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3.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4.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5.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6.xml" ContentType="application/vnd.openxmlformats-officedocument.drawing+xml"/>
  <Override PartName="/xl/ctrlProps/ctrlProp47.xml" ContentType="application/vnd.ms-excel.controlproperties+xml"/>
  <Override PartName="/xl/ctrlProps/ctrlProp48.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saveExternalLinkValues="0" codeName="ThisWorkbook" defaultThemeVersion="166925"/>
  <xr:revisionPtr revIDLastSave="0" documentId="13_ncr:1_{57ADB69D-BD26-485B-9B97-B8A4519192E2}" xr6:coauthVersionLast="47" xr6:coauthVersionMax="47" xr10:uidLastSave="{00000000-0000-0000-0000-000000000000}"/>
  <workbookProtection workbookAlgorithmName="SHA-512" workbookHashValue="dc6eMl9SYtqwHM6yfRBxwNtqj5eyKmQi1fZllGCMgS8piwTYwHRECKlOEA0ikKysDJfDCk/EUXCnMpJUCXbQPA==" workbookSaltValue="3EvZGhOHGGqxzN7TGfyn8w==" workbookSpinCount="100000" lockStructure="1"/>
  <bookViews>
    <workbookView xWindow="3120" yWindow="-15780" windowWidth="21660" windowHeight="13095" tabRatio="859" xr2:uid="{ACAC3BD2-93CE-408E-BD18-5F1886EDD7C5}"/>
  </bookViews>
  <sheets>
    <sheet name="目次" sheetId="34" r:id="rId1"/>
    <sheet name="チェックシート" sheetId="35" r:id="rId2"/>
    <sheet name="1_入力シート【基本情報】" sheetId="1" r:id="rId3"/>
    <sheet name="2_入力シート【検査結果表】 換気設備" sheetId="3" r:id="rId4"/>
    <sheet name="3_入力シート【検査結果表】 排煙設備" sheetId="4" r:id="rId5"/>
    <sheet name="4_入力シート【検査結果表】非常用の照明装置" sheetId="5" r:id="rId6"/>
    <sheet name="5_入力シート【検査結果表】給水設備及び排水設備" sheetId="6" r:id="rId7"/>
    <sheet name="6_入力シート【写真】" sheetId="7" r:id="rId8"/>
    <sheet name="7_入力シート【検査実施区分書】" sheetId="14" r:id="rId9"/>
    <sheet name="別表1_無窓居室" sheetId="21" r:id="rId10"/>
    <sheet name="別表2_火気使用室" sheetId="22" r:id="rId11"/>
    <sheet name="別表3_排煙風量測定" sheetId="23" r:id="rId12"/>
    <sheet name="別表3-2_排煙風量測定(給気式) " sheetId="24" r:id="rId13"/>
    <sheet name="別表3-3_排煙風量測定(加圧式)" sheetId="25" r:id="rId14"/>
    <sheet name="別表4_非常用照明照度" sheetId="26" r:id="rId15"/>
    <sheet name="＜入力不要＞報告書" sheetId="2" r:id="rId16"/>
    <sheet name="＜入力不要＞概要書" sheetId="16" r:id="rId17"/>
    <sheet name="＜入力不要＞換気設備" sheetId="17" r:id="rId18"/>
    <sheet name="＜入力不要＞排煙設備" sheetId="18" r:id="rId19"/>
    <sheet name="＜入力不要＞非常用の照明装置" sheetId="19" r:id="rId20"/>
    <sheet name="＜入力不要＞受付管理票" sheetId="39" state="hidden" r:id="rId21"/>
    <sheet name="＜入力不要＞給水設備及び排水設備" sheetId="20" state="hidden" r:id="rId22"/>
    <sheet name="リンクシート" sheetId="28" state="hidden" r:id="rId23"/>
    <sheet name="CSVシート" sheetId="29" state="hidden" r:id="rId24"/>
    <sheet name="概要書リンクシート" sheetId="30" state="hidden" r:id="rId25"/>
    <sheet name="概要書CSVシート" sheetId="31" state="hidden" r:id="rId26"/>
    <sheet name="京都市リンクシート" sheetId="32" state="hidden" r:id="rId27"/>
    <sheet name="京都市CSVシート" sheetId="33" state="hidden" r:id="rId28"/>
    <sheet name="プルダウン選択肢" sheetId="15" state="hidden" r:id="rId29"/>
  </sheets>
  <definedNames>
    <definedName name="_xlnm._FilterDatabase" localSheetId="16" hidden="1">'＜入力不要＞概要書'!$L$78:$N$80</definedName>
    <definedName name="_xlnm._FilterDatabase" localSheetId="23" hidden="1">CSVシート!$A$1:$DQR$4</definedName>
    <definedName name="_xlnm._FilterDatabase" localSheetId="22" hidden="1">リンクシート!$A$7:$AV$3194</definedName>
    <definedName name="_xlnm._FilterDatabase" localSheetId="24" hidden="1">概要書リンクシート!$A$2:$AK$317</definedName>
    <definedName name="_xlnm._FilterDatabase" localSheetId="11" hidden="1">別表3_排煙風量測定!$A$5:$R$3702</definedName>
    <definedName name="_xlnm._FilterDatabase" localSheetId="12" hidden="1">'別表3-2_排煙風量測定(給気式) '!$DF$1:$DF$1753</definedName>
    <definedName name="_xlnm._FilterDatabase" localSheetId="13" hidden="1">'別表3-3_排煙風量測定(加圧式)'!$B$1:$B$1702</definedName>
    <definedName name="_xlnm.Print_Area" localSheetId="16">'＜入力不要＞概要書'!$A$1:$AU$523</definedName>
    <definedName name="_xlnm.Print_Area" localSheetId="17">'＜入力不要＞換気設備'!$A$1:$I$81</definedName>
    <definedName name="_xlnm.Print_Area" localSheetId="21">'＜入力不要＞給水設備及び排水設備'!$A$1:$J$95</definedName>
    <definedName name="_xlnm.Print_Area" localSheetId="20">'＜入力不要＞受付管理票'!$A$3:$AX$50</definedName>
    <definedName name="_xlnm.Print_Area" localSheetId="18">'＜入力不要＞排煙設備'!$A$1:$I$154</definedName>
    <definedName name="_xlnm.Print_Area" localSheetId="19">'＜入力不要＞非常用の照明装置'!$A$1:$I$79</definedName>
    <definedName name="_xlnm.Print_Area" localSheetId="15">'＜入力不要＞報告書'!$A$1:$AU$584</definedName>
    <definedName name="_xlnm.Print_Area" localSheetId="2">'1_入力シート【基本情報】'!$I$1:$BT$394</definedName>
    <definedName name="_xlnm.Print_Area" localSheetId="3">'2_入力シート【検査結果表】 換気設備'!$J$1:$DO$100</definedName>
    <definedName name="_xlnm.Print_Area" localSheetId="4">'3_入力シート【検査結果表】 排煙設備'!$J$1:$DO$176</definedName>
    <definedName name="_xlnm.Print_Area" localSheetId="5">'4_入力シート【検査結果表】非常用の照明装置'!$J$1:$DO$107</definedName>
    <definedName name="_xlnm.Print_Area" localSheetId="6">'5_入力シート【検査結果表】給水設備及び排水設備'!$J$1:$DO$98</definedName>
    <definedName name="_xlnm.Print_Area" localSheetId="7">'6_入力シート【写真】'!$A$7:$AU$612</definedName>
    <definedName name="_xlnm.Print_Area" localSheetId="8">'7_入力シート【検査実施区分書】'!$A$1:$AO$48</definedName>
    <definedName name="_xlnm.Print_Area" localSheetId="1">チェックシート!$A$3:$H$48</definedName>
    <definedName name="_xlnm.Print_Area" localSheetId="9">OFFSET(別表1_無窓居室!$A$3,0,0,別表1_無窓居室!$DF$3,8)</definedName>
    <definedName name="_xlnm.Print_Area" localSheetId="10">OFFSET(別表2_火気使用室!$A$3,0,0,別表2_火気使用室!$DF$3,9)</definedName>
    <definedName name="_xlnm.Print_Area" localSheetId="11">OFFSET(別表3_排煙風量測定!$A$3,0,0,別表3_排煙風量測定!$DF$3,18)</definedName>
    <definedName name="_xlnm.Print_Area" localSheetId="12">OFFSET('別表3-2_排煙風量測定(給気式) '!$A$3,0,0,'別表3-2_排煙風量測定(給気式) '!$DF$3,14)</definedName>
    <definedName name="_xlnm.Print_Area" localSheetId="13">OFFSET('別表3-3_排煙風量測定(加圧式)'!$A$3,0,0,'別表3-3_排煙風量測定(加圧式)'!$DF$3,16)</definedName>
    <definedName name="_xlnm.Print_Area" localSheetId="14">OFFSET(別表4_非常用照明照度!$A$3,0,0,別表4_非常用照明照度!$DG$3,13)</definedName>
    <definedName name="_xlnm.Print_Titles" localSheetId="16">'＜入力不要＞概要書'!$2:$3</definedName>
    <definedName name="_xlnm.Print_Titles" localSheetId="17">'＜入力不要＞換気設備'!$1:$1</definedName>
    <definedName name="_xlnm.Print_Titles" localSheetId="18">'＜入力不要＞排煙設備'!$1:$1</definedName>
    <definedName name="_xlnm.Print_Titles" localSheetId="19">'＜入力不要＞非常用の照明装置'!$1:$1</definedName>
    <definedName name="_xlnm.Print_Titles" localSheetId="15">'＜入力不要＞報告書'!$3:$5</definedName>
    <definedName name="_xlnm.Print_Titles" localSheetId="9">別表1_無窓居室!$3:$5</definedName>
    <definedName name="_xlnm.Print_Titles" localSheetId="10">別表2_火気使用室!$3:$5</definedName>
    <definedName name="_xlnm.Print_Titles" localSheetId="14">別表4_非常用照明照度!$3:$15</definedName>
    <definedName name="Z_9CCB4FE6_92F1_4311_A305_D997B59FFEC0_.wvu.PrintArea" localSheetId="17" hidden="1">'＜入力不要＞換気設備'!$A$1:$I$81</definedName>
    <definedName name="Z_9CCB4FE6_92F1_4311_A305_D997B59FFEC0_.wvu.PrintArea" localSheetId="18" hidden="1">'＜入力不要＞排煙設備'!$A$1:$I$154</definedName>
    <definedName name="Z_9CCB4FE6_92F1_4311_A305_D997B59FFEC0_.wvu.PrintArea" localSheetId="19" hidden="1">'＜入力不要＞非常用の照明装置'!$A$1:$I$79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L62" i="3" l="1"/>
  <c r="EL63" i="3"/>
  <c r="EL64" i="3"/>
  <c r="EL65" i="3"/>
  <c r="EL66" i="3"/>
  <c r="EL67" i="3"/>
  <c r="EL68" i="3"/>
  <c r="EL69" i="3"/>
  <c r="EL61" i="3"/>
  <c r="EL54" i="3"/>
  <c r="EL55" i="3"/>
  <c r="EL56" i="3"/>
  <c r="EL53" i="3"/>
  <c r="EL44" i="3"/>
  <c r="EL45" i="3"/>
  <c r="EL46" i="3"/>
  <c r="EL47" i="3"/>
  <c r="EL48" i="3"/>
  <c r="EL49" i="3"/>
  <c r="EL50" i="3"/>
  <c r="EL51" i="3"/>
  <c r="EL43" i="3"/>
  <c r="EL52" i="3"/>
  <c r="EL34" i="3"/>
  <c r="EL35" i="3"/>
  <c r="EL36" i="3"/>
  <c r="EL37" i="3"/>
  <c r="EL38" i="3"/>
  <c r="EL33" i="3"/>
  <c r="EL29" i="3"/>
  <c r="EL30" i="3"/>
  <c r="EL31" i="3"/>
  <c r="EL32" i="3"/>
  <c r="EL28" i="3"/>
  <c r="EL27" i="3"/>
  <c r="EL26" i="3"/>
  <c r="EL18" i="3"/>
  <c r="EL19" i="3"/>
  <c r="EL20" i="3"/>
  <c r="EL21" i="3"/>
  <c r="EL22" i="3"/>
  <c r="EL23" i="3"/>
  <c r="EL24" i="3"/>
  <c r="EL25" i="3"/>
  <c r="EL17" i="3"/>
  <c r="EL102" i="4"/>
  <c r="EL103" i="4"/>
  <c r="EL101" i="4"/>
  <c r="EL98" i="4"/>
  <c r="EL99" i="4"/>
  <c r="EL97" i="4"/>
  <c r="EL94" i="4"/>
  <c r="EL95" i="4"/>
  <c r="EL93" i="4"/>
  <c r="EL90" i="4"/>
  <c r="EL91" i="4"/>
  <c r="EL92" i="4"/>
  <c r="EL89" i="4"/>
  <c r="EL88" i="4"/>
  <c r="EL87" i="4"/>
  <c r="EL85" i="4"/>
  <c r="EL86" i="4"/>
  <c r="EL84" i="4"/>
  <c r="EL83" i="4"/>
  <c r="EL82" i="4"/>
  <c r="EL79" i="4"/>
  <c r="EL80" i="4"/>
  <c r="EL81" i="4"/>
  <c r="EL78" i="4"/>
  <c r="EL76" i="4"/>
  <c r="EL77" i="4"/>
  <c r="EL75" i="4"/>
  <c r="EL74" i="4"/>
  <c r="EL73" i="4"/>
  <c r="EL137" i="4"/>
  <c r="EL138" i="4"/>
  <c r="EL139" i="4"/>
  <c r="EL140" i="4"/>
  <c r="EL141" i="4"/>
  <c r="EL142" i="4"/>
  <c r="EL143" i="4"/>
  <c r="EL136" i="4"/>
  <c r="EL132" i="4"/>
  <c r="EL133" i="4"/>
  <c r="EL134" i="4"/>
  <c r="EL135" i="4"/>
  <c r="EL131" i="4"/>
  <c r="EL120" i="4"/>
  <c r="EL121" i="4"/>
  <c r="EL122" i="4"/>
  <c r="EL123" i="4"/>
  <c r="EL124" i="4"/>
  <c r="EL125" i="4"/>
  <c r="EL126" i="4"/>
  <c r="EL127" i="4"/>
  <c r="EL128" i="4"/>
  <c r="EL129" i="4"/>
  <c r="EL130" i="4"/>
  <c r="EL119" i="4"/>
  <c r="EL144" i="4"/>
  <c r="EL110" i="4"/>
  <c r="EL111" i="4"/>
  <c r="EL112" i="4"/>
  <c r="EL113" i="4"/>
  <c r="EL114" i="4"/>
  <c r="EL109" i="4"/>
  <c r="EL96" i="4"/>
  <c r="EL100" i="4"/>
  <c r="EL104" i="4"/>
  <c r="EL67" i="4"/>
  <c r="EL68" i="4"/>
  <c r="EL66" i="4"/>
  <c r="EL62" i="4"/>
  <c r="EL63" i="4"/>
  <c r="EL64" i="4"/>
  <c r="EL65" i="4"/>
  <c r="EL61" i="4"/>
  <c r="EL60" i="4"/>
  <c r="EL59" i="4"/>
  <c r="EL56" i="4"/>
  <c r="EL57" i="4"/>
  <c r="EL58" i="4"/>
  <c r="EL55" i="4"/>
  <c r="EL53" i="4"/>
  <c r="EL54" i="4"/>
  <c r="EL52" i="4"/>
  <c r="EL48" i="4"/>
  <c r="EL49" i="4"/>
  <c r="EL50" i="4"/>
  <c r="EL51" i="4"/>
  <c r="EL47" i="4"/>
  <c r="EL42" i="4"/>
  <c r="EL43" i="4"/>
  <c r="EL44" i="4"/>
  <c r="EL45" i="4"/>
  <c r="EL46" i="4"/>
  <c r="EL41" i="4"/>
  <c r="EL37" i="4"/>
  <c r="EL38" i="4"/>
  <c r="EL39" i="4"/>
  <c r="EL40" i="4"/>
  <c r="EL36" i="4"/>
  <c r="EL32" i="4"/>
  <c r="EL33" i="4"/>
  <c r="EL34" i="4"/>
  <c r="EL35" i="4"/>
  <c r="EL31" i="4"/>
  <c r="EL27" i="4"/>
  <c r="EL28" i="4"/>
  <c r="EL29" i="4"/>
  <c r="EL30" i="4"/>
  <c r="EL26" i="4"/>
  <c r="EL22" i="4"/>
  <c r="EL23" i="4"/>
  <c r="EL24" i="4"/>
  <c r="EL25" i="4"/>
  <c r="EL21" i="4"/>
  <c r="EL17" i="4"/>
  <c r="EL18" i="4"/>
  <c r="EL19" i="4"/>
  <c r="EL20" i="4"/>
  <c r="EL16" i="4"/>
  <c r="EL60" i="5"/>
  <c r="EL61" i="5"/>
  <c r="EL62" i="5"/>
  <c r="EL63" i="5"/>
  <c r="EL64" i="5"/>
  <c r="EL65" i="5"/>
  <c r="EL66" i="5"/>
  <c r="EL67" i="5"/>
  <c r="EL68" i="5"/>
  <c r="EL69" i="5"/>
  <c r="EL70" i="5"/>
  <c r="EL71" i="5"/>
  <c r="EL72" i="5"/>
  <c r="EL73" i="5"/>
  <c r="EL74" i="5"/>
  <c r="EL75" i="5"/>
  <c r="EL59" i="5"/>
  <c r="EL54" i="5"/>
  <c r="EL53" i="5"/>
  <c r="EL52" i="5"/>
  <c r="EL51" i="5"/>
  <c r="EL50" i="5"/>
  <c r="EL49" i="5"/>
  <c r="EL48" i="5"/>
  <c r="EL47" i="5"/>
  <c r="EL42" i="5"/>
  <c r="EL41" i="5"/>
  <c r="EL36" i="5"/>
  <c r="EL32" i="5"/>
  <c r="EL33" i="5"/>
  <c r="EL34" i="5"/>
  <c r="EL35" i="5"/>
  <c r="EL31" i="5"/>
  <c r="EL24" i="5"/>
  <c r="EL23" i="5"/>
  <c r="EL25" i="5"/>
  <c r="EL26" i="5"/>
  <c r="EL22" i="5"/>
  <c r="EL17" i="5"/>
  <c r="EL16" i="5"/>
  <c r="GW24" i="5" l="1"/>
  <c r="AZ90" i="1"/>
  <c r="BA90" i="1"/>
  <c r="DQ81" i="1"/>
  <c r="BU80" i="1" s="1"/>
  <c r="DQ83" i="1"/>
  <c r="BU82" i="1" s="1"/>
  <c r="BV82" i="1" l="1"/>
  <c r="BV79" i="1"/>
  <c r="DR90" i="1"/>
  <c r="BM83" i="1"/>
  <c r="BM81" i="1"/>
  <c r="AB40" i="1"/>
  <c r="ED41" i="1"/>
  <c r="G46" i="32" s="1"/>
  <c r="N55" i="2" l="1"/>
  <c r="E2153" i="28"/>
  <c r="E2154" i="28"/>
  <c r="E2155" i="28"/>
  <c r="E2156" i="28"/>
  <c r="E2152" i="28"/>
  <c r="E2151" i="28"/>
  <c r="E2150" i="28"/>
  <c r="E2157" i="28"/>
  <c r="E2158" i="28"/>
  <c r="E2159" i="28"/>
  <c r="E2160" i="28"/>
  <c r="E2161" i="28"/>
  <c r="E2162" i="28"/>
  <c r="E2163" i="28"/>
  <c r="E2164" i="28"/>
  <c r="E2165" i="28"/>
  <c r="E2166" i="28"/>
  <c r="E2167" i="28"/>
  <c r="E2168" i="28"/>
  <c r="E2169" i="28"/>
  <c r="E2170" i="28"/>
  <c r="AC2177" i="28"/>
  <c r="E2177" i="28"/>
  <c r="AC2176" i="28"/>
  <c r="E2176" i="28"/>
  <c r="AC2175" i="28"/>
  <c r="E2175" i="28"/>
  <c r="AC2174" i="28"/>
  <c r="E2174" i="28"/>
  <c r="AC2173" i="28"/>
  <c r="E2173" i="28"/>
  <c r="AC2172" i="28"/>
  <c r="E2172" i="28"/>
  <c r="AC2171" i="28"/>
  <c r="E2171" i="28"/>
  <c r="E738" i="28"/>
  <c r="E737" i="28"/>
  <c r="E736" i="28"/>
  <c r="E735" i="28"/>
  <c r="E734" i="28"/>
  <c r="E733" i="28"/>
  <c r="E732" i="28"/>
  <c r="E739" i="28"/>
  <c r="E740" i="28"/>
  <c r="E741" i="28"/>
  <c r="E742" i="28"/>
  <c r="E743" i="28"/>
  <c r="E744" i="28"/>
  <c r="E745" i="28"/>
  <c r="E746" i="28"/>
  <c r="E747" i="28"/>
  <c r="E748" i="28"/>
  <c r="E749" i="28"/>
  <c r="E750" i="28"/>
  <c r="E751" i="28"/>
  <c r="E752" i="28"/>
  <c r="E753" i="28"/>
  <c r="E754" i="28"/>
  <c r="E755" i="28"/>
  <c r="E756" i="28"/>
  <c r="E757" i="28"/>
  <c r="E758" i="28"/>
  <c r="E759" i="28"/>
  <c r="E760" i="28"/>
  <c r="E761" i="28"/>
  <c r="E762" i="28"/>
  <c r="E763" i="28"/>
  <c r="E764" i="28"/>
  <c r="E765" i="28"/>
  <c r="E766" i="28"/>
  <c r="E767" i="28"/>
  <c r="E768" i="28"/>
  <c r="E769" i="28"/>
  <c r="E770" i="28"/>
  <c r="E771" i="28"/>
  <c r="E772" i="28"/>
  <c r="E773" i="28"/>
  <c r="E774" i="28"/>
  <c r="E775" i="28"/>
  <c r="E776" i="28"/>
  <c r="E777" i="28"/>
  <c r="E778" i="28"/>
  <c r="E779" i="28"/>
  <c r="E780" i="28"/>
  <c r="AC780" i="28"/>
  <c r="AC779" i="28"/>
  <c r="AC778" i="28"/>
  <c r="AC777" i="28"/>
  <c r="AC776" i="28"/>
  <c r="AC775" i="28"/>
  <c r="AC774" i="28"/>
  <c r="E584" i="28"/>
  <c r="E583" i="28"/>
  <c r="E582" i="28"/>
  <c r="E581" i="28"/>
  <c r="E580" i="28"/>
  <c r="E579" i="28"/>
  <c r="E578" i="28"/>
  <c r="E585" i="28"/>
  <c r="E586" i="28"/>
  <c r="E587" i="28"/>
  <c r="E588" i="28"/>
  <c r="E589" i="28"/>
  <c r="E590" i="28"/>
  <c r="E591" i="28"/>
  <c r="E592" i="28"/>
  <c r="E593" i="28"/>
  <c r="E594" i="28"/>
  <c r="E595" i="28"/>
  <c r="E596" i="28"/>
  <c r="E597" i="28"/>
  <c r="E598" i="28"/>
  <c r="E599" i="28"/>
  <c r="E600" i="28"/>
  <c r="E601" i="28"/>
  <c r="E602" i="28"/>
  <c r="E603" i="28"/>
  <c r="E604" i="28"/>
  <c r="E605" i="28"/>
  <c r="E606" i="28"/>
  <c r="E607" i="28"/>
  <c r="E608" i="28"/>
  <c r="E609" i="28"/>
  <c r="E610" i="28"/>
  <c r="E611" i="28"/>
  <c r="E612" i="28"/>
  <c r="E613" i="28"/>
  <c r="E614" i="28"/>
  <c r="E615" i="28"/>
  <c r="E616" i="28"/>
  <c r="E617" i="28"/>
  <c r="E618" i="28"/>
  <c r="E619" i="28"/>
  <c r="E620" i="28"/>
  <c r="E621" i="28"/>
  <c r="E622" i="28"/>
  <c r="E623" i="28"/>
  <c r="E624" i="28"/>
  <c r="E625" i="28"/>
  <c r="E626" i="28"/>
  <c r="E627" i="28"/>
  <c r="E628" i="28"/>
  <c r="E629" i="28"/>
  <c r="E630" i="28"/>
  <c r="E631" i="28"/>
  <c r="E632" i="28"/>
  <c r="E633" i="28"/>
  <c r="E634" i="28"/>
  <c r="E635" i="28"/>
  <c r="E636" i="28"/>
  <c r="E637" i="28"/>
  <c r="E638" i="28"/>
  <c r="E639" i="28"/>
  <c r="E640" i="28"/>
  <c r="E641" i="28"/>
  <c r="E642" i="28"/>
  <c r="E643" i="28"/>
  <c r="E644" i="28"/>
  <c r="E645" i="28"/>
  <c r="E646" i="28"/>
  <c r="E647" i="28"/>
  <c r="E648" i="28"/>
  <c r="E649" i="28"/>
  <c r="E650" i="28"/>
  <c r="E651" i="28"/>
  <c r="E652" i="28"/>
  <c r="E653" i="28"/>
  <c r="E654" i="28"/>
  <c r="E655" i="28"/>
  <c r="E656" i="28"/>
  <c r="E657" i="28"/>
  <c r="E658" i="28"/>
  <c r="E659" i="28"/>
  <c r="E660" i="28"/>
  <c r="E661" i="28"/>
  <c r="E662" i="28"/>
  <c r="E663" i="28"/>
  <c r="E664" i="28"/>
  <c r="E665" i="28"/>
  <c r="E666" i="28"/>
  <c r="E667" i="28"/>
  <c r="E668" i="28"/>
  <c r="E669" i="28"/>
  <c r="E670" i="28"/>
  <c r="E671" i="28"/>
  <c r="E672" i="28"/>
  <c r="E673" i="28"/>
  <c r="E674" i="28"/>
  <c r="E675" i="28"/>
  <c r="E676" i="28"/>
  <c r="E677" i="28"/>
  <c r="E678" i="28"/>
  <c r="E679" i="28"/>
  <c r="E680" i="28"/>
  <c r="E681" i="28"/>
  <c r="E682" i="28"/>
  <c r="AC682" i="28"/>
  <c r="AC681" i="28"/>
  <c r="AC680" i="28"/>
  <c r="AC679" i="28"/>
  <c r="AC678" i="28"/>
  <c r="AC677" i="28"/>
  <c r="AC676" i="28"/>
  <c r="GI92" i="5"/>
  <c r="GH92" i="5"/>
  <c r="GI91" i="5"/>
  <c r="GH91" i="5"/>
  <c r="GI90" i="5"/>
  <c r="GH90" i="5"/>
  <c r="GI89" i="5"/>
  <c r="GH89" i="5"/>
  <c r="GI88" i="5"/>
  <c r="GH88" i="5"/>
  <c r="GI87" i="5"/>
  <c r="GH87" i="5"/>
  <c r="GI75" i="5"/>
  <c r="GH75" i="5"/>
  <c r="GI74" i="5"/>
  <c r="GH74" i="5"/>
  <c r="GI73" i="5"/>
  <c r="GH73" i="5"/>
  <c r="GI72" i="5"/>
  <c r="GH72" i="5"/>
  <c r="GI71" i="5"/>
  <c r="GH71" i="5"/>
  <c r="GI70" i="5"/>
  <c r="GH70" i="5"/>
  <c r="GI69" i="5"/>
  <c r="GH69" i="5"/>
  <c r="GI68" i="5"/>
  <c r="GH68" i="5"/>
  <c r="GI67" i="5"/>
  <c r="GH67" i="5"/>
  <c r="GI66" i="5"/>
  <c r="GH66" i="5"/>
  <c r="GI65" i="5"/>
  <c r="GH65" i="5"/>
  <c r="GI64" i="5"/>
  <c r="GH64" i="5"/>
  <c r="GI63" i="5"/>
  <c r="GH63" i="5"/>
  <c r="GI62" i="5"/>
  <c r="GH62" i="5"/>
  <c r="GI61" i="5"/>
  <c r="GH61" i="5"/>
  <c r="GI60" i="5"/>
  <c r="GH60" i="5"/>
  <c r="GI59" i="5"/>
  <c r="GH59" i="5"/>
  <c r="GI54" i="5"/>
  <c r="GH54" i="5"/>
  <c r="GI53" i="5"/>
  <c r="GH53" i="5"/>
  <c r="GI52" i="5"/>
  <c r="GH52" i="5"/>
  <c r="GI51" i="5"/>
  <c r="GH51" i="5"/>
  <c r="GI50" i="5"/>
  <c r="GH50" i="5"/>
  <c r="GI49" i="5"/>
  <c r="GH49" i="5"/>
  <c r="GI48" i="5"/>
  <c r="GH48" i="5"/>
  <c r="GI47" i="5"/>
  <c r="GH47" i="5"/>
  <c r="GI42" i="5"/>
  <c r="GH42" i="5"/>
  <c r="GI41" i="5"/>
  <c r="GH41" i="5"/>
  <c r="GI36" i="5"/>
  <c r="GH36" i="5"/>
  <c r="GI35" i="5"/>
  <c r="GH35" i="5"/>
  <c r="GI34" i="5"/>
  <c r="GH34" i="5"/>
  <c r="GI33" i="5"/>
  <c r="GH33" i="5"/>
  <c r="GI32" i="5"/>
  <c r="GH32" i="5"/>
  <c r="GI31" i="5"/>
  <c r="GH31" i="5"/>
  <c r="GI26" i="5"/>
  <c r="GH26" i="5"/>
  <c r="GI25" i="5"/>
  <c r="GH25" i="5"/>
  <c r="GI24" i="5"/>
  <c r="GH24" i="5"/>
  <c r="GI23" i="5"/>
  <c r="GH23" i="5"/>
  <c r="GI22" i="5"/>
  <c r="GH22" i="5"/>
  <c r="GI17" i="5"/>
  <c r="GH17" i="5"/>
  <c r="GI16" i="5"/>
  <c r="GH16" i="5"/>
  <c r="GI161" i="4"/>
  <c r="GH161" i="4"/>
  <c r="GI160" i="4"/>
  <c r="GH160" i="4"/>
  <c r="GI159" i="4"/>
  <c r="GH159" i="4"/>
  <c r="GI158" i="4"/>
  <c r="GH158" i="4"/>
  <c r="GI157" i="4"/>
  <c r="GH157" i="4"/>
  <c r="GI156" i="4"/>
  <c r="GH156" i="4"/>
  <c r="GI144" i="4"/>
  <c r="GH144" i="4"/>
  <c r="GI143" i="4"/>
  <c r="GH143" i="4"/>
  <c r="GI142" i="4"/>
  <c r="GH142" i="4"/>
  <c r="GI141" i="4"/>
  <c r="GH141" i="4"/>
  <c r="GI140" i="4"/>
  <c r="GH140" i="4"/>
  <c r="GI139" i="4"/>
  <c r="GH139" i="4"/>
  <c r="GI138" i="4"/>
  <c r="GH138" i="4"/>
  <c r="GI137" i="4"/>
  <c r="GH137" i="4"/>
  <c r="GI136" i="4"/>
  <c r="GH136" i="4"/>
  <c r="GI135" i="4"/>
  <c r="GH135" i="4"/>
  <c r="GI134" i="4"/>
  <c r="GH134" i="4"/>
  <c r="GI133" i="4"/>
  <c r="GH133" i="4"/>
  <c r="GI132" i="4"/>
  <c r="GH132" i="4"/>
  <c r="GI131" i="4"/>
  <c r="GH131" i="4"/>
  <c r="GI130" i="4"/>
  <c r="GH130" i="4"/>
  <c r="GI129" i="4"/>
  <c r="GH129" i="4"/>
  <c r="GI128" i="4"/>
  <c r="GH128" i="4"/>
  <c r="GI127" i="4"/>
  <c r="GH127" i="4"/>
  <c r="GI126" i="4"/>
  <c r="GH126" i="4"/>
  <c r="GI125" i="4"/>
  <c r="GH125" i="4"/>
  <c r="GI124" i="4"/>
  <c r="GH124" i="4"/>
  <c r="GI123" i="4"/>
  <c r="GH123" i="4"/>
  <c r="GI122" i="4"/>
  <c r="GH122" i="4"/>
  <c r="GI121" i="4"/>
  <c r="GH121" i="4"/>
  <c r="GI120" i="4"/>
  <c r="GH120" i="4"/>
  <c r="GI119" i="4"/>
  <c r="GH119" i="4"/>
  <c r="GI114" i="4"/>
  <c r="GH114" i="4"/>
  <c r="GI113" i="4"/>
  <c r="GH113" i="4"/>
  <c r="GI112" i="4"/>
  <c r="GH112" i="4"/>
  <c r="GI111" i="4"/>
  <c r="GH111" i="4"/>
  <c r="GI110" i="4"/>
  <c r="GH110" i="4"/>
  <c r="GI109" i="4"/>
  <c r="GH109" i="4"/>
  <c r="GI104" i="4"/>
  <c r="GH104" i="4"/>
  <c r="GI103" i="4"/>
  <c r="GH103" i="4"/>
  <c r="GI102" i="4"/>
  <c r="GH102" i="4"/>
  <c r="GI101" i="4"/>
  <c r="GH101" i="4"/>
  <c r="GI100" i="4"/>
  <c r="GH100" i="4"/>
  <c r="GI99" i="4"/>
  <c r="GH99" i="4"/>
  <c r="GI98" i="4"/>
  <c r="GH98" i="4"/>
  <c r="GI97" i="4"/>
  <c r="GH97" i="4"/>
  <c r="GI96" i="4"/>
  <c r="GH96" i="4"/>
  <c r="GI95" i="4"/>
  <c r="GH95" i="4"/>
  <c r="GI94" i="4"/>
  <c r="GH94" i="4"/>
  <c r="GI93" i="4"/>
  <c r="GH93" i="4"/>
  <c r="GI92" i="4"/>
  <c r="GH92" i="4"/>
  <c r="GI91" i="4"/>
  <c r="GH91" i="4"/>
  <c r="GI90" i="4"/>
  <c r="GH90" i="4"/>
  <c r="GI89" i="4"/>
  <c r="GH89" i="4"/>
  <c r="GI88" i="4"/>
  <c r="GH88" i="4"/>
  <c r="GI87" i="4"/>
  <c r="GH87" i="4"/>
  <c r="GI86" i="4"/>
  <c r="GH86" i="4"/>
  <c r="GI85" i="4"/>
  <c r="GH85" i="4"/>
  <c r="GI84" i="4"/>
  <c r="GH84" i="4"/>
  <c r="GI83" i="4"/>
  <c r="GH83" i="4"/>
  <c r="GI82" i="4"/>
  <c r="GH82" i="4"/>
  <c r="GI81" i="4"/>
  <c r="GH81" i="4"/>
  <c r="GI80" i="4"/>
  <c r="GH80" i="4"/>
  <c r="GI79" i="4"/>
  <c r="GH79" i="4"/>
  <c r="GI78" i="4"/>
  <c r="GH78" i="4"/>
  <c r="GI77" i="4"/>
  <c r="GH77" i="4"/>
  <c r="GI76" i="4"/>
  <c r="GH76" i="4"/>
  <c r="GI75" i="4"/>
  <c r="GH75" i="4"/>
  <c r="GI74" i="4"/>
  <c r="GH74" i="4"/>
  <c r="GI73" i="4"/>
  <c r="GH73" i="4"/>
  <c r="GI68" i="4"/>
  <c r="GH68" i="4"/>
  <c r="GI67" i="4"/>
  <c r="GH67" i="4"/>
  <c r="GI66" i="4"/>
  <c r="GH66" i="4"/>
  <c r="GI65" i="4"/>
  <c r="GH65" i="4"/>
  <c r="GI64" i="4"/>
  <c r="GH64" i="4"/>
  <c r="GI63" i="4"/>
  <c r="GH63" i="4"/>
  <c r="GI62" i="4"/>
  <c r="GH62" i="4"/>
  <c r="GI61" i="4"/>
  <c r="GH61" i="4"/>
  <c r="GI60" i="4"/>
  <c r="GH60" i="4"/>
  <c r="GI59" i="4"/>
  <c r="GH59" i="4"/>
  <c r="GI58" i="4"/>
  <c r="GH58" i="4"/>
  <c r="GI57" i="4"/>
  <c r="GH57" i="4"/>
  <c r="GI56" i="4"/>
  <c r="GH56" i="4"/>
  <c r="GI55" i="4"/>
  <c r="GH55" i="4"/>
  <c r="GI54" i="4"/>
  <c r="GH54" i="4"/>
  <c r="GI53" i="4"/>
  <c r="GH53" i="4"/>
  <c r="GI52" i="4"/>
  <c r="GH52" i="4"/>
  <c r="GI51" i="4"/>
  <c r="GH51" i="4"/>
  <c r="GI50" i="4"/>
  <c r="GH50" i="4"/>
  <c r="GI49" i="4"/>
  <c r="GH49" i="4"/>
  <c r="GI48" i="4"/>
  <c r="GH48" i="4"/>
  <c r="GI47" i="4"/>
  <c r="GH47" i="4"/>
  <c r="GI46" i="4"/>
  <c r="GH46" i="4"/>
  <c r="GI45" i="4"/>
  <c r="GH45" i="4"/>
  <c r="GI44" i="4"/>
  <c r="GH44" i="4"/>
  <c r="GI43" i="4"/>
  <c r="GH43" i="4"/>
  <c r="GI42" i="4"/>
  <c r="GH42" i="4"/>
  <c r="GI41" i="4"/>
  <c r="GH41" i="4"/>
  <c r="GI40" i="4"/>
  <c r="GH40" i="4"/>
  <c r="GI39" i="4"/>
  <c r="GH39" i="4"/>
  <c r="GI38" i="4"/>
  <c r="GH38" i="4"/>
  <c r="GI37" i="4"/>
  <c r="GH37" i="4"/>
  <c r="GI36" i="4"/>
  <c r="GH36" i="4"/>
  <c r="GI35" i="4"/>
  <c r="GH35" i="4"/>
  <c r="GI34" i="4"/>
  <c r="GH34" i="4"/>
  <c r="GI33" i="4"/>
  <c r="GH33" i="4"/>
  <c r="GI32" i="4"/>
  <c r="GH32" i="4"/>
  <c r="GI31" i="4"/>
  <c r="GH31" i="4"/>
  <c r="GI30" i="4"/>
  <c r="GH30" i="4"/>
  <c r="GI29" i="4"/>
  <c r="GH29" i="4"/>
  <c r="GI28" i="4"/>
  <c r="GH28" i="4"/>
  <c r="GI27" i="4"/>
  <c r="GH27" i="4"/>
  <c r="GI26" i="4"/>
  <c r="GH26" i="4"/>
  <c r="GI25" i="4"/>
  <c r="GH25" i="4"/>
  <c r="GI24" i="4"/>
  <c r="GH24" i="4"/>
  <c r="GI23" i="4"/>
  <c r="GH23" i="4"/>
  <c r="GI22" i="4"/>
  <c r="GH22" i="4"/>
  <c r="GI21" i="4"/>
  <c r="GH21" i="4"/>
  <c r="GI20" i="4"/>
  <c r="GH20" i="4"/>
  <c r="GI19" i="4"/>
  <c r="GH19" i="4"/>
  <c r="GI18" i="4"/>
  <c r="GH18" i="4"/>
  <c r="GI17" i="4"/>
  <c r="GH17" i="4"/>
  <c r="GI16" i="4"/>
  <c r="GH16" i="4"/>
  <c r="GJ86" i="3"/>
  <c r="GI86" i="3"/>
  <c r="GJ85" i="3"/>
  <c r="GI85" i="3"/>
  <c r="GJ84" i="3"/>
  <c r="GI84" i="3"/>
  <c r="GJ83" i="3"/>
  <c r="GI83" i="3"/>
  <c r="GJ82" i="3"/>
  <c r="GI82" i="3"/>
  <c r="GJ81" i="3"/>
  <c r="GI81" i="3"/>
  <c r="GJ69" i="3"/>
  <c r="GI69" i="3"/>
  <c r="GJ68" i="3"/>
  <c r="GI68" i="3"/>
  <c r="GJ67" i="3"/>
  <c r="GI67" i="3"/>
  <c r="GJ66" i="3"/>
  <c r="GI66" i="3"/>
  <c r="GJ65" i="3"/>
  <c r="GI65" i="3"/>
  <c r="GJ64" i="3"/>
  <c r="GI64" i="3"/>
  <c r="GJ63" i="3"/>
  <c r="GI63" i="3"/>
  <c r="GJ62" i="3"/>
  <c r="GI62" i="3"/>
  <c r="GJ61" i="3"/>
  <c r="GI61" i="3"/>
  <c r="GJ56" i="3"/>
  <c r="GI56" i="3"/>
  <c r="GJ55" i="3"/>
  <c r="GI55" i="3"/>
  <c r="GJ54" i="3"/>
  <c r="GI54" i="3"/>
  <c r="GJ53" i="3"/>
  <c r="GI53" i="3"/>
  <c r="GJ52" i="3"/>
  <c r="GI52" i="3"/>
  <c r="GJ51" i="3"/>
  <c r="GI51" i="3"/>
  <c r="GJ50" i="3"/>
  <c r="GI50" i="3"/>
  <c r="GJ49" i="3"/>
  <c r="GI49" i="3"/>
  <c r="GJ48" i="3"/>
  <c r="GI48" i="3"/>
  <c r="GJ47" i="3"/>
  <c r="GI47" i="3"/>
  <c r="GJ46" i="3"/>
  <c r="GI46" i="3"/>
  <c r="GJ45" i="3"/>
  <c r="GI45" i="3"/>
  <c r="GJ44" i="3"/>
  <c r="GI44" i="3"/>
  <c r="GJ43" i="3"/>
  <c r="GI43" i="3"/>
  <c r="GJ38" i="3"/>
  <c r="GI38" i="3"/>
  <c r="GJ37" i="3"/>
  <c r="GI37" i="3"/>
  <c r="GJ36" i="3"/>
  <c r="GI36" i="3"/>
  <c r="GJ35" i="3"/>
  <c r="GI35" i="3"/>
  <c r="GJ34" i="3"/>
  <c r="GI34" i="3"/>
  <c r="GJ33" i="3"/>
  <c r="GI33" i="3"/>
  <c r="GJ32" i="3"/>
  <c r="GI32" i="3"/>
  <c r="GJ31" i="3"/>
  <c r="GI31" i="3"/>
  <c r="GJ30" i="3"/>
  <c r="GI30" i="3"/>
  <c r="GJ29" i="3"/>
  <c r="GI29" i="3"/>
  <c r="GJ28" i="3"/>
  <c r="GI28" i="3"/>
  <c r="GJ27" i="3"/>
  <c r="GI27" i="3"/>
  <c r="GJ26" i="3"/>
  <c r="GI26" i="3"/>
  <c r="GJ25" i="3"/>
  <c r="GI25" i="3"/>
  <c r="GJ24" i="3"/>
  <c r="GI24" i="3"/>
  <c r="GJ23" i="3"/>
  <c r="GI23" i="3"/>
  <c r="GJ22" i="3"/>
  <c r="GI22" i="3"/>
  <c r="GJ21" i="3"/>
  <c r="GI21" i="3"/>
  <c r="GJ20" i="3"/>
  <c r="GI20" i="3"/>
  <c r="GJ19" i="3"/>
  <c r="GI19" i="3"/>
  <c r="GJ18" i="3"/>
  <c r="GI18" i="3"/>
  <c r="GJ17" i="3"/>
  <c r="GI17" i="3"/>
  <c r="GK17" i="3"/>
  <c r="GH17" i="3"/>
  <c r="GK86" i="3"/>
  <c r="GK85" i="3"/>
  <c r="GK84" i="3"/>
  <c r="GK83" i="3"/>
  <c r="GK82" i="3"/>
  <c r="GK81" i="3"/>
  <c r="GK69" i="3"/>
  <c r="GK68" i="3"/>
  <c r="GK67" i="3"/>
  <c r="GK66" i="3"/>
  <c r="GK65" i="3"/>
  <c r="GK64" i="3"/>
  <c r="GK63" i="3"/>
  <c r="GK62" i="3"/>
  <c r="GK61" i="3"/>
  <c r="GK56" i="3"/>
  <c r="GK55" i="3"/>
  <c r="GK54" i="3"/>
  <c r="GK53" i="3"/>
  <c r="GK52" i="3"/>
  <c r="GK51" i="3"/>
  <c r="GK50" i="3"/>
  <c r="GK49" i="3"/>
  <c r="GK48" i="3"/>
  <c r="GK47" i="3"/>
  <c r="GK46" i="3"/>
  <c r="GK45" i="3"/>
  <c r="GK44" i="3"/>
  <c r="GK43" i="3"/>
  <c r="GK38" i="3"/>
  <c r="GK37" i="3"/>
  <c r="GK36" i="3"/>
  <c r="GK35" i="3"/>
  <c r="GK34" i="3"/>
  <c r="GK33" i="3"/>
  <c r="GK32" i="3"/>
  <c r="GK31" i="3"/>
  <c r="GK30" i="3"/>
  <c r="GK29" i="3"/>
  <c r="GK28" i="3"/>
  <c r="GK27" i="3"/>
  <c r="GK26" i="3"/>
  <c r="GK25" i="3"/>
  <c r="GK24" i="3"/>
  <c r="GK23" i="3"/>
  <c r="GK22" i="3"/>
  <c r="GK21" i="3"/>
  <c r="GK20" i="3"/>
  <c r="GK19" i="3"/>
  <c r="GK18" i="3"/>
  <c r="GJ161" i="4"/>
  <c r="GJ160" i="4"/>
  <c r="GJ159" i="4"/>
  <c r="GJ158" i="4"/>
  <c r="GJ157" i="4"/>
  <c r="GJ156" i="4"/>
  <c r="GJ144" i="4"/>
  <c r="GJ143" i="4"/>
  <c r="GJ142" i="4"/>
  <c r="GJ141" i="4"/>
  <c r="GJ140" i="4"/>
  <c r="GJ139" i="4"/>
  <c r="GJ138" i="4"/>
  <c r="GJ137" i="4"/>
  <c r="GJ136" i="4"/>
  <c r="GJ135" i="4"/>
  <c r="GJ134" i="4"/>
  <c r="GJ133" i="4"/>
  <c r="GJ132" i="4"/>
  <c r="GJ131" i="4"/>
  <c r="GJ130" i="4"/>
  <c r="GJ129" i="4"/>
  <c r="GJ128" i="4"/>
  <c r="GJ127" i="4"/>
  <c r="GJ126" i="4"/>
  <c r="GJ125" i="4"/>
  <c r="GJ124" i="4"/>
  <c r="GJ123" i="4"/>
  <c r="GJ122" i="4"/>
  <c r="GJ121" i="4"/>
  <c r="GJ120" i="4"/>
  <c r="GJ119" i="4"/>
  <c r="GJ114" i="4"/>
  <c r="GJ113" i="4"/>
  <c r="GJ112" i="4"/>
  <c r="GJ111" i="4"/>
  <c r="GJ110" i="4"/>
  <c r="GJ109" i="4"/>
  <c r="GJ104" i="4"/>
  <c r="GJ103" i="4"/>
  <c r="GJ102" i="4"/>
  <c r="GJ101" i="4"/>
  <c r="GJ100" i="4"/>
  <c r="GJ99" i="4"/>
  <c r="GJ98" i="4"/>
  <c r="GJ97" i="4"/>
  <c r="GJ96" i="4"/>
  <c r="GJ95" i="4"/>
  <c r="GJ94" i="4"/>
  <c r="GJ93" i="4"/>
  <c r="GJ92" i="4"/>
  <c r="GJ91" i="4"/>
  <c r="GJ90" i="4"/>
  <c r="GJ89" i="4"/>
  <c r="GJ88" i="4"/>
  <c r="GJ87" i="4"/>
  <c r="GJ86" i="4"/>
  <c r="GJ85" i="4"/>
  <c r="GJ84" i="4"/>
  <c r="GJ83" i="4"/>
  <c r="GJ82" i="4"/>
  <c r="GJ81" i="4"/>
  <c r="GJ80" i="4"/>
  <c r="GJ79" i="4"/>
  <c r="GJ78" i="4"/>
  <c r="GJ77" i="4"/>
  <c r="GJ76" i="4"/>
  <c r="GJ75" i="4"/>
  <c r="GJ74" i="4"/>
  <c r="GJ73" i="4"/>
  <c r="GJ68" i="4"/>
  <c r="GJ67" i="4"/>
  <c r="GJ66" i="4"/>
  <c r="GJ65" i="4"/>
  <c r="GJ64" i="4"/>
  <c r="GJ63" i="4"/>
  <c r="GJ62" i="4"/>
  <c r="GJ61" i="4"/>
  <c r="GJ60" i="4"/>
  <c r="GJ59" i="4"/>
  <c r="GJ58" i="4"/>
  <c r="GJ57" i="4"/>
  <c r="GJ56" i="4"/>
  <c r="GJ55" i="4"/>
  <c r="GJ54" i="4"/>
  <c r="GJ53" i="4"/>
  <c r="GJ52" i="4"/>
  <c r="GJ51" i="4"/>
  <c r="GJ50" i="4"/>
  <c r="GJ49" i="4"/>
  <c r="GJ48" i="4"/>
  <c r="GJ47" i="4"/>
  <c r="GJ46" i="4"/>
  <c r="GJ45" i="4"/>
  <c r="GJ44" i="4"/>
  <c r="GJ43" i="4"/>
  <c r="GJ42" i="4"/>
  <c r="GJ41" i="4"/>
  <c r="GJ40" i="4"/>
  <c r="GJ39" i="4"/>
  <c r="GJ38" i="4"/>
  <c r="GJ37" i="4"/>
  <c r="GJ36" i="4"/>
  <c r="GJ35" i="4"/>
  <c r="GJ34" i="4"/>
  <c r="GJ33" i="4"/>
  <c r="GJ32" i="4"/>
  <c r="GJ31" i="4"/>
  <c r="GJ30" i="4"/>
  <c r="GJ29" i="4"/>
  <c r="GJ28" i="4"/>
  <c r="GJ27" i="4"/>
  <c r="GJ26" i="4"/>
  <c r="GJ25" i="4"/>
  <c r="GJ24" i="4"/>
  <c r="GJ23" i="4"/>
  <c r="GJ22" i="4"/>
  <c r="GJ21" i="4"/>
  <c r="GJ20" i="4"/>
  <c r="GJ19" i="4"/>
  <c r="GJ18" i="4"/>
  <c r="GJ17" i="4"/>
  <c r="GJ16" i="4"/>
  <c r="GJ75" i="5"/>
  <c r="GJ74" i="5"/>
  <c r="GJ73" i="5"/>
  <c r="GJ72" i="5"/>
  <c r="GJ71" i="5"/>
  <c r="GJ70" i="5"/>
  <c r="GJ69" i="5"/>
  <c r="GJ68" i="5"/>
  <c r="GJ67" i="5"/>
  <c r="GJ66" i="5"/>
  <c r="GJ65" i="5"/>
  <c r="GJ64" i="5"/>
  <c r="GJ63" i="5"/>
  <c r="GJ62" i="5"/>
  <c r="GJ61" i="5"/>
  <c r="GJ60" i="5"/>
  <c r="GJ59" i="5"/>
  <c r="GJ54" i="5"/>
  <c r="GJ53" i="5"/>
  <c r="GJ52" i="5"/>
  <c r="GJ51" i="5"/>
  <c r="GJ50" i="5"/>
  <c r="GJ49" i="5"/>
  <c r="GJ48" i="5"/>
  <c r="GJ47" i="5"/>
  <c r="GJ42" i="5"/>
  <c r="GJ41" i="5"/>
  <c r="GJ36" i="5"/>
  <c r="GJ35" i="5"/>
  <c r="GJ34" i="5"/>
  <c r="GJ33" i="5"/>
  <c r="GJ32" i="5"/>
  <c r="GJ31" i="5"/>
  <c r="GJ26" i="5"/>
  <c r="GJ25" i="5"/>
  <c r="GJ24" i="5"/>
  <c r="GJ23" i="5"/>
  <c r="GJ22" i="5"/>
  <c r="GJ17" i="5"/>
  <c r="GJ16" i="5"/>
  <c r="DF1000" i="21"/>
  <c r="DF999" i="21"/>
  <c r="DF998" i="21"/>
  <c r="DF997" i="21"/>
  <c r="DF996" i="21"/>
  <c r="DF995" i="21"/>
  <c r="DF994" i="21"/>
  <c r="DF993" i="21"/>
  <c r="DF992" i="21"/>
  <c r="DF991" i="21"/>
  <c r="DF990" i="21"/>
  <c r="DF989" i="21"/>
  <c r="DF988" i="21"/>
  <c r="DF987" i="21"/>
  <c r="DF986" i="21"/>
  <c r="DF985" i="21"/>
  <c r="DF984" i="21"/>
  <c r="DF983" i="21"/>
  <c r="DF982" i="21"/>
  <c r="DF981" i="21"/>
  <c r="DF980" i="21"/>
  <c r="DF979" i="21"/>
  <c r="DF978" i="21"/>
  <c r="DF977" i="21"/>
  <c r="DF976" i="21"/>
  <c r="DF975" i="21"/>
  <c r="DF974" i="21"/>
  <c r="DF973" i="21"/>
  <c r="DF972" i="21"/>
  <c r="DF971" i="21"/>
  <c r="DF970" i="21"/>
  <c r="DF969" i="21"/>
  <c r="DF968" i="21"/>
  <c r="DF967" i="21"/>
  <c r="DF966" i="21"/>
  <c r="DF965" i="21"/>
  <c r="DF964" i="21"/>
  <c r="DF963" i="21"/>
  <c r="DF962" i="21"/>
  <c r="DF961" i="21"/>
  <c r="DF960" i="21"/>
  <c r="DF959" i="21"/>
  <c r="DF958" i="21"/>
  <c r="DF957" i="21"/>
  <c r="DF956" i="21"/>
  <c r="DF955" i="21"/>
  <c r="DF954" i="21"/>
  <c r="DF953" i="21"/>
  <c r="DF952" i="21"/>
  <c r="DF951" i="21"/>
  <c r="DF950" i="21"/>
  <c r="DF949" i="21"/>
  <c r="DF948" i="21"/>
  <c r="DF947" i="21"/>
  <c r="DF946" i="21"/>
  <c r="DF945" i="21"/>
  <c r="DF944" i="21"/>
  <c r="DF943" i="21"/>
  <c r="DF942" i="21"/>
  <c r="DF941" i="21"/>
  <c r="DF940" i="21"/>
  <c r="DF939" i="21"/>
  <c r="DF938" i="21"/>
  <c r="DF937" i="21"/>
  <c r="DF936" i="21"/>
  <c r="DF935" i="21"/>
  <c r="DF934" i="21"/>
  <c r="DF933" i="21"/>
  <c r="DF932" i="21"/>
  <c r="DF931" i="21"/>
  <c r="DF930" i="21"/>
  <c r="DF929" i="21"/>
  <c r="DF928" i="21"/>
  <c r="DF927" i="21"/>
  <c r="DF926" i="21"/>
  <c r="DF925" i="21"/>
  <c r="DF924" i="21"/>
  <c r="DF923" i="21"/>
  <c r="DF922" i="21"/>
  <c r="DF921" i="21"/>
  <c r="DF920" i="21"/>
  <c r="DF919" i="21"/>
  <c r="DF918" i="21"/>
  <c r="DF917" i="21"/>
  <c r="DF916" i="21"/>
  <c r="DF915" i="21"/>
  <c r="DF914" i="21"/>
  <c r="DF913" i="21"/>
  <c r="DF912" i="21"/>
  <c r="DF911" i="21"/>
  <c r="DF910" i="21"/>
  <c r="DF909" i="21"/>
  <c r="DF908" i="21"/>
  <c r="DF907" i="21"/>
  <c r="DF906" i="21"/>
  <c r="DF905" i="21"/>
  <c r="DF904" i="21"/>
  <c r="DF903" i="21"/>
  <c r="DF902" i="21"/>
  <c r="DF901" i="21"/>
  <c r="DF900" i="21"/>
  <c r="DF899" i="21"/>
  <c r="DF898" i="21"/>
  <c r="DF897" i="21"/>
  <c r="DF896" i="21"/>
  <c r="DF895" i="21"/>
  <c r="DF894" i="21"/>
  <c r="DF893" i="21"/>
  <c r="DF892" i="21"/>
  <c r="DF891" i="21"/>
  <c r="DF890" i="21"/>
  <c r="DF889" i="21"/>
  <c r="DF888" i="21"/>
  <c r="DF887" i="21"/>
  <c r="DF886" i="21"/>
  <c r="DF885" i="21"/>
  <c r="DF884" i="21"/>
  <c r="DF883" i="21"/>
  <c r="DF882" i="21"/>
  <c r="DF881" i="21"/>
  <c r="DF880" i="21"/>
  <c r="DF879" i="21"/>
  <c r="DF878" i="21"/>
  <c r="DF877" i="21"/>
  <c r="DF876" i="21"/>
  <c r="DF875" i="21"/>
  <c r="DF874" i="21"/>
  <c r="DF873" i="21"/>
  <c r="DF872" i="21"/>
  <c r="DF871" i="21"/>
  <c r="DF870" i="21"/>
  <c r="DF869" i="21"/>
  <c r="DF868" i="21"/>
  <c r="DF867" i="21"/>
  <c r="DF866" i="21"/>
  <c r="DF865" i="21"/>
  <c r="DF864" i="21"/>
  <c r="DF863" i="21"/>
  <c r="DF862" i="21"/>
  <c r="DF861" i="21"/>
  <c r="DF860" i="21"/>
  <c r="DF859" i="21"/>
  <c r="DF858" i="21"/>
  <c r="DF857" i="21"/>
  <c r="DF856" i="21"/>
  <c r="DF855" i="21"/>
  <c r="DF854" i="21"/>
  <c r="DF853" i="21"/>
  <c r="DF852" i="21"/>
  <c r="DF851" i="21"/>
  <c r="DF850" i="21"/>
  <c r="DF849" i="21"/>
  <c r="DF848" i="21"/>
  <c r="DF847" i="21"/>
  <c r="DF846" i="21"/>
  <c r="DF845" i="21"/>
  <c r="DF844" i="21"/>
  <c r="DF843" i="21"/>
  <c r="DF842" i="21"/>
  <c r="DF841" i="21"/>
  <c r="DF840" i="21"/>
  <c r="DF839" i="21"/>
  <c r="DF838" i="21"/>
  <c r="DF837" i="21"/>
  <c r="DF836" i="21"/>
  <c r="DF835" i="21"/>
  <c r="DF834" i="21"/>
  <c r="DF833" i="21"/>
  <c r="DF832" i="21"/>
  <c r="DF831" i="21"/>
  <c r="DF830" i="21"/>
  <c r="DF829" i="21"/>
  <c r="DF828" i="21"/>
  <c r="DF827" i="21"/>
  <c r="DF826" i="21"/>
  <c r="DF825" i="21"/>
  <c r="DF824" i="21"/>
  <c r="DF823" i="21"/>
  <c r="DF822" i="21"/>
  <c r="DF821" i="21"/>
  <c r="DF820" i="21"/>
  <c r="DF819" i="21"/>
  <c r="DF818" i="21"/>
  <c r="DF817" i="21"/>
  <c r="DF816" i="21"/>
  <c r="DF815" i="21"/>
  <c r="DF814" i="21"/>
  <c r="DF813" i="21"/>
  <c r="DF812" i="21"/>
  <c r="DF811" i="21"/>
  <c r="DF810" i="21"/>
  <c r="DF809" i="21"/>
  <c r="DF808" i="21"/>
  <c r="DF807" i="21"/>
  <c r="DF806" i="21"/>
  <c r="DF805" i="21"/>
  <c r="DF804" i="21"/>
  <c r="DF803" i="21"/>
  <c r="DF802" i="21"/>
  <c r="DF801" i="21"/>
  <c r="DG160" i="26"/>
  <c r="DG159" i="26"/>
  <c r="DG158" i="26"/>
  <c r="DG157" i="26"/>
  <c r="DG156" i="26"/>
  <c r="DG155" i="26"/>
  <c r="DG154" i="26"/>
  <c r="DG153" i="26"/>
  <c r="DG152" i="26"/>
  <c r="DG151" i="26"/>
  <c r="DG150" i="26"/>
  <c r="DG149" i="26"/>
  <c r="DG148" i="26"/>
  <c r="DG147" i="26"/>
  <c r="DG146" i="26"/>
  <c r="DG145" i="26"/>
  <c r="DG144" i="26"/>
  <c r="DG143" i="26"/>
  <c r="DG142" i="26"/>
  <c r="DG141" i="26"/>
  <c r="DG140" i="26"/>
  <c r="DG139" i="26"/>
  <c r="DG138" i="26"/>
  <c r="DG137" i="26"/>
  <c r="DG136" i="26"/>
  <c r="DG135" i="26"/>
  <c r="DG134" i="26"/>
  <c r="DG133" i="26"/>
  <c r="DG132" i="26"/>
  <c r="DG131" i="26"/>
  <c r="DG130" i="26"/>
  <c r="DG129" i="26"/>
  <c r="DG128" i="26"/>
  <c r="DG127" i="26"/>
  <c r="DG126" i="26"/>
  <c r="DG125" i="26"/>
  <c r="DG124" i="26"/>
  <c r="DG123" i="26"/>
  <c r="DG122" i="26"/>
  <c r="DG121" i="26"/>
  <c r="DG120" i="26"/>
  <c r="DG119" i="26"/>
  <c r="DG118" i="26"/>
  <c r="DG117" i="26"/>
  <c r="DG116" i="26"/>
  <c r="DG115" i="26"/>
  <c r="DG114" i="26"/>
  <c r="DG113" i="26"/>
  <c r="DG112" i="26"/>
  <c r="DG111" i="26"/>
  <c r="DG110" i="26"/>
  <c r="DG109" i="26"/>
  <c r="DG108" i="26"/>
  <c r="DG107" i="26"/>
  <c r="DG106" i="26"/>
  <c r="DG105" i="26"/>
  <c r="DG104" i="26"/>
  <c r="DG103" i="26"/>
  <c r="DG102" i="26"/>
  <c r="DG101" i="26"/>
  <c r="DG100" i="26"/>
  <c r="DG99" i="26"/>
  <c r="DG98" i="26"/>
  <c r="DG97" i="26"/>
  <c r="DG96" i="26"/>
  <c r="DG95" i="26"/>
  <c r="DG94" i="26"/>
  <c r="DG93" i="26"/>
  <c r="DG92" i="26"/>
  <c r="DG91" i="26"/>
  <c r="DG90" i="26"/>
  <c r="DG89" i="26"/>
  <c r="DG88" i="26"/>
  <c r="DG87" i="26"/>
  <c r="DG86" i="26"/>
  <c r="DG85" i="26"/>
  <c r="DG84" i="26"/>
  <c r="DG83" i="26"/>
  <c r="DG82" i="26"/>
  <c r="DG81" i="26"/>
  <c r="DG80" i="26"/>
  <c r="DG79" i="26"/>
  <c r="DG78" i="26"/>
  <c r="DG77" i="26"/>
  <c r="DG76" i="26"/>
  <c r="DG75" i="26"/>
  <c r="DG74" i="26"/>
  <c r="DG73" i="26"/>
  <c r="DG72" i="26"/>
  <c r="DG71" i="26"/>
  <c r="DG70" i="26"/>
  <c r="DG69" i="26"/>
  <c r="DG68" i="26"/>
  <c r="DG67" i="26"/>
  <c r="DG66" i="26"/>
  <c r="DG65" i="26"/>
  <c r="DG64" i="26"/>
  <c r="DG63" i="26"/>
  <c r="DG62" i="26"/>
  <c r="DG61" i="26"/>
  <c r="DG60" i="26"/>
  <c r="DG59" i="26"/>
  <c r="DG58" i="26"/>
  <c r="DG57" i="26"/>
  <c r="DG56" i="26"/>
  <c r="DG55" i="26"/>
  <c r="DG54" i="26"/>
  <c r="DG53" i="26"/>
  <c r="DG52" i="26"/>
  <c r="DG51" i="26"/>
  <c r="DG50" i="26"/>
  <c r="DG49" i="26"/>
  <c r="DG48" i="26"/>
  <c r="DG47" i="26"/>
  <c r="DG46" i="26"/>
  <c r="DG45" i="26"/>
  <c r="DG44" i="26"/>
  <c r="DG43" i="26"/>
  <c r="DG42" i="26"/>
  <c r="DG41" i="26"/>
  <c r="DG40" i="26"/>
  <c r="DG39" i="26"/>
  <c r="DG38" i="26"/>
  <c r="DG37" i="26"/>
  <c r="DG36" i="26"/>
  <c r="DG35" i="26"/>
  <c r="DG34" i="26"/>
  <c r="DG33" i="26"/>
  <c r="DG32" i="26"/>
  <c r="DG31" i="26"/>
  <c r="DG30" i="26"/>
  <c r="DG29" i="26"/>
  <c r="DG28" i="26"/>
  <c r="DG27" i="26"/>
  <c r="DG26" i="26"/>
  <c r="DG25" i="26" l="1"/>
  <c r="DG24" i="26"/>
  <c r="DG23" i="26"/>
  <c r="DG22" i="26"/>
  <c r="DG21" i="26"/>
  <c r="DG20" i="26"/>
  <c r="DG19" i="26"/>
  <c r="DG18" i="26"/>
  <c r="GW23" i="5"/>
  <c r="GS23" i="5"/>
  <c r="GO23" i="5"/>
  <c r="GM23" i="5"/>
  <c r="GN23" i="5" s="1"/>
  <c r="EU23" i="5" s="1"/>
  <c r="GK23" i="5"/>
  <c r="I18" i="19"/>
  <c r="H18" i="19"/>
  <c r="G18" i="19"/>
  <c r="GG23" i="5"/>
  <c r="F18" i="19" s="1"/>
  <c r="EQ23" i="5"/>
  <c r="EN23" i="5"/>
  <c r="EM23" i="5"/>
  <c r="EJ23" i="5"/>
  <c r="EI23" i="5"/>
  <c r="EH23" i="5"/>
  <c r="EG23" i="5"/>
  <c r="HB50" i="3"/>
  <c r="GX50" i="3"/>
  <c r="GV50" i="3"/>
  <c r="GU50" i="3"/>
  <c r="GP50" i="3"/>
  <c r="GN50" i="3"/>
  <c r="GO50" i="3" s="1"/>
  <c r="GT50" i="3" s="1"/>
  <c r="GL50" i="3"/>
  <c r="I44" i="17"/>
  <c r="H44" i="17"/>
  <c r="G44" i="17"/>
  <c r="GH50" i="3"/>
  <c r="F44" i="17" s="1"/>
  <c r="FK50" i="3"/>
  <c r="FL50" i="3" s="1"/>
  <c r="EU50" i="3"/>
  <c r="EQ50" i="3"/>
  <c r="EN50" i="3"/>
  <c r="EM50" i="3"/>
  <c r="EJ50" i="3"/>
  <c r="EI50" i="3"/>
  <c r="EH50" i="3"/>
  <c r="EG50" i="3"/>
  <c r="EQ25" i="3"/>
  <c r="GF23" i="5" l="1"/>
  <c r="GQ50" i="3"/>
  <c r="GP23" i="5"/>
  <c r="FG23" i="5"/>
  <c r="FB23" i="5"/>
  <c r="FC23" i="5" s="1"/>
  <c r="ER23" i="5"/>
  <c r="ES23" i="5"/>
  <c r="ET23" i="5"/>
  <c r="FD23" i="5"/>
  <c r="FE23" i="5" s="1"/>
  <c r="EV23" i="5"/>
  <c r="EW23" i="5" s="1"/>
  <c r="EX23" i="5"/>
  <c r="GL23" i="5"/>
  <c r="FA23" i="5"/>
  <c r="FG50" i="3"/>
  <c r="FB50" i="3"/>
  <c r="FC50" i="3" s="1"/>
  <c r="FH50" i="3"/>
  <c r="ET50" i="3"/>
  <c r="EV50" i="3"/>
  <c r="EW50" i="3" s="1"/>
  <c r="EX50" i="3"/>
  <c r="EZ50" i="3" s="1"/>
  <c r="FJ50" i="3"/>
  <c r="FA50" i="3"/>
  <c r="ER50" i="3"/>
  <c r="FD50" i="3"/>
  <c r="ES50" i="3"/>
  <c r="HB24" i="3"/>
  <c r="GX24" i="3"/>
  <c r="GU24" i="3"/>
  <c r="GV24" i="3" s="1"/>
  <c r="GP24" i="3"/>
  <c r="GN24" i="3"/>
  <c r="GO24" i="3" s="1"/>
  <c r="GL24" i="3"/>
  <c r="I21" i="17"/>
  <c r="H21" i="17"/>
  <c r="G21" i="17"/>
  <c r="GH24" i="3"/>
  <c r="F21" i="17" s="1"/>
  <c r="FK24" i="3"/>
  <c r="FL24" i="3" s="1"/>
  <c r="EU24" i="3"/>
  <c r="EQ24" i="3"/>
  <c r="EN24" i="3"/>
  <c r="EM24" i="3"/>
  <c r="EJ24" i="3"/>
  <c r="EI24" i="3"/>
  <c r="EH24" i="3"/>
  <c r="EG24" i="3"/>
  <c r="DN83" i="1"/>
  <c r="DN81" i="1"/>
  <c r="DN13" i="1"/>
  <c r="GQ24" i="3" l="1"/>
  <c r="FF23" i="5"/>
  <c r="EZ23" i="5"/>
  <c r="EY23" i="5"/>
  <c r="EY50" i="3"/>
  <c r="FF50" i="3"/>
  <c r="FE50" i="3"/>
  <c r="FG24" i="3"/>
  <c r="EV24" i="3"/>
  <c r="EW24" i="3" s="1"/>
  <c r="EX24" i="3"/>
  <c r="FH24" i="3"/>
  <c r="GT24" i="3"/>
  <c r="FJ24" i="3"/>
  <c r="FA24" i="3"/>
  <c r="FB24" i="3"/>
  <c r="FC24" i="3" s="1"/>
  <c r="ER24" i="3"/>
  <c r="FD24" i="3"/>
  <c r="ES24" i="3"/>
  <c r="ET24" i="3"/>
  <c r="K425" i="1"/>
  <c r="K426" i="1"/>
  <c r="K427" i="1"/>
  <c r="K424" i="1"/>
  <c r="AE22" i="2" s="1"/>
  <c r="BA1" i="16"/>
  <c r="GF21" i="5"/>
  <c r="GF20" i="5"/>
  <c r="FH39" i="3"/>
  <c r="EY24" i="3" l="1"/>
  <c r="EZ24" i="3"/>
  <c r="FF24" i="3"/>
  <c r="FE24" i="3"/>
  <c r="J10" i="32"/>
  <c r="C2" i="33" s="1"/>
  <c r="AW7" i="7" l="1"/>
  <c r="AN5" i="2"/>
  <c r="AI7" i="7" s="1"/>
  <c r="G45" i="32"/>
  <c r="J45" i="32" s="1"/>
  <c r="AL2" i="33" s="1"/>
  <c r="Q26" i="34"/>
  <c r="GK106" i="5"/>
  <c r="GG106" i="5"/>
  <c r="EG106" i="5"/>
  <c r="GK105" i="5"/>
  <c r="GG105" i="5"/>
  <c r="EG105" i="5"/>
  <c r="GK104" i="5"/>
  <c r="GG104" i="5"/>
  <c r="EG104" i="5"/>
  <c r="GK103" i="5"/>
  <c r="GG103" i="5"/>
  <c r="EG103" i="5"/>
  <c r="GK102" i="5"/>
  <c r="GG102" i="5"/>
  <c r="EG102" i="5"/>
  <c r="GK101" i="5"/>
  <c r="GG101" i="5"/>
  <c r="EG101" i="5"/>
  <c r="GK100" i="5"/>
  <c r="GG100" i="5"/>
  <c r="EG100" i="5"/>
  <c r="GK99" i="5"/>
  <c r="GG99" i="5"/>
  <c r="EG99" i="5"/>
  <c r="GK98" i="5"/>
  <c r="GG98" i="5"/>
  <c r="EG98" i="5"/>
  <c r="GK97" i="5"/>
  <c r="GG97" i="5"/>
  <c r="EG97" i="5"/>
  <c r="GK96" i="5"/>
  <c r="GG96" i="5"/>
  <c r="EG96" i="5"/>
  <c r="GK95" i="5"/>
  <c r="GG95" i="5"/>
  <c r="EG95" i="5"/>
  <c r="GK94" i="5"/>
  <c r="GG94" i="5"/>
  <c r="EG94" i="5"/>
  <c r="GK93" i="5"/>
  <c r="GG93" i="5"/>
  <c r="EG93" i="5"/>
  <c r="GK92" i="5"/>
  <c r="GG92" i="5"/>
  <c r="EG92" i="5"/>
  <c r="GK91" i="5"/>
  <c r="GG91" i="5"/>
  <c r="EG91" i="5"/>
  <c r="GK90" i="5"/>
  <c r="GG90" i="5"/>
  <c r="EG90" i="5"/>
  <c r="GK89" i="5"/>
  <c r="GG89" i="5"/>
  <c r="EG89" i="5"/>
  <c r="GK88" i="5"/>
  <c r="GG88" i="5"/>
  <c r="EG88" i="5"/>
  <c r="GK87" i="5"/>
  <c r="GG87" i="5"/>
  <c r="EG87" i="5"/>
  <c r="GK84" i="5"/>
  <c r="GG84" i="5"/>
  <c r="GG83" i="5"/>
  <c r="GK82" i="5"/>
  <c r="GG82" i="5"/>
  <c r="EG82" i="5"/>
  <c r="GK81" i="5"/>
  <c r="GG81" i="5"/>
  <c r="EG81" i="5"/>
  <c r="GK80" i="5"/>
  <c r="GG80" i="5"/>
  <c r="EG80" i="5"/>
  <c r="GG79" i="5"/>
  <c r="GK75" i="5"/>
  <c r="GG75" i="5"/>
  <c r="EG75" i="5"/>
  <c r="GK74" i="5"/>
  <c r="GG74" i="5"/>
  <c r="EG74" i="5"/>
  <c r="GK73" i="5"/>
  <c r="GG73" i="5"/>
  <c r="EG73" i="5"/>
  <c r="GK72" i="5"/>
  <c r="GG72" i="5"/>
  <c r="EG72" i="5"/>
  <c r="GK71" i="5"/>
  <c r="GG71" i="5"/>
  <c r="EG71" i="5"/>
  <c r="GK70" i="5"/>
  <c r="GG70" i="5"/>
  <c r="EG70" i="5"/>
  <c r="GK69" i="5"/>
  <c r="GG69" i="5"/>
  <c r="EG69" i="5"/>
  <c r="GK68" i="5"/>
  <c r="GG68" i="5"/>
  <c r="EG68" i="5"/>
  <c r="GG67" i="5"/>
  <c r="EG67" i="5"/>
  <c r="GK66" i="5"/>
  <c r="GG66" i="5"/>
  <c r="EG66" i="5"/>
  <c r="GK65" i="5"/>
  <c r="GG65" i="5"/>
  <c r="EG65" i="5"/>
  <c r="GK64" i="5"/>
  <c r="GG64" i="5"/>
  <c r="EG64" i="5"/>
  <c r="GK63" i="5"/>
  <c r="GG63" i="5"/>
  <c r="EG63" i="5"/>
  <c r="GK62" i="5"/>
  <c r="GG62" i="5"/>
  <c r="EG62" i="5"/>
  <c r="GK61" i="5"/>
  <c r="GG61" i="5"/>
  <c r="EG61" i="5"/>
  <c r="GK60" i="5"/>
  <c r="GG60" i="5"/>
  <c r="EG60" i="5"/>
  <c r="GK59" i="5"/>
  <c r="GG59" i="5"/>
  <c r="EG59" i="5"/>
  <c r="GK56" i="5"/>
  <c r="GK54" i="5"/>
  <c r="GG54" i="5"/>
  <c r="EG54" i="5"/>
  <c r="GK53" i="5"/>
  <c r="GG53" i="5"/>
  <c r="EG53" i="5"/>
  <c r="GK52" i="5"/>
  <c r="GG52" i="5"/>
  <c r="EG52" i="5"/>
  <c r="GK51" i="5"/>
  <c r="GG51" i="5"/>
  <c r="EG51" i="5"/>
  <c r="GK50" i="5"/>
  <c r="GG50" i="5"/>
  <c r="EG50" i="5"/>
  <c r="GK49" i="5"/>
  <c r="GG49" i="5"/>
  <c r="EG49" i="5"/>
  <c r="GK48" i="5"/>
  <c r="GG48" i="5"/>
  <c r="EG48" i="5"/>
  <c r="GK47" i="5"/>
  <c r="GG47" i="5"/>
  <c r="EG47" i="5"/>
  <c r="GG46" i="5"/>
  <c r="GK42" i="5"/>
  <c r="GG42" i="5"/>
  <c r="EG42" i="5"/>
  <c r="GK41" i="5"/>
  <c r="GG41" i="5"/>
  <c r="EG41" i="5"/>
  <c r="GG40" i="5"/>
  <c r="GG39" i="5"/>
  <c r="GK38" i="5"/>
  <c r="GK36" i="5"/>
  <c r="GG36" i="5"/>
  <c r="EG36" i="5"/>
  <c r="GK35" i="5"/>
  <c r="GG35" i="5"/>
  <c r="EG35" i="5"/>
  <c r="GK34" i="5"/>
  <c r="GG34" i="5"/>
  <c r="EG34" i="5"/>
  <c r="GK33" i="5"/>
  <c r="GG33" i="5"/>
  <c r="EG33" i="5"/>
  <c r="GK32" i="5"/>
  <c r="GG32" i="5"/>
  <c r="EG32" i="5"/>
  <c r="GK31" i="5"/>
  <c r="GG31" i="5"/>
  <c r="EG31" i="5"/>
  <c r="GG30" i="5"/>
  <c r="GG29" i="5"/>
  <c r="GK28" i="5"/>
  <c r="GG28" i="5"/>
  <c r="GG27" i="5"/>
  <c r="GK26" i="5"/>
  <c r="GG26" i="5"/>
  <c r="EG26" i="5"/>
  <c r="GK25" i="5"/>
  <c r="GG25" i="5"/>
  <c r="EG25" i="5"/>
  <c r="GK24" i="5"/>
  <c r="GG24" i="5"/>
  <c r="F19" i="19" s="1"/>
  <c r="EG24" i="5"/>
  <c r="GK22" i="5"/>
  <c r="GG22" i="5"/>
  <c r="EG22" i="5"/>
  <c r="GG21" i="5"/>
  <c r="GG20" i="5"/>
  <c r="GK19" i="5"/>
  <c r="GG19" i="5"/>
  <c r="GG18" i="5"/>
  <c r="GK17" i="5"/>
  <c r="GG17" i="5"/>
  <c r="EG17" i="5"/>
  <c r="GK16" i="5"/>
  <c r="GG16" i="5"/>
  <c r="EG16" i="5"/>
  <c r="GK175" i="4" l="1"/>
  <c r="GG175" i="4"/>
  <c r="EG175" i="4"/>
  <c r="GK174" i="4"/>
  <c r="GG174" i="4"/>
  <c r="EG174" i="4"/>
  <c r="GK173" i="4"/>
  <c r="GG173" i="4"/>
  <c r="EG173" i="4"/>
  <c r="GK172" i="4"/>
  <c r="GG172" i="4"/>
  <c r="EG172" i="4"/>
  <c r="GK171" i="4"/>
  <c r="GG171" i="4"/>
  <c r="EG171" i="4"/>
  <c r="GK170" i="4"/>
  <c r="GG170" i="4"/>
  <c r="EG170" i="4"/>
  <c r="GK169" i="4"/>
  <c r="GG169" i="4"/>
  <c r="EG169" i="4"/>
  <c r="GK168" i="4"/>
  <c r="GG168" i="4"/>
  <c r="EG168" i="4"/>
  <c r="GK167" i="4"/>
  <c r="GG167" i="4"/>
  <c r="EG167" i="4"/>
  <c r="GK166" i="4"/>
  <c r="GG166" i="4"/>
  <c r="EG166" i="4"/>
  <c r="GK165" i="4"/>
  <c r="GG165" i="4"/>
  <c r="EG165" i="4"/>
  <c r="GK164" i="4"/>
  <c r="GG164" i="4"/>
  <c r="EG164" i="4"/>
  <c r="GK163" i="4"/>
  <c r="GG163" i="4"/>
  <c r="EG163" i="4"/>
  <c r="GK162" i="4"/>
  <c r="GG162" i="4"/>
  <c r="EG162" i="4"/>
  <c r="GK161" i="4"/>
  <c r="GG161" i="4"/>
  <c r="EG161" i="4"/>
  <c r="GK160" i="4"/>
  <c r="GG160" i="4"/>
  <c r="EG160" i="4"/>
  <c r="GK159" i="4"/>
  <c r="GG159" i="4"/>
  <c r="EG159" i="4"/>
  <c r="GK158" i="4"/>
  <c r="GG158" i="4"/>
  <c r="EG158" i="4"/>
  <c r="GK157" i="4"/>
  <c r="GG157" i="4"/>
  <c r="EG157" i="4"/>
  <c r="GK156" i="4"/>
  <c r="GG156" i="4"/>
  <c r="EG156" i="4"/>
  <c r="GK153" i="4"/>
  <c r="GK151" i="4"/>
  <c r="GG151" i="4"/>
  <c r="EG151" i="4"/>
  <c r="GK150" i="4"/>
  <c r="GG150" i="4"/>
  <c r="EG150" i="4"/>
  <c r="GK149" i="4"/>
  <c r="GG149" i="4"/>
  <c r="EG149" i="4"/>
  <c r="GK144" i="4"/>
  <c r="GG144" i="4"/>
  <c r="EG144" i="4"/>
  <c r="GK143" i="4"/>
  <c r="GG143" i="4"/>
  <c r="EG143" i="4"/>
  <c r="GK142" i="4"/>
  <c r="GG142" i="4"/>
  <c r="EG142" i="4"/>
  <c r="GK141" i="4"/>
  <c r="GG141" i="4"/>
  <c r="EG141" i="4"/>
  <c r="GK140" i="4"/>
  <c r="GG140" i="4"/>
  <c r="EG140" i="4"/>
  <c r="GK139" i="4"/>
  <c r="GG139" i="4"/>
  <c r="EG139" i="4"/>
  <c r="GK138" i="4"/>
  <c r="GG138" i="4"/>
  <c r="EG138" i="4"/>
  <c r="GK137" i="4"/>
  <c r="GG137" i="4"/>
  <c r="EG137" i="4"/>
  <c r="GK136" i="4"/>
  <c r="GG136" i="4"/>
  <c r="EG136" i="4"/>
  <c r="GK135" i="4"/>
  <c r="GG135" i="4"/>
  <c r="EG135" i="4"/>
  <c r="GK134" i="4"/>
  <c r="GG134" i="4"/>
  <c r="EG134" i="4"/>
  <c r="GK133" i="4"/>
  <c r="GG133" i="4"/>
  <c r="EG133" i="4"/>
  <c r="GK132" i="4"/>
  <c r="GG132" i="4"/>
  <c r="EG132" i="4"/>
  <c r="GK131" i="4"/>
  <c r="GG131" i="4"/>
  <c r="EG131" i="4"/>
  <c r="GK130" i="4"/>
  <c r="GG130" i="4"/>
  <c r="EG130" i="4"/>
  <c r="GK129" i="4"/>
  <c r="GG129" i="4"/>
  <c r="EG129" i="4"/>
  <c r="GK128" i="4"/>
  <c r="GG128" i="4"/>
  <c r="EG128" i="4"/>
  <c r="GK127" i="4"/>
  <c r="GG127" i="4"/>
  <c r="EG127" i="4"/>
  <c r="GK126" i="4"/>
  <c r="GG126" i="4"/>
  <c r="EG126" i="4"/>
  <c r="GK125" i="4"/>
  <c r="GG125" i="4"/>
  <c r="EG125" i="4"/>
  <c r="GK124" i="4"/>
  <c r="GG124" i="4"/>
  <c r="EG124" i="4"/>
  <c r="GK123" i="4"/>
  <c r="GG123" i="4"/>
  <c r="EG123" i="4"/>
  <c r="GK122" i="4"/>
  <c r="GG122" i="4"/>
  <c r="EG122" i="4"/>
  <c r="GK121" i="4"/>
  <c r="GG121" i="4"/>
  <c r="EG121" i="4"/>
  <c r="GK120" i="4"/>
  <c r="GG120" i="4"/>
  <c r="EG120" i="4"/>
  <c r="GK119" i="4"/>
  <c r="GG119" i="4"/>
  <c r="EG119" i="4"/>
  <c r="GK114" i="4"/>
  <c r="GG114" i="4"/>
  <c r="EG114" i="4"/>
  <c r="GK113" i="4"/>
  <c r="GG113" i="4"/>
  <c r="EG113" i="4"/>
  <c r="GK112" i="4"/>
  <c r="GG112" i="4"/>
  <c r="EG112" i="4"/>
  <c r="GK111" i="4"/>
  <c r="GG111" i="4"/>
  <c r="EG111" i="4"/>
  <c r="GK110" i="4"/>
  <c r="GG110" i="4"/>
  <c r="EG110" i="4"/>
  <c r="GK109" i="4"/>
  <c r="GG109" i="4"/>
  <c r="EG109" i="4"/>
  <c r="GG108" i="4"/>
  <c r="GG107" i="4"/>
  <c r="GK106" i="4"/>
  <c r="GG106" i="4"/>
  <c r="GK104" i="4"/>
  <c r="GG104" i="4"/>
  <c r="EG104" i="4"/>
  <c r="GK103" i="4"/>
  <c r="GG103" i="4"/>
  <c r="EG103" i="4"/>
  <c r="GK102" i="4"/>
  <c r="GG102" i="4"/>
  <c r="EG102" i="4"/>
  <c r="GK101" i="4"/>
  <c r="GG101" i="4"/>
  <c r="EG101" i="4"/>
  <c r="GK100" i="4"/>
  <c r="GG100" i="4"/>
  <c r="EG100" i="4"/>
  <c r="GK99" i="4"/>
  <c r="GG99" i="4"/>
  <c r="EG99" i="4"/>
  <c r="GK98" i="4"/>
  <c r="GG98" i="4"/>
  <c r="EG98" i="4"/>
  <c r="GK97" i="4"/>
  <c r="GG97" i="4"/>
  <c r="EG97" i="4"/>
  <c r="GK96" i="4"/>
  <c r="GG96" i="4"/>
  <c r="EG96" i="4"/>
  <c r="GK95" i="4"/>
  <c r="GG95" i="4"/>
  <c r="EG95" i="4"/>
  <c r="GK94" i="4"/>
  <c r="GG94" i="4"/>
  <c r="EG94" i="4"/>
  <c r="GK93" i="4"/>
  <c r="GG93" i="4"/>
  <c r="EG93" i="4"/>
  <c r="GK92" i="4"/>
  <c r="GG92" i="4"/>
  <c r="EG92" i="4"/>
  <c r="GK91" i="4"/>
  <c r="GG91" i="4"/>
  <c r="EG91" i="4"/>
  <c r="GK90" i="4"/>
  <c r="GG90" i="4"/>
  <c r="EG90" i="4"/>
  <c r="GK89" i="4"/>
  <c r="GG89" i="4"/>
  <c r="EG89" i="4"/>
  <c r="GK88" i="4"/>
  <c r="GG88" i="4"/>
  <c r="EG88" i="4"/>
  <c r="GK87" i="4"/>
  <c r="GG87" i="4"/>
  <c r="EG87" i="4"/>
  <c r="GK86" i="4"/>
  <c r="GG86" i="4"/>
  <c r="EG86" i="4"/>
  <c r="GK85" i="4"/>
  <c r="GG85" i="4"/>
  <c r="EG85" i="4"/>
  <c r="GK84" i="4"/>
  <c r="GG84" i="4"/>
  <c r="EG84" i="4"/>
  <c r="GK83" i="4"/>
  <c r="GG83" i="4"/>
  <c r="EG83" i="4"/>
  <c r="GK82" i="4"/>
  <c r="GG82" i="4"/>
  <c r="EG82" i="4"/>
  <c r="GK81" i="4"/>
  <c r="GG81" i="4"/>
  <c r="EG81" i="4"/>
  <c r="GK80" i="4"/>
  <c r="GG80" i="4"/>
  <c r="EG80" i="4"/>
  <c r="GK79" i="4"/>
  <c r="GG79" i="4"/>
  <c r="EG79" i="4"/>
  <c r="GK78" i="4"/>
  <c r="GG78" i="4"/>
  <c r="EG78" i="4"/>
  <c r="GK77" i="4"/>
  <c r="GG77" i="4"/>
  <c r="EG77" i="4"/>
  <c r="GK76" i="4"/>
  <c r="GG76" i="4"/>
  <c r="EG76" i="4"/>
  <c r="GK75" i="4"/>
  <c r="GG75" i="4"/>
  <c r="EG75" i="4"/>
  <c r="GK74" i="4"/>
  <c r="GG74" i="4"/>
  <c r="EG74" i="4"/>
  <c r="GK73" i="4"/>
  <c r="GG73" i="4"/>
  <c r="EG73" i="4"/>
  <c r="GG72" i="4"/>
  <c r="GG71" i="4"/>
  <c r="GK70" i="4"/>
  <c r="GG70" i="4"/>
  <c r="GK68" i="4"/>
  <c r="GG68" i="4"/>
  <c r="EG68" i="4"/>
  <c r="GK67" i="4"/>
  <c r="GG67" i="4"/>
  <c r="EG67" i="4"/>
  <c r="GK66" i="4"/>
  <c r="GG66" i="4"/>
  <c r="EG66" i="4"/>
  <c r="GK65" i="4"/>
  <c r="GG65" i="4"/>
  <c r="EG65" i="4"/>
  <c r="GK64" i="4"/>
  <c r="GG64" i="4"/>
  <c r="EG64" i="4"/>
  <c r="GK63" i="4"/>
  <c r="GG63" i="4"/>
  <c r="EG63" i="4"/>
  <c r="GK62" i="4"/>
  <c r="GG62" i="4"/>
  <c r="EG62" i="4"/>
  <c r="GK61" i="4"/>
  <c r="GG61" i="4"/>
  <c r="EG61" i="4"/>
  <c r="GK60" i="4"/>
  <c r="GG60" i="4"/>
  <c r="EG60" i="4"/>
  <c r="GK59" i="4"/>
  <c r="GG59" i="4"/>
  <c r="EG59" i="4"/>
  <c r="GK58" i="4"/>
  <c r="GG58" i="4"/>
  <c r="EG58" i="4"/>
  <c r="GK57" i="4"/>
  <c r="GG57" i="4"/>
  <c r="EG57" i="4"/>
  <c r="GK56" i="4"/>
  <c r="GG56" i="4"/>
  <c r="EG56" i="4"/>
  <c r="GK55" i="4"/>
  <c r="GG55" i="4"/>
  <c r="EG55" i="4"/>
  <c r="GK54" i="4"/>
  <c r="GG54" i="4"/>
  <c r="EG54" i="4"/>
  <c r="GK53" i="4"/>
  <c r="GG53" i="4"/>
  <c r="EG53" i="4"/>
  <c r="GK52" i="4"/>
  <c r="GG52" i="4"/>
  <c r="EG52" i="4"/>
  <c r="GK51" i="4"/>
  <c r="GG51" i="4"/>
  <c r="EG51" i="4"/>
  <c r="GK50" i="4"/>
  <c r="GG50" i="4"/>
  <c r="EG50" i="4"/>
  <c r="GK49" i="4"/>
  <c r="GG49" i="4"/>
  <c r="EG49" i="4"/>
  <c r="GK48" i="4"/>
  <c r="GG48" i="4"/>
  <c r="EG48" i="4"/>
  <c r="GK47" i="4"/>
  <c r="GG47" i="4"/>
  <c r="EG47" i="4"/>
  <c r="GK46" i="4"/>
  <c r="GG46" i="4"/>
  <c r="EG46" i="4"/>
  <c r="GK45" i="4"/>
  <c r="GG45" i="4"/>
  <c r="EG45" i="4"/>
  <c r="GK44" i="4"/>
  <c r="GG44" i="4"/>
  <c r="EG44" i="4"/>
  <c r="GK43" i="4"/>
  <c r="GG43" i="4"/>
  <c r="EG43" i="4"/>
  <c r="GK42" i="4"/>
  <c r="GG42" i="4"/>
  <c r="EG42" i="4"/>
  <c r="GK41" i="4"/>
  <c r="GG41" i="4"/>
  <c r="EG41" i="4"/>
  <c r="GK40" i="4"/>
  <c r="GG40" i="4"/>
  <c r="EG40" i="4"/>
  <c r="GK39" i="4"/>
  <c r="GG39" i="4"/>
  <c r="EG39" i="4"/>
  <c r="GK38" i="4"/>
  <c r="GG38" i="4"/>
  <c r="EG38" i="4"/>
  <c r="GK37" i="4"/>
  <c r="GG37" i="4"/>
  <c r="EG37" i="4"/>
  <c r="GK36" i="4"/>
  <c r="GG36" i="4"/>
  <c r="EG36" i="4"/>
  <c r="GK35" i="4"/>
  <c r="GG35" i="4"/>
  <c r="EG35" i="4"/>
  <c r="GK34" i="4"/>
  <c r="GG34" i="4"/>
  <c r="EG34" i="4"/>
  <c r="GK33" i="4"/>
  <c r="GG33" i="4"/>
  <c r="EG33" i="4"/>
  <c r="GK32" i="4"/>
  <c r="GG32" i="4"/>
  <c r="EG32" i="4"/>
  <c r="GK31" i="4"/>
  <c r="GG31" i="4"/>
  <c r="EG31" i="4"/>
  <c r="GK30" i="4"/>
  <c r="GG30" i="4"/>
  <c r="EG30" i="4"/>
  <c r="GK29" i="4"/>
  <c r="GG29" i="4"/>
  <c r="EG29" i="4"/>
  <c r="GK28" i="4"/>
  <c r="GG28" i="4"/>
  <c r="EG28" i="4"/>
  <c r="GK27" i="4"/>
  <c r="GG27" i="4"/>
  <c r="EG27" i="4"/>
  <c r="GK26" i="4"/>
  <c r="GG26" i="4"/>
  <c r="EG26" i="4"/>
  <c r="GK25" i="4"/>
  <c r="GG25" i="4"/>
  <c r="EG25" i="4"/>
  <c r="GK24" i="4"/>
  <c r="GG24" i="4"/>
  <c r="EG24" i="4"/>
  <c r="GK23" i="4"/>
  <c r="GG23" i="4"/>
  <c r="EG23" i="4"/>
  <c r="GK22" i="4"/>
  <c r="GG22" i="4"/>
  <c r="EG22" i="4"/>
  <c r="GK21" i="4"/>
  <c r="GG21" i="4"/>
  <c r="EG21" i="4"/>
  <c r="GK20" i="4"/>
  <c r="GG20" i="4"/>
  <c r="EG20" i="4"/>
  <c r="GK19" i="4"/>
  <c r="GG19" i="4"/>
  <c r="EG19" i="4"/>
  <c r="GK18" i="4"/>
  <c r="GG18" i="4"/>
  <c r="EG18" i="4"/>
  <c r="GK17" i="4"/>
  <c r="GG17" i="4"/>
  <c r="EG17" i="4"/>
  <c r="GK16" i="4"/>
  <c r="GG16" i="4"/>
  <c r="EG16" i="4"/>
  <c r="GL100" i="3"/>
  <c r="GH100" i="3"/>
  <c r="EG100" i="3"/>
  <c r="GL99" i="3"/>
  <c r="GH99" i="3"/>
  <c r="EG99" i="3"/>
  <c r="GL98" i="3"/>
  <c r="GH98" i="3"/>
  <c r="EG98" i="3"/>
  <c r="GL97" i="3"/>
  <c r="GH97" i="3"/>
  <c r="EG97" i="3"/>
  <c r="GL96" i="3"/>
  <c r="GH96" i="3"/>
  <c r="EG96" i="3"/>
  <c r="GL95" i="3"/>
  <c r="GH95" i="3"/>
  <c r="EG95" i="3"/>
  <c r="GL94" i="3"/>
  <c r="GH94" i="3"/>
  <c r="EG94" i="3"/>
  <c r="GL93" i="3"/>
  <c r="GH93" i="3"/>
  <c r="EG93" i="3"/>
  <c r="GL92" i="3"/>
  <c r="GH92" i="3"/>
  <c r="EG92" i="3"/>
  <c r="GL91" i="3"/>
  <c r="GH91" i="3"/>
  <c r="EG91" i="3"/>
  <c r="GL90" i="3"/>
  <c r="GH90" i="3"/>
  <c r="EG90" i="3"/>
  <c r="GL89" i="3"/>
  <c r="GH89" i="3"/>
  <c r="EG89" i="3"/>
  <c r="GL88" i="3"/>
  <c r="GH88" i="3"/>
  <c r="EG88" i="3"/>
  <c r="GL87" i="3"/>
  <c r="GH87" i="3"/>
  <c r="EG87" i="3"/>
  <c r="GL86" i="3"/>
  <c r="GH86" i="3"/>
  <c r="EG86" i="3"/>
  <c r="GL85" i="3"/>
  <c r="GH85" i="3"/>
  <c r="EG85" i="3"/>
  <c r="GL84" i="3"/>
  <c r="GH84" i="3"/>
  <c r="EG84" i="3"/>
  <c r="GL83" i="3"/>
  <c r="GH83" i="3"/>
  <c r="EG83" i="3"/>
  <c r="GL82" i="3"/>
  <c r="GH82" i="3"/>
  <c r="EG82" i="3"/>
  <c r="GL81" i="3"/>
  <c r="GH81" i="3"/>
  <c r="EG81" i="3"/>
  <c r="GL78" i="3"/>
  <c r="GL76" i="3"/>
  <c r="GH76" i="3"/>
  <c r="EG76" i="3"/>
  <c r="GL75" i="3"/>
  <c r="GH75" i="3"/>
  <c r="EG75" i="3"/>
  <c r="GL74" i="3"/>
  <c r="GH74" i="3"/>
  <c r="EG74" i="3"/>
  <c r="GL69" i="3"/>
  <c r="GH69" i="3"/>
  <c r="EG69" i="3"/>
  <c r="GL68" i="3"/>
  <c r="GH68" i="3"/>
  <c r="EG68" i="3"/>
  <c r="GL67" i="3"/>
  <c r="GH67" i="3"/>
  <c r="EG67" i="3"/>
  <c r="GL66" i="3"/>
  <c r="GH66" i="3"/>
  <c r="EG66" i="3"/>
  <c r="GL65" i="3"/>
  <c r="GH65" i="3"/>
  <c r="EG65" i="3"/>
  <c r="GL64" i="3"/>
  <c r="GH64" i="3"/>
  <c r="EG64" i="3"/>
  <c r="GL63" i="3"/>
  <c r="GH63" i="3"/>
  <c r="EG63" i="3"/>
  <c r="GL62" i="3"/>
  <c r="GH62" i="3"/>
  <c r="EG62" i="3"/>
  <c r="GL61" i="3"/>
  <c r="GH61" i="3"/>
  <c r="EG61" i="3"/>
  <c r="GL58" i="3"/>
  <c r="GL56" i="3"/>
  <c r="GH56" i="3"/>
  <c r="EG56" i="3"/>
  <c r="GL55" i="3"/>
  <c r="GH55" i="3"/>
  <c r="EG55" i="3"/>
  <c r="GL54" i="3"/>
  <c r="GH54" i="3"/>
  <c r="EG54" i="3"/>
  <c r="GL53" i="3"/>
  <c r="GH53" i="3"/>
  <c r="EG53" i="3"/>
  <c r="GL52" i="3"/>
  <c r="GH52" i="3"/>
  <c r="EG52" i="3"/>
  <c r="GL51" i="3"/>
  <c r="GH51" i="3"/>
  <c r="F45" i="17" s="1"/>
  <c r="EG51" i="3"/>
  <c r="GL49" i="3"/>
  <c r="GH49" i="3"/>
  <c r="EG49" i="3"/>
  <c r="GL48" i="3"/>
  <c r="GH48" i="3"/>
  <c r="EG48" i="3"/>
  <c r="GL47" i="3"/>
  <c r="GH47" i="3"/>
  <c r="EG47" i="3"/>
  <c r="GL46" i="3"/>
  <c r="GH46" i="3"/>
  <c r="EG46" i="3"/>
  <c r="GL45" i="3"/>
  <c r="GH45" i="3"/>
  <c r="EG45" i="3"/>
  <c r="GL44" i="3"/>
  <c r="GH44" i="3"/>
  <c r="EG44" i="3"/>
  <c r="GL43" i="3"/>
  <c r="GH43" i="3"/>
  <c r="EG43" i="3"/>
  <c r="GL40" i="3"/>
  <c r="GL38" i="3"/>
  <c r="GH38" i="3"/>
  <c r="EG38" i="3"/>
  <c r="GL37" i="3"/>
  <c r="GH37" i="3"/>
  <c r="EG37" i="3"/>
  <c r="GL36" i="3"/>
  <c r="GH36" i="3"/>
  <c r="EG36" i="3"/>
  <c r="GL35" i="3"/>
  <c r="GH35" i="3"/>
  <c r="EG35" i="3"/>
  <c r="GL34" i="3"/>
  <c r="GH34" i="3"/>
  <c r="EG34" i="3"/>
  <c r="GL33" i="3"/>
  <c r="GH33" i="3"/>
  <c r="EG33" i="3"/>
  <c r="GL32" i="3"/>
  <c r="GH32" i="3"/>
  <c r="EG32" i="3"/>
  <c r="GL31" i="3"/>
  <c r="GH31" i="3"/>
  <c r="EG31" i="3"/>
  <c r="GL30" i="3"/>
  <c r="GH30" i="3"/>
  <c r="EG30" i="3"/>
  <c r="GL29" i="3"/>
  <c r="GH29" i="3"/>
  <c r="EG29" i="3"/>
  <c r="GL28" i="3"/>
  <c r="GH28" i="3"/>
  <c r="EG28" i="3"/>
  <c r="GL27" i="3"/>
  <c r="GH27" i="3"/>
  <c r="EG27" i="3"/>
  <c r="GL26" i="3"/>
  <c r="GH26" i="3"/>
  <c r="EG26" i="3"/>
  <c r="GL25" i="3"/>
  <c r="GH25" i="3"/>
  <c r="F22" i="17" s="1"/>
  <c r="EG25" i="3"/>
  <c r="GL23" i="3"/>
  <c r="GH23" i="3"/>
  <c r="EG23" i="3"/>
  <c r="GL22" i="3"/>
  <c r="GH22" i="3"/>
  <c r="EG22" i="3"/>
  <c r="GL21" i="3"/>
  <c r="GH21" i="3"/>
  <c r="EG21" i="3"/>
  <c r="GL20" i="3"/>
  <c r="GH20" i="3"/>
  <c r="EG20" i="3"/>
  <c r="GL19" i="3"/>
  <c r="GH19" i="3"/>
  <c r="EG19" i="3"/>
  <c r="GL18" i="3"/>
  <c r="GH18" i="3"/>
  <c r="EG18" i="3"/>
  <c r="GL17" i="3"/>
  <c r="EG17" i="3"/>
  <c r="G9" i="35"/>
  <c r="G43" i="32" l="1"/>
  <c r="J43" i="32" s="1"/>
  <c r="AJ2" i="33" s="1"/>
  <c r="O2" i="24" l="1"/>
  <c r="EE56" i="1"/>
  <c r="AJ3" i="14"/>
  <c r="H3" i="35"/>
  <c r="F1" i="19"/>
  <c r="F1" i="18"/>
  <c r="F1" i="17"/>
  <c r="F1" i="35"/>
  <c r="N46" i="35"/>
  <c r="M46" i="35"/>
  <c r="L45" i="35"/>
  <c r="N45" i="35" s="1"/>
  <c r="O45" i="35" s="1"/>
  <c r="N41" i="35"/>
  <c r="O41" i="35" s="1"/>
  <c r="N34" i="35"/>
  <c r="O34" i="35" s="1"/>
  <c r="N31" i="35"/>
  <c r="O31" i="35" s="1"/>
  <c r="N30" i="35"/>
  <c r="O30" i="35" s="1"/>
  <c r="N26" i="35"/>
  <c r="O26" i="35" s="1"/>
  <c r="N25" i="35"/>
  <c r="O25" i="35" s="1"/>
  <c r="N24" i="35"/>
  <c r="O24" i="35" s="1"/>
  <c r="N23" i="35"/>
  <c r="O23" i="35" s="1"/>
  <c r="N22" i="35"/>
  <c r="O22" i="35" s="1"/>
  <c r="N18" i="35"/>
  <c r="O18" i="35" s="1"/>
  <c r="N17" i="35"/>
  <c r="O17" i="35" s="1"/>
  <c r="G44" i="32" l="1"/>
  <c r="J44" i="32" s="1"/>
  <c r="AK2" i="33" s="1"/>
  <c r="J46" i="32"/>
  <c r="AM2" i="33" s="1"/>
  <c r="O46" i="35"/>
  <c r="O50" i="35"/>
  <c r="C9" i="35" s="1"/>
  <c r="G8" i="32"/>
  <c r="J8" i="32" s="1"/>
  <c r="A2" i="33" s="1"/>
  <c r="AL2" i="16"/>
  <c r="AP3" i="2"/>
  <c r="AO3" i="2"/>
  <c r="AR7" i="7" s="1"/>
  <c r="AN3" i="2"/>
  <c r="K1" i="19"/>
  <c r="K1" i="18"/>
  <c r="K1" i="17"/>
  <c r="AY1" i="2"/>
  <c r="N2" i="26"/>
  <c r="Q2" i="25"/>
  <c r="S2" i="23"/>
  <c r="J2" i="22"/>
  <c r="I2" i="21"/>
  <c r="AQ1" i="14"/>
  <c r="CP2" i="5"/>
  <c r="CP2" i="4"/>
  <c r="CQ2" i="3"/>
  <c r="M2" i="1"/>
  <c r="AS7" i="7" l="1"/>
  <c r="I1" i="17"/>
  <c r="AQ7" i="7"/>
  <c r="I1" i="19"/>
  <c r="I1" i="18"/>
  <c r="AM3" i="14"/>
  <c r="H1" i="18"/>
  <c r="AL3" i="14"/>
  <c r="H1" i="17"/>
  <c r="G5" i="35"/>
  <c r="AN2" i="16"/>
  <c r="H1" i="19"/>
  <c r="AP2" i="16"/>
  <c r="H5" i="35"/>
  <c r="P43" i="34" l="1"/>
  <c r="F43" i="34" s="1"/>
  <c r="P42" i="34"/>
  <c r="F42" i="34" s="1"/>
  <c r="P37" i="34"/>
  <c r="F37" i="34" s="1"/>
  <c r="P38" i="34"/>
  <c r="F38" i="34" s="1"/>
  <c r="P32" i="34"/>
  <c r="F32" i="34" s="1"/>
  <c r="P33" i="34"/>
  <c r="F33" i="34" s="1"/>
  <c r="P34" i="34"/>
  <c r="F34" i="34" s="1"/>
  <c r="P35" i="34"/>
  <c r="F35" i="34" s="1"/>
  <c r="P36" i="34"/>
  <c r="F36" i="34" s="1"/>
  <c r="P29" i="34"/>
  <c r="F29" i="34" s="1"/>
  <c r="P30" i="34"/>
  <c r="F30" i="34" s="1"/>
  <c r="P44" i="34"/>
  <c r="F44" i="34" s="1"/>
  <c r="P41" i="34"/>
  <c r="F41" i="34" s="1"/>
  <c r="P40" i="34"/>
  <c r="F40" i="34" s="1"/>
  <c r="P39" i="34"/>
  <c r="P31" i="34"/>
  <c r="F31" i="34" s="1"/>
  <c r="P28" i="34"/>
  <c r="F28" i="34" s="1"/>
  <c r="P27" i="34"/>
  <c r="F27" i="34" s="1"/>
  <c r="P26" i="34"/>
  <c r="F26" i="34" s="1"/>
  <c r="G37" i="32"/>
  <c r="J37" i="32" s="1"/>
  <c r="AD2" i="33" s="1"/>
  <c r="G36" i="32"/>
  <c r="J36" i="32" s="1"/>
  <c r="AC2" i="33" s="1"/>
  <c r="G35" i="32"/>
  <c r="J35" i="32" s="1"/>
  <c r="AB2" i="33" s="1"/>
  <c r="G21" i="32"/>
  <c r="J21" i="32" s="1"/>
  <c r="N2" i="33" s="1"/>
  <c r="G20" i="32"/>
  <c r="J20" i="32" s="1"/>
  <c r="M2" i="33" s="1"/>
  <c r="G19" i="32"/>
  <c r="J19" i="32" s="1"/>
  <c r="L2" i="33" s="1"/>
  <c r="G14" i="32"/>
  <c r="J14" i="32" s="1"/>
  <c r="G2" i="33" s="1"/>
  <c r="G13" i="32"/>
  <c r="J13" i="32" s="1"/>
  <c r="F2" i="33" s="1"/>
  <c r="G12" i="32"/>
  <c r="J12" i="32" s="1"/>
  <c r="E2" i="33" s="1"/>
  <c r="EE55" i="1"/>
  <c r="G27" i="32" s="1"/>
  <c r="J27" i="32" s="1"/>
  <c r="T2" i="33" s="1"/>
  <c r="EE54" i="1"/>
  <c r="G26" i="32" s="1"/>
  <c r="J26" i="32" s="1"/>
  <c r="S2" i="33" s="1"/>
  <c r="EE53" i="1"/>
  <c r="G25" i="32" s="1"/>
  <c r="J25" i="32" s="1"/>
  <c r="R2" i="33" s="1"/>
  <c r="S9" i="23" l="1"/>
  <c r="S8" i="23"/>
  <c r="S6" i="23"/>
  <c r="DM400" i="1"/>
  <c r="DM387" i="1"/>
  <c r="DM373" i="1"/>
  <c r="DM359" i="1"/>
  <c r="C5" i="30" l="1"/>
  <c r="D11" i="30"/>
  <c r="C11" i="30" s="1"/>
  <c r="E11" i="30" s="1"/>
  <c r="D10" i="30"/>
  <c r="C10" i="30" s="1"/>
  <c r="E10" i="30" s="1"/>
  <c r="D9" i="30"/>
  <c r="C9" i="30" s="1"/>
  <c r="E9" i="30" s="1"/>
  <c r="D8" i="30"/>
  <c r="C8" i="30" s="1"/>
  <c r="E8" i="30" s="1"/>
  <c r="D7" i="30"/>
  <c r="C7" i="30" s="1"/>
  <c r="E7" i="30" s="1"/>
  <c r="D6" i="30"/>
  <c r="C6" i="30" s="1"/>
  <c r="E6" i="30" s="1"/>
  <c r="BF231" i="2" l="1"/>
  <c r="BF233" i="2"/>
  <c r="BF389" i="2"/>
  <c r="BF391" i="2"/>
  <c r="BF378" i="2"/>
  <c r="BF380" i="2"/>
  <c r="BF308" i="2"/>
  <c r="BF310" i="2"/>
  <c r="BF297" i="2"/>
  <c r="BF299" i="2"/>
  <c r="BF220" i="2"/>
  <c r="BF222" i="2"/>
  <c r="BF149" i="2"/>
  <c r="BF151" i="2"/>
  <c r="BF138" i="2"/>
  <c r="BF140" i="2"/>
  <c r="DP138" i="1"/>
  <c r="BF43" i="2"/>
  <c r="BF45" i="2"/>
  <c r="BF32" i="2"/>
  <c r="BF34" i="2"/>
  <c r="E83" i="28" l="1"/>
  <c r="BE63" i="16"/>
  <c r="BE70" i="16"/>
  <c r="BE69" i="16"/>
  <c r="BE64" i="16"/>
  <c r="BE56" i="16" l="1"/>
  <c r="BF409" i="2"/>
  <c r="DN339" i="1"/>
  <c r="BF411" i="2" s="1"/>
  <c r="AO410" i="2" s="1"/>
  <c r="DN338" i="1"/>
  <c r="BF410" i="2" s="1"/>
  <c r="Y410" i="2" s="1"/>
  <c r="BF121" i="2" l="1"/>
  <c r="DQ89" i="1"/>
  <c r="BF100" i="2"/>
  <c r="BG101" i="2"/>
  <c r="BG102" i="2"/>
  <c r="BG103" i="2"/>
  <c r="BG104" i="2"/>
  <c r="DN68" i="1"/>
  <c r="BF102" i="2" s="1"/>
  <c r="X101" i="2" s="1"/>
  <c r="DN69" i="1"/>
  <c r="BF103" i="2" s="1"/>
  <c r="M102" i="2" s="1"/>
  <c r="DN70" i="1"/>
  <c r="BF104" i="2" s="1"/>
  <c r="M103" i="2" s="1"/>
  <c r="DN67" i="1"/>
  <c r="BF101" i="2" s="1"/>
  <c r="BF122" i="2" l="1"/>
  <c r="P122" i="2" s="1"/>
  <c r="D83" i="28"/>
  <c r="DN344" i="1"/>
  <c r="S414" i="2" s="1"/>
  <c r="DM344" i="1"/>
  <c r="EG12" i="6" l="1"/>
  <c r="BF56" i="2" s="1"/>
  <c r="EH11" i="5"/>
  <c r="BF55" i="2" s="1"/>
  <c r="EG12" i="4"/>
  <c r="BF54" i="2" s="1"/>
  <c r="EG13" i="3"/>
  <c r="BF53" i="2" s="1"/>
  <c r="BF62" i="2" l="1"/>
  <c r="N70" i="2" s="1"/>
  <c r="P101" i="2"/>
  <c r="V104" i="2"/>
  <c r="R5" i="30" l="1"/>
  <c r="R6" i="30"/>
  <c r="R7" i="30"/>
  <c r="R8" i="30"/>
  <c r="R9" i="30"/>
  <c r="R10" i="30"/>
  <c r="R11" i="30"/>
  <c r="R13" i="30" l="1"/>
  <c r="R14" i="30"/>
  <c r="R15" i="30"/>
  <c r="R16" i="30"/>
  <c r="R17" i="30"/>
  <c r="R18" i="30"/>
  <c r="R19" i="30"/>
  <c r="R20" i="30"/>
  <c r="R21" i="30"/>
  <c r="R22" i="30"/>
  <c r="R23" i="30"/>
  <c r="R24" i="30"/>
  <c r="R25" i="30"/>
  <c r="R26" i="30"/>
  <c r="R27" i="30"/>
  <c r="R28" i="30"/>
  <c r="R29" i="30"/>
  <c r="R30" i="30"/>
  <c r="R31" i="30"/>
  <c r="R32" i="30"/>
  <c r="R33" i="30"/>
  <c r="R34" i="30"/>
  <c r="R35" i="30"/>
  <c r="R36" i="30"/>
  <c r="R37" i="30"/>
  <c r="R38" i="30"/>
  <c r="R39" i="30"/>
  <c r="R40" i="30"/>
  <c r="R41" i="30"/>
  <c r="R42" i="30"/>
  <c r="R43" i="30"/>
  <c r="R44" i="30"/>
  <c r="R45" i="30"/>
  <c r="R46" i="30"/>
  <c r="R47" i="30"/>
  <c r="R48" i="30"/>
  <c r="R49" i="30"/>
  <c r="R50" i="30"/>
  <c r="R51" i="30"/>
  <c r="R52" i="30"/>
  <c r="R53" i="30"/>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R104" i="30"/>
  <c r="R105" i="30"/>
  <c r="R106" i="30"/>
  <c r="R107" i="30"/>
  <c r="R108" i="30"/>
  <c r="R109" i="30"/>
  <c r="R110" i="30"/>
  <c r="R111" i="30"/>
  <c r="R112" i="30"/>
  <c r="R113" i="30"/>
  <c r="R114" i="30"/>
  <c r="R115" i="30"/>
  <c r="R116" i="30"/>
  <c r="R117" i="30"/>
  <c r="R118" i="30"/>
  <c r="R119" i="30"/>
  <c r="R120" i="30"/>
  <c r="R121" i="30"/>
  <c r="R122" i="30"/>
  <c r="R123" i="30"/>
  <c r="R124" i="30"/>
  <c r="R125" i="30"/>
  <c r="R126" i="30"/>
  <c r="R127" i="30"/>
  <c r="R128" i="30"/>
  <c r="R129" i="30"/>
  <c r="R130" i="30"/>
  <c r="R131" i="30"/>
  <c r="R132" i="30"/>
  <c r="R133" i="30"/>
  <c r="R134" i="30"/>
  <c r="R135" i="30"/>
  <c r="R136" i="30"/>
  <c r="R137" i="30"/>
  <c r="R138" i="30"/>
  <c r="R139" i="30"/>
  <c r="R140" i="30"/>
  <c r="R141" i="30"/>
  <c r="R142" i="30"/>
  <c r="R143" i="30"/>
  <c r="R144" i="30"/>
  <c r="R145" i="30"/>
  <c r="R146" i="30"/>
  <c r="R147" i="30"/>
  <c r="R148" i="30"/>
  <c r="R149" i="30"/>
  <c r="R150" i="30"/>
  <c r="R151" i="30"/>
  <c r="R152" i="30"/>
  <c r="R153" i="30"/>
  <c r="R154" i="30"/>
  <c r="R155" i="30"/>
  <c r="R156" i="30"/>
  <c r="R157" i="30"/>
  <c r="R158" i="30"/>
  <c r="R159" i="30"/>
  <c r="R160" i="30"/>
  <c r="R161" i="30"/>
  <c r="R162" i="30"/>
  <c r="R163" i="30"/>
  <c r="R164" i="30"/>
  <c r="R165" i="30"/>
  <c r="R166" i="30"/>
  <c r="R167" i="30"/>
  <c r="R168" i="30"/>
  <c r="R169" i="30"/>
  <c r="R170" i="30"/>
  <c r="R171" i="30"/>
  <c r="R172" i="30"/>
  <c r="R173" i="30"/>
  <c r="R174" i="30"/>
  <c r="R175" i="30"/>
  <c r="R176" i="30"/>
  <c r="R177" i="30"/>
  <c r="R178" i="30"/>
  <c r="R179" i="30"/>
  <c r="R180" i="30"/>
  <c r="R181" i="30"/>
  <c r="R182" i="30"/>
  <c r="R183" i="30"/>
  <c r="R184" i="30"/>
  <c r="R185" i="30"/>
  <c r="R186" i="30"/>
  <c r="R187" i="30"/>
  <c r="R188" i="30"/>
  <c r="R189" i="30"/>
  <c r="R190" i="30"/>
  <c r="R191" i="30"/>
  <c r="R192" i="30"/>
  <c r="R193" i="30"/>
  <c r="R194" i="30"/>
  <c r="R195" i="30"/>
  <c r="R196" i="30"/>
  <c r="R197" i="30"/>
  <c r="R198" i="30"/>
  <c r="R199" i="30"/>
  <c r="R200" i="30"/>
  <c r="R201" i="30"/>
  <c r="R202" i="30"/>
  <c r="R203" i="30"/>
  <c r="R204" i="30"/>
  <c r="R205" i="30"/>
  <c r="R206" i="30"/>
  <c r="R207" i="30"/>
  <c r="R208" i="30"/>
  <c r="R209" i="30"/>
  <c r="R210" i="30"/>
  <c r="R211" i="30"/>
  <c r="R212" i="30"/>
  <c r="R213" i="30"/>
  <c r="R214" i="30"/>
  <c r="R215" i="30"/>
  <c r="R216" i="30"/>
  <c r="R217" i="30"/>
  <c r="R218" i="30"/>
  <c r="R219" i="30"/>
  <c r="R220" i="30"/>
  <c r="R221" i="30"/>
  <c r="R222" i="30"/>
  <c r="R223" i="30"/>
  <c r="R224" i="30"/>
  <c r="R225" i="30"/>
  <c r="R226" i="30"/>
  <c r="R227" i="30"/>
  <c r="R228" i="30"/>
  <c r="R229" i="30"/>
  <c r="R230" i="30"/>
  <c r="R231" i="30"/>
  <c r="R232" i="30"/>
  <c r="R233" i="30"/>
  <c r="R234" i="30"/>
  <c r="R235" i="30"/>
  <c r="R236" i="30"/>
  <c r="R237" i="30"/>
  <c r="R238" i="30"/>
  <c r="R239" i="30"/>
  <c r="R240" i="30"/>
  <c r="R241" i="30"/>
  <c r="R242" i="30"/>
  <c r="R243" i="30"/>
  <c r="R244" i="30"/>
  <c r="R245" i="30"/>
  <c r="R246" i="30"/>
  <c r="R247" i="30"/>
  <c r="R248" i="30"/>
  <c r="R249" i="30"/>
  <c r="R250" i="30"/>
  <c r="R251" i="30"/>
  <c r="R252" i="30"/>
  <c r="R253" i="30"/>
  <c r="R254" i="30"/>
  <c r="R255" i="30"/>
  <c r="R256" i="30"/>
  <c r="R257" i="30"/>
  <c r="R258" i="30"/>
  <c r="R259" i="30"/>
  <c r="R260" i="30"/>
  <c r="R261" i="30"/>
  <c r="R262" i="30"/>
  <c r="R263" i="30"/>
  <c r="R264" i="30"/>
  <c r="R265" i="30"/>
  <c r="R266" i="30"/>
  <c r="R267" i="30"/>
  <c r="R268" i="30"/>
  <c r="R269" i="30"/>
  <c r="R270" i="30"/>
  <c r="R271" i="30"/>
  <c r="R272" i="30"/>
  <c r="R273" i="30"/>
  <c r="R274" i="30"/>
  <c r="R275" i="30"/>
  <c r="R276" i="30"/>
  <c r="R277" i="30"/>
  <c r="R278" i="30"/>
  <c r="R279" i="30"/>
  <c r="R280" i="30"/>
  <c r="R281" i="30"/>
  <c r="R282" i="30"/>
  <c r="R283" i="30"/>
  <c r="R284" i="30"/>
  <c r="R285" i="30"/>
  <c r="R286" i="30"/>
  <c r="R287" i="30"/>
  <c r="R288" i="30"/>
  <c r="R289" i="30"/>
  <c r="R290" i="30"/>
  <c r="R291" i="30"/>
  <c r="R292" i="30"/>
  <c r="R293" i="30"/>
  <c r="R294" i="30"/>
  <c r="R295" i="30"/>
  <c r="R296" i="30"/>
  <c r="R297" i="30"/>
  <c r="R298" i="30"/>
  <c r="R299" i="30"/>
  <c r="R300" i="30"/>
  <c r="R301" i="30"/>
  <c r="R302" i="30"/>
  <c r="R303" i="30"/>
  <c r="R304" i="30"/>
  <c r="R305" i="30"/>
  <c r="R306" i="30"/>
  <c r="R307" i="30"/>
  <c r="R308" i="30"/>
  <c r="R309" i="30"/>
  <c r="R310" i="30"/>
  <c r="R311" i="30"/>
  <c r="R312" i="30"/>
  <c r="R313" i="30"/>
  <c r="R314" i="30"/>
  <c r="R315" i="30"/>
  <c r="R316" i="30"/>
  <c r="R317" i="30"/>
  <c r="R12" i="30"/>
  <c r="E153" i="28" l="1"/>
  <c r="E152" i="28"/>
  <c r="AC152" i="28"/>
  <c r="AC153" i="28"/>
  <c r="DZ56" i="1" l="1"/>
  <c r="DZ44" i="1"/>
  <c r="DZ55" i="1"/>
  <c r="DZ43" i="1"/>
  <c r="DZ54" i="1"/>
  <c r="DZ42" i="1"/>
  <c r="AE18" i="2" l="1"/>
  <c r="AE19" i="2"/>
  <c r="AC11" i="28"/>
  <c r="AC12" i="28"/>
  <c r="AC13" i="28"/>
  <c r="AC14" i="28"/>
  <c r="AC15" i="28"/>
  <c r="AC16" i="28"/>
  <c r="AC17" i="28"/>
  <c r="AC18" i="28"/>
  <c r="AC19" i="28"/>
  <c r="AC20" i="28"/>
  <c r="AC21" i="28"/>
  <c r="AC22" i="28"/>
  <c r="AC23" i="28"/>
  <c r="AC24" i="28"/>
  <c r="AC25" i="28"/>
  <c r="AC26" i="28"/>
  <c r="AC27" i="28"/>
  <c r="AC28" i="28"/>
  <c r="AC29" i="28"/>
  <c r="AC30" i="28"/>
  <c r="AC31" i="28"/>
  <c r="AC32" i="28"/>
  <c r="AC33" i="28"/>
  <c r="AC34" i="28"/>
  <c r="AC35" i="28"/>
  <c r="AC36" i="28"/>
  <c r="AC37" i="28"/>
  <c r="AC38" i="28"/>
  <c r="AC39" i="28"/>
  <c r="AC40" i="28"/>
  <c r="AC41" i="28"/>
  <c r="AC42" i="28"/>
  <c r="AC43" i="28"/>
  <c r="AC44" i="28"/>
  <c r="AC45" i="28"/>
  <c r="AC46" i="28"/>
  <c r="AC47" i="28"/>
  <c r="AC48" i="28"/>
  <c r="AC49" i="28"/>
  <c r="AC50" i="28"/>
  <c r="AC51" i="28"/>
  <c r="AC52" i="28"/>
  <c r="AC53" i="28"/>
  <c r="AC54" i="28"/>
  <c r="AC55" i="28"/>
  <c r="AC56" i="28"/>
  <c r="AC57" i="28"/>
  <c r="AC58" i="28"/>
  <c r="AC59" i="28"/>
  <c r="AC60" i="28"/>
  <c r="AC61" i="28"/>
  <c r="AC62" i="28"/>
  <c r="AC63" i="28"/>
  <c r="AC64" i="28"/>
  <c r="AC65" i="28"/>
  <c r="AC66" i="28"/>
  <c r="AC67" i="28"/>
  <c r="AC68" i="28"/>
  <c r="AC69" i="28"/>
  <c r="AC70" i="28"/>
  <c r="AC71" i="28"/>
  <c r="AC72" i="28"/>
  <c r="AC73" i="28"/>
  <c r="AC74" i="28"/>
  <c r="AC75" i="28"/>
  <c r="AC76" i="28"/>
  <c r="AC77" i="28"/>
  <c r="AC78" i="28"/>
  <c r="AC79" i="28"/>
  <c r="AC80" i="28"/>
  <c r="AC81" i="28"/>
  <c r="AC82" i="28"/>
  <c r="AC83" i="28"/>
  <c r="AC84" i="28"/>
  <c r="AC85" i="28"/>
  <c r="AC86" i="28"/>
  <c r="AC87" i="28"/>
  <c r="AC88" i="28"/>
  <c r="AC89" i="28"/>
  <c r="AC90" i="28"/>
  <c r="AC91" i="28"/>
  <c r="AC92" i="28"/>
  <c r="AC93" i="28"/>
  <c r="AC94" i="28"/>
  <c r="AC95" i="28"/>
  <c r="AC96" i="28"/>
  <c r="AC97" i="28"/>
  <c r="AC98" i="28"/>
  <c r="AC99" i="28"/>
  <c r="AC100" i="28"/>
  <c r="AC101" i="28"/>
  <c r="AC102" i="28"/>
  <c r="AC103" i="28"/>
  <c r="AC104" i="28"/>
  <c r="AC105" i="28"/>
  <c r="AC106" i="28"/>
  <c r="AC107" i="28"/>
  <c r="AC108" i="28"/>
  <c r="AC109" i="28"/>
  <c r="AC110" i="28"/>
  <c r="AC111" i="28"/>
  <c r="AC112" i="28"/>
  <c r="AC113" i="28"/>
  <c r="AC114" i="28"/>
  <c r="AC115" i="28"/>
  <c r="AC116" i="28"/>
  <c r="AC117" i="28"/>
  <c r="AC118" i="28"/>
  <c r="AC119" i="28"/>
  <c r="AC120" i="28"/>
  <c r="AC121" i="28"/>
  <c r="AC122" i="28"/>
  <c r="AC123" i="28"/>
  <c r="AC124" i="28"/>
  <c r="AC125" i="28"/>
  <c r="AC126" i="28"/>
  <c r="AC127" i="28"/>
  <c r="AC128" i="28"/>
  <c r="AC129" i="28"/>
  <c r="AC130" i="28"/>
  <c r="AC131" i="28"/>
  <c r="AC132" i="28"/>
  <c r="AC133" i="28"/>
  <c r="AC134" i="28"/>
  <c r="AC135" i="28"/>
  <c r="AC136" i="28"/>
  <c r="AC137" i="28"/>
  <c r="AC138" i="28"/>
  <c r="AC139" i="28"/>
  <c r="AC140" i="28"/>
  <c r="AC141" i="28"/>
  <c r="AC142" i="28"/>
  <c r="AC143" i="28"/>
  <c r="AC144" i="28"/>
  <c r="AC145" i="28"/>
  <c r="AC146" i="28"/>
  <c r="AC147" i="28"/>
  <c r="AC148" i="28"/>
  <c r="AC149" i="28"/>
  <c r="AC150" i="28"/>
  <c r="AC151" i="28"/>
  <c r="AC154" i="28"/>
  <c r="AC155" i="28"/>
  <c r="AC156" i="28"/>
  <c r="AC157" i="28"/>
  <c r="AC158" i="28"/>
  <c r="AC159" i="28"/>
  <c r="AC160" i="28"/>
  <c r="AC161" i="28"/>
  <c r="AC162" i="28"/>
  <c r="AC163" i="28"/>
  <c r="AC164" i="28"/>
  <c r="AC165" i="28"/>
  <c r="AC166" i="28"/>
  <c r="AC167" i="28"/>
  <c r="AC168" i="28"/>
  <c r="AC169" i="28"/>
  <c r="AC170" i="28"/>
  <c r="AC171" i="28"/>
  <c r="AC172" i="28"/>
  <c r="AC173" i="28"/>
  <c r="AC174" i="28"/>
  <c r="AC175" i="28"/>
  <c r="AC176" i="28"/>
  <c r="AC177" i="28"/>
  <c r="AC178" i="28"/>
  <c r="AC179" i="28"/>
  <c r="AC180" i="28"/>
  <c r="AC181" i="28"/>
  <c r="AC182" i="28"/>
  <c r="AC183" i="28"/>
  <c r="AC184" i="28"/>
  <c r="AC185" i="28"/>
  <c r="AC186" i="28"/>
  <c r="AC187" i="28"/>
  <c r="AC188" i="28"/>
  <c r="AC189" i="28"/>
  <c r="AC190" i="28"/>
  <c r="AC191" i="28"/>
  <c r="AC192" i="28"/>
  <c r="AC193" i="28"/>
  <c r="AC194" i="28"/>
  <c r="AC195" i="28"/>
  <c r="AC196" i="28"/>
  <c r="AC197" i="28"/>
  <c r="AC198" i="28"/>
  <c r="AC199" i="28"/>
  <c r="AC200" i="28"/>
  <c r="AC201" i="28"/>
  <c r="AC202" i="28"/>
  <c r="AC203" i="28"/>
  <c r="AC204" i="28"/>
  <c r="AC205" i="28"/>
  <c r="AC206" i="28"/>
  <c r="AC207" i="28"/>
  <c r="AC208" i="28"/>
  <c r="AC209" i="28"/>
  <c r="AC210" i="28"/>
  <c r="AC211" i="28"/>
  <c r="AC212" i="28"/>
  <c r="AC213" i="28"/>
  <c r="AC214" i="28"/>
  <c r="AC215" i="28"/>
  <c r="AC216" i="28"/>
  <c r="AC217" i="28"/>
  <c r="AC218" i="28"/>
  <c r="AC219" i="28"/>
  <c r="AC220" i="28"/>
  <c r="AC221" i="28"/>
  <c r="AC222" i="28"/>
  <c r="AC223" i="28"/>
  <c r="AC224" i="28"/>
  <c r="AC225" i="28"/>
  <c r="AC226" i="28"/>
  <c r="AC227" i="28"/>
  <c r="AC228" i="28"/>
  <c r="AC229" i="28"/>
  <c r="AC230" i="28"/>
  <c r="AC231" i="28"/>
  <c r="AC232" i="28"/>
  <c r="AC233" i="28"/>
  <c r="AC234" i="28"/>
  <c r="AC235" i="28"/>
  <c r="AC236" i="28"/>
  <c r="AC237" i="28"/>
  <c r="AC238" i="28"/>
  <c r="AC239" i="28"/>
  <c r="AC240" i="28"/>
  <c r="AC241" i="28"/>
  <c r="AC242" i="28"/>
  <c r="AC243" i="28"/>
  <c r="AC244" i="28"/>
  <c r="AC245" i="28"/>
  <c r="AC246" i="28"/>
  <c r="AC247" i="28"/>
  <c r="AC248" i="28"/>
  <c r="AC249" i="28"/>
  <c r="AC250" i="28"/>
  <c r="AC251" i="28"/>
  <c r="AC252" i="28"/>
  <c r="AC253" i="28"/>
  <c r="AC254" i="28"/>
  <c r="AC255" i="28"/>
  <c r="AC256" i="28"/>
  <c r="AC257" i="28"/>
  <c r="AC258" i="28"/>
  <c r="AC259" i="28"/>
  <c r="AC260" i="28"/>
  <c r="AC261" i="28"/>
  <c r="AC262" i="28"/>
  <c r="AC263" i="28"/>
  <c r="AC264" i="28"/>
  <c r="AC265" i="28"/>
  <c r="AC266" i="28"/>
  <c r="AC267" i="28"/>
  <c r="AC268" i="28"/>
  <c r="AC269" i="28"/>
  <c r="AC270" i="28"/>
  <c r="AC271" i="28"/>
  <c r="AC272" i="28"/>
  <c r="AC273" i="28"/>
  <c r="AC274" i="28"/>
  <c r="AC275" i="28"/>
  <c r="AC276" i="28"/>
  <c r="AC277" i="28"/>
  <c r="AC278" i="28"/>
  <c r="AC279" i="28"/>
  <c r="AC280" i="28"/>
  <c r="AC281" i="28"/>
  <c r="AC282" i="28"/>
  <c r="AC283" i="28"/>
  <c r="AC284" i="28"/>
  <c r="AC285" i="28"/>
  <c r="AC286" i="28"/>
  <c r="AC287" i="28"/>
  <c r="AC288" i="28"/>
  <c r="AC289" i="28"/>
  <c r="AC290" i="28"/>
  <c r="AC291" i="28"/>
  <c r="AC292" i="28"/>
  <c r="AC293" i="28"/>
  <c r="AC294" i="28"/>
  <c r="AC295" i="28"/>
  <c r="AC296" i="28"/>
  <c r="AC297" i="28"/>
  <c r="AC298" i="28"/>
  <c r="AC299" i="28"/>
  <c r="AC300" i="28"/>
  <c r="AC301" i="28"/>
  <c r="AC302" i="28"/>
  <c r="AC303" i="28"/>
  <c r="AC304" i="28"/>
  <c r="AC305" i="28"/>
  <c r="AC306" i="28"/>
  <c r="AC307" i="28"/>
  <c r="AC308" i="28"/>
  <c r="AC309" i="28"/>
  <c r="AC310" i="28"/>
  <c r="AC311" i="28"/>
  <c r="AC312" i="28"/>
  <c r="AC313" i="28"/>
  <c r="AC314" i="28"/>
  <c r="AC315" i="28"/>
  <c r="AC316" i="28"/>
  <c r="AC317" i="28"/>
  <c r="AC318" i="28"/>
  <c r="AC319" i="28"/>
  <c r="AC320" i="28"/>
  <c r="AC321" i="28"/>
  <c r="AC322" i="28"/>
  <c r="AC323" i="28"/>
  <c r="AC324" i="28"/>
  <c r="AC325" i="28"/>
  <c r="AC326" i="28"/>
  <c r="AC327" i="28"/>
  <c r="AC328" i="28"/>
  <c r="AC329" i="28"/>
  <c r="AC330" i="28"/>
  <c r="AC331" i="28"/>
  <c r="AC332" i="28"/>
  <c r="AC333" i="28"/>
  <c r="AC334" i="28"/>
  <c r="AC335" i="28"/>
  <c r="AC336" i="28"/>
  <c r="AC337" i="28"/>
  <c r="AC338" i="28"/>
  <c r="AC339" i="28"/>
  <c r="AC340" i="28"/>
  <c r="AC341" i="28"/>
  <c r="AC342" i="28"/>
  <c r="AC343" i="28"/>
  <c r="AC344" i="28"/>
  <c r="AC345" i="28"/>
  <c r="AC346" i="28"/>
  <c r="AC347" i="28"/>
  <c r="AC348" i="28"/>
  <c r="AC349" i="28"/>
  <c r="AC350" i="28"/>
  <c r="AC351" i="28"/>
  <c r="AC352" i="28"/>
  <c r="AC353" i="28"/>
  <c r="AC354" i="28"/>
  <c r="AC355" i="28"/>
  <c r="AC356" i="28"/>
  <c r="AC357" i="28"/>
  <c r="AC358" i="28"/>
  <c r="AC359" i="28"/>
  <c r="AC360" i="28"/>
  <c r="AC361" i="28"/>
  <c r="AC362" i="28"/>
  <c r="AC363" i="28"/>
  <c r="AC364" i="28"/>
  <c r="AC365" i="28"/>
  <c r="AC366" i="28"/>
  <c r="AC367" i="28"/>
  <c r="AC368" i="28"/>
  <c r="AC369" i="28"/>
  <c r="AC370" i="28"/>
  <c r="AC371" i="28"/>
  <c r="AC372" i="28"/>
  <c r="AC373" i="28"/>
  <c r="AC374" i="28"/>
  <c r="AC375" i="28"/>
  <c r="AC376" i="28"/>
  <c r="AC377" i="28"/>
  <c r="AC378" i="28"/>
  <c r="AC379" i="28"/>
  <c r="AC380" i="28"/>
  <c r="AC381" i="28"/>
  <c r="AC382" i="28"/>
  <c r="AC383" i="28"/>
  <c r="AC384" i="28"/>
  <c r="AC385" i="28"/>
  <c r="AC386" i="28"/>
  <c r="AC387" i="28"/>
  <c r="AC388" i="28"/>
  <c r="AC389" i="28"/>
  <c r="AC390" i="28"/>
  <c r="AC391" i="28"/>
  <c r="AC392" i="28"/>
  <c r="AC393" i="28"/>
  <c r="AC394" i="28"/>
  <c r="AC395" i="28"/>
  <c r="AC396" i="28"/>
  <c r="AC397" i="28"/>
  <c r="AC398" i="28"/>
  <c r="AC399" i="28"/>
  <c r="AC400" i="28"/>
  <c r="AC401" i="28"/>
  <c r="AC402" i="28"/>
  <c r="AC403" i="28"/>
  <c r="AC404" i="28"/>
  <c r="AC405" i="28"/>
  <c r="AC406" i="28"/>
  <c r="AC407" i="28"/>
  <c r="AC408" i="28"/>
  <c r="AC409" i="28"/>
  <c r="AC410" i="28"/>
  <c r="AC411" i="28"/>
  <c r="AC412" i="28"/>
  <c r="AC413" i="28"/>
  <c r="AC414" i="28"/>
  <c r="AC415" i="28"/>
  <c r="AC416" i="28"/>
  <c r="AC417" i="28"/>
  <c r="AC418" i="28"/>
  <c r="AC419" i="28"/>
  <c r="AC420" i="28"/>
  <c r="AC421" i="28"/>
  <c r="AC422" i="28"/>
  <c r="AC423" i="28"/>
  <c r="AC424" i="28"/>
  <c r="AC425" i="28"/>
  <c r="AC426" i="28"/>
  <c r="AC427" i="28"/>
  <c r="AC428" i="28"/>
  <c r="AC429" i="28"/>
  <c r="AC430" i="28"/>
  <c r="AC431" i="28"/>
  <c r="AC432" i="28"/>
  <c r="AC433" i="28"/>
  <c r="AC434" i="28"/>
  <c r="AC435" i="28"/>
  <c r="AC436" i="28"/>
  <c r="AC437" i="28"/>
  <c r="AC438" i="28"/>
  <c r="AC439" i="28"/>
  <c r="AC440" i="28"/>
  <c r="AC441" i="28"/>
  <c r="AC442" i="28"/>
  <c r="AC443" i="28"/>
  <c r="AC444" i="28"/>
  <c r="AC445" i="28"/>
  <c r="AC446" i="28"/>
  <c r="AC447" i="28"/>
  <c r="AC448" i="28"/>
  <c r="AC449" i="28"/>
  <c r="AC450" i="28"/>
  <c r="AC451" i="28"/>
  <c r="AC452" i="28"/>
  <c r="AC453" i="28"/>
  <c r="AC454" i="28"/>
  <c r="AC455" i="28"/>
  <c r="AC456" i="28"/>
  <c r="AC457" i="28"/>
  <c r="AC458" i="28"/>
  <c r="AC459" i="28"/>
  <c r="AC460" i="28"/>
  <c r="AC461" i="28"/>
  <c r="AC462" i="28"/>
  <c r="AC463" i="28"/>
  <c r="AC464" i="28"/>
  <c r="AC465" i="28"/>
  <c r="AC466" i="28"/>
  <c r="AC467" i="28"/>
  <c r="AC468" i="28"/>
  <c r="AC469" i="28"/>
  <c r="AC470" i="28"/>
  <c r="AC471" i="28"/>
  <c r="AC472" i="28"/>
  <c r="AC473" i="28"/>
  <c r="AC474" i="28"/>
  <c r="AC475" i="28"/>
  <c r="AC476" i="28"/>
  <c r="AC477" i="28"/>
  <c r="AC478" i="28"/>
  <c r="AC479" i="28"/>
  <c r="AC480" i="28"/>
  <c r="AC481" i="28"/>
  <c r="AC482" i="28"/>
  <c r="AC483" i="28"/>
  <c r="AC484" i="28"/>
  <c r="AC485" i="28"/>
  <c r="AC486" i="28"/>
  <c r="AC487" i="28"/>
  <c r="AC488" i="28"/>
  <c r="AC489" i="28"/>
  <c r="AC490" i="28"/>
  <c r="AC491" i="28"/>
  <c r="AC492" i="28"/>
  <c r="AC493" i="28"/>
  <c r="AC494" i="28"/>
  <c r="AC495" i="28"/>
  <c r="AC496" i="28"/>
  <c r="AC497" i="28"/>
  <c r="AC498" i="28"/>
  <c r="AC499" i="28"/>
  <c r="AC500" i="28"/>
  <c r="AC501" i="28"/>
  <c r="AC502" i="28"/>
  <c r="AC503" i="28"/>
  <c r="AC504" i="28"/>
  <c r="AC505" i="28"/>
  <c r="AC506" i="28"/>
  <c r="AC507" i="28"/>
  <c r="AC508" i="28"/>
  <c r="AC509" i="28"/>
  <c r="AC510" i="28"/>
  <c r="AC511" i="28"/>
  <c r="AC512" i="28"/>
  <c r="AC513" i="28"/>
  <c r="AC514" i="28"/>
  <c r="AC515" i="28"/>
  <c r="AC516" i="28"/>
  <c r="AC517" i="28"/>
  <c r="AC518" i="28"/>
  <c r="AC519" i="28"/>
  <c r="AC520" i="28"/>
  <c r="AC521" i="28"/>
  <c r="AC522" i="28"/>
  <c r="AC523" i="28"/>
  <c r="AC524" i="28"/>
  <c r="AC525" i="28"/>
  <c r="AC526" i="28"/>
  <c r="AC527" i="28"/>
  <c r="AC528" i="28"/>
  <c r="AC529" i="28"/>
  <c r="AC530" i="28"/>
  <c r="AC531" i="28"/>
  <c r="AC532" i="28"/>
  <c r="AC533" i="28"/>
  <c r="AC534" i="28"/>
  <c r="AC535" i="28"/>
  <c r="AC536" i="28"/>
  <c r="AC537" i="28"/>
  <c r="AC538" i="28"/>
  <c r="AC539" i="28"/>
  <c r="AC540" i="28"/>
  <c r="AC541" i="28"/>
  <c r="AC542" i="28"/>
  <c r="AC543" i="28"/>
  <c r="AC544" i="28"/>
  <c r="AC545" i="28"/>
  <c r="AC546" i="28"/>
  <c r="AC547" i="28"/>
  <c r="AC548" i="28"/>
  <c r="AC549" i="28"/>
  <c r="AC550" i="28"/>
  <c r="AC551" i="28"/>
  <c r="AC552" i="28"/>
  <c r="AC553" i="28"/>
  <c r="AC554" i="28"/>
  <c r="AC555" i="28"/>
  <c r="AC556" i="28"/>
  <c r="AC557" i="28"/>
  <c r="AC558" i="28"/>
  <c r="AC559" i="28"/>
  <c r="AC560" i="28"/>
  <c r="AC561" i="28"/>
  <c r="AC562" i="28"/>
  <c r="AC563" i="28"/>
  <c r="AC564" i="28"/>
  <c r="AC565" i="28"/>
  <c r="AC566" i="28"/>
  <c r="AC567" i="28"/>
  <c r="AC568" i="28"/>
  <c r="AC569" i="28"/>
  <c r="AC570" i="28"/>
  <c r="AC571" i="28"/>
  <c r="AC572" i="28"/>
  <c r="AC573" i="28"/>
  <c r="AC574" i="28"/>
  <c r="AC575" i="28"/>
  <c r="AC576" i="28"/>
  <c r="AC577" i="28"/>
  <c r="AC578" i="28"/>
  <c r="AC579" i="28"/>
  <c r="AC580" i="28"/>
  <c r="AC581" i="28"/>
  <c r="AC582" i="28"/>
  <c r="AC583" i="28"/>
  <c r="AC584" i="28"/>
  <c r="AC585" i="28"/>
  <c r="AC586" i="28"/>
  <c r="AC587" i="28"/>
  <c r="AC588" i="28"/>
  <c r="AC589" i="28"/>
  <c r="AC590" i="28"/>
  <c r="AC591" i="28"/>
  <c r="AC592" i="28"/>
  <c r="AC593" i="28"/>
  <c r="AC594" i="28"/>
  <c r="AC595" i="28"/>
  <c r="AC596" i="28"/>
  <c r="AC597" i="28"/>
  <c r="AC598" i="28"/>
  <c r="AC599" i="28"/>
  <c r="AC600" i="28"/>
  <c r="AC601" i="28"/>
  <c r="AC602" i="28"/>
  <c r="AC603" i="28"/>
  <c r="AC604" i="28"/>
  <c r="AC605" i="28"/>
  <c r="AC606" i="28"/>
  <c r="AC607" i="28"/>
  <c r="AC608" i="28"/>
  <c r="AC609" i="28"/>
  <c r="AC610" i="28"/>
  <c r="AC611" i="28"/>
  <c r="AC612" i="28"/>
  <c r="AC613" i="28"/>
  <c r="AC614" i="28"/>
  <c r="AC615" i="28"/>
  <c r="AC616" i="28"/>
  <c r="AC617" i="28"/>
  <c r="AC618" i="28"/>
  <c r="AC619" i="28"/>
  <c r="AC620" i="28"/>
  <c r="AC621" i="28"/>
  <c r="AC622" i="28"/>
  <c r="AC623" i="28"/>
  <c r="AC624" i="28"/>
  <c r="AC625" i="28"/>
  <c r="AC626" i="28"/>
  <c r="AC627" i="28"/>
  <c r="AC628" i="28"/>
  <c r="AC629" i="28"/>
  <c r="AC630" i="28"/>
  <c r="AC631" i="28"/>
  <c r="AC632" i="28"/>
  <c r="AC633" i="28"/>
  <c r="AC634" i="28"/>
  <c r="AC635" i="28"/>
  <c r="AC636" i="28"/>
  <c r="AC637" i="28"/>
  <c r="AC638" i="28"/>
  <c r="AC639" i="28"/>
  <c r="AC640" i="28"/>
  <c r="AC641" i="28"/>
  <c r="AC642" i="28"/>
  <c r="AC643" i="28"/>
  <c r="AC644" i="28"/>
  <c r="AC645" i="28"/>
  <c r="AC646" i="28"/>
  <c r="AC647" i="28"/>
  <c r="AC648" i="28"/>
  <c r="AC649" i="28"/>
  <c r="AC650" i="28"/>
  <c r="AC651" i="28"/>
  <c r="AC652" i="28"/>
  <c r="AC653" i="28"/>
  <c r="AC654" i="28"/>
  <c r="AC655" i="28"/>
  <c r="AC656" i="28"/>
  <c r="AC657" i="28"/>
  <c r="AC658" i="28"/>
  <c r="AC659" i="28"/>
  <c r="AC660" i="28"/>
  <c r="AC661" i="28"/>
  <c r="AC662" i="28"/>
  <c r="AC663" i="28"/>
  <c r="AC664" i="28"/>
  <c r="AC665" i="28"/>
  <c r="AC666" i="28"/>
  <c r="AC667" i="28"/>
  <c r="AC668" i="28"/>
  <c r="AC669" i="28"/>
  <c r="AC670" i="28"/>
  <c r="AC671" i="28"/>
  <c r="AC672" i="28"/>
  <c r="AC673" i="28"/>
  <c r="AC674" i="28"/>
  <c r="AC675" i="28"/>
  <c r="AC683" i="28"/>
  <c r="AC684" i="28"/>
  <c r="AC685" i="28"/>
  <c r="AC686" i="28"/>
  <c r="AC687" i="28"/>
  <c r="AC688" i="28"/>
  <c r="AC689" i="28"/>
  <c r="AC690" i="28"/>
  <c r="AC691" i="28"/>
  <c r="AC692" i="28"/>
  <c r="AC693" i="28"/>
  <c r="AC694" i="28"/>
  <c r="AC695" i="28"/>
  <c r="AC696" i="28"/>
  <c r="AC697" i="28"/>
  <c r="AC698" i="28"/>
  <c r="AC699" i="28"/>
  <c r="AC700" i="28"/>
  <c r="AC701" i="28"/>
  <c r="AC702" i="28"/>
  <c r="AC703" i="28"/>
  <c r="AC704" i="28"/>
  <c r="AC705" i="28"/>
  <c r="AC706" i="28"/>
  <c r="AC707" i="28"/>
  <c r="AC708" i="28"/>
  <c r="AC709" i="28"/>
  <c r="AC710" i="28"/>
  <c r="AC711" i="28"/>
  <c r="AC712" i="28"/>
  <c r="AC713" i="28"/>
  <c r="AC714" i="28"/>
  <c r="AC715" i="28"/>
  <c r="AC716" i="28"/>
  <c r="AC717" i="28"/>
  <c r="AC718" i="28"/>
  <c r="AC719" i="28"/>
  <c r="AC720" i="28"/>
  <c r="AC721" i="28"/>
  <c r="AC722" i="28"/>
  <c r="AC723" i="28"/>
  <c r="AC724" i="28"/>
  <c r="AC725" i="28"/>
  <c r="AC726" i="28"/>
  <c r="AC727" i="28"/>
  <c r="AC728" i="28"/>
  <c r="AC729" i="28"/>
  <c r="AC730" i="28"/>
  <c r="AC731" i="28"/>
  <c r="AC732" i="28"/>
  <c r="AC733" i="28"/>
  <c r="AC734" i="28"/>
  <c r="AC735" i="28"/>
  <c r="AC736" i="28"/>
  <c r="AC737" i="28"/>
  <c r="AC738" i="28"/>
  <c r="AC739" i="28"/>
  <c r="AC740" i="28"/>
  <c r="AC741" i="28"/>
  <c r="AC742" i="28"/>
  <c r="AC743" i="28"/>
  <c r="AC744" i="28"/>
  <c r="AC745" i="28"/>
  <c r="AC746" i="28"/>
  <c r="AC747" i="28"/>
  <c r="AC748" i="28"/>
  <c r="AC749" i="28"/>
  <c r="AC750" i="28"/>
  <c r="AC751" i="28"/>
  <c r="AC752" i="28"/>
  <c r="AC753" i="28"/>
  <c r="AC754" i="28"/>
  <c r="AC755" i="28"/>
  <c r="AC756" i="28"/>
  <c r="AC757" i="28"/>
  <c r="AC758" i="28"/>
  <c r="AC759" i="28"/>
  <c r="AC760" i="28"/>
  <c r="AC761" i="28"/>
  <c r="AC762" i="28"/>
  <c r="AC763" i="28"/>
  <c r="AC764" i="28"/>
  <c r="AC765" i="28"/>
  <c r="AC766" i="28"/>
  <c r="AC767" i="28"/>
  <c r="AC768" i="28"/>
  <c r="AC769" i="28"/>
  <c r="AC770" i="28"/>
  <c r="AC771" i="28"/>
  <c r="AC772" i="28"/>
  <c r="AC773" i="28"/>
  <c r="AC781" i="28"/>
  <c r="AC782" i="28"/>
  <c r="AC783" i="28"/>
  <c r="AC784" i="28"/>
  <c r="AC785" i="28"/>
  <c r="AC786" i="28"/>
  <c r="AC787" i="28"/>
  <c r="AC788" i="28"/>
  <c r="AC789" i="28"/>
  <c r="AC790" i="28"/>
  <c r="AC791" i="28"/>
  <c r="AC792" i="28"/>
  <c r="AC793" i="28"/>
  <c r="AC794" i="28"/>
  <c r="AC795" i="28"/>
  <c r="AC796" i="28"/>
  <c r="AC797" i="28"/>
  <c r="AC798" i="28"/>
  <c r="AC799" i="28"/>
  <c r="AC800" i="28"/>
  <c r="AC801" i="28"/>
  <c r="AC802" i="28"/>
  <c r="AC803" i="28"/>
  <c r="AC804" i="28"/>
  <c r="AC805" i="28"/>
  <c r="AC806" i="28"/>
  <c r="AC807" i="28"/>
  <c r="AC808" i="28"/>
  <c r="AC809" i="28"/>
  <c r="AC810" i="28"/>
  <c r="AC811" i="28"/>
  <c r="AC812" i="28"/>
  <c r="AC813" i="28"/>
  <c r="AC814" i="28"/>
  <c r="AC815" i="28"/>
  <c r="AC816" i="28"/>
  <c r="AC817" i="28"/>
  <c r="AC818" i="28"/>
  <c r="AC819" i="28"/>
  <c r="AC820" i="28"/>
  <c r="AC821" i="28"/>
  <c r="AC822" i="28"/>
  <c r="AC823" i="28"/>
  <c r="AC824" i="28"/>
  <c r="AC825" i="28"/>
  <c r="AC826" i="28"/>
  <c r="AC827" i="28"/>
  <c r="AC828" i="28"/>
  <c r="AC829" i="28"/>
  <c r="AC830" i="28"/>
  <c r="AC831" i="28"/>
  <c r="AC832" i="28"/>
  <c r="AC833" i="28"/>
  <c r="AC834" i="28"/>
  <c r="AC835" i="28"/>
  <c r="AC836" i="28"/>
  <c r="AC837" i="28"/>
  <c r="AC838" i="28"/>
  <c r="AC839" i="28"/>
  <c r="AC840" i="28"/>
  <c r="AC841" i="28"/>
  <c r="AC842" i="28"/>
  <c r="AC843" i="28"/>
  <c r="AC844" i="28"/>
  <c r="AC845" i="28"/>
  <c r="AC846" i="28"/>
  <c r="AC847" i="28"/>
  <c r="AC848" i="28"/>
  <c r="AC849" i="28"/>
  <c r="AC850" i="28"/>
  <c r="AC851" i="28"/>
  <c r="AC852" i="28"/>
  <c r="AC853" i="28"/>
  <c r="AC854" i="28"/>
  <c r="AC855" i="28"/>
  <c r="AC856" i="28"/>
  <c r="AC857" i="28"/>
  <c r="AC858" i="28"/>
  <c r="AC859" i="28"/>
  <c r="AC860" i="28"/>
  <c r="AC861" i="28"/>
  <c r="AC862" i="28"/>
  <c r="AC863" i="28"/>
  <c r="AC864" i="28"/>
  <c r="AC865" i="28"/>
  <c r="AC866" i="28"/>
  <c r="AC867" i="28"/>
  <c r="AC868" i="28"/>
  <c r="AC869" i="28"/>
  <c r="AC870" i="28"/>
  <c r="AC871" i="28"/>
  <c r="AC872" i="28"/>
  <c r="AC873" i="28"/>
  <c r="AC874" i="28"/>
  <c r="AC875" i="28"/>
  <c r="AC876" i="28"/>
  <c r="AC877" i="28"/>
  <c r="AC878" i="28"/>
  <c r="AC879" i="28"/>
  <c r="AC880" i="28"/>
  <c r="AC881" i="28"/>
  <c r="AC882" i="28"/>
  <c r="AC883" i="28"/>
  <c r="AC884" i="28"/>
  <c r="AC885" i="28"/>
  <c r="AC886" i="28"/>
  <c r="AC887" i="28"/>
  <c r="AC888" i="28"/>
  <c r="AC889" i="28"/>
  <c r="AC890" i="28"/>
  <c r="AC891" i="28"/>
  <c r="AC892" i="28"/>
  <c r="AC893" i="28"/>
  <c r="AC894" i="28"/>
  <c r="AC895" i="28"/>
  <c r="AC896" i="28"/>
  <c r="AC897" i="28"/>
  <c r="AC898" i="28"/>
  <c r="AC899" i="28"/>
  <c r="AC900" i="28"/>
  <c r="AC901" i="28"/>
  <c r="AC902" i="28"/>
  <c r="AC903" i="28"/>
  <c r="AC904" i="28"/>
  <c r="AC905" i="28"/>
  <c r="AC906" i="28"/>
  <c r="AC907" i="28"/>
  <c r="AC908" i="28"/>
  <c r="AC909" i="28"/>
  <c r="AC910" i="28"/>
  <c r="AC911" i="28"/>
  <c r="AC912" i="28"/>
  <c r="AC913" i="28"/>
  <c r="AC914" i="28"/>
  <c r="AC915" i="28"/>
  <c r="AC916" i="28"/>
  <c r="AC917" i="28"/>
  <c r="AC918" i="28"/>
  <c r="AC919" i="28"/>
  <c r="AC920" i="28"/>
  <c r="AC921" i="28"/>
  <c r="AC922" i="28"/>
  <c r="AC923" i="28"/>
  <c r="AC924" i="28"/>
  <c r="AC925" i="28"/>
  <c r="AC926" i="28"/>
  <c r="AC927" i="28"/>
  <c r="AC928" i="28"/>
  <c r="AC929" i="28"/>
  <c r="AC930" i="28"/>
  <c r="AC931" i="28"/>
  <c r="AC932" i="28"/>
  <c r="AC933" i="28"/>
  <c r="AC934" i="28"/>
  <c r="AC935" i="28"/>
  <c r="AC936" i="28"/>
  <c r="AC937" i="28"/>
  <c r="AC938" i="28"/>
  <c r="AC939" i="28"/>
  <c r="AC940" i="28"/>
  <c r="AC941" i="28"/>
  <c r="AC942" i="28"/>
  <c r="AC943" i="28"/>
  <c r="AC944" i="28"/>
  <c r="AC945" i="28"/>
  <c r="AC946" i="28"/>
  <c r="AC947" i="28"/>
  <c r="AC948" i="28"/>
  <c r="AC949" i="28"/>
  <c r="AC950" i="28"/>
  <c r="AC951" i="28"/>
  <c r="AC952" i="28"/>
  <c r="AC953" i="28"/>
  <c r="AC954" i="28"/>
  <c r="AC955" i="28"/>
  <c r="AC956" i="28"/>
  <c r="AC957" i="28"/>
  <c r="AC958" i="28"/>
  <c r="AC959" i="28"/>
  <c r="AC960" i="28"/>
  <c r="AC961" i="28"/>
  <c r="AC962" i="28"/>
  <c r="AC963" i="28"/>
  <c r="AC964" i="28"/>
  <c r="AC965" i="28"/>
  <c r="AC966" i="28"/>
  <c r="AC967" i="28"/>
  <c r="AC968" i="28"/>
  <c r="AC969" i="28"/>
  <c r="AC970" i="28"/>
  <c r="AC971" i="28"/>
  <c r="AC972" i="28"/>
  <c r="AC973" i="28"/>
  <c r="AC974" i="28"/>
  <c r="AC975" i="28"/>
  <c r="AC976" i="28"/>
  <c r="AC977" i="28"/>
  <c r="AC978" i="28"/>
  <c r="AC979" i="28"/>
  <c r="AC980" i="28"/>
  <c r="AC981" i="28"/>
  <c r="AC982" i="28"/>
  <c r="AC983" i="28"/>
  <c r="AC984" i="28"/>
  <c r="AC985" i="28"/>
  <c r="AC986" i="28"/>
  <c r="AC987" i="28"/>
  <c r="AC988" i="28"/>
  <c r="AC989" i="28"/>
  <c r="AC990" i="28"/>
  <c r="AC991" i="28"/>
  <c r="AC992" i="28"/>
  <c r="AC993" i="28"/>
  <c r="AC994" i="28"/>
  <c r="AC995" i="28"/>
  <c r="AC996" i="28"/>
  <c r="AC997" i="28"/>
  <c r="AC998" i="28"/>
  <c r="AC999" i="28"/>
  <c r="AC1000" i="28"/>
  <c r="AC1001" i="28"/>
  <c r="AC1002" i="28"/>
  <c r="AC1003" i="28"/>
  <c r="AC1004" i="28"/>
  <c r="AC1005" i="28"/>
  <c r="AC1006" i="28"/>
  <c r="AC1007" i="28"/>
  <c r="AC1008" i="28"/>
  <c r="AC1009" i="28"/>
  <c r="AC1010" i="28"/>
  <c r="AC1011" i="28"/>
  <c r="AC1012" i="28"/>
  <c r="AC1013" i="28"/>
  <c r="AC1014" i="28"/>
  <c r="AC1015" i="28"/>
  <c r="AC1016" i="28"/>
  <c r="AC1017" i="28"/>
  <c r="AC1018" i="28"/>
  <c r="AC1019" i="28"/>
  <c r="AC1020" i="28"/>
  <c r="AC1021" i="28"/>
  <c r="AC1022" i="28"/>
  <c r="AC1023" i="28"/>
  <c r="AC1024" i="28"/>
  <c r="AC1025" i="28"/>
  <c r="AC1026" i="28"/>
  <c r="AC1027" i="28"/>
  <c r="AC1028" i="28"/>
  <c r="AC1029" i="28"/>
  <c r="AC1030" i="28"/>
  <c r="AC1031" i="28"/>
  <c r="AC1032" i="28"/>
  <c r="AC1033" i="28"/>
  <c r="AC1034" i="28"/>
  <c r="AC1035" i="28"/>
  <c r="AC1036" i="28"/>
  <c r="AC1037" i="28"/>
  <c r="AC1038" i="28"/>
  <c r="AC1039" i="28"/>
  <c r="AC1040" i="28"/>
  <c r="AC1041" i="28"/>
  <c r="AC1042" i="28"/>
  <c r="AC1043" i="28"/>
  <c r="AC1044" i="28"/>
  <c r="AC1045" i="28"/>
  <c r="AC1046" i="28"/>
  <c r="AC1047" i="28"/>
  <c r="AC1048" i="28"/>
  <c r="AC1049" i="28"/>
  <c r="AC1050" i="28"/>
  <c r="AC1051" i="28"/>
  <c r="AC1052" i="28"/>
  <c r="AC1053" i="28"/>
  <c r="AC1054" i="28"/>
  <c r="AC1055" i="28"/>
  <c r="AC1056" i="28"/>
  <c r="AC1057" i="28"/>
  <c r="AC1058" i="28"/>
  <c r="AC1059" i="28"/>
  <c r="AC1060" i="28"/>
  <c r="AC1061" i="28"/>
  <c r="AC1062" i="28"/>
  <c r="AC1063" i="28"/>
  <c r="AC1064" i="28"/>
  <c r="AC1065" i="28"/>
  <c r="AC1066" i="28"/>
  <c r="AC1067" i="28"/>
  <c r="AC1068" i="28"/>
  <c r="AC1069" i="28"/>
  <c r="AC1070" i="28"/>
  <c r="AC1071" i="28"/>
  <c r="AC1072" i="28"/>
  <c r="AC1073" i="28"/>
  <c r="AC1074" i="28"/>
  <c r="AC1075" i="28"/>
  <c r="AC1076" i="28"/>
  <c r="AC1077" i="28"/>
  <c r="AC1078" i="28"/>
  <c r="AC1079" i="28"/>
  <c r="AC1080" i="28"/>
  <c r="AC1081" i="28"/>
  <c r="AC1082" i="28"/>
  <c r="AC1083" i="28"/>
  <c r="AC1084" i="28"/>
  <c r="AC1085" i="28"/>
  <c r="AC1086" i="28"/>
  <c r="AC1087" i="28"/>
  <c r="AC1088" i="28"/>
  <c r="AC1089" i="28"/>
  <c r="AC1090" i="28"/>
  <c r="AC1091" i="28"/>
  <c r="AC1092" i="28"/>
  <c r="AC1093" i="28"/>
  <c r="AC1094" i="28"/>
  <c r="AC1095" i="28"/>
  <c r="AC1096" i="28"/>
  <c r="AC1097" i="28"/>
  <c r="AC1098" i="28"/>
  <c r="AC1099" i="28"/>
  <c r="AC1100" i="28"/>
  <c r="AC1101" i="28"/>
  <c r="AC1102" i="28"/>
  <c r="AC1103" i="28"/>
  <c r="AC1104" i="28"/>
  <c r="AC1105" i="28"/>
  <c r="AC1106" i="28"/>
  <c r="AC1107" i="28"/>
  <c r="AC1108" i="28"/>
  <c r="AC1109" i="28"/>
  <c r="AC1110" i="28"/>
  <c r="AC1111" i="28"/>
  <c r="AC1112" i="28"/>
  <c r="AC1113" i="28"/>
  <c r="AC1114" i="28"/>
  <c r="AC1115" i="28"/>
  <c r="AC1116" i="28"/>
  <c r="AC1117" i="28"/>
  <c r="AC1118" i="28"/>
  <c r="AC1119" i="28"/>
  <c r="AC1120" i="28"/>
  <c r="AC1121" i="28"/>
  <c r="AC1122" i="28"/>
  <c r="AC1123" i="28"/>
  <c r="AC1124" i="28"/>
  <c r="AC1125" i="28"/>
  <c r="AC1126" i="28"/>
  <c r="AC1127" i="28"/>
  <c r="AC1128" i="28"/>
  <c r="AC1129" i="28"/>
  <c r="AC1130" i="28"/>
  <c r="AC1131" i="28"/>
  <c r="AC1132" i="28"/>
  <c r="AC1133" i="28"/>
  <c r="AC1134" i="28"/>
  <c r="AC1135" i="28"/>
  <c r="AC1136" i="28"/>
  <c r="AC1137" i="28"/>
  <c r="AC1138" i="28"/>
  <c r="AC1139" i="28"/>
  <c r="AC1140" i="28"/>
  <c r="AC1141" i="28"/>
  <c r="AC1142" i="28"/>
  <c r="AC1143" i="28"/>
  <c r="AC1144" i="28"/>
  <c r="AC1145" i="28"/>
  <c r="AC1146" i="28"/>
  <c r="AC1147" i="28"/>
  <c r="AC1148" i="28"/>
  <c r="AC1149" i="28"/>
  <c r="AC1150" i="28"/>
  <c r="AC1151" i="28"/>
  <c r="AC1152" i="28"/>
  <c r="AC1153" i="28"/>
  <c r="AC1154" i="28"/>
  <c r="AC1155" i="28"/>
  <c r="AC1156" i="28"/>
  <c r="AC1157" i="28"/>
  <c r="AC1158" i="28"/>
  <c r="AC1159" i="28"/>
  <c r="AC1160" i="28"/>
  <c r="AC1161" i="28"/>
  <c r="AC1162" i="28"/>
  <c r="AC1163" i="28"/>
  <c r="AC1164" i="28"/>
  <c r="AC1165" i="28"/>
  <c r="AC1166" i="28"/>
  <c r="AC1167" i="28"/>
  <c r="AC1168" i="28"/>
  <c r="AC1169" i="28"/>
  <c r="AC1170" i="28"/>
  <c r="AC1171" i="28"/>
  <c r="AC1172" i="28"/>
  <c r="AC1173" i="28"/>
  <c r="AC1174" i="28"/>
  <c r="AC1175" i="28"/>
  <c r="AC1176" i="28"/>
  <c r="AC1177" i="28"/>
  <c r="AC1178" i="28"/>
  <c r="AC1179" i="28"/>
  <c r="AC1180" i="28"/>
  <c r="AC1181" i="28"/>
  <c r="AC1182" i="28"/>
  <c r="AC1183" i="28"/>
  <c r="AC1184" i="28"/>
  <c r="AC1185" i="28"/>
  <c r="AC1186" i="28"/>
  <c r="AC1187" i="28"/>
  <c r="AC1188" i="28"/>
  <c r="AC1189" i="28"/>
  <c r="AC1190" i="28"/>
  <c r="AC1191" i="28"/>
  <c r="AC1192" i="28"/>
  <c r="AC1193" i="28"/>
  <c r="AC1194" i="28"/>
  <c r="AC1195" i="28"/>
  <c r="AC1196" i="28"/>
  <c r="AC1197" i="28"/>
  <c r="AC1198" i="28"/>
  <c r="AC1199" i="28"/>
  <c r="AC1200" i="28"/>
  <c r="AC1201" i="28"/>
  <c r="AC1202" i="28"/>
  <c r="AC1203" i="28"/>
  <c r="AC1204" i="28"/>
  <c r="AC1205" i="28"/>
  <c r="AC1206" i="28"/>
  <c r="AC1207" i="28"/>
  <c r="AC1208" i="28"/>
  <c r="AC1209" i="28"/>
  <c r="AC1210" i="28"/>
  <c r="AC1211" i="28"/>
  <c r="AC1212" i="28"/>
  <c r="AC1213" i="28"/>
  <c r="AC1214" i="28"/>
  <c r="AC1215" i="28"/>
  <c r="AC1216" i="28"/>
  <c r="AC1217" i="28"/>
  <c r="AC1218" i="28"/>
  <c r="AC1219" i="28"/>
  <c r="AC1220" i="28"/>
  <c r="AC1221" i="28"/>
  <c r="AC1222" i="28"/>
  <c r="AC1223" i="28"/>
  <c r="AC1224" i="28"/>
  <c r="AC1225" i="28"/>
  <c r="AC1226" i="28"/>
  <c r="AC1227" i="28"/>
  <c r="AC1228" i="28"/>
  <c r="AC1229" i="28"/>
  <c r="AC1230" i="28"/>
  <c r="AC1231" i="28"/>
  <c r="AC1232" i="28"/>
  <c r="AC1233" i="28"/>
  <c r="AC1234" i="28"/>
  <c r="AC1235" i="28"/>
  <c r="AC1236" i="28"/>
  <c r="AC1237" i="28"/>
  <c r="AC1238" i="28"/>
  <c r="AC1239" i="28"/>
  <c r="AC1240" i="28"/>
  <c r="AC1241" i="28"/>
  <c r="AC1242" i="28"/>
  <c r="AC1243" i="28"/>
  <c r="AC1244" i="28"/>
  <c r="AC1245" i="28"/>
  <c r="AC1246" i="28"/>
  <c r="AC1247" i="28"/>
  <c r="AC1248" i="28"/>
  <c r="AC1249" i="28"/>
  <c r="AC1250" i="28"/>
  <c r="AC1251" i="28"/>
  <c r="AC1252" i="28"/>
  <c r="AC1253" i="28"/>
  <c r="AC1254" i="28"/>
  <c r="AC1255" i="28"/>
  <c r="AC1256" i="28"/>
  <c r="AC1257" i="28"/>
  <c r="AC1258" i="28"/>
  <c r="AC1259" i="28"/>
  <c r="AC1260" i="28"/>
  <c r="AC1261" i="28"/>
  <c r="AC1262" i="28"/>
  <c r="AC1263" i="28"/>
  <c r="AC1264" i="28"/>
  <c r="AC1265" i="28"/>
  <c r="AC1266" i="28"/>
  <c r="AC1267" i="28"/>
  <c r="AC1268" i="28"/>
  <c r="AC1269" i="28"/>
  <c r="AC1270" i="28"/>
  <c r="AC1271" i="28"/>
  <c r="AC1272" i="28"/>
  <c r="AC1273" i="28"/>
  <c r="AC1274" i="28"/>
  <c r="AC1275" i="28"/>
  <c r="AC1276" i="28"/>
  <c r="AC1277" i="28"/>
  <c r="AC1278" i="28"/>
  <c r="AC1279" i="28"/>
  <c r="AC1280" i="28"/>
  <c r="AC1281" i="28"/>
  <c r="AC1282" i="28"/>
  <c r="AC1283" i="28"/>
  <c r="AC1284" i="28"/>
  <c r="AC1285" i="28"/>
  <c r="AC1286" i="28"/>
  <c r="AC1287" i="28"/>
  <c r="AC1288" i="28"/>
  <c r="AC1289" i="28"/>
  <c r="AC1290" i="28"/>
  <c r="AC1291" i="28"/>
  <c r="AC1292" i="28"/>
  <c r="AC1293" i="28"/>
  <c r="AC1294" i="28"/>
  <c r="AC1295" i="28"/>
  <c r="AC1296" i="28"/>
  <c r="AC1297" i="28"/>
  <c r="AC1298" i="28"/>
  <c r="AC1299" i="28"/>
  <c r="AC1300" i="28"/>
  <c r="AC1301" i="28"/>
  <c r="AC1302" i="28"/>
  <c r="AC1303" i="28"/>
  <c r="AC1304" i="28"/>
  <c r="AC1305" i="28"/>
  <c r="AC1306" i="28"/>
  <c r="AC1307" i="28"/>
  <c r="AC1308" i="28"/>
  <c r="AC1309" i="28"/>
  <c r="AC1310" i="28"/>
  <c r="AC1311" i="28"/>
  <c r="AC1312" i="28"/>
  <c r="AC1313" i="28"/>
  <c r="AC1314" i="28"/>
  <c r="AC1315" i="28"/>
  <c r="AC1316" i="28"/>
  <c r="AC1317" i="28"/>
  <c r="AC1318" i="28"/>
  <c r="AC1319" i="28"/>
  <c r="AC1320" i="28"/>
  <c r="AC1321" i="28"/>
  <c r="AC1322" i="28"/>
  <c r="AC1323" i="28"/>
  <c r="AC1324" i="28"/>
  <c r="AC1325" i="28"/>
  <c r="AC1326" i="28"/>
  <c r="AC1327" i="28"/>
  <c r="AC1328" i="28"/>
  <c r="AC1329" i="28"/>
  <c r="AC1330" i="28"/>
  <c r="AC1331" i="28"/>
  <c r="AC1332" i="28"/>
  <c r="AC1333" i="28"/>
  <c r="AC1334" i="28"/>
  <c r="AC1335" i="28"/>
  <c r="AC1336" i="28"/>
  <c r="AC1337" i="28"/>
  <c r="AC1338" i="28"/>
  <c r="AC1339" i="28"/>
  <c r="AC1340" i="28"/>
  <c r="AC1341" i="28"/>
  <c r="AC1342" i="28"/>
  <c r="AC1343" i="28"/>
  <c r="AC1344" i="28"/>
  <c r="AC1345" i="28"/>
  <c r="AC1346" i="28"/>
  <c r="AC1347" i="28"/>
  <c r="AC1348" i="28"/>
  <c r="AC1349" i="28"/>
  <c r="AC1350" i="28"/>
  <c r="AC1351" i="28"/>
  <c r="AC1352" i="28"/>
  <c r="AC1353" i="28"/>
  <c r="AC1354" i="28"/>
  <c r="AC1355" i="28"/>
  <c r="AC1356" i="28"/>
  <c r="AC1357" i="28"/>
  <c r="AC1358" i="28"/>
  <c r="AC1359" i="28"/>
  <c r="AC1360" i="28"/>
  <c r="AC1361" i="28"/>
  <c r="AC1362" i="28"/>
  <c r="AC1363" i="28"/>
  <c r="AC1364" i="28"/>
  <c r="AC1365" i="28"/>
  <c r="AC1366" i="28"/>
  <c r="AC1367" i="28"/>
  <c r="AC1368" i="28"/>
  <c r="AC1369" i="28"/>
  <c r="AC1370" i="28"/>
  <c r="AC1371" i="28"/>
  <c r="AC1372" i="28"/>
  <c r="AC1373" i="28"/>
  <c r="AC1374" i="28"/>
  <c r="AC1375" i="28"/>
  <c r="AC1376" i="28"/>
  <c r="AC1377" i="28"/>
  <c r="AC1378" i="28"/>
  <c r="AC1379" i="28"/>
  <c r="AC1380" i="28"/>
  <c r="AC1381" i="28"/>
  <c r="AC1382" i="28"/>
  <c r="AC1383" i="28"/>
  <c r="AC1384" i="28"/>
  <c r="AC1385" i="28"/>
  <c r="AC1386" i="28"/>
  <c r="AC1387" i="28"/>
  <c r="AC1388" i="28"/>
  <c r="AC1389" i="28"/>
  <c r="AC1390" i="28"/>
  <c r="AC1391" i="28"/>
  <c r="AC1392" i="28"/>
  <c r="AC1393" i="28"/>
  <c r="AC1394" i="28"/>
  <c r="AC1395" i="28"/>
  <c r="AC1396" i="28"/>
  <c r="AC1397" i="28"/>
  <c r="AC1398" i="28"/>
  <c r="AC1399" i="28"/>
  <c r="AC1400" i="28"/>
  <c r="AC1401" i="28"/>
  <c r="AC1402" i="28"/>
  <c r="AC1403" i="28"/>
  <c r="AC1404" i="28"/>
  <c r="AC1405" i="28"/>
  <c r="AC1406" i="28"/>
  <c r="AC1407" i="28"/>
  <c r="AC1408" i="28"/>
  <c r="AC1409" i="28"/>
  <c r="AC1410" i="28"/>
  <c r="AC1411" i="28"/>
  <c r="AC1412" i="28"/>
  <c r="AC1413" i="28"/>
  <c r="AC1414" i="28"/>
  <c r="AC1415" i="28"/>
  <c r="AC1416" i="28"/>
  <c r="AC1417" i="28"/>
  <c r="AC1418" i="28"/>
  <c r="AC1419" i="28"/>
  <c r="AC1420" i="28"/>
  <c r="AC1421" i="28"/>
  <c r="AC1422" i="28"/>
  <c r="AC1423" i="28"/>
  <c r="AC1424" i="28"/>
  <c r="AC1425" i="28"/>
  <c r="AC1426" i="28"/>
  <c r="AC1427" i="28"/>
  <c r="AC1428" i="28"/>
  <c r="AC1429" i="28"/>
  <c r="AC1430" i="28"/>
  <c r="AC1431" i="28"/>
  <c r="AC1432" i="28"/>
  <c r="AC1433" i="28"/>
  <c r="AC1434" i="28"/>
  <c r="AC1435" i="28"/>
  <c r="AC1436" i="28"/>
  <c r="AC1437" i="28"/>
  <c r="AC1438" i="28"/>
  <c r="AC1439" i="28"/>
  <c r="AC1440" i="28"/>
  <c r="AC1441" i="28"/>
  <c r="AC1442" i="28"/>
  <c r="AC1443" i="28"/>
  <c r="AC1444" i="28"/>
  <c r="AC1445" i="28"/>
  <c r="AC1446" i="28"/>
  <c r="AC1447" i="28"/>
  <c r="AC1448" i="28"/>
  <c r="AC1449" i="28"/>
  <c r="AC1450" i="28"/>
  <c r="AC1451" i="28"/>
  <c r="AC1452" i="28"/>
  <c r="AC1453" i="28"/>
  <c r="AC1454" i="28"/>
  <c r="AC1455" i="28"/>
  <c r="AC1456" i="28"/>
  <c r="AC1457" i="28"/>
  <c r="AC1458" i="28"/>
  <c r="AC1459" i="28"/>
  <c r="AC1460" i="28"/>
  <c r="AC1461" i="28"/>
  <c r="AC1462" i="28"/>
  <c r="AC1463" i="28"/>
  <c r="AC1464" i="28"/>
  <c r="AC1465" i="28"/>
  <c r="AC1466" i="28"/>
  <c r="AC1467" i="28"/>
  <c r="AC1468" i="28"/>
  <c r="AC1469" i="28"/>
  <c r="AC1470" i="28"/>
  <c r="AC1471" i="28"/>
  <c r="AC1472" i="28"/>
  <c r="AC1473" i="28"/>
  <c r="AC1474" i="28"/>
  <c r="AC1475" i="28"/>
  <c r="AC1476" i="28"/>
  <c r="AC1477" i="28"/>
  <c r="AC1478" i="28"/>
  <c r="AC1479" i="28"/>
  <c r="AC1480" i="28"/>
  <c r="AC1481" i="28"/>
  <c r="AC1482" i="28"/>
  <c r="AC1483" i="28"/>
  <c r="AC1484" i="28"/>
  <c r="AC1485" i="28"/>
  <c r="AC1486" i="28"/>
  <c r="AC1487" i="28"/>
  <c r="AC1488" i="28"/>
  <c r="AC1489" i="28"/>
  <c r="AC1490" i="28"/>
  <c r="AC1491" i="28"/>
  <c r="AC1492" i="28"/>
  <c r="AC1493" i="28"/>
  <c r="AC1494" i="28"/>
  <c r="AC1495" i="28"/>
  <c r="AC1496" i="28"/>
  <c r="AC1497" i="28"/>
  <c r="AC1498" i="28"/>
  <c r="AC1499" i="28"/>
  <c r="AC1500" i="28"/>
  <c r="AC1501" i="28"/>
  <c r="AC1502" i="28"/>
  <c r="AC1503" i="28"/>
  <c r="AC1504" i="28"/>
  <c r="AC1505" i="28"/>
  <c r="AC1506" i="28"/>
  <c r="AC1507" i="28"/>
  <c r="AC1508" i="28"/>
  <c r="AC1509" i="28"/>
  <c r="AC1510" i="28"/>
  <c r="AC1511" i="28"/>
  <c r="AC1512" i="28"/>
  <c r="AC1513" i="28"/>
  <c r="AC1514" i="28"/>
  <c r="AC1515" i="28"/>
  <c r="AC1516" i="28"/>
  <c r="AC1517" i="28"/>
  <c r="AC1518" i="28"/>
  <c r="AC1519" i="28"/>
  <c r="AC1520" i="28"/>
  <c r="AC1521" i="28"/>
  <c r="AC1522" i="28"/>
  <c r="AC1523" i="28"/>
  <c r="AC1524" i="28"/>
  <c r="AC1525" i="28"/>
  <c r="AC1526" i="28"/>
  <c r="AC1527" i="28"/>
  <c r="AC1528" i="28"/>
  <c r="AC1529" i="28"/>
  <c r="AC1530" i="28"/>
  <c r="AC1531" i="28"/>
  <c r="AC1532" i="28"/>
  <c r="AC1533" i="28"/>
  <c r="AC1534" i="28"/>
  <c r="AC1535" i="28"/>
  <c r="AC1536" i="28"/>
  <c r="AC1537" i="28"/>
  <c r="AC1538" i="28"/>
  <c r="AC1539" i="28"/>
  <c r="AC1540" i="28"/>
  <c r="AC1541" i="28"/>
  <c r="AC1542" i="28"/>
  <c r="AC1543" i="28"/>
  <c r="AC1544" i="28"/>
  <c r="AC1545" i="28"/>
  <c r="AC1546" i="28"/>
  <c r="AC1547" i="28"/>
  <c r="AC1548" i="28"/>
  <c r="AC1549" i="28"/>
  <c r="AC1550" i="28"/>
  <c r="AC1551" i="28"/>
  <c r="AC1552" i="28"/>
  <c r="AC1553" i="28"/>
  <c r="AC1554" i="28"/>
  <c r="AC1555" i="28"/>
  <c r="AC1556" i="28"/>
  <c r="AC1557" i="28"/>
  <c r="AC1558" i="28"/>
  <c r="AC1559" i="28"/>
  <c r="AC1560" i="28"/>
  <c r="AC1561" i="28"/>
  <c r="AC1562" i="28"/>
  <c r="AC1563" i="28"/>
  <c r="AC1564" i="28"/>
  <c r="AC1565" i="28"/>
  <c r="AC1566" i="28"/>
  <c r="AC1567" i="28"/>
  <c r="AC1568" i="28"/>
  <c r="AC1569" i="28"/>
  <c r="AC1570" i="28"/>
  <c r="AC1571" i="28"/>
  <c r="AC1572" i="28"/>
  <c r="AC1573" i="28"/>
  <c r="AC1574" i="28"/>
  <c r="AC1575" i="28"/>
  <c r="AC1576" i="28"/>
  <c r="AC1577" i="28"/>
  <c r="AC1578" i="28"/>
  <c r="AC1579" i="28"/>
  <c r="AC1580" i="28"/>
  <c r="AC1581" i="28"/>
  <c r="AC1582" i="28"/>
  <c r="AC1583" i="28"/>
  <c r="AC1584" i="28"/>
  <c r="AC1585" i="28"/>
  <c r="AC1586" i="28"/>
  <c r="AC1587" i="28"/>
  <c r="AC1588" i="28"/>
  <c r="AC1589" i="28"/>
  <c r="AC1590" i="28"/>
  <c r="AC1591" i="28"/>
  <c r="AC1592" i="28"/>
  <c r="AC1593" i="28"/>
  <c r="AC1594" i="28"/>
  <c r="AC1595" i="28"/>
  <c r="AC1596" i="28"/>
  <c r="AC1597" i="28"/>
  <c r="AC1598" i="28"/>
  <c r="AC1599" i="28"/>
  <c r="AC1600" i="28"/>
  <c r="AC1601" i="28"/>
  <c r="AC1602" i="28"/>
  <c r="AC1603" i="28"/>
  <c r="AC1604" i="28"/>
  <c r="AC1605" i="28"/>
  <c r="AC1606" i="28"/>
  <c r="AC1607" i="28"/>
  <c r="AC1608" i="28"/>
  <c r="AC1609" i="28"/>
  <c r="AC1610" i="28"/>
  <c r="AC1611" i="28"/>
  <c r="AC1612" i="28"/>
  <c r="AC1613" i="28"/>
  <c r="AC1614" i="28"/>
  <c r="AC1615" i="28"/>
  <c r="AC1616" i="28"/>
  <c r="AC1617" i="28"/>
  <c r="AC1618" i="28"/>
  <c r="AC1619" i="28"/>
  <c r="AC1620" i="28"/>
  <c r="AC1621" i="28"/>
  <c r="AC1622" i="28"/>
  <c r="AC1623" i="28"/>
  <c r="AC1624" i="28"/>
  <c r="AC1625" i="28"/>
  <c r="AC1626" i="28"/>
  <c r="AC1627" i="28"/>
  <c r="AC1628" i="28"/>
  <c r="AC1629" i="28"/>
  <c r="AC1630" i="28"/>
  <c r="AC1631" i="28"/>
  <c r="AC1632" i="28"/>
  <c r="AC1633" i="28"/>
  <c r="AC1634" i="28"/>
  <c r="AC1635" i="28"/>
  <c r="AC1636" i="28"/>
  <c r="AC1637" i="28"/>
  <c r="AC1638" i="28"/>
  <c r="AC1639" i="28"/>
  <c r="AC1640" i="28"/>
  <c r="AC1641" i="28"/>
  <c r="AC1642" i="28"/>
  <c r="AC1643" i="28"/>
  <c r="AC1644" i="28"/>
  <c r="AC1645" i="28"/>
  <c r="AC1646" i="28"/>
  <c r="AC1647" i="28"/>
  <c r="AC1648" i="28"/>
  <c r="AC1649" i="28"/>
  <c r="AC1650" i="28"/>
  <c r="AC1651" i="28"/>
  <c r="AC1652" i="28"/>
  <c r="AC1653" i="28"/>
  <c r="AC1654" i="28"/>
  <c r="AC1655" i="28"/>
  <c r="AC1656" i="28"/>
  <c r="AC1657" i="28"/>
  <c r="AC1658" i="28"/>
  <c r="AC1659" i="28"/>
  <c r="AC1660" i="28"/>
  <c r="AC1661" i="28"/>
  <c r="AC1662" i="28"/>
  <c r="AC1663" i="28"/>
  <c r="AC1664" i="28"/>
  <c r="AC1665" i="28"/>
  <c r="AC1666" i="28"/>
  <c r="AC1667" i="28"/>
  <c r="AC1668" i="28"/>
  <c r="AC1669" i="28"/>
  <c r="AC1670" i="28"/>
  <c r="AC1671" i="28"/>
  <c r="AC1672" i="28"/>
  <c r="AC1673" i="28"/>
  <c r="AC1674" i="28"/>
  <c r="AC1675" i="28"/>
  <c r="AC1676" i="28"/>
  <c r="AC1677" i="28"/>
  <c r="AC1678" i="28"/>
  <c r="AC1679" i="28"/>
  <c r="AC1680" i="28"/>
  <c r="AC1681" i="28"/>
  <c r="AC1682" i="28"/>
  <c r="AC1683" i="28"/>
  <c r="AC1684" i="28"/>
  <c r="AC1685" i="28"/>
  <c r="AC1686" i="28"/>
  <c r="AC1687" i="28"/>
  <c r="AC1688" i="28"/>
  <c r="AC1689" i="28"/>
  <c r="AC1690" i="28"/>
  <c r="AC1691" i="28"/>
  <c r="AC1692" i="28"/>
  <c r="AC1693" i="28"/>
  <c r="AC1694" i="28"/>
  <c r="AC1695" i="28"/>
  <c r="AC1696" i="28"/>
  <c r="AC1697" i="28"/>
  <c r="AC1698" i="28"/>
  <c r="AC1699" i="28"/>
  <c r="AC1700" i="28"/>
  <c r="AC1701" i="28"/>
  <c r="AC1702" i="28"/>
  <c r="AC1703" i="28"/>
  <c r="AC1704" i="28"/>
  <c r="AC1705" i="28"/>
  <c r="AC1706" i="28"/>
  <c r="AC1707" i="28"/>
  <c r="AC1708" i="28"/>
  <c r="AC1709" i="28"/>
  <c r="AC1710" i="28"/>
  <c r="AC1711" i="28"/>
  <c r="AC1712" i="28"/>
  <c r="AC1713" i="28"/>
  <c r="AC1714" i="28"/>
  <c r="AC1715" i="28"/>
  <c r="AC1716" i="28"/>
  <c r="AC1717" i="28"/>
  <c r="AC1718" i="28"/>
  <c r="AC1719" i="28"/>
  <c r="AC1720" i="28"/>
  <c r="AC1721" i="28"/>
  <c r="AC1722" i="28"/>
  <c r="AC1723" i="28"/>
  <c r="AC1724" i="28"/>
  <c r="AC1725" i="28"/>
  <c r="AC1726" i="28"/>
  <c r="AC1727" i="28"/>
  <c r="AC1728" i="28"/>
  <c r="AC1729" i="28"/>
  <c r="AC1730" i="28"/>
  <c r="AC1731" i="28"/>
  <c r="AC1732" i="28"/>
  <c r="AC1733" i="28"/>
  <c r="AC1734" i="28"/>
  <c r="AC1735" i="28"/>
  <c r="AC1736" i="28"/>
  <c r="AC1737" i="28"/>
  <c r="AC1738" i="28"/>
  <c r="AC1739" i="28"/>
  <c r="AC1740" i="28"/>
  <c r="AC1741" i="28"/>
  <c r="AC1742" i="28"/>
  <c r="AC1743" i="28"/>
  <c r="AC1744" i="28"/>
  <c r="AC1745" i="28"/>
  <c r="AC1746" i="28"/>
  <c r="AC1747" i="28"/>
  <c r="AC1748" i="28"/>
  <c r="AC1749" i="28"/>
  <c r="AC1750" i="28"/>
  <c r="AC1751" i="28"/>
  <c r="AC1752" i="28"/>
  <c r="AC1753" i="28"/>
  <c r="AC1754" i="28"/>
  <c r="AC1755" i="28"/>
  <c r="AC1756" i="28"/>
  <c r="AC1757" i="28"/>
  <c r="AC1758" i="28"/>
  <c r="AC1759" i="28"/>
  <c r="AC1760" i="28"/>
  <c r="AC1761" i="28"/>
  <c r="AC1762" i="28"/>
  <c r="AC1763" i="28"/>
  <c r="AC1764" i="28"/>
  <c r="AC1765" i="28"/>
  <c r="AC1766" i="28"/>
  <c r="AC1767" i="28"/>
  <c r="AC1768" i="28"/>
  <c r="AC1769" i="28"/>
  <c r="AC1770" i="28"/>
  <c r="AC1771" i="28"/>
  <c r="AC1772" i="28"/>
  <c r="AC1773" i="28"/>
  <c r="AC1774" i="28"/>
  <c r="AC1775" i="28"/>
  <c r="AC1776" i="28"/>
  <c r="AC1777" i="28"/>
  <c r="AC1778" i="28"/>
  <c r="AC1779" i="28"/>
  <c r="AC1780" i="28"/>
  <c r="AC1781" i="28"/>
  <c r="AC1782" i="28"/>
  <c r="AC1783" i="28"/>
  <c r="AC1784" i="28"/>
  <c r="AC1785" i="28"/>
  <c r="AC1786" i="28"/>
  <c r="AC1787" i="28"/>
  <c r="AC1788" i="28"/>
  <c r="AC1789" i="28"/>
  <c r="AC1790" i="28"/>
  <c r="AC1791" i="28"/>
  <c r="AC1792" i="28"/>
  <c r="AC1793" i="28"/>
  <c r="AC1794" i="28"/>
  <c r="AC1795" i="28"/>
  <c r="AC1796" i="28"/>
  <c r="AC1797" i="28"/>
  <c r="AC1798" i="28"/>
  <c r="AC1799" i="28"/>
  <c r="AC1800" i="28"/>
  <c r="AC1801" i="28"/>
  <c r="AC1802" i="28"/>
  <c r="AC1803" i="28"/>
  <c r="AC1804" i="28"/>
  <c r="AC1805" i="28"/>
  <c r="AC1806" i="28"/>
  <c r="AC1807" i="28"/>
  <c r="AC1808" i="28"/>
  <c r="AC1809" i="28"/>
  <c r="AC1810" i="28"/>
  <c r="AC1811" i="28"/>
  <c r="AC1812" i="28"/>
  <c r="AC1813" i="28"/>
  <c r="AC1814" i="28"/>
  <c r="AC1815" i="28"/>
  <c r="AC1816" i="28"/>
  <c r="AC1817" i="28"/>
  <c r="AC1818" i="28"/>
  <c r="AC1819" i="28"/>
  <c r="AC1820" i="28"/>
  <c r="AC1821" i="28"/>
  <c r="AC1822" i="28"/>
  <c r="AC1823" i="28"/>
  <c r="AC1824" i="28"/>
  <c r="AC1825" i="28"/>
  <c r="AC1826" i="28"/>
  <c r="AC1827" i="28"/>
  <c r="AC1828" i="28"/>
  <c r="AC1829" i="28"/>
  <c r="AC1830" i="28"/>
  <c r="AC1831" i="28"/>
  <c r="AC1832" i="28"/>
  <c r="AC1833" i="28"/>
  <c r="AC1834" i="28"/>
  <c r="AC1835" i="28"/>
  <c r="AC1836" i="28"/>
  <c r="AC1837" i="28"/>
  <c r="AC1838" i="28"/>
  <c r="AC1839" i="28"/>
  <c r="AC1840" i="28"/>
  <c r="AC1841" i="28"/>
  <c r="AC1842" i="28"/>
  <c r="AC1843" i="28"/>
  <c r="AC1844" i="28"/>
  <c r="AC1845" i="28"/>
  <c r="AC1846" i="28"/>
  <c r="AC1847" i="28"/>
  <c r="AC1848" i="28"/>
  <c r="AC1849" i="28"/>
  <c r="AC1850" i="28"/>
  <c r="AC1851" i="28"/>
  <c r="AC1852" i="28"/>
  <c r="AC1853" i="28"/>
  <c r="AC1854" i="28"/>
  <c r="AC1855" i="28"/>
  <c r="AC1856" i="28"/>
  <c r="AC1857" i="28"/>
  <c r="AC1858" i="28"/>
  <c r="AC1859" i="28"/>
  <c r="AC1860" i="28"/>
  <c r="AC1861" i="28"/>
  <c r="AC1862" i="28"/>
  <c r="AC1863" i="28"/>
  <c r="AC1864" i="28"/>
  <c r="AC1865" i="28"/>
  <c r="AC1866" i="28"/>
  <c r="AC1867" i="28"/>
  <c r="AC1868" i="28"/>
  <c r="AC1869" i="28"/>
  <c r="AC1870" i="28"/>
  <c r="AC1871" i="28"/>
  <c r="AC1872" i="28"/>
  <c r="AC1873" i="28"/>
  <c r="AC1874" i="28"/>
  <c r="AC1875" i="28"/>
  <c r="AC1876" i="28"/>
  <c r="AC1877" i="28"/>
  <c r="AC1878" i="28"/>
  <c r="AC1879" i="28"/>
  <c r="AC1880" i="28"/>
  <c r="AC1881" i="28"/>
  <c r="AC1882" i="28"/>
  <c r="AC1883" i="28"/>
  <c r="AC1884" i="28"/>
  <c r="AC1885" i="28"/>
  <c r="AC1886" i="28"/>
  <c r="AC1887" i="28"/>
  <c r="AC1888" i="28"/>
  <c r="AC1889" i="28"/>
  <c r="AC1890" i="28"/>
  <c r="AC1891" i="28"/>
  <c r="AC1892" i="28"/>
  <c r="AC1893" i="28"/>
  <c r="AC1894" i="28"/>
  <c r="AC1895" i="28"/>
  <c r="AC1896" i="28"/>
  <c r="AC1897" i="28"/>
  <c r="AC1898" i="28"/>
  <c r="AC1899" i="28"/>
  <c r="AC1900" i="28"/>
  <c r="AC1901" i="28"/>
  <c r="AC1902" i="28"/>
  <c r="AC1903" i="28"/>
  <c r="AC1904" i="28"/>
  <c r="AC1905" i="28"/>
  <c r="AC1906" i="28"/>
  <c r="AC1907" i="28"/>
  <c r="AC1908" i="28"/>
  <c r="AC1909" i="28"/>
  <c r="AC1910" i="28"/>
  <c r="AC1911" i="28"/>
  <c r="AC1912" i="28"/>
  <c r="AC1913" i="28"/>
  <c r="AC1914" i="28"/>
  <c r="AC1915" i="28"/>
  <c r="AC1916" i="28"/>
  <c r="AC1917" i="28"/>
  <c r="AC1918" i="28"/>
  <c r="AC1919" i="28"/>
  <c r="AC1920" i="28"/>
  <c r="AC1921" i="28"/>
  <c r="AC1922" i="28"/>
  <c r="AC1923" i="28"/>
  <c r="AC1924" i="28"/>
  <c r="AC1925" i="28"/>
  <c r="AC1926" i="28"/>
  <c r="AC1927" i="28"/>
  <c r="AC1928" i="28"/>
  <c r="AC1929" i="28"/>
  <c r="AC1930" i="28"/>
  <c r="AC1931" i="28"/>
  <c r="AC1932" i="28"/>
  <c r="AC1933" i="28"/>
  <c r="AC1934" i="28"/>
  <c r="AC1935" i="28"/>
  <c r="AC1936" i="28"/>
  <c r="AC1937" i="28"/>
  <c r="AC1938" i="28"/>
  <c r="AC1939" i="28"/>
  <c r="AC1940" i="28"/>
  <c r="AC1941" i="28"/>
  <c r="AC1942" i="28"/>
  <c r="AC1943" i="28"/>
  <c r="AC1944" i="28"/>
  <c r="AC1945" i="28"/>
  <c r="AC1946" i="28"/>
  <c r="AC1947" i="28"/>
  <c r="AC1948" i="28"/>
  <c r="AC1949" i="28"/>
  <c r="AC1950" i="28"/>
  <c r="AC1951" i="28"/>
  <c r="AC1952" i="28"/>
  <c r="AC1953" i="28"/>
  <c r="AC1954" i="28"/>
  <c r="AC1955" i="28"/>
  <c r="AC1956" i="28"/>
  <c r="AC1957" i="28"/>
  <c r="AC1958" i="28"/>
  <c r="AC1959" i="28"/>
  <c r="AC1960" i="28"/>
  <c r="AC1961" i="28"/>
  <c r="AC1962" i="28"/>
  <c r="AC1963" i="28"/>
  <c r="AC1964" i="28"/>
  <c r="AC1965" i="28"/>
  <c r="AC1966" i="28"/>
  <c r="AC1967" i="28"/>
  <c r="AC1968" i="28"/>
  <c r="AC1969" i="28"/>
  <c r="AC1970" i="28"/>
  <c r="AC1971" i="28"/>
  <c r="AC1972" i="28"/>
  <c r="AC1973" i="28"/>
  <c r="AC1974" i="28"/>
  <c r="AC1975" i="28"/>
  <c r="AC1976" i="28"/>
  <c r="AC1977" i="28"/>
  <c r="AC1978" i="28"/>
  <c r="AC1979" i="28"/>
  <c r="AC1980" i="28"/>
  <c r="AC1981" i="28"/>
  <c r="AC1982" i="28"/>
  <c r="AC1983" i="28"/>
  <c r="AC1984" i="28"/>
  <c r="AC1985" i="28"/>
  <c r="AC1986" i="28"/>
  <c r="AC1987" i="28"/>
  <c r="AC1988" i="28"/>
  <c r="AC1989" i="28"/>
  <c r="AC1990" i="28"/>
  <c r="AC1991" i="28"/>
  <c r="AC1992" i="28"/>
  <c r="AC1993" i="28"/>
  <c r="AC1994" i="28"/>
  <c r="AC1995" i="28"/>
  <c r="AC1996" i="28"/>
  <c r="AC1997" i="28"/>
  <c r="AC1998" i="28"/>
  <c r="AC1999" i="28"/>
  <c r="AC2000" i="28"/>
  <c r="AC2001" i="28"/>
  <c r="AC2002" i="28"/>
  <c r="AC2003" i="28"/>
  <c r="AC2004" i="28"/>
  <c r="AC2005" i="28"/>
  <c r="AC2006" i="28"/>
  <c r="AC2007" i="28"/>
  <c r="AC2008" i="28"/>
  <c r="AC2009" i="28"/>
  <c r="AC2010" i="28"/>
  <c r="AC2011" i="28"/>
  <c r="AC2012" i="28"/>
  <c r="AC2013" i="28"/>
  <c r="AC2014" i="28"/>
  <c r="AC2015" i="28"/>
  <c r="AC2016" i="28"/>
  <c r="AC2017" i="28"/>
  <c r="AC2018" i="28"/>
  <c r="AC2019" i="28"/>
  <c r="AC2020" i="28"/>
  <c r="AC2021" i="28"/>
  <c r="AC2022" i="28"/>
  <c r="AC2023" i="28"/>
  <c r="AC2024" i="28"/>
  <c r="AC2025" i="28"/>
  <c r="AC2026" i="28"/>
  <c r="AC2027" i="28"/>
  <c r="AC2028" i="28"/>
  <c r="AC2029" i="28"/>
  <c r="AC2030" i="28"/>
  <c r="AC2031" i="28"/>
  <c r="AC2032" i="28"/>
  <c r="AC2033" i="28"/>
  <c r="AC2034" i="28"/>
  <c r="AC2035" i="28"/>
  <c r="AC2036" i="28"/>
  <c r="AC2037" i="28"/>
  <c r="AC2038" i="28"/>
  <c r="AC2039" i="28"/>
  <c r="AC2040" i="28"/>
  <c r="AC2041" i="28"/>
  <c r="AC2042" i="28"/>
  <c r="AC2043" i="28"/>
  <c r="AC2044" i="28"/>
  <c r="AC2045" i="28"/>
  <c r="AC2046" i="28"/>
  <c r="AC2047" i="28"/>
  <c r="AC2048" i="28"/>
  <c r="AC2049" i="28"/>
  <c r="AC2050" i="28"/>
  <c r="AC2051" i="28"/>
  <c r="AC2052" i="28"/>
  <c r="AC2053" i="28"/>
  <c r="AC2054" i="28"/>
  <c r="AC2055" i="28"/>
  <c r="AC2056" i="28"/>
  <c r="AC2057" i="28"/>
  <c r="AC2058" i="28"/>
  <c r="AC2059" i="28"/>
  <c r="AC2060" i="28"/>
  <c r="AC2061" i="28"/>
  <c r="AC2062" i="28"/>
  <c r="AC2063" i="28"/>
  <c r="AC2064" i="28"/>
  <c r="AC2065" i="28"/>
  <c r="AC2066" i="28"/>
  <c r="AC2067" i="28"/>
  <c r="AC2068" i="28"/>
  <c r="AC2069" i="28"/>
  <c r="AC2070" i="28"/>
  <c r="AC2071" i="28"/>
  <c r="AC2072" i="28"/>
  <c r="AC2073" i="28"/>
  <c r="AC2074" i="28"/>
  <c r="AC2075" i="28"/>
  <c r="AC2076" i="28"/>
  <c r="AC2077" i="28"/>
  <c r="AC2078" i="28"/>
  <c r="AC2079" i="28"/>
  <c r="AC2080" i="28"/>
  <c r="AC2081" i="28"/>
  <c r="AC2082" i="28"/>
  <c r="AC2083" i="28"/>
  <c r="AC2084" i="28"/>
  <c r="AC2085" i="28"/>
  <c r="AC2086" i="28"/>
  <c r="AC2087" i="28"/>
  <c r="AC2088" i="28"/>
  <c r="AC2089" i="28"/>
  <c r="AC2090" i="28"/>
  <c r="AC2091" i="28"/>
  <c r="AC2092" i="28"/>
  <c r="AC2093" i="28"/>
  <c r="AC2094" i="28"/>
  <c r="AC2095" i="28"/>
  <c r="AC2096" i="28"/>
  <c r="AC2097" i="28"/>
  <c r="AC2098" i="28"/>
  <c r="AC2099" i="28"/>
  <c r="AC2100" i="28"/>
  <c r="AC2101" i="28"/>
  <c r="AC2102" i="28"/>
  <c r="AC2103" i="28"/>
  <c r="AC2104" i="28"/>
  <c r="AC2105" i="28"/>
  <c r="AC2106" i="28"/>
  <c r="AC2107" i="28"/>
  <c r="AC2108" i="28"/>
  <c r="AC2109" i="28"/>
  <c r="AC2110" i="28"/>
  <c r="AC2111" i="28"/>
  <c r="AC2112" i="28"/>
  <c r="AC2113" i="28"/>
  <c r="AC2114" i="28"/>
  <c r="AC2115" i="28"/>
  <c r="AC2116" i="28"/>
  <c r="AC2117" i="28"/>
  <c r="AC2118" i="28"/>
  <c r="AC2119" i="28"/>
  <c r="AC2120" i="28"/>
  <c r="AC2121" i="28"/>
  <c r="AC2122" i="28"/>
  <c r="AC2123" i="28"/>
  <c r="AC2124" i="28"/>
  <c r="AC2125" i="28"/>
  <c r="AC2126" i="28"/>
  <c r="AC2127" i="28"/>
  <c r="AC2128" i="28"/>
  <c r="AC2129" i="28"/>
  <c r="AC2130" i="28"/>
  <c r="AC2131" i="28"/>
  <c r="AC2132" i="28"/>
  <c r="AC2133" i="28"/>
  <c r="AC2134" i="28"/>
  <c r="AC2135" i="28"/>
  <c r="AC2136" i="28"/>
  <c r="AC2137" i="28"/>
  <c r="AC2138" i="28"/>
  <c r="AC2139" i="28"/>
  <c r="AC2140" i="28"/>
  <c r="AC2141" i="28"/>
  <c r="AC2142" i="28"/>
  <c r="AC2143" i="28"/>
  <c r="AC2144" i="28"/>
  <c r="AC2145" i="28"/>
  <c r="AC2146" i="28"/>
  <c r="AC2147" i="28"/>
  <c r="AC2148" i="28"/>
  <c r="AC2149" i="28"/>
  <c r="AC2150" i="28"/>
  <c r="AC2151" i="28"/>
  <c r="AC2152" i="28"/>
  <c r="AC2153" i="28"/>
  <c r="AC2154" i="28"/>
  <c r="AC2155" i="28"/>
  <c r="AC2156" i="28"/>
  <c r="AC2157" i="28"/>
  <c r="AC2158" i="28"/>
  <c r="AC2159" i="28"/>
  <c r="AC2160" i="28"/>
  <c r="AC2161" i="28"/>
  <c r="AC2162" i="28"/>
  <c r="AC2163" i="28"/>
  <c r="AC2164" i="28"/>
  <c r="AC2165" i="28"/>
  <c r="AC2166" i="28"/>
  <c r="AC2167" i="28"/>
  <c r="AC2168" i="28"/>
  <c r="AC2169" i="28"/>
  <c r="AC2170" i="28"/>
  <c r="AC2178" i="28"/>
  <c r="AC2179" i="28"/>
  <c r="AC2180" i="28"/>
  <c r="AC2181" i="28"/>
  <c r="AC2182" i="28"/>
  <c r="AC2183" i="28"/>
  <c r="AC2184" i="28"/>
  <c r="AC2185" i="28"/>
  <c r="AC2186" i="28"/>
  <c r="AC2187" i="28"/>
  <c r="AC2188" i="28"/>
  <c r="AC2189" i="28"/>
  <c r="AC2190" i="28"/>
  <c r="AC2191" i="28"/>
  <c r="AC2192" i="28"/>
  <c r="AC2193" i="28"/>
  <c r="AC2194" i="28"/>
  <c r="AC2195" i="28"/>
  <c r="AC2196" i="28"/>
  <c r="AC2197" i="28"/>
  <c r="AC2198" i="28"/>
  <c r="AC2199" i="28"/>
  <c r="AC2200" i="28"/>
  <c r="AC2201" i="28"/>
  <c r="AC2202" i="28"/>
  <c r="AC2203" i="28"/>
  <c r="AC2204" i="28"/>
  <c r="AC2205" i="28"/>
  <c r="AC2206" i="28"/>
  <c r="AC2207" i="28"/>
  <c r="AC2208" i="28"/>
  <c r="AC2209" i="28"/>
  <c r="AC2210" i="28"/>
  <c r="AC2211" i="28"/>
  <c r="AC2212" i="28"/>
  <c r="AC2213" i="28"/>
  <c r="AC2214" i="28"/>
  <c r="AC2215" i="28"/>
  <c r="AC2216" i="28"/>
  <c r="AC2217" i="28"/>
  <c r="AC2218" i="28"/>
  <c r="AC2219" i="28"/>
  <c r="AC2220" i="28"/>
  <c r="AC2221" i="28"/>
  <c r="AC2222" i="28"/>
  <c r="AC2223" i="28"/>
  <c r="AC2224" i="28"/>
  <c r="AC2225" i="28"/>
  <c r="AC2226" i="28"/>
  <c r="AC2227" i="28"/>
  <c r="AC2228" i="28"/>
  <c r="AC2229" i="28"/>
  <c r="AC2230" i="28"/>
  <c r="AC2231" i="28"/>
  <c r="AC2232" i="28"/>
  <c r="AC2233" i="28"/>
  <c r="AC2234" i="28"/>
  <c r="AC2235" i="28"/>
  <c r="AC2236" i="28"/>
  <c r="AC2237" i="28"/>
  <c r="AC2238" i="28"/>
  <c r="AC2239" i="28"/>
  <c r="AC2240" i="28"/>
  <c r="AC2241" i="28"/>
  <c r="AC2242" i="28"/>
  <c r="AC2243" i="28"/>
  <c r="AC2244" i="28"/>
  <c r="AC2245" i="28"/>
  <c r="AC2246" i="28"/>
  <c r="AC2247" i="28"/>
  <c r="AC2248" i="28"/>
  <c r="AC2249" i="28"/>
  <c r="AC2250" i="28"/>
  <c r="AC2251" i="28"/>
  <c r="AC2252" i="28"/>
  <c r="AC2253" i="28"/>
  <c r="AC2254" i="28"/>
  <c r="AC2255" i="28"/>
  <c r="AC2256" i="28"/>
  <c r="AC2257" i="28"/>
  <c r="AC2258" i="28"/>
  <c r="AC2259" i="28"/>
  <c r="AC2260" i="28"/>
  <c r="AC2261" i="28"/>
  <c r="AC2262" i="28"/>
  <c r="AC2263" i="28"/>
  <c r="AC2264" i="28"/>
  <c r="AC2265" i="28"/>
  <c r="AC2266" i="28"/>
  <c r="AC2267" i="28"/>
  <c r="AC2268" i="28"/>
  <c r="AC2269" i="28"/>
  <c r="AC2270" i="28"/>
  <c r="AC2271" i="28"/>
  <c r="AC2272" i="28"/>
  <c r="AC2273" i="28"/>
  <c r="AC2274" i="28"/>
  <c r="AC2275" i="28"/>
  <c r="AC2276" i="28"/>
  <c r="AC2277" i="28"/>
  <c r="AC2278" i="28"/>
  <c r="AC2279" i="28"/>
  <c r="AC2280" i="28"/>
  <c r="AC2281" i="28"/>
  <c r="AC2282" i="28"/>
  <c r="AC2283" i="28"/>
  <c r="AC2284" i="28"/>
  <c r="AC2285" i="28"/>
  <c r="AC2286" i="28"/>
  <c r="AC2287" i="28"/>
  <c r="AC2288" i="28"/>
  <c r="AC2289" i="28"/>
  <c r="AC2290" i="28"/>
  <c r="AC2291" i="28"/>
  <c r="AC2292" i="28"/>
  <c r="AC2293" i="28"/>
  <c r="AC2294" i="28"/>
  <c r="AC2295" i="28"/>
  <c r="AC2296" i="28"/>
  <c r="AC2297" i="28"/>
  <c r="AC2298" i="28"/>
  <c r="AC2299" i="28"/>
  <c r="AC2300" i="28"/>
  <c r="AC2301" i="28"/>
  <c r="AC2302" i="28"/>
  <c r="AC2303" i="28"/>
  <c r="AC2304" i="28"/>
  <c r="AC2305" i="28"/>
  <c r="AC2306" i="28"/>
  <c r="AC2307" i="28"/>
  <c r="AC2308" i="28"/>
  <c r="AC2309" i="28"/>
  <c r="AC2310" i="28"/>
  <c r="AC2311" i="28"/>
  <c r="AC2312" i="28"/>
  <c r="AC2313" i="28"/>
  <c r="AC2314" i="28"/>
  <c r="AC2315" i="28"/>
  <c r="AC2316" i="28"/>
  <c r="AC2317" i="28"/>
  <c r="AC2318" i="28"/>
  <c r="AC2319" i="28"/>
  <c r="AC2320" i="28"/>
  <c r="AC2321" i="28"/>
  <c r="AC2322" i="28"/>
  <c r="AC2323" i="28"/>
  <c r="AC2324" i="28"/>
  <c r="AC2325" i="28"/>
  <c r="AC2326" i="28"/>
  <c r="AC2327" i="28"/>
  <c r="AC2328" i="28"/>
  <c r="AC2329" i="28"/>
  <c r="AC2330" i="28"/>
  <c r="AC2331" i="28"/>
  <c r="AC2332" i="28"/>
  <c r="AC2333" i="28"/>
  <c r="AC2334" i="28"/>
  <c r="AC2335" i="28"/>
  <c r="AC2336" i="28"/>
  <c r="AC2337" i="28"/>
  <c r="AC2338" i="28"/>
  <c r="AC2339" i="28"/>
  <c r="AC2340" i="28"/>
  <c r="AC2341" i="28"/>
  <c r="AC2342" i="28"/>
  <c r="AC2343" i="28"/>
  <c r="AC2344" i="28"/>
  <c r="AC2345" i="28"/>
  <c r="AC2346" i="28"/>
  <c r="AC2347" i="28"/>
  <c r="AC2348" i="28"/>
  <c r="AC2349" i="28"/>
  <c r="AC2350" i="28"/>
  <c r="AC2351" i="28"/>
  <c r="AC2352" i="28"/>
  <c r="AC2353" i="28"/>
  <c r="AC2354" i="28"/>
  <c r="AC2355" i="28"/>
  <c r="AC2356" i="28"/>
  <c r="AC2357" i="28"/>
  <c r="AC2358" i="28"/>
  <c r="AC2359" i="28"/>
  <c r="AC2360" i="28"/>
  <c r="AC2361" i="28"/>
  <c r="AC2362" i="28"/>
  <c r="AC2363" i="28"/>
  <c r="AC2364" i="28"/>
  <c r="AC2365" i="28"/>
  <c r="AC2366" i="28"/>
  <c r="AC2367" i="28"/>
  <c r="AC2368" i="28"/>
  <c r="AC2369" i="28"/>
  <c r="AC2370" i="28"/>
  <c r="AC2371" i="28"/>
  <c r="AC2372" i="28"/>
  <c r="AC2373" i="28"/>
  <c r="AC2374" i="28"/>
  <c r="AC2375" i="28"/>
  <c r="AC2376" i="28"/>
  <c r="AC2377" i="28"/>
  <c r="AC2378" i="28"/>
  <c r="AC2379" i="28"/>
  <c r="AC2380" i="28"/>
  <c r="AC2381" i="28"/>
  <c r="AC2382" i="28"/>
  <c r="AC2383" i="28"/>
  <c r="AC2384" i="28"/>
  <c r="AC2385" i="28"/>
  <c r="AC2386" i="28"/>
  <c r="AC2387" i="28"/>
  <c r="AC2388" i="28"/>
  <c r="AC2389" i="28"/>
  <c r="AC2390" i="28"/>
  <c r="AC2391" i="28"/>
  <c r="AC2392" i="28"/>
  <c r="AC2393" i="28"/>
  <c r="AC2394" i="28"/>
  <c r="AC2395" i="28"/>
  <c r="AC2396" i="28"/>
  <c r="AC2397" i="28"/>
  <c r="AC2398" i="28"/>
  <c r="AC2399" i="28"/>
  <c r="AC2400" i="28"/>
  <c r="AC2401" i="28"/>
  <c r="AC2402" i="28"/>
  <c r="AC2403" i="28"/>
  <c r="AC2404" i="28"/>
  <c r="AC2405" i="28"/>
  <c r="AC2406" i="28"/>
  <c r="AC2407" i="28"/>
  <c r="AC2408" i="28"/>
  <c r="AC2409" i="28"/>
  <c r="AC2410" i="28"/>
  <c r="AC2411" i="28"/>
  <c r="AC2412" i="28"/>
  <c r="AC2413" i="28"/>
  <c r="AC2414" i="28"/>
  <c r="AC2415" i="28"/>
  <c r="AC2416" i="28"/>
  <c r="AC2417" i="28"/>
  <c r="AC2418" i="28"/>
  <c r="AC2419" i="28"/>
  <c r="AC2420" i="28"/>
  <c r="AC2421" i="28"/>
  <c r="AC2422" i="28"/>
  <c r="AC2423" i="28"/>
  <c r="AC2424" i="28"/>
  <c r="AC2425" i="28"/>
  <c r="AC2426" i="28"/>
  <c r="AC2427" i="28"/>
  <c r="AC2428" i="28"/>
  <c r="AC2429" i="28"/>
  <c r="AC2430" i="28"/>
  <c r="AC2431" i="28"/>
  <c r="AC2432" i="28"/>
  <c r="AC2433" i="28"/>
  <c r="AC2434" i="28"/>
  <c r="AC2435" i="28"/>
  <c r="AC2436" i="28"/>
  <c r="AC2437" i="28"/>
  <c r="AC2438" i="28"/>
  <c r="AC2439" i="28"/>
  <c r="AC2440" i="28"/>
  <c r="AC2441" i="28"/>
  <c r="AC2442" i="28"/>
  <c r="AC2443" i="28"/>
  <c r="AC2444" i="28"/>
  <c r="AC2445" i="28"/>
  <c r="AC2446" i="28"/>
  <c r="AC2447" i="28"/>
  <c r="AC2448" i="28"/>
  <c r="AC2449" i="28"/>
  <c r="AC2450" i="28"/>
  <c r="AC2451" i="28"/>
  <c r="AC2452" i="28"/>
  <c r="AC2453" i="28"/>
  <c r="AC2454" i="28"/>
  <c r="AC2455" i="28"/>
  <c r="AC2456" i="28"/>
  <c r="AC2457" i="28"/>
  <c r="AC2458" i="28"/>
  <c r="AC2459" i="28"/>
  <c r="AC2460" i="28"/>
  <c r="AC2461" i="28"/>
  <c r="AC2462" i="28"/>
  <c r="AC2463" i="28"/>
  <c r="AC2464" i="28"/>
  <c r="AC2465" i="28"/>
  <c r="AC2466" i="28"/>
  <c r="AC2467" i="28"/>
  <c r="AC2468" i="28"/>
  <c r="AC2469" i="28"/>
  <c r="AC2470" i="28"/>
  <c r="AC2471" i="28"/>
  <c r="AC2472" i="28"/>
  <c r="AC2473" i="28"/>
  <c r="AC2474" i="28"/>
  <c r="AC2475" i="28"/>
  <c r="AC2476" i="28"/>
  <c r="AC2477" i="28"/>
  <c r="AC2478" i="28"/>
  <c r="AC2479" i="28"/>
  <c r="AC2480" i="28"/>
  <c r="AC2481" i="28"/>
  <c r="AC2482" i="28"/>
  <c r="AC2483" i="28"/>
  <c r="AC2484" i="28"/>
  <c r="AC2485" i="28"/>
  <c r="AC2486" i="28"/>
  <c r="AC2487" i="28"/>
  <c r="AC2488" i="28"/>
  <c r="AC2489" i="28"/>
  <c r="AC2490" i="28"/>
  <c r="AC2491" i="28"/>
  <c r="AC2492" i="28"/>
  <c r="AC2493" i="28"/>
  <c r="AC2494" i="28"/>
  <c r="AC2495" i="28"/>
  <c r="AC2496" i="28"/>
  <c r="AC2497" i="28"/>
  <c r="AC2498" i="28"/>
  <c r="AC2499" i="28"/>
  <c r="AC2500" i="28"/>
  <c r="AC2501" i="28"/>
  <c r="AC2502" i="28"/>
  <c r="AC2503" i="28"/>
  <c r="AC2504" i="28"/>
  <c r="AC2505" i="28"/>
  <c r="AC2506" i="28"/>
  <c r="AC2507" i="28"/>
  <c r="AC2508" i="28"/>
  <c r="AC2509" i="28"/>
  <c r="AC2510" i="28"/>
  <c r="AC2511" i="28"/>
  <c r="AC2512" i="28"/>
  <c r="AC2513" i="28"/>
  <c r="AC2514" i="28"/>
  <c r="AC2515" i="28"/>
  <c r="AC2516" i="28"/>
  <c r="AC2517" i="28"/>
  <c r="AC2518" i="28"/>
  <c r="AC2519" i="28"/>
  <c r="AC2520" i="28"/>
  <c r="AC2521" i="28"/>
  <c r="AC2522" i="28"/>
  <c r="AC2523" i="28"/>
  <c r="AC2524" i="28"/>
  <c r="AC2525" i="28"/>
  <c r="AC2526" i="28"/>
  <c r="AC2527" i="28"/>
  <c r="AC2528" i="28"/>
  <c r="AC2529" i="28"/>
  <c r="AC2530" i="28"/>
  <c r="AC2531" i="28"/>
  <c r="AC2532" i="28"/>
  <c r="AC2533" i="28"/>
  <c r="AC2534" i="28"/>
  <c r="AC2535" i="28"/>
  <c r="AC2536" i="28"/>
  <c r="AC2537" i="28"/>
  <c r="AC2538" i="28"/>
  <c r="AC2539" i="28"/>
  <c r="AC2540" i="28"/>
  <c r="AC2541" i="28"/>
  <c r="AC2542" i="28"/>
  <c r="AC2543" i="28"/>
  <c r="AC2544" i="28"/>
  <c r="AC2545" i="28"/>
  <c r="AC2546" i="28"/>
  <c r="AC2547" i="28"/>
  <c r="AC2548" i="28"/>
  <c r="AC2549" i="28"/>
  <c r="AC2550" i="28"/>
  <c r="AC2551" i="28"/>
  <c r="AC2552" i="28"/>
  <c r="AC2553" i="28"/>
  <c r="AC2554" i="28"/>
  <c r="AC2555" i="28"/>
  <c r="AC2556" i="28"/>
  <c r="AC2557" i="28"/>
  <c r="AC2558" i="28"/>
  <c r="AC2559" i="28"/>
  <c r="AC2560" i="28"/>
  <c r="AC2561" i="28"/>
  <c r="AC2562" i="28"/>
  <c r="AC2563" i="28"/>
  <c r="AC2564" i="28"/>
  <c r="AC2565" i="28"/>
  <c r="AC2566" i="28"/>
  <c r="AC2567" i="28"/>
  <c r="AC2568" i="28"/>
  <c r="AC2569" i="28"/>
  <c r="AC2570" i="28"/>
  <c r="AC2571" i="28"/>
  <c r="AC2572" i="28"/>
  <c r="AC2573" i="28"/>
  <c r="AC2574" i="28"/>
  <c r="AC2575" i="28"/>
  <c r="AC2576" i="28"/>
  <c r="AC2577" i="28"/>
  <c r="AC2578" i="28"/>
  <c r="AC2579" i="28"/>
  <c r="AC2580" i="28"/>
  <c r="AC2581" i="28"/>
  <c r="AC2582" i="28"/>
  <c r="AC2583" i="28"/>
  <c r="AC2584" i="28"/>
  <c r="AC2585" i="28"/>
  <c r="AC2586" i="28"/>
  <c r="AC2587" i="28"/>
  <c r="AC2588" i="28"/>
  <c r="AC2589" i="28"/>
  <c r="AC2590" i="28"/>
  <c r="AC2591" i="28"/>
  <c r="AC2592" i="28"/>
  <c r="AC2593" i="28"/>
  <c r="AC2594" i="28"/>
  <c r="AC2595" i="28"/>
  <c r="AC2596" i="28"/>
  <c r="AC2597" i="28"/>
  <c r="AC2598" i="28"/>
  <c r="AC2599" i="28"/>
  <c r="AC2600" i="28"/>
  <c r="AC2601" i="28"/>
  <c r="AC2602" i="28"/>
  <c r="AC2603" i="28"/>
  <c r="AC2604" i="28"/>
  <c r="AC2605" i="28"/>
  <c r="AC2606" i="28"/>
  <c r="AC2607" i="28"/>
  <c r="AC2608" i="28"/>
  <c r="AC2609" i="28"/>
  <c r="AC2610" i="28"/>
  <c r="AC2611" i="28"/>
  <c r="AC2612" i="28"/>
  <c r="AC2613" i="28"/>
  <c r="AC2614" i="28"/>
  <c r="AC2615" i="28"/>
  <c r="AC2616" i="28"/>
  <c r="AC2617" i="28"/>
  <c r="AC2618" i="28"/>
  <c r="AC2619" i="28"/>
  <c r="AC2620" i="28"/>
  <c r="AC2621" i="28"/>
  <c r="AC2622" i="28"/>
  <c r="AC2623" i="28"/>
  <c r="AC2624" i="28"/>
  <c r="AC2625" i="28"/>
  <c r="AC2626" i="28"/>
  <c r="AC2627" i="28"/>
  <c r="AC2628" i="28"/>
  <c r="AC2629" i="28"/>
  <c r="AC2630" i="28"/>
  <c r="AC2631" i="28"/>
  <c r="AC2632" i="28"/>
  <c r="AC2633" i="28"/>
  <c r="AC2634" i="28"/>
  <c r="AC2635" i="28"/>
  <c r="AC2636" i="28"/>
  <c r="AC2637" i="28"/>
  <c r="AC2638" i="28"/>
  <c r="AC2639" i="28"/>
  <c r="AC2640" i="28"/>
  <c r="AC2641" i="28"/>
  <c r="AC2642" i="28"/>
  <c r="AC2643" i="28"/>
  <c r="AC2644" i="28"/>
  <c r="AC2645" i="28"/>
  <c r="AC2646" i="28"/>
  <c r="AC2647" i="28"/>
  <c r="AC2648" i="28"/>
  <c r="AC2649" i="28"/>
  <c r="AC2650" i="28"/>
  <c r="AC2651" i="28"/>
  <c r="AC2652" i="28"/>
  <c r="AC2653" i="28"/>
  <c r="AC2654" i="28"/>
  <c r="AC2655" i="28"/>
  <c r="AC2656" i="28"/>
  <c r="AC2657" i="28"/>
  <c r="AC2658" i="28"/>
  <c r="AC2659" i="28"/>
  <c r="AC2660" i="28"/>
  <c r="AC2661" i="28"/>
  <c r="AC2662" i="28"/>
  <c r="AC2663" i="28"/>
  <c r="AC2664" i="28"/>
  <c r="AC2665" i="28"/>
  <c r="AC2666" i="28"/>
  <c r="AC2667" i="28"/>
  <c r="AC2668" i="28"/>
  <c r="AC2669" i="28"/>
  <c r="AC2670" i="28"/>
  <c r="AC2671" i="28"/>
  <c r="AC2672" i="28"/>
  <c r="AC2673" i="28"/>
  <c r="AC2674" i="28"/>
  <c r="AC2675" i="28"/>
  <c r="AC2676" i="28"/>
  <c r="AC2677" i="28"/>
  <c r="AC2678" i="28"/>
  <c r="AC2679" i="28"/>
  <c r="AC2680" i="28"/>
  <c r="AC2681" i="28"/>
  <c r="AC2682" i="28"/>
  <c r="AC2683" i="28"/>
  <c r="AC2684" i="28"/>
  <c r="AC2685" i="28"/>
  <c r="AC2686" i="28"/>
  <c r="AC2687" i="28"/>
  <c r="AC2688" i="28"/>
  <c r="AC2689" i="28"/>
  <c r="AC2690" i="28"/>
  <c r="AC2691" i="28"/>
  <c r="AC2692" i="28"/>
  <c r="AC2693" i="28"/>
  <c r="AC2694" i="28"/>
  <c r="AC2695" i="28"/>
  <c r="AC2696" i="28"/>
  <c r="AC2697" i="28"/>
  <c r="AC2698" i="28"/>
  <c r="AC2699" i="28"/>
  <c r="AC2700" i="28"/>
  <c r="AC2701" i="28"/>
  <c r="AC2702" i="28"/>
  <c r="AC2703" i="28"/>
  <c r="AC2704" i="28"/>
  <c r="AC2705" i="28"/>
  <c r="AC2706" i="28"/>
  <c r="AC2707" i="28"/>
  <c r="AC2708" i="28"/>
  <c r="AC2709" i="28"/>
  <c r="AC2710" i="28"/>
  <c r="AC2711" i="28"/>
  <c r="AC2712" i="28"/>
  <c r="AC2713" i="28"/>
  <c r="AC2714" i="28"/>
  <c r="AC2715" i="28"/>
  <c r="AC2716" i="28"/>
  <c r="AC2717" i="28"/>
  <c r="AC2718" i="28"/>
  <c r="AC2719" i="28"/>
  <c r="AC2720" i="28"/>
  <c r="AC2721" i="28"/>
  <c r="AC2722" i="28"/>
  <c r="AC2723" i="28"/>
  <c r="AC2724" i="28"/>
  <c r="AC2725" i="28"/>
  <c r="AC2726" i="28"/>
  <c r="AC2727" i="28"/>
  <c r="AC2728" i="28"/>
  <c r="AC2729" i="28"/>
  <c r="AC2730" i="28"/>
  <c r="AC2731" i="28"/>
  <c r="AC2732" i="28"/>
  <c r="AC2733" i="28"/>
  <c r="AC2734" i="28"/>
  <c r="AC2735" i="28"/>
  <c r="AC2736" i="28"/>
  <c r="AC2737" i="28"/>
  <c r="AC2738" i="28"/>
  <c r="AC2739" i="28"/>
  <c r="AC2740" i="28"/>
  <c r="AC2741" i="28"/>
  <c r="AC2742" i="28"/>
  <c r="AC2743" i="28"/>
  <c r="AC2744" i="28"/>
  <c r="AC2745" i="28"/>
  <c r="AC2746" i="28"/>
  <c r="AC2747" i="28"/>
  <c r="AC2748" i="28"/>
  <c r="AC2749" i="28"/>
  <c r="AC2750" i="28"/>
  <c r="AC2751" i="28"/>
  <c r="AC2752" i="28"/>
  <c r="AC2753" i="28"/>
  <c r="AC2754" i="28"/>
  <c r="AC2755" i="28"/>
  <c r="AC2756" i="28"/>
  <c r="AC2757" i="28"/>
  <c r="AC2758" i="28"/>
  <c r="AC2759" i="28"/>
  <c r="AC2760" i="28"/>
  <c r="AC2761" i="28"/>
  <c r="AC2762" i="28"/>
  <c r="AC2763" i="28"/>
  <c r="AC2764" i="28"/>
  <c r="AC2765" i="28"/>
  <c r="AC2766" i="28"/>
  <c r="AC2767" i="28"/>
  <c r="AC2768" i="28"/>
  <c r="AC2769" i="28"/>
  <c r="AC2770" i="28"/>
  <c r="AC2771" i="28"/>
  <c r="AC2772" i="28"/>
  <c r="AC2773" i="28"/>
  <c r="AC2774" i="28"/>
  <c r="AC2775" i="28"/>
  <c r="AC2776" i="28"/>
  <c r="AC2777" i="28"/>
  <c r="AC2778" i="28"/>
  <c r="AC2779" i="28"/>
  <c r="AC2780" i="28"/>
  <c r="AC2781" i="28"/>
  <c r="AC2782" i="28"/>
  <c r="AC2783" i="28"/>
  <c r="AC2784" i="28"/>
  <c r="AC2785" i="28"/>
  <c r="AC2786" i="28"/>
  <c r="AC2787" i="28"/>
  <c r="AC2788" i="28"/>
  <c r="AC2789" i="28"/>
  <c r="AC2790" i="28"/>
  <c r="AC2791" i="28"/>
  <c r="AC2792" i="28"/>
  <c r="AC2793" i="28"/>
  <c r="AC2794" i="28"/>
  <c r="AC2795" i="28"/>
  <c r="AC2796" i="28"/>
  <c r="AC2797" i="28"/>
  <c r="AC2798" i="28"/>
  <c r="AC2799" i="28"/>
  <c r="AC2800" i="28"/>
  <c r="AC2801" i="28"/>
  <c r="AC2802" i="28"/>
  <c r="AC2803" i="28"/>
  <c r="AC2804" i="28"/>
  <c r="AC2805" i="28"/>
  <c r="AC2806" i="28"/>
  <c r="AC2807" i="28"/>
  <c r="AC2808" i="28"/>
  <c r="AC2809" i="28"/>
  <c r="AC2810" i="28"/>
  <c r="AC2811" i="28"/>
  <c r="AC2812" i="28"/>
  <c r="AC2813" i="28"/>
  <c r="AC2814" i="28"/>
  <c r="AC2815" i="28"/>
  <c r="AC2816" i="28"/>
  <c r="AC2817" i="28"/>
  <c r="AC2818" i="28"/>
  <c r="AC2819" i="28"/>
  <c r="AC2820" i="28"/>
  <c r="AC2821" i="28"/>
  <c r="AC2822" i="28"/>
  <c r="AC2823" i="28"/>
  <c r="AC2824" i="28"/>
  <c r="AC2825" i="28"/>
  <c r="AC2826" i="28"/>
  <c r="AC2827" i="28"/>
  <c r="AC2828" i="28"/>
  <c r="AC2829" i="28"/>
  <c r="AC2830" i="28"/>
  <c r="AC2831" i="28"/>
  <c r="AC2832" i="28"/>
  <c r="AC2833" i="28"/>
  <c r="AC2834" i="28"/>
  <c r="AC2835" i="28"/>
  <c r="AC2836" i="28"/>
  <c r="AC2837" i="28"/>
  <c r="AC2838" i="28"/>
  <c r="AC2839" i="28"/>
  <c r="AC2840" i="28"/>
  <c r="AC2841" i="28"/>
  <c r="AC2842" i="28"/>
  <c r="AC2843" i="28"/>
  <c r="AC2844" i="28"/>
  <c r="AC2845" i="28"/>
  <c r="AC2846" i="28"/>
  <c r="AC2847" i="28"/>
  <c r="AC2848" i="28"/>
  <c r="AC2849" i="28"/>
  <c r="AC2850" i="28"/>
  <c r="AC2851" i="28"/>
  <c r="AC2852" i="28"/>
  <c r="AC2853" i="28"/>
  <c r="AC2854" i="28"/>
  <c r="AC2855" i="28"/>
  <c r="AC2856" i="28"/>
  <c r="AC2857" i="28"/>
  <c r="AC2858" i="28"/>
  <c r="AC2859" i="28"/>
  <c r="AC2860" i="28"/>
  <c r="AC2861" i="28"/>
  <c r="AC2862" i="28"/>
  <c r="AC2863" i="28"/>
  <c r="AC2864" i="28"/>
  <c r="AC2865" i="28"/>
  <c r="AC2866" i="28"/>
  <c r="AC2867" i="28"/>
  <c r="AC2868" i="28"/>
  <c r="AC2869" i="28"/>
  <c r="AC2870" i="28"/>
  <c r="AC2871" i="28"/>
  <c r="AC2872" i="28"/>
  <c r="AC2873" i="28"/>
  <c r="AC2874" i="28"/>
  <c r="AC2875" i="28"/>
  <c r="AC2876" i="28"/>
  <c r="AC2877" i="28"/>
  <c r="AC2878" i="28"/>
  <c r="AC2879" i="28"/>
  <c r="AC2880" i="28"/>
  <c r="AC2881" i="28"/>
  <c r="AC2882" i="28"/>
  <c r="AC2883" i="28"/>
  <c r="AC2884" i="28"/>
  <c r="AC2885" i="28"/>
  <c r="AC2886" i="28"/>
  <c r="AC2887" i="28"/>
  <c r="AC2888" i="28"/>
  <c r="AC2889" i="28"/>
  <c r="AC2890" i="28"/>
  <c r="AC2891" i="28"/>
  <c r="AC2892" i="28"/>
  <c r="AC2893" i="28"/>
  <c r="AC2894" i="28"/>
  <c r="AC2895" i="28"/>
  <c r="AC2896" i="28"/>
  <c r="AC2897" i="28"/>
  <c r="AC2898" i="28"/>
  <c r="AC2899" i="28"/>
  <c r="AC2900" i="28"/>
  <c r="AC2901" i="28"/>
  <c r="AC2902" i="28"/>
  <c r="AC2903" i="28"/>
  <c r="AC2904" i="28"/>
  <c r="AC2905" i="28"/>
  <c r="AC2906" i="28"/>
  <c r="AC2907" i="28"/>
  <c r="AC2908" i="28"/>
  <c r="AC2909" i="28"/>
  <c r="AC2910" i="28"/>
  <c r="AC2911" i="28"/>
  <c r="AC2912" i="28"/>
  <c r="AC2913" i="28"/>
  <c r="AC2914" i="28"/>
  <c r="AC2915" i="28"/>
  <c r="AC2916" i="28"/>
  <c r="AC2917" i="28"/>
  <c r="AC2918" i="28"/>
  <c r="AC2919" i="28"/>
  <c r="AC2920" i="28"/>
  <c r="AC2921" i="28"/>
  <c r="AC2922" i="28"/>
  <c r="AC2923" i="28"/>
  <c r="AC2924" i="28"/>
  <c r="AC2925" i="28"/>
  <c r="AC2926" i="28"/>
  <c r="AC2927" i="28"/>
  <c r="AC2928" i="28"/>
  <c r="AC2929" i="28"/>
  <c r="AC2930" i="28"/>
  <c r="AC2931" i="28"/>
  <c r="AC2932" i="28"/>
  <c r="AC2933" i="28"/>
  <c r="AC2934" i="28"/>
  <c r="AC2935" i="28"/>
  <c r="AC2936" i="28"/>
  <c r="AC2937" i="28"/>
  <c r="AC2938" i="28"/>
  <c r="AC2939" i="28"/>
  <c r="AC2940" i="28"/>
  <c r="AC2941" i="28"/>
  <c r="AC2942" i="28"/>
  <c r="AC2943" i="28"/>
  <c r="AC2944" i="28"/>
  <c r="AC2945" i="28"/>
  <c r="AC2946" i="28"/>
  <c r="AC2947" i="28"/>
  <c r="AC2948" i="28"/>
  <c r="AC2949" i="28"/>
  <c r="AC2950" i="28"/>
  <c r="AC2951" i="28"/>
  <c r="AC2952" i="28"/>
  <c r="AC2953" i="28"/>
  <c r="AC2954" i="28"/>
  <c r="AC2955" i="28"/>
  <c r="AC2956" i="28"/>
  <c r="AC2957" i="28"/>
  <c r="AC2958" i="28"/>
  <c r="AC2959" i="28"/>
  <c r="AC2960" i="28"/>
  <c r="AC2961" i="28"/>
  <c r="AC2962" i="28"/>
  <c r="AC2963" i="28"/>
  <c r="AC2964" i="28"/>
  <c r="AC2965" i="28"/>
  <c r="AC2966" i="28"/>
  <c r="AC2967" i="28"/>
  <c r="AC2968" i="28"/>
  <c r="AC2969" i="28"/>
  <c r="AC2970" i="28"/>
  <c r="AC2971" i="28"/>
  <c r="AC2972" i="28"/>
  <c r="AC2973" i="28"/>
  <c r="AC2974" i="28"/>
  <c r="AC2975" i="28"/>
  <c r="AC2976" i="28"/>
  <c r="AC2977" i="28"/>
  <c r="AC2978" i="28"/>
  <c r="AC2979" i="28"/>
  <c r="AC2980" i="28"/>
  <c r="AC2981" i="28"/>
  <c r="AC2982" i="28"/>
  <c r="AC2983" i="28"/>
  <c r="AC2984" i="28"/>
  <c r="AC2985" i="28"/>
  <c r="AC2986" i="28"/>
  <c r="AC2987" i="28"/>
  <c r="AC2988" i="28"/>
  <c r="AC2989" i="28"/>
  <c r="AC2990" i="28"/>
  <c r="AC2991" i="28"/>
  <c r="AC2992" i="28"/>
  <c r="AC2993" i="28"/>
  <c r="AC2994" i="28"/>
  <c r="AC2995" i="28"/>
  <c r="AC2996" i="28"/>
  <c r="AC2997" i="28"/>
  <c r="AC2998" i="28"/>
  <c r="AC2999" i="28"/>
  <c r="AC3000" i="28"/>
  <c r="AC3001" i="28"/>
  <c r="AC3002" i="28"/>
  <c r="AC3003" i="28"/>
  <c r="AC3004" i="28"/>
  <c r="AC3005" i="28"/>
  <c r="AC3006" i="28"/>
  <c r="AC3007" i="28"/>
  <c r="AC3008" i="28"/>
  <c r="AC3009" i="28"/>
  <c r="AC3010" i="28"/>
  <c r="AC3011" i="28"/>
  <c r="AC3012" i="28"/>
  <c r="AC3013" i="28"/>
  <c r="AC3014" i="28"/>
  <c r="AC3015" i="28"/>
  <c r="AC3016" i="28"/>
  <c r="AC3017" i="28"/>
  <c r="AC3018" i="28"/>
  <c r="AC3019" i="28"/>
  <c r="AC3020" i="28"/>
  <c r="AC3021" i="28"/>
  <c r="AC3022" i="28"/>
  <c r="AC3023" i="28"/>
  <c r="AC3024" i="28"/>
  <c r="AC3025" i="28"/>
  <c r="AC3026" i="28"/>
  <c r="AC3027" i="28"/>
  <c r="AC3028" i="28"/>
  <c r="AC3029" i="28"/>
  <c r="AC3030" i="28"/>
  <c r="AC3031" i="28"/>
  <c r="AC3032" i="28"/>
  <c r="AC3033" i="28"/>
  <c r="AC3034" i="28"/>
  <c r="AC3035" i="28"/>
  <c r="AC3036" i="28"/>
  <c r="AC3037" i="28"/>
  <c r="AC3038" i="28"/>
  <c r="AC3039" i="28"/>
  <c r="AC3040" i="28"/>
  <c r="AC3041" i="28"/>
  <c r="AC3042" i="28"/>
  <c r="AC3043" i="28"/>
  <c r="AC3044" i="28"/>
  <c r="AC3045" i="28"/>
  <c r="AC3046" i="28"/>
  <c r="AC3047" i="28"/>
  <c r="AC3048" i="28"/>
  <c r="AC3049" i="28"/>
  <c r="AC3050" i="28"/>
  <c r="AC3051" i="28"/>
  <c r="AC3052" i="28"/>
  <c r="AC3053" i="28"/>
  <c r="AC3054" i="28"/>
  <c r="AC3055" i="28"/>
  <c r="AC3056" i="28"/>
  <c r="AC3057" i="28"/>
  <c r="AC3058" i="28"/>
  <c r="AC3059" i="28"/>
  <c r="AC3060" i="28"/>
  <c r="AC3061" i="28"/>
  <c r="AC3062" i="28"/>
  <c r="AC3063" i="28"/>
  <c r="AC3064" i="28"/>
  <c r="AC3065" i="28"/>
  <c r="AC3066" i="28"/>
  <c r="AC3067" i="28"/>
  <c r="AC3068" i="28"/>
  <c r="AC3069" i="28"/>
  <c r="AC3070" i="28"/>
  <c r="AC3071" i="28"/>
  <c r="AC3072" i="28"/>
  <c r="AC3073" i="28"/>
  <c r="AC3074" i="28"/>
  <c r="AC3075" i="28"/>
  <c r="AC3076" i="28"/>
  <c r="AC3077" i="28"/>
  <c r="AC3078" i="28"/>
  <c r="AC3079" i="28"/>
  <c r="AC3080" i="28"/>
  <c r="AC3081" i="28"/>
  <c r="AC3082" i="28"/>
  <c r="AC3083" i="28"/>
  <c r="AC3084" i="28"/>
  <c r="AC3085" i="28"/>
  <c r="AC3086" i="28"/>
  <c r="AC3087" i="28"/>
  <c r="AC3088" i="28"/>
  <c r="AC3089" i="28"/>
  <c r="AC3090" i="28"/>
  <c r="AC3091" i="28"/>
  <c r="AC3092" i="28"/>
  <c r="AC3093" i="28"/>
  <c r="AC3094" i="28"/>
  <c r="AC3095" i="28"/>
  <c r="AC3096" i="28"/>
  <c r="AC3097" i="28"/>
  <c r="AC3098" i="28"/>
  <c r="AC3099" i="28"/>
  <c r="AC3100" i="28"/>
  <c r="AC3101" i="28"/>
  <c r="AC3102" i="28"/>
  <c r="AC3103" i="28"/>
  <c r="AC3104" i="28"/>
  <c r="AC3105" i="28"/>
  <c r="AC3106" i="28"/>
  <c r="AC3107" i="28"/>
  <c r="AC3108" i="28"/>
  <c r="AC3109" i="28"/>
  <c r="AC3110" i="28"/>
  <c r="AC3111" i="28"/>
  <c r="AC3112" i="28"/>
  <c r="AC3113" i="28"/>
  <c r="AC3114" i="28"/>
  <c r="AC3115" i="28"/>
  <c r="AC3116" i="28"/>
  <c r="AC3117" i="28"/>
  <c r="AC3118" i="28"/>
  <c r="AC3119" i="28"/>
  <c r="AC3120" i="28"/>
  <c r="AC3121" i="28"/>
  <c r="AC3122" i="28"/>
  <c r="AC3123" i="28"/>
  <c r="AC3124" i="28"/>
  <c r="AC3125" i="28"/>
  <c r="AC3126" i="28"/>
  <c r="AC3127" i="28"/>
  <c r="AC3128" i="28"/>
  <c r="AC3129" i="28"/>
  <c r="AC3130" i="28"/>
  <c r="AC3131" i="28"/>
  <c r="AC3132" i="28"/>
  <c r="AC3133" i="28"/>
  <c r="AC3134" i="28"/>
  <c r="AC3135" i="28"/>
  <c r="AC3136" i="28"/>
  <c r="AC3137" i="28"/>
  <c r="AC3138" i="28"/>
  <c r="AC3139" i="28"/>
  <c r="AC3140" i="28"/>
  <c r="AC3141" i="28"/>
  <c r="AC3142" i="28"/>
  <c r="AC3143" i="28"/>
  <c r="AC3144" i="28"/>
  <c r="AC3145" i="28"/>
  <c r="AC3146" i="28"/>
  <c r="AC3147" i="28"/>
  <c r="AC3148" i="28"/>
  <c r="AC3149" i="28"/>
  <c r="AC3150" i="28"/>
  <c r="AC3151" i="28"/>
  <c r="AC3152" i="28"/>
  <c r="AC3153" i="28"/>
  <c r="AC3154" i="28"/>
  <c r="AC3155" i="28"/>
  <c r="AC3156" i="28"/>
  <c r="AC3157" i="28"/>
  <c r="AC3158" i="28"/>
  <c r="AC3159" i="28"/>
  <c r="AC3160" i="28"/>
  <c r="AC3161" i="28"/>
  <c r="AC3162" i="28"/>
  <c r="AC3163" i="28"/>
  <c r="AC3164" i="28"/>
  <c r="AC3165" i="28"/>
  <c r="AC3166" i="28"/>
  <c r="AC3167" i="28"/>
  <c r="AC3168" i="28"/>
  <c r="AC3169" i="28"/>
  <c r="AC3170" i="28"/>
  <c r="AC3171" i="28"/>
  <c r="AC3172" i="28"/>
  <c r="AC3173" i="28"/>
  <c r="AC3174" i="28"/>
  <c r="AC3175" i="28"/>
  <c r="AC3176" i="28"/>
  <c r="AC3177" i="28"/>
  <c r="AC3178" i="28"/>
  <c r="AC3179" i="28"/>
  <c r="AC3180" i="28"/>
  <c r="AC3181" i="28"/>
  <c r="AC3182" i="28"/>
  <c r="AC3183" i="28"/>
  <c r="AC3184" i="28"/>
  <c r="AC3185" i="28"/>
  <c r="AC3186" i="28"/>
  <c r="AC3187" i="28"/>
  <c r="AC3188" i="28"/>
  <c r="AC3189" i="28"/>
  <c r="AC3190" i="28"/>
  <c r="AC3191" i="28"/>
  <c r="AC3192" i="28"/>
  <c r="E45" i="28" l="1"/>
  <c r="E44" i="28"/>
  <c r="E43" i="28"/>
  <c r="E42" i="28"/>
  <c r="E46" i="28"/>
  <c r="E47" i="28"/>
  <c r="E49" i="28"/>
  <c r="E51" i="28"/>
  <c r="E52" i="28"/>
  <c r="E53" i="28"/>
  <c r="E54" i="28"/>
  <c r="E55" i="28"/>
  <c r="E56" i="28"/>
  <c r="E57" i="28"/>
  <c r="E59" i="28"/>
  <c r="E61" i="28"/>
  <c r="E62" i="28"/>
  <c r="E63" i="28"/>
  <c r="E64" i="28"/>
  <c r="E65" i="28"/>
  <c r="E66" i="28"/>
  <c r="E67" i="28"/>
  <c r="E68" i="28"/>
  <c r="E69" i="28"/>
  <c r="E70" i="28"/>
  <c r="E71" i="28"/>
  <c r="E72" i="28"/>
  <c r="E73" i="28"/>
  <c r="E74" i="28"/>
  <c r="E75" i="28"/>
  <c r="E76" i="28"/>
  <c r="E77" i="28"/>
  <c r="E78" i="28"/>
  <c r="E79" i="28"/>
  <c r="E80" i="28"/>
  <c r="E81" i="28"/>
  <c r="E82" i="28"/>
  <c r="E84" i="28"/>
  <c r="E85" i="28"/>
  <c r="E86" i="28"/>
  <c r="DM322" i="1" l="1"/>
  <c r="DT54" i="1" l="1"/>
  <c r="N43" i="2" s="1"/>
  <c r="DT53" i="1"/>
  <c r="DZ53" i="1" s="1"/>
  <c r="N42" i="2" s="1"/>
  <c r="DT44" i="1"/>
  <c r="DT42" i="1"/>
  <c r="DT41" i="1"/>
  <c r="DZ41" i="1" s="1"/>
  <c r="N31" i="2" s="1"/>
  <c r="N32" i="2" l="1"/>
  <c r="P168" i="16" l="1"/>
  <c r="D74" i="30" s="1"/>
  <c r="C74" i="30" s="1"/>
  <c r="E74" i="30" s="1"/>
  <c r="AH144" i="2" l="1"/>
  <c r="AH190" i="16" s="1"/>
  <c r="D102" i="30" s="1"/>
  <c r="C102" i="30" s="1"/>
  <c r="E102" i="30" s="1"/>
  <c r="N45" i="2" l="1"/>
  <c r="GW79" i="6" l="1"/>
  <c r="GW80" i="6"/>
  <c r="GW81" i="6"/>
  <c r="GW82" i="6"/>
  <c r="GW83" i="6"/>
  <c r="GW84" i="6"/>
  <c r="GW85" i="6"/>
  <c r="GW86" i="6"/>
  <c r="GW87" i="6"/>
  <c r="GW88" i="6"/>
  <c r="GW89" i="6"/>
  <c r="GW90" i="6"/>
  <c r="GW91" i="6"/>
  <c r="GW92" i="6"/>
  <c r="GW93" i="6"/>
  <c r="GW94" i="6"/>
  <c r="GW95" i="6"/>
  <c r="GW96" i="6"/>
  <c r="GW97" i="6"/>
  <c r="GW78" i="6"/>
  <c r="GW72" i="6"/>
  <c r="GW73" i="6"/>
  <c r="GW71" i="6"/>
  <c r="GW66" i="6"/>
  <c r="GW65" i="6"/>
  <c r="GW60" i="6"/>
  <c r="GW61" i="6"/>
  <c r="GW62" i="6"/>
  <c r="GW63" i="6"/>
  <c r="GW64" i="6"/>
  <c r="GW59" i="6"/>
  <c r="GW58" i="6"/>
  <c r="GW57" i="6"/>
  <c r="GW56" i="6"/>
  <c r="GW53" i="6"/>
  <c r="GW54" i="6"/>
  <c r="GW55" i="6"/>
  <c r="GW52" i="6"/>
  <c r="GW47" i="6"/>
  <c r="GW48" i="6"/>
  <c r="GW49" i="6"/>
  <c r="GW50" i="6"/>
  <c r="GW51" i="6"/>
  <c r="GW46" i="6"/>
  <c r="GW39" i="6"/>
  <c r="GW40" i="6"/>
  <c r="GW41" i="6"/>
  <c r="GW38" i="6"/>
  <c r="GW32" i="6"/>
  <c r="GW33" i="6"/>
  <c r="GW34" i="6"/>
  <c r="GW35" i="6"/>
  <c r="GW36" i="6"/>
  <c r="GW37" i="6"/>
  <c r="GW31" i="6"/>
  <c r="GW17" i="6"/>
  <c r="GW18" i="6"/>
  <c r="GW19" i="6"/>
  <c r="GW20" i="6"/>
  <c r="GW21" i="6"/>
  <c r="GW22" i="6"/>
  <c r="GW23" i="6"/>
  <c r="GW24" i="6"/>
  <c r="GW25" i="6"/>
  <c r="GW26" i="6"/>
  <c r="GW16" i="6"/>
  <c r="GW88" i="5"/>
  <c r="GW89" i="5"/>
  <c r="GW90" i="5"/>
  <c r="GW91" i="5"/>
  <c r="GW92" i="5"/>
  <c r="GW93" i="5"/>
  <c r="GW94" i="5"/>
  <c r="GW95" i="5"/>
  <c r="GW96" i="5"/>
  <c r="GW97" i="5"/>
  <c r="GW98" i="5"/>
  <c r="GW99" i="5"/>
  <c r="GW100" i="5"/>
  <c r="GW101" i="5"/>
  <c r="GW102" i="5"/>
  <c r="GW103" i="5"/>
  <c r="GW104" i="5"/>
  <c r="GW105" i="5"/>
  <c r="GW106" i="5"/>
  <c r="GW87" i="5"/>
  <c r="GW81" i="5"/>
  <c r="GW82" i="5"/>
  <c r="GW80" i="5"/>
  <c r="GW72" i="5"/>
  <c r="GW73" i="5"/>
  <c r="GW74" i="5"/>
  <c r="GW75" i="5"/>
  <c r="GW71" i="5"/>
  <c r="GW60" i="5"/>
  <c r="GW61" i="5"/>
  <c r="GW62" i="5"/>
  <c r="GW63" i="5"/>
  <c r="GW64" i="5"/>
  <c r="GW65" i="5"/>
  <c r="GW66" i="5"/>
  <c r="GW67" i="5"/>
  <c r="GW68" i="5"/>
  <c r="GW69" i="5"/>
  <c r="GW70" i="5"/>
  <c r="GW59" i="5"/>
  <c r="GW54" i="5"/>
  <c r="GW53" i="5"/>
  <c r="GW51" i="5"/>
  <c r="GW52" i="5"/>
  <c r="GW50" i="5"/>
  <c r="GW48" i="5"/>
  <c r="GW49" i="5"/>
  <c r="GW47" i="5"/>
  <c r="GW42" i="5"/>
  <c r="GW41" i="5"/>
  <c r="GW36" i="5"/>
  <c r="GW35" i="5"/>
  <c r="GW32" i="5"/>
  <c r="GW33" i="5"/>
  <c r="GW34" i="5"/>
  <c r="GW31" i="5"/>
  <c r="GW25" i="5"/>
  <c r="GW26" i="5"/>
  <c r="GW22" i="5"/>
  <c r="GW17" i="5"/>
  <c r="GW16" i="5"/>
  <c r="HB82" i="3"/>
  <c r="HB83" i="3"/>
  <c r="HB84" i="3"/>
  <c r="HB85" i="3"/>
  <c r="HB86" i="3"/>
  <c r="HB87" i="3"/>
  <c r="HB88" i="3"/>
  <c r="HB89" i="3"/>
  <c r="HB90" i="3"/>
  <c r="HB91" i="3"/>
  <c r="HB92" i="3"/>
  <c r="HB93" i="3"/>
  <c r="HB94" i="3"/>
  <c r="HB95" i="3"/>
  <c r="HB96" i="3"/>
  <c r="HB97" i="3"/>
  <c r="HB98" i="3"/>
  <c r="HB99" i="3"/>
  <c r="HB100" i="3"/>
  <c r="HB81" i="3"/>
  <c r="HB74" i="3"/>
  <c r="HB76" i="3"/>
  <c r="HB75" i="3"/>
  <c r="HB69" i="3"/>
  <c r="HB68" i="3"/>
  <c r="HB67" i="3"/>
  <c r="HB66" i="3"/>
  <c r="HB65" i="3"/>
  <c r="HB64" i="3"/>
  <c r="HB63" i="3"/>
  <c r="HB62" i="3"/>
  <c r="HB61" i="3"/>
  <c r="HB56" i="3"/>
  <c r="HB55" i="3"/>
  <c r="HB54" i="3"/>
  <c r="HB53" i="3"/>
  <c r="HB52" i="3"/>
  <c r="HB51" i="3"/>
  <c r="HB49" i="3"/>
  <c r="HB48" i="3"/>
  <c r="HB47" i="3"/>
  <c r="HB46" i="3"/>
  <c r="HB45" i="3"/>
  <c r="HB44" i="3"/>
  <c r="HB43" i="3"/>
  <c r="HB38" i="3"/>
  <c r="HB37" i="3"/>
  <c r="HB36" i="3"/>
  <c r="HB35" i="3"/>
  <c r="HB34" i="3"/>
  <c r="HB33" i="3"/>
  <c r="HB32" i="3"/>
  <c r="HB31" i="3"/>
  <c r="HB30" i="3"/>
  <c r="HB29" i="3"/>
  <c r="HB28" i="3"/>
  <c r="HB27" i="3"/>
  <c r="HB26" i="3"/>
  <c r="HB25" i="3"/>
  <c r="HB23" i="3"/>
  <c r="HB22" i="3"/>
  <c r="HB21" i="3"/>
  <c r="HB20" i="3"/>
  <c r="HB19" i="3"/>
  <c r="HB18" i="3"/>
  <c r="HB17" i="3"/>
  <c r="GW157" i="4"/>
  <c r="GW158" i="4"/>
  <c r="GW159" i="4"/>
  <c r="GW160" i="4"/>
  <c r="GW161" i="4"/>
  <c r="GW162" i="4"/>
  <c r="GW163" i="4"/>
  <c r="GW164" i="4"/>
  <c r="GW165" i="4"/>
  <c r="GW166" i="4"/>
  <c r="GW167" i="4"/>
  <c r="GW168" i="4"/>
  <c r="GW169" i="4"/>
  <c r="GW170" i="4"/>
  <c r="GW171" i="4"/>
  <c r="GW172" i="4"/>
  <c r="GW173" i="4"/>
  <c r="GW174" i="4"/>
  <c r="GW175" i="4"/>
  <c r="GW156" i="4"/>
  <c r="GW150" i="4"/>
  <c r="GW151" i="4"/>
  <c r="GW149" i="4"/>
  <c r="GW144" i="4"/>
  <c r="GW143" i="4"/>
  <c r="GW142" i="4"/>
  <c r="GW141" i="4"/>
  <c r="GW140" i="4"/>
  <c r="GW139" i="4"/>
  <c r="GW138" i="4"/>
  <c r="GW137" i="4"/>
  <c r="GW136" i="4"/>
  <c r="GW135" i="4"/>
  <c r="GW134" i="4"/>
  <c r="GW133" i="4"/>
  <c r="GW132" i="4"/>
  <c r="GW131" i="4"/>
  <c r="GW130" i="4"/>
  <c r="GW129" i="4"/>
  <c r="GW128" i="4"/>
  <c r="GW127" i="4"/>
  <c r="GW126" i="4"/>
  <c r="GW125" i="4"/>
  <c r="GW124" i="4"/>
  <c r="GW123" i="4"/>
  <c r="GW122" i="4"/>
  <c r="GW121" i="4"/>
  <c r="GW120" i="4"/>
  <c r="GW119" i="4"/>
  <c r="GW114" i="4"/>
  <c r="GW113" i="4"/>
  <c r="GW112" i="4"/>
  <c r="GW111" i="4"/>
  <c r="GW110" i="4"/>
  <c r="GW109" i="4"/>
  <c r="GW104" i="4"/>
  <c r="GW103" i="4"/>
  <c r="GW102" i="4"/>
  <c r="GW101" i="4"/>
  <c r="GW100" i="4"/>
  <c r="GW99" i="4"/>
  <c r="GW98" i="4"/>
  <c r="GW97" i="4"/>
  <c r="GW96" i="4"/>
  <c r="GW95" i="4"/>
  <c r="GW94" i="4"/>
  <c r="GW93" i="4"/>
  <c r="GW92" i="4"/>
  <c r="GW91" i="4"/>
  <c r="GW90" i="4"/>
  <c r="GW89" i="4"/>
  <c r="GW88" i="4"/>
  <c r="GW87" i="4"/>
  <c r="GW86" i="4"/>
  <c r="GW85" i="4"/>
  <c r="GW84" i="4"/>
  <c r="GW83" i="4"/>
  <c r="GW82" i="4"/>
  <c r="GW81" i="4"/>
  <c r="GW80" i="4"/>
  <c r="GW79" i="4"/>
  <c r="GW78" i="4"/>
  <c r="GW77" i="4"/>
  <c r="GW76" i="4"/>
  <c r="GW75" i="4"/>
  <c r="GW74" i="4"/>
  <c r="GW73" i="4"/>
  <c r="GW68" i="4"/>
  <c r="GW67" i="4"/>
  <c r="GW66" i="4"/>
  <c r="GW65" i="4"/>
  <c r="GW64" i="4"/>
  <c r="GW63" i="4"/>
  <c r="GW62" i="4"/>
  <c r="GW61" i="4"/>
  <c r="GW60" i="4"/>
  <c r="GW59" i="4"/>
  <c r="GW58" i="4"/>
  <c r="GW57" i="4"/>
  <c r="GW56" i="4"/>
  <c r="GW55" i="4"/>
  <c r="GW54" i="4"/>
  <c r="GW53" i="4"/>
  <c r="GW52" i="4"/>
  <c r="GW51" i="4"/>
  <c r="GW50" i="4"/>
  <c r="GW49" i="4"/>
  <c r="GW48" i="4"/>
  <c r="GW47" i="4"/>
  <c r="GW46" i="4"/>
  <c r="GW45" i="4"/>
  <c r="GW44" i="4"/>
  <c r="GW43" i="4"/>
  <c r="GW42" i="4"/>
  <c r="GW41" i="4"/>
  <c r="GW40" i="4"/>
  <c r="GW39" i="4"/>
  <c r="GW38" i="4"/>
  <c r="GW37" i="4"/>
  <c r="GW36" i="4"/>
  <c r="GW35" i="4"/>
  <c r="GW34" i="4"/>
  <c r="GW33" i="4"/>
  <c r="GW32" i="4"/>
  <c r="GW31" i="4"/>
  <c r="GW30" i="4"/>
  <c r="GW29" i="4"/>
  <c r="GW28" i="4"/>
  <c r="GW27" i="4"/>
  <c r="GW26" i="4"/>
  <c r="GW25" i="4"/>
  <c r="GW24" i="4"/>
  <c r="GW23" i="4"/>
  <c r="GW22" i="4"/>
  <c r="GW21" i="4"/>
  <c r="GW20" i="4"/>
  <c r="GW19" i="4"/>
  <c r="GW18" i="4"/>
  <c r="GW17" i="4"/>
  <c r="GW16" i="4"/>
  <c r="EL149" i="4"/>
  <c r="GJ25" i="6" l="1"/>
  <c r="GG68" i="6" l="1"/>
  <c r="GG79" i="6"/>
  <c r="GG80" i="6"/>
  <c r="GG81" i="6"/>
  <c r="GG82" i="6"/>
  <c r="GG83" i="6"/>
  <c r="GG84" i="6"/>
  <c r="GG85" i="6"/>
  <c r="GG86" i="6"/>
  <c r="GG87" i="6"/>
  <c r="GG88" i="6"/>
  <c r="GG89" i="6"/>
  <c r="GG90" i="6"/>
  <c r="GG91" i="6"/>
  <c r="GG92" i="6"/>
  <c r="GG93" i="6"/>
  <c r="GG94" i="6"/>
  <c r="GG95" i="6"/>
  <c r="GG96" i="6"/>
  <c r="GG97" i="6"/>
  <c r="GG78" i="6"/>
  <c r="GG74" i="6"/>
  <c r="GG75" i="6"/>
  <c r="GG72" i="6"/>
  <c r="GG73" i="6"/>
  <c r="GG71" i="6"/>
  <c r="GG27" i="6"/>
  <c r="GG28" i="6"/>
  <c r="GG31" i="6"/>
  <c r="GG32" i="6"/>
  <c r="GG33" i="6"/>
  <c r="GG34" i="6"/>
  <c r="GG35" i="6"/>
  <c r="GG36" i="6"/>
  <c r="GG37" i="6"/>
  <c r="GG38" i="6"/>
  <c r="GG39" i="6"/>
  <c r="GG40" i="6"/>
  <c r="GG41" i="6"/>
  <c r="GG42" i="6"/>
  <c r="GG43" i="6"/>
  <c r="GG46" i="6"/>
  <c r="GG47" i="6"/>
  <c r="GG48" i="6"/>
  <c r="GG49" i="6"/>
  <c r="GG50" i="6"/>
  <c r="GG51" i="6"/>
  <c r="GG52" i="6"/>
  <c r="GG53" i="6"/>
  <c r="GG54" i="6"/>
  <c r="GG55" i="6"/>
  <c r="GG56" i="6"/>
  <c r="GG57" i="6"/>
  <c r="GG58" i="6"/>
  <c r="GG59" i="6"/>
  <c r="GG60" i="6"/>
  <c r="GG61" i="6"/>
  <c r="GG62" i="6"/>
  <c r="GG63" i="6"/>
  <c r="GG64" i="6"/>
  <c r="GG65" i="6"/>
  <c r="GG66" i="6"/>
  <c r="GG17" i="6"/>
  <c r="GG18" i="6"/>
  <c r="GG19" i="6"/>
  <c r="GG20" i="6"/>
  <c r="GG21" i="6"/>
  <c r="GG22" i="6"/>
  <c r="GG23" i="6"/>
  <c r="GG24" i="6"/>
  <c r="GG25" i="6"/>
  <c r="GG26" i="6"/>
  <c r="GG16" i="6"/>
  <c r="GI39" i="5"/>
  <c r="GI40" i="5"/>
  <c r="GH39" i="5"/>
  <c r="GH40" i="5"/>
  <c r="GL21" i="5" l="1"/>
  <c r="GL20" i="5"/>
  <c r="EJ149" i="4" l="1"/>
  <c r="AE399" i="1" l="1"/>
  <c r="AE386" i="1"/>
  <c r="AE372" i="1"/>
  <c r="AE359" i="1"/>
  <c r="AQ320" i="1"/>
  <c r="AQ306" i="1"/>
  <c r="AQ259" i="1"/>
  <c r="AQ245" i="1"/>
  <c r="AQ188" i="1"/>
  <c r="AQ174" i="1"/>
  <c r="AQ124" i="1" l="1"/>
  <c r="AQ110" i="1"/>
  <c r="AJ68" i="1"/>
  <c r="E1073" i="28" l="1"/>
  <c r="E1072" i="28"/>
  <c r="E1071" i="28"/>
  <c r="E1070" i="28"/>
  <c r="E1069" i="28"/>
  <c r="E1068" i="28"/>
  <c r="E1067" i="28"/>
  <c r="E1066" i="28"/>
  <c r="E1065" i="28"/>
  <c r="E1064" i="28"/>
  <c r="E1063" i="28"/>
  <c r="E1062" i="28"/>
  <c r="E1061" i="28"/>
  <c r="E1060" i="28"/>
  <c r="E1059" i="28"/>
  <c r="E1058" i="28"/>
  <c r="E1057" i="28"/>
  <c r="E1056" i="28"/>
  <c r="E1055" i="28"/>
  <c r="E1054" i="28"/>
  <c r="E1053" i="28"/>
  <c r="E1052" i="28"/>
  <c r="E1051" i="28"/>
  <c r="E1050" i="28"/>
  <c r="E1049" i="28"/>
  <c r="E1048" i="28"/>
  <c r="E1047" i="28"/>
  <c r="E1046" i="28"/>
  <c r="E1045" i="28"/>
  <c r="E1044" i="28"/>
  <c r="E1043" i="28"/>
  <c r="E1042" i="28"/>
  <c r="E1041" i="28"/>
  <c r="E1040" i="28"/>
  <c r="E1039" i="28"/>
  <c r="E1038" i="28"/>
  <c r="E1037" i="28"/>
  <c r="E1036" i="28"/>
  <c r="E1035" i="28"/>
  <c r="E1034" i="28"/>
  <c r="E1033" i="28"/>
  <c r="E1032" i="28"/>
  <c r="E1031" i="28"/>
  <c r="E1030" i="28"/>
  <c r="E1029" i="28"/>
  <c r="E1028" i="28"/>
  <c r="E1027" i="28"/>
  <c r="E1026" i="28"/>
  <c r="E1025" i="28"/>
  <c r="E1024" i="28"/>
  <c r="E1023" i="28"/>
  <c r="E1022" i="28"/>
  <c r="E1021" i="28"/>
  <c r="E1020" i="28"/>
  <c r="E1019" i="28"/>
  <c r="E1018" i="28"/>
  <c r="E1017" i="28"/>
  <c r="E1016" i="28"/>
  <c r="E1015" i="28"/>
  <c r="E1014" i="28"/>
  <c r="E1013" i="28"/>
  <c r="E1012" i="28"/>
  <c r="E1011" i="28"/>
  <c r="E1010" i="28"/>
  <c r="E1009" i="28"/>
  <c r="E1008" i="28"/>
  <c r="E1007" i="28"/>
  <c r="E1006" i="28"/>
  <c r="E1005" i="28"/>
  <c r="E1004" i="28"/>
  <c r="E1003" i="28"/>
  <c r="E1002" i="28"/>
  <c r="E1001" i="28"/>
  <c r="E1000" i="28"/>
  <c r="E999" i="28"/>
  <c r="E998" i="28"/>
  <c r="E997" i="28"/>
  <c r="E996" i="28"/>
  <c r="E995" i="28"/>
  <c r="E994" i="28"/>
  <c r="E993" i="28"/>
  <c r="E992" i="28"/>
  <c r="E991" i="28"/>
  <c r="E990" i="28"/>
  <c r="E989" i="28"/>
  <c r="E988" i="28"/>
  <c r="E987" i="28"/>
  <c r="E986" i="28"/>
  <c r="E985" i="28"/>
  <c r="E984" i="28"/>
  <c r="E874" i="28"/>
  <c r="E875" i="28"/>
  <c r="E876" i="28"/>
  <c r="E877" i="28"/>
  <c r="E878" i="28"/>
  <c r="E879" i="28"/>
  <c r="E880" i="28"/>
  <c r="E881" i="28"/>
  <c r="E882" i="28"/>
  <c r="E883" i="28"/>
  <c r="E884" i="28"/>
  <c r="E885" i="28"/>
  <c r="E886" i="28"/>
  <c r="E887" i="28"/>
  <c r="E888" i="28"/>
  <c r="E889" i="28"/>
  <c r="E890" i="28"/>
  <c r="E891" i="28"/>
  <c r="E892" i="28"/>
  <c r="E893" i="28"/>
  <c r="E894" i="28"/>
  <c r="E895" i="28"/>
  <c r="E896" i="28"/>
  <c r="E897" i="28"/>
  <c r="E898" i="28"/>
  <c r="E899" i="28"/>
  <c r="E900" i="28"/>
  <c r="E901" i="28"/>
  <c r="E902" i="28"/>
  <c r="E903" i="28"/>
  <c r="E904" i="28"/>
  <c r="E905" i="28"/>
  <c r="E906" i="28"/>
  <c r="E907" i="28"/>
  <c r="E908" i="28"/>
  <c r="E909" i="28"/>
  <c r="E910" i="28"/>
  <c r="E911" i="28"/>
  <c r="E912" i="28"/>
  <c r="E913" i="28"/>
  <c r="E914" i="28"/>
  <c r="E915" i="28"/>
  <c r="E916" i="28"/>
  <c r="E917" i="28"/>
  <c r="E918" i="28"/>
  <c r="E919" i="28"/>
  <c r="E920" i="28"/>
  <c r="E921" i="28"/>
  <c r="E922" i="28"/>
  <c r="E923" i="28"/>
  <c r="E924" i="28"/>
  <c r="E925" i="28"/>
  <c r="E926" i="28"/>
  <c r="E927" i="28"/>
  <c r="E928" i="28"/>
  <c r="E929" i="28"/>
  <c r="E930" i="28"/>
  <c r="E931" i="28"/>
  <c r="E932" i="28"/>
  <c r="E933" i="28"/>
  <c r="E934" i="28"/>
  <c r="E935" i="28"/>
  <c r="E936" i="28"/>
  <c r="E937" i="28"/>
  <c r="E938" i="28"/>
  <c r="E939" i="28"/>
  <c r="E940" i="28"/>
  <c r="E941" i="28"/>
  <c r="E942" i="28"/>
  <c r="E943" i="28"/>
  <c r="E944" i="28"/>
  <c r="E945" i="28"/>
  <c r="E946" i="28"/>
  <c r="E947" i="28"/>
  <c r="E948" i="28"/>
  <c r="E949" i="28"/>
  <c r="E950" i="28"/>
  <c r="E951" i="28"/>
  <c r="E952" i="28"/>
  <c r="E953" i="28"/>
  <c r="E954" i="28"/>
  <c r="E955" i="28"/>
  <c r="E956" i="28"/>
  <c r="E957" i="28"/>
  <c r="E958" i="28"/>
  <c r="E959" i="28"/>
  <c r="E960" i="28"/>
  <c r="E961" i="28"/>
  <c r="E962" i="28"/>
  <c r="E963" i="28"/>
  <c r="E964" i="28"/>
  <c r="E965" i="28"/>
  <c r="E966" i="28"/>
  <c r="E967" i="28"/>
  <c r="E968" i="28"/>
  <c r="E969" i="28"/>
  <c r="E970" i="28"/>
  <c r="E971" i="28"/>
  <c r="E972" i="28"/>
  <c r="E973" i="28"/>
  <c r="E974" i="28"/>
  <c r="E975" i="28"/>
  <c r="E976" i="28"/>
  <c r="E977" i="28"/>
  <c r="E978" i="28"/>
  <c r="E979" i="28"/>
  <c r="E980" i="28"/>
  <c r="E981" i="28"/>
  <c r="E982" i="28"/>
  <c r="E983" i="28"/>
  <c r="E12" i="28" l="1"/>
  <c r="EK72" i="6" l="1"/>
  <c r="EK73" i="6"/>
  <c r="EK71" i="6"/>
  <c r="EK82" i="5"/>
  <c r="EK81" i="5"/>
  <c r="EK80" i="5"/>
  <c r="EK151" i="4"/>
  <c r="EK150" i="4"/>
  <c r="EK149" i="4"/>
  <c r="EK75" i="3"/>
  <c r="EK76" i="3"/>
  <c r="EK74" i="3"/>
  <c r="E66" i="19" l="1"/>
  <c r="E67" i="19"/>
  <c r="E68" i="19"/>
  <c r="E69" i="19"/>
  <c r="E70" i="19"/>
  <c r="E71" i="19"/>
  <c r="E72" i="19"/>
  <c r="E73" i="19"/>
  <c r="E74" i="19"/>
  <c r="E75" i="19"/>
  <c r="E76" i="19"/>
  <c r="E77" i="19"/>
  <c r="E78" i="19"/>
  <c r="E79" i="19"/>
  <c r="B73" i="19"/>
  <c r="B74" i="19"/>
  <c r="B75" i="19"/>
  <c r="B76" i="19"/>
  <c r="B77" i="19"/>
  <c r="B78" i="19"/>
  <c r="B79" i="19"/>
  <c r="E65" i="19"/>
  <c r="GX91" i="3"/>
  <c r="GX92" i="3"/>
  <c r="GX93" i="3"/>
  <c r="GX94" i="3"/>
  <c r="GX95" i="3"/>
  <c r="GX96" i="3"/>
  <c r="GX97" i="3"/>
  <c r="GX98" i="3"/>
  <c r="GX99" i="3"/>
  <c r="GX100" i="3"/>
  <c r="GU91" i="3"/>
  <c r="GV91" i="3" s="1"/>
  <c r="GU92" i="3"/>
  <c r="GV92" i="3" s="1"/>
  <c r="GU93" i="3"/>
  <c r="GV93" i="3" s="1"/>
  <c r="GU94" i="3"/>
  <c r="GV94" i="3" s="1"/>
  <c r="GU95" i="3"/>
  <c r="GV95" i="3" s="1"/>
  <c r="GU96" i="3"/>
  <c r="GV96" i="3" s="1"/>
  <c r="GU97" i="3"/>
  <c r="GV97" i="3" s="1"/>
  <c r="GU98" i="3"/>
  <c r="GV98" i="3" s="1"/>
  <c r="GU99" i="3"/>
  <c r="GV99" i="3" s="1"/>
  <c r="GU100" i="3"/>
  <c r="GV100" i="3" s="1"/>
  <c r="E67" i="17"/>
  <c r="N386" i="2" l="1"/>
  <c r="N375" i="2"/>
  <c r="N305" i="2"/>
  <c r="N294" i="2"/>
  <c r="N228" i="2"/>
  <c r="N146" i="2"/>
  <c r="N192" i="16" s="1"/>
  <c r="D103" i="30" s="1"/>
  <c r="C103" i="30" s="1"/>
  <c r="E103" i="30" s="1"/>
  <c r="N135" i="2"/>
  <c r="N181" i="16" s="1"/>
  <c r="D90" i="30" s="1"/>
  <c r="C90" i="30" s="1"/>
  <c r="E90" i="30" s="1"/>
  <c r="N54" i="2" l="1"/>
  <c r="AB52" i="1" l="1"/>
  <c r="Q6" i="25" l="1"/>
  <c r="E3192" i="28" l="1"/>
  <c r="E3191" i="28"/>
  <c r="E3190" i="28"/>
  <c r="E3189" i="28"/>
  <c r="E3188" i="28"/>
  <c r="E3187" i="28"/>
  <c r="E3186" i="28"/>
  <c r="E3185" i="28"/>
  <c r="E3184" i="28"/>
  <c r="E3183" i="28"/>
  <c r="E3182" i="28"/>
  <c r="E3181" i="28"/>
  <c r="E3180" i="28"/>
  <c r="E3179" i="28"/>
  <c r="E3178" i="28"/>
  <c r="E3177" i="28"/>
  <c r="E3176" i="28"/>
  <c r="E3175" i="28"/>
  <c r="E3174" i="28"/>
  <c r="E3173" i="28"/>
  <c r="E2973" i="28" l="1"/>
  <c r="E2974" i="28"/>
  <c r="E2975" i="28"/>
  <c r="E2976" i="28"/>
  <c r="E2977" i="28"/>
  <c r="E2978" i="28"/>
  <c r="E2979" i="28"/>
  <c r="E2980" i="28"/>
  <c r="E2981" i="28"/>
  <c r="E2982" i="28"/>
  <c r="E2983" i="28"/>
  <c r="E2984" i="28"/>
  <c r="E2985" i="28"/>
  <c r="E2986" i="28"/>
  <c r="E2987" i="28"/>
  <c r="E2988" i="28"/>
  <c r="E2989" i="28"/>
  <c r="E2990" i="28"/>
  <c r="E2991" i="28"/>
  <c r="E2992" i="28"/>
  <c r="E2993" i="28"/>
  <c r="E2994" i="28"/>
  <c r="E2995" i="28"/>
  <c r="E2996" i="28"/>
  <c r="E2997" i="28"/>
  <c r="E2998" i="28"/>
  <c r="E2999" i="28"/>
  <c r="E3000" i="28"/>
  <c r="E3001" i="28"/>
  <c r="E3002" i="28"/>
  <c r="E3003" i="28"/>
  <c r="E3004" i="28"/>
  <c r="E3005" i="28"/>
  <c r="E3006" i="28"/>
  <c r="E3007" i="28"/>
  <c r="E3008" i="28"/>
  <c r="E3009" i="28"/>
  <c r="E3010" i="28"/>
  <c r="E3011" i="28"/>
  <c r="E3012" i="28"/>
  <c r="E3013" i="28"/>
  <c r="E3014" i="28"/>
  <c r="E3015" i="28"/>
  <c r="E3016" i="28"/>
  <c r="E3017" i="28"/>
  <c r="E3018" i="28"/>
  <c r="E3019" i="28"/>
  <c r="E3020" i="28"/>
  <c r="E3021" i="28"/>
  <c r="E3022" i="28"/>
  <c r="E3023" i="28"/>
  <c r="E3024" i="28"/>
  <c r="E3025" i="28"/>
  <c r="E3026" i="28"/>
  <c r="E3027" i="28"/>
  <c r="E3028" i="28"/>
  <c r="E3029" i="28"/>
  <c r="E3030" i="28"/>
  <c r="E3031" i="28"/>
  <c r="E3032" i="28"/>
  <c r="E3033" i="28"/>
  <c r="E3034" i="28"/>
  <c r="E3035" i="28"/>
  <c r="E3036" i="28"/>
  <c r="E3037" i="28"/>
  <c r="E3038" i="28"/>
  <c r="E3039" i="28"/>
  <c r="E3040" i="28"/>
  <c r="E3041" i="28"/>
  <c r="E3042" i="28"/>
  <c r="E3043" i="28"/>
  <c r="E3044" i="28"/>
  <c r="E3045" i="28"/>
  <c r="E3046" i="28"/>
  <c r="E3047" i="28"/>
  <c r="E3048" i="28"/>
  <c r="E3049" i="28"/>
  <c r="E3050" i="28"/>
  <c r="E3051" i="28"/>
  <c r="E3052" i="28"/>
  <c r="E3053" i="28"/>
  <c r="E3054" i="28"/>
  <c r="E3055" i="28"/>
  <c r="E3056" i="28"/>
  <c r="E3057" i="28"/>
  <c r="E3058" i="28"/>
  <c r="E3059" i="28"/>
  <c r="E3060" i="28"/>
  <c r="E3061" i="28"/>
  <c r="E3062" i="28"/>
  <c r="E3063" i="28"/>
  <c r="E3064" i="28"/>
  <c r="E3065" i="28"/>
  <c r="E3066" i="28"/>
  <c r="E3067" i="28"/>
  <c r="E3068" i="28"/>
  <c r="E3069" i="28"/>
  <c r="E3070" i="28"/>
  <c r="E3071" i="28"/>
  <c r="E3072" i="28"/>
  <c r="E3073" i="28"/>
  <c r="E3074" i="28"/>
  <c r="E3075" i="28"/>
  <c r="E3076" i="28"/>
  <c r="E3077" i="28"/>
  <c r="E3078" i="28"/>
  <c r="E3079" i="28"/>
  <c r="E3080" i="28"/>
  <c r="E3081" i="28"/>
  <c r="E3082" i="28"/>
  <c r="E3083" i="28"/>
  <c r="E3084" i="28"/>
  <c r="E3085" i="28"/>
  <c r="E3086" i="28"/>
  <c r="E3087" i="28"/>
  <c r="E3088" i="28"/>
  <c r="E3089" i="28"/>
  <c r="E3090" i="28"/>
  <c r="E3091" i="28"/>
  <c r="E3092" i="28"/>
  <c r="E3093" i="28"/>
  <c r="E3094" i="28"/>
  <c r="E3095" i="28"/>
  <c r="E3096" i="28"/>
  <c r="E3097" i="28"/>
  <c r="E3098" i="28"/>
  <c r="E3099" i="28"/>
  <c r="E3100" i="28"/>
  <c r="E3101" i="28"/>
  <c r="E3102" i="28"/>
  <c r="E3103" i="28"/>
  <c r="E3104" i="28"/>
  <c r="E3105" i="28"/>
  <c r="E3106" i="28"/>
  <c r="E3107" i="28"/>
  <c r="E3108" i="28"/>
  <c r="E3109" i="28"/>
  <c r="E3110" i="28"/>
  <c r="E3111" i="28"/>
  <c r="E3112" i="28"/>
  <c r="E3113" i="28"/>
  <c r="E3114" i="28"/>
  <c r="E3115" i="28"/>
  <c r="E3116" i="28"/>
  <c r="E3117" i="28"/>
  <c r="E3118" i="28"/>
  <c r="E3119" i="28"/>
  <c r="E3120" i="28"/>
  <c r="E3121" i="28"/>
  <c r="E3122" i="28"/>
  <c r="E3123" i="28"/>
  <c r="E3124" i="28"/>
  <c r="E3125" i="28"/>
  <c r="E3126" i="28"/>
  <c r="E3127" i="28"/>
  <c r="E3128" i="28"/>
  <c r="E3129" i="28"/>
  <c r="E3130" i="28"/>
  <c r="E3131" i="28"/>
  <c r="E3132" i="28"/>
  <c r="E3133" i="28"/>
  <c r="E3134" i="28"/>
  <c r="E3135" i="28"/>
  <c r="E3136" i="28"/>
  <c r="E3137" i="28"/>
  <c r="E3138" i="28"/>
  <c r="E3139" i="28"/>
  <c r="E3140" i="28"/>
  <c r="E3141" i="28"/>
  <c r="E3142" i="28"/>
  <c r="E3143" i="28"/>
  <c r="E3144" i="28"/>
  <c r="E3145" i="28"/>
  <c r="E3146" i="28"/>
  <c r="E3147" i="28"/>
  <c r="E3148" i="28"/>
  <c r="E3149" i="28"/>
  <c r="E3150" i="28"/>
  <c r="E3151" i="28"/>
  <c r="E3152" i="28"/>
  <c r="E3153" i="28"/>
  <c r="E3154" i="28"/>
  <c r="E3155" i="28"/>
  <c r="E3156" i="28"/>
  <c r="E3157" i="28"/>
  <c r="E3158" i="28"/>
  <c r="E3159" i="28"/>
  <c r="E3160" i="28"/>
  <c r="E3161" i="28"/>
  <c r="E3162" i="28"/>
  <c r="E3163" i="28"/>
  <c r="E3164" i="28"/>
  <c r="E3165" i="28"/>
  <c r="E3166" i="28"/>
  <c r="E3167" i="28"/>
  <c r="E3168" i="28"/>
  <c r="E3169" i="28"/>
  <c r="E3170" i="28"/>
  <c r="E3171" i="28"/>
  <c r="E3172" i="28"/>
  <c r="E2953" i="28"/>
  <c r="E2954" i="28"/>
  <c r="E2955" i="28"/>
  <c r="E2956" i="28"/>
  <c r="E2957" i="28"/>
  <c r="E2958" i="28"/>
  <c r="E2959" i="28"/>
  <c r="E2960" i="28"/>
  <c r="E2961" i="28"/>
  <c r="E2962" i="28"/>
  <c r="E2963" i="28"/>
  <c r="E2964" i="28"/>
  <c r="E2965" i="28"/>
  <c r="E2966" i="28"/>
  <c r="E2967" i="28"/>
  <c r="E2968" i="28"/>
  <c r="E2969" i="28"/>
  <c r="E2970" i="28"/>
  <c r="E2971" i="28"/>
  <c r="E2972" i="28"/>
  <c r="E2952" i="28"/>
  <c r="E2951" i="28"/>
  <c r="E2950" i="28"/>
  <c r="E2949" i="28"/>
  <c r="E2948" i="28"/>
  <c r="E2947" i="28"/>
  <c r="E2946" i="28"/>
  <c r="E2945" i="28"/>
  <c r="E2944" i="28"/>
  <c r="E2943" i="28"/>
  <c r="E2796" i="28"/>
  <c r="E2797" i="28"/>
  <c r="E2798" i="28"/>
  <c r="E2799" i="28"/>
  <c r="E2800" i="28"/>
  <c r="E2801" i="28"/>
  <c r="E2802" i="28"/>
  <c r="E2803" i="28"/>
  <c r="E2804" i="28"/>
  <c r="E2805" i="28"/>
  <c r="E2806" i="28"/>
  <c r="E2807" i="28"/>
  <c r="E2808" i="28"/>
  <c r="E2809" i="28"/>
  <c r="E2810" i="28"/>
  <c r="E2811" i="28"/>
  <c r="E2812" i="28"/>
  <c r="E2813" i="28"/>
  <c r="E2814" i="28"/>
  <c r="E2815" i="28"/>
  <c r="E2816" i="28"/>
  <c r="E2817" i="28"/>
  <c r="E2818" i="28"/>
  <c r="E2819" i="28"/>
  <c r="E2820" i="28"/>
  <c r="E2821" i="28"/>
  <c r="E2822" i="28"/>
  <c r="E2823" i="28"/>
  <c r="E2824" i="28"/>
  <c r="E2825" i="28"/>
  <c r="E2826" i="28"/>
  <c r="E2827" i="28"/>
  <c r="E2828" i="28"/>
  <c r="E2829" i="28"/>
  <c r="E2830" i="28"/>
  <c r="E2831" i="28"/>
  <c r="E2832" i="28"/>
  <c r="E2833" i="28"/>
  <c r="E2834" i="28"/>
  <c r="E2835" i="28"/>
  <c r="E2836" i="28"/>
  <c r="E2837" i="28"/>
  <c r="E2838" i="28"/>
  <c r="E2839" i="28"/>
  <c r="E2840" i="28"/>
  <c r="E2841" i="28"/>
  <c r="E2842" i="28"/>
  <c r="E2843" i="28"/>
  <c r="E2844" i="28"/>
  <c r="E2845" i="28"/>
  <c r="E2846" i="28"/>
  <c r="E2847" i="28"/>
  <c r="E2848" i="28"/>
  <c r="E2849" i="28"/>
  <c r="E2850" i="28"/>
  <c r="E2851" i="28"/>
  <c r="E2852" i="28"/>
  <c r="E2853" i="28"/>
  <c r="E2854" i="28"/>
  <c r="E2855" i="28"/>
  <c r="E2856" i="28"/>
  <c r="E2857" i="28"/>
  <c r="E2858" i="28"/>
  <c r="E2859" i="28"/>
  <c r="E2860" i="28"/>
  <c r="E2861" i="28"/>
  <c r="E2862" i="28"/>
  <c r="E2863" i="28"/>
  <c r="E2864" i="28"/>
  <c r="E2865" i="28"/>
  <c r="E2866" i="28"/>
  <c r="E2867" i="28"/>
  <c r="E2868" i="28"/>
  <c r="E2869" i="28"/>
  <c r="E2870" i="28"/>
  <c r="E2871" i="28"/>
  <c r="E2872" i="28"/>
  <c r="E2873" i="28"/>
  <c r="E2874" i="28"/>
  <c r="E2875" i="28"/>
  <c r="E2876" i="28"/>
  <c r="E2877" i="28"/>
  <c r="E2878" i="28"/>
  <c r="E2879" i="28"/>
  <c r="E2880" i="28"/>
  <c r="E2881" i="28"/>
  <c r="E2882" i="28"/>
  <c r="E2883" i="28"/>
  <c r="E2884" i="28"/>
  <c r="E2885" i="28"/>
  <c r="E2886" i="28"/>
  <c r="E2887" i="28"/>
  <c r="E2888" i="28"/>
  <c r="E2889" i="28"/>
  <c r="E2890" i="28"/>
  <c r="E2891" i="28"/>
  <c r="E2892" i="28"/>
  <c r="E2893" i="28"/>
  <c r="E2894" i="28"/>
  <c r="E2895" i="28"/>
  <c r="E2896" i="28"/>
  <c r="E2897" i="28"/>
  <c r="E2898" i="28"/>
  <c r="E2899" i="28"/>
  <c r="E2900" i="28"/>
  <c r="E2901" i="28"/>
  <c r="E2902" i="28"/>
  <c r="E2903" i="28"/>
  <c r="E2904" i="28"/>
  <c r="E2905" i="28"/>
  <c r="E2906" i="28"/>
  <c r="E2907" i="28"/>
  <c r="E2908" i="28"/>
  <c r="E2909" i="28"/>
  <c r="E2910" i="28"/>
  <c r="E2911" i="28"/>
  <c r="E2912" i="28"/>
  <c r="E2913" i="28"/>
  <c r="E2914" i="28"/>
  <c r="E2915" i="28"/>
  <c r="E2916" i="28"/>
  <c r="E2917" i="28"/>
  <c r="E2918" i="28"/>
  <c r="E2919" i="28"/>
  <c r="E2920" i="28"/>
  <c r="E2921" i="28"/>
  <c r="E2922" i="28"/>
  <c r="E2923" i="28"/>
  <c r="E2924" i="28"/>
  <c r="E2925" i="28"/>
  <c r="E2926" i="28"/>
  <c r="E2927" i="28"/>
  <c r="E2928" i="28"/>
  <c r="E2929" i="28"/>
  <c r="E2930" i="28"/>
  <c r="E2931" i="28"/>
  <c r="E2932" i="28"/>
  <c r="E2933" i="28"/>
  <c r="E2934" i="28"/>
  <c r="E2935" i="28"/>
  <c r="E2936" i="28"/>
  <c r="E2937" i="28"/>
  <c r="E2938" i="28"/>
  <c r="E2939" i="28"/>
  <c r="E2940" i="28"/>
  <c r="E2941" i="28"/>
  <c r="E2942" i="28"/>
  <c r="E2719" i="28"/>
  <c r="E2720" i="28"/>
  <c r="E2721" i="28"/>
  <c r="E2722" i="28"/>
  <c r="E2723" i="28"/>
  <c r="E2724" i="28"/>
  <c r="E2725" i="28"/>
  <c r="E2726" i="28"/>
  <c r="E2727" i="28"/>
  <c r="E2728" i="28"/>
  <c r="E2729" i="28"/>
  <c r="E2730" i="28"/>
  <c r="E2731" i="28"/>
  <c r="E2732" i="28"/>
  <c r="E2733" i="28"/>
  <c r="E2734" i="28"/>
  <c r="E2735" i="28"/>
  <c r="E2736" i="28"/>
  <c r="E2737" i="28"/>
  <c r="E2738" i="28"/>
  <c r="E2739" i="28"/>
  <c r="E2740" i="28"/>
  <c r="E2741" i="28"/>
  <c r="E2742" i="28"/>
  <c r="E2743" i="28"/>
  <c r="E2744" i="28"/>
  <c r="E2745" i="28"/>
  <c r="E2746" i="28"/>
  <c r="E2747" i="28"/>
  <c r="E2748" i="28"/>
  <c r="E2749" i="28"/>
  <c r="E2750" i="28"/>
  <c r="E2751" i="28"/>
  <c r="E2752" i="28"/>
  <c r="E2753" i="28"/>
  <c r="E2754" i="28"/>
  <c r="E2755" i="28"/>
  <c r="E2756" i="28"/>
  <c r="E2757" i="28"/>
  <c r="E2758" i="28"/>
  <c r="E2759" i="28"/>
  <c r="E2760" i="28"/>
  <c r="E2761" i="28"/>
  <c r="E2762" i="28"/>
  <c r="E2763" i="28"/>
  <c r="E2764" i="28"/>
  <c r="E2765" i="28"/>
  <c r="E2766" i="28"/>
  <c r="E2767" i="28"/>
  <c r="E2768" i="28"/>
  <c r="E2769" i="28"/>
  <c r="E2770" i="28"/>
  <c r="E2771" i="28"/>
  <c r="E2772" i="28"/>
  <c r="E2773" i="28"/>
  <c r="E2774" i="28"/>
  <c r="E2775" i="28"/>
  <c r="E2776" i="28"/>
  <c r="E2777" i="28"/>
  <c r="E2778" i="28"/>
  <c r="E2779" i="28"/>
  <c r="E2780" i="28"/>
  <c r="E2781" i="28"/>
  <c r="E2782" i="28"/>
  <c r="E2783" i="28"/>
  <c r="E2784" i="28"/>
  <c r="E2785" i="28"/>
  <c r="E2786" i="28"/>
  <c r="E2787" i="28"/>
  <c r="E2788" i="28"/>
  <c r="E2789" i="28"/>
  <c r="E2790" i="28"/>
  <c r="E2791" i="28"/>
  <c r="E2792" i="28"/>
  <c r="E2793" i="28"/>
  <c r="E2794" i="28"/>
  <c r="E2795" i="28"/>
  <c r="E2649" i="28"/>
  <c r="E2650" i="28"/>
  <c r="E2651" i="28"/>
  <c r="E2652" i="28"/>
  <c r="E2653" i="28"/>
  <c r="E2654" i="28"/>
  <c r="E2655" i="28"/>
  <c r="E2656" i="28"/>
  <c r="E2657" i="28"/>
  <c r="E2658" i="28"/>
  <c r="E2659" i="28"/>
  <c r="E2660" i="28"/>
  <c r="E2661" i="28"/>
  <c r="E2662" i="28"/>
  <c r="E2663" i="28"/>
  <c r="E2664" i="28"/>
  <c r="E2665" i="28"/>
  <c r="E2666" i="28"/>
  <c r="E2667" i="28"/>
  <c r="E2668" i="28"/>
  <c r="E2669" i="28"/>
  <c r="E2670" i="28"/>
  <c r="E2671" i="28"/>
  <c r="E2672" i="28"/>
  <c r="E2673" i="28"/>
  <c r="E2674" i="28"/>
  <c r="E2675" i="28"/>
  <c r="E2676" i="28"/>
  <c r="E2677" i="28"/>
  <c r="E2678" i="28"/>
  <c r="E2679" i="28"/>
  <c r="E2680" i="28"/>
  <c r="E2681" i="28"/>
  <c r="E2682" i="28"/>
  <c r="E2683" i="28"/>
  <c r="E2684" i="28"/>
  <c r="E2685" i="28"/>
  <c r="E2686" i="28"/>
  <c r="E2687" i="28"/>
  <c r="E2688" i="28"/>
  <c r="E2689" i="28"/>
  <c r="E2690" i="28"/>
  <c r="E2691" i="28"/>
  <c r="E2692" i="28"/>
  <c r="E2693" i="28"/>
  <c r="E2694" i="28"/>
  <c r="E2695" i="28"/>
  <c r="E2696" i="28"/>
  <c r="E2697" i="28"/>
  <c r="E2698" i="28"/>
  <c r="E2699" i="28"/>
  <c r="E2700" i="28"/>
  <c r="E2701" i="28"/>
  <c r="E2702" i="28"/>
  <c r="E2703" i="28"/>
  <c r="E2704" i="28"/>
  <c r="E2705" i="28"/>
  <c r="E2706" i="28"/>
  <c r="E2707" i="28"/>
  <c r="E2708" i="28"/>
  <c r="E2709" i="28"/>
  <c r="E2710" i="28"/>
  <c r="E2711" i="28"/>
  <c r="E2712" i="28"/>
  <c r="E2713" i="28"/>
  <c r="E2714" i="28"/>
  <c r="E2715" i="28"/>
  <c r="E2716" i="28"/>
  <c r="E2717" i="28"/>
  <c r="E2718" i="28"/>
  <c r="E2642" i="28"/>
  <c r="E2643" i="28"/>
  <c r="E2644" i="28"/>
  <c r="E2645" i="28"/>
  <c r="E2646" i="28"/>
  <c r="E2647" i="28"/>
  <c r="E2648" i="28"/>
  <c r="E2439" i="28"/>
  <c r="E2440" i="28"/>
  <c r="E2441" i="28"/>
  <c r="E2442" i="28"/>
  <c r="E2443" i="28"/>
  <c r="E2444" i="28"/>
  <c r="E2445" i="28"/>
  <c r="E2446" i="28"/>
  <c r="E2447" i="28"/>
  <c r="E2448" i="28"/>
  <c r="E2449" i="28"/>
  <c r="E2450" i="28"/>
  <c r="E2451" i="28"/>
  <c r="E2452" i="28"/>
  <c r="E2453" i="28"/>
  <c r="E2454" i="28"/>
  <c r="E2455" i="28"/>
  <c r="E2456" i="28"/>
  <c r="E2457" i="28"/>
  <c r="E2458" i="28"/>
  <c r="E2459" i="28"/>
  <c r="E2460" i="28"/>
  <c r="E2461" i="28"/>
  <c r="E2462" i="28"/>
  <c r="E2463" i="28"/>
  <c r="E2464" i="28"/>
  <c r="E2465" i="28"/>
  <c r="E2466" i="28"/>
  <c r="E2467" i="28"/>
  <c r="E2468" i="28"/>
  <c r="E2469" i="28"/>
  <c r="E2470" i="28"/>
  <c r="E2471" i="28"/>
  <c r="E2472" i="28"/>
  <c r="E2473" i="28"/>
  <c r="E2474" i="28"/>
  <c r="E2475" i="28"/>
  <c r="E2476" i="28"/>
  <c r="E2477" i="28"/>
  <c r="E2478" i="28"/>
  <c r="E2479" i="28"/>
  <c r="E2480" i="28"/>
  <c r="E2481" i="28"/>
  <c r="E2482" i="28"/>
  <c r="E2483" i="28"/>
  <c r="E2484" i="28"/>
  <c r="E2485" i="28"/>
  <c r="E2486" i="28"/>
  <c r="E2487" i="28"/>
  <c r="E2488" i="28"/>
  <c r="E2489" i="28"/>
  <c r="E2490" i="28"/>
  <c r="E2491" i="28"/>
  <c r="E2492" i="28"/>
  <c r="E2493" i="28"/>
  <c r="E2494" i="28"/>
  <c r="E2495" i="28"/>
  <c r="E2496" i="28"/>
  <c r="E2497" i="28"/>
  <c r="E2498" i="28"/>
  <c r="E2499" i="28"/>
  <c r="E2500" i="28"/>
  <c r="E2501" i="28"/>
  <c r="E2502" i="28"/>
  <c r="E2503" i="28"/>
  <c r="E2504" i="28"/>
  <c r="E2505" i="28"/>
  <c r="E2506" i="28"/>
  <c r="E2507" i="28"/>
  <c r="E2508" i="28"/>
  <c r="E2509" i="28"/>
  <c r="E2510" i="28"/>
  <c r="E2511" i="28"/>
  <c r="E2512" i="28"/>
  <c r="E2513" i="28"/>
  <c r="E2514" i="28"/>
  <c r="E2515" i="28"/>
  <c r="E2516" i="28"/>
  <c r="E2517" i="28"/>
  <c r="E2518" i="28"/>
  <c r="E2519" i="28"/>
  <c r="E2520" i="28"/>
  <c r="E2521" i="28"/>
  <c r="E2522" i="28"/>
  <c r="E2523" i="28"/>
  <c r="E2524" i="28"/>
  <c r="E2525" i="28"/>
  <c r="E2526" i="28"/>
  <c r="E2527" i="28"/>
  <c r="E2528" i="28"/>
  <c r="E2529" i="28"/>
  <c r="E2530" i="28"/>
  <c r="E2531" i="28"/>
  <c r="E2532" i="28"/>
  <c r="E2533" i="28"/>
  <c r="E2534" i="28"/>
  <c r="E2535" i="28"/>
  <c r="E2536" i="28"/>
  <c r="E2537" i="28"/>
  <c r="E2538" i="28"/>
  <c r="E2539" i="28"/>
  <c r="E2540" i="28"/>
  <c r="E2541" i="28"/>
  <c r="E2542" i="28"/>
  <c r="E2543" i="28"/>
  <c r="E2544" i="28"/>
  <c r="E2545" i="28"/>
  <c r="E2546" i="28"/>
  <c r="E2547" i="28"/>
  <c r="E2548" i="28"/>
  <c r="E2549" i="28"/>
  <c r="E2550" i="28"/>
  <c r="E2551" i="28"/>
  <c r="E2552" i="28"/>
  <c r="E2553" i="28"/>
  <c r="E2554" i="28"/>
  <c r="E2555" i="28"/>
  <c r="E2556" i="28"/>
  <c r="E2557" i="28"/>
  <c r="E2558" i="28"/>
  <c r="E2559" i="28"/>
  <c r="E2560" i="28"/>
  <c r="E2561" i="28"/>
  <c r="E2562" i="28"/>
  <c r="E2563" i="28"/>
  <c r="E2564" i="28"/>
  <c r="E2565" i="28"/>
  <c r="E2566" i="28"/>
  <c r="E2567" i="28"/>
  <c r="E2568" i="28"/>
  <c r="E2569" i="28"/>
  <c r="E2570" i="28"/>
  <c r="E2571" i="28"/>
  <c r="E2572" i="28"/>
  <c r="E2573" i="28"/>
  <c r="E2574" i="28"/>
  <c r="E2575" i="28"/>
  <c r="E2576" i="28"/>
  <c r="E2577" i="28"/>
  <c r="E2578" i="28"/>
  <c r="E2579" i="28"/>
  <c r="E2580" i="28"/>
  <c r="E2581" i="28"/>
  <c r="E2582" i="28"/>
  <c r="E2583" i="28"/>
  <c r="E2584" i="28"/>
  <c r="E2585" i="28"/>
  <c r="E2586" i="28"/>
  <c r="E2587" i="28"/>
  <c r="E2588" i="28"/>
  <c r="E2589" i="28"/>
  <c r="E2590" i="28"/>
  <c r="E2591" i="28"/>
  <c r="E2592" i="28"/>
  <c r="E2593" i="28"/>
  <c r="E2594" i="28"/>
  <c r="E2595" i="28"/>
  <c r="E2596" i="28"/>
  <c r="E2597" i="28"/>
  <c r="E2598" i="28"/>
  <c r="E2599" i="28"/>
  <c r="E2600" i="28"/>
  <c r="E2601" i="28"/>
  <c r="E2602" i="28"/>
  <c r="E2603" i="28"/>
  <c r="E2604" i="28"/>
  <c r="E2605" i="28"/>
  <c r="E2606" i="28"/>
  <c r="E2607" i="28"/>
  <c r="E2608" i="28"/>
  <c r="E2609" i="28"/>
  <c r="E2610" i="28"/>
  <c r="E2611" i="28"/>
  <c r="E2612" i="28"/>
  <c r="E2613" i="28"/>
  <c r="E2614" i="28"/>
  <c r="E2615" i="28"/>
  <c r="E2616" i="28"/>
  <c r="E2617" i="28"/>
  <c r="E2618" i="28"/>
  <c r="E2619" i="28"/>
  <c r="E2620" i="28"/>
  <c r="E2621" i="28"/>
  <c r="E2622" i="28"/>
  <c r="E2623" i="28"/>
  <c r="E2624" i="28"/>
  <c r="E2625" i="28"/>
  <c r="E2626" i="28"/>
  <c r="E2627" i="28"/>
  <c r="E2628" i="28"/>
  <c r="E2629" i="28"/>
  <c r="E2630" i="28"/>
  <c r="E2631" i="28"/>
  <c r="E2632" i="28"/>
  <c r="E2633" i="28"/>
  <c r="E2634" i="28"/>
  <c r="E2635" i="28"/>
  <c r="E2636" i="28"/>
  <c r="E2637" i="28"/>
  <c r="E2638" i="28"/>
  <c r="E2438" i="28"/>
  <c r="E2437" i="28"/>
  <c r="E2436" i="28"/>
  <c r="E2435" i="28"/>
  <c r="E2434" i="28"/>
  <c r="E2433" i="28"/>
  <c r="E2432" i="28"/>
  <c r="E2431" i="28"/>
  <c r="E2427" i="28"/>
  <c r="E2426" i="28"/>
  <c r="E2425" i="28"/>
  <c r="E2424" i="28"/>
  <c r="E2423" i="28"/>
  <c r="E2422" i="28"/>
  <c r="E2421" i="28"/>
  <c r="E2420" i="28"/>
  <c r="E2416" i="28"/>
  <c r="E2415" i="28"/>
  <c r="E2414" i="28"/>
  <c r="E2413" i="28"/>
  <c r="E2412" i="28"/>
  <c r="E2411" i="28"/>
  <c r="E2410" i="28"/>
  <c r="E2409" i="28"/>
  <c r="E2417" i="28"/>
  <c r="E2418" i="28"/>
  <c r="E2419" i="28"/>
  <c r="E2428" i="28"/>
  <c r="E2429" i="28"/>
  <c r="E2430" i="28"/>
  <c r="E2290" i="28"/>
  <c r="E2291" i="28"/>
  <c r="E2292" i="28"/>
  <c r="E2293" i="28"/>
  <c r="E2294" i="28"/>
  <c r="E2295" i="28"/>
  <c r="E2296" i="28"/>
  <c r="E2297" i="28"/>
  <c r="E2298" i="28"/>
  <c r="E2299" i="28"/>
  <c r="E2300" i="28"/>
  <c r="E2301" i="28"/>
  <c r="E2302" i="28"/>
  <c r="E2303" i="28"/>
  <c r="E2304" i="28"/>
  <c r="E2305" i="28"/>
  <c r="E2306" i="28"/>
  <c r="E2307" i="28"/>
  <c r="E2308" i="28"/>
  <c r="E2309" i="28"/>
  <c r="E2310" i="28"/>
  <c r="E2311" i="28"/>
  <c r="E2312" i="28"/>
  <c r="E2313" i="28"/>
  <c r="E2314" i="28"/>
  <c r="E2315" i="28"/>
  <c r="E2316" i="28"/>
  <c r="E2317" i="28"/>
  <c r="E2318" i="28"/>
  <c r="E2319" i="28"/>
  <c r="E2320" i="28"/>
  <c r="E2321" i="28"/>
  <c r="E2322" i="28"/>
  <c r="E2323" i="28"/>
  <c r="E2324" i="28"/>
  <c r="E2325" i="28"/>
  <c r="E2326" i="28"/>
  <c r="E2327" i="28"/>
  <c r="E2328" i="28"/>
  <c r="E2329" i="28"/>
  <c r="E2330" i="28"/>
  <c r="E2331" i="28"/>
  <c r="E2332" i="28"/>
  <c r="E2333" i="28"/>
  <c r="E2334" i="28"/>
  <c r="E2335" i="28"/>
  <c r="E2336" i="28"/>
  <c r="E2337" i="28"/>
  <c r="E2338" i="28"/>
  <c r="E2339" i="28"/>
  <c r="E2340" i="28"/>
  <c r="E2341" i="28"/>
  <c r="E2342" i="28"/>
  <c r="E2343" i="28"/>
  <c r="E2344" i="28"/>
  <c r="E2345" i="28"/>
  <c r="E2346" i="28"/>
  <c r="E2347" i="28"/>
  <c r="E2348" i="28"/>
  <c r="E2349" i="28"/>
  <c r="E2350" i="28"/>
  <c r="E2351" i="28"/>
  <c r="E2352" i="28"/>
  <c r="E2353" i="28"/>
  <c r="E2354" i="28"/>
  <c r="E2355" i="28"/>
  <c r="E2356" i="28"/>
  <c r="E2357" i="28"/>
  <c r="E2358" i="28"/>
  <c r="E2359" i="28"/>
  <c r="E2360" i="28"/>
  <c r="E2361" i="28"/>
  <c r="E2362" i="28"/>
  <c r="E2363" i="28"/>
  <c r="E2364" i="28"/>
  <c r="E2365" i="28"/>
  <c r="E2366" i="28"/>
  <c r="E2367" i="28"/>
  <c r="E2368" i="28"/>
  <c r="E2369" i="28"/>
  <c r="E2370" i="28"/>
  <c r="E2371" i="28"/>
  <c r="E2372" i="28"/>
  <c r="E2373" i="28"/>
  <c r="E2374" i="28"/>
  <c r="E2375" i="28"/>
  <c r="E2376" i="28"/>
  <c r="E2377" i="28"/>
  <c r="E2378" i="28"/>
  <c r="E2379" i="28"/>
  <c r="E2380" i="28"/>
  <c r="E2381" i="28"/>
  <c r="E2382" i="28"/>
  <c r="E2383" i="28"/>
  <c r="E2384" i="28"/>
  <c r="E2385" i="28"/>
  <c r="E2386" i="28"/>
  <c r="E2387" i="28"/>
  <c r="E2388" i="28"/>
  <c r="E2389" i="28"/>
  <c r="E2390" i="28"/>
  <c r="E2391" i="28"/>
  <c r="E2392" i="28"/>
  <c r="E2393" i="28"/>
  <c r="E2394" i="28"/>
  <c r="E2395" i="28"/>
  <c r="E2396" i="28"/>
  <c r="E2397" i="28"/>
  <c r="E2398" i="28"/>
  <c r="E2399" i="28"/>
  <c r="E2400" i="28"/>
  <c r="E2401" i="28"/>
  <c r="E2402" i="28"/>
  <c r="E2403" i="28"/>
  <c r="E2404" i="28"/>
  <c r="E2405" i="28"/>
  <c r="E2406" i="28"/>
  <c r="E2407" i="28"/>
  <c r="E2408" i="28"/>
  <c r="E2234" i="28"/>
  <c r="E2235" i="28"/>
  <c r="E2236" i="28"/>
  <c r="E2237" i="28"/>
  <c r="E2238" i="28"/>
  <c r="E2239" i="28"/>
  <c r="E2240" i="28"/>
  <c r="E2241" i="28"/>
  <c r="E2242" i="28"/>
  <c r="E2243" i="28"/>
  <c r="E2244" i="28"/>
  <c r="E2245" i="28"/>
  <c r="E2246" i="28"/>
  <c r="E2247" i="28"/>
  <c r="E2248" i="28"/>
  <c r="E2249" i="28"/>
  <c r="E2250" i="28"/>
  <c r="E2251" i="28"/>
  <c r="E2252" i="28"/>
  <c r="E2253" i="28"/>
  <c r="E2254" i="28"/>
  <c r="E2255" i="28"/>
  <c r="E2256" i="28"/>
  <c r="E2257" i="28"/>
  <c r="E2258" i="28"/>
  <c r="E2259" i="28"/>
  <c r="E2260" i="28"/>
  <c r="E2261" i="28"/>
  <c r="E2262" i="28"/>
  <c r="E2263" i="28"/>
  <c r="E2264" i="28"/>
  <c r="E2265" i="28"/>
  <c r="E2266" i="28"/>
  <c r="E2267" i="28"/>
  <c r="E2268" i="28"/>
  <c r="E2269" i="28"/>
  <c r="E2270" i="28"/>
  <c r="E2271" i="28"/>
  <c r="E2272" i="28"/>
  <c r="E2273" i="28"/>
  <c r="E2274" i="28"/>
  <c r="E2275" i="28"/>
  <c r="E2276" i="28"/>
  <c r="E2277" i="28"/>
  <c r="E2278" i="28"/>
  <c r="E2279" i="28"/>
  <c r="E2280" i="28"/>
  <c r="E2281" i="28"/>
  <c r="E2282" i="28"/>
  <c r="E2283" i="28"/>
  <c r="E2284" i="28"/>
  <c r="E2285" i="28"/>
  <c r="E2286" i="28"/>
  <c r="E2287" i="28"/>
  <c r="E2288" i="28"/>
  <c r="E2289" i="28"/>
  <c r="E2220" i="28"/>
  <c r="E2221" i="28"/>
  <c r="E2222" i="28"/>
  <c r="E2223" i="28"/>
  <c r="E2224" i="28"/>
  <c r="E2225" i="28"/>
  <c r="E2226" i="28"/>
  <c r="E2227" i="28"/>
  <c r="E2228" i="28"/>
  <c r="E2229" i="28"/>
  <c r="E2230" i="28"/>
  <c r="E2231" i="28"/>
  <c r="E2232" i="28"/>
  <c r="E2233" i="28"/>
  <c r="E2178" i="28"/>
  <c r="E2179" i="28"/>
  <c r="E2180" i="28"/>
  <c r="E2181" i="28"/>
  <c r="E2182" i="28"/>
  <c r="E2183" i="28"/>
  <c r="E2184" i="28"/>
  <c r="E2185" i="28"/>
  <c r="E2186" i="28"/>
  <c r="E2187" i="28"/>
  <c r="E2188" i="28"/>
  <c r="E2189" i="28"/>
  <c r="E2190" i="28"/>
  <c r="E2191" i="28"/>
  <c r="E2192" i="28"/>
  <c r="E2193" i="28"/>
  <c r="E2194" i="28"/>
  <c r="E2195" i="28"/>
  <c r="E2196" i="28"/>
  <c r="E2197" i="28"/>
  <c r="E2198" i="28"/>
  <c r="E2199" i="28"/>
  <c r="E2200" i="28"/>
  <c r="E2201" i="28"/>
  <c r="E2202" i="28"/>
  <c r="E2203" i="28"/>
  <c r="E2204" i="28"/>
  <c r="E2205" i="28"/>
  <c r="E2206" i="28"/>
  <c r="E2207" i="28"/>
  <c r="E2208" i="28"/>
  <c r="E2209" i="28"/>
  <c r="E2210" i="28"/>
  <c r="E2211" i="28"/>
  <c r="E2212" i="28"/>
  <c r="E2213" i="28"/>
  <c r="E2214" i="28"/>
  <c r="E2215" i="28"/>
  <c r="E2216" i="28"/>
  <c r="E2217" i="28"/>
  <c r="E2218" i="28"/>
  <c r="E2219" i="28"/>
  <c r="E2143" i="28"/>
  <c r="E2144" i="28"/>
  <c r="E2145" i="28"/>
  <c r="E2146" i="28"/>
  <c r="E2147" i="28"/>
  <c r="E2148" i="28"/>
  <c r="E2149" i="28"/>
  <c r="E2136" i="28"/>
  <c r="E2137" i="28"/>
  <c r="E2138" i="28"/>
  <c r="E2139" i="28"/>
  <c r="E2140" i="28"/>
  <c r="E2141" i="28"/>
  <c r="E2142" i="28"/>
  <c r="E2135" i="28"/>
  <c r="E2134" i="28"/>
  <c r="E2133" i="28"/>
  <c r="E2132" i="28"/>
  <c r="E2131" i="28"/>
  <c r="E2130" i="28"/>
  <c r="E2129" i="28"/>
  <c r="E1926" i="28"/>
  <c r="E1927" i="28"/>
  <c r="E1928" i="28"/>
  <c r="E1929" i="28"/>
  <c r="E1930" i="28"/>
  <c r="E1931" i="28"/>
  <c r="E1932" i="28"/>
  <c r="E1933" i="28"/>
  <c r="E1934" i="28"/>
  <c r="E1935" i="28"/>
  <c r="E1936" i="28"/>
  <c r="E1937" i="28"/>
  <c r="E1938" i="28"/>
  <c r="E1939" i="28"/>
  <c r="E1940" i="28"/>
  <c r="E1941" i="28"/>
  <c r="E1942" i="28"/>
  <c r="E1943" i="28"/>
  <c r="E1944" i="28"/>
  <c r="E1945" i="28"/>
  <c r="E1946" i="28"/>
  <c r="E1947" i="28"/>
  <c r="E1948" i="28"/>
  <c r="E1949" i="28"/>
  <c r="E1950" i="28"/>
  <c r="E1951" i="28"/>
  <c r="E1952" i="28"/>
  <c r="E1953" i="28"/>
  <c r="E1954" i="28"/>
  <c r="E1955" i="28"/>
  <c r="E1956" i="28"/>
  <c r="E1957" i="28"/>
  <c r="E1958" i="28"/>
  <c r="E1959" i="28"/>
  <c r="E1960" i="28"/>
  <c r="E1961" i="28"/>
  <c r="E1962" i="28"/>
  <c r="E1963" i="28"/>
  <c r="E1964" i="28"/>
  <c r="E1965" i="28"/>
  <c r="E1966" i="28"/>
  <c r="E1967" i="28"/>
  <c r="E1968" i="28"/>
  <c r="E1969" i="28"/>
  <c r="E1970" i="28"/>
  <c r="E1971" i="28"/>
  <c r="E1972" i="28"/>
  <c r="E1973" i="28"/>
  <c r="E1974" i="28"/>
  <c r="E1975" i="28"/>
  <c r="E1976" i="28"/>
  <c r="E1977" i="28"/>
  <c r="E1978" i="28"/>
  <c r="E1979" i="28"/>
  <c r="E1980" i="28"/>
  <c r="E1981" i="28"/>
  <c r="E1982" i="28"/>
  <c r="E1983" i="28"/>
  <c r="E1984" i="28"/>
  <c r="E1985" i="28"/>
  <c r="E1986" i="28"/>
  <c r="E1987" i="28"/>
  <c r="E1988" i="28"/>
  <c r="E1989" i="28"/>
  <c r="E1990" i="28"/>
  <c r="E1991" i="28"/>
  <c r="E1992" i="28"/>
  <c r="E1993" i="28"/>
  <c r="E1994" i="28"/>
  <c r="E1995" i="28"/>
  <c r="E1996" i="28"/>
  <c r="E1997" i="28"/>
  <c r="E1998" i="28"/>
  <c r="E1999" i="28"/>
  <c r="E2000" i="28"/>
  <c r="E2001" i="28"/>
  <c r="E2002" i="28"/>
  <c r="E2003" i="28"/>
  <c r="E2004" i="28"/>
  <c r="E2005" i="28"/>
  <c r="E2006" i="28"/>
  <c r="E2007" i="28"/>
  <c r="E2008" i="28"/>
  <c r="E2009" i="28"/>
  <c r="E2010" i="28"/>
  <c r="E2011" i="28"/>
  <c r="E2012" i="28"/>
  <c r="E2013" i="28"/>
  <c r="E2014" i="28"/>
  <c r="E2015" i="28"/>
  <c r="E2016" i="28"/>
  <c r="E2017" i="28"/>
  <c r="E2018" i="28"/>
  <c r="E2019" i="28"/>
  <c r="E2020" i="28"/>
  <c r="E2021" i="28"/>
  <c r="E2022" i="28"/>
  <c r="E2023" i="28"/>
  <c r="E2024" i="28"/>
  <c r="E2025" i="28"/>
  <c r="E2026" i="28"/>
  <c r="E2027" i="28"/>
  <c r="E2028" i="28"/>
  <c r="E2029" i="28"/>
  <c r="E2030" i="28"/>
  <c r="E2031" i="28"/>
  <c r="E2032" i="28"/>
  <c r="E2033" i="28"/>
  <c r="E2034" i="28"/>
  <c r="E2035" i="28"/>
  <c r="E2036" i="28"/>
  <c r="E2037" i="28"/>
  <c r="E2038" i="28"/>
  <c r="E2039" i="28"/>
  <c r="E2040" i="28"/>
  <c r="E2041" i="28"/>
  <c r="E2042" i="28"/>
  <c r="E2043" i="28"/>
  <c r="E2044" i="28"/>
  <c r="E2045" i="28"/>
  <c r="E2046" i="28"/>
  <c r="E2047" i="28"/>
  <c r="E2048" i="28"/>
  <c r="E2049" i="28"/>
  <c r="E2050" i="28"/>
  <c r="E2051" i="28"/>
  <c r="E2052" i="28"/>
  <c r="E2053" i="28"/>
  <c r="E2054" i="28"/>
  <c r="E2055" i="28"/>
  <c r="E2056" i="28"/>
  <c r="E2057" i="28"/>
  <c r="E2058" i="28"/>
  <c r="E2059" i="28"/>
  <c r="E2060" i="28"/>
  <c r="E2061" i="28"/>
  <c r="E2062" i="28"/>
  <c r="E2063" i="28"/>
  <c r="E2064" i="28"/>
  <c r="E2065" i="28"/>
  <c r="E2066" i="28"/>
  <c r="E2067" i="28"/>
  <c r="E2068" i="28"/>
  <c r="E2069" i="28"/>
  <c r="E2070" i="28"/>
  <c r="E2071" i="28"/>
  <c r="E2072" i="28"/>
  <c r="E2073" i="28"/>
  <c r="E2074" i="28"/>
  <c r="E2075" i="28"/>
  <c r="E2076" i="28"/>
  <c r="E2077" i="28"/>
  <c r="E2078" i="28"/>
  <c r="E2079" i="28"/>
  <c r="E2080" i="28"/>
  <c r="E2081" i="28"/>
  <c r="E2082" i="28"/>
  <c r="E2083" i="28"/>
  <c r="E2084" i="28"/>
  <c r="E2085" i="28"/>
  <c r="E2086" i="28"/>
  <c r="E2087" i="28"/>
  <c r="E2088" i="28"/>
  <c r="E2089" i="28"/>
  <c r="E2090" i="28"/>
  <c r="E2091" i="28"/>
  <c r="E2092" i="28"/>
  <c r="E2093" i="28"/>
  <c r="E2094" i="28"/>
  <c r="E2095" i="28"/>
  <c r="E2096" i="28"/>
  <c r="E2097" i="28"/>
  <c r="E2098" i="28"/>
  <c r="E2099" i="28"/>
  <c r="E2100" i="28"/>
  <c r="E2101" i="28"/>
  <c r="E2102" i="28"/>
  <c r="E2103" i="28"/>
  <c r="E2104" i="28"/>
  <c r="E2105" i="28"/>
  <c r="E2106" i="28"/>
  <c r="E2107" i="28"/>
  <c r="E2108" i="28"/>
  <c r="E2109" i="28"/>
  <c r="E2110" i="28"/>
  <c r="E2111" i="28"/>
  <c r="E2112" i="28"/>
  <c r="E2113" i="28"/>
  <c r="E2114" i="28"/>
  <c r="E2115" i="28"/>
  <c r="E2116" i="28"/>
  <c r="E2117" i="28"/>
  <c r="E2118" i="28"/>
  <c r="E2119" i="28"/>
  <c r="E2120" i="28"/>
  <c r="E2121" i="28"/>
  <c r="E2122" i="28"/>
  <c r="E2123" i="28"/>
  <c r="E2124" i="28"/>
  <c r="E2125" i="28"/>
  <c r="E1906" i="28"/>
  <c r="E1907" i="28"/>
  <c r="E1908" i="28"/>
  <c r="E1909" i="28"/>
  <c r="E1910" i="28"/>
  <c r="E1911" i="28"/>
  <c r="E1912" i="28"/>
  <c r="E1913" i="28"/>
  <c r="E1914" i="28"/>
  <c r="E1915" i="28"/>
  <c r="E1916" i="28"/>
  <c r="E1917" i="28"/>
  <c r="E1918" i="28"/>
  <c r="E1919" i="28"/>
  <c r="E1920" i="28"/>
  <c r="E1921" i="28"/>
  <c r="E1922" i="28"/>
  <c r="E1923" i="28"/>
  <c r="E1924" i="28"/>
  <c r="E1925" i="28"/>
  <c r="E1905" i="28"/>
  <c r="E1904" i="28"/>
  <c r="E1903" i="28"/>
  <c r="E1902" i="28"/>
  <c r="E1901" i="28"/>
  <c r="E1900" i="28"/>
  <c r="E1899" i="28"/>
  <c r="E1898" i="28"/>
  <c r="E1897" i="28"/>
  <c r="E1896" i="28"/>
  <c r="E1714" i="28"/>
  <c r="E1715" i="28"/>
  <c r="E1716" i="28"/>
  <c r="E1717" i="28"/>
  <c r="E1718" i="28"/>
  <c r="E1719" i="28"/>
  <c r="E1720" i="28"/>
  <c r="E1721" i="28"/>
  <c r="E1722" i="28"/>
  <c r="E1723" i="28"/>
  <c r="E1724" i="28"/>
  <c r="E1725" i="28"/>
  <c r="E1726" i="28"/>
  <c r="E1727" i="28"/>
  <c r="E1728" i="28"/>
  <c r="E1729" i="28"/>
  <c r="E1730" i="28"/>
  <c r="E1731" i="28"/>
  <c r="E1732" i="28"/>
  <c r="E1733" i="28"/>
  <c r="E1734" i="28"/>
  <c r="E1735" i="28"/>
  <c r="E1736" i="28"/>
  <c r="E1737" i="28"/>
  <c r="E1738" i="28"/>
  <c r="E1739" i="28"/>
  <c r="E1740" i="28"/>
  <c r="E1741" i="28"/>
  <c r="E1742" i="28"/>
  <c r="E1743" i="28"/>
  <c r="E1744" i="28"/>
  <c r="E1745" i="28"/>
  <c r="E1746" i="28"/>
  <c r="E1747" i="28"/>
  <c r="E1748" i="28"/>
  <c r="E1749" i="28"/>
  <c r="E1750" i="28"/>
  <c r="E1751" i="28"/>
  <c r="E1752" i="28"/>
  <c r="E1753" i="28"/>
  <c r="E1754" i="28"/>
  <c r="E1755" i="28"/>
  <c r="E1756" i="28"/>
  <c r="E1757" i="28"/>
  <c r="E1758" i="28"/>
  <c r="E1759" i="28"/>
  <c r="E1760" i="28"/>
  <c r="E1761" i="28"/>
  <c r="E1762" i="28"/>
  <c r="E1763" i="28"/>
  <c r="E1764" i="28"/>
  <c r="E1765" i="28"/>
  <c r="E1766" i="28"/>
  <c r="E1767" i="28"/>
  <c r="E1768" i="28"/>
  <c r="E1769" i="28"/>
  <c r="E1770" i="28"/>
  <c r="E1771" i="28"/>
  <c r="E1772" i="28"/>
  <c r="E1773" i="28"/>
  <c r="E1774" i="28"/>
  <c r="E1775" i="28"/>
  <c r="E1776" i="28"/>
  <c r="E1777" i="28"/>
  <c r="E1778" i="28"/>
  <c r="E1779" i="28"/>
  <c r="E1780" i="28"/>
  <c r="E1781" i="28"/>
  <c r="E1782" i="28"/>
  <c r="E1783" i="28"/>
  <c r="E1784" i="28"/>
  <c r="E1785" i="28"/>
  <c r="E1786" i="28"/>
  <c r="E1787" i="28"/>
  <c r="E1788" i="28"/>
  <c r="E1789" i="28"/>
  <c r="E1790" i="28"/>
  <c r="E1791" i="28"/>
  <c r="E1792" i="28"/>
  <c r="E1793" i="28"/>
  <c r="E1794" i="28"/>
  <c r="E1795" i="28"/>
  <c r="E1796" i="28"/>
  <c r="E1797" i="28"/>
  <c r="E1798" i="28"/>
  <c r="E1799" i="28"/>
  <c r="E1800" i="28"/>
  <c r="E1801" i="28"/>
  <c r="E1802" i="28"/>
  <c r="E1803" i="28"/>
  <c r="E1804" i="28"/>
  <c r="E1805" i="28"/>
  <c r="E1806" i="28"/>
  <c r="E1807" i="28"/>
  <c r="E1808" i="28"/>
  <c r="E1809" i="28"/>
  <c r="E1810" i="28"/>
  <c r="E1811" i="28"/>
  <c r="E1812" i="28"/>
  <c r="E1813" i="28"/>
  <c r="E1814" i="28"/>
  <c r="E1815" i="28"/>
  <c r="E1816" i="28"/>
  <c r="E1817" i="28"/>
  <c r="E1818" i="28"/>
  <c r="E1819" i="28"/>
  <c r="E1820" i="28"/>
  <c r="E1821" i="28"/>
  <c r="E1822" i="28"/>
  <c r="E1823" i="28"/>
  <c r="E1824" i="28"/>
  <c r="E1825" i="28"/>
  <c r="E1826" i="28"/>
  <c r="E1827" i="28"/>
  <c r="E1828" i="28"/>
  <c r="E1829" i="28"/>
  <c r="E1830" i="28"/>
  <c r="E1831" i="28"/>
  <c r="E1832" i="28"/>
  <c r="E1833" i="28"/>
  <c r="E1834" i="28"/>
  <c r="E1835" i="28"/>
  <c r="E1836" i="28"/>
  <c r="E1837" i="28"/>
  <c r="E1838" i="28"/>
  <c r="E1839" i="28"/>
  <c r="E1840" i="28"/>
  <c r="E1841" i="28"/>
  <c r="E1842" i="28"/>
  <c r="E1843" i="28"/>
  <c r="E1844" i="28"/>
  <c r="E1845" i="28"/>
  <c r="E1846" i="28"/>
  <c r="E1847" i="28"/>
  <c r="E1848" i="28"/>
  <c r="E1849" i="28"/>
  <c r="E1850" i="28"/>
  <c r="E1851" i="28"/>
  <c r="E1852" i="28"/>
  <c r="E1853" i="28"/>
  <c r="E1854" i="28"/>
  <c r="E1855" i="28"/>
  <c r="E1856" i="28"/>
  <c r="E1857" i="28"/>
  <c r="E1858" i="28"/>
  <c r="E1859" i="28"/>
  <c r="E1860" i="28"/>
  <c r="E1861" i="28"/>
  <c r="E1862" i="28"/>
  <c r="E1863" i="28"/>
  <c r="E1864" i="28"/>
  <c r="E1865" i="28"/>
  <c r="E1866" i="28"/>
  <c r="E1867" i="28"/>
  <c r="E1868" i="28"/>
  <c r="E1869" i="28"/>
  <c r="E1870" i="28"/>
  <c r="E1871" i="28"/>
  <c r="E1872" i="28"/>
  <c r="E1873" i="28"/>
  <c r="E1874" i="28"/>
  <c r="E1875" i="28"/>
  <c r="E1876" i="28"/>
  <c r="E1877" i="28"/>
  <c r="E1878" i="28"/>
  <c r="E1879" i="28"/>
  <c r="E1880" i="28"/>
  <c r="E1881" i="28"/>
  <c r="E1882" i="28"/>
  <c r="E1883" i="28"/>
  <c r="E1884" i="28"/>
  <c r="E1885" i="28"/>
  <c r="E1886" i="28"/>
  <c r="E1887" i="28"/>
  <c r="E1888" i="28"/>
  <c r="E1889" i="28"/>
  <c r="E1890" i="28"/>
  <c r="E1891" i="28"/>
  <c r="E1892" i="28"/>
  <c r="E1893" i="28"/>
  <c r="E1894" i="28"/>
  <c r="E1895" i="28"/>
  <c r="E1672" i="28"/>
  <c r="E1673" i="28"/>
  <c r="E1674" i="28"/>
  <c r="E1675" i="28"/>
  <c r="E1676" i="28"/>
  <c r="E1677" i="28"/>
  <c r="E1678" i="28"/>
  <c r="E1679" i="28"/>
  <c r="E1680" i="28"/>
  <c r="E1681" i="28"/>
  <c r="E1682" i="28"/>
  <c r="E1683" i="28"/>
  <c r="E1684" i="28"/>
  <c r="E1685" i="28"/>
  <c r="E1686" i="28"/>
  <c r="E1687" i="28"/>
  <c r="E1688" i="28"/>
  <c r="E1689" i="28"/>
  <c r="E1690" i="28"/>
  <c r="E1691" i="28"/>
  <c r="E1692" i="28"/>
  <c r="E1693" i="28"/>
  <c r="E1694" i="28"/>
  <c r="E1695" i="28"/>
  <c r="E1696" i="28"/>
  <c r="E1697" i="28"/>
  <c r="E1698" i="28"/>
  <c r="E1699" i="28"/>
  <c r="E1700" i="28"/>
  <c r="E1701" i="28"/>
  <c r="E1702" i="28"/>
  <c r="E1703" i="28"/>
  <c r="E1704" i="28"/>
  <c r="E1705" i="28"/>
  <c r="E1706" i="28"/>
  <c r="E1707" i="28"/>
  <c r="E1708" i="28"/>
  <c r="E1709" i="28"/>
  <c r="E1710" i="28"/>
  <c r="E1711" i="28"/>
  <c r="E1712" i="28"/>
  <c r="E1713" i="28"/>
  <c r="E1448" i="28" l="1"/>
  <c r="E1449" i="28"/>
  <c r="E1450" i="28"/>
  <c r="E1451" i="28"/>
  <c r="E1452" i="28"/>
  <c r="E1453" i="28"/>
  <c r="E1454" i="28"/>
  <c r="E1455" i="28"/>
  <c r="E1456" i="28"/>
  <c r="E1457" i="28"/>
  <c r="E1458" i="28"/>
  <c r="E1459" i="28"/>
  <c r="E1460" i="28"/>
  <c r="E1461" i="28"/>
  <c r="E1462" i="28"/>
  <c r="E1463" i="28"/>
  <c r="E1464" i="28"/>
  <c r="E1465" i="28"/>
  <c r="E1466" i="28"/>
  <c r="E1467" i="28"/>
  <c r="E1468" i="28"/>
  <c r="E1469" i="28"/>
  <c r="E1470" i="28"/>
  <c r="E1471" i="28"/>
  <c r="E1472" i="28"/>
  <c r="E1473" i="28"/>
  <c r="E1474" i="28"/>
  <c r="E1475" i="28"/>
  <c r="E1476" i="28"/>
  <c r="E1477" i="28"/>
  <c r="E1478" i="28"/>
  <c r="E1479" i="28"/>
  <c r="E1480" i="28"/>
  <c r="E1481" i="28"/>
  <c r="E1482" i="28"/>
  <c r="E1483" i="28"/>
  <c r="E1484" i="28"/>
  <c r="E1485" i="28"/>
  <c r="E1486" i="28"/>
  <c r="E1487" i="28"/>
  <c r="E1488" i="28"/>
  <c r="E1489" i="28"/>
  <c r="E1490" i="28"/>
  <c r="E1491" i="28"/>
  <c r="E1492" i="28"/>
  <c r="E1493" i="28"/>
  <c r="E1494" i="28"/>
  <c r="E1495" i="28"/>
  <c r="E1496" i="28"/>
  <c r="E1497" i="28"/>
  <c r="E1498" i="28"/>
  <c r="E1499" i="28"/>
  <c r="E1500" i="28"/>
  <c r="E1501" i="28"/>
  <c r="E1502" i="28"/>
  <c r="E1503" i="28"/>
  <c r="E1504" i="28"/>
  <c r="E1505" i="28"/>
  <c r="E1506" i="28"/>
  <c r="E1507" i="28"/>
  <c r="E1508" i="28"/>
  <c r="E1509" i="28"/>
  <c r="E1510" i="28"/>
  <c r="E1511" i="28"/>
  <c r="E1512" i="28"/>
  <c r="E1513" i="28"/>
  <c r="E1514" i="28"/>
  <c r="E1515" i="28"/>
  <c r="E1516" i="28"/>
  <c r="E1517" i="28"/>
  <c r="E1518" i="28"/>
  <c r="E1519" i="28"/>
  <c r="E1520" i="28"/>
  <c r="E1521" i="28"/>
  <c r="E1522" i="28"/>
  <c r="E1523" i="28"/>
  <c r="E1524" i="28"/>
  <c r="E1525" i="28"/>
  <c r="E1526" i="28"/>
  <c r="E1527" i="28"/>
  <c r="E1528" i="28"/>
  <c r="E1529" i="28"/>
  <c r="E1530" i="28"/>
  <c r="E1531" i="28"/>
  <c r="E1532" i="28"/>
  <c r="E1533" i="28"/>
  <c r="E1534" i="28"/>
  <c r="E1535" i="28"/>
  <c r="E1536" i="28"/>
  <c r="E1537" i="28"/>
  <c r="E1538" i="28"/>
  <c r="E1539" i="28"/>
  <c r="E1540" i="28"/>
  <c r="E1541" i="28"/>
  <c r="E1542" i="28"/>
  <c r="E1543" i="28"/>
  <c r="E1544" i="28"/>
  <c r="E1545" i="28"/>
  <c r="E1546" i="28"/>
  <c r="E1547" i="28"/>
  <c r="E1548" i="28"/>
  <c r="E1549" i="28"/>
  <c r="E1550" i="28"/>
  <c r="E1551" i="28"/>
  <c r="E1552" i="28"/>
  <c r="E1553" i="28"/>
  <c r="E1554" i="28"/>
  <c r="E1555" i="28"/>
  <c r="E1556" i="28"/>
  <c r="E1557" i="28"/>
  <c r="E1558" i="28"/>
  <c r="E1559" i="28"/>
  <c r="E1560" i="28"/>
  <c r="E1561" i="28"/>
  <c r="E1562" i="28"/>
  <c r="E1563" i="28"/>
  <c r="E1564" i="28"/>
  <c r="E1565" i="28"/>
  <c r="E1566" i="28"/>
  <c r="E1567" i="28"/>
  <c r="E1568" i="28"/>
  <c r="E1569" i="28"/>
  <c r="E1570" i="28"/>
  <c r="E1571" i="28"/>
  <c r="E1572" i="28"/>
  <c r="E1573" i="28"/>
  <c r="E1574" i="28"/>
  <c r="E1575" i="28"/>
  <c r="E1576" i="28"/>
  <c r="E1577" i="28"/>
  <c r="E1578" i="28"/>
  <c r="E1579" i="28"/>
  <c r="E1580" i="28"/>
  <c r="E1581" i="28"/>
  <c r="E1582" i="28"/>
  <c r="E1583" i="28"/>
  <c r="E1584" i="28"/>
  <c r="E1585" i="28"/>
  <c r="E1586" i="28"/>
  <c r="E1587" i="28"/>
  <c r="E1588" i="28"/>
  <c r="E1589" i="28"/>
  <c r="E1590" i="28"/>
  <c r="E1591" i="28"/>
  <c r="E1592" i="28"/>
  <c r="E1593" i="28"/>
  <c r="E1594" i="28"/>
  <c r="E1595" i="28"/>
  <c r="E1596" i="28"/>
  <c r="E1597" i="28"/>
  <c r="E1598" i="28"/>
  <c r="E1599" i="28"/>
  <c r="E1600" i="28"/>
  <c r="E1601" i="28"/>
  <c r="E1602" i="28"/>
  <c r="E1603" i="28"/>
  <c r="E1604" i="28"/>
  <c r="E1605" i="28"/>
  <c r="E1606" i="28"/>
  <c r="E1607" i="28"/>
  <c r="E1608" i="28"/>
  <c r="E1609" i="28"/>
  <c r="E1610" i="28"/>
  <c r="E1611" i="28"/>
  <c r="E1612" i="28"/>
  <c r="E1613" i="28"/>
  <c r="E1614" i="28"/>
  <c r="E1615" i="28"/>
  <c r="E1616" i="28"/>
  <c r="E1617" i="28"/>
  <c r="E1618" i="28"/>
  <c r="E1619" i="28"/>
  <c r="E1620" i="28"/>
  <c r="E1621" i="28"/>
  <c r="E1622" i="28"/>
  <c r="E1623" i="28"/>
  <c r="E1624" i="28"/>
  <c r="E1625" i="28"/>
  <c r="E1626" i="28"/>
  <c r="E1627" i="28"/>
  <c r="E1628" i="28"/>
  <c r="E1629" i="28"/>
  <c r="E1630" i="28"/>
  <c r="E1631" i="28"/>
  <c r="E1632" i="28"/>
  <c r="E1633" i="28"/>
  <c r="E1634" i="28"/>
  <c r="E1635" i="28"/>
  <c r="E1636" i="28"/>
  <c r="E1637" i="28"/>
  <c r="E1638" i="28"/>
  <c r="E1639" i="28"/>
  <c r="E1640" i="28"/>
  <c r="E1641" i="28"/>
  <c r="E1642" i="28"/>
  <c r="E1643" i="28"/>
  <c r="E1644" i="28"/>
  <c r="E1645" i="28"/>
  <c r="E1646" i="28"/>
  <c r="E1647" i="28"/>
  <c r="E1648" i="28"/>
  <c r="E1649" i="28"/>
  <c r="E1650" i="28"/>
  <c r="E1651" i="28"/>
  <c r="E1652" i="28"/>
  <c r="E1653" i="28"/>
  <c r="E1654" i="28"/>
  <c r="E1655" i="28"/>
  <c r="E1656" i="28"/>
  <c r="E1657" i="28"/>
  <c r="E1658" i="28"/>
  <c r="E1659" i="28"/>
  <c r="E1660" i="28"/>
  <c r="E1661" i="28"/>
  <c r="E1662" i="28"/>
  <c r="E1663" i="28"/>
  <c r="E1664" i="28"/>
  <c r="E1665" i="28"/>
  <c r="E1666" i="28"/>
  <c r="E1667" i="28"/>
  <c r="E1668" i="28"/>
  <c r="E1669" i="28"/>
  <c r="E1670" i="28"/>
  <c r="E1671" i="28"/>
  <c r="E1401" i="28"/>
  <c r="E1394" i="28"/>
  <c r="E1443" i="28"/>
  <c r="E1436" i="28"/>
  <c r="E1084" i="28"/>
  <c r="E1085" i="28"/>
  <c r="E1086" i="28"/>
  <c r="E1087" i="28"/>
  <c r="E1088" i="28"/>
  <c r="E1089" i="28"/>
  <c r="E1090" i="28"/>
  <c r="E1091" i="28"/>
  <c r="E1092" i="28"/>
  <c r="E1093" i="28"/>
  <c r="E1094" i="28"/>
  <c r="E1095" i="28"/>
  <c r="E1096" i="28"/>
  <c r="E1097" i="28"/>
  <c r="E1098" i="28"/>
  <c r="E1099" i="28"/>
  <c r="E1100" i="28"/>
  <c r="E1101" i="28"/>
  <c r="E1102" i="28"/>
  <c r="E1103" i="28"/>
  <c r="E1104" i="28"/>
  <c r="E1105" i="28"/>
  <c r="E1106" i="28"/>
  <c r="E1107" i="28"/>
  <c r="E1108" i="28"/>
  <c r="E1109" i="28"/>
  <c r="E1110" i="28"/>
  <c r="E1111" i="28"/>
  <c r="E1112" i="28"/>
  <c r="E1113" i="28"/>
  <c r="E1114" i="28"/>
  <c r="E1115" i="28"/>
  <c r="E1116" i="28"/>
  <c r="E1117" i="28"/>
  <c r="E1118" i="28"/>
  <c r="E1119" i="28"/>
  <c r="E1120" i="28"/>
  <c r="E1121" i="28"/>
  <c r="E1122" i="28"/>
  <c r="E1123" i="28"/>
  <c r="E1124" i="28"/>
  <c r="E1125" i="28"/>
  <c r="E1126" i="28"/>
  <c r="E1127" i="28"/>
  <c r="E1128" i="28"/>
  <c r="E1129" i="28"/>
  <c r="E1130" i="28"/>
  <c r="E1131" i="28"/>
  <c r="E1132" i="28"/>
  <c r="E1133" i="28"/>
  <c r="E1134" i="28"/>
  <c r="E1135" i="28"/>
  <c r="E1136" i="28"/>
  <c r="E1137" i="28"/>
  <c r="E1138" i="28"/>
  <c r="E1139" i="28"/>
  <c r="E1140" i="28"/>
  <c r="E1141" i="28"/>
  <c r="E1142" i="28"/>
  <c r="E1143" i="28"/>
  <c r="E1144" i="28"/>
  <c r="E1145" i="28"/>
  <c r="E1146" i="28"/>
  <c r="E1147" i="28"/>
  <c r="E1148" i="28"/>
  <c r="E1149" i="28"/>
  <c r="E1150" i="28"/>
  <c r="E1151" i="28"/>
  <c r="E1152" i="28"/>
  <c r="E1153" i="28"/>
  <c r="E1154" i="28"/>
  <c r="E1155" i="28"/>
  <c r="E1156" i="28"/>
  <c r="E1157" i="28"/>
  <c r="E1158" i="28"/>
  <c r="E1159" i="28"/>
  <c r="E1160" i="28"/>
  <c r="E1161" i="28"/>
  <c r="E1162" i="28"/>
  <c r="E1163" i="28"/>
  <c r="E1164" i="28"/>
  <c r="E1165" i="28"/>
  <c r="E1166" i="28"/>
  <c r="E1167" i="28"/>
  <c r="E1168" i="28"/>
  <c r="E1169" i="28"/>
  <c r="E1170" i="28"/>
  <c r="E1171" i="28"/>
  <c r="E1172" i="28"/>
  <c r="E1173" i="28"/>
  <c r="E1174" i="28"/>
  <c r="E1175" i="28"/>
  <c r="E1176" i="28"/>
  <c r="E1177" i="28"/>
  <c r="E1178" i="28"/>
  <c r="E1179" i="28"/>
  <c r="E1180" i="28"/>
  <c r="E1181" i="28"/>
  <c r="E1182" i="28"/>
  <c r="E1183" i="28"/>
  <c r="E1184" i="28"/>
  <c r="E1185" i="28"/>
  <c r="E1186" i="28"/>
  <c r="E1187" i="28"/>
  <c r="E1188" i="28"/>
  <c r="E1189" i="28"/>
  <c r="E1190" i="28"/>
  <c r="E1191" i="28"/>
  <c r="E1192" i="28"/>
  <c r="E1193" i="28"/>
  <c r="E1194" i="28"/>
  <c r="E1195" i="28"/>
  <c r="E1196" i="28"/>
  <c r="E1197" i="28"/>
  <c r="E1198" i="28"/>
  <c r="E1199" i="28"/>
  <c r="E1200" i="28"/>
  <c r="E1201" i="28"/>
  <c r="E1202" i="28"/>
  <c r="E1203" i="28"/>
  <c r="E1204" i="28"/>
  <c r="E1205" i="28"/>
  <c r="E1206" i="28"/>
  <c r="E1207" i="28"/>
  <c r="E1208" i="28"/>
  <c r="E1209" i="28"/>
  <c r="E1210" i="28"/>
  <c r="E1211" i="28"/>
  <c r="E1212" i="28"/>
  <c r="E1213" i="28"/>
  <c r="E1214" i="28"/>
  <c r="E1215" i="28"/>
  <c r="E1216" i="28"/>
  <c r="E1217" i="28"/>
  <c r="E1218" i="28"/>
  <c r="E1219" i="28"/>
  <c r="E1220" i="28"/>
  <c r="E1221" i="28"/>
  <c r="E1222" i="28"/>
  <c r="E1223" i="28"/>
  <c r="E1224" i="28"/>
  <c r="E1225" i="28"/>
  <c r="E1226" i="28"/>
  <c r="E1227" i="28"/>
  <c r="E1228" i="28"/>
  <c r="E1229" i="28"/>
  <c r="E1230" i="28"/>
  <c r="E1231" i="28"/>
  <c r="E1232" i="28"/>
  <c r="E1233" i="28"/>
  <c r="E1234" i="28"/>
  <c r="E1235" i="28"/>
  <c r="E1236" i="28"/>
  <c r="E1237" i="28"/>
  <c r="E1238" i="28"/>
  <c r="E1239" i="28"/>
  <c r="E1240" i="28"/>
  <c r="E1241" i="28"/>
  <c r="E1242" i="28"/>
  <c r="E1243" i="28"/>
  <c r="E1244" i="28"/>
  <c r="E1245" i="28"/>
  <c r="E1246" i="28"/>
  <c r="E1247" i="28"/>
  <c r="E1248" i="28"/>
  <c r="E1249" i="28"/>
  <c r="E1250" i="28"/>
  <c r="E1251" i="28"/>
  <c r="E1252" i="28"/>
  <c r="E1253" i="28"/>
  <c r="E1254" i="28"/>
  <c r="E1255" i="28"/>
  <c r="E1256" i="28"/>
  <c r="E1257" i="28"/>
  <c r="E1258" i="28"/>
  <c r="E1259" i="28"/>
  <c r="E1260" i="28"/>
  <c r="E1261" i="28"/>
  <c r="E1262" i="28"/>
  <c r="E1263" i="28"/>
  <c r="E1264" i="28"/>
  <c r="E1265" i="28"/>
  <c r="E1266" i="28"/>
  <c r="E1267" i="28"/>
  <c r="E1268" i="28"/>
  <c r="E1269" i="28"/>
  <c r="E1270" i="28"/>
  <c r="E1271" i="28"/>
  <c r="E1272" i="28"/>
  <c r="E1273" i="28"/>
  <c r="E1274" i="28"/>
  <c r="E1275" i="28"/>
  <c r="E1276" i="28"/>
  <c r="E1277" i="28"/>
  <c r="E1278" i="28"/>
  <c r="E1279" i="28"/>
  <c r="E1280" i="28"/>
  <c r="E1281" i="28"/>
  <c r="E1282" i="28"/>
  <c r="E1283" i="28"/>
  <c r="E1284" i="28"/>
  <c r="E1285" i="28"/>
  <c r="E1286" i="28"/>
  <c r="E1287" i="28"/>
  <c r="E1288" i="28"/>
  <c r="E1289" i="28"/>
  <c r="E1290" i="28"/>
  <c r="E1291" i="28"/>
  <c r="E1292" i="28"/>
  <c r="E1293" i="28"/>
  <c r="E1294" i="28"/>
  <c r="E1295" i="28"/>
  <c r="E1296" i="28"/>
  <c r="E1297" i="28"/>
  <c r="E1298" i="28"/>
  <c r="E1299" i="28"/>
  <c r="E1300" i="28"/>
  <c r="E1301" i="28"/>
  <c r="E1302" i="28"/>
  <c r="E1303" i="28"/>
  <c r="E1304" i="28"/>
  <c r="E1305" i="28"/>
  <c r="E1306" i="28"/>
  <c r="E1307" i="28"/>
  <c r="E1308" i="28"/>
  <c r="E1309" i="28"/>
  <c r="E1310" i="28"/>
  <c r="E1311" i="28"/>
  <c r="E1312" i="28"/>
  <c r="E1313" i="28"/>
  <c r="E1314" i="28"/>
  <c r="E1315" i="28"/>
  <c r="E1316" i="28"/>
  <c r="E1317" i="28"/>
  <c r="E1318" i="28"/>
  <c r="E1319" i="28"/>
  <c r="E1320" i="28"/>
  <c r="E1321" i="28"/>
  <c r="E1322" i="28"/>
  <c r="E1323" i="28"/>
  <c r="E1324" i="28"/>
  <c r="E1325" i="28"/>
  <c r="E1326" i="28"/>
  <c r="E1327" i="28"/>
  <c r="E1328" i="28"/>
  <c r="E1329" i="28"/>
  <c r="E1330" i="28"/>
  <c r="E1331" i="28"/>
  <c r="E1332" i="28"/>
  <c r="E1333" i="28"/>
  <c r="E1334" i="28"/>
  <c r="E1335" i="28"/>
  <c r="E1336" i="28"/>
  <c r="E1337" i="28"/>
  <c r="E1338" i="28"/>
  <c r="E1339" i="28"/>
  <c r="E1340" i="28"/>
  <c r="E1341" i="28"/>
  <c r="E1342" i="28"/>
  <c r="E1343" i="28"/>
  <c r="E1344" i="28"/>
  <c r="E1345" i="28"/>
  <c r="E1346" i="28"/>
  <c r="E1347" i="28"/>
  <c r="E1348" i="28"/>
  <c r="E1349" i="28"/>
  <c r="E1350" i="28"/>
  <c r="E1351" i="28"/>
  <c r="E1352" i="28"/>
  <c r="E1353" i="28"/>
  <c r="E1354" i="28"/>
  <c r="E1355" i="28"/>
  <c r="E1356" i="28"/>
  <c r="E1357" i="28"/>
  <c r="E1358" i="28"/>
  <c r="E1359" i="28"/>
  <c r="E1360" i="28"/>
  <c r="E1361" i="28"/>
  <c r="E1362" i="28"/>
  <c r="E1363" i="28"/>
  <c r="E1364" i="28"/>
  <c r="E1365" i="28"/>
  <c r="E1366" i="28"/>
  <c r="E1367" i="28"/>
  <c r="E1368" i="28"/>
  <c r="E1369" i="28"/>
  <c r="E1370" i="28"/>
  <c r="E1371" i="28"/>
  <c r="E1372" i="28"/>
  <c r="E1373" i="28"/>
  <c r="E1374" i="28"/>
  <c r="E1375" i="28"/>
  <c r="E1376" i="28"/>
  <c r="E1377" i="28"/>
  <c r="E1378" i="28"/>
  <c r="E1379" i="28"/>
  <c r="E1380" i="28"/>
  <c r="E1381" i="28"/>
  <c r="E1382" i="28"/>
  <c r="E1383" i="28"/>
  <c r="E1384" i="28"/>
  <c r="E1385" i="28"/>
  <c r="E1386" i="28"/>
  <c r="E1387" i="28"/>
  <c r="E1388" i="28"/>
  <c r="E1389" i="28"/>
  <c r="E1390" i="28"/>
  <c r="E1391" i="28"/>
  <c r="E1392" i="28"/>
  <c r="E1393" i="28"/>
  <c r="E1395" i="28"/>
  <c r="E1396" i="28"/>
  <c r="E1397" i="28"/>
  <c r="E1398" i="28"/>
  <c r="E1399" i="28"/>
  <c r="E1400" i="28"/>
  <c r="E1402" i="28"/>
  <c r="E1403" i="28"/>
  <c r="E1404" i="28"/>
  <c r="E1405" i="28"/>
  <c r="E1406" i="28"/>
  <c r="E1407" i="28"/>
  <c r="E1408" i="28"/>
  <c r="E1409" i="28"/>
  <c r="E1410" i="28"/>
  <c r="E1411" i="28"/>
  <c r="E1412" i="28"/>
  <c r="E1413" i="28"/>
  <c r="E1414" i="28"/>
  <c r="E1415" i="28"/>
  <c r="E1416" i="28"/>
  <c r="E1417" i="28"/>
  <c r="E1418" i="28"/>
  <c r="E1419" i="28"/>
  <c r="E1420" i="28"/>
  <c r="E1421" i="28"/>
  <c r="E1422" i="28"/>
  <c r="E1423" i="28"/>
  <c r="E1424" i="28"/>
  <c r="E1425" i="28"/>
  <c r="E1426" i="28"/>
  <c r="E1427" i="28"/>
  <c r="E1428" i="28"/>
  <c r="E1429" i="28"/>
  <c r="E1430" i="28"/>
  <c r="E1431" i="28"/>
  <c r="E1432" i="28"/>
  <c r="E1433" i="28"/>
  <c r="E1434" i="28"/>
  <c r="E1435" i="28"/>
  <c r="E1437" i="28"/>
  <c r="E1438" i="28"/>
  <c r="E1439" i="28"/>
  <c r="E1440" i="28"/>
  <c r="E1441" i="28"/>
  <c r="E1442" i="28"/>
  <c r="E1444" i="28"/>
  <c r="E1445" i="28"/>
  <c r="E1446" i="28"/>
  <c r="E1447" i="28"/>
  <c r="E1083" i="28"/>
  <c r="E1082" i="28"/>
  <c r="E1081" i="28"/>
  <c r="E1080" i="28"/>
  <c r="E1079" i="28"/>
  <c r="E1078" i="28"/>
  <c r="E1077" i="28"/>
  <c r="E854" i="28"/>
  <c r="E855" i="28"/>
  <c r="E856" i="28"/>
  <c r="E857" i="28"/>
  <c r="E858" i="28"/>
  <c r="E859" i="28"/>
  <c r="E860" i="28"/>
  <c r="E861" i="28"/>
  <c r="E862" i="28"/>
  <c r="E863" i="28"/>
  <c r="E864" i="28"/>
  <c r="E865" i="28"/>
  <c r="E866" i="28"/>
  <c r="E867" i="28"/>
  <c r="E868" i="28"/>
  <c r="E869" i="28"/>
  <c r="E870" i="28"/>
  <c r="E871" i="28"/>
  <c r="E872" i="28"/>
  <c r="E873" i="28"/>
  <c r="E853" i="28"/>
  <c r="E852" i="28"/>
  <c r="E851" i="28"/>
  <c r="E850" i="28"/>
  <c r="E849" i="28"/>
  <c r="E848" i="28"/>
  <c r="E847" i="28"/>
  <c r="E846" i="28"/>
  <c r="E845" i="28"/>
  <c r="E844" i="28"/>
  <c r="E781" i="28" l="1"/>
  <c r="E782" i="28"/>
  <c r="E783" i="28"/>
  <c r="E784" i="28"/>
  <c r="E785" i="28"/>
  <c r="E786" i="28"/>
  <c r="E787" i="28"/>
  <c r="E788" i="28"/>
  <c r="E789" i="28"/>
  <c r="E790" i="28"/>
  <c r="E791" i="28"/>
  <c r="E792" i="28"/>
  <c r="E793" i="28"/>
  <c r="E794" i="28"/>
  <c r="E795" i="28"/>
  <c r="E796" i="28"/>
  <c r="E797" i="28"/>
  <c r="E798" i="28"/>
  <c r="E799" i="28"/>
  <c r="E800" i="28"/>
  <c r="E801" i="28"/>
  <c r="E802" i="28"/>
  <c r="E803" i="28"/>
  <c r="E804" i="28"/>
  <c r="E805" i="28"/>
  <c r="E806" i="28"/>
  <c r="E807" i="28"/>
  <c r="E808" i="28"/>
  <c r="E809" i="28"/>
  <c r="E810" i="28"/>
  <c r="E811" i="28"/>
  <c r="E812" i="28"/>
  <c r="E813" i="28"/>
  <c r="E814" i="28"/>
  <c r="E815" i="28"/>
  <c r="E816" i="28"/>
  <c r="E817" i="28"/>
  <c r="E818" i="28"/>
  <c r="E819" i="28"/>
  <c r="E820" i="28"/>
  <c r="E821" i="28"/>
  <c r="E822" i="28"/>
  <c r="E823" i="28"/>
  <c r="E824" i="28"/>
  <c r="E825" i="28"/>
  <c r="E826" i="28"/>
  <c r="E827" i="28"/>
  <c r="E828" i="28"/>
  <c r="E829" i="28"/>
  <c r="E830" i="28"/>
  <c r="E831" i="28"/>
  <c r="E832" i="28"/>
  <c r="E833" i="28"/>
  <c r="E834" i="28"/>
  <c r="E835" i="28"/>
  <c r="E836" i="28"/>
  <c r="E837" i="28"/>
  <c r="E838" i="28"/>
  <c r="E839" i="28"/>
  <c r="E840" i="28"/>
  <c r="E841" i="28"/>
  <c r="E842" i="28"/>
  <c r="E843" i="28"/>
  <c r="DP19" i="1"/>
  <c r="E683" i="28"/>
  <c r="E684" i="28"/>
  <c r="E685" i="28"/>
  <c r="E686" i="28"/>
  <c r="E687" i="28"/>
  <c r="E688" i="28"/>
  <c r="E689" i="28"/>
  <c r="E690" i="28"/>
  <c r="E691" i="28"/>
  <c r="E692" i="28"/>
  <c r="E693" i="28"/>
  <c r="E694" i="28"/>
  <c r="E695" i="28"/>
  <c r="E696" i="28"/>
  <c r="E697" i="28"/>
  <c r="E698" i="28"/>
  <c r="E699" i="28"/>
  <c r="E700" i="28"/>
  <c r="E701" i="28"/>
  <c r="E702" i="28"/>
  <c r="E703" i="28"/>
  <c r="E704" i="28"/>
  <c r="E705" i="28"/>
  <c r="E706" i="28"/>
  <c r="E707" i="28"/>
  <c r="E708" i="28"/>
  <c r="E709" i="28"/>
  <c r="E710" i="28"/>
  <c r="E711" i="28"/>
  <c r="E712" i="28"/>
  <c r="E713" i="28"/>
  <c r="E714" i="28"/>
  <c r="E715" i="28"/>
  <c r="E716" i="28"/>
  <c r="E717" i="28"/>
  <c r="E718" i="28"/>
  <c r="E719" i="28"/>
  <c r="E720" i="28"/>
  <c r="E721" i="28"/>
  <c r="E722" i="28"/>
  <c r="E723" i="28"/>
  <c r="E724" i="28"/>
  <c r="E725" i="28"/>
  <c r="E726" i="28"/>
  <c r="E727" i="28"/>
  <c r="E728" i="28"/>
  <c r="E729" i="28"/>
  <c r="E730" i="28"/>
  <c r="E731" i="28"/>
  <c r="E529" i="28"/>
  <c r="E530" i="28"/>
  <c r="E531" i="28"/>
  <c r="E532" i="28"/>
  <c r="E533" i="28"/>
  <c r="E534" i="28"/>
  <c r="E535" i="28"/>
  <c r="E536" i="28"/>
  <c r="E537" i="28"/>
  <c r="E538" i="28"/>
  <c r="E539" i="28"/>
  <c r="E540" i="28"/>
  <c r="E541" i="28"/>
  <c r="E542" i="28"/>
  <c r="E543" i="28"/>
  <c r="E544" i="28"/>
  <c r="E545" i="28"/>
  <c r="E546" i="28"/>
  <c r="E547" i="28"/>
  <c r="E548" i="28"/>
  <c r="E549" i="28"/>
  <c r="E550" i="28"/>
  <c r="E551" i="28"/>
  <c r="E552" i="28"/>
  <c r="E553" i="28"/>
  <c r="E554" i="28"/>
  <c r="E555" i="28"/>
  <c r="E556" i="28"/>
  <c r="E557" i="28"/>
  <c r="E558" i="28"/>
  <c r="E559" i="28"/>
  <c r="E560" i="28"/>
  <c r="E561" i="28"/>
  <c r="E562" i="28"/>
  <c r="E563" i="28"/>
  <c r="E564" i="28"/>
  <c r="E565" i="28"/>
  <c r="E566" i="28"/>
  <c r="E567" i="28"/>
  <c r="E568" i="28"/>
  <c r="E569" i="28"/>
  <c r="E570" i="28"/>
  <c r="E571" i="28"/>
  <c r="E572" i="28"/>
  <c r="E573" i="28"/>
  <c r="E574" i="28"/>
  <c r="E575" i="28"/>
  <c r="E576" i="28"/>
  <c r="E577" i="28"/>
  <c r="E481" i="28" l="1"/>
  <c r="E482" i="28"/>
  <c r="E483" i="28"/>
  <c r="E484" i="28"/>
  <c r="E485" i="28"/>
  <c r="E486" i="28"/>
  <c r="E487" i="28"/>
  <c r="E488" i="28"/>
  <c r="E489" i="28"/>
  <c r="E490" i="28"/>
  <c r="E491" i="28"/>
  <c r="E492" i="28"/>
  <c r="E493" i="28"/>
  <c r="E494" i="28"/>
  <c r="E495" i="28"/>
  <c r="E496" i="28"/>
  <c r="E497" i="28"/>
  <c r="E498" i="28"/>
  <c r="E499" i="28"/>
  <c r="E500" i="28"/>
  <c r="E501" i="28"/>
  <c r="E502" i="28"/>
  <c r="E503" i="28"/>
  <c r="E504" i="28"/>
  <c r="E505" i="28"/>
  <c r="E506" i="28"/>
  <c r="E507" i="28"/>
  <c r="E508" i="28"/>
  <c r="E509" i="28"/>
  <c r="E510" i="28"/>
  <c r="E511" i="28"/>
  <c r="E512" i="28"/>
  <c r="E513" i="28"/>
  <c r="E514" i="28"/>
  <c r="E515" i="28"/>
  <c r="E516" i="28"/>
  <c r="E517" i="28"/>
  <c r="E518" i="28"/>
  <c r="E519" i="28"/>
  <c r="E520" i="28"/>
  <c r="E521" i="28"/>
  <c r="E522" i="28"/>
  <c r="E523" i="28"/>
  <c r="E524" i="28"/>
  <c r="E525" i="28"/>
  <c r="E480" i="28"/>
  <c r="E479" i="28"/>
  <c r="E434" i="28"/>
  <c r="E435" i="28"/>
  <c r="E436" i="28"/>
  <c r="E437" i="28"/>
  <c r="E438" i="28"/>
  <c r="E439" i="28"/>
  <c r="E440" i="28"/>
  <c r="E441" i="28"/>
  <c r="E442" i="28"/>
  <c r="E443" i="28"/>
  <c r="E444" i="28"/>
  <c r="E445" i="28"/>
  <c r="E446" i="28"/>
  <c r="E447" i="28"/>
  <c r="E448" i="28"/>
  <c r="E449" i="28"/>
  <c r="E450" i="28"/>
  <c r="E451" i="28"/>
  <c r="E452" i="28"/>
  <c r="E453" i="28"/>
  <c r="E454" i="28"/>
  <c r="E455" i="28"/>
  <c r="E456" i="28"/>
  <c r="E457" i="28"/>
  <c r="E458" i="28"/>
  <c r="E459" i="28"/>
  <c r="E460" i="28"/>
  <c r="E461" i="28"/>
  <c r="E462" i="28"/>
  <c r="E463" i="28"/>
  <c r="E464" i="28"/>
  <c r="E465" i="28"/>
  <c r="E466" i="28"/>
  <c r="E467" i="28"/>
  <c r="E468" i="28"/>
  <c r="E469" i="28"/>
  <c r="E470" i="28"/>
  <c r="E471" i="28"/>
  <c r="E472" i="28"/>
  <c r="E473" i="28"/>
  <c r="E474" i="28"/>
  <c r="E475" i="28"/>
  <c r="E476" i="28"/>
  <c r="E477" i="28"/>
  <c r="E478" i="28"/>
  <c r="E433" i="28"/>
  <c r="E432" i="28"/>
  <c r="E431" i="28"/>
  <c r="E430" i="28"/>
  <c r="E429" i="28"/>
  <c r="E428" i="28"/>
  <c r="E427" i="28"/>
  <c r="E426" i="28"/>
  <c r="E425" i="28"/>
  <c r="E424" i="28"/>
  <c r="E423" i="28"/>
  <c r="E422" i="28"/>
  <c r="E421" i="28"/>
  <c r="E420" i="28"/>
  <c r="E419" i="28"/>
  <c r="E418" i="28"/>
  <c r="E417" i="28"/>
  <c r="E416" i="28"/>
  <c r="E415" i="28"/>
  <c r="E414" i="28"/>
  <c r="E413" i="28"/>
  <c r="E412" i="28"/>
  <c r="E411" i="28"/>
  <c r="E410" i="28"/>
  <c r="E409" i="28"/>
  <c r="E408" i="28"/>
  <c r="E407" i="28"/>
  <c r="E406" i="28"/>
  <c r="E405" i="28"/>
  <c r="E404" i="28"/>
  <c r="E403" i="28"/>
  <c r="E402" i="28"/>
  <c r="E401" i="28"/>
  <c r="E400" i="28"/>
  <c r="E399" i="28"/>
  <c r="E398" i="28"/>
  <c r="E397" i="28"/>
  <c r="E396" i="28"/>
  <c r="E395" i="28"/>
  <c r="E394" i="28"/>
  <c r="E393" i="28"/>
  <c r="E392" i="28"/>
  <c r="E391" i="28"/>
  <c r="E390" i="28"/>
  <c r="E389" i="28"/>
  <c r="E388" i="28"/>
  <c r="E387" i="28"/>
  <c r="E386" i="28"/>
  <c r="E385" i="28"/>
  <c r="E384" i="28"/>
  <c r="E383" i="28"/>
  <c r="E382" i="28"/>
  <c r="E381" i="28"/>
  <c r="E380" i="28"/>
  <c r="E379" i="28"/>
  <c r="E378" i="28"/>
  <c r="E377" i="28"/>
  <c r="E376" i="28"/>
  <c r="E375" i="28"/>
  <c r="E374" i="28"/>
  <c r="E373" i="28"/>
  <c r="E372" i="28"/>
  <c r="E371" i="28"/>
  <c r="E370" i="28"/>
  <c r="E369" i="28"/>
  <c r="E368" i="28"/>
  <c r="E367" i="28"/>
  <c r="E366" i="28"/>
  <c r="E365" i="28"/>
  <c r="E364" i="28"/>
  <c r="E363" i="28"/>
  <c r="E362" i="28"/>
  <c r="E361" i="28"/>
  <c r="E360" i="28"/>
  <c r="E359" i="28"/>
  <c r="E358" i="28"/>
  <c r="E357" i="28"/>
  <c r="E356" i="28"/>
  <c r="E355" i="28"/>
  <c r="E354" i="28"/>
  <c r="E353" i="28"/>
  <c r="E352" i="28"/>
  <c r="E351" i="28"/>
  <c r="E350" i="28"/>
  <c r="E349" i="28"/>
  <c r="E348" i="28"/>
  <c r="E347" i="28"/>
  <c r="E346" i="28"/>
  <c r="E345" i="28"/>
  <c r="E344" i="28"/>
  <c r="E343" i="28"/>
  <c r="E342" i="28"/>
  <c r="E341" i="28"/>
  <c r="E340" i="28"/>
  <c r="E339" i="28"/>
  <c r="E338" i="28"/>
  <c r="E337" i="28"/>
  <c r="E336" i="28"/>
  <c r="E335" i="28"/>
  <c r="E334" i="28"/>
  <c r="E333" i="28"/>
  <c r="E332" i="28"/>
  <c r="E331" i="28"/>
  <c r="E330" i="28"/>
  <c r="E329" i="28"/>
  <c r="E328" i="28"/>
  <c r="E327" i="28"/>
  <c r="E326" i="28"/>
  <c r="E325" i="28"/>
  <c r="E324" i="28"/>
  <c r="E323" i="28"/>
  <c r="E322" i="28"/>
  <c r="E321" i="28"/>
  <c r="E320" i="28"/>
  <c r="E318" i="28"/>
  <c r="E316" i="28"/>
  <c r="E315" i="28"/>
  <c r="E314" i="28"/>
  <c r="E313" i="28"/>
  <c r="E312" i="28"/>
  <c r="E311" i="28"/>
  <c r="E310" i="28"/>
  <c r="E309" i="28"/>
  <c r="E308" i="28"/>
  <c r="E307" i="28"/>
  <c r="E306" i="28"/>
  <c r="E304" i="28"/>
  <c r="E302" i="28"/>
  <c r="E301" i="28"/>
  <c r="E300" i="28"/>
  <c r="E299" i="28"/>
  <c r="E298" i="28"/>
  <c r="E297" i="28"/>
  <c r="E296" i="28"/>
  <c r="E295" i="28"/>
  <c r="E294" i="28"/>
  <c r="E293" i="28"/>
  <c r="E292" i="28"/>
  <c r="E290" i="28"/>
  <c r="E288" i="28"/>
  <c r="E287" i="28"/>
  <c r="E286" i="28"/>
  <c r="E285" i="28"/>
  <c r="E284" i="28"/>
  <c r="E283" i="28"/>
  <c r="E282" i="28"/>
  <c r="E281" i="28"/>
  <c r="E280" i="28"/>
  <c r="E279" i="28"/>
  <c r="E278" i="28"/>
  <c r="E277" i="28"/>
  <c r="E276" i="28"/>
  <c r="E275" i="28"/>
  <c r="E274" i="28"/>
  <c r="E273" i="28"/>
  <c r="E272" i="28"/>
  <c r="E271" i="28"/>
  <c r="E270" i="28"/>
  <c r="E269" i="28"/>
  <c r="E268" i="28"/>
  <c r="E267" i="28"/>
  <c r="E266" i="28"/>
  <c r="E265" i="28"/>
  <c r="E264" i="28"/>
  <c r="E263" i="28"/>
  <c r="E262" i="28"/>
  <c r="E260" i="28"/>
  <c r="E258" i="28"/>
  <c r="E257" i="28"/>
  <c r="E256" i="28"/>
  <c r="E255" i="28"/>
  <c r="E254" i="28"/>
  <c r="E253" i="28"/>
  <c r="E252" i="28"/>
  <c r="E251" i="28"/>
  <c r="E250" i="28"/>
  <c r="E249" i="28"/>
  <c r="E248" i="28"/>
  <c r="E246" i="28"/>
  <c r="E244" i="28"/>
  <c r="E243" i="28"/>
  <c r="E242" i="28"/>
  <c r="E241" i="28"/>
  <c r="E240" i="28"/>
  <c r="E239" i="28"/>
  <c r="E238" i="28"/>
  <c r="E237" i="28"/>
  <c r="E236" i="28"/>
  <c r="E235" i="28"/>
  <c r="E234" i="28"/>
  <c r="E232" i="28" l="1"/>
  <c r="E230" i="28"/>
  <c r="E229" i="28"/>
  <c r="E228" i="28"/>
  <c r="E227" i="28"/>
  <c r="E226" i="28"/>
  <c r="E225" i="28"/>
  <c r="E224" i="28"/>
  <c r="E223" i="28"/>
  <c r="E222" i="28"/>
  <c r="E221" i="28"/>
  <c r="E220" i="28"/>
  <c r="E219" i="28"/>
  <c r="E218" i="28"/>
  <c r="E217" i="28"/>
  <c r="E216" i="28"/>
  <c r="E215" i="28"/>
  <c r="E214" i="28"/>
  <c r="E213" i="28"/>
  <c r="E212" i="28"/>
  <c r="E211" i="28"/>
  <c r="E210" i="28"/>
  <c r="E209" i="28"/>
  <c r="E208" i="28"/>
  <c r="E207" i="28"/>
  <c r="E206" i="28"/>
  <c r="E205" i="28"/>
  <c r="E204" i="28"/>
  <c r="E203" i="28"/>
  <c r="E202" i="28"/>
  <c r="E201" i="28"/>
  <c r="E200" i="28"/>
  <c r="E199" i="28"/>
  <c r="E198" i="28"/>
  <c r="E196" i="28"/>
  <c r="E194" i="28"/>
  <c r="E193" i="28"/>
  <c r="E192" i="28"/>
  <c r="E191" i="28"/>
  <c r="E190" i="28"/>
  <c r="E189" i="28"/>
  <c r="E188" i="28"/>
  <c r="E186" i="28"/>
  <c r="E185" i="28"/>
  <c r="E187" i="28"/>
  <c r="E184" i="28"/>
  <c r="E182" i="28"/>
  <c r="E180" i="28"/>
  <c r="E179" i="28"/>
  <c r="E178" i="28"/>
  <c r="E177" i="28"/>
  <c r="E176" i="28"/>
  <c r="E175" i="28"/>
  <c r="E174" i="28"/>
  <c r="E173" i="28"/>
  <c r="E172" i="28"/>
  <c r="E171" i="28"/>
  <c r="E170" i="28"/>
  <c r="E168" i="28"/>
  <c r="E166" i="28"/>
  <c r="E165" i="28"/>
  <c r="E164" i="28"/>
  <c r="E163" i="28"/>
  <c r="E162" i="28"/>
  <c r="E161" i="28"/>
  <c r="E160" i="28"/>
  <c r="E159" i="28"/>
  <c r="E158" i="28"/>
  <c r="E157" i="28"/>
  <c r="E156" i="28"/>
  <c r="E155" i="28"/>
  <c r="E154" i="28"/>
  <c r="E151" i="28"/>
  <c r="E150" i="28"/>
  <c r="E149" i="28"/>
  <c r="E148" i="28"/>
  <c r="E147" i="28"/>
  <c r="E146" i="28"/>
  <c r="E145" i="28"/>
  <c r="E144" i="28"/>
  <c r="E143" i="28"/>
  <c r="E142" i="28"/>
  <c r="E141" i="28"/>
  <c r="E140" i="28"/>
  <c r="E139" i="28"/>
  <c r="E138" i="28"/>
  <c r="E137" i="28"/>
  <c r="E136" i="28"/>
  <c r="E135" i="28"/>
  <c r="E134" i="28"/>
  <c r="E132" i="28"/>
  <c r="E130" i="28"/>
  <c r="E129" i="28"/>
  <c r="E128" i="28"/>
  <c r="E127" i="28"/>
  <c r="E126" i="28"/>
  <c r="E125" i="28"/>
  <c r="E124" i="28"/>
  <c r="E123" i="28"/>
  <c r="E122" i="28"/>
  <c r="E121" i="28"/>
  <c r="E120" i="28"/>
  <c r="E118" i="28"/>
  <c r="E116" i="28"/>
  <c r="E115" i="28"/>
  <c r="E114" i="28"/>
  <c r="E113" i="28"/>
  <c r="E112" i="28"/>
  <c r="E111" i="28"/>
  <c r="E110" i="28"/>
  <c r="E109" i="28"/>
  <c r="E108" i="28"/>
  <c r="E107" i="28"/>
  <c r="E106" i="28"/>
  <c r="E104" i="28"/>
  <c r="DQ282" i="1" l="1"/>
  <c r="DQ278" i="1"/>
  <c r="AK281" i="1" l="1"/>
  <c r="E102" i="28"/>
  <c r="E101" i="28"/>
  <c r="E100" i="28"/>
  <c r="E99" i="28"/>
  <c r="E98" i="28"/>
  <c r="E97" i="28"/>
  <c r="E96" i="28"/>
  <c r="E95" i="28"/>
  <c r="E94" i="28"/>
  <c r="E93" i="28"/>
  <c r="E92" i="28"/>
  <c r="E91" i="28"/>
  <c r="E90" i="28"/>
  <c r="E89" i="28"/>
  <c r="E88" i="28"/>
  <c r="E87" i="28"/>
  <c r="E41" i="28"/>
  <c r="E38" i="28"/>
  <c r="E30" i="28"/>
  <c r="E29" i="28"/>
  <c r="E28" i="28"/>
  <c r="E27" i="28"/>
  <c r="E26" i="28"/>
  <c r="E25" i="28"/>
  <c r="E31" i="28"/>
  <c r="E32" i="28"/>
  <c r="E33" i="28"/>
  <c r="E34" i="28"/>
  <c r="E35" i="28"/>
  <c r="E36" i="28"/>
  <c r="E11" i="28"/>
  <c r="E24" i="28"/>
  <c r="E23" i="28"/>
  <c r="E22" i="28"/>
  <c r="E21" i="28"/>
  <c r="E20" i="28"/>
  <c r="E19" i="28"/>
  <c r="E18" i="28"/>
  <c r="E17" i="28"/>
  <c r="E16" i="28"/>
  <c r="E15" i="28"/>
  <c r="AC10" i="28" l="1"/>
  <c r="DR346" i="1" l="1"/>
  <c r="AX346" i="1" s="1"/>
  <c r="EN612" i="2" l="1"/>
  <c r="EP612" i="2"/>
  <c r="EQ612" i="2"/>
  <c r="ES612" i="2"/>
  <c r="EU612" i="2"/>
  <c r="EV612" i="2"/>
  <c r="EN613" i="2"/>
  <c r="EP613" i="2"/>
  <c r="EQ613" i="2"/>
  <c r="ES613" i="2"/>
  <c r="EU613" i="2"/>
  <c r="EV613" i="2"/>
  <c r="EN614" i="2"/>
  <c r="EP614" i="2"/>
  <c r="EQ614" i="2"/>
  <c r="ES614" i="2"/>
  <c r="EU614" i="2"/>
  <c r="EV614" i="2"/>
  <c r="EN615" i="2"/>
  <c r="EP615" i="2"/>
  <c r="EQ615" i="2"/>
  <c r="ES615" i="2"/>
  <c r="EU615" i="2"/>
  <c r="EV615" i="2"/>
  <c r="EN616" i="2"/>
  <c r="EP616" i="2"/>
  <c r="EQ616" i="2"/>
  <c r="ES616" i="2"/>
  <c r="EU616" i="2"/>
  <c r="EV616" i="2"/>
  <c r="EN604" i="2"/>
  <c r="EP604" i="2"/>
  <c r="EQ604" i="2"/>
  <c r="ES604" i="2"/>
  <c r="EU604" i="2"/>
  <c r="EV604" i="2"/>
  <c r="EN605" i="2"/>
  <c r="EP605" i="2"/>
  <c r="EQ605" i="2"/>
  <c r="ES605" i="2"/>
  <c r="EU605" i="2"/>
  <c r="EV605" i="2"/>
  <c r="EN606" i="2"/>
  <c r="EP606" i="2"/>
  <c r="EQ606" i="2"/>
  <c r="ES606" i="2"/>
  <c r="EU606" i="2"/>
  <c r="EV606" i="2"/>
  <c r="EN607" i="2"/>
  <c r="EP607" i="2"/>
  <c r="EQ607" i="2"/>
  <c r="ES607" i="2"/>
  <c r="EU607" i="2"/>
  <c r="EV607" i="2"/>
  <c r="EN608" i="2"/>
  <c r="EP608" i="2"/>
  <c r="EQ608" i="2"/>
  <c r="ES608" i="2"/>
  <c r="EU608" i="2"/>
  <c r="EV608" i="2"/>
  <c r="EN609" i="2"/>
  <c r="EP609" i="2"/>
  <c r="EQ609" i="2"/>
  <c r="ES609" i="2"/>
  <c r="EU609" i="2"/>
  <c r="EV609" i="2"/>
  <c r="EN610" i="2"/>
  <c r="EP610" i="2"/>
  <c r="EQ610" i="2"/>
  <c r="ES610" i="2"/>
  <c r="EU610" i="2"/>
  <c r="EV610" i="2"/>
  <c r="EN611" i="2"/>
  <c r="EP611" i="2"/>
  <c r="EQ611" i="2"/>
  <c r="ES611" i="2"/>
  <c r="EU611" i="2"/>
  <c r="EV611" i="2"/>
  <c r="EN598" i="2"/>
  <c r="EP598" i="2"/>
  <c r="EQ598" i="2"/>
  <c r="ES598" i="2"/>
  <c r="EU598" i="2"/>
  <c r="EV598" i="2"/>
  <c r="EN599" i="2"/>
  <c r="EP599" i="2"/>
  <c r="EQ599" i="2"/>
  <c r="ES599" i="2"/>
  <c r="EU599" i="2"/>
  <c r="EV599" i="2"/>
  <c r="EN600" i="2"/>
  <c r="EP600" i="2"/>
  <c r="EQ600" i="2"/>
  <c r="ES600" i="2"/>
  <c r="EU600" i="2"/>
  <c r="EV600" i="2"/>
  <c r="EN601" i="2"/>
  <c r="EP601" i="2"/>
  <c r="EQ601" i="2"/>
  <c r="ES601" i="2"/>
  <c r="EU601" i="2"/>
  <c r="EV601" i="2"/>
  <c r="EN602" i="2"/>
  <c r="EP602" i="2"/>
  <c r="EQ602" i="2"/>
  <c r="ES602" i="2"/>
  <c r="EU602" i="2"/>
  <c r="EV602" i="2"/>
  <c r="EN603" i="2"/>
  <c r="EP603" i="2"/>
  <c r="EQ603" i="2"/>
  <c r="ES603" i="2"/>
  <c r="EU603" i="2"/>
  <c r="EV603" i="2"/>
  <c r="EN593" i="2"/>
  <c r="EP593" i="2"/>
  <c r="EQ593" i="2"/>
  <c r="ES593" i="2"/>
  <c r="EU593" i="2"/>
  <c r="EV593" i="2"/>
  <c r="EN594" i="2"/>
  <c r="EP594" i="2"/>
  <c r="EQ594" i="2"/>
  <c r="ES594" i="2"/>
  <c r="EU594" i="2"/>
  <c r="EV594" i="2"/>
  <c r="EN595" i="2"/>
  <c r="EP595" i="2"/>
  <c r="EQ595" i="2"/>
  <c r="ES595" i="2"/>
  <c r="EU595" i="2"/>
  <c r="EV595" i="2"/>
  <c r="EN596" i="2"/>
  <c r="EP596" i="2"/>
  <c r="EQ596" i="2"/>
  <c r="ES596" i="2"/>
  <c r="EU596" i="2"/>
  <c r="EV596" i="2"/>
  <c r="EN597" i="2"/>
  <c r="EP597" i="2"/>
  <c r="EQ597" i="2"/>
  <c r="ES597" i="2"/>
  <c r="EU597" i="2"/>
  <c r="EV597" i="2"/>
  <c r="DU616" i="2"/>
  <c r="DX616" i="2"/>
  <c r="EA616" i="2"/>
  <c r="ED616" i="2"/>
  <c r="DU615" i="2"/>
  <c r="DX615" i="2"/>
  <c r="EA615" i="2"/>
  <c r="ED615" i="2"/>
  <c r="DU614" i="2"/>
  <c r="DX614" i="2"/>
  <c r="EA614" i="2"/>
  <c r="ED614" i="2"/>
  <c r="DU613" i="2"/>
  <c r="DX613" i="2"/>
  <c r="EA613" i="2"/>
  <c r="ED613" i="2"/>
  <c r="DU612" i="2"/>
  <c r="DX612" i="2"/>
  <c r="EA612" i="2"/>
  <c r="ED612" i="2"/>
  <c r="DU611" i="2"/>
  <c r="DX611" i="2"/>
  <c r="EA611" i="2"/>
  <c r="ED611" i="2"/>
  <c r="DU610" i="2"/>
  <c r="DX610" i="2"/>
  <c r="EA610" i="2"/>
  <c r="ED610" i="2"/>
  <c r="DU609" i="2"/>
  <c r="DX609" i="2"/>
  <c r="EA609" i="2"/>
  <c r="ED609" i="2"/>
  <c r="DU608" i="2"/>
  <c r="DX608" i="2"/>
  <c r="EA608" i="2"/>
  <c r="ED608" i="2"/>
  <c r="DU607" i="2"/>
  <c r="DX607" i="2"/>
  <c r="EA607" i="2"/>
  <c r="ED607" i="2"/>
  <c r="DU606" i="2"/>
  <c r="DX606" i="2"/>
  <c r="EA606" i="2"/>
  <c r="ED606" i="2"/>
  <c r="DU605" i="2"/>
  <c r="DX605" i="2"/>
  <c r="EA605" i="2"/>
  <c r="ED605" i="2"/>
  <c r="DU604" i="2"/>
  <c r="DX604" i="2"/>
  <c r="EA604" i="2"/>
  <c r="ED604" i="2"/>
  <c r="DU603" i="2"/>
  <c r="DX603" i="2"/>
  <c r="EA603" i="2"/>
  <c r="ED603" i="2"/>
  <c r="DU602" i="2"/>
  <c r="DX602" i="2"/>
  <c r="EA602" i="2"/>
  <c r="ED602" i="2"/>
  <c r="DU601" i="2"/>
  <c r="DX601" i="2"/>
  <c r="EA601" i="2"/>
  <c r="ED601" i="2"/>
  <c r="DU600" i="2"/>
  <c r="DX600" i="2"/>
  <c r="EA600" i="2"/>
  <c r="ED600" i="2"/>
  <c r="DU599" i="2"/>
  <c r="DX599" i="2"/>
  <c r="EA599" i="2"/>
  <c r="ED599" i="2"/>
  <c r="DU598" i="2"/>
  <c r="DX598" i="2"/>
  <c r="EA598" i="2"/>
  <c r="ED598" i="2"/>
  <c r="DU597" i="2"/>
  <c r="DX597" i="2"/>
  <c r="ED597" i="2"/>
  <c r="DU596" i="2"/>
  <c r="DX596" i="2"/>
  <c r="ED596" i="2"/>
  <c r="DU595" i="2"/>
  <c r="DX595" i="2"/>
  <c r="ED595" i="2"/>
  <c r="DU594" i="2"/>
  <c r="DX594" i="2"/>
  <c r="ED594" i="2"/>
  <c r="DU593" i="2"/>
  <c r="DX593" i="2"/>
  <c r="EA593" i="2"/>
  <c r="ED593" i="2"/>
  <c r="GS96" i="5" l="1"/>
  <c r="GS97" i="5"/>
  <c r="GS98" i="5"/>
  <c r="GS99" i="5"/>
  <c r="GS100" i="5"/>
  <c r="GS101" i="5"/>
  <c r="GS102" i="5"/>
  <c r="GS103" i="5"/>
  <c r="GS104" i="5"/>
  <c r="GS105" i="5"/>
  <c r="GS106" i="5"/>
  <c r="GM97" i="5"/>
  <c r="GN97" i="5" s="1"/>
  <c r="EU97" i="5" s="1"/>
  <c r="GO97" i="5"/>
  <c r="GM98" i="5"/>
  <c r="GN98" i="5" s="1"/>
  <c r="EU98" i="5" s="1"/>
  <c r="GO98" i="5"/>
  <c r="GM99" i="5"/>
  <c r="GN99" i="5" s="1"/>
  <c r="EU99" i="5" s="1"/>
  <c r="GO99" i="5"/>
  <c r="GM100" i="5"/>
  <c r="GN100" i="5" s="1"/>
  <c r="EU100" i="5" s="1"/>
  <c r="GO100" i="5"/>
  <c r="GM101" i="5"/>
  <c r="GN101" i="5" s="1"/>
  <c r="EU101" i="5" s="1"/>
  <c r="GO101" i="5"/>
  <c r="GM102" i="5"/>
  <c r="GN102" i="5" s="1"/>
  <c r="EU102" i="5" s="1"/>
  <c r="GO102" i="5"/>
  <c r="GM103" i="5"/>
  <c r="GN103" i="5" s="1"/>
  <c r="EU103" i="5" s="1"/>
  <c r="GO103" i="5"/>
  <c r="GM104" i="5"/>
  <c r="GN104" i="5" s="1"/>
  <c r="EU104" i="5" s="1"/>
  <c r="GO104" i="5"/>
  <c r="GM105" i="5"/>
  <c r="GN105" i="5" s="1"/>
  <c r="EU105" i="5" s="1"/>
  <c r="GO105" i="5"/>
  <c r="GM106" i="5"/>
  <c r="GN106" i="5" s="1"/>
  <c r="EU106" i="5" s="1"/>
  <c r="GO106" i="5"/>
  <c r="GP101" i="5" l="1"/>
  <c r="GP102" i="5"/>
  <c r="GP100" i="5"/>
  <c r="GP105" i="5"/>
  <c r="GP99" i="5"/>
  <c r="GP104" i="5"/>
  <c r="GP98" i="5"/>
  <c r="GP103" i="5"/>
  <c r="GP97" i="5"/>
  <c r="GP106" i="5"/>
  <c r="DF1675" i="25" l="1"/>
  <c r="DF1641" i="25"/>
  <c r="DF1607" i="25"/>
  <c r="DF1573" i="25"/>
  <c r="DF1539" i="25"/>
  <c r="DF1505" i="25"/>
  <c r="DF1471" i="25"/>
  <c r="DF1437" i="25"/>
  <c r="DF1403" i="25"/>
  <c r="DF1369" i="25"/>
  <c r="DF1335" i="25"/>
  <c r="DF1301" i="25"/>
  <c r="DF1267" i="25"/>
  <c r="DF1233" i="25"/>
  <c r="DF1199" i="25"/>
  <c r="DF1165" i="25"/>
  <c r="DF1131" i="25"/>
  <c r="DF1097" i="25"/>
  <c r="DF1063" i="25"/>
  <c r="DF1029" i="25"/>
  <c r="DF995" i="25"/>
  <c r="DF961" i="25"/>
  <c r="DF927" i="25"/>
  <c r="DF893" i="25"/>
  <c r="DF859" i="25"/>
  <c r="DF825" i="25"/>
  <c r="DF791" i="25"/>
  <c r="DF757" i="25"/>
  <c r="DF723" i="25"/>
  <c r="DF689" i="25"/>
  <c r="DF655" i="25"/>
  <c r="DF621" i="25"/>
  <c r="DF587" i="25"/>
  <c r="DF553" i="25"/>
  <c r="DF519" i="25"/>
  <c r="DF485" i="25"/>
  <c r="DF451" i="25"/>
  <c r="DF417" i="25"/>
  <c r="DF383" i="25"/>
  <c r="DF349" i="25"/>
  <c r="DF315" i="25"/>
  <c r="DF281" i="25"/>
  <c r="DF247" i="25"/>
  <c r="DF213" i="25"/>
  <c r="DF179" i="25"/>
  <c r="DF145" i="25"/>
  <c r="DF111" i="25"/>
  <c r="DF77" i="25"/>
  <c r="DF43" i="25"/>
  <c r="DF9" i="25"/>
  <c r="DG17" i="26"/>
  <c r="DG161" i="26"/>
  <c r="DG162" i="26"/>
  <c r="DG163" i="26"/>
  <c r="DG164" i="26"/>
  <c r="DG165" i="26"/>
  <c r="DG166" i="26"/>
  <c r="DG167" i="26"/>
  <c r="DG168" i="26"/>
  <c r="DG169" i="26"/>
  <c r="DG170" i="26"/>
  <c r="DG171" i="26"/>
  <c r="DG172" i="26"/>
  <c r="DG173" i="26"/>
  <c r="DG174" i="26"/>
  <c r="DG175" i="26"/>
  <c r="DG176" i="26"/>
  <c r="DG177" i="26"/>
  <c r="DG178" i="26"/>
  <c r="DG179" i="26"/>
  <c r="DG180" i="26"/>
  <c r="DG181" i="26"/>
  <c r="DG182" i="26"/>
  <c r="DG183" i="26"/>
  <c r="DG184" i="26"/>
  <c r="DG185" i="26"/>
  <c r="DG186" i="26"/>
  <c r="DG187" i="26"/>
  <c r="DG188" i="26"/>
  <c r="DG189" i="26"/>
  <c r="DG190" i="26"/>
  <c r="DG191" i="26"/>
  <c r="DG192" i="26"/>
  <c r="DG193" i="26"/>
  <c r="DG194" i="26"/>
  <c r="DG195" i="26"/>
  <c r="DG196" i="26"/>
  <c r="DG197" i="26"/>
  <c r="DG198" i="26"/>
  <c r="DG199" i="26"/>
  <c r="DG200" i="26"/>
  <c r="DG201" i="26"/>
  <c r="DG202" i="26"/>
  <c r="DG203" i="26"/>
  <c r="DG204" i="26"/>
  <c r="DG205" i="26"/>
  <c r="DG206" i="26"/>
  <c r="DG207" i="26"/>
  <c r="DG208" i="26"/>
  <c r="DG209" i="26"/>
  <c r="DG210" i="26"/>
  <c r="DG211" i="26"/>
  <c r="DG212" i="26"/>
  <c r="DG213" i="26"/>
  <c r="DG214" i="26"/>
  <c r="DG215" i="26"/>
  <c r="DG216" i="26"/>
  <c r="DG217" i="26"/>
  <c r="DG218" i="26"/>
  <c r="DG219" i="26"/>
  <c r="DG220" i="26"/>
  <c r="DG221" i="26"/>
  <c r="DG222" i="26"/>
  <c r="DG223" i="26"/>
  <c r="DG224" i="26"/>
  <c r="DG225" i="26"/>
  <c r="DG226" i="26"/>
  <c r="DG227" i="26"/>
  <c r="DG228" i="26"/>
  <c r="DG229" i="26"/>
  <c r="DG230" i="26"/>
  <c r="DG231" i="26"/>
  <c r="DG232" i="26"/>
  <c r="DG233" i="26"/>
  <c r="DG234" i="26"/>
  <c r="DG235" i="26"/>
  <c r="DG236" i="26"/>
  <c r="DG237" i="26"/>
  <c r="DG238" i="26"/>
  <c r="DG239" i="26"/>
  <c r="DG240" i="26"/>
  <c r="DG241" i="26"/>
  <c r="DG242" i="26"/>
  <c r="DG243" i="26"/>
  <c r="DG244" i="26"/>
  <c r="DG245" i="26"/>
  <c r="DG246" i="26"/>
  <c r="DG247" i="26"/>
  <c r="DG248" i="26"/>
  <c r="DG249" i="26"/>
  <c r="DG250" i="26"/>
  <c r="DG251" i="26"/>
  <c r="DG252" i="26"/>
  <c r="DG253" i="26"/>
  <c r="DG254" i="26"/>
  <c r="DG255" i="26"/>
  <c r="DG256" i="26"/>
  <c r="DG257" i="26"/>
  <c r="DG258" i="26"/>
  <c r="DG259" i="26"/>
  <c r="DG260" i="26"/>
  <c r="DG261" i="26"/>
  <c r="DG262" i="26"/>
  <c r="DG263" i="26"/>
  <c r="DG264" i="26"/>
  <c r="DG265" i="26"/>
  <c r="DG266" i="26"/>
  <c r="DG267" i="26"/>
  <c r="DG268" i="26"/>
  <c r="DG269" i="26"/>
  <c r="DG270" i="26"/>
  <c r="DG271" i="26"/>
  <c r="DG272" i="26"/>
  <c r="DG273" i="26"/>
  <c r="DG274" i="26"/>
  <c r="DG275" i="26"/>
  <c r="DG276" i="26"/>
  <c r="DG277" i="26"/>
  <c r="DG278" i="26"/>
  <c r="DG279" i="26"/>
  <c r="DG280" i="26"/>
  <c r="DG281" i="26"/>
  <c r="DG282" i="26"/>
  <c r="DG283" i="26"/>
  <c r="DG284" i="26"/>
  <c r="DG285" i="26"/>
  <c r="DG286" i="26"/>
  <c r="DG287" i="26"/>
  <c r="DG288" i="26"/>
  <c r="DG289" i="26"/>
  <c r="DG290" i="26"/>
  <c r="DG291" i="26"/>
  <c r="DG292" i="26"/>
  <c r="DG293" i="26"/>
  <c r="DG294" i="26"/>
  <c r="DG295" i="26"/>
  <c r="DG296" i="26"/>
  <c r="DG297" i="26"/>
  <c r="DG298" i="26"/>
  <c r="DG299" i="26"/>
  <c r="DG300" i="26"/>
  <c r="DG301" i="26"/>
  <c r="DG302" i="26"/>
  <c r="DG303" i="26"/>
  <c r="DG304" i="26"/>
  <c r="DG305" i="26"/>
  <c r="DG306" i="26"/>
  <c r="DG307" i="26"/>
  <c r="DG308" i="26"/>
  <c r="DG309" i="26"/>
  <c r="DG310" i="26"/>
  <c r="DG311" i="26"/>
  <c r="DG312" i="26"/>
  <c r="DG313" i="26"/>
  <c r="DG314" i="26"/>
  <c r="DG315" i="26"/>
  <c r="DG316" i="26"/>
  <c r="DG317" i="26"/>
  <c r="DG318" i="26"/>
  <c r="DG319" i="26"/>
  <c r="DG320" i="26"/>
  <c r="DG321" i="26"/>
  <c r="DG322" i="26"/>
  <c r="DG323" i="26"/>
  <c r="DG324" i="26"/>
  <c r="DG325" i="26"/>
  <c r="DG326" i="26"/>
  <c r="DG327" i="26"/>
  <c r="DG328" i="26"/>
  <c r="DG329" i="26"/>
  <c r="DG330" i="26"/>
  <c r="DG331" i="26"/>
  <c r="DG332" i="26"/>
  <c r="DG333" i="26"/>
  <c r="DG334" i="26"/>
  <c r="DG335" i="26"/>
  <c r="DG336" i="26"/>
  <c r="DG337" i="26"/>
  <c r="DG338" i="26"/>
  <c r="DG339" i="26"/>
  <c r="DG340" i="26"/>
  <c r="DG341" i="26"/>
  <c r="DG342" i="26"/>
  <c r="DG343" i="26"/>
  <c r="DG344" i="26"/>
  <c r="DG345" i="26"/>
  <c r="DG346" i="26"/>
  <c r="DG347" i="26"/>
  <c r="DG348" i="26"/>
  <c r="DG349" i="26"/>
  <c r="DG350" i="26"/>
  <c r="DG351" i="26"/>
  <c r="DG352" i="26"/>
  <c r="DG353" i="26"/>
  <c r="DG354" i="26"/>
  <c r="DG355" i="26"/>
  <c r="DG356" i="26"/>
  <c r="DG357" i="26"/>
  <c r="DG358" i="26"/>
  <c r="DG359" i="26"/>
  <c r="DG360" i="26"/>
  <c r="DG361" i="26"/>
  <c r="DG362" i="26"/>
  <c r="DG363" i="26"/>
  <c r="DG364" i="26"/>
  <c r="DG365" i="26"/>
  <c r="DG366" i="26"/>
  <c r="DG367" i="26"/>
  <c r="DG368" i="26"/>
  <c r="DG369" i="26"/>
  <c r="DG370" i="26"/>
  <c r="DG371" i="26"/>
  <c r="DG372" i="26"/>
  <c r="DG373" i="26"/>
  <c r="DG374" i="26"/>
  <c r="DG375" i="26"/>
  <c r="DG376" i="26"/>
  <c r="DG377" i="26"/>
  <c r="DG378" i="26"/>
  <c r="DG379" i="26"/>
  <c r="DG380" i="26"/>
  <c r="DG381" i="26"/>
  <c r="DG382" i="26"/>
  <c r="DG383" i="26"/>
  <c r="DG384" i="26"/>
  <c r="DG385" i="26"/>
  <c r="DG386" i="26"/>
  <c r="DG387" i="26"/>
  <c r="DG388" i="26"/>
  <c r="DG389" i="26"/>
  <c r="DG390" i="26"/>
  <c r="DG391" i="26"/>
  <c r="DG392" i="26"/>
  <c r="DG393" i="26"/>
  <c r="DG394" i="26"/>
  <c r="DG395" i="26"/>
  <c r="DG396" i="26"/>
  <c r="DG397" i="26"/>
  <c r="DG398" i="26"/>
  <c r="DG399" i="26"/>
  <c r="DG400" i="26"/>
  <c r="DG401" i="26"/>
  <c r="DG402" i="26"/>
  <c r="DG403" i="26"/>
  <c r="DG404" i="26"/>
  <c r="DG405" i="26"/>
  <c r="DG406" i="26"/>
  <c r="DG407" i="26"/>
  <c r="DG408" i="26"/>
  <c r="DG409" i="26"/>
  <c r="DG410" i="26"/>
  <c r="DG411" i="26"/>
  <c r="DG412" i="26"/>
  <c r="DG413" i="26"/>
  <c r="DG414" i="26"/>
  <c r="DG415" i="26"/>
  <c r="DG416" i="26"/>
  <c r="DG417" i="26"/>
  <c r="DG418" i="26"/>
  <c r="DG419" i="26"/>
  <c r="DG420" i="26"/>
  <c r="DG421" i="26"/>
  <c r="DG422" i="26"/>
  <c r="DG423" i="26"/>
  <c r="DG424" i="26"/>
  <c r="DG425" i="26"/>
  <c r="DG426" i="26"/>
  <c r="DG427" i="26"/>
  <c r="DG428" i="26"/>
  <c r="DG429" i="26"/>
  <c r="DG430" i="26"/>
  <c r="DG431" i="26"/>
  <c r="DG432" i="26"/>
  <c r="DG433" i="26"/>
  <c r="DG434" i="26"/>
  <c r="DG435" i="26"/>
  <c r="DG436" i="26"/>
  <c r="DG437" i="26"/>
  <c r="DG438" i="26"/>
  <c r="DG439" i="26"/>
  <c r="DG440" i="26"/>
  <c r="DG441" i="26"/>
  <c r="DG442" i="26"/>
  <c r="DG443" i="26"/>
  <c r="DG444" i="26"/>
  <c r="DG445" i="26"/>
  <c r="DG446" i="26"/>
  <c r="DG447" i="26"/>
  <c r="DG448" i="26"/>
  <c r="DG449" i="26"/>
  <c r="DG450" i="26"/>
  <c r="DG451" i="26"/>
  <c r="DG452" i="26"/>
  <c r="DG453" i="26"/>
  <c r="DG454" i="26"/>
  <c r="DG455" i="26"/>
  <c r="DG456" i="26"/>
  <c r="DG457" i="26"/>
  <c r="DG458" i="26"/>
  <c r="DG459" i="26"/>
  <c r="DG460" i="26"/>
  <c r="DG461" i="26"/>
  <c r="DG462" i="26"/>
  <c r="DG463" i="26"/>
  <c r="DG464" i="26"/>
  <c r="DG465" i="26"/>
  <c r="DG466" i="26"/>
  <c r="DG467" i="26"/>
  <c r="DG468" i="26"/>
  <c r="DG469" i="26"/>
  <c r="DG470" i="26"/>
  <c r="DG471" i="26"/>
  <c r="DG472" i="26"/>
  <c r="DG473" i="26"/>
  <c r="DG474" i="26"/>
  <c r="DG475" i="26"/>
  <c r="DG476" i="26"/>
  <c r="DG477" i="26"/>
  <c r="DG478" i="26"/>
  <c r="DG479" i="26"/>
  <c r="DG480" i="26"/>
  <c r="DG481" i="26"/>
  <c r="DG482" i="26"/>
  <c r="DG483" i="26"/>
  <c r="DG484" i="26"/>
  <c r="DG485" i="26"/>
  <c r="DG486" i="26"/>
  <c r="DG487" i="26"/>
  <c r="DG488" i="26"/>
  <c r="DG489" i="26"/>
  <c r="DG490" i="26"/>
  <c r="DG491" i="26"/>
  <c r="DG492" i="26"/>
  <c r="DG493" i="26"/>
  <c r="DG494" i="26"/>
  <c r="DG495" i="26"/>
  <c r="DG496" i="26"/>
  <c r="DG497" i="26"/>
  <c r="DG498" i="26"/>
  <c r="DG499" i="26"/>
  <c r="DG500" i="26"/>
  <c r="DG501" i="26"/>
  <c r="DG502" i="26"/>
  <c r="DG503" i="26"/>
  <c r="DG504" i="26"/>
  <c r="DG505" i="26"/>
  <c r="DG506" i="26"/>
  <c r="DG507" i="26"/>
  <c r="DG508" i="26"/>
  <c r="DG509" i="26"/>
  <c r="DG510" i="26"/>
  <c r="DG511" i="26"/>
  <c r="DG512" i="26"/>
  <c r="DG513" i="26"/>
  <c r="DG514" i="26"/>
  <c r="DG515" i="26"/>
  <c r="DG516" i="26"/>
  <c r="DG517" i="26"/>
  <c r="DG518" i="26"/>
  <c r="DG519" i="26"/>
  <c r="DG520" i="26"/>
  <c r="DG521" i="26"/>
  <c r="DG522" i="26"/>
  <c r="DG523" i="26"/>
  <c r="DG524" i="26"/>
  <c r="DG525" i="26"/>
  <c r="DG526" i="26"/>
  <c r="DG527" i="26"/>
  <c r="DG528" i="26"/>
  <c r="DG529" i="26"/>
  <c r="DG530" i="26"/>
  <c r="DG531" i="26"/>
  <c r="DG532" i="26"/>
  <c r="DG533" i="26"/>
  <c r="DG534" i="26"/>
  <c r="DG535" i="26"/>
  <c r="DG536" i="26"/>
  <c r="DG537" i="26"/>
  <c r="DG538" i="26"/>
  <c r="DG539" i="26"/>
  <c r="DG540" i="26"/>
  <c r="DG541" i="26"/>
  <c r="DG542" i="26"/>
  <c r="DG543" i="26"/>
  <c r="DG544" i="26"/>
  <c r="DG545" i="26"/>
  <c r="DG546" i="26"/>
  <c r="DG547" i="26"/>
  <c r="DG548" i="26"/>
  <c r="DG549" i="26"/>
  <c r="DG550" i="26"/>
  <c r="DG551" i="26"/>
  <c r="DG552" i="26"/>
  <c r="DG553" i="26"/>
  <c r="DG554" i="26"/>
  <c r="DG555" i="26"/>
  <c r="DG556" i="26"/>
  <c r="DG557" i="26"/>
  <c r="DG558" i="26"/>
  <c r="DG559" i="26"/>
  <c r="DG560" i="26"/>
  <c r="DG561" i="26"/>
  <c r="DG562" i="26"/>
  <c r="DG563" i="26"/>
  <c r="DG564" i="26"/>
  <c r="DG565" i="26"/>
  <c r="DG566" i="26"/>
  <c r="DG567" i="26"/>
  <c r="DG568" i="26"/>
  <c r="DG569" i="26"/>
  <c r="DG570" i="26"/>
  <c r="DG571" i="26"/>
  <c r="DG572" i="26"/>
  <c r="DG573" i="26"/>
  <c r="DG574" i="26"/>
  <c r="DG575" i="26"/>
  <c r="DG576" i="26"/>
  <c r="DG577" i="26"/>
  <c r="DG578" i="26"/>
  <c r="DG579" i="26"/>
  <c r="DG580" i="26"/>
  <c r="DG581" i="26"/>
  <c r="DG582" i="26"/>
  <c r="DG583" i="26"/>
  <c r="DG584" i="26"/>
  <c r="DG585" i="26"/>
  <c r="DG586" i="26"/>
  <c r="DG587" i="26"/>
  <c r="DG588" i="26"/>
  <c r="DG589" i="26"/>
  <c r="DG590" i="26"/>
  <c r="DG591" i="26"/>
  <c r="DG592" i="26"/>
  <c r="DG593" i="26"/>
  <c r="DG594" i="26"/>
  <c r="DG595" i="26"/>
  <c r="DG596" i="26"/>
  <c r="DG597" i="26"/>
  <c r="DG598" i="26"/>
  <c r="DG599" i="26"/>
  <c r="DG600" i="26"/>
  <c r="DG601" i="26"/>
  <c r="DG602" i="26"/>
  <c r="DG603" i="26"/>
  <c r="DG604" i="26"/>
  <c r="DG605" i="26"/>
  <c r="DG606" i="26"/>
  <c r="DG607" i="26"/>
  <c r="DG608" i="26"/>
  <c r="DG609" i="26"/>
  <c r="DG610" i="26"/>
  <c r="DG611" i="26"/>
  <c r="DG612" i="26"/>
  <c r="DG613" i="26"/>
  <c r="DG614" i="26"/>
  <c r="DG615" i="26"/>
  <c r="DG616" i="26"/>
  <c r="DG617" i="26"/>
  <c r="DG618" i="26"/>
  <c r="DG619" i="26"/>
  <c r="DG620" i="26"/>
  <c r="DG621" i="26"/>
  <c r="DG622" i="26"/>
  <c r="DG623" i="26"/>
  <c r="DG624" i="26"/>
  <c r="DG625" i="26"/>
  <c r="DG626" i="26"/>
  <c r="DG627" i="26"/>
  <c r="DG628" i="26"/>
  <c r="DG629" i="26"/>
  <c r="DG630" i="26"/>
  <c r="DG631" i="26"/>
  <c r="DG632" i="26"/>
  <c r="DG633" i="26"/>
  <c r="DG634" i="26"/>
  <c r="DG635" i="26"/>
  <c r="DG636" i="26"/>
  <c r="DG637" i="26"/>
  <c r="DG638" i="26"/>
  <c r="DG639" i="26"/>
  <c r="DG640" i="26"/>
  <c r="DG641" i="26"/>
  <c r="DG642" i="26"/>
  <c r="DG643" i="26"/>
  <c r="DG644" i="26"/>
  <c r="DG645" i="26"/>
  <c r="DG646" i="26"/>
  <c r="DG647" i="26"/>
  <c r="DG648" i="26"/>
  <c r="DG649" i="26"/>
  <c r="DG650" i="26"/>
  <c r="DG651" i="26"/>
  <c r="DG652" i="26"/>
  <c r="DG653" i="26"/>
  <c r="DG654" i="26"/>
  <c r="DG655" i="26"/>
  <c r="DG656" i="26"/>
  <c r="DG657" i="26"/>
  <c r="DG658" i="26"/>
  <c r="DG659" i="26"/>
  <c r="DG660" i="26"/>
  <c r="DG661" i="26"/>
  <c r="DG662" i="26"/>
  <c r="DG663" i="26"/>
  <c r="DG664" i="26"/>
  <c r="DG665" i="26"/>
  <c r="DG666" i="26"/>
  <c r="DG667" i="26"/>
  <c r="DG668" i="26"/>
  <c r="DG669" i="26"/>
  <c r="DG670" i="26"/>
  <c r="DG671" i="26"/>
  <c r="DG672" i="26"/>
  <c r="DG673" i="26"/>
  <c r="DG674" i="26"/>
  <c r="DG675" i="26"/>
  <c r="DG676" i="26"/>
  <c r="DG677" i="26"/>
  <c r="DG678" i="26"/>
  <c r="DG679" i="26"/>
  <c r="DG680" i="26"/>
  <c r="DG681" i="26"/>
  <c r="DG682" i="26"/>
  <c r="DG683" i="26"/>
  <c r="DG684" i="26"/>
  <c r="DG685" i="26"/>
  <c r="DG686" i="26"/>
  <c r="DG687" i="26"/>
  <c r="DG688" i="26"/>
  <c r="DG689" i="26"/>
  <c r="DG690" i="26"/>
  <c r="DG691" i="26"/>
  <c r="DG692" i="26"/>
  <c r="DG693" i="26"/>
  <c r="DG694" i="26"/>
  <c r="DG695" i="26"/>
  <c r="DG696" i="26"/>
  <c r="DG697" i="26"/>
  <c r="DG698" i="26"/>
  <c r="DG699" i="26"/>
  <c r="DG700" i="26"/>
  <c r="DG701" i="26"/>
  <c r="DG702" i="26"/>
  <c r="DG703" i="26"/>
  <c r="DG704" i="26"/>
  <c r="DG705" i="26"/>
  <c r="DG706" i="26"/>
  <c r="DG707" i="26"/>
  <c r="DG708" i="26"/>
  <c r="DG709" i="26"/>
  <c r="DG710" i="26"/>
  <c r="DG711" i="26"/>
  <c r="DG712" i="26"/>
  <c r="DG713" i="26"/>
  <c r="DG714" i="26"/>
  <c r="DG715" i="26"/>
  <c r="DG716" i="26"/>
  <c r="DG717" i="26"/>
  <c r="DG718" i="26"/>
  <c r="DG719" i="26"/>
  <c r="DG720" i="26"/>
  <c r="DG721" i="26"/>
  <c r="DG722" i="26"/>
  <c r="DG723" i="26"/>
  <c r="DG724" i="26"/>
  <c r="DG725" i="26"/>
  <c r="DG726" i="26"/>
  <c r="DG727" i="26"/>
  <c r="DG728" i="26"/>
  <c r="DG729" i="26"/>
  <c r="DG730" i="26"/>
  <c r="DG731" i="26"/>
  <c r="DG732" i="26"/>
  <c r="DG733" i="26"/>
  <c r="DG734" i="26"/>
  <c r="DG735" i="26"/>
  <c r="DG736" i="26"/>
  <c r="DG737" i="26"/>
  <c r="DG738" i="26"/>
  <c r="DG739" i="26"/>
  <c r="DG740" i="26"/>
  <c r="DG741" i="26"/>
  <c r="DG742" i="26"/>
  <c r="DG743" i="26"/>
  <c r="DG744" i="26"/>
  <c r="DG745" i="26"/>
  <c r="DG746" i="26"/>
  <c r="DG747" i="26"/>
  <c r="DG748" i="26"/>
  <c r="DG749" i="26"/>
  <c r="DG750" i="26"/>
  <c r="DG751" i="26"/>
  <c r="DG752" i="26"/>
  <c r="DG753" i="26"/>
  <c r="DG754" i="26"/>
  <c r="DG755" i="26"/>
  <c r="DG756" i="26"/>
  <c r="DG757" i="26"/>
  <c r="DG758" i="26"/>
  <c r="DG759" i="26"/>
  <c r="DG760" i="26"/>
  <c r="DG761" i="26"/>
  <c r="DG762" i="26"/>
  <c r="DG763" i="26"/>
  <c r="DG764" i="26"/>
  <c r="DG765" i="26"/>
  <c r="DG766" i="26"/>
  <c r="DG767" i="26"/>
  <c r="DG768" i="26"/>
  <c r="DG769" i="26"/>
  <c r="DG770" i="26"/>
  <c r="DG771" i="26"/>
  <c r="DG772" i="26"/>
  <c r="DG773" i="26"/>
  <c r="DG774" i="26"/>
  <c r="DG775" i="26"/>
  <c r="DG776" i="26"/>
  <c r="DG777" i="26"/>
  <c r="DG778" i="26"/>
  <c r="DG779" i="26"/>
  <c r="DG780" i="26"/>
  <c r="DG781" i="26"/>
  <c r="DG782" i="26"/>
  <c r="DG783" i="26"/>
  <c r="DG784" i="26"/>
  <c r="DG785" i="26"/>
  <c r="DG786" i="26"/>
  <c r="DG787" i="26"/>
  <c r="DG788" i="26"/>
  <c r="DG789" i="26"/>
  <c r="DG790" i="26"/>
  <c r="DG791" i="26"/>
  <c r="DG792" i="26"/>
  <c r="DG793" i="26"/>
  <c r="DG794" i="26"/>
  <c r="DG795" i="26"/>
  <c r="DG796" i="26"/>
  <c r="DG797" i="26"/>
  <c r="DG798" i="26"/>
  <c r="DG799" i="26"/>
  <c r="DG800" i="26"/>
  <c r="DG801" i="26"/>
  <c r="DG802" i="26"/>
  <c r="DG803" i="26"/>
  <c r="DG804" i="26"/>
  <c r="DG805" i="26"/>
  <c r="DG806" i="26"/>
  <c r="DG807" i="26"/>
  <c r="DG808" i="26"/>
  <c r="DG809" i="26"/>
  <c r="DG810" i="26"/>
  <c r="DG811" i="26"/>
  <c r="DG812" i="26"/>
  <c r="DG813" i="26"/>
  <c r="DG814" i="26"/>
  <c r="DG815" i="26"/>
  <c r="DG816" i="26"/>
  <c r="DG817" i="26"/>
  <c r="DG818" i="26"/>
  <c r="DG819" i="26"/>
  <c r="DG820" i="26"/>
  <c r="DG821" i="26"/>
  <c r="DG822" i="26"/>
  <c r="DG823" i="26"/>
  <c r="DG824" i="26"/>
  <c r="DG825" i="26"/>
  <c r="DG826" i="26"/>
  <c r="DG827" i="26"/>
  <c r="DG828" i="26"/>
  <c r="DG829" i="26"/>
  <c r="DG830" i="26"/>
  <c r="DG831" i="26"/>
  <c r="DG832" i="26"/>
  <c r="DG833" i="26"/>
  <c r="DG834" i="26"/>
  <c r="DG835" i="26"/>
  <c r="DG836" i="26"/>
  <c r="DG837" i="26"/>
  <c r="DG838" i="26"/>
  <c r="DG839" i="26"/>
  <c r="DG840" i="26"/>
  <c r="DG841" i="26"/>
  <c r="DG842" i="26"/>
  <c r="DG843" i="26"/>
  <c r="DG844" i="26"/>
  <c r="DG845" i="26"/>
  <c r="DG846" i="26"/>
  <c r="DG847" i="26"/>
  <c r="DG848" i="26"/>
  <c r="DG849" i="26"/>
  <c r="DG850" i="26"/>
  <c r="DG851" i="26"/>
  <c r="DG852" i="26"/>
  <c r="DG853" i="26"/>
  <c r="DG854" i="26"/>
  <c r="DG855" i="26"/>
  <c r="DG856" i="26"/>
  <c r="DG857" i="26"/>
  <c r="DG858" i="26"/>
  <c r="DG859" i="26"/>
  <c r="DG860" i="26"/>
  <c r="DG861" i="26"/>
  <c r="DG862" i="26"/>
  <c r="DG863" i="26"/>
  <c r="DG864" i="26"/>
  <c r="DG865" i="26"/>
  <c r="DG866" i="26"/>
  <c r="DG867" i="26"/>
  <c r="DG868" i="26"/>
  <c r="DG869" i="26"/>
  <c r="DG870" i="26"/>
  <c r="DG871" i="26"/>
  <c r="DG872" i="26"/>
  <c r="DG873" i="26"/>
  <c r="DG874" i="26"/>
  <c r="DG875" i="26"/>
  <c r="DG876" i="26"/>
  <c r="DG877" i="26"/>
  <c r="DG878" i="26"/>
  <c r="DG879" i="26"/>
  <c r="DG880" i="26"/>
  <c r="DG881" i="26"/>
  <c r="DG882" i="26"/>
  <c r="DG883" i="26"/>
  <c r="DG884" i="26"/>
  <c r="DG885" i="26"/>
  <c r="DG886" i="26"/>
  <c r="DG887" i="26"/>
  <c r="DG888" i="26"/>
  <c r="DG889" i="26"/>
  <c r="DG890" i="26"/>
  <c r="DG891" i="26"/>
  <c r="DG892" i="26"/>
  <c r="DG893" i="26"/>
  <c r="DG894" i="26"/>
  <c r="DG895" i="26"/>
  <c r="DG896" i="26"/>
  <c r="DG897" i="26"/>
  <c r="DG898" i="26"/>
  <c r="DG899" i="26"/>
  <c r="DG900" i="26"/>
  <c r="DG901" i="26"/>
  <c r="DG902" i="26"/>
  <c r="DG903" i="26"/>
  <c r="DG904" i="26"/>
  <c r="DG905" i="26"/>
  <c r="DG906" i="26"/>
  <c r="DG907" i="26"/>
  <c r="DG908" i="26"/>
  <c r="DG909" i="26"/>
  <c r="DG910" i="26"/>
  <c r="DG911" i="26"/>
  <c r="DG912" i="26"/>
  <c r="DG913" i="26"/>
  <c r="DG914" i="26"/>
  <c r="DG915" i="26"/>
  <c r="DG916" i="26"/>
  <c r="DG917" i="26"/>
  <c r="DG918" i="26"/>
  <c r="DG919" i="26"/>
  <c r="DG920" i="26"/>
  <c r="DG921" i="26"/>
  <c r="DG922" i="26"/>
  <c r="DG923" i="26"/>
  <c r="DG924" i="26"/>
  <c r="DG925" i="26"/>
  <c r="DG926" i="26"/>
  <c r="DG927" i="26"/>
  <c r="DG928" i="26"/>
  <c r="DG929" i="26"/>
  <c r="DG930" i="26"/>
  <c r="DG931" i="26"/>
  <c r="DG932" i="26"/>
  <c r="DG933" i="26"/>
  <c r="DG934" i="26"/>
  <c r="DG935" i="26"/>
  <c r="DG936" i="26"/>
  <c r="DG937" i="26"/>
  <c r="DG938" i="26"/>
  <c r="DG939" i="26"/>
  <c r="DG940" i="26"/>
  <c r="DG941" i="26"/>
  <c r="DG942" i="26"/>
  <c r="DG943" i="26"/>
  <c r="DG944" i="26"/>
  <c r="DG945" i="26"/>
  <c r="DG946" i="26"/>
  <c r="DG947" i="26"/>
  <c r="DG948" i="26"/>
  <c r="DG949" i="26"/>
  <c r="DG950" i="26"/>
  <c r="DG951" i="26"/>
  <c r="DG952" i="26"/>
  <c r="DG953" i="26"/>
  <c r="DG954" i="26"/>
  <c r="DG955" i="26"/>
  <c r="DG956" i="26"/>
  <c r="DG957" i="26"/>
  <c r="DG958" i="26"/>
  <c r="DG959" i="26"/>
  <c r="DG960" i="26"/>
  <c r="DG961" i="26"/>
  <c r="DG962" i="26"/>
  <c r="DG963" i="26"/>
  <c r="DG964" i="26"/>
  <c r="DG965" i="26"/>
  <c r="DG966" i="26"/>
  <c r="DG967" i="26"/>
  <c r="DG968" i="26"/>
  <c r="DG969" i="26"/>
  <c r="DG970" i="26"/>
  <c r="DG971" i="26"/>
  <c r="DG972" i="26"/>
  <c r="DG973" i="26"/>
  <c r="DG974" i="26"/>
  <c r="DG975" i="26"/>
  <c r="DG976" i="26"/>
  <c r="DG977" i="26"/>
  <c r="DG978" i="26"/>
  <c r="DG979" i="26"/>
  <c r="DG980" i="26"/>
  <c r="DG981" i="26"/>
  <c r="DG982" i="26"/>
  <c r="DG983" i="26"/>
  <c r="DG984" i="26"/>
  <c r="DG985" i="26"/>
  <c r="DG986" i="26"/>
  <c r="DG987" i="26"/>
  <c r="DG988" i="26"/>
  <c r="DG989" i="26"/>
  <c r="DG990" i="26"/>
  <c r="DG991" i="26"/>
  <c r="DG992" i="26"/>
  <c r="DG993" i="26"/>
  <c r="DG994" i="26"/>
  <c r="DG995" i="26"/>
  <c r="DG996" i="26"/>
  <c r="DG997" i="26"/>
  <c r="DG998" i="26"/>
  <c r="DG999" i="26"/>
  <c r="DG1000" i="26"/>
  <c r="DG1001" i="26"/>
  <c r="DG1002" i="26"/>
  <c r="DG1003" i="26"/>
  <c r="DG1004" i="26"/>
  <c r="DG1005" i="26"/>
  <c r="DG1006" i="26"/>
  <c r="DG1007" i="26"/>
  <c r="DG1008" i="26"/>
  <c r="DG1009" i="26"/>
  <c r="DG1010" i="26"/>
  <c r="DG1011" i="26"/>
  <c r="DG1012" i="26"/>
  <c r="DG1013" i="26"/>
  <c r="DG1014" i="26"/>
  <c r="DG1015" i="26"/>
  <c r="DG1016" i="26"/>
  <c r="DG1017" i="26"/>
  <c r="DG1018" i="26"/>
  <c r="DG1019" i="26"/>
  <c r="DG1020" i="26"/>
  <c r="DG1021" i="26"/>
  <c r="DG1022" i="26"/>
  <c r="DG1023" i="26"/>
  <c r="DG1024" i="26"/>
  <c r="DG1025" i="26"/>
  <c r="DG1026" i="26"/>
  <c r="DG1027" i="26"/>
  <c r="DG1028" i="26"/>
  <c r="DG1029" i="26"/>
  <c r="DG1030" i="26"/>
  <c r="DG1031" i="26"/>
  <c r="DG1032" i="26"/>
  <c r="DG1033" i="26"/>
  <c r="DG1034" i="26"/>
  <c r="DG1035" i="26"/>
  <c r="DG1036" i="26"/>
  <c r="DG1037" i="26"/>
  <c r="DG1038" i="26"/>
  <c r="DG1039" i="26"/>
  <c r="DG1040" i="26"/>
  <c r="DG1041" i="26"/>
  <c r="DG1042" i="26"/>
  <c r="DG1043" i="26"/>
  <c r="DG1044" i="26"/>
  <c r="DG1045" i="26"/>
  <c r="DG1046" i="26"/>
  <c r="DG1047" i="26"/>
  <c r="DG1048" i="26"/>
  <c r="DG1049" i="26"/>
  <c r="DG1050" i="26"/>
  <c r="DG1051" i="26"/>
  <c r="DG1052" i="26"/>
  <c r="DG1053" i="26"/>
  <c r="DG1054" i="26"/>
  <c r="DG1055" i="26"/>
  <c r="DG1056" i="26"/>
  <c r="DG1057" i="26"/>
  <c r="DG1058" i="26"/>
  <c r="DG1059" i="26"/>
  <c r="DG1060" i="26"/>
  <c r="DG1061" i="26"/>
  <c r="DG1062" i="26"/>
  <c r="DG1063" i="26"/>
  <c r="DG1064" i="26"/>
  <c r="DG1065" i="26"/>
  <c r="DG1066" i="26"/>
  <c r="DG1067" i="26"/>
  <c r="DG1068" i="26"/>
  <c r="DG1069" i="26"/>
  <c r="DG1070" i="26"/>
  <c r="DG1071" i="26"/>
  <c r="DG1072" i="26"/>
  <c r="DG1073" i="26"/>
  <c r="DG1074" i="26"/>
  <c r="DG1075" i="26"/>
  <c r="DG1076" i="26"/>
  <c r="DG1077" i="26"/>
  <c r="DG1078" i="26"/>
  <c r="DG1079" i="26"/>
  <c r="DG1080" i="26"/>
  <c r="DG1081" i="26"/>
  <c r="DG1082" i="26"/>
  <c r="DG1083" i="26"/>
  <c r="DG1084" i="26"/>
  <c r="DG1085" i="26"/>
  <c r="DG1086" i="26"/>
  <c r="DG1087" i="26"/>
  <c r="DG1088" i="26"/>
  <c r="DG1089" i="26"/>
  <c r="DG1090" i="26"/>
  <c r="DG1091" i="26"/>
  <c r="DG1092" i="26"/>
  <c r="DG1093" i="26"/>
  <c r="DG1094" i="26"/>
  <c r="DG1095" i="26"/>
  <c r="DG1096" i="26"/>
  <c r="DG1097" i="26"/>
  <c r="DG1098" i="26"/>
  <c r="DG1099" i="26"/>
  <c r="DG1100" i="26"/>
  <c r="DG1101" i="26"/>
  <c r="DG1102" i="26"/>
  <c r="DG1103" i="26"/>
  <c r="DG1104" i="26"/>
  <c r="DG1105" i="26"/>
  <c r="DG1106" i="26"/>
  <c r="DG1107" i="26"/>
  <c r="DG1108" i="26"/>
  <c r="DG1109" i="26"/>
  <c r="DG1110" i="26"/>
  <c r="DG1111" i="26"/>
  <c r="DG1112" i="26"/>
  <c r="DG1113" i="26"/>
  <c r="DG1114" i="26"/>
  <c r="DG1115" i="26"/>
  <c r="DG1116" i="26"/>
  <c r="DG1117" i="26"/>
  <c r="DG1118" i="26"/>
  <c r="DG1119" i="26"/>
  <c r="DG1120" i="26"/>
  <c r="DG1121" i="26"/>
  <c r="DG1122" i="26"/>
  <c r="DG1123" i="26"/>
  <c r="DG1124" i="26"/>
  <c r="DG1125" i="26"/>
  <c r="DG1126" i="26"/>
  <c r="DG1127" i="26"/>
  <c r="DG1128" i="26"/>
  <c r="DG1129" i="26"/>
  <c r="DG1130" i="26"/>
  <c r="DG1131" i="26"/>
  <c r="DG1132" i="26"/>
  <c r="DG1133" i="26"/>
  <c r="DG1134" i="26"/>
  <c r="DG1135" i="26"/>
  <c r="DG1136" i="26"/>
  <c r="DG1137" i="26"/>
  <c r="DG1138" i="26"/>
  <c r="DG1139" i="26"/>
  <c r="DG1140" i="26"/>
  <c r="DG1141" i="26"/>
  <c r="DG1142" i="26"/>
  <c r="DG1143" i="26"/>
  <c r="DG1144" i="26"/>
  <c r="DG1145" i="26"/>
  <c r="DG1146" i="26"/>
  <c r="DG1147" i="26"/>
  <c r="DG1148" i="26"/>
  <c r="DG1149" i="26"/>
  <c r="DG1150" i="26"/>
  <c r="DG1151" i="26"/>
  <c r="DG1152" i="26"/>
  <c r="DG1153" i="26"/>
  <c r="DG1154" i="26"/>
  <c r="DG1155" i="26"/>
  <c r="DG1156" i="26"/>
  <c r="DG1157" i="26"/>
  <c r="DG1158" i="26"/>
  <c r="DG1159" i="26"/>
  <c r="DG1160" i="26"/>
  <c r="DG1161" i="26"/>
  <c r="DG1162" i="26"/>
  <c r="DG1163" i="26"/>
  <c r="DG1164" i="26"/>
  <c r="DG1165" i="26"/>
  <c r="DG1166" i="26"/>
  <c r="DG1167" i="26"/>
  <c r="DG1168" i="26"/>
  <c r="DG1169" i="26"/>
  <c r="DG1170" i="26"/>
  <c r="DG1171" i="26"/>
  <c r="DG1172" i="26"/>
  <c r="DG1173" i="26"/>
  <c r="DG1174" i="26"/>
  <c r="DG1175" i="26"/>
  <c r="DG1176" i="26"/>
  <c r="DG1177" i="26"/>
  <c r="DG1178" i="26"/>
  <c r="DG1179" i="26"/>
  <c r="DG1180" i="26"/>
  <c r="DG1181" i="26"/>
  <c r="DG1182" i="26"/>
  <c r="DG1183" i="26"/>
  <c r="DG1184" i="26"/>
  <c r="DG1185" i="26"/>
  <c r="DG1186" i="26"/>
  <c r="DG1187" i="26"/>
  <c r="DG1188" i="26"/>
  <c r="DG1189" i="26"/>
  <c r="DG1190" i="26"/>
  <c r="DG1191" i="26"/>
  <c r="DG1192" i="26"/>
  <c r="DG1193" i="26"/>
  <c r="DG1194" i="26"/>
  <c r="DG1195" i="26"/>
  <c r="DG1196" i="26"/>
  <c r="DG1197" i="26"/>
  <c r="DG1198" i="26"/>
  <c r="DG1199" i="26"/>
  <c r="DG1200" i="26"/>
  <c r="DG1201" i="26"/>
  <c r="DG1202" i="26"/>
  <c r="DG1203" i="26"/>
  <c r="DG1204" i="26"/>
  <c r="DG1205" i="26"/>
  <c r="DG1206" i="26"/>
  <c r="DG1207" i="26"/>
  <c r="DG1208" i="26"/>
  <c r="DG1209" i="26"/>
  <c r="DG1210" i="26"/>
  <c r="DG1211" i="26"/>
  <c r="DG1212" i="26"/>
  <c r="DG1213" i="26"/>
  <c r="DG1214" i="26"/>
  <c r="DG1215" i="26"/>
  <c r="DG1216" i="26"/>
  <c r="DG1217" i="26"/>
  <c r="DG1218" i="26"/>
  <c r="DG1219" i="26"/>
  <c r="DG1220" i="26"/>
  <c r="DG1221" i="26"/>
  <c r="DG1222" i="26"/>
  <c r="DG1223" i="26"/>
  <c r="DG1224" i="26"/>
  <c r="DG1225" i="26"/>
  <c r="DG1226" i="26"/>
  <c r="DG1227" i="26"/>
  <c r="DG1228" i="26"/>
  <c r="DG1229" i="26"/>
  <c r="DG1230" i="26"/>
  <c r="DG1231" i="26"/>
  <c r="DG1232" i="26"/>
  <c r="DG1233" i="26"/>
  <c r="DG1234" i="26"/>
  <c r="DG1235" i="26"/>
  <c r="DG1236" i="26"/>
  <c r="DG1237" i="26"/>
  <c r="DG1238" i="26"/>
  <c r="DG1239" i="26"/>
  <c r="DG1240" i="26"/>
  <c r="DG1241" i="26"/>
  <c r="DG1242" i="26"/>
  <c r="DG1243" i="26"/>
  <c r="DG1244" i="26"/>
  <c r="DG1245" i="26"/>
  <c r="DG1246" i="26"/>
  <c r="DG1247" i="26"/>
  <c r="DG1248" i="26"/>
  <c r="DG1249" i="26"/>
  <c r="DG1250" i="26"/>
  <c r="DG1251" i="26"/>
  <c r="DG1252" i="26"/>
  <c r="DG1253" i="26"/>
  <c r="DG1254" i="26"/>
  <c r="DG1255" i="26"/>
  <c r="DG1256" i="26"/>
  <c r="DG1257" i="26"/>
  <c r="DG1258" i="26"/>
  <c r="DG1259" i="26"/>
  <c r="DG1260" i="26"/>
  <c r="DG1261" i="26"/>
  <c r="DG1262" i="26"/>
  <c r="DG1263" i="26"/>
  <c r="DG1264" i="26"/>
  <c r="DG1265" i="26"/>
  <c r="DG1266" i="26"/>
  <c r="DG1267" i="26"/>
  <c r="DG1268" i="26"/>
  <c r="DG1269" i="26"/>
  <c r="DG1270" i="26"/>
  <c r="DG1271" i="26"/>
  <c r="DG1272" i="26"/>
  <c r="DG1273" i="26"/>
  <c r="DG1274" i="26"/>
  <c r="DG1275" i="26"/>
  <c r="DG1276" i="26"/>
  <c r="DG1277" i="26"/>
  <c r="DG1278" i="26"/>
  <c r="DG1279" i="26"/>
  <c r="DG1280" i="26"/>
  <c r="DG1281" i="26"/>
  <c r="DG1282" i="26"/>
  <c r="DG1283" i="26"/>
  <c r="DG1284" i="26"/>
  <c r="DG1285" i="26"/>
  <c r="DG1286" i="26"/>
  <c r="DG1287" i="26"/>
  <c r="DG1288" i="26"/>
  <c r="DG1289" i="26"/>
  <c r="DG1290" i="26"/>
  <c r="DG1291" i="26"/>
  <c r="DG1292" i="26"/>
  <c r="DG1293" i="26"/>
  <c r="DG1294" i="26"/>
  <c r="DG1295" i="26"/>
  <c r="DG1296" i="26"/>
  <c r="DG1297" i="26"/>
  <c r="DG1298" i="26"/>
  <c r="DG1299" i="26"/>
  <c r="DG1300" i="26"/>
  <c r="DG1301" i="26"/>
  <c r="DG1302" i="26"/>
  <c r="DG1303" i="26"/>
  <c r="DG1304" i="26"/>
  <c r="DG1305" i="26"/>
  <c r="DG1306" i="26"/>
  <c r="DG1307" i="26"/>
  <c r="DG1308" i="26"/>
  <c r="DG1309" i="26"/>
  <c r="DG1310" i="26"/>
  <c r="DG1311" i="26"/>
  <c r="DG1312" i="26"/>
  <c r="DG1313" i="26"/>
  <c r="DG1314" i="26"/>
  <c r="DG1315" i="26"/>
  <c r="DG1316" i="26"/>
  <c r="DG1317" i="26"/>
  <c r="DG1318" i="26"/>
  <c r="DG1319" i="26"/>
  <c r="DG1320" i="26"/>
  <c r="DG1321" i="26"/>
  <c r="DG1322" i="26"/>
  <c r="DG1323" i="26"/>
  <c r="DG1324" i="26"/>
  <c r="DG1325" i="26"/>
  <c r="DG1326" i="26"/>
  <c r="DG1327" i="26"/>
  <c r="DG1328" i="26"/>
  <c r="DG1329" i="26"/>
  <c r="DG1330" i="26"/>
  <c r="DG1331" i="26"/>
  <c r="DG1332" i="26"/>
  <c r="DG1333" i="26"/>
  <c r="DG1334" i="26"/>
  <c r="DG1335" i="26"/>
  <c r="DG1336" i="26"/>
  <c r="DG1337" i="26"/>
  <c r="DG1338" i="26"/>
  <c r="DG1339" i="26"/>
  <c r="DG1340" i="26"/>
  <c r="DG1341" i="26"/>
  <c r="DG1342" i="26"/>
  <c r="DG1343" i="26"/>
  <c r="DG1344" i="26"/>
  <c r="DG1345" i="26"/>
  <c r="DG1346" i="26"/>
  <c r="DG1347" i="26"/>
  <c r="DG1348" i="26"/>
  <c r="DG1349" i="26"/>
  <c r="DG1350" i="26"/>
  <c r="DG1351" i="26"/>
  <c r="DG1352" i="26"/>
  <c r="DG1353" i="26"/>
  <c r="DG1354" i="26"/>
  <c r="DG1355" i="26"/>
  <c r="DG1356" i="26"/>
  <c r="DG1357" i="26"/>
  <c r="DG1358" i="26"/>
  <c r="DG1359" i="26"/>
  <c r="DG1360" i="26"/>
  <c r="DG1361" i="26"/>
  <c r="DG1362" i="26"/>
  <c r="DG1363" i="26"/>
  <c r="DG1364" i="26"/>
  <c r="DG1365" i="26"/>
  <c r="DG1366" i="26"/>
  <c r="DG1367" i="26"/>
  <c r="DG1368" i="26"/>
  <c r="DG1369" i="26"/>
  <c r="DG1370" i="26"/>
  <c r="DG1371" i="26"/>
  <c r="DG1372" i="26"/>
  <c r="DG1373" i="26"/>
  <c r="DG1374" i="26"/>
  <c r="DG1375" i="26"/>
  <c r="DG1376" i="26"/>
  <c r="DG1377" i="26"/>
  <c r="DG1378" i="26"/>
  <c r="DG1379" i="26"/>
  <c r="DG1380" i="26"/>
  <c r="DG1381" i="26"/>
  <c r="DG1382" i="26"/>
  <c r="DG1383" i="26"/>
  <c r="DG1384" i="26"/>
  <c r="DG1385" i="26"/>
  <c r="DG1386" i="26"/>
  <c r="DG1387" i="26"/>
  <c r="DG1388" i="26"/>
  <c r="DG1389" i="26"/>
  <c r="DG1390" i="26"/>
  <c r="DG1391" i="26"/>
  <c r="DG1392" i="26"/>
  <c r="DG1393" i="26"/>
  <c r="DG1394" i="26"/>
  <c r="DG1395" i="26"/>
  <c r="DG1396" i="26"/>
  <c r="DG1397" i="26"/>
  <c r="DG1398" i="26"/>
  <c r="DG1399" i="26"/>
  <c r="DG1400" i="26"/>
  <c r="DG1401" i="26"/>
  <c r="DG1402" i="26"/>
  <c r="DG1403" i="26"/>
  <c r="DG1404" i="26"/>
  <c r="DG1405" i="26"/>
  <c r="DG1406" i="26"/>
  <c r="DG1407" i="26"/>
  <c r="DG1408" i="26"/>
  <c r="DG1409" i="26"/>
  <c r="DG1410" i="26"/>
  <c r="DG1411" i="26"/>
  <c r="DG1412" i="26"/>
  <c r="DG1413" i="26"/>
  <c r="DG1414" i="26"/>
  <c r="DG1415" i="26"/>
  <c r="DG1416" i="26"/>
  <c r="DG1417" i="26"/>
  <c r="DG1418" i="26"/>
  <c r="DG1419" i="26"/>
  <c r="DG1420" i="26"/>
  <c r="DG1421" i="26"/>
  <c r="DG1422" i="26"/>
  <c r="DG1423" i="26"/>
  <c r="DG1424" i="26"/>
  <c r="DG1425" i="26"/>
  <c r="DG1426" i="26"/>
  <c r="DG1427" i="26"/>
  <c r="DG1428" i="26"/>
  <c r="DG1429" i="26"/>
  <c r="DG1430" i="26"/>
  <c r="DG1431" i="26"/>
  <c r="DG1432" i="26"/>
  <c r="DG1433" i="26"/>
  <c r="DG1434" i="26"/>
  <c r="DG1435" i="26"/>
  <c r="DG1436" i="26"/>
  <c r="DG1437" i="26"/>
  <c r="DG1438" i="26"/>
  <c r="DG1439" i="26"/>
  <c r="DG1440" i="26"/>
  <c r="DG1441" i="26"/>
  <c r="DG1442" i="26"/>
  <c r="DG1443" i="26"/>
  <c r="DG1444" i="26"/>
  <c r="DG1445" i="26"/>
  <c r="DG1446" i="26"/>
  <c r="DG1447" i="26"/>
  <c r="DG1448" i="26"/>
  <c r="DG1449" i="26"/>
  <c r="DG1450" i="26"/>
  <c r="DG1451" i="26"/>
  <c r="DG1452" i="26"/>
  <c r="DG1453" i="26"/>
  <c r="DG1454" i="26"/>
  <c r="DG1455" i="26"/>
  <c r="DG1456" i="26"/>
  <c r="DG1457" i="26"/>
  <c r="DG1458" i="26"/>
  <c r="DG1459" i="26"/>
  <c r="DG1460" i="26"/>
  <c r="DG1461" i="26"/>
  <c r="DG1462" i="26"/>
  <c r="DG1463" i="26"/>
  <c r="DG1464" i="26"/>
  <c r="DG1465" i="26"/>
  <c r="DG1466" i="26"/>
  <c r="DG1467" i="26"/>
  <c r="DG1468" i="26"/>
  <c r="DG1469" i="26"/>
  <c r="DG1470" i="26"/>
  <c r="DG1471" i="26"/>
  <c r="DG1472" i="26"/>
  <c r="DG1473" i="26"/>
  <c r="DG1474" i="26"/>
  <c r="DG1475" i="26"/>
  <c r="DG1476" i="26"/>
  <c r="DG1477" i="26"/>
  <c r="DG1478" i="26"/>
  <c r="DG1479" i="26"/>
  <c r="DG1480" i="26"/>
  <c r="DG1481" i="26"/>
  <c r="DG1482" i="26"/>
  <c r="DG1483" i="26"/>
  <c r="DG1484" i="26"/>
  <c r="DG1485" i="26"/>
  <c r="DG1486" i="26"/>
  <c r="DG1487" i="26"/>
  <c r="DG1488" i="26"/>
  <c r="DG1489" i="26"/>
  <c r="DG1490" i="26"/>
  <c r="DG1491" i="26"/>
  <c r="DG1492" i="26"/>
  <c r="DG1493" i="26"/>
  <c r="DG1494" i="26"/>
  <c r="DG1495" i="26"/>
  <c r="DG1496" i="26"/>
  <c r="DG1497" i="26"/>
  <c r="DG1498" i="26"/>
  <c r="DG1499" i="26"/>
  <c r="DG1500" i="26"/>
  <c r="DG1501" i="26"/>
  <c r="DG1502" i="26"/>
  <c r="DG1503" i="26"/>
  <c r="DG1504" i="26"/>
  <c r="DG1505" i="26"/>
  <c r="DG1506" i="26"/>
  <c r="DG1507" i="26"/>
  <c r="DG1508" i="26"/>
  <c r="DG1509" i="26"/>
  <c r="DG1510" i="26"/>
  <c r="DG1511" i="26"/>
  <c r="DG1512" i="26"/>
  <c r="DG1513" i="26"/>
  <c r="DG1514" i="26"/>
  <c r="DG1515" i="26"/>
  <c r="DG1516" i="26"/>
  <c r="DG1517" i="26"/>
  <c r="DG1518" i="26"/>
  <c r="DG1519" i="26"/>
  <c r="DG1520" i="26"/>
  <c r="DG1521" i="26"/>
  <c r="DG1522" i="26"/>
  <c r="DG1523" i="26"/>
  <c r="DG1524" i="26"/>
  <c r="DG1525" i="26"/>
  <c r="DG1526" i="26"/>
  <c r="DG1527" i="26"/>
  <c r="DG1528" i="26"/>
  <c r="DG1529" i="26"/>
  <c r="DG1530" i="26"/>
  <c r="DG1531" i="26"/>
  <c r="DG1532" i="26"/>
  <c r="DG1533" i="26"/>
  <c r="DG1534" i="26"/>
  <c r="DG1535" i="26"/>
  <c r="DG1536" i="26"/>
  <c r="DG1537" i="26"/>
  <c r="DG1538" i="26"/>
  <c r="DG1539" i="26"/>
  <c r="DG1540" i="26"/>
  <c r="DG1541" i="26"/>
  <c r="DG1542" i="26"/>
  <c r="DG1543" i="26"/>
  <c r="DG1544" i="26"/>
  <c r="DG1545" i="26"/>
  <c r="DG1546" i="26"/>
  <c r="DG1547" i="26"/>
  <c r="DG1548" i="26"/>
  <c r="DG1549" i="26"/>
  <c r="DG1550" i="26"/>
  <c r="DG1551" i="26"/>
  <c r="DG1552" i="26"/>
  <c r="DG1553" i="26"/>
  <c r="DG1554" i="26"/>
  <c r="DG1555" i="26"/>
  <c r="DG1556" i="26"/>
  <c r="DG1557" i="26"/>
  <c r="DG1558" i="26"/>
  <c r="DG1559" i="26"/>
  <c r="DG1560" i="26"/>
  <c r="DG1561" i="26"/>
  <c r="DG1562" i="26"/>
  <c r="DG1563" i="26"/>
  <c r="DG1564" i="26"/>
  <c r="DG1565" i="26"/>
  <c r="DG1566" i="26"/>
  <c r="DG1567" i="26"/>
  <c r="DG1568" i="26"/>
  <c r="DG1569" i="26"/>
  <c r="DG1570" i="26"/>
  <c r="DG1571" i="26"/>
  <c r="DG1572" i="26"/>
  <c r="DG1573" i="26"/>
  <c r="DG1574" i="26"/>
  <c r="DG1575" i="26"/>
  <c r="DG1576" i="26"/>
  <c r="DG1577" i="26"/>
  <c r="DG1578" i="26"/>
  <c r="DG1579" i="26"/>
  <c r="DG1580" i="26"/>
  <c r="DG1581" i="26"/>
  <c r="DG1582" i="26"/>
  <c r="DG1583" i="26"/>
  <c r="DG1584" i="26"/>
  <c r="DG1585" i="26"/>
  <c r="DG1586" i="26"/>
  <c r="DG1587" i="26"/>
  <c r="DG1588" i="26"/>
  <c r="DG1589" i="26"/>
  <c r="DG1590" i="26"/>
  <c r="DG1591" i="26"/>
  <c r="DG1592" i="26"/>
  <c r="DG1593" i="26"/>
  <c r="DG1594" i="26"/>
  <c r="DG1595" i="26"/>
  <c r="DG1596" i="26"/>
  <c r="DG1597" i="26"/>
  <c r="DG1598" i="26"/>
  <c r="DG1599" i="26"/>
  <c r="DG1600" i="26"/>
  <c r="DG1601" i="26"/>
  <c r="DG1602" i="26"/>
  <c r="DG1603" i="26"/>
  <c r="DG1604" i="26"/>
  <c r="DG1605" i="26"/>
  <c r="DG1606" i="26"/>
  <c r="DG1607" i="26"/>
  <c r="DG1608" i="26"/>
  <c r="DG1609" i="26"/>
  <c r="DG1610" i="26"/>
  <c r="DG1611" i="26"/>
  <c r="DG1612" i="26"/>
  <c r="DG1613" i="26"/>
  <c r="DG1614" i="26"/>
  <c r="DG1615" i="26"/>
  <c r="DG1616" i="26"/>
  <c r="DG1617" i="26"/>
  <c r="DG1618" i="26"/>
  <c r="DG1619" i="26"/>
  <c r="DG1620" i="26"/>
  <c r="DG1621" i="26"/>
  <c r="DG1622" i="26"/>
  <c r="DG1623" i="26"/>
  <c r="DG1624" i="26"/>
  <c r="DG1625" i="26"/>
  <c r="DG1626" i="26"/>
  <c r="DG1627" i="26"/>
  <c r="DG1628" i="26"/>
  <c r="DG1629" i="26"/>
  <c r="DG1630" i="26"/>
  <c r="DG1631" i="26"/>
  <c r="DG1632" i="26"/>
  <c r="DG1633" i="26"/>
  <c r="DG1634" i="26"/>
  <c r="DG1635" i="26"/>
  <c r="DG1636" i="26"/>
  <c r="DG1637" i="26"/>
  <c r="DG1638" i="26"/>
  <c r="DG1639" i="26"/>
  <c r="DG1640" i="26"/>
  <c r="DG1641" i="26"/>
  <c r="DG1642" i="26"/>
  <c r="DG1643" i="26"/>
  <c r="DG1644" i="26"/>
  <c r="DG1645" i="26"/>
  <c r="DG1646" i="26"/>
  <c r="DG1647" i="26"/>
  <c r="DG1648" i="26"/>
  <c r="DG1649" i="26"/>
  <c r="DG1650" i="26"/>
  <c r="DG1651" i="26"/>
  <c r="DG1652" i="26"/>
  <c r="DG1653" i="26"/>
  <c r="DG1654" i="26"/>
  <c r="DG1655" i="26"/>
  <c r="DG1656" i="26"/>
  <c r="DG1657" i="26"/>
  <c r="DG1658" i="26"/>
  <c r="DG1659" i="26"/>
  <c r="DG1660" i="26"/>
  <c r="DG1661" i="26"/>
  <c r="DG1662" i="26"/>
  <c r="DG1663" i="26"/>
  <c r="DG1664" i="26"/>
  <c r="DG1665" i="26"/>
  <c r="DG1666" i="26"/>
  <c r="DG1667" i="26"/>
  <c r="DG1668" i="26"/>
  <c r="DG1669" i="26"/>
  <c r="DG1670" i="26"/>
  <c r="DG1671" i="26"/>
  <c r="DG1672" i="26"/>
  <c r="DG1673" i="26"/>
  <c r="DG1674" i="26"/>
  <c r="DG1675" i="26"/>
  <c r="DG1676" i="26"/>
  <c r="DG1677" i="26"/>
  <c r="DG1678" i="26"/>
  <c r="DG1679" i="26"/>
  <c r="DG1680" i="26"/>
  <c r="DG1681" i="26"/>
  <c r="DG1682" i="26"/>
  <c r="DG1683" i="26"/>
  <c r="DG1684" i="26"/>
  <c r="DG1685" i="26"/>
  <c r="DG1686" i="26"/>
  <c r="DG1687" i="26"/>
  <c r="DG1688" i="26"/>
  <c r="DG1689" i="26"/>
  <c r="DG1690" i="26"/>
  <c r="DG1691" i="26"/>
  <c r="DG1692" i="26"/>
  <c r="DG1693" i="26"/>
  <c r="DG1694" i="26"/>
  <c r="DG1695" i="26"/>
  <c r="DG1696" i="26"/>
  <c r="DG1697" i="26"/>
  <c r="DG1698" i="26"/>
  <c r="DG1699" i="26"/>
  <c r="DG1700" i="26"/>
  <c r="DG1701" i="26"/>
  <c r="DG1702" i="26"/>
  <c r="DG1703" i="26"/>
  <c r="DG1704" i="26"/>
  <c r="DG1705" i="26"/>
  <c r="DG1706" i="26"/>
  <c r="DG1707" i="26"/>
  <c r="DG1708" i="26"/>
  <c r="DG1709" i="26"/>
  <c r="DG1710" i="26"/>
  <c r="DG1711" i="26"/>
  <c r="DG1712" i="26"/>
  <c r="DG1713" i="26"/>
  <c r="DG1714" i="26"/>
  <c r="DG1715" i="26"/>
  <c r="DG1716" i="26"/>
  <c r="DG1717" i="26"/>
  <c r="DG1718" i="26"/>
  <c r="DG1719" i="26"/>
  <c r="DG1720" i="26"/>
  <c r="DG1721" i="26"/>
  <c r="DG1722" i="26"/>
  <c r="DG1723" i="26"/>
  <c r="DG1724" i="26"/>
  <c r="DG1725" i="26"/>
  <c r="DG1726" i="26"/>
  <c r="DG1727" i="26"/>
  <c r="DG1728" i="26"/>
  <c r="DG1729" i="26"/>
  <c r="DG1730" i="26"/>
  <c r="DG1731" i="26"/>
  <c r="DG1732" i="26"/>
  <c r="DG1733" i="26"/>
  <c r="DG1734" i="26"/>
  <c r="DG1735" i="26"/>
  <c r="DG1736" i="26"/>
  <c r="DG1737" i="26"/>
  <c r="DG1738" i="26"/>
  <c r="DG1739" i="26"/>
  <c r="DG1740" i="26"/>
  <c r="DG1741" i="26"/>
  <c r="DG1742" i="26"/>
  <c r="DG1743" i="26"/>
  <c r="DG1744" i="26"/>
  <c r="DG1745" i="26"/>
  <c r="DG1746" i="26"/>
  <c r="DG1747" i="26"/>
  <c r="DG1748" i="26"/>
  <c r="DG1749" i="26"/>
  <c r="DG1750" i="26"/>
  <c r="DG1751" i="26"/>
  <c r="DG1752" i="26"/>
  <c r="DG1753" i="26"/>
  <c r="DG1754" i="26"/>
  <c r="DG1755" i="26"/>
  <c r="DG1756" i="26"/>
  <c r="DG1757" i="26"/>
  <c r="DG1758" i="26"/>
  <c r="DG1759" i="26"/>
  <c r="DG1760" i="26"/>
  <c r="DG1761" i="26"/>
  <c r="DG1762" i="26"/>
  <c r="DG1763" i="26"/>
  <c r="DG1764" i="26"/>
  <c r="DG1765" i="26"/>
  <c r="DG1766" i="26"/>
  <c r="DG1767" i="26"/>
  <c r="DG1768" i="26"/>
  <c r="DG1769" i="26"/>
  <c r="DG1770" i="26"/>
  <c r="DG1771" i="26"/>
  <c r="DG1772" i="26"/>
  <c r="DG1773" i="26"/>
  <c r="DG1774" i="26"/>
  <c r="DG1775" i="26"/>
  <c r="DG1776" i="26"/>
  <c r="DG1777" i="26"/>
  <c r="DG1778" i="26"/>
  <c r="DG1779" i="26"/>
  <c r="DG1780" i="26"/>
  <c r="DG1781" i="26"/>
  <c r="DG1782" i="26"/>
  <c r="DG1783" i="26"/>
  <c r="DG1784" i="26"/>
  <c r="DG1785" i="26"/>
  <c r="DG1786" i="26"/>
  <c r="DG1787" i="26"/>
  <c r="DG1788" i="26"/>
  <c r="DG1789" i="26"/>
  <c r="DG1790" i="26"/>
  <c r="DG1791" i="26"/>
  <c r="DG1792" i="26"/>
  <c r="DG1793" i="26"/>
  <c r="DG1794" i="26"/>
  <c r="DG1795" i="26"/>
  <c r="DG1796" i="26"/>
  <c r="DG1797" i="26"/>
  <c r="DG1798" i="26"/>
  <c r="DG1799" i="26"/>
  <c r="DG1800" i="26"/>
  <c r="DG1801" i="26"/>
  <c r="DG1802" i="26"/>
  <c r="DG1803" i="26"/>
  <c r="DG1804" i="26"/>
  <c r="DG1805" i="26"/>
  <c r="DG1806" i="26"/>
  <c r="DG1807" i="26"/>
  <c r="DG1808" i="26"/>
  <c r="DG1809" i="26"/>
  <c r="DG1810" i="26"/>
  <c r="DG1811" i="26"/>
  <c r="DG1812" i="26"/>
  <c r="DG1813" i="26"/>
  <c r="DG1814" i="26"/>
  <c r="DG1815" i="26"/>
  <c r="DG1816" i="26"/>
  <c r="DG1817" i="26"/>
  <c r="DG1818" i="26"/>
  <c r="DG1819" i="26"/>
  <c r="DG1820" i="26"/>
  <c r="DG1821" i="26"/>
  <c r="DG1822" i="26"/>
  <c r="DG1823" i="26"/>
  <c r="DG1824" i="26"/>
  <c r="DG1825" i="26"/>
  <c r="DG1826" i="26"/>
  <c r="DG1827" i="26"/>
  <c r="DG1828" i="26"/>
  <c r="DG1829" i="26"/>
  <c r="DG1830" i="26"/>
  <c r="DG1831" i="26"/>
  <c r="DG1832" i="26"/>
  <c r="DG1833" i="26"/>
  <c r="DG1834" i="26"/>
  <c r="DG1835" i="26"/>
  <c r="DG1836" i="26"/>
  <c r="DG1837" i="26"/>
  <c r="DG1838" i="26"/>
  <c r="DG1839" i="26"/>
  <c r="DG1840" i="26"/>
  <c r="DG1841" i="26"/>
  <c r="DG1842" i="26"/>
  <c r="DG1843" i="26"/>
  <c r="DG1844" i="26"/>
  <c r="DG1845" i="26"/>
  <c r="DG1846" i="26"/>
  <c r="DG1847" i="26"/>
  <c r="DG1848" i="26"/>
  <c r="DG1849" i="26"/>
  <c r="DG1850" i="26"/>
  <c r="DG1851" i="26"/>
  <c r="DG1852" i="26"/>
  <c r="DG1853" i="26"/>
  <c r="DG1854" i="26"/>
  <c r="DG1855" i="26"/>
  <c r="DG1856" i="26"/>
  <c r="DG1857" i="26"/>
  <c r="DG1858" i="26"/>
  <c r="DG1859" i="26"/>
  <c r="DG1860" i="26"/>
  <c r="DG1861" i="26"/>
  <c r="DG1862" i="26"/>
  <c r="DG1863" i="26"/>
  <c r="DG1864" i="26"/>
  <c r="DG1865" i="26"/>
  <c r="DG1866" i="26"/>
  <c r="DG1867" i="26"/>
  <c r="DG1868" i="26"/>
  <c r="DG1869" i="26"/>
  <c r="DG1870" i="26"/>
  <c r="DG1871" i="26"/>
  <c r="DG1872" i="26"/>
  <c r="DG1873" i="26"/>
  <c r="DG1874" i="26"/>
  <c r="DG1875" i="26"/>
  <c r="DG1876" i="26"/>
  <c r="DG1877" i="26"/>
  <c r="DG1878" i="26"/>
  <c r="DG1879" i="26"/>
  <c r="DG1880" i="26"/>
  <c r="DG1881" i="26"/>
  <c r="DG1882" i="26"/>
  <c r="DG1883" i="26"/>
  <c r="DG1884" i="26"/>
  <c r="DG1885" i="26"/>
  <c r="DG1886" i="26"/>
  <c r="DG1887" i="26"/>
  <c r="DG1888" i="26"/>
  <c r="DG1889" i="26"/>
  <c r="DG1890" i="26"/>
  <c r="DG1891" i="26"/>
  <c r="DG1892" i="26"/>
  <c r="DG1893" i="26"/>
  <c r="DG1894" i="26"/>
  <c r="DG1895" i="26"/>
  <c r="DG1896" i="26"/>
  <c r="DG1897" i="26"/>
  <c r="DG1898" i="26"/>
  <c r="DG1899" i="26"/>
  <c r="DG1900" i="26"/>
  <c r="DG1901" i="26"/>
  <c r="DG1902" i="26"/>
  <c r="DG1903" i="26"/>
  <c r="DG1904" i="26"/>
  <c r="DG1905" i="26"/>
  <c r="DG1906" i="26"/>
  <c r="DG1907" i="26"/>
  <c r="DG1908" i="26"/>
  <c r="DG1909" i="26"/>
  <c r="DG1910" i="26"/>
  <c r="DG1911" i="26"/>
  <c r="DG1912" i="26"/>
  <c r="DG1913" i="26"/>
  <c r="DG1914" i="26"/>
  <c r="DG1915" i="26"/>
  <c r="DG1916" i="26"/>
  <c r="DG1917" i="26"/>
  <c r="DG1918" i="26"/>
  <c r="DG1919" i="26"/>
  <c r="DG1920" i="26"/>
  <c r="DG1921" i="26"/>
  <c r="DG1922" i="26"/>
  <c r="DG1923" i="26"/>
  <c r="DG1924" i="26"/>
  <c r="DG1925" i="26"/>
  <c r="DG1926" i="26"/>
  <c r="DG1927" i="26"/>
  <c r="DG1928" i="26"/>
  <c r="DG1929" i="26"/>
  <c r="DG1930" i="26"/>
  <c r="DG1931" i="26"/>
  <c r="DG1932" i="26"/>
  <c r="DG1933" i="26"/>
  <c r="DG1934" i="26"/>
  <c r="DG1935" i="26"/>
  <c r="DG1936" i="26"/>
  <c r="DG1937" i="26"/>
  <c r="DG1938" i="26"/>
  <c r="DG1939" i="26"/>
  <c r="DG1940" i="26"/>
  <c r="DG1941" i="26"/>
  <c r="DG1942" i="26"/>
  <c r="DG1943" i="26"/>
  <c r="DG1944" i="26"/>
  <c r="DG1945" i="26"/>
  <c r="DG1946" i="26"/>
  <c r="DG1947" i="26"/>
  <c r="DG1948" i="26"/>
  <c r="DG1949" i="26"/>
  <c r="DG1950" i="26"/>
  <c r="DG1951" i="26"/>
  <c r="DG1952" i="26"/>
  <c r="DG1953" i="26"/>
  <c r="DG1954" i="26"/>
  <c r="DG1955" i="26"/>
  <c r="DG1956" i="26"/>
  <c r="DG1957" i="26"/>
  <c r="DG1958" i="26"/>
  <c r="DG1959" i="26"/>
  <c r="DG1960" i="26"/>
  <c r="DG1961" i="26"/>
  <c r="DG1962" i="26"/>
  <c r="DG1963" i="26"/>
  <c r="DG1964" i="26"/>
  <c r="DG1965" i="26"/>
  <c r="DG1966" i="26"/>
  <c r="DG1967" i="26"/>
  <c r="DG1968" i="26"/>
  <c r="DG1969" i="26"/>
  <c r="DG1970" i="26"/>
  <c r="DG1971" i="26"/>
  <c r="DG1972" i="26"/>
  <c r="DG1973" i="26"/>
  <c r="DG1974" i="26"/>
  <c r="DG1975" i="26"/>
  <c r="DG1976" i="26"/>
  <c r="DG1977" i="26"/>
  <c r="DG1978" i="26"/>
  <c r="DG1979" i="26"/>
  <c r="DG1980" i="26"/>
  <c r="DG1981" i="26"/>
  <c r="DG1982" i="26"/>
  <c r="DG1983" i="26"/>
  <c r="DG1984" i="26"/>
  <c r="DG1985" i="26"/>
  <c r="DG1986" i="26"/>
  <c r="DG1987" i="26"/>
  <c r="DG1988" i="26"/>
  <c r="DG1989" i="26"/>
  <c r="DG1990" i="26"/>
  <c r="DG1991" i="26"/>
  <c r="DG1992" i="26"/>
  <c r="DG1993" i="26"/>
  <c r="DG1994" i="26"/>
  <c r="DG1995" i="26"/>
  <c r="DG1996" i="26"/>
  <c r="DG1997" i="26"/>
  <c r="DG1998" i="26"/>
  <c r="DG1999" i="26"/>
  <c r="DG2000" i="26"/>
  <c r="DG2001" i="26"/>
  <c r="DG2002" i="26"/>
  <c r="DG2003" i="26"/>
  <c r="DG2004" i="26"/>
  <c r="DG2005" i="26"/>
  <c r="DG2006" i="26"/>
  <c r="DG2007" i="26"/>
  <c r="DG2008" i="26"/>
  <c r="DG2009" i="26"/>
  <c r="DG2010" i="26"/>
  <c r="DG2011" i="26"/>
  <c r="DG2012" i="26"/>
  <c r="DG2013" i="26"/>
  <c r="DG2014" i="26"/>
  <c r="DG2015" i="26"/>
  <c r="DG2016" i="26"/>
  <c r="DG2017" i="26"/>
  <c r="DG2018" i="26"/>
  <c r="DG2019" i="26"/>
  <c r="DG2020" i="26"/>
  <c r="DG2021" i="26"/>
  <c r="DG2022" i="26"/>
  <c r="DG2023" i="26"/>
  <c r="DG2024" i="26"/>
  <c r="DG2025" i="26"/>
  <c r="DG2026" i="26"/>
  <c r="DG2027" i="26"/>
  <c r="DG2028" i="26"/>
  <c r="DG2029" i="26"/>
  <c r="DG2030" i="26"/>
  <c r="DG2031" i="26"/>
  <c r="DG2032" i="26"/>
  <c r="DG2033" i="26"/>
  <c r="DG2034" i="26"/>
  <c r="DG2035" i="26"/>
  <c r="DG2036" i="26"/>
  <c r="DG2037" i="26"/>
  <c r="DG2038" i="26"/>
  <c r="DG2039" i="26"/>
  <c r="DG2040" i="26"/>
  <c r="DG2041" i="26"/>
  <c r="DG2042" i="26"/>
  <c r="DG2043" i="26"/>
  <c r="DG2044" i="26"/>
  <c r="DG2045" i="26"/>
  <c r="DG2046" i="26"/>
  <c r="DG2047" i="26"/>
  <c r="DG2048" i="26"/>
  <c r="DG2049" i="26"/>
  <c r="DG2050" i="26"/>
  <c r="DG2051" i="26"/>
  <c r="DG2052" i="26"/>
  <c r="DG2053" i="26"/>
  <c r="DG2054" i="26"/>
  <c r="DG2055" i="26"/>
  <c r="DG2056" i="26"/>
  <c r="DG2057" i="26"/>
  <c r="DG2058" i="26"/>
  <c r="DG2059" i="26"/>
  <c r="DG2060" i="26"/>
  <c r="DG2061" i="26"/>
  <c r="DG2062" i="26"/>
  <c r="DG2063" i="26"/>
  <c r="DG2064" i="26"/>
  <c r="DG2065" i="26"/>
  <c r="DG2066" i="26"/>
  <c r="DG2067" i="26"/>
  <c r="DG2068" i="26"/>
  <c r="DG2069" i="26"/>
  <c r="DG2070" i="26"/>
  <c r="DG2071" i="26"/>
  <c r="DG2072" i="26"/>
  <c r="DG2073" i="26"/>
  <c r="DG2074" i="26"/>
  <c r="DG2075" i="26"/>
  <c r="DG2076" i="26"/>
  <c r="DG2077" i="26"/>
  <c r="DG2078" i="26"/>
  <c r="DG2079" i="26"/>
  <c r="DG2080" i="26"/>
  <c r="DG2081" i="26"/>
  <c r="DG2082" i="26"/>
  <c r="DG2083" i="26"/>
  <c r="DG2084" i="26"/>
  <c r="DG2085" i="26"/>
  <c r="DG2086" i="26"/>
  <c r="DG2087" i="26"/>
  <c r="DG2088" i="26"/>
  <c r="DG2089" i="26"/>
  <c r="DG2090" i="26"/>
  <c r="DG2091" i="26"/>
  <c r="DG2092" i="26"/>
  <c r="DG2093" i="26"/>
  <c r="DG2094" i="26"/>
  <c r="DG2095" i="26"/>
  <c r="DG2096" i="26"/>
  <c r="DG2097" i="26"/>
  <c r="DG2098" i="26"/>
  <c r="DG2099" i="26"/>
  <c r="DG2100" i="26"/>
  <c r="DG2101" i="26"/>
  <c r="DG2102" i="26"/>
  <c r="DG2103" i="26"/>
  <c r="DG2104" i="26"/>
  <c r="DG2105" i="26"/>
  <c r="DG2106" i="26"/>
  <c r="DG2107" i="26"/>
  <c r="DG2108" i="26"/>
  <c r="DG2109" i="26"/>
  <c r="DG2110" i="26"/>
  <c r="DG2111" i="26"/>
  <c r="DG2112" i="26"/>
  <c r="DG2113" i="26"/>
  <c r="DG2114" i="26"/>
  <c r="DG2115" i="26"/>
  <c r="DG2116" i="26"/>
  <c r="DG2117" i="26"/>
  <c r="DG2118" i="26"/>
  <c r="DG2119" i="26"/>
  <c r="DG2120" i="26"/>
  <c r="DG2121" i="26"/>
  <c r="DG2122" i="26"/>
  <c r="DG2123" i="26"/>
  <c r="DG2124" i="26"/>
  <c r="DG2125" i="26"/>
  <c r="DG2126" i="26"/>
  <c r="DG2127" i="26"/>
  <c r="DG2128" i="26"/>
  <c r="DG2129" i="26"/>
  <c r="DG2130" i="26"/>
  <c r="DG2131" i="26"/>
  <c r="DG2132" i="26"/>
  <c r="DG2133" i="26"/>
  <c r="DG2134" i="26"/>
  <c r="DG2135" i="26"/>
  <c r="DG2136" i="26"/>
  <c r="DG2137" i="26"/>
  <c r="DG2138" i="26"/>
  <c r="DG2139" i="26"/>
  <c r="DG2140" i="26"/>
  <c r="DG2141" i="26"/>
  <c r="DG2142" i="26"/>
  <c r="DG2143" i="26"/>
  <c r="DG2144" i="26"/>
  <c r="DG2145" i="26"/>
  <c r="DG2146" i="26"/>
  <c r="DG2147" i="26"/>
  <c r="DG2148" i="26"/>
  <c r="DG2149" i="26"/>
  <c r="DG2150" i="26"/>
  <c r="DG2151" i="26"/>
  <c r="DG2152" i="26"/>
  <c r="DG2153" i="26"/>
  <c r="DG2154" i="26"/>
  <c r="DG2155" i="26"/>
  <c r="DG2156" i="26"/>
  <c r="DG2157" i="26"/>
  <c r="DG2158" i="26"/>
  <c r="DG2159" i="26"/>
  <c r="DG2160" i="26"/>
  <c r="DG2161" i="26"/>
  <c r="DG2162" i="26"/>
  <c r="DG2163" i="26"/>
  <c r="DG2164" i="26"/>
  <c r="DG2165" i="26"/>
  <c r="DG2166" i="26"/>
  <c r="DG2167" i="26"/>
  <c r="DG2168" i="26"/>
  <c r="DG2169" i="26"/>
  <c r="DG2170" i="26"/>
  <c r="DG2171" i="26"/>
  <c r="DG2172" i="26"/>
  <c r="DG2173" i="26"/>
  <c r="DG2174" i="26"/>
  <c r="DG2175" i="26"/>
  <c r="DG2176" i="26"/>
  <c r="DG2177" i="26"/>
  <c r="DG2178" i="26"/>
  <c r="DG2179" i="26"/>
  <c r="DG2180" i="26"/>
  <c r="DG2181" i="26"/>
  <c r="DG2182" i="26"/>
  <c r="DG2183" i="26"/>
  <c r="DG2184" i="26"/>
  <c r="DG2185" i="26"/>
  <c r="DG2186" i="26"/>
  <c r="DG2187" i="26"/>
  <c r="DG2188" i="26"/>
  <c r="DG2189" i="26"/>
  <c r="DG2190" i="26"/>
  <c r="DG2191" i="26"/>
  <c r="DG2192" i="26"/>
  <c r="DG2193" i="26"/>
  <c r="DG2194" i="26"/>
  <c r="DG2195" i="26"/>
  <c r="DG2196" i="26"/>
  <c r="DG2197" i="26"/>
  <c r="DG2198" i="26"/>
  <c r="DG2199" i="26"/>
  <c r="DG2200" i="26"/>
  <c r="DG2201" i="26"/>
  <c r="DG2202" i="26"/>
  <c r="DG2203" i="26"/>
  <c r="DG2204" i="26"/>
  <c r="DG2205" i="26"/>
  <c r="DG2206" i="26"/>
  <c r="DG2207" i="26"/>
  <c r="DG2208" i="26"/>
  <c r="DG2209" i="26"/>
  <c r="DG2210" i="26"/>
  <c r="DG2211" i="26"/>
  <c r="DG2212" i="26"/>
  <c r="DG2213" i="26"/>
  <c r="DG2214" i="26"/>
  <c r="DG2215" i="26"/>
  <c r="DG2216" i="26"/>
  <c r="DG2217" i="26"/>
  <c r="DG2218" i="26"/>
  <c r="DG2219" i="26"/>
  <c r="DG2220" i="26"/>
  <c r="DG2221" i="26"/>
  <c r="DG2222" i="26"/>
  <c r="DG2223" i="26"/>
  <c r="DG2224" i="26"/>
  <c r="DG2225" i="26"/>
  <c r="DG2226" i="26"/>
  <c r="DG2227" i="26"/>
  <c r="DG2228" i="26"/>
  <c r="DG2229" i="26"/>
  <c r="DG2230" i="26"/>
  <c r="DG2231" i="26"/>
  <c r="DG2232" i="26"/>
  <c r="DG2233" i="26"/>
  <c r="DG2234" i="26"/>
  <c r="DG2235" i="26"/>
  <c r="DG2236" i="26"/>
  <c r="DG2237" i="26"/>
  <c r="DG2238" i="26"/>
  <c r="DG2239" i="26"/>
  <c r="DG2240" i="26"/>
  <c r="DG2241" i="26"/>
  <c r="DG2242" i="26"/>
  <c r="DG2243" i="26"/>
  <c r="DG2244" i="26"/>
  <c r="DG2245" i="26"/>
  <c r="DG2246" i="26"/>
  <c r="DG2247" i="26"/>
  <c r="DG2248" i="26"/>
  <c r="DG2249" i="26"/>
  <c r="DG2250" i="26"/>
  <c r="DG2251" i="26"/>
  <c r="DG2252" i="26"/>
  <c r="DG2253" i="26"/>
  <c r="DG2254" i="26"/>
  <c r="DG2255" i="26"/>
  <c r="DG2256" i="26"/>
  <c r="DG2257" i="26"/>
  <c r="DG2258" i="26"/>
  <c r="DG2259" i="26"/>
  <c r="DG2260" i="26"/>
  <c r="DG2261" i="26"/>
  <c r="DG2262" i="26"/>
  <c r="DG2263" i="26"/>
  <c r="DG2264" i="26"/>
  <c r="DG2265" i="26"/>
  <c r="DG2266" i="26"/>
  <c r="DG2267" i="26"/>
  <c r="DG2268" i="26"/>
  <c r="DG2269" i="26"/>
  <c r="DG2270" i="26"/>
  <c r="DG2271" i="26"/>
  <c r="DG2272" i="26"/>
  <c r="DG2273" i="26"/>
  <c r="DG2274" i="26"/>
  <c r="DG2275" i="26"/>
  <c r="DG2276" i="26"/>
  <c r="DG2277" i="26"/>
  <c r="DG2278" i="26"/>
  <c r="DG2279" i="26"/>
  <c r="DG2280" i="26"/>
  <c r="DG2281" i="26"/>
  <c r="DG2282" i="26"/>
  <c r="DG2283" i="26"/>
  <c r="DG2284" i="26"/>
  <c r="DG2285" i="26"/>
  <c r="DG2286" i="26"/>
  <c r="DG2287" i="26"/>
  <c r="DG2288" i="26"/>
  <c r="DG2289" i="26"/>
  <c r="DG2290" i="26"/>
  <c r="DG2291" i="26"/>
  <c r="DG2292" i="26"/>
  <c r="DG2293" i="26"/>
  <c r="DG2294" i="26"/>
  <c r="DG2295" i="26"/>
  <c r="DG2296" i="26"/>
  <c r="DG2297" i="26"/>
  <c r="DG2298" i="26"/>
  <c r="DG2299" i="26"/>
  <c r="DG2300" i="26"/>
  <c r="DG2301" i="26"/>
  <c r="DG2302" i="26"/>
  <c r="DG2303" i="26"/>
  <c r="DG2304" i="26"/>
  <c r="DG2305" i="26"/>
  <c r="DG2306" i="26"/>
  <c r="DG2307" i="26"/>
  <c r="DG2308" i="26"/>
  <c r="DG2309" i="26"/>
  <c r="DG2310" i="26"/>
  <c r="DG2311" i="26"/>
  <c r="DG2312" i="26"/>
  <c r="DG2313" i="26"/>
  <c r="DG2314" i="26"/>
  <c r="DG2315" i="26"/>
  <c r="DG2316" i="26"/>
  <c r="DG2317" i="26"/>
  <c r="DG2318" i="26"/>
  <c r="DG2319" i="26"/>
  <c r="DG2320" i="26"/>
  <c r="DG2321" i="26"/>
  <c r="DG2322" i="26"/>
  <c r="DG2323" i="26"/>
  <c r="DG2324" i="26"/>
  <c r="DG2325" i="26"/>
  <c r="DG2326" i="26"/>
  <c r="DG2327" i="26"/>
  <c r="DG2328" i="26"/>
  <c r="DG2329" i="26"/>
  <c r="DG2330" i="26"/>
  <c r="DG2331" i="26"/>
  <c r="DG2332" i="26"/>
  <c r="DG2333" i="26"/>
  <c r="DG2334" i="26"/>
  <c r="DG2335" i="26"/>
  <c r="DG2336" i="26"/>
  <c r="DG2337" i="26"/>
  <c r="DG2338" i="26"/>
  <c r="DG2339" i="26"/>
  <c r="DG2340" i="26"/>
  <c r="DG2341" i="26"/>
  <c r="DG2342" i="26"/>
  <c r="DG2343" i="26"/>
  <c r="DG2344" i="26"/>
  <c r="DG2345" i="26"/>
  <c r="DG2346" i="26"/>
  <c r="DG2347" i="26"/>
  <c r="DG2348" i="26"/>
  <c r="DG2349" i="26"/>
  <c r="DG2350" i="26"/>
  <c r="DG2351" i="26"/>
  <c r="DG2352" i="26"/>
  <c r="DG2353" i="26"/>
  <c r="DG2354" i="26"/>
  <c r="DG2355" i="26"/>
  <c r="DG2356" i="26"/>
  <c r="DG2357" i="26"/>
  <c r="DG2358" i="26"/>
  <c r="DG2359" i="26"/>
  <c r="DG2360" i="26"/>
  <c r="DG2361" i="26"/>
  <c r="DG2362" i="26"/>
  <c r="DG2363" i="26"/>
  <c r="DG2364" i="26"/>
  <c r="DG2365" i="26"/>
  <c r="DG2366" i="26"/>
  <c r="DG2367" i="26"/>
  <c r="DG2368" i="26"/>
  <c r="DG2369" i="26"/>
  <c r="DG2370" i="26"/>
  <c r="DG2371" i="26"/>
  <c r="DG2372" i="26"/>
  <c r="DG2373" i="26"/>
  <c r="DG2374" i="26"/>
  <c r="DG2375" i="26"/>
  <c r="DG2376" i="26"/>
  <c r="DG2377" i="26"/>
  <c r="DG2378" i="26"/>
  <c r="DG2379" i="26"/>
  <c r="DG2380" i="26"/>
  <c r="DG2381" i="26"/>
  <c r="DG2382" i="26"/>
  <c r="DG2383" i="26"/>
  <c r="DG2384" i="26"/>
  <c r="DG2385" i="26"/>
  <c r="DG2386" i="26"/>
  <c r="DG2387" i="26"/>
  <c r="DG2388" i="26"/>
  <c r="DG2389" i="26"/>
  <c r="DG2390" i="26"/>
  <c r="DG2391" i="26"/>
  <c r="DG2392" i="26"/>
  <c r="DG2393" i="26"/>
  <c r="DG2394" i="26"/>
  <c r="DG2395" i="26"/>
  <c r="DG2396" i="26"/>
  <c r="DG2397" i="26"/>
  <c r="DG2398" i="26"/>
  <c r="DG2399" i="26"/>
  <c r="DG2400" i="26"/>
  <c r="DG2401" i="26"/>
  <c r="DG2402" i="26"/>
  <c r="DG2403" i="26"/>
  <c r="DG2404" i="26"/>
  <c r="DG2405" i="26"/>
  <c r="DG2406" i="26"/>
  <c r="DG2407" i="26"/>
  <c r="DG2408" i="26"/>
  <c r="DG2409" i="26"/>
  <c r="DG2410" i="26"/>
  <c r="DG2411" i="26"/>
  <c r="DG2412" i="26"/>
  <c r="DG2413" i="26"/>
  <c r="DG2414" i="26"/>
  <c r="DG2415" i="26"/>
  <c r="DG2416" i="26"/>
  <c r="DG2417" i="26"/>
  <c r="DG2418" i="26"/>
  <c r="DG2419" i="26"/>
  <c r="DG2420" i="26"/>
  <c r="DG2421" i="26"/>
  <c r="DG2422" i="26"/>
  <c r="DG2423" i="26"/>
  <c r="DG2424" i="26"/>
  <c r="DG2425" i="26"/>
  <c r="DG2426" i="26"/>
  <c r="DG2427" i="26"/>
  <c r="DG2428" i="26"/>
  <c r="DG2429" i="26"/>
  <c r="DG2430" i="26"/>
  <c r="DG2431" i="26"/>
  <c r="DG2432" i="26"/>
  <c r="DG2433" i="26"/>
  <c r="DG2434" i="26"/>
  <c r="DG2435" i="26"/>
  <c r="DG2436" i="26"/>
  <c r="DG2437" i="26"/>
  <c r="DG2438" i="26"/>
  <c r="DG2439" i="26"/>
  <c r="DG2440" i="26"/>
  <c r="DG2441" i="26"/>
  <c r="DG2442" i="26"/>
  <c r="DG2443" i="26"/>
  <c r="DG2444" i="26"/>
  <c r="DG2445" i="26"/>
  <c r="DG2446" i="26"/>
  <c r="DG2447" i="26"/>
  <c r="DG2448" i="26"/>
  <c r="DG2449" i="26"/>
  <c r="DG2450" i="26"/>
  <c r="DG2451" i="26"/>
  <c r="DG2452" i="26"/>
  <c r="DG2453" i="26"/>
  <c r="DG2454" i="26"/>
  <c r="DG2455" i="26"/>
  <c r="DG2456" i="26"/>
  <c r="DG2457" i="26"/>
  <c r="DG2458" i="26"/>
  <c r="DG2459" i="26"/>
  <c r="DG2460" i="26"/>
  <c r="DG2461" i="26"/>
  <c r="DG2462" i="26"/>
  <c r="DG2463" i="26"/>
  <c r="DG2464" i="26"/>
  <c r="DG2465" i="26"/>
  <c r="DG2466" i="26"/>
  <c r="DG2467" i="26"/>
  <c r="DG2468" i="26"/>
  <c r="DG2469" i="26"/>
  <c r="DG2470" i="26"/>
  <c r="DG2471" i="26"/>
  <c r="DG2472" i="26"/>
  <c r="DG2473" i="26"/>
  <c r="DG2474" i="26"/>
  <c r="DG2475" i="26"/>
  <c r="DG2476" i="26"/>
  <c r="DG2477" i="26"/>
  <c r="DG2478" i="26"/>
  <c r="DG2479" i="26"/>
  <c r="DG2480" i="26"/>
  <c r="DG2481" i="26"/>
  <c r="DG2482" i="26"/>
  <c r="DG2483" i="26"/>
  <c r="DG2484" i="26"/>
  <c r="DG2485" i="26"/>
  <c r="DG2486" i="26"/>
  <c r="DG2487" i="26"/>
  <c r="DG2488" i="26"/>
  <c r="DG2489" i="26"/>
  <c r="DG2490" i="26"/>
  <c r="DG2491" i="26"/>
  <c r="DG2492" i="26"/>
  <c r="DG2493" i="26"/>
  <c r="DG2494" i="26"/>
  <c r="DG2495" i="26"/>
  <c r="DG2496" i="26"/>
  <c r="DG2497" i="26"/>
  <c r="DG2498" i="26"/>
  <c r="DG2499" i="26"/>
  <c r="DG2500" i="26"/>
  <c r="DG2501" i="26"/>
  <c r="DG2502" i="26"/>
  <c r="DG2503" i="26"/>
  <c r="DG2504" i="26"/>
  <c r="DG2505" i="26"/>
  <c r="DG2506" i="26"/>
  <c r="DG2507" i="26"/>
  <c r="DG2508" i="26"/>
  <c r="DG2509" i="26"/>
  <c r="DG2510" i="26"/>
  <c r="DG2511" i="26"/>
  <c r="DG2512" i="26"/>
  <c r="DG2513" i="26"/>
  <c r="DG2514" i="26"/>
  <c r="DG2515" i="26"/>
  <c r="DG2516" i="26"/>
  <c r="DG2517" i="26"/>
  <c r="DG2518" i="26"/>
  <c r="DG2519" i="26"/>
  <c r="DG2520" i="26"/>
  <c r="DG2521" i="26"/>
  <c r="DG2522" i="26"/>
  <c r="DG2523" i="26"/>
  <c r="DG2524" i="26"/>
  <c r="DG2525" i="26"/>
  <c r="DG2526" i="26"/>
  <c r="DG2527" i="26"/>
  <c r="DG2528" i="26"/>
  <c r="DG2529" i="26"/>
  <c r="DG2530" i="26"/>
  <c r="DG2531" i="26"/>
  <c r="DG2532" i="26"/>
  <c r="DG2533" i="26"/>
  <c r="DG2534" i="26"/>
  <c r="DG2535" i="26"/>
  <c r="DG2536" i="26"/>
  <c r="DG2537" i="26"/>
  <c r="DG2538" i="26"/>
  <c r="DG2539" i="26"/>
  <c r="DG2540" i="26"/>
  <c r="DG2541" i="26"/>
  <c r="DG2542" i="26"/>
  <c r="DG2543" i="26"/>
  <c r="DG2544" i="26"/>
  <c r="DG2545" i="26"/>
  <c r="DG2546" i="26"/>
  <c r="DG2547" i="26"/>
  <c r="DG2548" i="26"/>
  <c r="DG2549" i="26"/>
  <c r="DG2550" i="26"/>
  <c r="DG2551" i="26"/>
  <c r="DG2552" i="26"/>
  <c r="DG2553" i="26"/>
  <c r="DG2554" i="26"/>
  <c r="DG2555" i="26"/>
  <c r="DG2556" i="26"/>
  <c r="DG2557" i="26"/>
  <c r="DG2558" i="26"/>
  <c r="DG2559" i="26"/>
  <c r="DG2560" i="26"/>
  <c r="DG2561" i="26"/>
  <c r="DG2562" i="26"/>
  <c r="DG2563" i="26"/>
  <c r="DG2564" i="26"/>
  <c r="DG2565" i="26"/>
  <c r="DG2566" i="26"/>
  <c r="DG2567" i="26"/>
  <c r="DG2568" i="26"/>
  <c r="DG2569" i="26"/>
  <c r="DG2570" i="26"/>
  <c r="DG2571" i="26"/>
  <c r="DG2572" i="26"/>
  <c r="DG2573" i="26"/>
  <c r="DG2574" i="26"/>
  <c r="DG2575" i="26"/>
  <c r="DG2576" i="26"/>
  <c r="DG2577" i="26"/>
  <c r="DG2578" i="26"/>
  <c r="DG2579" i="26"/>
  <c r="DG2580" i="26"/>
  <c r="DG2581" i="26"/>
  <c r="DG2582" i="26"/>
  <c r="DG2583" i="26"/>
  <c r="DG2584" i="26"/>
  <c r="DG2585" i="26"/>
  <c r="DG2586" i="26"/>
  <c r="DG2587" i="26"/>
  <c r="DG2588" i="26"/>
  <c r="DG2589" i="26"/>
  <c r="DG2590" i="26"/>
  <c r="DG2591" i="26"/>
  <c r="DG2592" i="26"/>
  <c r="DG2593" i="26"/>
  <c r="DG2594" i="26"/>
  <c r="DG2595" i="26"/>
  <c r="DG2596" i="26"/>
  <c r="DG2597" i="26"/>
  <c r="DG2598" i="26"/>
  <c r="DG2599" i="26"/>
  <c r="DG2600" i="26"/>
  <c r="DG2601" i="26"/>
  <c r="DG2602" i="26"/>
  <c r="DG2603" i="26"/>
  <c r="DG2604" i="26"/>
  <c r="DG2605" i="26"/>
  <c r="DG2606" i="26"/>
  <c r="DG2607" i="26"/>
  <c r="DG2608" i="26"/>
  <c r="DG2609" i="26"/>
  <c r="DG2610" i="26"/>
  <c r="DG2611" i="26"/>
  <c r="DG2612" i="26"/>
  <c r="DG2613" i="26"/>
  <c r="DG2614" i="26"/>
  <c r="DG2615" i="26"/>
  <c r="DG2616" i="26"/>
  <c r="DG2617" i="26"/>
  <c r="DG2618" i="26"/>
  <c r="DG2619" i="26"/>
  <c r="DG2620" i="26"/>
  <c r="DG2621" i="26"/>
  <c r="DG2622" i="26"/>
  <c r="DG2623" i="26"/>
  <c r="DG2624" i="26"/>
  <c r="DG2625" i="26"/>
  <c r="DG2626" i="26"/>
  <c r="DG2627" i="26"/>
  <c r="DG2628" i="26"/>
  <c r="DG2629" i="26"/>
  <c r="DG2630" i="26"/>
  <c r="DG2631" i="26"/>
  <c r="DG2632" i="26"/>
  <c r="DG2633" i="26"/>
  <c r="DG2634" i="26"/>
  <c r="DG2635" i="26"/>
  <c r="DG2636" i="26"/>
  <c r="DG2637" i="26"/>
  <c r="DG2638" i="26"/>
  <c r="DG2639" i="26"/>
  <c r="DG2640" i="26"/>
  <c r="DG2641" i="26"/>
  <c r="DG2642" i="26"/>
  <c r="DG2643" i="26"/>
  <c r="DG2644" i="26"/>
  <c r="DG2645" i="26"/>
  <c r="DG2646" i="26"/>
  <c r="DG2647" i="26"/>
  <c r="DG2648" i="26"/>
  <c r="DG2649" i="26"/>
  <c r="DG2650" i="26"/>
  <c r="DG2651" i="26"/>
  <c r="DG2652" i="26"/>
  <c r="DG2653" i="26"/>
  <c r="DG2654" i="26"/>
  <c r="DG2655" i="26"/>
  <c r="DG2656" i="26"/>
  <c r="DG2657" i="26"/>
  <c r="DG2658" i="26"/>
  <c r="DG2659" i="26"/>
  <c r="DG2660" i="26"/>
  <c r="DG2661" i="26"/>
  <c r="DG2662" i="26"/>
  <c r="DG2663" i="26"/>
  <c r="DG2664" i="26"/>
  <c r="DG2665" i="26"/>
  <c r="DG2666" i="26"/>
  <c r="DG2667" i="26"/>
  <c r="DG2668" i="26"/>
  <c r="DG2669" i="26"/>
  <c r="DG2670" i="26"/>
  <c r="DG2671" i="26"/>
  <c r="DG2672" i="26"/>
  <c r="DG2673" i="26"/>
  <c r="DG2674" i="26"/>
  <c r="DG2675" i="26"/>
  <c r="DG2676" i="26"/>
  <c r="DG2677" i="26"/>
  <c r="DG2678" i="26"/>
  <c r="DG2679" i="26"/>
  <c r="DG2680" i="26"/>
  <c r="DG2681" i="26"/>
  <c r="DG2682" i="26"/>
  <c r="DG2683" i="26"/>
  <c r="DG2684" i="26"/>
  <c r="DG2685" i="26"/>
  <c r="DG2686" i="26"/>
  <c r="DG2687" i="26"/>
  <c r="DG2688" i="26"/>
  <c r="DG2689" i="26"/>
  <c r="DG2690" i="26"/>
  <c r="DG2691" i="26"/>
  <c r="DG2692" i="26"/>
  <c r="DG2693" i="26"/>
  <c r="DG2694" i="26"/>
  <c r="DG2695" i="26"/>
  <c r="DG2696" i="26"/>
  <c r="DG2697" i="26"/>
  <c r="DG2698" i="26"/>
  <c r="DG2699" i="26"/>
  <c r="DG2700" i="26"/>
  <c r="DG2701" i="26"/>
  <c r="DG2702" i="26"/>
  <c r="DG2703" i="26"/>
  <c r="DG2704" i="26"/>
  <c r="DG2705" i="26"/>
  <c r="DG2706" i="26"/>
  <c r="DG2707" i="26"/>
  <c r="DG2708" i="26"/>
  <c r="DG2709" i="26"/>
  <c r="DG2710" i="26"/>
  <c r="DG2711" i="26"/>
  <c r="DG2712" i="26"/>
  <c r="DG2713" i="26"/>
  <c r="DG2714" i="26"/>
  <c r="DG2715" i="26"/>
  <c r="DG2716" i="26"/>
  <c r="DG2717" i="26"/>
  <c r="DG2718" i="26"/>
  <c r="DG2719" i="26"/>
  <c r="DG2720" i="26"/>
  <c r="DG2721" i="26"/>
  <c r="DG2722" i="26"/>
  <c r="DG2723" i="26"/>
  <c r="DG2724" i="26"/>
  <c r="DG2725" i="26"/>
  <c r="DG2726" i="26"/>
  <c r="DG2727" i="26"/>
  <c r="DG2728" i="26"/>
  <c r="DG2729" i="26"/>
  <c r="DG2730" i="26"/>
  <c r="DG2731" i="26"/>
  <c r="DG2732" i="26"/>
  <c r="DG2733" i="26"/>
  <c r="DG2734" i="26"/>
  <c r="DG2735" i="26"/>
  <c r="DG2736" i="26"/>
  <c r="DG2737" i="26"/>
  <c r="DG2738" i="26"/>
  <c r="DG2739" i="26"/>
  <c r="DG2740" i="26"/>
  <c r="DG2741" i="26"/>
  <c r="DG2742" i="26"/>
  <c r="DG2743" i="26"/>
  <c r="DG2744" i="26"/>
  <c r="DG2745" i="26"/>
  <c r="DG2746" i="26"/>
  <c r="DG2747" i="26"/>
  <c r="DG2748" i="26"/>
  <c r="DG2749" i="26"/>
  <c r="DG2750" i="26"/>
  <c r="DG2751" i="26"/>
  <c r="DG2752" i="26"/>
  <c r="DG2753" i="26"/>
  <c r="DG2754" i="26"/>
  <c r="DG2755" i="26"/>
  <c r="DG2756" i="26"/>
  <c r="DG2757" i="26"/>
  <c r="DG2758" i="26"/>
  <c r="DG2759" i="26"/>
  <c r="DG2760" i="26"/>
  <c r="DG2761" i="26"/>
  <c r="DG2762" i="26"/>
  <c r="DG2763" i="26"/>
  <c r="DG2764" i="26"/>
  <c r="DG2765" i="26"/>
  <c r="DG2766" i="26"/>
  <c r="DG2767" i="26"/>
  <c r="DG2768" i="26"/>
  <c r="DG2769" i="26"/>
  <c r="DG2770" i="26"/>
  <c r="DG2771" i="26"/>
  <c r="DG2772" i="26"/>
  <c r="DG2773" i="26"/>
  <c r="DG2774" i="26"/>
  <c r="DG2775" i="26"/>
  <c r="DG2776" i="26"/>
  <c r="DG2777" i="26"/>
  <c r="DG2778" i="26"/>
  <c r="DG2779" i="26"/>
  <c r="DG2780" i="26"/>
  <c r="DG2781" i="26"/>
  <c r="DG2782" i="26"/>
  <c r="DG2783" i="26"/>
  <c r="DG2784" i="26"/>
  <c r="DG2785" i="26"/>
  <c r="DG2786" i="26"/>
  <c r="DG2787" i="26"/>
  <c r="DG2788" i="26"/>
  <c r="DG2789" i="26"/>
  <c r="DG2790" i="26"/>
  <c r="DG2791" i="26"/>
  <c r="DG2792" i="26"/>
  <c r="DG2793" i="26"/>
  <c r="DG2794" i="26"/>
  <c r="DG2795" i="26"/>
  <c r="DG2796" i="26"/>
  <c r="DG2797" i="26"/>
  <c r="DG2798" i="26"/>
  <c r="DG2799" i="26"/>
  <c r="DG2800" i="26"/>
  <c r="DG2801" i="26"/>
  <c r="DG2802" i="26"/>
  <c r="DG2803" i="26"/>
  <c r="DG2804" i="26"/>
  <c r="DG2805" i="26"/>
  <c r="DG2806" i="26"/>
  <c r="DG2807" i="26"/>
  <c r="DG2808" i="26"/>
  <c r="DG2809" i="26"/>
  <c r="DG2810" i="26"/>
  <c r="DG2811" i="26"/>
  <c r="DG2812" i="26"/>
  <c r="DG2813" i="26"/>
  <c r="DG2814" i="26"/>
  <c r="DG2815" i="26"/>
  <c r="DG2816" i="26"/>
  <c r="DG2817" i="26"/>
  <c r="DG2818" i="26"/>
  <c r="DG2819" i="26"/>
  <c r="DG2820" i="26"/>
  <c r="DG2821" i="26"/>
  <c r="DG2822" i="26"/>
  <c r="DG2823" i="26"/>
  <c r="DG2824" i="26"/>
  <c r="DG2825" i="26"/>
  <c r="DG2826" i="26"/>
  <c r="DG2827" i="26"/>
  <c r="DG2828" i="26"/>
  <c r="DG2829" i="26"/>
  <c r="DG2830" i="26"/>
  <c r="DG2831" i="26"/>
  <c r="DG2832" i="26"/>
  <c r="DG2833" i="26"/>
  <c r="DG2834" i="26"/>
  <c r="DG2835" i="26"/>
  <c r="DG2836" i="26"/>
  <c r="DG2837" i="26"/>
  <c r="DG2838" i="26"/>
  <c r="DG2839" i="26"/>
  <c r="DG2840" i="26"/>
  <c r="DG2841" i="26"/>
  <c r="DG2842" i="26"/>
  <c r="DG2843" i="26"/>
  <c r="DG2844" i="26"/>
  <c r="DG2845" i="26"/>
  <c r="DG2846" i="26"/>
  <c r="DG2847" i="26"/>
  <c r="DG2848" i="26"/>
  <c r="DG2849" i="26"/>
  <c r="DG2850" i="26"/>
  <c r="DG2851" i="26"/>
  <c r="DG2852" i="26"/>
  <c r="DG2853" i="26"/>
  <c r="DG2854" i="26"/>
  <c r="DG2855" i="26"/>
  <c r="DG2856" i="26"/>
  <c r="DG2857" i="26"/>
  <c r="DG2858" i="26"/>
  <c r="DG2859" i="26"/>
  <c r="DG2860" i="26"/>
  <c r="DG2861" i="26"/>
  <c r="DG2862" i="26"/>
  <c r="DG2863" i="26"/>
  <c r="DG2864" i="26"/>
  <c r="DG2865" i="26"/>
  <c r="DG2866" i="26"/>
  <c r="DG2867" i="26"/>
  <c r="DG2868" i="26"/>
  <c r="DG2869" i="26"/>
  <c r="DG2870" i="26"/>
  <c r="DG2871" i="26"/>
  <c r="DG2872" i="26"/>
  <c r="DG2873" i="26"/>
  <c r="DG2874" i="26"/>
  <c r="DG2875" i="26"/>
  <c r="DG2876" i="26"/>
  <c r="DG2877" i="26"/>
  <c r="DG2878" i="26"/>
  <c r="DG2879" i="26"/>
  <c r="DG2880" i="26"/>
  <c r="DG2881" i="26"/>
  <c r="DG2882" i="26"/>
  <c r="DG2883" i="26"/>
  <c r="DG2884" i="26"/>
  <c r="DG2885" i="26"/>
  <c r="DG2886" i="26"/>
  <c r="DG2887" i="26"/>
  <c r="DG2888" i="26"/>
  <c r="DG2889" i="26"/>
  <c r="DG2890" i="26"/>
  <c r="DG2891" i="26"/>
  <c r="DG2892" i="26"/>
  <c r="DG2893" i="26"/>
  <c r="DG2894" i="26"/>
  <c r="DG2895" i="26"/>
  <c r="DG2896" i="26"/>
  <c r="DG2897" i="26"/>
  <c r="DG2898" i="26"/>
  <c r="DG2899" i="26"/>
  <c r="DG2900" i="26"/>
  <c r="DG2901" i="26"/>
  <c r="DG2902" i="26"/>
  <c r="DG2903" i="26"/>
  <c r="DG2904" i="26"/>
  <c r="DG2905" i="26"/>
  <c r="DG2906" i="26"/>
  <c r="DG2907" i="26"/>
  <c r="DG2908" i="26"/>
  <c r="DG2909" i="26"/>
  <c r="DG2910" i="26"/>
  <c r="DG2911" i="26"/>
  <c r="DG2912" i="26"/>
  <c r="DG2913" i="26"/>
  <c r="DG2914" i="26"/>
  <c r="DG2915" i="26"/>
  <c r="DG2916" i="26"/>
  <c r="DG2917" i="26"/>
  <c r="DG2918" i="26"/>
  <c r="DG2919" i="26"/>
  <c r="DG2920" i="26"/>
  <c r="DG2921" i="26"/>
  <c r="DG2922" i="26"/>
  <c r="DG2923" i="26"/>
  <c r="DG2924" i="26"/>
  <c r="DG2925" i="26"/>
  <c r="DG2926" i="26"/>
  <c r="DG2927" i="26"/>
  <c r="DG2928" i="26"/>
  <c r="DG2929" i="26"/>
  <c r="DG2930" i="26"/>
  <c r="DG2931" i="26"/>
  <c r="DG2932" i="26"/>
  <c r="DG2933" i="26"/>
  <c r="DG2934" i="26"/>
  <c r="DG2935" i="26"/>
  <c r="DG2936" i="26"/>
  <c r="DG2937" i="26"/>
  <c r="DG2938" i="26"/>
  <c r="DG2939" i="26"/>
  <c r="DG2940" i="26"/>
  <c r="DG2941" i="26"/>
  <c r="DG2942" i="26"/>
  <c r="DG2943" i="26"/>
  <c r="DG2944" i="26"/>
  <c r="DG2945" i="26"/>
  <c r="DG2946" i="26"/>
  <c r="DG2947" i="26"/>
  <c r="DG2948" i="26"/>
  <c r="DG2949" i="26"/>
  <c r="DG2950" i="26"/>
  <c r="DG2951" i="26"/>
  <c r="DG2952" i="26"/>
  <c r="DG2953" i="26"/>
  <c r="DG2954" i="26"/>
  <c r="DG2955" i="26"/>
  <c r="DG2956" i="26"/>
  <c r="DG2957" i="26"/>
  <c r="DG2958" i="26"/>
  <c r="DG2959" i="26"/>
  <c r="DG2960" i="26"/>
  <c r="DG2961" i="26"/>
  <c r="DG2962" i="26"/>
  <c r="DG2963" i="26"/>
  <c r="DG2964" i="26"/>
  <c r="DG2965" i="26"/>
  <c r="DG2966" i="26"/>
  <c r="DG2967" i="26"/>
  <c r="DG2968" i="26"/>
  <c r="DG2969" i="26"/>
  <c r="DG2970" i="26"/>
  <c r="DG2971" i="26"/>
  <c r="DG2972" i="26"/>
  <c r="DG2973" i="26"/>
  <c r="DG2974" i="26"/>
  <c r="DG2975" i="26"/>
  <c r="DG2976" i="26"/>
  <c r="DG2977" i="26"/>
  <c r="DG2978" i="26"/>
  <c r="DG2979" i="26"/>
  <c r="DG2980" i="26"/>
  <c r="DG2981" i="26"/>
  <c r="DG2982" i="26"/>
  <c r="DG2983" i="26"/>
  <c r="DG2984" i="26"/>
  <c r="DG2985" i="26"/>
  <c r="DG2986" i="26"/>
  <c r="DG2987" i="26"/>
  <c r="DG2988" i="26"/>
  <c r="DG2989" i="26"/>
  <c r="DG2990" i="26"/>
  <c r="DG2991" i="26"/>
  <c r="DG2992" i="26"/>
  <c r="DG2993" i="26"/>
  <c r="DG2994" i="26"/>
  <c r="DG2995" i="26"/>
  <c r="DG2996" i="26"/>
  <c r="DG2997" i="26"/>
  <c r="DG2998" i="26"/>
  <c r="DG2999" i="26"/>
  <c r="DG3000" i="26"/>
  <c r="DG3001" i="26"/>
  <c r="DG3002" i="26"/>
  <c r="DG3003" i="26"/>
  <c r="DG3004" i="26"/>
  <c r="DG3005" i="26"/>
  <c r="DG3006" i="26"/>
  <c r="DG3007" i="26"/>
  <c r="DG3008" i="26"/>
  <c r="DG3009" i="26"/>
  <c r="DG3010" i="26"/>
  <c r="DG3011" i="26"/>
  <c r="DG3012" i="26"/>
  <c r="DG3013" i="26"/>
  <c r="DG3014" i="26"/>
  <c r="DG3015" i="26"/>
  <c r="DG3016" i="26"/>
  <c r="DG3017" i="26"/>
  <c r="DG3018" i="26"/>
  <c r="DG3019" i="26"/>
  <c r="DG3020" i="26"/>
  <c r="DG3021" i="26"/>
  <c r="DG3022" i="26"/>
  <c r="DG3023" i="26"/>
  <c r="DG3024" i="26"/>
  <c r="DG3025" i="26"/>
  <c r="DG3026" i="26"/>
  <c r="DG3027" i="26"/>
  <c r="DG3028" i="26"/>
  <c r="DG3029" i="26"/>
  <c r="DG3030" i="26"/>
  <c r="DG3031" i="26"/>
  <c r="DG3032" i="26"/>
  <c r="DG3033" i="26"/>
  <c r="DG3034" i="26"/>
  <c r="DG3035" i="26"/>
  <c r="DG3036" i="26"/>
  <c r="DG3037" i="26"/>
  <c r="DG3038" i="26"/>
  <c r="DG3039" i="26"/>
  <c r="DG3040" i="26"/>
  <c r="DG3041" i="26"/>
  <c r="DG3042" i="26"/>
  <c r="DG3043" i="26"/>
  <c r="DG3044" i="26"/>
  <c r="DG3045" i="26"/>
  <c r="DG3046" i="26"/>
  <c r="DG3047" i="26"/>
  <c r="DG3048" i="26"/>
  <c r="DG3049" i="26"/>
  <c r="DG3050" i="26"/>
  <c r="DG3051" i="26"/>
  <c r="DG3052" i="26"/>
  <c r="DG3053" i="26"/>
  <c r="DG3054" i="26"/>
  <c r="DG3055" i="26"/>
  <c r="DG3056" i="26"/>
  <c r="DG3057" i="26"/>
  <c r="DG3058" i="26"/>
  <c r="DG3059" i="26"/>
  <c r="DG3060" i="26"/>
  <c r="DG3061" i="26"/>
  <c r="DG3062" i="26"/>
  <c r="DG3063" i="26"/>
  <c r="DG3064" i="26"/>
  <c r="DG3065" i="26"/>
  <c r="DG3066" i="26"/>
  <c r="DG3067" i="26"/>
  <c r="DG3068" i="26"/>
  <c r="DG3069" i="26"/>
  <c r="DG3070" i="26"/>
  <c r="DG3071" i="26"/>
  <c r="DG3072" i="26"/>
  <c r="DG3073" i="26"/>
  <c r="DG3074" i="26"/>
  <c r="DG3075" i="26"/>
  <c r="DG3076" i="26"/>
  <c r="DG3077" i="26"/>
  <c r="DG3078" i="26"/>
  <c r="DG3079" i="26"/>
  <c r="DG3080" i="26"/>
  <c r="DG3081" i="26"/>
  <c r="DG3082" i="26"/>
  <c r="DG3083" i="26"/>
  <c r="DG3084" i="26"/>
  <c r="DG3085" i="26"/>
  <c r="DG3086" i="26"/>
  <c r="DG3087" i="26"/>
  <c r="DG3088" i="26"/>
  <c r="DG3089" i="26"/>
  <c r="DG3090" i="26"/>
  <c r="DG3091" i="26"/>
  <c r="DG3092" i="26"/>
  <c r="DG3093" i="26"/>
  <c r="DG3094" i="26"/>
  <c r="DG3095" i="26"/>
  <c r="DG3096" i="26"/>
  <c r="DG3097" i="26"/>
  <c r="DG3098" i="26"/>
  <c r="DG3099" i="26"/>
  <c r="DG3100" i="26"/>
  <c r="DG3101" i="26"/>
  <c r="DG3102" i="26"/>
  <c r="DG3103" i="26"/>
  <c r="DG3104" i="26"/>
  <c r="DG3105" i="26"/>
  <c r="DG3106" i="26"/>
  <c r="DG3107" i="26"/>
  <c r="DG3108" i="26"/>
  <c r="DG3109" i="26"/>
  <c r="DG3110" i="26"/>
  <c r="DG3111" i="26"/>
  <c r="DG3112" i="26"/>
  <c r="DG3113" i="26"/>
  <c r="DG3114" i="26"/>
  <c r="DG3115" i="26"/>
  <c r="DG3116" i="26"/>
  <c r="DG3117" i="26"/>
  <c r="DG3118" i="26"/>
  <c r="DG3119" i="26"/>
  <c r="DG3120" i="26"/>
  <c r="DG3121" i="26"/>
  <c r="DG3122" i="26"/>
  <c r="DG3123" i="26"/>
  <c r="DG3124" i="26"/>
  <c r="DG3125" i="26"/>
  <c r="DG3126" i="26"/>
  <c r="DG3127" i="26"/>
  <c r="DG3128" i="26"/>
  <c r="DG3129" i="26"/>
  <c r="DG3130" i="26"/>
  <c r="DG3131" i="26"/>
  <c r="DG3132" i="26"/>
  <c r="DG3133" i="26"/>
  <c r="DG3134" i="26"/>
  <c r="DG3135" i="26"/>
  <c r="DG3136" i="26"/>
  <c r="DG3137" i="26"/>
  <c r="DG3138" i="26"/>
  <c r="DG3139" i="26"/>
  <c r="DG3140" i="26"/>
  <c r="DG3141" i="26"/>
  <c r="DG3142" i="26"/>
  <c r="DG3143" i="26"/>
  <c r="DG3144" i="26"/>
  <c r="DG3145" i="26"/>
  <c r="DG3146" i="26"/>
  <c r="DG3147" i="26"/>
  <c r="DG3148" i="26"/>
  <c r="DG3149" i="26"/>
  <c r="DG3150" i="26"/>
  <c r="DG3151" i="26"/>
  <c r="DG3152" i="26"/>
  <c r="DG3153" i="26"/>
  <c r="DG3154" i="26"/>
  <c r="DG3155" i="26"/>
  <c r="DG3156" i="26"/>
  <c r="DG3157" i="26"/>
  <c r="DG3158" i="26"/>
  <c r="DG3159" i="26"/>
  <c r="DG3160" i="26"/>
  <c r="DG3161" i="26"/>
  <c r="DG3162" i="26"/>
  <c r="DG3163" i="26"/>
  <c r="DG3164" i="26"/>
  <c r="DG3165" i="26"/>
  <c r="DG3166" i="26"/>
  <c r="DG3167" i="26"/>
  <c r="DG3168" i="26"/>
  <c r="DG3169" i="26"/>
  <c r="DG3170" i="26"/>
  <c r="DG3171" i="26"/>
  <c r="DG3172" i="26"/>
  <c r="DG3173" i="26"/>
  <c r="DG3174" i="26"/>
  <c r="DG3175" i="26"/>
  <c r="DG3176" i="26"/>
  <c r="DG3177" i="26"/>
  <c r="DG3178" i="26"/>
  <c r="DG3179" i="26"/>
  <c r="DG3180" i="26"/>
  <c r="DG3181" i="26"/>
  <c r="DG3182" i="26"/>
  <c r="DG3183" i="26"/>
  <c r="DG3184" i="26"/>
  <c r="DG3185" i="26"/>
  <c r="DG3186" i="26"/>
  <c r="DG3187" i="26"/>
  <c r="DG3188" i="26"/>
  <c r="DG3189" i="26"/>
  <c r="DG3190" i="26"/>
  <c r="DG3191" i="26"/>
  <c r="DG3192" i="26"/>
  <c r="DG3193" i="26"/>
  <c r="DG3194" i="26"/>
  <c r="DG3195" i="26"/>
  <c r="DG3196" i="26"/>
  <c r="DG3197" i="26"/>
  <c r="DG3198" i="26"/>
  <c r="DG3199" i="26"/>
  <c r="DG3200" i="26"/>
  <c r="DG3201" i="26"/>
  <c r="DG3202" i="26"/>
  <c r="DG3203" i="26"/>
  <c r="DG3204" i="26"/>
  <c r="DG3205" i="26"/>
  <c r="DG3206" i="26"/>
  <c r="DG3207" i="26"/>
  <c r="DG3208" i="26"/>
  <c r="DG3209" i="26"/>
  <c r="DG3210" i="26"/>
  <c r="DG3211" i="26"/>
  <c r="DG3212" i="26"/>
  <c r="DG3213" i="26"/>
  <c r="DG3214" i="26"/>
  <c r="DG3215" i="26"/>
  <c r="DG3216" i="26"/>
  <c r="DG3217" i="26"/>
  <c r="DG3218" i="26"/>
  <c r="DG3219" i="26"/>
  <c r="DG3220" i="26"/>
  <c r="DG3221" i="26"/>
  <c r="DG3222" i="26"/>
  <c r="DG3223" i="26"/>
  <c r="DG3224" i="26"/>
  <c r="DG3225" i="26"/>
  <c r="DG3226" i="26"/>
  <c r="DG3227" i="26"/>
  <c r="DG3228" i="26"/>
  <c r="DG3229" i="26"/>
  <c r="DG3230" i="26"/>
  <c r="DG3231" i="26"/>
  <c r="DG3232" i="26"/>
  <c r="DG3233" i="26"/>
  <c r="DG3234" i="26"/>
  <c r="DG3235" i="26"/>
  <c r="DG3236" i="26"/>
  <c r="DG3237" i="26"/>
  <c r="DG3238" i="26"/>
  <c r="DG3239" i="26"/>
  <c r="DG3240" i="26"/>
  <c r="DG3241" i="26"/>
  <c r="DG3242" i="26"/>
  <c r="DG3243" i="26"/>
  <c r="DG3244" i="26"/>
  <c r="DG3245" i="26"/>
  <c r="DG3246" i="26"/>
  <c r="DG3247" i="26"/>
  <c r="DG3248" i="26"/>
  <c r="DG3249" i="26"/>
  <c r="DG3250" i="26"/>
  <c r="DG3251" i="26"/>
  <c r="DG3252" i="26"/>
  <c r="DG3253" i="26"/>
  <c r="DG3254" i="26"/>
  <c r="DG3255" i="26"/>
  <c r="DG3256" i="26"/>
  <c r="DG3257" i="26"/>
  <c r="DG3258" i="26"/>
  <c r="DG3259" i="26"/>
  <c r="DG3260" i="26"/>
  <c r="DG3261" i="26"/>
  <c r="DG3262" i="26"/>
  <c r="DG3263" i="26"/>
  <c r="DG3264" i="26"/>
  <c r="DG3265" i="26"/>
  <c r="DG3266" i="26"/>
  <c r="DG3267" i="26"/>
  <c r="DG3268" i="26"/>
  <c r="DG3269" i="26"/>
  <c r="DG3270" i="26"/>
  <c r="DG3271" i="26"/>
  <c r="DG3272" i="26"/>
  <c r="DG3273" i="26"/>
  <c r="DG3274" i="26"/>
  <c r="DG3275" i="26"/>
  <c r="DG3276" i="26"/>
  <c r="DG3277" i="26"/>
  <c r="DG3278" i="26"/>
  <c r="DG3279" i="26"/>
  <c r="DG3280" i="26"/>
  <c r="DG3281" i="26"/>
  <c r="DG3282" i="26"/>
  <c r="DG3283" i="26"/>
  <c r="DG3284" i="26"/>
  <c r="DG3285" i="26"/>
  <c r="DG3286" i="26"/>
  <c r="DG3287" i="26"/>
  <c r="DG3288" i="26"/>
  <c r="DG3289" i="26"/>
  <c r="DG3290" i="26"/>
  <c r="DG3291" i="26"/>
  <c r="DG3292" i="26"/>
  <c r="DG3293" i="26"/>
  <c r="DG3294" i="26"/>
  <c r="DG3295" i="26"/>
  <c r="DG3296" i="26"/>
  <c r="DG3297" i="26"/>
  <c r="DG3298" i="26"/>
  <c r="DG3299" i="26"/>
  <c r="DG3300" i="26"/>
  <c r="DG3301" i="26"/>
  <c r="DG3302" i="26"/>
  <c r="DG3303" i="26"/>
  <c r="DG3304" i="26"/>
  <c r="DG3305" i="26"/>
  <c r="DG3306" i="26"/>
  <c r="DG3307" i="26"/>
  <c r="DG3308" i="26"/>
  <c r="DG3309" i="26"/>
  <c r="DG3310" i="26"/>
  <c r="DG3311" i="26"/>
  <c r="DG3312" i="26"/>
  <c r="DG3313" i="26"/>
  <c r="DG3314" i="26"/>
  <c r="DG3315" i="26"/>
  <c r="DG3316" i="26"/>
  <c r="DG3317" i="26"/>
  <c r="DG3318" i="26"/>
  <c r="DG3319" i="26"/>
  <c r="DG3320" i="26"/>
  <c r="DG3321" i="26"/>
  <c r="DG3322" i="26"/>
  <c r="DG3323" i="26"/>
  <c r="DG3324" i="26"/>
  <c r="DG3325" i="26"/>
  <c r="DG3326" i="26"/>
  <c r="DG3327" i="26"/>
  <c r="DG3328" i="26"/>
  <c r="DG3329" i="26"/>
  <c r="DG3330" i="26"/>
  <c r="DG3331" i="26"/>
  <c r="DG3332" i="26"/>
  <c r="DG3333" i="26"/>
  <c r="DG3334" i="26"/>
  <c r="DG3335" i="26"/>
  <c r="DG3336" i="26"/>
  <c r="DG3337" i="26"/>
  <c r="DG3338" i="26"/>
  <c r="DG3339" i="26"/>
  <c r="DG3340" i="26"/>
  <c r="DG3341" i="26"/>
  <c r="DG3342" i="26"/>
  <c r="DG3343" i="26"/>
  <c r="DG3344" i="26"/>
  <c r="DG3345" i="26"/>
  <c r="DG3346" i="26"/>
  <c r="DG3347" i="26"/>
  <c r="DG3348" i="26"/>
  <c r="DG3349" i="26"/>
  <c r="DG3350" i="26"/>
  <c r="DG3351" i="26"/>
  <c r="DG3352" i="26"/>
  <c r="DG3353" i="26"/>
  <c r="DG3354" i="26"/>
  <c r="DG3355" i="26"/>
  <c r="DG3356" i="26"/>
  <c r="DG3357" i="26"/>
  <c r="DG3358" i="26"/>
  <c r="DG3359" i="26"/>
  <c r="DG3360" i="26"/>
  <c r="DG3361" i="26"/>
  <c r="DG3362" i="26"/>
  <c r="DG3363" i="26"/>
  <c r="DG3364" i="26"/>
  <c r="DG3365" i="26"/>
  <c r="DG3366" i="26"/>
  <c r="DG3367" i="26"/>
  <c r="DG3368" i="26"/>
  <c r="DG3369" i="26"/>
  <c r="DG3370" i="26"/>
  <c r="DG3371" i="26"/>
  <c r="DG3372" i="26"/>
  <c r="DG3373" i="26"/>
  <c r="DG3374" i="26"/>
  <c r="DG3375" i="26"/>
  <c r="DG3376" i="26"/>
  <c r="DG3377" i="26"/>
  <c r="DG3378" i="26"/>
  <c r="DG3379" i="26"/>
  <c r="DG3380" i="26"/>
  <c r="DG3381" i="26"/>
  <c r="DG3382" i="26"/>
  <c r="DG3383" i="26"/>
  <c r="DG3384" i="26"/>
  <c r="DG3385" i="26"/>
  <c r="DG3386" i="26"/>
  <c r="DG3387" i="26"/>
  <c r="DG3388" i="26"/>
  <c r="DG3389" i="26"/>
  <c r="DG3390" i="26"/>
  <c r="DG3391" i="26"/>
  <c r="DG3392" i="26"/>
  <c r="DG3393" i="26"/>
  <c r="DG3394" i="26"/>
  <c r="DG3395" i="26"/>
  <c r="DG3396" i="26"/>
  <c r="DG3397" i="26"/>
  <c r="DG3398" i="26"/>
  <c r="DG3399" i="26"/>
  <c r="DG3400" i="26"/>
  <c r="DG3401" i="26"/>
  <c r="DG3402" i="26"/>
  <c r="DG3403" i="26"/>
  <c r="DG3404" i="26"/>
  <c r="DG3405" i="26"/>
  <c r="DG3406" i="26"/>
  <c r="DG3407" i="26"/>
  <c r="DG3408" i="26"/>
  <c r="DG3409" i="26"/>
  <c r="DG3410" i="26"/>
  <c r="DG3411" i="26"/>
  <c r="DG3412" i="26"/>
  <c r="DG3413" i="26"/>
  <c r="DG3414" i="26"/>
  <c r="DG3415" i="26"/>
  <c r="DG3416" i="26"/>
  <c r="DG3417" i="26"/>
  <c r="DG3418" i="26"/>
  <c r="DG3419" i="26"/>
  <c r="DG3420" i="26"/>
  <c r="DG3421" i="26"/>
  <c r="DG3422" i="26"/>
  <c r="DG3423" i="26"/>
  <c r="DG3424" i="26"/>
  <c r="DG3425" i="26"/>
  <c r="DG3426" i="26"/>
  <c r="DG3427" i="26"/>
  <c r="DG3428" i="26"/>
  <c r="DG3429" i="26"/>
  <c r="DG3430" i="26"/>
  <c r="DG3431" i="26"/>
  <c r="DG3432" i="26"/>
  <c r="DG3433" i="26"/>
  <c r="DG3434" i="26"/>
  <c r="DG3435" i="26"/>
  <c r="DG3436" i="26"/>
  <c r="DG3437" i="26"/>
  <c r="DG3438" i="26"/>
  <c r="DG3439" i="26"/>
  <c r="DG3440" i="26"/>
  <c r="DG3441" i="26"/>
  <c r="DG3442" i="26"/>
  <c r="DG3443" i="26"/>
  <c r="DG3444" i="26"/>
  <c r="DG3445" i="26"/>
  <c r="DG3446" i="26"/>
  <c r="DG3447" i="26"/>
  <c r="DG3448" i="26"/>
  <c r="DG3449" i="26"/>
  <c r="DG3450" i="26"/>
  <c r="DG3451" i="26"/>
  <c r="DG3452" i="26"/>
  <c r="DG3453" i="26"/>
  <c r="DG3454" i="26"/>
  <c r="DG3455" i="26"/>
  <c r="DG3456" i="26"/>
  <c r="DG3457" i="26"/>
  <c r="DG3458" i="26"/>
  <c r="DG3459" i="26"/>
  <c r="DG3460" i="26"/>
  <c r="DG3461" i="26"/>
  <c r="DG3462" i="26"/>
  <c r="DG3463" i="26"/>
  <c r="DG3464" i="26"/>
  <c r="DG3465" i="26"/>
  <c r="DG3466" i="26"/>
  <c r="DG3467" i="26"/>
  <c r="DG3468" i="26"/>
  <c r="DG3469" i="26"/>
  <c r="DG3470" i="26"/>
  <c r="DG3471" i="26"/>
  <c r="DG3472" i="26"/>
  <c r="DG3473" i="26"/>
  <c r="DG3474" i="26"/>
  <c r="DG3475" i="26"/>
  <c r="DG3476" i="26"/>
  <c r="DG3477" i="26"/>
  <c r="DG3478" i="26"/>
  <c r="DG3479" i="26"/>
  <c r="DG3480" i="26"/>
  <c r="DG3481" i="26"/>
  <c r="DG3482" i="26"/>
  <c r="DG3483" i="26"/>
  <c r="DG3484" i="26"/>
  <c r="DG3485" i="26"/>
  <c r="DG3486" i="26"/>
  <c r="DG3487" i="26"/>
  <c r="DG3488" i="26"/>
  <c r="DG3489" i="26"/>
  <c r="DG3490" i="26"/>
  <c r="DG3491" i="26"/>
  <c r="DG3492" i="26"/>
  <c r="DG3493" i="26"/>
  <c r="DG3494" i="26"/>
  <c r="DG3495" i="26"/>
  <c r="DG3496" i="26"/>
  <c r="DG3497" i="26"/>
  <c r="DG3498" i="26"/>
  <c r="DG3499" i="26"/>
  <c r="DG3500" i="26"/>
  <c r="DG3501" i="26"/>
  <c r="DG3502" i="26"/>
  <c r="DG3503" i="26"/>
  <c r="DG3504" i="26"/>
  <c r="DG3505" i="26"/>
  <c r="DG3506" i="26"/>
  <c r="DG3507" i="26"/>
  <c r="DG3508" i="26"/>
  <c r="DG3509" i="26"/>
  <c r="DG3510" i="26"/>
  <c r="DG3511" i="26"/>
  <c r="DG3512" i="26"/>
  <c r="DG3513" i="26"/>
  <c r="DG3514" i="26"/>
  <c r="DG3515" i="26"/>
  <c r="DG3516" i="26"/>
  <c r="DG3517" i="26"/>
  <c r="DG3518" i="26"/>
  <c r="DG3519" i="26"/>
  <c r="DG3520" i="26"/>
  <c r="DG3521" i="26"/>
  <c r="DG3522" i="26"/>
  <c r="DG3523" i="26"/>
  <c r="DG3524" i="26"/>
  <c r="DG3525" i="26"/>
  <c r="DG3526" i="26"/>
  <c r="DG3527" i="26"/>
  <c r="DG3528" i="26"/>
  <c r="DG3529" i="26"/>
  <c r="DG3530" i="26"/>
  <c r="DG3531" i="26"/>
  <c r="DG3532" i="26"/>
  <c r="DG3533" i="26"/>
  <c r="DG3534" i="26"/>
  <c r="DG3535" i="26"/>
  <c r="DG3536" i="26"/>
  <c r="DG3537" i="26"/>
  <c r="DG3538" i="26"/>
  <c r="DG3539" i="26"/>
  <c r="DG3540" i="26"/>
  <c r="DG3541" i="26"/>
  <c r="DG3542" i="26"/>
  <c r="DG3543" i="26"/>
  <c r="DG3544" i="26"/>
  <c r="DG3545" i="26"/>
  <c r="DG3546" i="26"/>
  <c r="DG3547" i="26"/>
  <c r="DG3548" i="26"/>
  <c r="DG3549" i="26"/>
  <c r="DG3550" i="26"/>
  <c r="DG3551" i="26"/>
  <c r="DG3552" i="26"/>
  <c r="DG3553" i="26"/>
  <c r="DG3554" i="26"/>
  <c r="DG3555" i="26"/>
  <c r="DG3556" i="26"/>
  <c r="DG3557" i="26"/>
  <c r="DG3558" i="26"/>
  <c r="DG3559" i="26"/>
  <c r="DG3560" i="26"/>
  <c r="DG3561" i="26"/>
  <c r="DG3562" i="26"/>
  <c r="DG3563" i="26"/>
  <c r="DG3564" i="26"/>
  <c r="DG3565" i="26"/>
  <c r="DG3566" i="26"/>
  <c r="DG3567" i="26"/>
  <c r="DG3568" i="26"/>
  <c r="DG3569" i="26"/>
  <c r="DG3570" i="26"/>
  <c r="DG3571" i="26"/>
  <c r="DG3572" i="26"/>
  <c r="DG3573" i="26"/>
  <c r="DG3574" i="26"/>
  <c r="DG3575" i="26"/>
  <c r="DG3576" i="26"/>
  <c r="DG3577" i="26"/>
  <c r="DG3578" i="26"/>
  <c r="DG3579" i="26"/>
  <c r="DG3580" i="26"/>
  <c r="DG3581" i="26"/>
  <c r="DG3582" i="26"/>
  <c r="DG3583" i="26"/>
  <c r="DG3584" i="26"/>
  <c r="DG3585" i="26"/>
  <c r="DG3586" i="26"/>
  <c r="DG3587" i="26"/>
  <c r="DG3588" i="26"/>
  <c r="DG3589" i="26"/>
  <c r="DG3590" i="26"/>
  <c r="DG3591" i="26"/>
  <c r="DG3592" i="26"/>
  <c r="DG3593" i="26"/>
  <c r="DG3594" i="26"/>
  <c r="DG3595" i="26"/>
  <c r="DG3596" i="26"/>
  <c r="DG3597" i="26"/>
  <c r="DG3598" i="26"/>
  <c r="DG3599" i="26"/>
  <c r="DG3600" i="26"/>
  <c r="DG3601" i="26"/>
  <c r="DG3602" i="26"/>
  <c r="DG3603" i="26"/>
  <c r="DG3604" i="26"/>
  <c r="DG3605" i="26"/>
  <c r="DG3606" i="26"/>
  <c r="DG3607" i="26"/>
  <c r="DG3608" i="26"/>
  <c r="DG3609" i="26"/>
  <c r="DG3610" i="26"/>
  <c r="DG3611" i="26"/>
  <c r="DG3612" i="26"/>
  <c r="DG3613" i="26"/>
  <c r="DG3614" i="26"/>
  <c r="DG3615" i="26"/>
  <c r="DG3616" i="26"/>
  <c r="DG3617" i="26"/>
  <c r="DG3618" i="26"/>
  <c r="DG3619" i="26"/>
  <c r="DG3620" i="26"/>
  <c r="DG3621" i="26"/>
  <c r="DG3622" i="26"/>
  <c r="DG3623" i="26"/>
  <c r="DG3624" i="26"/>
  <c r="DG3625" i="26"/>
  <c r="DG3626" i="26"/>
  <c r="DG3627" i="26"/>
  <c r="DG3628" i="26"/>
  <c r="DG3629" i="26"/>
  <c r="DG3630" i="26"/>
  <c r="DG3631" i="26"/>
  <c r="DG3632" i="26"/>
  <c r="DG3633" i="26"/>
  <c r="DG3634" i="26"/>
  <c r="DG3635" i="26"/>
  <c r="DG3636" i="26"/>
  <c r="DG3637" i="26"/>
  <c r="DG3638" i="26"/>
  <c r="DG3639" i="26"/>
  <c r="DG3640" i="26"/>
  <c r="DG3641" i="26"/>
  <c r="DG3642" i="26"/>
  <c r="DG3643" i="26"/>
  <c r="DG3644" i="26"/>
  <c r="DG3645" i="26"/>
  <c r="DG3646" i="26"/>
  <c r="DG3647" i="26"/>
  <c r="DG3648" i="26"/>
  <c r="DG3649" i="26"/>
  <c r="DG3650" i="26"/>
  <c r="DG3651" i="26"/>
  <c r="DG3652" i="26"/>
  <c r="DG3653" i="26"/>
  <c r="DG3654" i="26"/>
  <c r="DG3655" i="26"/>
  <c r="DG3656" i="26"/>
  <c r="DG3657" i="26"/>
  <c r="DG3658" i="26"/>
  <c r="DG3659" i="26"/>
  <c r="DG3660" i="26"/>
  <c r="DG3661" i="26"/>
  <c r="DG3662" i="26"/>
  <c r="DG3663" i="26"/>
  <c r="DG3664" i="26"/>
  <c r="DG3665" i="26"/>
  <c r="DG3666" i="26"/>
  <c r="DG3667" i="26"/>
  <c r="DG3668" i="26"/>
  <c r="DG3669" i="26"/>
  <c r="DG3670" i="26"/>
  <c r="DG3671" i="26"/>
  <c r="DG3672" i="26"/>
  <c r="DG3673" i="26"/>
  <c r="DG3674" i="26"/>
  <c r="DG3675" i="26"/>
  <c r="DG3676" i="26"/>
  <c r="DG3677" i="26"/>
  <c r="DG3678" i="26"/>
  <c r="DG3679" i="26"/>
  <c r="DG3680" i="26"/>
  <c r="DG3681" i="26"/>
  <c r="DG3682" i="26"/>
  <c r="DG3683" i="26"/>
  <c r="DG3684" i="26"/>
  <c r="DG3685" i="26"/>
  <c r="DG3686" i="26"/>
  <c r="DG3687" i="26"/>
  <c r="DG3688" i="26"/>
  <c r="DG3689" i="26"/>
  <c r="DG3690" i="26"/>
  <c r="DG3691" i="26"/>
  <c r="DG3692" i="26"/>
  <c r="DG3693" i="26"/>
  <c r="DG3694" i="26"/>
  <c r="DG3695" i="26"/>
  <c r="DG3696" i="26"/>
  <c r="DG3697" i="26"/>
  <c r="DG3698" i="26"/>
  <c r="DG3699" i="26"/>
  <c r="DG3700" i="26"/>
  <c r="DG3701" i="26"/>
  <c r="DG3702" i="26"/>
  <c r="DG3703" i="26"/>
  <c r="DG3704" i="26"/>
  <c r="DG3705" i="26"/>
  <c r="DG3706" i="26"/>
  <c r="DG3707" i="26"/>
  <c r="DG3708" i="26"/>
  <c r="DG3709" i="26"/>
  <c r="DG3710" i="26"/>
  <c r="DG3711" i="26"/>
  <c r="DG3712" i="26"/>
  <c r="DG3713" i="26"/>
  <c r="DG3714" i="26"/>
  <c r="DG3715" i="26"/>
  <c r="DG3716" i="26"/>
  <c r="DG3717" i="26"/>
  <c r="DG3718" i="26"/>
  <c r="DG3719" i="26"/>
  <c r="DG3720" i="26"/>
  <c r="DG3721" i="26"/>
  <c r="DG3722" i="26"/>
  <c r="DG3723" i="26"/>
  <c r="DG3724" i="26"/>
  <c r="DG3725" i="26"/>
  <c r="DG3726" i="26"/>
  <c r="DG3727" i="26"/>
  <c r="DG3728" i="26"/>
  <c r="DG3729" i="26"/>
  <c r="DG3730" i="26"/>
  <c r="DG3731" i="26"/>
  <c r="DG3732" i="26"/>
  <c r="DG3733" i="26"/>
  <c r="DG3734" i="26"/>
  <c r="DG3735" i="26"/>
  <c r="DG3736" i="26"/>
  <c r="DG3737" i="26"/>
  <c r="DG3738" i="26"/>
  <c r="DG3739" i="26"/>
  <c r="DG3740" i="26"/>
  <c r="DG3741" i="26"/>
  <c r="DG3742" i="26"/>
  <c r="DG3743" i="26"/>
  <c r="DG3744" i="26"/>
  <c r="DG3745" i="26"/>
  <c r="DG3746" i="26"/>
  <c r="DG3747" i="26"/>
  <c r="DG3748" i="26"/>
  <c r="DG3749" i="26"/>
  <c r="DG3750" i="26"/>
  <c r="DG3751" i="26"/>
  <c r="DG3752" i="26"/>
  <c r="DG3753" i="26"/>
  <c r="DG3754" i="26"/>
  <c r="DG3755" i="26"/>
  <c r="DG3756" i="26"/>
  <c r="DG3757" i="26"/>
  <c r="DG3758" i="26"/>
  <c r="DG3759" i="26"/>
  <c r="DG3760" i="26"/>
  <c r="DG3761" i="26"/>
  <c r="DG3762" i="26"/>
  <c r="DG3763" i="26"/>
  <c r="DG3764" i="26"/>
  <c r="DG3765" i="26"/>
  <c r="DG3766" i="26"/>
  <c r="DG3767" i="26"/>
  <c r="DG3768" i="26"/>
  <c r="DG3769" i="26"/>
  <c r="DG3770" i="26"/>
  <c r="DG3771" i="26"/>
  <c r="DG3772" i="26"/>
  <c r="DG3773" i="26"/>
  <c r="DG3774" i="26"/>
  <c r="DG3775" i="26"/>
  <c r="DG3776" i="26"/>
  <c r="DG3777" i="26"/>
  <c r="DG3778" i="26"/>
  <c r="DG3779" i="26"/>
  <c r="DG3780" i="26"/>
  <c r="DG3781" i="26"/>
  <c r="DG3782" i="26"/>
  <c r="DG3783" i="26"/>
  <c r="DG3784" i="26"/>
  <c r="DG3785" i="26"/>
  <c r="DG3786" i="26"/>
  <c r="DG3787" i="26"/>
  <c r="DG3788" i="26"/>
  <c r="DG3789" i="26"/>
  <c r="DG3790" i="26"/>
  <c r="DG3791" i="26"/>
  <c r="DG3792" i="26"/>
  <c r="DG3793" i="26"/>
  <c r="DG3794" i="26"/>
  <c r="DG3795" i="26"/>
  <c r="DG3796" i="26"/>
  <c r="DG3797" i="26"/>
  <c r="DG3798" i="26"/>
  <c r="DG3799" i="26"/>
  <c r="DG3800" i="26"/>
  <c r="DG3801" i="26"/>
  <c r="DG3802" i="26"/>
  <c r="DG3803" i="26"/>
  <c r="DG3804" i="26"/>
  <c r="DG3805" i="26"/>
  <c r="DG3806" i="26"/>
  <c r="DG3807" i="26"/>
  <c r="DG3808" i="26"/>
  <c r="DG3809" i="26"/>
  <c r="DG3810" i="26"/>
  <c r="DG3811" i="26"/>
  <c r="DG3812" i="26"/>
  <c r="DG3813" i="26"/>
  <c r="DG3814" i="26"/>
  <c r="DG3815" i="26"/>
  <c r="DG3816" i="26"/>
  <c r="DG3817" i="26"/>
  <c r="DG3818" i="26"/>
  <c r="DG3819" i="26"/>
  <c r="DG3820" i="26"/>
  <c r="DG3821" i="26"/>
  <c r="DG3822" i="26"/>
  <c r="DG3823" i="26"/>
  <c r="DG3824" i="26"/>
  <c r="DG3825" i="26"/>
  <c r="DG3826" i="26"/>
  <c r="DG3827" i="26"/>
  <c r="DG3828" i="26"/>
  <c r="DG3829" i="26"/>
  <c r="DG3830" i="26"/>
  <c r="DG3831" i="26"/>
  <c r="DG3832" i="26"/>
  <c r="DG3833" i="26"/>
  <c r="DG3834" i="26"/>
  <c r="DG3835" i="26"/>
  <c r="DG3836" i="26"/>
  <c r="DG3837" i="26"/>
  <c r="DG3838" i="26"/>
  <c r="DG3839" i="26"/>
  <c r="DG3840" i="26"/>
  <c r="DG3841" i="26"/>
  <c r="DG3842" i="26"/>
  <c r="DG3843" i="26"/>
  <c r="DG3844" i="26"/>
  <c r="DG3845" i="26"/>
  <c r="DG3846" i="26"/>
  <c r="DG3847" i="26"/>
  <c r="DG3848" i="26"/>
  <c r="DG3849" i="26"/>
  <c r="DG3850" i="26"/>
  <c r="DG3851" i="26"/>
  <c r="DG3852" i="26"/>
  <c r="DG3853" i="26"/>
  <c r="DG3854" i="26"/>
  <c r="DG3855" i="26"/>
  <c r="DG3856" i="26"/>
  <c r="DG3857" i="26"/>
  <c r="DG3858" i="26"/>
  <c r="DG3859" i="26"/>
  <c r="DG3860" i="26"/>
  <c r="DG3861" i="26"/>
  <c r="DG3862" i="26"/>
  <c r="DG3863" i="26"/>
  <c r="DG3864" i="26"/>
  <c r="DG3865" i="26"/>
  <c r="DG3866" i="26"/>
  <c r="DG3867" i="26"/>
  <c r="DG3868" i="26"/>
  <c r="DG3869" i="26"/>
  <c r="DG3870" i="26"/>
  <c r="DG3871" i="26"/>
  <c r="DG3872" i="26"/>
  <c r="DG3873" i="26"/>
  <c r="DG3874" i="26"/>
  <c r="DG3875" i="26"/>
  <c r="DG3876" i="26"/>
  <c r="DG3877" i="26"/>
  <c r="DG3878" i="26"/>
  <c r="DG3879" i="26"/>
  <c r="DG3880" i="26"/>
  <c r="DG3881" i="26"/>
  <c r="DG3882" i="26"/>
  <c r="DG3883" i="26"/>
  <c r="DG3884" i="26"/>
  <c r="DG3885" i="26"/>
  <c r="DG3886" i="26"/>
  <c r="DG3887" i="26"/>
  <c r="DG3888" i="26"/>
  <c r="DG3889" i="26"/>
  <c r="DG3890" i="26"/>
  <c r="DG3891" i="26"/>
  <c r="DG3892" i="26"/>
  <c r="DG3893" i="26"/>
  <c r="DG3894" i="26"/>
  <c r="DG3895" i="26"/>
  <c r="DG3896" i="26"/>
  <c r="DG3897" i="26"/>
  <c r="DG3898" i="26"/>
  <c r="DG3899" i="26"/>
  <c r="DG3900" i="26"/>
  <c r="DG3901" i="26"/>
  <c r="DG3902" i="26"/>
  <c r="DG3903" i="26"/>
  <c r="DG3904" i="26"/>
  <c r="DG3905" i="26"/>
  <c r="DG3906" i="26"/>
  <c r="DG3907" i="26"/>
  <c r="DG3908" i="26"/>
  <c r="DG3909" i="26"/>
  <c r="DG3910" i="26"/>
  <c r="DG3911" i="26"/>
  <c r="DG3912" i="26"/>
  <c r="DG3913" i="26"/>
  <c r="DG3914" i="26"/>
  <c r="DG3915" i="26"/>
  <c r="DG3916" i="26"/>
  <c r="DG3917" i="26"/>
  <c r="DG3918" i="26"/>
  <c r="DG3919" i="26"/>
  <c r="DG3920" i="26"/>
  <c r="DG3921" i="26"/>
  <c r="DG3922" i="26"/>
  <c r="DG3923" i="26"/>
  <c r="DG3924" i="26"/>
  <c r="DG3925" i="26"/>
  <c r="DG3926" i="26"/>
  <c r="DG3927" i="26"/>
  <c r="DG3928" i="26"/>
  <c r="DG3929" i="26"/>
  <c r="DG3930" i="26"/>
  <c r="DG3931" i="26"/>
  <c r="DG3932" i="26"/>
  <c r="DG3933" i="26"/>
  <c r="DG3934" i="26"/>
  <c r="DG3935" i="26"/>
  <c r="DG3936" i="26"/>
  <c r="DG3937" i="26"/>
  <c r="DG3938" i="26"/>
  <c r="DG3939" i="26"/>
  <c r="DG3940" i="26"/>
  <c r="DG3941" i="26"/>
  <c r="DG3942" i="26"/>
  <c r="DG3943" i="26"/>
  <c r="DG3944" i="26"/>
  <c r="DG3945" i="26"/>
  <c r="DG3946" i="26"/>
  <c r="DG3947" i="26"/>
  <c r="DG3948" i="26"/>
  <c r="DG3949" i="26"/>
  <c r="DG3950" i="26"/>
  <c r="DG3951" i="26"/>
  <c r="DG3952" i="26"/>
  <c r="DG3953" i="26"/>
  <c r="DG3954" i="26"/>
  <c r="DG3955" i="26"/>
  <c r="DG3956" i="26"/>
  <c r="DG3957" i="26"/>
  <c r="DG3958" i="26"/>
  <c r="DG3959" i="26"/>
  <c r="DG3960" i="26"/>
  <c r="DG3961" i="26"/>
  <c r="DG3962" i="26"/>
  <c r="DG3963" i="26"/>
  <c r="DG3964" i="26"/>
  <c r="DG3965" i="26"/>
  <c r="DG3966" i="26"/>
  <c r="DG3967" i="26"/>
  <c r="DG3968" i="26"/>
  <c r="DG3969" i="26"/>
  <c r="DG3970" i="26"/>
  <c r="DG3971" i="26"/>
  <c r="DG3972" i="26"/>
  <c r="DG3973" i="26"/>
  <c r="DG3974" i="26"/>
  <c r="DG3975" i="26"/>
  <c r="DG3976" i="26"/>
  <c r="DG3977" i="26"/>
  <c r="DG3978" i="26"/>
  <c r="DG3979" i="26"/>
  <c r="DG3980" i="26"/>
  <c r="DG3981" i="26"/>
  <c r="DG3982" i="26"/>
  <c r="DG3983" i="26"/>
  <c r="DG3984" i="26"/>
  <c r="DG3985" i="26"/>
  <c r="DG3986" i="26"/>
  <c r="DG3987" i="26"/>
  <c r="DG3988" i="26"/>
  <c r="DG3989" i="26"/>
  <c r="DG3990" i="26"/>
  <c r="DG3991" i="26"/>
  <c r="DG3992" i="26"/>
  <c r="DG3993" i="26"/>
  <c r="DG3994" i="26"/>
  <c r="DG3995" i="26"/>
  <c r="DG3996" i="26"/>
  <c r="DG3997" i="26"/>
  <c r="DG3998" i="26"/>
  <c r="DG3999" i="26"/>
  <c r="DG4000" i="26"/>
  <c r="DG4001" i="26"/>
  <c r="DG4002" i="26"/>
  <c r="DG4003" i="26"/>
  <c r="DG4004" i="26"/>
  <c r="DG4005" i="26"/>
  <c r="DG4006" i="26"/>
  <c r="DG4007" i="26"/>
  <c r="DG4008" i="26"/>
  <c r="DG4009" i="26"/>
  <c r="DG4010" i="26"/>
  <c r="DG4011" i="26"/>
  <c r="DG4012" i="26"/>
  <c r="DG4013" i="26"/>
  <c r="DG4014" i="26"/>
  <c r="DG4015" i="26"/>
  <c r="DG4016" i="26"/>
  <c r="DG4017" i="26"/>
  <c r="DG4018" i="26"/>
  <c r="DG4019" i="26"/>
  <c r="DG4020" i="26"/>
  <c r="DG4021" i="26"/>
  <c r="DG4022" i="26"/>
  <c r="DG4023" i="26"/>
  <c r="DG4024" i="26"/>
  <c r="DG4025" i="26"/>
  <c r="DG4026" i="26"/>
  <c r="DG4027" i="26"/>
  <c r="DG4028" i="26"/>
  <c r="DG4029" i="26"/>
  <c r="DG4030" i="26"/>
  <c r="DG4031" i="26"/>
  <c r="DG4032" i="26"/>
  <c r="DG4033" i="26"/>
  <c r="DG4034" i="26"/>
  <c r="DG4035" i="26"/>
  <c r="DG4036" i="26"/>
  <c r="DG4037" i="26"/>
  <c r="DG4038" i="26"/>
  <c r="DG4039" i="26"/>
  <c r="DG4040" i="26"/>
  <c r="DG4041" i="26"/>
  <c r="DG4042" i="26"/>
  <c r="DG4043" i="26"/>
  <c r="DG4044" i="26"/>
  <c r="DG4045" i="26"/>
  <c r="DG4046" i="26"/>
  <c r="DG4047" i="26"/>
  <c r="DG4048" i="26"/>
  <c r="DG4049" i="26"/>
  <c r="DG4050" i="26"/>
  <c r="DG4051" i="26"/>
  <c r="DG4052" i="26"/>
  <c r="DG4053" i="26"/>
  <c r="DG4054" i="26"/>
  <c r="DG4055" i="26"/>
  <c r="DG4056" i="26"/>
  <c r="DG4057" i="26"/>
  <c r="DG4058" i="26"/>
  <c r="DG4059" i="26"/>
  <c r="DG4060" i="26"/>
  <c r="DG4061" i="26"/>
  <c r="DG4062" i="26"/>
  <c r="DG4063" i="26"/>
  <c r="DG4064" i="26"/>
  <c r="DG4065" i="26"/>
  <c r="DG4066" i="26"/>
  <c r="DG4067" i="26"/>
  <c r="DG4068" i="26"/>
  <c r="DG4069" i="26"/>
  <c r="DG4070" i="26"/>
  <c r="DG4071" i="26"/>
  <c r="DG4072" i="26"/>
  <c r="DG4073" i="26"/>
  <c r="DG4074" i="26"/>
  <c r="DG4075" i="26"/>
  <c r="DG4076" i="26"/>
  <c r="DG4077" i="26"/>
  <c r="DG4078" i="26"/>
  <c r="DG4079" i="26"/>
  <c r="DG4080" i="26"/>
  <c r="DG4081" i="26"/>
  <c r="DG4082" i="26"/>
  <c r="DG4083" i="26"/>
  <c r="DG4084" i="26"/>
  <c r="DG4085" i="26"/>
  <c r="DG4086" i="26"/>
  <c r="DG4087" i="26"/>
  <c r="DG4088" i="26"/>
  <c r="DG4089" i="26"/>
  <c r="DG4090" i="26"/>
  <c r="DG4091" i="26"/>
  <c r="DG4092" i="26"/>
  <c r="DG4093" i="26"/>
  <c r="DG4094" i="26"/>
  <c r="DG4095" i="26"/>
  <c r="DG4096" i="26"/>
  <c r="DG4097" i="26"/>
  <c r="DG4098" i="26"/>
  <c r="DG4099" i="26"/>
  <c r="DG4100" i="26"/>
  <c r="DG4101" i="26"/>
  <c r="DG4102" i="26"/>
  <c r="DG4103" i="26"/>
  <c r="DG4104" i="26"/>
  <c r="DG4105" i="26"/>
  <c r="DG4106" i="26"/>
  <c r="DG4107" i="26"/>
  <c r="DG4108" i="26"/>
  <c r="DG4109" i="26"/>
  <c r="DG4110" i="26"/>
  <c r="DG4111" i="26"/>
  <c r="DG4112" i="26"/>
  <c r="DG4113" i="26"/>
  <c r="DG4114" i="26"/>
  <c r="DG4115" i="26"/>
  <c r="DG4116" i="26"/>
  <c r="DG4117" i="26"/>
  <c r="DG4118" i="26"/>
  <c r="DG4119" i="26"/>
  <c r="DG4120" i="26"/>
  <c r="DG4121" i="26"/>
  <c r="DG4122" i="26"/>
  <c r="DG4123" i="26"/>
  <c r="DG4124" i="26"/>
  <c r="DG4125" i="26"/>
  <c r="DG4126" i="26"/>
  <c r="DG4127" i="26"/>
  <c r="DG4128" i="26"/>
  <c r="DG4129" i="26"/>
  <c r="DG4130" i="26"/>
  <c r="DG4131" i="26"/>
  <c r="DG4132" i="26"/>
  <c r="DG4133" i="26"/>
  <c r="DG4134" i="26"/>
  <c r="DG4135" i="26"/>
  <c r="DG4136" i="26"/>
  <c r="DG4137" i="26"/>
  <c r="DG4138" i="26"/>
  <c r="DG4139" i="26"/>
  <c r="DG4140" i="26"/>
  <c r="DG4141" i="26"/>
  <c r="DG4142" i="26"/>
  <c r="DG4143" i="26"/>
  <c r="DG4144" i="26"/>
  <c r="DG4145" i="26"/>
  <c r="DG4146" i="26"/>
  <c r="DG4147" i="26"/>
  <c r="DG4148" i="26"/>
  <c r="DG4149" i="26"/>
  <c r="DG4150" i="26"/>
  <c r="DG4151" i="26"/>
  <c r="DG4152" i="26"/>
  <c r="DG4153" i="26"/>
  <c r="DG4154" i="26"/>
  <c r="DG4155" i="26"/>
  <c r="DG4156" i="26"/>
  <c r="DG4157" i="26"/>
  <c r="DG4158" i="26"/>
  <c r="DG4159" i="26"/>
  <c r="DG4160" i="26"/>
  <c r="DG4161" i="26"/>
  <c r="DG4162" i="26"/>
  <c r="DG4163" i="26"/>
  <c r="DG4164" i="26"/>
  <c r="DG4165" i="26"/>
  <c r="DG4166" i="26"/>
  <c r="DG4167" i="26"/>
  <c r="DG4168" i="26"/>
  <c r="DG4169" i="26"/>
  <c r="DG4170" i="26"/>
  <c r="DG4171" i="26"/>
  <c r="DG4172" i="26"/>
  <c r="DG4173" i="26"/>
  <c r="DG4174" i="26"/>
  <c r="DG4175" i="26"/>
  <c r="DG4176" i="26"/>
  <c r="DG4177" i="26"/>
  <c r="DG4178" i="26"/>
  <c r="DG4179" i="26"/>
  <c r="DG4180" i="26"/>
  <c r="DG4181" i="26"/>
  <c r="DG4182" i="26"/>
  <c r="DG4183" i="26"/>
  <c r="DG4184" i="26"/>
  <c r="DG4185" i="26"/>
  <c r="DG4186" i="26"/>
  <c r="DG4187" i="26"/>
  <c r="DG4188" i="26"/>
  <c r="DG4189" i="26"/>
  <c r="DG4190" i="26"/>
  <c r="DG4191" i="26"/>
  <c r="DG4192" i="26"/>
  <c r="DG4193" i="26"/>
  <c r="DG4194" i="26"/>
  <c r="DG4195" i="26"/>
  <c r="DG4196" i="26"/>
  <c r="DG4197" i="26"/>
  <c r="DG4198" i="26"/>
  <c r="DG4199" i="26"/>
  <c r="DG4200" i="26"/>
  <c r="DG4201" i="26"/>
  <c r="DG4202" i="26"/>
  <c r="DG4203" i="26"/>
  <c r="DG4204" i="26"/>
  <c r="DG4205" i="26"/>
  <c r="DG4206" i="26"/>
  <c r="DG4207" i="26"/>
  <c r="DG4208" i="26"/>
  <c r="DG4209" i="26"/>
  <c r="DG4210" i="26"/>
  <c r="DG4211" i="26"/>
  <c r="DG4212" i="26"/>
  <c r="DG4213" i="26"/>
  <c r="DG4214" i="26"/>
  <c r="DG4215" i="26"/>
  <c r="DG4216" i="26"/>
  <c r="DG4217" i="26"/>
  <c r="DG4218" i="26"/>
  <c r="DG4219" i="26"/>
  <c r="DG4220" i="26"/>
  <c r="DG4221" i="26"/>
  <c r="DG4222" i="26"/>
  <c r="DG4223" i="26"/>
  <c r="DG4224" i="26"/>
  <c r="DG4225" i="26"/>
  <c r="DG4226" i="26"/>
  <c r="DG4227" i="26"/>
  <c r="DG4228" i="26"/>
  <c r="DG4229" i="26"/>
  <c r="DG4230" i="26"/>
  <c r="DG4231" i="26"/>
  <c r="DG4232" i="26"/>
  <c r="DG4233" i="26"/>
  <c r="DG4234" i="26"/>
  <c r="DG4235" i="26"/>
  <c r="DG4236" i="26"/>
  <c r="DG4237" i="26"/>
  <c r="DG4238" i="26"/>
  <c r="DG4239" i="26"/>
  <c r="DG4240" i="26"/>
  <c r="DG4241" i="26"/>
  <c r="DG4242" i="26"/>
  <c r="DG4243" i="26"/>
  <c r="DG4244" i="26"/>
  <c r="DG4245" i="26"/>
  <c r="DG4246" i="26"/>
  <c r="DG4247" i="26"/>
  <c r="DG4248" i="26"/>
  <c r="DG4249" i="26"/>
  <c r="DG4250" i="26"/>
  <c r="DG4251" i="26"/>
  <c r="DG4252" i="26"/>
  <c r="DG4253" i="26"/>
  <c r="DG4254" i="26"/>
  <c r="DG4255" i="26"/>
  <c r="DG4256" i="26"/>
  <c r="DG4257" i="26"/>
  <c r="DG4258" i="26"/>
  <c r="DG4259" i="26"/>
  <c r="DG4260" i="26"/>
  <c r="DG4261" i="26"/>
  <c r="DG4262" i="26"/>
  <c r="DG4263" i="26"/>
  <c r="DG4264" i="26"/>
  <c r="DG4265" i="26"/>
  <c r="DG4266" i="26"/>
  <c r="DG4267" i="26"/>
  <c r="DG4268" i="26"/>
  <c r="DG4269" i="26"/>
  <c r="DG4270" i="26"/>
  <c r="DG4271" i="26"/>
  <c r="DG4272" i="26"/>
  <c r="DG4273" i="26"/>
  <c r="DG4274" i="26"/>
  <c r="DG4275" i="26"/>
  <c r="DG4276" i="26"/>
  <c r="DG4277" i="26"/>
  <c r="DG4278" i="26"/>
  <c r="DG4279" i="26"/>
  <c r="DG4280" i="26"/>
  <c r="DG4281" i="26"/>
  <c r="DG4282" i="26"/>
  <c r="DG4283" i="26"/>
  <c r="DG4284" i="26"/>
  <c r="DG4285" i="26"/>
  <c r="DG4286" i="26"/>
  <c r="DG4287" i="26"/>
  <c r="DG4288" i="26"/>
  <c r="DG4289" i="26"/>
  <c r="DG4290" i="26"/>
  <c r="DG4291" i="26"/>
  <c r="DG4292" i="26"/>
  <c r="DG4293" i="26"/>
  <c r="DG4294" i="26"/>
  <c r="DG4295" i="26"/>
  <c r="DG4296" i="26"/>
  <c r="DG4297" i="26"/>
  <c r="DG4298" i="26"/>
  <c r="DG4299" i="26"/>
  <c r="DG4300" i="26"/>
  <c r="DG4301" i="26"/>
  <c r="DG4302" i="26"/>
  <c r="DG4303" i="26"/>
  <c r="DG4304" i="26"/>
  <c r="DG4305" i="26"/>
  <c r="DG4306" i="26"/>
  <c r="DG4307" i="26"/>
  <c r="DG4308" i="26"/>
  <c r="DG4309" i="26"/>
  <c r="DG4310" i="26"/>
  <c r="DG4311" i="26"/>
  <c r="DG4312" i="26"/>
  <c r="DG4313" i="26"/>
  <c r="DG4314" i="26"/>
  <c r="DG4315" i="26"/>
  <c r="DG4316" i="26"/>
  <c r="DG4317" i="26"/>
  <c r="DG4318" i="26"/>
  <c r="DG4319" i="26"/>
  <c r="DG4320" i="26"/>
  <c r="DG4321" i="26"/>
  <c r="DG4322" i="26"/>
  <c r="DG4323" i="26"/>
  <c r="DG4324" i="26"/>
  <c r="DG4325" i="26"/>
  <c r="DG4326" i="26"/>
  <c r="DG4327" i="26"/>
  <c r="DG4328" i="26"/>
  <c r="DG4329" i="26"/>
  <c r="DG4330" i="26"/>
  <c r="DG4331" i="26"/>
  <c r="DG4332" i="26"/>
  <c r="DG4333" i="26"/>
  <c r="DG4334" i="26"/>
  <c r="DG4335" i="26"/>
  <c r="DG4336" i="26"/>
  <c r="DG4337" i="26"/>
  <c r="DG4338" i="26"/>
  <c r="DG4339" i="26"/>
  <c r="DG4340" i="26"/>
  <c r="DG4341" i="26"/>
  <c r="DG4342" i="26"/>
  <c r="DG4343" i="26"/>
  <c r="DG4344" i="26"/>
  <c r="DG4345" i="26"/>
  <c r="DG4346" i="26"/>
  <c r="DG4347" i="26"/>
  <c r="DG4348" i="26"/>
  <c r="DG4349" i="26"/>
  <c r="DG4350" i="26"/>
  <c r="DG4351" i="26"/>
  <c r="DG4352" i="26"/>
  <c r="DG4353" i="26"/>
  <c r="DG4354" i="26"/>
  <c r="DG4355" i="26"/>
  <c r="DG4356" i="26"/>
  <c r="DG4357" i="26"/>
  <c r="DG4358" i="26"/>
  <c r="DG4359" i="26"/>
  <c r="DG4360" i="26"/>
  <c r="DG4361" i="26"/>
  <c r="DG4362" i="26"/>
  <c r="DG4363" i="26"/>
  <c r="DG4364" i="26"/>
  <c r="DG4365" i="26"/>
  <c r="DG4366" i="26"/>
  <c r="DG4367" i="26"/>
  <c r="DG4368" i="26"/>
  <c r="DG4369" i="26"/>
  <c r="DG4370" i="26"/>
  <c r="DG4371" i="26"/>
  <c r="DG4372" i="26"/>
  <c r="DG4373" i="26"/>
  <c r="DG4374" i="26"/>
  <c r="DG4375" i="26"/>
  <c r="DG4376" i="26"/>
  <c r="DG4377" i="26"/>
  <c r="DG4378" i="26"/>
  <c r="DG4379" i="26"/>
  <c r="DG4380" i="26"/>
  <c r="DG4381" i="26"/>
  <c r="DG4382" i="26"/>
  <c r="DG4383" i="26"/>
  <c r="DG4384" i="26"/>
  <c r="DG4385" i="26"/>
  <c r="DG4386" i="26"/>
  <c r="DG4387" i="26"/>
  <c r="DG4388" i="26"/>
  <c r="DG4389" i="26"/>
  <c r="DG4390" i="26"/>
  <c r="DG4391" i="26"/>
  <c r="DG4392" i="26"/>
  <c r="DG4393" i="26"/>
  <c r="DG4394" i="26"/>
  <c r="DG4395" i="26"/>
  <c r="DG4396" i="26"/>
  <c r="DG4397" i="26"/>
  <c r="DG4398" i="26"/>
  <c r="DG4399" i="26"/>
  <c r="DG4400" i="26"/>
  <c r="DG4401" i="26"/>
  <c r="DG4402" i="26"/>
  <c r="DG4403" i="26"/>
  <c r="DG4404" i="26"/>
  <c r="DG4405" i="26"/>
  <c r="DG4406" i="26"/>
  <c r="DG4407" i="26"/>
  <c r="DG4408" i="26"/>
  <c r="DG4409" i="26"/>
  <c r="DG4410" i="26"/>
  <c r="DG4411" i="26"/>
  <c r="DG4412" i="26"/>
  <c r="DG4413" i="26"/>
  <c r="DG4414" i="26"/>
  <c r="DG4415" i="26"/>
  <c r="DG4416" i="26"/>
  <c r="DG4417" i="26"/>
  <c r="DG4418" i="26"/>
  <c r="DG4419" i="26"/>
  <c r="DG4420" i="26"/>
  <c r="DG4421" i="26"/>
  <c r="DG4422" i="26"/>
  <c r="DG4423" i="26"/>
  <c r="DG4424" i="26"/>
  <c r="DG4425" i="26"/>
  <c r="DG4426" i="26"/>
  <c r="DG4427" i="26"/>
  <c r="DG4428" i="26"/>
  <c r="DG4429" i="26"/>
  <c r="DG4430" i="26"/>
  <c r="DG4431" i="26"/>
  <c r="DG4432" i="26"/>
  <c r="DG4433" i="26"/>
  <c r="DG4434" i="26"/>
  <c r="DG4435" i="26"/>
  <c r="DG4436" i="26"/>
  <c r="DG4437" i="26"/>
  <c r="DG4438" i="26"/>
  <c r="DG4439" i="26"/>
  <c r="DG4440" i="26"/>
  <c r="DG4441" i="26"/>
  <c r="DG4442" i="26"/>
  <c r="DG4443" i="26"/>
  <c r="DG4444" i="26"/>
  <c r="DG4445" i="26"/>
  <c r="DG4446" i="26"/>
  <c r="DG4447" i="26"/>
  <c r="DG4448" i="26"/>
  <c r="DG4449" i="26"/>
  <c r="DG4450" i="26"/>
  <c r="DG4451" i="26"/>
  <c r="DG4452" i="26"/>
  <c r="DG4453" i="26"/>
  <c r="DG4454" i="26"/>
  <c r="DG4455" i="26"/>
  <c r="DG4456" i="26"/>
  <c r="DG4457" i="26"/>
  <c r="DG4458" i="26"/>
  <c r="DG4459" i="26"/>
  <c r="DG4460" i="26"/>
  <c r="DG4461" i="26"/>
  <c r="DG4462" i="26"/>
  <c r="DG4463" i="26"/>
  <c r="DG4464" i="26"/>
  <c r="DG4465" i="26"/>
  <c r="DG4466" i="26"/>
  <c r="DG4467" i="26"/>
  <c r="DG4468" i="26"/>
  <c r="DG4469" i="26"/>
  <c r="DG4470" i="26"/>
  <c r="DG4471" i="26"/>
  <c r="DG4472" i="26"/>
  <c r="DG4473" i="26"/>
  <c r="DG4474" i="26"/>
  <c r="DG4475" i="26"/>
  <c r="DG4476" i="26"/>
  <c r="DG4477" i="26"/>
  <c r="DG4478" i="26"/>
  <c r="DG4479" i="26"/>
  <c r="DG4480" i="26"/>
  <c r="DG4481" i="26"/>
  <c r="DG4482" i="26"/>
  <c r="DG4483" i="26"/>
  <c r="DG4484" i="26"/>
  <c r="DG4485" i="26"/>
  <c r="DG4486" i="26"/>
  <c r="DG4487" i="26"/>
  <c r="DG4488" i="26"/>
  <c r="DG4489" i="26"/>
  <c r="DG4490" i="26"/>
  <c r="DG4491" i="26"/>
  <c r="DG4492" i="26"/>
  <c r="DG4493" i="26"/>
  <c r="DG4494" i="26"/>
  <c r="DG4495" i="26"/>
  <c r="DG4496" i="26"/>
  <c r="DG4497" i="26"/>
  <c r="DG4498" i="26"/>
  <c r="DG4499" i="26"/>
  <c r="DG4500" i="26"/>
  <c r="DG4501" i="26"/>
  <c r="DG4502" i="26"/>
  <c r="DG4503" i="26"/>
  <c r="DG4504" i="26"/>
  <c r="DG4505" i="26"/>
  <c r="DG4506" i="26"/>
  <c r="DG4507" i="26"/>
  <c r="DG4508" i="26"/>
  <c r="DG4509" i="26"/>
  <c r="DG4510" i="26"/>
  <c r="DG4511" i="26"/>
  <c r="DG4512" i="26"/>
  <c r="DG4513" i="26"/>
  <c r="DG4514" i="26"/>
  <c r="DG4515" i="26"/>
  <c r="DG4516" i="26"/>
  <c r="DG4517" i="26"/>
  <c r="DG4518" i="26"/>
  <c r="DG4519" i="26"/>
  <c r="DG4520" i="26"/>
  <c r="DG4521" i="26"/>
  <c r="DG4522" i="26"/>
  <c r="DG4523" i="26"/>
  <c r="DG4524" i="26"/>
  <c r="DG4525" i="26"/>
  <c r="DG4526" i="26"/>
  <c r="DG4527" i="26"/>
  <c r="DG4528" i="26"/>
  <c r="DG4529" i="26"/>
  <c r="DG4530" i="26"/>
  <c r="DG4531" i="26"/>
  <c r="DG4532" i="26"/>
  <c r="DG4533" i="26"/>
  <c r="DG4534" i="26"/>
  <c r="DG4535" i="26"/>
  <c r="DG4536" i="26"/>
  <c r="DG4537" i="26"/>
  <c r="DG4538" i="26"/>
  <c r="DG4539" i="26"/>
  <c r="DG4540" i="26"/>
  <c r="DG4541" i="26"/>
  <c r="DG4542" i="26"/>
  <c r="DG4543" i="26"/>
  <c r="DG4544" i="26"/>
  <c r="DG4545" i="26"/>
  <c r="DG4546" i="26"/>
  <c r="DG4547" i="26"/>
  <c r="DG4548" i="26"/>
  <c r="DG4549" i="26"/>
  <c r="DG4550" i="26"/>
  <c r="DG4551" i="26"/>
  <c r="DG4552" i="26"/>
  <c r="DG4553" i="26"/>
  <c r="DG4554" i="26"/>
  <c r="DG4555" i="26"/>
  <c r="DG4556" i="26"/>
  <c r="DG4557" i="26"/>
  <c r="DG4558" i="26"/>
  <c r="DG4559" i="26"/>
  <c r="DG4560" i="26"/>
  <c r="DG4561" i="26"/>
  <c r="DG4562" i="26"/>
  <c r="DG4563" i="26"/>
  <c r="DG4564" i="26"/>
  <c r="DG4565" i="26"/>
  <c r="DG4566" i="26"/>
  <c r="DG4567" i="26"/>
  <c r="DG4568" i="26"/>
  <c r="DG4569" i="26"/>
  <c r="DG4570" i="26"/>
  <c r="DG4571" i="26"/>
  <c r="DG4572" i="26"/>
  <c r="DG4573" i="26"/>
  <c r="DG4574" i="26"/>
  <c r="DG4575" i="26"/>
  <c r="DG4576" i="26"/>
  <c r="DG4577" i="26"/>
  <c r="DG4578" i="26"/>
  <c r="DG4579" i="26"/>
  <c r="DG4580" i="26"/>
  <c r="DG4581" i="26"/>
  <c r="DG4582" i="26"/>
  <c r="DG4583" i="26"/>
  <c r="DG4584" i="26"/>
  <c r="DG4585" i="26"/>
  <c r="DG4586" i="26"/>
  <c r="DG4587" i="26"/>
  <c r="DG4588" i="26"/>
  <c r="DG4589" i="26"/>
  <c r="DG4590" i="26"/>
  <c r="DG4591" i="26"/>
  <c r="DG4592" i="26"/>
  <c r="DG4593" i="26"/>
  <c r="DG4594" i="26"/>
  <c r="DG4595" i="26"/>
  <c r="DG4596" i="26"/>
  <c r="DG4597" i="26"/>
  <c r="DG4598" i="26"/>
  <c r="DG4599" i="26"/>
  <c r="DG4600" i="26"/>
  <c r="DG4601" i="26"/>
  <c r="DG4602" i="26"/>
  <c r="DG4603" i="26"/>
  <c r="DG4604" i="26"/>
  <c r="DG4605" i="26"/>
  <c r="DG4606" i="26"/>
  <c r="DG4607" i="26"/>
  <c r="DG4608" i="26"/>
  <c r="DG4609" i="26"/>
  <c r="DG4610" i="26"/>
  <c r="DG4611" i="26"/>
  <c r="DG4612" i="26"/>
  <c r="DG4613" i="26"/>
  <c r="DG4614" i="26"/>
  <c r="DG4615" i="26"/>
  <c r="DG4616" i="26"/>
  <c r="DG4617" i="26"/>
  <c r="DG4618" i="26"/>
  <c r="DG4619" i="26"/>
  <c r="DG4620" i="26"/>
  <c r="DG4621" i="26"/>
  <c r="DG4622" i="26"/>
  <c r="DG4623" i="26"/>
  <c r="DG4624" i="26"/>
  <c r="DG4625" i="26"/>
  <c r="DG4626" i="26"/>
  <c r="DG4627" i="26"/>
  <c r="DG4628" i="26"/>
  <c r="DG4629" i="26"/>
  <c r="DG4630" i="26"/>
  <c r="DG4631" i="26"/>
  <c r="DG4632" i="26"/>
  <c r="DG4633" i="26"/>
  <c r="DG4634" i="26"/>
  <c r="DG4635" i="26"/>
  <c r="DG4636" i="26"/>
  <c r="DG4637" i="26"/>
  <c r="DG4638" i="26"/>
  <c r="DG4639" i="26"/>
  <c r="DG4640" i="26"/>
  <c r="DG4641" i="26"/>
  <c r="DG4642" i="26"/>
  <c r="DG4643" i="26"/>
  <c r="DG4644" i="26"/>
  <c r="DG4645" i="26"/>
  <c r="DG4646" i="26"/>
  <c r="DG4647" i="26"/>
  <c r="DG4648" i="26"/>
  <c r="DG4649" i="26"/>
  <c r="DG4650" i="26"/>
  <c r="DG4651" i="26"/>
  <c r="DG4652" i="26"/>
  <c r="DG4653" i="26"/>
  <c r="DG4654" i="26"/>
  <c r="DG4655" i="26"/>
  <c r="DG4656" i="26"/>
  <c r="DG4657" i="26"/>
  <c r="DG4658" i="26"/>
  <c r="DG4659" i="26"/>
  <c r="DG4660" i="26"/>
  <c r="DG4661" i="26"/>
  <c r="DG4662" i="26"/>
  <c r="DG4663" i="26"/>
  <c r="DG4664" i="26"/>
  <c r="DG4665" i="26"/>
  <c r="DG4666" i="26"/>
  <c r="DG4667" i="26"/>
  <c r="DG4668" i="26"/>
  <c r="DG4669" i="26"/>
  <c r="DG4670" i="26"/>
  <c r="DG4671" i="26"/>
  <c r="DG4672" i="26"/>
  <c r="DG4673" i="26"/>
  <c r="DG4674" i="26"/>
  <c r="DG4675" i="26"/>
  <c r="DG4676" i="26"/>
  <c r="DG4677" i="26"/>
  <c r="DG4678" i="26"/>
  <c r="DG4679" i="26"/>
  <c r="DG4680" i="26"/>
  <c r="DG4681" i="26"/>
  <c r="DG4682" i="26"/>
  <c r="DG4683" i="26"/>
  <c r="DG4684" i="26"/>
  <c r="DG4685" i="26"/>
  <c r="DG4686" i="26"/>
  <c r="DG4687" i="26"/>
  <c r="DG4688" i="26"/>
  <c r="DG4689" i="26"/>
  <c r="DG4690" i="26"/>
  <c r="DG4691" i="26"/>
  <c r="DG4692" i="26"/>
  <c r="DG4693" i="26"/>
  <c r="DG4694" i="26"/>
  <c r="DG4695" i="26"/>
  <c r="DG4696" i="26"/>
  <c r="DG4697" i="26"/>
  <c r="DG4698" i="26"/>
  <c r="DG4699" i="26"/>
  <c r="DG4700" i="26"/>
  <c r="DG4701" i="26"/>
  <c r="DG4702" i="26"/>
  <c r="DG4703" i="26"/>
  <c r="DG4704" i="26"/>
  <c r="DG4705" i="26"/>
  <c r="DG4706" i="26"/>
  <c r="DG4707" i="26"/>
  <c r="DG4708" i="26"/>
  <c r="DG4709" i="26"/>
  <c r="DG4710" i="26"/>
  <c r="DG4711" i="26"/>
  <c r="DG4712" i="26"/>
  <c r="DG4713" i="26"/>
  <c r="DG4714" i="26"/>
  <c r="DG4715" i="26"/>
  <c r="DG4716" i="26"/>
  <c r="DG4717" i="26"/>
  <c r="DG4718" i="26"/>
  <c r="DG4719" i="26"/>
  <c r="DG4720" i="26"/>
  <c r="DG4721" i="26"/>
  <c r="DG4722" i="26"/>
  <c r="DG4723" i="26"/>
  <c r="DG4724" i="26"/>
  <c r="DG4725" i="26"/>
  <c r="DG4726" i="26"/>
  <c r="DG4727" i="26"/>
  <c r="DG4728" i="26"/>
  <c r="DG4729" i="26"/>
  <c r="DG4730" i="26"/>
  <c r="DG4731" i="26"/>
  <c r="DG4732" i="26"/>
  <c r="DG4733" i="26"/>
  <c r="DG4734" i="26"/>
  <c r="DG4735" i="26"/>
  <c r="DG4736" i="26"/>
  <c r="DG4737" i="26"/>
  <c r="DG4738" i="26"/>
  <c r="DG4739" i="26"/>
  <c r="DG4740" i="26"/>
  <c r="DG4741" i="26"/>
  <c r="DG4742" i="26"/>
  <c r="DG4743" i="26"/>
  <c r="DG4744" i="26"/>
  <c r="DG4745" i="26"/>
  <c r="DG4746" i="26"/>
  <c r="DG4747" i="26"/>
  <c r="DG4748" i="26"/>
  <c r="DG4749" i="26"/>
  <c r="DG4750" i="26"/>
  <c r="DG4751" i="26"/>
  <c r="DG4752" i="26"/>
  <c r="DG4753" i="26"/>
  <c r="DG4754" i="26"/>
  <c r="DG4755" i="26"/>
  <c r="DG4756" i="26"/>
  <c r="DG4757" i="26"/>
  <c r="DG4758" i="26"/>
  <c r="DG4759" i="26"/>
  <c r="DG4760" i="26"/>
  <c r="DG4761" i="26"/>
  <c r="DG4762" i="26"/>
  <c r="DG4763" i="26"/>
  <c r="DG4764" i="26"/>
  <c r="DG4765" i="26"/>
  <c r="DG4766" i="26"/>
  <c r="DG4767" i="26"/>
  <c r="DG4768" i="26"/>
  <c r="DG4769" i="26"/>
  <c r="DG4770" i="26"/>
  <c r="DG4771" i="26"/>
  <c r="DG4772" i="26"/>
  <c r="DG4773" i="26"/>
  <c r="DG4774" i="26"/>
  <c r="DG4775" i="26"/>
  <c r="DG4776" i="26"/>
  <c r="DG4777" i="26"/>
  <c r="DG4778" i="26"/>
  <c r="DG4779" i="26"/>
  <c r="DG4780" i="26"/>
  <c r="DG4781" i="26"/>
  <c r="DG4782" i="26"/>
  <c r="DG4783" i="26"/>
  <c r="DG4784" i="26"/>
  <c r="DG4785" i="26"/>
  <c r="DG4786" i="26"/>
  <c r="DG4787" i="26"/>
  <c r="DG4788" i="26"/>
  <c r="DG4789" i="26"/>
  <c r="DG4790" i="26"/>
  <c r="DG4791" i="26"/>
  <c r="DG4792" i="26"/>
  <c r="DG4793" i="26"/>
  <c r="DG4794" i="26"/>
  <c r="DG4795" i="26"/>
  <c r="DG4796" i="26"/>
  <c r="DG4797" i="26"/>
  <c r="DG4798" i="26"/>
  <c r="DG4799" i="26"/>
  <c r="DG4800" i="26"/>
  <c r="DG4801" i="26"/>
  <c r="DG4802" i="26"/>
  <c r="DG4803" i="26"/>
  <c r="DG4804" i="26"/>
  <c r="DG4805" i="26"/>
  <c r="DG4806" i="26"/>
  <c r="DG4807" i="26"/>
  <c r="DG4808" i="26"/>
  <c r="DG4809" i="26"/>
  <c r="DG4810" i="26"/>
  <c r="DG4811" i="26"/>
  <c r="DG4812" i="26"/>
  <c r="DG4813" i="26"/>
  <c r="DG4814" i="26"/>
  <c r="DG4815" i="26"/>
  <c r="DG4816" i="26"/>
  <c r="DG4817" i="26"/>
  <c r="DG4818" i="26"/>
  <c r="DG4819" i="26"/>
  <c r="DG4820" i="26"/>
  <c r="DG4821" i="26"/>
  <c r="DG4822" i="26"/>
  <c r="DG4823" i="26"/>
  <c r="DG4824" i="26"/>
  <c r="DG4825" i="26"/>
  <c r="DG4826" i="26"/>
  <c r="DG4827" i="26"/>
  <c r="DG4828" i="26"/>
  <c r="DG4829" i="26"/>
  <c r="DG4830" i="26"/>
  <c r="DG4831" i="26"/>
  <c r="DG4832" i="26"/>
  <c r="DG4833" i="26"/>
  <c r="DG4834" i="26"/>
  <c r="DG4835" i="26"/>
  <c r="DG4836" i="26"/>
  <c r="DG4837" i="26"/>
  <c r="DG4838" i="26"/>
  <c r="DG4839" i="26"/>
  <c r="DG4840" i="26"/>
  <c r="DG4841" i="26"/>
  <c r="DG4842" i="26"/>
  <c r="DG4843" i="26"/>
  <c r="DG4844" i="26"/>
  <c r="DG4845" i="26"/>
  <c r="DG4846" i="26"/>
  <c r="DG4847" i="26"/>
  <c r="DG4848" i="26"/>
  <c r="DG4849" i="26"/>
  <c r="DG4850" i="26"/>
  <c r="DG4851" i="26"/>
  <c r="DG4852" i="26"/>
  <c r="DG4853" i="26"/>
  <c r="DG4854" i="26"/>
  <c r="DG4855" i="26"/>
  <c r="DG4856" i="26"/>
  <c r="DG4857" i="26"/>
  <c r="DG4858" i="26"/>
  <c r="DG4859" i="26"/>
  <c r="DG4860" i="26"/>
  <c r="DG4861" i="26"/>
  <c r="DG4862" i="26"/>
  <c r="DG4863" i="26"/>
  <c r="DG4864" i="26"/>
  <c r="DG4865" i="26"/>
  <c r="DG4866" i="26"/>
  <c r="DG4867" i="26"/>
  <c r="DG4868" i="26"/>
  <c r="DG4869" i="26"/>
  <c r="DG4870" i="26"/>
  <c r="DG4871" i="26"/>
  <c r="DG4872" i="26"/>
  <c r="DG4873" i="26"/>
  <c r="DG4874" i="26"/>
  <c r="DG4875" i="26"/>
  <c r="DG4876" i="26"/>
  <c r="DG4877" i="26"/>
  <c r="DG4878" i="26"/>
  <c r="DG4879" i="26"/>
  <c r="DG4880" i="26"/>
  <c r="DG4881" i="26"/>
  <c r="DG4882" i="26"/>
  <c r="DG4883" i="26"/>
  <c r="DG4884" i="26"/>
  <c r="DG4885" i="26"/>
  <c r="DG4886" i="26"/>
  <c r="DG4887" i="26"/>
  <c r="DG4888" i="26"/>
  <c r="DG4889" i="26"/>
  <c r="DG4890" i="26"/>
  <c r="DG4891" i="26"/>
  <c r="DG4892" i="26"/>
  <c r="DG4893" i="26"/>
  <c r="DG4894" i="26"/>
  <c r="DG4895" i="26"/>
  <c r="DG4896" i="26"/>
  <c r="DG4897" i="26"/>
  <c r="DG4898" i="26"/>
  <c r="DG4899" i="26"/>
  <c r="DG4900" i="26"/>
  <c r="DG4901" i="26"/>
  <c r="DG4902" i="26"/>
  <c r="DG4903" i="26"/>
  <c r="DG4904" i="26"/>
  <c r="DG4905" i="26"/>
  <c r="DG4906" i="26"/>
  <c r="DG4907" i="26"/>
  <c r="DG4908" i="26"/>
  <c r="DG4909" i="26"/>
  <c r="DG4910" i="26"/>
  <c r="DG4911" i="26"/>
  <c r="DG4912" i="26"/>
  <c r="DG4913" i="26"/>
  <c r="DG4914" i="26"/>
  <c r="DG4915" i="26"/>
  <c r="DG4916" i="26"/>
  <c r="DG4917" i="26"/>
  <c r="DG4918" i="26"/>
  <c r="DG4919" i="26"/>
  <c r="DG4920" i="26"/>
  <c r="DG4921" i="26"/>
  <c r="DG16" i="26"/>
  <c r="DF145" i="22"/>
  <c r="DF146" i="22"/>
  <c r="DF147" i="22"/>
  <c r="DF148" i="22"/>
  <c r="DF149" i="22"/>
  <c r="DF150" i="22"/>
  <c r="DF151" i="22"/>
  <c r="DF152" i="22"/>
  <c r="DF153" i="22"/>
  <c r="DF154" i="22"/>
  <c r="DF155" i="22"/>
  <c r="DF156" i="22"/>
  <c r="DF157" i="22"/>
  <c r="DF158" i="22"/>
  <c r="DF159" i="22"/>
  <c r="DF160" i="22"/>
  <c r="DF161" i="22"/>
  <c r="DF162" i="22"/>
  <c r="DF163" i="22"/>
  <c r="DF164" i="22"/>
  <c r="DF165" i="22"/>
  <c r="DF166" i="22"/>
  <c r="DF167" i="22"/>
  <c r="DF168" i="22"/>
  <c r="DF169" i="22"/>
  <c r="DF170" i="22"/>
  <c r="DF171" i="22"/>
  <c r="DF172" i="22"/>
  <c r="DF173" i="22"/>
  <c r="DF174" i="22"/>
  <c r="DF175" i="22"/>
  <c r="DF176" i="22"/>
  <c r="DF177" i="22"/>
  <c r="DF178" i="22"/>
  <c r="DF179" i="22"/>
  <c r="DF180" i="22"/>
  <c r="DF181" i="22"/>
  <c r="DF182" i="22"/>
  <c r="DF183" i="22"/>
  <c r="DF184" i="22"/>
  <c r="DF185" i="22"/>
  <c r="DF186" i="22"/>
  <c r="DF187" i="22"/>
  <c r="DF188" i="22"/>
  <c r="DF189" i="22"/>
  <c r="DF190" i="22"/>
  <c r="DF191" i="22"/>
  <c r="DF192" i="22"/>
  <c r="DF193" i="22"/>
  <c r="DF194" i="22"/>
  <c r="DF195" i="22"/>
  <c r="DF196" i="22"/>
  <c r="DF197" i="22"/>
  <c r="DF198" i="22"/>
  <c r="DF199" i="22"/>
  <c r="DF200" i="22"/>
  <c r="DF201" i="22"/>
  <c r="DF202" i="22"/>
  <c r="DF203" i="22"/>
  <c r="DF204" i="22"/>
  <c r="DF205" i="22"/>
  <c r="DF206" i="22"/>
  <c r="DF207" i="22"/>
  <c r="DF208" i="22"/>
  <c r="DF209" i="22"/>
  <c r="DF210" i="22"/>
  <c r="DF211" i="22"/>
  <c r="DF212" i="22"/>
  <c r="DF213" i="22"/>
  <c r="DF214" i="22"/>
  <c r="DF215" i="22"/>
  <c r="DF216" i="22"/>
  <c r="DF217" i="22"/>
  <c r="DF218" i="22"/>
  <c r="DF219" i="22"/>
  <c r="DF220" i="22"/>
  <c r="DF221" i="22"/>
  <c r="DF222" i="22"/>
  <c r="DF223" i="22"/>
  <c r="DF224" i="22"/>
  <c r="DF225" i="22"/>
  <c r="DF226" i="22"/>
  <c r="DF227" i="22"/>
  <c r="DF228" i="22"/>
  <c r="DF229" i="22"/>
  <c r="DF230" i="22"/>
  <c r="DF231" i="22"/>
  <c r="DF232" i="22"/>
  <c r="DF233" i="22"/>
  <c r="DF234" i="22"/>
  <c r="DF235" i="22"/>
  <c r="DF236" i="22"/>
  <c r="DF237" i="22"/>
  <c r="DF238" i="22"/>
  <c r="DF239" i="22"/>
  <c r="DF240" i="22"/>
  <c r="DF241" i="22"/>
  <c r="DF242" i="22"/>
  <c r="DF243" i="22"/>
  <c r="DF244" i="22"/>
  <c r="DF245" i="22"/>
  <c r="DF246" i="22"/>
  <c r="DF247" i="22"/>
  <c r="DF248" i="22"/>
  <c r="DF249" i="22"/>
  <c r="DF250" i="22"/>
  <c r="DF251" i="22"/>
  <c r="DF252" i="22"/>
  <c r="DF253" i="22"/>
  <c r="DF254" i="22"/>
  <c r="DF255" i="22"/>
  <c r="DF256" i="22"/>
  <c r="DF257" i="22"/>
  <c r="DF258" i="22"/>
  <c r="DF259" i="22"/>
  <c r="DF260" i="22"/>
  <c r="DF261" i="22"/>
  <c r="DF262" i="22"/>
  <c r="DF263" i="22"/>
  <c r="DF264" i="22"/>
  <c r="DF265" i="22"/>
  <c r="DF266" i="22"/>
  <c r="DF267" i="22"/>
  <c r="DF268" i="22"/>
  <c r="DF269" i="22"/>
  <c r="DF270" i="22"/>
  <c r="DF271" i="22"/>
  <c r="DF272" i="22"/>
  <c r="DF273" i="22"/>
  <c r="DF274" i="22"/>
  <c r="DF275" i="22"/>
  <c r="DF276" i="22"/>
  <c r="DF277" i="22"/>
  <c r="DF278" i="22"/>
  <c r="DF279" i="22"/>
  <c r="DF280" i="22"/>
  <c r="DF281" i="22"/>
  <c r="DF282" i="22"/>
  <c r="DF283" i="22"/>
  <c r="DF284" i="22"/>
  <c r="DF285" i="22"/>
  <c r="DF286" i="22"/>
  <c r="DF287" i="22"/>
  <c r="DF288" i="22"/>
  <c r="DF289" i="22"/>
  <c r="DF290" i="22"/>
  <c r="DF291" i="22"/>
  <c r="DF292" i="22"/>
  <c r="DF293" i="22"/>
  <c r="DF294" i="22"/>
  <c r="DF295" i="22"/>
  <c r="DF296" i="22"/>
  <c r="DF297" i="22"/>
  <c r="DF298" i="22"/>
  <c r="DF299" i="22"/>
  <c r="DF300" i="22"/>
  <c r="DF301" i="22"/>
  <c r="DF302" i="22"/>
  <c r="DF303" i="22"/>
  <c r="DF304" i="22"/>
  <c r="DF305" i="22"/>
  <c r="DF306" i="22"/>
  <c r="DF307" i="22"/>
  <c r="DF308" i="22"/>
  <c r="DF309" i="22"/>
  <c r="DF310" i="22"/>
  <c r="DF311" i="22"/>
  <c r="DF312" i="22"/>
  <c r="DF313" i="22"/>
  <c r="DF314" i="22"/>
  <c r="DF315" i="22"/>
  <c r="DF316" i="22"/>
  <c r="DF317" i="22"/>
  <c r="DF318" i="22"/>
  <c r="DF319" i="22"/>
  <c r="DF320" i="22"/>
  <c r="DF321" i="22"/>
  <c r="DF322" i="22"/>
  <c r="DF323" i="22"/>
  <c r="DF324" i="22"/>
  <c r="DF325" i="22"/>
  <c r="DF326" i="22"/>
  <c r="DF327" i="22"/>
  <c r="DF328" i="22"/>
  <c r="DF329" i="22"/>
  <c r="DF330" i="22"/>
  <c r="DF331" i="22"/>
  <c r="DF332" i="22"/>
  <c r="DF333" i="22"/>
  <c r="DF334" i="22"/>
  <c r="DF335" i="22"/>
  <c r="DF336" i="22"/>
  <c r="DF337" i="22"/>
  <c r="DF338" i="22"/>
  <c r="DF339" i="22"/>
  <c r="DF340" i="22"/>
  <c r="DF341" i="22"/>
  <c r="DF342" i="22"/>
  <c r="DF343" i="22"/>
  <c r="DF344" i="22"/>
  <c r="DF345" i="22"/>
  <c r="DF346" i="22"/>
  <c r="DF347" i="22"/>
  <c r="DF348" i="22"/>
  <c r="DF349" i="22"/>
  <c r="DF350" i="22"/>
  <c r="DF351" i="22"/>
  <c r="DF352" i="22"/>
  <c r="DF353" i="22"/>
  <c r="DF354" i="22"/>
  <c r="DF355" i="22"/>
  <c r="DF356" i="22"/>
  <c r="DF357" i="22"/>
  <c r="DF358" i="22"/>
  <c r="DF359" i="22"/>
  <c r="DF360" i="22"/>
  <c r="DF361" i="22"/>
  <c r="DF362" i="22"/>
  <c r="DF363" i="22"/>
  <c r="DF364" i="22"/>
  <c r="DF365" i="22"/>
  <c r="DF366" i="22"/>
  <c r="DF367" i="22"/>
  <c r="DF368" i="22"/>
  <c r="DF369" i="22"/>
  <c r="DF370" i="22"/>
  <c r="DF371" i="22"/>
  <c r="DF372" i="22"/>
  <c r="DF373" i="22"/>
  <c r="DF374" i="22"/>
  <c r="DF375" i="22"/>
  <c r="DF376" i="22"/>
  <c r="DF377" i="22"/>
  <c r="DF378" i="22"/>
  <c r="DF379" i="22"/>
  <c r="DF380" i="22"/>
  <c r="DF381" i="22"/>
  <c r="DF382" i="22"/>
  <c r="DF383" i="22"/>
  <c r="DF384" i="22"/>
  <c r="DF385" i="22"/>
  <c r="DF386" i="22"/>
  <c r="DF387" i="22"/>
  <c r="DF388" i="22"/>
  <c r="DF389" i="22"/>
  <c r="DF390" i="22"/>
  <c r="DF391" i="22"/>
  <c r="DF392" i="22"/>
  <c r="DF393" i="22"/>
  <c r="DF394" i="22"/>
  <c r="DF395" i="22"/>
  <c r="DF396" i="22"/>
  <c r="DF397" i="22"/>
  <c r="DF398" i="22"/>
  <c r="DF399" i="22"/>
  <c r="DF400" i="22"/>
  <c r="DF401" i="22"/>
  <c r="DF402" i="22"/>
  <c r="DF403" i="22"/>
  <c r="DF404" i="22"/>
  <c r="DF405" i="22"/>
  <c r="DF406" i="22"/>
  <c r="DF407" i="22"/>
  <c r="DF408" i="22"/>
  <c r="DF409" i="22"/>
  <c r="DF410" i="22"/>
  <c r="DF411" i="22"/>
  <c r="DF412" i="22"/>
  <c r="DF413" i="22"/>
  <c r="DF414" i="22"/>
  <c r="DF415" i="22"/>
  <c r="DF416" i="22"/>
  <c r="DF417" i="22"/>
  <c r="DF418" i="22"/>
  <c r="DF419" i="22"/>
  <c r="DF420" i="22"/>
  <c r="DF421" i="22"/>
  <c r="DF422" i="22"/>
  <c r="DF423" i="22"/>
  <c r="DF424" i="22"/>
  <c r="DF425" i="22"/>
  <c r="DF426" i="22"/>
  <c r="DF427" i="22"/>
  <c r="DF428" i="22"/>
  <c r="DF429" i="22"/>
  <c r="DF430" i="22"/>
  <c r="DF431" i="22"/>
  <c r="DF432" i="22"/>
  <c r="DF433" i="22"/>
  <c r="DF434" i="22"/>
  <c r="DF435" i="22"/>
  <c r="DF436" i="22"/>
  <c r="DF437" i="22"/>
  <c r="DF438" i="22"/>
  <c r="DF439" i="22"/>
  <c r="DF440" i="22"/>
  <c r="DF441" i="22"/>
  <c r="DF442" i="22"/>
  <c r="DF443" i="22"/>
  <c r="DF444" i="22"/>
  <c r="DF445" i="22"/>
  <c r="DF446" i="22"/>
  <c r="DF447" i="22"/>
  <c r="DF448" i="22"/>
  <c r="DF449" i="22"/>
  <c r="DF450" i="22"/>
  <c r="DF451" i="22"/>
  <c r="DF452" i="22"/>
  <c r="DF453" i="22"/>
  <c r="DF454" i="22"/>
  <c r="DF455" i="22"/>
  <c r="DF456" i="22"/>
  <c r="DF457" i="22"/>
  <c r="DF458" i="22"/>
  <c r="DF459" i="22"/>
  <c r="DF460" i="22"/>
  <c r="DF461" i="22"/>
  <c r="DF462" i="22"/>
  <c r="DF463" i="22"/>
  <c r="DF464" i="22"/>
  <c r="DF465" i="22"/>
  <c r="DF466" i="22"/>
  <c r="DF467" i="22"/>
  <c r="DF468" i="22"/>
  <c r="DF469" i="22"/>
  <c r="DF470" i="22"/>
  <c r="DF471" i="22"/>
  <c r="DF472" i="22"/>
  <c r="DF473" i="22"/>
  <c r="DF474" i="22"/>
  <c r="DF475" i="22"/>
  <c r="DF476" i="22"/>
  <c r="DF477" i="22"/>
  <c r="DF478" i="22"/>
  <c r="DF479" i="22"/>
  <c r="DF480" i="22"/>
  <c r="DF481" i="22"/>
  <c r="DF482" i="22"/>
  <c r="DF483" i="22"/>
  <c r="DF484" i="22"/>
  <c r="DF485" i="22"/>
  <c r="DF486" i="22"/>
  <c r="DF487" i="22"/>
  <c r="DF488" i="22"/>
  <c r="DF489" i="22"/>
  <c r="DF490" i="22"/>
  <c r="DF491" i="22"/>
  <c r="DF492" i="22"/>
  <c r="DF493" i="22"/>
  <c r="DF494" i="22"/>
  <c r="DF495" i="22"/>
  <c r="DF496" i="22"/>
  <c r="DF497" i="22"/>
  <c r="DF498" i="22"/>
  <c r="DF499" i="22"/>
  <c r="DF500" i="22"/>
  <c r="DF501" i="22"/>
  <c r="DF502" i="22"/>
  <c r="DF503" i="22"/>
  <c r="DF504" i="22"/>
  <c r="DF505" i="22"/>
  <c r="DF506" i="22"/>
  <c r="DF507" i="22"/>
  <c r="DF508" i="22"/>
  <c r="DF509" i="22"/>
  <c r="DF510" i="22"/>
  <c r="DF511" i="22"/>
  <c r="DF512" i="22"/>
  <c r="DF513" i="22"/>
  <c r="DF514" i="22"/>
  <c r="DF515" i="22"/>
  <c r="DF516" i="22"/>
  <c r="DF517" i="22"/>
  <c r="DF518" i="22"/>
  <c r="DF519" i="22"/>
  <c r="DF520" i="22"/>
  <c r="DF521" i="22"/>
  <c r="DF522" i="22"/>
  <c r="DF523" i="22"/>
  <c r="DF524" i="22"/>
  <c r="DF525" i="22"/>
  <c r="DF526" i="22"/>
  <c r="DF527" i="22"/>
  <c r="DF528" i="22"/>
  <c r="DF529" i="22"/>
  <c r="DF530" i="22"/>
  <c r="DF531" i="22"/>
  <c r="DF532" i="22"/>
  <c r="DF533" i="22"/>
  <c r="DF534" i="22"/>
  <c r="DF535" i="22"/>
  <c r="DF536" i="22"/>
  <c r="DF537" i="22"/>
  <c r="DF538" i="22"/>
  <c r="DF539" i="22"/>
  <c r="DF540" i="22"/>
  <c r="DF541" i="22"/>
  <c r="DF542" i="22"/>
  <c r="DF543" i="22"/>
  <c r="DF544" i="22"/>
  <c r="DF545" i="22"/>
  <c r="DF546" i="22"/>
  <c r="DF547" i="22"/>
  <c r="DF548" i="22"/>
  <c r="DF549" i="22"/>
  <c r="DF550" i="22"/>
  <c r="DF551" i="22"/>
  <c r="DF552" i="22"/>
  <c r="DF553" i="22"/>
  <c r="DF554" i="22"/>
  <c r="DF555" i="22"/>
  <c r="DF556" i="22"/>
  <c r="DF557" i="22"/>
  <c r="DF558" i="22"/>
  <c r="DF559" i="22"/>
  <c r="DF560" i="22"/>
  <c r="DF561" i="22"/>
  <c r="DF562" i="22"/>
  <c r="DF563" i="22"/>
  <c r="DF564" i="22"/>
  <c r="DF565" i="22"/>
  <c r="DF566" i="22"/>
  <c r="DF567" i="22"/>
  <c r="DF568" i="22"/>
  <c r="DF569" i="22"/>
  <c r="DF570" i="22"/>
  <c r="DF571" i="22"/>
  <c r="DF572" i="22"/>
  <c r="DF573" i="22"/>
  <c r="DF574" i="22"/>
  <c r="DF575" i="22"/>
  <c r="DF576" i="22"/>
  <c r="DF577" i="22"/>
  <c r="DF578" i="22"/>
  <c r="DF579" i="22"/>
  <c r="DF580" i="22"/>
  <c r="DF581" i="22"/>
  <c r="DF582" i="22"/>
  <c r="DF583" i="22"/>
  <c r="DF584" i="22"/>
  <c r="DF585" i="22"/>
  <c r="DF586" i="22"/>
  <c r="DF587" i="22"/>
  <c r="DF588" i="22"/>
  <c r="DF589" i="22"/>
  <c r="DF590" i="22"/>
  <c r="DF591" i="22"/>
  <c r="DF592" i="22"/>
  <c r="DF593" i="22"/>
  <c r="DF594" i="22"/>
  <c r="DF595" i="22"/>
  <c r="DF596" i="22"/>
  <c r="DF597" i="22"/>
  <c r="DF598" i="22"/>
  <c r="DF599" i="22"/>
  <c r="DF600" i="22"/>
  <c r="DF601" i="22"/>
  <c r="DF602" i="22"/>
  <c r="DF603" i="22"/>
  <c r="DF604" i="22"/>
  <c r="DF605" i="22"/>
  <c r="DF606" i="22"/>
  <c r="DF607" i="22"/>
  <c r="DF608" i="22"/>
  <c r="DF609" i="22"/>
  <c r="DF610" i="22"/>
  <c r="DF611" i="22"/>
  <c r="DF612" i="22"/>
  <c r="DF613" i="22"/>
  <c r="DF614" i="22"/>
  <c r="DF615" i="22"/>
  <c r="DF616" i="22"/>
  <c r="DF617" i="22"/>
  <c r="DF618" i="22"/>
  <c r="DF619" i="22"/>
  <c r="DF620" i="22"/>
  <c r="DF621" i="22"/>
  <c r="DF622" i="22"/>
  <c r="DF623" i="22"/>
  <c r="DF624" i="22"/>
  <c r="DF625" i="22"/>
  <c r="DF626" i="22"/>
  <c r="DF627" i="22"/>
  <c r="DF628" i="22"/>
  <c r="DF629" i="22"/>
  <c r="DF630" i="22"/>
  <c r="DF631" i="22"/>
  <c r="DF632" i="22"/>
  <c r="DF633" i="22"/>
  <c r="DF634" i="22"/>
  <c r="DF635" i="22"/>
  <c r="DF636" i="22"/>
  <c r="DF637" i="22"/>
  <c r="DF638" i="22"/>
  <c r="DF639" i="22"/>
  <c r="DF640" i="22"/>
  <c r="DF641" i="22"/>
  <c r="DF642" i="22"/>
  <c r="DF643" i="22"/>
  <c r="DF644" i="22"/>
  <c r="DF645" i="22"/>
  <c r="DF646" i="22"/>
  <c r="DF647" i="22"/>
  <c r="DF648" i="22"/>
  <c r="DF649" i="22"/>
  <c r="DF650" i="22"/>
  <c r="DF651" i="22"/>
  <c r="DF652" i="22"/>
  <c r="DF653" i="22"/>
  <c r="DF654" i="22"/>
  <c r="DF655" i="22"/>
  <c r="DF656" i="22"/>
  <c r="DF657" i="22"/>
  <c r="DF658" i="22"/>
  <c r="DF659" i="22"/>
  <c r="DF660" i="22"/>
  <c r="DF661" i="22"/>
  <c r="DF662" i="22"/>
  <c r="DF663" i="22"/>
  <c r="DF664" i="22"/>
  <c r="DF665" i="22"/>
  <c r="DF666" i="22"/>
  <c r="DF667" i="22"/>
  <c r="DF668" i="22"/>
  <c r="DF669" i="22"/>
  <c r="DF670" i="22"/>
  <c r="DF671" i="22"/>
  <c r="DF672" i="22"/>
  <c r="DF673" i="22"/>
  <c r="DF674" i="22"/>
  <c r="DF675" i="22"/>
  <c r="DF676" i="22"/>
  <c r="DF677" i="22"/>
  <c r="DF678" i="22"/>
  <c r="DF679" i="22"/>
  <c r="DF680" i="22"/>
  <c r="DF681" i="22"/>
  <c r="DF682" i="22"/>
  <c r="DF683" i="22"/>
  <c r="DF684" i="22"/>
  <c r="DF685" i="22"/>
  <c r="DF686" i="22"/>
  <c r="DF687" i="22"/>
  <c r="DF688" i="22"/>
  <c r="DF689" i="22"/>
  <c r="DF690" i="22"/>
  <c r="DF691" i="22"/>
  <c r="DF692" i="22"/>
  <c r="DF693" i="22"/>
  <c r="DF694" i="22"/>
  <c r="DF695" i="22"/>
  <c r="DF696" i="22"/>
  <c r="DF697" i="22"/>
  <c r="DF698" i="22"/>
  <c r="DF699" i="22"/>
  <c r="DF700" i="22"/>
  <c r="DF701" i="22"/>
  <c r="DF702" i="22"/>
  <c r="DF703" i="22"/>
  <c r="DF704" i="22"/>
  <c r="DF705" i="22"/>
  <c r="DF706" i="22"/>
  <c r="DF707" i="22"/>
  <c r="DF708" i="22"/>
  <c r="DF709" i="22"/>
  <c r="DF710" i="22"/>
  <c r="DF711" i="22"/>
  <c r="DF712" i="22"/>
  <c r="DF713" i="22"/>
  <c r="DF714" i="22"/>
  <c r="DF715" i="22"/>
  <c r="DF716" i="22"/>
  <c r="DF717" i="22"/>
  <c r="DF718" i="22"/>
  <c r="DF719" i="22"/>
  <c r="DF720" i="22"/>
  <c r="DF721" i="22"/>
  <c r="DF722" i="22"/>
  <c r="DF723" i="22"/>
  <c r="DF724" i="22"/>
  <c r="DF725" i="22"/>
  <c r="DF726" i="22"/>
  <c r="DF727" i="22"/>
  <c r="DF728" i="22"/>
  <c r="DF729" i="22"/>
  <c r="DF730" i="22"/>
  <c r="DF731" i="22"/>
  <c r="DF732" i="22"/>
  <c r="DF733" i="22"/>
  <c r="DF734" i="22"/>
  <c r="DF735" i="22"/>
  <c r="DF736" i="22"/>
  <c r="DF737" i="22"/>
  <c r="DF738" i="22"/>
  <c r="DF739" i="22"/>
  <c r="DF740" i="22"/>
  <c r="DF741" i="22"/>
  <c r="DF742" i="22"/>
  <c r="DF743" i="22"/>
  <c r="DF744" i="22"/>
  <c r="DF745" i="22"/>
  <c r="DF746" i="22"/>
  <c r="DF747" i="22"/>
  <c r="DF748" i="22"/>
  <c r="DF749" i="22"/>
  <c r="DF750" i="22"/>
  <c r="DF751" i="22"/>
  <c r="DF752" i="22"/>
  <c r="DF753" i="22"/>
  <c r="DF754" i="22"/>
  <c r="DF755" i="22"/>
  <c r="DF756" i="22"/>
  <c r="DF757" i="22"/>
  <c r="DF758" i="22"/>
  <c r="DF759" i="22"/>
  <c r="DF760" i="22"/>
  <c r="DF761" i="22"/>
  <c r="DF762" i="22"/>
  <c r="DF763" i="22"/>
  <c r="DF764" i="22"/>
  <c r="DF765" i="22"/>
  <c r="DF766" i="22"/>
  <c r="DF767" i="22"/>
  <c r="DF768" i="22"/>
  <c r="DF769" i="22"/>
  <c r="DF770" i="22"/>
  <c r="DF771" i="22"/>
  <c r="DF772" i="22"/>
  <c r="DF773" i="22"/>
  <c r="DF774" i="22"/>
  <c r="DF775" i="22"/>
  <c r="DF776" i="22"/>
  <c r="DF777" i="22"/>
  <c r="DF778" i="22"/>
  <c r="DF779" i="22"/>
  <c r="DF780" i="22"/>
  <c r="DF781" i="22"/>
  <c r="DF782" i="22"/>
  <c r="DF783" i="22"/>
  <c r="DF784" i="22"/>
  <c r="DF785" i="22"/>
  <c r="DF786" i="22"/>
  <c r="DF787" i="22"/>
  <c r="DF788" i="22"/>
  <c r="DF789" i="22"/>
  <c r="DF790" i="22"/>
  <c r="DF791" i="22"/>
  <c r="DF792" i="22"/>
  <c r="DF793" i="22"/>
  <c r="DF794" i="22"/>
  <c r="DF795" i="22"/>
  <c r="DF796" i="22"/>
  <c r="DF797" i="22"/>
  <c r="DF798" i="22"/>
  <c r="DF799" i="22"/>
  <c r="DF800" i="22"/>
  <c r="DF801" i="22"/>
  <c r="DF802" i="22"/>
  <c r="DF803" i="22"/>
  <c r="DF804" i="22"/>
  <c r="DF805" i="22"/>
  <c r="DF806" i="22"/>
  <c r="DF807" i="22"/>
  <c r="DF808" i="22"/>
  <c r="DF809" i="22"/>
  <c r="DF810" i="22"/>
  <c r="DF811" i="22"/>
  <c r="DF812" i="22"/>
  <c r="DF813" i="22"/>
  <c r="DF814" i="22"/>
  <c r="DF815" i="22"/>
  <c r="DF816" i="22"/>
  <c r="DF817" i="22"/>
  <c r="DF818" i="22"/>
  <c r="DF819" i="22"/>
  <c r="DF820" i="22"/>
  <c r="DF821" i="22"/>
  <c r="DF822" i="22"/>
  <c r="DF823" i="22"/>
  <c r="DF824" i="22"/>
  <c r="DF825" i="22"/>
  <c r="DF826" i="22"/>
  <c r="DF827" i="22"/>
  <c r="DF828" i="22"/>
  <c r="DF829" i="22"/>
  <c r="DF830" i="22"/>
  <c r="DF831" i="22"/>
  <c r="DF832" i="22"/>
  <c r="DF833" i="22"/>
  <c r="DF834" i="22"/>
  <c r="DF835" i="22"/>
  <c r="DF836" i="22"/>
  <c r="DF837" i="22"/>
  <c r="DF838" i="22"/>
  <c r="DF839" i="22"/>
  <c r="DF840" i="22"/>
  <c r="DF841" i="22"/>
  <c r="DF842" i="22"/>
  <c r="DF843" i="22"/>
  <c r="DF844" i="22"/>
  <c r="DF845" i="22"/>
  <c r="DF846" i="22"/>
  <c r="DF847" i="22"/>
  <c r="DF848" i="22"/>
  <c r="DF849" i="22"/>
  <c r="DF850" i="22"/>
  <c r="DF851" i="22"/>
  <c r="DF852" i="22"/>
  <c r="DF853" i="22"/>
  <c r="DF854" i="22"/>
  <c r="DF855" i="22"/>
  <c r="DF856" i="22"/>
  <c r="DF857" i="22"/>
  <c r="DF858" i="22"/>
  <c r="DF859" i="22"/>
  <c r="DF860" i="22"/>
  <c r="DF861" i="22"/>
  <c r="DF862" i="22"/>
  <c r="DF863" i="22"/>
  <c r="DF864" i="22"/>
  <c r="DF865" i="22"/>
  <c r="DF866" i="22"/>
  <c r="DF867" i="22"/>
  <c r="DF868" i="22"/>
  <c r="DF869" i="22"/>
  <c r="DF870" i="22"/>
  <c r="DF871" i="22"/>
  <c r="DF872" i="22"/>
  <c r="DF873" i="22"/>
  <c r="DF874" i="22"/>
  <c r="DF875" i="22"/>
  <c r="DF876" i="22"/>
  <c r="DF877" i="22"/>
  <c r="DF878" i="22"/>
  <c r="DF879" i="22"/>
  <c r="DF880" i="22"/>
  <c r="DF881" i="22"/>
  <c r="DF882" i="22"/>
  <c r="DF883" i="22"/>
  <c r="DF884" i="22"/>
  <c r="DF885" i="22"/>
  <c r="DF886" i="22"/>
  <c r="DF887" i="22"/>
  <c r="DF888" i="22"/>
  <c r="DF889" i="22"/>
  <c r="DF890" i="22"/>
  <c r="DF891" i="22"/>
  <c r="DF892" i="22"/>
  <c r="DF893" i="22"/>
  <c r="DF894" i="22"/>
  <c r="DF895" i="22"/>
  <c r="DF896" i="22"/>
  <c r="DF897" i="22"/>
  <c r="DF898" i="22"/>
  <c r="DF899" i="22"/>
  <c r="DF900" i="22"/>
  <c r="DF901" i="22"/>
  <c r="DF902" i="22"/>
  <c r="DF903" i="22"/>
  <c r="DF904" i="22"/>
  <c r="DF905" i="22"/>
  <c r="DF906" i="22"/>
  <c r="DF907" i="22"/>
  <c r="DF908" i="22"/>
  <c r="DF909" i="22"/>
  <c r="DF910" i="22"/>
  <c r="DF911" i="22"/>
  <c r="DF912" i="22"/>
  <c r="DF913" i="22"/>
  <c r="DF914" i="22"/>
  <c r="DF915" i="22"/>
  <c r="DF916" i="22"/>
  <c r="DF917" i="22"/>
  <c r="DF918" i="22"/>
  <c r="DF919" i="22"/>
  <c r="DF920" i="22"/>
  <c r="DF921" i="22"/>
  <c r="DF922" i="22"/>
  <c r="DF923" i="22"/>
  <c r="DF924" i="22"/>
  <c r="DF925" i="22"/>
  <c r="DF926" i="22"/>
  <c r="DF927" i="22"/>
  <c r="DF928" i="22"/>
  <c r="DF929" i="22"/>
  <c r="DF930" i="22"/>
  <c r="DF931" i="22"/>
  <c r="DF932" i="22"/>
  <c r="DF933" i="22"/>
  <c r="DF934" i="22"/>
  <c r="DF935" i="22"/>
  <c r="DF936" i="22"/>
  <c r="DF937" i="22"/>
  <c r="DF938" i="22"/>
  <c r="DF939" i="22"/>
  <c r="DF940" i="22"/>
  <c r="DF941" i="22"/>
  <c r="DF942" i="22"/>
  <c r="DF943" i="22"/>
  <c r="DF944" i="22"/>
  <c r="DF945" i="22"/>
  <c r="DF946" i="22"/>
  <c r="DF947" i="22"/>
  <c r="DF948" i="22"/>
  <c r="DF949" i="22"/>
  <c r="DF950" i="22"/>
  <c r="DF951" i="22"/>
  <c r="DF952" i="22"/>
  <c r="DF953" i="22"/>
  <c r="DF954" i="22"/>
  <c r="DF955" i="22"/>
  <c r="DF956" i="22"/>
  <c r="DF957" i="22"/>
  <c r="DF958" i="22"/>
  <c r="DF959" i="22"/>
  <c r="DF960" i="22"/>
  <c r="DF961" i="22"/>
  <c r="DF962" i="22"/>
  <c r="DF963" i="22"/>
  <c r="DF964" i="22"/>
  <c r="DF965" i="22"/>
  <c r="DF966" i="22"/>
  <c r="DF967" i="22"/>
  <c r="DF968" i="22"/>
  <c r="DF969" i="22"/>
  <c r="DF970" i="22"/>
  <c r="DF971" i="22"/>
  <c r="DF972" i="22"/>
  <c r="DF973" i="22"/>
  <c r="DF974" i="22"/>
  <c r="DF975" i="22"/>
  <c r="DF976" i="22"/>
  <c r="DF977" i="22"/>
  <c r="DF978" i="22"/>
  <c r="DF979" i="22"/>
  <c r="DF980" i="22"/>
  <c r="DF981" i="22"/>
  <c r="DF982" i="22"/>
  <c r="DF983" i="22"/>
  <c r="DF984" i="22"/>
  <c r="DF985" i="22"/>
  <c r="DF986" i="22"/>
  <c r="DF987" i="22"/>
  <c r="DF988" i="22"/>
  <c r="DF989" i="22"/>
  <c r="DF990" i="22"/>
  <c r="DF991" i="22"/>
  <c r="DF992" i="22"/>
  <c r="DF993" i="22"/>
  <c r="DF994" i="22"/>
  <c r="DF995" i="22"/>
  <c r="DF996" i="22"/>
  <c r="DF997" i="22"/>
  <c r="DF998" i="22"/>
  <c r="DF999" i="22"/>
  <c r="DF1000" i="22"/>
  <c r="DF1001" i="22"/>
  <c r="DF1002" i="22"/>
  <c r="DF1003" i="22"/>
  <c r="DF1004" i="22"/>
  <c r="DF1005" i="22"/>
  <c r="DF1006" i="22"/>
  <c r="DF1007" i="22"/>
  <c r="DF1008" i="22"/>
  <c r="DF1009" i="22"/>
  <c r="DF1010" i="22"/>
  <c r="DF1011" i="22"/>
  <c r="DF1012" i="22"/>
  <c r="DF1013" i="22"/>
  <c r="DF1014" i="22"/>
  <c r="DF1015" i="22"/>
  <c r="DF1016" i="22"/>
  <c r="DF1017" i="22"/>
  <c r="DF1018" i="22"/>
  <c r="DF1019" i="22"/>
  <c r="DF1020" i="22"/>
  <c r="DF1021" i="22"/>
  <c r="DF1022" i="22"/>
  <c r="DF1023" i="22"/>
  <c r="DF1024" i="22"/>
  <c r="DF1025" i="22"/>
  <c r="DF1026" i="22"/>
  <c r="DF1027" i="22"/>
  <c r="DF1028" i="22"/>
  <c r="DF1029" i="22"/>
  <c r="DF1030" i="22"/>
  <c r="DF1031" i="22"/>
  <c r="DF1032" i="22"/>
  <c r="DF1033" i="22"/>
  <c r="DF1034" i="22"/>
  <c r="DF1035" i="22"/>
  <c r="DF1036" i="22"/>
  <c r="DF1037" i="22"/>
  <c r="DF1038" i="22"/>
  <c r="DF1039" i="22"/>
  <c r="DF1040" i="22"/>
  <c r="DF1041" i="22"/>
  <c r="DF1042" i="22"/>
  <c r="DF1043" i="22"/>
  <c r="DF1044" i="22"/>
  <c r="DF1045" i="22"/>
  <c r="DF1046" i="22"/>
  <c r="DF1047" i="22"/>
  <c r="DF1048" i="22"/>
  <c r="DF1049" i="22"/>
  <c r="DF1050" i="22"/>
  <c r="DF1051" i="22"/>
  <c r="DF1052" i="22"/>
  <c r="DF1053" i="22"/>
  <c r="DF1054" i="22"/>
  <c r="DF1055" i="22"/>
  <c r="DF1056" i="22"/>
  <c r="DF1057" i="22"/>
  <c r="DF1058" i="22"/>
  <c r="DF1059" i="22"/>
  <c r="DF1060" i="22"/>
  <c r="DF1061" i="22"/>
  <c r="DF1062" i="22"/>
  <c r="DF1063" i="22"/>
  <c r="DF1064" i="22"/>
  <c r="DF1065" i="22"/>
  <c r="DF1066" i="22"/>
  <c r="DF1067" i="22"/>
  <c r="DF1068" i="22"/>
  <c r="DF1069" i="22"/>
  <c r="DF1070" i="22"/>
  <c r="DF1071" i="22"/>
  <c r="DF1072" i="22"/>
  <c r="DF1073" i="22"/>
  <c r="DF1074" i="22"/>
  <c r="DF1075" i="22"/>
  <c r="DF1076" i="22"/>
  <c r="DF1077" i="22"/>
  <c r="DF1078" i="22"/>
  <c r="DF1079" i="22"/>
  <c r="DF1080" i="22"/>
  <c r="DF1081" i="22"/>
  <c r="DF1082" i="22"/>
  <c r="DF1083" i="22"/>
  <c r="DF1084" i="22"/>
  <c r="DF1085" i="22"/>
  <c r="DF1086" i="22"/>
  <c r="DF1087" i="22"/>
  <c r="DF1088" i="22"/>
  <c r="DF1089" i="22"/>
  <c r="DF1090" i="22"/>
  <c r="DF1091" i="22"/>
  <c r="DF1092" i="22"/>
  <c r="DF1093" i="22"/>
  <c r="DF1094" i="22"/>
  <c r="DF1095" i="22"/>
  <c r="DF1096" i="22"/>
  <c r="DF1097" i="22"/>
  <c r="DF1098" i="22"/>
  <c r="DF1099" i="22"/>
  <c r="DF1100" i="22"/>
  <c r="DF1101" i="22"/>
  <c r="DF1102" i="22"/>
  <c r="DF1103" i="22"/>
  <c r="DF1104" i="22"/>
  <c r="DF1105" i="22"/>
  <c r="DF1106" i="22"/>
  <c r="DF1107" i="22"/>
  <c r="DF1108" i="22"/>
  <c r="DF1109" i="22"/>
  <c r="DF1110" i="22"/>
  <c r="DF1111" i="22"/>
  <c r="DF1112" i="22"/>
  <c r="DF1113" i="22"/>
  <c r="DF1114" i="22"/>
  <c r="DF1115" i="22"/>
  <c r="DF1116" i="22"/>
  <c r="DF1117" i="22"/>
  <c r="DF1118" i="22"/>
  <c r="DF1119" i="22"/>
  <c r="DF1120" i="22"/>
  <c r="DF1121" i="22"/>
  <c r="DF1122" i="22"/>
  <c r="DF1123" i="22"/>
  <c r="DF1124" i="22"/>
  <c r="DF1125" i="22"/>
  <c r="DF1126" i="22"/>
  <c r="DF1127" i="22"/>
  <c r="DF1128" i="22"/>
  <c r="DF1129" i="22"/>
  <c r="DF1130" i="22"/>
  <c r="DF1131" i="22"/>
  <c r="DF1132" i="22"/>
  <c r="DF1133" i="22"/>
  <c r="DF1134" i="22"/>
  <c r="DF1135" i="22"/>
  <c r="DF1136" i="22"/>
  <c r="DF1137" i="22"/>
  <c r="DF1138" i="22"/>
  <c r="DF1139" i="22"/>
  <c r="DF1140" i="22"/>
  <c r="DF1141" i="22"/>
  <c r="DF1142" i="22"/>
  <c r="DF1143" i="22"/>
  <c r="DF1144" i="22"/>
  <c r="DF1145" i="22"/>
  <c r="DF1146" i="22"/>
  <c r="DF1147" i="22"/>
  <c r="DF1148" i="22"/>
  <c r="DF1149" i="22"/>
  <c r="DF1150" i="22"/>
  <c r="DF1151" i="22"/>
  <c r="DF1152" i="22"/>
  <c r="DF1153" i="22"/>
  <c r="DF1154" i="22"/>
  <c r="DF1155" i="22"/>
  <c r="DF1156" i="22"/>
  <c r="DF1157" i="22"/>
  <c r="DF1158" i="22"/>
  <c r="DF1159" i="22"/>
  <c r="DF1160" i="22"/>
  <c r="DF1161" i="22"/>
  <c r="DF1162" i="22"/>
  <c r="DF1163" i="22"/>
  <c r="DF1164" i="22"/>
  <c r="DF1165" i="22"/>
  <c r="DF1166" i="22"/>
  <c r="DF1167" i="22"/>
  <c r="DF1168" i="22"/>
  <c r="DF1169" i="22"/>
  <c r="DF1170" i="22"/>
  <c r="DF1171" i="22"/>
  <c r="DF1172" i="22"/>
  <c r="DF1173" i="22"/>
  <c r="DF1174" i="22"/>
  <c r="DF1175" i="22"/>
  <c r="DF1176" i="22"/>
  <c r="DF1177" i="22"/>
  <c r="DF1178" i="22"/>
  <c r="DF1179" i="22"/>
  <c r="DF1180" i="22"/>
  <c r="DF1181" i="22"/>
  <c r="DF1182" i="22"/>
  <c r="DF1183" i="22"/>
  <c r="DF1184" i="22"/>
  <c r="DF1185" i="22"/>
  <c r="DF1186" i="22"/>
  <c r="DF1187" i="22"/>
  <c r="DF1188" i="22"/>
  <c r="DF1189" i="22"/>
  <c r="DF1190" i="22"/>
  <c r="DF1191" i="22"/>
  <c r="DF1192" i="22"/>
  <c r="DF1193" i="22"/>
  <c r="DF1194" i="22"/>
  <c r="DF1195" i="22"/>
  <c r="DF1196" i="22"/>
  <c r="DF1197" i="22"/>
  <c r="DF1198" i="22"/>
  <c r="DF1199" i="22"/>
  <c r="DF1200" i="22"/>
  <c r="DF1201" i="22"/>
  <c r="DF1202" i="22"/>
  <c r="DF1203" i="22"/>
  <c r="DF1204" i="22"/>
  <c r="DF1205" i="22"/>
  <c r="DF1206" i="22"/>
  <c r="DF1207" i="22"/>
  <c r="DF1208" i="22"/>
  <c r="DF1209" i="22"/>
  <c r="DF1210" i="22"/>
  <c r="DF1211" i="22"/>
  <c r="DF1212" i="22"/>
  <c r="DF1213" i="22"/>
  <c r="DF1214" i="22"/>
  <c r="DF1215" i="22"/>
  <c r="DF1216" i="22"/>
  <c r="DF1217" i="22"/>
  <c r="DF1218" i="22"/>
  <c r="DF1219" i="22"/>
  <c r="DF1220" i="22"/>
  <c r="DF1221" i="22"/>
  <c r="DF1222" i="22"/>
  <c r="DF1223" i="22"/>
  <c r="DF1224" i="22"/>
  <c r="DF1225" i="22"/>
  <c r="DF1226" i="22"/>
  <c r="DF1227" i="22"/>
  <c r="DF1228" i="22"/>
  <c r="DF1229" i="22"/>
  <c r="DF1230" i="22"/>
  <c r="DF1231" i="22"/>
  <c r="DF1232" i="22"/>
  <c r="DF1233" i="22"/>
  <c r="DF1234" i="22"/>
  <c r="DF1235" i="22"/>
  <c r="DF1236" i="22"/>
  <c r="DF1237" i="22"/>
  <c r="DF1238" i="22"/>
  <c r="DF1239" i="22"/>
  <c r="DF1240" i="22"/>
  <c r="DF1241" i="22"/>
  <c r="DF1242" i="22"/>
  <c r="DF1243" i="22"/>
  <c r="DF1244" i="22"/>
  <c r="DF1245" i="22"/>
  <c r="DF1246" i="22"/>
  <c r="DF1247" i="22"/>
  <c r="DF1248" i="22"/>
  <c r="DF1249" i="22"/>
  <c r="DF1250" i="22"/>
  <c r="DF1251" i="22"/>
  <c r="DF1252" i="22"/>
  <c r="DF1253" i="22"/>
  <c r="DF1254" i="22"/>
  <c r="DF1255" i="22"/>
  <c r="DF1256" i="22"/>
  <c r="DF1257" i="22"/>
  <c r="DF1258" i="22"/>
  <c r="DF1259" i="22"/>
  <c r="DF1260" i="22"/>
  <c r="DF1261" i="22"/>
  <c r="DF1262" i="22"/>
  <c r="DF1263" i="22"/>
  <c r="DF1264" i="22"/>
  <c r="DF1265" i="22"/>
  <c r="DF1266" i="22"/>
  <c r="DF1267" i="22"/>
  <c r="DF1268" i="22"/>
  <c r="DF1269" i="22"/>
  <c r="DF1270" i="22"/>
  <c r="DF1271" i="22"/>
  <c r="DF1272" i="22"/>
  <c r="DF1273" i="22"/>
  <c r="DF1274" i="22"/>
  <c r="DF1275" i="22"/>
  <c r="DF1276" i="22"/>
  <c r="DF1277" i="22"/>
  <c r="DF1278" i="22"/>
  <c r="DF1279" i="22"/>
  <c r="DF1280" i="22"/>
  <c r="DF1281" i="22"/>
  <c r="DF1282" i="22"/>
  <c r="DF1283" i="22"/>
  <c r="DF1284" i="22"/>
  <c r="DF1285" i="22"/>
  <c r="DF1286" i="22"/>
  <c r="DF1287" i="22"/>
  <c r="DF1288" i="22"/>
  <c r="DF1289" i="22"/>
  <c r="DF1290" i="22"/>
  <c r="DF1291" i="22"/>
  <c r="DF1292" i="22"/>
  <c r="DF1293" i="22"/>
  <c r="DF1294" i="22"/>
  <c r="DF1295" i="22"/>
  <c r="DF1296" i="22"/>
  <c r="DF1297" i="22"/>
  <c r="DF1298" i="22"/>
  <c r="DF1299" i="22"/>
  <c r="DF1300" i="22"/>
  <c r="DF1301" i="22"/>
  <c r="DF1302" i="22"/>
  <c r="DF1303" i="22"/>
  <c r="DF1304" i="22"/>
  <c r="DF1305" i="22"/>
  <c r="DF1306" i="22"/>
  <c r="DF1307" i="22"/>
  <c r="DF1308" i="22"/>
  <c r="DF1309" i="22"/>
  <c r="DF1310" i="22"/>
  <c r="DF1311" i="22"/>
  <c r="DF1312" i="22"/>
  <c r="DF1313" i="22"/>
  <c r="DF1314" i="22"/>
  <c r="DF1315" i="22"/>
  <c r="DF1316" i="22"/>
  <c r="DF1317" i="22"/>
  <c r="DF1318" i="22"/>
  <c r="DF1319" i="22"/>
  <c r="DF1320" i="22"/>
  <c r="DF1321" i="22"/>
  <c r="DF1322" i="22"/>
  <c r="DF1323" i="22"/>
  <c r="DF1324" i="22"/>
  <c r="DF1325" i="22"/>
  <c r="DF1326" i="22"/>
  <c r="DF1327" i="22"/>
  <c r="DF1328" i="22"/>
  <c r="DF1329" i="22"/>
  <c r="DF1330" i="22"/>
  <c r="DF1331" i="22"/>
  <c r="DF1332" i="22"/>
  <c r="DF1333" i="22"/>
  <c r="DF1334" i="22"/>
  <c r="DF1335" i="22"/>
  <c r="DF1336" i="22"/>
  <c r="DF1337" i="22"/>
  <c r="DF1338" i="22"/>
  <c r="DF1339" i="22"/>
  <c r="DF1340" i="22"/>
  <c r="DF1341" i="22"/>
  <c r="DF1342" i="22"/>
  <c r="DF1343" i="22"/>
  <c r="DF1344" i="22"/>
  <c r="DF1345" i="22"/>
  <c r="DF1346" i="22"/>
  <c r="DF1347" i="22"/>
  <c r="DF1348" i="22"/>
  <c r="DF1349" i="22"/>
  <c r="DF1350" i="22"/>
  <c r="DF1351" i="22"/>
  <c r="DF1352" i="22"/>
  <c r="DF1353" i="22"/>
  <c r="DF1354" i="22"/>
  <c r="DF1355" i="22"/>
  <c r="DF1356" i="22"/>
  <c r="DF1357" i="22"/>
  <c r="DF1358" i="22"/>
  <c r="DF1359" i="22"/>
  <c r="DF1360" i="22"/>
  <c r="DF1361" i="22"/>
  <c r="DF1362" i="22"/>
  <c r="DF1363" i="22"/>
  <c r="DF1364" i="22"/>
  <c r="DF1365" i="22"/>
  <c r="DF1366" i="22"/>
  <c r="DF1367" i="22"/>
  <c r="DF1368" i="22"/>
  <c r="DF1369" i="22"/>
  <c r="DF1370" i="22"/>
  <c r="DF1371" i="22"/>
  <c r="DF1372" i="22"/>
  <c r="DF1373" i="22"/>
  <c r="DF1374" i="22"/>
  <c r="DF1375" i="22"/>
  <c r="DF1376" i="22"/>
  <c r="DF1377" i="22"/>
  <c r="DF1378" i="22"/>
  <c r="DF1379" i="22"/>
  <c r="DF1380" i="22"/>
  <c r="DF1381" i="22"/>
  <c r="DF1382" i="22"/>
  <c r="DF1383" i="22"/>
  <c r="DF1384" i="22"/>
  <c r="DF1385" i="22"/>
  <c r="DF1386" i="22"/>
  <c r="DF1387" i="22"/>
  <c r="DF1388" i="22"/>
  <c r="DF1389" i="22"/>
  <c r="DF1390" i="22"/>
  <c r="DF1391" i="22"/>
  <c r="DF1392" i="22"/>
  <c r="DF1393" i="22"/>
  <c r="DF1394" i="22"/>
  <c r="DF1395" i="22"/>
  <c r="DF1396" i="22"/>
  <c r="DF1397" i="22"/>
  <c r="DF1398" i="22"/>
  <c r="DF1399" i="22"/>
  <c r="DF1400" i="22"/>
  <c r="DF1401" i="22"/>
  <c r="DF1402" i="22"/>
  <c r="DF1403" i="22"/>
  <c r="DF1404" i="22"/>
  <c r="DF1405" i="22"/>
  <c r="DF1406" i="22"/>
  <c r="DF1407" i="22"/>
  <c r="DF1408" i="22"/>
  <c r="DF1409" i="22"/>
  <c r="DF1410" i="22"/>
  <c r="DF1411" i="22"/>
  <c r="DF1412" i="22"/>
  <c r="DF1413" i="22"/>
  <c r="DF1414" i="22"/>
  <c r="DF1415" i="22"/>
  <c r="DF1416" i="22"/>
  <c r="DF1417" i="22"/>
  <c r="DF1418" i="22"/>
  <c r="DF1419" i="22"/>
  <c r="DF1420" i="22"/>
  <c r="DF1421" i="22"/>
  <c r="DF1422" i="22"/>
  <c r="DF1423" i="22"/>
  <c r="DF1424" i="22"/>
  <c r="DF1425" i="22"/>
  <c r="DF1426" i="22"/>
  <c r="DF1427" i="22"/>
  <c r="DF1428" i="22"/>
  <c r="DF1429" i="22"/>
  <c r="DF1430" i="22"/>
  <c r="DF1431" i="22"/>
  <c r="DF1432" i="22"/>
  <c r="DF1433" i="22"/>
  <c r="DF1434" i="22"/>
  <c r="DF1435" i="22"/>
  <c r="DF1436" i="22"/>
  <c r="DF1437" i="22"/>
  <c r="DF1438" i="22"/>
  <c r="DF1439" i="22"/>
  <c r="DF1440" i="22"/>
  <c r="DF1441" i="22"/>
  <c r="DF1442" i="22"/>
  <c r="DF1443" i="22"/>
  <c r="DF1444" i="22"/>
  <c r="DF1445" i="22"/>
  <c r="DF1446" i="22"/>
  <c r="DF1447" i="22"/>
  <c r="DF1448" i="22"/>
  <c r="DF1449" i="22"/>
  <c r="DF1450" i="22"/>
  <c r="DF1451" i="22"/>
  <c r="DF1452" i="22"/>
  <c r="DF1453" i="22"/>
  <c r="DF1454" i="22"/>
  <c r="DF1455" i="22"/>
  <c r="DF1456" i="22"/>
  <c r="DF1457" i="22"/>
  <c r="DF1458" i="22"/>
  <c r="DF1459" i="22"/>
  <c r="DF1460" i="22"/>
  <c r="DF1461" i="22"/>
  <c r="DF1462" i="22"/>
  <c r="DF1463" i="22"/>
  <c r="DF1464" i="22"/>
  <c r="DF1465" i="22"/>
  <c r="DF1466" i="22"/>
  <c r="DF1467" i="22"/>
  <c r="DF1468" i="22"/>
  <c r="DF1469" i="22"/>
  <c r="DF1470" i="22"/>
  <c r="DF1471" i="22"/>
  <c r="DF1472" i="22"/>
  <c r="DF1473" i="22"/>
  <c r="DF1474" i="22"/>
  <c r="DF1475" i="22"/>
  <c r="DF1476" i="22"/>
  <c r="DF1477" i="22"/>
  <c r="DF1478" i="22"/>
  <c r="DF1479" i="22"/>
  <c r="DF1480" i="22"/>
  <c r="DF1481" i="22"/>
  <c r="DF1482" i="22"/>
  <c r="DF1483" i="22"/>
  <c r="DF1484" i="22"/>
  <c r="DF1485" i="22"/>
  <c r="DF1486" i="22"/>
  <c r="DF1487" i="22"/>
  <c r="DF1488" i="22"/>
  <c r="DF1489" i="22"/>
  <c r="DF1490" i="22"/>
  <c r="DF1491" i="22"/>
  <c r="DF1492" i="22"/>
  <c r="DF1493" i="22"/>
  <c r="DF1494" i="22"/>
  <c r="DF1495" i="22"/>
  <c r="DF1496" i="22"/>
  <c r="DF1497" i="22"/>
  <c r="DF1498" i="22"/>
  <c r="DF1499" i="22"/>
  <c r="DF1500" i="22"/>
  <c r="DF1501" i="22"/>
  <c r="DF1502" i="22"/>
  <c r="DF1503" i="22"/>
  <c r="DF1504" i="22"/>
  <c r="DF1505" i="22"/>
  <c r="DF1506" i="22"/>
  <c r="DF1507" i="22"/>
  <c r="DF1508" i="22"/>
  <c r="DF1509" i="22"/>
  <c r="DF1510" i="22"/>
  <c r="DF1511" i="22"/>
  <c r="DF1512" i="22"/>
  <c r="DF1513" i="22"/>
  <c r="DF1514" i="22"/>
  <c r="DF1515" i="22"/>
  <c r="DF1516" i="22"/>
  <c r="DF1517" i="22"/>
  <c r="DF1518" i="22"/>
  <c r="DF1519" i="22"/>
  <c r="DF1520" i="22"/>
  <c r="DF1521" i="22"/>
  <c r="DF1522" i="22"/>
  <c r="DF1523" i="22"/>
  <c r="DF1524" i="22"/>
  <c r="DF1525" i="22"/>
  <c r="DF1526" i="22"/>
  <c r="DF1527" i="22"/>
  <c r="DF1528" i="22"/>
  <c r="DF1529" i="22"/>
  <c r="DF1530" i="22"/>
  <c r="DF1531" i="22"/>
  <c r="DF1532" i="22"/>
  <c r="DF1533" i="22"/>
  <c r="DF1534" i="22"/>
  <c r="DF1535" i="22"/>
  <c r="DF1536" i="22"/>
  <c r="DF1537" i="22"/>
  <c r="DF1538" i="22"/>
  <c r="DF1539" i="22"/>
  <c r="DF1540" i="22"/>
  <c r="DF1541" i="22"/>
  <c r="DF1542" i="22"/>
  <c r="DF1543" i="22"/>
  <c r="DF1544" i="22"/>
  <c r="DF1545" i="22"/>
  <c r="DF1546" i="22"/>
  <c r="DF1547" i="22"/>
  <c r="DF1548" i="22"/>
  <c r="DF1549" i="22"/>
  <c r="DF1550" i="22"/>
  <c r="DF1551" i="22"/>
  <c r="DF1552" i="22"/>
  <c r="DF1553" i="22"/>
  <c r="DF1554" i="22"/>
  <c r="DF1555" i="22"/>
  <c r="DF1556" i="22"/>
  <c r="DF1557" i="22"/>
  <c r="DF1558" i="22"/>
  <c r="DF1559" i="22"/>
  <c r="DF1560" i="22"/>
  <c r="DF1561" i="22"/>
  <c r="DF1562" i="22"/>
  <c r="DF1563" i="22"/>
  <c r="DF1564" i="22"/>
  <c r="DF1565" i="22"/>
  <c r="DF1566" i="22"/>
  <c r="DF1567" i="22"/>
  <c r="DF1568" i="22"/>
  <c r="DF1569" i="22"/>
  <c r="DF1570" i="22"/>
  <c r="DF1571" i="22"/>
  <c r="DF1572" i="22"/>
  <c r="DF1573" i="22"/>
  <c r="DF1574" i="22"/>
  <c r="DF1575" i="22"/>
  <c r="DF1576" i="22"/>
  <c r="DF1577" i="22"/>
  <c r="DF1578" i="22"/>
  <c r="DF1579" i="22"/>
  <c r="DF1580" i="22"/>
  <c r="DF1581" i="22"/>
  <c r="DF1582" i="22"/>
  <c r="DF1583" i="22"/>
  <c r="DF1584" i="22"/>
  <c r="DF1585" i="22"/>
  <c r="DF1586" i="22"/>
  <c r="DF1587" i="22"/>
  <c r="DF1588" i="22"/>
  <c r="DF1589" i="22"/>
  <c r="DF1590" i="22"/>
  <c r="DF1591" i="22"/>
  <c r="DF1592" i="22"/>
  <c r="DF1593" i="22"/>
  <c r="DF1594" i="22"/>
  <c r="DF1595" i="22"/>
  <c r="DF1596" i="22"/>
  <c r="DF1597" i="22"/>
  <c r="DF1598" i="22"/>
  <c r="DF1599" i="22"/>
  <c r="DF1600" i="22"/>
  <c r="DF1601" i="22"/>
  <c r="DF1602" i="22"/>
  <c r="DF1603" i="22"/>
  <c r="DF1604" i="22"/>
  <c r="DF1605" i="22"/>
  <c r="DF1606" i="22"/>
  <c r="DF1607" i="22"/>
  <c r="DF1608" i="22"/>
  <c r="DF1609" i="22"/>
  <c r="DF1610" i="22"/>
  <c r="DF1611" i="22"/>
  <c r="DF1612" i="22"/>
  <c r="DF1613" i="22"/>
  <c r="DF1614" i="22"/>
  <c r="DF1615" i="22"/>
  <c r="DF1616" i="22"/>
  <c r="DF1617" i="22"/>
  <c r="DF1618" i="22"/>
  <c r="DF1619" i="22"/>
  <c r="DF1620" i="22"/>
  <c r="DF1621" i="22"/>
  <c r="DF1622" i="22"/>
  <c r="DF1623" i="22"/>
  <c r="DF1624" i="22"/>
  <c r="DF1625" i="22"/>
  <c r="DF1626" i="22"/>
  <c r="DF1627" i="22"/>
  <c r="DF1628" i="22"/>
  <c r="DF1629" i="22"/>
  <c r="DF1630" i="22"/>
  <c r="DF1631" i="22"/>
  <c r="DF1632" i="22"/>
  <c r="DF1633" i="22"/>
  <c r="DF1634" i="22"/>
  <c r="DF1635" i="22"/>
  <c r="DF1636" i="22"/>
  <c r="DF1637" i="22"/>
  <c r="DF1638" i="22"/>
  <c r="DF1639" i="22"/>
  <c r="DF1640" i="22"/>
  <c r="DF1641" i="22"/>
  <c r="DF1642" i="22"/>
  <c r="DF1643" i="22"/>
  <c r="DF1644" i="22"/>
  <c r="DF1645" i="22"/>
  <c r="DF1646" i="22"/>
  <c r="DF1647" i="22"/>
  <c r="DF1648" i="22"/>
  <c r="DF1649" i="22"/>
  <c r="DF1650" i="22"/>
  <c r="DF1651" i="22"/>
  <c r="DF1652" i="22"/>
  <c r="DF1653" i="22"/>
  <c r="DF1654" i="22"/>
  <c r="DF1655" i="22"/>
  <c r="DF1656" i="22"/>
  <c r="DF1657" i="22"/>
  <c r="DF1658" i="22"/>
  <c r="DF1659" i="22"/>
  <c r="DF1660" i="22"/>
  <c r="DF1661" i="22"/>
  <c r="DF1662" i="22"/>
  <c r="DF1663" i="22"/>
  <c r="DF1664" i="22"/>
  <c r="DF1665" i="22"/>
  <c r="DF1666" i="22"/>
  <c r="DF1667" i="22"/>
  <c r="DF1668" i="22"/>
  <c r="DF1669" i="22"/>
  <c r="DF1670" i="22"/>
  <c r="DF1671" i="22"/>
  <c r="DF1672" i="22"/>
  <c r="DF1673" i="22"/>
  <c r="DF1674" i="22"/>
  <c r="DF1675" i="22"/>
  <c r="DF1676" i="22"/>
  <c r="DF1677" i="22"/>
  <c r="DF1678" i="22"/>
  <c r="DF1679" i="22"/>
  <c r="DF1680" i="22"/>
  <c r="DF1681" i="22"/>
  <c r="DF1682" i="22"/>
  <c r="DF1683" i="22"/>
  <c r="DF1684" i="22"/>
  <c r="DF1685" i="22"/>
  <c r="DF1686" i="22"/>
  <c r="DF1687" i="22"/>
  <c r="DF1688" i="22"/>
  <c r="DF1689" i="22"/>
  <c r="DF1690" i="22"/>
  <c r="DF1691" i="22"/>
  <c r="DF1692" i="22"/>
  <c r="DF1693" i="22"/>
  <c r="DF1694" i="22"/>
  <c r="DF1695" i="22"/>
  <c r="DF1696" i="22"/>
  <c r="DF1697" i="22"/>
  <c r="DF1698" i="22"/>
  <c r="DF1699" i="22"/>
  <c r="DF1700" i="22"/>
  <c r="DF1701" i="22"/>
  <c r="DF1702" i="22"/>
  <c r="DF1703" i="22"/>
  <c r="DF1704" i="22"/>
  <c r="DF1705" i="22"/>
  <c r="DF1706" i="22"/>
  <c r="DF1707" i="22"/>
  <c r="DF1708" i="22"/>
  <c r="DF1709" i="22"/>
  <c r="DF1710" i="22"/>
  <c r="DF1711" i="22"/>
  <c r="DF1712" i="22"/>
  <c r="DF1713" i="22"/>
  <c r="DF1714" i="22"/>
  <c r="DF1715" i="22"/>
  <c r="DF1716" i="22"/>
  <c r="DF1717" i="22"/>
  <c r="DF1718" i="22"/>
  <c r="DF1719" i="22"/>
  <c r="DF1720" i="22"/>
  <c r="DF1721" i="22"/>
  <c r="DF1722" i="22"/>
  <c r="DF1723" i="22"/>
  <c r="DF1724" i="22"/>
  <c r="DF1725" i="22"/>
  <c r="DF1726" i="22"/>
  <c r="DF1727" i="22"/>
  <c r="DF1728" i="22"/>
  <c r="DF1729" i="22"/>
  <c r="DF1730" i="22"/>
  <c r="DF1731" i="22"/>
  <c r="DF1732" i="22"/>
  <c r="DF1733" i="22"/>
  <c r="DF1734" i="22"/>
  <c r="DF1735" i="22"/>
  <c r="DF1736" i="22"/>
  <c r="DF1737" i="22"/>
  <c r="DF1738" i="22"/>
  <c r="DF1739" i="22"/>
  <c r="DF1740" i="22"/>
  <c r="DF1741" i="22"/>
  <c r="DF1742" i="22"/>
  <c r="DF1743" i="22"/>
  <c r="DF1744" i="22"/>
  <c r="DF1745" i="22"/>
  <c r="DF1746" i="22"/>
  <c r="DF1747" i="22"/>
  <c r="DF1748" i="22"/>
  <c r="DF1749" i="22"/>
  <c r="DF1750" i="22"/>
  <c r="DF1751" i="22"/>
  <c r="DF1752" i="22"/>
  <c r="DF1753" i="22"/>
  <c r="DF1754" i="22"/>
  <c r="DF1755" i="22"/>
  <c r="DF1756" i="22"/>
  <c r="DF1757" i="22"/>
  <c r="DF1758" i="22"/>
  <c r="DF1759" i="22"/>
  <c r="DF1760" i="22"/>
  <c r="DF1761" i="22"/>
  <c r="DF1762" i="22"/>
  <c r="DF1763" i="22"/>
  <c r="DF1764" i="22"/>
  <c r="DF1765" i="22"/>
  <c r="DF1766" i="22"/>
  <c r="DF1767" i="22"/>
  <c r="DF1768" i="22"/>
  <c r="DF1769" i="22"/>
  <c r="DF1770" i="22"/>
  <c r="DF1771" i="22"/>
  <c r="DF1772" i="22"/>
  <c r="DF1773" i="22"/>
  <c r="DF1774" i="22"/>
  <c r="DF1775" i="22"/>
  <c r="DF1776" i="22"/>
  <c r="DF1777" i="22"/>
  <c r="DF1778" i="22"/>
  <c r="DF1779" i="22"/>
  <c r="DF1780" i="22"/>
  <c r="DF1781" i="22"/>
  <c r="DF1782" i="22"/>
  <c r="DF1783" i="22"/>
  <c r="DF1784" i="22"/>
  <c r="DF1785" i="22"/>
  <c r="DF1786" i="22"/>
  <c r="DF1787" i="22"/>
  <c r="DF1788" i="22"/>
  <c r="DF1789" i="22"/>
  <c r="DF1790" i="22"/>
  <c r="DF1791" i="22"/>
  <c r="DF1792" i="22"/>
  <c r="DF1793" i="22"/>
  <c r="DF1794" i="22"/>
  <c r="DF1795" i="22"/>
  <c r="DF1796" i="22"/>
  <c r="DF1797" i="22"/>
  <c r="DF1798" i="22"/>
  <c r="DF1799" i="22"/>
  <c r="DF1800" i="22"/>
  <c r="DF1801" i="22"/>
  <c r="DF1802" i="22"/>
  <c r="DF1803" i="22"/>
  <c r="DF1804" i="22"/>
  <c r="DF1805" i="22"/>
  <c r="DF1806" i="22"/>
  <c r="DF1807" i="22"/>
  <c r="DF1808" i="22"/>
  <c r="DF1809" i="22"/>
  <c r="DF1810" i="22"/>
  <c r="DF1811" i="22"/>
  <c r="DF1812" i="22"/>
  <c r="DF1813" i="22"/>
  <c r="DF1814" i="22"/>
  <c r="DF1815" i="22"/>
  <c r="DF1816" i="22"/>
  <c r="DF1817" i="22"/>
  <c r="DF1818" i="22"/>
  <c r="DF1819" i="22"/>
  <c r="DF1820" i="22"/>
  <c r="DF1821" i="22"/>
  <c r="DF1822" i="22"/>
  <c r="DF1823" i="22"/>
  <c r="DF1824" i="22"/>
  <c r="DF1825" i="22"/>
  <c r="DF1826" i="22"/>
  <c r="DF1827" i="22"/>
  <c r="DF1828" i="22"/>
  <c r="DF1829" i="22"/>
  <c r="DF1830" i="22"/>
  <c r="DF1831" i="22"/>
  <c r="DF1832" i="22"/>
  <c r="DF1833" i="22"/>
  <c r="DF1834" i="22"/>
  <c r="DF1835" i="22"/>
  <c r="DF1836" i="22"/>
  <c r="DF1837" i="22"/>
  <c r="DF1838" i="22"/>
  <c r="DF1839" i="22"/>
  <c r="DF1840" i="22"/>
  <c r="DF1841" i="22"/>
  <c r="DF1842" i="22"/>
  <c r="DF1843" i="22"/>
  <c r="DF1844" i="22"/>
  <c r="DF1845" i="22"/>
  <c r="DF1846" i="22"/>
  <c r="DF1847" i="22"/>
  <c r="DF1848" i="22"/>
  <c r="DF1849" i="22"/>
  <c r="DF1850" i="22"/>
  <c r="DF1851" i="22"/>
  <c r="DF1852" i="22"/>
  <c r="DF1853" i="22"/>
  <c r="DF1854" i="22"/>
  <c r="DF1855" i="22"/>
  <c r="DF1856" i="22"/>
  <c r="DF1857" i="22"/>
  <c r="DF1858" i="22"/>
  <c r="DF1859" i="22"/>
  <c r="DF1860" i="22"/>
  <c r="DF1861" i="22"/>
  <c r="DF1862" i="22"/>
  <c r="DF1863" i="22"/>
  <c r="DF1864" i="22"/>
  <c r="DF1865" i="22"/>
  <c r="DF1866" i="22"/>
  <c r="DF1867" i="22"/>
  <c r="DF1868" i="22"/>
  <c r="DF1869" i="22"/>
  <c r="DF1870" i="22"/>
  <c r="DF1871" i="22"/>
  <c r="DF1872" i="22"/>
  <c r="DF1873" i="22"/>
  <c r="DF1874" i="22"/>
  <c r="DF1875" i="22"/>
  <c r="DF1876" i="22"/>
  <c r="DF1877" i="22"/>
  <c r="DF1878" i="22"/>
  <c r="DF1879" i="22"/>
  <c r="DF1880" i="22"/>
  <c r="DF1881" i="22"/>
  <c r="DF1882" i="22"/>
  <c r="DF1883" i="22"/>
  <c r="DF1884" i="22"/>
  <c r="DF1885" i="22"/>
  <c r="DF1886" i="22"/>
  <c r="DF1887" i="22"/>
  <c r="DF1888" i="22"/>
  <c r="DF1889" i="22"/>
  <c r="DF1890" i="22"/>
  <c r="DF1891" i="22"/>
  <c r="DF1892" i="22"/>
  <c r="DF1893" i="22"/>
  <c r="DF1894" i="22"/>
  <c r="DF1895" i="22"/>
  <c r="DF1896" i="22"/>
  <c r="DF1897" i="22"/>
  <c r="DF1898" i="22"/>
  <c r="DF1899" i="22"/>
  <c r="DF1900" i="22"/>
  <c r="DF1901" i="22"/>
  <c r="DF1902" i="22"/>
  <c r="DF1903" i="22"/>
  <c r="DF1904" i="22"/>
  <c r="DF1905" i="22"/>
  <c r="DF1906" i="22"/>
  <c r="DF1907" i="22"/>
  <c r="DF1908" i="22"/>
  <c r="DF1909" i="22"/>
  <c r="DF1910" i="22"/>
  <c r="DF1911" i="22"/>
  <c r="DF1912" i="22"/>
  <c r="DF1913" i="22"/>
  <c r="DF1914" i="22"/>
  <c r="DF1915" i="22"/>
  <c r="DF1916" i="22"/>
  <c r="DF1917" i="22"/>
  <c r="DF1918" i="22"/>
  <c r="DF1919" i="22"/>
  <c r="DF1920" i="22"/>
  <c r="DF1921" i="22"/>
  <c r="DF1922" i="22"/>
  <c r="DF1923" i="22"/>
  <c r="DF1924" i="22"/>
  <c r="DF1925" i="22"/>
  <c r="DF1926" i="22"/>
  <c r="DF1927" i="22"/>
  <c r="DF1928" i="22"/>
  <c r="DF1929" i="22"/>
  <c r="DF1930" i="22"/>
  <c r="DF1931" i="22"/>
  <c r="DF1932" i="22"/>
  <c r="DF1933" i="22"/>
  <c r="DF1934" i="22"/>
  <c r="DF1935" i="22"/>
  <c r="DF1936" i="22"/>
  <c r="DF1937" i="22"/>
  <c r="DF1938" i="22"/>
  <c r="DF1939" i="22"/>
  <c r="DF1940" i="22"/>
  <c r="DF1941" i="22"/>
  <c r="DF1942" i="22"/>
  <c r="DF1943" i="22"/>
  <c r="DF1944" i="22"/>
  <c r="DF1945" i="22"/>
  <c r="DF1946" i="22"/>
  <c r="DF1947" i="22"/>
  <c r="DF1948" i="22"/>
  <c r="DF1949" i="22"/>
  <c r="DF1950" i="22"/>
  <c r="DF1951" i="22"/>
  <c r="DF1952" i="22"/>
  <c r="DF1953" i="22"/>
  <c r="DF1954" i="22"/>
  <c r="DF1955" i="22"/>
  <c r="DF1956" i="22"/>
  <c r="DF1957" i="22"/>
  <c r="DF1958" i="22"/>
  <c r="DF1959" i="22"/>
  <c r="DF1960" i="22"/>
  <c r="DF1961" i="22"/>
  <c r="DF1962" i="22"/>
  <c r="DF1963" i="22"/>
  <c r="DF1964" i="22"/>
  <c r="DF1965" i="22"/>
  <c r="DF1966" i="22"/>
  <c r="DF1967" i="22"/>
  <c r="DF1968" i="22"/>
  <c r="DF1969" i="22"/>
  <c r="DF1970" i="22"/>
  <c r="DF1971" i="22"/>
  <c r="DF1972" i="22"/>
  <c r="DF1973" i="22"/>
  <c r="DF1974" i="22"/>
  <c r="DF1975" i="22"/>
  <c r="DF1976" i="22"/>
  <c r="DF1977" i="22"/>
  <c r="DF1978" i="22"/>
  <c r="DF1979" i="22"/>
  <c r="DF1980" i="22"/>
  <c r="DF1981" i="22"/>
  <c r="DF1982" i="22"/>
  <c r="DF1983" i="22"/>
  <c r="DF1984" i="22"/>
  <c r="DF1985" i="22"/>
  <c r="DF1986" i="22"/>
  <c r="DF1987" i="22"/>
  <c r="DF1988" i="22"/>
  <c r="DF1989" i="22"/>
  <c r="DF1990" i="22"/>
  <c r="DF1991" i="22"/>
  <c r="DF1992" i="22"/>
  <c r="DF1993" i="22"/>
  <c r="DF1994" i="22"/>
  <c r="DF1995" i="22"/>
  <c r="DF1996" i="22"/>
  <c r="DF1997" i="22"/>
  <c r="DF1998" i="22"/>
  <c r="DF1999" i="22"/>
  <c r="DF2000" i="22"/>
  <c r="DF2001" i="22"/>
  <c r="DF2002" i="22"/>
  <c r="DF2003" i="22"/>
  <c r="DF2004" i="22"/>
  <c r="DF2005" i="22"/>
  <c r="DF9" i="22"/>
  <c r="DF10" i="22"/>
  <c r="DF11" i="22"/>
  <c r="DF12" i="22"/>
  <c r="DF13" i="22"/>
  <c r="DF14" i="22"/>
  <c r="DF15" i="22"/>
  <c r="DF16" i="22"/>
  <c r="DF17" i="22"/>
  <c r="DF18" i="22"/>
  <c r="DF19" i="22"/>
  <c r="DF20" i="22"/>
  <c r="DF21" i="22"/>
  <c r="DF22" i="22"/>
  <c r="DF23" i="22"/>
  <c r="DF24" i="22"/>
  <c r="DF25" i="22"/>
  <c r="DF26" i="22"/>
  <c r="DF27" i="22"/>
  <c r="DF28" i="22"/>
  <c r="DF29" i="22"/>
  <c r="DF30" i="22"/>
  <c r="DF31" i="22"/>
  <c r="DF32" i="22"/>
  <c r="DF33" i="22"/>
  <c r="DF34" i="22"/>
  <c r="DF35" i="22"/>
  <c r="DF36" i="22"/>
  <c r="DF37" i="22"/>
  <c r="DF38" i="22"/>
  <c r="DF39" i="22"/>
  <c r="DF40" i="22"/>
  <c r="DF41" i="22"/>
  <c r="DF42" i="22"/>
  <c r="DF43" i="22"/>
  <c r="DF44" i="22"/>
  <c r="DF45" i="22"/>
  <c r="DF46" i="22"/>
  <c r="DF47" i="22"/>
  <c r="DF48" i="22"/>
  <c r="DF49" i="22"/>
  <c r="DF50" i="22"/>
  <c r="DF51" i="22"/>
  <c r="DF52" i="22"/>
  <c r="DF53" i="22"/>
  <c r="DF54" i="22"/>
  <c r="DF55" i="22"/>
  <c r="DF56" i="22"/>
  <c r="DF57" i="22"/>
  <c r="DF58" i="22"/>
  <c r="DF59" i="22"/>
  <c r="DF60" i="22"/>
  <c r="DF61" i="22"/>
  <c r="DF62" i="22"/>
  <c r="DF63" i="22"/>
  <c r="DF64" i="22"/>
  <c r="DF65" i="22"/>
  <c r="DF66" i="22"/>
  <c r="DF67" i="22"/>
  <c r="DF68" i="22"/>
  <c r="DF69" i="22"/>
  <c r="DF70" i="22"/>
  <c r="DF71" i="22"/>
  <c r="DF72" i="22"/>
  <c r="DF73" i="22"/>
  <c r="DF74" i="22"/>
  <c r="DF75" i="22"/>
  <c r="DF76" i="22"/>
  <c r="DF77" i="22"/>
  <c r="DF78" i="22"/>
  <c r="DF79" i="22"/>
  <c r="DF80" i="22"/>
  <c r="DF81" i="22"/>
  <c r="DF82" i="22"/>
  <c r="DF83" i="22"/>
  <c r="DF84" i="22"/>
  <c r="DF85" i="22"/>
  <c r="DF86" i="22"/>
  <c r="DF87" i="22"/>
  <c r="DF88" i="22"/>
  <c r="DF89" i="22"/>
  <c r="DF90" i="22"/>
  <c r="DF91" i="22"/>
  <c r="DF92" i="22"/>
  <c r="DF93" i="22"/>
  <c r="DF94" i="22"/>
  <c r="DF95" i="22"/>
  <c r="DF96" i="22"/>
  <c r="DF97" i="22"/>
  <c r="DF98" i="22"/>
  <c r="DF99" i="22"/>
  <c r="DF100" i="22"/>
  <c r="DF101" i="22"/>
  <c r="DF102" i="22"/>
  <c r="DF103" i="22"/>
  <c r="DF104" i="22"/>
  <c r="DF105" i="22"/>
  <c r="DF106" i="22"/>
  <c r="DF107" i="22"/>
  <c r="DF108" i="22"/>
  <c r="DF109" i="22"/>
  <c r="DF110" i="22"/>
  <c r="DF111" i="22"/>
  <c r="DF112" i="22"/>
  <c r="DF113" i="22"/>
  <c r="DF114" i="22"/>
  <c r="DF115" i="22"/>
  <c r="DF116" i="22"/>
  <c r="DF117" i="22"/>
  <c r="DF118" i="22"/>
  <c r="DF119" i="22"/>
  <c r="DF120" i="22"/>
  <c r="DF121" i="22"/>
  <c r="DF122" i="22"/>
  <c r="DF123" i="22"/>
  <c r="DF124" i="22"/>
  <c r="DF125" i="22"/>
  <c r="DF126" i="22"/>
  <c r="DF127" i="22"/>
  <c r="DF128" i="22"/>
  <c r="DF129" i="22"/>
  <c r="DF130" i="22"/>
  <c r="DF131" i="22"/>
  <c r="DF132" i="22"/>
  <c r="DF133" i="22"/>
  <c r="DF134" i="22"/>
  <c r="DF135" i="22"/>
  <c r="DF136" i="22"/>
  <c r="DF137" i="22"/>
  <c r="DF138" i="22"/>
  <c r="DF139" i="22"/>
  <c r="DF140" i="22"/>
  <c r="DF141" i="22"/>
  <c r="DF142" i="22"/>
  <c r="DF143" i="22"/>
  <c r="DF144" i="22"/>
  <c r="DF7" i="22"/>
  <c r="DF8" i="22"/>
  <c r="DF6" i="22"/>
  <c r="DF34" i="21"/>
  <c r="DF35" i="21"/>
  <c r="DF36" i="21"/>
  <c r="DF37" i="21"/>
  <c r="DF38" i="21"/>
  <c r="DF39" i="21"/>
  <c r="DF40" i="21"/>
  <c r="DF41" i="21"/>
  <c r="DF42" i="21"/>
  <c r="DF43" i="21"/>
  <c r="DF44" i="21"/>
  <c r="DF45" i="21"/>
  <c r="DF46" i="21"/>
  <c r="DF47" i="21"/>
  <c r="DF48" i="21"/>
  <c r="DF49" i="21"/>
  <c r="DF50" i="21"/>
  <c r="DF51" i="21"/>
  <c r="DF52" i="21"/>
  <c r="DF53" i="21"/>
  <c r="DF54" i="21"/>
  <c r="DF55" i="21"/>
  <c r="DF56" i="21"/>
  <c r="DF57" i="21"/>
  <c r="DF58" i="21"/>
  <c r="DF59" i="21"/>
  <c r="DF60" i="21"/>
  <c r="DF61" i="21"/>
  <c r="DF62" i="21"/>
  <c r="DF63" i="21"/>
  <c r="DF64" i="21"/>
  <c r="DF65" i="21"/>
  <c r="DF66" i="21"/>
  <c r="DF67" i="21"/>
  <c r="DF68" i="21"/>
  <c r="DF69" i="21"/>
  <c r="DF70" i="21"/>
  <c r="DF71" i="21"/>
  <c r="DF72" i="21"/>
  <c r="DF73" i="21"/>
  <c r="DF74" i="21"/>
  <c r="DF75" i="21"/>
  <c r="DF76" i="21"/>
  <c r="DF77"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3" i="21"/>
  <c r="DF104" i="21"/>
  <c r="DF105" i="21"/>
  <c r="DF106" i="21"/>
  <c r="DF107" i="21"/>
  <c r="DF108" i="21"/>
  <c r="DF109" i="21"/>
  <c r="DF110" i="21"/>
  <c r="DF111" i="21"/>
  <c r="DF112" i="21"/>
  <c r="DF113" i="21"/>
  <c r="DF114" i="21"/>
  <c r="DF115" i="21"/>
  <c r="DF116" i="21"/>
  <c r="DF117" i="21"/>
  <c r="DF118" i="21"/>
  <c r="DF119" i="21"/>
  <c r="DF120" i="21"/>
  <c r="DF121" i="21"/>
  <c r="DF122" i="21"/>
  <c r="DF123" i="21"/>
  <c r="DF124"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8" i="21"/>
  <c r="DF149" i="21"/>
  <c r="DF150" i="21"/>
  <c r="DF151" i="21"/>
  <c r="DF152" i="21"/>
  <c r="DF153" i="21"/>
  <c r="DF154" i="21"/>
  <c r="DF155" i="21"/>
  <c r="DF156" i="21"/>
  <c r="DF157" i="21"/>
  <c r="DF158" i="21"/>
  <c r="DF159" i="21"/>
  <c r="DF160" i="21"/>
  <c r="DF161" i="21"/>
  <c r="DF162" i="21"/>
  <c r="DF163" i="21"/>
  <c r="DF164" i="21"/>
  <c r="DF165" i="21"/>
  <c r="DF166" i="21"/>
  <c r="DF167" i="21"/>
  <c r="DF168" i="21"/>
  <c r="DF169" i="21"/>
  <c r="DF170" i="21"/>
  <c r="DF171" i="21"/>
  <c r="DF172" i="21"/>
  <c r="DF173" i="21"/>
  <c r="DF174"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8" i="21"/>
  <c r="DF209" i="21"/>
  <c r="DF210" i="21"/>
  <c r="DF211" i="21"/>
  <c r="DF212" i="21"/>
  <c r="DF213" i="21"/>
  <c r="DF214" i="21"/>
  <c r="DF215" i="21"/>
  <c r="DF216" i="21"/>
  <c r="DF217" i="21"/>
  <c r="DF218" i="21"/>
  <c r="DF219" i="21"/>
  <c r="DF220" i="21"/>
  <c r="DF221" i="21"/>
  <c r="DF222" i="21"/>
  <c r="DF223" i="21"/>
  <c r="DF224" i="21"/>
  <c r="DF225" i="21"/>
  <c r="DF226" i="21"/>
  <c r="DF227" i="21"/>
  <c r="DF228" i="21"/>
  <c r="DF229" i="21"/>
  <c r="DF230" i="21"/>
  <c r="DF231" i="21"/>
  <c r="DF232" i="21"/>
  <c r="DF233" i="21"/>
  <c r="DF234" i="21"/>
  <c r="DF235" i="21"/>
  <c r="DF236" i="21"/>
  <c r="DF237" i="21"/>
  <c r="DF238" i="21"/>
  <c r="DF239" i="21"/>
  <c r="DF240" i="21"/>
  <c r="DF241" i="21"/>
  <c r="DF242" i="21"/>
  <c r="DF243" i="21"/>
  <c r="DF244" i="21"/>
  <c r="DF245" i="21"/>
  <c r="DF246" i="21"/>
  <c r="DF247" i="21"/>
  <c r="DF248" i="21"/>
  <c r="DF249" i="21"/>
  <c r="DF250" i="21"/>
  <c r="DF251" i="21"/>
  <c r="DF252" i="21"/>
  <c r="DF253" i="21"/>
  <c r="DF254" i="21"/>
  <c r="DF255" i="21"/>
  <c r="DF256" i="21"/>
  <c r="DF257" i="21"/>
  <c r="DF258" i="21"/>
  <c r="DF259" i="21"/>
  <c r="DF260" i="21"/>
  <c r="DF261" i="21"/>
  <c r="DF262" i="21"/>
  <c r="DF263" i="21"/>
  <c r="DF264" i="21"/>
  <c r="DF265" i="21"/>
  <c r="DF266" i="21"/>
  <c r="DF267" i="21"/>
  <c r="DF268" i="21"/>
  <c r="DF269" i="21"/>
  <c r="DF270" i="21"/>
  <c r="DF271" i="21"/>
  <c r="DF272" i="21"/>
  <c r="DF273" i="21"/>
  <c r="DF274" i="21"/>
  <c r="DF275" i="21"/>
  <c r="DF276" i="21"/>
  <c r="DF277" i="21"/>
  <c r="DF278" i="21"/>
  <c r="DF279" i="21"/>
  <c r="DF280" i="21"/>
  <c r="DF281" i="21"/>
  <c r="DF282" i="21"/>
  <c r="DF283" i="21"/>
  <c r="DF284" i="21"/>
  <c r="DF285" i="21"/>
  <c r="DF286" i="21"/>
  <c r="DF287" i="21"/>
  <c r="DF288" i="21"/>
  <c r="DF289" i="21"/>
  <c r="DF290" i="21"/>
  <c r="DF291" i="21"/>
  <c r="DF292" i="21"/>
  <c r="DF293" i="21"/>
  <c r="DF294" i="21"/>
  <c r="DF295" i="21"/>
  <c r="DF296" i="21"/>
  <c r="DF297" i="21"/>
  <c r="DF298" i="21"/>
  <c r="DF299" i="21"/>
  <c r="DF300" i="21"/>
  <c r="DF301" i="21"/>
  <c r="DF302" i="21"/>
  <c r="DF303" i="21"/>
  <c r="DF304" i="21"/>
  <c r="DF305" i="21"/>
  <c r="DF306" i="21"/>
  <c r="DF307" i="21"/>
  <c r="DF308" i="21"/>
  <c r="DF309" i="21"/>
  <c r="DF310" i="21"/>
  <c r="DF311" i="21"/>
  <c r="DF312" i="21"/>
  <c r="DF313" i="21"/>
  <c r="DF314" i="21"/>
  <c r="DF315" i="21"/>
  <c r="DF316" i="21"/>
  <c r="DF317" i="21"/>
  <c r="DF318" i="21"/>
  <c r="DF319" i="21"/>
  <c r="DF320" i="21"/>
  <c r="DF321" i="21"/>
  <c r="DF322" i="21"/>
  <c r="DF323" i="21"/>
  <c r="DF324" i="21"/>
  <c r="DF325" i="21"/>
  <c r="DF326" i="21"/>
  <c r="DF327" i="21"/>
  <c r="DF328" i="21"/>
  <c r="DF329" i="21"/>
  <c r="DF330" i="21"/>
  <c r="DF331" i="21"/>
  <c r="DF332" i="21"/>
  <c r="DF333"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6" i="21"/>
  <c r="DF367" i="21"/>
  <c r="DF368" i="21"/>
  <c r="DF369" i="21"/>
  <c r="DF370" i="21"/>
  <c r="DF371" i="21"/>
  <c r="DF372" i="21"/>
  <c r="DF373" i="21"/>
  <c r="DF374" i="21"/>
  <c r="DF375" i="21"/>
  <c r="DF376" i="21"/>
  <c r="DF377" i="21"/>
  <c r="DF378" i="21"/>
  <c r="DF379" i="21"/>
  <c r="DF380" i="21"/>
  <c r="DF381" i="21"/>
  <c r="DF382" i="21"/>
  <c r="DF383" i="21"/>
  <c r="DF384"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19"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4" i="21"/>
  <c r="DF445" i="21"/>
  <c r="DF446" i="21"/>
  <c r="DF447" i="21"/>
  <c r="DF448" i="21"/>
  <c r="DF449" i="21"/>
  <c r="DF450" i="21"/>
  <c r="DF451" i="21"/>
  <c r="DF452" i="21"/>
  <c r="DF453" i="21"/>
  <c r="DF454" i="21"/>
  <c r="DF455" i="21"/>
  <c r="DF456" i="21"/>
  <c r="DF457" i="21"/>
  <c r="DF458" i="21"/>
  <c r="DF459" i="21"/>
  <c r="DF460" i="21"/>
  <c r="DF461" i="21"/>
  <c r="DF462"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499" i="21"/>
  <c r="DF500" i="21"/>
  <c r="DF501" i="21"/>
  <c r="DF502" i="21"/>
  <c r="DF503" i="21"/>
  <c r="DF504" i="21"/>
  <c r="DF505" i="21"/>
  <c r="DF506" i="21"/>
  <c r="DF507" i="21"/>
  <c r="DF508" i="21"/>
  <c r="DF509" i="21"/>
  <c r="DF510" i="21"/>
  <c r="DF511" i="21"/>
  <c r="DF512" i="21"/>
  <c r="DF513" i="21"/>
  <c r="DF514" i="21"/>
  <c r="DF515" i="21"/>
  <c r="DF516" i="21"/>
  <c r="DF517" i="21"/>
  <c r="DF518" i="21"/>
  <c r="DF519" i="21"/>
  <c r="DF520" i="21"/>
  <c r="DF521" i="21"/>
  <c r="DF522" i="21"/>
  <c r="DF523" i="21"/>
  <c r="DF524" i="21"/>
  <c r="DF525" i="21"/>
  <c r="DF526" i="21"/>
  <c r="DF527" i="21"/>
  <c r="DF528" i="21"/>
  <c r="DF529" i="21"/>
  <c r="DF530" i="21"/>
  <c r="DF531" i="21"/>
  <c r="DF532" i="21"/>
  <c r="DF533" i="21"/>
  <c r="DF534" i="21"/>
  <c r="DF535" i="21"/>
  <c r="DF536" i="21"/>
  <c r="DF537" i="21"/>
  <c r="DF538" i="21"/>
  <c r="DF539" i="21"/>
  <c r="DF540" i="21"/>
  <c r="DF541" i="21"/>
  <c r="DF542" i="21"/>
  <c r="DF543" i="21"/>
  <c r="DF544" i="21"/>
  <c r="DF545" i="21"/>
  <c r="DF546" i="21"/>
  <c r="DF547" i="21"/>
  <c r="DF548" i="21"/>
  <c r="DF549" i="21"/>
  <c r="DF550" i="21"/>
  <c r="DF551" i="21"/>
  <c r="DF552" i="21"/>
  <c r="DF553" i="21"/>
  <c r="DF554" i="21"/>
  <c r="DF555" i="21"/>
  <c r="DF556" i="21"/>
  <c r="DF557" i="21"/>
  <c r="DF558" i="21"/>
  <c r="DF559" i="21"/>
  <c r="DF560" i="21"/>
  <c r="DF561" i="21"/>
  <c r="DF562" i="21"/>
  <c r="DF563" i="21"/>
  <c r="DF564" i="21"/>
  <c r="DF565" i="21"/>
  <c r="DF566" i="21"/>
  <c r="DF567" i="21"/>
  <c r="DF568" i="21"/>
  <c r="DF569" i="21"/>
  <c r="DF570" i="21"/>
  <c r="DF571" i="21"/>
  <c r="DF572" i="21"/>
  <c r="DF573" i="21"/>
  <c r="DF574" i="21"/>
  <c r="DF575" i="21"/>
  <c r="DF576" i="21"/>
  <c r="DF577" i="21"/>
  <c r="DF578" i="21"/>
  <c r="DF579" i="21"/>
  <c r="DF580" i="21"/>
  <c r="DF581" i="21"/>
  <c r="DF582" i="21"/>
  <c r="DF583" i="21"/>
  <c r="DF584" i="21"/>
  <c r="DF585" i="21"/>
  <c r="DF586" i="21"/>
  <c r="DF587" i="21"/>
  <c r="DF588" i="21"/>
  <c r="DF589" i="21"/>
  <c r="DF590" i="21"/>
  <c r="DF591" i="21"/>
  <c r="DF592" i="21"/>
  <c r="DF593" i="21"/>
  <c r="DF594" i="21"/>
  <c r="DF595" i="21"/>
  <c r="DF596" i="21"/>
  <c r="DF597" i="21"/>
  <c r="DF598" i="21"/>
  <c r="DF599" i="21"/>
  <c r="DF600" i="21"/>
  <c r="DF601" i="21"/>
  <c r="DF602" i="21"/>
  <c r="DF603" i="21"/>
  <c r="DF604" i="21"/>
  <c r="DF605" i="21"/>
  <c r="DF606" i="21"/>
  <c r="DF607" i="21"/>
  <c r="DF608" i="21"/>
  <c r="DF609" i="21"/>
  <c r="DF610" i="21"/>
  <c r="DF611" i="21"/>
  <c r="DF612" i="21"/>
  <c r="DF613" i="21"/>
  <c r="DF614" i="21"/>
  <c r="DF615" i="21"/>
  <c r="DF616" i="21"/>
  <c r="DF617" i="21"/>
  <c r="DF618" i="21"/>
  <c r="DF619" i="21"/>
  <c r="DF620" i="21"/>
  <c r="DF621" i="21"/>
  <c r="DF622" i="21"/>
  <c r="DF623" i="21"/>
  <c r="DF624" i="21"/>
  <c r="DF625" i="21"/>
  <c r="DF626" i="21"/>
  <c r="DF627" i="21"/>
  <c r="DF628" i="21"/>
  <c r="DF629" i="21"/>
  <c r="DF630" i="21"/>
  <c r="DF631" i="21"/>
  <c r="DF632" i="21"/>
  <c r="DF633" i="21"/>
  <c r="DF634" i="21"/>
  <c r="DF635" i="21"/>
  <c r="DF636" i="21"/>
  <c r="DF637" i="21"/>
  <c r="DF638" i="21"/>
  <c r="DF639" i="21"/>
  <c r="DF640" i="21"/>
  <c r="DF641" i="21"/>
  <c r="DF642" i="21"/>
  <c r="DF643" i="21"/>
  <c r="DF644" i="21"/>
  <c r="DF645" i="21"/>
  <c r="DF646" i="21"/>
  <c r="DF647" i="21"/>
  <c r="DF648" i="21"/>
  <c r="DF649" i="21"/>
  <c r="DF650" i="21"/>
  <c r="DF651" i="21"/>
  <c r="DF652" i="21"/>
  <c r="DF653" i="21"/>
  <c r="DF654" i="21"/>
  <c r="DF655" i="21"/>
  <c r="DF656" i="21"/>
  <c r="DF657" i="21"/>
  <c r="DF658" i="21"/>
  <c r="DF659" i="21"/>
  <c r="DF660" i="21"/>
  <c r="DF661" i="21"/>
  <c r="DF662" i="21"/>
  <c r="DF663" i="21"/>
  <c r="DF664" i="21"/>
  <c r="DF665" i="21"/>
  <c r="DF666" i="21"/>
  <c r="DF667" i="21"/>
  <c r="DF668" i="21"/>
  <c r="DF669" i="21"/>
  <c r="DF670" i="21"/>
  <c r="DF671" i="21"/>
  <c r="DF672" i="21"/>
  <c r="DF673" i="21"/>
  <c r="DF674" i="21"/>
  <c r="DF675" i="21"/>
  <c r="DF676" i="21"/>
  <c r="DF677" i="21"/>
  <c r="DF678" i="21"/>
  <c r="DF679" i="21"/>
  <c r="DF680" i="21"/>
  <c r="DF681" i="21"/>
  <c r="DF682" i="21"/>
  <c r="DF683" i="21"/>
  <c r="DF684" i="21"/>
  <c r="DF685" i="21"/>
  <c r="DF686" i="21"/>
  <c r="DF687" i="21"/>
  <c r="DF688" i="21"/>
  <c r="DF689" i="21"/>
  <c r="DF690" i="21"/>
  <c r="DF691" i="21"/>
  <c r="DF692" i="21"/>
  <c r="DF693" i="21"/>
  <c r="DF694" i="21"/>
  <c r="DF695" i="21"/>
  <c r="DF696" i="21"/>
  <c r="DF697" i="21"/>
  <c r="DF698" i="21"/>
  <c r="DF699" i="21"/>
  <c r="DF700" i="21"/>
  <c r="DF701" i="21"/>
  <c r="DF702" i="21"/>
  <c r="DF703" i="21"/>
  <c r="DF704" i="21"/>
  <c r="DF705" i="21"/>
  <c r="DF706" i="21"/>
  <c r="DF707" i="21"/>
  <c r="DF708" i="21"/>
  <c r="DF709" i="21"/>
  <c r="DF710" i="21"/>
  <c r="DF711" i="21"/>
  <c r="DF712" i="21"/>
  <c r="DF713" i="21"/>
  <c r="DF714" i="21"/>
  <c r="DF715" i="21"/>
  <c r="DF716" i="21"/>
  <c r="DF717" i="21"/>
  <c r="DF718" i="21"/>
  <c r="DF719" i="21"/>
  <c r="DF720" i="21"/>
  <c r="DF721" i="21"/>
  <c r="DF722" i="21"/>
  <c r="DF723" i="21"/>
  <c r="DF724" i="21"/>
  <c r="DF725" i="21"/>
  <c r="DF726" i="21"/>
  <c r="DF727" i="21"/>
  <c r="DF728" i="21"/>
  <c r="DF729" i="21"/>
  <c r="DF730" i="21"/>
  <c r="DF731" i="21"/>
  <c r="DF732" i="21"/>
  <c r="DF733" i="21"/>
  <c r="DF734" i="21"/>
  <c r="DF735" i="21"/>
  <c r="DF736" i="21"/>
  <c r="DF737" i="21"/>
  <c r="DF738" i="21"/>
  <c r="DF739" i="21"/>
  <c r="DF740" i="21"/>
  <c r="DF741" i="21"/>
  <c r="DF742" i="21"/>
  <c r="DF743" i="21"/>
  <c r="DF744" i="21"/>
  <c r="DF745" i="21"/>
  <c r="DF746" i="21"/>
  <c r="DF747" i="21"/>
  <c r="DF748" i="21"/>
  <c r="DF749" i="21"/>
  <c r="DF750" i="21"/>
  <c r="DF751" i="21"/>
  <c r="DF752" i="21"/>
  <c r="DF753" i="21"/>
  <c r="DF754" i="21"/>
  <c r="DF755" i="21"/>
  <c r="DF756" i="21"/>
  <c r="DF757" i="21"/>
  <c r="DF758" i="21"/>
  <c r="DF759" i="21"/>
  <c r="DF760" i="21"/>
  <c r="DF761" i="21"/>
  <c r="DF762" i="21"/>
  <c r="DF763" i="21"/>
  <c r="DF764" i="21"/>
  <c r="DF765" i="21"/>
  <c r="DF766" i="21"/>
  <c r="DF767" i="21"/>
  <c r="DF768" i="21"/>
  <c r="DF769" i="21"/>
  <c r="DF770" i="21"/>
  <c r="DF771" i="21"/>
  <c r="DF772" i="21"/>
  <c r="DF773" i="21"/>
  <c r="DF774" i="21"/>
  <c r="DF775" i="21"/>
  <c r="DF776" i="21"/>
  <c r="DF777" i="21"/>
  <c r="DF778" i="21"/>
  <c r="DF779" i="21"/>
  <c r="DF780" i="21"/>
  <c r="DF781" i="21"/>
  <c r="DF782" i="21"/>
  <c r="DF783" i="21"/>
  <c r="DF784" i="21"/>
  <c r="DF785" i="21"/>
  <c r="DF786" i="21"/>
  <c r="DF787" i="21"/>
  <c r="DF788" i="21"/>
  <c r="DF789" i="21"/>
  <c r="DF790" i="21"/>
  <c r="DF791" i="21"/>
  <c r="DF792" i="21"/>
  <c r="DF793" i="21"/>
  <c r="DF794" i="21"/>
  <c r="DF795" i="21"/>
  <c r="DF796" i="21"/>
  <c r="DF797" i="21"/>
  <c r="DF798" i="21"/>
  <c r="DF799" i="21"/>
  <c r="DF800" i="21"/>
  <c r="DF1001" i="21"/>
  <c r="DF1002" i="21"/>
  <c r="DF1003" i="21"/>
  <c r="DF1004" i="21"/>
  <c r="DF1005" i="21"/>
  <c r="DF7" i="21"/>
  <c r="DF8" i="21"/>
  <c r="DF9" i="21"/>
  <c r="DF10" i="21"/>
  <c r="DF11" i="21"/>
  <c r="DF12" i="21"/>
  <c r="DF13" i="21"/>
  <c r="DF14" i="21"/>
  <c r="DF15" i="21"/>
  <c r="DF16" i="21"/>
  <c r="DF17" i="21"/>
  <c r="DF18" i="21"/>
  <c r="DF19" i="21"/>
  <c r="DF20" i="21"/>
  <c r="DF21" i="21"/>
  <c r="DF22" i="21"/>
  <c r="DF23" i="21"/>
  <c r="DF24" i="21"/>
  <c r="DF25" i="21"/>
  <c r="DF26" i="21"/>
  <c r="DF27" i="21"/>
  <c r="DF28" i="21"/>
  <c r="DF29" i="21"/>
  <c r="DF30" i="21"/>
  <c r="DF31" i="21"/>
  <c r="DF32" i="21"/>
  <c r="DF33" i="21"/>
  <c r="DF6" i="21"/>
  <c r="DF1724" i="24"/>
  <c r="DF1689" i="24"/>
  <c r="DF1654" i="24"/>
  <c r="DF1619" i="24"/>
  <c r="DF1584" i="24"/>
  <c r="DF1549" i="24"/>
  <c r="DF1514" i="24"/>
  <c r="DF1479" i="24"/>
  <c r="DF1444" i="24"/>
  <c r="DF1409" i="24"/>
  <c r="DF1374" i="24"/>
  <c r="DF1339" i="24"/>
  <c r="DF1304" i="24"/>
  <c r="DF1269" i="24"/>
  <c r="DF1234" i="24"/>
  <c r="DF1199" i="24"/>
  <c r="DF1164" i="24"/>
  <c r="DF1129" i="24"/>
  <c r="DF1094" i="24"/>
  <c r="DF1059" i="24"/>
  <c r="DF1024" i="24"/>
  <c r="DF989" i="24"/>
  <c r="DF954" i="24"/>
  <c r="DF919" i="24"/>
  <c r="DF884" i="24"/>
  <c r="DF849" i="24"/>
  <c r="DF814" i="24"/>
  <c r="DF779" i="24"/>
  <c r="DF744" i="24"/>
  <c r="DF709" i="24"/>
  <c r="DF674" i="24"/>
  <c r="DF639" i="24"/>
  <c r="DF604" i="24"/>
  <c r="DF569" i="24"/>
  <c r="DF534" i="24"/>
  <c r="DF499" i="24"/>
  <c r="DF464" i="24"/>
  <c r="DF429" i="24"/>
  <c r="DF394" i="24"/>
  <c r="DF359" i="24"/>
  <c r="DF324" i="24"/>
  <c r="DF289" i="24"/>
  <c r="DF254" i="24"/>
  <c r="DF219" i="24"/>
  <c r="DF184" i="24"/>
  <c r="DF149" i="24"/>
  <c r="DF114" i="24"/>
  <c r="DF79" i="24"/>
  <c r="DF44" i="24"/>
  <c r="DF9" i="24"/>
  <c r="DF3635" i="23"/>
  <c r="DF3561" i="23"/>
  <c r="DF3487" i="23"/>
  <c r="DF3413" i="23"/>
  <c r="DF3339" i="23"/>
  <c r="DF3265" i="23"/>
  <c r="DF3191" i="23"/>
  <c r="DF3117" i="23"/>
  <c r="DF3043" i="23"/>
  <c r="DF2969" i="23"/>
  <c r="DF2895" i="23"/>
  <c r="DF2821" i="23"/>
  <c r="DF2747" i="23"/>
  <c r="DF2673" i="23"/>
  <c r="DF2599" i="23"/>
  <c r="DF2525" i="23"/>
  <c r="DF2451" i="23"/>
  <c r="DF2377" i="23"/>
  <c r="DF2303" i="23"/>
  <c r="DF2229" i="23"/>
  <c r="DF2155" i="23"/>
  <c r="DF2081" i="23"/>
  <c r="DF2007" i="23"/>
  <c r="DF1933" i="23"/>
  <c r="DF1859" i="23"/>
  <c r="DF1785" i="23"/>
  <c r="DF1711" i="23"/>
  <c r="DF1637" i="23"/>
  <c r="DF1563" i="23"/>
  <c r="DF1489" i="23"/>
  <c r="DF1415" i="23"/>
  <c r="DF1341" i="23"/>
  <c r="DF1267" i="23"/>
  <c r="DF1193" i="23"/>
  <c r="DF1119" i="23"/>
  <c r="DF1045" i="23"/>
  <c r="DF971" i="23"/>
  <c r="DF897" i="23"/>
  <c r="DF823" i="23"/>
  <c r="DF749" i="23"/>
  <c r="DF675" i="23"/>
  <c r="DF601" i="23"/>
  <c r="DF527" i="23"/>
  <c r="DF453" i="23"/>
  <c r="DF379" i="23"/>
  <c r="DF305" i="23"/>
  <c r="DF231" i="23"/>
  <c r="DF157" i="23"/>
  <c r="DF83" i="23"/>
  <c r="DF9" i="23"/>
  <c r="DG3" i="26" l="1"/>
  <c r="DF3" i="24"/>
  <c r="DF3" i="25"/>
  <c r="DF3" i="23"/>
  <c r="DF3" i="22"/>
  <c r="DF3" i="21"/>
  <c r="S3632" i="23" l="1"/>
  <c r="S3558" i="23"/>
  <c r="S3484" i="23"/>
  <c r="S3410" i="23"/>
  <c r="S3336" i="23"/>
  <c r="S3262" i="23"/>
  <c r="S3188" i="23"/>
  <c r="S3114" i="23"/>
  <c r="S3040" i="23"/>
  <c r="S2966" i="23"/>
  <c r="S2892" i="23"/>
  <c r="S2818" i="23"/>
  <c r="S2744" i="23"/>
  <c r="S2670" i="23"/>
  <c r="S2596" i="23"/>
  <c r="S2522" i="23"/>
  <c r="S2448" i="23"/>
  <c r="S2374" i="23"/>
  <c r="S2300" i="23"/>
  <c r="S2226" i="23"/>
  <c r="S2152" i="23"/>
  <c r="S2078" i="23"/>
  <c r="S2004" i="23"/>
  <c r="S1930" i="23"/>
  <c r="S1856" i="23"/>
  <c r="S1782" i="23"/>
  <c r="S1708" i="23"/>
  <c r="S1634" i="23"/>
  <c r="S1560" i="23"/>
  <c r="S1486" i="23"/>
  <c r="S1412" i="23"/>
  <c r="S1338" i="23"/>
  <c r="S1264" i="23"/>
  <c r="S1190" i="23"/>
  <c r="S1116" i="23"/>
  <c r="S1042" i="23"/>
  <c r="S968" i="23"/>
  <c r="S894" i="23"/>
  <c r="S820" i="23"/>
  <c r="S746" i="23"/>
  <c r="S672" i="23"/>
  <c r="S598" i="23"/>
  <c r="S524" i="23"/>
  <c r="S450" i="23"/>
  <c r="S376" i="23"/>
  <c r="S302" i="23"/>
  <c r="S228" i="23"/>
  <c r="S154" i="23"/>
  <c r="S80" i="23"/>
  <c r="Q417" i="2" l="1"/>
  <c r="DO401" i="1"/>
  <c r="DO388" i="1"/>
  <c r="DO374" i="1"/>
  <c r="DO361" i="1"/>
  <c r="DZ401" i="1"/>
  <c r="DZ388" i="1"/>
  <c r="DZ374" i="1"/>
  <c r="DZ361" i="1"/>
  <c r="R547" i="2"/>
  <c r="R548" i="2"/>
  <c r="R549" i="2"/>
  <c r="R550" i="2"/>
  <c r="H547" i="2"/>
  <c r="H548" i="2"/>
  <c r="H549" i="2"/>
  <c r="H550" i="2"/>
  <c r="EA359" i="1" l="1"/>
  <c r="DO359" i="1"/>
  <c r="N80" i="16" s="1"/>
  <c r="D38" i="30" s="1"/>
  <c r="C38" i="30" s="1"/>
  <c r="E38" i="30" s="1"/>
  <c r="DN346" i="1"/>
  <c r="L415" i="2" s="1"/>
  <c r="DM346" i="1"/>
  <c r="R415" i="2" s="1"/>
  <c r="DN20" i="1"/>
  <c r="DP18" i="1"/>
  <c r="DM18" i="1"/>
  <c r="DM19" i="1"/>
  <c r="DN19" i="1" s="1"/>
  <c r="DM20" i="1"/>
  <c r="DN18" i="1" l="1"/>
  <c r="DP20" i="1" s="1"/>
  <c r="N56" i="2" s="1"/>
  <c r="DU321" i="1"/>
  <c r="DU189" i="1"/>
  <c r="DU260" i="1"/>
  <c r="DU125" i="1"/>
  <c r="B81" i="17"/>
  <c r="DS351" i="1" l="1"/>
  <c r="DS352" i="1" s="1"/>
  <c r="GS30" i="5"/>
  <c r="GS31" i="5"/>
  <c r="GS32" i="5"/>
  <c r="D72" i="19" s="1"/>
  <c r="GS33" i="5"/>
  <c r="GS34" i="5"/>
  <c r="D74" i="19" s="1"/>
  <c r="GS35" i="5"/>
  <c r="D75" i="19" s="1"/>
  <c r="GS36" i="5"/>
  <c r="D76" i="19" s="1"/>
  <c r="GS37" i="5"/>
  <c r="GS38" i="5"/>
  <c r="GS39" i="5"/>
  <c r="GS40" i="5"/>
  <c r="GS41" i="5"/>
  <c r="GS42" i="5"/>
  <c r="GS43" i="5"/>
  <c r="GS44" i="5"/>
  <c r="GS45" i="5"/>
  <c r="GS46" i="5"/>
  <c r="GS47" i="5"/>
  <c r="GS48" i="5"/>
  <c r="D78" i="19" s="1"/>
  <c r="GS49" i="5"/>
  <c r="D79" i="19" s="1"/>
  <c r="GS50" i="5"/>
  <c r="GS51" i="5"/>
  <c r="GS52" i="5"/>
  <c r="GS53" i="5"/>
  <c r="GS54" i="5"/>
  <c r="GS55" i="5"/>
  <c r="GS56" i="5"/>
  <c r="GS57" i="5"/>
  <c r="GS58" i="5"/>
  <c r="GS59" i="5"/>
  <c r="GS60" i="5"/>
  <c r="GS61" i="5"/>
  <c r="GS62" i="5"/>
  <c r="GS63" i="5"/>
  <c r="GS64" i="5"/>
  <c r="GS65" i="5"/>
  <c r="GS66" i="5"/>
  <c r="GS67" i="5"/>
  <c r="GS68" i="5"/>
  <c r="GS69" i="5"/>
  <c r="GS70" i="5"/>
  <c r="GS71" i="5"/>
  <c r="GS72" i="5"/>
  <c r="GS73" i="5"/>
  <c r="GS74" i="5"/>
  <c r="GS75" i="5"/>
  <c r="GS76" i="5"/>
  <c r="GS77" i="5"/>
  <c r="GS78" i="5"/>
  <c r="GS79" i="5"/>
  <c r="GS80" i="5"/>
  <c r="GS81" i="5"/>
  <c r="GS82" i="5"/>
  <c r="GS83" i="5"/>
  <c r="GS84" i="5"/>
  <c r="GS85" i="5"/>
  <c r="GS86" i="5"/>
  <c r="GS87" i="5"/>
  <c r="GS88" i="5"/>
  <c r="D69" i="19" s="1"/>
  <c r="GS89" i="5"/>
  <c r="GS90" i="5"/>
  <c r="GS91" i="5"/>
  <c r="GS92" i="5"/>
  <c r="GS93" i="5"/>
  <c r="GS94" i="5"/>
  <c r="GS95" i="5"/>
  <c r="GS16" i="5"/>
  <c r="GS17" i="5"/>
  <c r="GS18" i="5"/>
  <c r="GS19" i="5"/>
  <c r="GS20" i="5"/>
  <c r="GS21" i="5"/>
  <c r="GS22" i="5"/>
  <c r="GS24" i="5"/>
  <c r="GS25" i="5"/>
  <c r="GS26" i="5"/>
  <c r="GS27" i="5"/>
  <c r="GS28" i="5"/>
  <c r="GS29" i="5"/>
  <c r="D77" i="19" l="1"/>
  <c r="D71" i="19"/>
  <c r="D70" i="19"/>
  <c r="D68" i="19"/>
  <c r="D73" i="19"/>
  <c r="D65" i="19"/>
  <c r="D67" i="19"/>
  <c r="D66" i="19"/>
  <c r="DL391" i="1"/>
  <c r="DL392" i="1"/>
  <c r="DL393" i="1"/>
  <c r="DL394" i="1"/>
  <c r="DL377" i="1"/>
  <c r="DL378" i="1"/>
  <c r="DL379" i="1"/>
  <c r="DL380" i="1"/>
  <c r="DL376" i="1"/>
  <c r="DO404" i="1"/>
  <c r="DO405" i="1"/>
  <c r="DO406" i="1"/>
  <c r="DO407" i="1"/>
  <c r="DO403" i="1"/>
  <c r="DO391" i="1"/>
  <c r="DO392" i="1"/>
  <c r="DO393" i="1"/>
  <c r="DO394" i="1"/>
  <c r="DO390" i="1"/>
  <c r="DO377" i="1"/>
  <c r="DO378" i="1"/>
  <c r="DO379" i="1"/>
  <c r="DO380" i="1"/>
  <c r="DO376" i="1"/>
  <c r="DO363" i="1"/>
  <c r="DO364" i="1"/>
  <c r="DO365" i="1"/>
  <c r="DO366" i="1"/>
  <c r="DO367" i="1"/>
  <c r="AB566" i="2" l="1"/>
  <c r="AB564" i="2"/>
  <c r="AB550" i="2"/>
  <c r="AB549" i="2"/>
  <c r="AB565" i="2"/>
  <c r="AB567" i="2"/>
  <c r="AB548" i="2"/>
  <c r="AB547" i="2"/>
  <c r="AB546" i="2"/>
  <c r="DO346" i="1"/>
  <c r="DU341" i="1"/>
  <c r="AJ412" i="2" s="1"/>
  <c r="AJ458" i="16" s="1"/>
  <c r="D304" i="30" s="1"/>
  <c r="C304" i="30" s="1"/>
  <c r="E304" i="30" s="1"/>
  <c r="DT341" i="1"/>
  <c r="AE412" i="2" s="1"/>
  <c r="AE458" i="16" s="1"/>
  <c r="D303" i="30" s="1"/>
  <c r="C303" i="30" s="1"/>
  <c r="E303" i="30" s="1"/>
  <c r="DS341" i="1"/>
  <c r="Y412" i="2" s="1"/>
  <c r="Y458" i="16" s="1"/>
  <c r="D302" i="30" s="1"/>
  <c r="C302" i="30" s="1"/>
  <c r="E302" i="30" s="1"/>
  <c r="DR341" i="1"/>
  <c r="T412" i="2" s="1"/>
  <c r="T458" i="16" s="1"/>
  <c r="D301" i="30" s="1"/>
  <c r="C301" i="30" s="1"/>
  <c r="E301" i="30" s="1"/>
  <c r="DM342" i="1"/>
  <c r="DO342" i="1" s="1"/>
  <c r="O413" i="2" s="1"/>
  <c r="DQ341" i="1" l="1"/>
  <c r="O412" i="2" s="1"/>
  <c r="DL404" i="1"/>
  <c r="AB581" i="2" s="1"/>
  <c r="DL405" i="1"/>
  <c r="AB582" i="2" s="1"/>
  <c r="DL406" i="1"/>
  <c r="AB583" i="2" s="1"/>
  <c r="DL407" i="1"/>
  <c r="AB584" i="2" s="1"/>
  <c r="DL403" i="1"/>
  <c r="AB580" i="2" s="1"/>
  <c r="DL390" i="1"/>
  <c r="AB563" i="2" s="1"/>
  <c r="DL364" i="1"/>
  <c r="AB530" i="2" s="1"/>
  <c r="DL365" i="1"/>
  <c r="AB531" i="2" s="1"/>
  <c r="DL366" i="1"/>
  <c r="AB532" i="2" s="1"/>
  <c r="DL367" i="1"/>
  <c r="AB533" i="2" s="1"/>
  <c r="DL363" i="1"/>
  <c r="AB529" i="2" s="1"/>
  <c r="CM10" i="4" l="1"/>
  <c r="EI8" i="4" l="1"/>
  <c r="E1076" i="28"/>
  <c r="DM308" i="1"/>
  <c r="DM261" i="1"/>
  <c r="DS260" i="1" s="1"/>
  <c r="DM247" i="1"/>
  <c r="DS246" i="1" s="1"/>
  <c r="K302" i="2" s="1"/>
  <c r="BD10" i="4"/>
  <c r="V10" i="4"/>
  <c r="DM126" i="1"/>
  <c r="EG8" i="4" l="1"/>
  <c r="E1074" i="28"/>
  <c r="EH8" i="4"/>
  <c r="E1075" i="28"/>
  <c r="CM10" i="5"/>
  <c r="BD10" i="5"/>
  <c r="V10" i="5"/>
  <c r="EG10" i="4" l="1"/>
  <c r="EG9" i="5"/>
  <c r="E2126" i="28"/>
  <c r="EH9" i="5"/>
  <c r="E2127" i="28"/>
  <c r="EI9" i="5"/>
  <c r="E2128" i="28"/>
  <c r="F80" i="20"/>
  <c r="C80" i="20"/>
  <c r="F79" i="20"/>
  <c r="C79" i="20"/>
  <c r="F78" i="20"/>
  <c r="C78" i="20"/>
  <c r="F77" i="20"/>
  <c r="C77" i="20"/>
  <c r="F76" i="20"/>
  <c r="C76" i="20"/>
  <c r="F75" i="20"/>
  <c r="C75" i="20"/>
  <c r="F74" i="20"/>
  <c r="C74" i="20"/>
  <c r="F73" i="20"/>
  <c r="C73" i="20"/>
  <c r="F72" i="20"/>
  <c r="C72" i="20"/>
  <c r="F71" i="20"/>
  <c r="C71" i="20"/>
  <c r="F70" i="20"/>
  <c r="C70" i="20"/>
  <c r="F69" i="20"/>
  <c r="C69" i="20"/>
  <c r="F68" i="20"/>
  <c r="F67" i="20"/>
  <c r="C67" i="20"/>
  <c r="F66" i="20"/>
  <c r="F65" i="20"/>
  <c r="J23" i="20"/>
  <c r="E154" i="18"/>
  <c r="B154" i="18"/>
  <c r="E153" i="18"/>
  <c r="B153" i="18"/>
  <c r="E152" i="18"/>
  <c r="B152" i="18"/>
  <c r="E151" i="18"/>
  <c r="B151" i="18"/>
  <c r="E150" i="18"/>
  <c r="B150" i="18"/>
  <c r="E149" i="18"/>
  <c r="B149" i="18"/>
  <c r="E148" i="18"/>
  <c r="E147" i="18"/>
  <c r="E146" i="18"/>
  <c r="E145" i="18"/>
  <c r="E144" i="18"/>
  <c r="E143" i="18"/>
  <c r="E142" i="18"/>
  <c r="E141" i="18"/>
  <c r="E140" i="18"/>
  <c r="E81" i="17"/>
  <c r="E80" i="17"/>
  <c r="B80" i="17"/>
  <c r="E79" i="17"/>
  <c r="B79" i="17"/>
  <c r="E78" i="17"/>
  <c r="B78" i="17"/>
  <c r="E77" i="17"/>
  <c r="E76" i="17"/>
  <c r="B76" i="17"/>
  <c r="E75" i="17"/>
  <c r="B75" i="17"/>
  <c r="E74" i="17"/>
  <c r="B74" i="17"/>
  <c r="E73" i="17"/>
  <c r="E72" i="17"/>
  <c r="E71" i="17"/>
  <c r="E70" i="17"/>
  <c r="E69" i="17"/>
  <c r="E68" i="17"/>
  <c r="C516" i="16"/>
  <c r="C515" i="16"/>
  <c r="C514" i="16"/>
  <c r="C513" i="16"/>
  <c r="C512" i="16"/>
  <c r="C511" i="16"/>
  <c r="C510" i="16"/>
  <c r="C509" i="16"/>
  <c r="C508" i="16"/>
  <c r="C507" i="16"/>
  <c r="C506" i="16"/>
  <c r="C505" i="16"/>
  <c r="C504" i="16"/>
  <c r="C503" i="16"/>
  <c r="C502" i="16"/>
  <c r="C501" i="16"/>
  <c r="C500" i="16"/>
  <c r="Q463" i="16"/>
  <c r="D316" i="30" s="1"/>
  <c r="C316" i="30" s="1"/>
  <c r="E316" i="30" s="1"/>
  <c r="AD449" i="16"/>
  <c r="AC449" i="16"/>
  <c r="AB449" i="16"/>
  <c r="AA449" i="16"/>
  <c r="Z449" i="16"/>
  <c r="Y449" i="16"/>
  <c r="X449" i="16"/>
  <c r="W449" i="16"/>
  <c r="V449" i="16"/>
  <c r="U449" i="16"/>
  <c r="T449" i="16"/>
  <c r="S449" i="16"/>
  <c r="R449" i="16"/>
  <c r="Q449" i="16"/>
  <c r="P449" i="16"/>
  <c r="O449" i="16"/>
  <c r="N449" i="16"/>
  <c r="AT448" i="16"/>
  <c r="AS448" i="16"/>
  <c r="AR448" i="16"/>
  <c r="AQ448" i="16"/>
  <c r="AP448" i="16"/>
  <c r="AO448" i="16"/>
  <c r="AN448" i="16"/>
  <c r="AM448" i="16"/>
  <c r="AL448" i="16"/>
  <c r="AK448" i="16"/>
  <c r="AJ448" i="16"/>
  <c r="AI448" i="16"/>
  <c r="AH448" i="16"/>
  <c r="AG448" i="16"/>
  <c r="AF448" i="16"/>
  <c r="AE448" i="16"/>
  <c r="AD448" i="16"/>
  <c r="AC448" i="16"/>
  <c r="AB448" i="16"/>
  <c r="AA448" i="16"/>
  <c r="Z448" i="16"/>
  <c r="Y448" i="16"/>
  <c r="X448" i="16"/>
  <c r="W448" i="16"/>
  <c r="V448" i="16"/>
  <c r="U448" i="16"/>
  <c r="T448" i="16"/>
  <c r="S448" i="16"/>
  <c r="R448" i="16"/>
  <c r="Q448" i="16"/>
  <c r="P448" i="16"/>
  <c r="O448" i="16"/>
  <c r="N448" i="16"/>
  <c r="V447" i="16"/>
  <c r="U447" i="16"/>
  <c r="T447" i="16"/>
  <c r="S447" i="16"/>
  <c r="R447" i="16"/>
  <c r="Q447" i="16"/>
  <c r="P447" i="16"/>
  <c r="O447" i="16"/>
  <c r="N447" i="16"/>
  <c r="AH446" i="16"/>
  <c r="X446" i="16"/>
  <c r="K446" i="16"/>
  <c r="AT445" i="16"/>
  <c r="AS445" i="16"/>
  <c r="AR445" i="16"/>
  <c r="AQ445" i="16"/>
  <c r="AP445" i="16"/>
  <c r="AO445" i="16"/>
  <c r="AN445" i="16"/>
  <c r="AM445" i="16"/>
  <c r="AL445" i="16"/>
  <c r="AK445" i="16"/>
  <c r="AJ445" i="16"/>
  <c r="AI445" i="16"/>
  <c r="AH445" i="16"/>
  <c r="AG445" i="16"/>
  <c r="AF445" i="16"/>
  <c r="AE445" i="16"/>
  <c r="AD445" i="16"/>
  <c r="AC445" i="16"/>
  <c r="AB445" i="16"/>
  <c r="AA445" i="16"/>
  <c r="Z445" i="16"/>
  <c r="Y445" i="16"/>
  <c r="X445" i="16"/>
  <c r="W445" i="16"/>
  <c r="V445" i="16"/>
  <c r="U445" i="16"/>
  <c r="T445" i="16"/>
  <c r="S445" i="16"/>
  <c r="R445" i="16"/>
  <c r="Q445" i="16"/>
  <c r="P445" i="16"/>
  <c r="O445" i="16"/>
  <c r="N445" i="16"/>
  <c r="AT444" i="16"/>
  <c r="AS444" i="16"/>
  <c r="AR444" i="16"/>
  <c r="AQ444" i="16"/>
  <c r="AP444" i="16"/>
  <c r="AO444" i="16"/>
  <c r="AN444" i="16"/>
  <c r="AM444" i="16"/>
  <c r="AL444" i="16"/>
  <c r="AK444" i="16"/>
  <c r="AJ444" i="16"/>
  <c r="AI444" i="16"/>
  <c r="AH444" i="16"/>
  <c r="AG444" i="16"/>
  <c r="AF444" i="16"/>
  <c r="AE444" i="16"/>
  <c r="AD444" i="16"/>
  <c r="AC444" i="16"/>
  <c r="AB444" i="16"/>
  <c r="AA444" i="16"/>
  <c r="Z444" i="16"/>
  <c r="Y444" i="16"/>
  <c r="X444" i="16"/>
  <c r="W444" i="16"/>
  <c r="V444" i="16"/>
  <c r="U444" i="16"/>
  <c r="T444" i="16"/>
  <c r="S444" i="16"/>
  <c r="R444" i="16"/>
  <c r="Q444" i="16"/>
  <c r="P444" i="16"/>
  <c r="O444" i="16"/>
  <c r="N444" i="16"/>
  <c r="AT443" i="16"/>
  <c r="AS443" i="16"/>
  <c r="AR443" i="16"/>
  <c r="AQ443" i="16"/>
  <c r="AP443" i="16"/>
  <c r="AO443" i="16"/>
  <c r="AN443" i="16"/>
  <c r="AM443" i="16"/>
  <c r="AL443" i="16"/>
  <c r="AK443" i="16"/>
  <c r="AJ443" i="16"/>
  <c r="AI443" i="16"/>
  <c r="AH443" i="16"/>
  <c r="AG443" i="16"/>
  <c r="AF443" i="16"/>
  <c r="AE443" i="16"/>
  <c r="AD443" i="16"/>
  <c r="AC443" i="16"/>
  <c r="AB443" i="16"/>
  <c r="AA443" i="16"/>
  <c r="Z443" i="16"/>
  <c r="Y443" i="16"/>
  <c r="X443" i="16"/>
  <c r="W443" i="16"/>
  <c r="V443" i="16"/>
  <c r="U443" i="16"/>
  <c r="T443" i="16"/>
  <c r="S443" i="16"/>
  <c r="R443" i="16"/>
  <c r="Q443" i="16"/>
  <c r="P443" i="16"/>
  <c r="O443" i="16"/>
  <c r="N443" i="16"/>
  <c r="AH442" i="16"/>
  <c r="AH441" i="16"/>
  <c r="AH440" i="16"/>
  <c r="X440" i="16"/>
  <c r="K440" i="16"/>
  <c r="AH431" i="16"/>
  <c r="AH420" i="16"/>
  <c r="K378" i="16"/>
  <c r="K377" i="16"/>
  <c r="AD368" i="16"/>
  <c r="AC368" i="16"/>
  <c r="AB368" i="16"/>
  <c r="AA368" i="16"/>
  <c r="Z368" i="16"/>
  <c r="Y368" i="16"/>
  <c r="X368" i="16"/>
  <c r="W368" i="16"/>
  <c r="V368" i="16"/>
  <c r="U368" i="16"/>
  <c r="T368" i="16"/>
  <c r="S368" i="16"/>
  <c r="R368" i="16"/>
  <c r="Q368" i="16"/>
  <c r="P368" i="16"/>
  <c r="O368" i="16"/>
  <c r="N368" i="16"/>
  <c r="AT367" i="16"/>
  <c r="AS367" i="16"/>
  <c r="AR367" i="16"/>
  <c r="AQ367" i="16"/>
  <c r="AP367" i="16"/>
  <c r="AO367" i="16"/>
  <c r="AN367" i="16"/>
  <c r="AM367" i="16"/>
  <c r="AL367" i="16"/>
  <c r="AK367" i="16"/>
  <c r="AJ367" i="16"/>
  <c r="AI367" i="16"/>
  <c r="AH367" i="16"/>
  <c r="AG367" i="16"/>
  <c r="AF367" i="16"/>
  <c r="AE367" i="16"/>
  <c r="AD367" i="16"/>
  <c r="AC367" i="16"/>
  <c r="AB367" i="16"/>
  <c r="AA367" i="16"/>
  <c r="Z367" i="16"/>
  <c r="Y367" i="16"/>
  <c r="X367" i="16"/>
  <c r="W367" i="16"/>
  <c r="V367" i="16"/>
  <c r="U367" i="16"/>
  <c r="T367" i="16"/>
  <c r="S367" i="16"/>
  <c r="R367" i="16"/>
  <c r="Q367" i="16"/>
  <c r="P367" i="16"/>
  <c r="O367" i="16"/>
  <c r="N367" i="16"/>
  <c r="V366" i="16"/>
  <c r="U366" i="16"/>
  <c r="T366" i="16"/>
  <c r="S366" i="16"/>
  <c r="R366" i="16"/>
  <c r="Q366" i="16"/>
  <c r="P366" i="16"/>
  <c r="O366" i="16"/>
  <c r="N366" i="16"/>
  <c r="AH365" i="16"/>
  <c r="X365" i="16"/>
  <c r="K365" i="16"/>
  <c r="AT364" i="16"/>
  <c r="AS364" i="16"/>
  <c r="AR364" i="16"/>
  <c r="AQ364" i="16"/>
  <c r="AP364" i="16"/>
  <c r="AO364" i="16"/>
  <c r="AN364" i="16"/>
  <c r="AM364" i="16"/>
  <c r="AL364" i="16"/>
  <c r="AK364" i="16"/>
  <c r="AJ364" i="16"/>
  <c r="AI364" i="16"/>
  <c r="AH364" i="16"/>
  <c r="AG364" i="16"/>
  <c r="AF364" i="16"/>
  <c r="AE364" i="16"/>
  <c r="AD364" i="16"/>
  <c r="AC364" i="16"/>
  <c r="AB364" i="16"/>
  <c r="AA364" i="16"/>
  <c r="Z364" i="16"/>
  <c r="Y364" i="16"/>
  <c r="X364" i="16"/>
  <c r="W364" i="16"/>
  <c r="V364" i="16"/>
  <c r="U364" i="16"/>
  <c r="T364" i="16"/>
  <c r="S364" i="16"/>
  <c r="R364" i="16"/>
  <c r="Q364" i="16"/>
  <c r="P364" i="16"/>
  <c r="O364" i="16"/>
  <c r="N364" i="16"/>
  <c r="AT363" i="16"/>
  <c r="AS363" i="16"/>
  <c r="AR363" i="16"/>
  <c r="AQ363" i="16"/>
  <c r="AP363" i="16"/>
  <c r="AO363" i="16"/>
  <c r="AN363" i="16"/>
  <c r="AM363" i="16"/>
  <c r="AL363" i="16"/>
  <c r="AK363" i="16"/>
  <c r="AJ363" i="16"/>
  <c r="AI363" i="16"/>
  <c r="AH363" i="16"/>
  <c r="AG363" i="16"/>
  <c r="AF363" i="16"/>
  <c r="AE363" i="16"/>
  <c r="AD363" i="16"/>
  <c r="AC363" i="16"/>
  <c r="AB363" i="16"/>
  <c r="AA363" i="16"/>
  <c r="Z363" i="16"/>
  <c r="Y363" i="16"/>
  <c r="X363" i="16"/>
  <c r="W363" i="16"/>
  <c r="V363" i="16"/>
  <c r="U363" i="16"/>
  <c r="T363" i="16"/>
  <c r="S363" i="16"/>
  <c r="R363" i="16"/>
  <c r="Q363" i="16"/>
  <c r="P363" i="16"/>
  <c r="O363" i="16"/>
  <c r="N363" i="16"/>
  <c r="AT362" i="16"/>
  <c r="AS362" i="16"/>
  <c r="AR362" i="16"/>
  <c r="AQ362" i="16"/>
  <c r="AP362" i="16"/>
  <c r="AO362" i="16"/>
  <c r="AN362" i="16"/>
  <c r="AM362" i="16"/>
  <c r="AL362" i="16"/>
  <c r="AK362" i="16"/>
  <c r="AJ362" i="16"/>
  <c r="AI362" i="16"/>
  <c r="AH362" i="16"/>
  <c r="AG362" i="16"/>
  <c r="AF362" i="16"/>
  <c r="AE362" i="16"/>
  <c r="AD362" i="16"/>
  <c r="AC362" i="16"/>
  <c r="AB362" i="16"/>
  <c r="AA362" i="16"/>
  <c r="Z362" i="16"/>
  <c r="Y362" i="16"/>
  <c r="X362" i="16"/>
  <c r="W362" i="16"/>
  <c r="V362" i="16"/>
  <c r="U362" i="16"/>
  <c r="T362" i="16"/>
  <c r="S362" i="16"/>
  <c r="R362" i="16"/>
  <c r="Q362" i="16"/>
  <c r="P362" i="16"/>
  <c r="O362" i="16"/>
  <c r="N362" i="16"/>
  <c r="AH361" i="16"/>
  <c r="AH360" i="16"/>
  <c r="AH359" i="16"/>
  <c r="X359" i="16"/>
  <c r="K359" i="16"/>
  <c r="AH350" i="16"/>
  <c r="AH339" i="16"/>
  <c r="AD291" i="16"/>
  <c r="AC291" i="16"/>
  <c r="AB291" i="16"/>
  <c r="AA291" i="16"/>
  <c r="Z291" i="16"/>
  <c r="Y291" i="16"/>
  <c r="X291" i="16"/>
  <c r="W291" i="16"/>
  <c r="V291" i="16"/>
  <c r="U291" i="16"/>
  <c r="T291" i="16"/>
  <c r="S291" i="16"/>
  <c r="R291" i="16"/>
  <c r="Q291" i="16"/>
  <c r="P291" i="16"/>
  <c r="O291" i="16"/>
  <c r="N291" i="16"/>
  <c r="AT290" i="16"/>
  <c r="AS290" i="16"/>
  <c r="AR290" i="16"/>
  <c r="AQ290" i="16"/>
  <c r="AP290" i="16"/>
  <c r="AO290" i="16"/>
  <c r="AN290" i="16"/>
  <c r="AM290" i="16"/>
  <c r="AL290" i="16"/>
  <c r="AK290" i="16"/>
  <c r="AJ290" i="16"/>
  <c r="AI290" i="16"/>
  <c r="AH290" i="16"/>
  <c r="AG290" i="16"/>
  <c r="AF290" i="16"/>
  <c r="AE290" i="16"/>
  <c r="AD290" i="16"/>
  <c r="AC290" i="16"/>
  <c r="AB290" i="16"/>
  <c r="AA290" i="16"/>
  <c r="Z290" i="16"/>
  <c r="Y290" i="16"/>
  <c r="X290" i="16"/>
  <c r="W290" i="16"/>
  <c r="V290" i="16"/>
  <c r="U290" i="16"/>
  <c r="T290" i="16"/>
  <c r="S290" i="16"/>
  <c r="R290" i="16"/>
  <c r="Q290" i="16"/>
  <c r="P290" i="16"/>
  <c r="O290" i="16"/>
  <c r="N290" i="16"/>
  <c r="V289" i="16"/>
  <c r="U289" i="16"/>
  <c r="T289" i="16"/>
  <c r="S289" i="16"/>
  <c r="R289" i="16"/>
  <c r="Q289" i="16"/>
  <c r="P289" i="16"/>
  <c r="O289" i="16"/>
  <c r="N289" i="16"/>
  <c r="AH288" i="16"/>
  <c r="X288" i="16"/>
  <c r="K288" i="16"/>
  <c r="AT287" i="16"/>
  <c r="AS287" i="16"/>
  <c r="AR287" i="16"/>
  <c r="AQ287" i="16"/>
  <c r="AP287" i="16"/>
  <c r="AO287" i="16"/>
  <c r="AN287" i="16"/>
  <c r="AM287" i="16"/>
  <c r="AL287" i="16"/>
  <c r="AK287" i="16"/>
  <c r="AJ287" i="16"/>
  <c r="AI287" i="16"/>
  <c r="AH287" i="16"/>
  <c r="AG287" i="16"/>
  <c r="AF287" i="16"/>
  <c r="AE287" i="16"/>
  <c r="AD287" i="16"/>
  <c r="AC287" i="16"/>
  <c r="AB287" i="16"/>
  <c r="AA287" i="16"/>
  <c r="Z287" i="16"/>
  <c r="Y287" i="16"/>
  <c r="X287" i="16"/>
  <c r="W287" i="16"/>
  <c r="V287" i="16"/>
  <c r="U287" i="16"/>
  <c r="T287" i="16"/>
  <c r="S287" i="16"/>
  <c r="R287" i="16"/>
  <c r="Q287" i="16"/>
  <c r="P287" i="16"/>
  <c r="O287" i="16"/>
  <c r="N287" i="16"/>
  <c r="AT286" i="16"/>
  <c r="AS286" i="16"/>
  <c r="AR286" i="16"/>
  <c r="AQ286" i="16"/>
  <c r="AP286" i="16"/>
  <c r="AO286" i="16"/>
  <c r="AN286" i="16"/>
  <c r="AM286" i="16"/>
  <c r="AL286" i="16"/>
  <c r="AK286" i="16"/>
  <c r="AJ286" i="16"/>
  <c r="AI286" i="16"/>
  <c r="AH286" i="16"/>
  <c r="AG286" i="16"/>
  <c r="AF286" i="16"/>
  <c r="AE286" i="16"/>
  <c r="AD286" i="16"/>
  <c r="AC286" i="16"/>
  <c r="AB286" i="16"/>
  <c r="AA286" i="16"/>
  <c r="Z286" i="16"/>
  <c r="Y286" i="16"/>
  <c r="X286" i="16"/>
  <c r="W286" i="16"/>
  <c r="V286" i="16"/>
  <c r="U286" i="16"/>
  <c r="T286" i="16"/>
  <c r="S286" i="16"/>
  <c r="R286" i="16"/>
  <c r="Q286" i="16"/>
  <c r="P286" i="16"/>
  <c r="O286" i="16"/>
  <c r="N286" i="16"/>
  <c r="AT285" i="16"/>
  <c r="AS285" i="16"/>
  <c r="AR285" i="16"/>
  <c r="AQ285" i="16"/>
  <c r="AP285" i="16"/>
  <c r="AO285" i="16"/>
  <c r="AN285" i="16"/>
  <c r="AM285" i="16"/>
  <c r="AL285" i="16"/>
  <c r="AK285" i="16"/>
  <c r="AJ285" i="16"/>
  <c r="AI285" i="16"/>
  <c r="AH285" i="16"/>
  <c r="AG285" i="16"/>
  <c r="AF285" i="16"/>
  <c r="AE285" i="16"/>
  <c r="AD285" i="16"/>
  <c r="AC285" i="16"/>
  <c r="AB285" i="16"/>
  <c r="AA285" i="16"/>
  <c r="Z285" i="16"/>
  <c r="Y285" i="16"/>
  <c r="X285" i="16"/>
  <c r="W285" i="16"/>
  <c r="V285" i="16"/>
  <c r="U285" i="16"/>
  <c r="T285" i="16"/>
  <c r="S285" i="16"/>
  <c r="R285" i="16"/>
  <c r="Q285" i="16"/>
  <c r="P285" i="16"/>
  <c r="O285" i="16"/>
  <c r="N285" i="16"/>
  <c r="AH284" i="16"/>
  <c r="AH283" i="16"/>
  <c r="AH282" i="16"/>
  <c r="X282" i="16"/>
  <c r="K282" i="16"/>
  <c r="AH273" i="16"/>
  <c r="AH262" i="16"/>
  <c r="AR225" i="16"/>
  <c r="AP225" i="16"/>
  <c r="AN225" i="16"/>
  <c r="AI225" i="16"/>
  <c r="S225" i="16"/>
  <c r="AI224" i="16"/>
  <c r="AC224" i="16"/>
  <c r="S224" i="16"/>
  <c r="AD209" i="16"/>
  <c r="AC209" i="16"/>
  <c r="AB209" i="16"/>
  <c r="AA209" i="16"/>
  <c r="Z209" i="16"/>
  <c r="Y209" i="16"/>
  <c r="X209" i="16"/>
  <c r="W209" i="16"/>
  <c r="V209" i="16"/>
  <c r="U209" i="16"/>
  <c r="T209" i="16"/>
  <c r="S209" i="16"/>
  <c r="R209" i="16"/>
  <c r="Q209" i="16"/>
  <c r="P209" i="16"/>
  <c r="O209" i="16"/>
  <c r="N209" i="16"/>
  <c r="AT208" i="16"/>
  <c r="AS208" i="16"/>
  <c r="AR208" i="16"/>
  <c r="AQ208" i="16"/>
  <c r="AP208" i="16"/>
  <c r="AO208" i="16"/>
  <c r="AN208" i="16"/>
  <c r="AM208" i="16"/>
  <c r="AL208" i="16"/>
  <c r="AK208" i="16"/>
  <c r="AJ208" i="16"/>
  <c r="AI208" i="16"/>
  <c r="AH208" i="16"/>
  <c r="AG208" i="16"/>
  <c r="AF208" i="16"/>
  <c r="AE208" i="16"/>
  <c r="AD208" i="16"/>
  <c r="AC208" i="16"/>
  <c r="AB208" i="16"/>
  <c r="AA208" i="16"/>
  <c r="Z208" i="16"/>
  <c r="Y208" i="16"/>
  <c r="X208" i="16"/>
  <c r="W208" i="16"/>
  <c r="V208" i="16"/>
  <c r="U208" i="16"/>
  <c r="T208" i="16"/>
  <c r="S208" i="16"/>
  <c r="R208" i="16"/>
  <c r="Q208" i="16"/>
  <c r="P208" i="16"/>
  <c r="O208" i="16"/>
  <c r="N208" i="16"/>
  <c r="V207" i="16"/>
  <c r="U207" i="16"/>
  <c r="T207" i="16"/>
  <c r="S207" i="16"/>
  <c r="R207" i="16"/>
  <c r="Q207" i="16"/>
  <c r="P207" i="16"/>
  <c r="O207" i="16"/>
  <c r="N207" i="16"/>
  <c r="AH206" i="16"/>
  <c r="X206" i="16"/>
  <c r="K206" i="16"/>
  <c r="AT205" i="16"/>
  <c r="AS205" i="16"/>
  <c r="AR205" i="16"/>
  <c r="AQ205" i="16"/>
  <c r="AP205" i="16"/>
  <c r="AO205" i="16"/>
  <c r="AN205" i="16"/>
  <c r="AM205" i="16"/>
  <c r="AL205" i="16"/>
  <c r="AK205" i="16"/>
  <c r="AJ205" i="16"/>
  <c r="AI205" i="16"/>
  <c r="AH205" i="16"/>
  <c r="AG205" i="16"/>
  <c r="AF205" i="16"/>
  <c r="AE205" i="16"/>
  <c r="AD205" i="16"/>
  <c r="AC205" i="16"/>
  <c r="AB205" i="16"/>
  <c r="AA205" i="16"/>
  <c r="Z205" i="16"/>
  <c r="Y205" i="16"/>
  <c r="X205" i="16"/>
  <c r="W205" i="16"/>
  <c r="V205" i="16"/>
  <c r="U205" i="16"/>
  <c r="T205" i="16"/>
  <c r="S205" i="16"/>
  <c r="R205" i="16"/>
  <c r="Q205" i="16"/>
  <c r="P205" i="16"/>
  <c r="O205" i="16"/>
  <c r="N205" i="16"/>
  <c r="AT204" i="16"/>
  <c r="AS204" i="16"/>
  <c r="AR204" i="16"/>
  <c r="AQ204" i="16"/>
  <c r="AP204" i="16"/>
  <c r="AO204" i="16"/>
  <c r="AN204" i="16"/>
  <c r="AM204" i="16"/>
  <c r="AL204" i="16"/>
  <c r="AK204" i="16"/>
  <c r="AJ204" i="16"/>
  <c r="AI204" i="16"/>
  <c r="AH204" i="16"/>
  <c r="AG204" i="16"/>
  <c r="AF204" i="16"/>
  <c r="AE204" i="16"/>
  <c r="AD204" i="16"/>
  <c r="AC204" i="16"/>
  <c r="AB204" i="16"/>
  <c r="AA204" i="16"/>
  <c r="Z204" i="16"/>
  <c r="Y204" i="16"/>
  <c r="X204" i="16"/>
  <c r="W204" i="16"/>
  <c r="V204" i="16"/>
  <c r="U204" i="16"/>
  <c r="T204" i="16"/>
  <c r="S204" i="16"/>
  <c r="R204" i="16"/>
  <c r="Q204" i="16"/>
  <c r="P204" i="16"/>
  <c r="O204" i="16"/>
  <c r="N204" i="16"/>
  <c r="AT203" i="16"/>
  <c r="AS203" i="16"/>
  <c r="AR203" i="16"/>
  <c r="AQ203" i="16"/>
  <c r="AP203" i="16"/>
  <c r="AO203" i="16"/>
  <c r="AN203" i="16"/>
  <c r="AM203" i="16"/>
  <c r="AL203" i="16"/>
  <c r="AK203" i="16"/>
  <c r="AJ203" i="16"/>
  <c r="AI203" i="16"/>
  <c r="AH203" i="16"/>
  <c r="AG203" i="16"/>
  <c r="AF203" i="16"/>
  <c r="AE203" i="16"/>
  <c r="AD203" i="16"/>
  <c r="AC203" i="16"/>
  <c r="AB203" i="16"/>
  <c r="AA203" i="16"/>
  <c r="Z203" i="16"/>
  <c r="Y203" i="16"/>
  <c r="X203" i="16"/>
  <c r="W203" i="16"/>
  <c r="V203" i="16"/>
  <c r="U203" i="16"/>
  <c r="T203" i="16"/>
  <c r="S203" i="16"/>
  <c r="R203" i="16"/>
  <c r="Q203" i="16"/>
  <c r="P203" i="16"/>
  <c r="O203" i="16"/>
  <c r="N203" i="16"/>
  <c r="AH202" i="16"/>
  <c r="AH201" i="16"/>
  <c r="AH200" i="16"/>
  <c r="X200" i="16"/>
  <c r="K200" i="16"/>
  <c r="AH191" i="16"/>
  <c r="AH180" i="16"/>
  <c r="AT74" i="16"/>
  <c r="AS74" i="16"/>
  <c r="AR74" i="16"/>
  <c r="AQ74" i="16"/>
  <c r="AP74" i="16"/>
  <c r="AO74" i="16"/>
  <c r="AN74" i="16"/>
  <c r="AM74" i="16"/>
  <c r="AL74" i="16"/>
  <c r="AK74" i="16"/>
  <c r="AJ74" i="16"/>
  <c r="AI74" i="16"/>
  <c r="AH74" i="16"/>
  <c r="AG74" i="16"/>
  <c r="AF74" i="16"/>
  <c r="AE74" i="16"/>
  <c r="AD74" i="16"/>
  <c r="AC74" i="16"/>
  <c r="AB74" i="16"/>
  <c r="AA74" i="16"/>
  <c r="Z74" i="16"/>
  <c r="Y74" i="16"/>
  <c r="X74" i="16"/>
  <c r="W74" i="16"/>
  <c r="V74" i="16"/>
  <c r="U74" i="16"/>
  <c r="T74" i="16"/>
  <c r="S74" i="16"/>
  <c r="R74" i="16"/>
  <c r="Q74" i="16"/>
  <c r="P74" i="16"/>
  <c r="O74" i="16"/>
  <c r="N74" i="16"/>
  <c r="AT73" i="16"/>
  <c r="AS73" i="16"/>
  <c r="AR73" i="16"/>
  <c r="AQ73" i="16"/>
  <c r="AP73" i="16"/>
  <c r="AO73" i="16"/>
  <c r="AN73" i="16"/>
  <c r="AM73" i="16"/>
  <c r="AL73" i="16"/>
  <c r="AK73" i="16"/>
  <c r="AJ73" i="16"/>
  <c r="AI73" i="16"/>
  <c r="AH73" i="16"/>
  <c r="AG73" i="16"/>
  <c r="AF73" i="16"/>
  <c r="AE73" i="16"/>
  <c r="AD73" i="16"/>
  <c r="AC73" i="16"/>
  <c r="AB73" i="16"/>
  <c r="AA73" i="16"/>
  <c r="Z73" i="16"/>
  <c r="Y73" i="16"/>
  <c r="X73" i="16"/>
  <c r="W73" i="16"/>
  <c r="V73" i="16"/>
  <c r="U73" i="16"/>
  <c r="T73" i="16"/>
  <c r="S73" i="16"/>
  <c r="R73" i="16"/>
  <c r="Q73" i="16"/>
  <c r="P73" i="16"/>
  <c r="O73" i="16"/>
  <c r="N73" i="16"/>
  <c r="AT72" i="16"/>
  <c r="AS72" i="16"/>
  <c r="AR72" i="16"/>
  <c r="AQ72" i="16"/>
  <c r="AP72" i="16"/>
  <c r="AO72" i="16"/>
  <c r="AN72" i="16"/>
  <c r="AM72" i="16"/>
  <c r="AL72" i="16"/>
  <c r="AK72" i="16"/>
  <c r="AJ72" i="16"/>
  <c r="AI72" i="16"/>
  <c r="AH72" i="16"/>
  <c r="AG72" i="16"/>
  <c r="AF72" i="16"/>
  <c r="AE72" i="16"/>
  <c r="AD72" i="16"/>
  <c r="AC72" i="16"/>
  <c r="AB72" i="16"/>
  <c r="AA72" i="16"/>
  <c r="Z72" i="16"/>
  <c r="Y72" i="16"/>
  <c r="X72" i="16"/>
  <c r="W72" i="16"/>
  <c r="V72" i="16"/>
  <c r="U72" i="16"/>
  <c r="T72" i="16"/>
  <c r="S72" i="16"/>
  <c r="R72" i="16"/>
  <c r="Q72" i="16"/>
  <c r="P72" i="16"/>
  <c r="O72" i="16"/>
  <c r="N72" i="16"/>
  <c r="AT71" i="16"/>
  <c r="AS71" i="16"/>
  <c r="AR71" i="16"/>
  <c r="AQ71" i="16"/>
  <c r="AP71" i="16"/>
  <c r="AO71" i="16"/>
  <c r="AN71" i="16"/>
  <c r="AM71" i="16"/>
  <c r="AL71" i="16"/>
  <c r="AK71" i="16"/>
  <c r="AJ71" i="16"/>
  <c r="AI71" i="16"/>
  <c r="AH71" i="16"/>
  <c r="AG71" i="16"/>
  <c r="AF71" i="16"/>
  <c r="AE71" i="16"/>
  <c r="AD71" i="16"/>
  <c r="AC71" i="16"/>
  <c r="AB71" i="16"/>
  <c r="AA71" i="16"/>
  <c r="Z71" i="16"/>
  <c r="Y71" i="16"/>
  <c r="X71" i="16"/>
  <c r="W71" i="16"/>
  <c r="V71" i="16"/>
  <c r="U71" i="16"/>
  <c r="T71" i="16"/>
  <c r="S71" i="16"/>
  <c r="R71" i="16"/>
  <c r="Q71" i="16"/>
  <c r="P71" i="16"/>
  <c r="O71" i="16"/>
  <c r="N71" i="16"/>
  <c r="AT70" i="16"/>
  <c r="AS70" i="16"/>
  <c r="AR70" i="16"/>
  <c r="AQ70" i="16"/>
  <c r="AP70" i="16"/>
  <c r="AO70" i="16"/>
  <c r="AN70" i="16"/>
  <c r="AM70" i="16"/>
  <c r="AL70" i="16"/>
  <c r="AK70" i="16"/>
  <c r="AJ70" i="16"/>
  <c r="AI70" i="16"/>
  <c r="AH70" i="16"/>
  <c r="AG70" i="16"/>
  <c r="AF70" i="16"/>
  <c r="AE70" i="16"/>
  <c r="AD70" i="16"/>
  <c r="AC70" i="16"/>
  <c r="AB70" i="16"/>
  <c r="AA70" i="16"/>
  <c r="Z70" i="16"/>
  <c r="Y70" i="16"/>
  <c r="X70" i="16"/>
  <c r="W70" i="16"/>
  <c r="V70" i="16"/>
  <c r="U70" i="16"/>
  <c r="T70" i="16"/>
  <c r="S70" i="16"/>
  <c r="R70" i="16"/>
  <c r="Q70" i="16"/>
  <c r="P70" i="16"/>
  <c r="O70" i="16"/>
  <c r="N70" i="16"/>
  <c r="D33" i="30" s="1"/>
  <c r="C33" i="30" s="1"/>
  <c r="E33" i="30" s="1"/>
  <c r="AT68" i="16"/>
  <c r="AS68" i="16"/>
  <c r="AR68" i="16"/>
  <c r="AQ68" i="16"/>
  <c r="AP68" i="16"/>
  <c r="AO68" i="16"/>
  <c r="AN68" i="16"/>
  <c r="AM68" i="16"/>
  <c r="AL68" i="16"/>
  <c r="AK68" i="16"/>
  <c r="AJ68" i="16"/>
  <c r="AI68" i="16"/>
  <c r="AH68" i="16"/>
  <c r="AG68" i="16"/>
  <c r="AF68" i="16"/>
  <c r="AE68" i="16"/>
  <c r="AD68" i="16"/>
  <c r="AC68" i="16"/>
  <c r="AB68" i="16"/>
  <c r="AA68" i="16"/>
  <c r="Z68" i="16"/>
  <c r="Y68" i="16"/>
  <c r="X68" i="16"/>
  <c r="W68" i="16"/>
  <c r="V68" i="16"/>
  <c r="U68" i="16"/>
  <c r="T68" i="16"/>
  <c r="S68" i="16"/>
  <c r="R68" i="16"/>
  <c r="Q68" i="16"/>
  <c r="P68" i="16"/>
  <c r="O68" i="16"/>
  <c r="N68" i="16"/>
  <c r="AT67" i="16"/>
  <c r="AS67" i="16"/>
  <c r="AR67" i="16"/>
  <c r="AQ67" i="16"/>
  <c r="AP67" i="16"/>
  <c r="AO67" i="16"/>
  <c r="AN67" i="16"/>
  <c r="AM67" i="16"/>
  <c r="AL67" i="16"/>
  <c r="AK67" i="16"/>
  <c r="AJ67" i="16"/>
  <c r="AI67" i="16"/>
  <c r="AH67" i="16"/>
  <c r="AG67" i="16"/>
  <c r="AF67" i="16"/>
  <c r="AE67" i="16"/>
  <c r="AD67" i="16"/>
  <c r="AC67" i="16"/>
  <c r="AB67" i="16"/>
  <c r="AA67" i="16"/>
  <c r="Z67" i="16"/>
  <c r="Y67" i="16"/>
  <c r="X67" i="16"/>
  <c r="W67" i="16"/>
  <c r="V67" i="16"/>
  <c r="U67" i="16"/>
  <c r="T67" i="16"/>
  <c r="S67" i="16"/>
  <c r="R67" i="16"/>
  <c r="Q67" i="16"/>
  <c r="P67" i="16"/>
  <c r="O67" i="16"/>
  <c r="N67" i="16"/>
  <c r="AT66" i="16"/>
  <c r="AS66" i="16"/>
  <c r="AR66" i="16"/>
  <c r="AQ66" i="16"/>
  <c r="AP66" i="16"/>
  <c r="AO66" i="16"/>
  <c r="AN66" i="16"/>
  <c r="AM66" i="16"/>
  <c r="AL66" i="16"/>
  <c r="AK66" i="16"/>
  <c r="AJ66" i="16"/>
  <c r="AI66" i="16"/>
  <c r="AH66" i="16"/>
  <c r="AG66" i="16"/>
  <c r="AF66" i="16"/>
  <c r="AE66" i="16"/>
  <c r="AD66" i="16"/>
  <c r="AC66" i="16"/>
  <c r="AB66" i="16"/>
  <c r="AA66" i="16"/>
  <c r="Z66" i="16"/>
  <c r="Y66" i="16"/>
  <c r="X66" i="16"/>
  <c r="W66" i="16"/>
  <c r="V66" i="16"/>
  <c r="U66" i="16"/>
  <c r="T66" i="16"/>
  <c r="S66" i="16"/>
  <c r="R66" i="16"/>
  <c r="Q66" i="16"/>
  <c r="P66" i="16"/>
  <c r="O66" i="16"/>
  <c r="N66" i="16"/>
  <c r="AT65" i="16"/>
  <c r="AS65" i="16"/>
  <c r="AR65" i="16"/>
  <c r="AQ65" i="16"/>
  <c r="AP65" i="16"/>
  <c r="AO65" i="16"/>
  <c r="AN65" i="16"/>
  <c r="AM65" i="16"/>
  <c r="AL65" i="16"/>
  <c r="AK65" i="16"/>
  <c r="AJ65" i="16"/>
  <c r="AI65" i="16"/>
  <c r="AH65" i="16"/>
  <c r="AG65" i="16"/>
  <c r="AF65" i="16"/>
  <c r="AE65" i="16"/>
  <c r="AD65" i="16"/>
  <c r="AC65" i="16"/>
  <c r="AB65" i="16"/>
  <c r="AA65" i="16"/>
  <c r="Z65" i="16"/>
  <c r="Y65" i="16"/>
  <c r="X65" i="16"/>
  <c r="W65" i="16"/>
  <c r="V65" i="16"/>
  <c r="U65" i="16"/>
  <c r="T65" i="16"/>
  <c r="S65" i="16"/>
  <c r="R65" i="16"/>
  <c r="Q65" i="16"/>
  <c r="P65" i="16"/>
  <c r="O65" i="16"/>
  <c r="N65" i="16"/>
  <c r="AT64" i="16"/>
  <c r="AS64" i="16"/>
  <c r="AR64" i="16"/>
  <c r="AQ64" i="16"/>
  <c r="AP64" i="16"/>
  <c r="AO64" i="16"/>
  <c r="AN64" i="16"/>
  <c r="AM64" i="16"/>
  <c r="AL64" i="16"/>
  <c r="AK64" i="16"/>
  <c r="AJ64" i="16"/>
  <c r="AI64" i="16"/>
  <c r="AH64" i="16"/>
  <c r="AG64" i="16"/>
  <c r="AF64" i="16"/>
  <c r="AE64" i="16"/>
  <c r="AD64" i="16"/>
  <c r="AC64" i="16"/>
  <c r="AB64" i="16"/>
  <c r="AA64" i="16"/>
  <c r="Z64" i="16"/>
  <c r="Y64" i="16"/>
  <c r="X64" i="16"/>
  <c r="W64" i="16"/>
  <c r="V64" i="16"/>
  <c r="U64" i="16"/>
  <c r="T64" i="16"/>
  <c r="S64" i="16"/>
  <c r="R64" i="16"/>
  <c r="Q64" i="16"/>
  <c r="P64" i="16"/>
  <c r="O64" i="16"/>
  <c r="AT56" i="16"/>
  <c r="AS56" i="16"/>
  <c r="AR56" i="16"/>
  <c r="AQ56" i="16"/>
  <c r="AP56" i="16"/>
  <c r="AO56" i="16"/>
  <c r="AN56" i="16"/>
  <c r="AM56" i="16"/>
  <c r="AL56" i="16"/>
  <c r="AK56" i="16"/>
  <c r="AJ56" i="16"/>
  <c r="AI56" i="16"/>
  <c r="AH56" i="16"/>
  <c r="AG56" i="16"/>
  <c r="AF56" i="16"/>
  <c r="AE56" i="16"/>
  <c r="AD56" i="16"/>
  <c r="AC56" i="16"/>
  <c r="AB56" i="16"/>
  <c r="AA56" i="16"/>
  <c r="Z56" i="16"/>
  <c r="Y56" i="16"/>
  <c r="X56" i="16"/>
  <c r="W56" i="16"/>
  <c r="V56" i="16"/>
  <c r="U56" i="16"/>
  <c r="T56" i="16"/>
  <c r="S56" i="16"/>
  <c r="R56" i="16"/>
  <c r="Q56" i="16"/>
  <c r="P56" i="16"/>
  <c r="O56" i="16"/>
  <c r="AT55" i="16"/>
  <c r="AS55" i="16"/>
  <c r="AR55" i="16"/>
  <c r="AQ55" i="16"/>
  <c r="AP55" i="16"/>
  <c r="AO55" i="16"/>
  <c r="AN55" i="16"/>
  <c r="AM55" i="16"/>
  <c r="AL55" i="16"/>
  <c r="AK55" i="16"/>
  <c r="AJ55" i="16"/>
  <c r="AI55" i="16"/>
  <c r="AH55" i="16"/>
  <c r="AG55" i="16"/>
  <c r="AF55" i="16"/>
  <c r="AE55" i="16"/>
  <c r="AD55" i="16"/>
  <c r="AC55" i="16"/>
  <c r="AB55" i="16"/>
  <c r="AA55" i="16"/>
  <c r="Z55" i="16"/>
  <c r="Y55" i="16"/>
  <c r="X55" i="16"/>
  <c r="W55" i="16"/>
  <c r="V55" i="16"/>
  <c r="U55" i="16"/>
  <c r="T55" i="16"/>
  <c r="S55" i="16"/>
  <c r="R55" i="16"/>
  <c r="Q55" i="16"/>
  <c r="P55" i="16"/>
  <c r="O55" i="16"/>
  <c r="AT54" i="16"/>
  <c r="AS54" i="16"/>
  <c r="AR54" i="16"/>
  <c r="AQ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AT53" i="16"/>
  <c r="AS53" i="16"/>
  <c r="AR53" i="16"/>
  <c r="AQ53" i="16"/>
  <c r="AP53" i="16"/>
  <c r="AO53" i="16"/>
  <c r="AN53" i="16"/>
  <c r="AM53" i="16"/>
  <c r="AL53" i="16"/>
  <c r="AK53" i="16"/>
  <c r="AJ53" i="16"/>
  <c r="AI53" i="16"/>
  <c r="AH53" i="16"/>
  <c r="AG53" i="16"/>
  <c r="AF53" i="16"/>
  <c r="AE53" i="16"/>
  <c r="AD53" i="16"/>
  <c r="AC53" i="16"/>
  <c r="AB53" i="16"/>
  <c r="AA53" i="16"/>
  <c r="Z53" i="16"/>
  <c r="Y53" i="16"/>
  <c r="X53" i="16"/>
  <c r="W53" i="16"/>
  <c r="V53" i="16"/>
  <c r="U53" i="16"/>
  <c r="T53" i="16"/>
  <c r="S53" i="16"/>
  <c r="R53" i="16"/>
  <c r="Q53" i="16"/>
  <c r="P53" i="16"/>
  <c r="O53" i="16"/>
  <c r="AT45" i="16"/>
  <c r="AS45" i="16"/>
  <c r="AR45" i="16"/>
  <c r="AQ45" i="16"/>
  <c r="AP45" i="16"/>
  <c r="AO45" i="16"/>
  <c r="AN45" i="16"/>
  <c r="AM45" i="16"/>
  <c r="AL45" i="16"/>
  <c r="AK45" i="16"/>
  <c r="AJ45" i="16"/>
  <c r="AI45" i="16"/>
  <c r="AH45" i="16"/>
  <c r="AG45" i="16"/>
  <c r="AF45" i="16"/>
  <c r="AE45" i="16"/>
  <c r="AD45" i="16"/>
  <c r="AC45" i="16"/>
  <c r="AB45" i="16"/>
  <c r="AA45" i="16"/>
  <c r="Z45" i="16"/>
  <c r="Y45" i="16"/>
  <c r="X45" i="16"/>
  <c r="W45" i="16"/>
  <c r="V45" i="16"/>
  <c r="U45" i="16"/>
  <c r="T45" i="16"/>
  <c r="S45" i="16"/>
  <c r="R45" i="16"/>
  <c r="Q45" i="16"/>
  <c r="P45" i="16"/>
  <c r="O45" i="16"/>
  <c r="V44" i="16"/>
  <c r="U44" i="16"/>
  <c r="T44" i="16"/>
  <c r="S44" i="16"/>
  <c r="R44" i="16"/>
  <c r="Q44" i="16"/>
  <c r="P44" i="16"/>
  <c r="O44"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Q43" i="16"/>
  <c r="P43" i="16"/>
  <c r="O43"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AT34" i="16"/>
  <c r="AS34" i="16"/>
  <c r="AR34" i="16"/>
  <c r="AQ34" i="16"/>
  <c r="AP34" i="16"/>
  <c r="AO34" i="16"/>
  <c r="AN34" i="16"/>
  <c r="AM34" i="16"/>
  <c r="AL34" i="16"/>
  <c r="AK34" i="16"/>
  <c r="AJ34" i="16"/>
  <c r="AI34" i="16"/>
  <c r="AH34" i="16"/>
  <c r="AG34" i="16"/>
  <c r="AF34" i="16"/>
  <c r="AE34" i="16"/>
  <c r="AD34" i="16"/>
  <c r="AC34" i="16"/>
  <c r="AB34" i="16"/>
  <c r="AA34" i="16"/>
  <c r="Z34" i="16"/>
  <c r="Y34" i="16"/>
  <c r="X34" i="16"/>
  <c r="W34" i="16"/>
  <c r="V34" i="16"/>
  <c r="U34" i="16"/>
  <c r="T34" i="16"/>
  <c r="S34" i="16"/>
  <c r="R34" i="16"/>
  <c r="Q34" i="16"/>
  <c r="P34" i="16"/>
  <c r="O34" i="16"/>
  <c r="V33" i="16"/>
  <c r="U33" i="16"/>
  <c r="T33" i="16"/>
  <c r="S33" i="16"/>
  <c r="R33" i="16"/>
  <c r="Q33" i="16"/>
  <c r="P33" i="16"/>
  <c r="O33"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U32" i="16"/>
  <c r="T32" i="16"/>
  <c r="S32" i="16"/>
  <c r="R32" i="16"/>
  <c r="Q32" i="16"/>
  <c r="P32" i="16"/>
  <c r="O32"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V31" i="16"/>
  <c r="U31" i="16"/>
  <c r="T31" i="16"/>
  <c r="S31" i="16"/>
  <c r="R31" i="16"/>
  <c r="Q31" i="16"/>
  <c r="P31" i="16"/>
  <c r="O31" i="16"/>
  <c r="AH584" i="2"/>
  <c r="R584" i="2"/>
  <c r="H584" i="2"/>
  <c r="AH583" i="2"/>
  <c r="R583" i="2"/>
  <c r="H583" i="2"/>
  <c r="AH582" i="2"/>
  <c r="R582" i="2"/>
  <c r="H582" i="2"/>
  <c r="AH581" i="2"/>
  <c r="R581" i="2"/>
  <c r="H581" i="2"/>
  <c r="AH580" i="2"/>
  <c r="R580" i="2"/>
  <c r="H580" i="2"/>
  <c r="AH567" i="2"/>
  <c r="R567" i="2"/>
  <c r="H567" i="2"/>
  <c r="AH566" i="2"/>
  <c r="R566" i="2"/>
  <c r="H566" i="2"/>
  <c r="AH565" i="2"/>
  <c r="R565" i="2"/>
  <c r="H565" i="2"/>
  <c r="AH564" i="2"/>
  <c r="R564" i="2"/>
  <c r="H564" i="2"/>
  <c r="AH563" i="2"/>
  <c r="R563" i="2"/>
  <c r="H563" i="2"/>
  <c r="AH550" i="2"/>
  <c r="AH549" i="2"/>
  <c r="AH548" i="2"/>
  <c r="AH547" i="2"/>
  <c r="AH546" i="2"/>
  <c r="R546" i="2"/>
  <c r="H546" i="2"/>
  <c r="AH533" i="2"/>
  <c r="R533" i="2"/>
  <c r="H533" i="2"/>
  <c r="AH532" i="2"/>
  <c r="R532" i="2"/>
  <c r="H532" i="2"/>
  <c r="AH531" i="2"/>
  <c r="R531" i="2"/>
  <c r="H531" i="2"/>
  <c r="AH530" i="2"/>
  <c r="R530" i="2"/>
  <c r="H530" i="2"/>
  <c r="AH529" i="2"/>
  <c r="R529" i="2"/>
  <c r="H529" i="2"/>
  <c r="AF413" i="2"/>
  <c r="AF459" i="16" s="1"/>
  <c r="D307" i="30" s="1"/>
  <c r="C307" i="30" s="1"/>
  <c r="E307" i="30" s="1"/>
  <c r="T411" i="2"/>
  <c r="AO456" i="16"/>
  <c r="D297" i="30" s="1"/>
  <c r="C297" i="30" s="1"/>
  <c r="E297" i="30" s="1"/>
  <c r="AL410" i="2"/>
  <c r="AL456" i="16" s="1"/>
  <c r="D296" i="30" s="1"/>
  <c r="C296" i="30" s="1"/>
  <c r="E296" i="30" s="1"/>
  <c r="Y456" i="16"/>
  <c r="D294" i="30" s="1"/>
  <c r="C294" i="30" s="1"/>
  <c r="E294" i="30" s="1"/>
  <c r="V410" i="2"/>
  <c r="V456" i="16" s="1"/>
  <c r="D293" i="30" s="1"/>
  <c r="C293" i="30" s="1"/>
  <c r="E293" i="30" s="1"/>
  <c r="N387" i="2"/>
  <c r="N377" i="2"/>
  <c r="N423" i="16" s="1"/>
  <c r="D272" i="30" s="1"/>
  <c r="C272" i="30" s="1"/>
  <c r="E272" i="30" s="1"/>
  <c r="N376" i="2"/>
  <c r="N422" i="16" s="1"/>
  <c r="D271" i="30" s="1"/>
  <c r="C271" i="30" s="1"/>
  <c r="E271" i="30" s="1"/>
  <c r="P337" i="2"/>
  <c r="AR336" i="2"/>
  <c r="AL336" i="2"/>
  <c r="AF336" i="2"/>
  <c r="AI335" i="2"/>
  <c r="AC335" i="2"/>
  <c r="AC381" i="16" s="1"/>
  <c r="D258" i="30" s="1"/>
  <c r="C258" i="30" s="1"/>
  <c r="E258" i="30" s="1"/>
  <c r="W335" i="2"/>
  <c r="AI334" i="2"/>
  <c r="AC334" i="2"/>
  <c r="W334" i="2"/>
  <c r="AI333" i="2"/>
  <c r="AC333" i="2"/>
  <c r="W333" i="2"/>
  <c r="P330" i="2"/>
  <c r="AL329" i="2"/>
  <c r="Z329" i="2"/>
  <c r="Z375" i="16" s="1"/>
  <c r="D243" i="30" s="1"/>
  <c r="C243" i="30" s="1"/>
  <c r="E243" i="30" s="1"/>
  <c r="P329" i="2"/>
  <c r="N306" i="2"/>
  <c r="N352" i="16" s="1"/>
  <c r="D232" i="30" s="1"/>
  <c r="C232" i="30" s="1"/>
  <c r="E232" i="30" s="1"/>
  <c r="N351" i="16"/>
  <c r="D231" i="30" s="1"/>
  <c r="C231" i="30" s="1"/>
  <c r="E231" i="30" s="1"/>
  <c r="N296" i="2"/>
  <c r="N295" i="2"/>
  <c r="N341" i="16" s="1"/>
  <c r="D219" i="30" s="1"/>
  <c r="C219" i="30" s="1"/>
  <c r="E219" i="30" s="1"/>
  <c r="N340" i="16"/>
  <c r="D218" i="30" s="1"/>
  <c r="C218" i="30" s="1"/>
  <c r="E218" i="30" s="1"/>
  <c r="AL259" i="2"/>
  <c r="AL305" i="16" s="1"/>
  <c r="D213" i="30" s="1"/>
  <c r="C213" i="30" s="1"/>
  <c r="E213" i="30" s="1"/>
  <c r="AA258" i="2"/>
  <c r="P258" i="2"/>
  <c r="AL257" i="2"/>
  <c r="AL303" i="16" s="1"/>
  <c r="D202" i="30" s="1"/>
  <c r="C202" i="30" s="1"/>
  <c r="E202" i="30" s="1"/>
  <c r="AA257" i="2"/>
  <c r="AA303" i="16" s="1"/>
  <c r="D200" i="30" s="1"/>
  <c r="C200" i="30" s="1"/>
  <c r="E200" i="30" s="1"/>
  <c r="P257" i="2"/>
  <c r="P303" i="16" s="1"/>
  <c r="D198" i="30" s="1"/>
  <c r="C198" i="30" s="1"/>
  <c r="E198" i="30" s="1"/>
  <c r="AL255" i="2"/>
  <c r="AA255" i="2"/>
  <c r="P255" i="2"/>
  <c r="AL253" i="2"/>
  <c r="AL299" i="16" s="1"/>
  <c r="D188" i="30" s="1"/>
  <c r="C188" i="30" s="1"/>
  <c r="E188" i="30" s="1"/>
  <c r="AA253" i="2"/>
  <c r="AA299" i="16" s="1"/>
  <c r="D186" i="30" s="1"/>
  <c r="C186" i="30" s="1"/>
  <c r="E186" i="30" s="1"/>
  <c r="P253" i="2"/>
  <c r="P299" i="16" s="1"/>
  <c r="D184" i="30" s="1"/>
  <c r="C184" i="30" s="1"/>
  <c r="E184" i="30" s="1"/>
  <c r="AA251" i="2"/>
  <c r="AA297" i="16" s="1"/>
  <c r="D182" i="30" s="1"/>
  <c r="C182" i="30" s="1"/>
  <c r="E182" i="30" s="1"/>
  <c r="AQ250" i="2"/>
  <c r="AC250" i="2"/>
  <c r="N229" i="2"/>
  <c r="N275" i="16" s="1"/>
  <c r="D168" i="30" s="1"/>
  <c r="C168" i="30" s="1"/>
  <c r="E168" i="30" s="1"/>
  <c r="N274" i="16"/>
  <c r="D167" i="30" s="1"/>
  <c r="C167" i="30" s="1"/>
  <c r="E167" i="30" s="1"/>
  <c r="N222" i="2"/>
  <c r="N268" i="16" s="1"/>
  <c r="D161" i="30" s="1"/>
  <c r="C161" i="30" s="1"/>
  <c r="E161" i="30" s="1"/>
  <c r="U177" i="2"/>
  <c r="U223" i="16" s="1"/>
  <c r="D146" i="30" s="1"/>
  <c r="C146" i="30" s="1"/>
  <c r="E146" i="30" s="1"/>
  <c r="Q177" i="2"/>
  <c r="Q223" i="16" s="1"/>
  <c r="D145" i="30" s="1"/>
  <c r="C145" i="30" s="1"/>
  <c r="E145" i="30" s="1"/>
  <c r="AE176" i="2"/>
  <c r="AE222" i="16" s="1"/>
  <c r="D143" i="30" s="1"/>
  <c r="C143" i="30" s="1"/>
  <c r="E143" i="30" s="1"/>
  <c r="AA176" i="2"/>
  <c r="AA222" i="16" s="1"/>
  <c r="D142" i="30" s="1"/>
  <c r="C142" i="30" s="1"/>
  <c r="E142" i="30" s="1"/>
  <c r="AO175" i="2"/>
  <c r="AO221" i="16" s="1"/>
  <c r="D140" i="30" s="1"/>
  <c r="C140" i="30" s="1"/>
  <c r="E140" i="30" s="1"/>
  <c r="AK175" i="2"/>
  <c r="AK221" i="16" s="1"/>
  <c r="D139" i="30" s="1"/>
  <c r="C139" i="30" s="1"/>
  <c r="E139" i="30" s="1"/>
  <c r="X175" i="2"/>
  <c r="X221" i="16" s="1"/>
  <c r="D137" i="30" s="1"/>
  <c r="C137" i="30" s="1"/>
  <c r="E137" i="30" s="1"/>
  <c r="T175" i="2"/>
  <c r="T221" i="16" s="1"/>
  <c r="D136" i="30" s="1"/>
  <c r="C136" i="30" s="1"/>
  <c r="E136" i="30" s="1"/>
  <c r="U174" i="2"/>
  <c r="U220" i="16" s="1"/>
  <c r="D133" i="30" s="1"/>
  <c r="C133" i="30" s="1"/>
  <c r="E133" i="30" s="1"/>
  <c r="Q174" i="2"/>
  <c r="Q220" i="16" s="1"/>
  <c r="D132" i="30" s="1"/>
  <c r="C132" i="30" s="1"/>
  <c r="E132" i="30" s="1"/>
  <c r="AO173" i="2"/>
  <c r="AO219" i="16" s="1"/>
  <c r="D130" i="30" s="1"/>
  <c r="C130" i="30" s="1"/>
  <c r="E130" i="30" s="1"/>
  <c r="AK173" i="2"/>
  <c r="AK219" i="16" s="1"/>
  <c r="D129" i="30" s="1"/>
  <c r="C129" i="30" s="1"/>
  <c r="E129" i="30" s="1"/>
  <c r="X173" i="2"/>
  <c r="X219" i="16" s="1"/>
  <c r="D127" i="30" s="1"/>
  <c r="C127" i="30" s="1"/>
  <c r="E127" i="30" s="1"/>
  <c r="T173" i="2"/>
  <c r="T219" i="16" s="1"/>
  <c r="D126" i="30" s="1"/>
  <c r="C126" i="30" s="1"/>
  <c r="E126" i="30" s="1"/>
  <c r="U172" i="2"/>
  <c r="U218" i="16" s="1"/>
  <c r="D123" i="30" s="1"/>
  <c r="C123" i="30" s="1"/>
  <c r="E123" i="30" s="1"/>
  <c r="Q172" i="2"/>
  <c r="Q218" i="16" s="1"/>
  <c r="D122" i="30" s="1"/>
  <c r="C122" i="30" s="1"/>
  <c r="E122" i="30" s="1"/>
  <c r="AE171" i="2"/>
  <c r="AE217" i="16" s="1"/>
  <c r="D120" i="30" s="1"/>
  <c r="C120" i="30" s="1"/>
  <c r="E120" i="30" s="1"/>
  <c r="AA171" i="2"/>
  <c r="AA217" i="16" s="1"/>
  <c r="D119" i="30" s="1"/>
  <c r="C119" i="30" s="1"/>
  <c r="E119" i="30" s="1"/>
  <c r="AO170" i="2"/>
  <c r="AO216" i="16" s="1"/>
  <c r="D117" i="30" s="1"/>
  <c r="C117" i="30" s="1"/>
  <c r="E117" i="30" s="1"/>
  <c r="AK170" i="2"/>
  <c r="AK216" i="16" s="1"/>
  <c r="D116" i="30" s="1"/>
  <c r="C116" i="30" s="1"/>
  <c r="E116" i="30" s="1"/>
  <c r="X170" i="2"/>
  <c r="X216" i="16" s="1"/>
  <c r="D114" i="30" s="1"/>
  <c r="C114" i="30" s="1"/>
  <c r="E114" i="30" s="1"/>
  <c r="T170" i="2"/>
  <c r="T216" i="16" s="1"/>
  <c r="D113" i="30" s="1"/>
  <c r="C113" i="30" s="1"/>
  <c r="E113" i="30" s="1"/>
  <c r="N147" i="2"/>
  <c r="N193" i="16" s="1"/>
  <c r="D104" i="30" s="1"/>
  <c r="C104" i="30" s="1"/>
  <c r="E104" i="30" s="1"/>
  <c r="N140" i="2"/>
  <c r="N186" i="16" s="1"/>
  <c r="D97" i="30" s="1"/>
  <c r="C97" i="30" s="1"/>
  <c r="E97" i="30" s="1"/>
  <c r="N137" i="2"/>
  <c r="N183" i="16" s="1"/>
  <c r="D92" i="30" s="1"/>
  <c r="C92" i="30" s="1"/>
  <c r="E92" i="30" s="1"/>
  <c r="N136" i="2"/>
  <c r="N182" i="16" s="1"/>
  <c r="D91" i="30" s="1"/>
  <c r="C91" i="30" s="1"/>
  <c r="E91" i="30" s="1"/>
  <c r="X123" i="2"/>
  <c r="X169" i="16" s="1"/>
  <c r="D82" i="30" s="1"/>
  <c r="C82" i="30" s="1"/>
  <c r="E82" i="30" s="1"/>
  <c r="U123" i="2"/>
  <c r="U169" i="16" s="1"/>
  <c r="D81" i="30" s="1"/>
  <c r="C81" i="30" s="1"/>
  <c r="E81" i="30" s="1"/>
  <c r="R123" i="2"/>
  <c r="R169" i="16" s="1"/>
  <c r="D80" i="30" s="1"/>
  <c r="C80" i="30" s="1"/>
  <c r="E80" i="30" s="1"/>
  <c r="P123" i="2"/>
  <c r="P169" i="16" s="1"/>
  <c r="D79" i="30" s="1"/>
  <c r="C79" i="30" s="1"/>
  <c r="E79" i="30" s="1"/>
  <c r="X122" i="2"/>
  <c r="X168" i="16" s="1"/>
  <c r="D77" i="30" s="1"/>
  <c r="C77" i="30" s="1"/>
  <c r="E77" i="30" s="1"/>
  <c r="U122" i="2"/>
  <c r="U168" i="16" s="1"/>
  <c r="D76" i="30" s="1"/>
  <c r="C76" i="30" s="1"/>
  <c r="E76" i="30" s="1"/>
  <c r="R122" i="2"/>
  <c r="R168" i="16" s="1"/>
  <c r="D75" i="30" s="1"/>
  <c r="C75" i="30" s="1"/>
  <c r="E75" i="30" s="1"/>
  <c r="AG115" i="2"/>
  <c r="AG161" i="16" s="1"/>
  <c r="D73" i="30" s="1"/>
  <c r="C73" i="30" s="1"/>
  <c r="E73" i="30" s="1"/>
  <c r="AG114" i="2"/>
  <c r="AG160" i="16" s="1"/>
  <c r="AB114" i="2"/>
  <c r="AB160" i="16" s="1"/>
  <c r="D69" i="30" s="1"/>
  <c r="C69" i="30" s="1"/>
  <c r="E69" i="30" s="1"/>
  <c r="Y114" i="2"/>
  <c r="Y160" i="16" s="1"/>
  <c r="D68" i="30" s="1"/>
  <c r="C68" i="30" s="1"/>
  <c r="E68" i="30" s="1"/>
  <c r="V114" i="2"/>
  <c r="V160" i="16" s="1"/>
  <c r="D67" i="30" s="1"/>
  <c r="C67" i="30" s="1"/>
  <c r="E67" i="30" s="1"/>
  <c r="T114" i="2"/>
  <c r="T160" i="16" s="1"/>
  <c r="AG113" i="2"/>
  <c r="AG159" i="16" s="1"/>
  <c r="D65" i="30" s="1"/>
  <c r="C65" i="30" s="1"/>
  <c r="E65" i="30" s="1"/>
  <c r="AG112" i="2"/>
  <c r="AG158" i="16" s="1"/>
  <c r="AB112" i="2"/>
  <c r="AB158" i="16" s="1"/>
  <c r="D61" i="30" s="1"/>
  <c r="C61" i="30" s="1"/>
  <c r="E61" i="30" s="1"/>
  <c r="Y112" i="2"/>
  <c r="Y158" i="16" s="1"/>
  <c r="D60" i="30" s="1"/>
  <c r="C60" i="30" s="1"/>
  <c r="E60" i="30" s="1"/>
  <c r="V112" i="2"/>
  <c r="V158" i="16" s="1"/>
  <c r="D59" i="30" s="1"/>
  <c r="C59" i="30" s="1"/>
  <c r="E59" i="30" s="1"/>
  <c r="T112" i="2"/>
  <c r="T158" i="16" s="1"/>
  <c r="AT105" i="2"/>
  <c r="O105" i="2"/>
  <c r="AC104" i="2"/>
  <c r="O104" i="2"/>
  <c r="N45" i="16"/>
  <c r="N43" i="16"/>
  <c r="D17" i="30" s="1"/>
  <c r="C17" i="30" s="1"/>
  <c r="E17" i="30" s="1"/>
  <c r="N42" i="16"/>
  <c r="D16" i="30" s="1"/>
  <c r="C16" i="30" s="1"/>
  <c r="E16" i="30" s="1"/>
  <c r="N34" i="2"/>
  <c r="N34" i="16" s="1"/>
  <c r="N32" i="16"/>
  <c r="D13" i="30" s="1"/>
  <c r="C13" i="30" s="1"/>
  <c r="E13" i="30" s="1"/>
  <c r="AR16" i="2"/>
  <c r="AO16" i="2"/>
  <c r="AL16" i="2"/>
  <c r="EM37" i="14"/>
  <c r="EL37" i="14"/>
  <c r="EK37" i="14"/>
  <c r="EI37" i="14"/>
  <c r="EH37" i="14"/>
  <c r="EG37" i="14"/>
  <c r="EE37" i="14"/>
  <c r="ED37" i="14"/>
  <c r="EC37" i="14"/>
  <c r="ED25" i="14"/>
  <c r="EC25" i="14"/>
  <c r="EM15" i="14"/>
  <c r="EL15" i="14"/>
  <c r="EK15" i="14"/>
  <c r="EI15" i="14"/>
  <c r="EH15" i="14"/>
  <c r="EG15" i="14"/>
  <c r="EE15" i="14"/>
  <c r="ED15" i="14"/>
  <c r="EC15" i="14"/>
  <c r="ED11" i="14"/>
  <c r="EC11" i="14"/>
  <c r="J4" i="14"/>
  <c r="GQ98" i="6"/>
  <c r="GO98" i="6"/>
  <c r="GP98" i="6" s="1"/>
  <c r="GM98" i="6"/>
  <c r="GN98" i="6" s="1"/>
  <c r="GS97" i="6"/>
  <c r="GO97" i="6"/>
  <c r="GM97" i="6"/>
  <c r="GN97" i="6" s="1"/>
  <c r="EU97" i="6" s="1"/>
  <c r="GK97" i="6"/>
  <c r="GJ97" i="6"/>
  <c r="GI97" i="6"/>
  <c r="GH97" i="6"/>
  <c r="EQ97" i="6"/>
  <c r="EN97" i="6"/>
  <c r="EM97" i="6"/>
  <c r="EL97" i="6"/>
  <c r="EK97" i="6"/>
  <c r="EJ97" i="6"/>
  <c r="EI97" i="6"/>
  <c r="EH97" i="6"/>
  <c r="EG97" i="6"/>
  <c r="GS96" i="6"/>
  <c r="GO96" i="6"/>
  <c r="GM96" i="6"/>
  <c r="GN96" i="6" s="1"/>
  <c r="EU96" i="6" s="1"/>
  <c r="GK96" i="6"/>
  <c r="GJ96" i="6"/>
  <c r="GI96" i="6"/>
  <c r="GH96" i="6"/>
  <c r="EQ96" i="6"/>
  <c r="EN96" i="6"/>
  <c r="EM96" i="6"/>
  <c r="EL96" i="6"/>
  <c r="EK96" i="6"/>
  <c r="EJ96" i="6"/>
  <c r="EI96" i="6"/>
  <c r="EH96" i="6"/>
  <c r="EG96" i="6"/>
  <c r="GS95" i="6"/>
  <c r="GO95" i="6"/>
  <c r="GM95" i="6"/>
  <c r="GN95" i="6" s="1"/>
  <c r="EU95" i="6" s="1"/>
  <c r="GK95" i="6"/>
  <c r="GJ95" i="6"/>
  <c r="GI95" i="6"/>
  <c r="GH95" i="6"/>
  <c r="EQ95" i="6"/>
  <c r="EN95" i="6"/>
  <c r="EM95" i="6"/>
  <c r="EL95" i="6"/>
  <c r="EK95" i="6"/>
  <c r="EJ95" i="6"/>
  <c r="EI95" i="6"/>
  <c r="EH95" i="6"/>
  <c r="EG95" i="6"/>
  <c r="GS94" i="6"/>
  <c r="GO94" i="6"/>
  <c r="GM94" i="6"/>
  <c r="GN94" i="6" s="1"/>
  <c r="EU94" i="6" s="1"/>
  <c r="GK94" i="6"/>
  <c r="GJ94" i="6"/>
  <c r="GI94" i="6"/>
  <c r="GH94" i="6"/>
  <c r="EQ94" i="6"/>
  <c r="EN94" i="6"/>
  <c r="EM94" i="6"/>
  <c r="EL94" i="6"/>
  <c r="EK94" i="6"/>
  <c r="EJ94" i="6"/>
  <c r="EI94" i="6"/>
  <c r="EH94" i="6"/>
  <c r="EG94" i="6"/>
  <c r="GS93" i="6"/>
  <c r="GO93" i="6"/>
  <c r="GM93" i="6"/>
  <c r="GN93" i="6" s="1"/>
  <c r="EU93" i="6" s="1"/>
  <c r="GK93" i="6"/>
  <c r="GJ93" i="6"/>
  <c r="GI93" i="6"/>
  <c r="GH93" i="6"/>
  <c r="EQ93" i="6"/>
  <c r="EN93" i="6"/>
  <c r="EM93" i="6"/>
  <c r="EL93" i="6"/>
  <c r="EK93" i="6"/>
  <c r="EJ93" i="6"/>
  <c r="EI93" i="6"/>
  <c r="EH93" i="6"/>
  <c r="EG93" i="6"/>
  <c r="GS92" i="6"/>
  <c r="GO92" i="6"/>
  <c r="GP92" i="6" s="1"/>
  <c r="GM92" i="6"/>
  <c r="GN92" i="6" s="1"/>
  <c r="EU92" i="6" s="1"/>
  <c r="GK92" i="6"/>
  <c r="GJ92" i="6"/>
  <c r="GI92" i="6"/>
  <c r="GH92" i="6"/>
  <c r="EQ92" i="6"/>
  <c r="EN92" i="6"/>
  <c r="EM92" i="6"/>
  <c r="EL92" i="6"/>
  <c r="EK92" i="6"/>
  <c r="EJ92" i="6"/>
  <c r="EI92" i="6"/>
  <c r="EH92" i="6"/>
  <c r="EG92" i="6"/>
  <c r="GS91" i="6"/>
  <c r="GO91" i="6"/>
  <c r="GM91" i="6"/>
  <c r="GN91" i="6" s="1"/>
  <c r="EU91" i="6" s="1"/>
  <c r="GK91" i="6"/>
  <c r="GJ91" i="6"/>
  <c r="GI91" i="6"/>
  <c r="GH91" i="6"/>
  <c r="EQ91" i="6"/>
  <c r="EN91" i="6"/>
  <c r="EM91" i="6"/>
  <c r="EL91" i="6"/>
  <c r="EK91" i="6"/>
  <c r="EJ91" i="6"/>
  <c r="EI91" i="6"/>
  <c r="EH91" i="6"/>
  <c r="EG91" i="6"/>
  <c r="GS90" i="6"/>
  <c r="GO90" i="6"/>
  <c r="GM90" i="6"/>
  <c r="GN90" i="6" s="1"/>
  <c r="EU90" i="6" s="1"/>
  <c r="GK90" i="6"/>
  <c r="GJ90" i="6"/>
  <c r="GI90" i="6"/>
  <c r="GH90" i="6"/>
  <c r="EQ90" i="6"/>
  <c r="EN90" i="6"/>
  <c r="EM90" i="6"/>
  <c r="EL90" i="6"/>
  <c r="EK90" i="6"/>
  <c r="EJ90" i="6"/>
  <c r="EI90" i="6"/>
  <c r="EH90" i="6"/>
  <c r="EG90" i="6"/>
  <c r="GS89" i="6"/>
  <c r="GO89" i="6"/>
  <c r="GM89" i="6"/>
  <c r="GN89" i="6" s="1"/>
  <c r="EU89" i="6" s="1"/>
  <c r="GK89" i="6"/>
  <c r="GJ89" i="6"/>
  <c r="GI89" i="6"/>
  <c r="GH89" i="6"/>
  <c r="EQ89" i="6"/>
  <c r="EN89" i="6"/>
  <c r="EM89" i="6"/>
  <c r="EL89" i="6"/>
  <c r="EK89" i="6"/>
  <c r="EJ89" i="6"/>
  <c r="EI89" i="6"/>
  <c r="EH89" i="6"/>
  <c r="EG89" i="6"/>
  <c r="GS88" i="6"/>
  <c r="GO88" i="6"/>
  <c r="GM88" i="6"/>
  <c r="GN88" i="6" s="1"/>
  <c r="EU88" i="6" s="1"/>
  <c r="GK88" i="6"/>
  <c r="GJ88" i="6"/>
  <c r="GI88" i="6"/>
  <c r="GH88" i="6"/>
  <c r="EQ88" i="6"/>
  <c r="EN88" i="6"/>
  <c r="EM88" i="6"/>
  <c r="EL88" i="6"/>
  <c r="EK88" i="6"/>
  <c r="EJ88" i="6"/>
  <c r="EI88" i="6"/>
  <c r="EH88" i="6"/>
  <c r="EG88" i="6"/>
  <c r="GS87" i="6"/>
  <c r="GO87" i="6"/>
  <c r="GM87" i="6"/>
  <c r="GN87" i="6" s="1"/>
  <c r="EU87" i="6" s="1"/>
  <c r="GK87" i="6"/>
  <c r="GJ87" i="6"/>
  <c r="GI87" i="6"/>
  <c r="GH87" i="6"/>
  <c r="EQ87" i="6"/>
  <c r="EN87" i="6"/>
  <c r="EM87" i="6"/>
  <c r="EL87" i="6"/>
  <c r="EK87" i="6"/>
  <c r="EJ87" i="6"/>
  <c r="EI87" i="6"/>
  <c r="EH87" i="6"/>
  <c r="EG87" i="6"/>
  <c r="GS86" i="6"/>
  <c r="GO86" i="6"/>
  <c r="GM86" i="6"/>
  <c r="GN86" i="6" s="1"/>
  <c r="EU86" i="6" s="1"/>
  <c r="GK86" i="6"/>
  <c r="GJ86" i="6"/>
  <c r="GI86" i="6"/>
  <c r="GH86" i="6"/>
  <c r="EQ86" i="6"/>
  <c r="EN86" i="6"/>
  <c r="EM86" i="6"/>
  <c r="EL86" i="6"/>
  <c r="EK86" i="6"/>
  <c r="EJ86" i="6"/>
  <c r="EI86" i="6"/>
  <c r="EH86" i="6"/>
  <c r="EG86" i="6"/>
  <c r="GS85" i="6"/>
  <c r="GO85" i="6"/>
  <c r="GM85" i="6"/>
  <c r="GN85" i="6" s="1"/>
  <c r="EU85" i="6" s="1"/>
  <c r="GK85" i="6"/>
  <c r="GJ85" i="6"/>
  <c r="GI85" i="6"/>
  <c r="GH85" i="6"/>
  <c r="EQ85" i="6"/>
  <c r="EN85" i="6"/>
  <c r="EM85" i="6"/>
  <c r="EL85" i="6"/>
  <c r="EK85" i="6"/>
  <c r="EJ85" i="6"/>
  <c r="EI85" i="6"/>
  <c r="EH85" i="6"/>
  <c r="EG85" i="6"/>
  <c r="GS84" i="6"/>
  <c r="GO84" i="6"/>
  <c r="GM84" i="6"/>
  <c r="GN84" i="6" s="1"/>
  <c r="EU84" i="6" s="1"/>
  <c r="GK84" i="6"/>
  <c r="GJ84" i="6"/>
  <c r="GI84" i="6"/>
  <c r="GH84" i="6"/>
  <c r="EQ84" i="6"/>
  <c r="EN84" i="6"/>
  <c r="EM84" i="6"/>
  <c r="EL84" i="6"/>
  <c r="EK84" i="6"/>
  <c r="EJ84" i="6"/>
  <c r="EI84" i="6"/>
  <c r="EH84" i="6"/>
  <c r="EG84" i="6"/>
  <c r="GS83" i="6"/>
  <c r="GO83" i="6"/>
  <c r="GM83" i="6"/>
  <c r="GN83" i="6" s="1"/>
  <c r="EU83" i="6" s="1"/>
  <c r="GK83" i="6"/>
  <c r="GJ83" i="6"/>
  <c r="GI83" i="6"/>
  <c r="GH83" i="6"/>
  <c r="EQ83" i="6"/>
  <c r="EN83" i="6"/>
  <c r="EM83" i="6"/>
  <c r="EL83" i="6"/>
  <c r="EK83" i="6"/>
  <c r="EJ83" i="6"/>
  <c r="EI83" i="6"/>
  <c r="EH83" i="6"/>
  <c r="EG83" i="6"/>
  <c r="GS82" i="6"/>
  <c r="GO82" i="6"/>
  <c r="GM82" i="6"/>
  <c r="GN82" i="6" s="1"/>
  <c r="EU82" i="6" s="1"/>
  <c r="GK82" i="6"/>
  <c r="GJ82" i="6"/>
  <c r="GI82" i="6"/>
  <c r="GH82" i="6"/>
  <c r="EQ82" i="6"/>
  <c r="EN82" i="6"/>
  <c r="EM82" i="6"/>
  <c r="EL82" i="6"/>
  <c r="EK82" i="6"/>
  <c r="EJ82" i="6"/>
  <c r="EI82" i="6"/>
  <c r="EH82" i="6"/>
  <c r="EG82" i="6"/>
  <c r="GS81" i="6"/>
  <c r="GO81" i="6"/>
  <c r="GM81" i="6"/>
  <c r="GN81" i="6" s="1"/>
  <c r="EU81" i="6" s="1"/>
  <c r="GK81" i="6"/>
  <c r="GJ81" i="6"/>
  <c r="GI81" i="6"/>
  <c r="GH81" i="6"/>
  <c r="EQ81" i="6"/>
  <c r="EN81" i="6"/>
  <c r="EM81" i="6"/>
  <c r="EL81" i="6"/>
  <c r="EK81" i="6"/>
  <c r="EJ81" i="6"/>
  <c r="EI81" i="6"/>
  <c r="EH81" i="6"/>
  <c r="EG81" i="6"/>
  <c r="GS80" i="6"/>
  <c r="GO80" i="6"/>
  <c r="GM80" i="6"/>
  <c r="GN80" i="6" s="1"/>
  <c r="EU80" i="6" s="1"/>
  <c r="GK80" i="6"/>
  <c r="GJ80" i="6"/>
  <c r="GI80" i="6"/>
  <c r="GH80" i="6"/>
  <c r="EQ80" i="6"/>
  <c r="EN80" i="6"/>
  <c r="EM80" i="6"/>
  <c r="EL80" i="6"/>
  <c r="EK80" i="6"/>
  <c r="EJ80" i="6"/>
  <c r="EI80" i="6"/>
  <c r="EH80" i="6"/>
  <c r="EG80" i="6"/>
  <c r="GS79" i="6"/>
  <c r="GO79" i="6"/>
  <c r="GM79" i="6"/>
  <c r="GN79" i="6" s="1"/>
  <c r="EU79" i="6" s="1"/>
  <c r="GK79" i="6"/>
  <c r="GJ79" i="6"/>
  <c r="GI79" i="6"/>
  <c r="GH79" i="6"/>
  <c r="EN79" i="6"/>
  <c r="EM79" i="6"/>
  <c r="EL79" i="6"/>
  <c r="EK79" i="6"/>
  <c r="EQ79" i="6" s="1"/>
  <c r="EJ79" i="6"/>
  <c r="EI79" i="6"/>
  <c r="EH79" i="6"/>
  <c r="EG79" i="6"/>
  <c r="GS78" i="6"/>
  <c r="GO78" i="6"/>
  <c r="GM78" i="6"/>
  <c r="GN78" i="6" s="1"/>
  <c r="EU78" i="6" s="1"/>
  <c r="GK78" i="6"/>
  <c r="GJ78" i="6"/>
  <c r="GI78" i="6"/>
  <c r="GH78" i="6"/>
  <c r="EN78" i="6"/>
  <c r="EM78" i="6"/>
  <c r="EL78" i="6"/>
  <c r="C68" i="20" s="1"/>
  <c r="EK78" i="6"/>
  <c r="EQ78" i="6" s="1"/>
  <c r="EJ78" i="6"/>
  <c r="EI78" i="6"/>
  <c r="EH78" i="6"/>
  <c r="EG78" i="6"/>
  <c r="GS77" i="6"/>
  <c r="GS76" i="6"/>
  <c r="GS75" i="6"/>
  <c r="GK75" i="6"/>
  <c r="GI75" i="6"/>
  <c r="GH75" i="6"/>
  <c r="EI76" i="6"/>
  <c r="GS74" i="6"/>
  <c r="GQ74" i="6"/>
  <c r="GO74" i="6"/>
  <c r="GP74" i="6" s="1"/>
  <c r="GM74" i="6"/>
  <c r="GN74" i="6" s="1"/>
  <c r="GI74" i="6"/>
  <c r="GH74" i="6"/>
  <c r="GS73" i="6"/>
  <c r="GO73" i="6"/>
  <c r="GM73" i="6"/>
  <c r="GN73" i="6" s="1"/>
  <c r="EU73" i="6" s="1"/>
  <c r="GK73" i="6"/>
  <c r="GJ73" i="6"/>
  <c r="J62" i="20" s="1"/>
  <c r="GI73" i="6"/>
  <c r="I62" i="20" s="1"/>
  <c r="GH73" i="6"/>
  <c r="H62" i="20" s="1"/>
  <c r="G62" i="20"/>
  <c r="EQ73" i="6"/>
  <c r="EN73" i="6"/>
  <c r="EM73" i="6"/>
  <c r="EL73" i="6"/>
  <c r="EJ73" i="6"/>
  <c r="EI73" i="6"/>
  <c r="EH73" i="6"/>
  <c r="EG73" i="6"/>
  <c r="GS72" i="6"/>
  <c r="GO72" i="6"/>
  <c r="GM72" i="6"/>
  <c r="GN72" i="6" s="1"/>
  <c r="EU72" i="6" s="1"/>
  <c r="GK72" i="6"/>
  <c r="GJ72" i="6"/>
  <c r="J61" i="20" s="1"/>
  <c r="GI72" i="6"/>
  <c r="I61" i="20" s="1"/>
  <c r="GH72" i="6"/>
  <c r="H61" i="20" s="1"/>
  <c r="G61" i="20"/>
  <c r="EQ72" i="6"/>
  <c r="EN72" i="6"/>
  <c r="EM72" i="6"/>
  <c r="EL72" i="6"/>
  <c r="EJ72" i="6"/>
  <c r="EI72" i="6"/>
  <c r="EH72" i="6"/>
  <c r="EG72" i="6"/>
  <c r="GS71" i="6"/>
  <c r="GO71" i="6"/>
  <c r="GM71" i="6"/>
  <c r="GN71" i="6" s="1"/>
  <c r="EU71" i="6" s="1"/>
  <c r="GK71" i="6"/>
  <c r="GJ71" i="6"/>
  <c r="J60" i="20" s="1"/>
  <c r="GI71" i="6"/>
  <c r="I60" i="20" s="1"/>
  <c r="GH71" i="6"/>
  <c r="H60" i="20" s="1"/>
  <c r="G60" i="20"/>
  <c r="EQ71" i="6"/>
  <c r="EN71" i="6"/>
  <c r="EM71" i="6"/>
  <c r="EL71" i="6"/>
  <c r="EJ71" i="6"/>
  <c r="EI71" i="6"/>
  <c r="EH71" i="6"/>
  <c r="EG71" i="6"/>
  <c r="GS70" i="6"/>
  <c r="GS69" i="6"/>
  <c r="GS68" i="6"/>
  <c r="GI68" i="6"/>
  <c r="GH68" i="6"/>
  <c r="EO68" i="6"/>
  <c r="GS67" i="6"/>
  <c r="GQ67" i="6"/>
  <c r="GO67" i="6"/>
  <c r="GP67" i="6" s="1"/>
  <c r="GM67" i="6"/>
  <c r="GN67" i="6" s="1"/>
  <c r="GS66" i="6"/>
  <c r="GO66" i="6"/>
  <c r="GM66" i="6"/>
  <c r="GN66" i="6" s="1"/>
  <c r="EU66" i="6" s="1"/>
  <c r="GK66" i="6"/>
  <c r="GJ66" i="6"/>
  <c r="J58" i="20" s="1"/>
  <c r="GI66" i="6"/>
  <c r="I58" i="20" s="1"/>
  <c r="GH66" i="6"/>
  <c r="H58" i="20" s="1"/>
  <c r="G58" i="20"/>
  <c r="EQ66" i="6"/>
  <c r="EN66" i="6"/>
  <c r="EM66" i="6"/>
  <c r="EL66" i="6"/>
  <c r="EJ66" i="6"/>
  <c r="EI66" i="6"/>
  <c r="EH66" i="6"/>
  <c r="EG66" i="6"/>
  <c r="GS65" i="6"/>
  <c r="GO65" i="6"/>
  <c r="GM65" i="6"/>
  <c r="GN65" i="6" s="1"/>
  <c r="EU65" i="6" s="1"/>
  <c r="GK65" i="6"/>
  <c r="GJ65" i="6"/>
  <c r="J57" i="20" s="1"/>
  <c r="GI65" i="6"/>
  <c r="I57" i="20" s="1"/>
  <c r="GH65" i="6"/>
  <c r="H57" i="20" s="1"/>
  <c r="G57" i="20"/>
  <c r="EQ65" i="6"/>
  <c r="EN65" i="6"/>
  <c r="EM65" i="6"/>
  <c r="EL65" i="6"/>
  <c r="EJ65" i="6"/>
  <c r="EI65" i="6"/>
  <c r="EH65" i="6"/>
  <c r="EG65" i="6"/>
  <c r="GS64" i="6"/>
  <c r="GO64" i="6"/>
  <c r="GM64" i="6"/>
  <c r="GN64" i="6" s="1"/>
  <c r="EU64" i="6" s="1"/>
  <c r="GK64" i="6"/>
  <c r="GJ64" i="6"/>
  <c r="J56" i="20" s="1"/>
  <c r="GI64" i="6"/>
  <c r="I56" i="20" s="1"/>
  <c r="GH64" i="6"/>
  <c r="H56" i="20" s="1"/>
  <c r="G56" i="20"/>
  <c r="EQ64" i="6"/>
  <c r="EN64" i="6"/>
  <c r="EM64" i="6"/>
  <c r="EL64" i="6"/>
  <c r="EJ64" i="6"/>
  <c r="EI64" i="6"/>
  <c r="EH64" i="6"/>
  <c r="EG64" i="6"/>
  <c r="GS63" i="6"/>
  <c r="GO63" i="6"/>
  <c r="GM63" i="6"/>
  <c r="GN63" i="6" s="1"/>
  <c r="EU63" i="6" s="1"/>
  <c r="GK63" i="6"/>
  <c r="GJ63" i="6"/>
  <c r="J55" i="20" s="1"/>
  <c r="GI63" i="6"/>
  <c r="I55" i="20" s="1"/>
  <c r="GH63" i="6"/>
  <c r="H55" i="20" s="1"/>
  <c r="G55" i="20"/>
  <c r="EQ63" i="6"/>
  <c r="EN63" i="6"/>
  <c r="EM63" i="6"/>
  <c r="EL63" i="6"/>
  <c r="EJ63" i="6"/>
  <c r="EI63" i="6"/>
  <c r="EH63" i="6"/>
  <c r="EG63" i="6"/>
  <c r="GS62" i="6"/>
  <c r="GO62" i="6"/>
  <c r="GM62" i="6"/>
  <c r="GN62" i="6" s="1"/>
  <c r="EU62" i="6" s="1"/>
  <c r="GK62" i="6"/>
  <c r="GJ62" i="6"/>
  <c r="J54" i="20" s="1"/>
  <c r="GI62" i="6"/>
  <c r="I54" i="20" s="1"/>
  <c r="GH62" i="6"/>
  <c r="H54" i="20" s="1"/>
  <c r="G54" i="20"/>
  <c r="EQ62" i="6"/>
  <c r="EN62" i="6"/>
  <c r="EM62" i="6"/>
  <c r="EL62" i="6"/>
  <c r="EJ62" i="6"/>
  <c r="EI62" i="6"/>
  <c r="EH62" i="6"/>
  <c r="EG62" i="6"/>
  <c r="GS61" i="6"/>
  <c r="GO61" i="6"/>
  <c r="GM61" i="6"/>
  <c r="GN61" i="6" s="1"/>
  <c r="EU61" i="6" s="1"/>
  <c r="GK61" i="6"/>
  <c r="GJ61" i="6"/>
  <c r="J53" i="20" s="1"/>
  <c r="GI61" i="6"/>
  <c r="I53" i="20" s="1"/>
  <c r="GH61" i="6"/>
  <c r="H53" i="20" s="1"/>
  <c r="G53" i="20"/>
  <c r="EQ61" i="6"/>
  <c r="EN61" i="6"/>
  <c r="EM61" i="6"/>
  <c r="EL61" i="6"/>
  <c r="EJ61" i="6"/>
  <c r="EI61" i="6"/>
  <c r="EH61" i="6"/>
  <c r="EG61" i="6"/>
  <c r="GS60" i="6"/>
  <c r="GO60" i="6"/>
  <c r="GM60" i="6"/>
  <c r="GN60" i="6" s="1"/>
  <c r="EU60" i="6" s="1"/>
  <c r="GK60" i="6"/>
  <c r="GJ60" i="6"/>
  <c r="J52" i="20" s="1"/>
  <c r="GI60" i="6"/>
  <c r="I52" i="20" s="1"/>
  <c r="GH60" i="6"/>
  <c r="H52" i="20" s="1"/>
  <c r="G52" i="20"/>
  <c r="EQ60" i="6"/>
  <c r="EN60" i="6"/>
  <c r="EM60" i="6"/>
  <c r="EL60" i="6"/>
  <c r="EJ60" i="6"/>
  <c r="EI60" i="6"/>
  <c r="EH60" i="6"/>
  <c r="EG60" i="6"/>
  <c r="GS59" i="6"/>
  <c r="GO59" i="6"/>
  <c r="GM59" i="6"/>
  <c r="GN59" i="6" s="1"/>
  <c r="EU59" i="6" s="1"/>
  <c r="GK59" i="6"/>
  <c r="GJ59" i="6"/>
  <c r="J51" i="20" s="1"/>
  <c r="GI59" i="6"/>
  <c r="I51" i="20" s="1"/>
  <c r="GH59" i="6"/>
  <c r="H51" i="20" s="1"/>
  <c r="G51" i="20"/>
  <c r="EQ59" i="6"/>
  <c r="EN59" i="6"/>
  <c r="EM59" i="6"/>
  <c r="EL59" i="6"/>
  <c r="EJ59" i="6"/>
  <c r="EI59" i="6"/>
  <c r="EH59" i="6"/>
  <c r="EG59" i="6"/>
  <c r="GS58" i="6"/>
  <c r="GO58" i="6"/>
  <c r="GM58" i="6"/>
  <c r="GN58" i="6" s="1"/>
  <c r="EU58" i="6" s="1"/>
  <c r="GK58" i="6"/>
  <c r="GJ58" i="6"/>
  <c r="J50" i="20" s="1"/>
  <c r="GI58" i="6"/>
  <c r="I50" i="20" s="1"/>
  <c r="GH58" i="6"/>
  <c r="H50" i="20" s="1"/>
  <c r="G50" i="20"/>
  <c r="EQ58" i="6"/>
  <c r="EN58" i="6"/>
  <c r="EM58" i="6"/>
  <c r="EL58" i="6"/>
  <c r="EJ58" i="6"/>
  <c r="EI58" i="6"/>
  <c r="EH58" i="6"/>
  <c r="EG58" i="6"/>
  <c r="GS57" i="6"/>
  <c r="GO57" i="6"/>
  <c r="GM57" i="6"/>
  <c r="GN57" i="6" s="1"/>
  <c r="EU57" i="6" s="1"/>
  <c r="GK57" i="6"/>
  <c r="GJ57" i="6"/>
  <c r="J49" i="20" s="1"/>
  <c r="GI57" i="6"/>
  <c r="I49" i="20" s="1"/>
  <c r="GH57" i="6"/>
  <c r="H49" i="20" s="1"/>
  <c r="G49" i="20"/>
  <c r="EQ57" i="6"/>
  <c r="EN57" i="6"/>
  <c r="EM57" i="6"/>
  <c r="EL57" i="6"/>
  <c r="EJ57" i="6"/>
  <c r="EI57" i="6"/>
  <c r="EH57" i="6"/>
  <c r="EG57" i="6"/>
  <c r="GS56" i="6"/>
  <c r="GO56" i="6"/>
  <c r="GM56" i="6"/>
  <c r="GN56" i="6" s="1"/>
  <c r="EU56" i="6" s="1"/>
  <c r="GK56" i="6"/>
  <c r="GJ56" i="6"/>
  <c r="J48" i="20" s="1"/>
  <c r="GI56" i="6"/>
  <c r="I48" i="20" s="1"/>
  <c r="GH56" i="6"/>
  <c r="H48" i="20" s="1"/>
  <c r="G48" i="20"/>
  <c r="EQ56" i="6"/>
  <c r="EN56" i="6"/>
  <c r="EM56" i="6"/>
  <c r="EL56" i="6"/>
  <c r="EJ56" i="6"/>
  <c r="EI56" i="6"/>
  <c r="EH56" i="6"/>
  <c r="EG56" i="6"/>
  <c r="GS55" i="6"/>
  <c r="GO55" i="6"/>
  <c r="GM55" i="6"/>
  <c r="GN55" i="6" s="1"/>
  <c r="EU55" i="6" s="1"/>
  <c r="GK55" i="6"/>
  <c r="GJ55" i="6"/>
  <c r="J47" i="20" s="1"/>
  <c r="GI55" i="6"/>
  <c r="I47" i="20" s="1"/>
  <c r="GH55" i="6"/>
  <c r="H47" i="20" s="1"/>
  <c r="G47" i="20"/>
  <c r="EQ55" i="6"/>
  <c r="EN55" i="6"/>
  <c r="EM55" i="6"/>
  <c r="EL55" i="6"/>
  <c r="EJ55" i="6"/>
  <c r="EI55" i="6"/>
  <c r="EH55" i="6"/>
  <c r="EG55" i="6"/>
  <c r="GS54" i="6"/>
  <c r="GO54" i="6"/>
  <c r="GM54" i="6"/>
  <c r="GN54" i="6" s="1"/>
  <c r="EU54" i="6" s="1"/>
  <c r="GK54" i="6"/>
  <c r="GJ54" i="6"/>
  <c r="J46" i="20" s="1"/>
  <c r="GI54" i="6"/>
  <c r="I46" i="20" s="1"/>
  <c r="GH54" i="6"/>
  <c r="H46" i="20" s="1"/>
  <c r="G46" i="20"/>
  <c r="EQ54" i="6"/>
  <c r="EN54" i="6"/>
  <c r="EM54" i="6"/>
  <c r="EL54" i="6"/>
  <c r="EJ54" i="6"/>
  <c r="EI54" i="6"/>
  <c r="EH54" i="6"/>
  <c r="EG54" i="6"/>
  <c r="GS53" i="6"/>
  <c r="GO53" i="6"/>
  <c r="GM53" i="6"/>
  <c r="GN53" i="6" s="1"/>
  <c r="EU53" i="6" s="1"/>
  <c r="GK53" i="6"/>
  <c r="GJ53" i="6"/>
  <c r="J45" i="20" s="1"/>
  <c r="GI53" i="6"/>
  <c r="I45" i="20" s="1"/>
  <c r="GH53" i="6"/>
  <c r="H45" i="20" s="1"/>
  <c r="G45" i="20"/>
  <c r="EQ53" i="6"/>
  <c r="EN53" i="6"/>
  <c r="EM53" i="6"/>
  <c r="EL53" i="6"/>
  <c r="EJ53" i="6"/>
  <c r="EI53" i="6"/>
  <c r="EH53" i="6"/>
  <c r="EG53" i="6"/>
  <c r="GS52" i="6"/>
  <c r="GO52" i="6"/>
  <c r="GM52" i="6"/>
  <c r="GN52" i="6" s="1"/>
  <c r="EU52" i="6" s="1"/>
  <c r="GK52" i="6"/>
  <c r="GJ52" i="6"/>
  <c r="J44" i="20" s="1"/>
  <c r="GI52" i="6"/>
  <c r="I44" i="20" s="1"/>
  <c r="GH52" i="6"/>
  <c r="H44" i="20" s="1"/>
  <c r="G44" i="20"/>
  <c r="EQ52" i="6"/>
  <c r="EN52" i="6"/>
  <c r="EM52" i="6"/>
  <c r="EL52" i="6"/>
  <c r="C66" i="20" s="1"/>
  <c r="EJ52" i="6"/>
  <c r="EI52" i="6"/>
  <c r="EH52" i="6"/>
  <c r="EG52" i="6"/>
  <c r="GS51" i="6"/>
  <c r="GO51" i="6"/>
  <c r="GM51" i="6"/>
  <c r="GN51" i="6" s="1"/>
  <c r="EU51" i="6" s="1"/>
  <c r="GK51" i="6"/>
  <c r="GJ51" i="6"/>
  <c r="J43" i="20" s="1"/>
  <c r="GI51" i="6"/>
  <c r="I43" i="20" s="1"/>
  <c r="GH51" i="6"/>
  <c r="H43" i="20" s="1"/>
  <c r="G43" i="20"/>
  <c r="EQ51" i="6"/>
  <c r="EN51" i="6"/>
  <c r="EM51" i="6"/>
  <c r="EL51" i="6"/>
  <c r="EJ51" i="6"/>
  <c r="EI51" i="6"/>
  <c r="EH51" i="6"/>
  <c r="EG51" i="6"/>
  <c r="GS50" i="6"/>
  <c r="GO50" i="6"/>
  <c r="GM50" i="6"/>
  <c r="GN50" i="6" s="1"/>
  <c r="EU50" i="6" s="1"/>
  <c r="GK50" i="6"/>
  <c r="GJ50" i="6"/>
  <c r="J42" i="20" s="1"/>
  <c r="GI50" i="6"/>
  <c r="I42" i="20" s="1"/>
  <c r="GH50" i="6"/>
  <c r="H42" i="20" s="1"/>
  <c r="G42" i="20"/>
  <c r="EQ50" i="6"/>
  <c r="EN50" i="6"/>
  <c r="EM50" i="6"/>
  <c r="EL50" i="6"/>
  <c r="EJ50" i="6"/>
  <c r="EI50" i="6"/>
  <c r="EH50" i="6"/>
  <c r="EG50" i="6"/>
  <c r="GS49" i="6"/>
  <c r="GO49" i="6"/>
  <c r="GM49" i="6"/>
  <c r="GN49" i="6" s="1"/>
  <c r="EU49" i="6" s="1"/>
  <c r="GK49" i="6"/>
  <c r="GJ49" i="6"/>
  <c r="J41" i="20" s="1"/>
  <c r="GI49" i="6"/>
  <c r="I41" i="20" s="1"/>
  <c r="GH49" i="6"/>
  <c r="H41" i="20" s="1"/>
  <c r="G41" i="20"/>
  <c r="EQ49" i="6"/>
  <c r="EN49" i="6"/>
  <c r="EM49" i="6"/>
  <c r="EL49" i="6"/>
  <c r="EJ49" i="6"/>
  <c r="EI49" i="6"/>
  <c r="EH49" i="6"/>
  <c r="EG49" i="6"/>
  <c r="GS48" i="6"/>
  <c r="GO48" i="6"/>
  <c r="GM48" i="6"/>
  <c r="GN48" i="6" s="1"/>
  <c r="EU48" i="6" s="1"/>
  <c r="GK48" i="6"/>
  <c r="GJ48" i="6"/>
  <c r="J40" i="20" s="1"/>
  <c r="GI48" i="6"/>
  <c r="I40" i="20" s="1"/>
  <c r="GH48" i="6"/>
  <c r="H40" i="20" s="1"/>
  <c r="G40" i="20"/>
  <c r="EQ48" i="6"/>
  <c r="EN48" i="6"/>
  <c r="EM48" i="6"/>
  <c r="EL48" i="6"/>
  <c r="EJ48" i="6"/>
  <c r="EI48" i="6"/>
  <c r="EH48" i="6"/>
  <c r="EG48" i="6"/>
  <c r="GS47" i="6"/>
  <c r="GO47" i="6"/>
  <c r="GM47" i="6"/>
  <c r="GN47" i="6" s="1"/>
  <c r="EU47" i="6" s="1"/>
  <c r="GK47" i="6"/>
  <c r="GJ47" i="6"/>
  <c r="J39" i="20" s="1"/>
  <c r="GI47" i="6"/>
  <c r="I39" i="20" s="1"/>
  <c r="GH47" i="6"/>
  <c r="H39" i="20" s="1"/>
  <c r="G39" i="20"/>
  <c r="EQ47" i="6"/>
  <c r="EN47" i="6"/>
  <c r="EM47" i="6"/>
  <c r="EL47" i="6"/>
  <c r="EJ47" i="6"/>
  <c r="EI47" i="6"/>
  <c r="EH47" i="6"/>
  <c r="EG47" i="6"/>
  <c r="GS46" i="6"/>
  <c r="GO46" i="6"/>
  <c r="GM46" i="6"/>
  <c r="GN46" i="6" s="1"/>
  <c r="EU46" i="6" s="1"/>
  <c r="GK46" i="6"/>
  <c r="GJ46" i="6"/>
  <c r="J38" i="20" s="1"/>
  <c r="GI46" i="6"/>
  <c r="I38" i="20" s="1"/>
  <c r="GH46" i="6"/>
  <c r="H38" i="20" s="1"/>
  <c r="G38" i="20"/>
  <c r="EQ46" i="6"/>
  <c r="EN46" i="6"/>
  <c r="EM46" i="6"/>
  <c r="EL46" i="6"/>
  <c r="EJ46" i="6"/>
  <c r="EI46" i="6"/>
  <c r="EH46" i="6"/>
  <c r="EG46" i="6"/>
  <c r="GS45" i="6"/>
  <c r="GS44" i="6"/>
  <c r="GS43" i="6"/>
  <c r="GK43" i="6"/>
  <c r="GI43" i="6"/>
  <c r="GH43" i="6"/>
  <c r="EO43" i="6"/>
  <c r="GS42" i="6"/>
  <c r="GO42" i="6"/>
  <c r="GP42" i="6" s="1"/>
  <c r="GM42" i="6"/>
  <c r="GN42" i="6" s="1"/>
  <c r="GI42" i="6"/>
  <c r="GH42" i="6"/>
  <c r="EO42" i="6"/>
  <c r="GQ42" i="6" s="1"/>
  <c r="GS41" i="6"/>
  <c r="GO41" i="6"/>
  <c r="GM41" i="6"/>
  <c r="GN41" i="6" s="1"/>
  <c r="EU41" i="6" s="1"/>
  <c r="GK41" i="6"/>
  <c r="GJ41" i="6"/>
  <c r="J36" i="20" s="1"/>
  <c r="GI41" i="6"/>
  <c r="I36" i="20" s="1"/>
  <c r="GH41" i="6"/>
  <c r="H36" i="20" s="1"/>
  <c r="G36" i="20"/>
  <c r="EQ41" i="6"/>
  <c r="EN41" i="6"/>
  <c r="EM41" i="6"/>
  <c r="EL41" i="6"/>
  <c r="EJ41" i="6"/>
  <c r="EI41" i="6"/>
  <c r="EH41" i="6"/>
  <c r="EG41" i="6"/>
  <c r="GS40" i="6"/>
  <c r="GO40" i="6"/>
  <c r="GM40" i="6"/>
  <c r="GN40" i="6" s="1"/>
  <c r="EU40" i="6" s="1"/>
  <c r="GK40" i="6"/>
  <c r="GJ40" i="6"/>
  <c r="J35" i="20" s="1"/>
  <c r="GI40" i="6"/>
  <c r="I35" i="20" s="1"/>
  <c r="GH40" i="6"/>
  <c r="H35" i="20" s="1"/>
  <c r="G35" i="20"/>
  <c r="EQ40" i="6"/>
  <c r="EN40" i="6"/>
  <c r="EM40" i="6"/>
  <c r="EL40" i="6"/>
  <c r="EJ40" i="6"/>
  <c r="EI40" i="6"/>
  <c r="EH40" i="6"/>
  <c r="EG40" i="6"/>
  <c r="GS39" i="6"/>
  <c r="GO39" i="6"/>
  <c r="GM39" i="6"/>
  <c r="GN39" i="6" s="1"/>
  <c r="EU39" i="6" s="1"/>
  <c r="GK39" i="6"/>
  <c r="GJ39" i="6"/>
  <c r="J34" i="20" s="1"/>
  <c r="GI39" i="6"/>
  <c r="I34" i="20" s="1"/>
  <c r="GH39" i="6"/>
  <c r="H34" i="20" s="1"/>
  <c r="G34" i="20"/>
  <c r="EQ39" i="6"/>
  <c r="EN39" i="6"/>
  <c r="EM39" i="6"/>
  <c r="EL39" i="6"/>
  <c r="EJ39" i="6"/>
  <c r="EI39" i="6"/>
  <c r="EH39" i="6"/>
  <c r="EG39" i="6"/>
  <c r="GS38" i="6"/>
  <c r="GO38" i="6"/>
  <c r="GM38" i="6"/>
  <c r="GN38" i="6" s="1"/>
  <c r="EU38" i="6" s="1"/>
  <c r="GK38" i="6"/>
  <c r="GJ38" i="6"/>
  <c r="J33" i="20" s="1"/>
  <c r="GI38" i="6"/>
  <c r="I33" i="20" s="1"/>
  <c r="GH38" i="6"/>
  <c r="H33" i="20" s="1"/>
  <c r="G33" i="20"/>
  <c r="EQ38" i="6"/>
  <c r="EN38" i="6"/>
  <c r="EM38" i="6"/>
  <c r="EL38" i="6"/>
  <c r="EJ38" i="6"/>
  <c r="EI38" i="6"/>
  <c r="EH38" i="6"/>
  <c r="EG38" i="6"/>
  <c r="GS37" i="6"/>
  <c r="GO37" i="6"/>
  <c r="GM37" i="6"/>
  <c r="GN37" i="6" s="1"/>
  <c r="EU37" i="6" s="1"/>
  <c r="GK37" i="6"/>
  <c r="GJ37" i="6"/>
  <c r="J32" i="20" s="1"/>
  <c r="GI37" i="6"/>
  <c r="I32" i="20" s="1"/>
  <c r="GH37" i="6"/>
  <c r="H32" i="20" s="1"/>
  <c r="G32" i="20"/>
  <c r="EQ37" i="6"/>
  <c r="EN37" i="6"/>
  <c r="EM37" i="6"/>
  <c r="EL37" i="6"/>
  <c r="EJ37" i="6"/>
  <c r="EI37" i="6"/>
  <c r="EH37" i="6"/>
  <c r="EG37" i="6"/>
  <c r="GS36" i="6"/>
  <c r="GO36" i="6"/>
  <c r="GM36" i="6"/>
  <c r="GN36" i="6" s="1"/>
  <c r="EU36" i="6" s="1"/>
  <c r="GK36" i="6"/>
  <c r="GJ36" i="6"/>
  <c r="J31" i="20" s="1"/>
  <c r="GI36" i="6"/>
  <c r="I31" i="20" s="1"/>
  <c r="GH36" i="6"/>
  <c r="H31" i="20" s="1"/>
  <c r="G31" i="20"/>
  <c r="EQ36" i="6"/>
  <c r="EN36" i="6"/>
  <c r="EM36" i="6"/>
  <c r="EL36" i="6"/>
  <c r="EJ36" i="6"/>
  <c r="EI36" i="6"/>
  <c r="EH36" i="6"/>
  <c r="EG36" i="6"/>
  <c r="GS35" i="6"/>
  <c r="E80" i="20" s="1"/>
  <c r="GO35" i="6"/>
  <c r="GM35" i="6"/>
  <c r="GN35" i="6" s="1"/>
  <c r="GK35" i="6"/>
  <c r="GJ35" i="6"/>
  <c r="J30" i="20" s="1"/>
  <c r="GI35" i="6"/>
  <c r="I30" i="20" s="1"/>
  <c r="GH35" i="6"/>
  <c r="H30" i="20" s="1"/>
  <c r="G30" i="20"/>
  <c r="EQ35" i="6"/>
  <c r="A80" i="20" s="1"/>
  <c r="EN35" i="6"/>
  <c r="EM35" i="6"/>
  <c r="EL35" i="6"/>
  <c r="EJ35" i="6"/>
  <c r="EI35" i="6"/>
  <c r="EH35" i="6"/>
  <c r="EG35" i="6"/>
  <c r="GS34" i="6"/>
  <c r="E79" i="20" s="1"/>
  <c r="GO34" i="6"/>
  <c r="GM34" i="6"/>
  <c r="GN34" i="6" s="1"/>
  <c r="GK34" i="6"/>
  <c r="GJ34" i="6"/>
  <c r="J29" i="20" s="1"/>
  <c r="GI34" i="6"/>
  <c r="I29" i="20" s="1"/>
  <c r="GH34" i="6"/>
  <c r="H29" i="20" s="1"/>
  <c r="G29" i="20"/>
  <c r="EQ34" i="6"/>
  <c r="A79" i="20" s="1"/>
  <c r="EN34" i="6"/>
  <c r="EM34" i="6"/>
  <c r="EL34" i="6"/>
  <c r="EJ34" i="6"/>
  <c r="EI34" i="6"/>
  <c r="EH34" i="6"/>
  <c r="EG34" i="6"/>
  <c r="GS33" i="6"/>
  <c r="GO33" i="6"/>
  <c r="GM33" i="6"/>
  <c r="GN33" i="6" s="1"/>
  <c r="EU33" i="6" s="1"/>
  <c r="GK33" i="6"/>
  <c r="GJ33" i="6"/>
  <c r="J28" i="20" s="1"/>
  <c r="GI33" i="6"/>
  <c r="I28" i="20" s="1"/>
  <c r="GH33" i="6"/>
  <c r="H28" i="20" s="1"/>
  <c r="G28" i="20"/>
  <c r="EQ33" i="6"/>
  <c r="EN33" i="6"/>
  <c r="EM33" i="6"/>
  <c r="EL33" i="6"/>
  <c r="EJ33" i="6"/>
  <c r="EI33" i="6"/>
  <c r="EH33" i="6"/>
  <c r="EG33" i="6"/>
  <c r="GS32" i="6"/>
  <c r="E77" i="20" s="1"/>
  <c r="GO32" i="6"/>
  <c r="GM32" i="6"/>
  <c r="GN32" i="6" s="1"/>
  <c r="GK32" i="6"/>
  <c r="GJ32" i="6"/>
  <c r="J27" i="20" s="1"/>
  <c r="GI32" i="6"/>
  <c r="I27" i="20" s="1"/>
  <c r="GH32" i="6"/>
  <c r="H27" i="20" s="1"/>
  <c r="G27" i="20"/>
  <c r="EQ32" i="6"/>
  <c r="A77" i="20" s="1"/>
  <c r="EN32" i="6"/>
  <c r="EM32" i="6"/>
  <c r="EL32" i="6"/>
  <c r="EJ32" i="6"/>
  <c r="EI32" i="6"/>
  <c r="EH32" i="6"/>
  <c r="EG32" i="6"/>
  <c r="GS31" i="6"/>
  <c r="E76" i="20" s="1"/>
  <c r="GO31" i="6"/>
  <c r="GM31" i="6"/>
  <c r="GN31" i="6" s="1"/>
  <c r="GK31" i="6"/>
  <c r="GJ31" i="6"/>
  <c r="J26" i="20" s="1"/>
  <c r="GI31" i="6"/>
  <c r="I26" i="20" s="1"/>
  <c r="GH31" i="6"/>
  <c r="H26" i="20" s="1"/>
  <c r="G26" i="20"/>
  <c r="EQ31" i="6"/>
  <c r="A76" i="20" s="1"/>
  <c r="EN31" i="6"/>
  <c r="FD31" i="6" s="1"/>
  <c r="EM31" i="6"/>
  <c r="EL31" i="6"/>
  <c r="EJ31" i="6"/>
  <c r="EI31" i="6"/>
  <c r="EH31" i="6"/>
  <c r="EG31" i="6"/>
  <c r="GS30" i="6"/>
  <c r="GS29" i="6"/>
  <c r="GS28" i="6"/>
  <c r="GK28" i="6"/>
  <c r="GI28" i="6"/>
  <c r="GH28" i="6"/>
  <c r="EO28" i="6"/>
  <c r="GS27" i="6"/>
  <c r="GO27" i="6"/>
  <c r="GP27" i="6" s="1"/>
  <c r="GM27" i="6"/>
  <c r="GN27" i="6" s="1"/>
  <c r="GI27" i="6"/>
  <c r="GH27" i="6"/>
  <c r="EO27" i="6"/>
  <c r="GQ27" i="6" s="1"/>
  <c r="GS26" i="6"/>
  <c r="E75" i="20" s="1"/>
  <c r="GO26" i="6"/>
  <c r="GM26" i="6"/>
  <c r="GN26" i="6" s="1"/>
  <c r="EU26" i="6" s="1"/>
  <c r="I75" i="20" s="1"/>
  <c r="GK26" i="6"/>
  <c r="GJ26" i="6"/>
  <c r="J24" i="20" s="1"/>
  <c r="GI26" i="6"/>
  <c r="I24" i="20" s="1"/>
  <c r="GH26" i="6"/>
  <c r="H24" i="20" s="1"/>
  <c r="G24" i="20"/>
  <c r="EQ26" i="6"/>
  <c r="A75" i="20" s="1"/>
  <c r="EN26" i="6"/>
  <c r="EM26" i="6"/>
  <c r="EL26" i="6"/>
  <c r="EJ26" i="6"/>
  <c r="EI26" i="6"/>
  <c r="EH26" i="6"/>
  <c r="EG26" i="6"/>
  <c r="GS25" i="6"/>
  <c r="E74" i="20" s="1"/>
  <c r="GO25" i="6"/>
  <c r="GM25" i="6"/>
  <c r="GN25" i="6" s="1"/>
  <c r="GI25" i="6"/>
  <c r="I23" i="20" s="1"/>
  <c r="GH25" i="6"/>
  <c r="H23" i="20" s="1"/>
  <c r="G23" i="20"/>
  <c r="EQ25" i="6"/>
  <c r="A74" i="20" s="1"/>
  <c r="EN25" i="6"/>
  <c r="EL25" i="6"/>
  <c r="EJ25" i="6"/>
  <c r="EI25" i="6"/>
  <c r="EH25" i="6"/>
  <c r="EG25" i="6"/>
  <c r="GS24" i="6"/>
  <c r="E73" i="20" s="1"/>
  <c r="GO24" i="6"/>
  <c r="GM24" i="6"/>
  <c r="GN24" i="6" s="1"/>
  <c r="GK24" i="6"/>
  <c r="GJ24" i="6"/>
  <c r="J22" i="20" s="1"/>
  <c r="GI24" i="6"/>
  <c r="I22" i="20" s="1"/>
  <c r="GH24" i="6"/>
  <c r="H22" i="20" s="1"/>
  <c r="G22" i="20"/>
  <c r="EQ24" i="6"/>
  <c r="A73" i="20" s="1"/>
  <c r="EN24" i="6"/>
  <c r="EM24" i="6"/>
  <c r="EL24" i="6"/>
  <c r="EJ24" i="6"/>
  <c r="EI24" i="6"/>
  <c r="EH24" i="6"/>
  <c r="EG24" i="6"/>
  <c r="GS23" i="6"/>
  <c r="E72" i="20" s="1"/>
  <c r="GO23" i="6"/>
  <c r="GM23" i="6"/>
  <c r="GN23" i="6" s="1"/>
  <c r="GK23" i="6"/>
  <c r="GJ23" i="6"/>
  <c r="J21" i="20" s="1"/>
  <c r="GI23" i="6"/>
  <c r="I21" i="20" s="1"/>
  <c r="GH23" i="6"/>
  <c r="H21" i="20" s="1"/>
  <c r="G21" i="20"/>
  <c r="EQ23" i="6"/>
  <c r="A72" i="20" s="1"/>
  <c r="EN23" i="6"/>
  <c r="EM23" i="6"/>
  <c r="EL23" i="6"/>
  <c r="EJ23" i="6"/>
  <c r="EI23" i="6"/>
  <c r="EH23" i="6"/>
  <c r="EG23" i="6"/>
  <c r="GS22" i="6"/>
  <c r="GO22" i="6"/>
  <c r="GM22" i="6"/>
  <c r="GN22" i="6" s="1"/>
  <c r="EU22" i="6" s="1"/>
  <c r="GK22" i="6"/>
  <c r="GJ22" i="6"/>
  <c r="J20" i="20" s="1"/>
  <c r="GI22" i="6"/>
  <c r="I20" i="20" s="1"/>
  <c r="GH22" i="6"/>
  <c r="H20" i="20" s="1"/>
  <c r="G20" i="20"/>
  <c r="EQ22" i="6"/>
  <c r="EN22" i="6"/>
  <c r="EM22" i="6"/>
  <c r="EL22" i="6"/>
  <c r="EJ22" i="6"/>
  <c r="EI22" i="6"/>
  <c r="EH22" i="6"/>
  <c r="EG22" i="6"/>
  <c r="GS21" i="6"/>
  <c r="GO21" i="6"/>
  <c r="GM21" i="6"/>
  <c r="GN21" i="6" s="1"/>
  <c r="EU21" i="6" s="1"/>
  <c r="GK21" i="6"/>
  <c r="GJ21" i="6"/>
  <c r="J19" i="20" s="1"/>
  <c r="GI21" i="6"/>
  <c r="I19" i="20" s="1"/>
  <c r="GH21" i="6"/>
  <c r="H19" i="20" s="1"/>
  <c r="G19" i="20"/>
  <c r="EQ21" i="6"/>
  <c r="EN21" i="6"/>
  <c r="EM21" i="6"/>
  <c r="EL21" i="6"/>
  <c r="EJ21" i="6"/>
  <c r="EI21" i="6"/>
  <c r="EH21" i="6"/>
  <c r="EG21" i="6"/>
  <c r="GS20" i="6"/>
  <c r="GO20" i="6"/>
  <c r="GM20" i="6"/>
  <c r="GN20" i="6" s="1"/>
  <c r="GK20" i="6"/>
  <c r="GJ20" i="6"/>
  <c r="J18" i="20" s="1"/>
  <c r="GI20" i="6"/>
  <c r="I18" i="20" s="1"/>
  <c r="GH20" i="6"/>
  <c r="H18" i="20" s="1"/>
  <c r="G18" i="20"/>
  <c r="EQ20" i="6"/>
  <c r="EN20" i="6"/>
  <c r="EM20" i="6"/>
  <c r="EL20" i="6"/>
  <c r="EJ20" i="6"/>
  <c r="EI20" i="6"/>
  <c r="EH20" i="6"/>
  <c r="EG20" i="6"/>
  <c r="GS19" i="6"/>
  <c r="GO19" i="6"/>
  <c r="GM19" i="6"/>
  <c r="GN19" i="6" s="1"/>
  <c r="GK19" i="6"/>
  <c r="GJ19" i="6"/>
  <c r="J17" i="20" s="1"/>
  <c r="GI19" i="6"/>
  <c r="I17" i="20" s="1"/>
  <c r="GH19" i="6"/>
  <c r="H17" i="20" s="1"/>
  <c r="G17" i="20"/>
  <c r="EQ19" i="6"/>
  <c r="EN19" i="6"/>
  <c r="EM19" i="6"/>
  <c r="EL19" i="6"/>
  <c r="EJ19" i="6"/>
  <c r="EI19" i="6"/>
  <c r="EH19" i="6"/>
  <c r="EG19" i="6"/>
  <c r="GS18" i="6"/>
  <c r="GO18" i="6"/>
  <c r="GM18" i="6"/>
  <c r="GN18" i="6" s="1"/>
  <c r="EU18" i="6" s="1"/>
  <c r="GK18" i="6"/>
  <c r="GJ18" i="6"/>
  <c r="J16" i="20" s="1"/>
  <c r="GI18" i="6"/>
  <c r="I16" i="20" s="1"/>
  <c r="GH18" i="6"/>
  <c r="H16" i="20" s="1"/>
  <c r="G16" i="20"/>
  <c r="EQ18" i="6"/>
  <c r="EN18" i="6"/>
  <c r="EM18" i="6"/>
  <c r="EL18" i="6"/>
  <c r="EJ18" i="6"/>
  <c r="EI18" i="6"/>
  <c r="EH18" i="6"/>
  <c r="EG18" i="6"/>
  <c r="GS17" i="6"/>
  <c r="GO17" i="6"/>
  <c r="GM17" i="6"/>
  <c r="GN17" i="6" s="1"/>
  <c r="EU17" i="6" s="1"/>
  <c r="GK17" i="6"/>
  <c r="GJ17" i="6"/>
  <c r="J15" i="20" s="1"/>
  <c r="GI17" i="6"/>
  <c r="I15" i="20" s="1"/>
  <c r="GH17" i="6"/>
  <c r="H15" i="20" s="1"/>
  <c r="G15" i="20"/>
  <c r="EQ17" i="6"/>
  <c r="EN17" i="6"/>
  <c r="EM17" i="6"/>
  <c r="EL17" i="6"/>
  <c r="EJ17" i="6"/>
  <c r="EI17" i="6"/>
  <c r="EH17" i="6"/>
  <c r="EG17" i="6"/>
  <c r="GS16" i="6"/>
  <c r="GO16" i="6"/>
  <c r="GM16" i="6"/>
  <c r="GN16" i="6" s="1"/>
  <c r="EU16" i="6" s="1"/>
  <c r="GK16" i="6"/>
  <c r="GJ16" i="6"/>
  <c r="J14" i="20" s="1"/>
  <c r="GI16" i="6"/>
  <c r="I14" i="20" s="1"/>
  <c r="GH16" i="6"/>
  <c r="H14" i="20" s="1"/>
  <c r="G14" i="20"/>
  <c r="EQ16" i="6"/>
  <c r="EN16" i="6"/>
  <c r="EM16" i="6"/>
  <c r="EL16" i="6"/>
  <c r="EJ16" i="6"/>
  <c r="EI16" i="6"/>
  <c r="EH16" i="6"/>
  <c r="EG16" i="6"/>
  <c r="GS15" i="6"/>
  <c r="GM12" i="6"/>
  <c r="CM10" i="6"/>
  <c r="BD10" i="6"/>
  <c r="V10" i="6"/>
  <c r="EG4" i="6"/>
  <c r="EH4" i="6" s="1" a="1"/>
  <c r="EH4" i="6" s="1"/>
  <c r="GJ106" i="5"/>
  <c r="GI106" i="5"/>
  <c r="GH106" i="5"/>
  <c r="EQ106" i="5"/>
  <c r="EN106" i="5"/>
  <c r="EM106" i="5"/>
  <c r="EL106" i="5"/>
  <c r="EK106" i="5"/>
  <c r="EJ106" i="5"/>
  <c r="EI106" i="5"/>
  <c r="EH106" i="5"/>
  <c r="GJ105" i="5"/>
  <c r="GI105" i="5"/>
  <c r="GH105" i="5"/>
  <c r="EQ105" i="5"/>
  <c r="EN105" i="5"/>
  <c r="EM105" i="5"/>
  <c r="EL105" i="5"/>
  <c r="EK105" i="5"/>
  <c r="EJ105" i="5"/>
  <c r="EI105" i="5"/>
  <c r="EH105" i="5"/>
  <c r="GJ104" i="5"/>
  <c r="GI104" i="5"/>
  <c r="GH104" i="5"/>
  <c r="EQ104" i="5"/>
  <c r="EN104" i="5"/>
  <c r="EM104" i="5"/>
  <c r="EL104" i="5"/>
  <c r="EK104" i="5"/>
  <c r="EJ104" i="5"/>
  <c r="EI104" i="5"/>
  <c r="EH104" i="5"/>
  <c r="GJ103" i="5"/>
  <c r="GI103" i="5"/>
  <c r="GH103" i="5"/>
  <c r="EQ103" i="5"/>
  <c r="EN103" i="5"/>
  <c r="EM103" i="5"/>
  <c r="EL103" i="5"/>
  <c r="EK103" i="5"/>
  <c r="EJ103" i="5"/>
  <c r="EI103" i="5"/>
  <c r="EH103" i="5"/>
  <c r="GJ102" i="5"/>
  <c r="GI102" i="5"/>
  <c r="GH102" i="5"/>
  <c r="EQ102" i="5"/>
  <c r="EN102" i="5"/>
  <c r="EM102" i="5"/>
  <c r="EL102" i="5"/>
  <c r="EK102" i="5"/>
  <c r="EJ102" i="5"/>
  <c r="EI102" i="5"/>
  <c r="EH102" i="5"/>
  <c r="GJ101" i="5"/>
  <c r="GI101" i="5"/>
  <c r="GH101" i="5"/>
  <c r="EQ101" i="5"/>
  <c r="EN101" i="5"/>
  <c r="EM101" i="5"/>
  <c r="EL101" i="5"/>
  <c r="EK101" i="5"/>
  <c r="EJ101" i="5"/>
  <c r="EI101" i="5"/>
  <c r="EH101" i="5"/>
  <c r="GJ100" i="5"/>
  <c r="GI100" i="5"/>
  <c r="GH100" i="5"/>
  <c r="EQ100" i="5"/>
  <c r="EN100" i="5"/>
  <c r="EM100" i="5"/>
  <c r="EL100" i="5"/>
  <c r="EK100" i="5"/>
  <c r="EJ100" i="5"/>
  <c r="EI100" i="5"/>
  <c r="EH100" i="5"/>
  <c r="GJ99" i="5"/>
  <c r="GI99" i="5"/>
  <c r="GH99" i="5"/>
  <c r="EQ99" i="5"/>
  <c r="EN99" i="5"/>
  <c r="EM99" i="5"/>
  <c r="EL99" i="5"/>
  <c r="EK99" i="5"/>
  <c r="EJ99" i="5"/>
  <c r="EI99" i="5"/>
  <c r="EH99" i="5"/>
  <c r="GJ98" i="5"/>
  <c r="GI98" i="5"/>
  <c r="GH98" i="5"/>
  <c r="EQ98" i="5"/>
  <c r="EN98" i="5"/>
  <c r="EM98" i="5"/>
  <c r="EL98" i="5"/>
  <c r="EK98" i="5"/>
  <c r="EJ98" i="5"/>
  <c r="EI98" i="5"/>
  <c r="EH98" i="5"/>
  <c r="GJ97" i="5"/>
  <c r="GI97" i="5"/>
  <c r="GH97" i="5"/>
  <c r="EQ97" i="5"/>
  <c r="EN97" i="5"/>
  <c r="EM97" i="5"/>
  <c r="EL97" i="5"/>
  <c r="EK97" i="5"/>
  <c r="EJ97" i="5"/>
  <c r="EI97" i="5"/>
  <c r="EH97" i="5"/>
  <c r="GO96" i="5"/>
  <c r="GM96" i="5"/>
  <c r="GN96" i="5" s="1"/>
  <c r="EU96" i="5" s="1"/>
  <c r="GJ96" i="5"/>
  <c r="GI96" i="5"/>
  <c r="GH96" i="5"/>
  <c r="EN96" i="5"/>
  <c r="EM96" i="5"/>
  <c r="EL96" i="5"/>
  <c r="EK96" i="5"/>
  <c r="EQ96" i="5" s="1"/>
  <c r="EJ96" i="5"/>
  <c r="EI96" i="5"/>
  <c r="EH96" i="5"/>
  <c r="GO95" i="5"/>
  <c r="GM95" i="5"/>
  <c r="GN95" i="5" s="1"/>
  <c r="EU95" i="5" s="1"/>
  <c r="GJ95" i="5"/>
  <c r="GI95" i="5"/>
  <c r="GH95" i="5"/>
  <c r="EQ95" i="5"/>
  <c r="EN95" i="5"/>
  <c r="EM95" i="5"/>
  <c r="EL95" i="5"/>
  <c r="EK95" i="5"/>
  <c r="EJ95" i="5"/>
  <c r="EI95" i="5"/>
  <c r="EH95" i="5"/>
  <c r="GO94" i="5"/>
  <c r="GM94" i="5"/>
  <c r="GN94" i="5" s="1"/>
  <c r="EU94" i="5" s="1"/>
  <c r="GJ94" i="5"/>
  <c r="GI94" i="5"/>
  <c r="GH94" i="5"/>
  <c r="EQ94" i="5"/>
  <c r="EN94" i="5"/>
  <c r="EM94" i="5"/>
  <c r="EL94" i="5"/>
  <c r="EK94" i="5"/>
  <c r="EJ94" i="5"/>
  <c r="EI94" i="5"/>
  <c r="EH94" i="5"/>
  <c r="GO93" i="5"/>
  <c r="GM93" i="5"/>
  <c r="GN93" i="5" s="1"/>
  <c r="EU93" i="5" s="1"/>
  <c r="GJ93" i="5"/>
  <c r="GI93" i="5"/>
  <c r="GH93" i="5"/>
  <c r="EQ93" i="5"/>
  <c r="EN93" i="5"/>
  <c r="EM93" i="5"/>
  <c r="EL93" i="5"/>
  <c r="EK93" i="5"/>
  <c r="EJ93" i="5"/>
  <c r="EI93" i="5"/>
  <c r="EH93" i="5"/>
  <c r="GO92" i="5"/>
  <c r="GM92" i="5"/>
  <c r="GN92" i="5" s="1"/>
  <c r="EU92" i="5" s="1"/>
  <c r="GJ92" i="5"/>
  <c r="EQ92" i="5"/>
  <c r="EN92" i="5"/>
  <c r="EM92" i="5"/>
  <c r="EL92" i="5"/>
  <c r="EK92" i="5"/>
  <c r="EJ92" i="5"/>
  <c r="EI92" i="5"/>
  <c r="EH92" i="5"/>
  <c r="GO91" i="5"/>
  <c r="GM91" i="5"/>
  <c r="GN91" i="5" s="1"/>
  <c r="EU91" i="5" s="1"/>
  <c r="GJ91" i="5"/>
  <c r="EN91" i="5"/>
  <c r="EM91" i="5"/>
  <c r="EL91" i="5"/>
  <c r="EK91" i="5"/>
  <c r="EQ91" i="5" s="1"/>
  <c r="EJ91" i="5"/>
  <c r="EI91" i="5"/>
  <c r="EH91" i="5"/>
  <c r="GO90" i="5"/>
  <c r="GM90" i="5"/>
  <c r="GN90" i="5" s="1"/>
  <c r="EU90" i="5" s="1"/>
  <c r="GJ90" i="5"/>
  <c r="EQ90" i="5"/>
  <c r="EN90" i="5"/>
  <c r="EM90" i="5"/>
  <c r="EL90" i="5"/>
  <c r="EK90" i="5"/>
  <c r="EJ90" i="5"/>
  <c r="EI90" i="5"/>
  <c r="EH90" i="5"/>
  <c r="GO89" i="5"/>
  <c r="GM89" i="5"/>
  <c r="GN89" i="5" s="1"/>
  <c r="EU89" i="5" s="1"/>
  <c r="GJ89" i="5"/>
  <c r="EN89" i="5"/>
  <c r="EM89" i="5"/>
  <c r="EL89" i="5"/>
  <c r="EK89" i="5"/>
  <c r="EQ89" i="5" s="1"/>
  <c r="EJ89" i="5"/>
  <c r="EI89" i="5"/>
  <c r="EH89" i="5"/>
  <c r="GO88" i="5"/>
  <c r="GM88" i="5"/>
  <c r="GN88" i="5" s="1"/>
  <c r="GJ88" i="5"/>
  <c r="EN88" i="5"/>
  <c r="EM88" i="5"/>
  <c r="EL88" i="5"/>
  <c r="EK88" i="5"/>
  <c r="EQ88" i="5" s="1"/>
  <c r="EJ88" i="5"/>
  <c r="EI88" i="5"/>
  <c r="EH88" i="5"/>
  <c r="GO87" i="5"/>
  <c r="GM87" i="5"/>
  <c r="GN87" i="5" s="1"/>
  <c r="GJ87" i="5"/>
  <c r="EN87" i="5"/>
  <c r="EM87" i="5"/>
  <c r="EL87" i="5"/>
  <c r="EK87" i="5"/>
  <c r="EQ87" i="5" s="1"/>
  <c r="EJ87" i="5"/>
  <c r="EI87" i="5"/>
  <c r="EH87" i="5"/>
  <c r="GI84" i="5"/>
  <c r="GH84" i="5"/>
  <c r="GI83" i="5"/>
  <c r="GH83" i="5"/>
  <c r="EO83" i="5"/>
  <c r="GO82" i="5"/>
  <c r="GM82" i="5"/>
  <c r="GN82" i="5" s="1"/>
  <c r="EU82" i="5" s="1"/>
  <c r="GJ82" i="5"/>
  <c r="I62" i="19" s="1"/>
  <c r="GI82" i="5"/>
  <c r="H62" i="19" s="1"/>
  <c r="GH82" i="5"/>
  <c r="G62" i="19" s="1"/>
  <c r="F62" i="19"/>
  <c r="EQ82" i="5"/>
  <c r="EN82" i="5"/>
  <c r="EM82" i="5"/>
  <c r="EL82" i="5"/>
  <c r="EJ82" i="5"/>
  <c r="EI82" i="5"/>
  <c r="EH82" i="5"/>
  <c r="GO81" i="5"/>
  <c r="GM81" i="5"/>
  <c r="GN81" i="5" s="1"/>
  <c r="EU81" i="5" s="1"/>
  <c r="GJ81" i="5"/>
  <c r="I61" i="19" s="1"/>
  <c r="GI81" i="5"/>
  <c r="H61" i="19" s="1"/>
  <c r="GH81" i="5"/>
  <c r="G61" i="19" s="1"/>
  <c r="F61" i="19"/>
  <c r="EQ81" i="5"/>
  <c r="EN81" i="5"/>
  <c r="EM81" i="5"/>
  <c r="EL81" i="5"/>
  <c r="EJ81" i="5"/>
  <c r="EI81" i="5"/>
  <c r="EH81" i="5"/>
  <c r="GO80" i="5"/>
  <c r="GM80" i="5"/>
  <c r="GN80" i="5" s="1"/>
  <c r="EU80" i="5" s="1"/>
  <c r="GJ80" i="5"/>
  <c r="I60" i="19" s="1"/>
  <c r="GI80" i="5"/>
  <c r="H60" i="19" s="1"/>
  <c r="GH80" i="5"/>
  <c r="G60" i="19" s="1"/>
  <c r="F60" i="19"/>
  <c r="EQ80" i="5"/>
  <c r="EN80" i="5"/>
  <c r="EM80" i="5"/>
  <c r="EL80" i="5"/>
  <c r="EJ80" i="5"/>
  <c r="EI80" i="5"/>
  <c r="EH80" i="5"/>
  <c r="GI77" i="5"/>
  <c r="GH77" i="5"/>
  <c r="GG77" i="5"/>
  <c r="EO77" i="5"/>
  <c r="GO75" i="5"/>
  <c r="GM75" i="5"/>
  <c r="GN75" i="5" s="1"/>
  <c r="EU75" i="5" s="1"/>
  <c r="I58" i="19"/>
  <c r="H58" i="19"/>
  <c r="G58" i="19"/>
  <c r="F58" i="19"/>
  <c r="EQ75" i="5"/>
  <c r="EN75" i="5"/>
  <c r="GF75" i="5" s="1"/>
  <c r="EM75" i="5"/>
  <c r="EJ75" i="5"/>
  <c r="EI75" i="5"/>
  <c r="EH75" i="5"/>
  <c r="GO74" i="5"/>
  <c r="GM74" i="5"/>
  <c r="GN74" i="5" s="1"/>
  <c r="EU74" i="5" s="1"/>
  <c r="I57" i="19"/>
  <c r="H57" i="19"/>
  <c r="G57" i="19"/>
  <c r="F57" i="19"/>
  <c r="EQ74" i="5"/>
  <c r="EN74" i="5"/>
  <c r="GF74" i="5" s="1"/>
  <c r="EM74" i="5"/>
  <c r="EJ74" i="5"/>
  <c r="EI74" i="5"/>
  <c r="EH74" i="5"/>
  <c r="GO73" i="5"/>
  <c r="GM73" i="5"/>
  <c r="GN73" i="5" s="1"/>
  <c r="EU73" i="5" s="1"/>
  <c r="I56" i="19"/>
  <c r="H56" i="19"/>
  <c r="G56" i="19"/>
  <c r="F56" i="19"/>
  <c r="EQ73" i="5"/>
  <c r="EN73" i="5"/>
  <c r="GF73" i="5" s="1"/>
  <c r="EM73" i="5"/>
  <c r="EJ73" i="5"/>
  <c r="EI73" i="5"/>
  <c r="EH73" i="5"/>
  <c r="GO72" i="5"/>
  <c r="GM72" i="5"/>
  <c r="GN72" i="5" s="1"/>
  <c r="EU72" i="5" s="1"/>
  <c r="I55" i="19"/>
  <c r="H55" i="19"/>
  <c r="G55" i="19"/>
  <c r="F55" i="19"/>
  <c r="EQ72" i="5"/>
  <c r="EN72" i="5"/>
  <c r="GF72" i="5" s="1"/>
  <c r="EM72" i="5"/>
  <c r="EJ72" i="5"/>
  <c r="EI72" i="5"/>
  <c r="EH72" i="5"/>
  <c r="GO71" i="5"/>
  <c r="GM71" i="5"/>
  <c r="GN71" i="5" s="1"/>
  <c r="EU71" i="5" s="1"/>
  <c r="I54" i="19"/>
  <c r="H54" i="19"/>
  <c r="G54" i="19"/>
  <c r="F54" i="19"/>
  <c r="EQ71" i="5"/>
  <c r="EN71" i="5"/>
  <c r="GF71" i="5" s="1"/>
  <c r="EM71" i="5"/>
  <c r="EJ71" i="5"/>
  <c r="EI71" i="5"/>
  <c r="EH71" i="5"/>
  <c r="GO70" i="5"/>
  <c r="GM70" i="5"/>
  <c r="GN70" i="5" s="1"/>
  <c r="EU70" i="5" s="1"/>
  <c r="I53" i="19"/>
  <c r="H53" i="19"/>
  <c r="G53" i="19"/>
  <c r="F53" i="19"/>
  <c r="EQ70" i="5"/>
  <c r="EN70" i="5"/>
  <c r="GF70" i="5" s="1"/>
  <c r="EM70" i="5"/>
  <c r="EJ70" i="5"/>
  <c r="EI70" i="5"/>
  <c r="EH70" i="5"/>
  <c r="GO69" i="5"/>
  <c r="GM69" i="5"/>
  <c r="GN69" i="5" s="1"/>
  <c r="EU69" i="5" s="1"/>
  <c r="I52" i="19"/>
  <c r="H52" i="19"/>
  <c r="G52" i="19"/>
  <c r="F52" i="19"/>
  <c r="EQ69" i="5"/>
  <c r="EN69" i="5"/>
  <c r="GF69" i="5" s="1"/>
  <c r="EM69" i="5"/>
  <c r="EJ69" i="5"/>
  <c r="EI69" i="5"/>
  <c r="EH69" i="5"/>
  <c r="GO68" i="5"/>
  <c r="GM68" i="5"/>
  <c r="GN68" i="5" s="1"/>
  <c r="EU68" i="5" s="1"/>
  <c r="I51" i="19"/>
  <c r="H51" i="19"/>
  <c r="G51" i="19"/>
  <c r="F51" i="19"/>
  <c r="EQ68" i="5"/>
  <c r="EN68" i="5"/>
  <c r="GF68" i="5" s="1"/>
  <c r="EM68" i="5"/>
  <c r="EJ68" i="5"/>
  <c r="EI68" i="5"/>
  <c r="EH68" i="5"/>
  <c r="GO67" i="5"/>
  <c r="GM67" i="5"/>
  <c r="GN67" i="5" s="1"/>
  <c r="EU67" i="5" s="1"/>
  <c r="I50" i="19"/>
  <c r="H50" i="19"/>
  <c r="G50" i="19"/>
  <c r="F50" i="19"/>
  <c r="EQ67" i="5"/>
  <c r="EN67" i="5"/>
  <c r="GF67" i="5" s="1"/>
  <c r="EM67" i="5"/>
  <c r="EJ67" i="5"/>
  <c r="EI67" i="5"/>
  <c r="EH67" i="5"/>
  <c r="GO66" i="5"/>
  <c r="GM66" i="5"/>
  <c r="GN66" i="5" s="1"/>
  <c r="EU66" i="5" s="1"/>
  <c r="I49" i="19"/>
  <c r="H49" i="19"/>
  <c r="G49" i="19"/>
  <c r="F49" i="19"/>
  <c r="EQ66" i="5"/>
  <c r="EN66" i="5"/>
  <c r="GF66" i="5" s="1"/>
  <c r="EM66" i="5"/>
  <c r="EJ66" i="5"/>
  <c r="EI66" i="5"/>
  <c r="EH66" i="5"/>
  <c r="GO65" i="5"/>
  <c r="GM65" i="5"/>
  <c r="GN65" i="5" s="1"/>
  <c r="EU65" i="5" s="1"/>
  <c r="I48" i="19"/>
  <c r="H48" i="19"/>
  <c r="G48" i="19"/>
  <c r="F48" i="19"/>
  <c r="EQ65" i="5"/>
  <c r="EN65" i="5"/>
  <c r="GF65" i="5" s="1"/>
  <c r="EM65" i="5"/>
  <c r="EJ65" i="5"/>
  <c r="EI65" i="5"/>
  <c r="EH65" i="5"/>
  <c r="GO64" i="5"/>
  <c r="GM64" i="5"/>
  <c r="GN64" i="5" s="1"/>
  <c r="EU64" i="5" s="1"/>
  <c r="I47" i="19"/>
  <c r="H47" i="19"/>
  <c r="G47" i="19"/>
  <c r="F47" i="19"/>
  <c r="EQ64" i="5"/>
  <c r="EN64" i="5"/>
  <c r="GF64" i="5" s="1"/>
  <c r="EM64" i="5"/>
  <c r="EJ64" i="5"/>
  <c r="EI64" i="5"/>
  <c r="EH64" i="5"/>
  <c r="GO63" i="5"/>
  <c r="GM63" i="5"/>
  <c r="GN63" i="5" s="1"/>
  <c r="EU63" i="5" s="1"/>
  <c r="I46" i="19"/>
  <c r="H46" i="19"/>
  <c r="G46" i="19"/>
  <c r="F46" i="19"/>
  <c r="EQ63" i="5"/>
  <c r="EN63" i="5"/>
  <c r="GF63" i="5" s="1"/>
  <c r="EM63" i="5"/>
  <c r="EJ63" i="5"/>
  <c r="EI63" i="5"/>
  <c r="EH63" i="5"/>
  <c r="GO62" i="5"/>
  <c r="GM62" i="5"/>
  <c r="GN62" i="5" s="1"/>
  <c r="EU62" i="5" s="1"/>
  <c r="I45" i="19"/>
  <c r="H45" i="19"/>
  <c r="G45" i="19"/>
  <c r="F45" i="19"/>
  <c r="EQ62" i="5"/>
  <c r="EN62" i="5"/>
  <c r="EM62" i="5"/>
  <c r="EJ62" i="5"/>
  <c r="EI62" i="5"/>
  <c r="EH62" i="5"/>
  <c r="GO61" i="5"/>
  <c r="GM61" i="5"/>
  <c r="GN61" i="5" s="1"/>
  <c r="EU61" i="5" s="1"/>
  <c r="I44" i="19"/>
  <c r="H44" i="19"/>
  <c r="G44" i="19"/>
  <c r="F44" i="19"/>
  <c r="EQ61" i="5"/>
  <c r="EN61" i="5"/>
  <c r="GF61" i="5" s="1"/>
  <c r="EM61" i="5"/>
  <c r="EJ61" i="5"/>
  <c r="EI61" i="5"/>
  <c r="EH61" i="5"/>
  <c r="GO60" i="5"/>
  <c r="GM60" i="5"/>
  <c r="GN60" i="5" s="1"/>
  <c r="EU60" i="5" s="1"/>
  <c r="I43" i="19"/>
  <c r="H43" i="19"/>
  <c r="G43" i="19"/>
  <c r="F43" i="19"/>
  <c r="EQ60" i="5"/>
  <c r="EN60" i="5"/>
  <c r="GF60" i="5" s="1"/>
  <c r="EM60" i="5"/>
  <c r="EJ60" i="5"/>
  <c r="EI60" i="5"/>
  <c r="EH60" i="5"/>
  <c r="GO59" i="5"/>
  <c r="GM59" i="5"/>
  <c r="GN59" i="5" s="1"/>
  <c r="EU59" i="5" s="1"/>
  <c r="I42" i="19"/>
  <c r="H42" i="19"/>
  <c r="G42" i="19"/>
  <c r="F42" i="19"/>
  <c r="EQ59" i="5"/>
  <c r="EN59" i="5"/>
  <c r="GF59" i="5" s="1"/>
  <c r="EM59" i="5"/>
  <c r="EJ59" i="5"/>
  <c r="EI59" i="5"/>
  <c r="EH59" i="5"/>
  <c r="GL56" i="5"/>
  <c r="GI56" i="5"/>
  <c r="GH56" i="5"/>
  <c r="GG56" i="5"/>
  <c r="EO56" i="5"/>
  <c r="GL55" i="5"/>
  <c r="GO54" i="5"/>
  <c r="GM54" i="5"/>
  <c r="GN54" i="5" s="1"/>
  <c r="EU54" i="5" s="1"/>
  <c r="I40" i="19"/>
  <c r="H40" i="19"/>
  <c r="G40" i="19"/>
  <c r="F40" i="19"/>
  <c r="EQ54" i="5"/>
  <c r="EN54" i="5"/>
  <c r="GF54" i="5" s="1"/>
  <c r="EM54" i="5"/>
  <c r="EJ54" i="5"/>
  <c r="EI54" i="5"/>
  <c r="EH54" i="5"/>
  <c r="GO53" i="5"/>
  <c r="GM53" i="5"/>
  <c r="GN53" i="5" s="1"/>
  <c r="EU53" i="5" s="1"/>
  <c r="I39" i="19"/>
  <c r="H39" i="19"/>
  <c r="G39" i="19"/>
  <c r="F39" i="19"/>
  <c r="EQ53" i="5"/>
  <c r="EN53" i="5"/>
  <c r="GF53" i="5" s="1"/>
  <c r="EM53" i="5"/>
  <c r="EJ53" i="5"/>
  <c r="EI53" i="5"/>
  <c r="EH53" i="5"/>
  <c r="GO52" i="5"/>
  <c r="GP52" i="5" s="1"/>
  <c r="GM52" i="5"/>
  <c r="GN52" i="5" s="1"/>
  <c r="EU52" i="5" s="1"/>
  <c r="I38" i="19"/>
  <c r="H38" i="19"/>
  <c r="G38" i="19"/>
  <c r="F38" i="19"/>
  <c r="EQ52" i="5"/>
  <c r="EN52" i="5"/>
  <c r="GF52" i="5" s="1"/>
  <c r="EM52" i="5"/>
  <c r="EJ52" i="5"/>
  <c r="EI52" i="5"/>
  <c r="EH52" i="5"/>
  <c r="GO51" i="5"/>
  <c r="GM51" i="5"/>
  <c r="GN51" i="5" s="1"/>
  <c r="EU51" i="5" s="1"/>
  <c r="I37" i="19"/>
  <c r="H37" i="19"/>
  <c r="G37" i="19"/>
  <c r="F37" i="19"/>
  <c r="EQ51" i="5"/>
  <c r="EN51" i="5"/>
  <c r="EM51" i="5"/>
  <c r="EJ51" i="5"/>
  <c r="EI51" i="5"/>
  <c r="EH51" i="5"/>
  <c r="GO50" i="5"/>
  <c r="GP50" i="5" s="1"/>
  <c r="GM50" i="5"/>
  <c r="GN50" i="5" s="1"/>
  <c r="EU50" i="5" s="1"/>
  <c r="I36" i="19"/>
  <c r="H36" i="19"/>
  <c r="G36" i="19"/>
  <c r="F36" i="19"/>
  <c r="EQ50" i="5"/>
  <c r="EN50" i="5"/>
  <c r="GF50" i="5" s="1"/>
  <c r="EM50" i="5"/>
  <c r="EJ50" i="5"/>
  <c r="EI50" i="5"/>
  <c r="EH50" i="5"/>
  <c r="GO49" i="5"/>
  <c r="GM49" i="5"/>
  <c r="GN49" i="5" s="1"/>
  <c r="EU49" i="5" s="1"/>
  <c r="I35" i="19"/>
  <c r="H35" i="19"/>
  <c r="G35" i="19"/>
  <c r="F35" i="19"/>
  <c r="EQ49" i="5"/>
  <c r="EN49" i="5"/>
  <c r="EM49" i="5"/>
  <c r="EJ49" i="5"/>
  <c r="EI49" i="5"/>
  <c r="EH49" i="5"/>
  <c r="GO48" i="5"/>
  <c r="GM48" i="5"/>
  <c r="GN48" i="5" s="1"/>
  <c r="EU48" i="5" s="1"/>
  <c r="I34" i="19"/>
  <c r="H34" i="19"/>
  <c r="G34" i="19"/>
  <c r="F34" i="19"/>
  <c r="EQ48" i="5"/>
  <c r="EN48" i="5"/>
  <c r="GF48" i="5" s="1"/>
  <c r="EM48" i="5"/>
  <c r="EJ48" i="5"/>
  <c r="EI48" i="5"/>
  <c r="EH48" i="5"/>
  <c r="GO47" i="5"/>
  <c r="GM47" i="5"/>
  <c r="GN47" i="5" s="1"/>
  <c r="EU47" i="5" s="1"/>
  <c r="I33" i="19"/>
  <c r="H33" i="19"/>
  <c r="G33" i="19"/>
  <c r="F33" i="19"/>
  <c r="EQ47" i="5"/>
  <c r="A77" i="19" s="1"/>
  <c r="EN47" i="5"/>
  <c r="GF47" i="5" s="1"/>
  <c r="EM47" i="5"/>
  <c r="EJ47" i="5"/>
  <c r="EI47" i="5"/>
  <c r="EH47" i="5"/>
  <c r="GO42" i="5"/>
  <c r="GM42" i="5"/>
  <c r="GN42" i="5" s="1"/>
  <c r="EU42" i="5" s="1"/>
  <c r="I31" i="19"/>
  <c r="H31" i="19"/>
  <c r="G31" i="19"/>
  <c r="F31" i="19"/>
  <c r="EQ42" i="5"/>
  <c r="EN42" i="5"/>
  <c r="EM42" i="5"/>
  <c r="EJ42" i="5"/>
  <c r="EI42" i="5"/>
  <c r="EH42" i="5"/>
  <c r="GO41" i="5"/>
  <c r="GM41" i="5"/>
  <c r="GN41" i="5" s="1"/>
  <c r="EU41" i="5" s="1"/>
  <c r="I30" i="19"/>
  <c r="H30" i="19"/>
  <c r="G30" i="19"/>
  <c r="F30" i="19"/>
  <c r="EQ41" i="5"/>
  <c r="EN41" i="5"/>
  <c r="EM41" i="5"/>
  <c r="EJ41" i="5"/>
  <c r="EI41" i="5"/>
  <c r="EH41" i="5"/>
  <c r="EO38" i="5"/>
  <c r="GL37" i="5"/>
  <c r="GO36" i="5"/>
  <c r="GM36" i="5"/>
  <c r="GN36" i="5" s="1"/>
  <c r="EU36" i="5" s="1"/>
  <c r="I28" i="19"/>
  <c r="H28" i="19"/>
  <c r="G28" i="19"/>
  <c r="F28" i="19"/>
  <c r="EQ36" i="5"/>
  <c r="EN36" i="5"/>
  <c r="EM36" i="5"/>
  <c r="B72" i="19"/>
  <c r="EJ36" i="5"/>
  <c r="EI36" i="5"/>
  <c r="EH36" i="5"/>
  <c r="GO35" i="5"/>
  <c r="GM35" i="5"/>
  <c r="GN35" i="5" s="1"/>
  <c r="EU35" i="5" s="1"/>
  <c r="I27" i="19"/>
  <c r="H27" i="19"/>
  <c r="G27" i="19"/>
  <c r="F27" i="19"/>
  <c r="EQ35" i="5"/>
  <c r="EN35" i="5"/>
  <c r="EM35" i="5"/>
  <c r="B71" i="19"/>
  <c r="EJ35" i="5"/>
  <c r="EI35" i="5"/>
  <c r="EH35" i="5"/>
  <c r="GO34" i="5"/>
  <c r="GM34" i="5"/>
  <c r="GN34" i="5" s="1"/>
  <c r="EU34" i="5" s="1"/>
  <c r="I26" i="19"/>
  <c r="H26" i="19"/>
  <c r="G26" i="19"/>
  <c r="F26" i="19"/>
  <c r="EQ34" i="5"/>
  <c r="EN34" i="5"/>
  <c r="EM34" i="5"/>
  <c r="EJ34" i="5"/>
  <c r="EI34" i="5"/>
  <c r="EH34" i="5"/>
  <c r="GO33" i="5"/>
  <c r="GM33" i="5"/>
  <c r="GN33" i="5" s="1"/>
  <c r="EU33" i="5" s="1"/>
  <c r="I25" i="19"/>
  <c r="H25" i="19"/>
  <c r="G25" i="19"/>
  <c r="F25" i="19"/>
  <c r="EQ33" i="5"/>
  <c r="A73" i="19" s="1"/>
  <c r="EN33" i="5"/>
  <c r="EM33" i="5"/>
  <c r="B70" i="19"/>
  <c r="EJ33" i="5"/>
  <c r="EI33" i="5"/>
  <c r="EH33" i="5"/>
  <c r="GO32" i="5"/>
  <c r="GM32" i="5"/>
  <c r="GN32" i="5" s="1"/>
  <c r="EU32" i="5" s="1"/>
  <c r="I24" i="19"/>
  <c r="H24" i="19"/>
  <c r="G24" i="19"/>
  <c r="F24" i="19"/>
  <c r="EQ32" i="5"/>
  <c r="EN32" i="5"/>
  <c r="EM32" i="5"/>
  <c r="B69" i="19"/>
  <c r="EJ32" i="5"/>
  <c r="EI32" i="5"/>
  <c r="EH32" i="5"/>
  <c r="GO31" i="5"/>
  <c r="GM31" i="5"/>
  <c r="GN31" i="5" s="1"/>
  <c r="EU31" i="5" s="1"/>
  <c r="I23" i="19"/>
  <c r="H23" i="19"/>
  <c r="G23" i="19"/>
  <c r="F23" i="19"/>
  <c r="EQ31" i="5"/>
  <c r="EN31" i="5"/>
  <c r="GF31" i="5" s="1"/>
  <c r="EM31" i="5"/>
  <c r="EJ31" i="5"/>
  <c r="EI31" i="5"/>
  <c r="EH31" i="5"/>
  <c r="GI28" i="5"/>
  <c r="GH28" i="5"/>
  <c r="EO28" i="5"/>
  <c r="GL27" i="5"/>
  <c r="GI27" i="5"/>
  <c r="GH27" i="5"/>
  <c r="EO27" i="5"/>
  <c r="GO26" i="5"/>
  <c r="GM26" i="5"/>
  <c r="GN26" i="5" s="1"/>
  <c r="EU26" i="5" s="1"/>
  <c r="I21" i="19"/>
  <c r="H21" i="19"/>
  <c r="G21" i="19"/>
  <c r="F21" i="19"/>
  <c r="EQ26" i="5"/>
  <c r="EN26" i="5"/>
  <c r="GF26" i="5" s="1"/>
  <c r="EM26" i="5"/>
  <c r="B68" i="19"/>
  <c r="EJ26" i="5"/>
  <c r="EI26" i="5"/>
  <c r="EH26" i="5"/>
  <c r="GO25" i="5"/>
  <c r="GM25" i="5"/>
  <c r="GN25" i="5" s="1"/>
  <c r="EU25" i="5" s="1"/>
  <c r="I20" i="19"/>
  <c r="H20" i="19"/>
  <c r="G20" i="19"/>
  <c r="F20" i="19"/>
  <c r="EQ25" i="5"/>
  <c r="EN25" i="5"/>
  <c r="GF25" i="5" s="1"/>
  <c r="EM25" i="5"/>
  <c r="EJ25" i="5"/>
  <c r="EI25" i="5"/>
  <c r="EH25" i="5"/>
  <c r="GO24" i="5"/>
  <c r="GM24" i="5"/>
  <c r="GN24" i="5" s="1"/>
  <c r="EU24" i="5" s="1"/>
  <c r="I19" i="19"/>
  <c r="H19" i="19"/>
  <c r="G19" i="19"/>
  <c r="EQ24" i="5"/>
  <c r="EN24" i="5"/>
  <c r="GF24" i="5" s="1"/>
  <c r="EM24" i="5"/>
  <c r="EJ24" i="5"/>
  <c r="EI24" i="5"/>
  <c r="EH24" i="5"/>
  <c r="GO22" i="5"/>
  <c r="GM22" i="5"/>
  <c r="GN22" i="5" s="1"/>
  <c r="EU22" i="5" s="1"/>
  <c r="I17" i="19"/>
  <c r="H17" i="19"/>
  <c r="G17" i="19"/>
  <c r="F17" i="19"/>
  <c r="EQ22" i="5"/>
  <c r="EN22" i="5"/>
  <c r="EM22" i="5"/>
  <c r="EJ22" i="5"/>
  <c r="EI22" i="5"/>
  <c r="EH22" i="5"/>
  <c r="GI19" i="5"/>
  <c r="GH19" i="5"/>
  <c r="EO19" i="5"/>
  <c r="GL18" i="5"/>
  <c r="GI18" i="5"/>
  <c r="GH18" i="5"/>
  <c r="EO18" i="5"/>
  <c r="GO17" i="5"/>
  <c r="GM17" i="5"/>
  <c r="GN17" i="5" s="1"/>
  <c r="EU17" i="5" s="1"/>
  <c r="I15" i="19"/>
  <c r="H15" i="19"/>
  <c r="G15" i="19"/>
  <c r="F15" i="19"/>
  <c r="EQ17" i="5"/>
  <c r="EN17" i="5"/>
  <c r="EM17" i="5"/>
  <c r="EJ17" i="5"/>
  <c r="EI17" i="5"/>
  <c r="EH17" i="5"/>
  <c r="GO16" i="5"/>
  <c r="GM16" i="5"/>
  <c r="GN16" i="5" s="1"/>
  <c r="EU16" i="5" s="1"/>
  <c r="I14" i="19"/>
  <c r="H14" i="19"/>
  <c r="G14" i="19"/>
  <c r="F14" i="19"/>
  <c r="EQ16" i="5"/>
  <c r="EN16" i="5"/>
  <c r="EM16" i="5"/>
  <c r="EJ16" i="5"/>
  <c r="EI16" i="5"/>
  <c r="EH16" i="5"/>
  <c r="GS15" i="5"/>
  <c r="GM12" i="5"/>
  <c r="GQ12" i="5" s="1"/>
  <c r="EG4" i="5"/>
  <c r="EH4" i="5" s="1" a="1"/>
  <c r="EH4" i="5" s="1"/>
  <c r="GS175" i="4"/>
  <c r="GO175" i="4"/>
  <c r="GM175" i="4"/>
  <c r="GN175" i="4" s="1"/>
  <c r="EU175" i="4" s="1"/>
  <c r="GJ175" i="4"/>
  <c r="GI175" i="4"/>
  <c r="GH175" i="4"/>
  <c r="EN175" i="4"/>
  <c r="EM175" i="4"/>
  <c r="EL175" i="4"/>
  <c r="EK175" i="4"/>
  <c r="EQ175" i="4" s="1"/>
  <c r="EJ175" i="4"/>
  <c r="EI175" i="4"/>
  <c r="EH175" i="4"/>
  <c r="GS174" i="4"/>
  <c r="GO174" i="4"/>
  <c r="GM174" i="4"/>
  <c r="GN174" i="4" s="1"/>
  <c r="EU174" i="4" s="1"/>
  <c r="GJ174" i="4"/>
  <c r="GI174" i="4"/>
  <c r="GH174" i="4"/>
  <c r="EQ174" i="4"/>
  <c r="EN174" i="4"/>
  <c r="EM174" i="4"/>
  <c r="EL174" i="4"/>
  <c r="EK174" i="4"/>
  <c r="EJ174" i="4"/>
  <c r="EI174" i="4"/>
  <c r="EH174" i="4"/>
  <c r="GS173" i="4"/>
  <c r="GO173" i="4"/>
  <c r="GM173" i="4"/>
  <c r="GN173" i="4" s="1"/>
  <c r="EU173" i="4" s="1"/>
  <c r="GJ173" i="4"/>
  <c r="GI173" i="4"/>
  <c r="GH173" i="4"/>
  <c r="EQ173" i="4"/>
  <c r="EN173" i="4"/>
  <c r="GR173" i="4" s="1"/>
  <c r="EM173" i="4"/>
  <c r="EL173" i="4"/>
  <c r="EK173" i="4"/>
  <c r="EJ173" i="4"/>
  <c r="EI173" i="4"/>
  <c r="EH173" i="4"/>
  <c r="GS172" i="4"/>
  <c r="GO172" i="4"/>
  <c r="GM172" i="4"/>
  <c r="GN172" i="4" s="1"/>
  <c r="EU172" i="4" s="1"/>
  <c r="GJ172" i="4"/>
  <c r="GI172" i="4"/>
  <c r="GH172" i="4"/>
  <c r="EQ172" i="4"/>
  <c r="EN172" i="4"/>
  <c r="GR172" i="4" s="1"/>
  <c r="EM172" i="4"/>
  <c r="EL172" i="4"/>
  <c r="EK172" i="4"/>
  <c r="EJ172" i="4"/>
  <c r="EI172" i="4"/>
  <c r="EH172" i="4"/>
  <c r="GS171" i="4"/>
  <c r="GO171" i="4"/>
  <c r="GM171" i="4"/>
  <c r="GN171" i="4" s="1"/>
  <c r="EU171" i="4" s="1"/>
  <c r="GJ171" i="4"/>
  <c r="GI171" i="4"/>
  <c r="GH171" i="4"/>
  <c r="EQ171" i="4"/>
  <c r="EN171" i="4"/>
  <c r="EM171" i="4"/>
  <c r="EL171" i="4"/>
  <c r="EK171" i="4"/>
  <c r="EJ171" i="4"/>
  <c r="EI171" i="4"/>
  <c r="EH171" i="4"/>
  <c r="GS170" i="4"/>
  <c r="GO170" i="4"/>
  <c r="GM170" i="4"/>
  <c r="GN170" i="4" s="1"/>
  <c r="EU170" i="4" s="1"/>
  <c r="GJ170" i="4"/>
  <c r="GI170" i="4"/>
  <c r="GH170" i="4"/>
  <c r="EQ170" i="4"/>
  <c r="EN170" i="4"/>
  <c r="GR170" i="4" s="1"/>
  <c r="EM170" i="4"/>
  <c r="EL170" i="4"/>
  <c r="EK170" i="4"/>
  <c r="EJ170" i="4"/>
  <c r="EI170" i="4"/>
  <c r="EH170" i="4"/>
  <c r="GS169" i="4"/>
  <c r="GO169" i="4"/>
  <c r="GM169" i="4"/>
  <c r="GN169" i="4" s="1"/>
  <c r="EU169" i="4" s="1"/>
  <c r="GJ169" i="4"/>
  <c r="GI169" i="4"/>
  <c r="GH169" i="4"/>
  <c r="EQ169" i="4"/>
  <c r="EN169" i="4"/>
  <c r="EM169" i="4"/>
  <c r="EL169" i="4"/>
  <c r="EK169" i="4"/>
  <c r="EJ169" i="4"/>
  <c r="EI169" i="4"/>
  <c r="EH169" i="4"/>
  <c r="GS168" i="4"/>
  <c r="GO168" i="4"/>
  <c r="GM168" i="4"/>
  <c r="GN168" i="4" s="1"/>
  <c r="EU168" i="4" s="1"/>
  <c r="GJ168" i="4"/>
  <c r="GI168" i="4"/>
  <c r="GH168" i="4"/>
  <c r="EQ168" i="4"/>
  <c r="EN168" i="4"/>
  <c r="GR168" i="4" s="1"/>
  <c r="EM168" i="4"/>
  <c r="EL168" i="4"/>
  <c r="EK168" i="4"/>
  <c r="EJ168" i="4"/>
  <c r="EI168" i="4"/>
  <c r="EH168" i="4"/>
  <c r="GS167" i="4"/>
  <c r="GO167" i="4"/>
  <c r="GM167" i="4"/>
  <c r="GN167" i="4" s="1"/>
  <c r="EU167" i="4" s="1"/>
  <c r="GJ167" i="4"/>
  <c r="GI167" i="4"/>
  <c r="GH167" i="4"/>
  <c r="EQ167" i="4"/>
  <c r="EN167" i="4"/>
  <c r="EM167" i="4"/>
  <c r="EL167" i="4"/>
  <c r="EK167" i="4"/>
  <c r="EJ167" i="4"/>
  <c r="EI167" i="4"/>
  <c r="EH167" i="4"/>
  <c r="GS166" i="4"/>
  <c r="GO166" i="4"/>
  <c r="GM166" i="4"/>
  <c r="GN166" i="4" s="1"/>
  <c r="EU166" i="4" s="1"/>
  <c r="GJ166" i="4"/>
  <c r="GI166" i="4"/>
  <c r="GH166" i="4"/>
  <c r="EQ166" i="4"/>
  <c r="EN166" i="4"/>
  <c r="GR166" i="4" s="1"/>
  <c r="EM166" i="4"/>
  <c r="EL166" i="4"/>
  <c r="EK166" i="4"/>
  <c r="EJ166" i="4"/>
  <c r="EI166" i="4"/>
  <c r="EH166" i="4"/>
  <c r="GS165" i="4"/>
  <c r="GO165" i="4"/>
  <c r="GM165" i="4"/>
  <c r="GN165" i="4" s="1"/>
  <c r="EU165" i="4" s="1"/>
  <c r="GJ165" i="4"/>
  <c r="GI165" i="4"/>
  <c r="GH165" i="4"/>
  <c r="EQ165" i="4"/>
  <c r="EN165" i="4"/>
  <c r="GR165" i="4" s="1"/>
  <c r="EM165" i="4"/>
  <c r="EL165" i="4"/>
  <c r="EK165" i="4"/>
  <c r="EJ165" i="4"/>
  <c r="EI165" i="4"/>
  <c r="EH165" i="4"/>
  <c r="GS164" i="4"/>
  <c r="GO164" i="4"/>
  <c r="GM164" i="4"/>
  <c r="GN164" i="4" s="1"/>
  <c r="EU164" i="4" s="1"/>
  <c r="GJ164" i="4"/>
  <c r="GI164" i="4"/>
  <c r="GH164" i="4"/>
  <c r="EQ164" i="4"/>
  <c r="EN164" i="4"/>
  <c r="EM164" i="4"/>
  <c r="EL164" i="4"/>
  <c r="EK164" i="4"/>
  <c r="EJ164" i="4"/>
  <c r="EI164" i="4"/>
  <c r="EH164" i="4"/>
  <c r="GS163" i="4"/>
  <c r="GO163" i="4"/>
  <c r="GM163" i="4"/>
  <c r="GN163" i="4" s="1"/>
  <c r="EU163" i="4" s="1"/>
  <c r="GJ163" i="4"/>
  <c r="GI163" i="4"/>
  <c r="GH163" i="4"/>
  <c r="EQ163" i="4"/>
  <c r="EN163" i="4"/>
  <c r="EM163" i="4"/>
  <c r="EL163" i="4"/>
  <c r="EK163" i="4"/>
  <c r="EJ163" i="4"/>
  <c r="EI163" i="4"/>
  <c r="EH163" i="4"/>
  <c r="GS162" i="4"/>
  <c r="GO162" i="4"/>
  <c r="GM162" i="4"/>
  <c r="GN162" i="4" s="1"/>
  <c r="EU162" i="4" s="1"/>
  <c r="GJ162" i="4"/>
  <c r="GI162" i="4"/>
  <c r="GH162" i="4"/>
  <c r="EQ162" i="4"/>
  <c r="EN162" i="4"/>
  <c r="EM162" i="4"/>
  <c r="EL162" i="4"/>
  <c r="EK162" i="4"/>
  <c r="EJ162" i="4"/>
  <c r="EI162" i="4"/>
  <c r="EH162" i="4"/>
  <c r="GS161" i="4"/>
  <c r="GO161" i="4"/>
  <c r="GM161" i="4"/>
  <c r="GN161" i="4" s="1"/>
  <c r="EU161" i="4" s="1"/>
  <c r="EQ161" i="4"/>
  <c r="EN161" i="4"/>
  <c r="GR161" i="4" s="1"/>
  <c r="EM161" i="4"/>
  <c r="EL161" i="4"/>
  <c r="EK161" i="4"/>
  <c r="EJ161" i="4"/>
  <c r="EI161" i="4"/>
  <c r="EH161" i="4"/>
  <c r="GS160" i="4"/>
  <c r="GO160" i="4"/>
  <c r="GM160" i="4"/>
  <c r="GN160" i="4" s="1"/>
  <c r="EU160" i="4" s="1"/>
  <c r="EQ160" i="4"/>
  <c r="EN160" i="4"/>
  <c r="EM160" i="4"/>
  <c r="EL160" i="4"/>
  <c r="EK160" i="4"/>
  <c r="EJ160" i="4"/>
  <c r="EI160" i="4"/>
  <c r="EH160" i="4"/>
  <c r="GS159" i="4"/>
  <c r="GO159" i="4"/>
  <c r="GM159" i="4"/>
  <c r="GN159" i="4" s="1"/>
  <c r="EU159" i="4" s="1"/>
  <c r="EQ159" i="4"/>
  <c r="EN159" i="4"/>
  <c r="EM159" i="4"/>
  <c r="EL159" i="4"/>
  <c r="EK159" i="4"/>
  <c r="EJ159" i="4"/>
  <c r="EI159" i="4"/>
  <c r="EH159" i="4"/>
  <c r="GS158" i="4"/>
  <c r="GO158" i="4"/>
  <c r="GM158" i="4"/>
  <c r="GN158" i="4" s="1"/>
  <c r="EU158" i="4" s="1"/>
  <c r="EQ158" i="4"/>
  <c r="EN158" i="4"/>
  <c r="GR158" i="4" s="1"/>
  <c r="EM158" i="4"/>
  <c r="EL158" i="4"/>
  <c r="EK158" i="4"/>
  <c r="EJ158" i="4"/>
  <c r="EI158" i="4"/>
  <c r="EH158" i="4"/>
  <c r="GS157" i="4"/>
  <c r="GO157" i="4"/>
  <c r="GM157" i="4"/>
  <c r="GN157" i="4" s="1"/>
  <c r="EU157" i="4" s="1"/>
  <c r="EQ157" i="4"/>
  <c r="EN157" i="4"/>
  <c r="GR157" i="4" s="1"/>
  <c r="EM157" i="4"/>
  <c r="EL157" i="4"/>
  <c r="EK157" i="4"/>
  <c r="EJ157" i="4"/>
  <c r="EI157" i="4"/>
  <c r="EH157" i="4"/>
  <c r="GS156" i="4"/>
  <c r="GO156" i="4"/>
  <c r="GM156" i="4"/>
  <c r="GN156" i="4" s="1"/>
  <c r="EU156" i="4" s="1"/>
  <c r="EN156" i="4"/>
  <c r="EM156" i="4"/>
  <c r="EL156" i="4"/>
  <c r="EK156" i="4"/>
  <c r="EQ156" i="4" s="1"/>
  <c r="EJ156" i="4"/>
  <c r="EI156" i="4"/>
  <c r="EH156" i="4"/>
  <c r="GS155" i="4"/>
  <c r="GS154" i="4"/>
  <c r="GS153" i="4"/>
  <c r="GI153" i="4"/>
  <c r="GH153" i="4"/>
  <c r="GG153" i="4"/>
  <c r="GS152" i="4"/>
  <c r="GI152" i="4"/>
  <c r="GH152" i="4"/>
  <c r="GG152" i="4"/>
  <c r="EO152" i="4"/>
  <c r="GS151" i="4"/>
  <c r="GO151" i="4"/>
  <c r="GM151" i="4"/>
  <c r="GN151" i="4" s="1"/>
  <c r="EU151" i="4" s="1"/>
  <c r="GJ151" i="4"/>
  <c r="I137" i="18" s="1"/>
  <c r="GI151" i="4"/>
  <c r="H137" i="18" s="1"/>
  <c r="GH151" i="4"/>
  <c r="G137" i="18" s="1"/>
  <c r="F137" i="18"/>
  <c r="EQ151" i="4"/>
  <c r="EN151" i="4"/>
  <c r="GR151" i="4" s="1"/>
  <c r="EM151" i="4"/>
  <c r="EL151" i="4"/>
  <c r="EJ151" i="4"/>
  <c r="EI151" i="4"/>
  <c r="EH151" i="4"/>
  <c r="GS150" i="4"/>
  <c r="GO150" i="4"/>
  <c r="GM150" i="4"/>
  <c r="GN150" i="4" s="1"/>
  <c r="EU150" i="4" s="1"/>
  <c r="GJ150" i="4"/>
  <c r="I136" i="18" s="1"/>
  <c r="GI150" i="4"/>
  <c r="H136" i="18" s="1"/>
  <c r="GH150" i="4"/>
  <c r="G136" i="18" s="1"/>
  <c r="F136" i="18"/>
  <c r="EQ150" i="4"/>
  <c r="EN150" i="4"/>
  <c r="GR150" i="4" s="1"/>
  <c r="EM150" i="4"/>
  <c r="EL150" i="4"/>
  <c r="EJ150" i="4"/>
  <c r="EI150" i="4"/>
  <c r="EH150" i="4"/>
  <c r="GS149" i="4"/>
  <c r="GO149" i="4"/>
  <c r="GM149" i="4"/>
  <c r="GN149" i="4" s="1"/>
  <c r="EU149" i="4" s="1"/>
  <c r="GJ149" i="4"/>
  <c r="I135" i="18" s="1"/>
  <c r="GI149" i="4"/>
  <c r="H135" i="18" s="1"/>
  <c r="GH149" i="4"/>
  <c r="G135" i="18" s="1"/>
  <c r="F135" i="18"/>
  <c r="EQ149" i="4"/>
  <c r="EN149" i="4"/>
  <c r="EM149" i="4"/>
  <c r="B148" i="18"/>
  <c r="EI149" i="4"/>
  <c r="EH149" i="4"/>
  <c r="GS148" i="4"/>
  <c r="GS147" i="4"/>
  <c r="GS146" i="4"/>
  <c r="GI146" i="4"/>
  <c r="GH146" i="4"/>
  <c r="GG146" i="4"/>
  <c r="EO146" i="4"/>
  <c r="GS145" i="4"/>
  <c r="GI145" i="4"/>
  <c r="GH145" i="4"/>
  <c r="GG145" i="4"/>
  <c r="EO145" i="4"/>
  <c r="GS144" i="4"/>
  <c r="GO144" i="4"/>
  <c r="GM144" i="4"/>
  <c r="GN144" i="4" s="1"/>
  <c r="EU144" i="4" s="1"/>
  <c r="I133" i="18"/>
  <c r="H133" i="18"/>
  <c r="G133" i="18"/>
  <c r="F133" i="18"/>
  <c r="EQ144" i="4"/>
  <c r="EN144" i="4"/>
  <c r="GR144" i="4" s="1"/>
  <c r="EM144" i="4"/>
  <c r="EJ144" i="4"/>
  <c r="EI144" i="4"/>
  <c r="EH144" i="4"/>
  <c r="GS143" i="4"/>
  <c r="GO143" i="4"/>
  <c r="GM143" i="4"/>
  <c r="GN143" i="4" s="1"/>
  <c r="EU143" i="4" s="1"/>
  <c r="I132" i="18"/>
  <c r="H132" i="18"/>
  <c r="G132" i="18"/>
  <c r="F132" i="18"/>
  <c r="EQ143" i="4"/>
  <c r="EN143" i="4"/>
  <c r="GR143" i="4" s="1"/>
  <c r="EM143" i="4"/>
  <c r="EJ143" i="4"/>
  <c r="EI143" i="4"/>
  <c r="EH143" i="4"/>
  <c r="GS142" i="4"/>
  <c r="GO142" i="4"/>
  <c r="GM142" i="4"/>
  <c r="GN142" i="4" s="1"/>
  <c r="EU142" i="4" s="1"/>
  <c r="I131" i="18"/>
  <c r="H131" i="18"/>
  <c r="G131" i="18"/>
  <c r="F131" i="18"/>
  <c r="EQ142" i="4"/>
  <c r="EN142" i="4"/>
  <c r="GR142" i="4" s="1"/>
  <c r="EM142" i="4"/>
  <c r="EJ142" i="4"/>
  <c r="EI142" i="4"/>
  <c r="EH142" i="4"/>
  <c r="GS141" i="4"/>
  <c r="GO141" i="4"/>
  <c r="GP141" i="4" s="1"/>
  <c r="GM141" i="4"/>
  <c r="GN141" i="4" s="1"/>
  <c r="EU141" i="4" s="1"/>
  <c r="I130" i="18"/>
  <c r="H130" i="18"/>
  <c r="G130" i="18"/>
  <c r="F130" i="18"/>
  <c r="EQ141" i="4"/>
  <c r="EN141" i="4"/>
  <c r="GR141" i="4" s="1"/>
  <c r="EM141" i="4"/>
  <c r="EJ141" i="4"/>
  <c r="EI141" i="4"/>
  <c r="EH141" i="4"/>
  <c r="GS140" i="4"/>
  <c r="GO140" i="4"/>
  <c r="GP140" i="4" s="1"/>
  <c r="GM140" i="4"/>
  <c r="GN140" i="4" s="1"/>
  <c r="EU140" i="4" s="1"/>
  <c r="I129" i="18"/>
  <c r="H129" i="18"/>
  <c r="G129" i="18"/>
  <c r="F129" i="18"/>
  <c r="EQ140" i="4"/>
  <c r="EN140" i="4"/>
  <c r="GR140" i="4" s="1"/>
  <c r="EM140" i="4"/>
  <c r="EJ140" i="4"/>
  <c r="EI140" i="4"/>
  <c r="EH140" i="4"/>
  <c r="GS139" i="4"/>
  <c r="GO139" i="4"/>
  <c r="GM139" i="4"/>
  <c r="GN139" i="4" s="1"/>
  <c r="EU139" i="4" s="1"/>
  <c r="I128" i="18"/>
  <c r="H128" i="18"/>
  <c r="G128" i="18"/>
  <c r="F128" i="18"/>
  <c r="EQ139" i="4"/>
  <c r="EN139" i="4"/>
  <c r="GR139" i="4" s="1"/>
  <c r="EM139" i="4"/>
  <c r="EJ139" i="4"/>
  <c r="EI139" i="4"/>
  <c r="EH139" i="4"/>
  <c r="GS138" i="4"/>
  <c r="GO138" i="4"/>
  <c r="GM138" i="4"/>
  <c r="GN138" i="4" s="1"/>
  <c r="EU138" i="4" s="1"/>
  <c r="I127" i="18"/>
  <c r="H127" i="18"/>
  <c r="G127" i="18"/>
  <c r="F127" i="18"/>
  <c r="EQ138" i="4"/>
  <c r="EN138" i="4"/>
  <c r="EM138" i="4"/>
  <c r="B147" i="18"/>
  <c r="EJ138" i="4"/>
  <c r="EI138" i="4"/>
  <c r="EH138" i="4"/>
  <c r="GS137" i="4"/>
  <c r="GO137" i="4"/>
  <c r="GM137" i="4"/>
  <c r="GN137" i="4" s="1"/>
  <c r="EU137" i="4" s="1"/>
  <c r="I126" i="18"/>
  <c r="H126" i="18"/>
  <c r="G126" i="18"/>
  <c r="F126" i="18"/>
  <c r="EQ137" i="4"/>
  <c r="EN137" i="4"/>
  <c r="EM137" i="4"/>
  <c r="EJ137" i="4"/>
  <c r="EI137" i="4"/>
  <c r="EH137" i="4"/>
  <c r="GS136" i="4"/>
  <c r="GO136" i="4"/>
  <c r="GM136" i="4"/>
  <c r="GN136" i="4" s="1"/>
  <c r="EU136" i="4" s="1"/>
  <c r="I125" i="18"/>
  <c r="H125" i="18"/>
  <c r="G125" i="18"/>
  <c r="F125" i="18"/>
  <c r="EQ136" i="4"/>
  <c r="EN136" i="4"/>
  <c r="EM136" i="4"/>
  <c r="EJ136" i="4"/>
  <c r="EI136" i="4"/>
  <c r="EH136" i="4"/>
  <c r="GS135" i="4"/>
  <c r="GO135" i="4"/>
  <c r="GM135" i="4"/>
  <c r="GN135" i="4" s="1"/>
  <c r="EU135" i="4" s="1"/>
  <c r="I124" i="18"/>
  <c r="H124" i="18"/>
  <c r="G124" i="18"/>
  <c r="F124" i="18"/>
  <c r="EQ135" i="4"/>
  <c r="EN135" i="4"/>
  <c r="GR135" i="4" s="1"/>
  <c r="EM135" i="4"/>
  <c r="EJ135" i="4"/>
  <c r="EI135" i="4"/>
  <c r="EH135" i="4"/>
  <c r="GS134" i="4"/>
  <c r="GO134" i="4"/>
  <c r="GM134" i="4"/>
  <c r="GN134" i="4" s="1"/>
  <c r="EU134" i="4" s="1"/>
  <c r="I123" i="18"/>
  <c r="H123" i="18"/>
  <c r="G123" i="18"/>
  <c r="F123" i="18"/>
  <c r="EQ134" i="4"/>
  <c r="EN134" i="4"/>
  <c r="GR134" i="4" s="1"/>
  <c r="EM134" i="4"/>
  <c r="EJ134" i="4"/>
  <c r="EI134" i="4"/>
  <c r="EH134" i="4"/>
  <c r="GS133" i="4"/>
  <c r="GO133" i="4"/>
  <c r="GM133" i="4"/>
  <c r="GN133" i="4" s="1"/>
  <c r="EU133" i="4" s="1"/>
  <c r="I122" i="18"/>
  <c r="H122" i="18"/>
  <c r="G122" i="18"/>
  <c r="F122" i="18"/>
  <c r="EQ133" i="4"/>
  <c r="EN133" i="4"/>
  <c r="GR133" i="4" s="1"/>
  <c r="EM133" i="4"/>
  <c r="EJ133" i="4"/>
  <c r="EI133" i="4"/>
  <c r="EH133" i="4"/>
  <c r="GS132" i="4"/>
  <c r="GO132" i="4"/>
  <c r="GM132" i="4"/>
  <c r="GN132" i="4" s="1"/>
  <c r="EU132" i="4" s="1"/>
  <c r="I121" i="18"/>
  <c r="H121" i="18"/>
  <c r="G121" i="18"/>
  <c r="F121" i="18"/>
  <c r="EQ132" i="4"/>
  <c r="EN132" i="4"/>
  <c r="GR132" i="4" s="1"/>
  <c r="EM132" i="4"/>
  <c r="EJ132" i="4"/>
  <c r="EI132" i="4"/>
  <c r="EH132" i="4"/>
  <c r="GS131" i="4"/>
  <c r="GO131" i="4"/>
  <c r="GM131" i="4"/>
  <c r="GN131" i="4" s="1"/>
  <c r="EU131" i="4" s="1"/>
  <c r="I120" i="18"/>
  <c r="H120" i="18"/>
  <c r="G120" i="18"/>
  <c r="F120" i="18"/>
  <c r="EQ131" i="4"/>
  <c r="EN131" i="4"/>
  <c r="EM131" i="4"/>
  <c r="EJ131" i="4"/>
  <c r="EI131" i="4"/>
  <c r="EH131" i="4"/>
  <c r="GS130" i="4"/>
  <c r="GO130" i="4"/>
  <c r="GM130" i="4"/>
  <c r="GN130" i="4" s="1"/>
  <c r="EU130" i="4" s="1"/>
  <c r="I119" i="18"/>
  <c r="H119" i="18"/>
  <c r="G119" i="18"/>
  <c r="F119" i="18"/>
  <c r="EQ130" i="4"/>
  <c r="EN130" i="4"/>
  <c r="EM130" i="4"/>
  <c r="EJ130" i="4"/>
  <c r="EI130" i="4"/>
  <c r="EH130" i="4"/>
  <c r="GS129" i="4"/>
  <c r="GO129" i="4"/>
  <c r="GM129" i="4"/>
  <c r="GN129" i="4" s="1"/>
  <c r="EU129" i="4" s="1"/>
  <c r="I118" i="18"/>
  <c r="H118" i="18"/>
  <c r="G118" i="18"/>
  <c r="F118" i="18"/>
  <c r="EQ129" i="4"/>
  <c r="EN129" i="4"/>
  <c r="GR129" i="4" s="1"/>
  <c r="EM129" i="4"/>
  <c r="EJ129" i="4"/>
  <c r="EI129" i="4"/>
  <c r="EH129" i="4"/>
  <c r="GS128" i="4"/>
  <c r="GO128" i="4"/>
  <c r="GM128" i="4"/>
  <c r="GN128" i="4" s="1"/>
  <c r="EU128" i="4" s="1"/>
  <c r="I117" i="18"/>
  <c r="H117" i="18"/>
  <c r="G117" i="18"/>
  <c r="F117" i="18"/>
  <c r="EQ128" i="4"/>
  <c r="EN128" i="4"/>
  <c r="GR128" i="4" s="1"/>
  <c r="EM128" i="4"/>
  <c r="EJ128" i="4"/>
  <c r="EI128" i="4"/>
  <c r="EH128" i="4"/>
  <c r="GS127" i="4"/>
  <c r="GO127" i="4"/>
  <c r="GM127" i="4"/>
  <c r="GN127" i="4" s="1"/>
  <c r="EU127" i="4" s="1"/>
  <c r="I116" i="18"/>
  <c r="H116" i="18"/>
  <c r="G116" i="18"/>
  <c r="F116" i="18"/>
  <c r="EQ127" i="4"/>
  <c r="EN127" i="4"/>
  <c r="GR127" i="4" s="1"/>
  <c r="EM127" i="4"/>
  <c r="EJ127" i="4"/>
  <c r="EI127" i="4"/>
  <c r="EH127" i="4"/>
  <c r="GS126" i="4"/>
  <c r="GO126" i="4"/>
  <c r="GM126" i="4"/>
  <c r="GN126" i="4" s="1"/>
  <c r="EU126" i="4" s="1"/>
  <c r="I115" i="18"/>
  <c r="H115" i="18"/>
  <c r="G115" i="18"/>
  <c r="F115" i="18"/>
  <c r="EQ126" i="4"/>
  <c r="EN126" i="4"/>
  <c r="EM126" i="4"/>
  <c r="EJ126" i="4"/>
  <c r="EI126" i="4"/>
  <c r="EH126" i="4"/>
  <c r="GS125" i="4"/>
  <c r="GO125" i="4"/>
  <c r="GM125" i="4"/>
  <c r="GN125" i="4" s="1"/>
  <c r="EU125" i="4" s="1"/>
  <c r="I114" i="18"/>
  <c r="H114" i="18"/>
  <c r="G114" i="18"/>
  <c r="F114" i="18"/>
  <c r="EQ125" i="4"/>
  <c r="EN125" i="4"/>
  <c r="GR125" i="4" s="1"/>
  <c r="EM125" i="4"/>
  <c r="EJ125" i="4"/>
  <c r="EI125" i="4"/>
  <c r="EH125" i="4"/>
  <c r="GS124" i="4"/>
  <c r="GO124" i="4"/>
  <c r="GM124" i="4"/>
  <c r="GN124" i="4" s="1"/>
  <c r="EU124" i="4" s="1"/>
  <c r="I113" i="18"/>
  <c r="H113" i="18"/>
  <c r="G113" i="18"/>
  <c r="F113" i="18"/>
  <c r="EQ124" i="4"/>
  <c r="EN124" i="4"/>
  <c r="EM124" i="4"/>
  <c r="EJ124" i="4"/>
  <c r="EI124" i="4"/>
  <c r="EH124" i="4"/>
  <c r="GS123" i="4"/>
  <c r="GO123" i="4"/>
  <c r="GM123" i="4"/>
  <c r="GN123" i="4" s="1"/>
  <c r="EU123" i="4" s="1"/>
  <c r="I112" i="18"/>
  <c r="H112" i="18"/>
  <c r="G112" i="18"/>
  <c r="F112" i="18"/>
  <c r="EQ123" i="4"/>
  <c r="EN123" i="4"/>
  <c r="GR123" i="4" s="1"/>
  <c r="EM123" i="4"/>
  <c r="EJ123" i="4"/>
  <c r="EI123" i="4"/>
  <c r="EH123" i="4"/>
  <c r="GS122" i="4"/>
  <c r="GO122" i="4"/>
  <c r="GM122" i="4"/>
  <c r="GN122" i="4" s="1"/>
  <c r="EU122" i="4" s="1"/>
  <c r="I111" i="18"/>
  <c r="H111" i="18"/>
  <c r="G111" i="18"/>
  <c r="F111" i="18"/>
  <c r="EQ122" i="4"/>
  <c r="EN122" i="4"/>
  <c r="GR122" i="4" s="1"/>
  <c r="EM122" i="4"/>
  <c r="EJ122" i="4"/>
  <c r="EI122" i="4"/>
  <c r="EH122" i="4"/>
  <c r="GS121" i="4"/>
  <c r="GO121" i="4"/>
  <c r="GM121" i="4"/>
  <c r="GN121" i="4" s="1"/>
  <c r="EU121" i="4" s="1"/>
  <c r="I110" i="18"/>
  <c r="H110" i="18"/>
  <c r="G110" i="18"/>
  <c r="F110" i="18"/>
  <c r="EQ121" i="4"/>
  <c r="EN121" i="4"/>
  <c r="GR121" i="4" s="1"/>
  <c r="EM121" i="4"/>
  <c r="EJ121" i="4"/>
  <c r="EI121" i="4"/>
  <c r="EH121" i="4"/>
  <c r="GS120" i="4"/>
  <c r="GO120" i="4"/>
  <c r="GM120" i="4"/>
  <c r="GN120" i="4" s="1"/>
  <c r="EU120" i="4" s="1"/>
  <c r="I109" i="18"/>
  <c r="H109" i="18"/>
  <c r="G109" i="18"/>
  <c r="F109" i="18"/>
  <c r="EQ120" i="4"/>
  <c r="EN120" i="4"/>
  <c r="EM120" i="4"/>
  <c r="EJ120" i="4"/>
  <c r="EI120" i="4"/>
  <c r="EH120" i="4"/>
  <c r="GS119" i="4"/>
  <c r="GO119" i="4"/>
  <c r="GM119" i="4"/>
  <c r="GN119" i="4" s="1"/>
  <c r="EU119" i="4" s="1"/>
  <c r="I108" i="18"/>
  <c r="H108" i="18"/>
  <c r="G108" i="18"/>
  <c r="F108" i="18"/>
  <c r="EQ119" i="4"/>
  <c r="EN119" i="4"/>
  <c r="GR119" i="4" s="1"/>
  <c r="EM119" i="4"/>
  <c r="EJ119" i="4"/>
  <c r="EI119" i="4"/>
  <c r="EH119" i="4"/>
  <c r="GS118" i="4"/>
  <c r="GS117" i="4"/>
  <c r="GS116" i="4"/>
  <c r="GI116" i="4"/>
  <c r="GH116" i="4"/>
  <c r="GG116" i="4"/>
  <c r="EO116" i="4"/>
  <c r="GS115" i="4"/>
  <c r="GI115" i="4"/>
  <c r="GH115" i="4"/>
  <c r="GG115" i="4"/>
  <c r="EO115" i="4"/>
  <c r="GS114" i="4"/>
  <c r="GO114" i="4"/>
  <c r="GM114" i="4"/>
  <c r="GN114" i="4" s="1"/>
  <c r="EU114" i="4" s="1"/>
  <c r="I106" i="18"/>
  <c r="H106" i="18"/>
  <c r="G106" i="18"/>
  <c r="F106" i="18"/>
  <c r="EQ114" i="4"/>
  <c r="EN114" i="4"/>
  <c r="EM114" i="4"/>
  <c r="EJ114" i="4"/>
  <c r="EI114" i="4"/>
  <c r="EH114" i="4"/>
  <c r="GS113" i="4"/>
  <c r="GO113" i="4"/>
  <c r="GM113" i="4"/>
  <c r="GN113" i="4" s="1"/>
  <c r="EU113" i="4" s="1"/>
  <c r="I105" i="18"/>
  <c r="H105" i="18"/>
  <c r="G105" i="18"/>
  <c r="F105" i="18"/>
  <c r="EQ113" i="4"/>
  <c r="EN113" i="4"/>
  <c r="GR113" i="4" s="1"/>
  <c r="EM113" i="4"/>
  <c r="EJ113" i="4"/>
  <c r="EI113" i="4"/>
  <c r="EH113" i="4"/>
  <c r="GS112" i="4"/>
  <c r="GO112" i="4"/>
  <c r="GM112" i="4"/>
  <c r="GN112" i="4" s="1"/>
  <c r="EU112" i="4" s="1"/>
  <c r="I104" i="18"/>
  <c r="H104" i="18"/>
  <c r="G104" i="18"/>
  <c r="F104" i="18"/>
  <c r="EQ112" i="4"/>
  <c r="EN112" i="4"/>
  <c r="GR112" i="4" s="1"/>
  <c r="EM112" i="4"/>
  <c r="B146" i="18"/>
  <c r="EJ112" i="4"/>
  <c r="EI112" i="4"/>
  <c r="EH112" i="4"/>
  <c r="GS111" i="4"/>
  <c r="GO111" i="4"/>
  <c r="GM111" i="4"/>
  <c r="GN111" i="4" s="1"/>
  <c r="EU111" i="4" s="1"/>
  <c r="I103" i="18"/>
  <c r="H103" i="18"/>
  <c r="G103" i="18"/>
  <c r="F103" i="18"/>
  <c r="EQ111" i="4"/>
  <c r="EN111" i="4"/>
  <c r="GR111" i="4" s="1"/>
  <c r="EM111" i="4"/>
  <c r="EJ111" i="4"/>
  <c r="EI111" i="4"/>
  <c r="EH111" i="4"/>
  <c r="GS110" i="4"/>
  <c r="GO110" i="4"/>
  <c r="GM110" i="4"/>
  <c r="GN110" i="4" s="1"/>
  <c r="EU110" i="4" s="1"/>
  <c r="I102" i="18"/>
  <c r="H102" i="18"/>
  <c r="G102" i="18"/>
  <c r="F102" i="18"/>
  <c r="EQ110" i="4"/>
  <c r="EN110" i="4"/>
  <c r="GR110" i="4" s="1"/>
  <c r="EM110" i="4"/>
  <c r="EJ110" i="4"/>
  <c r="EI110" i="4"/>
  <c r="EH110" i="4"/>
  <c r="GS109" i="4"/>
  <c r="GO109" i="4"/>
  <c r="GM109" i="4"/>
  <c r="GN109" i="4" s="1"/>
  <c r="EU109" i="4" s="1"/>
  <c r="I101" i="18"/>
  <c r="H101" i="18"/>
  <c r="G101" i="18"/>
  <c r="F101" i="18"/>
  <c r="EQ109" i="4"/>
  <c r="EN109" i="4"/>
  <c r="GR109" i="4" s="1"/>
  <c r="EM109" i="4"/>
  <c r="EJ109" i="4"/>
  <c r="EI109" i="4"/>
  <c r="EH109" i="4"/>
  <c r="GS108" i="4"/>
  <c r="GS107" i="4"/>
  <c r="GS106" i="4"/>
  <c r="GI106" i="4"/>
  <c r="GH106" i="4"/>
  <c r="EO106" i="4"/>
  <c r="GS105" i="4"/>
  <c r="GI105" i="4"/>
  <c r="GH105" i="4"/>
  <c r="GG105" i="4"/>
  <c r="EO105" i="4"/>
  <c r="GS104" i="4"/>
  <c r="GO104" i="4"/>
  <c r="GM104" i="4"/>
  <c r="GN104" i="4" s="1"/>
  <c r="EU104" i="4" s="1"/>
  <c r="I99" i="18"/>
  <c r="H99" i="18"/>
  <c r="G99" i="18"/>
  <c r="F99" i="18"/>
  <c r="EQ104" i="4"/>
  <c r="EN104" i="4"/>
  <c r="GR104" i="4" s="1"/>
  <c r="EM104" i="4"/>
  <c r="EJ104" i="4"/>
  <c r="EI104" i="4"/>
  <c r="EH104" i="4"/>
  <c r="GS103" i="4"/>
  <c r="GO103" i="4"/>
  <c r="GM103" i="4"/>
  <c r="GN103" i="4" s="1"/>
  <c r="EU103" i="4" s="1"/>
  <c r="I98" i="18"/>
  <c r="H98" i="18"/>
  <c r="G98" i="18"/>
  <c r="F98" i="18"/>
  <c r="EQ103" i="4"/>
  <c r="EN103" i="4"/>
  <c r="EM103" i="4"/>
  <c r="EJ103" i="4"/>
  <c r="EI103" i="4"/>
  <c r="EH103" i="4"/>
  <c r="GS102" i="4"/>
  <c r="GO102" i="4"/>
  <c r="GM102" i="4"/>
  <c r="GN102" i="4" s="1"/>
  <c r="EU102" i="4" s="1"/>
  <c r="I97" i="18"/>
  <c r="H97" i="18"/>
  <c r="G97" i="18"/>
  <c r="F97" i="18"/>
  <c r="EQ102" i="4"/>
  <c r="EN102" i="4"/>
  <c r="EM102" i="4"/>
  <c r="EJ102" i="4"/>
  <c r="EI102" i="4"/>
  <c r="EH102" i="4"/>
  <c r="GS101" i="4"/>
  <c r="GO101" i="4"/>
  <c r="GM101" i="4"/>
  <c r="GN101" i="4" s="1"/>
  <c r="EU101" i="4" s="1"/>
  <c r="I96" i="18"/>
  <c r="H96" i="18"/>
  <c r="G96" i="18"/>
  <c r="F96" i="18"/>
  <c r="EQ101" i="4"/>
  <c r="EN101" i="4"/>
  <c r="GR101" i="4" s="1"/>
  <c r="EM101" i="4"/>
  <c r="EJ101" i="4"/>
  <c r="EI101" i="4"/>
  <c r="EH101" i="4"/>
  <c r="GS100" i="4"/>
  <c r="GO100" i="4"/>
  <c r="GM100" i="4"/>
  <c r="GN100" i="4" s="1"/>
  <c r="EU100" i="4" s="1"/>
  <c r="I95" i="18"/>
  <c r="H95" i="18"/>
  <c r="G95" i="18"/>
  <c r="F95" i="18"/>
  <c r="EQ100" i="4"/>
  <c r="EN100" i="4"/>
  <c r="EM100" i="4"/>
  <c r="EJ100" i="4"/>
  <c r="EI100" i="4"/>
  <c r="EH100" i="4"/>
  <c r="GS99" i="4"/>
  <c r="GO99" i="4"/>
  <c r="GM99" i="4"/>
  <c r="GN99" i="4" s="1"/>
  <c r="EU99" i="4" s="1"/>
  <c r="I94" i="18"/>
  <c r="H94" i="18"/>
  <c r="G94" i="18"/>
  <c r="F94" i="18"/>
  <c r="EQ99" i="4"/>
  <c r="EN99" i="4"/>
  <c r="GR99" i="4" s="1"/>
  <c r="EM99" i="4"/>
  <c r="EJ99" i="4"/>
  <c r="EI99" i="4"/>
  <c r="EH99" i="4"/>
  <c r="GS98" i="4"/>
  <c r="GO98" i="4"/>
  <c r="GM98" i="4"/>
  <c r="GN98" i="4" s="1"/>
  <c r="EU98" i="4" s="1"/>
  <c r="I93" i="18"/>
  <c r="H93" i="18"/>
  <c r="G93" i="18"/>
  <c r="F93" i="18"/>
  <c r="EQ98" i="4"/>
  <c r="EN98" i="4"/>
  <c r="GR98" i="4" s="1"/>
  <c r="EM98" i="4"/>
  <c r="EJ98" i="4"/>
  <c r="EI98" i="4"/>
  <c r="EH98" i="4"/>
  <c r="GS97" i="4"/>
  <c r="GO97" i="4"/>
  <c r="GM97" i="4"/>
  <c r="GN97" i="4" s="1"/>
  <c r="EU97" i="4" s="1"/>
  <c r="I92" i="18"/>
  <c r="H92" i="18"/>
  <c r="G92" i="18"/>
  <c r="F92" i="18"/>
  <c r="EQ97" i="4"/>
  <c r="EN97" i="4"/>
  <c r="EM97" i="4"/>
  <c r="EJ97" i="4"/>
  <c r="EI97" i="4"/>
  <c r="EH97" i="4"/>
  <c r="GS96" i="4"/>
  <c r="GO96" i="4"/>
  <c r="GM96" i="4"/>
  <c r="GN96" i="4" s="1"/>
  <c r="EU96" i="4" s="1"/>
  <c r="I91" i="18"/>
  <c r="H91" i="18"/>
  <c r="G91" i="18"/>
  <c r="F91" i="18"/>
  <c r="EQ96" i="4"/>
  <c r="EN96" i="4"/>
  <c r="EM96" i="4"/>
  <c r="EJ96" i="4"/>
  <c r="EI96" i="4"/>
  <c r="EH96" i="4"/>
  <c r="GS95" i="4"/>
  <c r="GO95" i="4"/>
  <c r="GM95" i="4"/>
  <c r="GN95" i="4" s="1"/>
  <c r="EU95" i="4" s="1"/>
  <c r="I90" i="18"/>
  <c r="H90" i="18"/>
  <c r="G90" i="18"/>
  <c r="F90" i="18"/>
  <c r="EQ95" i="4"/>
  <c r="EN95" i="4"/>
  <c r="GR95" i="4" s="1"/>
  <c r="EM95" i="4"/>
  <c r="EJ95" i="4"/>
  <c r="EI95" i="4"/>
  <c r="EH95" i="4"/>
  <c r="GS94" i="4"/>
  <c r="GO94" i="4"/>
  <c r="GM94" i="4"/>
  <c r="GN94" i="4" s="1"/>
  <c r="EU94" i="4" s="1"/>
  <c r="I89" i="18"/>
  <c r="H89" i="18"/>
  <c r="G89" i="18"/>
  <c r="F89" i="18"/>
  <c r="EQ94" i="4"/>
  <c r="EN94" i="4"/>
  <c r="EM94" i="4"/>
  <c r="EJ94" i="4"/>
  <c r="EI94" i="4"/>
  <c r="EH94" i="4"/>
  <c r="GS93" i="4"/>
  <c r="GO93" i="4"/>
  <c r="GM93" i="4"/>
  <c r="GN93" i="4" s="1"/>
  <c r="EU93" i="4" s="1"/>
  <c r="I88" i="18"/>
  <c r="H88" i="18"/>
  <c r="G88" i="18"/>
  <c r="F88" i="18"/>
  <c r="EQ93" i="4"/>
  <c r="EN93" i="4"/>
  <c r="GR93" i="4" s="1"/>
  <c r="EM93" i="4"/>
  <c r="EJ93" i="4"/>
  <c r="EI93" i="4"/>
  <c r="EH93" i="4"/>
  <c r="GS92" i="4"/>
  <c r="GO92" i="4"/>
  <c r="GM92" i="4"/>
  <c r="GN92" i="4" s="1"/>
  <c r="EU92" i="4" s="1"/>
  <c r="I87" i="18"/>
  <c r="H87" i="18"/>
  <c r="G87" i="18"/>
  <c r="F87" i="18"/>
  <c r="EQ92" i="4"/>
  <c r="EN92" i="4"/>
  <c r="GR92" i="4" s="1"/>
  <c r="EM92" i="4"/>
  <c r="EJ92" i="4"/>
  <c r="EI92" i="4"/>
  <c r="EH92" i="4"/>
  <c r="GS91" i="4"/>
  <c r="GO91" i="4"/>
  <c r="GM91" i="4"/>
  <c r="GN91" i="4" s="1"/>
  <c r="EU91" i="4" s="1"/>
  <c r="I86" i="18"/>
  <c r="H86" i="18"/>
  <c r="G86" i="18"/>
  <c r="F86" i="18"/>
  <c r="EQ91" i="4"/>
  <c r="EN91" i="4"/>
  <c r="GR91" i="4" s="1"/>
  <c r="EM91" i="4"/>
  <c r="EJ91" i="4"/>
  <c r="EI91" i="4"/>
  <c r="EH91" i="4"/>
  <c r="GS90" i="4"/>
  <c r="GO90" i="4"/>
  <c r="GM90" i="4"/>
  <c r="GN90" i="4" s="1"/>
  <c r="EU90" i="4" s="1"/>
  <c r="I85" i="18"/>
  <c r="H85" i="18"/>
  <c r="G85" i="18"/>
  <c r="F85" i="18"/>
  <c r="EQ90" i="4"/>
  <c r="EN90" i="4"/>
  <c r="EM90" i="4"/>
  <c r="B145" i="18"/>
  <c r="EJ90" i="4"/>
  <c r="EI90" i="4"/>
  <c r="EH90" i="4"/>
  <c r="GS89" i="4"/>
  <c r="GO89" i="4"/>
  <c r="GM89" i="4"/>
  <c r="GN89" i="4" s="1"/>
  <c r="EU89" i="4" s="1"/>
  <c r="I84" i="18"/>
  <c r="H84" i="18"/>
  <c r="G84" i="18"/>
  <c r="F84" i="18"/>
  <c r="EQ89" i="4"/>
  <c r="EN89" i="4"/>
  <c r="GR89" i="4" s="1"/>
  <c r="EM89" i="4"/>
  <c r="B144" i="18"/>
  <c r="EJ89" i="4"/>
  <c r="EI89" i="4"/>
  <c r="EH89" i="4"/>
  <c r="GS88" i="4"/>
  <c r="GO88" i="4"/>
  <c r="GM88" i="4"/>
  <c r="GN88" i="4" s="1"/>
  <c r="EU88" i="4" s="1"/>
  <c r="I83" i="18"/>
  <c r="H83" i="18"/>
  <c r="G83" i="18"/>
  <c r="F83" i="18"/>
  <c r="EQ88" i="4"/>
  <c r="EN88" i="4"/>
  <c r="EM88" i="4"/>
  <c r="EJ88" i="4"/>
  <c r="EI88" i="4"/>
  <c r="EH88" i="4"/>
  <c r="GS87" i="4"/>
  <c r="GO87" i="4"/>
  <c r="GM87" i="4"/>
  <c r="GN87" i="4" s="1"/>
  <c r="EU87" i="4" s="1"/>
  <c r="I82" i="18"/>
  <c r="H82" i="18"/>
  <c r="G82" i="18"/>
  <c r="F82" i="18"/>
  <c r="EQ87" i="4"/>
  <c r="EN87" i="4"/>
  <c r="GR87" i="4" s="1"/>
  <c r="EM87" i="4"/>
  <c r="EJ87" i="4"/>
  <c r="EI87" i="4"/>
  <c r="EH87" i="4"/>
  <c r="GS86" i="4"/>
  <c r="GO86" i="4"/>
  <c r="GM86" i="4"/>
  <c r="GN86" i="4" s="1"/>
  <c r="EU86" i="4" s="1"/>
  <c r="I81" i="18"/>
  <c r="H81" i="18"/>
  <c r="G81" i="18"/>
  <c r="F81" i="18"/>
  <c r="EQ86" i="4"/>
  <c r="EN86" i="4"/>
  <c r="GR86" i="4" s="1"/>
  <c r="EM86" i="4"/>
  <c r="EJ86" i="4"/>
  <c r="EI86" i="4"/>
  <c r="EH86" i="4"/>
  <c r="GS85" i="4"/>
  <c r="GO85" i="4"/>
  <c r="GM85" i="4"/>
  <c r="GN85" i="4" s="1"/>
  <c r="EU85" i="4" s="1"/>
  <c r="I80" i="18"/>
  <c r="H80" i="18"/>
  <c r="G80" i="18"/>
  <c r="F80" i="18"/>
  <c r="EQ85" i="4"/>
  <c r="EN85" i="4"/>
  <c r="GR85" i="4" s="1"/>
  <c r="EM85" i="4"/>
  <c r="EJ85" i="4"/>
  <c r="EI85" i="4"/>
  <c r="EH85" i="4"/>
  <c r="GS84" i="4"/>
  <c r="GO84" i="4"/>
  <c r="GM84" i="4"/>
  <c r="GN84" i="4" s="1"/>
  <c r="EU84" i="4" s="1"/>
  <c r="I79" i="18"/>
  <c r="H79" i="18"/>
  <c r="G79" i="18"/>
  <c r="F79" i="18"/>
  <c r="EQ84" i="4"/>
  <c r="EN84" i="4"/>
  <c r="EM84" i="4"/>
  <c r="EJ84" i="4"/>
  <c r="EI84" i="4"/>
  <c r="EH84" i="4"/>
  <c r="GS83" i="4"/>
  <c r="GO83" i="4"/>
  <c r="GM83" i="4"/>
  <c r="GN83" i="4" s="1"/>
  <c r="EU83" i="4" s="1"/>
  <c r="I78" i="18"/>
  <c r="H78" i="18"/>
  <c r="G78" i="18"/>
  <c r="F78" i="18"/>
  <c r="EQ83" i="4"/>
  <c r="EN83" i="4"/>
  <c r="GR83" i="4" s="1"/>
  <c r="EM83" i="4"/>
  <c r="EJ83" i="4"/>
  <c r="EI83" i="4"/>
  <c r="EH83" i="4"/>
  <c r="GS82" i="4"/>
  <c r="GO82" i="4"/>
  <c r="GM82" i="4"/>
  <c r="GN82" i="4" s="1"/>
  <c r="EU82" i="4" s="1"/>
  <c r="I77" i="18"/>
  <c r="H77" i="18"/>
  <c r="G77" i="18"/>
  <c r="F77" i="18"/>
  <c r="EQ82" i="4"/>
  <c r="EN82" i="4"/>
  <c r="EM82" i="4"/>
  <c r="EJ82" i="4"/>
  <c r="EI82" i="4"/>
  <c r="EH82" i="4"/>
  <c r="GS81" i="4"/>
  <c r="GO81" i="4"/>
  <c r="GM81" i="4"/>
  <c r="GN81" i="4" s="1"/>
  <c r="EU81" i="4" s="1"/>
  <c r="I76" i="18"/>
  <c r="H76" i="18"/>
  <c r="G76" i="18"/>
  <c r="F76" i="18"/>
  <c r="EQ81" i="4"/>
  <c r="EN81" i="4"/>
  <c r="GR81" i="4" s="1"/>
  <c r="EM81" i="4"/>
  <c r="EJ81" i="4"/>
  <c r="EI81" i="4"/>
  <c r="EH81" i="4"/>
  <c r="GS80" i="4"/>
  <c r="GO80" i="4"/>
  <c r="GM80" i="4"/>
  <c r="GN80" i="4" s="1"/>
  <c r="EU80" i="4" s="1"/>
  <c r="I75" i="18"/>
  <c r="H75" i="18"/>
  <c r="G75" i="18"/>
  <c r="F75" i="18"/>
  <c r="EQ80" i="4"/>
  <c r="EN80" i="4"/>
  <c r="EM80" i="4"/>
  <c r="EJ80" i="4"/>
  <c r="EI80" i="4"/>
  <c r="EH80" i="4"/>
  <c r="GS79" i="4"/>
  <c r="GO79" i="4"/>
  <c r="GM79" i="4"/>
  <c r="GN79" i="4" s="1"/>
  <c r="EU79" i="4" s="1"/>
  <c r="I74" i="18"/>
  <c r="H74" i="18"/>
  <c r="G74" i="18"/>
  <c r="F74" i="18"/>
  <c r="EQ79" i="4"/>
  <c r="EN79" i="4"/>
  <c r="GR79" i="4" s="1"/>
  <c r="EM79" i="4"/>
  <c r="EJ79" i="4"/>
  <c r="EI79" i="4"/>
  <c r="EH79" i="4"/>
  <c r="GS78" i="4"/>
  <c r="GO78" i="4"/>
  <c r="GM78" i="4"/>
  <c r="GN78" i="4" s="1"/>
  <c r="EU78" i="4" s="1"/>
  <c r="I73" i="18"/>
  <c r="H73" i="18"/>
  <c r="G73" i="18"/>
  <c r="F73" i="18"/>
  <c r="EQ78" i="4"/>
  <c r="EN78" i="4"/>
  <c r="EM78" i="4"/>
  <c r="EJ78" i="4"/>
  <c r="EI78" i="4"/>
  <c r="EH78" i="4"/>
  <c r="GS77" i="4"/>
  <c r="GO77" i="4"/>
  <c r="GM77" i="4"/>
  <c r="GN77" i="4" s="1"/>
  <c r="EU77" i="4" s="1"/>
  <c r="I72" i="18"/>
  <c r="H72" i="18"/>
  <c r="G72" i="18"/>
  <c r="F72" i="18"/>
  <c r="EQ77" i="4"/>
  <c r="EN77" i="4"/>
  <c r="GR77" i="4" s="1"/>
  <c r="EM77" i="4"/>
  <c r="EJ77" i="4"/>
  <c r="EI77" i="4"/>
  <c r="EH77" i="4"/>
  <c r="GS76" i="4"/>
  <c r="GO76" i="4"/>
  <c r="GM76" i="4"/>
  <c r="GN76" i="4" s="1"/>
  <c r="EU76" i="4" s="1"/>
  <c r="I71" i="18"/>
  <c r="H71" i="18"/>
  <c r="G71" i="18"/>
  <c r="F71" i="18"/>
  <c r="EQ76" i="4"/>
  <c r="EN76" i="4"/>
  <c r="GR76" i="4" s="1"/>
  <c r="EM76" i="4"/>
  <c r="EJ76" i="4"/>
  <c r="EI76" i="4"/>
  <c r="EH76" i="4"/>
  <c r="GS75" i="4"/>
  <c r="GO75" i="4"/>
  <c r="GM75" i="4"/>
  <c r="GN75" i="4" s="1"/>
  <c r="EU75" i="4" s="1"/>
  <c r="I70" i="18"/>
  <c r="H70" i="18"/>
  <c r="G70" i="18"/>
  <c r="F70" i="18"/>
  <c r="EQ75" i="4"/>
  <c r="EN75" i="4"/>
  <c r="GR75" i="4" s="1"/>
  <c r="EM75" i="4"/>
  <c r="EJ75" i="4"/>
  <c r="EI75" i="4"/>
  <c r="EH75" i="4"/>
  <c r="GS74" i="4"/>
  <c r="GO74" i="4"/>
  <c r="GM74" i="4"/>
  <c r="GN74" i="4" s="1"/>
  <c r="EU74" i="4" s="1"/>
  <c r="I69" i="18"/>
  <c r="H69" i="18"/>
  <c r="G69" i="18"/>
  <c r="F69" i="18"/>
  <c r="EQ74" i="4"/>
  <c r="EN74" i="4"/>
  <c r="EM74" i="4"/>
  <c r="EJ74" i="4"/>
  <c r="EI74" i="4"/>
  <c r="EH74" i="4"/>
  <c r="GS73" i="4"/>
  <c r="GO73" i="4"/>
  <c r="GM73" i="4"/>
  <c r="GN73" i="4" s="1"/>
  <c r="EU73" i="4" s="1"/>
  <c r="I68" i="18"/>
  <c r="H68" i="18"/>
  <c r="G68" i="18"/>
  <c r="F68" i="18"/>
  <c r="EQ73" i="4"/>
  <c r="EN73" i="4"/>
  <c r="GR73" i="4" s="1"/>
  <c r="EM73" i="4"/>
  <c r="EJ73" i="4"/>
  <c r="EI73" i="4"/>
  <c r="EH73" i="4"/>
  <c r="GS72" i="4"/>
  <c r="GS71" i="4"/>
  <c r="GS70" i="4"/>
  <c r="GI70" i="4"/>
  <c r="GH70" i="4"/>
  <c r="EO70" i="4"/>
  <c r="GS69" i="4"/>
  <c r="GI69" i="4"/>
  <c r="GH69" i="4"/>
  <c r="GG69" i="4"/>
  <c r="EV69" i="4"/>
  <c r="EW69" i="4" s="1"/>
  <c r="EO69" i="4"/>
  <c r="FB69" i="4" s="1"/>
  <c r="FC69" i="4" s="1"/>
  <c r="GS68" i="4"/>
  <c r="GO68" i="4"/>
  <c r="GM68" i="4"/>
  <c r="GN68" i="4" s="1"/>
  <c r="EU68" i="4" s="1"/>
  <c r="I66" i="18"/>
  <c r="H66" i="18"/>
  <c r="G66" i="18"/>
  <c r="F66" i="18"/>
  <c r="EQ68" i="4"/>
  <c r="EN68" i="4"/>
  <c r="EM68" i="4"/>
  <c r="EJ68" i="4"/>
  <c r="EI68" i="4"/>
  <c r="EH68" i="4"/>
  <c r="GS67" i="4"/>
  <c r="GO67" i="4"/>
  <c r="GM67" i="4"/>
  <c r="GN67" i="4" s="1"/>
  <c r="EU67" i="4" s="1"/>
  <c r="I65" i="18"/>
  <c r="H65" i="18"/>
  <c r="G65" i="18"/>
  <c r="F65" i="18"/>
  <c r="EQ67" i="4"/>
  <c r="EN67" i="4"/>
  <c r="GR67" i="4" s="1"/>
  <c r="EM67" i="4"/>
  <c r="EJ67" i="4"/>
  <c r="EI67" i="4"/>
  <c r="EH67" i="4"/>
  <c r="GS66" i="4"/>
  <c r="GO66" i="4"/>
  <c r="GM66" i="4"/>
  <c r="GN66" i="4" s="1"/>
  <c r="EU66" i="4" s="1"/>
  <c r="I64" i="18"/>
  <c r="H64" i="18"/>
  <c r="G64" i="18"/>
  <c r="F64" i="18"/>
  <c r="EQ66" i="4"/>
  <c r="EN66" i="4"/>
  <c r="EM66" i="4"/>
  <c r="EJ66" i="4"/>
  <c r="EI66" i="4"/>
  <c r="EH66" i="4"/>
  <c r="GS65" i="4"/>
  <c r="GO65" i="4"/>
  <c r="GM65" i="4"/>
  <c r="GN65" i="4" s="1"/>
  <c r="EU65" i="4" s="1"/>
  <c r="I63" i="18"/>
  <c r="H63" i="18"/>
  <c r="G63" i="18"/>
  <c r="F63" i="18"/>
  <c r="EQ65" i="4"/>
  <c r="EN65" i="4"/>
  <c r="GR65" i="4" s="1"/>
  <c r="EM65" i="4"/>
  <c r="EJ65" i="4"/>
  <c r="EI65" i="4"/>
  <c r="EH65" i="4"/>
  <c r="GS64" i="4"/>
  <c r="GO64" i="4"/>
  <c r="GM64" i="4"/>
  <c r="GN64" i="4" s="1"/>
  <c r="EU64" i="4" s="1"/>
  <c r="I62" i="18"/>
  <c r="H62" i="18"/>
  <c r="G62" i="18"/>
  <c r="F62" i="18"/>
  <c r="EQ64" i="4"/>
  <c r="EN64" i="4"/>
  <c r="GR64" i="4" s="1"/>
  <c r="EM64" i="4"/>
  <c r="EJ64" i="4"/>
  <c r="EI64" i="4"/>
  <c r="EH64" i="4"/>
  <c r="GS63" i="4"/>
  <c r="GO63" i="4"/>
  <c r="GM63" i="4"/>
  <c r="GN63" i="4" s="1"/>
  <c r="EU63" i="4" s="1"/>
  <c r="I61" i="18"/>
  <c r="H61" i="18"/>
  <c r="G61" i="18"/>
  <c r="F61" i="18"/>
  <c r="EQ63" i="4"/>
  <c r="EN63" i="4"/>
  <c r="GR63" i="4" s="1"/>
  <c r="EM63" i="4"/>
  <c r="EJ63" i="4"/>
  <c r="EI63" i="4"/>
  <c r="EH63" i="4"/>
  <c r="GS62" i="4"/>
  <c r="GO62" i="4"/>
  <c r="GM62" i="4"/>
  <c r="GN62" i="4" s="1"/>
  <c r="EU62" i="4" s="1"/>
  <c r="I60" i="18"/>
  <c r="H60" i="18"/>
  <c r="G60" i="18"/>
  <c r="F60" i="18"/>
  <c r="EQ62" i="4"/>
  <c r="EN62" i="4"/>
  <c r="GR62" i="4" s="1"/>
  <c r="EM62" i="4"/>
  <c r="EJ62" i="4"/>
  <c r="EI62" i="4"/>
  <c r="EH62" i="4"/>
  <c r="GS61" i="4"/>
  <c r="GO61" i="4"/>
  <c r="GM61" i="4"/>
  <c r="GN61" i="4" s="1"/>
  <c r="EU61" i="4" s="1"/>
  <c r="I59" i="18"/>
  <c r="H59" i="18"/>
  <c r="G59" i="18"/>
  <c r="F59" i="18"/>
  <c r="EQ61" i="4"/>
  <c r="EN61" i="4"/>
  <c r="GR61" i="4" s="1"/>
  <c r="EM61" i="4"/>
  <c r="EJ61" i="4"/>
  <c r="EI61" i="4"/>
  <c r="EH61" i="4"/>
  <c r="GS60" i="4"/>
  <c r="GO60" i="4"/>
  <c r="GM60" i="4"/>
  <c r="GN60" i="4" s="1"/>
  <c r="EU60" i="4" s="1"/>
  <c r="I58" i="18"/>
  <c r="H58" i="18"/>
  <c r="G58" i="18"/>
  <c r="F58" i="18"/>
  <c r="EQ60" i="4"/>
  <c r="EN60" i="4"/>
  <c r="EM60" i="4"/>
  <c r="EJ60" i="4"/>
  <c r="EI60" i="4"/>
  <c r="EH60" i="4"/>
  <c r="GS59" i="4"/>
  <c r="GO59" i="4"/>
  <c r="GM59" i="4"/>
  <c r="GN59" i="4" s="1"/>
  <c r="EU59" i="4" s="1"/>
  <c r="I57" i="18"/>
  <c r="H57" i="18"/>
  <c r="G57" i="18"/>
  <c r="F57" i="18"/>
  <c r="EQ59" i="4"/>
  <c r="EN59" i="4"/>
  <c r="GR59" i="4" s="1"/>
  <c r="EM59" i="4"/>
  <c r="EJ59" i="4"/>
  <c r="EI59" i="4"/>
  <c r="EH59" i="4"/>
  <c r="GS58" i="4"/>
  <c r="GO58" i="4"/>
  <c r="GM58" i="4"/>
  <c r="GN58" i="4" s="1"/>
  <c r="EU58" i="4" s="1"/>
  <c r="I56" i="18"/>
  <c r="H56" i="18"/>
  <c r="G56" i="18"/>
  <c r="F56" i="18"/>
  <c r="EQ58" i="4"/>
  <c r="EN58" i="4"/>
  <c r="GR58" i="4" s="1"/>
  <c r="EM58" i="4"/>
  <c r="EJ58" i="4"/>
  <c r="EI58" i="4"/>
  <c r="EH58" i="4"/>
  <c r="GS57" i="4"/>
  <c r="GO57" i="4"/>
  <c r="GM57" i="4"/>
  <c r="GN57" i="4" s="1"/>
  <c r="EU57" i="4" s="1"/>
  <c r="I55" i="18"/>
  <c r="H55" i="18"/>
  <c r="G55" i="18"/>
  <c r="F55" i="18"/>
  <c r="EQ57" i="4"/>
  <c r="EN57" i="4"/>
  <c r="GR57" i="4" s="1"/>
  <c r="EM57" i="4"/>
  <c r="EJ57" i="4"/>
  <c r="EI57" i="4"/>
  <c r="EH57" i="4"/>
  <c r="GS56" i="4"/>
  <c r="GO56" i="4"/>
  <c r="GM56" i="4"/>
  <c r="GN56" i="4" s="1"/>
  <c r="EU56" i="4" s="1"/>
  <c r="I54" i="18"/>
  <c r="H54" i="18"/>
  <c r="G54" i="18"/>
  <c r="F54" i="18"/>
  <c r="EQ56" i="4"/>
  <c r="EN56" i="4"/>
  <c r="EM56" i="4"/>
  <c r="EJ56" i="4"/>
  <c r="EI56" i="4"/>
  <c r="EH56" i="4"/>
  <c r="GS55" i="4"/>
  <c r="GO55" i="4"/>
  <c r="GM55" i="4"/>
  <c r="GN55" i="4" s="1"/>
  <c r="EU55" i="4" s="1"/>
  <c r="I53" i="18"/>
  <c r="H53" i="18"/>
  <c r="G53" i="18"/>
  <c r="F53" i="18"/>
  <c r="EQ55" i="4"/>
  <c r="EN55" i="4"/>
  <c r="GR55" i="4" s="1"/>
  <c r="EM55" i="4"/>
  <c r="EJ55" i="4"/>
  <c r="EI55" i="4"/>
  <c r="EH55" i="4"/>
  <c r="GS54" i="4"/>
  <c r="GO54" i="4"/>
  <c r="GM54" i="4"/>
  <c r="GN54" i="4" s="1"/>
  <c r="EU54" i="4" s="1"/>
  <c r="I52" i="18"/>
  <c r="H52" i="18"/>
  <c r="G52" i="18"/>
  <c r="F52" i="18"/>
  <c r="EQ54" i="4"/>
  <c r="EN54" i="4"/>
  <c r="GR54" i="4" s="1"/>
  <c r="EM54" i="4"/>
  <c r="EJ54" i="4"/>
  <c r="EI54" i="4"/>
  <c r="EH54" i="4"/>
  <c r="GS53" i="4"/>
  <c r="GO53" i="4"/>
  <c r="GM53" i="4"/>
  <c r="GN53" i="4" s="1"/>
  <c r="EU53" i="4" s="1"/>
  <c r="I51" i="18"/>
  <c r="H51" i="18"/>
  <c r="G51" i="18"/>
  <c r="F51" i="18"/>
  <c r="EQ53" i="4"/>
  <c r="EN53" i="4"/>
  <c r="GR53" i="4" s="1"/>
  <c r="EM53" i="4"/>
  <c r="B143" i="18"/>
  <c r="EJ53" i="4"/>
  <c r="EI53" i="4"/>
  <c r="EH53" i="4"/>
  <c r="GS52" i="4"/>
  <c r="GO52" i="4"/>
  <c r="GM52" i="4"/>
  <c r="GN52" i="4" s="1"/>
  <c r="EU52" i="4" s="1"/>
  <c r="I50" i="18"/>
  <c r="H50" i="18"/>
  <c r="G50" i="18"/>
  <c r="F50" i="18"/>
  <c r="EQ52" i="4"/>
  <c r="EN52" i="4"/>
  <c r="EM52" i="4"/>
  <c r="B142" i="18"/>
  <c r="EJ52" i="4"/>
  <c r="EI52" i="4"/>
  <c r="EH52" i="4"/>
  <c r="GS51" i="4"/>
  <c r="GO51" i="4"/>
  <c r="GM51" i="4"/>
  <c r="GN51" i="4" s="1"/>
  <c r="EU51" i="4" s="1"/>
  <c r="I49" i="18"/>
  <c r="H49" i="18"/>
  <c r="G49" i="18"/>
  <c r="F49" i="18"/>
  <c r="EQ51" i="4"/>
  <c r="EN51" i="4"/>
  <c r="GR51" i="4" s="1"/>
  <c r="EM51" i="4"/>
  <c r="EJ51" i="4"/>
  <c r="EI51" i="4"/>
  <c r="EH51" i="4"/>
  <c r="GS50" i="4"/>
  <c r="GO50" i="4"/>
  <c r="GM50" i="4"/>
  <c r="GN50" i="4" s="1"/>
  <c r="EU50" i="4" s="1"/>
  <c r="I48" i="18"/>
  <c r="H48" i="18"/>
  <c r="G48" i="18"/>
  <c r="F48" i="18"/>
  <c r="EQ50" i="4"/>
  <c r="EN50" i="4"/>
  <c r="EM50" i="4"/>
  <c r="EJ50" i="4"/>
  <c r="EI50" i="4"/>
  <c r="EH50" i="4"/>
  <c r="GS49" i="4"/>
  <c r="GO49" i="4"/>
  <c r="GM49" i="4"/>
  <c r="GN49" i="4" s="1"/>
  <c r="EU49" i="4" s="1"/>
  <c r="I47" i="18"/>
  <c r="H47" i="18"/>
  <c r="G47" i="18"/>
  <c r="F47" i="18"/>
  <c r="EQ49" i="4"/>
  <c r="EN49" i="4"/>
  <c r="GR49" i="4" s="1"/>
  <c r="EM49" i="4"/>
  <c r="EJ49" i="4"/>
  <c r="EI49" i="4"/>
  <c r="EH49" i="4"/>
  <c r="GS48" i="4"/>
  <c r="GO48" i="4"/>
  <c r="GM48" i="4"/>
  <c r="GN48" i="4" s="1"/>
  <c r="EU48" i="4" s="1"/>
  <c r="I46" i="18"/>
  <c r="H46" i="18"/>
  <c r="G46" i="18"/>
  <c r="F46" i="18"/>
  <c r="EQ48" i="4"/>
  <c r="EN48" i="4"/>
  <c r="EM48" i="4"/>
  <c r="EJ48" i="4"/>
  <c r="EI48" i="4"/>
  <c r="EH48" i="4"/>
  <c r="GS47" i="4"/>
  <c r="GO47" i="4"/>
  <c r="GM47" i="4"/>
  <c r="GN47" i="4" s="1"/>
  <c r="EU47" i="4" s="1"/>
  <c r="I45" i="18"/>
  <c r="H45" i="18"/>
  <c r="G45" i="18"/>
  <c r="F45" i="18"/>
  <c r="EQ47" i="4"/>
  <c r="EN47" i="4"/>
  <c r="GR47" i="4" s="1"/>
  <c r="EM47" i="4"/>
  <c r="EJ47" i="4"/>
  <c r="EI47" i="4"/>
  <c r="EH47" i="4"/>
  <c r="GS46" i="4"/>
  <c r="GO46" i="4"/>
  <c r="GM46" i="4"/>
  <c r="GN46" i="4" s="1"/>
  <c r="EU46" i="4" s="1"/>
  <c r="I44" i="18"/>
  <c r="H44" i="18"/>
  <c r="G44" i="18"/>
  <c r="F44" i="18"/>
  <c r="EQ46" i="4"/>
  <c r="EN46" i="4"/>
  <c r="GR46" i="4" s="1"/>
  <c r="EM46" i="4"/>
  <c r="EJ46" i="4"/>
  <c r="EI46" i="4"/>
  <c r="EH46" i="4"/>
  <c r="GS45" i="4"/>
  <c r="GO45" i="4"/>
  <c r="GM45" i="4"/>
  <c r="GN45" i="4" s="1"/>
  <c r="EU45" i="4" s="1"/>
  <c r="I43" i="18"/>
  <c r="H43" i="18"/>
  <c r="G43" i="18"/>
  <c r="F43" i="18"/>
  <c r="EQ45" i="4"/>
  <c r="EN45" i="4"/>
  <c r="GR45" i="4" s="1"/>
  <c r="EM45" i="4"/>
  <c r="EJ45" i="4"/>
  <c r="EI45" i="4"/>
  <c r="EH45" i="4"/>
  <c r="GS44" i="4"/>
  <c r="GO44" i="4"/>
  <c r="GM44" i="4"/>
  <c r="GN44" i="4" s="1"/>
  <c r="EU44" i="4" s="1"/>
  <c r="I42" i="18"/>
  <c r="H42" i="18"/>
  <c r="G42" i="18"/>
  <c r="F42" i="18"/>
  <c r="EQ44" i="4"/>
  <c r="EN44" i="4"/>
  <c r="EM44" i="4"/>
  <c r="EJ44" i="4"/>
  <c r="EI44" i="4"/>
  <c r="EH44" i="4"/>
  <c r="GS43" i="4"/>
  <c r="GO43" i="4"/>
  <c r="GM43" i="4"/>
  <c r="GN43" i="4" s="1"/>
  <c r="EU43" i="4" s="1"/>
  <c r="I41" i="18"/>
  <c r="H41" i="18"/>
  <c r="G41" i="18"/>
  <c r="F41" i="18"/>
  <c r="EQ43" i="4"/>
  <c r="EN43" i="4"/>
  <c r="GR43" i="4" s="1"/>
  <c r="EM43" i="4"/>
  <c r="EJ43" i="4"/>
  <c r="EI43" i="4"/>
  <c r="EH43" i="4"/>
  <c r="GS42" i="4"/>
  <c r="GO42" i="4"/>
  <c r="GM42" i="4"/>
  <c r="GN42" i="4" s="1"/>
  <c r="EU42" i="4" s="1"/>
  <c r="I40" i="18"/>
  <c r="H40" i="18"/>
  <c r="G40" i="18"/>
  <c r="F40" i="18"/>
  <c r="EQ42" i="4"/>
  <c r="EN42" i="4"/>
  <c r="EM42" i="4"/>
  <c r="EJ42" i="4"/>
  <c r="EI42" i="4"/>
  <c r="EH42" i="4"/>
  <c r="GS41" i="4"/>
  <c r="GO41" i="4"/>
  <c r="GM41" i="4"/>
  <c r="GN41" i="4" s="1"/>
  <c r="EU41" i="4" s="1"/>
  <c r="I39" i="18"/>
  <c r="H39" i="18"/>
  <c r="G39" i="18"/>
  <c r="F39" i="18"/>
  <c r="EQ41" i="4"/>
  <c r="EN41" i="4"/>
  <c r="GR41" i="4" s="1"/>
  <c r="EM41" i="4"/>
  <c r="EJ41" i="4"/>
  <c r="EI41" i="4"/>
  <c r="EH41" i="4"/>
  <c r="GS40" i="4"/>
  <c r="GO40" i="4"/>
  <c r="GM40" i="4"/>
  <c r="GN40" i="4" s="1"/>
  <c r="EU40" i="4" s="1"/>
  <c r="I38" i="18"/>
  <c r="H38" i="18"/>
  <c r="G38" i="18"/>
  <c r="F38" i="18"/>
  <c r="EQ40" i="4"/>
  <c r="EN40" i="4"/>
  <c r="GR40" i="4" s="1"/>
  <c r="EM40" i="4"/>
  <c r="EJ40" i="4"/>
  <c r="EI40" i="4"/>
  <c r="EH40" i="4"/>
  <c r="GS39" i="4"/>
  <c r="GO39" i="4"/>
  <c r="GM39" i="4"/>
  <c r="GN39" i="4" s="1"/>
  <c r="EU39" i="4" s="1"/>
  <c r="I37" i="18"/>
  <c r="H37" i="18"/>
  <c r="G37" i="18"/>
  <c r="F37" i="18"/>
  <c r="EQ39" i="4"/>
  <c r="EN39" i="4"/>
  <c r="GR39" i="4" s="1"/>
  <c r="EM39" i="4"/>
  <c r="EJ39" i="4"/>
  <c r="EI39" i="4"/>
  <c r="EH39" i="4"/>
  <c r="GS38" i="4"/>
  <c r="GO38" i="4"/>
  <c r="GM38" i="4"/>
  <c r="GN38" i="4" s="1"/>
  <c r="EU38" i="4" s="1"/>
  <c r="I36" i="18"/>
  <c r="H36" i="18"/>
  <c r="G36" i="18"/>
  <c r="F36" i="18"/>
  <c r="EQ38" i="4"/>
  <c r="EN38" i="4"/>
  <c r="GR38" i="4" s="1"/>
  <c r="EM38" i="4"/>
  <c r="EJ38" i="4"/>
  <c r="EI38" i="4"/>
  <c r="EH38" i="4"/>
  <c r="GS37" i="4"/>
  <c r="GO37" i="4"/>
  <c r="GM37" i="4"/>
  <c r="GN37" i="4" s="1"/>
  <c r="EU37" i="4" s="1"/>
  <c r="I35" i="18"/>
  <c r="H35" i="18"/>
  <c r="G35" i="18"/>
  <c r="F35" i="18"/>
  <c r="EQ37" i="4"/>
  <c r="EN37" i="4"/>
  <c r="GR37" i="4" s="1"/>
  <c r="EM37" i="4"/>
  <c r="EJ37" i="4"/>
  <c r="EI37" i="4"/>
  <c r="EH37" i="4"/>
  <c r="GS36" i="4"/>
  <c r="GO36" i="4"/>
  <c r="GM36" i="4"/>
  <c r="GN36" i="4" s="1"/>
  <c r="EU36" i="4" s="1"/>
  <c r="I34" i="18"/>
  <c r="H34" i="18"/>
  <c r="G34" i="18"/>
  <c r="F34" i="18"/>
  <c r="EQ36" i="4"/>
  <c r="EN36" i="4"/>
  <c r="GR36" i="4" s="1"/>
  <c r="EM36" i="4"/>
  <c r="EJ36" i="4"/>
  <c r="EI36" i="4"/>
  <c r="EH36" i="4"/>
  <c r="GS35" i="4"/>
  <c r="GO35" i="4"/>
  <c r="GM35" i="4"/>
  <c r="GN35" i="4" s="1"/>
  <c r="EU35" i="4" s="1"/>
  <c r="I33" i="18"/>
  <c r="H33" i="18"/>
  <c r="G33" i="18"/>
  <c r="F33" i="18"/>
  <c r="EQ35" i="4"/>
  <c r="EN35" i="4"/>
  <c r="GR35" i="4" s="1"/>
  <c r="EM35" i="4"/>
  <c r="EJ35" i="4"/>
  <c r="EI35" i="4"/>
  <c r="EH35" i="4"/>
  <c r="GS34" i="4"/>
  <c r="GO34" i="4"/>
  <c r="GM34" i="4"/>
  <c r="GN34" i="4" s="1"/>
  <c r="EU34" i="4" s="1"/>
  <c r="I32" i="18"/>
  <c r="H32" i="18"/>
  <c r="G32" i="18"/>
  <c r="F32" i="18"/>
  <c r="EQ34" i="4"/>
  <c r="EN34" i="4"/>
  <c r="GR34" i="4" s="1"/>
  <c r="EM34" i="4"/>
  <c r="EJ34" i="4"/>
  <c r="EI34" i="4"/>
  <c r="EH34" i="4"/>
  <c r="GS33" i="4"/>
  <c r="GO33" i="4"/>
  <c r="GM33" i="4"/>
  <c r="GN33" i="4" s="1"/>
  <c r="EU33" i="4" s="1"/>
  <c r="I31" i="18"/>
  <c r="H31" i="18"/>
  <c r="G31" i="18"/>
  <c r="F31" i="18"/>
  <c r="EQ33" i="4"/>
  <c r="EN33" i="4"/>
  <c r="GR33" i="4" s="1"/>
  <c r="EM33" i="4"/>
  <c r="EJ33" i="4"/>
  <c r="EI33" i="4"/>
  <c r="EH33" i="4"/>
  <c r="GS32" i="4"/>
  <c r="GO32" i="4"/>
  <c r="GM32" i="4"/>
  <c r="GN32" i="4" s="1"/>
  <c r="EU32" i="4" s="1"/>
  <c r="I30" i="18"/>
  <c r="H30" i="18"/>
  <c r="G30" i="18"/>
  <c r="F30" i="18"/>
  <c r="EQ32" i="4"/>
  <c r="EN32" i="4"/>
  <c r="EM32" i="4"/>
  <c r="EJ32" i="4"/>
  <c r="EI32" i="4"/>
  <c r="EH32" i="4"/>
  <c r="GS31" i="4"/>
  <c r="GO31" i="4"/>
  <c r="GM31" i="4"/>
  <c r="GN31" i="4" s="1"/>
  <c r="EU31" i="4" s="1"/>
  <c r="I29" i="18"/>
  <c r="H29" i="18"/>
  <c r="G29" i="18"/>
  <c r="F29" i="18"/>
  <c r="EQ31" i="4"/>
  <c r="EN31" i="4"/>
  <c r="GR31" i="4" s="1"/>
  <c r="EM31" i="4"/>
  <c r="EJ31" i="4"/>
  <c r="EI31" i="4"/>
  <c r="EH31" i="4"/>
  <c r="GS30" i="4"/>
  <c r="D154" i="18" s="1"/>
  <c r="GO30" i="4"/>
  <c r="GM30" i="4"/>
  <c r="GN30" i="4" s="1"/>
  <c r="EU30" i="4" s="1"/>
  <c r="I154" i="18" s="1"/>
  <c r="I28" i="18"/>
  <c r="H28" i="18"/>
  <c r="G28" i="18"/>
  <c r="F28" i="18"/>
  <c r="EQ30" i="4"/>
  <c r="A154" i="18" s="1"/>
  <c r="EN30" i="4"/>
  <c r="EM30" i="4"/>
  <c r="EJ30" i="4"/>
  <c r="EI30" i="4"/>
  <c r="EH30" i="4"/>
  <c r="GS29" i="4"/>
  <c r="D153" i="18" s="1"/>
  <c r="GO29" i="4"/>
  <c r="GM29" i="4"/>
  <c r="GN29" i="4" s="1"/>
  <c r="EU29" i="4" s="1"/>
  <c r="I153" i="18" s="1"/>
  <c r="I27" i="18"/>
  <c r="H27" i="18"/>
  <c r="G27" i="18"/>
  <c r="F27" i="18"/>
  <c r="EQ29" i="4"/>
  <c r="A153" i="18" s="1"/>
  <c r="EN29" i="4"/>
  <c r="GR29" i="4" s="1"/>
  <c r="EM29" i="4"/>
  <c r="EJ29" i="4"/>
  <c r="EI29" i="4"/>
  <c r="EH29" i="4"/>
  <c r="GS28" i="4"/>
  <c r="D152" i="18" s="1"/>
  <c r="GO28" i="4"/>
  <c r="GM28" i="4"/>
  <c r="GN28" i="4" s="1"/>
  <c r="EU28" i="4" s="1"/>
  <c r="I152" i="18" s="1"/>
  <c r="I26" i="18"/>
  <c r="H26" i="18"/>
  <c r="G26" i="18"/>
  <c r="F26" i="18"/>
  <c r="EQ28" i="4"/>
  <c r="A152" i="18" s="1"/>
  <c r="EN28" i="4"/>
  <c r="GR28" i="4" s="1"/>
  <c r="EM28" i="4"/>
  <c r="EJ28" i="4"/>
  <c r="EI28" i="4"/>
  <c r="EH28" i="4"/>
  <c r="GS27" i="4"/>
  <c r="D151" i="18" s="1"/>
  <c r="GO27" i="4"/>
  <c r="GM27" i="4"/>
  <c r="GN27" i="4" s="1"/>
  <c r="EU27" i="4" s="1"/>
  <c r="I151" i="18" s="1"/>
  <c r="I25" i="18"/>
  <c r="H25" i="18"/>
  <c r="G25" i="18"/>
  <c r="F25" i="18"/>
  <c r="EQ27" i="4"/>
  <c r="A151" i="18" s="1"/>
  <c r="EN27" i="4"/>
  <c r="GR27" i="4" s="1"/>
  <c r="EM27" i="4"/>
  <c r="EJ27" i="4"/>
  <c r="EI27" i="4"/>
  <c r="EH27" i="4"/>
  <c r="GS26" i="4"/>
  <c r="GO26" i="4"/>
  <c r="GM26" i="4"/>
  <c r="GN26" i="4" s="1"/>
  <c r="EU26" i="4" s="1"/>
  <c r="I24" i="18"/>
  <c r="H24" i="18"/>
  <c r="G24" i="18"/>
  <c r="F24" i="18"/>
  <c r="EQ26" i="4"/>
  <c r="EN26" i="4"/>
  <c r="EM26" i="4"/>
  <c r="EJ26" i="4"/>
  <c r="EI26" i="4"/>
  <c r="EH26" i="4"/>
  <c r="GS25" i="4"/>
  <c r="GO25" i="4"/>
  <c r="GM25" i="4"/>
  <c r="GN25" i="4" s="1"/>
  <c r="EU25" i="4" s="1"/>
  <c r="I23" i="18"/>
  <c r="H23" i="18"/>
  <c r="G23" i="18"/>
  <c r="F23" i="18"/>
  <c r="EQ25" i="4"/>
  <c r="EN25" i="4"/>
  <c r="GR25" i="4" s="1"/>
  <c r="EM25" i="4"/>
  <c r="EJ25" i="4"/>
  <c r="EI25" i="4"/>
  <c r="EH25" i="4"/>
  <c r="GS24" i="4"/>
  <c r="GO24" i="4"/>
  <c r="GM24" i="4"/>
  <c r="GN24" i="4" s="1"/>
  <c r="EU24" i="4" s="1"/>
  <c r="I22" i="18"/>
  <c r="H22" i="18"/>
  <c r="G22" i="18"/>
  <c r="F22" i="18"/>
  <c r="EQ24" i="4"/>
  <c r="EN24" i="4"/>
  <c r="GR24" i="4" s="1"/>
  <c r="EM24" i="4"/>
  <c r="EJ24" i="4"/>
  <c r="EI24" i="4"/>
  <c r="EH24" i="4"/>
  <c r="GS23" i="4"/>
  <c r="GO23" i="4"/>
  <c r="GM23" i="4"/>
  <c r="GN23" i="4" s="1"/>
  <c r="EU23" i="4" s="1"/>
  <c r="I21" i="18"/>
  <c r="H21" i="18"/>
  <c r="G21" i="18"/>
  <c r="F21" i="18"/>
  <c r="EQ23" i="4"/>
  <c r="EN23" i="4"/>
  <c r="EM23" i="4"/>
  <c r="EJ23" i="4"/>
  <c r="EI23" i="4"/>
  <c r="EH23" i="4"/>
  <c r="GS22" i="4"/>
  <c r="GO22" i="4"/>
  <c r="GM22" i="4"/>
  <c r="GN22" i="4" s="1"/>
  <c r="EU22" i="4" s="1"/>
  <c r="I20" i="18"/>
  <c r="H20" i="18"/>
  <c r="G20" i="18"/>
  <c r="F20" i="18"/>
  <c r="EQ22" i="4"/>
  <c r="EN22" i="4"/>
  <c r="GR22" i="4" s="1"/>
  <c r="EM22" i="4"/>
  <c r="EJ22" i="4"/>
  <c r="EI22" i="4"/>
  <c r="EH22" i="4"/>
  <c r="GS21" i="4"/>
  <c r="GO21" i="4"/>
  <c r="GM21" i="4"/>
  <c r="GN21" i="4" s="1"/>
  <c r="EU21" i="4" s="1"/>
  <c r="I19" i="18"/>
  <c r="H19" i="18"/>
  <c r="G19" i="18"/>
  <c r="F19" i="18"/>
  <c r="EQ21" i="4"/>
  <c r="EN21" i="4"/>
  <c r="GR21" i="4" s="1"/>
  <c r="EM21" i="4"/>
  <c r="EJ21" i="4"/>
  <c r="EI21" i="4"/>
  <c r="EH21" i="4"/>
  <c r="GS20" i="4"/>
  <c r="GO20" i="4"/>
  <c r="GM20" i="4"/>
  <c r="GN20" i="4" s="1"/>
  <c r="EU20" i="4" s="1"/>
  <c r="I18" i="18"/>
  <c r="H18" i="18"/>
  <c r="G18" i="18"/>
  <c r="F18" i="18"/>
  <c r="EQ20" i="4"/>
  <c r="EN20" i="4"/>
  <c r="EM20" i="4"/>
  <c r="EJ20" i="4"/>
  <c r="EI20" i="4"/>
  <c r="EH20" i="4"/>
  <c r="GS19" i="4"/>
  <c r="GO19" i="4"/>
  <c r="GM19" i="4"/>
  <c r="GN19" i="4" s="1"/>
  <c r="EU19" i="4" s="1"/>
  <c r="I17" i="18"/>
  <c r="H17" i="18"/>
  <c r="G17" i="18"/>
  <c r="F17" i="18"/>
  <c r="EQ19" i="4"/>
  <c r="EN19" i="4"/>
  <c r="GR19" i="4" s="1"/>
  <c r="EM19" i="4"/>
  <c r="EJ19" i="4"/>
  <c r="EI19" i="4"/>
  <c r="EH19" i="4"/>
  <c r="GS18" i="4"/>
  <c r="GO18" i="4"/>
  <c r="GM18" i="4"/>
  <c r="GN18" i="4" s="1"/>
  <c r="EU18" i="4" s="1"/>
  <c r="I16" i="18"/>
  <c r="H16" i="18"/>
  <c r="G16" i="18"/>
  <c r="F16" i="18"/>
  <c r="EQ18" i="4"/>
  <c r="EN18" i="4"/>
  <c r="EM18" i="4"/>
  <c r="EJ18" i="4"/>
  <c r="EI18" i="4"/>
  <c r="EH18" i="4"/>
  <c r="GS17" i="4"/>
  <c r="GO17" i="4"/>
  <c r="GM17" i="4"/>
  <c r="GN17" i="4" s="1"/>
  <c r="EU17" i="4" s="1"/>
  <c r="I15" i="18"/>
  <c r="H15" i="18"/>
  <c r="G15" i="18"/>
  <c r="F15" i="18"/>
  <c r="EQ17" i="4"/>
  <c r="EN17" i="4"/>
  <c r="EM17" i="4"/>
  <c r="B141" i="18"/>
  <c r="EJ17" i="4"/>
  <c r="EI17" i="4"/>
  <c r="EH17" i="4"/>
  <c r="GS16" i="4"/>
  <c r="GO16" i="4"/>
  <c r="GM16" i="4"/>
  <c r="GN16" i="4" s="1"/>
  <c r="EU16" i="4" s="1"/>
  <c r="I14" i="18"/>
  <c r="H14" i="18"/>
  <c r="G14" i="18"/>
  <c r="F14" i="18"/>
  <c r="EQ16" i="4"/>
  <c r="EN16" i="4"/>
  <c r="GR16" i="4" s="1"/>
  <c r="EM16" i="4"/>
  <c r="B140" i="18"/>
  <c r="EJ16" i="4"/>
  <c r="EI16" i="4"/>
  <c r="EH16" i="4"/>
  <c r="EH4" i="4" a="1"/>
  <c r="EH4" i="4" s="1"/>
  <c r="FH486" i="3"/>
  <c r="FH485" i="3"/>
  <c r="FH484" i="3"/>
  <c r="FH483" i="3"/>
  <c r="FH482" i="3"/>
  <c r="FH481" i="3"/>
  <c r="FH480" i="3"/>
  <c r="FH479" i="3"/>
  <c r="FH478" i="3"/>
  <c r="FH477" i="3"/>
  <c r="FH472" i="3"/>
  <c r="FH471" i="3"/>
  <c r="FH470" i="3"/>
  <c r="FH469" i="3"/>
  <c r="FH468" i="3"/>
  <c r="FH467" i="3"/>
  <c r="FH466" i="3"/>
  <c r="FH465" i="3"/>
  <c r="FH464" i="3"/>
  <c r="FH463" i="3"/>
  <c r="FH458" i="3"/>
  <c r="FH457" i="3"/>
  <c r="FH456" i="3"/>
  <c r="FH455" i="3"/>
  <c r="FH454" i="3"/>
  <c r="FH453" i="3"/>
  <c r="FH452" i="3"/>
  <c r="FH451" i="3"/>
  <c r="FH450" i="3"/>
  <c r="FH445" i="3"/>
  <c r="FH444" i="3"/>
  <c r="FH443" i="3"/>
  <c r="FH442" i="3"/>
  <c r="FH441" i="3"/>
  <c r="FH440" i="3"/>
  <c r="FH439" i="3"/>
  <c r="FH438" i="3"/>
  <c r="FH437" i="3"/>
  <c r="FH436" i="3"/>
  <c r="FH435" i="3"/>
  <c r="FH434" i="3"/>
  <c r="FH433" i="3"/>
  <c r="FH432" i="3"/>
  <c r="FH431" i="3"/>
  <c r="FH430" i="3"/>
  <c r="FH429" i="3"/>
  <c r="FH428" i="3"/>
  <c r="FH427" i="3"/>
  <c r="FH426" i="3"/>
  <c r="FH425" i="3"/>
  <c r="FH424" i="3"/>
  <c r="FH423" i="3"/>
  <c r="FH422" i="3"/>
  <c r="FH421" i="3"/>
  <c r="FH420" i="3"/>
  <c r="FH419" i="3"/>
  <c r="FH418" i="3"/>
  <c r="FH417" i="3"/>
  <c r="FH416" i="3"/>
  <c r="FH415" i="3"/>
  <c r="FH414" i="3"/>
  <c r="FH413" i="3"/>
  <c r="FH412" i="3"/>
  <c r="FH411" i="3"/>
  <c r="FH410" i="3"/>
  <c r="FH409" i="3"/>
  <c r="FH408" i="3"/>
  <c r="FH407" i="3"/>
  <c r="FH406" i="3"/>
  <c r="FH401" i="3"/>
  <c r="FH400" i="3"/>
  <c r="FH399" i="3"/>
  <c r="FH398" i="3"/>
  <c r="FH397" i="3"/>
  <c r="FH396" i="3"/>
  <c r="FH395" i="3"/>
  <c r="FH394" i="3"/>
  <c r="FH393" i="3"/>
  <c r="FH392" i="3"/>
  <c r="FH391" i="3"/>
  <c r="FH390" i="3"/>
  <c r="FH389" i="3"/>
  <c r="FH388" i="3"/>
  <c r="FH387" i="3"/>
  <c r="FH386" i="3"/>
  <c r="FH385" i="3"/>
  <c r="FH384" i="3"/>
  <c r="FH383" i="3"/>
  <c r="FH382" i="3"/>
  <c r="FH381" i="3"/>
  <c r="FH380" i="3"/>
  <c r="FH379" i="3"/>
  <c r="FH378" i="3"/>
  <c r="FH377" i="3"/>
  <c r="FH376" i="3"/>
  <c r="FH375" i="3"/>
  <c r="FH374" i="3"/>
  <c r="FH373" i="3"/>
  <c r="FH372" i="3"/>
  <c r="FH371" i="3"/>
  <c r="FH370" i="3"/>
  <c r="FH369" i="3"/>
  <c r="FH368" i="3"/>
  <c r="FH367" i="3"/>
  <c r="FH366" i="3"/>
  <c r="FH365" i="3"/>
  <c r="FH364" i="3"/>
  <c r="FH363" i="3"/>
  <c r="FH362" i="3"/>
  <c r="FH361" i="3"/>
  <c r="FH360" i="3"/>
  <c r="FH359" i="3"/>
  <c r="FH358" i="3"/>
  <c r="FH357" i="3"/>
  <c r="FH356" i="3"/>
  <c r="FH355" i="3"/>
  <c r="FH350" i="3"/>
  <c r="FH349" i="3"/>
  <c r="FH348" i="3"/>
  <c r="FH347" i="3"/>
  <c r="FH346" i="3"/>
  <c r="FH345" i="3"/>
  <c r="FH344" i="3"/>
  <c r="FH343" i="3"/>
  <c r="FH342" i="3"/>
  <c r="FH337" i="3"/>
  <c r="FH336" i="3"/>
  <c r="FH335" i="3"/>
  <c r="FH334" i="3"/>
  <c r="FH333" i="3"/>
  <c r="FH332" i="3"/>
  <c r="FH331" i="3"/>
  <c r="FH330" i="3"/>
  <c r="FH329" i="3"/>
  <c r="FH328" i="3"/>
  <c r="FH327" i="3"/>
  <c r="FH326" i="3"/>
  <c r="FH325" i="3"/>
  <c r="FH324" i="3"/>
  <c r="FH323" i="3"/>
  <c r="FH322" i="3"/>
  <c r="FH321" i="3"/>
  <c r="FH320" i="3"/>
  <c r="FH315" i="3"/>
  <c r="FH314" i="3"/>
  <c r="FH313" i="3"/>
  <c r="FH312" i="3"/>
  <c r="FH311" i="3"/>
  <c r="FH310" i="3"/>
  <c r="FH309" i="3"/>
  <c r="FH308" i="3"/>
  <c r="FH307" i="3"/>
  <c r="FH248" i="3"/>
  <c r="FH247" i="3"/>
  <c r="FH246" i="3"/>
  <c r="FH245" i="3"/>
  <c r="FH243" i="3"/>
  <c r="FH171" i="3"/>
  <c r="EI104" i="3"/>
  <c r="GP100" i="3"/>
  <c r="GN100" i="3"/>
  <c r="GO100" i="3" s="1"/>
  <c r="GK100" i="3"/>
  <c r="GJ100" i="3"/>
  <c r="GI100" i="3"/>
  <c r="FK100" i="3"/>
  <c r="FL100" i="3" s="1"/>
  <c r="EU100" i="3"/>
  <c r="EN100" i="3"/>
  <c r="FH100" i="3" s="1"/>
  <c r="EM100" i="3"/>
  <c r="EL100" i="3"/>
  <c r="EK100" i="3"/>
  <c r="EQ100" i="3" s="1"/>
  <c r="EJ100" i="3"/>
  <c r="EI100" i="3"/>
  <c r="EH100" i="3"/>
  <c r="GP99" i="3"/>
  <c r="GN99" i="3"/>
  <c r="GO99" i="3" s="1"/>
  <c r="GK99" i="3"/>
  <c r="GJ99" i="3"/>
  <c r="GI99" i="3"/>
  <c r="FK99" i="3"/>
  <c r="FL99" i="3" s="1"/>
  <c r="EU99" i="3"/>
  <c r="EQ99" i="3"/>
  <c r="EN99" i="3"/>
  <c r="EM99" i="3"/>
  <c r="EL99" i="3"/>
  <c r="EK99" i="3"/>
  <c r="EJ99" i="3"/>
  <c r="EI99" i="3"/>
  <c r="EH99" i="3"/>
  <c r="GP98" i="3"/>
  <c r="GN98" i="3"/>
  <c r="GO98" i="3" s="1"/>
  <c r="GK98" i="3"/>
  <c r="GJ98" i="3"/>
  <c r="GI98" i="3"/>
  <c r="FK98" i="3"/>
  <c r="FL98" i="3" s="1"/>
  <c r="EU98" i="3"/>
  <c r="EQ98" i="3"/>
  <c r="EN98" i="3"/>
  <c r="EM98" i="3"/>
  <c r="EL98" i="3"/>
  <c r="EK98" i="3"/>
  <c r="EJ98" i="3"/>
  <c r="EI98" i="3"/>
  <c r="EH98" i="3"/>
  <c r="GP97" i="3"/>
  <c r="GN97" i="3"/>
  <c r="GO97" i="3" s="1"/>
  <c r="GK97" i="3"/>
  <c r="GJ97" i="3"/>
  <c r="GI97" i="3"/>
  <c r="FK97" i="3"/>
  <c r="FL97" i="3" s="1"/>
  <c r="EU97" i="3"/>
  <c r="EQ97" i="3"/>
  <c r="EN97" i="3"/>
  <c r="FH97" i="3" s="1"/>
  <c r="EM97" i="3"/>
  <c r="EL97" i="3"/>
  <c r="EK97" i="3"/>
  <c r="EJ97" i="3"/>
  <c r="EI97" i="3"/>
  <c r="EH97" i="3"/>
  <c r="GP96" i="3"/>
  <c r="GN96" i="3"/>
  <c r="GO96" i="3" s="1"/>
  <c r="GK96" i="3"/>
  <c r="GJ96" i="3"/>
  <c r="GI96" i="3"/>
  <c r="FK96" i="3"/>
  <c r="FL96" i="3" s="1"/>
  <c r="EU96" i="3"/>
  <c r="EQ96" i="3"/>
  <c r="EN96" i="3"/>
  <c r="EM96" i="3"/>
  <c r="EL96" i="3"/>
  <c r="EK96" i="3"/>
  <c r="EJ96" i="3"/>
  <c r="EI96" i="3"/>
  <c r="EH96" i="3"/>
  <c r="GP95" i="3"/>
  <c r="GN95" i="3"/>
  <c r="GO95" i="3" s="1"/>
  <c r="GK95" i="3"/>
  <c r="GJ95" i="3"/>
  <c r="GI95" i="3"/>
  <c r="FK95" i="3"/>
  <c r="FL95" i="3" s="1"/>
  <c r="EU95" i="3"/>
  <c r="EQ95" i="3"/>
  <c r="EN95" i="3"/>
  <c r="EM95" i="3"/>
  <c r="EL95" i="3"/>
  <c r="EK95" i="3"/>
  <c r="EJ95" i="3"/>
  <c r="EI95" i="3"/>
  <c r="EH95" i="3"/>
  <c r="GP94" i="3"/>
  <c r="GN94" i="3"/>
  <c r="GO94" i="3" s="1"/>
  <c r="GK94" i="3"/>
  <c r="GJ94" i="3"/>
  <c r="GI94" i="3"/>
  <c r="FK94" i="3"/>
  <c r="FL94" i="3" s="1"/>
  <c r="EU94" i="3"/>
  <c r="EQ94" i="3"/>
  <c r="EN94" i="3"/>
  <c r="FH94" i="3" s="1"/>
  <c r="EM94" i="3"/>
  <c r="EL94" i="3"/>
  <c r="EK94" i="3"/>
  <c r="EJ94" i="3"/>
  <c r="EI94" i="3"/>
  <c r="EH94" i="3"/>
  <c r="GP93" i="3"/>
  <c r="GN93" i="3"/>
  <c r="GO93" i="3" s="1"/>
  <c r="GK93" i="3"/>
  <c r="GJ93" i="3"/>
  <c r="GI93" i="3"/>
  <c r="FK93" i="3"/>
  <c r="FL93" i="3" s="1"/>
  <c r="EU93" i="3"/>
  <c r="EQ93" i="3"/>
  <c r="EN93" i="3"/>
  <c r="EM93" i="3"/>
  <c r="EL93" i="3"/>
  <c r="EK93" i="3"/>
  <c r="EJ93" i="3"/>
  <c r="EI93" i="3"/>
  <c r="EH93" i="3"/>
  <c r="GP92" i="3"/>
  <c r="GN92" i="3"/>
  <c r="GO92" i="3" s="1"/>
  <c r="GK92" i="3"/>
  <c r="GJ92" i="3"/>
  <c r="GI92" i="3"/>
  <c r="FK92" i="3"/>
  <c r="FL92" i="3" s="1"/>
  <c r="EU92" i="3"/>
  <c r="EQ92" i="3"/>
  <c r="EN92" i="3"/>
  <c r="EM92" i="3"/>
  <c r="EL92" i="3"/>
  <c r="EK92" i="3"/>
  <c r="EJ92" i="3"/>
  <c r="EI92" i="3"/>
  <c r="EH92" i="3"/>
  <c r="GP91" i="3"/>
  <c r="GN91" i="3"/>
  <c r="GO91" i="3" s="1"/>
  <c r="GK91" i="3"/>
  <c r="GJ91" i="3"/>
  <c r="GI91" i="3"/>
  <c r="FK91" i="3"/>
  <c r="FL91" i="3" s="1"/>
  <c r="EU91" i="3"/>
  <c r="EQ91" i="3"/>
  <c r="EN91" i="3"/>
  <c r="EM91" i="3"/>
  <c r="EL91" i="3"/>
  <c r="EK91" i="3"/>
  <c r="EJ91" i="3"/>
  <c r="EI91" i="3"/>
  <c r="EH91" i="3"/>
  <c r="GX90" i="3"/>
  <c r="GU90" i="3"/>
  <c r="GV90" i="3" s="1"/>
  <c r="GP90" i="3"/>
  <c r="GQ90" i="3" s="1"/>
  <c r="GN90" i="3"/>
  <c r="GO90" i="3" s="1"/>
  <c r="GT90" i="3" s="1"/>
  <c r="GK90" i="3"/>
  <c r="GJ90" i="3"/>
  <c r="GI90" i="3"/>
  <c r="FK90" i="3"/>
  <c r="FL90" i="3" s="1"/>
  <c r="EU90" i="3"/>
  <c r="EQ90" i="3"/>
  <c r="EN90" i="3"/>
  <c r="FH90" i="3" s="1"/>
  <c r="EM90" i="3"/>
  <c r="EL90" i="3"/>
  <c r="EK90" i="3"/>
  <c r="EJ90" i="3"/>
  <c r="EI90" i="3"/>
  <c r="EH90" i="3"/>
  <c r="GX89" i="3"/>
  <c r="GU89" i="3"/>
  <c r="GV89" i="3" s="1"/>
  <c r="GP89" i="3"/>
  <c r="GN89" i="3"/>
  <c r="GO89" i="3" s="1"/>
  <c r="GT89" i="3" s="1"/>
  <c r="GK89" i="3"/>
  <c r="GJ89" i="3"/>
  <c r="GI89" i="3"/>
  <c r="FK89" i="3"/>
  <c r="FL89" i="3" s="1"/>
  <c r="EU89" i="3"/>
  <c r="EQ89" i="3"/>
  <c r="EN89" i="3"/>
  <c r="FH89" i="3" s="1"/>
  <c r="EM89" i="3"/>
  <c r="EL89" i="3"/>
  <c r="EK89" i="3"/>
  <c r="EJ89" i="3"/>
  <c r="EI89" i="3"/>
  <c r="EH89" i="3"/>
  <c r="GX88" i="3"/>
  <c r="GU88" i="3"/>
  <c r="GV88" i="3" s="1"/>
  <c r="GP88" i="3"/>
  <c r="GN88" i="3"/>
  <c r="GO88" i="3" s="1"/>
  <c r="GT88" i="3" s="1"/>
  <c r="GK88" i="3"/>
  <c r="GJ88" i="3"/>
  <c r="GI88" i="3"/>
  <c r="FK88" i="3"/>
  <c r="FL88" i="3" s="1"/>
  <c r="EU88" i="3"/>
  <c r="EQ88" i="3"/>
  <c r="EN88" i="3"/>
  <c r="FH88" i="3" s="1"/>
  <c r="EM88" i="3"/>
  <c r="EL88" i="3"/>
  <c r="EK88" i="3"/>
  <c r="EJ88" i="3"/>
  <c r="EI88" i="3"/>
  <c r="EH88" i="3"/>
  <c r="GX87" i="3"/>
  <c r="GU87" i="3"/>
  <c r="GV87" i="3" s="1"/>
  <c r="GP87" i="3"/>
  <c r="GN87" i="3"/>
  <c r="GO87" i="3" s="1"/>
  <c r="GT87" i="3" s="1"/>
  <c r="GK87" i="3"/>
  <c r="GJ87" i="3"/>
  <c r="GI87" i="3"/>
  <c r="FK87" i="3"/>
  <c r="FL87" i="3" s="1"/>
  <c r="EU87" i="3"/>
  <c r="EQ87" i="3"/>
  <c r="EN87" i="3"/>
  <c r="FH87" i="3" s="1"/>
  <c r="EM87" i="3"/>
  <c r="EL87" i="3"/>
  <c r="EK87" i="3"/>
  <c r="EJ87" i="3"/>
  <c r="EI87" i="3"/>
  <c r="EH87" i="3"/>
  <c r="GX86" i="3"/>
  <c r="GU86" i="3"/>
  <c r="GV86" i="3" s="1"/>
  <c r="GP86" i="3"/>
  <c r="GN86" i="3"/>
  <c r="GO86" i="3" s="1"/>
  <c r="GT86" i="3" s="1"/>
  <c r="FK86" i="3"/>
  <c r="FL86" i="3" s="1"/>
  <c r="EU86" i="3"/>
  <c r="EQ86" i="3"/>
  <c r="EN86" i="3"/>
  <c r="FH86" i="3" s="1"/>
  <c r="EM86" i="3"/>
  <c r="EL86" i="3"/>
  <c r="EK86" i="3"/>
  <c r="EJ86" i="3"/>
  <c r="EI86" i="3"/>
  <c r="EH86" i="3"/>
  <c r="GX85" i="3"/>
  <c r="GU85" i="3"/>
  <c r="GV85" i="3" s="1"/>
  <c r="GP85" i="3"/>
  <c r="GN85" i="3"/>
  <c r="GO85" i="3" s="1"/>
  <c r="GT85" i="3" s="1"/>
  <c r="FK85" i="3"/>
  <c r="FL85" i="3" s="1"/>
  <c r="EU85" i="3"/>
  <c r="EQ85" i="3"/>
  <c r="EN85" i="3"/>
  <c r="FH85" i="3" s="1"/>
  <c r="EM85" i="3"/>
  <c r="EL85" i="3"/>
  <c r="EK85" i="3"/>
  <c r="EJ85" i="3"/>
  <c r="EI85" i="3"/>
  <c r="EH85" i="3"/>
  <c r="GX84" i="3"/>
  <c r="GU84" i="3"/>
  <c r="GV84" i="3" s="1"/>
  <c r="GP84" i="3"/>
  <c r="GN84" i="3"/>
  <c r="GO84" i="3" s="1"/>
  <c r="GT84" i="3" s="1"/>
  <c r="FK84" i="3"/>
  <c r="FL84" i="3" s="1"/>
  <c r="EU84" i="3"/>
  <c r="EQ84" i="3"/>
  <c r="EN84" i="3"/>
  <c r="FH84" i="3" s="1"/>
  <c r="EM84" i="3"/>
  <c r="EL84" i="3"/>
  <c r="EK84" i="3"/>
  <c r="EJ84" i="3"/>
  <c r="EI84" i="3"/>
  <c r="EH84" i="3"/>
  <c r="GX83" i="3"/>
  <c r="GU83" i="3"/>
  <c r="GV83" i="3" s="1"/>
  <c r="GP83" i="3"/>
  <c r="GN83" i="3"/>
  <c r="GO83" i="3" s="1"/>
  <c r="GT83" i="3" s="1"/>
  <c r="FK83" i="3"/>
  <c r="FL83" i="3" s="1"/>
  <c r="EU83" i="3"/>
  <c r="EQ83" i="3"/>
  <c r="EN83" i="3"/>
  <c r="FH83" i="3" s="1"/>
  <c r="EM83" i="3"/>
  <c r="EL83" i="3"/>
  <c r="EK83" i="3"/>
  <c r="EJ83" i="3"/>
  <c r="EI83" i="3"/>
  <c r="EH83" i="3"/>
  <c r="GX82" i="3"/>
  <c r="GU82" i="3"/>
  <c r="GV82" i="3" s="1"/>
  <c r="GP82" i="3"/>
  <c r="GN82" i="3"/>
  <c r="GO82" i="3" s="1"/>
  <c r="GT82" i="3" s="1"/>
  <c r="FK82" i="3"/>
  <c r="FL82" i="3" s="1"/>
  <c r="EU82" i="3"/>
  <c r="EN82" i="3"/>
  <c r="FH82" i="3" s="1"/>
  <c r="EM82" i="3"/>
  <c r="EL82" i="3"/>
  <c r="B72" i="17" s="1"/>
  <c r="EK82" i="3"/>
  <c r="EQ82" i="3" s="1"/>
  <c r="EJ82" i="3"/>
  <c r="EI82" i="3"/>
  <c r="EH82" i="3"/>
  <c r="GX81" i="3"/>
  <c r="GU81" i="3"/>
  <c r="GV81" i="3" s="1"/>
  <c r="GP81" i="3"/>
  <c r="GN81" i="3"/>
  <c r="GO81" i="3" s="1"/>
  <c r="GT81" i="3" s="1"/>
  <c r="FK81" i="3"/>
  <c r="FL81" i="3" s="1"/>
  <c r="EU81" i="3"/>
  <c r="EN81" i="3"/>
  <c r="EM81" i="3"/>
  <c r="EL81" i="3"/>
  <c r="B71" i="17" s="1"/>
  <c r="EK81" i="3"/>
  <c r="EQ81" i="3" s="1"/>
  <c r="EJ81" i="3"/>
  <c r="EI81" i="3"/>
  <c r="EH81" i="3"/>
  <c r="GX80" i="3"/>
  <c r="EU80" i="3"/>
  <c r="GX79" i="3"/>
  <c r="EU79" i="3"/>
  <c r="GX78" i="3"/>
  <c r="GJ78" i="3"/>
  <c r="GI78" i="3"/>
  <c r="GH78" i="3"/>
  <c r="EU78" i="3"/>
  <c r="GX77" i="3"/>
  <c r="GJ77" i="3"/>
  <c r="GI77" i="3"/>
  <c r="GH77" i="3"/>
  <c r="EU77" i="3"/>
  <c r="EO77" i="3"/>
  <c r="GX76" i="3"/>
  <c r="GU76" i="3"/>
  <c r="GV76" i="3" s="1"/>
  <c r="GP76" i="3"/>
  <c r="GN76" i="3"/>
  <c r="GO76" i="3" s="1"/>
  <c r="GT76" i="3" s="1"/>
  <c r="GK76" i="3"/>
  <c r="GJ76" i="3"/>
  <c r="H64" i="17" s="1"/>
  <c r="GI76" i="3"/>
  <c r="G64" i="17" s="1"/>
  <c r="F64" i="17"/>
  <c r="FK76" i="3"/>
  <c r="FL76" i="3" s="1"/>
  <c r="EU76" i="3"/>
  <c r="EQ76" i="3"/>
  <c r="EN76" i="3"/>
  <c r="FH76" i="3" s="1"/>
  <c r="EM76" i="3"/>
  <c r="EL76" i="3"/>
  <c r="EJ76" i="3"/>
  <c r="EI76" i="3"/>
  <c r="EH76" i="3"/>
  <c r="GX75" i="3"/>
  <c r="GU75" i="3"/>
  <c r="GV75" i="3" s="1"/>
  <c r="GP75" i="3"/>
  <c r="GN75" i="3"/>
  <c r="GO75" i="3" s="1"/>
  <c r="GT75" i="3" s="1"/>
  <c r="GK75" i="3"/>
  <c r="GJ75" i="3"/>
  <c r="H63" i="17" s="1"/>
  <c r="GI75" i="3"/>
  <c r="G63" i="17" s="1"/>
  <c r="F63" i="17"/>
  <c r="FK75" i="3"/>
  <c r="FL75" i="3" s="1"/>
  <c r="EU75" i="3"/>
  <c r="EQ75" i="3"/>
  <c r="EN75" i="3"/>
  <c r="FH75" i="3" s="1"/>
  <c r="EM75" i="3"/>
  <c r="EL75" i="3"/>
  <c r="EJ75" i="3"/>
  <c r="EI75" i="3"/>
  <c r="EH75" i="3"/>
  <c r="GX74" i="3"/>
  <c r="GU74" i="3"/>
  <c r="GV74" i="3" s="1"/>
  <c r="GP74" i="3"/>
  <c r="GN74" i="3"/>
  <c r="GO74" i="3" s="1"/>
  <c r="GT74" i="3" s="1"/>
  <c r="GK74" i="3"/>
  <c r="GJ74" i="3"/>
  <c r="H62" i="17" s="1"/>
  <c r="GI74" i="3"/>
  <c r="G62" i="17" s="1"/>
  <c r="F62" i="17"/>
  <c r="FK74" i="3"/>
  <c r="FL74" i="3" s="1"/>
  <c r="EU74" i="3"/>
  <c r="EQ74" i="3"/>
  <c r="EN74" i="3"/>
  <c r="EM74" i="3"/>
  <c r="EL74" i="3"/>
  <c r="EJ74" i="3"/>
  <c r="EI74" i="3"/>
  <c r="EH74" i="3"/>
  <c r="GX73" i="3"/>
  <c r="EU73" i="3"/>
  <c r="GX72" i="3"/>
  <c r="EU72" i="3"/>
  <c r="GX71" i="3"/>
  <c r="GJ71" i="3"/>
  <c r="GI71" i="3"/>
  <c r="GH71" i="3"/>
  <c r="EU71" i="3"/>
  <c r="EO71" i="3"/>
  <c r="GX70" i="3"/>
  <c r="GJ70" i="3"/>
  <c r="GI70" i="3"/>
  <c r="GH70" i="3"/>
  <c r="EU70" i="3"/>
  <c r="EO70" i="3"/>
  <c r="GX69" i="3"/>
  <c r="GU69" i="3"/>
  <c r="GV69" i="3" s="1"/>
  <c r="GP69" i="3"/>
  <c r="GN69" i="3"/>
  <c r="GO69" i="3" s="1"/>
  <c r="GT69" i="3" s="1"/>
  <c r="I60" i="17"/>
  <c r="H60" i="17"/>
  <c r="G60" i="17"/>
  <c r="F60" i="17"/>
  <c r="FK69" i="3"/>
  <c r="FL69" i="3" s="1"/>
  <c r="EU69" i="3"/>
  <c r="EQ69" i="3"/>
  <c r="EN69" i="3"/>
  <c r="FH69" i="3" s="1"/>
  <c r="EM69" i="3"/>
  <c r="B70" i="17"/>
  <c r="EJ69" i="3"/>
  <c r="EI69" i="3"/>
  <c r="EH69" i="3"/>
  <c r="GX68" i="3"/>
  <c r="GU68" i="3"/>
  <c r="GV68" i="3" s="1"/>
  <c r="GP68" i="3"/>
  <c r="GN68" i="3"/>
  <c r="GO68" i="3" s="1"/>
  <c r="GT68" i="3" s="1"/>
  <c r="I59" i="17"/>
  <c r="H59" i="17"/>
  <c r="G59" i="17"/>
  <c r="F59" i="17"/>
  <c r="FK68" i="3"/>
  <c r="FL68" i="3" s="1"/>
  <c r="EU68" i="3"/>
  <c r="EQ68" i="3"/>
  <c r="EN68" i="3"/>
  <c r="FH68" i="3" s="1"/>
  <c r="EM68" i="3"/>
  <c r="EJ68" i="3"/>
  <c r="EI68" i="3"/>
  <c r="EH68" i="3"/>
  <c r="GX67" i="3"/>
  <c r="GU67" i="3"/>
  <c r="GV67" i="3" s="1"/>
  <c r="GP67" i="3"/>
  <c r="GN67" i="3"/>
  <c r="GO67" i="3" s="1"/>
  <c r="I58" i="17"/>
  <c r="H58" i="17"/>
  <c r="G58" i="17"/>
  <c r="F58" i="17"/>
  <c r="FK67" i="3"/>
  <c r="FL67" i="3" s="1"/>
  <c r="EU67" i="3"/>
  <c r="EQ67" i="3"/>
  <c r="EN67" i="3"/>
  <c r="FH67" i="3" s="1"/>
  <c r="EM67" i="3"/>
  <c r="EJ67" i="3"/>
  <c r="EI67" i="3"/>
  <c r="EH67" i="3"/>
  <c r="GX66" i="3"/>
  <c r="GU66" i="3"/>
  <c r="GV66" i="3" s="1"/>
  <c r="GP66" i="3"/>
  <c r="GN66" i="3"/>
  <c r="GO66" i="3" s="1"/>
  <c r="GT66" i="3" s="1"/>
  <c r="I57" i="17"/>
  <c r="H57" i="17"/>
  <c r="G57" i="17"/>
  <c r="F57" i="17"/>
  <c r="FK66" i="3"/>
  <c r="FL66" i="3" s="1"/>
  <c r="EU66" i="3"/>
  <c r="EQ66" i="3"/>
  <c r="EN66" i="3"/>
  <c r="EM66" i="3"/>
  <c r="B69" i="17"/>
  <c r="EJ66" i="3"/>
  <c r="EI66" i="3"/>
  <c r="EH66" i="3"/>
  <c r="GX65" i="3"/>
  <c r="GU65" i="3"/>
  <c r="GV65" i="3" s="1"/>
  <c r="GP65" i="3"/>
  <c r="GN65" i="3"/>
  <c r="GO65" i="3" s="1"/>
  <c r="GT65" i="3" s="1"/>
  <c r="I56" i="17"/>
  <c r="H56" i="17"/>
  <c r="G56" i="17"/>
  <c r="F56" i="17"/>
  <c r="FK65" i="3"/>
  <c r="FL65" i="3" s="1"/>
  <c r="EU65" i="3"/>
  <c r="EQ65" i="3"/>
  <c r="EN65" i="3"/>
  <c r="EM65" i="3"/>
  <c r="EJ65" i="3"/>
  <c r="EI65" i="3"/>
  <c r="EH65" i="3"/>
  <c r="GX64" i="3"/>
  <c r="GU64" i="3"/>
  <c r="GV64" i="3" s="1"/>
  <c r="GP64" i="3"/>
  <c r="GN64" i="3"/>
  <c r="GO64" i="3" s="1"/>
  <c r="GT64" i="3" s="1"/>
  <c r="I55" i="17"/>
  <c r="H55" i="17"/>
  <c r="G55" i="17"/>
  <c r="F55" i="17"/>
  <c r="FK64" i="3"/>
  <c r="FL64" i="3" s="1"/>
  <c r="EU64" i="3"/>
  <c r="EQ64" i="3"/>
  <c r="EN64" i="3"/>
  <c r="FH64" i="3" s="1"/>
  <c r="EM64" i="3"/>
  <c r="EJ64" i="3"/>
  <c r="EI64" i="3"/>
  <c r="EH64" i="3"/>
  <c r="GX63" i="3"/>
  <c r="GU63" i="3"/>
  <c r="GV63" i="3" s="1"/>
  <c r="GP63" i="3"/>
  <c r="GN63" i="3"/>
  <c r="GO63" i="3" s="1"/>
  <c r="GT63" i="3" s="1"/>
  <c r="I54" i="17"/>
  <c r="H54" i="17"/>
  <c r="G54" i="17"/>
  <c r="F54" i="17"/>
  <c r="FK63" i="3"/>
  <c r="FL63" i="3" s="1"/>
  <c r="EU63" i="3"/>
  <c r="EQ63" i="3"/>
  <c r="EN63" i="3"/>
  <c r="FH63" i="3" s="1"/>
  <c r="EM63" i="3"/>
  <c r="EJ63" i="3"/>
  <c r="EI63" i="3"/>
  <c r="EH63" i="3"/>
  <c r="GX62" i="3"/>
  <c r="GU62" i="3"/>
  <c r="GV62" i="3" s="1"/>
  <c r="GP62" i="3"/>
  <c r="GN62" i="3"/>
  <c r="GO62" i="3" s="1"/>
  <c r="GT62" i="3" s="1"/>
  <c r="I53" i="17"/>
  <c r="H53" i="17"/>
  <c r="G53" i="17"/>
  <c r="F53" i="17"/>
  <c r="FK62" i="3"/>
  <c r="FL62" i="3" s="1"/>
  <c r="EU62" i="3"/>
  <c r="EQ62" i="3"/>
  <c r="EN62" i="3"/>
  <c r="EM62" i="3"/>
  <c r="EJ62" i="3"/>
  <c r="EI62" i="3"/>
  <c r="EH62" i="3"/>
  <c r="GX61" i="3"/>
  <c r="GU61" i="3"/>
  <c r="GV61" i="3" s="1"/>
  <c r="GP61" i="3"/>
  <c r="GN61" i="3"/>
  <c r="GO61" i="3" s="1"/>
  <c r="GT61" i="3" s="1"/>
  <c r="I52" i="17"/>
  <c r="H52" i="17"/>
  <c r="G52" i="17"/>
  <c r="F52" i="17"/>
  <c r="FK61" i="3"/>
  <c r="FL61" i="3" s="1"/>
  <c r="EU61" i="3"/>
  <c r="EQ61" i="3"/>
  <c r="EN61" i="3"/>
  <c r="FH61" i="3" s="1"/>
  <c r="EM61" i="3"/>
  <c r="EJ61" i="3"/>
  <c r="EI61" i="3"/>
  <c r="EH61" i="3"/>
  <c r="GX60" i="3"/>
  <c r="EU60" i="3"/>
  <c r="GX59" i="3"/>
  <c r="EU59" i="3"/>
  <c r="GX58" i="3"/>
  <c r="GJ58" i="3"/>
  <c r="GI58" i="3"/>
  <c r="EU58" i="3"/>
  <c r="EO58" i="3"/>
  <c r="GX57" i="3"/>
  <c r="GJ57" i="3"/>
  <c r="GI57" i="3"/>
  <c r="GH57" i="3"/>
  <c r="EU57" i="3"/>
  <c r="EO57" i="3"/>
  <c r="GX56" i="3"/>
  <c r="GU56" i="3"/>
  <c r="GV56" i="3" s="1"/>
  <c r="GP56" i="3"/>
  <c r="GN56" i="3"/>
  <c r="GO56" i="3" s="1"/>
  <c r="I50" i="17"/>
  <c r="H50" i="17"/>
  <c r="G50" i="17"/>
  <c r="F50" i="17"/>
  <c r="FK56" i="3"/>
  <c r="FL56" i="3" s="1"/>
  <c r="EU56" i="3"/>
  <c r="EQ56" i="3"/>
  <c r="EN56" i="3"/>
  <c r="FH56" i="3" s="1"/>
  <c r="EM56" i="3"/>
  <c r="EJ56" i="3"/>
  <c r="EI56" i="3"/>
  <c r="EH56" i="3"/>
  <c r="GX55" i="3"/>
  <c r="GU55" i="3"/>
  <c r="GV55" i="3" s="1"/>
  <c r="GP55" i="3"/>
  <c r="GN55" i="3"/>
  <c r="GO55" i="3" s="1"/>
  <c r="GT55" i="3" s="1"/>
  <c r="I49" i="17"/>
  <c r="H49" i="17"/>
  <c r="G49" i="17"/>
  <c r="F49" i="17"/>
  <c r="FK55" i="3"/>
  <c r="FL55" i="3" s="1"/>
  <c r="EU55" i="3"/>
  <c r="EQ55" i="3"/>
  <c r="EN55" i="3"/>
  <c r="FH55" i="3" s="1"/>
  <c r="EM55" i="3"/>
  <c r="EJ55" i="3"/>
  <c r="EI55" i="3"/>
  <c r="EH55" i="3"/>
  <c r="GX54" i="3"/>
  <c r="GU54" i="3"/>
  <c r="GV54" i="3" s="1"/>
  <c r="GP54" i="3"/>
  <c r="GN54" i="3"/>
  <c r="GO54" i="3" s="1"/>
  <c r="I48" i="17"/>
  <c r="H48" i="17"/>
  <c r="G48" i="17"/>
  <c r="F48" i="17"/>
  <c r="FK54" i="3"/>
  <c r="FL54" i="3" s="1"/>
  <c r="EU54" i="3"/>
  <c r="EQ54" i="3"/>
  <c r="EN54" i="3"/>
  <c r="FH54" i="3" s="1"/>
  <c r="EM54" i="3"/>
  <c r="EJ54" i="3"/>
  <c r="EI54" i="3"/>
  <c r="EH54" i="3"/>
  <c r="GX53" i="3"/>
  <c r="GU53" i="3"/>
  <c r="GV53" i="3" s="1"/>
  <c r="GP53" i="3"/>
  <c r="GN53" i="3"/>
  <c r="GO53" i="3" s="1"/>
  <c r="GT53" i="3" s="1"/>
  <c r="I47" i="17"/>
  <c r="H47" i="17"/>
  <c r="G47" i="17"/>
  <c r="F47" i="17"/>
  <c r="FK53" i="3"/>
  <c r="FL53" i="3" s="1"/>
  <c r="EU53" i="3"/>
  <c r="EQ53" i="3"/>
  <c r="EN53" i="3"/>
  <c r="EM53" i="3"/>
  <c r="EJ53" i="3"/>
  <c r="EI53" i="3"/>
  <c r="EH53" i="3"/>
  <c r="GX52" i="3"/>
  <c r="GU52" i="3"/>
  <c r="GV52" i="3" s="1"/>
  <c r="GP52" i="3"/>
  <c r="GN52" i="3"/>
  <c r="GO52" i="3" s="1"/>
  <c r="GT52" i="3" s="1"/>
  <c r="F46" i="17"/>
  <c r="FK52" i="3"/>
  <c r="FL52" i="3" s="1"/>
  <c r="EU52" i="3"/>
  <c r="EQ52" i="3"/>
  <c r="EN52" i="3"/>
  <c r="EM52" i="3"/>
  <c r="EJ52" i="3"/>
  <c r="EI52" i="3"/>
  <c r="EH52" i="3"/>
  <c r="GX51" i="3"/>
  <c r="GU51" i="3"/>
  <c r="GV51" i="3" s="1"/>
  <c r="GP51" i="3"/>
  <c r="GN51" i="3"/>
  <c r="GO51" i="3" s="1"/>
  <c r="I45" i="17"/>
  <c r="H45" i="17"/>
  <c r="G45" i="17"/>
  <c r="FK51" i="3"/>
  <c r="FL51" i="3" s="1"/>
  <c r="EU51" i="3"/>
  <c r="EQ51" i="3"/>
  <c r="EN51" i="3"/>
  <c r="EM51" i="3"/>
  <c r="EJ51" i="3"/>
  <c r="EI51" i="3"/>
  <c r="EH51" i="3"/>
  <c r="GX49" i="3"/>
  <c r="GU49" i="3"/>
  <c r="GV49" i="3" s="1"/>
  <c r="GP49" i="3"/>
  <c r="GN49" i="3"/>
  <c r="GO49" i="3" s="1"/>
  <c r="GT49" i="3" s="1"/>
  <c r="I43" i="17"/>
  <c r="H43" i="17"/>
  <c r="G43" i="17"/>
  <c r="F43" i="17"/>
  <c r="FK49" i="3"/>
  <c r="FL49" i="3" s="1"/>
  <c r="EU49" i="3"/>
  <c r="EQ49" i="3"/>
  <c r="EN49" i="3"/>
  <c r="FH49" i="3" s="1"/>
  <c r="EM49" i="3"/>
  <c r="EJ49" i="3"/>
  <c r="EI49" i="3"/>
  <c r="EH49" i="3"/>
  <c r="GX48" i="3"/>
  <c r="GU48" i="3"/>
  <c r="GV48" i="3" s="1"/>
  <c r="GP48" i="3"/>
  <c r="GN48" i="3"/>
  <c r="GO48" i="3" s="1"/>
  <c r="GT48" i="3" s="1"/>
  <c r="I42" i="17"/>
  <c r="H42" i="17"/>
  <c r="G42" i="17"/>
  <c r="F42" i="17"/>
  <c r="FK48" i="3"/>
  <c r="FL48" i="3" s="1"/>
  <c r="EU48" i="3"/>
  <c r="EQ48" i="3"/>
  <c r="EN48" i="3"/>
  <c r="FH48" i="3" s="1"/>
  <c r="EM48" i="3"/>
  <c r="EJ48" i="3"/>
  <c r="EI48" i="3"/>
  <c r="EH48" i="3"/>
  <c r="GX47" i="3"/>
  <c r="GU47" i="3"/>
  <c r="GV47" i="3" s="1"/>
  <c r="GP47" i="3"/>
  <c r="GN47" i="3"/>
  <c r="GO47" i="3" s="1"/>
  <c r="I41" i="17"/>
  <c r="H41" i="17"/>
  <c r="G41" i="17"/>
  <c r="F41" i="17"/>
  <c r="FK47" i="3"/>
  <c r="FL47" i="3" s="1"/>
  <c r="EU47" i="3"/>
  <c r="EQ47" i="3"/>
  <c r="EN47" i="3"/>
  <c r="FH47" i="3" s="1"/>
  <c r="EM47" i="3"/>
  <c r="EJ47" i="3"/>
  <c r="EI47" i="3"/>
  <c r="EH47" i="3"/>
  <c r="GX46" i="3"/>
  <c r="GU46" i="3"/>
  <c r="GV46" i="3" s="1"/>
  <c r="GP46" i="3"/>
  <c r="GN46" i="3"/>
  <c r="GO46" i="3" s="1"/>
  <c r="GT46" i="3" s="1"/>
  <c r="I40" i="17"/>
  <c r="H40" i="17"/>
  <c r="G40" i="17"/>
  <c r="F40" i="17"/>
  <c r="FK46" i="3"/>
  <c r="FL46" i="3" s="1"/>
  <c r="EU46" i="3"/>
  <c r="EQ46" i="3"/>
  <c r="EN46" i="3"/>
  <c r="FH46" i="3" s="1"/>
  <c r="EM46" i="3"/>
  <c r="EJ46" i="3"/>
  <c r="EI46" i="3"/>
  <c r="EH46" i="3"/>
  <c r="GX45" i="3"/>
  <c r="GU45" i="3"/>
  <c r="GV45" i="3" s="1"/>
  <c r="GP45" i="3"/>
  <c r="GQ45" i="3" s="1"/>
  <c r="GN45" i="3"/>
  <c r="GO45" i="3" s="1"/>
  <c r="GT45" i="3" s="1"/>
  <c r="I39" i="17"/>
  <c r="H39" i="17"/>
  <c r="G39" i="17"/>
  <c r="F39" i="17"/>
  <c r="FK45" i="3"/>
  <c r="FL45" i="3" s="1"/>
  <c r="EU45" i="3"/>
  <c r="EQ45" i="3"/>
  <c r="EN45" i="3"/>
  <c r="FH45" i="3" s="1"/>
  <c r="EM45" i="3"/>
  <c r="EJ45" i="3"/>
  <c r="EI45" i="3"/>
  <c r="EH45" i="3"/>
  <c r="GX44" i="3"/>
  <c r="GU44" i="3"/>
  <c r="GV44" i="3" s="1"/>
  <c r="GP44" i="3"/>
  <c r="GQ44" i="3" s="1"/>
  <c r="GN44" i="3"/>
  <c r="GO44" i="3" s="1"/>
  <c r="GT44" i="3" s="1"/>
  <c r="I38" i="17"/>
  <c r="H38" i="17"/>
  <c r="G38" i="17"/>
  <c r="F38" i="17"/>
  <c r="FK44" i="3"/>
  <c r="FL44" i="3" s="1"/>
  <c r="EU44" i="3"/>
  <c r="EQ44" i="3"/>
  <c r="EN44" i="3"/>
  <c r="EM44" i="3"/>
  <c r="EJ44" i="3"/>
  <c r="EI44" i="3"/>
  <c r="EH44" i="3"/>
  <c r="GX43" i="3"/>
  <c r="GU43" i="3"/>
  <c r="GV43" i="3" s="1"/>
  <c r="GP43" i="3"/>
  <c r="GN43" i="3"/>
  <c r="GO43" i="3" s="1"/>
  <c r="I37" i="17"/>
  <c r="H37" i="17"/>
  <c r="G37" i="17"/>
  <c r="F37" i="17"/>
  <c r="FK43" i="3"/>
  <c r="FL43" i="3" s="1"/>
  <c r="EU43" i="3"/>
  <c r="EQ43" i="3"/>
  <c r="EN43" i="3"/>
  <c r="EM43" i="3"/>
  <c r="EJ43" i="3"/>
  <c r="EI43" i="3"/>
  <c r="EH43" i="3"/>
  <c r="GX42" i="3"/>
  <c r="EU42" i="3"/>
  <c r="GX41" i="3"/>
  <c r="EU41" i="3"/>
  <c r="GX40" i="3"/>
  <c r="EU40" i="3"/>
  <c r="EO40" i="3"/>
  <c r="GX39" i="3"/>
  <c r="GU39" i="3"/>
  <c r="GV39" i="3" s="1"/>
  <c r="GP39" i="3"/>
  <c r="GQ39" i="3" s="1"/>
  <c r="GN39" i="3"/>
  <c r="GO39" i="3" s="1"/>
  <c r="GJ39" i="3"/>
  <c r="GI39" i="3"/>
  <c r="GH39" i="3"/>
  <c r="FK39" i="3"/>
  <c r="FL39" i="3" s="1"/>
  <c r="FG39" i="3"/>
  <c r="EU39" i="3"/>
  <c r="EO39" i="3"/>
  <c r="GR39" i="3" s="1"/>
  <c r="GX38" i="3"/>
  <c r="GU38" i="3"/>
  <c r="GV38" i="3" s="1"/>
  <c r="GP38" i="3"/>
  <c r="GN38" i="3"/>
  <c r="GO38" i="3" s="1"/>
  <c r="GT38" i="3" s="1"/>
  <c r="I35" i="17"/>
  <c r="H35" i="17"/>
  <c r="G35" i="17"/>
  <c r="F35" i="17"/>
  <c r="FK38" i="3"/>
  <c r="FL38" i="3" s="1"/>
  <c r="EU38" i="3"/>
  <c r="EQ38" i="3"/>
  <c r="EN38" i="3"/>
  <c r="FH38" i="3" s="1"/>
  <c r="EM38" i="3"/>
  <c r="EJ38" i="3"/>
  <c r="EI38" i="3"/>
  <c r="EH38" i="3"/>
  <c r="GX37" i="3"/>
  <c r="GU37" i="3"/>
  <c r="GV37" i="3" s="1"/>
  <c r="GP37" i="3"/>
  <c r="GN37" i="3"/>
  <c r="GO37" i="3" s="1"/>
  <c r="GT37" i="3" s="1"/>
  <c r="I34" i="17"/>
  <c r="H34" i="17"/>
  <c r="G34" i="17"/>
  <c r="F34" i="17"/>
  <c r="FK37" i="3"/>
  <c r="FL37" i="3" s="1"/>
  <c r="EU37" i="3"/>
  <c r="EQ37" i="3"/>
  <c r="EN37" i="3"/>
  <c r="EM37" i="3"/>
  <c r="EJ37" i="3"/>
  <c r="EI37" i="3"/>
  <c r="EH37" i="3"/>
  <c r="GX36" i="3"/>
  <c r="GU36" i="3"/>
  <c r="GV36" i="3" s="1"/>
  <c r="GP36" i="3"/>
  <c r="GN36" i="3"/>
  <c r="GO36" i="3" s="1"/>
  <c r="GT36" i="3" s="1"/>
  <c r="I33" i="17"/>
  <c r="H33" i="17"/>
  <c r="G33" i="17"/>
  <c r="F33" i="17"/>
  <c r="FK36" i="3"/>
  <c r="FL36" i="3" s="1"/>
  <c r="EU36" i="3"/>
  <c r="EQ36" i="3"/>
  <c r="EN36" i="3"/>
  <c r="FH36" i="3" s="1"/>
  <c r="EM36" i="3"/>
  <c r="EJ36" i="3"/>
  <c r="EI36" i="3"/>
  <c r="EH36" i="3"/>
  <c r="GX35" i="3"/>
  <c r="GU35" i="3"/>
  <c r="GV35" i="3" s="1"/>
  <c r="GP35" i="3"/>
  <c r="GN35" i="3"/>
  <c r="GO35" i="3" s="1"/>
  <c r="GT35" i="3" s="1"/>
  <c r="I32" i="17"/>
  <c r="H32" i="17"/>
  <c r="G32" i="17"/>
  <c r="F32" i="17"/>
  <c r="FK35" i="3"/>
  <c r="FL35" i="3" s="1"/>
  <c r="EU35" i="3"/>
  <c r="EQ35" i="3"/>
  <c r="EN35" i="3"/>
  <c r="FH35" i="3" s="1"/>
  <c r="EM35" i="3"/>
  <c r="EJ35" i="3"/>
  <c r="EI35" i="3"/>
  <c r="EH35" i="3"/>
  <c r="GX34" i="3"/>
  <c r="GU34" i="3"/>
  <c r="GV34" i="3" s="1"/>
  <c r="GP34" i="3"/>
  <c r="GN34" i="3"/>
  <c r="GO34" i="3" s="1"/>
  <c r="GT34" i="3" s="1"/>
  <c r="I31" i="17"/>
  <c r="H31" i="17"/>
  <c r="G31" i="17"/>
  <c r="F31" i="17"/>
  <c r="FK34" i="3"/>
  <c r="FL34" i="3" s="1"/>
  <c r="EU34" i="3"/>
  <c r="EQ34" i="3"/>
  <c r="EN34" i="3"/>
  <c r="EM34" i="3"/>
  <c r="EJ34" i="3"/>
  <c r="EI34" i="3"/>
  <c r="EH34" i="3"/>
  <c r="GX33" i="3"/>
  <c r="GU33" i="3"/>
  <c r="GV33" i="3" s="1"/>
  <c r="GP33" i="3"/>
  <c r="GN33" i="3"/>
  <c r="GO33" i="3" s="1"/>
  <c r="GT33" i="3" s="1"/>
  <c r="I30" i="17"/>
  <c r="H30" i="17"/>
  <c r="G30" i="17"/>
  <c r="F30" i="17"/>
  <c r="FK33" i="3"/>
  <c r="FL33" i="3" s="1"/>
  <c r="EU33" i="3"/>
  <c r="EQ33" i="3"/>
  <c r="EN33" i="3"/>
  <c r="EM33" i="3"/>
  <c r="EJ33" i="3"/>
  <c r="EI33" i="3"/>
  <c r="EH33" i="3"/>
  <c r="GX32" i="3"/>
  <c r="D81" i="17" s="1"/>
  <c r="GU32" i="3"/>
  <c r="GV32" i="3" s="1"/>
  <c r="GP32" i="3"/>
  <c r="GN32" i="3"/>
  <c r="GO32" i="3" s="1"/>
  <c r="GT32" i="3" s="1"/>
  <c r="I81" i="17" s="1"/>
  <c r="I29" i="17"/>
  <c r="H29" i="17"/>
  <c r="G29" i="17"/>
  <c r="F29" i="17"/>
  <c r="FK32" i="3"/>
  <c r="FL32" i="3" s="1"/>
  <c r="EU32" i="3"/>
  <c r="EQ32" i="3"/>
  <c r="EN32" i="3"/>
  <c r="FH32" i="3" s="1"/>
  <c r="EM32" i="3"/>
  <c r="EJ32" i="3"/>
  <c r="EI32" i="3"/>
  <c r="EH32" i="3"/>
  <c r="GX31" i="3"/>
  <c r="GU31" i="3"/>
  <c r="GV31" i="3" s="1"/>
  <c r="GP31" i="3"/>
  <c r="GN31" i="3"/>
  <c r="GO31" i="3" s="1"/>
  <c r="GT31" i="3" s="1"/>
  <c r="I28" i="17"/>
  <c r="H28" i="17"/>
  <c r="G28" i="17"/>
  <c r="F28" i="17"/>
  <c r="FK31" i="3"/>
  <c r="FL31" i="3" s="1"/>
  <c r="EU31" i="3"/>
  <c r="EQ31" i="3"/>
  <c r="EN31" i="3"/>
  <c r="EM31" i="3"/>
  <c r="EJ31" i="3"/>
  <c r="EI31" i="3"/>
  <c r="EH31" i="3"/>
  <c r="GX30" i="3"/>
  <c r="GU30" i="3"/>
  <c r="GV30" i="3" s="1"/>
  <c r="GP30" i="3"/>
  <c r="GQ30" i="3" s="1"/>
  <c r="GN30" i="3"/>
  <c r="GO30" i="3" s="1"/>
  <c r="GT30" i="3" s="1"/>
  <c r="I79" i="17" s="1"/>
  <c r="I27" i="17"/>
  <c r="H27" i="17"/>
  <c r="G27" i="17"/>
  <c r="F27" i="17"/>
  <c r="FK30" i="3"/>
  <c r="FL30" i="3" s="1"/>
  <c r="EU30" i="3"/>
  <c r="EQ30" i="3"/>
  <c r="EN30" i="3"/>
  <c r="EM30" i="3"/>
  <c r="EJ30" i="3"/>
  <c r="EI30" i="3"/>
  <c r="EH30" i="3"/>
  <c r="GX29" i="3"/>
  <c r="D78" i="17" s="1"/>
  <c r="GU29" i="3"/>
  <c r="GV29" i="3" s="1"/>
  <c r="GP29" i="3"/>
  <c r="GN29" i="3"/>
  <c r="GO29" i="3" s="1"/>
  <c r="GT29" i="3" s="1"/>
  <c r="I26" i="17"/>
  <c r="H26" i="17"/>
  <c r="G26" i="17"/>
  <c r="F26" i="17"/>
  <c r="FK29" i="3"/>
  <c r="FL29" i="3" s="1"/>
  <c r="EU29" i="3"/>
  <c r="EQ29" i="3"/>
  <c r="A78" i="17" s="1"/>
  <c r="EN29" i="3"/>
  <c r="FH29" i="3" s="1"/>
  <c r="EM29" i="3"/>
  <c r="EJ29" i="3"/>
  <c r="EI29" i="3"/>
  <c r="EH29" i="3"/>
  <c r="GX28" i="3"/>
  <c r="D77" i="17" s="1"/>
  <c r="GU28" i="3"/>
  <c r="GV28" i="3" s="1"/>
  <c r="GP28" i="3"/>
  <c r="GN28" i="3"/>
  <c r="GO28" i="3" s="1"/>
  <c r="GT28" i="3" s="1"/>
  <c r="I25" i="17"/>
  <c r="H25" i="17"/>
  <c r="G25" i="17"/>
  <c r="F25" i="17"/>
  <c r="FK28" i="3"/>
  <c r="FL28" i="3" s="1"/>
  <c r="EU28" i="3"/>
  <c r="EQ28" i="3"/>
  <c r="EN28" i="3"/>
  <c r="FH28" i="3" s="1"/>
  <c r="EM28" i="3"/>
  <c r="EJ28" i="3"/>
  <c r="EI28" i="3"/>
  <c r="EH28" i="3"/>
  <c r="GX27" i="3"/>
  <c r="D76" i="17" s="1"/>
  <c r="GU27" i="3"/>
  <c r="GV27" i="3" s="1"/>
  <c r="GP27" i="3"/>
  <c r="GN27" i="3"/>
  <c r="GO27" i="3" s="1"/>
  <c r="GT27" i="3" s="1"/>
  <c r="I24" i="17"/>
  <c r="H24" i="17"/>
  <c r="G24" i="17"/>
  <c r="F24" i="17"/>
  <c r="FK27" i="3"/>
  <c r="FL27" i="3" s="1"/>
  <c r="EU27" i="3"/>
  <c r="EQ27" i="3"/>
  <c r="EN27" i="3"/>
  <c r="FH27" i="3" s="1"/>
  <c r="EM27" i="3"/>
  <c r="B73" i="17"/>
  <c r="EJ27" i="3"/>
  <c r="EI27" i="3"/>
  <c r="EH27" i="3"/>
  <c r="GX26" i="3"/>
  <c r="GU26" i="3"/>
  <c r="GV26" i="3" s="1"/>
  <c r="GP26" i="3"/>
  <c r="GN26" i="3"/>
  <c r="GO26" i="3" s="1"/>
  <c r="GT26" i="3" s="1"/>
  <c r="I23" i="17"/>
  <c r="H23" i="17"/>
  <c r="G23" i="17"/>
  <c r="F23" i="17"/>
  <c r="FK26" i="3"/>
  <c r="FL26" i="3" s="1"/>
  <c r="EU26" i="3"/>
  <c r="EQ26" i="3"/>
  <c r="EN26" i="3"/>
  <c r="FH26" i="3" s="1"/>
  <c r="EM26" i="3"/>
  <c r="EJ26" i="3"/>
  <c r="EI26" i="3"/>
  <c r="EH26" i="3"/>
  <c r="GX25" i="3"/>
  <c r="GU25" i="3"/>
  <c r="GV25" i="3" s="1"/>
  <c r="GP25" i="3"/>
  <c r="GN25" i="3"/>
  <c r="GO25" i="3" s="1"/>
  <c r="GT25" i="3" s="1"/>
  <c r="I74" i="17" s="1"/>
  <c r="I22" i="17"/>
  <c r="H22" i="17"/>
  <c r="G22" i="17"/>
  <c r="FK25" i="3"/>
  <c r="FL25" i="3" s="1"/>
  <c r="EU25" i="3"/>
  <c r="A74" i="17"/>
  <c r="EN25" i="3"/>
  <c r="EM25" i="3"/>
  <c r="EJ25" i="3"/>
  <c r="EI25" i="3"/>
  <c r="EH25" i="3"/>
  <c r="GX23" i="3"/>
  <c r="D73" i="17" s="1"/>
  <c r="GU23" i="3"/>
  <c r="GV23" i="3" s="1"/>
  <c r="GP23" i="3"/>
  <c r="GN23" i="3"/>
  <c r="GO23" i="3" s="1"/>
  <c r="GT23" i="3" s="1"/>
  <c r="I73" i="17" s="1"/>
  <c r="I20" i="17"/>
  <c r="H20" i="17"/>
  <c r="G20" i="17"/>
  <c r="F20" i="17"/>
  <c r="FK23" i="3"/>
  <c r="FL23" i="3" s="1"/>
  <c r="EU23" i="3"/>
  <c r="EQ23" i="3"/>
  <c r="EN23" i="3"/>
  <c r="FH23" i="3" s="1"/>
  <c r="EM23" i="3"/>
  <c r="EJ23" i="3"/>
  <c r="EI23" i="3"/>
  <c r="EH23" i="3"/>
  <c r="GX22" i="3"/>
  <c r="GU22" i="3"/>
  <c r="GV22" i="3" s="1"/>
  <c r="GP22" i="3"/>
  <c r="GN22" i="3"/>
  <c r="GO22" i="3" s="1"/>
  <c r="GT22" i="3" s="1"/>
  <c r="I19" i="17"/>
  <c r="H19" i="17"/>
  <c r="G19" i="17"/>
  <c r="F19" i="17"/>
  <c r="FK22" i="3"/>
  <c r="FL22" i="3" s="1"/>
  <c r="EU22" i="3"/>
  <c r="EQ22" i="3"/>
  <c r="A72" i="17" s="1"/>
  <c r="EN22" i="3"/>
  <c r="FH22" i="3" s="1"/>
  <c r="EM22" i="3"/>
  <c r="EJ22" i="3"/>
  <c r="EI22" i="3"/>
  <c r="EH22" i="3"/>
  <c r="GX21" i="3"/>
  <c r="GU21" i="3"/>
  <c r="GV21" i="3" s="1"/>
  <c r="GP21" i="3"/>
  <c r="GN21" i="3"/>
  <c r="GO21" i="3" s="1"/>
  <c r="GT21" i="3" s="1"/>
  <c r="I18" i="17"/>
  <c r="H18" i="17"/>
  <c r="G18" i="17"/>
  <c r="F18" i="17"/>
  <c r="FK21" i="3"/>
  <c r="FL21" i="3" s="1"/>
  <c r="EU21" i="3"/>
  <c r="EQ21" i="3"/>
  <c r="EN21" i="3"/>
  <c r="FH21" i="3" s="1"/>
  <c r="EM21" i="3"/>
  <c r="EJ21" i="3"/>
  <c r="EI21" i="3"/>
  <c r="EH21" i="3"/>
  <c r="GX20" i="3"/>
  <c r="GU20" i="3"/>
  <c r="GV20" i="3" s="1"/>
  <c r="GP20" i="3"/>
  <c r="GN20" i="3"/>
  <c r="GO20" i="3" s="1"/>
  <c r="GT20" i="3" s="1"/>
  <c r="I17" i="17"/>
  <c r="H17" i="17"/>
  <c r="G17" i="17"/>
  <c r="F17" i="17"/>
  <c r="FK20" i="3"/>
  <c r="FL20" i="3" s="1"/>
  <c r="EU20" i="3"/>
  <c r="EQ20" i="3"/>
  <c r="EN20" i="3"/>
  <c r="FH20" i="3" s="1"/>
  <c r="EM20" i="3"/>
  <c r="EJ20" i="3"/>
  <c r="EI20" i="3"/>
  <c r="EH20" i="3"/>
  <c r="GX19" i="3"/>
  <c r="GU19" i="3"/>
  <c r="GV19" i="3" s="1"/>
  <c r="GP19" i="3"/>
  <c r="GN19" i="3"/>
  <c r="GO19" i="3" s="1"/>
  <c r="GT19" i="3" s="1"/>
  <c r="I16" i="17"/>
  <c r="H16" i="17"/>
  <c r="G16" i="17"/>
  <c r="F16" i="17"/>
  <c r="FK19" i="3"/>
  <c r="FL19" i="3" s="1"/>
  <c r="EU19" i="3"/>
  <c r="EQ19" i="3"/>
  <c r="EN19" i="3"/>
  <c r="FH19" i="3" s="1"/>
  <c r="EM19" i="3"/>
  <c r="EJ19" i="3"/>
  <c r="EI19" i="3"/>
  <c r="EH19" i="3"/>
  <c r="GX18" i="3"/>
  <c r="GU18" i="3"/>
  <c r="GV18" i="3" s="1"/>
  <c r="GP18" i="3"/>
  <c r="GN18" i="3"/>
  <c r="GO18" i="3" s="1"/>
  <c r="GT18" i="3" s="1"/>
  <c r="I15" i="17"/>
  <c r="H15" i="17"/>
  <c r="G15" i="17"/>
  <c r="F15" i="17"/>
  <c r="FK18" i="3"/>
  <c r="FL18" i="3" s="1"/>
  <c r="EU18" i="3"/>
  <c r="EQ18" i="3"/>
  <c r="EN18" i="3"/>
  <c r="FH18" i="3" s="1"/>
  <c r="EM18" i="3"/>
  <c r="EJ18" i="3"/>
  <c r="EI18" i="3"/>
  <c r="EH18" i="3"/>
  <c r="GX17" i="3"/>
  <c r="GU17" i="3"/>
  <c r="GV17" i="3" s="1"/>
  <c r="GP17" i="3"/>
  <c r="GN17" i="3"/>
  <c r="GO17" i="3" s="1"/>
  <c r="GT17" i="3" s="1"/>
  <c r="I14" i="17"/>
  <c r="H14" i="17"/>
  <c r="G14" i="17"/>
  <c r="F14" i="17"/>
  <c r="FK17" i="3"/>
  <c r="FL17" i="3" s="1"/>
  <c r="EU17" i="3"/>
  <c r="EQ17" i="3"/>
  <c r="EN17" i="3"/>
  <c r="FH17" i="3" s="1"/>
  <c r="EM17" i="3"/>
  <c r="EJ17" i="3"/>
  <c r="EI17" i="3"/>
  <c r="EH17" i="3"/>
  <c r="CM11" i="3"/>
  <c r="BD11" i="3"/>
  <c r="V11" i="3"/>
  <c r="EG4" i="3"/>
  <c r="EH4" i="3" s="1" a="1"/>
  <c r="EH4" i="3" s="1"/>
  <c r="DX407" i="1"/>
  <c r="DY407" i="1" s="1"/>
  <c r="DS407" i="1"/>
  <c r="DR407" i="1"/>
  <c r="DQ407" i="1"/>
  <c r="DP407" i="1"/>
  <c r="DN407" i="1"/>
  <c r="B584" i="2" s="1"/>
  <c r="DM407" i="1"/>
  <c r="DX406" i="1"/>
  <c r="DY406" i="1" s="1"/>
  <c r="DS406" i="1"/>
  <c r="DN406" i="1"/>
  <c r="B583" i="2" s="1"/>
  <c r="DM406" i="1"/>
  <c r="DX405" i="1"/>
  <c r="DY405" i="1" s="1"/>
  <c r="DS405" i="1"/>
  <c r="DN405" i="1"/>
  <c r="B582" i="2" s="1"/>
  <c r="DM405" i="1"/>
  <c r="DX404" i="1"/>
  <c r="DY404" i="1" s="1"/>
  <c r="DS404" i="1"/>
  <c r="DN404" i="1"/>
  <c r="B581" i="2" s="1"/>
  <c r="DM404" i="1"/>
  <c r="DX403" i="1"/>
  <c r="DY403" i="1" s="1"/>
  <c r="DS403" i="1"/>
  <c r="DR403" i="1"/>
  <c r="DQ403" i="1"/>
  <c r="DP403" i="1"/>
  <c r="DN403" i="1"/>
  <c r="B580" i="2" s="1"/>
  <c r="DM403" i="1"/>
  <c r="DT400" i="1"/>
  <c r="O438" i="2" s="1"/>
  <c r="DS400" i="1"/>
  <c r="L438" i="2" s="1"/>
  <c r="DQ400" i="1"/>
  <c r="O437" i="2" s="1"/>
  <c r="BM78" i="16" s="1"/>
  <c r="DP400" i="1"/>
  <c r="L437" i="2" s="1"/>
  <c r="BL78" i="16" s="1"/>
  <c r="DX394" i="1"/>
  <c r="DY394" i="1" s="1"/>
  <c r="DS394" i="1"/>
  <c r="DR394" i="1"/>
  <c r="DQ394" i="1"/>
  <c r="DP394" i="1"/>
  <c r="DT394" i="1"/>
  <c r="DU394" i="1" s="1"/>
  <c r="DN394" i="1"/>
  <c r="B567" i="2" s="1"/>
  <c r="DM394" i="1"/>
  <c r="DX393" i="1"/>
  <c r="DY393" i="1" s="1"/>
  <c r="DS393" i="1"/>
  <c r="DV393" i="1"/>
  <c r="DW393" i="1" s="1"/>
  <c r="DN393" i="1"/>
  <c r="B566" i="2" s="1"/>
  <c r="DM393" i="1"/>
  <c r="DX392" i="1"/>
  <c r="DY392" i="1" s="1"/>
  <c r="DS392" i="1"/>
  <c r="DV392" i="1"/>
  <c r="DW392" i="1" s="1"/>
  <c r="DN392" i="1"/>
  <c r="B565" i="2" s="1"/>
  <c r="DM392" i="1"/>
  <c r="DX391" i="1"/>
  <c r="DY391" i="1" s="1"/>
  <c r="DS391" i="1"/>
  <c r="DV391" i="1"/>
  <c r="DW391" i="1" s="1"/>
  <c r="DN391" i="1"/>
  <c r="B564" i="2" s="1"/>
  <c r="DM391" i="1"/>
  <c r="DX390" i="1"/>
  <c r="DY390" i="1" s="1"/>
  <c r="DS390" i="1"/>
  <c r="DR390" i="1"/>
  <c r="DQ390" i="1"/>
  <c r="DQ391" i="1" s="1"/>
  <c r="DP390" i="1"/>
  <c r="DN390" i="1"/>
  <c r="B563" i="2" s="1"/>
  <c r="DM390" i="1"/>
  <c r="DT387" i="1"/>
  <c r="O358" i="2" s="1"/>
  <c r="DS387" i="1"/>
  <c r="L358" i="2" s="1"/>
  <c r="DQ387" i="1"/>
  <c r="O357" i="2" s="1"/>
  <c r="BK78" i="16" s="1"/>
  <c r="DP387" i="1"/>
  <c r="L357" i="2" s="1"/>
  <c r="BJ78" i="16" s="1"/>
  <c r="DX380" i="1"/>
  <c r="DY380" i="1" s="1"/>
  <c r="DS380" i="1"/>
  <c r="DR380" i="1"/>
  <c r="DQ380" i="1"/>
  <c r="DP380" i="1"/>
  <c r="DV380" i="1"/>
  <c r="DW380" i="1" s="1"/>
  <c r="DN380" i="1"/>
  <c r="B550" i="2" s="1"/>
  <c r="DM380" i="1"/>
  <c r="DX379" i="1"/>
  <c r="DY379" i="1" s="1"/>
  <c r="DS379" i="1"/>
  <c r="DV379" i="1"/>
  <c r="DW379" i="1" s="1"/>
  <c r="DN379" i="1"/>
  <c r="B549" i="2" s="1"/>
  <c r="DM379" i="1"/>
  <c r="DX378" i="1"/>
  <c r="DY378" i="1" s="1"/>
  <c r="DS378" i="1"/>
  <c r="DV378" i="1"/>
  <c r="DW378" i="1" s="1"/>
  <c r="DN378" i="1"/>
  <c r="B548" i="2" s="1"/>
  <c r="DM378" i="1"/>
  <c r="DX377" i="1"/>
  <c r="DY377" i="1" s="1"/>
  <c r="DS377" i="1"/>
  <c r="DV377" i="1"/>
  <c r="DW377" i="1" s="1"/>
  <c r="DN377" i="1"/>
  <c r="B547" i="2" s="1"/>
  <c r="DM377" i="1"/>
  <c r="DX376" i="1"/>
  <c r="DY376" i="1" s="1"/>
  <c r="DS376" i="1"/>
  <c r="DR376" i="1"/>
  <c r="DQ376" i="1"/>
  <c r="DQ377" i="1" s="1"/>
  <c r="DP376" i="1"/>
  <c r="DN376" i="1"/>
  <c r="DM376" i="1"/>
  <c r="DT373" i="1"/>
  <c r="O277" i="2" s="1"/>
  <c r="BI79" i="16" s="1"/>
  <c r="DS373" i="1"/>
  <c r="L277" i="2" s="1"/>
  <c r="BH79" i="16" s="1"/>
  <c r="DQ373" i="1"/>
  <c r="O276" i="2" s="1"/>
  <c r="DP373" i="1"/>
  <c r="L276" i="2" s="1"/>
  <c r="DX367" i="1"/>
  <c r="DY367" i="1" s="1"/>
  <c r="DS367" i="1"/>
  <c r="DR367" i="1"/>
  <c r="DQ367" i="1"/>
  <c r="DP367" i="1"/>
  <c r="DN367" i="1"/>
  <c r="DM367" i="1"/>
  <c r="DX366" i="1"/>
  <c r="DY366" i="1" s="1"/>
  <c r="DS366" i="1"/>
  <c r="DN366" i="1"/>
  <c r="DM366" i="1"/>
  <c r="DX365" i="1"/>
  <c r="DY365" i="1" s="1"/>
  <c r="DS365" i="1"/>
  <c r="DN365" i="1"/>
  <c r="B531" i="2" s="1"/>
  <c r="DM365" i="1"/>
  <c r="DX364" i="1"/>
  <c r="DY364" i="1" s="1"/>
  <c r="DS364" i="1"/>
  <c r="DN364" i="1"/>
  <c r="B530" i="2" s="1"/>
  <c r="DM364" i="1"/>
  <c r="DX363" i="1"/>
  <c r="DY363" i="1" s="1"/>
  <c r="DS363" i="1"/>
  <c r="DR363" i="1"/>
  <c r="DQ363" i="1"/>
  <c r="DQ364" i="1" s="1"/>
  <c r="DP363" i="1"/>
  <c r="DN363" i="1"/>
  <c r="DM363" i="1"/>
  <c r="DT360" i="1"/>
  <c r="O200" i="2" s="1"/>
  <c r="BG79" i="16" s="1"/>
  <c r="DS360" i="1"/>
  <c r="L200" i="2" s="1"/>
  <c r="BF79" i="16" s="1"/>
  <c r="DQ360" i="1"/>
  <c r="O199" i="2" s="1"/>
  <c r="DP360" i="1"/>
  <c r="L199" i="2" s="1"/>
  <c r="DS350" i="1"/>
  <c r="DQ346" i="1"/>
  <c r="AE416" i="2" s="1"/>
  <c r="AE462" i="16" s="1"/>
  <c r="D314" i="30" s="1"/>
  <c r="C314" i="30" s="1"/>
  <c r="E314" i="30" s="1"/>
  <c r="DP346" i="1"/>
  <c r="U416" i="2" s="1"/>
  <c r="U462" i="16" s="1"/>
  <c r="D313" i="30" s="1"/>
  <c r="C313" i="30" s="1"/>
  <c r="E313" i="30" s="1"/>
  <c r="L416" i="2"/>
  <c r="L462" i="16" s="1"/>
  <c r="D312" i="30" s="1"/>
  <c r="C312" i="30" s="1"/>
  <c r="E312" i="30" s="1"/>
  <c r="R461" i="16"/>
  <c r="D311" i="30" s="1"/>
  <c r="C311" i="30" s="1"/>
  <c r="E311" i="30" s="1"/>
  <c r="L461" i="16"/>
  <c r="D310" i="30" s="1"/>
  <c r="C310" i="30" s="1"/>
  <c r="E310" i="30" s="1"/>
  <c r="DP344" i="1"/>
  <c r="S460" i="16" s="1"/>
  <c r="D309" i="30" s="1"/>
  <c r="C309" i="30" s="1"/>
  <c r="E309" i="30" s="1"/>
  <c r="DM343" i="1"/>
  <c r="DM340" i="1"/>
  <c r="DM339" i="1"/>
  <c r="DP339" i="1" s="1"/>
  <c r="DM338" i="1"/>
  <c r="DP338" i="1" s="1"/>
  <c r="DM333" i="1"/>
  <c r="DS332" i="1"/>
  <c r="DM331" i="1"/>
  <c r="DS330" i="1"/>
  <c r="DS329" i="1"/>
  <c r="DS328" i="1"/>
  <c r="DS327" i="1"/>
  <c r="DS326" i="1"/>
  <c r="E8" i="20" s="1"/>
  <c r="DS325" i="1"/>
  <c r="DS324" i="1"/>
  <c r="DS323" i="1"/>
  <c r="DS322" i="1"/>
  <c r="DM321" i="1"/>
  <c r="DS321" i="1" s="1"/>
  <c r="DM319" i="1"/>
  <c r="DS318" i="1"/>
  <c r="DM317" i="1"/>
  <c r="DS316" i="1"/>
  <c r="DS315" i="1"/>
  <c r="DS314" i="1"/>
  <c r="DS313" i="1"/>
  <c r="DS312" i="1"/>
  <c r="E7" i="20" s="1"/>
  <c r="DS311" i="1"/>
  <c r="DS310" i="1"/>
  <c r="AH384" i="2" s="1"/>
  <c r="DS309" i="1"/>
  <c r="AH383" i="2" s="1"/>
  <c r="DS308" i="1"/>
  <c r="X383" i="2" s="1"/>
  <c r="DM307" i="1"/>
  <c r="DS307" i="1" s="1"/>
  <c r="K383" i="2" s="1"/>
  <c r="DM305" i="1"/>
  <c r="DS304" i="1"/>
  <c r="N380" i="2" s="1"/>
  <c r="DM303" i="1"/>
  <c r="DS302" i="1"/>
  <c r="AH378" i="2" s="1"/>
  <c r="DS301" i="1"/>
  <c r="X378" i="2" s="1"/>
  <c r="X424" i="16" s="1"/>
  <c r="D274" i="30" s="1"/>
  <c r="C274" i="30" s="1"/>
  <c r="E274" i="30" s="1"/>
  <c r="DS300" i="1"/>
  <c r="K378" i="2" s="1"/>
  <c r="K424" i="16" s="1"/>
  <c r="D273" i="30" s="1"/>
  <c r="C273" i="30" s="1"/>
  <c r="E273" i="30" s="1"/>
  <c r="DS299" i="1"/>
  <c r="DS298" i="1"/>
  <c r="E6" i="20" s="1"/>
  <c r="DS297" i="1"/>
  <c r="DS296" i="1"/>
  <c r="AH373" i="2" s="1"/>
  <c r="DS295" i="1"/>
  <c r="AH372" i="2" s="1"/>
  <c r="EA294" i="1"/>
  <c r="DS294" i="1"/>
  <c r="X372" i="2" s="1"/>
  <c r="DM294" i="1"/>
  <c r="EA293" i="1"/>
  <c r="DM293" i="1"/>
  <c r="DS293" i="1" s="1"/>
  <c r="K372" i="2" s="1"/>
  <c r="DO286" i="1"/>
  <c r="K337" i="2" s="1"/>
  <c r="DM285" i="1"/>
  <c r="DP285" i="1" s="1"/>
  <c r="DM284" i="1"/>
  <c r="DP284" i="1" s="1"/>
  <c r="DM283" i="1"/>
  <c r="DP283" i="1" s="1"/>
  <c r="DM282" i="1"/>
  <c r="DP282" i="1" s="1"/>
  <c r="DM281" i="1"/>
  <c r="DP281" i="1" s="1"/>
  <c r="DM280" i="1"/>
  <c r="DP280" i="1" s="1"/>
  <c r="DM279" i="1"/>
  <c r="DP279" i="1" s="1"/>
  <c r="DM278" i="1"/>
  <c r="DO278" i="1" s="1"/>
  <c r="K329" i="2" s="1"/>
  <c r="DM272" i="1"/>
  <c r="DS271" i="1"/>
  <c r="DM270" i="1"/>
  <c r="DS269" i="1"/>
  <c r="DS268" i="1"/>
  <c r="DS267" i="1"/>
  <c r="DS266" i="1"/>
  <c r="DS265" i="1"/>
  <c r="D8" i="19" s="1"/>
  <c r="DS264" i="1"/>
  <c r="DS263" i="1"/>
  <c r="DS262" i="1"/>
  <c r="DS261" i="1"/>
  <c r="DM260" i="1"/>
  <c r="DM258" i="1"/>
  <c r="DS257" i="1"/>
  <c r="DM256" i="1"/>
  <c r="DS255" i="1"/>
  <c r="DS254" i="1"/>
  <c r="DS253" i="1"/>
  <c r="DS252" i="1"/>
  <c r="DS251" i="1"/>
  <c r="D7" i="19" s="1"/>
  <c r="DS250" i="1"/>
  <c r="DS249" i="1"/>
  <c r="AH303" i="2" s="1"/>
  <c r="AH349" i="16" s="1"/>
  <c r="D230" i="30" s="1"/>
  <c r="C230" i="30" s="1"/>
  <c r="E230" i="30" s="1"/>
  <c r="DS248" i="1"/>
  <c r="AH302" i="2" s="1"/>
  <c r="AH348" i="16" s="1"/>
  <c r="D229" i="30" s="1"/>
  <c r="C229" i="30" s="1"/>
  <c r="E229" i="30" s="1"/>
  <c r="DS247" i="1"/>
  <c r="X302" i="2" s="1"/>
  <c r="X348" i="16" s="1"/>
  <c r="D228" i="30" s="1"/>
  <c r="C228" i="30" s="1"/>
  <c r="E228" i="30" s="1"/>
  <c r="DM246" i="1"/>
  <c r="K348" i="16" s="1"/>
  <c r="D227" i="30" s="1"/>
  <c r="C227" i="30" s="1"/>
  <c r="E227" i="30" s="1"/>
  <c r="DM244" i="1"/>
  <c r="DS243" i="1"/>
  <c r="N299" i="2" s="1"/>
  <c r="DM242" i="1"/>
  <c r="DS241" i="1"/>
  <c r="AH297" i="2" s="1"/>
  <c r="DS240" i="1"/>
  <c r="X297" i="2" s="1"/>
  <c r="DS239" i="1"/>
  <c r="K297" i="2" s="1"/>
  <c r="DS238" i="1"/>
  <c r="DS237" i="1"/>
  <c r="D6" i="19" s="1"/>
  <c r="DS236" i="1"/>
  <c r="DS235" i="1"/>
  <c r="AH292" i="2" s="1"/>
  <c r="AH338" i="16" s="1"/>
  <c r="D217" i="30" s="1"/>
  <c r="C217" i="30" s="1"/>
  <c r="E217" i="30" s="1"/>
  <c r="DS234" i="1"/>
  <c r="AH291" i="2" s="1"/>
  <c r="AH337" i="16" s="1"/>
  <c r="D216" i="30" s="1"/>
  <c r="C216" i="30" s="1"/>
  <c r="E216" i="30" s="1"/>
  <c r="EA233" i="1"/>
  <c r="DS233" i="1"/>
  <c r="X291" i="2" s="1"/>
  <c r="X337" i="16" s="1"/>
  <c r="D215" i="30" s="1"/>
  <c r="C215" i="30" s="1"/>
  <c r="E215" i="30" s="1"/>
  <c r="DM233" i="1"/>
  <c r="DS232" i="1" s="1"/>
  <c r="EA232" i="1"/>
  <c r="DM232" i="1"/>
  <c r="DM225" i="1"/>
  <c r="DP225" i="1" s="1"/>
  <c r="DM224" i="1"/>
  <c r="DP224" i="1" s="1"/>
  <c r="DM223" i="1"/>
  <c r="DM222" i="1"/>
  <c r="DO222" i="1" s="1"/>
  <c r="K259" i="2" s="1"/>
  <c r="DM221" i="1"/>
  <c r="DP221" i="1" s="1"/>
  <c r="DM220" i="1"/>
  <c r="DO220" i="1" s="1"/>
  <c r="K258" i="2" s="1"/>
  <c r="K304" i="16" s="1"/>
  <c r="D204" i="30" s="1"/>
  <c r="C204" i="30" s="1"/>
  <c r="E204" i="30" s="1"/>
  <c r="DM219" i="1"/>
  <c r="DP219" i="1" s="1"/>
  <c r="DM218" i="1"/>
  <c r="DM217" i="1"/>
  <c r="DP217" i="1" s="1"/>
  <c r="DM216" i="1"/>
  <c r="DP216" i="1" s="1"/>
  <c r="DM215" i="1"/>
  <c r="DP215" i="1" s="1"/>
  <c r="DM214" i="1"/>
  <c r="DO214" i="1" s="1"/>
  <c r="K255" i="2" s="1"/>
  <c r="DM213" i="1"/>
  <c r="DP213" i="1" s="1"/>
  <c r="DM212" i="1"/>
  <c r="DO212" i="1" s="1"/>
  <c r="V253" i="2" s="1"/>
  <c r="V299" i="16" s="1"/>
  <c r="D185" i="30" s="1"/>
  <c r="C185" i="30" s="1"/>
  <c r="E185" i="30" s="1"/>
  <c r="DM211" i="1"/>
  <c r="DP211" i="1" s="1"/>
  <c r="DM210" i="1"/>
  <c r="BD210" i="1" s="1"/>
  <c r="DM209" i="1"/>
  <c r="DO209" i="1" s="1"/>
  <c r="K251" i="2" s="1"/>
  <c r="DM208" i="1"/>
  <c r="DP208" i="1" s="1"/>
  <c r="DM207" i="1"/>
  <c r="DO207" i="1" s="1"/>
  <c r="R250" i="2" s="1"/>
  <c r="DM201" i="1"/>
  <c r="DS200" i="1"/>
  <c r="DM199" i="1"/>
  <c r="DS198" i="1"/>
  <c r="DS197" i="1"/>
  <c r="DS196" i="1"/>
  <c r="DS195" i="1"/>
  <c r="DS194" i="1"/>
  <c r="D8" i="18" s="1"/>
  <c r="DS193" i="1"/>
  <c r="DS192" i="1"/>
  <c r="DS191" i="1"/>
  <c r="DS190" i="1"/>
  <c r="DM190" i="1"/>
  <c r="DM189" i="1"/>
  <c r="DS189" i="1" s="1"/>
  <c r="DM187" i="1"/>
  <c r="DS186" i="1"/>
  <c r="DM185" i="1"/>
  <c r="DS184" i="1"/>
  <c r="DS183" i="1"/>
  <c r="DS182" i="1"/>
  <c r="DS181" i="1"/>
  <c r="DS180" i="1"/>
  <c r="D7" i="18" s="1"/>
  <c r="DS179" i="1"/>
  <c r="DS178" i="1"/>
  <c r="AH226" i="2" s="1"/>
  <c r="AH272" i="16" s="1"/>
  <c r="D166" i="30" s="1"/>
  <c r="C166" i="30" s="1"/>
  <c r="E166" i="30" s="1"/>
  <c r="DS177" i="1"/>
  <c r="AH225" i="2" s="1"/>
  <c r="AH271" i="16" s="1"/>
  <c r="D165" i="30" s="1"/>
  <c r="C165" i="30" s="1"/>
  <c r="E165" i="30" s="1"/>
  <c r="DS176" i="1"/>
  <c r="X225" i="2" s="1"/>
  <c r="DM176" i="1"/>
  <c r="DM175" i="1"/>
  <c r="DS175" i="1" s="1"/>
  <c r="K225" i="2" s="1"/>
  <c r="K271" i="16" s="1"/>
  <c r="D163" i="30" s="1"/>
  <c r="C163" i="30" s="1"/>
  <c r="E163" i="30" s="1"/>
  <c r="DM173" i="1"/>
  <c r="DS172" i="1"/>
  <c r="DM171" i="1"/>
  <c r="DS170" i="1"/>
  <c r="AH220" i="2" s="1"/>
  <c r="AH266" i="16" s="1"/>
  <c r="D159" i="30" s="1"/>
  <c r="C159" i="30" s="1"/>
  <c r="E159" i="30" s="1"/>
  <c r="DS169" i="1"/>
  <c r="X220" i="2" s="1"/>
  <c r="X266" i="16" s="1"/>
  <c r="D158" i="30" s="1"/>
  <c r="C158" i="30" s="1"/>
  <c r="E158" i="30" s="1"/>
  <c r="DS168" i="1"/>
  <c r="K220" i="2" s="1"/>
  <c r="K266" i="16" s="1"/>
  <c r="D157" i="30" s="1"/>
  <c r="C157" i="30" s="1"/>
  <c r="E157" i="30" s="1"/>
  <c r="DS167" i="1"/>
  <c r="N219" i="2" s="1"/>
  <c r="N265" i="16" s="1"/>
  <c r="D156" i="30" s="1"/>
  <c r="C156" i="30" s="1"/>
  <c r="E156" i="30" s="1"/>
  <c r="DS166" i="1"/>
  <c r="DS165" i="1"/>
  <c r="DS164" i="1"/>
  <c r="AH215" i="2" s="1"/>
  <c r="DS163" i="1"/>
  <c r="AH214" i="2" s="1"/>
  <c r="DS162" i="1"/>
  <c r="X214" i="2" s="1"/>
  <c r="DM162" i="1"/>
  <c r="DM161" i="1"/>
  <c r="DS161" i="1" s="1"/>
  <c r="K214" i="2" s="1"/>
  <c r="DP155" i="1"/>
  <c r="V180" i="2" s="1"/>
  <c r="V226" i="16" s="1"/>
  <c r="D149" i="30" s="1"/>
  <c r="C149" i="30" s="1"/>
  <c r="E149" i="30" s="1"/>
  <c r="DO155" i="1"/>
  <c r="S180" i="2" s="1"/>
  <c r="S226" i="16" s="1"/>
  <c r="D148" i="30" s="1"/>
  <c r="C148" i="30" s="1"/>
  <c r="E148" i="30" s="1"/>
  <c r="DM154" i="1"/>
  <c r="DN154" i="1" s="1"/>
  <c r="DM153" i="1"/>
  <c r="DN153" i="1" s="1"/>
  <c r="DM152" i="1"/>
  <c r="DN152" i="1" s="1"/>
  <c r="DM151" i="1"/>
  <c r="DN151" i="1" s="1"/>
  <c r="DM150" i="1"/>
  <c r="DN150" i="1" s="1"/>
  <c r="DM149" i="1"/>
  <c r="DN149" i="1" s="1"/>
  <c r="DP149" i="1" s="1"/>
  <c r="DM148" i="1"/>
  <c r="DN148" i="1" s="1"/>
  <c r="DM147" i="1"/>
  <c r="DN147" i="1" s="1"/>
  <c r="DO147" i="1" s="1"/>
  <c r="DM146" i="1"/>
  <c r="DN146" i="1" s="1"/>
  <c r="DM145" i="1"/>
  <c r="DN145" i="1" s="1"/>
  <c r="DM144" i="1"/>
  <c r="DN144" i="1" s="1"/>
  <c r="DM143" i="1"/>
  <c r="DN143" i="1" s="1"/>
  <c r="DM137" i="1"/>
  <c r="DS136" i="1"/>
  <c r="DM135" i="1"/>
  <c r="DS134" i="1"/>
  <c r="DS133" i="1"/>
  <c r="DS132" i="1"/>
  <c r="DS131" i="1"/>
  <c r="DS130" i="1"/>
  <c r="D8" i="17" s="1"/>
  <c r="DS129" i="1"/>
  <c r="DS128" i="1"/>
  <c r="DS127" i="1"/>
  <c r="DS126" i="1"/>
  <c r="DN126" i="1"/>
  <c r="DM125" i="1"/>
  <c r="DS125" i="1" s="1"/>
  <c r="DM123" i="1"/>
  <c r="DS122" i="1"/>
  <c r="DM121" i="1"/>
  <c r="DS120" i="1"/>
  <c r="DS119" i="1"/>
  <c r="DS118" i="1"/>
  <c r="DS117" i="1"/>
  <c r="DS116" i="1"/>
  <c r="D7" i="17" s="1"/>
  <c r="DS115" i="1"/>
  <c r="DS114" i="1"/>
  <c r="DS113" i="1"/>
  <c r="AH143" i="2" s="1"/>
  <c r="AH189" i="16" s="1"/>
  <c r="D101" i="30" s="1"/>
  <c r="C101" i="30" s="1"/>
  <c r="E101" i="30" s="1"/>
  <c r="DS112" i="1"/>
  <c r="X143" i="2" s="1"/>
  <c r="X189" i="16" s="1"/>
  <c r="D100" i="30" s="1"/>
  <c r="C100" i="30" s="1"/>
  <c r="E100" i="30" s="1"/>
  <c r="DM112" i="1"/>
  <c r="DM111" i="1"/>
  <c r="DS111" i="1" s="1"/>
  <c r="K143" i="2" s="1"/>
  <c r="K189" i="16" s="1"/>
  <c r="D99" i="30" s="1"/>
  <c r="C99" i="30" s="1"/>
  <c r="E99" i="30" s="1"/>
  <c r="DM109" i="1"/>
  <c r="DS108" i="1"/>
  <c r="DM107" i="1"/>
  <c r="DS106" i="1"/>
  <c r="DS105" i="1"/>
  <c r="X138" i="2" s="1"/>
  <c r="X184" i="16" s="1"/>
  <c r="D94" i="30" s="1"/>
  <c r="C94" i="30" s="1"/>
  <c r="E94" i="30" s="1"/>
  <c r="DS104" i="1"/>
  <c r="K138" i="2" s="1"/>
  <c r="K184" i="16" s="1"/>
  <c r="D93" i="30" s="1"/>
  <c r="C93" i="30" s="1"/>
  <c r="E93" i="30" s="1"/>
  <c r="DS103" i="1"/>
  <c r="DS102" i="1"/>
  <c r="DS101" i="1"/>
  <c r="DS100" i="1"/>
  <c r="AH133" i="2" s="1"/>
  <c r="AH179" i="16" s="1"/>
  <c r="D89" i="30" s="1"/>
  <c r="C89" i="30" s="1"/>
  <c r="E89" i="30" s="1"/>
  <c r="DS99" i="1"/>
  <c r="AH132" i="2" s="1"/>
  <c r="AH178" i="16" s="1"/>
  <c r="D88" i="30" s="1"/>
  <c r="C88" i="30" s="1"/>
  <c r="E88" i="30" s="1"/>
  <c r="DS98" i="1"/>
  <c r="X132" i="2" s="1"/>
  <c r="X178" i="16" s="1"/>
  <c r="D87" i="30" s="1"/>
  <c r="C87" i="30" s="1"/>
  <c r="E87" i="30" s="1"/>
  <c r="DM98" i="1"/>
  <c r="DM97" i="1"/>
  <c r="DS97" i="1" s="1"/>
  <c r="K132" i="2" s="1"/>
  <c r="K178" i="16" s="1"/>
  <c r="D86" i="30" s="1"/>
  <c r="C86" i="30" s="1"/>
  <c r="E86" i="30" s="1"/>
  <c r="DN91" i="1"/>
  <c r="DP91" i="1" s="1"/>
  <c r="X124" i="2" s="1"/>
  <c r="X170" i="16" s="1"/>
  <c r="D85" i="30" s="1"/>
  <c r="C85" i="30" s="1"/>
  <c r="E85" i="30" s="1"/>
  <c r="DM91" i="1"/>
  <c r="DO91" i="1" s="1"/>
  <c r="U124" i="2" s="1"/>
  <c r="U170" i="16" s="1"/>
  <c r="D84" i="30" s="1"/>
  <c r="C84" i="30" s="1"/>
  <c r="E84" i="30" s="1"/>
  <c r="DN90" i="1"/>
  <c r="DP90" i="1" s="1"/>
  <c r="AE123" i="2" s="1"/>
  <c r="AE169" i="16" s="1"/>
  <c r="D83" i="30" s="1"/>
  <c r="C83" i="30" s="1"/>
  <c r="E83" i="30" s="1"/>
  <c r="DM90" i="1"/>
  <c r="DO90" i="1" s="1"/>
  <c r="L123" i="2" s="1"/>
  <c r="L169" i="16" s="1"/>
  <c r="D78" i="30" s="1"/>
  <c r="C78" i="30" s="1"/>
  <c r="E78" i="30" s="1"/>
  <c r="DP83" i="1"/>
  <c r="DM83" i="1"/>
  <c r="DO83" i="1" s="1"/>
  <c r="DP81" i="1"/>
  <c r="DM81" i="1"/>
  <c r="DO81" i="1" s="1"/>
  <c r="W113" i="2" s="1"/>
  <c r="W159" i="16" s="1"/>
  <c r="D64" i="30" s="1"/>
  <c r="C64" i="30" s="1"/>
  <c r="E64" i="30" s="1"/>
  <c r="DM74" i="1"/>
  <c r="DM73" i="1"/>
  <c r="DM72" i="1"/>
  <c r="DM71" i="1"/>
  <c r="DT61" i="1"/>
  <c r="DM61" i="1"/>
  <c r="DT60" i="1"/>
  <c r="DO60" i="1"/>
  <c r="DT59" i="1"/>
  <c r="DM59" i="1"/>
  <c r="DT58" i="1"/>
  <c r="DT57" i="1"/>
  <c r="DT56" i="1"/>
  <c r="DT55" i="1"/>
  <c r="DT49" i="1"/>
  <c r="DM49" i="1"/>
  <c r="DO48" i="1"/>
  <c r="DT47" i="1"/>
  <c r="DM47" i="1"/>
  <c r="DT46" i="1"/>
  <c r="DT45" i="1"/>
  <c r="DU35" i="1"/>
  <c r="DT35" i="1"/>
  <c r="DS35" i="1"/>
  <c r="DM35" i="1"/>
  <c r="DU34" i="1"/>
  <c r="DT34" i="1"/>
  <c r="DS34" i="1"/>
  <c r="DM34" i="1"/>
  <c r="DO33" i="1"/>
  <c r="DM32" i="1"/>
  <c r="DT31" i="1"/>
  <c r="DS31" i="1"/>
  <c r="DS27" i="1"/>
  <c r="DS26" i="1"/>
  <c r="N53" i="2"/>
  <c r="N53" i="16" s="1"/>
  <c r="DM4" i="1"/>
  <c r="DN4" i="1" s="1"/>
  <c r="FH66" i="3" l="1"/>
  <c r="FH65" i="3"/>
  <c r="FH62" i="3"/>
  <c r="FH53" i="3"/>
  <c r="FH44" i="3"/>
  <c r="FH43" i="3"/>
  <c r="FH37" i="3"/>
  <c r="FH34" i="3"/>
  <c r="FH33" i="3"/>
  <c r="FH31" i="3"/>
  <c r="FH30" i="3"/>
  <c r="A76" i="17"/>
  <c r="GR138" i="4"/>
  <c r="GR137" i="4"/>
  <c r="GR136" i="4"/>
  <c r="GR131" i="4"/>
  <c r="GR130" i="4"/>
  <c r="GR126" i="4"/>
  <c r="GR124" i="4"/>
  <c r="GR120" i="4"/>
  <c r="GR116" i="4" s="1"/>
  <c r="GR114" i="4"/>
  <c r="GR106" i="4" s="1"/>
  <c r="GR103" i="4"/>
  <c r="GR102" i="4"/>
  <c r="GR100" i="4"/>
  <c r="GR97" i="4"/>
  <c r="GR96" i="4"/>
  <c r="GR94" i="4"/>
  <c r="GR90" i="4"/>
  <c r="GR88" i="4"/>
  <c r="GR84" i="4"/>
  <c r="GR82" i="4"/>
  <c r="GR80" i="4"/>
  <c r="GR78" i="4"/>
  <c r="GR74" i="4"/>
  <c r="GR68" i="4"/>
  <c r="GR66" i="4"/>
  <c r="GR60" i="4"/>
  <c r="GR56" i="4"/>
  <c r="GR52" i="4"/>
  <c r="GR50" i="4"/>
  <c r="GR48" i="4"/>
  <c r="GR44" i="4"/>
  <c r="GR42" i="4"/>
  <c r="GR32" i="4"/>
  <c r="GR30" i="4"/>
  <c r="GR26" i="4"/>
  <c r="GR23" i="4"/>
  <c r="GR20" i="4"/>
  <c r="GR18" i="4"/>
  <c r="GR17" i="4"/>
  <c r="GF62" i="5"/>
  <c r="GF51" i="5"/>
  <c r="I78" i="19"/>
  <c r="GF22" i="5"/>
  <c r="GF19" i="5" s="1"/>
  <c r="GF16" i="5"/>
  <c r="GF33" i="5"/>
  <c r="A76" i="19"/>
  <c r="GF36" i="5"/>
  <c r="GF34" i="5"/>
  <c r="GF49" i="5"/>
  <c r="GF42" i="5"/>
  <c r="A79" i="19"/>
  <c r="I79" i="19"/>
  <c r="GF41" i="5"/>
  <c r="GF35" i="5"/>
  <c r="A74" i="19"/>
  <c r="GF32" i="5"/>
  <c r="A72" i="19"/>
  <c r="GF17" i="5"/>
  <c r="D141" i="18"/>
  <c r="I80" i="17"/>
  <c r="A79" i="17"/>
  <c r="I78" i="17"/>
  <c r="B77" i="17"/>
  <c r="A77" i="17"/>
  <c r="I75" i="17"/>
  <c r="I76" i="19"/>
  <c r="A80" i="17"/>
  <c r="I77" i="17"/>
  <c r="I76" i="17"/>
  <c r="D75" i="17"/>
  <c r="A75" i="17"/>
  <c r="A73" i="17"/>
  <c r="D72" i="17"/>
  <c r="I75" i="19"/>
  <c r="I77" i="19"/>
  <c r="A75" i="19"/>
  <c r="I72" i="19"/>
  <c r="I71" i="19"/>
  <c r="B65" i="19"/>
  <c r="FH52" i="3"/>
  <c r="FH51" i="3"/>
  <c r="I46" i="17"/>
  <c r="G46" i="17"/>
  <c r="H46" i="17"/>
  <c r="FH25" i="3"/>
  <c r="GQ23" i="3"/>
  <c r="FH81" i="3"/>
  <c r="I74" i="19"/>
  <c r="I73" i="19"/>
  <c r="A71" i="19"/>
  <c r="D79" i="17"/>
  <c r="A81" i="17"/>
  <c r="D80" i="17"/>
  <c r="D74" i="17"/>
  <c r="D20" i="30"/>
  <c r="C20" i="30" s="1"/>
  <c r="E20" i="30" s="1"/>
  <c r="G11" i="32"/>
  <c r="J11" i="32" s="1"/>
  <c r="D2" i="33" s="1"/>
  <c r="D58" i="30"/>
  <c r="C58" i="30" s="1"/>
  <c r="E58" i="30" s="1"/>
  <c r="G15" i="32"/>
  <c r="J15" i="32" s="1"/>
  <c r="H2" i="33" s="1"/>
  <c r="D70" i="30"/>
  <c r="C70" i="30" s="1"/>
  <c r="E70" i="30" s="1"/>
  <c r="G18" i="32"/>
  <c r="J18" i="32" s="1"/>
  <c r="K2" i="33" s="1"/>
  <c r="D62" i="30"/>
  <c r="C62" i="30" s="1"/>
  <c r="E62" i="30" s="1"/>
  <c r="G16" i="32"/>
  <c r="J16" i="32" s="1"/>
  <c r="I2" i="33" s="1"/>
  <c r="D66" i="30"/>
  <c r="C66" i="30" s="1"/>
  <c r="E66" i="30" s="1"/>
  <c r="G17" i="32"/>
  <c r="J17" i="32" s="1"/>
  <c r="J2" i="33" s="1"/>
  <c r="D15" i="30"/>
  <c r="C15" i="30" s="1"/>
  <c r="E15" i="30" s="1"/>
  <c r="G23" i="32"/>
  <c r="J23" i="32" s="1"/>
  <c r="P2" i="33" s="1"/>
  <c r="D19" i="30"/>
  <c r="C19" i="30" s="1"/>
  <c r="E19" i="30" s="1"/>
  <c r="G29" i="32"/>
  <c r="J29" i="32" s="1"/>
  <c r="V2" i="33" s="1"/>
  <c r="Q201" i="2"/>
  <c r="W201" i="2" s="1"/>
  <c r="D6" i="17"/>
  <c r="N230" i="2"/>
  <c r="N276" i="16" s="1"/>
  <c r="D169" i="30" s="1"/>
  <c r="C169" i="30" s="1"/>
  <c r="E169" i="30" s="1"/>
  <c r="DN331" i="1"/>
  <c r="DS331" i="1" s="1"/>
  <c r="D317" i="28" s="1"/>
  <c r="DP331" i="1"/>
  <c r="B317" i="28" s="1"/>
  <c r="C317" i="28" s="1"/>
  <c r="E317" i="28" s="1"/>
  <c r="GL26" i="6"/>
  <c r="FD26" i="6"/>
  <c r="FB26" i="6"/>
  <c r="GL81" i="6"/>
  <c r="FD81" i="6"/>
  <c r="FB81" i="6"/>
  <c r="FC81" i="6" s="1"/>
  <c r="GL84" i="6"/>
  <c r="FB84" i="6"/>
  <c r="FD84" i="6"/>
  <c r="GL87" i="6"/>
  <c r="FB87" i="6"/>
  <c r="FD87" i="6"/>
  <c r="FB90" i="6"/>
  <c r="FD90" i="6"/>
  <c r="GL93" i="6"/>
  <c r="FD93" i="6"/>
  <c r="FB93" i="6"/>
  <c r="GL96" i="6"/>
  <c r="FB96" i="6"/>
  <c r="FD96" i="6"/>
  <c r="GL33" i="6"/>
  <c r="FD33" i="6"/>
  <c r="FB33" i="6"/>
  <c r="GL36" i="6"/>
  <c r="FB36" i="6"/>
  <c r="FD36" i="6"/>
  <c r="GL39" i="6"/>
  <c r="FD39" i="6"/>
  <c r="FB39" i="6"/>
  <c r="GL49" i="6"/>
  <c r="FB49" i="6"/>
  <c r="FD49" i="6"/>
  <c r="GL52" i="6"/>
  <c r="FD52" i="6"/>
  <c r="FB52" i="6"/>
  <c r="GL55" i="6"/>
  <c r="FB55" i="6"/>
  <c r="FD55" i="6"/>
  <c r="GL58" i="6"/>
  <c r="FB58" i="6"/>
  <c r="FD58" i="6"/>
  <c r="GL61" i="6"/>
  <c r="FB61" i="6"/>
  <c r="FD61" i="6"/>
  <c r="GL64" i="6"/>
  <c r="FD64" i="6"/>
  <c r="FB64" i="6"/>
  <c r="GL34" i="6"/>
  <c r="FD34" i="6"/>
  <c r="FB34" i="6"/>
  <c r="DN333" i="1"/>
  <c r="DS333" i="1" s="1"/>
  <c r="D319" i="28" s="1"/>
  <c r="DP333" i="1"/>
  <c r="B319" i="28" s="1"/>
  <c r="C319" i="28" s="1"/>
  <c r="E319" i="28" s="1"/>
  <c r="GL17" i="6"/>
  <c r="FD17" i="6"/>
  <c r="FB17" i="6"/>
  <c r="GL20" i="6"/>
  <c r="FD20" i="6"/>
  <c r="FB20" i="6"/>
  <c r="FC20" i="6" s="1"/>
  <c r="FB23" i="6"/>
  <c r="FD23" i="6"/>
  <c r="GL72" i="6"/>
  <c r="FB72" i="6"/>
  <c r="FD72" i="6"/>
  <c r="GL82" i="6"/>
  <c r="FD82" i="6"/>
  <c r="FB82" i="6"/>
  <c r="FC82" i="6" s="1"/>
  <c r="FB85" i="6"/>
  <c r="FD85" i="6"/>
  <c r="FB88" i="6"/>
  <c r="FD88" i="6"/>
  <c r="GL91" i="6"/>
  <c r="FD91" i="6"/>
  <c r="FB91" i="6"/>
  <c r="GL94" i="6"/>
  <c r="FD94" i="6"/>
  <c r="FB94" i="6"/>
  <c r="GL97" i="6"/>
  <c r="FB97" i="6"/>
  <c r="FD97" i="6"/>
  <c r="FD79" i="6"/>
  <c r="FB79" i="6"/>
  <c r="FB47" i="6"/>
  <c r="FC47" i="6" s="1"/>
  <c r="FD47" i="6"/>
  <c r="GL50" i="6"/>
  <c r="FD50" i="6"/>
  <c r="FB50" i="6"/>
  <c r="GL53" i="6"/>
  <c r="FD53" i="6"/>
  <c r="FB53" i="6"/>
  <c r="FC53" i="6" s="1"/>
  <c r="GL56" i="6"/>
  <c r="FB56" i="6"/>
  <c r="FD56" i="6"/>
  <c r="GL59" i="6"/>
  <c r="FB59" i="6"/>
  <c r="FD59" i="6"/>
  <c r="GL62" i="6"/>
  <c r="FD62" i="6"/>
  <c r="FB62" i="6"/>
  <c r="GL65" i="6"/>
  <c r="FD65" i="6"/>
  <c r="FB65" i="6"/>
  <c r="GL37" i="6"/>
  <c r="FD37" i="6"/>
  <c r="FB37" i="6"/>
  <c r="GL18" i="6"/>
  <c r="FB18" i="6"/>
  <c r="FC18" i="6" s="1"/>
  <c r="FD18" i="6"/>
  <c r="FB21" i="6"/>
  <c r="FD21" i="6"/>
  <c r="FD24" i="6"/>
  <c r="FB24" i="6"/>
  <c r="FC24" i="6" s="1"/>
  <c r="DN199" i="1"/>
  <c r="DS199" i="1" s="1"/>
  <c r="D195" i="28" s="1"/>
  <c r="DP199" i="1"/>
  <c r="B195" i="28" s="1"/>
  <c r="GL73" i="6"/>
  <c r="FB73" i="6"/>
  <c r="FD73" i="6"/>
  <c r="FD80" i="6"/>
  <c r="FB80" i="6"/>
  <c r="FC80" i="6" s="1"/>
  <c r="FD83" i="6"/>
  <c r="FB83" i="6"/>
  <c r="GL86" i="6"/>
  <c r="FB86" i="6"/>
  <c r="FD86" i="6"/>
  <c r="GL89" i="6"/>
  <c r="FB89" i="6"/>
  <c r="FD89" i="6"/>
  <c r="GL92" i="6"/>
  <c r="FD92" i="6"/>
  <c r="FB92" i="6"/>
  <c r="GL95" i="6"/>
  <c r="FD95" i="6"/>
  <c r="FB95" i="6"/>
  <c r="DN270" i="1"/>
  <c r="DS270" i="1" s="1"/>
  <c r="D259" i="28" s="1"/>
  <c r="DP270" i="1"/>
  <c r="B259" i="28" s="1"/>
  <c r="GL32" i="6"/>
  <c r="FB32" i="6"/>
  <c r="FD32" i="6"/>
  <c r="GL35" i="6"/>
  <c r="FB35" i="6"/>
  <c r="FD35" i="6"/>
  <c r="GL38" i="6"/>
  <c r="FB38" i="6"/>
  <c r="FD38" i="6"/>
  <c r="GL41" i="6"/>
  <c r="FD41" i="6"/>
  <c r="FB41" i="6"/>
  <c r="GL40" i="6"/>
  <c r="FD40" i="6"/>
  <c r="FB40" i="6"/>
  <c r="DN74" i="1"/>
  <c r="DN201" i="1"/>
  <c r="DS201" i="1" s="1"/>
  <c r="D197" i="28" s="1"/>
  <c r="DP201" i="1"/>
  <c r="B197" i="28" s="1"/>
  <c r="GL25" i="6"/>
  <c r="FB25" i="6"/>
  <c r="FC25" i="6" s="1"/>
  <c r="FD25" i="6"/>
  <c r="GL48" i="6"/>
  <c r="FD48" i="6"/>
  <c r="FB48" i="6"/>
  <c r="GL51" i="6"/>
  <c r="FD51" i="6"/>
  <c r="FB51" i="6"/>
  <c r="GL54" i="6"/>
  <c r="FD54" i="6"/>
  <c r="FB54" i="6"/>
  <c r="GL57" i="6"/>
  <c r="FD57" i="6"/>
  <c r="FB57" i="6"/>
  <c r="GL60" i="6"/>
  <c r="FB60" i="6"/>
  <c r="FD60" i="6"/>
  <c r="GL63" i="6"/>
  <c r="FD63" i="6"/>
  <c r="FB63" i="6"/>
  <c r="GL66" i="6"/>
  <c r="FD66" i="6"/>
  <c r="FB66" i="6"/>
  <c r="DN272" i="1"/>
  <c r="DS272" i="1" s="1"/>
  <c r="D261" i="28" s="1"/>
  <c r="DP272" i="1"/>
  <c r="B261" i="28" s="1"/>
  <c r="C261" i="28" s="1"/>
  <c r="E261" i="28" s="1"/>
  <c r="GL19" i="6"/>
  <c r="FB19" i="6"/>
  <c r="FD19" i="6"/>
  <c r="FB22" i="6"/>
  <c r="FD22" i="6"/>
  <c r="DN137" i="1"/>
  <c r="DS137" i="1" s="1"/>
  <c r="D133" i="28" s="1"/>
  <c r="DP137" i="1"/>
  <c r="B133" i="28" s="1"/>
  <c r="DN135" i="1"/>
  <c r="DS135" i="1" s="1"/>
  <c r="D131" i="28" s="1"/>
  <c r="DP135" i="1"/>
  <c r="B131" i="28" s="1"/>
  <c r="N388" i="2"/>
  <c r="N434" i="16" s="1"/>
  <c r="D285" i="30" s="1"/>
  <c r="C285" i="30" s="1"/>
  <c r="E285" i="30" s="1"/>
  <c r="N307" i="2"/>
  <c r="N353" i="16" s="1"/>
  <c r="D233" i="30" s="1"/>
  <c r="C233" i="30" s="1"/>
  <c r="E233" i="30" s="1"/>
  <c r="DN49" i="1"/>
  <c r="DP49" i="1"/>
  <c r="DN47" i="1"/>
  <c r="DT43" i="1" s="1"/>
  <c r="DP47" i="1"/>
  <c r="DN319" i="1"/>
  <c r="DS319" i="1" s="1"/>
  <c r="D305" i="28" s="1"/>
  <c r="DP319" i="1"/>
  <c r="DN317" i="1"/>
  <c r="DS317" i="1" s="1"/>
  <c r="D303" i="28" s="1"/>
  <c r="DP317" i="1"/>
  <c r="DN305" i="1"/>
  <c r="DS305" i="1" s="1"/>
  <c r="DP305" i="1"/>
  <c r="DN303" i="1"/>
  <c r="DS303" i="1" s="1"/>
  <c r="DP303" i="1"/>
  <c r="DN258" i="1"/>
  <c r="DS258" i="1" s="1"/>
  <c r="D247" i="28" s="1"/>
  <c r="DP258" i="1"/>
  <c r="DN256" i="1"/>
  <c r="DS256" i="1" s="1"/>
  <c r="D245" i="28" s="1"/>
  <c r="DP256" i="1"/>
  <c r="DN244" i="1"/>
  <c r="DS244" i="1" s="1"/>
  <c r="DP244" i="1"/>
  <c r="DN242" i="1"/>
  <c r="DS242" i="1" s="1"/>
  <c r="D231" i="28" s="1"/>
  <c r="DP242" i="1"/>
  <c r="DN187" i="1"/>
  <c r="DS187" i="1" s="1"/>
  <c r="DP187" i="1"/>
  <c r="DN185" i="1"/>
  <c r="DS185" i="1" s="1"/>
  <c r="D181" i="28" s="1"/>
  <c r="DP185" i="1"/>
  <c r="DN173" i="1"/>
  <c r="DS173" i="1" s="1"/>
  <c r="DP173" i="1"/>
  <c r="DN171" i="1"/>
  <c r="DS171" i="1" s="1"/>
  <c r="D167" i="28" s="1"/>
  <c r="DP171" i="1"/>
  <c r="DN123" i="1"/>
  <c r="DS123" i="1" s="1"/>
  <c r="D119" i="28" s="1"/>
  <c r="DP123" i="1"/>
  <c r="DN121" i="1"/>
  <c r="DS121" i="1" s="1"/>
  <c r="D117" i="28" s="1"/>
  <c r="DP121" i="1"/>
  <c r="DN109" i="1"/>
  <c r="D105" i="28" s="1"/>
  <c r="DP109" i="1"/>
  <c r="DN107" i="1"/>
  <c r="D103" i="28" s="1"/>
  <c r="DP107" i="1"/>
  <c r="DN35" i="1"/>
  <c r="D40" i="28" s="1"/>
  <c r="DP35" i="1"/>
  <c r="B40" i="28" s="1"/>
  <c r="DN34" i="1"/>
  <c r="D39" i="28" s="1"/>
  <c r="DP34" i="1"/>
  <c r="B39" i="28" s="1"/>
  <c r="DN32" i="1"/>
  <c r="D37" i="28" s="1"/>
  <c r="DP32" i="1"/>
  <c r="B37" i="28" s="1"/>
  <c r="DN61" i="1"/>
  <c r="D60" i="28" s="1"/>
  <c r="DP61" i="1"/>
  <c r="DN59" i="1"/>
  <c r="D58" i="28" s="1"/>
  <c r="DP59" i="1"/>
  <c r="GL78" i="6"/>
  <c r="FB78" i="6"/>
  <c r="FC78" i="6" s="1"/>
  <c r="FD78" i="6"/>
  <c r="GL71" i="6"/>
  <c r="FD71" i="6"/>
  <c r="FB71" i="6"/>
  <c r="FB46" i="6"/>
  <c r="FC46" i="6" s="1"/>
  <c r="FD46" i="6"/>
  <c r="FF46" i="6" s="1"/>
  <c r="GL31" i="6"/>
  <c r="FB31" i="6"/>
  <c r="FC31" i="6" s="1"/>
  <c r="FB16" i="6"/>
  <c r="FD16" i="6"/>
  <c r="GR156" i="4"/>
  <c r="GR149" i="4"/>
  <c r="K308" i="2"/>
  <c r="K354" i="16" s="1"/>
  <c r="D234" i="30" s="1"/>
  <c r="C234" i="30" s="1"/>
  <c r="E234" i="30" s="1"/>
  <c r="X308" i="2"/>
  <c r="X354" i="16" s="1"/>
  <c r="D235" i="30" s="1"/>
  <c r="C235" i="30" s="1"/>
  <c r="E235" i="30" s="1"/>
  <c r="N310" i="2"/>
  <c r="N356" i="16" s="1"/>
  <c r="D238" i="30" s="1"/>
  <c r="C238" i="30" s="1"/>
  <c r="E238" i="30" s="1"/>
  <c r="N148" i="2"/>
  <c r="N194" i="16" s="1"/>
  <c r="D105" i="30" s="1"/>
  <c r="C105" i="30" s="1"/>
  <c r="E105" i="30" s="1"/>
  <c r="GF87" i="5"/>
  <c r="GL87" i="5"/>
  <c r="FC21" i="6"/>
  <c r="GL21" i="6"/>
  <c r="GL24" i="6"/>
  <c r="EV91" i="3"/>
  <c r="EW91" i="3" s="1"/>
  <c r="FH91" i="3"/>
  <c r="EX93" i="3"/>
  <c r="FH93" i="3"/>
  <c r="FD95" i="3"/>
  <c r="FF95" i="3" s="1"/>
  <c r="FH95" i="3"/>
  <c r="EX99" i="3"/>
  <c r="FH99" i="3"/>
  <c r="FB97" i="5"/>
  <c r="FC97" i="5" s="1"/>
  <c r="FD97" i="5" s="1"/>
  <c r="FF97" i="5" s="1"/>
  <c r="GF97" i="5"/>
  <c r="GL97" i="5"/>
  <c r="EV80" i="6"/>
  <c r="EW80" i="6" s="1"/>
  <c r="GL80" i="6"/>
  <c r="ER83" i="6"/>
  <c r="GL83" i="6"/>
  <c r="GF82" i="5"/>
  <c r="GL82" i="5"/>
  <c r="EV88" i="5"/>
  <c r="EW88" i="5" s="1"/>
  <c r="GF88" i="5"/>
  <c r="GL88" i="5"/>
  <c r="GF93" i="5"/>
  <c r="GL93" i="5"/>
  <c r="GF98" i="5"/>
  <c r="GL98" i="5"/>
  <c r="EX159" i="4"/>
  <c r="GR159" i="4"/>
  <c r="ES162" i="4"/>
  <c r="GR162" i="4"/>
  <c r="EX171" i="4"/>
  <c r="GR171" i="4"/>
  <c r="ES174" i="4"/>
  <c r="GR174" i="4"/>
  <c r="ET99" i="5"/>
  <c r="GF99" i="5"/>
  <c r="GL99" i="5"/>
  <c r="GF89" i="5"/>
  <c r="GL89" i="5"/>
  <c r="GF100" i="5"/>
  <c r="GL100" i="5"/>
  <c r="ES16" i="6"/>
  <c r="GL16" i="6"/>
  <c r="ES22" i="6"/>
  <c r="GL22" i="6"/>
  <c r="FJ39" i="3"/>
  <c r="GT39" i="3"/>
  <c r="ER94" i="5"/>
  <c r="GF94" i="5"/>
  <c r="GL94" i="5"/>
  <c r="GF101" i="5"/>
  <c r="GL101" i="5"/>
  <c r="EV90" i="6"/>
  <c r="EW90" i="6" s="1"/>
  <c r="GL90" i="6"/>
  <c r="GF90" i="5"/>
  <c r="GL90" i="5"/>
  <c r="ET102" i="5"/>
  <c r="GF102" i="5"/>
  <c r="GL102" i="5"/>
  <c r="FD92" i="3"/>
  <c r="FF92" i="3" s="1"/>
  <c r="FH92" i="3"/>
  <c r="EX96" i="3"/>
  <c r="FH96" i="3"/>
  <c r="FD98" i="3"/>
  <c r="FF98" i="3" s="1"/>
  <c r="FH98" i="3"/>
  <c r="EX160" i="4"/>
  <c r="GR160" i="4"/>
  <c r="ER163" i="4"/>
  <c r="GR163" i="4"/>
  <c r="ES169" i="4"/>
  <c r="GR169" i="4"/>
  <c r="EV175" i="4"/>
  <c r="EW175" i="4" s="1"/>
  <c r="GR175" i="4"/>
  <c r="GF103" i="5"/>
  <c r="GL103" i="5"/>
  <c r="GL46" i="6"/>
  <c r="GF80" i="5"/>
  <c r="GL80" i="5"/>
  <c r="GF95" i="5"/>
  <c r="GL95" i="5"/>
  <c r="GF104" i="5"/>
  <c r="GL104" i="5"/>
  <c r="FC23" i="6"/>
  <c r="GL23" i="6"/>
  <c r="GF91" i="5"/>
  <c r="GL91" i="5"/>
  <c r="GF105" i="5"/>
  <c r="GL105" i="5"/>
  <c r="EV85" i="6"/>
  <c r="EW85" i="6" s="1"/>
  <c r="GL85" i="6"/>
  <c r="ES88" i="6"/>
  <c r="GL88" i="6"/>
  <c r="GF106" i="5"/>
  <c r="GL106" i="5"/>
  <c r="ET79" i="6"/>
  <c r="GL79" i="6"/>
  <c r="EV164" i="4"/>
  <c r="EW164" i="4" s="1"/>
  <c r="GR164" i="4"/>
  <c r="EV167" i="4"/>
  <c r="EW167" i="4" s="1"/>
  <c r="GR167" i="4"/>
  <c r="FD81" i="5"/>
  <c r="FF81" i="5" s="1"/>
  <c r="GF81" i="5"/>
  <c r="GL81" i="5"/>
  <c r="GF92" i="5"/>
  <c r="GL92" i="5"/>
  <c r="GF96" i="5"/>
  <c r="GL96" i="5"/>
  <c r="GL47" i="6"/>
  <c r="FD71" i="5"/>
  <c r="FF71" i="5" s="1"/>
  <c r="GL71" i="5"/>
  <c r="ET75" i="5"/>
  <c r="GL75" i="5"/>
  <c r="ES67" i="5"/>
  <c r="GL67" i="5"/>
  <c r="FD59" i="5"/>
  <c r="GL59" i="5"/>
  <c r="EV63" i="5"/>
  <c r="EW63" i="5" s="1"/>
  <c r="GL63" i="5"/>
  <c r="GL68" i="5"/>
  <c r="GL72" i="5"/>
  <c r="GL64" i="5"/>
  <c r="GL60" i="5"/>
  <c r="GL69" i="5"/>
  <c r="GL73" i="5"/>
  <c r="GL65" i="5"/>
  <c r="GL61" i="5"/>
  <c r="GL70" i="5"/>
  <c r="GL74" i="5"/>
  <c r="FD66" i="5"/>
  <c r="FF66" i="5" s="1"/>
  <c r="GL66" i="5"/>
  <c r="GL62" i="5"/>
  <c r="FB47" i="5"/>
  <c r="FC47" i="5" s="1"/>
  <c r="GL47" i="5"/>
  <c r="GL53" i="5"/>
  <c r="FB48" i="5"/>
  <c r="FC48" i="5" s="1"/>
  <c r="GL48" i="5"/>
  <c r="GL54" i="5"/>
  <c r="ET49" i="5"/>
  <c r="GL49" i="5"/>
  <c r="GL50" i="5"/>
  <c r="ET51" i="5"/>
  <c r="GL51" i="5"/>
  <c r="GL52" i="5"/>
  <c r="GL41" i="5"/>
  <c r="FB42" i="5"/>
  <c r="FC42" i="5" s="1"/>
  <c r="GL42" i="5"/>
  <c r="GL32" i="5"/>
  <c r="GL36" i="5"/>
  <c r="FD33" i="5"/>
  <c r="FF33" i="5" s="1"/>
  <c r="GL33" i="5"/>
  <c r="GL34" i="5"/>
  <c r="GL31" i="5"/>
  <c r="GL35" i="5"/>
  <c r="GL22" i="5"/>
  <c r="GL24" i="5"/>
  <c r="FB25" i="5"/>
  <c r="FC25" i="5" s="1"/>
  <c r="GL25" i="5"/>
  <c r="GL26" i="5"/>
  <c r="GL17" i="5"/>
  <c r="GL16" i="5"/>
  <c r="ER16" i="4"/>
  <c r="ET62" i="3"/>
  <c r="ET64" i="3"/>
  <c r="ER68" i="3"/>
  <c r="GQ33" i="3"/>
  <c r="ER27" i="3"/>
  <c r="ES21" i="3"/>
  <c r="ET29" i="3"/>
  <c r="FB18" i="3"/>
  <c r="FC18" i="3" s="1"/>
  <c r="FD38" i="3"/>
  <c r="FF38" i="3" s="1"/>
  <c r="ET22" i="3"/>
  <c r="FH74" i="3"/>
  <c r="FH78" i="3" s="1"/>
  <c r="ES73" i="4"/>
  <c r="EX76" i="4"/>
  <c r="ES79" i="4"/>
  <c r="EX88" i="4"/>
  <c r="EZ88" i="4" s="1"/>
  <c r="EV97" i="4"/>
  <c r="EW97" i="4" s="1"/>
  <c r="EV100" i="4"/>
  <c r="EW100" i="4" s="1"/>
  <c r="ER103" i="4"/>
  <c r="EX123" i="4"/>
  <c r="EX126" i="4"/>
  <c r="EZ126" i="4" s="1"/>
  <c r="EV129" i="4"/>
  <c r="EW129" i="4" s="1"/>
  <c r="ET135" i="4"/>
  <c r="ES144" i="4"/>
  <c r="EO16" i="4"/>
  <c r="FF16" i="4" s="1"/>
  <c r="ES16" i="4"/>
  <c r="ES34" i="4"/>
  <c r="EX46" i="4"/>
  <c r="EZ46" i="4" s="1"/>
  <c r="ES46" i="4"/>
  <c r="ES49" i="4"/>
  <c r="ES52" i="4"/>
  <c r="EX55" i="4"/>
  <c r="ES55" i="4"/>
  <c r="ES58" i="4"/>
  <c r="ET61" i="4"/>
  <c r="ES61" i="4"/>
  <c r="EX64" i="4"/>
  <c r="ES64" i="4"/>
  <c r="ER67" i="4"/>
  <c r="ES67" i="4"/>
  <c r="ES149" i="4"/>
  <c r="ES22" i="4"/>
  <c r="EV31" i="4"/>
  <c r="EW31" i="4" s="1"/>
  <c r="ES31" i="4"/>
  <c r="ES40" i="4"/>
  <c r="EX43" i="4"/>
  <c r="ES43" i="4"/>
  <c r="ES83" i="4"/>
  <c r="ER86" i="4"/>
  <c r="EX95" i="4"/>
  <c r="EY95" i="4" s="1"/>
  <c r="ET101" i="4"/>
  <c r="EV114" i="4"/>
  <c r="EW114" i="4" s="1"/>
  <c r="ET124" i="4"/>
  <c r="EV130" i="4"/>
  <c r="EW130" i="4" s="1"/>
  <c r="ET133" i="4"/>
  <c r="ES19" i="4"/>
  <c r="EV25" i="4"/>
  <c r="EW25" i="4" s="1"/>
  <c r="ES25" i="4"/>
  <c r="ES28" i="4"/>
  <c r="ES37" i="4"/>
  <c r="ES17" i="4"/>
  <c r="ES20" i="4"/>
  <c r="ES23" i="4"/>
  <c r="ES26" i="4"/>
  <c r="ES29" i="4"/>
  <c r="EX32" i="4"/>
  <c r="ES32" i="4"/>
  <c r="EV35" i="4"/>
  <c r="EW35" i="4" s="1"/>
  <c r="ES35" i="4"/>
  <c r="ES38" i="4"/>
  <c r="EV41" i="4"/>
  <c r="EW41" i="4" s="1"/>
  <c r="ES41" i="4"/>
  <c r="ET44" i="4"/>
  <c r="ES44" i="4"/>
  <c r="ES47" i="4"/>
  <c r="EV50" i="4"/>
  <c r="EW50" i="4" s="1"/>
  <c r="ES50" i="4"/>
  <c r="ER53" i="4"/>
  <c r="ES53" i="4"/>
  <c r="EX56" i="4"/>
  <c r="ES56" i="4"/>
  <c r="EX59" i="4"/>
  <c r="ES59" i="4"/>
  <c r="ES62" i="4"/>
  <c r="EX65" i="4"/>
  <c r="ES65" i="4"/>
  <c r="ES68" i="4"/>
  <c r="EV78" i="4"/>
  <c r="EW78" i="4" s="1"/>
  <c r="EV84" i="4"/>
  <c r="EW84" i="4" s="1"/>
  <c r="ES93" i="4"/>
  <c r="EX96" i="4"/>
  <c r="EY96" i="4" s="1"/>
  <c r="EV102" i="4"/>
  <c r="EW102" i="4" s="1"/>
  <c r="ER119" i="4"/>
  <c r="EX125" i="4"/>
  <c r="EZ125" i="4" s="1"/>
  <c r="EV137" i="4"/>
  <c r="EW137" i="4" s="1"/>
  <c r="ES18" i="4"/>
  <c r="ET21" i="4"/>
  <c r="ES21" i="4"/>
  <c r="EV24" i="4"/>
  <c r="EW24" i="4" s="1"/>
  <c r="ES24" i="4"/>
  <c r="EX27" i="4"/>
  <c r="ES27" i="4"/>
  <c r="ES30" i="4"/>
  <c r="ES33" i="4"/>
  <c r="ES36" i="4"/>
  <c r="ER39" i="4"/>
  <c r="ES39" i="4"/>
  <c r="ES42" i="4"/>
  <c r="ES45" i="4"/>
  <c r="ES48" i="4"/>
  <c r="ES51" i="4"/>
  <c r="ES54" i="4"/>
  <c r="ES57" i="4"/>
  <c r="ES60" i="4"/>
  <c r="ET63" i="4"/>
  <c r="ES63" i="4"/>
  <c r="ES66" i="4"/>
  <c r="ER151" i="4"/>
  <c r="X231" i="2"/>
  <c r="X277" i="16" s="1"/>
  <c r="D171" i="30" s="1"/>
  <c r="C171" i="30" s="1"/>
  <c r="E171" i="30" s="1"/>
  <c r="K231" i="2"/>
  <c r="K277" i="16" s="1"/>
  <c r="D170" i="30" s="1"/>
  <c r="C170" i="30" s="1"/>
  <c r="E170" i="30" s="1"/>
  <c r="N151" i="2"/>
  <c r="N197" i="16" s="1"/>
  <c r="D110" i="30" s="1"/>
  <c r="C110" i="30" s="1"/>
  <c r="E110" i="30" s="1"/>
  <c r="K149" i="2"/>
  <c r="K195" i="16" s="1"/>
  <c r="D106" i="30" s="1"/>
  <c r="C106" i="30" s="1"/>
  <c r="E106" i="30" s="1"/>
  <c r="EX113" i="4"/>
  <c r="EY113" i="4" s="1"/>
  <c r="EX131" i="4"/>
  <c r="EZ131" i="4" s="1"/>
  <c r="EX143" i="4"/>
  <c r="EZ143" i="4" s="1"/>
  <c r="A68" i="19"/>
  <c r="A67" i="19"/>
  <c r="I69" i="17"/>
  <c r="EX111" i="4"/>
  <c r="AH308" i="2"/>
  <c r="EG11" i="5"/>
  <c r="N391" i="2"/>
  <c r="N437" i="16" s="1"/>
  <c r="D290" i="30" s="1"/>
  <c r="C290" i="30" s="1"/>
  <c r="E290" i="30" s="1"/>
  <c r="GP85" i="6"/>
  <c r="GP96" i="6"/>
  <c r="EV84" i="6"/>
  <c r="EW84" i="6" s="1"/>
  <c r="EX87" i="6"/>
  <c r="EZ87" i="6" s="1"/>
  <c r="GP49" i="6"/>
  <c r="GP52" i="6"/>
  <c r="GP55" i="6"/>
  <c r="GP64" i="6"/>
  <c r="FA63" i="6"/>
  <c r="FA55" i="6"/>
  <c r="FA58" i="6"/>
  <c r="FA50" i="6"/>
  <c r="FA53" i="6"/>
  <c r="FA59" i="6"/>
  <c r="FA65" i="6"/>
  <c r="FC48" i="6"/>
  <c r="FA48" i="6"/>
  <c r="ET51" i="6"/>
  <c r="FA51" i="6"/>
  <c r="EX54" i="6"/>
  <c r="FA54" i="6"/>
  <c r="EV57" i="6"/>
  <c r="EW57" i="6" s="1"/>
  <c r="FA57" i="6"/>
  <c r="FC60" i="6"/>
  <c r="FA60" i="6"/>
  <c r="FA49" i="6"/>
  <c r="ES52" i="6"/>
  <c r="FA52" i="6"/>
  <c r="EV61" i="6"/>
  <c r="EW61" i="6" s="1"/>
  <c r="FA61" i="6"/>
  <c r="ES64" i="6"/>
  <c r="FA64" i="6"/>
  <c r="FA47" i="6"/>
  <c r="FA56" i="6"/>
  <c r="EX62" i="6"/>
  <c r="EZ62" i="6" s="1"/>
  <c r="FA62" i="6"/>
  <c r="FA46" i="6"/>
  <c r="GP39" i="6"/>
  <c r="EU32" i="6"/>
  <c r="I77" i="20" s="1"/>
  <c r="EU35" i="6"/>
  <c r="I80" i="20" s="1"/>
  <c r="FA34" i="6"/>
  <c r="FA35" i="6"/>
  <c r="EU34" i="6"/>
  <c r="I79" i="20" s="1"/>
  <c r="FA33" i="6"/>
  <c r="FC37" i="6"/>
  <c r="FA37" i="6"/>
  <c r="FA40" i="6"/>
  <c r="ES32" i="6"/>
  <c r="FA32" i="6"/>
  <c r="FC38" i="6"/>
  <c r="FA38" i="6"/>
  <c r="FC41" i="6"/>
  <c r="FA41" i="6"/>
  <c r="ES36" i="6"/>
  <c r="FA36" i="6"/>
  <c r="FA39" i="6"/>
  <c r="E70" i="20"/>
  <c r="GP20" i="6"/>
  <c r="GP23" i="6"/>
  <c r="GP24" i="6"/>
  <c r="EU19" i="6"/>
  <c r="I68" i="20" s="1"/>
  <c r="EU20" i="6"/>
  <c r="I69" i="20" s="1"/>
  <c r="EU23" i="6"/>
  <c r="I72" i="20" s="1"/>
  <c r="EU24" i="6"/>
  <c r="I73" i="20" s="1"/>
  <c r="EU25" i="6"/>
  <c r="I74" i="20" s="1"/>
  <c r="E67" i="20"/>
  <c r="E71" i="20"/>
  <c r="E68" i="20"/>
  <c r="A68" i="20"/>
  <c r="A71" i="20"/>
  <c r="GP91" i="5"/>
  <c r="GP94" i="5"/>
  <c r="GP88" i="5"/>
  <c r="GP92" i="5"/>
  <c r="GP95" i="5"/>
  <c r="GP89" i="5"/>
  <c r="GP93" i="5"/>
  <c r="GP90" i="5"/>
  <c r="EX93" i="5"/>
  <c r="EZ93" i="5" s="1"/>
  <c r="I69" i="19"/>
  <c r="EU88" i="5"/>
  <c r="GP63" i="5"/>
  <c r="GP68" i="5"/>
  <c r="GP72" i="5"/>
  <c r="GP60" i="5"/>
  <c r="GP64" i="5"/>
  <c r="GP69" i="5"/>
  <c r="GP73" i="5"/>
  <c r="GP61" i="5"/>
  <c r="GP70" i="5"/>
  <c r="GP62" i="5"/>
  <c r="GP66" i="5"/>
  <c r="GP67" i="5"/>
  <c r="GP71" i="5"/>
  <c r="A78" i="19"/>
  <c r="GP33" i="5"/>
  <c r="GP31" i="5"/>
  <c r="GP34" i="5"/>
  <c r="GP32" i="5"/>
  <c r="FB31" i="5"/>
  <c r="FC31" i="5" s="1"/>
  <c r="FB32" i="5"/>
  <c r="FC32" i="5" s="1"/>
  <c r="A69" i="19"/>
  <c r="I70" i="19"/>
  <c r="A70" i="19"/>
  <c r="GP25" i="5"/>
  <c r="GP159" i="4"/>
  <c r="GP162" i="4"/>
  <c r="GP165" i="4"/>
  <c r="GP168" i="4"/>
  <c r="GP171" i="4"/>
  <c r="GP174" i="4"/>
  <c r="GP157" i="4"/>
  <c r="GP160" i="4"/>
  <c r="GP163" i="4"/>
  <c r="GP166" i="4"/>
  <c r="GP169" i="4"/>
  <c r="GP172" i="4"/>
  <c r="GP158" i="4"/>
  <c r="GP161" i="4"/>
  <c r="GP164" i="4"/>
  <c r="GP167" i="4"/>
  <c r="GP170" i="4"/>
  <c r="GP173" i="4"/>
  <c r="GP150" i="4"/>
  <c r="ES143" i="4"/>
  <c r="GP121" i="4"/>
  <c r="GP124" i="4"/>
  <c r="GP127" i="4"/>
  <c r="GP130" i="4"/>
  <c r="GP133" i="4"/>
  <c r="GP136" i="4"/>
  <c r="GP139" i="4"/>
  <c r="GP142" i="4"/>
  <c r="GP122" i="4"/>
  <c r="GP125" i="4"/>
  <c r="GP128" i="4"/>
  <c r="GP131" i="4"/>
  <c r="GP134" i="4"/>
  <c r="GP137" i="4"/>
  <c r="GP143" i="4"/>
  <c r="GP120" i="4"/>
  <c r="GP123" i="4"/>
  <c r="GP126" i="4"/>
  <c r="GP129" i="4"/>
  <c r="GP132" i="4"/>
  <c r="GP135" i="4"/>
  <c r="GP138" i="4"/>
  <c r="GP111" i="4"/>
  <c r="GP110" i="4"/>
  <c r="GP113" i="4"/>
  <c r="GP77" i="4"/>
  <c r="GP80" i="4"/>
  <c r="GP75" i="4"/>
  <c r="GP78" i="4"/>
  <c r="GP81" i="4"/>
  <c r="GP76" i="4"/>
  <c r="GP79" i="4"/>
  <c r="GP82" i="4"/>
  <c r="ET83" i="4"/>
  <c r="GP74" i="4"/>
  <c r="GP83" i="4"/>
  <c r="GP95" i="4"/>
  <c r="GP98" i="4"/>
  <c r="GP101" i="4"/>
  <c r="GP86" i="4"/>
  <c r="GP84" i="4"/>
  <c r="GP87" i="4"/>
  <c r="GP93" i="4"/>
  <c r="GP96" i="4"/>
  <c r="GP102" i="4"/>
  <c r="GP85" i="4"/>
  <c r="GP88" i="4"/>
  <c r="GP91" i="4"/>
  <c r="GP94" i="4"/>
  <c r="GP97" i="4"/>
  <c r="GP100" i="4"/>
  <c r="GP103" i="4"/>
  <c r="D144" i="18"/>
  <c r="A147" i="18"/>
  <c r="D148" i="18"/>
  <c r="A150" i="18"/>
  <c r="A144" i="18"/>
  <c r="D145" i="18"/>
  <c r="D146" i="18"/>
  <c r="A148" i="18"/>
  <c r="D149" i="18"/>
  <c r="D147" i="18"/>
  <c r="A149" i="18"/>
  <c r="D150" i="18"/>
  <c r="GP23" i="4"/>
  <c r="GP29" i="4"/>
  <c r="GP32" i="4"/>
  <c r="GP35" i="4"/>
  <c r="GP41" i="4"/>
  <c r="GP44" i="4"/>
  <c r="GP50" i="4"/>
  <c r="GP56" i="4"/>
  <c r="GP59" i="4"/>
  <c r="GP62" i="4"/>
  <c r="GP65" i="4"/>
  <c r="GP26" i="4"/>
  <c r="GP38" i="4"/>
  <c r="GP47" i="4"/>
  <c r="GP21" i="4"/>
  <c r="GP24" i="4"/>
  <c r="GP27" i="4"/>
  <c r="GP30" i="4"/>
  <c r="GP33" i="4"/>
  <c r="GP36" i="4"/>
  <c r="GP39" i="4"/>
  <c r="GP42" i="4"/>
  <c r="GP45" i="4"/>
  <c r="GP48" i="4"/>
  <c r="GP51" i="4"/>
  <c r="GP54" i="4"/>
  <c r="GP57" i="4"/>
  <c r="GP60" i="4"/>
  <c r="GP63" i="4"/>
  <c r="GP66" i="4"/>
  <c r="GP19" i="4"/>
  <c r="GP22" i="4"/>
  <c r="GP25" i="4"/>
  <c r="GP28" i="4"/>
  <c r="GP31" i="4"/>
  <c r="GP34" i="4"/>
  <c r="GP37" i="4"/>
  <c r="GP40" i="4"/>
  <c r="GP43" i="4"/>
  <c r="GP46" i="4"/>
  <c r="GP49" i="4"/>
  <c r="GP55" i="4"/>
  <c r="GP58" i="4"/>
  <c r="GP61" i="4"/>
  <c r="GP64" i="4"/>
  <c r="GP67" i="4"/>
  <c r="GQ52" i="3"/>
  <c r="GQ54" i="3"/>
  <c r="GQ87" i="3"/>
  <c r="GQ92" i="3"/>
  <c r="GQ94" i="3"/>
  <c r="GQ96" i="3"/>
  <c r="GQ98" i="3"/>
  <c r="GQ86" i="3"/>
  <c r="GQ89" i="3"/>
  <c r="FJ91" i="3"/>
  <c r="GT91" i="3"/>
  <c r="GQ88" i="3"/>
  <c r="GQ93" i="3"/>
  <c r="GQ95" i="3"/>
  <c r="GQ97" i="3"/>
  <c r="GQ65" i="3"/>
  <c r="GQ67" i="3"/>
  <c r="GQ64" i="3"/>
  <c r="GQ68" i="3"/>
  <c r="FJ67" i="3"/>
  <c r="GT67" i="3"/>
  <c r="GQ51" i="3"/>
  <c r="GQ53" i="3"/>
  <c r="GQ47" i="3"/>
  <c r="GQ55" i="3"/>
  <c r="GQ49" i="3"/>
  <c r="GQ46" i="3"/>
  <c r="GQ48" i="3"/>
  <c r="FJ47" i="3"/>
  <c r="GT47" i="3"/>
  <c r="FJ54" i="3"/>
  <c r="GT54" i="3"/>
  <c r="FJ56" i="3"/>
  <c r="GT56" i="3"/>
  <c r="FJ51" i="3"/>
  <c r="GT51" i="3"/>
  <c r="I68" i="17" s="1"/>
  <c r="FJ43" i="3"/>
  <c r="GT43" i="3"/>
  <c r="I67" i="17" s="1"/>
  <c r="GQ25" i="3"/>
  <c r="FB34" i="3"/>
  <c r="FC34" i="3" s="1"/>
  <c r="GQ36" i="3"/>
  <c r="FD35" i="3"/>
  <c r="FF35" i="3" s="1"/>
  <c r="GQ21" i="3"/>
  <c r="FD32" i="3"/>
  <c r="FF32" i="3" s="1"/>
  <c r="GQ34" i="3"/>
  <c r="FB26" i="3"/>
  <c r="FC26" i="3" s="1"/>
  <c r="FD33" i="3"/>
  <c r="FF33" i="3" s="1"/>
  <c r="GQ35" i="3"/>
  <c r="GQ22" i="3"/>
  <c r="GQ32" i="3"/>
  <c r="GQ29" i="3"/>
  <c r="GQ31" i="3"/>
  <c r="GQ28" i="3"/>
  <c r="D71" i="17"/>
  <c r="GQ19" i="3"/>
  <c r="FJ92" i="3"/>
  <c r="GT92" i="3"/>
  <c r="FJ94" i="3"/>
  <c r="GT94" i="3"/>
  <c r="FJ96" i="3"/>
  <c r="GT96" i="3"/>
  <c r="FJ98" i="3"/>
  <c r="GT98" i="3"/>
  <c r="FJ93" i="3"/>
  <c r="GT93" i="3"/>
  <c r="FJ95" i="3"/>
  <c r="GT95" i="3"/>
  <c r="FJ97" i="3"/>
  <c r="GT97" i="3"/>
  <c r="FJ99" i="3"/>
  <c r="GT99" i="3"/>
  <c r="I71" i="17"/>
  <c r="DQ272" i="1"/>
  <c r="GP18" i="4"/>
  <c r="GP20" i="4"/>
  <c r="I76" i="20"/>
  <c r="EU31" i="6"/>
  <c r="I65" i="20" s="1"/>
  <c r="I68" i="19"/>
  <c r="EU87" i="5"/>
  <c r="I65" i="19" s="1"/>
  <c r="B66" i="19"/>
  <c r="B67" i="19"/>
  <c r="A65" i="19"/>
  <c r="FJ100" i="3"/>
  <c r="GT100" i="3"/>
  <c r="I72" i="17" s="1"/>
  <c r="GQ100" i="3"/>
  <c r="ET66" i="6"/>
  <c r="FA66" i="6"/>
  <c r="I67" i="19"/>
  <c r="I66" i="19"/>
  <c r="A66" i="19"/>
  <c r="A67" i="17"/>
  <c r="D143" i="18"/>
  <c r="FA47" i="4"/>
  <c r="GQ27" i="3"/>
  <c r="GQ83" i="3"/>
  <c r="A70" i="20"/>
  <c r="E69" i="20"/>
  <c r="A67" i="20"/>
  <c r="GP65" i="5"/>
  <c r="GP47" i="5"/>
  <c r="FA65" i="5"/>
  <c r="GQ62" i="3"/>
  <c r="GQ63" i="3"/>
  <c r="GP151" i="4"/>
  <c r="GP68" i="4"/>
  <c r="GQ84" i="3"/>
  <c r="FA84" i="3"/>
  <c r="GQ99" i="3"/>
  <c r="A70" i="17"/>
  <c r="ER44" i="3"/>
  <c r="GQ85" i="3"/>
  <c r="GP119" i="4"/>
  <c r="GP109" i="4"/>
  <c r="GQ74" i="3"/>
  <c r="X149" i="2"/>
  <c r="X195" i="16" s="1"/>
  <c r="D107" i="30" s="1"/>
  <c r="C107" i="30" s="1"/>
  <c r="E107" i="30" s="1"/>
  <c r="FA76" i="3"/>
  <c r="AH149" i="2"/>
  <c r="AH195" i="16" s="1"/>
  <c r="D108" i="30" s="1"/>
  <c r="C108" i="30" s="1"/>
  <c r="E108" i="30" s="1"/>
  <c r="EX44" i="3"/>
  <c r="EZ44" i="3" s="1"/>
  <c r="EV103" i="4"/>
  <c r="EW103" i="4" s="1"/>
  <c r="B532" i="2"/>
  <c r="EG8" i="6"/>
  <c r="E2639" i="28"/>
  <c r="EH8" i="6"/>
  <c r="E2640" i="28"/>
  <c r="EI8" i="6"/>
  <c r="E2641" i="28"/>
  <c r="ES62" i="6"/>
  <c r="B533" i="2"/>
  <c r="ER114" i="4"/>
  <c r="ES102" i="4"/>
  <c r="EX114" i="4"/>
  <c r="EZ114" i="4" s="1"/>
  <c r="N217" i="2"/>
  <c r="N263" i="16" s="1"/>
  <c r="D154" i="30" s="1"/>
  <c r="C154" i="30" s="1"/>
  <c r="E154" i="30" s="1"/>
  <c r="B529" i="2"/>
  <c r="GQ26" i="3"/>
  <c r="EG8" i="3"/>
  <c r="E526" i="28"/>
  <c r="EV62" i="3"/>
  <c r="EW62" i="3" s="1"/>
  <c r="EI8" i="3"/>
  <c r="E528" i="28"/>
  <c r="EH8" i="3"/>
  <c r="E527" i="28"/>
  <c r="ER35" i="3"/>
  <c r="EV35" i="3"/>
  <c r="EW35" i="3" s="1"/>
  <c r="A71" i="17"/>
  <c r="ER22" i="3"/>
  <c r="ES22" i="3"/>
  <c r="GP66" i="6"/>
  <c r="GP41" i="6"/>
  <c r="GP81" i="5"/>
  <c r="GP82" i="5"/>
  <c r="GP54" i="5"/>
  <c r="GP36" i="5"/>
  <c r="GP26" i="5"/>
  <c r="GP114" i="4"/>
  <c r="GP104" i="4"/>
  <c r="GQ91" i="3"/>
  <c r="GQ75" i="3"/>
  <c r="GQ76" i="3"/>
  <c r="GQ38" i="3"/>
  <c r="GQ37" i="3"/>
  <c r="GQ18" i="3"/>
  <c r="AC296" i="16"/>
  <c r="D177" i="30" s="1"/>
  <c r="C177" i="30" s="1"/>
  <c r="E177" i="30" s="1"/>
  <c r="DO340" i="1"/>
  <c r="O411" i="2" s="1"/>
  <c r="AX340" i="1"/>
  <c r="M149" i="16"/>
  <c r="D53" i="30" s="1"/>
  <c r="C53" i="30" s="1"/>
  <c r="E53" i="30" s="1"/>
  <c r="M148" i="16"/>
  <c r="D52" i="30" s="1"/>
  <c r="C52" i="30" s="1"/>
  <c r="E52" i="30" s="1"/>
  <c r="GP73" i="4"/>
  <c r="D140" i="18"/>
  <c r="GP74" i="5"/>
  <c r="GP75" i="5"/>
  <c r="GP22" i="5"/>
  <c r="W115" i="2"/>
  <c r="W161" i="16" s="1"/>
  <c r="D72" i="30" s="1"/>
  <c r="C72" i="30" s="1"/>
  <c r="E72" i="30" s="1"/>
  <c r="Q115" i="2"/>
  <c r="Q161" i="16" s="1"/>
  <c r="D71" i="30" s="1"/>
  <c r="C71" i="30" s="1"/>
  <c r="E71" i="30" s="1"/>
  <c r="O151" i="16"/>
  <c r="D57" i="30" s="1"/>
  <c r="C57" i="30" s="1"/>
  <c r="E57" i="30" s="1"/>
  <c r="AC150" i="16"/>
  <c r="V150" i="16"/>
  <c r="O150" i="16"/>
  <c r="X147" i="16"/>
  <c r="D51" i="30" s="1"/>
  <c r="C51" i="30" s="1"/>
  <c r="E51" i="30" s="1"/>
  <c r="P147" i="16"/>
  <c r="D50" i="30" s="1"/>
  <c r="C50" i="30" s="1"/>
  <c r="E50" i="30" s="1"/>
  <c r="GP73" i="6"/>
  <c r="FA86" i="6"/>
  <c r="ET84" i="6"/>
  <c r="GP175" i="4"/>
  <c r="ES175" i="4"/>
  <c r="GP97" i="6"/>
  <c r="GP94" i="6"/>
  <c r="GP95" i="6"/>
  <c r="GP89" i="6"/>
  <c r="EV93" i="6"/>
  <c r="EW93" i="6" s="1"/>
  <c r="GP90" i="6"/>
  <c r="GP88" i="6"/>
  <c r="EV92" i="6"/>
  <c r="EW92" i="6" s="1"/>
  <c r="GP93" i="6"/>
  <c r="GP91" i="6"/>
  <c r="GP87" i="6"/>
  <c r="GP86" i="6"/>
  <c r="GP82" i="6"/>
  <c r="GP83" i="6"/>
  <c r="GP84" i="6"/>
  <c r="GP80" i="6"/>
  <c r="GP81" i="6"/>
  <c r="GP79" i="6"/>
  <c r="GP72" i="6"/>
  <c r="GP65" i="6"/>
  <c r="EV63" i="6"/>
  <c r="EW63" i="6" s="1"/>
  <c r="GP62" i="6"/>
  <c r="GP63" i="6"/>
  <c r="GP61" i="6"/>
  <c r="GP59" i="6"/>
  <c r="GP60" i="6"/>
  <c r="GP58" i="6"/>
  <c r="EV55" i="6"/>
  <c r="EW55" i="6" s="1"/>
  <c r="GP56" i="6"/>
  <c r="GP57" i="6"/>
  <c r="GP53" i="6"/>
  <c r="EV53" i="6"/>
  <c r="EW53" i="6" s="1"/>
  <c r="GP54" i="6"/>
  <c r="GP50" i="6"/>
  <c r="EV50" i="6"/>
  <c r="EW50" i="6" s="1"/>
  <c r="GP51" i="6"/>
  <c r="GP47" i="6"/>
  <c r="GP48" i="6"/>
  <c r="GP46" i="6"/>
  <c r="GP40" i="6"/>
  <c r="GP38" i="6"/>
  <c r="GP36" i="6"/>
  <c r="GP37" i="6"/>
  <c r="GP35" i="6"/>
  <c r="EV35" i="6"/>
  <c r="EW35" i="6" s="1"/>
  <c r="GP34" i="6"/>
  <c r="GP33" i="6"/>
  <c r="I78" i="20"/>
  <c r="EV33" i="6"/>
  <c r="EW33" i="6" s="1"/>
  <c r="GP32" i="6"/>
  <c r="GP31" i="6"/>
  <c r="EV31" i="6"/>
  <c r="EW31" i="6" s="1"/>
  <c r="GP26" i="6"/>
  <c r="EV26" i="6"/>
  <c r="EW26" i="6" s="1"/>
  <c r="GP25" i="6"/>
  <c r="GP21" i="6"/>
  <c r="GP22" i="6"/>
  <c r="EX20" i="6"/>
  <c r="GP19" i="6"/>
  <c r="GP18" i="6"/>
  <c r="GP17" i="6"/>
  <c r="GP78" i="6"/>
  <c r="EV78" i="6"/>
  <c r="EW78" i="6" s="1"/>
  <c r="FC92" i="6"/>
  <c r="FC62" i="6"/>
  <c r="FE62" i="6" s="1"/>
  <c r="E78" i="20"/>
  <c r="ET36" i="6"/>
  <c r="A78" i="20"/>
  <c r="ES20" i="6"/>
  <c r="I67" i="20"/>
  <c r="I71" i="20"/>
  <c r="I70" i="20"/>
  <c r="I66" i="20"/>
  <c r="E66" i="20"/>
  <c r="ER102" i="4"/>
  <c r="EP36" i="6"/>
  <c r="ET64" i="4"/>
  <c r="FA170" i="4"/>
  <c r="ES64" i="3"/>
  <c r="FG53" i="5"/>
  <c r="ET62" i="4"/>
  <c r="EX25" i="6"/>
  <c r="EZ25" i="6" s="1"/>
  <c r="ER40" i="4"/>
  <c r="EV62" i="4"/>
  <c r="EW62" i="4" s="1"/>
  <c r="FA27" i="4"/>
  <c r="EX48" i="4"/>
  <c r="EX68" i="4"/>
  <c r="ET159" i="4"/>
  <c r="ES77" i="4"/>
  <c r="FA21" i="6"/>
  <c r="ET23" i="6"/>
  <c r="EX33" i="3"/>
  <c r="EZ33" i="3" s="1"/>
  <c r="EX68" i="3"/>
  <c r="ET77" i="4"/>
  <c r="EX84" i="6"/>
  <c r="EZ84" i="6" s="1"/>
  <c r="ER50" i="4"/>
  <c r="EX137" i="4"/>
  <c r="EZ137" i="4" s="1"/>
  <c r="FG38" i="3"/>
  <c r="ET84" i="4"/>
  <c r="GQ12" i="6"/>
  <c r="ET48" i="4"/>
  <c r="EV77" i="4"/>
  <c r="EW77" i="4" s="1"/>
  <c r="ES82" i="4"/>
  <c r="ES100" i="5"/>
  <c r="ER25" i="6"/>
  <c r="FD22" i="3"/>
  <c r="FF22" i="3" s="1"/>
  <c r="EX62" i="4"/>
  <c r="EZ62" i="4" s="1"/>
  <c r="EX101" i="4"/>
  <c r="EZ101" i="4" s="1"/>
  <c r="EV143" i="4"/>
  <c r="EW143" i="4" s="1"/>
  <c r="FA159" i="4"/>
  <c r="ET165" i="4"/>
  <c r="FA25" i="6"/>
  <c r="ES56" i="6"/>
  <c r="FG59" i="6"/>
  <c r="FD18" i="3"/>
  <c r="FF18" i="3" s="1"/>
  <c r="ER95" i="3"/>
  <c r="EV124" i="4"/>
  <c r="EW124" i="4" s="1"/>
  <c r="ET163" i="4"/>
  <c r="EX165" i="4"/>
  <c r="EX56" i="6"/>
  <c r="EZ56" i="6" s="1"/>
  <c r="FA92" i="6"/>
  <c r="EX26" i="4"/>
  <c r="FA175" i="4"/>
  <c r="ES79" i="6"/>
  <c r="FG32" i="3"/>
  <c r="ER24" i="4"/>
  <c r="EX139" i="4"/>
  <c r="EY139" i="4" s="1"/>
  <c r="ER52" i="6"/>
  <c r="EX92" i="6"/>
  <c r="EZ92" i="6" s="1"/>
  <c r="ES75" i="5"/>
  <c r="EJ18" i="5"/>
  <c r="EX119" i="4"/>
  <c r="FB49" i="3"/>
  <c r="FC49" i="3" s="1"/>
  <c r="EV36" i="3"/>
  <c r="EW36" i="3" s="1"/>
  <c r="B67" i="17"/>
  <c r="EX31" i="3"/>
  <c r="EY31" i="3" s="1"/>
  <c r="ET35" i="3"/>
  <c r="EX52" i="3"/>
  <c r="EZ52" i="3" s="1"/>
  <c r="EV82" i="3"/>
  <c r="EW82" i="3" s="1"/>
  <c r="FJ82" i="3" s="1"/>
  <c r="FA24" i="4"/>
  <c r="ET40" i="4"/>
  <c r="EX82" i="4"/>
  <c r="C65" i="20"/>
  <c r="ET22" i="6"/>
  <c r="FA26" i="6"/>
  <c r="FG55" i="6"/>
  <c r="EX66" i="6"/>
  <c r="EZ66" i="6" s="1"/>
  <c r="FC84" i="6"/>
  <c r="FE84" i="6" s="1"/>
  <c r="ES67" i="3"/>
  <c r="EV86" i="3"/>
  <c r="EW86" i="3" s="1"/>
  <c r="ER56" i="4"/>
  <c r="ER80" i="4"/>
  <c r="EV22" i="6"/>
  <c r="EW22" i="6" s="1"/>
  <c r="ER39" i="6"/>
  <c r="ES74" i="3"/>
  <c r="FA85" i="3"/>
  <c r="FG90" i="3"/>
  <c r="ES80" i="4"/>
  <c r="FA70" i="5"/>
  <c r="EX55" i="3"/>
  <c r="EZ55" i="3" s="1"/>
  <c r="EX25" i="3"/>
  <c r="ET38" i="3"/>
  <c r="ES48" i="3"/>
  <c r="ET54" i="3"/>
  <c r="FD63" i="3"/>
  <c r="FE63" i="3" s="1"/>
  <c r="ET39" i="4"/>
  <c r="ET56" i="4"/>
  <c r="FA77" i="4"/>
  <c r="FA88" i="4"/>
  <c r="EX103" i="4"/>
  <c r="ES114" i="4"/>
  <c r="ES125" i="4"/>
  <c r="FA158" i="4"/>
  <c r="EV170" i="4"/>
  <c r="EW170" i="4" s="1"/>
  <c r="ET50" i="5"/>
  <c r="FC33" i="6"/>
  <c r="ET37" i="6"/>
  <c r="ER88" i="6"/>
  <c r="EX34" i="3"/>
  <c r="EY34" i="3" s="1"/>
  <c r="B68" i="17"/>
  <c r="EX62" i="3"/>
  <c r="EX76" i="3"/>
  <c r="ES85" i="3"/>
  <c r="EV39" i="4"/>
  <c r="EW39" i="4" s="1"/>
  <c r="EV53" i="4"/>
  <c r="EW53" i="4" s="1"/>
  <c r="ER55" i="4"/>
  <c r="EV56" i="4"/>
  <c r="EW56" i="4" s="1"/>
  <c r="EY56" i="4" s="1"/>
  <c r="ET114" i="4"/>
  <c r="ER123" i="4"/>
  <c r="ET130" i="4"/>
  <c r="ES63" i="5"/>
  <c r="ET88" i="6"/>
  <c r="FG19" i="3"/>
  <c r="FB27" i="3"/>
  <c r="FC27" i="3" s="1"/>
  <c r="FB30" i="3"/>
  <c r="FC30" i="3" s="1"/>
  <c r="FG33" i="3"/>
  <c r="FD44" i="3"/>
  <c r="FF44" i="3" s="1"/>
  <c r="FD51" i="3"/>
  <c r="FF51" i="3" s="1"/>
  <c r="EV54" i="3"/>
  <c r="EW54" i="3" s="1"/>
  <c r="FB68" i="3"/>
  <c r="FC68" i="3" s="1"/>
  <c r="ET55" i="4"/>
  <c r="FA163" i="4"/>
  <c r="FA173" i="4"/>
  <c r="ET63" i="5"/>
  <c r="EV21" i="6"/>
  <c r="EW21" i="6" s="1"/>
  <c r="ET32" i="6"/>
  <c r="EV88" i="6"/>
  <c r="EW88" i="6" s="1"/>
  <c r="ET43" i="3"/>
  <c r="FA46" i="3"/>
  <c r="FB33" i="3"/>
  <c r="FC33" i="3" s="1"/>
  <c r="ES38" i="3"/>
  <c r="ER47" i="3"/>
  <c r="FB85" i="3"/>
  <c r="FC85" i="3" s="1"/>
  <c r="FA20" i="6"/>
  <c r="ER23" i="6"/>
  <c r="EV32" i="6"/>
  <c r="EW32" i="6" s="1"/>
  <c r="FA87" i="6"/>
  <c r="ET92" i="6"/>
  <c r="FB65" i="3"/>
  <c r="FC65" i="3" s="1"/>
  <c r="FB88" i="3"/>
  <c r="FC88" i="3" s="1"/>
  <c r="FB22" i="3"/>
  <c r="FC22" i="3" s="1"/>
  <c r="FB23" i="3"/>
  <c r="FC23" i="3" s="1"/>
  <c r="ER37" i="3"/>
  <c r="FB53" i="3"/>
  <c r="FC53" i="3" s="1"/>
  <c r="FA21" i="3"/>
  <c r="EX29" i="3"/>
  <c r="EY29" i="3" s="1"/>
  <c r="EX32" i="3"/>
  <c r="EY32" i="3" s="1"/>
  <c r="ET33" i="3"/>
  <c r="EV38" i="3"/>
  <c r="EW38" i="3" s="1"/>
  <c r="ET44" i="3"/>
  <c r="ET47" i="3"/>
  <c r="ET68" i="3"/>
  <c r="FA28" i="4"/>
  <c r="FA82" i="4"/>
  <c r="ES141" i="4"/>
  <c r="FA167" i="4"/>
  <c r="EX23" i="6"/>
  <c r="EZ23" i="6" s="1"/>
  <c r="EX32" i="6"/>
  <c r="EZ32" i="6" s="1"/>
  <c r="EX28" i="3"/>
  <c r="EY28" i="3" s="1"/>
  <c r="EX18" i="3"/>
  <c r="EX21" i="3"/>
  <c r="EX26" i="3"/>
  <c r="EX38" i="3"/>
  <c r="EY38" i="3" s="1"/>
  <c r="FB56" i="3"/>
  <c r="FC56" i="3" s="1"/>
  <c r="FD61" i="3"/>
  <c r="FE61" i="3" s="1"/>
  <c r="FB64" i="3"/>
  <c r="FC64" i="3" s="1"/>
  <c r="EV75" i="3"/>
  <c r="EW75" i="3" s="1"/>
  <c r="ET83" i="3"/>
  <c r="EX44" i="4"/>
  <c r="EZ44" i="4" s="1"/>
  <c r="FA80" i="4"/>
  <c r="ES163" i="4"/>
  <c r="ES165" i="4"/>
  <c r="EX169" i="4"/>
  <c r="EZ169" i="4" s="1"/>
  <c r="FC32" i="6"/>
  <c r="ER36" i="6"/>
  <c r="EV56" i="6"/>
  <c r="EW56" i="6" s="1"/>
  <c r="ES85" i="6"/>
  <c r="A66" i="20"/>
  <c r="EX75" i="5"/>
  <c r="EZ75" i="5" s="1"/>
  <c r="A141" i="18"/>
  <c r="A69" i="17"/>
  <c r="FD81" i="3"/>
  <c r="FF81" i="3" s="1"/>
  <c r="ET79" i="4"/>
  <c r="EX79" i="4"/>
  <c r="EX77" i="4"/>
  <c r="EZ77" i="4" s="1"/>
  <c r="FA84" i="4"/>
  <c r="A140" i="18"/>
  <c r="ET18" i="4"/>
  <c r="GP24" i="5"/>
  <c r="I149" i="18"/>
  <c r="I150" i="18"/>
  <c r="A146" i="18"/>
  <c r="GQ17" i="3"/>
  <c r="GP144" i="4"/>
  <c r="A145" i="18"/>
  <c r="ER79" i="4"/>
  <c r="A143" i="18"/>
  <c r="FA22" i="4"/>
  <c r="EV16" i="6"/>
  <c r="EW16" i="6" s="1"/>
  <c r="ET16" i="6"/>
  <c r="FA31" i="3"/>
  <c r="EV44" i="3"/>
  <c r="EW44" i="3" s="1"/>
  <c r="ET49" i="3"/>
  <c r="ES51" i="3"/>
  <c r="FB62" i="3"/>
  <c r="FC62" i="3" s="1"/>
  <c r="ES88" i="3"/>
  <c r="EX98" i="3"/>
  <c r="ET26" i="4"/>
  <c r="FA32" i="4"/>
  <c r="EV44" i="4"/>
  <c r="EW44" i="4" s="1"/>
  <c r="EV63" i="4"/>
  <c r="EW63" i="4" s="1"/>
  <c r="EV68" i="4"/>
  <c r="EW68" i="4" s="1"/>
  <c r="ET73" i="4"/>
  <c r="FA78" i="4"/>
  <c r="ES92" i="4"/>
  <c r="EV126" i="4"/>
  <c r="EW126" i="4" s="1"/>
  <c r="ES137" i="4"/>
  <c r="EV139" i="4"/>
  <c r="EW139" i="4" s="1"/>
  <c r="ET169" i="4"/>
  <c r="FA171" i="4"/>
  <c r="EX67" i="5"/>
  <c r="EZ67" i="5" s="1"/>
  <c r="FA71" i="5"/>
  <c r="FA24" i="6"/>
  <c r="ER87" i="6"/>
  <c r="EV22" i="3"/>
  <c r="EW22" i="3" s="1"/>
  <c r="ES27" i="3"/>
  <c r="FA28" i="3"/>
  <c r="ER32" i="3"/>
  <c r="FA44" i="3"/>
  <c r="EX49" i="3"/>
  <c r="ES83" i="3"/>
  <c r="ET85" i="3"/>
  <c r="FD88" i="3"/>
  <c r="FA26" i="4"/>
  <c r="FA30" i="4"/>
  <c r="EV38" i="4"/>
  <c r="EW38" i="4" s="1"/>
  <c r="EV43" i="4"/>
  <c r="EW43" i="4" s="1"/>
  <c r="EY43" i="4" s="1"/>
  <c r="ER61" i="4"/>
  <c r="EV83" i="4"/>
  <c r="EW83" i="4" s="1"/>
  <c r="ES88" i="4"/>
  <c r="FA103" i="4"/>
  <c r="ET125" i="4"/>
  <c r="EX135" i="4"/>
  <c r="ET141" i="4"/>
  <c r="EV163" i="4"/>
  <c r="EW163" i="4" s="1"/>
  <c r="FA165" i="4"/>
  <c r="FB16" i="5"/>
  <c r="FC16" i="5" s="1"/>
  <c r="FA63" i="5"/>
  <c r="EV100" i="5"/>
  <c r="EW100" i="5" s="1"/>
  <c r="ER21" i="6"/>
  <c r="EX36" i="6"/>
  <c r="ES60" i="6"/>
  <c r="ET83" i="6"/>
  <c r="EX88" i="6"/>
  <c r="ET51" i="3"/>
  <c r="EX22" i="3"/>
  <c r="FG28" i="3"/>
  <c r="ES32" i="3"/>
  <c r="FG44" i="3"/>
  <c r="FD49" i="3"/>
  <c r="FF49" i="3" s="1"/>
  <c r="EV51" i="3"/>
  <c r="EW51" i="3" s="1"/>
  <c r="ES55" i="3"/>
  <c r="ER86" i="3"/>
  <c r="ER92" i="3"/>
  <c r="FA40" i="4"/>
  <c r="ES76" i="4"/>
  <c r="FA79" i="4"/>
  <c r="ES86" i="4"/>
  <c r="ES101" i="4"/>
  <c r="EX65" i="5"/>
  <c r="EZ65" i="5" s="1"/>
  <c r="ER46" i="6"/>
  <c r="EX60" i="6"/>
  <c r="EV83" i="6"/>
  <c r="EW83" i="6" s="1"/>
  <c r="FC88" i="6"/>
  <c r="ET90" i="6"/>
  <c r="ER83" i="3"/>
  <c r="ET26" i="3"/>
  <c r="EX27" i="3"/>
  <c r="EZ27" i="3" s="1"/>
  <c r="ET32" i="3"/>
  <c r="ES33" i="3"/>
  <c r="EX51" i="3"/>
  <c r="ET55" i="3"/>
  <c r="ER56" i="3"/>
  <c r="EV83" i="3"/>
  <c r="EW83" i="3" s="1"/>
  <c r="ES86" i="3"/>
  <c r="EV28" i="4"/>
  <c r="EW28" i="4" s="1"/>
  <c r="ET32" i="4"/>
  <c r="EX83" i="4"/>
  <c r="FA95" i="4"/>
  <c r="EX133" i="4"/>
  <c r="EZ133" i="4" s="1"/>
  <c r="EX163" i="4"/>
  <c r="ES171" i="4"/>
  <c r="ER71" i="5"/>
  <c r="EX21" i="6"/>
  <c r="EZ21" i="6" s="1"/>
  <c r="ES50" i="6"/>
  <c r="FG66" i="6"/>
  <c r="FA90" i="6"/>
  <c r="ET171" i="4"/>
  <c r="ES71" i="5"/>
  <c r="ER24" i="6"/>
  <c r="EX50" i="6"/>
  <c r="EZ50" i="6" s="1"/>
  <c r="ES56" i="3"/>
  <c r="FG18" i="3"/>
  <c r="FG22" i="3"/>
  <c r="FA25" i="3"/>
  <c r="FB32" i="3"/>
  <c r="FC32" i="3" s="1"/>
  <c r="FA53" i="3"/>
  <c r="FA55" i="3"/>
  <c r="FB83" i="3"/>
  <c r="FC83" i="3" s="1"/>
  <c r="FD86" i="3"/>
  <c r="FE86" i="3" s="1"/>
  <c r="FG94" i="3"/>
  <c r="EG69" i="4"/>
  <c r="ET71" i="5"/>
  <c r="ES24" i="6"/>
  <c r="ER41" i="6"/>
  <c r="FC50" i="6"/>
  <c r="FC86" i="6"/>
  <c r="ES34" i="3"/>
  <c r="EX83" i="3"/>
  <c r="FA34" i="3"/>
  <c r="ES46" i="3"/>
  <c r="FG51" i="3"/>
  <c r="EX56" i="3"/>
  <c r="EZ56" i="3" s="1"/>
  <c r="ES62" i="3"/>
  <c r="FA75" i="4"/>
  <c r="ES85" i="4"/>
  <c r="FA92" i="4"/>
  <c r="ES95" i="4"/>
  <c r="ES113" i="4"/>
  <c r="FA139" i="4"/>
  <c r="FA67" i="5"/>
  <c r="ET24" i="6"/>
  <c r="ET80" i="6"/>
  <c r="ES78" i="4"/>
  <c r="ET85" i="4"/>
  <c r="ET113" i="4"/>
  <c r="EV24" i="6"/>
  <c r="EW24" i="6" s="1"/>
  <c r="FA56" i="3"/>
  <c r="ER18" i="3"/>
  <c r="FG34" i="3"/>
  <c r="FB35" i="3"/>
  <c r="FC35" i="3" s="1"/>
  <c r="ES44" i="3"/>
  <c r="EX46" i="3"/>
  <c r="EY46" i="3" s="1"/>
  <c r="FD56" i="3"/>
  <c r="FA68" i="3"/>
  <c r="FA83" i="3"/>
  <c r="FG89" i="3"/>
  <c r="EV94" i="3"/>
  <c r="EW94" i="3" s="1"/>
  <c r="ES95" i="3"/>
  <c r="EV27" i="4"/>
  <c r="EW27" i="4" s="1"/>
  <c r="ER47" i="4"/>
  <c r="EX58" i="4"/>
  <c r="ET78" i="4"/>
  <c r="EX85" i="4"/>
  <c r="ES103" i="4"/>
  <c r="FA141" i="4"/>
  <c r="ET167" i="4"/>
  <c r="EX175" i="4"/>
  <c r="EZ175" i="4" s="1"/>
  <c r="FG23" i="6"/>
  <c r="EX24" i="6"/>
  <c r="EO36" i="6"/>
  <c r="EO38" i="6" s="1"/>
  <c r="EX37" i="6"/>
  <c r="EZ37" i="6" s="1"/>
  <c r="FC64" i="6"/>
  <c r="EX73" i="6"/>
  <c r="EV47" i="4"/>
  <c r="EW47" i="4" s="1"/>
  <c r="ER73" i="4"/>
  <c r="EP28" i="3"/>
  <c r="ES49" i="3"/>
  <c r="ER51" i="3"/>
  <c r="EV98" i="3"/>
  <c r="EW98" i="3" s="1"/>
  <c r="ER126" i="4"/>
  <c r="ER139" i="4"/>
  <c r="EX167" i="4"/>
  <c r="EZ167" i="4" s="1"/>
  <c r="EV67" i="5"/>
  <c r="EW67" i="5" s="1"/>
  <c r="FG32" i="6"/>
  <c r="ES53" i="6"/>
  <c r="FA81" i="6"/>
  <c r="FC85" i="6"/>
  <c r="FF85" i="6" s="1"/>
  <c r="FG95" i="6"/>
  <c r="ET78" i="6"/>
  <c r="A69" i="20"/>
  <c r="FA80" i="6"/>
  <c r="A65" i="20"/>
  <c r="ES73" i="6"/>
  <c r="E65" i="20"/>
  <c r="GP71" i="6"/>
  <c r="ET73" i="6"/>
  <c r="EV73" i="6"/>
  <c r="EW73" i="6" s="1"/>
  <c r="FC73" i="6"/>
  <c r="ER73" i="6"/>
  <c r="EX72" i="6"/>
  <c r="EH74" i="6"/>
  <c r="ER59" i="5"/>
  <c r="ES59" i="5"/>
  <c r="FA59" i="5"/>
  <c r="GP87" i="5"/>
  <c r="FG93" i="5"/>
  <c r="ET52" i="6"/>
  <c r="FA93" i="5"/>
  <c r="ER67" i="5"/>
  <c r="ET65" i="5"/>
  <c r="EV66" i="5"/>
  <c r="EW66" i="5" s="1"/>
  <c r="FD42" i="5"/>
  <c r="FF42" i="5" s="1"/>
  <c r="FA32" i="5"/>
  <c r="ET32" i="5"/>
  <c r="EV111" i="4"/>
  <c r="EW111" i="4" s="1"/>
  <c r="EP16" i="4"/>
  <c r="FG69" i="3"/>
  <c r="K389" i="2"/>
  <c r="K435" i="16" s="1"/>
  <c r="D286" i="30" s="1"/>
  <c r="C286" i="30" s="1"/>
  <c r="E286" i="30" s="1"/>
  <c r="X389" i="2"/>
  <c r="X435" i="16" s="1"/>
  <c r="D287" i="30" s="1"/>
  <c r="C287" i="30" s="1"/>
  <c r="E287" i="30" s="1"/>
  <c r="FJ49" i="3"/>
  <c r="FJ63" i="3"/>
  <c r="FD21" i="3"/>
  <c r="EV27" i="3"/>
  <c r="EW27" i="3" s="1"/>
  <c r="ES30" i="3"/>
  <c r="FG31" i="3"/>
  <c r="FJ35" i="3"/>
  <c r="ES37" i="3"/>
  <c r="ET48" i="3"/>
  <c r="FA52" i="3"/>
  <c r="ER53" i="3"/>
  <c r="FA54" i="3"/>
  <c r="FG68" i="3"/>
  <c r="FG84" i="3"/>
  <c r="EV84" i="3"/>
  <c r="EW84" i="3" s="1"/>
  <c r="ER84" i="3"/>
  <c r="EX85" i="3"/>
  <c r="EZ85" i="3" s="1"/>
  <c r="EX86" i="3"/>
  <c r="ES89" i="3"/>
  <c r="EV92" i="3"/>
  <c r="EW92" i="3" s="1"/>
  <c r="ER21" i="4"/>
  <c r="FA35" i="4"/>
  <c r="FB35" i="4"/>
  <c r="FC35" i="4" s="1"/>
  <c r="FD35" i="4"/>
  <c r="FE35" i="4" s="1"/>
  <c r="EX37" i="4"/>
  <c r="FB37" i="4"/>
  <c r="FD37" i="4"/>
  <c r="ER37" i="4"/>
  <c r="EV37" i="4"/>
  <c r="EW37" i="4" s="1"/>
  <c r="FB46" i="4"/>
  <c r="FD46" i="4"/>
  <c r="FD51" i="4"/>
  <c r="FB51" i="4"/>
  <c r="EV51" i="4"/>
  <c r="EW51" i="4" s="1"/>
  <c r="ET51" i="4"/>
  <c r="EX19" i="3"/>
  <c r="EZ19" i="3" s="1"/>
  <c r="FG23" i="3"/>
  <c r="FD23" i="3"/>
  <c r="EO28" i="3"/>
  <c r="FG29" i="3"/>
  <c r="FD29" i="3"/>
  <c r="ET30" i="3"/>
  <c r="ET37" i="3"/>
  <c r="FB38" i="3"/>
  <c r="FC38" i="3" s="1"/>
  <c r="ER49" i="3"/>
  <c r="FB52" i="3"/>
  <c r="FC52" i="3" s="1"/>
  <c r="ES53" i="3"/>
  <c r="FB54" i="3"/>
  <c r="FC54" i="3" s="1"/>
  <c r="EV65" i="3"/>
  <c r="EW65" i="3" s="1"/>
  <c r="FB86" i="3"/>
  <c r="FC86" i="3" s="1"/>
  <c r="FB95" i="3"/>
  <c r="FC95" i="3" s="1"/>
  <c r="FA98" i="3"/>
  <c r="EX30" i="4"/>
  <c r="FA32" i="3"/>
  <c r="FB48" i="3"/>
  <c r="FC48" i="3" s="1"/>
  <c r="ET53" i="3"/>
  <c r="FD54" i="3"/>
  <c r="EX65" i="3"/>
  <c r="EV89" i="3"/>
  <c r="EW89" i="3" s="1"/>
  <c r="ET98" i="3"/>
  <c r="ER98" i="3"/>
  <c r="ET20" i="4"/>
  <c r="FB20" i="4"/>
  <c r="FD20" i="4"/>
  <c r="EV20" i="4"/>
  <c r="EW20" i="4" s="1"/>
  <c r="FB60" i="4"/>
  <c r="FD60" i="4"/>
  <c r="EV60" i="4"/>
  <c r="EW60" i="4" s="1"/>
  <c r="ET60" i="4"/>
  <c r="FB25" i="3"/>
  <c r="FC25" i="3" s="1"/>
  <c r="ER26" i="3"/>
  <c r="EV30" i="3"/>
  <c r="EW30" i="3" s="1"/>
  <c r="ER33" i="3"/>
  <c r="ES35" i="3"/>
  <c r="EV37" i="3"/>
  <c r="EW37" i="3" s="1"/>
  <c r="FA45" i="3"/>
  <c r="ES68" i="3"/>
  <c r="FA86" i="3"/>
  <c r="FA90" i="3"/>
  <c r="FA95" i="3"/>
  <c r="FH339" i="3"/>
  <c r="FH460" i="3"/>
  <c r="FD19" i="4"/>
  <c r="FE19" i="4" s="1"/>
  <c r="FB19" i="4"/>
  <c r="FC19" i="4" s="1"/>
  <c r="ET19" i="4"/>
  <c r="EX19" i="4"/>
  <c r="EV19" i="4"/>
  <c r="EW19" i="4" s="1"/>
  <c r="EX29" i="4"/>
  <c r="FD29" i="4"/>
  <c r="FB29" i="4"/>
  <c r="FD42" i="4"/>
  <c r="FB42" i="4"/>
  <c r="EX74" i="4"/>
  <c r="FB74" i="4"/>
  <c r="FC74" i="4" s="1"/>
  <c r="FD74" i="4"/>
  <c r="FE74" i="4" s="1"/>
  <c r="FA81" i="4"/>
  <c r="ES26" i="3"/>
  <c r="FG27" i="3"/>
  <c r="FD27" i="3"/>
  <c r="EX37" i="3"/>
  <c r="EY37" i="3" s="1"/>
  <c r="EX53" i="3"/>
  <c r="EZ53" i="3" s="1"/>
  <c r="FG54" i="3"/>
  <c r="FD65" i="3"/>
  <c r="FG86" i="3"/>
  <c r="EX89" i="3"/>
  <c r="EZ89" i="3" s="1"/>
  <c r="FA92" i="3"/>
  <c r="ET95" i="3"/>
  <c r="EX95" i="3"/>
  <c r="FA34" i="4"/>
  <c r="FB34" i="4"/>
  <c r="FD34" i="4"/>
  <c r="FE34" i="4" s="1"/>
  <c r="EX34" i="4"/>
  <c r="ET34" i="4"/>
  <c r="FD54" i="4"/>
  <c r="FB54" i="4"/>
  <c r="ER23" i="3"/>
  <c r="EX30" i="3"/>
  <c r="FA51" i="3"/>
  <c r="FA89" i="3"/>
  <c r="ET92" i="3"/>
  <c r="FB92" i="3"/>
  <c r="FC92" i="3" s="1"/>
  <c r="EX92" i="3"/>
  <c r="FG97" i="3"/>
  <c r="EV97" i="3"/>
  <c r="EW97" i="3" s="1"/>
  <c r="ER18" i="4"/>
  <c r="FD18" i="4"/>
  <c r="FB18" i="4"/>
  <c r="FC18" i="4" s="1"/>
  <c r="EX18" i="4"/>
  <c r="EX23" i="4"/>
  <c r="FB23" i="4"/>
  <c r="FD23" i="4"/>
  <c r="FA50" i="4"/>
  <c r="FD50" i="4"/>
  <c r="FB50" i="4"/>
  <c r="EX50" i="4"/>
  <c r="EZ50" i="4" s="1"/>
  <c r="ET50" i="4"/>
  <c r="ER74" i="4"/>
  <c r="FD96" i="4"/>
  <c r="FE96" i="4" s="1"/>
  <c r="FB96" i="4"/>
  <c r="ET96" i="4"/>
  <c r="ES96" i="4"/>
  <c r="ER96" i="4"/>
  <c r="EV96" i="4"/>
  <c r="EW96" i="4" s="1"/>
  <c r="ES23" i="3"/>
  <c r="FB28" i="3"/>
  <c r="FC28" i="3" s="1"/>
  <c r="ER29" i="3"/>
  <c r="EX35" i="3"/>
  <c r="FD37" i="3"/>
  <c r="FB44" i="3"/>
  <c r="FC44" i="3" s="1"/>
  <c r="FA49" i="3"/>
  <c r="FB51" i="3"/>
  <c r="FC51" i="3" s="1"/>
  <c r="FD53" i="3"/>
  <c r="ER54" i="3"/>
  <c r="FB55" i="3"/>
  <c r="FC55" i="3" s="1"/>
  <c r="ET56" i="3"/>
  <c r="FG62" i="3"/>
  <c r="FA64" i="3"/>
  <c r="EV68" i="3"/>
  <c r="EW68" i="3" s="1"/>
  <c r="FA69" i="3"/>
  <c r="FB69" i="3"/>
  <c r="FC69" i="3" s="1"/>
  <c r="FD84" i="3"/>
  <c r="FF84" i="3" s="1"/>
  <c r="EV85" i="3"/>
  <c r="EW85" i="3" s="1"/>
  <c r="FD89" i="3"/>
  <c r="EX90" i="3"/>
  <c r="EZ90" i="3" s="1"/>
  <c r="FG91" i="3"/>
  <c r="ES98" i="3"/>
  <c r="FH403" i="3"/>
  <c r="EX42" i="4"/>
  <c r="EV54" i="4"/>
  <c r="EW54" i="4" s="1"/>
  <c r="FD66" i="4"/>
  <c r="FB66" i="4"/>
  <c r="ES74" i="4"/>
  <c r="FB98" i="4"/>
  <c r="FC98" i="4" s="1"/>
  <c r="FD98" i="4"/>
  <c r="FE98" i="4" s="1"/>
  <c r="ER98" i="4"/>
  <c r="FA98" i="4"/>
  <c r="AH389" i="2"/>
  <c r="AH435" i="16" s="1"/>
  <c r="D288" i="30" s="1"/>
  <c r="C288" i="30" s="1"/>
  <c r="E288" i="30" s="1"/>
  <c r="FG25" i="3"/>
  <c r="FA37" i="3"/>
  <c r="ER21" i="3"/>
  <c r="ET23" i="3"/>
  <c r="FA26" i="3"/>
  <c r="ES29" i="3"/>
  <c r="FG30" i="3"/>
  <c r="FD30" i="3"/>
  <c r="ES31" i="3"/>
  <c r="EV33" i="3"/>
  <c r="EW33" i="3" s="1"/>
  <c r="ER38" i="3"/>
  <c r="FA43" i="3"/>
  <c r="FA48" i="3"/>
  <c r="ES54" i="3"/>
  <c r="FB90" i="3"/>
  <c r="FC90" i="3" s="1"/>
  <c r="FH352" i="3"/>
  <c r="ET16" i="4"/>
  <c r="ER19" i="4"/>
  <c r="FB22" i="4"/>
  <c r="FC22" i="4" s="1"/>
  <c r="FD22" i="4"/>
  <c r="FE22" i="4" s="1"/>
  <c r="ER22" i="4"/>
  <c r="EX22" i="4"/>
  <c r="EZ22" i="4" s="1"/>
  <c r="EV22" i="4"/>
  <c r="EW22" i="4" s="1"/>
  <c r="ET22" i="4"/>
  <c r="EX28" i="4"/>
  <c r="FD28" i="4"/>
  <c r="FE28" i="4" s="1"/>
  <c r="FB28" i="4"/>
  <c r="FC28" i="4" s="1"/>
  <c r="ET28" i="4"/>
  <c r="FA33" i="4"/>
  <c r="FA38" i="4"/>
  <c r="FD38" i="4"/>
  <c r="FB38" i="4"/>
  <c r="ER38" i="4"/>
  <c r="EX38" i="4"/>
  <c r="EZ38" i="4" s="1"/>
  <c r="ET38" i="4"/>
  <c r="FD45" i="4"/>
  <c r="FB45" i="4"/>
  <c r="FD59" i="4"/>
  <c r="FB59" i="4"/>
  <c r="EV59" i="4"/>
  <c r="EW59" i="4" s="1"/>
  <c r="EY59" i="4" s="1"/>
  <c r="ER59" i="4"/>
  <c r="FA62" i="4"/>
  <c r="FD62" i="4"/>
  <c r="FB62" i="4"/>
  <c r="ER62" i="4"/>
  <c r="EV73" i="4"/>
  <c r="EW73" i="4" s="1"/>
  <c r="FD73" i="4"/>
  <c r="FB73" i="4"/>
  <c r="EX73" i="4"/>
  <c r="FG37" i="3"/>
  <c r="ET89" i="3"/>
  <c r="FB89" i="3"/>
  <c r="FC89" i="3" s="1"/>
  <c r="EV30" i="4"/>
  <c r="EW30" i="4" s="1"/>
  <c r="FD30" i="4"/>
  <c r="FE30" i="4" s="1"/>
  <c r="FB30" i="4"/>
  <c r="FC30" i="4" s="1"/>
  <c r="FB33" i="4"/>
  <c r="FC33" i="4" s="1"/>
  <c r="FD33" i="4"/>
  <c r="FE33" i="4" s="1"/>
  <c r="EX33" i="4"/>
  <c r="EV33" i="4"/>
  <c r="EW33" i="4" s="1"/>
  <c r="FB36" i="4"/>
  <c r="FD36" i="4"/>
  <c r="FD91" i="4"/>
  <c r="FE91" i="4" s="1"/>
  <c r="FB91" i="4"/>
  <c r="FC91" i="4" s="1"/>
  <c r="ER91" i="4"/>
  <c r="FA91" i="4"/>
  <c r="EX91" i="4"/>
  <c r="ET91" i="4"/>
  <c r="ES91" i="4"/>
  <c r="EV23" i="3"/>
  <c r="EW23" i="3" s="1"/>
  <c r="ES52" i="3"/>
  <c r="ER65" i="3"/>
  <c r="FB67" i="3"/>
  <c r="FC67" i="3" s="1"/>
  <c r="FD67" i="3"/>
  <c r="EX69" i="3"/>
  <c r="FH317" i="3"/>
  <c r="FB21" i="4"/>
  <c r="FC21" i="4" s="1"/>
  <c r="FD21" i="4"/>
  <c r="FE21" i="4" s="1"/>
  <c r="EV21" i="4"/>
  <c r="EW21" i="4" s="1"/>
  <c r="FA21" i="4"/>
  <c r="FD57" i="4"/>
  <c r="FB57" i="4"/>
  <c r="ET57" i="4"/>
  <c r="FB21" i="3"/>
  <c r="FC21" i="3" s="1"/>
  <c r="FG26" i="3"/>
  <c r="FD26" i="3"/>
  <c r="ET27" i="3"/>
  <c r="FA29" i="3"/>
  <c r="FB31" i="3"/>
  <c r="FC31" i="3" s="1"/>
  <c r="FG35" i="3"/>
  <c r="FJ44" i="3"/>
  <c r="ET52" i="3"/>
  <c r="EX64" i="3"/>
  <c r="EV64" i="3"/>
  <c r="EW64" i="3" s="1"/>
  <c r="ES65" i="3"/>
  <c r="GN78" i="3"/>
  <c r="GP78" i="3" s="1"/>
  <c r="ET86" i="3"/>
  <c r="ES92" i="3"/>
  <c r="FH474" i="3"/>
  <c r="FA18" i="4"/>
  <c r="FB24" i="4"/>
  <c r="FC24" i="4" s="1"/>
  <c r="FD24" i="4"/>
  <c r="FE24" i="4" s="1"/>
  <c r="EX24" i="4"/>
  <c r="EZ24" i="4" s="1"/>
  <c r="FD25" i="4"/>
  <c r="FB25" i="4"/>
  <c r="FA41" i="4"/>
  <c r="FB41" i="4"/>
  <c r="FD41" i="4"/>
  <c r="ER41" i="4"/>
  <c r="EX87" i="4"/>
  <c r="FB87" i="4"/>
  <c r="FC87" i="4" s="1"/>
  <c r="FD87" i="4"/>
  <c r="FE87" i="4" s="1"/>
  <c r="FA87" i="4"/>
  <c r="EX23" i="3"/>
  <c r="FB29" i="3"/>
  <c r="FC29" i="3" s="1"/>
  <c r="ER30" i="3"/>
  <c r="EX54" i="3"/>
  <c r="EY54" i="3" s="1"/>
  <c r="ET65" i="3"/>
  <c r="ER67" i="3"/>
  <c r="FD68" i="3"/>
  <c r="ER89" i="3"/>
  <c r="EV95" i="3"/>
  <c r="EW95" i="3" s="1"/>
  <c r="FB98" i="3"/>
  <c r="FC98" i="3" s="1"/>
  <c r="ER30" i="4"/>
  <c r="ER33" i="4"/>
  <c r="FD43" i="4"/>
  <c r="FB43" i="4"/>
  <c r="ER43" i="4"/>
  <c r="FD65" i="4"/>
  <c r="FB65" i="4"/>
  <c r="EV65" i="4"/>
  <c r="EW65" i="4" s="1"/>
  <c r="ER65" i="4"/>
  <c r="EV91" i="4"/>
  <c r="EW91" i="4" s="1"/>
  <c r="FG100" i="3"/>
  <c r="FH304" i="3"/>
  <c r="FD17" i="4"/>
  <c r="FB17" i="4"/>
  <c r="ER26" i="4"/>
  <c r="FD26" i="4"/>
  <c r="FB26" i="4"/>
  <c r="FC26" i="4" s="1"/>
  <c r="FA44" i="4"/>
  <c r="FB44" i="4"/>
  <c r="FD44" i="4"/>
  <c r="ER77" i="4"/>
  <c r="FD77" i="4"/>
  <c r="FE77" i="4" s="1"/>
  <c r="FB77" i="4"/>
  <c r="FC77" i="4" s="1"/>
  <c r="ER84" i="4"/>
  <c r="FD84" i="4"/>
  <c r="FE84" i="4" s="1"/>
  <c r="FB84" i="4"/>
  <c r="FC84" i="4" s="1"/>
  <c r="EV119" i="4"/>
  <c r="EW119" i="4" s="1"/>
  <c r="FD119" i="4"/>
  <c r="FB119" i="4"/>
  <c r="ES119" i="4"/>
  <c r="FA169" i="4"/>
  <c r="FD83" i="3"/>
  <c r="FE83" i="3" s="1"/>
  <c r="ER27" i="4"/>
  <c r="FB49" i="4"/>
  <c r="FD49" i="4"/>
  <c r="FD55" i="4"/>
  <c r="FB55" i="4"/>
  <c r="FA56" i="4"/>
  <c r="FD56" i="4"/>
  <c r="FB56" i="4"/>
  <c r="ER58" i="4"/>
  <c r="FD64" i="4"/>
  <c r="FB64" i="4"/>
  <c r="FD67" i="4"/>
  <c r="FB67" i="4"/>
  <c r="ER68" i="4"/>
  <c r="FA73" i="4"/>
  <c r="FA74" i="4"/>
  <c r="ER78" i="4"/>
  <c r="FD78" i="4"/>
  <c r="FE78" i="4" s="1"/>
  <c r="FB78" i="4"/>
  <c r="FC78" i="4" s="1"/>
  <c r="EV79" i="4"/>
  <c r="EW79" i="4" s="1"/>
  <c r="FD79" i="4"/>
  <c r="FE79" i="4" s="1"/>
  <c r="FB79" i="4"/>
  <c r="FC79" i="4" s="1"/>
  <c r="EX80" i="4"/>
  <c r="EY80" i="4" s="1"/>
  <c r="FB80" i="4"/>
  <c r="FC80" i="4" s="1"/>
  <c r="FD80" i="4"/>
  <c r="FE80" i="4" s="1"/>
  <c r="EV88" i="4"/>
  <c r="EW88" i="4" s="1"/>
  <c r="FD88" i="4"/>
  <c r="FE88" i="4" s="1"/>
  <c r="FB88" i="4"/>
  <c r="FC88" i="4" s="1"/>
  <c r="EX90" i="4"/>
  <c r="EV95" i="4"/>
  <c r="EW95" i="4" s="1"/>
  <c r="FD102" i="4"/>
  <c r="FE102" i="4" s="1"/>
  <c r="FB102" i="4"/>
  <c r="FC102" i="4" s="1"/>
  <c r="ET102" i="4"/>
  <c r="EX102" i="4"/>
  <c r="FD104" i="4"/>
  <c r="FB104" i="4"/>
  <c r="FD128" i="4"/>
  <c r="FB128" i="4"/>
  <c r="FD130" i="4"/>
  <c r="FB130" i="4"/>
  <c r="FC17" i="6"/>
  <c r="EX17" i="6"/>
  <c r="EZ17" i="6" s="1"/>
  <c r="EV17" i="6"/>
  <c r="EW17" i="6" s="1"/>
  <c r="ES17" i="6"/>
  <c r="FF23" i="6"/>
  <c r="FA23" i="6"/>
  <c r="FA71" i="6"/>
  <c r="EX71" i="6"/>
  <c r="EV71" i="6"/>
  <c r="EW71" i="6" s="1"/>
  <c r="FB157" i="4"/>
  <c r="FC157" i="4" s="1"/>
  <c r="FD157" i="4"/>
  <c r="FE157" i="4" s="1"/>
  <c r="EV157" i="4"/>
  <c r="EW157" i="4" s="1"/>
  <c r="ES157" i="4"/>
  <c r="FA157" i="4"/>
  <c r="ET166" i="4"/>
  <c r="FB166" i="4"/>
  <c r="FD166" i="4"/>
  <c r="ER166" i="4"/>
  <c r="ET172" i="4"/>
  <c r="FD172" i="4"/>
  <c r="FB172" i="4"/>
  <c r="EX172" i="4"/>
  <c r="EV172" i="4"/>
  <c r="EW172" i="4" s="1"/>
  <c r="FB41" i="5"/>
  <c r="FC41" i="5" s="1"/>
  <c r="FA52" i="5"/>
  <c r="FB52" i="5"/>
  <c r="FC52" i="5" s="1"/>
  <c r="FB82" i="5"/>
  <c r="FC82" i="5" s="1"/>
  <c r="FG82" i="5"/>
  <c r="FA65" i="3"/>
  <c r="FG82" i="3"/>
  <c r="ER88" i="3"/>
  <c r="EV100" i="3"/>
  <c r="EW100" i="3" s="1"/>
  <c r="FH447" i="3"/>
  <c r="GP16" i="4"/>
  <c r="FA19" i="4"/>
  <c r="FD31" i="4"/>
  <c r="FB31" i="4"/>
  <c r="ER44" i="4"/>
  <c r="FB63" i="4"/>
  <c r="FD63" i="4"/>
  <c r="ET68" i="4"/>
  <c r="FA76" i="4"/>
  <c r="EV82" i="4"/>
  <c r="EW82" i="4" s="1"/>
  <c r="FD82" i="4"/>
  <c r="FE82" i="4" s="1"/>
  <c r="FB82" i="4"/>
  <c r="FC82" i="4" s="1"/>
  <c r="ES84" i="4"/>
  <c r="ER85" i="4"/>
  <c r="ER90" i="4"/>
  <c r="FD94" i="4"/>
  <c r="FE94" i="4" s="1"/>
  <c r="FB94" i="4"/>
  <c r="FC94" i="4" s="1"/>
  <c r="ER101" i="4"/>
  <c r="FD101" i="4"/>
  <c r="FE101" i="4" s="1"/>
  <c r="FB101" i="4"/>
  <c r="FC101" i="4" s="1"/>
  <c r="EV101" i="4"/>
  <c r="EW101" i="4" s="1"/>
  <c r="ET119" i="4"/>
  <c r="ER143" i="4"/>
  <c r="FD143" i="4"/>
  <c r="FE143" i="4" s="1"/>
  <c r="FB143" i="4"/>
  <c r="FC143" i="4" s="1"/>
  <c r="FA143" i="4"/>
  <c r="ET143" i="4"/>
  <c r="FG36" i="5"/>
  <c r="FB36" i="5"/>
  <c r="FC36" i="5" s="1"/>
  <c r="FG71" i="5"/>
  <c r="FD90" i="5"/>
  <c r="FE90" i="5" s="1"/>
  <c r="FB90" i="5"/>
  <c r="FC90" i="5" s="1"/>
  <c r="FA90" i="5"/>
  <c r="ER90" i="5"/>
  <c r="FG21" i="6"/>
  <c r="FG65" i="6"/>
  <c r="EV65" i="6"/>
  <c r="EW65" i="6" s="1"/>
  <c r="ES65" i="6"/>
  <c r="FC65" i="6"/>
  <c r="EX65" i="6"/>
  <c r="EZ65" i="6" s="1"/>
  <c r="FB47" i="4"/>
  <c r="FC47" i="4" s="1"/>
  <c r="FD47" i="4"/>
  <c r="FE47" i="4" s="1"/>
  <c r="FB48" i="4"/>
  <c r="FD48" i="4"/>
  <c r="EV76" i="4"/>
  <c r="EW76" i="4" s="1"/>
  <c r="FD76" i="4"/>
  <c r="FE76" i="4" s="1"/>
  <c r="FB76" i="4"/>
  <c r="FC76" i="4" s="1"/>
  <c r="FD93" i="4"/>
  <c r="FE93" i="4" s="1"/>
  <c r="FB93" i="4"/>
  <c r="FC93" i="4" s="1"/>
  <c r="EX93" i="4"/>
  <c r="EV166" i="4"/>
  <c r="EW166" i="4" s="1"/>
  <c r="ER172" i="4"/>
  <c r="FB61" i="4"/>
  <c r="FD61" i="4"/>
  <c r="FA97" i="4"/>
  <c r="ER157" i="4"/>
  <c r="EX166" i="4"/>
  <c r="FB61" i="5"/>
  <c r="FC61" i="5" s="1"/>
  <c r="ES61" i="5"/>
  <c r="ET74" i="5"/>
  <c r="FB74" i="5"/>
  <c r="FC74" i="5" s="1"/>
  <c r="FA74" i="5"/>
  <c r="EX74" i="5"/>
  <c r="EZ74" i="5" s="1"/>
  <c r="EV74" i="5"/>
  <c r="EW74" i="5" s="1"/>
  <c r="FG103" i="5"/>
  <c r="FB103" i="5"/>
  <c r="FC103" i="5" s="1"/>
  <c r="FD103" i="5" s="1"/>
  <c r="FF103" i="5" s="1"/>
  <c r="EV103" i="5"/>
  <c r="EW103" i="5" s="1"/>
  <c r="ES103" i="5"/>
  <c r="FB97" i="4"/>
  <c r="FD97" i="4"/>
  <c r="FE97" i="4" s="1"/>
  <c r="EX97" i="4"/>
  <c r="ER97" i="4"/>
  <c r="FA109" i="4"/>
  <c r="FB109" i="4"/>
  <c r="FD109" i="4"/>
  <c r="FD122" i="4"/>
  <c r="FB122" i="4"/>
  <c r="FD129" i="4"/>
  <c r="FB129" i="4"/>
  <c r="EX129" i="4"/>
  <c r="EZ129" i="4" s="1"/>
  <c r="ER129" i="4"/>
  <c r="EX134" i="4"/>
  <c r="EZ134" i="4" s="1"/>
  <c r="FD134" i="4"/>
  <c r="FB134" i="4"/>
  <c r="ET157" i="4"/>
  <c r="ES80" i="5"/>
  <c r="FB80" i="5"/>
  <c r="FC80" i="5" s="1"/>
  <c r="ER80" i="5"/>
  <c r="ES58" i="6"/>
  <c r="FC58" i="6"/>
  <c r="FF58" i="6" s="1"/>
  <c r="EX58" i="6"/>
  <c r="EZ58" i="6" s="1"/>
  <c r="ET58" i="6"/>
  <c r="ER58" i="6"/>
  <c r="FG58" i="6"/>
  <c r="EX136" i="4"/>
  <c r="EZ136" i="4" s="1"/>
  <c r="FB136" i="4"/>
  <c r="FD136" i="4"/>
  <c r="FA136" i="4"/>
  <c r="EX157" i="4"/>
  <c r="EZ157" i="4" s="1"/>
  <c r="EV168" i="4"/>
  <c r="EW168" i="4" s="1"/>
  <c r="FB168" i="4"/>
  <c r="FD168" i="4"/>
  <c r="ES168" i="4"/>
  <c r="FD120" i="4"/>
  <c r="FB120" i="4"/>
  <c r="EV120" i="4"/>
  <c r="EW120" i="4" s="1"/>
  <c r="ER120" i="4"/>
  <c r="FD133" i="4"/>
  <c r="FE133" i="4" s="1"/>
  <c r="FB133" i="4"/>
  <c r="FC133" i="4" s="1"/>
  <c r="EV133" i="4"/>
  <c r="EW133" i="4" s="1"/>
  <c r="ES133" i="4"/>
  <c r="FB140" i="4"/>
  <c r="FD140" i="4"/>
  <c r="FA140" i="4"/>
  <c r="ER161" i="4"/>
  <c r="FD161" i="4"/>
  <c r="FB161" i="4"/>
  <c r="FA161" i="4"/>
  <c r="ET161" i="4"/>
  <c r="ES161" i="4"/>
  <c r="FC34" i="6"/>
  <c r="ET34" i="6"/>
  <c r="ES34" i="6"/>
  <c r="EX49" i="6"/>
  <c r="EY49" i="6" s="1"/>
  <c r="EV49" i="6"/>
  <c r="EW49" i="6" s="1"/>
  <c r="ER49" i="6"/>
  <c r="EV82" i="6"/>
  <c r="EW82" i="6" s="1"/>
  <c r="ET82" i="6"/>
  <c r="ES82" i="6"/>
  <c r="ER82" i="6"/>
  <c r="EX82" i="6"/>
  <c r="EX81" i="4"/>
  <c r="FD81" i="4"/>
  <c r="FE81" i="4" s="1"/>
  <c r="FB81" i="4"/>
  <c r="FC81" i="4" s="1"/>
  <c r="EX89" i="4"/>
  <c r="ES97" i="4"/>
  <c r="ER131" i="4"/>
  <c r="FB131" i="4"/>
  <c r="FC131" i="4" s="1"/>
  <c r="FD131" i="4"/>
  <c r="EV131" i="4"/>
  <c r="EW131" i="4" s="1"/>
  <c r="FD142" i="4"/>
  <c r="FB142" i="4"/>
  <c r="EX142" i="4"/>
  <c r="EZ142" i="4" s="1"/>
  <c r="EV142" i="4"/>
  <c r="EW142" i="4" s="1"/>
  <c r="ER173" i="4"/>
  <c r="FD173" i="4"/>
  <c r="FE173" i="4" s="1"/>
  <c r="FB173" i="4"/>
  <c r="FC173" i="4" s="1"/>
  <c r="EX173" i="4"/>
  <c r="EV173" i="4"/>
  <c r="EW173" i="4" s="1"/>
  <c r="ET173" i="4"/>
  <c r="ES173" i="4"/>
  <c r="EV96" i="5"/>
  <c r="EW96" i="5" s="1"/>
  <c r="ET105" i="5"/>
  <c r="ER105" i="5"/>
  <c r="FD27" i="4"/>
  <c r="FE27" i="4" s="1"/>
  <c r="FB27" i="4"/>
  <c r="FC27" i="4" s="1"/>
  <c r="ER32" i="4"/>
  <c r="FB32" i="4"/>
  <c r="FC32" i="4" s="1"/>
  <c r="FD32" i="4"/>
  <c r="FE32" i="4" s="1"/>
  <c r="FD39" i="4"/>
  <c r="FB39" i="4"/>
  <c r="EV40" i="4"/>
  <c r="EW40" i="4" s="1"/>
  <c r="FD40" i="4"/>
  <c r="FE40" i="4" s="1"/>
  <c r="FB40" i="4"/>
  <c r="FC40" i="4" s="1"/>
  <c r="EX47" i="4"/>
  <c r="EY47" i="4" s="1"/>
  <c r="GP53" i="4"/>
  <c r="FA68" i="4"/>
  <c r="FD68" i="4"/>
  <c r="FB68" i="4"/>
  <c r="EX75" i="4"/>
  <c r="FB75" i="4"/>
  <c r="FC75" i="4" s="1"/>
  <c r="FD75" i="4"/>
  <c r="FE75" i="4" s="1"/>
  <c r="FA83" i="4"/>
  <c r="FA85" i="4"/>
  <c r="FA86" i="4"/>
  <c r="FD95" i="4"/>
  <c r="FE95" i="4" s="1"/>
  <c r="FB95" i="4"/>
  <c r="FC95" i="4" s="1"/>
  <c r="ET95" i="4"/>
  <c r="ET97" i="4"/>
  <c r="FB100" i="4"/>
  <c r="FC100" i="4" s="1"/>
  <c r="FD100" i="4"/>
  <c r="FE100" i="4" s="1"/>
  <c r="FA100" i="4"/>
  <c r="EX100" i="4"/>
  <c r="EZ100" i="4" s="1"/>
  <c r="ES120" i="4"/>
  <c r="FB123" i="4"/>
  <c r="FD123" i="4"/>
  <c r="EV123" i="4"/>
  <c r="EW123" i="4" s="1"/>
  <c r="EV135" i="4"/>
  <c r="EW135" i="4" s="1"/>
  <c r="FD135" i="4"/>
  <c r="FE135" i="4" s="1"/>
  <c r="FB135" i="4"/>
  <c r="FC135" i="4" s="1"/>
  <c r="ES135" i="4"/>
  <c r="EV161" i="4"/>
  <c r="EW161" i="4" s="1"/>
  <c r="FB81" i="5"/>
  <c r="FC81" i="5" s="1"/>
  <c r="EX81" i="5"/>
  <c r="EZ81" i="5" s="1"/>
  <c r="EV81" i="5"/>
  <c r="EW81" i="5" s="1"/>
  <c r="ES81" i="5"/>
  <c r="ER81" i="5"/>
  <c r="FB89" i="5"/>
  <c r="FC89" i="5" s="1"/>
  <c r="EX89" i="5"/>
  <c r="EY89" i="5" s="1"/>
  <c r="EV89" i="5"/>
  <c r="EW89" i="5" s="1"/>
  <c r="ET89" i="5"/>
  <c r="ES89" i="5"/>
  <c r="EV96" i="6"/>
  <c r="EW96" i="6" s="1"/>
  <c r="ET96" i="6"/>
  <c r="ES96" i="6"/>
  <c r="ER96" i="6"/>
  <c r="FG96" i="6"/>
  <c r="FC96" i="6"/>
  <c r="FA96" i="6"/>
  <c r="EX96" i="6"/>
  <c r="EZ96" i="6" s="1"/>
  <c r="FD58" i="4"/>
  <c r="FB58" i="4"/>
  <c r="ER83" i="4"/>
  <c r="FD83" i="4"/>
  <c r="FE83" i="4" s="1"/>
  <c r="FB83" i="4"/>
  <c r="FC83" i="4" s="1"/>
  <c r="EV85" i="4"/>
  <c r="EW85" i="4" s="1"/>
  <c r="FB85" i="4"/>
  <c r="FD85" i="4"/>
  <c r="FE85" i="4" s="1"/>
  <c r="EX86" i="4"/>
  <c r="FB86" i="4"/>
  <c r="FC86" i="4" s="1"/>
  <c r="FD86" i="4"/>
  <c r="FE86" i="4" s="1"/>
  <c r="FD103" i="4"/>
  <c r="FE103" i="4" s="1"/>
  <c r="FB103" i="4"/>
  <c r="FC103" i="4" s="1"/>
  <c r="ET103" i="4"/>
  <c r="EX120" i="4"/>
  <c r="EZ120" i="4" s="1"/>
  <c r="ET131" i="4"/>
  <c r="ER133" i="4"/>
  <c r="ER137" i="4"/>
  <c r="FB137" i="4"/>
  <c r="FC137" i="4" s="1"/>
  <c r="FD137" i="4"/>
  <c r="ET137" i="4"/>
  <c r="ER142" i="4"/>
  <c r="ER158" i="4"/>
  <c r="FD158" i="4"/>
  <c r="FB158" i="4"/>
  <c r="FC158" i="4" s="1"/>
  <c r="EV158" i="4"/>
  <c r="EW158" i="4" s="1"/>
  <c r="EX161" i="4"/>
  <c r="FB70" i="5"/>
  <c r="FC70" i="5" s="1"/>
  <c r="ER70" i="5"/>
  <c r="EV105" i="5"/>
  <c r="EW105" i="5" s="1"/>
  <c r="EX105" i="5" s="1"/>
  <c r="FG40" i="6"/>
  <c r="EX40" i="6"/>
  <c r="EV40" i="6"/>
  <c r="EW40" i="6" s="1"/>
  <c r="ET40" i="6"/>
  <c r="ER40" i="6"/>
  <c r="FC40" i="6"/>
  <c r="EV94" i="6"/>
  <c r="EW94" i="6" s="1"/>
  <c r="ET94" i="6"/>
  <c r="ES94" i="6"/>
  <c r="ER94" i="6"/>
  <c r="FC94" i="6"/>
  <c r="EX94" i="6"/>
  <c r="EZ94" i="6" s="1"/>
  <c r="EJ74" i="6"/>
  <c r="EH98" i="6"/>
  <c r="ES139" i="4"/>
  <c r="FD144" i="4"/>
  <c r="FB144" i="4"/>
  <c r="FD159" i="4"/>
  <c r="FB159" i="4"/>
  <c r="ER160" i="4"/>
  <c r="EV169" i="4"/>
  <c r="EW169" i="4" s="1"/>
  <c r="FB49" i="5"/>
  <c r="FC49" i="5" s="1"/>
  <c r="EX63" i="5"/>
  <c r="EZ63" i="5" s="1"/>
  <c r="FB63" i="5"/>
  <c r="FC63" i="5" s="1"/>
  <c r="EX66" i="5"/>
  <c r="EZ66" i="5" s="1"/>
  <c r="EV71" i="5"/>
  <c r="EW71" i="5" s="1"/>
  <c r="FB75" i="5"/>
  <c r="FC75" i="5" s="1"/>
  <c r="ET88" i="5"/>
  <c r="FG26" i="6"/>
  <c r="FG33" i="6"/>
  <c r="FG35" i="6"/>
  <c r="FG53" i="6"/>
  <c r="ER84" i="6"/>
  <c r="FG89" i="6"/>
  <c r="ER90" i="6"/>
  <c r="EV113" i="4"/>
  <c r="EW113" i="4" s="1"/>
  <c r="FD113" i="4"/>
  <c r="FB113" i="4"/>
  <c r="FA114" i="4"/>
  <c r="FB114" i="4"/>
  <c r="FD114" i="4"/>
  <c r="FD121" i="4"/>
  <c r="FB121" i="4"/>
  <c r="FA133" i="4"/>
  <c r="ET139" i="4"/>
  <c r="EV160" i="4"/>
  <c r="EW160" i="4" s="1"/>
  <c r="EY160" i="4" s="1"/>
  <c r="FD165" i="4"/>
  <c r="FE165" i="4" s="1"/>
  <c r="FB165" i="4"/>
  <c r="FC165" i="4" s="1"/>
  <c r="ES167" i="4"/>
  <c r="ER175" i="4"/>
  <c r="ET53" i="5"/>
  <c r="FB53" i="5"/>
  <c r="FC53" i="5" s="1"/>
  <c r="FB60" i="5"/>
  <c r="FC60" i="5" s="1"/>
  <c r="ES65" i="5"/>
  <c r="FB65" i="5"/>
  <c r="FC65" i="5" s="1"/>
  <c r="ET68" i="5"/>
  <c r="FB68" i="5"/>
  <c r="FC68" i="5" s="1"/>
  <c r="EX71" i="5"/>
  <c r="EZ71" i="5" s="1"/>
  <c r="ER102" i="5"/>
  <c r="ER56" i="6"/>
  <c r="ER57" i="6"/>
  <c r="ER72" i="6"/>
  <c r="EX80" i="6"/>
  <c r="EZ80" i="6" s="1"/>
  <c r="FA82" i="6"/>
  <c r="ES84" i="6"/>
  <c r="ES90" i="6"/>
  <c r="FG94" i="6"/>
  <c r="FA93" i="4"/>
  <c r="FA94" i="4"/>
  <c r="FB99" i="4"/>
  <c r="FC99" i="4" s="1"/>
  <c r="FD99" i="4"/>
  <c r="FE99" i="4" s="1"/>
  <c r="FA101" i="4"/>
  <c r="FA102" i="4"/>
  <c r="ER113" i="4"/>
  <c r="FA137" i="4"/>
  <c r="FA151" i="4"/>
  <c r="EH176" i="4"/>
  <c r="ES159" i="4"/>
  <c r="FD163" i="4"/>
  <c r="FB163" i="4"/>
  <c r="FC163" i="4" s="1"/>
  <c r="FB171" i="4"/>
  <c r="FC171" i="4" s="1"/>
  <c r="FD171" i="4"/>
  <c r="EV174" i="4"/>
  <c r="EW174" i="4" s="1"/>
  <c r="FD174" i="4"/>
  <c r="FB174" i="4"/>
  <c r="ET175" i="4"/>
  <c r="FB17" i="5"/>
  <c r="FC17" i="5" s="1"/>
  <c r="ET25" i="5"/>
  <c r="FD34" i="5"/>
  <c r="FB34" i="5"/>
  <c r="FC34" i="5" s="1"/>
  <c r="FD50" i="5"/>
  <c r="FE50" i="5" s="1"/>
  <c r="FB50" i="5"/>
  <c r="FC50" i="5" s="1"/>
  <c r="EX53" i="5"/>
  <c r="EY53" i="5" s="1"/>
  <c r="ET67" i="5"/>
  <c r="FB67" i="5"/>
  <c r="FC67" i="5" s="1"/>
  <c r="FA81" i="5"/>
  <c r="FG89" i="5"/>
  <c r="FG92" i="5"/>
  <c r="FB92" i="5"/>
  <c r="FC92" i="5" s="1"/>
  <c r="FG106" i="5"/>
  <c r="FG25" i="6"/>
  <c r="ER35" i="6"/>
  <c r="EV36" i="6"/>
  <c r="EW36" i="6" s="1"/>
  <c r="ES37" i="6"/>
  <c r="EX55" i="6"/>
  <c r="EZ55" i="6" s="1"/>
  <c r="ET56" i="6"/>
  <c r="FG62" i="6"/>
  <c r="FG72" i="6"/>
  <c r="ET86" i="6"/>
  <c r="EX90" i="6"/>
  <c r="EZ90" i="6" s="1"/>
  <c r="GP112" i="4"/>
  <c r="ER127" i="4"/>
  <c r="FB127" i="4"/>
  <c r="FD127" i="4"/>
  <c r="EJ176" i="4"/>
  <c r="ER164" i="4"/>
  <c r="FD164" i="4"/>
  <c r="FB164" i="4"/>
  <c r="FB169" i="4"/>
  <c r="FC169" i="4" s="1"/>
  <c r="FD169" i="4"/>
  <c r="FB59" i="5"/>
  <c r="FC59" i="5" s="1"/>
  <c r="FB71" i="5"/>
  <c r="FC71" i="5" s="1"/>
  <c r="FB72" i="5"/>
  <c r="FC72" i="5" s="1"/>
  <c r="EG83" i="5"/>
  <c r="FQ23" i="5" s="1"/>
  <c r="FB87" i="5"/>
  <c r="FC87" i="5" s="1"/>
  <c r="FB94" i="5"/>
  <c r="FC94" i="5" s="1"/>
  <c r="FG97" i="5"/>
  <c r="EH27" i="6"/>
  <c r="ER20" i="6"/>
  <c r="FF21" i="6"/>
  <c r="FF24" i="6"/>
  <c r="FC35" i="6"/>
  <c r="FF35" i="6" s="1"/>
  <c r="EV37" i="6"/>
  <c r="EW37" i="6" s="1"/>
  <c r="FF41" i="6"/>
  <c r="FG61" i="6"/>
  <c r="FA84" i="6"/>
  <c r="FC90" i="6"/>
  <c r="FF90" i="6" s="1"/>
  <c r="FG69" i="5"/>
  <c r="FB69" i="5"/>
  <c r="FC69" i="5" s="1"/>
  <c r="FG90" i="6"/>
  <c r="EV125" i="4"/>
  <c r="EW125" i="4" s="1"/>
  <c r="FB125" i="4"/>
  <c r="FD125" i="4"/>
  <c r="FB126" i="4"/>
  <c r="FD126" i="4"/>
  <c r="FB139" i="4"/>
  <c r="FC139" i="4" s="1"/>
  <c r="FD139" i="4"/>
  <c r="FE139" i="4" s="1"/>
  <c r="FD141" i="4"/>
  <c r="FE141" i="4" s="1"/>
  <c r="FB141" i="4"/>
  <c r="FC141" i="4" s="1"/>
  <c r="ER170" i="4"/>
  <c r="FB170" i="4"/>
  <c r="FC170" i="4" s="1"/>
  <c r="FD170" i="4"/>
  <c r="FB22" i="5"/>
  <c r="FC22" i="5" s="1"/>
  <c r="FB26" i="5"/>
  <c r="FC26" i="5" s="1"/>
  <c r="ET35" i="5"/>
  <c r="FB35" i="5"/>
  <c r="FC35" i="5" s="1"/>
  <c r="GP41" i="5"/>
  <c r="FD54" i="5"/>
  <c r="FE54" i="5" s="1"/>
  <c r="FB54" i="5"/>
  <c r="FC54" i="5" s="1"/>
  <c r="EJ27" i="6"/>
  <c r="ET20" i="6"/>
  <c r="ES23" i="6"/>
  <c r="ER32" i="6"/>
  <c r="FC36" i="6"/>
  <c r="ET46" i="6"/>
  <c r="ER50" i="6"/>
  <c r="FC56" i="6"/>
  <c r="ER62" i="6"/>
  <c r="ER64" i="6"/>
  <c r="ER66" i="6"/>
  <c r="ES78" i="6"/>
  <c r="FG84" i="6"/>
  <c r="EV51" i="5"/>
  <c r="EW51" i="5" s="1"/>
  <c r="FB51" i="5"/>
  <c r="FC51" i="5" s="1"/>
  <c r="FB62" i="5"/>
  <c r="FC62" i="5" s="1"/>
  <c r="FB66" i="5"/>
  <c r="FC66" i="5" s="1"/>
  <c r="ET69" i="5"/>
  <c r="FB73" i="5"/>
  <c r="FC73" i="5" s="1"/>
  <c r="ES93" i="5"/>
  <c r="FB93" i="5"/>
  <c r="FC93" i="5" s="1"/>
  <c r="EV20" i="6"/>
  <c r="EW20" i="6" s="1"/>
  <c r="ET48" i="6"/>
  <c r="ER95" i="6"/>
  <c r="FD92" i="4"/>
  <c r="FE92" i="4" s="1"/>
  <c r="FB92" i="4"/>
  <c r="FC92" i="4" s="1"/>
  <c r="FA96" i="4"/>
  <c r="FD110" i="4"/>
  <c r="FB110" i="4"/>
  <c r="EX124" i="4"/>
  <c r="EZ124" i="4" s="1"/>
  <c r="FB124" i="4"/>
  <c r="FD124" i="4"/>
  <c r="ER125" i="4"/>
  <c r="FD132" i="4"/>
  <c r="FB132" i="4"/>
  <c r="FA135" i="4"/>
  <c r="EV162" i="4"/>
  <c r="EW162" i="4" s="1"/>
  <c r="FD162" i="4"/>
  <c r="FB162" i="4"/>
  <c r="FA164" i="4"/>
  <c r="ER167" i="4"/>
  <c r="FD167" i="4"/>
  <c r="FB167" i="4"/>
  <c r="FC167" i="4" s="1"/>
  <c r="ER169" i="4"/>
  <c r="FD175" i="4"/>
  <c r="FB175" i="4"/>
  <c r="FC175" i="4" s="1"/>
  <c r="ET33" i="5"/>
  <c r="FB33" i="5"/>
  <c r="FC33" i="5" s="1"/>
  <c r="EX69" i="5"/>
  <c r="EZ69" i="5" s="1"/>
  <c r="EV97" i="5"/>
  <c r="EW97" i="5" s="1"/>
  <c r="EX97" i="5" s="1"/>
  <c r="ES21" i="6"/>
  <c r="ER26" i="6"/>
  <c r="ES33" i="6"/>
  <c r="FG36" i="6"/>
  <c r="EX39" i="6"/>
  <c r="EZ39" i="6" s="1"/>
  <c r="ET41" i="6"/>
  <c r="EX46" i="6"/>
  <c r="EZ46" i="6" s="1"/>
  <c r="EX48" i="6"/>
  <c r="ET50" i="6"/>
  <c r="EX61" i="6"/>
  <c r="EZ61" i="6" s="1"/>
  <c r="ET62" i="6"/>
  <c r="EV64" i="6"/>
  <c r="EW64" i="6" s="1"/>
  <c r="EV66" i="6"/>
  <c r="EW66" i="6" s="1"/>
  <c r="FG78" i="6"/>
  <c r="A142" i="18"/>
  <c r="ET160" i="4"/>
  <c r="FD160" i="4"/>
  <c r="FB160" i="4"/>
  <c r="EX24" i="5"/>
  <c r="FB24" i="5"/>
  <c r="FC24" i="5" s="1"/>
  <c r="FD62" i="5"/>
  <c r="FF62" i="5" s="1"/>
  <c r="FB64" i="5"/>
  <c r="FC64" i="5" s="1"/>
  <c r="ET66" i="5"/>
  <c r="EX73" i="5"/>
  <c r="EY73" i="5" s="1"/>
  <c r="FB88" i="5"/>
  <c r="FC88" i="5" s="1"/>
  <c r="FB91" i="5"/>
  <c r="FC91" i="5" s="1"/>
  <c r="ET21" i="6"/>
  <c r="EV23" i="6"/>
  <c r="EW23" i="6" s="1"/>
  <c r="EX26" i="6"/>
  <c r="EZ26" i="6" s="1"/>
  <c r="EH42" i="6"/>
  <c r="FC39" i="6"/>
  <c r="EV62" i="6"/>
  <c r="EW62" i="6" s="1"/>
  <c r="EY62" i="6" s="1"/>
  <c r="ER63" i="6"/>
  <c r="EX64" i="6"/>
  <c r="EZ64" i="6" s="1"/>
  <c r="FA72" i="6"/>
  <c r="FG87" i="6"/>
  <c r="K260" i="16"/>
  <c r="D150" i="30" s="1"/>
  <c r="C150" i="30" s="1"/>
  <c r="E150" i="30" s="1"/>
  <c r="AH260" i="16"/>
  <c r="D152" i="30" s="1"/>
  <c r="C152" i="30" s="1"/>
  <c r="E152" i="30" s="1"/>
  <c r="EV151" i="4"/>
  <c r="EW151" i="4" s="1"/>
  <c r="EX151" i="4"/>
  <c r="EZ151" i="4" s="1"/>
  <c r="FD151" i="4"/>
  <c r="FE151" i="4" s="1"/>
  <c r="FB151" i="4"/>
  <c r="FC151" i="4" s="1"/>
  <c r="ES151" i="4"/>
  <c r="ET151" i="4"/>
  <c r="FD150" i="4"/>
  <c r="FB150" i="4"/>
  <c r="EG152" i="4"/>
  <c r="ES150" i="4"/>
  <c r="EH152" i="4"/>
  <c r="EI152" i="4"/>
  <c r="EI146" i="4" s="1"/>
  <c r="EX149" i="4"/>
  <c r="EX52" i="6"/>
  <c r="EZ52" i="6" s="1"/>
  <c r="FC52" i="6"/>
  <c r="FG52" i="6"/>
  <c r="EJ67" i="6"/>
  <c r="GQ69" i="3"/>
  <c r="ES47" i="3"/>
  <c r="GQ66" i="3"/>
  <c r="FJ66" i="3"/>
  <c r="EV47" i="3"/>
  <c r="EW47" i="3" s="1"/>
  <c r="EX47" i="3"/>
  <c r="EY47" i="3" s="1"/>
  <c r="FA47" i="3"/>
  <c r="FB47" i="3"/>
  <c r="FC47" i="3" s="1"/>
  <c r="FD47" i="3"/>
  <c r="EH57" i="3"/>
  <c r="FG47" i="3"/>
  <c r="GQ20" i="3"/>
  <c r="EX20" i="3"/>
  <c r="D67" i="17"/>
  <c r="GN71" i="3"/>
  <c r="ES18" i="3"/>
  <c r="FA20" i="3"/>
  <c r="FA18" i="3"/>
  <c r="FG20" i="3"/>
  <c r="D70" i="17"/>
  <c r="EI39" i="3"/>
  <c r="EI14" i="3" s="1"/>
  <c r="EJ39" i="3"/>
  <c r="FA19" i="3"/>
  <c r="ES19" i="3"/>
  <c r="D69" i="17"/>
  <c r="A68" i="17"/>
  <c r="D68" i="17"/>
  <c r="ET18" i="3"/>
  <c r="EG39" i="3"/>
  <c r="EH39" i="3"/>
  <c r="EV61" i="3"/>
  <c r="EW61" i="3" s="1"/>
  <c r="FB61" i="3"/>
  <c r="FC61" i="3" s="1"/>
  <c r="FA61" i="3"/>
  <c r="GQ61" i="3"/>
  <c r="FJ61" i="3"/>
  <c r="ER61" i="3"/>
  <c r="ES61" i="3"/>
  <c r="ET61" i="3"/>
  <c r="EX61" i="3"/>
  <c r="EH70" i="3"/>
  <c r="ES82" i="3"/>
  <c r="ET82" i="3"/>
  <c r="EX82" i="3"/>
  <c r="EH101" i="3"/>
  <c r="FB82" i="3"/>
  <c r="FC82" i="3" s="1"/>
  <c r="EG101" i="3"/>
  <c r="EI101" i="3"/>
  <c r="EI78" i="3" s="1"/>
  <c r="FA81" i="3"/>
  <c r="EJ101" i="3"/>
  <c r="ES81" i="3"/>
  <c r="ET81" i="3"/>
  <c r="EX81" i="3"/>
  <c r="ES76" i="3"/>
  <c r="EG77" i="3"/>
  <c r="ER74" i="3"/>
  <c r="ET74" i="3"/>
  <c r="GQ82" i="3"/>
  <c r="FG17" i="3"/>
  <c r="B546" i="2"/>
  <c r="GP16" i="6"/>
  <c r="K291" i="2"/>
  <c r="K337" i="16" s="1"/>
  <c r="D214" i="30" s="1"/>
  <c r="C214" i="30" s="1"/>
  <c r="E214" i="30" s="1"/>
  <c r="EX16" i="4"/>
  <c r="FA16" i="4"/>
  <c r="FB16" i="4"/>
  <c r="FC16" i="4" s="1"/>
  <c r="FD16" i="4"/>
  <c r="Q113" i="2"/>
  <c r="Q159" i="16" s="1"/>
  <c r="D63" i="30" s="1"/>
  <c r="C63" i="30" s="1"/>
  <c r="E63" i="30" s="1"/>
  <c r="EX17" i="3"/>
  <c r="FA17" i="3"/>
  <c r="EO17" i="3"/>
  <c r="ES17" i="3"/>
  <c r="FB95" i="5"/>
  <c r="FC95" i="5" s="1"/>
  <c r="ES95" i="5"/>
  <c r="GP96" i="5"/>
  <c r="FA96" i="5"/>
  <c r="FB96" i="5"/>
  <c r="FC96" i="5" s="1"/>
  <c r="ET96" i="5"/>
  <c r="GP16" i="5"/>
  <c r="GP17" i="5"/>
  <c r="GO18" i="5"/>
  <c r="GP52" i="4"/>
  <c r="EX53" i="4"/>
  <c r="EY53" i="4" s="1"/>
  <c r="FB53" i="4"/>
  <c r="FD53" i="4"/>
  <c r="EX52" i="4"/>
  <c r="FB52" i="4"/>
  <c r="FD52" i="4"/>
  <c r="GP90" i="4"/>
  <c r="GP89" i="4"/>
  <c r="ES89" i="4"/>
  <c r="ET89" i="4"/>
  <c r="EV89" i="4"/>
  <c r="EW89" i="4" s="1"/>
  <c r="FA89" i="4"/>
  <c r="FB89" i="4"/>
  <c r="FC89" i="4" s="1"/>
  <c r="FD89" i="4"/>
  <c r="EV90" i="4"/>
  <c r="EW90" i="4" s="1"/>
  <c r="FB90" i="4"/>
  <c r="FD90" i="4"/>
  <c r="FE90" i="4" s="1"/>
  <c r="ET90" i="4"/>
  <c r="FD112" i="4"/>
  <c r="FB112" i="4"/>
  <c r="EG115" i="4"/>
  <c r="ET112" i="4"/>
  <c r="EH115" i="4"/>
  <c r="EI115" i="4"/>
  <c r="EI106" i="4" s="1"/>
  <c r="FD111" i="4"/>
  <c r="FB111" i="4"/>
  <c r="ER111" i="4"/>
  <c r="FB138" i="4"/>
  <c r="FD138" i="4"/>
  <c r="D142" i="18"/>
  <c r="EG145" i="4"/>
  <c r="EJ145" i="4"/>
  <c r="GP149" i="4"/>
  <c r="GP152" i="4" s="1" a="1"/>
  <c r="GP152" i="4" s="1"/>
  <c r="FA149" i="4"/>
  <c r="EV149" i="4"/>
  <c r="EW149" i="4" s="1"/>
  <c r="FD149" i="4"/>
  <c r="FB149" i="4"/>
  <c r="GP156" i="4"/>
  <c r="EV156" i="4"/>
  <c r="EW156" i="4" s="1"/>
  <c r="I147" i="18" s="1"/>
  <c r="FD156" i="4"/>
  <c r="FB156" i="4"/>
  <c r="ES156" i="4"/>
  <c r="ER17" i="4"/>
  <c r="EI69" i="4"/>
  <c r="EI13" i="4" s="1"/>
  <c r="EV16" i="4"/>
  <c r="EW16" i="4" s="1"/>
  <c r="GP80" i="5"/>
  <c r="FA62" i="5"/>
  <c r="EH76" i="5"/>
  <c r="GP42" i="5"/>
  <c r="FG42" i="5"/>
  <c r="ER42" i="5"/>
  <c r="EI43" i="5"/>
  <c r="ES42" i="5"/>
  <c r="ET42" i="5"/>
  <c r="EG43" i="5"/>
  <c r="GP35" i="5"/>
  <c r="EI37" i="5"/>
  <c r="EI28" i="5" s="1"/>
  <c r="EH27" i="5"/>
  <c r="EH18" i="5"/>
  <c r="EI18" i="5"/>
  <c r="EI13" i="5" s="1"/>
  <c r="EX17" i="5"/>
  <c r="FG17" i="5"/>
  <c r="GP53" i="5"/>
  <c r="GP51" i="5"/>
  <c r="GP48" i="5"/>
  <c r="FA48" i="5"/>
  <c r="FG48" i="5"/>
  <c r="EI55" i="5"/>
  <c r="EI44" i="5" s="1"/>
  <c r="DO608" i="2" s="1"/>
  <c r="EJ76" i="5"/>
  <c r="FA68" i="5"/>
  <c r="FA92" i="5"/>
  <c r="FA99" i="5"/>
  <c r="EP16" i="5"/>
  <c r="EP17" i="5" s="1"/>
  <c r="FA31" i="5"/>
  <c r="EJ55" i="5"/>
  <c r="EX48" i="5"/>
  <c r="EZ48" i="5" s="1"/>
  <c r="FG68" i="5"/>
  <c r="EV69" i="5"/>
  <c r="EW69" i="5" s="1"/>
  <c r="FG99" i="5"/>
  <c r="FA105" i="5"/>
  <c r="EV90" i="5"/>
  <c r="EW90" i="5" s="1"/>
  <c r="FG105" i="5"/>
  <c r="ER16" i="5"/>
  <c r="ER22" i="5"/>
  <c r="ET24" i="5"/>
  <c r="GO76" i="5"/>
  <c r="ET16" i="5"/>
  <c r="ES22" i="5"/>
  <c r="EV24" i="5"/>
  <c r="EW24" i="5" s="1"/>
  <c r="ET31" i="5"/>
  <c r="FG33" i="5"/>
  <c r="ER35" i="5"/>
  <c r="GO55" i="5"/>
  <c r="ER50" i="5"/>
  <c r="ER51" i="5"/>
  <c r="EX59" i="5"/>
  <c r="ET70" i="5"/>
  <c r="FG74" i="5"/>
  <c r="EV75" i="5"/>
  <c r="EW75" i="5" s="1"/>
  <c r="FG90" i="5"/>
  <c r="ES102" i="5"/>
  <c r="EV16" i="5"/>
  <c r="EW16" i="5" s="1"/>
  <c r="EV22" i="5"/>
  <c r="EW22" i="5" s="1"/>
  <c r="EH37" i="5"/>
  <c r="ES35" i="5"/>
  <c r="EG18" i="5"/>
  <c r="EX16" i="5"/>
  <c r="ET17" i="5"/>
  <c r="EX22" i="5"/>
  <c r="EG27" i="5"/>
  <c r="FD24" i="5"/>
  <c r="FF24" i="5" s="1"/>
  <c r="FD31" i="5"/>
  <c r="FE31" i="5" s="1"/>
  <c r="EX35" i="5"/>
  <c r="EZ35" i="5" s="1"/>
  <c r="EX51" i="5"/>
  <c r="EI76" i="5"/>
  <c r="EI56" i="5" s="1"/>
  <c r="FG66" i="5"/>
  <c r="FA69" i="5"/>
  <c r="FD70" i="5"/>
  <c r="FG81" i="5"/>
  <c r="EV102" i="5"/>
  <c r="EW102" i="5" s="1"/>
  <c r="ES106" i="5"/>
  <c r="FD22" i="5"/>
  <c r="FG24" i="5"/>
  <c r="FA35" i="5"/>
  <c r="ET36" i="5"/>
  <c r="EV61" i="5"/>
  <c r="EW61" i="5" s="1"/>
  <c r="ER62" i="5"/>
  <c r="ES92" i="5"/>
  <c r="FA102" i="5"/>
  <c r="ER33" i="5"/>
  <c r="EJ43" i="5"/>
  <c r="FA51" i="5"/>
  <c r="FG59" i="5"/>
  <c r="ES62" i="5"/>
  <c r="ES68" i="5"/>
  <c r="ES72" i="5"/>
  <c r="ET92" i="5"/>
  <c r="FA94" i="5"/>
  <c r="ER99" i="5"/>
  <c r="FB100" i="5"/>
  <c r="FC100" i="5" s="1"/>
  <c r="FD100" i="5" s="1"/>
  <c r="FG102" i="5"/>
  <c r="EV106" i="5"/>
  <c r="EW106" i="5" s="1"/>
  <c r="EX106" i="5" s="1"/>
  <c r="EX36" i="5"/>
  <c r="EZ36" i="5" s="1"/>
  <c r="ET62" i="5"/>
  <c r="FA75" i="5"/>
  <c r="GO83" i="5"/>
  <c r="EV92" i="5"/>
  <c r="EW92" i="5" s="1"/>
  <c r="ES99" i="5"/>
  <c r="FG100" i="5"/>
  <c r="FB106" i="5"/>
  <c r="FC106" i="5" s="1"/>
  <c r="FD106" i="5" s="1"/>
  <c r="FD16" i="5"/>
  <c r="FF16" i="5" s="1"/>
  <c r="EV33" i="5"/>
  <c r="EW33" i="5" s="1"/>
  <c r="FG25" i="5"/>
  <c r="EJ37" i="5"/>
  <c r="EX33" i="5"/>
  <c r="EZ33" i="5" s="1"/>
  <c r="EG55" i="5"/>
  <c r="ES53" i="5"/>
  <c r="EV62" i="5"/>
  <c r="EW62" i="5" s="1"/>
  <c r="ER66" i="5"/>
  <c r="FG67" i="5"/>
  <c r="FD67" i="5"/>
  <c r="EV68" i="5"/>
  <c r="EW68" i="5" s="1"/>
  <c r="EX92" i="5"/>
  <c r="EV99" i="5"/>
  <c r="EW99" i="5" s="1"/>
  <c r="EJ27" i="5"/>
  <c r="FD35" i="5"/>
  <c r="FG16" i="5"/>
  <c r="FA33" i="5"/>
  <c r="FG35" i="5"/>
  <c r="EX62" i="5"/>
  <c r="ES66" i="5"/>
  <c r="EX68" i="5"/>
  <c r="EZ68" i="5" s="1"/>
  <c r="ES69" i="5"/>
  <c r="ES74" i="5"/>
  <c r="EG107" i="5"/>
  <c r="FA88" i="5"/>
  <c r="FD94" i="5"/>
  <c r="FE94" i="5" s="1"/>
  <c r="ES97" i="5"/>
  <c r="ES105" i="5"/>
  <c r="DR404" i="1"/>
  <c r="DT393" i="1"/>
  <c r="DU393" i="1" s="1"/>
  <c r="DT390" i="1"/>
  <c r="DU390" i="1" s="1"/>
  <c r="DP377" i="1"/>
  <c r="L278" i="2" s="1"/>
  <c r="DT391" i="1"/>
  <c r="DU391" i="1" s="1"/>
  <c r="DV366" i="1"/>
  <c r="DW366" i="1" s="1"/>
  <c r="DV365" i="1"/>
  <c r="DW365" i="1" s="1"/>
  <c r="DP220" i="1"/>
  <c r="DQ220" i="1" s="1"/>
  <c r="DO219" i="1"/>
  <c r="AG257" i="2" s="1"/>
  <c r="AG303" i="16" s="1"/>
  <c r="D201" i="30" s="1"/>
  <c r="C201" i="30" s="1"/>
  <c r="E201" i="30" s="1"/>
  <c r="DO213" i="1"/>
  <c r="AG253" i="2" s="1"/>
  <c r="AG299" i="16" s="1"/>
  <c r="D187" i="30" s="1"/>
  <c r="C187" i="30" s="1"/>
  <c r="E187" i="30" s="1"/>
  <c r="DO208" i="1"/>
  <c r="AG250" i="2" s="1"/>
  <c r="AH231" i="2"/>
  <c r="AH277" i="16" s="1"/>
  <c r="D172" i="30" s="1"/>
  <c r="C172" i="30" s="1"/>
  <c r="E172" i="30" s="1"/>
  <c r="DO211" i="1"/>
  <c r="K253" i="2" s="1"/>
  <c r="K299" i="16" s="1"/>
  <c r="D183" i="30" s="1"/>
  <c r="C183" i="30" s="1"/>
  <c r="E183" i="30" s="1"/>
  <c r="DO221" i="1"/>
  <c r="V258" i="2" s="1"/>
  <c r="DP207" i="1"/>
  <c r="DO218" i="1"/>
  <c r="V257" i="2" s="1"/>
  <c r="V303" i="16" s="1"/>
  <c r="D199" i="30" s="1"/>
  <c r="C199" i="30" s="1"/>
  <c r="E199" i="30" s="1"/>
  <c r="DP212" i="1"/>
  <c r="DQ211" i="1" s="1"/>
  <c r="DP218" i="1"/>
  <c r="DQ217" i="1" s="1"/>
  <c r="DP222" i="1"/>
  <c r="DR364" i="1"/>
  <c r="DT378" i="1"/>
  <c r="DU378" i="1" s="1"/>
  <c r="DT404" i="1"/>
  <c r="DU404" i="1" s="1"/>
  <c r="DV406" i="1"/>
  <c r="DW406" i="1" s="1"/>
  <c r="N233" i="2"/>
  <c r="N279" i="16" s="1"/>
  <c r="D174" i="30" s="1"/>
  <c r="C174" i="30" s="1"/>
  <c r="E174" i="30" s="1"/>
  <c r="DT364" i="1"/>
  <c r="DU364" i="1" s="1"/>
  <c r="DV404" i="1"/>
  <c r="DW404" i="1" s="1"/>
  <c r="DO223" i="1"/>
  <c r="P259" i="2" s="1"/>
  <c r="DR377" i="1"/>
  <c r="DP223" i="1"/>
  <c r="DR391" i="1"/>
  <c r="DV394" i="1"/>
  <c r="DW394" i="1" s="1"/>
  <c r="DP209" i="1"/>
  <c r="O459" i="16"/>
  <c r="D305" i="30" s="1"/>
  <c r="C305" i="30" s="1"/>
  <c r="E305" i="30" s="1"/>
  <c r="DT363" i="1"/>
  <c r="DU363" i="1" s="1"/>
  <c r="DT367" i="1"/>
  <c r="DU367" i="1" s="1"/>
  <c r="DT377" i="1"/>
  <c r="DU377" i="1" s="1"/>
  <c r="DO210" i="1"/>
  <c r="V251" i="2" s="1"/>
  <c r="V297" i="16" s="1"/>
  <c r="D181" i="30" s="1"/>
  <c r="C181" i="30" s="1"/>
  <c r="E181" i="30" s="1"/>
  <c r="DP214" i="1"/>
  <c r="DQ214" i="1" s="1"/>
  <c r="DO224" i="1"/>
  <c r="Y259" i="2" s="1"/>
  <c r="DV363" i="1"/>
  <c r="DW363" i="1" s="1"/>
  <c r="DV367" i="1"/>
  <c r="DW367" i="1" s="1"/>
  <c r="DP210" i="1"/>
  <c r="DO344" i="1"/>
  <c r="O414" i="2" s="1"/>
  <c r="O460" i="16" s="1"/>
  <c r="D308" i="30" s="1"/>
  <c r="C308" i="30" s="1"/>
  <c r="E308" i="30" s="1"/>
  <c r="BD225" i="1"/>
  <c r="DO225" i="1"/>
  <c r="AG259" i="2" s="1"/>
  <c r="FJ18" i="3"/>
  <c r="FJ20" i="3"/>
  <c r="FJ19" i="3"/>
  <c r="FJ28" i="3"/>
  <c r="FJ32" i="3"/>
  <c r="FJ46" i="3"/>
  <c r="FJ30" i="3"/>
  <c r="FJ26" i="3"/>
  <c r="FJ37" i="3"/>
  <c r="FJ21" i="3"/>
  <c r="FJ31" i="3"/>
  <c r="FJ53" i="3"/>
  <c r="FJ55" i="3"/>
  <c r="FJ45" i="3"/>
  <c r="FJ17" i="3"/>
  <c r="FJ23" i="3"/>
  <c r="FJ29" i="3"/>
  <c r="FJ33" i="3"/>
  <c r="FJ25" i="3"/>
  <c r="Q278" i="2"/>
  <c r="W278" i="2" s="1"/>
  <c r="FJ27" i="3"/>
  <c r="FJ34" i="3"/>
  <c r="FJ22" i="3"/>
  <c r="D6" i="18"/>
  <c r="N218" i="2"/>
  <c r="N264" i="16" s="1"/>
  <c r="D155" i="30" s="1"/>
  <c r="C155" i="30" s="1"/>
  <c r="E155" i="30" s="1"/>
  <c r="DO4" i="1"/>
  <c r="DP364" i="1"/>
  <c r="L201" i="2" s="1"/>
  <c r="DT403" i="1"/>
  <c r="DU403" i="1" s="1"/>
  <c r="DT407" i="1"/>
  <c r="DU407" i="1" s="1"/>
  <c r="GN58" i="3"/>
  <c r="FJ75" i="3"/>
  <c r="FJ86" i="3"/>
  <c r="EX36" i="3"/>
  <c r="FG36" i="3"/>
  <c r="FA36" i="3"/>
  <c r="EX66" i="3"/>
  <c r="EV66" i="3"/>
  <c r="EW66" i="3" s="1"/>
  <c r="FG66" i="3"/>
  <c r="ET66" i="3"/>
  <c r="ES66" i="3"/>
  <c r="FB66" i="3"/>
  <c r="FC66" i="3" s="1"/>
  <c r="FA66" i="3"/>
  <c r="FJ76" i="3"/>
  <c r="EX87" i="3"/>
  <c r="EV87" i="3"/>
  <c r="EW87" i="3" s="1"/>
  <c r="FG87" i="3"/>
  <c r="ET87" i="3"/>
  <c r="ES87" i="3"/>
  <c r="FD87" i="3"/>
  <c r="ER87" i="3"/>
  <c r="FB87" i="3"/>
  <c r="FC87" i="3" s="1"/>
  <c r="FA87" i="3"/>
  <c r="FJ88" i="3"/>
  <c r="DT379" i="1"/>
  <c r="DU379" i="1" s="1"/>
  <c r="DV405" i="1"/>
  <c r="DW405" i="1" s="1"/>
  <c r="DO216" i="1"/>
  <c r="AG255" i="2" s="1"/>
  <c r="AG301" i="16" s="1"/>
  <c r="D194" i="30" s="1"/>
  <c r="C194" i="30" s="1"/>
  <c r="E194" i="30" s="1"/>
  <c r="DT365" i="1"/>
  <c r="DU365" i="1" s="1"/>
  <c r="DT366" i="1"/>
  <c r="DU366" i="1" s="1"/>
  <c r="DT376" i="1"/>
  <c r="DU376" i="1" s="1"/>
  <c r="DT380" i="1"/>
  <c r="DU380" i="1" s="1"/>
  <c r="DV390" i="1"/>
  <c r="DW390" i="1" s="1"/>
  <c r="DV403" i="1"/>
  <c r="DW403" i="1" s="1"/>
  <c r="DV407" i="1"/>
  <c r="DW407" i="1" s="1"/>
  <c r="FB20" i="3"/>
  <c r="FC20" i="3" s="1"/>
  <c r="FB36" i="3"/>
  <c r="FC36" i="3" s="1"/>
  <c r="FB43" i="3"/>
  <c r="FC43" i="3" s="1"/>
  <c r="EV43" i="3"/>
  <c r="EW43" i="3" s="1"/>
  <c r="FG43" i="3"/>
  <c r="FD43" i="3"/>
  <c r="GP57" i="3"/>
  <c r="FG61" i="3"/>
  <c r="FJ64" i="3"/>
  <c r="GP101" i="3"/>
  <c r="GQ81" i="3"/>
  <c r="EY99" i="3"/>
  <c r="EX45" i="3"/>
  <c r="FG45" i="3"/>
  <c r="FD45" i="3"/>
  <c r="ER45" i="3"/>
  <c r="FB45" i="3"/>
  <c r="FC45" i="3" s="1"/>
  <c r="ER66" i="3"/>
  <c r="FJ90" i="3"/>
  <c r="DV376" i="1"/>
  <c r="DW376" i="1" s="1"/>
  <c r="DW381" i="1" s="1" a="1"/>
  <c r="DW381" i="1" s="1"/>
  <c r="EP17" i="3"/>
  <c r="FB17" i="3"/>
  <c r="FC17" i="3" s="1"/>
  <c r="EV18" i="3"/>
  <c r="EW18" i="3" s="1"/>
  <c r="FB19" i="3"/>
  <c r="FC19" i="3" s="1"/>
  <c r="ER20" i="3"/>
  <c r="FD20" i="3"/>
  <c r="ET21" i="3"/>
  <c r="ER25" i="3"/>
  <c r="FD25" i="3"/>
  <c r="EV26" i="3"/>
  <c r="EW26" i="3" s="1"/>
  <c r="ER28" i="3"/>
  <c r="FD28" i="3"/>
  <c r="EV29" i="3"/>
  <c r="EW29" i="3" s="1"/>
  <c r="ER31" i="3"/>
  <c r="FD31" i="3"/>
  <c r="EV32" i="3"/>
  <c r="EW32" i="3" s="1"/>
  <c r="ER34" i="3"/>
  <c r="FD34" i="3"/>
  <c r="FD36" i="3"/>
  <c r="FJ38" i="3"/>
  <c r="FJ52" i="3"/>
  <c r="FG65" i="3"/>
  <c r="DO217" i="1"/>
  <c r="K257" i="2" s="1"/>
  <c r="K303" i="16" s="1"/>
  <c r="D197" i="30" s="1"/>
  <c r="C197" i="30" s="1"/>
  <c r="E197" i="30" s="1"/>
  <c r="ES20" i="3"/>
  <c r="FG21" i="3"/>
  <c r="FA22" i="3"/>
  <c r="FA23" i="3"/>
  <c r="ES25" i="3"/>
  <c r="FA27" i="3"/>
  <c r="ES28" i="3"/>
  <c r="FA30" i="3"/>
  <c r="FA33" i="3"/>
  <c r="ER36" i="3"/>
  <c r="ER43" i="3"/>
  <c r="FB46" i="3"/>
  <c r="FC46" i="3" s="1"/>
  <c r="EV46" i="3"/>
  <c r="EW46" i="3" s="1"/>
  <c r="FG46" i="3"/>
  <c r="FD46" i="3"/>
  <c r="DV364" i="1"/>
  <c r="DW364" i="1" s="1"/>
  <c r="DT392" i="1"/>
  <c r="DU392" i="1" s="1"/>
  <c r="GN14" i="3"/>
  <c r="GP14" i="3" s="1"/>
  <c r="ER17" i="3"/>
  <c r="FD17" i="3"/>
  <c r="ER19" i="3"/>
  <c r="FD19" i="3"/>
  <c r="ET20" i="3"/>
  <c r="EV21" i="3"/>
  <c r="EW21" i="3" s="1"/>
  <c r="ET25" i="3"/>
  <c r="ET28" i="3"/>
  <c r="EP30" i="3"/>
  <c r="ET31" i="3"/>
  <c r="ET34" i="3"/>
  <c r="ES36" i="3"/>
  <c r="FB37" i="3"/>
  <c r="FC37" i="3" s="1"/>
  <c r="ES43" i="3"/>
  <c r="EX48" i="3"/>
  <c r="EV48" i="3"/>
  <c r="EW48" i="3" s="1"/>
  <c r="FG48" i="3"/>
  <c r="FD48" i="3"/>
  <c r="ER48" i="3"/>
  <c r="FD66" i="3"/>
  <c r="FJ83" i="3"/>
  <c r="ET36" i="3"/>
  <c r="ES45" i="3"/>
  <c r="ET17" i="3"/>
  <c r="ET19" i="3"/>
  <c r="EV20" i="3"/>
  <c r="EW20" i="3" s="1"/>
  <c r="EV25" i="3"/>
  <c r="EW25" i="3" s="1"/>
  <c r="EV28" i="3"/>
  <c r="EW28" i="3" s="1"/>
  <c r="EV31" i="3"/>
  <c r="EW31" i="3" s="1"/>
  <c r="EV34" i="3"/>
  <c r="EW34" i="3" s="1"/>
  <c r="FA35" i="3"/>
  <c r="FJ36" i="3"/>
  <c r="EG57" i="3"/>
  <c r="ET45" i="3"/>
  <c r="ER46" i="3"/>
  <c r="FJ48" i="3"/>
  <c r="FJ68" i="3"/>
  <c r="DP404" i="1"/>
  <c r="L439" i="2" s="1"/>
  <c r="DO215" i="1"/>
  <c r="V255" i="2" s="1"/>
  <c r="DQ404" i="1"/>
  <c r="EV17" i="3"/>
  <c r="EW17" i="3" s="1"/>
  <c r="EV19" i="3"/>
  <c r="EW19" i="3" s="1"/>
  <c r="FA38" i="3"/>
  <c r="EI57" i="3"/>
  <c r="EI40" i="3" s="1"/>
  <c r="DO594" i="2" s="1"/>
  <c r="EX43" i="3"/>
  <c r="EV45" i="3"/>
  <c r="EW45" i="3" s="1"/>
  <c r="ET46" i="3"/>
  <c r="FJ84" i="3"/>
  <c r="DT405" i="1"/>
  <c r="DU405" i="1" s="1"/>
  <c r="DT406" i="1"/>
  <c r="DU406" i="1" s="1"/>
  <c r="EJ57" i="3"/>
  <c r="FG75" i="3"/>
  <c r="ET75" i="3"/>
  <c r="ES75" i="3"/>
  <c r="FD75" i="3"/>
  <c r="ER75" i="3"/>
  <c r="FB75" i="3"/>
  <c r="FC75" i="3" s="1"/>
  <c r="FA75" i="3"/>
  <c r="EX75" i="3"/>
  <c r="FJ87" i="3"/>
  <c r="FA45" i="4"/>
  <c r="EX45" i="4"/>
  <c r="EX54" i="4"/>
  <c r="ER54" i="4"/>
  <c r="FA54" i="4"/>
  <c r="FG49" i="3"/>
  <c r="FG53" i="3"/>
  <c r="FG56" i="3"/>
  <c r="ET67" i="3"/>
  <c r="ER69" i="3"/>
  <c r="FD69" i="3"/>
  <c r="FB76" i="3"/>
  <c r="FC76" i="3" s="1"/>
  <c r="FG81" i="3"/>
  <c r="EX84" i="3"/>
  <c r="ET88" i="3"/>
  <c r="ER90" i="3"/>
  <c r="FD90" i="3"/>
  <c r="FA93" i="3"/>
  <c r="FE95" i="3"/>
  <c r="FA96" i="3"/>
  <c r="FE98" i="3"/>
  <c r="FA99" i="3"/>
  <c r="ET17" i="4"/>
  <c r="EX21" i="4"/>
  <c r="FA23" i="4"/>
  <c r="FA29" i="4"/>
  <c r="ET37" i="4"/>
  <c r="FA39" i="4"/>
  <c r="EX39" i="4"/>
  <c r="EX41" i="4"/>
  <c r="ER48" i="4"/>
  <c r="FA48" i="4"/>
  <c r="ER52" i="4"/>
  <c r="EV55" i="4"/>
  <c r="EW55" i="4" s="1"/>
  <c r="EY55" i="4" s="1"/>
  <c r="FA55" i="4"/>
  <c r="EZ59" i="4"/>
  <c r="GQ43" i="3"/>
  <c r="EV49" i="3"/>
  <c r="EW49" i="3" s="1"/>
  <c r="ER52" i="3"/>
  <c r="FD52" i="3"/>
  <c r="EV53" i="3"/>
  <c r="EW53" i="3" s="1"/>
  <c r="ER55" i="3"/>
  <c r="FD55" i="3"/>
  <c r="EV56" i="3"/>
  <c r="EW56" i="3" s="1"/>
  <c r="GQ56" i="3"/>
  <c r="FA62" i="3"/>
  <c r="ER64" i="3"/>
  <c r="FD64" i="3"/>
  <c r="FJ65" i="3"/>
  <c r="FG67" i="3"/>
  <c r="ES69" i="3"/>
  <c r="EV81" i="3"/>
  <c r="EW81" i="3" s="1"/>
  <c r="FJ81" i="3"/>
  <c r="FA82" i="3"/>
  <c r="ER85" i="3"/>
  <c r="FD85" i="3"/>
  <c r="FG88" i="3"/>
  <c r="ES90" i="3"/>
  <c r="EX91" i="3"/>
  <c r="FB93" i="3"/>
  <c r="FC93" i="3" s="1"/>
  <c r="EX94" i="3"/>
  <c r="FB96" i="3"/>
  <c r="FC96" i="3" s="1"/>
  <c r="EX97" i="3"/>
  <c r="FB99" i="3"/>
  <c r="FC99" i="3" s="1"/>
  <c r="EX100" i="3"/>
  <c r="EV18" i="4"/>
  <c r="EW18" i="4" s="1"/>
  <c r="EX20" i="4"/>
  <c r="EX25" i="4"/>
  <c r="EV26" i="4"/>
  <c r="EW26" i="4" s="1"/>
  <c r="ET27" i="4"/>
  <c r="ER28" i="4"/>
  <c r="EX31" i="4"/>
  <c r="EV32" i="4"/>
  <c r="EW32" i="4" s="1"/>
  <c r="ET33" i="4"/>
  <c r="ER34" i="4"/>
  <c r="ER35" i="4"/>
  <c r="FA36" i="4"/>
  <c r="ET42" i="4"/>
  <c r="FA43" i="4"/>
  <c r="ET52" i="4"/>
  <c r="EX61" i="4"/>
  <c r="ER63" i="4"/>
  <c r="FA63" i="4"/>
  <c r="EX63" i="4"/>
  <c r="EG70" i="3"/>
  <c r="EV67" i="3"/>
  <c r="EW67" i="3" s="1"/>
  <c r="ET69" i="3"/>
  <c r="ER76" i="3"/>
  <c r="FD76" i="3"/>
  <c r="FG83" i="3"/>
  <c r="EV88" i="3"/>
  <c r="EW88" i="3" s="1"/>
  <c r="ET90" i="3"/>
  <c r="FG92" i="3"/>
  <c r="FG95" i="3"/>
  <c r="FG98" i="3"/>
  <c r="EH69" i="4"/>
  <c r="EV17" i="4"/>
  <c r="EW17" i="4" s="1"/>
  <c r="I141" i="18" s="1"/>
  <c r="EV42" i="4"/>
  <c r="EW42" i="4" s="1"/>
  <c r="ER45" i="4"/>
  <c r="ET54" i="4"/>
  <c r="FA64" i="4"/>
  <c r="EV64" i="4"/>
  <c r="EW64" i="4" s="1"/>
  <c r="ER93" i="3"/>
  <c r="FD93" i="3"/>
  <c r="ER96" i="3"/>
  <c r="FD96" i="3"/>
  <c r="ER99" i="3"/>
  <c r="FD99" i="3"/>
  <c r="ER23" i="4"/>
  <c r="ER29" i="4"/>
  <c r="ER36" i="4"/>
  <c r="FA49" i="4"/>
  <c r="EX66" i="4"/>
  <c r="ER66" i="4"/>
  <c r="FA66" i="4"/>
  <c r="GN40" i="3"/>
  <c r="FG52" i="3"/>
  <c r="FG55" i="3"/>
  <c r="ER62" i="3"/>
  <c r="FD62" i="3"/>
  <c r="EI70" i="3"/>
  <c r="EI58" i="3" s="1"/>
  <c r="FG64" i="3"/>
  <c r="EX67" i="3"/>
  <c r="EV69" i="3"/>
  <c r="EW69" i="3" s="1"/>
  <c r="ET76" i="3"/>
  <c r="ER82" i="3"/>
  <c r="FD82" i="3"/>
  <c r="FB84" i="3"/>
  <c r="FC84" i="3" s="1"/>
  <c r="FG85" i="3"/>
  <c r="EX88" i="3"/>
  <c r="EV90" i="3"/>
  <c r="EW90" i="3" s="1"/>
  <c r="FA91" i="3"/>
  <c r="ES93" i="3"/>
  <c r="FA94" i="3"/>
  <c r="ES96" i="3"/>
  <c r="FA97" i="3"/>
  <c r="ES99" i="3"/>
  <c r="FA100" i="3"/>
  <c r="EJ69" i="4"/>
  <c r="EX17" i="4"/>
  <c r="FA20" i="4"/>
  <c r="FA25" i="4"/>
  <c r="FA31" i="4"/>
  <c r="EV34" i="4"/>
  <c r="EW34" i="4" s="1"/>
  <c r="EX35" i="4"/>
  <c r="EX40" i="4"/>
  <c r="ET43" i="4"/>
  <c r="ET45" i="4"/>
  <c r="EV48" i="4"/>
  <c r="EW48" i="4" s="1"/>
  <c r="ER64" i="4"/>
  <c r="EV67" i="4"/>
  <c r="EW67" i="4" s="1"/>
  <c r="FA67" i="4"/>
  <c r="EH105" i="4"/>
  <c r="EV52" i="3"/>
  <c r="EW52" i="3" s="1"/>
  <c r="EV55" i="3"/>
  <c r="EW55" i="3" s="1"/>
  <c r="EJ70" i="3"/>
  <c r="FJ69" i="3"/>
  <c r="FJ74" i="3"/>
  <c r="FG76" i="3"/>
  <c r="FJ85" i="3"/>
  <c r="FB91" i="3"/>
  <c r="FC91" i="3" s="1"/>
  <c r="ET93" i="3"/>
  <c r="FB94" i="3"/>
  <c r="FC94" i="3" s="1"/>
  <c r="ET96" i="3"/>
  <c r="FB97" i="3"/>
  <c r="FC97" i="3" s="1"/>
  <c r="ET99" i="3"/>
  <c r="FB100" i="3"/>
  <c r="FC100" i="3" s="1"/>
  <c r="ET23" i="4"/>
  <c r="ET29" i="4"/>
  <c r="EV45" i="4"/>
  <c r="EW45" i="4" s="1"/>
  <c r="FA46" i="4"/>
  <c r="EV46" i="4"/>
  <c r="EW46" i="4" s="1"/>
  <c r="ER49" i="4"/>
  <c r="ER57" i="4"/>
  <c r="FA57" i="4"/>
  <c r="EX57" i="4"/>
  <c r="EV76" i="3"/>
  <c r="EW76" i="3" s="1"/>
  <c r="FG93" i="3"/>
  <c r="FG96" i="3"/>
  <c r="FG99" i="3"/>
  <c r="ET41" i="4"/>
  <c r="ET49" i="4"/>
  <c r="FA58" i="4"/>
  <c r="EV58" i="4"/>
  <c r="EW58" i="4" s="1"/>
  <c r="ET66" i="4"/>
  <c r="EJ105" i="4"/>
  <c r="FA67" i="3"/>
  <c r="EH77" i="3"/>
  <c r="FB81" i="3"/>
  <c r="FC81" i="3" s="1"/>
  <c r="ES84" i="3"/>
  <c r="FA88" i="3"/>
  <c r="ER91" i="3"/>
  <c r="FD91" i="3"/>
  <c r="EV93" i="3"/>
  <c r="EW93" i="3" s="1"/>
  <c r="ER94" i="3"/>
  <c r="FD94" i="3"/>
  <c r="EV96" i="3"/>
  <c r="EW96" i="3" s="1"/>
  <c r="ER97" i="3"/>
  <c r="FD97" i="3"/>
  <c r="EV99" i="3"/>
  <c r="EW99" i="3" s="1"/>
  <c r="EZ99" i="3" s="1"/>
  <c r="ER100" i="3"/>
  <c r="FD100" i="3"/>
  <c r="GO69" i="4"/>
  <c r="GM13" i="4" s="1"/>
  <c r="EO17" i="4"/>
  <c r="FA17" i="4"/>
  <c r="GP17" i="4"/>
  <c r="ER20" i="4"/>
  <c r="EV23" i="4"/>
  <c r="EW23" i="4" s="1"/>
  <c r="ET24" i="4"/>
  <c r="ER25" i="4"/>
  <c r="EV29" i="4"/>
  <c r="EW29" i="4" s="1"/>
  <c r="ET30" i="4"/>
  <c r="ER31" i="4"/>
  <c r="ET36" i="4"/>
  <c r="EX60" i="4"/>
  <c r="ER60" i="4"/>
  <c r="FA60" i="4"/>
  <c r="EV66" i="4"/>
  <c r="EW66" i="4" s="1"/>
  <c r="ET67" i="4"/>
  <c r="EI77" i="3"/>
  <c r="EI71" i="3" s="1"/>
  <c r="DO596" i="2" s="1"/>
  <c r="ET84" i="3"/>
  <c r="ES91" i="3"/>
  <c r="ES94" i="3"/>
  <c r="ES97" i="3"/>
  <c r="ES100" i="3"/>
  <c r="EP17" i="4"/>
  <c r="EV36" i="4"/>
  <c r="EW36" i="4" s="1"/>
  <c r="ER46" i="4"/>
  <c r="EV49" i="4"/>
  <c r="EW49" i="4" s="1"/>
  <c r="EV61" i="4"/>
  <c r="EW61" i="4" s="1"/>
  <c r="FA61" i="4"/>
  <c r="EZ65" i="4"/>
  <c r="FJ62" i="3"/>
  <c r="EJ77" i="3"/>
  <c r="ER81" i="3"/>
  <c r="FJ89" i="3"/>
  <c r="ET91" i="3"/>
  <c r="ET94" i="3"/>
  <c r="ET97" i="3"/>
  <c r="ET100" i="3"/>
  <c r="ET25" i="4"/>
  <c r="ET31" i="4"/>
  <c r="ET35" i="4"/>
  <c r="FA37" i="4"/>
  <c r="EZ43" i="4"/>
  <c r="ET46" i="4"/>
  <c r="ET47" i="4"/>
  <c r="EX49" i="4"/>
  <c r="ER51" i="4"/>
  <c r="FA51" i="4"/>
  <c r="EX51" i="4"/>
  <c r="EZ56" i="4"/>
  <c r="EV57" i="4"/>
  <c r="EW57" i="4" s="1"/>
  <c r="ET58" i="4"/>
  <c r="EX67" i="4"/>
  <c r="EX36" i="4"/>
  <c r="ER42" i="4"/>
  <c r="FA42" i="4"/>
  <c r="FA52" i="4"/>
  <c r="EV52" i="4"/>
  <c r="EW52" i="4" s="1"/>
  <c r="FA53" i="4"/>
  <c r="FA59" i="4"/>
  <c r="FA65" i="4"/>
  <c r="EZ111" i="4"/>
  <c r="EY111" i="4"/>
  <c r="EG105" i="4"/>
  <c r="ET94" i="4"/>
  <c r="ER94" i="4"/>
  <c r="EV99" i="4"/>
  <c r="EW99" i="4" s="1"/>
  <c r="ET99" i="4"/>
  <c r="ER99" i="4"/>
  <c r="EX104" i="4"/>
  <c r="EV104" i="4"/>
  <c r="EW104" i="4" s="1"/>
  <c r="ET104" i="4"/>
  <c r="ER104" i="4"/>
  <c r="EI105" i="4"/>
  <c r="EI70" i="4" s="1"/>
  <c r="DO599" i="2" s="1"/>
  <c r="ET74" i="4"/>
  <c r="ER75" i="4"/>
  <c r="EX78" i="4"/>
  <c r="ET80" i="4"/>
  <c r="ER81" i="4"/>
  <c r="EX84" i="4"/>
  <c r="ET86" i="4"/>
  <c r="ER87" i="4"/>
  <c r="FA90" i="4"/>
  <c r="EX92" i="4"/>
  <c r="EV92" i="4"/>
  <c r="EW92" i="4" s="1"/>
  <c r="EV93" i="4"/>
  <c r="EW93" i="4" s="1"/>
  <c r="ET93" i="4"/>
  <c r="EJ115" i="4"/>
  <c r="ET53" i="4"/>
  <c r="ET59" i="4"/>
  <c r="ET65" i="4"/>
  <c r="ES75" i="4"/>
  <c r="ES81" i="4"/>
  <c r="ES87" i="4"/>
  <c r="EX98" i="4"/>
  <c r="EV98" i="4"/>
  <c r="EW98" i="4" s="1"/>
  <c r="ET98" i="4"/>
  <c r="ES99" i="4"/>
  <c r="EV74" i="4"/>
  <c r="EW74" i="4" s="1"/>
  <c r="ET75" i="4"/>
  <c r="ER76" i="4"/>
  <c r="EV80" i="4"/>
  <c r="EW80" i="4" s="1"/>
  <c r="ET81" i="4"/>
  <c r="ER82" i="4"/>
  <c r="EV86" i="4"/>
  <c r="EW86" i="4" s="1"/>
  <c r="ET87" i="4"/>
  <c r="ER88" i="4"/>
  <c r="GP92" i="4"/>
  <c r="ES94" i="4"/>
  <c r="ES104" i="4"/>
  <c r="EX112" i="4"/>
  <c r="ES112" i="4"/>
  <c r="ER112" i="4"/>
  <c r="FA112" i="4"/>
  <c r="ER109" i="4"/>
  <c r="EX109" i="4"/>
  <c r="EV109" i="4"/>
  <c r="EW109" i="4" s="1"/>
  <c r="ES109" i="4"/>
  <c r="FA122" i="4"/>
  <c r="EV122" i="4"/>
  <c r="EW122" i="4" s="1"/>
  <c r="ET122" i="4"/>
  <c r="ES122" i="4"/>
  <c r="ER122" i="4"/>
  <c r="EZ123" i="4"/>
  <c r="EY123" i="4"/>
  <c r="EV75" i="4"/>
  <c r="EW75" i="4" s="1"/>
  <c r="ET76" i="4"/>
  <c r="EV81" i="4"/>
  <c r="EW81" i="4" s="1"/>
  <c r="ET82" i="4"/>
  <c r="EV87" i="4"/>
  <c r="EW87" i="4" s="1"/>
  <c r="ET88" i="4"/>
  <c r="ER89" i="4"/>
  <c r="ES90" i="4"/>
  <c r="ER92" i="4"/>
  <c r="ER93" i="4"/>
  <c r="EV94" i="4"/>
  <c r="EW94" i="4" s="1"/>
  <c r="EX99" i="4"/>
  <c r="GP99" i="4"/>
  <c r="FA110" i="4"/>
  <c r="EV110" i="4"/>
  <c r="EW110" i="4" s="1"/>
  <c r="ET110" i="4"/>
  <c r="ES110" i="4"/>
  <c r="EX122" i="4"/>
  <c r="ET92" i="4"/>
  <c r="EX94" i="4"/>
  <c r="ER95" i="4"/>
  <c r="ES98" i="4"/>
  <c r="FA104" i="4"/>
  <c r="ER110" i="4"/>
  <c r="EV112" i="4"/>
  <c r="EW112" i="4" s="1"/>
  <c r="FA99" i="4"/>
  <c r="ET109" i="4"/>
  <c r="EX110" i="4"/>
  <c r="ER121" i="4"/>
  <c r="FA121" i="4"/>
  <c r="EX121" i="4"/>
  <c r="EV121" i="4"/>
  <c r="EW121" i="4" s="1"/>
  <c r="ET121" i="4"/>
  <c r="ES121" i="4"/>
  <c r="FA111" i="4"/>
  <c r="FA123" i="4"/>
  <c r="ES127" i="4"/>
  <c r="FA129" i="4"/>
  <c r="EJ152" i="4"/>
  <c r="FC164" i="4"/>
  <c r="ET127" i="4"/>
  <c r="ER128" i="4"/>
  <c r="FA132" i="4"/>
  <c r="FA134" i="4"/>
  <c r="FA138" i="4"/>
  <c r="EX138" i="4"/>
  <c r="FA124" i="4"/>
  <c r="EY125" i="4"/>
  <c r="ES128" i="4"/>
  <c r="FA130" i="4"/>
  <c r="FA131" i="4"/>
  <c r="ER136" i="4"/>
  <c r="EX141" i="4"/>
  <c r="EV127" i="4"/>
  <c r="EW127" i="4" s="1"/>
  <c r="ET128" i="4"/>
  <c r="ER138" i="4"/>
  <c r="ER100" i="4"/>
  <c r="ES111" i="4"/>
  <c r="FA113" i="4"/>
  <c r="FA119" i="4"/>
  <c r="ES123" i="4"/>
  <c r="FA125" i="4"/>
  <c r="ES129" i="4"/>
  <c r="ER132" i="4"/>
  <c r="EV136" i="4"/>
  <c r="EW136" i="4" s="1"/>
  <c r="ES138" i="4"/>
  <c r="ES100" i="4"/>
  <c r="ET111" i="4"/>
  <c r="ET123" i="4"/>
  <c r="ER124" i="4"/>
  <c r="EX127" i="4"/>
  <c r="EV128" i="4"/>
  <c r="EW128" i="4" s="1"/>
  <c r="ET129" i="4"/>
  <c r="ER130" i="4"/>
  <c r="ES132" i="4"/>
  <c r="ER134" i="4"/>
  <c r="ET138" i="4"/>
  <c r="ER140" i="4"/>
  <c r="EX140" i="4"/>
  <c r="ET140" i="4"/>
  <c r="ES140" i="4"/>
  <c r="EV144" i="4"/>
  <c r="EW144" i="4" s="1"/>
  <c r="ET144" i="4"/>
  <c r="ER144" i="4"/>
  <c r="FA144" i="4"/>
  <c r="EX144" i="4"/>
  <c r="ET100" i="4"/>
  <c r="FA120" i="4"/>
  <c r="ES124" i="4"/>
  <c r="FA126" i="4"/>
  <c r="ES130" i="4"/>
  <c r="ES131" i="4"/>
  <c r="ET132" i="4"/>
  <c r="ES134" i="4"/>
  <c r="ER135" i="4"/>
  <c r="EV150" i="4"/>
  <c r="EW150" i="4" s="1"/>
  <c r="ET150" i="4"/>
  <c r="ER150" i="4"/>
  <c r="FA150" i="4"/>
  <c r="EX150" i="4"/>
  <c r="EX128" i="4"/>
  <c r="ET134" i="4"/>
  <c r="EV138" i="4"/>
  <c r="EW138" i="4" s="1"/>
  <c r="FA127" i="4"/>
  <c r="EV132" i="4"/>
  <c r="EW132" i="4" s="1"/>
  <c r="EV141" i="4"/>
  <c r="EW141" i="4" s="1"/>
  <c r="ER141" i="4"/>
  <c r="EG176" i="4"/>
  <c r="EV134" i="4"/>
  <c r="EW134" i="4" s="1"/>
  <c r="EH145" i="4"/>
  <c r="ES126" i="4"/>
  <c r="FA128" i="4"/>
  <c r="EX132" i="4"/>
  <c r="EV140" i="4"/>
  <c r="EW140" i="4" s="1"/>
  <c r="EI176" i="4"/>
  <c r="EI153" i="4" s="1"/>
  <c r="DO603" i="2" s="1"/>
  <c r="EI145" i="4"/>
  <c r="EI116" i="4" s="1"/>
  <c r="DO601" i="2" s="1"/>
  <c r="ET120" i="4"/>
  <c r="ET126" i="4"/>
  <c r="EX130" i="4"/>
  <c r="ET136" i="4"/>
  <c r="ES136" i="4"/>
  <c r="FA142" i="4"/>
  <c r="ES158" i="4"/>
  <c r="FA160" i="4"/>
  <c r="ES164" i="4"/>
  <c r="FA166" i="4"/>
  <c r="ES170" i="4"/>
  <c r="FA172" i="4"/>
  <c r="ER17" i="5"/>
  <c r="FA24" i="5"/>
  <c r="GO27" i="5"/>
  <c r="ES34" i="5"/>
  <c r="EX156" i="4"/>
  <c r="ET158" i="4"/>
  <c r="ER159" i="4"/>
  <c r="EX162" i="4"/>
  <c r="ET164" i="4"/>
  <c r="ER165" i="4"/>
  <c r="EX168" i="4"/>
  <c r="ET170" i="4"/>
  <c r="ER171" i="4"/>
  <c r="EX174" i="4"/>
  <c r="EO16" i="5"/>
  <c r="FA16" i="5"/>
  <c r="ES17" i="5"/>
  <c r="EG37" i="5"/>
  <c r="EV31" i="5"/>
  <c r="EW31" i="5" s="1"/>
  <c r="ET34" i="5"/>
  <c r="EV36" i="5"/>
  <c r="EW36" i="5" s="1"/>
  <c r="ES36" i="5"/>
  <c r="FD36" i="5"/>
  <c r="ET41" i="5"/>
  <c r="FA25" i="5"/>
  <c r="FD26" i="5"/>
  <c r="ER26" i="5"/>
  <c r="FA26" i="5"/>
  <c r="FC161" i="4"/>
  <c r="EV32" i="5"/>
  <c r="EW32" i="5" s="1"/>
  <c r="ES32" i="5"/>
  <c r="EV34" i="5"/>
  <c r="EW34" i="5" s="1"/>
  <c r="EV41" i="5"/>
  <c r="EW41" i="5" s="1"/>
  <c r="ES142" i="4"/>
  <c r="FA156" i="4"/>
  <c r="ES160" i="4"/>
  <c r="FA162" i="4"/>
  <c r="ES166" i="4"/>
  <c r="FA168" i="4"/>
  <c r="ES172" i="4"/>
  <c r="FA174" i="4"/>
  <c r="EV17" i="5"/>
  <c r="EW17" i="5" s="1"/>
  <c r="ET22" i="5"/>
  <c r="FG22" i="5"/>
  <c r="ER24" i="5"/>
  <c r="FD32" i="5"/>
  <c r="EX34" i="5"/>
  <c r="GO37" i="5"/>
  <c r="ET142" i="4"/>
  <c r="ER149" i="4"/>
  <c r="EX158" i="4"/>
  <c r="EV159" i="4"/>
  <c r="EW159" i="4" s="1"/>
  <c r="EY159" i="4" s="1"/>
  <c r="EX164" i="4"/>
  <c r="EV165" i="4"/>
  <c r="EW165" i="4" s="1"/>
  <c r="EX170" i="4"/>
  <c r="EV171" i="4"/>
  <c r="EW171" i="4" s="1"/>
  <c r="EY171" i="4" s="1"/>
  <c r="ES16" i="5"/>
  <c r="ES24" i="5"/>
  <c r="FD25" i="5"/>
  <c r="ER36" i="5"/>
  <c r="EH43" i="5"/>
  <c r="EX41" i="5"/>
  <c r="EV42" i="5"/>
  <c r="EW42" i="5" s="1"/>
  <c r="FA42" i="5"/>
  <c r="EX42" i="5"/>
  <c r="ER25" i="5"/>
  <c r="ES26" i="5"/>
  <c r="FG26" i="5"/>
  <c r="FG32" i="5"/>
  <c r="FA34" i="5"/>
  <c r="ET149" i="4"/>
  <c r="ER156" i="4"/>
  <c r="ER162" i="4"/>
  <c r="ER168" i="4"/>
  <c r="ER174" i="4"/>
  <c r="EI27" i="5"/>
  <c r="EI19" i="5" s="1"/>
  <c r="ES25" i="5"/>
  <c r="ET26" i="5"/>
  <c r="ES31" i="5"/>
  <c r="EX31" i="5"/>
  <c r="FG31" i="5"/>
  <c r="ER32" i="5"/>
  <c r="GO43" i="5"/>
  <c r="ET156" i="4"/>
  <c r="ET162" i="4"/>
  <c r="ET168" i="4"/>
  <c r="ET174" i="4"/>
  <c r="GO12" i="5"/>
  <c r="FA17" i="5"/>
  <c r="EO17" i="5"/>
  <c r="EV25" i="5"/>
  <c r="EW25" i="5" s="1"/>
  <c r="EV26" i="5"/>
  <c r="EW26" i="5" s="1"/>
  <c r="GP12" i="5"/>
  <c r="FG34" i="5"/>
  <c r="ES41" i="5"/>
  <c r="FD41" i="5"/>
  <c r="ER41" i="5"/>
  <c r="FA41" i="5"/>
  <c r="FG41" i="5"/>
  <c r="FD17" i="5"/>
  <c r="FA22" i="5"/>
  <c r="EX25" i="5"/>
  <c r="EX26" i="5"/>
  <c r="ER31" i="5"/>
  <c r="EX32" i="5"/>
  <c r="ER34" i="5"/>
  <c r="FA36" i="5"/>
  <c r="FG47" i="5"/>
  <c r="ES47" i="5"/>
  <c r="FD47" i="5"/>
  <c r="EV35" i="5"/>
  <c r="EW35" i="5" s="1"/>
  <c r="EV48" i="5"/>
  <c r="EW48" i="5" s="1"/>
  <c r="EX50" i="5"/>
  <c r="EV50" i="5"/>
  <c r="EW50" i="5" s="1"/>
  <c r="ES50" i="5"/>
  <c r="EX52" i="5"/>
  <c r="EV59" i="5"/>
  <c r="EW59" i="5" s="1"/>
  <c r="ET59" i="5"/>
  <c r="FG62" i="5"/>
  <c r="FA66" i="5"/>
  <c r="ER47" i="5"/>
  <c r="FA49" i="5"/>
  <c r="EV49" i="5"/>
  <c r="EW49" i="5" s="1"/>
  <c r="FD49" i="5"/>
  <c r="FG64" i="5"/>
  <c r="ET64" i="5"/>
  <c r="FD64" i="5"/>
  <c r="ER64" i="5"/>
  <c r="FA64" i="5"/>
  <c r="EX64" i="5"/>
  <c r="ES33" i="5"/>
  <c r="ET47" i="5"/>
  <c r="GP49" i="5"/>
  <c r="FG50" i="5"/>
  <c r="FG75" i="5"/>
  <c r="EV47" i="5"/>
  <c r="EW47" i="5" s="1"/>
  <c r="ES64" i="5"/>
  <c r="FA73" i="5"/>
  <c r="EV73" i="5"/>
  <c r="EW73" i="5" s="1"/>
  <c r="FG73" i="5"/>
  <c r="ET73" i="5"/>
  <c r="ES73" i="5"/>
  <c r="FD73" i="5"/>
  <c r="ER73" i="5"/>
  <c r="ER49" i="5"/>
  <c r="FG49" i="5"/>
  <c r="FD52" i="5"/>
  <c r="ER52" i="5"/>
  <c r="FG52" i="5"/>
  <c r="EX54" i="5"/>
  <c r="EV54" i="5"/>
  <c r="EW54" i="5" s="1"/>
  <c r="ES54" i="5"/>
  <c r="FA54" i="5"/>
  <c r="FG60" i="5"/>
  <c r="ET60" i="5"/>
  <c r="FD60" i="5"/>
  <c r="ER60" i="5"/>
  <c r="FA60" i="5"/>
  <c r="EV64" i="5"/>
  <c r="EW64" i="5" s="1"/>
  <c r="ET87" i="5"/>
  <c r="FG87" i="5"/>
  <c r="EH55" i="5"/>
  <c r="EX47" i="5"/>
  <c r="FD48" i="5"/>
  <c r="ER48" i="5"/>
  <c r="ES49" i="5"/>
  <c r="FG54" i="5"/>
  <c r="EG76" i="5"/>
  <c r="FD72" i="5"/>
  <c r="ER72" i="5"/>
  <c r="FA72" i="5"/>
  <c r="EX72" i="5"/>
  <c r="EV72" i="5"/>
  <c r="EW72" i="5" s="1"/>
  <c r="FG72" i="5"/>
  <c r="ET72" i="5"/>
  <c r="ES52" i="5"/>
  <c r="ER54" i="5"/>
  <c r="ES60" i="5"/>
  <c r="FD61" i="5"/>
  <c r="ER61" i="5"/>
  <c r="FA61" i="5"/>
  <c r="EX61" i="5"/>
  <c r="FG61" i="5"/>
  <c r="ET61" i="5"/>
  <c r="EX80" i="5"/>
  <c r="EV80" i="5"/>
  <c r="EW80" i="5" s="1"/>
  <c r="EX82" i="5"/>
  <c r="EV82" i="5"/>
  <c r="EW82" i="5" s="1"/>
  <c r="ET82" i="5"/>
  <c r="ES82" i="5"/>
  <c r="FD82" i="5"/>
  <c r="ER82" i="5"/>
  <c r="FA82" i="5"/>
  <c r="FA47" i="5"/>
  <c r="ES48" i="5"/>
  <c r="ET52" i="5"/>
  <c r="ET54" i="5"/>
  <c r="GP59" i="5"/>
  <c r="EV60" i="5"/>
  <c r="EW60" i="5" s="1"/>
  <c r="FG63" i="5"/>
  <c r="EX91" i="5"/>
  <c r="EV91" i="5"/>
  <c r="EW91" i="5" s="1"/>
  <c r="ES91" i="5"/>
  <c r="FA91" i="5"/>
  <c r="FD91" i="5"/>
  <c r="ET91" i="5"/>
  <c r="ER91" i="5"/>
  <c r="FG91" i="5"/>
  <c r="ET48" i="5"/>
  <c r="EX49" i="5"/>
  <c r="FA50" i="5"/>
  <c r="FG51" i="5"/>
  <c r="ES51" i="5"/>
  <c r="FD51" i="5"/>
  <c r="EV52" i="5"/>
  <c r="EW52" i="5" s="1"/>
  <c r="FA53" i="5"/>
  <c r="EV53" i="5"/>
  <c r="EW53" i="5" s="1"/>
  <c r="FD53" i="5"/>
  <c r="ER53" i="5"/>
  <c r="EX60" i="5"/>
  <c r="FG65" i="5"/>
  <c r="EX70" i="5"/>
  <c r="ET80" i="5"/>
  <c r="EH107" i="5"/>
  <c r="EX90" i="5"/>
  <c r="EV93" i="5"/>
  <c r="EW93" i="5" s="1"/>
  <c r="ET93" i="5"/>
  <c r="FD93" i="5"/>
  <c r="ET94" i="5"/>
  <c r="FG95" i="5"/>
  <c r="ET95" i="5"/>
  <c r="FD95" i="5"/>
  <c r="ER95" i="5"/>
  <c r="FA95" i="5"/>
  <c r="EV104" i="5"/>
  <c r="EW104" i="5" s="1"/>
  <c r="FG104" i="5"/>
  <c r="ET104" i="5"/>
  <c r="ES104" i="5"/>
  <c r="ER104" i="5"/>
  <c r="FB104" i="5"/>
  <c r="FC104" i="5" s="1"/>
  <c r="FD104" i="5" s="1"/>
  <c r="FA104" i="5"/>
  <c r="FG17" i="6"/>
  <c r="EG42" i="6"/>
  <c r="EV65" i="5"/>
  <c r="EW65" i="5" s="1"/>
  <c r="EI107" i="5"/>
  <c r="EX19" i="6"/>
  <c r="EV19" i="6"/>
  <c r="EW19" i="6" s="1"/>
  <c r="FG19" i="6"/>
  <c r="ET19" i="6"/>
  <c r="ES19" i="6"/>
  <c r="ER19" i="6"/>
  <c r="FA19" i="6"/>
  <c r="ER68" i="5"/>
  <c r="FD68" i="5"/>
  <c r="ER74" i="5"/>
  <c r="FD74" i="5"/>
  <c r="EH83" i="5"/>
  <c r="FR23" i="5" s="1"/>
  <c r="EJ107" i="5"/>
  <c r="ES88" i="5"/>
  <c r="FD88" i="5"/>
  <c r="EV18" i="6"/>
  <c r="EW18" i="6" s="1"/>
  <c r="FG18" i="6"/>
  <c r="ET18" i="6"/>
  <c r="ES18" i="6"/>
  <c r="ER18" i="6"/>
  <c r="EZ54" i="6"/>
  <c r="EI83" i="5"/>
  <c r="EV98" i="5"/>
  <c r="EW98" i="5" s="1"/>
  <c r="FG98" i="5"/>
  <c r="ES98" i="5"/>
  <c r="ER98" i="5"/>
  <c r="FB98" i="5"/>
  <c r="FC98" i="5" s="1"/>
  <c r="FD98" i="5" s="1"/>
  <c r="FA98" i="5"/>
  <c r="EJ42" i="6"/>
  <c r="ER63" i="5"/>
  <c r="FD63" i="5"/>
  <c r="ER69" i="5"/>
  <c r="FD69" i="5"/>
  <c r="ER75" i="5"/>
  <c r="FD75" i="5"/>
  <c r="EJ83" i="5"/>
  <c r="FT23" i="5" s="1"/>
  <c r="FG80" i="5"/>
  <c r="ET81" i="5"/>
  <c r="GO107" i="5"/>
  <c r="FG88" i="5"/>
  <c r="ER93" i="5"/>
  <c r="EV95" i="5"/>
  <c r="EW95" i="5" s="1"/>
  <c r="ES96" i="5"/>
  <c r="FD96" i="5"/>
  <c r="ER96" i="5"/>
  <c r="EX96" i="5"/>
  <c r="FG96" i="5"/>
  <c r="ER88" i="5"/>
  <c r="ET90" i="5"/>
  <c r="EX95" i="5"/>
  <c r="ET98" i="5"/>
  <c r="EX18" i="6"/>
  <c r="FC19" i="6"/>
  <c r="ES70" i="5"/>
  <c r="EG27" i="6"/>
  <c r="FA18" i="6"/>
  <c r="EV94" i="5"/>
  <c r="EW94" i="5" s="1"/>
  <c r="FG94" i="5"/>
  <c r="ES94" i="5"/>
  <c r="EX94" i="5"/>
  <c r="ER65" i="5"/>
  <c r="FD65" i="5"/>
  <c r="FG70" i="5"/>
  <c r="FA89" i="5"/>
  <c r="FD89" i="5"/>
  <c r="ER89" i="5"/>
  <c r="ES90" i="5"/>
  <c r="EV101" i="5"/>
  <c r="EW101" i="5" s="1"/>
  <c r="FG101" i="5"/>
  <c r="ET101" i="5"/>
  <c r="ES101" i="5"/>
  <c r="ER101" i="5"/>
  <c r="FB101" i="5"/>
  <c r="FC101" i="5" s="1"/>
  <c r="FD101" i="5" s="1"/>
  <c r="FA101" i="5"/>
  <c r="EI27" i="6"/>
  <c r="EI13" i="6" s="1"/>
  <c r="DO612" i="2" s="1"/>
  <c r="EV70" i="5"/>
  <c r="EW70" i="5" s="1"/>
  <c r="EX88" i="5"/>
  <c r="ET97" i="5"/>
  <c r="FB99" i="5"/>
  <c r="FC99" i="5" s="1"/>
  <c r="FD99" i="5" s="1"/>
  <c r="ET100" i="5"/>
  <c r="FB102" i="5"/>
  <c r="FC102" i="5" s="1"/>
  <c r="FD102" i="5" s="1"/>
  <c r="ET103" i="5"/>
  <c r="FB105" i="5"/>
  <c r="FC105" i="5" s="1"/>
  <c r="FD105" i="5" s="1"/>
  <c r="ET106" i="5"/>
  <c r="FG16" i="6"/>
  <c r="FG22" i="6"/>
  <c r="FC26" i="6"/>
  <c r="EX31" i="6"/>
  <c r="ET33" i="6"/>
  <c r="ER34" i="6"/>
  <c r="FG50" i="6"/>
  <c r="FC91" i="6"/>
  <c r="FA91" i="6"/>
  <c r="EX91" i="6"/>
  <c r="FG91" i="6"/>
  <c r="ET91" i="6"/>
  <c r="ES91" i="6"/>
  <c r="EV91" i="6"/>
  <c r="EW91" i="6" s="1"/>
  <c r="ER91" i="6"/>
  <c r="FG38" i="6"/>
  <c r="ET47" i="6"/>
  <c r="FG47" i="6"/>
  <c r="EJ76" i="6"/>
  <c r="EH76" i="6" s="1"/>
  <c r="EG76" i="6" s="1"/>
  <c r="EX16" i="6"/>
  <c r="EX22" i="6"/>
  <c r="ES25" i="6"/>
  <c r="ES26" i="6"/>
  <c r="FA31" i="6"/>
  <c r="FG34" i="6"/>
  <c r="ES35" i="6"/>
  <c r="ET39" i="6"/>
  <c r="EV41" i="6"/>
  <c r="EW41" i="6" s="1"/>
  <c r="ER92" i="5"/>
  <c r="FD92" i="5"/>
  <c r="FA17" i="6"/>
  <c r="FG20" i="6"/>
  <c r="FG24" i="6"/>
  <c r="ET25" i="6"/>
  <c r="ET26" i="6"/>
  <c r="EX33" i="6"/>
  <c r="EV34" i="6"/>
  <c r="EW34" i="6" s="1"/>
  <c r="ET35" i="6"/>
  <c r="EV39" i="6"/>
  <c r="EW39" i="6" s="1"/>
  <c r="EG67" i="6"/>
  <c r="FG73" i="6"/>
  <c r="FA73" i="6"/>
  <c r="ER38" i="6"/>
  <c r="EH67" i="6"/>
  <c r="ER47" i="6"/>
  <c r="FG51" i="6"/>
  <c r="ES51" i="6"/>
  <c r="FC51" i="6"/>
  <c r="EX51" i="6"/>
  <c r="EG74" i="6"/>
  <c r="FG88" i="6"/>
  <c r="FA88" i="6"/>
  <c r="GO12" i="6"/>
  <c r="EO16" i="6"/>
  <c r="EO17" i="6" s="1"/>
  <c r="FA16" i="6"/>
  <c r="FA22" i="6"/>
  <c r="EV25" i="6"/>
  <c r="EW25" i="6" s="1"/>
  <c r="ER31" i="6"/>
  <c r="EX34" i="6"/>
  <c r="EO37" i="6"/>
  <c r="EO39" i="6" s="1"/>
  <c r="ES38" i="6"/>
  <c r="EI67" i="6"/>
  <c r="EI43" i="6" s="1"/>
  <c r="DO614" i="2" s="1"/>
  <c r="ES47" i="6"/>
  <c r="EV48" i="6"/>
  <c r="EW48" i="6" s="1"/>
  <c r="FG48" i="6"/>
  <c r="ER48" i="6"/>
  <c r="FG56" i="6"/>
  <c r="FA97" i="5"/>
  <c r="FA100" i="5"/>
  <c r="FA103" i="5"/>
  <c r="FA106" i="5"/>
  <c r="GP12" i="6"/>
  <c r="EP16" i="6"/>
  <c r="EP17" i="6" s="1"/>
  <c r="FC16" i="6"/>
  <c r="ER17" i="6"/>
  <c r="FC22" i="6"/>
  <c r="ES31" i="6"/>
  <c r="EX35" i="6"/>
  <c r="EP37" i="6"/>
  <c r="ET38" i="6"/>
  <c r="ER51" i="6"/>
  <c r="ER53" i="6"/>
  <c r="EX53" i="6"/>
  <c r="ET53" i="6"/>
  <c r="ER59" i="6"/>
  <c r="FC59" i="6"/>
  <c r="EX59" i="6"/>
  <c r="EV59" i="6"/>
  <c r="EW59" i="6" s="1"/>
  <c r="ET59" i="6"/>
  <c r="EI74" i="6"/>
  <c r="EI68" i="6" s="1"/>
  <c r="ET31" i="6"/>
  <c r="EV38" i="6"/>
  <c r="EW38" i="6" s="1"/>
  <c r="EV47" i="6"/>
  <c r="EW47" i="6" s="1"/>
  <c r="FC54" i="6"/>
  <c r="EV54" i="6"/>
  <c r="EW54" i="6" s="1"/>
  <c r="EY54" i="6" s="1"/>
  <c r="FG54" i="6"/>
  <c r="ET54" i="6"/>
  <c r="ER54" i="6"/>
  <c r="ER16" i="6"/>
  <c r="ET17" i="6"/>
  <c r="ER22" i="6"/>
  <c r="FG31" i="6"/>
  <c r="ER37" i="6"/>
  <c r="FG37" i="6"/>
  <c r="EX47" i="6"/>
  <c r="ES48" i="6"/>
  <c r="EV51" i="6"/>
  <c r="EW51" i="6" s="1"/>
  <c r="ES59" i="6"/>
  <c r="ER97" i="5"/>
  <c r="ER100" i="5"/>
  <c r="ER103" i="5"/>
  <c r="ER106" i="5"/>
  <c r="EI42" i="6"/>
  <c r="EI28" i="6" s="1"/>
  <c r="DO613" i="2" s="1"/>
  <c r="ER33" i="6"/>
  <c r="EX38" i="6"/>
  <c r="FG39" i="6"/>
  <c r="ES39" i="6"/>
  <c r="FG41" i="6"/>
  <c r="ES41" i="6"/>
  <c r="EX41" i="6"/>
  <c r="ES46" i="6"/>
  <c r="EV46" i="6"/>
  <c r="EW46" i="6" s="1"/>
  <c r="FG46" i="6"/>
  <c r="FG49" i="6"/>
  <c r="ET49" i="6"/>
  <c r="ES49" i="6"/>
  <c r="FC49" i="6"/>
  <c r="ES54" i="6"/>
  <c r="EV52" i="6"/>
  <c r="EW52" i="6" s="1"/>
  <c r="FC55" i="6"/>
  <c r="EX57" i="6"/>
  <c r="EV58" i="6"/>
  <c r="EW58" i="6" s="1"/>
  <c r="ER60" i="6"/>
  <c r="FC61" i="6"/>
  <c r="EX63" i="6"/>
  <c r="ER78" i="6"/>
  <c r="ER79" i="6"/>
  <c r="FG79" i="6"/>
  <c r="FG82" i="6"/>
  <c r="EV89" i="6"/>
  <c r="EW89" i="6" s="1"/>
  <c r="EV95" i="6"/>
  <c r="EW95" i="6" s="1"/>
  <c r="ET95" i="6"/>
  <c r="ES95" i="6"/>
  <c r="FC95" i="6"/>
  <c r="FA95" i="6"/>
  <c r="EX95" i="6"/>
  <c r="EG98" i="6"/>
  <c r="ES81" i="6"/>
  <c r="ER85" i="6"/>
  <c r="EV87" i="6"/>
  <c r="EW87" i="6" s="1"/>
  <c r="EY87" i="6" s="1"/>
  <c r="ER55" i="6"/>
  <c r="ET60" i="6"/>
  <c r="ER61" i="6"/>
  <c r="ES55" i="6"/>
  <c r="FG60" i="6"/>
  <c r="ES61" i="6"/>
  <c r="FC66" i="6"/>
  <c r="ES72" i="6"/>
  <c r="FC72" i="6"/>
  <c r="EI98" i="6"/>
  <c r="EI75" i="6" s="1"/>
  <c r="EV79" i="6"/>
  <c r="EW79" i="6" s="1"/>
  <c r="FG81" i="6"/>
  <c r="ET55" i="6"/>
  <c r="FC57" i="6"/>
  <c r="EV60" i="6"/>
  <c r="EW60" i="6" s="1"/>
  <c r="ET61" i="6"/>
  <c r="FC63" i="6"/>
  <c r="EJ98" i="6"/>
  <c r="EX79" i="6"/>
  <c r="ER81" i="6"/>
  <c r="EV86" i="6"/>
  <c r="EW86" i="6" s="1"/>
  <c r="FG86" i="6"/>
  <c r="ES86" i="6"/>
  <c r="ER86" i="6"/>
  <c r="ES40" i="6"/>
  <c r="FG71" i="6"/>
  <c r="ER71" i="6"/>
  <c r="FC71" i="6"/>
  <c r="EX78" i="6"/>
  <c r="ET81" i="6"/>
  <c r="ER97" i="6"/>
  <c r="FC97" i="6"/>
  <c r="FA97" i="6"/>
  <c r="EX97" i="6"/>
  <c r="FG97" i="6"/>
  <c r="ET97" i="6"/>
  <c r="ES97" i="6"/>
  <c r="ES57" i="6"/>
  <c r="ES63" i="6"/>
  <c r="ER65" i="6"/>
  <c r="ES66" i="6"/>
  <c r="ET72" i="6"/>
  <c r="FA78" i="6"/>
  <c r="FA79" i="6"/>
  <c r="FG80" i="6"/>
  <c r="ES80" i="6"/>
  <c r="ER80" i="6"/>
  <c r="EV81" i="6"/>
  <c r="EW81" i="6" s="1"/>
  <c r="ES83" i="6"/>
  <c r="FC83" i="6"/>
  <c r="FA83" i="6"/>
  <c r="EX83" i="6"/>
  <c r="FG83" i="6"/>
  <c r="ET57" i="6"/>
  <c r="ET63" i="6"/>
  <c r="FC79" i="6"/>
  <c r="ET87" i="6"/>
  <c r="ES87" i="6"/>
  <c r="FC87" i="6"/>
  <c r="ET89" i="6"/>
  <c r="ES89" i="6"/>
  <c r="FC89" i="6"/>
  <c r="FA89" i="6"/>
  <c r="EX89" i="6"/>
  <c r="EX93" i="6"/>
  <c r="FG93" i="6"/>
  <c r="ET93" i="6"/>
  <c r="ES93" i="6"/>
  <c r="FC93" i="6"/>
  <c r="FA93" i="6"/>
  <c r="EV97" i="6"/>
  <c r="EW97" i="6" s="1"/>
  <c r="FG57" i="6"/>
  <c r="FG63" i="6"/>
  <c r="ET64" i="6"/>
  <c r="FG64" i="6"/>
  <c r="ET65" i="6"/>
  <c r="ES71" i="6"/>
  <c r="EV72" i="6"/>
  <c r="EW72" i="6" s="1"/>
  <c r="EX81" i="6"/>
  <c r="ET71" i="6"/>
  <c r="FA85" i="6"/>
  <c r="EX85" i="6"/>
  <c r="FG85" i="6"/>
  <c r="ET85" i="6"/>
  <c r="EX86" i="6"/>
  <c r="ER89" i="6"/>
  <c r="ER93" i="6"/>
  <c r="ER92" i="6"/>
  <c r="ES92" i="6"/>
  <c r="FA94" i="6"/>
  <c r="FG92" i="6"/>
  <c r="DP343" i="1"/>
  <c r="AX343" i="1"/>
  <c r="DP340" i="1"/>
  <c r="DO343" i="1"/>
  <c r="AA413" i="2" s="1"/>
  <c r="AA459" i="16" s="1"/>
  <c r="D306" i="30" s="1"/>
  <c r="C306" i="30" s="1"/>
  <c r="E306" i="30" s="1"/>
  <c r="DO339" i="1"/>
  <c r="AE410" i="2" s="1"/>
  <c r="AE456" i="16" s="1"/>
  <c r="D295" i="30" s="1"/>
  <c r="C295" i="30" s="1"/>
  <c r="E295" i="30" s="1"/>
  <c r="DO338" i="1"/>
  <c r="O410" i="2" s="1"/>
  <c r="O456" i="16" s="1"/>
  <c r="D292" i="30" s="1"/>
  <c r="C292" i="30" s="1"/>
  <c r="E292" i="30" s="1"/>
  <c r="DO281" i="1"/>
  <c r="K330" i="2" s="1"/>
  <c r="DP278" i="1"/>
  <c r="DO285" i="1"/>
  <c r="K336" i="2" s="1"/>
  <c r="DO284" i="1"/>
  <c r="K335" i="2" s="1"/>
  <c r="DO283" i="1"/>
  <c r="K334" i="2" s="1"/>
  <c r="DO282" i="1"/>
  <c r="K333" i="2" s="1"/>
  <c r="DO280" i="1"/>
  <c r="AE329" i="2" s="1"/>
  <c r="AE375" i="16" s="1"/>
  <c r="D244" i="30" s="1"/>
  <c r="C244" i="30" s="1"/>
  <c r="E244" i="30" s="1"/>
  <c r="DO279" i="1"/>
  <c r="U329" i="2" s="1"/>
  <c r="U375" i="16" s="1"/>
  <c r="D242" i="30" s="1"/>
  <c r="C242" i="30" s="1"/>
  <c r="E242" i="30" s="1"/>
  <c r="AH138" i="2"/>
  <c r="AH184" i="16" s="1"/>
  <c r="D95" i="30" s="1"/>
  <c r="C95" i="30" s="1"/>
  <c r="E95" i="30" s="1"/>
  <c r="DP154" i="1"/>
  <c r="DO154" i="1"/>
  <c r="L177" i="2" s="1"/>
  <c r="L223" i="16" s="1"/>
  <c r="D144" i="30" s="1"/>
  <c r="C144" i="30" s="1"/>
  <c r="E144" i="30" s="1"/>
  <c r="DP153" i="1"/>
  <c r="DO153" i="1"/>
  <c r="L176" i="2" s="1"/>
  <c r="L222" i="16" s="1"/>
  <c r="D141" i="30" s="1"/>
  <c r="C141" i="30" s="1"/>
  <c r="E141" i="30" s="1"/>
  <c r="DP152" i="1"/>
  <c r="DO152" i="1"/>
  <c r="AC175" i="2" s="1"/>
  <c r="AC221" i="16" s="1"/>
  <c r="D138" i="30" s="1"/>
  <c r="C138" i="30" s="1"/>
  <c r="E138" i="30" s="1"/>
  <c r="DP151" i="1"/>
  <c r="DO151" i="1"/>
  <c r="L175" i="2" s="1"/>
  <c r="L221" i="16" s="1"/>
  <c r="D135" i="30" s="1"/>
  <c r="C135" i="30" s="1"/>
  <c r="E135" i="30" s="1"/>
  <c r="DP150" i="1"/>
  <c r="DO150" i="1"/>
  <c r="L174" i="2" s="1"/>
  <c r="L220" i="16" s="1"/>
  <c r="D131" i="30" s="1"/>
  <c r="C131" i="30" s="1"/>
  <c r="E131" i="30" s="1"/>
  <c r="DO149" i="1"/>
  <c r="DP148" i="1"/>
  <c r="DO148" i="1"/>
  <c r="AC173" i="2" s="1"/>
  <c r="AC219" i="16" s="1"/>
  <c r="D128" i="30" s="1"/>
  <c r="C128" i="30" s="1"/>
  <c r="E128" i="30" s="1"/>
  <c r="DP147" i="1"/>
  <c r="L173" i="2"/>
  <c r="L219" i="16" s="1"/>
  <c r="D125" i="30" s="1"/>
  <c r="C125" i="30" s="1"/>
  <c r="E125" i="30" s="1"/>
  <c r="DP146" i="1"/>
  <c r="DO146" i="1"/>
  <c r="L172" i="2" s="1"/>
  <c r="L218" i="16" s="1"/>
  <c r="D121" i="30" s="1"/>
  <c r="C121" i="30" s="1"/>
  <c r="E121" i="30" s="1"/>
  <c r="DP145" i="1"/>
  <c r="DO145" i="1"/>
  <c r="L171" i="2" s="1"/>
  <c r="L217" i="16" s="1"/>
  <c r="D118" i="30" s="1"/>
  <c r="C118" i="30" s="1"/>
  <c r="E118" i="30" s="1"/>
  <c r="DP144" i="1"/>
  <c r="DO144" i="1"/>
  <c r="AC170" i="2" s="1"/>
  <c r="AC216" i="16" s="1"/>
  <c r="D115" i="30" s="1"/>
  <c r="C115" i="30" s="1"/>
  <c r="E115" i="30" s="1"/>
  <c r="DP143" i="1"/>
  <c r="DO143" i="1"/>
  <c r="L170" i="2" s="1"/>
  <c r="L216" i="16" s="1"/>
  <c r="D112" i="30" s="1"/>
  <c r="C112" i="30" s="1"/>
  <c r="E112" i="30" s="1"/>
  <c r="EV74" i="3"/>
  <c r="EW74" i="3" s="1"/>
  <c r="EX74" i="3"/>
  <c r="FA74" i="3"/>
  <c r="FB74" i="3"/>
  <c r="FC74" i="3" s="1"/>
  <c r="FD74" i="3"/>
  <c r="FG74" i="3"/>
  <c r="ES63" i="3"/>
  <c r="FA63" i="3"/>
  <c r="FB63" i="3"/>
  <c r="FC63" i="3" s="1"/>
  <c r="FG63" i="3"/>
  <c r="ER63" i="3"/>
  <c r="ET63" i="3"/>
  <c r="EX63" i="3"/>
  <c r="EY63" i="3" s="1"/>
  <c r="EV63" i="3"/>
  <c r="EW63" i="3" s="1"/>
  <c r="EV87" i="5"/>
  <c r="EW87" i="5" s="1"/>
  <c r="EX87" i="5"/>
  <c r="FA87" i="5"/>
  <c r="FD87" i="5"/>
  <c r="ER87" i="5"/>
  <c r="ES87" i="5"/>
  <c r="FA80" i="5"/>
  <c r="FD80" i="5"/>
  <c r="Q359" i="2"/>
  <c r="W359" i="2" s="1"/>
  <c r="DP391" i="1"/>
  <c r="L359" i="2" s="1"/>
  <c r="BJ80" i="16" s="1"/>
  <c r="BJ79" i="16"/>
  <c r="X271" i="16"/>
  <c r="D164" i="30" s="1"/>
  <c r="C164" i="30" s="1"/>
  <c r="E164" i="30" s="1"/>
  <c r="P304" i="16"/>
  <c r="D205" i="30" s="1"/>
  <c r="C205" i="30" s="1"/>
  <c r="E205" i="30" s="1"/>
  <c r="N342" i="16"/>
  <c r="D220" i="30" s="1"/>
  <c r="C220" i="30" s="1"/>
  <c r="E220" i="30" s="1"/>
  <c r="AL375" i="16"/>
  <c r="D245" i="30" s="1"/>
  <c r="C245" i="30" s="1"/>
  <c r="E245" i="30" s="1"/>
  <c r="AI381" i="16"/>
  <c r="D259" i="30" s="1"/>
  <c r="C259" i="30" s="1"/>
  <c r="E259" i="30" s="1"/>
  <c r="BK79" i="16"/>
  <c r="K301" i="16"/>
  <c r="D190" i="30" s="1"/>
  <c r="C190" i="30" s="1"/>
  <c r="E190" i="30" s="1"/>
  <c r="K343" i="16"/>
  <c r="D221" i="30" s="1"/>
  <c r="C221" i="30" s="1"/>
  <c r="E221" i="30" s="1"/>
  <c r="AH424" i="16"/>
  <c r="D275" i="30" s="1"/>
  <c r="C275" i="30" s="1"/>
  <c r="E275" i="30" s="1"/>
  <c r="N31" i="16"/>
  <c r="D12" i="30" s="1"/>
  <c r="C12" i="30" s="1"/>
  <c r="E12" i="30" s="1"/>
  <c r="BF78" i="16"/>
  <c r="BL79" i="16"/>
  <c r="X260" i="16"/>
  <c r="D151" i="30" s="1"/>
  <c r="C151" i="30" s="1"/>
  <c r="E151" i="30" s="1"/>
  <c r="P301" i="16"/>
  <c r="D191" i="30" s="1"/>
  <c r="C191" i="30" s="1"/>
  <c r="E191" i="30" s="1"/>
  <c r="AA304" i="16"/>
  <c r="D207" i="30" s="1"/>
  <c r="C207" i="30" s="1"/>
  <c r="E207" i="30" s="1"/>
  <c r="X343" i="16"/>
  <c r="D222" i="30" s="1"/>
  <c r="C222" i="30" s="1"/>
  <c r="E222" i="30" s="1"/>
  <c r="P376" i="16"/>
  <c r="D247" i="30" s="1"/>
  <c r="C247" i="30" s="1"/>
  <c r="E247" i="30" s="1"/>
  <c r="AF382" i="16"/>
  <c r="D261" i="30" s="1"/>
  <c r="C261" i="30" s="1"/>
  <c r="E261" i="30" s="1"/>
  <c r="BG78" i="16"/>
  <c r="BM79" i="16"/>
  <c r="R296" i="16"/>
  <c r="D176" i="30" s="1"/>
  <c r="C176" i="30" s="1"/>
  <c r="E176" i="30" s="1"/>
  <c r="AH343" i="16"/>
  <c r="D223" i="30" s="1"/>
  <c r="C223" i="30" s="1"/>
  <c r="E223" i="30" s="1"/>
  <c r="AL382" i="16"/>
  <c r="D262" i="30" s="1"/>
  <c r="C262" i="30" s="1"/>
  <c r="E262" i="30" s="1"/>
  <c r="N426" i="16"/>
  <c r="D277" i="30" s="1"/>
  <c r="C277" i="30" s="1"/>
  <c r="E277" i="30" s="1"/>
  <c r="BH78" i="16"/>
  <c r="AH261" i="16"/>
  <c r="D153" i="30" s="1"/>
  <c r="C153" i="30" s="1"/>
  <c r="E153" i="30" s="1"/>
  <c r="AA301" i="16"/>
  <c r="D193" i="30" s="1"/>
  <c r="C193" i="30" s="1"/>
  <c r="E193" i="30" s="1"/>
  <c r="K305" i="16"/>
  <c r="D209" i="30" s="1"/>
  <c r="C209" i="30" s="1"/>
  <c r="E209" i="30" s="1"/>
  <c r="AR382" i="16"/>
  <c r="D263" i="30" s="1"/>
  <c r="C263" i="30" s="1"/>
  <c r="E263" i="30" s="1"/>
  <c r="BI78" i="16"/>
  <c r="N345" i="16"/>
  <c r="D225" i="30" s="1"/>
  <c r="C225" i="30" s="1"/>
  <c r="E225" i="30" s="1"/>
  <c r="K383" i="16"/>
  <c r="D264" i="30" s="1"/>
  <c r="C264" i="30" s="1"/>
  <c r="E264" i="30" s="1"/>
  <c r="K429" i="16"/>
  <c r="D279" i="30" s="1"/>
  <c r="C279" i="30" s="1"/>
  <c r="E279" i="30" s="1"/>
  <c r="AQ296" i="16"/>
  <c r="D179" i="30" s="1"/>
  <c r="C179" i="30" s="1"/>
  <c r="E179" i="30" s="1"/>
  <c r="AL301" i="16"/>
  <c r="D195" i="30" s="1"/>
  <c r="C195" i="30" s="1"/>
  <c r="E195" i="30" s="1"/>
  <c r="W379" i="16"/>
  <c r="D249" i="30" s="1"/>
  <c r="C249" i="30" s="1"/>
  <c r="E249" i="30" s="1"/>
  <c r="P383" i="16"/>
  <c r="D265" i="30" s="1"/>
  <c r="C265" i="30" s="1"/>
  <c r="E265" i="30" s="1"/>
  <c r="X429" i="16"/>
  <c r="D280" i="30" s="1"/>
  <c r="C280" i="30" s="1"/>
  <c r="E280" i="30" s="1"/>
  <c r="K297" i="16"/>
  <c r="D180" i="30" s="1"/>
  <c r="C180" i="30" s="1"/>
  <c r="E180" i="30" s="1"/>
  <c r="AC379" i="16"/>
  <c r="D250" i="30" s="1"/>
  <c r="C250" i="30" s="1"/>
  <c r="E250" i="30" s="1"/>
  <c r="K418" i="16"/>
  <c r="D266" i="30" s="1"/>
  <c r="C266" i="30" s="1"/>
  <c r="E266" i="30" s="1"/>
  <c r="AH429" i="16"/>
  <c r="D281" i="30" s="1"/>
  <c r="C281" i="30" s="1"/>
  <c r="E281" i="30" s="1"/>
  <c r="AI379" i="16"/>
  <c r="D251" i="30" s="1"/>
  <c r="C251" i="30" s="1"/>
  <c r="E251" i="30" s="1"/>
  <c r="X418" i="16"/>
  <c r="D267" i="30" s="1"/>
  <c r="C267" i="30" s="1"/>
  <c r="E267" i="30" s="1"/>
  <c r="AH430" i="16"/>
  <c r="D282" i="30" s="1"/>
  <c r="C282" i="30" s="1"/>
  <c r="E282" i="30" s="1"/>
  <c r="AH418" i="16"/>
  <c r="D268" i="30" s="1"/>
  <c r="C268" i="30" s="1"/>
  <c r="E268" i="30" s="1"/>
  <c r="W380" i="16"/>
  <c r="D253" i="30" s="1"/>
  <c r="C253" i="30" s="1"/>
  <c r="E253" i="30" s="1"/>
  <c r="AH419" i="16"/>
  <c r="D269" i="30" s="1"/>
  <c r="C269" i="30" s="1"/>
  <c r="E269" i="30" s="1"/>
  <c r="N432" i="16"/>
  <c r="D283" i="30" s="1"/>
  <c r="C283" i="30" s="1"/>
  <c r="E283" i="30" s="1"/>
  <c r="N54" i="16"/>
  <c r="D21" i="30" s="1"/>
  <c r="C21" i="30" s="1"/>
  <c r="E21" i="30" s="1"/>
  <c r="K375" i="16"/>
  <c r="D240" i="30" s="1"/>
  <c r="C240" i="30" s="1"/>
  <c r="E240" i="30" s="1"/>
  <c r="AC380" i="16"/>
  <c r="D254" i="30" s="1"/>
  <c r="C254" i="30" s="1"/>
  <c r="E254" i="30" s="1"/>
  <c r="N433" i="16"/>
  <c r="D284" i="30" s="1"/>
  <c r="C284" i="30" s="1"/>
  <c r="E284" i="30" s="1"/>
  <c r="N55" i="16"/>
  <c r="P375" i="16"/>
  <c r="D241" i="30" s="1"/>
  <c r="C241" i="30" s="1"/>
  <c r="E241" i="30" s="1"/>
  <c r="AI380" i="16"/>
  <c r="D255" i="30" s="1"/>
  <c r="C255" i="30" s="1"/>
  <c r="E255" i="30" s="1"/>
  <c r="N421" i="16"/>
  <c r="D270" i="30" s="1"/>
  <c r="C270" i="30" s="1"/>
  <c r="E270" i="30" s="1"/>
  <c r="N56" i="16"/>
  <c r="D23" i="30" s="1"/>
  <c r="C23" i="30" s="1"/>
  <c r="E23" i="30" s="1"/>
  <c r="W381" i="16"/>
  <c r="D257" i="30" s="1"/>
  <c r="C257" i="30" s="1"/>
  <c r="E257" i="30" s="1"/>
  <c r="FH40" i="3" l="1"/>
  <c r="FH58" i="3"/>
  <c r="ES40" i="3"/>
  <c r="DR594" i="2" s="1"/>
  <c r="ES14" i="3"/>
  <c r="DR593" i="2" s="1"/>
  <c r="EZ113" i="4"/>
  <c r="GR70" i="4"/>
  <c r="GR13" i="4"/>
  <c r="EY27" i="4"/>
  <c r="EY65" i="4"/>
  <c r="ES19" i="5"/>
  <c r="GL19" i="5"/>
  <c r="BF90" i="16"/>
  <c r="DQ258" i="1"/>
  <c r="DQ256" i="1"/>
  <c r="C197" i="28"/>
  <c r="E197" i="28" s="1"/>
  <c r="C40" i="28"/>
  <c r="E40" i="28" s="1"/>
  <c r="C259" i="28"/>
  <c r="E259" i="28" s="1"/>
  <c r="DQ270" i="1"/>
  <c r="DQ199" i="1"/>
  <c r="C195" i="28"/>
  <c r="E195" i="28" s="1"/>
  <c r="C37" i="28"/>
  <c r="E37" i="28" s="1"/>
  <c r="EY143" i="4"/>
  <c r="EY64" i="4"/>
  <c r="EY44" i="4"/>
  <c r="EY32" i="4"/>
  <c r="EY131" i="4"/>
  <c r="EZ96" i="4"/>
  <c r="EY88" i="4"/>
  <c r="EY46" i="4"/>
  <c r="FE35" i="3"/>
  <c r="FE38" i="3"/>
  <c r="GQ16" i="4"/>
  <c r="FE59" i="5"/>
  <c r="EI77" i="5"/>
  <c r="FS23" i="5"/>
  <c r="I70" i="17"/>
  <c r="EZ51" i="3"/>
  <c r="EY96" i="3"/>
  <c r="EO18" i="3"/>
  <c r="FE33" i="3"/>
  <c r="EY93" i="3"/>
  <c r="FE33" i="5"/>
  <c r="FE81" i="5"/>
  <c r="EY44" i="3"/>
  <c r="EO19" i="3"/>
  <c r="GL70" i="6"/>
  <c r="D22" i="30"/>
  <c r="C22" i="30" s="1"/>
  <c r="E22" i="30" s="1"/>
  <c r="G9" i="32"/>
  <c r="J9" i="32" s="1"/>
  <c r="B2" i="33" s="1"/>
  <c r="DQ317" i="1"/>
  <c r="D54" i="30"/>
  <c r="C54" i="30" s="1"/>
  <c r="E54" i="30" s="1"/>
  <c r="G31" i="32"/>
  <c r="J31" i="32" s="1"/>
  <c r="X2" i="33" s="1"/>
  <c r="D56" i="30"/>
  <c r="C56" i="30" s="1"/>
  <c r="E56" i="30" s="1"/>
  <c r="G33" i="32"/>
  <c r="J33" i="32" s="1"/>
  <c r="Z2" i="33" s="1"/>
  <c r="D55" i="30"/>
  <c r="C55" i="30" s="1"/>
  <c r="E55" i="30" s="1"/>
  <c r="G32" i="32"/>
  <c r="J32" i="32" s="1"/>
  <c r="Y2" i="33" s="1"/>
  <c r="DS109" i="1"/>
  <c r="DQ123" i="1" s="1"/>
  <c r="FE66" i="5"/>
  <c r="FE92" i="3"/>
  <c r="EY114" i="4"/>
  <c r="GL29" i="6"/>
  <c r="DQ223" i="1"/>
  <c r="AR255" i="2" s="1"/>
  <c r="AR301" i="16" s="1"/>
  <c r="D196" i="30" s="1"/>
  <c r="C196" i="30" s="1"/>
  <c r="E196" i="30" s="1"/>
  <c r="FE20" i="6"/>
  <c r="DQ333" i="1"/>
  <c r="DQ319" i="1"/>
  <c r="DQ331" i="1"/>
  <c r="DQ185" i="1"/>
  <c r="C133" i="28"/>
  <c r="E133" i="28" s="1"/>
  <c r="DS107" i="1"/>
  <c r="DQ121" i="1" s="1"/>
  <c r="D169" i="28"/>
  <c r="D50" i="28"/>
  <c r="EZ76" i="4"/>
  <c r="GL77" i="6"/>
  <c r="DQ187" i="1"/>
  <c r="D291" i="28"/>
  <c r="GP37" i="5" a="1"/>
  <c r="GP37" i="5" s="1"/>
  <c r="EZ95" i="4"/>
  <c r="EY62" i="4"/>
  <c r="FE71" i="5"/>
  <c r="D233" i="28"/>
  <c r="FF83" i="3"/>
  <c r="GL77" i="5"/>
  <c r="GL14" i="6"/>
  <c r="FH102" i="3"/>
  <c r="D48" i="28"/>
  <c r="FE52" i="6"/>
  <c r="EY126" i="4"/>
  <c r="GL44" i="6"/>
  <c r="C131" i="28"/>
  <c r="E131" i="28" s="1"/>
  <c r="B50" i="28"/>
  <c r="BF35" i="2"/>
  <c r="N35" i="2" s="1"/>
  <c r="G24" i="32" s="1"/>
  <c r="J24" i="32" s="1"/>
  <c r="Q2" i="33" s="1"/>
  <c r="B48" i="28"/>
  <c r="BF33" i="2"/>
  <c r="N33" i="2" s="1"/>
  <c r="N33" i="16" s="1"/>
  <c r="B305" i="28"/>
  <c r="C305" i="28" s="1"/>
  <c r="E305" i="28" s="1"/>
  <c r="BF392" i="2"/>
  <c r="N392" i="2" s="1"/>
  <c r="N438" i="16" s="1"/>
  <c r="D291" i="30" s="1"/>
  <c r="C291" i="30" s="1"/>
  <c r="E291" i="30" s="1"/>
  <c r="B303" i="28"/>
  <c r="C303" i="28" s="1"/>
  <c r="E303" i="28" s="1"/>
  <c r="BF390" i="2"/>
  <c r="N390" i="2" s="1"/>
  <c r="B291" i="28"/>
  <c r="BF381" i="2"/>
  <c r="B289" i="28"/>
  <c r="BF379" i="2"/>
  <c r="N379" i="2" s="1"/>
  <c r="N425" i="16" s="1"/>
  <c r="D276" i="30" s="1"/>
  <c r="C276" i="30" s="1"/>
  <c r="E276" i="30" s="1"/>
  <c r="D289" i="28"/>
  <c r="B247" i="28"/>
  <c r="C247" i="28" s="1"/>
  <c r="E247" i="28" s="1"/>
  <c r="BF311" i="2"/>
  <c r="N311" i="2" s="1"/>
  <c r="N357" i="16" s="1"/>
  <c r="D239" i="30" s="1"/>
  <c r="C239" i="30" s="1"/>
  <c r="E239" i="30" s="1"/>
  <c r="B245" i="28"/>
  <c r="C245" i="28" s="1"/>
  <c r="E245" i="28" s="1"/>
  <c r="BF309" i="2"/>
  <c r="N309" i="2" s="1"/>
  <c r="N355" i="16" s="1"/>
  <c r="D237" i="30" s="1"/>
  <c r="C237" i="30" s="1"/>
  <c r="E237" i="30" s="1"/>
  <c r="B233" i="28"/>
  <c r="BF300" i="2"/>
  <c r="N300" i="2" s="1"/>
  <c r="N346" i="16" s="1"/>
  <c r="D226" i="30" s="1"/>
  <c r="C226" i="30" s="1"/>
  <c r="E226" i="30" s="1"/>
  <c r="B231" i="28"/>
  <c r="C231" i="28" s="1"/>
  <c r="E231" i="28" s="1"/>
  <c r="BF298" i="2"/>
  <c r="D183" i="28"/>
  <c r="B183" i="28"/>
  <c r="BF234" i="2"/>
  <c r="N234" i="2" s="1"/>
  <c r="B181" i="28"/>
  <c r="C181" i="28" s="1"/>
  <c r="E181" i="28" s="1"/>
  <c r="BF232" i="2"/>
  <c r="B169" i="28"/>
  <c r="BF223" i="2"/>
  <c r="N223" i="2" s="1"/>
  <c r="N269" i="16" s="1"/>
  <c r="B167" i="28"/>
  <c r="C167" i="28" s="1"/>
  <c r="E167" i="28" s="1"/>
  <c r="BF221" i="2"/>
  <c r="N221" i="2" s="1"/>
  <c r="N267" i="16" s="1"/>
  <c r="B119" i="28"/>
  <c r="C119" i="28" s="1"/>
  <c r="E119" i="28" s="1"/>
  <c r="BF152" i="2"/>
  <c r="B117" i="28"/>
  <c r="C117" i="28" s="1"/>
  <c r="E117" i="28" s="1"/>
  <c r="BF150" i="2"/>
  <c r="B105" i="28"/>
  <c r="C105" i="28" s="1"/>
  <c r="E105" i="28" s="1"/>
  <c r="BF141" i="2"/>
  <c r="B103" i="28"/>
  <c r="C103" i="28" s="1"/>
  <c r="E103" i="28" s="1"/>
  <c r="BF139" i="2"/>
  <c r="C39" i="28"/>
  <c r="E39" i="28" s="1"/>
  <c r="B60" i="28"/>
  <c r="C60" i="28" s="1"/>
  <c r="E60" i="28" s="1"/>
  <c r="BF46" i="2"/>
  <c r="N46" i="2" s="1"/>
  <c r="G30" i="32" s="1"/>
  <c r="J30" i="32" s="1"/>
  <c r="W2" i="33" s="1"/>
  <c r="B58" i="28"/>
  <c r="C58" i="28" s="1"/>
  <c r="BF44" i="2"/>
  <c r="N44" i="2" s="1"/>
  <c r="O457" i="16"/>
  <c r="D298" i="30" s="1"/>
  <c r="C298" i="30" s="1"/>
  <c r="E298" i="30" s="1"/>
  <c r="T457" i="16"/>
  <c r="D299" i="30" s="1"/>
  <c r="C299" i="30" s="1"/>
  <c r="E299" i="30" s="1"/>
  <c r="FF59" i="5"/>
  <c r="EY59" i="5"/>
  <c r="GR153" i="4"/>
  <c r="EZ149" i="4"/>
  <c r="EZ119" i="4"/>
  <c r="EY81" i="5"/>
  <c r="GL14" i="5"/>
  <c r="GF14" i="5"/>
  <c r="GF28" i="5"/>
  <c r="GF77" i="5"/>
  <c r="GL86" i="5"/>
  <c r="GF86" i="5"/>
  <c r="GF58" i="5"/>
  <c r="EZ139" i="4"/>
  <c r="EY101" i="4"/>
  <c r="FH71" i="3"/>
  <c r="EY25" i="3"/>
  <c r="GL58" i="5"/>
  <c r="GL44" i="5"/>
  <c r="GF44" i="5"/>
  <c r="GL38" i="5"/>
  <c r="GF38" i="5"/>
  <c r="GL28" i="5"/>
  <c r="EY34" i="4"/>
  <c r="EZ49" i="3"/>
  <c r="ES13" i="4"/>
  <c r="EO40" i="6"/>
  <c r="EP38" i="6"/>
  <c r="EP39" i="6" s="1"/>
  <c r="GQ39" i="6" s="1"/>
  <c r="EY52" i="3"/>
  <c r="FE32" i="3"/>
  <c r="EZ32" i="3"/>
  <c r="EY22" i="5"/>
  <c r="EO22" i="5"/>
  <c r="EY129" i="4"/>
  <c r="EY33" i="3"/>
  <c r="FF54" i="5"/>
  <c r="EP22" i="5"/>
  <c r="GP115" i="4" a="1"/>
  <c r="GP115" i="4" s="1"/>
  <c r="EY72" i="6"/>
  <c r="EY82" i="6"/>
  <c r="EY88" i="6"/>
  <c r="EZ88" i="6"/>
  <c r="EY92" i="6"/>
  <c r="EY37" i="6"/>
  <c r="EP18" i="6"/>
  <c r="EP19" i="6" s="1"/>
  <c r="EP20" i="6" s="1"/>
  <c r="EP21" i="6" s="1"/>
  <c r="EY20" i="6"/>
  <c r="EZ20" i="6"/>
  <c r="EO18" i="6"/>
  <c r="EY93" i="5"/>
  <c r="FF90" i="5"/>
  <c r="GP83" i="5" a="1"/>
  <c r="GP83" i="5" s="1"/>
  <c r="GP76" i="5" a="1"/>
  <c r="GP76" i="5" s="1"/>
  <c r="EY69" i="5"/>
  <c r="EY65" i="5"/>
  <c r="FE62" i="5"/>
  <c r="FF50" i="5"/>
  <c r="FE34" i="5"/>
  <c r="EY33" i="5"/>
  <c r="EZ24" i="5"/>
  <c r="GP27" i="5" a="1"/>
  <c r="GP27" i="5" s="1"/>
  <c r="FE171" i="4"/>
  <c r="FE158" i="4"/>
  <c r="FE170" i="4"/>
  <c r="FE169" i="4"/>
  <c r="FE163" i="4"/>
  <c r="FE164" i="4"/>
  <c r="FE161" i="4"/>
  <c r="FE175" i="4"/>
  <c r="FE167" i="4"/>
  <c r="EZ173" i="4"/>
  <c r="EY169" i="4"/>
  <c r="EZ159" i="4"/>
  <c r="EZ165" i="4"/>
  <c r="EZ161" i="4"/>
  <c r="GP176" i="4" a="1"/>
  <c r="GP176" i="4" s="1"/>
  <c r="EZ160" i="4"/>
  <c r="EZ163" i="4"/>
  <c r="EZ171" i="4"/>
  <c r="EY134" i="4"/>
  <c r="EY135" i="4"/>
  <c r="EY142" i="4"/>
  <c r="EY137" i="4"/>
  <c r="EY76" i="4"/>
  <c r="EY124" i="4"/>
  <c r="EY77" i="4"/>
  <c r="EZ81" i="4"/>
  <c r="EZ74" i="4"/>
  <c r="EZ86" i="4"/>
  <c r="EZ79" i="4"/>
  <c r="EZ80" i="4"/>
  <c r="EZ82" i="4"/>
  <c r="EZ89" i="4"/>
  <c r="EZ90" i="4"/>
  <c r="EY87" i="4"/>
  <c r="EY75" i="4"/>
  <c r="EY81" i="4"/>
  <c r="EY74" i="4"/>
  <c r="EZ28" i="4"/>
  <c r="EZ30" i="4"/>
  <c r="EZ52" i="4"/>
  <c r="EZ34" i="4"/>
  <c r="EZ55" i="4"/>
  <c r="EZ26" i="4"/>
  <c r="EZ68" i="4"/>
  <c r="EZ48" i="4"/>
  <c r="EZ42" i="4"/>
  <c r="EZ27" i="4"/>
  <c r="EZ64" i="4"/>
  <c r="EZ32" i="4"/>
  <c r="EZ16" i="4"/>
  <c r="EY29" i="4"/>
  <c r="EY23" i="4"/>
  <c r="EZ29" i="4"/>
  <c r="EY37" i="4"/>
  <c r="EY58" i="4"/>
  <c r="EZ37" i="4"/>
  <c r="EY38" i="4"/>
  <c r="EY30" i="4"/>
  <c r="EY26" i="4"/>
  <c r="EZ53" i="4"/>
  <c r="EY42" i="4"/>
  <c r="EZ23" i="4"/>
  <c r="EZ18" i="3"/>
  <c r="EZ21" i="3"/>
  <c r="EZ62" i="3"/>
  <c r="FE49" i="3"/>
  <c r="EY55" i="3"/>
  <c r="EZ96" i="3"/>
  <c r="EZ93" i="3"/>
  <c r="EZ83" i="3"/>
  <c r="EZ98" i="3"/>
  <c r="EY76" i="3"/>
  <c r="EY90" i="3"/>
  <c r="EY85" i="3"/>
  <c r="FF63" i="3"/>
  <c r="EZ68" i="3"/>
  <c r="EZ64" i="3"/>
  <c r="EY68" i="3"/>
  <c r="EY56" i="3"/>
  <c r="EY49" i="3"/>
  <c r="EY51" i="3"/>
  <c r="FE44" i="3"/>
  <c r="EZ28" i="3"/>
  <c r="EZ29" i="3"/>
  <c r="EY21" i="3"/>
  <c r="EY151" i="4"/>
  <c r="EY69" i="3"/>
  <c r="DQ201" i="1"/>
  <c r="DQ137" i="1"/>
  <c r="DQ135" i="1"/>
  <c r="EO18" i="4"/>
  <c r="EP18" i="4"/>
  <c r="EY18" i="4"/>
  <c r="EZ18" i="4"/>
  <c r="FE85" i="6"/>
  <c r="EZ87" i="4"/>
  <c r="GP43" i="5" a="1"/>
  <c r="GP43" i="5" s="1"/>
  <c r="FE21" i="6"/>
  <c r="EY161" i="4"/>
  <c r="EZ135" i="4"/>
  <c r="FF84" i="6"/>
  <c r="EY71" i="5"/>
  <c r="FE103" i="5"/>
  <c r="EG10" i="6"/>
  <c r="EY173" i="4"/>
  <c r="ES38" i="5"/>
  <c r="DR607" i="2" s="1"/>
  <c r="EY90" i="6"/>
  <c r="EY100" i="4"/>
  <c r="GP145" i="4" a="1"/>
  <c r="GP145" i="4" s="1"/>
  <c r="EJ146" i="4"/>
  <c r="DP602" i="2" s="1"/>
  <c r="GQ77" i="3" a="1"/>
  <c r="GQ77" i="3" s="1"/>
  <c r="GP71" i="3" s="1"/>
  <c r="FA74" i="6"/>
  <c r="EY16" i="5"/>
  <c r="FG43" i="5"/>
  <c r="I144" i="18"/>
  <c r="EZ81" i="3"/>
  <c r="EZ46" i="3"/>
  <c r="EZ54" i="3"/>
  <c r="EG11" i="3"/>
  <c r="EY62" i="3"/>
  <c r="FE18" i="3"/>
  <c r="EP18" i="3"/>
  <c r="ES13" i="5"/>
  <c r="DR604" i="2" s="1"/>
  <c r="EY66" i="5"/>
  <c r="FE51" i="3"/>
  <c r="EY53" i="3"/>
  <c r="DR605" i="2"/>
  <c r="EY120" i="4"/>
  <c r="EY86" i="4"/>
  <c r="EZ76" i="3"/>
  <c r="FE23" i="6"/>
  <c r="EY133" i="4"/>
  <c r="EY79" i="4"/>
  <c r="EY89" i="3"/>
  <c r="DO616" i="2"/>
  <c r="EJ75" i="6"/>
  <c r="DP616" i="2" s="1"/>
  <c r="FS22" i="5"/>
  <c r="EK610" i="2" s="1"/>
  <c r="DO610" i="2"/>
  <c r="EY64" i="3"/>
  <c r="EI38" i="5"/>
  <c r="DO607" i="2" s="1"/>
  <c r="ES77" i="5"/>
  <c r="DR610" i="2" s="1"/>
  <c r="FB68" i="6"/>
  <c r="DZ615" i="2" s="1"/>
  <c r="EV68" i="6"/>
  <c r="DT615" i="2" s="1"/>
  <c r="ES28" i="5"/>
  <c r="DR606" i="2" s="1"/>
  <c r="FF34" i="5"/>
  <c r="EY136" i="4"/>
  <c r="ES44" i="5"/>
  <c r="DR608" i="2" s="1"/>
  <c r="EY84" i="6"/>
  <c r="FF20" i="6"/>
  <c r="EV75" i="6"/>
  <c r="DT616" i="2" s="1"/>
  <c r="FG83" i="5"/>
  <c r="EY28" i="4"/>
  <c r="EY83" i="3"/>
  <c r="FB75" i="6"/>
  <c r="DZ616" i="2" s="1"/>
  <c r="FE84" i="3"/>
  <c r="EZ53" i="5"/>
  <c r="EY68" i="4"/>
  <c r="EY24" i="4"/>
  <c r="DO606" i="2"/>
  <c r="FS18" i="5"/>
  <c r="EK606" i="2" s="1"/>
  <c r="EJ28" i="5"/>
  <c r="DP606" i="2" s="1"/>
  <c r="FD107" i="5"/>
  <c r="EY119" i="4"/>
  <c r="EY75" i="5"/>
  <c r="ES84" i="5"/>
  <c r="DR611" i="2" s="1"/>
  <c r="EI84" i="5"/>
  <c r="FS24" i="5" s="1"/>
  <c r="EK611" i="2" s="1"/>
  <c r="FA107" i="5"/>
  <c r="EJ68" i="6"/>
  <c r="DP615" i="2" s="1"/>
  <c r="DO615" i="2"/>
  <c r="ES153" i="4"/>
  <c r="DR603" i="2" s="1"/>
  <c r="EZ26" i="3"/>
  <c r="EY26" i="3"/>
  <c r="DO605" i="2"/>
  <c r="FS17" i="5"/>
  <c r="EK605" i="2" s="1"/>
  <c r="EJ19" i="5"/>
  <c r="EZ22" i="5"/>
  <c r="EV13" i="5"/>
  <c r="DO604" i="2"/>
  <c r="FS16" i="5"/>
  <c r="EK604" i="2" s="1"/>
  <c r="EJ13" i="5"/>
  <c r="ES78" i="3"/>
  <c r="DR597" i="2" s="1"/>
  <c r="EZ69" i="3"/>
  <c r="FS20" i="4"/>
  <c r="EK602" i="2" s="1"/>
  <c r="DO602" i="2"/>
  <c r="EJ71" i="3"/>
  <c r="FU20" i="3" s="1"/>
  <c r="EL596" i="2" s="1"/>
  <c r="FG16" i="4"/>
  <c r="FS16" i="4"/>
  <c r="EK598" i="2" s="1"/>
  <c r="DO598" i="2"/>
  <c r="FE81" i="3"/>
  <c r="FE101" i="3" s="1" a="1"/>
  <c r="FE101" i="3" s="1"/>
  <c r="GA21" i="3" s="1"/>
  <c r="ER597" i="2" s="1"/>
  <c r="ES71" i="3"/>
  <c r="DR596" i="2" s="1"/>
  <c r="FT21" i="3"/>
  <c r="EK597" i="2" s="1"/>
  <c r="DO597" i="2"/>
  <c r="FT20" i="3"/>
  <c r="EK596" i="2" s="1"/>
  <c r="EZ37" i="3"/>
  <c r="EZ34" i="3"/>
  <c r="EZ25" i="3"/>
  <c r="FE22" i="3"/>
  <c r="EZ20" i="3"/>
  <c r="FS18" i="4"/>
  <c r="EK600" i="2" s="1"/>
  <c r="DO600" i="2"/>
  <c r="FT19" i="3"/>
  <c r="EK595" i="2" s="1"/>
  <c r="DO595" i="2"/>
  <c r="EZ38" i="3"/>
  <c r="EY18" i="3"/>
  <c r="EV14" i="3"/>
  <c r="FT17" i="3"/>
  <c r="EK593" i="2" s="1"/>
  <c r="DO593" i="2"/>
  <c r="EJ14" i="3"/>
  <c r="DP593" i="2" s="1"/>
  <c r="EY74" i="5"/>
  <c r="ES56" i="5"/>
  <c r="DR609" i="2" s="1"/>
  <c r="FS21" i="5"/>
  <c r="EK609" i="2" s="1"/>
  <c r="DO609" i="2"/>
  <c r="EY175" i="4"/>
  <c r="EZ82" i="6"/>
  <c r="EY66" i="6"/>
  <c r="EY50" i="6"/>
  <c r="ES75" i="6"/>
  <c r="DR616" i="2" s="1"/>
  <c r="GP18" i="5" a="1"/>
  <c r="GP18" i="5" s="1"/>
  <c r="FE97" i="5"/>
  <c r="EY167" i="4"/>
  <c r="FC159" i="4"/>
  <c r="FE159" i="4" s="1"/>
  <c r="EY98" i="3"/>
  <c r="EY25" i="6"/>
  <c r="FE35" i="6"/>
  <c r="EZ72" i="6"/>
  <c r="EY73" i="6"/>
  <c r="EZ73" i="6"/>
  <c r="EY61" i="6"/>
  <c r="EY60" i="6"/>
  <c r="EZ49" i="6"/>
  <c r="EY48" i="6"/>
  <c r="EY46" i="6"/>
  <c r="FE46" i="6"/>
  <c r="EY39" i="6"/>
  <c r="EY23" i="6"/>
  <c r="EY21" i="6"/>
  <c r="EY64" i="6"/>
  <c r="FF62" i="6"/>
  <c r="FE58" i="6"/>
  <c r="FF52" i="6"/>
  <c r="FF32" i="6"/>
  <c r="FE32" i="6"/>
  <c r="EZ48" i="6"/>
  <c r="GQ36" i="6"/>
  <c r="EY26" i="6"/>
  <c r="EZ58" i="4"/>
  <c r="EY82" i="4"/>
  <c r="EZ73" i="5"/>
  <c r="EY94" i="6"/>
  <c r="EY165" i="4"/>
  <c r="GM44" i="5"/>
  <c r="GO44" i="5" s="1"/>
  <c r="FF61" i="3"/>
  <c r="EY67" i="5"/>
  <c r="FF86" i="3"/>
  <c r="EZ60" i="6"/>
  <c r="FE41" i="6"/>
  <c r="EY63" i="5"/>
  <c r="EY17" i="6"/>
  <c r="EZ75" i="4"/>
  <c r="EX99" i="5"/>
  <c r="FE42" i="5"/>
  <c r="EY48" i="4"/>
  <c r="EY50" i="4"/>
  <c r="EX100" i="5"/>
  <c r="EY100" i="5" s="1"/>
  <c r="FC97" i="4"/>
  <c r="P305" i="16"/>
  <c r="D210" i="30" s="1"/>
  <c r="C210" i="30" s="1"/>
  <c r="E210" i="30" s="1"/>
  <c r="EY32" i="6"/>
  <c r="EJ106" i="4"/>
  <c r="DP600" i="2" s="1"/>
  <c r="GP107" i="5" a="1"/>
  <c r="GP107" i="5" s="1"/>
  <c r="GQ101" i="3" a="1"/>
  <c r="GQ101" i="3" s="1"/>
  <c r="FG18" i="5"/>
  <c r="EY56" i="6"/>
  <c r="FE18" i="4"/>
  <c r="EZ59" i="5"/>
  <c r="FB19" i="5"/>
  <c r="FF94" i="5"/>
  <c r="EY55" i="6"/>
  <c r="EY90" i="4"/>
  <c r="EY96" i="6"/>
  <c r="EZ31" i="3"/>
  <c r="GP105" i="4" a="1"/>
  <c r="GP105" i="4" s="1"/>
  <c r="EZ103" i="4"/>
  <c r="EY103" i="4"/>
  <c r="FA70" i="3"/>
  <c r="EY163" i="4"/>
  <c r="EJ56" i="5"/>
  <c r="EH56" i="5" s="1"/>
  <c r="DN609" i="2" s="1"/>
  <c r="FC96" i="4"/>
  <c r="FE90" i="6"/>
  <c r="EZ47" i="4"/>
  <c r="EJ78" i="3"/>
  <c r="EY149" i="4"/>
  <c r="I140" i="18"/>
  <c r="EY16" i="4"/>
  <c r="EY22" i="4"/>
  <c r="I148" i="18"/>
  <c r="EY157" i="4"/>
  <c r="I146" i="18"/>
  <c r="EZ17" i="3"/>
  <c r="GP69" i="4" a="1"/>
  <c r="GP69" i="4" s="1"/>
  <c r="EJ13" i="4"/>
  <c r="DP598" i="2" s="1"/>
  <c r="GQ37" i="6"/>
  <c r="GR28" i="3"/>
  <c r="FE40" i="6"/>
  <c r="FF40" i="6"/>
  <c r="FE56" i="6"/>
  <c r="FF56" i="6"/>
  <c r="FC34" i="4"/>
  <c r="EZ22" i="3"/>
  <c r="EY22" i="3"/>
  <c r="EX98" i="5"/>
  <c r="EZ98" i="5" s="1"/>
  <c r="EZ83" i="4"/>
  <c r="EY83" i="4"/>
  <c r="FE137" i="4"/>
  <c r="EY27" i="3"/>
  <c r="EZ24" i="6"/>
  <c r="EY24" i="6"/>
  <c r="EZ85" i="4"/>
  <c r="EY85" i="4"/>
  <c r="FF56" i="3"/>
  <c r="FE56" i="3"/>
  <c r="EY36" i="6"/>
  <c r="EZ36" i="6"/>
  <c r="FF88" i="3"/>
  <c r="FE88" i="3"/>
  <c r="FE26" i="4"/>
  <c r="FB58" i="3"/>
  <c r="FE131" i="4"/>
  <c r="FF65" i="6"/>
  <c r="FE65" i="6"/>
  <c r="EX74" i="6"/>
  <c r="FG98" i="6"/>
  <c r="EY80" i="6"/>
  <c r="EY65" i="6"/>
  <c r="EZ71" i="6"/>
  <c r="EY71" i="6"/>
  <c r="FG74" i="6"/>
  <c r="EV77" i="5"/>
  <c r="EZ89" i="5"/>
  <c r="GQ17" i="6"/>
  <c r="EJ77" i="5"/>
  <c r="GP55" i="5" a="1"/>
  <c r="GP55" i="5" s="1"/>
  <c r="EY36" i="5"/>
  <c r="FF31" i="5"/>
  <c r="EY24" i="5"/>
  <c r="ES58" i="3"/>
  <c r="DR595" i="2" s="1"/>
  <c r="GQ70" i="3" a="1"/>
  <c r="GQ70" i="3" s="1"/>
  <c r="GP58" i="3" s="1"/>
  <c r="GP70" i="3" s="1"/>
  <c r="FE36" i="6"/>
  <c r="FF36" i="6"/>
  <c r="EZ102" i="4"/>
  <c r="EY102" i="4"/>
  <c r="ES68" i="6"/>
  <c r="DR615" i="2" s="1"/>
  <c r="EY58" i="6"/>
  <c r="FE16" i="4"/>
  <c r="EZ172" i="4"/>
  <c r="EY172" i="4"/>
  <c r="FE37" i="3"/>
  <c r="FF37" i="3"/>
  <c r="EZ92" i="3"/>
  <c r="EY92" i="3"/>
  <c r="FA115" i="4"/>
  <c r="EY35" i="3"/>
  <c r="EZ35" i="3"/>
  <c r="FB13" i="6"/>
  <c r="ES116" i="4"/>
  <c r="DR601" i="2" s="1"/>
  <c r="ES106" i="4"/>
  <c r="DR600" i="2" s="1"/>
  <c r="I143" i="18"/>
  <c r="I145" i="18"/>
  <c r="FG67" i="6"/>
  <c r="FA105" i="4"/>
  <c r="FB78" i="3"/>
  <c r="EO20" i="3"/>
  <c r="EZ40" i="6"/>
  <c r="EY40" i="6"/>
  <c r="EZ93" i="4"/>
  <c r="EY93" i="4"/>
  <c r="EZ23" i="3"/>
  <c r="EY23" i="3"/>
  <c r="FE65" i="3"/>
  <c r="FF65" i="3"/>
  <c r="EZ65" i="3"/>
  <c r="EY65" i="3"/>
  <c r="FG42" i="6"/>
  <c r="FA83" i="5"/>
  <c r="FW23" i="5" s="1"/>
  <c r="EV19" i="5"/>
  <c r="EZ97" i="4"/>
  <c r="EY97" i="4"/>
  <c r="EZ166" i="4"/>
  <c r="EY166" i="4"/>
  <c r="FC85" i="4"/>
  <c r="FF26" i="3"/>
  <c r="FE26" i="3"/>
  <c r="FF89" i="3"/>
  <c r="FE89" i="3"/>
  <c r="FF54" i="3"/>
  <c r="FE54" i="3"/>
  <c r="FF21" i="3"/>
  <c r="FE21" i="3"/>
  <c r="FF67" i="3"/>
  <c r="FE67" i="3"/>
  <c r="FF30" i="3"/>
  <c r="FE30" i="3"/>
  <c r="EZ30" i="3"/>
  <c r="EY30" i="3"/>
  <c r="FF29" i="3"/>
  <c r="FE29" i="3"/>
  <c r="FD70" i="3"/>
  <c r="EX103" i="5"/>
  <c r="EZ103" i="5" s="1"/>
  <c r="FE24" i="6"/>
  <c r="EY19" i="3"/>
  <c r="EZ33" i="4"/>
  <c r="EY33" i="4"/>
  <c r="FF53" i="3"/>
  <c r="FE53" i="3"/>
  <c r="EZ19" i="4"/>
  <c r="EY19" i="4"/>
  <c r="EY52" i="4"/>
  <c r="FB40" i="3"/>
  <c r="FF96" i="6"/>
  <c r="FE96" i="6"/>
  <c r="FF68" i="3"/>
  <c r="FE68" i="3"/>
  <c r="EZ91" i="4"/>
  <c r="EY91" i="4"/>
  <c r="FC73" i="4"/>
  <c r="EZ86" i="3"/>
  <c r="EY86" i="3"/>
  <c r="EV43" i="6"/>
  <c r="FF27" i="3"/>
  <c r="FE27" i="3"/>
  <c r="FF23" i="3"/>
  <c r="FE23" i="3"/>
  <c r="FA57" i="3"/>
  <c r="EZ73" i="4"/>
  <c r="EY73" i="4"/>
  <c r="EZ95" i="3"/>
  <c r="EY95" i="3"/>
  <c r="FA152" i="4"/>
  <c r="ES146" i="4"/>
  <c r="DR602" i="2" s="1"/>
  <c r="GR146" i="4"/>
  <c r="EY52" i="6"/>
  <c r="EZ47" i="3"/>
  <c r="FF47" i="3"/>
  <c r="FE47" i="3"/>
  <c r="EY20" i="3"/>
  <c r="EY81" i="3"/>
  <c r="FG77" i="3"/>
  <c r="EJ58" i="3"/>
  <c r="FA39" i="3"/>
  <c r="FG70" i="3"/>
  <c r="EZ61" i="3"/>
  <c r="EY61" i="3"/>
  <c r="FA101" i="3"/>
  <c r="EZ82" i="3"/>
  <c r="EY82" i="3"/>
  <c r="FA77" i="3"/>
  <c r="EX39" i="3"/>
  <c r="GR17" i="3"/>
  <c r="GQ16" i="6"/>
  <c r="AH354" i="16"/>
  <c r="D236" i="30" s="1"/>
  <c r="C236" i="30" s="1"/>
  <c r="E236" i="30" s="1"/>
  <c r="AL439" i="2"/>
  <c r="BM80" i="16" s="1"/>
  <c r="DZ359" i="1"/>
  <c r="AL278" i="2"/>
  <c r="BI80" i="16" s="1"/>
  <c r="DX359" i="1"/>
  <c r="AL201" i="2"/>
  <c r="BG80" i="16" s="1"/>
  <c r="DW359" i="1"/>
  <c r="AL359" i="2"/>
  <c r="DY359" i="1"/>
  <c r="EY17" i="3"/>
  <c r="EZ16" i="5"/>
  <c r="EX18" i="5"/>
  <c r="FA69" i="4"/>
  <c r="FC90" i="4"/>
  <c r="EY89" i="4"/>
  <c r="FE89" i="4"/>
  <c r="I142" i="18"/>
  <c r="FC149" i="4"/>
  <c r="GO105" i="4"/>
  <c r="EX69" i="4"/>
  <c r="EY80" i="5"/>
  <c r="FA37" i="5"/>
  <c r="EY35" i="5"/>
  <c r="FD37" i="5"/>
  <c r="FE24" i="5"/>
  <c r="EY17" i="5"/>
  <c r="EZ17" i="5"/>
  <c r="FE16" i="5"/>
  <c r="GQ17" i="5"/>
  <c r="FD55" i="5"/>
  <c r="EY48" i="5"/>
  <c r="FF100" i="5"/>
  <c r="FE100" i="5"/>
  <c r="EX101" i="5"/>
  <c r="EY101" i="5" s="1"/>
  <c r="EV56" i="5"/>
  <c r="EY68" i="5"/>
  <c r="FF35" i="5"/>
  <c r="FE35" i="5"/>
  <c r="FE70" i="5"/>
  <c r="FF70" i="5"/>
  <c r="FA76" i="5"/>
  <c r="EZ92" i="5"/>
  <c r="EY92" i="5"/>
  <c r="FD76" i="5"/>
  <c r="GF56" i="5"/>
  <c r="FF22" i="5"/>
  <c r="FE22" i="5"/>
  <c r="EX76" i="5"/>
  <c r="FA43" i="5"/>
  <c r="EZ62" i="5"/>
  <c r="EY62" i="5"/>
  <c r="FG76" i="5"/>
  <c r="EX55" i="5"/>
  <c r="FE67" i="5"/>
  <c r="FF67" i="5"/>
  <c r="EX102" i="5"/>
  <c r="EJ44" i="5"/>
  <c r="FS20" i="5"/>
  <c r="EK608" i="2" s="1"/>
  <c r="EY51" i="5"/>
  <c r="EZ51" i="5"/>
  <c r="FG107" i="5"/>
  <c r="C451" i="2"/>
  <c r="Y305" i="16"/>
  <c r="D211" i="30" s="1"/>
  <c r="C211" i="30" s="1"/>
  <c r="E211" i="30" s="1"/>
  <c r="AG296" i="16"/>
  <c r="D178" i="30" s="1"/>
  <c r="C178" i="30" s="1"/>
  <c r="E178" i="30" s="1"/>
  <c r="BH80" i="16"/>
  <c r="DW395" i="1" a="1"/>
  <c r="DW395" i="1" s="1"/>
  <c r="DU395" i="1" a="1"/>
  <c r="DU395" i="1" s="1"/>
  <c r="DU398" i="1" s="1"/>
  <c r="DP393" i="1" s="1"/>
  <c r="BL80" i="16"/>
  <c r="V304" i="16"/>
  <c r="D206" i="30" s="1"/>
  <c r="C206" i="30" s="1"/>
  <c r="E206" i="30" s="1"/>
  <c r="BH90" i="16"/>
  <c r="DW368" i="1" a="1"/>
  <c r="DW368" i="1" s="1"/>
  <c r="O458" i="16"/>
  <c r="D300" i="30" s="1"/>
  <c r="C300" i="30" s="1"/>
  <c r="E300" i="30" s="1"/>
  <c r="V301" i="16"/>
  <c r="D192" i="30" s="1"/>
  <c r="C192" i="30" s="1"/>
  <c r="E192" i="30" s="1"/>
  <c r="BF80" i="16"/>
  <c r="AG305" i="16"/>
  <c r="D212" i="30" s="1"/>
  <c r="C212" i="30" s="1"/>
  <c r="E212" i="30" s="1"/>
  <c r="FF91" i="6"/>
  <c r="FE91" i="6"/>
  <c r="FF101" i="5"/>
  <c r="FE101" i="5"/>
  <c r="FE51" i="6"/>
  <c r="FF51" i="6"/>
  <c r="FE98" i="5"/>
  <c r="FF98" i="5"/>
  <c r="FB84" i="5"/>
  <c r="FF57" i="6"/>
  <c r="FE57" i="6"/>
  <c r="FE72" i="6"/>
  <c r="FF72" i="6"/>
  <c r="FF71" i="6"/>
  <c r="FE71" i="6"/>
  <c r="FD74" i="6"/>
  <c r="FF49" i="6"/>
  <c r="FE49" i="6"/>
  <c r="FB43" i="6"/>
  <c r="FF89" i="6"/>
  <c r="FE89" i="6"/>
  <c r="FF61" i="6"/>
  <c r="FE61" i="6"/>
  <c r="GO13" i="4"/>
  <c r="FE81" i="6"/>
  <c r="FF81" i="6"/>
  <c r="FF79" i="6"/>
  <c r="FE79" i="6"/>
  <c r="DQ147" i="1"/>
  <c r="EY81" i="6"/>
  <c r="EZ81" i="6"/>
  <c r="EZ93" i="6"/>
  <c r="EY93" i="6"/>
  <c r="FE64" i="6"/>
  <c r="FF64" i="6"/>
  <c r="FF97" i="6"/>
  <c r="FE97" i="6"/>
  <c r="EY79" i="6"/>
  <c r="EZ79" i="6"/>
  <c r="FF95" i="6"/>
  <c r="FE95" i="6"/>
  <c r="FE63" i="5"/>
  <c r="FF63" i="5"/>
  <c r="FF18" i="6"/>
  <c r="FE18" i="6"/>
  <c r="FF53" i="5"/>
  <c r="FE53" i="5"/>
  <c r="FA27" i="5"/>
  <c r="FE174" i="4"/>
  <c r="FC174" i="4"/>
  <c r="FC156" i="4"/>
  <c r="EZ168" i="4"/>
  <c r="EY168" i="4"/>
  <c r="EZ99" i="4"/>
  <c r="EY99" i="4"/>
  <c r="FE50" i="4"/>
  <c r="FC50" i="4"/>
  <c r="EZ84" i="4"/>
  <c r="EY84" i="4"/>
  <c r="FE73" i="4"/>
  <c r="EY67" i="4"/>
  <c r="EZ67" i="4"/>
  <c r="EY60" i="4"/>
  <c r="EZ60" i="4"/>
  <c r="FC58" i="4"/>
  <c r="FE58" i="4"/>
  <c r="FE20" i="4"/>
  <c r="FC20" i="4"/>
  <c r="EY61" i="4"/>
  <c r="EZ61" i="4"/>
  <c r="EZ84" i="3"/>
  <c r="EY84" i="3"/>
  <c r="FE45" i="4"/>
  <c r="FC45" i="4"/>
  <c r="FD101" i="3"/>
  <c r="FF20" i="3"/>
  <c r="FE20" i="3"/>
  <c r="FD98" i="6"/>
  <c r="FF78" i="6"/>
  <c r="FE78" i="6"/>
  <c r="FA42" i="6"/>
  <c r="FG27" i="6"/>
  <c r="EZ88" i="5"/>
  <c r="EY88" i="5"/>
  <c r="FF47" i="6"/>
  <c r="FE47" i="6"/>
  <c r="ES13" i="6"/>
  <c r="DR612" i="2" s="1"/>
  <c r="FF74" i="5"/>
  <c r="FE74" i="5"/>
  <c r="EY49" i="5"/>
  <c r="EZ49" i="5"/>
  <c r="EY72" i="5"/>
  <c r="EZ72" i="5"/>
  <c r="FF64" i="5"/>
  <c r="FE64" i="5"/>
  <c r="EZ50" i="5"/>
  <c r="EY50" i="5"/>
  <c r="FB13" i="5"/>
  <c r="FF17" i="5"/>
  <c r="FF18" i="5" s="1" a="1"/>
  <c r="FF18" i="5" s="1"/>
  <c r="FE17" i="5"/>
  <c r="FE166" i="4"/>
  <c r="FC166" i="4"/>
  <c r="FE125" i="4"/>
  <c r="FC125" i="4"/>
  <c r="FE129" i="4"/>
  <c r="FC129" i="4"/>
  <c r="EY94" i="4"/>
  <c r="EZ94" i="4"/>
  <c r="FE44" i="4"/>
  <c r="FC44" i="4"/>
  <c r="FC17" i="4"/>
  <c r="FF17" i="4"/>
  <c r="FF91" i="3"/>
  <c r="FE91" i="3"/>
  <c r="EZ67" i="3"/>
  <c r="EY67" i="3"/>
  <c r="EZ97" i="3"/>
  <c r="EY97" i="3"/>
  <c r="FC55" i="4"/>
  <c r="FE55" i="4"/>
  <c r="FG101" i="3"/>
  <c r="EY43" i="3"/>
  <c r="EV40" i="3"/>
  <c r="EX57" i="3"/>
  <c r="EZ43" i="3"/>
  <c r="FF19" i="3"/>
  <c r="FE19" i="3"/>
  <c r="FF31" i="3"/>
  <c r="FE31" i="3"/>
  <c r="FE92" i="6"/>
  <c r="FF92" i="6"/>
  <c r="EY89" i="6"/>
  <c r="EZ89" i="6"/>
  <c r="EX98" i="6"/>
  <c r="EY78" i="6"/>
  <c r="EZ78" i="6"/>
  <c r="FF60" i="6"/>
  <c r="FE60" i="6"/>
  <c r="EY59" i="6"/>
  <c r="EZ59" i="6"/>
  <c r="ES28" i="6"/>
  <c r="DR613" i="2" s="1"/>
  <c r="EZ34" i="6"/>
  <c r="EY34" i="6"/>
  <c r="EZ106" i="5"/>
  <c r="EY106" i="5"/>
  <c r="FU23" i="5" s="1"/>
  <c r="EZ94" i="5"/>
  <c r="EY94" i="5"/>
  <c r="FF33" i="6"/>
  <c r="FE33" i="6"/>
  <c r="EX104" i="5"/>
  <c r="FD18" i="5"/>
  <c r="EZ127" i="4"/>
  <c r="EY127" i="4"/>
  <c r="FE134" i="4"/>
  <c r="FC134" i="4"/>
  <c r="EY112" i="4"/>
  <c r="EZ112" i="4"/>
  <c r="FE38" i="4"/>
  <c r="FC38" i="4"/>
  <c r="FE65" i="4"/>
  <c r="FC65" i="4"/>
  <c r="EZ17" i="4"/>
  <c r="EY17" i="4"/>
  <c r="FF55" i="3"/>
  <c r="FE55" i="3"/>
  <c r="FT18" i="3"/>
  <c r="EJ40" i="3"/>
  <c r="FF48" i="3"/>
  <c r="FE48" i="3"/>
  <c r="FE39" i="6"/>
  <c r="FF39" i="6"/>
  <c r="FB28" i="6"/>
  <c r="FD42" i="6"/>
  <c r="FF31" i="6"/>
  <c r="FE31" i="6"/>
  <c r="FF34" i="6"/>
  <c r="FE34" i="6"/>
  <c r="FF105" i="5"/>
  <c r="FE105" i="5"/>
  <c r="FF106" i="5"/>
  <c r="FE106" i="5"/>
  <c r="FZ23" i="5" s="1"/>
  <c r="FF68" i="5"/>
  <c r="FE68" i="5"/>
  <c r="FF61" i="5"/>
  <c r="FE61" i="5"/>
  <c r="FF60" i="5"/>
  <c r="FE60" i="5"/>
  <c r="FF73" i="5"/>
  <c r="FE73" i="5"/>
  <c r="EZ158" i="4"/>
  <c r="EY158" i="4"/>
  <c r="FE36" i="5"/>
  <c r="FF36" i="5"/>
  <c r="EJ153" i="4"/>
  <c r="FS21" i="4"/>
  <c r="EK603" i="2" s="1"/>
  <c r="FE126" i="4"/>
  <c r="FC126" i="4"/>
  <c r="EY140" i="4"/>
  <c r="EZ140" i="4"/>
  <c r="FC132" i="4"/>
  <c r="FE132" i="4"/>
  <c r="EY121" i="4"/>
  <c r="EZ121" i="4"/>
  <c r="FC110" i="4"/>
  <c r="FE110" i="4"/>
  <c r="EX115" i="4"/>
  <c r="EY109" i="4"/>
  <c r="EZ109" i="4"/>
  <c r="EV106" i="4"/>
  <c r="EZ92" i="4"/>
  <c r="EY92" i="4"/>
  <c r="FE46" i="4"/>
  <c r="FC46" i="4"/>
  <c r="FC67" i="4"/>
  <c r="FE67" i="4"/>
  <c r="FE31" i="4"/>
  <c r="FC31" i="4"/>
  <c r="EY41" i="4"/>
  <c r="EZ41" i="4"/>
  <c r="FE29" i="4"/>
  <c r="FC29" i="4"/>
  <c r="FF17" i="3"/>
  <c r="FE17" i="3"/>
  <c r="FD39" i="3"/>
  <c r="FE80" i="6"/>
  <c r="FF80" i="6"/>
  <c r="BJ90" i="16"/>
  <c r="FF53" i="6"/>
  <c r="FE53" i="6"/>
  <c r="FF88" i="6"/>
  <c r="FE88" i="6"/>
  <c r="EX67" i="6"/>
  <c r="FF38" i="6"/>
  <c r="FE38" i="6"/>
  <c r="FF95" i="5"/>
  <c r="FE95" i="5"/>
  <c r="EV44" i="5"/>
  <c r="EY82" i="5"/>
  <c r="EZ82" i="5"/>
  <c r="FG37" i="5"/>
  <c r="FC168" i="4"/>
  <c r="FE168" i="4" s="1"/>
  <c r="FA18" i="5"/>
  <c r="EZ128" i="4"/>
  <c r="EY128" i="4"/>
  <c r="EZ144" i="4"/>
  <c r="EY144" i="4"/>
  <c r="FE121" i="4"/>
  <c r="FC121" i="4"/>
  <c r="FE59" i="4"/>
  <c r="FC59" i="4"/>
  <c r="FE42" i="4"/>
  <c r="FC42" i="4"/>
  <c r="GQ17" i="4"/>
  <c r="FG17" i="4"/>
  <c r="FF100" i="3"/>
  <c r="FE100" i="3"/>
  <c r="EZ88" i="3"/>
  <c r="EY88" i="3"/>
  <c r="FF62" i="3"/>
  <c r="FE62" i="3"/>
  <c r="FE66" i="4"/>
  <c r="FC66" i="4"/>
  <c r="EZ94" i="3"/>
  <c r="EY94" i="3"/>
  <c r="EY39" i="4"/>
  <c r="EZ39" i="4"/>
  <c r="FE54" i="4"/>
  <c r="FC54" i="4"/>
  <c r="EY86" i="6"/>
  <c r="EZ86" i="6"/>
  <c r="FS20" i="6"/>
  <c r="EK616" i="2" s="1"/>
  <c r="EZ57" i="6"/>
  <c r="EY57" i="6"/>
  <c r="EZ33" i="6"/>
  <c r="EY33" i="6"/>
  <c r="EZ97" i="5"/>
  <c r="EY97" i="5"/>
  <c r="EZ22" i="6"/>
  <c r="EY22" i="6"/>
  <c r="EY91" i="6"/>
  <c r="EZ91" i="6"/>
  <c r="FS16" i="6"/>
  <c r="EK612" i="2" s="1"/>
  <c r="EJ13" i="6"/>
  <c r="EY18" i="6"/>
  <c r="EZ18" i="6"/>
  <c r="EY96" i="5"/>
  <c r="EZ96" i="5"/>
  <c r="EY19" i="6"/>
  <c r="EZ19" i="6"/>
  <c r="FE91" i="5"/>
  <c r="FF91" i="5"/>
  <c r="FF72" i="5"/>
  <c r="FE72" i="5"/>
  <c r="FF52" i="5"/>
  <c r="FE52" i="5"/>
  <c r="FE47" i="5"/>
  <c r="FF47" i="5"/>
  <c r="EZ32" i="5"/>
  <c r="EY32" i="5"/>
  <c r="EV28" i="5"/>
  <c r="EX37" i="5"/>
  <c r="EZ31" i="5"/>
  <c r="EY31" i="5"/>
  <c r="FG27" i="5"/>
  <c r="EZ162" i="4"/>
  <c r="EY162" i="4"/>
  <c r="FC160" i="4"/>
  <c r="FE160" i="4" s="1"/>
  <c r="FE140" i="4"/>
  <c r="FC140" i="4"/>
  <c r="FE144" i="4"/>
  <c r="FC144" i="4"/>
  <c r="FA145" i="4"/>
  <c r="EZ138" i="4"/>
  <c r="EY138" i="4"/>
  <c r="EY122" i="4"/>
  <c r="EZ122" i="4"/>
  <c r="FC104" i="4"/>
  <c r="FE104" i="4"/>
  <c r="EX105" i="4"/>
  <c r="FE41" i="4"/>
  <c r="FC41" i="4"/>
  <c r="FF76" i="3"/>
  <c r="FE76" i="3"/>
  <c r="EZ25" i="4"/>
  <c r="EY25" i="4"/>
  <c r="FC39" i="4"/>
  <c r="FE39" i="4"/>
  <c r="FF69" i="3"/>
  <c r="FE69" i="3"/>
  <c r="FF75" i="3"/>
  <c r="FE75" i="3"/>
  <c r="FF28" i="3"/>
  <c r="FE28" i="3"/>
  <c r="EV78" i="3"/>
  <c r="FD57" i="3"/>
  <c r="FF43" i="3"/>
  <c r="FE43" i="3"/>
  <c r="DW408" i="1" a="1"/>
  <c r="DW408" i="1" s="1"/>
  <c r="EY87" i="3"/>
  <c r="EZ87" i="3"/>
  <c r="EY66" i="3"/>
  <c r="EZ66" i="3"/>
  <c r="EY97" i="6"/>
  <c r="EZ97" i="6"/>
  <c r="FF63" i="6"/>
  <c r="FE63" i="6"/>
  <c r="FA67" i="6"/>
  <c r="EY38" i="6"/>
  <c r="EZ38" i="6"/>
  <c r="FF54" i="6"/>
  <c r="FE54" i="6"/>
  <c r="FF17" i="6"/>
  <c r="FE17" i="6"/>
  <c r="EJ43" i="6"/>
  <c r="FS18" i="6"/>
  <c r="EK614" i="2" s="1"/>
  <c r="FF92" i="5"/>
  <c r="FE92" i="5"/>
  <c r="EZ16" i="6"/>
  <c r="EY16" i="6"/>
  <c r="EX27" i="6"/>
  <c r="EV13" i="6"/>
  <c r="EX42" i="6"/>
  <c r="EZ31" i="6"/>
  <c r="EV28" i="6"/>
  <c r="EY31" i="6"/>
  <c r="FF102" i="5"/>
  <c r="FE102" i="5"/>
  <c r="FE65" i="5"/>
  <c r="FF65" i="5"/>
  <c r="FE75" i="5"/>
  <c r="FF75" i="5"/>
  <c r="EZ70" i="5"/>
  <c r="EY70" i="5"/>
  <c r="FE51" i="5"/>
  <c r="FF51" i="5"/>
  <c r="EZ80" i="5"/>
  <c r="EX83" i="5"/>
  <c r="EZ174" i="4"/>
  <c r="EY174" i="4"/>
  <c r="FE120" i="4"/>
  <c r="FC120" i="4"/>
  <c r="FC119" i="4"/>
  <c r="GQ16" i="5"/>
  <c r="FE130" i="4"/>
  <c r="FC130" i="4"/>
  <c r="FC138" i="4"/>
  <c r="FE138" i="4"/>
  <c r="FE123" i="4"/>
  <c r="FC123" i="4"/>
  <c r="FC109" i="4"/>
  <c r="EZ78" i="4"/>
  <c r="EY78" i="4"/>
  <c r="FE53" i="4"/>
  <c r="FC53" i="4"/>
  <c r="EY51" i="4"/>
  <c r="EZ51" i="4"/>
  <c r="FF52" i="3"/>
  <c r="FE52" i="3"/>
  <c r="Q439" i="2"/>
  <c r="W439" i="2" s="1"/>
  <c r="EZ48" i="3"/>
  <c r="EY48" i="3"/>
  <c r="FG57" i="3"/>
  <c r="DQ151" i="1"/>
  <c r="FA98" i="6"/>
  <c r="FE86" i="6"/>
  <c r="FF86" i="6"/>
  <c r="FE22" i="6"/>
  <c r="FF22" i="6"/>
  <c r="EZ51" i="6"/>
  <c r="EY51" i="6"/>
  <c r="FF26" i="6"/>
  <c r="FE26" i="6"/>
  <c r="EZ95" i="5"/>
  <c r="EY95" i="5"/>
  <c r="FE88" i="5"/>
  <c r="FF88" i="5"/>
  <c r="EY64" i="5"/>
  <c r="EZ64" i="5"/>
  <c r="FF49" i="5"/>
  <c r="FE49" i="5"/>
  <c r="EZ26" i="5"/>
  <c r="EY26" i="5"/>
  <c r="EY41" i="5"/>
  <c r="EX43" i="5"/>
  <c r="EV38" i="5"/>
  <c r="EZ41" i="5"/>
  <c r="EZ170" i="4"/>
  <c r="EY170" i="4"/>
  <c r="EZ130" i="4"/>
  <c r="EY130" i="4"/>
  <c r="EY132" i="4"/>
  <c r="EZ132" i="4"/>
  <c r="EX152" i="4"/>
  <c r="EZ150" i="4"/>
  <c r="EY150" i="4"/>
  <c r="EV146" i="4"/>
  <c r="FE114" i="4"/>
  <c r="FC114" i="4"/>
  <c r="FC122" i="4"/>
  <c r="FE122" i="4"/>
  <c r="EZ98" i="4"/>
  <c r="EY98" i="4"/>
  <c r="FE51" i="4"/>
  <c r="FC51" i="4"/>
  <c r="FC37" i="4"/>
  <c r="FE37" i="4"/>
  <c r="FF97" i="3"/>
  <c r="FE97" i="3"/>
  <c r="FE25" i="4"/>
  <c r="FC25" i="4"/>
  <c r="FF99" i="3"/>
  <c r="FE99" i="3"/>
  <c r="EZ20" i="4"/>
  <c r="EY20" i="4"/>
  <c r="EZ91" i="3"/>
  <c r="EY91" i="3"/>
  <c r="FE64" i="3"/>
  <c r="FF64" i="3"/>
  <c r="FE23" i="4"/>
  <c r="FC23" i="4"/>
  <c r="EX101" i="3"/>
  <c r="FF66" i="6"/>
  <c r="FE66" i="6"/>
  <c r="EY47" i="6"/>
  <c r="EZ47" i="6"/>
  <c r="EZ85" i="6"/>
  <c r="EY85" i="6"/>
  <c r="FF93" i="6"/>
  <c r="FE93" i="6"/>
  <c r="EY83" i="6"/>
  <c r="EZ83" i="6"/>
  <c r="EY95" i="6"/>
  <c r="EZ95" i="6"/>
  <c r="ES43" i="6"/>
  <c r="DR614" i="2" s="1"/>
  <c r="FF104" i="5"/>
  <c r="FE104" i="5"/>
  <c r="FF93" i="5"/>
  <c r="FE93" i="5"/>
  <c r="EZ25" i="5"/>
  <c r="EY25" i="5"/>
  <c r="FE41" i="5"/>
  <c r="FF41" i="5"/>
  <c r="FF43" i="5" s="1" a="1"/>
  <c r="FF43" i="5" s="1"/>
  <c r="FB38" i="5"/>
  <c r="FD43" i="5"/>
  <c r="FC162" i="4"/>
  <c r="FE162" i="4" s="1"/>
  <c r="FE127" i="4"/>
  <c r="FC127" i="4"/>
  <c r="FD152" i="4"/>
  <c r="FC150" i="4"/>
  <c r="FE111" i="4"/>
  <c r="FC111" i="4"/>
  <c r="EZ104" i="4"/>
  <c r="EY104" i="4"/>
  <c r="EV116" i="4"/>
  <c r="EZ36" i="4"/>
  <c r="EY36" i="4"/>
  <c r="FE60" i="4"/>
  <c r="FC60" i="4"/>
  <c r="FC101" i="3"/>
  <c r="EY57" i="4"/>
  <c r="EZ57" i="4"/>
  <c r="EY40" i="4"/>
  <c r="EZ40" i="4"/>
  <c r="FF82" i="3"/>
  <c r="FE82" i="3"/>
  <c r="EY66" i="4"/>
  <c r="EZ66" i="4"/>
  <c r="EY63" i="4"/>
  <c r="EZ63" i="4"/>
  <c r="EY54" i="4"/>
  <c r="EZ54" i="4"/>
  <c r="FF36" i="3"/>
  <c r="FE36" i="3"/>
  <c r="FF45" i="3"/>
  <c r="FE45" i="3"/>
  <c r="DU381" i="1" a="1"/>
  <c r="DU381" i="1" s="1"/>
  <c r="FE94" i="6"/>
  <c r="FF94" i="6"/>
  <c r="FF55" i="6"/>
  <c r="FE55" i="6"/>
  <c r="EZ41" i="6"/>
  <c r="EY41" i="6"/>
  <c r="FF59" i="6"/>
  <c r="FE59" i="6"/>
  <c r="FF48" i="5"/>
  <c r="FE48" i="5"/>
  <c r="EY52" i="5"/>
  <c r="EZ52" i="5"/>
  <c r="FC172" i="4"/>
  <c r="FE172" i="4" s="1"/>
  <c r="EX27" i="5"/>
  <c r="FC113" i="4"/>
  <c r="FE113" i="4"/>
  <c r="FC112" i="4"/>
  <c r="FE112" i="4" s="1"/>
  <c r="FE68" i="4"/>
  <c r="FC68" i="4"/>
  <c r="EX145" i="4"/>
  <c r="FE57" i="4"/>
  <c r="FC57" i="4"/>
  <c r="FF96" i="3"/>
  <c r="FE96" i="3"/>
  <c r="FC64" i="4"/>
  <c r="FE64" i="4"/>
  <c r="FE63" i="4"/>
  <c r="FC63" i="4"/>
  <c r="FC43" i="4"/>
  <c r="FE43" i="4"/>
  <c r="EZ21" i="4"/>
  <c r="EY21" i="4"/>
  <c r="FF90" i="3"/>
  <c r="FE90" i="3"/>
  <c r="EV13" i="4"/>
  <c r="FF34" i="3"/>
  <c r="FE34" i="3"/>
  <c r="FF25" i="3"/>
  <c r="FE25" i="3"/>
  <c r="FF87" i="6"/>
  <c r="FE87" i="6"/>
  <c r="FS19" i="6"/>
  <c r="EK615" i="2" s="1"/>
  <c r="FF73" i="6"/>
  <c r="FE73" i="6"/>
  <c r="FF25" i="6"/>
  <c r="FE25" i="6"/>
  <c r="FF99" i="5"/>
  <c r="FE99" i="5"/>
  <c r="FE96" i="5"/>
  <c r="FF96" i="5"/>
  <c r="EZ105" i="5"/>
  <c r="EY105" i="5"/>
  <c r="FS17" i="6"/>
  <c r="EK613" i="2" s="1"/>
  <c r="EJ28" i="6"/>
  <c r="EZ35" i="6"/>
  <c r="EY35" i="6"/>
  <c r="FF48" i="6"/>
  <c r="FE48" i="6"/>
  <c r="FF37" i="6"/>
  <c r="FE37" i="6"/>
  <c r="FD67" i="6"/>
  <c r="FE69" i="5"/>
  <c r="FF69" i="5"/>
  <c r="EZ60" i="5"/>
  <c r="EY60" i="5"/>
  <c r="EZ91" i="5"/>
  <c r="EY91" i="5"/>
  <c r="FB56" i="5"/>
  <c r="EZ47" i="5"/>
  <c r="EY47" i="5"/>
  <c r="FB44" i="5"/>
  <c r="FG55" i="5"/>
  <c r="EZ42" i="5"/>
  <c r="EY42" i="5"/>
  <c r="EY34" i="5"/>
  <c r="EZ34" i="5"/>
  <c r="FF26" i="5"/>
  <c r="FE26" i="5"/>
  <c r="EX176" i="4"/>
  <c r="EZ156" i="4"/>
  <c r="EV153" i="4"/>
  <c r="EY156" i="4"/>
  <c r="FC142" i="4"/>
  <c r="FE142" i="4"/>
  <c r="EJ116" i="4"/>
  <c r="FS19" i="4"/>
  <c r="EK601" i="2" s="1"/>
  <c r="FC128" i="4"/>
  <c r="FE128" i="4"/>
  <c r="FE149" i="4"/>
  <c r="EZ141" i="4"/>
  <c r="EY141" i="4"/>
  <c r="FE124" i="4"/>
  <c r="FC124" i="4"/>
  <c r="FC136" i="4"/>
  <c r="FE136" i="4"/>
  <c r="EZ110" i="4"/>
  <c r="EY110" i="4"/>
  <c r="EV70" i="4"/>
  <c r="FE62" i="4"/>
  <c r="FC62" i="4"/>
  <c r="FC52" i="4"/>
  <c r="FE52" i="4"/>
  <c r="EY49" i="4"/>
  <c r="EZ49" i="4"/>
  <c r="FC61" i="4"/>
  <c r="FE61" i="4"/>
  <c r="FF94" i="3"/>
  <c r="FE94" i="3"/>
  <c r="FE36" i="4"/>
  <c r="FC36" i="4"/>
  <c r="EZ31" i="4"/>
  <c r="EY31" i="4"/>
  <c r="EZ100" i="3"/>
  <c r="EY100" i="3"/>
  <c r="FF85" i="3"/>
  <c r="FE85" i="3"/>
  <c r="GQ57" i="3" a="1"/>
  <c r="GQ57" i="3" s="1"/>
  <c r="GP40" i="3" s="1"/>
  <c r="FE48" i="4"/>
  <c r="FC48" i="4"/>
  <c r="FF66" i="3"/>
  <c r="FE66" i="3"/>
  <c r="EZ45" i="3"/>
  <c r="EY45" i="3"/>
  <c r="DU368" i="1" a="1"/>
  <c r="DU368" i="1" s="1"/>
  <c r="DU371" i="1" s="1"/>
  <c r="DU408" i="1" a="1"/>
  <c r="DU408" i="1" s="1"/>
  <c r="FE82" i="6"/>
  <c r="FF82" i="6"/>
  <c r="FE83" i="6"/>
  <c r="FF83" i="6"/>
  <c r="EZ63" i="6"/>
  <c r="EY63" i="6"/>
  <c r="FE16" i="6"/>
  <c r="FD27" i="6"/>
  <c r="FF16" i="6"/>
  <c r="EY53" i="6"/>
  <c r="EZ53" i="6"/>
  <c r="FA27" i="6"/>
  <c r="FF89" i="5"/>
  <c r="FE89" i="5"/>
  <c r="FE50" i="6"/>
  <c r="FF50" i="6"/>
  <c r="FF19" i="6"/>
  <c r="FE19" i="6"/>
  <c r="EY90" i="5"/>
  <c r="EZ90" i="5"/>
  <c r="FA55" i="5"/>
  <c r="FF82" i="5"/>
  <c r="FE82" i="5"/>
  <c r="EZ61" i="5"/>
  <c r="EY61" i="5"/>
  <c r="EZ54" i="5"/>
  <c r="EY54" i="5"/>
  <c r="FF25" i="5"/>
  <c r="FE25" i="5"/>
  <c r="EZ164" i="4"/>
  <c r="EY164" i="4"/>
  <c r="FE32" i="5"/>
  <c r="FF32" i="5"/>
  <c r="FA176" i="4"/>
  <c r="FB28" i="5"/>
  <c r="FD27" i="5"/>
  <c r="FC56" i="4"/>
  <c r="FE56" i="4"/>
  <c r="ES70" i="4"/>
  <c r="DR599" i="2" s="1"/>
  <c r="EJ70" i="4"/>
  <c r="FS17" i="4"/>
  <c r="EK599" i="2" s="1"/>
  <c r="EZ35" i="4"/>
  <c r="EY35" i="4"/>
  <c r="FC49" i="4"/>
  <c r="FE49" i="4"/>
  <c r="FF93" i="3"/>
  <c r="FE93" i="3"/>
  <c r="EY45" i="4"/>
  <c r="EZ45" i="4"/>
  <c r="EY75" i="3"/>
  <c r="EZ75" i="3"/>
  <c r="FF46" i="3"/>
  <c r="FE46" i="3"/>
  <c r="FF87" i="3"/>
  <c r="FE87" i="3"/>
  <c r="EY36" i="3"/>
  <c r="EZ36" i="3"/>
  <c r="K376" i="16"/>
  <c r="D246" i="30" s="1"/>
  <c r="C246" i="30" s="1"/>
  <c r="E246" i="30" s="1"/>
  <c r="K381" i="16"/>
  <c r="D256" i="30" s="1"/>
  <c r="C256" i="30" s="1"/>
  <c r="E256" i="30" s="1"/>
  <c r="K382" i="16"/>
  <c r="D260" i="30" s="1"/>
  <c r="C260" i="30" s="1"/>
  <c r="E260" i="30" s="1"/>
  <c r="K380" i="16"/>
  <c r="D252" i="30" s="1"/>
  <c r="C252" i="30" s="1"/>
  <c r="E252" i="30" s="1"/>
  <c r="K379" i="16"/>
  <c r="D248" i="30" s="1"/>
  <c r="C248" i="30" s="1"/>
  <c r="E248" i="30" s="1"/>
  <c r="DY148" i="1"/>
  <c r="DQ143" i="1"/>
  <c r="EY74" i="3"/>
  <c r="EZ74" i="3"/>
  <c r="EX77" i="3"/>
  <c r="EV71" i="3"/>
  <c r="FD77" i="3"/>
  <c r="FE74" i="3"/>
  <c r="FF74" i="3"/>
  <c r="FB71" i="3"/>
  <c r="EZ63" i="3"/>
  <c r="EV58" i="3"/>
  <c r="EX70" i="3"/>
  <c r="FF87" i="5"/>
  <c r="FE87" i="5"/>
  <c r="EZ87" i="5"/>
  <c r="EY87" i="5"/>
  <c r="FE80" i="5"/>
  <c r="FF80" i="5"/>
  <c r="FB77" i="5"/>
  <c r="FD83" i="5"/>
  <c r="BF140" i="16"/>
  <c r="L78" i="16" s="1"/>
  <c r="D34" i="30" s="1"/>
  <c r="C34" i="30" s="1"/>
  <c r="E34" i="30" s="1"/>
  <c r="BF141" i="16"/>
  <c r="EP23" i="5" l="1"/>
  <c r="EP24" i="5"/>
  <c r="EO23" i="5"/>
  <c r="EO24" i="5"/>
  <c r="N152" i="2"/>
  <c r="N198" i="16" s="1"/>
  <c r="D111" i="30" s="1"/>
  <c r="C111" i="30" s="1"/>
  <c r="E111" i="30" s="1"/>
  <c r="C169" i="28"/>
  <c r="E169" i="28" s="1"/>
  <c r="N141" i="2"/>
  <c r="N187" i="16" s="1"/>
  <c r="D98" i="30" s="1"/>
  <c r="C98" i="30" s="1"/>
  <c r="E98" i="30" s="1"/>
  <c r="GR18" i="3"/>
  <c r="EZ100" i="5"/>
  <c r="EP19" i="3"/>
  <c r="DQ154" i="1"/>
  <c r="AC177" i="2" s="1"/>
  <c r="AC223" i="16" s="1"/>
  <c r="D147" i="30" s="1"/>
  <c r="C147" i="30" s="1"/>
  <c r="E147" i="30" s="1"/>
  <c r="D14" i="30"/>
  <c r="C14" i="30" s="1"/>
  <c r="E14" i="30" s="1"/>
  <c r="G22" i="32"/>
  <c r="J22" i="32" s="1"/>
  <c r="O2" i="33" s="1"/>
  <c r="GR11" i="4"/>
  <c r="DU409" i="1"/>
  <c r="Y359" i="2"/>
  <c r="DQ393" i="1"/>
  <c r="AB359" i="2" s="1"/>
  <c r="DQ366" i="1"/>
  <c r="AB201" i="2" s="1"/>
  <c r="DP366" i="1"/>
  <c r="Y201" i="2" s="1"/>
  <c r="DU385" i="1"/>
  <c r="DU382" i="1"/>
  <c r="N139" i="2"/>
  <c r="N185" i="16" s="1"/>
  <c r="D96" i="30" s="1"/>
  <c r="C96" i="30" s="1"/>
  <c r="E96" i="30" s="1"/>
  <c r="AR258" i="2"/>
  <c r="AR304" i="16" s="1"/>
  <c r="D208" i="30" s="1"/>
  <c r="C208" i="30" s="1"/>
  <c r="E208" i="30" s="1"/>
  <c r="FA153" i="4"/>
  <c r="C50" i="28"/>
  <c r="E50" i="28" s="1"/>
  <c r="N381" i="2"/>
  <c r="N427" i="16" s="1"/>
  <c r="D278" i="30" s="1"/>
  <c r="C278" i="30" s="1"/>
  <c r="E278" i="30" s="1"/>
  <c r="C291" i="28"/>
  <c r="E291" i="28" s="1"/>
  <c r="GL12" i="6"/>
  <c r="AR257" i="2"/>
  <c r="AR303" i="16" s="1"/>
  <c r="D203" i="30" s="1"/>
  <c r="C203" i="30" s="1"/>
  <c r="E203" i="30" s="1"/>
  <c r="AR253" i="2"/>
  <c r="AR299" i="16" s="1"/>
  <c r="D189" i="30" s="1"/>
  <c r="C189" i="30" s="1"/>
  <c r="E189" i="30" s="1"/>
  <c r="C233" i="28"/>
  <c r="E233" i="28" s="1"/>
  <c r="C48" i="28"/>
  <c r="E48" i="28" s="1"/>
  <c r="N150" i="2"/>
  <c r="N196" i="16" s="1"/>
  <c r="D109" i="30" s="1"/>
  <c r="C109" i="30" s="1"/>
  <c r="E109" i="30" s="1"/>
  <c r="N298" i="2"/>
  <c r="N344" i="16" s="1"/>
  <c r="D224" i="30" s="1"/>
  <c r="C224" i="30" s="1"/>
  <c r="E224" i="30" s="1"/>
  <c r="EY98" i="6" a="1"/>
  <c r="EY98" i="6" s="1"/>
  <c r="FU20" i="6" s="1"/>
  <c r="EM616" i="2" s="1"/>
  <c r="L79" i="16"/>
  <c r="D36" i="30" s="1"/>
  <c r="C36" i="30" s="1"/>
  <c r="E36" i="30" s="1"/>
  <c r="N436" i="16"/>
  <c r="D289" i="30" s="1"/>
  <c r="C289" i="30" s="1"/>
  <c r="E289" i="30" s="1"/>
  <c r="N280" i="16"/>
  <c r="D175" i="30" s="1"/>
  <c r="C175" i="30" s="1"/>
  <c r="E175" i="30" s="1"/>
  <c r="N232" i="2"/>
  <c r="N278" i="16" s="1"/>
  <c r="D173" i="30" s="1"/>
  <c r="C173" i="30" s="1"/>
  <c r="E173" i="30" s="1"/>
  <c r="N44" i="16"/>
  <c r="C289" i="28"/>
  <c r="E289" i="28" s="1"/>
  <c r="C183" i="28"/>
  <c r="E183" i="28" s="1"/>
  <c r="D162" i="30"/>
  <c r="C162" i="30" s="1"/>
  <c r="E162" i="30" s="1"/>
  <c r="D160" i="30"/>
  <c r="C160" i="30" s="1"/>
  <c r="E160" i="30" s="1"/>
  <c r="E58" i="28"/>
  <c r="GL12" i="5"/>
  <c r="GQ38" i="6"/>
  <c r="FA146" i="4"/>
  <c r="FA116" i="4"/>
  <c r="FA106" i="4"/>
  <c r="FA70" i="4"/>
  <c r="FA13" i="4"/>
  <c r="GQ18" i="6"/>
  <c r="GF12" i="5"/>
  <c r="FH14" i="3"/>
  <c r="GQ22" i="5"/>
  <c r="EP40" i="6"/>
  <c r="GQ40" i="6" s="1"/>
  <c r="FE43" i="5" a="1"/>
  <c r="FE43" i="5" s="1"/>
  <c r="FZ19" i="5" s="1"/>
  <c r="ER607" i="2" s="1"/>
  <c r="FT20" i="6"/>
  <c r="EL616" i="2" s="1"/>
  <c r="EP22" i="6"/>
  <c r="EO19" i="6"/>
  <c r="EO20" i="6" s="1"/>
  <c r="GQ20" i="6" s="1"/>
  <c r="EH28" i="5"/>
  <c r="EG28" i="5" s="1"/>
  <c r="EP25" i="5"/>
  <c r="EO25" i="5"/>
  <c r="EO26" i="5" s="1"/>
  <c r="FF18" i="4"/>
  <c r="GQ18" i="4"/>
  <c r="EP19" i="4"/>
  <c r="EO19" i="4"/>
  <c r="FG18" i="4"/>
  <c r="EO21" i="3"/>
  <c r="FT19" i="6"/>
  <c r="EL615" i="2" s="1"/>
  <c r="FT20" i="4"/>
  <c r="EL602" i="2" s="1"/>
  <c r="EH71" i="3"/>
  <c r="FS20" i="3" s="1"/>
  <c r="EJ596" i="2" s="1"/>
  <c r="DR621" i="2"/>
  <c r="N425" i="2" s="1"/>
  <c r="EH146" i="4"/>
  <c r="DR620" i="2"/>
  <c r="N345" i="2" s="1"/>
  <c r="DR618" i="2"/>
  <c r="N187" i="2" s="1"/>
  <c r="EZ101" i="5"/>
  <c r="DR598" i="2"/>
  <c r="DR617" i="2" s="1"/>
  <c r="N64" i="2" s="1"/>
  <c r="EJ38" i="5"/>
  <c r="DP607" i="2" s="1"/>
  <c r="FA75" i="6"/>
  <c r="EY18" i="5" a="1"/>
  <c r="EY18" i="5" s="1"/>
  <c r="EX13" i="5" s="1"/>
  <c r="DV604" i="2" s="1"/>
  <c r="GP77" i="3"/>
  <c r="FA14" i="3"/>
  <c r="DY593" i="2" s="1"/>
  <c r="EY152" i="4" a="1"/>
  <c r="EY152" i="4" s="1"/>
  <c r="FU20" i="4" s="1"/>
  <c r="EM602" i="2" s="1"/>
  <c r="EY103" i="5"/>
  <c r="DP596" i="2"/>
  <c r="DT604" i="2"/>
  <c r="DO611" i="2"/>
  <c r="EJ84" i="5"/>
  <c r="DP611" i="2" s="1"/>
  <c r="FA68" i="6"/>
  <c r="FG75" i="6"/>
  <c r="FS19" i="5"/>
  <c r="EK607" i="2" s="1"/>
  <c r="FT21" i="4"/>
  <c r="EL603" i="2" s="1"/>
  <c r="DP603" i="2"/>
  <c r="FT20" i="5"/>
  <c r="EL608" i="2" s="1"/>
  <c r="DP608" i="2"/>
  <c r="EH106" i="4"/>
  <c r="DN600" i="2" s="1"/>
  <c r="FT18" i="4"/>
  <c r="EL600" i="2" s="1"/>
  <c r="FG68" i="6"/>
  <c r="EE615" i="2" s="1"/>
  <c r="FE107" i="5" a="1"/>
  <c r="FE107" i="5" s="1"/>
  <c r="FZ24" i="5" s="1"/>
  <c r="ER611" i="2" s="1"/>
  <c r="FF107" i="5" a="1"/>
  <c r="FF107" i="5" s="1"/>
  <c r="DZ611" i="2"/>
  <c r="FT22" i="5"/>
  <c r="EL610" i="2" s="1"/>
  <c r="DP610" i="2"/>
  <c r="FA13" i="5"/>
  <c r="DY604" i="2" s="1"/>
  <c r="EX107" i="5"/>
  <c r="DP605" i="2"/>
  <c r="FT17" i="5"/>
  <c r="EL605" i="2" s="1"/>
  <c r="FT16" i="5"/>
  <c r="EL604" i="2" s="1"/>
  <c r="DP604" i="2"/>
  <c r="EH13" i="4"/>
  <c r="DN598" i="2" s="1"/>
  <c r="FT16" i="4"/>
  <c r="EL598" i="2" s="1"/>
  <c r="FU21" i="3"/>
  <c r="EL597" i="2" s="1"/>
  <c r="DP597" i="2"/>
  <c r="FV14" i="3"/>
  <c r="EH14" i="3"/>
  <c r="FS17" i="3" s="1"/>
  <c r="EJ593" i="2" s="1"/>
  <c r="EZ39" i="3" a="1"/>
  <c r="EZ39" i="3" s="1"/>
  <c r="EY74" i="6" a="1"/>
  <c r="EY74" i="6" s="1"/>
  <c r="FU19" i="6" s="1"/>
  <c r="EM615" i="2" s="1"/>
  <c r="FT18" i="6"/>
  <c r="EL614" i="2" s="1"/>
  <c r="DP614" i="2"/>
  <c r="DZ614" i="2"/>
  <c r="FG43" i="6"/>
  <c r="DT614" i="2"/>
  <c r="DT610" i="2"/>
  <c r="FA77" i="5"/>
  <c r="DZ610" i="2"/>
  <c r="FG77" i="5"/>
  <c r="DZ608" i="2"/>
  <c r="FG44" i="5"/>
  <c r="DT608" i="2"/>
  <c r="FA44" i="5"/>
  <c r="DZ607" i="2"/>
  <c r="FD38" i="5"/>
  <c r="EB607" i="2" s="1"/>
  <c r="DT607" i="2"/>
  <c r="FA38" i="5"/>
  <c r="FE37" i="5" a="1"/>
  <c r="FE37" i="5" s="1"/>
  <c r="FZ18" i="5" s="1"/>
  <c r="ER606" i="2" s="1"/>
  <c r="DT606" i="2"/>
  <c r="FA28" i="5"/>
  <c r="DZ606" i="2"/>
  <c r="FG28" i="5"/>
  <c r="DZ604" i="2"/>
  <c r="FG13" i="5"/>
  <c r="DT603" i="2"/>
  <c r="DT602" i="2"/>
  <c r="DT600" i="2"/>
  <c r="DT598" i="2"/>
  <c r="FD78" i="3"/>
  <c r="EB597" i="2" s="1"/>
  <c r="DZ597" i="2"/>
  <c r="FG78" i="3"/>
  <c r="FC78" i="3" s="1"/>
  <c r="EA597" i="2" s="1"/>
  <c r="DT597" i="2"/>
  <c r="FA78" i="3"/>
  <c r="DT596" i="2"/>
  <c r="FA71" i="3"/>
  <c r="DZ596" i="2"/>
  <c r="FG71" i="3"/>
  <c r="FC71" i="3" s="1"/>
  <c r="EA596" i="2" s="1"/>
  <c r="FU19" i="3"/>
  <c r="EL595" i="2" s="1"/>
  <c r="DP595" i="2"/>
  <c r="DT595" i="2"/>
  <c r="FA58" i="3"/>
  <c r="DZ595" i="2"/>
  <c r="FD58" i="3"/>
  <c r="EB595" i="2" s="1"/>
  <c r="FG58" i="3"/>
  <c r="FU18" i="3"/>
  <c r="EL594" i="2" s="1"/>
  <c r="DP594" i="2"/>
  <c r="FT22" i="3"/>
  <c r="EK594" i="2"/>
  <c r="DZ594" i="2"/>
  <c r="FG40" i="3"/>
  <c r="FC40" i="3" s="1"/>
  <c r="EA594" i="2" s="1"/>
  <c r="DT594" i="2"/>
  <c r="FA40" i="3"/>
  <c r="DT593" i="2"/>
  <c r="FU17" i="3"/>
  <c r="EL593" i="2" s="1"/>
  <c r="FT17" i="4"/>
  <c r="EL599" i="2" s="1"/>
  <c r="DP599" i="2"/>
  <c r="DT599" i="2"/>
  <c r="DZ605" i="2"/>
  <c r="FG19" i="5"/>
  <c r="DT605" i="2"/>
  <c r="FA19" i="5"/>
  <c r="FT17" i="6"/>
  <c r="EL613" i="2" s="1"/>
  <c r="DP613" i="2"/>
  <c r="DT613" i="2"/>
  <c r="DZ613" i="2"/>
  <c r="FG28" i="6"/>
  <c r="DZ612" i="2"/>
  <c r="FT16" i="6"/>
  <c r="EL612" i="2" s="1"/>
  <c r="DP612" i="2"/>
  <c r="DT612" i="2"/>
  <c r="FU13" i="6"/>
  <c r="DZ609" i="2"/>
  <c r="FG56" i="5"/>
  <c r="DT609" i="2"/>
  <c r="FA56" i="5"/>
  <c r="FT21" i="5"/>
  <c r="EL609" i="2" s="1"/>
  <c r="DP609" i="2"/>
  <c r="DT601" i="2"/>
  <c r="FT19" i="4"/>
  <c r="EL601" i="2" s="1"/>
  <c r="DP601" i="2"/>
  <c r="FA28" i="6"/>
  <c r="FA43" i="6"/>
  <c r="FT18" i="5"/>
  <c r="EL606" i="2" s="1"/>
  <c r="EH19" i="5"/>
  <c r="EH13" i="5"/>
  <c r="EH78" i="3"/>
  <c r="EZ74" i="6" a="1"/>
  <c r="EZ74" i="6" s="1"/>
  <c r="EO41" i="6"/>
  <c r="EO46" i="6" s="1"/>
  <c r="EP41" i="6"/>
  <c r="EZ99" i="5"/>
  <c r="EY99" i="5"/>
  <c r="EY98" i="5"/>
  <c r="EV84" i="5"/>
  <c r="FU13" i="5" s="1"/>
  <c r="FS22" i="4"/>
  <c r="EZ27" i="6" a="1"/>
  <c r="EZ27" i="6" s="1"/>
  <c r="FF67" i="6" a="1"/>
  <c r="FF67" i="6" s="1"/>
  <c r="EH68" i="6"/>
  <c r="DN615" i="2" s="1"/>
  <c r="EY83" i="5" a="1"/>
  <c r="EY83" i="5" s="1"/>
  <c r="FU22" i="5" s="1"/>
  <c r="EM610" i="2" s="1"/>
  <c r="EH77" i="5"/>
  <c r="EZ27" i="5" a="1"/>
  <c r="EZ27" i="5" s="1"/>
  <c r="EH58" i="3"/>
  <c r="EG58" i="3" s="1"/>
  <c r="EH28" i="6"/>
  <c r="EZ67" i="6" a="1"/>
  <c r="EZ67" i="6" s="1"/>
  <c r="EY101" i="3" a="1"/>
  <c r="EY101" i="3" s="1"/>
  <c r="FV21" i="3" s="1"/>
  <c r="EM597" i="2" s="1"/>
  <c r="GQ18" i="5"/>
  <c r="GQ24" i="5"/>
  <c r="FF37" i="5" a="1"/>
  <c r="FF37" i="5" s="1"/>
  <c r="EH116" i="4"/>
  <c r="EY176" i="4" a="1"/>
  <c r="EY176" i="4" s="1"/>
  <c r="FU21" i="4" s="1"/>
  <c r="EM603" i="2" s="1"/>
  <c r="EH43" i="6"/>
  <c r="EH75" i="6"/>
  <c r="EZ55" i="5" a="1"/>
  <c r="EZ55" i="5" s="1"/>
  <c r="EZ83" i="5" a="1"/>
  <c r="EZ83" i="5" s="1"/>
  <c r="FE18" i="5" a="1"/>
  <c r="FE18" i="5" s="1"/>
  <c r="FZ16" i="5" s="1"/>
  <c r="ER604" i="2" s="1"/>
  <c r="FE27" i="5" a="1"/>
  <c r="FE27" i="5" s="1"/>
  <c r="FZ17" i="5" s="1"/>
  <c r="ER605" i="2" s="1"/>
  <c r="EZ18" i="5" a="1"/>
  <c r="EZ18" i="5" s="1"/>
  <c r="FE67" i="6" a="1"/>
  <c r="FE67" i="6" s="1"/>
  <c r="FZ18" i="6" s="1"/>
  <c r="ER614" i="2" s="1"/>
  <c r="EY67" i="6" a="1"/>
  <c r="EY67" i="6" s="1"/>
  <c r="FU18" i="6" s="1"/>
  <c r="EM614" i="2" s="1"/>
  <c r="FE70" i="3" a="1"/>
  <c r="FE70" i="3" s="1"/>
  <c r="GA19" i="3" s="1"/>
  <c r="ER595" i="2" s="1"/>
  <c r="FF70" i="3" a="1"/>
  <c r="FF70" i="3" s="1"/>
  <c r="EY70" i="3" a="1"/>
  <c r="EY70" i="3" s="1"/>
  <c r="FV19" i="3" s="1"/>
  <c r="EM595" i="2" s="1"/>
  <c r="EY77" i="3" a="1"/>
  <c r="EY77" i="3" s="1"/>
  <c r="FV20" i="3" s="1"/>
  <c r="EM596" i="2" s="1"/>
  <c r="EY39" i="3" a="1"/>
  <c r="EY39" i="3" s="1"/>
  <c r="FV17" i="3" s="1"/>
  <c r="EZ70" i="3" a="1"/>
  <c r="EZ70" i="3" s="1"/>
  <c r="FF77" i="3" a="1"/>
  <c r="FF77" i="3" s="1"/>
  <c r="FE77" i="3" a="1"/>
  <c r="FE77" i="3" s="1"/>
  <c r="GA20" i="3" s="1"/>
  <c r="ER596" i="2" s="1"/>
  <c r="FG13" i="6"/>
  <c r="C497" i="16"/>
  <c r="D317" i="30" s="1"/>
  <c r="C317" i="30" s="1"/>
  <c r="E317" i="30" s="1"/>
  <c r="DV359" i="1"/>
  <c r="BK80" i="16"/>
  <c r="BG142" i="16" s="1"/>
  <c r="FF83" i="5" a="1"/>
  <c r="FF83" i="5" s="1"/>
  <c r="EY145" i="4" a="1"/>
  <c r="EY145" i="4" s="1"/>
  <c r="FU19" i="4" s="1"/>
  <c r="EM601" i="2" s="1"/>
  <c r="FE145" i="4" a="1"/>
  <c r="FE145" i="4" s="1"/>
  <c r="FZ19" i="4" s="1"/>
  <c r="ER601" i="2" s="1"/>
  <c r="GO115" i="4"/>
  <c r="EY43" i="5" a="1"/>
  <c r="EY43" i="5" s="1"/>
  <c r="FU19" i="5" s="1"/>
  <c r="EM607" i="2" s="1"/>
  <c r="FF55" i="5" a="1"/>
  <c r="FF55" i="5" s="1"/>
  <c r="EH44" i="5"/>
  <c r="DN608" i="2" s="1"/>
  <c r="FE55" i="5" a="1"/>
  <c r="FE55" i="5" s="1"/>
  <c r="FZ20" i="5" s="1"/>
  <c r="ER608" i="2" s="1"/>
  <c r="EY55" i="5" a="1"/>
  <c r="EY55" i="5" s="1"/>
  <c r="FU20" i="5" s="1"/>
  <c r="EM608" i="2" s="1"/>
  <c r="EY76" i="5" a="1"/>
  <c r="EY76" i="5" s="1"/>
  <c r="FU21" i="5" s="1"/>
  <c r="EY27" i="5" a="1"/>
  <c r="EY27" i="5" s="1"/>
  <c r="FU17" i="5" s="1"/>
  <c r="EM605" i="2" s="1"/>
  <c r="EZ76" i="5" a="1"/>
  <c r="EZ76" i="5" s="1"/>
  <c r="FE76" i="5" a="1"/>
  <c r="FE76" i="5" s="1"/>
  <c r="FZ21" i="5" s="1"/>
  <c r="ER609" i="2" s="1"/>
  <c r="EY102" i="5"/>
  <c r="EZ102" i="5"/>
  <c r="EG56" i="5"/>
  <c r="FR21" i="5"/>
  <c r="EJ609" i="2" s="1"/>
  <c r="FF101" i="3"/>
  <c r="EX75" i="6"/>
  <c r="DV616" i="2" s="1"/>
  <c r="EZ57" i="3" a="1"/>
  <c r="EZ57" i="3" s="1"/>
  <c r="FB70" i="4"/>
  <c r="FE105" i="4" a="1"/>
  <c r="FE105" i="4" s="1"/>
  <c r="FZ17" i="4" s="1"/>
  <c r="ER599" i="2" s="1"/>
  <c r="FU13" i="4"/>
  <c r="BL90" i="16"/>
  <c r="EY42" i="6" a="1"/>
  <c r="EY42" i="6" s="1"/>
  <c r="FU17" i="6" s="1"/>
  <c r="EM613" i="2" s="1"/>
  <c r="FD105" i="4"/>
  <c r="EZ43" i="5" a="1"/>
  <c r="EZ43" i="5" s="1"/>
  <c r="EY57" i="3" a="1"/>
  <c r="EY57" i="3" s="1"/>
  <c r="FV18" i="3" s="1"/>
  <c r="EM594" i="2" s="1"/>
  <c r="FF27" i="6" a="1"/>
  <c r="FF27" i="6" s="1"/>
  <c r="EZ42" i="6" a="1"/>
  <c r="EZ42" i="6" s="1"/>
  <c r="EY37" i="5" a="1"/>
  <c r="EY37" i="5" s="1"/>
  <c r="FU18" i="5" s="1"/>
  <c r="EM606" i="2" s="1"/>
  <c r="EY69" i="4" a="1"/>
  <c r="EY69" i="4" s="1"/>
  <c r="FU16" i="4" s="1"/>
  <c r="EM598" i="2" s="1"/>
  <c r="FE98" i="6" a="1"/>
  <c r="FE98" i="6" s="1"/>
  <c r="FZ20" i="6" s="1"/>
  <c r="ER616" i="2" s="1"/>
  <c r="FE83" i="5" a="1"/>
  <c r="FE83" i="5" s="1"/>
  <c r="FZ22" i="5" s="1"/>
  <c r="ER610" i="2" s="1"/>
  <c r="FE27" i="6" a="1"/>
  <c r="FE27" i="6" s="1"/>
  <c r="FZ16" i="6" s="1"/>
  <c r="EY105" i="4" a="1"/>
  <c r="EY105" i="4" s="1"/>
  <c r="FU17" i="4" s="1"/>
  <c r="EM599" i="2" s="1"/>
  <c r="FA13" i="6"/>
  <c r="EZ37" i="5" a="1"/>
  <c r="EZ37" i="5" s="1"/>
  <c r="FS21" i="6"/>
  <c r="EY115" i="4" a="1"/>
  <c r="EY115" i="4" s="1"/>
  <c r="FU18" i="4" s="1"/>
  <c r="EM600" i="2" s="1"/>
  <c r="EH153" i="4"/>
  <c r="DN603" i="2" s="1"/>
  <c r="FE74" i="6" a="1"/>
  <c r="FE74" i="6" s="1"/>
  <c r="FZ19" i="6" s="1"/>
  <c r="ER615" i="2" s="1"/>
  <c r="EH70" i="4"/>
  <c r="DN599" i="2" s="1"/>
  <c r="EH13" i="6"/>
  <c r="DN612" i="2" s="1"/>
  <c r="FF76" i="5" a="1"/>
  <c r="FF76" i="5" s="1"/>
  <c r="FD176" i="4"/>
  <c r="FE156" i="4"/>
  <c r="FE176" i="4" s="1" a="1"/>
  <c r="FE176" i="4" s="1"/>
  <c r="FZ21" i="4" s="1"/>
  <c r="ER603" i="2" s="1"/>
  <c r="FB153" i="4"/>
  <c r="FF74" i="6" a="1"/>
  <c r="FF74" i="6" s="1"/>
  <c r="FF27" i="5" a="1"/>
  <c r="FF27" i="5" s="1"/>
  <c r="EY27" i="6" a="1"/>
  <c r="EY27" i="6" s="1"/>
  <c r="FU16" i="6" s="1"/>
  <c r="FE39" i="3" a="1"/>
  <c r="FE39" i="3" s="1"/>
  <c r="GA17" i="3" s="1"/>
  <c r="EZ104" i="5"/>
  <c r="EY104" i="5"/>
  <c r="FE17" i="4"/>
  <c r="FE69" i="4" s="1" a="1"/>
  <c r="FE69" i="4" s="1"/>
  <c r="FZ16" i="4" s="1"/>
  <c r="ER598" i="2" s="1"/>
  <c r="FD69" i="4"/>
  <c r="FB13" i="4"/>
  <c r="FE119" i="4"/>
  <c r="FD145" i="4"/>
  <c r="FB116" i="4"/>
  <c r="FF39" i="3" a="1"/>
  <c r="FF39" i="3" s="1"/>
  <c r="EZ77" i="3" a="1"/>
  <c r="EZ77" i="3" s="1"/>
  <c r="FD115" i="4"/>
  <c r="FE109" i="4"/>
  <c r="FE115" i="4" s="1" a="1"/>
  <c r="FE115" i="4" s="1"/>
  <c r="FZ18" i="4" s="1"/>
  <c r="ER600" i="2" s="1"/>
  <c r="FB106" i="4"/>
  <c r="FE57" i="3" a="1"/>
  <c r="FE57" i="3" s="1"/>
  <c r="GA18" i="3" s="1"/>
  <c r="ER594" i="2" s="1"/>
  <c r="FE42" i="6" a="1"/>
  <c r="FE42" i="6" s="1"/>
  <c r="FZ17" i="6" s="1"/>
  <c r="ER613" i="2" s="1"/>
  <c r="FE150" i="4"/>
  <c r="FE152" i="4" s="1" a="1"/>
  <c r="FE152" i="4" s="1"/>
  <c r="FZ20" i="4" s="1"/>
  <c r="ER602" i="2" s="1"/>
  <c r="FB146" i="4"/>
  <c r="FF57" i="3" a="1"/>
  <c r="FF57" i="3" s="1"/>
  <c r="FF42" i="6" a="1"/>
  <c r="FF42" i="6" s="1"/>
  <c r="EH40" i="3"/>
  <c r="DN594" i="2" s="1"/>
  <c r="BG140" i="16"/>
  <c r="GQ23" i="5" l="1"/>
  <c r="EO22" i="3"/>
  <c r="A2" i="29" a="1"/>
  <c r="BAW2" i="29" s="1"/>
  <c r="GR19" i="3"/>
  <c r="EP20" i="3"/>
  <c r="AC172" i="2"/>
  <c r="AC218" i="16" s="1"/>
  <c r="D124" i="30" s="1"/>
  <c r="C124" i="30" s="1"/>
  <c r="E124" i="30" s="1"/>
  <c r="AC174" i="2"/>
  <c r="AC220" i="16" s="1"/>
  <c r="D134" i="30" s="1"/>
  <c r="C134" i="30" s="1"/>
  <c r="E134" i="30" s="1"/>
  <c r="D18" i="30"/>
  <c r="C18" i="30" s="1"/>
  <c r="E18" i="30" s="1"/>
  <c r="G28" i="32"/>
  <c r="J28" i="32" s="1"/>
  <c r="U2" i="33" s="1"/>
  <c r="DP406" i="1"/>
  <c r="Y439" i="2" s="1"/>
  <c r="BL91" i="16" s="1"/>
  <c r="DQ406" i="1"/>
  <c r="AB439" i="2" s="1"/>
  <c r="BM91" i="16" s="1"/>
  <c r="DQ379" i="1"/>
  <c r="AB278" i="2" s="1"/>
  <c r="BI91" i="16" s="1"/>
  <c r="DP379" i="1"/>
  <c r="Y278" i="2" s="1"/>
  <c r="BH91" i="16" s="1"/>
  <c r="BG141" i="16"/>
  <c r="O79" i="16" s="1"/>
  <c r="D37" i="30" s="1"/>
  <c r="C37" i="30" s="1"/>
  <c r="E37" i="30" s="1"/>
  <c r="EK617" i="2"/>
  <c r="FD68" i="6"/>
  <c r="EB615" i="2" s="1"/>
  <c r="FD43" i="6"/>
  <c r="EB614" i="2" s="1"/>
  <c r="FE28" i="6"/>
  <c r="EC613" i="2" s="1"/>
  <c r="FD28" i="6"/>
  <c r="EB613" i="2" s="1"/>
  <c r="FD84" i="5"/>
  <c r="EB611" i="2" s="1"/>
  <c r="FD77" i="5"/>
  <c r="EB610" i="2" s="1"/>
  <c r="FD56" i="5"/>
  <c r="EB609" i="2" s="1"/>
  <c r="FD19" i="5"/>
  <c r="EB605" i="2" s="1"/>
  <c r="FD13" i="6"/>
  <c r="EB612" i="2" s="1"/>
  <c r="FD13" i="5"/>
  <c r="EB604" i="2" s="1"/>
  <c r="L91" i="16"/>
  <c r="D44" i="30" s="1"/>
  <c r="C44" i="30" s="1"/>
  <c r="E44" i="30" s="1"/>
  <c r="EY38" i="5"/>
  <c r="DW607" i="2" s="1"/>
  <c r="EX38" i="5"/>
  <c r="DV607" i="2" s="1"/>
  <c r="DN606" i="2"/>
  <c r="FR18" i="5"/>
  <c r="EJ606" i="2" s="1"/>
  <c r="EY44" i="5"/>
  <c r="DW608" i="2" s="1"/>
  <c r="EX44" i="5"/>
  <c r="DV608" i="2" s="1"/>
  <c r="EX19" i="5"/>
  <c r="DV605" i="2" s="1"/>
  <c r="FE13" i="5"/>
  <c r="EC604" i="2" s="1"/>
  <c r="EX40" i="3"/>
  <c r="DV594" i="2" s="1"/>
  <c r="GQ25" i="5"/>
  <c r="EO31" i="5"/>
  <c r="EO32" i="5" s="1"/>
  <c r="EX68" i="6"/>
  <c r="DV615" i="2" s="1"/>
  <c r="EY68" i="6"/>
  <c r="DW615" i="2" s="1"/>
  <c r="EX43" i="6"/>
  <c r="DV614" i="2" s="1"/>
  <c r="GQ19" i="6"/>
  <c r="EO21" i="6"/>
  <c r="GQ21" i="6" s="1"/>
  <c r="EO22" i="6"/>
  <c r="EO23" i="6" s="1"/>
  <c r="EO24" i="6" s="1"/>
  <c r="EP23" i="6"/>
  <c r="EX28" i="5"/>
  <c r="DV606" i="2" s="1"/>
  <c r="FD28" i="5"/>
  <c r="EB606" i="2" s="1"/>
  <c r="EP26" i="5"/>
  <c r="GQ26" i="5" s="1"/>
  <c r="FU16" i="5"/>
  <c r="EM604" i="2" s="1"/>
  <c r="EX146" i="4"/>
  <c r="DV602" i="2" s="1"/>
  <c r="FR18" i="4"/>
  <c r="EJ600" i="2" s="1"/>
  <c r="EX106" i="4"/>
  <c r="DV600" i="2" s="1"/>
  <c r="EP20" i="4"/>
  <c r="EP21" i="4"/>
  <c r="EO20" i="4"/>
  <c r="FF20" i="4" s="1"/>
  <c r="EO21" i="4"/>
  <c r="FF21" i="4" s="1"/>
  <c r="FG19" i="4"/>
  <c r="GQ19" i="4"/>
  <c r="FF19" i="4"/>
  <c r="DN596" i="2"/>
  <c r="EG71" i="3"/>
  <c r="FR20" i="3" s="1"/>
  <c r="EI596" i="2" s="1"/>
  <c r="FD40" i="3"/>
  <c r="EB594" i="2" s="1"/>
  <c r="FX17" i="3"/>
  <c r="EO593" i="2" s="1"/>
  <c r="C509" i="2"/>
  <c r="C131" i="16"/>
  <c r="D49" i="30" s="1"/>
  <c r="C49" i="30" s="1"/>
  <c r="E49" i="30" s="1"/>
  <c r="C498" i="2"/>
  <c r="C120" i="16"/>
  <c r="C487" i="2"/>
  <c r="C109" i="16"/>
  <c r="C98" i="16"/>
  <c r="C476" i="2"/>
  <c r="EX13" i="4"/>
  <c r="DV598" i="2" s="1"/>
  <c r="EY13" i="4"/>
  <c r="DW598" i="2" s="1"/>
  <c r="EX13" i="6"/>
  <c r="DV612" i="2" s="1"/>
  <c r="EY75" i="6"/>
  <c r="DW616" i="2" s="1"/>
  <c r="FW20" i="6"/>
  <c r="EO616" i="2" s="1"/>
  <c r="DR619" i="2"/>
  <c r="N264" i="2" s="1"/>
  <c r="FD71" i="3"/>
  <c r="EB596" i="2" s="1"/>
  <c r="DY616" i="2"/>
  <c r="EH38" i="5"/>
  <c r="EG38" i="5" s="1"/>
  <c r="FG38" i="5"/>
  <c r="EE607" i="2" s="1"/>
  <c r="FT19" i="5"/>
  <c r="EL607" i="2" s="1"/>
  <c r="EZ107" i="5" a="1"/>
  <c r="EZ107" i="5" s="1"/>
  <c r="EX116" i="4"/>
  <c r="DV601" i="2" s="1"/>
  <c r="FE75" i="6"/>
  <c r="EC616" i="2" s="1"/>
  <c r="FD75" i="6"/>
  <c r="EB616" i="2" s="1"/>
  <c r="EX77" i="5"/>
  <c r="DV610" i="2" s="1"/>
  <c r="EY77" i="5"/>
  <c r="DW610" i="2" s="1"/>
  <c r="EH84" i="5"/>
  <c r="FR24" i="5" s="1"/>
  <c r="EJ611" i="2" s="1"/>
  <c r="GB20" i="6"/>
  <c r="ET616" i="2" s="1"/>
  <c r="FW19" i="6"/>
  <c r="EO615" i="2" s="1"/>
  <c r="DY615" i="2"/>
  <c r="EX153" i="4"/>
  <c r="DV603" i="2" s="1"/>
  <c r="FG84" i="5"/>
  <c r="FD44" i="5"/>
  <c r="EB608" i="2" s="1"/>
  <c r="FE44" i="5"/>
  <c r="EC608" i="2" s="1"/>
  <c r="EX58" i="3"/>
  <c r="DV595" i="2" s="1"/>
  <c r="EX71" i="3"/>
  <c r="DV596" i="2" s="1"/>
  <c r="EX78" i="3"/>
  <c r="DV597" i="2" s="1"/>
  <c r="DN593" i="2"/>
  <c r="EG106" i="4"/>
  <c r="FQ18" i="4" s="1"/>
  <c r="EI600" i="2" s="1"/>
  <c r="EG13" i="4"/>
  <c r="FQ16" i="4" s="1"/>
  <c r="EI598" i="2" s="1"/>
  <c r="GB19" i="6"/>
  <c r="ET615" i="2" s="1"/>
  <c r="EE616" i="2"/>
  <c r="EY13" i="5"/>
  <c r="DW604" i="2" s="1"/>
  <c r="FW16" i="5"/>
  <c r="EO604" i="2" s="1"/>
  <c r="EY107" i="5" a="1"/>
  <c r="EY107" i="5" s="1"/>
  <c r="FU24" i="5" s="1"/>
  <c r="EM611" i="2" s="1"/>
  <c r="EG14" i="3"/>
  <c r="DM593" i="2" s="1"/>
  <c r="FE68" i="6"/>
  <c r="EC615" i="2" s="1"/>
  <c r="FT24" i="5"/>
  <c r="EL611" i="2" s="1"/>
  <c r="DT611" i="2"/>
  <c r="EM592" i="2" s="1"/>
  <c r="FA84" i="5"/>
  <c r="EG77" i="5"/>
  <c r="DN610" i="2"/>
  <c r="DM606" i="2"/>
  <c r="FQ18" i="5"/>
  <c r="EI606" i="2" s="1"/>
  <c r="FS25" i="5"/>
  <c r="EG75" i="6"/>
  <c r="DN616" i="2"/>
  <c r="EX14" i="3"/>
  <c r="DV593" i="2" s="1"/>
  <c r="EY14" i="3"/>
  <c r="DW593" i="2" s="1"/>
  <c r="EG19" i="5"/>
  <c r="DN605" i="2"/>
  <c r="FR17" i="5"/>
  <c r="EJ605" i="2" s="1"/>
  <c r="EG13" i="5"/>
  <c r="DN604" i="2"/>
  <c r="FR16" i="5"/>
  <c r="EJ604" i="2" s="1"/>
  <c r="FR16" i="4"/>
  <c r="EJ598" i="2" s="1"/>
  <c r="FS21" i="3"/>
  <c r="EJ597" i="2" s="1"/>
  <c r="DN597" i="2"/>
  <c r="EG43" i="6"/>
  <c r="DN614" i="2"/>
  <c r="DY614" i="2"/>
  <c r="FW18" i="6"/>
  <c r="EO614" i="2" s="1"/>
  <c r="EY43" i="6"/>
  <c r="DW614" i="2" s="1"/>
  <c r="EE614" i="2"/>
  <c r="GB18" i="6"/>
  <c r="ET614" i="2" s="1"/>
  <c r="FE43" i="6"/>
  <c r="EC614" i="2" s="1"/>
  <c r="EE610" i="2"/>
  <c r="GB22" i="5"/>
  <c r="ET610" i="2" s="1"/>
  <c r="FE77" i="5"/>
  <c r="EC610" i="2" s="1"/>
  <c r="DY610" i="2"/>
  <c r="FW22" i="5"/>
  <c r="EO610" i="2" s="1"/>
  <c r="DY608" i="2"/>
  <c r="FW20" i="5"/>
  <c r="EO608" i="2" s="1"/>
  <c r="EE608" i="2"/>
  <c r="GB20" i="5"/>
  <c r="ET608" i="2" s="1"/>
  <c r="FW19" i="5"/>
  <c r="EO607" i="2" s="1"/>
  <c r="DY607" i="2"/>
  <c r="EE606" i="2"/>
  <c r="GB18" i="5"/>
  <c r="ET606" i="2" s="1"/>
  <c r="FE28" i="5"/>
  <c r="EC606" i="2" s="1"/>
  <c r="DY606" i="2"/>
  <c r="FW18" i="5"/>
  <c r="EO606" i="2" s="1"/>
  <c r="EY28" i="5"/>
  <c r="DW606" i="2" s="1"/>
  <c r="EE604" i="2"/>
  <c r="GB16" i="5"/>
  <c r="ET604" i="2" s="1"/>
  <c r="FW21" i="4"/>
  <c r="EO603" i="2" s="1"/>
  <c r="DY603" i="2"/>
  <c r="DZ603" i="2"/>
  <c r="FD153" i="4"/>
  <c r="EB603" i="2" s="1"/>
  <c r="EY153" i="4"/>
  <c r="DW603" i="2" s="1"/>
  <c r="DY602" i="2"/>
  <c r="FW20" i="4"/>
  <c r="EO602" i="2" s="1"/>
  <c r="DZ602" i="2"/>
  <c r="FD146" i="4"/>
  <c r="EB602" i="2" s="1"/>
  <c r="EY146" i="4"/>
  <c r="DW602" i="2" s="1"/>
  <c r="DY600" i="2"/>
  <c r="FW18" i="4"/>
  <c r="EO600" i="2" s="1"/>
  <c r="EY106" i="4"/>
  <c r="DW600" i="2" s="1"/>
  <c r="DZ600" i="2"/>
  <c r="FD106" i="4"/>
  <c r="EB600" i="2" s="1"/>
  <c r="FW16" i="4"/>
  <c r="EO598" i="2" s="1"/>
  <c r="DY598" i="2"/>
  <c r="DZ598" i="2"/>
  <c r="FD13" i="4"/>
  <c r="EB598" i="2" s="1"/>
  <c r="EY78" i="3"/>
  <c r="DW597" i="2" s="1"/>
  <c r="DY597" i="2"/>
  <c r="FX21" i="3"/>
  <c r="EO597" i="2" s="1"/>
  <c r="FE78" i="3"/>
  <c r="EC597" i="2" s="1"/>
  <c r="GC21" i="3"/>
  <c r="ET597" i="2" s="1"/>
  <c r="EE597" i="2"/>
  <c r="FE71" i="3"/>
  <c r="EC596" i="2" s="1"/>
  <c r="GC20" i="3"/>
  <c r="ET596" i="2" s="1"/>
  <c r="EE596" i="2"/>
  <c r="EY71" i="3"/>
  <c r="DW596" i="2" s="1"/>
  <c r="DY596" i="2"/>
  <c r="FX20" i="3"/>
  <c r="EO596" i="2" s="1"/>
  <c r="FE58" i="3"/>
  <c r="EC595" i="2" s="1"/>
  <c r="EE595" i="2"/>
  <c r="GC19" i="3"/>
  <c r="ET595" i="2" s="1"/>
  <c r="FS19" i="3"/>
  <c r="EJ595" i="2" s="1"/>
  <c r="DN595" i="2"/>
  <c r="EY58" i="3"/>
  <c r="DW595" i="2" s="1"/>
  <c r="DY595" i="2"/>
  <c r="FX19" i="3"/>
  <c r="EO595" i="2" s="1"/>
  <c r="FR19" i="3"/>
  <c r="EI595" i="2" s="1"/>
  <c r="DM595" i="2"/>
  <c r="FC58" i="3"/>
  <c r="EA595" i="2" s="1"/>
  <c r="EY40" i="3"/>
  <c r="DW594" i="2" s="1"/>
  <c r="DY594" i="2"/>
  <c r="FX18" i="3"/>
  <c r="EO594" i="2" s="1"/>
  <c r="FE40" i="3"/>
  <c r="EC594" i="2" s="1"/>
  <c r="EE594" i="2"/>
  <c r="GC18" i="3"/>
  <c r="ET594" i="2" s="1"/>
  <c r="FU22" i="3"/>
  <c r="X186" i="2" s="1"/>
  <c r="EX28" i="6"/>
  <c r="DV613" i="2" s="1"/>
  <c r="EX70" i="4"/>
  <c r="DV599" i="2" s="1"/>
  <c r="DZ599" i="2"/>
  <c r="FD70" i="4"/>
  <c r="EB599" i="2" s="1"/>
  <c r="FW17" i="4"/>
  <c r="EO599" i="2" s="1"/>
  <c r="DY599" i="2"/>
  <c r="EY70" i="4"/>
  <c r="DW599" i="2" s="1"/>
  <c r="GB17" i="5"/>
  <c r="ET605" i="2" s="1"/>
  <c r="EE605" i="2"/>
  <c r="DY605" i="2"/>
  <c r="FW17" i="5"/>
  <c r="EO605" i="2" s="1"/>
  <c r="EY19" i="5"/>
  <c r="DW605" i="2" s="1"/>
  <c r="FE19" i="5"/>
  <c r="EC605" i="2" s="1"/>
  <c r="EM593" i="2"/>
  <c r="FV22" i="3" a="1"/>
  <c r="FV22" i="3" s="1"/>
  <c r="GA22" i="3" a="1"/>
  <c r="GA22" i="3" s="1"/>
  <c r="ER593" i="2"/>
  <c r="FW17" i="6"/>
  <c r="EO613" i="2" s="1"/>
  <c r="DY613" i="2"/>
  <c r="GB17" i="6"/>
  <c r="ET613" i="2" s="1"/>
  <c r="EE613" i="2"/>
  <c r="EY28" i="6"/>
  <c r="DW613" i="2" s="1"/>
  <c r="EG28" i="6"/>
  <c r="DN613" i="2"/>
  <c r="FW16" i="6"/>
  <c r="DY612" i="2"/>
  <c r="ER612" i="2"/>
  <c r="FZ21" i="6" a="1"/>
  <c r="FZ21" i="6" s="1"/>
  <c r="EY13" i="6"/>
  <c r="DW612" i="2" s="1"/>
  <c r="EM612" i="2"/>
  <c r="FU21" i="6" a="1"/>
  <c r="FU21" i="6" s="1"/>
  <c r="EE612" i="2"/>
  <c r="GB16" i="6"/>
  <c r="FE13" i="6"/>
  <c r="EC612" i="2" s="1"/>
  <c r="EX56" i="5"/>
  <c r="DV609" i="2" s="1"/>
  <c r="EY56" i="5"/>
  <c r="DW609" i="2" s="1"/>
  <c r="DY609" i="2"/>
  <c r="FW21" i="5"/>
  <c r="EM609" i="2"/>
  <c r="GB21" i="5"/>
  <c r="ET609" i="2" s="1"/>
  <c r="EE609" i="2"/>
  <c r="FE56" i="5"/>
  <c r="EC609" i="2" s="1"/>
  <c r="FQ21" i="5"/>
  <c r="EI609" i="2" s="1"/>
  <c r="DM609" i="2"/>
  <c r="FW19" i="4"/>
  <c r="DY601" i="2"/>
  <c r="FT22" i="4"/>
  <c r="EY116" i="4"/>
  <c r="DW601" i="2" s="1"/>
  <c r="DZ601" i="2"/>
  <c r="FD116" i="4"/>
  <c r="EB601" i="2" s="1"/>
  <c r="EG116" i="4"/>
  <c r="DN601" i="2"/>
  <c r="EG68" i="6"/>
  <c r="EG78" i="3"/>
  <c r="GQ41" i="6"/>
  <c r="EO47" i="6"/>
  <c r="EP46" i="6"/>
  <c r="FR17" i="6"/>
  <c r="EJ613" i="2" s="1"/>
  <c r="FR19" i="4"/>
  <c r="EJ601" i="2" s="1"/>
  <c r="FR18" i="6"/>
  <c r="EJ614" i="2" s="1"/>
  <c r="FR20" i="6"/>
  <c r="EJ616" i="2" s="1"/>
  <c r="FR19" i="6"/>
  <c r="EJ615" i="2" s="1"/>
  <c r="FR22" i="5"/>
  <c r="EJ610" i="2" s="1"/>
  <c r="BF143" i="16"/>
  <c r="Q90" i="16" s="1"/>
  <c r="D40" i="30" s="1"/>
  <c r="C40" i="30" s="1"/>
  <c r="E40" i="30" s="1"/>
  <c r="GO145" i="4"/>
  <c r="FZ25" i="5" a="1"/>
  <c r="FZ25" i="5" s="1"/>
  <c r="FR20" i="5"/>
  <c r="EJ608" i="2" s="1"/>
  <c r="EG44" i="5"/>
  <c r="BJ91" i="16"/>
  <c r="BK91" i="16"/>
  <c r="BF91" i="16"/>
  <c r="BG91" i="16"/>
  <c r="EG153" i="4"/>
  <c r="FR21" i="4"/>
  <c r="EJ603" i="2" s="1"/>
  <c r="DN602" i="2"/>
  <c r="EG13" i="6"/>
  <c r="FR16" i="6"/>
  <c r="EJ612" i="2" s="1"/>
  <c r="FT21" i="6"/>
  <c r="N424" i="2" s="1"/>
  <c r="FZ13" i="6"/>
  <c r="EG70" i="4"/>
  <c r="FR17" i="4"/>
  <c r="EJ599" i="2" s="1"/>
  <c r="EG40" i="3"/>
  <c r="FS18" i="3"/>
  <c r="EJ594" i="2" s="1"/>
  <c r="FU22" i="4" a="1"/>
  <c r="FU22" i="4" s="1"/>
  <c r="FZ13" i="4"/>
  <c r="N269" i="2" s="1"/>
  <c r="Q269" i="2" s="1"/>
  <c r="FZ22" i="4" a="1"/>
  <c r="FZ22" i="4" s="1"/>
  <c r="O78" i="16"/>
  <c r="D35" i="30" s="1"/>
  <c r="C35" i="30" s="1"/>
  <c r="E35" i="30" s="1"/>
  <c r="EO33" i="5" l="1"/>
  <c r="EO34" i="5" s="1"/>
  <c r="DCU2" i="29"/>
  <c r="ZN2" i="29"/>
  <c r="APV2" i="29"/>
  <c r="QC2" i="29"/>
  <c r="BAD2" i="29"/>
  <c r="BUN2" i="29"/>
  <c r="WF2" i="29"/>
  <c r="AOZ2" i="29"/>
  <c r="BJP2" i="29"/>
  <c r="BKS2" i="29"/>
  <c r="PF2" i="29"/>
  <c r="PI2" i="29"/>
  <c r="ZU2" i="29"/>
  <c r="BBW2" i="29"/>
  <c r="CTX2" i="29"/>
  <c r="AJK2" i="29"/>
  <c r="AGD2" i="29"/>
  <c r="NC2" i="29"/>
  <c r="CH2" i="29"/>
  <c r="DMJ2" i="29"/>
  <c r="P2" i="29"/>
  <c r="UF2" i="29"/>
  <c r="AVB2" i="29"/>
  <c r="AHT2" i="29"/>
  <c r="BFX2" i="29"/>
  <c r="EC2" i="29"/>
  <c r="DLO2" i="29"/>
  <c r="ZG2" i="29"/>
  <c r="GL2" i="29"/>
  <c r="LU2" i="29"/>
  <c r="CGX2" i="29"/>
  <c r="CQK2" i="29"/>
  <c r="DNQ2" i="29"/>
  <c r="ARG2" i="29"/>
  <c r="EI2" i="29"/>
  <c r="AED2" i="29"/>
  <c r="DLW2" i="29"/>
  <c r="AWH2" i="29"/>
  <c r="BOB2" i="29"/>
  <c r="DHJ2" i="29"/>
  <c r="CBI2" i="29"/>
  <c r="TC2" i="29"/>
  <c r="AWZ2" i="29"/>
  <c r="BQW2" i="29"/>
  <c r="CDD2" i="29"/>
  <c r="BPF2" i="29"/>
  <c r="AAI2" i="29"/>
  <c r="CWQ2" i="29"/>
  <c r="BCD2" i="29"/>
  <c r="AG2" i="29"/>
  <c r="MR2" i="29"/>
  <c r="BXZ2" i="29"/>
  <c r="CCG2" i="29"/>
  <c r="AOW2" i="29"/>
  <c r="AAM2" i="29"/>
  <c r="KA2" i="29"/>
  <c r="BCZ2" i="29"/>
  <c r="BUM2" i="29"/>
  <c r="VP2" i="29"/>
  <c r="AOC2" i="29"/>
  <c r="BAK2" i="29"/>
  <c r="DDU2" i="29"/>
  <c r="CAY2" i="29"/>
  <c r="YC2" i="29"/>
  <c r="CEX2" i="29"/>
  <c r="BJQ2" i="29"/>
  <c r="BCR2" i="29"/>
  <c r="OK2" i="29"/>
  <c r="VC2" i="29"/>
  <c r="AKD2" i="29"/>
  <c r="CZJ2" i="29"/>
  <c r="BYI2" i="29"/>
  <c r="NF2" i="29"/>
  <c r="DJC2" i="29"/>
  <c r="BEN2" i="29"/>
  <c r="AZO2" i="29"/>
  <c r="CXO2" i="29"/>
  <c r="CQW2" i="29"/>
  <c r="CKC2" i="29"/>
  <c r="AVY2" i="29"/>
  <c r="CMK2" i="29"/>
  <c r="BYF2" i="29"/>
  <c r="XZ2" i="29"/>
  <c r="Y2" i="29"/>
  <c r="JJ2" i="29"/>
  <c r="BLW2" i="29"/>
  <c r="ZR2" i="29"/>
  <c r="AVT2" i="29"/>
  <c r="CCO2" i="29"/>
  <c r="UP2" i="29"/>
  <c r="RV2" i="29"/>
  <c r="AWV2" i="29"/>
  <c r="AUO2" i="29"/>
  <c r="FF2" i="29"/>
  <c r="QD2" i="29"/>
  <c r="BNY2" i="29"/>
  <c r="AID2" i="29"/>
  <c r="CLF2" i="29"/>
  <c r="BKA2" i="29"/>
  <c r="ANA2" i="29"/>
  <c r="DCH2" i="29"/>
  <c r="CHN2" i="29"/>
  <c r="CMI2" i="29"/>
  <c r="DJE2" i="29"/>
  <c r="RS2" i="29"/>
  <c r="FK2" i="29"/>
  <c r="DLE2" i="29"/>
  <c r="BMV2" i="29"/>
  <c r="BSG2" i="29"/>
  <c r="DGZ2" i="29"/>
  <c r="CYK2" i="29"/>
  <c r="QM2" i="29"/>
  <c r="CXV2" i="29"/>
  <c r="BSZ2" i="29"/>
  <c r="UR2" i="29"/>
  <c r="JG2" i="29"/>
  <c r="AT2" i="29"/>
  <c r="BRJ2" i="29"/>
  <c r="CSE2" i="29"/>
  <c r="UM2" i="29"/>
  <c r="BEP2" i="29"/>
  <c r="FP2" i="29"/>
  <c r="CID2" i="29"/>
  <c r="DDB2" i="29"/>
  <c r="CC2" i="29"/>
  <c r="PT2" i="29"/>
  <c r="AOS2" i="29"/>
  <c r="DA2" i="29"/>
  <c r="VF2" i="29"/>
  <c r="ASE2" i="29"/>
  <c r="ADF2" i="29"/>
  <c r="BVR2" i="29"/>
  <c r="VM2" i="29"/>
  <c r="BVB2" i="29"/>
  <c r="CL2" i="29"/>
  <c r="BLA2" i="29"/>
  <c r="AJU2" i="29"/>
  <c r="CHE2" i="29"/>
  <c r="FG2" i="29"/>
  <c r="ATD2" i="29"/>
  <c r="BYA2" i="29"/>
  <c r="AEE2" i="29"/>
  <c r="CIS2" i="29"/>
  <c r="DEX2" i="29"/>
  <c r="CRA2" i="29"/>
  <c r="BZS2" i="29"/>
  <c r="BMR2" i="29"/>
  <c r="AFY2" i="29"/>
  <c r="APN2" i="29"/>
  <c r="BH2" i="29"/>
  <c r="APX2" i="29"/>
  <c r="BQP2" i="29"/>
  <c r="MB2" i="29"/>
  <c r="ADJ2" i="29"/>
  <c r="CVY2" i="29"/>
  <c r="CCK2" i="29"/>
  <c r="HP2" i="29"/>
  <c r="MG2" i="29"/>
  <c r="DCA2" i="29"/>
  <c r="CSQ2" i="29"/>
  <c r="ACF2" i="29"/>
  <c r="CBS2" i="29"/>
  <c r="AQS2" i="29"/>
  <c r="GF2" i="29"/>
  <c r="AJD2" i="29"/>
  <c r="BLY2" i="29"/>
  <c r="DNG2" i="29"/>
  <c r="ABM2" i="29"/>
  <c r="BZO2" i="29"/>
  <c r="OF2" i="29"/>
  <c r="BHF2" i="29"/>
  <c r="CKQ2" i="29"/>
  <c r="CLD2" i="29"/>
  <c r="AUL2" i="29"/>
  <c r="CWL2" i="29"/>
  <c r="LN2" i="29"/>
  <c r="BYK2" i="29"/>
  <c r="BAH2" i="29"/>
  <c r="CCS2" i="29"/>
  <c r="BQG2" i="29"/>
  <c r="RJ2" i="29"/>
  <c r="CPH2" i="29"/>
  <c r="XP2" i="29"/>
  <c r="AGH2" i="29"/>
  <c r="AIE2" i="29"/>
  <c r="KO2" i="29"/>
  <c r="AUG2" i="29"/>
  <c r="RD2" i="29"/>
  <c r="CEO2" i="29"/>
  <c r="LL2" i="29"/>
  <c r="BAZ2" i="29"/>
  <c r="BYZ2" i="29"/>
  <c r="BCS2" i="29"/>
  <c r="BSL2" i="29"/>
  <c r="DEP2" i="29"/>
  <c r="AUK2" i="29"/>
  <c r="CYZ2" i="29"/>
  <c r="DAZ2" i="29"/>
  <c r="CPM2" i="29"/>
  <c r="AHG2" i="29"/>
  <c r="DGJ2" i="29"/>
  <c r="CQS2" i="29"/>
  <c r="OA2" i="29"/>
  <c r="DLQ2" i="29"/>
  <c r="CQL2" i="29"/>
  <c r="DCR2" i="29"/>
  <c r="EB2" i="29"/>
  <c r="BYS2" i="29"/>
  <c r="VA2" i="29"/>
  <c r="BTC2" i="29"/>
  <c r="BCF2" i="29"/>
  <c r="US2" i="29"/>
  <c r="AFO2" i="29"/>
  <c r="CYC2" i="29"/>
  <c r="AKJ2" i="29"/>
  <c r="BZC2" i="29"/>
  <c r="MK2" i="29"/>
  <c r="BDO2" i="29"/>
  <c r="CVZ2" i="29"/>
  <c r="DQT2" i="29"/>
  <c r="JK2" i="29"/>
  <c r="DDP2" i="29"/>
  <c r="AQJ2" i="29"/>
  <c r="BXH2" i="29"/>
  <c r="NL2" i="29"/>
  <c r="AJX2" i="29"/>
  <c r="BPY2" i="29"/>
  <c r="CQB2" i="29"/>
  <c r="GP2" i="29"/>
  <c r="AYY2" i="29"/>
  <c r="BJC2" i="29"/>
  <c r="ZS2" i="29"/>
  <c r="EH2" i="29"/>
  <c r="ARU2" i="29"/>
  <c r="MC2" i="29"/>
  <c r="WM2" i="29"/>
  <c r="ATT2" i="29"/>
  <c r="BBY2" i="29"/>
  <c r="ADO2" i="29"/>
  <c r="AAT2" i="29"/>
  <c r="CLJ2" i="29"/>
  <c r="BBH2" i="29"/>
  <c r="BUU2" i="29"/>
  <c r="DPT2" i="29"/>
  <c r="BGA2" i="29"/>
  <c r="PV2" i="29"/>
  <c r="BGH2" i="29"/>
  <c r="XM2" i="29"/>
  <c r="AUM2" i="29"/>
  <c r="BWF2" i="29"/>
  <c r="YI2" i="29"/>
  <c r="BJB2" i="29"/>
  <c r="OS2" i="29"/>
  <c r="AEK2" i="29"/>
  <c r="OI2" i="29"/>
  <c r="NI2" i="29"/>
  <c r="CX2" i="29"/>
  <c r="DLS2" i="29"/>
  <c r="AFF2" i="29"/>
  <c r="DOW2" i="29"/>
  <c r="FO2" i="29"/>
  <c r="A2" i="29"/>
  <c r="DQG2" i="29"/>
  <c r="AIO2" i="29"/>
  <c r="KL2" i="29"/>
  <c r="AEJ2" i="29"/>
  <c r="BLJ2" i="29"/>
  <c r="BN2" i="29"/>
  <c r="AVQ2" i="29"/>
  <c r="BEC2" i="29"/>
  <c r="QP2" i="29"/>
  <c r="YP2" i="29"/>
  <c r="CQQ2" i="29"/>
  <c r="HF2" i="29"/>
  <c r="BTY2" i="29"/>
  <c r="CKG2" i="29"/>
  <c r="DGA2" i="29"/>
  <c r="XY2" i="29"/>
  <c r="DGC2" i="29"/>
  <c r="ALE2" i="29"/>
  <c r="HM2" i="29"/>
  <c r="DMI2" i="29"/>
  <c r="ABP2" i="29"/>
  <c r="DMU2" i="29"/>
  <c r="XH2" i="29"/>
  <c r="CFD2" i="29"/>
  <c r="BLL2" i="29"/>
  <c r="DMX2" i="29"/>
  <c r="KK2" i="29"/>
  <c r="WN2" i="29"/>
  <c r="CTD2" i="29"/>
  <c r="AKY2" i="29"/>
  <c r="DQD2" i="29"/>
  <c r="RI2" i="29"/>
  <c r="CAP2" i="29"/>
  <c r="BQC2" i="29"/>
  <c r="BQB2" i="29"/>
  <c r="CQI2" i="29"/>
  <c r="BOE2" i="29"/>
  <c r="ZL2" i="29"/>
  <c r="ADH2" i="29"/>
  <c r="ACK2" i="29"/>
  <c r="AHW2" i="29"/>
  <c r="AWU2" i="29"/>
  <c r="AAO2" i="29"/>
  <c r="AMM2" i="29"/>
  <c r="BRW2" i="29"/>
  <c r="APH2" i="29"/>
  <c r="JU2" i="29"/>
  <c r="DAX2" i="29"/>
  <c r="WU2" i="29"/>
  <c r="BDK2" i="29"/>
  <c r="DDH2" i="29"/>
  <c r="ADT2" i="29"/>
  <c r="ACU2" i="29"/>
  <c r="BRB2" i="29"/>
  <c r="BUL2" i="29"/>
  <c r="AHE2" i="29"/>
  <c r="AVD2" i="29"/>
  <c r="CUG2" i="29"/>
  <c r="AKM2" i="29"/>
  <c r="AUP2" i="29"/>
  <c r="NJ2" i="29"/>
  <c r="DDL2" i="29"/>
  <c r="CCV2" i="29"/>
  <c r="DIG2" i="29"/>
  <c r="DKN2" i="29"/>
  <c r="BHU2" i="29"/>
  <c r="BWG2" i="29"/>
  <c r="CFQ2" i="29"/>
  <c r="CRM2" i="29"/>
  <c r="BMT2" i="29"/>
  <c r="ABZ2" i="29"/>
  <c r="BZV2" i="29"/>
  <c r="ATQ2" i="29"/>
  <c r="BC2" i="29"/>
  <c r="AHA2" i="29"/>
  <c r="BZD2" i="29"/>
  <c r="AKW2" i="29"/>
  <c r="BFL2" i="29"/>
  <c r="EG2" i="29"/>
  <c r="DOO2" i="29"/>
  <c r="BTV2" i="29"/>
  <c r="CXU2" i="29"/>
  <c r="BXM2" i="29"/>
  <c r="DNO2" i="29"/>
  <c r="RC2" i="29"/>
  <c r="AAL2" i="29"/>
  <c r="AMQ2" i="29"/>
  <c r="MY2" i="29"/>
  <c r="XI2" i="29"/>
  <c r="AZH2" i="29"/>
  <c r="AEL2" i="29"/>
  <c r="AHH2" i="29"/>
  <c r="DML2" i="29"/>
  <c r="LQ2" i="29"/>
  <c r="ADQ2" i="29"/>
  <c r="HN2" i="29"/>
  <c r="AOD2" i="29"/>
  <c r="SQ2" i="29"/>
  <c r="CYB2" i="29"/>
  <c r="BDX2" i="29"/>
  <c r="BZE2" i="29"/>
  <c r="XX2" i="29"/>
  <c r="CLH2" i="29"/>
  <c r="EL2" i="29"/>
  <c r="AUH2" i="29"/>
  <c r="DFQ2" i="29"/>
  <c r="OL2" i="29"/>
  <c r="DB2" i="29"/>
  <c r="CBM2" i="29"/>
  <c r="DBC2" i="29"/>
  <c r="BIJ2" i="29"/>
  <c r="DOP2" i="29"/>
  <c r="CDO2" i="29"/>
  <c r="EE2" i="29"/>
  <c r="DPJ2" i="29"/>
  <c r="WW2" i="29"/>
  <c r="CGO2" i="29"/>
  <c r="HC2" i="29"/>
  <c r="BJJ2" i="29"/>
  <c r="AMS2" i="29"/>
  <c r="DIR2" i="29"/>
  <c r="CDP2" i="29"/>
  <c r="AQP2" i="29"/>
  <c r="BEH2" i="29"/>
  <c r="O2" i="29"/>
  <c r="ADC2" i="29"/>
  <c r="AFZ2" i="29"/>
  <c r="ABS2" i="29"/>
  <c r="BAY2" i="29"/>
  <c r="BGT2" i="29"/>
  <c r="ATJ2" i="29"/>
  <c r="CGN2" i="29"/>
  <c r="BEL2" i="29"/>
  <c r="CHF2" i="29"/>
  <c r="DHH2" i="29"/>
  <c r="CZV2" i="29"/>
  <c r="QT2" i="29"/>
  <c r="AN2" i="29"/>
  <c r="ZC2" i="29"/>
  <c r="BTX2" i="29"/>
  <c r="KF2" i="29"/>
  <c r="BUG2" i="29"/>
  <c r="AVX2" i="29"/>
  <c r="DBY2" i="29"/>
  <c r="ACQ2" i="29"/>
  <c r="DNL2" i="29"/>
  <c r="TW2" i="29"/>
  <c r="BZL2" i="29"/>
  <c r="CIK2" i="29"/>
  <c r="BMG2" i="29"/>
  <c r="CAB2" i="29"/>
  <c r="CJQ2" i="29"/>
  <c r="CQC2" i="29"/>
  <c r="ZV2" i="29"/>
  <c r="BQD2" i="29"/>
  <c r="BRE2" i="29"/>
  <c r="SJ2" i="29"/>
  <c r="ATA2" i="29"/>
  <c r="CSH2" i="29"/>
  <c r="AAS2" i="29"/>
  <c r="BKU2" i="29"/>
  <c r="PW2" i="29"/>
  <c r="AWP2" i="29"/>
  <c r="GU2" i="29"/>
  <c r="NV2" i="29"/>
  <c r="AWQ2" i="29"/>
  <c r="UJ2" i="29"/>
  <c r="AUR2" i="29"/>
  <c r="BBZ2" i="29"/>
  <c r="ACB2" i="29"/>
  <c r="CWA2" i="29"/>
  <c r="CHR2" i="29"/>
  <c r="DMG2" i="29"/>
  <c r="BNW2" i="29"/>
  <c r="DNB2" i="29"/>
  <c r="MI2" i="29"/>
  <c r="ASX2" i="29"/>
  <c r="CPR2" i="29"/>
  <c r="BOT2" i="29"/>
  <c r="ATS2" i="29"/>
  <c r="NZ2" i="29"/>
  <c r="DBI2" i="29"/>
  <c r="CVT2" i="29"/>
  <c r="AZP2" i="29"/>
  <c r="CNC2" i="29"/>
  <c r="XV2" i="29"/>
  <c r="AQL2" i="29"/>
  <c r="KG2" i="29"/>
  <c r="CWS2" i="29"/>
  <c r="BAI2" i="29"/>
  <c r="CNU2" i="29"/>
  <c r="CMT2" i="29"/>
  <c r="DEO2" i="29"/>
  <c r="CM2" i="29"/>
  <c r="TS2" i="29"/>
  <c r="DJH2" i="29"/>
  <c r="ARN2" i="29"/>
  <c r="CFT2" i="29"/>
  <c r="DLC2" i="29"/>
  <c r="ON2" i="29"/>
  <c r="BHB2" i="29"/>
  <c r="ANW2" i="29"/>
  <c r="BOH2" i="29"/>
  <c r="ZH2" i="29"/>
  <c r="AD2" i="29"/>
  <c r="BYV2" i="29"/>
  <c r="DIQ2" i="29"/>
  <c r="AJF2" i="29"/>
  <c r="DNH2" i="29"/>
  <c r="CYL2" i="29"/>
  <c r="ADU2" i="29"/>
  <c r="DCX2" i="29"/>
  <c r="AKP2" i="29"/>
  <c r="AMC2" i="29"/>
  <c r="BYO2" i="29"/>
  <c r="DBF2" i="29"/>
  <c r="AGU2" i="29"/>
  <c r="OB2" i="29"/>
  <c r="BVL2" i="29"/>
  <c r="ACR2" i="29"/>
  <c r="XK2" i="29"/>
  <c r="CUZ2" i="29"/>
  <c r="LG2" i="29"/>
  <c r="DHX2" i="29"/>
  <c r="JS2" i="29"/>
  <c r="BUW2" i="29"/>
  <c r="ANO2" i="29"/>
  <c r="UD2" i="29"/>
  <c r="DJT2" i="29"/>
  <c r="DNY2" i="29"/>
  <c r="ANH2" i="29"/>
  <c r="FT2" i="29"/>
  <c r="DW2" i="29"/>
  <c r="ALT2" i="29"/>
  <c r="AOO2" i="29"/>
  <c r="BE2" i="29"/>
  <c r="BWP2" i="29"/>
  <c r="BPM2" i="29"/>
  <c r="BTM2" i="29"/>
  <c r="LC2" i="29"/>
  <c r="CYY2" i="29"/>
  <c r="FI2" i="29"/>
  <c r="EX2" i="29"/>
  <c r="DBA2" i="29"/>
  <c r="AXA2" i="29"/>
  <c r="CSK2" i="29"/>
  <c r="AGC2" i="29"/>
  <c r="DFB2" i="29"/>
  <c r="JA2" i="29"/>
  <c r="CHJ2" i="29"/>
  <c r="NY2" i="29"/>
  <c r="CMC2" i="29"/>
  <c r="CRJ2" i="29"/>
  <c r="FN2" i="29"/>
  <c r="BNM2" i="29"/>
  <c r="DBV2" i="29"/>
  <c r="QZ2" i="29"/>
  <c r="DKY2" i="29"/>
  <c r="YB2" i="29"/>
  <c r="LW2" i="29"/>
  <c r="BJZ2" i="29"/>
  <c r="DIK2" i="29"/>
  <c r="AIJ2" i="29"/>
  <c r="BWM2" i="29"/>
  <c r="BYW2" i="29"/>
  <c r="JQ2" i="29"/>
  <c r="AEU2" i="29"/>
  <c r="CTU2" i="29"/>
  <c r="GZ2" i="29"/>
  <c r="DKL2" i="29"/>
  <c r="JB2" i="29"/>
  <c r="BP2" i="29"/>
  <c r="AFU2" i="29"/>
  <c r="BLV2" i="29"/>
  <c r="ANT2" i="29"/>
  <c r="DFA2" i="29"/>
  <c r="YH2" i="29"/>
  <c r="ARW2" i="29"/>
  <c r="DLD2" i="29"/>
  <c r="DIS2" i="29"/>
  <c r="DOL2" i="29"/>
  <c r="ASN2" i="29"/>
  <c r="AWC2" i="29"/>
  <c r="BRH2" i="29"/>
  <c r="RH2" i="29"/>
  <c r="CFY2" i="29"/>
  <c r="GK2" i="29"/>
  <c r="BDB2" i="29"/>
  <c r="ARY2" i="29"/>
  <c r="TP2" i="29"/>
  <c r="PP2" i="29"/>
  <c r="DBQ2" i="29"/>
  <c r="AVN2" i="29"/>
  <c r="CWB2" i="29"/>
  <c r="DID2" i="29"/>
  <c r="ASJ2" i="29"/>
  <c r="BLG2" i="29"/>
  <c r="LP2" i="29"/>
  <c r="BEW2" i="29"/>
  <c r="IY2" i="29"/>
  <c r="CF2" i="29"/>
  <c r="BOV2" i="29"/>
  <c r="CND2" i="29"/>
  <c r="AKG2" i="29"/>
  <c r="AFI2" i="29"/>
  <c r="BPP2" i="29"/>
  <c r="AFS2" i="29"/>
  <c r="GB2" i="29"/>
  <c r="ASC2" i="29"/>
  <c r="BKD2" i="29"/>
  <c r="CFX2" i="29"/>
  <c r="CLQ2" i="29"/>
  <c r="ANP2" i="29"/>
  <c r="BDC2" i="29"/>
  <c r="DNT2" i="29"/>
  <c r="DGB2" i="29"/>
  <c r="BVX2" i="29"/>
  <c r="BVG2" i="29"/>
  <c r="ACC2" i="29"/>
  <c r="TI2" i="29"/>
  <c r="DPZ2" i="29"/>
  <c r="IZ2" i="29"/>
  <c r="WT2" i="29"/>
  <c r="AQT2" i="29"/>
  <c r="KW2" i="29"/>
  <c r="AXN2" i="29"/>
  <c r="YR2" i="29"/>
  <c r="CXG2" i="29"/>
  <c r="ANC2" i="29"/>
  <c r="DKI2" i="29"/>
  <c r="AXO2" i="29"/>
  <c r="F2" i="29"/>
  <c r="DAO2" i="29"/>
  <c r="BHK2" i="29"/>
  <c r="Z2" i="29"/>
  <c r="CHL2" i="29"/>
  <c r="CFF2" i="29"/>
  <c r="ALK2" i="29"/>
  <c r="BGW2" i="29"/>
  <c r="CSG2" i="29"/>
  <c r="LR2" i="29"/>
  <c r="BBA2" i="29"/>
  <c r="UA2" i="29"/>
  <c r="ATC2" i="29"/>
  <c r="DII2" i="29"/>
  <c r="DGL2" i="29"/>
  <c r="DGU2" i="29"/>
  <c r="HL2" i="29"/>
  <c r="AEQ2" i="29"/>
  <c r="AEW2" i="29"/>
  <c r="CVD2" i="29"/>
  <c r="RL2" i="29"/>
  <c r="AJ2" i="29"/>
  <c r="DR2" i="29"/>
  <c r="QS2" i="29"/>
  <c r="CPL2" i="29"/>
  <c r="DIA2" i="29"/>
  <c r="AAG2" i="29"/>
  <c r="BZA2" i="29"/>
  <c r="AIZ2" i="29"/>
  <c r="BGG2" i="29"/>
  <c r="BQZ2" i="29"/>
  <c r="AFG2" i="29"/>
  <c r="CLA2" i="29"/>
  <c r="BCY2" i="29"/>
  <c r="OH2" i="29"/>
  <c r="CWP2" i="29"/>
  <c r="QI2" i="29"/>
  <c r="BCK2" i="29"/>
  <c r="CII2" i="29"/>
  <c r="DGD2" i="29"/>
  <c r="TM2" i="29"/>
  <c r="BUT2" i="29"/>
  <c r="CWC2" i="29"/>
  <c r="HT2" i="29"/>
  <c r="BXQ2" i="29"/>
  <c r="CXS2" i="29"/>
  <c r="ABR2" i="29"/>
  <c r="AET2" i="29"/>
  <c r="DFN2" i="29"/>
  <c r="CYR2" i="29"/>
  <c r="D2" i="29"/>
  <c r="YT2" i="29"/>
  <c r="CAN2" i="29"/>
  <c r="BFV2" i="29"/>
  <c r="RM2" i="29"/>
  <c r="KY2" i="29"/>
  <c r="BWD2" i="29"/>
  <c r="SG2" i="29"/>
  <c r="IA2" i="29"/>
  <c r="CNT2" i="29"/>
  <c r="KX2" i="29"/>
  <c r="BKG2" i="29"/>
  <c r="LZ2" i="29"/>
  <c r="BML2" i="29"/>
  <c r="BFI2" i="29"/>
  <c r="BPC2" i="29"/>
  <c r="AFH2" i="29"/>
  <c r="KE2" i="29"/>
  <c r="BTI2" i="29"/>
  <c r="DHV2" i="29"/>
  <c r="CEH2" i="29"/>
  <c r="OZ2" i="29"/>
  <c r="DOD2" i="29"/>
  <c r="RU2" i="29"/>
  <c r="CXA2" i="29"/>
  <c r="ARX2" i="29"/>
  <c r="AEB2" i="29"/>
  <c r="AQX2" i="29"/>
  <c r="BQL2" i="29"/>
  <c r="DH2" i="29"/>
  <c r="CCJ2" i="29"/>
  <c r="DOG2" i="29"/>
  <c r="MW2" i="29"/>
  <c r="CFU2" i="29"/>
  <c r="GD2" i="29"/>
  <c r="AM2" i="29"/>
  <c r="OM2" i="29"/>
  <c r="BL2" i="29"/>
  <c r="BQJ2" i="29"/>
  <c r="CUK2" i="29"/>
  <c r="ALS2" i="29"/>
  <c r="ASQ2" i="29"/>
  <c r="CVV2" i="29"/>
  <c r="AJL2" i="29"/>
  <c r="BKW2" i="29"/>
  <c r="CHZ2" i="29"/>
  <c r="DGI2" i="29"/>
  <c r="AQV2" i="29"/>
  <c r="CTF2" i="29"/>
  <c r="PJ2" i="29"/>
  <c r="BXB2" i="29"/>
  <c r="AII2" i="29"/>
  <c r="DLA2" i="29"/>
  <c r="BJA2" i="29"/>
  <c r="JW2" i="29"/>
  <c r="ET2" i="29"/>
  <c r="CGB2" i="29"/>
  <c r="WI2" i="29"/>
  <c r="DDQ2" i="29"/>
  <c r="QO2" i="29"/>
  <c r="BUH2" i="29"/>
  <c r="SE2" i="29"/>
  <c r="BFM2" i="29"/>
  <c r="BDE2" i="29"/>
  <c r="GS2" i="29"/>
  <c r="AYI2" i="29"/>
  <c r="BIS2" i="29"/>
  <c r="BHI2" i="29"/>
  <c r="BHV2" i="29"/>
  <c r="CPZ2" i="29"/>
  <c r="IX2" i="29"/>
  <c r="DJI2" i="29"/>
  <c r="BQO2" i="29"/>
  <c r="TE2" i="29"/>
  <c r="IL2" i="29"/>
  <c r="SF2" i="29"/>
  <c r="CVS2" i="29"/>
  <c r="BAL2" i="29"/>
  <c r="MX2" i="29"/>
  <c r="DDN2" i="29"/>
  <c r="AWL2" i="29"/>
  <c r="AMF2" i="29"/>
  <c r="DKO2" i="29"/>
  <c r="YZ2" i="29"/>
  <c r="BKI2" i="29"/>
  <c r="BZX2" i="29"/>
  <c r="AFT2" i="29"/>
  <c r="CJZ2" i="29"/>
  <c r="AVJ2" i="29"/>
  <c r="DT2" i="29"/>
  <c r="VJ2" i="29"/>
  <c r="OT2" i="29"/>
  <c r="GN2" i="29"/>
  <c r="CIJ2" i="29"/>
  <c r="CIU2" i="29"/>
  <c r="BGR2" i="29"/>
  <c r="FR2" i="29"/>
  <c r="AIW2" i="29"/>
  <c r="BXK2" i="29"/>
  <c r="UL2" i="29"/>
  <c r="SB2" i="29"/>
  <c r="BDD2" i="29"/>
  <c r="DRE2" i="29"/>
  <c r="DRI2" i="29"/>
  <c r="YO2" i="29"/>
  <c r="AGM2" i="29"/>
  <c r="DQZ2" i="29"/>
  <c r="DX2" i="29"/>
  <c r="UY2" i="29"/>
  <c r="DAH2" i="29"/>
  <c r="AXJ2" i="29"/>
  <c r="ALH2" i="29"/>
  <c r="AAJ2" i="29"/>
  <c r="BHT2" i="29"/>
  <c r="CBK2" i="29"/>
  <c r="CKI2" i="29"/>
  <c r="DLY2" i="29"/>
  <c r="ALG2" i="29"/>
  <c r="XO2" i="29"/>
  <c r="DMA2" i="29"/>
  <c r="ABC2" i="29"/>
  <c r="BTK2" i="29"/>
  <c r="PK2" i="29"/>
  <c r="AYQ2" i="29"/>
  <c r="APF2" i="29"/>
  <c r="DQN2" i="29"/>
  <c r="CIF2" i="29"/>
  <c r="BBO2" i="29"/>
  <c r="CBX2" i="29"/>
  <c r="APR2" i="29"/>
  <c r="YV2" i="29"/>
  <c r="AXV2" i="29"/>
  <c r="CLE2" i="29"/>
  <c r="AYF2" i="29"/>
  <c r="AZW2" i="29"/>
  <c r="DET2" i="29"/>
  <c r="NU2" i="29"/>
  <c r="AYR2" i="29"/>
  <c r="DHF2" i="29"/>
  <c r="HX2" i="29"/>
  <c r="AGY2" i="29"/>
  <c r="DJZ2" i="29"/>
  <c r="AKZ2" i="29"/>
  <c r="ADI2" i="29"/>
  <c r="QB2" i="29"/>
  <c r="L2" i="29"/>
  <c r="DJX2" i="29"/>
  <c r="AKO2" i="29"/>
  <c r="CAK2" i="29"/>
  <c r="ATW2" i="29"/>
  <c r="SO2" i="29"/>
  <c r="VN2" i="29"/>
  <c r="CWY2" i="29"/>
  <c r="BEI2" i="29"/>
  <c r="ASU2" i="29"/>
  <c r="BPJ2" i="29"/>
  <c r="AK2" i="29"/>
  <c r="BVH2" i="29"/>
  <c r="BSM2" i="29"/>
  <c r="WL2" i="29"/>
  <c r="CJ2" i="29"/>
  <c r="CWW2" i="29"/>
  <c r="CTM2" i="29"/>
  <c r="BK2" i="29"/>
  <c r="ABE2" i="29"/>
  <c r="BAX2" i="29"/>
  <c r="BBQ2" i="29"/>
  <c r="BLP2" i="29"/>
  <c r="AOM2" i="29"/>
  <c r="CML2" i="29"/>
  <c r="DNK2" i="29"/>
  <c r="PU2" i="29"/>
  <c r="CDT2" i="29"/>
  <c r="BI2" i="29"/>
  <c r="ACH2" i="29"/>
  <c r="BXN2" i="29"/>
  <c r="BAQ2" i="29"/>
  <c r="AO2" i="29"/>
  <c r="DOF2" i="29"/>
  <c r="FM2" i="29"/>
  <c r="ER2" i="29"/>
  <c r="BWS2" i="29"/>
  <c r="RA2" i="29"/>
  <c r="AXQ2" i="29"/>
  <c r="BBG2" i="29"/>
  <c r="VT2" i="29"/>
  <c r="AQF2" i="29"/>
  <c r="BCE2" i="29"/>
  <c r="IG2" i="29"/>
  <c r="DI2" i="29"/>
  <c r="GY2" i="29"/>
  <c r="DPF2" i="29"/>
  <c r="ALI2" i="29"/>
  <c r="AWN2" i="29"/>
  <c r="AKE2" i="29"/>
  <c r="BBU2" i="29"/>
  <c r="CTY2" i="29"/>
  <c r="BKL2" i="29"/>
  <c r="AOA2" i="29"/>
  <c r="BJF2" i="29"/>
  <c r="UO2" i="29"/>
  <c r="CWO2" i="29"/>
  <c r="CDE2" i="29"/>
  <c r="MP2" i="29"/>
  <c r="RO2" i="29"/>
  <c r="ZT2" i="29"/>
  <c r="V2" i="29"/>
  <c r="ASB2" i="29"/>
  <c r="KH2" i="29"/>
  <c r="ATN2" i="29"/>
  <c r="AQH2" i="29"/>
  <c r="ZY2" i="29"/>
  <c r="DEG2" i="29"/>
  <c r="CXD2" i="29"/>
  <c r="BUI2" i="29"/>
  <c r="DKA2" i="29"/>
  <c r="FJ2" i="29"/>
  <c r="LF2" i="29"/>
  <c r="GG2" i="29"/>
  <c r="ADA2" i="29"/>
  <c r="BFS2" i="29"/>
  <c r="BLQ2" i="29"/>
  <c r="ARB2" i="29"/>
  <c r="CKP2" i="29"/>
  <c r="ATY2" i="29"/>
  <c r="DLP2" i="29"/>
  <c r="CGT2" i="29"/>
  <c r="W2" i="29"/>
  <c r="DGV2" i="29"/>
  <c r="IU2" i="29"/>
  <c r="AEI2" i="29"/>
  <c r="KU2" i="29"/>
  <c r="CRV2" i="29"/>
  <c r="RE2" i="29"/>
  <c r="CJG2" i="29"/>
  <c r="SV2" i="29"/>
  <c r="BCB2" i="29"/>
  <c r="BJE2" i="29"/>
  <c r="AQC2" i="29"/>
  <c r="AKK2" i="29"/>
  <c r="API2" i="29"/>
  <c r="AXK2" i="29"/>
  <c r="AQM2" i="29"/>
  <c r="DBT2" i="29"/>
  <c r="XN2" i="29"/>
  <c r="BDZ2" i="29"/>
  <c r="DFD2" i="29"/>
  <c r="CCD2" i="29"/>
  <c r="CFJ2" i="29"/>
  <c r="LJ2" i="29"/>
  <c r="CFB2" i="29"/>
  <c r="BRS2" i="29"/>
  <c r="BYL2" i="29"/>
  <c r="CQX2" i="29"/>
  <c r="VV2" i="29"/>
  <c r="AMD2" i="29"/>
  <c r="CVU2" i="29"/>
  <c r="DN2" i="29"/>
  <c r="DPE2" i="29"/>
  <c r="BUO2" i="29"/>
  <c r="AMP2" i="29"/>
  <c r="CEA2" i="29"/>
  <c r="BZU2" i="29"/>
  <c r="DOB2" i="29"/>
  <c r="CQF2" i="29"/>
  <c r="JL2" i="29"/>
  <c r="BDI2" i="29"/>
  <c r="BQE2" i="29"/>
  <c r="AZU2" i="29"/>
  <c r="DHC2" i="29"/>
  <c r="DPS2" i="29"/>
  <c r="BHL2" i="29"/>
  <c r="AHI2" i="29"/>
  <c r="BLE2" i="29"/>
  <c r="TL2" i="29"/>
  <c r="DON2" i="29"/>
  <c r="CNP2" i="29"/>
  <c r="CD2" i="29"/>
  <c r="CTB2" i="29"/>
  <c r="TU2" i="29"/>
  <c r="IN2" i="29"/>
  <c r="DOQ2" i="29"/>
  <c r="KN2" i="29"/>
  <c r="BB2" i="29"/>
  <c r="BEO2" i="29"/>
  <c r="RP2" i="29"/>
  <c r="BKK2" i="29"/>
  <c r="ALL2" i="29"/>
  <c r="BGK2" i="29"/>
  <c r="DAL2" i="29"/>
  <c r="ACE2" i="29"/>
  <c r="BNA2" i="29"/>
  <c r="AH2" i="29"/>
  <c r="EK2" i="29"/>
  <c r="CZZ2" i="29"/>
  <c r="ANF2" i="29"/>
  <c r="BRZ2" i="29"/>
  <c r="BCH2" i="29"/>
  <c r="RR2" i="29"/>
  <c r="DQJ2" i="29"/>
  <c r="AIT2" i="29"/>
  <c r="CYG2" i="29"/>
  <c r="CAC2" i="29"/>
  <c r="KC2" i="29"/>
  <c r="BSF2" i="29"/>
  <c r="VR2" i="29"/>
  <c r="CQA2" i="29"/>
  <c r="CZX2" i="29"/>
  <c r="ABL2" i="29"/>
  <c r="HY2" i="29"/>
  <c r="AKC2" i="29"/>
  <c r="CKO2" i="29"/>
  <c r="BIF2" i="29"/>
  <c r="ADK2" i="29"/>
  <c r="DNW2" i="29"/>
  <c r="LB2" i="29"/>
  <c r="AHJ2" i="29"/>
  <c r="ATU2" i="29"/>
  <c r="BO2" i="29"/>
  <c r="CIG2" i="29"/>
  <c r="GE2" i="29"/>
  <c r="HE2" i="29"/>
  <c r="XS2" i="29"/>
  <c r="BKP2" i="29"/>
  <c r="DKR2" i="29"/>
  <c r="AWY2" i="29"/>
  <c r="BXW2" i="29"/>
  <c r="AOU2" i="29"/>
  <c r="BYY2" i="29"/>
  <c r="ND2" i="29"/>
  <c r="AOF2" i="29"/>
  <c r="YY2" i="29"/>
  <c r="DPP2" i="29"/>
  <c r="AVC2" i="29"/>
  <c r="AGN2" i="29"/>
  <c r="CMR2" i="29"/>
  <c r="DJB2" i="29"/>
  <c r="CGP2" i="29"/>
  <c r="DV2" i="29"/>
  <c r="AEZ2" i="29"/>
  <c r="PZ2" i="29"/>
  <c r="AVG2" i="29"/>
  <c r="CJT2" i="29"/>
  <c r="BQY2" i="29"/>
  <c r="DFF2" i="29"/>
  <c r="DHQ2" i="29"/>
  <c r="AS2" i="29"/>
  <c r="CYJ2" i="29"/>
  <c r="CMD2" i="29"/>
  <c r="OX2" i="29"/>
  <c r="XU2" i="29"/>
  <c r="AIU2" i="29"/>
  <c r="IP2" i="29"/>
  <c r="CO2" i="29"/>
  <c r="ADS2" i="29"/>
  <c r="XD2" i="29"/>
  <c r="AW2" i="29"/>
  <c r="CER2" i="29"/>
  <c r="CBV2" i="29"/>
  <c r="OQ2" i="29"/>
  <c r="AKH2" i="29"/>
  <c r="AHV2" i="29"/>
  <c r="AWF2" i="29"/>
  <c r="AEC2" i="29"/>
  <c r="BLZ2" i="29"/>
  <c r="BKZ2" i="29"/>
  <c r="CBT2" i="29"/>
  <c r="BFA2" i="29"/>
  <c r="BZM2" i="29"/>
  <c r="MM2" i="29"/>
  <c r="ANM2" i="29"/>
  <c r="AJI2" i="29"/>
  <c r="DQQ2" i="29"/>
  <c r="BW2" i="29"/>
  <c r="BON2" i="29"/>
  <c r="WD2" i="29"/>
  <c r="ADM2" i="29"/>
  <c r="ARP2" i="29"/>
  <c r="DAM2" i="29"/>
  <c r="AGS2" i="29"/>
  <c r="YG2" i="29"/>
  <c r="DMT2" i="29"/>
  <c r="QL2" i="29"/>
  <c r="AWD2" i="29"/>
  <c r="BR2" i="29"/>
  <c r="EZ2" i="29"/>
  <c r="MZ2" i="29"/>
  <c r="AZF2" i="29"/>
  <c r="BHR2" i="29"/>
  <c r="OP2" i="29"/>
  <c r="DFK2" i="29"/>
  <c r="BOZ2" i="29"/>
  <c r="OO2" i="29"/>
  <c r="AIF2" i="29"/>
  <c r="BDL2" i="29"/>
  <c r="ACA2" i="29"/>
  <c r="CA2" i="29"/>
  <c r="BDQ2" i="29"/>
  <c r="WG2" i="29"/>
  <c r="FD2" i="29"/>
  <c r="ANX2" i="29"/>
  <c r="AUW2" i="29"/>
  <c r="DKB2" i="29"/>
  <c r="XW2" i="29"/>
  <c r="BPU2" i="29"/>
  <c r="CBO2" i="29"/>
  <c r="BRI2" i="29"/>
  <c r="CFK2" i="29"/>
  <c r="CLM2" i="29"/>
  <c r="BBX2" i="29"/>
  <c r="AXP2" i="29"/>
  <c r="NB2" i="29"/>
  <c r="ACS2" i="29"/>
  <c r="DAD2" i="29"/>
  <c r="BIP2" i="29"/>
  <c r="ALD2" i="29"/>
  <c r="ANS2" i="29"/>
  <c r="RN2" i="29"/>
  <c r="CVX2" i="29"/>
  <c r="DDC2" i="29"/>
  <c r="DJJ2" i="29"/>
  <c r="AAK2" i="29"/>
  <c r="BJR2" i="29"/>
  <c r="BWT2" i="29"/>
  <c r="AIP2" i="29"/>
  <c r="AEH2" i="29"/>
  <c r="ANE2" i="29"/>
  <c r="ALV2" i="29"/>
  <c r="OU2" i="29"/>
  <c r="DEF2" i="29"/>
  <c r="CRY2" i="29"/>
  <c r="SZ2" i="29"/>
  <c r="CTH2" i="29"/>
  <c r="CPK2" i="29"/>
  <c r="BBL2" i="29"/>
  <c r="CGZ2" i="29"/>
  <c r="BCA2" i="29"/>
  <c r="AOB2" i="29"/>
  <c r="BPL2" i="29"/>
  <c r="CMH2" i="29"/>
  <c r="AIM2" i="29"/>
  <c r="ANU2" i="29"/>
  <c r="ACW2" i="29"/>
  <c r="FY2" i="29"/>
  <c r="BHX2" i="29"/>
  <c r="DDM2" i="29"/>
  <c r="BYT2" i="29"/>
  <c r="BIU2" i="29"/>
  <c r="AIV2" i="29"/>
  <c r="N2" i="29"/>
  <c r="CMZ2" i="29"/>
  <c r="TR2" i="29"/>
  <c r="BZP2" i="29"/>
  <c r="CYP2" i="29"/>
  <c r="CV2" i="29"/>
  <c r="SP2" i="29"/>
  <c r="SA2" i="29"/>
  <c r="CUD2" i="29"/>
  <c r="DHE2" i="29"/>
  <c r="ABF2" i="29"/>
  <c r="CI2" i="29"/>
  <c r="CAD2" i="29"/>
  <c r="CTI2" i="29"/>
  <c r="AJY2" i="29"/>
  <c r="AND2" i="29"/>
  <c r="DGQ2" i="29"/>
  <c r="BJN2" i="29"/>
  <c r="NG2" i="29"/>
  <c r="DAF2" i="29"/>
  <c r="AXS2" i="29"/>
  <c r="JE2" i="29"/>
  <c r="BPI2" i="29"/>
  <c r="AXB2" i="29"/>
  <c r="BFJ2" i="29"/>
  <c r="CPJ2" i="29"/>
  <c r="VI2" i="29"/>
  <c r="JV2" i="29"/>
  <c r="AZG2" i="29"/>
  <c r="CDN2" i="29"/>
  <c r="BBK2" i="29"/>
  <c r="BTA2" i="29"/>
  <c r="ASG2" i="29"/>
  <c r="ES2" i="29"/>
  <c r="BDP2" i="29"/>
  <c r="ABN2" i="29"/>
  <c r="AMT2" i="29"/>
  <c r="BND2" i="29"/>
  <c r="BCP2" i="29"/>
  <c r="BCW2" i="29"/>
  <c r="QU2" i="29"/>
  <c r="EF2" i="29"/>
  <c r="AAX2" i="29"/>
  <c r="AWB2" i="29"/>
  <c r="BKY2" i="29"/>
  <c r="CKX2" i="29"/>
  <c r="AY2" i="29"/>
  <c r="DG2" i="29"/>
  <c r="FW2" i="29"/>
  <c r="IE2" i="29"/>
  <c r="KI2" i="29"/>
  <c r="CFA2" i="29"/>
  <c r="CXT2" i="29"/>
  <c r="BDU2" i="29"/>
  <c r="RG2" i="29"/>
  <c r="BZN2" i="29"/>
  <c r="WP2" i="29"/>
  <c r="CPS2" i="29"/>
  <c r="BMC2" i="29"/>
  <c r="AJG2" i="29"/>
  <c r="CGW2" i="29"/>
  <c r="BJG2" i="29"/>
  <c r="BLX2" i="29"/>
  <c r="DIW2" i="29"/>
  <c r="ZX2" i="29"/>
  <c r="AGG2" i="29"/>
  <c r="YE2" i="29"/>
  <c r="MJ2" i="29"/>
  <c r="CEP2" i="29"/>
  <c r="ABI2" i="29"/>
  <c r="BQI2" i="29"/>
  <c r="LS2" i="29"/>
  <c r="JN2" i="29"/>
  <c r="IK2" i="29"/>
  <c r="CWJ2" i="29"/>
  <c r="ALW2" i="29"/>
  <c r="AFA2" i="29"/>
  <c r="DAG2" i="29"/>
  <c r="ALX2" i="29"/>
  <c r="BBJ2" i="29"/>
  <c r="DOS2" i="29"/>
  <c r="CVH2" i="29"/>
  <c r="BGM2" i="29"/>
  <c r="ARM2" i="29"/>
  <c r="AUS2" i="29"/>
  <c r="ALN2" i="29"/>
  <c r="CUA2" i="29"/>
  <c r="CBF2" i="29"/>
  <c r="BPQ2" i="29"/>
  <c r="RW2" i="29"/>
  <c r="CJB2" i="29"/>
  <c r="CWM2" i="29"/>
  <c r="AKB2" i="29"/>
  <c r="BMX2" i="29"/>
  <c r="DAN2" i="29"/>
  <c r="AOR2" i="29"/>
  <c r="AKQ2" i="29"/>
  <c r="KM2" i="29"/>
  <c r="ART2" i="29"/>
  <c r="PA2" i="29"/>
  <c r="EP2" i="29"/>
  <c r="BQM2" i="29"/>
  <c r="DQ2" i="29"/>
  <c r="CRC2" i="29"/>
  <c r="BVC2" i="29"/>
  <c r="DQV2" i="29"/>
  <c r="AAC2" i="29"/>
  <c r="CFW2" i="29"/>
  <c r="JO2" i="29"/>
  <c r="BNN2" i="29"/>
  <c r="BSC2" i="29"/>
  <c r="NA2" i="29"/>
  <c r="AOH2" i="29"/>
  <c r="DIF2" i="29"/>
  <c r="DCM2" i="29"/>
  <c r="AKX2" i="29"/>
  <c r="DLV2" i="29"/>
  <c r="AAD2" i="29"/>
  <c r="BFT2" i="29"/>
  <c r="CBW2" i="29"/>
  <c r="DDE2" i="29"/>
  <c r="TD2" i="29"/>
  <c r="HO2" i="29"/>
  <c r="BMK2" i="29"/>
  <c r="ACV2" i="29"/>
  <c r="EA2" i="29"/>
  <c r="DIP2" i="29"/>
  <c r="DQI2" i="29"/>
  <c r="DBB2" i="29"/>
  <c r="AKN2" i="29"/>
  <c r="BSI2" i="29"/>
  <c r="ANN2" i="29"/>
  <c r="CMQ2" i="29"/>
  <c r="CHX2" i="29"/>
  <c r="AYZ2" i="29"/>
  <c r="CHQ2" i="29"/>
  <c r="AGT2" i="29"/>
  <c r="ABW2" i="29"/>
  <c r="BWH2" i="29"/>
  <c r="BNL2" i="29"/>
  <c r="DOE2" i="29"/>
  <c r="BWY2" i="29"/>
  <c r="KQ2" i="29"/>
  <c r="BAU2" i="29"/>
  <c r="BKQ2" i="29"/>
  <c r="UE2" i="29"/>
  <c r="DBN2" i="29"/>
  <c r="ADV2" i="29"/>
  <c r="DMN2" i="29"/>
  <c r="BGF2" i="29"/>
  <c r="HI2" i="29"/>
  <c r="BZW2" i="29"/>
  <c r="ABQ2" i="29"/>
  <c r="UG2" i="29"/>
  <c r="XQ2" i="29"/>
  <c r="AUQ2" i="29"/>
  <c r="APS2" i="29"/>
  <c r="DJA2" i="29"/>
  <c r="BJV2" i="29"/>
  <c r="ASZ2" i="29"/>
  <c r="AQB2" i="29"/>
  <c r="ALR2" i="29"/>
  <c r="CZC2" i="29"/>
  <c r="TZ2" i="29"/>
  <c r="BTP2" i="29"/>
  <c r="CKK2" i="29"/>
  <c r="CXX2" i="29"/>
  <c r="OC2" i="29"/>
  <c r="DIO2" i="29"/>
  <c r="DEB2" i="29"/>
  <c r="FS2" i="29"/>
  <c r="CRX2" i="29"/>
  <c r="CBR2" i="29"/>
  <c r="DEK2" i="29"/>
  <c r="CZG2" i="29"/>
  <c r="VY2" i="29"/>
  <c r="BRG2" i="29"/>
  <c r="DE2" i="29"/>
  <c r="DAJ2" i="29"/>
  <c r="DDS2" i="29"/>
  <c r="BCT2" i="29"/>
  <c r="ALP2" i="29"/>
  <c r="AJO2" i="29"/>
  <c r="BID2" i="29"/>
  <c r="BXE2" i="29"/>
  <c r="DGT2" i="29"/>
  <c r="GO2" i="29"/>
  <c r="CHI2" i="29"/>
  <c r="BNJ2" i="29"/>
  <c r="MS2" i="29"/>
  <c r="AUN2" i="29"/>
  <c r="CFC2" i="29"/>
  <c r="AZR2" i="29"/>
  <c r="NP2" i="29"/>
  <c r="BNU2" i="29"/>
  <c r="CPB2" i="29"/>
  <c r="SH2" i="29"/>
  <c r="BRF2" i="29"/>
  <c r="AIB2" i="29"/>
  <c r="DJK2" i="29"/>
  <c r="ACJ2" i="29"/>
  <c r="DHS2" i="29"/>
  <c r="BBR2" i="29"/>
  <c r="CBU2" i="29"/>
  <c r="CPF2" i="29"/>
  <c r="CFP2" i="29"/>
  <c r="DNM2" i="29"/>
  <c r="CQD2" i="29"/>
  <c r="AVL2" i="29"/>
  <c r="ASA2" i="29"/>
  <c r="WB2" i="29"/>
  <c r="DCG2" i="29"/>
  <c r="CNR2" i="29"/>
  <c r="BVV2" i="29"/>
  <c r="CTW2" i="29"/>
  <c r="AIN2" i="29"/>
  <c r="ZA2" i="29"/>
  <c r="CLK2" i="29"/>
  <c r="BPS2" i="29"/>
  <c r="BFK2" i="29"/>
  <c r="BRQ2" i="29"/>
  <c r="FU2" i="29"/>
  <c r="ATI2" i="29"/>
  <c r="SS2" i="29"/>
  <c r="CXH2" i="29"/>
  <c r="AJZ2" i="29"/>
  <c r="AQW2" i="29"/>
  <c r="FA2" i="29"/>
  <c r="DDJ2" i="29"/>
  <c r="CHU2" i="29"/>
  <c r="CVB2" i="29"/>
  <c r="CAT2" i="29"/>
  <c r="DPK2" i="29"/>
  <c r="CMX2" i="29"/>
  <c r="CTC2" i="29"/>
  <c r="AXU2" i="29"/>
  <c r="AFJ2" i="29"/>
  <c r="BMQ2" i="29"/>
  <c r="AAZ2" i="29"/>
  <c r="BAJ2" i="29"/>
  <c r="COW2" i="29"/>
  <c r="CIQ2" i="29"/>
  <c r="BSO2" i="29"/>
  <c r="AOP2" i="29"/>
  <c r="JX2" i="29"/>
  <c r="ST2" i="29"/>
  <c r="CEM2" i="29"/>
  <c r="CZQ2" i="29"/>
  <c r="BQQ2" i="29"/>
  <c r="UB2" i="29"/>
  <c r="AWS2" i="29"/>
  <c r="DNC2" i="29"/>
  <c r="AZM2" i="29"/>
  <c r="CCP2" i="29"/>
  <c r="AMR2" i="29"/>
  <c r="CXP2" i="29"/>
  <c r="CBQ2" i="29"/>
  <c r="BEE2" i="29"/>
  <c r="DEW2" i="29"/>
  <c r="ALC2" i="29"/>
  <c r="CZS2" i="29"/>
  <c r="CDG2" i="29"/>
  <c r="BRD2" i="29"/>
  <c r="BV2" i="29"/>
  <c r="BCM2" i="29"/>
  <c r="MQ2" i="29"/>
  <c r="ACT2" i="29"/>
  <c r="CPE2" i="29"/>
  <c r="APK2" i="29"/>
  <c r="BST2" i="29"/>
  <c r="APY2" i="29"/>
  <c r="AAY2" i="29"/>
  <c r="BNQ2" i="29"/>
  <c r="AOI2" i="29"/>
  <c r="AQ2" i="29"/>
  <c r="UU2" i="29"/>
  <c r="CG2" i="29"/>
  <c r="UH2" i="29"/>
  <c r="QQ2" i="29"/>
  <c r="CLV2" i="29"/>
  <c r="CU2" i="29"/>
  <c r="AYE2" i="29"/>
  <c r="OG2" i="29"/>
  <c r="CEN2" i="29"/>
  <c r="COT2" i="29"/>
  <c r="WH2" i="29"/>
  <c r="DQE2" i="29"/>
  <c r="APQ2" i="29"/>
  <c r="CUY2" i="29"/>
  <c r="LV2" i="29"/>
  <c r="CBG2" i="29"/>
  <c r="COX2" i="29"/>
  <c r="CLY2" i="29"/>
  <c r="AJW2" i="29"/>
  <c r="BJY2" i="29"/>
  <c r="BCU2" i="29"/>
  <c r="U2" i="29"/>
  <c r="BXL2" i="29"/>
  <c r="CCT2" i="29"/>
  <c r="DHZ2" i="29"/>
  <c r="BKF2" i="29"/>
  <c r="BXF2" i="29"/>
  <c r="CCA2" i="29"/>
  <c r="CMN2" i="29"/>
  <c r="CSY2" i="29"/>
  <c r="ASR2" i="29"/>
  <c r="YN2" i="29"/>
  <c r="LY2" i="29"/>
  <c r="COZ2" i="29"/>
  <c r="BZJ2" i="29"/>
  <c r="BFY2" i="29"/>
  <c r="VS2" i="29"/>
  <c r="DBR2" i="29"/>
  <c r="CLW2" i="29"/>
  <c r="NH2" i="29"/>
  <c r="DNZ2" i="29"/>
  <c r="AXW2" i="29"/>
  <c r="DQK2" i="29"/>
  <c r="AGP2" i="29"/>
  <c r="BEA2" i="29"/>
  <c r="DMO2" i="29"/>
  <c r="BJW2" i="29"/>
  <c r="DIM2" i="29"/>
  <c r="DPH2" i="29"/>
  <c r="RF2" i="29"/>
  <c r="BTH2" i="29"/>
  <c r="ABB2" i="29"/>
  <c r="AKF2" i="29"/>
  <c r="CHS2" i="29"/>
  <c r="HB2" i="29"/>
  <c r="II2" i="29"/>
  <c r="CDF2" i="29"/>
  <c r="BEQ2" i="29"/>
  <c r="BLB2" i="29"/>
  <c r="BWV2" i="29"/>
  <c r="CXY2" i="29"/>
  <c r="BMI2" i="29"/>
  <c r="AAP2" i="29"/>
  <c r="AOQ2" i="29"/>
  <c r="BDM2" i="29"/>
  <c r="BGI2" i="29"/>
  <c r="BIW2" i="29"/>
  <c r="AZL2" i="29"/>
  <c r="DNV2" i="29"/>
  <c r="DDI2" i="29"/>
  <c r="BCO2" i="29"/>
  <c r="CVJ2" i="29"/>
  <c r="AYP2" i="29"/>
  <c r="BNZ2" i="29"/>
  <c r="ZJ2" i="29"/>
  <c r="BCG2" i="29"/>
  <c r="CMM2" i="29"/>
  <c r="BIK2" i="29"/>
  <c r="DKP2" i="29"/>
  <c r="BVE2" i="29"/>
  <c r="AYU2" i="29"/>
  <c r="CTG2" i="29"/>
  <c r="CWZ2" i="29"/>
  <c r="APM2" i="29"/>
  <c r="CQO2" i="29"/>
  <c r="WE2" i="29"/>
  <c r="CJL2" i="29"/>
  <c r="CY2" i="29"/>
  <c r="CSJ2" i="29"/>
  <c r="AUY2" i="29"/>
  <c r="BJX2" i="29"/>
  <c r="WV2" i="29"/>
  <c r="LK2" i="29"/>
  <c r="BUC2" i="29"/>
  <c r="COU2" i="29"/>
  <c r="CFO2" i="29"/>
  <c r="AVU2" i="29"/>
  <c r="BQU2" i="29"/>
  <c r="TX2" i="29"/>
  <c r="OE2" i="29"/>
  <c r="AAW2" i="29"/>
  <c r="CYH2" i="29"/>
  <c r="BWN2" i="29"/>
  <c r="DHB2" i="29"/>
  <c r="AUT2" i="29"/>
  <c r="BJH2" i="29"/>
  <c r="AGO2" i="29"/>
  <c r="SI2" i="29"/>
  <c r="BII2" i="29"/>
  <c r="BMJ2" i="29"/>
  <c r="IC2" i="29"/>
  <c r="CHD2" i="29"/>
  <c r="IW2" i="29"/>
  <c r="BEG2" i="29"/>
  <c r="BPN2" i="29"/>
  <c r="PM2" i="29"/>
  <c r="PG2" i="29"/>
  <c r="BZY2" i="29"/>
  <c r="YA2" i="29"/>
  <c r="BRA2" i="29"/>
  <c r="BUK2" i="29"/>
  <c r="AUV2" i="29"/>
  <c r="BA2" i="29"/>
  <c r="AGI2" i="29"/>
  <c r="APP2" i="29"/>
  <c r="AIR2" i="29"/>
  <c r="BEV2" i="29"/>
  <c r="XR2" i="29"/>
  <c r="AZN2" i="29"/>
  <c r="CXZ2" i="29"/>
  <c r="BAS2" i="29"/>
  <c r="BMW2" i="29"/>
  <c r="AIL2" i="29"/>
  <c r="ZE2" i="29"/>
  <c r="DCY2" i="29"/>
  <c r="BAB2" i="29"/>
  <c r="DJP2" i="29"/>
  <c r="BKC2" i="29"/>
  <c r="XB2" i="29"/>
  <c r="BNP2" i="29"/>
  <c r="BQ2" i="29"/>
  <c r="DRF2" i="29"/>
  <c r="AEO2" i="29"/>
  <c r="AYC2" i="29"/>
  <c r="CKS2" i="29"/>
  <c r="BPX2" i="29"/>
  <c r="BZH2" i="29"/>
  <c r="CTT2" i="29"/>
  <c r="WA2" i="29"/>
  <c r="BUE2" i="29"/>
  <c r="AWO2" i="29"/>
  <c r="DBO2" i="29"/>
  <c r="AWE2" i="29"/>
  <c r="COB2" i="29"/>
  <c r="AMX2" i="29"/>
  <c r="BTN2" i="29"/>
  <c r="AER2" i="29"/>
  <c r="DPN2" i="29"/>
  <c r="CBN2" i="29"/>
  <c r="CLR2" i="29"/>
  <c r="BXX2" i="29"/>
  <c r="BIT2" i="29"/>
  <c r="DLL2" i="29"/>
  <c r="CUN2" i="29"/>
  <c r="CHV2" i="29"/>
  <c r="CWT2" i="29"/>
  <c r="BTZ2" i="29"/>
  <c r="XF2" i="29"/>
  <c r="BMO2" i="29"/>
  <c r="DDA2" i="29"/>
  <c r="ZI2" i="29"/>
  <c r="AUB2" i="29"/>
  <c r="MU2" i="29"/>
  <c r="CQH2" i="29"/>
  <c r="CPQ2" i="29"/>
  <c r="GC2" i="29"/>
  <c r="CIO2" i="29"/>
  <c r="XA2" i="29"/>
  <c r="ASP2" i="29"/>
  <c r="AVK2" i="29"/>
  <c r="AYG2" i="29"/>
  <c r="CWX2" i="29"/>
  <c r="BRN2" i="29"/>
  <c r="BGJ2" i="29"/>
  <c r="TF2" i="29"/>
  <c r="CCU2" i="29"/>
  <c r="MN2" i="29"/>
  <c r="BIG2" i="29"/>
  <c r="BPV2" i="29"/>
  <c r="DQL2" i="29"/>
  <c r="CCI2" i="29"/>
  <c r="CFM2" i="29"/>
  <c r="ASL2" i="29"/>
  <c r="AHD2" i="29"/>
  <c r="TY2" i="29"/>
  <c r="EU2" i="29"/>
  <c r="CLP2" i="29"/>
  <c r="DMQ2" i="29"/>
  <c r="ANY2" i="29"/>
  <c r="AVI2" i="29"/>
  <c r="CDU2" i="29"/>
  <c r="CST2" i="29"/>
  <c r="AVH2" i="29"/>
  <c r="BHQ2" i="29"/>
  <c r="CXN2" i="29"/>
  <c r="IJ2" i="29"/>
  <c r="AFX2" i="29"/>
  <c r="AZX2" i="29"/>
  <c r="CAG2" i="29"/>
  <c r="ACL2" i="29"/>
  <c r="BLC2" i="29"/>
  <c r="VW2" i="29"/>
  <c r="PO2" i="29"/>
  <c r="CNY2" i="29"/>
  <c r="ACY2" i="29"/>
  <c r="CZL2" i="29"/>
  <c r="BZK2" i="29"/>
  <c r="ATB2" i="29"/>
  <c r="CJN2" i="29"/>
  <c r="LX2" i="29"/>
  <c r="KT2" i="29"/>
  <c r="ATX2" i="29"/>
  <c r="OV2" i="29"/>
  <c r="CQN2" i="29"/>
  <c r="ATV2" i="29"/>
  <c r="AOE2" i="29"/>
  <c r="CDK2" i="29"/>
  <c r="AGX2" i="29"/>
  <c r="HJ2" i="29"/>
  <c r="AWW2" i="29"/>
  <c r="CSW2" i="29"/>
  <c r="BLI2" i="29"/>
  <c r="DBH2" i="29"/>
  <c r="MA2" i="29"/>
  <c r="DAY2" i="29"/>
  <c r="CLO2" i="29"/>
  <c r="AXL2" i="29"/>
  <c r="BAT2" i="29"/>
  <c r="LM2" i="29"/>
  <c r="DP2" i="29"/>
  <c r="DEI2" i="29"/>
  <c r="CVA2" i="29"/>
  <c r="AYJ2" i="29"/>
  <c r="EW2" i="29"/>
  <c r="DMV2" i="29"/>
  <c r="CJH2" i="29"/>
  <c r="BBP2" i="29"/>
  <c r="CSS2" i="29"/>
  <c r="CYF2" i="29"/>
  <c r="DBZ2" i="29"/>
  <c r="CJV2" i="29"/>
  <c r="CXJ2" i="29"/>
  <c r="ACX2" i="29"/>
  <c r="BXY2" i="29"/>
  <c r="AJR2" i="29"/>
  <c r="CXR2" i="29"/>
  <c r="ZB2" i="29"/>
  <c r="KR2" i="29"/>
  <c r="NO2" i="29"/>
  <c r="ACP2" i="29"/>
  <c r="BLO2" i="29"/>
  <c r="CUC2" i="29"/>
  <c r="CWU2" i="29"/>
  <c r="AGE2" i="29"/>
  <c r="SM2" i="29"/>
  <c r="BSR2" i="29"/>
  <c r="AQR2" i="29"/>
  <c r="CUS2" i="29"/>
  <c r="AKL2" i="29"/>
  <c r="ANL2" i="29"/>
  <c r="COO2" i="29"/>
  <c r="DGH2" i="29"/>
  <c r="AMH2" i="29"/>
  <c r="AEF2" i="29"/>
  <c r="DKU2" i="29"/>
  <c r="BED2" i="29"/>
  <c r="DDO2" i="29"/>
  <c r="BAM2" i="29"/>
  <c r="AGK2" i="29"/>
  <c r="AMA2" i="29"/>
  <c r="CLB2" i="29"/>
  <c r="CXM2" i="29"/>
  <c r="CDA2" i="29"/>
  <c r="BEX2" i="29"/>
  <c r="UW2" i="29"/>
  <c r="DQP2" i="29"/>
  <c r="COV2" i="29"/>
  <c r="CHT2" i="29"/>
  <c r="CMJ2" i="29"/>
  <c r="BVP2" i="29"/>
  <c r="CAA2" i="29"/>
  <c r="DQO2" i="29"/>
  <c r="BQA2" i="29"/>
  <c r="DPU2" i="29"/>
  <c r="BD2" i="29"/>
  <c r="AXR2" i="29"/>
  <c r="PD2" i="29"/>
  <c r="AZD2" i="29"/>
  <c r="AHK2" i="29"/>
  <c r="DCV2" i="29"/>
  <c r="BET2" i="29"/>
  <c r="DJY2" i="29"/>
  <c r="BIY2" i="29"/>
  <c r="NS2" i="29"/>
  <c r="BRX2" i="29"/>
  <c r="BTR2" i="29"/>
  <c r="AIS2" i="29"/>
  <c r="BG2" i="29"/>
  <c r="CPX2" i="29"/>
  <c r="CUM2" i="29"/>
  <c r="TG2" i="29"/>
  <c r="DAK2" i="29"/>
  <c r="ASD2" i="29"/>
  <c r="CUL2" i="29"/>
  <c r="CCN2" i="29"/>
  <c r="CZ2" i="29"/>
  <c r="R2" i="29"/>
  <c r="CVF2" i="29"/>
  <c r="AJJ2" i="29"/>
  <c r="HZ2" i="29"/>
  <c r="BQR2" i="29"/>
  <c r="DIC2" i="29"/>
  <c r="DKX2" i="29"/>
  <c r="AKV2" i="29"/>
  <c r="BX2" i="29"/>
  <c r="BGO2" i="29"/>
  <c r="AFL2" i="29"/>
  <c r="CRQ2" i="29"/>
  <c r="CVE2" i="29"/>
  <c r="BTG2" i="29"/>
  <c r="BYX2" i="29"/>
  <c r="ADP2" i="29"/>
  <c r="CJI2" i="29"/>
  <c r="CFE2" i="29"/>
  <c r="BSD2" i="29"/>
  <c r="DMC2" i="29"/>
  <c r="CFR2" i="29"/>
  <c r="CEU2" i="29"/>
  <c r="ZO2" i="29"/>
  <c r="CPN2" i="29"/>
  <c r="CGK2" i="29"/>
  <c r="CCQ2" i="29"/>
  <c r="ASS2" i="29"/>
  <c r="DC2" i="29"/>
  <c r="CKA2" i="29"/>
  <c r="CNI2" i="29"/>
  <c r="DEC2" i="29"/>
  <c r="AHM2" i="29"/>
  <c r="BCC2" i="29"/>
  <c r="BSJ2" i="29"/>
  <c r="QK2" i="29"/>
  <c r="BIX2" i="29"/>
  <c r="DOY2" i="29"/>
  <c r="DHR2" i="29"/>
  <c r="DJ2" i="29"/>
  <c r="FX2" i="29"/>
  <c r="ADB2" i="29"/>
  <c r="VU2" i="29"/>
  <c r="AB2" i="29"/>
  <c r="LI2" i="29"/>
  <c r="UK2" i="29"/>
  <c r="DCC2" i="29"/>
  <c r="CYX2" i="29"/>
  <c r="DMS2" i="29"/>
  <c r="AQN2" i="29"/>
  <c r="BHZ2" i="29"/>
  <c r="AVS2" i="29"/>
  <c r="AUE2" i="29"/>
  <c r="NN2" i="29"/>
  <c r="DED2" i="29"/>
  <c r="DEU2" i="29"/>
  <c r="AIC2" i="29"/>
  <c r="JT2" i="29"/>
  <c r="DBG2" i="29"/>
  <c r="BIR2" i="29"/>
  <c r="IQ2" i="29"/>
  <c r="BFE2" i="29"/>
  <c r="CZP2" i="29"/>
  <c r="CIX2" i="29"/>
  <c r="CDJ2" i="29"/>
  <c r="AEM2" i="29"/>
  <c r="BMA2" i="29"/>
  <c r="DCK2" i="29"/>
  <c r="AVZ2" i="29"/>
  <c r="DHN2" i="29"/>
  <c r="APT2" i="29"/>
  <c r="AGV2" i="29"/>
  <c r="APE2" i="29"/>
  <c r="CKV2" i="29"/>
  <c r="CQM2" i="29"/>
  <c r="DNU2" i="29"/>
  <c r="CFI2" i="29"/>
  <c r="BYN2" i="29"/>
  <c r="APG2" i="29"/>
  <c r="DDG2" i="29"/>
  <c r="CQV2" i="29"/>
  <c r="BOU2" i="29"/>
  <c r="HQ2" i="29"/>
  <c r="HU2" i="29"/>
  <c r="QF2" i="29"/>
  <c r="AIA2" i="29"/>
  <c r="DHG2" i="29"/>
  <c r="DJS2" i="29"/>
  <c r="QE2" i="29"/>
  <c r="ANJ2" i="29"/>
  <c r="CZI2" i="29"/>
  <c r="CDZ2" i="29"/>
  <c r="VH2" i="29"/>
  <c r="LE2" i="29"/>
  <c r="AAE2" i="29"/>
  <c r="PQ2" i="29"/>
  <c r="DOK2" i="29"/>
  <c r="BKX2" i="29"/>
  <c r="ACG2" i="29"/>
  <c r="CKF2" i="29"/>
  <c r="YD2" i="29"/>
  <c r="VO2" i="29"/>
  <c r="BF2" i="29"/>
  <c r="ATM2" i="29"/>
  <c r="AOT2" i="29"/>
  <c r="BFH2" i="29"/>
  <c r="AZE2" i="29"/>
  <c r="BSX2" i="29"/>
  <c r="DAQ2" i="29"/>
  <c r="Q2" i="29"/>
  <c r="QR2" i="29"/>
  <c r="AXH2" i="29"/>
  <c r="ADD2" i="29"/>
  <c r="AKI2" i="29"/>
  <c r="CEI2" i="29"/>
  <c r="ABA2" i="29"/>
  <c r="LD2" i="29"/>
  <c r="DFT2" i="29"/>
  <c r="TN2" i="29"/>
  <c r="LT2" i="29"/>
  <c r="AOV2" i="29"/>
  <c r="HR2" i="29"/>
  <c r="ML2" i="29"/>
  <c r="CGS2" i="29"/>
  <c r="AXY2" i="29"/>
  <c r="LH2" i="29"/>
  <c r="AHS2" i="29"/>
  <c r="DPD2" i="29"/>
  <c r="AIX2" i="29"/>
  <c r="DQU2" i="29"/>
  <c r="MD2" i="29"/>
  <c r="TB2" i="29"/>
  <c r="AJE2" i="29"/>
  <c r="FH2" i="29"/>
  <c r="DQM2" i="29"/>
  <c r="DGG2" i="29"/>
  <c r="DOV2" i="29"/>
  <c r="AJT2" i="29"/>
  <c r="GT2" i="29"/>
  <c r="DQR2" i="29"/>
  <c r="BDJ2" i="29"/>
  <c r="BUX2" i="29"/>
  <c r="CYD2" i="29"/>
  <c r="UN2" i="29"/>
  <c r="CPO2" i="29"/>
  <c r="WK2" i="29"/>
  <c r="CMY2" i="29"/>
  <c r="CKE2" i="29"/>
  <c r="BVS2" i="29"/>
  <c r="BWC2" i="29"/>
  <c r="YJ2" i="29"/>
  <c r="DKW2" i="29"/>
  <c r="CUB2" i="29"/>
  <c r="CAE2" i="29"/>
  <c r="COM2" i="29"/>
  <c r="CLX2" i="29"/>
  <c r="CNE2" i="29"/>
  <c r="AXD2" i="29"/>
  <c r="IM2" i="29"/>
  <c r="AXG2" i="29"/>
  <c r="CVG2" i="29"/>
  <c r="BDG2" i="29"/>
  <c r="DIJ2" i="29"/>
  <c r="CKB2" i="29"/>
  <c r="ZQ2" i="29"/>
  <c r="CRZ2" i="29"/>
  <c r="CDQ2" i="29"/>
  <c r="QG2" i="29"/>
  <c r="BYE2" i="29"/>
  <c r="DPL2" i="29"/>
  <c r="YF2" i="29"/>
  <c r="BCI2" i="29"/>
  <c r="AMN2" i="29"/>
  <c r="DCI2" i="29"/>
  <c r="AME2" i="29"/>
  <c r="EV2" i="29"/>
  <c r="BBD2" i="29"/>
  <c r="CJJ2" i="29"/>
  <c r="ARC2" i="29"/>
  <c r="CAZ2" i="29"/>
  <c r="SX2" i="29"/>
  <c r="AJV2" i="29"/>
  <c r="DDV2" i="29"/>
  <c r="AUU2" i="29"/>
  <c r="AYS2" i="29"/>
  <c r="CGA2" i="29"/>
  <c r="AVR2" i="29"/>
  <c r="TT2" i="29"/>
  <c r="BSN2" i="29"/>
  <c r="WZ2" i="29"/>
  <c r="CKN2" i="29"/>
  <c r="ANV2" i="29"/>
  <c r="BZF2" i="29"/>
  <c r="APW2" i="29"/>
  <c r="DMB2" i="29"/>
  <c r="BUZ2" i="29"/>
  <c r="MO2" i="29"/>
  <c r="DCS2" i="29"/>
  <c r="AST2" i="29"/>
  <c r="DAA2" i="29"/>
  <c r="DJL2" i="29"/>
  <c r="AJN2" i="29"/>
  <c r="T2" i="29"/>
  <c r="CYV2" i="29"/>
  <c r="BSV2" i="29"/>
  <c r="DIV2" i="29"/>
  <c r="BTU2" i="29"/>
  <c r="CZO2" i="29"/>
  <c r="LA2" i="29"/>
  <c r="AFQ2" i="29"/>
  <c r="BWI2" i="29"/>
  <c r="CWH2" i="29"/>
  <c r="CUQ2" i="29"/>
  <c r="ACM2" i="29"/>
  <c r="BWE2" i="29"/>
  <c r="GH2" i="29"/>
  <c r="CVN2" i="29"/>
  <c r="AZS2" i="29"/>
  <c r="BXR2" i="29"/>
  <c r="DBW2" i="29"/>
  <c r="CRO2" i="29"/>
  <c r="GA2" i="29"/>
  <c r="AFP2" i="29"/>
  <c r="DPM2" i="29"/>
  <c r="CLS2" i="29"/>
  <c r="ZD2" i="29"/>
  <c r="CXC2" i="29"/>
  <c r="AYW2" i="29"/>
  <c r="CRR2" i="29"/>
  <c r="DGY2" i="29"/>
  <c r="DNN2" i="29"/>
  <c r="AQQ2" i="29"/>
  <c r="DJN2" i="29"/>
  <c r="BFF2" i="29"/>
  <c r="DBJ2" i="29"/>
  <c r="AKA2" i="29"/>
  <c r="CJS2" i="29"/>
  <c r="BOK2" i="29"/>
  <c r="AAV2" i="29"/>
  <c r="DLH2" i="29"/>
  <c r="BTD2" i="29"/>
  <c r="AZ2" i="29"/>
  <c r="CZT2" i="29"/>
  <c r="S2" i="29"/>
  <c r="GM2" i="29"/>
  <c r="BVF2" i="29"/>
  <c r="BUB2" i="29"/>
  <c r="CTN2" i="29"/>
  <c r="AQU2" i="29"/>
  <c r="BLN2" i="29"/>
  <c r="CW2" i="29"/>
  <c r="BVM2" i="29"/>
  <c r="DHA2" i="29"/>
  <c r="M2" i="29"/>
  <c r="DCB2" i="29"/>
  <c r="EO2" i="29"/>
  <c r="SR2" i="29"/>
  <c r="CZA2" i="29"/>
  <c r="CZM2" i="29"/>
  <c r="ARQ2" i="29"/>
  <c r="ASW2" i="29"/>
  <c r="DPR2" i="29"/>
  <c r="BGP2" i="29"/>
  <c r="BHS2" i="29"/>
  <c r="BGC2" i="29"/>
  <c r="BWU2" i="29"/>
  <c r="BFC2" i="29"/>
  <c r="AAF2" i="29"/>
  <c r="DJO2" i="29"/>
  <c r="DOX2" i="29"/>
  <c r="IV2" i="29"/>
  <c r="DLJ2" i="29"/>
  <c r="BPE2" i="29"/>
  <c r="DKZ2" i="29"/>
  <c r="CAL2" i="29"/>
  <c r="AYB2" i="29"/>
  <c r="DIY2" i="29"/>
  <c r="ASY2" i="29"/>
  <c r="DGP2" i="29"/>
  <c r="AHX2" i="29"/>
  <c r="CWK2" i="29"/>
  <c r="CEW2" i="29"/>
  <c r="AUF2" i="29"/>
  <c r="BGD2" i="29"/>
  <c r="BBS2" i="29"/>
  <c r="MH2" i="29"/>
  <c r="DOU2" i="29"/>
  <c r="BPW2" i="29"/>
  <c r="BIQ2" i="29"/>
  <c r="COS2" i="29"/>
  <c r="AYH2" i="29"/>
  <c r="BSK2" i="29"/>
  <c r="DIX2" i="29"/>
  <c r="AZI2" i="29"/>
  <c r="APC2" i="29"/>
  <c r="BKH2" i="29"/>
  <c r="CBZ2" i="29"/>
  <c r="DRC2" i="29"/>
  <c r="AHO2" i="29"/>
  <c r="AFB2" i="29"/>
  <c r="CMP2" i="29"/>
  <c r="TO2" i="29"/>
  <c r="CEK2" i="29"/>
  <c r="AOL2" i="29"/>
  <c r="CTK2" i="29"/>
  <c r="COK2" i="29"/>
  <c r="AXX2" i="29"/>
  <c r="BYR2" i="29"/>
  <c r="TV2" i="29"/>
  <c r="CQZ2" i="29"/>
  <c r="CAH2" i="29"/>
  <c r="DLG2" i="29"/>
  <c r="DFZ2" i="29"/>
  <c r="ACO2" i="29"/>
  <c r="ASF2" i="29"/>
  <c r="LO2" i="29"/>
  <c r="CEZ2" i="29"/>
  <c r="BNV2" i="29"/>
  <c r="SW2" i="29"/>
  <c r="AWR2" i="29"/>
  <c r="DEA2" i="29"/>
  <c r="ME2" i="29"/>
  <c r="UV2" i="29"/>
  <c r="CUP2" i="29"/>
  <c r="DY2" i="29"/>
  <c r="CS2" i="29"/>
  <c r="APU2" i="29"/>
  <c r="BPG2" i="29"/>
  <c r="XC2" i="29"/>
  <c r="AJA2" i="29"/>
  <c r="BPZ2" i="29"/>
  <c r="CTR2" i="29"/>
  <c r="VL2" i="29"/>
  <c r="BGL2" i="29"/>
  <c r="AFM2" i="29"/>
  <c r="DU2" i="29"/>
  <c r="PL2" i="29"/>
  <c r="AJB2" i="29"/>
  <c r="BOD2" i="29"/>
  <c r="WJ2" i="29"/>
  <c r="CRW2" i="29"/>
  <c r="AJP2" i="29"/>
  <c r="CQJ2" i="29"/>
  <c r="DFR2" i="29"/>
  <c r="KV2" i="29"/>
  <c r="CMS2" i="29"/>
  <c r="DRK2" i="29"/>
  <c r="ABO2" i="29"/>
  <c r="CSR2" i="29"/>
  <c r="AYN2" i="29"/>
  <c r="WR2" i="29"/>
  <c r="BHD2" i="29"/>
  <c r="CNA2" i="29"/>
  <c r="BEZ2" i="29"/>
  <c r="DPC2" i="29"/>
  <c r="DF2" i="29"/>
  <c r="DPA2" i="29"/>
  <c r="DIE2" i="29"/>
  <c r="CBL2" i="29"/>
  <c r="SD2" i="29"/>
  <c r="DMW2" i="29"/>
  <c r="BDY2" i="29"/>
  <c r="CZE2" i="29"/>
  <c r="BMN2" i="29"/>
  <c r="CSU2" i="29"/>
  <c r="DBL2" i="29"/>
  <c r="BSP2" i="29"/>
  <c r="BVK2" i="29"/>
  <c r="DAR2" i="29"/>
  <c r="BXG2" i="29"/>
  <c r="CGC2" i="29"/>
  <c r="CXF2" i="29"/>
  <c r="DOA2" i="29"/>
  <c r="X2" i="29"/>
  <c r="CXE2" i="29"/>
  <c r="CNJ2" i="29"/>
  <c r="DMK2" i="29"/>
  <c r="CVQ2" i="29"/>
  <c r="DFG2" i="29"/>
  <c r="ARD2" i="29"/>
  <c r="DGS2" i="29"/>
  <c r="DHL2" i="29"/>
  <c r="DRB2" i="29"/>
  <c r="FZ2" i="29"/>
  <c r="CNN2" i="29"/>
  <c r="AFE2" i="29"/>
  <c r="YS2" i="29"/>
  <c r="QA2" i="29"/>
  <c r="CXB2" i="29"/>
  <c r="DMH2" i="29"/>
  <c r="ED2" i="29"/>
  <c r="AQZ2" i="29"/>
  <c r="DAP2" i="29"/>
  <c r="AZT2" i="29"/>
  <c r="ARH2" i="29"/>
  <c r="CRU2" i="29"/>
  <c r="DMR2" i="29"/>
  <c r="DFU2" i="29"/>
  <c r="DFO2" i="29"/>
  <c r="AMV2" i="29"/>
  <c r="CPC2" i="29"/>
  <c r="CB2" i="29"/>
  <c r="BPH2" i="29"/>
  <c r="DLZ2" i="29"/>
  <c r="ALU2" i="29"/>
  <c r="CP2" i="29"/>
  <c r="DNS2" i="29"/>
  <c r="CKJ2" i="29"/>
  <c r="DLX2" i="29"/>
  <c r="DGX2" i="29"/>
  <c r="DFI2" i="29"/>
  <c r="BIM2" i="29"/>
  <c r="DCP2" i="29"/>
  <c r="AIQ2" i="29"/>
  <c r="BFB2" i="29"/>
  <c r="AHN2" i="29"/>
  <c r="ARE2" i="29"/>
  <c r="CRE2" i="29"/>
  <c r="DRG2" i="29"/>
  <c r="DFJ2" i="29"/>
  <c r="ATK2" i="29"/>
  <c r="NX2" i="29"/>
  <c r="DFP2" i="29"/>
  <c r="CGV2" i="29"/>
  <c r="AAB2" i="29"/>
  <c r="CQ2" i="29"/>
  <c r="ABY2" i="29"/>
  <c r="CWR2" i="29"/>
  <c r="AUD2" i="29"/>
  <c r="AAU2" i="29"/>
  <c r="DCO2" i="29"/>
  <c r="DLR2" i="29"/>
  <c r="H2" i="29"/>
  <c r="DPI2" i="29"/>
  <c r="BOA2" i="29"/>
  <c r="CUH2" i="29"/>
  <c r="AYV2" i="29"/>
  <c r="MV2" i="29"/>
  <c r="BHC2" i="29"/>
  <c r="BDS2" i="29"/>
  <c r="BAA2" i="29"/>
  <c r="I2" i="29"/>
  <c r="BSY2" i="29"/>
  <c r="AMY2" i="29"/>
  <c r="XJ2" i="29"/>
  <c r="CHM2" i="29"/>
  <c r="ALA2" i="29"/>
  <c r="CUI2" i="29"/>
  <c r="CZN2" i="29"/>
  <c r="BMU2" i="29"/>
  <c r="DGW2" i="29"/>
  <c r="DS2" i="29"/>
  <c r="BNR2" i="29"/>
  <c r="ACD2" i="29"/>
  <c r="DNJ2" i="29"/>
  <c r="CPT2" i="29"/>
  <c r="DBX2" i="29"/>
  <c r="CNL2" i="29"/>
  <c r="AWM2" i="29"/>
  <c r="DKS2" i="29"/>
  <c r="BNO2" i="29"/>
  <c r="VG2" i="29"/>
  <c r="AJQ2" i="29"/>
  <c r="ADR2" i="29"/>
  <c r="BFW2" i="29"/>
  <c r="BYQ2" i="29"/>
  <c r="BVQ2" i="29"/>
  <c r="OY2" i="29"/>
  <c r="DNX2" i="29"/>
  <c r="DKC2" i="29"/>
  <c r="VK2" i="29"/>
  <c r="CSV2" i="29"/>
  <c r="AL2" i="29"/>
  <c r="CQT2" i="29"/>
  <c r="BMD2" i="29"/>
  <c r="BLD2" i="29"/>
  <c r="CUJ2" i="29"/>
  <c r="UI2" i="29"/>
  <c r="CCY2" i="29"/>
  <c r="BJM2" i="29"/>
  <c r="CMW2" i="29"/>
  <c r="BVY2" i="29"/>
  <c r="CNM2" i="29"/>
  <c r="BBB2" i="29"/>
  <c r="DFM2" i="29"/>
  <c r="DIL2" i="29"/>
  <c r="BSH2" i="29"/>
  <c r="BBT2" i="29"/>
  <c r="DLT2" i="29"/>
  <c r="AFD2" i="29"/>
  <c r="DAT2" i="29"/>
  <c r="DPG2" i="29"/>
  <c r="BRV2" i="29"/>
  <c r="CRP2" i="29"/>
  <c r="YM2" i="29"/>
  <c r="DIH2" i="29"/>
  <c r="HG2" i="29"/>
  <c r="DQC2" i="29"/>
  <c r="DAC2" i="29"/>
  <c r="DEL2" i="29"/>
  <c r="EY2" i="29"/>
  <c r="JR2" i="29"/>
  <c r="BPB2" i="29"/>
  <c r="DMF2" i="29"/>
  <c r="CRI2" i="29"/>
  <c r="DPY2" i="29"/>
  <c r="ATP2" i="29"/>
  <c r="BKB2" i="29"/>
  <c r="DJD2" i="29"/>
  <c r="BOC2" i="29"/>
  <c r="CCL2" i="29"/>
  <c r="AEA2" i="29"/>
  <c r="CYS2" i="29"/>
  <c r="BKE2" i="29"/>
  <c r="J2" i="29"/>
  <c r="FL2" i="29"/>
  <c r="CIV2" i="29"/>
  <c r="ATG2" i="29"/>
  <c r="CKD2" i="29"/>
  <c r="BVW2" i="29"/>
  <c r="HV2" i="29"/>
  <c r="CFV2" i="29"/>
  <c r="COI2" i="29"/>
  <c r="COG2" i="29"/>
  <c r="CZK2" i="29"/>
  <c r="AZQ2" i="29"/>
  <c r="ALQ2" i="29"/>
  <c r="DIN2" i="29"/>
  <c r="APL2" i="29"/>
  <c r="CLI2" i="29"/>
  <c r="BVU2" i="29"/>
  <c r="BXJ2" i="29"/>
  <c r="BFD2" i="29"/>
  <c r="CFH2" i="29"/>
  <c r="BTT2" i="29"/>
  <c r="CCZ2" i="29"/>
  <c r="CPA2" i="29"/>
  <c r="PC2" i="29"/>
  <c r="CAS2" i="29"/>
  <c r="DQX2" i="29"/>
  <c r="BM2" i="29"/>
  <c r="B2" i="29"/>
  <c r="CXI2" i="29"/>
  <c r="DEE2" i="29"/>
  <c r="CEV2" i="29"/>
  <c r="CKT2" i="29"/>
  <c r="BU2" i="29"/>
  <c r="CAI2" i="29"/>
  <c r="AOJ2" i="29"/>
  <c r="CAR2" i="29"/>
  <c r="BAV2" i="29"/>
  <c r="COR2" i="29"/>
  <c r="DND2" i="29"/>
  <c r="CJC2" i="29"/>
  <c r="CAV2" i="29"/>
  <c r="BOQ2" i="29"/>
  <c r="DPX2" i="29"/>
  <c r="CCW2" i="29"/>
  <c r="AOX2" i="29"/>
  <c r="BJD2" i="29"/>
  <c r="BZG2" i="29"/>
  <c r="DKF2" i="29"/>
  <c r="AGR2" i="29"/>
  <c r="AEX2" i="29"/>
  <c r="AFW2" i="29"/>
  <c r="BRP2" i="29"/>
  <c r="XE2" i="29"/>
  <c r="BHM2" i="29"/>
  <c r="AOG2" i="29"/>
  <c r="BWR2" i="29"/>
  <c r="BAO2" i="29"/>
  <c r="EQ2" i="29"/>
  <c r="AHZ2" i="29"/>
  <c r="FB2" i="29"/>
  <c r="QN2" i="29"/>
  <c r="ATE2" i="29"/>
  <c r="DHI2" i="29"/>
  <c r="DRJ2" i="29"/>
  <c r="AYA2" i="29"/>
  <c r="CGD2" i="29"/>
  <c r="DEZ2" i="29"/>
  <c r="E2" i="29"/>
  <c r="BJL2" i="29"/>
  <c r="BOI2" i="29"/>
  <c r="AXF2" i="29"/>
  <c r="CLG2" i="29"/>
  <c r="ABK2" i="29"/>
  <c r="ATZ2" i="29"/>
  <c r="BBF2" i="29"/>
  <c r="RX2" i="29"/>
  <c r="DAB2" i="29"/>
  <c r="DHW2" i="29"/>
  <c r="YW2" i="29"/>
  <c r="ASM2" i="29"/>
  <c r="CRG2" i="29"/>
  <c r="DBE2" i="29"/>
  <c r="AQD2" i="29"/>
  <c r="CQE2" i="29"/>
  <c r="BQT2" i="29"/>
  <c r="DFS2" i="29"/>
  <c r="DCZ2" i="29"/>
  <c r="DHK2" i="29"/>
  <c r="BHY2" i="29"/>
  <c r="AKU2" i="29"/>
  <c r="AEV2" i="29"/>
  <c r="CMA2" i="29"/>
  <c r="BDR2" i="29"/>
  <c r="CBA2" i="29"/>
  <c r="CDI2" i="29"/>
  <c r="ABV2" i="29"/>
  <c r="BXP2" i="29"/>
  <c r="DFC2" i="29"/>
  <c r="JC2" i="29"/>
  <c r="CEY2" i="29"/>
  <c r="CSM2" i="29"/>
  <c r="CEJ2" i="29"/>
  <c r="BVI2" i="29"/>
  <c r="AZA2" i="29"/>
  <c r="DRH2" i="29"/>
  <c r="DL2" i="29"/>
  <c r="SN2" i="29"/>
  <c r="WO2" i="29"/>
  <c r="CJP2" i="29"/>
  <c r="BOR2" i="29"/>
  <c r="AFR2" i="29"/>
  <c r="AHL2" i="29"/>
  <c r="DAE2" i="29"/>
  <c r="BIO2" i="29"/>
  <c r="BGX2" i="29"/>
  <c r="SU2" i="29"/>
  <c r="DNA2" i="29"/>
  <c r="BSA2" i="29"/>
  <c r="DIB2" i="29"/>
  <c r="DOT2" i="29"/>
  <c r="FE2" i="29"/>
  <c r="AI2" i="29"/>
  <c r="BLH2" i="29"/>
  <c r="CNS2" i="29"/>
  <c r="PN2" i="29"/>
  <c r="DCT2" i="29"/>
  <c r="ALZ2" i="29"/>
  <c r="DJG2" i="29"/>
  <c r="AEN2" i="29"/>
  <c r="DPV2" i="29"/>
  <c r="BKM2" i="29"/>
  <c r="PX2" i="29"/>
  <c r="CCE2" i="29"/>
  <c r="CNX2" i="29"/>
  <c r="DHT2" i="29"/>
  <c r="CIH2" i="29"/>
  <c r="ATL2" i="29"/>
  <c r="ARO2" i="29"/>
  <c r="DAS2" i="29"/>
  <c r="BWA2" i="29"/>
  <c r="AMI2" i="29"/>
  <c r="AHP2" i="29"/>
  <c r="CJM2" i="29"/>
  <c r="BXD2" i="29"/>
  <c r="BFG2" i="29"/>
  <c r="BTE2" i="29"/>
  <c r="ABH2" i="29"/>
  <c r="AZC2" i="29"/>
  <c r="BOW2" i="29"/>
  <c r="AJM2" i="29"/>
  <c r="ZK2" i="29"/>
  <c r="BMB2" i="29"/>
  <c r="BNG2" i="29"/>
  <c r="BFZ2" i="29"/>
  <c r="BWB2" i="29"/>
  <c r="BDF2" i="29"/>
  <c r="CT2" i="29"/>
  <c r="DNE2" i="29"/>
  <c r="ADN2" i="29"/>
  <c r="BRK2" i="29"/>
  <c r="AES2" i="29"/>
  <c r="CMO2" i="29"/>
  <c r="BLF2" i="29"/>
  <c r="AYL2" i="29"/>
  <c r="CSB2" i="29"/>
  <c r="CBY2" i="29"/>
  <c r="PB2" i="29"/>
  <c r="AKR2" i="29"/>
  <c r="ALJ2" i="29"/>
  <c r="BIA2" i="29"/>
  <c r="BSE2" i="29"/>
  <c r="DDY2" i="29"/>
  <c r="BPR2" i="29"/>
  <c r="KP2" i="29"/>
  <c r="VE2" i="29"/>
  <c r="BUQ2" i="29"/>
  <c r="SK2" i="29"/>
  <c r="AAR2" i="29"/>
  <c r="BHN2" i="29"/>
  <c r="BIE2" i="29"/>
  <c r="BGB2" i="29"/>
  <c r="CNV2" i="29"/>
  <c r="DAU2" i="29"/>
  <c r="CFG2" i="29"/>
  <c r="BGS2" i="29"/>
  <c r="DBU2" i="29"/>
  <c r="AIG2" i="29"/>
  <c r="RY2" i="29"/>
  <c r="CFL2" i="29"/>
  <c r="CKZ2" i="29"/>
  <c r="ATH2" i="29"/>
  <c r="VZ2" i="29"/>
  <c r="DGN2" i="29"/>
  <c r="BUR2" i="29"/>
  <c r="ARA2" i="29"/>
  <c r="DLM2" i="29"/>
  <c r="YQ2" i="29"/>
  <c r="AQE2" i="29"/>
  <c r="ALB2" i="29"/>
  <c r="CCC2" i="29"/>
  <c r="DRA2" i="29"/>
  <c r="CUW2" i="29"/>
  <c r="CDV2" i="29"/>
  <c r="CHG2" i="29"/>
  <c r="CSZ2" i="29"/>
  <c r="GQ2" i="29"/>
  <c r="BDT2" i="29"/>
  <c r="ARJ2" i="29"/>
  <c r="IH2" i="29"/>
  <c r="AHF2" i="29"/>
  <c r="SC2" i="29"/>
  <c r="AXM2" i="29"/>
  <c r="AJH2" i="29"/>
  <c r="CGM2" i="29"/>
  <c r="BLM2" i="29"/>
  <c r="ADZ2" i="29"/>
  <c r="ARF2" i="29"/>
  <c r="QH2" i="29"/>
  <c r="RZ2" i="29"/>
  <c r="BMZ2" i="29"/>
  <c r="BCX2" i="29"/>
  <c r="CNZ2" i="29"/>
  <c r="ALM2" i="29"/>
  <c r="CJA2" i="29"/>
  <c r="BYM2" i="29"/>
  <c r="BSW2" i="29"/>
  <c r="CBE2" i="29"/>
  <c r="BT2" i="29"/>
  <c r="CZR2" i="29"/>
  <c r="AA2" i="29"/>
  <c r="DJF2" i="29"/>
  <c r="ZF2" i="29"/>
  <c r="CRK2" i="29"/>
  <c r="CIP2" i="29"/>
  <c r="ASK2" i="29"/>
  <c r="BPD2" i="29"/>
  <c r="BAF2" i="29"/>
  <c r="AOK2" i="29"/>
  <c r="AMU2" i="29"/>
  <c r="DDX2" i="29"/>
  <c r="BYG2" i="29"/>
  <c r="AYD2" i="29"/>
  <c r="GI2" i="29"/>
  <c r="EJ2" i="29"/>
  <c r="FC2" i="29"/>
  <c r="CPD2" i="29"/>
  <c r="ADL2" i="29"/>
  <c r="BLR2" i="29"/>
  <c r="DD2" i="29"/>
  <c r="CE2" i="29"/>
  <c r="CLZ2" i="29"/>
  <c r="CCB2" i="29"/>
  <c r="HS2" i="29"/>
  <c r="BRY2" i="29"/>
  <c r="DKE2" i="29"/>
  <c r="UC2" i="29"/>
  <c r="BNC2" i="29"/>
  <c r="SL2" i="29"/>
  <c r="ADY2" i="29"/>
  <c r="CSL2" i="29"/>
  <c r="COH2" i="29"/>
  <c r="AFN2" i="29"/>
  <c r="DNP2" i="29"/>
  <c r="BQS2" i="29"/>
  <c r="ASI2" i="29"/>
  <c r="CJW2" i="29"/>
  <c r="AIY2" i="29"/>
  <c r="AWA2" i="29"/>
  <c r="CJF2" i="29"/>
  <c r="JF2" i="29"/>
  <c r="AF2" i="29"/>
  <c r="BFU2" i="29"/>
  <c r="CWE2" i="29"/>
  <c r="APA2" i="29"/>
  <c r="DRD2" i="29"/>
  <c r="CWD2" i="29"/>
  <c r="QW2" i="29"/>
  <c r="DPW2" i="29"/>
  <c r="BFP2" i="29"/>
  <c r="CIA2" i="29"/>
  <c r="DZ2" i="29"/>
  <c r="BWX2" i="29"/>
  <c r="DKT2" i="29"/>
  <c r="CKL2" i="29"/>
  <c r="IB2" i="29"/>
  <c r="OR2" i="29"/>
  <c r="BHP2" i="29"/>
  <c r="JD2" i="29"/>
  <c r="ARL2" i="29"/>
  <c r="COL2" i="29"/>
  <c r="CQP2" i="29"/>
  <c r="CZW2" i="29"/>
  <c r="BPA2" i="29"/>
  <c r="BUD2" i="29"/>
  <c r="DO2" i="29"/>
  <c r="HK2" i="29"/>
  <c r="BXV2" i="29"/>
  <c r="BSU2" i="29"/>
  <c r="ARR2" i="29"/>
  <c r="DKK2" i="29"/>
  <c r="CJR2" i="29"/>
  <c r="CIE2" i="29"/>
  <c r="BBI2" i="29"/>
  <c r="DLI2" i="29"/>
  <c r="CXQ2" i="29"/>
  <c r="HD2" i="29"/>
  <c r="CZU2" i="29"/>
  <c r="BEB2" i="29"/>
  <c r="BNH2" i="29"/>
  <c r="BNF2" i="29"/>
  <c r="CKU2" i="29"/>
  <c r="BOJ2" i="29"/>
  <c r="CHK2" i="29"/>
  <c r="BUS2" i="29"/>
  <c r="CVO2" i="29"/>
  <c r="AAH2" i="29"/>
  <c r="BLT2" i="29"/>
  <c r="KD2" i="29"/>
  <c r="DOM2" i="29"/>
  <c r="CAW2" i="29"/>
  <c r="CIC2" i="29"/>
  <c r="DOH2" i="29"/>
  <c r="BSS2" i="29"/>
  <c r="CGF2" i="29"/>
  <c r="APD2" i="29"/>
  <c r="CDW2" i="29"/>
  <c r="BIV2" i="29"/>
  <c r="ABJ2" i="29"/>
  <c r="DDD2" i="29"/>
  <c r="BJU2" i="29"/>
  <c r="CRS2" i="29"/>
  <c r="BNS2" i="29"/>
  <c r="DMY2" i="29"/>
  <c r="DJW2" i="29"/>
  <c r="AFK2" i="29"/>
  <c r="CYQ2" i="29"/>
  <c r="AVV2" i="29"/>
  <c r="WY2" i="29"/>
  <c r="DAW2" i="29"/>
  <c r="ACN2" i="29"/>
  <c r="CUX2" i="29"/>
  <c r="DFL2" i="29"/>
  <c r="DJQ2" i="29"/>
  <c r="BLU2" i="29"/>
  <c r="BJK2" i="29"/>
  <c r="BZR2" i="29"/>
  <c r="CMG2" i="29"/>
  <c r="CDR2" i="29"/>
  <c r="BKR2" i="29"/>
  <c r="DGM2" i="29"/>
  <c r="BKO2" i="29"/>
  <c r="JM2" i="29"/>
  <c r="DDR2" i="29"/>
  <c r="BGU2" i="29"/>
  <c r="CJO2" i="29"/>
  <c r="DMM2" i="29"/>
  <c r="AVF2" i="29"/>
  <c r="DJR2" i="29"/>
  <c r="AUI2" i="29"/>
  <c r="CHO2" i="29"/>
  <c r="ANZ2" i="29"/>
  <c r="BFO2" i="29"/>
  <c r="BDV2" i="29"/>
  <c r="BTJ2" i="29"/>
  <c r="DBS2" i="29"/>
  <c r="AZV2" i="29"/>
  <c r="AYO2" i="29"/>
  <c r="BRC2" i="29"/>
  <c r="ARI2" i="29"/>
  <c r="C2" i="29"/>
  <c r="DCQ2" i="29"/>
  <c r="CYI2" i="29"/>
  <c r="BCV2" i="29"/>
  <c r="BAN2" i="29"/>
  <c r="AUJ2" i="29"/>
  <c r="CWF2" i="29"/>
  <c r="DEY2" i="29"/>
  <c r="CNK2" i="29"/>
  <c r="CGY2" i="29"/>
  <c r="AMW2" i="29"/>
  <c r="AXT2" i="29"/>
  <c r="CRN2" i="29"/>
  <c r="DQH2" i="29"/>
  <c r="BMH2" i="29"/>
  <c r="DFH2" i="29"/>
  <c r="AXZ2" i="29"/>
  <c r="BXI2" i="29"/>
  <c r="BOP2" i="29"/>
  <c r="CRT2" i="29"/>
  <c r="WX2" i="29"/>
  <c r="BHG2" i="29"/>
  <c r="CKW2" i="29"/>
  <c r="BQH2" i="29"/>
  <c r="AGF2" i="29"/>
  <c r="AVM2" i="29"/>
  <c r="CVK2" i="29"/>
  <c r="CBH2" i="29"/>
  <c r="BXU2" i="29"/>
  <c r="CGQ2" i="29"/>
  <c r="DDZ2" i="29"/>
  <c r="CON2" i="29"/>
  <c r="BTB2" i="29"/>
  <c r="CDC2" i="29"/>
  <c r="AQO2" i="29"/>
  <c r="CLT2" i="29"/>
  <c r="CUV2" i="29"/>
  <c r="CGU2" i="29"/>
  <c r="AVE2" i="29"/>
  <c r="CYN2" i="29"/>
  <c r="BOO2" i="29"/>
  <c r="DEJ2" i="29"/>
  <c r="CGR2" i="29"/>
  <c r="AC2" i="29"/>
  <c r="CSP2" i="29"/>
  <c r="BEY2" i="29"/>
  <c r="UQ2" i="29"/>
  <c r="TQ2" i="29"/>
  <c r="ANI2" i="29"/>
  <c r="BJT2" i="29"/>
  <c r="YK2" i="29"/>
  <c r="AML2" i="29"/>
  <c r="CIL2" i="29"/>
  <c r="BGN2" i="29"/>
  <c r="CBJ2" i="29"/>
  <c r="CIY2" i="29"/>
  <c r="AWX2" i="29"/>
  <c r="AON2" i="29"/>
  <c r="AEP2" i="29"/>
  <c r="ZW2" i="29"/>
  <c r="AZY2" i="29"/>
  <c r="DGO2" i="29"/>
  <c r="DK2" i="29"/>
  <c r="BEK2" i="29"/>
  <c r="DCF2" i="29"/>
  <c r="DNI2" i="29"/>
  <c r="BBN2" i="29"/>
  <c r="BCQ2" i="29"/>
  <c r="QX2" i="29"/>
  <c r="JY2" i="29"/>
  <c r="AHB2" i="29"/>
  <c r="CVL2" i="29"/>
  <c r="DEH2" i="29"/>
  <c r="DNF2" i="29"/>
  <c r="BOG2" i="29"/>
  <c r="CMB2" i="29"/>
  <c r="BRT2" i="29"/>
  <c r="GX2" i="29"/>
  <c r="CTL2" i="29"/>
  <c r="BGY2" i="29"/>
  <c r="AEY2" i="29"/>
  <c r="CSX2" i="29"/>
  <c r="CNG2" i="29"/>
  <c r="CXK2" i="29"/>
  <c r="BWO2" i="29"/>
  <c r="BIZ2" i="29"/>
  <c r="BVD2" i="29"/>
  <c r="UX2" i="29"/>
  <c r="DCD2" i="29"/>
  <c r="NR2" i="29"/>
  <c r="DDF2" i="29"/>
  <c r="CET2" i="29"/>
  <c r="CCH2" i="29"/>
  <c r="DQB2" i="29"/>
  <c r="AHU2" i="29"/>
  <c r="DPQ2" i="29"/>
  <c r="BPK2" i="29"/>
  <c r="BYB2" i="29"/>
  <c r="BOM2" i="29"/>
  <c r="AZB2" i="29"/>
  <c r="COA2" i="29"/>
  <c r="AP2" i="29"/>
  <c r="AGB2" i="29"/>
  <c r="DOI2" i="29"/>
  <c r="ARV2" i="29"/>
  <c r="ABX2" i="29"/>
  <c r="DIU2" i="29"/>
  <c r="CUF2" i="29"/>
  <c r="BVA2" i="29"/>
  <c r="AWT2" i="29"/>
  <c r="NT2" i="29"/>
  <c r="COQ2" i="29"/>
  <c r="IO2" i="29"/>
  <c r="CEL2" i="29"/>
  <c r="BUJ2" i="29"/>
  <c r="BXO2" i="29"/>
  <c r="CR2" i="29"/>
  <c r="COF2" i="29"/>
  <c r="CME2" i="29"/>
  <c r="BXT2" i="29"/>
  <c r="BIH2" i="29"/>
  <c r="CUE2" i="29"/>
  <c r="WQ2" i="29"/>
  <c r="AXE2" i="29"/>
  <c r="DCJ2" i="29"/>
  <c r="CBB2" i="29"/>
  <c r="CSO2" i="29"/>
  <c r="AMZ2" i="29"/>
  <c r="RK2" i="29"/>
  <c r="BWQ2" i="29"/>
  <c r="BHH2" i="29"/>
  <c r="CNW2" i="29"/>
  <c r="NQ2" i="29"/>
  <c r="ABT2" i="29"/>
  <c r="DER2" i="29"/>
  <c r="DKG2" i="29"/>
  <c r="BTF2" i="29"/>
  <c r="CHA2" i="29"/>
  <c r="AUC2" i="29"/>
  <c r="BFN2" i="29"/>
  <c r="CRB2" i="29"/>
  <c r="GV2" i="29"/>
  <c r="BJO2" i="29"/>
  <c r="CDL2" i="29"/>
  <c r="DLF2" i="29"/>
  <c r="ABG2" i="29"/>
  <c r="CVM2" i="29"/>
  <c r="VD2" i="29"/>
  <c r="CIB2" i="29"/>
  <c r="QJ2" i="29"/>
  <c r="DKM2" i="29"/>
  <c r="ZZ2" i="29"/>
  <c r="BER2" i="29"/>
  <c r="AGW2" i="29"/>
  <c r="CWV2" i="29"/>
  <c r="CYT2" i="29"/>
  <c r="BVO2" i="29"/>
  <c r="AQI2" i="29"/>
  <c r="QV2" i="29"/>
  <c r="AAQ2" i="29"/>
  <c r="DAI2" i="29"/>
  <c r="BCL2" i="29"/>
  <c r="DME2" i="29"/>
  <c r="TH2" i="29"/>
  <c r="AHY2" i="29"/>
  <c r="XT2" i="29"/>
  <c r="HA2" i="29"/>
  <c r="CFN2" i="29"/>
  <c r="CZH2" i="29"/>
  <c r="DMP2" i="29"/>
  <c r="BS2" i="29"/>
  <c r="DMZ2" i="29"/>
  <c r="ATF2" i="29"/>
  <c r="ARS2" i="29"/>
  <c r="CHB2" i="29"/>
  <c r="BIB2" i="29"/>
  <c r="XL2" i="29"/>
  <c r="AQG2" i="29"/>
  <c r="CHW2" i="29"/>
  <c r="PE2" i="29"/>
  <c r="MF2" i="29"/>
  <c r="BFR2" i="29"/>
  <c r="CGL2" i="29"/>
  <c r="CCX2" i="29"/>
  <c r="DOC2" i="29"/>
  <c r="DDT2" i="29"/>
  <c r="BTQ2" i="29"/>
  <c r="DHO2" i="29"/>
  <c r="BEF2" i="29"/>
  <c r="BNE2" i="29"/>
  <c r="BKT2" i="29"/>
  <c r="CZB2" i="29"/>
  <c r="CRH2" i="29"/>
  <c r="BTW2" i="29"/>
  <c r="AQK2" i="29"/>
  <c r="BKV2" i="29"/>
  <c r="CDM2" i="29"/>
  <c r="BQK2" i="29"/>
  <c r="BGV2" i="29"/>
  <c r="BAG2" i="29"/>
  <c r="CGH2" i="29"/>
  <c r="BMY2" i="29"/>
  <c r="CSA2" i="29"/>
  <c r="CIM2" i="29"/>
  <c r="AWK2" i="29"/>
  <c r="BYD2" i="29"/>
  <c r="BYP2" i="29"/>
  <c r="AUZ2" i="29"/>
  <c r="BPO2" i="29"/>
  <c r="DCE2" i="29"/>
  <c r="DQY2" i="29"/>
  <c r="AZJ2" i="29"/>
  <c r="HH2" i="29"/>
  <c r="CKR2" i="29"/>
  <c r="BKN2" i="29"/>
  <c r="BEJ2" i="29"/>
  <c r="CTQ2" i="29"/>
  <c r="BWJ2" i="29"/>
  <c r="CBD2" i="29"/>
  <c r="AVA2" i="29"/>
  <c r="BBC2" i="29"/>
  <c r="CPV2" i="29"/>
  <c r="CJX2" i="29"/>
  <c r="DQF2" i="29"/>
  <c r="ABD2" i="29"/>
  <c r="DDK2" i="29"/>
  <c r="AMG2" i="29"/>
  <c r="AMJ2" i="29"/>
  <c r="CKM2" i="29"/>
  <c r="BNK2" i="29"/>
  <c r="BZT2" i="29"/>
  <c r="BDH2" i="29"/>
  <c r="CNQ2" i="29"/>
  <c r="CNF2" i="29"/>
  <c r="CHY2" i="29"/>
  <c r="BOL2" i="29"/>
  <c r="HW2" i="29"/>
  <c r="DEV2" i="29"/>
  <c r="BGQ2" i="29"/>
  <c r="BNT2" i="29"/>
  <c r="GR2" i="29"/>
  <c r="BOX2" i="29"/>
  <c r="CPY2" i="29"/>
  <c r="EN2" i="29"/>
  <c r="BOY2" i="29"/>
  <c r="CYO2" i="29"/>
  <c r="ATR2" i="29"/>
  <c r="DCW2" i="29"/>
  <c r="AHQ2" i="29"/>
  <c r="CBP2" i="29"/>
  <c r="CVP2" i="29"/>
  <c r="BBE2" i="29"/>
  <c r="CSN2" i="29"/>
  <c r="MT2" i="29"/>
  <c r="CDH2" i="29"/>
  <c r="BHW2" i="29"/>
  <c r="CGI2" i="29"/>
  <c r="CWI2" i="29"/>
  <c r="AWJ2" i="29"/>
  <c r="DLK2" i="29"/>
  <c r="BKJ2" i="29"/>
  <c r="CWG2" i="29"/>
  <c r="ADW2" i="29"/>
  <c r="AMK2" i="29"/>
  <c r="CAJ2" i="29"/>
  <c r="BMP2" i="29"/>
  <c r="BVZ2" i="29"/>
  <c r="AGA2" i="29"/>
  <c r="CCM2" i="29"/>
  <c r="GJ2" i="29"/>
  <c r="BAC2" i="29"/>
  <c r="BIL2" i="29"/>
  <c r="DHD2" i="29"/>
  <c r="CNB2" i="29"/>
  <c r="JI2" i="29"/>
  <c r="TJ2" i="29"/>
  <c r="AEG2" i="29"/>
  <c r="CES2" i="29"/>
  <c r="UZ2" i="29"/>
  <c r="VB2" i="29"/>
  <c r="CPI2" i="29"/>
  <c r="BJI2" i="29"/>
  <c r="AZZ2" i="29"/>
  <c r="BRO2" i="29"/>
  <c r="AHC2" i="29"/>
  <c r="CMV2" i="29"/>
  <c r="CTO2" i="29"/>
  <c r="DFW2" i="29"/>
  <c r="APJ2" i="29"/>
  <c r="CEE2" i="29"/>
  <c r="ABU2" i="29"/>
  <c r="COE2" i="29"/>
  <c r="CQU2" i="29"/>
  <c r="CPW2" i="29"/>
  <c r="CZF2" i="29"/>
  <c r="AGJ2" i="29"/>
  <c r="BHO2" i="29"/>
  <c r="CDX2" i="29"/>
  <c r="CNH2" i="29"/>
  <c r="BUP2" i="29"/>
  <c r="YU2" i="29"/>
  <c r="PS2" i="29"/>
  <c r="YX2" i="29"/>
  <c r="CWN2" i="29"/>
  <c r="DFV2" i="29"/>
  <c r="KZ2" i="29"/>
  <c r="CKH2" i="29"/>
  <c r="CAO2" i="29"/>
  <c r="ATO2" i="29"/>
  <c r="NK2" i="29"/>
  <c r="ASH2" i="29"/>
  <c r="DBP2" i="29"/>
  <c r="IT2" i="29"/>
  <c r="CSC2" i="29"/>
  <c r="DNR2" i="29"/>
  <c r="BYJ2" i="29"/>
  <c r="CYU2" i="29"/>
  <c r="BQN2" i="29"/>
  <c r="DLU2" i="29"/>
  <c r="DQW2" i="29"/>
  <c r="CTA2" i="29"/>
  <c r="CVW2" i="29"/>
  <c r="IF2" i="29"/>
  <c r="CSD2" i="29"/>
  <c r="BZI2" i="29"/>
  <c r="DGF2" i="29"/>
  <c r="OJ2" i="29"/>
  <c r="BMM2" i="29"/>
  <c r="AFV2" i="29"/>
  <c r="AUX2" i="29"/>
  <c r="CSF2" i="29"/>
  <c r="AYM2" i="29"/>
  <c r="AGZ2" i="29"/>
  <c r="COD2" i="29"/>
  <c r="CJU2" i="29"/>
  <c r="BWZ2" i="29"/>
  <c r="ZM2" i="29"/>
  <c r="CBC2" i="29"/>
  <c r="CYE2" i="29"/>
  <c r="CTS2" i="29"/>
  <c r="AUA2" i="29"/>
  <c r="CNO2" i="29"/>
  <c r="COJ2" i="29"/>
  <c r="BFQ2" i="29"/>
  <c r="AAA2" i="29"/>
  <c r="DKH2" i="29"/>
  <c r="AJS2" i="29"/>
  <c r="CFZ2" i="29"/>
  <c r="CRL2" i="29"/>
  <c r="DHY2" i="29"/>
  <c r="YL2" i="29"/>
  <c r="CEQ2" i="29"/>
  <c r="BCJ2" i="29"/>
  <c r="CAU2" i="29"/>
  <c r="KB2" i="29"/>
  <c r="DMD2" i="29"/>
  <c r="DJM2" i="29"/>
  <c r="CSI2" i="29"/>
  <c r="DCN2" i="29"/>
  <c r="CVI2" i="29"/>
  <c r="TA2" i="29"/>
  <c r="AGQ2" i="29"/>
  <c r="CEF2" i="29"/>
  <c r="JP2" i="29"/>
  <c r="DBK2" i="29"/>
  <c r="XG2" i="29"/>
  <c r="BZZ2" i="29"/>
  <c r="BJS2" i="29"/>
  <c r="ACI2" i="29"/>
  <c r="DOJ2" i="29"/>
  <c r="DEN2" i="29"/>
  <c r="DPB2" i="29"/>
  <c r="CLL2" i="29"/>
  <c r="AYX2" i="29"/>
  <c r="DOZ2" i="29"/>
  <c r="CK2" i="29"/>
  <c r="BUY2" i="29"/>
  <c r="KJ2" i="29"/>
  <c r="BRU2" i="29"/>
  <c r="CED2" i="29"/>
  <c r="OW2" i="29"/>
  <c r="DAV2" i="29"/>
  <c r="AQY2" i="29"/>
  <c r="ALF2" i="29"/>
  <c r="ASO2" i="29"/>
  <c r="BPT2" i="29"/>
  <c r="DGE2" i="29"/>
  <c r="CRF2" i="29"/>
  <c r="BZB2" i="29"/>
  <c r="RT2" i="29"/>
  <c r="ASV2" i="29"/>
  <c r="BRR2" i="29"/>
  <c r="BLK2" i="29"/>
  <c r="APO2" i="29"/>
  <c r="ANB2" i="29"/>
  <c r="JH2" i="29"/>
  <c r="CUT2" i="29"/>
  <c r="AMB2" i="29"/>
  <c r="CUR2" i="29"/>
  <c r="DQA2" i="29"/>
  <c r="CLN2" i="29"/>
  <c r="BWL2" i="29"/>
  <c r="BXA2" i="29"/>
  <c r="BQX2" i="29"/>
  <c r="AXI2" i="29"/>
  <c r="CPU2" i="29"/>
  <c r="ARK2" i="29"/>
  <c r="CQR2" i="29"/>
  <c r="CYM2" i="29"/>
  <c r="CFS2" i="29"/>
  <c r="BDW2" i="29"/>
  <c r="BNX2" i="29"/>
  <c r="AX2" i="29"/>
  <c r="CIR2" i="29"/>
  <c r="BQF2" i="29"/>
  <c r="DKQ2" i="29"/>
  <c r="AZK2" i="29"/>
  <c r="CJE2" i="29"/>
  <c r="BBV2" i="29"/>
  <c r="BRL2" i="29"/>
  <c r="BMS2" i="29"/>
  <c r="AJC2" i="29"/>
  <c r="DLN2" i="29"/>
  <c r="AHR2" i="29"/>
  <c r="CTV2" i="29"/>
  <c r="BIC2" i="29"/>
  <c r="CDB2" i="29"/>
  <c r="BES2" i="29"/>
  <c r="BVN2" i="29"/>
  <c r="BTO2" i="29"/>
  <c r="VX2" i="29"/>
  <c r="BHJ2" i="29"/>
  <c r="CYW2" i="29"/>
  <c r="CQG2" i="29"/>
  <c r="CIZ2" i="29"/>
  <c r="BYH2" i="29"/>
  <c r="DHP2" i="29"/>
  <c r="PY2" i="29"/>
  <c r="AV2" i="29"/>
  <c r="CYA2" i="29"/>
  <c r="AFC2" i="29"/>
  <c r="BZQ2" i="29"/>
  <c r="BOS2" i="29"/>
  <c r="DDW2" i="29"/>
  <c r="ANR2" i="29"/>
  <c r="CCR2" i="29"/>
  <c r="BHA2" i="29"/>
  <c r="DFY2" i="29"/>
  <c r="DBM2" i="29"/>
  <c r="CMU2" i="29"/>
  <c r="DFX2" i="29"/>
  <c r="CXL2" i="29"/>
  <c r="DIZ2" i="29"/>
  <c r="BGE2" i="29"/>
  <c r="CPG2" i="29"/>
  <c r="BRM2" i="29"/>
  <c r="CHP2" i="29"/>
  <c r="DHU2" i="29"/>
  <c r="CGG2" i="29"/>
  <c r="AIK2" i="29"/>
  <c r="AVW2" i="29"/>
  <c r="CZY2" i="29"/>
  <c r="CTZ2" i="29"/>
  <c r="AVP2" i="29"/>
  <c r="BDA2" i="29"/>
  <c r="RB2" i="29"/>
  <c r="BME2" i="29"/>
  <c r="BLS2" i="29"/>
  <c r="CIW2" i="29"/>
  <c r="IS2" i="29"/>
  <c r="BBM2" i="29"/>
  <c r="COC2" i="29"/>
  <c r="NM2" i="29"/>
  <c r="CEC2" i="29"/>
  <c r="BVJ2" i="29"/>
  <c r="BXC2" i="29"/>
  <c r="DKV2" i="29"/>
  <c r="NW2" i="29"/>
  <c r="DEM2" i="29"/>
  <c r="BHE2" i="29"/>
  <c r="CAM2" i="29"/>
  <c r="CDS2" i="29"/>
  <c r="CUU2" i="29"/>
  <c r="DKJ2" i="29"/>
  <c r="ANG2" i="29"/>
  <c r="CN2" i="29"/>
  <c r="CVC2" i="29"/>
  <c r="CGE2" i="29"/>
  <c r="GW2" i="29"/>
  <c r="ID2" i="29"/>
  <c r="ANQ2" i="29"/>
  <c r="TK2" i="29"/>
  <c r="AKS2" i="29"/>
  <c r="AYK2" i="29"/>
  <c r="APB2" i="29"/>
  <c r="CJK2" i="29"/>
  <c r="DQS2" i="29"/>
  <c r="CIN2" i="29"/>
  <c r="CUO2" i="29"/>
  <c r="DES2" i="29"/>
  <c r="CAQ2" i="29"/>
  <c r="BUA2" i="29"/>
  <c r="DGK2" i="29"/>
  <c r="CGJ2" i="29"/>
  <c r="CPP2" i="29"/>
  <c r="DJU2" i="29"/>
  <c r="CJD2" i="29"/>
  <c r="ADX2" i="29"/>
  <c r="JZ2" i="29"/>
  <c r="ARZ2" i="29"/>
  <c r="CTE2" i="29"/>
  <c r="BXS2" i="29"/>
  <c r="BEM2" i="29"/>
  <c r="CAX2" i="29"/>
  <c r="FV2" i="29"/>
  <c r="CTJ2" i="29"/>
  <c r="AVO2" i="29"/>
  <c r="CLU2" i="29"/>
  <c r="BYC2" i="29"/>
  <c r="CHH2" i="29"/>
  <c r="CEB2" i="29"/>
  <c r="DM2" i="29"/>
  <c r="BOF2" i="29"/>
  <c r="CQY2" i="29"/>
  <c r="BSQ2" i="29"/>
  <c r="EM2" i="29"/>
  <c r="CKY2" i="29"/>
  <c r="ALY2" i="29"/>
  <c r="APZ2" i="29"/>
  <c r="AE2" i="29"/>
  <c r="RQ2" i="29"/>
  <c r="BYU2" i="29"/>
  <c r="CVR2" i="29"/>
  <c r="UT2" i="29"/>
  <c r="DPO2" i="29"/>
  <c r="DGR2" i="29"/>
  <c r="AIH2" i="29"/>
  <c r="BZ2" i="29"/>
  <c r="DFE2" i="29"/>
  <c r="DKD2" i="29"/>
  <c r="ANK2" i="29"/>
  <c r="WS2" i="29"/>
  <c r="DOR2" i="29"/>
  <c r="ZP2" i="29"/>
  <c r="KS2" i="29"/>
  <c r="BAR2" i="29"/>
  <c r="AQA2" i="29"/>
  <c r="BY2" i="29"/>
  <c r="CAF2" i="29"/>
  <c r="CLC2" i="29"/>
  <c r="BGZ2" i="29"/>
  <c r="AXC2" i="29"/>
  <c r="BJ2" i="29"/>
  <c r="IR2" i="29"/>
  <c r="VQ2" i="29"/>
  <c r="ACZ2" i="29"/>
  <c r="AWG2" i="29"/>
  <c r="BNI2" i="29"/>
  <c r="PR2" i="29"/>
  <c r="BCN2" i="29"/>
  <c r="BDN2" i="29"/>
  <c r="COP2" i="29"/>
  <c r="AOY2" i="29"/>
  <c r="CTP2" i="29"/>
  <c r="AWI2" i="29"/>
  <c r="AU2" i="29"/>
  <c r="WC2" i="29"/>
  <c r="AR2" i="29"/>
  <c r="AGL2" i="29"/>
  <c r="CIT2" i="29"/>
  <c r="CZD2" i="29"/>
  <c r="BNB2" i="29"/>
  <c r="BEU2" i="29"/>
  <c r="AAN2" i="29"/>
  <c r="DCL2" i="29"/>
  <c r="OD2" i="29"/>
  <c r="ADE2" i="29"/>
  <c r="CMF2" i="29"/>
  <c r="DJV2" i="29"/>
  <c r="BWK2" i="29"/>
  <c r="CXW2" i="29"/>
  <c r="CEG2" i="29"/>
  <c r="AKT2" i="29"/>
  <c r="DBD2" i="29"/>
  <c r="DLB2" i="29"/>
  <c r="ADG2" i="29"/>
  <c r="QY2" i="29"/>
  <c r="BMF2" i="29"/>
  <c r="BIN2" i="29"/>
  <c r="DEQ2" i="29"/>
  <c r="NE2" i="29"/>
  <c r="BUV2" i="29"/>
  <c r="K2" i="29"/>
  <c r="CCF2" i="29"/>
  <c r="BUF2" i="29"/>
  <c r="BTS2" i="29"/>
  <c r="AMO2" i="29"/>
  <c r="CJY2" i="29"/>
  <c r="SY2" i="29"/>
  <c r="CRD2" i="29"/>
  <c r="FQ2" i="29"/>
  <c r="AYT2" i="29"/>
  <c r="BTL2" i="29"/>
  <c r="BAE2" i="29"/>
  <c r="CHC2" i="29"/>
  <c r="DHM2" i="29"/>
  <c r="DIT2" i="29"/>
  <c r="BAP2" i="29"/>
  <c r="CDY2" i="29"/>
  <c r="PH2" i="29"/>
  <c r="BQV2" i="29"/>
  <c r="BVT2" i="29"/>
  <c r="COY2" i="29"/>
  <c r="BSB2" i="29"/>
  <c r="ALO2" i="29"/>
  <c r="BWW2" i="29"/>
  <c r="G2" i="29"/>
  <c r="EO35" i="5"/>
  <c r="FE84" i="5"/>
  <c r="EC611" i="2" s="1"/>
  <c r="GB23" i="5"/>
  <c r="GR20" i="3"/>
  <c r="EP21" i="3"/>
  <c r="EP22" i="3"/>
  <c r="GR22" i="3" s="1"/>
  <c r="FT25" i="5"/>
  <c r="X344" i="2" s="1"/>
  <c r="D48" i="30"/>
  <c r="C48" i="30" s="1"/>
  <c r="E48" i="30" s="1"/>
  <c r="G40" i="32"/>
  <c r="J40" i="32" s="1"/>
  <c r="AG2" i="33" s="1"/>
  <c r="D47" i="30"/>
  <c r="C47" i="30" s="1"/>
  <c r="E47" i="30" s="1"/>
  <c r="G39" i="32"/>
  <c r="J39" i="32" s="1"/>
  <c r="AF2" i="33" s="1"/>
  <c r="D46" i="30"/>
  <c r="C46" i="30" s="1"/>
  <c r="E46" i="30" s="1"/>
  <c r="G38" i="32"/>
  <c r="BM90" i="16"/>
  <c r="BJ94" i="16" s="1"/>
  <c r="EL617" i="2"/>
  <c r="N63" i="2" s="1"/>
  <c r="DM596" i="2"/>
  <c r="U91" i="16"/>
  <c r="D45" i="30" s="1"/>
  <c r="C45" i="30" s="1"/>
  <c r="E45" i="30" s="1"/>
  <c r="BJ143" i="16"/>
  <c r="W90" i="16" s="1"/>
  <c r="D41" i="30" s="1"/>
  <c r="C41" i="30" s="1"/>
  <c r="E41" i="30" s="1"/>
  <c r="GQ27" i="5"/>
  <c r="EP31" i="5"/>
  <c r="EP32" i="5" s="1"/>
  <c r="GQ32" i="5" s="1"/>
  <c r="EO25" i="6"/>
  <c r="GQ22" i="6"/>
  <c r="EP24" i="6"/>
  <c r="GQ23" i="6"/>
  <c r="EO26" i="6"/>
  <c r="EO31" i="6" s="1"/>
  <c r="FE38" i="5"/>
  <c r="EC607" i="2" s="1"/>
  <c r="FR19" i="5"/>
  <c r="EJ607" i="2" s="1"/>
  <c r="DN607" i="2"/>
  <c r="GB19" i="5"/>
  <c r="ET607" i="2" s="1"/>
  <c r="DM600" i="2"/>
  <c r="FG21" i="4"/>
  <c r="GQ21" i="4"/>
  <c r="FG20" i="4"/>
  <c r="GQ20" i="4"/>
  <c r="EP22" i="4"/>
  <c r="EO22" i="4"/>
  <c r="FF22" i="4" s="1"/>
  <c r="EP23" i="4"/>
  <c r="DN611" i="2"/>
  <c r="EG84" i="5"/>
  <c r="DM611" i="2" s="1"/>
  <c r="EX84" i="5"/>
  <c r="DV611" i="2" s="1"/>
  <c r="GB24" i="5"/>
  <c r="ET611" i="2" s="1"/>
  <c r="EE611" i="2"/>
  <c r="FR17" i="3"/>
  <c r="EI593" i="2" s="1"/>
  <c r="DM598" i="2"/>
  <c r="ER617" i="2" a="1"/>
  <c r="ER617" i="2" s="1"/>
  <c r="FU25" i="5" a="1"/>
  <c r="FU25" i="5" s="1"/>
  <c r="FZ13" i="5"/>
  <c r="N350" i="2" s="1"/>
  <c r="Q350" i="2" s="1"/>
  <c r="FQ20" i="5"/>
  <c r="EI608" i="2" s="1"/>
  <c r="DM608" i="2"/>
  <c r="FX22" i="3"/>
  <c r="FZ14" i="3" s="1"/>
  <c r="FQ22" i="5"/>
  <c r="EI610" i="2" s="1"/>
  <c r="DM610" i="2"/>
  <c r="FQ19" i="5"/>
  <c r="EI607" i="2" s="1"/>
  <c r="DM607" i="2"/>
  <c r="FQ19" i="6"/>
  <c r="EI615" i="2" s="1"/>
  <c r="DM615" i="2"/>
  <c r="FQ20" i="6"/>
  <c r="EI616" i="2" s="1"/>
  <c r="DM616" i="2"/>
  <c r="DY611" i="2"/>
  <c r="FW24" i="5"/>
  <c r="EO611" i="2" s="1"/>
  <c r="EY84" i="5"/>
  <c r="DW611" i="2" s="1"/>
  <c r="FQ21" i="4"/>
  <c r="EI603" i="2" s="1"/>
  <c r="DM603" i="2"/>
  <c r="EO26" i="3"/>
  <c r="DM605" i="2"/>
  <c r="FQ17" i="5"/>
  <c r="EI605" i="2" s="1"/>
  <c r="FQ16" i="5"/>
  <c r="EI604" i="2" s="1"/>
  <c r="DM604" i="2"/>
  <c r="FR21" i="3"/>
  <c r="EI597" i="2" s="1"/>
  <c r="DM597" i="2"/>
  <c r="FQ18" i="6"/>
  <c r="EI614" i="2" s="1"/>
  <c r="DM614" i="2"/>
  <c r="FR18" i="3"/>
  <c r="EI594" i="2" s="1"/>
  <c r="DM594" i="2"/>
  <c r="FS22" i="3"/>
  <c r="N186" i="2"/>
  <c r="X263" i="2"/>
  <c r="FQ17" i="4"/>
  <c r="EI599" i="2" s="1"/>
  <c r="DM599" i="2"/>
  <c r="N263" i="2"/>
  <c r="FQ17" i="6"/>
  <c r="EI613" i="2" s="1"/>
  <c r="DM613" i="2"/>
  <c r="FQ16" i="6"/>
  <c r="EI612" i="2" s="1"/>
  <c r="DM612" i="2"/>
  <c r="EM617" i="2" a="1"/>
  <c r="EM617" i="2" s="1"/>
  <c r="GB21" i="6"/>
  <c r="GD13" i="6" s="1"/>
  <c r="GA13" i="6" s="1"/>
  <c r="GC13" i="6" s="1"/>
  <c r="ET612" i="2"/>
  <c r="EO612" i="2"/>
  <c r="FW21" i="6"/>
  <c r="FY13" i="6" s="1"/>
  <c r="EO609" i="2"/>
  <c r="EO601" i="2"/>
  <c r="FW22" i="4"/>
  <c r="FY13" i="4" s="1"/>
  <c r="FQ19" i="4"/>
  <c r="EI601" i="2" s="1"/>
  <c r="DM601" i="2"/>
  <c r="N430" i="2"/>
  <c r="Q430" i="2" s="1"/>
  <c r="GQ46" i="6"/>
  <c r="EP47" i="6"/>
  <c r="EO48" i="6"/>
  <c r="FR21" i="6"/>
  <c r="BF142" i="16"/>
  <c r="L90" i="16" s="1"/>
  <c r="D39" i="30" s="1"/>
  <c r="C39" i="30" s="1"/>
  <c r="E39" i="30" s="1"/>
  <c r="EO149" i="4"/>
  <c r="GO152" i="4"/>
  <c r="GO176" i="4" s="1"/>
  <c r="BK90" i="16"/>
  <c r="BI94" i="16" s="1"/>
  <c r="BI90" i="16"/>
  <c r="BH94" i="16" s="1"/>
  <c r="BG90" i="16"/>
  <c r="BG94" i="16" s="1"/>
  <c r="EG146" i="4"/>
  <c r="FR20" i="4"/>
  <c r="EJ602" i="2" s="1"/>
  <c r="X424" i="2"/>
  <c r="N64" i="16"/>
  <c r="D27" i="30" s="1"/>
  <c r="C27" i="30" s="1"/>
  <c r="E27" i="30" s="1"/>
  <c r="EP33" i="5" l="1"/>
  <c r="EO36" i="5"/>
  <c r="EO41" i="5" s="1"/>
  <c r="EO23" i="3"/>
  <c r="GR21" i="3"/>
  <c r="EP23" i="3"/>
  <c r="N344" i="2"/>
  <c r="FR25" i="5"/>
  <c r="J38" i="32"/>
  <c r="AE2" i="33" s="1"/>
  <c r="X63" i="2"/>
  <c r="X63" i="16" s="1"/>
  <c r="D25" i="30" s="1"/>
  <c r="C25" i="30" s="1"/>
  <c r="E25" i="30" s="1"/>
  <c r="EJ617" i="2"/>
  <c r="FW25" i="5"/>
  <c r="AG430" i="2"/>
  <c r="FV13" i="5"/>
  <c r="FW13" i="5" s="1"/>
  <c r="FW14" i="3"/>
  <c r="FY14" i="3" s="1"/>
  <c r="BG95" i="16"/>
  <c r="BG143" i="16" s="1"/>
  <c r="BH143" i="16" s="1"/>
  <c r="Y90" i="16" s="1"/>
  <c r="D42" i="30" s="1"/>
  <c r="C42" i="30" s="1"/>
  <c r="E42" i="30" s="1"/>
  <c r="FQ24" i="5"/>
  <c r="EI611" i="2" s="1"/>
  <c r="EO32" i="6"/>
  <c r="EO34" i="6" s="1"/>
  <c r="EO33" i="6"/>
  <c r="GB25" i="5"/>
  <c r="GD13" i="5" s="1"/>
  <c r="GA13" i="5" s="1"/>
  <c r="GB13" i="5" s="1"/>
  <c r="GQ31" i="5"/>
  <c r="EO49" i="6"/>
  <c r="EP25" i="6"/>
  <c r="GQ25" i="6" s="1"/>
  <c r="GQ24" i="6"/>
  <c r="EP26" i="6"/>
  <c r="FG22" i="4"/>
  <c r="GQ22" i="4"/>
  <c r="EP24" i="4"/>
  <c r="EO23" i="4"/>
  <c r="FQ21" i="6"/>
  <c r="FR22" i="4"/>
  <c r="EO617" i="2"/>
  <c r="EQ592" i="2" s="1"/>
  <c r="FR22" i="3"/>
  <c r="AG186" i="2" s="1"/>
  <c r="FQ20" i="4"/>
  <c r="EI602" i="2" s="1"/>
  <c r="DM602" i="2"/>
  <c r="GB13" i="6"/>
  <c r="FV13" i="4"/>
  <c r="FW13" i="4" s="1"/>
  <c r="GQ47" i="6"/>
  <c r="EP48" i="6"/>
  <c r="N63" i="16"/>
  <c r="EP149" i="4"/>
  <c r="FF149" i="4"/>
  <c r="EO150" i="4"/>
  <c r="FF150" i="4" s="1"/>
  <c r="FG23" i="4" l="1"/>
  <c r="EP34" i="5"/>
  <c r="GQ33" i="5"/>
  <c r="EO42" i="5"/>
  <c r="EO47" i="5" s="1"/>
  <c r="EO48" i="5" s="1"/>
  <c r="EO24" i="3"/>
  <c r="EP24" i="3"/>
  <c r="EP25" i="3" s="1"/>
  <c r="D24" i="30"/>
  <c r="C24" i="30" s="1"/>
  <c r="E24" i="30" s="1"/>
  <c r="G34" i="32"/>
  <c r="J34" i="32" s="1"/>
  <c r="AA2" i="33" s="1"/>
  <c r="EP26" i="3"/>
  <c r="GR23" i="3"/>
  <c r="FQ25" i="5"/>
  <c r="AG344" i="2" s="1"/>
  <c r="EI617" i="2"/>
  <c r="AG63" i="2" s="1"/>
  <c r="AG63" i="16" s="1"/>
  <c r="D26" i="30" s="1"/>
  <c r="C26" i="30" s="1"/>
  <c r="E26" i="30" s="1"/>
  <c r="FX14" i="3"/>
  <c r="BI143" i="16"/>
  <c r="AB90" i="16" s="1"/>
  <c r="D43" i="30" s="1"/>
  <c r="C43" i="30" s="1"/>
  <c r="E43" i="30" s="1"/>
  <c r="S350" i="2"/>
  <c r="GC13" i="5"/>
  <c r="AG350" i="2"/>
  <c r="AG424" i="2"/>
  <c r="FX13" i="5"/>
  <c r="EN592" i="2"/>
  <c r="EP592" i="2" s="1"/>
  <c r="EO35" i="6"/>
  <c r="EP49" i="6"/>
  <c r="GQ49" i="6" s="1"/>
  <c r="EO50" i="6"/>
  <c r="EO51" i="6" s="1"/>
  <c r="EP31" i="6"/>
  <c r="GQ26" i="6"/>
  <c r="EP25" i="4"/>
  <c r="GQ23" i="4"/>
  <c r="EP26" i="4"/>
  <c r="FF23" i="4"/>
  <c r="EO24" i="4"/>
  <c r="GQ149" i="4"/>
  <c r="FQ22" i="4"/>
  <c r="AG263" i="2" s="1"/>
  <c r="FX13" i="4"/>
  <c r="GQ48" i="6"/>
  <c r="EP71" i="6"/>
  <c r="EP72" i="6" s="1"/>
  <c r="FG149" i="4"/>
  <c r="EP150" i="4"/>
  <c r="EO151" i="4"/>
  <c r="FF151" i="4" s="1"/>
  <c r="EP35" i="5" l="1"/>
  <c r="GQ34" i="5"/>
  <c r="EP27" i="3"/>
  <c r="EO25" i="3"/>
  <c r="GR25" i="3" s="1"/>
  <c r="GR24" i="3"/>
  <c r="GR26" i="3"/>
  <c r="V350" i="2"/>
  <c r="EO592" i="2"/>
  <c r="GQ31" i="6"/>
  <c r="EP32" i="6"/>
  <c r="GQ32" i="6" s="1"/>
  <c r="EP50" i="6"/>
  <c r="GQ50" i="6" s="1"/>
  <c r="EP51" i="6"/>
  <c r="GQ51" i="6" s="1"/>
  <c r="EO52" i="6"/>
  <c r="EO53" i="6"/>
  <c r="EO54" i="6" s="1"/>
  <c r="EO49" i="5"/>
  <c r="EP27" i="4"/>
  <c r="FG24" i="4"/>
  <c r="GQ24" i="4"/>
  <c r="FF24" i="4"/>
  <c r="EO25" i="4"/>
  <c r="EP73" i="6"/>
  <c r="EO156" i="4"/>
  <c r="GQ150" i="4"/>
  <c r="FG150" i="4"/>
  <c r="EP151" i="4"/>
  <c r="GQ35" i="5" l="1"/>
  <c r="EP36" i="5"/>
  <c r="EP41" i="5" s="1"/>
  <c r="GQ41" i="5" s="1"/>
  <c r="EO27" i="3"/>
  <c r="EP29" i="3"/>
  <c r="EP52" i="6"/>
  <c r="GQ52" i="6" s="1"/>
  <c r="EP33" i="6"/>
  <c r="EP53" i="6"/>
  <c r="GQ53" i="6" s="1"/>
  <c r="EO55" i="6"/>
  <c r="EP54" i="6"/>
  <c r="GQ54" i="6" s="1"/>
  <c r="EO50" i="5"/>
  <c r="EP28" i="4"/>
  <c r="FF25" i="4"/>
  <c r="EO26" i="4"/>
  <c r="GQ25" i="4"/>
  <c r="FG25" i="4"/>
  <c r="EO157" i="4"/>
  <c r="EP156" i="4"/>
  <c r="GQ156" i="4" s="1"/>
  <c r="EP78" i="6"/>
  <c r="FF156" i="4"/>
  <c r="FG151" i="4"/>
  <c r="FG152" i="4" s="1"/>
  <c r="FG146" i="4" s="1"/>
  <c r="GQ151" i="4"/>
  <c r="EP42" i="5" l="1"/>
  <c r="GQ42" i="5" s="1"/>
  <c r="GQ43" i="5" s="1"/>
  <c r="GQ36" i="5"/>
  <c r="GQ37" i="5" s="1"/>
  <c r="EP47" i="5"/>
  <c r="GQ47" i="5" s="1"/>
  <c r="EO29" i="3"/>
  <c r="EP31" i="3"/>
  <c r="GR27" i="3"/>
  <c r="GQ33" i="6"/>
  <c r="EP34" i="6"/>
  <c r="GQ34" i="6" s="1"/>
  <c r="EP55" i="6"/>
  <c r="GQ55" i="6" s="1"/>
  <c r="EP56" i="6"/>
  <c r="EO56" i="6"/>
  <c r="EO51" i="5"/>
  <c r="FF157" i="4"/>
  <c r="EP29" i="4"/>
  <c r="FF26" i="4"/>
  <c r="EO27" i="4"/>
  <c r="GQ26" i="4"/>
  <c r="FG26" i="4"/>
  <c r="EP157" i="4"/>
  <c r="EP158" i="4"/>
  <c r="FG156" i="4"/>
  <c r="EO158" i="4"/>
  <c r="FF158" i="4" s="1"/>
  <c r="EP79" i="6"/>
  <c r="FE146" i="4"/>
  <c r="EC602" i="2" s="1"/>
  <c r="GB20" i="4"/>
  <c r="EE602" i="2"/>
  <c r="EP32" i="3" l="1"/>
  <c r="EP48" i="5"/>
  <c r="GQ48" i="5" s="1"/>
  <c r="EP49" i="5"/>
  <c r="GQ49" i="5" s="1"/>
  <c r="EO30" i="3"/>
  <c r="GR29" i="3"/>
  <c r="EP35" i="6"/>
  <c r="GQ35" i="6" s="1"/>
  <c r="EP80" i="6"/>
  <c r="EP81" i="6" s="1"/>
  <c r="GQ56" i="6"/>
  <c r="EO57" i="6"/>
  <c r="EO58" i="6" s="1"/>
  <c r="EO59" i="6" s="1"/>
  <c r="EO60" i="6" s="1"/>
  <c r="EO61" i="6" s="1"/>
  <c r="EO62" i="6" s="1"/>
  <c r="EO63" i="6" s="1"/>
  <c r="EO64" i="6" s="1"/>
  <c r="EO65" i="6" s="1"/>
  <c r="EP57" i="6"/>
  <c r="EO52" i="5"/>
  <c r="EO159" i="4"/>
  <c r="FF159" i="4" s="1"/>
  <c r="FG157" i="4"/>
  <c r="EP159" i="4"/>
  <c r="EP160" i="4"/>
  <c r="EP161" i="4" s="1"/>
  <c r="GQ157" i="4"/>
  <c r="FF27" i="4"/>
  <c r="EO28" i="4"/>
  <c r="GQ27" i="4"/>
  <c r="FG27" i="4"/>
  <c r="EP30" i="4"/>
  <c r="FG158" i="4"/>
  <c r="GQ158" i="4"/>
  <c r="EO75" i="3"/>
  <c r="EP75" i="3"/>
  <c r="ET602" i="2"/>
  <c r="FV13" i="6"/>
  <c r="EP33" i="3" l="1"/>
  <c r="EP34" i="3" s="1"/>
  <c r="EP50" i="5"/>
  <c r="GQ50" i="5" s="1"/>
  <c r="GR30" i="3"/>
  <c r="EO31" i="3"/>
  <c r="EP82" i="6"/>
  <c r="EP58" i="6"/>
  <c r="EO66" i="6"/>
  <c r="EO71" i="6" s="1"/>
  <c r="GQ57" i="6"/>
  <c r="EP59" i="6"/>
  <c r="EO53" i="5"/>
  <c r="EO160" i="4"/>
  <c r="FG160" i="4" s="1"/>
  <c r="EP162" i="4"/>
  <c r="FG159" i="4"/>
  <c r="GQ159" i="4"/>
  <c r="EP31" i="4"/>
  <c r="FF28" i="4"/>
  <c r="EO29" i="4"/>
  <c r="GQ28" i="4"/>
  <c r="FG28" i="4"/>
  <c r="EP76" i="3"/>
  <c r="EP83" i="3" s="1"/>
  <c r="EO76" i="3"/>
  <c r="GR75" i="3"/>
  <c r="FX13" i="6"/>
  <c r="V430" i="2" s="1"/>
  <c r="FW13" i="6"/>
  <c r="EO32" i="3" l="1"/>
  <c r="GR32" i="3" s="1"/>
  <c r="EP35" i="3"/>
  <c r="EP36" i="3" s="1"/>
  <c r="EP37" i="3" s="1"/>
  <c r="EP51" i="5"/>
  <c r="EP52" i="5" s="1"/>
  <c r="GQ52" i="5" s="1"/>
  <c r="GR31" i="3"/>
  <c r="GQ51" i="5"/>
  <c r="EP53" i="5"/>
  <c r="GQ53" i="5" s="1"/>
  <c r="EP83" i="6"/>
  <c r="EO72" i="6"/>
  <c r="GQ71" i="6"/>
  <c r="GQ59" i="6"/>
  <c r="EP60" i="6"/>
  <c r="GQ58" i="6"/>
  <c r="EO54" i="5"/>
  <c r="FF160" i="4"/>
  <c r="EP163" i="4"/>
  <c r="GQ160" i="4"/>
  <c r="EO161" i="4"/>
  <c r="EP32" i="4"/>
  <c r="FF29" i="4"/>
  <c r="EO30" i="4"/>
  <c r="FG29" i="4"/>
  <c r="GQ29" i="4"/>
  <c r="EP82" i="3"/>
  <c r="GR76" i="3"/>
  <c r="S430" i="2"/>
  <c r="GE13" i="6"/>
  <c r="EO33" i="3" l="1"/>
  <c r="EP38" i="3"/>
  <c r="GR33" i="3"/>
  <c r="EO59" i="5"/>
  <c r="EP54" i="5"/>
  <c r="EP84" i="6"/>
  <c r="EP85" i="6"/>
  <c r="GQ60" i="6"/>
  <c r="EP61" i="6"/>
  <c r="EO73" i="6"/>
  <c r="GQ72" i="6"/>
  <c r="FF161" i="4"/>
  <c r="EO162" i="4"/>
  <c r="EO163" i="4" s="1"/>
  <c r="FF163" i="4" s="1"/>
  <c r="GQ161" i="4"/>
  <c r="FG161" i="4"/>
  <c r="EP164" i="4"/>
  <c r="FF30" i="4"/>
  <c r="EO31" i="4"/>
  <c r="FG30" i="4"/>
  <c r="GQ30" i="4"/>
  <c r="EP33" i="4"/>
  <c r="EP86" i="3"/>
  <c r="EP87" i="3"/>
  <c r="EP85" i="3"/>
  <c r="L417" i="2"/>
  <c r="L463" i="16" s="1"/>
  <c r="D315" i="30" s="1"/>
  <c r="C315" i="30" s="1"/>
  <c r="E315" i="30" s="1"/>
  <c r="EO34" i="3" l="1"/>
  <c r="EO74" i="3"/>
  <c r="EP74" i="3"/>
  <c r="EP81" i="3" s="1"/>
  <c r="EP84" i="3" s="1"/>
  <c r="GQ54" i="5"/>
  <c r="GQ55" i="5" s="1"/>
  <c r="EO60" i="5"/>
  <c r="EP59" i="5"/>
  <c r="EP60" i="5" s="1"/>
  <c r="EP86" i="6"/>
  <c r="EP87" i="6" s="1"/>
  <c r="EO78" i="6"/>
  <c r="GQ73" i="6"/>
  <c r="GQ61" i="6"/>
  <c r="EP62" i="6"/>
  <c r="GQ163" i="4"/>
  <c r="FF162" i="4"/>
  <c r="FG162" i="4"/>
  <c r="GQ162" i="4"/>
  <c r="FG163" i="4"/>
  <c r="EP165" i="4"/>
  <c r="EP166" i="4" s="1"/>
  <c r="EO164" i="4"/>
  <c r="GQ164" i="4" s="1"/>
  <c r="EP34" i="4"/>
  <c r="FF31" i="4"/>
  <c r="EO32" i="4"/>
  <c r="FG31" i="4"/>
  <c r="GQ31" i="4"/>
  <c r="EO82" i="3"/>
  <c r="GR82" i="3" s="1"/>
  <c r="EO83" i="3"/>
  <c r="GR83" i="3" s="1"/>
  <c r="EO81" i="3"/>
  <c r="EO84" i="3"/>
  <c r="EP89" i="3"/>
  <c r="EP90" i="3"/>
  <c r="EP88" i="3"/>
  <c r="EP91" i="3"/>
  <c r="GR34" i="3" l="1"/>
  <c r="EO35" i="3"/>
  <c r="EO36" i="3"/>
  <c r="GR36" i="3" s="1"/>
  <c r="GR81" i="3"/>
  <c r="GR84" i="3"/>
  <c r="GR74" i="3"/>
  <c r="GR77" i="3" s="1"/>
  <c r="EP61" i="5"/>
  <c r="GQ60" i="5"/>
  <c r="EO61" i="5"/>
  <c r="EO62" i="5" s="1"/>
  <c r="EO63" i="5" s="1"/>
  <c r="GQ59" i="5"/>
  <c r="EP88" i="6"/>
  <c r="GQ62" i="6"/>
  <c r="EP63" i="6"/>
  <c r="EO79" i="6"/>
  <c r="GQ78" i="6"/>
  <c r="FF164" i="4"/>
  <c r="EO165" i="4"/>
  <c r="FG165" i="4" s="1"/>
  <c r="FG164" i="4"/>
  <c r="EP167" i="4"/>
  <c r="EP168" i="4" s="1"/>
  <c r="FF32" i="4"/>
  <c r="EO33" i="4"/>
  <c r="FG32" i="4"/>
  <c r="GQ32" i="4"/>
  <c r="EP35" i="4"/>
  <c r="EO86" i="3"/>
  <c r="GR86" i="3" s="1"/>
  <c r="EO87" i="3"/>
  <c r="GR87" i="3" s="1"/>
  <c r="EO85" i="3"/>
  <c r="GR85" i="3" s="1"/>
  <c r="EP93" i="3"/>
  <c r="EP92" i="3"/>
  <c r="EP95" i="3" s="1"/>
  <c r="EP94" i="3"/>
  <c r="GR35" i="3" l="1"/>
  <c r="EO37" i="3"/>
  <c r="EO64" i="5"/>
  <c r="GQ61" i="5"/>
  <c r="EP62" i="5"/>
  <c r="GQ79" i="6"/>
  <c r="EO80" i="6"/>
  <c r="GQ80" i="6" s="1"/>
  <c r="EP89" i="6"/>
  <c r="GQ63" i="6"/>
  <c r="EP64" i="6"/>
  <c r="GQ165" i="4"/>
  <c r="FF165" i="4"/>
  <c r="EO166" i="4"/>
  <c r="EP169" i="4"/>
  <c r="EP36" i="4"/>
  <c r="FF33" i="4"/>
  <c r="EO34" i="4"/>
  <c r="GQ33" i="4"/>
  <c r="FG33" i="4"/>
  <c r="EO88" i="3"/>
  <c r="GR88" i="3" s="1"/>
  <c r="EO92" i="3"/>
  <c r="GR92" i="3" s="1"/>
  <c r="EO90" i="3"/>
  <c r="GR90" i="3" s="1"/>
  <c r="EO89" i="3"/>
  <c r="GR89" i="3" s="1"/>
  <c r="EO93" i="3"/>
  <c r="EO91" i="3"/>
  <c r="GR91" i="3" s="1"/>
  <c r="EP97" i="3"/>
  <c r="EP96" i="3"/>
  <c r="EP98" i="3"/>
  <c r="FB14" i="3" l="1"/>
  <c r="GR37" i="3"/>
  <c r="EO38" i="3"/>
  <c r="EO65" i="5"/>
  <c r="EO66" i="5" s="1"/>
  <c r="EO67" i="5" s="1"/>
  <c r="EO68" i="5" s="1"/>
  <c r="EO69" i="5" s="1"/>
  <c r="EO70" i="5" s="1"/>
  <c r="EO71" i="5" s="1"/>
  <c r="EO72" i="5" s="1"/>
  <c r="EO73" i="5" s="1"/>
  <c r="EO74" i="5" s="1"/>
  <c r="EO75" i="5" s="1"/>
  <c r="EO80" i="5" s="1"/>
  <c r="EO81" i="5" s="1"/>
  <c r="EO82" i="5" s="1"/>
  <c r="EO87" i="5" s="1"/>
  <c r="EO88" i="5" s="1"/>
  <c r="EO89" i="5" s="1"/>
  <c r="EO90" i="5" s="1"/>
  <c r="EO91" i="5" s="1"/>
  <c r="EO92" i="5" s="1"/>
  <c r="GQ62" i="5"/>
  <c r="EP63" i="5"/>
  <c r="EO81" i="6"/>
  <c r="GQ81" i="6" s="1"/>
  <c r="EO82" i="6"/>
  <c r="GQ82" i="6" s="1"/>
  <c r="EP90" i="6"/>
  <c r="GQ64" i="6"/>
  <c r="EP65" i="6"/>
  <c r="EP170" i="4"/>
  <c r="FF166" i="4"/>
  <c r="EO167" i="4"/>
  <c r="FG166" i="4"/>
  <c r="GQ166" i="4"/>
  <c r="FF34" i="4"/>
  <c r="EO35" i="4"/>
  <c r="GQ34" i="4"/>
  <c r="FG34" i="4"/>
  <c r="EP37" i="4"/>
  <c r="EO96" i="3"/>
  <c r="GR96" i="3" s="1"/>
  <c r="EO95" i="3"/>
  <c r="EO94" i="3"/>
  <c r="GR94" i="3" s="1"/>
  <c r="GR93" i="3"/>
  <c r="EP99" i="3"/>
  <c r="EP100" i="3" s="1"/>
  <c r="EO99" i="3"/>
  <c r="GR38" i="3" l="1"/>
  <c r="EO43" i="3"/>
  <c r="EO44" i="3" s="1"/>
  <c r="EO45" i="3" s="1"/>
  <c r="EP43" i="3"/>
  <c r="FG14" i="3"/>
  <c r="FD14" i="3"/>
  <c r="EB593" i="2" s="1"/>
  <c r="DZ593" i="2"/>
  <c r="ER592" i="2" s="1"/>
  <c r="GA14" i="3"/>
  <c r="N192" i="2" s="1"/>
  <c r="Q192" i="2" s="1"/>
  <c r="EO93" i="5"/>
  <c r="EO94" i="5" s="1"/>
  <c r="EO95" i="5" s="1"/>
  <c r="EO96" i="5" s="1"/>
  <c r="EP64" i="5"/>
  <c r="GQ63" i="5"/>
  <c r="EO83" i="6"/>
  <c r="EP91" i="6"/>
  <c r="GQ65" i="6"/>
  <c r="EP66" i="6"/>
  <c r="GQ66" i="6" s="1"/>
  <c r="FF167" i="4"/>
  <c r="EO168" i="4"/>
  <c r="GQ167" i="4"/>
  <c r="FG167" i="4"/>
  <c r="EP171" i="4"/>
  <c r="FF35" i="4"/>
  <c r="EO36" i="4"/>
  <c r="GQ35" i="4"/>
  <c r="FG35" i="4"/>
  <c r="EP38" i="4"/>
  <c r="EO97" i="3"/>
  <c r="GR97" i="3" s="1"/>
  <c r="EO98" i="3"/>
  <c r="GR98" i="3" s="1"/>
  <c r="GR95" i="3"/>
  <c r="GR99" i="3"/>
  <c r="GR43" i="3" l="1"/>
  <c r="EP44" i="3"/>
  <c r="GR44" i="3" s="1"/>
  <c r="FE14" i="3"/>
  <c r="EC593" i="2" s="1"/>
  <c r="GC17" i="3"/>
  <c r="EE593" i="2"/>
  <c r="EO46" i="3"/>
  <c r="EO106" i="5"/>
  <c r="EO97" i="5"/>
  <c r="EO98" i="5" s="1"/>
  <c r="EO99" i="5" s="1"/>
  <c r="EO100" i="5" s="1"/>
  <c r="EO101" i="5" s="1"/>
  <c r="EO102" i="5" s="1"/>
  <c r="EO103" i="5" s="1"/>
  <c r="EO104" i="5" s="1"/>
  <c r="EO105" i="5" s="1"/>
  <c r="GQ64" i="5"/>
  <c r="EP65" i="5"/>
  <c r="GQ83" i="6"/>
  <c r="EP92" i="6"/>
  <c r="EO84" i="6"/>
  <c r="GQ84" i="6" s="1"/>
  <c r="FF168" i="4"/>
  <c r="EO169" i="4"/>
  <c r="FG168" i="4"/>
  <c r="GQ168" i="4"/>
  <c r="EP172" i="4"/>
  <c r="FF36" i="4"/>
  <c r="EO37" i="4"/>
  <c r="FG36" i="4"/>
  <c r="GQ36" i="4"/>
  <c r="EP39" i="4"/>
  <c r="EO100" i="3"/>
  <c r="GR100" i="3" s="1"/>
  <c r="GR101" i="3" s="1"/>
  <c r="EO47" i="3" l="1"/>
  <c r="EO48" i="3" s="1"/>
  <c r="EP45" i="3"/>
  <c r="GC22" i="3"/>
  <c r="GE14" i="3" s="1"/>
  <c r="ET593" i="2"/>
  <c r="GD14" i="3"/>
  <c r="V192" i="2" s="1"/>
  <c r="GC14" i="3"/>
  <c r="S192" i="2" s="1"/>
  <c r="EP66" i="5"/>
  <c r="GQ65" i="5"/>
  <c r="EO85" i="6"/>
  <c r="GQ85" i="6" s="1"/>
  <c r="EP93" i="6"/>
  <c r="EO86" i="6"/>
  <c r="GQ86" i="6" s="1"/>
  <c r="EP94" i="6"/>
  <c r="EP95" i="6" s="1"/>
  <c r="EP173" i="4"/>
  <c r="FF169" i="4"/>
  <c r="EO170" i="4"/>
  <c r="FG169" i="4"/>
  <c r="GQ169" i="4"/>
  <c r="FF37" i="4"/>
  <c r="EO38" i="4"/>
  <c r="GQ37" i="4"/>
  <c r="FG37" i="4"/>
  <c r="EP40" i="4"/>
  <c r="EO49" i="3" l="1"/>
  <c r="GR45" i="3"/>
  <c r="EP46" i="3"/>
  <c r="GR14" i="3"/>
  <c r="GQ14" i="3" s="1"/>
  <c r="GB14" i="3"/>
  <c r="GR71" i="3"/>
  <c r="GQ71" i="3" s="1"/>
  <c r="AG192" i="2"/>
  <c r="EO50" i="3"/>
  <c r="GR78" i="3"/>
  <c r="GQ78" i="3" s="1"/>
  <c r="GQ66" i="5"/>
  <c r="EP67" i="5"/>
  <c r="EO87" i="6"/>
  <c r="EP96" i="6"/>
  <c r="FF170" i="4"/>
  <c r="EO171" i="4"/>
  <c r="FG170" i="4"/>
  <c r="GQ170" i="4"/>
  <c r="EP174" i="4"/>
  <c r="EP41" i="4"/>
  <c r="FF38" i="4"/>
  <c r="EO39" i="4"/>
  <c r="FG38" i="4"/>
  <c r="GQ38" i="4"/>
  <c r="EP47" i="3" l="1"/>
  <c r="GR46" i="3"/>
  <c r="EO51" i="3"/>
  <c r="EO52" i="3" s="1"/>
  <c r="GQ67" i="5"/>
  <c r="EP68" i="5"/>
  <c r="EP97" i="6"/>
  <c r="GQ87" i="6"/>
  <c r="EO88" i="6"/>
  <c r="GQ88" i="6" s="1"/>
  <c r="EP175" i="4"/>
  <c r="FF171" i="4"/>
  <c r="EO172" i="4"/>
  <c r="GQ171" i="4"/>
  <c r="FG171" i="4"/>
  <c r="GQ39" i="4"/>
  <c r="FF39" i="4"/>
  <c r="EO40" i="4"/>
  <c r="FG39" i="4"/>
  <c r="EP42" i="4"/>
  <c r="EO53" i="3" l="1"/>
  <c r="GR47" i="3"/>
  <c r="EP48" i="3"/>
  <c r="GQ68" i="5"/>
  <c r="EP69" i="5"/>
  <c r="EO89" i="6"/>
  <c r="FF172" i="4"/>
  <c r="EO173" i="4"/>
  <c r="GQ172" i="4"/>
  <c r="FG172" i="4"/>
  <c r="FF40" i="4"/>
  <c r="EO41" i="4"/>
  <c r="FG40" i="4"/>
  <c r="GQ40" i="4"/>
  <c r="EP43" i="4"/>
  <c r="EP49" i="3" l="1"/>
  <c r="GR49" i="3" s="1"/>
  <c r="GR48" i="3"/>
  <c r="EP50" i="3"/>
  <c r="GR50" i="3" s="1"/>
  <c r="EO54" i="3"/>
  <c r="EO55" i="3" s="1"/>
  <c r="EO56" i="3" s="1"/>
  <c r="GQ69" i="5"/>
  <c r="EP70" i="5"/>
  <c r="EO90" i="6"/>
  <c r="GQ89" i="6"/>
  <c r="FF173" i="4"/>
  <c r="EO174" i="4"/>
  <c r="FG173" i="4"/>
  <c r="GQ173" i="4"/>
  <c r="FF41" i="4"/>
  <c r="EO42" i="4"/>
  <c r="FG41" i="4"/>
  <c r="GQ41" i="4"/>
  <c r="EP44" i="4"/>
  <c r="EO61" i="3" l="1"/>
  <c r="EP51" i="3"/>
  <c r="EP52" i="3" s="1"/>
  <c r="GR52" i="3" s="1"/>
  <c r="GQ70" i="5"/>
  <c r="EP71" i="5"/>
  <c r="GQ90" i="6"/>
  <c r="EO91" i="6"/>
  <c r="FF174" i="4"/>
  <c r="EO175" i="4"/>
  <c r="GQ174" i="4"/>
  <c r="FG174" i="4"/>
  <c r="GQ42" i="4"/>
  <c r="FF42" i="4"/>
  <c r="EO43" i="4"/>
  <c r="FG42" i="4"/>
  <c r="EP45" i="4"/>
  <c r="GR51" i="3" l="1"/>
  <c r="EP53" i="3"/>
  <c r="EO62" i="3"/>
  <c r="EO63" i="3"/>
  <c r="GQ71" i="5"/>
  <c r="EP72" i="5"/>
  <c r="GQ91" i="6"/>
  <c r="EO92" i="6"/>
  <c r="GQ92" i="6" s="1"/>
  <c r="FF175" i="4"/>
  <c r="GQ175" i="4"/>
  <c r="FG175" i="4"/>
  <c r="FG176" i="4" s="1"/>
  <c r="FG153" i="4" s="1"/>
  <c r="FF43" i="4"/>
  <c r="EO44" i="4"/>
  <c r="GQ43" i="4"/>
  <c r="FG43" i="4"/>
  <c r="EP46" i="4"/>
  <c r="EO64" i="3" l="1"/>
  <c r="GR53" i="3"/>
  <c r="EP54" i="3"/>
  <c r="GQ72" i="5"/>
  <c r="EP73" i="5"/>
  <c r="EO93" i="6"/>
  <c r="FE153" i="4"/>
  <c r="EC603" i="2" s="1"/>
  <c r="GB21" i="4"/>
  <c r="ET603" i="2" s="1"/>
  <c r="EE603" i="2"/>
  <c r="EP47" i="4"/>
  <c r="FF44" i="4"/>
  <c r="EO45" i="4"/>
  <c r="GQ44" i="4"/>
  <c r="FG44" i="4"/>
  <c r="GR54" i="3" l="1"/>
  <c r="EP55" i="3"/>
  <c r="EO65" i="3"/>
  <c r="EO66" i="3"/>
  <c r="GQ73" i="5"/>
  <c r="EP74" i="5"/>
  <c r="EO94" i="6"/>
  <c r="GQ93" i="6"/>
  <c r="FF45" i="4"/>
  <c r="EO46" i="4"/>
  <c r="FG45" i="4"/>
  <c r="GQ45" i="4"/>
  <c r="EP48" i="4"/>
  <c r="EO67" i="3" l="1"/>
  <c r="GR55" i="3"/>
  <c r="EP56" i="3"/>
  <c r="GQ74" i="5"/>
  <c r="EP75" i="5"/>
  <c r="GQ94" i="6"/>
  <c r="EO95" i="6"/>
  <c r="FF46" i="4"/>
  <c r="EO47" i="4"/>
  <c r="FG46" i="4"/>
  <c r="GQ46" i="4"/>
  <c r="EP49" i="4"/>
  <c r="GR56" i="3" l="1"/>
  <c r="GR57" i="3" s="1"/>
  <c r="GR40" i="3" s="1"/>
  <c r="GQ40" i="3" s="1"/>
  <c r="EP61" i="3"/>
  <c r="EO68" i="3"/>
  <c r="GQ75" i="5"/>
  <c r="GQ76" i="5" s="1"/>
  <c r="EP80" i="5"/>
  <c r="EO96" i="6"/>
  <c r="GQ95" i="6"/>
  <c r="FF47" i="4"/>
  <c r="EO48" i="4"/>
  <c r="FG47" i="4"/>
  <c r="GQ47" i="4"/>
  <c r="EP50" i="4"/>
  <c r="EO69" i="3" l="1"/>
  <c r="EP62" i="3"/>
  <c r="GR62" i="3" s="1"/>
  <c r="GR61" i="3"/>
  <c r="GQ80" i="5"/>
  <c r="EP81" i="5"/>
  <c r="EO97" i="6"/>
  <c r="GQ97" i="6" s="1"/>
  <c r="GQ96" i="6"/>
  <c r="EP51" i="4"/>
  <c r="FG48" i="4"/>
  <c r="FF48" i="4"/>
  <c r="EO49" i="4"/>
  <c r="GQ48" i="4"/>
  <c r="EP63" i="3" l="1"/>
  <c r="GR63" i="3" s="1"/>
  <c r="GQ81" i="5"/>
  <c r="EP82" i="5"/>
  <c r="FF49" i="4"/>
  <c r="EO50" i="4"/>
  <c r="FG49" i="4"/>
  <c r="GQ49" i="4"/>
  <c r="EP52" i="4"/>
  <c r="EP64" i="3" l="1"/>
  <c r="GR64" i="3" s="1"/>
  <c r="GQ82" i="5"/>
  <c r="GQ83" i="5" s="1"/>
  <c r="EP87" i="5"/>
  <c r="FF50" i="4"/>
  <c r="EO51" i="4"/>
  <c r="FG50" i="4"/>
  <c r="GQ50" i="4"/>
  <c r="EP53" i="4"/>
  <c r="EP65" i="3" l="1"/>
  <c r="GR65" i="3" s="1"/>
  <c r="GQ87" i="5"/>
  <c r="GQ44" i="5" s="1"/>
  <c r="GP44" i="5" s="1"/>
  <c r="EP88" i="5"/>
  <c r="EP54" i="4"/>
  <c r="FF51" i="4"/>
  <c r="EO52" i="4"/>
  <c r="FG51" i="4"/>
  <c r="GQ51" i="4"/>
  <c r="EP66" i="3" l="1"/>
  <c r="GR66" i="3" s="1"/>
  <c r="GQ88" i="5"/>
  <c r="EP89" i="5"/>
  <c r="FF52" i="4"/>
  <c r="EO53" i="4"/>
  <c r="FG52" i="4"/>
  <c r="GQ52" i="4"/>
  <c r="EP55" i="4"/>
  <c r="EP67" i="3" l="1"/>
  <c r="GR67" i="3" s="1"/>
  <c r="GQ89" i="5"/>
  <c r="EP90" i="5"/>
  <c r="EP56" i="4"/>
  <c r="FF53" i="4"/>
  <c r="EO54" i="4"/>
  <c r="GQ53" i="4"/>
  <c r="FG53" i="4"/>
  <c r="EP68" i="3" l="1"/>
  <c r="GR68" i="3" s="1"/>
  <c r="GQ90" i="5"/>
  <c r="EP91" i="5"/>
  <c r="FF54" i="4"/>
  <c r="EO55" i="4"/>
  <c r="GQ54" i="4"/>
  <c r="FG54" i="4"/>
  <c r="EP57" i="4"/>
  <c r="EP69" i="3" l="1"/>
  <c r="GR69" i="3" s="1"/>
  <c r="GR70" i="3" s="1"/>
  <c r="GR58" i="3" s="1"/>
  <c r="GQ58" i="3" s="1"/>
  <c r="GQ91" i="5"/>
  <c r="EP92" i="5"/>
  <c r="EP58" i="4"/>
  <c r="FF55" i="4"/>
  <c r="EO56" i="4"/>
  <c r="GQ55" i="4"/>
  <c r="FG55" i="4"/>
  <c r="GQ92" i="5" l="1"/>
  <c r="EP93" i="5"/>
  <c r="FF56" i="4"/>
  <c r="EO57" i="4"/>
  <c r="FG56" i="4"/>
  <c r="GQ56" i="4"/>
  <c r="EP59" i="4"/>
  <c r="GQ93" i="5" l="1"/>
  <c r="EP94" i="5"/>
  <c r="FF57" i="4"/>
  <c r="EO58" i="4"/>
  <c r="GQ57" i="4"/>
  <c r="FG57" i="4"/>
  <c r="EP60" i="4"/>
  <c r="GQ94" i="5" l="1"/>
  <c r="EP95" i="5"/>
  <c r="FF58" i="4"/>
  <c r="EO59" i="4"/>
  <c r="FG58" i="4"/>
  <c r="GQ58" i="4"/>
  <c r="EP61" i="4"/>
  <c r="GQ95" i="5" l="1"/>
  <c r="EP106" i="5"/>
  <c r="GQ106" i="5" s="1"/>
  <c r="EP96" i="5"/>
  <c r="FF59" i="4"/>
  <c r="EO60" i="4"/>
  <c r="FG59" i="4"/>
  <c r="GQ59" i="4"/>
  <c r="EP62" i="4"/>
  <c r="GQ96" i="5" l="1"/>
  <c r="EP97" i="5"/>
  <c r="FF60" i="4"/>
  <c r="EO61" i="4"/>
  <c r="FG60" i="4"/>
  <c r="GQ60" i="4"/>
  <c r="EP63" i="4"/>
  <c r="GQ97" i="5" l="1"/>
  <c r="EP98" i="5"/>
  <c r="EP64" i="4"/>
  <c r="FF61" i="4"/>
  <c r="EO62" i="4"/>
  <c r="FG61" i="4"/>
  <c r="GQ61" i="4"/>
  <c r="GQ98" i="5" l="1"/>
  <c r="EP99" i="5"/>
  <c r="FF62" i="4"/>
  <c r="EO63" i="4"/>
  <c r="GQ62" i="4"/>
  <c r="FG62" i="4"/>
  <c r="EP65" i="4"/>
  <c r="GQ99" i="5" l="1"/>
  <c r="EP100" i="5"/>
  <c r="EP66" i="4"/>
  <c r="FF63" i="4"/>
  <c r="EO64" i="4"/>
  <c r="FG63" i="4"/>
  <c r="GQ63" i="4"/>
  <c r="GQ100" i="5" l="1"/>
  <c r="EP101" i="5"/>
  <c r="FF64" i="4"/>
  <c r="EO65" i="4"/>
  <c r="GQ64" i="4"/>
  <c r="FG64" i="4"/>
  <c r="EP67" i="4"/>
  <c r="GQ101" i="5" l="1"/>
  <c r="EP102" i="5"/>
  <c r="EP68" i="4"/>
  <c r="EP73" i="4" s="1"/>
  <c r="FF65" i="4"/>
  <c r="EO66" i="4"/>
  <c r="GQ65" i="4"/>
  <c r="FG65" i="4"/>
  <c r="EP74" i="4" l="1"/>
  <c r="GQ102" i="5"/>
  <c r="EP103" i="5"/>
  <c r="FF66" i="4"/>
  <c r="EO67" i="4"/>
  <c r="FG66" i="4"/>
  <c r="GQ66" i="4"/>
  <c r="EP75" i="4" l="1"/>
  <c r="GQ103" i="5"/>
  <c r="EP104" i="5"/>
  <c r="FF67" i="4"/>
  <c r="EO68" i="4"/>
  <c r="EO73" i="4" s="1"/>
  <c r="FG67" i="4"/>
  <c r="GQ67" i="4"/>
  <c r="EP76" i="4" l="1"/>
  <c r="FF73" i="4"/>
  <c r="EO74" i="4"/>
  <c r="FG73" i="4"/>
  <c r="GQ73" i="4"/>
  <c r="GQ104" i="5"/>
  <c r="EP105" i="5"/>
  <c r="GQ105" i="5" s="1"/>
  <c r="GQ107" i="5" s="1"/>
  <c r="FF68" i="4"/>
  <c r="FG68" i="4"/>
  <c r="FG69" i="4" s="1"/>
  <c r="FG13" i="4" s="1"/>
  <c r="GQ68" i="4"/>
  <c r="GQ69" i="4" s="1"/>
  <c r="EP77" i="4" l="1"/>
  <c r="FF74" i="4"/>
  <c r="EO75" i="4"/>
  <c r="GQ74" i="4"/>
  <c r="FG74" i="4"/>
  <c r="FE13" i="4"/>
  <c r="EC598" i="2" s="1"/>
  <c r="GB16" i="4"/>
  <c r="EE598" i="2"/>
  <c r="GQ75" i="4" l="1"/>
  <c r="FF75" i="4"/>
  <c r="FG75" i="4"/>
  <c r="EO76" i="4"/>
  <c r="EP78" i="4"/>
  <c r="ET598" i="2"/>
  <c r="EP79" i="4" l="1"/>
  <c r="EO77" i="4"/>
  <c r="FF76" i="4"/>
  <c r="FG76" i="4"/>
  <c r="GQ76" i="4"/>
  <c r="EP80" i="4" l="1"/>
  <c r="FF77" i="4"/>
  <c r="EO78" i="4"/>
  <c r="GQ77" i="4"/>
  <c r="FG77" i="4"/>
  <c r="EP81" i="4" l="1"/>
  <c r="GQ78" i="4"/>
  <c r="FF78" i="4"/>
  <c r="EO79" i="4"/>
  <c r="FG78" i="4"/>
  <c r="EP82" i="4" l="1"/>
  <c r="FF79" i="4"/>
  <c r="EO80" i="4"/>
  <c r="FG79" i="4"/>
  <c r="GQ79" i="4"/>
  <c r="FF80" i="4" l="1"/>
  <c r="EO81" i="4"/>
  <c r="FG80" i="4"/>
  <c r="GQ80" i="4"/>
  <c r="EP83" i="4"/>
  <c r="FF81" i="4" l="1"/>
  <c r="EO82" i="4"/>
  <c r="FG81" i="4"/>
  <c r="GQ81" i="4"/>
  <c r="EP84" i="4"/>
  <c r="EP85" i="4" l="1"/>
  <c r="FF82" i="4"/>
  <c r="EO83" i="4"/>
  <c r="GQ82" i="4"/>
  <c r="FG82" i="4"/>
  <c r="EU592" i="2"/>
  <c r="V69" i="2" s="1"/>
  <c r="V69" i="16" s="1"/>
  <c r="D31" i="30" s="1"/>
  <c r="C31" i="30" s="1"/>
  <c r="E31" i="30" s="1"/>
  <c r="ET592" i="2"/>
  <c r="S69" i="2" s="1"/>
  <c r="S69" i="16" s="1"/>
  <c r="D30" i="30" s="1"/>
  <c r="C30" i="30" s="1"/>
  <c r="E30" i="30" s="1"/>
  <c r="GC13" i="4"/>
  <c r="V269" i="2" s="1"/>
  <c r="GB13" i="4"/>
  <c r="S269" i="2" s="1"/>
  <c r="FF83" i="4" l="1"/>
  <c r="EO84" i="4"/>
  <c r="GQ83" i="4"/>
  <c r="FG83" i="4"/>
  <c r="EP86" i="4"/>
  <c r="FF84" i="4" l="1"/>
  <c r="EO85" i="4"/>
  <c r="FG84" i="4"/>
  <c r="GQ84" i="4"/>
  <c r="EP87" i="4"/>
  <c r="EP88" i="4" l="1"/>
  <c r="FF85" i="4"/>
  <c r="EO86" i="4"/>
  <c r="GQ85" i="4"/>
  <c r="FG85" i="4"/>
  <c r="EP89" i="4" l="1"/>
  <c r="FF86" i="4"/>
  <c r="EO87" i="4"/>
  <c r="GQ86" i="4"/>
  <c r="FG86" i="4"/>
  <c r="EP90" i="4" l="1"/>
  <c r="FF87" i="4"/>
  <c r="EO88" i="4"/>
  <c r="FG87" i="4"/>
  <c r="GQ87" i="4"/>
  <c r="FF88" i="4" l="1"/>
  <c r="EO89" i="4"/>
  <c r="GQ88" i="4"/>
  <c r="FG88" i="4"/>
  <c r="EP91" i="4"/>
  <c r="EO90" i="4" l="1"/>
  <c r="FF89" i="4"/>
  <c r="FG89" i="4"/>
  <c r="GQ89" i="4"/>
  <c r="EP92" i="4"/>
  <c r="EP93" i="4" l="1"/>
  <c r="FF90" i="4"/>
  <c r="EO91" i="4"/>
  <c r="FG90" i="4"/>
  <c r="GQ90" i="4"/>
  <c r="FF91" i="4" l="1"/>
  <c r="EO92" i="4"/>
  <c r="FG91" i="4"/>
  <c r="GQ91" i="4"/>
  <c r="EP94" i="4"/>
  <c r="FF92" i="4" l="1"/>
  <c r="EO93" i="4"/>
  <c r="GQ92" i="4"/>
  <c r="FG92" i="4"/>
  <c r="EP95" i="4"/>
  <c r="FF93" i="4" l="1"/>
  <c r="EO94" i="4"/>
  <c r="FG93" i="4"/>
  <c r="GQ93" i="4"/>
  <c r="EP96" i="4"/>
  <c r="FF94" i="4" l="1"/>
  <c r="EO95" i="4"/>
  <c r="FG94" i="4"/>
  <c r="GQ94" i="4"/>
  <c r="EP97" i="4"/>
  <c r="EP98" i="4" l="1"/>
  <c r="FF95" i="4"/>
  <c r="EO96" i="4"/>
  <c r="FG95" i="4"/>
  <c r="GQ95" i="4"/>
  <c r="FF96" i="4" l="1"/>
  <c r="EO97" i="4"/>
  <c r="GQ96" i="4"/>
  <c r="FG96" i="4"/>
  <c r="EP99" i="4"/>
  <c r="FF97" i="4" l="1"/>
  <c r="EO98" i="4"/>
  <c r="FG97" i="4"/>
  <c r="GQ97" i="4"/>
  <c r="EP100" i="4"/>
  <c r="FF98" i="4" l="1"/>
  <c r="EO99" i="4"/>
  <c r="GQ98" i="4"/>
  <c r="FG98" i="4"/>
  <c r="EP101" i="4"/>
  <c r="FF99" i="4" l="1"/>
  <c r="EO100" i="4"/>
  <c r="FG99" i="4"/>
  <c r="GQ99" i="4"/>
  <c r="EP102" i="4"/>
  <c r="FF100" i="4" l="1"/>
  <c r="EO101" i="4"/>
  <c r="FG100" i="4"/>
  <c r="GQ100" i="4"/>
  <c r="EP103" i="4"/>
  <c r="FF101" i="4" l="1"/>
  <c r="EO102" i="4"/>
  <c r="GQ101" i="4"/>
  <c r="FG101" i="4"/>
  <c r="EP104" i="4"/>
  <c r="EP109" i="4" l="1"/>
  <c r="FF102" i="4"/>
  <c r="EO103" i="4"/>
  <c r="GQ102" i="4"/>
  <c r="FG102" i="4"/>
  <c r="FF103" i="4" l="1"/>
  <c r="EO104" i="4"/>
  <c r="GQ103" i="4"/>
  <c r="FG103" i="4"/>
  <c r="EP110" i="4"/>
  <c r="EP111" i="4" l="1"/>
  <c r="EO109" i="4"/>
  <c r="FF104" i="4"/>
  <c r="GQ104" i="4"/>
  <c r="GQ105" i="4" s="1"/>
  <c r="FG104" i="4"/>
  <c r="FG105" i="4" s="1"/>
  <c r="FG70" i="4" s="1"/>
  <c r="FF109" i="4" l="1"/>
  <c r="EO110" i="4"/>
  <c r="FG109" i="4"/>
  <c r="GQ109" i="4"/>
  <c r="EE599" i="2"/>
  <c r="GB17" i="4"/>
  <c r="FE70" i="4"/>
  <c r="EC599" i="2" s="1"/>
  <c r="EP112" i="4"/>
  <c r="EP113" i="4" s="1"/>
  <c r="EP114" i="4" l="1"/>
  <c r="ET599" i="2"/>
  <c r="FF110" i="4"/>
  <c r="EO111" i="4"/>
  <c r="GQ110" i="4"/>
  <c r="FG110" i="4"/>
  <c r="EO112" i="4" l="1"/>
  <c r="FF111" i="4"/>
  <c r="FG111" i="4"/>
  <c r="GQ111" i="4"/>
  <c r="EP119" i="4"/>
  <c r="EP120" i="4" l="1"/>
  <c r="FF112" i="4"/>
  <c r="FG112" i="4"/>
  <c r="GQ112" i="4"/>
  <c r="EO113" i="4"/>
  <c r="FF113" i="4" l="1"/>
  <c r="EO114" i="4"/>
  <c r="FG113" i="4"/>
  <c r="GQ113" i="4"/>
  <c r="EP121" i="4"/>
  <c r="EP122" i="4" l="1"/>
  <c r="FF114" i="4"/>
  <c r="EO119" i="4"/>
  <c r="FG114" i="4"/>
  <c r="GQ114" i="4"/>
  <c r="GQ115" i="4" s="1"/>
  <c r="FG115" i="4"/>
  <c r="FG106" i="4" s="1"/>
  <c r="EE600" i="2" l="1"/>
  <c r="FE106" i="4"/>
  <c r="EC600" i="2" s="1"/>
  <c r="GB18" i="4"/>
  <c r="FF119" i="4"/>
  <c r="EO120" i="4"/>
  <c r="FG119" i="4"/>
  <c r="GQ119" i="4"/>
  <c r="EP123" i="4"/>
  <c r="EP124" i="4" l="1"/>
  <c r="FF120" i="4"/>
  <c r="EO121" i="4"/>
  <c r="FG120" i="4"/>
  <c r="GQ120" i="4"/>
  <c r="ET600" i="2"/>
  <c r="FF121" i="4" l="1"/>
  <c r="EO122" i="4"/>
  <c r="GQ121" i="4"/>
  <c r="FG121" i="4"/>
  <c r="EP125" i="4"/>
  <c r="EP126" i="4" l="1"/>
  <c r="FF122" i="4"/>
  <c r="EO123" i="4"/>
  <c r="GQ122" i="4"/>
  <c r="FG122" i="4"/>
  <c r="FF123" i="4" l="1"/>
  <c r="EO124" i="4"/>
  <c r="FG123" i="4"/>
  <c r="GQ123" i="4"/>
  <c r="EP127" i="4"/>
  <c r="FF124" i="4" l="1"/>
  <c r="EO125" i="4"/>
  <c r="FG124" i="4"/>
  <c r="GQ124" i="4"/>
  <c r="EP128" i="4"/>
  <c r="FF125" i="4" l="1"/>
  <c r="EO126" i="4"/>
  <c r="FG125" i="4"/>
  <c r="GQ125" i="4"/>
  <c r="EP129" i="4"/>
  <c r="FF126" i="4" l="1"/>
  <c r="EO127" i="4"/>
  <c r="FG126" i="4"/>
  <c r="GQ126" i="4"/>
  <c r="EP130" i="4"/>
  <c r="EP131" i="4" l="1"/>
  <c r="FF127" i="4"/>
  <c r="EO128" i="4"/>
  <c r="FG127" i="4"/>
  <c r="GQ127" i="4"/>
  <c r="FF128" i="4" l="1"/>
  <c r="EO129" i="4"/>
  <c r="FG128" i="4"/>
  <c r="GQ128" i="4"/>
  <c r="EP132" i="4"/>
  <c r="FF129" i="4" l="1"/>
  <c r="EO130" i="4"/>
  <c r="FG129" i="4"/>
  <c r="GQ129" i="4"/>
  <c r="EP133" i="4"/>
  <c r="FF130" i="4" l="1"/>
  <c r="EO131" i="4"/>
  <c r="FG130" i="4"/>
  <c r="GQ130" i="4"/>
  <c r="EP134" i="4"/>
  <c r="FF131" i="4" l="1"/>
  <c r="EO132" i="4"/>
  <c r="GQ131" i="4"/>
  <c r="FG131" i="4"/>
  <c r="EP135" i="4"/>
  <c r="EO133" i="4" l="1"/>
  <c r="FF132" i="4"/>
  <c r="GQ132" i="4"/>
  <c r="FG132" i="4"/>
  <c r="EP136" i="4"/>
  <c r="EP137" i="4" l="1"/>
  <c r="FF133" i="4"/>
  <c r="EO134" i="4"/>
  <c r="GQ133" i="4"/>
  <c r="FG133" i="4"/>
  <c r="FF134" i="4" l="1"/>
  <c r="EO135" i="4"/>
  <c r="GQ134" i="4"/>
  <c r="FG134" i="4"/>
  <c r="EP138" i="4"/>
  <c r="FF135" i="4" l="1"/>
  <c r="EO136" i="4"/>
  <c r="FG135" i="4"/>
  <c r="GQ135" i="4"/>
  <c r="EP139" i="4"/>
  <c r="EP140" i="4" l="1"/>
  <c r="EO137" i="4"/>
  <c r="FF136" i="4"/>
  <c r="GQ136" i="4"/>
  <c r="FG136" i="4"/>
  <c r="FF137" i="4" l="1"/>
  <c r="EO138" i="4"/>
  <c r="GQ137" i="4"/>
  <c r="FG137" i="4"/>
  <c r="EP141" i="4"/>
  <c r="EP142" i="4" l="1"/>
  <c r="EO139" i="4"/>
  <c r="FF138" i="4"/>
  <c r="FG138" i="4"/>
  <c r="GQ138" i="4"/>
  <c r="EP143" i="4" l="1"/>
  <c r="FF139" i="4"/>
  <c r="EO140" i="4"/>
  <c r="FG139" i="4"/>
  <c r="GQ139" i="4"/>
  <c r="EP144" i="4" l="1"/>
  <c r="FF140" i="4"/>
  <c r="EO141" i="4"/>
  <c r="GQ140" i="4"/>
  <c r="FG140" i="4"/>
  <c r="FF141" i="4" l="1"/>
  <c r="EO142" i="4"/>
  <c r="GQ141" i="4"/>
  <c r="FG141" i="4"/>
  <c r="FF142" i="4" l="1"/>
  <c r="EO143" i="4"/>
  <c r="GQ142" i="4"/>
  <c r="FG142" i="4"/>
  <c r="EO144" i="4" l="1"/>
  <c r="FF143" i="4"/>
  <c r="GQ143" i="4"/>
  <c r="FG143" i="4"/>
  <c r="GQ145" i="4" l="1"/>
  <c r="GQ152" i="4" s="1"/>
  <c r="GQ176" i="4" s="1"/>
  <c r="FF144" i="4"/>
  <c r="GQ144" i="4"/>
  <c r="FG144" i="4"/>
  <c r="FG145" i="4" s="1"/>
  <c r="FG116" i="4" s="1"/>
  <c r="FE116" i="4" l="1"/>
  <c r="EC601" i="2" s="1"/>
  <c r="GB19" i="4"/>
  <c r="EE601" i="2"/>
  <c r="ET601" i="2" l="1"/>
  <c r="ET617" i="2" s="1"/>
  <c r="EV592" i="2" s="1"/>
  <c r="GB22" i="4"/>
  <c r="GD13" i="4" s="1"/>
  <c r="AG269" i="2" l="1"/>
  <c r="GA13" i="4"/>
  <c r="GQ13" i="4"/>
  <c r="GP13" i="4" s="1"/>
  <c r="AG69" i="2"/>
  <c r="AG69" i="16" s="1"/>
  <c r="D32" i="30" s="1"/>
  <c r="C32" i="30" s="1"/>
  <c r="E32" i="30" s="1"/>
  <c r="ES592" i="2"/>
  <c r="N69" i="2" s="1"/>
  <c r="Q69" i="2" l="1"/>
  <c r="Q69" i="16" s="1"/>
  <c r="D29" i="30" s="1"/>
  <c r="C29" i="30" s="1"/>
  <c r="E29" i="30" s="1"/>
  <c r="N69" i="16"/>
  <c r="D28" i="30" s="1"/>
  <c r="C28" i="30" s="1"/>
  <c r="E28" i="30" s="1"/>
  <c r="A2" i="31" l="1" a="1"/>
  <c r="KV2" i="31" s="1"/>
  <c r="BG2" i="31" l="1"/>
  <c r="HE2" i="31"/>
  <c r="KZ2" i="31"/>
  <c r="GG2" i="31"/>
  <c r="AV2" i="31"/>
  <c r="DN2" i="31"/>
  <c r="AF2" i="31"/>
  <c r="JC2" i="31"/>
  <c r="GI2" i="31"/>
  <c r="KG2" i="31"/>
  <c r="JX2" i="31"/>
  <c r="BL2" i="31"/>
  <c r="BS2" i="31"/>
  <c r="FS2" i="31"/>
  <c r="DX2" i="31"/>
  <c r="GW2" i="31"/>
  <c r="FN2" i="31"/>
  <c r="EF2" i="31"/>
  <c r="FK2" i="31"/>
  <c r="BA2" i="31"/>
  <c r="K2" i="31"/>
  <c r="BB2" i="31"/>
  <c r="FM2" i="31"/>
  <c r="FI2" i="31"/>
  <c r="JA2" i="31"/>
  <c r="EL2" i="31"/>
  <c r="AK2" i="31"/>
  <c r="D2" i="31"/>
  <c r="FQ2" i="31"/>
  <c r="IK2" i="31"/>
  <c r="DK2" i="31"/>
  <c r="FE2" i="31"/>
  <c r="HR2" i="31"/>
  <c r="FY2" i="31"/>
  <c r="IM2" i="31"/>
  <c r="AU2" i="31"/>
  <c r="HA2" i="31"/>
  <c r="GV2" i="31"/>
  <c r="KL2" i="31"/>
  <c r="FC2" i="31"/>
  <c r="CR2" i="31"/>
  <c r="T2" i="31"/>
  <c r="KY2" i="31"/>
  <c r="CI2" i="31"/>
  <c r="CG2" i="31"/>
  <c r="KW2" i="31"/>
  <c r="GB2" i="31"/>
  <c r="HX2" i="31"/>
  <c r="EV2" i="31"/>
  <c r="B2" i="31"/>
  <c r="GJ2" i="31"/>
  <c r="HB2" i="31"/>
  <c r="FX2" i="31"/>
  <c r="IZ2" i="31"/>
  <c r="KT2" i="31"/>
  <c r="EP2" i="31"/>
  <c r="G2" i="31"/>
  <c r="AQ2" i="31"/>
  <c r="FO2" i="31"/>
  <c r="JS2" i="31"/>
  <c r="GP2" i="31"/>
  <c r="AS2" i="31"/>
  <c r="EB2" i="31"/>
  <c r="J2" i="31"/>
  <c r="CJ2" i="31"/>
  <c r="CK2" i="31"/>
  <c r="U2" i="31"/>
  <c r="BN2" i="31"/>
  <c r="II2" i="31"/>
  <c r="GD2" i="31"/>
  <c r="KQ2" i="31"/>
  <c r="KR2" i="31"/>
  <c r="FH2" i="31"/>
  <c r="EQ2" i="31"/>
  <c r="ID2" i="31"/>
  <c r="EA2" i="31"/>
  <c r="JJ2" i="31"/>
  <c r="BR2" i="31"/>
  <c r="Q2" i="31"/>
  <c r="AO2" i="31"/>
  <c r="AL2" i="31"/>
  <c r="CC2" i="31"/>
  <c r="IB2" i="31"/>
  <c r="AY2" i="31"/>
  <c r="BE2" i="31"/>
  <c r="DU2" i="31"/>
  <c r="CF2" i="31"/>
  <c r="AX2" i="31"/>
  <c r="EH2" i="31"/>
  <c r="CW2" i="31"/>
  <c r="BT2" i="31"/>
  <c r="DD2" i="31"/>
  <c r="BV2" i="31"/>
  <c r="JR2" i="31"/>
  <c r="JU2" i="31"/>
  <c r="GA2" i="31"/>
  <c r="KB2" i="31"/>
  <c r="ER2" i="31"/>
  <c r="BI2" i="31"/>
  <c r="FD2" i="31"/>
  <c r="GF2" i="31"/>
  <c r="BD2" i="31"/>
  <c r="F2" i="31"/>
  <c r="HK2" i="31"/>
  <c r="FF2" i="31"/>
  <c r="HI2" i="31"/>
  <c r="HJ2" i="31"/>
  <c r="GX2" i="31"/>
  <c r="IR2" i="31"/>
  <c r="CU2" i="31"/>
  <c r="IS2" i="31"/>
  <c r="EZ2" i="31"/>
  <c r="DB2" i="31"/>
  <c r="O2" i="31"/>
  <c r="AP2" i="31"/>
  <c r="IP2" i="31"/>
  <c r="HC2" i="31"/>
  <c r="AG2" i="31"/>
  <c r="KN2" i="31"/>
  <c r="KS2" i="31"/>
  <c r="IL2" i="31"/>
  <c r="AB2" i="31"/>
  <c r="W2" i="31"/>
  <c r="H2" i="31"/>
  <c r="GC2" i="31"/>
  <c r="AC2" i="31"/>
  <c r="JM2" i="31"/>
  <c r="DA2" i="31"/>
  <c r="GS2" i="31"/>
  <c r="JY2" i="31"/>
  <c r="BQ2" i="31"/>
  <c r="FU2" i="31"/>
  <c r="DY2" i="31"/>
  <c r="JG2" i="31"/>
  <c r="CD2" i="31"/>
  <c r="BY2" i="31"/>
  <c r="GN2" i="31"/>
  <c r="IU2" i="31"/>
  <c r="BJ2" i="31"/>
  <c r="HD2" i="31"/>
  <c r="P2" i="31"/>
  <c r="CL2" i="31"/>
  <c r="EX2" i="31"/>
  <c r="HL2" i="31"/>
  <c r="ET2" i="31"/>
  <c r="DF2" i="31"/>
  <c r="C2" i="31"/>
  <c r="GQ2" i="31"/>
  <c r="EJ2" i="31"/>
  <c r="EC2" i="31"/>
  <c r="GE2" i="31"/>
  <c r="DP2" i="31"/>
  <c r="CO2" i="31"/>
  <c r="DV2" i="31"/>
  <c r="IX2" i="31"/>
  <c r="KF2" i="31"/>
  <c r="FR2" i="31"/>
  <c r="KD2" i="31"/>
  <c r="HY2" i="31"/>
  <c r="BH2" i="31"/>
  <c r="DS2" i="31"/>
  <c r="CT2" i="31"/>
  <c r="AI2" i="31"/>
  <c r="JW2" i="31"/>
  <c r="KP2" i="31"/>
  <c r="DC2" i="31"/>
  <c r="S2" i="31"/>
  <c r="AA2" i="31"/>
  <c r="FJ2" i="31"/>
  <c r="IV2" i="31"/>
  <c r="IT2" i="31"/>
  <c r="AN2" i="31"/>
  <c r="CA2" i="31"/>
  <c r="FB2" i="31"/>
  <c r="DQ2" i="31"/>
  <c r="HO2" i="31"/>
  <c r="EG2" i="31"/>
  <c r="GM2" i="31"/>
  <c r="HV2" i="31"/>
  <c r="EM2" i="31"/>
  <c r="GT2" i="31"/>
  <c r="GZ2" i="31"/>
  <c r="BO2" i="31"/>
  <c r="DM2" i="31"/>
  <c r="BM2" i="31"/>
  <c r="DH2" i="31"/>
  <c r="IH2" i="31"/>
  <c r="HQ2" i="31"/>
  <c r="I2" i="31"/>
  <c r="IY2" i="31"/>
  <c r="FG2" i="31"/>
  <c r="CP2" i="31"/>
  <c r="GL2" i="31"/>
  <c r="IJ2" i="31"/>
  <c r="AM2" i="31"/>
  <c r="AD2" i="31"/>
  <c r="JF2" i="31"/>
  <c r="M2" i="31"/>
  <c r="DL2" i="31"/>
  <c r="JT2" i="31"/>
  <c r="KX2" i="31"/>
  <c r="JI2" i="31"/>
  <c r="AT2" i="31"/>
  <c r="KI2" i="31"/>
  <c r="HP2" i="31"/>
  <c r="JN2" i="31"/>
  <c r="AJ2" i="31"/>
  <c r="EU2" i="31"/>
  <c r="CQ2" i="31"/>
  <c r="KU2" i="31"/>
  <c r="IA2" i="31"/>
  <c r="AZ2" i="31"/>
  <c r="GU2" i="31"/>
  <c r="EW2" i="31"/>
  <c r="CS2" i="31"/>
  <c r="DT2" i="31"/>
  <c r="DR2" i="31"/>
  <c r="JO2" i="31"/>
  <c r="AE2" i="31"/>
  <c r="BF2" i="31"/>
  <c r="FP2" i="31"/>
  <c r="FA2" i="31"/>
  <c r="IF2" i="31"/>
  <c r="DE2" i="31"/>
  <c r="JB2" i="31"/>
  <c r="IO2" i="31"/>
  <c r="DG2" i="31"/>
  <c r="JV2" i="31"/>
  <c r="JL2" i="31"/>
  <c r="BK2" i="31"/>
  <c r="EE2" i="31"/>
  <c r="HG2" i="31"/>
  <c r="EO2" i="31"/>
  <c r="IQ2" i="31"/>
  <c r="IW2" i="31"/>
  <c r="CH2" i="31"/>
  <c r="BZ2" i="31"/>
  <c r="GO2" i="31"/>
  <c r="KJ2" i="31"/>
  <c r="KO2" i="31"/>
  <c r="EN2" i="31"/>
  <c r="KA2" i="31"/>
  <c r="BX2" i="31"/>
  <c r="X2" i="31"/>
  <c r="IN2" i="31"/>
  <c r="JZ2" i="31"/>
  <c r="ES2" i="31"/>
  <c r="FZ2" i="31"/>
  <c r="CN2" i="31"/>
  <c r="LA2" i="31"/>
  <c r="BU2" i="31"/>
  <c r="AW2" i="31"/>
  <c r="IG2" i="31"/>
  <c r="JP2" i="31"/>
  <c r="CY2" i="31"/>
  <c r="DW2" i="31"/>
  <c r="KM2" i="31"/>
  <c r="DI2" i="31"/>
  <c r="A2" i="31"/>
  <c r="CV2" i="31"/>
  <c r="EY2" i="31"/>
  <c r="BW2" i="31"/>
  <c r="HH2" i="31"/>
  <c r="JQ2" i="31"/>
  <c r="CZ2" i="31"/>
  <c r="IC2" i="31"/>
  <c r="EI2" i="31"/>
  <c r="GY2" i="31"/>
  <c r="CE2" i="31"/>
  <c r="JD2" i="31"/>
  <c r="HW2" i="31"/>
  <c r="FV2" i="31"/>
  <c r="GK2" i="31"/>
  <c r="DO2" i="31"/>
  <c r="IE2" i="31"/>
  <c r="E2" i="31"/>
  <c r="HS2" i="31"/>
  <c r="ED2" i="31"/>
  <c r="V2" i="31"/>
  <c r="Z2" i="31"/>
  <c r="HF2" i="31"/>
  <c r="KK2" i="31"/>
  <c r="KE2" i="31"/>
  <c r="CB2" i="31"/>
  <c r="L2" i="31"/>
  <c r="JH2" i="31"/>
  <c r="CX2" i="31"/>
  <c r="FL2" i="31"/>
  <c r="DJ2" i="31"/>
  <c r="BC2" i="31"/>
  <c r="FW2" i="31"/>
  <c r="BP2" i="31"/>
  <c r="FT2" i="31"/>
  <c r="EK2" i="31"/>
  <c r="DZ2" i="31"/>
  <c r="HT2" i="31"/>
  <c r="KC2" i="31"/>
  <c r="AH2" i="31"/>
  <c r="Y2" i="31"/>
  <c r="CM2" i="31"/>
  <c r="JK2" i="31"/>
  <c r="KH2" i="31"/>
  <c r="JE2" i="31"/>
  <c r="HU2" i="31"/>
  <c r="GH2" i="31"/>
  <c r="HN2" i="31"/>
  <c r="HZ2" i="31"/>
  <c r="R2" i="31"/>
  <c r="HM2" i="31"/>
  <c r="AR2" i="31"/>
  <c r="GR2" i="31"/>
  <c r="N2" i="31"/>
</calcChain>
</file>

<file path=xl/sharedStrings.xml><?xml version="1.0" encoding="utf-8"?>
<sst xmlns="http://schemas.openxmlformats.org/spreadsheetml/2006/main" count="49287" uniqueCount="6528">
  <si>
    <t>備考</t>
    <rPh sb="0" eb="2">
      <t>ビコウ</t>
    </rPh>
    <phoneticPr fontId="3"/>
  </si>
  <si>
    <t>第二面２０欄</t>
    <rPh sb="1" eb="2">
      <t>ニ</t>
    </rPh>
    <rPh sb="2" eb="3">
      <t>メン</t>
    </rPh>
    <phoneticPr fontId="3"/>
  </si>
  <si>
    <t>年</t>
    <rPh sb="0" eb="1">
      <t>ネン</t>
    </rPh>
    <phoneticPr fontId="3"/>
  </si>
  <si>
    <t>）</t>
    <phoneticPr fontId="3"/>
  </si>
  <si>
    <t>（</t>
    <phoneticPr fontId="3"/>
  </si>
  <si>
    <t>その他</t>
    <rPh sb="2" eb="3">
      <t>タ</t>
    </rPh>
    <phoneticPr fontId="3"/>
  </si>
  <si>
    <t>灯</t>
    <rPh sb="0" eb="1">
      <t>トウ</t>
    </rPh>
    <phoneticPr fontId="3"/>
  </si>
  <si>
    <t>灯、 　階段</t>
    <rPh sb="0" eb="1">
      <t>トウ</t>
    </rPh>
    <rPh sb="4" eb="6">
      <t>カイダン</t>
    </rPh>
    <phoneticPr fontId="3"/>
  </si>
  <si>
    <t>灯、　廊下</t>
    <rPh sb="0" eb="1">
      <t>トウ</t>
    </rPh>
    <rPh sb="3" eb="5">
      <t>ロウカ</t>
    </rPh>
    <phoneticPr fontId="3"/>
  </si>
  <si>
    <t>居室</t>
    <rPh sb="0" eb="2">
      <t>イシツ</t>
    </rPh>
    <phoneticPr fontId="3"/>
  </si>
  <si>
    <t>蓄電池(別置型)・自家用発電装置併用</t>
  </si>
  <si>
    <t>灯、　 階段</t>
    <rPh sb="0" eb="1">
      <t>トウ</t>
    </rPh>
    <rPh sb="4" eb="6">
      <t>カイダン</t>
    </rPh>
    <phoneticPr fontId="3"/>
  </si>
  <si>
    <t>蓄電池(別置型)</t>
  </si>
  <si>
    <t>蓄電池(内蔵型)</t>
  </si>
  <si>
    <t>予備電源</t>
    <phoneticPr fontId="3"/>
  </si>
  <si>
    <t>LEDランプ</t>
    <phoneticPr fontId="3"/>
  </si>
  <si>
    <t>蛍光灯</t>
    <rPh sb="0" eb="3">
      <t>ケイコウトウ</t>
    </rPh>
    <phoneticPr fontId="3"/>
  </si>
  <si>
    <t>白熱灯</t>
    <rPh sb="0" eb="3">
      <t>ハクネツトウ</t>
    </rPh>
    <phoneticPr fontId="3"/>
  </si>
  <si>
    <t>照明器具</t>
    <rPh sb="0" eb="2">
      <t>ショウメイ</t>
    </rPh>
    <rPh sb="2" eb="4">
      <t>キグ</t>
    </rPh>
    <phoneticPr fontId="3"/>
  </si>
  <si>
    <t>第二面１３欄</t>
    <rPh sb="1" eb="2">
      <t>ニ</t>
    </rPh>
    <rPh sb="2" eb="3">
      <t>メン</t>
    </rPh>
    <phoneticPr fontId="3"/>
  </si>
  <si>
    <t>－</t>
    <phoneticPr fontId="3"/>
  </si>
  <si>
    <t>電話番号</t>
    <phoneticPr fontId="3"/>
  </si>
  <si>
    <t>所在地</t>
    <rPh sb="0" eb="3">
      <t>ショザイチ</t>
    </rPh>
    <phoneticPr fontId="3"/>
  </si>
  <si>
    <t>郵便番号</t>
    <phoneticPr fontId="3"/>
  </si>
  <si>
    <t>号</t>
    <rPh sb="0" eb="1">
      <t>ゴウ</t>
    </rPh>
    <phoneticPr fontId="3"/>
  </si>
  <si>
    <t>第</t>
    <rPh sb="0" eb="1">
      <t>ダイ</t>
    </rPh>
    <phoneticPr fontId="3"/>
  </si>
  <si>
    <t>知事登録</t>
    <rPh sb="0" eb="2">
      <t>チジ</t>
    </rPh>
    <rPh sb="2" eb="4">
      <t>トウロク</t>
    </rPh>
    <phoneticPr fontId="3"/>
  </si>
  <si>
    <t>事務所登録</t>
    <rPh sb="0" eb="5">
      <t>ジムショトウロク</t>
    </rPh>
    <phoneticPr fontId="3"/>
  </si>
  <si>
    <t>名称</t>
    <rPh sb="0" eb="2">
      <t>メイショウ</t>
    </rPh>
    <phoneticPr fontId="3"/>
  </si>
  <si>
    <t>勤務先</t>
    <rPh sb="0" eb="3">
      <t>キンムサキ</t>
    </rPh>
    <phoneticPr fontId="3"/>
  </si>
  <si>
    <t>注記の文量が多い</t>
    <rPh sb="0" eb="2">
      <t>チュウキ</t>
    </rPh>
    <rPh sb="3" eb="4">
      <t>ブン</t>
    </rPh>
    <rPh sb="4" eb="5">
      <t>リョウ</t>
    </rPh>
    <rPh sb="6" eb="7">
      <t>オオ</t>
    </rPh>
    <phoneticPr fontId="3"/>
  </si>
  <si>
    <t>氏名</t>
    <phoneticPr fontId="3"/>
  </si>
  <si>
    <t>注記の文言</t>
    <rPh sb="0" eb="2">
      <t>チュウキ</t>
    </rPh>
    <rPh sb="3" eb="5">
      <t>モンゴン</t>
    </rPh>
    <phoneticPr fontId="3"/>
  </si>
  <si>
    <t>フリガナ</t>
    <phoneticPr fontId="3"/>
  </si>
  <si>
    <t>登録</t>
  </si>
  <si>
    <t>建築士</t>
    <rPh sb="0" eb="3">
      <t>ケンチクシ</t>
    </rPh>
    <phoneticPr fontId="3"/>
  </si>
  <si>
    <t>資格名称</t>
    <rPh sb="0" eb="2">
      <t>シカク</t>
    </rPh>
    <rPh sb="2" eb="4">
      <t>メイショウ</t>
    </rPh>
    <phoneticPr fontId="3"/>
  </si>
  <si>
    <t>資格</t>
    <rPh sb="0" eb="2">
      <t>シカク</t>
    </rPh>
    <phoneticPr fontId="3"/>
  </si>
  <si>
    <t>第二面１２欄</t>
    <rPh sb="1" eb="2">
      <t>ニ</t>
    </rPh>
    <rPh sb="2" eb="3">
      <t>メン</t>
    </rPh>
    <phoneticPr fontId="3"/>
  </si>
  <si>
    <t>　(その他検査者)</t>
  </si>
  <si>
    <t>その他</t>
  </si>
  <si>
    <t>直結エンジン</t>
  </si>
  <si>
    <t>自家用発電装置</t>
  </si>
  <si>
    <t>蓄電池</t>
  </si>
  <si>
    <t>予備電源</t>
    <rPh sb="0" eb="2">
      <t>ヨビ</t>
    </rPh>
    <rPh sb="2" eb="4">
      <t>デンゲン</t>
    </rPh>
    <phoneticPr fontId="3"/>
  </si>
  <si>
    <t>区画</t>
    <rPh sb="0" eb="2">
      <t>クカク</t>
    </rPh>
    <phoneticPr fontId="3"/>
  </si>
  <si>
    <t>給気式</t>
    <rPh sb="0" eb="3">
      <t>キュウキシキ</t>
    </rPh>
    <phoneticPr fontId="3"/>
  </si>
  <si>
    <t>吸引式</t>
    <rPh sb="0" eb="3">
      <t>キュウインシキ</t>
    </rPh>
    <phoneticPr fontId="3"/>
  </si>
  <si>
    <t>居室等</t>
    <phoneticPr fontId="3"/>
  </si>
  <si>
    <t>加圧式</t>
    <rPh sb="0" eb="3">
      <t>カアツシキ</t>
    </rPh>
    <phoneticPr fontId="3"/>
  </si>
  <si>
    <t>非常用エレベーターの乗降ロビーの用に供する付室</t>
    <rPh sb="0" eb="2">
      <t>ヒジョウ</t>
    </rPh>
    <rPh sb="2" eb="3">
      <t>ヨウ</t>
    </rPh>
    <rPh sb="10" eb="12">
      <t>ジョウコウ</t>
    </rPh>
    <rPh sb="16" eb="17">
      <t>ヨウ</t>
    </rPh>
    <rPh sb="18" eb="19">
      <t>キョウ</t>
    </rPh>
    <rPh sb="21" eb="22">
      <t>ツキ</t>
    </rPh>
    <rPh sb="22" eb="23">
      <t>シツ</t>
    </rPh>
    <phoneticPr fontId="3"/>
  </si>
  <si>
    <t>非常用エレベーターの昇降路又は乗降ロビー</t>
    <rPh sb="0" eb="2">
      <t>ヒジョウ</t>
    </rPh>
    <rPh sb="2" eb="3">
      <t>ヨウ</t>
    </rPh>
    <rPh sb="10" eb="12">
      <t>ショウコウ</t>
    </rPh>
    <rPh sb="12" eb="13">
      <t>ロ</t>
    </rPh>
    <rPh sb="13" eb="14">
      <t>マタ</t>
    </rPh>
    <rPh sb="15" eb="17">
      <t>ジョウコウ</t>
    </rPh>
    <phoneticPr fontId="3"/>
  </si>
  <si>
    <t>特別避難階段の階段室又は乗降ロビー</t>
    <rPh sb="0" eb="6">
      <t>トクベツヒナンカイダン</t>
    </rPh>
    <rPh sb="7" eb="10">
      <t>カイダンシツ</t>
    </rPh>
    <rPh sb="10" eb="11">
      <t>マタ</t>
    </rPh>
    <rPh sb="12" eb="13">
      <t>ジョウ</t>
    </rPh>
    <rPh sb="13" eb="14">
      <t>オ</t>
    </rPh>
    <phoneticPr fontId="3"/>
  </si>
  <si>
    <t>全館避難安全検証法</t>
  </si>
  <si>
    <t>階</t>
    <rPh sb="0" eb="1">
      <t>カイ</t>
    </rPh>
    <phoneticPr fontId="3"/>
  </si>
  <si>
    <t>階避難安全検証法</t>
  </si>
  <si>
    <t>区画避難安全検証法</t>
  </si>
  <si>
    <t>避難安全検証法などの適用</t>
    <rPh sb="0" eb="7">
      <t>ヒナンアンゼンケンショウホウ</t>
    </rPh>
    <rPh sb="10" eb="12">
      <t>テキヨウ</t>
    </rPh>
    <phoneticPr fontId="3"/>
  </si>
  <si>
    <t>第二面８欄</t>
    <rPh sb="1" eb="2">
      <t>ニ</t>
    </rPh>
    <rPh sb="2" eb="3">
      <t>メン</t>
    </rPh>
    <phoneticPr fontId="3"/>
  </si>
  <si>
    <t>防火ダンパーの有無</t>
    <rPh sb="0" eb="2">
      <t>ボウカ</t>
    </rPh>
    <rPh sb="7" eb="9">
      <t>ユウム</t>
    </rPh>
    <phoneticPr fontId="3"/>
  </si>
  <si>
    <t>室</t>
    <rPh sb="0" eb="1">
      <t>シツ</t>
    </rPh>
    <phoneticPr fontId="3"/>
  </si>
  <si>
    <t>系統</t>
    <rPh sb="0" eb="2">
      <t>ケイトウ</t>
    </rPh>
    <phoneticPr fontId="3"/>
  </si>
  <si>
    <t>居室等</t>
    <rPh sb="0" eb="2">
      <t>イシツ</t>
    </rPh>
    <rPh sb="2" eb="3">
      <t>ナド</t>
    </rPh>
    <phoneticPr fontId="3"/>
  </si>
  <si>
    <t>火気使用室</t>
    <rPh sb="0" eb="5">
      <t>カキシヨウシツ</t>
    </rPh>
    <phoneticPr fontId="3"/>
  </si>
  <si>
    <t>無窓居室</t>
    <rPh sb="0" eb="2">
      <t>ムマド</t>
    </rPh>
    <rPh sb="2" eb="3">
      <t>イ</t>
    </rPh>
    <rPh sb="3" eb="4">
      <t>シツ</t>
    </rPh>
    <phoneticPr fontId="3"/>
  </si>
  <si>
    <t>第二面５欄</t>
    <rPh sb="1" eb="2">
      <t>ニ</t>
    </rPh>
    <rPh sb="2" eb="3">
      <t>メン</t>
    </rPh>
    <phoneticPr fontId="3"/>
  </si>
  <si>
    <t>文字の見切れ対策</t>
    <rPh sb="0" eb="2">
      <t>モジ</t>
    </rPh>
    <rPh sb="3" eb="5">
      <t>ミキ</t>
    </rPh>
    <rPh sb="6" eb="8">
      <t>タイサク</t>
    </rPh>
    <phoneticPr fontId="3"/>
  </si>
  <si>
    <t>建築士事務所</t>
    <rPh sb="0" eb="3">
      <t>ケンチクシ</t>
    </rPh>
    <rPh sb="3" eb="6">
      <t>ジムショ</t>
    </rPh>
    <phoneticPr fontId="3"/>
  </si>
  <si>
    <t>建築設備検査員</t>
    <phoneticPr fontId="3"/>
  </si>
  <si>
    <t>第二面４欄</t>
    <rPh sb="1" eb="2">
      <t>ニ</t>
    </rPh>
    <phoneticPr fontId="3"/>
  </si>
  <si>
    <t>有無</t>
    <rPh sb="0" eb="2">
      <t>ウム</t>
    </rPh>
    <phoneticPr fontId="3"/>
  </si>
  <si>
    <t>前回の書類に関する写し</t>
    <rPh sb="0" eb="2">
      <t>ゼンカイ</t>
    </rPh>
    <rPh sb="3" eb="5">
      <t>ショルイ</t>
    </rPh>
    <rPh sb="6" eb="7">
      <t>カン</t>
    </rPh>
    <rPh sb="9" eb="10">
      <t>ウツ</t>
    </rPh>
    <phoneticPr fontId="3"/>
  </si>
  <si>
    <t>前回の検査</t>
    <rPh sb="0" eb="2">
      <t>ゼンカイ</t>
    </rPh>
    <rPh sb="3" eb="5">
      <t>ケンサ</t>
    </rPh>
    <phoneticPr fontId="3"/>
  </si>
  <si>
    <t>日実施</t>
    <rPh sb="0" eb="1">
      <t>ニチ</t>
    </rPh>
    <rPh sb="1" eb="3">
      <t>ジッシ</t>
    </rPh>
    <phoneticPr fontId="3"/>
  </si>
  <si>
    <t>月</t>
    <rPh sb="0" eb="1">
      <t>ガツ</t>
    </rPh>
    <phoneticPr fontId="3"/>
  </si>
  <si>
    <t>令和</t>
    <rPh sb="0" eb="2">
      <t>レイワ</t>
    </rPh>
    <phoneticPr fontId="3"/>
  </si>
  <si>
    <t>　 実施日</t>
    <rPh sb="2" eb="5">
      <t>ジッシビ</t>
    </rPh>
    <phoneticPr fontId="3"/>
  </si>
  <si>
    <t>今回の検査</t>
    <rPh sb="0" eb="2">
      <t>コンカイ</t>
    </rPh>
    <rPh sb="3" eb="5">
      <t>ケンサ</t>
    </rPh>
    <phoneticPr fontId="3"/>
  </si>
  <si>
    <t>第二面３欄</t>
    <rPh sb="1" eb="2">
      <t>ニ</t>
    </rPh>
    <phoneticPr fontId="3"/>
  </si>
  <si>
    <t>）</t>
  </si>
  <si>
    <t>日</t>
    <rPh sb="0" eb="1">
      <t>ニチ</t>
    </rPh>
    <phoneticPr fontId="3"/>
  </si>
  <si>
    <t>月</t>
    <rPh sb="0" eb="1">
      <t>ツキ</t>
    </rPh>
    <phoneticPr fontId="3"/>
  </si>
  <si>
    <t>確認済証交付年月日等</t>
    <rPh sb="0" eb="3">
      <t>カクニンズ</t>
    </rPh>
    <rPh sb="3" eb="4">
      <t>ショウ</t>
    </rPh>
    <rPh sb="4" eb="5">
      <t>コウ</t>
    </rPh>
    <rPh sb="5" eb="6">
      <t>ツ</t>
    </rPh>
    <rPh sb="6" eb="9">
      <t>ネンガッピ</t>
    </rPh>
    <rPh sb="9" eb="10">
      <t>ナド</t>
    </rPh>
    <phoneticPr fontId="3"/>
  </si>
  <si>
    <t>第二面２欄</t>
    <rPh sb="1" eb="2">
      <t>ニ</t>
    </rPh>
    <phoneticPr fontId="3"/>
  </si>
  <si>
    <t>㎡</t>
    <phoneticPr fontId="3"/>
  </si>
  <si>
    <t>延べ面積</t>
    <rPh sb="0" eb="1">
      <t>ノ</t>
    </rPh>
    <rPh sb="2" eb="4">
      <t>メンセキ</t>
    </rPh>
    <phoneticPr fontId="3"/>
  </si>
  <si>
    <t>建築面積</t>
    <rPh sb="0" eb="4">
      <t>ケンチクメンセキ</t>
    </rPh>
    <phoneticPr fontId="3"/>
  </si>
  <si>
    <t>　　　</t>
    <phoneticPr fontId="3"/>
  </si>
  <si>
    <t>地下</t>
    <rPh sb="0" eb="2">
      <t>チカ</t>
    </rPh>
    <phoneticPr fontId="3"/>
  </si>
  <si>
    <t>地上</t>
    <rPh sb="0" eb="2">
      <t>チジョウ</t>
    </rPh>
    <phoneticPr fontId="3"/>
  </si>
  <si>
    <t>階数</t>
    <rPh sb="0" eb="2">
      <t>カイスウ</t>
    </rPh>
    <phoneticPr fontId="3"/>
  </si>
  <si>
    <t>第二面１欄</t>
    <rPh sb="1" eb="2">
      <t>ニ</t>
    </rPh>
    <phoneticPr fontId="3"/>
  </si>
  <si>
    <t>-</t>
    <phoneticPr fontId="3"/>
  </si>
  <si>
    <t>住所</t>
    <rPh sb="0" eb="2">
      <t>ジュウショ</t>
    </rPh>
    <phoneticPr fontId="3"/>
  </si>
  <si>
    <t>肩書</t>
    <phoneticPr fontId="3"/>
  </si>
  <si>
    <t>法人名</t>
    <phoneticPr fontId="3"/>
  </si>
  <si>
    <t>法人名</t>
    <rPh sb="0" eb="2">
      <t>ホウジン</t>
    </rPh>
    <rPh sb="2" eb="3">
      <t>メイ</t>
    </rPh>
    <phoneticPr fontId="3"/>
  </si>
  <si>
    <t>第一面２欄</t>
    <phoneticPr fontId="3"/>
  </si>
  <si>
    <t>建物所在地</t>
    <rPh sb="2" eb="5">
      <t>ショザイチ</t>
    </rPh>
    <phoneticPr fontId="3"/>
  </si>
  <si>
    <t>氏名</t>
    <rPh sb="0" eb="2">
      <t>シメイ</t>
    </rPh>
    <phoneticPr fontId="3"/>
  </si>
  <si>
    <t>ID</t>
  </si>
  <si>
    <t>第一面１欄</t>
    <phoneticPr fontId="3"/>
  </si>
  <si>
    <t>報告日</t>
    <rPh sb="0" eb="2">
      <t>ホウコク</t>
    </rPh>
    <rPh sb="2" eb="3">
      <t>ビ</t>
    </rPh>
    <phoneticPr fontId="3"/>
  </si>
  <si>
    <t>エラー入力（入力不要な箇所に入力がある等）</t>
    <rPh sb="3" eb="5">
      <t>ニュウリョク</t>
    </rPh>
    <phoneticPr fontId="3"/>
  </si>
  <si>
    <t>入力済み・入力不要</t>
    <rPh sb="0" eb="3">
      <t>ニュウリョクズ</t>
    </rPh>
    <rPh sb="5" eb="9">
      <t>ニュウリョクフヨウ</t>
    </rPh>
    <phoneticPr fontId="3"/>
  </si>
  <si>
    <t>任意入力</t>
    <rPh sb="0" eb="2">
      <t>ニンイ</t>
    </rPh>
    <rPh sb="2" eb="4">
      <t>ニュウリョク</t>
    </rPh>
    <phoneticPr fontId="3"/>
  </si>
  <si>
    <t>必須入力</t>
    <rPh sb="0" eb="4">
      <t>ヒッスニュウリョク</t>
    </rPh>
    <phoneticPr fontId="3"/>
  </si>
  <si>
    <t>⑯</t>
    <phoneticPr fontId="3"/>
  </si>
  <si>
    <t>⑮</t>
    <phoneticPr fontId="3"/>
  </si>
  <si>
    <t>⑭</t>
    <phoneticPr fontId="3"/>
  </si>
  <si>
    <t>⑬</t>
    <phoneticPr fontId="3"/>
  </si>
  <si>
    <t>⑫</t>
    <phoneticPr fontId="3"/>
  </si>
  <si>
    <t>⑪</t>
    <phoneticPr fontId="3"/>
  </si>
  <si>
    <t>⑩</t>
    <phoneticPr fontId="3"/>
  </si>
  <si>
    <t>⑨</t>
    <phoneticPr fontId="3"/>
  </si>
  <si>
    <t>⑧</t>
    <phoneticPr fontId="3"/>
  </si>
  <si>
    <t>⑦</t>
    <phoneticPr fontId="3"/>
  </si>
  <si>
    <t>⑥</t>
    <phoneticPr fontId="3"/>
  </si>
  <si>
    <t>⑤</t>
    <phoneticPr fontId="3"/>
  </si>
  <si>
    <t>④</t>
    <phoneticPr fontId="3"/>
  </si>
  <si>
    <t>③</t>
    <phoneticPr fontId="3"/>
  </si>
  <si>
    <t>②</t>
    <phoneticPr fontId="3"/>
  </si>
  <si>
    <t>　この書類は、建築物ごとに作成してください。</t>
    <rPh sb="7" eb="10">
      <t>ケンチクブツ</t>
    </rPh>
    <phoneticPr fontId="3"/>
  </si>
  <si>
    <t>①</t>
    <phoneticPr fontId="3"/>
  </si>
  <si>
    <t>（注意）</t>
    <rPh sb="1" eb="3">
      <t>チュウイ</t>
    </rPh>
    <phoneticPr fontId="3"/>
  </si>
  <si>
    <t>セル　下端</t>
    <rPh sb="3" eb="4">
      <t>シタ</t>
    </rPh>
    <rPh sb="4" eb="5">
      <t>ハシ</t>
    </rPh>
    <phoneticPr fontId="3"/>
  </si>
  <si>
    <t>セル　上端</t>
    <rPh sb="3" eb="5">
      <t>ジョウタン</t>
    </rPh>
    <phoneticPr fontId="3"/>
  </si>
  <si>
    <t>シート</t>
    <phoneticPr fontId="3"/>
  </si>
  <si>
    <t>未定/無</t>
    <rPh sb="3" eb="4">
      <t>ナシ</t>
    </rPh>
    <phoneticPr fontId="3"/>
  </si>
  <si>
    <t>過去の直近</t>
    <rPh sb="0" eb="2">
      <t>カコ</t>
    </rPh>
    <rPh sb="3" eb="5">
      <t>チョッキン</t>
    </rPh>
    <phoneticPr fontId="3"/>
  </si>
  <si>
    <t>未来の直近/月</t>
    <rPh sb="0" eb="2">
      <t>ミライ</t>
    </rPh>
    <rPh sb="3" eb="5">
      <t>チョッキン</t>
    </rPh>
    <rPh sb="6" eb="7">
      <t>ツキ</t>
    </rPh>
    <phoneticPr fontId="3"/>
  </si>
  <si>
    <t>未来の年月
カウント/年</t>
    <rPh sb="0" eb="2">
      <t>ミライ</t>
    </rPh>
    <rPh sb="3" eb="5">
      <t>ネンゲツ</t>
    </rPh>
    <rPh sb="11" eb="12">
      <t>ネン</t>
    </rPh>
    <phoneticPr fontId="3"/>
  </si>
  <si>
    <t>西暦変換/(有)</t>
    <rPh sb="0" eb="2">
      <t>セイレキ</t>
    </rPh>
    <rPh sb="2" eb="4">
      <t>ヘンカン</t>
    </rPh>
    <rPh sb="6" eb="7">
      <t>アリ</t>
    </rPh>
    <phoneticPr fontId="3"/>
  </si>
  <si>
    <t>変換/有</t>
    <rPh sb="0" eb="2">
      <t>ヘンカン</t>
    </rPh>
    <rPh sb="3" eb="4">
      <t>アリ</t>
    </rPh>
    <phoneticPr fontId="3"/>
  </si>
  <si>
    <t>西暦変換
/有（済）</t>
    <rPh sb="0" eb="2">
      <t>セイレキ</t>
    </rPh>
    <rPh sb="2" eb="4">
      <t>ヘンカン</t>
    </rPh>
    <rPh sb="6" eb="7">
      <t>アリ</t>
    </rPh>
    <rPh sb="8" eb="9">
      <t>スミ</t>
    </rPh>
    <phoneticPr fontId="3"/>
  </si>
  <si>
    <t>変換
/有(予定)</t>
    <rPh sb="0" eb="2">
      <t>ヘンカン</t>
    </rPh>
    <rPh sb="4" eb="5">
      <t>アリ</t>
    </rPh>
    <rPh sb="6" eb="8">
      <t>ヨテイ</t>
    </rPh>
    <phoneticPr fontId="3"/>
  </si>
  <si>
    <t>項目番号</t>
    <rPh sb="0" eb="4">
      <t>コウモクバンゴウ</t>
    </rPh>
    <phoneticPr fontId="3"/>
  </si>
  <si>
    <t>要是正と既存不適格</t>
    <rPh sb="0" eb="3">
      <t>ヨウゼセイ</t>
    </rPh>
    <rPh sb="4" eb="9">
      <t>キゾンフテキカク</t>
    </rPh>
    <phoneticPr fontId="3"/>
  </si>
  <si>
    <t>年月カウント</t>
    <rPh sb="0" eb="2">
      <t>ネンゲツ</t>
    </rPh>
    <phoneticPr fontId="3"/>
  </si>
  <si>
    <t>項目</t>
    <rPh sb="0" eb="2">
      <t>コウモク</t>
    </rPh>
    <phoneticPr fontId="3"/>
  </si>
  <si>
    <t>項目番号
関数なし</t>
    <rPh sb="0" eb="4">
      <t>コウモクバンゴウ</t>
    </rPh>
    <rPh sb="5" eb="7">
      <t>カンスウ</t>
    </rPh>
    <phoneticPr fontId="3"/>
  </si>
  <si>
    <t>既存不適格</t>
    <rPh sb="0" eb="5">
      <t>キゾンフテキカク</t>
    </rPh>
    <phoneticPr fontId="23"/>
  </si>
  <si>
    <t>要是正</t>
    <rPh sb="0" eb="3">
      <t>ヨウゼセイ</t>
    </rPh>
    <phoneticPr fontId="23"/>
  </si>
  <si>
    <t>指摘なし</t>
    <rPh sb="0" eb="2">
      <t>シテキ</t>
    </rPh>
    <phoneticPr fontId="23"/>
  </si>
  <si>
    <t>対象外項目</t>
    <rPh sb="0" eb="3">
      <t>タイショウガイ</t>
    </rPh>
    <rPh sb="3" eb="5">
      <t>コウモク</t>
    </rPh>
    <phoneticPr fontId="23"/>
  </si>
  <si>
    <t>状況</t>
    <rPh sb="0" eb="2">
      <t>ジョウキョウ</t>
    </rPh>
    <phoneticPr fontId="3"/>
  </si>
  <si>
    <t>年
(令和)</t>
    <rPh sb="0" eb="1">
      <t>ネン</t>
    </rPh>
    <rPh sb="3" eb="5">
      <t>レイワ</t>
    </rPh>
    <phoneticPr fontId="3"/>
  </si>
  <si>
    <t>関連写真添付　リンク指定先</t>
    <phoneticPr fontId="3"/>
  </si>
  <si>
    <t>改善（予定）
年月</t>
    <phoneticPr fontId="3"/>
  </si>
  <si>
    <t>改善（予定）
年月</t>
    <rPh sb="0" eb="2">
      <t>カイゼン</t>
    </rPh>
    <rPh sb="3" eb="5">
      <t>ヨテイ</t>
    </rPh>
    <rPh sb="7" eb="9">
      <t>ネンゲツ</t>
    </rPh>
    <phoneticPr fontId="3"/>
  </si>
  <si>
    <t>改善策の具体的内容等</t>
    <rPh sb="9" eb="10">
      <t>トウ</t>
    </rPh>
    <phoneticPr fontId="3"/>
  </si>
  <si>
    <t>指摘の具体的内容等
要是正＋（既存不適格）</t>
    <rPh sb="0" eb="2">
      <t>シテキ</t>
    </rPh>
    <rPh sb="8" eb="9">
      <t>トウ</t>
    </rPh>
    <rPh sb="10" eb="13">
      <t>ヨウゼセイ</t>
    </rPh>
    <rPh sb="15" eb="20">
      <t>キゾンフテキカク</t>
    </rPh>
    <phoneticPr fontId="3"/>
  </si>
  <si>
    <t>カウント
報告書用</t>
    <rPh sb="5" eb="8">
      <t>ホウコクショ</t>
    </rPh>
    <rPh sb="8" eb="9">
      <t>ヨウ</t>
    </rPh>
    <phoneticPr fontId="3"/>
  </si>
  <si>
    <t>要是正カウント（別添2リンク先）</t>
    <rPh sb="0" eb="3">
      <t>ヨウゼセイ</t>
    </rPh>
    <rPh sb="8" eb="10">
      <t>ベッテン</t>
    </rPh>
    <rPh sb="14" eb="15">
      <t>サキ</t>
    </rPh>
    <phoneticPr fontId="3"/>
  </si>
  <si>
    <t>該当法令・注意事項</t>
    <rPh sb="0" eb="2">
      <t>ガイトウ</t>
    </rPh>
    <rPh sb="2" eb="4">
      <t>ホウレイ</t>
    </rPh>
    <rPh sb="5" eb="9">
      <t>チュウイジコウ</t>
    </rPh>
    <phoneticPr fontId="3"/>
  </si>
  <si>
    <t>改善（予定）年月</t>
    <rPh sb="0" eb="2">
      <t>カイゼン</t>
    </rPh>
    <rPh sb="3" eb="5">
      <t>ヨテイ</t>
    </rPh>
    <rPh sb="6" eb="8">
      <t>ネンゲツ</t>
    </rPh>
    <phoneticPr fontId="3"/>
  </si>
  <si>
    <t>指摘の具体的内容等</t>
    <rPh sb="0" eb="2">
      <t>シテキ</t>
    </rPh>
    <rPh sb="8" eb="9">
      <t>トウ</t>
    </rPh>
    <phoneticPr fontId="3"/>
  </si>
  <si>
    <t>番号</t>
    <rPh sb="0" eb="2">
      <t>バンゴウ</t>
    </rPh>
    <phoneticPr fontId="3"/>
  </si>
  <si>
    <t>上記1から4に記載のない事項</t>
    <phoneticPr fontId="3"/>
  </si>
  <si>
    <t>文言確認</t>
    <rPh sb="0" eb="4">
      <t>モンゴンカクニン</t>
    </rPh>
    <phoneticPr fontId="3"/>
  </si>
  <si>
    <t>5(2)</t>
  </si>
  <si>
    <t>上記以外の検査項目等</t>
    <rPh sb="0" eb="2">
      <t>ジョウキ</t>
    </rPh>
    <rPh sb="2" eb="4">
      <t>イガイ</t>
    </rPh>
    <rPh sb="5" eb="7">
      <t>ケンサ</t>
    </rPh>
    <rPh sb="7" eb="9">
      <t>コウモク</t>
    </rPh>
    <rPh sb="9" eb="10">
      <t>トウ</t>
    </rPh>
    <phoneticPr fontId="3"/>
  </si>
  <si>
    <t>3(9)</t>
    <phoneticPr fontId="3"/>
  </si>
  <si>
    <t>連動型防火ダンパーの煙感知器、熱煙複合式感知器及び熱感知器との連動の状況</t>
    <rPh sb="0" eb="3">
      <t>レンドウガタ</t>
    </rPh>
    <rPh sb="3" eb="5">
      <t>ボウカ</t>
    </rPh>
    <rPh sb="10" eb="11">
      <t>ケムリ</t>
    </rPh>
    <rPh sb="11" eb="14">
      <t>カンチキ</t>
    </rPh>
    <rPh sb="15" eb="16">
      <t>ネツ</t>
    </rPh>
    <rPh sb="16" eb="17">
      <t>ケムリ</t>
    </rPh>
    <rPh sb="17" eb="19">
      <t>フクゴウ</t>
    </rPh>
    <rPh sb="19" eb="20">
      <t>シキ</t>
    </rPh>
    <rPh sb="20" eb="23">
      <t>カンチキ</t>
    </rPh>
    <rPh sb="23" eb="24">
      <t>オヨ</t>
    </rPh>
    <rPh sb="25" eb="28">
      <t>ネツカンチ</t>
    </rPh>
    <rPh sb="28" eb="29">
      <t>キ</t>
    </rPh>
    <rPh sb="31" eb="33">
      <t>レンドウ</t>
    </rPh>
    <rPh sb="34" eb="36">
      <t>ジョウキョウ</t>
    </rPh>
    <phoneticPr fontId="2"/>
  </si>
  <si>
    <t>3(8)</t>
    <phoneticPr fontId="3"/>
  </si>
  <si>
    <t>連動型防火ダンパーの煙感知器、熱煙複合式感知器及び熱感知器の位置</t>
    <rPh sb="0" eb="3">
      <t>レンドウガタ</t>
    </rPh>
    <rPh sb="3" eb="5">
      <t>ボウカ</t>
    </rPh>
    <rPh sb="10" eb="11">
      <t>ケムリ</t>
    </rPh>
    <rPh sb="11" eb="14">
      <t>カンチキ</t>
    </rPh>
    <rPh sb="15" eb="16">
      <t>ネツ</t>
    </rPh>
    <rPh sb="16" eb="17">
      <t>ケムリ</t>
    </rPh>
    <rPh sb="17" eb="19">
      <t>フクゴウ</t>
    </rPh>
    <rPh sb="19" eb="20">
      <t>シキ</t>
    </rPh>
    <rPh sb="20" eb="23">
      <t>カンチキ</t>
    </rPh>
    <rPh sb="23" eb="24">
      <t>オヨ</t>
    </rPh>
    <rPh sb="25" eb="28">
      <t>ネツカンチ</t>
    </rPh>
    <rPh sb="28" eb="29">
      <t>キ</t>
    </rPh>
    <rPh sb="30" eb="32">
      <t>イチ</t>
    </rPh>
    <phoneticPr fontId="2"/>
  </si>
  <si>
    <t>3(7)</t>
    <phoneticPr fontId="3"/>
  </si>
  <si>
    <t>3(6)</t>
    <phoneticPr fontId="3"/>
  </si>
  <si>
    <t>防火ダンパーの温度ヒューズ</t>
    <rPh sb="7" eb="9">
      <t>オンド</t>
    </rPh>
    <phoneticPr fontId="2"/>
  </si>
  <si>
    <t>3(5)</t>
    <phoneticPr fontId="3"/>
  </si>
  <si>
    <t>防火ダンパーの点検口の有無及び大きさ並びに検査口の有無</t>
    <rPh sb="7" eb="9">
      <t>テンケン</t>
    </rPh>
    <rPh sb="9" eb="10">
      <t>コウ</t>
    </rPh>
    <rPh sb="11" eb="13">
      <t>ウム</t>
    </rPh>
    <rPh sb="13" eb="14">
      <t>オヨ</t>
    </rPh>
    <rPh sb="15" eb="16">
      <t>オオ</t>
    </rPh>
    <rPh sb="18" eb="19">
      <t>ナラ</t>
    </rPh>
    <rPh sb="21" eb="23">
      <t>ケンサ</t>
    </rPh>
    <rPh sb="23" eb="24">
      <t>コウ</t>
    </rPh>
    <rPh sb="25" eb="27">
      <t>ウム</t>
    </rPh>
    <phoneticPr fontId="2"/>
  </si>
  <si>
    <t>3(4)</t>
    <phoneticPr fontId="3"/>
  </si>
  <si>
    <t>防火ダンパーの劣化及び損傷の状況</t>
    <rPh sb="7" eb="9">
      <t>レッカ</t>
    </rPh>
    <rPh sb="9" eb="10">
      <t>オヨ</t>
    </rPh>
    <rPh sb="11" eb="13">
      <t>ソンショウ</t>
    </rPh>
    <rPh sb="14" eb="16">
      <t>ジョウキョウ</t>
    </rPh>
    <phoneticPr fontId="2"/>
  </si>
  <si>
    <t>3(3)</t>
    <phoneticPr fontId="3"/>
  </si>
  <si>
    <t>防火ダンパーの作動の状況</t>
    <rPh sb="7" eb="9">
      <t>サドウ</t>
    </rPh>
    <rPh sb="10" eb="12">
      <t>ジョウキョウ</t>
    </rPh>
    <phoneticPr fontId="2"/>
  </si>
  <si>
    <t>3(2)</t>
    <phoneticPr fontId="3"/>
  </si>
  <si>
    <t>防火ダンパーの取付けの状況</t>
    <rPh sb="11" eb="13">
      <t>ジョウキョウ</t>
    </rPh>
    <phoneticPr fontId="2"/>
  </si>
  <si>
    <t>3(1)</t>
    <phoneticPr fontId="3"/>
  </si>
  <si>
    <t>防火ダンパーの設置の状況</t>
    <rPh sb="10" eb="12">
      <t>ジョウキョウ</t>
    </rPh>
    <phoneticPr fontId="2"/>
  </si>
  <si>
    <t>防火ダンパー等(外壁の開口部で延焼のおそれのある部分に設けるものを除く。)</t>
    <phoneticPr fontId="3"/>
  </si>
  <si>
    <t>機械換気設備の換気量</t>
    <phoneticPr fontId="3"/>
  </si>
  <si>
    <t>給気機又は排気機の設置の状況</t>
    <phoneticPr fontId="3"/>
  </si>
  <si>
    <t>換気扇による換気の状況</t>
    <phoneticPr fontId="3"/>
  </si>
  <si>
    <t>AU593</t>
  </si>
  <si>
    <t>A572</t>
  </si>
  <si>
    <t>#'3_入力シート【写真】'</t>
  </si>
  <si>
    <t>煙突に連結した排気筒及び半密閉式瞬間湯沸器等の設置の状況</t>
    <phoneticPr fontId="3"/>
  </si>
  <si>
    <t>機械換気設備</t>
    <phoneticPr fontId="3"/>
  </si>
  <si>
    <t>AU570</t>
  </si>
  <si>
    <t>A549</t>
  </si>
  <si>
    <t>煙突の先端の立ち上がりの状況（密閉型燃焼器具の煙突を除く。）</t>
    <phoneticPr fontId="3"/>
  </si>
  <si>
    <t>自然換気設備　</t>
    <phoneticPr fontId="3"/>
  </si>
  <si>
    <t>AU533</t>
  </si>
  <si>
    <t>A512</t>
  </si>
  <si>
    <t>2(8)</t>
    <phoneticPr fontId="3"/>
  </si>
  <si>
    <t>煙突等への防火ダンパー、風道等の設置の状況</t>
    <phoneticPr fontId="3"/>
  </si>
  <si>
    <t>AU510</t>
  </si>
  <si>
    <t>A489</t>
  </si>
  <si>
    <t>2(7)</t>
    <phoneticPr fontId="3"/>
  </si>
  <si>
    <t>排気筒及び煙突と可燃物、電線等との離隔距離</t>
    <phoneticPr fontId="3"/>
  </si>
  <si>
    <t>AU473</t>
  </si>
  <si>
    <t>A452</t>
  </si>
  <si>
    <t>2(6)</t>
    <phoneticPr fontId="3"/>
  </si>
  <si>
    <t>排気筒及び煙突の断熱の状況</t>
    <phoneticPr fontId="3"/>
  </si>
  <si>
    <t>AU450</t>
  </si>
  <si>
    <t>A429</t>
  </si>
  <si>
    <t>2(5)</t>
    <phoneticPr fontId="3"/>
  </si>
  <si>
    <t>給気口、給気筒、排気口、排気筒、排気フード及び煙突の設置の状況</t>
    <phoneticPr fontId="3"/>
  </si>
  <si>
    <t>AU413</t>
  </si>
  <si>
    <t>A392</t>
  </si>
  <si>
    <t>2(4)</t>
    <phoneticPr fontId="3"/>
  </si>
  <si>
    <t>給気口、排気口及び排気フードの位置</t>
    <phoneticPr fontId="3"/>
  </si>
  <si>
    <t>AU390</t>
  </si>
  <si>
    <t>A369</t>
  </si>
  <si>
    <t>2(3)</t>
    <phoneticPr fontId="3"/>
  </si>
  <si>
    <t>給気口、給気筒、排気口、排気筒、排気フード及び煙突の大きさ</t>
    <phoneticPr fontId="3"/>
  </si>
  <si>
    <t>AU353</t>
  </si>
  <si>
    <t>A332</t>
  </si>
  <si>
    <t>2(2)</t>
    <phoneticPr fontId="3"/>
  </si>
  <si>
    <t>排気筒、排気フード及び煙突の取付けの状況</t>
    <phoneticPr fontId="3"/>
  </si>
  <si>
    <t>AU330</t>
  </si>
  <si>
    <t>A309</t>
  </si>
  <si>
    <t>2(1)</t>
    <phoneticPr fontId="3"/>
  </si>
  <si>
    <t>排気筒、排気フード及び煙突の材質</t>
    <phoneticPr fontId="3"/>
  </si>
  <si>
    <t>自然換気設備及び機械換気設備</t>
    <rPh sb="0" eb="2">
      <t>シゼン</t>
    </rPh>
    <rPh sb="2" eb="4">
      <t>カンキ</t>
    </rPh>
    <rPh sb="4" eb="6">
      <t>セツビ</t>
    </rPh>
    <rPh sb="6" eb="7">
      <t>オヨ</t>
    </rPh>
    <rPh sb="8" eb="10">
      <t>キカイ</t>
    </rPh>
    <rPh sb="10" eb="12">
      <t>カンキ</t>
    </rPh>
    <rPh sb="12" eb="14">
      <t>セツビ</t>
    </rPh>
    <phoneticPr fontId="3"/>
  </si>
  <si>
    <t>関連写真添付　リンク指定先一覧</t>
    <rPh sb="0" eb="4">
      <t>カンレンシャシン</t>
    </rPh>
    <rPh sb="4" eb="6">
      <t>テンプ</t>
    </rPh>
    <rPh sb="10" eb="13">
      <t>シテイサキ</t>
    </rPh>
    <rPh sb="13" eb="15">
      <t>イチラン</t>
    </rPh>
    <phoneticPr fontId="3"/>
  </si>
  <si>
    <t>換気設備を設けるべき調理室等</t>
    <rPh sb="0" eb="2">
      <t>カンキ</t>
    </rPh>
    <rPh sb="2" eb="4">
      <t>セツビ</t>
    </rPh>
    <rPh sb="5" eb="6">
      <t>モウ</t>
    </rPh>
    <rPh sb="10" eb="13">
      <t>チョウリシツ</t>
    </rPh>
    <rPh sb="13" eb="14">
      <t>トウ</t>
    </rPh>
    <phoneticPr fontId="3"/>
  </si>
  <si>
    <t>AU173</t>
  </si>
  <si>
    <t>A152</t>
  </si>
  <si>
    <t>1(5)</t>
  </si>
  <si>
    <t>各居室の気流</t>
    <phoneticPr fontId="3"/>
  </si>
  <si>
    <t>各居室の二酸化炭素含有率</t>
    <phoneticPr fontId="3"/>
  </si>
  <si>
    <t>AU150</t>
  </si>
  <si>
    <t>A19</t>
  </si>
  <si>
    <t>1(4)</t>
  </si>
  <si>
    <t>各居室の一酸化炭素含有率　　　</t>
    <phoneticPr fontId="3"/>
  </si>
  <si>
    <t>AU73</t>
  </si>
  <si>
    <t>A92</t>
  </si>
  <si>
    <t>1(3)</t>
  </si>
  <si>
    <t>各居室の浮遊粉じん量</t>
    <phoneticPr fontId="3"/>
  </si>
  <si>
    <t>AU90</t>
  </si>
  <si>
    <t>A69</t>
  </si>
  <si>
    <t>1(2)</t>
  </si>
  <si>
    <t>各居室の相対湿度</t>
    <phoneticPr fontId="3"/>
  </si>
  <si>
    <t>AU54</t>
  </si>
  <si>
    <t>A33</t>
  </si>
  <si>
    <t>1(1)</t>
  </si>
  <si>
    <t>各居室の温度</t>
    <phoneticPr fontId="3"/>
  </si>
  <si>
    <t>空気調和設備の性能　</t>
    <rPh sb="0" eb="2">
      <t>クウキ</t>
    </rPh>
    <rPh sb="2" eb="4">
      <t>チョウワ</t>
    </rPh>
    <rPh sb="4" eb="6">
      <t>セツビ</t>
    </rPh>
    <rPh sb="7" eb="9">
      <t>セイノウ</t>
    </rPh>
    <phoneticPr fontId="3"/>
  </si>
  <si>
    <t>冷却塔と建築物の他の部分との離隔距離</t>
    <phoneticPr fontId="3"/>
  </si>
  <si>
    <t>空気ろ過器の点検口</t>
    <phoneticPr fontId="3"/>
  </si>
  <si>
    <t>空気調和設備の運転の状況</t>
    <phoneticPr fontId="3"/>
  </si>
  <si>
    <t>空気調和設備及び配管の劣化及び損傷の状況</t>
    <phoneticPr fontId="3"/>
  </si>
  <si>
    <t>空気調和設備の設置の状況</t>
    <phoneticPr fontId="3"/>
  </si>
  <si>
    <t>空気調和設備の主要機器及び配管の外観</t>
    <phoneticPr fontId="3"/>
  </si>
  <si>
    <t>中央管理方式の空気調和設備　　　</t>
    <phoneticPr fontId="3"/>
  </si>
  <si>
    <t>中央管理室における制御及び作動状態の監視の状況</t>
    <phoneticPr fontId="3"/>
  </si>
  <si>
    <t>各居室の換気量　　　</t>
    <phoneticPr fontId="3"/>
  </si>
  <si>
    <t>機械換気設備（中央管理方式の空気調和設備を含む。）の性能　　</t>
    <rPh sb="0" eb="2">
      <t>キカイ</t>
    </rPh>
    <rPh sb="2" eb="4">
      <t>カンキ</t>
    </rPh>
    <rPh sb="4" eb="6">
      <t>セツビ</t>
    </rPh>
    <rPh sb="7" eb="9">
      <t>チュウオウ</t>
    </rPh>
    <rPh sb="9" eb="11">
      <t>カンリ</t>
    </rPh>
    <rPh sb="11" eb="13">
      <t>ホウシキ</t>
    </rPh>
    <rPh sb="14" eb="16">
      <t>クウキ</t>
    </rPh>
    <rPh sb="16" eb="18">
      <t>チョウワ</t>
    </rPh>
    <rPh sb="18" eb="20">
      <t>セツビ</t>
    </rPh>
    <rPh sb="21" eb="22">
      <t>フク</t>
    </rPh>
    <rPh sb="26" eb="28">
      <t>セイノウ</t>
    </rPh>
    <phoneticPr fontId="3"/>
  </si>
  <si>
    <t>風道の材質</t>
    <phoneticPr fontId="3"/>
  </si>
  <si>
    <t>風道の取付けの状況</t>
    <phoneticPr fontId="3"/>
  </si>
  <si>
    <t>各居室の給気口及び排気口の取付けの状況</t>
    <phoneticPr fontId="3"/>
  </si>
  <si>
    <t>各居室の給気口及び排気口の設置位置</t>
    <phoneticPr fontId="3"/>
  </si>
  <si>
    <t>―対象外</t>
  </si>
  <si>
    <t xml:space="preserve">機械換気設備(中央管理方式の空気調和設備を含む。）の外観       </t>
    <phoneticPr fontId="3"/>
  </si>
  <si>
    <t>　/無</t>
    <phoneticPr fontId="3"/>
  </si>
  <si>
    <t>　/月</t>
    <phoneticPr fontId="3"/>
  </si>
  <si>
    <t>未定/年</t>
    <rPh sb="0" eb="2">
      <t>ミテイ</t>
    </rPh>
    <phoneticPr fontId="3"/>
  </si>
  <si>
    <t>未来の直近</t>
    <rPh sb="0" eb="2">
      <t>ミライ</t>
    </rPh>
    <rPh sb="3" eb="5">
      <t>チョッキン</t>
    </rPh>
    <phoneticPr fontId="3"/>
  </si>
  <si>
    <t>既存不適格</t>
    <rPh sb="0" eb="5">
      <t>キゾンフテキカク</t>
    </rPh>
    <phoneticPr fontId="3"/>
  </si>
  <si>
    <t>要是正</t>
    <rPh sb="0" eb="3">
      <t>ヨウゼセイ</t>
    </rPh>
    <phoneticPr fontId="3"/>
  </si>
  <si>
    <t>報告書１面5欄用</t>
    <rPh sb="0" eb="3">
      <t>ホウコクショ</t>
    </rPh>
    <rPh sb="4" eb="5">
      <t>メン</t>
    </rPh>
    <rPh sb="6" eb="7">
      <t>ラン</t>
    </rPh>
    <rPh sb="7" eb="8">
      <t>ヨウ</t>
    </rPh>
    <phoneticPr fontId="3"/>
  </si>
  <si>
    <t>線引き</t>
  </si>
  <si>
    <t>担当者番号</t>
  </si>
  <si>
    <t>既存不適格</t>
  </si>
  <si>
    <t>要是正</t>
  </si>
  <si>
    <t>指摘なし</t>
  </si>
  <si>
    <t>AU31</t>
  </si>
  <si>
    <t>A10</t>
  </si>
  <si>
    <t>法第28条第2項又は第3項に基づき換気設備が設けられた居室（換気設備を設けるべき調理室等を除く。）</t>
    <rPh sb="0" eb="1">
      <t>ホウ</t>
    </rPh>
    <rPh sb="1" eb="2">
      <t>ダイ</t>
    </rPh>
    <rPh sb="4" eb="5">
      <t>ジョウ</t>
    </rPh>
    <rPh sb="5" eb="6">
      <t>ダイ</t>
    </rPh>
    <rPh sb="7" eb="8">
      <t>コウ</t>
    </rPh>
    <rPh sb="8" eb="9">
      <t>マタ</t>
    </rPh>
    <rPh sb="10" eb="11">
      <t>ダイ</t>
    </rPh>
    <rPh sb="12" eb="13">
      <t>コウ</t>
    </rPh>
    <rPh sb="14" eb="15">
      <t>モト</t>
    </rPh>
    <rPh sb="17" eb="19">
      <t>カンキ</t>
    </rPh>
    <rPh sb="19" eb="21">
      <t>セツビ</t>
    </rPh>
    <rPh sb="22" eb="23">
      <t>モウ</t>
    </rPh>
    <rPh sb="27" eb="29">
      <t>キョシツ</t>
    </rPh>
    <rPh sb="30" eb="32">
      <t>カンキ</t>
    </rPh>
    <rPh sb="32" eb="34">
      <t>セツビ</t>
    </rPh>
    <rPh sb="35" eb="36">
      <t>モウ</t>
    </rPh>
    <rPh sb="40" eb="43">
      <t>チョウリシツ</t>
    </rPh>
    <rPh sb="43" eb="44">
      <t>トウ</t>
    </rPh>
    <rPh sb="45" eb="46">
      <t>ノゾ</t>
    </rPh>
    <phoneticPr fontId="3"/>
  </si>
  <si>
    <t>既存不適格のみの場合</t>
    <rPh sb="0" eb="5">
      <t>キゾンフテキカク</t>
    </rPh>
    <rPh sb="8" eb="10">
      <t>バアイ</t>
    </rPh>
    <phoneticPr fontId="3"/>
  </si>
  <si>
    <t>要是正ありの場合</t>
    <rPh sb="0" eb="3">
      <t>ヨウゼセイ</t>
    </rPh>
    <rPh sb="6" eb="8">
      <t>バアイ</t>
    </rPh>
    <phoneticPr fontId="3"/>
  </si>
  <si>
    <t>項目
要是正＆
既存不適格</t>
    <rPh sb="0" eb="2">
      <t>コウモク</t>
    </rPh>
    <rPh sb="4" eb="7">
      <t>ヨウゼセイ</t>
    </rPh>
    <rPh sb="9" eb="14">
      <t>キゾンフテキカク</t>
    </rPh>
    <phoneticPr fontId="3"/>
  </si>
  <si>
    <t>△既存不適格</t>
  </si>
  <si>
    <t>○指摘なし</t>
  </si>
  <si>
    <t>×要是正（既存不適格以外）</t>
  </si>
  <si>
    <t>選択肢候補5</t>
    <rPh sb="0" eb="3">
      <t>センタクシ</t>
    </rPh>
    <rPh sb="3" eb="5">
      <t>コウホ</t>
    </rPh>
    <phoneticPr fontId="3"/>
  </si>
  <si>
    <t>選択肢候補4</t>
    <rPh sb="0" eb="3">
      <t>センタクシ</t>
    </rPh>
    <rPh sb="3" eb="5">
      <t>コウホ</t>
    </rPh>
    <phoneticPr fontId="3"/>
  </si>
  <si>
    <t>選択肢候補3</t>
    <rPh sb="0" eb="3">
      <t>センタクシ</t>
    </rPh>
    <rPh sb="3" eb="5">
      <t>コウホ</t>
    </rPh>
    <phoneticPr fontId="3"/>
  </si>
  <si>
    <t>選択肢候補2</t>
    <rPh sb="0" eb="3">
      <t>センタクシ</t>
    </rPh>
    <rPh sb="3" eb="5">
      <t>コウホ</t>
    </rPh>
    <phoneticPr fontId="3"/>
  </si>
  <si>
    <t>選択肢候補1</t>
    <rPh sb="0" eb="3">
      <t>センタクシ</t>
    </rPh>
    <rPh sb="3" eb="5">
      <t>コウホ</t>
    </rPh>
    <phoneticPr fontId="3"/>
  </si>
  <si>
    <t>配列関数（セルを選択した際はCtrl+Shift+Enterで）</t>
    <rPh sb="0" eb="4">
      <t>ハイレツカンスウ</t>
    </rPh>
    <rPh sb="8" eb="10">
      <t>センタク</t>
    </rPh>
    <rPh sb="12" eb="13">
      <t>サイ</t>
    </rPh>
    <phoneticPr fontId="3"/>
  </si>
  <si>
    <t>報告書　第一面5</t>
    <rPh sb="5" eb="6">
      <t>イチ</t>
    </rPh>
    <rPh sb="6" eb="7">
      <t>メン</t>
    </rPh>
    <phoneticPr fontId="3"/>
  </si>
  <si>
    <t>報告書　第三面別紙</t>
    <phoneticPr fontId="3"/>
  </si>
  <si>
    <t>チェックボックス</t>
    <phoneticPr fontId="3"/>
  </si>
  <si>
    <t>レ</t>
    <phoneticPr fontId="3"/>
  </si>
  <si>
    <t>関数2</t>
    <rPh sb="0" eb="2">
      <t>カンスウ</t>
    </rPh>
    <phoneticPr fontId="3"/>
  </si>
  <si>
    <t>関数1</t>
    <rPh sb="0" eb="2">
      <t>カンスウ</t>
    </rPh>
    <phoneticPr fontId="3"/>
  </si>
  <si>
    <t>　要是正とされた検査項目等（既存不適格の場合を除く。）については、要是正とされた部分を撮影した写真を別添の様式に従い添付してください。</t>
    <rPh sb="10" eb="12">
      <t>コウモク</t>
    </rPh>
    <phoneticPr fontId="3"/>
  </si>
  <si>
    <t>　「特記事項」は、検査の結果、要是正の指摘があった場合のほか、指摘がない場合にあっても特記すべき事項がある場合に、該当する検査項目等の番号、検査項目等を記入し、「指摘の具体的内容等」欄に指摘又は特記すべき事項の具体的内容を記入するとともに、改善済みの場合及び改善策が明らかになっている場合は「改善策の具体的内容等」欄にその内容を記入し、改善した場合は「改善（予定）年月」欄に当該年月を記入し、改善予定年月が明らかになっている場合は「改善（予定）年月」欄に当該年月を（　）書きで記入してください。</t>
    <phoneticPr fontId="3"/>
  </si>
  <si>
    <t>始動及び停止並びに運転の状況</t>
    <rPh sb="2" eb="4">
      <t>オ</t>
    </rPh>
    <rPh sb="6" eb="7">
      <t>ナラ</t>
    </rPh>
    <rPh sb="9" eb="11">
      <t>ウンテン</t>
    </rPh>
    <rPh sb="12" eb="14">
      <t>ジョウキョウ</t>
    </rPh>
    <phoneticPr fontId="3"/>
  </si>
  <si>
    <t>直結エンジンの性能</t>
    <phoneticPr fontId="3"/>
  </si>
  <si>
    <t>4(25)</t>
  </si>
  <si>
    <t>絶縁抵抗</t>
    <phoneticPr fontId="3"/>
  </si>
  <si>
    <t>4(24)</t>
  </si>
  <si>
    <t>接地線の接続の状況</t>
    <rPh sb="4" eb="6">
      <t>セツゾク</t>
    </rPh>
    <rPh sb="7" eb="9">
      <t>ジョウキョウ</t>
    </rPh>
    <phoneticPr fontId="3"/>
  </si>
  <si>
    <t>4(23)</t>
  </si>
  <si>
    <t>Ｖベルト</t>
    <phoneticPr fontId="3"/>
  </si>
  <si>
    <t>4(22)</t>
  </si>
  <si>
    <t>給気部及び排気管の取付けの状況</t>
    <rPh sb="2" eb="3">
      <t>ブ</t>
    </rPh>
    <rPh sb="3" eb="5">
      <t>オ</t>
    </rPh>
    <rPh sb="13" eb="15">
      <t>ジョウキョウ</t>
    </rPh>
    <phoneticPr fontId="3"/>
  </si>
  <si>
    <t>4(21)</t>
  </si>
  <si>
    <t>計器類及びランプ類の指示及び点灯の状況</t>
    <phoneticPr fontId="3"/>
  </si>
  <si>
    <t>4(20)</t>
  </si>
  <si>
    <t>セル始動用蓄電池及び電気ケーブルの接続の状況</t>
    <rPh sb="10" eb="12">
      <t>デンキ</t>
    </rPh>
    <phoneticPr fontId="3"/>
  </si>
  <si>
    <t>4(19)</t>
  </si>
  <si>
    <t>燃料油、潤滑油及び冷却水の状況</t>
    <rPh sb="0" eb="2">
      <t>ネンリョウ</t>
    </rPh>
    <rPh sb="2" eb="3">
      <t>アブラ</t>
    </rPh>
    <rPh sb="7" eb="9">
      <t>オ</t>
    </rPh>
    <rPh sb="9" eb="12">
      <t>レイキャクスイ</t>
    </rPh>
    <rPh sb="13" eb="15">
      <t>ジョウキョウ</t>
    </rPh>
    <phoneticPr fontId="3"/>
  </si>
  <si>
    <t>4(18)</t>
  </si>
  <si>
    <t>直結エンジンの設置の状況</t>
    <rPh sb="0" eb="2">
      <t>チョッケツ</t>
    </rPh>
    <rPh sb="7" eb="9">
      <t>セッチ</t>
    </rPh>
    <rPh sb="10" eb="12">
      <t>ジョウキョウ</t>
    </rPh>
    <phoneticPr fontId="3"/>
  </si>
  <si>
    <t>直結エンジンの外観</t>
    <phoneticPr fontId="3"/>
  </si>
  <si>
    <t>直結エンジン</t>
    <phoneticPr fontId="3"/>
  </si>
  <si>
    <t>4(17)</t>
  </si>
  <si>
    <t>コンプレッサー、燃料ポンプ、冷却水ポンプ等の補機類の作動の状況</t>
    <rPh sb="29" eb="31">
      <t>ジョウキョウ</t>
    </rPh>
    <phoneticPr fontId="3"/>
  </si>
  <si>
    <t>4(16)</t>
  </si>
  <si>
    <t>排気の状況</t>
    <rPh sb="3" eb="5">
      <t>ジョウキョウ</t>
    </rPh>
    <phoneticPr fontId="3"/>
  </si>
  <si>
    <t>4(15)</t>
  </si>
  <si>
    <t>運転の状況</t>
    <rPh sb="0" eb="2">
      <t>ウンテン</t>
    </rPh>
    <rPh sb="3" eb="5">
      <t>ジョウキョウ</t>
    </rPh>
    <phoneticPr fontId="3"/>
  </si>
  <si>
    <t>4(14)</t>
  </si>
  <si>
    <t>始動の状況</t>
    <rPh sb="3" eb="5">
      <t>ジョウキョウ</t>
    </rPh>
    <phoneticPr fontId="3"/>
  </si>
  <si>
    <t>4(13)</t>
  </si>
  <si>
    <t>電源の切替えの状況</t>
    <rPh sb="7" eb="9">
      <t>ジョウキョウ</t>
    </rPh>
    <phoneticPr fontId="3"/>
  </si>
  <si>
    <t>自家用発電装置の性能</t>
    <phoneticPr fontId="3"/>
  </si>
  <si>
    <t>4(12)</t>
  </si>
  <si>
    <t>4(11)</t>
  </si>
  <si>
    <t>4(10)</t>
  </si>
  <si>
    <t>自家用発電機室の給排気の状況（屋内に設置されている場合に限る。）</t>
    <rPh sb="0" eb="3">
      <t>ジカヨウ</t>
    </rPh>
    <rPh sb="3" eb="6">
      <t>ハツデンキ</t>
    </rPh>
    <rPh sb="6" eb="7">
      <t>シツ</t>
    </rPh>
    <rPh sb="8" eb="11">
      <t>キュウハイキ</t>
    </rPh>
    <rPh sb="12" eb="14">
      <t>ジョウキョウ</t>
    </rPh>
    <rPh sb="15" eb="17">
      <t>オクナイ</t>
    </rPh>
    <rPh sb="18" eb="20">
      <t>セッチ</t>
    </rPh>
    <rPh sb="25" eb="27">
      <t>バアイ</t>
    </rPh>
    <rPh sb="28" eb="29">
      <t>カギ</t>
    </rPh>
    <phoneticPr fontId="3"/>
  </si>
  <si>
    <t>4(9)</t>
  </si>
  <si>
    <t>自家用発電装置の取付けの状況</t>
    <rPh sb="8" eb="9">
      <t>ト</t>
    </rPh>
    <rPh sb="9" eb="10">
      <t>ツ</t>
    </rPh>
    <rPh sb="12" eb="14">
      <t>ジョウキョウ</t>
    </rPh>
    <phoneticPr fontId="3"/>
  </si>
  <si>
    <t>4(8)</t>
  </si>
  <si>
    <t>計器類及びランプ類の指示及び点灯の状況</t>
    <rPh sb="3" eb="5">
      <t>オ</t>
    </rPh>
    <rPh sb="12" eb="14">
      <t>オ</t>
    </rPh>
    <rPh sb="17" eb="19">
      <t>ジョウキョウ</t>
    </rPh>
    <phoneticPr fontId="3"/>
  </si>
  <si>
    <t>4(7)</t>
  </si>
  <si>
    <t>燃料及び冷却水の漏洩の状況</t>
    <rPh sb="11" eb="13">
      <t>ジョウキョウ</t>
    </rPh>
    <phoneticPr fontId="3"/>
  </si>
  <si>
    <t>4(6)</t>
  </si>
  <si>
    <t>セル始動用蓄電池及び電気ケーブルの接続の状況</t>
    <rPh sb="8" eb="9">
      <t>オヨ</t>
    </rPh>
    <rPh sb="10" eb="12">
      <t>デンキ</t>
    </rPh>
    <phoneticPr fontId="3"/>
  </si>
  <si>
    <t>4(5)</t>
  </si>
  <si>
    <t>始動用の空気槽の圧力</t>
    <rPh sb="0" eb="3">
      <t>シドウヨウ</t>
    </rPh>
    <phoneticPr fontId="3"/>
  </si>
  <si>
    <t>4(4)</t>
  </si>
  <si>
    <t>燃料油、潤滑油及び冷却水の状況</t>
    <rPh sb="7" eb="9">
      <t>オ</t>
    </rPh>
    <rPh sb="13" eb="15">
      <t>ジョウキョウ</t>
    </rPh>
    <phoneticPr fontId="3"/>
  </si>
  <si>
    <t>4(3)</t>
  </si>
  <si>
    <t>発電機及び原動機の状況</t>
    <rPh sb="9" eb="11">
      <t>ジョウキョウ</t>
    </rPh>
    <phoneticPr fontId="3"/>
  </si>
  <si>
    <t>4(2)</t>
  </si>
  <si>
    <t>発電機の発電容量</t>
    <phoneticPr fontId="3"/>
  </si>
  <si>
    <t>4(1)</t>
  </si>
  <si>
    <t>自家用発電機室の防火区画等の貫通措置の状況</t>
    <rPh sb="8" eb="10">
      <t>ボウカ</t>
    </rPh>
    <rPh sb="10" eb="12">
      <t>クカク</t>
    </rPh>
    <rPh sb="12" eb="13">
      <t>トウ</t>
    </rPh>
    <rPh sb="14" eb="16">
      <t>カンツウ</t>
    </rPh>
    <rPh sb="16" eb="18">
      <t>ソチ</t>
    </rPh>
    <rPh sb="19" eb="21">
      <t>ジョウキョウ</t>
    </rPh>
    <phoneticPr fontId="3"/>
  </si>
  <si>
    <t>自家用発電装置等の状況</t>
    <phoneticPr fontId="3"/>
  </si>
  <si>
    <t>自家用発電装置</t>
    <phoneticPr fontId="3"/>
  </si>
  <si>
    <t>中央管理室における制御及び作動状態の監視の状況</t>
    <rPh sb="4" eb="5">
      <t>シツ</t>
    </rPh>
    <rPh sb="11" eb="12">
      <t>オヨ</t>
    </rPh>
    <rPh sb="15" eb="17">
      <t>ジョウタイ</t>
    </rPh>
    <rPh sb="18" eb="20">
      <t>カンシ</t>
    </rPh>
    <rPh sb="21" eb="23">
      <t>ジョウキョウ</t>
    </rPh>
    <phoneticPr fontId="2"/>
  </si>
  <si>
    <t>可動防煙壁の防煙区画</t>
    <rPh sb="0" eb="2">
      <t>カドウ</t>
    </rPh>
    <rPh sb="2" eb="4">
      <t>ボウエン</t>
    </rPh>
    <rPh sb="4" eb="5">
      <t>カベ</t>
    </rPh>
    <rPh sb="6" eb="8">
      <t>ボウエン</t>
    </rPh>
    <rPh sb="8" eb="10">
      <t>クカク</t>
    </rPh>
    <phoneticPr fontId="2"/>
  </si>
  <si>
    <t>可動防煙壁の材質</t>
    <rPh sb="0" eb="2">
      <t>カドウ</t>
    </rPh>
    <rPh sb="7" eb="8">
      <t>シツ</t>
    </rPh>
    <phoneticPr fontId="2"/>
  </si>
  <si>
    <t>煙感知器による連動の状況</t>
    <rPh sb="10" eb="12">
      <t>ジョウキョウ</t>
    </rPh>
    <phoneticPr fontId="2"/>
  </si>
  <si>
    <t>手動降下装置による連動の状況</t>
    <rPh sb="9" eb="11">
      <t>レンドウ</t>
    </rPh>
    <rPh sb="12" eb="14">
      <t>ジョウキョウ</t>
    </rPh>
    <phoneticPr fontId="2"/>
  </si>
  <si>
    <t>手動降下装置の作動の状況</t>
    <rPh sb="7" eb="9">
      <t>サドウ</t>
    </rPh>
    <rPh sb="10" eb="12">
      <t>ジョウキョウ</t>
    </rPh>
    <phoneticPr fontId="2"/>
  </si>
  <si>
    <t>可動防煙壁</t>
    <phoneticPr fontId="3"/>
  </si>
  <si>
    <t>圧力調整装置の作動の状況</t>
    <rPh sb="0" eb="2">
      <t>アツリョク</t>
    </rPh>
    <rPh sb="2" eb="4">
      <t>チョウセイ</t>
    </rPh>
    <rPh sb="4" eb="6">
      <t>ソウチ</t>
    </rPh>
    <rPh sb="7" eb="9">
      <t>サドウ</t>
    </rPh>
    <rPh sb="10" eb="12">
      <t>ジョウキョウ</t>
    </rPh>
    <phoneticPr fontId="3"/>
  </si>
  <si>
    <t>圧力調整装置の性能</t>
    <phoneticPr fontId="3"/>
  </si>
  <si>
    <t>圧力調整装置の取付けの状況</t>
    <rPh sb="0" eb="2">
      <t>アツリョク</t>
    </rPh>
    <rPh sb="2" eb="4">
      <t>チョウセイ</t>
    </rPh>
    <rPh sb="4" eb="6">
      <t>ソウチ</t>
    </rPh>
    <rPh sb="7" eb="9">
      <t>トリツ</t>
    </rPh>
    <rPh sb="11" eb="13">
      <t>ジョウキョウ</t>
    </rPh>
    <phoneticPr fontId="3"/>
  </si>
  <si>
    <t>圧力調整装置の周囲の状況</t>
    <rPh sb="0" eb="2">
      <t>アツリョク</t>
    </rPh>
    <rPh sb="2" eb="4">
      <t>チョウセイ</t>
    </rPh>
    <rPh sb="4" eb="6">
      <t>ソウチ</t>
    </rPh>
    <rPh sb="7" eb="9">
      <t>シュウイ</t>
    </rPh>
    <rPh sb="10" eb="12">
      <t>ジョウキョウ</t>
    </rPh>
    <phoneticPr fontId="3"/>
  </si>
  <si>
    <t>圧力調整装置の大きさ及び位置</t>
    <rPh sb="0" eb="2">
      <t>アツリョク</t>
    </rPh>
    <rPh sb="2" eb="4">
      <t>チョウセイ</t>
    </rPh>
    <rPh sb="4" eb="6">
      <t>ソウチ</t>
    </rPh>
    <rPh sb="7" eb="8">
      <t>オオ</t>
    </rPh>
    <rPh sb="10" eb="11">
      <t>オヨ</t>
    </rPh>
    <rPh sb="12" eb="14">
      <t>イチ</t>
    </rPh>
    <phoneticPr fontId="3"/>
  </si>
  <si>
    <t>圧力調整装置の外観</t>
    <phoneticPr fontId="3"/>
  </si>
  <si>
    <t>空気逃し口の作動の状況</t>
    <rPh sb="0" eb="2">
      <t>クウキ</t>
    </rPh>
    <rPh sb="2" eb="3">
      <t>ノガ</t>
    </rPh>
    <rPh sb="4" eb="5">
      <t>グチ</t>
    </rPh>
    <rPh sb="6" eb="8">
      <t>サドウ</t>
    </rPh>
    <rPh sb="9" eb="11">
      <t>ジョウキョウ</t>
    </rPh>
    <phoneticPr fontId="3"/>
  </si>
  <si>
    <t>空気逃し口の性能</t>
    <phoneticPr fontId="3"/>
  </si>
  <si>
    <t>空気逃し口の取付けの状況</t>
    <rPh sb="0" eb="2">
      <t>クウキ</t>
    </rPh>
    <rPh sb="2" eb="3">
      <t>ノガ</t>
    </rPh>
    <rPh sb="4" eb="5">
      <t>グチ</t>
    </rPh>
    <rPh sb="6" eb="8">
      <t>トリツケ</t>
    </rPh>
    <rPh sb="10" eb="12">
      <t>ジョウキョウ</t>
    </rPh>
    <phoneticPr fontId="3"/>
  </si>
  <si>
    <t>空気逃し口の周囲の状況</t>
    <rPh sb="0" eb="2">
      <t>クウキ</t>
    </rPh>
    <rPh sb="2" eb="3">
      <t>ノガ</t>
    </rPh>
    <rPh sb="4" eb="5">
      <t>グチ</t>
    </rPh>
    <rPh sb="6" eb="8">
      <t>シュウイ</t>
    </rPh>
    <rPh sb="9" eb="11">
      <t>ジョウキョウ</t>
    </rPh>
    <phoneticPr fontId="3"/>
  </si>
  <si>
    <t>空気逃し口の大きさ及び位置</t>
    <rPh sb="2" eb="3">
      <t>ノガ</t>
    </rPh>
    <rPh sb="4" eb="5">
      <t>グチ</t>
    </rPh>
    <rPh sb="6" eb="7">
      <t>オオ</t>
    </rPh>
    <rPh sb="9" eb="10">
      <t>オヨ</t>
    </rPh>
    <rPh sb="11" eb="13">
      <t>イチ</t>
    </rPh>
    <phoneticPr fontId="3"/>
  </si>
  <si>
    <t>空気逃し口の外観</t>
    <phoneticPr fontId="3"/>
  </si>
  <si>
    <t>遮煙開口部の排出風速</t>
    <rPh sb="0" eb="1">
      <t>シャ</t>
    </rPh>
    <rPh sb="1" eb="2">
      <t>ケムリ</t>
    </rPh>
    <rPh sb="2" eb="5">
      <t>カイコウブ</t>
    </rPh>
    <rPh sb="6" eb="8">
      <t>ハイシュツ</t>
    </rPh>
    <rPh sb="8" eb="10">
      <t>フウソク</t>
    </rPh>
    <phoneticPr fontId="3"/>
  </si>
  <si>
    <t>遮煙開口部の性能</t>
    <phoneticPr fontId="3"/>
  </si>
  <si>
    <t>屋外に設置された吸込口への雨水等の防止措置の状況</t>
    <rPh sb="0" eb="2">
      <t>オクガイ</t>
    </rPh>
    <rPh sb="3" eb="5">
      <t>セッチ</t>
    </rPh>
    <rPh sb="8" eb="10">
      <t>スイコ</t>
    </rPh>
    <rPh sb="10" eb="11">
      <t>グチ</t>
    </rPh>
    <rPh sb="13" eb="15">
      <t>ウスイ</t>
    </rPh>
    <rPh sb="15" eb="16">
      <t>ナド</t>
    </rPh>
    <rPh sb="17" eb="19">
      <t>ボウシ</t>
    </rPh>
    <rPh sb="19" eb="21">
      <t>ソチ</t>
    </rPh>
    <rPh sb="22" eb="24">
      <t>ジョウキョウ</t>
    </rPh>
    <phoneticPr fontId="3"/>
  </si>
  <si>
    <t>吸込口の周囲の状況</t>
    <rPh sb="0" eb="2">
      <t>スイコ</t>
    </rPh>
    <rPh sb="2" eb="3">
      <t>グチ</t>
    </rPh>
    <rPh sb="4" eb="6">
      <t>シュウイ</t>
    </rPh>
    <rPh sb="7" eb="9">
      <t>ジョウキョウ</t>
    </rPh>
    <phoneticPr fontId="3"/>
  </si>
  <si>
    <t>吸込口の設置位置</t>
    <rPh sb="0" eb="2">
      <t>スイコ</t>
    </rPh>
    <rPh sb="2" eb="3">
      <t>クチ</t>
    </rPh>
    <rPh sb="4" eb="6">
      <t>セッチ</t>
    </rPh>
    <rPh sb="6" eb="8">
      <t>イチ</t>
    </rPh>
    <phoneticPr fontId="3"/>
  </si>
  <si>
    <t>給気送風機の吸込口</t>
    <phoneticPr fontId="3"/>
  </si>
  <si>
    <t>中央管理室における制御及び作動状態の監視の状況</t>
    <rPh sb="4" eb="5">
      <t>シツ</t>
    </rPh>
    <rPh sb="9" eb="11">
      <t>セイギョ</t>
    </rPh>
    <rPh sb="11" eb="12">
      <t>オヨ</t>
    </rPh>
    <rPh sb="13" eb="15">
      <t>サドウ</t>
    </rPh>
    <rPh sb="15" eb="17">
      <t>ジョウタイ</t>
    </rPh>
    <rPh sb="18" eb="20">
      <t>カンシ</t>
    </rPh>
    <rPh sb="21" eb="23">
      <t>ジョウキョウ</t>
    </rPh>
    <phoneticPr fontId="3"/>
  </si>
  <si>
    <t>電源を必要とする給気送風機の予備電源による作動の状況</t>
    <rPh sb="0" eb="2">
      <t>デンゲン</t>
    </rPh>
    <rPh sb="3" eb="5">
      <t>ヒツヨウ</t>
    </rPh>
    <rPh sb="8" eb="10">
      <t>キュウキ</t>
    </rPh>
    <rPh sb="10" eb="13">
      <t>ソウフウキ</t>
    </rPh>
    <rPh sb="14" eb="16">
      <t>ヨビ</t>
    </rPh>
    <rPh sb="16" eb="18">
      <t>デンゲン</t>
    </rPh>
    <rPh sb="21" eb="23">
      <t>サドウ</t>
    </rPh>
    <rPh sb="24" eb="26">
      <t>ジョウキョウ</t>
    </rPh>
    <phoneticPr fontId="3"/>
  </si>
  <si>
    <t>給気送風機の作動の状況</t>
    <rPh sb="0" eb="2">
      <t>キュウキ</t>
    </rPh>
    <rPh sb="2" eb="5">
      <t>ソウフウキ</t>
    </rPh>
    <rPh sb="6" eb="8">
      <t>サドウ</t>
    </rPh>
    <rPh sb="9" eb="11">
      <t>ジョウキョウ</t>
    </rPh>
    <phoneticPr fontId="3"/>
  </si>
  <si>
    <t>給気口の開放と連動起動の状況</t>
    <rPh sb="0" eb="2">
      <t>キュウキ</t>
    </rPh>
    <rPh sb="2" eb="3">
      <t>コウ</t>
    </rPh>
    <rPh sb="4" eb="6">
      <t>カイホウ</t>
    </rPh>
    <rPh sb="7" eb="9">
      <t>レンドウ</t>
    </rPh>
    <rPh sb="9" eb="11">
      <t>キドウ</t>
    </rPh>
    <rPh sb="12" eb="14">
      <t>ジョウキョウ</t>
    </rPh>
    <phoneticPr fontId="3"/>
  </si>
  <si>
    <t>給気送風機の性能</t>
    <phoneticPr fontId="3"/>
  </si>
  <si>
    <t>給気風道との接続の状況</t>
    <rPh sb="9" eb="11">
      <t>ジョウキョウ</t>
    </rPh>
    <phoneticPr fontId="3"/>
  </si>
  <si>
    <t>給気送風機の設置の状況</t>
    <rPh sb="9" eb="11">
      <t>ジョウキョウ</t>
    </rPh>
    <phoneticPr fontId="3"/>
  </si>
  <si>
    <t>給気送風機の外観</t>
    <phoneticPr fontId="3"/>
  </si>
  <si>
    <t>給気風道の材質</t>
    <phoneticPr fontId="3"/>
  </si>
  <si>
    <t>給気風道の取付けの状況</t>
    <rPh sb="0" eb="2">
      <t>キュウキ</t>
    </rPh>
    <rPh sb="2" eb="3">
      <t>フウ</t>
    </rPh>
    <rPh sb="3" eb="4">
      <t>ドウ</t>
    </rPh>
    <rPh sb="5" eb="7">
      <t>トリツケ</t>
    </rPh>
    <rPh sb="9" eb="11">
      <t>ジョウキョウ</t>
    </rPh>
    <phoneticPr fontId="3"/>
  </si>
  <si>
    <t>給気風道の劣化及び損傷の状況</t>
    <rPh sb="0" eb="2">
      <t>キュウキ</t>
    </rPh>
    <rPh sb="2" eb="3">
      <t>フウ</t>
    </rPh>
    <rPh sb="3" eb="4">
      <t>ドウ</t>
    </rPh>
    <rPh sb="5" eb="7">
      <t>レッカ</t>
    </rPh>
    <rPh sb="7" eb="8">
      <t>オヨ</t>
    </rPh>
    <rPh sb="9" eb="11">
      <t>ソンショウ</t>
    </rPh>
    <rPh sb="12" eb="14">
      <t>ジョウキョウ</t>
    </rPh>
    <phoneticPr fontId="3"/>
  </si>
  <si>
    <t>給気風道（隠蔽部分及び埋設部分を除く。）</t>
    <phoneticPr fontId="3"/>
  </si>
  <si>
    <t>給気口の開放の状況</t>
    <rPh sb="0" eb="2">
      <t>キュウキ</t>
    </rPh>
    <rPh sb="2" eb="3">
      <t>コウ</t>
    </rPh>
    <rPh sb="4" eb="6">
      <t>カイホウ</t>
    </rPh>
    <rPh sb="7" eb="9">
      <t>ジョウキョウ</t>
    </rPh>
    <phoneticPr fontId="3"/>
  </si>
  <si>
    <t>給気口の手動開放装置による開放の状況</t>
    <rPh sb="0" eb="2">
      <t>キュウキ</t>
    </rPh>
    <rPh sb="2" eb="3">
      <t>コウ</t>
    </rPh>
    <rPh sb="4" eb="6">
      <t>シュドウ</t>
    </rPh>
    <rPh sb="6" eb="8">
      <t>カイホウ</t>
    </rPh>
    <rPh sb="8" eb="10">
      <t>ソウチ</t>
    </rPh>
    <rPh sb="13" eb="15">
      <t>カイホウ</t>
    </rPh>
    <rPh sb="16" eb="18">
      <t>ジョウキョウ</t>
    </rPh>
    <phoneticPr fontId="3"/>
  </si>
  <si>
    <t>給気口の性能</t>
    <phoneticPr fontId="3"/>
  </si>
  <si>
    <t>給気口の手動開放装置の操作方法の表示の状況</t>
    <rPh sb="0" eb="2">
      <t>キュウキ</t>
    </rPh>
    <rPh sb="2" eb="3">
      <t>コウ</t>
    </rPh>
    <rPh sb="4" eb="6">
      <t>シュドウ</t>
    </rPh>
    <rPh sb="6" eb="8">
      <t>カイホウ</t>
    </rPh>
    <rPh sb="8" eb="10">
      <t>ソウチ</t>
    </rPh>
    <rPh sb="11" eb="13">
      <t>ソウサ</t>
    </rPh>
    <rPh sb="13" eb="15">
      <t>ホウホウ</t>
    </rPh>
    <rPh sb="16" eb="18">
      <t>ヒョウジ</t>
    </rPh>
    <rPh sb="19" eb="21">
      <t>ジョウキョウ</t>
    </rPh>
    <phoneticPr fontId="3"/>
  </si>
  <si>
    <t>給気口の手動開放装置の周囲の状況</t>
    <rPh sb="0" eb="2">
      <t>キュウキ</t>
    </rPh>
    <rPh sb="2" eb="3">
      <t>コウ</t>
    </rPh>
    <rPh sb="4" eb="6">
      <t>シュドウ</t>
    </rPh>
    <rPh sb="6" eb="8">
      <t>カイホウ</t>
    </rPh>
    <rPh sb="8" eb="10">
      <t>ソウチ</t>
    </rPh>
    <rPh sb="11" eb="13">
      <t>シュウイ</t>
    </rPh>
    <rPh sb="14" eb="16">
      <t>ジョウキョウ</t>
    </rPh>
    <phoneticPr fontId="3"/>
  </si>
  <si>
    <t>給気口の取付けの状況</t>
    <rPh sb="0" eb="2">
      <t>キュウキ</t>
    </rPh>
    <rPh sb="2" eb="3">
      <t>コウ</t>
    </rPh>
    <rPh sb="4" eb="6">
      <t>トリツケ</t>
    </rPh>
    <rPh sb="8" eb="10">
      <t>ジョウキョウ</t>
    </rPh>
    <phoneticPr fontId="3"/>
  </si>
  <si>
    <t>給気口の周囲の状況</t>
    <rPh sb="0" eb="2">
      <t>キュウキ</t>
    </rPh>
    <rPh sb="2" eb="3">
      <t>コウ</t>
    </rPh>
    <rPh sb="4" eb="6">
      <t>シュウイ</t>
    </rPh>
    <rPh sb="7" eb="9">
      <t>ジョウキョウ</t>
    </rPh>
    <phoneticPr fontId="3"/>
  </si>
  <si>
    <t>給気口の外観</t>
    <phoneticPr fontId="3"/>
  </si>
  <si>
    <t>排煙風道の材質</t>
    <rPh sb="5" eb="7">
      <t>ザイシツ</t>
    </rPh>
    <phoneticPr fontId="3"/>
  </si>
  <si>
    <t>排煙風道の取付けの状況</t>
    <rPh sb="0" eb="2">
      <t>ハイエン</t>
    </rPh>
    <rPh sb="2" eb="3">
      <t>フウ</t>
    </rPh>
    <rPh sb="3" eb="4">
      <t>ドウ</t>
    </rPh>
    <rPh sb="5" eb="7">
      <t>トリツケ</t>
    </rPh>
    <rPh sb="9" eb="11">
      <t>ジョウキョウ</t>
    </rPh>
    <phoneticPr fontId="3"/>
  </si>
  <si>
    <t>排煙風道の劣化及び損傷の状況</t>
    <rPh sb="5" eb="7">
      <t>レッカ</t>
    </rPh>
    <rPh sb="7" eb="8">
      <t>オヨ</t>
    </rPh>
    <rPh sb="9" eb="11">
      <t>ソンショウ</t>
    </rPh>
    <rPh sb="12" eb="14">
      <t>ジョウキョウ</t>
    </rPh>
    <phoneticPr fontId="3"/>
  </si>
  <si>
    <t>排煙風道（隠蔽部分及び埋設部分を除く。）</t>
    <phoneticPr fontId="3"/>
  </si>
  <si>
    <t>加圧防排煙設備</t>
    <phoneticPr fontId="3"/>
  </si>
  <si>
    <t>給気口の周囲の状況</t>
    <rPh sb="0" eb="1">
      <t>キュウ</t>
    </rPh>
    <rPh sb="1" eb="2">
      <t>キ</t>
    </rPh>
    <rPh sb="2" eb="3">
      <t>クチ</t>
    </rPh>
    <rPh sb="7" eb="9">
      <t>ジョウキョウ</t>
    </rPh>
    <phoneticPr fontId="3"/>
  </si>
  <si>
    <t>排煙機、排煙口及び給気口の作動の状況</t>
    <rPh sb="0" eb="3">
      <t>ハイエンキ</t>
    </rPh>
    <rPh sb="4" eb="6">
      <t>ハイエン</t>
    </rPh>
    <rPh sb="7" eb="9">
      <t>オ</t>
    </rPh>
    <rPh sb="13" eb="15">
      <t>サドウ</t>
    </rPh>
    <rPh sb="16" eb="18">
      <t>ジョウキョウ</t>
    </rPh>
    <phoneticPr fontId="3"/>
  </si>
  <si>
    <t>特別避難階段の階段室又は付室及び非常用エレベーターの昇降路又は乗降ロビーに設ける排煙口及び給気口</t>
    <rPh sb="0" eb="2">
      <t>トクベツ</t>
    </rPh>
    <rPh sb="2" eb="4">
      <t>ヒナン</t>
    </rPh>
    <rPh sb="4" eb="6">
      <t>カイダン</t>
    </rPh>
    <rPh sb="7" eb="9">
      <t>カイダン</t>
    </rPh>
    <rPh sb="9" eb="10">
      <t>シツ</t>
    </rPh>
    <rPh sb="10" eb="11">
      <t>マタ</t>
    </rPh>
    <rPh sb="12" eb="13">
      <t>ツキ</t>
    </rPh>
    <rPh sb="13" eb="14">
      <t>シツ</t>
    </rPh>
    <rPh sb="14" eb="15">
      <t>オヨ</t>
    </rPh>
    <rPh sb="16" eb="18">
      <t>ヒジョウ</t>
    </rPh>
    <rPh sb="18" eb="19">
      <t>ヨウ</t>
    </rPh>
    <rPh sb="26" eb="28">
      <t>ショウコウ</t>
    </rPh>
    <rPh sb="28" eb="29">
      <t>ロ</t>
    </rPh>
    <rPh sb="29" eb="30">
      <t>マタ</t>
    </rPh>
    <rPh sb="31" eb="33">
      <t>ジョウコウ</t>
    </rPh>
    <rPh sb="37" eb="38">
      <t>モウ</t>
    </rPh>
    <rPh sb="40" eb="43">
      <t>ハイエンコウ</t>
    </rPh>
    <rPh sb="43" eb="44">
      <t>オヨ</t>
    </rPh>
    <rPh sb="45" eb="48">
      <t>キュウキコウ</t>
    </rPh>
    <phoneticPr fontId="3"/>
  </si>
  <si>
    <t>令第123条第３項第２号に規定する階段室又は付室、令第129条の13の３第１３項に規定する昇降路又は乗降ロビー</t>
    <rPh sb="0" eb="1">
      <t>レイ</t>
    </rPh>
    <rPh sb="1" eb="2">
      <t>ダイ</t>
    </rPh>
    <rPh sb="5" eb="6">
      <t>ジョウ</t>
    </rPh>
    <rPh sb="6" eb="7">
      <t>ダイ</t>
    </rPh>
    <rPh sb="8" eb="9">
      <t>コウ</t>
    </rPh>
    <rPh sb="9" eb="10">
      <t>ダイ</t>
    </rPh>
    <rPh sb="11" eb="12">
      <t>ゴウ</t>
    </rPh>
    <rPh sb="13" eb="15">
      <t>キテイ</t>
    </rPh>
    <rPh sb="17" eb="19">
      <t>カイダン</t>
    </rPh>
    <rPh sb="19" eb="20">
      <t>シツ</t>
    </rPh>
    <rPh sb="20" eb="21">
      <t>マタ</t>
    </rPh>
    <rPh sb="22" eb="23">
      <t>ツキ</t>
    </rPh>
    <rPh sb="23" eb="24">
      <t>シツ</t>
    </rPh>
    <rPh sb="25" eb="26">
      <t>レイ</t>
    </rPh>
    <rPh sb="26" eb="27">
      <t>ダイ</t>
    </rPh>
    <rPh sb="30" eb="31">
      <t>ジョウ</t>
    </rPh>
    <rPh sb="36" eb="37">
      <t>ダイ</t>
    </rPh>
    <rPh sb="39" eb="40">
      <t>コウ</t>
    </rPh>
    <rPh sb="41" eb="43">
      <t>キテイ</t>
    </rPh>
    <rPh sb="45" eb="47">
      <t>ショウコウ</t>
    </rPh>
    <rPh sb="47" eb="48">
      <t>ロ</t>
    </rPh>
    <rPh sb="48" eb="49">
      <t>マタ</t>
    </rPh>
    <rPh sb="50" eb="52">
      <t>ジョウコウ</t>
    </rPh>
    <phoneticPr fontId="3"/>
  </si>
  <si>
    <t>屋外に設置された吸込口への雨水等の防止措置の状況</t>
    <rPh sb="0" eb="2">
      <t>オクガイ</t>
    </rPh>
    <rPh sb="3" eb="5">
      <t>セッチ</t>
    </rPh>
    <rPh sb="13" eb="15">
      <t>アマミズ</t>
    </rPh>
    <rPh sb="15" eb="16">
      <t>トウ</t>
    </rPh>
    <rPh sb="17" eb="19">
      <t>ボウシ</t>
    </rPh>
    <rPh sb="19" eb="21">
      <t>ソチ</t>
    </rPh>
    <rPh sb="22" eb="24">
      <t>ジョウキョウ</t>
    </rPh>
    <phoneticPr fontId="2"/>
  </si>
  <si>
    <t>吸込口の周囲の状況</t>
    <rPh sb="4" eb="6">
      <t>シュウイ</t>
    </rPh>
    <rPh sb="7" eb="9">
      <t>ジョウキョウ</t>
    </rPh>
    <phoneticPr fontId="2"/>
  </si>
  <si>
    <t>吸込口の設置位置</t>
    <rPh sb="4" eb="6">
      <t>セッチ</t>
    </rPh>
    <phoneticPr fontId="2"/>
  </si>
  <si>
    <t>特殊な構造の排煙設備の給気送風機の吸込口</t>
    <phoneticPr fontId="3"/>
  </si>
  <si>
    <t>中央管理室における制御及び作動状態の監視の状況</t>
    <rPh sb="4" eb="5">
      <t>シツ</t>
    </rPh>
    <rPh sb="15" eb="17">
      <t>ジョウタイ</t>
    </rPh>
    <rPh sb="21" eb="23">
      <t>ジョウキョウ</t>
    </rPh>
    <phoneticPr fontId="2"/>
  </si>
  <si>
    <t>給気送風機の給気風量</t>
    <rPh sb="0" eb="1">
      <t>キュウ</t>
    </rPh>
    <rPh sb="1" eb="2">
      <t>キ</t>
    </rPh>
    <rPh sb="2" eb="5">
      <t>ソウフウキ</t>
    </rPh>
    <rPh sb="6" eb="7">
      <t>キュウ</t>
    </rPh>
    <rPh sb="7" eb="8">
      <t>キ</t>
    </rPh>
    <rPh sb="8" eb="10">
      <t>フウリョウ</t>
    </rPh>
    <phoneticPr fontId="2"/>
  </si>
  <si>
    <t>電源を必要とする給気送風機の予備電源による作動の状況</t>
    <rPh sb="0" eb="2">
      <t>デンゲン</t>
    </rPh>
    <rPh sb="3" eb="5">
      <t>ヒツヨウ</t>
    </rPh>
    <rPh sb="8" eb="9">
      <t>キュウ</t>
    </rPh>
    <rPh sb="9" eb="10">
      <t>キ</t>
    </rPh>
    <rPh sb="10" eb="13">
      <t>ソウフウキ</t>
    </rPh>
    <rPh sb="14" eb="16">
      <t>ヨビ</t>
    </rPh>
    <rPh sb="16" eb="18">
      <t>デンゲン</t>
    </rPh>
    <rPh sb="21" eb="23">
      <t>サドウ</t>
    </rPh>
    <rPh sb="24" eb="26">
      <t>ジョウキョウ</t>
    </rPh>
    <phoneticPr fontId="2"/>
  </si>
  <si>
    <t>作動の状況</t>
    <rPh sb="0" eb="2">
      <t>サドウ</t>
    </rPh>
    <rPh sb="3" eb="5">
      <t>ジョウキョウ</t>
    </rPh>
    <phoneticPr fontId="2"/>
  </si>
  <si>
    <t>排煙口の開放と連動起動の状況</t>
    <rPh sb="12" eb="14">
      <t>ジョウキョウ</t>
    </rPh>
    <phoneticPr fontId="2"/>
  </si>
  <si>
    <t>特殊な構造の排煙設備の給気送風機の性能</t>
    <phoneticPr fontId="3"/>
  </si>
  <si>
    <t>給気風道との接続の状況</t>
    <rPh sb="9" eb="11">
      <t>ジョウキョウ</t>
    </rPh>
    <phoneticPr fontId="2"/>
  </si>
  <si>
    <t>給気送風機の設置の状況</t>
    <rPh sb="9" eb="11">
      <t>ジョウキョウ</t>
    </rPh>
    <phoneticPr fontId="2"/>
  </si>
  <si>
    <t>特殊な構造の排煙設備の給気送風機の外観</t>
    <phoneticPr fontId="3"/>
  </si>
  <si>
    <t>防煙壁の貫通措置の状況</t>
    <rPh sb="0" eb="2">
      <t>ボウエン</t>
    </rPh>
    <rPh sb="2" eb="3">
      <t>カベ</t>
    </rPh>
    <rPh sb="4" eb="6">
      <t>カンツウ</t>
    </rPh>
    <rPh sb="9" eb="11">
      <t>ジョウキョウ</t>
    </rPh>
    <phoneticPr fontId="2"/>
  </si>
  <si>
    <t>給気風道の取付けの状況</t>
    <rPh sb="9" eb="11">
      <t>ジョウキョウ</t>
    </rPh>
    <phoneticPr fontId="2"/>
  </si>
  <si>
    <t>給気風道の材質</t>
  </si>
  <si>
    <t>給気風道の劣化及び損傷の状況</t>
    <rPh sb="5" eb="7">
      <t>レッカ</t>
    </rPh>
    <rPh sb="7" eb="8">
      <t>オヨ</t>
    </rPh>
    <rPh sb="9" eb="11">
      <t>ソンショウ</t>
    </rPh>
    <rPh sb="12" eb="14">
      <t>ジョウキョウ</t>
    </rPh>
    <phoneticPr fontId="2"/>
  </si>
  <si>
    <t>特殊な構造の排煙設備の給気風道（隠蔽部分及び埋設部分を除く。）</t>
    <phoneticPr fontId="3"/>
  </si>
  <si>
    <t>煙感知器による作動の状況</t>
    <rPh sb="10" eb="12">
      <t>ジョウキョウ</t>
    </rPh>
    <phoneticPr fontId="2"/>
  </si>
  <si>
    <t>中央管理室における制御及び作動状態の監視の状況</t>
    <rPh sb="0" eb="2">
      <t>チュウオウ</t>
    </rPh>
    <rPh sb="2" eb="5">
      <t>カンリシツ</t>
    </rPh>
    <rPh sb="9" eb="11">
      <t>セイギョ</t>
    </rPh>
    <rPh sb="11" eb="12">
      <t>オヨ</t>
    </rPh>
    <rPh sb="13" eb="15">
      <t>サドウ</t>
    </rPh>
    <rPh sb="15" eb="17">
      <t>ジョウタイ</t>
    </rPh>
    <rPh sb="18" eb="20">
      <t>カンシ</t>
    </rPh>
    <rPh sb="21" eb="23">
      <t>ジョウキョウ</t>
    </rPh>
    <phoneticPr fontId="2"/>
  </si>
  <si>
    <t>排煙口の排煙風量　　　　　　　　　　　　　　　　　　　　　　　　　　　　　　　　　</t>
    <rPh sb="6" eb="8">
      <t>フウリョウ</t>
    </rPh>
    <phoneticPr fontId="2"/>
  </si>
  <si>
    <t>特殊な構造の排煙設備の排煙口の性能</t>
    <phoneticPr fontId="3"/>
  </si>
  <si>
    <t>手動開放装置の操作方法の表示の状況</t>
    <rPh sb="15" eb="17">
      <t>ジョウキョウ</t>
    </rPh>
    <phoneticPr fontId="2"/>
  </si>
  <si>
    <t>手動開放装置の周囲の状況</t>
    <rPh sb="7" eb="9">
      <t>シュウイ</t>
    </rPh>
    <rPh sb="10" eb="12">
      <t>ジョウキョウ</t>
    </rPh>
    <phoneticPr fontId="2"/>
  </si>
  <si>
    <t>排煙口及び給気口の取付けの状況</t>
    <rPh sb="9" eb="10">
      <t>ト</t>
    </rPh>
    <rPh sb="10" eb="11">
      <t>ツ</t>
    </rPh>
    <rPh sb="13" eb="15">
      <t>ジョウキョウ</t>
    </rPh>
    <phoneticPr fontId="2"/>
  </si>
  <si>
    <t>排煙口及び給気口の周囲の状況</t>
    <rPh sb="12" eb="14">
      <t>ジョウキョウ</t>
    </rPh>
    <phoneticPr fontId="2"/>
  </si>
  <si>
    <t>排煙口及び給気口の大きさ及び位置</t>
    <rPh sb="12" eb="14">
      <t>オ</t>
    </rPh>
    <phoneticPr fontId="2"/>
  </si>
  <si>
    <t>特殊な構造の排煙設備の排煙口及び給気口の外観</t>
    <phoneticPr fontId="3"/>
  </si>
  <si>
    <t>特殊な構造の排煙設備</t>
    <phoneticPr fontId="3"/>
  </si>
  <si>
    <t>防火ダンパーの温度ヒューズ</t>
  </si>
  <si>
    <t>防火ダンパーの点検口の有無及び大きさ並びに検査口の有無</t>
    <rPh sb="0" eb="2">
      <t>ボウカ</t>
    </rPh>
    <rPh sb="7" eb="9">
      <t>テンケン</t>
    </rPh>
    <rPh sb="9" eb="10">
      <t>グチ</t>
    </rPh>
    <rPh sb="11" eb="13">
      <t>ウム</t>
    </rPh>
    <rPh sb="13" eb="14">
      <t>オヨ</t>
    </rPh>
    <rPh sb="15" eb="16">
      <t>オオ</t>
    </rPh>
    <rPh sb="18" eb="19">
      <t>ナラ</t>
    </rPh>
    <rPh sb="21" eb="23">
      <t>ケンサ</t>
    </rPh>
    <rPh sb="23" eb="24">
      <t>グチ</t>
    </rPh>
    <rPh sb="25" eb="27">
      <t>ウム</t>
    </rPh>
    <phoneticPr fontId="2"/>
  </si>
  <si>
    <t>防火ダンパーの劣化及び損傷の状況</t>
    <rPh sb="0" eb="2">
      <t>ボウカ</t>
    </rPh>
    <rPh sb="7" eb="9">
      <t>レッカ</t>
    </rPh>
    <rPh sb="9" eb="10">
      <t>オヨ</t>
    </rPh>
    <rPh sb="11" eb="13">
      <t>ソンショウ</t>
    </rPh>
    <rPh sb="14" eb="16">
      <t>ジョウキョウ</t>
    </rPh>
    <phoneticPr fontId="2"/>
  </si>
  <si>
    <t>防火ダンパーの作動の状況</t>
    <rPh sb="0" eb="2">
      <t>ボウカ</t>
    </rPh>
    <rPh sb="7" eb="9">
      <t>サドウ</t>
    </rPh>
    <rPh sb="10" eb="12">
      <t>ジョウキョウ</t>
    </rPh>
    <phoneticPr fontId="2"/>
  </si>
  <si>
    <t>防火ダンパーの取付けの状況</t>
    <rPh sb="0" eb="2">
      <t>ボウカ</t>
    </rPh>
    <rPh sb="7" eb="9">
      <t>トリツ</t>
    </rPh>
    <rPh sb="11" eb="13">
      <t>ジョウキョウ</t>
    </rPh>
    <phoneticPr fontId="2"/>
  </si>
  <si>
    <t>防火ダンパー(外壁の開口部で延焼のおそれのある部分に設けるものを除く。)</t>
    <phoneticPr fontId="3"/>
  </si>
  <si>
    <t>排煙風道と可燃物、電線等との離隔距離及び断熱の状況</t>
    <rPh sb="14" eb="16">
      <t>リカク</t>
    </rPh>
    <rPh sb="16" eb="18">
      <t>キョリ</t>
    </rPh>
    <rPh sb="18" eb="20">
      <t>オ</t>
    </rPh>
    <rPh sb="20" eb="22">
      <t>ダンネツ</t>
    </rPh>
    <rPh sb="23" eb="25">
      <t>ジョウキョウ</t>
    </rPh>
    <phoneticPr fontId="2"/>
  </si>
  <si>
    <t>防煙壁の貫通措置の状況</t>
    <rPh sb="0" eb="2">
      <t>ボウエン</t>
    </rPh>
    <rPh sb="2" eb="3">
      <t>カベ</t>
    </rPh>
    <rPh sb="9" eb="11">
      <t>ジョウキョウ</t>
    </rPh>
    <phoneticPr fontId="2"/>
  </si>
  <si>
    <t>排煙風道の材質</t>
    <rPh sb="5" eb="7">
      <t>ザイシツ</t>
    </rPh>
    <phoneticPr fontId="2"/>
  </si>
  <si>
    <t>排煙風道の取付けの状況</t>
    <rPh sb="9" eb="11">
      <t>ジョウキョウ</t>
    </rPh>
    <phoneticPr fontId="2"/>
  </si>
  <si>
    <t>排煙風道の劣化及び損傷の状況</t>
    <rPh sb="5" eb="7">
      <t>レッカ</t>
    </rPh>
    <rPh sb="7" eb="8">
      <t>オヨ</t>
    </rPh>
    <rPh sb="9" eb="11">
      <t>ソンショウ</t>
    </rPh>
    <rPh sb="12" eb="14">
      <t>ジョウキョウ</t>
    </rPh>
    <phoneticPr fontId="2"/>
  </si>
  <si>
    <t>機械排煙設備の排煙風道（隠蔽部分及び埋設部分を除く。）</t>
    <rPh sb="0" eb="2">
      <t>キカイ</t>
    </rPh>
    <rPh sb="2" eb="4">
      <t>ハイエン</t>
    </rPh>
    <rPh sb="4" eb="6">
      <t>セツビ</t>
    </rPh>
    <rPh sb="7" eb="9">
      <t>ハイエン</t>
    </rPh>
    <rPh sb="9" eb="11">
      <t>フウドウ</t>
    </rPh>
    <rPh sb="12" eb="14">
      <t>インペイ</t>
    </rPh>
    <rPh sb="14" eb="16">
      <t>ブブン</t>
    </rPh>
    <rPh sb="16" eb="17">
      <t>オヨ</t>
    </rPh>
    <rPh sb="18" eb="20">
      <t>マイセツ</t>
    </rPh>
    <rPh sb="20" eb="22">
      <t>ブブン</t>
    </rPh>
    <rPh sb="23" eb="24">
      <t>ノゾインペイブブンオヨマイセツブブンノゾ</t>
    </rPh>
    <phoneticPr fontId="3"/>
  </si>
  <si>
    <t>排煙風道</t>
    <phoneticPr fontId="3"/>
  </si>
  <si>
    <t>中央管理室における制御及び作動状態の監視の状況</t>
    <rPh sb="4" eb="5">
      <t>シツ</t>
    </rPh>
    <rPh sb="9" eb="11">
      <t>セイギョ</t>
    </rPh>
    <rPh sb="11" eb="12">
      <t>オヨ</t>
    </rPh>
    <rPh sb="13" eb="15">
      <t>サドウ</t>
    </rPh>
    <rPh sb="15" eb="17">
      <t>ジョウタイ</t>
    </rPh>
    <rPh sb="18" eb="20">
      <t>カンシ</t>
    </rPh>
    <rPh sb="21" eb="23">
      <t>ジョウキョウ</t>
    </rPh>
    <phoneticPr fontId="2"/>
  </si>
  <si>
    <t>排煙口の排煙風量　　　　　　　　　　　　　　　　　　　　</t>
  </si>
  <si>
    <t>排煙口の開放の状況</t>
    <rPh sb="0" eb="2">
      <t>ハイエン</t>
    </rPh>
    <rPh sb="2" eb="3">
      <t>クチ</t>
    </rPh>
    <rPh sb="4" eb="6">
      <t>カイホウ</t>
    </rPh>
    <rPh sb="7" eb="9">
      <t>ジョウキョウ</t>
    </rPh>
    <phoneticPr fontId="2"/>
  </si>
  <si>
    <t>手動開放装置による開放の状況</t>
    <rPh sb="9" eb="11">
      <t>カイホウ</t>
    </rPh>
    <rPh sb="12" eb="14">
      <t>ジョウキョウ</t>
    </rPh>
    <phoneticPr fontId="2"/>
  </si>
  <si>
    <t>機械排煙設備の排煙口の性能</t>
    <phoneticPr fontId="3"/>
  </si>
  <si>
    <t>手動開放装置の操作方法の表示の状況</t>
    <rPh sb="7" eb="9">
      <t>ソウサ</t>
    </rPh>
    <rPh sb="9" eb="11">
      <t>ホウホウ</t>
    </rPh>
    <rPh sb="12" eb="14">
      <t>ヒョウジ</t>
    </rPh>
    <rPh sb="15" eb="17">
      <t>ジョウキョウ</t>
    </rPh>
    <phoneticPr fontId="2"/>
  </si>
  <si>
    <t>排煙口の取付けの状況</t>
    <rPh sb="4" eb="5">
      <t>ト</t>
    </rPh>
    <rPh sb="5" eb="6">
      <t>ツケ</t>
    </rPh>
    <rPh sb="8" eb="10">
      <t>ジョウキョウ</t>
    </rPh>
    <phoneticPr fontId="2"/>
  </si>
  <si>
    <t>排煙口の周囲の状況</t>
    <rPh sb="7" eb="9">
      <t>ジョウキョウ</t>
    </rPh>
    <phoneticPr fontId="2"/>
  </si>
  <si>
    <t>排煙口の位置</t>
  </si>
  <si>
    <t>機械排煙設備の排煙口の外観</t>
    <phoneticPr fontId="3"/>
  </si>
  <si>
    <t>排煙口</t>
    <phoneticPr fontId="3"/>
  </si>
  <si>
    <t>排煙機の排煙風量</t>
    <phoneticPr fontId="3"/>
  </si>
  <si>
    <t>電源を必要とする排煙機の予備電源による作動の状況</t>
    <phoneticPr fontId="3"/>
  </si>
  <si>
    <t>作動の状況</t>
    <phoneticPr fontId="3"/>
  </si>
  <si>
    <t>排煙口の開放との連動起動の状況</t>
    <phoneticPr fontId="3"/>
  </si>
  <si>
    <t>排煙機の性能</t>
    <phoneticPr fontId="3"/>
  </si>
  <si>
    <t>屋外に設置された排煙出口への雨水等の防止措置の状況</t>
    <phoneticPr fontId="3"/>
  </si>
  <si>
    <t>排煙出口の周囲の状況</t>
    <phoneticPr fontId="3"/>
  </si>
  <si>
    <t>排煙出口の設置の状況</t>
    <phoneticPr fontId="3"/>
  </si>
  <si>
    <t>排煙風道との接続の状況</t>
    <phoneticPr fontId="3"/>
  </si>
  <si>
    <t>排煙機の設置の状況</t>
    <phoneticPr fontId="3"/>
  </si>
  <si>
    <t>排煙機の外観</t>
    <phoneticPr fontId="3"/>
  </si>
  <si>
    <t>排煙機</t>
    <phoneticPr fontId="3"/>
  </si>
  <si>
    <t>1(10)</t>
  </si>
  <si>
    <t>1(9)</t>
  </si>
  <si>
    <t>1(8)</t>
  </si>
  <si>
    <t>1(7)</t>
  </si>
  <si>
    <t>1(6)</t>
  </si>
  <si>
    <t>7　上記以外の検査項目等</t>
    <phoneticPr fontId="3"/>
  </si>
  <si>
    <t>コンプレッサー、燃料ポンプ、冷却水ポンプ等の補機類の作動の状況</t>
    <rPh sb="29" eb="31">
      <t>ジョウキョウ</t>
    </rPh>
    <phoneticPr fontId="2"/>
  </si>
  <si>
    <t>6(17)</t>
  </si>
  <si>
    <t>排気の状況</t>
    <phoneticPr fontId="2"/>
  </si>
  <si>
    <t>6(16)</t>
  </si>
  <si>
    <t>運転の状況</t>
    <rPh sb="0" eb="2">
      <t>ウンテン</t>
    </rPh>
    <rPh sb="3" eb="5">
      <t>ジョウキョウ</t>
    </rPh>
    <phoneticPr fontId="2"/>
  </si>
  <si>
    <t>6(15)</t>
  </si>
  <si>
    <t>始動の状況</t>
    <rPh sb="3" eb="5">
      <t>ジョウキョウ</t>
    </rPh>
    <phoneticPr fontId="2"/>
  </si>
  <si>
    <t>6(14)</t>
  </si>
  <si>
    <t>電源の切替えの状況</t>
    <rPh sb="7" eb="9">
      <t>ジョウキョウ</t>
    </rPh>
    <phoneticPr fontId="2"/>
  </si>
  <si>
    <t>6(13)</t>
  </si>
  <si>
    <t>絶縁抵抗</t>
    <phoneticPr fontId="2"/>
  </si>
  <si>
    <t>6(12)</t>
  </si>
  <si>
    <t>接地線の接続の状況</t>
    <rPh sb="4" eb="6">
      <t>セツゾク</t>
    </rPh>
    <rPh sb="7" eb="9">
      <t>ジョウキョウ</t>
    </rPh>
    <phoneticPr fontId="2"/>
  </si>
  <si>
    <t>6(11)</t>
  </si>
  <si>
    <t>自家用発電機室の給排気の状況（屋内に設置されている場合に限る。）</t>
    <rPh sb="0" eb="3">
      <t>ジカヨウ</t>
    </rPh>
    <rPh sb="3" eb="6">
      <t>ハツデンキ</t>
    </rPh>
    <rPh sb="6" eb="7">
      <t>シツ</t>
    </rPh>
    <rPh sb="8" eb="9">
      <t>キュウ</t>
    </rPh>
    <rPh sb="9" eb="10">
      <t>ハイ</t>
    </rPh>
    <rPh sb="10" eb="11">
      <t>キ</t>
    </rPh>
    <rPh sb="12" eb="14">
      <t>ジョウキョウ</t>
    </rPh>
    <rPh sb="15" eb="17">
      <t>オクナイ</t>
    </rPh>
    <rPh sb="18" eb="20">
      <t>セッチ</t>
    </rPh>
    <rPh sb="25" eb="27">
      <t>バアイ</t>
    </rPh>
    <rPh sb="28" eb="29">
      <t>カギ</t>
    </rPh>
    <phoneticPr fontId="2"/>
  </si>
  <si>
    <t>6(10)</t>
  </si>
  <si>
    <t>自家用発電装置の取付けの状況</t>
    <rPh sb="8" eb="9">
      <t>ト</t>
    </rPh>
    <rPh sb="9" eb="10">
      <t>ツ</t>
    </rPh>
    <rPh sb="12" eb="14">
      <t>ジョウキョウ</t>
    </rPh>
    <phoneticPr fontId="2"/>
  </si>
  <si>
    <t>6(9)</t>
  </si>
  <si>
    <t>計器類及びランプ類の指示及び点灯の状況</t>
    <rPh sb="3" eb="5">
      <t>オ</t>
    </rPh>
    <rPh sb="12" eb="14">
      <t>オ</t>
    </rPh>
    <rPh sb="17" eb="19">
      <t>ジョウキョウ</t>
    </rPh>
    <phoneticPr fontId="2"/>
  </si>
  <si>
    <t>6(8)</t>
  </si>
  <si>
    <t>燃料及び冷却水の漏洩の状況</t>
    <rPh sb="11" eb="13">
      <t>ジョウキョウ</t>
    </rPh>
    <phoneticPr fontId="2"/>
  </si>
  <si>
    <t>6(7)</t>
  </si>
  <si>
    <t>セル始動用蓄電池及び電気ケーブルの接続の状況</t>
    <rPh sb="10" eb="12">
      <t>デンキ</t>
    </rPh>
    <phoneticPr fontId="2"/>
  </si>
  <si>
    <t>6(6)</t>
  </si>
  <si>
    <t>始動用の空気槽の圧力</t>
    <rPh sb="0" eb="3">
      <t>シドウヨウ</t>
    </rPh>
    <phoneticPr fontId="2"/>
  </si>
  <si>
    <t>6(5)</t>
  </si>
  <si>
    <t>燃料油、潤滑油及び冷却水の状況</t>
    <rPh sb="7" eb="9">
      <t>オ</t>
    </rPh>
    <rPh sb="13" eb="15">
      <t>ジョウキョウ</t>
    </rPh>
    <phoneticPr fontId="2"/>
  </si>
  <si>
    <t>6(4)</t>
  </si>
  <si>
    <t>発電機及び原動機の状況</t>
    <rPh sb="9" eb="11">
      <t>ジョウキョウ</t>
    </rPh>
    <phoneticPr fontId="2"/>
  </si>
  <si>
    <t>6(3)</t>
  </si>
  <si>
    <t>発電機の発電容量</t>
    <phoneticPr fontId="2"/>
  </si>
  <si>
    <t>6(2)</t>
  </si>
  <si>
    <t>自家用発電機室の防火区画等の貫通措置の状況</t>
    <rPh sb="8" eb="10">
      <t>ボウカ</t>
    </rPh>
    <rPh sb="10" eb="12">
      <t>クカク</t>
    </rPh>
    <rPh sb="12" eb="13">
      <t>トウ</t>
    </rPh>
    <rPh sb="14" eb="16">
      <t>カンツウ</t>
    </rPh>
    <rPh sb="16" eb="18">
      <t>ソチ</t>
    </rPh>
    <rPh sb="19" eb="21">
      <t>ジョウキョウ</t>
    </rPh>
    <phoneticPr fontId="2"/>
  </si>
  <si>
    <t>6(1)</t>
    <phoneticPr fontId="3"/>
  </si>
  <si>
    <t>6　自家用発電装置</t>
    <phoneticPr fontId="3"/>
  </si>
  <si>
    <t>キュービクルの取付けの状況</t>
    <rPh sb="7" eb="8">
      <t>ト</t>
    </rPh>
    <phoneticPr fontId="2"/>
  </si>
  <si>
    <t>充電器室の防火区画等の貫通措置の状況</t>
    <rPh sb="0" eb="2">
      <t>ジュウデン</t>
    </rPh>
    <rPh sb="2" eb="3">
      <t>キ</t>
    </rPh>
    <rPh sb="3" eb="4">
      <t>シツ</t>
    </rPh>
    <rPh sb="5" eb="7">
      <t>ボウカ</t>
    </rPh>
    <rPh sb="11" eb="13">
      <t>カンツウ</t>
    </rPh>
    <phoneticPr fontId="2"/>
  </si>
  <si>
    <t>充電器</t>
    <phoneticPr fontId="3"/>
  </si>
  <si>
    <t>1(17)</t>
  </si>
  <si>
    <t>電解液の温度</t>
    <rPh sb="0" eb="3">
      <t>デンカイエキ</t>
    </rPh>
    <rPh sb="4" eb="6">
      <t>オンド</t>
    </rPh>
    <phoneticPr fontId="2"/>
  </si>
  <si>
    <t>1(16)</t>
  </si>
  <si>
    <t xml:space="preserve">電解液比重 </t>
    <rPh sb="0" eb="3">
      <t>デンカイエキ</t>
    </rPh>
    <rPh sb="3" eb="5">
      <t>ヒジュウ</t>
    </rPh>
    <phoneticPr fontId="2"/>
  </si>
  <si>
    <t>1(15)</t>
  </si>
  <si>
    <t xml:space="preserve">電圧 </t>
  </si>
  <si>
    <t>蓄電池の性能　</t>
    <rPh sb="0" eb="3">
      <t>チクデンチ</t>
    </rPh>
    <rPh sb="4" eb="6">
      <t>セイノウ</t>
    </rPh>
    <phoneticPr fontId="3"/>
  </si>
  <si>
    <t>1(14)</t>
  </si>
  <si>
    <t>蓄電池の設置の状況</t>
    <rPh sb="4" eb="6">
      <t>セッチ</t>
    </rPh>
    <phoneticPr fontId="2"/>
  </si>
  <si>
    <t>蓄電池室の換気の状況</t>
    <rPh sb="0" eb="3">
      <t>チクデンチ</t>
    </rPh>
    <rPh sb="3" eb="4">
      <t>シツ</t>
    </rPh>
    <rPh sb="5" eb="7">
      <t>カンキ</t>
    </rPh>
    <phoneticPr fontId="2"/>
  </si>
  <si>
    <t>蓄電池室の防火区画等の貫通措置の状況</t>
    <rPh sb="0" eb="3">
      <t>チクデンチ</t>
    </rPh>
    <rPh sb="3" eb="4">
      <t>シツ</t>
    </rPh>
    <rPh sb="11" eb="13">
      <t>カンツウ</t>
    </rPh>
    <phoneticPr fontId="2"/>
  </si>
  <si>
    <t>蓄電池等の状況</t>
    <phoneticPr fontId="3"/>
  </si>
  <si>
    <t>蓄電池　　　</t>
    <phoneticPr fontId="3"/>
  </si>
  <si>
    <t>5　電源別置形の蓄電池</t>
    <phoneticPr fontId="3"/>
  </si>
  <si>
    <t>誘導灯及び非常用照明兼用器具の専用回路の確保の状況</t>
    <phoneticPr fontId="3"/>
  </si>
  <si>
    <t xml:space="preserve">充電ランプの点灯の状況 </t>
    <phoneticPr fontId="2"/>
  </si>
  <si>
    <t>配線及び充電ランプ</t>
    <phoneticPr fontId="3"/>
  </si>
  <si>
    <t>4　電池内蔵形の蓄電池</t>
    <phoneticPr fontId="3"/>
  </si>
  <si>
    <t>蓄電池設備と自家用発電装置併用の場合の切替えの状況</t>
    <rPh sb="19" eb="20">
      <t>キ</t>
    </rPh>
    <rPh sb="20" eb="21">
      <t>カ</t>
    </rPh>
    <phoneticPr fontId="3"/>
  </si>
  <si>
    <t>常用の電源から蓄電池設備への切替えの状況</t>
    <rPh sb="0" eb="2">
      <t>ジョウヨウ</t>
    </rPh>
    <rPh sb="3" eb="5">
      <t>デンゲン</t>
    </rPh>
    <phoneticPr fontId="3"/>
  </si>
  <si>
    <t>切替回路</t>
    <phoneticPr fontId="3"/>
  </si>
  <si>
    <t>接続部（幹線分岐及びボックス内に限る。）の耐熱処理の状況</t>
    <rPh sb="2" eb="3">
      <t>ブ</t>
    </rPh>
    <rPh sb="16" eb="17">
      <t>カギ</t>
    </rPh>
    <phoneticPr fontId="3"/>
  </si>
  <si>
    <t>電気回路の接続の状況</t>
    <phoneticPr fontId="3"/>
  </si>
  <si>
    <t>配線</t>
    <phoneticPr fontId="3"/>
  </si>
  <si>
    <t xml:space="preserve">配電管等の防火区画貫通措置の状況（隠蔽部分及び埋設部分を除く。） </t>
    <rPh sb="11" eb="13">
      <t>ソチ</t>
    </rPh>
    <rPh sb="21" eb="23">
      <t>オ</t>
    </rPh>
    <phoneticPr fontId="3"/>
  </si>
  <si>
    <t>2(13)</t>
  </si>
  <si>
    <t xml:space="preserve">非常用電源分岐回路の表示の状況 </t>
    <rPh sb="0" eb="3">
      <t>ヒジョウヨウ</t>
    </rPh>
    <rPh sb="3" eb="5">
      <t>デンゲン</t>
    </rPh>
    <rPh sb="5" eb="7">
      <t>ブンキ</t>
    </rPh>
    <rPh sb="7" eb="9">
      <t>カイロ</t>
    </rPh>
    <rPh sb="10" eb="12">
      <t>ヒョウジ</t>
    </rPh>
    <phoneticPr fontId="3"/>
  </si>
  <si>
    <t>分電盤</t>
    <phoneticPr fontId="3"/>
  </si>
  <si>
    <t>2(12)</t>
  </si>
  <si>
    <t>照度の状況</t>
    <rPh sb="0" eb="2">
      <t>ショウド</t>
    </rPh>
    <rPh sb="3" eb="5">
      <t>ジョウキョウ</t>
    </rPh>
    <phoneticPr fontId="3"/>
  </si>
  <si>
    <t>照度</t>
    <rPh sb="0" eb="2">
      <t>ショウド</t>
    </rPh>
    <phoneticPr fontId="3"/>
  </si>
  <si>
    <t>2(11)</t>
  </si>
  <si>
    <t>予備電源への切替え及び器具の点灯の状況並びに予備電源の性能</t>
    <rPh sb="0" eb="2">
      <t>ヨビ</t>
    </rPh>
    <rPh sb="2" eb="4">
      <t>デンゲン</t>
    </rPh>
    <rPh sb="6" eb="7">
      <t>キ</t>
    </rPh>
    <rPh sb="7" eb="8">
      <t>カ</t>
    </rPh>
    <rPh sb="9" eb="11">
      <t>オ</t>
    </rPh>
    <rPh sb="11" eb="13">
      <t>キグ</t>
    </rPh>
    <rPh sb="14" eb="16">
      <t>テントウ</t>
    </rPh>
    <rPh sb="19" eb="20">
      <t>ナラ</t>
    </rPh>
    <rPh sb="22" eb="24">
      <t>ヨビ</t>
    </rPh>
    <rPh sb="24" eb="26">
      <t>デンゲン</t>
    </rPh>
    <rPh sb="27" eb="29">
      <t>セイノウ</t>
    </rPh>
    <phoneticPr fontId="3"/>
  </si>
  <si>
    <t>2　電池内蔵形の蓄電池、電源別置形の蓄電池及び自家用発電装置</t>
    <phoneticPr fontId="3"/>
  </si>
  <si>
    <t>照明器具の取付けの状況</t>
    <phoneticPr fontId="3"/>
  </si>
  <si>
    <t xml:space="preserve">使用電球、ランプ等 </t>
    <phoneticPr fontId="3"/>
  </si>
  <si>
    <t>非常用の照明器具</t>
    <phoneticPr fontId="3"/>
  </si>
  <si>
    <t>1　照明器具</t>
    <phoneticPr fontId="3"/>
  </si>
  <si>
    <t>・本紙は</t>
    <phoneticPr fontId="3"/>
  </si>
  <si>
    <t>※注記</t>
  </si>
  <si>
    <t>別表で測定計画を明確にしている場合、添付は不要です。</t>
    <rPh sb="0" eb="2">
      <t>ベツヒョウ</t>
    </rPh>
    <rPh sb="3" eb="7">
      <t>ソクテイケイカク</t>
    </rPh>
    <rPh sb="8" eb="10">
      <t>メイカク</t>
    </rPh>
    <rPh sb="15" eb="17">
      <t>バアイ</t>
    </rPh>
    <rPh sb="18" eb="20">
      <t>テンプ</t>
    </rPh>
    <rPh sb="21" eb="23">
      <t>フヨウ</t>
    </rPh>
    <phoneticPr fontId="3"/>
  </si>
  <si>
    <t>上記以外の残り全てを検査します</t>
  </si>
  <si>
    <t>年度（年数）</t>
  </si>
  <si>
    <t>年度（３年目）</t>
  </si>
  <si>
    <t>年度（２年目）</t>
  </si>
  <si>
    <t>年度（１年目）</t>
    <phoneticPr fontId="3"/>
  </si>
  <si>
    <t>各年ごとの検査区分（※毎年全数検査を行う場合入力不要）</t>
    <rPh sb="0" eb="2">
      <t>カクネン</t>
    </rPh>
    <rPh sb="5" eb="7">
      <t>ケンサ</t>
    </rPh>
    <rPh sb="7" eb="9">
      <t>クブン</t>
    </rPh>
    <rPh sb="11" eb="13">
      <t>マイトシ</t>
    </rPh>
    <rPh sb="13" eb="15">
      <t>ゼンスウ</t>
    </rPh>
    <rPh sb="15" eb="17">
      <t>ケンサ</t>
    </rPh>
    <rPh sb="18" eb="19">
      <t>オコナ</t>
    </rPh>
    <rPh sb="20" eb="22">
      <t>バアイ</t>
    </rPh>
    <rPh sb="22" eb="24">
      <t>ニュウリョク</t>
    </rPh>
    <rPh sb="24" eb="26">
      <t>フヨウ</t>
    </rPh>
    <phoneticPr fontId="3"/>
  </si>
  <si>
    <t>検査方法（2種類から選択）</t>
    <rPh sb="0" eb="4">
      <t>ケンサホウホウ</t>
    </rPh>
    <rPh sb="6" eb="8">
      <t>シュルイ</t>
    </rPh>
    <rPh sb="10" eb="12">
      <t>センタク</t>
    </rPh>
    <phoneticPr fontId="3"/>
  </si>
  <si>
    <t>２　排煙設備</t>
  </si>
  <si>
    <t>毎年全数の検査を実施します</t>
  </si>
  <si>
    <t>検査方法</t>
    <rPh sb="0" eb="4">
      <t>ケンサホウホウ</t>
    </rPh>
    <phoneticPr fontId="3"/>
  </si>
  <si>
    <t>②　中央管理方式の空気調和設備（空気調和設備の性能）</t>
  </si>
  <si>
    <t>１　換気設備</t>
  </si>
  <si>
    <t>建築物名称</t>
  </si>
  <si>
    <t>検査実施区分書(国土交通大臣が定める検査項目について)</t>
    <rPh sb="0" eb="2">
      <t>ケンサ</t>
    </rPh>
    <rPh sb="2" eb="4">
      <t>ジッシ</t>
    </rPh>
    <rPh sb="4" eb="6">
      <t>クブン</t>
    </rPh>
    <rPh sb="6" eb="7">
      <t>ショ</t>
    </rPh>
    <rPh sb="8" eb="14">
      <t>コクドコウツウダイジン</t>
    </rPh>
    <rPh sb="15" eb="16">
      <t>サダ</t>
    </rPh>
    <rPh sb="18" eb="22">
      <t>ケンサコウモク</t>
    </rPh>
    <phoneticPr fontId="3"/>
  </si>
  <si>
    <t>　注1) 室ごとに単独の換気扇がある場合など、換気設備が特定されている場合は、その名称を記入する。</t>
    <rPh sb="1" eb="2">
      <t>チュウ</t>
    </rPh>
    <rPh sb="5" eb="6">
      <t>シツ</t>
    </rPh>
    <rPh sb="9" eb="11">
      <t>タンドク</t>
    </rPh>
    <rPh sb="12" eb="15">
      <t>カンキセン</t>
    </rPh>
    <rPh sb="18" eb="20">
      <t>バアイ</t>
    </rPh>
    <rPh sb="23" eb="25">
      <t>カンキ</t>
    </rPh>
    <rPh sb="25" eb="27">
      <t>セツビ</t>
    </rPh>
    <rPh sb="28" eb="30">
      <t>トクテイ</t>
    </rPh>
    <rPh sb="35" eb="37">
      <t>バアイ</t>
    </rPh>
    <rPh sb="41" eb="43">
      <t>メイショウ</t>
    </rPh>
    <rPh sb="44" eb="46">
      <t>キニュウ</t>
    </rPh>
    <phoneticPr fontId="3"/>
  </si>
  <si>
    <t>必要換気量（㎥/h）</t>
    <rPh sb="0" eb="2">
      <t>ヒツヨウ</t>
    </rPh>
    <rPh sb="2" eb="4">
      <t>カンキ</t>
    </rPh>
    <rPh sb="4" eb="5">
      <t>リョウ</t>
    </rPh>
    <phoneticPr fontId="3"/>
  </si>
  <si>
    <t>測定機器　メーカー名</t>
    <rPh sb="0" eb="2">
      <t>ソクテイ</t>
    </rPh>
    <rPh sb="2" eb="4">
      <t>キキ</t>
    </rPh>
    <rPh sb="9" eb="10">
      <t>メイ</t>
    </rPh>
    <phoneticPr fontId="3"/>
  </si>
  <si>
    <t>測定年月日</t>
    <rPh sb="0" eb="2">
      <t>ソクテイ</t>
    </rPh>
    <rPh sb="2" eb="5">
      <t>ネンガッピ</t>
    </rPh>
    <phoneticPr fontId="3"/>
  </si>
  <si>
    <t>注3）自主点検等による排煙風量測定記録がある場合は、実施時期、測定方法、</t>
    <phoneticPr fontId="3"/>
  </si>
  <si>
    <t>規定風量 （㎥/min）</t>
    <phoneticPr fontId="3"/>
  </si>
  <si>
    <t>測定風量 （㎥/min）</t>
    <phoneticPr fontId="3"/>
  </si>
  <si>
    <t xml:space="preserve">     ①Ｖ＝2.7√Ｈ　②Ｖ＝3.3√Ｈ　③Ｖ＝3.8√Ｈ</t>
    <phoneticPr fontId="3"/>
  </si>
  <si>
    <t>　注 1）　「測定位置」欄には、「出入口付近」、「右壁中央付近」のように明記する。</t>
    <rPh sb="7" eb="9">
      <t>ソクテイ</t>
    </rPh>
    <rPh sb="9" eb="11">
      <t>イチ</t>
    </rPh>
    <rPh sb="12" eb="13">
      <t>ラン</t>
    </rPh>
    <rPh sb="17" eb="19">
      <t>デイ</t>
    </rPh>
    <rPh sb="19" eb="20">
      <t>グチ</t>
    </rPh>
    <rPh sb="20" eb="22">
      <t>フキン</t>
    </rPh>
    <rPh sb="25" eb="26">
      <t>ミギ</t>
    </rPh>
    <rPh sb="26" eb="27">
      <t>カベ</t>
    </rPh>
    <rPh sb="27" eb="29">
      <t>チュウオウ</t>
    </rPh>
    <rPh sb="29" eb="31">
      <t>フキン</t>
    </rPh>
    <rPh sb="36" eb="38">
      <t>メイキ</t>
    </rPh>
    <phoneticPr fontId="3"/>
  </si>
  <si>
    <t>　写真は、当該部位の外観の状況が確認できるように撮影したものを添付してください。</t>
    <rPh sb="1" eb="3">
      <t>シャシン</t>
    </rPh>
    <rPh sb="5" eb="7">
      <t>トウガイ</t>
    </rPh>
    <rPh sb="7" eb="9">
      <t>ブイ</t>
    </rPh>
    <rPh sb="10" eb="12">
      <t>ガイカン</t>
    </rPh>
    <rPh sb="13" eb="15">
      <t>ジョウキョウ</t>
    </rPh>
    <rPh sb="16" eb="18">
      <t>カクニン</t>
    </rPh>
    <rPh sb="24" eb="26">
      <t>サツエイ</t>
    </rPh>
    <rPh sb="31" eb="33">
      <t>テンプ</t>
    </rPh>
    <phoneticPr fontId="3"/>
  </si>
  <si>
    <t>外の場合で特記すべき事項がある場合は「その他」のチェックボックスに「✓」マークを入れてください。</t>
    <rPh sb="2" eb="4">
      <t>バアイ</t>
    </rPh>
    <rPh sb="5" eb="7">
      <t>トッキ</t>
    </rPh>
    <rPh sb="10" eb="12">
      <t>ジコウ</t>
    </rPh>
    <rPh sb="15" eb="17">
      <t>バアイ</t>
    </rPh>
    <rPh sb="21" eb="22">
      <t>タ</t>
    </rPh>
    <rPh sb="40" eb="41">
      <t>イ</t>
    </rPh>
    <phoneticPr fontId="3"/>
  </si>
  <si>
    <t>　記入欄が不足する場合は、枠を拡大、行を追加して記入するか、別紙に必要な事項を記入して添えてください。</t>
    <rPh sb="1" eb="3">
      <t>キニュウ</t>
    </rPh>
    <rPh sb="3" eb="4">
      <t>ラン</t>
    </rPh>
    <rPh sb="5" eb="7">
      <t>フソク</t>
    </rPh>
    <rPh sb="9" eb="11">
      <t>バアイ</t>
    </rPh>
    <rPh sb="13" eb="14">
      <t>ワク</t>
    </rPh>
    <rPh sb="15" eb="17">
      <t>カクダイ</t>
    </rPh>
    <rPh sb="18" eb="19">
      <t>ギョウ</t>
    </rPh>
    <rPh sb="20" eb="22">
      <t>ツイカ</t>
    </rPh>
    <rPh sb="24" eb="26">
      <t>キニュウ</t>
    </rPh>
    <rPh sb="30" eb="32">
      <t>ベッシ</t>
    </rPh>
    <rPh sb="33" eb="35">
      <t>ヒツヨウ</t>
    </rPh>
    <rPh sb="36" eb="38">
      <t>ジコウ</t>
    </rPh>
    <rPh sb="39" eb="41">
      <t>キニュウ</t>
    </rPh>
    <rPh sb="43" eb="44">
      <t>ソ</t>
    </rPh>
    <phoneticPr fontId="3"/>
  </si>
  <si>
    <t>は、この書類は省略してもかまいません。</t>
    <rPh sb="4" eb="6">
      <t>ショルイ</t>
    </rPh>
    <rPh sb="7" eb="9">
      <t>ショウリャク</t>
    </rPh>
    <phoneticPr fontId="3"/>
  </si>
  <si>
    <t>び「指摘なし」の項目についても、特記すべき事項があれば、必要に応じて作成してください。「要是正」の項目がない場合</t>
    <rPh sb="2" eb="4">
      <t>シテキ</t>
    </rPh>
    <rPh sb="8" eb="10">
      <t>コウモク</t>
    </rPh>
    <rPh sb="16" eb="18">
      <t>トッキ</t>
    </rPh>
    <rPh sb="21" eb="23">
      <t>ジコウ</t>
    </rPh>
    <rPh sb="28" eb="30">
      <t>ヒツヨウ</t>
    </rPh>
    <rPh sb="31" eb="32">
      <t>オウ</t>
    </rPh>
    <rPh sb="34" eb="36">
      <t>サクセイ</t>
    </rPh>
    <rPh sb="44" eb="45">
      <t>ヨウ</t>
    </rPh>
    <rPh sb="45" eb="46">
      <t>ゼ</t>
    </rPh>
    <rPh sb="46" eb="47">
      <t>セイ</t>
    </rPh>
    <rPh sb="49" eb="51">
      <t>コウモク</t>
    </rPh>
    <phoneticPr fontId="3"/>
  </si>
  <si>
    <t>写真添付</t>
    <rPh sb="0" eb="2">
      <t>シャシン</t>
    </rPh>
    <rPh sb="2" eb="4">
      <t>テンプ</t>
    </rPh>
    <phoneticPr fontId="3"/>
  </si>
  <si>
    <t>項</t>
    <rPh sb="0" eb="1">
      <t>コウ</t>
    </rPh>
    <phoneticPr fontId="3"/>
  </si>
  <si>
    <t>事</t>
    <rPh sb="0" eb="1">
      <t>コト</t>
    </rPh>
    <phoneticPr fontId="3"/>
  </si>
  <si>
    <t>記</t>
    <rPh sb="0" eb="1">
      <t>キ</t>
    </rPh>
    <phoneticPr fontId="3"/>
  </si>
  <si>
    <t>特</t>
    <rPh sb="0" eb="1">
      <t>トク</t>
    </rPh>
    <phoneticPr fontId="3"/>
  </si>
  <si>
    <t>他</t>
    <rPh sb="0" eb="1">
      <t>タ</t>
    </rPh>
    <phoneticPr fontId="3"/>
  </si>
  <si>
    <t>の</t>
    <phoneticPr fontId="3"/>
  </si>
  <si>
    <t>そ</t>
    <phoneticPr fontId="3"/>
  </si>
  <si>
    <t>□</t>
    <phoneticPr fontId="3"/>
  </si>
  <si>
    <t>正</t>
    <rPh sb="0" eb="1">
      <t>セイ</t>
    </rPh>
    <phoneticPr fontId="3"/>
  </si>
  <si>
    <t>是</t>
    <rPh sb="0" eb="1">
      <t>コレ</t>
    </rPh>
    <phoneticPr fontId="3"/>
  </si>
  <si>
    <t>要</t>
    <rPh sb="0" eb="1">
      <t>ヨウ</t>
    </rPh>
    <phoneticPr fontId="3"/>
  </si>
  <si>
    <t>☑</t>
  </si>
  <si>
    <t>目</t>
    <rPh sb="0" eb="1">
      <t>モク</t>
    </rPh>
    <phoneticPr fontId="3"/>
  </si>
  <si>
    <t>査</t>
    <rPh sb="0" eb="1">
      <t>サ</t>
    </rPh>
    <phoneticPr fontId="3"/>
  </si>
  <si>
    <t>番号</t>
    <rPh sb="0" eb="1">
      <t>バン</t>
    </rPh>
    <rPh sb="1" eb="2">
      <t>ゴウ</t>
    </rPh>
    <phoneticPr fontId="3"/>
  </si>
  <si>
    <t>部位</t>
    <rPh sb="0" eb="2">
      <t>ブイ</t>
    </rPh>
    <phoneticPr fontId="3"/>
  </si>
  <si>
    <t>関係写真</t>
    <rPh sb="0" eb="2">
      <t>カンケイ</t>
    </rPh>
    <rPh sb="2" eb="4">
      <t>シャシン</t>
    </rPh>
    <phoneticPr fontId="3"/>
  </si>
  <si>
    <t>A</t>
    <phoneticPr fontId="3"/>
  </si>
  <si>
    <t>式</t>
    <rPh sb="0" eb="1">
      <t>シキ</t>
    </rPh>
    <phoneticPr fontId="3"/>
  </si>
  <si>
    <t>様</t>
    <rPh sb="0" eb="1">
      <t>ヨウ</t>
    </rPh>
    <phoneticPr fontId="3"/>
  </si>
  <si>
    <t>添</t>
    <rPh sb="0" eb="1">
      <t>テン</t>
    </rPh>
    <phoneticPr fontId="3"/>
  </si>
  <si>
    <t>別</t>
    <rPh sb="0" eb="1">
      <t>ベツ</t>
    </rPh>
    <phoneticPr fontId="3"/>
  </si>
  <si>
    <t>指定なし</t>
    <rPh sb="0" eb="2">
      <t>シテイ</t>
    </rPh>
    <phoneticPr fontId="3"/>
  </si>
  <si>
    <t>工業専用地域</t>
    <rPh sb="0" eb="2">
      <t>コウギョウ</t>
    </rPh>
    <rPh sb="2" eb="4">
      <t>センヨウ</t>
    </rPh>
    <rPh sb="4" eb="6">
      <t>チイキ</t>
    </rPh>
    <phoneticPr fontId="3"/>
  </si>
  <si>
    <t>工業地域</t>
    <rPh sb="0" eb="2">
      <t>コウギョウ</t>
    </rPh>
    <rPh sb="2" eb="4">
      <t>チイキ</t>
    </rPh>
    <phoneticPr fontId="3"/>
  </si>
  <si>
    <t>準工業地域</t>
    <rPh sb="0" eb="1">
      <t>ジュン</t>
    </rPh>
    <rPh sb="1" eb="3">
      <t>コウギョウ</t>
    </rPh>
    <rPh sb="3" eb="5">
      <t>チイキ</t>
    </rPh>
    <phoneticPr fontId="3"/>
  </si>
  <si>
    <t>商業地域</t>
    <rPh sb="0" eb="2">
      <t>ショウギョウ</t>
    </rPh>
    <rPh sb="2" eb="4">
      <t>チイキ</t>
    </rPh>
    <phoneticPr fontId="3"/>
  </si>
  <si>
    <t>近隣商業地域</t>
    <rPh sb="0" eb="2">
      <t>キンリン</t>
    </rPh>
    <rPh sb="2" eb="4">
      <t>ショウギョウ</t>
    </rPh>
    <rPh sb="4" eb="6">
      <t>チイキ</t>
    </rPh>
    <phoneticPr fontId="3"/>
  </si>
  <si>
    <t>田園住居地域内</t>
    <rPh sb="0" eb="2">
      <t>デンエン</t>
    </rPh>
    <rPh sb="2" eb="4">
      <t>ジュウキョ</t>
    </rPh>
    <rPh sb="4" eb="6">
      <t>チイキ</t>
    </rPh>
    <rPh sb="6" eb="7">
      <t>ナイ</t>
    </rPh>
    <phoneticPr fontId="3"/>
  </si>
  <si>
    <t>準住居地域</t>
    <rPh sb="0" eb="1">
      <t>ジュン</t>
    </rPh>
    <rPh sb="1" eb="3">
      <t>ジュウキョ</t>
    </rPh>
    <rPh sb="3" eb="5">
      <t>チイキ</t>
    </rPh>
    <phoneticPr fontId="3"/>
  </si>
  <si>
    <t>第二種住居地域</t>
    <rPh sb="0" eb="1">
      <t>ダイ</t>
    </rPh>
    <rPh sb="1" eb="2">
      <t>ニ</t>
    </rPh>
    <rPh sb="2" eb="3">
      <t>シュ</t>
    </rPh>
    <rPh sb="3" eb="5">
      <t>ジュウキョ</t>
    </rPh>
    <rPh sb="5" eb="7">
      <t>チイキ</t>
    </rPh>
    <phoneticPr fontId="3"/>
  </si>
  <si>
    <t>第一種住居地域</t>
    <rPh sb="0" eb="3">
      <t>ダイイッシュ</t>
    </rPh>
    <rPh sb="3" eb="5">
      <t>ジュウキョ</t>
    </rPh>
    <rPh sb="5" eb="7">
      <t>チイキ</t>
    </rPh>
    <phoneticPr fontId="3"/>
  </si>
  <si>
    <t>第二種中高層住居専用地域</t>
    <rPh sb="0" eb="1">
      <t>ダイ</t>
    </rPh>
    <rPh sb="1" eb="2">
      <t>ニ</t>
    </rPh>
    <rPh sb="2" eb="3">
      <t>シュ</t>
    </rPh>
    <rPh sb="3" eb="6">
      <t>チュウコウソウ</t>
    </rPh>
    <rPh sb="6" eb="8">
      <t>ジュウキョ</t>
    </rPh>
    <rPh sb="8" eb="10">
      <t>センヨウ</t>
    </rPh>
    <rPh sb="10" eb="12">
      <t>チイキ</t>
    </rPh>
    <phoneticPr fontId="3"/>
  </si>
  <si>
    <t>第一種中高層住居専用地域</t>
    <rPh sb="0" eb="3">
      <t>ダイイッシュ</t>
    </rPh>
    <rPh sb="3" eb="6">
      <t>チュウコウソウ</t>
    </rPh>
    <rPh sb="6" eb="8">
      <t>ジュウキョ</t>
    </rPh>
    <rPh sb="8" eb="10">
      <t>センヨウ</t>
    </rPh>
    <rPh sb="10" eb="12">
      <t>チイキ</t>
    </rPh>
    <phoneticPr fontId="3"/>
  </si>
  <si>
    <t>未定</t>
    <rPh sb="0" eb="2">
      <t>ミテイ</t>
    </rPh>
    <phoneticPr fontId="3"/>
  </si>
  <si>
    <t>二級</t>
    <rPh sb="0" eb="2">
      <t>ニキュウ</t>
    </rPh>
    <phoneticPr fontId="3"/>
  </si>
  <si>
    <t>二級建築士</t>
    <phoneticPr fontId="3"/>
  </si>
  <si>
    <t>第二種低層住居専用地域</t>
    <rPh sb="0" eb="1">
      <t>ダイ</t>
    </rPh>
    <rPh sb="1" eb="2">
      <t>ニ</t>
    </rPh>
    <rPh sb="2" eb="3">
      <t>シュ</t>
    </rPh>
    <rPh sb="3" eb="5">
      <t>テイソウ</t>
    </rPh>
    <rPh sb="5" eb="7">
      <t>ジュウキョ</t>
    </rPh>
    <rPh sb="7" eb="9">
      <t>センヨウ</t>
    </rPh>
    <rPh sb="9" eb="11">
      <t>チイキ</t>
    </rPh>
    <phoneticPr fontId="3"/>
  </si>
  <si>
    <t>改善予定</t>
    <rPh sb="0" eb="4">
      <t>カイゼンヨテイ</t>
    </rPh>
    <phoneticPr fontId="3"/>
  </si>
  <si>
    <t>一級</t>
    <rPh sb="0" eb="2">
      <t>イッキュウ</t>
    </rPh>
    <phoneticPr fontId="3"/>
  </si>
  <si>
    <t>一級建築士</t>
    <phoneticPr fontId="3"/>
  </si>
  <si>
    <t>第一種低層住居専用地域</t>
    <rPh sb="0" eb="1">
      <t>ダイ</t>
    </rPh>
    <rPh sb="1" eb="3">
      <t>イッシュ</t>
    </rPh>
    <rPh sb="3" eb="5">
      <t>テイソウ</t>
    </rPh>
    <rPh sb="5" eb="7">
      <t>ジュウキョ</t>
    </rPh>
    <rPh sb="7" eb="9">
      <t>センヨウ</t>
    </rPh>
    <rPh sb="9" eb="11">
      <t>チイキ</t>
    </rPh>
    <phoneticPr fontId="3"/>
  </si>
  <si>
    <t>予定</t>
    <rPh sb="0" eb="2">
      <t>ヨテイ</t>
    </rPh>
    <phoneticPr fontId="3"/>
  </si>
  <si>
    <t>本シートはプルダウンメニューのリスト作成用のシートです。最終的にはこのシートはシート自体を非表示にして運用します。</t>
    <rPh sb="0" eb="1">
      <t>ホン</t>
    </rPh>
    <rPh sb="18" eb="20">
      <t>サクセイ</t>
    </rPh>
    <rPh sb="20" eb="21">
      <t>ヨウ</t>
    </rPh>
    <rPh sb="28" eb="31">
      <t>サイシュウテキ</t>
    </rPh>
    <rPh sb="42" eb="44">
      <t>ジタイ</t>
    </rPh>
    <rPh sb="45" eb="48">
      <t>ヒヒョウジ</t>
    </rPh>
    <rPh sb="51" eb="53">
      <t>ウンヨウ</t>
    </rPh>
    <phoneticPr fontId="3"/>
  </si>
  <si>
    <t>適用</t>
    <rPh sb="0" eb="2">
      <t>テキヨウ</t>
    </rPh>
    <phoneticPr fontId="3"/>
  </si>
  <si>
    <t>未実施</t>
    <phoneticPr fontId="3"/>
  </si>
  <si>
    <t>指摘なし</t>
    <rPh sb="0" eb="2">
      <t>シテキ</t>
    </rPh>
    <phoneticPr fontId="3"/>
  </si>
  <si>
    <t>予定なし</t>
    <rPh sb="0" eb="2">
      <t>ヨテイ</t>
    </rPh>
    <phoneticPr fontId="3"/>
  </si>
  <si>
    <t>三種</t>
  </si>
  <si>
    <t>上記①と同様に検査を区分し実施をします</t>
  </si>
  <si>
    <t>一部（下記表による）</t>
  </si>
  <si>
    <t>機械換気設備</t>
  </si>
  <si>
    <t>指定確認検査機関</t>
  </si>
  <si>
    <t>無</t>
    <rPh sb="0" eb="1">
      <t>ナ</t>
    </rPh>
    <phoneticPr fontId="3"/>
  </si>
  <si>
    <t>未実施</t>
    <rPh sb="0" eb="3">
      <t>ミジッシ</t>
    </rPh>
    <phoneticPr fontId="3"/>
  </si>
  <si>
    <t>要是正</t>
    <phoneticPr fontId="3"/>
  </si>
  <si>
    <t>二種</t>
    <rPh sb="0" eb="2">
      <t>ニシュ</t>
    </rPh>
    <phoneticPr fontId="3"/>
  </si>
  <si>
    <t>毎年全ての検査を実施します</t>
  </si>
  <si>
    <t>全数　</t>
    <phoneticPr fontId="3"/>
  </si>
  <si>
    <t>有</t>
    <rPh sb="0" eb="1">
      <t>アリ</t>
    </rPh>
    <phoneticPr fontId="3"/>
  </si>
  <si>
    <t>実施済</t>
    <rPh sb="0" eb="2">
      <t>ジッシ</t>
    </rPh>
    <rPh sb="2" eb="3">
      <t>スミ</t>
    </rPh>
    <phoneticPr fontId="3"/>
  </si>
  <si>
    <t>実施</t>
    <rPh sb="0" eb="2">
      <t>ジッシ</t>
    </rPh>
    <phoneticPr fontId="3"/>
  </si>
  <si>
    <t>指摘なし</t>
    <phoneticPr fontId="3"/>
  </si>
  <si>
    <t xml:space="preserve">一種 </t>
    <phoneticPr fontId="3"/>
  </si>
  <si>
    <t>　　</t>
    <phoneticPr fontId="3"/>
  </si>
  <si>
    <t>　　的措置の概要を記入してください。改善を行う予定がない場合には、その理由を記入してください。</t>
    <phoneticPr fontId="3"/>
  </si>
  <si>
    <t>　⑥　「改善措置の概要等」欄は、既に改善を実施している場合又は改善を行う予定がある場合に、具体</t>
    <rPh sb="34" eb="35">
      <t>オコナ</t>
    </rPh>
    <phoneticPr fontId="3"/>
  </si>
  <si>
    <t>　　合には改善予定年月を記入し、改善を行う予定がない場合には「－」を記入してください。</t>
    <phoneticPr fontId="3"/>
  </si>
  <si>
    <t>　⑤　「改善(予定)年月」欄は、既に改善を実施している場合には実施年月を、改善を行う予定がある場</t>
    <phoneticPr fontId="3"/>
  </si>
  <si>
    <t>　　さい。ただし、当該不具合が生じた原因が不明な場合は「不明」と記入してください。</t>
    <phoneticPr fontId="3"/>
  </si>
  <si>
    <t>　④　「考えられる原因」欄は、当該不具合が生じた原因として主として考えられるものを記入してくだ</t>
    <phoneticPr fontId="3"/>
  </si>
  <si>
    <t>　　ださい。</t>
    <phoneticPr fontId="3"/>
  </si>
  <si>
    <t>　③　「不具合の概要」欄は、当該不具合の箇所を特定した上で、当該不具合の具体的内容を記入してく</t>
    <phoneticPr fontId="3"/>
  </si>
  <si>
    <t>　②　「不具合を把握した年月」欄は、当該不具合を把握した年月を記入してください。</t>
    <phoneticPr fontId="3"/>
  </si>
  <si>
    <t>　　きます。</t>
    <phoneticPr fontId="3"/>
  </si>
  <si>
    <t>　　いて記入してください。前回検査時以降不具合を把握していない場合は、第三面を省略することがで</t>
    <phoneticPr fontId="3"/>
  </si>
  <si>
    <t>　　二面の６欄、10欄、14欄又は18欄において指摘されるもの以外のものについて、把握できる範囲にお</t>
    <phoneticPr fontId="3"/>
  </si>
  <si>
    <t>　①　第三面の１欄、２欄、３欄又は４欄は、前回検査時以降に把握した建築設備に係る不具合のうち第</t>
    <phoneticPr fontId="3"/>
  </si>
  <si>
    <t>4.第三面関係</t>
  </si>
  <si>
    <t>　㉑　各欄に掲げられている項目以外で特に報告すべき事項は、20欄又は別紙に記載して添えてください。</t>
    <phoneticPr fontId="3"/>
  </si>
  <si>
    <t>　　る部分について記入してください。</t>
    <phoneticPr fontId="3"/>
  </si>
  <si>
    <t>　　に「レ」マークを入れ、「ホ」は、「ロ」、「ハ」及び「ニ」以外の居室、廊下及び階段の用に供す</t>
    <phoneticPr fontId="3"/>
  </si>
  <si>
    <t>　⑳　９欄の「ロ」、「ハ」及び「ニ」は、それぞれ該当する室がないときに「無」のチェックボックス</t>
    <rPh sb="13" eb="14">
      <t>オヨ</t>
    </rPh>
    <phoneticPr fontId="3"/>
  </si>
  <si>
    <t>　　マークを入れ、その概要を記入してください。</t>
    <phoneticPr fontId="3"/>
  </si>
  <si>
    <t>　　のうち、当該適用について特に報告が必要なものについては「その他」のチェックボックスに「レ」</t>
    <phoneticPr fontId="3"/>
  </si>
  <si>
    <t>　　法律（平成10年法律第100号）による改正前の建築基準法第38条の規定による認定を受けている建築物</t>
    <phoneticPr fontId="3"/>
  </si>
  <si>
    <t>　　方法等認定、同法第68条の25第１項の規定による構造方法等の認定又は建築基準法の一部を改正する</t>
    <phoneticPr fontId="3"/>
  </si>
  <si>
    <t>　　（同法第66条、第67条の２及び第88条第１項において準用する場合を含む。）の規定による特殊構造</t>
    <phoneticPr fontId="3"/>
  </si>
  <si>
    <t>　　「レ」マークを入れ、「区画避難安全検証法」の場合は区画避難安全性能を検証した階を、「階避難</t>
    <rPh sb="9" eb="10">
      <t>イ</t>
    </rPh>
    <rPh sb="13" eb="15">
      <t>クカク</t>
    </rPh>
    <rPh sb="15" eb="17">
      <t>ヒナン</t>
    </rPh>
    <rPh sb="17" eb="19">
      <t>アンゼン</t>
    </rPh>
    <rPh sb="19" eb="22">
      <t>ケンショウホウ</t>
    </rPh>
    <rPh sb="24" eb="26">
      <t>バアイ</t>
    </rPh>
    <rPh sb="27" eb="29">
      <t>クカク</t>
    </rPh>
    <rPh sb="29" eb="31">
      <t>ヒナン</t>
    </rPh>
    <rPh sb="31" eb="33">
      <t>アンゼン</t>
    </rPh>
    <rPh sb="33" eb="35">
      <t>セイノウ</t>
    </rPh>
    <rPh sb="36" eb="38">
      <t>ケンショウ</t>
    </rPh>
    <rPh sb="40" eb="41">
      <t>カイ</t>
    </rPh>
    <phoneticPr fontId="3"/>
  </si>
  <si>
    <t>　　難安全性能が検証された建築物のときは「全館避難安全検証法」のチェックボックスに、それぞれ</t>
    <rPh sb="5" eb="7">
      <t>セイノウ</t>
    </rPh>
    <rPh sb="8" eb="10">
      <t>ケンショウ</t>
    </rPh>
    <rPh sb="13" eb="15">
      <t>ケンチク</t>
    </rPh>
    <rPh sb="15" eb="16">
      <t>ブツ</t>
    </rPh>
    <rPh sb="21" eb="23">
      <t>ゼンカン</t>
    </rPh>
    <rPh sb="23" eb="25">
      <t>ヒナン</t>
    </rPh>
    <rPh sb="25" eb="27">
      <t>アンゼン</t>
    </rPh>
    <rPh sb="27" eb="30">
      <t>ケンショウホウ</t>
    </rPh>
    <phoneticPr fontId="3"/>
  </si>
  <si>
    <t>　　検証法」のチェックボックスに、同令第129条の２第４項に規定する全館避難安全検証法により全館避</t>
    <rPh sb="17" eb="18">
      <t>ドウ</t>
    </rPh>
    <rPh sb="18" eb="19">
      <t>レイ</t>
    </rPh>
    <rPh sb="19" eb="20">
      <t>ダイ</t>
    </rPh>
    <rPh sb="23" eb="24">
      <t>ジョウ</t>
    </rPh>
    <rPh sb="26" eb="27">
      <t>ダイ</t>
    </rPh>
    <rPh sb="28" eb="29">
      <t>コウ</t>
    </rPh>
    <rPh sb="30" eb="32">
      <t>キテイ</t>
    </rPh>
    <rPh sb="34" eb="36">
      <t>ゼンカン</t>
    </rPh>
    <rPh sb="36" eb="38">
      <t>ヒナン</t>
    </rPh>
    <rPh sb="38" eb="40">
      <t>アンゼン</t>
    </rPh>
    <rPh sb="40" eb="43">
      <t>ケンショウホウ</t>
    </rPh>
    <phoneticPr fontId="3"/>
  </si>
  <si>
    <t>　　第３項に規定する階避難安全検証法により階避難安全性能が検証された建築物のときは「階避難安全</t>
    <rPh sb="6" eb="8">
      <t>キテイ</t>
    </rPh>
    <rPh sb="10" eb="11">
      <t>カイ</t>
    </rPh>
    <rPh sb="11" eb="13">
      <t>ヒナン</t>
    </rPh>
    <rPh sb="13" eb="15">
      <t>アンゼン</t>
    </rPh>
    <rPh sb="15" eb="18">
      <t>ケンショウホウ</t>
    </rPh>
    <rPh sb="21" eb="22">
      <t>カイ</t>
    </rPh>
    <rPh sb="22" eb="24">
      <t>ヒナン</t>
    </rPh>
    <rPh sb="24" eb="26">
      <t>アンゼン</t>
    </rPh>
    <rPh sb="26" eb="28">
      <t>セイノウ</t>
    </rPh>
    <rPh sb="29" eb="31">
      <t>ケンショウ</t>
    </rPh>
    <rPh sb="34" eb="37">
      <t>ケンチクブツ</t>
    </rPh>
    <rPh sb="42" eb="43">
      <t>カイ</t>
    </rPh>
    <rPh sb="43" eb="45">
      <t>ヒナン</t>
    </rPh>
    <rPh sb="45" eb="47">
      <t>アンゼン</t>
    </rPh>
    <phoneticPr fontId="3"/>
  </si>
  <si>
    <t>　　難安全性能が検証された建築物のときは「区画避難安全検証法」のチェックボックスに、同令第129条</t>
    <rPh sb="2" eb="3">
      <t>ナン</t>
    </rPh>
    <rPh sb="3" eb="5">
      <t>アンゼン</t>
    </rPh>
    <rPh sb="5" eb="7">
      <t>セイノウ</t>
    </rPh>
    <rPh sb="8" eb="10">
      <t>ケンショウ</t>
    </rPh>
    <rPh sb="13" eb="16">
      <t>ケンチクブツ</t>
    </rPh>
    <rPh sb="21" eb="23">
      <t>クカク</t>
    </rPh>
    <rPh sb="23" eb="25">
      <t>ヒナン</t>
    </rPh>
    <rPh sb="25" eb="27">
      <t>アンゼン</t>
    </rPh>
    <rPh sb="27" eb="30">
      <t>ケンショウホウ</t>
    </rPh>
    <phoneticPr fontId="3"/>
  </si>
  <si>
    <t>　　15欄又は19欄の「予定なし」のチェックボックスに「レ」マークを入れてください。</t>
    <phoneticPr fontId="3"/>
  </si>
  <si>
    <t>　　ックスに「レ」マークを入れ、併せて改善予定年月を記入し、改善の予定がない場合には７欄、11欄、</t>
    <phoneticPr fontId="3"/>
  </si>
  <si>
    <t>　　ち改善を行う予定があるものがある場合には７欄、11欄、15欄又は19欄の「改善予定」のチェックボ</t>
    <phoneticPr fontId="3"/>
  </si>
  <si>
    <t>　　ェックボックスに「レ」マークを入れ、第三面の１欄、２欄、３欄又は４欄に記入された不具合のう</t>
    <phoneticPr fontId="3"/>
  </si>
  <si>
    <t>　　つ、改善を行う予定があるものがない場合には７欄、11欄、15欄又は19欄の「ハ」の「実施済」のチ</t>
    <phoneticPr fontId="3"/>
  </si>
  <si>
    <t>　　３欄又は４欄に記入された不具合のうち当該不具合を受けた改善を既に実施しているものがあり、か</t>
    <phoneticPr fontId="3"/>
  </si>
  <si>
    <t>　　「ロ」の「無」のチェックボックスに「レ」マークを入れてください。また、第三面の１欄、２欄、</t>
    <phoneticPr fontId="3"/>
  </si>
  <si>
    <t>　　の「有」のチェックボックスに「レ」マークを入れ、記録が無いときは７欄、11欄、15欄又は19欄の</t>
    <phoneticPr fontId="3"/>
  </si>
  <si>
    <t>　　スに「レ」マークを入れ、当該不具合について記録が有るときは７欄、11欄、15欄又は19欄の「ロ」</t>
    <phoneticPr fontId="3"/>
  </si>
  <si>
    <t>　　不具合の概要」欄に記入したときは、７欄、11欄、15欄又は19欄の「イ」の「有」のチェックボック</t>
    <phoneticPr fontId="3"/>
  </si>
  <si>
    <t>　　劣化に起因するもの（以下、「不具合」という。）について第三面の１欄、２欄、３欄又は４欄の「</t>
    <phoneticPr fontId="3"/>
  </si>
  <si>
    <t>　⑱　前回検査時以降に把握した火災時の排煙設備不作動等機器の故障、異常動作、損傷、腐食その他の</t>
    <phoneticPr fontId="3"/>
  </si>
  <si>
    <t>　　マークを入れてください。</t>
    <phoneticPr fontId="3"/>
  </si>
  <si>
    <t>　　善予定年月を記入してください。改善予定がないときは「ハ」の「無」のチェックボックスに「レ」</t>
    <phoneticPr fontId="3"/>
  </si>
  <si>
    <t>　　について改善予定があるときは「ハ」の「有」のチェックボックスに「レ」マークを入れ、併せて改</t>
    <phoneticPr fontId="3"/>
  </si>
  <si>
    <t>　　入れ（「既存不適格」のチェックボックスに「レ」を入れたときを除く。）、当該指摘をうけた項目</t>
    <phoneticPr fontId="3"/>
  </si>
  <si>
    <t>　⑰　６欄、10欄、14欄及び18欄の「イ」の「要是正の指摘あり」のチェックボックスに「レ」マークを</t>
    <phoneticPr fontId="3"/>
  </si>
  <si>
    <t>　　の概要を記入してください。</t>
    <phoneticPr fontId="3"/>
  </si>
  <si>
    <t>　　入れたとき（「既存不適格」のチェックボックスに「レ」を入れたときを除く。）は、「ロ」に指摘</t>
    <phoneticPr fontId="3"/>
  </si>
  <si>
    <t>　⑯　６欄、10欄、14欄及び18欄の「イ」の「要是正の指摘あり」のチェックボックスに「レ」マークを</t>
    <phoneticPr fontId="3"/>
  </si>
  <si>
    <t>　　チェックボックスに「レ」マークを入れてください。</t>
    <phoneticPr fontId="3"/>
  </si>
  <si>
    <t>　　第３条第２項の規定の適用を受けているものであることが確認されたときは併せて「既存不適格」の</t>
    <phoneticPr fontId="3"/>
  </si>
  <si>
    <t>　　正の指摘あり」のチェックボックスに「レ」マークを入れ、当該指摘された箇所の全てに建築基準法</t>
    <phoneticPr fontId="3"/>
  </si>
  <si>
    <t>　⑮　６欄、10欄、14欄及び18欄の「イ」は、検査結果において、是正が必要と認められるときは「要是</t>
    <phoneticPr fontId="3"/>
  </si>
  <si>
    <t>　　「その他」の場合は併せて具体的な内容を記入してください。</t>
    <phoneticPr fontId="3"/>
  </si>
  <si>
    <t>　⑭　17欄の「イ」、「ロ」及び「ホ」は、それぞれ該当するチェックボックスに「レ」マークを入れ、</t>
    <phoneticPr fontId="3"/>
  </si>
  <si>
    <t>　⑬　５欄の「イ」は、換気のための有効な部分の面積が居室の床面積の20分の１未満となる居室（建築</t>
    <rPh sb="46" eb="47">
      <t>ダテ</t>
    </rPh>
    <phoneticPr fontId="3"/>
  </si>
  <si>
    <t>　　者の勤務先について記入し、検査者が法人に勤務していない場合は検査者の住所について記入してく</t>
    <phoneticPr fontId="3"/>
  </si>
  <si>
    <t>　⑫　４欄、８欄、12欄及び16欄の「ホ」から「ト」までは、検査者が法人に勤務している場合は、検査</t>
    <phoneticPr fontId="3"/>
  </si>
  <si>
    <t>　　いて記入し、勤務先が建築士事務所のときは、事務所登録番号を併せて記入してください。</t>
    <phoneticPr fontId="3"/>
  </si>
  <si>
    <t>　⑪　４欄、８欄、12欄及び16欄の「ニ」は、検査者が法人に勤務している場合は、検査者の勤務先につ</t>
    <rPh sb="40" eb="42">
      <t>ケンサ</t>
    </rPh>
    <phoneticPr fontId="3"/>
  </si>
  <si>
    <r>
      <t>　⑩　４欄、８欄、12欄及び16欄の「イ」は、検査者の有する</t>
    </r>
    <r>
      <rPr>
        <u/>
        <sz val="11"/>
        <rFont val="ＭＳ 明朝"/>
        <family val="1"/>
        <charset val="128"/>
      </rPr>
      <t>資格</t>
    </r>
    <r>
      <rPr>
        <sz val="11"/>
        <rFont val="ＭＳ 明朝"/>
        <family val="1"/>
        <charset val="128"/>
      </rPr>
      <t>について記入してください。検査者が</t>
    </r>
    <phoneticPr fontId="3"/>
  </si>
  <si>
    <t>　　は削除して構いません。</t>
    <phoneticPr fontId="3"/>
  </si>
  <si>
    <t>　　について記入してください。当該建築設備の検査を行った検査者が１人の場合は、その他の検査者欄</t>
    <phoneticPr fontId="3"/>
  </si>
  <si>
    <t>　⑨　４欄、８欄、12欄及び16欄は、代表となる検査者並びに検査に係る建築設備に係るすべての検査者</t>
    <phoneticPr fontId="3"/>
  </si>
  <si>
    <t>　⑧　４欄から19欄までは、検査の対象となっていない建築設備等の欄には記入する必要はありません。</t>
    <phoneticPr fontId="3"/>
  </si>
  <si>
    <t>　　さい。</t>
    <phoneticPr fontId="3"/>
  </si>
  <si>
    <t>　⑦　３欄の「ハ」は、前回の定期検査の結果を記録した書類の写しの保存の有無について記入してくだ</t>
    <rPh sb="16" eb="18">
      <t>ケンサ</t>
    </rPh>
    <phoneticPr fontId="3"/>
  </si>
  <si>
    <t>　　クを入れてください。</t>
    <phoneticPr fontId="3"/>
  </si>
  <si>
    <t>　⑥　３欄の「ロ」は、報告の対象となっていない場合には「未実施」のチェックボックスに「レ」マー</t>
    <phoneticPr fontId="3"/>
  </si>
  <si>
    <t>　　の報告について記入して下さい。</t>
    <phoneticPr fontId="3"/>
  </si>
  <si>
    <t>　⑤　３欄の「イ」は、検査が終了した年月日を記入し、「ロ」は、検査対象の建築設備等に関する直前</t>
    <phoneticPr fontId="3"/>
  </si>
  <si>
    <t>　　関」の場合には、併せてその名称を記入してください。</t>
    <phoneticPr fontId="3"/>
  </si>
  <si>
    <t>　④　２欄の「ロ」及び「ニ」は、該当するチェックボックスに「レ」マークを入れ、「指定確認検査機</t>
    <phoneticPr fontId="3"/>
  </si>
  <si>
    <t>　③　２欄の「イ」及び「ロ」は、検査対象の建築設備等に関する直前の確認（建築基準法第87条の４及</t>
    <phoneticPr fontId="3"/>
  </si>
  <si>
    <t>　　を入れてください。</t>
    <phoneticPr fontId="3"/>
  </si>
  <si>
    <t>　②　１欄の「ニ」は、検査対象の建築設備について、該当する全てのチェックボックスに「レ」マーク</t>
    <phoneticPr fontId="3"/>
  </si>
  <si>
    <t>　　いて作成してください。</t>
    <phoneticPr fontId="3"/>
  </si>
  <si>
    <t>　①　この書類は、建築物ごとに、建築設備等の概要及び当該建築設備等の構造方法に係る検査結果につ</t>
    <phoneticPr fontId="3"/>
  </si>
  <si>
    <t>3. 第二面関係</t>
  </si>
  <si>
    <t>　⑥　４欄の「ニ」は、指摘された事項以外に特に報告すべき事項があれば記入してください。</t>
    <phoneticPr fontId="3"/>
  </si>
  <si>
    <t>　④　４欄の「ロ」は、指摘された事項のうち特に報告すべき事項があれば記入してください。</t>
    <phoneticPr fontId="3"/>
  </si>
  <si>
    <t>　　に「レ」マークを入れたときは、併せて４欄の「イ」の「既存不適格」のチェックボックスに「レ」</t>
    <phoneticPr fontId="3"/>
  </si>
  <si>
    <t>　　チェックボックスに「レ」マークを入れたものの全てにおいて、「既存不適格」のチェックボックス</t>
    <phoneticPr fontId="3"/>
  </si>
  <si>
    <t>　　クを入れてください。また、第二面の６欄、10欄、14欄及び18欄の「イ」の「要是正の指摘あり」の</t>
    <phoneticPr fontId="3"/>
  </si>
  <si>
    <t>　　ボックスに「レ」マークを入れ、それ以外のときは、「指摘なし」のチェックボックスに「レ」マー</t>
    <phoneticPr fontId="3"/>
  </si>
  <si>
    <t>　　ボックスに「レ」マークを入れた場合においては、４欄の「イ」の「要是正の指摘あり」のチェック</t>
    <phoneticPr fontId="3"/>
  </si>
  <si>
    <t>　③　第二面の６欄、10欄、14欄又は18欄のいずれかの「イ」において「要是正の指摘あり」のチェック</t>
    <phoneticPr fontId="3"/>
  </si>
  <si>
    <t>　　を、「ニ」はそれぞれ法人の所在地を記入してください。</t>
    <phoneticPr fontId="3"/>
  </si>
  <si>
    <t>　②　１欄及び２欄は、所有者又は管理者が法人のときは、「ロ」はそれぞれ法人の名称及び代表者氏名</t>
    <phoneticPr fontId="3"/>
  </si>
  <si>
    <t>　①　検査者が２人以上のときは、代表となる検査者を検査者氏名欄に記入してください。</t>
    <phoneticPr fontId="3"/>
  </si>
  <si>
    <t>2. 第一面関係</t>
  </si>
  <si>
    <t>　　ください。</t>
    <phoneticPr fontId="3"/>
  </si>
  <si>
    <t>　③　記入欄が不足する場合は、枠を拡大、行を追加して記入するか、別紙に必要な事項を記入し添えて</t>
    <phoneticPr fontId="3"/>
  </si>
  <si>
    <t>　②　数字は算用数字を、単位はメートル法を用いてください。</t>
  </si>
  <si>
    <t>　①　※印のある欄は記入しないでください。</t>
  </si>
  <si>
    <t>1. 各面共通関係</t>
  </si>
  <si>
    <t>(注意)</t>
  </si>
  <si>
    <t>年月</t>
    <rPh sb="0" eb="1">
      <t>ネン</t>
    </rPh>
    <rPh sb="1" eb="2">
      <t>ツキ</t>
    </rPh>
    <phoneticPr fontId="3"/>
  </si>
  <si>
    <t>握した年月</t>
  </si>
  <si>
    <t>改善措置の概要等</t>
    <rPh sb="0" eb="2">
      <t>カイゼン</t>
    </rPh>
    <rPh sb="2" eb="4">
      <t>ソチ</t>
    </rPh>
    <rPh sb="5" eb="7">
      <t>ガイヨウ</t>
    </rPh>
    <rPh sb="7" eb="8">
      <t>トウ</t>
    </rPh>
    <phoneticPr fontId="3"/>
  </si>
  <si>
    <t>考えられる原因</t>
    <rPh sb="0" eb="1">
      <t>カンガ</t>
    </rPh>
    <rPh sb="5" eb="7">
      <t>ゲンイン</t>
    </rPh>
    <phoneticPr fontId="3"/>
  </si>
  <si>
    <t>不具合の概要</t>
    <rPh sb="0" eb="3">
      <t>フグアイ</t>
    </rPh>
    <rPh sb="4" eb="6">
      <t>ガイヨウ</t>
    </rPh>
    <phoneticPr fontId="3"/>
  </si>
  <si>
    <t>不具合を把</t>
    <rPh sb="0" eb="3">
      <t>フグアイ</t>
    </rPh>
    <rPh sb="4" eb="5">
      <t>タバ</t>
    </rPh>
    <phoneticPr fontId="3"/>
  </si>
  <si>
    <t>【4.給水設備及び排水設備】</t>
    <rPh sb="3" eb="5">
      <t>キュウスイ</t>
    </rPh>
    <rPh sb="5" eb="7">
      <t>セツビ</t>
    </rPh>
    <rPh sb="7" eb="8">
      <t>オヨ</t>
    </rPh>
    <rPh sb="9" eb="11">
      <t>ハイスイ</t>
    </rPh>
    <rPh sb="11" eb="13">
      <t>セツビ</t>
    </rPh>
    <phoneticPr fontId="3"/>
  </si>
  <si>
    <t>【3.非常用の照明装置】</t>
    <rPh sb="3" eb="6">
      <t>ヒジョウヨウ</t>
    </rPh>
    <rPh sb="7" eb="9">
      <t>ショウメイ</t>
    </rPh>
    <rPh sb="9" eb="11">
      <t>ソウチ</t>
    </rPh>
    <phoneticPr fontId="3"/>
  </si>
  <si>
    <t>【2.排煙設備】</t>
    <rPh sb="3" eb="5">
      <t>ハイエン</t>
    </rPh>
    <rPh sb="5" eb="7">
      <t>セツビ</t>
    </rPh>
    <phoneticPr fontId="3"/>
  </si>
  <si>
    <t>【1.換気設備】</t>
    <rPh sb="3" eb="7">
      <t>カンキセツビ</t>
    </rPh>
    <phoneticPr fontId="3"/>
  </si>
  <si>
    <t>建築設備に係る不具合の状況</t>
    <rPh sb="0" eb="2">
      <t>ケンチク</t>
    </rPh>
    <rPh sb="2" eb="4">
      <t>セツビ</t>
    </rPh>
    <rPh sb="5" eb="6">
      <t>カカワ</t>
    </rPh>
    <rPh sb="7" eb="10">
      <t>フグアイ</t>
    </rPh>
    <rPh sb="11" eb="13">
      <t>ジョウキョウ</t>
    </rPh>
    <phoneticPr fontId="3"/>
  </si>
  <si>
    <t>（第三面）</t>
    <rPh sb="1" eb="2">
      <t>ダイ</t>
    </rPh>
    <rPh sb="2" eb="3">
      <t>サン</t>
    </rPh>
    <rPh sb="3" eb="4">
      <t>メン</t>
    </rPh>
    <phoneticPr fontId="3"/>
  </si>
  <si>
    <t>【20．備考】</t>
    <rPh sb="4" eb="6">
      <t>ビコウ</t>
    </rPh>
    <phoneticPr fontId="3"/>
  </si>
  <si>
    <t>月に改善予定）</t>
    <rPh sb="0" eb="1">
      <t>ツキ</t>
    </rPh>
    <rPh sb="2" eb="4">
      <t>カイゼン</t>
    </rPh>
    <rPh sb="4" eb="6">
      <t>ヨテイ</t>
    </rPh>
    <phoneticPr fontId="3"/>
  </si>
  <si>
    <t>改善予定</t>
    <rPh sb="0" eb="2">
      <t>カイゼン</t>
    </rPh>
    <rPh sb="2" eb="4">
      <t>ヨテイ</t>
    </rPh>
    <phoneticPr fontId="3"/>
  </si>
  <si>
    <t>【ハ．改善の状況】</t>
    <rPh sb="3" eb="5">
      <t>カイゼン</t>
    </rPh>
    <rPh sb="6" eb="8">
      <t>ジョウキョウ</t>
    </rPh>
    <phoneticPr fontId="3"/>
  </si>
  <si>
    <t>無</t>
    <rPh sb="0" eb="1">
      <t>ナシ</t>
    </rPh>
    <phoneticPr fontId="3"/>
  </si>
  <si>
    <t>【ロ．不具合記録】</t>
    <rPh sb="3" eb="6">
      <t>フグアイ</t>
    </rPh>
    <rPh sb="6" eb="8">
      <t>キロク</t>
    </rPh>
    <phoneticPr fontId="3"/>
  </si>
  <si>
    <t>【イ．不具合】</t>
    <rPh sb="3" eb="6">
      <t>フグアイ</t>
    </rPh>
    <phoneticPr fontId="3"/>
  </si>
  <si>
    <t>【19．給水設備及び排水設備の不具合の発生状況】</t>
    <rPh sb="4" eb="6">
      <t>キュウスイ</t>
    </rPh>
    <rPh sb="6" eb="8">
      <t>セツビ</t>
    </rPh>
    <rPh sb="8" eb="9">
      <t>オヨ</t>
    </rPh>
    <rPh sb="10" eb="12">
      <t>ハイスイ</t>
    </rPh>
    <rPh sb="12" eb="14">
      <t>セツビ</t>
    </rPh>
    <rPh sb="15" eb="18">
      <t>フグアイ</t>
    </rPh>
    <rPh sb="19" eb="21">
      <t>ハッセイ</t>
    </rPh>
    <rPh sb="21" eb="23">
      <t>ジョウキョウ</t>
    </rPh>
    <phoneticPr fontId="3"/>
  </si>
  <si>
    <t>有（</t>
    <rPh sb="0" eb="1">
      <t>アリ</t>
    </rPh>
    <phoneticPr fontId="3"/>
  </si>
  <si>
    <t>【ハ．改善予定の有無】</t>
    <rPh sb="3" eb="5">
      <t>カイゼン</t>
    </rPh>
    <rPh sb="5" eb="7">
      <t>ヨテイ</t>
    </rPh>
    <rPh sb="8" eb="10">
      <t>ウム</t>
    </rPh>
    <phoneticPr fontId="3"/>
  </si>
  <si>
    <t>【ロ．指摘の概要】</t>
    <rPh sb="3" eb="5">
      <t>シテキ</t>
    </rPh>
    <rPh sb="6" eb="8">
      <t>ガイヨウ</t>
    </rPh>
    <phoneticPr fontId="3"/>
  </si>
  <si>
    <t>既存不適格）</t>
    <rPh sb="0" eb="2">
      <t>キゾン</t>
    </rPh>
    <rPh sb="2" eb="4">
      <t>フテキ</t>
    </rPh>
    <rPh sb="4" eb="5">
      <t>カク</t>
    </rPh>
    <phoneticPr fontId="3"/>
  </si>
  <si>
    <t>【イ．指摘の内容】</t>
    <rPh sb="3" eb="5">
      <t>シテキ</t>
    </rPh>
    <rPh sb="6" eb="8">
      <t>ナイヨウ</t>
    </rPh>
    <phoneticPr fontId="3"/>
  </si>
  <si>
    <t>【18．給水設備及び排水設備の検査の状況】</t>
    <rPh sb="4" eb="6">
      <t>キュウスイ</t>
    </rPh>
    <rPh sb="6" eb="8">
      <t>セツビ</t>
    </rPh>
    <rPh sb="8" eb="9">
      <t>オヨ</t>
    </rPh>
    <rPh sb="10" eb="12">
      <t>ハイスイ</t>
    </rPh>
    <rPh sb="12" eb="14">
      <t>セツビ</t>
    </rPh>
    <rPh sb="15" eb="17">
      <t>ケンサ</t>
    </rPh>
    <rPh sb="18" eb="20">
      <t>ジョウキョウ</t>
    </rPh>
    <phoneticPr fontId="3"/>
  </si>
  <si>
    <t>密閉式燃焼器</t>
    <rPh sb="0" eb="2">
      <t>ミッペイ</t>
    </rPh>
    <rPh sb="2" eb="3">
      <t>シキ</t>
    </rPh>
    <rPh sb="3" eb="5">
      <t>ネンショウ</t>
    </rPh>
    <rPh sb="5" eb="6">
      <t>ウツワ</t>
    </rPh>
    <phoneticPr fontId="3"/>
  </si>
  <si>
    <t>半密閉式燃焼器</t>
    <rPh sb="0" eb="1">
      <t>ハン</t>
    </rPh>
    <rPh sb="1" eb="3">
      <t>ミッペイ</t>
    </rPh>
    <rPh sb="3" eb="4">
      <t>シキ</t>
    </rPh>
    <rPh sb="4" eb="6">
      <t>ネンショウ</t>
    </rPh>
    <rPh sb="6" eb="7">
      <t>キ</t>
    </rPh>
    <phoneticPr fontId="3"/>
  </si>
  <si>
    <t>開放式燃焼器</t>
    <rPh sb="0" eb="2">
      <t>カイホウ</t>
    </rPh>
    <rPh sb="2" eb="3">
      <t>シキ</t>
    </rPh>
    <rPh sb="3" eb="5">
      <t>ネンショウ</t>
    </rPh>
    <rPh sb="5" eb="6">
      <t>キ</t>
    </rPh>
    <phoneticPr fontId="3"/>
  </si>
  <si>
    <t>【ホ．湯沸器】</t>
    <rPh sb="3" eb="5">
      <t>トウフツ</t>
    </rPh>
    <rPh sb="5" eb="6">
      <t>ウツワ</t>
    </rPh>
    <phoneticPr fontId="3"/>
  </si>
  <si>
    <t>中央式</t>
    <rPh sb="0" eb="2">
      <t>チュウオウ</t>
    </rPh>
    <rPh sb="2" eb="3">
      <t>シキ</t>
    </rPh>
    <phoneticPr fontId="3"/>
  </si>
  <si>
    <t>局所式</t>
    <rPh sb="0" eb="2">
      <t>キョクショ</t>
    </rPh>
    <rPh sb="2" eb="3">
      <t>シキ</t>
    </rPh>
    <phoneticPr fontId="3"/>
  </si>
  <si>
    <t>【ニ．給湯方式】</t>
    <rPh sb="3" eb="5">
      <t>キュウトウ</t>
    </rPh>
    <rPh sb="5" eb="7">
      <t>ホウシキ</t>
    </rPh>
    <phoneticPr fontId="3"/>
  </si>
  <si>
    <t>【ハ．圧力タンクの有無】</t>
    <rPh sb="3" eb="5">
      <t>アツリョク</t>
    </rPh>
    <rPh sb="9" eb="11">
      <t>ウム</t>
    </rPh>
    <phoneticPr fontId="3"/>
  </si>
  <si>
    <t>排水再利用配管設備</t>
    <rPh sb="0" eb="2">
      <t>ハイスイ</t>
    </rPh>
    <rPh sb="2" eb="5">
      <t>サイリヨウ</t>
    </rPh>
    <rPh sb="5" eb="7">
      <t>ハイカン</t>
    </rPh>
    <rPh sb="7" eb="9">
      <t>セツビ</t>
    </rPh>
    <phoneticPr fontId="3"/>
  </si>
  <si>
    <t>雨水槽・湧水槽）</t>
    <rPh sb="0" eb="2">
      <t>アマミズ</t>
    </rPh>
    <rPh sb="2" eb="3">
      <t>ソウ</t>
    </rPh>
    <rPh sb="4" eb="6">
      <t>ユウスイ</t>
    </rPh>
    <rPh sb="6" eb="7">
      <t>ソウ</t>
    </rPh>
    <phoneticPr fontId="3"/>
  </si>
  <si>
    <t>合併槽</t>
    <rPh sb="0" eb="2">
      <t>ガッペイ</t>
    </rPh>
    <rPh sb="2" eb="3">
      <t>ソウ</t>
    </rPh>
    <phoneticPr fontId="3"/>
  </si>
  <si>
    <t>雑排水槽</t>
    <rPh sb="0" eb="1">
      <t>ザツ</t>
    </rPh>
    <rPh sb="1" eb="3">
      <t>ハイスイ</t>
    </rPh>
    <rPh sb="3" eb="4">
      <t>ソウ</t>
    </rPh>
    <phoneticPr fontId="3"/>
  </si>
  <si>
    <t>汚水槽</t>
    <rPh sb="0" eb="2">
      <t>オスイ</t>
    </rPh>
    <rPh sb="2" eb="3">
      <t>ソウ</t>
    </rPh>
    <phoneticPr fontId="3"/>
  </si>
  <si>
    <t>【ロ．排水設備】</t>
    <rPh sb="3" eb="5">
      <t>ハイスイ</t>
    </rPh>
    <rPh sb="5" eb="7">
      <t>セツビ</t>
    </rPh>
    <phoneticPr fontId="3"/>
  </si>
  <si>
    <r>
      <t>ｍ</t>
    </r>
    <r>
      <rPr>
        <vertAlign val="superscript"/>
        <sz val="11"/>
        <rFont val="ＭＳ 明朝"/>
        <family val="1"/>
        <charset val="128"/>
      </rPr>
      <t>3</t>
    </r>
    <r>
      <rPr>
        <sz val="11"/>
        <rFont val="ＭＳ 明朝"/>
        <family val="1"/>
        <charset val="128"/>
      </rPr>
      <t>）</t>
    </r>
    <phoneticPr fontId="3"/>
  </si>
  <si>
    <t>基</t>
    <rPh sb="0" eb="1">
      <t>モト</t>
    </rPh>
    <phoneticPr fontId="3"/>
  </si>
  <si>
    <t>【イ．飲料水の配管設備】</t>
    <rPh sb="3" eb="6">
      <t>インリョウスイ</t>
    </rPh>
    <rPh sb="7" eb="9">
      <t>ハイカン</t>
    </rPh>
    <rPh sb="9" eb="11">
      <t>セツビ</t>
    </rPh>
    <phoneticPr fontId="3"/>
  </si>
  <si>
    <t>【17．給水設備及び排水設備の概要】</t>
    <rPh sb="4" eb="6">
      <t>キュウスイ</t>
    </rPh>
    <rPh sb="6" eb="8">
      <t>セツビ</t>
    </rPh>
    <rPh sb="8" eb="9">
      <t>オヨ</t>
    </rPh>
    <rPh sb="10" eb="12">
      <t>ハイスイ</t>
    </rPh>
    <rPh sb="12" eb="14">
      <t>セツビ</t>
    </rPh>
    <rPh sb="15" eb="17">
      <t>ガイヨウ</t>
    </rPh>
    <phoneticPr fontId="3"/>
  </si>
  <si>
    <t>【ト．電話番号】</t>
    <rPh sb="3" eb="5">
      <t>デンワ</t>
    </rPh>
    <rPh sb="5" eb="7">
      <t>バンゴウ</t>
    </rPh>
    <phoneticPr fontId="3"/>
  </si>
  <si>
    <t>【ヘ．所在地】</t>
    <rPh sb="3" eb="6">
      <t>ショザイチ</t>
    </rPh>
    <phoneticPr fontId="3"/>
  </si>
  <si>
    <t>【ホ．郵便番号】</t>
    <rPh sb="3" eb="7">
      <t>ユウビンバンゴウ</t>
    </rPh>
    <phoneticPr fontId="3"/>
  </si>
  <si>
    <t>)知事登録第</t>
    <phoneticPr fontId="3"/>
  </si>
  <si>
    <t xml:space="preserve"> ）建築士事務所</t>
    <rPh sb="2" eb="5">
      <t>ケンチクシ</t>
    </rPh>
    <phoneticPr fontId="3"/>
  </si>
  <si>
    <t>（</t>
  </si>
  <si>
    <t>【ニ．勤務先】</t>
    <rPh sb="3" eb="6">
      <t>キンムサキ</t>
    </rPh>
    <phoneticPr fontId="3"/>
  </si>
  <si>
    <t>【ハ．氏名】</t>
    <rPh sb="3" eb="5">
      <t>シメイ</t>
    </rPh>
    <phoneticPr fontId="3"/>
  </si>
  <si>
    <t>【ロ．氏名のフリガナ】</t>
    <rPh sb="3" eb="5">
      <t>シメイ</t>
    </rPh>
    <phoneticPr fontId="3"/>
  </si>
  <si>
    <t>登録建築設備検査資格者講習を修了した者</t>
    <rPh sb="0" eb="2">
      <t>トウロク</t>
    </rPh>
    <rPh sb="2" eb="4">
      <t>ケンチク</t>
    </rPh>
    <rPh sb="4" eb="6">
      <t>セツビ</t>
    </rPh>
    <rPh sb="6" eb="8">
      <t>ケンサ</t>
    </rPh>
    <rPh sb="8" eb="11">
      <t>シカクシャ</t>
    </rPh>
    <rPh sb="11" eb="13">
      <t>コウシュウ</t>
    </rPh>
    <rPh sb="14" eb="16">
      <t>シュウリョウ</t>
    </rPh>
    <rPh sb="18" eb="19">
      <t>モノ</t>
    </rPh>
    <phoneticPr fontId="3"/>
  </si>
  <si>
    <t>建築設備検査員</t>
    <rPh sb="0" eb="2">
      <t>ケンチク</t>
    </rPh>
    <rPh sb="2" eb="4">
      <t>セツビ</t>
    </rPh>
    <rPh sb="4" eb="6">
      <t>ケンサ</t>
    </rPh>
    <rPh sb="6" eb="7">
      <t>イン</t>
    </rPh>
    <phoneticPr fontId="3"/>
  </si>
  <si>
    <t>)登録第</t>
    <phoneticPr fontId="3"/>
  </si>
  <si>
    <t xml:space="preserve"> ）建築士</t>
    <rPh sb="2" eb="5">
      <t>ケンチクシ</t>
    </rPh>
    <phoneticPr fontId="3"/>
  </si>
  <si>
    <t>【イ．資格】</t>
    <rPh sb="3" eb="5">
      <t>シカク</t>
    </rPh>
    <phoneticPr fontId="3"/>
  </si>
  <si>
    <t xml:space="preserve"> （その他の検査者２）</t>
    <rPh sb="4" eb="5">
      <t>タ</t>
    </rPh>
    <rPh sb="6" eb="9">
      <t>ケンサシャ</t>
    </rPh>
    <phoneticPr fontId="3"/>
  </si>
  <si>
    <t>）知事登録第</t>
    <phoneticPr fontId="3"/>
  </si>
  <si>
    <t>建築設備検査員</t>
    <rPh sb="0" eb="2">
      <t>ケンチク</t>
    </rPh>
    <rPh sb="2" eb="4">
      <t>セツビ</t>
    </rPh>
    <rPh sb="4" eb="7">
      <t>ケンサイン</t>
    </rPh>
    <phoneticPr fontId="3"/>
  </si>
  <si>
    <t>）登録第</t>
    <phoneticPr fontId="3"/>
  </si>
  <si>
    <t xml:space="preserve"> （その他の検査者）</t>
    <rPh sb="4" eb="5">
      <t>タ</t>
    </rPh>
    <rPh sb="6" eb="9">
      <t>ケンサシャ</t>
    </rPh>
    <phoneticPr fontId="3"/>
  </si>
  <si>
    <t xml:space="preserve"> （代表となる検査者）</t>
    <rPh sb="2" eb="4">
      <t>ダイヒョウ</t>
    </rPh>
    <rPh sb="7" eb="10">
      <t>ケンサシャ</t>
    </rPh>
    <phoneticPr fontId="3"/>
  </si>
  <si>
    <t>【16．給水設備及び排水設備の検査者】</t>
    <rPh sb="4" eb="6">
      <t>キュウスイ</t>
    </rPh>
    <rPh sb="6" eb="8">
      <t>セツビ</t>
    </rPh>
    <rPh sb="8" eb="9">
      <t>オヨ</t>
    </rPh>
    <rPh sb="10" eb="12">
      <t>ハイスイ</t>
    </rPh>
    <rPh sb="12" eb="14">
      <t>セツビ</t>
    </rPh>
    <rPh sb="15" eb="18">
      <t>ケンサシャ</t>
    </rPh>
    <phoneticPr fontId="3"/>
  </si>
  <si>
    <t>【15．非常用の照明装置の不具合の発生状況】</t>
    <rPh sb="4" eb="7">
      <t>ヒジョウヨウ</t>
    </rPh>
    <rPh sb="8" eb="10">
      <t>ショウメイ</t>
    </rPh>
    <rPh sb="10" eb="12">
      <t>ソウチ</t>
    </rPh>
    <rPh sb="13" eb="16">
      <t>フグアイ</t>
    </rPh>
    <rPh sb="17" eb="19">
      <t>ハッセイ</t>
    </rPh>
    <rPh sb="19" eb="21">
      <t>ジョウキョウ</t>
    </rPh>
    <phoneticPr fontId="3"/>
  </si>
  <si>
    <t>【14．非常用の照明装置の検査の状況】</t>
    <rPh sb="4" eb="7">
      <t>ヒジョウヨウ</t>
    </rPh>
    <rPh sb="8" eb="10">
      <t>ショウメイ</t>
    </rPh>
    <rPh sb="10" eb="12">
      <t>ソウチ</t>
    </rPh>
    <rPh sb="13" eb="15">
      <t>ケンサ</t>
    </rPh>
    <rPh sb="16" eb="18">
      <t>ジョウキョウ</t>
    </rPh>
    <phoneticPr fontId="3"/>
  </si>
  <si>
    <t>灯）</t>
    <rPh sb="0" eb="1">
      <t>トウ</t>
    </rPh>
    <phoneticPr fontId="3"/>
  </si>
  <si>
    <r>
      <t>蓄電池(別置形)・自家用発電装置併用</t>
    </r>
    <r>
      <rPr>
        <sz val="11"/>
        <rFont val="ＭＳ Ｐ明朝"/>
        <family val="1"/>
        <charset val="128"/>
      </rPr>
      <t/>
    </r>
    <rPh sb="0" eb="3">
      <t>チクデンチ</t>
    </rPh>
    <rPh sb="4" eb="5">
      <t>ベツ</t>
    </rPh>
    <rPh sb="5" eb="6">
      <t>オキ</t>
    </rPh>
    <rPh sb="9" eb="11">
      <t>ジカ</t>
    </rPh>
    <rPh sb="11" eb="12">
      <t>ヨウ</t>
    </rPh>
    <rPh sb="12" eb="14">
      <t>ハツデン</t>
    </rPh>
    <rPh sb="14" eb="16">
      <t>ソウチ</t>
    </rPh>
    <rPh sb="16" eb="18">
      <t>ヘイヨウ</t>
    </rPh>
    <phoneticPr fontId="3"/>
  </si>
  <si>
    <t>蓄電池（別置形）</t>
    <rPh sb="0" eb="3">
      <t>チクデンチ</t>
    </rPh>
    <rPh sb="4" eb="5">
      <t>ベツ</t>
    </rPh>
    <rPh sb="5" eb="6">
      <t>オキ</t>
    </rPh>
    <phoneticPr fontId="3"/>
  </si>
  <si>
    <t>蓄電池（内蔵形）</t>
    <rPh sb="0" eb="3">
      <t>チクデンチ</t>
    </rPh>
    <rPh sb="4" eb="6">
      <t>ナイゾウ</t>
    </rPh>
    <rPh sb="6" eb="7">
      <t>カタ</t>
    </rPh>
    <phoneticPr fontId="3"/>
  </si>
  <si>
    <t>【ロ．予備電源】</t>
    <rPh sb="3" eb="5">
      <t>ヨビ</t>
    </rPh>
    <rPh sb="5" eb="7">
      <t>デンゲン</t>
    </rPh>
    <phoneticPr fontId="3"/>
  </si>
  <si>
    <t>LEDランプ（</t>
    <phoneticPr fontId="3"/>
  </si>
  <si>
    <t>【イ．照明器具】</t>
    <rPh sb="3" eb="5">
      <t>ショウメイ</t>
    </rPh>
    <rPh sb="5" eb="7">
      <t>キグ</t>
    </rPh>
    <phoneticPr fontId="3"/>
  </si>
  <si>
    <t>【13．非常用の照明装置の概要】</t>
    <rPh sb="4" eb="7">
      <t>ヒジョウヨウ</t>
    </rPh>
    <rPh sb="8" eb="10">
      <t>ショウメイ</t>
    </rPh>
    <rPh sb="10" eb="12">
      <t>ソウチ</t>
    </rPh>
    <rPh sb="13" eb="15">
      <t>ガイヨウ</t>
    </rPh>
    <phoneticPr fontId="3"/>
  </si>
  <si>
    <t>【12．非常用の照明装置の検査者】</t>
    <rPh sb="4" eb="7">
      <t>ヒジョウヨウ</t>
    </rPh>
    <rPh sb="8" eb="10">
      <t>ショウメイ</t>
    </rPh>
    <rPh sb="10" eb="12">
      <t>ソウチ</t>
    </rPh>
    <rPh sb="13" eb="16">
      <t>ケンサシャ</t>
    </rPh>
    <phoneticPr fontId="3"/>
  </si>
  <si>
    <t>【11．排煙設備の不具合の発生状況】</t>
    <rPh sb="4" eb="6">
      <t>ハイエン</t>
    </rPh>
    <rPh sb="9" eb="12">
      <t>フグアイ</t>
    </rPh>
    <rPh sb="13" eb="15">
      <t>ハッセイ</t>
    </rPh>
    <rPh sb="15" eb="17">
      <t>ジョウキョウ</t>
    </rPh>
    <phoneticPr fontId="3"/>
  </si>
  <si>
    <t>【10．排煙設備の検査の状況】</t>
    <rPh sb="4" eb="6">
      <t>ハイエン</t>
    </rPh>
    <rPh sb="6" eb="8">
      <t>セツビ</t>
    </rPh>
    <rPh sb="9" eb="11">
      <t>ケンサ</t>
    </rPh>
    <rPh sb="12" eb="14">
      <t>ジョウキョウ</t>
    </rPh>
    <phoneticPr fontId="3"/>
  </si>
  <si>
    <t>直結エンジン</t>
    <rPh sb="0" eb="2">
      <t>チョッケツ</t>
    </rPh>
    <phoneticPr fontId="3"/>
  </si>
  <si>
    <t>自家用発電装置</t>
    <rPh sb="0" eb="2">
      <t>ジカ</t>
    </rPh>
    <rPh sb="2" eb="3">
      <t>ヨウ</t>
    </rPh>
    <rPh sb="3" eb="5">
      <t>ハツデン</t>
    </rPh>
    <rPh sb="5" eb="7">
      <t>ソウチ</t>
    </rPh>
    <phoneticPr fontId="3"/>
  </si>
  <si>
    <t>蓄電池</t>
    <rPh sb="0" eb="3">
      <t>チクデンチ</t>
    </rPh>
    <phoneticPr fontId="3"/>
  </si>
  <si>
    <t>【ヘ．予備電源】</t>
    <rPh sb="3" eb="5">
      <t>ヨビ</t>
    </rPh>
    <rPh sb="5" eb="7">
      <t>デンゲン</t>
    </rPh>
    <phoneticPr fontId="3"/>
  </si>
  <si>
    <t>【ホ．居室等】</t>
    <rPh sb="3" eb="6">
      <t>キョシツトウ</t>
    </rPh>
    <phoneticPr fontId="3"/>
  </si>
  <si>
    <t>【ニ．非常用エレベーターの乗降ロビーの用に供する付室】</t>
    <rPh sb="3" eb="6">
      <t>ヒジョウヨウ</t>
    </rPh>
    <rPh sb="13" eb="15">
      <t>ジョウコウ</t>
    </rPh>
    <phoneticPr fontId="3"/>
  </si>
  <si>
    <t>【ハ．非常用エレベーターの昇降路又は乗降ロビー】</t>
    <rPh sb="3" eb="6">
      <t>ヒジョウヨウ</t>
    </rPh>
    <rPh sb="13" eb="15">
      <t>ショウコウ</t>
    </rPh>
    <rPh sb="15" eb="16">
      <t>ロ</t>
    </rPh>
    <rPh sb="16" eb="17">
      <t>マタ</t>
    </rPh>
    <phoneticPr fontId="3"/>
  </si>
  <si>
    <t>【ロ．特別避難階段の階段室又は付室】</t>
    <rPh sb="3" eb="5">
      <t>トクベツ</t>
    </rPh>
    <rPh sb="5" eb="7">
      <t>ヒナン</t>
    </rPh>
    <rPh sb="7" eb="9">
      <t>カイダン</t>
    </rPh>
    <rPh sb="10" eb="12">
      <t>カイダン</t>
    </rPh>
    <rPh sb="12" eb="13">
      <t>シツ</t>
    </rPh>
    <rPh sb="13" eb="14">
      <t>マタ</t>
    </rPh>
    <rPh sb="15" eb="16">
      <t>ツキ</t>
    </rPh>
    <rPh sb="16" eb="17">
      <t>シツ</t>
    </rPh>
    <phoneticPr fontId="3"/>
  </si>
  <si>
    <t>全館避難安全検証法</t>
    <rPh sb="0" eb="2">
      <t>ゼンカン</t>
    </rPh>
    <phoneticPr fontId="3"/>
  </si>
  <si>
    <t>(</t>
    <phoneticPr fontId="3"/>
  </si>
  <si>
    <t>区画避難安全検証法</t>
    <rPh sb="0" eb="2">
      <t>クカク</t>
    </rPh>
    <rPh sb="2" eb="4">
      <t>ヒナン</t>
    </rPh>
    <rPh sb="4" eb="6">
      <t>アンゼン</t>
    </rPh>
    <rPh sb="6" eb="9">
      <t>ケンショウホウ</t>
    </rPh>
    <phoneticPr fontId="3"/>
  </si>
  <si>
    <t>【イ．避難安全検証法等の適用】</t>
    <rPh sb="3" eb="5">
      <t>ヒナン</t>
    </rPh>
    <rPh sb="5" eb="7">
      <t>アンゼン</t>
    </rPh>
    <rPh sb="7" eb="10">
      <t>ケンショウホウ</t>
    </rPh>
    <rPh sb="10" eb="11">
      <t>トウ</t>
    </rPh>
    <rPh sb="12" eb="14">
      <t>テキヨウ</t>
    </rPh>
    <phoneticPr fontId="3"/>
  </si>
  <si>
    <t>【9．排煙設備の概要】</t>
    <rPh sb="3" eb="5">
      <t>ハイエン</t>
    </rPh>
    <rPh sb="5" eb="7">
      <t>セツビ</t>
    </rPh>
    <rPh sb="8" eb="10">
      <t>ガイヨウ</t>
    </rPh>
    <phoneticPr fontId="3"/>
  </si>
  <si>
    <t>【8．排煙設備の検査者】</t>
    <rPh sb="3" eb="5">
      <t>ハイエン</t>
    </rPh>
    <rPh sb="5" eb="7">
      <t>セツビ</t>
    </rPh>
    <rPh sb="8" eb="11">
      <t>ケンサシャ</t>
    </rPh>
    <phoneticPr fontId="3"/>
  </si>
  <si>
    <t>【7．換気設備の不具合の発生状況】</t>
    <rPh sb="8" eb="11">
      <t>フグアイ</t>
    </rPh>
    <rPh sb="12" eb="14">
      <t>ハッセイ</t>
    </rPh>
    <rPh sb="14" eb="16">
      <t>ジョウキョウ</t>
    </rPh>
    <phoneticPr fontId="3"/>
  </si>
  <si>
    <t>【6．換気設備の検査の状況】</t>
    <rPh sb="5" eb="7">
      <t>セツビ</t>
    </rPh>
    <rPh sb="8" eb="10">
      <t>ケンサ</t>
    </rPh>
    <rPh sb="11" eb="13">
      <t>ジョウキョウ</t>
    </rPh>
    <phoneticPr fontId="3"/>
  </si>
  <si>
    <t>【ニ．防火ダンパーの有無】</t>
    <rPh sb="3" eb="5">
      <t>ボウカ</t>
    </rPh>
    <rPh sb="10" eb="12">
      <t>ウム</t>
    </rPh>
    <phoneticPr fontId="3"/>
  </si>
  <si>
    <t>ファンコイルユニット併用</t>
    <rPh sb="10" eb="12">
      <t>ヘイヨウ</t>
    </rPh>
    <phoneticPr fontId="3"/>
  </si>
  <si>
    <t>ヒートポンプ</t>
    <phoneticPr fontId="3"/>
  </si>
  <si>
    <t>全空気</t>
    <rPh sb="0" eb="1">
      <t>ゼン</t>
    </rPh>
    <rPh sb="1" eb="3">
      <t>クウキ</t>
    </rPh>
    <phoneticPr fontId="3"/>
  </si>
  <si>
    <t>個別パッケージ</t>
    <rPh sb="0" eb="2">
      <t>コベツ</t>
    </rPh>
    <phoneticPr fontId="3"/>
  </si>
  <si>
    <t>【ニ．空気調和設備・冷暖房設備】</t>
    <rPh sb="3" eb="5">
      <t>クウキ</t>
    </rPh>
    <rPh sb="5" eb="7">
      <t>チョウワ</t>
    </rPh>
    <rPh sb="7" eb="9">
      <t>セツビ</t>
    </rPh>
    <rPh sb="10" eb="13">
      <t>レイダンボウ</t>
    </rPh>
    <rPh sb="13" eb="15">
      <t>セツビ</t>
    </rPh>
    <phoneticPr fontId="3"/>
  </si>
  <si>
    <t>室）</t>
    <rPh sb="0" eb="1">
      <t>シツ</t>
    </rPh>
    <phoneticPr fontId="3"/>
  </si>
  <si>
    <t>【ハ．居室等】</t>
    <rPh sb="3" eb="5">
      <t>キョシツ</t>
    </rPh>
    <rPh sb="5" eb="6">
      <t>ナド</t>
    </rPh>
    <phoneticPr fontId="3"/>
  </si>
  <si>
    <t>【ロ．火気使用室】</t>
    <rPh sb="3" eb="8">
      <t>カキシヨウシツ</t>
    </rPh>
    <phoneticPr fontId="3"/>
  </si>
  <si>
    <t>【イ．無窓居室】</t>
    <rPh sb="3" eb="4">
      <t>ム</t>
    </rPh>
    <rPh sb="4" eb="5">
      <t>マド</t>
    </rPh>
    <rPh sb="5" eb="7">
      <t>キョシツ</t>
    </rPh>
    <phoneticPr fontId="3"/>
  </si>
  <si>
    <t>【5．換気設備の概要】</t>
    <rPh sb="3" eb="5">
      <t>カンキ</t>
    </rPh>
    <rPh sb="5" eb="7">
      <t>セツビ</t>
    </rPh>
    <rPh sb="8" eb="10">
      <t>ガイヨウ</t>
    </rPh>
    <phoneticPr fontId="3"/>
  </si>
  <si>
    <t>【4．換気設備の検査者】</t>
    <rPh sb="3" eb="5">
      <t>カンキ</t>
    </rPh>
    <rPh sb="5" eb="7">
      <t>セツビ</t>
    </rPh>
    <rPh sb="8" eb="11">
      <t>ケンサシャ</t>
    </rPh>
    <phoneticPr fontId="3"/>
  </si>
  <si>
    <t>【ハ．前回の検査に関する書類の写し】</t>
    <rPh sb="3" eb="5">
      <t>ゼンカイ</t>
    </rPh>
    <rPh sb="6" eb="8">
      <t>ケンサ</t>
    </rPh>
    <rPh sb="9" eb="10">
      <t>カン</t>
    </rPh>
    <rPh sb="12" eb="14">
      <t>ショルイ</t>
    </rPh>
    <rPh sb="15" eb="16">
      <t>ウツ</t>
    </rPh>
    <phoneticPr fontId="3"/>
  </si>
  <si>
    <t>日報告）</t>
    <rPh sb="0" eb="1">
      <t>ヒ</t>
    </rPh>
    <rPh sb="1" eb="3">
      <t>ホウコク</t>
    </rPh>
    <phoneticPr fontId="3"/>
  </si>
  <si>
    <t>実施（</t>
    <rPh sb="0" eb="2">
      <t>ジッシ</t>
    </rPh>
    <phoneticPr fontId="3"/>
  </si>
  <si>
    <t>【ロ．前回の検査】</t>
    <rPh sb="3" eb="5">
      <t>ゼンカイ</t>
    </rPh>
    <rPh sb="6" eb="8">
      <t>ケンサ</t>
    </rPh>
    <phoneticPr fontId="3"/>
  </si>
  <si>
    <t>日実施</t>
    <rPh sb="0" eb="1">
      <t>ヒ</t>
    </rPh>
    <rPh sb="1" eb="3">
      <t>ジッシ</t>
    </rPh>
    <phoneticPr fontId="3"/>
  </si>
  <si>
    <t>【イ．今回の検査】</t>
    <rPh sb="3" eb="5">
      <t>コンカイ</t>
    </rPh>
    <rPh sb="6" eb="8">
      <t>ケンサ</t>
    </rPh>
    <phoneticPr fontId="3"/>
  </si>
  <si>
    <t>【3．検査日等】</t>
    <rPh sb="3" eb="5">
      <t>ケンサ</t>
    </rPh>
    <rPh sb="5" eb="6">
      <t>ビ</t>
    </rPh>
    <rPh sb="6" eb="7">
      <t>ナド</t>
    </rPh>
    <phoneticPr fontId="3"/>
  </si>
  <si>
    <t>【ニ．検査済証交付者】</t>
    <rPh sb="3" eb="5">
      <t>ケンサ</t>
    </rPh>
    <rPh sb="5" eb="6">
      <t>スミ</t>
    </rPh>
    <rPh sb="6" eb="7">
      <t>アカシ</t>
    </rPh>
    <rPh sb="7" eb="9">
      <t>コウフ</t>
    </rPh>
    <rPh sb="9" eb="10">
      <t>シャ</t>
    </rPh>
    <phoneticPr fontId="3"/>
  </si>
  <si>
    <t>日</t>
    <rPh sb="0" eb="1">
      <t>ヒ</t>
    </rPh>
    <phoneticPr fontId="3"/>
  </si>
  <si>
    <t>【ハ．検査済証交付年月日】</t>
    <rPh sb="3" eb="5">
      <t>ケンサ</t>
    </rPh>
    <rPh sb="5" eb="6">
      <t>スミ</t>
    </rPh>
    <rPh sb="6" eb="7">
      <t>アカシ</t>
    </rPh>
    <rPh sb="7" eb="9">
      <t>コウフ</t>
    </rPh>
    <rPh sb="9" eb="12">
      <t>ネンガッピ</t>
    </rPh>
    <phoneticPr fontId="3"/>
  </si>
  <si>
    <t>【ロ．確認済証交付者】</t>
    <rPh sb="3" eb="5">
      <t>カクニン</t>
    </rPh>
    <rPh sb="5" eb="6">
      <t>スミ</t>
    </rPh>
    <rPh sb="6" eb="7">
      <t>アカシ</t>
    </rPh>
    <rPh sb="7" eb="9">
      <t>コウフ</t>
    </rPh>
    <rPh sb="9" eb="10">
      <t>シャ</t>
    </rPh>
    <phoneticPr fontId="3"/>
  </si>
  <si>
    <t>【イ．確認済証交付年月日】</t>
    <rPh sb="3" eb="5">
      <t>カクニン</t>
    </rPh>
    <rPh sb="5" eb="6">
      <t>スミ</t>
    </rPh>
    <rPh sb="6" eb="7">
      <t>アカシ</t>
    </rPh>
    <rPh sb="7" eb="9">
      <t>コウフ</t>
    </rPh>
    <rPh sb="9" eb="12">
      <t>ネンガッピ</t>
    </rPh>
    <phoneticPr fontId="3"/>
  </si>
  <si>
    <t>【2．確認済証交付年月日等】</t>
    <rPh sb="3" eb="5">
      <t>カクニン</t>
    </rPh>
    <rPh sb="5" eb="6">
      <t>スミ</t>
    </rPh>
    <rPh sb="6" eb="7">
      <t>アカシ</t>
    </rPh>
    <rPh sb="7" eb="9">
      <t>コウフ</t>
    </rPh>
    <rPh sb="9" eb="12">
      <t>ネンガッピ</t>
    </rPh>
    <rPh sb="12" eb="13">
      <t>ナド</t>
    </rPh>
    <phoneticPr fontId="3"/>
  </si>
  <si>
    <t>給水設備及び排水設備</t>
    <rPh sb="0" eb="2">
      <t>キュウスイ</t>
    </rPh>
    <rPh sb="2" eb="4">
      <t>セツビ</t>
    </rPh>
    <rPh sb="4" eb="5">
      <t>オヨ</t>
    </rPh>
    <rPh sb="6" eb="8">
      <t>ハイスイ</t>
    </rPh>
    <rPh sb="8" eb="10">
      <t>セツビ</t>
    </rPh>
    <phoneticPr fontId="3"/>
  </si>
  <si>
    <t>非常用の照明装置</t>
    <rPh sb="0" eb="3">
      <t>ヒジョウヨウ</t>
    </rPh>
    <rPh sb="4" eb="6">
      <t>ショウメイ</t>
    </rPh>
    <rPh sb="6" eb="8">
      <t>ソウチ</t>
    </rPh>
    <phoneticPr fontId="3"/>
  </si>
  <si>
    <t>排煙設備</t>
    <rPh sb="0" eb="2">
      <t>ハイエン</t>
    </rPh>
    <rPh sb="2" eb="4">
      <t>セツビ</t>
    </rPh>
    <phoneticPr fontId="3"/>
  </si>
  <si>
    <t>換気設備</t>
    <rPh sb="0" eb="2">
      <t>カンキ</t>
    </rPh>
    <rPh sb="2" eb="4">
      <t>セツビ</t>
    </rPh>
    <phoneticPr fontId="3"/>
  </si>
  <si>
    <t>【ニ．検査対象建築設備】</t>
    <rPh sb="3" eb="5">
      <t>ケンサ</t>
    </rPh>
    <rPh sb="5" eb="7">
      <t>タイショウ</t>
    </rPh>
    <rPh sb="7" eb="9">
      <t>ケンチク</t>
    </rPh>
    <rPh sb="9" eb="11">
      <t>セツビ</t>
    </rPh>
    <phoneticPr fontId="3"/>
  </si>
  <si>
    <t>【ハ．延べ面積】</t>
    <rPh sb="3" eb="4">
      <t>ノ</t>
    </rPh>
    <rPh sb="5" eb="7">
      <t>メンセキ</t>
    </rPh>
    <phoneticPr fontId="3"/>
  </si>
  <si>
    <t>【ロ．建築面積】</t>
    <rPh sb="3" eb="5">
      <t>ケンチク</t>
    </rPh>
    <rPh sb="5" eb="7">
      <t>メンセキ</t>
    </rPh>
    <phoneticPr fontId="3"/>
  </si>
  <si>
    <t>【イ．階数】</t>
    <rPh sb="3" eb="5">
      <t>カイスウ</t>
    </rPh>
    <phoneticPr fontId="3"/>
  </si>
  <si>
    <t>【1．建築物の概要】</t>
    <rPh sb="3" eb="6">
      <t>ケンチクブツ</t>
    </rPh>
    <rPh sb="7" eb="9">
      <t>ガイヨウ</t>
    </rPh>
    <phoneticPr fontId="3"/>
  </si>
  <si>
    <t>建築設備の状況等</t>
    <rPh sb="0" eb="2">
      <t>ケンチク</t>
    </rPh>
    <rPh sb="2" eb="4">
      <t>セツビ</t>
    </rPh>
    <rPh sb="5" eb="7">
      <t>ジョウキョウ</t>
    </rPh>
    <rPh sb="7" eb="8">
      <t>トウ</t>
    </rPh>
    <phoneticPr fontId="3"/>
  </si>
  <si>
    <t>（第二面）</t>
    <rPh sb="1" eb="2">
      <t>ダイ</t>
    </rPh>
    <rPh sb="2" eb="3">
      <t>ニ</t>
    </rPh>
    <rPh sb="3" eb="4">
      <t>メン</t>
    </rPh>
    <phoneticPr fontId="3"/>
  </si>
  <si>
    <t>係員氏名</t>
    <rPh sb="0" eb="2">
      <t>カカリイン</t>
    </rPh>
    <rPh sb="2" eb="4">
      <t>シメイ</t>
    </rPh>
    <phoneticPr fontId="3"/>
  </si>
  <si>
    <t>※特記欄</t>
    <rPh sb="1" eb="3">
      <t>トッキ</t>
    </rPh>
    <rPh sb="3" eb="4">
      <t>ラン</t>
    </rPh>
    <phoneticPr fontId="3"/>
  </si>
  <si>
    <t>　※受付欄</t>
    <rPh sb="2" eb="4">
      <t>ウケツケ</t>
    </rPh>
    <rPh sb="4" eb="5">
      <t>ラン</t>
    </rPh>
    <phoneticPr fontId="3"/>
  </si>
  <si>
    <t>【ニ．その他特記事項】</t>
    <rPh sb="5" eb="6">
      <t>タ</t>
    </rPh>
    <rPh sb="6" eb="8">
      <t>トッキ</t>
    </rPh>
    <rPh sb="8" eb="10">
      <t>ジコウ</t>
    </rPh>
    <phoneticPr fontId="3"/>
  </si>
  <si>
    <t>要是正の指摘あり</t>
    <rPh sb="0" eb="1">
      <t>ヨウ</t>
    </rPh>
    <rPh sb="1" eb="3">
      <t>ゼセイ</t>
    </rPh>
    <rPh sb="4" eb="6">
      <t>シテキ</t>
    </rPh>
    <phoneticPr fontId="3"/>
  </si>
  <si>
    <t>【4．検査による指摘の概要】</t>
    <rPh sb="3" eb="5">
      <t>ケンサ</t>
    </rPh>
    <rPh sb="8" eb="10">
      <t>シテキ</t>
    </rPh>
    <rPh sb="11" eb="13">
      <t>ガイヨウ</t>
    </rPh>
    <phoneticPr fontId="3"/>
  </si>
  <si>
    <t>【ニ．用途】</t>
    <rPh sb="3" eb="5">
      <t>ヨウト</t>
    </rPh>
    <phoneticPr fontId="3"/>
  </si>
  <si>
    <t>【ハ．名称】</t>
    <rPh sb="3" eb="5">
      <t>メイショウ</t>
    </rPh>
    <phoneticPr fontId="3"/>
  </si>
  <si>
    <t>【ロ．名称のフリガナ】</t>
    <rPh sb="3" eb="5">
      <t>メイショウ</t>
    </rPh>
    <phoneticPr fontId="3"/>
  </si>
  <si>
    <t>【イ．所在地】</t>
    <rPh sb="3" eb="6">
      <t>ショザイチ</t>
    </rPh>
    <phoneticPr fontId="3"/>
  </si>
  <si>
    <t>【3．報告対象建築物】</t>
    <rPh sb="3" eb="5">
      <t>ホウコク</t>
    </rPh>
    <rPh sb="5" eb="7">
      <t>タイショウ</t>
    </rPh>
    <rPh sb="7" eb="10">
      <t>ケンチクブツ</t>
    </rPh>
    <phoneticPr fontId="3"/>
  </si>
  <si>
    <t>【ホ．電話番号】</t>
    <rPh sb="3" eb="5">
      <t>デンワ</t>
    </rPh>
    <rPh sb="5" eb="7">
      <t>バンゴウ</t>
    </rPh>
    <phoneticPr fontId="3"/>
  </si>
  <si>
    <t>【ニ．住所】</t>
    <rPh sb="3" eb="5">
      <t>ジュウショ</t>
    </rPh>
    <phoneticPr fontId="3"/>
  </si>
  <si>
    <t>【ハ．郵便番号】</t>
    <rPh sb="3" eb="5">
      <t>ユウビン</t>
    </rPh>
    <rPh sb="5" eb="7">
      <t>バンゴウ</t>
    </rPh>
    <phoneticPr fontId="3"/>
  </si>
  <si>
    <t>【ロ．氏名】</t>
    <rPh sb="3" eb="5">
      <t>シメイ</t>
    </rPh>
    <phoneticPr fontId="3"/>
  </si>
  <si>
    <t>【イ．氏名のフリガナ】</t>
    <rPh sb="3" eb="5">
      <t>シメイ</t>
    </rPh>
    <phoneticPr fontId="3"/>
  </si>
  <si>
    <t>【2．管理者】</t>
    <rPh sb="3" eb="5">
      <t>カンリ</t>
    </rPh>
    <phoneticPr fontId="3"/>
  </si>
  <si>
    <t>【1．所有者】</t>
    <rPh sb="3" eb="6">
      <t>ショユウシャ</t>
    </rPh>
    <phoneticPr fontId="3"/>
  </si>
  <si>
    <t>検査者氏名</t>
    <rPh sb="0" eb="3">
      <t>ケンサシャ</t>
    </rPh>
    <rPh sb="3" eb="5">
      <t>シメイ</t>
    </rPh>
    <phoneticPr fontId="3"/>
  </si>
  <si>
    <t>報告者氏名</t>
    <rPh sb="0" eb="3">
      <t>ホウコクシャ</t>
    </rPh>
    <rPh sb="3" eb="5">
      <t>シメイ</t>
    </rPh>
    <phoneticPr fontId="3"/>
  </si>
  <si>
    <t>様</t>
    <rPh sb="0" eb="1">
      <t>サマ</t>
    </rPh>
    <phoneticPr fontId="3"/>
  </si>
  <si>
    <t>事実に相違ありません。</t>
    <phoneticPr fontId="3"/>
  </si>
  <si>
    <t>　建築基準法第12条第３項の規定により、定期検査の結果を報告します。この報告書に記載の事項は</t>
    <phoneticPr fontId="3"/>
  </si>
  <si>
    <t>（第一面）</t>
  </si>
  <si>
    <t>（建築設備（昇降機を除く。））</t>
    <rPh sb="10" eb="11">
      <t>ノゾ</t>
    </rPh>
    <phoneticPr fontId="3"/>
  </si>
  <si>
    <t>定期検査報告書</t>
    <rPh sb="0" eb="1">
      <t>サダム</t>
    </rPh>
    <rPh sb="1" eb="2">
      <t>キ</t>
    </rPh>
    <rPh sb="2" eb="3">
      <t>ケン</t>
    </rPh>
    <rPh sb="3" eb="4">
      <t>サ</t>
    </rPh>
    <rPh sb="4" eb="5">
      <t>ホウ</t>
    </rPh>
    <rPh sb="5" eb="6">
      <t>コク</t>
    </rPh>
    <rPh sb="6" eb="7">
      <t>ショ</t>
    </rPh>
    <phoneticPr fontId="3"/>
  </si>
  <si>
    <t>第三十六号の六様式（第六条、第六条の二の二関係）（Ａ４）</t>
    <rPh sb="0" eb="1">
      <t>ダイ</t>
    </rPh>
    <rPh sb="1" eb="2">
      <t>サン</t>
    </rPh>
    <rPh sb="2" eb="3">
      <t>ジュウ</t>
    </rPh>
    <rPh sb="3" eb="4">
      <t>ロク</t>
    </rPh>
    <rPh sb="4" eb="5">
      <t>ゴウ</t>
    </rPh>
    <rPh sb="6" eb="7">
      <t>ロク</t>
    </rPh>
    <rPh sb="7" eb="9">
      <t>ヨウシキ</t>
    </rPh>
    <rPh sb="10" eb="11">
      <t>ダイ</t>
    </rPh>
    <rPh sb="11" eb="12">
      <t>ロク</t>
    </rPh>
    <rPh sb="12" eb="13">
      <t>ジョウ</t>
    </rPh>
    <rPh sb="14" eb="15">
      <t>ダイ</t>
    </rPh>
    <rPh sb="15" eb="17">
      <t>ロクジョウ</t>
    </rPh>
    <rPh sb="18" eb="19">
      <t>ニ</t>
    </rPh>
    <rPh sb="20" eb="21">
      <t>ニ</t>
    </rPh>
    <rPh sb="21" eb="23">
      <t>カンケイ</t>
    </rPh>
    <phoneticPr fontId="3"/>
  </si>
  <si>
    <t>　この様式には、第三十六号の六様式に記入した内容と同一の内容を記入してください。第二面は、</t>
    <rPh sb="3" eb="5">
      <t>ヨウシキ</t>
    </rPh>
    <rPh sb="8" eb="9">
      <t>ダイ</t>
    </rPh>
    <rPh sb="9" eb="10">
      <t>サン</t>
    </rPh>
    <rPh sb="10" eb="11">
      <t>ジュウ</t>
    </rPh>
    <rPh sb="11" eb="12">
      <t>ロク</t>
    </rPh>
    <rPh sb="12" eb="13">
      <t>ゴウ</t>
    </rPh>
    <rPh sb="14" eb="15">
      <t>ロク</t>
    </rPh>
    <rPh sb="15" eb="17">
      <t>ヨウシキ</t>
    </rPh>
    <rPh sb="18" eb="20">
      <t>キニュウ</t>
    </rPh>
    <rPh sb="22" eb="24">
      <t>ナイヨウ</t>
    </rPh>
    <rPh sb="25" eb="27">
      <t>ドウイツ</t>
    </rPh>
    <rPh sb="28" eb="30">
      <t>ナイヨウ</t>
    </rPh>
    <rPh sb="31" eb="33">
      <t>キニュウ</t>
    </rPh>
    <rPh sb="40" eb="41">
      <t>ダイ</t>
    </rPh>
    <rPh sb="41" eb="43">
      <t>ニメン</t>
    </rPh>
    <phoneticPr fontId="3"/>
  </si>
  <si>
    <t>【12．備考】</t>
    <rPh sb="4" eb="6">
      <t>ビコウ</t>
    </rPh>
    <phoneticPr fontId="3"/>
  </si>
  <si>
    <t>（平成</t>
    <rPh sb="1" eb="3">
      <t>ヘイセイ</t>
    </rPh>
    <phoneticPr fontId="3"/>
  </si>
  <si>
    <t>【11．給水設備及び排水設備の概要】</t>
    <rPh sb="4" eb="6">
      <t>キュウスイ</t>
    </rPh>
    <rPh sb="6" eb="8">
      <t>セツビ</t>
    </rPh>
    <rPh sb="8" eb="9">
      <t>オヨ</t>
    </rPh>
    <rPh sb="10" eb="12">
      <t>ハイスイ</t>
    </rPh>
    <rPh sb="12" eb="14">
      <t>セツビ</t>
    </rPh>
    <rPh sb="15" eb="17">
      <t>ガイヨウ</t>
    </rPh>
    <phoneticPr fontId="3"/>
  </si>
  <si>
    <t>建築基準適合判定資格者</t>
    <rPh sb="0" eb="2">
      <t>ケンチク</t>
    </rPh>
    <rPh sb="2" eb="4">
      <t>キジュン</t>
    </rPh>
    <rPh sb="4" eb="6">
      <t>テキゴウ</t>
    </rPh>
    <rPh sb="6" eb="8">
      <t>ハンテイ</t>
    </rPh>
    <rPh sb="8" eb="11">
      <t>シカクシャ</t>
    </rPh>
    <phoneticPr fontId="3"/>
  </si>
  <si>
    <t>【イ．資格等】</t>
    <rPh sb="3" eb="5">
      <t>シカク</t>
    </rPh>
    <rPh sb="5" eb="6">
      <t>トウ</t>
    </rPh>
    <phoneticPr fontId="3"/>
  </si>
  <si>
    <t>【10．給水設備及び排水設備の検査者】</t>
    <rPh sb="4" eb="6">
      <t>キュウスイ</t>
    </rPh>
    <rPh sb="6" eb="8">
      <t>セツビ</t>
    </rPh>
    <rPh sb="8" eb="9">
      <t>オヨ</t>
    </rPh>
    <rPh sb="10" eb="12">
      <t>ハイスイ</t>
    </rPh>
    <rPh sb="12" eb="14">
      <t>セツビ</t>
    </rPh>
    <rPh sb="15" eb="18">
      <t>ケンサシャ</t>
    </rPh>
    <phoneticPr fontId="3"/>
  </si>
  <si>
    <t>（居室</t>
  </si>
  <si>
    <t>【9．非常用の照明装置の概要】</t>
    <rPh sb="3" eb="6">
      <t>ヒジョウヨウ</t>
    </rPh>
    <rPh sb="7" eb="9">
      <t>ショウメイ</t>
    </rPh>
    <rPh sb="9" eb="11">
      <t>ソウチ</t>
    </rPh>
    <rPh sb="12" eb="14">
      <t>ガイヨウ</t>
    </rPh>
    <phoneticPr fontId="3"/>
  </si>
  <si>
    <t>【8．非常用の照明装置の検査者】</t>
    <rPh sb="3" eb="6">
      <t>ヒジョウヨウ</t>
    </rPh>
    <rPh sb="7" eb="9">
      <t>ショウメイ</t>
    </rPh>
    <rPh sb="9" eb="11">
      <t>ソウチ</t>
    </rPh>
    <rPh sb="12" eb="15">
      <t>ケンサシャ</t>
    </rPh>
    <phoneticPr fontId="3"/>
  </si>
  <si>
    <t>区画）</t>
    <rPh sb="0" eb="2">
      <t>クカク</t>
    </rPh>
    <phoneticPr fontId="3"/>
  </si>
  <si>
    <t>無</t>
    <rPh sb="0" eb="1">
      <t>ム</t>
    </rPh>
    <phoneticPr fontId="3"/>
  </si>
  <si>
    <t>【ロ．特別避難階段の階段室又は付室】</t>
    <rPh sb="3" eb="5">
      <t>トクベツ</t>
    </rPh>
    <rPh sb="5" eb="7">
      <t>ヒナン</t>
    </rPh>
    <rPh sb="7" eb="9">
      <t>カイダン</t>
    </rPh>
    <rPh sb="10" eb="12">
      <t>カイダン</t>
    </rPh>
    <rPh sb="12" eb="13">
      <t>シツ</t>
    </rPh>
    <rPh sb="13" eb="14">
      <t>マタ</t>
    </rPh>
    <rPh sb="15" eb="16">
      <t>ヅケ</t>
    </rPh>
    <rPh sb="16" eb="17">
      <t>シツ</t>
    </rPh>
    <phoneticPr fontId="3"/>
  </si>
  <si>
    <t>階）</t>
    <rPh sb="0" eb="1">
      <t>カイ</t>
    </rPh>
    <phoneticPr fontId="3"/>
  </si>
  <si>
    <t>【7．排煙設備の概要】</t>
    <rPh sb="3" eb="5">
      <t>ハイエン</t>
    </rPh>
    <rPh sb="5" eb="7">
      <t>セツビ</t>
    </rPh>
    <rPh sb="8" eb="10">
      <t>ガイヨウ</t>
    </rPh>
    <phoneticPr fontId="3"/>
  </si>
  <si>
    <t>【6．排煙設備の検査者】</t>
    <rPh sb="3" eb="5">
      <t>ハイエン</t>
    </rPh>
    <rPh sb="5" eb="7">
      <t>セツビ</t>
    </rPh>
    <rPh sb="8" eb="11">
      <t>ケンサシャ</t>
    </rPh>
    <phoneticPr fontId="3"/>
  </si>
  <si>
    <t>改善予定＆年月</t>
    <rPh sb="5" eb="7">
      <t>ネンゲツ</t>
    </rPh>
    <phoneticPr fontId="3"/>
  </si>
  <si>
    <t>【ニ．改善の状況】</t>
    <phoneticPr fontId="3"/>
  </si>
  <si>
    <t>【ロ．不具合記録】</t>
  </si>
  <si>
    <t>【イ．不具合】</t>
  </si>
  <si>
    <t>（理由：</t>
    <rPh sb="1" eb="3">
      <t>リユウ</t>
    </rPh>
    <phoneticPr fontId="3"/>
  </si>
  <si>
    <t>改善予定</t>
  </si>
  <si>
    <t>改善予定（</t>
    <rPh sb="0" eb="2">
      <t>カイゼン</t>
    </rPh>
    <rPh sb="2" eb="4">
      <t>ヨテイ</t>
    </rPh>
    <phoneticPr fontId="3"/>
  </si>
  <si>
    <t>【ニ．改善の状況】</t>
    <rPh sb="3" eb="5">
      <t>カイゼン</t>
    </rPh>
    <rPh sb="6" eb="8">
      <t>ジョウキョウ</t>
    </rPh>
    <phoneticPr fontId="3"/>
  </si>
  <si>
    <t/>
  </si>
  <si>
    <t>【ハ．不具合の概要】</t>
    <rPh sb="3" eb="6">
      <t>フグアイ</t>
    </rPh>
    <rPh sb="7" eb="9">
      <t>ガイヨウ</t>
    </rPh>
    <phoneticPr fontId="3"/>
  </si>
  <si>
    <t>水（無）</t>
    <rPh sb="0" eb="1">
      <t>ミズ</t>
    </rPh>
    <rPh sb="2" eb="3">
      <t>ナシ</t>
    </rPh>
    <phoneticPr fontId="3"/>
  </si>
  <si>
    <t>水（有）</t>
    <rPh sb="0" eb="1">
      <t>ミズ</t>
    </rPh>
    <rPh sb="2" eb="3">
      <t>アリ</t>
    </rPh>
    <phoneticPr fontId="3"/>
  </si>
  <si>
    <t>非照（無）</t>
    <rPh sb="0" eb="1">
      <t>ヒ</t>
    </rPh>
    <rPh sb="1" eb="2">
      <t>テラシ</t>
    </rPh>
    <rPh sb="3" eb="4">
      <t>ナシ</t>
    </rPh>
    <phoneticPr fontId="3"/>
  </si>
  <si>
    <t>非照（有）</t>
    <rPh sb="0" eb="1">
      <t>ヒ</t>
    </rPh>
    <rPh sb="1" eb="2">
      <t>テラシ</t>
    </rPh>
    <rPh sb="3" eb="4">
      <t>アリ</t>
    </rPh>
    <phoneticPr fontId="3"/>
  </si>
  <si>
    <t>排煙（無）</t>
    <rPh sb="0" eb="2">
      <t>ハイエン</t>
    </rPh>
    <rPh sb="3" eb="4">
      <t>ナシ</t>
    </rPh>
    <phoneticPr fontId="3"/>
  </si>
  <si>
    <t>排煙（有）</t>
    <rPh sb="0" eb="2">
      <t>ハイエン</t>
    </rPh>
    <rPh sb="3" eb="4">
      <t>アリ</t>
    </rPh>
    <phoneticPr fontId="3"/>
  </si>
  <si>
    <t>換気（無）</t>
    <rPh sb="0" eb="2">
      <t>カンキ</t>
    </rPh>
    <rPh sb="3" eb="4">
      <t>ナシ</t>
    </rPh>
    <phoneticPr fontId="3"/>
  </si>
  <si>
    <t>換気（有）</t>
    <rPh sb="0" eb="2">
      <t>カンキ</t>
    </rPh>
    <rPh sb="3" eb="4">
      <t>アリ</t>
    </rPh>
    <phoneticPr fontId="3"/>
  </si>
  <si>
    <t>【5．不具合の発生状況】</t>
    <rPh sb="3" eb="6">
      <t>フグアイ</t>
    </rPh>
    <rPh sb="7" eb="9">
      <t>ハッセイ</t>
    </rPh>
    <rPh sb="9" eb="11">
      <t>ジョウキョウ</t>
    </rPh>
    <phoneticPr fontId="3"/>
  </si>
  <si>
    <t>立川市長　</t>
    <phoneticPr fontId="3"/>
  </si>
  <si>
    <t>印</t>
    <rPh sb="0" eb="1">
      <t>イン</t>
    </rPh>
    <phoneticPr fontId="3"/>
  </si>
  <si>
    <t>平成</t>
    <rPh sb="0" eb="2">
      <t>ヘイセイ</t>
    </rPh>
    <phoneticPr fontId="3"/>
  </si>
  <si>
    <t>定期検査報告概要書</t>
    <rPh sb="0" eb="1">
      <t>サダム</t>
    </rPh>
    <rPh sb="1" eb="2">
      <t>キ</t>
    </rPh>
    <rPh sb="2" eb="3">
      <t>ケン</t>
    </rPh>
    <rPh sb="3" eb="4">
      <t>サ</t>
    </rPh>
    <rPh sb="4" eb="5">
      <t>ホウ</t>
    </rPh>
    <rPh sb="5" eb="6">
      <t>コク</t>
    </rPh>
    <rPh sb="6" eb="8">
      <t>ガイヨウ</t>
    </rPh>
    <rPh sb="8" eb="9">
      <t>ショ</t>
    </rPh>
    <phoneticPr fontId="3"/>
  </si>
  <si>
    <t>第三十六号の七様式（第六条、第六条の二の二、第六条の三、第十一条の三関係）（Ａ４）</t>
    <rPh sb="0" eb="1">
      <t>ダイ</t>
    </rPh>
    <rPh sb="1" eb="2">
      <t>サン</t>
    </rPh>
    <rPh sb="2" eb="3">
      <t>ジュウ</t>
    </rPh>
    <rPh sb="3" eb="4">
      <t>ロク</t>
    </rPh>
    <rPh sb="4" eb="5">
      <t>ゴウ</t>
    </rPh>
    <rPh sb="6" eb="7">
      <t>ナナ</t>
    </rPh>
    <rPh sb="7" eb="9">
      <t>ヨウシキ</t>
    </rPh>
    <rPh sb="10" eb="11">
      <t>ダイ</t>
    </rPh>
    <rPh sb="11" eb="12">
      <t>ロク</t>
    </rPh>
    <rPh sb="12" eb="13">
      <t>ジョウ</t>
    </rPh>
    <rPh sb="14" eb="15">
      <t>ダイ</t>
    </rPh>
    <rPh sb="15" eb="17">
      <t>ロクジョウ</t>
    </rPh>
    <rPh sb="18" eb="19">
      <t>ニ</t>
    </rPh>
    <rPh sb="20" eb="21">
      <t>ニ</t>
    </rPh>
    <rPh sb="22" eb="23">
      <t>ダイ</t>
    </rPh>
    <rPh sb="23" eb="24">
      <t>ロク</t>
    </rPh>
    <rPh sb="24" eb="25">
      <t>ジョウ</t>
    </rPh>
    <rPh sb="26" eb="27">
      <t>サン</t>
    </rPh>
    <rPh sb="28" eb="29">
      <t>ダイ</t>
    </rPh>
    <rPh sb="29" eb="30">
      <t>ジュウ</t>
    </rPh>
    <rPh sb="30" eb="31">
      <t>イチ</t>
    </rPh>
    <rPh sb="31" eb="32">
      <t>ジョウ</t>
    </rPh>
    <rPh sb="33" eb="34">
      <t>サン</t>
    </rPh>
    <rPh sb="34" eb="36">
      <t>カンケイ</t>
    </rPh>
    <phoneticPr fontId="3"/>
  </si>
  <si>
    <t>　「特記事項」は、検査の結果、要是正の指摘があった場合のほか、指摘がない場合にあっても特記すべき事項がある場合に、該当する検査項目等の番号、検査項目等を記入し、「指摘の具体的内容等」欄に指摘又は特記すべき事項の具体的内容を記入するとともに、改善済みの場合及び改善策が明らかになっている場合は「改善策の具体的内容等」欄にその内容を記入し、改善した場合は「改善（予定）年月」欄に当該年月を記入し、改善予定年月が明らかになっている場合は「改善（予定）年月」欄に当該年月を（　）書きで記入してください。</t>
    <rPh sb="9" eb="11">
      <t>ケンサ</t>
    </rPh>
    <rPh sb="61" eb="63">
      <t>ケンサ</t>
    </rPh>
    <rPh sb="63" eb="65">
      <t>コウモク</t>
    </rPh>
    <rPh sb="65" eb="66">
      <t>トウ</t>
    </rPh>
    <rPh sb="70" eb="72">
      <t>ケンサ</t>
    </rPh>
    <rPh sb="74" eb="75">
      <t>トウ</t>
    </rPh>
    <rPh sb="95" eb="96">
      <t>マタ</t>
    </rPh>
    <rPh sb="120" eb="122">
      <t>カイゼン</t>
    </rPh>
    <rPh sb="122" eb="123">
      <t>ズ</t>
    </rPh>
    <rPh sb="125" eb="127">
      <t>バアイ</t>
    </rPh>
    <rPh sb="127" eb="129">
      <t>オ</t>
    </rPh>
    <rPh sb="155" eb="156">
      <t>トウ</t>
    </rPh>
    <rPh sb="168" eb="170">
      <t>カイゼン</t>
    </rPh>
    <rPh sb="172" eb="174">
      <t>バアイ</t>
    </rPh>
    <rPh sb="185" eb="186">
      <t>ラン</t>
    </rPh>
    <rPh sb="187" eb="189">
      <t>トウガイ</t>
    </rPh>
    <rPh sb="189" eb="191">
      <t>ネンゲツ</t>
    </rPh>
    <rPh sb="192" eb="194">
      <t>キニュウ</t>
    </rPh>
    <rPh sb="235" eb="236">
      <t>カ</t>
    </rPh>
    <phoneticPr fontId="3"/>
  </si>
  <si>
    <t>　２(13)「機械換気設備の換気量」については、換気設備を設けるべき調理室等の換気風量測定表（別表２）を添付してください。</t>
    <rPh sb="7" eb="9">
      <t>キカイ</t>
    </rPh>
    <rPh sb="9" eb="11">
      <t>カンキ</t>
    </rPh>
    <rPh sb="11" eb="13">
      <t>セツビ</t>
    </rPh>
    <rPh sb="14" eb="17">
      <t>カンキリョウ</t>
    </rPh>
    <rPh sb="24" eb="26">
      <t>カンキ</t>
    </rPh>
    <rPh sb="26" eb="28">
      <t>セツビ</t>
    </rPh>
    <rPh sb="29" eb="30">
      <t>モウ</t>
    </rPh>
    <rPh sb="34" eb="37">
      <t>チョウリシツ</t>
    </rPh>
    <rPh sb="37" eb="38">
      <t>ナド</t>
    </rPh>
    <rPh sb="39" eb="41">
      <t>カンキ</t>
    </rPh>
    <rPh sb="41" eb="43">
      <t>フウリョウ</t>
    </rPh>
    <rPh sb="43" eb="45">
      <t>ソクテイ</t>
    </rPh>
    <rPh sb="45" eb="46">
      <t>ヒョウ</t>
    </rPh>
    <rPh sb="47" eb="49">
      <t>ベッピョウ</t>
    </rPh>
    <rPh sb="52" eb="54">
      <t>テンプ</t>
    </rPh>
    <phoneticPr fontId="3"/>
  </si>
  <si>
    <t>　１(9)「各居室の換気量」については、法第28条第２項又は第３項に基づき換気設備が設けられた居室（換気設備を設けるべき調理室等を除く。）の換気状況評価表（別表１）を添付してください。</t>
    <rPh sb="6" eb="7">
      <t>カク</t>
    </rPh>
    <rPh sb="7" eb="9">
      <t>キョシツ</t>
    </rPh>
    <rPh sb="10" eb="13">
      <t>カンキリョウ</t>
    </rPh>
    <rPh sb="20" eb="21">
      <t>ホウ</t>
    </rPh>
    <rPh sb="21" eb="22">
      <t>ダイ</t>
    </rPh>
    <rPh sb="24" eb="25">
      <t>ジョウ</t>
    </rPh>
    <rPh sb="25" eb="26">
      <t>ダイ</t>
    </rPh>
    <rPh sb="27" eb="28">
      <t>コウ</t>
    </rPh>
    <rPh sb="28" eb="29">
      <t>マタ</t>
    </rPh>
    <rPh sb="30" eb="31">
      <t>ダイ</t>
    </rPh>
    <rPh sb="32" eb="33">
      <t>コウ</t>
    </rPh>
    <rPh sb="34" eb="35">
      <t>モト</t>
    </rPh>
    <rPh sb="37" eb="39">
      <t>カンキ</t>
    </rPh>
    <rPh sb="39" eb="41">
      <t>セツビ</t>
    </rPh>
    <rPh sb="42" eb="43">
      <t>モウ</t>
    </rPh>
    <rPh sb="47" eb="49">
      <t>キョシツ</t>
    </rPh>
    <rPh sb="50" eb="52">
      <t>カンキ</t>
    </rPh>
    <rPh sb="52" eb="54">
      <t>セツビ</t>
    </rPh>
    <rPh sb="55" eb="56">
      <t>モウ</t>
    </rPh>
    <rPh sb="60" eb="63">
      <t>チョウリシツ</t>
    </rPh>
    <rPh sb="63" eb="64">
      <t>ナド</t>
    </rPh>
    <rPh sb="65" eb="66">
      <t>ノゾ</t>
    </rPh>
    <rPh sb="70" eb="72">
      <t>カンキ</t>
    </rPh>
    <rPh sb="72" eb="74">
      <t>ジョウキョウ</t>
    </rPh>
    <rPh sb="74" eb="76">
      <t>ヒョウカ</t>
    </rPh>
    <rPh sb="76" eb="77">
      <t>ヒョウ</t>
    </rPh>
    <rPh sb="78" eb="79">
      <t>ベツ</t>
    </rPh>
    <rPh sb="79" eb="80">
      <t>ヒョウ</t>
    </rPh>
    <rPh sb="83" eb="85">
      <t>テンプ</t>
    </rPh>
    <phoneticPr fontId="3"/>
  </si>
  <si>
    <t>　「既存不適格」欄は、「要是正」欄に○印を記入した場合で、建築基準法第３条第２項の規定の適用を受けているものであることが確認されたときは、○印を記入してください。</t>
    <phoneticPr fontId="3"/>
  </si>
  <si>
    <t>　「検査結果」欄のうち「指摘なし」欄は、⑦に該当しない場合に○印を記入してください。</t>
    <phoneticPr fontId="3"/>
  </si>
  <si>
    <t>　「検査結果」欄のうち「要是正」欄は、別表第一（ろ）欄に掲げる検査事項について同表（に）欄に掲げる判定基準に該当する場合に○印を記入してください。</t>
    <rPh sb="2" eb="4">
      <t>ケンサ</t>
    </rPh>
    <rPh sb="21" eb="22">
      <t>ダイ</t>
    </rPh>
    <rPh sb="22" eb="23">
      <t>イチ</t>
    </rPh>
    <rPh sb="31" eb="33">
      <t>ケンサ</t>
    </rPh>
    <rPh sb="33" eb="35">
      <t>ジコウ</t>
    </rPh>
    <rPh sb="39" eb="41">
      <t>ドウヒョウ</t>
    </rPh>
    <phoneticPr fontId="3"/>
  </si>
  <si>
    <t>　「検査結果」欄は、別表第一（ろ）欄に掲げる各検査事項ごとに記入してください。</t>
    <rPh sb="2" eb="4">
      <t>ケンサ</t>
    </rPh>
    <rPh sb="4" eb="6">
      <t>ケッカ</t>
    </rPh>
    <rPh sb="12" eb="13">
      <t>ダイ</t>
    </rPh>
    <rPh sb="13" eb="14">
      <t>イチ</t>
    </rPh>
    <rPh sb="23" eb="25">
      <t>ケンサ</t>
    </rPh>
    <rPh sb="25" eb="27">
      <t>ジコウ</t>
    </rPh>
    <phoneticPr fontId="3"/>
  </si>
  <si>
    <t>　記入欄が不足する場合は、枠を拡大、行を追加して記入するか、別紙に必要な事項を記入して添えてください。</t>
    <rPh sb="1" eb="4">
      <t>キニュウラン</t>
    </rPh>
    <rPh sb="5" eb="7">
      <t>フソク</t>
    </rPh>
    <rPh sb="9" eb="11">
      <t>バアイ</t>
    </rPh>
    <rPh sb="13" eb="14">
      <t>ワク</t>
    </rPh>
    <rPh sb="15" eb="17">
      <t>カクダイ</t>
    </rPh>
    <rPh sb="18" eb="19">
      <t>ギョウ</t>
    </rPh>
    <rPh sb="20" eb="22">
      <t>ツイカ</t>
    </rPh>
    <rPh sb="24" eb="26">
      <t>キニュウ</t>
    </rPh>
    <rPh sb="30" eb="32">
      <t>ベッシ</t>
    </rPh>
    <rPh sb="33" eb="35">
      <t>ヒツヨウ</t>
    </rPh>
    <rPh sb="36" eb="38">
      <t>ジコウ</t>
    </rPh>
    <rPh sb="39" eb="41">
      <t>キニュウ</t>
    </rPh>
    <rPh sb="43" eb="44">
      <t>ソ</t>
    </rPh>
    <phoneticPr fontId="3"/>
  </si>
  <si>
    <t>検査項目等</t>
    <rPh sb="0" eb="2">
      <t>ケンサ</t>
    </rPh>
    <rPh sb="2" eb="4">
      <t>コウモク</t>
    </rPh>
    <rPh sb="4" eb="5">
      <t>トウ</t>
    </rPh>
    <phoneticPr fontId="3"/>
  </si>
  <si>
    <t>特記事項</t>
    <rPh sb="0" eb="1">
      <t>トク</t>
    </rPh>
    <rPh sb="1" eb="3">
      <t>キジ</t>
    </rPh>
    <rPh sb="3" eb="4">
      <t>コウ</t>
    </rPh>
    <phoneticPr fontId="3"/>
  </si>
  <si>
    <t>連動型防火ダンパーの煙感知器、熱煙複合式感知器及び熱感知器との連動の状況</t>
    <rPh sb="0" eb="3">
      <t>レンドウガタ</t>
    </rPh>
    <rPh sb="3" eb="5">
      <t>ボウカ</t>
    </rPh>
    <rPh sb="10" eb="11">
      <t>ケムリ</t>
    </rPh>
    <rPh sb="11" eb="14">
      <t>カンチキ</t>
    </rPh>
    <rPh sb="15" eb="16">
      <t>ネツ</t>
    </rPh>
    <rPh sb="16" eb="17">
      <t>ケムリ</t>
    </rPh>
    <rPh sb="17" eb="19">
      <t>フクゴウ</t>
    </rPh>
    <rPh sb="19" eb="20">
      <t>シキ</t>
    </rPh>
    <rPh sb="20" eb="23">
      <t>カンチキ</t>
    </rPh>
    <rPh sb="23" eb="24">
      <t>オヨ</t>
    </rPh>
    <rPh sb="25" eb="28">
      <t>ネツカンチ</t>
    </rPh>
    <rPh sb="28" eb="29">
      <t>キ</t>
    </rPh>
    <rPh sb="31" eb="33">
      <t>レンドウ</t>
    </rPh>
    <rPh sb="34" eb="36">
      <t>ジョウキョウ</t>
    </rPh>
    <phoneticPr fontId="3"/>
  </si>
  <si>
    <t>(9)</t>
    <phoneticPr fontId="3"/>
  </si>
  <si>
    <t>連動型防火ダンパーの煙感知器、熱煙複合式感知器及び熱感知器の位置</t>
    <rPh sb="0" eb="3">
      <t>レンドウガタ</t>
    </rPh>
    <rPh sb="3" eb="5">
      <t>ボウカ</t>
    </rPh>
    <rPh sb="10" eb="11">
      <t>ケムリ</t>
    </rPh>
    <rPh sb="11" eb="14">
      <t>カンチキ</t>
    </rPh>
    <rPh sb="15" eb="16">
      <t>ネツ</t>
    </rPh>
    <rPh sb="16" eb="17">
      <t>ケムリ</t>
    </rPh>
    <rPh sb="17" eb="19">
      <t>フクゴウ</t>
    </rPh>
    <rPh sb="19" eb="20">
      <t>シキ</t>
    </rPh>
    <rPh sb="20" eb="23">
      <t>カンチキ</t>
    </rPh>
    <rPh sb="23" eb="24">
      <t>オヨ</t>
    </rPh>
    <rPh sb="25" eb="28">
      <t>ネツカンチ</t>
    </rPh>
    <rPh sb="28" eb="29">
      <t>キ</t>
    </rPh>
    <rPh sb="30" eb="32">
      <t>イチ</t>
    </rPh>
    <phoneticPr fontId="3"/>
  </si>
  <si>
    <t>(8)</t>
    <phoneticPr fontId="3"/>
  </si>
  <si>
    <t>(7)</t>
    <phoneticPr fontId="3"/>
  </si>
  <si>
    <t>防火ダンパーの温度ヒューズ</t>
    <rPh sb="7" eb="9">
      <t>オンド</t>
    </rPh>
    <phoneticPr fontId="3"/>
  </si>
  <si>
    <t>(6)</t>
    <phoneticPr fontId="3"/>
  </si>
  <si>
    <t>防火ダンパーの点検口の有無及び大きさ並びに検査口の有無</t>
    <rPh sb="7" eb="9">
      <t>テンケン</t>
    </rPh>
    <rPh sb="9" eb="10">
      <t>コウ</t>
    </rPh>
    <rPh sb="11" eb="13">
      <t>ウム</t>
    </rPh>
    <rPh sb="13" eb="14">
      <t>オヨ</t>
    </rPh>
    <rPh sb="15" eb="16">
      <t>オオ</t>
    </rPh>
    <rPh sb="18" eb="19">
      <t>ナラ</t>
    </rPh>
    <rPh sb="21" eb="23">
      <t>ケンサ</t>
    </rPh>
    <rPh sb="23" eb="24">
      <t>コウ</t>
    </rPh>
    <rPh sb="25" eb="27">
      <t>ウム</t>
    </rPh>
    <phoneticPr fontId="3"/>
  </si>
  <si>
    <t>(5)</t>
    <phoneticPr fontId="3"/>
  </si>
  <si>
    <t>防火ダンパーの劣化及び損傷の状況</t>
    <rPh sb="7" eb="9">
      <t>レッカ</t>
    </rPh>
    <rPh sb="9" eb="10">
      <t>オヨ</t>
    </rPh>
    <rPh sb="11" eb="13">
      <t>ソンショウ</t>
    </rPh>
    <rPh sb="14" eb="16">
      <t>ジョウキョウ</t>
    </rPh>
    <phoneticPr fontId="3"/>
  </si>
  <si>
    <t>(4)</t>
    <phoneticPr fontId="3"/>
  </si>
  <si>
    <t>防火ダンパーの作動の状況</t>
    <rPh sb="7" eb="9">
      <t>サドウ</t>
    </rPh>
    <rPh sb="10" eb="12">
      <t>ジョウキョウ</t>
    </rPh>
    <phoneticPr fontId="3"/>
  </si>
  <si>
    <t>(3)</t>
    <phoneticPr fontId="3"/>
  </si>
  <si>
    <t>防火ダンパーの取付けの状況</t>
    <rPh sb="11" eb="13">
      <t>ジョウキョウ</t>
    </rPh>
    <phoneticPr fontId="3"/>
  </si>
  <si>
    <t>(2)</t>
    <phoneticPr fontId="3"/>
  </si>
  <si>
    <t>防火ダンパーの設置の状況</t>
    <rPh sb="10" eb="12">
      <t>ジョウキョウ</t>
    </rPh>
    <phoneticPr fontId="3"/>
  </si>
  <si>
    <t>防火ダンパー等(外壁の開口部で延焼のおそれのある部分に設けるものを除く。)</t>
    <rPh sb="8" eb="10">
      <t>ガイヘキ</t>
    </rPh>
    <rPh sb="11" eb="14">
      <t>カイコウブ</t>
    </rPh>
    <rPh sb="15" eb="17">
      <t>エンショウ</t>
    </rPh>
    <rPh sb="24" eb="26">
      <t>ブブン</t>
    </rPh>
    <rPh sb="27" eb="28">
      <t>モウ</t>
    </rPh>
    <rPh sb="33" eb="34">
      <t>ノゾ</t>
    </rPh>
    <phoneticPr fontId="3"/>
  </si>
  <si>
    <t>(1)</t>
    <phoneticPr fontId="3"/>
  </si>
  <si>
    <t>法第28条第2項又は第3項に基づき換気設備が設けられた居室等</t>
    <rPh sb="29" eb="30">
      <t>トウ</t>
    </rPh>
    <phoneticPr fontId="3"/>
  </si>
  <si>
    <t>機械換気設備の換気量</t>
    <rPh sb="0" eb="2">
      <t>キカイ</t>
    </rPh>
    <rPh sb="2" eb="4">
      <t>カンキ</t>
    </rPh>
    <rPh sb="4" eb="6">
      <t>セツビ</t>
    </rPh>
    <rPh sb="7" eb="9">
      <t>カンキ</t>
    </rPh>
    <rPh sb="9" eb="10">
      <t>リョウ</t>
    </rPh>
    <phoneticPr fontId="3"/>
  </si>
  <si>
    <t>(13)</t>
    <phoneticPr fontId="3"/>
  </si>
  <si>
    <t>(12)</t>
    <phoneticPr fontId="3"/>
  </si>
  <si>
    <t>換気扇による換気の状況</t>
    <rPh sb="9" eb="11">
      <t>ジョウキョウ</t>
    </rPh>
    <phoneticPr fontId="3"/>
  </si>
  <si>
    <t>(11)</t>
    <phoneticPr fontId="3"/>
  </si>
  <si>
    <t>煙突に連結した排気筒及び半密閉式瞬間湯沸器等の設置の状況</t>
    <rPh sb="23" eb="25">
      <t>セッチ</t>
    </rPh>
    <rPh sb="26" eb="28">
      <t>ジョウキョウ</t>
    </rPh>
    <phoneticPr fontId="3"/>
  </si>
  <si>
    <t>機械換気設備　　　　　　　　　　　　　　　　　</t>
    <phoneticPr fontId="3"/>
  </si>
  <si>
    <t>(10)</t>
    <phoneticPr fontId="3"/>
  </si>
  <si>
    <t>煙突の先端の立ち上がりの状況（密閉型燃焼器具の煙突を除く。）</t>
    <rPh sb="0" eb="2">
      <t>エントツ</t>
    </rPh>
    <rPh sb="3" eb="5">
      <t>センタン</t>
    </rPh>
    <rPh sb="6" eb="7">
      <t>タ</t>
    </rPh>
    <rPh sb="8" eb="9">
      <t>ア</t>
    </rPh>
    <rPh sb="12" eb="14">
      <t>ジョウキョウ</t>
    </rPh>
    <rPh sb="15" eb="18">
      <t>ミッペイガタ</t>
    </rPh>
    <rPh sb="18" eb="20">
      <t>ネンショウ</t>
    </rPh>
    <rPh sb="20" eb="22">
      <t>キグ</t>
    </rPh>
    <rPh sb="23" eb="25">
      <t>エントツ</t>
    </rPh>
    <rPh sb="26" eb="27">
      <t>ノゾ</t>
    </rPh>
    <phoneticPr fontId="3"/>
  </si>
  <si>
    <t>自然換気設備　　　　　　　　　　　　　　　　　　　　　</t>
    <rPh sb="0" eb="2">
      <t>シゼン</t>
    </rPh>
    <phoneticPr fontId="3"/>
  </si>
  <si>
    <t>煙突等への防火ダンパー、風道等の設置の状況</t>
    <rPh sb="2" eb="3">
      <t>トウ</t>
    </rPh>
    <rPh sb="12" eb="13">
      <t>カゼ</t>
    </rPh>
    <rPh sb="13" eb="14">
      <t>ミチ</t>
    </rPh>
    <rPh sb="16" eb="18">
      <t>セッチ</t>
    </rPh>
    <rPh sb="19" eb="21">
      <t>ジョウキョウ</t>
    </rPh>
    <phoneticPr fontId="3"/>
  </si>
  <si>
    <t>排気筒及び煙突と可燃物、電線等との離隔距離</t>
    <rPh sb="3" eb="5">
      <t>オ</t>
    </rPh>
    <rPh sb="17" eb="19">
      <t>リカク</t>
    </rPh>
    <rPh sb="19" eb="21">
      <t>キョリ</t>
    </rPh>
    <phoneticPr fontId="3"/>
  </si>
  <si>
    <t>排気筒及び煙突の断熱の状況</t>
    <rPh sb="3" eb="5">
      <t>オ</t>
    </rPh>
    <rPh sb="11" eb="13">
      <t>ジョウキョウ</t>
    </rPh>
    <phoneticPr fontId="3"/>
  </si>
  <si>
    <t>給気口、排気口及び排気フードの位置</t>
    <rPh sb="7" eb="9">
      <t>オ</t>
    </rPh>
    <phoneticPr fontId="3"/>
  </si>
  <si>
    <t>給気口、給気筒、排気口、排気筒、排気フード及び煙突の大きさ</t>
    <rPh sb="21" eb="23">
      <t>オ</t>
    </rPh>
    <phoneticPr fontId="3"/>
  </si>
  <si>
    <t>排気筒、排気フード及び煙突の取付けの状況</t>
    <rPh sb="9" eb="11">
      <t>オ</t>
    </rPh>
    <rPh sb="18" eb="20">
      <t>ジョウキョウ</t>
    </rPh>
    <phoneticPr fontId="3"/>
  </si>
  <si>
    <t>排気筒、排気フード及び煙突の材質</t>
    <rPh sb="9" eb="11">
      <t>オ</t>
    </rPh>
    <rPh sb="14" eb="15">
      <t>ザイ</t>
    </rPh>
    <rPh sb="15" eb="16">
      <t>シツ</t>
    </rPh>
    <phoneticPr fontId="3"/>
  </si>
  <si>
    <t>自然換気設備及び機械換気設備　　　　　　　　　　　　　　　　　　　　</t>
    <rPh sb="6" eb="8">
      <t>オ</t>
    </rPh>
    <rPh sb="8" eb="10">
      <t>キカイ</t>
    </rPh>
    <rPh sb="10" eb="12">
      <t>カンキ</t>
    </rPh>
    <rPh sb="12" eb="14">
      <t>セツビ</t>
    </rPh>
    <phoneticPr fontId="3"/>
  </si>
  <si>
    <t>各居室の気流</t>
    <rPh sb="0" eb="1">
      <t>カク</t>
    </rPh>
    <rPh sb="1" eb="3">
      <t>キョシツ</t>
    </rPh>
    <phoneticPr fontId="3"/>
  </si>
  <si>
    <t>(21)</t>
    <phoneticPr fontId="3"/>
  </si>
  <si>
    <t>各居室の二酸化炭素含有率</t>
    <rPh sb="1" eb="3">
      <t>キョシツ</t>
    </rPh>
    <phoneticPr fontId="3"/>
  </si>
  <si>
    <t>(20)</t>
  </si>
  <si>
    <t>各居室の一酸化炭素含有率</t>
    <rPh sb="0" eb="1">
      <t>カク</t>
    </rPh>
    <rPh sb="1" eb="3">
      <t>キョシツ</t>
    </rPh>
    <phoneticPr fontId="3"/>
  </si>
  <si>
    <t>(19)</t>
  </si>
  <si>
    <t>(18)</t>
  </si>
  <si>
    <t>(17)</t>
  </si>
  <si>
    <t>空気調和設備の性能</t>
    <rPh sb="7" eb="9">
      <t>セイノウ</t>
    </rPh>
    <phoneticPr fontId="3"/>
  </si>
  <si>
    <t>(16)</t>
  </si>
  <si>
    <t>(15)</t>
  </si>
  <si>
    <t>空気ろ過器の点検口</t>
    <rPh sb="8" eb="9">
      <t>クチ</t>
    </rPh>
    <phoneticPr fontId="3"/>
  </si>
  <si>
    <t>(14)</t>
  </si>
  <si>
    <t>空気調和設備の運転の状況</t>
    <rPh sb="0" eb="2">
      <t>クウキ</t>
    </rPh>
    <rPh sb="2" eb="4">
      <t>チョウワ</t>
    </rPh>
    <rPh sb="4" eb="6">
      <t>セツビ</t>
    </rPh>
    <rPh sb="7" eb="9">
      <t>ウンテン</t>
    </rPh>
    <rPh sb="10" eb="12">
      <t>ジョウキョウ</t>
    </rPh>
    <phoneticPr fontId="3"/>
  </si>
  <si>
    <t>(13)</t>
  </si>
  <si>
    <t>空気調和設備及び配管の劣化及び損傷の状況</t>
    <rPh sb="0" eb="2">
      <t>クウキ</t>
    </rPh>
    <rPh sb="2" eb="4">
      <t>チョウワ</t>
    </rPh>
    <rPh sb="4" eb="6">
      <t>セツビ</t>
    </rPh>
    <rPh sb="6" eb="8">
      <t>オ</t>
    </rPh>
    <rPh sb="8" eb="10">
      <t>ハイカン</t>
    </rPh>
    <rPh sb="11" eb="13">
      <t>レッカ</t>
    </rPh>
    <rPh sb="13" eb="14">
      <t>オヨ</t>
    </rPh>
    <rPh sb="15" eb="17">
      <t>ソンショウ</t>
    </rPh>
    <rPh sb="18" eb="20">
      <t>ジョウキョウ</t>
    </rPh>
    <phoneticPr fontId="3"/>
  </si>
  <si>
    <t>(12)</t>
  </si>
  <si>
    <t>空気調和設備の設置の状況</t>
    <rPh sb="0" eb="2">
      <t>クウキ</t>
    </rPh>
    <rPh sb="2" eb="4">
      <t>チョウワ</t>
    </rPh>
    <rPh sb="4" eb="6">
      <t>セツビ</t>
    </rPh>
    <rPh sb="7" eb="9">
      <t>セッチ</t>
    </rPh>
    <rPh sb="10" eb="12">
      <t>ジョウキョウ</t>
    </rPh>
    <phoneticPr fontId="3"/>
  </si>
  <si>
    <t>空気調和設備の主要機器及び配管の外観</t>
    <rPh sb="11" eb="13">
      <t>オ</t>
    </rPh>
    <phoneticPr fontId="3"/>
  </si>
  <si>
    <t>中央管理方式の空気調和設備　　　　　　　　　　　　　　　　　</t>
    <phoneticPr fontId="3"/>
  </si>
  <si>
    <t>(11)</t>
  </si>
  <si>
    <t>中央管理室における制御及び作動状態の監視の状況</t>
    <rPh sb="4" eb="5">
      <t>シツ</t>
    </rPh>
    <rPh sb="11" eb="12">
      <t>オヨ</t>
    </rPh>
    <rPh sb="15" eb="17">
      <t>ジョウタイ</t>
    </rPh>
    <rPh sb="18" eb="20">
      <t>カンシ</t>
    </rPh>
    <rPh sb="21" eb="23">
      <t>ジョウキョウ</t>
    </rPh>
    <phoneticPr fontId="3"/>
  </si>
  <si>
    <t>(10)</t>
  </si>
  <si>
    <t>各居室の換気量　　　　　　　　　　　　　</t>
    <rPh sb="1" eb="3">
      <t>キョシツ</t>
    </rPh>
    <phoneticPr fontId="3"/>
  </si>
  <si>
    <t>機械換気設備（中央管理方式の空気調和設備を含む。）の性能　　</t>
    <phoneticPr fontId="3"/>
  </si>
  <si>
    <t>換気扇による換気の状況</t>
    <rPh sb="0" eb="3">
      <t>カンキセン</t>
    </rPh>
    <rPh sb="6" eb="8">
      <t>カンキ</t>
    </rPh>
    <rPh sb="9" eb="11">
      <t>ジョウキョウ</t>
    </rPh>
    <phoneticPr fontId="3"/>
  </si>
  <si>
    <t>風道の材質</t>
    <rPh sb="3" eb="5">
      <t>ザイシツ</t>
    </rPh>
    <phoneticPr fontId="3"/>
  </si>
  <si>
    <t>風道の取付けの状況</t>
    <rPh sb="0" eb="2">
      <t>フウドウ</t>
    </rPh>
    <rPh sb="7" eb="9">
      <t>ジョウキョウ</t>
    </rPh>
    <phoneticPr fontId="3"/>
  </si>
  <si>
    <t>各居室の給気口及び排気口の取付けの状況</t>
    <rPh sb="0" eb="1">
      <t>カク</t>
    </rPh>
    <rPh sb="1" eb="3">
      <t>キョシツ</t>
    </rPh>
    <rPh sb="4" eb="7">
      <t>キュウキコウ</t>
    </rPh>
    <rPh sb="7" eb="8">
      <t>オヨ</t>
    </rPh>
    <rPh sb="9" eb="11">
      <t>ハイキ</t>
    </rPh>
    <rPh sb="11" eb="12">
      <t>グチ</t>
    </rPh>
    <rPh sb="17" eb="19">
      <t>ジョウキョウ</t>
    </rPh>
    <phoneticPr fontId="3"/>
  </si>
  <si>
    <t>各居室の給気口及び排気口の設置位置</t>
    <rPh sb="0" eb="1">
      <t>カク</t>
    </rPh>
    <rPh sb="1" eb="3">
      <t>キョシツ</t>
    </rPh>
    <rPh sb="7" eb="9">
      <t>オ</t>
    </rPh>
    <rPh sb="13" eb="15">
      <t>セッチ</t>
    </rPh>
    <rPh sb="15" eb="17">
      <t>イチ</t>
    </rPh>
    <phoneticPr fontId="3"/>
  </si>
  <si>
    <t xml:space="preserve">機械換気設備(中央管理方式の空気調和設備を含む。）の外観                            </t>
    <phoneticPr fontId="3"/>
  </si>
  <si>
    <t>既　存
不適格</t>
    <phoneticPr fontId="3"/>
  </si>
  <si>
    <t>要是正</t>
    <rPh sb="0" eb="1">
      <t>ヨウ</t>
    </rPh>
    <rPh sb="1" eb="3">
      <t>ゼセイ</t>
    </rPh>
    <phoneticPr fontId="3"/>
  </si>
  <si>
    <t>指摘
なし</t>
    <phoneticPr fontId="3"/>
  </si>
  <si>
    <t>担当
検査者
番号</t>
    <rPh sb="0" eb="2">
      <t>タントウ</t>
    </rPh>
    <rPh sb="3" eb="6">
      <t>ケンサシャ</t>
    </rPh>
    <rPh sb="7" eb="9">
      <t>バンゴウ</t>
    </rPh>
    <phoneticPr fontId="3"/>
  </si>
  <si>
    <t>検査結果</t>
    <rPh sb="0" eb="2">
      <t>ケンサ</t>
    </rPh>
    <rPh sb="2" eb="4">
      <t>ケッカ</t>
    </rPh>
    <phoneticPr fontId="3"/>
  </si>
  <si>
    <t>検　査　項　目　等</t>
    <rPh sb="8" eb="9">
      <t>トウ</t>
    </rPh>
    <phoneticPr fontId="3"/>
  </si>
  <si>
    <t>その他の検査者</t>
    <rPh sb="2" eb="3">
      <t>タ</t>
    </rPh>
    <rPh sb="4" eb="7">
      <t>ケンサシャ</t>
    </rPh>
    <phoneticPr fontId="3"/>
  </si>
  <si>
    <t>代表となる検査者</t>
    <rPh sb="0" eb="2">
      <t>ダイヒョウ</t>
    </rPh>
    <rPh sb="5" eb="8">
      <t>ケンサシャ</t>
    </rPh>
    <phoneticPr fontId="3"/>
  </si>
  <si>
    <t>検査者番号</t>
    <rPh sb="0" eb="3">
      <t>ケンサシャ</t>
    </rPh>
    <rPh sb="3" eb="5">
      <t>バンゴウ</t>
    </rPh>
    <phoneticPr fontId="3"/>
  </si>
  <si>
    <t>　　氏　名</t>
    <rPh sb="2" eb="3">
      <t>シ</t>
    </rPh>
    <rPh sb="4" eb="5">
      <t>メイ</t>
    </rPh>
    <phoneticPr fontId="3"/>
  </si>
  <si>
    <t>当該検査に関与した検査者</t>
    <rPh sb="0" eb="2">
      <t>トウガイ</t>
    </rPh>
    <rPh sb="2" eb="4">
      <t>ケンサ</t>
    </rPh>
    <rPh sb="5" eb="7">
      <t>カンヨ</t>
    </rPh>
    <rPh sb="9" eb="12">
      <t>ケンサシャ</t>
    </rPh>
    <phoneticPr fontId="3"/>
  </si>
  <si>
    <t>（換気設備）</t>
    <rPh sb="1" eb="3">
      <t>カンキ</t>
    </rPh>
    <rPh sb="3" eb="5">
      <t>セツビ</t>
    </rPh>
    <phoneticPr fontId="3"/>
  </si>
  <si>
    <t>検査結果表</t>
    <rPh sb="0" eb="2">
      <t>ケンサ</t>
    </rPh>
    <rPh sb="2" eb="5">
      <t>ケッカヒョウ</t>
    </rPh>
    <phoneticPr fontId="3"/>
  </si>
  <si>
    <r>
      <t>別記第一号</t>
    </r>
    <r>
      <rPr>
        <sz val="8"/>
        <color indexed="8"/>
        <rFont val="ＭＳ 明朝"/>
        <family val="1"/>
        <charset val="128"/>
      </rPr>
      <t>（Ａ４）</t>
    </r>
    <rPh sb="0" eb="2">
      <t>ベッキ</t>
    </rPh>
    <rPh sb="2" eb="3">
      <t>ダイ</t>
    </rPh>
    <rPh sb="3" eb="4">
      <t>イチ</t>
    </rPh>
    <rPh sb="4" eb="5">
      <t>ゴウ</t>
    </rPh>
    <phoneticPr fontId="3"/>
  </si>
  <si>
    <t>　２(24）「遮煙開口部の排出風速」については、排煙風量測定記録表(別表3-3)を添付してください。</t>
    <rPh sb="7" eb="8">
      <t>シャ</t>
    </rPh>
    <rPh sb="8" eb="9">
      <t>ケムリ</t>
    </rPh>
    <rPh sb="9" eb="12">
      <t>カイコウブ</t>
    </rPh>
    <rPh sb="13" eb="15">
      <t>ハイシュツ</t>
    </rPh>
    <rPh sb="15" eb="17">
      <t>フウソク</t>
    </rPh>
    <rPh sb="24" eb="26">
      <t>ハイエン</t>
    </rPh>
    <rPh sb="26" eb="28">
      <t>フウリョウ</t>
    </rPh>
    <rPh sb="28" eb="30">
      <t>ソクテイ</t>
    </rPh>
    <rPh sb="30" eb="32">
      <t>キロク</t>
    </rPh>
    <rPh sb="32" eb="33">
      <t>ヒョウ</t>
    </rPh>
    <rPh sb="34" eb="35">
      <t>ベツ</t>
    </rPh>
    <rPh sb="35" eb="36">
      <t>ヒョウ</t>
    </rPh>
    <rPh sb="41" eb="43">
      <t>テンプ</t>
    </rPh>
    <phoneticPr fontId="3"/>
  </si>
  <si>
    <t>　１(37)「排煙口の排煙風量」及び1(49)「給気送風機の給気風量」については、排煙風量測定記録表(別表3-2）を添付してください。</t>
    <rPh sb="7" eb="9">
      <t>ハイエン</t>
    </rPh>
    <rPh sb="9" eb="10">
      <t>コウ</t>
    </rPh>
    <rPh sb="11" eb="13">
      <t>ハイエン</t>
    </rPh>
    <rPh sb="13" eb="15">
      <t>フウリョウ</t>
    </rPh>
    <rPh sb="16" eb="17">
      <t>オヨ</t>
    </rPh>
    <rPh sb="24" eb="25">
      <t>キュウ</t>
    </rPh>
    <rPh sb="25" eb="26">
      <t>キ</t>
    </rPh>
    <rPh sb="26" eb="29">
      <t>ソウフウキ</t>
    </rPh>
    <rPh sb="30" eb="31">
      <t>キュウ</t>
    </rPh>
    <rPh sb="31" eb="32">
      <t>キ</t>
    </rPh>
    <rPh sb="32" eb="34">
      <t>フウリョウ</t>
    </rPh>
    <rPh sb="41" eb="43">
      <t>ハイエン</t>
    </rPh>
    <rPh sb="43" eb="45">
      <t>フウリョウ</t>
    </rPh>
    <rPh sb="45" eb="47">
      <t>ソクテイ</t>
    </rPh>
    <rPh sb="47" eb="49">
      <t>キロク</t>
    </rPh>
    <rPh sb="49" eb="50">
      <t>ヒョウ</t>
    </rPh>
    <rPh sb="51" eb="52">
      <t>ベツ</t>
    </rPh>
    <rPh sb="52" eb="53">
      <t>ヒョウ</t>
    </rPh>
    <rPh sb="58" eb="60">
      <t>テンプ</t>
    </rPh>
    <phoneticPr fontId="3"/>
  </si>
  <si>
    <t>　１(9)「排煙機の排煙風量」及び１(18)「排煙口の排煙風量」については、排煙風量測定記録表（別表3）を添付してください。</t>
    <rPh sb="6" eb="8">
      <t>ハイエン</t>
    </rPh>
    <rPh sb="8" eb="9">
      <t>キ</t>
    </rPh>
    <rPh sb="10" eb="12">
      <t>ハイエン</t>
    </rPh>
    <rPh sb="12" eb="14">
      <t>フウリョウ</t>
    </rPh>
    <rPh sb="15" eb="16">
      <t>オヨ</t>
    </rPh>
    <rPh sb="23" eb="25">
      <t>ハイエン</t>
    </rPh>
    <rPh sb="25" eb="26">
      <t>コウ</t>
    </rPh>
    <rPh sb="27" eb="29">
      <t>ハイエン</t>
    </rPh>
    <rPh sb="29" eb="31">
      <t>フウリョウ</t>
    </rPh>
    <rPh sb="38" eb="40">
      <t>ハイエン</t>
    </rPh>
    <rPh sb="40" eb="42">
      <t>フウリョウ</t>
    </rPh>
    <rPh sb="42" eb="44">
      <t>ソクテイ</t>
    </rPh>
    <rPh sb="44" eb="46">
      <t>キロク</t>
    </rPh>
    <rPh sb="46" eb="47">
      <t>ヒョウ</t>
    </rPh>
    <rPh sb="48" eb="49">
      <t>ベツ</t>
    </rPh>
    <rPh sb="49" eb="50">
      <t>ヒョウ</t>
    </rPh>
    <rPh sb="53" eb="55">
      <t>テンプ</t>
    </rPh>
    <phoneticPr fontId="3"/>
  </si>
  <si>
    <t>　「検査結果」欄のうち「要是正」欄は、別表第二（ろ）欄に掲げる検査事項について同表（に）欄に掲げる判定基準に該当する場合に○印を記入してください。</t>
    <rPh sb="2" eb="4">
      <t>ケンサ</t>
    </rPh>
    <rPh sb="21" eb="22">
      <t>ダイ</t>
    </rPh>
    <rPh sb="22" eb="23">
      <t>ニ</t>
    </rPh>
    <rPh sb="31" eb="33">
      <t>ケンサ</t>
    </rPh>
    <rPh sb="33" eb="35">
      <t>ジコウ</t>
    </rPh>
    <rPh sb="39" eb="41">
      <t>ドウヒョウ</t>
    </rPh>
    <phoneticPr fontId="3"/>
  </si>
  <si>
    <t>　「検査結果」欄は、別表第二（ろ）欄に掲げる各検査事項ごとに記入してください。</t>
    <rPh sb="2" eb="4">
      <t>ケンサ</t>
    </rPh>
    <rPh sb="4" eb="6">
      <t>ケッカ</t>
    </rPh>
    <rPh sb="12" eb="13">
      <t>ダイ</t>
    </rPh>
    <rPh sb="13" eb="14">
      <t>ニ</t>
    </rPh>
    <rPh sb="23" eb="25">
      <t>ケンサ</t>
    </rPh>
    <rPh sb="25" eb="27">
      <t>ジコウ</t>
    </rPh>
    <phoneticPr fontId="3"/>
  </si>
  <si>
    <t>(26)</t>
  </si>
  <si>
    <t>(25)</t>
  </si>
  <si>
    <t>(24)</t>
  </si>
  <si>
    <t>(23)</t>
  </si>
  <si>
    <t>(22)</t>
  </si>
  <si>
    <t>(21)</t>
  </si>
  <si>
    <t>(9)</t>
  </si>
  <si>
    <t>(8)</t>
  </si>
  <si>
    <t>自家用発電装置等の状況</t>
    <rPh sb="7" eb="8">
      <t>トウ</t>
    </rPh>
    <rPh sb="9" eb="11">
      <t>ジョウキョウ</t>
    </rPh>
    <phoneticPr fontId="3"/>
  </si>
  <si>
    <t>自家用発電装置　　</t>
    <phoneticPr fontId="3"/>
  </si>
  <si>
    <t>可動防煙壁の防煙区画</t>
    <rPh sb="0" eb="2">
      <t>カドウ</t>
    </rPh>
    <rPh sb="2" eb="4">
      <t>ボウエン</t>
    </rPh>
    <rPh sb="4" eb="5">
      <t>カベ</t>
    </rPh>
    <rPh sb="6" eb="8">
      <t>ボウエン</t>
    </rPh>
    <rPh sb="8" eb="10">
      <t>クカク</t>
    </rPh>
    <phoneticPr fontId="3"/>
  </si>
  <si>
    <t>可動防煙壁の材質</t>
    <rPh sb="0" eb="2">
      <t>カドウ</t>
    </rPh>
    <rPh sb="7" eb="8">
      <t>シツ</t>
    </rPh>
    <phoneticPr fontId="3"/>
  </si>
  <si>
    <t>煙感知器による連動の状況</t>
    <rPh sb="10" eb="12">
      <t>ジョウキョウ</t>
    </rPh>
    <phoneticPr fontId="3"/>
  </si>
  <si>
    <t>手動降下装置による連動の状況</t>
    <rPh sb="9" eb="11">
      <t>レンドウ</t>
    </rPh>
    <rPh sb="12" eb="14">
      <t>ジョウキョウ</t>
    </rPh>
    <phoneticPr fontId="3"/>
  </si>
  <si>
    <t>手動降下装置の作動の状況</t>
    <rPh sb="7" eb="9">
      <t>サドウ</t>
    </rPh>
    <rPh sb="10" eb="12">
      <t>ジョウキョウ</t>
    </rPh>
    <phoneticPr fontId="3"/>
  </si>
  <si>
    <t>可動防煙壁　　　　　　</t>
    <phoneticPr fontId="3"/>
  </si>
  <si>
    <t>令第126条の２第１項に規定する居室等</t>
    <rPh sb="0" eb="1">
      <t>レイ</t>
    </rPh>
    <rPh sb="1" eb="2">
      <t>ダイ</t>
    </rPh>
    <rPh sb="5" eb="6">
      <t>ジョウ</t>
    </rPh>
    <rPh sb="8" eb="9">
      <t>ダイ</t>
    </rPh>
    <rPh sb="10" eb="11">
      <t>コウ</t>
    </rPh>
    <rPh sb="12" eb="14">
      <t>キテイ</t>
    </rPh>
    <rPh sb="16" eb="18">
      <t>キョシツ</t>
    </rPh>
    <rPh sb="18" eb="19">
      <t>ナド</t>
    </rPh>
    <phoneticPr fontId="3"/>
  </si>
  <si>
    <t>圧力調整装置の性能</t>
    <rPh sb="0" eb="2">
      <t>アツリョク</t>
    </rPh>
    <rPh sb="2" eb="4">
      <t>チョウセイ</t>
    </rPh>
    <rPh sb="4" eb="6">
      <t>ソウチ</t>
    </rPh>
    <rPh sb="7" eb="9">
      <t>セイノウ</t>
    </rPh>
    <phoneticPr fontId="3"/>
  </si>
  <si>
    <t>(32)</t>
    <phoneticPr fontId="3"/>
  </si>
  <si>
    <t>(31)</t>
  </si>
  <si>
    <t>(30)</t>
  </si>
  <si>
    <t>圧力調整装置の外観</t>
    <rPh sb="0" eb="2">
      <t>アツリョク</t>
    </rPh>
    <rPh sb="2" eb="4">
      <t>チョウセイ</t>
    </rPh>
    <rPh sb="4" eb="6">
      <t>ソウチ</t>
    </rPh>
    <rPh sb="7" eb="9">
      <t>ガイカン</t>
    </rPh>
    <phoneticPr fontId="3"/>
  </si>
  <si>
    <t>(29)</t>
  </si>
  <si>
    <t>空気逃し口の性能</t>
    <rPh sb="0" eb="2">
      <t>クウキ</t>
    </rPh>
    <rPh sb="2" eb="3">
      <t>ノガ</t>
    </rPh>
    <rPh sb="4" eb="5">
      <t>グチ</t>
    </rPh>
    <rPh sb="6" eb="8">
      <t>セイノウ</t>
    </rPh>
    <phoneticPr fontId="3"/>
  </si>
  <si>
    <t>(28)</t>
  </si>
  <si>
    <t>(27)</t>
  </si>
  <si>
    <t>空気逃し口の外観</t>
    <rPh sb="0" eb="2">
      <t>クウキ</t>
    </rPh>
    <rPh sb="2" eb="3">
      <t>ノガ</t>
    </rPh>
    <rPh sb="4" eb="5">
      <t>グチ</t>
    </rPh>
    <rPh sb="6" eb="8">
      <t>ガイカン</t>
    </rPh>
    <phoneticPr fontId="3"/>
  </si>
  <si>
    <t>遮煙開口部の性能</t>
    <rPh sb="0" eb="1">
      <t>シャ</t>
    </rPh>
    <rPh sb="1" eb="2">
      <t>ケムリ</t>
    </rPh>
    <rPh sb="2" eb="5">
      <t>カイコウブ</t>
    </rPh>
    <rPh sb="6" eb="8">
      <t>セイノウ</t>
    </rPh>
    <phoneticPr fontId="3"/>
  </si>
  <si>
    <t>給気送風機の吸込口</t>
    <rPh sb="0" eb="2">
      <t>キュウキ</t>
    </rPh>
    <rPh sb="2" eb="5">
      <t>ソウフウキ</t>
    </rPh>
    <rPh sb="6" eb="7">
      <t>ス</t>
    </rPh>
    <rPh sb="7" eb="8">
      <t>コ</t>
    </rPh>
    <rPh sb="8" eb="9">
      <t>クチ</t>
    </rPh>
    <phoneticPr fontId="3"/>
  </si>
  <si>
    <t>給気送風機の性能</t>
    <rPh sb="0" eb="2">
      <t>キュウキ</t>
    </rPh>
    <rPh sb="2" eb="5">
      <t>ソウフウキ</t>
    </rPh>
    <rPh sb="6" eb="8">
      <t>セイノウ</t>
    </rPh>
    <phoneticPr fontId="3"/>
  </si>
  <si>
    <t>給気送風機の外観</t>
    <rPh sb="0" eb="2">
      <t>キュウキ</t>
    </rPh>
    <rPh sb="2" eb="5">
      <t>ソウフウキ</t>
    </rPh>
    <rPh sb="6" eb="8">
      <t>ガイカン</t>
    </rPh>
    <phoneticPr fontId="3"/>
  </si>
  <si>
    <t>給気風道（隠蔽部分及び埋設部分を除く。）</t>
    <rPh sb="0" eb="2">
      <t>キュウキ</t>
    </rPh>
    <rPh sb="2" eb="3">
      <t>フウ</t>
    </rPh>
    <rPh sb="3" eb="4">
      <t>ドウ</t>
    </rPh>
    <rPh sb="5" eb="7">
      <t>インペイ</t>
    </rPh>
    <rPh sb="7" eb="9">
      <t>ブブン</t>
    </rPh>
    <rPh sb="9" eb="10">
      <t>オヨ</t>
    </rPh>
    <rPh sb="11" eb="13">
      <t>マイセツ</t>
    </rPh>
    <rPh sb="13" eb="15">
      <t>ブブン</t>
    </rPh>
    <rPh sb="16" eb="17">
      <t>ノゾ</t>
    </rPh>
    <phoneticPr fontId="3"/>
  </si>
  <si>
    <t>給気口の性能</t>
    <rPh sb="0" eb="2">
      <t>キュウキ</t>
    </rPh>
    <rPh sb="2" eb="3">
      <t>コウ</t>
    </rPh>
    <rPh sb="4" eb="6">
      <t>セイノウ</t>
    </rPh>
    <phoneticPr fontId="3"/>
  </si>
  <si>
    <t>(7)</t>
  </si>
  <si>
    <t>給気口の外観</t>
    <rPh sb="0" eb="2">
      <t>キュウキ</t>
    </rPh>
    <rPh sb="2" eb="3">
      <t>コウ</t>
    </rPh>
    <rPh sb="4" eb="6">
      <t>ガイカン</t>
    </rPh>
    <phoneticPr fontId="3"/>
  </si>
  <si>
    <t>(6)</t>
  </si>
  <si>
    <t>(5)</t>
  </si>
  <si>
    <t>(4)</t>
  </si>
  <si>
    <t>排煙風道（隠蔽部分及び埋設部分を除く。）</t>
    <rPh sb="0" eb="2">
      <t>ハイエン</t>
    </rPh>
    <rPh sb="2" eb="3">
      <t>フウ</t>
    </rPh>
    <rPh sb="3" eb="4">
      <t>ドウ</t>
    </rPh>
    <rPh sb="5" eb="7">
      <t>インペイ</t>
    </rPh>
    <rPh sb="7" eb="9">
      <t>ブブン</t>
    </rPh>
    <rPh sb="9" eb="10">
      <t>オヨ</t>
    </rPh>
    <rPh sb="11" eb="13">
      <t>マイセツ</t>
    </rPh>
    <rPh sb="13" eb="15">
      <t>ブブン</t>
    </rPh>
    <rPh sb="16" eb="17">
      <t>ノゾ</t>
    </rPh>
    <phoneticPr fontId="3"/>
  </si>
  <si>
    <t>加圧防排煙設備</t>
    <rPh sb="0" eb="2">
      <t>カアツ</t>
    </rPh>
    <rPh sb="2" eb="3">
      <t>ボウ</t>
    </rPh>
    <rPh sb="3" eb="5">
      <t>ハイエン</t>
    </rPh>
    <rPh sb="5" eb="7">
      <t>セツビ</t>
    </rPh>
    <phoneticPr fontId="3"/>
  </si>
  <si>
    <t>(3)</t>
  </si>
  <si>
    <t>特別避難階段の階段室又は付室及び非常用エレベーターの昇降路又は乗降ロビーに設ける排煙口及び給気口</t>
    <rPh sb="0" eb="2">
      <t>トクベツ</t>
    </rPh>
    <rPh sb="2" eb="4">
      <t>ヒナン</t>
    </rPh>
    <rPh sb="4" eb="6">
      <t>カイダン</t>
    </rPh>
    <rPh sb="7" eb="9">
      <t>カイダン</t>
    </rPh>
    <rPh sb="9" eb="10">
      <t>シツ</t>
    </rPh>
    <rPh sb="10" eb="11">
      <t>マタ</t>
    </rPh>
    <rPh sb="12" eb="13">
      <t>ツキ</t>
    </rPh>
    <rPh sb="13" eb="14">
      <t>シツ</t>
    </rPh>
    <rPh sb="14" eb="15">
      <t>オヨ</t>
    </rPh>
    <rPh sb="16" eb="19">
      <t>ヒジョウヨウ</t>
    </rPh>
    <rPh sb="26" eb="28">
      <t>ショウコウ</t>
    </rPh>
    <rPh sb="28" eb="29">
      <t>ロ</t>
    </rPh>
    <rPh sb="29" eb="30">
      <t>マタ</t>
    </rPh>
    <rPh sb="31" eb="33">
      <t>ジョウコウ</t>
    </rPh>
    <rPh sb="37" eb="38">
      <t>モウ</t>
    </rPh>
    <rPh sb="40" eb="42">
      <t>ハイエン</t>
    </rPh>
    <rPh sb="42" eb="43">
      <t>クチ</t>
    </rPh>
    <rPh sb="43" eb="44">
      <t>オヨ</t>
    </rPh>
    <rPh sb="45" eb="47">
      <t>キュウキ</t>
    </rPh>
    <rPh sb="47" eb="48">
      <t>コウ</t>
    </rPh>
    <phoneticPr fontId="3"/>
  </si>
  <si>
    <t>屋外に設置された吸込口への雨水等の防止措置の状況</t>
    <rPh sb="0" eb="2">
      <t>オクガイ</t>
    </rPh>
    <rPh sb="3" eb="5">
      <t>セッチ</t>
    </rPh>
    <rPh sb="13" eb="15">
      <t>アマミズ</t>
    </rPh>
    <rPh sb="15" eb="16">
      <t>トウ</t>
    </rPh>
    <rPh sb="17" eb="19">
      <t>ボウシ</t>
    </rPh>
    <rPh sb="19" eb="21">
      <t>ソチ</t>
    </rPh>
    <rPh sb="22" eb="24">
      <t>ジョウキョウ</t>
    </rPh>
    <phoneticPr fontId="3"/>
  </si>
  <si>
    <t>(53)</t>
    <phoneticPr fontId="3"/>
  </si>
  <si>
    <t>吸込口の周囲の状況</t>
    <rPh sb="4" eb="6">
      <t>シュウイ</t>
    </rPh>
    <rPh sb="7" eb="9">
      <t>ジョウキョウ</t>
    </rPh>
    <phoneticPr fontId="3"/>
  </si>
  <si>
    <t>(52)</t>
    <phoneticPr fontId="3"/>
  </si>
  <si>
    <t>吸込口の設置位置</t>
    <rPh sb="4" eb="6">
      <t>セッチ</t>
    </rPh>
    <phoneticPr fontId="3"/>
  </si>
  <si>
    <t>(51)</t>
  </si>
  <si>
    <t>中央管理室における制御及び作動状態の監視の状況</t>
    <rPh sb="4" eb="5">
      <t>シツ</t>
    </rPh>
    <rPh sb="15" eb="17">
      <t>ジョウタイ</t>
    </rPh>
    <rPh sb="21" eb="23">
      <t>ジョウキョウ</t>
    </rPh>
    <phoneticPr fontId="3"/>
  </si>
  <si>
    <t>(50)</t>
  </si>
  <si>
    <t>給気送風機の給気風量</t>
    <rPh sb="0" eb="1">
      <t>キュウ</t>
    </rPh>
    <rPh sb="1" eb="2">
      <t>キ</t>
    </rPh>
    <rPh sb="2" eb="5">
      <t>ソウフウキ</t>
    </rPh>
    <rPh sb="6" eb="7">
      <t>キュウ</t>
    </rPh>
    <rPh sb="7" eb="8">
      <t>キ</t>
    </rPh>
    <rPh sb="8" eb="10">
      <t>フウリョウ</t>
    </rPh>
    <phoneticPr fontId="3"/>
  </si>
  <si>
    <t>(49)</t>
  </si>
  <si>
    <t>電源を必要とする給気送風機の予備電源による作動の状況</t>
    <rPh sb="0" eb="2">
      <t>デンゲン</t>
    </rPh>
    <rPh sb="3" eb="5">
      <t>ヒツヨウ</t>
    </rPh>
    <rPh sb="8" eb="9">
      <t>キュウ</t>
    </rPh>
    <rPh sb="9" eb="10">
      <t>キ</t>
    </rPh>
    <rPh sb="10" eb="13">
      <t>ソウフウキ</t>
    </rPh>
    <rPh sb="14" eb="16">
      <t>ヨビ</t>
    </rPh>
    <rPh sb="16" eb="18">
      <t>デンゲン</t>
    </rPh>
    <rPh sb="21" eb="23">
      <t>サドウ</t>
    </rPh>
    <rPh sb="24" eb="26">
      <t>ジョウキョウ</t>
    </rPh>
    <phoneticPr fontId="3"/>
  </si>
  <si>
    <t>(48)</t>
  </si>
  <si>
    <t>作動の状況</t>
    <rPh sb="0" eb="2">
      <t>サドウ</t>
    </rPh>
    <rPh sb="3" eb="5">
      <t>ジョウキョウ</t>
    </rPh>
    <phoneticPr fontId="3"/>
  </si>
  <si>
    <t>(47)</t>
  </si>
  <si>
    <t>排煙口の開放と連動起動の状況</t>
    <rPh sb="12" eb="14">
      <t>ジョウキョウ</t>
    </rPh>
    <phoneticPr fontId="3"/>
  </si>
  <si>
    <t>(46)</t>
  </si>
  <si>
    <t>(45)</t>
  </si>
  <si>
    <t>(44)</t>
  </si>
  <si>
    <t>防煙壁の貫通措置の状況</t>
    <rPh sb="0" eb="2">
      <t>ボウエン</t>
    </rPh>
    <rPh sb="2" eb="3">
      <t>カベ</t>
    </rPh>
    <rPh sb="4" eb="6">
      <t>カンツウ</t>
    </rPh>
    <rPh sb="9" eb="11">
      <t>ジョウキョウ</t>
    </rPh>
    <phoneticPr fontId="3"/>
  </si>
  <si>
    <t>(43)</t>
  </si>
  <si>
    <t>給気風道の取付けの状況</t>
    <rPh sb="9" eb="11">
      <t>ジョウキョウ</t>
    </rPh>
    <phoneticPr fontId="3"/>
  </si>
  <si>
    <t>(42)</t>
  </si>
  <si>
    <t>(41)</t>
  </si>
  <si>
    <t>給気風道の劣化及び損傷の状況</t>
    <rPh sb="5" eb="7">
      <t>レッカ</t>
    </rPh>
    <rPh sb="7" eb="8">
      <t>オヨ</t>
    </rPh>
    <rPh sb="9" eb="11">
      <t>ソンショウ</t>
    </rPh>
    <rPh sb="12" eb="14">
      <t>ジョウキョウ</t>
    </rPh>
    <phoneticPr fontId="3"/>
  </si>
  <si>
    <t>特殊な構造の排煙設備の給気風道（隠蔽部分及び埋設部分を除く。）</t>
    <rPh sb="20" eb="22">
      <t>オ</t>
    </rPh>
    <phoneticPr fontId="3"/>
  </si>
  <si>
    <t>(40)</t>
  </si>
  <si>
    <t>煙感知器による作動の状況</t>
    <rPh sb="10" eb="12">
      <t>ジョウキョウ</t>
    </rPh>
    <phoneticPr fontId="3"/>
  </si>
  <si>
    <t>(39)</t>
  </si>
  <si>
    <t>中央管理室における制御及び作動状態の監視の状況</t>
    <rPh sb="0" eb="2">
      <t>チュウオウ</t>
    </rPh>
    <rPh sb="2" eb="5">
      <t>カンリシツ</t>
    </rPh>
    <rPh sb="9" eb="11">
      <t>セイギョ</t>
    </rPh>
    <rPh sb="11" eb="12">
      <t>オヨ</t>
    </rPh>
    <rPh sb="13" eb="15">
      <t>サドウ</t>
    </rPh>
    <rPh sb="15" eb="17">
      <t>ジョウタイ</t>
    </rPh>
    <rPh sb="18" eb="20">
      <t>カンシ</t>
    </rPh>
    <rPh sb="21" eb="23">
      <t>ジョウキョウ</t>
    </rPh>
    <phoneticPr fontId="3"/>
  </si>
  <si>
    <t>(38)</t>
  </si>
  <si>
    <t>排煙口の排煙風量　　　　　　　　　　　　　　　　　　　　　　　　　　　　　　　　　</t>
    <rPh sb="6" eb="8">
      <t>フウリョウ</t>
    </rPh>
    <phoneticPr fontId="3"/>
  </si>
  <si>
    <t>(37)</t>
  </si>
  <si>
    <t>手動開放装置の操作方法の表示の状況</t>
    <rPh sb="15" eb="17">
      <t>ジョウキョウ</t>
    </rPh>
    <phoneticPr fontId="3"/>
  </si>
  <si>
    <t>(36)</t>
  </si>
  <si>
    <t>手動開放装置の周囲の状況</t>
    <rPh sb="7" eb="9">
      <t>シュウイ</t>
    </rPh>
    <rPh sb="10" eb="12">
      <t>ジョウキョウ</t>
    </rPh>
    <phoneticPr fontId="3"/>
  </si>
  <si>
    <t>(35)</t>
  </si>
  <si>
    <t>排煙口及び給気口の取付けの状況</t>
    <rPh sb="9" eb="10">
      <t>ト</t>
    </rPh>
    <rPh sb="10" eb="11">
      <t>ツ</t>
    </rPh>
    <rPh sb="13" eb="15">
      <t>ジョウキョウ</t>
    </rPh>
    <phoneticPr fontId="3"/>
  </si>
  <si>
    <t>(34)</t>
  </si>
  <si>
    <t>排煙口及び給気口の周囲の状況</t>
    <rPh sb="12" eb="14">
      <t>ジョウキョウ</t>
    </rPh>
    <phoneticPr fontId="3"/>
  </si>
  <si>
    <t>(33)</t>
  </si>
  <si>
    <t>排煙口及び給気口の大きさ及び位置</t>
    <rPh sb="12" eb="14">
      <t>オ</t>
    </rPh>
    <phoneticPr fontId="3"/>
  </si>
  <si>
    <t>特殊な構造の排煙設備</t>
    <rPh sb="0" eb="2">
      <t>トクシュ</t>
    </rPh>
    <rPh sb="3" eb="5">
      <t>コウゾウ</t>
    </rPh>
    <rPh sb="6" eb="8">
      <t>ハイエン</t>
    </rPh>
    <rPh sb="8" eb="10">
      <t>セツビ</t>
    </rPh>
    <phoneticPr fontId="3"/>
  </si>
  <si>
    <t>(31)</t>
    <phoneticPr fontId="3"/>
  </si>
  <si>
    <t>防火ダンパーの温度ヒューズ</t>
    <phoneticPr fontId="3"/>
  </si>
  <si>
    <t>(30)</t>
    <phoneticPr fontId="3"/>
  </si>
  <si>
    <t>防火ダンパーの点検口の有無及び大きさ並びに検査口の有無</t>
    <rPh sb="0" eb="2">
      <t>ボウカ</t>
    </rPh>
    <rPh sb="7" eb="9">
      <t>テンケン</t>
    </rPh>
    <rPh sb="9" eb="10">
      <t>グチ</t>
    </rPh>
    <rPh sb="11" eb="13">
      <t>ウム</t>
    </rPh>
    <rPh sb="13" eb="14">
      <t>オヨ</t>
    </rPh>
    <rPh sb="15" eb="16">
      <t>オオ</t>
    </rPh>
    <rPh sb="18" eb="19">
      <t>ナラ</t>
    </rPh>
    <rPh sb="21" eb="23">
      <t>ケンサ</t>
    </rPh>
    <rPh sb="23" eb="24">
      <t>グチ</t>
    </rPh>
    <rPh sb="25" eb="27">
      <t>ウム</t>
    </rPh>
    <phoneticPr fontId="3"/>
  </si>
  <si>
    <t>(29)</t>
    <phoneticPr fontId="3"/>
  </si>
  <si>
    <t>防火ダンパーの劣化及び損傷の状況</t>
    <rPh sb="0" eb="2">
      <t>ボウカ</t>
    </rPh>
    <rPh sb="7" eb="9">
      <t>レッカ</t>
    </rPh>
    <rPh sb="9" eb="10">
      <t>オヨ</t>
    </rPh>
    <rPh sb="11" eb="13">
      <t>ソンショウ</t>
    </rPh>
    <rPh sb="14" eb="16">
      <t>ジョウキョウ</t>
    </rPh>
    <phoneticPr fontId="3"/>
  </si>
  <si>
    <t>(28)</t>
    <phoneticPr fontId="3"/>
  </si>
  <si>
    <t>防火ダンパーの作動の状況</t>
    <rPh sb="0" eb="2">
      <t>ボウカ</t>
    </rPh>
    <rPh sb="7" eb="9">
      <t>サドウ</t>
    </rPh>
    <rPh sb="10" eb="12">
      <t>ジョウキョウ</t>
    </rPh>
    <phoneticPr fontId="3"/>
  </si>
  <si>
    <t>(27)</t>
    <phoneticPr fontId="3"/>
  </si>
  <si>
    <t>防火ダンパーの取付けの状況</t>
    <rPh sb="0" eb="2">
      <t>ボウカ</t>
    </rPh>
    <rPh sb="7" eb="9">
      <t>トリツ</t>
    </rPh>
    <rPh sb="11" eb="13">
      <t>ジョウキョウ</t>
    </rPh>
    <phoneticPr fontId="3"/>
  </si>
  <si>
    <t>(26)</t>
    <phoneticPr fontId="3"/>
  </si>
  <si>
    <t>排煙風道と可燃物、電線等との離隔距離及び断熱の状況</t>
    <rPh sb="14" eb="16">
      <t>リカク</t>
    </rPh>
    <rPh sb="16" eb="18">
      <t>キョリ</t>
    </rPh>
    <rPh sb="18" eb="20">
      <t>オ</t>
    </rPh>
    <rPh sb="20" eb="22">
      <t>ダンネツ</t>
    </rPh>
    <rPh sb="23" eb="25">
      <t>ジョウキョウ</t>
    </rPh>
    <phoneticPr fontId="3"/>
  </si>
  <si>
    <t>(25)</t>
    <phoneticPr fontId="3"/>
  </si>
  <si>
    <t>防煙壁の貫通措置の状況</t>
    <rPh sb="0" eb="2">
      <t>ボウエン</t>
    </rPh>
    <rPh sb="2" eb="3">
      <t>カベ</t>
    </rPh>
    <rPh sb="9" eb="11">
      <t>ジョウキョウ</t>
    </rPh>
    <phoneticPr fontId="3"/>
  </si>
  <si>
    <t>(24)</t>
    <phoneticPr fontId="3"/>
  </si>
  <si>
    <t>(23)</t>
    <phoneticPr fontId="3"/>
  </si>
  <si>
    <t>排煙風道の取付けの状況</t>
    <rPh sb="9" eb="11">
      <t>ジョウキョウ</t>
    </rPh>
    <phoneticPr fontId="3"/>
  </si>
  <si>
    <t>(22)</t>
    <phoneticPr fontId="3"/>
  </si>
  <si>
    <t>機械排煙設備の排煙風道（隠蔽部分及び埋設部分を除く。）</t>
    <rPh sb="12" eb="14">
      <t>インペイ</t>
    </rPh>
    <rPh sb="14" eb="16">
      <t>ブブン</t>
    </rPh>
    <rPh sb="16" eb="18">
      <t>オ</t>
    </rPh>
    <rPh sb="18" eb="20">
      <t>マイセツ</t>
    </rPh>
    <rPh sb="20" eb="22">
      <t>ブブン</t>
    </rPh>
    <rPh sb="23" eb="24">
      <t>ノゾ</t>
    </rPh>
    <phoneticPr fontId="3"/>
  </si>
  <si>
    <t>排煙風道</t>
    <rPh sb="0" eb="2">
      <t>ハイエン</t>
    </rPh>
    <rPh sb="2" eb="3">
      <t>フウ</t>
    </rPh>
    <rPh sb="3" eb="4">
      <t>ドウ</t>
    </rPh>
    <phoneticPr fontId="3"/>
  </si>
  <si>
    <t>(20)</t>
    <phoneticPr fontId="3"/>
  </si>
  <si>
    <t>(19)</t>
    <phoneticPr fontId="3"/>
  </si>
  <si>
    <t>排煙口の排煙風量　　　　　　　　　　　　　　　　　　　　</t>
    <phoneticPr fontId="3"/>
  </si>
  <si>
    <t>(18)</t>
    <phoneticPr fontId="3"/>
  </si>
  <si>
    <t>排煙口の開放の状況</t>
    <rPh sb="0" eb="2">
      <t>ハイエン</t>
    </rPh>
    <rPh sb="2" eb="3">
      <t>クチ</t>
    </rPh>
    <rPh sb="4" eb="6">
      <t>カイホウ</t>
    </rPh>
    <rPh sb="7" eb="9">
      <t>ジョウキョウ</t>
    </rPh>
    <phoneticPr fontId="3"/>
  </si>
  <si>
    <t>(17)</t>
    <phoneticPr fontId="3"/>
  </si>
  <si>
    <t>手動開放装置による開放の状況</t>
    <rPh sb="9" eb="11">
      <t>カイホウ</t>
    </rPh>
    <rPh sb="12" eb="14">
      <t>ジョウキョウ</t>
    </rPh>
    <phoneticPr fontId="3"/>
  </si>
  <si>
    <t>(16)</t>
    <phoneticPr fontId="3"/>
  </si>
  <si>
    <t>手動開放装置の操作方法の表示の状況</t>
    <rPh sb="7" eb="9">
      <t>ソウサ</t>
    </rPh>
    <rPh sb="9" eb="11">
      <t>ホウホウ</t>
    </rPh>
    <rPh sb="12" eb="14">
      <t>ヒョウジ</t>
    </rPh>
    <rPh sb="15" eb="17">
      <t>ジョウキョウ</t>
    </rPh>
    <phoneticPr fontId="3"/>
  </si>
  <si>
    <t>(15)</t>
    <phoneticPr fontId="3"/>
  </si>
  <si>
    <t>(14)</t>
    <phoneticPr fontId="3"/>
  </si>
  <si>
    <t>排煙口の取付けの状況</t>
    <rPh sb="4" eb="5">
      <t>ト</t>
    </rPh>
    <rPh sb="5" eb="6">
      <t>ツケ</t>
    </rPh>
    <rPh sb="8" eb="10">
      <t>ジョウキョウ</t>
    </rPh>
    <phoneticPr fontId="3"/>
  </si>
  <si>
    <t>排煙口の周囲の状況</t>
    <rPh sb="7" eb="9">
      <t>ジョウキョウ</t>
    </rPh>
    <phoneticPr fontId="3"/>
  </si>
  <si>
    <t>排煙口の位置</t>
    <phoneticPr fontId="3"/>
  </si>
  <si>
    <t>排煙口</t>
    <rPh sb="0" eb="2">
      <t>ハイエン</t>
    </rPh>
    <rPh sb="2" eb="3">
      <t>コウ</t>
    </rPh>
    <phoneticPr fontId="3"/>
  </si>
  <si>
    <t>中央管理室における制御及び作動状態の監視の状況</t>
    <rPh sb="4" eb="5">
      <t>シツ</t>
    </rPh>
    <rPh sb="11" eb="12">
      <t>オヨ</t>
    </rPh>
    <rPh sb="15" eb="17">
      <t>ジョウタイ</t>
    </rPh>
    <rPh sb="21" eb="23">
      <t>ジョウキョウ</t>
    </rPh>
    <phoneticPr fontId="3"/>
  </si>
  <si>
    <t>排煙機の排煙風量　　　　　　　　　　　　　　　　　　　　　　　　</t>
    <rPh sb="2" eb="3">
      <t>キ</t>
    </rPh>
    <rPh sb="4" eb="6">
      <t>ハイエン</t>
    </rPh>
    <rPh sb="6" eb="8">
      <t>フウリョウ</t>
    </rPh>
    <phoneticPr fontId="3"/>
  </si>
  <si>
    <t>電源を必要とする排煙機の予備電源による作動の状況</t>
    <rPh sb="0" eb="2">
      <t>デンゲン</t>
    </rPh>
    <rPh sb="3" eb="5">
      <t>ヒツヨウ</t>
    </rPh>
    <rPh sb="8" eb="11">
      <t>ハイエンキ</t>
    </rPh>
    <rPh sb="12" eb="14">
      <t>ヨビ</t>
    </rPh>
    <rPh sb="14" eb="16">
      <t>デンゲン</t>
    </rPh>
    <rPh sb="19" eb="21">
      <t>サドウ</t>
    </rPh>
    <rPh sb="22" eb="24">
      <t>ジョウキョウ</t>
    </rPh>
    <phoneticPr fontId="3"/>
  </si>
  <si>
    <t>作動の状況</t>
    <rPh sb="0" eb="2">
      <t>サドウ</t>
    </rPh>
    <rPh sb="3" eb="4">
      <t>ジョウ</t>
    </rPh>
    <rPh sb="4" eb="5">
      <t>キョウ</t>
    </rPh>
    <phoneticPr fontId="3"/>
  </si>
  <si>
    <t>排煙口の開放との連動起動の状況</t>
    <rPh sb="13" eb="15">
      <t>ジョウキョウ</t>
    </rPh>
    <phoneticPr fontId="3"/>
  </si>
  <si>
    <t>屋外に設置された排煙出口への雨水等の防止措置の状況</t>
    <rPh sb="0" eb="2">
      <t>オクガイ</t>
    </rPh>
    <rPh sb="3" eb="5">
      <t>セッチ</t>
    </rPh>
    <rPh sb="8" eb="10">
      <t>ハイエン</t>
    </rPh>
    <rPh sb="10" eb="11">
      <t>デ</t>
    </rPh>
    <rPh sb="14" eb="16">
      <t>アマミズ</t>
    </rPh>
    <rPh sb="16" eb="17">
      <t>トウ</t>
    </rPh>
    <rPh sb="18" eb="20">
      <t>ボウシ</t>
    </rPh>
    <rPh sb="20" eb="22">
      <t>ソチ</t>
    </rPh>
    <rPh sb="23" eb="25">
      <t>ジョウキョウ</t>
    </rPh>
    <phoneticPr fontId="3"/>
  </si>
  <si>
    <t>排煙出口の周囲の状況</t>
    <rPh sb="0" eb="2">
      <t>ハイエン</t>
    </rPh>
    <rPh sb="2" eb="3">
      <t>デ</t>
    </rPh>
    <rPh sb="8" eb="10">
      <t>ジョウキョウ</t>
    </rPh>
    <phoneticPr fontId="3"/>
  </si>
  <si>
    <t>排煙出口の設置の状況</t>
    <rPh sb="0" eb="2">
      <t>ハイエン</t>
    </rPh>
    <rPh sb="2" eb="4">
      <t>デグチ</t>
    </rPh>
    <rPh sb="5" eb="7">
      <t>セッチ</t>
    </rPh>
    <rPh sb="8" eb="10">
      <t>ジョウキョウ</t>
    </rPh>
    <phoneticPr fontId="3"/>
  </si>
  <si>
    <t>排煙風道との接続の状況</t>
    <rPh sb="3" eb="4">
      <t>ミチ</t>
    </rPh>
    <rPh sb="9" eb="11">
      <t>ジョウキョウ</t>
    </rPh>
    <phoneticPr fontId="3"/>
  </si>
  <si>
    <t>排煙機の設置の状況</t>
    <rPh sb="7" eb="9">
      <t>ジョウキョウ</t>
    </rPh>
    <phoneticPr fontId="3"/>
  </si>
  <si>
    <t>排煙機　　　　　　　　　　　　　　</t>
    <phoneticPr fontId="3"/>
  </si>
  <si>
    <t>令第123条第3項第2号に規定する階段室又は付室、令第129条の13の3第13項に規定する昇降路又は乗降ロビー、令第126条の2第1項に規定する居室等</t>
    <rPh sb="0" eb="1">
      <t>レイ</t>
    </rPh>
    <rPh sb="1" eb="2">
      <t>ダイ</t>
    </rPh>
    <rPh sb="5" eb="6">
      <t>ジョウ</t>
    </rPh>
    <rPh sb="6" eb="7">
      <t>ダイ</t>
    </rPh>
    <rPh sb="8" eb="9">
      <t>コウ</t>
    </rPh>
    <rPh sb="9" eb="10">
      <t>ダイ</t>
    </rPh>
    <rPh sb="11" eb="12">
      <t>ゴウ</t>
    </rPh>
    <rPh sb="13" eb="15">
      <t>キテイ</t>
    </rPh>
    <rPh sb="17" eb="19">
      <t>カイダン</t>
    </rPh>
    <rPh sb="19" eb="20">
      <t>シツ</t>
    </rPh>
    <rPh sb="20" eb="21">
      <t>マタ</t>
    </rPh>
    <rPh sb="22" eb="23">
      <t>ツキ</t>
    </rPh>
    <rPh sb="23" eb="24">
      <t>シツ</t>
    </rPh>
    <rPh sb="25" eb="26">
      <t>レイ</t>
    </rPh>
    <rPh sb="26" eb="27">
      <t>ダイ</t>
    </rPh>
    <rPh sb="30" eb="31">
      <t>ジョウ</t>
    </rPh>
    <rPh sb="36" eb="37">
      <t>ダイ</t>
    </rPh>
    <rPh sb="39" eb="40">
      <t>コウ</t>
    </rPh>
    <rPh sb="41" eb="43">
      <t>キテイ</t>
    </rPh>
    <rPh sb="45" eb="47">
      <t>ショウコウ</t>
    </rPh>
    <rPh sb="47" eb="48">
      <t>ロ</t>
    </rPh>
    <rPh sb="48" eb="49">
      <t>マタ</t>
    </rPh>
    <rPh sb="50" eb="52">
      <t>ジョウコウ</t>
    </rPh>
    <rPh sb="56" eb="57">
      <t>レイ</t>
    </rPh>
    <rPh sb="57" eb="58">
      <t>ダイ</t>
    </rPh>
    <rPh sb="61" eb="62">
      <t>ジョウ</t>
    </rPh>
    <rPh sb="64" eb="65">
      <t>ダイ</t>
    </rPh>
    <rPh sb="66" eb="67">
      <t>コウ</t>
    </rPh>
    <rPh sb="68" eb="70">
      <t>キテイ</t>
    </rPh>
    <rPh sb="72" eb="74">
      <t>キョシツ</t>
    </rPh>
    <rPh sb="74" eb="75">
      <t>ナド</t>
    </rPh>
    <phoneticPr fontId="3"/>
  </si>
  <si>
    <t>（排煙設備）</t>
    <rPh sb="1" eb="3">
      <t>ハイエン</t>
    </rPh>
    <rPh sb="3" eb="5">
      <t>セツビ</t>
    </rPh>
    <phoneticPr fontId="3"/>
  </si>
  <si>
    <r>
      <t>別記第二号</t>
    </r>
    <r>
      <rPr>
        <sz val="8"/>
        <color indexed="8"/>
        <rFont val="ＭＳ 明朝"/>
        <family val="1"/>
        <charset val="128"/>
      </rPr>
      <t>（Ａ４）</t>
    </r>
    <rPh sb="0" eb="2">
      <t>ベッキ</t>
    </rPh>
    <rPh sb="2" eb="3">
      <t>ダイ</t>
    </rPh>
    <rPh sb="3" eb="4">
      <t>ニ</t>
    </rPh>
    <rPh sb="4" eb="5">
      <t>ゴウ</t>
    </rPh>
    <phoneticPr fontId="3"/>
  </si>
  <si>
    <t>　「特記事項」は、検査の結果、要是正の指摘があった場合のほか、指摘がない場合にあっても特記すべき事項がある場合に、該当する検査項目等の番号、検査項目等を記入し、「指摘の具体的内容等」欄に指摘又は特記すべき事項の具体的内容を記入するとともに、改善済みの場合及び改善策が明らかになっている場合は「改善策の具体的内容等」欄にその内容を記入し、改善した場合は「改善（予定）年月」欄に当該年月を記入し、改善予定年月が明らかになっている場合は「改善（予定）年月」欄に当該年月を（　）書きで記入してください。　</t>
    <phoneticPr fontId="3"/>
  </si>
  <si>
    <t>　２(2)「照度」については、非常用の照明装置の照度測定表（別表４）を添付してください。</t>
    <rPh sb="6" eb="8">
      <t>ショウド</t>
    </rPh>
    <rPh sb="15" eb="18">
      <t>ヒジョウヨウ</t>
    </rPh>
    <rPh sb="19" eb="21">
      <t>ショウメイ</t>
    </rPh>
    <rPh sb="21" eb="23">
      <t>ソウチ</t>
    </rPh>
    <rPh sb="24" eb="26">
      <t>ショウド</t>
    </rPh>
    <rPh sb="26" eb="28">
      <t>ソクテイ</t>
    </rPh>
    <rPh sb="28" eb="29">
      <t>ヒョウ</t>
    </rPh>
    <rPh sb="30" eb="32">
      <t>ベッピョウ</t>
    </rPh>
    <rPh sb="35" eb="37">
      <t>テンプ</t>
    </rPh>
    <phoneticPr fontId="3"/>
  </si>
  <si>
    <t>　「検査結果」欄のうち「要是正」欄は、別表第三（ろ）欄に掲げる検査事項について同表（に）欄に掲げる判定基準に該当する場合に○印を記入してください。</t>
    <rPh sb="2" eb="4">
      <t>ケンサ</t>
    </rPh>
    <rPh sb="21" eb="22">
      <t>ダイ</t>
    </rPh>
    <rPh sb="22" eb="23">
      <t>サン</t>
    </rPh>
    <rPh sb="31" eb="33">
      <t>ケンサ</t>
    </rPh>
    <rPh sb="33" eb="35">
      <t>ジコウ</t>
    </rPh>
    <rPh sb="39" eb="41">
      <t>ドウヒョウ</t>
    </rPh>
    <phoneticPr fontId="3"/>
  </si>
  <si>
    <t>　「検査結果」欄は、別表第三（ろ）欄に掲げる各検査事項ごとに記入してください。</t>
    <rPh sb="2" eb="4">
      <t>ケンサ</t>
    </rPh>
    <rPh sb="4" eb="6">
      <t>ケッカ</t>
    </rPh>
    <rPh sb="12" eb="13">
      <t>ダイ</t>
    </rPh>
    <rPh sb="13" eb="14">
      <t>サン</t>
    </rPh>
    <rPh sb="23" eb="25">
      <t>ケンサ</t>
    </rPh>
    <rPh sb="25" eb="27">
      <t>ジコウ</t>
    </rPh>
    <phoneticPr fontId="3"/>
  </si>
  <si>
    <t>排気の状況</t>
    <phoneticPr fontId="3"/>
  </si>
  <si>
    <t>自家用発電機室の給排気の状況（屋内に設置されている場合に限る。）</t>
    <rPh sb="0" eb="3">
      <t>ジカヨウ</t>
    </rPh>
    <rPh sb="3" eb="6">
      <t>ハツデンキ</t>
    </rPh>
    <rPh sb="6" eb="7">
      <t>シツ</t>
    </rPh>
    <rPh sb="8" eb="9">
      <t>キュウ</t>
    </rPh>
    <rPh sb="9" eb="10">
      <t>ハイ</t>
    </rPh>
    <rPh sb="10" eb="11">
      <t>キ</t>
    </rPh>
    <rPh sb="12" eb="14">
      <t>ジョウキョウ</t>
    </rPh>
    <rPh sb="15" eb="17">
      <t>オクナイ</t>
    </rPh>
    <rPh sb="18" eb="20">
      <t>セッチ</t>
    </rPh>
    <rPh sb="25" eb="27">
      <t>バアイ</t>
    </rPh>
    <rPh sb="28" eb="29">
      <t>カギ</t>
    </rPh>
    <phoneticPr fontId="3"/>
  </si>
  <si>
    <t>自家用発電装置等の状況</t>
    <rPh sb="7" eb="8">
      <t>ナド</t>
    </rPh>
    <rPh sb="9" eb="11">
      <t>ジョウキョウ</t>
    </rPh>
    <phoneticPr fontId="3"/>
  </si>
  <si>
    <t>自家用発電装置</t>
    <rPh sb="0" eb="2">
      <t>ジカ</t>
    </rPh>
    <phoneticPr fontId="3"/>
  </si>
  <si>
    <t>キュービクルの取付けの状況</t>
    <rPh sb="7" eb="8">
      <t>ト</t>
    </rPh>
    <phoneticPr fontId="3"/>
  </si>
  <si>
    <t>充電器室の防火区画等の貫通措置の状況</t>
    <rPh sb="0" eb="2">
      <t>ジュウデン</t>
    </rPh>
    <rPh sb="2" eb="3">
      <t>キ</t>
    </rPh>
    <rPh sb="3" eb="4">
      <t>シツ</t>
    </rPh>
    <rPh sb="5" eb="7">
      <t>ボウカ</t>
    </rPh>
    <rPh sb="11" eb="13">
      <t>カンツウ</t>
    </rPh>
    <phoneticPr fontId="3"/>
  </si>
  <si>
    <t>充電器</t>
    <rPh sb="0" eb="3">
      <t>ジュウデンキ</t>
    </rPh>
    <phoneticPr fontId="3"/>
  </si>
  <si>
    <t>電解液の温度</t>
    <rPh sb="0" eb="3">
      <t>デンカイエキ</t>
    </rPh>
    <rPh sb="4" eb="6">
      <t>オンド</t>
    </rPh>
    <phoneticPr fontId="3"/>
  </si>
  <si>
    <t xml:space="preserve">電解液比重 </t>
    <rPh sb="0" eb="3">
      <t>デンカイエキ</t>
    </rPh>
    <rPh sb="3" eb="5">
      <t>ヒジュウ</t>
    </rPh>
    <phoneticPr fontId="3"/>
  </si>
  <si>
    <t xml:space="preserve">電圧 </t>
    <phoneticPr fontId="3"/>
  </si>
  <si>
    <t>蓄電池の性能</t>
    <rPh sb="4" eb="6">
      <t>セイノウ</t>
    </rPh>
    <phoneticPr fontId="3"/>
  </si>
  <si>
    <t>蓄電池の設置の状況</t>
    <rPh sb="4" eb="6">
      <t>セッチ</t>
    </rPh>
    <phoneticPr fontId="3"/>
  </si>
  <si>
    <t>蓄電池室の換気の状況</t>
    <rPh sb="0" eb="3">
      <t>チクデンチ</t>
    </rPh>
    <rPh sb="3" eb="4">
      <t>シツ</t>
    </rPh>
    <rPh sb="5" eb="7">
      <t>カンキ</t>
    </rPh>
    <phoneticPr fontId="3"/>
  </si>
  <si>
    <t>蓄電池室の防火区画等の貫通措置の状況</t>
    <rPh sb="0" eb="3">
      <t>チクデンチ</t>
    </rPh>
    <rPh sb="3" eb="4">
      <t>シツ</t>
    </rPh>
    <rPh sb="11" eb="13">
      <t>カンツウ</t>
    </rPh>
    <phoneticPr fontId="3"/>
  </si>
  <si>
    <t>蓄電池等の状況</t>
    <rPh sb="3" eb="4">
      <t>ナド</t>
    </rPh>
    <rPh sb="5" eb="7">
      <t>ジョウキョウ</t>
    </rPh>
    <phoneticPr fontId="3"/>
  </si>
  <si>
    <t>電源別置形の蓄電池</t>
    <rPh sb="0" eb="2">
      <t>デンゲン</t>
    </rPh>
    <rPh sb="2" eb="3">
      <t>ベツ</t>
    </rPh>
    <rPh sb="3" eb="4">
      <t>オ</t>
    </rPh>
    <rPh sb="4" eb="5">
      <t>カタ</t>
    </rPh>
    <rPh sb="6" eb="9">
      <t>チクデンチ</t>
    </rPh>
    <phoneticPr fontId="3"/>
  </si>
  <si>
    <t xml:space="preserve">誘導灯及び非常用照明兼用器具の専用回路の確保の状況 </t>
    <rPh sb="3" eb="5">
      <t>オ</t>
    </rPh>
    <rPh sb="5" eb="8">
      <t>ヒジョウヨウ</t>
    </rPh>
    <rPh sb="8" eb="10">
      <t>ショウメイ</t>
    </rPh>
    <phoneticPr fontId="3"/>
  </si>
  <si>
    <t xml:space="preserve">充電ランプの点灯の状況 </t>
    <rPh sb="9" eb="11">
      <t>ジョウキョウ</t>
    </rPh>
    <phoneticPr fontId="3"/>
  </si>
  <si>
    <t>配線及び充電ランプ</t>
    <rPh sb="2" eb="4">
      <t>オ</t>
    </rPh>
    <rPh sb="4" eb="6">
      <t>ジュウデン</t>
    </rPh>
    <phoneticPr fontId="3"/>
  </si>
  <si>
    <t>電池内蔵形の蓄電池</t>
    <rPh sb="4" eb="5">
      <t>カタ</t>
    </rPh>
    <rPh sb="6" eb="9">
      <t>チクデンチ</t>
    </rPh>
    <phoneticPr fontId="3"/>
  </si>
  <si>
    <t>切替回路</t>
    <rPh sb="0" eb="1">
      <t>キ</t>
    </rPh>
    <rPh sb="1" eb="2">
      <t>カ</t>
    </rPh>
    <rPh sb="2" eb="4">
      <t>カイロ</t>
    </rPh>
    <phoneticPr fontId="3"/>
  </si>
  <si>
    <t>電源別置形の蓄電池及び自家用発電装置</t>
    <rPh sb="4" eb="5">
      <t>カタ</t>
    </rPh>
    <rPh sb="9" eb="11">
      <t>オ</t>
    </rPh>
    <phoneticPr fontId="3"/>
  </si>
  <si>
    <t>分電盤</t>
  </si>
  <si>
    <t>電池内蔵形の蓄電池、電源別置形の蓄電池及び自家用発電装置</t>
    <rPh sb="4" eb="5">
      <t>カタ</t>
    </rPh>
    <rPh sb="14" eb="15">
      <t>カタ</t>
    </rPh>
    <rPh sb="19" eb="21">
      <t>オ</t>
    </rPh>
    <phoneticPr fontId="3"/>
  </si>
  <si>
    <t>照明器具の取付けの状況</t>
    <rPh sb="0" eb="2">
      <t>ショウメイ</t>
    </rPh>
    <rPh sb="2" eb="4">
      <t>キグ</t>
    </rPh>
    <rPh sb="5" eb="7">
      <t>トリツ</t>
    </rPh>
    <rPh sb="9" eb="11">
      <t>ジョウキョウ</t>
    </rPh>
    <phoneticPr fontId="3"/>
  </si>
  <si>
    <t xml:space="preserve">照明器具  </t>
    <phoneticPr fontId="3"/>
  </si>
  <si>
    <t>（非常用の照明装置）</t>
    <rPh sb="1" eb="4">
      <t>ヒジョウヨウ</t>
    </rPh>
    <rPh sb="5" eb="7">
      <t>ショウメイ</t>
    </rPh>
    <rPh sb="7" eb="9">
      <t>ソウチ</t>
    </rPh>
    <phoneticPr fontId="3"/>
  </si>
  <si>
    <r>
      <t>別記第三号</t>
    </r>
    <r>
      <rPr>
        <sz val="8"/>
        <color indexed="8"/>
        <rFont val="ＭＳ 明朝"/>
        <family val="1"/>
        <charset val="128"/>
      </rPr>
      <t>（Ａ４）</t>
    </r>
    <rPh sb="0" eb="2">
      <t>ベッキ</t>
    </rPh>
    <rPh sb="2" eb="3">
      <t>ダイ</t>
    </rPh>
    <rPh sb="3" eb="4">
      <t>サン</t>
    </rPh>
    <rPh sb="4" eb="5">
      <t>ゴウ</t>
    </rPh>
    <phoneticPr fontId="3"/>
  </si>
  <si>
    <t>　　　　方法として、各室の二酸化炭素濃度の測定を行い、居住者数と測定値に矛盾がないか確認する等を行った場合には、その結果を記入する。</t>
    <rPh sb="27" eb="29">
      <t>キョジュウ</t>
    </rPh>
    <rPh sb="29" eb="30">
      <t>シャ</t>
    </rPh>
    <rPh sb="30" eb="31">
      <t>スウ</t>
    </rPh>
    <rPh sb="32" eb="35">
      <t>ソクテイチ</t>
    </rPh>
    <rPh sb="36" eb="38">
      <t>ムジュン</t>
    </rPh>
    <rPh sb="42" eb="44">
      <t>カクニン</t>
    </rPh>
    <rPh sb="46" eb="47">
      <t>トウ</t>
    </rPh>
    <rPh sb="48" eb="49">
      <t>オコナ</t>
    </rPh>
    <rPh sb="51" eb="53">
      <t>バアイ</t>
    </rPh>
    <rPh sb="58" eb="60">
      <t>ケッカ</t>
    </rPh>
    <rPh sb="61" eb="63">
      <t>キニュウ</t>
    </rPh>
    <phoneticPr fontId="3"/>
  </si>
  <si>
    <t>　注2) 「換気状況の評価」欄には、外気取り入れ口における風量測定を行うことが最も確実であり、換気量測定を行った場合は、その測定結果を記入する。これに代わる</t>
    <rPh sb="1" eb="2">
      <t>チュウ</t>
    </rPh>
    <rPh sb="6" eb="8">
      <t>カンキ</t>
    </rPh>
    <rPh sb="8" eb="10">
      <t>ジョウキョウ</t>
    </rPh>
    <rPh sb="11" eb="13">
      <t>ヒョウカ</t>
    </rPh>
    <rPh sb="14" eb="15">
      <t>ラン</t>
    </rPh>
    <rPh sb="18" eb="20">
      <t>ガイキ</t>
    </rPh>
    <rPh sb="20" eb="21">
      <t>ト</t>
    </rPh>
    <rPh sb="22" eb="23">
      <t>イ</t>
    </rPh>
    <rPh sb="24" eb="25">
      <t>グチ</t>
    </rPh>
    <rPh sb="29" eb="31">
      <t>フウリョウ</t>
    </rPh>
    <rPh sb="31" eb="33">
      <t>ソクテイ</t>
    </rPh>
    <rPh sb="34" eb="35">
      <t>オコナ</t>
    </rPh>
    <rPh sb="39" eb="40">
      <t>モット</t>
    </rPh>
    <rPh sb="41" eb="43">
      <t>カクジツ</t>
    </rPh>
    <rPh sb="47" eb="50">
      <t>カンキリョウ</t>
    </rPh>
    <rPh sb="50" eb="52">
      <t>ソクテイ</t>
    </rPh>
    <rPh sb="53" eb="54">
      <t>オコナ</t>
    </rPh>
    <rPh sb="56" eb="58">
      <t>バアイ</t>
    </rPh>
    <rPh sb="62" eb="64">
      <t>ソクテイ</t>
    </rPh>
    <rPh sb="64" eb="66">
      <t>ケッカ</t>
    </rPh>
    <rPh sb="67" eb="69">
      <t>キニュウ</t>
    </rPh>
    <phoneticPr fontId="3"/>
  </si>
  <si>
    <t>判　定</t>
    <rPh sb="0" eb="1">
      <t>ハン</t>
    </rPh>
    <rPh sb="2" eb="3">
      <t>サダム</t>
    </rPh>
    <phoneticPr fontId="3"/>
  </si>
  <si>
    <t>換気設備機種名*注1</t>
    <rPh sb="0" eb="2">
      <t>カンキ</t>
    </rPh>
    <rPh sb="2" eb="4">
      <t>セツビ</t>
    </rPh>
    <phoneticPr fontId="3"/>
  </si>
  <si>
    <t>換　気　方　式</t>
    <rPh sb="0" eb="1">
      <t>カン</t>
    </rPh>
    <rPh sb="2" eb="3">
      <t>キ</t>
    </rPh>
    <rPh sb="4" eb="5">
      <t>カタ</t>
    </rPh>
    <rPh sb="6" eb="7">
      <t>シキ</t>
    </rPh>
    <phoneticPr fontId="3"/>
  </si>
  <si>
    <t>室名</t>
    <rPh sb="0" eb="1">
      <t>シツ</t>
    </rPh>
    <rPh sb="1" eb="2">
      <t>ナ</t>
    </rPh>
    <phoneticPr fontId="3"/>
  </si>
  <si>
    <t>型式番号等</t>
    <rPh sb="0" eb="2">
      <t>カタシキ</t>
    </rPh>
    <rPh sb="2" eb="4">
      <t>バンゴウ</t>
    </rPh>
    <rPh sb="4" eb="5">
      <t>トウ</t>
    </rPh>
    <phoneticPr fontId="3"/>
  </si>
  <si>
    <t>注）　「測定風速」欄には、原則として測定した箇所の平均風速を記入する。</t>
    <rPh sb="0" eb="1">
      <t>チュウ</t>
    </rPh>
    <rPh sb="4" eb="6">
      <t>ソクテイ</t>
    </rPh>
    <rPh sb="6" eb="8">
      <t>フウソク</t>
    </rPh>
    <rPh sb="9" eb="10">
      <t>ラン</t>
    </rPh>
    <rPh sb="13" eb="15">
      <t>ゲンソク</t>
    </rPh>
    <rPh sb="18" eb="20">
      <t>ソクテイ</t>
    </rPh>
    <rPh sb="22" eb="24">
      <t>カショ</t>
    </rPh>
    <rPh sb="25" eb="27">
      <t>ヘイキン</t>
    </rPh>
    <rPh sb="27" eb="29">
      <t>フウソク</t>
    </rPh>
    <rPh sb="30" eb="32">
      <t>キニュウ</t>
    </rPh>
    <phoneticPr fontId="3"/>
  </si>
  <si>
    <t>判　　定</t>
    <rPh sb="0" eb="1">
      <t>ハン</t>
    </rPh>
    <rPh sb="3" eb="4">
      <t>サダム</t>
    </rPh>
    <phoneticPr fontId="3"/>
  </si>
  <si>
    <r>
      <t>測定風速</t>
    </r>
    <r>
      <rPr>
        <vertAlign val="superscript"/>
        <sz val="8"/>
        <rFont val="ＭＳ 明朝"/>
        <family val="1"/>
        <charset val="128"/>
      </rPr>
      <t>＊注</t>
    </r>
    <r>
      <rPr>
        <sz val="8"/>
        <rFont val="ＭＳ 明朝"/>
        <family val="1"/>
        <charset val="128"/>
      </rPr>
      <t>（m/s）</t>
    </r>
    <rPh sb="5" eb="6">
      <t>チュウ</t>
    </rPh>
    <phoneticPr fontId="3"/>
  </si>
  <si>
    <t>開口面積（㎡）</t>
    <rPh sb="0" eb="2">
      <t>カイコウ</t>
    </rPh>
    <rPh sb="2" eb="4">
      <t>メンセキ</t>
    </rPh>
    <phoneticPr fontId="3"/>
  </si>
  <si>
    <t>使用器具</t>
    <rPh sb="0" eb="2">
      <t>シヨウ</t>
    </rPh>
    <rPh sb="2" eb="4">
      <t>キグ</t>
    </rPh>
    <phoneticPr fontId="3"/>
  </si>
  <si>
    <t>室番（場所）</t>
    <rPh sb="0" eb="1">
      <t>シツ</t>
    </rPh>
    <rPh sb="1" eb="2">
      <t>バン</t>
    </rPh>
    <rPh sb="3" eb="5">
      <t>バショ</t>
    </rPh>
    <phoneticPr fontId="3"/>
  </si>
  <si>
    <t>別表２　換気設備を設けるべき調理室等の換気風量測定表（Ａ４）</t>
    <rPh sb="0" eb="2">
      <t>ベッピョウ</t>
    </rPh>
    <phoneticPr fontId="3"/>
  </si>
  <si>
    <t>　　 測定値等が適正であるか否かを判定すること。</t>
    <phoneticPr fontId="3"/>
  </si>
  <si>
    <t>　　　　　　　　　　　　　　　　　　　　　　　　　　　　　　　　　　　　　　　　　　　　　　　　　　　　　　　　　　。〈注　意〉　　　　　　　　　　　　　　　　　　　　　　　　　　　　　　　　　　　　　　　　　　　　　　　　　　　　　　　　　　　　　　　　　　　　　　　　　　　　　　　　　　　　　　　　　　　　　　　　　　　　　　　　　　　　　　　　あ　注 1）　測定風速欄には、原則的に測定した箇所の平均風速を記入する。　　　   　　　　　　　　　い　注 2）　原則として、排煙口の風速及び排煙機排煙出口の風速を測定するが、　　　　　　　　。　　　　　  当該室の諸事情により排煙口の風速を測定することが困難な場合は、　　　　　。　　　　　  排煙機排煙出口部分の風速のみを測定する。　　　　　　　　　　　　　　　　　　　　　　　　　　　　　　　　　　　　　　　　　　　　　　お　注 3）　この項目に関する、直近の検査記録が残っている場合は、その記録を　　　　　。　　　　　　確認した上で、添付することにより判定してもよい。　　　　　　</t>
    <rPh sb="207" eb="209">
      <t>キニュウ</t>
    </rPh>
    <rPh sb="234" eb="236">
      <t>ゲンソク</t>
    </rPh>
    <rPh sb="240" eb="242">
      <t>ハイエン</t>
    </rPh>
    <rPh sb="242" eb="243">
      <t>クチ</t>
    </rPh>
    <rPh sb="244" eb="246">
      <t>フウソク</t>
    </rPh>
    <rPh sb="246" eb="247">
      <t>オヨ</t>
    </rPh>
    <rPh sb="248" eb="251">
      <t>ハイエンキ</t>
    </rPh>
    <rPh sb="251" eb="253">
      <t>ハイエン</t>
    </rPh>
    <rPh sb="253" eb="255">
      <t>デグチ</t>
    </rPh>
    <rPh sb="256" eb="258">
      <t>フウソク</t>
    </rPh>
    <rPh sb="259" eb="261">
      <t>ソクテイ</t>
    </rPh>
    <rPh sb="283" eb="284">
      <t>シツ</t>
    </rPh>
    <rPh sb="286" eb="288">
      <t>ジジョウ</t>
    </rPh>
    <rPh sb="291" eb="293">
      <t>ハイエン</t>
    </rPh>
    <rPh sb="293" eb="294">
      <t>クチ</t>
    </rPh>
    <rPh sb="295" eb="297">
      <t>フウソク</t>
    </rPh>
    <rPh sb="298" eb="300">
      <t>ソクテイ</t>
    </rPh>
    <rPh sb="305" eb="307">
      <t>コンナン</t>
    </rPh>
    <rPh sb="308" eb="310">
      <t>バアイ</t>
    </rPh>
    <rPh sb="325" eb="328">
      <t>ハイエンキ</t>
    </rPh>
    <rPh sb="335" eb="337">
      <t>フウソク</t>
    </rPh>
    <rPh sb="340" eb="342">
      <t>ソクテイ</t>
    </rPh>
    <rPh sb="407" eb="409">
      <t>チョッキン</t>
    </rPh>
    <rPh sb="410" eb="412">
      <t>ケンサ</t>
    </rPh>
    <rPh sb="412" eb="414">
      <t>キロク</t>
    </rPh>
    <rPh sb="415" eb="416">
      <t>ノコ</t>
    </rPh>
    <rPh sb="420" eb="422">
      <t>バアイ</t>
    </rPh>
    <rPh sb="426" eb="428">
      <t>キロク</t>
    </rPh>
    <rPh sb="441" eb="443">
      <t>カクニン</t>
    </rPh>
    <rPh sb="445" eb="446">
      <t>ウエ</t>
    </rPh>
    <rPh sb="457" eb="459">
      <t>ハンテイ</t>
    </rPh>
    <phoneticPr fontId="3"/>
  </si>
  <si>
    <t>注2）「測定風速」欄には、原則として測定した箇所の平均風速を記入する。</t>
    <rPh sb="0" eb="1">
      <t>チュウ</t>
    </rPh>
    <rPh sb="4" eb="6">
      <t>ソクテイ</t>
    </rPh>
    <rPh sb="6" eb="8">
      <t>フウソク</t>
    </rPh>
    <rPh sb="9" eb="10">
      <t>ラン</t>
    </rPh>
    <rPh sb="13" eb="15">
      <t>ゲンソク</t>
    </rPh>
    <rPh sb="18" eb="20">
      <t>ソクテイ</t>
    </rPh>
    <rPh sb="22" eb="24">
      <t>カショ</t>
    </rPh>
    <rPh sb="25" eb="27">
      <t>ヘイキン</t>
    </rPh>
    <rPh sb="27" eb="29">
      <t>フウソク</t>
    </rPh>
    <rPh sb="30" eb="32">
      <t>キニュウ</t>
    </rPh>
    <phoneticPr fontId="3"/>
  </si>
  <si>
    <t>注1）本記録表は、排煙機系統ごとに記入する。</t>
    <rPh sb="0" eb="1">
      <t>チュウ</t>
    </rPh>
    <rPh sb="3" eb="4">
      <t>ホン</t>
    </rPh>
    <rPh sb="4" eb="6">
      <t>キロク</t>
    </rPh>
    <rPh sb="6" eb="7">
      <t>ヒョウ</t>
    </rPh>
    <rPh sb="9" eb="12">
      <t>ハイエンキ</t>
    </rPh>
    <rPh sb="12" eb="14">
      <t>ケイトウ</t>
    </rPh>
    <rPh sb="17" eb="19">
      <t>キニュウ</t>
    </rPh>
    <phoneticPr fontId="3"/>
  </si>
  <si>
    <t>予備電源又は直結エンジン　　　切り替え</t>
    <rPh sb="0" eb="2">
      <t>ヨビ</t>
    </rPh>
    <rPh sb="2" eb="4">
      <t>デンゲン</t>
    </rPh>
    <rPh sb="4" eb="5">
      <t>マタ</t>
    </rPh>
    <rPh sb="6" eb="8">
      <t>チョッケツ</t>
    </rPh>
    <rPh sb="15" eb="16">
      <t>キ</t>
    </rPh>
    <rPh sb="17" eb="18">
      <t>カ</t>
    </rPh>
    <phoneticPr fontId="3"/>
  </si>
  <si>
    <t>直結エンジン（内燃エンジン）の有無</t>
    <rPh sb="0" eb="2">
      <t>チョッケツ</t>
    </rPh>
    <rPh sb="7" eb="9">
      <t>ナイネン</t>
    </rPh>
    <rPh sb="15" eb="17">
      <t>ウム</t>
    </rPh>
    <phoneticPr fontId="3"/>
  </si>
  <si>
    <r>
      <t>測定風速</t>
    </r>
    <r>
      <rPr>
        <vertAlign val="superscript"/>
        <sz val="8"/>
        <rFont val="ＭＳ 明朝"/>
        <family val="1"/>
        <charset val="128"/>
      </rPr>
      <t xml:space="preserve"> </t>
    </r>
    <r>
      <rPr>
        <sz val="8"/>
        <rFont val="ＭＳ 明朝"/>
        <family val="1"/>
        <charset val="128"/>
      </rPr>
      <t xml:space="preserve"> (m/s)*注2）</t>
    </r>
    <phoneticPr fontId="3"/>
  </si>
  <si>
    <t>煙排出口面積 （㎡）</t>
    <rPh sb="0" eb="1">
      <t>ケムリ</t>
    </rPh>
    <rPh sb="1" eb="3">
      <t>ハイシュツ</t>
    </rPh>
    <rPh sb="3" eb="4">
      <t>クチ</t>
    </rPh>
    <rPh sb="4" eb="6">
      <t>メンセキ</t>
    </rPh>
    <phoneticPr fontId="3"/>
  </si>
  <si>
    <t>排煙機　（番号等）</t>
    <rPh sb="0" eb="3">
      <t>ハイエンキ</t>
    </rPh>
    <rPh sb="5" eb="7">
      <t>バンゴウ</t>
    </rPh>
    <rPh sb="7" eb="8">
      <t>トウ</t>
    </rPh>
    <phoneticPr fontId="3"/>
  </si>
  <si>
    <t>判　　　　定</t>
    <rPh sb="0" eb="1">
      <t>ハン</t>
    </rPh>
    <rPh sb="5" eb="6">
      <t>サダム</t>
    </rPh>
    <phoneticPr fontId="3"/>
  </si>
  <si>
    <t>排　  　　 　煙　　　   　機</t>
    <rPh sb="0" eb="1">
      <t>ハイ</t>
    </rPh>
    <rPh sb="8" eb="9">
      <t>ケムリ</t>
    </rPh>
    <rPh sb="16" eb="17">
      <t>キ</t>
    </rPh>
    <phoneticPr fontId="3"/>
  </si>
  <si>
    <t>排煙口面積 （㎡）</t>
    <rPh sb="0" eb="2">
      <t>ハイエン</t>
    </rPh>
    <rPh sb="2" eb="3">
      <t>クチ</t>
    </rPh>
    <rPh sb="3" eb="5">
      <t>メンセキ</t>
    </rPh>
    <phoneticPr fontId="3"/>
  </si>
  <si>
    <t>室　　　　　　名</t>
    <rPh sb="0" eb="1">
      <t>シツ</t>
    </rPh>
    <rPh sb="7" eb="8">
      <t>メイ</t>
    </rPh>
    <phoneticPr fontId="3"/>
  </si>
  <si>
    <t>排　  　　 　煙　　　   　口</t>
    <rPh sb="0" eb="1">
      <t>ハイ</t>
    </rPh>
    <rPh sb="8" eb="9">
      <t>ケムリ</t>
    </rPh>
    <rPh sb="16" eb="17">
      <t>クチ</t>
    </rPh>
    <phoneticPr fontId="3"/>
  </si>
  <si>
    <t>排煙機の規定風量</t>
    <rPh sb="0" eb="2">
      <t>ハイエン</t>
    </rPh>
    <rPh sb="2" eb="3">
      <t>キ</t>
    </rPh>
    <rPh sb="4" eb="6">
      <t>キテイ</t>
    </rPh>
    <rPh sb="6" eb="8">
      <t>フウリョウ</t>
    </rPh>
    <phoneticPr fontId="3"/>
  </si>
  <si>
    <t>排煙機銘板表示</t>
    <rPh sb="0" eb="2">
      <t>ハイエン</t>
    </rPh>
    <rPh sb="2" eb="3">
      <t>キ</t>
    </rPh>
    <rPh sb="3" eb="4">
      <t>メイ</t>
    </rPh>
    <rPh sb="4" eb="5">
      <t>バン</t>
    </rPh>
    <rPh sb="5" eb="7">
      <t>ヒョウジ</t>
    </rPh>
    <phoneticPr fontId="3"/>
  </si>
  <si>
    <t>排煙機系統(機器番号等）</t>
    <rPh sb="0" eb="2">
      <t>ハイエン</t>
    </rPh>
    <rPh sb="2" eb="3">
      <t>キ</t>
    </rPh>
    <rPh sb="3" eb="5">
      <t>ケイトウ</t>
    </rPh>
    <rPh sb="6" eb="8">
      <t>キキ</t>
    </rPh>
    <rPh sb="8" eb="10">
      <t>バンゴウ</t>
    </rPh>
    <rPh sb="10" eb="11">
      <t>ナド</t>
    </rPh>
    <phoneticPr fontId="3"/>
  </si>
  <si>
    <t>別表３　排煙風量測定記録表（Ａ４）*注1）</t>
    <rPh sb="0" eb="2">
      <t>ベッピョウ</t>
    </rPh>
    <phoneticPr fontId="3"/>
  </si>
  <si>
    <t>　　　測定値等が適正であるか否かを判定すること。</t>
    <phoneticPr fontId="3"/>
  </si>
  <si>
    <t>注2） 自主点検等による排煙風量測定記録がある場合は、実施時期、測定方法、</t>
    <rPh sb="0" eb="1">
      <t>チュウ</t>
    </rPh>
    <phoneticPr fontId="3"/>
  </si>
  <si>
    <t>注1）「測定風速」欄には、原則として測定した箇所の平均風速を記入する。</t>
    <rPh sb="0" eb="1">
      <t>チュウ</t>
    </rPh>
    <rPh sb="4" eb="6">
      <t>ソクテイ</t>
    </rPh>
    <rPh sb="6" eb="8">
      <t>フウソク</t>
    </rPh>
    <rPh sb="9" eb="10">
      <t>ラン</t>
    </rPh>
    <rPh sb="13" eb="15">
      <t>ゲンソク</t>
    </rPh>
    <rPh sb="18" eb="20">
      <t>ソクテイ</t>
    </rPh>
    <rPh sb="22" eb="24">
      <t>カショ</t>
    </rPh>
    <rPh sb="25" eb="27">
      <t>ヘイキン</t>
    </rPh>
    <rPh sb="27" eb="29">
      <t>フウソク</t>
    </rPh>
    <rPh sb="30" eb="32">
      <t>キニュウ</t>
    </rPh>
    <phoneticPr fontId="3"/>
  </si>
  <si>
    <t xml:space="preserve"> 排煙系統図　（給気送風機と排煙口の対応関係がわかる図を記入すること）</t>
    <rPh sb="1" eb="3">
      <t>ハイエン</t>
    </rPh>
    <rPh sb="3" eb="5">
      <t>ケイトウ</t>
    </rPh>
    <rPh sb="5" eb="6">
      <t>ズ</t>
    </rPh>
    <rPh sb="8" eb="10">
      <t>キュウキ</t>
    </rPh>
    <rPh sb="10" eb="12">
      <t>ソウフウ</t>
    </rPh>
    <phoneticPr fontId="3"/>
  </si>
  <si>
    <r>
      <t>測定風速</t>
    </r>
    <r>
      <rPr>
        <vertAlign val="superscript"/>
        <sz val="8"/>
        <rFont val="ＭＳ 明朝"/>
        <family val="1"/>
        <charset val="128"/>
      </rPr>
      <t xml:space="preserve"> </t>
    </r>
    <r>
      <rPr>
        <sz val="8"/>
        <rFont val="ＭＳ 明朝"/>
        <family val="1"/>
        <charset val="128"/>
      </rPr>
      <t xml:space="preserve"> (m/s)*注1）</t>
    </r>
    <phoneticPr fontId="3"/>
  </si>
  <si>
    <t>吸込口面積（㎡）</t>
    <rPh sb="0" eb="2">
      <t>スイコ</t>
    </rPh>
    <rPh sb="2" eb="3">
      <t>クチ</t>
    </rPh>
    <rPh sb="3" eb="5">
      <t>メンセキ</t>
    </rPh>
    <phoneticPr fontId="3"/>
  </si>
  <si>
    <t>給　　気　　送　　風　　機</t>
    <rPh sb="0" eb="1">
      <t>キュウ</t>
    </rPh>
    <rPh sb="3" eb="4">
      <t>キ</t>
    </rPh>
    <rPh sb="6" eb="7">
      <t>ソウ</t>
    </rPh>
    <rPh sb="9" eb="10">
      <t>カゼ</t>
    </rPh>
    <rPh sb="12" eb="13">
      <t>キ</t>
    </rPh>
    <phoneticPr fontId="3"/>
  </si>
  <si>
    <t>給気送風機の性能（風量）</t>
    <rPh sb="0" eb="2">
      <t>キュウキ</t>
    </rPh>
    <rPh sb="2" eb="5">
      <t>ソウフウキ</t>
    </rPh>
    <rPh sb="6" eb="8">
      <t>セイノウ</t>
    </rPh>
    <rPh sb="9" eb="11">
      <t>フウリョウ</t>
    </rPh>
    <phoneticPr fontId="3"/>
  </si>
  <si>
    <t>給気送風機銘板表示</t>
    <rPh sb="0" eb="2">
      <t>キュウキ</t>
    </rPh>
    <rPh sb="2" eb="5">
      <t>ソウフウキ</t>
    </rPh>
    <rPh sb="5" eb="6">
      <t>メイ</t>
    </rPh>
    <rPh sb="6" eb="7">
      <t>バン</t>
    </rPh>
    <rPh sb="7" eb="9">
      <t>ヒョウジ</t>
    </rPh>
    <phoneticPr fontId="3"/>
  </si>
  <si>
    <t>給気送風機系統(機器番号等）</t>
    <rPh sb="0" eb="2">
      <t>キュウキ</t>
    </rPh>
    <rPh sb="2" eb="5">
      <t>ソウフウキ</t>
    </rPh>
    <rPh sb="4" eb="5">
      <t>キ</t>
    </rPh>
    <rPh sb="5" eb="7">
      <t>ケイトウ</t>
    </rPh>
    <rPh sb="8" eb="10">
      <t>キキ</t>
    </rPh>
    <rPh sb="10" eb="12">
      <t>バンゴウ</t>
    </rPh>
    <rPh sb="12" eb="13">
      <t>ナド</t>
    </rPh>
    <phoneticPr fontId="3"/>
  </si>
  <si>
    <t>別表３-２　排煙風量測定記録表（Ａ４）　給気式（特殊な構造の排煙設備）</t>
    <rPh sb="0" eb="2">
      <t>ベッピョウ</t>
    </rPh>
    <rPh sb="20" eb="22">
      <t>キュウキ</t>
    </rPh>
    <rPh sb="22" eb="23">
      <t>シキ</t>
    </rPh>
    <rPh sb="24" eb="26">
      <t>トクシュ</t>
    </rPh>
    <rPh sb="27" eb="29">
      <t>コウゾウ</t>
    </rPh>
    <rPh sb="30" eb="32">
      <t>ハイエン</t>
    </rPh>
    <rPh sb="32" eb="34">
      <t>セツビ</t>
    </rPh>
    <phoneticPr fontId="3"/>
  </si>
  <si>
    <t xml:space="preserve">      測定値等が適正であるか否かを判定すること。</t>
    <phoneticPr fontId="3"/>
  </si>
  <si>
    <t>注4） 自主点検等による風速測定記録がある場合は、実施時期、測定方法、</t>
    <rPh sb="12" eb="14">
      <t>フウソク</t>
    </rPh>
    <phoneticPr fontId="3"/>
  </si>
  <si>
    <t xml:space="preserve">      開口部の高さを表す。</t>
    <rPh sb="6" eb="9">
      <t>カイコウブ</t>
    </rPh>
    <rPh sb="10" eb="11">
      <t>タカ</t>
    </rPh>
    <rPh sb="13" eb="14">
      <t>アラワ</t>
    </rPh>
    <phoneticPr fontId="3"/>
  </si>
  <si>
    <t>　　  出風速」欄に記入する。この場合において、Ｖは排出風速、Ｈは遮煙</t>
    <rPh sb="4" eb="5">
      <t>シュツ</t>
    </rPh>
    <rPh sb="5" eb="7">
      <t>フウソク</t>
    </rPh>
    <rPh sb="8" eb="9">
      <t>ラン</t>
    </rPh>
    <rPh sb="10" eb="12">
      <t>キニュウ</t>
    </rPh>
    <rPh sb="17" eb="19">
      <t>バアイ</t>
    </rPh>
    <rPh sb="26" eb="28">
      <t>ハイシュツ</t>
    </rPh>
    <rPh sb="28" eb="30">
      <t>フウソク</t>
    </rPh>
    <rPh sb="33" eb="35">
      <t>シャエン</t>
    </rPh>
    <phoneticPr fontId="3"/>
  </si>
  <si>
    <t>　　　欄に記入する。また、当該算定式により排出風速を算出し、「規定排</t>
    <rPh sb="3" eb="4">
      <t>ラン</t>
    </rPh>
    <rPh sb="5" eb="7">
      <t>キニュウ</t>
    </rPh>
    <rPh sb="13" eb="15">
      <t>トウガイ</t>
    </rPh>
    <rPh sb="15" eb="17">
      <t>サンテイ</t>
    </rPh>
    <rPh sb="17" eb="18">
      <t>シキ</t>
    </rPh>
    <rPh sb="21" eb="23">
      <t>ハイシュツ</t>
    </rPh>
    <rPh sb="23" eb="25">
      <t>フウソク</t>
    </rPh>
    <rPh sb="26" eb="28">
      <t>サンシュツ</t>
    </rPh>
    <rPh sb="31" eb="33">
      <t>キテイ</t>
    </rPh>
    <rPh sb="33" eb="34">
      <t>ハイ</t>
    </rPh>
    <phoneticPr fontId="3"/>
  </si>
  <si>
    <t xml:space="preserve">      出風速Ｖの算定式を以下の①から③のいずれかを選択し、「算定式」</t>
    <rPh sb="6" eb="7">
      <t>デ</t>
    </rPh>
    <rPh sb="7" eb="9">
      <t>フウソク</t>
    </rPh>
    <rPh sb="11" eb="13">
      <t>サンテイ</t>
    </rPh>
    <rPh sb="13" eb="14">
      <t>シキ</t>
    </rPh>
    <rPh sb="15" eb="17">
      <t>イカ</t>
    </rPh>
    <rPh sb="28" eb="30">
      <t>センタク</t>
    </rPh>
    <rPh sb="33" eb="35">
      <t>サンテイ</t>
    </rPh>
    <rPh sb="35" eb="36">
      <t>シキ</t>
    </rPh>
    <phoneticPr fontId="3"/>
  </si>
  <si>
    <t>注3） 隣接室を区画する当該区画の仕様及び隣接室の仕様に応じて、規定排</t>
    <rPh sb="0" eb="1">
      <t>チュウ</t>
    </rPh>
    <rPh sb="4" eb="6">
      <t>リンセツ</t>
    </rPh>
    <rPh sb="6" eb="7">
      <t>シツ</t>
    </rPh>
    <rPh sb="8" eb="10">
      <t>クカク</t>
    </rPh>
    <rPh sb="12" eb="14">
      <t>トウガイ</t>
    </rPh>
    <rPh sb="14" eb="16">
      <t>クカク</t>
    </rPh>
    <rPh sb="17" eb="19">
      <t>シヨウ</t>
    </rPh>
    <rPh sb="19" eb="20">
      <t>オヨ</t>
    </rPh>
    <rPh sb="21" eb="23">
      <t>リンセツ</t>
    </rPh>
    <rPh sb="23" eb="24">
      <t>シツ</t>
    </rPh>
    <rPh sb="25" eb="27">
      <t>シヨウ</t>
    </rPh>
    <rPh sb="28" eb="29">
      <t>オウ</t>
    </rPh>
    <rPh sb="32" eb="34">
      <t>キテイ</t>
    </rPh>
    <rPh sb="34" eb="35">
      <t>ハイ</t>
    </rPh>
    <phoneticPr fontId="3"/>
  </si>
  <si>
    <t xml:space="preserve">       する。</t>
    <phoneticPr fontId="3"/>
  </si>
  <si>
    <t>注2） 「測定排出風速」欄には、原則として測定した箇所の平均風速を記入</t>
    <rPh sb="0" eb="1">
      <t>チュウ</t>
    </rPh>
    <rPh sb="5" eb="7">
      <t>ソクテイ</t>
    </rPh>
    <rPh sb="7" eb="9">
      <t>ハイシュツ</t>
    </rPh>
    <rPh sb="9" eb="11">
      <t>フウソク</t>
    </rPh>
    <rPh sb="12" eb="13">
      <t>ラン</t>
    </rPh>
    <rPh sb="16" eb="18">
      <t>ゲンソク</t>
    </rPh>
    <rPh sb="21" eb="23">
      <t>ソクテイ</t>
    </rPh>
    <rPh sb="25" eb="27">
      <t>カショ</t>
    </rPh>
    <rPh sb="28" eb="30">
      <t>ヘイキン</t>
    </rPh>
    <rPh sb="30" eb="32">
      <t>フウソク</t>
    </rPh>
    <rPh sb="33" eb="35">
      <t>キニュウ</t>
    </rPh>
    <phoneticPr fontId="3"/>
  </si>
  <si>
    <t>　　  ークを入れる。</t>
    <phoneticPr fontId="3"/>
  </si>
  <si>
    <t>注1）「空気逃し口の方式」欄には、該当するチェックボックスに「レ」マ</t>
    <rPh sb="0" eb="1">
      <t>チュウ</t>
    </rPh>
    <rPh sb="4" eb="6">
      <t>クウキ</t>
    </rPh>
    <rPh sb="6" eb="7">
      <t>ニガ</t>
    </rPh>
    <rPh sb="8" eb="9">
      <t>グチ</t>
    </rPh>
    <rPh sb="10" eb="12">
      <t>ホウシキ</t>
    </rPh>
    <rPh sb="13" eb="14">
      <t>ラン</t>
    </rPh>
    <rPh sb="17" eb="19">
      <t>ガイトウ</t>
    </rPh>
    <phoneticPr fontId="3"/>
  </si>
  <si>
    <t xml:space="preserve"> 排煙系統図　（給気送風機と空気逃し口の対応関係がわかる図を記入すること）</t>
    <rPh sb="1" eb="3">
      <t>ハイエン</t>
    </rPh>
    <rPh sb="3" eb="5">
      <t>ケイトウ</t>
    </rPh>
    <rPh sb="5" eb="6">
      <t>ズ</t>
    </rPh>
    <rPh sb="8" eb="10">
      <t>キュウキ</t>
    </rPh>
    <rPh sb="10" eb="12">
      <t>ソウフウ</t>
    </rPh>
    <rPh sb="14" eb="16">
      <t>クウキ</t>
    </rPh>
    <rPh sb="16" eb="17">
      <t>ニガ</t>
    </rPh>
    <phoneticPr fontId="3"/>
  </si>
  <si>
    <t>直結エンジン
（内燃エンジン）の有無</t>
    <rPh sb="0" eb="2">
      <t>チョッケツ</t>
    </rPh>
    <rPh sb="8" eb="10">
      <t>ナイネン</t>
    </rPh>
    <rPh sb="16" eb="18">
      <t>ウム</t>
    </rPh>
    <phoneticPr fontId="3"/>
  </si>
  <si>
    <t>遮煙開口部の高さ(m)</t>
    <rPh sb="0" eb="2">
      <t>シャエン</t>
    </rPh>
    <rPh sb="2" eb="5">
      <t>カイコウブ</t>
    </rPh>
    <rPh sb="6" eb="7">
      <t>タカ</t>
    </rPh>
    <phoneticPr fontId="3"/>
  </si>
  <si>
    <t>算定式*注3）</t>
    <rPh sb="0" eb="2">
      <t>サンテイ</t>
    </rPh>
    <rPh sb="2" eb="3">
      <t>シキ</t>
    </rPh>
    <phoneticPr fontId="3"/>
  </si>
  <si>
    <t>規定排出風速*注3（m/s）</t>
    <rPh sb="0" eb="2">
      <t>キテイ</t>
    </rPh>
    <rPh sb="2" eb="4">
      <t>ハイシュツ</t>
    </rPh>
    <rPh sb="4" eb="6">
      <t>フウソク</t>
    </rPh>
    <phoneticPr fontId="3"/>
  </si>
  <si>
    <r>
      <t>測定排煙風速*注2</t>
    </r>
    <r>
      <rPr>
        <sz val="8"/>
        <rFont val="ＭＳ 明朝"/>
        <family val="1"/>
        <charset val="128"/>
      </rPr>
      <t xml:space="preserve"> (m/s)</t>
    </r>
    <rPh sb="2" eb="4">
      <t>ハイエン</t>
    </rPh>
    <phoneticPr fontId="3"/>
  </si>
  <si>
    <t>空気逃し口の方式*注1）</t>
    <rPh sb="0" eb="2">
      <t>クウキ</t>
    </rPh>
    <rPh sb="2" eb="3">
      <t>ニガ</t>
    </rPh>
    <rPh sb="4" eb="5">
      <t>クチ</t>
    </rPh>
    <rPh sb="6" eb="8">
      <t>ホウシキ</t>
    </rPh>
    <phoneticPr fontId="3"/>
  </si>
  <si>
    <t>遮煙開口部・空気逃し口</t>
    <rPh sb="0" eb="2">
      <t>シャエン</t>
    </rPh>
    <rPh sb="2" eb="5">
      <t>カイコウブ</t>
    </rPh>
    <rPh sb="6" eb="8">
      <t>クウキ</t>
    </rPh>
    <rPh sb="8" eb="9">
      <t>ニガ</t>
    </rPh>
    <rPh sb="10" eb="11">
      <t>グチ</t>
    </rPh>
    <phoneticPr fontId="3"/>
  </si>
  <si>
    <t>給気送風機の性能(風量）</t>
    <rPh sb="0" eb="2">
      <t>キュウキ</t>
    </rPh>
    <rPh sb="2" eb="5">
      <t>ソウフウキ</t>
    </rPh>
    <rPh sb="6" eb="8">
      <t>セイノウ</t>
    </rPh>
    <rPh sb="9" eb="11">
      <t>フウリョウ</t>
    </rPh>
    <phoneticPr fontId="3"/>
  </si>
  <si>
    <t>別表３－３　排煙風量測定記録表（Ａ４）　加圧式（加圧防排煙設備）</t>
    <rPh sb="0" eb="2">
      <t>ベッピョウ</t>
    </rPh>
    <rPh sb="20" eb="22">
      <t>カアツ</t>
    </rPh>
    <rPh sb="22" eb="23">
      <t>シキ</t>
    </rPh>
    <rPh sb="24" eb="26">
      <t>カアツ</t>
    </rPh>
    <rPh sb="26" eb="27">
      <t>ボウ</t>
    </rPh>
    <rPh sb="27" eb="29">
      <t>ハイエン</t>
    </rPh>
    <rPh sb="29" eb="31">
      <t>セツビ</t>
    </rPh>
    <phoneticPr fontId="3"/>
  </si>
  <si>
    <r>
      <t>測 定 位 置</t>
    </r>
    <r>
      <rPr>
        <vertAlign val="superscript"/>
        <sz val="8"/>
        <rFont val="ＭＳ 明朝"/>
        <family val="1"/>
        <charset val="128"/>
      </rPr>
      <t>＊注1</t>
    </r>
    <rPh sb="0" eb="1">
      <t>ハカリ</t>
    </rPh>
    <rPh sb="2" eb="3">
      <t>サダム</t>
    </rPh>
    <rPh sb="4" eb="5">
      <t>クライ</t>
    </rPh>
    <rPh sb="6" eb="7">
      <t>オキ</t>
    </rPh>
    <rPh sb="8" eb="9">
      <t>チュウ</t>
    </rPh>
    <phoneticPr fontId="3"/>
  </si>
  <si>
    <t>測　定　場　所</t>
    <rPh sb="0" eb="1">
      <t>ハカリ</t>
    </rPh>
    <rPh sb="2" eb="3">
      <t>サダム</t>
    </rPh>
    <rPh sb="4" eb="5">
      <t>バ</t>
    </rPh>
    <rPh sb="6" eb="7">
      <t>ショ</t>
    </rPh>
    <phoneticPr fontId="3"/>
  </si>
  <si>
    <t>階　別</t>
    <rPh sb="0" eb="1">
      <t>カイ</t>
    </rPh>
    <rPh sb="2" eb="3">
      <t>ベツ</t>
    </rPh>
    <phoneticPr fontId="3"/>
  </si>
  <si>
    <t>（別紙）</t>
    <rPh sb="1" eb="3">
      <t>ベッシ</t>
    </rPh>
    <phoneticPr fontId="3"/>
  </si>
  <si>
    <t>蛍　　  光　　  灯</t>
    <rPh sb="0" eb="1">
      <t>ホタル</t>
    </rPh>
    <rPh sb="5" eb="6">
      <t>ヒカリ</t>
    </rPh>
    <rPh sb="10" eb="11">
      <t>ヒ</t>
    </rPh>
    <phoneticPr fontId="3"/>
  </si>
  <si>
    <t>白　　　熱　　  灯</t>
    <rPh sb="0" eb="1">
      <t>シロ</t>
    </rPh>
    <rPh sb="4" eb="5">
      <t>ネツ</t>
    </rPh>
    <rPh sb="9" eb="10">
      <t>ヒ</t>
    </rPh>
    <phoneticPr fontId="3"/>
  </si>
  <si>
    <t>部屋・廊下等</t>
    <rPh sb="0" eb="2">
      <t>ヘヤ</t>
    </rPh>
    <rPh sb="3" eb="5">
      <t>ロウカ</t>
    </rPh>
    <rPh sb="5" eb="6">
      <t>トウ</t>
    </rPh>
    <phoneticPr fontId="3"/>
  </si>
  <si>
    <t>最　低　照　度 （ｌｘ）</t>
    <rPh sb="0" eb="1">
      <t>サイ</t>
    </rPh>
    <rPh sb="2" eb="3">
      <t>テイ</t>
    </rPh>
    <rPh sb="4" eb="5">
      <t>テル</t>
    </rPh>
    <rPh sb="6" eb="7">
      <t>ド</t>
    </rPh>
    <phoneticPr fontId="3"/>
  </si>
  <si>
    <t>最低照度の測定場所</t>
    <rPh sb="0" eb="2">
      <t>サイテイ</t>
    </rPh>
    <rPh sb="2" eb="4">
      <t>ショウド</t>
    </rPh>
    <rPh sb="5" eb="7">
      <t>ソクテイ</t>
    </rPh>
    <rPh sb="7" eb="9">
      <t>バショ</t>
    </rPh>
    <phoneticPr fontId="3"/>
  </si>
  <si>
    <t>光 源 の 種 類</t>
    <rPh sb="0" eb="1">
      <t>ヒカリ</t>
    </rPh>
    <rPh sb="2" eb="3">
      <t>ミナモト</t>
    </rPh>
    <rPh sb="6" eb="7">
      <t>タネ</t>
    </rPh>
    <rPh sb="8" eb="9">
      <t>タグイ</t>
    </rPh>
    <phoneticPr fontId="3"/>
  </si>
  <si>
    <t>別表４　非常用の照明装置の照度測定表（Ａ４）</t>
    <rPh sb="0" eb="2">
      <t>ベッピョウ</t>
    </rPh>
    <rPh sb="10" eb="12">
      <t>ソウチ</t>
    </rPh>
    <phoneticPr fontId="3"/>
  </si>
  <si>
    <t>平成</t>
    <rPh sb="0" eb="2">
      <t>ヘイセイ</t>
    </rPh>
    <phoneticPr fontId="3"/>
  </si>
  <si>
    <t>令和</t>
    <rPh sb="0" eb="2">
      <t>レイワ</t>
    </rPh>
    <phoneticPr fontId="3"/>
  </si>
  <si>
    <t>△既存不適格</t>
    <phoneticPr fontId="3"/>
  </si>
  <si>
    <t>×要是正（既存不適格以外）</t>
    <phoneticPr fontId="3"/>
  </si>
  <si>
    <t>―対象外</t>
    <phoneticPr fontId="3"/>
  </si>
  <si>
    <t>○指摘なし</t>
    <phoneticPr fontId="3"/>
  </si>
  <si>
    <t>検　査　項　目　</t>
    <rPh sb="0" eb="1">
      <t>ケン</t>
    </rPh>
    <rPh sb="2" eb="3">
      <t>サ</t>
    </rPh>
    <rPh sb="4" eb="5">
      <t>コウ</t>
    </rPh>
    <rPh sb="6" eb="7">
      <t>メ</t>
    </rPh>
    <phoneticPr fontId="3"/>
  </si>
  <si>
    <t>検　査　事　項</t>
    <phoneticPr fontId="3"/>
  </si>
  <si>
    <t>下記のとおり検査を区分し、実施をします</t>
    <phoneticPr fontId="3"/>
  </si>
  <si>
    <t>建物名称</t>
    <rPh sb="0" eb="2">
      <t>タテモノ</t>
    </rPh>
    <rPh sb="2" eb="4">
      <t>メイショウ</t>
    </rPh>
    <phoneticPr fontId="3"/>
  </si>
  <si>
    <t>都道府県</t>
    <rPh sb="0" eb="4">
      <t>トドウフケン</t>
    </rPh>
    <phoneticPr fontId="3"/>
  </si>
  <si>
    <t>市郡</t>
    <rPh sb="0" eb="1">
      <t>シ</t>
    </rPh>
    <rPh sb="1" eb="2">
      <t>グン</t>
    </rPh>
    <phoneticPr fontId="3"/>
  </si>
  <si>
    <t>区町村</t>
    <rPh sb="0" eb="1">
      <t>ク</t>
    </rPh>
    <rPh sb="1" eb="3">
      <t>チョウソン</t>
    </rPh>
    <phoneticPr fontId="3"/>
  </si>
  <si>
    <t>大字・町名</t>
    <rPh sb="0" eb="2">
      <t>オオアザ</t>
    </rPh>
    <rPh sb="3" eb="5">
      <t>チョウメイ</t>
    </rPh>
    <phoneticPr fontId="3"/>
  </si>
  <si>
    <t>番地など</t>
    <rPh sb="0" eb="2">
      <t>バンチ</t>
    </rPh>
    <phoneticPr fontId="3"/>
  </si>
  <si>
    <t>連結</t>
    <rPh sb="0" eb="2">
      <t>レンケツ</t>
    </rPh>
    <phoneticPr fontId="3"/>
  </si>
  <si>
    <t>半角統一</t>
    <rPh sb="0" eb="2">
      <t>ハンカク</t>
    </rPh>
    <rPh sb="2" eb="4">
      <t>トウイツ</t>
    </rPh>
    <phoneticPr fontId="3"/>
  </si>
  <si>
    <t>FAX番号</t>
    <rPh sb="3" eb="5">
      <t>バンゴウ</t>
    </rPh>
    <phoneticPr fontId="3"/>
  </si>
  <si>
    <t>メールアドレス</t>
    <phoneticPr fontId="3"/>
  </si>
  <si>
    <t>昭和</t>
    <rPh sb="0" eb="2">
      <t>ショウワ</t>
    </rPh>
    <phoneticPr fontId="3"/>
  </si>
  <si>
    <t>年度（２年目）</t>
    <phoneticPr fontId="3"/>
  </si>
  <si>
    <t>年度（３年目）</t>
    <phoneticPr fontId="3"/>
  </si>
  <si>
    <t>用途</t>
    <rPh sb="0" eb="2">
      <t>ヨウト</t>
    </rPh>
    <phoneticPr fontId="3"/>
  </si>
  <si>
    <t>用途　1</t>
    <phoneticPr fontId="3"/>
  </si>
  <si>
    <t>用途　2</t>
    <phoneticPr fontId="3"/>
  </si>
  <si>
    <t>用途　3</t>
    <phoneticPr fontId="3"/>
  </si>
  <si>
    <t>飲料用配管及び排水配管(隠蔽部分及び埋設部分を除く。)</t>
    <rPh sb="0" eb="3">
      <t>インリョウヨウ</t>
    </rPh>
    <rPh sb="3" eb="6">
      <t>ハイカンオヨ</t>
    </rPh>
    <rPh sb="7" eb="11">
      <t>ハイスイハイカン</t>
    </rPh>
    <rPh sb="12" eb="14">
      <t>インペイ</t>
    </rPh>
    <rPh sb="14" eb="16">
      <t>ブブン</t>
    </rPh>
    <rPh sb="16" eb="17">
      <t>オヨ</t>
    </rPh>
    <rPh sb="18" eb="19">
      <t>ウ</t>
    </rPh>
    <rPh sb="20" eb="22">
      <t>ブブン</t>
    </rPh>
    <rPh sb="23" eb="24">
      <t>ノゾ</t>
    </rPh>
    <phoneticPr fontId="3"/>
  </si>
  <si>
    <t>配管の取付けの状況</t>
    <phoneticPr fontId="3"/>
  </si>
  <si>
    <t xml:space="preserve">配管の腐食及び漏水の状況 </t>
    <rPh sb="0" eb="2">
      <t>ハイカン</t>
    </rPh>
    <rPh sb="3" eb="5">
      <t>フショク</t>
    </rPh>
    <rPh sb="5" eb="7">
      <t>オ</t>
    </rPh>
    <rPh sb="7" eb="9">
      <t>ロウスイ</t>
    </rPh>
    <phoneticPr fontId="3"/>
  </si>
  <si>
    <t>配管が貫通する箇所の損傷防止措置の状況</t>
    <rPh sb="0" eb="2">
      <t>ハイカン</t>
    </rPh>
    <rPh sb="3" eb="5">
      <t>カンツウ</t>
    </rPh>
    <rPh sb="7" eb="9">
      <t>カショ</t>
    </rPh>
    <rPh sb="10" eb="12">
      <t>ソンショウ</t>
    </rPh>
    <rPh sb="12" eb="14">
      <t>ボウシ</t>
    </rPh>
    <rPh sb="14" eb="16">
      <t>ソチ</t>
    </rPh>
    <phoneticPr fontId="3"/>
  </si>
  <si>
    <t xml:space="preserve">継手類の取付けの状況 </t>
    <rPh sb="0" eb="1">
      <t>ツ</t>
    </rPh>
    <rPh sb="1" eb="2">
      <t>テ</t>
    </rPh>
    <rPh sb="2" eb="3">
      <t>ルイ</t>
    </rPh>
    <rPh sb="4" eb="5">
      <t>ト</t>
    </rPh>
    <rPh sb="5" eb="6">
      <t>ツ</t>
    </rPh>
    <phoneticPr fontId="3"/>
  </si>
  <si>
    <t>保温措置の状況</t>
    <rPh sb="2" eb="4">
      <t>ソチ</t>
    </rPh>
    <phoneticPr fontId="3"/>
  </si>
  <si>
    <t xml:space="preserve">防火区画等の貫通措置の状況 </t>
    <rPh sb="4" eb="5">
      <t>トウ</t>
    </rPh>
    <phoneticPr fontId="3"/>
  </si>
  <si>
    <t>配管の支持金物</t>
    <phoneticPr fontId="3"/>
  </si>
  <si>
    <t xml:space="preserve">飲料水系統配管の汚染防止措置の状況 </t>
    <phoneticPr fontId="3"/>
  </si>
  <si>
    <t>止水弁の設置の状況</t>
    <phoneticPr fontId="3"/>
  </si>
  <si>
    <t>ウォーターハンマーの防止措置の状況</t>
    <rPh sb="10" eb="12">
      <t>ボウシ</t>
    </rPh>
    <rPh sb="12" eb="14">
      <t>ソチ</t>
    </rPh>
    <phoneticPr fontId="3"/>
  </si>
  <si>
    <t>給湯管及び膨張管の設置の状況</t>
    <rPh sb="3" eb="5">
      <t>オ</t>
    </rPh>
    <rPh sb="9" eb="11">
      <t>セッチ</t>
    </rPh>
    <rPh sb="12" eb="14">
      <t>ジョウキョウ</t>
    </rPh>
    <phoneticPr fontId="3"/>
  </si>
  <si>
    <t>飲料用の給水タンク及び貯水タンク（以下「給水タンク等」という。）並びに給水ポンプ</t>
    <rPh sb="0" eb="2">
      <t>インリョウ</t>
    </rPh>
    <rPh sb="2" eb="3">
      <t>ヨウ</t>
    </rPh>
    <rPh sb="4" eb="6">
      <t>キュウスイ</t>
    </rPh>
    <rPh sb="9" eb="10">
      <t>オヨ</t>
    </rPh>
    <rPh sb="11" eb="13">
      <t>チョスイ</t>
    </rPh>
    <rPh sb="17" eb="19">
      <t>イカ</t>
    </rPh>
    <rPh sb="20" eb="22">
      <t>キュウスイ</t>
    </rPh>
    <rPh sb="25" eb="26">
      <t>ナド</t>
    </rPh>
    <rPh sb="32" eb="33">
      <t>ナラ</t>
    </rPh>
    <rPh sb="35" eb="37">
      <t>キュウスイ</t>
    </rPh>
    <phoneticPr fontId="3"/>
  </si>
  <si>
    <t>給湯設備（循環ポンプを含む。）</t>
    <phoneticPr fontId="3"/>
  </si>
  <si>
    <t>給水タンク等の設置の状況</t>
    <rPh sb="7" eb="9">
      <t>セッチ</t>
    </rPh>
    <phoneticPr fontId="3"/>
  </si>
  <si>
    <t>給水タンク等の通気管、水抜き管、オーバーフロー管等の設置の状況</t>
    <rPh sb="26" eb="28">
      <t>セッチ</t>
    </rPh>
    <phoneticPr fontId="3"/>
  </si>
  <si>
    <t>給水タンク等の腐食及び漏水の状況</t>
    <rPh sb="7" eb="9">
      <t>フショク</t>
    </rPh>
    <rPh sb="9" eb="11">
      <t>オ</t>
    </rPh>
    <rPh sb="11" eb="13">
      <t>ロウスイ</t>
    </rPh>
    <phoneticPr fontId="3"/>
  </si>
  <si>
    <t>給水用圧力タンクの安全装置の状況</t>
    <rPh sb="9" eb="11">
      <t>アンゼン</t>
    </rPh>
    <rPh sb="11" eb="13">
      <t>ソウチ</t>
    </rPh>
    <phoneticPr fontId="3"/>
  </si>
  <si>
    <t>給水ポンプの運転の状況</t>
    <phoneticPr fontId="3"/>
  </si>
  <si>
    <t>給水タンク及びポンプ等の取付けの状況</t>
    <rPh sb="5" eb="6">
      <t>オヨブ</t>
    </rPh>
    <rPh sb="12" eb="13">
      <t>ト</t>
    </rPh>
    <rPh sb="13" eb="14">
      <t>ツ</t>
    </rPh>
    <phoneticPr fontId="3"/>
  </si>
  <si>
    <t>給水タンク等の内部の状況</t>
    <rPh sb="0" eb="2">
      <t>キュウスイ</t>
    </rPh>
    <rPh sb="5" eb="6">
      <t>ナド</t>
    </rPh>
    <rPh sb="7" eb="9">
      <t>ナイブ</t>
    </rPh>
    <rPh sb="10" eb="12">
      <t>ジョウキョウ</t>
    </rPh>
    <phoneticPr fontId="3"/>
  </si>
  <si>
    <t>給湯設備（ガス湯沸器を除く。）の取付けの状況</t>
    <rPh sb="0" eb="2">
      <t>キュウトウ</t>
    </rPh>
    <rPh sb="2" eb="4">
      <t>セツビ</t>
    </rPh>
    <rPh sb="11" eb="12">
      <t>ノゾ</t>
    </rPh>
    <rPh sb="16" eb="17">
      <t>ト</t>
    </rPh>
    <rPh sb="17" eb="18">
      <t>ツ</t>
    </rPh>
    <phoneticPr fontId="3"/>
  </si>
  <si>
    <t>ガス湯沸器の取付けの状況</t>
    <rPh sb="6" eb="7">
      <t>ト</t>
    </rPh>
    <rPh sb="7" eb="8">
      <t>ツ</t>
    </rPh>
    <phoneticPr fontId="3"/>
  </si>
  <si>
    <t>給湯設備の腐食及び漏水の状況</t>
    <rPh sb="0" eb="2">
      <t>キュウトウ</t>
    </rPh>
    <rPh sb="2" eb="4">
      <t>セツビ</t>
    </rPh>
    <rPh sb="5" eb="7">
      <t>フショク</t>
    </rPh>
    <rPh sb="7" eb="8">
      <t>オヨ</t>
    </rPh>
    <rPh sb="9" eb="11">
      <t>ロウスイ</t>
    </rPh>
    <rPh sb="12" eb="14">
      <t>ジョウキョウ</t>
    </rPh>
    <phoneticPr fontId="3"/>
  </si>
  <si>
    <t>ガス湯沸器の煙突及び給排気部の構造</t>
    <phoneticPr fontId="3"/>
  </si>
  <si>
    <t>2　飲料水の配管設備　</t>
    <phoneticPr fontId="3"/>
  </si>
  <si>
    <t>3　排水設備</t>
    <phoneticPr fontId="3"/>
  </si>
  <si>
    <t>排水槽</t>
    <phoneticPr fontId="3"/>
  </si>
  <si>
    <t>排水再利用配管設備（中水道を含む。）</t>
    <phoneticPr fontId="3"/>
  </si>
  <si>
    <t>その他　</t>
    <phoneticPr fontId="3"/>
  </si>
  <si>
    <t>衛星器具</t>
    <phoneticPr fontId="3"/>
  </si>
  <si>
    <t>排水トラップ</t>
    <phoneticPr fontId="3"/>
  </si>
  <si>
    <t>阻集器</t>
    <phoneticPr fontId="3"/>
  </si>
  <si>
    <t>排水管</t>
    <rPh sb="0" eb="3">
      <t>ハイスイカン</t>
    </rPh>
    <phoneticPr fontId="3"/>
  </si>
  <si>
    <t>通気管</t>
    <phoneticPr fontId="3"/>
  </si>
  <si>
    <t>排水槽のマンホールの大きさ</t>
    <rPh sb="0" eb="2">
      <t>ハイスイ</t>
    </rPh>
    <rPh sb="2" eb="3">
      <t>ソウ</t>
    </rPh>
    <rPh sb="10" eb="11">
      <t>オオ</t>
    </rPh>
    <phoneticPr fontId="3"/>
  </si>
  <si>
    <t xml:space="preserve">排水槽の通気の状況 </t>
    <rPh sb="0" eb="2">
      <t>ハイスイ</t>
    </rPh>
    <rPh sb="2" eb="3">
      <t>ソウ</t>
    </rPh>
    <rPh sb="4" eb="6">
      <t>ツウキ</t>
    </rPh>
    <phoneticPr fontId="3"/>
  </si>
  <si>
    <t xml:space="preserve">排水漏れの状況 </t>
    <rPh sb="0" eb="2">
      <t>ハイスイ</t>
    </rPh>
    <rPh sb="2" eb="3">
      <t>モ</t>
    </rPh>
    <phoneticPr fontId="3"/>
  </si>
  <si>
    <t>排水ポンプの設置の状況</t>
    <rPh sb="6" eb="8">
      <t>セッチ</t>
    </rPh>
    <rPh sb="9" eb="11">
      <t>ジョウキョウ</t>
    </rPh>
    <phoneticPr fontId="3"/>
  </si>
  <si>
    <t>排水ポンプの運転の状況</t>
    <rPh sb="0" eb="2">
      <t>ハイスイ</t>
    </rPh>
    <rPh sb="6" eb="8">
      <t>ウンテン</t>
    </rPh>
    <rPh sb="9" eb="11">
      <t>ジョウキョウ</t>
    </rPh>
    <phoneticPr fontId="3"/>
  </si>
  <si>
    <t>地下街の非常用の排水設備の処理能力及び予備電源の状況</t>
    <rPh sb="13" eb="15">
      <t>ショリ</t>
    </rPh>
    <rPh sb="15" eb="17">
      <t>ノウリョク</t>
    </rPh>
    <rPh sb="17" eb="18">
      <t>オヨ</t>
    </rPh>
    <rPh sb="19" eb="21">
      <t>ヨビ</t>
    </rPh>
    <rPh sb="21" eb="23">
      <t>デンゲン</t>
    </rPh>
    <rPh sb="24" eb="26">
      <t>ジョウキョウ</t>
    </rPh>
    <phoneticPr fontId="3"/>
  </si>
  <si>
    <t>雑用水の用途</t>
    <rPh sb="0" eb="3">
      <t>ザツヨウスイ</t>
    </rPh>
    <rPh sb="4" eb="6">
      <t>ヨウト</t>
    </rPh>
    <phoneticPr fontId="3"/>
  </si>
  <si>
    <t xml:space="preserve">雑用水給水栓の表示の状況 </t>
    <phoneticPr fontId="3"/>
  </si>
  <si>
    <t>配管の標識等</t>
    <rPh sb="5" eb="6">
      <t>トウ</t>
    </rPh>
    <phoneticPr fontId="3"/>
  </si>
  <si>
    <t>雑用水タンク、ポンプ等の設置の状況</t>
    <rPh sb="12" eb="14">
      <t>セッチ</t>
    </rPh>
    <rPh sb="15" eb="17">
      <t>ジョウキョウ</t>
    </rPh>
    <phoneticPr fontId="3"/>
  </si>
  <si>
    <t>衛生器具の取付けの状況</t>
    <rPh sb="5" eb="7">
      <t>トリツケ</t>
    </rPh>
    <rPh sb="9" eb="11">
      <t>ジョウキョウ</t>
    </rPh>
    <phoneticPr fontId="3"/>
  </si>
  <si>
    <t>排水トラップの取付けの状況</t>
    <rPh sb="7" eb="9">
      <t>トリツケ</t>
    </rPh>
    <rPh sb="11" eb="13">
      <t>ジョウキョウ</t>
    </rPh>
    <phoneticPr fontId="3"/>
  </si>
  <si>
    <t>阻集器の構造、機能及び設置の状況</t>
    <rPh sb="4" eb="6">
      <t>コウゾウ</t>
    </rPh>
    <rPh sb="7" eb="9">
      <t>キノウ</t>
    </rPh>
    <rPh sb="9" eb="11">
      <t>オ</t>
    </rPh>
    <rPh sb="11" eb="13">
      <t>セッチ</t>
    </rPh>
    <rPh sb="14" eb="16">
      <t>ジョウキョウ</t>
    </rPh>
    <phoneticPr fontId="3"/>
  </si>
  <si>
    <t>公共下水道等への接続の状況</t>
    <rPh sb="0" eb="2">
      <t>コウキョウ</t>
    </rPh>
    <rPh sb="2" eb="5">
      <t>ゲスイドウ</t>
    </rPh>
    <rPh sb="5" eb="6">
      <t>トウ</t>
    </rPh>
    <rPh sb="8" eb="10">
      <t>セツゾク</t>
    </rPh>
    <phoneticPr fontId="3"/>
  </si>
  <si>
    <t>雨水排水立て管の接続の状況</t>
    <rPh sb="0" eb="2">
      <t>ウスイ</t>
    </rPh>
    <rPh sb="2" eb="4">
      <t>ハイスイ</t>
    </rPh>
    <rPh sb="4" eb="5">
      <t>ダ</t>
    </rPh>
    <rPh sb="6" eb="7">
      <t>カン</t>
    </rPh>
    <rPh sb="8" eb="10">
      <t>セツゾク</t>
    </rPh>
    <phoneticPr fontId="3"/>
  </si>
  <si>
    <t xml:space="preserve">排水の状況 </t>
    <rPh sb="0" eb="2">
      <t>ハイスイ</t>
    </rPh>
    <rPh sb="3" eb="5">
      <t>ジョウキョウ</t>
    </rPh>
    <phoneticPr fontId="3"/>
  </si>
  <si>
    <t>掃除口の取付けの状況</t>
    <rPh sb="0" eb="2">
      <t>ソウジ</t>
    </rPh>
    <rPh sb="2" eb="3">
      <t>クチ</t>
    </rPh>
    <rPh sb="4" eb="5">
      <t>ト</t>
    </rPh>
    <rPh sb="5" eb="6">
      <t>ツ</t>
    </rPh>
    <phoneticPr fontId="3"/>
  </si>
  <si>
    <t>雨水系統との接続の状況</t>
    <rPh sb="2" eb="4">
      <t>ケイトウ</t>
    </rPh>
    <rPh sb="6" eb="8">
      <t>セツゾク</t>
    </rPh>
    <phoneticPr fontId="3"/>
  </si>
  <si>
    <t xml:space="preserve">間接排水の状況 </t>
    <phoneticPr fontId="3"/>
  </si>
  <si>
    <t xml:space="preserve">通気開口部の状況 </t>
    <phoneticPr fontId="3"/>
  </si>
  <si>
    <t>通気管の状況</t>
    <phoneticPr fontId="3"/>
  </si>
  <si>
    <t>不具合等</t>
    <rPh sb="0" eb="3">
      <t>フグアイ</t>
    </rPh>
    <rPh sb="3" eb="4">
      <t>トウ</t>
    </rPh>
    <phoneticPr fontId="3"/>
  </si>
  <si>
    <t>無</t>
    <phoneticPr fontId="3"/>
  </si>
  <si>
    <t>不具合等の記録</t>
    <rPh sb="0" eb="3">
      <t>フグアイ</t>
    </rPh>
    <rPh sb="3" eb="4">
      <t>トウ</t>
    </rPh>
    <rPh sb="5" eb="7">
      <t>キロク</t>
    </rPh>
    <phoneticPr fontId="3"/>
  </si>
  <si>
    <t>不具合等を把握した年月</t>
    <rPh sb="0" eb="4">
      <t>フグアイトウ</t>
    </rPh>
    <rPh sb="5" eb="7">
      <t>ハアク</t>
    </rPh>
    <rPh sb="9" eb="11">
      <t>ネンゲツ</t>
    </rPh>
    <phoneticPr fontId="3"/>
  </si>
  <si>
    <t>不具合等の概要</t>
    <rPh sb="0" eb="4">
      <t>フグアイナド</t>
    </rPh>
    <rPh sb="5" eb="7">
      <t>ガイヨウ</t>
    </rPh>
    <phoneticPr fontId="3"/>
  </si>
  <si>
    <t>考えられる要因</t>
    <rPh sb="0" eb="1">
      <t>カンガ</t>
    </rPh>
    <rPh sb="5" eb="7">
      <t>ヨウイン</t>
    </rPh>
    <phoneticPr fontId="3"/>
  </si>
  <si>
    <t>改善の状況</t>
    <rPh sb="0" eb="2">
      <t>カイゼン</t>
    </rPh>
    <rPh sb="3" eb="5">
      <t>ジョウキョウ</t>
    </rPh>
    <phoneticPr fontId="3"/>
  </si>
  <si>
    <t>改善（予定）年月</t>
    <phoneticPr fontId="3"/>
  </si>
  <si>
    <t>改善措置の概要等</t>
    <rPh sb="0" eb="2">
      <t>カイゼン</t>
    </rPh>
    <rPh sb="2" eb="4">
      <t>ソチ</t>
    </rPh>
    <rPh sb="5" eb="7">
      <t>ガイヨウ</t>
    </rPh>
    <rPh sb="7" eb="8">
      <t>ナド</t>
    </rPh>
    <phoneticPr fontId="3"/>
  </si>
  <si>
    <t>元号</t>
    <rPh sb="0" eb="2">
      <t>ゲンゴウ</t>
    </rPh>
    <phoneticPr fontId="3"/>
  </si>
  <si>
    <t>実施済・改善予定合計</t>
    <rPh sb="0" eb="3">
      <t>ジッシズ</t>
    </rPh>
    <rPh sb="4" eb="6">
      <t>カイゼン</t>
    </rPh>
    <rPh sb="6" eb="10">
      <t>ヨテイゴウケイ</t>
    </rPh>
    <phoneticPr fontId="3"/>
  </si>
  <si>
    <t>実施済</t>
    <rPh sb="0" eb="3">
      <t>ジッシズ</t>
    </rPh>
    <phoneticPr fontId="3"/>
  </si>
  <si>
    <t>実施済みか改善予定合計行単位</t>
    <rPh sb="0" eb="3">
      <t>ジッシズ</t>
    </rPh>
    <rPh sb="5" eb="9">
      <t>カイゼンヨテイ</t>
    </rPh>
    <rPh sb="9" eb="11">
      <t>ゴウケイ</t>
    </rPh>
    <rPh sb="11" eb="14">
      <t>ギョウタンイ</t>
    </rPh>
    <phoneticPr fontId="3"/>
  </si>
  <si>
    <t>年
（令和）</t>
    <rPh sb="0" eb="1">
      <t>ネン</t>
    </rPh>
    <rPh sb="3" eb="5">
      <t>レイワ</t>
    </rPh>
    <phoneticPr fontId="3"/>
  </si>
  <si>
    <t>改善予定</t>
    <rPh sb="0" eb="4">
      <t>カイゼンヨテイ</t>
    </rPh>
    <phoneticPr fontId="23"/>
  </si>
  <si>
    <t>年月</t>
    <rPh sb="0" eb="2">
      <t>ネンゲツ</t>
    </rPh>
    <phoneticPr fontId="3"/>
  </si>
  <si>
    <t>実施済み</t>
    <rPh sb="0" eb="3">
      <t>ジッシズ</t>
    </rPh>
    <phoneticPr fontId="3"/>
  </si>
  <si>
    <t>概要または改善未記入</t>
    <rPh sb="0" eb="2">
      <t>ガイヨウ</t>
    </rPh>
    <rPh sb="5" eb="7">
      <t>カイゼン</t>
    </rPh>
    <rPh sb="7" eb="10">
      <t>ミキニュウ</t>
    </rPh>
    <phoneticPr fontId="3"/>
  </si>
  <si>
    <t>年
(令和)</t>
    <phoneticPr fontId="3"/>
  </si>
  <si>
    <t>月</t>
    <phoneticPr fontId="3"/>
  </si>
  <si>
    <t>実施済・改善予定</t>
    <rPh sb="0" eb="2">
      <t>ジッシ</t>
    </rPh>
    <rPh sb="2" eb="3">
      <t>スミ</t>
    </rPh>
    <rPh sb="4" eb="6">
      <t>カイゼン</t>
    </rPh>
    <rPh sb="6" eb="8">
      <t>ヨテイ</t>
    </rPh>
    <phoneticPr fontId="3"/>
  </si>
  <si>
    <t>有で実施済・改善予定</t>
    <rPh sb="0" eb="1">
      <t>アリ</t>
    </rPh>
    <rPh sb="2" eb="5">
      <t>ジッシズ</t>
    </rPh>
    <rPh sb="6" eb="10">
      <t>カイゼンヨテイ</t>
    </rPh>
    <phoneticPr fontId="3"/>
  </si>
  <si>
    <t>年月の表示を【報告書】に合わせ</t>
    <rPh sb="0" eb="2">
      <t>ネンゲツ</t>
    </rPh>
    <rPh sb="3" eb="5">
      <t>ヒョウジ</t>
    </rPh>
    <rPh sb="7" eb="9">
      <t>ホウコク</t>
    </rPh>
    <rPh sb="12" eb="13">
      <t>ア</t>
    </rPh>
    <phoneticPr fontId="3"/>
  </si>
  <si>
    <t>変更するか？</t>
    <rPh sb="0" eb="2">
      <t>ヘンコウ</t>
    </rPh>
    <phoneticPr fontId="3"/>
  </si>
  <si>
    <t>圧力タンクの有無</t>
    <rPh sb="0" eb="2">
      <t>アツリョク</t>
    </rPh>
    <rPh sb="6" eb="8">
      <t>ユウム</t>
    </rPh>
    <phoneticPr fontId="3"/>
  </si>
  <si>
    <t>給湯方式</t>
    <rPh sb="0" eb="2">
      <t>キュウトウ</t>
    </rPh>
    <rPh sb="2" eb="4">
      <t>ホウシキ</t>
    </rPh>
    <phoneticPr fontId="3"/>
  </si>
  <si>
    <t>湯沸器</t>
    <rPh sb="0" eb="2">
      <t>ユワ</t>
    </rPh>
    <rPh sb="2" eb="3">
      <t>キ</t>
    </rPh>
    <phoneticPr fontId="3"/>
  </si>
  <si>
    <t>貯水タンク</t>
    <rPh sb="0" eb="2">
      <t>チョスイ</t>
    </rPh>
    <phoneticPr fontId="3"/>
  </si>
  <si>
    <t>その他</t>
    <rPh sb="2" eb="3">
      <t>タ</t>
    </rPh>
    <phoneticPr fontId="3"/>
  </si>
  <si>
    <t>排水槽</t>
    <rPh sb="0" eb="2">
      <t>ハイスイ</t>
    </rPh>
    <rPh sb="2" eb="3">
      <t>ソウ</t>
    </rPh>
    <phoneticPr fontId="3"/>
  </si>
  <si>
    <t>局所式</t>
    <rPh sb="0" eb="1">
      <t>キョク</t>
    </rPh>
    <rPh sb="1" eb="2">
      <t>ショ</t>
    </rPh>
    <rPh sb="2" eb="3">
      <t>シキ</t>
    </rPh>
    <phoneticPr fontId="3"/>
  </si>
  <si>
    <t>中央式</t>
    <rPh sb="0" eb="2">
      <t>チュウオウ</t>
    </rPh>
    <rPh sb="2" eb="3">
      <t>シキ</t>
    </rPh>
    <phoneticPr fontId="3"/>
  </si>
  <si>
    <t>半密閉式燃焼器</t>
    <rPh sb="0" eb="1">
      <t>ハン</t>
    </rPh>
    <rPh sb="1" eb="2">
      <t>ミツ</t>
    </rPh>
    <rPh sb="2" eb="4">
      <t>ヘイシキ</t>
    </rPh>
    <rPh sb="4" eb="7">
      <t>ネンショウキ</t>
    </rPh>
    <phoneticPr fontId="3"/>
  </si>
  <si>
    <t>密閉式燃焼器</t>
    <rPh sb="0" eb="3">
      <t>ミツヘイシキ</t>
    </rPh>
    <rPh sb="3" eb="6">
      <t>ネンショウキ</t>
    </rPh>
    <phoneticPr fontId="3"/>
  </si>
  <si>
    <t>　「特記事項」は、検査の結果、要是正の指摘があった場合のほか、指摘がない場合にあっても特記すべき事項がある場合に、該当する検査項目等の番号、検査項目等を記入し、「指摘の具体的内容等」欄に指摘又は特記すべき事項の具体的内容を記入するとともに、改善済みの場合及び改善策が明らかになっている場合は「改善策の具体的内容等」欄にその内容を記入し、改善した場合は「改善（予定）年月」欄に当該年月を記入し、改善予定年月が明らかになっている場合は「改善（予定）年月」欄に当該年月を（　）書きで記入してください。　</t>
    <rPh sb="9" eb="11">
      <t>ケンサ</t>
    </rPh>
    <rPh sb="61" eb="63">
      <t>ケンサ</t>
    </rPh>
    <rPh sb="70" eb="72">
      <t>ケンサ</t>
    </rPh>
    <rPh sb="120" eb="122">
      <t>カイゼン</t>
    </rPh>
    <rPh sb="122" eb="123">
      <t>ズ</t>
    </rPh>
    <rPh sb="125" eb="127">
      <t>バアイ</t>
    </rPh>
    <rPh sb="127" eb="128">
      <t>オヨ</t>
    </rPh>
    <rPh sb="129" eb="131">
      <t>カイゼン</t>
    </rPh>
    <rPh sb="131" eb="132">
      <t>サク</t>
    </rPh>
    <rPh sb="133" eb="134">
      <t>アキ</t>
    </rPh>
    <rPh sb="142" eb="144">
      <t>バアイ</t>
    </rPh>
    <rPh sb="146" eb="149">
      <t>カイゼンサク</t>
    </rPh>
    <rPh sb="150" eb="153">
      <t>グタイテキ</t>
    </rPh>
    <rPh sb="153" eb="155">
      <t>ナイヨウ</t>
    </rPh>
    <rPh sb="155" eb="156">
      <t>ナド</t>
    </rPh>
    <rPh sb="157" eb="158">
      <t>ラン</t>
    </rPh>
    <rPh sb="161" eb="163">
      <t>ナイヨウ</t>
    </rPh>
    <rPh sb="164" eb="166">
      <t>キニュウ</t>
    </rPh>
    <rPh sb="168" eb="170">
      <t>カイゼン</t>
    </rPh>
    <rPh sb="172" eb="174">
      <t>バアイ</t>
    </rPh>
    <rPh sb="176" eb="178">
      <t>カイゼン</t>
    </rPh>
    <rPh sb="179" eb="181">
      <t>ヨテイ</t>
    </rPh>
    <rPh sb="182" eb="183">
      <t>ネン</t>
    </rPh>
    <rPh sb="183" eb="184">
      <t>ゲツ</t>
    </rPh>
    <rPh sb="185" eb="186">
      <t>ラン</t>
    </rPh>
    <rPh sb="187" eb="189">
      <t>トウガイ</t>
    </rPh>
    <rPh sb="189" eb="191">
      <t>ネンゲツ</t>
    </rPh>
    <rPh sb="192" eb="194">
      <t>キニュウ</t>
    </rPh>
    <rPh sb="196" eb="198">
      <t>カイゼン</t>
    </rPh>
    <rPh sb="198" eb="200">
      <t>ヨテイ</t>
    </rPh>
    <rPh sb="200" eb="202">
      <t>ネンゲツ</t>
    </rPh>
    <rPh sb="203" eb="204">
      <t>アキ</t>
    </rPh>
    <rPh sb="212" eb="214">
      <t>バアイ</t>
    </rPh>
    <rPh sb="216" eb="218">
      <t>カイゼン</t>
    </rPh>
    <rPh sb="219" eb="221">
      <t>ヨテイ</t>
    </rPh>
    <rPh sb="222" eb="224">
      <t>ネンゲツ</t>
    </rPh>
    <rPh sb="225" eb="226">
      <t>ラン</t>
    </rPh>
    <rPh sb="227" eb="229">
      <t>トウガイ</t>
    </rPh>
    <rPh sb="229" eb="231">
      <t>ネンゲツ</t>
    </rPh>
    <rPh sb="235" eb="236">
      <t>カ</t>
    </rPh>
    <rPh sb="238" eb="240">
      <t>キニュウ</t>
    </rPh>
    <phoneticPr fontId="3"/>
  </si>
  <si>
    <t>　４「上記以外の検査項目等」は、第２ただし書の規定により特定行政庁が検査項目等を追加したとき又は第２第２項の規定により検査の方法を記載した図書があるときに、特定行政庁が追加した検査項目等又は第２第２項に規定する図書に記載されている検査項目等を追加し、⑦から⑩までに準じて検査結果等を記入してください。なお、これらの項目等がない場合は、４は削除して構いません。</t>
    <rPh sb="8" eb="10">
      <t>ケンサ</t>
    </rPh>
    <rPh sb="88" eb="90">
      <t>ケンサ</t>
    </rPh>
    <rPh sb="115" eb="117">
      <t>ケンサ</t>
    </rPh>
    <rPh sb="135" eb="137">
      <t>ケンサ</t>
    </rPh>
    <phoneticPr fontId="3"/>
  </si>
  <si>
    <t>　「担当検査者番号」欄は、「検査に関与した検査者」欄で記入した番号、記号等を記入してください。ただし、当該建築設備の検査を行った検査者が１人の場合は、記入しなくても構いません。</t>
    <rPh sb="4" eb="6">
      <t>ケンサ</t>
    </rPh>
    <rPh sb="6" eb="7">
      <t>シャ</t>
    </rPh>
    <rPh sb="7" eb="8">
      <t>ケンジャ</t>
    </rPh>
    <rPh sb="14" eb="16">
      <t>ケンサ</t>
    </rPh>
    <rPh sb="21" eb="23">
      <t>ケンサ</t>
    </rPh>
    <rPh sb="53" eb="55">
      <t>ケンチク</t>
    </rPh>
    <rPh sb="55" eb="57">
      <t>セツビ</t>
    </rPh>
    <rPh sb="58" eb="60">
      <t>ケンサ</t>
    </rPh>
    <rPh sb="61" eb="62">
      <t>オコナ</t>
    </rPh>
    <rPh sb="64" eb="66">
      <t>ケンサ</t>
    </rPh>
    <rPh sb="66" eb="67">
      <t>シャ</t>
    </rPh>
    <rPh sb="67" eb="68">
      <t>ケンジャ</t>
    </rPh>
    <rPh sb="69" eb="70">
      <t>ニン</t>
    </rPh>
    <phoneticPr fontId="3"/>
  </si>
  <si>
    <t>　「既存不適格」欄は、「要是正」欄に○印を記入した場合で、建築基準法第３条第２項の規定の適用を受けているものであることが確認されたときは、〇印を記入してください。</t>
    <rPh sb="2" eb="4">
      <t>キゾン</t>
    </rPh>
    <rPh sb="4" eb="7">
      <t>フテキカク</t>
    </rPh>
    <rPh sb="12" eb="13">
      <t>ヨウ</t>
    </rPh>
    <rPh sb="13" eb="15">
      <t>ゼセイ</t>
    </rPh>
    <rPh sb="16" eb="17">
      <t>ラン</t>
    </rPh>
    <rPh sb="25" eb="27">
      <t>バアイ</t>
    </rPh>
    <rPh sb="29" eb="31">
      <t>ケンチク</t>
    </rPh>
    <rPh sb="31" eb="34">
      <t>キジュンホウ</t>
    </rPh>
    <rPh sb="34" eb="35">
      <t>ダイ</t>
    </rPh>
    <rPh sb="36" eb="37">
      <t>ジョウ</t>
    </rPh>
    <rPh sb="37" eb="38">
      <t>ダイ</t>
    </rPh>
    <rPh sb="39" eb="40">
      <t>コウ</t>
    </rPh>
    <rPh sb="41" eb="43">
      <t>キテイ</t>
    </rPh>
    <rPh sb="44" eb="46">
      <t>テキヨウ</t>
    </rPh>
    <rPh sb="47" eb="48">
      <t>ウ</t>
    </rPh>
    <rPh sb="60" eb="62">
      <t>カクニン</t>
    </rPh>
    <rPh sb="70" eb="71">
      <t>ジルシ</t>
    </rPh>
    <rPh sb="72" eb="74">
      <t>キニュウ</t>
    </rPh>
    <phoneticPr fontId="3"/>
  </si>
  <si>
    <t>　「検査結果」欄のうち「指摘なし」欄は、⑥に該当しない場合に○印を記入してください。</t>
    <rPh sb="2" eb="4">
      <t>ケンサ</t>
    </rPh>
    <rPh sb="4" eb="6">
      <t>ケッカ</t>
    </rPh>
    <phoneticPr fontId="3"/>
  </si>
  <si>
    <t>　「検査結果」欄のうち「要是正」欄は、別表第四（ろ）欄に掲げる検査事項について同表（に）欄に掲げる判定基準に該当する場合に○印を記入してください。</t>
    <rPh sb="2" eb="4">
      <t>ケンサ</t>
    </rPh>
    <rPh sb="4" eb="6">
      <t>ケッカ</t>
    </rPh>
    <rPh sb="21" eb="22">
      <t>ダイ</t>
    </rPh>
    <rPh sb="22" eb="23">
      <t>ヨン</t>
    </rPh>
    <rPh sb="31" eb="33">
      <t>ケンサ</t>
    </rPh>
    <rPh sb="33" eb="35">
      <t>ジコウ</t>
    </rPh>
    <rPh sb="34" eb="35">
      <t>ケンジ</t>
    </rPh>
    <rPh sb="39" eb="41">
      <t>ドウヒョウ</t>
    </rPh>
    <phoneticPr fontId="3"/>
  </si>
  <si>
    <t>　「検査結果」欄は、別表第四（ろ）欄に掲げる各検査事項ごとに記入してください。</t>
    <rPh sb="2" eb="4">
      <t>ケンサ</t>
    </rPh>
    <rPh sb="4" eb="6">
      <t>ケッカ</t>
    </rPh>
    <rPh sb="12" eb="13">
      <t>ダイ</t>
    </rPh>
    <rPh sb="13" eb="14">
      <t>ヨン</t>
    </rPh>
    <rPh sb="23" eb="25">
      <t>ケンサ</t>
    </rPh>
    <rPh sb="25" eb="27">
      <t>ジコウ</t>
    </rPh>
    <rPh sb="26" eb="27">
      <t>ケンジ</t>
    </rPh>
    <phoneticPr fontId="3"/>
  </si>
  <si>
    <t>　該当しない検査項目等がある場合は、当該項目の「番号」欄から「担当検査者番号」欄までを取消線で抹消してください。</t>
    <rPh sb="1" eb="3">
      <t>ガイトウ</t>
    </rPh>
    <rPh sb="6" eb="8">
      <t>ケンサ</t>
    </rPh>
    <rPh sb="8" eb="10">
      <t>コウモク</t>
    </rPh>
    <rPh sb="10" eb="11">
      <t>ナド</t>
    </rPh>
    <rPh sb="14" eb="16">
      <t>バアイ</t>
    </rPh>
    <rPh sb="18" eb="20">
      <t>トウガイ</t>
    </rPh>
    <rPh sb="20" eb="22">
      <t>コウモク</t>
    </rPh>
    <rPh sb="24" eb="26">
      <t>バンゴウ</t>
    </rPh>
    <rPh sb="27" eb="28">
      <t>ラン</t>
    </rPh>
    <rPh sb="31" eb="33">
      <t>タントウ</t>
    </rPh>
    <rPh sb="33" eb="35">
      <t>ケンサ</t>
    </rPh>
    <rPh sb="35" eb="36">
      <t>シャ</t>
    </rPh>
    <rPh sb="36" eb="38">
      <t>バンゴウ</t>
    </rPh>
    <rPh sb="39" eb="40">
      <t>ラン</t>
    </rPh>
    <rPh sb="43" eb="45">
      <t>トリケシ</t>
    </rPh>
    <rPh sb="45" eb="46">
      <t>セン</t>
    </rPh>
    <rPh sb="47" eb="49">
      <t>マッショウ</t>
    </rPh>
    <phoneticPr fontId="3"/>
  </si>
  <si>
    <t>　検査対象建築物に給水設備及び排水設備がない場合は、この様式は省略して構いません。</t>
    <rPh sb="1" eb="3">
      <t>ケンサ</t>
    </rPh>
    <rPh sb="3" eb="5">
      <t>タイショウ</t>
    </rPh>
    <rPh sb="5" eb="8">
      <t>ケンチクブツ</t>
    </rPh>
    <rPh sb="9" eb="11">
      <t>キュウスイ</t>
    </rPh>
    <rPh sb="11" eb="13">
      <t>セツビ</t>
    </rPh>
    <rPh sb="13" eb="14">
      <t>オヨ</t>
    </rPh>
    <rPh sb="15" eb="17">
      <t>ハイスイ</t>
    </rPh>
    <rPh sb="17" eb="19">
      <t>セツビ</t>
    </rPh>
    <rPh sb="22" eb="24">
      <t>バアイ</t>
    </rPh>
    <rPh sb="28" eb="30">
      <t>ヨウシキ</t>
    </rPh>
    <rPh sb="31" eb="33">
      <t>ショウリャク</t>
    </rPh>
    <rPh sb="35" eb="36">
      <t>カマ</t>
    </rPh>
    <phoneticPr fontId="3"/>
  </si>
  <si>
    <t>　「当該検査に関与した検査者」欄は、建築基準法施行規則別記第36号の６様式第二面16欄に記入した検査者について記入し、「検査者番号」欄に検査者を特定できる番号、記号等を記入してください。当該建築設備の検査を行った検査者が１人の場合は、その他の検査者欄は削除して構いません。</t>
    <rPh sb="4" eb="6">
      <t>ケンサ</t>
    </rPh>
    <rPh sb="11" eb="13">
      <t>ケンサ</t>
    </rPh>
    <rPh sb="18" eb="20">
      <t>ケンチク</t>
    </rPh>
    <rPh sb="20" eb="23">
      <t>キジュンホウ</t>
    </rPh>
    <rPh sb="23" eb="25">
      <t>セコウ</t>
    </rPh>
    <rPh sb="25" eb="27">
      <t>キソク</t>
    </rPh>
    <rPh sb="27" eb="29">
      <t>ベッキ</t>
    </rPh>
    <rPh sb="29" eb="30">
      <t>ダイ</t>
    </rPh>
    <rPh sb="32" eb="33">
      <t>ゴウ</t>
    </rPh>
    <rPh sb="35" eb="37">
      <t>ヨウシキ</t>
    </rPh>
    <rPh sb="37" eb="38">
      <t>ダイ</t>
    </rPh>
    <rPh sb="38" eb="40">
      <t>ニメン</t>
    </rPh>
    <rPh sb="42" eb="43">
      <t>ラン</t>
    </rPh>
    <rPh sb="44" eb="46">
      <t>キニュウ</t>
    </rPh>
    <rPh sb="48" eb="50">
      <t>ケンサ</t>
    </rPh>
    <rPh sb="60" eb="62">
      <t>ケンサ</t>
    </rPh>
    <rPh sb="68" eb="70">
      <t>ケンサ</t>
    </rPh>
    <rPh sb="95" eb="97">
      <t>ケンチク</t>
    </rPh>
    <rPh sb="97" eb="99">
      <t>セツビ</t>
    </rPh>
    <rPh sb="100" eb="102">
      <t>ケンサ</t>
    </rPh>
    <rPh sb="106" eb="108">
      <t>ケンサ</t>
    </rPh>
    <rPh sb="121" eb="123">
      <t>ケンサ</t>
    </rPh>
    <phoneticPr fontId="3"/>
  </si>
  <si>
    <t>改善策の具体的内容等</t>
    <rPh sb="0" eb="3">
      <t>カイゼンサク</t>
    </rPh>
    <rPh sb="4" eb="7">
      <t>グタイテキ</t>
    </rPh>
    <rPh sb="7" eb="9">
      <t>ナイヨウ</t>
    </rPh>
    <rPh sb="9" eb="10">
      <t>トウ</t>
    </rPh>
    <phoneticPr fontId="3"/>
  </si>
  <si>
    <t>指摘の具体的内容等</t>
    <phoneticPr fontId="3"/>
  </si>
  <si>
    <t>通気管</t>
    <rPh sb="0" eb="2">
      <t>ツウキ</t>
    </rPh>
    <rPh sb="2" eb="3">
      <t>カン</t>
    </rPh>
    <phoneticPr fontId="3"/>
  </si>
  <si>
    <t>排水管</t>
    <rPh sb="0" eb="2">
      <t>ハイスイ</t>
    </rPh>
    <rPh sb="2" eb="3">
      <t>カン</t>
    </rPh>
    <phoneticPr fontId="3"/>
  </si>
  <si>
    <t>阻集器</t>
    <rPh sb="0" eb="1">
      <t>ソ</t>
    </rPh>
    <rPh sb="1" eb="2">
      <t>シュウ</t>
    </rPh>
    <rPh sb="2" eb="3">
      <t>キ</t>
    </rPh>
    <phoneticPr fontId="3"/>
  </si>
  <si>
    <t>排水トラップ</t>
    <rPh sb="0" eb="2">
      <t>ハイスイ</t>
    </rPh>
    <phoneticPr fontId="3"/>
  </si>
  <si>
    <t>衛星器具</t>
    <rPh sb="0" eb="2">
      <t>エイセイ</t>
    </rPh>
    <rPh sb="2" eb="4">
      <t>キグ</t>
    </rPh>
    <phoneticPr fontId="3"/>
  </si>
  <si>
    <t>その他　　　　　　　　　　　　　　</t>
    <phoneticPr fontId="3"/>
  </si>
  <si>
    <t>排水再利用配管設備（中水道を含む。）　　　　　　　　　　　　　　</t>
    <phoneticPr fontId="3"/>
  </si>
  <si>
    <t>排水設備</t>
    <rPh sb="0" eb="2">
      <t>ハイスイ</t>
    </rPh>
    <rPh sb="2" eb="4">
      <t>セツビ</t>
    </rPh>
    <phoneticPr fontId="3"/>
  </si>
  <si>
    <t>給湯設備（循環ポンプを含む。）</t>
    <rPh sb="0" eb="2">
      <t>キュウトウ</t>
    </rPh>
    <rPh sb="2" eb="4">
      <t>セツビ</t>
    </rPh>
    <phoneticPr fontId="3"/>
  </si>
  <si>
    <t>飲料用の給水タンク及び貯水タンク（以下「給水タンク等」という。）並びに給水ポンプ</t>
    <rPh sb="0" eb="3">
      <t>インリョウヨウ</t>
    </rPh>
    <rPh sb="4" eb="6">
      <t>キュウスイ</t>
    </rPh>
    <rPh sb="9" eb="10">
      <t>オヨ</t>
    </rPh>
    <rPh sb="11" eb="13">
      <t>チョスイ</t>
    </rPh>
    <rPh sb="17" eb="19">
      <t>イカ</t>
    </rPh>
    <rPh sb="20" eb="22">
      <t>キュウスイ</t>
    </rPh>
    <rPh sb="32" eb="33">
      <t>ナラ</t>
    </rPh>
    <phoneticPr fontId="3"/>
  </si>
  <si>
    <t>飲料水の配管設備　</t>
    <phoneticPr fontId="3"/>
  </si>
  <si>
    <t>飲料用配管及び排水配管（隠蔽部分及び埋設部分を除く。）</t>
    <rPh sb="5" eb="6">
      <t>オヨ</t>
    </rPh>
    <rPh sb="16" eb="18">
      <t>オ</t>
    </rPh>
    <phoneticPr fontId="3"/>
  </si>
  <si>
    <t>飲料用の配管設備､排水設備</t>
    <rPh sb="0" eb="2">
      <t>インリョウ</t>
    </rPh>
    <rPh sb="6" eb="8">
      <t>セツビ</t>
    </rPh>
    <rPh sb="11" eb="13">
      <t>セツビ</t>
    </rPh>
    <phoneticPr fontId="3"/>
  </si>
  <si>
    <t>既存
不適格</t>
    <phoneticPr fontId="3"/>
  </si>
  <si>
    <t>担当
検査者
番号</t>
    <rPh sb="0" eb="2">
      <t>タントウ</t>
    </rPh>
    <rPh sb="3" eb="5">
      <t>ケンサ</t>
    </rPh>
    <rPh sb="5" eb="6">
      <t>シャ</t>
    </rPh>
    <rPh sb="7" eb="9">
      <t>バンゴウ</t>
    </rPh>
    <phoneticPr fontId="3"/>
  </si>
  <si>
    <t>検　査　項　目　等</t>
    <rPh sb="0" eb="1">
      <t>ケン</t>
    </rPh>
    <rPh sb="2" eb="3">
      <t>サ</t>
    </rPh>
    <rPh sb="8" eb="9">
      <t>トウ</t>
    </rPh>
    <phoneticPr fontId="3"/>
  </si>
  <si>
    <t>その他の検査者</t>
    <rPh sb="2" eb="3">
      <t>タ</t>
    </rPh>
    <rPh sb="4" eb="6">
      <t>ケンサ</t>
    </rPh>
    <rPh sb="6" eb="7">
      <t>シャ</t>
    </rPh>
    <phoneticPr fontId="3"/>
  </si>
  <si>
    <t>代表となる検査者</t>
    <rPh sb="0" eb="2">
      <t>ダイヒョウ</t>
    </rPh>
    <rPh sb="5" eb="7">
      <t>ケンサ</t>
    </rPh>
    <rPh sb="7" eb="8">
      <t>シャ</t>
    </rPh>
    <phoneticPr fontId="3"/>
  </si>
  <si>
    <t>検査者番号</t>
    <rPh sb="0" eb="2">
      <t>ケンサ</t>
    </rPh>
    <rPh sb="2" eb="3">
      <t>シャ</t>
    </rPh>
    <rPh sb="3" eb="5">
      <t>バンゴウ</t>
    </rPh>
    <phoneticPr fontId="3"/>
  </si>
  <si>
    <t>（給水設備及び排水設備）</t>
    <rPh sb="1" eb="3">
      <t>キュウスイ</t>
    </rPh>
    <rPh sb="3" eb="5">
      <t>セツビ</t>
    </rPh>
    <rPh sb="5" eb="6">
      <t>オヨ</t>
    </rPh>
    <rPh sb="7" eb="9">
      <t>ハイスイ</t>
    </rPh>
    <rPh sb="9" eb="11">
      <t>セツビ</t>
    </rPh>
    <phoneticPr fontId="3"/>
  </si>
  <si>
    <t>別記第四号（Ａ４）</t>
    <rPh sb="0" eb="2">
      <t>ベッキ</t>
    </rPh>
    <rPh sb="2" eb="3">
      <t>ダイ</t>
    </rPh>
    <rPh sb="3" eb="4">
      <t>ヨン</t>
    </rPh>
    <rPh sb="4" eb="5">
      <t>ゴウ</t>
    </rPh>
    <phoneticPr fontId="3"/>
  </si>
  <si>
    <t>(その他検査者1)</t>
    <phoneticPr fontId="3"/>
  </si>
  <si>
    <t>(その他検査者2)</t>
    <phoneticPr fontId="3"/>
  </si>
  <si>
    <t>　(その他検査者1)</t>
    <phoneticPr fontId="3"/>
  </si>
  <si>
    <t>　(その他検査者2)</t>
    <phoneticPr fontId="3"/>
  </si>
  <si>
    <t>建築設備検査員</t>
    <rPh sb="0" eb="4">
      <t>ケンチクセツビ</t>
    </rPh>
    <rPh sb="4" eb="6">
      <t>ケンサ</t>
    </rPh>
    <rPh sb="6" eb="7">
      <t>イン</t>
    </rPh>
    <phoneticPr fontId="3"/>
  </si>
  <si>
    <t>指定確認検査機関</t>
    <rPh sb="0" eb="4">
      <t>シテイカクニン</t>
    </rPh>
    <rPh sb="4" eb="6">
      <t>ケンサ</t>
    </rPh>
    <rPh sb="6" eb="8">
      <t>キカン</t>
    </rPh>
    <phoneticPr fontId="3"/>
  </si>
  <si>
    <t>←”無”を選んだ種類の申請書類の部分は不要につき網掛けで隠されます。</t>
    <rPh sb="2" eb="3">
      <t>ナシ</t>
    </rPh>
    <rPh sb="5" eb="6">
      <t>エラ</t>
    </rPh>
    <rPh sb="8" eb="10">
      <t>シュルイ</t>
    </rPh>
    <rPh sb="11" eb="15">
      <t>シンセイショルイ</t>
    </rPh>
    <rPh sb="16" eb="18">
      <t>ブブン</t>
    </rPh>
    <rPh sb="19" eb="21">
      <t>フヨウ</t>
    </rPh>
    <rPh sb="24" eb="26">
      <t>アミカ</t>
    </rPh>
    <rPh sb="28" eb="29">
      <t>カク</t>
    </rPh>
    <phoneticPr fontId="3"/>
  </si>
  <si>
    <t>①</t>
    <phoneticPr fontId="3"/>
  </si>
  <si>
    <t>②</t>
    <phoneticPr fontId="3"/>
  </si>
  <si>
    <t>③</t>
    <phoneticPr fontId="3"/>
  </si>
  <si>
    <t>自然換気設備</t>
    <rPh sb="0" eb="2">
      <t>シゼン</t>
    </rPh>
    <rPh sb="2" eb="4">
      <t>カンキ</t>
    </rPh>
    <rPh sb="4" eb="6">
      <t>セツビ</t>
    </rPh>
    <phoneticPr fontId="3"/>
  </si>
  <si>
    <t>機械換気設備</t>
    <rPh sb="0" eb="6">
      <t>キカイカンキセツビ</t>
    </rPh>
    <phoneticPr fontId="3"/>
  </si>
  <si>
    <t>中央管理方式の空気調和設備</t>
    <rPh sb="0" eb="6">
      <t>チュウオウカンリホウシキ</t>
    </rPh>
    <rPh sb="7" eb="13">
      <t>クウキチョウワセツビ</t>
    </rPh>
    <phoneticPr fontId="3"/>
  </si>
  <si>
    <t>その他</t>
    <rPh sb="2" eb="3">
      <t>タ</t>
    </rPh>
    <phoneticPr fontId="3"/>
  </si>
  <si>
    <t>改善済</t>
    <rPh sb="0" eb="3">
      <t>カイゼンズ</t>
    </rPh>
    <phoneticPr fontId="3"/>
  </si>
  <si>
    <t>令和</t>
  </si>
  <si>
    <t>換気設備に関する指摘の概要</t>
    <rPh sb="0" eb="4">
      <t>カンキセツビ</t>
    </rPh>
    <rPh sb="5" eb="6">
      <t>カン</t>
    </rPh>
    <rPh sb="8" eb="10">
      <t>シテキ</t>
    </rPh>
    <rPh sb="11" eb="13">
      <t>ガイヨウ</t>
    </rPh>
    <phoneticPr fontId="3"/>
  </si>
  <si>
    <t>排煙設備に関する指摘の概要</t>
    <rPh sb="0" eb="2">
      <t>ハイエン</t>
    </rPh>
    <rPh sb="2" eb="4">
      <t>セツビ</t>
    </rPh>
    <rPh sb="5" eb="6">
      <t>カン</t>
    </rPh>
    <rPh sb="8" eb="10">
      <t>シテキ</t>
    </rPh>
    <rPh sb="11" eb="13">
      <t>ガイヨウ</t>
    </rPh>
    <phoneticPr fontId="3"/>
  </si>
  <si>
    <t>（第一面別紙）</t>
    <rPh sb="1" eb="4">
      <t>ダイイチメン</t>
    </rPh>
    <rPh sb="4" eb="6">
      <t>ベッシ</t>
    </rPh>
    <phoneticPr fontId="3"/>
  </si>
  <si>
    <t>給排水設備に関する指摘の概要</t>
    <rPh sb="0" eb="5">
      <t>キュウハイスイセツビ</t>
    </rPh>
    <rPh sb="6" eb="7">
      <t>カン</t>
    </rPh>
    <rPh sb="9" eb="11">
      <t>シテキ</t>
    </rPh>
    <rPh sb="12" eb="14">
      <t>ガイヨウ</t>
    </rPh>
    <phoneticPr fontId="3"/>
  </si>
  <si>
    <t>検査対象設備　換気設備</t>
    <rPh sb="0" eb="2">
      <t>ケンサ</t>
    </rPh>
    <rPh sb="2" eb="4">
      <t>タイショウ</t>
    </rPh>
    <rPh sb="4" eb="6">
      <t>セツビ</t>
    </rPh>
    <rPh sb="7" eb="11">
      <t>カンキセツビ</t>
    </rPh>
    <phoneticPr fontId="3"/>
  </si>
  <si>
    <t>検査対象設備　排煙設備</t>
    <rPh sb="0" eb="2">
      <t>ケンサ</t>
    </rPh>
    <rPh sb="2" eb="4">
      <t>タイショウ</t>
    </rPh>
    <rPh sb="4" eb="6">
      <t>セツビ</t>
    </rPh>
    <phoneticPr fontId="3"/>
  </si>
  <si>
    <t>検査対象設備　非常用の照明装置</t>
    <rPh sb="0" eb="2">
      <t>ケンサ</t>
    </rPh>
    <rPh sb="2" eb="4">
      <t>タイショウ</t>
    </rPh>
    <rPh sb="4" eb="6">
      <t>セツビ</t>
    </rPh>
    <phoneticPr fontId="3"/>
  </si>
  <si>
    <t>検査対象設備　給水設備及び排水設備</t>
    <rPh sb="0" eb="2">
      <t>ケンサ</t>
    </rPh>
    <rPh sb="2" eb="4">
      <t>タイショウ</t>
    </rPh>
    <rPh sb="4" eb="6">
      <t>セツビ</t>
    </rPh>
    <phoneticPr fontId="3"/>
  </si>
  <si>
    <t>飲料水の配管設備</t>
    <phoneticPr fontId="3"/>
  </si>
  <si>
    <t>排水設備</t>
    <phoneticPr fontId="3"/>
  </si>
  <si>
    <t>排水槽</t>
    <rPh sb="0" eb="3">
      <t>ハイスイソウ</t>
    </rPh>
    <phoneticPr fontId="3"/>
  </si>
  <si>
    <t>㎥</t>
    <phoneticPr fontId="3"/>
  </si>
  <si>
    <t>基</t>
    <rPh sb="0" eb="1">
      <t>キ</t>
    </rPh>
    <phoneticPr fontId="3"/>
  </si>
  <si>
    <t>1(11)</t>
  </si>
  <si>
    <t>1(12)</t>
  </si>
  <si>
    <t>1(13)</t>
  </si>
  <si>
    <t>1(18)</t>
  </si>
  <si>
    <t>1(19)</t>
  </si>
  <si>
    <t>1(20)</t>
  </si>
  <si>
    <t>1(21)</t>
  </si>
  <si>
    <t>2(1)</t>
    <phoneticPr fontId="3"/>
  </si>
  <si>
    <t>2(2)</t>
  </si>
  <si>
    <t>2(3)</t>
  </si>
  <si>
    <t>2(4)</t>
  </si>
  <si>
    <t>2(5)</t>
  </si>
  <si>
    <t>2(6)</t>
  </si>
  <si>
    <t>2(7)</t>
  </si>
  <si>
    <t>2(8)</t>
  </si>
  <si>
    <t>2(9)</t>
  </si>
  <si>
    <t>2(10)</t>
  </si>
  <si>
    <t>3(1)</t>
    <phoneticPr fontId="3"/>
  </si>
  <si>
    <t>3(2)</t>
  </si>
  <si>
    <t>3(3)</t>
  </si>
  <si>
    <t>3(4)</t>
  </si>
  <si>
    <t>3(5)</t>
  </si>
  <si>
    <t>3(6)</t>
  </si>
  <si>
    <t>3(7)</t>
  </si>
  <si>
    <t>3(8)</t>
  </si>
  <si>
    <t>3(9)</t>
  </si>
  <si>
    <t>4(1)</t>
    <phoneticPr fontId="3"/>
  </si>
  <si>
    <t>5(3)</t>
  </si>
  <si>
    <t>1(1)</t>
    <phoneticPr fontId="3"/>
  </si>
  <si>
    <t>3(10)</t>
  </si>
  <si>
    <t>3(11)</t>
  </si>
  <si>
    <t>3(12)</t>
  </si>
  <si>
    <t>3(13)</t>
  </si>
  <si>
    <t>3(14)</t>
  </si>
  <si>
    <t>3(15)</t>
  </si>
  <si>
    <t>3(16)</t>
  </si>
  <si>
    <t>3(17)</t>
  </si>
  <si>
    <t>3(18)</t>
  </si>
  <si>
    <t>3(19)</t>
  </si>
  <si>
    <t>3(20)</t>
  </si>
  <si>
    <t>3(21)</t>
  </si>
  <si>
    <t>4　上記以外の検査項目等</t>
    <phoneticPr fontId="3"/>
  </si>
  <si>
    <t>指摘の具体的な内容など</t>
    <rPh sb="0" eb="2">
      <t>シテキ</t>
    </rPh>
    <phoneticPr fontId="3"/>
  </si>
  <si>
    <t>和暦返還</t>
    <rPh sb="0" eb="4">
      <t>ワレキヘンカン</t>
    </rPh>
    <phoneticPr fontId="3"/>
  </si>
  <si>
    <t>西暦返還</t>
    <rPh sb="0" eb="4">
      <t>セイレキヘンカン</t>
    </rPh>
    <phoneticPr fontId="3"/>
  </si>
  <si>
    <t>郵便番号</t>
    <rPh sb="0" eb="4">
      <t>ユウビンバンゴウ</t>
    </rPh>
    <phoneticPr fontId="3"/>
  </si>
  <si>
    <t>電話番号</t>
    <rPh sb="0" eb="2">
      <t>デンワ</t>
    </rPh>
    <rPh sb="2" eb="4">
      <t>バンゴウ</t>
    </rPh>
    <phoneticPr fontId="3"/>
  </si>
  <si>
    <t>住所結合</t>
    <rPh sb="0" eb="4">
      <t>ジュウショケツゴウ</t>
    </rPh>
    <phoneticPr fontId="3"/>
  </si>
  <si>
    <t>電話番号</t>
    <rPh sb="0" eb="4">
      <t>デンワバンゴウ</t>
    </rPh>
    <phoneticPr fontId="3"/>
  </si>
  <si>
    <t>空白で反映</t>
    <rPh sb="0" eb="2">
      <t>クウハク</t>
    </rPh>
    <rPh sb="3" eb="5">
      <t>ハンエイ</t>
    </rPh>
    <phoneticPr fontId="3"/>
  </si>
  <si>
    <t>1級2級変換</t>
    <rPh sb="1" eb="2">
      <t>キュウ</t>
    </rPh>
    <rPh sb="3" eb="4">
      <t>キュウ</t>
    </rPh>
    <rPh sb="4" eb="6">
      <t>ヘンカン</t>
    </rPh>
    <phoneticPr fontId="3"/>
  </si>
  <si>
    <t>建築設備検査員</t>
    <rPh sb="0" eb="7">
      <t>ケンチクセツビケンサイン</t>
    </rPh>
    <phoneticPr fontId="3"/>
  </si>
  <si>
    <t>半密閉式燃焼器</t>
    <rPh sb="0" eb="1">
      <t>ハン</t>
    </rPh>
    <rPh sb="1" eb="4">
      <t>ミッペイシキ</t>
    </rPh>
    <rPh sb="4" eb="7">
      <t>ネンショウキ</t>
    </rPh>
    <phoneticPr fontId="3"/>
  </si>
  <si>
    <t>密閉式燃焼器</t>
    <rPh sb="0" eb="3">
      <t>ミッペイシキ</t>
    </rPh>
    <rPh sb="3" eb="6">
      <t>ネンショウキ</t>
    </rPh>
    <phoneticPr fontId="3"/>
  </si>
  <si>
    <t>毎年全数の検査を実施します</t>
    <phoneticPr fontId="3"/>
  </si>
  <si>
    <t>上記①と同様に検査を区分し実施をします</t>
    <phoneticPr fontId="3"/>
  </si>
  <si>
    <t>一部（下記表による）</t>
    <phoneticPr fontId="3"/>
  </si>
  <si>
    <t>年度（１年目）</t>
    <phoneticPr fontId="3"/>
  </si>
  <si>
    <t>年度（２年目）</t>
    <phoneticPr fontId="3"/>
  </si>
  <si>
    <t>年度（３年目）</t>
    <phoneticPr fontId="3"/>
  </si>
  <si>
    <t>残り全数</t>
    <rPh sb="0" eb="1">
      <t>ノコ</t>
    </rPh>
    <rPh sb="2" eb="4">
      <t>ゼンスウ</t>
    </rPh>
    <phoneticPr fontId="3"/>
  </si>
  <si>
    <t>所有者氏名の編集</t>
    <rPh sb="0" eb="3">
      <t>ショユウシャ</t>
    </rPh>
    <rPh sb="3" eb="5">
      <t>シメイ</t>
    </rPh>
    <rPh sb="6" eb="8">
      <t>ヘンシュウ</t>
    </rPh>
    <phoneticPr fontId="3"/>
  </si>
  <si>
    <t>和暦変換（予定は（）付き）の編集</t>
    <rPh sb="0" eb="2">
      <t>ワレキ</t>
    </rPh>
    <rPh sb="2" eb="4">
      <t>ヘンカン</t>
    </rPh>
    <rPh sb="5" eb="7">
      <t>ヨテイ</t>
    </rPh>
    <rPh sb="10" eb="11">
      <t>ツ</t>
    </rPh>
    <rPh sb="14" eb="16">
      <t>ヘンシュウ</t>
    </rPh>
    <phoneticPr fontId="3"/>
  </si>
  <si>
    <t>指摘の具体的内容等</t>
  </si>
  <si>
    <t>（既存不適格）を付ける</t>
    <rPh sb="1" eb="6">
      <t>キゾンフテキカク</t>
    </rPh>
    <rPh sb="8" eb="9">
      <t>ツ</t>
    </rPh>
    <phoneticPr fontId="3"/>
  </si>
  <si>
    <t xml:space="preserve">西暦変換
</t>
    <rPh sb="0" eb="2">
      <t>セイレキ</t>
    </rPh>
    <rPh sb="2" eb="4">
      <t>ヘンカン</t>
    </rPh>
    <phoneticPr fontId="3"/>
  </si>
  <si>
    <t>未来の直近
/月</t>
    <rPh sb="0" eb="2">
      <t>ミライ</t>
    </rPh>
    <rPh sb="3" eb="5">
      <t>チョッキン</t>
    </rPh>
    <rPh sb="7" eb="8">
      <t>ツキ</t>
    </rPh>
    <phoneticPr fontId="3"/>
  </si>
  <si>
    <t>６　確認済証交付年月日等</t>
    <phoneticPr fontId="3"/>
  </si>
  <si>
    <t>８,10,12,14　換気設備の検査者　(代表者となる検査者),　(その他検査者1,2)</t>
    <phoneticPr fontId="3"/>
  </si>
  <si>
    <t>１　報告対象建築物 用途</t>
    <rPh sb="10" eb="12">
      <t>ヨウト</t>
    </rPh>
    <phoneticPr fontId="3"/>
  </si>
  <si>
    <t>７　検査日等　前回の検査日</t>
    <rPh sb="7" eb="9">
      <t>ゼンカイ</t>
    </rPh>
    <rPh sb="10" eb="13">
      <t>ケンサビ</t>
    </rPh>
    <phoneticPr fontId="3"/>
  </si>
  <si>
    <t>１1　排煙設備の概要　避難安全検証法などの適用</t>
    <phoneticPr fontId="3"/>
  </si>
  <si>
    <t>　１5　給水設備及び排水設備の概要　給湯方式</t>
    <phoneticPr fontId="3"/>
  </si>
  <si>
    <t>１5　給水設備及び排水設備の概要　湯沸器</t>
    <phoneticPr fontId="3"/>
  </si>
  <si>
    <t>無窓居室の換気状態評価表　換気方式</t>
    <rPh sb="13" eb="17">
      <t>カンキホウシキ</t>
    </rPh>
    <phoneticPr fontId="3"/>
  </si>
  <si>
    <t>火気使用室の換気風量測定表　換気型式</t>
    <rPh sb="14" eb="18">
      <t>カンキガタシキ</t>
    </rPh>
    <phoneticPr fontId="3"/>
  </si>
  <si>
    <t>　５　建築物の概要　建築対象設備、７　検査日等　前回の書類に関する写し　９　換気設備の概要　防火ダンパーの有無　１1　排煙設備の概要　予備電源　１5　給水設備及び排水設備の概要　その他　圧力タンクの有無　4種設備に係る不具合の状況　不具合等　不具合などの記録　排煙風量測定記録表　直結エンジンの有無</t>
    <rPh sb="10" eb="16">
      <t>ケンチクタイショウセツビ</t>
    </rPh>
    <rPh sb="24" eb="26">
      <t>ゼンカイ</t>
    </rPh>
    <rPh sb="27" eb="29">
      <t>ショルイ</t>
    </rPh>
    <rPh sb="30" eb="31">
      <t>カン</t>
    </rPh>
    <rPh sb="33" eb="34">
      <t>ウツ</t>
    </rPh>
    <rPh sb="46" eb="48">
      <t>ボウカ</t>
    </rPh>
    <rPh sb="53" eb="55">
      <t>ユウム</t>
    </rPh>
    <rPh sb="67" eb="71">
      <t>ヨビデンゲン</t>
    </rPh>
    <rPh sb="91" eb="92">
      <t>タ</t>
    </rPh>
    <rPh sb="103" eb="104">
      <t>シュ</t>
    </rPh>
    <rPh sb="104" eb="106">
      <t>セツビ</t>
    </rPh>
    <rPh sb="107" eb="108">
      <t>カカワ</t>
    </rPh>
    <rPh sb="109" eb="112">
      <t>フグアイ</t>
    </rPh>
    <rPh sb="113" eb="115">
      <t>ジョウキョウ</t>
    </rPh>
    <rPh sb="121" eb="124">
      <t>フグアイ</t>
    </rPh>
    <rPh sb="127" eb="129">
      <t>キロク</t>
    </rPh>
    <rPh sb="140" eb="142">
      <t>チョッケツ</t>
    </rPh>
    <rPh sb="147" eb="149">
      <t>ユウム</t>
    </rPh>
    <phoneticPr fontId="3"/>
  </si>
  <si>
    <t>６種入力シート判定　予備電源又は直結エンジン切り替え</t>
    <rPh sb="1" eb="2">
      <t>シュ</t>
    </rPh>
    <rPh sb="2" eb="4">
      <t>ニュウリョク</t>
    </rPh>
    <rPh sb="7" eb="9">
      <t>ハンテイ</t>
    </rPh>
    <phoneticPr fontId="3"/>
  </si>
  <si>
    <t>入力シート【検査結果表】　調査結果</t>
    <rPh sb="13" eb="17">
      <t>チョウサケッカ</t>
    </rPh>
    <phoneticPr fontId="3"/>
  </si>
  <si>
    <t>排煙風量測定記録表　空気逃し口の方式*注1</t>
    <phoneticPr fontId="3"/>
  </si>
  <si>
    <t>排煙風量測定記録表　算定式*注3</t>
    <phoneticPr fontId="3"/>
  </si>
  <si>
    <t>非常用照明照度測定表　光源の種類＊注2</t>
    <phoneticPr fontId="3"/>
  </si>
  <si>
    <t>検査実施区分書</t>
    <phoneticPr fontId="3"/>
  </si>
  <si>
    <t>入力シート【検査結果表　状況</t>
    <rPh sb="12" eb="14">
      <t>ジョウキョウ</t>
    </rPh>
    <phoneticPr fontId="3"/>
  </si>
  <si>
    <t>６　確認済証交付年月日等　　年</t>
    <rPh sb="14" eb="15">
      <t>ネン</t>
    </rPh>
    <phoneticPr fontId="3"/>
  </si>
  <si>
    <t>1_入力シート【基本情報】４種係る不具合等の状況　改善の状況</t>
    <rPh sb="14" eb="15">
      <t>シュ</t>
    </rPh>
    <phoneticPr fontId="3"/>
  </si>
  <si>
    <t>大規模の模様替</t>
    <phoneticPr fontId="3"/>
  </si>
  <si>
    <t>↓結合</t>
    <rPh sb="1" eb="3">
      <t>ケツゴウ</t>
    </rPh>
    <phoneticPr fontId="3"/>
  </si>
  <si>
    <t>結合↓</t>
    <rPh sb="0" eb="2">
      <t>ケツゴウ</t>
    </rPh>
    <phoneticPr fontId="3"/>
  </si>
  <si>
    <t>結合の合計↓</t>
    <rPh sb="0" eb="2">
      <t>ケツゴウ</t>
    </rPh>
    <rPh sb="3" eb="5">
      <t>ゴウケイ</t>
    </rPh>
    <phoneticPr fontId="3"/>
  </si>
  <si>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</si>
  <si>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</si>
  <si>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</si>
  <si>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</si>
  <si>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</si>
  <si>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</si>
  <si>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</si>
  <si>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</si>
  <si>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</si>
  <si>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</si>
  <si>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</si>
  <si>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</si>
  <si>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</si>
  <si>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</si>
  <si>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</si>
  <si>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</si>
  <si>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</si>
  <si>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</si>
  <si>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</si>
  <si>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</si>
  <si>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</si>
  <si>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</si>
  <si>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</si>
  <si>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</si>
  <si>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</si>
  <si>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</si>
  <si>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</si>
  <si>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</si>
  <si>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</si>
  <si>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</si>
  <si>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</si>
  <si>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</si>
  <si>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2(14)</t>
  </si>
  <si>
    <t>2(15)</t>
  </si>
  <si>
    <t>2(16)</t>
  </si>
  <si>
    <t>2(17)</t>
  </si>
  <si>
    <t>2(18)</t>
  </si>
  <si>
    <t>2(19)</t>
  </si>
  <si>
    <t>2(20)</t>
  </si>
  <si>
    <t>2(21)</t>
  </si>
  <si>
    <t>2(22)</t>
  </si>
  <si>
    <t>2(23)</t>
  </si>
  <si>
    <t>2(24)</t>
  </si>
  <si>
    <t>2(25)</t>
  </si>
  <si>
    <t>2(26)</t>
  </si>
  <si>
    <t>2(27)</t>
  </si>
  <si>
    <t>2(28)</t>
  </si>
  <si>
    <t>2(29)</t>
  </si>
  <si>
    <t>2(30)</t>
  </si>
  <si>
    <t>2(31)</t>
  </si>
  <si>
    <t>2(32)</t>
  </si>
  <si>
    <t>4(26)</t>
  </si>
  <si>
    <t>5(1)</t>
    <phoneticPr fontId="3"/>
  </si>
  <si>
    <t>5(4)</t>
  </si>
  <si>
    <t>5(5)</t>
  </si>
  <si>
    <t>5(6)</t>
  </si>
  <si>
    <t>5(7)</t>
  </si>
  <si>
    <t>5(8)</t>
  </si>
  <si>
    <t>管理者氏名の編集</t>
    <rPh sb="0" eb="3">
      <t>カンリシャ</t>
    </rPh>
    <rPh sb="3" eb="5">
      <t>シメイ</t>
    </rPh>
    <rPh sb="6" eb="8">
      <t>ヘンシュウ</t>
    </rPh>
    <phoneticPr fontId="3"/>
  </si>
  <si>
    <t>　要是正とされた検査項目等（既存不適格の場合を除く。）については、要是正とされた部分を撮影した写真を別添の様式に従い添付してください。</t>
    <rPh sb="8" eb="10">
      <t>ケンサ</t>
    </rPh>
    <rPh sb="10" eb="12">
      <t>コウモク</t>
    </rPh>
    <rPh sb="12" eb="13">
      <t>トウ</t>
    </rPh>
    <rPh sb="50" eb="52">
      <t>ベッテン</t>
    </rPh>
    <rPh sb="53" eb="55">
      <t>ヨウシキ</t>
    </rPh>
    <phoneticPr fontId="3"/>
  </si>
  <si>
    <t>給水タンク</t>
    <rPh sb="0" eb="2">
      <t>キュウスイセツビ</t>
    </rPh>
    <phoneticPr fontId="3"/>
  </si>
  <si>
    <t>項目
要是正＆</t>
    <phoneticPr fontId="3"/>
  </si>
  <si>
    <t>既存不適格</t>
    <rPh sb="0" eb="5">
      <t>キゾンフテキカク</t>
    </rPh>
    <phoneticPr fontId="3"/>
  </si>
  <si>
    <t>対象外</t>
    <rPh sb="0" eb="3">
      <t>タイショウガイ</t>
    </rPh>
    <phoneticPr fontId="3"/>
  </si>
  <si>
    <t>現在不使用</t>
    <rPh sb="0" eb="2">
      <t>ゲンザイ</t>
    </rPh>
    <rPh sb="2" eb="5">
      <t>フシヨウ</t>
    </rPh>
    <phoneticPr fontId="3"/>
  </si>
  <si>
    <t>↓総計</t>
    <rPh sb="1" eb="3">
      <t>ソウケイ</t>
    </rPh>
    <phoneticPr fontId="3"/>
  </si>
  <si>
    <t>#'4_入力シート【写真】'</t>
  </si>
  <si>
    <t>A573</t>
  </si>
  <si>
    <t>AU594</t>
  </si>
  <si>
    <t>A310</t>
  </si>
  <si>
    <t>AU331</t>
  </si>
  <si>
    <t>#'5_入力シート【写真】'</t>
  </si>
  <si>
    <t>A311</t>
  </si>
  <si>
    <t>AU332</t>
  </si>
  <si>
    <t>#'6_入力シート【写真】'</t>
  </si>
  <si>
    <t>A312</t>
  </si>
  <si>
    <t>AU333</t>
  </si>
  <si>
    <t>#'7_入力シート【写真】'</t>
  </si>
  <si>
    <t>A313</t>
  </si>
  <si>
    <t>AU334</t>
  </si>
  <si>
    <t>#'8_入力シート【写真】'</t>
  </si>
  <si>
    <t>A314</t>
  </si>
  <si>
    <t>AU335</t>
  </si>
  <si>
    <t>#'9_入力シート【写真】'</t>
  </si>
  <si>
    <t>A315</t>
  </si>
  <si>
    <t>AU336</t>
  </si>
  <si>
    <t>#'10_入力シート【写真】'</t>
  </si>
  <si>
    <t>A316</t>
  </si>
  <si>
    <t>AU337</t>
  </si>
  <si>
    <t>#'11_入力シート【写真】'</t>
  </si>
  <si>
    <t>A317</t>
  </si>
  <si>
    <t>AU338</t>
  </si>
  <si>
    <t>#'12_入力シート【写真】'</t>
  </si>
  <si>
    <t>A318</t>
  </si>
  <si>
    <t>AU339</t>
  </si>
  <si>
    <t>A490</t>
  </si>
  <si>
    <t>AU511</t>
  </si>
  <si>
    <t>A491</t>
  </si>
  <si>
    <t>AU512</t>
  </si>
  <si>
    <t>A492</t>
  </si>
  <si>
    <t>AU513</t>
  </si>
  <si>
    <t>A493</t>
  </si>
  <si>
    <t>AU514</t>
  </si>
  <si>
    <t>A494</t>
  </si>
  <si>
    <t>AU515</t>
  </si>
  <si>
    <t>A495</t>
  </si>
  <si>
    <t>AU516</t>
  </si>
  <si>
    <t>A496</t>
  </si>
  <si>
    <t>AU517</t>
  </si>
  <si>
    <t>A497</t>
  </si>
  <si>
    <t>AU518</t>
  </si>
  <si>
    <t>A498</t>
  </si>
  <si>
    <t>AU519</t>
  </si>
  <si>
    <t>#'13_入力シート【写真】'</t>
  </si>
  <si>
    <t>A499</t>
  </si>
  <si>
    <t>AU520</t>
  </si>
  <si>
    <t>A500</t>
  </si>
  <si>
    <t>AU521</t>
  </si>
  <si>
    <t>#'15_入力シート【写真】'</t>
  </si>
  <si>
    <t>A501</t>
  </si>
  <si>
    <t>AU522</t>
  </si>
  <si>
    <t>#'16_入力シート【写真】'</t>
  </si>
  <si>
    <t>A502</t>
  </si>
  <si>
    <t>AU523</t>
  </si>
  <si>
    <t>#'14_入力シート【写真】'</t>
    <phoneticPr fontId="3"/>
  </si>
  <si>
    <t>要是正</t>
    <phoneticPr fontId="3"/>
  </si>
  <si>
    <t>対象外</t>
    <rPh sb="0" eb="3">
      <t>タイショウガイ</t>
    </rPh>
    <phoneticPr fontId="3"/>
  </si>
  <si>
    <t>対象外</t>
    <rPh sb="0" eb="3">
      <t>タイショウガイ</t>
    </rPh>
    <phoneticPr fontId="3"/>
  </si>
  <si>
    <t>報告書むけ</t>
    <rPh sb="0" eb="3">
      <t>ホウコクショ</t>
    </rPh>
    <phoneticPr fontId="3"/>
  </si>
  <si>
    <t>実施1</t>
    <rPh sb="0" eb="2">
      <t>ジッシ</t>
    </rPh>
    <phoneticPr fontId="3"/>
  </si>
  <si>
    <t>未実施</t>
    <rPh sb="0" eb="3">
      <t>ミジッシ</t>
    </rPh>
    <phoneticPr fontId="3"/>
  </si>
  <si>
    <t>実施</t>
    <rPh sb="0" eb="2">
      <t>ジッシ</t>
    </rPh>
    <phoneticPr fontId="3"/>
  </si>
  <si>
    <t>有</t>
    <rPh sb="0" eb="1">
      <t>アリ</t>
    </rPh>
    <phoneticPr fontId="3"/>
  </si>
  <si>
    <t>無</t>
    <rPh sb="0" eb="1">
      <t>ナ</t>
    </rPh>
    <phoneticPr fontId="3"/>
  </si>
  <si>
    <t>系統・数量カウント</t>
    <rPh sb="0" eb="2">
      <t>ケイトウ</t>
    </rPh>
    <rPh sb="3" eb="5">
      <t>スウリョウ</t>
    </rPh>
    <phoneticPr fontId="3"/>
  </si>
  <si>
    <t>入力漏れCH</t>
    <rPh sb="0" eb="2">
      <t>ニュウリョク</t>
    </rPh>
    <rPh sb="2" eb="3">
      <t>モ</t>
    </rPh>
    <phoneticPr fontId="3"/>
  </si>
  <si>
    <t>レ（あり）</t>
    <phoneticPr fontId="3"/>
  </si>
  <si>
    <t>レ（なし）</t>
    <phoneticPr fontId="3"/>
  </si>
  <si>
    <t>すべて無し</t>
    <rPh sb="3" eb="4">
      <t>ナ</t>
    </rPh>
    <phoneticPr fontId="3"/>
  </si>
  <si>
    <t>レ（適用）</t>
    <rPh sb="2" eb="4">
      <t>テキヨウ</t>
    </rPh>
    <phoneticPr fontId="3"/>
  </si>
  <si>
    <t>適用／有無</t>
    <rPh sb="0" eb="2">
      <t>テキヨウ</t>
    </rPh>
    <rPh sb="3" eb="5">
      <t>ウム</t>
    </rPh>
    <phoneticPr fontId="3"/>
  </si>
  <si>
    <t>（第二面別紙）</t>
    <rPh sb="1" eb="2">
      <t>ダイ</t>
    </rPh>
    <rPh sb="2" eb="3">
      <t>ニ</t>
    </rPh>
    <rPh sb="3" eb="4">
      <t>メン</t>
    </rPh>
    <rPh sb="4" eb="6">
      <t>ベッシ</t>
    </rPh>
    <phoneticPr fontId="3"/>
  </si>
  <si>
    <t>本文</t>
    <rPh sb="0" eb="2">
      <t>ホンブン</t>
    </rPh>
    <phoneticPr fontId="3"/>
  </si>
  <si>
    <t>備考転記むけ</t>
    <rPh sb="0" eb="2">
      <t>ビコウ</t>
    </rPh>
    <rPh sb="2" eb="4">
      <t>テンキ</t>
    </rPh>
    <phoneticPr fontId="3"/>
  </si>
  <si>
    <t>→連結</t>
    <rPh sb="1" eb="3">
      <t>レンケツ</t>
    </rPh>
    <phoneticPr fontId="3"/>
  </si>
  <si>
    <t>写真シート
必要な場合のみ使用</t>
    <rPh sb="0" eb="2">
      <t>シャシン</t>
    </rPh>
    <rPh sb="6" eb="8">
      <t>ヒツヨウ</t>
    </rPh>
    <rPh sb="9" eb="11">
      <t>バアイ</t>
    </rPh>
    <rPh sb="13" eb="15">
      <t>シヨウ</t>
    </rPh>
    <phoneticPr fontId="3"/>
  </si>
  <si>
    <t>☑</t>
    <phoneticPr fontId="3"/>
  </si>
  <si>
    <t>□</t>
    <phoneticPr fontId="3"/>
  </si>
  <si>
    <t>１　報告対象建築物</t>
    <rPh sb="2" eb="4">
      <t>ホウコク</t>
    </rPh>
    <rPh sb="4" eb="6">
      <t>タイショウ</t>
    </rPh>
    <rPh sb="6" eb="9">
      <t>ケンチクブツ</t>
    </rPh>
    <phoneticPr fontId="3"/>
  </si>
  <si>
    <t>２　報告内容に関する問合せ先</t>
    <rPh sb="2" eb="4">
      <t>ホウコク</t>
    </rPh>
    <rPh sb="4" eb="6">
      <t>ナイヨウ</t>
    </rPh>
    <rPh sb="7" eb="8">
      <t>カン</t>
    </rPh>
    <rPh sb="10" eb="12">
      <t>トイアワ</t>
    </rPh>
    <rPh sb="13" eb="14">
      <t>サキ</t>
    </rPh>
    <phoneticPr fontId="3"/>
  </si>
  <si>
    <t>３　所有者</t>
    <rPh sb="2" eb="5">
      <t>ショユウシャ</t>
    </rPh>
    <phoneticPr fontId="3"/>
  </si>
  <si>
    <t>４　管理者</t>
    <rPh sb="2" eb="5">
      <t>カンリシャ</t>
    </rPh>
    <phoneticPr fontId="3"/>
  </si>
  <si>
    <t>５　建築物の概要</t>
    <rPh sb="2" eb="5">
      <t>ケンチクブツ</t>
    </rPh>
    <rPh sb="6" eb="8">
      <t>ガイヨウ</t>
    </rPh>
    <phoneticPr fontId="3"/>
  </si>
  <si>
    <t>６　確認済証交付年月日等</t>
    <rPh sb="2" eb="5">
      <t>カクニンズ</t>
    </rPh>
    <rPh sb="5" eb="6">
      <t>ショウ</t>
    </rPh>
    <rPh sb="6" eb="7">
      <t>コウ</t>
    </rPh>
    <rPh sb="7" eb="8">
      <t>ツ</t>
    </rPh>
    <rPh sb="8" eb="12">
      <t>ネンガッピナド</t>
    </rPh>
    <phoneticPr fontId="3"/>
  </si>
  <si>
    <t>７　検査日等</t>
    <rPh sb="2" eb="4">
      <t>ケンサ</t>
    </rPh>
    <rPh sb="4" eb="5">
      <t>ヒ</t>
    </rPh>
    <rPh sb="5" eb="6">
      <t>ナド</t>
    </rPh>
    <phoneticPr fontId="3"/>
  </si>
  <si>
    <t>９　換気設備の概要</t>
    <rPh sb="2" eb="6">
      <t>カンキセツビ</t>
    </rPh>
    <rPh sb="7" eb="9">
      <t>ガイヨウ</t>
    </rPh>
    <phoneticPr fontId="3"/>
  </si>
  <si>
    <t>１０　排煙設備の検査者(代表となる検査者)</t>
    <rPh sb="3" eb="7">
      <t>ハイエンセツビ</t>
    </rPh>
    <rPh sb="8" eb="11">
      <t>ケンサシャ</t>
    </rPh>
    <rPh sb="12" eb="14">
      <t>ダイヒョウ</t>
    </rPh>
    <rPh sb="17" eb="20">
      <t>ケンサシャ</t>
    </rPh>
    <phoneticPr fontId="3"/>
  </si>
  <si>
    <t>１１　排煙設備の概要</t>
    <phoneticPr fontId="3"/>
  </si>
  <si>
    <t>１２　非常用の照明装置の検査者(代表となる検査者)</t>
    <rPh sb="3" eb="5">
      <t>ヒジョウ</t>
    </rPh>
    <rPh sb="5" eb="6">
      <t>ヨウ</t>
    </rPh>
    <rPh sb="7" eb="9">
      <t>ショウメイ</t>
    </rPh>
    <rPh sb="9" eb="11">
      <t>ソウチ</t>
    </rPh>
    <rPh sb="12" eb="15">
      <t>ケンサシャ</t>
    </rPh>
    <rPh sb="16" eb="18">
      <t>ダイヒョウ</t>
    </rPh>
    <rPh sb="21" eb="24">
      <t>ケンサシャ</t>
    </rPh>
    <phoneticPr fontId="3"/>
  </si>
  <si>
    <t>１３　非常用の照明装置の概要</t>
    <rPh sb="3" eb="5">
      <t>ヒジョウ</t>
    </rPh>
    <rPh sb="5" eb="6">
      <t>ヨウ</t>
    </rPh>
    <rPh sb="7" eb="9">
      <t>ショウメイ</t>
    </rPh>
    <rPh sb="9" eb="11">
      <t>ソウチ</t>
    </rPh>
    <rPh sb="12" eb="14">
      <t>ガイヨウ</t>
    </rPh>
    <phoneticPr fontId="3"/>
  </si>
  <si>
    <t>１４　給水設備及び排水設備の検査者(代表となる検査者)</t>
    <rPh sb="3" eb="7">
      <t>キュウスイセツビ</t>
    </rPh>
    <rPh sb="7" eb="8">
      <t>オヨ</t>
    </rPh>
    <rPh sb="9" eb="13">
      <t>ハイスイセツビ</t>
    </rPh>
    <rPh sb="14" eb="17">
      <t>ケンサシャ</t>
    </rPh>
    <rPh sb="18" eb="20">
      <t>ダイヒョウ</t>
    </rPh>
    <rPh sb="23" eb="26">
      <t>ケンサシャ</t>
    </rPh>
    <phoneticPr fontId="3"/>
  </si>
  <si>
    <t>１５　給水設備及び排水設備の概要</t>
    <rPh sb="3" eb="5">
      <t>キュウスイ</t>
    </rPh>
    <rPh sb="5" eb="7">
      <t>セツビ</t>
    </rPh>
    <rPh sb="7" eb="8">
      <t>オヨ</t>
    </rPh>
    <rPh sb="9" eb="13">
      <t>ハイスイセツビ</t>
    </rPh>
    <rPh sb="14" eb="16">
      <t>ガイヨウ</t>
    </rPh>
    <phoneticPr fontId="3"/>
  </si>
  <si>
    <t>１６　備考</t>
    <rPh sb="3" eb="5">
      <t>ビコウ</t>
    </rPh>
    <phoneticPr fontId="3"/>
  </si>
  <si>
    <t>１７　換気設備に係る不具合等の状況</t>
    <rPh sb="3" eb="5">
      <t>カンキ</t>
    </rPh>
    <rPh sb="5" eb="7">
      <t>セツビ</t>
    </rPh>
    <rPh sb="8" eb="9">
      <t>カカ</t>
    </rPh>
    <rPh sb="10" eb="13">
      <t>フグアイ</t>
    </rPh>
    <rPh sb="13" eb="14">
      <t>ナド</t>
    </rPh>
    <rPh sb="15" eb="17">
      <t>ジョウキョウ</t>
    </rPh>
    <phoneticPr fontId="3"/>
  </si>
  <si>
    <t>１８　排煙設備に係る不具合等の状況</t>
    <rPh sb="3" eb="5">
      <t>ハイエン</t>
    </rPh>
    <rPh sb="5" eb="7">
      <t>セツビ</t>
    </rPh>
    <rPh sb="8" eb="9">
      <t>カカ</t>
    </rPh>
    <rPh sb="10" eb="13">
      <t>フグアイ</t>
    </rPh>
    <rPh sb="13" eb="14">
      <t>ナド</t>
    </rPh>
    <rPh sb="15" eb="17">
      <t>ジョウキョウ</t>
    </rPh>
    <phoneticPr fontId="3"/>
  </si>
  <si>
    <t>１９　非常用照明設備に係る不具合等の状況</t>
    <rPh sb="3" eb="6">
      <t>ヒジョウヨウ</t>
    </rPh>
    <rPh sb="6" eb="10">
      <t>ショウメイセツビ</t>
    </rPh>
    <rPh sb="11" eb="12">
      <t>カカ</t>
    </rPh>
    <rPh sb="13" eb="16">
      <t>フグアイ</t>
    </rPh>
    <rPh sb="16" eb="17">
      <t>ナド</t>
    </rPh>
    <rPh sb="18" eb="20">
      <t>ジョウキョウ</t>
    </rPh>
    <phoneticPr fontId="3"/>
  </si>
  <si>
    <t>２０　給水及び排水設備に係る不具合等の状況</t>
    <rPh sb="3" eb="6">
      <t>キュウスイオヨ</t>
    </rPh>
    <rPh sb="7" eb="11">
      <t>ハイスイセツビ</t>
    </rPh>
    <rPh sb="12" eb="13">
      <t>カカ</t>
    </rPh>
    <rPh sb="14" eb="17">
      <t>フグアイ</t>
    </rPh>
    <rPh sb="17" eb="18">
      <t>ナド</t>
    </rPh>
    <rPh sb="19" eb="21">
      <t>ジョウキョウ</t>
    </rPh>
    <phoneticPr fontId="3"/>
  </si>
  <si>
    <t>自家用発電装置</t>
    <rPh sb="0" eb="2">
      <t>ジカ</t>
    </rPh>
    <phoneticPr fontId="3"/>
  </si>
  <si>
    <t>建築設備検査員</t>
    <rPh sb="0" eb="4">
      <t>ケンチクセツビ</t>
    </rPh>
    <rPh sb="4" eb="7">
      <t>ケンサイン</t>
    </rPh>
    <phoneticPr fontId="3"/>
  </si>
  <si>
    <t>建築設備検査員</t>
    <rPh sb="2" eb="7">
      <t>セツビケンサイン</t>
    </rPh>
    <phoneticPr fontId="3"/>
  </si>
  <si>
    <t>換気状況の評価*注2</t>
    <phoneticPr fontId="3"/>
  </si>
  <si>
    <t>㎥</t>
    <phoneticPr fontId="3"/>
  </si>
  <si>
    <t>建築士1，検査員か未入力2</t>
    <rPh sb="0" eb="3">
      <t>ケンチクシ</t>
    </rPh>
    <rPh sb="5" eb="8">
      <t>ケンサイン</t>
    </rPh>
    <rPh sb="9" eb="12">
      <t>ミニュウリョク</t>
    </rPh>
    <phoneticPr fontId="3"/>
  </si>
  <si>
    <t>←建築士1</t>
    <rPh sb="1" eb="3">
      <t>ケンチク</t>
    </rPh>
    <rPh sb="3" eb="4">
      <t>シ</t>
    </rPh>
    <phoneticPr fontId="3"/>
  </si>
  <si>
    <t>２３　検査結果　（非常用の照明装置）別記第三号</t>
    <rPh sb="3" eb="5">
      <t>ケンサ</t>
    </rPh>
    <rPh sb="5" eb="7">
      <t>ケッカ</t>
    </rPh>
    <phoneticPr fontId="3"/>
  </si>
  <si>
    <t>検査者
番号</t>
    <rPh sb="0" eb="2">
      <t>ケンサ</t>
    </rPh>
    <rPh sb="2" eb="3">
      <t>シャ</t>
    </rPh>
    <rPh sb="4" eb="6">
      <t>バンゴウ</t>
    </rPh>
    <phoneticPr fontId="3"/>
  </si>
  <si>
    <t>ppm</t>
    <phoneticPr fontId="3"/>
  </si>
  <si>
    <t>建築士</t>
    <rPh sb="0" eb="3">
      <t>ケンチクシ</t>
    </rPh>
    <phoneticPr fontId="3"/>
  </si>
  <si>
    <t>区画</t>
    <phoneticPr fontId="3"/>
  </si>
  <si>
    <t>号</t>
    <phoneticPr fontId="3"/>
  </si>
  <si>
    <t>予定なし</t>
    <rPh sb="0" eb="2">
      <t>ヨテイ</t>
    </rPh>
    <phoneticPr fontId="3"/>
  </si>
  <si>
    <t>第一面３欄</t>
    <phoneticPr fontId="3"/>
  </si>
  <si>
    <t>検査済証交付年月日等</t>
    <rPh sb="0" eb="2">
      <t>ケンサ</t>
    </rPh>
    <rPh sb="2" eb="3">
      <t>スミ</t>
    </rPh>
    <rPh sb="3" eb="4">
      <t>ショウ</t>
    </rPh>
    <rPh sb="4" eb="5">
      <t>コウ</t>
    </rPh>
    <rPh sb="5" eb="6">
      <t>ツ</t>
    </rPh>
    <rPh sb="6" eb="9">
      <t>ネンガッピ</t>
    </rPh>
    <rPh sb="9" eb="10">
      <t>ナド</t>
    </rPh>
    <phoneticPr fontId="3"/>
  </si>
  <si>
    <t>確認済証明交付者</t>
    <rPh sb="0" eb="3">
      <t>カクニンズ</t>
    </rPh>
    <rPh sb="3" eb="8">
      <t>ショウメイコウフシャ</t>
    </rPh>
    <phoneticPr fontId="3"/>
  </si>
  <si>
    <t>検査済証明交付者</t>
    <rPh sb="0" eb="2">
      <t>ケンサ</t>
    </rPh>
    <rPh sb="2" eb="3">
      <t>ズ</t>
    </rPh>
    <rPh sb="3" eb="8">
      <t>ショウメイコウフシャ</t>
    </rPh>
    <phoneticPr fontId="3"/>
  </si>
  <si>
    <t>第二面９欄</t>
    <rPh sb="0" eb="2">
      <t>ダイニ</t>
    </rPh>
    <rPh sb="2" eb="3">
      <t>メン</t>
    </rPh>
    <rPh sb="4" eb="5">
      <t>ラン</t>
    </rPh>
    <phoneticPr fontId="3"/>
  </si>
  <si>
    <t>第二面１６欄</t>
    <rPh sb="1" eb="2">
      <t>ニ</t>
    </rPh>
    <rPh sb="2" eb="3">
      <t>メン</t>
    </rPh>
    <phoneticPr fontId="3"/>
  </si>
  <si>
    <t>第二面１７欄</t>
    <rPh sb="1" eb="2">
      <t>ニ</t>
    </rPh>
    <rPh sb="2" eb="3">
      <t>メン</t>
    </rPh>
    <phoneticPr fontId="3"/>
  </si>
  <si>
    <t>開放式燃焼器</t>
    <rPh sb="0" eb="2">
      <t>カイホウ</t>
    </rPh>
    <rPh sb="2" eb="3">
      <t>シキ</t>
    </rPh>
    <rPh sb="3" eb="6">
      <t>ネンショウキ</t>
    </rPh>
    <phoneticPr fontId="3"/>
  </si>
  <si>
    <t>第二面７欄</t>
    <rPh sb="1" eb="3">
      <t>ニメン</t>
    </rPh>
    <rPh sb="2" eb="3">
      <t>メン</t>
    </rPh>
    <phoneticPr fontId="3"/>
  </si>
  <si>
    <t>第二面１９欄</t>
    <rPh sb="1" eb="3">
      <t>ニメン</t>
    </rPh>
    <rPh sb="2" eb="3">
      <t>メン</t>
    </rPh>
    <phoneticPr fontId="3"/>
  </si>
  <si>
    <t>第二面１５欄</t>
    <rPh sb="1" eb="3">
      <t>ニメン</t>
    </rPh>
    <rPh sb="2" eb="3">
      <t>メン</t>
    </rPh>
    <phoneticPr fontId="3"/>
  </si>
  <si>
    <t>排水再利用配管設備</t>
    <rPh sb="0" eb="2">
      <t>ハイスイ</t>
    </rPh>
    <rPh sb="2" eb="3">
      <t>サイ</t>
    </rPh>
    <rPh sb="3" eb="5">
      <t>リヨウ</t>
    </rPh>
    <rPh sb="5" eb="7">
      <t>ハイカン</t>
    </rPh>
    <rPh sb="7" eb="9">
      <t>セツビ</t>
    </rPh>
    <phoneticPr fontId="3"/>
  </si>
  <si>
    <t>排水槽有無判定</t>
    <rPh sb="0" eb="2">
      <t>ハイスイ</t>
    </rPh>
    <rPh sb="2" eb="3">
      <t>ソウ</t>
    </rPh>
    <rPh sb="3" eb="5">
      <t>ウム</t>
    </rPh>
    <rPh sb="5" eb="7">
      <t>ハンテイ</t>
    </rPh>
    <phoneticPr fontId="3"/>
  </si>
  <si>
    <t>2(2) 指摘Ｂ,3(3) 指摘4,3(5) 指摘6,4(1) 指摘7,4(2) 指摘8,5(2) 指摘,50,5(5) 指摘51,7(1) してき66,1 してき750,5 指摘7899</t>
  </si>
  <si>
    <t>結合向け</t>
    <rPh sb="0" eb="2">
      <t>ケツゴウ</t>
    </rPh>
    <rPh sb="2" eb="3">
      <t>ム</t>
    </rPh>
    <phoneticPr fontId="3"/>
  </si>
  <si>
    <t>結合→</t>
    <rPh sb="0" eb="2">
      <t>ケツゴウ</t>
    </rPh>
    <phoneticPr fontId="3"/>
  </si>
  <si>
    <t>カウント残</t>
    <rPh sb="4" eb="5">
      <t>ザン</t>
    </rPh>
    <phoneticPr fontId="3"/>
  </si>
  <si>
    <t>中央式</t>
    <rPh sb="0" eb="2">
      <t>チュウオウ</t>
    </rPh>
    <rPh sb="2" eb="3">
      <t>シキ</t>
    </rPh>
    <phoneticPr fontId="3"/>
  </si>
  <si>
    <t>局所式</t>
    <rPh sb="0" eb="2">
      <t>キョクショ</t>
    </rPh>
    <rPh sb="2" eb="3">
      <t>シキ</t>
    </rPh>
    <phoneticPr fontId="3"/>
  </si>
  <si>
    <t>換気・排煙・非常用照明・給排水全て”予定なし”判定</t>
    <rPh sb="0" eb="2">
      <t>カンキ</t>
    </rPh>
    <rPh sb="3" eb="5">
      <t>ハイエン</t>
    </rPh>
    <rPh sb="6" eb="9">
      <t>ヒジョウヨウ</t>
    </rPh>
    <rPh sb="9" eb="11">
      <t>ショウメイ</t>
    </rPh>
    <rPh sb="12" eb="15">
      <t>キュウハイスイ</t>
    </rPh>
    <rPh sb="15" eb="16">
      <t>スベ</t>
    </rPh>
    <rPh sb="17" eb="20">
      <t>"ヨテイ</t>
    </rPh>
    <rPh sb="23" eb="25">
      <t>ハンテイ</t>
    </rPh>
    <phoneticPr fontId="3"/>
  </si>
  <si>
    <t>不具合概要</t>
    <rPh sb="0" eb="3">
      <t>フグアイ</t>
    </rPh>
    <rPh sb="3" eb="5">
      <t>ガイヨウ</t>
    </rPh>
    <phoneticPr fontId="3"/>
  </si>
  <si>
    <t>不具合概要全体</t>
    <rPh sb="0" eb="3">
      <t>フグアイ</t>
    </rPh>
    <rPh sb="3" eb="5">
      <t>ガイヨウ</t>
    </rPh>
    <rPh sb="5" eb="7">
      <t>ゼンタイ</t>
    </rPh>
    <phoneticPr fontId="3"/>
  </si>
  <si>
    <t>第二面１１欄</t>
    <rPh sb="1" eb="3">
      <t>ニメン</t>
    </rPh>
    <rPh sb="2" eb="3">
      <t>メン</t>
    </rPh>
    <rPh sb="5" eb="6">
      <t>ラン</t>
    </rPh>
    <phoneticPr fontId="3"/>
  </si>
  <si>
    <t>-</t>
    <phoneticPr fontId="3"/>
  </si>
  <si>
    <t>検査結果表</t>
    <rPh sb="0" eb="5">
      <t>ケンサケッカヒョウ</t>
    </rPh>
    <phoneticPr fontId="3"/>
  </si>
  <si>
    <t>検査者番号</t>
    <rPh sb="0" eb="5">
      <t>ケンサシャバンゴウ</t>
    </rPh>
    <phoneticPr fontId="3"/>
  </si>
  <si>
    <t>1(1) 取付不良,3(21) ひびわれあり</t>
  </si>
  <si>
    <t>無窓居室の換気状態評価表　
単位</t>
    <rPh sb="14" eb="16">
      <t>タンイ</t>
    </rPh>
    <phoneticPr fontId="3"/>
  </si>
  <si>
    <t>ppm</t>
    <phoneticPr fontId="3"/>
  </si>
  <si>
    <t>㎡×</t>
    <phoneticPr fontId="3"/>
  </si>
  <si>
    <t>=</t>
    <phoneticPr fontId="3"/>
  </si>
  <si>
    <t>㎥/min</t>
    <phoneticPr fontId="3"/>
  </si>
  <si>
    <t xml:space="preserve"> 排煙系統図　（排煙機と排煙口の対応関係がわかる図を記入すること）</t>
    <phoneticPr fontId="3"/>
  </si>
  <si>
    <t>白熱灯(内)</t>
    <rPh sb="0" eb="3">
      <t>ハクネツトウ</t>
    </rPh>
    <rPh sb="4" eb="5">
      <t>ウチ</t>
    </rPh>
    <phoneticPr fontId="3"/>
  </si>
  <si>
    <t>蛍光灯(内)</t>
    <rPh sb="0" eb="3">
      <t>ケイコウトウ</t>
    </rPh>
    <rPh sb="4" eb="5">
      <t>ナイ</t>
    </rPh>
    <phoneticPr fontId="3"/>
  </si>
  <si>
    <t>㎥/min</t>
    <phoneticPr fontId="3"/>
  </si>
  <si>
    <t>㎥/min</t>
    <phoneticPr fontId="3"/>
  </si>
  <si>
    <t>自然方式</t>
    <phoneticPr fontId="3"/>
  </si>
  <si>
    <t>機械方式</t>
    <phoneticPr fontId="3"/>
  </si>
  <si>
    <t>併用方式</t>
    <phoneticPr fontId="3"/>
  </si>
  <si>
    <t xml:space="preserve">    そ の 他（</t>
    <rPh sb="8" eb="9">
      <t>タ</t>
    </rPh>
    <phoneticPr fontId="3"/>
  </si>
  <si>
    <t>別表１　法第28条第2項又は第3項に基づき換気設備が設けられた居室（換気設備を設けるべき調理室等を除く）の換気状況評価表（Ａ４）</t>
    <rPh sb="0" eb="2">
      <t>ベッピョウ</t>
    </rPh>
    <rPh sb="4" eb="5">
      <t>ホウ</t>
    </rPh>
    <rPh sb="5" eb="6">
      <t>ダイ</t>
    </rPh>
    <rPh sb="8" eb="9">
      <t>ジョウ</t>
    </rPh>
    <rPh sb="9" eb="10">
      <t>ダイ</t>
    </rPh>
    <rPh sb="11" eb="12">
      <t>コウ</t>
    </rPh>
    <rPh sb="12" eb="13">
      <t>マタ</t>
    </rPh>
    <rPh sb="14" eb="15">
      <t>ダイ</t>
    </rPh>
    <rPh sb="16" eb="17">
      <t>コウ</t>
    </rPh>
    <rPh sb="18" eb="19">
      <t>モト</t>
    </rPh>
    <rPh sb="21" eb="23">
      <t>カンキ</t>
    </rPh>
    <rPh sb="23" eb="25">
      <t>セツビ</t>
    </rPh>
    <rPh sb="26" eb="27">
      <t>モウ</t>
    </rPh>
    <rPh sb="31" eb="33">
      <t>キョシツ</t>
    </rPh>
    <rPh sb="34" eb="36">
      <t>カンキ</t>
    </rPh>
    <rPh sb="36" eb="38">
      <t>セツビ</t>
    </rPh>
    <rPh sb="39" eb="40">
      <t>モウ</t>
    </rPh>
    <rPh sb="44" eb="48">
      <t>チョウリシツナド</t>
    </rPh>
    <rPh sb="49" eb="50">
      <t>ノゾ</t>
    </rPh>
    <rPh sb="53" eb="55">
      <t>カンキ</t>
    </rPh>
    <rPh sb="55" eb="57">
      <t>ジョウキョウ</t>
    </rPh>
    <rPh sb="57" eb="60">
      <t>ヒョウカヒョウ</t>
    </rPh>
    <phoneticPr fontId="3"/>
  </si>
  <si>
    <t>和暦表示</t>
    <rPh sb="0" eb="4">
      <t>ワレキヒョウジ</t>
    </rPh>
    <phoneticPr fontId="3"/>
  </si>
  <si>
    <t>西暦表示</t>
    <rPh sb="0" eb="2">
      <t>セイレキ</t>
    </rPh>
    <rPh sb="2" eb="4">
      <t>ヒョウジ</t>
    </rPh>
    <phoneticPr fontId="3"/>
  </si>
  <si>
    <t>和暦変換</t>
    <phoneticPr fontId="3"/>
  </si>
  <si>
    <t>1</t>
    <phoneticPr fontId="3"/>
  </si>
  <si>
    <t>2</t>
    <phoneticPr fontId="3"/>
  </si>
  <si>
    <t>3</t>
    <phoneticPr fontId="3"/>
  </si>
  <si>
    <t>4</t>
    <phoneticPr fontId="3"/>
  </si>
  <si>
    <t>5</t>
    <phoneticPr fontId="3"/>
  </si>
  <si>
    <t>有効組数フラグ</t>
    <rPh sb="0" eb="2">
      <t>ユウコウ</t>
    </rPh>
    <rPh sb="2" eb="4">
      <t>クミスウ</t>
    </rPh>
    <phoneticPr fontId="3"/>
  </si>
  <si>
    <t>個数参照</t>
    <rPh sb="0" eb="2">
      <t>コスウ</t>
    </rPh>
    <rPh sb="2" eb="4">
      <t>サンショウ</t>
    </rPh>
    <phoneticPr fontId="3"/>
  </si>
  <si>
    <t>725：20ページ目基準</t>
    <rPh sb="9" eb="10">
      <t>メ</t>
    </rPh>
    <rPh sb="10" eb="12">
      <t>キジュン</t>
    </rPh>
    <phoneticPr fontId="3"/>
  </si>
  <si>
    <t>765:20ページ目基準</t>
    <rPh sb="9" eb="10">
      <t>メ</t>
    </rPh>
    <rPh sb="10" eb="12">
      <t>キジュン</t>
    </rPh>
    <phoneticPr fontId="3"/>
  </si>
  <si>
    <t>高さ参照（A3セル起点での下方向行数）</t>
    <rPh sb="0" eb="1">
      <t>タカ</t>
    </rPh>
    <rPh sb="2" eb="4">
      <t>サンショウ</t>
    </rPh>
    <rPh sb="9" eb="11">
      <t>キテン</t>
    </rPh>
    <rPh sb="13" eb="16">
      <t>シタホウコウ</t>
    </rPh>
    <rPh sb="16" eb="18">
      <t>ギョウスウ</t>
    </rPh>
    <phoneticPr fontId="3"/>
  </si>
  <si>
    <t>20ページ目基準位置</t>
    <rPh sb="5" eb="6">
      <t>メ</t>
    </rPh>
    <rPh sb="6" eb="8">
      <t>キジュン</t>
    </rPh>
    <rPh sb="8" eb="10">
      <t>イチ</t>
    </rPh>
    <phoneticPr fontId="3"/>
  </si>
  <si>
    <t>印刷対象行判定（1個以上の入力値のある行の最下段）</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phoneticPr fontId="3"/>
  </si>
  <si>
    <t>印刷対象行判定（1個以上の入力値のある行の最下段）表1個当たり74行</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5" eb="26">
      <t>ヒョウ</t>
    </rPh>
    <rPh sb="27" eb="29">
      <t>コア</t>
    </rPh>
    <rPh sb="33" eb="34">
      <t>ギョウ</t>
    </rPh>
    <phoneticPr fontId="3"/>
  </si>
  <si>
    <t>20ページ目基準</t>
    <rPh sb="5" eb="8">
      <t>メキジュン</t>
    </rPh>
    <phoneticPr fontId="3"/>
  </si>
  <si>
    <t>所有者と同じ</t>
    <rPh sb="0" eb="3">
      <t>ショユウシャ</t>
    </rPh>
    <rPh sb="4" eb="5">
      <t>オナ</t>
    </rPh>
    <phoneticPr fontId="3"/>
  </si>
  <si>
    <t>代表となる検査者と勤務先が同じ</t>
    <rPh sb="0" eb="2">
      <t>ダイヒョウ</t>
    </rPh>
    <rPh sb="5" eb="8">
      <t>ケンサシャ</t>
    </rPh>
    <rPh sb="9" eb="12">
      <t>キンムサキ</t>
    </rPh>
    <rPh sb="13" eb="14">
      <t>オナ</t>
    </rPh>
    <phoneticPr fontId="3"/>
  </si>
  <si>
    <t>代表となる検査者と勤務先が同じ</t>
    <phoneticPr fontId="3"/>
  </si>
  <si>
    <t>日報告</t>
    <rPh sb="0" eb="1">
      <t>ニチ</t>
    </rPh>
    <rPh sb="1" eb="3">
      <t>ホウコク</t>
    </rPh>
    <phoneticPr fontId="3"/>
  </si>
  <si>
    <t>㎥/h</t>
    <phoneticPr fontId="3"/>
  </si>
  <si>
    <t>対象外</t>
    <rPh sb="0" eb="3">
      <t>タイショウガイ</t>
    </rPh>
    <phoneticPr fontId="3"/>
  </si>
  <si>
    <t>未定/改善済のみ</t>
    <rPh sb="0" eb="2">
      <t>ミテイ</t>
    </rPh>
    <rPh sb="3" eb="5">
      <t>カイゼン</t>
    </rPh>
    <rPh sb="5" eb="6">
      <t>スミ</t>
    </rPh>
    <phoneticPr fontId="3"/>
  </si>
  <si>
    <t>現在不使用</t>
    <phoneticPr fontId="3"/>
  </si>
  <si>
    <t>現在不使用</t>
  </si>
  <si>
    <t>現在不使用</t>
    <rPh sb="0" eb="5">
      <t>ゲンザイフシヨウ</t>
    </rPh>
    <phoneticPr fontId="3"/>
  </si>
  <si>
    <t>行政所官庁</t>
    <rPh sb="0" eb="2">
      <t>ギョウセイ</t>
    </rPh>
    <rPh sb="2" eb="3">
      <t>ショ</t>
    </rPh>
    <rPh sb="3" eb="5">
      <t>カンチョウ</t>
    </rPh>
    <phoneticPr fontId="3"/>
  </si>
  <si>
    <t>報告日</t>
    <rPh sb="0" eb="3">
      <t>ホウコクビ</t>
    </rPh>
    <phoneticPr fontId="3"/>
  </si>
  <si>
    <t>令和</t>
    <rPh sb="0" eb="2">
      <t>レイワ</t>
    </rPh>
    <phoneticPr fontId="3"/>
  </si>
  <si>
    <t>-</t>
    <phoneticPr fontId="3"/>
  </si>
  <si>
    <t>年</t>
    <rPh sb="0" eb="1">
      <t>ネン</t>
    </rPh>
    <phoneticPr fontId="3"/>
  </si>
  <si>
    <t>月</t>
    <rPh sb="0" eb="1">
      <t>ツキ</t>
    </rPh>
    <phoneticPr fontId="3"/>
  </si>
  <si>
    <t>日</t>
    <rPh sb="0" eb="1">
      <t>ヒ</t>
    </rPh>
    <phoneticPr fontId="3"/>
  </si>
  <si>
    <t>１</t>
    <phoneticPr fontId="3"/>
  </si>
  <si>
    <t>報告対象建築物</t>
    <rPh sb="0" eb="2">
      <t>ホウコク</t>
    </rPh>
    <rPh sb="2" eb="4">
      <t>タイショウ</t>
    </rPh>
    <rPh sb="4" eb="7">
      <t>ケンチクブツ</t>
    </rPh>
    <phoneticPr fontId="3"/>
  </si>
  <si>
    <t>ID</t>
    <phoneticPr fontId="3"/>
  </si>
  <si>
    <t>1</t>
    <phoneticPr fontId="3"/>
  </si>
  <si>
    <t>2</t>
    <phoneticPr fontId="3"/>
  </si>
  <si>
    <t>3</t>
    <phoneticPr fontId="3"/>
  </si>
  <si>
    <t>建物名称</t>
    <rPh sb="0" eb="2">
      <t>タテモノ</t>
    </rPh>
    <rPh sb="2" eb="4">
      <t>メイショウ</t>
    </rPh>
    <phoneticPr fontId="3"/>
  </si>
  <si>
    <t>フリガナ</t>
  </si>
  <si>
    <t>フリガナ</t>
    <phoneticPr fontId="3"/>
  </si>
  <si>
    <t>建物所在地</t>
    <rPh sb="0" eb="2">
      <t>タテモノ</t>
    </rPh>
    <rPh sb="2" eb="5">
      <t>ショザイチ</t>
    </rPh>
    <phoneticPr fontId="3"/>
  </si>
  <si>
    <t>都道府県</t>
    <rPh sb="0" eb="4">
      <t>トドウフケン</t>
    </rPh>
    <phoneticPr fontId="3"/>
  </si>
  <si>
    <t>市郡</t>
    <rPh sb="0" eb="1">
      <t>シ</t>
    </rPh>
    <rPh sb="1" eb="2">
      <t>グン</t>
    </rPh>
    <phoneticPr fontId="3"/>
  </si>
  <si>
    <t>区町村</t>
    <rPh sb="0" eb="3">
      <t>クチョウソン</t>
    </rPh>
    <phoneticPr fontId="3"/>
  </si>
  <si>
    <t>大字・町名</t>
    <rPh sb="0" eb="2">
      <t>オオジ</t>
    </rPh>
    <rPh sb="3" eb="5">
      <t>チョウメイ</t>
    </rPh>
    <phoneticPr fontId="3"/>
  </si>
  <si>
    <t>番地など</t>
    <rPh sb="0" eb="2">
      <t>バンチ</t>
    </rPh>
    <phoneticPr fontId="3"/>
  </si>
  <si>
    <t>用途1</t>
    <rPh sb="0" eb="2">
      <t>ヨウト</t>
    </rPh>
    <phoneticPr fontId="3"/>
  </si>
  <si>
    <t>用途2</t>
    <rPh sb="0" eb="2">
      <t>ヨウト</t>
    </rPh>
    <phoneticPr fontId="3"/>
  </si>
  <si>
    <t>用途3</t>
    <rPh sb="0" eb="2">
      <t>ヨウト</t>
    </rPh>
    <phoneticPr fontId="3"/>
  </si>
  <si>
    <t>用途</t>
    <rPh sb="0" eb="2">
      <t>ヨウト</t>
    </rPh>
    <phoneticPr fontId="3"/>
  </si>
  <si>
    <t>法人名</t>
    <rPh sb="0" eb="3">
      <t>ホウジンメイ</t>
    </rPh>
    <phoneticPr fontId="3"/>
  </si>
  <si>
    <t>肩書</t>
    <rPh sb="0" eb="2">
      <t>カタガキ</t>
    </rPh>
    <phoneticPr fontId="3"/>
  </si>
  <si>
    <t>氏名</t>
    <rPh sb="0" eb="2">
      <t>シメイ</t>
    </rPh>
    <phoneticPr fontId="3"/>
  </si>
  <si>
    <t>郵便番号</t>
    <rPh sb="0" eb="4">
      <t>ユウビンバンゴウ</t>
    </rPh>
    <phoneticPr fontId="3"/>
  </si>
  <si>
    <t>住所</t>
    <rPh sb="0" eb="2">
      <t>ジュウショ</t>
    </rPh>
    <phoneticPr fontId="3"/>
  </si>
  <si>
    <t>電話番号</t>
    <rPh sb="0" eb="2">
      <t>デンワ</t>
    </rPh>
    <rPh sb="2" eb="4">
      <t>バンゴウ</t>
    </rPh>
    <phoneticPr fontId="3"/>
  </si>
  <si>
    <t>FAX番号</t>
    <rPh sb="3" eb="5">
      <t>バンゴウ</t>
    </rPh>
    <phoneticPr fontId="3"/>
  </si>
  <si>
    <t>メールアドレス</t>
    <phoneticPr fontId="3"/>
  </si>
  <si>
    <t>２</t>
    <phoneticPr fontId="3"/>
  </si>
  <si>
    <t>３</t>
    <phoneticPr fontId="3"/>
  </si>
  <si>
    <t>所有者</t>
    <rPh sb="0" eb="3">
      <t>ショユウシャ</t>
    </rPh>
    <phoneticPr fontId="3"/>
  </si>
  <si>
    <t>４</t>
    <phoneticPr fontId="3"/>
  </si>
  <si>
    <t>管理者</t>
    <rPh sb="0" eb="3">
      <t>カンリシャ</t>
    </rPh>
    <phoneticPr fontId="3"/>
  </si>
  <si>
    <t>所有者と同じ</t>
    <rPh sb="0" eb="3">
      <t>ショユウシャ</t>
    </rPh>
    <rPh sb="4" eb="5">
      <t>オナ</t>
    </rPh>
    <phoneticPr fontId="3"/>
  </si>
  <si>
    <t>５</t>
    <phoneticPr fontId="3"/>
  </si>
  <si>
    <t>建築物の概要</t>
    <rPh sb="0" eb="3">
      <t>ケンチクブツ</t>
    </rPh>
    <rPh sb="4" eb="6">
      <t>ガイヨウ</t>
    </rPh>
    <phoneticPr fontId="3"/>
  </si>
  <si>
    <t>階数</t>
    <rPh sb="0" eb="2">
      <t>カイスウ</t>
    </rPh>
    <phoneticPr fontId="3"/>
  </si>
  <si>
    <t>地上</t>
    <rPh sb="0" eb="2">
      <t>チジョウ</t>
    </rPh>
    <phoneticPr fontId="3"/>
  </si>
  <si>
    <t>地下</t>
    <rPh sb="0" eb="2">
      <t>チカ</t>
    </rPh>
    <phoneticPr fontId="3"/>
  </si>
  <si>
    <t>階</t>
    <rPh sb="0" eb="1">
      <t>カイ</t>
    </rPh>
    <phoneticPr fontId="3"/>
  </si>
  <si>
    <t>建築面積</t>
    <rPh sb="0" eb="2">
      <t>ケンチク</t>
    </rPh>
    <rPh sb="2" eb="4">
      <t>メンセキ</t>
    </rPh>
    <phoneticPr fontId="3"/>
  </si>
  <si>
    <t>延べ面積</t>
    <rPh sb="0" eb="1">
      <t>ノ</t>
    </rPh>
    <rPh sb="2" eb="4">
      <t>メンセキ</t>
    </rPh>
    <phoneticPr fontId="3"/>
  </si>
  <si>
    <t>㎡</t>
    <phoneticPr fontId="3"/>
  </si>
  <si>
    <t>検査対象設備 換気設備</t>
    <rPh sb="0" eb="2">
      <t>ケンサ</t>
    </rPh>
    <rPh sb="2" eb="4">
      <t>タイショウ</t>
    </rPh>
    <rPh sb="4" eb="6">
      <t>セツビ</t>
    </rPh>
    <rPh sb="7" eb="9">
      <t>カンキ</t>
    </rPh>
    <rPh sb="9" eb="11">
      <t>セツビ</t>
    </rPh>
    <phoneticPr fontId="3"/>
  </si>
  <si>
    <t>検査対象設備 排煙設備</t>
    <rPh sb="0" eb="2">
      <t>ケンサ</t>
    </rPh>
    <rPh sb="2" eb="4">
      <t>タイショウ</t>
    </rPh>
    <rPh sb="4" eb="6">
      <t>セツビ</t>
    </rPh>
    <rPh sb="7" eb="9">
      <t>ハイエン</t>
    </rPh>
    <rPh sb="9" eb="11">
      <t>セツビ</t>
    </rPh>
    <phoneticPr fontId="3"/>
  </si>
  <si>
    <t>検査対象設備 非常用の照明装置</t>
    <rPh sb="0" eb="2">
      <t>ケンサ</t>
    </rPh>
    <rPh sb="2" eb="4">
      <t>タイショウ</t>
    </rPh>
    <rPh sb="4" eb="6">
      <t>セツビ</t>
    </rPh>
    <rPh sb="7" eb="10">
      <t>ヒジョウヨウ</t>
    </rPh>
    <rPh sb="11" eb="13">
      <t>ショウメイ</t>
    </rPh>
    <rPh sb="13" eb="15">
      <t>ソウチ</t>
    </rPh>
    <phoneticPr fontId="3"/>
  </si>
  <si>
    <t>検査対象設備 給水設備及び排水設備</t>
    <rPh sb="0" eb="2">
      <t>ケンサ</t>
    </rPh>
    <rPh sb="2" eb="4">
      <t>タイショウ</t>
    </rPh>
    <rPh sb="4" eb="6">
      <t>セツビ</t>
    </rPh>
    <rPh sb="7" eb="9">
      <t>キュウスイ</t>
    </rPh>
    <rPh sb="9" eb="11">
      <t>セツビ</t>
    </rPh>
    <rPh sb="11" eb="12">
      <t>オヨ</t>
    </rPh>
    <rPh sb="13" eb="15">
      <t>ハイスイ</t>
    </rPh>
    <rPh sb="15" eb="17">
      <t>セツビ</t>
    </rPh>
    <phoneticPr fontId="3"/>
  </si>
  <si>
    <t>６</t>
    <phoneticPr fontId="3"/>
  </si>
  <si>
    <t>確認済証交付年月日等</t>
    <rPh sb="0" eb="3">
      <t>カクニンスミ</t>
    </rPh>
    <rPh sb="3" eb="4">
      <t>ショウ</t>
    </rPh>
    <rPh sb="4" eb="6">
      <t>コウフ</t>
    </rPh>
    <rPh sb="6" eb="9">
      <t>ネンガッピ</t>
    </rPh>
    <rPh sb="9" eb="10">
      <t>ナド</t>
    </rPh>
    <phoneticPr fontId="3"/>
  </si>
  <si>
    <t>確認済証交付者</t>
    <rPh sb="0" eb="3">
      <t>カクニンスミ</t>
    </rPh>
    <rPh sb="3" eb="4">
      <t>ショウ</t>
    </rPh>
    <rPh sb="4" eb="6">
      <t>コウフ</t>
    </rPh>
    <rPh sb="6" eb="7">
      <t>シャ</t>
    </rPh>
    <phoneticPr fontId="3"/>
  </si>
  <si>
    <t>元号</t>
    <rPh sb="0" eb="2">
      <t>ゲンゴウ</t>
    </rPh>
    <phoneticPr fontId="3"/>
  </si>
  <si>
    <t>年月日</t>
    <rPh sb="0" eb="3">
      <t>ネンガッピ</t>
    </rPh>
    <phoneticPr fontId="3"/>
  </si>
  <si>
    <t>指定確認検査機関</t>
    <rPh sb="0" eb="2">
      <t>シテイ</t>
    </rPh>
    <rPh sb="2" eb="4">
      <t>カクニン</t>
    </rPh>
    <rPh sb="4" eb="6">
      <t>ケンサ</t>
    </rPh>
    <rPh sb="6" eb="8">
      <t>キカン</t>
    </rPh>
    <phoneticPr fontId="3"/>
  </si>
  <si>
    <t>（）</t>
    <phoneticPr fontId="3"/>
  </si>
  <si>
    <t>号</t>
    <rPh sb="0" eb="1">
      <t>ゴウ</t>
    </rPh>
    <phoneticPr fontId="3"/>
  </si>
  <si>
    <t>７</t>
    <phoneticPr fontId="3"/>
  </si>
  <si>
    <t>検査日等</t>
    <rPh sb="0" eb="2">
      <t>ケンサ</t>
    </rPh>
    <rPh sb="2" eb="3">
      <t>ヒ</t>
    </rPh>
    <rPh sb="3" eb="4">
      <t>ナド</t>
    </rPh>
    <phoneticPr fontId="3"/>
  </si>
  <si>
    <t>今回の検査</t>
    <rPh sb="0" eb="2">
      <t>コンカイ</t>
    </rPh>
    <rPh sb="3" eb="5">
      <t>ケンサ</t>
    </rPh>
    <phoneticPr fontId="3"/>
  </si>
  <si>
    <t>実施日</t>
    <rPh sb="0" eb="2">
      <t>ジッシ</t>
    </rPh>
    <rPh sb="2" eb="3">
      <t>ヒ</t>
    </rPh>
    <phoneticPr fontId="3"/>
  </si>
  <si>
    <t>日実施</t>
    <rPh sb="0" eb="1">
      <t>ヒ</t>
    </rPh>
    <rPh sb="1" eb="3">
      <t>ジッシ</t>
    </rPh>
    <phoneticPr fontId="3"/>
  </si>
  <si>
    <t>前回の検査</t>
    <rPh sb="0" eb="2">
      <t>ゼンカイ</t>
    </rPh>
    <rPh sb="3" eb="5">
      <t>ケンサ</t>
    </rPh>
    <phoneticPr fontId="3"/>
  </si>
  <si>
    <t>有無</t>
    <rPh sb="0" eb="2">
      <t>ウム</t>
    </rPh>
    <phoneticPr fontId="3"/>
  </si>
  <si>
    <t>実施</t>
    <rPh sb="0" eb="2">
      <t>ジッシ</t>
    </rPh>
    <phoneticPr fontId="3"/>
  </si>
  <si>
    <t>平成</t>
    <rPh sb="0" eb="2">
      <t>ヘイセイ</t>
    </rPh>
    <phoneticPr fontId="3"/>
  </si>
  <si>
    <t>前回の書類に関する写し</t>
    <rPh sb="0" eb="2">
      <t>ゼンカイ</t>
    </rPh>
    <rPh sb="3" eb="5">
      <t>ショルイ</t>
    </rPh>
    <rPh sb="6" eb="7">
      <t>カン</t>
    </rPh>
    <rPh sb="9" eb="10">
      <t>ウツ</t>
    </rPh>
    <phoneticPr fontId="3"/>
  </si>
  <si>
    <t>日報告</t>
    <rPh sb="0" eb="1">
      <t>ヒ</t>
    </rPh>
    <rPh sb="1" eb="3">
      <t>ホウコク</t>
    </rPh>
    <phoneticPr fontId="3"/>
  </si>
  <si>
    <t>８</t>
    <phoneticPr fontId="3"/>
  </si>
  <si>
    <t>換気設備の検査者（代表となる検査者）</t>
    <rPh sb="0" eb="2">
      <t>カンキ</t>
    </rPh>
    <rPh sb="2" eb="4">
      <t>セツビ</t>
    </rPh>
    <rPh sb="5" eb="8">
      <t>ケンサシャ</t>
    </rPh>
    <rPh sb="9" eb="11">
      <t>ダイヒョウ</t>
    </rPh>
    <rPh sb="14" eb="17">
      <t>ケンサシャ</t>
    </rPh>
    <phoneticPr fontId="3"/>
  </si>
  <si>
    <t>資格</t>
    <rPh sb="0" eb="2">
      <t>シカク</t>
    </rPh>
    <phoneticPr fontId="3"/>
  </si>
  <si>
    <t>資格名称</t>
    <rPh sb="0" eb="2">
      <t>シカク</t>
    </rPh>
    <rPh sb="2" eb="4">
      <t>メイショウ</t>
    </rPh>
    <phoneticPr fontId="3"/>
  </si>
  <si>
    <t>建築士</t>
    <rPh sb="0" eb="3">
      <t>ケンチクシ</t>
    </rPh>
    <phoneticPr fontId="3"/>
  </si>
  <si>
    <t>登録</t>
    <rPh sb="0" eb="2">
      <t>トウロク</t>
    </rPh>
    <phoneticPr fontId="3"/>
  </si>
  <si>
    <t>建築設備検査員</t>
    <rPh sb="0" eb="2">
      <t>ケンチク</t>
    </rPh>
    <rPh sb="2" eb="4">
      <t>セツビ</t>
    </rPh>
    <rPh sb="4" eb="7">
      <t>ケンサイン</t>
    </rPh>
    <phoneticPr fontId="3"/>
  </si>
  <si>
    <t>勤務先</t>
    <rPh sb="0" eb="2">
      <t>キンム</t>
    </rPh>
    <rPh sb="2" eb="3">
      <t>サキ</t>
    </rPh>
    <phoneticPr fontId="3"/>
  </si>
  <si>
    <t>名称</t>
    <rPh sb="0" eb="2">
      <t>メイショウ</t>
    </rPh>
    <phoneticPr fontId="3"/>
  </si>
  <si>
    <t>事務所登録</t>
    <rPh sb="0" eb="3">
      <t>ジムショ</t>
    </rPh>
    <rPh sb="3" eb="5">
      <t>トウロク</t>
    </rPh>
    <phoneticPr fontId="3"/>
  </si>
  <si>
    <t>知事登録</t>
    <rPh sb="0" eb="2">
      <t>チジ</t>
    </rPh>
    <rPh sb="2" eb="4">
      <t>トウロク</t>
    </rPh>
    <phoneticPr fontId="3"/>
  </si>
  <si>
    <t>所在地</t>
    <rPh sb="0" eb="3">
      <t>ショザイチ</t>
    </rPh>
    <phoneticPr fontId="3"/>
  </si>
  <si>
    <t>９</t>
    <phoneticPr fontId="3"/>
  </si>
  <si>
    <t>代表となる検査者と勤務先が同じ</t>
    <rPh sb="0" eb="2">
      <t>ダイヒョウ</t>
    </rPh>
    <rPh sb="5" eb="8">
      <t>ケンサシャ</t>
    </rPh>
    <rPh sb="9" eb="11">
      <t>キンム</t>
    </rPh>
    <rPh sb="11" eb="12">
      <t>サキ</t>
    </rPh>
    <rPh sb="13" eb="14">
      <t>オナ</t>
    </rPh>
    <phoneticPr fontId="3"/>
  </si>
  <si>
    <t>勤務先</t>
    <rPh sb="0" eb="3">
      <t>キンムサキ</t>
    </rPh>
    <phoneticPr fontId="3"/>
  </si>
  <si>
    <t>建築士事務所</t>
    <rPh sb="0" eb="3">
      <t>ケンチクシ</t>
    </rPh>
    <rPh sb="3" eb="6">
      <t>ジムショ</t>
    </rPh>
    <phoneticPr fontId="3"/>
  </si>
  <si>
    <t>電話番号</t>
    <rPh sb="0" eb="4">
      <t>デンワバンゴウ</t>
    </rPh>
    <phoneticPr fontId="3"/>
  </si>
  <si>
    <t>換気設備の概要</t>
    <rPh sb="0" eb="2">
      <t>カンキ</t>
    </rPh>
    <rPh sb="2" eb="4">
      <t>セツビ</t>
    </rPh>
    <rPh sb="5" eb="7">
      <t>ガイヨウ</t>
    </rPh>
    <phoneticPr fontId="3"/>
  </si>
  <si>
    <t>無窓居室</t>
    <rPh sb="0" eb="2">
      <t>ムマド</t>
    </rPh>
    <rPh sb="2" eb="3">
      <t>イ</t>
    </rPh>
    <rPh sb="3" eb="4">
      <t>シツ</t>
    </rPh>
    <phoneticPr fontId="3"/>
  </si>
  <si>
    <t>系統</t>
    <rPh sb="0" eb="2">
      <t>ケイトウ</t>
    </rPh>
    <phoneticPr fontId="3"/>
  </si>
  <si>
    <t>室</t>
    <rPh sb="0" eb="1">
      <t>シツ</t>
    </rPh>
    <phoneticPr fontId="3"/>
  </si>
  <si>
    <t>自然換気設備</t>
    <rPh sb="0" eb="2">
      <t>シゼン</t>
    </rPh>
    <rPh sb="2" eb="4">
      <t>カンキ</t>
    </rPh>
    <rPh sb="4" eb="6">
      <t>セツビ</t>
    </rPh>
    <phoneticPr fontId="3"/>
  </si>
  <si>
    <t>機械換気設備</t>
    <rPh sb="0" eb="2">
      <t>キカイ</t>
    </rPh>
    <rPh sb="2" eb="4">
      <t>カンキ</t>
    </rPh>
    <rPh sb="4" eb="6">
      <t>セツビ</t>
    </rPh>
    <phoneticPr fontId="3"/>
  </si>
  <si>
    <t>中央管理方式の空気調和設備</t>
    <rPh sb="0" eb="2">
      <t>チュウオウ</t>
    </rPh>
    <rPh sb="2" eb="4">
      <t>カンリ</t>
    </rPh>
    <rPh sb="4" eb="6">
      <t>ホウシキ</t>
    </rPh>
    <rPh sb="7" eb="9">
      <t>クウキ</t>
    </rPh>
    <rPh sb="9" eb="11">
      <t>チョウワ</t>
    </rPh>
    <rPh sb="11" eb="13">
      <t>セツビ</t>
    </rPh>
    <phoneticPr fontId="3"/>
  </si>
  <si>
    <t>その他</t>
    <rPh sb="2" eb="3">
      <t>タ</t>
    </rPh>
    <phoneticPr fontId="3"/>
  </si>
  <si>
    <t>火気使用室</t>
    <rPh sb="0" eb="2">
      <t>カキ</t>
    </rPh>
    <rPh sb="2" eb="5">
      <t>シヨウシツ</t>
    </rPh>
    <phoneticPr fontId="3"/>
  </si>
  <si>
    <t>居室等</t>
    <rPh sb="0" eb="1">
      <t>イ</t>
    </rPh>
    <rPh sb="1" eb="2">
      <t>シツ</t>
    </rPh>
    <rPh sb="2" eb="3">
      <t>ナド</t>
    </rPh>
    <phoneticPr fontId="3"/>
  </si>
  <si>
    <t>防火ダンパーの有無</t>
    <rPh sb="0" eb="2">
      <t>ボウカ</t>
    </rPh>
    <rPh sb="7" eb="9">
      <t>ウム</t>
    </rPh>
    <phoneticPr fontId="3"/>
  </si>
  <si>
    <t>１０</t>
    <phoneticPr fontId="3"/>
  </si>
  <si>
    <t>排煙設備の検査者（代表となる検査者）</t>
    <rPh sb="0" eb="2">
      <t>ハイエン</t>
    </rPh>
    <rPh sb="2" eb="4">
      <t>セツビ</t>
    </rPh>
    <rPh sb="5" eb="8">
      <t>ケンサシャ</t>
    </rPh>
    <rPh sb="9" eb="11">
      <t>ダイヒョウ</t>
    </rPh>
    <rPh sb="14" eb="17">
      <t>ケンサシャ</t>
    </rPh>
    <phoneticPr fontId="3"/>
  </si>
  <si>
    <t>１１</t>
    <phoneticPr fontId="3"/>
  </si>
  <si>
    <t>排煙設備の概要</t>
    <rPh sb="0" eb="2">
      <t>ハイエン</t>
    </rPh>
    <rPh sb="2" eb="4">
      <t>セツビ</t>
    </rPh>
    <rPh sb="5" eb="7">
      <t>ガイヨウ</t>
    </rPh>
    <phoneticPr fontId="3"/>
  </si>
  <si>
    <t>避難安全検証法などの適用</t>
    <rPh sb="0" eb="2">
      <t>ヒナン</t>
    </rPh>
    <rPh sb="2" eb="4">
      <t>アンゼン</t>
    </rPh>
    <rPh sb="4" eb="6">
      <t>ケンショウ</t>
    </rPh>
    <rPh sb="6" eb="7">
      <t>ホウ</t>
    </rPh>
    <rPh sb="10" eb="12">
      <t>テキヨウ</t>
    </rPh>
    <phoneticPr fontId="3"/>
  </si>
  <si>
    <t>区画避難安全検証法</t>
    <rPh sb="0" eb="2">
      <t>クカク</t>
    </rPh>
    <rPh sb="2" eb="4">
      <t>ヒナン</t>
    </rPh>
    <rPh sb="4" eb="6">
      <t>アンゼン</t>
    </rPh>
    <rPh sb="6" eb="9">
      <t>ケンショウホウ</t>
    </rPh>
    <phoneticPr fontId="3"/>
  </si>
  <si>
    <t>階避難安全検証法</t>
    <rPh sb="0" eb="1">
      <t>カイ</t>
    </rPh>
    <rPh sb="1" eb="3">
      <t>ヒナン</t>
    </rPh>
    <rPh sb="3" eb="5">
      <t>アンゼン</t>
    </rPh>
    <rPh sb="5" eb="7">
      <t>ケンショウ</t>
    </rPh>
    <rPh sb="7" eb="8">
      <t>ホウ</t>
    </rPh>
    <phoneticPr fontId="3"/>
  </si>
  <si>
    <t>全館避難安全検証法</t>
    <rPh sb="0" eb="2">
      <t>ゼンカン</t>
    </rPh>
    <rPh sb="2" eb="4">
      <t>ヒナン</t>
    </rPh>
    <rPh sb="4" eb="6">
      <t>アンゼン</t>
    </rPh>
    <rPh sb="6" eb="8">
      <t>ケンショウ</t>
    </rPh>
    <rPh sb="8" eb="9">
      <t>ホウ</t>
    </rPh>
    <phoneticPr fontId="3"/>
  </si>
  <si>
    <t>特別避難階段の階段室又は乗降ロビー</t>
  </si>
  <si>
    <t>吸引式</t>
    <rPh sb="0" eb="2">
      <t>キュウイン</t>
    </rPh>
    <rPh sb="2" eb="3">
      <t>シキ</t>
    </rPh>
    <phoneticPr fontId="3"/>
  </si>
  <si>
    <t>区画</t>
    <rPh sb="0" eb="2">
      <t>クカク</t>
    </rPh>
    <phoneticPr fontId="3"/>
  </si>
  <si>
    <t>給気式</t>
    <rPh sb="0" eb="2">
      <t>キュウキ</t>
    </rPh>
    <rPh sb="2" eb="3">
      <t>シキ</t>
    </rPh>
    <phoneticPr fontId="3"/>
  </si>
  <si>
    <t>加圧式</t>
    <rPh sb="0" eb="2">
      <t>カアツ</t>
    </rPh>
    <rPh sb="2" eb="3">
      <t>シキ</t>
    </rPh>
    <phoneticPr fontId="3"/>
  </si>
  <si>
    <t>非常用エレベーターの昇降路又は乗降ロビー</t>
    <phoneticPr fontId="3"/>
  </si>
  <si>
    <t>非常用エレベーターの乗降ロビーの用に供する付室</t>
  </si>
  <si>
    <t>予備電源</t>
    <rPh sb="0" eb="2">
      <t>ヨビ</t>
    </rPh>
    <rPh sb="2" eb="4">
      <t>デンゲン</t>
    </rPh>
    <phoneticPr fontId="3"/>
  </si>
  <si>
    <t>蓄電池</t>
    <rPh sb="0" eb="3">
      <t>チクデンチ</t>
    </rPh>
    <phoneticPr fontId="3"/>
  </si>
  <si>
    <t>自家用発電装置</t>
    <rPh sb="0" eb="3">
      <t>ジカヨウ</t>
    </rPh>
    <rPh sb="3" eb="5">
      <t>ハツデン</t>
    </rPh>
    <rPh sb="5" eb="7">
      <t>ソウチ</t>
    </rPh>
    <phoneticPr fontId="3"/>
  </si>
  <si>
    <t>直結エンジン</t>
    <rPh sb="0" eb="2">
      <t>チョッケツ</t>
    </rPh>
    <phoneticPr fontId="3"/>
  </si>
  <si>
    <t>１２</t>
    <phoneticPr fontId="3"/>
  </si>
  <si>
    <t>非常用の照明装置の検査者（代表となる検査者）</t>
    <rPh sb="0" eb="3">
      <t>ヒジョウヨウ</t>
    </rPh>
    <rPh sb="4" eb="6">
      <t>ショウメイ</t>
    </rPh>
    <rPh sb="6" eb="8">
      <t>ソウチ</t>
    </rPh>
    <rPh sb="9" eb="11">
      <t>ケンサ</t>
    </rPh>
    <rPh sb="11" eb="12">
      <t>シャ</t>
    </rPh>
    <rPh sb="13" eb="15">
      <t>ダイヒョウ</t>
    </rPh>
    <rPh sb="18" eb="21">
      <t>ケンサシャ</t>
    </rPh>
    <phoneticPr fontId="3"/>
  </si>
  <si>
    <t>１３</t>
    <phoneticPr fontId="3"/>
  </si>
  <si>
    <t>非常用の照明装置の概要</t>
    <rPh sb="0" eb="3">
      <t>ヒジョウヨウ</t>
    </rPh>
    <rPh sb="4" eb="6">
      <t>ショウメイ</t>
    </rPh>
    <rPh sb="6" eb="8">
      <t>ソウチ</t>
    </rPh>
    <rPh sb="9" eb="11">
      <t>ガイヨウ</t>
    </rPh>
    <phoneticPr fontId="3"/>
  </si>
  <si>
    <t>白熱灯</t>
    <rPh sb="0" eb="2">
      <t>ハクネツ</t>
    </rPh>
    <rPh sb="2" eb="3">
      <t>トウ</t>
    </rPh>
    <phoneticPr fontId="3"/>
  </si>
  <si>
    <t>蛍光灯</t>
    <rPh sb="0" eb="3">
      <t>ケイコウトウ</t>
    </rPh>
    <phoneticPr fontId="3"/>
  </si>
  <si>
    <t>灯</t>
    <rPh sb="0" eb="1">
      <t>トウ</t>
    </rPh>
    <phoneticPr fontId="3"/>
  </si>
  <si>
    <t>LEDランプ</t>
    <phoneticPr fontId="3"/>
  </si>
  <si>
    <t>予備電源</t>
    <rPh sb="0" eb="4">
      <t>ヨビデンゲン</t>
    </rPh>
    <phoneticPr fontId="3"/>
  </si>
  <si>
    <t>蓄電池（内蔵型）</t>
    <rPh sb="0" eb="3">
      <t>チクデンチ</t>
    </rPh>
    <rPh sb="4" eb="7">
      <t>ナイゾウガタ</t>
    </rPh>
    <phoneticPr fontId="3"/>
  </si>
  <si>
    <t>居室</t>
    <rPh sb="0" eb="1">
      <t>イ</t>
    </rPh>
    <rPh sb="1" eb="2">
      <t>シツ</t>
    </rPh>
    <phoneticPr fontId="3"/>
  </si>
  <si>
    <t>廊下</t>
    <rPh sb="0" eb="2">
      <t>ロウカ</t>
    </rPh>
    <phoneticPr fontId="3"/>
  </si>
  <si>
    <t>階段</t>
    <rPh sb="0" eb="2">
      <t>カイダン</t>
    </rPh>
    <phoneticPr fontId="3"/>
  </si>
  <si>
    <t>蓄電池（別置型）</t>
    <rPh sb="0" eb="3">
      <t>チクデンチ</t>
    </rPh>
    <rPh sb="4" eb="5">
      <t>ベツ</t>
    </rPh>
    <rPh sb="5" eb="6">
      <t>チ</t>
    </rPh>
    <rPh sb="6" eb="7">
      <t>カタ</t>
    </rPh>
    <phoneticPr fontId="3"/>
  </si>
  <si>
    <t>その他</t>
    <rPh sb="2" eb="3">
      <t>タ</t>
    </rPh>
    <phoneticPr fontId="3"/>
  </si>
  <si>
    <t>（）</t>
    <phoneticPr fontId="3"/>
  </si>
  <si>
    <t>-</t>
  </si>
  <si>
    <t>-</t>
    <phoneticPr fontId="3"/>
  </si>
  <si>
    <t>１４</t>
    <phoneticPr fontId="3"/>
  </si>
  <si>
    <t>給水設備及び排水設備の検査者（代表となる検査者）</t>
    <rPh sb="0" eb="2">
      <t>キュウスイ</t>
    </rPh>
    <rPh sb="2" eb="4">
      <t>セツビ</t>
    </rPh>
    <rPh sb="4" eb="5">
      <t>オヨ</t>
    </rPh>
    <rPh sb="6" eb="8">
      <t>ハイスイ</t>
    </rPh>
    <rPh sb="8" eb="10">
      <t>セツビ</t>
    </rPh>
    <rPh sb="11" eb="14">
      <t>ケンサシャ</t>
    </rPh>
    <rPh sb="15" eb="17">
      <t>ダイヒョウ</t>
    </rPh>
    <rPh sb="20" eb="23">
      <t>ケンサシャ</t>
    </rPh>
    <phoneticPr fontId="3"/>
  </si>
  <si>
    <t>１５</t>
  </si>
  <si>
    <t>１５</t>
    <phoneticPr fontId="3"/>
  </si>
  <si>
    <t>給水設備及び排水設備の概要</t>
    <rPh sb="0" eb="2">
      <t>キュウスイ</t>
    </rPh>
    <rPh sb="2" eb="4">
      <t>セツビ</t>
    </rPh>
    <rPh sb="4" eb="5">
      <t>オヨ</t>
    </rPh>
    <rPh sb="6" eb="10">
      <t>ハイスイセツビ</t>
    </rPh>
    <rPh sb="11" eb="13">
      <t>ガイヨウ</t>
    </rPh>
    <phoneticPr fontId="3"/>
  </si>
  <si>
    <t>飲料水の配管設備</t>
    <rPh sb="0" eb="3">
      <t>インリョウスイ</t>
    </rPh>
    <rPh sb="4" eb="6">
      <t>ハイカン</t>
    </rPh>
    <rPh sb="6" eb="8">
      <t>セツビ</t>
    </rPh>
    <phoneticPr fontId="3"/>
  </si>
  <si>
    <t>給水タンク</t>
    <rPh sb="0" eb="2">
      <t>キュウスイ</t>
    </rPh>
    <phoneticPr fontId="3"/>
  </si>
  <si>
    <t>貯水タンク</t>
    <rPh sb="0" eb="2">
      <t>チョスイ</t>
    </rPh>
    <phoneticPr fontId="3"/>
  </si>
  <si>
    <t>基</t>
    <rPh sb="0" eb="1">
      <t>モトイ</t>
    </rPh>
    <phoneticPr fontId="3"/>
  </si>
  <si>
    <t>㎡</t>
    <phoneticPr fontId="3"/>
  </si>
  <si>
    <t>有無</t>
    <rPh sb="0" eb="2">
      <t>ウム</t>
    </rPh>
    <phoneticPr fontId="3"/>
  </si>
  <si>
    <t>排水設備</t>
    <rPh sb="0" eb="4">
      <t>ハイスイセツビ</t>
    </rPh>
    <phoneticPr fontId="3"/>
  </si>
  <si>
    <t>排水槽</t>
  </si>
  <si>
    <t>排水槽</t>
    <phoneticPr fontId="3"/>
  </si>
  <si>
    <t>汚水槽</t>
    <rPh sb="0" eb="3">
      <t>オスイソウ</t>
    </rPh>
    <phoneticPr fontId="3"/>
  </si>
  <si>
    <t>雑排水槽</t>
    <rPh sb="0" eb="3">
      <t>ザッパイスイ</t>
    </rPh>
    <rPh sb="3" eb="4">
      <t>ソウ</t>
    </rPh>
    <phoneticPr fontId="3"/>
  </si>
  <si>
    <t>合併槽</t>
    <rPh sb="0" eb="3">
      <t>ガッペイソウ</t>
    </rPh>
    <phoneticPr fontId="3"/>
  </si>
  <si>
    <t>雨水槽・湧水槽</t>
    <rPh sb="0" eb="3">
      <t>ウスイソウ</t>
    </rPh>
    <rPh sb="4" eb="6">
      <t>ユウスイ</t>
    </rPh>
    <rPh sb="6" eb="7">
      <t>ソウ</t>
    </rPh>
    <phoneticPr fontId="3"/>
  </si>
  <si>
    <t>排水再利用配管設備</t>
  </si>
  <si>
    <t>圧力タンクの有無</t>
  </si>
  <si>
    <t>給湯方式</t>
  </si>
  <si>
    <t>湯沸器</t>
    <phoneticPr fontId="3"/>
  </si>
  <si>
    <t>種類</t>
    <rPh sb="0" eb="2">
      <t>シュルイ</t>
    </rPh>
    <phoneticPr fontId="3"/>
  </si>
  <si>
    <t>１７</t>
  </si>
  <si>
    <t>１７</t>
    <phoneticPr fontId="3"/>
  </si>
  <si>
    <t>１６</t>
    <phoneticPr fontId="3"/>
  </si>
  <si>
    <t>備考</t>
    <rPh sb="0" eb="2">
      <t>ビコウ</t>
    </rPh>
    <phoneticPr fontId="3"/>
  </si>
  <si>
    <t>備考（第二面）</t>
    <rPh sb="0" eb="2">
      <t>ビコウ</t>
    </rPh>
    <rPh sb="3" eb="4">
      <t>ダイ</t>
    </rPh>
    <rPh sb="4" eb="6">
      <t>2メン</t>
    </rPh>
    <phoneticPr fontId="3"/>
  </si>
  <si>
    <t>階</t>
    <rPh sb="0" eb="1">
      <t>カイ</t>
    </rPh>
    <phoneticPr fontId="3"/>
  </si>
  <si>
    <t>換気設備に係る不具合等の状況</t>
    <rPh sb="0" eb="2">
      <t>カンキ</t>
    </rPh>
    <rPh sb="2" eb="4">
      <t>セツビ</t>
    </rPh>
    <rPh sb="5" eb="6">
      <t>カカワ</t>
    </rPh>
    <rPh sb="7" eb="10">
      <t>フグアイ</t>
    </rPh>
    <rPh sb="10" eb="11">
      <t>ナド</t>
    </rPh>
    <rPh sb="12" eb="14">
      <t>ジョウキョウ</t>
    </rPh>
    <phoneticPr fontId="3"/>
  </si>
  <si>
    <t>不具合等</t>
    <rPh sb="0" eb="4">
      <t>フグアイナド</t>
    </rPh>
    <phoneticPr fontId="3"/>
  </si>
  <si>
    <t>不具合等の記録</t>
    <rPh sb="0" eb="3">
      <t>フグアイ</t>
    </rPh>
    <rPh sb="3" eb="4">
      <t>ナド</t>
    </rPh>
    <rPh sb="5" eb="7">
      <t>キロク</t>
    </rPh>
    <phoneticPr fontId="3"/>
  </si>
  <si>
    <t>不具合等を把握した年月</t>
    <rPh sb="0" eb="3">
      <t>フグアイ</t>
    </rPh>
    <rPh sb="3" eb="4">
      <t>ナド</t>
    </rPh>
    <rPh sb="5" eb="7">
      <t>ハアク</t>
    </rPh>
    <rPh sb="9" eb="11">
      <t>ネンゲツ</t>
    </rPh>
    <phoneticPr fontId="3"/>
  </si>
  <si>
    <t>元号</t>
    <rPh sb="0" eb="2">
      <t>ゲンゴウ</t>
    </rPh>
    <phoneticPr fontId="3"/>
  </si>
  <si>
    <t>年</t>
    <rPh sb="0" eb="1">
      <t>ネン</t>
    </rPh>
    <phoneticPr fontId="3"/>
  </si>
  <si>
    <t>月</t>
    <rPh sb="0" eb="1">
      <t>ツキ</t>
    </rPh>
    <phoneticPr fontId="3"/>
  </si>
  <si>
    <t>不具合等の概要</t>
    <rPh sb="0" eb="4">
      <t>フグアイナド</t>
    </rPh>
    <rPh sb="5" eb="7">
      <t>ガイヨウ</t>
    </rPh>
    <phoneticPr fontId="3"/>
  </si>
  <si>
    <t>考えられる要因</t>
    <rPh sb="0" eb="1">
      <t>カンガ</t>
    </rPh>
    <rPh sb="5" eb="7">
      <t>ヨウイン</t>
    </rPh>
    <phoneticPr fontId="3"/>
  </si>
  <si>
    <t>改善の状況</t>
    <rPh sb="0" eb="2">
      <t>カイゼン</t>
    </rPh>
    <rPh sb="3" eb="5">
      <t>ジョウキョウ</t>
    </rPh>
    <phoneticPr fontId="3"/>
  </si>
  <si>
    <t>改善（予定）年月</t>
    <rPh sb="0" eb="2">
      <t>カイゼン</t>
    </rPh>
    <rPh sb="3" eb="5">
      <t>ヨテイ</t>
    </rPh>
    <rPh sb="6" eb="8">
      <t>ネンゲツ</t>
    </rPh>
    <phoneticPr fontId="3"/>
  </si>
  <si>
    <t>年（令和）</t>
    <rPh sb="0" eb="1">
      <t>ネン</t>
    </rPh>
    <rPh sb="2" eb="4">
      <t>レイワ</t>
    </rPh>
    <phoneticPr fontId="3"/>
  </si>
  <si>
    <t>改善措置の概要等</t>
    <rPh sb="0" eb="2">
      <t>カイゼン</t>
    </rPh>
    <rPh sb="2" eb="4">
      <t>ソチ</t>
    </rPh>
    <rPh sb="5" eb="7">
      <t>ガイヨウ</t>
    </rPh>
    <rPh sb="7" eb="8">
      <t>ナド</t>
    </rPh>
    <phoneticPr fontId="3"/>
  </si>
  <si>
    <t>1</t>
    <phoneticPr fontId="3"/>
  </si>
  <si>
    <t>2</t>
    <phoneticPr fontId="3"/>
  </si>
  <si>
    <t>3</t>
    <phoneticPr fontId="3"/>
  </si>
  <si>
    <t>4</t>
    <phoneticPr fontId="3"/>
  </si>
  <si>
    <t>5</t>
    <phoneticPr fontId="3"/>
  </si>
  <si>
    <t>１８</t>
    <phoneticPr fontId="3"/>
  </si>
  <si>
    <t>排煙設備に係る不具合等の状況</t>
    <rPh sb="0" eb="2">
      <t>ハイエン</t>
    </rPh>
    <rPh sb="2" eb="4">
      <t>セツビ</t>
    </rPh>
    <rPh sb="5" eb="6">
      <t>カカワ</t>
    </rPh>
    <rPh sb="7" eb="10">
      <t>フグアイ</t>
    </rPh>
    <rPh sb="10" eb="11">
      <t>ナド</t>
    </rPh>
    <rPh sb="12" eb="14">
      <t>ジョウキョウ</t>
    </rPh>
    <phoneticPr fontId="3"/>
  </si>
  <si>
    <t>１９</t>
    <phoneticPr fontId="3"/>
  </si>
  <si>
    <t>非常用照明設備に係る不具合等の状況</t>
    <rPh sb="0" eb="3">
      <t>ヒジョウヨウ</t>
    </rPh>
    <rPh sb="3" eb="5">
      <t>ショウメイ</t>
    </rPh>
    <rPh sb="5" eb="7">
      <t>セツビ</t>
    </rPh>
    <rPh sb="8" eb="9">
      <t>カカワ</t>
    </rPh>
    <rPh sb="10" eb="13">
      <t>フグアイ</t>
    </rPh>
    <rPh sb="13" eb="14">
      <t>ナド</t>
    </rPh>
    <rPh sb="15" eb="17">
      <t>ジョウキョウ</t>
    </rPh>
    <phoneticPr fontId="3"/>
  </si>
  <si>
    <t>２０</t>
    <phoneticPr fontId="3"/>
  </si>
  <si>
    <t>給水及び排水設備に係る不具合等の状況</t>
    <rPh sb="0" eb="2">
      <t>キュウスイ</t>
    </rPh>
    <rPh sb="2" eb="3">
      <t>オヨ</t>
    </rPh>
    <rPh sb="4" eb="6">
      <t>ハイスイ</t>
    </rPh>
    <rPh sb="6" eb="8">
      <t>セツビ</t>
    </rPh>
    <rPh sb="9" eb="10">
      <t>カカワ</t>
    </rPh>
    <rPh sb="11" eb="15">
      <t>フグアイナド</t>
    </rPh>
    <rPh sb="16" eb="18">
      <t>ジョウキョウ</t>
    </rPh>
    <phoneticPr fontId="3"/>
  </si>
  <si>
    <t>０</t>
    <phoneticPr fontId="3"/>
  </si>
  <si>
    <t>２１</t>
    <phoneticPr fontId="3"/>
  </si>
  <si>
    <t>検査結果（換気設備）</t>
    <rPh sb="0" eb="2">
      <t>ケンサ</t>
    </rPh>
    <rPh sb="2" eb="4">
      <t>ケッカ</t>
    </rPh>
    <rPh sb="5" eb="7">
      <t>カンキ</t>
    </rPh>
    <rPh sb="7" eb="9">
      <t>セツビ</t>
    </rPh>
    <phoneticPr fontId="3"/>
  </si>
  <si>
    <t>1（1）</t>
    <phoneticPr fontId="3"/>
  </si>
  <si>
    <t>-</t>
    <phoneticPr fontId="3"/>
  </si>
  <si>
    <t>検査者番号</t>
    <rPh sb="0" eb="3">
      <t>ケンサシャ</t>
    </rPh>
    <rPh sb="3" eb="5">
      <t>バンゴウ</t>
    </rPh>
    <phoneticPr fontId="3"/>
  </si>
  <si>
    <t>指摘の具体的内容等</t>
    <rPh sb="0" eb="2">
      <t>シテキ</t>
    </rPh>
    <rPh sb="3" eb="6">
      <t>グタイテキ</t>
    </rPh>
    <rPh sb="6" eb="8">
      <t>ナイヨウ</t>
    </rPh>
    <rPh sb="8" eb="9">
      <t>ナド</t>
    </rPh>
    <phoneticPr fontId="3"/>
  </si>
  <si>
    <t>改善策の具体的内容等</t>
    <rPh sb="0" eb="3">
      <t>カイゼンサク</t>
    </rPh>
    <rPh sb="4" eb="9">
      <t>グタイテキナイヨウ</t>
    </rPh>
    <rPh sb="9" eb="10">
      <t>ナド</t>
    </rPh>
    <phoneticPr fontId="3"/>
  </si>
  <si>
    <t>改善（予定）年月</t>
    <rPh sb="0" eb="2">
      <t>カイゼン</t>
    </rPh>
    <rPh sb="3" eb="5">
      <t>ヨテイ</t>
    </rPh>
    <rPh sb="6" eb="8">
      <t>ネンゲツ</t>
    </rPh>
    <phoneticPr fontId="3"/>
  </si>
  <si>
    <t>年（令和）</t>
    <rPh sb="0" eb="1">
      <t>ネン</t>
    </rPh>
    <rPh sb="2" eb="4">
      <t>レイワ</t>
    </rPh>
    <phoneticPr fontId="3"/>
  </si>
  <si>
    <t>月</t>
    <rPh sb="0" eb="1">
      <t>ツキ</t>
    </rPh>
    <phoneticPr fontId="3"/>
  </si>
  <si>
    <t>状況</t>
    <rPh sb="0" eb="2">
      <t>ジョウキョウ</t>
    </rPh>
    <phoneticPr fontId="3"/>
  </si>
  <si>
    <t>1（2）</t>
  </si>
  <si>
    <t>1（2）</t>
    <phoneticPr fontId="3"/>
  </si>
  <si>
    <t>1（3）</t>
  </si>
  <si>
    <t>1（3）</t>
    <phoneticPr fontId="3"/>
  </si>
  <si>
    <t>1（4）</t>
  </si>
  <si>
    <t>1（4）</t>
    <phoneticPr fontId="3"/>
  </si>
  <si>
    <t>1（5）</t>
  </si>
  <si>
    <t>1（5）</t>
    <phoneticPr fontId="3"/>
  </si>
  <si>
    <t>1（6）</t>
  </si>
  <si>
    <t>1（6）</t>
    <phoneticPr fontId="3"/>
  </si>
  <si>
    <t>1（7）</t>
  </si>
  <si>
    <t>1（7）</t>
    <phoneticPr fontId="3"/>
  </si>
  <si>
    <t>1（8）</t>
  </si>
  <si>
    <t>1（9）</t>
  </si>
  <si>
    <t>1（10）</t>
  </si>
  <si>
    <t>1（11）</t>
  </si>
  <si>
    <t>1（12）</t>
  </si>
  <si>
    <t>1（13）</t>
  </si>
  <si>
    <t>1（14）</t>
  </si>
  <si>
    <t>1（15）</t>
  </si>
  <si>
    <t>1（16）</t>
  </si>
  <si>
    <t>1（17）</t>
  </si>
  <si>
    <t>1（18）</t>
  </si>
  <si>
    <t>1（19）</t>
  </si>
  <si>
    <t>1（20）</t>
  </si>
  <si>
    <t>1（21）</t>
  </si>
  <si>
    <t>法第28条第2項又は第3項に基づき換気設備が設けられた居室（換気設備を設けるべき調理室等を除く。）</t>
  </si>
  <si>
    <t>換気設備を設けるべき調理室等</t>
    <phoneticPr fontId="3"/>
  </si>
  <si>
    <t>2（1）</t>
    <phoneticPr fontId="3"/>
  </si>
  <si>
    <t>2（2）</t>
  </si>
  <si>
    <t>2（3）</t>
  </si>
  <si>
    <t>2（4）</t>
  </si>
  <si>
    <t>2（5）</t>
  </si>
  <si>
    <t>2（6）</t>
  </si>
  <si>
    <t>2（7）</t>
  </si>
  <si>
    <t>2（8）</t>
  </si>
  <si>
    <t>2（9）</t>
  </si>
  <si>
    <t>2（10）</t>
  </si>
  <si>
    <t>2（11）</t>
  </si>
  <si>
    <t>2（12）</t>
  </si>
  <si>
    <t>2（13）</t>
  </si>
  <si>
    <t>法第28条第2項又は第3項に基づき換気設備が設けられた居室等</t>
    <phoneticPr fontId="3"/>
  </si>
  <si>
    <t>2（14）</t>
  </si>
  <si>
    <t>3（1）</t>
    <phoneticPr fontId="3"/>
  </si>
  <si>
    <t>3（2）</t>
  </si>
  <si>
    <t>3（3）</t>
  </si>
  <si>
    <t>3（4）</t>
  </si>
  <si>
    <t>3（5）</t>
  </si>
  <si>
    <t>3（6）</t>
  </si>
  <si>
    <t>3（7）</t>
  </si>
  <si>
    <t>3（8）</t>
  </si>
  <si>
    <t>上記以外の検査項目等</t>
  </si>
  <si>
    <t>1行目</t>
    <rPh sb="1" eb="3">
      <t>ギョウメ</t>
    </rPh>
    <phoneticPr fontId="3"/>
  </si>
  <si>
    <t>番号</t>
    <rPh sb="0" eb="2">
      <t>バンゴウ</t>
    </rPh>
    <phoneticPr fontId="3"/>
  </si>
  <si>
    <t>検査項目</t>
    <rPh sb="0" eb="2">
      <t>ケンサ</t>
    </rPh>
    <rPh sb="2" eb="4">
      <t>コウモク</t>
    </rPh>
    <phoneticPr fontId="3"/>
  </si>
  <si>
    <t>検査事項</t>
    <rPh sb="0" eb="2">
      <t>ケンサ</t>
    </rPh>
    <rPh sb="2" eb="4">
      <t>ジコウ</t>
    </rPh>
    <phoneticPr fontId="3"/>
  </si>
  <si>
    <t>2行目</t>
    <rPh sb="1" eb="3">
      <t>ギョウメ</t>
    </rPh>
    <phoneticPr fontId="3"/>
  </si>
  <si>
    <t>3行目</t>
    <rPh sb="1" eb="3">
      <t>ギョウメ</t>
    </rPh>
    <phoneticPr fontId="3"/>
  </si>
  <si>
    <t>上記1から4に記載のない事項</t>
    <phoneticPr fontId="3"/>
  </si>
  <si>
    <t>4行目</t>
    <rPh sb="1" eb="3">
      <t>ギョウメ</t>
    </rPh>
    <phoneticPr fontId="3"/>
  </si>
  <si>
    <t>5行目</t>
    <rPh sb="1" eb="3">
      <t>ギョウメ</t>
    </rPh>
    <phoneticPr fontId="3"/>
  </si>
  <si>
    <t>6行目</t>
    <rPh sb="1" eb="3">
      <t>ギョウメ</t>
    </rPh>
    <phoneticPr fontId="3"/>
  </si>
  <si>
    <t>7行目</t>
    <rPh sb="1" eb="3">
      <t>ギョウメ</t>
    </rPh>
    <phoneticPr fontId="3"/>
  </si>
  <si>
    <t>8行目</t>
    <rPh sb="1" eb="3">
      <t>ギョウメ</t>
    </rPh>
    <phoneticPr fontId="3"/>
  </si>
  <si>
    <t>9行目</t>
    <rPh sb="1" eb="3">
      <t>ギョウメ</t>
    </rPh>
    <phoneticPr fontId="3"/>
  </si>
  <si>
    <t>10行目</t>
    <rPh sb="2" eb="4">
      <t>ギョウメ</t>
    </rPh>
    <phoneticPr fontId="3"/>
  </si>
  <si>
    <t>11行目</t>
    <rPh sb="2" eb="4">
      <t>ギョウメ</t>
    </rPh>
    <phoneticPr fontId="3"/>
  </si>
  <si>
    <t>２２</t>
    <phoneticPr fontId="3"/>
  </si>
  <si>
    <t>検査結果（排煙設備）別記第三号</t>
    <rPh sb="0" eb="2">
      <t>ケンサ</t>
    </rPh>
    <rPh sb="2" eb="4">
      <t>ケッカ</t>
    </rPh>
    <rPh sb="5" eb="7">
      <t>ハイエン</t>
    </rPh>
    <rPh sb="7" eb="9">
      <t>セツビ</t>
    </rPh>
    <rPh sb="10" eb="12">
      <t>ベッキ</t>
    </rPh>
    <rPh sb="12" eb="13">
      <t>ダイ</t>
    </rPh>
    <rPh sb="13" eb="14">
      <t>サン</t>
    </rPh>
    <rPh sb="14" eb="15">
      <t>ゴウ</t>
    </rPh>
    <phoneticPr fontId="3"/>
  </si>
  <si>
    <t>検査者番号1</t>
    <rPh sb="0" eb="3">
      <t>ケンサシャ</t>
    </rPh>
    <rPh sb="3" eb="5">
      <t>バンゴウ</t>
    </rPh>
    <phoneticPr fontId="3"/>
  </si>
  <si>
    <t>検査者番号2</t>
    <rPh sb="0" eb="3">
      <t>ケンサシャ</t>
    </rPh>
    <rPh sb="3" eb="5">
      <t>バンゴウ</t>
    </rPh>
    <phoneticPr fontId="3"/>
  </si>
  <si>
    <t>検査者番号3</t>
    <rPh sb="0" eb="3">
      <t>ケンサシャ</t>
    </rPh>
    <rPh sb="3" eb="5">
      <t>バンゴウ</t>
    </rPh>
    <phoneticPr fontId="3"/>
  </si>
  <si>
    <t>1　令第123条第3項第2号に規定する階段室又は付室、令第129条の13の3第13項に規定する昇降路又は乗降ロビー、令第126条の2第1項に規定する居室等</t>
    <phoneticPr fontId="3"/>
  </si>
  <si>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</si>
  <si>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</si>
  <si>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</si>
  <si>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</si>
  <si>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</si>
  <si>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</si>
  <si>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</si>
  <si>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</si>
  <si>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</si>
  <si>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</si>
  <si>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</si>
  <si>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</si>
  <si>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</si>
  <si>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</si>
  <si>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</si>
  <si>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</si>
  <si>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</si>
  <si>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</si>
  <si>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</si>
  <si>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</si>
  <si>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</si>
  <si>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</si>
  <si>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</si>
  <si>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</si>
  <si>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</si>
  <si>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</si>
  <si>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</si>
  <si>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</si>
  <si>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</si>
  <si>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</si>
  <si>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</si>
  <si>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</si>
  <si>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2（15）</t>
  </si>
  <si>
    <t>2（16）</t>
  </si>
  <si>
    <t>2（17）</t>
  </si>
  <si>
    <t>2（18）</t>
  </si>
  <si>
    <t>2（19）</t>
  </si>
  <si>
    <t>2（20）</t>
  </si>
  <si>
    <t>2（21）</t>
  </si>
  <si>
    <t>2（22）</t>
  </si>
  <si>
    <t>2（23）</t>
  </si>
  <si>
    <t>2（24）</t>
  </si>
  <si>
    <t>2（25）</t>
  </si>
  <si>
    <t>2（26）</t>
  </si>
  <si>
    <t>2（27）</t>
  </si>
  <si>
    <t>2（28）</t>
  </si>
  <si>
    <t>2（29）</t>
  </si>
  <si>
    <t>2（30）</t>
  </si>
  <si>
    <t>2（31）</t>
  </si>
  <si>
    <t>2（32）</t>
  </si>
  <si>
    <t>4　予備電源</t>
    <phoneticPr fontId="3"/>
  </si>
  <si>
    <t>4（1）</t>
    <phoneticPr fontId="3"/>
  </si>
  <si>
    <t>4（2）</t>
  </si>
  <si>
    <t>4（3）</t>
  </si>
  <si>
    <t>4（4）</t>
  </si>
  <si>
    <t>4（5）</t>
  </si>
  <si>
    <t>4（6）</t>
  </si>
  <si>
    <t>4（7）</t>
  </si>
  <si>
    <t>4（8）</t>
  </si>
  <si>
    <t>4（9）</t>
  </si>
  <si>
    <t>4（10）</t>
  </si>
  <si>
    <t>4（11）</t>
  </si>
  <si>
    <t>4（12）</t>
  </si>
  <si>
    <t>4（13）</t>
  </si>
  <si>
    <t>4（14）</t>
  </si>
  <si>
    <t>4（15）</t>
  </si>
  <si>
    <t>4（16）</t>
  </si>
  <si>
    <t>4（17）</t>
  </si>
  <si>
    <t>4（18）</t>
  </si>
  <si>
    <t>4（19）</t>
  </si>
  <si>
    <t>4（20）</t>
  </si>
  <si>
    <t>4（21）</t>
  </si>
  <si>
    <t>4（22）</t>
  </si>
  <si>
    <t>4（23）</t>
  </si>
  <si>
    <t>4（24）</t>
  </si>
  <si>
    <t>4（25）</t>
  </si>
  <si>
    <t>4（26）</t>
  </si>
  <si>
    <t>5　上記以外の検査項目等</t>
    <phoneticPr fontId="3"/>
  </si>
  <si>
    <t>上記1から5に記載のない事項</t>
    <phoneticPr fontId="3"/>
  </si>
  <si>
    <t>12行目</t>
    <rPh sb="2" eb="4">
      <t>ギョウメ</t>
    </rPh>
    <phoneticPr fontId="3"/>
  </si>
  <si>
    <t>13行目</t>
    <rPh sb="2" eb="4">
      <t>ギョウメ</t>
    </rPh>
    <phoneticPr fontId="3"/>
  </si>
  <si>
    <t>14行目</t>
    <rPh sb="2" eb="4">
      <t>ギョウメ</t>
    </rPh>
    <phoneticPr fontId="3"/>
  </si>
  <si>
    <t>15行目</t>
    <rPh sb="2" eb="4">
      <t>ギョウメ</t>
    </rPh>
    <phoneticPr fontId="3"/>
  </si>
  <si>
    <t>16行目</t>
    <rPh sb="2" eb="4">
      <t>ギョウメ</t>
    </rPh>
    <phoneticPr fontId="3"/>
  </si>
  <si>
    <t>17行目</t>
    <rPh sb="2" eb="4">
      <t>ギョウメ</t>
    </rPh>
    <phoneticPr fontId="3"/>
  </si>
  <si>
    <t>18行目</t>
    <rPh sb="2" eb="4">
      <t>ギョウメ</t>
    </rPh>
    <phoneticPr fontId="3"/>
  </si>
  <si>
    <t>19行目</t>
    <rPh sb="2" eb="4">
      <t>ギョウメ</t>
    </rPh>
    <phoneticPr fontId="3"/>
  </si>
  <si>
    <t>20行目</t>
    <rPh sb="2" eb="4">
      <t>ギョウメ</t>
    </rPh>
    <phoneticPr fontId="3"/>
  </si>
  <si>
    <t>２３</t>
    <phoneticPr fontId="3"/>
  </si>
  <si>
    <t>検査結果（非常用の照明装置）別記第三号</t>
    <rPh sb="0" eb="2">
      <t>ケンサ</t>
    </rPh>
    <rPh sb="2" eb="4">
      <t>ケッカ</t>
    </rPh>
    <rPh sb="5" eb="7">
      <t>ヒジョウ</t>
    </rPh>
    <rPh sb="7" eb="8">
      <t>ヨウ</t>
    </rPh>
    <rPh sb="9" eb="11">
      <t>ショウメイ</t>
    </rPh>
    <rPh sb="11" eb="13">
      <t>ソウチ</t>
    </rPh>
    <rPh sb="14" eb="16">
      <t>ベッキ</t>
    </rPh>
    <rPh sb="16" eb="17">
      <t>ダイ</t>
    </rPh>
    <rPh sb="17" eb="19">
      <t>サンゴウ</t>
    </rPh>
    <phoneticPr fontId="3"/>
  </si>
  <si>
    <t>1　照明器具</t>
  </si>
  <si>
    <t>2　電池内蔵形の蓄電池、電源別置形の蓄電池及び自家用発電装置</t>
    <phoneticPr fontId="3"/>
  </si>
  <si>
    <t>3　法第28条第2項又は第3項に基づき換気設備が設けられた居室等</t>
    <phoneticPr fontId="3"/>
  </si>
  <si>
    <t>4　電池内蔵形の蓄電池</t>
    <phoneticPr fontId="3"/>
  </si>
  <si>
    <t>5　電源別置形の蓄電池</t>
    <phoneticPr fontId="3"/>
  </si>
  <si>
    <t>5（1）</t>
    <phoneticPr fontId="3"/>
  </si>
  <si>
    <t>5（2）</t>
  </si>
  <si>
    <t>5（3）</t>
  </si>
  <si>
    <t>5（4）</t>
  </si>
  <si>
    <t>5（5）</t>
  </si>
  <si>
    <t>5（6）</t>
  </si>
  <si>
    <t>5（7）</t>
  </si>
  <si>
    <t>5（8）</t>
  </si>
  <si>
    <t>6　自家用発電装置</t>
    <phoneticPr fontId="3"/>
  </si>
  <si>
    <t>6（1）</t>
    <phoneticPr fontId="3"/>
  </si>
  <si>
    <t>6（2）</t>
  </si>
  <si>
    <t>6（3）</t>
  </si>
  <si>
    <t>6（4）</t>
  </si>
  <si>
    <t>6（5）</t>
  </si>
  <si>
    <t>6（6）</t>
  </si>
  <si>
    <t>6（7）</t>
  </si>
  <si>
    <t>6（8）</t>
  </si>
  <si>
    <t>6（9）</t>
  </si>
  <si>
    <t>6（10）</t>
  </si>
  <si>
    <t>6（11）</t>
  </si>
  <si>
    <t>6（12）</t>
  </si>
  <si>
    <t>6（13）</t>
  </si>
  <si>
    <t>6（14）</t>
  </si>
  <si>
    <t>6（15）</t>
  </si>
  <si>
    <t>6（16）</t>
  </si>
  <si>
    <t>6（17）</t>
  </si>
  <si>
    <t>7　上記以外の検査項目等</t>
    <phoneticPr fontId="3"/>
  </si>
  <si>
    <t>上記1から7に記載のない事項</t>
    <phoneticPr fontId="3"/>
  </si>
  <si>
    <t>２４</t>
    <phoneticPr fontId="3"/>
  </si>
  <si>
    <t>検査結果（給水設備及び排水設備）別記第三号</t>
    <rPh sb="0" eb="2">
      <t>ケンサ</t>
    </rPh>
    <rPh sb="2" eb="4">
      <t>ケッカ</t>
    </rPh>
    <rPh sb="5" eb="7">
      <t>キュウスイ</t>
    </rPh>
    <rPh sb="7" eb="9">
      <t>セツビ</t>
    </rPh>
    <rPh sb="9" eb="10">
      <t>オヨ</t>
    </rPh>
    <rPh sb="11" eb="15">
      <t>ハイスイセツビ</t>
    </rPh>
    <rPh sb="16" eb="18">
      <t>ベッキ</t>
    </rPh>
    <rPh sb="18" eb="21">
      <t>ダイサンゴウ</t>
    </rPh>
    <phoneticPr fontId="3"/>
  </si>
  <si>
    <t>検査者番号1</t>
    <rPh sb="0" eb="5">
      <t>ケンサシャバンゴウ</t>
    </rPh>
    <phoneticPr fontId="3"/>
  </si>
  <si>
    <t>検査者番号2</t>
    <rPh sb="0" eb="5">
      <t>ケンサシャバンゴウ</t>
    </rPh>
    <phoneticPr fontId="3"/>
  </si>
  <si>
    <t>検査者番号3</t>
    <rPh sb="0" eb="5">
      <t>ケンサシャバンゴウ</t>
    </rPh>
    <phoneticPr fontId="3"/>
  </si>
  <si>
    <t>1　飲料用の排水管設備、排水設備</t>
    <phoneticPr fontId="3"/>
  </si>
  <si>
    <t>2（1）</t>
    <phoneticPr fontId="3"/>
  </si>
  <si>
    <t>2　飲料水の配管設備</t>
    <phoneticPr fontId="3"/>
  </si>
  <si>
    <t>3　排水設備</t>
    <phoneticPr fontId="3"/>
  </si>
  <si>
    <t>3（1）</t>
    <phoneticPr fontId="3"/>
  </si>
  <si>
    <t>3（9）</t>
  </si>
  <si>
    <t>3（10）</t>
  </si>
  <si>
    <t>3（11）</t>
  </si>
  <si>
    <t>3（12）</t>
  </si>
  <si>
    <t>3（13）</t>
  </si>
  <si>
    <t>3（14）</t>
  </si>
  <si>
    <t>3（15）</t>
  </si>
  <si>
    <t>3（16）</t>
  </si>
  <si>
    <t>3（17）</t>
  </si>
  <si>
    <t>3（18）</t>
  </si>
  <si>
    <t>3（19）</t>
  </si>
  <si>
    <t>3（20）</t>
  </si>
  <si>
    <t>3（21）</t>
  </si>
  <si>
    <t>4　上記以外の検査項目等</t>
    <phoneticPr fontId="3"/>
  </si>
  <si>
    <t>1行目</t>
    <rPh sb="1" eb="3">
      <t>ギョウメ</t>
    </rPh>
    <phoneticPr fontId="3"/>
  </si>
  <si>
    <t>2行目</t>
    <rPh sb="1" eb="3">
      <t>ギョウメ</t>
    </rPh>
    <phoneticPr fontId="3"/>
  </si>
  <si>
    <t>3行目</t>
    <rPh sb="1" eb="3">
      <t>ギョウメ</t>
    </rPh>
    <phoneticPr fontId="3"/>
  </si>
  <si>
    <t>上記1から4に記載のない事項</t>
  </si>
  <si>
    <t>4行目</t>
    <rPh sb="1" eb="3">
      <t>ギョウメ</t>
    </rPh>
    <phoneticPr fontId="3"/>
  </si>
  <si>
    <t>5行目</t>
    <rPh sb="1" eb="3">
      <t>ギョウメ</t>
    </rPh>
    <phoneticPr fontId="3"/>
  </si>
  <si>
    <t>6行目</t>
    <rPh sb="1" eb="3">
      <t>ギョウメ</t>
    </rPh>
    <phoneticPr fontId="3"/>
  </si>
  <si>
    <t>7行目</t>
    <rPh sb="1" eb="3">
      <t>ギョウメ</t>
    </rPh>
    <phoneticPr fontId="3"/>
  </si>
  <si>
    <t>8行目</t>
    <rPh sb="1" eb="3">
      <t>ギョウメ</t>
    </rPh>
    <phoneticPr fontId="3"/>
  </si>
  <si>
    <t>9行目</t>
    <rPh sb="1" eb="3">
      <t>ギョウメ</t>
    </rPh>
    <phoneticPr fontId="3"/>
  </si>
  <si>
    <t>10行目</t>
    <rPh sb="2" eb="4">
      <t>ギョウメ</t>
    </rPh>
    <phoneticPr fontId="3"/>
  </si>
  <si>
    <t>11行目</t>
    <rPh sb="2" eb="4">
      <t>ギョウメ</t>
    </rPh>
    <phoneticPr fontId="3"/>
  </si>
  <si>
    <t>12行目</t>
    <rPh sb="2" eb="4">
      <t>ギョウメ</t>
    </rPh>
    <phoneticPr fontId="3"/>
  </si>
  <si>
    <t>13行目</t>
    <rPh sb="2" eb="4">
      <t>ギョウメ</t>
    </rPh>
    <phoneticPr fontId="3"/>
  </si>
  <si>
    <t>14行目</t>
    <rPh sb="2" eb="4">
      <t>ギョウメ</t>
    </rPh>
    <phoneticPr fontId="3"/>
  </si>
  <si>
    <t>15行目</t>
    <rPh sb="2" eb="4">
      <t>ギョウメ</t>
    </rPh>
    <phoneticPr fontId="3"/>
  </si>
  <si>
    <t>16行目</t>
    <rPh sb="2" eb="4">
      <t>ギョウメ</t>
    </rPh>
    <phoneticPr fontId="3"/>
  </si>
  <si>
    <t>17行目</t>
    <rPh sb="2" eb="4">
      <t>ギョウメ</t>
    </rPh>
    <phoneticPr fontId="3"/>
  </si>
  <si>
    <t>18行目</t>
    <rPh sb="2" eb="4">
      <t>ギョウメ</t>
    </rPh>
    <phoneticPr fontId="3"/>
  </si>
  <si>
    <t>19行目</t>
    <rPh sb="2" eb="4">
      <t>ギョウメ</t>
    </rPh>
    <phoneticPr fontId="3"/>
  </si>
  <si>
    <t>20行目</t>
    <rPh sb="2" eb="4">
      <t>ギョウメ</t>
    </rPh>
    <phoneticPr fontId="3"/>
  </si>
  <si>
    <t>-</t>
    <phoneticPr fontId="3"/>
  </si>
  <si>
    <t>照明器具合計</t>
    <rPh sb="0" eb="4">
      <t>ショウメイキグ</t>
    </rPh>
    <rPh sb="4" eb="6">
      <t>ゴウケイ</t>
    </rPh>
    <phoneticPr fontId="3"/>
  </si>
  <si>
    <t>予備電源合計</t>
    <rPh sb="0" eb="6">
      <t>ヨビデンゲンゴウケイ</t>
    </rPh>
    <phoneticPr fontId="3"/>
  </si>
  <si>
    <t>関係写真-1-特記事項(自由記入)_1</t>
  </si>
  <si>
    <t>関係写真-1-特記事項(自由記入)_2</t>
  </si>
  <si>
    <t>関係写真-2-特記事項(自由記入)_1</t>
  </si>
  <si>
    <t>関係写真-2-特記事項(自由記入)_2</t>
  </si>
  <si>
    <t>関係写真-3-特記事項(自由記入)_1</t>
  </si>
  <si>
    <t>関係写真-3-特記事項(自由記入)_2</t>
  </si>
  <si>
    <t>関係写真-4-特記事項(自由記入)_1</t>
  </si>
  <si>
    <t>関係写真-4-特記事項(自由記入)_2</t>
  </si>
  <si>
    <t>関係写真-5-特記事項(自由記入)_1</t>
  </si>
  <si>
    <t>関係写真-5-特記事項(自由記入)_2</t>
  </si>
  <si>
    <t>関係写真-6-特記事項(自由記入)_1</t>
  </si>
  <si>
    <t>関係写真-6-特記事項(自由記入)_2</t>
  </si>
  <si>
    <t>関係写真-7-特記事項(自由記入)_1</t>
  </si>
  <si>
    <t>関係写真-7-特記事項(自由記入)_2</t>
  </si>
  <si>
    <t>関係写真-8-特記事項(自由記入)_1</t>
  </si>
  <si>
    <t>関係写真-8-特記事項(自由記入)_2</t>
  </si>
  <si>
    <t>関係写真-9-特記事項(自由記入)_1</t>
  </si>
  <si>
    <t>関係写真-9-特記事項(自由記入)_2</t>
  </si>
  <si>
    <t>関係写真-10-特記事項(自由記入)_1</t>
  </si>
  <si>
    <t>関係写真-10-特記事項(自由記入)_2</t>
  </si>
  <si>
    <t>番号</t>
    <rPh sb="0" eb="2">
      <t>バンゴウ</t>
    </rPh>
    <phoneticPr fontId="3"/>
  </si>
  <si>
    <t>和暦</t>
    <rPh sb="0" eb="2">
      <t>ワレキ</t>
    </rPh>
    <phoneticPr fontId="3"/>
  </si>
  <si>
    <t>(その他検査者1)</t>
    <phoneticPr fontId="3"/>
  </si>
  <si>
    <t>(その他検査者2)</t>
    <phoneticPr fontId="3"/>
  </si>
  <si>
    <t>０行政所官庁</t>
  </si>
  <si>
    <t>０報告日-年</t>
  </si>
  <si>
    <t>０報告日-月</t>
  </si>
  <si>
    <t>０報告日-日</t>
  </si>
  <si>
    <t>１報告対象建築物-ID-1</t>
  </si>
  <si>
    <t>１報告対象建築物-ID-2</t>
  </si>
  <si>
    <t>１報告対象建築物-ID-3</t>
  </si>
  <si>
    <t>１報告対象建築物-建物名称-フリガナ</t>
  </si>
  <si>
    <t>１報告対象建築物-建物名称-建物名称</t>
  </si>
  <si>
    <t>１報告対象建築物-建物所在地-都道府県</t>
  </si>
  <si>
    <t>１報告対象建築物-建物所在地-市郡</t>
  </si>
  <si>
    <t>１報告対象建築物-建物所在地-区町村</t>
  </si>
  <si>
    <t>１報告対象建築物-建物所在地-大字・町名</t>
  </si>
  <si>
    <t>１報告対象建築物-建物所在地-番地など</t>
  </si>
  <si>
    <t>１報告対象建築物-用途-用途1</t>
  </si>
  <si>
    <t>１報告対象建築物-用途-用途2</t>
  </si>
  <si>
    <t>１報告対象建築物-用途-用途3</t>
  </si>
  <si>
    <t>３所有者-氏名-フリガナ</t>
  </si>
  <si>
    <t>３所有者-氏名-氏名</t>
  </si>
  <si>
    <t>３所有者-郵便番号</t>
  </si>
  <si>
    <t>３所有者-住所</t>
  </si>
  <si>
    <t>３所有者-電話番号</t>
  </si>
  <si>
    <t>４管理者-所有者と同じ</t>
  </si>
  <si>
    <t>４管理者-法人名-フリガナ</t>
  </si>
  <si>
    <t>４管理者-法人名-法人名</t>
  </si>
  <si>
    <t>４管理者-肩書-フリガナ</t>
  </si>
  <si>
    <t>４管理者-肩書-肩書</t>
  </si>
  <si>
    <t>４管理者-氏名-フリガナ</t>
  </si>
  <si>
    <t>４管理者-氏名-氏名</t>
  </si>
  <si>
    <t>４管理者-郵便番号</t>
  </si>
  <si>
    <t>４管理者-住所</t>
  </si>
  <si>
    <t>４管理者-電話番号</t>
  </si>
  <si>
    <t>５建築物の概要-階数-地上-階</t>
  </si>
  <si>
    <t>５建築物の概要-階数-地下-階</t>
  </si>
  <si>
    <t>５建築物の概要-建築面積-㎡</t>
  </si>
  <si>
    <t>５建築物の概要-延べ面積-㎡</t>
  </si>
  <si>
    <t>５建築物の概要-検査対象設備 換気設備</t>
  </si>
  <si>
    <t>５建築物の概要-検査対象設備 排煙設備</t>
  </si>
  <si>
    <t>５建築物の概要-検査対象設備 非常用の照明装置</t>
  </si>
  <si>
    <t>５建築物の概要-検査対象設備 給水設備及び排水設備</t>
  </si>
  <si>
    <t>６確認済証交付年月日等-年月日-元号</t>
  </si>
  <si>
    <t>６確認済証交付年月日等-年月日-年</t>
  </si>
  <si>
    <t>６確認済証交付年月日等-年月日-月</t>
  </si>
  <si>
    <t>６確認済証交付年月日等-年月日-日</t>
  </si>
  <si>
    <t>６確認済証交付年月日等-年月日-号</t>
  </si>
  <si>
    <t>６確認済証交付者-指定確認検査機関-（）</t>
  </si>
  <si>
    <t>７検査日等-今回の検査-実施日-年月日-令和</t>
  </si>
  <si>
    <t>７検査日等-今回の検査-実施日-年月日-年</t>
  </si>
  <si>
    <t>７検査日等-今回の検査-実施日-年月日-月</t>
  </si>
  <si>
    <t>７検査日等-今回の検査-実施日-年月日-日実施</t>
  </si>
  <si>
    <t>７検査日等-前回の検査-有無-実施-年月日-平成</t>
  </si>
  <si>
    <t>７検査日等-前回の検査-有無-実施-年月日-令和</t>
  </si>
  <si>
    <t>７検査日等-前回の検査-有無-実施-年月日-年</t>
  </si>
  <si>
    <t>７検査日等-前回の検査-有無-実施-年月日-月</t>
  </si>
  <si>
    <t>７検査日等-前回の検査-有無-実施-年月日-日報告</t>
  </si>
  <si>
    <t>７検査日等-前回の書類に関する写し-有無</t>
  </si>
  <si>
    <t>８換気設備の検査者（代表となる検査者）-資格-資格名称</t>
  </si>
  <si>
    <t>８換気設備の検査者（代表となる検査者）-資格-建築士-登録</t>
  </si>
  <si>
    <t>８換気設備の検査者（代表となる検査者）-資格-建築士-号</t>
  </si>
  <si>
    <t>８換気設備の検査者（代表となる検査者）-資格-建築設備検査員-号</t>
  </si>
  <si>
    <t>８換気設備の検査者（代表となる検査者）-氏名-フリガナ</t>
  </si>
  <si>
    <t>８換気設備の検査者（代表となる検査者）-氏名-氏名</t>
  </si>
  <si>
    <t>８換気設備の検査者（代表となる検査者）-勤務先-名称</t>
  </si>
  <si>
    <t>８換気設備の検査者（代表となる検査者）-勤務先-事務所登録-知事登録</t>
  </si>
  <si>
    <t>８換気設備の検査者（代表となる検査者）-勤務先-事務所登録-号</t>
  </si>
  <si>
    <t>８換気設備の検査者（代表となる検査者）-勤務先-郵便番号</t>
  </si>
  <si>
    <t>８換気設備の検査者（代表となる検査者）-勤務先-所在地</t>
  </si>
  <si>
    <t>８換気設備の検査者（代表となる検査者）-勤務先-電話番号</t>
  </si>
  <si>
    <t>９換気設備の概要-無窓居室-自然換気設備-系統</t>
  </si>
  <si>
    <t>９換気設備の概要-無窓居室-自然換気設備-室</t>
  </si>
  <si>
    <t>９換気設備の概要-無窓居室-機械換気設備-系統</t>
  </si>
  <si>
    <t>９換気設備の概要-無窓居室-機械換気設備-室</t>
  </si>
  <si>
    <t>９換気設備の概要-無窓居室-中央管理方式の空気調和設備-系統</t>
  </si>
  <si>
    <t>９換気設備の概要-無窓居室-中央管理方式の空気調和設備-室</t>
  </si>
  <si>
    <t>９換気設備の概要-無窓居室-その他-系統</t>
  </si>
  <si>
    <t>９換気設備の概要-無窓居室-その他-室</t>
  </si>
  <si>
    <t>９換気設備の概要-火気使用室-自然換気設備-系統</t>
  </si>
  <si>
    <t>９換気設備の概要-火気使用室-自然換気設備-室</t>
  </si>
  <si>
    <t>９換気設備の概要-火気使用室-機械換気設備-系統</t>
  </si>
  <si>
    <t>９換気設備の概要-火気使用室-機械換気設備-室</t>
  </si>
  <si>
    <t>９換気設備の概要-火気使用室-その他-系統</t>
  </si>
  <si>
    <t>９換気設備の概要-火気使用室-その他-室</t>
  </si>
  <si>
    <t>９換気設備の概要-居室等-自然換気設備-系統</t>
  </si>
  <si>
    <t>９換気設備の概要-居室等-自然換気設備-室</t>
  </si>
  <si>
    <t>９換気設備の概要-居室等-機械換気設備-系統</t>
  </si>
  <si>
    <t>９換気設備の概要-居室等-機械換気設備-室</t>
  </si>
  <si>
    <t>９換気設備の概要-居室等-その他-系統</t>
  </si>
  <si>
    <t>９換気設備の概要-居室等-その他-室</t>
  </si>
  <si>
    <t>９換気設備の概要-防火ダンパーの有無</t>
  </si>
  <si>
    <t>１０排煙設備の検査者（代表となる検査者）-資格-資格名称</t>
  </si>
  <si>
    <t>１０排煙設備の検査者（代表となる検査者）-資格-建築士-登録</t>
  </si>
  <si>
    <t>１０排煙設備の検査者（代表となる検査者）-資格-建築士-号</t>
  </si>
  <si>
    <t>１０排煙設備の検査者（代表となる検査者）-資格-建築設備検査員-号</t>
  </si>
  <si>
    <t>１０排煙設備の検査者（代表となる検査者）-氏名-フリガナ</t>
  </si>
  <si>
    <t>１０排煙設備の検査者（代表となる検査者）-氏名-氏名</t>
  </si>
  <si>
    <t>１０排煙設備の検査者（代表となる検査者）-勤務先-名称</t>
  </si>
  <si>
    <t>１０排煙設備の検査者（代表となる検査者）-勤務先-事務所登録-知事登録</t>
  </si>
  <si>
    <t>１０排煙設備の検査者（代表となる検査者）-勤務先-事務所登録-号</t>
  </si>
  <si>
    <t>１０排煙設備の検査者（代表となる検査者）-勤務先-郵便番号</t>
  </si>
  <si>
    <t>１０排煙設備の検査者（代表となる検査者）-勤務先-所在地</t>
  </si>
  <si>
    <t>１０排煙設備の検査者（代表となる検査者）-勤務先-電話番号</t>
  </si>
  <si>
    <t>１１排煙設備の概要-避難安全検証法などの適用-区画避難安全検証法</t>
  </si>
  <si>
    <t>１１排煙設備の概要-避難安全検証法などの適用-区画避難安全検証法-適用-階</t>
  </si>
  <si>
    <t>１１排煙設備の概要-避難安全検証法などの適用-階避難安全検証法</t>
  </si>
  <si>
    <t>１１排煙設備の概要-避難安全検証法などの適用-階避難安全検証法-適用-階</t>
  </si>
  <si>
    <t>１１排煙設備の概要-避難安全検証法などの適用-全館避難安全検証法</t>
  </si>
  <si>
    <t>１１排煙設備の概要-避難安全検証法などの適用-その他</t>
  </si>
  <si>
    <t>１１排煙設備の概要-避難安全検証法などの適用-その他-適用-（）</t>
  </si>
  <si>
    <t>１１排煙設備の概要-特別避難階段の階段室又は乗降ロビー-吸引式-区画</t>
  </si>
  <si>
    <t>１１排煙設備の概要-特別避難階段の階段室又は乗降ロビー-給気式-区画</t>
  </si>
  <si>
    <t>１１排煙設備の概要-特別避難階段の階段室又は乗降ロビー-加圧式-区画</t>
  </si>
  <si>
    <t>１１排煙設備の概要-非常用エレベーターの昇降路又は乗降ロビー-吸引式-区画</t>
  </si>
  <si>
    <t>１１排煙設備の概要-非常用エレベーターの昇降路又は乗降ロビー-給気式-区画</t>
  </si>
  <si>
    <t>１１排煙設備の概要-非常用エレベーターの昇降路又は乗降ロビー-加圧式-区画</t>
  </si>
  <si>
    <t>１１排煙設備の概要-非常用エレベーターの乗降ロビーの用に供する付室-吸引式-区画</t>
  </si>
  <si>
    <t>１１排煙設備の概要-非常用エレベーターの乗降ロビーの用に供する付室-給気式-区画</t>
  </si>
  <si>
    <t>１１排煙設備の概要-非常用エレベーターの乗降ロビーの用に供する付室-加圧式-区画</t>
  </si>
  <si>
    <t>１１排煙設備の概要-居室等-吸引式-区画</t>
  </si>
  <si>
    <t>１１排煙設備の概要-居室等-給気式-区画</t>
  </si>
  <si>
    <t>１１排煙設備の概要-予備電源-蓄電池</t>
  </si>
  <si>
    <t>１１排煙設備の概要-予備電源-自家用発電装置</t>
  </si>
  <si>
    <t>１１排煙設備の概要-予備電源-直結エンジン</t>
  </si>
  <si>
    <t>１１排煙設備の概要-予備電源-その他</t>
  </si>
  <si>
    <t>１１排煙設備の概要-予備電源-その他-有無-（）</t>
  </si>
  <si>
    <t>１２非常用の照明装置の検査者（代表となる検査者）-資格-資格名称</t>
  </si>
  <si>
    <t>１２非常用の照明装置の検査者（代表となる検査者）-資格-建築士-登録</t>
  </si>
  <si>
    <t>１２非常用の照明装置の検査者（代表となる検査者）-資格-建築士-号</t>
  </si>
  <si>
    <t>１２非常用の照明装置の検査者（代表となる検査者）-資格-建築設備検査員-号</t>
  </si>
  <si>
    <t>１２非常用の照明装置の検査者（代表となる検査者）-氏名-フリガナ</t>
  </si>
  <si>
    <t>１２非常用の照明装置の検査者（代表となる検査者）-氏名-氏名</t>
  </si>
  <si>
    <t>１２非常用の照明装置の検査者（代表となる検査者）-勤務先-名称</t>
  </si>
  <si>
    <t>１２非常用の照明装置の検査者（代表となる検査者）-勤務先-事務所登録-知事登録</t>
  </si>
  <si>
    <t>１２非常用の照明装置の検査者（代表となる検査者）-勤務先-事務所登録-号</t>
  </si>
  <si>
    <t>１２非常用の照明装置の検査者（代表となる検査者）-勤務先-郵便番号</t>
  </si>
  <si>
    <t>１２非常用の照明装置の検査者（代表となる検査者）-勤務先-所在地</t>
  </si>
  <si>
    <t>１２非常用の照明装置の検査者（代表となる検査者）-勤務先-電話番号</t>
  </si>
  <si>
    <t>１３非常用の照明装置の概要-予備電源-蓄電池（内蔵型）-居室-灯</t>
  </si>
  <si>
    <t>１３非常用の照明装置の概要-予備電源-蓄電池（内蔵型）-廊下-灯</t>
  </si>
  <si>
    <t>１３非常用の照明装置の概要-予備電源-蓄電池（内蔵型）-階段-灯</t>
  </si>
  <si>
    <t>１３非常用の照明装置の概要-予備電源-蓄電池（別置型）-居室-灯</t>
  </si>
  <si>
    <t>１３非常用の照明装置の概要-予備電源-蓄電池（別置型）-廊下-灯</t>
  </si>
  <si>
    <t>１３非常用の照明装置の概要-予備電源-蓄電池（別置型）-階段-灯</t>
  </si>
  <si>
    <t>１３非常用の照明装置の概要-予備電源-その他-（）</t>
  </si>
  <si>
    <t>１４給水設備及び排水設備の検査者（代表となる検査者）-資格-資格名称</t>
  </si>
  <si>
    <t>１４給水設備及び排水設備の検査者（代表となる検査者）-資格-建築士-登録</t>
  </si>
  <si>
    <t>１４給水設備及び排水設備の検査者（代表となる検査者）-資格-建築士-号</t>
  </si>
  <si>
    <t>１４給水設備及び排水設備の検査者（代表となる検査者）-資格-建築設備検査員-号</t>
  </si>
  <si>
    <t>１４給水設備及び排水設備の検査者（代表となる検査者）-氏名-フリガナ</t>
  </si>
  <si>
    <t>１４給水設備及び排水設備の検査者（代表となる検査者）-氏名-氏名</t>
  </si>
  <si>
    <t>１４給水設備及び排水設備の検査者（代表となる検査者）-勤務先-名称</t>
  </si>
  <si>
    <t>１４給水設備及び排水設備の検査者（代表となる検査者）-勤務先-事務所登録-建築士事務所</t>
  </si>
  <si>
    <t>１４給水設備及び排水設備の検査者（代表となる検査者）-勤務先-事務所登録-知事登録</t>
  </si>
  <si>
    <t>１４給水設備及び排水設備の検査者（代表となる検査者）-勤務先-事務所登録-号</t>
  </si>
  <si>
    <t>１４給水設備及び排水設備の検査者（代表となる検査者）-勤務先-電話番号</t>
  </si>
  <si>
    <t>１４給水設備及び排水設備の検査者（代表となる検査者）-勤務先-所在地</t>
  </si>
  <si>
    <t>１５給水設備及び排水設備の概要-飲料水の配管設備-給水タンク-基</t>
  </si>
  <si>
    <t>１５給水設備及び排水設備の概要-飲料水の配管設備-給水タンク-㎡</t>
  </si>
  <si>
    <t>１５給水設備及び排水設備の概要-飲料水の配管設備-貯水タンク-基</t>
  </si>
  <si>
    <t>１５給水設備及び排水設備の概要-飲料水の配管設備-貯水タンク-㎡</t>
  </si>
  <si>
    <t>１５給水設備及び排水設備の概要-飲料水の配管設備-その他-有無</t>
  </si>
  <si>
    <t>１５給水設備及び排水設備の概要-飲料水の配管設備-その他-（）</t>
  </si>
  <si>
    <t>１５給水設備及び排水設備の概要-排水設備-排水槽-汚水槽</t>
  </si>
  <si>
    <t>１５給水設備及び排水設備の概要-排水設備-排水槽-雑排水槽</t>
  </si>
  <si>
    <t>１５給水設備及び排水設備の概要-排水設備-排水槽-合併槽</t>
  </si>
  <si>
    <t>１５給水設備及び排水設備の概要-排水設備-排水槽-雨水槽・湧水槽</t>
  </si>
  <si>
    <t>１５給水設備及び排水設備の概要-排水設備-排水再利用配管設備</t>
  </si>
  <si>
    <t>１５給水設備及び排水設備の概要-排水設備-その他-有無</t>
  </si>
  <si>
    <t>１５給水設備及び排水設備の概要-排水設備-その他-（）</t>
  </si>
  <si>
    <t>１５給水設備及び排水設備の概要-圧力タンクの有無</t>
  </si>
  <si>
    <t>１５給水設備及び排水設備の概要-給湯方式</t>
  </si>
  <si>
    <t>１５給水設備及び排水設備の概要-湯沸器-種類</t>
  </si>
  <si>
    <t>１５給水設備及び排水設備の概要-湯沸器-（）</t>
  </si>
  <si>
    <t>１６備考-備考（第二面）</t>
  </si>
  <si>
    <t>１７換気設備に係る不具合等の状況-不具合等-1</t>
  </si>
  <si>
    <t>１７換気設備に係る不具合等の状況-不具合等の記録-1</t>
  </si>
  <si>
    <t>１７換気設備に係る不具合等の状況-不具合等を把握した年月-元号-1</t>
  </si>
  <si>
    <t>１７換気設備に係る不具合等の状況-不具合等を把握した年月-年-1</t>
  </si>
  <si>
    <t>１７換気設備に係る不具合等の状況-不具合等を把握した年月-月-1</t>
  </si>
  <si>
    <t>１７換気設備に係る不具合等の状況-不具合等の概要-1</t>
  </si>
  <si>
    <t>１７換気設備に係る不具合等の状況-考えられる要因-1</t>
  </si>
  <si>
    <t>１７換気設備に係る不具合等の状況-改善の状況-1</t>
  </si>
  <si>
    <t>１７換気設備に係る不具合等の状況-改善（予定）年月-年（令和）-1</t>
  </si>
  <si>
    <t>１７換気設備に係る不具合等の状況-改善（予定）年月-月-1</t>
  </si>
  <si>
    <t>１７換気設備に係る不具合等の状況-改善措置の概要等-1</t>
  </si>
  <si>
    <t>１７換気設備に係る不具合等の状況-不具合等を把握した年月-元号-2</t>
  </si>
  <si>
    <t>１７換気設備に係る不具合等の状況-不具合等を把握した年月-年-2</t>
  </si>
  <si>
    <t>１７換気設備に係る不具合等の状況-不具合等を把握した年月-月-2</t>
  </si>
  <si>
    <t>１７換気設備に係る不具合等の状況-不具合等の概要-2</t>
  </si>
  <si>
    <t>１７換気設備に係る不具合等の状況-考えられる要因-2</t>
  </si>
  <si>
    <t>１７換気設備に係る不具合等の状況-改善の状況-2</t>
  </si>
  <si>
    <t>１７換気設備に係る不具合等の状況-改善（予定）年月-年（令和）-2</t>
  </si>
  <si>
    <t>１７換気設備に係る不具合等の状況-改善（予定）年月-月-2</t>
  </si>
  <si>
    <t>１７換気設備に係る不具合等の状況-改善措置の概要等-2</t>
  </si>
  <si>
    <t>１７換気設備に係る不具合等の状況-不具合等を把握した年月-元号-3</t>
  </si>
  <si>
    <t>１７換気設備に係る不具合等の状況-不具合等を把握した年月-年-3</t>
  </si>
  <si>
    <t>１７換気設備に係る不具合等の状況-不具合等を把握した年月-月-3</t>
  </si>
  <si>
    <t>１７換気設備に係る不具合等の状況-不具合等の概要-3</t>
  </si>
  <si>
    <t>１７換気設備に係る不具合等の状況-考えられる要因-3</t>
  </si>
  <si>
    <t>１７換気設備に係る不具合等の状況-改善の状況-3</t>
  </si>
  <si>
    <t>１７換気設備に係る不具合等の状況-改善（予定）年月-年（令和）-3</t>
  </si>
  <si>
    <t>１７換気設備に係る不具合等の状況-改善（予定）年月-月-3</t>
  </si>
  <si>
    <t>１７換気設備に係る不具合等の状況-改善措置の概要等-3</t>
  </si>
  <si>
    <t>１７換気設備に係る不具合等の状況-不具合等を把握した年月-元号-4</t>
  </si>
  <si>
    <t>１７換気設備に係る不具合等の状況-不具合等を把握した年月-年-4</t>
  </si>
  <si>
    <t>１７換気設備に係る不具合等の状況-不具合等を把握した年月-月-4</t>
  </si>
  <si>
    <t>１７換気設備に係る不具合等の状況-不具合等の概要-4</t>
  </si>
  <si>
    <t>１７換気設備に係る不具合等の状況-考えられる要因-4</t>
  </si>
  <si>
    <t>１７換気設備に係る不具合等の状況-改善の状況-4</t>
  </si>
  <si>
    <t>１７換気設備に係る不具合等の状況-改善（予定）年月-年（令和）-4</t>
  </si>
  <si>
    <t>１７換気設備に係る不具合等の状況-改善（予定）年月-月-4</t>
  </si>
  <si>
    <t>１７換気設備に係る不具合等の状況-改善措置の概要等-4</t>
  </si>
  <si>
    <t>１７換気設備に係る不具合等の状況-不具合等を把握した年月-元号-5</t>
  </si>
  <si>
    <t>１７換気設備に係る不具合等の状況-不具合等を把握した年月-年-5</t>
  </si>
  <si>
    <t>１７換気設備に係る不具合等の状況-不具合等を把握した年月-月-5</t>
  </si>
  <si>
    <t>１７換気設備に係る不具合等の状況-不具合等の概要-5</t>
  </si>
  <si>
    <t>１７換気設備に係る不具合等の状況-考えられる要因-5</t>
  </si>
  <si>
    <t>１７換気設備に係る不具合等の状況-改善の状況-5</t>
  </si>
  <si>
    <t>１７換気設備に係る不具合等の状況-改善（予定）年月-年（令和）-5</t>
  </si>
  <si>
    <t>１７換気設備に係る不具合等の状況-改善（予定）年月-月-5</t>
  </si>
  <si>
    <t>１７換気設備に係る不具合等の状況-改善措置の概要等-5</t>
  </si>
  <si>
    <t>１８排煙設備に係る不具合等の状況-不具合等-1</t>
  </si>
  <si>
    <t>１８排煙設備に係る不具合等の状況-不具合等の記録-1</t>
  </si>
  <si>
    <t>１８排煙設備に係る不具合等の状況-不具合等を把握した年月-元号-1</t>
  </si>
  <si>
    <t>１８排煙設備に係る不具合等の状況-不具合等を把握した年月-年-1</t>
  </si>
  <si>
    <t>１８排煙設備に係る不具合等の状況-不具合等を把握した年月-月-1</t>
  </si>
  <si>
    <t>１８排煙設備に係る不具合等の状況-不具合等の概要-1</t>
  </si>
  <si>
    <t>１８排煙設備に係る不具合等の状況-考えられる要因-1</t>
  </si>
  <si>
    <t>１８排煙設備に係る不具合等の状況-改善の状況-1</t>
  </si>
  <si>
    <t>１８排煙設備に係る不具合等の状況-改善（予定）年月-年（令和）-1</t>
  </si>
  <si>
    <t>１８排煙設備に係る不具合等の状況-改善（予定）年月-月-1</t>
  </si>
  <si>
    <t>１８排煙設備に係る不具合等の状況-改善措置の概要等-1</t>
  </si>
  <si>
    <t>１８排煙設備に係る不具合等の状況-不具合等を把握した年月-元号-2</t>
  </si>
  <si>
    <t>１８排煙設備に係る不具合等の状況-不具合等を把握した年月-年-2</t>
  </si>
  <si>
    <t>１８排煙設備に係る不具合等の状況-不具合等を把握した年月-月-2</t>
  </si>
  <si>
    <t>１８排煙設備に係る不具合等の状況-不具合等の概要-2</t>
  </si>
  <si>
    <t>１８排煙設備に係る不具合等の状況-考えられる要因-2</t>
  </si>
  <si>
    <t>１８排煙設備に係る不具合等の状況-改善の状況-2</t>
  </si>
  <si>
    <t>１８排煙設備に係る不具合等の状況-改善（予定）年月-年（令和）-2</t>
  </si>
  <si>
    <t>１８排煙設備に係る不具合等の状況-改善（予定）年月-月-2</t>
  </si>
  <si>
    <t>１８排煙設備に係る不具合等の状況-改善措置の概要等-2</t>
  </si>
  <si>
    <t>１８排煙設備に係る不具合等の状況-不具合等を把握した年月-元号-3</t>
  </si>
  <si>
    <t>１８排煙設備に係る不具合等の状況-不具合等を把握した年月-年-3</t>
  </si>
  <si>
    <t>１８排煙設備に係る不具合等の状況-不具合等を把握した年月-月-3</t>
  </si>
  <si>
    <t>１８排煙設備に係る不具合等の状況-不具合等の概要-3</t>
  </si>
  <si>
    <t>１８排煙設備に係る不具合等の状況-考えられる要因-3</t>
  </si>
  <si>
    <t>１８排煙設備に係る不具合等の状況-改善の状況-3</t>
  </si>
  <si>
    <t>１８排煙設備に係る不具合等の状況-改善（予定）年月-年（令和）-3</t>
  </si>
  <si>
    <t>１８排煙設備に係る不具合等の状況-改善（予定）年月-月-3</t>
  </si>
  <si>
    <t>１８排煙設備に係る不具合等の状況-改善措置の概要等-3</t>
  </si>
  <si>
    <t>１８排煙設備に係る不具合等の状況-不具合等を把握した年月-元号-4</t>
  </si>
  <si>
    <t>１８排煙設備に係る不具合等の状況-不具合等を把握した年月-年-4</t>
  </si>
  <si>
    <t>１８排煙設備に係る不具合等の状況-不具合等を把握した年月-月-4</t>
  </si>
  <si>
    <t>１８排煙設備に係る不具合等の状況-不具合等の概要-4</t>
  </si>
  <si>
    <t>１８排煙設備に係る不具合等の状況-考えられる要因-4</t>
  </si>
  <si>
    <t>１８排煙設備に係る不具合等の状況-改善の状況-4</t>
  </si>
  <si>
    <t>１８排煙設備に係る不具合等の状況-改善（予定）年月-年（令和）-4</t>
  </si>
  <si>
    <t>１８排煙設備に係る不具合等の状況-改善（予定）年月-月-4</t>
  </si>
  <si>
    <t>１８排煙設備に係る不具合等の状況-改善措置の概要等-4</t>
  </si>
  <si>
    <t>１８排煙設備に係る不具合等の状況-不具合等を把握した年月-元号-5</t>
  </si>
  <si>
    <t>１８排煙設備に係る不具合等の状況-不具合等を把握した年月-年-5</t>
  </si>
  <si>
    <t>１８排煙設備に係る不具合等の状況-不具合等を把握した年月-月-5</t>
  </si>
  <si>
    <t>１８排煙設備に係る不具合等の状況-不具合等の概要-5</t>
  </si>
  <si>
    <t>１８排煙設備に係る不具合等の状況-考えられる要因-5</t>
  </si>
  <si>
    <t>１８排煙設備に係る不具合等の状況-改善の状況-5</t>
  </si>
  <si>
    <t>１８排煙設備に係る不具合等の状況-改善（予定）年月-年（令和）-5</t>
  </si>
  <si>
    <t>１８排煙設備に係る不具合等の状況-改善（予定）年月-月-5</t>
  </si>
  <si>
    <t>１８排煙設備に係る不具合等の状況-改善措置の概要等-5</t>
  </si>
  <si>
    <t>１９非常用照明設備に係る不具合等の状況-不具合等-1</t>
  </si>
  <si>
    <t>１９非常用照明設備に係る不具合等の状況-不具合等の記録-1</t>
  </si>
  <si>
    <t>１９非常用照明設備に係る不具合等の状況-不具合等を把握した年月-元号-1</t>
  </si>
  <si>
    <t>１９非常用照明設備に係る不具合等の状況-不具合等を把握した年月-年-1</t>
  </si>
  <si>
    <t>１９非常用照明設備に係る不具合等の状況-不具合等を把握した年月-月-1</t>
  </si>
  <si>
    <t>１９非常用照明設備に係る不具合等の状況-不具合等の概要-1</t>
  </si>
  <si>
    <t>１９非常用照明設備に係る不具合等の状況-考えられる要因-1</t>
  </si>
  <si>
    <t>１９非常用照明設備に係る不具合等の状況-改善の状況-1</t>
  </si>
  <si>
    <t>１９非常用照明設備に係る不具合等の状況-改善（予定）年月-年（令和）-1</t>
  </si>
  <si>
    <t>１９非常用照明設備に係る不具合等の状況-改善（予定）年月-月-1</t>
  </si>
  <si>
    <t>１９非常用照明設備に係る不具合等の状況-改善措置の概要等-1</t>
  </si>
  <si>
    <t>１９非常用照明設備に係る不具合等の状況-不具合等を把握した年月-元号-2</t>
  </si>
  <si>
    <t>１９非常用照明設備に係る不具合等の状況-不具合等を把握した年月-年-2</t>
  </si>
  <si>
    <t>１９非常用照明設備に係る不具合等の状況-不具合等を把握した年月-月-2</t>
  </si>
  <si>
    <t>１９非常用照明設備に係る不具合等の状況-不具合等の概要-2</t>
  </si>
  <si>
    <t>１９非常用照明設備に係る不具合等の状況-考えられる要因-2</t>
  </si>
  <si>
    <t>１９非常用照明設備に係る不具合等の状況-改善の状況-2</t>
  </si>
  <si>
    <t>１９非常用照明設備に係る不具合等の状況-改善（予定）年月-年（令和）-2</t>
  </si>
  <si>
    <t>１９非常用照明設備に係る不具合等の状況-改善（予定）年月-月-2</t>
  </si>
  <si>
    <t>１９非常用照明設備に係る不具合等の状況-改善措置の概要等-2</t>
  </si>
  <si>
    <t>１９非常用照明設備に係る不具合等の状況-不具合等を把握した年月-元号-3</t>
  </si>
  <si>
    <t>１９非常用照明設備に係る不具合等の状況-不具合等を把握した年月-年-3</t>
  </si>
  <si>
    <t>１９非常用照明設備に係る不具合等の状況-不具合等を把握した年月-月-3</t>
  </si>
  <si>
    <t>１９非常用照明設備に係る不具合等の状況-不具合等の概要-3</t>
  </si>
  <si>
    <t>１９非常用照明設備に係る不具合等の状況-考えられる要因-3</t>
  </si>
  <si>
    <t>１９非常用照明設備に係る不具合等の状況-改善の状況-3</t>
  </si>
  <si>
    <t>１９非常用照明設備に係る不具合等の状況-改善（予定）年月-年（令和）-3</t>
  </si>
  <si>
    <t>１９非常用照明設備に係る不具合等の状況-改善（予定）年月-月-3</t>
  </si>
  <si>
    <t>１９非常用照明設備に係る不具合等の状況-改善措置の概要等-3</t>
  </si>
  <si>
    <t>１９非常用照明設備に係る不具合等の状況-不具合等を把握した年月-元号-4</t>
  </si>
  <si>
    <t>１９非常用照明設備に係る不具合等の状況-不具合等を把握した年月-年-4</t>
  </si>
  <si>
    <t>１９非常用照明設備に係る不具合等の状況-不具合等を把握した年月-月-4</t>
  </si>
  <si>
    <t>１９非常用照明設備に係る不具合等の状況-不具合等の概要-4</t>
  </si>
  <si>
    <t>１９非常用照明設備に係る不具合等の状況-考えられる要因-4</t>
  </si>
  <si>
    <t>１９非常用照明設備に係る不具合等の状況-改善の状況-4</t>
  </si>
  <si>
    <t>１９非常用照明設備に係る不具合等の状況-改善（予定）年月-年（令和）-4</t>
  </si>
  <si>
    <t>１９非常用照明設備に係る不具合等の状況-改善（予定）年月-月-4</t>
  </si>
  <si>
    <t>１９非常用照明設備に係る不具合等の状況-改善措置の概要等-4</t>
  </si>
  <si>
    <t>１９非常用照明設備に係る不具合等の状況-不具合等を把握した年月-元号-5</t>
  </si>
  <si>
    <t>１９非常用照明設備に係る不具合等の状況-不具合等を把握した年月-年-5</t>
  </si>
  <si>
    <t>１９非常用照明設備に係る不具合等の状況-不具合等を把握した年月-月-5</t>
  </si>
  <si>
    <t>１９非常用照明設備に係る不具合等の状況-不具合等の概要-5</t>
  </si>
  <si>
    <t>１９非常用照明設備に係る不具合等の状況-考えられる要因-5</t>
  </si>
  <si>
    <t>１９非常用照明設備に係る不具合等の状況-改善の状況-5</t>
  </si>
  <si>
    <t>１９非常用照明設備に係る不具合等の状況-改善（予定）年月-年（令和）-5</t>
  </si>
  <si>
    <t>１９非常用照明設備に係る不具合等の状況-改善（予定）年月-月-5</t>
  </si>
  <si>
    <t>１９非常用照明設備に係る不具合等の状況-改善措置の概要等-5</t>
  </si>
  <si>
    <t>２０給水及び排水設備に係る不具合等の状況-不具合等-1</t>
  </si>
  <si>
    <t>２０給水及び排水設備に係る不具合等の状況-不具合等の記録-1</t>
  </si>
  <si>
    <t>２０給水及び排水設備に係る不具合等の状況-不具合等を把握した年月-元号-1</t>
  </si>
  <si>
    <t>２０給水及び排水設備に係る不具合等の状況-不具合等を把握した年月-年-1</t>
  </si>
  <si>
    <t>２０給水及び排水設備に係る不具合等の状況-不具合等を把握した年月-月-1</t>
  </si>
  <si>
    <t>２０給水及び排水設備に係る不具合等の状況-不具合等の概要-1</t>
  </si>
  <si>
    <t>２０給水及び排水設備に係る不具合等の状況-考えられる要因-1</t>
  </si>
  <si>
    <t>２０給水及び排水設備に係る不具合等の状況-改善の状況-1</t>
  </si>
  <si>
    <t>２０給水及び排水設備に係る不具合等の状況-改善（予定）年月-年（令和）-1</t>
  </si>
  <si>
    <t>２０給水及び排水設備に係る不具合等の状況-改善（予定）年月-月-1</t>
  </si>
  <si>
    <t>２０給水及び排水設備に係る不具合等の状況-改善措置の概要等-1</t>
  </si>
  <si>
    <t>２０給水及び排水設備に係る不具合等の状況-不具合等を把握した年月-元号-2</t>
  </si>
  <si>
    <t>２０給水及び排水設備に係る不具合等の状況-不具合等を把握した年月-年-2</t>
  </si>
  <si>
    <t>２０給水及び排水設備に係る不具合等の状況-不具合等を把握した年月-月-2</t>
  </si>
  <si>
    <t>２０給水及び排水設備に係る不具合等の状況-不具合等の概要-2</t>
  </si>
  <si>
    <t>２０給水及び排水設備に係る不具合等の状況-考えられる要因-2</t>
  </si>
  <si>
    <t>２０給水及び排水設備に係る不具合等の状況-改善の状況-2</t>
  </si>
  <si>
    <t>２０給水及び排水設備に係る不具合等の状況-改善（予定）年月-年（令和）-2</t>
  </si>
  <si>
    <t>２０給水及び排水設備に係る不具合等の状況-改善（予定）年月-月-2</t>
  </si>
  <si>
    <t>２０給水及び排水設備に係る不具合等の状況-改善措置の概要等-2</t>
  </si>
  <si>
    <t>２０給水及び排水設備に係る不具合等の状況-不具合等を把握した年月-元号-3</t>
  </si>
  <si>
    <t>２０給水及び排水設備に係る不具合等の状況-不具合等を把握した年月-年-3</t>
  </si>
  <si>
    <t>２０給水及び排水設備に係る不具合等の状況-不具合等を把握した年月-月-3</t>
  </si>
  <si>
    <t>２０給水及び排水設備に係る不具合等の状況-不具合等の概要-3</t>
  </si>
  <si>
    <t>２０給水及び排水設備に係る不具合等の状況-考えられる要因-3</t>
  </si>
  <si>
    <t>２０給水及び排水設備に係る不具合等の状況-改善の状況-3</t>
  </si>
  <si>
    <t>２０給水及び排水設備に係る不具合等の状況-改善（予定）年月-年（令和）-3</t>
  </si>
  <si>
    <t>２０給水及び排水設備に係る不具合等の状況-改善（予定）年月-月-3</t>
  </si>
  <si>
    <t>２０給水及び排水設備に係る不具合等の状況-改善措置の概要等-3</t>
  </si>
  <si>
    <t>２０給水及び排水設備に係る不具合等の状況-不具合等を把握した年月-元号-4</t>
  </si>
  <si>
    <t>２０給水及び排水設備に係る不具合等の状況-不具合等を把握した年月-年-4</t>
  </si>
  <si>
    <t>２０給水及び排水設備に係る不具合等の状況-不具合等を把握した年月-月-4</t>
  </si>
  <si>
    <t>２０給水及び排水設備に係る不具合等の状況-不具合等の概要-4</t>
  </si>
  <si>
    <t>２０給水及び排水設備に係る不具合等の状況-考えられる要因-4</t>
  </si>
  <si>
    <t>２０給水及び排水設備に係る不具合等の状況-改善の状況-4</t>
  </si>
  <si>
    <t>２０給水及び排水設備に係る不具合等の状況-改善（予定）年月-年（令和）-4</t>
  </si>
  <si>
    <t>２０給水及び排水設備に係る不具合等の状況-改善（予定）年月-月-4</t>
  </si>
  <si>
    <t>２０給水及び排水設備に係る不具合等の状況-改善措置の概要等-4</t>
  </si>
  <si>
    <t>２０給水及び排水設備に係る不具合等の状況-不具合等を把握した年月-元号-5</t>
  </si>
  <si>
    <t>２０給水及び排水設備に係る不具合等の状況-不具合等を把握した年月-年-5</t>
  </si>
  <si>
    <t>２０給水及び排水設備に係る不具合等の状況-不具合等を把握した年月-月-5</t>
  </si>
  <si>
    <t>２０給水及び排水設備に係る不具合等の状況-不具合等の概要-5</t>
  </si>
  <si>
    <t>２０給水及び排水設備に係る不具合等の状況-考えられる要因-5</t>
  </si>
  <si>
    <t>２０給水及び排水設備に係る不具合等の状況-改善の状況-5</t>
  </si>
  <si>
    <t>２０給水及び排水設備に係る不具合等の状況-改善（予定）年月-年（令和）-5</t>
  </si>
  <si>
    <t>２０給水及び排水設備に係る不具合等の状況-改善（予定）年月-月-5</t>
  </si>
  <si>
    <t>２０給水及び排水設備に係る不具合等の状況-改善措置の概要等-5</t>
  </si>
  <si>
    <t>２１検査結果（換気設備）-上記1から4に記載のない事項-1行目-番号</t>
  </si>
  <si>
    <t>２１検査結果（換気設備）-上記1から4に記載のない事項-1行目-検査項目</t>
  </si>
  <si>
    <t>２１検査結果（換気設備）-上記1から4に記載のない事項-1行目-検査事項</t>
  </si>
  <si>
    <t>２１検査結果（換気設備）-上記1から4に記載のない事項-1行目-検査者番号</t>
  </si>
  <si>
    <t>２１検査結果（換気設備）-上記1から4に記載のない事項-1行目-指摘の具体的内容等</t>
  </si>
  <si>
    <t>２１検査結果（換気設備）-上記1から4に記載のない事項-1行目-改善策の具体的内容等</t>
  </si>
  <si>
    <t>２１検査結果（換気設備）-上記1から4に記載のない事項-2行目-番号</t>
  </si>
  <si>
    <t>２１検査結果（換気設備）-上記1から4に記載のない事項-2行目-検査項目</t>
  </si>
  <si>
    <t>２１検査結果（換気設備）-上記1から4に記載のない事項-2行目-検査事項</t>
  </si>
  <si>
    <t>２１検査結果（換気設備）-上記1から4に記載のない事項-2行目-検査者番号</t>
  </si>
  <si>
    <t>２１検査結果（換気設備）-上記1から4に記載のない事項-2行目-指摘の具体的内容等</t>
  </si>
  <si>
    <t>２１検査結果（換気設備）-上記1から4に記載のない事項-2行目-改善策の具体的内容等</t>
  </si>
  <si>
    <t>２１検査結果（換気設備）-上記1から4に記載のない事項-3行目-番号</t>
  </si>
  <si>
    <t>２１検査結果（換気設備）-上記1から4に記載のない事項-3行目-検査項目</t>
  </si>
  <si>
    <t>２１検査結果（換気設備）-上記1から4に記載のない事項-3行目-検査事項</t>
  </si>
  <si>
    <t>２１検査結果（換気設備）-上記1から4に記載のない事項-3行目-検査者番号</t>
  </si>
  <si>
    <t>２１検査結果（換気設備）-上記1から4に記載のない事項-3行目-指摘の具体的内容等</t>
  </si>
  <si>
    <t>２１検査結果（換気設備）-上記1から4に記載のない事項-3行目-改善策の具体的内容等</t>
  </si>
  <si>
    <t>２１検査結果（換気設備）-上記1から4に記載のない事項-4行目-番号</t>
  </si>
  <si>
    <t>２１検査結果（換気設備）-上記1から4に記載のない事項-4行目-検査項目</t>
  </si>
  <si>
    <t>２１検査結果（換気設備）-上記1から4に記載のない事項-4行目-検査事項</t>
  </si>
  <si>
    <t>２１検査結果（換気設備）-上記1から4に記載のない事項-4行目-検査者番号</t>
  </si>
  <si>
    <t>２１検査結果（換気設備）-上記1から4に記載のない事項-4行目-指摘の具体的内容等</t>
  </si>
  <si>
    <t>２１検査結果（換気設備）-上記1から4に記載のない事項-4行目-改善策の具体的内容等</t>
  </si>
  <si>
    <t>２１検査結果（換気設備）-上記1から4に記載のない事項-5行目-番号</t>
  </si>
  <si>
    <t>２１検査結果（換気設備）-上記1から4に記載のない事項-5行目-検査項目</t>
  </si>
  <si>
    <t>２１検査結果（換気設備）-上記1から4に記載のない事項-5行目-検査事項</t>
  </si>
  <si>
    <t>２１検査結果（換気設備）-上記1から4に記載のない事項-5行目-検査者番号</t>
  </si>
  <si>
    <t>２１検査結果（換気設備）-上記1から4に記載のない事項-5行目-指摘の具体的内容等</t>
  </si>
  <si>
    <t>２１検査結果（換気設備）-上記1から4に記載のない事項-5行目-改善策の具体的内容等</t>
  </si>
  <si>
    <t>２１検査結果（換気設備）-上記1から4に記載のない事項-6行目-番号</t>
  </si>
  <si>
    <t>２１検査結果（換気設備）-上記1から4に記載のない事項-6行目-検査項目</t>
  </si>
  <si>
    <t>２１検査結果（換気設備）-上記1から4に記載のない事項-6行目-検査事項</t>
  </si>
  <si>
    <t>２１検査結果（換気設備）-上記1から4に記載のない事項-6行目-検査者番号</t>
  </si>
  <si>
    <t>２１検査結果（換気設備）-上記1から4に記載のない事項-6行目-指摘の具体的内容等</t>
  </si>
  <si>
    <t>２１検査結果（換気設備）-上記1から4に記載のない事項-6行目-改善策の具体的内容等</t>
  </si>
  <si>
    <t>２１検査結果（換気設備）-上記1から4に記載のない事項-7行目-番号</t>
  </si>
  <si>
    <t>２１検査結果（換気設備）-上記1から4に記載のない事項-7行目-検査項目</t>
  </si>
  <si>
    <t>２１検査結果（換気設備）-上記1から4に記載のない事項-7行目-検査事項</t>
  </si>
  <si>
    <t>２１検査結果（換気設備）-上記1から4に記載のない事項-7行目-検査者番号</t>
  </si>
  <si>
    <t>２１検査結果（換気設備）-上記1から4に記載のない事項-7行目-指摘の具体的内容等</t>
  </si>
  <si>
    <t>２１検査結果（換気設備）-上記1から4に記載のない事項-7行目-改善策の具体的内容等</t>
  </si>
  <si>
    <t>２１検査結果（換気設備）-上記1から4に記載のない事項-8行目-番号</t>
  </si>
  <si>
    <t>２１検査結果（換気設備）-上記1から4に記載のない事項-8行目-検査項目</t>
  </si>
  <si>
    <t>２１検査結果（換気設備）-上記1から4に記載のない事項-8行目-検査事項</t>
  </si>
  <si>
    <t>２１検査結果（換気設備）-上記1から4に記載のない事項-8行目-検査者番号</t>
  </si>
  <si>
    <t>２１検査結果（換気設備）-上記1から4に記載のない事項-8行目-指摘の具体的内容等</t>
  </si>
  <si>
    <t>２１検査結果（換気設備）-上記1から4に記載のない事項-8行目-改善策の具体的内容等</t>
  </si>
  <si>
    <t>２１検査結果（換気設備）-上記1から4に記載のない事項-9行目-番号</t>
  </si>
  <si>
    <t>２１検査結果（換気設備）-上記1から4に記載のない事項-9行目-検査事項</t>
  </si>
  <si>
    <t>２１検査結果（換気設備）-上記1から4に記載のない事項-9行目-検査者番号</t>
  </si>
  <si>
    <t>２１検査結果（換気設備）-上記1から4に記載のない事項-9行目-指摘の具体的内容等</t>
  </si>
  <si>
    <t>２１検査結果（換気設備）-上記1から4に記載のない事項-9行目-改善策の具体的内容等</t>
  </si>
  <si>
    <t>２１検査結果（換気設備）-上記1から4に記載のない事項-10行目-番号</t>
  </si>
  <si>
    <t>２１検査結果（換気設備）-上記1から4に記載のない事項-10行目-検査項目</t>
  </si>
  <si>
    <t>２１検査結果（換気設備）-上記1から4に記載のない事項-10行目-検査事項</t>
  </si>
  <si>
    <t>２１検査結果（換気設備）-上記1から4に記載のない事項-10行目-検査者番号</t>
  </si>
  <si>
    <t>２１検査結果（換気設備）-上記1から4に記載のない事項-10行目-指摘の具体的内容等</t>
  </si>
  <si>
    <t>２１検査結果（換気設備）-上記1から4に記載のない事項-10行目-改善策の具体的内容等</t>
  </si>
  <si>
    <t>２１検査結果（換気設備）-上記1から4に記載のない事項-11行目-番号</t>
  </si>
  <si>
    <t>２１検査結果（換気設備）-上記1から4に記載のない事項-11行目-検査項目</t>
  </si>
  <si>
    <t>２１検査結果（換気設備）-上記1から4に記載のない事項-11行目-検査事項</t>
  </si>
  <si>
    <t>２１検査結果（換気設備）-上記1から4に記載のない事項-11行目-検査者番号</t>
  </si>
  <si>
    <t>２１検査結果（換気設備）-上記1から4に記載のない事項-11行目-指摘の具体的内容等</t>
  </si>
  <si>
    <t>２１検査結果（換気設備）-上記1から4に記載のない事項-11行目-改善策の具体的内容等</t>
  </si>
  <si>
    <t>２２検査結果（排煙設備）別記第三号-上記1から5に記載のない事項-1行目-番号</t>
  </si>
  <si>
    <t>２２検査結果（排煙設備）別記第三号-上記1から5に記載のない事項-1行目-検査項目</t>
  </si>
  <si>
    <t>２２検査結果（排煙設備）別記第三号-上記1から5に記載のない事項-1行目-検査事項</t>
  </si>
  <si>
    <t>２２検査結果（排煙設備）別記第三号-上記1から5に記載のない事項-1行目-検査者番号</t>
  </si>
  <si>
    <t>２２検査結果（排煙設備）別記第三号-上記1から5に記載のない事項-1行目-指摘の具体的内容等</t>
  </si>
  <si>
    <t>２２検査結果（排煙設備）別記第三号-上記1から5に記載のない事項-1行目-改善策の具体的内容等</t>
  </si>
  <si>
    <t>２２検査結果（排煙設備）別記第三号-上記1から5に記載のない事項-1行目-改善（予定）年月-年（令和）</t>
  </si>
  <si>
    <t>２２検査結果（排煙設備）別記第三号-上記1から5に記載のない事項-1行目-改善（予定）年月-月</t>
  </si>
  <si>
    <t>２２検査結果（排煙設備）別記第三号-上記1から5に記載のない事項-1行目-改善（予定）年月-状況</t>
  </si>
  <si>
    <t>２２検査結果（排煙設備）別記第三号-上記1から5に記載のない事項-2行目-番号</t>
  </si>
  <si>
    <t>２２検査結果（排煙設備）別記第三号-上記1から5に記載のない事項-2行目-検査項目</t>
  </si>
  <si>
    <t>２２検査結果（排煙設備）別記第三号-上記1から5に記載のない事項-2行目-検査事項</t>
  </si>
  <si>
    <t>２２検査結果（排煙設備）別記第三号-上記1から5に記載のない事項-2行目-検査者番号</t>
  </si>
  <si>
    <t>２２検査結果（排煙設備）別記第三号-上記1から5に記載のない事項-2行目-指摘の具体的内容等</t>
  </si>
  <si>
    <t>２２検査結果（排煙設備）別記第三号-上記1から5に記載のない事項-2行目-改善策の具体的内容等</t>
  </si>
  <si>
    <t>２２検査結果（排煙設備）別記第三号-上記1から5に記載のない事項-2行目-改善（予定）年月-年（令和）</t>
  </si>
  <si>
    <t>２２検査結果（排煙設備）別記第三号-上記1から5に記載のない事項-2行目-改善（予定）年月-月</t>
  </si>
  <si>
    <t>２２検査結果（排煙設備）別記第三号-上記1から5に記載のない事項-2行目-改善（予定）年月-状況</t>
  </si>
  <si>
    <t>２２検査結果（排煙設備）別記第三号-上記1から5に記載のない事項-3行目-番号</t>
  </si>
  <si>
    <t>２２検査結果（排煙設備）別記第三号-上記1から5に記載のない事項-3行目-検査項目</t>
  </si>
  <si>
    <t>２２検査結果（排煙設備）別記第三号-上記1から5に記載のない事項-3行目-検査事項</t>
  </si>
  <si>
    <t>２２検査結果（排煙設備）別記第三号-上記1から5に記載のない事項-3行目-検査者番号</t>
  </si>
  <si>
    <t>２２検査結果（排煙設備）別記第三号-上記1から5に記載のない事項-3行目-指摘の具体的内容等</t>
  </si>
  <si>
    <t>２２検査結果（排煙設備）別記第三号-上記1から5に記載のない事項-3行目-改善策の具体的内容等</t>
  </si>
  <si>
    <t>２２検査結果（排煙設備）別記第三号-上記1から5に記載のない事項-3行目-改善（予定）年月-年（令和）</t>
  </si>
  <si>
    <t>２２検査結果（排煙設備）別記第三号-上記1から5に記載のない事項-3行目-改善（予定）年月-月</t>
  </si>
  <si>
    <t>２２検査結果（排煙設備）別記第三号-上記1から5に記載のない事項-3行目-改善（予定）年月-状況</t>
  </si>
  <si>
    <t>２２検査結果（排煙設備）別記第三号-上記1から5に記載のない事項-4行目-番号</t>
  </si>
  <si>
    <t>２２検査結果（排煙設備）別記第三号-上記1から5に記載のない事項-4行目-検査項目</t>
  </si>
  <si>
    <t>２２検査結果（排煙設備）別記第三号-上記1から5に記載のない事項-4行目-検査事項</t>
  </si>
  <si>
    <t>２２検査結果（排煙設備）別記第三号-上記1から5に記載のない事項-4行目-検査者番号</t>
  </si>
  <si>
    <t>２２検査結果（排煙設備）別記第三号-上記1から5に記載のない事項-4行目-指摘の具体的内容等</t>
  </si>
  <si>
    <t>２２検査結果（排煙設備）別記第三号-上記1から5に記載のない事項-4行目-改善策の具体的内容等</t>
  </si>
  <si>
    <t>２２検査結果（排煙設備）別記第三号-上記1から5に記載のない事項-4行目-改善（予定）年月-年（令和）</t>
  </si>
  <si>
    <t>２２検査結果（排煙設備）別記第三号-上記1から5に記載のない事項-4行目-改善（予定）年月-月</t>
  </si>
  <si>
    <t>２２検査結果（排煙設備）別記第三号-上記1から5に記載のない事項-4行目-改善（予定）年月-状況</t>
  </si>
  <si>
    <t>２２検査結果（排煙設備）別記第三号-上記1から5に記載のない事項-5行目-番号</t>
  </si>
  <si>
    <t>２２検査結果（排煙設備）別記第三号-上記1から5に記載のない事項-5行目-検査項目</t>
  </si>
  <si>
    <t>２２検査結果（排煙設備）別記第三号-上記1から5に記載のない事項-5行目-検査事項</t>
  </si>
  <si>
    <t>２２検査結果（排煙設備）別記第三号-上記1から5に記載のない事項-5行目-検査者番号</t>
  </si>
  <si>
    <t>２２検査結果（排煙設備）別記第三号-上記1から5に記載のない事項-5行目-指摘の具体的内容等</t>
  </si>
  <si>
    <t>２２検査結果（排煙設備）別記第三号-上記1から5に記載のない事項-5行目-改善策の具体的内容等</t>
  </si>
  <si>
    <t>２２検査結果（排煙設備）別記第三号-上記1から5に記載のない事項-5行目-改善（予定）年月-年（令和）</t>
  </si>
  <si>
    <t>２２検査結果（排煙設備）別記第三号-上記1から5に記載のない事項-5行目-改善（予定）年月-月</t>
  </si>
  <si>
    <t>２２検査結果（排煙設備）別記第三号-上記1から5に記載のない事項-5行目-改善（予定）年月-状況</t>
  </si>
  <si>
    <t>２２検査結果（排煙設備）別記第三号-上記1から5に記載のない事項-6行目-番号</t>
  </si>
  <si>
    <t>２２検査結果（排煙設備）別記第三号-上記1から5に記載のない事項-6行目-検査項目</t>
  </si>
  <si>
    <t>２２検査結果（排煙設備）別記第三号-上記1から5に記載のない事項-6行目-検査事項</t>
  </si>
  <si>
    <t>２２検査結果（排煙設備）別記第三号-上記1から5に記載のない事項-6行目-検査者番号</t>
  </si>
  <si>
    <t>２２検査結果（排煙設備）別記第三号-上記1から5に記載のない事項-6行目-指摘の具体的内容等</t>
  </si>
  <si>
    <t>２２検査結果（排煙設備）別記第三号-上記1から5に記載のない事項-6行目-改善策の具体的内容等</t>
  </si>
  <si>
    <t>２２検査結果（排煙設備）別記第三号-上記1から5に記載のない事項-6行目-改善（予定）年月-年（令和）</t>
  </si>
  <si>
    <t>２２検査結果（排煙設備）別記第三号-上記1から5に記載のない事項-6行目-改善（予定）年月-月</t>
  </si>
  <si>
    <t>２２検査結果（排煙設備）別記第三号-上記1から5に記載のない事項-6行目-改善（予定）年月-状況</t>
  </si>
  <si>
    <t>２２検査結果（排煙設備）別記第三号-上記1から5に記載のない事項-7行目-番号</t>
  </si>
  <si>
    <t>２２検査結果（排煙設備）別記第三号-上記1から5に記載のない事項-7行目-検査項目</t>
  </si>
  <si>
    <t>２２検査結果（排煙設備）別記第三号-上記1から5に記載のない事項-7行目-検査事項</t>
  </si>
  <si>
    <t>２２検査結果（排煙設備）別記第三号-上記1から5に記載のない事項-7行目-検査者番号</t>
  </si>
  <si>
    <t>２２検査結果（排煙設備）別記第三号-上記1から5に記載のない事項-7行目-指摘の具体的内容等</t>
  </si>
  <si>
    <t>２２検査結果（排煙設備）別記第三号-上記1から5に記載のない事項-7行目-改善策の具体的内容等</t>
  </si>
  <si>
    <t>２２検査結果（排煙設備）別記第三号-上記1から5に記載のない事項-7行目-改善（予定）年月-年（令和）</t>
  </si>
  <si>
    <t>２２検査結果（排煙設備）別記第三号-上記1から5に記載のない事項-7行目-改善（予定）年月-月</t>
  </si>
  <si>
    <t>２２検査結果（排煙設備）別記第三号-上記1から5に記載のない事項-7行目-改善（予定）年月-状況</t>
  </si>
  <si>
    <t>２２検査結果（排煙設備）別記第三号-上記1から5に記載のない事項-8行目-番号</t>
  </si>
  <si>
    <t>２２検査結果（排煙設備）別記第三号-上記1から5に記載のない事項-8行目-検査項目</t>
  </si>
  <si>
    <t>２２検査結果（排煙設備）別記第三号-上記1から5に記載のない事項-8行目-検査事項</t>
  </si>
  <si>
    <t>２２検査結果（排煙設備）別記第三号-上記1から5に記載のない事項-8行目-検査者番号</t>
  </si>
  <si>
    <t>２２検査結果（排煙設備）別記第三号-上記1から5に記載のない事項-8行目-指摘の具体的内容等</t>
  </si>
  <si>
    <t>２２検査結果（排煙設備）別記第三号-上記1から5に記載のない事項-8行目-改善策の具体的内容等</t>
  </si>
  <si>
    <t>２２検査結果（排煙設備）別記第三号-上記1から5に記載のない事項-8行目-改善（予定）年月-年（令和）</t>
  </si>
  <si>
    <t>２２検査結果（排煙設備）別記第三号-上記1から5に記載のない事項-8行目-改善（予定）年月-月</t>
  </si>
  <si>
    <t>２２検査結果（排煙設備）別記第三号-上記1から5に記載のない事項-8行目-改善（予定）年月-状況</t>
  </si>
  <si>
    <t>２２検査結果（排煙設備）別記第三号-上記1から5に記載のない事項-9行目-番号</t>
  </si>
  <si>
    <t>２２検査結果（排煙設備）別記第三号-上記1から5に記載のない事項-9行目-検査項目</t>
  </si>
  <si>
    <t>２２検査結果（排煙設備）別記第三号-上記1から5に記載のない事項-9行目-検査事項</t>
  </si>
  <si>
    <t>２２検査結果（排煙設備）別記第三号-上記1から5に記載のない事項-9行目-検査者番号</t>
  </si>
  <si>
    <t>２２検査結果（排煙設備）別記第三号-上記1から5に記載のない事項-9行目-指摘の具体的内容等</t>
  </si>
  <si>
    <t>２２検査結果（排煙設備）別記第三号-上記1から5に記載のない事項-9行目-改善策の具体的内容等</t>
  </si>
  <si>
    <t>２２検査結果（排煙設備）別記第三号-上記1から5に記載のない事項-9行目-改善（予定）年月-年（令和）</t>
  </si>
  <si>
    <t>２２検査結果（排煙設備）別記第三号-上記1から5に記載のない事項-9行目-改善（予定）年月-月</t>
  </si>
  <si>
    <t>２２検査結果（排煙設備）別記第三号-上記1から5に記載のない事項-9行目-改善（予定）年月-状況</t>
  </si>
  <si>
    <t>２２検査結果（排煙設備）別記第三号-上記1から5に記載のない事項-10行目-番号</t>
  </si>
  <si>
    <t>２２検査結果（排煙設備）別記第三号-上記1から5に記載のない事項-10行目-検査項目</t>
  </si>
  <si>
    <t>２２検査結果（排煙設備）別記第三号-上記1から5に記載のない事項-10行目-検査事項</t>
  </si>
  <si>
    <t>２２検査結果（排煙設備）別記第三号-上記1から5に記載のない事項-10行目-検査者番号</t>
  </si>
  <si>
    <t>２２検査結果（排煙設備）別記第三号-上記1から5に記載のない事項-10行目-指摘の具体的内容等</t>
  </si>
  <si>
    <t>２２検査結果（排煙設備）別記第三号-上記1から5に記載のない事項-10行目-改善策の具体的内容等</t>
  </si>
  <si>
    <t>２２検査結果（排煙設備）別記第三号-上記1から5に記載のない事項-10行目-改善（予定）年月-年（令和）</t>
  </si>
  <si>
    <t>２２検査結果（排煙設備）別記第三号-上記1から5に記載のない事項-10行目-改善（予定）年月-月</t>
  </si>
  <si>
    <t>２２検査結果（排煙設備）別記第三号-上記1から5に記載のない事項-10行目-改善（予定）年月-状況</t>
  </si>
  <si>
    <t>２２検査結果（排煙設備）別記第三号-上記1から5に記載のない事項-11行目-番号</t>
  </si>
  <si>
    <t>２２検査結果（排煙設備）別記第三号-上記1から5に記載のない事項-11行目-検査項目</t>
  </si>
  <si>
    <t>２２検査結果（排煙設備）別記第三号-上記1から5に記載のない事項-11行目-検査事項</t>
  </si>
  <si>
    <t>２２検査結果（排煙設備）別記第三号-上記1から5に記載のない事項-11行目-検査者番号</t>
  </si>
  <si>
    <t>２２検査結果（排煙設備）別記第三号-上記1から5に記載のない事項-11行目-指摘の具体的内容等</t>
  </si>
  <si>
    <t>２２検査結果（排煙設備）別記第三号-上記1から5に記載のない事項-11行目-改善策の具体的内容等</t>
  </si>
  <si>
    <t>２２検査結果（排煙設備）別記第三号-上記1から5に記載のない事項-11行目-改善（予定）年月-年（令和）</t>
  </si>
  <si>
    <t>２２検査結果（排煙設備）別記第三号-上記1から5に記載のない事項-11行目-改善（予定）年月-月</t>
  </si>
  <si>
    <t>２２検査結果（排煙設備）別記第三号-上記1から5に記載のない事項-11行目-改善（予定）年月-状況</t>
  </si>
  <si>
    <t>２２検査結果（排煙設備）別記第三号-上記1から5に記載のない事項-12行目-番号</t>
  </si>
  <si>
    <t>２２検査結果（排煙設備）別記第三号-上記1から5に記載のない事項-12行目-検査項目</t>
  </si>
  <si>
    <t>２２検査結果（排煙設備）別記第三号-上記1から5に記載のない事項-12行目-検査事項</t>
  </si>
  <si>
    <t>２２検査結果（排煙設備）別記第三号-上記1から5に記載のない事項-12行目-検査者番号</t>
  </si>
  <si>
    <t>２２検査結果（排煙設備）別記第三号-上記1から5に記載のない事項-12行目-指摘の具体的内容等</t>
  </si>
  <si>
    <t>２２検査結果（排煙設備）別記第三号-上記1から5に記載のない事項-12行目-改善策の具体的内容等</t>
  </si>
  <si>
    <t>２２検査結果（排煙設備）別記第三号-上記1から5に記載のない事項-12行目-改善（予定）年月-年（令和）</t>
  </si>
  <si>
    <t>２２検査結果（排煙設備）別記第三号-上記1から5に記載のない事項-12行目-改善（予定）年月-月</t>
  </si>
  <si>
    <t>２２検査結果（排煙設備）別記第三号-上記1から5に記載のない事項-12行目-改善（予定）年月-状況</t>
  </si>
  <si>
    <t>２２検査結果（排煙設備）別記第三号-上記1から5に記載のない事項-13行目-番号</t>
  </si>
  <si>
    <t>２２検査結果（排煙設備）別記第三号-上記1から5に記載のない事項-13行目-検査項目</t>
  </si>
  <si>
    <t>２２検査結果（排煙設備）別記第三号-上記1から5に記載のない事項-13行目-検査事項</t>
  </si>
  <si>
    <t>２２検査結果（排煙設備）別記第三号-上記1から5に記載のない事項-13行目-検査者番号</t>
  </si>
  <si>
    <t>２２検査結果（排煙設備）別記第三号-上記1から5に記載のない事項-13行目-指摘の具体的内容等</t>
  </si>
  <si>
    <t>２２検査結果（排煙設備）別記第三号-上記1から5に記載のない事項-13行目-改善策の具体的内容等</t>
  </si>
  <si>
    <t>２２検査結果（排煙設備）別記第三号-上記1から5に記載のない事項-13行目-改善（予定）年月-年（令和）</t>
  </si>
  <si>
    <t>２２検査結果（排煙設備）別記第三号-上記1から5に記載のない事項-13行目-改善（予定）年月-月</t>
  </si>
  <si>
    <t>２２検査結果（排煙設備）別記第三号-上記1から5に記載のない事項-13行目-改善（予定）年月-状況</t>
  </si>
  <si>
    <t>２２検査結果（排煙設備）別記第三号-上記1から5に記載のない事項-14行目-番号</t>
  </si>
  <si>
    <t>２２検査結果（排煙設備）別記第三号-上記1から5に記載のない事項-14行目-検査項目</t>
  </si>
  <si>
    <t>２２検査結果（排煙設備）別記第三号-上記1から5に記載のない事項-14行目-検査事項</t>
  </si>
  <si>
    <t>２２検査結果（排煙設備）別記第三号-上記1から5に記載のない事項-14行目-検査者番号</t>
  </si>
  <si>
    <t>２２検査結果（排煙設備）別記第三号-上記1から5に記載のない事項-14行目-指摘の具体的内容等</t>
  </si>
  <si>
    <t>２２検査結果（排煙設備）別記第三号-上記1から5に記載のない事項-14行目-改善策の具体的内容等</t>
  </si>
  <si>
    <t>２２検査結果（排煙設備）別記第三号-上記1から5に記載のない事項-14行目-改善（予定）年月-年（令和）</t>
  </si>
  <si>
    <t>２２検査結果（排煙設備）別記第三号-上記1から5に記載のない事項-14行目-改善（予定）年月-月</t>
  </si>
  <si>
    <t>２２検査結果（排煙設備）別記第三号-上記1から5に記載のない事項-14行目-改善（予定）年月-状況</t>
  </si>
  <si>
    <t>２２検査結果（排煙設備）別記第三号-上記1から5に記載のない事項-15行目-番号</t>
  </si>
  <si>
    <t>２２検査結果（排煙設備）別記第三号-上記1から5に記載のない事項-15行目-検査項目</t>
  </si>
  <si>
    <t>２２検査結果（排煙設備）別記第三号-上記1から5に記載のない事項-15行目-検査事項</t>
  </si>
  <si>
    <t>２２検査結果（排煙設備）別記第三号-上記1から5に記載のない事項-15行目-検査者番号</t>
  </si>
  <si>
    <t>２２検査結果（排煙設備）別記第三号-上記1から5に記載のない事項-15行目-指摘の具体的内容等</t>
  </si>
  <si>
    <t>２２検査結果（排煙設備）別記第三号-上記1から5に記載のない事項-15行目-改善策の具体的内容等</t>
  </si>
  <si>
    <t>２２検査結果（排煙設備）別記第三号-上記1から5に記載のない事項-15行目-改善（予定）年月-年（令和）</t>
  </si>
  <si>
    <t>２２検査結果（排煙設備）別記第三号-上記1から5に記載のない事項-15行目-改善（予定）年月-月</t>
  </si>
  <si>
    <t>２２検査結果（排煙設備）別記第三号-上記1から5に記載のない事項-15行目-改善（予定）年月-状況</t>
  </si>
  <si>
    <t>２２検査結果（排煙設備）別記第三号-上記1から5に記載のない事項-16行目-番号</t>
  </si>
  <si>
    <t>２２検査結果（排煙設備）別記第三号-上記1から5に記載のない事項-16行目-検査項目</t>
  </si>
  <si>
    <t>２２検査結果（排煙設備）別記第三号-上記1から5に記載のない事項-16行目-検査事項</t>
  </si>
  <si>
    <t>２２検査結果（排煙設備）別記第三号-上記1から5に記載のない事項-16行目-検査者番号</t>
  </si>
  <si>
    <t>２２検査結果（排煙設備）別記第三号-上記1から5に記載のない事項-16行目-指摘の具体的内容等</t>
  </si>
  <si>
    <t>２２検査結果（排煙設備）別記第三号-上記1から5に記載のない事項-16行目-改善策の具体的内容等</t>
  </si>
  <si>
    <t>２２検査結果（排煙設備）別記第三号-上記1から5に記載のない事項-16行目-改善（予定）年月-年（令和）</t>
  </si>
  <si>
    <t>２２検査結果（排煙設備）別記第三号-上記1から5に記載のない事項-16行目-改善（予定）年月-月</t>
  </si>
  <si>
    <t>２２検査結果（排煙設備）別記第三号-上記1から5に記載のない事項-16行目-改善（予定）年月-状況</t>
  </si>
  <si>
    <t>２２検査結果（排煙設備）別記第三号-上記1から5に記載のない事項-17行目-番号</t>
  </si>
  <si>
    <t>２２検査結果（排煙設備）別記第三号-上記1から5に記載のない事項-17行目-検査項目</t>
  </si>
  <si>
    <t>２２検査結果（排煙設備）別記第三号-上記1から5に記載のない事項-17行目-検査事項</t>
  </si>
  <si>
    <t>２２検査結果（排煙設備）別記第三号-上記1から5に記載のない事項-17行目-検査者番号</t>
  </si>
  <si>
    <t>２２検査結果（排煙設備）別記第三号-上記1から5に記載のない事項-17行目-指摘の具体的内容等</t>
  </si>
  <si>
    <t>２２検査結果（排煙設備）別記第三号-上記1から5に記載のない事項-17行目-改善策の具体的内容等</t>
  </si>
  <si>
    <t>２２検査結果（排煙設備）別記第三号-上記1から5に記載のない事項-17行目-改善（予定）年月-年（令和）</t>
  </si>
  <si>
    <t>２２検査結果（排煙設備）別記第三号-上記1から5に記載のない事項-17行目-改善（予定）年月-月</t>
  </si>
  <si>
    <t>２２検査結果（排煙設備）別記第三号-上記1から5に記載のない事項-17行目-改善（予定）年月-状況</t>
  </si>
  <si>
    <t>２２検査結果（排煙設備）別記第三号-上記1から5に記載のない事項-18行目-番号</t>
  </si>
  <si>
    <t>２２検査結果（排煙設備）別記第三号-上記1から5に記載のない事項-18行目-検査項目</t>
  </si>
  <si>
    <t>２２検査結果（排煙設備）別記第三号-上記1から5に記載のない事項-18行目-検査事項</t>
  </si>
  <si>
    <t>２２検査結果（排煙設備）別記第三号-上記1から5に記載のない事項-18行目-検査者番号</t>
  </si>
  <si>
    <t>２２検査結果（排煙設備）別記第三号-上記1から5に記載のない事項-18行目-指摘の具体的内容等</t>
  </si>
  <si>
    <t>２２検査結果（排煙設備）別記第三号-上記1から5に記載のない事項-18行目-改善策の具体的内容等</t>
  </si>
  <si>
    <t>２２検査結果（排煙設備）別記第三号-上記1から5に記載のない事項-18行目-改善（予定）年月-年（令和）</t>
  </si>
  <si>
    <t>２２検査結果（排煙設備）別記第三号-上記1から5に記載のない事項-18行目-改善（予定）年月-月</t>
  </si>
  <si>
    <t>２２検査結果（排煙設備）別記第三号-上記1から5に記載のない事項-18行目-改善（予定）年月-状況</t>
  </si>
  <si>
    <t>２２検査結果（排煙設備）別記第三号-上記1から5に記載のない事項-19行目-番号</t>
  </si>
  <si>
    <t>２２検査結果（排煙設備）別記第三号-上記1から5に記載のない事項-19行目-検査項目</t>
  </si>
  <si>
    <t>２２検査結果（排煙設備）別記第三号-上記1から5に記載のない事項-19行目-検査事項</t>
  </si>
  <si>
    <t>２２検査結果（排煙設備）別記第三号-上記1から5に記載のない事項-19行目-検査者番号</t>
  </si>
  <si>
    <t>２２検査結果（排煙設備）別記第三号-上記1から5に記載のない事項-19行目-指摘の具体的内容等</t>
  </si>
  <si>
    <t>２２検査結果（排煙設備）別記第三号-上記1から5に記載のない事項-19行目-改善策の具体的内容等</t>
  </si>
  <si>
    <t>２２検査結果（排煙設備）別記第三号-上記1から5に記載のない事項-19行目-改善（予定）年月-年（令和）</t>
  </si>
  <si>
    <t>２２検査結果（排煙設備）別記第三号-上記1から5に記載のない事項-19行目-改善（予定）年月-月</t>
  </si>
  <si>
    <t>２２検査結果（排煙設備）別記第三号-上記1から5に記載のない事項-19行目-改善（予定）年月-状況</t>
  </si>
  <si>
    <t>２２検査結果（排煙設備）別記第三号-上記1から5に記載のない事項-20行目-番号</t>
  </si>
  <si>
    <t>２２検査結果（排煙設備）別記第三号-上記1から5に記載のない事項-20行目-検査項目</t>
  </si>
  <si>
    <t>２２検査結果（排煙設備）別記第三号-上記1から5に記載のない事項-20行目-検査事項</t>
  </si>
  <si>
    <t>２２検査結果（排煙設備）別記第三号-上記1から5に記載のない事項-20行目-検査者番号</t>
  </si>
  <si>
    <t>２２検査結果（排煙設備）別記第三号-上記1から5に記載のない事項-20行目-指摘の具体的内容等</t>
  </si>
  <si>
    <t>２２検査結果（排煙設備）別記第三号-上記1から5に記載のない事項-20行目-改善策の具体的内容等</t>
  </si>
  <si>
    <t>２２検査結果（排煙設備）別記第三号-上記1から5に記載のない事項-20行目-改善（予定）年月-年（令和）</t>
  </si>
  <si>
    <t>２２検査結果（排煙設備）別記第三号-上記1から5に記載のない事項-20行目-改善（予定）年月-月</t>
  </si>
  <si>
    <t>２２検査結果（排煙設備）別記第三号-上記1から5に記載のない事項-20行目-改善（予定）年月-状況</t>
  </si>
  <si>
    <t>２３検査結果（非常用の照明装置）別記第三号-検査者番号1</t>
  </si>
  <si>
    <t>２３検査結果（非常用の照明装置）別記第三号-検査者番号2</t>
  </si>
  <si>
    <t>２３検査結果（非常用の照明装置）別記第三号-検査者番号3</t>
  </si>
  <si>
    <t>２３検査結果（非常用の照明装置）別記第三号-1　照明器具-1（1）-検査者番号</t>
  </si>
  <si>
    <t>２３検査結果（非常用の照明装置）別記第三号-1　照明器具-1（1）-指摘の具体的内容等</t>
  </si>
  <si>
    <t>２３検査結果（非常用の照明装置）別記第三号-1　照明器具-1（1）-改善策の具体的内容等</t>
  </si>
  <si>
    <t>２３検査結果（非常用の照明装置）別記第三号-1　照明器具-1（1）-改善（予定）年月-年（令和）</t>
  </si>
  <si>
    <t>２３検査結果（非常用の照明装置）別記第三号-1　照明器具-1（1）-改善（予定）年月-月</t>
  </si>
  <si>
    <t>２３検査結果（非常用の照明装置）別記第三号-1　照明器具-1（1）-改善（予定）年月-状況</t>
  </si>
  <si>
    <t>２３検査結果（非常用の照明装置）別記第三号-1　照明器具-1（2）-検査者番号</t>
  </si>
  <si>
    <t>２３検査結果（非常用の照明装置）別記第三号-1　照明器具-1（2）-指摘の具体的内容等</t>
  </si>
  <si>
    <t>２３検査結果（非常用の照明装置）別記第三号-1　照明器具-1（2）-改善策の具体的内容等</t>
  </si>
  <si>
    <t>２３検査結果（非常用の照明装置）別記第三号-1　照明器具-1（2）-改善（予定）年月-年（令和）</t>
  </si>
  <si>
    <t>２３検査結果（非常用の照明装置）別記第三号-1　照明器具-1（2）-改善（予定）年月-月</t>
  </si>
  <si>
    <t>２３検査結果（非常用の照明装置）別記第三号-1　照明器具-1（2）-改善（予定）年月-状況</t>
  </si>
  <si>
    <t>２３検査結果（非常用の照明装置）別記第三号-2　電池内蔵形の蓄電池、電源別置形の蓄電池及び自家用発電装置-2（1）-検査者番号</t>
  </si>
  <si>
    <t>２３検査結果（非常用の照明装置）別記第三号-2　電池内蔵形の蓄電池、電源別置形の蓄電池及び自家用発電装置-2（1）-指摘の具体的内容等</t>
  </si>
  <si>
    <t>２３検査結果（非常用の照明装置）別記第三号-2　電池内蔵形の蓄電池、電源別置形の蓄電池及び自家用発電装置-2（1）-改善策の具体的内容等</t>
  </si>
  <si>
    <t>２３検査結果（非常用の照明装置）別記第三号-2　電池内蔵形の蓄電池、電源別置形の蓄電池及び自家用発電装置-2（1）-改善（予定）年月-年（令和）</t>
  </si>
  <si>
    <t>２３検査結果（非常用の照明装置）別記第三号-2　電池内蔵形の蓄電池、電源別置形の蓄電池及び自家用発電装置-2（1）-改善（予定）年月-月</t>
  </si>
  <si>
    <t>２３検査結果（非常用の照明装置）別記第三号-2　電池内蔵形の蓄電池、電源別置形の蓄電池及び自家用発電装置-2（1）-改善（予定）年月-状況</t>
  </si>
  <si>
    <t>２３検査結果（非常用の照明装置）別記第三号-2　電池内蔵形の蓄電池、電源別置形の蓄電池及び自家用発電装置-2（2）-検査者番号</t>
  </si>
  <si>
    <t>２３検査結果（非常用の照明装置）別記第三号-2　電池内蔵形の蓄電池、電源別置形の蓄電池及び自家用発電装置-2（2）-指摘の具体的内容等</t>
  </si>
  <si>
    <t>２３検査結果（非常用の照明装置）別記第三号-2　電池内蔵形の蓄電池、電源別置形の蓄電池及び自家用発電装置-2（2）-改善策の具体的内容等</t>
  </si>
  <si>
    <t>２３検査結果（非常用の照明装置）別記第三号-2　電池内蔵形の蓄電池、電源別置形の蓄電池及び自家用発電装置-2（2）-改善（予定）年月-年（令和）</t>
  </si>
  <si>
    <t>２３検査結果（非常用の照明装置）別記第三号-2　電池内蔵形の蓄電池、電源別置形の蓄電池及び自家用発電装置-2（2）-改善（予定）年月-月</t>
  </si>
  <si>
    <t>２３検査結果（非常用の照明装置）別記第三号-2　電池内蔵形の蓄電池、電源別置形の蓄電池及び自家用発電装置-2（2）-改善（予定）年月-状況</t>
  </si>
  <si>
    <t>２３検査結果（非常用の照明装置）別記第三号-2　電池内蔵形の蓄電池、電源別置形の蓄電池及び自家用発電装置-2（3）-検査者番号</t>
  </si>
  <si>
    <t>２３検査結果（非常用の照明装置）別記第三号-2　電池内蔵形の蓄電池、電源別置形の蓄電池及び自家用発電装置-2（3）-指摘の具体的内容等</t>
  </si>
  <si>
    <t>２３検査結果（非常用の照明装置）別記第三号-2　電池内蔵形の蓄電池、電源別置形の蓄電池及び自家用発電装置-2（3）-改善策の具体的内容等</t>
  </si>
  <si>
    <t>２３検査結果（非常用の照明装置）別記第三号-2　電池内蔵形の蓄電池、電源別置形の蓄電池及び自家用発電装置-2（3）-改善（予定）年月-年（令和）</t>
  </si>
  <si>
    <t>２３検査結果（非常用の照明装置）別記第三号-2　電池内蔵形の蓄電池、電源別置形の蓄電池及び自家用発電装置-2（3）-改善（予定）年月-月</t>
  </si>
  <si>
    <t>２３検査結果（非常用の照明装置）別記第三号-2　電池内蔵形の蓄電池、電源別置形の蓄電池及び自家用発電装置-2（3）-改善（予定）年月-状況</t>
  </si>
  <si>
    <t>２３検査結果（非常用の照明装置）別記第三号-2　電池内蔵形の蓄電池、電源別置形の蓄電池及び自家用発電装置-2（4）-検査者番号</t>
  </si>
  <si>
    <t>２３検査結果（非常用の照明装置）別記第三号-2　電池内蔵形の蓄電池、電源別置形の蓄電池及び自家用発電装置-2（4）-指摘の具体的内容等</t>
  </si>
  <si>
    <t>２３検査結果（非常用の照明装置）別記第三号-2　電池内蔵形の蓄電池、電源別置形の蓄電池及び自家用発電装置-2（4）-改善策の具体的内容等</t>
  </si>
  <si>
    <t>２３検査結果（非常用の照明装置）別記第三号-2　電池内蔵形の蓄電池、電源別置形の蓄電池及び自家用発電装置-2（4）-改善（予定）年月-年（令和）</t>
  </si>
  <si>
    <t>２３検査結果（非常用の照明装置）別記第三号-2　電池内蔵形の蓄電池、電源別置形の蓄電池及び自家用発電装置-2（4）-改善（予定）年月-月</t>
  </si>
  <si>
    <t>２３検査結果（非常用の照明装置）別記第三号-2　電池内蔵形の蓄電池、電源別置形の蓄電池及び自家用発電装置-2（4）-改善（予定）年月-状況</t>
  </si>
  <si>
    <t>２３検査結果（非常用の照明装置）別記第三号-3　法第28条第2項又は第3項に基づき換気設備が設けられた居室等-3（1）-検査者番号</t>
  </si>
  <si>
    <t>２３検査結果（非常用の照明装置）別記第三号-3　法第28条第2項又は第3項に基づき換気設備が設けられた居室等-3（1）-指摘の具体的内容等</t>
  </si>
  <si>
    <t>２３検査結果（非常用の照明装置）別記第三号-3　法第28条第2項又は第3項に基づき換気設備が設けられた居室等-3（1）-改善策の具体的内容等</t>
  </si>
  <si>
    <t>２３検査結果（非常用の照明装置）別記第三号-3　法第28条第2項又は第3項に基づき換気設備が設けられた居室等-3（1）-改善（予定）年月-年（令和）</t>
  </si>
  <si>
    <t>２３検査結果（非常用の照明装置）別記第三号-3　法第28条第2項又は第3項に基づき換気設備が設けられた居室等-3（1）-改善（予定）年月-月</t>
  </si>
  <si>
    <t>２３検査結果（非常用の照明装置）別記第三号-3　法第28条第2項又は第3項に基づき換気設備が設けられた居室等-3（1）-改善（予定）年月-状況</t>
  </si>
  <si>
    <t>２３検査結果（非常用の照明装置）別記第三号-3　法第28条第2項又は第3項に基づき換気設備が設けられた居室等-3（2）-検査者番号</t>
  </si>
  <si>
    <t>２３検査結果（非常用の照明装置）別記第三号-3　法第28条第2項又は第3項に基づき換気設備が設けられた居室等-3（2）-指摘の具体的内容等</t>
  </si>
  <si>
    <t>２３検査結果（非常用の照明装置）別記第三号-3　法第28条第2項又は第3項に基づき換気設備が設けられた居室等-3（2）-改善策の具体的内容等</t>
  </si>
  <si>
    <t>２３検査結果（非常用の照明装置）別記第三号-3　法第28条第2項又は第3項に基づき換気設備が設けられた居室等-3（2）-改善（予定）年月-年（令和）</t>
  </si>
  <si>
    <t>２３検査結果（非常用の照明装置）別記第三号-3　法第28条第2項又は第3項に基づき換気設備が設けられた居室等-3（2）-改善（予定）年月-月</t>
  </si>
  <si>
    <t>２３検査結果（非常用の照明装置）別記第三号-3　法第28条第2項又は第3項に基づき換気設備が設けられた居室等-3（2）-改善（予定）年月-状況</t>
  </si>
  <si>
    <t>２３検査結果（非常用の照明装置）別記第三号-3　法第28条第2項又は第3項に基づき換気設備が設けられた居室等-3（3）-検査者番号</t>
  </si>
  <si>
    <t>２３検査結果（非常用の照明装置）別記第三号-3　法第28条第2項又は第3項に基づき換気設備が設けられた居室等-3（3）-指摘の具体的内容等</t>
  </si>
  <si>
    <t>２３検査結果（非常用の照明装置）別記第三号-3　法第28条第2項又は第3項に基づき換気設備が設けられた居室等-3（3）-改善策の具体的内容等</t>
  </si>
  <si>
    <t>２３検査結果（非常用の照明装置）別記第三号-3　法第28条第2項又は第3項に基づき換気設備が設けられた居室等-3（3）-改善（予定）年月-年（令和）</t>
  </si>
  <si>
    <t>２３検査結果（非常用の照明装置）別記第三号-3　法第28条第2項又は第3項に基づき換気設備が設けられた居室等-3（3）-改善（予定）年月-月</t>
  </si>
  <si>
    <t>２３検査結果（非常用の照明装置）別記第三号-3　法第28条第2項又は第3項に基づき換気設備が設けられた居室等-3（3）-改善（予定）年月-状況</t>
  </si>
  <si>
    <t>２３検査結果（非常用の照明装置）別記第三号-3　法第28条第2項又は第3項に基づき換気設備が設けられた居室等-3（4）-検査者番号</t>
  </si>
  <si>
    <t>２３検査結果（非常用の照明装置）別記第三号-3　法第28条第2項又は第3項に基づき換気設備が設けられた居室等-3（4）-指摘の具体的内容等</t>
  </si>
  <si>
    <t>２３検査結果（非常用の照明装置）別記第三号-3　法第28条第2項又は第3項に基づき換気設備が設けられた居室等-3（4）-改善策の具体的内容等</t>
  </si>
  <si>
    <t>２３検査結果（非常用の照明装置）別記第三号-3　法第28条第2項又は第3項に基づき換気設備が設けられた居室等-3（4）-改善（予定）年月-年（令和）</t>
  </si>
  <si>
    <t>２３検査結果（非常用の照明装置）別記第三号-3　法第28条第2項又は第3項に基づき換気設備が設けられた居室等-3（4）-改善（予定）年月-月</t>
  </si>
  <si>
    <t>２３検査結果（非常用の照明装置）別記第三号-3　法第28条第2項又は第3項に基づき換気設備が設けられた居室等-3（4）-改善（予定）年月-状況</t>
  </si>
  <si>
    <t>２３検査結果（非常用の照明装置）別記第三号-3　法第28条第2項又は第3項に基づき換気設備が設けられた居室等-3（5）-検査者番号</t>
  </si>
  <si>
    <t>２３検査結果（非常用の照明装置）別記第三号-3　法第28条第2項又は第3項に基づき換気設備が設けられた居室等-3（5）-指摘の具体的内容等</t>
  </si>
  <si>
    <t>２３検査結果（非常用の照明装置）別記第三号-3　法第28条第2項又は第3項に基づき換気設備が設けられた居室等-3（5）-改善策の具体的内容等</t>
  </si>
  <si>
    <t>２３検査結果（非常用の照明装置）別記第三号-3　法第28条第2項又は第3項に基づき換気設備が設けられた居室等-3（5）-改善（予定）年月-年（令和）</t>
  </si>
  <si>
    <t>２３検査結果（非常用の照明装置）別記第三号-3　法第28条第2項又は第3項に基づき換気設備が設けられた居室等-3（5）-改善（予定）年月-月</t>
  </si>
  <si>
    <t>２３検査結果（非常用の照明装置）別記第三号-3　法第28条第2項又は第3項に基づき換気設備が設けられた居室等-3（5）-改善（予定）年月-状況</t>
  </si>
  <si>
    <t>２３検査結果（非常用の照明装置）別記第三号-3　法第28条第2項又は第3項に基づき換気設備が設けられた居室等-3（6）-検査者番号</t>
  </si>
  <si>
    <t>２３検査結果（非常用の照明装置）別記第三号-3　法第28条第2項又は第3項に基づき換気設備が設けられた居室等-3（6）-指摘の具体的内容等</t>
  </si>
  <si>
    <t>２３検査結果（非常用の照明装置）別記第三号-3　法第28条第2項又は第3項に基づき換気設備が設けられた居室等-3（6）-改善策の具体的内容等</t>
  </si>
  <si>
    <t>２３検査結果（非常用の照明装置）別記第三号-3　法第28条第2項又は第3項に基づき換気設備が設けられた居室等-3（6）-改善（予定）年月-年（令和）</t>
  </si>
  <si>
    <t>２３検査結果（非常用の照明装置）別記第三号-3　法第28条第2項又は第3項に基づき換気設備が設けられた居室等-3（6）-改善（予定）年月-月</t>
  </si>
  <si>
    <t>２３検査結果（非常用の照明装置）別記第三号-3　法第28条第2項又は第3項に基づき換気設備が設けられた居室等-3（6）-改善（予定）年月-状況</t>
  </si>
  <si>
    <t>２３検査結果（非常用の照明装置）別記第三号-4　電池内蔵形の蓄電池-4（1）-検査者番号</t>
  </si>
  <si>
    <t>２３検査結果（非常用の照明装置）別記第三号-4　電池内蔵形の蓄電池-4（1）-指摘の具体的内容等</t>
  </si>
  <si>
    <t>２３検査結果（非常用の照明装置）別記第三号-4　電池内蔵形の蓄電池-4（1）-改善策の具体的内容等</t>
  </si>
  <si>
    <t>２３検査結果（非常用の照明装置）別記第三号-4　電池内蔵形の蓄電池-4（1）-改善（予定）年月-年（令和）</t>
  </si>
  <si>
    <t>２３検査結果（非常用の照明装置）別記第三号-4　電池内蔵形の蓄電池-4（1）-改善（予定）年月-月</t>
  </si>
  <si>
    <t>２３検査結果（非常用の照明装置）別記第三号-4　電池内蔵形の蓄電池-4（1）-改善（予定）年月-状況</t>
  </si>
  <si>
    <t>２３検査結果（非常用の照明装置）別記第三号-4　電池内蔵形の蓄電池-4（2）-検査者番号</t>
  </si>
  <si>
    <t>２３検査結果（非常用の照明装置）別記第三号-4　電池内蔵形の蓄電池-4（2）-指摘の具体的内容等</t>
  </si>
  <si>
    <t>２３検査結果（非常用の照明装置）別記第三号-4　電池内蔵形の蓄電池-4（2）-改善策の具体的内容等</t>
  </si>
  <si>
    <t>２３検査結果（非常用の照明装置）別記第三号-4　電池内蔵形の蓄電池-4（2）-改善（予定）年月-年（令和）</t>
  </si>
  <si>
    <t>２３検査結果（非常用の照明装置）別記第三号-4　電池内蔵形の蓄電池-4（2）-改善（予定）年月-月</t>
  </si>
  <si>
    <t>２３検査結果（非常用の照明装置）別記第三号-4　電池内蔵形の蓄電池-4（2）-改善（予定）年月-状況</t>
  </si>
  <si>
    <t>２３検査結果（非常用の照明装置）別記第三号-5　電源別置形の蓄電池-5（1）-検査者番号</t>
  </si>
  <si>
    <t>２３検査結果（非常用の照明装置）別記第三号-5　電源別置形の蓄電池-5（1）-指摘の具体的内容等</t>
  </si>
  <si>
    <t>２３検査結果（非常用の照明装置）別記第三号-5　電源別置形の蓄電池-5（1）-改善策の具体的内容等</t>
  </si>
  <si>
    <t>２３検査結果（非常用の照明装置）別記第三号-5　電源別置形の蓄電池-5（1）-改善（予定）年月-年（令和）</t>
  </si>
  <si>
    <t>２３検査結果（非常用の照明装置）別記第三号-5　電源別置形の蓄電池-5（1）-改善（予定）年月-月</t>
  </si>
  <si>
    <t>２３検査結果（非常用の照明装置）別記第三号-5　電源別置形の蓄電池-5（1）-改善（予定）年月-状況</t>
  </si>
  <si>
    <t>２３検査結果（非常用の照明装置）別記第三号-5　電源別置形の蓄電池-5（2）-検査者番号</t>
  </si>
  <si>
    <t>２３検査結果（非常用の照明装置）別記第三号-5　電源別置形の蓄電池-5（2）-指摘の具体的内容等</t>
  </si>
  <si>
    <t>２３検査結果（非常用の照明装置）別記第三号-5　電源別置形の蓄電池-5（2）-改善策の具体的内容等</t>
  </si>
  <si>
    <t>２３検査結果（非常用の照明装置）別記第三号-5　電源別置形の蓄電池-5（2）-改善（予定）年月-年（令和）</t>
  </si>
  <si>
    <t>２３検査結果（非常用の照明装置）別記第三号-5　電源別置形の蓄電池-5（2）-改善（予定）年月-月</t>
  </si>
  <si>
    <t>２３検査結果（非常用の照明装置）別記第三号-5　電源別置形の蓄電池-5（2）-改善（予定）年月-状況</t>
  </si>
  <si>
    <t>２３検査結果（非常用の照明装置）別記第三号-5　電源別置形の蓄電池-5（3）-検査者番号</t>
  </si>
  <si>
    <t>２３検査結果（非常用の照明装置）別記第三号-5　電源別置形の蓄電池-5（3）-指摘の具体的内容等</t>
  </si>
  <si>
    <t>２３検査結果（非常用の照明装置）別記第三号-5　電源別置形の蓄電池-5（3）-改善策の具体的内容等</t>
  </si>
  <si>
    <t>２３検査結果（非常用の照明装置）別記第三号-5　電源別置形の蓄電池-5（3）-改善（予定）年月-年（令和）</t>
  </si>
  <si>
    <t>２３検査結果（非常用の照明装置）別記第三号-5　電源別置形の蓄電池-5（3）-改善（予定）年月-月</t>
  </si>
  <si>
    <t>２３検査結果（非常用の照明装置）別記第三号-5　電源別置形の蓄電池-5（3）-改善（予定）年月-状況</t>
  </si>
  <si>
    <t>２３検査結果（非常用の照明装置）別記第三号-5　電源別置形の蓄電池-5（4）-検査者番号</t>
  </si>
  <si>
    <t>２３検査結果（非常用の照明装置）別記第三号-5　電源別置形の蓄電池-5（4）-指摘の具体的内容等</t>
  </si>
  <si>
    <t>２３検査結果（非常用の照明装置）別記第三号-5　電源別置形の蓄電池-5（4）-改善策の具体的内容等</t>
  </si>
  <si>
    <t>２３検査結果（非常用の照明装置）別記第三号-5　電源別置形の蓄電池-5（4）-改善（予定）年月-年（令和）</t>
  </si>
  <si>
    <t>２３検査結果（非常用の照明装置）別記第三号-5　電源別置形の蓄電池-5（4）-改善（予定）年月-月</t>
  </si>
  <si>
    <t>２３検査結果（非常用の照明装置）別記第三号-5　電源別置形の蓄電池-5（4）-改善（予定）年月-状況</t>
  </si>
  <si>
    <t>２３検査結果（非常用の照明装置）別記第三号-5　電源別置形の蓄電池-5（5）-検査者番号</t>
  </si>
  <si>
    <t>２３検査結果（非常用の照明装置）別記第三号-5　電源別置形の蓄電池-5（5）-指摘の具体的内容等</t>
  </si>
  <si>
    <t>２３検査結果（非常用の照明装置）別記第三号-5　電源別置形の蓄電池-5（5）-改善策の具体的内容等</t>
  </si>
  <si>
    <t>２３検査結果（非常用の照明装置）別記第三号-5　電源別置形の蓄電池-5（5）-改善（予定）年月-年（令和）</t>
  </si>
  <si>
    <t>２３検査結果（非常用の照明装置）別記第三号-5　電源別置形の蓄電池-5（5）-改善（予定）年月-月</t>
  </si>
  <si>
    <t>２３検査結果（非常用の照明装置）別記第三号-5　電源別置形の蓄電池-5（5）-改善（予定）年月-状況</t>
  </si>
  <si>
    <t>２３検査結果（非常用の照明装置）別記第三号-5　電源別置形の蓄電池-5（6）-検査者番号</t>
  </si>
  <si>
    <t>２３検査結果（非常用の照明装置）別記第三号-5　電源別置形の蓄電池-5（6）-指摘の具体的内容等</t>
  </si>
  <si>
    <t>２３検査結果（非常用の照明装置）別記第三号-5　電源別置形の蓄電池-5（6）-改善策の具体的内容等</t>
  </si>
  <si>
    <t>２３検査結果（非常用の照明装置）別記第三号-5　電源別置形の蓄電池-5（6）-改善（予定）年月-年（令和）</t>
  </si>
  <si>
    <t>２３検査結果（非常用の照明装置）別記第三号-5　電源別置形の蓄電池-5（6）-改善（予定）年月-月</t>
  </si>
  <si>
    <t>２３検査結果（非常用の照明装置）別記第三号-5　電源別置形の蓄電池-5（6）-改善（予定）年月-状況</t>
  </si>
  <si>
    <t>２３検査結果（非常用の照明装置）別記第三号-5　電源別置形の蓄電池-5（7）-検査者番号</t>
  </si>
  <si>
    <t>２３検査結果（非常用の照明装置）別記第三号-5　電源別置形の蓄電池-5（7）-指摘の具体的内容等</t>
  </si>
  <si>
    <t>２３検査結果（非常用の照明装置）別記第三号-5　電源別置形の蓄電池-5（7）-改善策の具体的内容等</t>
  </si>
  <si>
    <t>２３検査結果（非常用の照明装置）別記第三号-5　電源別置形の蓄電池-5（7）-改善（予定）年月-年（令和）</t>
  </si>
  <si>
    <t>２３検査結果（非常用の照明装置）別記第三号-5　電源別置形の蓄電池-5（7）-改善（予定）年月-月</t>
  </si>
  <si>
    <t>２３検査結果（非常用の照明装置）別記第三号-5　電源別置形の蓄電池-5（7）-改善（予定）年月-状況</t>
  </si>
  <si>
    <t>２３検査結果（非常用の照明装置）別記第三号-5　電源別置形の蓄電池-5（8）-検査者番号</t>
  </si>
  <si>
    <t>２３検査結果（非常用の照明装置）別記第三号-5　電源別置形の蓄電池-5（8）-指摘の具体的内容等</t>
  </si>
  <si>
    <t>２３検査結果（非常用の照明装置）別記第三号-5　電源別置形の蓄電池-5（8）-改善策の具体的内容等</t>
  </si>
  <si>
    <t>２３検査結果（非常用の照明装置）別記第三号-5　電源別置形の蓄電池-5（8）-改善（予定）年月-年（令和）</t>
  </si>
  <si>
    <t>２３検査結果（非常用の照明装置）別記第三号-5　電源別置形の蓄電池-5（8）-改善（予定）年月-月</t>
  </si>
  <si>
    <t>２３検査結果（非常用の照明装置）別記第三号-5　電源別置形の蓄電池-5（8）-改善（予定）年月-状況</t>
  </si>
  <si>
    <t>２３検査結果（非常用の照明装置）別記第三号-6　自家用発電装置-6（1）-検査者番号</t>
  </si>
  <si>
    <t>２３検査結果（非常用の照明装置）別記第三号-6　自家用発電装置-6（1）-指摘の具体的内容等</t>
  </si>
  <si>
    <t>２３検査結果（非常用の照明装置）別記第三号-6　自家用発電装置-6（1）-改善策の具体的内容等</t>
  </si>
  <si>
    <t>２３検査結果（非常用の照明装置）別記第三号-6　自家用発電装置-6（1）-改善（予定）年月-年（令和）</t>
  </si>
  <si>
    <t>２３検査結果（非常用の照明装置）別記第三号-6　自家用発電装置-6（1）-改善（予定）年月-月</t>
  </si>
  <si>
    <t>２３検査結果（非常用の照明装置）別記第三号-6　自家用発電装置-6（1）-改善（予定）年月-状況</t>
  </si>
  <si>
    <t>２３検査結果（非常用の照明装置）別記第三号-6　自家用発電装置-6（2）-検査者番号</t>
  </si>
  <si>
    <t>２３検査結果（非常用の照明装置）別記第三号-6　自家用発電装置-6（2）-指摘の具体的内容等</t>
  </si>
  <si>
    <t>２３検査結果（非常用の照明装置）別記第三号-6　自家用発電装置-6（2）-改善策の具体的内容等</t>
  </si>
  <si>
    <t>２３検査結果（非常用の照明装置）別記第三号-6　自家用発電装置-6（2）-改善（予定）年月-年（令和）</t>
  </si>
  <si>
    <t>２３検査結果（非常用の照明装置）別記第三号-6　自家用発電装置-6（2）-改善（予定）年月-月</t>
  </si>
  <si>
    <t>２３検査結果（非常用の照明装置）別記第三号-6　自家用発電装置-6（2）-改善（予定）年月-状況</t>
  </si>
  <si>
    <t>２３検査結果（非常用の照明装置）別記第三号-6　自家用発電装置-6（3）-検査者番号</t>
  </si>
  <si>
    <t>２３検査結果（非常用の照明装置）別記第三号-6　自家用発電装置-6（3）-指摘の具体的内容等</t>
  </si>
  <si>
    <t>２３検査結果（非常用の照明装置）別記第三号-6　自家用発電装置-6（3）-改善策の具体的内容等</t>
  </si>
  <si>
    <t>２３検査結果（非常用の照明装置）別記第三号-6　自家用発電装置-6（3）-改善（予定）年月-年（令和）</t>
  </si>
  <si>
    <t>２３検査結果（非常用の照明装置）別記第三号-6　自家用発電装置-6（3）-改善（予定）年月-月</t>
  </si>
  <si>
    <t>２３検査結果（非常用の照明装置）別記第三号-6　自家用発電装置-6（3）-改善（予定）年月-状況</t>
  </si>
  <si>
    <t>２３検査結果（非常用の照明装置）別記第三号-6　自家用発電装置-6（4）-検査者番号</t>
  </si>
  <si>
    <t>２３検査結果（非常用の照明装置）別記第三号-6　自家用発電装置-6（4）-指摘の具体的内容等</t>
  </si>
  <si>
    <t>２３検査結果（非常用の照明装置）別記第三号-6　自家用発電装置-6（4）-改善策の具体的内容等</t>
  </si>
  <si>
    <t>２３検査結果（非常用の照明装置）別記第三号-6　自家用発電装置-6（4）-改善（予定）年月-年（令和）</t>
  </si>
  <si>
    <t>２３検査結果（非常用の照明装置）別記第三号-6　自家用発電装置-6（4）-改善（予定）年月-月</t>
  </si>
  <si>
    <t>２３検査結果（非常用の照明装置）別記第三号-6　自家用発電装置-6（4）-改善（予定）年月-状況</t>
  </si>
  <si>
    <t>２３検査結果（非常用の照明装置）別記第三号-6　自家用発電装置-6（5）-検査者番号</t>
  </si>
  <si>
    <t>２３検査結果（非常用の照明装置）別記第三号-6　自家用発電装置-6（5）-指摘の具体的内容等</t>
  </si>
  <si>
    <t>２３検査結果（非常用の照明装置）別記第三号-6　自家用発電装置-6（5）-改善策の具体的内容等</t>
  </si>
  <si>
    <t>２３検査結果（非常用の照明装置）別記第三号-6　自家用発電装置-6（5）-改善（予定）年月-年（令和）</t>
  </si>
  <si>
    <t>２３検査結果（非常用の照明装置）別記第三号-6　自家用発電装置-6（5）-改善（予定）年月-月</t>
  </si>
  <si>
    <t>２３検査結果（非常用の照明装置）別記第三号-6　自家用発電装置-6（5）-改善（予定）年月-状況</t>
  </si>
  <si>
    <t>２３検査結果（非常用の照明装置）別記第三号-6　自家用発電装置-6（6）-検査者番号</t>
  </si>
  <si>
    <t>２３検査結果（非常用の照明装置）別記第三号-6　自家用発電装置-6（6）-指摘の具体的内容等</t>
  </si>
  <si>
    <t>２３検査結果（非常用の照明装置）別記第三号-6　自家用発電装置-6（6）-改善策の具体的内容等</t>
  </si>
  <si>
    <t>２３検査結果（非常用の照明装置）別記第三号-6　自家用発電装置-6（6）-改善（予定）年月-年（令和）</t>
  </si>
  <si>
    <t>２３検査結果（非常用の照明装置）別記第三号-6　自家用発電装置-6（6）-改善（予定）年月-月</t>
  </si>
  <si>
    <t>２３検査結果（非常用の照明装置）別記第三号-6　自家用発電装置-6（6）-改善（予定）年月-状況</t>
  </si>
  <si>
    <t>２３検査結果（非常用の照明装置）別記第三号-6　自家用発電装置-6（7）-検査者番号</t>
  </si>
  <si>
    <t>２３検査結果（非常用の照明装置）別記第三号-6　自家用発電装置-6（7）-指摘の具体的内容等</t>
  </si>
  <si>
    <t>２３検査結果（非常用の照明装置）別記第三号-6　自家用発電装置-6（7）-改善策の具体的内容等</t>
  </si>
  <si>
    <t>２３検査結果（非常用の照明装置）別記第三号-6　自家用発電装置-6（7）-改善（予定）年月-年（令和）</t>
  </si>
  <si>
    <t>２３検査結果（非常用の照明装置）別記第三号-6　自家用発電装置-6（7）-改善（予定）年月-月</t>
  </si>
  <si>
    <t>２３検査結果（非常用の照明装置）別記第三号-6　自家用発電装置-6（7）-改善（予定）年月-状況</t>
  </si>
  <si>
    <t>２３検査結果（非常用の照明装置）別記第三号-6　自家用発電装置-6（8）-検査者番号</t>
  </si>
  <si>
    <t>２３検査結果（非常用の照明装置）別記第三号-6　自家用発電装置-6（8）-指摘の具体的内容等</t>
  </si>
  <si>
    <t>２３検査結果（非常用の照明装置）別記第三号-6　自家用発電装置-6（8）-改善策の具体的内容等</t>
  </si>
  <si>
    <t>２３検査結果（非常用の照明装置）別記第三号-6　自家用発電装置-6（8）-改善（予定）年月-年（令和）</t>
  </si>
  <si>
    <t>２３検査結果（非常用の照明装置）別記第三号-6　自家用発電装置-6（8）-改善（予定）年月-月</t>
  </si>
  <si>
    <t>２３検査結果（非常用の照明装置）別記第三号-6　自家用発電装置-6（8）-改善（予定）年月-状況</t>
  </si>
  <si>
    <t>２３検査結果（非常用の照明装置）別記第三号-6　自家用発電装置-6（9）-検査者番号</t>
  </si>
  <si>
    <t>２３検査結果（非常用の照明装置）別記第三号-6　自家用発電装置-6（9）-指摘の具体的内容等</t>
  </si>
  <si>
    <t>２３検査結果（非常用の照明装置）別記第三号-6　自家用発電装置-6（9）-改善策の具体的内容等</t>
  </si>
  <si>
    <t>２３検査結果（非常用の照明装置）別記第三号-6　自家用発電装置-6（9）-改善（予定）年月-年（令和）</t>
  </si>
  <si>
    <t>２３検査結果（非常用の照明装置）別記第三号-6　自家用発電装置-6（9）-改善（予定）年月-月</t>
  </si>
  <si>
    <t>２３検査結果（非常用の照明装置）別記第三号-6　自家用発電装置-6（9）-改善（予定）年月-状況</t>
  </si>
  <si>
    <t>２３検査結果（非常用の照明装置）別記第三号-6　自家用発電装置-6（10）-検査者番号</t>
  </si>
  <si>
    <t>２３検査結果（非常用の照明装置）別記第三号-6　自家用発電装置-6（10）-指摘の具体的内容等</t>
  </si>
  <si>
    <t>２３検査結果（非常用の照明装置）別記第三号-6　自家用発電装置-6（10）-改善策の具体的内容等</t>
  </si>
  <si>
    <t>２３検査結果（非常用の照明装置）別記第三号-6　自家用発電装置-6（10）-改善（予定）年月-年（令和）</t>
  </si>
  <si>
    <t>２３検査結果（非常用の照明装置）別記第三号-6　自家用発電装置-6（10）-改善（予定）年月-月</t>
  </si>
  <si>
    <t>２３検査結果（非常用の照明装置）別記第三号-6　自家用発電装置-6（10）-改善（予定）年月-状況</t>
  </si>
  <si>
    <t>２３検査結果（非常用の照明装置）別記第三号-6　自家用発電装置-6（11）-検査者番号</t>
  </si>
  <si>
    <t>２３検査結果（非常用の照明装置）別記第三号-6　自家用発電装置-6（11）-指摘の具体的内容等</t>
  </si>
  <si>
    <t>２３検査結果（非常用の照明装置）別記第三号-6　自家用発電装置-6（11）-改善策の具体的内容等</t>
  </si>
  <si>
    <t>２３検査結果（非常用の照明装置）別記第三号-6　自家用発電装置-6（11）-改善（予定）年月-年（令和）</t>
  </si>
  <si>
    <t>２３検査結果（非常用の照明装置）別記第三号-6　自家用発電装置-6（11）-改善（予定）年月-月</t>
  </si>
  <si>
    <t>２３検査結果（非常用の照明装置）別記第三号-6　自家用発電装置-6（11）-改善（予定）年月-状況</t>
  </si>
  <si>
    <t>２３検査結果（非常用の照明装置）別記第三号-6　自家用発電装置-6（12）-検査者番号</t>
  </si>
  <si>
    <t>２３検査結果（非常用の照明装置）別記第三号-6　自家用発電装置-6（12）-指摘の具体的内容等</t>
  </si>
  <si>
    <t>２３検査結果（非常用の照明装置）別記第三号-6　自家用発電装置-6（12）-改善策の具体的内容等</t>
  </si>
  <si>
    <t>２３検査結果（非常用の照明装置）別記第三号-6　自家用発電装置-6（12）-改善（予定）年月-年（令和）</t>
  </si>
  <si>
    <t>２３検査結果（非常用の照明装置）別記第三号-6　自家用発電装置-6（12）-改善（予定）年月-月</t>
  </si>
  <si>
    <t>２３検査結果（非常用の照明装置）別記第三号-6　自家用発電装置-6（12）-改善（予定）年月-状況</t>
  </si>
  <si>
    <t>２３検査結果（非常用の照明装置）別記第三号-6　自家用発電装置-6（13）-検査者番号</t>
  </si>
  <si>
    <t>２３検査結果（非常用の照明装置）別記第三号-6　自家用発電装置-6（13）-指摘の具体的内容等</t>
  </si>
  <si>
    <t>２３検査結果（非常用の照明装置）別記第三号-6　自家用発電装置-6（13）-改善策の具体的内容等</t>
  </si>
  <si>
    <t>２３検査結果（非常用の照明装置）別記第三号-6　自家用発電装置-6（13）-改善（予定）年月-年（令和）</t>
  </si>
  <si>
    <t>２３検査結果（非常用の照明装置）別記第三号-6　自家用発電装置-6（13）-改善（予定）年月-月</t>
  </si>
  <si>
    <t>２３検査結果（非常用の照明装置）別記第三号-6　自家用発電装置-6（13）-改善（予定）年月-状況</t>
  </si>
  <si>
    <t>２３検査結果（非常用の照明装置）別記第三号-6　自家用発電装置-6（14）-検査者番号</t>
  </si>
  <si>
    <t>２３検査結果（非常用の照明装置）別記第三号-6　自家用発電装置-6（14）-指摘の具体的内容等</t>
  </si>
  <si>
    <t>２３検査結果（非常用の照明装置）別記第三号-6　自家用発電装置-6（14）-改善策の具体的内容等</t>
  </si>
  <si>
    <t>２３検査結果（非常用の照明装置）別記第三号-6　自家用発電装置-6（14）-改善（予定）年月-年（令和）</t>
  </si>
  <si>
    <t>２３検査結果（非常用の照明装置）別記第三号-6　自家用発電装置-6（14）-改善（予定）年月-月</t>
  </si>
  <si>
    <t>２３検査結果（非常用の照明装置）別記第三号-6　自家用発電装置-6（14）-改善（予定）年月-状況</t>
  </si>
  <si>
    <t>２３検査結果（非常用の照明装置）別記第三号-6　自家用発電装置-6（15）-検査者番号</t>
  </si>
  <si>
    <t>２３検査結果（非常用の照明装置）別記第三号-6　自家用発電装置-6（15）-指摘の具体的内容等</t>
  </si>
  <si>
    <t>２３検査結果（非常用の照明装置）別記第三号-6　自家用発電装置-6（15）-改善策の具体的内容等</t>
  </si>
  <si>
    <t>２３検査結果（非常用の照明装置）別記第三号-6　自家用発電装置-6（15）-改善（予定）年月-年（令和）</t>
  </si>
  <si>
    <t>２３検査結果（非常用の照明装置）別記第三号-6　自家用発電装置-6（15）-改善（予定）年月-月</t>
  </si>
  <si>
    <t>２３検査結果（非常用の照明装置）別記第三号-6　自家用発電装置-6（15）-改善（予定）年月-状況</t>
  </si>
  <si>
    <t>２３検査結果（非常用の照明装置）別記第三号-6　自家用発電装置-6（16）-検査者番号</t>
  </si>
  <si>
    <t>２３検査結果（非常用の照明装置）別記第三号-6　自家用発電装置-6（16）-指摘の具体的内容等</t>
  </si>
  <si>
    <t>２３検査結果（非常用の照明装置）別記第三号-6　自家用発電装置-6（16）-改善策の具体的内容等</t>
  </si>
  <si>
    <t>２３検査結果（非常用の照明装置）別記第三号-6　自家用発電装置-6（16）-改善（予定）年月-年（令和）</t>
  </si>
  <si>
    <t>２３検査結果（非常用の照明装置）別記第三号-6　自家用発電装置-6（16）-改善（予定）年月-月</t>
  </si>
  <si>
    <t>２３検査結果（非常用の照明装置）別記第三号-6　自家用発電装置-6（16）-改善（予定）年月-状況</t>
  </si>
  <si>
    <t>２３検査結果（非常用の照明装置）別記第三号-6　自家用発電装置-6（17）-検査者番号</t>
  </si>
  <si>
    <t>２３検査結果（非常用の照明装置）別記第三号-6　自家用発電装置-6（17）-指摘の具体的内容等</t>
  </si>
  <si>
    <t>２３検査結果（非常用の照明装置）別記第三号-6　自家用発電装置-6（17）-改善策の具体的内容等</t>
  </si>
  <si>
    <t>２３検査結果（非常用の照明装置）別記第三号-6　自家用発電装置-6（17）-改善（予定）年月-年（令和）</t>
  </si>
  <si>
    <t>２３検査結果（非常用の照明装置）別記第三号-6　自家用発電装置-6（17）-改善（予定）年月-月</t>
  </si>
  <si>
    <t>２３検査結果（非常用の照明装置）別記第三号-6　自家用発電装置-6（17）-改善（予定）年月-状況</t>
  </si>
  <si>
    <t>２３検査結果（非常用の照明装置）別記第三号-7　上記以外の検査項目等-1行目-番号</t>
  </si>
  <si>
    <t>２３検査結果（非常用の照明装置）別記第三号-7　上記以外の検査項目等-1行目-検査項目</t>
  </si>
  <si>
    <t>２３検査結果（非常用の照明装置）別記第三号-7　上記以外の検査項目等-1行目-検査事項</t>
  </si>
  <si>
    <t>２３検査結果（非常用の照明装置）別記第三号-7　上記以外の検査項目等-1行目-検査者番号</t>
  </si>
  <si>
    <t>２３検査結果（非常用の照明装置）別記第三号-7　上記以外の検査項目等-1行目-指摘の具体的内容等</t>
  </si>
  <si>
    <t>２３検査結果（非常用の照明装置）別記第三号-7　上記以外の検査項目等-1行目-改善策の具体的内容等</t>
  </si>
  <si>
    <t>２３検査結果（非常用の照明装置）別記第三号-7　上記以外の検査項目等-1行目-改善（予定）年月-年（令和）</t>
  </si>
  <si>
    <t>２３検査結果（非常用の照明装置）別記第三号-7　上記以外の検査項目等-1行目-改善（予定）年月-月</t>
  </si>
  <si>
    <t>２３検査結果（非常用の照明装置）別記第三号-7　上記以外の検査項目等-1行目-改善（予定）年月-状況</t>
  </si>
  <si>
    <t>２３検査結果（非常用の照明装置）別記第三号-7　上記以外の検査項目等-2行目-番号</t>
  </si>
  <si>
    <t>２３検査結果（非常用の照明装置）別記第三号-7　上記以外の検査項目等-2行目-検査項目</t>
  </si>
  <si>
    <t>２３検査結果（非常用の照明装置）別記第三号-7　上記以外の検査項目等-2行目-検査事項</t>
  </si>
  <si>
    <t>２３検査結果（非常用の照明装置）別記第三号-7　上記以外の検査項目等-2行目-検査者番号</t>
  </si>
  <si>
    <t>２３検査結果（非常用の照明装置）別記第三号-7　上記以外の検査項目等-2行目-指摘の具体的内容等</t>
  </si>
  <si>
    <t>２３検査結果（非常用の照明装置）別記第三号-7　上記以外の検査項目等-2行目-改善策の具体的内容等</t>
  </si>
  <si>
    <t>２３検査結果（非常用の照明装置）別記第三号-7　上記以外の検査項目等-2行目-改善（予定）年月-年（令和）</t>
  </si>
  <si>
    <t>２３検査結果（非常用の照明装置）別記第三号-7　上記以外の検査項目等-2行目-改善（予定）年月-月</t>
  </si>
  <si>
    <t>２３検査結果（非常用の照明装置）別記第三号-7　上記以外の検査項目等-2行目-改善（予定）年月-状況</t>
  </si>
  <si>
    <t>２３検査結果（非常用の照明装置）別記第三号-7　上記以外の検査項目等-3行目-番号</t>
  </si>
  <si>
    <t>２３検査結果（非常用の照明装置）別記第三号-7　上記以外の検査項目等-3行目-検査項目</t>
  </si>
  <si>
    <t>２３検査結果（非常用の照明装置）別記第三号-7　上記以外の検査項目等-3行目-検査事項</t>
  </si>
  <si>
    <t>２３検査結果（非常用の照明装置）別記第三号-7　上記以外の検査項目等-3行目-検査者番号</t>
  </si>
  <si>
    <t>２３検査結果（非常用の照明装置）別記第三号-7　上記以外の検査項目等-3行目-指摘の具体的内容等</t>
  </si>
  <si>
    <t>２３検査結果（非常用の照明装置）別記第三号-7　上記以外の検査項目等-3行目-改善策の具体的内容等</t>
  </si>
  <si>
    <t>２３検査結果（非常用の照明装置）別記第三号-7　上記以外の検査項目等-3行目-改善（予定）年月-年（令和）</t>
  </si>
  <si>
    <t>２３検査結果（非常用の照明装置）別記第三号-7　上記以外の検査項目等-3行目-改善（予定）年月-月</t>
  </si>
  <si>
    <t>２３検査結果（非常用の照明装置）別記第三号-7　上記以外の検査項目等-3行目-改善（予定）年月-状況</t>
  </si>
  <si>
    <t>２３検査結果（非常用の照明装置）別記第三号-上記1から7に記載のない事項-1行目-番号</t>
  </si>
  <si>
    <t>２３検査結果（非常用の照明装置）別記第三号-上記1から7に記載のない事項-1行目-検査項目</t>
  </si>
  <si>
    <t>２３検査結果（非常用の照明装置）別記第三号-上記1から7に記載のない事項-1行目-検査事項</t>
  </si>
  <si>
    <t>２３検査結果（非常用の照明装置）別記第三号-上記1から7に記載のない事項-1行目-検査者番号</t>
  </si>
  <si>
    <t>２３検査結果（非常用の照明装置）別記第三号-上記1から7に記載のない事項-1行目-指摘の具体的内容等</t>
  </si>
  <si>
    <t>２３検査結果（非常用の照明装置）別記第三号-上記1から7に記載のない事項-1行目-改善策の具体的内容等</t>
  </si>
  <si>
    <t>２３検査結果（非常用の照明装置）別記第三号-上記1から7に記載のない事項-1行目-改善（予定）年月-年（令和）</t>
  </si>
  <si>
    <t>２３検査結果（非常用の照明装置）別記第三号-上記1から7に記載のない事項-1行目-改善（予定）年月-月</t>
  </si>
  <si>
    <t>２３検査結果（非常用の照明装置）別記第三号-上記1から7に記載のない事項-1行目-改善（予定）年月-状況</t>
  </si>
  <si>
    <t>２３検査結果（非常用の照明装置）別記第三号-上記1から7に記載のない事項-2行目-番号</t>
  </si>
  <si>
    <t>２３検査結果（非常用の照明装置）別記第三号-上記1から7に記載のない事項-2行目-検査項目</t>
  </si>
  <si>
    <t>２３検査結果（非常用の照明装置）別記第三号-上記1から7に記載のない事項-2行目-検査事項</t>
  </si>
  <si>
    <t>２３検査結果（非常用の照明装置）別記第三号-上記1から7に記載のない事項-2行目-検査者番号</t>
  </si>
  <si>
    <t>２３検査結果（非常用の照明装置）別記第三号-上記1から7に記載のない事項-2行目-指摘の具体的内容等</t>
  </si>
  <si>
    <t>２３検査結果（非常用の照明装置）別記第三号-上記1から7に記載のない事項-2行目-改善策の具体的内容等</t>
  </si>
  <si>
    <t>２３検査結果（非常用の照明装置）別記第三号-上記1から7に記載のない事項-2行目-改善（予定）年月-年（令和）</t>
  </si>
  <si>
    <t>２３検査結果（非常用の照明装置）別記第三号-上記1から7に記載のない事項-2行目-改善（予定）年月-月</t>
  </si>
  <si>
    <t>２３検査結果（非常用の照明装置）別記第三号-上記1から7に記載のない事項-2行目-改善（予定）年月-状況</t>
  </si>
  <si>
    <t>２３検査結果（非常用の照明装置）別記第三号-上記1から7に記載のない事項-3行目-番号</t>
  </si>
  <si>
    <t>２３検査結果（非常用の照明装置）別記第三号-上記1から7に記載のない事項-3行目-検査項目</t>
  </si>
  <si>
    <t>２３検査結果（非常用の照明装置）別記第三号-上記1から7に記載のない事項-3行目-検査事項</t>
  </si>
  <si>
    <t>２３検査結果（非常用の照明装置）別記第三号-上記1から7に記載のない事項-3行目-検査者番号</t>
  </si>
  <si>
    <t>２３検査結果（非常用の照明装置）別記第三号-上記1から7に記載のない事項-3行目-指摘の具体的内容等</t>
  </si>
  <si>
    <t>２３検査結果（非常用の照明装置）別記第三号-上記1から7に記載のない事項-3行目-改善策の具体的内容等</t>
  </si>
  <si>
    <t>２３検査結果（非常用の照明装置）別記第三号-上記1から7に記載のない事項-3行目-改善（予定）年月-年（令和）</t>
  </si>
  <si>
    <t>２３検査結果（非常用の照明装置）別記第三号-上記1から7に記載のない事項-3行目-改善（予定）年月-月</t>
  </si>
  <si>
    <t>２３検査結果（非常用の照明装置）別記第三号-上記1から7に記載のない事項-3行目-改善（予定）年月-状況</t>
  </si>
  <si>
    <t>２３検査結果（非常用の照明装置）別記第三号-上記1から7に記載のない事項-4行目-番号</t>
  </si>
  <si>
    <t>２３検査結果（非常用の照明装置）別記第三号-上記1から7に記載のない事項-4行目-検査項目</t>
  </si>
  <si>
    <t>２３検査結果（非常用の照明装置）別記第三号-上記1から7に記載のない事項-4行目-検査事項</t>
  </si>
  <si>
    <t>２３検査結果（非常用の照明装置）別記第三号-上記1から7に記載のない事項-4行目-検査者番号</t>
  </si>
  <si>
    <t>２３検査結果（非常用の照明装置）別記第三号-上記1から7に記載のない事項-4行目-指摘の具体的内容等</t>
  </si>
  <si>
    <t>２３検査結果（非常用の照明装置）別記第三号-上記1から7に記載のない事項-4行目-改善策の具体的内容等</t>
  </si>
  <si>
    <t>２３検査結果（非常用の照明装置）別記第三号-上記1から7に記載のない事項-4行目-改善（予定）年月-年（令和）</t>
  </si>
  <si>
    <t>２３検査結果（非常用の照明装置）別記第三号-上記1から7に記載のない事項-4行目-改善（予定）年月-月</t>
  </si>
  <si>
    <t>２３検査結果（非常用の照明装置）別記第三号-上記1から7に記載のない事項-4行目-改善（予定）年月-状況</t>
  </si>
  <si>
    <t>２３検査結果（非常用の照明装置）別記第三号-上記1から7に記載のない事項-5行目-番号</t>
  </si>
  <si>
    <t>２３検査結果（非常用の照明装置）別記第三号-上記1から7に記載のない事項-5行目-検査項目</t>
  </si>
  <si>
    <t>２３検査結果（非常用の照明装置）別記第三号-上記1から7に記載のない事項-5行目-検査事項</t>
  </si>
  <si>
    <t>２３検査結果（非常用の照明装置）別記第三号-上記1から7に記載のない事項-5行目-検査者番号</t>
  </si>
  <si>
    <t>２３検査結果（非常用の照明装置）別記第三号-上記1から7に記載のない事項-5行目-指摘の具体的内容等</t>
  </si>
  <si>
    <t>２３検査結果（非常用の照明装置）別記第三号-上記1から7に記載のない事項-5行目-改善策の具体的内容等</t>
  </si>
  <si>
    <t>２３検査結果（非常用の照明装置）別記第三号-上記1から7に記載のない事項-5行目-改善（予定）年月-年（令和）</t>
  </si>
  <si>
    <t>２３検査結果（非常用の照明装置）別記第三号-上記1から7に記載のない事項-5行目-改善（予定）年月-月</t>
  </si>
  <si>
    <t>２３検査結果（非常用の照明装置）別記第三号-上記1から7に記載のない事項-5行目-改善（予定）年月-状況</t>
  </si>
  <si>
    <t>２３検査結果（非常用の照明装置）別記第三号-上記1から7に記載のない事項-6行目-番号</t>
  </si>
  <si>
    <t>２３検査結果（非常用の照明装置）別記第三号-上記1から7に記載のない事項-6行目-検査項目</t>
  </si>
  <si>
    <t>２３検査結果（非常用の照明装置）別記第三号-上記1から7に記載のない事項-6行目-検査事項</t>
  </si>
  <si>
    <t>２３検査結果（非常用の照明装置）別記第三号-上記1から7に記載のない事項-6行目-検査者番号</t>
  </si>
  <si>
    <t>２３検査結果（非常用の照明装置）別記第三号-上記1から7に記載のない事項-6行目-指摘の具体的内容等</t>
  </si>
  <si>
    <t>２３検査結果（非常用の照明装置）別記第三号-上記1から7に記載のない事項-6行目-改善策の具体的内容等</t>
  </si>
  <si>
    <t>２３検査結果（非常用の照明装置）別記第三号-上記1から7に記載のない事項-6行目-改善（予定）年月-年（令和）</t>
  </si>
  <si>
    <t>２３検査結果（非常用の照明装置）別記第三号-上記1から7に記載のない事項-6行目-改善（予定）年月-月</t>
  </si>
  <si>
    <t>２３検査結果（非常用の照明装置）別記第三号-上記1から7に記載のない事項-6行目-改善（予定）年月-状況</t>
  </si>
  <si>
    <t>２３検査結果（非常用の照明装置）別記第三号-上記1から7に記載のない事項-7行目-番号</t>
  </si>
  <si>
    <t>２３検査結果（非常用の照明装置）別記第三号-上記1から7に記載のない事項-7行目-検査項目</t>
  </si>
  <si>
    <t>２３検査結果（非常用の照明装置）別記第三号-上記1から7に記載のない事項-7行目-検査事項</t>
  </si>
  <si>
    <t>２３検査結果（非常用の照明装置）別記第三号-上記1から7に記載のない事項-7行目-検査者番号</t>
  </si>
  <si>
    <t>２３検査結果（非常用の照明装置）別記第三号-上記1から7に記載のない事項-7行目-指摘の具体的内容等</t>
  </si>
  <si>
    <t>２３検査結果（非常用の照明装置）別記第三号-上記1から7に記載のない事項-7行目-改善策の具体的内容等</t>
  </si>
  <si>
    <t>２３検査結果（非常用の照明装置）別記第三号-上記1から7に記載のない事項-7行目-改善（予定）年月-年（令和）</t>
  </si>
  <si>
    <t>２３検査結果（非常用の照明装置）別記第三号-上記1から7に記載のない事項-7行目-改善（予定）年月-月</t>
  </si>
  <si>
    <t>２３検査結果（非常用の照明装置）別記第三号-上記1から7に記載のない事項-7行目-改善（予定）年月-状況</t>
  </si>
  <si>
    <t>２３検査結果（非常用の照明装置）別記第三号-上記1から7に記載のない事項-8行目-番号</t>
  </si>
  <si>
    <t>２３検査結果（非常用の照明装置）別記第三号-上記1から7に記載のない事項-8行目-検査項目</t>
  </si>
  <si>
    <t>２３検査結果（非常用の照明装置）別記第三号-上記1から7に記載のない事項-8行目-検査事項</t>
  </si>
  <si>
    <t>２３検査結果（非常用の照明装置）別記第三号-上記1から7に記載のない事項-8行目-検査者番号</t>
  </si>
  <si>
    <t>２３検査結果（非常用の照明装置）別記第三号-上記1から7に記載のない事項-8行目-指摘の具体的内容等</t>
  </si>
  <si>
    <t>２３検査結果（非常用の照明装置）別記第三号-上記1から7に記載のない事項-8行目-改善策の具体的内容等</t>
  </si>
  <si>
    <t>２３検査結果（非常用の照明装置）別記第三号-上記1から7に記載のない事項-8行目-改善（予定）年月-年（令和）</t>
  </si>
  <si>
    <t>２３検査結果（非常用の照明装置）別記第三号-上記1から7に記載のない事項-8行目-改善（予定）年月-月</t>
  </si>
  <si>
    <t>２３検査結果（非常用の照明装置）別記第三号-上記1から7に記載のない事項-8行目-改善（予定）年月-状況</t>
  </si>
  <si>
    <t>２３検査結果（非常用の照明装置）別記第三号-上記1から7に記載のない事項-9行目-番号</t>
  </si>
  <si>
    <t>２３検査結果（非常用の照明装置）別記第三号-上記1から7に記載のない事項-9行目-検査項目</t>
  </si>
  <si>
    <t>２３検査結果（非常用の照明装置）別記第三号-上記1から7に記載のない事項-9行目-検査事項</t>
  </si>
  <si>
    <t>２３検査結果（非常用の照明装置）別記第三号-上記1から7に記載のない事項-9行目-検査者番号</t>
  </si>
  <si>
    <t>２３検査結果（非常用の照明装置）別記第三号-上記1から7に記載のない事項-9行目-指摘の具体的内容等</t>
  </si>
  <si>
    <t>２３検査結果（非常用の照明装置）別記第三号-上記1から7に記載のない事項-9行目-改善策の具体的内容等</t>
  </si>
  <si>
    <t>２３検査結果（非常用の照明装置）別記第三号-上記1から7に記載のない事項-9行目-改善（予定）年月-年（令和）</t>
  </si>
  <si>
    <t>２３検査結果（非常用の照明装置）別記第三号-上記1から7に記載のない事項-9行目-改善（予定）年月-月</t>
  </si>
  <si>
    <t>２３検査結果（非常用の照明装置）別記第三号-上記1から7に記載のない事項-9行目-改善（予定）年月-状況</t>
  </si>
  <si>
    <t>２３検査結果（非常用の照明装置）別記第三号-上記1から7に記載のない事項-10行目-番号</t>
  </si>
  <si>
    <t>２３検査結果（非常用の照明装置）別記第三号-上記1から7に記載のない事項-10行目-検査項目</t>
  </si>
  <si>
    <t>２３検査結果（非常用の照明装置）別記第三号-上記1から7に記載のない事項-10行目-検査事項</t>
  </si>
  <si>
    <t>２３検査結果（非常用の照明装置）別記第三号-上記1から7に記載のない事項-10行目-検査者番号</t>
  </si>
  <si>
    <t>２３検査結果（非常用の照明装置）別記第三号-上記1から7に記載のない事項-10行目-指摘の具体的内容等</t>
  </si>
  <si>
    <t>２３検査結果（非常用の照明装置）別記第三号-上記1から7に記載のない事項-10行目-改善策の具体的内容等</t>
  </si>
  <si>
    <t>２３検査結果（非常用の照明装置）別記第三号-上記1から7に記載のない事項-10行目-改善（予定）年月-年（令和）</t>
  </si>
  <si>
    <t>２３検査結果（非常用の照明装置）別記第三号-上記1から7に記載のない事項-10行目-改善（予定）年月-月</t>
  </si>
  <si>
    <t>２３検査結果（非常用の照明装置）別記第三号-上記1から7に記載のない事項-10行目-改善（予定）年月-状況</t>
  </si>
  <si>
    <t>２３検査結果（非常用の照明装置）別記第三号-上記1から7に記載のない事項-11行目-番号</t>
  </si>
  <si>
    <t>２３検査結果（非常用の照明装置）別記第三号-上記1から7に記載のない事項-11行目-検査項目</t>
  </si>
  <si>
    <t>２３検査結果（非常用の照明装置）別記第三号-上記1から7に記載のない事項-11行目-検査事項</t>
  </si>
  <si>
    <t>２３検査結果（非常用の照明装置）別記第三号-上記1から7に記載のない事項-11行目-検査者番号</t>
  </si>
  <si>
    <t>２３検査結果（非常用の照明装置）別記第三号-上記1から7に記載のない事項-11行目-指摘の具体的内容等</t>
  </si>
  <si>
    <t>２３検査結果（非常用の照明装置）別記第三号-上記1から7に記載のない事項-11行目-改善策の具体的内容等</t>
  </si>
  <si>
    <t>２３検査結果（非常用の照明装置）別記第三号-上記1から7に記載のない事項-11行目-改善（予定）年月-年（令和）</t>
  </si>
  <si>
    <t>２３検査結果（非常用の照明装置）別記第三号-上記1から7に記載のない事項-11行目-改善（予定）年月-月</t>
  </si>
  <si>
    <t>２３検査結果（非常用の照明装置）別記第三号-上記1から7に記載のない事項-11行目-改善（予定）年月-状況</t>
  </si>
  <si>
    <t>２３検査結果（非常用の照明装置）別記第三号-上記1から7に記載のない事項-12行目-番号</t>
  </si>
  <si>
    <t>２３検査結果（非常用の照明装置）別記第三号-上記1から7に記載のない事項-12行目-検査項目</t>
  </si>
  <si>
    <t>２３検査結果（非常用の照明装置）別記第三号-上記1から7に記載のない事項-12行目-検査事項</t>
  </si>
  <si>
    <t>２３検査結果（非常用の照明装置）別記第三号-上記1から7に記載のない事項-12行目-検査者番号</t>
  </si>
  <si>
    <t>２３検査結果（非常用の照明装置）別記第三号-上記1から7に記載のない事項-12行目-指摘の具体的内容等</t>
  </si>
  <si>
    <t>２３検査結果（非常用の照明装置）別記第三号-上記1から7に記載のない事項-12行目-改善策の具体的内容等</t>
  </si>
  <si>
    <t>２３検査結果（非常用の照明装置）別記第三号-上記1から7に記載のない事項-12行目-改善（予定）年月-年（令和）</t>
  </si>
  <si>
    <t>２３検査結果（非常用の照明装置）別記第三号-上記1から7に記載のない事項-12行目-改善（予定）年月-月</t>
  </si>
  <si>
    <t>２３検査結果（非常用の照明装置）別記第三号-上記1から7に記載のない事項-12行目-改善（予定）年月-状況</t>
  </si>
  <si>
    <t>２３検査結果（非常用の照明装置）別記第三号-上記1から7に記載のない事項-13行目-番号</t>
  </si>
  <si>
    <t>２３検査結果（非常用の照明装置）別記第三号-上記1から7に記載のない事項-13行目-検査項目</t>
  </si>
  <si>
    <t>２３検査結果（非常用の照明装置）別記第三号-上記1から7に記載のない事項-13行目-検査事項</t>
  </si>
  <si>
    <t>２３検査結果（非常用の照明装置）別記第三号-上記1から7に記載のない事項-13行目-検査者番号</t>
  </si>
  <si>
    <t>２３検査結果（非常用の照明装置）別記第三号-上記1から7に記載のない事項-13行目-指摘の具体的内容等</t>
  </si>
  <si>
    <t>２３検査結果（非常用の照明装置）別記第三号-上記1から7に記載のない事項-13行目-改善策の具体的内容等</t>
  </si>
  <si>
    <t>２３検査結果（非常用の照明装置）別記第三号-上記1から7に記載のない事項-13行目-改善（予定）年月-年（令和）</t>
  </si>
  <si>
    <t>２３検査結果（非常用の照明装置）別記第三号-上記1から7に記載のない事項-13行目-改善（予定）年月-月</t>
  </si>
  <si>
    <t>２３検査結果（非常用の照明装置）別記第三号-上記1から7に記載のない事項-13行目-改善（予定）年月-状況</t>
  </si>
  <si>
    <t>２３検査結果（非常用の照明装置）別記第三号-上記1から7に記載のない事項-14行目-番号</t>
  </si>
  <si>
    <t>２３検査結果（非常用の照明装置）別記第三号-上記1から7に記載のない事項-14行目-検査項目</t>
  </si>
  <si>
    <t>２３検査結果（非常用の照明装置）別記第三号-上記1から7に記載のない事項-14行目-検査事項</t>
  </si>
  <si>
    <t>２３検査結果（非常用の照明装置）別記第三号-上記1から7に記載のない事項-14行目-検査者番号</t>
  </si>
  <si>
    <t>２３検査結果（非常用の照明装置）別記第三号-上記1から7に記載のない事項-14行目-指摘の具体的内容等</t>
  </si>
  <si>
    <t>２３検査結果（非常用の照明装置）別記第三号-上記1から7に記載のない事項-14行目-改善策の具体的内容等</t>
  </si>
  <si>
    <t>２３検査結果（非常用の照明装置）別記第三号-上記1から7に記載のない事項-14行目-改善（予定）年月-年（令和）</t>
  </si>
  <si>
    <t>２３検査結果（非常用の照明装置）別記第三号-上記1から7に記載のない事項-14行目-改善（予定）年月-月</t>
  </si>
  <si>
    <t>２３検査結果（非常用の照明装置）別記第三号-上記1から7に記載のない事項-14行目-改善（予定）年月-状況</t>
  </si>
  <si>
    <t>２３検査結果（非常用の照明装置）別記第三号-上記1から7に記載のない事項-15行目-番号</t>
  </si>
  <si>
    <t>２３検査結果（非常用の照明装置）別記第三号-上記1から7に記載のない事項-15行目-検査項目</t>
  </si>
  <si>
    <t>２３検査結果（非常用の照明装置）別記第三号-上記1から7に記載のない事項-15行目-検査事項</t>
  </si>
  <si>
    <t>２３検査結果（非常用の照明装置）別記第三号-上記1から7に記載のない事項-15行目-検査者番号</t>
  </si>
  <si>
    <t>２３検査結果（非常用の照明装置）別記第三号-上記1から7に記載のない事項-15行目-指摘の具体的内容等</t>
  </si>
  <si>
    <t>２３検査結果（非常用の照明装置）別記第三号-上記1から7に記載のない事項-15行目-改善策の具体的内容等</t>
  </si>
  <si>
    <t>２３検査結果（非常用の照明装置）別記第三号-上記1から7に記載のない事項-15行目-改善（予定）年月-年（令和）</t>
  </si>
  <si>
    <t>２３検査結果（非常用の照明装置）別記第三号-上記1から7に記載のない事項-15行目-改善（予定）年月-月</t>
  </si>
  <si>
    <t>２３検査結果（非常用の照明装置）別記第三号-上記1から7に記載のない事項-15行目-改善（予定）年月-状況</t>
  </si>
  <si>
    <t>２３検査結果（非常用の照明装置）別記第三号-上記1から7に記載のない事項-16行目-番号</t>
  </si>
  <si>
    <t>２３検査結果（非常用の照明装置）別記第三号-上記1から7に記載のない事項-16行目-検査項目</t>
  </si>
  <si>
    <t>２３検査結果（非常用の照明装置）別記第三号-上記1から7に記載のない事項-16行目-検査事項</t>
  </si>
  <si>
    <t>２３検査結果（非常用の照明装置）別記第三号-上記1から7に記載のない事項-16行目-検査者番号</t>
  </si>
  <si>
    <t>２３検査結果（非常用の照明装置）別記第三号-上記1から7に記載のない事項-16行目-指摘の具体的内容等</t>
  </si>
  <si>
    <t>２３検査結果（非常用の照明装置）別記第三号-上記1から7に記載のない事項-16行目-改善策の具体的内容等</t>
  </si>
  <si>
    <t>２３検査結果（非常用の照明装置）別記第三号-上記1から7に記載のない事項-16行目-改善（予定）年月-年（令和）</t>
  </si>
  <si>
    <t>２３検査結果（非常用の照明装置）別記第三号-上記1から7に記載のない事項-16行目-改善（予定）年月-月</t>
  </si>
  <si>
    <t>２３検査結果（非常用の照明装置）別記第三号-上記1から7に記載のない事項-16行目-改善（予定）年月-状況</t>
  </si>
  <si>
    <t>２３検査結果（非常用の照明装置）別記第三号-上記1から7に記載のない事項-17行目-番号</t>
  </si>
  <si>
    <t>２３検査結果（非常用の照明装置）別記第三号-上記1から7に記載のない事項-17行目-検査項目</t>
  </si>
  <si>
    <t>２３検査結果（非常用の照明装置）別記第三号-上記1から7に記載のない事項-17行目-検査事項</t>
  </si>
  <si>
    <t>２３検査結果（非常用の照明装置）別記第三号-上記1から7に記載のない事項-17行目-検査者番号</t>
  </si>
  <si>
    <t>２３検査結果（非常用の照明装置）別記第三号-上記1から7に記載のない事項-17行目-指摘の具体的内容等</t>
  </si>
  <si>
    <t>２３検査結果（非常用の照明装置）別記第三号-上記1から7に記載のない事項-17行目-改善策の具体的内容等</t>
  </si>
  <si>
    <t>２３検査結果（非常用の照明装置）別記第三号-上記1から7に記載のない事項-17行目-改善（予定）年月-年（令和）</t>
  </si>
  <si>
    <t>２３検査結果（非常用の照明装置）別記第三号-上記1から7に記載のない事項-17行目-改善（予定）年月-月</t>
  </si>
  <si>
    <t>２３検査結果（非常用の照明装置）別記第三号-上記1から7に記載のない事項-17行目-改善（予定）年月-状況</t>
  </si>
  <si>
    <t>２３検査結果（非常用の照明装置）別記第三号-上記1から7に記載のない事項-18行目-番号</t>
  </si>
  <si>
    <t>２３検査結果（非常用の照明装置）別記第三号-上記1から7に記載のない事項-18行目-検査項目</t>
  </si>
  <si>
    <t>２３検査結果（非常用の照明装置）別記第三号-上記1から7に記載のない事項-18行目-検査事項</t>
  </si>
  <si>
    <t>２３検査結果（非常用の照明装置）別記第三号-上記1から7に記載のない事項-18行目-検査者番号</t>
  </si>
  <si>
    <t>２３検査結果（非常用の照明装置）別記第三号-上記1から7に記載のない事項-18行目-指摘の具体的内容等</t>
  </si>
  <si>
    <t>２３検査結果（非常用の照明装置）別記第三号-上記1から7に記載のない事項-18行目-改善策の具体的内容等</t>
  </si>
  <si>
    <t>２３検査結果（非常用の照明装置）別記第三号-上記1から7に記載のない事項-18行目-改善（予定）年月-年（令和）</t>
  </si>
  <si>
    <t>２３検査結果（非常用の照明装置）別記第三号-上記1から7に記載のない事項-18行目-改善（予定）年月-月</t>
  </si>
  <si>
    <t>２３検査結果（非常用の照明装置）別記第三号-上記1から7に記載のない事項-18行目-改善（予定）年月-状況</t>
  </si>
  <si>
    <t>２３検査結果（非常用の照明装置）別記第三号-上記1から7に記載のない事項-19行目-番号</t>
  </si>
  <si>
    <t>２３検査結果（非常用の照明装置）別記第三号-上記1から7に記載のない事項-19行目-検査項目</t>
  </si>
  <si>
    <t>２３検査結果（非常用の照明装置）別記第三号-上記1から7に記載のない事項-19行目-検査事項</t>
  </si>
  <si>
    <t>２３検査結果（非常用の照明装置）別記第三号-上記1から7に記載のない事項-19行目-検査者番号</t>
  </si>
  <si>
    <t>２３検査結果（非常用の照明装置）別記第三号-上記1から7に記載のない事項-19行目-指摘の具体的内容等</t>
  </si>
  <si>
    <t>２３検査結果（非常用の照明装置）別記第三号-上記1から7に記載のない事項-19行目-改善策の具体的内容等</t>
  </si>
  <si>
    <t>２３検査結果（非常用の照明装置）別記第三号-上記1から7に記載のない事項-19行目-改善（予定）年月-年（令和）</t>
  </si>
  <si>
    <t>２３検査結果（非常用の照明装置）別記第三号-上記1から7に記載のない事項-19行目-改善（予定）年月-月</t>
  </si>
  <si>
    <t>２３検査結果（非常用の照明装置）別記第三号-上記1から7に記載のない事項-19行目-改善（予定）年月-状況</t>
  </si>
  <si>
    <t>２３検査結果（非常用の照明装置）別記第三号-上記1から7に記載のない事項-20行目-番号</t>
  </si>
  <si>
    <t>２３検査結果（非常用の照明装置）別記第三号-上記1から7に記載のない事項-20行目-検査項目</t>
  </si>
  <si>
    <t>２３検査結果（非常用の照明装置）別記第三号-上記1から7に記載のない事項-20行目-検査事項</t>
  </si>
  <si>
    <t>２３検査結果（非常用の照明装置）別記第三号-上記1から7に記載のない事項-20行目-検査者番号</t>
  </si>
  <si>
    <t>２３検査結果（非常用の照明装置）別記第三号-上記1から7に記載のない事項-20行目-指摘の具体的内容等</t>
  </si>
  <si>
    <t>２３検査結果（非常用の照明装置）別記第三号-上記1から7に記載のない事項-20行目-改善策の具体的内容等</t>
  </si>
  <si>
    <t>２３検査結果（非常用の照明装置）別記第三号-上記1から7に記載のない事項-20行目-改善（予定）年月-年（令和）</t>
  </si>
  <si>
    <t>２３検査結果（非常用の照明装置）別記第三号-上記1から7に記載のない事項-20行目-改善（予定）年月-月</t>
  </si>
  <si>
    <t>２３検査結果（非常用の照明装置）別記第三号-上記1から7に記載のない事項-20行目-改善（予定）年月-状況</t>
  </si>
  <si>
    <t>２４検査結果（給水設備及び排水設備）別記第三号-上記1から4に記載のない事項-1行目-番号</t>
  </si>
  <si>
    <t>２４検査結果（給水設備及び排水設備）別記第三号-上記1から4に記載のない事項-1行目-検査項目</t>
  </si>
  <si>
    <t>２４検査結果（給水設備及び排水設備）別記第三号-上記1から4に記載のない事項-1行目-検査事項</t>
  </si>
  <si>
    <t>２４検査結果（給水設備及び排水設備）別記第三号-上記1から4に記載のない事項-1行目-検査者番号</t>
  </si>
  <si>
    <t>２４検査結果（給水設備及び排水設備）別記第三号-上記1から4に記載のない事項-1行目-指摘の具体的内容等</t>
  </si>
  <si>
    <t>２４検査結果（給水設備及び排水設備）別記第三号-上記1から4に記載のない事項-1行目-改善策の具体的内容等</t>
  </si>
  <si>
    <t>２４検査結果（給水設備及び排水設備）別記第三号-上記1から4に記載のない事項-1行目-改善（予定）年月-年（令和）</t>
  </si>
  <si>
    <t>２４検査結果（給水設備及び排水設備）別記第三号-上記1から4に記載のない事項-1行目-改善（予定）年月-月</t>
  </si>
  <si>
    <t>２４検査結果（給水設備及び排水設備）別記第三号-上記1から4に記載のない事項-1行目-改善（予定）年月-状況</t>
  </si>
  <si>
    <t>２４検査結果（給水設備及び排水設備）別記第三号-上記1から4に記載のない事項-2行目-番号</t>
  </si>
  <si>
    <t>２４検査結果（給水設備及び排水設備）別記第三号-上記1から4に記載のない事項-2行目-検査項目</t>
  </si>
  <si>
    <t>２４検査結果（給水設備及び排水設備）別記第三号-上記1から4に記載のない事項-2行目-検査事項</t>
  </si>
  <si>
    <t>２４検査結果（給水設備及び排水設備）別記第三号-上記1から4に記載のない事項-2行目-検査者番号</t>
  </si>
  <si>
    <t>２４検査結果（給水設備及び排水設備）別記第三号-上記1から4に記載のない事項-2行目-指摘の具体的内容等</t>
  </si>
  <si>
    <t>２４検査結果（給水設備及び排水設備）別記第三号-上記1から4に記載のない事項-2行目-改善策の具体的内容等</t>
  </si>
  <si>
    <t>２４検査結果（給水設備及び排水設備）別記第三号-上記1から4に記載のない事項-2行目-改善（予定）年月-年（令和）</t>
  </si>
  <si>
    <t>２４検査結果（給水設備及び排水設備）別記第三号-上記1から4に記載のない事項-2行目-改善（予定）年月-月</t>
  </si>
  <si>
    <t>２４検査結果（給水設備及び排水設備）別記第三号-上記1から4に記載のない事項-2行目-改善（予定）年月-状況</t>
  </si>
  <si>
    <t>２４検査結果（給水設備及び排水設備）別記第三号-上記1から4に記載のない事項-3行目-番号</t>
  </si>
  <si>
    <t>２４検査結果（給水設備及び排水設備）別記第三号-上記1から4に記載のない事項-3行目-検査項目</t>
  </si>
  <si>
    <t>２４検査結果（給水設備及び排水設備）別記第三号-上記1から4に記載のない事項-3行目-検査事項</t>
  </si>
  <si>
    <t>２４検査結果（給水設備及び排水設備）別記第三号-上記1から4に記載のない事項-3行目-検査者番号</t>
  </si>
  <si>
    <t>２４検査結果（給水設備及び排水設備）別記第三号-上記1から4に記載のない事項-3行目-指摘の具体的内容等</t>
  </si>
  <si>
    <t>２４検査結果（給水設備及び排水設備）別記第三号-上記1から4に記載のない事項-3行目-改善策の具体的内容等</t>
  </si>
  <si>
    <t>２４検査結果（給水設備及び排水設備）別記第三号-上記1から4に記載のない事項-3行目-改善（予定）年月-年（令和）</t>
  </si>
  <si>
    <t>２４検査結果（給水設備及び排水設備）別記第三号-上記1から4に記載のない事項-3行目-改善（予定）年月-月</t>
  </si>
  <si>
    <t>２４検査結果（給水設備及び排水設備）別記第三号-上記1から4に記載のない事項-3行目-改善（予定）年月-状況</t>
  </si>
  <si>
    <t>２４検査結果（給水設備及び排水設備）別記第三号-上記1から4に記載のない事項-4行目-番号</t>
  </si>
  <si>
    <t>２４検査結果（給水設備及び排水設備）別記第三号-上記1から4に記載のない事項-4行目-検査項目</t>
  </si>
  <si>
    <t>２４検査結果（給水設備及び排水設備）別記第三号-上記1から4に記載のない事項-4行目-検査事項</t>
  </si>
  <si>
    <t>２４検査結果（給水設備及び排水設備）別記第三号-上記1から4に記載のない事項-4行目-検査者番号</t>
  </si>
  <si>
    <t>２４検査結果（給水設備及び排水設備）別記第三号-上記1から4に記載のない事項-4行目-指摘の具体的内容等</t>
  </si>
  <si>
    <t>２４検査結果（給水設備及び排水設備）別記第三号-上記1から4に記載のない事項-4行目-改善策の具体的内容等</t>
  </si>
  <si>
    <t>２４検査結果（給水設備及び排水設備）別記第三号-上記1から4に記載のない事項-4行目-改善（予定）年月-年（令和）</t>
  </si>
  <si>
    <t>２４検査結果（給水設備及び排水設備）別記第三号-上記1から4に記載のない事項-4行目-改善（予定）年月-月</t>
  </si>
  <si>
    <t>２４検査結果（給水設備及び排水設備）別記第三号-上記1から4に記載のない事項-4行目-改善（予定）年月-状況</t>
  </si>
  <si>
    <t>２４検査結果（給水設備及び排水設備）別記第三号-上記1から4に記載のない事項-5行目-番号</t>
  </si>
  <si>
    <t>２４検査結果（給水設備及び排水設備）別記第三号-上記1から4に記載のない事項-5行目-検査項目</t>
  </si>
  <si>
    <t>２４検査結果（給水設備及び排水設備）別記第三号-上記1から4に記載のない事項-5行目-検査事項</t>
  </si>
  <si>
    <t>２４検査結果（給水設備及び排水設備）別記第三号-上記1から4に記載のない事項-5行目-検査者番号</t>
  </si>
  <si>
    <t>２４検査結果（給水設備及び排水設備）別記第三号-上記1から4に記載のない事項-5行目-指摘の具体的内容等</t>
  </si>
  <si>
    <t>２４検査結果（給水設備及び排水設備）別記第三号-上記1から4に記載のない事項-5行目-改善策の具体的内容等</t>
  </si>
  <si>
    <t>２４検査結果（給水設備及び排水設備）別記第三号-上記1から4に記載のない事項-5行目-改善（予定）年月-年（令和）</t>
  </si>
  <si>
    <t>２４検査結果（給水設備及び排水設備）別記第三号-上記1から4に記載のない事項-5行目-改善（予定）年月-月</t>
  </si>
  <si>
    <t>２４検査結果（給水設備及び排水設備）別記第三号-上記1から4に記載のない事項-5行目-改善（予定）年月-状況</t>
  </si>
  <si>
    <t>２４検査結果（給水設備及び排水設備）別記第三号-上記1から4に記載のない事項-6行目-番号</t>
  </si>
  <si>
    <t>２４検査結果（給水設備及び排水設備）別記第三号-上記1から4に記載のない事項-6行目-検査項目</t>
  </si>
  <si>
    <t>２４検査結果（給水設備及び排水設備）別記第三号-上記1から4に記載のない事項-6行目-検査事項</t>
  </si>
  <si>
    <t>２４検査結果（給水設備及び排水設備）別記第三号-上記1から4に記載のない事項-6行目-検査者番号</t>
  </si>
  <si>
    <t>２４検査結果（給水設備及び排水設備）別記第三号-上記1から4に記載のない事項-6行目-指摘の具体的内容等</t>
  </si>
  <si>
    <t>２４検査結果（給水設備及び排水設備）別記第三号-上記1から4に記載のない事項-6行目-改善策の具体的内容等</t>
  </si>
  <si>
    <t>２４検査結果（給水設備及び排水設備）別記第三号-上記1から4に記載のない事項-6行目-改善（予定）年月-年（令和）</t>
  </si>
  <si>
    <t>２４検査結果（給水設備及び排水設備）別記第三号-上記1から4に記載のない事項-6行目-改善（予定）年月-月</t>
  </si>
  <si>
    <t>２４検査結果（給水設備及び排水設備）別記第三号-上記1から4に記載のない事項-6行目-改善（予定）年月-状況</t>
  </si>
  <si>
    <t>２４検査結果（給水設備及び排水設備）別記第三号-上記1から4に記載のない事項-7行目-番号</t>
  </si>
  <si>
    <t>２４検査結果（給水設備及び排水設備）別記第三号-上記1から4に記載のない事項-7行目-検査項目</t>
  </si>
  <si>
    <t>２４検査結果（給水設備及び排水設備）別記第三号-上記1から4に記載のない事項-7行目-検査事項</t>
  </si>
  <si>
    <t>２４検査結果（給水設備及び排水設備）別記第三号-上記1から4に記載のない事項-7行目-検査者番号</t>
  </si>
  <si>
    <t>２４検査結果（給水設備及び排水設備）別記第三号-上記1から4に記載のない事項-7行目-指摘の具体的内容等</t>
  </si>
  <si>
    <t>２４検査結果（給水設備及び排水設備）別記第三号-上記1から4に記載のない事項-7行目-改善策の具体的内容等</t>
  </si>
  <si>
    <t>２４検査結果（給水設備及び排水設備）別記第三号-上記1から4に記載のない事項-7行目-改善（予定）年月-年（令和）</t>
  </si>
  <si>
    <t>２４検査結果（給水設備及び排水設備）別記第三号-上記1から4に記載のない事項-7行目-改善（予定）年月-月</t>
  </si>
  <si>
    <t>２４検査結果（給水設備及び排水設備）別記第三号-上記1から4に記載のない事項-7行目-改善（予定）年月-状況</t>
  </si>
  <si>
    <t>２４検査結果（給水設備及び排水設備）別記第三号-上記1から4に記載のない事項-8行目-番号</t>
  </si>
  <si>
    <t>２４検査結果（給水設備及び排水設備）別記第三号-上記1から4に記載のない事項-8行目-検査項目</t>
  </si>
  <si>
    <t>２４検査結果（給水設備及び排水設備）別記第三号-上記1から4に記載のない事項-8行目-検査事項</t>
  </si>
  <si>
    <t>２４検査結果（給水設備及び排水設備）別記第三号-上記1から4に記載のない事項-8行目-検査者番号</t>
  </si>
  <si>
    <t>２４検査結果（給水設備及び排水設備）別記第三号-上記1から4に記載のない事項-8行目-指摘の具体的内容等</t>
  </si>
  <si>
    <t>２４検査結果（給水設備及び排水設備）別記第三号-上記1から4に記載のない事項-8行目-改善策の具体的内容等</t>
  </si>
  <si>
    <t>２４検査結果（給水設備及び排水設備）別記第三号-上記1から4に記載のない事項-8行目-改善（予定）年月-年（令和）</t>
  </si>
  <si>
    <t>２４検査結果（給水設備及び排水設備）別記第三号-上記1から4に記載のない事項-8行目-改善（予定）年月-月</t>
  </si>
  <si>
    <t>２４検査結果（給水設備及び排水設備）別記第三号-上記1から4に記載のない事項-8行目-改善（予定）年月-状況</t>
  </si>
  <si>
    <t>２４検査結果（給水設備及び排水設備）別記第三号-上記1から4に記載のない事項-9行目-番号</t>
  </si>
  <si>
    <t>２４検査結果（給水設備及び排水設備）別記第三号-上記1から4に記載のない事項-9行目-検査項目</t>
  </si>
  <si>
    <t>２４検査結果（給水設備及び排水設備）別記第三号-上記1から4に記載のない事項-9行目-検査事項</t>
  </si>
  <si>
    <t>２４検査結果（給水設備及び排水設備）別記第三号-上記1から4に記載のない事項-9行目-検査者番号</t>
  </si>
  <si>
    <t>２４検査結果（給水設備及び排水設備）別記第三号-上記1から4に記載のない事項-9行目-指摘の具体的内容等</t>
  </si>
  <si>
    <t>２４検査結果（給水設備及び排水設備）別記第三号-上記1から4に記載のない事項-9行目-改善策の具体的内容等</t>
  </si>
  <si>
    <t>２４検査結果（給水設備及び排水設備）別記第三号-上記1から4に記載のない事項-9行目-改善（予定）年月-年（令和）</t>
  </si>
  <si>
    <t>２４検査結果（給水設備及び排水設備）別記第三号-上記1から4に記載のない事項-9行目-改善（予定）年月-月</t>
  </si>
  <si>
    <t>２４検査結果（給水設備及び排水設備）別記第三号-上記1から4に記載のない事項-9行目-改善（予定）年月-状況</t>
  </si>
  <si>
    <t>２４検査結果（給水設備及び排水設備）別記第三号-上記1から4に記載のない事項-10行目-番号</t>
  </si>
  <si>
    <t>２４検査結果（給水設備及び排水設備）別記第三号-上記1から4に記載のない事項-10行目-検査項目</t>
  </si>
  <si>
    <t>２４検査結果（給水設備及び排水設備）別記第三号-上記1から4に記載のない事項-10行目-検査事項</t>
  </si>
  <si>
    <t>２４検査結果（給水設備及び排水設備）別記第三号-上記1から4に記載のない事項-10行目-検査者番号</t>
  </si>
  <si>
    <t>２４検査結果（給水設備及び排水設備）別記第三号-上記1から4に記載のない事項-10行目-指摘の具体的内容等</t>
  </si>
  <si>
    <t>２４検査結果（給水設備及び排水設備）別記第三号-上記1から4に記載のない事項-10行目-改善策の具体的内容等</t>
  </si>
  <si>
    <t>２４検査結果（給水設備及び排水設備）別記第三号-上記1から4に記載のない事項-10行目-改善（予定）年月-年（令和）</t>
  </si>
  <si>
    <t>２４検査結果（給水設備及び排水設備）別記第三号-上記1から4に記載のない事項-10行目-改善（予定）年月-月</t>
  </si>
  <si>
    <t>２４検査結果（給水設備及び排水設備）別記第三号-上記1から4に記載のない事項-10行目-改善（予定）年月-状況</t>
  </si>
  <si>
    <t>２４検査結果（給水設備及び排水設備）別記第三号-上記1から4に記載のない事項-11行目-番号</t>
  </si>
  <si>
    <t>２４検査結果（給水設備及び排水設備）別記第三号-上記1から4に記載のない事項-11行目-検査項目</t>
  </si>
  <si>
    <t>２４検査結果（給水設備及び排水設備）別記第三号-上記1から4に記載のない事項-11行目-検査事項</t>
  </si>
  <si>
    <t>２４検査結果（給水設備及び排水設備）別記第三号-上記1から4に記載のない事項-11行目-検査者番号</t>
  </si>
  <si>
    <t>２４検査結果（給水設備及び排水設備）別記第三号-上記1から4に記載のない事項-11行目-指摘の具体的内容等</t>
  </si>
  <si>
    <t>２４検査結果（給水設備及び排水設備）別記第三号-上記1から4に記載のない事項-11行目-改善策の具体的内容等</t>
  </si>
  <si>
    <t>２４検査結果（給水設備及び排水設備）別記第三号-上記1から4に記載のない事項-11行目-改善（予定）年月-年（令和）</t>
  </si>
  <si>
    <t>２４検査結果（給水設備及び排水設備）別記第三号-上記1から4に記載のない事項-11行目-改善（予定）年月-月</t>
  </si>
  <si>
    <t>２４検査結果（給水設備及び排水設備）別記第三号-上記1から4に記載のない事項-11行目-改善（予定）年月-状況</t>
  </si>
  <si>
    <t>２４検査結果（給水設備及び排水設備）別記第三号-上記1から4に記載のない事項-12行目-番号</t>
  </si>
  <si>
    <t>２４検査結果（給水設備及び排水設備）別記第三号-上記1から4に記載のない事項-12行目-検査項目</t>
  </si>
  <si>
    <t>２４検査結果（給水設備及び排水設備）別記第三号-上記1から4に記載のない事項-12行目-検査事項</t>
  </si>
  <si>
    <t>２４検査結果（給水設備及び排水設備）別記第三号-上記1から4に記載のない事項-12行目-検査者番号</t>
  </si>
  <si>
    <t>２４検査結果（給水設備及び排水設備）別記第三号-上記1から4に記載のない事項-12行目-指摘の具体的内容等</t>
  </si>
  <si>
    <t>２４検査結果（給水設備及び排水設備）別記第三号-上記1から4に記載のない事項-12行目-改善策の具体的内容等</t>
  </si>
  <si>
    <t>２４検査結果（給水設備及び排水設備）別記第三号-上記1から4に記載のない事項-12行目-改善（予定）年月-年（令和）</t>
  </si>
  <si>
    <t>２４検査結果（給水設備及び排水設備）別記第三号-上記1から4に記載のない事項-12行目-改善（予定）年月-月</t>
  </si>
  <si>
    <t>２４検査結果（給水設備及び排水設備）別記第三号-上記1から4に記載のない事項-12行目-改善（予定）年月-状況</t>
  </si>
  <si>
    <t>２４検査結果（給水設備及び排水設備）別記第三号-上記1から4に記載のない事項-13行目-番号</t>
  </si>
  <si>
    <t>２４検査結果（給水設備及び排水設備）別記第三号-上記1から4に記載のない事項-13行目-検査項目</t>
  </si>
  <si>
    <t>２４検査結果（給水設備及び排水設備）別記第三号-上記1から4に記載のない事項-13行目-検査事項</t>
  </si>
  <si>
    <t>２４検査結果（給水設備及び排水設備）別記第三号-上記1から4に記載のない事項-13行目-検査者番号</t>
  </si>
  <si>
    <t>２４検査結果（給水設備及び排水設備）別記第三号-上記1から4に記載のない事項-13行目-指摘の具体的内容等</t>
  </si>
  <si>
    <t>２４検査結果（給水設備及び排水設備）別記第三号-上記1から4に記載のない事項-13行目-改善策の具体的内容等</t>
  </si>
  <si>
    <t>２４検査結果（給水設備及び排水設備）別記第三号-上記1から4に記載のない事項-13行目-改善（予定）年月-年（令和）</t>
  </si>
  <si>
    <t>２４検査結果（給水設備及び排水設備）別記第三号-上記1から4に記載のない事項-13行目-改善（予定）年月-月</t>
  </si>
  <si>
    <t>２４検査結果（給水設備及び排水設備）別記第三号-上記1から4に記載のない事項-13行目-改善（予定）年月-状況</t>
  </si>
  <si>
    <t>２４検査結果（給水設備及び排水設備）別記第三号-上記1から4に記載のない事項-14行目-番号</t>
  </si>
  <si>
    <t>２４検査結果（給水設備及び排水設備）別記第三号-上記1から4に記載のない事項-14行目-検査項目</t>
  </si>
  <si>
    <t>２４検査結果（給水設備及び排水設備）別記第三号-上記1から4に記載のない事項-14行目-検査事項</t>
  </si>
  <si>
    <t>２４検査結果（給水設備及び排水設備）別記第三号-上記1から4に記載のない事項-14行目-検査者番号</t>
  </si>
  <si>
    <t>２４検査結果（給水設備及び排水設備）別記第三号-上記1から4に記載のない事項-14行目-指摘の具体的内容等</t>
  </si>
  <si>
    <t>２４検査結果（給水設備及び排水設備）別記第三号-上記1から4に記載のない事項-14行目-改善策の具体的内容等</t>
  </si>
  <si>
    <t>２４検査結果（給水設備及び排水設備）別記第三号-上記1から4に記載のない事項-14行目-改善（予定）年月-年（令和）</t>
  </si>
  <si>
    <t>２４検査結果（給水設備及び排水設備）別記第三号-上記1から4に記載のない事項-14行目-改善（予定）年月-月</t>
  </si>
  <si>
    <t>２４検査結果（給水設備及び排水設備）別記第三号-上記1から4に記載のない事項-14行目-改善（予定）年月-状況</t>
  </si>
  <si>
    <t>２４検査結果（給水設備及び排水設備）別記第三号-上記1から4に記載のない事項-15行目-番号</t>
  </si>
  <si>
    <t>２４検査結果（給水設備及び排水設備）別記第三号-上記1から4に記載のない事項-15行目-検査項目</t>
  </si>
  <si>
    <t>２４検査結果（給水設備及び排水設備）別記第三号-上記1から4に記載のない事項-15行目-検査事項</t>
  </si>
  <si>
    <t>２４検査結果（給水設備及び排水設備）別記第三号-上記1から4に記載のない事項-15行目-検査者番号</t>
  </si>
  <si>
    <t>２４検査結果（給水設備及び排水設備）別記第三号-上記1から4に記載のない事項-15行目-指摘の具体的内容等</t>
  </si>
  <si>
    <t>２４検査結果（給水設備及び排水設備）別記第三号-上記1から4に記載のない事項-15行目-改善策の具体的内容等</t>
  </si>
  <si>
    <t>２４検査結果（給水設備及び排水設備）別記第三号-上記1から4に記載のない事項-15行目-改善（予定）年月-年（令和）</t>
  </si>
  <si>
    <t>２４検査結果（給水設備及び排水設備）別記第三号-上記1から4に記載のない事項-15行目-改善（予定）年月-月</t>
  </si>
  <si>
    <t>２４検査結果（給水設備及び排水設備）別記第三号-上記1から4に記載のない事項-15行目-改善（予定）年月-状況</t>
  </si>
  <si>
    <t>２４検査結果（給水設備及び排水設備）別記第三号-上記1から4に記載のない事項-16行目-番号</t>
  </si>
  <si>
    <t>２４検査結果（給水設備及び排水設備）別記第三号-上記1から4に記載のない事項-16行目-検査項目</t>
  </si>
  <si>
    <t>２４検査結果（給水設備及び排水設備）別記第三号-上記1から4に記載のない事項-16行目-検査事項</t>
  </si>
  <si>
    <t>２４検査結果（給水設備及び排水設備）別記第三号-上記1から4に記載のない事項-16行目-検査者番号</t>
  </si>
  <si>
    <t>２４検査結果（給水設備及び排水設備）別記第三号-上記1から4に記載のない事項-16行目-指摘の具体的内容等</t>
  </si>
  <si>
    <t>２４検査結果（給水設備及び排水設備）別記第三号-上記1から4に記載のない事項-16行目-改善策の具体的内容等</t>
  </si>
  <si>
    <t>２４検査結果（給水設備及び排水設備）別記第三号-上記1から4に記載のない事項-16行目-改善（予定）年月-年（令和）</t>
  </si>
  <si>
    <t>２４検査結果（給水設備及び排水設備）別記第三号-上記1から4に記載のない事項-16行目-改善（予定）年月-月</t>
  </si>
  <si>
    <t>２４検査結果（給水設備及び排水設備）別記第三号-上記1から4に記載のない事項-16行目-改善（予定）年月-状況</t>
  </si>
  <si>
    <t>２４検査結果（給水設備及び排水設備）別記第三号-上記1から4に記載のない事項-17行目-番号</t>
  </si>
  <si>
    <t>２４検査結果（給水設備及び排水設備）別記第三号-上記1から4に記載のない事項-17行目-検査項目</t>
  </si>
  <si>
    <t>２４検査結果（給水設備及び排水設備）別記第三号-上記1から4に記載のない事項-17行目-検査事項</t>
  </si>
  <si>
    <t>２４検査結果（給水設備及び排水設備）別記第三号-上記1から4に記載のない事項-17行目-検査者番号</t>
  </si>
  <si>
    <t>２４検査結果（給水設備及び排水設備）別記第三号-上記1から4に記載のない事項-17行目-指摘の具体的内容等</t>
  </si>
  <si>
    <t>２４検査結果（給水設備及び排水設備）別記第三号-上記1から4に記載のない事項-17行目-改善策の具体的内容等</t>
  </si>
  <si>
    <t>２４検査結果（給水設備及び排水設備）別記第三号-上記1から4に記載のない事項-17行目-改善（予定）年月-年（令和）</t>
  </si>
  <si>
    <t>２４検査結果（給水設備及び排水設備）別記第三号-上記1から4に記載のない事項-17行目-改善（予定）年月-月</t>
  </si>
  <si>
    <t>２４検査結果（給水設備及び排水設備）別記第三号-上記1から4に記載のない事項-17行目-改善（予定）年月-状況</t>
  </si>
  <si>
    <t>２４検査結果（給水設備及び排水設備）別記第三号-上記1から4に記載のない事項-18行目-番号</t>
  </si>
  <si>
    <t>２４検査結果（給水設備及び排水設備）別記第三号-上記1から4に記載のない事項-18行目-検査項目</t>
  </si>
  <si>
    <t>２４検査結果（給水設備及び排水設備）別記第三号-上記1から4に記載のない事項-18行目-検査事項</t>
  </si>
  <si>
    <t>２４検査結果（給水設備及び排水設備）別記第三号-上記1から4に記載のない事項-18行目-検査者番号</t>
  </si>
  <si>
    <t>２４検査結果（給水設備及び排水設備）別記第三号-上記1から4に記載のない事項-18行目-指摘の具体的内容等</t>
  </si>
  <si>
    <t>２４検査結果（給水設備及び排水設備）別記第三号-上記1から4に記載のない事項-18行目-改善策の具体的内容等</t>
  </si>
  <si>
    <t>２４検査結果（給水設備及び排水設備）別記第三号-上記1から4に記載のない事項-18行目-改善（予定）年月-年（令和）</t>
  </si>
  <si>
    <t>２４検査結果（給水設備及び排水設備）別記第三号-上記1から4に記載のない事項-18行目-改善（予定）年月-月</t>
  </si>
  <si>
    <t>２４検査結果（給水設備及び排水設備）別記第三号-上記1から4に記載のない事項-18行目-改善（予定）年月-状況</t>
  </si>
  <si>
    <t>２４検査結果（給水設備及び排水設備）別記第三号-上記1から4に記載のない事項-19行目-番号</t>
  </si>
  <si>
    <t>２４検査結果（給水設備及び排水設備）別記第三号-上記1から4に記載のない事項-19行目-検査項目</t>
  </si>
  <si>
    <t>２４検査結果（給水設備及び排水設備）別記第三号-上記1から4に記載のない事項-19行目-検査事項</t>
  </si>
  <si>
    <t>２４検査結果（給水設備及び排水設備）別記第三号-上記1から4に記載のない事項-19行目-検査者番号</t>
  </si>
  <si>
    <t>２４検査結果（給水設備及び排水設備）別記第三号-上記1から4に記載のない事項-19行目-指摘の具体的内容等</t>
  </si>
  <si>
    <t>２４検査結果（給水設備及び排水設備）別記第三号-上記1から4に記載のない事項-19行目-改善策の具体的内容等</t>
  </si>
  <si>
    <t>２４検査結果（給水設備及び排水設備）別記第三号-上記1から4に記載のない事項-19行目-改善（予定）年月-年（令和）</t>
  </si>
  <si>
    <t>２４検査結果（給水設備及び排水設備）別記第三号-上記1から4に記載のない事項-19行目-改善（予定）年月-月</t>
  </si>
  <si>
    <t>２４検査結果（給水設備及び排水設備）別記第三号-上記1から4に記載のない事項-19行目-改善（予定）年月-状況</t>
  </si>
  <si>
    <t>２４検査結果（給水設備及び排水設備）別記第三号-上記1から4に記載のない事項-20行目-番号</t>
  </si>
  <si>
    <t>２４検査結果（給水設備及び排水設備）別記第三号-上記1から4に記載のない事項-20行目-検査項目</t>
  </si>
  <si>
    <t>２４検査結果（給水設備及び排水設備）別記第三号-上記1から4に記載のない事項-20行目-検査事項</t>
  </si>
  <si>
    <t>２４検査結果（給水設備及び排水設備）別記第三号-上記1から4に記載のない事項-20行目-検査者番号</t>
  </si>
  <si>
    <t>２４検査結果（給水設備及び排水設備）別記第三号-上記1から4に記載のない事項-20行目-指摘の具体的内容等</t>
  </si>
  <si>
    <t>２４検査結果（給水設備及び排水設備）別記第三号-上記1から4に記載のない事項-20行目-改善策の具体的内容等</t>
  </si>
  <si>
    <t>２４検査結果（給水設備及び排水設備）別記第三号-上記1から4に記載のない事項-20行目-改善（予定）年月-年（令和）</t>
  </si>
  <si>
    <t>２４検査結果（給水設備及び排水設備）別記第三号-上記1から4に記載のない事項-20行目-改善（予定）年月-月</t>
  </si>
  <si>
    <t>２４検査結果（給水設備及び排水設備）別記第三号-上記1から4に記載のない事項-20行目-改善（予定）年月-状況</t>
  </si>
  <si>
    <t>報告内容に関する問合せ先</t>
    <rPh sb="0" eb="2">
      <t>ホウコク</t>
    </rPh>
    <rPh sb="2" eb="4">
      <t>ナイヨウ</t>
    </rPh>
    <rPh sb="5" eb="6">
      <t>カン</t>
    </rPh>
    <rPh sb="8" eb="10">
      <t>トイアワ</t>
    </rPh>
    <rPh sb="11" eb="12">
      <t>サキ</t>
    </rPh>
    <phoneticPr fontId="3"/>
  </si>
  <si>
    <t>２報告内容に関する問合せ先-法人名-フリガナ</t>
  </si>
  <si>
    <t>２報告内容に関する問合せ先-法人名-法人名</t>
  </si>
  <si>
    <t>２報告内容に関する問合せ先-肩書-フリガナ</t>
  </si>
  <si>
    <t>２報告内容に関する問合せ先-肩書-肩書</t>
  </si>
  <si>
    <t>２報告内容に関する問合せ先-氏名-フリガナ</t>
  </si>
  <si>
    <t>２報告内容に関する問合せ先-氏名-氏名</t>
  </si>
  <si>
    <t>２報告内容に関する問合せ先-郵便番号</t>
  </si>
  <si>
    <t>２報告内容に関する問合せ先-住所</t>
  </si>
  <si>
    <t>２報告内容に関する問合せ先-電話番号</t>
  </si>
  <si>
    <t>２報告内容に関する問合せ先-FAX番号</t>
  </si>
  <si>
    <t>２報告内容に関する問合せ先-メールアドレス</t>
  </si>
  <si>
    <t>検</t>
    <phoneticPr fontId="3"/>
  </si>
  <si>
    <t>検査結果</t>
    <rPh sb="2" eb="4">
      <t>ケッカ</t>
    </rPh>
    <phoneticPr fontId="3"/>
  </si>
  <si>
    <t>　この書類は、検査の結果、「要是正」かつ「既存不適格」ではない項目について作成してください。また、「既存不適格」及</t>
    <rPh sb="3" eb="5">
      <t>ショルイ</t>
    </rPh>
    <rPh sb="10" eb="12">
      <t>ケッカ</t>
    </rPh>
    <rPh sb="14" eb="15">
      <t>ヨウ</t>
    </rPh>
    <rPh sb="15" eb="17">
      <t>ゼセイ</t>
    </rPh>
    <rPh sb="21" eb="23">
      <t>キソン</t>
    </rPh>
    <rPh sb="23" eb="26">
      <t>フテキカク</t>
    </rPh>
    <rPh sb="31" eb="33">
      <t>コウモク</t>
    </rPh>
    <rPh sb="37" eb="39">
      <t>サクセイ</t>
    </rPh>
    <rPh sb="50" eb="52">
      <t>キソン</t>
    </rPh>
    <rPh sb="52" eb="54">
      <t>フテキ</t>
    </rPh>
    <phoneticPr fontId="3"/>
  </si>
  <si>
    <t>　「部位」欄の「番号」、「検査項目」は、それぞれ別記様式の番号、検査項目に対応したものを記入して下さい。</t>
    <rPh sb="2" eb="4">
      <t>ブイ</t>
    </rPh>
    <rPh sb="5" eb="6">
      <t>ラン</t>
    </rPh>
    <rPh sb="8" eb="10">
      <t>バンゴウ</t>
    </rPh>
    <rPh sb="15" eb="17">
      <t>コウモク</t>
    </rPh>
    <rPh sb="24" eb="26">
      <t>ベッキ</t>
    </rPh>
    <rPh sb="26" eb="28">
      <t>ヨウシキ</t>
    </rPh>
    <rPh sb="29" eb="31">
      <t>バンゴウ</t>
    </rPh>
    <rPh sb="34" eb="36">
      <t>コウモク</t>
    </rPh>
    <rPh sb="37" eb="39">
      <t>タイオウ</t>
    </rPh>
    <phoneticPr fontId="3"/>
  </si>
  <si>
    <t>　「検査結果」欄は、検査の結果、要是正の指摘があった場合は「要是正」のチェックボックスに「✓」マークを入れ、それ以</t>
    <rPh sb="4" eb="6">
      <t>ケッカ</t>
    </rPh>
    <rPh sb="7" eb="8">
      <t>ラン</t>
    </rPh>
    <rPh sb="13" eb="15">
      <t>ケッカ</t>
    </rPh>
    <rPh sb="16" eb="17">
      <t>ヨウ</t>
    </rPh>
    <rPh sb="17" eb="19">
      <t>ゼセイ</t>
    </rPh>
    <rPh sb="20" eb="22">
      <t>シテキ</t>
    </rPh>
    <rPh sb="26" eb="28">
      <t>バアイ</t>
    </rPh>
    <rPh sb="30" eb="31">
      <t>ヨウ</t>
    </rPh>
    <rPh sb="31" eb="33">
      <t>ゼセイ</t>
    </rPh>
    <rPh sb="51" eb="52">
      <t>イ</t>
    </rPh>
    <rPh sb="56" eb="57">
      <t>イ</t>
    </rPh>
    <phoneticPr fontId="3"/>
  </si>
  <si>
    <t>←前回検査時以降に把握した建築物等に係る不具合等のうち第二面において指摘されるもの以外のものについて、把握できる範囲において記入してください。</t>
    <rPh sb="3" eb="5">
      <t>ケンサ</t>
    </rPh>
    <rPh sb="28" eb="29">
      <t>2</t>
    </rPh>
    <phoneticPr fontId="3"/>
  </si>
  <si>
    <t>←前回検査時以降に把握した排煙設備等に係る不具合等のうち第二面において指摘されるもの以外のものについて、把握できる範囲において記入してください。</t>
    <rPh sb="3" eb="5">
      <t>ケンサ</t>
    </rPh>
    <rPh sb="4" eb="5">
      <t>サ</t>
    </rPh>
    <rPh sb="13" eb="15">
      <t>ハイエン</t>
    </rPh>
    <rPh sb="15" eb="17">
      <t>セツビ</t>
    </rPh>
    <rPh sb="29" eb="30">
      <t>2</t>
    </rPh>
    <phoneticPr fontId="3"/>
  </si>
  <si>
    <t>←前回検査時以降に把握した非常用照明設備等に係る不具合等のうち第二面において指摘されるもの以外のものについて、把握できる範囲において記入してください。</t>
    <rPh sb="3" eb="5">
      <t>ケンサ</t>
    </rPh>
    <rPh sb="13" eb="16">
      <t>ヒジョウヨウ</t>
    </rPh>
    <rPh sb="16" eb="20">
      <t>ショウメイセツビ</t>
    </rPh>
    <rPh sb="32" eb="33">
      <t>ニ</t>
    </rPh>
    <phoneticPr fontId="3"/>
  </si>
  <si>
    <t>←前回検査時以降に把握した建築物等に係る不具合等のうち第二面において指摘されるもの以外のものについて、把握できる範囲において記入してください。</t>
    <rPh sb="3" eb="5">
      <t>ケンサ</t>
    </rPh>
    <rPh sb="28" eb="29">
      <t>ニ</t>
    </rPh>
    <phoneticPr fontId="3"/>
  </si>
  <si>
    <t>いない検査者番号を排除</t>
    <rPh sb="6" eb="8">
      <t>バンゴウ</t>
    </rPh>
    <rPh sb="9" eb="11">
      <t>ハイジョ</t>
    </rPh>
    <phoneticPr fontId="3"/>
  </si>
  <si>
    <t>検査人の選任数</t>
    <rPh sb="4" eb="7">
      <t>センニンスウ</t>
    </rPh>
    <phoneticPr fontId="3"/>
  </si>
  <si>
    <t>国交省検査結果表別パターン転記用</t>
    <rPh sb="8" eb="9">
      <t>ベツ</t>
    </rPh>
    <phoneticPr fontId="3"/>
  </si>
  <si>
    <t>検査者1，2，3それぞれの氏名は検査者の入力欄から自動反映されます。（検査者2及び3はいない場合もあります）</t>
  </si>
  <si>
    <t>検査者が1名のみの場合は検査者番号は入力不要です。</t>
  </si>
  <si>
    <t>国交省検査結果表転記用</t>
  </si>
  <si>
    <t>検　査　結　果</t>
    <phoneticPr fontId="3"/>
  </si>
  <si>
    <t>検査者番号入力制限向け</t>
    <rPh sb="3" eb="5">
      <t>バンゴウ</t>
    </rPh>
    <rPh sb="5" eb="7">
      <t>ニュウリョク</t>
    </rPh>
    <rPh sb="7" eb="9">
      <t>セイゲン</t>
    </rPh>
    <rPh sb="9" eb="10">
      <t>ム</t>
    </rPh>
    <phoneticPr fontId="3"/>
  </si>
  <si>
    <t>【報告書】未検査はどうするか？</t>
    <rPh sb="1" eb="4">
      <t>ホウコクショ</t>
    </rPh>
    <phoneticPr fontId="3"/>
  </si>
  <si>
    <t>建築物検査員</t>
  </si>
  <si>
    <t>＜連結＞</t>
    <rPh sb="1" eb="3">
      <t>レンケツ</t>
    </rPh>
    <phoneticPr fontId="3"/>
  </si>
  <si>
    <t>＜半角＞</t>
    <rPh sb="1" eb="3">
      <t>ハンカク</t>
    </rPh>
    <phoneticPr fontId="3"/>
  </si>
  <si>
    <t>フリガナ</t>
    <phoneticPr fontId="3"/>
  </si>
  <si>
    <t xml:space="preserve"> ※整理番号欄</t>
    <rPh sb="2" eb="4">
      <t>セイリ</t>
    </rPh>
    <rPh sb="4" eb="6">
      <t>バンゴウ</t>
    </rPh>
    <rPh sb="6" eb="7">
      <t>ラン</t>
    </rPh>
    <phoneticPr fontId="3"/>
  </si>
  <si>
    <t>その他 (</t>
    <rPh sb="2" eb="3">
      <t>タ</t>
    </rPh>
    <phoneticPr fontId="3"/>
  </si>
  <si>
    <t>要是正の指摘あり （</t>
    <rPh sb="0" eb="1">
      <t>ヨウ</t>
    </rPh>
    <rPh sb="1" eb="3">
      <t>ゼセイ</t>
    </rPh>
    <rPh sb="4" eb="6">
      <t>シテキ</t>
    </rPh>
    <phoneticPr fontId="3"/>
  </si>
  <si>
    <t xml:space="preserve">自家用発電装置 </t>
    <rPh sb="0" eb="2">
      <t>ジカ</t>
    </rPh>
    <rPh sb="2" eb="3">
      <t>ヨウ</t>
    </rPh>
    <rPh sb="3" eb="5">
      <t>ハツデン</t>
    </rPh>
    <rPh sb="5" eb="7">
      <t>ソウチ</t>
    </rPh>
    <phoneticPr fontId="3"/>
  </si>
  <si>
    <t>改善（予定）</t>
    <rPh sb="0" eb="2">
      <t>カイゼン</t>
    </rPh>
    <rPh sb="3" eb="5">
      <t>ヨテイ</t>
    </rPh>
    <phoneticPr fontId="3"/>
  </si>
  <si>
    <t>(雨水槽・湧水槽）</t>
    <rPh sb="1" eb="3">
      <t>アマミズ</t>
    </rPh>
    <rPh sb="3" eb="4">
      <t>ソウ</t>
    </rPh>
    <rPh sb="5" eb="7">
      <t>ユウスイ</t>
    </rPh>
    <rPh sb="7" eb="8">
      <t>ソウ</t>
    </rPh>
    <phoneticPr fontId="3"/>
  </si>
  <si>
    <t>上記以外の残り全てを検査します</t>
    <phoneticPr fontId="3"/>
  </si>
  <si>
    <t>測定風量（㎥/h）</t>
    <rPh sb="0" eb="2">
      <t>ソクテイ</t>
    </rPh>
    <rPh sb="2" eb="4">
      <t>フウリョウ</t>
    </rPh>
    <phoneticPr fontId="3"/>
  </si>
  <si>
    <t>発熱量（kW）</t>
    <rPh sb="0" eb="3">
      <t>ハツネツリョウ</t>
    </rPh>
    <phoneticPr fontId="3"/>
  </si>
  <si>
    <t>換気型式（n）</t>
    <rPh sb="0" eb="2">
      <t>カンキ</t>
    </rPh>
    <rPh sb="2" eb="4">
      <t>カタシキ</t>
    </rPh>
    <phoneticPr fontId="3"/>
  </si>
  <si>
    <t>中間処理試作</t>
    <rPh sb="0" eb="2">
      <t>チュウカン</t>
    </rPh>
    <rPh sb="2" eb="6">
      <t>ショリシサク</t>
    </rPh>
    <phoneticPr fontId="3"/>
  </si>
  <si>
    <t>＜未来の改造向け＞</t>
    <rPh sb="1" eb="3">
      <t>ミライ</t>
    </rPh>
    <rPh sb="4" eb="6">
      <t>カイゾウ</t>
    </rPh>
    <rPh sb="6" eb="7">
      <t>ム</t>
    </rPh>
    <phoneticPr fontId="3"/>
  </si>
  <si>
    <t>＜現在運用無？</t>
    <rPh sb="1" eb="3">
      <t>ゲンザイ</t>
    </rPh>
    <rPh sb="3" eb="6">
      <t>ウンヨウナシ</t>
    </rPh>
    <phoneticPr fontId="3"/>
  </si>
  <si>
    <t>-</t>
    <phoneticPr fontId="3"/>
  </si>
  <si>
    <t>（居室</t>
    <rPh sb="1" eb="3">
      <t>キョシツ</t>
    </rPh>
    <phoneticPr fontId="3"/>
  </si>
  <si>
    <t>灯､廊下</t>
    <rPh sb="0" eb="1">
      <t>トウ</t>
    </rPh>
    <rPh sb="2" eb="4">
      <t>ロウカ</t>
    </rPh>
    <phoneticPr fontId="3"/>
  </si>
  <si>
    <t>灯､階段</t>
    <rPh sb="0" eb="1">
      <t>トウ</t>
    </rPh>
    <rPh sb="2" eb="4">
      <t>カイダン</t>
    </rPh>
    <phoneticPr fontId="3"/>
  </si>
  <si>
    <t>（居室</t>
    <phoneticPr fontId="3"/>
  </si>
  <si>
    <t>給水タンク（</t>
    <rPh sb="0" eb="2">
      <t>キュウスイ</t>
    </rPh>
    <phoneticPr fontId="3"/>
  </si>
  <si>
    <t>貯水タンク（</t>
    <rPh sb="0" eb="2">
      <t>チョスイ</t>
    </rPh>
    <phoneticPr fontId="3"/>
  </si>
  <si>
    <t>その他（</t>
    <rPh sb="2" eb="3">
      <t>タ</t>
    </rPh>
    <phoneticPr fontId="3"/>
  </si>
  <si>
    <t>白熱灯（</t>
    <rPh sb="0" eb="3">
      <t>ハクネツトウ</t>
    </rPh>
    <phoneticPr fontId="3"/>
  </si>
  <si>
    <t>蛍光灯（</t>
    <rPh sb="0" eb="3">
      <t>ケイコウトウ</t>
    </rPh>
    <phoneticPr fontId="3"/>
  </si>
  <si>
    <t>要是正の指摘あり（</t>
    <rPh sb="0" eb="1">
      <t>ヨウ</t>
    </rPh>
    <rPh sb="1" eb="3">
      <t>ゼセイ</t>
    </rPh>
    <rPh sb="4" eb="6">
      <t>シテキ</t>
    </rPh>
    <phoneticPr fontId="3"/>
  </si>
  <si>
    <t>排水槽（</t>
    <rPh sb="0" eb="2">
      <t>ハイスイ</t>
    </rPh>
    <rPh sb="2" eb="3">
      <t>ソウ</t>
    </rPh>
    <phoneticPr fontId="3"/>
  </si>
  <si>
    <t>自然換気設備（</t>
    <rPh sb="0" eb="2">
      <t>シゼン</t>
    </rPh>
    <rPh sb="2" eb="4">
      <t>カンキ</t>
    </rPh>
    <rPh sb="4" eb="6">
      <t>セツビ</t>
    </rPh>
    <phoneticPr fontId="3"/>
  </si>
  <si>
    <t>中央管理方式の空気調和設備（</t>
    <rPh sb="0" eb="2">
      <t>チュウオウ</t>
    </rPh>
    <rPh sb="2" eb="4">
      <t>カンリ</t>
    </rPh>
    <rPh sb="4" eb="6">
      <t>ホウシキ</t>
    </rPh>
    <rPh sb="7" eb="9">
      <t>クウキ</t>
    </rPh>
    <rPh sb="9" eb="11">
      <t>チョウワ</t>
    </rPh>
    <rPh sb="11" eb="13">
      <t>セツビ</t>
    </rPh>
    <phoneticPr fontId="3"/>
  </si>
  <si>
    <t>機械換気設備（</t>
    <rPh sb="0" eb="2">
      <t>キカイ</t>
    </rPh>
    <rPh sb="2" eb="4">
      <t>カンキ</t>
    </rPh>
    <rPh sb="4" eb="6">
      <t>セツビ</t>
    </rPh>
    <phoneticPr fontId="3"/>
  </si>
  <si>
    <t>）建築士</t>
    <rPh sb="1" eb="4">
      <t>ケンチクシ</t>
    </rPh>
    <phoneticPr fontId="3"/>
  </si>
  <si>
    <t>）建築士事務所</t>
    <rPh sb="1" eb="4">
      <t>ケンチクシ</t>
    </rPh>
    <phoneticPr fontId="3"/>
  </si>
  <si>
    <t>区画避難安全検証法（</t>
    <rPh sb="0" eb="2">
      <t>クカク</t>
    </rPh>
    <rPh sb="2" eb="4">
      <t>ヒナン</t>
    </rPh>
    <rPh sb="4" eb="6">
      <t>アンゼン</t>
    </rPh>
    <rPh sb="6" eb="9">
      <t>ケンショウホウ</t>
    </rPh>
    <phoneticPr fontId="3"/>
  </si>
  <si>
    <t>階避難安全検証法（</t>
    <rPh sb="0" eb="1">
      <t>カイ</t>
    </rPh>
    <rPh sb="1" eb="3">
      <t>ヒナン</t>
    </rPh>
    <rPh sb="3" eb="5">
      <t>アンゼン</t>
    </rPh>
    <rPh sb="5" eb="8">
      <t>ケンショウホウ</t>
    </rPh>
    <phoneticPr fontId="3"/>
  </si>
  <si>
    <t>吸引式（</t>
    <rPh sb="0" eb="2">
      <t>キュウイン</t>
    </rPh>
    <rPh sb="2" eb="3">
      <t>シキ</t>
    </rPh>
    <phoneticPr fontId="3"/>
  </si>
  <si>
    <t>給気式（</t>
    <rPh sb="0" eb="1">
      <t>キュウ</t>
    </rPh>
    <rPh sb="1" eb="2">
      <t>キ</t>
    </rPh>
    <rPh sb="2" eb="3">
      <t>シキ</t>
    </rPh>
    <phoneticPr fontId="3"/>
  </si>
  <si>
    <t>加圧式（</t>
    <rPh sb="0" eb="2">
      <t>カアツ</t>
    </rPh>
    <rPh sb="2" eb="3">
      <t>シキ</t>
    </rPh>
    <phoneticPr fontId="3"/>
  </si>
  <si>
    <t>給気式（</t>
    <rPh sb="0" eb="2">
      <t>キュウキ</t>
    </rPh>
    <rPh sb="2" eb="3">
      <t>シキ</t>
    </rPh>
    <phoneticPr fontId="3"/>
  </si>
  <si>
    <t>）</t>
    <phoneticPr fontId="3"/>
  </si>
  <si>
    <t>区画避難安全検証法（</t>
    <rPh sb="0" eb="2">
      <t>クカク</t>
    </rPh>
    <phoneticPr fontId="3"/>
  </si>
  <si>
    <t>階避難安全検証法（</t>
    <rPh sb="0" eb="1">
      <t>カイ</t>
    </rPh>
    <phoneticPr fontId="3"/>
  </si>
  <si>
    <t>給気式（</t>
    <rPh sb="2" eb="3">
      <t>シキ</t>
    </rPh>
    <phoneticPr fontId="3"/>
  </si>
  <si>
    <t>蓄電池(別置形)・自家用発電装置併用</t>
    <rPh sb="0" eb="3">
      <t>チクデンチ</t>
    </rPh>
    <rPh sb="4" eb="5">
      <t>ベツ</t>
    </rPh>
    <rPh sb="5" eb="6">
      <t>オキ</t>
    </rPh>
    <rPh sb="9" eb="11">
      <t>ジカ</t>
    </rPh>
    <rPh sb="11" eb="12">
      <t>ヨウ</t>
    </rPh>
    <rPh sb="12" eb="14">
      <t>ハツデン</t>
    </rPh>
    <rPh sb="14" eb="16">
      <t>ソウチ</t>
    </rPh>
    <rPh sb="16" eb="18">
      <t>ヘイヨウ</t>
    </rPh>
    <phoneticPr fontId="3"/>
  </si>
  <si>
    <t>同様式第二面において指摘があった建築設備についてのみ作成し、第一面に添えてください。</t>
    <rPh sb="0" eb="1">
      <t>ドウ</t>
    </rPh>
    <rPh sb="1" eb="3">
      <t>ヨウシキ</t>
    </rPh>
    <rPh sb="3" eb="4">
      <t>ダイ</t>
    </rPh>
    <rPh sb="4" eb="6">
      <t>ニメン</t>
    </rPh>
    <rPh sb="10" eb="12">
      <t>シテキ</t>
    </rPh>
    <rPh sb="16" eb="18">
      <t>ケンチク</t>
    </rPh>
    <rPh sb="18" eb="20">
      <t>セツビ</t>
    </rPh>
    <rPh sb="26" eb="28">
      <t>サクセイ</t>
    </rPh>
    <rPh sb="30" eb="31">
      <t>ダイ</t>
    </rPh>
    <rPh sb="31" eb="33">
      <t>イチメン</t>
    </rPh>
    <rPh sb="34" eb="35">
      <t>ソ</t>
    </rPh>
    <phoneticPr fontId="3"/>
  </si>
  <si>
    <t>（</t>
    <phoneticPr fontId="3"/>
  </si>
  <si>
    <t>指摘全体</t>
    <rPh sb="0" eb="2">
      <t>シテキ</t>
    </rPh>
    <rPh sb="2" eb="4">
      <t>ゼンタイ</t>
    </rPh>
    <phoneticPr fontId="3"/>
  </si>
  <si>
    <t>換気のみ</t>
    <rPh sb="0" eb="2">
      <t>カンキ</t>
    </rPh>
    <phoneticPr fontId="3"/>
  </si>
  <si>
    <t>排煙のみ</t>
    <rPh sb="0" eb="2">
      <t>ハイエン</t>
    </rPh>
    <phoneticPr fontId="3"/>
  </si>
  <si>
    <t>非常照明のみ</t>
    <rPh sb="0" eb="2">
      <t>ヒジョウ</t>
    </rPh>
    <rPh sb="2" eb="4">
      <t>ショウメイ</t>
    </rPh>
    <phoneticPr fontId="3"/>
  </si>
  <si>
    <t>給排水のみ</t>
    <rPh sb="0" eb="3">
      <t>キュウハイスイ</t>
    </rPh>
    <phoneticPr fontId="3"/>
  </si>
  <si>
    <t>指摘の内容</t>
    <rPh sb="0" eb="2">
      <t>シテキ</t>
    </rPh>
    <rPh sb="3" eb="5">
      <t>ナイヨウ</t>
    </rPh>
    <phoneticPr fontId="3"/>
  </si>
  <si>
    <t>0は当該設備全体で指摘無し</t>
    <rPh sb="2" eb="4">
      <t>トウガイ</t>
    </rPh>
    <rPh sb="4" eb="6">
      <t>セツビ</t>
    </rPh>
    <rPh sb="6" eb="8">
      <t>ゼンタイ</t>
    </rPh>
    <rPh sb="9" eb="12">
      <t>シテキナ</t>
    </rPh>
    <phoneticPr fontId="3"/>
  </si>
  <si>
    <t>←23以下で何らかの指摘あり</t>
    <rPh sb="3" eb="5">
      <t>イカ</t>
    </rPh>
    <rPh sb="6" eb="7">
      <t>ナン</t>
    </rPh>
    <rPh sb="10" eb="12">
      <t>シテキ</t>
    </rPh>
    <phoneticPr fontId="3"/>
  </si>
  <si>
    <t>←5以下で何らかの指摘あり</t>
    <rPh sb="2" eb="4">
      <t>イカ</t>
    </rPh>
    <rPh sb="5" eb="6">
      <t>ナン</t>
    </rPh>
    <rPh sb="9" eb="11">
      <t>シテキ</t>
    </rPh>
    <phoneticPr fontId="3"/>
  </si>
  <si>
    <t>←4以下で何らかの指摘あり</t>
    <rPh sb="2" eb="4">
      <t>イカ</t>
    </rPh>
    <rPh sb="5" eb="6">
      <t>ナン</t>
    </rPh>
    <rPh sb="9" eb="11">
      <t>シテキ</t>
    </rPh>
    <phoneticPr fontId="3"/>
  </si>
  <si>
    <t>←7以下で何らかの指摘あり</t>
    <rPh sb="2" eb="4">
      <t>イカ</t>
    </rPh>
    <rPh sb="5" eb="6">
      <t>ナン</t>
    </rPh>
    <rPh sb="9" eb="11">
      <t>シテキ</t>
    </rPh>
    <phoneticPr fontId="3"/>
  </si>
  <si>
    <t>印刷対象行判定（1個以上の入力値のある行の最下段）/入力無しは4行目（入力対象行の先頭まで）</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6" eb="28">
      <t>ニュウリョク</t>
    </rPh>
    <rPh sb="28" eb="29">
      <t>ナ</t>
    </rPh>
    <rPh sb="32" eb="34">
      <t>ギョウメ</t>
    </rPh>
    <rPh sb="35" eb="37">
      <t>ニュウリョク</t>
    </rPh>
    <rPh sb="37" eb="40">
      <t>タイショウギョウ</t>
    </rPh>
    <rPh sb="41" eb="43">
      <t>セントウ</t>
    </rPh>
    <phoneticPr fontId="3"/>
  </si>
  <si>
    <t>なお、排煙口の情報が完全未入力の場合、1セット2ページ分のみ出力対象となります。</t>
    <rPh sb="3" eb="6">
      <t>ハイエンクチ</t>
    </rPh>
    <rPh sb="7" eb="9">
      <t>ジョウホウ</t>
    </rPh>
    <rPh sb="10" eb="12">
      <t>カンゼン</t>
    </rPh>
    <rPh sb="12" eb="15">
      <t>ミニュウリョク</t>
    </rPh>
    <rPh sb="16" eb="18">
      <t>バアイ</t>
    </rPh>
    <rPh sb="27" eb="28">
      <t>ブン</t>
    </rPh>
    <rPh sb="30" eb="32">
      <t>シュツリョク</t>
    </rPh>
    <rPh sb="32" eb="34">
      <t>タイショウ</t>
    </rPh>
    <phoneticPr fontId="3"/>
  </si>
  <si>
    <t>印刷対象行判定（1個以上の入力値のある行の最下段）表1個当たり35行(排煙口の情報が完全未入力の場合、1組1ページ分のみ出力されます）</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5" eb="26">
      <t>ヒョウ</t>
    </rPh>
    <rPh sb="27" eb="29">
      <t>コア</t>
    </rPh>
    <rPh sb="33" eb="34">
      <t>ギョウ</t>
    </rPh>
    <rPh sb="35" eb="38">
      <t>ハイエンコウ</t>
    </rPh>
    <rPh sb="39" eb="41">
      <t>ジョウホウ</t>
    </rPh>
    <rPh sb="42" eb="44">
      <t>カンゼン</t>
    </rPh>
    <rPh sb="44" eb="47">
      <t>ミニュウリョク</t>
    </rPh>
    <rPh sb="48" eb="50">
      <t>バアイ</t>
    </rPh>
    <rPh sb="52" eb="53">
      <t>クミ</t>
    </rPh>
    <rPh sb="57" eb="58">
      <t>ブン</t>
    </rPh>
    <rPh sb="60" eb="62">
      <t>シュツリョク</t>
    </rPh>
    <phoneticPr fontId="3"/>
  </si>
  <si>
    <t>印刷対象行判定（1個以上の入力値のある表の最下段）表1個当たり34行(遮煙開口部・空気逃し口の情報が完全未入力の場合、1組1ページのみ出力されます）</t>
    <rPh sb="0" eb="2">
      <t>インサツ</t>
    </rPh>
    <rPh sb="2" eb="4">
      <t>タイショウ</t>
    </rPh>
    <rPh sb="4" eb="5">
      <t>ギョウ</t>
    </rPh>
    <rPh sb="5" eb="7">
      <t>ハンテイ</t>
    </rPh>
    <rPh sb="9" eb="12">
      <t>コイジョウ</t>
    </rPh>
    <rPh sb="13" eb="15">
      <t>ニュウリョク</t>
    </rPh>
    <rPh sb="15" eb="16">
      <t>アタイ</t>
    </rPh>
    <rPh sb="19" eb="20">
      <t>ヒョウ</t>
    </rPh>
    <rPh sb="21" eb="24">
      <t>サイゲダン</t>
    </rPh>
    <rPh sb="25" eb="26">
      <t>ヒョウ</t>
    </rPh>
    <rPh sb="27" eb="29">
      <t>コア</t>
    </rPh>
    <rPh sb="33" eb="34">
      <t>ギョウ</t>
    </rPh>
    <rPh sb="47" eb="49">
      <t>ジョウホウ</t>
    </rPh>
    <rPh sb="50" eb="52">
      <t>カンゼン</t>
    </rPh>
    <rPh sb="52" eb="55">
      <t>ミニュウリョク</t>
    </rPh>
    <rPh sb="56" eb="58">
      <t>バアイ</t>
    </rPh>
    <rPh sb="60" eb="61">
      <t>クミ</t>
    </rPh>
    <rPh sb="67" eb="69">
      <t>シュツリョク</t>
    </rPh>
    <phoneticPr fontId="3"/>
  </si>
  <si>
    <t>印刷対象行判定（1個以上の入力値のある行の最下段）／別紙部分（階別から照度まで）が完全未入力の場合、別紙部分の1行目までが出力されます）</t>
    <rPh sb="0" eb="2">
      <t>インサツ</t>
    </rPh>
    <rPh sb="2" eb="4">
      <t>タイショウ</t>
    </rPh>
    <rPh sb="4" eb="5">
      <t>ギョウ</t>
    </rPh>
    <rPh sb="5" eb="7">
      <t>ハンテイ</t>
    </rPh>
    <rPh sb="9" eb="12">
      <t>コイジョウ</t>
    </rPh>
    <rPh sb="13" eb="15">
      <t>ニュウリョク</t>
    </rPh>
    <rPh sb="15" eb="16">
      <t>アタイ</t>
    </rPh>
    <rPh sb="19" eb="20">
      <t>ギョウ</t>
    </rPh>
    <rPh sb="21" eb="24">
      <t>サイゲダン</t>
    </rPh>
    <rPh sb="26" eb="28">
      <t>ベッシ</t>
    </rPh>
    <rPh sb="28" eb="30">
      <t>ブブン</t>
    </rPh>
    <rPh sb="31" eb="33">
      <t>カイベツ</t>
    </rPh>
    <rPh sb="35" eb="37">
      <t>ショウド</t>
    </rPh>
    <rPh sb="41" eb="43">
      <t>カンゼン</t>
    </rPh>
    <rPh sb="43" eb="46">
      <t>ミニュウリョク</t>
    </rPh>
    <rPh sb="47" eb="49">
      <t>バアイ</t>
    </rPh>
    <rPh sb="50" eb="54">
      <t>ベッシブブン</t>
    </rPh>
    <rPh sb="56" eb="58">
      <t>ギョウメ</t>
    </rPh>
    <rPh sb="61" eb="63">
      <t>シュツリョク</t>
    </rPh>
    <phoneticPr fontId="3"/>
  </si>
  <si>
    <t>換気設備の検査者（その他検査者1）</t>
    <rPh sb="11" eb="12">
      <t>タ</t>
    </rPh>
    <rPh sb="12" eb="15">
      <t>ケンサシャ</t>
    </rPh>
    <phoneticPr fontId="3"/>
  </si>
  <si>
    <t>換気設備の検査者（その他検査者2）</t>
    <rPh sb="11" eb="12">
      <t>タ</t>
    </rPh>
    <rPh sb="12" eb="15">
      <t>ケンサシャ</t>
    </rPh>
    <phoneticPr fontId="3"/>
  </si>
  <si>
    <t>排煙設備の検査者（その他検査者1）</t>
    <rPh sb="11" eb="12">
      <t>タ</t>
    </rPh>
    <rPh sb="12" eb="15">
      <t>ケンサシャ</t>
    </rPh>
    <phoneticPr fontId="3"/>
  </si>
  <si>
    <t>排煙設備の検査者（その他検査者2）</t>
    <rPh sb="11" eb="12">
      <t>タ</t>
    </rPh>
    <rPh sb="12" eb="15">
      <t>ケンサシャ</t>
    </rPh>
    <phoneticPr fontId="3"/>
  </si>
  <si>
    <t>非常用の照明装置の検査者（その他検査者1）</t>
    <rPh sb="15" eb="16">
      <t>タ</t>
    </rPh>
    <rPh sb="16" eb="19">
      <t>ケンサシャ</t>
    </rPh>
    <phoneticPr fontId="3"/>
  </si>
  <si>
    <t>非常用の照明装置の検査者（その他検査者2）</t>
    <rPh sb="15" eb="16">
      <t>タ</t>
    </rPh>
    <rPh sb="16" eb="19">
      <t>ケンサシャ</t>
    </rPh>
    <phoneticPr fontId="3"/>
  </si>
  <si>
    <t>給水設備及び排水設備の検査者（その他検査者1）</t>
    <rPh sb="17" eb="18">
      <t>タ</t>
    </rPh>
    <rPh sb="18" eb="21">
      <t>ケンサシャ</t>
    </rPh>
    <phoneticPr fontId="3"/>
  </si>
  <si>
    <t>給水設備及び排水設備の検査者（その他検査者2）</t>
    <rPh sb="17" eb="18">
      <t>タ</t>
    </rPh>
    <rPh sb="18" eb="21">
      <t>ケンサシャ</t>
    </rPh>
    <phoneticPr fontId="3"/>
  </si>
  <si>
    <t>８換気設備の検査者（その他検査者1）-代表となる検査者と勤務先が同じ</t>
  </si>
  <si>
    <t>８換気設備の検査者（その他検査者1）-資格-資格名称</t>
  </si>
  <si>
    <t>８換気設備の検査者（その他検査者1）-資格-建築士-登録</t>
  </si>
  <si>
    <t>８換気設備の検査者（その他検査者1）-資格-建築士-号</t>
  </si>
  <si>
    <t>８換気設備の検査者（その他検査者1）-資格-建築設備検査員-号</t>
  </si>
  <si>
    <t>８換気設備の検査者（その他検査者1）-氏名-フリガナ</t>
  </si>
  <si>
    <t>８換気設備の検査者（その他検査者1）-氏名-氏名</t>
  </si>
  <si>
    <t>８換気設備の検査者（その他検査者1）-勤務先-名称</t>
  </si>
  <si>
    <t>８換気設備の検査者（その他検査者1）-勤務先-事務所登録-建築士事務所</t>
  </si>
  <si>
    <t>８換気設備の検査者（その他検査者1）-勤務先-事務所登録-知事登録</t>
  </si>
  <si>
    <t>８換気設備の検査者（その他検査者1）-勤務先-事務所登録-号</t>
  </si>
  <si>
    <t>８換気設備の検査者（その他検査者1）-勤務先-電話番号</t>
  </si>
  <si>
    <t>８換気設備の検査者（その他検査者1）-勤務先-所在地</t>
  </si>
  <si>
    <t>８換気設備の検査者（その他検査者2）-代表となる検査者と勤務先が同じ</t>
  </si>
  <si>
    <t>８換気設備の検査者（その他検査者2）-資格-資格名称</t>
  </si>
  <si>
    <t>８換気設備の検査者（その他検査者2）-資格-建築士-登録</t>
  </si>
  <si>
    <t>８換気設備の検査者（その他検査者2）-資格-建築士-号</t>
  </si>
  <si>
    <t>８換気設備の検査者（その他検査者2）-資格-建築設備検査員-号</t>
  </si>
  <si>
    <t>８換気設備の検査者（その他検査者2）-氏名-フリガナ</t>
  </si>
  <si>
    <t>８換気設備の検査者（その他検査者2）-氏名-氏名</t>
  </si>
  <si>
    <t>８換気設備の検査者（その他検査者2）-勤務先-名称</t>
  </si>
  <si>
    <t>８換気設備の検査者（その他検査者2）-勤務先-事務所登録-建築士事務所</t>
  </si>
  <si>
    <t>８換気設備の検査者（その他検査者2）-勤務先-事務所登録-知事登録</t>
  </si>
  <si>
    <t>８換気設備の検査者（その他検査者2）-勤務先-事務所登録-号</t>
  </si>
  <si>
    <t>８換気設備の検査者（その他検査者2）-勤務先-電話番号</t>
  </si>
  <si>
    <t>８換気設備の検査者（その他検査者2）-勤務先-所在地</t>
  </si>
  <si>
    <t>１０排煙設備の検査者（その他検査者1）-代表となる検査者と勤務先が同じ</t>
  </si>
  <si>
    <t>１０排煙設備の検査者（その他検査者1）-資格-資格名称</t>
  </si>
  <si>
    <t>１０排煙設備の検査者（その他検査者1）-資格-建築士-登録</t>
  </si>
  <si>
    <t>１０排煙設備の検査者（その他検査者1）-資格-建築士-号</t>
  </si>
  <si>
    <t>１０排煙設備の検査者（その他検査者1）-資格-建築設備検査員-号</t>
  </si>
  <si>
    <t>１０排煙設備の検査者（その他検査者1）-氏名-フリガナ</t>
  </si>
  <si>
    <t>１０排煙設備の検査者（その他検査者1）-氏名-氏名</t>
  </si>
  <si>
    <t>１０排煙設備の検査者（その他検査者1）-勤務先-名称</t>
  </si>
  <si>
    <t>１０排煙設備の検査者（その他検査者1）-勤務先-事務所登録-建築士事務所</t>
  </si>
  <si>
    <t>１０排煙設備の検査者（その他検査者1）-勤務先-事務所登録-知事登録</t>
  </si>
  <si>
    <t>１０排煙設備の検査者（その他検査者1）-勤務先-事務所登録-号</t>
  </si>
  <si>
    <t>１０排煙設備の検査者（その他検査者1）-勤務先-郵便番号</t>
  </si>
  <si>
    <t>１０排煙設備の検査者（その他検査者1）-勤務先-所在地</t>
  </si>
  <si>
    <t>１０排煙設備の検査者（その他検査者1）-勤務先-電話番号</t>
  </si>
  <si>
    <t>１０排煙設備の検査者（その他検査者2）-代表となる検査者と勤務先が同じ</t>
  </si>
  <si>
    <t>１０排煙設備の検査者（その他検査者2）-資格-資格名称</t>
  </si>
  <si>
    <t>１０排煙設備の検査者（その他検査者2）-資格-建築士-登録</t>
  </si>
  <si>
    <t>１０排煙設備の検査者（その他検査者2）-資格-建築士-号</t>
  </si>
  <si>
    <t>１０排煙設備の検査者（その他検査者2）-資格-建築設備検査員-号</t>
  </si>
  <si>
    <t>１０排煙設備の検査者（その他検査者2）-氏名-フリガナ</t>
  </si>
  <si>
    <t>１０排煙設備の検査者（その他検査者2）-氏名-氏名</t>
  </si>
  <si>
    <t>１０排煙設備の検査者（その他検査者2）-勤務先-名称</t>
  </si>
  <si>
    <t>１０排煙設備の検査者（その他検査者2）-勤務先-事務所登録-建築士事務所</t>
  </si>
  <si>
    <t>１０排煙設備の検査者（その他検査者2）-勤務先-事務所登録-知事登録</t>
  </si>
  <si>
    <t>１０排煙設備の検査者（その他検査者2）-勤務先-事務所登録-号</t>
  </si>
  <si>
    <t>１０排煙設備の検査者（その他検査者2）-勤務先-電話番号</t>
  </si>
  <si>
    <t>１０排煙設備の検査者（その他検査者2）-勤務先-所在地</t>
  </si>
  <si>
    <t>１２非常用の照明装置の検査者（その他検査者1）-代表となる検査者と勤務先が同じ</t>
  </si>
  <si>
    <t>１２非常用の照明装置の検査者（その他検査者1）-資格-資格名称</t>
  </si>
  <si>
    <t>１２非常用の照明装置の検査者（その他検査者1）-資格-建築士-登録</t>
  </si>
  <si>
    <t>１２非常用の照明装置の検査者（その他検査者1）-資格-建築士-号</t>
  </si>
  <si>
    <t>１２非常用の照明装置の検査者（その他検査者1）-資格-建築設備検査員-号</t>
  </si>
  <si>
    <t>１２非常用の照明装置の検査者（その他検査者1）-氏名-フリガナ</t>
  </si>
  <si>
    <t>１２非常用の照明装置の検査者（その他検査者1）-氏名-氏名</t>
  </si>
  <si>
    <t>１２非常用の照明装置の検査者（その他検査者1）-勤務先-名称</t>
  </si>
  <si>
    <t>１２非常用の照明装置の検査者（その他検査者1）-勤務先-事務所登録-建築士事務所</t>
  </si>
  <si>
    <t>１２非常用の照明装置の検査者（その他検査者1）-勤務先-事務所登録-知事登録</t>
  </si>
  <si>
    <t>１２非常用の照明装置の検査者（その他検査者1）-勤務先-事務所登録-号</t>
  </si>
  <si>
    <t>１２非常用の照明装置の検査者（その他検査者1）-勤務先-電話番号</t>
  </si>
  <si>
    <t>１２非常用の照明装置の検査者（その他検査者1）-勤務先-所在地</t>
  </si>
  <si>
    <t>１２非常用の照明装置の検査者（その他検査者2）-代表となる検査者と勤務先が同じ</t>
  </si>
  <si>
    <t>１２非常用の照明装置の検査者（その他検査者2）-資格-資格名称</t>
  </si>
  <si>
    <t>１２非常用の照明装置の検査者（その他検査者2）-資格-建築士-登録</t>
  </si>
  <si>
    <t>１２非常用の照明装置の検査者（その他検査者2）-資格-建築士-号</t>
  </si>
  <si>
    <t>１２非常用の照明装置の検査者（その他検査者2）-資格-建築設備検査員-号</t>
  </si>
  <si>
    <t>１２非常用の照明装置の検査者（その他検査者2）-氏名-フリガナ</t>
  </si>
  <si>
    <t>１２非常用の照明装置の検査者（その他検査者2）-氏名-氏名</t>
  </si>
  <si>
    <t>１２非常用の照明装置の検査者（その他検査者2）-勤務先-名称</t>
  </si>
  <si>
    <t>１２非常用の照明装置の検査者（その他検査者2）-勤務先-事務所登録-建築士事務所</t>
  </si>
  <si>
    <t>１２非常用の照明装置の検査者（その他検査者2）-勤務先-事務所登録-知事登録</t>
  </si>
  <si>
    <t>１２非常用の照明装置の検査者（その他検査者2）-勤務先-事務所登録-号</t>
  </si>
  <si>
    <t>１２非常用の照明装置の検査者（その他検査者2）-勤務先-電話番号</t>
  </si>
  <si>
    <t>１２非常用の照明装置の検査者（その他検査者2）-勤務先-所在地</t>
  </si>
  <si>
    <t>１４給水設備及び排水設備の検査者（その他検査者1）-代表となる検査者と勤務先が同じ</t>
  </si>
  <si>
    <t>１４給水設備及び排水設備の検査者（その他検査者1）-資格-資格名称</t>
  </si>
  <si>
    <t>１４給水設備及び排水設備の検査者（その他検査者1）-資格-建築士-登録</t>
  </si>
  <si>
    <t>１４給水設備及び排水設備の検査者（その他検査者1）-資格-建築士-号</t>
  </si>
  <si>
    <t>１４給水設備及び排水設備の検査者（その他検査者1）-資格-建築設備検査員-号</t>
  </si>
  <si>
    <t>１４給水設備及び排水設備の検査者（その他検査者1）-氏名-フリガナ</t>
  </si>
  <si>
    <t>１４給水設備及び排水設備の検査者（その他検査者1）-氏名-氏名</t>
  </si>
  <si>
    <t>１４給水設備及び排水設備の検査者（その他検査者1）-勤務先-名称</t>
  </si>
  <si>
    <t>１４給水設備及び排水設備の検査者（その他検査者1）-勤務先-事務所登録-建築士事務所</t>
  </si>
  <si>
    <t>１４給水設備及び排水設備の検査者（その他検査者1）-勤務先-事務所登録-知事登録</t>
  </si>
  <si>
    <t>１４給水設備及び排水設備の検査者（その他検査者1）-勤務先-事務所登録-号</t>
  </si>
  <si>
    <t>１４給水設備及び排水設備の検査者（その他検査者1）-勤務先-電話番号</t>
  </si>
  <si>
    <t>１４給水設備及び排水設備の検査者（その他検査者1）-勤務先-所在地</t>
  </si>
  <si>
    <t>１４給水設備及び排水設備の検査者（その他検査者2）-代表となる検査者と勤務先が同じ</t>
  </si>
  <si>
    <t>１４給水設備及び排水設備の検査者（その他検査者2）-資格-資格名称</t>
  </si>
  <si>
    <t>１４給水設備及び排水設備の検査者（その他検査者2）-資格-建築士-登録</t>
  </si>
  <si>
    <t>１４給水設備及び排水設備の検査者（その他検査者2）-資格-建築士-号</t>
  </si>
  <si>
    <t>１４給水設備及び排水設備の検査者（その他検査者2）-資格-建築設備検査員-号</t>
  </si>
  <si>
    <t>１４給水設備及び排水設備の検査者（その他検査者2）-氏名-フリガナ</t>
  </si>
  <si>
    <t>１４給水設備及び排水設備の検査者（その他検査者2）-氏名-氏名</t>
  </si>
  <si>
    <t>１４給水設備及び排水設備の検査者（その他検査者2）-勤務先-名称</t>
  </si>
  <si>
    <t>１４給水設備及び排水設備の検査者（その他検査者2）-勤務先-事務所登録-建築士事務所</t>
  </si>
  <si>
    <t>１４給水設備及び排水設備の検査者（その他検査者2）-勤務先-事務所登録-知事登録</t>
  </si>
  <si>
    <t>１４給水設備及び排水設備の検査者（その他検査者2）-勤務先-事務所登録-号</t>
  </si>
  <si>
    <t>１４給水設備及び排水設備の検査者（その他検査者2）-勤務先-電話番号</t>
  </si>
  <si>
    <t>１４給水設備及び排水設備の検査者（その他検査者2）-勤務先-所在地</t>
  </si>
  <si>
    <t>事前処理</t>
    <rPh sb="0" eb="4">
      <t>ジゼンショリ</t>
    </rPh>
    <phoneticPr fontId="3"/>
  </si>
  <si>
    <t>事前処理反映前</t>
    <rPh sb="0" eb="2">
      <t>ジゼン</t>
    </rPh>
    <rPh sb="2" eb="4">
      <t>ショリ</t>
    </rPh>
    <rPh sb="4" eb="7">
      <t>ハンエイマエ</t>
    </rPh>
    <phoneticPr fontId="3"/>
  </si>
  <si>
    <t>CSVリンク用</t>
    <rPh sb="6" eb="7">
      <t>ヨウ</t>
    </rPh>
    <phoneticPr fontId="3"/>
  </si>
  <si>
    <t>＜必要に応じて使用＞</t>
    <rPh sb="1" eb="3">
      <t>ヒツヨウ</t>
    </rPh>
    <rPh sb="4" eb="5">
      <t>オウ</t>
    </rPh>
    <rPh sb="7" eb="9">
      <t>シヨウ</t>
    </rPh>
    <phoneticPr fontId="3"/>
  </si>
  <si>
    <t>固定</t>
    <rPh sb="0" eb="2">
      <t>コテイ</t>
    </rPh>
    <phoneticPr fontId="3"/>
  </si>
  <si>
    <t>年 建築設備</t>
    <rPh sb="0" eb="1">
      <t>ネン</t>
    </rPh>
    <rPh sb="2" eb="4">
      <t>ケンチク</t>
    </rPh>
    <rPh sb="4" eb="6">
      <t>セツビ</t>
    </rPh>
    <phoneticPr fontId="3"/>
  </si>
  <si>
    <t>報告</t>
    <rPh sb="0" eb="2">
      <t>ホウコク</t>
    </rPh>
    <phoneticPr fontId="3"/>
  </si>
  <si>
    <t>報告種別</t>
    <rPh sb="0" eb="4">
      <t>ホウコクシュベツ</t>
    </rPh>
    <phoneticPr fontId="3"/>
  </si>
  <si>
    <t>報告</t>
    <rPh sb="0" eb="2">
      <t>ホウコク</t>
    </rPh>
    <phoneticPr fontId="23"/>
  </si>
  <si>
    <t>-</t>
    <phoneticPr fontId="23"/>
  </si>
  <si>
    <t>年</t>
    <rPh sb="0" eb="1">
      <t>ネン</t>
    </rPh>
    <phoneticPr fontId="23"/>
  </si>
  <si>
    <t>建築設備</t>
    <rPh sb="0" eb="2">
      <t>ケンチク</t>
    </rPh>
    <rPh sb="2" eb="4">
      <t>セツビ</t>
    </rPh>
    <phoneticPr fontId="3"/>
  </si>
  <si>
    <t>０</t>
  </si>
  <si>
    <t>０報告-和暦</t>
  </si>
  <si>
    <t>０報告-年</t>
  </si>
  <si>
    <t>０報告-報告種別</t>
  </si>
  <si>
    <t>０報告日-令和</t>
  </si>
  <si>
    <t>↓その他の検査者２の情報</t>
    <rPh sb="3" eb="4">
      <t>タ</t>
    </rPh>
    <rPh sb="5" eb="8">
      <t>ケンサシャ</t>
    </rPh>
    <rPh sb="10" eb="12">
      <t>ジョウホウ</t>
    </rPh>
    <phoneticPr fontId="3"/>
  </si>
  <si>
    <t>８換気設備の検査者（その他検査者1）-勤務先-郵便番号</t>
  </si>
  <si>
    <t>８換気設備の検査者（その他検査者2）-勤務先-郵便番号</t>
  </si>
  <si>
    <t>１０排煙設備の検査者（その他検査者2）-勤務先-郵便番号</t>
  </si>
  <si>
    <t>１２非常用の照明装置の検査者（その他検査者1）-勤務先-郵便番号</t>
  </si>
  <si>
    <t>１２非常用の照明装置の検査者（その他検査者2）-勤務先-郵便番号</t>
  </si>
  <si>
    <t>１４給水設備及び排水設備の検査者（代表となる検査者）-勤務先-郵便番号</t>
  </si>
  <si>
    <t>１４給水設備及び排水設備の検査者（その他検査者1）-勤務先-郵便番号</t>
  </si>
  <si>
    <t>１４給水設備及び排水設備の検査者（その他検査者2）-勤務先-郵便番号</t>
  </si>
  <si>
    <t>建築士事務所</t>
    <phoneticPr fontId="3"/>
  </si>
  <si>
    <t>照明器具</t>
    <phoneticPr fontId="3"/>
  </si>
  <si>
    <t>蓄電池（別置型）・自家用発電装置</t>
    <rPh sb="0" eb="3">
      <t>チクデンチ</t>
    </rPh>
    <rPh sb="4" eb="5">
      <t>ベツ</t>
    </rPh>
    <rPh sb="5" eb="6">
      <t>チ</t>
    </rPh>
    <rPh sb="6" eb="7">
      <t>カタ</t>
    </rPh>
    <phoneticPr fontId="3"/>
  </si>
  <si>
    <t>検査者番号1</t>
    <rPh sb="3" eb="5">
      <t>バンゴウ</t>
    </rPh>
    <phoneticPr fontId="3"/>
  </si>
  <si>
    <t>検査者番号2</t>
    <rPh sb="3" eb="5">
      <t>バンゴウ</t>
    </rPh>
    <phoneticPr fontId="3"/>
  </si>
  <si>
    <t>検査者番号3</t>
    <rPh sb="3" eb="5">
      <t>バンゴウ</t>
    </rPh>
    <phoneticPr fontId="3"/>
  </si>
  <si>
    <t>2　令第123条第3項第2号に規定する階段室又は付室、令第129条の13の第13項に規定する昇降路又は乗降ロビー</t>
  </si>
  <si>
    <t>2　令第123条第3項第2号に規定する階段室又は付室、令第129条の13の第13項に規定する昇降路又は乗降ロビー</t>
    <phoneticPr fontId="3"/>
  </si>
  <si>
    <t>3　令第126条の2第1項に規定する居室等</t>
  </si>
  <si>
    <t>3　令第126条の2第1項に規定する居室等</t>
    <phoneticPr fontId="3"/>
  </si>
  <si>
    <t>８換気設備の検査者（代表となる検査者）-勤務先-事務所登録-建築士事務所</t>
  </si>
  <si>
    <t>１０排煙設備の検査者（代表となる検査者）-勤務先-事務所登録-建築士事務所</t>
  </si>
  <si>
    <t>１２非常用の照明装置の検査者（代表となる検査者）-勤務先-事務所登録-建築士事務所</t>
  </si>
  <si>
    <t>１３非常用の照明装置の概要-照明器具-白熱灯-灯</t>
  </si>
  <si>
    <t>１３非常用の照明装置の概要-照明器具-蛍光灯-灯</t>
  </si>
  <si>
    <t>１３非常用の照明装置の概要-照明器具-LEDランプ-灯</t>
  </si>
  <si>
    <t>１３非常用の照明装置の概要-照明器具-その他-灯</t>
  </si>
  <si>
    <t>１３非常用の照明装置の概要-予備電源-自家用発電装置-居室-灯</t>
  </si>
  <si>
    <t>１３非常用の照明装置の概要-予備電源-自家用発電装置-廊下-灯</t>
  </si>
  <si>
    <t>１３非常用の照明装置の概要-予備電源-自家用発電装置-階段-灯</t>
  </si>
  <si>
    <t>１３非常用の照明装置の概要-予備電源-蓄電池（別置型）・自家用発電装置-居室-灯</t>
  </si>
  <si>
    <t>１３非常用の照明装置の概要-予備電源-蓄電池（別置型）・自家用発電装置-廊下-灯</t>
  </si>
  <si>
    <t>１３非常用の照明装置の概要-予備電源-蓄電池（別置型）・自家用発電装置-階段-灯</t>
  </si>
  <si>
    <t>２１検査結果（換気設備）-上記1から4に記載のない事項-1行目-検査結果</t>
  </si>
  <si>
    <t>２１検査結果（換気設備）-上記1から4に記載のない事項-2行目-検査結果</t>
  </si>
  <si>
    <t>２１検査結果（換気設備）-上記1から4に記載のない事項-3行目-検査結果</t>
  </si>
  <si>
    <t>２１検査結果（換気設備）-上記1から4に記載のない事項-4行目-検査結果</t>
  </si>
  <si>
    <t>２１検査結果（換気設備）-上記1から4に記載のない事項-5行目-検査結果</t>
  </si>
  <si>
    <t>２１検査結果（換気設備）-上記1から4に記載のない事項-6行目-検査結果</t>
  </si>
  <si>
    <t>２１検査結果（換気設備）-上記1から4に記載のない事項-7行目-検査結果</t>
  </si>
  <si>
    <t>２１検査結果（換気設備）-上記1から4に記載のない事項-8行目-検査結果</t>
  </si>
  <si>
    <t>２１検査結果（換気設備）-上記1から4に記載のない事項-9行目-検査結果</t>
  </si>
  <si>
    <t>２１検査結果（換気設備）-上記1から4に記載のない事項-10行目-検査結果</t>
  </si>
  <si>
    <t>２１検査結果（換気設備）-上記1から4に記載のない事項-11行目-検査結果</t>
  </si>
  <si>
    <t>２２検査結果（排煙設備）別記第三号-上記1から5に記載のない事項-1行目-検査結果</t>
  </si>
  <si>
    <t>２２検査結果（排煙設備）別記第三号-上記1から5に記載のない事項-2行目-検査結果</t>
  </si>
  <si>
    <t>２２検査結果（排煙設備）別記第三号-上記1から5に記載のない事項-3行目-検査結果</t>
  </si>
  <si>
    <t>２２検査結果（排煙設備）別記第三号-上記1から5に記載のない事項-4行目-検査結果</t>
  </si>
  <si>
    <t>２２検査結果（排煙設備）別記第三号-上記1から5に記載のない事項-5行目-検査結果</t>
  </si>
  <si>
    <t>２２検査結果（排煙設備）別記第三号-上記1から5に記載のない事項-6行目-検査結果</t>
  </si>
  <si>
    <t>２２検査結果（排煙設備）別記第三号-上記1から5に記載のない事項-7行目-検査結果</t>
  </si>
  <si>
    <t>２２検査結果（排煙設備）別記第三号-上記1から5に記載のない事項-8行目-検査結果</t>
  </si>
  <si>
    <t>２２検査結果（排煙設備）別記第三号-上記1から5に記載のない事項-9行目-検査結果</t>
  </si>
  <si>
    <t>２２検査結果（排煙設備）別記第三号-上記1から5に記載のない事項-10行目-検査結果</t>
  </si>
  <si>
    <t>２２検査結果（排煙設備）別記第三号-上記1から5に記載のない事項-11行目-検査結果</t>
  </si>
  <si>
    <t>２２検査結果（排煙設備）別記第三号-上記1から5に記載のない事項-12行目-検査結果</t>
  </si>
  <si>
    <t>２２検査結果（排煙設備）別記第三号-上記1から5に記載のない事項-13行目-検査結果</t>
  </si>
  <si>
    <t>２２検査結果（排煙設備）別記第三号-上記1から5に記載のない事項-14行目-検査結果</t>
  </si>
  <si>
    <t>２２検査結果（排煙設備）別記第三号-上記1から5に記載のない事項-15行目-検査結果</t>
  </si>
  <si>
    <t>２２検査結果（排煙設備）別記第三号-上記1から5に記載のない事項-16行目-検査結果</t>
  </si>
  <si>
    <t>２２検査結果（排煙設備）別記第三号-上記1から5に記載のない事項-17行目-検査結果</t>
  </si>
  <si>
    <t>２２検査結果（排煙設備）別記第三号-上記1から5に記載のない事項-18行目-検査結果</t>
  </si>
  <si>
    <t>２２検査結果（排煙設備）別記第三号-上記1から5に記載のない事項-19行目-検査結果</t>
  </si>
  <si>
    <t>２２検査結果（排煙設備）別記第三号-上記1から5に記載のない事項-20行目-検査結果</t>
  </si>
  <si>
    <t>２３検査結果（非常用の照明装置）別記第三号-1　照明器具-1（1）-検査結果</t>
  </si>
  <si>
    <t>２３検査結果（非常用の照明装置）別記第三号-1　照明器具-1（2）-検査結果</t>
  </si>
  <si>
    <t>２３検査結果（非常用の照明装置）別記第三号-2　電池内蔵形の蓄電池、電源別置形の蓄電池及び自家用発電装置-2（1）-検査結果</t>
  </si>
  <si>
    <t>２３検査結果（非常用の照明装置）別記第三号-2　電池内蔵形の蓄電池、電源別置形の蓄電池及び自家用発電装置-2（2）-検査結果</t>
  </si>
  <si>
    <t>２３検査結果（非常用の照明装置）別記第三号-2　電池内蔵形の蓄電池、電源別置形の蓄電池及び自家用発電装置-2（3）-検査結果</t>
  </si>
  <si>
    <t>２３検査結果（非常用の照明装置）別記第三号-2　電池内蔵形の蓄電池、電源別置形の蓄電池及び自家用発電装置-2（4）-検査結果</t>
  </si>
  <si>
    <t>２３検査結果（非常用の照明装置）別記第三号-3　法第28条第2項又は第3項に基づき換気設備が設けられた居室等-3（1）-検査結果</t>
  </si>
  <si>
    <t>２３検査結果（非常用の照明装置）別記第三号-3　法第28条第2項又は第3項に基づき換気設備が設けられた居室等-3（2）-検査結果</t>
  </si>
  <si>
    <t>２３検査結果（非常用の照明装置）別記第三号-3　法第28条第2項又は第3項に基づき換気設備が設けられた居室等-3（3）-検査結果</t>
  </si>
  <si>
    <t>２３検査結果（非常用の照明装置）別記第三号-3　法第28条第2項又は第3項に基づき換気設備が設けられた居室等-3（4）-検査結果</t>
  </si>
  <si>
    <t>２３検査結果（非常用の照明装置）別記第三号-3　法第28条第2項又は第3項に基づき換気設備が設けられた居室等-3（5）-検査結果</t>
  </si>
  <si>
    <t>２３検査結果（非常用の照明装置）別記第三号-3　法第28条第2項又は第3項に基づき換気設備が設けられた居室等-3（6）-検査結果</t>
  </si>
  <si>
    <t>２３検査結果（非常用の照明装置）別記第三号-4　電池内蔵形の蓄電池-4（1）-検査結果</t>
  </si>
  <si>
    <t>２３検査結果（非常用の照明装置）別記第三号-4　電池内蔵形の蓄電池-4（2）-検査結果</t>
  </si>
  <si>
    <t>２３検査結果（非常用の照明装置）別記第三号-5　電源別置形の蓄電池-5（1）-検査結果</t>
  </si>
  <si>
    <t>２３検査結果（非常用の照明装置）別記第三号-5　電源別置形の蓄電池-5（2）-検査結果</t>
  </si>
  <si>
    <t>２３検査結果（非常用の照明装置）別記第三号-5　電源別置形の蓄電池-5（3）-検査結果</t>
  </si>
  <si>
    <t>２３検査結果（非常用の照明装置）別記第三号-5　電源別置形の蓄電池-5（4）-検査結果</t>
  </si>
  <si>
    <t>２３検査結果（非常用の照明装置）別記第三号-5　電源別置形の蓄電池-5（5）-検査結果</t>
  </si>
  <si>
    <t>２３検査結果（非常用の照明装置）別記第三号-5　電源別置形の蓄電池-5（6）-検査結果</t>
  </si>
  <si>
    <t>２３検査結果（非常用の照明装置）別記第三号-5　電源別置形の蓄電池-5（7）-検査結果</t>
  </si>
  <si>
    <t>２３検査結果（非常用の照明装置）別記第三号-5　電源別置形の蓄電池-5（8）-検査結果</t>
  </si>
  <si>
    <t>２３検査結果（非常用の照明装置）別記第三号-6　自家用発電装置-6（1）-検査結果</t>
  </si>
  <si>
    <t>２３検査結果（非常用の照明装置）別記第三号-6　自家用発電装置-6（2）-検査結果</t>
  </si>
  <si>
    <t>２３検査結果（非常用の照明装置）別記第三号-6　自家用発電装置-6（3）-検査結果</t>
  </si>
  <si>
    <t>２３検査結果（非常用の照明装置）別記第三号-6　自家用発電装置-6（4）-検査結果</t>
  </si>
  <si>
    <t>２３検査結果（非常用の照明装置）別記第三号-6　自家用発電装置-6（5）-検査結果</t>
  </si>
  <si>
    <t>２３検査結果（非常用の照明装置）別記第三号-6　自家用発電装置-6（6）-検査結果</t>
  </si>
  <si>
    <t>２３検査結果（非常用の照明装置）別記第三号-6　自家用発電装置-6（7）-検査結果</t>
  </si>
  <si>
    <t>２３検査結果（非常用の照明装置）別記第三号-6　自家用発電装置-6（8）-検査結果</t>
  </si>
  <si>
    <t>２３検査結果（非常用の照明装置）別記第三号-6　自家用発電装置-6（9）-検査結果</t>
  </si>
  <si>
    <t>２３検査結果（非常用の照明装置）別記第三号-6　自家用発電装置-6（10）-検査結果</t>
  </si>
  <si>
    <t>２３検査結果（非常用の照明装置）別記第三号-6　自家用発電装置-6（11）-検査結果</t>
  </si>
  <si>
    <t>２３検査結果（非常用の照明装置）別記第三号-6　自家用発電装置-6（12）-検査結果</t>
  </si>
  <si>
    <t>２３検査結果（非常用の照明装置）別記第三号-6　自家用発電装置-6（13）-検査結果</t>
  </si>
  <si>
    <t>２３検査結果（非常用の照明装置）別記第三号-6　自家用発電装置-6（14）-検査結果</t>
  </si>
  <si>
    <t>２３検査結果（非常用の照明装置）別記第三号-6　自家用発電装置-6（15）-検査結果</t>
  </si>
  <si>
    <t>２３検査結果（非常用の照明装置）別記第三号-6　自家用発電装置-6（16）-検査結果</t>
  </si>
  <si>
    <t>２３検査結果（非常用の照明装置）別記第三号-6　自家用発電装置-6（17）-検査結果</t>
  </si>
  <si>
    <t>２３検査結果（非常用の照明装置）別記第三号-7　上記以外の検査項目等-1行目-検査結果</t>
  </si>
  <si>
    <t>２３検査結果（非常用の照明装置）別記第三号-7　上記以外の検査項目等-2行目-検査結果</t>
  </si>
  <si>
    <t>２３検査結果（非常用の照明装置）別記第三号-7　上記以外の検査項目等-3行目-検査結果</t>
  </si>
  <si>
    <t>２３検査結果（非常用の照明装置）別記第三号-上記1から7に記載のない事項-1行目-検査結果</t>
  </si>
  <si>
    <t>２３検査結果（非常用の照明装置）別記第三号-上記1から7に記載のない事項-2行目-検査結果</t>
  </si>
  <si>
    <t>２３検査結果（非常用の照明装置）別記第三号-上記1から7に記載のない事項-3行目-検査結果</t>
  </si>
  <si>
    <t>２３検査結果（非常用の照明装置）別記第三号-上記1から7に記載のない事項-4行目-検査結果</t>
  </si>
  <si>
    <t>２３検査結果（非常用の照明装置）別記第三号-上記1から7に記載のない事項-5行目-検査結果</t>
  </si>
  <si>
    <t>２３検査結果（非常用の照明装置）別記第三号-上記1から7に記載のない事項-6行目-検査結果</t>
  </si>
  <si>
    <t>２３検査結果（非常用の照明装置）別記第三号-上記1から7に記載のない事項-7行目-検査結果</t>
  </si>
  <si>
    <t>２３検査結果（非常用の照明装置）別記第三号-上記1から7に記載のない事項-8行目-検査結果</t>
  </si>
  <si>
    <t>２３検査結果（非常用の照明装置）別記第三号-上記1から7に記載のない事項-9行目-検査結果</t>
  </si>
  <si>
    <t>２３検査結果（非常用の照明装置）別記第三号-上記1から7に記載のない事項-10行目-検査結果</t>
  </si>
  <si>
    <t>２３検査結果（非常用の照明装置）別記第三号-上記1から7に記載のない事項-11行目-検査結果</t>
  </si>
  <si>
    <t>２３検査結果（非常用の照明装置）別記第三号-上記1から7に記載のない事項-12行目-検査結果</t>
  </si>
  <si>
    <t>２３検査結果（非常用の照明装置）別記第三号-上記1から7に記載のない事項-13行目-検査結果</t>
  </si>
  <si>
    <t>２３検査結果（非常用の照明装置）別記第三号-上記1から7に記載のない事項-14行目-検査結果</t>
  </si>
  <si>
    <t>２３検査結果（非常用の照明装置）別記第三号-上記1から7に記載のない事項-15行目-検査結果</t>
  </si>
  <si>
    <t>２３検査結果（非常用の照明装置）別記第三号-上記1から7に記載のない事項-16行目-検査結果</t>
  </si>
  <si>
    <t>２３検査結果（非常用の照明装置）別記第三号-上記1から7に記載のない事項-17行目-検査結果</t>
  </si>
  <si>
    <t>２３検査結果（非常用の照明装置）別記第三号-上記1から7に記載のない事項-18行目-検査結果</t>
  </si>
  <si>
    <t>２３検査結果（非常用の照明装置）別記第三号-上記1から7に記載のない事項-19行目-検査結果</t>
  </si>
  <si>
    <t>２３検査結果（非常用の照明装置）別記第三号-上記1から7に記載のない事項-20行目-検査結果</t>
  </si>
  <si>
    <t>２４検査結果（給水設備及び排水設備）別記第三号-上記1から4に記載のない事項-1行目-検査結果</t>
  </si>
  <si>
    <t>２４検査結果（給水設備及び排水設備）別記第三号-上記1から4に記載のない事項-2行目-検査結果</t>
  </si>
  <si>
    <t>２４検査結果（給水設備及び排水設備）別記第三号-上記1から4に記載のない事項-3行目-検査結果</t>
  </si>
  <si>
    <t>２４検査結果（給水設備及び排水設備）別記第三号-上記1から4に記載のない事項-4行目-検査結果</t>
  </si>
  <si>
    <t>２４検査結果（給水設備及び排水設備）別記第三号-上記1から4に記載のない事項-5行目-検査結果</t>
  </si>
  <si>
    <t>２４検査結果（給水設備及び排水設備）別記第三号-上記1から4に記載のない事項-6行目-検査結果</t>
  </si>
  <si>
    <t>２４検査結果（給水設備及び排水設備）別記第三号-上記1から4に記載のない事項-7行目-検査結果</t>
  </si>
  <si>
    <t>２４検査結果（給水設備及び排水設備）別記第三号-上記1から4に記載のない事項-8行目-検査結果</t>
  </si>
  <si>
    <t>２４検査結果（給水設備及び排水設備）別記第三号-上記1から4に記載のない事項-9行目-検査結果</t>
  </si>
  <si>
    <t>２４検査結果（給水設備及び排水設備）別記第三号-上記1から4に記載のない事項-10行目-検査結果</t>
  </si>
  <si>
    <t>２４検査結果（給水設備及び排水設備）別記第三号-上記1から4に記載のない事項-11行目-検査結果</t>
  </si>
  <si>
    <t>２４検査結果（給水設備及び排水設備）別記第三号-上記1から4に記載のない事項-12行目-検査結果</t>
  </si>
  <si>
    <t>２４検査結果（給水設備及び排水設備）別記第三号-上記1から4に記載のない事項-13行目-検査結果</t>
  </si>
  <si>
    <t>２４検査結果（給水設備及び排水設備）別記第三号-上記1から4に記載のない事項-14行目-検査結果</t>
  </si>
  <si>
    <t>２４検査結果（給水設備及び排水設備）別記第三号-上記1から4に記載のない事項-15行目-検査結果</t>
  </si>
  <si>
    <t>２４検査結果（給水設備及び排水設備）別記第三号-上記1から4に記載のない事項-16行目-検査結果</t>
  </si>
  <si>
    <t>２４検査結果（給水設備及び排水設備）別記第三号-上記1から4に記載のない事項-17行目-検査結果</t>
  </si>
  <si>
    <t>２４検査結果（給水設備及び排水設備）別記第三号-上記1から4に記載のない事項-18行目-検査結果</t>
  </si>
  <si>
    <t>２４検査結果（給水設備及び排水設備）別記第三号-上記1から4に記載のない事項-19行目-検査結果</t>
  </si>
  <si>
    <t>２４検査結果（給水設備及び排水設備）別記第三号-上記1から4に記載のない事項-20行目-検査結果</t>
  </si>
  <si>
    <t>12行目</t>
    <phoneticPr fontId="3"/>
  </si>
  <si>
    <t>13行目</t>
    <phoneticPr fontId="3"/>
  </si>
  <si>
    <t>14行目</t>
    <phoneticPr fontId="3"/>
  </si>
  <si>
    <t>15行目</t>
    <phoneticPr fontId="3"/>
  </si>
  <si>
    <t>16行目</t>
    <phoneticPr fontId="3"/>
  </si>
  <si>
    <t>17行目</t>
    <phoneticPr fontId="3"/>
  </si>
  <si>
    <t>18行目</t>
    <phoneticPr fontId="3"/>
  </si>
  <si>
    <t>19行目</t>
    <phoneticPr fontId="3"/>
  </si>
  <si>
    <t>20行目</t>
    <phoneticPr fontId="3"/>
  </si>
  <si>
    <t>２１検査結果（換気設備）-上記1から4に記載のない事項-1行目-改善（予定）年月-年（令和）</t>
  </si>
  <si>
    <t>２１検査結果（換気設備）-上記1から4に記載のない事項-1行目-改善（予定）年月-月</t>
  </si>
  <si>
    <t>２１検査結果（換気設備）-上記1から4に記載のない事項-1行目-改善（予定）年月-状況</t>
  </si>
  <si>
    <t>２１検査結果（換気設備）-上記1から4に記載のない事項-2行目-改善（予定）年月-年（令和）</t>
  </si>
  <si>
    <t>２１検査結果（換気設備）-上記1から4に記載のない事項-2行目-改善（予定）年月-月</t>
  </si>
  <si>
    <t>２１検査結果（換気設備）-上記1から4に記載のない事項-2行目-改善（予定）年月-状況</t>
  </si>
  <si>
    <t>２１検査結果（換気設備）-上記1から4に記載のない事項-3行目-改善（予定）年月-年（令和）</t>
  </si>
  <si>
    <t>２１検査結果（換気設備）-上記1から4に記載のない事項-3行目-改善（予定）年月-月</t>
  </si>
  <si>
    <t>２１検査結果（換気設備）-上記1から4に記載のない事項-3行目-改善（予定）年月-状況</t>
  </si>
  <si>
    <t>２１検査結果（換気設備）-上記1から4に記載のない事項-4行目-改善（予定）年月-年（令和）</t>
  </si>
  <si>
    <t>２１検査結果（換気設備）-上記1から4に記載のない事項-4行目-改善（予定）年月-月</t>
  </si>
  <si>
    <t>２１検査結果（換気設備）-上記1から4に記載のない事項-4行目-改善（予定）年月-状況</t>
  </si>
  <si>
    <t>２１検査結果（換気設備）-上記1から4に記載のない事項-5行目-改善（予定）年月-年（令和）</t>
  </si>
  <si>
    <t>２１検査結果（換気設備）-上記1から4に記載のない事項-5行目-改善（予定）年月-月</t>
  </si>
  <si>
    <t>２１検査結果（換気設備）-上記1から4に記載のない事項-5行目-改善（予定）年月-状況</t>
  </si>
  <si>
    <t>２１検査結果（換気設備）-上記1から4に記載のない事項-6行目-改善（予定）年月-年（令和）</t>
  </si>
  <si>
    <t>２１検査結果（換気設備）-上記1から4に記載のない事項-6行目-改善（予定）年月-月</t>
  </si>
  <si>
    <t>２１検査結果（換気設備）-上記1から4に記載のない事項-6行目-改善（予定）年月-状況</t>
  </si>
  <si>
    <t>２１検査結果（換気設備）-上記1から4に記載のない事項-7行目-改善（予定）年月-年（令和）</t>
  </si>
  <si>
    <t>２１検査結果（換気設備）-上記1から4に記載のない事項-7行目-改善（予定）年月-月</t>
  </si>
  <si>
    <t>２１検査結果（換気設備）-上記1から4に記載のない事項-7行目-改善（予定）年月-状況</t>
  </si>
  <si>
    <t>２１検査結果（換気設備）-上記1から4に記載のない事項-8行目-改善（予定）年月-年（令和）</t>
  </si>
  <si>
    <t>２１検査結果（換気設備）-上記1から4に記載のない事項-8行目-改善（予定）年月-月</t>
  </si>
  <si>
    <t>２１検査結果（換気設備）-上記1から4に記載のない事項-8行目-改善（予定）年月-状況</t>
  </si>
  <si>
    <t>２１検査結果（換気設備）-上記1から4に記載のない事項-9行目-改善（予定）年月-年（令和）</t>
  </si>
  <si>
    <t>２１検査結果（換気設備）-上記1から4に記載のない事項-9行目-改善（予定）年月-月</t>
  </si>
  <si>
    <t>２１検査結果（換気設備）-上記1から4に記載のない事項-9行目-改善（予定）年月-状況</t>
  </si>
  <si>
    <t>２１検査結果（換気設備）-上記1から4に記載のない事項-10行目-改善（予定）年月-年（令和）</t>
  </si>
  <si>
    <t>２１検査結果（換気設備）-上記1から4に記載のない事項-10行目-改善（予定）年月-月</t>
  </si>
  <si>
    <t>２１検査結果（換気設備）-上記1から4に記載のない事項-10行目-改善（予定）年月-状況</t>
  </si>
  <si>
    <t>２１検査結果（換気設備）-上記1から4に記載のない事項-11行目-改善（予定）年月-年（令和）</t>
  </si>
  <si>
    <t>２１検査結果（換気設備）-上記1から4に記載のない事項-11行目-改善（予定）年月-月</t>
  </si>
  <si>
    <t>２１検査結果（換気設備）-上記1から4に記載のない事項-11行目-改善（予定）年月-状況</t>
  </si>
  <si>
    <t>２１検査結果（換気設備）-上記1から4に記載のない事項-12行目-番号</t>
  </si>
  <si>
    <t>２１検査結果（換気設備）-上記1から4に記載のない事項-12行目-検査項目</t>
  </si>
  <si>
    <t>２１検査結果（換気設備）-上記1から4に記載のない事項-12行目-検査事項</t>
  </si>
  <si>
    <t>２１検査結果（換気設備）-上記1から4に記載のない事項-12行目-検査結果</t>
  </si>
  <si>
    <t>２１検査結果（換気設備）-上記1から4に記載のない事項-12行目-検査者番号</t>
  </si>
  <si>
    <t>２１検査結果（換気設備）-上記1から4に記載のない事項-12行目-指摘の具体的内容等</t>
  </si>
  <si>
    <t>２１検査結果（換気設備）-上記1から4に記載のない事項-12行目-改善策の具体的内容等</t>
  </si>
  <si>
    <t>２１検査結果（換気設備）-上記1から4に記載のない事項-12行目-改善（予定）年月-年（令和）</t>
  </si>
  <si>
    <t>２１検査結果（換気設備）-上記1から4に記載のない事項-12行目-改善（予定）年月-月</t>
  </si>
  <si>
    <t>２１検査結果（換気設備）-上記1から4に記載のない事項-12行目-改善（予定）年月-状況</t>
  </si>
  <si>
    <t>２１検査結果（換気設備）-上記1から4に記載のない事項-13行目-番号</t>
  </si>
  <si>
    <t>２１検査結果（換気設備）-上記1から4に記載のない事項-13行目-検査項目</t>
  </si>
  <si>
    <t>２１検査結果（換気設備）-上記1から4に記載のない事項-13行目-検査事項</t>
  </si>
  <si>
    <t>２１検査結果（換気設備）-上記1から4に記載のない事項-13行目-検査結果</t>
  </si>
  <si>
    <t>２１検査結果（換気設備）-上記1から4に記載のない事項-13行目-検査者番号</t>
  </si>
  <si>
    <t>２１検査結果（換気設備）-上記1から4に記載のない事項-13行目-指摘の具体的内容等</t>
  </si>
  <si>
    <t>２１検査結果（換気設備）-上記1から4に記載のない事項-13行目-改善策の具体的内容等</t>
  </si>
  <si>
    <t>２１検査結果（換気設備）-上記1から4に記載のない事項-13行目-改善（予定）年月-年（令和）</t>
  </si>
  <si>
    <t>２１検査結果（換気設備）-上記1から4に記載のない事項-13行目-改善（予定）年月-月</t>
  </si>
  <si>
    <t>２１検査結果（換気設備）-上記1から4に記載のない事項-13行目-改善（予定）年月-状況</t>
  </si>
  <si>
    <t>２１検査結果（換気設備）-上記1から4に記載のない事項-14行目-番号</t>
  </si>
  <si>
    <t>２１検査結果（換気設備）-上記1から4に記載のない事項-14行目-検査項目</t>
  </si>
  <si>
    <t>２１検査結果（換気設備）-上記1から4に記載のない事項-14行目-検査事項</t>
  </si>
  <si>
    <t>２１検査結果（換気設備）-上記1から4に記載のない事項-14行目-検査結果</t>
  </si>
  <si>
    <t>２１検査結果（換気設備）-上記1から4に記載のない事項-14行目-検査者番号</t>
  </si>
  <si>
    <t>２１検査結果（換気設備）-上記1から4に記載のない事項-14行目-指摘の具体的内容等</t>
  </si>
  <si>
    <t>２１検査結果（換気設備）-上記1から4に記載のない事項-14行目-改善策の具体的内容等</t>
  </si>
  <si>
    <t>２１検査結果（換気設備）-上記1から4に記載のない事項-14行目-改善（予定）年月-年（令和）</t>
  </si>
  <si>
    <t>２１検査結果（換気設備）-上記1から4に記載のない事項-14行目-改善（予定）年月-月</t>
  </si>
  <si>
    <t>２１検査結果（換気設備）-上記1から4に記載のない事項-14行目-改善（予定）年月-状況</t>
  </si>
  <si>
    <t>２１検査結果（換気設備）-上記1から4に記載のない事項-15行目-番号</t>
  </si>
  <si>
    <t>２１検査結果（換気設備）-上記1から4に記載のない事項-15行目-検査項目</t>
  </si>
  <si>
    <t>２１検査結果（換気設備）-上記1から4に記載のない事項-15行目-検査事項</t>
  </si>
  <si>
    <t>２１検査結果（換気設備）-上記1から4に記載のない事項-15行目-検査結果</t>
  </si>
  <si>
    <t>２１検査結果（換気設備）-上記1から4に記載のない事項-15行目-検査者番号</t>
  </si>
  <si>
    <t>２１検査結果（換気設備）-上記1から4に記載のない事項-15行目-指摘の具体的内容等</t>
  </si>
  <si>
    <t>２１検査結果（換気設備）-上記1から4に記載のない事項-15行目-改善策の具体的内容等</t>
  </si>
  <si>
    <t>２１検査結果（換気設備）-上記1から4に記載のない事項-15行目-改善（予定）年月-年（令和）</t>
  </si>
  <si>
    <t>２１検査結果（換気設備）-上記1から4に記載のない事項-15行目-改善（予定）年月-月</t>
  </si>
  <si>
    <t>２１検査結果（換気設備）-上記1から4に記載のない事項-15行目-改善（予定）年月-状況</t>
  </si>
  <si>
    <t>２１検査結果（換気設備）-上記1から4に記載のない事項-16行目-番号</t>
  </si>
  <si>
    <t>２１検査結果（換気設備）-上記1から4に記載のない事項-16行目-検査項目</t>
  </si>
  <si>
    <t>２１検査結果（換気設備）-上記1から4に記載のない事項-16行目-検査事項</t>
  </si>
  <si>
    <t>２１検査結果（換気設備）-上記1から4に記載のない事項-16行目-検査結果</t>
  </si>
  <si>
    <t>２１検査結果（換気設備）-上記1から4に記載のない事項-16行目-検査者番号</t>
  </si>
  <si>
    <t>２１検査結果（換気設備）-上記1から4に記載のない事項-16行目-指摘の具体的内容等</t>
  </si>
  <si>
    <t>２１検査結果（換気設備）-上記1から4に記載のない事項-16行目-改善策の具体的内容等</t>
  </si>
  <si>
    <t>２１検査結果（換気設備）-上記1から4に記載のない事項-16行目-改善（予定）年月-年（令和）</t>
  </si>
  <si>
    <t>２１検査結果（換気設備）-上記1から4に記載のない事項-16行目-改善（予定）年月-月</t>
  </si>
  <si>
    <t>２１検査結果（換気設備）-上記1から4に記載のない事項-16行目-改善（予定）年月-状況</t>
  </si>
  <si>
    <t>２１検査結果（換気設備）-上記1から4に記載のない事項-17行目-番号</t>
  </si>
  <si>
    <t>２１検査結果（換気設備）-上記1から4に記載のない事項-17行目-検査項目</t>
  </si>
  <si>
    <t>２１検査結果（換気設備）-上記1から4に記載のない事項-17行目-検査事項</t>
  </si>
  <si>
    <t>２１検査結果（換気設備）-上記1から4に記載のない事項-17行目-検査結果</t>
  </si>
  <si>
    <t>２１検査結果（換気設備）-上記1から4に記載のない事項-17行目-検査者番号</t>
  </si>
  <si>
    <t>２１検査結果（換気設備）-上記1から4に記載のない事項-17行目-指摘の具体的内容等</t>
  </si>
  <si>
    <t>２１検査結果（換気設備）-上記1から4に記載のない事項-17行目-改善策の具体的内容等</t>
  </si>
  <si>
    <t>２１検査結果（換気設備）-上記1から4に記載のない事項-17行目-改善（予定）年月-年（令和）</t>
  </si>
  <si>
    <t>２１検査結果（換気設備）-上記1から4に記載のない事項-17行目-改善（予定）年月-月</t>
  </si>
  <si>
    <t>２１検査結果（換気設備）-上記1から4に記載のない事項-17行目-改善（予定）年月-状況</t>
  </si>
  <si>
    <t>２１検査結果（換気設備）-上記1から4に記載のない事項-18行目-番号</t>
  </si>
  <si>
    <t>２１検査結果（換気設備）-上記1から4に記載のない事項-18行目-検査項目</t>
  </si>
  <si>
    <t>２１検査結果（換気設備）-上記1から4に記載のない事項-18行目-検査事項</t>
  </si>
  <si>
    <t>２１検査結果（換気設備）-上記1から4に記載のない事項-18行目-検査結果</t>
  </si>
  <si>
    <t>２１検査結果（換気設備）-上記1から4に記載のない事項-18行目-検査者番号</t>
  </si>
  <si>
    <t>２１検査結果（換気設備）-上記1から4に記載のない事項-18行目-指摘の具体的内容等</t>
  </si>
  <si>
    <t>２１検査結果（換気設備）-上記1から4に記載のない事項-18行目-改善策の具体的内容等</t>
  </si>
  <si>
    <t>２１検査結果（換気設備）-上記1から4に記載のない事項-18行目-改善（予定）年月-年（令和）</t>
  </si>
  <si>
    <t>２１検査結果（換気設備）-上記1から4に記載のない事項-18行目-改善（予定）年月-月</t>
  </si>
  <si>
    <t>２１検査結果（換気設備）-上記1から4に記載のない事項-18行目-改善（予定）年月-状況</t>
  </si>
  <si>
    <t>２１検査結果（換気設備）-上記1から4に記載のない事項-19行目-番号</t>
  </si>
  <si>
    <t>２１検査結果（換気設備）-上記1から4に記載のない事項-19行目-検査事項</t>
  </si>
  <si>
    <t>２１検査結果（換気設備）-上記1から4に記載のない事項-19行目-検査結果</t>
  </si>
  <si>
    <t>２１検査結果（換気設備）-上記1から4に記載のない事項-19行目-検査者番号</t>
  </si>
  <si>
    <t>２１検査結果（換気設備）-上記1から4に記載のない事項-19行目-指摘の具体的内容等</t>
  </si>
  <si>
    <t>２１検査結果（換気設備）-上記1から4に記載のない事項-19行目-改善策の具体的内容等</t>
  </si>
  <si>
    <t>２１検査結果（換気設備）-上記1から4に記載のない事項-19行目-改善（予定）年月-年（令和）</t>
  </si>
  <si>
    <t>２１検査結果（換気設備）-上記1から4に記載のない事項-19行目-改善（予定）年月-月</t>
  </si>
  <si>
    <t>２１検査結果（換気設備）-上記1から4に記載のない事項-19行目-改善（予定）年月-状況</t>
  </si>
  <si>
    <t>２１検査結果（換気設備）-上記1から4に記載のない事項-20行目-番号</t>
  </si>
  <si>
    <t>２１検査結果（換気設備）-上記1から4に記載のない事項-20行目-検査項目</t>
  </si>
  <si>
    <t>２１検査結果（換気設備）-上記1から4に記載のない事項-20行目-検査事項</t>
  </si>
  <si>
    <t>２１検査結果（換気設備）-上記1から4に記載のない事項-20行目-検査結果</t>
  </si>
  <si>
    <t>２１検査結果（換気設備）-上記1から4に記載のない事項-20行目-検査者番号</t>
  </si>
  <si>
    <t>２１検査結果（換気設備）-上記1から4に記載のない事項-20行目-指摘の具体的内容等</t>
  </si>
  <si>
    <t>２１検査結果（換気設備）-上記1から4に記載のない事項-20行目-改善策の具体的内容等</t>
  </si>
  <si>
    <t>２１検査結果（換気設備）-上記1から4に記載のない事項-20行目-改善（予定）年月-年（令和）</t>
  </si>
  <si>
    <t>２１検査結果（換気設備）-上記1から4に記載のない事項-20行目-改善（予定）年月-月</t>
  </si>
  <si>
    <t>２１検査結果（換気設備）-上記1から4に記載のない事項-20行目-改善（予定）年月-状況</t>
  </si>
  <si>
    <t>3　電源別置形の蓄電池及び自家用発電装置</t>
    <phoneticPr fontId="3"/>
  </si>
  <si>
    <t>1　飲料用の配管設備、排水設備</t>
    <rPh sb="2" eb="5">
      <t>インリョウヨウ</t>
    </rPh>
    <rPh sb="6" eb="8">
      <t>ハイカン</t>
    </rPh>
    <rPh sb="8" eb="10">
      <t>セツビ</t>
    </rPh>
    <rPh sb="11" eb="15">
      <t>ハイスイセツビ</t>
    </rPh>
    <phoneticPr fontId="3"/>
  </si>
  <si>
    <t>1 令第123条第3項第2号に規定する階段室又は付室、令第129条の13の3第13項に規定する昇降路又は乗降ロビー、令第126条の2第1項に規定する居室等</t>
    <rPh sb="2" eb="3">
      <t>レイ</t>
    </rPh>
    <rPh sb="3" eb="4">
      <t>ダイ</t>
    </rPh>
    <rPh sb="7" eb="8">
      <t>ジョウ</t>
    </rPh>
    <rPh sb="8" eb="9">
      <t>ダイ</t>
    </rPh>
    <rPh sb="10" eb="11">
      <t>コウ</t>
    </rPh>
    <rPh sb="11" eb="12">
      <t>ダイ</t>
    </rPh>
    <rPh sb="13" eb="14">
      <t>ゴウ</t>
    </rPh>
    <rPh sb="15" eb="17">
      <t>キテイ</t>
    </rPh>
    <rPh sb="19" eb="21">
      <t>カイダン</t>
    </rPh>
    <rPh sb="21" eb="22">
      <t>シツ</t>
    </rPh>
    <rPh sb="22" eb="23">
      <t>マタ</t>
    </rPh>
    <rPh sb="24" eb="25">
      <t>ツキ</t>
    </rPh>
    <rPh sb="25" eb="26">
      <t>シツ</t>
    </rPh>
    <rPh sb="27" eb="28">
      <t>レイ</t>
    </rPh>
    <rPh sb="28" eb="29">
      <t>ダイ</t>
    </rPh>
    <rPh sb="32" eb="33">
      <t>ジョウ</t>
    </rPh>
    <rPh sb="38" eb="39">
      <t>ダイ</t>
    </rPh>
    <rPh sb="41" eb="42">
      <t>コウ</t>
    </rPh>
    <rPh sb="43" eb="45">
      <t>キテイ</t>
    </rPh>
    <rPh sb="47" eb="49">
      <t>ショウコウ</t>
    </rPh>
    <rPh sb="49" eb="50">
      <t>ロ</t>
    </rPh>
    <rPh sb="50" eb="51">
      <t>マタ</t>
    </rPh>
    <rPh sb="52" eb="54">
      <t>ジョウコウ</t>
    </rPh>
    <rPh sb="58" eb="59">
      <t>レイ</t>
    </rPh>
    <rPh sb="59" eb="60">
      <t>ダイ</t>
    </rPh>
    <rPh sb="63" eb="64">
      <t>ジョウ</t>
    </rPh>
    <rPh sb="66" eb="67">
      <t>ダイ</t>
    </rPh>
    <rPh sb="68" eb="69">
      <t>コウ</t>
    </rPh>
    <rPh sb="70" eb="72">
      <t>キテイ</t>
    </rPh>
    <rPh sb="74" eb="76">
      <t>キョシツ</t>
    </rPh>
    <rPh sb="76" eb="77">
      <t>トウ</t>
    </rPh>
    <phoneticPr fontId="3"/>
  </si>
  <si>
    <t>２１　検査結果（換気設備）別記第一号</t>
    <rPh sb="3" eb="5">
      <t>ケンサ</t>
    </rPh>
    <rPh sb="5" eb="7">
      <t>ケッカ</t>
    </rPh>
    <rPh sb="16" eb="17">
      <t>イチ</t>
    </rPh>
    <phoneticPr fontId="3"/>
  </si>
  <si>
    <t>２２　検査結果（排煙設備）別記第二号</t>
    <rPh sb="3" eb="5">
      <t>ケンサ</t>
    </rPh>
    <rPh sb="5" eb="7">
      <t>ケッカ</t>
    </rPh>
    <rPh sb="16" eb="17">
      <t>ニ</t>
    </rPh>
    <phoneticPr fontId="3"/>
  </si>
  <si>
    <t>２４　検査結果　（給水設備及び排水設備）別記第四号</t>
    <rPh sb="3" eb="5">
      <t>ケンサ</t>
    </rPh>
    <rPh sb="5" eb="7">
      <t>ケッカ</t>
    </rPh>
    <rPh sb="23" eb="24">
      <t>ヨン</t>
    </rPh>
    <phoneticPr fontId="3"/>
  </si>
  <si>
    <t>2 換気設備を設けるべき調理室等</t>
    <rPh sb="2" eb="4">
      <t>カンキ</t>
    </rPh>
    <rPh sb="4" eb="6">
      <t>セツビ</t>
    </rPh>
    <rPh sb="7" eb="8">
      <t>モウ</t>
    </rPh>
    <rPh sb="12" eb="15">
      <t>チョウリシツ</t>
    </rPh>
    <rPh sb="15" eb="16">
      <t>トウ</t>
    </rPh>
    <phoneticPr fontId="3"/>
  </si>
  <si>
    <t>4 上記以外の検査項目等</t>
    <phoneticPr fontId="3"/>
  </si>
  <si>
    <t>2 令第123条第３項第２号に規定する階段室又は付室、令第129条の13の３第１３項に規定する昇降路又は乗降ロビー</t>
    <phoneticPr fontId="3"/>
  </si>
  <si>
    <t>3 令第126条の２第１項に規定する居室等</t>
    <rPh sb="2" eb="3">
      <t>レイ</t>
    </rPh>
    <rPh sb="3" eb="4">
      <t>ダイ</t>
    </rPh>
    <rPh sb="7" eb="8">
      <t>ジョウ</t>
    </rPh>
    <rPh sb="10" eb="11">
      <t>ダイ</t>
    </rPh>
    <rPh sb="12" eb="13">
      <t>コウ</t>
    </rPh>
    <rPh sb="14" eb="16">
      <t>キテイ</t>
    </rPh>
    <rPh sb="18" eb="20">
      <t>キョシツ</t>
    </rPh>
    <rPh sb="20" eb="21">
      <t>トウ</t>
    </rPh>
    <phoneticPr fontId="3"/>
  </si>
  <si>
    <t>4 予備電源</t>
    <rPh sb="2" eb="4">
      <t>ヨビ</t>
    </rPh>
    <rPh sb="4" eb="6">
      <t>デンゲン</t>
    </rPh>
    <phoneticPr fontId="3"/>
  </si>
  <si>
    <t>5 上記以外の検査項目等</t>
    <rPh sb="2" eb="4">
      <t>ジョウキ</t>
    </rPh>
    <rPh sb="4" eb="6">
      <t>イガイ</t>
    </rPh>
    <rPh sb="7" eb="9">
      <t>ケンサ</t>
    </rPh>
    <rPh sb="9" eb="11">
      <t>コウモク</t>
    </rPh>
    <rPh sb="11" eb="12">
      <t>トウ</t>
    </rPh>
    <phoneticPr fontId="3"/>
  </si>
  <si>
    <t>←検査結果表に記入する内容については、記入不要です。</t>
    <rPh sb="7" eb="9">
      <t>キニュウ</t>
    </rPh>
    <rPh sb="11" eb="13">
      <t>ナイヨウ</t>
    </rPh>
    <rPh sb="19" eb="23">
      <t>キニュウフヨウ</t>
    </rPh>
    <phoneticPr fontId="3"/>
  </si>
  <si>
    <t>　検査者が法人に勤務している場合は、検査者の勤務先について記入し、勤務先が建築士事務所のときは、事務所登録番号を併せて記入してください。</t>
    <phoneticPr fontId="3"/>
  </si>
  <si>
    <t>　検査者の勤務先について記入し、検査者が法人に勤務していない場合は、検査者の住所について記入してください。</t>
    <phoneticPr fontId="3"/>
  </si>
  <si>
    <t xml:space="preserve"> 代表となる検査者と勤務先が同じ場合、チェックを入れてください。その場合は、報告書及び概要書には、５.代表となる検査者に入力した勤務先が転記されます。</t>
    <phoneticPr fontId="3"/>
  </si>
  <si>
    <t>項目</t>
    <rPh sb="0" eb="2">
      <t>コウモク</t>
    </rPh>
    <phoneticPr fontId="3"/>
  </si>
  <si>
    <t>項目</t>
    <rPh sb="0" eb="2">
      <t>コウモク</t>
    </rPh>
    <phoneticPr fontId="3"/>
  </si>
  <si>
    <t xml:space="preserve"> </t>
    <phoneticPr fontId="3"/>
  </si>
  <si>
    <t>２２検査結果（排煙設備）別記第二号-検査者番号1</t>
  </si>
  <si>
    <t>２２検査結果（排煙設備）別記第二号-検査者番号2</t>
  </si>
  <si>
    <t>２２検査結果（排煙設備）別記第二号-検査者番号3</t>
  </si>
  <si>
    <t>２２検査結果（排煙設備）別記第二号-1　令第123条第3項第2号に規定する階段室又は付室、令第129条の13の3第13項に規定する昇降路又は乗降ロビー、令第126条の2第1項に規定する居室等-1（1）-検査結果</t>
  </si>
  <si>
    <t>２２検査結果（排煙設備）別記第二号-1　令第123条第3項第2号に規定する階段室又は付室、令第129条の13の3第13項に規定する昇降路又は乗降ロビー、令第126条の2第1項に規定する居室等-1（1）-検査者番号</t>
  </si>
  <si>
    <t>２２検査結果（排煙設備）別記第二号-1　令第123条第3項第2号に規定する階段室又は付室、令第129条の13の3第13項に規定する昇降路又は乗降ロビー、令第126条の2第1項に規定する居室等-1（1）-指摘の具体的内容等</t>
  </si>
  <si>
    <t>２２検査結果（排煙設備）別記第二号-1　令第123条第3項第2号に規定する階段室又は付室、令第129条の13の3第13項に規定する昇降路又は乗降ロビー、令第126条の2第1項に規定する居室等-1（1）-改善策の具体的内容等</t>
  </si>
  <si>
    <t>２２検査結果（排煙設備）別記第二号-1　令第123条第3項第2号に規定する階段室又は付室、令第129条の13の3第13項に規定する昇降路又は乗降ロビー、令第126条の2第1項に規定する居室等-1（1）-改善（予定）年月-年（令和）</t>
  </si>
  <si>
    <t>２２検査結果（排煙設備）別記第二号-1　令第123条第3項第2号に規定する階段室又は付室、令第129条の13の3第13項に規定する昇降路又は乗降ロビー、令第126条の2第1項に規定する居室等-1（1）-改善（予定）年月-月</t>
  </si>
  <si>
    <t>２２検査結果（排煙設備）別記第二号-1　令第123条第3項第2号に規定する階段室又は付室、令第129条の13の3第13項に規定する昇降路又は乗降ロビー、令第126条の2第1項に規定する居室等-1（1）-改善（予定）年月-状況</t>
  </si>
  <si>
    <t>２２検査結果（排煙設備）別記第二号-1　令第123条第3項第2号に規定する階段室又は付室、令第129条の13の3第13項に規定する昇降路又は乗降ロビー、令第126条の2第1項に規定する居室等-1（2）-検査結果</t>
  </si>
  <si>
    <t>２２検査結果（排煙設備）別記第二号-1　令第123条第3項第2号に規定する階段室又は付室、令第129条の13の3第13項に規定する昇降路又は乗降ロビー、令第126条の2第1項に規定する居室等-1（2）-検査者番号</t>
  </si>
  <si>
    <t>２２検査結果（排煙設備）別記第二号-1　令第123条第3項第2号に規定する階段室又は付室、令第129条の13の3第13項に規定する昇降路又は乗降ロビー、令第126条の2第1項に規定する居室等-1（2）-指摘の具体的内容等</t>
  </si>
  <si>
    <t>２２検査結果（排煙設備）別記第二号-1　令第123条第3項第2号に規定する階段室又は付室、令第129条の13の3第13項に規定する昇降路又は乗降ロビー、令第126条の2第1項に規定する居室等-1（2）-改善策の具体的内容等</t>
  </si>
  <si>
    <t>２２検査結果（排煙設備）別記第二号-1　令第123条第3項第2号に規定する階段室又は付室、令第129条の13の3第13項に規定する昇降路又は乗降ロビー、令第126条の2第1項に規定する居室等-1（2）-改善（予定）年月-年（令和）</t>
  </si>
  <si>
    <t>２２検査結果（排煙設備）別記第二号-1　令第123条第3項第2号に規定する階段室又は付室、令第129条の13の3第13項に規定する昇降路又は乗降ロビー、令第126条の2第1項に規定する居室等-1（2）-改善（予定）年月-月</t>
  </si>
  <si>
    <t>２２検査結果（排煙設備）別記第二号-1　令第123条第3項第2号に規定する階段室又は付室、令第129条の13の3第13項に規定する昇降路又は乗降ロビー、令第126条の2第1項に規定する居室等-1（2）-改善（予定）年月-状況</t>
  </si>
  <si>
    <t>２２検査結果（排煙設備）別記第二号-1　令第123条第3項第2号に規定する階段室又は付室、令第129条の13の3第13項に規定する昇降路又は乗降ロビー、令第126条の2第1項に規定する居室等-1（3）-検査結果</t>
  </si>
  <si>
    <t>２２検査結果（排煙設備）別記第二号-1　令第123条第3項第2号に規定する階段室又は付室、令第129条の13の3第13項に規定する昇降路又は乗降ロビー、令第126条の2第1項に規定する居室等-1（3）-検査者番号</t>
  </si>
  <si>
    <t>２２検査結果（排煙設備）別記第二号-1　令第123条第3項第2号に規定する階段室又は付室、令第129条の13の3第13項に規定する昇降路又は乗降ロビー、令第126条の2第1項に規定する居室等-1（3）-指摘の具体的内容等</t>
  </si>
  <si>
    <t>２２検査結果（排煙設備）別記第二号-1　令第123条第3項第2号に規定する階段室又は付室、令第129条の13の3第13項に規定する昇降路又は乗降ロビー、令第126条の2第1項に規定する居室等-1（3）-改善策の具体的内容等</t>
  </si>
  <si>
    <t>２２検査結果（排煙設備）別記第二号-1　令第123条第3項第2号に規定する階段室又は付室、令第129条の13の3第13項に規定する昇降路又は乗降ロビー、令第126条の2第1項に規定する居室等-1（3）-改善（予定）年月-年（令和）</t>
  </si>
  <si>
    <t>２２検査結果（排煙設備）別記第二号-1　令第123条第3項第2号に規定する階段室又は付室、令第129条の13の3第13項に規定する昇降路又は乗降ロビー、令第126条の2第1項に規定する居室等-1（3）-改善（予定）年月-月</t>
  </si>
  <si>
    <t>２２検査結果（排煙設備）別記第二号-1　令第123条第3項第2号に規定する階段室又は付室、令第129条の13の3第13項に規定する昇降路又は乗降ロビー、令第126条の2第1項に規定する居室等-1（3）-改善（予定）年月-状況</t>
  </si>
  <si>
    <t>２２検査結果（排煙設備）別記第二号-1　令第123条第3項第2号に規定する階段室又は付室、令第129条の13の3第13項に規定する昇降路又は乗降ロビー、令第126条の2第1項に規定する居室等-1（4）-検査結果</t>
  </si>
  <si>
    <t>２２検査結果（排煙設備）別記第二号-1　令第123条第3項第2号に規定する階段室又は付室、令第129条の13の3第13項に規定する昇降路又は乗降ロビー、令第126条の2第1項に規定する居室等-1（4）-検査者番号</t>
  </si>
  <si>
    <t>２２検査結果（排煙設備）別記第二号-1　令第123条第3項第2号に規定する階段室又は付室、令第129条の13の3第13項に規定する昇降路又は乗降ロビー、令第126条の2第1項に規定する居室等-1（4）-指摘の具体的内容等</t>
  </si>
  <si>
    <t>２２検査結果（排煙設備）別記第二号-1　令第123条第3項第2号に規定する階段室又は付室、令第129条の13の3第13項に規定する昇降路又は乗降ロビー、令第126条の2第1項に規定する居室等-1（4）-改善策の具体的内容等</t>
  </si>
  <si>
    <t>２２検査結果（排煙設備）別記第二号-1　令第123条第3項第2号に規定する階段室又は付室、令第129条の13の3第13項に規定する昇降路又は乗降ロビー、令第126条の2第1項に規定する居室等-1（4）-改善（予定）年月-年（令和）</t>
  </si>
  <si>
    <t>２２検査結果（排煙設備）別記第二号-1　令第123条第3項第2号に規定する階段室又は付室、令第129条の13の3第13項に規定する昇降路又は乗降ロビー、令第126条の2第1項に規定する居室等-1（4）-改善（予定）年月-月</t>
  </si>
  <si>
    <t>２２検査結果（排煙設備）別記第二号-1　令第123条第3項第2号に規定する階段室又は付室、令第129条の13の3第13項に規定する昇降路又は乗降ロビー、令第126条の2第1項に規定する居室等-1（4）-改善（予定）年月-状況</t>
  </si>
  <si>
    <t>２２検査結果（排煙設備）別記第二号-1　令第123条第3項第2号に規定する階段室又は付室、令第129条の13の3第13項に規定する昇降路又は乗降ロビー、令第126条の2第1項に規定する居室等-1（5）-検査結果</t>
  </si>
  <si>
    <t>２２検査結果（排煙設備）別記第二号-1　令第123条第3項第2号に規定する階段室又は付室、令第129条の13の3第13項に規定する昇降路又は乗降ロビー、令第126条の2第1項に規定する居室等-1（5）-検査者番号</t>
  </si>
  <si>
    <t>２２検査結果（排煙設備）別記第二号-1　令第123条第3項第2号に規定する階段室又は付室、令第129条の13の3第13項に規定する昇降路又は乗降ロビー、令第126条の2第1項に規定する居室等-1（5）-指摘の具体的内容等</t>
  </si>
  <si>
    <t>２２検査結果（排煙設備）別記第二号-1　令第123条第3項第2号に規定する階段室又は付室、令第129条の13の3第13項に規定する昇降路又は乗降ロビー、令第126条の2第1項に規定する居室等-1（5）-改善策の具体的内容等</t>
  </si>
  <si>
    <t>２２検査結果（排煙設備）別記第二号-1　令第123条第3項第2号に規定する階段室又は付室、令第129条の13の3第13項に規定する昇降路又は乗降ロビー、令第126条の2第1項に規定する居室等-1（5）-改善（予定）年月-年（令和）</t>
  </si>
  <si>
    <t>２２検査結果（排煙設備）別記第二号-1　令第123条第3項第2号に規定する階段室又は付室、令第129条の13の3第13項に規定する昇降路又は乗降ロビー、令第126条の2第1項に規定する居室等-1（5）-改善（予定）年月-月</t>
  </si>
  <si>
    <t>２２検査結果（排煙設備）別記第二号-1　令第123条第3項第2号に規定する階段室又は付室、令第129条の13の3第13項に規定する昇降路又は乗降ロビー、令第126条の2第1項に規定する居室等-1（5）-改善（予定）年月-状況</t>
  </si>
  <si>
    <t>２２検査結果（排煙設備）別記第二号-1　令第123条第3項第2号に規定する階段室又は付室、令第129条の13の3第13項に規定する昇降路又は乗降ロビー、令第126条の2第1項に規定する居室等-1（6）-検査結果</t>
  </si>
  <si>
    <t>２２検査結果（排煙設備）別記第二号-1　令第123条第3項第2号に規定する階段室又は付室、令第129条の13の3第13項に規定する昇降路又は乗降ロビー、令第126条の2第1項に規定する居室等-1（6）-検査者番号</t>
  </si>
  <si>
    <t>２２検査結果（排煙設備）別記第二号-1　令第123条第3項第2号に規定する階段室又は付室、令第129条の13の3第13項に規定する昇降路又は乗降ロビー、令第126条の2第1項に規定する居室等-1（6）-指摘の具体的内容等</t>
  </si>
  <si>
    <t>２２検査結果（排煙設備）別記第二号-1　令第123条第3項第2号に規定する階段室又は付室、令第129条の13の3第13項に規定する昇降路又は乗降ロビー、令第126条の2第1項に規定する居室等-1（6）-改善策の具体的内容等</t>
  </si>
  <si>
    <t>２２検査結果（排煙設備）別記第二号-1　令第123条第3項第2号に規定する階段室又は付室、令第129条の13の3第13項に規定する昇降路又は乗降ロビー、令第126条の2第1項に規定する居室等-1（6）-改善（予定）年月-年（令和）</t>
  </si>
  <si>
    <t>２２検査結果（排煙設備）別記第二号-1　令第123条第3項第2号に規定する階段室又は付室、令第129条の13の3第13項に規定する昇降路又は乗降ロビー、令第126条の2第1項に規定する居室等-1（6）-改善（予定）年月-月</t>
  </si>
  <si>
    <t>２２検査結果（排煙設備）別記第二号-1　令第123条第3項第2号に規定する階段室又は付室、令第129条の13の3第13項に規定する昇降路又は乗降ロビー、令第126条の2第1項に規定する居室等-1（6）-改善（予定）年月-状況</t>
  </si>
  <si>
    <t>２２検査結果（排煙設備）別記第二号-1　令第123条第3項第2号に規定する階段室又は付室、令第129条の13の3第13項に規定する昇降路又は乗降ロビー、令第126条の2第1項に規定する居室等-1（7）-検査結果</t>
  </si>
  <si>
    <t>２２検査結果（排煙設備）別記第二号-1　令第123条第3項第2号に規定する階段室又は付室、令第129条の13の3第13項に規定する昇降路又は乗降ロビー、令第126条の2第1項に規定する居室等-1（7）-検査者番号</t>
  </si>
  <si>
    <t>２２検査結果（排煙設備）別記第二号-1　令第123条第3項第2号に規定する階段室又は付室、令第129条の13の3第13項に規定する昇降路又は乗降ロビー、令第126条の2第1項に規定する居室等-1（7）-指摘の具体的内容等</t>
  </si>
  <si>
    <t>２２検査結果（排煙設備）別記第二号-1　令第123条第3項第2号に規定する階段室又は付室、令第129条の13の3第13項に規定する昇降路又は乗降ロビー、令第126条の2第1項に規定する居室等-1（7）-改善策の具体的内容等</t>
  </si>
  <si>
    <t>２２検査結果（排煙設備）別記第二号-1　令第123条第3項第2号に規定する階段室又は付室、令第129条の13の3第13項に規定する昇降路又は乗降ロビー、令第126条の2第1項に規定する居室等-1（7）-改善（予定）年月-年（令和）</t>
  </si>
  <si>
    <t>２２検査結果（排煙設備）別記第二号-1　令第123条第3項第2号に規定する階段室又は付室、令第129条の13の3第13項に規定する昇降路又は乗降ロビー、令第126条の2第1項に規定する居室等-1（7）-改善（予定）年月-月</t>
  </si>
  <si>
    <t>２２検査結果（排煙設備）別記第二号-1　令第123条第3項第2号に規定する階段室又は付室、令第129条の13の3第13項に規定する昇降路又は乗降ロビー、令第126条の2第1項に規定する居室等-1（7）-改善（予定）年月-状況</t>
  </si>
  <si>
    <t>２２検査結果（排煙設備）別記第二号-1　令第123条第3項第2号に規定する階段室又は付室、令第129条の13の3第13項に規定する昇降路又は乗降ロビー、令第126条の2第1項に規定する居室等-1（8）-検査結果</t>
  </si>
  <si>
    <t>２２検査結果（排煙設備）別記第二号-1　令第123条第3項第2号に規定する階段室又は付室、令第129条の13の3第13項に規定する昇降路又は乗降ロビー、令第126条の2第1項に規定する居室等-1（8）-検査者番号</t>
  </si>
  <si>
    <t>２２検査結果（排煙設備）別記第二号-1　令第123条第3項第2号に規定する階段室又は付室、令第129条の13の3第13項に規定する昇降路又は乗降ロビー、令第126条の2第1項に規定する居室等-1（8）-指摘の具体的内容等</t>
  </si>
  <si>
    <t>２２検査結果（排煙設備）別記第二号-1　令第123条第3項第2号に規定する階段室又は付室、令第129条の13の3第13項に規定する昇降路又は乗降ロビー、令第126条の2第1項に規定する居室等-1（8）-改善策の具体的内容等</t>
  </si>
  <si>
    <t>２２検査結果（排煙設備）別記第二号-1　令第123条第3項第2号に規定する階段室又は付室、令第129条の13の3第13項に規定する昇降路又は乗降ロビー、令第126条の2第1項に規定する居室等-1（8）-改善（予定）年月-年（令和）</t>
  </si>
  <si>
    <t>２２検査結果（排煙設備）別記第二号-1　令第123条第3項第2号に規定する階段室又は付室、令第129条の13の3第13項に規定する昇降路又は乗降ロビー、令第126条の2第1項に規定する居室等-1（8）-改善（予定）年月-月</t>
  </si>
  <si>
    <t>２２検査結果（排煙設備）別記第二号-1　令第123条第3項第2号に規定する階段室又は付室、令第129条の13の3第13項に規定する昇降路又は乗降ロビー、令第126条の2第1項に規定する居室等-1（8）-改善（予定）年月-状況</t>
  </si>
  <si>
    <t>２２検査結果（排煙設備）別記第二号-1　令第123条第3項第2号に規定する階段室又は付室、令第129条の13の3第13項に規定する昇降路又は乗降ロビー、令第126条の2第1項に規定する居室等-1（9）-検査結果</t>
  </si>
  <si>
    <t>２２検査結果（排煙設備）別記第二号-1　令第123条第3項第2号に規定する階段室又は付室、令第129条の13の3第13項に規定する昇降路又は乗降ロビー、令第126条の2第1項に規定する居室等-1（9）-検査者番号</t>
  </si>
  <si>
    <t>２２検査結果（排煙設備）別記第二号-1　令第123条第3項第2号に規定する階段室又は付室、令第129条の13の3第13項に規定する昇降路又は乗降ロビー、令第126条の2第1項に規定する居室等-1（9）-指摘の具体的内容等</t>
  </si>
  <si>
    <t>２２検査結果（排煙設備）別記第二号-1　令第123条第3項第2号に規定する階段室又は付室、令第129条の13の3第13項に規定する昇降路又は乗降ロビー、令第126条の2第1項に規定する居室等-1（9）-改善策の具体的内容等</t>
  </si>
  <si>
    <t>２２検査結果（排煙設備）別記第二号-1　令第123条第3項第2号に規定する階段室又は付室、令第129条の13の3第13項に規定する昇降路又は乗降ロビー、令第126条の2第1項に規定する居室等-1（9）-改善（予定）年月-年（令和）</t>
  </si>
  <si>
    <t>２２検査結果（排煙設備）別記第二号-1　令第123条第3項第2号に規定する階段室又は付室、令第129条の13の3第13項に規定する昇降路又は乗降ロビー、令第126条の2第1項に規定する居室等-1（9）-改善（予定）年月-月</t>
  </si>
  <si>
    <t>２２検査結果（排煙設備）別記第二号-1　令第123条第3項第2号に規定する階段室又は付室、令第129条の13の3第13項に規定する昇降路又は乗降ロビー、令第126条の2第1項に規定する居室等-1（9）-改善（予定）年月-状況</t>
  </si>
  <si>
    <t>２２検査結果（排煙設備）別記第二号-1　令第123条第3項第2号に規定する階段室又は付室、令第129条の13の3第13項に規定する昇降路又は乗降ロビー、令第126条の2第1項に規定する居室等-1（10）-検査結果</t>
  </si>
  <si>
    <t>２２検査結果（排煙設備）別記第二号-1　令第123条第3項第2号に規定する階段室又は付室、令第129条の13の3第13項に規定する昇降路又は乗降ロビー、令第126条の2第1項に規定する居室等-1（10）-検査者番号</t>
  </si>
  <si>
    <t>２２検査結果（排煙設備）別記第二号-1　令第123条第3項第2号に規定する階段室又は付室、令第129条の13の3第13項に規定する昇降路又は乗降ロビー、令第126条の2第1項に規定する居室等-1（10）-指摘の具体的内容等</t>
  </si>
  <si>
    <t>２２検査結果（排煙設備）別記第二号-1　令第123条第3項第2号に規定する階段室又は付室、令第129条の13の3第13項に規定する昇降路又は乗降ロビー、令第126条の2第1項に規定する居室等-1（10）-改善策の具体的内容等</t>
  </si>
  <si>
    <t>２２検査結果（排煙設備）別記第二号-1　令第123条第3項第2号に規定する階段室又は付室、令第129条の13の3第13項に規定する昇降路又は乗降ロビー、令第126条の2第1項に規定する居室等-1（10）-改善（予定）年月-年（令和）</t>
  </si>
  <si>
    <t>２２検査結果（排煙設備）別記第二号-1　令第123条第3項第2号に規定する階段室又は付室、令第129条の13の3第13項に規定する昇降路又は乗降ロビー、令第126条の2第1項に規定する居室等-1（10）-改善（予定）年月-月</t>
  </si>
  <si>
    <t>２２検査結果（排煙設備）別記第二号-1　令第123条第3項第2号に規定する階段室又は付室、令第129条の13の3第13項に規定する昇降路又は乗降ロビー、令第126条の2第1項に規定する居室等-1（10）-改善（予定）年月-状況</t>
  </si>
  <si>
    <t>２２検査結果（排煙設備）別記第二号-1　令第123条第3項第2号に規定する階段室又は付室、令第129条の13の3第13項に規定する昇降路又は乗降ロビー、令第126条の2第1項に規定する居室等-1（11）-検査結果</t>
  </si>
  <si>
    <t>２２検査結果（排煙設備）別記第二号-1　令第123条第3項第2号に規定する階段室又は付室、令第129条の13の3第13項に規定する昇降路又は乗降ロビー、令第126条の2第1項に規定する居室等-1（11）-検査者番号</t>
  </si>
  <si>
    <t>２２検査結果（排煙設備）別記第二号-1　令第123条第3項第2号に規定する階段室又は付室、令第129条の13の3第13項に規定する昇降路又は乗降ロビー、令第126条の2第1項に規定する居室等-1（11）-指摘の具体的内容等</t>
  </si>
  <si>
    <t>２２検査結果（排煙設備）別記第二号-1　令第123条第3項第2号に規定する階段室又は付室、令第129条の13の3第13項に規定する昇降路又は乗降ロビー、令第126条の2第1項に規定する居室等-1（11）-改善策の具体的内容等</t>
  </si>
  <si>
    <t>２２検査結果（排煙設備）別記第二号-1　令第123条第3項第2号に規定する階段室又は付室、令第129条の13の3第13項に規定する昇降路又は乗降ロビー、令第126条の2第1項に規定する居室等-1（11）-改善（予定）年月-年（令和）</t>
  </si>
  <si>
    <t>２２検査結果（排煙設備）別記第二号-1　令第123条第3項第2号に規定する階段室又は付室、令第129条の13の3第13項に規定する昇降路又は乗降ロビー、令第126条の2第1項に規定する居室等-1（11）-改善（予定）年月-月</t>
  </si>
  <si>
    <t>２２検査結果（排煙設備）別記第二号-1　令第123条第3項第2号に規定する階段室又は付室、令第129条の13の3第13項に規定する昇降路又は乗降ロビー、令第126条の2第1項に規定する居室等-1（11）-改善（予定）年月-状況</t>
  </si>
  <si>
    <t>２２検査結果（排煙設備）別記第二号-1　令第123条第3項第2号に規定する階段室又は付室、令第129条の13の3第13項に規定する昇降路又は乗降ロビー、令第126条の2第1項に規定する居室等-1（12）-検査結果</t>
  </si>
  <si>
    <t>２２検査結果（排煙設備）別記第二号-1　令第123条第3項第2号に規定する階段室又は付室、令第129条の13の3第13項に規定する昇降路又は乗降ロビー、令第126条の2第1項に規定する居室等-1（12）-検査者番号</t>
  </si>
  <si>
    <t>２２検査結果（排煙設備）別記第二号-1　令第123条第3項第2号に規定する階段室又は付室、令第129条の13の3第13項に規定する昇降路又は乗降ロビー、令第126条の2第1項に規定する居室等-1（12）-指摘の具体的内容等</t>
  </si>
  <si>
    <t>２２検査結果（排煙設備）別記第二号-1　令第123条第3項第2号に規定する階段室又は付室、令第129条の13の3第13項に規定する昇降路又は乗降ロビー、令第126条の2第1項に規定する居室等-1（12）-改善策の具体的内容等</t>
  </si>
  <si>
    <t>２２検査結果（排煙設備）別記第二号-1　令第123条第3項第2号に規定する階段室又は付室、令第129条の13の3第13項に規定する昇降路又は乗降ロビー、令第126条の2第1項に規定する居室等-1（12）-改善（予定）年月-年（令和）</t>
  </si>
  <si>
    <t>２２検査結果（排煙設備）別記第二号-1　令第123条第3項第2号に規定する階段室又は付室、令第129条の13の3第13項に規定する昇降路又は乗降ロビー、令第126条の2第1項に規定する居室等-1（12）-改善（予定）年月-月</t>
  </si>
  <si>
    <t>２２検査結果（排煙設備）別記第二号-1　令第123条第3項第2号に規定する階段室又は付室、令第129条の13の3第13項に規定する昇降路又は乗降ロビー、令第126条の2第1項に規定する居室等-1（12）-改善（予定）年月-状況</t>
  </si>
  <si>
    <t>２２検査結果（排煙設備）別記第二号-1　令第123条第3項第2号に規定する階段室又は付室、令第129条の13の3第13項に規定する昇降路又は乗降ロビー、令第126条の2第1項に規定する居室等-1（13）-検査結果</t>
  </si>
  <si>
    <t>２２検査結果（排煙設備）別記第二号-1　令第123条第3項第2号に規定する階段室又は付室、令第129条の13の3第13項に規定する昇降路又は乗降ロビー、令第126条の2第1項に規定する居室等-1（13）-検査者番号</t>
  </si>
  <si>
    <t>２２検査結果（排煙設備）別記第二号-1　令第123条第3項第2号に規定する階段室又は付室、令第129条の13の3第13項に規定する昇降路又は乗降ロビー、令第126条の2第1項に規定する居室等-1（13）-指摘の具体的内容等</t>
  </si>
  <si>
    <t>２２検査結果（排煙設備）別記第二号-1　令第123条第3項第2号に規定する階段室又は付室、令第129条の13の3第13項に規定する昇降路又は乗降ロビー、令第126条の2第1項に規定する居室等-1（13）-改善策の具体的内容等</t>
  </si>
  <si>
    <t>２２検査結果（排煙設備）別記第二号-1　令第123条第3項第2号に規定する階段室又は付室、令第129条の13の3第13項に規定する昇降路又は乗降ロビー、令第126条の2第1項に規定する居室等-1（13）-改善（予定）年月-年（令和）</t>
  </si>
  <si>
    <t>２２検査結果（排煙設備）別記第二号-1　令第123条第3項第2号に規定する階段室又は付室、令第129条の13の3第13項に規定する昇降路又は乗降ロビー、令第126条の2第1項に規定する居室等-1（13）-改善（予定）年月-月</t>
  </si>
  <si>
    <t>２２検査結果（排煙設備）別記第二号-1　令第123条第3項第2号に規定する階段室又は付室、令第129条の13の3第13項に規定する昇降路又は乗降ロビー、令第126条の2第1項に規定する居室等-1（13）-改善（予定）年月-状況</t>
  </si>
  <si>
    <t>２２検査結果（排煙設備）別記第二号-1　令第123条第3項第2号に規定する階段室又は付室、令第129条の13の3第13項に規定する昇降路又は乗降ロビー、令第126条の2第1項に規定する居室等-1（14）-検査結果</t>
  </si>
  <si>
    <t>２２検査結果（排煙設備）別記第二号-1　令第123条第3項第2号に規定する階段室又は付室、令第129条の13の3第13項に規定する昇降路又は乗降ロビー、令第126条の2第1項に規定する居室等-1（14）-検査者番号</t>
  </si>
  <si>
    <t>２２検査結果（排煙設備）別記第二号-1　令第123条第3項第2号に規定する階段室又は付室、令第129条の13の3第13項に規定する昇降路又は乗降ロビー、令第126条の2第1項に規定する居室等-1（14）-指摘の具体的内容等</t>
  </si>
  <si>
    <t>２２検査結果（排煙設備）別記第二号-1　令第123条第3項第2号に規定する階段室又は付室、令第129条の13の3第13項に規定する昇降路又は乗降ロビー、令第126条の2第1項に規定する居室等-1（14）-改善策の具体的内容等</t>
  </si>
  <si>
    <t>２２検査結果（排煙設備）別記第二号-1　令第123条第3項第2号に規定する階段室又は付室、令第129条の13の3第13項に規定する昇降路又は乗降ロビー、令第126条の2第1項に規定する居室等-1（14）-改善（予定）年月-年（令和）</t>
  </si>
  <si>
    <t>２２検査結果（排煙設備）別記第二号-1　令第123条第3項第2号に規定する階段室又は付室、令第129条の13の3第13項に規定する昇降路又は乗降ロビー、令第126条の2第1項に規定する居室等-1（14）-改善（予定）年月-月</t>
  </si>
  <si>
    <t>２２検査結果（排煙設備）別記第二号-1　令第123条第3項第2号に規定する階段室又は付室、令第129条の13の3第13項に規定する昇降路又は乗降ロビー、令第126条の2第1項に規定する居室等-1（14）-改善（予定）年月-状況</t>
  </si>
  <si>
    <t>２２検査結果（排煙設備）別記第二号-1　令第123条第3項第2号に規定する階段室又は付室、令第129条の13の3第13項に規定する昇降路又は乗降ロビー、令第126条の2第1項に規定する居室等-1（15）-検査結果</t>
  </si>
  <si>
    <t>２２検査結果（排煙設備）別記第二号-1　令第123条第3項第2号に規定する階段室又は付室、令第129条の13の3第13項に規定する昇降路又は乗降ロビー、令第126条の2第1項に規定する居室等-1（15）-検査者番号</t>
  </si>
  <si>
    <t>２２検査結果（排煙設備）別記第二号-1　令第123条第3項第2号に規定する階段室又は付室、令第129条の13の3第13項に規定する昇降路又は乗降ロビー、令第126条の2第1項に規定する居室等-1（15）-指摘の具体的内容等</t>
  </si>
  <si>
    <t>２２検査結果（排煙設備）別記第二号-1　令第123条第3項第2号に規定する階段室又は付室、令第129条の13の3第13項に規定する昇降路又は乗降ロビー、令第126条の2第1項に規定する居室等-1（15）-改善策の具体的内容等</t>
  </si>
  <si>
    <t>２２検査結果（排煙設備）別記第二号-1　令第123条第3項第2号に規定する階段室又は付室、令第129条の13の3第13項に規定する昇降路又は乗降ロビー、令第126条の2第1項に規定する居室等-1（15）-改善（予定）年月-年（令和）</t>
  </si>
  <si>
    <t>２２検査結果（排煙設備）別記第二号-1　令第123条第3項第2号に規定する階段室又は付室、令第129条の13の3第13項に規定する昇降路又は乗降ロビー、令第126条の2第1項に規定する居室等-1（15）-改善（予定）年月-月</t>
  </si>
  <si>
    <t>２２検査結果（排煙設備）別記第二号-1　令第123条第3項第2号に規定する階段室又は付室、令第129条の13の3第13項に規定する昇降路又は乗降ロビー、令第126条の2第1項に規定する居室等-1（15）-改善（予定）年月-状況</t>
  </si>
  <si>
    <t>２２検査結果（排煙設備）別記第二号-1　令第123条第3項第2号に規定する階段室又は付室、令第129条の13の3第13項に規定する昇降路又は乗降ロビー、令第126条の2第1項に規定する居室等-1（16）-検査結果</t>
  </si>
  <si>
    <t>２２検査結果（排煙設備）別記第二号-1　令第123条第3項第2号に規定する階段室又は付室、令第129条の13の3第13項に規定する昇降路又は乗降ロビー、令第126条の2第1項に規定する居室等-1（16）-検査者番号</t>
  </si>
  <si>
    <t>２２検査結果（排煙設備）別記第二号-1　令第123条第3項第2号に規定する階段室又は付室、令第129条の13の3第13項に規定する昇降路又は乗降ロビー、令第126条の2第1項に規定する居室等-1（16）-指摘の具体的内容等</t>
  </si>
  <si>
    <t>２２検査結果（排煙設備）別記第二号-1　令第123条第3項第2号に規定する階段室又は付室、令第129条の13の3第13項に規定する昇降路又は乗降ロビー、令第126条の2第1項に規定する居室等-1（16）-改善策の具体的内容等</t>
  </si>
  <si>
    <t>２２検査結果（排煙設備）別記第二号-1　令第123条第3項第2号に規定する階段室又は付室、令第129条の13の3第13項に規定する昇降路又は乗降ロビー、令第126条の2第1項に規定する居室等-1（16）-改善（予定）年月-年（令和）</t>
  </si>
  <si>
    <t>２２検査結果（排煙設備）別記第二号-1　令第123条第3項第2号に規定する階段室又は付室、令第129条の13の3第13項に規定する昇降路又は乗降ロビー、令第126条の2第1項に規定する居室等-1（16）-改善（予定）年月-月</t>
  </si>
  <si>
    <t>２２検査結果（排煙設備）別記第二号-1　令第123条第3項第2号に規定する階段室又は付室、令第129条の13の3第13項に規定する昇降路又は乗降ロビー、令第126条の2第1項に規定する居室等-1（16）-改善（予定）年月-状況</t>
  </si>
  <si>
    <t>２２検査結果（排煙設備）別記第二号-1　令第123条第3項第2号に規定する階段室又は付室、令第129条の13の3第13項に規定する昇降路又は乗降ロビー、令第126条の2第1項に規定する居室等-1（17）-検査結果</t>
  </si>
  <si>
    <t>２２検査結果（排煙設備）別記第二号-1　令第123条第3項第2号に規定する階段室又は付室、令第129条の13の3第13項に規定する昇降路又は乗降ロビー、令第126条の2第1項に規定する居室等-1（17）-検査者番号</t>
  </si>
  <si>
    <t>２２検査結果（排煙設備）別記第二号-1　令第123条第3項第2号に規定する階段室又は付室、令第129条の13の3第13項に規定する昇降路又は乗降ロビー、令第126条の2第1項に規定する居室等-1（17）-指摘の具体的内容等</t>
  </si>
  <si>
    <t>２２検査結果（排煙設備）別記第二号-1　令第123条第3項第2号に規定する階段室又は付室、令第129条の13の3第13項に規定する昇降路又は乗降ロビー、令第126条の2第1項に規定する居室等-1（17）-改善策の具体的内容等</t>
  </si>
  <si>
    <t>２２検査結果（排煙設備）別記第二号-1　令第123条第3項第2号に規定する階段室又は付室、令第129条の13の3第13項に規定する昇降路又は乗降ロビー、令第126条の2第1項に規定する居室等-1（17）-改善（予定）年月-年（令和）</t>
  </si>
  <si>
    <t>２２検査結果（排煙設備）別記第二号-1　令第123条第3項第2号に規定する階段室又は付室、令第129条の13の3第13項に規定する昇降路又は乗降ロビー、令第126条の2第1項に規定する居室等-1（17）-改善（予定）年月-月</t>
  </si>
  <si>
    <t>２２検査結果（排煙設備）別記第二号-1　令第123条第3項第2号に規定する階段室又は付室、令第129条の13の3第13項に規定する昇降路又は乗降ロビー、令第126条の2第1項に規定する居室等-1（17）-改善（予定）年月-状況</t>
  </si>
  <si>
    <t>２２検査結果（排煙設備）別記第二号-1　令第123条第3項第2号に規定する階段室又は付室、令第129条の13の3第13項に規定する昇降路又は乗降ロビー、令第126条の2第1項に規定する居室等-1（18）-検査結果</t>
  </si>
  <si>
    <t>２２検査結果（排煙設備）別記第二号-1　令第123条第3項第2号に規定する階段室又は付室、令第129条の13の3第13項に規定する昇降路又は乗降ロビー、令第126条の2第1項に規定する居室等-1（18）-検査者番号</t>
  </si>
  <si>
    <t>２２検査結果（排煙設備）別記第二号-1　令第123条第3項第2号に規定する階段室又は付室、令第129条の13の3第13項に規定する昇降路又は乗降ロビー、令第126条の2第1項に規定する居室等-1（18）-指摘の具体的内容等</t>
  </si>
  <si>
    <t>２２検査結果（排煙設備）別記第二号-1　令第123条第3項第2号に規定する階段室又は付室、令第129条の13の3第13項に規定する昇降路又は乗降ロビー、令第126条の2第1項に規定する居室等-1（18）-改善策の具体的内容等</t>
  </si>
  <si>
    <t>２２検査結果（排煙設備）別記第二号-1　令第123条第3項第2号に規定する階段室又は付室、令第129条の13の3第13項に規定する昇降路又は乗降ロビー、令第126条の2第1項に規定する居室等-1（18）-改善（予定）年月-年（令和）</t>
  </si>
  <si>
    <t>２２検査結果（排煙設備）別記第二号-1　令第123条第3項第2号に規定する階段室又は付室、令第129条の13の3第13項に規定する昇降路又は乗降ロビー、令第126条の2第1項に規定する居室等-1（18）-改善（予定）年月-月</t>
  </si>
  <si>
    <t>２２検査結果（排煙設備）別記第二号-1　令第123条第3項第2号に規定する階段室又は付室、令第129条の13の3第13項に規定する昇降路又は乗降ロビー、令第126条の2第1項に規定する居室等-1（18）-改善（予定）年月-状況</t>
  </si>
  <si>
    <t>２２検査結果（排煙設備）別記第二号-1　令第123条第3項第2号に規定する階段室又は付室、令第129条の13の3第13項に規定する昇降路又は乗降ロビー、令第126条の2第1項に規定する居室等-1（19）-検査結果</t>
  </si>
  <si>
    <t>２２検査結果（排煙設備）別記第二号-1　令第123条第3項第2号に規定する階段室又は付室、令第129条の13の3第13項に規定する昇降路又は乗降ロビー、令第126条の2第1項に規定する居室等-1（19）-検査者番号</t>
  </si>
  <si>
    <t>２２検査結果（排煙設備）別記第二号-1　令第123条第3項第2号に規定する階段室又は付室、令第129条の13の3第13項に規定する昇降路又は乗降ロビー、令第126条の2第1項に規定する居室等-1（19）-指摘の具体的内容等</t>
  </si>
  <si>
    <t>２２検査結果（排煙設備）別記第二号-1　令第123条第3項第2号に規定する階段室又は付室、令第129条の13の3第13項に規定する昇降路又は乗降ロビー、令第126条の2第1項に規定する居室等-1（19）-改善策の具体的内容等</t>
  </si>
  <si>
    <t>２２検査結果（排煙設備）別記第二号-1　令第123条第3項第2号に規定する階段室又は付室、令第129条の13の3第13項に規定する昇降路又は乗降ロビー、令第126条の2第1項に規定する居室等-1（19）-改善（予定）年月-年（令和）</t>
  </si>
  <si>
    <t>２２検査結果（排煙設備）別記第二号-1　令第123条第3項第2号に規定する階段室又は付室、令第129条の13の3第13項に規定する昇降路又は乗降ロビー、令第126条の2第1項に規定する居室等-1（19）-改善（予定）年月-月</t>
  </si>
  <si>
    <t>２２検査結果（排煙設備）別記第二号-1　令第123条第3項第2号に規定する階段室又は付室、令第129条の13の3第13項に規定する昇降路又は乗降ロビー、令第126条の2第1項に規定する居室等-1（19）-改善（予定）年月-状況</t>
  </si>
  <si>
    <t>２２検査結果（排煙設備）別記第二号-1　令第123条第3項第2号に規定する階段室又は付室、令第129条の13の3第13項に規定する昇降路又は乗降ロビー、令第126条の2第1項に規定する居室等-1（20）-検査結果</t>
  </si>
  <si>
    <t>２２検査結果（排煙設備）別記第二号-1　令第123条第3項第2号に規定する階段室又は付室、令第129条の13の3第13項に規定する昇降路又は乗降ロビー、令第126条の2第1項に規定する居室等-1（20）-検査者番号</t>
  </si>
  <si>
    <t>２２検査結果（排煙設備）別記第二号-1　令第123条第3項第2号に規定する階段室又は付室、令第129条の13の3第13項に規定する昇降路又は乗降ロビー、令第126条の2第1項に規定する居室等-1（20）-指摘の具体的内容等</t>
  </si>
  <si>
    <t>２２検査結果（排煙設備）別記第二号-1　令第123条第3項第2号に規定する階段室又は付室、令第129条の13の3第13項に規定する昇降路又は乗降ロビー、令第126条の2第1項に規定する居室等-1（20）-改善策の具体的内容等</t>
  </si>
  <si>
    <t>２２検査結果（排煙設備）別記第二号-1　令第123条第3項第2号に規定する階段室又は付室、令第129条の13の3第13項に規定する昇降路又は乗降ロビー、令第126条の2第1項に規定する居室等-1（20）-改善（予定）年月-年（令和）</t>
  </si>
  <si>
    <t>２２検査結果（排煙設備）別記第二号-1　令第123条第3項第2号に規定する階段室又は付室、令第129条の13の3第13項に規定する昇降路又は乗降ロビー、令第126条の2第1項に規定する居室等-1（20）-改善（予定）年月-月</t>
  </si>
  <si>
    <t>２２検査結果（排煙設備）別記第二号-1　令第123条第3項第2号に規定する階段室又は付室、令第129条の13の3第13項に規定する昇降路又は乗降ロビー、令第126条の2第1項に規定する居室等-1（20）-改善（予定）年月-状況</t>
  </si>
  <si>
    <t>２２検査結果（排煙設備）別記第二号-1　令第123条第3項第2号に規定する階段室又は付室、令第129条の13の3第13項に規定する昇降路又は乗降ロビー、令第126条の2第1項に規定する居室等-1（21）-検査結果</t>
  </si>
  <si>
    <t>２２検査結果（排煙設備）別記第二号-1　令第123条第3項第2号に規定する階段室又は付室、令第129条の13の3第13項に規定する昇降路又は乗降ロビー、令第126条の2第1項に規定する居室等-1（21）-検査者番号</t>
  </si>
  <si>
    <t>２２検査結果（排煙設備）別記第二号-1　令第123条第3項第2号に規定する階段室又は付室、令第129条の13の3第13項に規定する昇降路又は乗降ロビー、令第126条の2第1項に規定する居室等-1（21）-指摘の具体的内容等</t>
  </si>
  <si>
    <t>２２検査結果（排煙設備）別記第二号-1　令第123条第3項第2号に規定する階段室又は付室、令第129条の13の3第13項に規定する昇降路又は乗降ロビー、令第126条の2第1項に規定する居室等-1（21）-改善策の具体的内容等</t>
  </si>
  <si>
    <t>２２検査結果（排煙設備）別記第二号-1　令第123条第3項第2号に規定する階段室又は付室、令第129条の13の3第13項に規定する昇降路又は乗降ロビー、令第126条の2第1項に規定する居室等-1（21）-改善（予定）年月-年（令和）</t>
  </si>
  <si>
    <t>２２検査結果（排煙設備）別記第二号-1　令第123条第3項第2号に規定する階段室又は付室、令第129条の13の3第13項に規定する昇降路又は乗降ロビー、令第126条の2第1項に規定する居室等-1（21）-改善（予定）年月-月</t>
  </si>
  <si>
    <t>２２検査結果（排煙設備）別記第二号-1　令第123条第3項第2号に規定する階段室又は付室、令第129条の13の3第13項に規定する昇降路又は乗降ロビー、令第126条の2第1項に規定する居室等-1（21）-改善（予定）年月-状況</t>
  </si>
  <si>
    <t>２２検査結果（排煙設備）別記第二号-1　令第123条第3項第2号に規定する階段室又は付室、令第129条の13の3第13項に規定する昇降路又は乗降ロビー、令第126条の2第1項に規定する居室等-1（22）-検査結果</t>
  </si>
  <si>
    <t>２２検査結果（排煙設備）別記第二号-1　令第123条第3項第2号に規定する階段室又は付室、令第129条の13の3第13項に規定する昇降路又は乗降ロビー、令第126条の2第1項に規定する居室等-1（22）-検査者番号</t>
  </si>
  <si>
    <t>２２検査結果（排煙設備）別記第二号-1　令第123条第3項第2号に規定する階段室又は付室、令第129条の13の3第13項に規定する昇降路又は乗降ロビー、令第126条の2第1項に規定する居室等-1（22）-指摘の具体的内容等</t>
  </si>
  <si>
    <t>２２検査結果（排煙設備）別記第二号-1　令第123条第3項第2号に規定する階段室又は付室、令第129条の13の3第13項に規定する昇降路又は乗降ロビー、令第126条の2第1項に規定する居室等-1（22）-改善策の具体的内容等</t>
  </si>
  <si>
    <t>２２検査結果（排煙設備）別記第二号-1　令第123条第3項第2号に規定する階段室又は付室、令第129条の13の3第13項に規定する昇降路又は乗降ロビー、令第126条の2第1項に規定する居室等-1（22）-改善（予定）年月-年（令和）</t>
  </si>
  <si>
    <t>２２検査結果（排煙設備）別記第二号-1　令第123条第3項第2号に規定する階段室又は付室、令第129条の13の3第13項に規定する昇降路又は乗降ロビー、令第126条の2第1項に規定する居室等-1（22）-改善（予定）年月-月</t>
  </si>
  <si>
    <t>２２検査結果（排煙設備）別記第二号-1　令第123条第3項第2号に規定する階段室又は付室、令第129条の13の3第13項に規定する昇降路又は乗降ロビー、令第126条の2第1項に規定する居室等-1（22）-改善（予定）年月-状況</t>
  </si>
  <si>
    <t>２２検査結果（排煙設備）別記第二号-1　令第123条第3項第2号に規定する階段室又は付室、令第129条の13の3第13項に規定する昇降路又は乗降ロビー、令第126条の2第1項に規定する居室等-1（23）-検査結果</t>
  </si>
  <si>
    <t>２２検査結果（排煙設備）別記第二号-1　令第123条第3項第2号に規定する階段室又は付室、令第129条の13の3第13項に規定する昇降路又は乗降ロビー、令第126条の2第1項に規定する居室等-1（23）-検査者番号</t>
  </si>
  <si>
    <t>２２検査結果（排煙設備）別記第二号-1　令第123条第3項第2号に規定する階段室又は付室、令第129条の13の3第13項に規定する昇降路又は乗降ロビー、令第126条の2第1項に規定する居室等-1（23）-指摘の具体的内容等</t>
  </si>
  <si>
    <t>２２検査結果（排煙設備）別記第二号-1　令第123条第3項第2号に規定する階段室又は付室、令第129条の13の3第13項に規定する昇降路又は乗降ロビー、令第126条の2第1項に規定する居室等-1（23）-改善策の具体的内容等</t>
  </si>
  <si>
    <t>２２検査結果（排煙設備）別記第二号-1　令第123条第3項第2号に規定する階段室又は付室、令第129条の13の3第13項に規定する昇降路又は乗降ロビー、令第126条の2第1項に規定する居室等-1（23）-改善（予定）年月-年（令和）</t>
  </si>
  <si>
    <t>２２検査結果（排煙設備）別記第二号-1　令第123条第3項第2号に規定する階段室又は付室、令第129条の13の3第13項に規定する昇降路又は乗降ロビー、令第126条の2第1項に規定する居室等-1（23）-改善（予定）年月-月</t>
  </si>
  <si>
    <t>２２検査結果（排煙設備）別記第二号-1　令第123条第3項第2号に規定する階段室又は付室、令第129条の13の3第13項に規定する昇降路又は乗降ロビー、令第126条の2第1項に規定する居室等-1（23）-改善（予定）年月-状況</t>
  </si>
  <si>
    <t>２２検査結果（排煙設備）別記第二号-1　令第123条第3項第2号に規定する階段室又は付室、令第129条の13の3第13項に規定する昇降路又は乗降ロビー、令第126条の2第1項に規定する居室等-1（24）-検査結果</t>
  </si>
  <si>
    <t>２２検査結果（排煙設備）別記第二号-1　令第123条第3項第2号に規定する階段室又は付室、令第129条の13の3第13項に規定する昇降路又は乗降ロビー、令第126条の2第1項に規定する居室等-1（24）-検査者番号</t>
  </si>
  <si>
    <t>２２検査結果（排煙設備）別記第二号-1　令第123条第3項第2号に規定する階段室又は付室、令第129条の13の3第13項に規定する昇降路又は乗降ロビー、令第126条の2第1項に規定する居室等-1（24）-指摘の具体的内容等</t>
  </si>
  <si>
    <t>２２検査結果（排煙設備）別記第二号-1　令第123条第3項第2号に規定する階段室又は付室、令第129条の13の3第13項に規定する昇降路又は乗降ロビー、令第126条の2第1項に規定する居室等-1（24）-改善策の具体的内容等</t>
  </si>
  <si>
    <t>２２検査結果（排煙設備）別記第二号-1　令第123条第3項第2号に規定する階段室又は付室、令第129条の13の3第13項に規定する昇降路又は乗降ロビー、令第126条の2第1項に規定する居室等-1（24）-改善（予定）年月-年（令和）</t>
  </si>
  <si>
    <t>２２検査結果（排煙設備）別記第二号-1　令第123条第3項第2号に規定する階段室又は付室、令第129条の13の3第13項に規定する昇降路又は乗降ロビー、令第126条の2第1項に規定する居室等-1（24）-改善（予定）年月-月</t>
  </si>
  <si>
    <t>２２検査結果（排煙設備）別記第二号-1　令第123条第3項第2号に規定する階段室又は付室、令第129条の13の3第13項に規定する昇降路又は乗降ロビー、令第126条の2第1項に規定する居室等-1（24）-改善（予定）年月-状況</t>
  </si>
  <si>
    <t>２２検査結果（排煙設備）別記第二号-1　令第123条第3項第2号に規定する階段室又は付室、令第129条の13の3第13項に規定する昇降路又は乗降ロビー、令第126条の2第1項に規定する居室等-1（25）-検査結果</t>
  </si>
  <si>
    <t>２２検査結果（排煙設備）別記第二号-1　令第123条第3項第2号に規定する階段室又は付室、令第129条の13の3第13項に規定する昇降路又は乗降ロビー、令第126条の2第1項に規定する居室等-1（25）-検査者番号</t>
  </si>
  <si>
    <t>２２検査結果（排煙設備）別記第二号-1　令第123条第3項第2号に規定する階段室又は付室、令第129条の13の3第13項に規定する昇降路又は乗降ロビー、令第126条の2第1項に規定する居室等-1（25）-指摘の具体的内容等</t>
  </si>
  <si>
    <t>２２検査結果（排煙設備）別記第二号-1　令第123条第3項第2号に規定する階段室又は付室、令第129条の13の3第13項に規定する昇降路又は乗降ロビー、令第126条の2第1項に規定する居室等-1（25）-改善策の具体的内容等</t>
  </si>
  <si>
    <t>２２検査結果（排煙設備）別記第二号-1　令第123条第3項第2号に規定する階段室又は付室、令第129条の13の3第13項に規定する昇降路又は乗降ロビー、令第126条の2第1項に規定する居室等-1（25）-改善（予定）年月-年（令和）</t>
  </si>
  <si>
    <t>２２検査結果（排煙設備）別記第二号-1　令第123条第3項第2号に規定する階段室又は付室、令第129条の13の3第13項に規定する昇降路又は乗降ロビー、令第126条の2第1項に規定する居室等-1（25）-改善（予定）年月-月</t>
  </si>
  <si>
    <t>２２検査結果（排煙設備）別記第二号-1　令第123条第3項第2号に規定する階段室又は付室、令第129条の13の3第13項に規定する昇降路又は乗降ロビー、令第126条の2第1項に規定する居室等-1（25）-改善（予定）年月-状況</t>
  </si>
  <si>
    <t>２２検査結果（排煙設備）別記第二号-1　令第123条第3項第2号に規定する階段室又は付室、令第129条の13の3第13項に規定する昇降路又は乗降ロビー、令第126条の2第1項に規定する居室等-1（26）-検査結果</t>
  </si>
  <si>
    <t>２２検査結果（排煙設備）別記第二号-1　令第123条第3項第2号に規定する階段室又は付室、令第129条の13の3第13項に規定する昇降路又は乗降ロビー、令第126条の2第1項に規定する居室等-1（26）-検査者番号</t>
  </si>
  <si>
    <t>２２検査結果（排煙設備）別記第二号-1　令第123条第3項第2号に規定する階段室又は付室、令第129条の13の3第13項に規定する昇降路又は乗降ロビー、令第126条の2第1項に規定する居室等-1（26）-指摘の具体的内容等</t>
  </si>
  <si>
    <t>２２検査結果（排煙設備）別記第二号-1　令第123条第3項第2号に規定する階段室又は付室、令第129条の13の3第13項に規定する昇降路又は乗降ロビー、令第126条の2第1項に規定する居室等-1（26）-改善策の具体的内容等</t>
  </si>
  <si>
    <t>２２検査結果（排煙設備）別記第二号-1　令第123条第3項第2号に規定する階段室又は付室、令第129条の13の3第13項に規定する昇降路又は乗降ロビー、令第126条の2第1項に規定する居室等-1（26）-改善（予定）年月-年（令和）</t>
  </si>
  <si>
    <t>２２検査結果（排煙設備）別記第二号-1　令第123条第3項第2号に規定する階段室又は付室、令第129条の13の3第13項に規定する昇降路又は乗降ロビー、令第126条の2第1項に規定する居室等-1（26）-改善（予定）年月-月</t>
  </si>
  <si>
    <t>２２検査結果（排煙設備）別記第二号-1　令第123条第3項第2号に規定する階段室又は付室、令第129条の13の3第13項に規定する昇降路又は乗降ロビー、令第126条の2第1項に規定する居室等-1（26）-改善（予定）年月-状況</t>
  </si>
  <si>
    <t>２２検査結果（排煙設備）別記第二号-1　令第123条第3項第2号に規定する階段室又は付室、令第129条の13の3第13項に規定する昇降路又は乗降ロビー、令第126条の2第1項に規定する居室等-1（27）-検査結果</t>
  </si>
  <si>
    <t>２２検査結果（排煙設備）別記第二号-1　令第123条第3項第2号に規定する階段室又は付室、令第129条の13の3第13項に規定する昇降路又は乗降ロビー、令第126条の2第1項に規定する居室等-1（27）-検査者番号</t>
  </si>
  <si>
    <t>２２検査結果（排煙設備）別記第二号-1　令第123条第3項第2号に規定する階段室又は付室、令第129条の13の3第13項に規定する昇降路又は乗降ロビー、令第126条の2第1項に規定する居室等-1（27）-指摘の具体的内容等</t>
  </si>
  <si>
    <t>２２検査結果（排煙設備）別記第二号-1　令第123条第3項第2号に規定する階段室又は付室、令第129条の13の3第13項に規定する昇降路又は乗降ロビー、令第126条の2第1項に規定する居室等-1（27）-改善策の具体的内容等</t>
  </si>
  <si>
    <t>２２検査結果（排煙設備）別記第二号-1　令第123条第3項第2号に規定する階段室又は付室、令第129条の13の3第13項に規定する昇降路又は乗降ロビー、令第126条の2第1項に規定する居室等-1（27）-改善（予定）年月-年（令和）</t>
  </si>
  <si>
    <t>２２検査結果（排煙設備）別記第二号-1　令第123条第3項第2号に規定する階段室又は付室、令第129条の13の3第13項に規定する昇降路又は乗降ロビー、令第126条の2第1項に規定する居室等-1（27）-改善（予定）年月-月</t>
  </si>
  <si>
    <t>２２検査結果（排煙設備）別記第二号-1　令第123条第3項第2号に規定する階段室又は付室、令第129条の13の3第13項に規定する昇降路又は乗降ロビー、令第126条の2第1項に規定する居室等-1（27）-改善（予定）年月-状況</t>
  </si>
  <si>
    <t>２２検査結果（排煙設備）別記第二号-1　令第123条第3項第2号に規定する階段室又は付室、令第129条の13の3第13項に規定する昇降路又は乗降ロビー、令第126条の2第1項に規定する居室等-1（28）-検査結果</t>
  </si>
  <si>
    <t>２２検査結果（排煙設備）別記第二号-1　令第123条第3項第2号に規定する階段室又は付室、令第129条の13の3第13項に規定する昇降路又は乗降ロビー、令第126条の2第1項に規定する居室等-1（28）-検査者番号</t>
  </si>
  <si>
    <t>２２検査結果（排煙設備）別記第二号-1　令第123条第3項第2号に規定する階段室又は付室、令第129条の13の3第13項に規定する昇降路又は乗降ロビー、令第126条の2第1項に規定する居室等-1（28）-指摘の具体的内容等</t>
  </si>
  <si>
    <t>２２検査結果（排煙設備）別記第二号-1　令第123条第3項第2号に規定する階段室又は付室、令第129条の13の3第13項に規定する昇降路又は乗降ロビー、令第126条の2第1項に規定する居室等-1（28）-改善策の具体的内容等</t>
  </si>
  <si>
    <t>２２検査結果（排煙設備）別記第二号-1　令第123条第3項第2号に規定する階段室又は付室、令第129条の13の3第13項に規定する昇降路又は乗降ロビー、令第126条の2第1項に規定する居室等-1（28）-改善（予定）年月-年（令和）</t>
  </si>
  <si>
    <t>２２検査結果（排煙設備）別記第二号-1　令第123条第3項第2号に規定する階段室又は付室、令第129条の13の3第13項に規定する昇降路又は乗降ロビー、令第126条の2第1項に規定する居室等-1（28）-改善（予定）年月-月</t>
  </si>
  <si>
    <t>２２検査結果（排煙設備）別記第二号-1　令第123条第3項第2号に規定する階段室又は付室、令第129条の13の3第13項に規定する昇降路又は乗降ロビー、令第126条の2第1項に規定する居室等-1（28）-改善（予定）年月-状況</t>
  </si>
  <si>
    <t>２２検査結果（排煙設備）別記第二号-1　令第123条第3項第2号に規定する階段室又は付室、令第129条の13の3第13項に規定する昇降路又は乗降ロビー、令第126条の2第1項に規定する居室等-1（29）-検査結果</t>
  </si>
  <si>
    <t>２２検査結果（排煙設備）別記第二号-1　令第123条第3項第2号に規定する階段室又は付室、令第129条の13の3第13項に規定する昇降路又は乗降ロビー、令第126条の2第1項に規定する居室等-1（29）-検査者番号</t>
  </si>
  <si>
    <t>２２検査結果（排煙設備）別記第二号-1　令第123条第3項第2号に規定する階段室又は付室、令第129条の13の3第13項に規定する昇降路又は乗降ロビー、令第126条の2第1項に規定する居室等-1（29）-指摘の具体的内容等</t>
  </si>
  <si>
    <t>２２検査結果（排煙設備）別記第二号-1　令第123条第3項第2号に規定する階段室又は付室、令第129条の13の3第13項に規定する昇降路又は乗降ロビー、令第126条の2第1項に規定する居室等-1（29）-改善策の具体的内容等</t>
  </si>
  <si>
    <t>２２検査結果（排煙設備）別記第二号-1　令第123条第3項第2号に規定する階段室又は付室、令第129条の13の3第13項に規定する昇降路又は乗降ロビー、令第126条の2第1項に規定する居室等-1（29）-改善（予定）年月-年（令和）</t>
  </si>
  <si>
    <t>２２検査結果（排煙設備）別記第二号-1　令第123条第3項第2号に規定する階段室又は付室、令第129条の13の3第13項に規定する昇降路又は乗降ロビー、令第126条の2第1項に規定する居室等-1（29）-改善（予定）年月-月</t>
  </si>
  <si>
    <t>２２検査結果（排煙設備）別記第二号-1　令第123条第3項第2号に規定する階段室又は付室、令第129条の13の3第13項に規定する昇降路又は乗降ロビー、令第126条の2第1項に規定する居室等-1（29）-改善（予定）年月-状況</t>
  </si>
  <si>
    <t>２２検査結果（排煙設備）別記第二号-1　令第123条第3項第2号に規定する階段室又は付室、令第129条の13の3第13項に規定する昇降路又は乗降ロビー、令第126条の2第1項に規定する居室等-1（30）-検査結果</t>
  </si>
  <si>
    <t>２２検査結果（排煙設備）別記第二号-1　令第123条第3項第2号に規定する階段室又は付室、令第129条の13の3第13項に規定する昇降路又は乗降ロビー、令第126条の2第1項に規定する居室等-1（30）-検査者番号</t>
  </si>
  <si>
    <t>２２検査結果（排煙設備）別記第二号-1　令第123条第3項第2号に規定する階段室又は付室、令第129条の13の3第13項に規定する昇降路又は乗降ロビー、令第126条の2第1項に規定する居室等-1（30）-指摘の具体的内容等</t>
  </si>
  <si>
    <t>２２検査結果（排煙設備）別記第二号-1　令第123条第3項第2号に規定する階段室又は付室、令第129条の13の3第13項に規定する昇降路又は乗降ロビー、令第126条の2第1項に規定する居室等-1（30）-改善策の具体的内容等</t>
  </si>
  <si>
    <t>２２検査結果（排煙設備）別記第二号-1　令第123条第3項第2号に規定する階段室又は付室、令第129条の13の3第13項に規定する昇降路又は乗降ロビー、令第126条の2第1項に規定する居室等-1（30）-改善（予定）年月-年（令和）</t>
  </si>
  <si>
    <t>２２検査結果（排煙設備）別記第二号-1　令第123条第3項第2号に規定する階段室又は付室、令第129条の13の3第13項に規定する昇降路又は乗降ロビー、令第126条の2第1項に規定する居室等-1（30）-改善（予定）年月-月</t>
  </si>
  <si>
    <t>２２検査結果（排煙設備）別記第二号-1　令第123条第3項第2号に規定する階段室又は付室、令第129条の13の3第13項に規定する昇降路又は乗降ロビー、令第126条の2第1項に規定する居室等-1（30）-改善（予定）年月-状況</t>
  </si>
  <si>
    <t>２２検査結果（排煙設備）別記第二号-1　令第123条第3項第2号に規定する階段室又は付室、令第129条の13の3第13項に規定する昇降路又は乗降ロビー、令第126条の2第1項に規定する居室等-1（31）-検査結果</t>
  </si>
  <si>
    <t>２２検査結果（排煙設備）別記第二号-1　令第123条第3項第2号に規定する階段室又は付室、令第129条の13の3第13項に規定する昇降路又は乗降ロビー、令第126条の2第1項に規定する居室等-1（31）-検査者番号</t>
  </si>
  <si>
    <t>２２検査結果（排煙設備）別記第二号-1　令第123条第3項第2号に規定する階段室又は付室、令第129条の13の3第13項に規定する昇降路又は乗降ロビー、令第126条の2第1項に規定する居室等-1（31）-指摘の具体的内容等</t>
  </si>
  <si>
    <t>２２検査結果（排煙設備）別記第二号-1　令第123条第3項第2号に規定する階段室又は付室、令第129条の13の3第13項に規定する昇降路又は乗降ロビー、令第126条の2第1項に規定する居室等-1（31）-改善策の具体的内容等</t>
  </si>
  <si>
    <t>２２検査結果（排煙設備）別記第二号-1　令第123条第3項第2号に規定する階段室又は付室、令第129条の13の3第13項に規定する昇降路又は乗降ロビー、令第126条の2第1項に規定する居室等-1（31）-改善（予定）年月-年（令和）</t>
  </si>
  <si>
    <t>２２検査結果（排煙設備）別記第二号-1　令第123条第3項第2号に規定する階段室又は付室、令第129条の13の3第13項に規定する昇降路又は乗降ロビー、令第126条の2第1項に規定する居室等-1（31）-改善（予定）年月-月</t>
  </si>
  <si>
    <t>２２検査結果（排煙設備）別記第二号-1　令第123条第3項第2号に規定する階段室又は付室、令第129条の13の3第13項に規定する昇降路又は乗降ロビー、令第126条の2第1項に規定する居室等-1（31）-改善（予定）年月-状況</t>
  </si>
  <si>
    <t>２２検査結果（排煙設備）別記第二号-1　令第123条第3項第2号に規定する階段室又は付室、令第129条の13の3第13項に規定する昇降路又は乗降ロビー、令第126条の2第1項に規定する居室等-1（32）-検査結果</t>
  </si>
  <si>
    <t>２２検査結果（排煙設備）別記第二号-1　令第123条第3項第2号に規定する階段室又は付室、令第129条の13の3第13項に規定する昇降路又は乗降ロビー、令第126条の2第1項に規定する居室等-1（32）-検査者番号</t>
  </si>
  <si>
    <t>２２検査結果（排煙設備）別記第二号-1　令第123条第3項第2号に規定する階段室又は付室、令第129条の13の3第13項に規定する昇降路又は乗降ロビー、令第126条の2第1項に規定する居室等-1（32）-指摘の具体的内容等</t>
  </si>
  <si>
    <t>２２検査結果（排煙設備）別記第二号-1　令第123条第3項第2号に規定する階段室又は付室、令第129条の13の3第13項に規定する昇降路又は乗降ロビー、令第126条の2第1項に規定する居室等-1（32）-改善策の具体的内容等</t>
  </si>
  <si>
    <t>２２検査結果（排煙設備）別記第二号-1　令第123条第3項第2号に規定する階段室又は付室、令第129条の13の3第13項に規定する昇降路又は乗降ロビー、令第126条の2第1項に規定する居室等-1（32）-改善（予定）年月-年（令和）</t>
  </si>
  <si>
    <t>２２検査結果（排煙設備）別記第二号-1　令第123条第3項第2号に規定する階段室又は付室、令第129条の13の3第13項に規定する昇降路又は乗降ロビー、令第126条の2第1項に規定する居室等-1（32）-改善（予定）年月-月</t>
  </si>
  <si>
    <t>２２検査結果（排煙設備）別記第二号-1　令第123条第3項第2号に規定する階段室又は付室、令第129条の13の3第13項に規定する昇降路又は乗降ロビー、令第126条の2第1項に規定する居室等-1（32）-改善（予定）年月-状況</t>
  </si>
  <si>
    <t>２２検査結果（排煙設備）別記第二号-1　令第123条第3項第2号に規定する階段室又は付室、令第129条の13の3第13項に規定する昇降路又は乗降ロビー、令第126条の2第1項に規定する居室等-1（33）-検査結果</t>
  </si>
  <si>
    <t>２２検査結果（排煙設備）別記第二号-1　令第123条第3項第2号に規定する階段室又は付室、令第129条の13の3第13項に規定する昇降路又は乗降ロビー、令第126条の2第1項に規定する居室等-1（33）-検査者番号</t>
  </si>
  <si>
    <t>２２検査結果（排煙設備）別記第二号-1　令第123条第3項第2号に規定する階段室又は付室、令第129条の13の3第13項に規定する昇降路又は乗降ロビー、令第126条の2第1項に規定する居室等-1（33）-指摘の具体的内容等</t>
  </si>
  <si>
    <t>２２検査結果（排煙設備）別記第二号-1　令第123条第3項第2号に規定する階段室又は付室、令第129条の13の3第13項に規定する昇降路又は乗降ロビー、令第126条の2第1項に規定する居室等-1（33）-改善策の具体的内容等</t>
  </si>
  <si>
    <t>２２検査結果（排煙設備）別記第二号-1　令第123条第3項第2号に規定する階段室又は付室、令第129条の13の3第13項に規定する昇降路又は乗降ロビー、令第126条の2第1項に規定する居室等-1（33）-改善（予定）年月-年（令和）</t>
  </si>
  <si>
    <t>２２検査結果（排煙設備）別記第二号-1　令第123条第3項第2号に規定する階段室又は付室、令第129条の13の3第13項に規定する昇降路又は乗降ロビー、令第126条の2第1項に規定する居室等-1（33）-改善（予定）年月-月</t>
  </si>
  <si>
    <t>２２検査結果（排煙設備）別記第二号-1　令第123条第3項第2号に規定する階段室又は付室、令第129条の13の3第13項に規定する昇降路又は乗降ロビー、令第126条の2第1項に規定する居室等-1（33）-改善（予定）年月-状況</t>
  </si>
  <si>
    <t>２２検査結果（排煙設備）別記第二号-1　令第123条第3項第2号に規定する階段室又は付室、令第129条の13の3第13項に規定する昇降路又は乗降ロビー、令第126条の2第1項に規定する居室等-1（34）-検査結果</t>
  </si>
  <si>
    <t>２２検査結果（排煙設備）別記第二号-1　令第123条第3項第2号に規定する階段室又は付室、令第129条の13の3第13項に規定する昇降路又は乗降ロビー、令第126条の2第1項に規定する居室等-1（34）-検査者番号</t>
  </si>
  <si>
    <t>２２検査結果（排煙設備）別記第二号-1　令第123条第3項第2号に規定する階段室又は付室、令第129条の13の3第13項に規定する昇降路又は乗降ロビー、令第126条の2第1項に規定する居室等-1（34）-指摘の具体的内容等</t>
  </si>
  <si>
    <t>２２検査結果（排煙設備）別記第二号-1　令第123条第3項第2号に規定する階段室又は付室、令第129条の13の3第13項に規定する昇降路又は乗降ロビー、令第126条の2第1項に規定する居室等-1（34）-改善策の具体的内容等</t>
  </si>
  <si>
    <t>２２検査結果（排煙設備）別記第二号-1　令第123条第3項第2号に規定する階段室又は付室、令第129条の13の3第13項に規定する昇降路又は乗降ロビー、令第126条の2第1項に規定する居室等-1（34）-改善（予定）年月-年（令和）</t>
  </si>
  <si>
    <t>２２検査結果（排煙設備）別記第二号-1　令第123条第3項第2号に規定する階段室又は付室、令第129条の13の3第13項に規定する昇降路又は乗降ロビー、令第126条の2第1項に規定する居室等-1（34）-改善（予定）年月-月</t>
  </si>
  <si>
    <t>２２検査結果（排煙設備）別記第二号-1　令第123条第3項第2号に規定する階段室又は付室、令第129条の13の3第13項に規定する昇降路又は乗降ロビー、令第126条の2第1項に規定する居室等-1（34）-改善（予定）年月-状況</t>
  </si>
  <si>
    <t>２２検査結果（排煙設備）別記第二号-1　令第123条第3項第2号に規定する階段室又は付室、令第129条の13の3第13項に規定する昇降路又は乗降ロビー、令第126条の2第1項に規定する居室等-1（35）-検査結果</t>
  </si>
  <si>
    <t>２２検査結果（排煙設備）別記第二号-1　令第123条第3項第2号に規定する階段室又は付室、令第129条の13の3第13項に規定する昇降路又は乗降ロビー、令第126条の2第1項に規定する居室等-1（35）-検査者番号</t>
  </si>
  <si>
    <t>２２検査結果（排煙設備）別記第二号-1　令第123条第3項第2号に規定する階段室又は付室、令第129条の13の3第13項に規定する昇降路又は乗降ロビー、令第126条の2第1項に規定する居室等-1（35）-指摘の具体的内容等</t>
  </si>
  <si>
    <t>２２検査結果（排煙設備）別記第二号-1　令第123条第3項第2号に規定する階段室又は付室、令第129条の13の3第13項に規定する昇降路又は乗降ロビー、令第126条の2第1項に規定する居室等-1（35）-改善策の具体的内容等</t>
  </si>
  <si>
    <t>２２検査結果（排煙設備）別記第二号-1　令第123条第3項第2号に規定する階段室又は付室、令第129条の13の3第13項に規定する昇降路又は乗降ロビー、令第126条の2第1項に規定する居室等-1（35）-改善（予定）年月-年（令和）</t>
  </si>
  <si>
    <t>２２検査結果（排煙設備）別記第二号-1　令第123条第3項第2号に規定する階段室又は付室、令第129条の13の3第13項に規定する昇降路又は乗降ロビー、令第126条の2第1項に規定する居室等-1（35）-改善（予定）年月-月</t>
  </si>
  <si>
    <t>２２検査結果（排煙設備）別記第二号-1　令第123条第3項第2号に規定する階段室又は付室、令第129条の13の3第13項に規定する昇降路又は乗降ロビー、令第126条の2第1項に規定する居室等-1（35）-改善（予定）年月-状況</t>
  </si>
  <si>
    <t>２２検査結果（排煙設備）別記第二号-1　令第123条第3項第2号に規定する階段室又は付室、令第129条の13の3第13項に規定する昇降路又は乗降ロビー、令第126条の2第1項に規定する居室等-1（36）-検査結果</t>
  </si>
  <si>
    <t>２２検査結果（排煙設備）別記第二号-1　令第123条第3項第2号に規定する階段室又は付室、令第129条の13の3第13項に規定する昇降路又は乗降ロビー、令第126条の2第1項に規定する居室等-1（36）-検査者番号</t>
  </si>
  <si>
    <t>２２検査結果（排煙設備）別記第二号-1　令第123条第3項第2号に規定する階段室又は付室、令第129条の13の3第13項に規定する昇降路又は乗降ロビー、令第126条の2第1項に規定する居室等-1（36）-指摘の具体的内容等</t>
  </si>
  <si>
    <t>２２検査結果（排煙設備）別記第二号-1　令第123条第3項第2号に規定する階段室又は付室、令第129条の13の3第13項に規定する昇降路又は乗降ロビー、令第126条の2第1項に規定する居室等-1（36）-改善策の具体的内容等</t>
  </si>
  <si>
    <t>２２検査結果（排煙設備）別記第二号-1　令第123条第3項第2号に規定する階段室又は付室、令第129条の13の3第13項に規定する昇降路又は乗降ロビー、令第126条の2第1項に規定する居室等-1（36）-改善（予定）年月-年（令和）</t>
  </si>
  <si>
    <t>２２検査結果（排煙設備）別記第二号-1　令第123条第3項第2号に規定する階段室又は付室、令第129条の13の3第13項に規定する昇降路又は乗降ロビー、令第126条の2第1項に規定する居室等-1（36）-改善（予定）年月-月</t>
  </si>
  <si>
    <t>２２検査結果（排煙設備）別記第二号-1　令第123条第3項第2号に規定する階段室又は付室、令第129条の13の3第13項に規定する昇降路又は乗降ロビー、令第126条の2第1項に規定する居室等-1（36）-改善（予定）年月-状況</t>
  </si>
  <si>
    <t>２２検査結果（排煙設備）別記第二号-1　令第123条第3項第2号に規定する階段室又は付室、令第129条の13の3第13項に規定する昇降路又は乗降ロビー、令第126条の2第1項に規定する居室等-1（37）-検査結果</t>
  </si>
  <si>
    <t>２２検査結果（排煙設備）別記第二号-1　令第123条第3項第2号に規定する階段室又は付室、令第129条の13の3第13項に規定する昇降路又は乗降ロビー、令第126条の2第1項に規定する居室等-1（37）-検査者番号</t>
  </si>
  <si>
    <t>２２検査結果（排煙設備）別記第二号-1　令第123条第3項第2号に規定する階段室又は付室、令第129条の13の3第13項に規定する昇降路又は乗降ロビー、令第126条の2第1項に規定する居室等-1（37）-指摘の具体的内容等</t>
  </si>
  <si>
    <t>２２検査結果（排煙設備）別記第二号-1　令第123条第3項第2号に規定する階段室又は付室、令第129条の13の3第13項に規定する昇降路又は乗降ロビー、令第126条の2第1項に規定する居室等-1（37）-改善策の具体的内容等</t>
  </si>
  <si>
    <t>２２検査結果（排煙設備）別記第二号-1　令第123条第3項第2号に規定する階段室又は付室、令第129条の13の3第13項に規定する昇降路又は乗降ロビー、令第126条の2第1項に規定する居室等-1（37）-改善（予定）年月-年（令和）</t>
  </si>
  <si>
    <t>２２検査結果（排煙設備）別記第二号-1　令第123条第3項第2号に規定する階段室又は付室、令第129条の13の3第13項に規定する昇降路又は乗降ロビー、令第126条の2第1項に規定する居室等-1（37）-改善（予定）年月-月</t>
  </si>
  <si>
    <t>２２検査結果（排煙設備）別記第二号-1　令第123条第3項第2号に規定する階段室又は付室、令第129条の13の3第13項に規定する昇降路又は乗降ロビー、令第126条の2第1項に規定する居室等-1（37）-改善（予定）年月-状況</t>
  </si>
  <si>
    <t>２２検査結果（排煙設備）別記第二号-1　令第123条第3項第2号に規定する階段室又は付室、令第129条の13の3第13項に規定する昇降路又は乗降ロビー、令第126条の2第1項に規定する居室等-1（38）-検査結果</t>
  </si>
  <si>
    <t>２２検査結果（排煙設備）別記第二号-1　令第123条第3項第2号に規定する階段室又は付室、令第129条の13の3第13項に規定する昇降路又は乗降ロビー、令第126条の2第1項に規定する居室等-1（38）-検査者番号</t>
  </si>
  <si>
    <t>２２検査結果（排煙設備）別記第二号-1　令第123条第3項第2号に規定する階段室又は付室、令第129条の13の3第13項に規定する昇降路又は乗降ロビー、令第126条の2第1項に規定する居室等-1（38）-指摘の具体的内容等</t>
  </si>
  <si>
    <t>２２検査結果（排煙設備）別記第二号-1　令第123条第3項第2号に規定する階段室又は付室、令第129条の13の3第13項に規定する昇降路又は乗降ロビー、令第126条の2第1項に規定する居室等-1（38）-改善策の具体的内容等</t>
  </si>
  <si>
    <t>２２検査結果（排煙設備）別記第二号-1　令第123条第3項第2号に規定する階段室又は付室、令第129条の13の3第13項に規定する昇降路又は乗降ロビー、令第126条の2第1項に規定する居室等-1（38）-改善（予定）年月-年（令和）</t>
  </si>
  <si>
    <t>２２検査結果（排煙設備）別記第二号-1　令第123条第3項第2号に規定する階段室又は付室、令第129条の13の3第13項に規定する昇降路又は乗降ロビー、令第126条の2第1項に規定する居室等-1（38）-改善（予定）年月-月</t>
  </si>
  <si>
    <t>２２検査結果（排煙設備）別記第二号-1　令第123条第3項第2号に規定する階段室又は付室、令第129条の13の3第13項に規定する昇降路又は乗降ロビー、令第126条の2第1項に規定する居室等-1（38）-改善（予定）年月-状況</t>
  </si>
  <si>
    <t>２２検査結果（排煙設備）別記第二号-1　令第123条第3項第2号に規定する階段室又は付室、令第129条の13の3第13項に規定する昇降路又は乗降ロビー、令第126条の2第1項に規定する居室等-1（39）-検査結果</t>
  </si>
  <si>
    <t>２２検査結果（排煙設備）別記第二号-1　令第123条第3項第2号に規定する階段室又は付室、令第129条の13の3第13項に規定する昇降路又は乗降ロビー、令第126条の2第1項に規定する居室等-1（39）-検査者番号</t>
  </si>
  <si>
    <t>２２検査結果（排煙設備）別記第二号-1　令第123条第3項第2号に規定する階段室又は付室、令第129条の13の3第13項に規定する昇降路又は乗降ロビー、令第126条の2第1項に規定する居室等-1（39）-指摘の具体的内容等</t>
  </si>
  <si>
    <t>２２検査結果（排煙設備）別記第二号-1　令第123条第3項第2号に規定する階段室又は付室、令第129条の13の3第13項に規定する昇降路又は乗降ロビー、令第126条の2第1項に規定する居室等-1（39）-改善策の具体的内容等</t>
  </si>
  <si>
    <t>２２検査結果（排煙設備）別記第二号-1　令第123条第3項第2号に規定する階段室又は付室、令第129条の13の3第13項に規定する昇降路又は乗降ロビー、令第126条の2第1項に規定する居室等-1（39）-改善（予定）年月-年（令和）</t>
  </si>
  <si>
    <t>２２検査結果（排煙設備）別記第二号-1　令第123条第3項第2号に規定する階段室又は付室、令第129条の13の3第13項に規定する昇降路又は乗降ロビー、令第126条の2第1項に規定する居室等-1（39）-改善（予定）年月-月</t>
  </si>
  <si>
    <t>２２検査結果（排煙設備）別記第二号-1　令第123条第3項第2号に規定する階段室又は付室、令第129条の13の3第13項に規定する昇降路又は乗降ロビー、令第126条の2第1項に規定する居室等-1（39）-改善（予定）年月-状況</t>
  </si>
  <si>
    <t>２２検査結果（排煙設備）別記第二号-1　令第123条第3項第2号に規定する階段室又は付室、令第129条の13の3第13項に規定する昇降路又は乗降ロビー、令第126条の2第1項に規定する居室等-1（40）-検査結果</t>
  </si>
  <si>
    <t>２２検査結果（排煙設備）別記第二号-1　令第123条第3項第2号に規定する階段室又は付室、令第129条の13の3第13項に規定する昇降路又は乗降ロビー、令第126条の2第1項に規定する居室等-1（40）-検査者番号</t>
  </si>
  <si>
    <t>２２検査結果（排煙設備）別記第二号-1　令第123条第3項第2号に規定する階段室又は付室、令第129条の13の3第13項に規定する昇降路又は乗降ロビー、令第126条の2第1項に規定する居室等-1（40）-指摘の具体的内容等</t>
  </si>
  <si>
    <t>２２検査結果（排煙設備）別記第二号-1　令第123条第3項第2号に規定する階段室又は付室、令第129条の13の3第13項に規定する昇降路又は乗降ロビー、令第126条の2第1項に規定する居室等-1（40）-改善策の具体的内容等</t>
  </si>
  <si>
    <t>２２検査結果（排煙設備）別記第二号-1　令第123条第3項第2号に規定する階段室又は付室、令第129条の13の3第13項に規定する昇降路又は乗降ロビー、令第126条の2第1項に規定する居室等-1（40）-改善（予定）年月-年（令和）</t>
  </si>
  <si>
    <t>２２検査結果（排煙設備）別記第二号-1　令第123条第3項第2号に規定する階段室又は付室、令第129条の13の3第13項に規定する昇降路又は乗降ロビー、令第126条の2第1項に規定する居室等-1（40）-改善（予定）年月-月</t>
  </si>
  <si>
    <t>２２検査結果（排煙設備）別記第二号-1　令第123条第3項第2号に規定する階段室又は付室、令第129条の13の3第13項に規定する昇降路又は乗降ロビー、令第126条の2第1項に規定する居室等-1（40）-改善（予定）年月-状況</t>
  </si>
  <si>
    <t>２２検査結果（排煙設備）別記第二号-1　令第123条第3項第2号に規定する階段室又は付室、令第129条の13の3第13項に規定する昇降路又は乗降ロビー、令第126条の2第1項に規定する居室等-1（41）-検査結果</t>
  </si>
  <si>
    <t>２２検査結果（排煙設備）別記第二号-1　令第123条第3項第2号に規定する階段室又は付室、令第129条の13の3第13項に規定する昇降路又は乗降ロビー、令第126条の2第1項に規定する居室等-1（41）-検査者番号</t>
  </si>
  <si>
    <t>２２検査結果（排煙設備）別記第二号-1　令第123条第3項第2号に規定する階段室又は付室、令第129条の13の3第13項に規定する昇降路又は乗降ロビー、令第126条の2第1項に規定する居室等-1（41）-指摘の具体的内容等</t>
  </si>
  <si>
    <t>２２検査結果（排煙設備）別記第二号-1　令第123条第3項第2号に規定する階段室又は付室、令第129条の13の3第13項に規定する昇降路又は乗降ロビー、令第126条の2第1項に規定する居室等-1（41）-改善策の具体的内容等</t>
  </si>
  <si>
    <t>２２検査結果（排煙設備）別記第二号-1　令第123条第3項第2号に規定する階段室又は付室、令第129条の13の3第13項に規定する昇降路又は乗降ロビー、令第126条の2第1項に規定する居室等-1（41）-改善（予定）年月-年（令和）</t>
  </si>
  <si>
    <t>２２検査結果（排煙設備）別記第二号-1　令第123条第3項第2号に規定する階段室又は付室、令第129条の13の3第13項に規定する昇降路又は乗降ロビー、令第126条の2第1項に規定する居室等-1（41）-改善（予定）年月-月</t>
  </si>
  <si>
    <t>２２検査結果（排煙設備）別記第二号-1　令第123条第3項第2号に規定する階段室又は付室、令第129条の13の3第13項に規定する昇降路又は乗降ロビー、令第126条の2第1項に規定する居室等-1（41）-改善（予定）年月-状況</t>
  </si>
  <si>
    <t>２２検査結果（排煙設備）別記第二号-1　令第123条第3項第2号に規定する階段室又は付室、令第129条の13の3第13項に規定する昇降路又は乗降ロビー、令第126条の2第1項に規定する居室等-1（42）-検査結果</t>
  </si>
  <si>
    <t>２２検査結果（排煙設備）別記第二号-1　令第123条第3項第2号に規定する階段室又は付室、令第129条の13の3第13項に規定する昇降路又は乗降ロビー、令第126条の2第1項に規定する居室等-1（42）-検査者番号</t>
  </si>
  <si>
    <t>２２検査結果（排煙設備）別記第二号-1　令第123条第3項第2号に規定する階段室又は付室、令第129条の13の3第13項に規定する昇降路又は乗降ロビー、令第126条の2第1項に規定する居室等-1（42）-指摘の具体的内容等</t>
  </si>
  <si>
    <t>２２検査結果（排煙設備）別記第二号-1　令第123条第3項第2号に規定する階段室又は付室、令第129条の13の3第13項に規定する昇降路又は乗降ロビー、令第126条の2第1項に規定する居室等-1（42）-改善策の具体的内容等</t>
  </si>
  <si>
    <t>２２検査結果（排煙設備）別記第二号-1　令第123条第3項第2号に規定する階段室又は付室、令第129条の13の3第13項に規定する昇降路又は乗降ロビー、令第126条の2第1項に規定する居室等-1（42）-改善（予定）年月-年（令和）</t>
  </si>
  <si>
    <t>２２検査結果（排煙設備）別記第二号-1　令第123条第3項第2号に規定する階段室又は付室、令第129条の13の3第13項に規定する昇降路又は乗降ロビー、令第126条の2第1項に規定する居室等-1（42）-改善（予定）年月-月</t>
  </si>
  <si>
    <t>２２検査結果（排煙設備）別記第二号-1　令第123条第3項第2号に規定する階段室又は付室、令第129条の13の3第13項に規定する昇降路又は乗降ロビー、令第126条の2第1項に規定する居室等-1（42）-改善（予定）年月-状況</t>
  </si>
  <si>
    <t>２２検査結果（排煙設備）別記第二号-1　令第123条第3項第2号に規定する階段室又は付室、令第129条の13の3第13項に規定する昇降路又は乗降ロビー、令第126条の2第1項に規定する居室等-1（43）-検査結果</t>
  </si>
  <si>
    <t>２２検査結果（排煙設備）別記第二号-1　令第123条第3項第2号に規定する階段室又は付室、令第129条の13の3第13項に規定する昇降路又は乗降ロビー、令第126条の2第1項に規定する居室等-1（43）-検査者番号</t>
  </si>
  <si>
    <t>２２検査結果（排煙設備）別記第二号-1　令第123条第3項第2号に規定する階段室又は付室、令第129条の13の3第13項に規定する昇降路又は乗降ロビー、令第126条の2第1項に規定する居室等-1（43）-指摘の具体的内容等</t>
  </si>
  <si>
    <t>２２検査結果（排煙設備）別記第二号-1　令第123条第3項第2号に規定する階段室又は付室、令第129条の13の3第13項に規定する昇降路又は乗降ロビー、令第126条の2第1項に規定する居室等-1（43）-改善策の具体的内容等</t>
  </si>
  <si>
    <t>２２検査結果（排煙設備）別記第二号-1　令第123条第3項第2号に規定する階段室又は付室、令第129条の13の3第13項に規定する昇降路又は乗降ロビー、令第126条の2第1項に規定する居室等-1（43）-改善（予定）年月-年（令和）</t>
  </si>
  <si>
    <t>２２検査結果（排煙設備）別記第二号-1　令第123条第3項第2号に規定する階段室又は付室、令第129条の13の3第13項に規定する昇降路又は乗降ロビー、令第126条の2第1項に規定する居室等-1（43）-改善（予定）年月-月</t>
  </si>
  <si>
    <t>２２検査結果（排煙設備）別記第二号-1　令第123条第3項第2号に規定する階段室又は付室、令第129条の13の3第13項に規定する昇降路又は乗降ロビー、令第126条の2第1項に規定する居室等-1（43）-改善（予定）年月-状況</t>
  </si>
  <si>
    <t>２２検査結果（排煙設備）別記第二号-1　令第123条第3項第2号に規定する階段室又は付室、令第129条の13の3第13項に規定する昇降路又は乗降ロビー、令第126条の2第1項に規定する居室等-1（44）-検査結果</t>
  </si>
  <si>
    <t>２２検査結果（排煙設備）別記第二号-1　令第123条第3項第2号に規定する階段室又は付室、令第129条の13の3第13項に規定する昇降路又は乗降ロビー、令第126条の2第1項に規定する居室等-1（44）-検査者番号</t>
  </si>
  <si>
    <t>２２検査結果（排煙設備）別記第二号-1　令第123条第3項第2号に規定する階段室又は付室、令第129条の13の3第13項に規定する昇降路又は乗降ロビー、令第126条の2第1項に規定する居室等-1（44）-指摘の具体的内容等</t>
  </si>
  <si>
    <t>２２検査結果（排煙設備）別記第二号-1　令第123条第3項第2号に規定する階段室又は付室、令第129条の13の3第13項に規定する昇降路又は乗降ロビー、令第126条の2第1項に規定する居室等-1（44）-改善策の具体的内容等</t>
  </si>
  <si>
    <t>２２検査結果（排煙設備）別記第二号-1　令第123条第3項第2号に規定する階段室又は付室、令第129条の13の3第13項に規定する昇降路又は乗降ロビー、令第126条の2第1項に規定する居室等-1（44）-改善（予定）年月-年（令和）</t>
  </si>
  <si>
    <t>２２検査結果（排煙設備）別記第二号-1　令第123条第3項第2号に規定する階段室又は付室、令第129条の13の3第13項に規定する昇降路又は乗降ロビー、令第126条の2第1項に規定する居室等-1（44）-改善（予定）年月-月</t>
  </si>
  <si>
    <t>２２検査結果（排煙設備）別記第二号-1　令第123条第3項第2号に規定する階段室又は付室、令第129条の13の3第13項に規定する昇降路又は乗降ロビー、令第126条の2第1項に規定する居室等-1（44）-改善（予定）年月-状況</t>
  </si>
  <si>
    <t>２２検査結果（排煙設備）別記第二号-1　令第123条第3項第2号に規定する階段室又は付室、令第129条の13の3第13項に規定する昇降路又は乗降ロビー、令第126条の2第1項に規定する居室等-1（45）-検査結果</t>
  </si>
  <si>
    <t>２２検査結果（排煙設備）別記第二号-1　令第123条第3項第2号に規定する階段室又は付室、令第129条の13の3第13項に規定する昇降路又は乗降ロビー、令第126条の2第1項に規定する居室等-1（45）-検査者番号</t>
  </si>
  <si>
    <t>２２検査結果（排煙設備）別記第二号-1　令第123条第3項第2号に規定する階段室又は付室、令第129条の13の3第13項に規定する昇降路又は乗降ロビー、令第126条の2第1項に規定する居室等-1（45）-指摘の具体的内容等</t>
  </si>
  <si>
    <t>２２検査結果（排煙設備）別記第二号-1　令第123条第3項第2号に規定する階段室又は付室、令第129条の13の3第13項に規定する昇降路又は乗降ロビー、令第126条の2第1項に規定する居室等-1（45）-改善策の具体的内容等</t>
  </si>
  <si>
    <t>２２検査結果（排煙設備）別記第二号-1　令第123条第3項第2号に規定する階段室又は付室、令第129条の13の3第13項に規定する昇降路又は乗降ロビー、令第126条の2第1項に規定する居室等-1（45）-改善（予定）年月-年（令和）</t>
  </si>
  <si>
    <t>２２検査結果（排煙設備）別記第二号-1　令第123条第3項第2号に規定する階段室又は付室、令第129条の13の3第13項に規定する昇降路又は乗降ロビー、令第126条の2第1項に規定する居室等-1（45）-改善（予定）年月-月</t>
  </si>
  <si>
    <t>２２検査結果（排煙設備）別記第二号-1　令第123条第3項第2号に規定する階段室又は付室、令第129条の13の3第13項に規定する昇降路又は乗降ロビー、令第126条の2第1項に規定する居室等-1（45）-改善（予定）年月-状況</t>
  </si>
  <si>
    <t>２２検査結果（排煙設備）別記第二号-1　令第123条第3項第2号に規定する階段室又は付室、令第129条の13の3第13項に規定する昇降路又は乗降ロビー、令第126条の2第1項に規定する居室等-1（46）-検査結果</t>
  </si>
  <si>
    <t>２２検査結果（排煙設備）別記第二号-1　令第123条第3項第2号に規定する階段室又は付室、令第129条の13の3第13項に規定する昇降路又は乗降ロビー、令第126条の2第1項に規定する居室等-1（46）-検査者番号</t>
  </si>
  <si>
    <t>２２検査結果（排煙設備）別記第二号-1　令第123条第3項第2号に規定する階段室又は付室、令第129条の13の3第13項に規定する昇降路又は乗降ロビー、令第126条の2第1項に規定する居室等-1（46）-指摘の具体的内容等</t>
  </si>
  <si>
    <t>２２検査結果（排煙設備）別記第二号-1　令第123条第3項第2号に規定する階段室又は付室、令第129条の13の3第13項に規定する昇降路又は乗降ロビー、令第126条の2第1項に規定する居室等-1（46）-改善策の具体的内容等</t>
  </si>
  <si>
    <t>２２検査結果（排煙設備）別記第二号-1　令第123条第3項第2号に規定する階段室又は付室、令第129条の13の3第13項に規定する昇降路又は乗降ロビー、令第126条の2第1項に規定する居室等-1（46）-改善（予定）年月-年（令和）</t>
  </si>
  <si>
    <t>２２検査結果（排煙設備）別記第二号-1　令第123条第3項第2号に規定する階段室又は付室、令第129条の13の3第13項に規定する昇降路又は乗降ロビー、令第126条の2第1項に規定する居室等-1（46）-改善（予定）年月-月</t>
  </si>
  <si>
    <t>２２検査結果（排煙設備）別記第二号-1　令第123条第3項第2号に規定する階段室又は付室、令第129条の13の3第13項に規定する昇降路又は乗降ロビー、令第126条の2第1項に規定する居室等-1（46）-改善（予定）年月-状況</t>
  </si>
  <si>
    <t>２２検査結果（排煙設備）別記第二号-1　令第123条第3項第2号に規定する階段室又は付室、令第129条の13の3第13項に規定する昇降路又は乗降ロビー、令第126条の2第1項に規定する居室等-1（47）-検査結果</t>
  </si>
  <si>
    <t>２２検査結果（排煙設備）別記第二号-1　令第123条第3項第2号に規定する階段室又は付室、令第129条の13の3第13項に規定する昇降路又は乗降ロビー、令第126条の2第1項に規定する居室等-1（47）-検査者番号</t>
  </si>
  <si>
    <t>２２検査結果（排煙設備）別記第二号-1　令第123条第3項第2号に規定する階段室又は付室、令第129条の13の3第13項に規定する昇降路又は乗降ロビー、令第126条の2第1項に規定する居室等-1（47）-指摘の具体的内容等</t>
  </si>
  <si>
    <t>２２検査結果（排煙設備）別記第二号-1　令第123条第3項第2号に規定する階段室又は付室、令第129条の13の3第13項に規定する昇降路又は乗降ロビー、令第126条の2第1項に規定する居室等-1（47）-改善策の具体的内容等</t>
  </si>
  <si>
    <t>２２検査結果（排煙設備）別記第二号-1　令第123条第3項第2号に規定する階段室又は付室、令第129条の13の3第13項に規定する昇降路又は乗降ロビー、令第126条の2第1項に規定する居室等-1（47）-改善（予定）年月-年（令和）</t>
  </si>
  <si>
    <t>２２検査結果（排煙設備）別記第二号-1　令第123条第3項第2号に規定する階段室又は付室、令第129条の13の3第13項に規定する昇降路又は乗降ロビー、令第126条の2第1項に規定する居室等-1（47）-改善（予定）年月-月</t>
  </si>
  <si>
    <t>２２検査結果（排煙設備）別記第二号-1　令第123条第3項第2号に規定する階段室又は付室、令第129条の13の3第13項に規定する昇降路又は乗降ロビー、令第126条の2第1項に規定する居室等-1（47）-改善（予定）年月-状況</t>
  </si>
  <si>
    <t>２２検査結果（排煙設備）別記第二号-1　令第123条第3項第2号に規定する階段室又は付室、令第129条の13の3第13項に規定する昇降路又は乗降ロビー、令第126条の2第1項に規定する居室等-1（48）-検査結果</t>
  </si>
  <si>
    <t>２２検査結果（排煙設備）別記第二号-1　令第123条第3項第2号に規定する階段室又は付室、令第129条の13の3第13項に規定する昇降路又は乗降ロビー、令第126条の2第1項に規定する居室等-1（48）-検査者番号</t>
  </si>
  <si>
    <t>２２検査結果（排煙設備）別記第二号-1　令第123条第3項第2号に規定する階段室又は付室、令第129条の13の3第13項に規定する昇降路又は乗降ロビー、令第126条の2第1項に規定する居室等-1（48）-指摘の具体的内容等</t>
  </si>
  <si>
    <t>２２検査結果（排煙設備）別記第二号-1　令第123条第3項第2号に規定する階段室又は付室、令第129条の13の3第13項に規定する昇降路又は乗降ロビー、令第126条の2第1項に規定する居室等-1（48）-改善策の具体的内容等</t>
  </si>
  <si>
    <t>２２検査結果（排煙設備）別記第二号-1　令第123条第3項第2号に規定する階段室又は付室、令第129条の13の3第13項に規定する昇降路又は乗降ロビー、令第126条の2第1項に規定する居室等-1（48）-改善（予定）年月-年（令和）</t>
  </si>
  <si>
    <t>２２検査結果（排煙設備）別記第二号-1　令第123条第3項第2号に規定する階段室又は付室、令第129条の13の3第13項に規定する昇降路又は乗降ロビー、令第126条の2第1項に規定する居室等-1（48）-改善（予定）年月-月</t>
  </si>
  <si>
    <t>２２検査結果（排煙設備）別記第二号-1　令第123条第3項第2号に規定する階段室又は付室、令第129条の13の3第13項に規定する昇降路又は乗降ロビー、令第126条の2第1項に規定する居室等-1（48）-改善（予定）年月-状況</t>
  </si>
  <si>
    <t>２２検査結果（排煙設備）別記第二号-1　令第123条第3項第2号に規定する階段室又は付室、令第129条の13の3第13項に規定する昇降路又は乗降ロビー、令第126条の2第1項に規定する居室等-1（49）-検査結果</t>
  </si>
  <si>
    <t>２２検査結果（排煙設備）別記第二号-1　令第123条第3項第2号に規定する階段室又は付室、令第129条の13の3第13項に規定する昇降路又は乗降ロビー、令第126条の2第1項に規定する居室等-1（49）-検査者番号</t>
  </si>
  <si>
    <t>２２検査結果（排煙設備）別記第二号-1　令第123条第3項第2号に規定する階段室又は付室、令第129条の13の3第13項に規定する昇降路又は乗降ロビー、令第126条の2第1項に規定する居室等-1（49）-指摘の具体的内容等</t>
  </si>
  <si>
    <t>２２検査結果（排煙設備）別記第二号-1　令第123条第3項第2号に規定する階段室又は付室、令第129条の13の3第13項に規定する昇降路又は乗降ロビー、令第126条の2第1項に規定する居室等-1（49）-改善策の具体的内容等</t>
  </si>
  <si>
    <t>２２検査結果（排煙設備）別記第二号-1　令第123条第3項第2号に規定する階段室又は付室、令第129条の13の3第13項に規定する昇降路又は乗降ロビー、令第126条の2第1項に規定する居室等-1（49）-改善（予定）年月-年（令和）</t>
  </si>
  <si>
    <t>２２検査結果（排煙設備）別記第二号-1　令第123条第3項第2号に規定する階段室又は付室、令第129条の13の3第13項に規定する昇降路又は乗降ロビー、令第126条の2第1項に規定する居室等-1（49）-改善（予定）年月-月</t>
  </si>
  <si>
    <t>２２検査結果（排煙設備）別記第二号-1　令第123条第3項第2号に規定する階段室又は付室、令第129条の13の3第13項に規定する昇降路又は乗降ロビー、令第126条の2第1項に規定する居室等-1（49）-改善（予定）年月-状況</t>
  </si>
  <si>
    <t>２２検査結果（排煙設備）別記第二号-1　令第123条第3項第2号に規定する階段室又は付室、令第129条の13の3第13項に規定する昇降路又は乗降ロビー、令第126条の2第1項に規定する居室等-1（50）-検査結果</t>
  </si>
  <si>
    <t>２２検査結果（排煙設備）別記第二号-1　令第123条第3項第2号に規定する階段室又は付室、令第129条の13の3第13項に規定する昇降路又は乗降ロビー、令第126条の2第1項に規定する居室等-1（50）-検査者番号</t>
  </si>
  <si>
    <t>２２検査結果（排煙設備）別記第二号-1　令第123条第3項第2号に規定する階段室又は付室、令第129条の13の3第13項に規定する昇降路又は乗降ロビー、令第126条の2第1項に規定する居室等-1（50）-指摘の具体的内容等</t>
  </si>
  <si>
    <t>２２検査結果（排煙設備）別記第二号-1　令第123条第3項第2号に規定する階段室又は付室、令第129条の13の3第13項に規定する昇降路又は乗降ロビー、令第126条の2第1項に規定する居室等-1（50）-改善策の具体的内容等</t>
  </si>
  <si>
    <t>２２検査結果（排煙設備）別記第二号-1　令第123条第3項第2号に規定する階段室又は付室、令第129条の13の3第13項に規定する昇降路又は乗降ロビー、令第126条の2第1項に規定する居室等-1（50）-改善（予定）年月-年（令和）</t>
  </si>
  <si>
    <t>２２検査結果（排煙設備）別記第二号-1　令第123条第3項第2号に規定する階段室又は付室、令第129条の13の3第13項に規定する昇降路又は乗降ロビー、令第126条の2第1項に規定する居室等-1（50）-改善（予定）年月-月</t>
  </si>
  <si>
    <t>２２検査結果（排煙設備）別記第二号-1　令第123条第3項第2号に規定する階段室又は付室、令第129条の13の3第13項に規定する昇降路又は乗降ロビー、令第126条の2第1項に規定する居室等-1（50）-改善（予定）年月-状況</t>
  </si>
  <si>
    <t>２２検査結果（排煙設備）別記第二号-1　令第123条第3項第2号に規定する階段室又は付室、令第129条の13の3第13項に規定する昇降路又は乗降ロビー、令第126条の2第1項に規定する居室等-1（51）-検査結果</t>
  </si>
  <si>
    <t>２２検査結果（排煙設備）別記第二号-1　令第123条第3項第2号に規定する階段室又は付室、令第129条の13の3第13項に規定する昇降路又は乗降ロビー、令第126条の2第1項に規定する居室等-1（51）-検査者番号</t>
  </si>
  <si>
    <t>２２検査結果（排煙設備）別記第二号-1　令第123条第3項第2号に規定する階段室又は付室、令第129条の13の3第13項に規定する昇降路又は乗降ロビー、令第126条の2第1項に規定する居室等-1（51）-指摘の具体的内容等</t>
  </si>
  <si>
    <t>２２検査結果（排煙設備）別記第二号-1　令第123条第3項第2号に規定する階段室又は付室、令第129条の13の3第13項に規定する昇降路又は乗降ロビー、令第126条の2第1項に規定する居室等-1（51）-改善策の具体的内容等</t>
  </si>
  <si>
    <t>２２検査結果（排煙設備）別記第二号-1　令第123条第3項第2号に規定する階段室又は付室、令第129条の13の3第13項に規定する昇降路又は乗降ロビー、令第126条の2第1項に規定する居室等-1（51）-改善（予定）年月-年（令和）</t>
  </si>
  <si>
    <t>２２検査結果（排煙設備）別記第二号-1　令第123条第3項第2号に規定する階段室又は付室、令第129条の13の3第13項に規定する昇降路又は乗降ロビー、令第126条の2第1項に規定する居室等-1（51）-改善（予定）年月-月</t>
  </si>
  <si>
    <t>２２検査結果（排煙設備）別記第二号-1　令第123条第3項第2号に規定する階段室又は付室、令第129条の13の3第13項に規定する昇降路又は乗降ロビー、令第126条の2第1項に規定する居室等-1（51）-改善（予定）年月-状況</t>
  </si>
  <si>
    <t>２２検査結果（排煙設備）別記第二号-1　令第123条第3項第2号に規定する階段室又は付室、令第129条の13の3第13項に規定する昇降路又は乗降ロビー、令第126条の2第1項に規定する居室等-1（52）-検査結果</t>
  </si>
  <si>
    <t>２２検査結果（排煙設備）別記第二号-1　令第123条第3項第2号に規定する階段室又は付室、令第129条の13の3第13項に規定する昇降路又は乗降ロビー、令第126条の2第1項に規定する居室等-1（52）-検査者番号</t>
  </si>
  <si>
    <t>２２検査結果（排煙設備）別記第二号-1　令第123条第3項第2号に規定する階段室又は付室、令第129条の13の3第13項に規定する昇降路又は乗降ロビー、令第126条の2第1項に規定する居室等-1（52）-指摘の具体的内容等</t>
  </si>
  <si>
    <t>２２検査結果（排煙設備）別記第二号-1　令第123条第3項第2号に規定する階段室又は付室、令第129条の13の3第13項に規定する昇降路又は乗降ロビー、令第126条の2第1項に規定する居室等-1（52）-改善策の具体的内容等</t>
  </si>
  <si>
    <t>２２検査結果（排煙設備）別記第二号-1　令第123条第3項第2号に規定する階段室又は付室、令第129条の13の3第13項に規定する昇降路又は乗降ロビー、令第126条の2第1項に規定する居室等-1（52）-改善（予定）年月-年（令和）</t>
  </si>
  <si>
    <t>２２検査結果（排煙設備）別記第二号-1　令第123条第3項第2号に規定する階段室又は付室、令第129条の13の3第13項に規定する昇降路又は乗降ロビー、令第126条の2第1項に規定する居室等-1（52）-改善（予定）年月-月</t>
  </si>
  <si>
    <t>２２検査結果（排煙設備）別記第二号-1　令第123条第3項第2号に規定する階段室又は付室、令第129条の13の3第13項に規定する昇降路又は乗降ロビー、令第126条の2第1項に規定する居室等-1（52）-改善（予定）年月-状況</t>
  </si>
  <si>
    <t>２２検査結果（排煙設備）別記第二号-1　令第123条第3項第2号に規定する階段室又は付室、令第129条の13の3第13項に規定する昇降路又は乗降ロビー、令第126条の2第1項に規定する居室等-1（53）-検査結果</t>
  </si>
  <si>
    <t>２２検査結果（排煙設備）別記第二号-1　令第123条第3項第2号に規定する階段室又は付室、令第129条の13の3第13項に規定する昇降路又は乗降ロビー、令第126条の2第1項に規定する居室等-1（53）-検査者番号</t>
  </si>
  <si>
    <t>２２検査結果（排煙設備）別記第二号-1　令第123条第3項第2号に規定する階段室又は付室、令第129条の13の3第13項に規定する昇降路又は乗降ロビー、令第126条の2第1項に規定する居室等-1（53）-指摘の具体的内容等</t>
  </si>
  <si>
    <t>２２検査結果（排煙設備）別記第二号-1　令第123条第3項第2号に規定する階段室又は付室、令第129条の13の3第13項に規定する昇降路又は乗降ロビー、令第126条の2第1項に規定する居室等-1（53）-改善策の具体的内容等</t>
  </si>
  <si>
    <t>２２検査結果（排煙設備）別記第二号-1　令第123条第3項第2号に規定する階段室又は付室、令第129条の13の3第13項に規定する昇降路又は乗降ロビー、令第126条の2第1項に規定する居室等-1（53）-改善（予定）年月-年（令和）</t>
  </si>
  <si>
    <t>２２検査結果（排煙設備）別記第二号-1　令第123条第3項第2号に規定する階段室又は付室、令第129条の13の3第13項に規定する昇降路又は乗降ロビー、令第126条の2第1項に規定する居室等-1（53）-改善（予定）年月-月</t>
  </si>
  <si>
    <t>２２検査結果（排煙設備）別記第二号-1　令第123条第3項第2号に規定する階段室又は付室、令第129条の13の3第13項に規定する昇降路又は乗降ロビー、令第126条の2第1項に規定する居室等-1（53）-改善（予定）年月-状況</t>
  </si>
  <si>
    <t>２２検査結果（排煙設備）別記第二号-2　令第123条第3項第2号に規定する階段室又は付室、令第129条の13の第13項に規定する昇降路又は乗降ロビー-2（1）-検査結果</t>
  </si>
  <si>
    <t>２２検査結果（排煙設備）別記第二号-2　令第123条第3項第2号に規定する階段室又は付室、令第129条の13の第13項に規定する昇降路又は乗降ロビー-2（1）-検査者番号</t>
  </si>
  <si>
    <t>２２検査結果（排煙設備）別記第二号-2　令第123条第3項第2号に規定する階段室又は付室、令第129条の13の第13項に規定する昇降路又は乗降ロビー-2（1）-指摘の具体的内容等</t>
  </si>
  <si>
    <t>２２検査結果（排煙設備）別記第二号-2　令第123条第3項第2号に規定する階段室又は付室、令第129条の13の第13項に規定する昇降路又は乗降ロビー-2（1）-改善策の具体的内容等</t>
  </si>
  <si>
    <t>２２検査結果（排煙設備）別記第二号-2　令第123条第3項第2号に規定する階段室又は付室、令第129条の13の第13項に規定する昇降路又は乗降ロビー-2（1）-改善（予定）年月-年（令和）</t>
  </si>
  <si>
    <t>２２検査結果（排煙設備）別記第二号-2　令第123条第3項第2号に規定する階段室又は付室、令第129条の13の第13項に規定する昇降路又は乗降ロビー-2（1）-改善（予定）年月-月</t>
  </si>
  <si>
    <t>２２検査結果（排煙設備）別記第二号-2　令第123条第3項第2号に規定する階段室又は付室、令第129条の13の第13項に規定する昇降路又は乗降ロビー-2（1）-改善（予定）年月-状況</t>
  </si>
  <si>
    <t>２２検査結果（排煙設備）別記第二号-2　令第123条第3項第2号に規定する階段室又は付室、令第129条の13の第13項に規定する昇降路又は乗降ロビー-2（2）-検査結果</t>
  </si>
  <si>
    <t>２２検査結果（排煙設備）別記第二号-2　令第123条第3項第2号に規定する階段室又は付室、令第129条の13の第13項に規定する昇降路又は乗降ロビー-2（2）-検査者番号</t>
  </si>
  <si>
    <t>２２検査結果（排煙設備）別記第二号-2　令第123条第3項第2号に規定する階段室又は付室、令第129条の13の第13項に規定する昇降路又は乗降ロビー-2（2）-指摘の具体的内容等</t>
  </si>
  <si>
    <t>２２検査結果（排煙設備）別記第二号-2　令第123条第3項第2号に規定する階段室又は付室、令第129条の13の第13項に規定する昇降路又は乗降ロビー-2（2）-改善策の具体的内容等</t>
  </si>
  <si>
    <t>２２検査結果（排煙設備）別記第二号-2　令第123条第3項第2号に規定する階段室又は付室、令第129条の13の第13項に規定する昇降路又は乗降ロビー-2（2）-改善（予定）年月-年（令和）</t>
  </si>
  <si>
    <t>２２検査結果（排煙設備）別記第二号-2　令第123条第3項第2号に規定する階段室又は付室、令第129条の13の第13項に規定する昇降路又は乗降ロビー-2（2）-改善（予定）年月-月</t>
  </si>
  <si>
    <t>２２検査結果（排煙設備）別記第二号-2　令第123条第3項第2号に規定する階段室又は付室、令第129条の13の第13項に規定する昇降路又は乗降ロビー-2（2）-改善（予定）年月-状況</t>
  </si>
  <si>
    <t>２２検査結果（排煙設備）別記第二号-2　令第123条第3項第2号に規定する階段室又は付室、令第129条の13の第13項に規定する昇降路又は乗降ロビー-2（3）-検査結果</t>
  </si>
  <si>
    <t>２２検査結果（排煙設備）別記第二号-2　令第123条第3項第2号に規定する階段室又は付室、令第129条の13の第13項に規定する昇降路又は乗降ロビー-2（3）-検査者番号</t>
  </si>
  <si>
    <t>２２検査結果（排煙設備）別記第二号-2　令第123条第3項第2号に規定する階段室又は付室、令第129条の13の第13項に規定する昇降路又は乗降ロビー-2（3）-指摘の具体的内容等</t>
  </si>
  <si>
    <t>２２検査結果（排煙設備）別記第二号-2　令第123条第3項第2号に規定する階段室又は付室、令第129条の13の第13項に規定する昇降路又は乗降ロビー-2（3）-改善策の具体的内容等</t>
  </si>
  <si>
    <t>２２検査結果（排煙設備）別記第二号-2　令第123条第3項第2号に規定する階段室又は付室、令第129条の13の第13項に規定する昇降路又は乗降ロビー-2（3）-改善（予定）年月-年（令和）</t>
  </si>
  <si>
    <t>２２検査結果（排煙設備）別記第二号-2　令第123条第3項第2号に規定する階段室又は付室、令第129条の13の第13項に規定する昇降路又は乗降ロビー-2（3）-改善（予定）年月-月</t>
  </si>
  <si>
    <t>２２検査結果（排煙設備）別記第二号-2　令第123条第3項第2号に規定する階段室又は付室、令第129条の13の第13項に規定する昇降路又は乗降ロビー-2（3）-改善（予定）年月-状況</t>
  </si>
  <si>
    <t>２２検査結果（排煙設備）別記第二号-2　令第123条第3項第2号に規定する階段室又は付室、令第129条の13の第13項に規定する昇降路又は乗降ロビー-2（4）-検査結果</t>
  </si>
  <si>
    <t>２２検査結果（排煙設備）別記第二号-2　令第123条第3項第2号に規定する階段室又は付室、令第129条の13の第13項に規定する昇降路又は乗降ロビー-2（4）-検査者番号</t>
  </si>
  <si>
    <t>２２検査結果（排煙設備）別記第二号-2　令第123条第3項第2号に規定する階段室又は付室、令第129条の13の第13項に規定する昇降路又は乗降ロビー-2（4）-指摘の具体的内容等</t>
  </si>
  <si>
    <t>２２検査結果（排煙設備）別記第二号-2　令第123条第3項第2号に規定する階段室又は付室、令第129条の13の第13項に規定する昇降路又は乗降ロビー-2（4）-改善策の具体的内容等</t>
  </si>
  <si>
    <t>２２検査結果（排煙設備）別記第二号-2　令第123条第3項第2号に規定する階段室又は付室、令第129条の13の第13項に規定する昇降路又は乗降ロビー-2（4）-改善（予定）年月-年（令和）</t>
  </si>
  <si>
    <t>２２検査結果（排煙設備）別記第二号-2　令第123条第3項第2号に規定する階段室又は付室、令第129条の13の第13項に規定する昇降路又は乗降ロビー-2（4）-改善（予定）年月-月</t>
  </si>
  <si>
    <t>２２検査結果（排煙設備）別記第二号-2　令第123条第3項第2号に規定する階段室又は付室、令第129条の13の第13項に規定する昇降路又は乗降ロビー-2（4）-改善（予定）年月-状況</t>
  </si>
  <si>
    <t>２２検査結果（排煙設備）別記第二号-2　令第123条第3項第2号に規定する階段室又は付室、令第129条の13の第13項に規定する昇降路又は乗降ロビー-2（5）-検査結果</t>
  </si>
  <si>
    <t>２２検査結果（排煙設備）別記第二号-2　令第123条第3項第2号に規定する階段室又は付室、令第129条の13の第13項に規定する昇降路又は乗降ロビー-2（5）-検査者番号</t>
  </si>
  <si>
    <t>２２検査結果（排煙設備）別記第二号-2　令第123条第3項第2号に規定する階段室又は付室、令第129条の13の第13項に規定する昇降路又は乗降ロビー-2（5）-指摘の具体的内容等</t>
  </si>
  <si>
    <t>２２検査結果（排煙設備）別記第二号-2　令第123条第3項第2号に規定する階段室又は付室、令第129条の13の第13項に規定する昇降路又は乗降ロビー-2（5）-改善策の具体的内容等</t>
  </si>
  <si>
    <t>２２検査結果（排煙設備）別記第二号-2　令第123条第3項第2号に規定する階段室又は付室、令第129条の13の第13項に規定する昇降路又は乗降ロビー-2（5）-改善（予定）年月-年（令和）</t>
  </si>
  <si>
    <t>２２検査結果（排煙設備）別記第二号-2　令第123条第3項第2号に規定する階段室又は付室、令第129条の13の第13項に規定する昇降路又は乗降ロビー-2（5）-改善（予定）年月-月</t>
  </si>
  <si>
    <t>２２検査結果（排煙設備）別記第二号-2　令第123条第3項第2号に規定する階段室又は付室、令第129条の13の第13項に規定する昇降路又は乗降ロビー-2（5）-改善（予定）年月-状況</t>
  </si>
  <si>
    <t>２２検査結果（排煙設備）別記第二号-2　令第123条第3項第2号に規定する階段室又は付室、令第129条の13の第13項に規定する昇降路又は乗降ロビー-2（6）-検査結果</t>
  </si>
  <si>
    <t>２２検査結果（排煙設備）別記第二号-2　令第123条第3項第2号に規定する階段室又は付室、令第129条の13の第13項に規定する昇降路又は乗降ロビー-2（6）-検査者番号</t>
  </si>
  <si>
    <t>２２検査結果（排煙設備）別記第二号-2　令第123条第3項第2号に規定する階段室又は付室、令第129条の13の第13項に規定する昇降路又は乗降ロビー-2（6）-指摘の具体的内容等</t>
  </si>
  <si>
    <t>２２検査結果（排煙設備）別記第二号-2　令第123条第3項第2号に規定する階段室又は付室、令第129条の13の第13項に規定する昇降路又は乗降ロビー-2（6）-改善策の具体的内容等</t>
  </si>
  <si>
    <t>２２検査結果（排煙設備）別記第二号-2　令第123条第3項第2号に規定する階段室又は付室、令第129条の13の第13項に規定する昇降路又は乗降ロビー-2（6）-改善（予定）年月-年（令和）</t>
  </si>
  <si>
    <t>２２検査結果（排煙設備）別記第二号-2　令第123条第3項第2号に規定する階段室又は付室、令第129条の13の第13項に規定する昇降路又は乗降ロビー-2（6）-改善（予定）年月-月</t>
  </si>
  <si>
    <t>２２検査結果（排煙設備）別記第二号-2　令第123条第3項第2号に規定する階段室又は付室、令第129条の13の第13項に規定する昇降路又は乗降ロビー-2（6）-改善（予定）年月-状況</t>
  </si>
  <si>
    <t>２２検査結果（排煙設備）別記第二号-2　令第123条第3項第2号に規定する階段室又は付室、令第129条の13の第13項に規定する昇降路又は乗降ロビー-2（7）-検査結果</t>
  </si>
  <si>
    <t>２２検査結果（排煙設備）別記第二号-2　令第123条第3項第2号に規定する階段室又は付室、令第129条の13の第13項に規定する昇降路又は乗降ロビー-2（7）-検査者番号</t>
  </si>
  <si>
    <t>２２検査結果（排煙設備）別記第二号-2　令第123条第3項第2号に規定する階段室又は付室、令第129条の13の第13項に規定する昇降路又は乗降ロビー-2（7）-指摘の具体的内容等</t>
  </si>
  <si>
    <t>２２検査結果（排煙設備）別記第二号-2　令第123条第3項第2号に規定する階段室又は付室、令第129条の13の第13項に規定する昇降路又は乗降ロビー-2（7）-改善策の具体的内容等</t>
  </si>
  <si>
    <t>２２検査結果（排煙設備）別記第二号-2　令第123条第3項第2号に規定する階段室又は付室、令第129条の13の第13項に規定する昇降路又は乗降ロビー-2（7）-改善（予定）年月-年（令和）</t>
  </si>
  <si>
    <t>２２検査結果（排煙設備）別記第二号-2　令第123条第3項第2号に規定する階段室又は付室、令第129条の13の第13項に規定する昇降路又は乗降ロビー-2（7）-改善（予定）年月-月</t>
  </si>
  <si>
    <t>２２検査結果（排煙設備）別記第二号-2　令第123条第3項第2号に規定する階段室又は付室、令第129条の13の第13項に規定する昇降路又は乗降ロビー-2（7）-改善（予定）年月-状況</t>
  </si>
  <si>
    <t>２２検査結果（排煙設備）別記第二号-2　令第123条第3項第2号に規定する階段室又は付室、令第129条の13の第13項に規定する昇降路又は乗降ロビー-2（8）-検査結果</t>
  </si>
  <si>
    <t>２２検査結果（排煙設備）別記第二号-2　令第123条第3項第2号に規定する階段室又は付室、令第129条の13の第13項に規定する昇降路又は乗降ロビー-2（8）-検査者番号</t>
  </si>
  <si>
    <t>２２検査結果（排煙設備）別記第二号-2　令第123条第3項第2号に規定する階段室又は付室、令第129条の13の第13項に規定する昇降路又は乗降ロビー-2（8）-指摘の具体的内容等</t>
  </si>
  <si>
    <t>２２検査結果（排煙設備）別記第二号-2　令第123条第3項第2号に規定する階段室又は付室、令第129条の13の第13項に規定する昇降路又は乗降ロビー-2（8）-改善策の具体的内容等</t>
  </si>
  <si>
    <t>２２検査結果（排煙設備）別記第二号-2　令第123条第3項第2号に規定する階段室又は付室、令第129条の13の第13項に規定する昇降路又は乗降ロビー-2（8）-改善（予定）年月-年（令和）</t>
  </si>
  <si>
    <t>２２検査結果（排煙設備）別記第二号-2　令第123条第3項第2号に規定する階段室又は付室、令第129条の13の第13項に規定する昇降路又は乗降ロビー-2（8）-改善（予定）年月-月</t>
  </si>
  <si>
    <t>２２検査結果（排煙設備）別記第二号-2　令第123条第3項第2号に規定する階段室又は付室、令第129条の13の第13項に規定する昇降路又は乗降ロビー-2（8）-改善（予定）年月-状況</t>
  </si>
  <si>
    <t>２２検査結果（排煙設備）別記第二号-2　令第123条第3項第2号に規定する階段室又は付室、令第129条の13の第13項に規定する昇降路又は乗降ロビー-2（9）-検査結果</t>
  </si>
  <si>
    <t>２２検査結果（排煙設備）別記第二号-2　令第123条第3項第2号に規定する階段室又は付室、令第129条の13の第13項に規定する昇降路又は乗降ロビー-2（9）-検査者番号</t>
  </si>
  <si>
    <t>２２検査結果（排煙設備）別記第二号-2　令第123条第3項第2号に規定する階段室又は付室、令第129条の13の第13項に規定する昇降路又は乗降ロビー-2（9）-指摘の具体的内容等</t>
  </si>
  <si>
    <t>２２検査結果（排煙設備）別記第二号-2　令第123条第3項第2号に規定する階段室又は付室、令第129条の13の第13項に規定する昇降路又は乗降ロビー-2（9）-改善策の具体的内容等</t>
  </si>
  <si>
    <t>２２検査結果（排煙設備）別記第二号-2　令第123条第3項第2号に規定する階段室又は付室、令第129条の13の第13項に規定する昇降路又は乗降ロビー-2（9）-改善（予定）年月-年（令和）</t>
  </si>
  <si>
    <t>２２検査結果（排煙設備）別記第二号-2　令第123条第3項第2号に規定する階段室又は付室、令第129条の13の第13項に規定する昇降路又は乗降ロビー-2（9）-改善（予定）年月-月</t>
  </si>
  <si>
    <t>２２検査結果（排煙設備）別記第二号-2　令第123条第3項第2号に規定する階段室又は付室、令第129条の13の第13項に規定する昇降路又は乗降ロビー-2（9）-改善（予定）年月-状況</t>
  </si>
  <si>
    <t>２２検査結果（排煙設備）別記第二号-2　令第123条第3項第2号に規定する階段室又は付室、令第129条の13の第13項に規定する昇降路又は乗降ロビー-2（10）-検査結果</t>
  </si>
  <si>
    <t>２２検査結果（排煙設備）別記第二号-2　令第123条第3項第2号に規定する階段室又は付室、令第129条の13の第13項に規定する昇降路又は乗降ロビー-2（10）-検査者番号</t>
  </si>
  <si>
    <t>２２検査結果（排煙設備）別記第二号-2　令第123条第3項第2号に規定する階段室又は付室、令第129条の13の第13項に規定する昇降路又は乗降ロビー-2（10）-指摘の具体的内容等</t>
  </si>
  <si>
    <t>２２検査結果（排煙設備）別記第二号-2　令第123条第3項第2号に規定する階段室又は付室、令第129条の13の第13項に規定する昇降路又は乗降ロビー-2（10）-改善策の具体的内容等</t>
  </si>
  <si>
    <t>２２検査結果（排煙設備）別記第二号-2　令第123条第3項第2号に規定する階段室又は付室、令第129条の13の第13項に規定する昇降路又は乗降ロビー-2（10）-改善（予定）年月-年（令和）</t>
  </si>
  <si>
    <t>２２検査結果（排煙設備）別記第二号-2　令第123条第3項第2号に規定する階段室又は付室、令第129条の13の第13項に規定する昇降路又は乗降ロビー-2（10）-改善（予定）年月-月</t>
  </si>
  <si>
    <t>２２検査結果（排煙設備）別記第二号-2　令第123条第3項第2号に規定する階段室又は付室、令第129条の13の第13項に規定する昇降路又は乗降ロビー-2（10）-改善（予定）年月-状況</t>
  </si>
  <si>
    <t>２２検査結果（排煙設備）別記第二号-2　令第123条第3項第2号に規定する階段室又は付室、令第129条の13の第13項に規定する昇降路又は乗降ロビー-2（11）-検査結果</t>
  </si>
  <si>
    <t>２２検査結果（排煙設備）別記第二号-2　令第123条第3項第2号に規定する階段室又は付室、令第129条の13の第13項に規定する昇降路又は乗降ロビー-2（11）-検査者番号</t>
  </si>
  <si>
    <t>２２検査結果（排煙設備）別記第二号-2　令第123条第3項第2号に規定する階段室又は付室、令第129条の13の第13項に規定する昇降路又は乗降ロビー-2（11）-指摘の具体的内容等</t>
  </si>
  <si>
    <t>２２検査結果（排煙設備）別記第二号-2　令第123条第3項第2号に規定する階段室又は付室、令第129条の13の第13項に規定する昇降路又は乗降ロビー-2（11）-改善策の具体的内容等</t>
  </si>
  <si>
    <t>２２検査結果（排煙設備）別記第二号-2　令第123条第3項第2号に規定する階段室又は付室、令第129条の13の第13項に規定する昇降路又は乗降ロビー-2（11）-改善（予定）年月-年（令和）</t>
  </si>
  <si>
    <t>２２検査結果（排煙設備）別記第二号-2　令第123条第3項第2号に規定する階段室又は付室、令第129条の13の第13項に規定する昇降路又は乗降ロビー-2（11）-改善（予定）年月-月</t>
  </si>
  <si>
    <t>２２検査結果（排煙設備）別記第二号-2　令第123条第3項第2号に規定する階段室又は付室、令第129条の13の第13項に規定する昇降路又は乗降ロビー-2（11）-改善（予定）年月-状況</t>
  </si>
  <si>
    <t>２２検査結果（排煙設備）別記第二号-2　令第123条第3項第2号に規定する階段室又は付室、令第129条の13の第13項に規定する昇降路又は乗降ロビー-2（12）-検査結果</t>
  </si>
  <si>
    <t>２２検査結果（排煙設備）別記第二号-2　令第123条第3項第2号に規定する階段室又は付室、令第129条の13の第13項に規定する昇降路又は乗降ロビー-2（12）-検査者番号</t>
  </si>
  <si>
    <t>２２検査結果（排煙設備）別記第二号-2　令第123条第3項第2号に規定する階段室又は付室、令第129条の13の第13項に規定する昇降路又は乗降ロビー-2（12）-指摘の具体的内容等</t>
  </si>
  <si>
    <t>２２検査結果（排煙設備）別記第二号-2　令第123条第3項第2号に規定する階段室又は付室、令第129条の13の第13項に規定する昇降路又は乗降ロビー-2（12）-改善策の具体的内容等</t>
  </si>
  <si>
    <t>２２検査結果（排煙設備）別記第二号-2　令第123条第3項第2号に規定する階段室又は付室、令第129条の13の第13項に規定する昇降路又は乗降ロビー-2（12）-改善（予定）年月-年（令和）</t>
  </si>
  <si>
    <t>２２検査結果（排煙設備）別記第二号-2　令第123条第3項第2号に規定する階段室又は付室、令第129条の13の第13項に規定する昇降路又は乗降ロビー-2（12）-改善（予定）年月-月</t>
  </si>
  <si>
    <t>２２検査結果（排煙設備）別記第二号-2　令第123条第3項第2号に規定する階段室又は付室、令第129条の13の第13項に規定する昇降路又は乗降ロビー-2（12）-改善（予定）年月-状況</t>
  </si>
  <si>
    <t>２２検査結果（排煙設備）別記第二号-2　令第123条第3項第2号に規定する階段室又は付室、令第129条の13の第13項に規定する昇降路又は乗降ロビー-2（13）-検査結果</t>
  </si>
  <si>
    <t>２２検査結果（排煙設備）別記第二号-2　令第123条第3項第2号に規定する階段室又は付室、令第129条の13の第13項に規定する昇降路又は乗降ロビー-2（13）-検査者番号</t>
  </si>
  <si>
    <t>２２検査結果（排煙設備）別記第二号-2　令第123条第3項第2号に規定する階段室又は付室、令第129条の13の第13項に規定する昇降路又は乗降ロビー-2（13）-指摘の具体的内容等</t>
  </si>
  <si>
    <t>２２検査結果（排煙設備）別記第二号-2　令第123条第3項第2号に規定する階段室又は付室、令第129条の13の第13項に規定する昇降路又は乗降ロビー-2（13）-改善策の具体的内容等</t>
  </si>
  <si>
    <t>２２検査結果（排煙設備）別記第二号-2　令第123条第3項第2号に規定する階段室又は付室、令第129条の13の第13項に規定する昇降路又は乗降ロビー-2（13）-改善（予定）年月-年（令和）</t>
  </si>
  <si>
    <t>２２検査結果（排煙設備）別記第二号-2　令第123条第3項第2号に規定する階段室又は付室、令第129条の13の第13項に規定する昇降路又は乗降ロビー-2（13）-改善（予定）年月-月</t>
  </si>
  <si>
    <t>２２検査結果（排煙設備）別記第二号-2　令第123条第3項第2号に規定する階段室又は付室、令第129条の13の第13項に規定する昇降路又は乗降ロビー-2（13）-改善（予定）年月-状況</t>
  </si>
  <si>
    <t>２２検査結果（排煙設備）別記第二号-2　令第123条第3項第2号に規定する階段室又は付室、令第129条の13の第13項に規定する昇降路又は乗降ロビー-2（14）-検査結果</t>
  </si>
  <si>
    <t>２２検査結果（排煙設備）別記第二号-2　令第123条第3項第2号に規定する階段室又は付室、令第129条の13の第13項に規定する昇降路又は乗降ロビー-2（14）-検査者番号</t>
  </si>
  <si>
    <t>２２検査結果（排煙設備）別記第二号-2　令第123条第3項第2号に規定する階段室又は付室、令第129条の13の第13項に規定する昇降路又は乗降ロビー-2（14）-指摘の具体的内容等</t>
  </si>
  <si>
    <t>２２検査結果（排煙設備）別記第二号-2　令第123条第3項第2号に規定する階段室又は付室、令第129条の13の第13項に規定する昇降路又は乗降ロビー-2（14）-改善策の具体的内容等</t>
  </si>
  <si>
    <t>２２検査結果（排煙設備）別記第二号-2　令第123条第3項第2号に規定する階段室又は付室、令第129条の13の第13項に規定する昇降路又は乗降ロビー-2（14）-改善（予定）年月-年（令和）</t>
  </si>
  <si>
    <t>２２検査結果（排煙設備）別記第二号-2　令第123条第3項第2号に規定する階段室又は付室、令第129条の13の第13項に規定する昇降路又は乗降ロビー-2（14）-改善（予定）年月-月</t>
  </si>
  <si>
    <t>２２検査結果（排煙設備）別記第二号-2　令第123条第3項第2号に規定する階段室又は付室、令第129条の13の第13項に規定する昇降路又は乗降ロビー-2（14）-改善（予定）年月-状況</t>
  </si>
  <si>
    <t>２２検査結果（排煙設備）別記第二号-2　令第123条第3項第2号に規定する階段室又は付室、令第129条の13の第13項に規定する昇降路又は乗降ロビー-2（15）-検査結果</t>
  </si>
  <si>
    <t>２２検査結果（排煙設備）別記第二号-2　令第123条第3項第2号に規定する階段室又は付室、令第129条の13の第13項に規定する昇降路又は乗降ロビー-2（15）-検査者番号</t>
  </si>
  <si>
    <t>２２検査結果（排煙設備）別記第二号-2　令第123条第3項第2号に規定する階段室又は付室、令第129条の13の第13項に規定する昇降路又は乗降ロビー-2（15）-指摘の具体的内容等</t>
  </si>
  <si>
    <t>２２検査結果（排煙設備）別記第二号-2　令第123条第3項第2号に規定する階段室又は付室、令第129条の13の第13項に規定する昇降路又は乗降ロビー-2（15）-改善策の具体的内容等</t>
  </si>
  <si>
    <t>２２検査結果（排煙設備）別記第二号-2　令第123条第3項第2号に規定する階段室又は付室、令第129条の13の第13項に規定する昇降路又は乗降ロビー-2（15）-改善（予定）年月-年（令和）</t>
  </si>
  <si>
    <t>２２検査結果（排煙設備）別記第二号-2　令第123条第3項第2号に規定する階段室又は付室、令第129条の13の第13項に規定する昇降路又は乗降ロビー-2（15）-改善（予定）年月-月</t>
  </si>
  <si>
    <t>２２検査結果（排煙設備）別記第二号-2　令第123条第3項第2号に規定する階段室又は付室、令第129条の13の第13項に規定する昇降路又は乗降ロビー-2（15）-改善（予定）年月-状況</t>
  </si>
  <si>
    <t>２２検査結果（排煙設備）別記第二号-2　令第123条第3項第2号に規定する階段室又は付室、令第129条の13の第13項に規定する昇降路又は乗降ロビー-2（16）-検査結果</t>
  </si>
  <si>
    <t>２２検査結果（排煙設備）別記第二号-2　令第123条第3項第2号に規定する階段室又は付室、令第129条の13の第13項に規定する昇降路又は乗降ロビー-2（16）-検査者番号</t>
  </si>
  <si>
    <t>２２検査結果（排煙設備）別記第二号-2　令第123条第3項第2号に規定する階段室又は付室、令第129条の13の第13項に規定する昇降路又は乗降ロビー-2（16）-指摘の具体的内容等</t>
  </si>
  <si>
    <t>２２検査結果（排煙設備）別記第二号-2　令第123条第3項第2号に規定する階段室又は付室、令第129条の13の第13項に規定する昇降路又は乗降ロビー-2（16）-改善策の具体的内容等</t>
  </si>
  <si>
    <t>２２検査結果（排煙設備）別記第二号-2　令第123条第3項第2号に規定する階段室又は付室、令第129条の13の第13項に規定する昇降路又は乗降ロビー-2（16）-改善（予定）年月-年（令和）</t>
  </si>
  <si>
    <t>２２検査結果（排煙設備）別記第二号-2　令第123条第3項第2号に規定する階段室又は付室、令第129条の13の第13項に規定する昇降路又は乗降ロビー-2（16）-改善（予定）年月-月</t>
  </si>
  <si>
    <t>２２検査結果（排煙設備）別記第二号-2　令第123条第3項第2号に規定する階段室又は付室、令第129条の13の第13項に規定する昇降路又は乗降ロビー-2（16）-改善（予定）年月-状況</t>
  </si>
  <si>
    <t>２２検査結果（排煙設備）別記第二号-2　令第123条第3項第2号に規定する階段室又は付室、令第129条の13の第13項に規定する昇降路又は乗降ロビー-2（17）-検査結果</t>
  </si>
  <si>
    <t>２２検査結果（排煙設備）別記第二号-2　令第123条第3項第2号に規定する階段室又は付室、令第129条の13の第13項に規定する昇降路又は乗降ロビー-2（17）-検査者番号</t>
  </si>
  <si>
    <t>２２検査結果（排煙設備）別記第二号-2　令第123条第3項第2号に規定する階段室又は付室、令第129条の13の第13項に規定する昇降路又は乗降ロビー-2（17）-指摘の具体的内容等</t>
  </si>
  <si>
    <t>２２検査結果（排煙設備）別記第二号-2　令第123条第3項第2号に規定する階段室又は付室、令第129条の13の第13項に規定する昇降路又は乗降ロビー-2（17）-改善策の具体的内容等</t>
  </si>
  <si>
    <t>２２検査結果（排煙設備）別記第二号-2　令第123条第3項第2号に規定する階段室又は付室、令第129条の13の第13項に規定する昇降路又は乗降ロビー-2（17）-改善（予定）年月-年（令和）</t>
  </si>
  <si>
    <t>２２検査結果（排煙設備）別記第二号-2　令第123条第3項第2号に規定する階段室又は付室、令第129条の13の第13項に規定する昇降路又は乗降ロビー-2（17）-改善（予定）年月-月</t>
  </si>
  <si>
    <t>２２検査結果（排煙設備）別記第二号-2　令第123条第3項第2号に規定する階段室又は付室、令第129条の13の第13項に規定する昇降路又は乗降ロビー-2（17）-改善（予定）年月-状況</t>
  </si>
  <si>
    <t>２２検査結果（排煙設備）別記第二号-2　令第123条第3項第2号に規定する階段室又は付室、令第129条の13の第13項に規定する昇降路又は乗降ロビー-2（18）-検査結果</t>
  </si>
  <si>
    <t>２２検査結果（排煙設備）別記第二号-2　令第123条第3項第2号に規定する階段室又は付室、令第129条の13の第13項に規定する昇降路又は乗降ロビー-2（18）-検査者番号</t>
  </si>
  <si>
    <t>２２検査結果（排煙設備）別記第二号-2　令第123条第3項第2号に規定する階段室又は付室、令第129条の13の第13項に規定する昇降路又は乗降ロビー-2（18）-指摘の具体的内容等</t>
  </si>
  <si>
    <t>２２検査結果（排煙設備）別記第二号-2　令第123条第3項第2号に規定する階段室又は付室、令第129条の13の第13項に規定する昇降路又は乗降ロビー-2（18）-改善策の具体的内容等</t>
  </si>
  <si>
    <t>２２検査結果（排煙設備）別記第二号-2　令第123条第3項第2号に規定する階段室又は付室、令第129条の13の第13項に規定する昇降路又は乗降ロビー-2（18）-改善（予定）年月-年（令和）</t>
  </si>
  <si>
    <t>２２検査結果（排煙設備）別記第二号-2　令第123条第3項第2号に規定する階段室又は付室、令第129条の13の第13項に規定する昇降路又は乗降ロビー-2（18）-改善（予定）年月-月</t>
  </si>
  <si>
    <t>２２検査結果（排煙設備）別記第二号-2　令第123条第3項第2号に規定する階段室又は付室、令第129条の13の第13項に規定する昇降路又は乗降ロビー-2（18）-改善（予定）年月-状況</t>
  </si>
  <si>
    <t>２２検査結果（排煙設備）別記第二号-2　令第123条第3項第2号に規定する階段室又は付室、令第129条の13の第13項に規定する昇降路又は乗降ロビー-2（19）-検査結果</t>
  </si>
  <si>
    <t>２２検査結果（排煙設備）別記第二号-2　令第123条第3項第2号に規定する階段室又は付室、令第129条の13の第13項に規定する昇降路又は乗降ロビー-2（19）-検査者番号</t>
  </si>
  <si>
    <t>２２検査結果（排煙設備）別記第二号-2　令第123条第3項第2号に規定する階段室又は付室、令第129条の13の第13項に規定する昇降路又は乗降ロビー-2（19）-指摘の具体的内容等</t>
  </si>
  <si>
    <t>２２検査結果（排煙設備）別記第二号-2　令第123条第3項第2号に規定する階段室又は付室、令第129条の13の第13項に規定する昇降路又は乗降ロビー-2（19）-改善策の具体的内容等</t>
  </si>
  <si>
    <t>２２検査結果（排煙設備）別記第二号-2　令第123条第3項第2号に規定する階段室又は付室、令第129条の13の第13項に規定する昇降路又は乗降ロビー-2（19）-改善（予定）年月-年（令和）</t>
  </si>
  <si>
    <t>２２検査結果（排煙設備）別記第二号-2　令第123条第3項第2号に規定する階段室又は付室、令第129条の13の第13項に規定する昇降路又は乗降ロビー-2（19）-改善（予定）年月-月</t>
  </si>
  <si>
    <t>２２検査結果（排煙設備）別記第二号-2　令第123条第3項第2号に規定する階段室又は付室、令第129条の13の第13項に規定する昇降路又は乗降ロビー-2（19）-改善（予定）年月-状況</t>
  </si>
  <si>
    <t>２２検査結果（排煙設備）別記第二号-2　令第123条第3項第2号に規定する階段室又は付室、令第129条の13の第13項に規定する昇降路又は乗降ロビー-2（20）-検査結果</t>
  </si>
  <si>
    <t>２２検査結果（排煙設備）別記第二号-2　令第123条第3項第2号に規定する階段室又は付室、令第129条の13の第13項に規定する昇降路又は乗降ロビー-2（20）-検査者番号</t>
  </si>
  <si>
    <t>２２検査結果（排煙設備）別記第二号-2　令第123条第3項第2号に規定する階段室又は付室、令第129条の13の第13項に規定する昇降路又は乗降ロビー-2（20）-指摘の具体的内容等</t>
  </si>
  <si>
    <t>２２検査結果（排煙設備）別記第二号-2　令第123条第3項第2号に規定する階段室又は付室、令第129条の13の第13項に規定する昇降路又は乗降ロビー-2（20）-改善策の具体的内容等</t>
  </si>
  <si>
    <t>２２検査結果（排煙設備）別記第二号-2　令第123条第3項第2号に規定する階段室又は付室、令第129条の13の第13項に規定する昇降路又は乗降ロビー-2（20）-改善（予定）年月-年（令和）</t>
  </si>
  <si>
    <t>２２検査結果（排煙設備）別記第二号-2　令第123条第3項第2号に規定する階段室又は付室、令第129条の13の第13項に規定する昇降路又は乗降ロビー-2（20）-改善（予定）年月-月</t>
  </si>
  <si>
    <t>２２検査結果（排煙設備）別記第二号-2　令第123条第3項第2号に規定する階段室又は付室、令第129条の13の第13項に規定する昇降路又は乗降ロビー-2（20）-改善（予定）年月-状況</t>
  </si>
  <si>
    <t>２２検査結果（排煙設備）別記第二号-2　令第123条第3項第2号に規定する階段室又は付室、令第129条の13の第13項に規定する昇降路又は乗降ロビー-2（21）-検査結果</t>
  </si>
  <si>
    <t>２２検査結果（排煙設備）別記第二号-2　令第123条第3項第2号に規定する階段室又は付室、令第129条の13の第13項に規定する昇降路又は乗降ロビー-2（21）-検査者番号</t>
  </si>
  <si>
    <t>２２検査結果（排煙設備）別記第二号-2　令第123条第3項第2号に規定する階段室又は付室、令第129条の13の第13項に規定する昇降路又は乗降ロビー-2（21）-指摘の具体的内容等</t>
  </si>
  <si>
    <t>２２検査結果（排煙設備）別記第二号-2　令第123条第3項第2号に規定する階段室又は付室、令第129条の13の第13項に規定する昇降路又は乗降ロビー-2（21）-改善策の具体的内容等</t>
  </si>
  <si>
    <t>２２検査結果（排煙設備）別記第二号-2　令第123条第3項第2号に規定する階段室又は付室、令第129条の13の第13項に規定する昇降路又は乗降ロビー-2（21）-改善（予定）年月-年（令和）</t>
  </si>
  <si>
    <t>２２検査結果（排煙設備）別記第二号-2　令第123条第3項第2号に規定する階段室又は付室、令第129条の13の第13項に規定する昇降路又は乗降ロビー-2（21）-改善（予定）年月-月</t>
  </si>
  <si>
    <t>２２検査結果（排煙設備）別記第二号-2　令第123条第3項第2号に規定する階段室又は付室、令第129条の13の第13項に規定する昇降路又は乗降ロビー-2（21）-改善（予定）年月-状況</t>
  </si>
  <si>
    <t>２２検査結果（排煙設備）別記第二号-2　令第123条第3項第2号に規定する階段室又は付室、令第129条の13の第13項に規定する昇降路又は乗降ロビー-2（22）-検査結果</t>
  </si>
  <si>
    <t>２２検査結果（排煙設備）別記第二号-2　令第123条第3項第2号に規定する階段室又は付室、令第129条の13の第13項に規定する昇降路又は乗降ロビー-2（22）-検査者番号</t>
  </si>
  <si>
    <t>２２検査結果（排煙設備）別記第二号-2　令第123条第3項第2号に規定する階段室又は付室、令第129条の13の第13項に規定する昇降路又は乗降ロビー-2（22）-指摘の具体的内容等</t>
  </si>
  <si>
    <t>２２検査結果（排煙設備）別記第二号-2　令第123条第3項第2号に規定する階段室又は付室、令第129条の13の第13項に規定する昇降路又は乗降ロビー-2（22）-改善策の具体的内容等</t>
  </si>
  <si>
    <t>２２検査結果（排煙設備）別記第二号-2　令第123条第3項第2号に規定する階段室又は付室、令第129条の13の第13項に規定する昇降路又は乗降ロビー-2（22）-改善（予定）年月-年（令和）</t>
  </si>
  <si>
    <t>２２検査結果（排煙設備）別記第二号-2　令第123条第3項第2号に規定する階段室又は付室、令第129条の13の第13項に規定する昇降路又は乗降ロビー-2（22）-改善（予定）年月-月</t>
  </si>
  <si>
    <t>２２検査結果（排煙設備）別記第二号-2　令第123条第3項第2号に規定する階段室又は付室、令第129条の13の第13項に規定する昇降路又は乗降ロビー-2（22）-改善（予定）年月-状況</t>
  </si>
  <si>
    <t>２２検査結果（排煙設備）別記第二号-2　令第123条第3項第2号に規定する階段室又は付室、令第129条の13の第13項に規定する昇降路又は乗降ロビー-2（23）-検査結果</t>
  </si>
  <si>
    <t>２２検査結果（排煙設備）別記第二号-2　令第123条第3項第2号に規定する階段室又は付室、令第129条の13の第13項に規定する昇降路又は乗降ロビー-2（23）-検査者番号</t>
  </si>
  <si>
    <t>２２検査結果（排煙設備）別記第二号-2　令第123条第3項第2号に規定する階段室又は付室、令第129条の13の第13項に規定する昇降路又は乗降ロビー-2（23）-指摘の具体的内容等</t>
  </si>
  <si>
    <t>２２検査結果（排煙設備）別記第二号-2　令第123条第3項第2号に規定する階段室又は付室、令第129条の13の第13項に規定する昇降路又は乗降ロビー-2（23）-改善策の具体的内容等</t>
  </si>
  <si>
    <t>２２検査結果（排煙設備）別記第二号-2　令第123条第3項第2号に規定する階段室又は付室、令第129条の13の第13項に規定する昇降路又は乗降ロビー-2（23）-改善（予定）年月-年（令和）</t>
  </si>
  <si>
    <t>２２検査結果（排煙設備）別記第二号-2　令第123条第3項第2号に規定する階段室又は付室、令第129条の13の第13項に規定する昇降路又は乗降ロビー-2（23）-改善（予定）年月-月</t>
  </si>
  <si>
    <t>２２検査結果（排煙設備）別記第二号-2　令第123条第3項第2号に規定する階段室又は付室、令第129条の13の第13項に規定する昇降路又は乗降ロビー-2（23）-改善（予定）年月-状況</t>
  </si>
  <si>
    <t>２２検査結果（排煙設備）別記第二号-2　令第123条第3項第2号に規定する階段室又は付室、令第129条の13の第13項に規定する昇降路又は乗降ロビー-2（24）-検査結果</t>
  </si>
  <si>
    <t>２２検査結果（排煙設備）別記第二号-2　令第123条第3項第2号に規定する階段室又は付室、令第129条の13の第13項に規定する昇降路又は乗降ロビー-2（24）-検査者番号</t>
  </si>
  <si>
    <t>２２検査結果（排煙設備）別記第二号-2　令第123条第3項第2号に規定する階段室又は付室、令第129条の13の第13項に規定する昇降路又は乗降ロビー-2（24）-指摘の具体的内容等</t>
  </si>
  <si>
    <t>２２検査結果（排煙設備）別記第二号-2　令第123条第3項第2号に規定する階段室又は付室、令第129条の13の第13項に規定する昇降路又は乗降ロビー-2（24）-改善策の具体的内容等</t>
  </si>
  <si>
    <t>２２検査結果（排煙設備）別記第二号-2　令第123条第3項第2号に規定する階段室又は付室、令第129条の13の第13項に規定する昇降路又は乗降ロビー-2（24）-改善（予定）年月-年（令和）</t>
  </si>
  <si>
    <t>２２検査結果（排煙設備）別記第二号-2　令第123条第3項第2号に規定する階段室又は付室、令第129条の13の第13項に規定する昇降路又は乗降ロビー-2（24）-改善（予定）年月-月</t>
  </si>
  <si>
    <t>２２検査結果（排煙設備）別記第二号-2　令第123条第3項第2号に規定する階段室又は付室、令第129条の13の第13項に規定する昇降路又は乗降ロビー-2（24）-改善（予定）年月-状況</t>
  </si>
  <si>
    <t>２２検査結果（排煙設備）別記第二号-2　令第123条第3項第2号に規定する階段室又は付室、令第129条の13の第13項に規定する昇降路又は乗降ロビー-2（25）-検査結果</t>
  </si>
  <si>
    <t>２２検査結果（排煙設備）別記第二号-2　令第123条第3項第2号に規定する階段室又は付室、令第129条の13の第13項に規定する昇降路又は乗降ロビー-2（25）-検査者番号</t>
  </si>
  <si>
    <t>２２検査結果（排煙設備）別記第二号-2　令第123条第3項第2号に規定する階段室又は付室、令第129条の13の第13項に規定する昇降路又は乗降ロビー-2（25）-指摘の具体的内容等</t>
  </si>
  <si>
    <t>２２検査結果（排煙設備）別記第二号-2　令第123条第3項第2号に規定する階段室又は付室、令第129条の13の第13項に規定する昇降路又は乗降ロビー-2（25）-改善策の具体的内容等</t>
  </si>
  <si>
    <t>２２検査結果（排煙設備）別記第二号-2　令第123条第3項第2号に規定する階段室又は付室、令第129条の13の第13項に規定する昇降路又は乗降ロビー-2（25）-改善（予定）年月-年（令和）</t>
  </si>
  <si>
    <t>２２検査結果（排煙設備）別記第二号-2　令第123条第3項第2号に規定する階段室又は付室、令第129条の13の第13項に規定する昇降路又は乗降ロビー-2（25）-改善（予定）年月-月</t>
  </si>
  <si>
    <t>２２検査結果（排煙設備）別記第二号-2　令第123条第3項第2号に規定する階段室又は付室、令第129条の13の第13項に規定する昇降路又は乗降ロビー-2（25）-改善（予定）年月-状況</t>
  </si>
  <si>
    <t>２２検査結果（排煙設備）別記第二号-2　令第123条第3項第2号に規定する階段室又は付室、令第129条の13の第13項に規定する昇降路又は乗降ロビー-2（26）-検査結果</t>
  </si>
  <si>
    <t>２２検査結果（排煙設備）別記第二号-2　令第123条第3項第2号に規定する階段室又は付室、令第129条の13の第13項に規定する昇降路又は乗降ロビー-2（26）-検査者番号</t>
  </si>
  <si>
    <t>２２検査結果（排煙設備）別記第二号-2　令第123条第3項第2号に規定する階段室又は付室、令第129条の13の第13項に規定する昇降路又は乗降ロビー-2（26）-指摘の具体的内容等</t>
  </si>
  <si>
    <t>２２検査結果（排煙設備）別記第二号-2　令第123条第3項第2号に規定する階段室又は付室、令第129条の13の第13項に規定する昇降路又は乗降ロビー-2（26）-改善策の具体的内容等</t>
  </si>
  <si>
    <t>２２検査結果（排煙設備）別記第二号-2　令第123条第3項第2号に規定する階段室又は付室、令第129条の13の第13項に規定する昇降路又は乗降ロビー-2（26）-改善（予定）年月-年（令和）</t>
  </si>
  <si>
    <t>２２検査結果（排煙設備）別記第二号-2　令第123条第3項第2号に規定する階段室又は付室、令第129条の13の第13項に規定する昇降路又は乗降ロビー-2（26）-改善（予定）年月-月</t>
  </si>
  <si>
    <t>２２検査結果（排煙設備）別記第二号-2　令第123条第3項第2号に規定する階段室又は付室、令第129条の13の第13項に規定する昇降路又は乗降ロビー-2（26）-改善（予定）年月-状況</t>
  </si>
  <si>
    <t>２２検査結果（排煙設備）別記第二号-2　令第123条第3項第2号に規定する階段室又は付室、令第129条の13の第13項に規定する昇降路又は乗降ロビー-2（27）-検査結果</t>
  </si>
  <si>
    <t>２２検査結果（排煙設備）別記第二号-2　令第123条第3項第2号に規定する階段室又は付室、令第129条の13の第13項に規定する昇降路又は乗降ロビー-2（27）-検査者番号</t>
  </si>
  <si>
    <t>２２検査結果（排煙設備）別記第二号-2　令第123条第3項第2号に規定する階段室又は付室、令第129条の13の第13項に規定する昇降路又は乗降ロビー-2（27）-指摘の具体的内容等</t>
  </si>
  <si>
    <t>２２検査結果（排煙設備）別記第二号-2　令第123条第3項第2号に規定する階段室又は付室、令第129条の13の第13項に規定する昇降路又は乗降ロビー-2（27）-改善策の具体的内容等</t>
  </si>
  <si>
    <t>２２検査結果（排煙設備）別記第二号-2　令第123条第3項第2号に規定する階段室又は付室、令第129条の13の第13項に規定する昇降路又は乗降ロビー-2（27）-改善（予定）年月-年（令和）</t>
  </si>
  <si>
    <t>２２検査結果（排煙設備）別記第二号-2　令第123条第3項第2号に規定する階段室又は付室、令第129条の13の第13項に規定する昇降路又は乗降ロビー-2（27）-改善（予定）年月-月</t>
  </si>
  <si>
    <t>２２検査結果（排煙設備）別記第二号-2　令第123条第3項第2号に規定する階段室又は付室、令第129条の13の第13項に規定する昇降路又は乗降ロビー-2（27）-改善（予定）年月-状況</t>
  </si>
  <si>
    <t>２２検査結果（排煙設備）別記第二号-2　令第123条第3項第2号に規定する階段室又は付室、令第129条の13の第13項に規定する昇降路又は乗降ロビー-2（28）-検査結果</t>
  </si>
  <si>
    <t>２２検査結果（排煙設備）別記第二号-2　令第123条第3項第2号に規定する階段室又は付室、令第129条の13の第13項に規定する昇降路又は乗降ロビー-2（28）-検査者番号</t>
  </si>
  <si>
    <t>２２検査結果（排煙設備）別記第二号-2　令第123条第3項第2号に規定する階段室又は付室、令第129条の13の第13項に規定する昇降路又は乗降ロビー-2（28）-指摘の具体的内容等</t>
  </si>
  <si>
    <t>２２検査結果（排煙設備）別記第二号-2　令第123条第3項第2号に規定する階段室又は付室、令第129条の13の第13項に規定する昇降路又は乗降ロビー-2（28）-改善策の具体的内容等</t>
  </si>
  <si>
    <t>２２検査結果（排煙設備）別記第二号-2　令第123条第3項第2号に規定する階段室又は付室、令第129条の13の第13項に規定する昇降路又は乗降ロビー-2（28）-改善（予定）年月-年（令和）</t>
  </si>
  <si>
    <t>２２検査結果（排煙設備）別記第二号-2　令第123条第3項第2号に規定する階段室又は付室、令第129条の13の第13項に規定する昇降路又は乗降ロビー-2（28）-改善（予定）年月-月</t>
  </si>
  <si>
    <t>２２検査結果（排煙設備）別記第二号-2　令第123条第3項第2号に規定する階段室又は付室、令第129条の13の第13項に規定する昇降路又は乗降ロビー-2（28）-改善（予定）年月-状況</t>
  </si>
  <si>
    <t>２２検査結果（排煙設備）別記第二号-2　令第123条第3項第2号に規定する階段室又は付室、令第129条の13の第13項に規定する昇降路又は乗降ロビー-2（29）-検査結果</t>
  </si>
  <si>
    <t>２２検査結果（排煙設備）別記第二号-2　令第123条第3項第2号に規定する階段室又は付室、令第129条の13の第13項に規定する昇降路又は乗降ロビー-2（29）-検査者番号</t>
  </si>
  <si>
    <t>２２検査結果（排煙設備）別記第二号-2　令第123条第3項第2号に規定する階段室又は付室、令第129条の13の第13項に規定する昇降路又は乗降ロビー-2（29）-指摘の具体的内容等</t>
  </si>
  <si>
    <t>２２検査結果（排煙設備）別記第二号-2　令第123条第3項第2号に規定する階段室又は付室、令第129条の13の第13項に規定する昇降路又は乗降ロビー-2（29）-改善策の具体的内容等</t>
  </si>
  <si>
    <t>２２検査結果（排煙設備）別記第二号-2　令第123条第3項第2号に規定する階段室又は付室、令第129条の13の第13項に規定する昇降路又は乗降ロビー-2（29）-改善（予定）年月-年（令和）</t>
  </si>
  <si>
    <t>２２検査結果（排煙設備）別記第二号-2　令第123条第3項第2号に規定する階段室又は付室、令第129条の13の第13項に規定する昇降路又は乗降ロビー-2（29）-改善（予定）年月-月</t>
  </si>
  <si>
    <t>２２検査結果（排煙設備）別記第二号-2　令第123条第3項第2号に規定する階段室又は付室、令第129条の13の第13項に規定する昇降路又は乗降ロビー-2（29）-改善（予定）年月-状況</t>
  </si>
  <si>
    <t>２２検査結果（排煙設備）別記第二号-2　令第123条第3項第2号に規定する階段室又は付室、令第129条の13の第13項に規定する昇降路又は乗降ロビー-2（30）-検査結果</t>
  </si>
  <si>
    <t>２２検査結果（排煙設備）別記第二号-2　令第123条第3項第2号に規定する階段室又は付室、令第129条の13の第13項に規定する昇降路又は乗降ロビー-2（30）-検査者番号</t>
  </si>
  <si>
    <t>２２検査結果（排煙設備）別記第二号-2　令第123条第3項第2号に規定する階段室又は付室、令第129条の13の第13項に規定する昇降路又は乗降ロビー-2（30）-指摘の具体的内容等</t>
  </si>
  <si>
    <t>２２検査結果（排煙設備）別記第二号-2　令第123条第3項第2号に規定する階段室又は付室、令第129条の13の第13項に規定する昇降路又は乗降ロビー-2（30）-改善策の具体的内容等</t>
  </si>
  <si>
    <t>２２検査結果（排煙設備）別記第二号-2　令第123条第3項第2号に規定する階段室又は付室、令第129条の13の第13項に規定する昇降路又は乗降ロビー-2（30）-改善（予定）年月-年（令和）</t>
  </si>
  <si>
    <t>２２検査結果（排煙設備）別記第二号-2　令第123条第3項第2号に規定する階段室又は付室、令第129条の13の第13項に規定する昇降路又は乗降ロビー-2（30）-改善（予定）年月-月</t>
  </si>
  <si>
    <t>２２検査結果（排煙設備）別記第二号-2　令第123条第3項第2号に規定する階段室又は付室、令第129条の13の第13項に規定する昇降路又は乗降ロビー-2（30）-改善（予定）年月-状況</t>
  </si>
  <si>
    <t>２２検査結果（排煙設備）別記第二号-2　令第123条第3項第2号に規定する階段室又は付室、令第129条の13の第13項に規定する昇降路又は乗降ロビー-2（31）-検査結果</t>
  </si>
  <si>
    <t>２２検査結果（排煙設備）別記第二号-2　令第123条第3項第2号に規定する階段室又は付室、令第129条の13の第13項に規定する昇降路又は乗降ロビー-2（31）-検査者番号</t>
  </si>
  <si>
    <t>２２検査結果（排煙設備）別記第二号-2　令第123条第3項第2号に規定する階段室又は付室、令第129条の13の第13項に規定する昇降路又は乗降ロビー-2（31）-指摘の具体的内容等</t>
  </si>
  <si>
    <t>２２検査結果（排煙設備）別記第二号-2　令第123条第3項第2号に規定する階段室又は付室、令第129条の13の第13項に規定する昇降路又は乗降ロビー-2（31）-改善策の具体的内容等</t>
  </si>
  <si>
    <t>２２検査結果（排煙設備）別記第二号-2　令第123条第3項第2号に規定する階段室又は付室、令第129条の13の第13項に規定する昇降路又は乗降ロビー-2（31）-改善（予定）年月-年（令和）</t>
  </si>
  <si>
    <t>２２検査結果（排煙設備）別記第二号-2　令第123条第3項第2号に規定する階段室又は付室、令第129条の13の第13項に規定する昇降路又は乗降ロビー-2（31）-改善（予定）年月-月</t>
  </si>
  <si>
    <t>２２検査結果（排煙設備）別記第二号-2　令第123条第3項第2号に規定する階段室又は付室、令第129条の13の第13項に規定する昇降路又は乗降ロビー-2（31）-改善（予定）年月-状況</t>
  </si>
  <si>
    <t>２２検査結果（排煙設備）別記第二号-2　令第123条第3項第2号に規定する階段室又は付室、令第129条の13の第13項に規定する昇降路又は乗降ロビー-2（32）-検査結果</t>
  </si>
  <si>
    <t>２２検査結果（排煙設備）別記第二号-2　令第123条第3項第2号に規定する階段室又は付室、令第129条の13の第13項に規定する昇降路又は乗降ロビー-2（32）-検査者番号</t>
  </si>
  <si>
    <t>２２検査結果（排煙設備）別記第二号-2　令第123条第3項第2号に規定する階段室又は付室、令第129条の13の第13項に規定する昇降路又は乗降ロビー-2（32）-指摘の具体的内容等</t>
  </si>
  <si>
    <t>２２検査結果（排煙設備）別記第二号-2　令第123条第3項第2号に規定する階段室又は付室、令第129条の13の第13項に規定する昇降路又は乗降ロビー-2（32）-改善策の具体的内容等</t>
  </si>
  <si>
    <t>２２検査結果（排煙設備）別記第二号-2　令第123条第3項第2号に規定する階段室又は付室、令第129条の13の第13項に規定する昇降路又は乗降ロビー-2（32）-改善（予定）年月-年（令和）</t>
  </si>
  <si>
    <t>２２検査結果（排煙設備）別記第二号-2　令第123条第3項第2号に規定する階段室又は付室、令第129条の13の第13項に規定する昇降路又は乗降ロビー-2（32）-改善（予定）年月-月</t>
  </si>
  <si>
    <t>２２検査結果（排煙設備）別記第二号-2　令第123条第3項第2号に規定する階段室又は付室、令第129条の13の第13項に規定する昇降路又は乗降ロビー-2（32）-改善（予定）年月-状況</t>
  </si>
  <si>
    <t>２２検査結果（排煙設備）別記第二号-3　令第126条の2第1項に規定する居室等-3（1）-検査結果</t>
  </si>
  <si>
    <t>２２検査結果（排煙設備）別記第二号-3　令第126条の2第1項に規定する居室等-3（1）-検査者番号</t>
  </si>
  <si>
    <t>２２検査結果（排煙設備）別記第二号-3　令第126条の2第1項に規定する居室等-3（1）-指摘の具体的内容等</t>
  </si>
  <si>
    <t>２２検査結果（排煙設備）別記第二号-3　令第126条の2第1項に規定する居室等-3（1）-改善策の具体的内容等</t>
  </si>
  <si>
    <t>２２検査結果（排煙設備）別記第二号-3　令第126条の2第1項に規定する居室等-3（1）-改善（予定）年月-年（令和）</t>
  </si>
  <si>
    <t>２２検査結果（排煙設備）別記第二号-3　令第126条の2第1項に規定する居室等-3（1）-改善（予定）年月-月</t>
  </si>
  <si>
    <t>２２検査結果（排煙設備）別記第二号-3　令第126条の2第1項に規定する居室等-3（1）-改善（予定）年月-状況</t>
  </si>
  <si>
    <t>２２検査結果（排煙設備）別記第二号-3　令第126条の2第1項に規定する居室等-3（2）-検査結果</t>
  </si>
  <si>
    <t>２２検査結果（排煙設備）別記第二号-3　令第126条の2第1項に規定する居室等-3（2）-検査者番号</t>
  </si>
  <si>
    <t>２２検査結果（排煙設備）別記第二号-3　令第126条の2第1項に規定する居室等-3（2）-指摘の具体的内容等</t>
  </si>
  <si>
    <t>２２検査結果（排煙設備）別記第二号-3　令第126条の2第1項に規定する居室等-3（2）-改善策の具体的内容等</t>
  </si>
  <si>
    <t>２２検査結果（排煙設備）別記第二号-3　令第126条の2第1項に規定する居室等-3（2）-改善（予定）年月-年（令和）</t>
  </si>
  <si>
    <t>２２検査結果（排煙設備）別記第二号-3　令第126条の2第1項に規定する居室等-3（2）-改善（予定）年月-月</t>
  </si>
  <si>
    <t>２２検査結果（排煙設備）別記第二号-3　令第126条の2第1項に規定する居室等-3（2）-改善（予定）年月-状況</t>
  </si>
  <si>
    <t>２２検査結果（排煙設備）別記第二号-3　令第126条の2第1項に規定する居室等-3（3）-検査結果</t>
  </si>
  <si>
    <t>２２検査結果（排煙設備）別記第二号-3　令第126条の2第1項に規定する居室等-3（3）-検査者番号</t>
  </si>
  <si>
    <t>２２検査結果（排煙設備）別記第二号-3　令第126条の2第1項に規定する居室等-3（3）-指摘の具体的内容等</t>
  </si>
  <si>
    <t>２２検査結果（排煙設備）別記第二号-3　令第126条の2第1項に規定する居室等-3（3）-改善策の具体的内容等</t>
  </si>
  <si>
    <t>２２検査結果（排煙設備）別記第二号-3　令第126条の2第1項に規定する居室等-3（3）-改善（予定）年月-年（令和）</t>
  </si>
  <si>
    <t>２２検査結果（排煙設備）別記第二号-3　令第126条の2第1項に規定する居室等-3（3）-改善（予定）年月-月</t>
  </si>
  <si>
    <t>２２検査結果（排煙設備）別記第二号-3　令第126条の2第1項に規定する居室等-3（3）-改善（予定）年月-状況</t>
  </si>
  <si>
    <t>２２検査結果（排煙設備）別記第二号-3　令第126条の2第1項に規定する居室等-3（4）-検査結果</t>
  </si>
  <si>
    <t>２２検査結果（排煙設備）別記第二号-3　令第126条の2第1項に規定する居室等-3（4）-検査者番号</t>
  </si>
  <si>
    <t>２２検査結果（排煙設備）別記第二号-3　令第126条の2第1項に規定する居室等-3（4）-指摘の具体的内容等</t>
  </si>
  <si>
    <t>２２検査結果（排煙設備）別記第二号-3　令第126条の2第1項に規定する居室等-3（4）-改善策の具体的内容等</t>
  </si>
  <si>
    <t>２２検査結果（排煙設備）別記第二号-3　令第126条の2第1項に規定する居室等-3（4）-改善（予定）年月-年（令和）</t>
  </si>
  <si>
    <t>２２検査結果（排煙設備）別記第二号-3　令第126条の2第1項に規定する居室等-3（4）-改善（予定）年月-月</t>
  </si>
  <si>
    <t>２２検査結果（排煙設備）別記第二号-3　令第126条の2第1項に規定する居室等-3（4）-改善（予定）年月-状況</t>
  </si>
  <si>
    <t>２２検査結果（排煙設備）別記第二号-3　令第126条の2第1項に規定する居室等-3（5）-検査結果</t>
  </si>
  <si>
    <t>２２検査結果（排煙設備）別記第二号-3　令第126条の2第1項に規定する居室等-3（5）-検査者番号</t>
  </si>
  <si>
    <t>２２検査結果（排煙設備）別記第二号-3　令第126条の2第1項に規定する居室等-3（5）-指摘の具体的内容等</t>
  </si>
  <si>
    <t>２２検査結果（排煙設備）別記第二号-3　令第126条の2第1項に規定する居室等-3（5）-改善策の具体的内容等</t>
  </si>
  <si>
    <t>２２検査結果（排煙設備）別記第二号-3　令第126条の2第1項に規定する居室等-3（5）-改善（予定）年月-年（令和）</t>
  </si>
  <si>
    <t>２２検査結果（排煙設備）別記第二号-3　令第126条の2第1項に規定する居室等-3（5）-改善（予定）年月-月</t>
  </si>
  <si>
    <t>２２検査結果（排煙設備）別記第二号-3　令第126条の2第1項に規定する居室等-3（5）-改善（予定）年月-状況</t>
  </si>
  <si>
    <t>２２検査結果（排煙設備）別記第二号-3　令第126条の2第1項に規定する居室等-3（6）-検査結果</t>
  </si>
  <si>
    <t>２２検査結果（排煙設備）別記第二号-3　令第126条の2第1項に規定する居室等-3（6）-検査者番号</t>
  </si>
  <si>
    <t>２２検査結果（排煙設備）別記第二号-3　令第126条の2第1項に規定する居室等-3（6）-指摘の具体的内容等</t>
  </si>
  <si>
    <t>２２検査結果（排煙設備）別記第二号-3　令第126条の2第1項に規定する居室等-3（6）-改善策の具体的内容等</t>
  </si>
  <si>
    <t>２２検査結果（排煙設備）別記第二号-3　令第126条の2第1項に規定する居室等-3（6）-改善（予定）年月-年（令和）</t>
  </si>
  <si>
    <t>２２検査結果（排煙設備）別記第二号-3　令第126条の2第1項に規定する居室等-3（6）-改善（予定）年月-月</t>
  </si>
  <si>
    <t>２２検査結果（排煙設備）別記第二号-3　令第126条の2第1項に規定する居室等-3（6）-改善（予定）年月-状況</t>
  </si>
  <si>
    <t>２２検査結果（排煙設備）別記第二号-4　予備電源-4（1）-検査結果</t>
  </si>
  <si>
    <t>２２検査結果（排煙設備）別記第二号-4　予備電源-4（1）-検査者番号</t>
  </si>
  <si>
    <t>２２検査結果（排煙設備）別記第二号-4　予備電源-4（1）-指摘の具体的内容等</t>
  </si>
  <si>
    <t>２２検査結果（排煙設備）別記第二号-4　予備電源-4（1）-改善策の具体的内容等</t>
  </si>
  <si>
    <t>２２検査結果（排煙設備）別記第二号-4　予備電源-4（1）-改善（予定）年月-年（令和）</t>
  </si>
  <si>
    <t>２２検査結果（排煙設備）別記第二号-4　予備電源-4（1）-改善（予定）年月-月</t>
  </si>
  <si>
    <t>２２検査結果（排煙設備）別記第二号-4　予備電源-4（1）-改善（予定）年月-状況</t>
  </si>
  <si>
    <t>２２検査結果（排煙設備）別記第二号-4　予備電源-4（2）-検査結果</t>
  </si>
  <si>
    <t>２２検査結果（排煙設備）別記第二号-4　予備電源-4（2）-検査者番号</t>
  </si>
  <si>
    <t>２２検査結果（排煙設備）別記第二号-4　予備電源-4（2）-指摘の具体的内容等</t>
  </si>
  <si>
    <t>２２検査結果（排煙設備）別記第二号-4　予備電源-4（2）-改善策の具体的内容等</t>
  </si>
  <si>
    <t>２２検査結果（排煙設備）別記第二号-4　予備電源-4（2）-改善（予定）年月-年（令和）</t>
  </si>
  <si>
    <t>２２検査結果（排煙設備）別記第二号-4　予備電源-4（2）-改善（予定）年月-月</t>
  </si>
  <si>
    <t>２２検査結果（排煙設備）別記第二号-4　予備電源-4（2）-改善（予定）年月-状況</t>
  </si>
  <si>
    <t>２２検査結果（排煙設備）別記第二号-4　予備電源-4（3）-検査結果</t>
  </si>
  <si>
    <t>２２検査結果（排煙設備）別記第二号-4　予備電源-4（3）-検査者番号</t>
  </si>
  <si>
    <t>２２検査結果（排煙設備）別記第二号-4　予備電源-4（3）-指摘の具体的内容等</t>
  </si>
  <si>
    <t>２２検査結果（排煙設備）別記第二号-4　予備電源-4（3）-改善策の具体的内容等</t>
  </si>
  <si>
    <t>２２検査結果（排煙設備）別記第二号-4　予備電源-4（3）-改善（予定）年月-年（令和）</t>
  </si>
  <si>
    <t>２２検査結果（排煙設備）別記第二号-4　予備電源-4（3）-改善（予定）年月-月</t>
  </si>
  <si>
    <t>２２検査結果（排煙設備）別記第二号-4　予備電源-4（3）-改善（予定）年月-状況</t>
  </si>
  <si>
    <t>２２検査結果（排煙設備）別記第二号-4　予備電源-4（4）-検査結果</t>
  </si>
  <si>
    <t>２２検査結果（排煙設備）別記第二号-4　予備電源-4（4）-検査者番号</t>
  </si>
  <si>
    <t>２２検査結果（排煙設備）別記第二号-4　予備電源-4（4）-指摘の具体的内容等</t>
  </si>
  <si>
    <t>２２検査結果（排煙設備）別記第二号-4　予備電源-4（4）-改善策の具体的内容等</t>
  </si>
  <si>
    <t>２２検査結果（排煙設備）別記第二号-4　予備電源-4（4）-改善（予定）年月-年（令和）</t>
  </si>
  <si>
    <t>２２検査結果（排煙設備）別記第二号-4　予備電源-4（4）-改善（予定）年月-月</t>
  </si>
  <si>
    <t>２２検査結果（排煙設備）別記第二号-4　予備電源-4（4）-改善（予定）年月-状況</t>
  </si>
  <si>
    <t>２２検査結果（排煙設備）別記第二号-4　予備電源-4（5）-検査結果</t>
  </si>
  <si>
    <t>２２検査結果（排煙設備）別記第二号-4　予備電源-4（5）-検査者番号</t>
  </si>
  <si>
    <t>２２検査結果（排煙設備）別記第二号-4　予備電源-4（5）-指摘の具体的内容等</t>
  </si>
  <si>
    <t>２２検査結果（排煙設備）別記第二号-4　予備電源-4（5）-改善策の具体的内容等</t>
  </si>
  <si>
    <t>２２検査結果（排煙設備）別記第二号-4　予備電源-4（5）-改善（予定）年月-年（令和）</t>
  </si>
  <si>
    <t>２２検査結果（排煙設備）別記第二号-4　予備電源-4（5）-改善（予定）年月-月</t>
  </si>
  <si>
    <t>２２検査結果（排煙設備）別記第二号-4　予備電源-4（5）-改善（予定）年月-状況</t>
  </si>
  <si>
    <t>２２検査結果（排煙設備）別記第二号-4　予備電源-4（6）-検査結果</t>
  </si>
  <si>
    <t>２２検査結果（排煙設備）別記第二号-4　予備電源-4（6）-検査者番号</t>
  </si>
  <si>
    <t>２２検査結果（排煙設備）別記第二号-4　予備電源-4（6）-指摘の具体的内容等</t>
  </si>
  <si>
    <t>２２検査結果（排煙設備）別記第二号-4　予備電源-4（6）-改善策の具体的内容等</t>
  </si>
  <si>
    <t>２２検査結果（排煙設備）別記第二号-4　予備電源-4（6）-改善（予定）年月-年（令和）</t>
  </si>
  <si>
    <t>２２検査結果（排煙設備）別記第二号-4　予備電源-4（6）-改善（予定）年月-月</t>
  </si>
  <si>
    <t>２２検査結果（排煙設備）別記第二号-4　予備電源-4（6）-改善（予定）年月-状況</t>
  </si>
  <si>
    <t>２２検査結果（排煙設備）別記第二号-4　予備電源-4（7）-検査結果</t>
  </si>
  <si>
    <t>２２検査結果（排煙設備）別記第二号-4　予備電源-4（7）-検査者番号</t>
  </si>
  <si>
    <t>２２検査結果（排煙設備）別記第二号-4　予備電源-4（7）-指摘の具体的内容等</t>
  </si>
  <si>
    <t>２２検査結果（排煙設備）別記第二号-4　予備電源-4（7）-改善策の具体的内容等</t>
  </si>
  <si>
    <t>２２検査結果（排煙設備）別記第二号-4　予備電源-4（7）-改善（予定）年月-年（令和）</t>
  </si>
  <si>
    <t>２２検査結果（排煙設備）別記第二号-4　予備電源-4（7）-改善（予定）年月-月</t>
  </si>
  <si>
    <t>２２検査結果（排煙設備）別記第二号-4　予備電源-4（7）-改善（予定）年月-状況</t>
  </si>
  <si>
    <t>２２検査結果（排煙設備）別記第二号-4　予備電源-4（8）-検査結果</t>
  </si>
  <si>
    <t>２２検査結果（排煙設備）別記第二号-4　予備電源-4（8）-検査者番号</t>
  </si>
  <si>
    <t>２２検査結果（排煙設備）別記第二号-4　予備電源-4（8）-指摘の具体的内容等</t>
  </si>
  <si>
    <t>２２検査結果（排煙設備）別記第二号-4　予備電源-4（8）-改善策の具体的内容等</t>
  </si>
  <si>
    <t>２２検査結果（排煙設備）別記第二号-4　予備電源-4（8）-改善（予定）年月-年（令和）</t>
  </si>
  <si>
    <t>２２検査結果（排煙設備）別記第二号-4　予備電源-4（8）-改善（予定）年月-月</t>
  </si>
  <si>
    <t>２２検査結果（排煙設備）別記第二号-4　予備電源-4（8）-改善（予定）年月-状況</t>
  </si>
  <si>
    <t>２２検査結果（排煙設備）別記第二号-4　予備電源-4（9）-検査結果</t>
  </si>
  <si>
    <t>２２検査結果（排煙設備）別記第二号-4　予備電源-4（9）-検査者番号</t>
  </si>
  <si>
    <t>２２検査結果（排煙設備）別記第二号-4　予備電源-4（9）-指摘の具体的内容等</t>
  </si>
  <si>
    <t>２２検査結果（排煙設備）別記第二号-4　予備電源-4（9）-改善策の具体的内容等</t>
  </si>
  <si>
    <t>２２検査結果（排煙設備）別記第二号-4　予備電源-4（9）-改善（予定）年月-年（令和）</t>
  </si>
  <si>
    <t>２２検査結果（排煙設備）別記第二号-4　予備電源-4（9）-改善（予定）年月-月</t>
  </si>
  <si>
    <t>２２検査結果（排煙設備）別記第二号-4　予備電源-4（9）-改善（予定）年月-状況</t>
  </si>
  <si>
    <t>２２検査結果（排煙設備）別記第二号-4　予備電源-4（10）-検査結果</t>
  </si>
  <si>
    <t>２２検査結果（排煙設備）別記第二号-4　予備電源-4（10）-検査者番号</t>
  </si>
  <si>
    <t>２２検査結果（排煙設備）別記第二号-4　予備電源-4（10）-指摘の具体的内容等</t>
  </si>
  <si>
    <t>２２検査結果（排煙設備）別記第二号-4　予備電源-4（10）-改善策の具体的内容等</t>
  </si>
  <si>
    <t>２２検査結果（排煙設備）別記第二号-4　予備電源-4（10）-改善（予定）年月-年（令和）</t>
  </si>
  <si>
    <t>２２検査結果（排煙設備）別記第二号-4　予備電源-4（10）-改善（予定）年月-月</t>
  </si>
  <si>
    <t>２２検査結果（排煙設備）別記第二号-4　予備電源-4（10）-改善（予定）年月-状況</t>
  </si>
  <si>
    <t>２２検査結果（排煙設備）別記第二号-4　予備電源-4（11）-検査結果</t>
  </si>
  <si>
    <t>２２検査結果（排煙設備）別記第二号-4　予備電源-4（11）-検査者番号</t>
  </si>
  <si>
    <t>２２検査結果（排煙設備）別記第二号-4　予備電源-4（11）-指摘の具体的内容等</t>
  </si>
  <si>
    <t>２２検査結果（排煙設備）別記第二号-4　予備電源-4（11）-改善策の具体的内容等</t>
  </si>
  <si>
    <t>２２検査結果（排煙設備）別記第二号-4　予備電源-4（11）-改善（予定）年月-年（令和）</t>
  </si>
  <si>
    <t>２２検査結果（排煙設備）別記第二号-4　予備電源-4（11）-改善（予定）年月-月</t>
  </si>
  <si>
    <t>２２検査結果（排煙設備）別記第二号-4　予備電源-4（11）-改善（予定）年月-状況</t>
  </si>
  <si>
    <t>２２検査結果（排煙設備）別記第二号-4　予備電源-4（12）-検査結果</t>
  </si>
  <si>
    <t>２２検査結果（排煙設備）別記第二号-4　予備電源-4（12）-検査者番号</t>
  </si>
  <si>
    <t>２２検査結果（排煙設備）別記第二号-4　予備電源-4（12）-指摘の具体的内容等</t>
  </si>
  <si>
    <t>２２検査結果（排煙設備）別記第二号-4　予備電源-4（12）-改善策の具体的内容等</t>
  </si>
  <si>
    <t>２２検査結果（排煙設備）別記第二号-4　予備電源-4（12）-改善（予定）年月-年（令和）</t>
  </si>
  <si>
    <t>２２検査結果（排煙設備）別記第二号-4　予備電源-4（12）-改善（予定）年月-月</t>
  </si>
  <si>
    <t>２２検査結果（排煙設備）別記第二号-4　予備電源-4（12）-改善（予定）年月-状況</t>
  </si>
  <si>
    <t>２２検査結果（排煙設備）別記第二号-4　予備電源-4（13）-検査結果</t>
  </si>
  <si>
    <t>２２検査結果（排煙設備）別記第二号-4　予備電源-4（13）-検査者番号</t>
  </si>
  <si>
    <t>２２検査結果（排煙設備）別記第二号-4　予備電源-4（13）-指摘の具体的内容等</t>
  </si>
  <si>
    <t>２２検査結果（排煙設備）別記第二号-4　予備電源-4（13）-改善策の具体的内容等</t>
  </si>
  <si>
    <t>２２検査結果（排煙設備）別記第二号-4　予備電源-4（13）-改善（予定）年月-年（令和）</t>
  </si>
  <si>
    <t>２２検査結果（排煙設備）別記第二号-4　予備電源-4（13）-改善（予定）年月-月</t>
  </si>
  <si>
    <t>２２検査結果（排煙設備）別記第二号-4　予備電源-4（13）-改善（予定）年月-状況</t>
  </si>
  <si>
    <t>２２検査結果（排煙設備）別記第二号-4　予備電源-4（14）-検査結果</t>
  </si>
  <si>
    <t>２２検査結果（排煙設備）別記第二号-4　予備電源-4（14）-検査者番号</t>
  </si>
  <si>
    <t>２２検査結果（排煙設備）別記第二号-4　予備電源-4（14）-指摘の具体的内容等</t>
  </si>
  <si>
    <t>２２検査結果（排煙設備）別記第二号-4　予備電源-4（14）-改善策の具体的内容等</t>
  </si>
  <si>
    <t>２２検査結果（排煙設備）別記第二号-4　予備電源-4（14）-改善（予定）年月-年（令和）</t>
  </si>
  <si>
    <t>２２検査結果（排煙設備）別記第二号-4　予備電源-4（14）-改善（予定）年月-月</t>
  </si>
  <si>
    <t>２２検査結果（排煙設備）別記第二号-4　予備電源-4（14）-改善（予定）年月-状況</t>
  </si>
  <si>
    <t>２２検査結果（排煙設備）別記第二号-4　予備電源-4（15）-検査結果</t>
  </si>
  <si>
    <t>２２検査結果（排煙設備）別記第二号-4　予備電源-4（15）-検査者番号</t>
  </si>
  <si>
    <t>２２検査結果（排煙設備）別記第二号-4　予備電源-4（15）-指摘の具体的内容等</t>
  </si>
  <si>
    <t>２２検査結果（排煙設備）別記第二号-4　予備電源-4（15）-改善策の具体的内容等</t>
  </si>
  <si>
    <t>２２検査結果（排煙設備）別記第二号-4　予備電源-4（15）-改善（予定）年月-年（令和）</t>
  </si>
  <si>
    <t>２２検査結果（排煙設備）別記第二号-4　予備電源-4（15）-改善（予定）年月-月</t>
  </si>
  <si>
    <t>２２検査結果（排煙設備）別記第二号-4　予備電源-4（15）-改善（予定）年月-状況</t>
  </si>
  <si>
    <t>２２検査結果（排煙設備）別記第二号-4　予備電源-4（16）-検査結果</t>
  </si>
  <si>
    <t>２２検査結果（排煙設備）別記第二号-4　予備電源-4（16）-検査者番号</t>
  </si>
  <si>
    <t>２２検査結果（排煙設備）別記第二号-4　予備電源-4（16）-指摘の具体的内容等</t>
  </si>
  <si>
    <t>２２検査結果（排煙設備）別記第二号-4　予備電源-4（16）-改善策の具体的内容等</t>
  </si>
  <si>
    <t>２２検査結果（排煙設備）別記第二号-4　予備電源-4（16）-改善（予定）年月-年（令和）</t>
  </si>
  <si>
    <t>２２検査結果（排煙設備）別記第二号-4　予備電源-4（16）-改善（予定）年月-月</t>
  </si>
  <si>
    <t>２２検査結果（排煙設備）別記第二号-4　予備電源-4（16）-改善（予定）年月-状況</t>
  </si>
  <si>
    <t>２２検査結果（排煙設備）別記第二号-4　予備電源-4（17）-検査結果</t>
  </si>
  <si>
    <t>２２検査結果（排煙設備）別記第二号-4　予備電源-4（17）-検査者番号</t>
  </si>
  <si>
    <t>２２検査結果（排煙設備）別記第二号-4　予備電源-4（17）-指摘の具体的内容等</t>
  </si>
  <si>
    <t>２２検査結果（排煙設備）別記第二号-4　予備電源-4（17）-改善策の具体的内容等</t>
  </si>
  <si>
    <t>２２検査結果（排煙設備）別記第二号-4　予備電源-4（17）-改善（予定）年月-年（令和）</t>
  </si>
  <si>
    <t>２２検査結果（排煙設備）別記第二号-4　予備電源-4（17）-改善（予定）年月-月</t>
  </si>
  <si>
    <t>２２検査結果（排煙設備）別記第二号-4　予備電源-4（17）-改善（予定）年月-状況</t>
  </si>
  <si>
    <t>２２検査結果（排煙設備）別記第二号-4　予備電源-4（18）-検査結果</t>
  </si>
  <si>
    <t>２２検査結果（排煙設備）別記第二号-4　予備電源-4（18）-検査者番号</t>
  </si>
  <si>
    <t>２２検査結果（排煙設備）別記第二号-4　予備電源-4（18）-指摘の具体的内容等</t>
  </si>
  <si>
    <t>２２検査結果（排煙設備）別記第二号-4　予備電源-4（18）-改善策の具体的内容等</t>
  </si>
  <si>
    <t>２２検査結果（排煙設備）別記第二号-4　予備電源-4（18）-改善（予定）年月-年（令和）</t>
  </si>
  <si>
    <t>２２検査結果（排煙設備）別記第二号-4　予備電源-4（18）-改善（予定）年月-月</t>
  </si>
  <si>
    <t>２２検査結果（排煙設備）別記第二号-4　予備電源-4（18）-改善（予定）年月-状況</t>
  </si>
  <si>
    <t>２２検査結果（排煙設備）別記第二号-4　予備電源-4（19）-検査結果</t>
  </si>
  <si>
    <t>２２検査結果（排煙設備）別記第二号-4　予備電源-4（19）-検査者番号</t>
  </si>
  <si>
    <t>２２検査結果（排煙設備）別記第二号-4　予備電源-4（19）-指摘の具体的内容等</t>
  </si>
  <si>
    <t>２２検査結果（排煙設備）別記第二号-4　予備電源-4（19）-改善策の具体的内容等</t>
  </si>
  <si>
    <t>２２検査結果（排煙設備）別記第二号-4　予備電源-4（19）-改善（予定）年月-年（令和）</t>
  </si>
  <si>
    <t>２２検査結果（排煙設備）別記第二号-4　予備電源-4（19）-改善（予定）年月-月</t>
  </si>
  <si>
    <t>２２検査結果（排煙設備）別記第二号-4　予備電源-4（19）-改善（予定）年月-状況</t>
  </si>
  <si>
    <t>２２検査結果（排煙設備）別記第二号-4　予備電源-4（20）-検査結果</t>
  </si>
  <si>
    <t>２２検査結果（排煙設備）別記第二号-4　予備電源-4（20）-検査者番号</t>
  </si>
  <si>
    <t>２２検査結果（排煙設備）別記第二号-4　予備電源-4（20）-指摘の具体的内容等</t>
  </si>
  <si>
    <t>２２検査結果（排煙設備）別記第二号-4　予備電源-4（20）-改善策の具体的内容等</t>
  </si>
  <si>
    <t>２２検査結果（排煙設備）別記第二号-4　予備電源-4（20）-改善（予定）年月-年（令和）</t>
  </si>
  <si>
    <t>２２検査結果（排煙設備）別記第二号-4　予備電源-4（20）-改善（予定）年月-月</t>
  </si>
  <si>
    <t>２２検査結果（排煙設備）別記第二号-4　予備電源-4（20）-改善（予定）年月-状況</t>
  </si>
  <si>
    <t>２２検査結果（排煙設備）別記第二号-4　予備電源-4（21）-検査結果</t>
  </si>
  <si>
    <t>２２検査結果（排煙設備）別記第二号-4　予備電源-4（21）-検査者番号</t>
  </si>
  <si>
    <t>２２検査結果（排煙設備）別記第二号-4　予備電源-4（21）-指摘の具体的内容等</t>
  </si>
  <si>
    <t>２２検査結果（排煙設備）別記第二号-4　予備電源-4（21）-改善策の具体的内容等</t>
  </si>
  <si>
    <t>２２検査結果（排煙設備）別記第二号-4　予備電源-4（21）-改善（予定）年月-年（令和）</t>
  </si>
  <si>
    <t>２２検査結果（排煙設備）別記第二号-4　予備電源-4（21）-改善（予定）年月-月</t>
  </si>
  <si>
    <t>２２検査結果（排煙設備）別記第二号-4　予備電源-4（21）-改善（予定）年月-状況</t>
  </si>
  <si>
    <t>２２検査結果（排煙設備）別記第二号-4　予備電源-4（22）-検査結果</t>
  </si>
  <si>
    <t>２２検査結果（排煙設備）別記第二号-4　予備電源-4（22）-検査者番号</t>
  </si>
  <si>
    <t>２２検査結果（排煙設備）別記第二号-4　予備電源-4（22）-指摘の具体的内容等</t>
  </si>
  <si>
    <t>２２検査結果（排煙設備）別記第二号-4　予備電源-4（22）-改善策の具体的内容等</t>
  </si>
  <si>
    <t>２２検査結果（排煙設備）別記第二号-4　予備電源-4（22）-改善（予定）年月-年（令和）</t>
  </si>
  <si>
    <t>２２検査結果（排煙設備）別記第二号-4　予備電源-4（22）-改善（予定）年月-月</t>
  </si>
  <si>
    <t>２２検査結果（排煙設備）別記第二号-4　予備電源-4（22）-改善（予定）年月-状況</t>
  </si>
  <si>
    <t>２２検査結果（排煙設備）別記第二号-4　予備電源-4（23）-検査結果</t>
  </si>
  <si>
    <t>２２検査結果（排煙設備）別記第二号-4　予備電源-4（23）-検査者番号</t>
  </si>
  <si>
    <t>２２検査結果（排煙設備）別記第二号-4　予備電源-4（23）-指摘の具体的内容等</t>
  </si>
  <si>
    <t>２２検査結果（排煙設備）別記第二号-4　予備電源-4（23）-改善策の具体的内容等</t>
  </si>
  <si>
    <t>２２検査結果（排煙設備）別記第二号-4　予備電源-4（23）-改善（予定）年月-年（令和）</t>
  </si>
  <si>
    <t>２２検査結果（排煙設備）別記第二号-4　予備電源-4（23）-改善（予定）年月-月</t>
  </si>
  <si>
    <t>２２検査結果（排煙設備）別記第二号-4　予備電源-4（23）-改善（予定）年月-状況</t>
  </si>
  <si>
    <t>２２検査結果（排煙設備）別記第二号-4　予備電源-4（24）-検査結果</t>
  </si>
  <si>
    <t>２２検査結果（排煙設備）別記第二号-4　予備電源-4（24）-検査者番号</t>
  </si>
  <si>
    <t>２２検査結果（排煙設備）別記第二号-4　予備電源-4（24）-指摘の具体的内容等</t>
  </si>
  <si>
    <t>２２検査結果（排煙設備）別記第二号-4　予備電源-4（24）-改善策の具体的内容等</t>
  </si>
  <si>
    <t>２２検査結果（排煙設備）別記第二号-4　予備電源-4（24）-改善（予定）年月-年（令和）</t>
  </si>
  <si>
    <t>２２検査結果（排煙設備）別記第二号-4　予備電源-4（24）-改善（予定）年月-月</t>
  </si>
  <si>
    <t>２２検査結果（排煙設備）別記第二号-4　予備電源-4（24）-改善（予定）年月-状況</t>
  </si>
  <si>
    <t>２２検査結果（排煙設備）別記第二号-4　予備電源-4（25）-検査結果</t>
  </si>
  <si>
    <t>２２検査結果（排煙設備）別記第二号-4　予備電源-4（25）-検査者番号</t>
  </si>
  <si>
    <t>２２検査結果（排煙設備）別記第二号-4　予備電源-4（25）-指摘の具体的内容等</t>
  </si>
  <si>
    <t>２２検査結果（排煙設備）別記第二号-4　予備電源-4（25）-改善策の具体的内容等</t>
  </si>
  <si>
    <t>２２検査結果（排煙設備）別記第二号-4　予備電源-4（25）-改善（予定）年月-年（令和）</t>
  </si>
  <si>
    <t>２２検査結果（排煙設備）別記第二号-4　予備電源-4（25）-改善（予定）年月-月</t>
  </si>
  <si>
    <t>２２検査結果（排煙設備）別記第二号-4　予備電源-4（25）-改善（予定）年月-状況</t>
  </si>
  <si>
    <t>２２検査結果（排煙設備）別記第二号-4　予備電源-4（26）-検査結果</t>
  </si>
  <si>
    <t>２２検査結果（排煙設備）別記第二号-4　予備電源-4（26）-検査者番号</t>
  </si>
  <si>
    <t>２２検査結果（排煙設備）別記第二号-4　予備電源-4（26）-指摘の具体的内容等</t>
  </si>
  <si>
    <t>２２検査結果（排煙設備）別記第二号-4　予備電源-4（26）-改善策の具体的内容等</t>
  </si>
  <si>
    <t>２２検査結果（排煙設備）別記第二号-4　予備電源-4（26）-改善（予定）年月-年（令和）</t>
  </si>
  <si>
    <t>２２検査結果（排煙設備）別記第二号-4　予備電源-4（26）-改善（予定）年月-月</t>
  </si>
  <si>
    <t>２２検査結果（排煙設備）別記第二号-4　予備電源-4（26）-改善（予定）年月-状況</t>
  </si>
  <si>
    <t>２２検査結果（排煙設備）別記第二号-5　上記以外の検査項目等-1行目-番号</t>
  </si>
  <si>
    <t>２２検査結果（排煙設備）別記第二号-5　上記以外の検査項目等-1行目-検査項目</t>
  </si>
  <si>
    <t>２２検査結果（排煙設備）別記第二号-5　上記以外の検査項目等-1行目-検査事項</t>
  </si>
  <si>
    <t>２２検査結果（排煙設備）別記第二号-5　上記以外の検査項目等-1行目-検査結果</t>
  </si>
  <si>
    <t>２２検査結果（排煙設備）別記第二号-5　上記以外の検査項目等-1行目-検査者番号</t>
  </si>
  <si>
    <t>２２検査結果（排煙設備）別記第二号-5　上記以外の検査項目等-1行目-指摘の具体的内容等</t>
  </si>
  <si>
    <t>２２検査結果（排煙設備）別記第二号-5　上記以外の検査項目等-1行目-改善策の具体的内容等</t>
  </si>
  <si>
    <t>２２検査結果（排煙設備）別記第二号-5　上記以外の検査項目等-1行目-改善（予定）年月-年（令和）</t>
  </si>
  <si>
    <t>２２検査結果（排煙設備）別記第二号-5　上記以外の検査項目等-1行目-改善（予定）年月-月</t>
  </si>
  <si>
    <t>２２検査結果（排煙設備）別記第二号-5　上記以外の検査項目等-1行目-改善（予定）年月-状況</t>
  </si>
  <si>
    <t>２２検査結果（排煙設備）別記第二号-5　上記以外の検査項目等-2行目-番号</t>
  </si>
  <si>
    <t>２２検査結果（排煙設備）別記第二号-5　上記以外の検査項目等-2行目-検査項目</t>
  </si>
  <si>
    <t>２２検査結果（排煙設備）別記第二号-5　上記以外の検査項目等-2行目-検査事項</t>
  </si>
  <si>
    <t>２２検査結果（排煙設備）別記第二号-5　上記以外の検査項目等-2行目-検査結果</t>
  </si>
  <si>
    <t>２２検査結果（排煙設備）別記第二号-5　上記以外の検査項目等-2行目-検査者番号</t>
  </si>
  <si>
    <t>２２検査結果（排煙設備）別記第二号-5　上記以外の検査項目等-2行目-指摘の具体的内容等</t>
  </si>
  <si>
    <t>２２検査結果（排煙設備）別記第二号-5　上記以外の検査項目等-2行目-改善策の具体的内容等</t>
  </si>
  <si>
    <t>２２検査結果（排煙設備）別記第二号-5　上記以外の検査項目等-2行目-改善（予定）年月-年（令和）</t>
  </si>
  <si>
    <t>２２検査結果（排煙設備）別記第二号-5　上記以外の検査項目等-2行目-改善（予定）年月-月</t>
  </si>
  <si>
    <t>２２検査結果（排煙設備）別記第二号-5　上記以外の検査項目等-2行目-改善（予定）年月-状況</t>
  </si>
  <si>
    <t>２２検査結果（排煙設備）別記第二号-5　上記以外の検査項目等-3行目-番号</t>
  </si>
  <si>
    <t>２２検査結果（排煙設備）別記第二号-5　上記以外の検査項目等-3行目-検査項目</t>
  </si>
  <si>
    <t>２２検査結果（排煙設備）別記第二号-5　上記以外の検査項目等-3行目-検査事項</t>
  </si>
  <si>
    <t>２２検査結果（排煙設備）別記第二号-5　上記以外の検査項目等-3行目-検査結果</t>
  </si>
  <si>
    <t>２２検査結果（排煙設備）別記第二号-5　上記以外の検査項目等-3行目-検査者番号</t>
  </si>
  <si>
    <t>２２検査結果（排煙設備）別記第二号-5　上記以外の検査項目等-3行目-指摘の具体的内容等</t>
  </si>
  <si>
    <t>２２検査結果（排煙設備）別記第二号-5　上記以外の検査項目等-3行目-改善策の具体的内容等</t>
  </si>
  <si>
    <t>２２検査結果（排煙設備）別記第二号-5　上記以外の検査項目等-3行目-改善（予定）年月-年（令和）</t>
  </si>
  <si>
    <t>２２検査結果（排煙設備）別記第二号-5　上記以外の検査項目等-3行目-改善（予定）年月-月</t>
  </si>
  <si>
    <t>２２検査結果（排煙設備）別記第二号-5　上記以外の検査項目等-3行目-改善（予定）年月-状況</t>
  </si>
  <si>
    <t>２４検査結果（給水設備及び排水設備）別記第四号-検査者番号1</t>
  </si>
  <si>
    <t>２４検査結果（給水設備及び排水設備）別記第四号-検査者番号2</t>
  </si>
  <si>
    <t>２４検査結果（給水設備及び排水設備）別記第四号-検査者番号3</t>
  </si>
  <si>
    <t>２４検査結果（給水設備及び排水設備）別記第四号-1　飲料用の排水管設備、排水設備-1（1）-検査結果</t>
  </si>
  <si>
    <t>２４検査結果（給水設備及び排水設備）別記第四号-1　飲料用の排水管設備、排水設備-1（1）-検査者番号</t>
  </si>
  <si>
    <t>２４検査結果（給水設備及び排水設備）別記第四号-1　飲料用の排水管設備、排水設備-1（1）-指摘の具体的内容等</t>
  </si>
  <si>
    <t>２４検査結果（給水設備及び排水設備）別記第四号-1　飲料用の排水管設備、排水設備-1（1）-改善策の具体的内容等</t>
  </si>
  <si>
    <t>２４検査結果（給水設備及び排水設備）別記第四号-1　飲料用の排水管設備、排水設備-1（1）-改善（予定）年月-年（令和）</t>
  </si>
  <si>
    <t>２４検査結果（給水設備及び排水設備）別記第四号-1　飲料用の排水管設備、排水設備-1（1）-改善（予定）年月-月</t>
  </si>
  <si>
    <t>２４検査結果（給水設備及び排水設備）別記第四号-1　飲料用の排水管設備、排水設備-1（1）-改善（予定）年月-状況</t>
  </si>
  <si>
    <t>２４検査結果（給水設備及び排水設備）別記第四号-1　飲料用の排水管設備、排水設備-1（2）-検査結果</t>
  </si>
  <si>
    <t>２４検査結果（給水設備及び排水設備）別記第四号-1　飲料用の排水管設備、排水設備-1（2）-検査者番号</t>
  </si>
  <si>
    <t>２４検査結果（給水設備及び排水設備）別記第四号-1　飲料用の排水管設備、排水設備-1（2）-指摘の具体的内容等</t>
  </si>
  <si>
    <t>２４検査結果（給水設備及び排水設備）別記第四号-1　飲料用の排水管設備、排水設備-1（2）-改善策の具体的内容等</t>
  </si>
  <si>
    <t>２４検査結果（給水設備及び排水設備）別記第四号-1　飲料用の排水管設備、排水設備-1（2）-改善（予定）年月-年（令和）</t>
  </si>
  <si>
    <t>２４検査結果（給水設備及び排水設備）別記第四号-1　飲料用の排水管設備、排水設備-1（2）-改善（予定）年月-月</t>
  </si>
  <si>
    <t>２４検査結果（給水設備及び排水設備）別記第四号-1　飲料用の排水管設備、排水設備-1（2）-改善（予定）年月-状況</t>
  </si>
  <si>
    <t>２４検査結果（給水設備及び排水設備）別記第四号-1　飲料用の排水管設備、排水設備-1（3）-検査結果</t>
  </si>
  <si>
    <t>２４検査結果（給水設備及び排水設備）別記第四号-1　飲料用の排水管設備、排水設備-1（3）-検査者番号</t>
  </si>
  <si>
    <t>２４検査結果（給水設備及び排水設備）別記第四号-1　飲料用の排水管設備、排水設備-1（3）-指摘の具体的内容等</t>
  </si>
  <si>
    <t>２４検査結果（給水設備及び排水設備）別記第四号-1　飲料用の排水管設備、排水設備-1（3）-改善策の具体的内容等</t>
  </si>
  <si>
    <t>２４検査結果（給水設備及び排水設備）別記第四号-1　飲料用の排水管設備、排水設備-1（3）-改善（予定）年月-年（令和）</t>
  </si>
  <si>
    <t>２４検査結果（給水設備及び排水設備）別記第四号-1　飲料用の排水管設備、排水設備-1（3）-改善（予定）年月-月</t>
  </si>
  <si>
    <t>２４検査結果（給水設備及び排水設備）別記第四号-1　飲料用の排水管設備、排水設備-1（3）-改善（予定）年月-状況</t>
  </si>
  <si>
    <t>２４検査結果（給水設備及び排水設備）別記第四号-1　飲料用の排水管設備、排水設備-1（4）-検査結果</t>
  </si>
  <si>
    <t>２４検査結果（給水設備及び排水設備）別記第四号-1　飲料用の排水管設備、排水設備-1（4）-検査者番号</t>
  </si>
  <si>
    <t>２４検査結果（給水設備及び排水設備）別記第四号-1　飲料用の排水管設備、排水設備-1（4）-指摘の具体的内容等</t>
  </si>
  <si>
    <t>２４検査結果（給水設備及び排水設備）別記第四号-1　飲料用の排水管設備、排水設備-1（4）-改善策の具体的内容等</t>
  </si>
  <si>
    <t>２４検査結果（給水設備及び排水設備）別記第四号-1　飲料用の排水管設備、排水設備-1（4）-改善（予定）年月-年（令和）</t>
  </si>
  <si>
    <t>２４検査結果（給水設備及び排水設備）別記第四号-1　飲料用の排水管設備、排水設備-1（4）-改善（予定）年月-月</t>
  </si>
  <si>
    <t>２４検査結果（給水設備及び排水設備）別記第四号-1　飲料用の排水管設備、排水設備-1（4）-改善（予定）年月-状況</t>
  </si>
  <si>
    <t>２４検査結果（給水設備及び排水設備）別記第四号-1　飲料用の排水管設備、排水設備-1（5）-検査結果</t>
  </si>
  <si>
    <t>２４検査結果（給水設備及び排水設備）別記第四号-1　飲料用の排水管設備、排水設備-1（5）-検査者番号</t>
  </si>
  <si>
    <t>２４検査結果（給水設備及び排水設備）別記第四号-1　飲料用の排水管設備、排水設備-1（5）-指摘の具体的内容等</t>
  </si>
  <si>
    <t>２４検査結果（給水設備及び排水設備）別記第四号-1　飲料用の排水管設備、排水設備-1（5）-改善策の具体的内容等</t>
  </si>
  <si>
    <t>２４検査結果（給水設備及び排水設備）別記第四号-1　飲料用の排水管設備、排水設備-1（5）-改善（予定）年月-年（令和）</t>
  </si>
  <si>
    <t>２４検査結果（給水設備及び排水設備）別記第四号-1　飲料用の排水管設備、排水設備-1（5）-改善（予定）年月-月</t>
  </si>
  <si>
    <t>２４検査結果（給水設備及び排水設備）別記第四号-1　飲料用の排水管設備、排水設備-1（5）-改善（予定）年月-状況</t>
  </si>
  <si>
    <t>２４検査結果（給水設備及び排水設備）別記第四号-1　飲料用の排水管設備、排水設備-1（6）-検査結果</t>
  </si>
  <si>
    <t>２４検査結果（給水設備及び排水設備）別記第四号-1　飲料用の排水管設備、排水設備-1（6）-検査者番号</t>
  </si>
  <si>
    <t>２４検査結果（給水設備及び排水設備）別記第四号-1　飲料用の排水管設備、排水設備-1（6）-指摘の具体的内容等</t>
  </si>
  <si>
    <t>２４検査結果（給水設備及び排水設備）別記第四号-1　飲料用の排水管設備、排水設備-1（6）-改善策の具体的内容等</t>
  </si>
  <si>
    <t>２４検査結果（給水設備及び排水設備）別記第四号-1　飲料用の排水管設備、排水設備-1（6）-改善（予定）年月-年（令和）</t>
  </si>
  <si>
    <t>２４検査結果（給水設備及び排水設備）別記第四号-1　飲料用の排水管設備、排水設備-1（6）-改善（予定）年月-月</t>
  </si>
  <si>
    <t>２４検査結果（給水設備及び排水設備）別記第四号-1　飲料用の排水管設備、排水設備-1（6）-改善（予定）年月-状況</t>
  </si>
  <si>
    <t>２４検査結果（給水設備及び排水設備）別記第四号-1　飲料用の排水管設備、排水設備-1（7）-検査結果</t>
  </si>
  <si>
    <t>２４検査結果（給水設備及び排水設備）別記第四号-1　飲料用の排水管設備、排水設備-1（7）-検査者番号</t>
  </si>
  <si>
    <t>２４検査結果（給水設備及び排水設備）別記第四号-1　飲料用の排水管設備、排水設備-1（7）-指摘の具体的内容等</t>
  </si>
  <si>
    <t>２４検査結果（給水設備及び排水設備）別記第四号-1　飲料用の排水管設備、排水設備-1（7）-改善策の具体的内容等</t>
  </si>
  <si>
    <t>２４検査結果（給水設備及び排水設備）別記第四号-1　飲料用の排水管設備、排水設備-1（7）-改善（予定）年月-年（令和）</t>
  </si>
  <si>
    <t>２４検査結果（給水設備及び排水設備）別記第四号-1　飲料用の排水管設備、排水設備-1（7）-改善（予定）年月-月</t>
  </si>
  <si>
    <t>２４検査結果（給水設備及び排水設備）別記第四号-1　飲料用の排水管設備、排水設備-1（7）-改善（予定）年月-状況</t>
  </si>
  <si>
    <t>２４検査結果（給水設備及び排水設備）別記第四号-1　飲料用の排水管設備、排水設備-1（8）-検査結果</t>
  </si>
  <si>
    <t>２４検査結果（給水設備及び排水設備）別記第四号-1　飲料用の排水管設備、排水設備-1（8）-検査者番号</t>
  </si>
  <si>
    <t>２４検査結果（給水設備及び排水設備）別記第四号-1　飲料用の排水管設備、排水設備-1（8）-指摘の具体的内容等</t>
  </si>
  <si>
    <t>２４検査結果（給水設備及び排水設備）別記第四号-1　飲料用の排水管設備、排水設備-1（8）-改善策の具体的内容等</t>
  </si>
  <si>
    <t>２４検査結果（給水設備及び排水設備）別記第四号-1　飲料用の排水管設備、排水設備-1（8）-改善（予定）年月-年（令和）</t>
  </si>
  <si>
    <t>２４検査結果（給水設備及び排水設備）別記第四号-1　飲料用の排水管設備、排水設備-1（8）-改善（予定）年月-月</t>
  </si>
  <si>
    <t>２４検査結果（給水設備及び排水設備）別記第四号-1　飲料用の排水管設備、排水設備-1（8）-改善（予定）年月-状況</t>
  </si>
  <si>
    <t>２４検査結果（給水設備及び排水設備）別記第四号-1　飲料用の排水管設備、排水設備-1（9）-検査結果</t>
  </si>
  <si>
    <t>２４検査結果（給水設備及び排水設備）別記第四号-1　飲料用の排水管設備、排水設備-1（9）-検査者番号</t>
  </si>
  <si>
    <t>２４検査結果（給水設備及び排水設備）別記第四号-1　飲料用の排水管設備、排水設備-1（9）-指摘の具体的内容等</t>
  </si>
  <si>
    <t>２４検査結果（給水設備及び排水設備）別記第四号-1　飲料用の排水管設備、排水設備-1（9）-改善策の具体的内容等</t>
  </si>
  <si>
    <t>２４検査結果（給水設備及び排水設備）別記第四号-1　飲料用の排水管設備、排水設備-1（9）-改善（予定）年月-年（令和）</t>
  </si>
  <si>
    <t>２４検査結果（給水設備及び排水設備）別記第四号-1　飲料用の排水管設備、排水設備-1（9）-改善（予定）年月-月</t>
  </si>
  <si>
    <t>２４検査結果（給水設備及び排水設備）別記第四号-1　飲料用の排水管設備、排水設備-1（9）-改善（予定）年月-状況</t>
  </si>
  <si>
    <t>２４検査結果（給水設備及び排水設備）別記第四号-1　飲料用の排水管設備、排水設備-1（10）-検査結果</t>
  </si>
  <si>
    <t>２４検査結果（給水設備及び排水設備）別記第四号-1　飲料用の排水管設備、排水設備-1（10）-検査者番号</t>
  </si>
  <si>
    <t>２４検査結果（給水設備及び排水設備）別記第四号-1　飲料用の排水管設備、排水設備-1（10）-指摘の具体的内容等</t>
  </si>
  <si>
    <t>２４検査結果（給水設備及び排水設備）別記第四号-1　飲料用の排水管設備、排水設備-1（10）-改善策の具体的内容等</t>
  </si>
  <si>
    <t>２４検査結果（給水設備及び排水設備）別記第四号-1　飲料用の排水管設備、排水設備-1（10）-改善（予定）年月-年（令和）</t>
  </si>
  <si>
    <t>２４検査結果（給水設備及び排水設備）別記第四号-1　飲料用の排水管設備、排水設備-1（10）-改善（予定）年月-月</t>
  </si>
  <si>
    <t>２４検査結果（給水設備及び排水設備）別記第四号-1　飲料用の排水管設備、排水設備-1（10）-改善（予定）年月-状況</t>
  </si>
  <si>
    <t>２４検査結果（給水設備及び排水設備）別記第四号-1　飲料用の排水管設備、排水設備-1（11）-検査結果</t>
  </si>
  <si>
    <t>２４検査結果（給水設備及び排水設備）別記第四号-1　飲料用の排水管設備、排水設備-1（11）-検査者番号</t>
  </si>
  <si>
    <t>２４検査結果（給水設備及び排水設備）別記第四号-1　飲料用の排水管設備、排水設備-1（11）-指摘の具体的内容等</t>
  </si>
  <si>
    <t>２４検査結果（給水設備及び排水設備）別記第四号-1　飲料用の排水管設備、排水設備-1（11）-改善策の具体的内容等</t>
  </si>
  <si>
    <t>２４検査結果（給水設備及び排水設備）別記第四号-1　飲料用の排水管設備、排水設備-1（11）-改善（予定）年月-年（令和）</t>
  </si>
  <si>
    <t>２４検査結果（給水設備及び排水設備）別記第四号-1　飲料用の排水管設備、排水設備-1（11）-改善（予定）年月-月</t>
  </si>
  <si>
    <t>２４検査結果（給水設備及び排水設備）別記第四号-1　飲料用の排水管設備、排水設備-1（11）-改善（予定）年月-状況</t>
  </si>
  <si>
    <t>２４検査結果（給水設備及び排水設備）別記第四号-2　飲料水の配管設備-2（1）-検査結果</t>
  </si>
  <si>
    <t>２４検査結果（給水設備及び排水設備）別記第四号-2　飲料水の配管設備-2（1）-検査者番号</t>
  </si>
  <si>
    <t>２４検査結果（給水設備及び排水設備）別記第四号-2　飲料水の配管設備-2（1）-指摘の具体的内容等</t>
  </si>
  <si>
    <t>２４検査結果（給水設備及び排水設備）別記第四号-2　飲料水の配管設備-2（1）-改善策の具体的内容等</t>
  </si>
  <si>
    <t>２４検査結果（給水設備及び排水設備）別記第四号-2　飲料水の配管設備-2（1）-改善（予定）年月-年（令和）</t>
  </si>
  <si>
    <t>２４検査結果（給水設備及び排水設備）別記第四号-2　飲料水の配管設備-2（1）-改善（予定）年月-月</t>
  </si>
  <si>
    <t>２４検査結果（給水設備及び排水設備）別記第四号-2　飲料水の配管設備-2（1）-改善（予定）年月-状況</t>
  </si>
  <si>
    <t>２４検査結果（給水設備及び排水設備）別記第四号-2　飲料水の配管設備-2（2）-検査結果</t>
  </si>
  <si>
    <t>２４検査結果（給水設備及び排水設備）別記第四号-2　飲料水の配管設備-2（2）-検査者番号</t>
  </si>
  <si>
    <t>２４検査結果（給水設備及び排水設備）別記第四号-2　飲料水の配管設備-2（2）-指摘の具体的内容等</t>
  </si>
  <si>
    <t>２４検査結果（給水設備及び排水設備）別記第四号-2　飲料水の配管設備-2（2）-改善策の具体的内容等</t>
  </si>
  <si>
    <t>２４検査結果（給水設備及び排水設備）別記第四号-2　飲料水の配管設備-2（2）-改善（予定）年月-年（令和）</t>
  </si>
  <si>
    <t>２４検査結果（給水設備及び排水設備）別記第四号-2　飲料水の配管設備-2（2）-改善（予定）年月-月</t>
  </si>
  <si>
    <t>２４検査結果（給水設備及び排水設備）別記第四号-2　飲料水の配管設備-2（2）-改善（予定）年月-状況</t>
  </si>
  <si>
    <t>２４検査結果（給水設備及び排水設備）別記第四号-2　飲料水の配管設備-2（3）-検査結果</t>
  </si>
  <si>
    <t>２４検査結果（給水設備及び排水設備）別記第四号-2　飲料水の配管設備-2（3）-検査者番号</t>
  </si>
  <si>
    <t>２４検査結果（給水設備及び排水設備）別記第四号-2　飲料水の配管設備-2（3）-指摘の具体的内容等</t>
  </si>
  <si>
    <t>２４検査結果（給水設備及び排水設備）別記第四号-2　飲料水の配管設備-2（3）-改善策の具体的内容等</t>
  </si>
  <si>
    <t>２４検査結果（給水設備及び排水設備）別記第四号-2　飲料水の配管設備-2（3）-改善（予定）年月-年（令和）</t>
  </si>
  <si>
    <t>２４検査結果（給水設備及び排水設備）別記第四号-2　飲料水の配管設備-2（3）-改善（予定）年月-月</t>
  </si>
  <si>
    <t>２４検査結果（給水設備及び排水設備）別記第四号-2　飲料水の配管設備-2（3）-改善（予定）年月-状況</t>
  </si>
  <si>
    <t>２４検査結果（給水設備及び排水設備）別記第四号-2　飲料水の配管設備-2（4）-検査結果</t>
  </si>
  <si>
    <t>２４検査結果（給水設備及び排水設備）別記第四号-2　飲料水の配管設備-2（4）-検査者番号</t>
  </si>
  <si>
    <t>２４検査結果（給水設備及び排水設備）別記第四号-2　飲料水の配管設備-2（4）-指摘の具体的内容等</t>
  </si>
  <si>
    <t>２４検査結果（給水設備及び排水設備）別記第四号-2　飲料水の配管設備-2（4）-改善策の具体的内容等</t>
  </si>
  <si>
    <t>２４検査結果（給水設備及び排水設備）別記第四号-2　飲料水の配管設備-2（4）-改善（予定）年月-年（令和）</t>
  </si>
  <si>
    <t>２４検査結果（給水設備及び排水設備）別記第四号-2　飲料水の配管設備-2（4）-改善（予定）年月-月</t>
  </si>
  <si>
    <t>２４検査結果（給水設備及び排水設備）別記第四号-2　飲料水の配管設備-2（4）-改善（予定）年月-状況</t>
  </si>
  <si>
    <t>２４検査結果（給水設備及び排水設備）別記第四号-2　飲料水の配管設備-2（5）-検査結果</t>
  </si>
  <si>
    <t>２４検査結果（給水設備及び排水設備）別記第四号-2　飲料水の配管設備-2（5）-検査者番号</t>
  </si>
  <si>
    <t>２４検査結果（給水設備及び排水設備）別記第四号-2　飲料水の配管設備-2（5）-指摘の具体的内容等</t>
  </si>
  <si>
    <t>２４検査結果（給水設備及び排水設備）別記第四号-2　飲料水の配管設備-2（5）-改善策の具体的内容等</t>
  </si>
  <si>
    <t>２４検査結果（給水設備及び排水設備）別記第四号-2　飲料水の配管設備-2（5）-改善（予定）年月-年（令和）</t>
  </si>
  <si>
    <t>２４検査結果（給水設備及び排水設備）別記第四号-2　飲料水の配管設備-2（5）-改善（予定）年月-月</t>
  </si>
  <si>
    <t>２４検査結果（給水設備及び排水設備）別記第四号-2　飲料水の配管設備-2（5）-改善（予定）年月-状況</t>
  </si>
  <si>
    <t>２４検査結果（給水設備及び排水設備）別記第四号-2　飲料水の配管設備-2（6）-検査結果</t>
  </si>
  <si>
    <t>２４検査結果（給水設備及び排水設備）別記第四号-2　飲料水の配管設備-2（6）-検査者番号</t>
  </si>
  <si>
    <t>２４検査結果（給水設備及び排水設備）別記第四号-2　飲料水の配管設備-2（6）-指摘の具体的内容等</t>
  </si>
  <si>
    <t>２４検査結果（給水設備及び排水設備）別記第四号-2　飲料水の配管設備-2（6）-改善策の具体的内容等</t>
  </si>
  <si>
    <t>２４検査結果（給水設備及び排水設備）別記第四号-2　飲料水の配管設備-2（6）-改善（予定）年月-年（令和）</t>
  </si>
  <si>
    <t>２４検査結果（給水設備及び排水設備）別記第四号-2　飲料水の配管設備-2（6）-改善（予定）年月-月</t>
  </si>
  <si>
    <t>２４検査結果（給水設備及び排水設備）別記第四号-2　飲料水の配管設備-2（6）-改善（予定）年月-状況</t>
  </si>
  <si>
    <t>２４検査結果（給水設備及び排水設備）別記第四号-2　飲料水の配管設備-2（7）-検査結果</t>
  </si>
  <si>
    <t>２４検査結果（給水設備及び排水設備）別記第四号-2　飲料水の配管設備-2（7）-検査者番号</t>
  </si>
  <si>
    <t>２４検査結果（給水設備及び排水設備）別記第四号-2　飲料水の配管設備-2（7）-指摘の具体的内容等</t>
  </si>
  <si>
    <t>２４検査結果（給水設備及び排水設備）別記第四号-2　飲料水の配管設備-2（7）-改善策の具体的内容等</t>
  </si>
  <si>
    <t>２４検査結果（給水設備及び排水設備）別記第四号-2　飲料水の配管設備-2（7）-改善（予定）年月-年（令和）</t>
  </si>
  <si>
    <t>２４検査結果（給水設備及び排水設備）別記第四号-2　飲料水の配管設備-2（7）-改善（予定）年月-月</t>
  </si>
  <si>
    <t>２４検査結果（給水設備及び排水設備）別記第四号-2　飲料水の配管設備-2（7）-改善（予定）年月-状況</t>
  </si>
  <si>
    <t>２４検査結果（給水設備及び排水設備）別記第四号-2　飲料水の配管設備-2（8）-検査結果</t>
  </si>
  <si>
    <t>２４検査結果（給水設備及び排水設備）別記第四号-2　飲料水の配管設備-2（8）-検査者番号</t>
  </si>
  <si>
    <t>２４検査結果（給水設備及び排水設備）別記第四号-2　飲料水の配管設備-2（8）-指摘の具体的内容等</t>
  </si>
  <si>
    <t>２４検査結果（給水設備及び排水設備）別記第四号-2　飲料水の配管設備-2（8）-改善策の具体的内容等</t>
  </si>
  <si>
    <t>２４検査結果（給水設備及び排水設備）別記第四号-2　飲料水の配管設備-2（8）-改善（予定）年月-年（令和）</t>
  </si>
  <si>
    <t>２４検査結果（給水設備及び排水設備）別記第四号-2　飲料水の配管設備-2（8）-改善（予定）年月-月</t>
  </si>
  <si>
    <t>２４検査結果（給水設備及び排水設備）別記第四号-2　飲料水の配管設備-2（8）-改善（予定）年月-状況</t>
  </si>
  <si>
    <t>２４検査結果（給水設備及び排水設備）別記第四号-2　飲料水の配管設備-2（9）-検査結果</t>
  </si>
  <si>
    <t>２４検査結果（給水設備及び排水設備）別記第四号-2　飲料水の配管設備-2（9）-検査者番号</t>
  </si>
  <si>
    <t>２４検査結果（給水設備及び排水設備）別記第四号-2　飲料水の配管設備-2（9）-指摘の具体的内容等</t>
  </si>
  <si>
    <t>２４検査結果（給水設備及び排水設備）別記第四号-2　飲料水の配管設備-2（9）-改善策の具体的内容等</t>
  </si>
  <si>
    <t>２４検査結果（給水設備及び排水設備）別記第四号-2　飲料水の配管設備-2（9）-改善（予定）年月-年（令和）</t>
  </si>
  <si>
    <t>２４検査結果（給水設備及び排水設備）別記第四号-2　飲料水の配管設備-2（9）-改善（予定）年月-月</t>
  </si>
  <si>
    <t>２４検査結果（給水設備及び排水設備）別記第四号-2　飲料水の配管設備-2（9）-改善（予定）年月-状況</t>
  </si>
  <si>
    <t>２４検査結果（給水設備及び排水設備）別記第四号-2　飲料水の配管設備-2（10）-検査結果</t>
  </si>
  <si>
    <t>２４検査結果（給水設備及び排水設備）別記第四号-2　飲料水の配管設備-2（10）-検査者番号</t>
  </si>
  <si>
    <t>２４検査結果（給水設備及び排水設備）別記第四号-2　飲料水の配管設備-2（10）-指摘の具体的内容等</t>
  </si>
  <si>
    <t>２４検査結果（給水設備及び排水設備）別記第四号-2　飲料水の配管設備-2（10）-改善策の具体的内容等</t>
  </si>
  <si>
    <t>２４検査結果（給水設備及び排水設備）別記第四号-2　飲料水の配管設備-2（10）-改善（予定）年月-年（令和）</t>
  </si>
  <si>
    <t>２４検査結果（給水設備及び排水設備）別記第四号-2　飲料水の配管設備-2（10）-改善（予定）年月-月</t>
  </si>
  <si>
    <t>２４検査結果（給水設備及び排水設備）別記第四号-2　飲料水の配管設備-2（10）-改善（予定）年月-状況</t>
  </si>
  <si>
    <t>２４検査結果（給水設備及び排水設備）別記第四号-2　飲料水の配管設備-2（11）-検査結果</t>
  </si>
  <si>
    <t>２４検査結果（給水設備及び排水設備）別記第四号-2　飲料水の配管設備-2（11）-検査者番号</t>
  </si>
  <si>
    <t>２４検査結果（給水設備及び排水設備）別記第四号-2　飲料水の配管設備-2（11）-指摘の具体的内容等</t>
  </si>
  <si>
    <t>２４検査結果（給水設備及び排水設備）別記第四号-2　飲料水の配管設備-2（11）-改善策の具体的内容等</t>
  </si>
  <si>
    <t>２４検査結果（給水設備及び排水設備）別記第四号-2　飲料水の配管設備-2（11）-改善（予定）年月-年（令和）</t>
  </si>
  <si>
    <t>２４検査結果（給水設備及び排水設備）別記第四号-2　飲料水の配管設備-2（11）-改善（予定）年月-月</t>
  </si>
  <si>
    <t>２４検査結果（給水設備及び排水設備）別記第四号-2　飲料水の配管設備-2（11）-改善（予定）年月-状況</t>
  </si>
  <si>
    <t>２４検査結果（給水設備及び排水設備）別記第四号-3　排水設備-3（1）-検査結果</t>
  </si>
  <si>
    <t>２４検査結果（給水設備及び排水設備）別記第四号-3　排水設備-3（1）-検査者番号</t>
  </si>
  <si>
    <t>２４検査結果（給水設備及び排水設備）別記第四号-3　排水設備-3（1）-指摘の具体的内容等</t>
  </si>
  <si>
    <t>２４検査結果（給水設備及び排水設備）別記第四号-3　排水設備-3（1）-改善策の具体的内容等</t>
  </si>
  <si>
    <t>２４検査結果（給水設備及び排水設備）別記第四号-3　排水設備-3（1）-改善（予定）年月-年（令和）</t>
  </si>
  <si>
    <t>２４検査結果（給水設備及び排水設備）別記第四号-3　排水設備-3（1）-改善（予定）年月-月</t>
  </si>
  <si>
    <t>２４検査結果（給水設備及び排水設備）別記第四号-3　排水設備-3（1）-改善（予定）年月-状況</t>
  </si>
  <si>
    <t>２４検査結果（給水設備及び排水設備）別記第四号-3　排水設備-3（2）-検査結果</t>
  </si>
  <si>
    <t>２４検査結果（給水設備及び排水設備）別記第四号-3　排水設備-3（2）-検査者番号</t>
  </si>
  <si>
    <t>２４検査結果（給水設備及び排水設備）別記第四号-3　排水設備-3（2）-指摘の具体的内容等</t>
  </si>
  <si>
    <t>２４検査結果（給水設備及び排水設備）別記第四号-3　排水設備-3（2）-改善策の具体的内容等</t>
  </si>
  <si>
    <t>２４検査結果（給水設備及び排水設備）別記第四号-3　排水設備-3（2）-改善（予定）年月-年（令和）</t>
  </si>
  <si>
    <t>２４検査結果（給水設備及び排水設備）別記第四号-3　排水設備-3（2）-改善（予定）年月-月</t>
  </si>
  <si>
    <t>２４検査結果（給水設備及び排水設備）別記第四号-3　排水設備-3（2）-改善（予定）年月-状況</t>
  </si>
  <si>
    <t>２４検査結果（給水設備及び排水設備）別記第四号-3　排水設備-3（3）-検査結果</t>
  </si>
  <si>
    <t>２４検査結果（給水設備及び排水設備）別記第四号-3　排水設備-3（3）-検査者番号</t>
  </si>
  <si>
    <t>２４検査結果（給水設備及び排水設備）別記第四号-3　排水設備-3（3）-指摘の具体的内容等</t>
  </si>
  <si>
    <t>２４検査結果（給水設備及び排水設備）別記第四号-3　排水設備-3（3）-改善策の具体的内容等</t>
  </si>
  <si>
    <t>２４検査結果（給水設備及び排水設備）別記第四号-3　排水設備-3（3）-改善（予定）年月-年（令和）</t>
  </si>
  <si>
    <t>２４検査結果（給水設備及び排水設備）別記第四号-3　排水設備-3（3）-改善（予定）年月-月</t>
  </si>
  <si>
    <t>２４検査結果（給水設備及び排水設備）別記第四号-3　排水設備-3（3）-改善（予定）年月-状況</t>
  </si>
  <si>
    <t>２４検査結果（給水設備及び排水設備）別記第四号-3　排水設備-3（4）-検査結果</t>
  </si>
  <si>
    <t>２４検査結果（給水設備及び排水設備）別記第四号-3　排水設備-3（4）-検査者番号</t>
  </si>
  <si>
    <t>２４検査結果（給水設備及び排水設備）別記第四号-3　排水設備-3（4）-指摘の具体的内容等</t>
  </si>
  <si>
    <t>２４検査結果（給水設備及び排水設備）別記第四号-3　排水設備-3（4）-改善策の具体的内容等</t>
  </si>
  <si>
    <t>２４検査結果（給水設備及び排水設備）別記第四号-3　排水設備-3（4）-改善（予定）年月-年（令和）</t>
  </si>
  <si>
    <t>２４検査結果（給水設備及び排水設備）別記第四号-3　排水設備-3（4）-改善（予定）年月-月</t>
  </si>
  <si>
    <t>２４検査結果（給水設備及び排水設備）別記第四号-3　排水設備-3（4）-改善（予定）年月-状況</t>
  </si>
  <si>
    <t>２４検査結果（給水設備及び排水設備）別記第四号-3　排水設備-3（5）-検査結果</t>
  </si>
  <si>
    <t>２４検査結果（給水設備及び排水設備）別記第四号-3　排水設備-3（5）-検査者番号</t>
  </si>
  <si>
    <t>２４検査結果（給水設備及び排水設備）別記第四号-3　排水設備-3（5）-指摘の具体的内容等</t>
  </si>
  <si>
    <t>２４検査結果（給水設備及び排水設備）別記第四号-3　排水設備-3（5）-改善策の具体的内容等</t>
  </si>
  <si>
    <t>２４検査結果（給水設備及び排水設備）別記第四号-3　排水設備-3（5）-改善（予定）年月-年（令和）</t>
  </si>
  <si>
    <t>２４検査結果（給水設備及び排水設備）別記第四号-3　排水設備-3（5）-改善（予定）年月-月</t>
  </si>
  <si>
    <t>２４検査結果（給水設備及び排水設備）別記第四号-3　排水設備-3（5）-改善（予定）年月-状況</t>
  </si>
  <si>
    <t>２４検査結果（給水設備及び排水設備）別記第四号-3　排水設備-3（6）-検査結果</t>
  </si>
  <si>
    <t>２４検査結果（給水設備及び排水設備）別記第四号-3　排水設備-3（6）-検査者番号</t>
  </si>
  <si>
    <t>２４検査結果（給水設備及び排水設備）別記第四号-3　排水設備-3（6）-指摘の具体的内容等</t>
  </si>
  <si>
    <t>２４検査結果（給水設備及び排水設備）別記第四号-3　排水設備-3（6）-改善策の具体的内容等</t>
  </si>
  <si>
    <t>２４検査結果（給水設備及び排水設備）別記第四号-3　排水設備-3（6）-改善（予定）年月-年（令和）</t>
  </si>
  <si>
    <t>２４検査結果（給水設備及び排水設備）別記第四号-3　排水設備-3（6）-改善（予定）年月-月</t>
  </si>
  <si>
    <t>２４検査結果（給水設備及び排水設備）別記第四号-3　排水設備-3（6）-改善（予定）年月-状況</t>
  </si>
  <si>
    <t>２４検査結果（給水設備及び排水設備）別記第四号-3　排水設備-3（7）-検査結果</t>
  </si>
  <si>
    <t>２４検査結果（給水設備及び排水設備）別記第四号-3　排水設備-3（7）-検査者番号</t>
  </si>
  <si>
    <t>２４検査結果（給水設備及び排水設備）別記第四号-3　排水設備-3（7）-指摘の具体的内容等</t>
  </si>
  <si>
    <t>２４検査結果（給水設備及び排水設備）別記第四号-3　排水設備-3（7）-改善策の具体的内容等</t>
  </si>
  <si>
    <t>２４検査結果（給水設備及び排水設備）別記第四号-3　排水設備-3（7）-改善（予定）年月-年（令和）</t>
  </si>
  <si>
    <t>２４検査結果（給水設備及び排水設備）別記第四号-3　排水設備-3（7）-改善（予定）年月-月</t>
  </si>
  <si>
    <t>２４検査結果（給水設備及び排水設備）別記第四号-3　排水設備-3（7）-改善（予定）年月-状況</t>
  </si>
  <si>
    <t>２４検査結果（給水設備及び排水設備）別記第四号-3　排水設備-3（8）-検査結果</t>
  </si>
  <si>
    <t>２４検査結果（給水設備及び排水設備）別記第四号-3　排水設備-3（8）-検査者番号</t>
  </si>
  <si>
    <t>２４検査結果（給水設備及び排水設備）別記第四号-3　排水設備-3（8）-指摘の具体的内容等</t>
  </si>
  <si>
    <t>２４検査結果（給水設備及び排水設備）別記第四号-3　排水設備-3（8）-改善策の具体的内容等</t>
  </si>
  <si>
    <t>２４検査結果（給水設備及び排水設備）別記第四号-3　排水設備-3（8）-改善（予定）年月-年（令和）</t>
  </si>
  <si>
    <t>２４検査結果（給水設備及び排水設備）別記第四号-3　排水設備-3（8）-改善（予定）年月-月</t>
  </si>
  <si>
    <t>２４検査結果（給水設備及び排水設備）別記第四号-3　排水設備-3（8）-改善（予定）年月-状況</t>
  </si>
  <si>
    <t>２４検査結果（給水設備及び排水設備）別記第四号-3　排水設備-3（9）-検査結果</t>
  </si>
  <si>
    <t>２４検査結果（給水設備及び排水設備）別記第四号-3　排水設備-3（9）-検査者番号</t>
  </si>
  <si>
    <t>２４検査結果（給水設備及び排水設備）別記第四号-3　排水設備-3（9）-指摘の具体的内容等</t>
  </si>
  <si>
    <t>２４検査結果（給水設備及び排水設備）別記第四号-3　排水設備-3（9）-改善策の具体的内容等</t>
  </si>
  <si>
    <t>２４検査結果（給水設備及び排水設備）別記第四号-3　排水設備-3（9）-改善（予定）年月-年（令和）</t>
  </si>
  <si>
    <t>２４検査結果（給水設備及び排水設備）別記第四号-3　排水設備-3（9）-改善（予定）年月-月</t>
  </si>
  <si>
    <t>２４検査結果（給水設備及び排水設備）別記第四号-3　排水設備-3（9）-改善（予定）年月-状況</t>
  </si>
  <si>
    <t>２４検査結果（給水設備及び排水設備）別記第四号-3　排水設備-3（10）-検査結果</t>
  </si>
  <si>
    <t>２４検査結果（給水設備及び排水設備）別記第四号-3　排水設備-3（10）-検査者番号</t>
  </si>
  <si>
    <t>２４検査結果（給水設備及び排水設備）別記第四号-3　排水設備-3（10）-指摘の具体的内容等</t>
  </si>
  <si>
    <t>２４検査結果（給水設備及び排水設備）別記第四号-3　排水設備-3（10）-改善策の具体的内容等</t>
  </si>
  <si>
    <t>２４検査結果（給水設備及び排水設備）別記第四号-3　排水設備-3（10）-改善（予定）年月-年（令和）</t>
  </si>
  <si>
    <t>２４検査結果（給水設備及び排水設備）別記第四号-3　排水設備-3（10）-改善（予定）年月-月</t>
  </si>
  <si>
    <t>２４検査結果（給水設備及び排水設備）別記第四号-3　排水設備-3（10）-改善（予定）年月-状況</t>
  </si>
  <si>
    <t>２４検査結果（給水設備及び排水設備）別記第四号-3　排水設備-3（11）-検査結果</t>
  </si>
  <si>
    <t>２４検査結果（給水設備及び排水設備）別記第四号-3　排水設備-3（11）-検査者番号</t>
  </si>
  <si>
    <t>２４検査結果（給水設備及び排水設備）別記第四号-3　排水設備-3（11）-指摘の具体的内容等</t>
  </si>
  <si>
    <t>２４検査結果（給水設備及び排水設備）別記第四号-3　排水設備-3（11）-改善策の具体的内容等</t>
  </si>
  <si>
    <t>２４検査結果（給水設備及び排水設備）別記第四号-3　排水設備-3（11）-改善（予定）年月-年（令和）</t>
  </si>
  <si>
    <t>２４検査結果（給水設備及び排水設備）別記第四号-3　排水設備-3（11）-改善（予定）年月-月</t>
  </si>
  <si>
    <t>２４検査結果（給水設備及び排水設備）別記第四号-3　排水設備-3（11）-改善（予定）年月-状況</t>
  </si>
  <si>
    <t>２４検査結果（給水設備及び排水設備）別記第四号-3　排水設備-3（12）-検査結果</t>
  </si>
  <si>
    <t>２４検査結果（給水設備及び排水設備）別記第四号-3　排水設備-3（12）-検査者番号</t>
  </si>
  <si>
    <t>２４検査結果（給水設備及び排水設備）別記第四号-3　排水設備-3（12）-指摘の具体的内容等</t>
  </si>
  <si>
    <t>２４検査結果（給水設備及び排水設備）別記第四号-3　排水設備-3（12）-改善策の具体的内容等</t>
  </si>
  <si>
    <t>２４検査結果（給水設備及び排水設備）別記第四号-3　排水設備-3（12）-改善（予定）年月-年（令和）</t>
  </si>
  <si>
    <t>２４検査結果（給水設備及び排水設備）別記第四号-3　排水設備-3（12）-改善（予定）年月-月</t>
  </si>
  <si>
    <t>２４検査結果（給水設備及び排水設備）別記第四号-3　排水設備-3（12）-改善（予定）年月-状況</t>
  </si>
  <si>
    <t>２４検査結果（給水設備及び排水設備）別記第四号-3　排水設備-3（13）-検査結果</t>
  </si>
  <si>
    <t>２４検査結果（給水設備及び排水設備）別記第四号-3　排水設備-3（13）-検査者番号</t>
  </si>
  <si>
    <t>２４検査結果（給水設備及び排水設備）別記第四号-3　排水設備-3（13）-指摘の具体的内容等</t>
  </si>
  <si>
    <t>２４検査結果（給水設備及び排水設備）別記第四号-3　排水設備-3（13）-改善策の具体的内容等</t>
  </si>
  <si>
    <t>２４検査結果（給水設備及び排水設備）別記第四号-3　排水設備-3（13）-改善（予定）年月-年（令和）</t>
  </si>
  <si>
    <t>２４検査結果（給水設備及び排水設備）別記第四号-3　排水設備-3（13）-改善（予定）年月-月</t>
  </si>
  <si>
    <t>２４検査結果（給水設備及び排水設備）別記第四号-3　排水設備-3（13）-改善（予定）年月-状況</t>
  </si>
  <si>
    <t>２４検査結果（給水設備及び排水設備）別記第四号-3　排水設備-3（14）-検査結果</t>
  </si>
  <si>
    <t>２４検査結果（給水設備及び排水設備）別記第四号-3　排水設備-3（14）-検査者番号</t>
  </si>
  <si>
    <t>２４検査結果（給水設備及び排水設備）別記第四号-3　排水設備-3（14）-指摘の具体的内容等</t>
  </si>
  <si>
    <t>２４検査結果（給水設備及び排水設備）別記第四号-3　排水設備-3（14）-改善策の具体的内容等</t>
  </si>
  <si>
    <t>２４検査結果（給水設備及び排水設備）別記第四号-3　排水設備-3（14）-改善（予定）年月-年（令和）</t>
  </si>
  <si>
    <t>２４検査結果（給水設備及び排水設備）別記第四号-3　排水設備-3（14）-改善（予定）年月-月</t>
  </si>
  <si>
    <t>２４検査結果（給水設備及び排水設備）別記第四号-3　排水設備-3（14）-改善（予定）年月-状況</t>
  </si>
  <si>
    <t>２４検査結果（給水設備及び排水設備）別記第四号-3　排水設備-3（15）-検査結果</t>
  </si>
  <si>
    <t>２４検査結果（給水設備及び排水設備）別記第四号-3　排水設備-3（15）-検査者番号</t>
  </si>
  <si>
    <t>２４検査結果（給水設備及び排水設備）別記第四号-3　排水設備-3（15）-指摘の具体的内容等</t>
  </si>
  <si>
    <t>２４検査結果（給水設備及び排水設備）別記第四号-3　排水設備-3（15）-改善策の具体的内容等</t>
  </si>
  <si>
    <t>２４検査結果（給水設備及び排水設備）別記第四号-3　排水設備-3（15）-改善（予定）年月-年（令和）</t>
  </si>
  <si>
    <t>２４検査結果（給水設備及び排水設備）別記第四号-3　排水設備-3（15）-改善（予定）年月-月</t>
  </si>
  <si>
    <t>２４検査結果（給水設備及び排水設備）別記第四号-3　排水設備-3（15）-改善（予定）年月-状況</t>
  </si>
  <si>
    <t>２４検査結果（給水設備及び排水設備）別記第四号-3　排水設備-3（16）-検査結果</t>
  </si>
  <si>
    <t>２４検査結果（給水設備及び排水設備）別記第四号-3　排水設備-3（16）-検査者番号</t>
  </si>
  <si>
    <t>２４検査結果（給水設備及び排水設備）別記第四号-3　排水設備-3（16）-指摘の具体的内容等</t>
  </si>
  <si>
    <t>２４検査結果（給水設備及び排水設備）別記第四号-3　排水設備-3（16）-改善策の具体的内容等</t>
  </si>
  <si>
    <t>２４検査結果（給水設備及び排水設備）別記第四号-3　排水設備-3（16）-改善（予定）年月-年（令和）</t>
  </si>
  <si>
    <t>２４検査結果（給水設備及び排水設備）別記第四号-3　排水設備-3（16）-改善（予定）年月-月</t>
  </si>
  <si>
    <t>２４検査結果（給水設備及び排水設備）別記第四号-3　排水設備-3（16）-改善（予定）年月-状況</t>
  </si>
  <si>
    <t>２４検査結果（給水設備及び排水設備）別記第四号-3　排水設備-3（17）-検査結果</t>
  </si>
  <si>
    <t>２４検査結果（給水設備及び排水設備）別記第四号-3　排水設備-3（17）-検査者番号</t>
  </si>
  <si>
    <t>２４検査結果（給水設備及び排水設備）別記第四号-3　排水設備-3（17）-指摘の具体的内容等</t>
  </si>
  <si>
    <t>２４検査結果（給水設備及び排水設備）別記第四号-3　排水設備-3（17）-改善策の具体的内容等</t>
  </si>
  <si>
    <t>２４検査結果（給水設備及び排水設備）別記第四号-3　排水設備-3（17）-改善（予定）年月-年（令和）</t>
  </si>
  <si>
    <t>２４検査結果（給水設備及び排水設備）別記第四号-3　排水設備-3（17）-改善（予定）年月-月</t>
  </si>
  <si>
    <t>２４検査結果（給水設備及び排水設備）別記第四号-3　排水設備-3（17）-改善（予定）年月-状況</t>
  </si>
  <si>
    <t>２４検査結果（給水設備及び排水設備）別記第四号-3　排水設備-3（18）-検査結果</t>
  </si>
  <si>
    <t>２４検査結果（給水設備及び排水設備）別記第四号-3　排水設備-3（18）-検査者番号</t>
  </si>
  <si>
    <t>２４検査結果（給水設備及び排水設備）別記第四号-3　排水設備-3（18）-指摘の具体的内容等</t>
  </si>
  <si>
    <t>２４検査結果（給水設備及び排水設備）別記第四号-3　排水設備-3（18）-改善策の具体的内容等</t>
  </si>
  <si>
    <t>２４検査結果（給水設備及び排水設備）別記第四号-3　排水設備-3（18）-改善（予定）年月-年（令和）</t>
  </si>
  <si>
    <t>２４検査結果（給水設備及び排水設備）別記第四号-3　排水設備-3（18）-改善（予定）年月-月</t>
  </si>
  <si>
    <t>２４検査結果（給水設備及び排水設備）別記第四号-3　排水設備-3（18）-改善（予定）年月-状況</t>
  </si>
  <si>
    <t>２４検査結果（給水設備及び排水設備）別記第四号-3　排水設備-3（19）-検査結果</t>
  </si>
  <si>
    <t>２４検査結果（給水設備及び排水設備）別記第四号-3　排水設備-3（19）-検査者番号</t>
  </si>
  <si>
    <t>２４検査結果（給水設備及び排水設備）別記第四号-3　排水設備-3（19）-指摘の具体的内容等</t>
  </si>
  <si>
    <t>２４検査結果（給水設備及び排水設備）別記第四号-3　排水設備-3（19）-改善策の具体的内容等</t>
  </si>
  <si>
    <t>２４検査結果（給水設備及び排水設備）別記第四号-3　排水設備-3（19）-改善（予定）年月-年（令和）</t>
  </si>
  <si>
    <t>２４検査結果（給水設備及び排水設備）別記第四号-3　排水設備-3（19）-改善（予定）年月-月</t>
  </si>
  <si>
    <t>２４検査結果（給水設備及び排水設備）別記第四号-3　排水設備-3（19）-改善（予定）年月-状況</t>
  </si>
  <si>
    <t>２４検査結果（給水設備及び排水設備）別記第四号-3　排水設備-3（20）-検査結果</t>
  </si>
  <si>
    <t>２４検査結果（給水設備及び排水設備）別記第四号-3　排水設備-3（20）-検査者番号</t>
  </si>
  <si>
    <t>２４検査結果（給水設備及び排水設備）別記第四号-3　排水設備-3（20）-指摘の具体的内容等</t>
  </si>
  <si>
    <t>２４検査結果（給水設備及び排水設備）別記第四号-3　排水設備-3（20）-改善策の具体的内容等</t>
  </si>
  <si>
    <t>２４検査結果（給水設備及び排水設備）別記第四号-3　排水設備-3（20）-改善（予定）年月-年（令和）</t>
  </si>
  <si>
    <t>２４検査結果（給水設備及び排水設備）別記第四号-3　排水設備-3（20）-改善（予定）年月-月</t>
  </si>
  <si>
    <t>２４検査結果（給水設備及び排水設備）別記第四号-3　排水設備-3（20）-改善（予定）年月-状況</t>
  </si>
  <si>
    <t>２４検査結果（給水設備及び排水設備）別記第四号-3　排水設備-3（21）-検査結果</t>
  </si>
  <si>
    <t>２４検査結果（給水設備及び排水設備）別記第四号-3　排水設備-3（21）-検査者番号</t>
  </si>
  <si>
    <t>２４検査結果（給水設備及び排水設備）別記第四号-3　排水設備-3（21）-指摘の具体的内容等</t>
  </si>
  <si>
    <t>２４検査結果（給水設備及び排水設備）別記第四号-3　排水設備-3（21）-改善策の具体的内容等</t>
  </si>
  <si>
    <t>２４検査結果（給水設備及び排水設備）別記第四号-3　排水設備-3（21）-改善（予定）年月-年（令和）</t>
  </si>
  <si>
    <t>２４検査結果（給水設備及び排水設備）別記第四号-3　排水設備-3（21）-改善（予定）年月-月</t>
  </si>
  <si>
    <t>２４検査結果（給水設備及び排水設備）別記第四号-3　排水設備-3（21）-改善（予定）年月-状況</t>
  </si>
  <si>
    <t>２４検査結果（給水設備及び排水設備）別記第四号-4　上記以外の検査項目等-1行目-番号</t>
  </si>
  <si>
    <t>２４検査結果（給水設備及び排水設備）別記第四号-4　上記以外の検査項目等-1行目-検査項目</t>
  </si>
  <si>
    <t>２４検査結果（給水設備及び排水設備）別記第四号-4　上記以外の検査項目等-1行目-検査事項</t>
  </si>
  <si>
    <t>２４検査結果（給水設備及び排水設備）別記第四号-4　上記以外の検査項目等-1行目-検査結果</t>
  </si>
  <si>
    <t>２４検査結果（給水設備及び排水設備）別記第四号-4　上記以外の検査項目等-1行目-検査者番号</t>
  </si>
  <si>
    <t>２４検査結果（給水設備及び排水設備）別記第四号-4　上記以外の検査項目等-1行目-指摘の具体的内容等</t>
  </si>
  <si>
    <t>２４検査結果（給水設備及び排水設備）別記第四号-4　上記以外の検査項目等-1行目-改善策の具体的内容等</t>
  </si>
  <si>
    <t>２４検査結果（給水設備及び排水設備）別記第四号-4　上記以外の検査項目等-1行目-改善（予定）年月-年（令和）</t>
  </si>
  <si>
    <t>２４検査結果（給水設備及び排水設備）別記第四号-4　上記以外の検査項目等-1行目-改善（予定）年月-月</t>
  </si>
  <si>
    <t>２４検査結果（給水設備及び排水設備）別記第四号-4　上記以外の検査項目等-1行目-改善（予定）年月-状況</t>
  </si>
  <si>
    <t>２４検査結果（給水設備及び排水設備）別記第四号-4　上記以外の検査項目等-2行目-番号</t>
  </si>
  <si>
    <t>２４検査結果（給水設備及び排水設備）別記第四号-4　上記以外の検査項目等-2行目-検査項目</t>
  </si>
  <si>
    <t>２４検査結果（給水設備及び排水設備）別記第四号-4　上記以外の検査項目等-2行目-検査事項</t>
  </si>
  <si>
    <t>２４検査結果（給水設備及び排水設備）別記第四号-4　上記以外の検査項目等-2行目-検査結果</t>
  </si>
  <si>
    <t>２４検査結果（給水設備及び排水設備）別記第四号-4　上記以外の検査項目等-2行目-検査者番号</t>
  </si>
  <si>
    <t>２４検査結果（給水設備及び排水設備）別記第四号-4　上記以外の検査項目等-2行目-指摘の具体的内容等</t>
  </si>
  <si>
    <t>２４検査結果（給水設備及び排水設備）別記第四号-4　上記以外の検査項目等-2行目-改善策の具体的内容等</t>
  </si>
  <si>
    <t>２４検査結果（給水設備及び排水設備）別記第四号-4　上記以外の検査項目等-2行目-改善（予定）年月-年（令和）</t>
  </si>
  <si>
    <t>２４検査結果（給水設備及び排水設備）別記第四号-4　上記以外の検査項目等-2行目-改善（予定）年月-月</t>
  </si>
  <si>
    <t>２４検査結果（給水設備及び排水設備）別記第四号-4　上記以外の検査項目等-2行目-改善（予定）年月-状況</t>
  </si>
  <si>
    <t>２４検査結果（給水設備及び排水設備）別記第四号-4　上記以外の検査項目等-3行目-番号</t>
  </si>
  <si>
    <t>２４検査結果（給水設備及び排水設備）別記第四号-4　上記以外の検査項目等-3行目-検査項目</t>
  </si>
  <si>
    <t>２４検査結果（給水設備及び排水設備）別記第四号-4　上記以外の検査項目等-3行目-検査事項</t>
  </si>
  <si>
    <t>２４検査結果（給水設備及び排水設備）別記第四号-4　上記以外の検査項目等-3行目-検査結果</t>
  </si>
  <si>
    <t>２４検査結果（給水設備及び排水設備）別記第四号-4　上記以外の検査項目等-3行目-検査者番号</t>
  </si>
  <si>
    <t>２４検査結果（給水設備及び排水設備）別記第四号-4　上記以外の検査項目等-3行目-指摘の具体的内容等</t>
  </si>
  <si>
    <t>２４検査結果（給水設備及び排水設備）別記第四号-4　上記以外の検査項目等-3行目-改善策の具体的内容等</t>
  </si>
  <si>
    <t>２４検査結果（給水設備及び排水設備）別記第四号-4　上記以外の検査項目等-3行目-改善（予定）年月-年（令和）</t>
  </si>
  <si>
    <t>２４検査結果（給水設備及び排水設備）別記第四号-4　上記以外の検査項目等-3行目-改善（予定）年月-月</t>
  </si>
  <si>
    <t>２４検査結果（給水設備及び排水設備）別記第四号-4　上記以外の検査項目等-3行目-改善（予定）年月-状況</t>
  </si>
  <si>
    <t>２１検査結果（換気設備）別記第一号-検査者番号2</t>
  </si>
  <si>
    <t>２１検査結果（換気設備）別記第一号-検査者番号3</t>
  </si>
  <si>
    <t>２１検査結果（換気設備）別記第一号-法第28条第2項又は第3項に基づき換気設備が設けられた居室（換気設備を設けるべき調理室等を除く。）-1（1）-検査結果</t>
  </si>
  <si>
    <t>２１検査結果（換気設備）別記第一号-法第28条第2項又は第3項に基づき換気設備が設けられた居室（換気設備を設けるべき調理室等を除く。）-1（1）-検査者番号</t>
  </si>
  <si>
    <t>２１検査結果（換気設備）別記第一号-法第28条第2項又は第3項に基づき換気設備が設けられた居室（換気設備を設けるべき調理室等を除く。）-1（1）-指摘の具体的内容等</t>
  </si>
  <si>
    <t>２１検査結果（換気設備）別記第一号-法第28条第2項又は第3項に基づき換気設備が設けられた居室（換気設備を設けるべき調理室等を除く。）-1（1）-改善策の具体的内容等</t>
  </si>
  <si>
    <t>２１検査結果（換気設備）別記第一号-法第28条第2項又は第3項に基づき換気設備が設けられた居室（換気設備を設けるべき調理室等を除く。）-1（1）-改善（予定）年月-年（令和）</t>
  </si>
  <si>
    <t>２１検査結果（換気設備）別記第一号-法第28条第2項又は第3項に基づき換気設備が設けられた居室（換気設備を設けるべき調理室等を除く。）-1（1）-改善（予定）年月-月</t>
  </si>
  <si>
    <t>２１検査結果（換気設備）別記第一号-法第28条第2項又は第3項に基づき換気設備が設けられた居室（換気設備を設けるべき調理室等を除く。）-1（1）-改善（予定）年月-状況</t>
  </si>
  <si>
    <t>２１検査結果（換気設備）別記第一号-法第28条第2項又は第3項に基づき換気設備が設けられた居室（換気設備を設けるべき調理室等を除く。）-1（2）-検査結果</t>
  </si>
  <si>
    <t>２１検査結果（換気設備）別記第一号-法第28条第2項又は第3項に基づき換気設備が設けられた居室（換気設備を設けるべき調理室等を除く。）-1（2）-検査者番号</t>
  </si>
  <si>
    <t>２１検査結果（換気設備）別記第一号-法第28条第2項又は第3項に基づき換気設備が設けられた居室（換気設備を設けるべき調理室等を除く。）-1（2）-指摘の具体的内容等</t>
  </si>
  <si>
    <t>２１検査結果（換気設備）別記第一号-法第28条第2項又は第3項に基づき換気設備が設けられた居室（換気設備を設けるべき調理室等を除く。）-1（2）-改善策の具体的内容等</t>
  </si>
  <si>
    <t>２１検査結果（換気設備）別記第一号-法第28条第2項又は第3項に基づき換気設備が設けられた居室（換気設備を設けるべき調理室等を除く。）-1（2）-改善（予定）年月-年（令和）</t>
  </si>
  <si>
    <t>２１検査結果（換気設備）別記第一号-法第28条第2項又は第3項に基づき換気設備が設けられた居室（換気設備を設けるべき調理室等を除く。）-1（2）-改善（予定）年月-月</t>
  </si>
  <si>
    <t>２１検査結果（換気設備）別記第一号-法第28条第2項又は第3項に基づき換気設備が設けられた居室（換気設備を設けるべき調理室等を除く。）-1（2）-改善（予定）年月-状況</t>
  </si>
  <si>
    <t>２１検査結果（換気設備）別記第一号-法第28条第2項又は第3項に基づき換気設備が設けられた居室（換気設備を設けるべき調理室等を除く。）-1（3）-検査結果</t>
  </si>
  <si>
    <t>２１検査結果（換気設備）別記第一号-法第28条第2項又は第3項に基づき換気設備が設けられた居室（換気設備を設けるべき調理室等を除く。）-1（3）-検査者番号</t>
  </si>
  <si>
    <t>２１検査結果（換気設備）別記第一号-法第28条第2項又は第3項に基づき換気設備が設けられた居室（換気設備を設けるべき調理室等を除く。）-1（3）-指摘の具体的内容等</t>
  </si>
  <si>
    <t>２１検査結果（換気設備）別記第一号-法第28条第2項又は第3項に基づき換気設備が設けられた居室（換気設備を設けるべき調理室等を除く。）-1（3）-改善策の具体的内容等</t>
  </si>
  <si>
    <t>２１検査結果（換気設備）別記第一号-法第28条第2項又は第3項に基づき換気設備が設けられた居室（換気設備を設けるべき調理室等を除く。）-1（3）-改善（予定）年月-年（令和）</t>
  </si>
  <si>
    <t>２１検査結果（換気設備）別記第一号-法第28条第2項又は第3項に基づき換気設備が設けられた居室（換気設備を設けるべき調理室等を除く。）-1（3）-改善（予定）年月-月</t>
  </si>
  <si>
    <t>２１検査結果（換気設備）別記第一号-法第28条第2項又は第3項に基づき換気設備が設けられた居室（換気設備を設けるべき調理室等を除く。）-1（3）-改善（予定）年月-状況</t>
  </si>
  <si>
    <t>２１検査結果（換気設備）別記第一号-法第28条第2項又は第3項に基づき換気設備が設けられた居室（換気設備を設けるべき調理室等を除く。）-1（4）-検査結果</t>
  </si>
  <si>
    <t>２１検査結果（換気設備）別記第一号-法第28条第2項又は第3項に基づき換気設備が設けられた居室（換気設備を設けるべき調理室等を除く。）-1（4）-検査者番号</t>
  </si>
  <si>
    <t>２１検査結果（換気設備）別記第一号-法第28条第2項又は第3項に基づき換気設備が設けられた居室（換気設備を設けるべき調理室等を除く。）-1（4）-指摘の具体的内容等</t>
  </si>
  <si>
    <t>２１検査結果（換気設備）別記第一号-法第28条第2項又は第3項に基づき換気設備が設けられた居室（換気設備を設けるべき調理室等を除く。）-1（4）-改善策の具体的内容等</t>
  </si>
  <si>
    <t>２１検査結果（換気設備）別記第一号-法第28条第2項又は第3項に基づき換気設備が設けられた居室（換気設備を設けるべき調理室等を除く。）-1（4）-改善（予定）年月-年（令和）</t>
  </si>
  <si>
    <t>２１検査結果（換気設備）別記第一号-法第28条第2項又は第3項に基づき換気設備が設けられた居室（換気設備を設けるべき調理室等を除く。）-1（4）-改善（予定）年月-月</t>
  </si>
  <si>
    <t>２１検査結果（換気設備）別記第一号-法第28条第2項又は第3項に基づき換気設備が設けられた居室（換気設備を設けるべき調理室等を除く。）-1（4）-改善（予定）年月-状況</t>
  </si>
  <si>
    <t>２１検査結果（換気設備）別記第一号-法第28条第2項又は第3項に基づき換気設備が設けられた居室（換気設備を設けるべき調理室等を除く。）-1（5）-検査結果</t>
  </si>
  <si>
    <t>２１検査結果（換気設備）別記第一号-法第28条第2項又は第3項に基づき換気設備が設けられた居室（換気設備を設けるべき調理室等を除く。）-1（5）-検査者番号</t>
  </si>
  <si>
    <t>２１検査結果（換気設備）別記第一号-法第28条第2項又は第3項に基づき換気設備が設けられた居室（換気設備を設けるべき調理室等を除く。）-1（5）-指摘の具体的内容等</t>
  </si>
  <si>
    <t>２１検査結果（換気設備）別記第一号-法第28条第2項又は第3項に基づき換気設備が設けられた居室（換気設備を設けるべき調理室等を除く。）-1（5）-改善策の具体的内容等</t>
  </si>
  <si>
    <t>２１検査結果（換気設備）別記第一号-法第28条第2項又は第3項に基づき換気設備が設けられた居室（換気設備を設けるべき調理室等を除く。）-1（5）-改善（予定）年月-年（令和）</t>
  </si>
  <si>
    <t>２１検査結果（換気設備）別記第一号-法第28条第2項又は第3項に基づき換気設備が設けられた居室（換気設備を設けるべき調理室等を除く。）-1（5）-改善（予定）年月-月</t>
  </si>
  <si>
    <t>２１検査結果（換気設備）別記第一号-法第28条第2項又は第3項に基づき換気設備が設けられた居室（換気設備を設けるべき調理室等を除く。）-1（5）-改善（予定）年月-状況</t>
  </si>
  <si>
    <t>２１検査結果（換気設備）別記第一号-法第28条第2項又は第3項に基づき換気設備が設けられた居室（換気設備を設けるべき調理室等を除く。）-1（6）-検査結果</t>
  </si>
  <si>
    <t>２１検査結果（換気設備）別記第一号-法第28条第2項又は第3項に基づき換気設備が設けられた居室（換気設備を設けるべき調理室等を除く。）-1（6）-検査者番号</t>
  </si>
  <si>
    <t>２１検査結果（換気設備）別記第一号-法第28条第2項又は第3項に基づき換気設備が設けられた居室（換気設備を設けるべき調理室等を除く。）-1（6）-指摘の具体的内容等</t>
  </si>
  <si>
    <t>２１検査結果（換気設備）別記第一号-法第28条第2項又は第3項に基づき換気設備が設けられた居室（換気設備を設けるべき調理室等を除く。）-1（6）-改善策の具体的内容等</t>
  </si>
  <si>
    <t>２１検査結果（換気設備）別記第一号-法第28条第2項又は第3項に基づき換気設備が設けられた居室（換気設備を設けるべき調理室等を除く。）-1（6）-改善（予定）年月-年（令和）</t>
  </si>
  <si>
    <t>２１検査結果（換気設備）別記第一号-法第28条第2項又は第3項に基づき換気設備が設けられた居室（換気設備を設けるべき調理室等を除く。）-1（6）-改善（予定）年月-月</t>
  </si>
  <si>
    <t>２１検査結果（換気設備）別記第一号-法第28条第2項又は第3項に基づき換気設備が設けられた居室（換気設備を設けるべき調理室等を除く。）-1（6）-改善（予定）年月-状況</t>
  </si>
  <si>
    <t>２１検査結果（換気設備）別記第一号-法第28条第2項又は第3項に基づき換気設備が設けられた居室（換気設備を設けるべき調理室等を除く。）-1（7）-検査結果</t>
  </si>
  <si>
    <t>２１検査結果（換気設備）別記第一号-法第28条第2項又は第3項に基づき換気設備が設けられた居室（換気設備を設けるべき調理室等を除く。）-1（7）-検査者番号</t>
  </si>
  <si>
    <t>２１検査結果（換気設備）別記第一号-法第28条第2項又は第3項に基づき換気設備が設けられた居室（換気設備を設けるべき調理室等を除く。）-1（7）-指摘の具体的内容等</t>
  </si>
  <si>
    <t>２１検査結果（換気設備）別記第一号-法第28条第2項又は第3項に基づき換気設備が設けられた居室（換気設備を設けるべき調理室等を除く。）-1（7）-改善策の具体的内容等</t>
  </si>
  <si>
    <t>２１検査結果（換気設備）別記第一号-法第28条第2項又は第3項に基づき換気設備が設けられた居室（換気設備を設けるべき調理室等を除く。）-1（7）-改善（予定）年月-年（令和）</t>
  </si>
  <si>
    <t>２１検査結果（換気設備）別記第一号-法第28条第2項又は第3項に基づき換気設備が設けられた居室（換気設備を設けるべき調理室等を除く。）-1（7）-改善（予定）年月-月</t>
  </si>
  <si>
    <t>２１検査結果（換気設備）別記第一号-法第28条第2項又は第3項に基づき換気設備が設けられた居室（換気設備を設けるべき調理室等を除く。）-1（7）-改善（予定）年月-状況</t>
  </si>
  <si>
    <t>２１検査結果（換気設備）別記第一号-法第28条第2項又は第3項に基づき換気設備が設けられた居室（換気設備を設けるべき調理室等を除く。）-1（8）-検査結果</t>
  </si>
  <si>
    <t>２１検査結果（換気設備）別記第一号-法第28条第2項又は第3項に基づき換気設備が設けられた居室（換気設備を設けるべき調理室等を除く。）-1（8）-検査者番号</t>
  </si>
  <si>
    <t>２１検査結果（換気設備）別記第一号-法第28条第2項又は第3項に基づき換気設備が設けられた居室（換気設備を設けるべき調理室等を除く。）-1（8）-指摘の具体的内容等</t>
  </si>
  <si>
    <t>２１検査結果（換気設備）別記第一号-法第28条第2項又は第3項に基づき換気設備が設けられた居室（換気設備を設けるべき調理室等を除く。）-1（8）-改善策の具体的内容等</t>
  </si>
  <si>
    <t>２１検査結果（換気設備）別記第一号-法第28条第2項又は第3項に基づき換気設備が設けられた居室（換気設備を設けるべき調理室等を除く。）-1（8）-改善（予定）年月-年（令和）</t>
  </si>
  <si>
    <t>２１検査結果（換気設備）別記第一号-法第28条第2項又は第3項に基づき換気設備が設けられた居室（換気設備を設けるべき調理室等を除く。）-1（8）-改善（予定）年月-月</t>
  </si>
  <si>
    <t>２１検査結果（換気設備）別記第一号-法第28条第2項又は第3項に基づき換気設備が設けられた居室（換気設備を設けるべき調理室等を除く。）-1（8）-改善（予定）年月-状況</t>
  </si>
  <si>
    <t>２１検査結果（換気設備）別記第一号-法第28条第2項又は第3項に基づき換気設備が設けられた居室（換気設備を設けるべき調理室等を除く。）-1（9）-検査結果</t>
  </si>
  <si>
    <t>２１検査結果（換気設備）別記第一号-法第28条第2項又は第3項に基づき換気設備が設けられた居室（換気設備を設けるべき調理室等を除く。）-1（9）-検査者番号</t>
  </si>
  <si>
    <t>２１検査結果（換気設備）別記第一号-法第28条第2項又は第3項に基づき換気設備が設けられた居室（換気設備を設けるべき調理室等を除く。）-1（9）-指摘の具体的内容等</t>
  </si>
  <si>
    <t>２１検査結果（換気設備）別記第一号-法第28条第2項又は第3項に基づき換気設備が設けられた居室（換気設備を設けるべき調理室等を除く。）-1（9）-改善策の具体的内容等</t>
  </si>
  <si>
    <t>２１検査結果（換気設備）別記第一号-法第28条第2項又は第3項に基づき換気設備が設けられた居室（換気設備を設けるべき調理室等を除く。）-1（9）-改善（予定）年月-年（令和）</t>
  </si>
  <si>
    <t>２１検査結果（換気設備）別記第一号-法第28条第2項又は第3項に基づき換気設備が設けられた居室（換気設備を設けるべき調理室等を除く。）-1（9）-改善（予定）年月-月</t>
  </si>
  <si>
    <t>２１検査結果（換気設備）別記第一号-法第28条第2項又は第3項に基づき換気設備が設けられた居室（換気設備を設けるべき調理室等を除く。）-1（9）-改善（予定）年月-状況</t>
  </si>
  <si>
    <t>２１検査結果（換気設備）別記第一号-法第28条第2項又は第3項に基づき換気設備が設けられた居室（換気設備を設けるべき調理室等を除く。）-1（10）-検査結果</t>
  </si>
  <si>
    <t>２１検査結果（換気設備）別記第一号-法第28条第2項又は第3項に基づき換気設備が設けられた居室（換気設備を設けるべき調理室等を除く。）-1（10）-検査者番号</t>
  </si>
  <si>
    <t>２１検査結果（換気設備）別記第一号-法第28条第2項又は第3項に基づき換気設備が設けられた居室（換気設備を設けるべき調理室等を除く。）-1（10）-指摘の具体的内容等</t>
  </si>
  <si>
    <t>２１検査結果（換気設備）別記第一号-法第28条第2項又は第3項に基づき換気設備が設けられた居室（換気設備を設けるべき調理室等を除く。）-1（10）-改善策の具体的内容等</t>
  </si>
  <si>
    <t>２１検査結果（換気設備）別記第一号-法第28条第2項又は第3項に基づき換気設備が設けられた居室（換気設備を設けるべき調理室等を除く。）-1（10）-改善（予定）年月-年（令和）</t>
  </si>
  <si>
    <t>２１検査結果（換気設備）別記第一号-法第28条第2項又は第3項に基づき換気設備が設けられた居室（換気設備を設けるべき調理室等を除く。）-1（10）-改善（予定）年月-月</t>
  </si>
  <si>
    <t>２１検査結果（換気設備）別記第一号-法第28条第2項又は第3項に基づき換気設備が設けられた居室（換気設備を設けるべき調理室等を除く。）-1（10）-改善（予定）年月-状況</t>
  </si>
  <si>
    <t>２１検査結果（換気設備）別記第一号-法第28条第2項又は第3項に基づき換気設備が設けられた居室（換気設備を設けるべき調理室等を除く。）-1（11）-検査結果</t>
  </si>
  <si>
    <t>２１検査結果（換気設備）別記第一号-法第28条第2項又は第3項に基づき換気設備が設けられた居室（換気設備を設けるべき調理室等を除く。）-1（11）-検査者番号</t>
  </si>
  <si>
    <t>２１検査結果（換気設備）別記第一号-法第28条第2項又は第3項に基づき換気設備が設けられた居室（換気設備を設けるべき調理室等を除く。）-1（11）-指摘の具体的内容等</t>
  </si>
  <si>
    <t>２１検査結果（換気設備）別記第一号-法第28条第2項又は第3項に基づき換気設備が設けられた居室（換気設備を設けるべき調理室等を除く。）-1（11）-改善策の具体的内容等</t>
  </si>
  <si>
    <t>２１検査結果（換気設備）別記第一号-法第28条第2項又は第3項に基づき換気設備が設けられた居室（換気設備を設けるべき調理室等を除く。）-1（11）-改善（予定）年月-年（令和）</t>
  </si>
  <si>
    <t>２１検査結果（換気設備）別記第一号-法第28条第2項又は第3項に基づき換気設備が設けられた居室（換気設備を設けるべき調理室等を除く。）-1（11）-改善（予定）年月-月</t>
  </si>
  <si>
    <t>２１検査結果（換気設備）別記第一号-法第28条第2項又は第3項に基づき換気設備が設けられた居室（換気設備を設けるべき調理室等を除く。）-1（11）-改善（予定）年月-状況</t>
  </si>
  <si>
    <t>２１検査結果（換気設備）別記第一号-法第28条第2項又は第3項に基づき換気設備が設けられた居室（換気設備を設けるべき調理室等を除く。）-1（12）-検査結果</t>
  </si>
  <si>
    <t>２１検査結果（換気設備）別記第一号-法第28条第2項又は第3項に基づき換気設備が設けられた居室（換気設備を設けるべき調理室等を除く。）-1（12）-検査者番号</t>
  </si>
  <si>
    <t>２１検査結果（換気設備）別記第一号-法第28条第2項又は第3項に基づき換気設備が設けられた居室（換気設備を設けるべき調理室等を除く。）-1（12）-指摘の具体的内容等</t>
  </si>
  <si>
    <t>２１検査結果（換気設備）別記第一号-法第28条第2項又は第3項に基づき換気設備が設けられた居室（換気設備を設けるべき調理室等を除く。）-1（12）-改善策の具体的内容等</t>
  </si>
  <si>
    <t>２１検査結果（換気設備）別記第一号-法第28条第2項又は第3項に基づき換気設備が設けられた居室（換気設備を設けるべき調理室等を除く。）-1（12）-改善（予定）年月-年（令和）</t>
  </si>
  <si>
    <t>２１検査結果（換気設備）別記第一号-法第28条第2項又は第3項に基づき換気設備が設けられた居室（換気設備を設けるべき調理室等を除く。）-1（12）-改善（予定）年月-月</t>
  </si>
  <si>
    <t>２１検査結果（換気設備）別記第一号-法第28条第2項又は第3項に基づき換気設備が設けられた居室（換気設備を設けるべき調理室等を除く。）-1（12）-改善（予定）年月-状況</t>
  </si>
  <si>
    <t>２１検査結果（換気設備）別記第一号-法第28条第2項又は第3項に基づき換気設備が設けられた居室（換気設備を設けるべき調理室等を除く。）-1（13）-検査結果</t>
  </si>
  <si>
    <t>２１検査結果（換気設備）別記第一号-法第28条第2項又は第3項に基づき換気設備が設けられた居室（換気設備を設けるべき調理室等を除く。）-1（13）-検査者番号</t>
  </si>
  <si>
    <t>２１検査結果（換気設備）別記第一号-法第28条第2項又は第3項に基づき換気設備が設けられた居室（換気設備を設けるべき調理室等を除く。）-1（13）-指摘の具体的内容等</t>
  </si>
  <si>
    <t>２１検査結果（換気設備）別記第一号-法第28条第2項又は第3項に基づき換気設備が設けられた居室（換気設備を設けるべき調理室等を除く。）-1（13）-改善策の具体的内容等</t>
  </si>
  <si>
    <t>２１検査結果（換気設備）別記第一号-法第28条第2項又は第3項に基づき換気設備が設けられた居室（換気設備を設けるべき調理室等を除く。）-1（13）-改善（予定）年月-年（令和）</t>
  </si>
  <si>
    <t>２１検査結果（換気設備）別記第一号-法第28条第2項又は第3項に基づき換気設備が設けられた居室（換気設備を設けるべき調理室等を除く。）-1（13）-改善（予定）年月-月</t>
  </si>
  <si>
    <t>２１検査結果（換気設備）別記第一号-法第28条第2項又は第3項に基づき換気設備が設けられた居室（換気設備を設けるべき調理室等を除く。）-1（13）-改善（予定）年月-状況</t>
  </si>
  <si>
    <t>２１検査結果（換気設備）別記第一号-法第28条第2項又は第3項に基づき換気設備が設けられた居室（換気設備を設けるべき調理室等を除く。）-1（14）-検査結果</t>
  </si>
  <si>
    <t>２１検査結果（換気設備）別記第一号-法第28条第2項又は第3項に基づき換気設備が設けられた居室（換気設備を設けるべき調理室等を除く。）-1（14）-検査者番号</t>
  </si>
  <si>
    <t>２１検査結果（換気設備）別記第一号-法第28条第2項又は第3項に基づき換気設備が設けられた居室（換気設備を設けるべき調理室等を除く。）-1（14）-指摘の具体的内容等</t>
  </si>
  <si>
    <t>２１検査結果（換気設備）別記第一号-法第28条第2項又は第3項に基づき換気設備が設けられた居室（換気設備を設けるべき調理室等を除く。）-1（14）-改善策の具体的内容等</t>
  </si>
  <si>
    <t>２１検査結果（換気設備）別記第一号-法第28条第2項又は第3項に基づき換気設備が設けられた居室（換気設備を設けるべき調理室等を除く。）-1（14）-改善（予定）年月-年（令和）</t>
  </si>
  <si>
    <t>２１検査結果（換気設備）別記第一号-法第28条第2項又は第3項に基づき換気設備が設けられた居室（換気設備を設けるべき調理室等を除く。）-1（14）-改善（予定）年月-月</t>
  </si>
  <si>
    <t>２１検査結果（換気設備）別記第一号-法第28条第2項又は第3項に基づき換気設備が設けられた居室（換気設備を設けるべき調理室等を除く。）-1（14）-改善（予定）年月-状況</t>
  </si>
  <si>
    <t>２１検査結果（換気設備）別記第一号-法第28条第2項又は第3項に基づき換気設備が設けられた居室（換気設備を設けるべき調理室等を除く。）-1（15）-検査結果</t>
  </si>
  <si>
    <t>２１検査結果（換気設備）別記第一号-法第28条第2項又は第3項に基づき換気設備が設けられた居室（換気設備を設けるべき調理室等を除く。）-1（15）-検査者番号</t>
  </si>
  <si>
    <t>２１検査結果（換気設備）別記第一号-法第28条第2項又は第3項に基づき換気設備が設けられた居室（換気設備を設けるべき調理室等を除く。）-1（15）-指摘の具体的内容等</t>
  </si>
  <si>
    <t>２１検査結果（換気設備）別記第一号-法第28条第2項又は第3項に基づき換気設備が設けられた居室（換気設備を設けるべき調理室等を除く。）-1（15）-改善策の具体的内容等</t>
  </si>
  <si>
    <t>２１検査結果（換気設備）別記第一号-法第28条第2項又は第3項に基づき換気設備が設けられた居室（換気設備を設けるべき調理室等を除く。）-1（15）-改善（予定）年月-年（令和）</t>
  </si>
  <si>
    <t>２１検査結果（換気設備）別記第一号-法第28条第2項又は第3項に基づき換気設備が設けられた居室（換気設備を設けるべき調理室等を除く。）-1（15）-改善（予定）年月-月</t>
  </si>
  <si>
    <t>２１検査結果（換気設備）別記第一号-法第28条第2項又は第3項に基づき換気設備が設けられた居室（換気設備を設けるべき調理室等を除く。）-1（15）-改善（予定）年月-状況</t>
  </si>
  <si>
    <t>２１検査結果（換気設備）別記第一号-法第28条第2項又は第3項に基づき換気設備が設けられた居室（換気設備を設けるべき調理室等を除く。）-1（16）-検査結果</t>
  </si>
  <si>
    <t>２１検査結果（換気設備）別記第一号-法第28条第2項又は第3項に基づき換気設備が設けられた居室（換気設備を設けるべき調理室等を除く。）-1（16）-検査者番号</t>
  </si>
  <si>
    <t>２１検査結果（換気設備）別記第一号-法第28条第2項又は第3項に基づき換気設備が設けられた居室（換気設備を設けるべき調理室等を除く。）-1（16）-指摘の具体的内容等</t>
  </si>
  <si>
    <t>２１検査結果（換気設備）別記第一号-法第28条第2項又は第3項に基づき換気設備が設けられた居室（換気設備を設けるべき調理室等を除く。）-1（16）-改善策の具体的内容等</t>
  </si>
  <si>
    <t>２１検査結果（換気設備）別記第一号-法第28条第2項又は第3項に基づき換気設備が設けられた居室（換気設備を設けるべき調理室等を除く。）-1（16）-改善（予定）年月-年（令和）</t>
  </si>
  <si>
    <t>２１検査結果（換気設備）別記第一号-法第28条第2項又は第3項に基づき換気設備が設けられた居室（換気設備を設けるべき調理室等を除く。）-1（16）-改善（予定）年月-月</t>
  </si>
  <si>
    <t>２１検査結果（換気設備）別記第一号-法第28条第2項又は第3項に基づき換気設備が設けられた居室（換気設備を設けるべき調理室等を除く。）-1（16）-改善（予定）年月-状況</t>
  </si>
  <si>
    <t>２１検査結果（換気設備）別記第一号-法第28条第2項又は第3項に基づき換気設備が設けられた居室（換気設備を設けるべき調理室等を除く。）-1（17）-検査結果</t>
  </si>
  <si>
    <t>２１検査結果（換気設備）別記第一号-法第28条第2項又は第3項に基づき換気設備が設けられた居室（換気設備を設けるべき調理室等を除く。）-1（17）-検査者番号</t>
  </si>
  <si>
    <t>２１検査結果（換気設備）別記第一号-法第28条第2項又は第3項に基づき換気設備が設けられた居室（換気設備を設けるべき調理室等を除く。）-1（17）-指摘の具体的内容等</t>
  </si>
  <si>
    <t>２１検査結果（換気設備）別記第一号-法第28条第2項又は第3項に基づき換気設備が設けられた居室（換気設備を設けるべき調理室等を除く。）-1（17）-改善策の具体的内容等</t>
  </si>
  <si>
    <t>２１検査結果（換気設備）別記第一号-法第28条第2項又は第3項に基づき換気設備が設けられた居室（換気設備を設けるべき調理室等を除く。）-1（17）-改善（予定）年月-年（令和）</t>
  </si>
  <si>
    <t>２１検査結果（換気設備）別記第一号-法第28条第2項又は第3項に基づき換気設備が設けられた居室（換気設備を設けるべき調理室等を除く。）-1（17）-改善（予定）年月-月</t>
  </si>
  <si>
    <t>２１検査結果（換気設備）別記第一号-法第28条第2項又は第3項に基づき換気設備が設けられた居室（換気設備を設けるべき調理室等を除く。）-1（17）-改善（予定）年月-状況</t>
  </si>
  <si>
    <t>２１検査結果（換気設備）別記第一号-法第28条第2項又は第3項に基づき換気設備が設けられた居室（換気設備を設けるべき調理室等を除く。）-1（18）-検査結果</t>
  </si>
  <si>
    <t>２１検査結果（換気設備）別記第一号-法第28条第2項又は第3項に基づき換気設備が設けられた居室（換気設備を設けるべき調理室等を除く。）-1（18）-検査者番号</t>
  </si>
  <si>
    <t>２１検査結果（換気設備）別記第一号-法第28条第2項又は第3項に基づき換気設備が設けられた居室（換気設備を設けるべき調理室等を除く。）-1（18）-指摘の具体的内容等</t>
  </si>
  <si>
    <t>２１検査結果（換気設備）別記第一号-法第28条第2項又は第3項に基づき換気設備が設けられた居室（換気設備を設けるべき調理室等を除く。）-1（18）-改善策の具体的内容等</t>
  </si>
  <si>
    <t>２１検査結果（換気設備）別記第一号-法第28条第2項又は第3項に基づき換気設備が設けられた居室（換気設備を設けるべき調理室等を除く。）-1（18）-改善（予定）年月-年（令和）</t>
  </si>
  <si>
    <t>２１検査結果（換気設備）別記第一号-法第28条第2項又は第3項に基づき換気設備が設けられた居室（換気設備を設けるべき調理室等を除く。）-1（18）-改善（予定）年月-月</t>
  </si>
  <si>
    <t>２１検査結果（換気設備）別記第一号-法第28条第2項又は第3項に基づき換気設備が設けられた居室（換気設備を設けるべき調理室等を除く。）-1（18）-改善（予定）年月-状況</t>
  </si>
  <si>
    <t>２１検査結果（換気設備）別記第一号-法第28条第2項又は第3項に基づき換気設備が設けられた居室（換気設備を設けるべき調理室等を除く。）-1（19）-検査結果</t>
  </si>
  <si>
    <t>２１検査結果（換気設備）別記第一号-法第28条第2項又は第3項に基づき換気設備が設けられた居室（換気設備を設けるべき調理室等を除く。）-1（19）-検査者番号</t>
  </si>
  <si>
    <t>２１検査結果（換気設備）別記第一号-法第28条第2項又は第3項に基づき換気設備が設けられた居室（換気設備を設けるべき調理室等を除く。）-1（19）-指摘の具体的内容等</t>
  </si>
  <si>
    <t>２１検査結果（換気設備）別記第一号-法第28条第2項又は第3項に基づき換気設備が設けられた居室（換気設備を設けるべき調理室等を除く。）-1（19）-改善策の具体的内容等</t>
  </si>
  <si>
    <t>２１検査結果（換気設備）別記第一号-法第28条第2項又は第3項に基づき換気設備が設けられた居室（換気設備を設けるべき調理室等を除く。）-1（19）-改善（予定）年月-年（令和）</t>
  </si>
  <si>
    <t>２１検査結果（換気設備）別記第一号-法第28条第2項又は第3項に基づき換気設備が設けられた居室（換気設備を設けるべき調理室等を除く。）-1（19）-改善（予定）年月-月</t>
  </si>
  <si>
    <t>２１検査結果（換気設備）別記第一号-法第28条第2項又は第3項に基づき換気設備が設けられた居室（換気設備を設けるべき調理室等を除く。）-1（19）-改善（予定）年月-状況</t>
  </si>
  <si>
    <t>２１検査結果（換気設備）別記第一号-法第28条第2項又は第3項に基づき換気設備が設けられた居室（換気設備を設けるべき調理室等を除く。）-1（20）-検査結果</t>
  </si>
  <si>
    <t>２１検査結果（換気設備）別記第一号-法第28条第2項又は第3項に基づき換気設備が設けられた居室（換気設備を設けるべき調理室等を除く。）-1（20）-検査者番号</t>
  </si>
  <si>
    <t>２１検査結果（換気設備）別記第一号-法第28条第2項又は第3項に基づき換気設備が設けられた居室（換気設備を設けるべき調理室等を除く。）-1（20）-指摘の具体的内容等</t>
  </si>
  <si>
    <t>２１検査結果（換気設備）別記第一号-法第28条第2項又は第3項に基づき換気設備が設けられた居室（換気設備を設けるべき調理室等を除く。）-1（20）-改善策の具体的内容等</t>
  </si>
  <si>
    <t>２１検査結果（換気設備）別記第一号-法第28条第2項又は第3項に基づき換気設備が設けられた居室（換気設備を設けるべき調理室等を除く。）-1（20）-改善（予定）年月-年（令和）</t>
  </si>
  <si>
    <t>２１検査結果（換気設備）別記第一号-法第28条第2項又は第3項に基づき換気設備が設けられた居室（換気設備を設けるべき調理室等を除く。）-1（20）-改善（予定）年月-月</t>
  </si>
  <si>
    <t>２１検査結果（換気設備）別記第一号-法第28条第2項又は第3項に基づき換気設備が設けられた居室（換気設備を設けるべき調理室等を除く。）-1（20）-改善（予定）年月-状況</t>
  </si>
  <si>
    <t>２１検査結果（換気設備）別記第一号-法第28条第2項又は第3項に基づき換気設備が設けられた居室（換気設備を設けるべき調理室等を除く。）-1（21）-検査結果</t>
  </si>
  <si>
    <t>２１検査結果（換気設備）別記第一号-法第28条第2項又は第3項に基づき換気設備が設けられた居室（換気設備を設けるべき調理室等を除く。）-1（21）-検査者番号</t>
  </si>
  <si>
    <t>２１検査結果（換気設備）別記第一号-法第28条第2項又は第3項に基づき換気設備が設けられた居室（換気設備を設けるべき調理室等を除く。）-1（21）-指摘の具体的内容等</t>
  </si>
  <si>
    <t>２１検査結果（換気設備）別記第一号-法第28条第2項又は第3項に基づき換気設備が設けられた居室（換気設備を設けるべき調理室等を除く。）-1（21）-改善策の具体的内容等</t>
  </si>
  <si>
    <t>２１検査結果（換気設備）別記第一号-法第28条第2項又は第3項に基づき換気設備が設けられた居室（換気設備を設けるべき調理室等を除く。）-1（21）-改善（予定）年月-年（令和）</t>
  </si>
  <si>
    <t>２１検査結果（換気設備）別記第一号-法第28条第2項又は第3項に基づき換気設備が設けられた居室（換気設備を設けるべき調理室等を除く。）-1（21）-改善（予定）年月-月</t>
  </si>
  <si>
    <t>２１検査結果（換気設備）別記第一号-法第28条第2項又は第3項に基づき換気設備が設けられた居室（換気設備を設けるべき調理室等を除く。）-1（21）-改善（予定）年月-状況</t>
  </si>
  <si>
    <t>２１検査結果（換気設備）別記第一号-換気設備を設けるべき調理室等-2（1）-検査結果</t>
  </si>
  <si>
    <t>２１検査結果（換気設備）別記第一号-換気設備を設けるべき調理室等-2（1）-検査者番号</t>
  </si>
  <si>
    <t>２１検査結果（換気設備）別記第一号-換気設備を設けるべき調理室等-2（1）-指摘の具体的内容等</t>
  </si>
  <si>
    <t>２１検査結果（換気設備）別記第一号-換気設備を設けるべき調理室等-2（1）-改善策の具体的内容等</t>
  </si>
  <si>
    <t>２１検査結果（換気設備）別記第一号-換気設備を設けるべき調理室等-2（1）-改善（予定）年月-年（令和）</t>
  </si>
  <si>
    <t>２１検査結果（換気設備）別記第一号-換気設備を設けるべき調理室等-2（1）-改善（予定）年月-月</t>
  </si>
  <si>
    <t>２１検査結果（換気設備）別記第一号-換気設備を設けるべき調理室等-2（1）-改善（予定）年月-状況</t>
  </si>
  <si>
    <t>２１検査結果（換気設備）別記第一号-換気設備を設けるべき調理室等-2（2）-検査結果</t>
  </si>
  <si>
    <t>２１検査結果（換気設備）別記第一号-換気設備を設けるべき調理室等-2（2）-検査者番号</t>
  </si>
  <si>
    <t>２１検査結果（換気設備）別記第一号-換気設備を設けるべき調理室等-2（2）-指摘の具体的内容等</t>
  </si>
  <si>
    <t>２１検査結果（換気設備）別記第一号-換気設備を設けるべき調理室等-2（2）-改善策の具体的内容等</t>
  </si>
  <si>
    <t>２１検査結果（換気設備）別記第一号-換気設備を設けるべき調理室等-2（2）-改善（予定）年月-年（令和）</t>
  </si>
  <si>
    <t>２１検査結果（換気設備）別記第一号-換気設備を設けるべき調理室等-2（2）-改善（予定）年月-月</t>
  </si>
  <si>
    <t>２１検査結果（換気設備）別記第一号-換気設備を設けるべき調理室等-2（2）-改善（予定）年月-状況</t>
  </si>
  <si>
    <t>２１検査結果（換気設備）別記第一号-換気設備を設けるべき調理室等-2（3）-検査結果</t>
  </si>
  <si>
    <t>２１検査結果（換気設備）別記第一号-換気設備を設けるべき調理室等-2（3）-検査者番号</t>
  </si>
  <si>
    <t>２１検査結果（換気設備）別記第一号-換気設備を設けるべき調理室等-2（3）-指摘の具体的内容等</t>
  </si>
  <si>
    <t>２１検査結果（換気設備）別記第一号-換気設備を設けるべき調理室等-2（3）-改善策の具体的内容等</t>
  </si>
  <si>
    <t>２１検査結果（換気設備）別記第一号-換気設備を設けるべき調理室等-2（3）-改善（予定）年月-年（令和）</t>
  </si>
  <si>
    <t>２１検査結果（換気設備）別記第一号-換気設備を設けるべき調理室等-2（3）-改善（予定）年月-月</t>
  </si>
  <si>
    <t>２１検査結果（換気設備）別記第一号-換気設備を設けるべき調理室等-2（3）-改善（予定）年月-状況</t>
  </si>
  <si>
    <t>２１検査結果（換気設備）別記第一号-換気設備を設けるべき調理室等-2（4）-検査結果</t>
  </si>
  <si>
    <t>２１検査結果（換気設備）別記第一号-換気設備を設けるべき調理室等-2（4）-検査者番号</t>
  </si>
  <si>
    <t>２１検査結果（換気設備）別記第一号-換気設備を設けるべき調理室等-2（4）-指摘の具体的内容等</t>
  </si>
  <si>
    <t>２１検査結果（換気設備）別記第一号-換気設備を設けるべき調理室等-2（4）-改善策の具体的内容等</t>
  </si>
  <si>
    <t>２１検査結果（換気設備）別記第一号-換気設備を設けるべき調理室等-2（4）-改善（予定）年月-年（令和）</t>
  </si>
  <si>
    <t>２１検査結果（換気設備）別記第一号-換気設備を設けるべき調理室等-2（4）-改善（予定）年月-月</t>
  </si>
  <si>
    <t>２１検査結果（換気設備）別記第一号-換気設備を設けるべき調理室等-2（4）-改善（予定）年月-状況</t>
  </si>
  <si>
    <t>２１検査結果（換気設備）別記第一号-換気設備を設けるべき調理室等-2（5）-検査結果</t>
  </si>
  <si>
    <t>２１検査結果（換気設備）別記第一号-換気設備を設けるべき調理室等-2（5）-検査者番号</t>
  </si>
  <si>
    <t>２１検査結果（換気設備）別記第一号-換気設備を設けるべき調理室等-2（5）-指摘の具体的内容等</t>
  </si>
  <si>
    <t>２１検査結果（換気設備）別記第一号-換気設備を設けるべき調理室等-2（5）-改善策の具体的内容等</t>
  </si>
  <si>
    <t>２１検査結果（換気設備）別記第一号-換気設備を設けるべき調理室等-2（5）-改善（予定）年月-年（令和）</t>
  </si>
  <si>
    <t>２１検査結果（換気設備）別記第一号-換気設備を設けるべき調理室等-2（5）-改善（予定）年月-月</t>
  </si>
  <si>
    <t>２１検査結果（換気設備）別記第一号-換気設備を設けるべき調理室等-2（5）-改善（予定）年月-状況</t>
  </si>
  <si>
    <t>２１検査結果（換気設備）別記第一号-換気設備を設けるべき調理室等-2（6）-検査結果</t>
  </si>
  <si>
    <t>２１検査結果（換気設備）別記第一号-換気設備を設けるべき調理室等-2（6）-検査者番号</t>
  </si>
  <si>
    <t>２１検査結果（換気設備）別記第一号-換気設備を設けるべき調理室等-2（6）-指摘の具体的内容等</t>
  </si>
  <si>
    <t>２１検査結果（換気設備）別記第一号-換気設備を設けるべき調理室等-2（6）-改善策の具体的内容等</t>
  </si>
  <si>
    <t>２１検査結果（換気設備）別記第一号-換気設備を設けるべき調理室等-2（6）-改善（予定）年月-年（令和）</t>
  </si>
  <si>
    <t>２１検査結果（換気設備）別記第一号-換気設備を設けるべき調理室等-2（6）-改善（予定）年月-月</t>
  </si>
  <si>
    <t>２１検査結果（換気設備）別記第一号-換気設備を設けるべき調理室等-2（6）-改善（予定）年月-状況</t>
  </si>
  <si>
    <t>２１検査結果（換気設備）別記第一号-換気設備を設けるべき調理室等-2（7）-検査結果</t>
  </si>
  <si>
    <t>２１検査結果（換気設備）別記第一号-換気設備を設けるべき調理室等-2（7）-検査者番号</t>
  </si>
  <si>
    <t>２１検査結果（換気設備）別記第一号-換気設備を設けるべき調理室等-2（7）-指摘の具体的内容等</t>
  </si>
  <si>
    <t>２１検査結果（換気設備）別記第一号-換気設備を設けるべき調理室等-2（7）-改善策の具体的内容等</t>
  </si>
  <si>
    <t>２１検査結果（換気設備）別記第一号-換気設備を設けるべき調理室等-2（7）-改善（予定）年月-年（令和）</t>
  </si>
  <si>
    <t>２１検査結果（換気設備）別記第一号-換気設備を設けるべき調理室等-2（7）-改善（予定）年月-月</t>
  </si>
  <si>
    <t>２１検査結果（換気設備）別記第一号-換気設備を設けるべき調理室等-2（7）-改善（予定）年月-状況</t>
  </si>
  <si>
    <t>２１検査結果（換気設備）別記第一号-換気設備を設けるべき調理室等-2（8）-検査結果</t>
  </si>
  <si>
    <t>２１検査結果（換気設備）別記第一号-換気設備を設けるべき調理室等-2（8）-検査者番号</t>
  </si>
  <si>
    <t>２１検査結果（換気設備）別記第一号-換気設備を設けるべき調理室等-2（8）-指摘の具体的内容等</t>
  </si>
  <si>
    <t>２１検査結果（換気設備）別記第一号-換気設備を設けるべき調理室等-2（8）-改善策の具体的内容等</t>
  </si>
  <si>
    <t>２１検査結果（換気設備）別記第一号-換気設備を設けるべき調理室等-2（8）-改善（予定）年月-年（令和）</t>
  </si>
  <si>
    <t>２１検査結果（換気設備）別記第一号-換気設備を設けるべき調理室等-2（8）-改善（予定）年月-月</t>
  </si>
  <si>
    <t>２１検査結果（換気設備）別記第一号-換気設備を設けるべき調理室等-2（8）-改善（予定）年月-状況</t>
  </si>
  <si>
    <t>２１検査結果（換気設備）別記第一号-換気設備を設けるべき調理室等-2（9）-検査結果</t>
  </si>
  <si>
    <t>２１検査結果（換気設備）別記第一号-換気設備を設けるべき調理室等-2（9）-検査者番号</t>
  </si>
  <si>
    <t>２１検査結果（換気設備）別記第一号-換気設備を設けるべき調理室等-2（9）-指摘の具体的内容等</t>
  </si>
  <si>
    <t>２１検査結果（換気設備）別記第一号-換気設備を設けるべき調理室等-2（9）-改善策の具体的内容等</t>
  </si>
  <si>
    <t>２１検査結果（換気設備）別記第一号-換気設備を設けるべき調理室等-2（9）-改善（予定）年月-年（令和）</t>
  </si>
  <si>
    <t>２１検査結果（換気設備）別記第一号-換気設備を設けるべき調理室等-2（9）-改善（予定）年月-月</t>
  </si>
  <si>
    <t>２１検査結果（換気設備）別記第一号-換気設備を設けるべき調理室等-2（9）-改善（予定）年月-状況</t>
  </si>
  <si>
    <t>２１検査結果（換気設備）別記第一号-換気設備を設けるべき調理室等-2（10）-検査結果</t>
  </si>
  <si>
    <t>２１検査結果（換気設備）別記第一号-換気設備を設けるべき調理室等-2（10）-検査者番号</t>
  </si>
  <si>
    <t>２１検査結果（換気設備）別記第一号-換気設備を設けるべき調理室等-2（10）-指摘の具体的内容等</t>
  </si>
  <si>
    <t>２１検査結果（換気設備）別記第一号-換気設備を設けるべき調理室等-2（10）-改善策の具体的内容等</t>
  </si>
  <si>
    <t>２１検査結果（換気設備）別記第一号-換気設備を設けるべき調理室等-2（10）-改善（予定）年月-年（令和）</t>
  </si>
  <si>
    <t>２１検査結果（換気設備）別記第一号-換気設備を設けるべき調理室等-2（10）-改善（予定）年月-月</t>
  </si>
  <si>
    <t>２１検査結果（換気設備）別記第一号-換気設備を設けるべき調理室等-2（10）-改善（予定）年月-状況</t>
  </si>
  <si>
    <t>２１検査結果（換気設備）別記第一号-換気設備を設けるべき調理室等-2（11）-検査結果</t>
  </si>
  <si>
    <t>２１検査結果（換気設備）別記第一号-換気設備を設けるべき調理室等-2（11）-検査者番号</t>
  </si>
  <si>
    <t>２１検査結果（換気設備）別記第一号-換気設備を設けるべき調理室等-2（11）-指摘の具体的内容等</t>
  </si>
  <si>
    <t>２１検査結果（換気設備）別記第一号-換気設備を設けるべき調理室等-2（11）-改善策の具体的内容等</t>
  </si>
  <si>
    <t>２１検査結果（換気設備）別記第一号-換気設備を設けるべき調理室等-2（11）-改善（予定）年月-年（令和）</t>
  </si>
  <si>
    <t>２１検査結果（換気設備）別記第一号-換気設備を設けるべき調理室等-2（11）-改善（予定）年月-月</t>
  </si>
  <si>
    <t>２１検査結果（換気設備）別記第一号-換気設備を設けるべき調理室等-2（11）-改善（予定）年月-状況</t>
  </si>
  <si>
    <t>２１検査結果（換気設備）別記第一号-換気設備を設けるべき調理室等-2（12）-検査結果</t>
  </si>
  <si>
    <t>２１検査結果（換気設備）別記第一号-換気設備を設けるべき調理室等-2（12）-検査者番号</t>
  </si>
  <si>
    <t>２１検査結果（換気設備）別記第一号-換気設備を設けるべき調理室等-2（12）-指摘の具体的内容等</t>
  </si>
  <si>
    <t>２１検査結果（換気設備）別記第一号-換気設備を設けるべき調理室等-2（12）-改善策の具体的内容等</t>
  </si>
  <si>
    <t>２１検査結果（換気設備）別記第一号-換気設備を設けるべき調理室等-2（12）-改善（予定）年月-年（令和）</t>
  </si>
  <si>
    <t>２１検査結果（換気設備）別記第一号-換気設備を設けるべき調理室等-2（12）-改善（予定）年月-月</t>
  </si>
  <si>
    <t>２１検査結果（換気設備）別記第一号-換気設備を設けるべき調理室等-2（12）-改善（予定）年月-状況</t>
  </si>
  <si>
    <t>２１検査結果（換気設備）別記第一号-換気設備を設けるべき調理室等-2（13）-検査結果</t>
  </si>
  <si>
    <t>２１検査結果（換気設備）別記第一号-換気設備を設けるべき調理室等-2（13）-検査者番号</t>
  </si>
  <si>
    <t>２１検査結果（換気設備）別記第一号-換気設備を設けるべき調理室等-2（13）-指摘の具体的内容等</t>
  </si>
  <si>
    <t>２１検査結果（換気設備）別記第一号-換気設備を設けるべき調理室等-2（13）-改善策の具体的内容等</t>
  </si>
  <si>
    <t>２１検査結果（換気設備）別記第一号-換気設備を設けるべき調理室等-2（13）-改善（予定）年月-年（令和）</t>
  </si>
  <si>
    <t>２１検査結果（換気設備）別記第一号-換気設備を設けるべき調理室等-2（13）-改善（予定）年月-月</t>
  </si>
  <si>
    <t>２１検査結果（換気設備）別記第一号-換気設備を設けるべき調理室等-2（13）-改善（予定）年月-状況</t>
  </si>
  <si>
    <t>２１検査結果（換気設備）別記第一号-法第28条第2項又は第3項に基づき換気設備が設けられた居室等-3（1）-検査結果</t>
  </si>
  <si>
    <t>２１検査結果（換気設備）別記第一号-法第28条第2項又は第3項に基づき換気設備が設けられた居室等-3（1）-検査者番号</t>
  </si>
  <si>
    <t>２１検査結果（換気設備）別記第一号-法第28条第2項又は第3項に基づき換気設備が設けられた居室等-3（1）-指摘の具体的内容等</t>
  </si>
  <si>
    <t>２１検査結果（換気設備）別記第一号-法第28条第2項又は第3項に基づき換気設備が設けられた居室等-3（1）-改善策の具体的内容等</t>
  </si>
  <si>
    <t>２１検査結果（換気設備）別記第一号-法第28条第2項又は第3項に基づき換気設備が設けられた居室等-3（1）-改善（予定）年月-年（令和）</t>
  </si>
  <si>
    <t>２１検査結果（換気設備）別記第一号-法第28条第2項又は第3項に基づき換気設備が設けられた居室等-3（1）-改善（予定）年月-月</t>
  </si>
  <si>
    <t>２１検査結果（換気設備）別記第一号-法第28条第2項又は第3項に基づき換気設備が設けられた居室等-3（1）-改善（予定）年月-状況</t>
  </si>
  <si>
    <t>２１検査結果（換気設備）別記第一号-法第28条第2項又は第3項に基づき換気設備が設けられた居室等-3（2）-検査結果</t>
  </si>
  <si>
    <t>２１検査結果（換気設備）別記第一号-法第28条第2項又は第3項に基づき換気設備が設けられた居室等-3（2）-検査者番号</t>
  </si>
  <si>
    <t>２１検査結果（換気設備）別記第一号-法第28条第2項又は第3項に基づき換気設備が設けられた居室等-3（2）-指摘の具体的内容等</t>
  </si>
  <si>
    <t>２１検査結果（換気設備）別記第一号-法第28条第2項又は第3項に基づき換気設備が設けられた居室等-3（2）-改善策の具体的内容等</t>
  </si>
  <si>
    <t>２１検査結果（換気設備）別記第一号-法第28条第2項又は第3項に基づき換気設備が設けられた居室等-3（2）-改善（予定）年月-年（令和）</t>
  </si>
  <si>
    <t>２１検査結果（換気設備）別記第一号-法第28条第2項又は第3項に基づき換気設備が設けられた居室等-3（2）-改善（予定）年月-月</t>
  </si>
  <si>
    <t>２１検査結果（換気設備）別記第一号-法第28条第2項又は第3項に基づき換気設備が設けられた居室等-3（2）-改善（予定）年月-状況</t>
  </si>
  <si>
    <t>２１検査結果（換気設備）別記第一号-法第28条第2項又は第3項に基づき換気設備が設けられた居室等-3（3）-検査結果</t>
  </si>
  <si>
    <t>２１検査結果（換気設備）別記第一号-法第28条第2項又は第3項に基づき換気設備が設けられた居室等-3（3）-検査者番号</t>
  </si>
  <si>
    <t>２１検査結果（換気設備）別記第一号-法第28条第2項又は第3項に基づき換気設備が設けられた居室等-3（3）-指摘の具体的内容等</t>
  </si>
  <si>
    <t>２１検査結果（換気設備）別記第一号-法第28条第2項又は第3項に基づき換気設備が設けられた居室等-3（3）-改善策の具体的内容等</t>
  </si>
  <si>
    <t>２１検査結果（換気設備）別記第一号-法第28条第2項又は第3項に基づき換気設備が設けられた居室等-3（3）-改善（予定）年月-年（令和）</t>
  </si>
  <si>
    <t>２１検査結果（換気設備）別記第一号-法第28条第2項又は第3項に基づき換気設備が設けられた居室等-3（3）-改善（予定）年月-月</t>
  </si>
  <si>
    <t>２１検査結果（換気設備）別記第一号-法第28条第2項又は第3項に基づき換気設備が設けられた居室等-3（3）-改善（予定）年月-状況</t>
  </si>
  <si>
    <t>２１検査結果（換気設備）別記第一号-法第28条第2項又は第3項に基づき換気設備が設けられた居室等-3（4）-検査結果</t>
  </si>
  <si>
    <t>２１検査結果（換気設備）別記第一号-法第28条第2項又は第3項に基づき換気設備が設けられた居室等-3（4）-検査者番号</t>
  </si>
  <si>
    <t>２１検査結果（換気設備）別記第一号-法第28条第2項又は第3項に基づき換気設備が設けられた居室等-3（4）-指摘の具体的内容等</t>
  </si>
  <si>
    <t>２１検査結果（換気設備）別記第一号-法第28条第2項又は第3項に基づき換気設備が設けられた居室等-3（4）-改善策の具体的内容等</t>
  </si>
  <si>
    <t>２１検査結果（換気設備）別記第一号-法第28条第2項又は第3項に基づき換気設備が設けられた居室等-3（4）-改善（予定）年月-年（令和）</t>
  </si>
  <si>
    <t>２１検査結果（換気設備）別記第一号-法第28条第2項又は第3項に基づき換気設備が設けられた居室等-3（4）-改善（予定）年月-月</t>
  </si>
  <si>
    <t>２１検査結果（換気設備）別記第一号-法第28条第2項又は第3項に基づき換気設備が設けられた居室等-3（4）-改善（予定）年月-状況</t>
  </si>
  <si>
    <t>２１検査結果（換気設備）別記第一号-法第28条第2項又は第3項に基づき換気設備が設けられた居室等-3（5）-検査結果</t>
  </si>
  <si>
    <t>２１検査結果（換気設備）別記第一号-法第28条第2項又は第3項に基づき換気設備が設けられた居室等-3（5）-検査者番号</t>
  </si>
  <si>
    <t>２１検査結果（換気設備）別記第一号-法第28条第2項又は第3項に基づき換気設備が設けられた居室等-3（5）-指摘の具体的内容等</t>
  </si>
  <si>
    <t>２１検査結果（換気設備）別記第一号-法第28条第2項又は第3項に基づき換気設備が設けられた居室等-3（5）-改善策の具体的内容等</t>
  </si>
  <si>
    <t>２１検査結果（換気設備）別記第一号-法第28条第2項又は第3項に基づき換気設備が設けられた居室等-3（5）-改善（予定）年月-年（令和）</t>
  </si>
  <si>
    <t>２１検査結果（換気設備）別記第一号-法第28条第2項又は第3項に基づき換気設備が設けられた居室等-3（5）-改善（予定）年月-月</t>
  </si>
  <si>
    <t>２１検査結果（換気設備）別記第一号-法第28条第2項又は第3項に基づき換気設備が設けられた居室等-3（5）-改善（予定）年月-状況</t>
  </si>
  <si>
    <t>２１検査結果（換気設備）別記第一号-法第28条第2項又は第3項に基づき換気設備が設けられた居室等-3（6）-検査結果</t>
  </si>
  <si>
    <t>２１検査結果（換気設備）別記第一号-法第28条第2項又は第3項に基づき換気設備が設けられた居室等-3（6）-検査者番号</t>
  </si>
  <si>
    <t>２１検査結果（換気設備）別記第一号-法第28条第2項又は第3項に基づき換気設備が設けられた居室等-3（6）-指摘の具体的内容等</t>
  </si>
  <si>
    <t>２１検査結果（換気設備）別記第一号-法第28条第2項又は第3項に基づき換気設備が設けられた居室等-3（6）-改善策の具体的内容等</t>
  </si>
  <si>
    <t>２１検査結果（換気設備）別記第一号-法第28条第2項又は第3項に基づき換気設備が設けられた居室等-3（6）-改善（予定）年月-年（令和）</t>
  </si>
  <si>
    <t>２１検査結果（換気設備）別記第一号-法第28条第2項又は第3項に基づき換気設備が設けられた居室等-3（6）-改善（予定）年月-月</t>
  </si>
  <si>
    <t>２１検査結果（換気設備）別記第一号-法第28条第2項又は第3項に基づき換気設備が設けられた居室等-3（6）-改善（予定）年月-状況</t>
  </si>
  <si>
    <t>２１検査結果（換気設備）別記第一号-法第28条第2項又は第3項に基づき換気設備が設けられた居室等-3（7）-検査結果</t>
  </si>
  <si>
    <t>２１検査結果（換気設備）別記第一号-法第28条第2項又は第3項に基づき換気設備が設けられた居室等-3（7）-検査者番号</t>
  </si>
  <si>
    <t>２１検査結果（換気設備）別記第一号-法第28条第2項又は第3項に基づき換気設備が設けられた居室等-3（7）-指摘の具体的内容等</t>
  </si>
  <si>
    <t>２１検査結果（換気設備）別記第一号-法第28条第2項又は第3項に基づき換気設備が設けられた居室等-3（7）-改善策の具体的内容等</t>
  </si>
  <si>
    <t>２１検査結果（換気設備）別記第一号-法第28条第2項又は第3項に基づき換気設備が設けられた居室等-3（7）-改善（予定）年月-年（令和）</t>
  </si>
  <si>
    <t>２１検査結果（換気設備）別記第一号-法第28条第2項又は第3項に基づき換気設備が設けられた居室等-3（7）-改善（予定）年月-月</t>
  </si>
  <si>
    <t>２１検査結果（換気設備）別記第一号-法第28条第2項又は第3項に基づき換気設備が設けられた居室等-3（7）-改善（予定）年月-状況</t>
  </si>
  <si>
    <t>２１検査結果（換気設備）別記第一号-法第28条第2項又は第3項に基づき換気設備が設けられた居室等-3（8）-検査結果</t>
  </si>
  <si>
    <t>２１検査結果（換気設備）別記第一号-法第28条第2項又は第3項に基づき換気設備が設けられた居室等-3（8）-検査者番号</t>
  </si>
  <si>
    <t>２１検査結果（換気設備）別記第一号-法第28条第2項又は第3項に基づき換気設備が設けられた居室等-3（8）-指摘の具体的内容等</t>
  </si>
  <si>
    <t>２１検査結果（換気設備）別記第一号-法第28条第2項又は第3項に基づき換気設備が設けられた居室等-3（8）-改善策の具体的内容等</t>
  </si>
  <si>
    <t>２１検査結果（換気設備）別記第一号-法第28条第2項又は第3項に基づき換気設備が設けられた居室等-3（8）-改善（予定）年月-年（令和）</t>
  </si>
  <si>
    <t>２１検査結果（換気設備）別記第一号-法第28条第2項又は第3項に基づき換気設備が設けられた居室等-3（8）-改善（予定）年月-月</t>
  </si>
  <si>
    <t>２１検査結果（換気設備）別記第一号-法第28条第2項又は第3項に基づき換気設備が設けられた居室等-3（8）-改善（予定）年月-状況</t>
  </si>
  <si>
    <t>２１検査結果（換気設備）別記第一号-法第28条第2項又は第3項に基づき換気設備が設けられた居室等-3（9）-検査結果</t>
  </si>
  <si>
    <t>２１検査結果（換気設備）別記第一号-法第28条第2項又は第3項に基づき換気設備が設けられた居室等-3（9）-検査者番号</t>
  </si>
  <si>
    <t>２１検査結果（換気設備）別記第一号-法第28条第2項又は第3項に基づき換気設備が設けられた居室等-3（9）-指摘の具体的内容等</t>
  </si>
  <si>
    <t>２１検査結果（換気設備）別記第一号-法第28条第2項又は第3項に基づき換気設備が設けられた居室等-3（9）-改善策の具体的内容等</t>
  </si>
  <si>
    <t>２１検査結果（換気設備）別記第一号-法第28条第2項又は第3項に基づき換気設備が設けられた居室等-3（9）-改善（予定）年月-年（令和）</t>
  </si>
  <si>
    <t>２１検査結果（換気設備）別記第一号-法第28条第2項又は第3項に基づき換気設備が設けられた居室等-3（9）-改善（予定）年月-月</t>
  </si>
  <si>
    <t>２１検査結果（換気設備）別記第一号-法第28条第2項又は第3項に基づき換気設備が設けられた居室等-3（9）-改善（予定）年月-状況</t>
  </si>
  <si>
    <t>２１検査結果（換気設備）別記第一号-上記以外の検査項目等-1行目-番号</t>
  </si>
  <si>
    <t>２１検査結果（換気設備）別記第一号-上記以外の検査項目等-1行目-検査項目</t>
  </si>
  <si>
    <t>２１検査結果（換気設備）別記第一号-上記以外の検査項目等-1行目-検査事項</t>
  </si>
  <si>
    <t>２１検査結果（換気設備）別記第一号-上記以外の検査項目等-1行目-検査結果</t>
  </si>
  <si>
    <t>２１検査結果（換気設備）別記第一号-上記以外の検査項目等-1行目-検査者番号</t>
  </si>
  <si>
    <t>２１検査結果（換気設備）別記第一号-上記以外の検査項目等-1行目-指摘の具体的内容等</t>
  </si>
  <si>
    <t>２１検査結果（換気設備）別記第一号-上記以外の検査項目等-1行目-改善策の具体的内容等</t>
  </si>
  <si>
    <t>２１検査結果（換気設備）別記第一号-上記以外の検査項目等-1行目-改善（予定）年月-年（令和）</t>
  </si>
  <si>
    <t>２１検査結果（換気設備）別記第一号-上記以外の検査項目等-1行目-改善（予定）年月-月</t>
  </si>
  <si>
    <t>２１検査結果（換気設備）別記第一号-上記以外の検査項目等-1行目-改善（予定）年月-状況</t>
  </si>
  <si>
    <t>２１検査結果（換気設備）別記第一号-上記以外の検査項目等-2行目-検査項目</t>
  </si>
  <si>
    <t>２１検査結果（換気設備）別記第一号-上記以外の検査項目等-2行目-検査事項</t>
  </si>
  <si>
    <t>２１検査結果（換気設備）別記第一号-上記以外の検査項目等-2行目-検査結果</t>
  </si>
  <si>
    <t>２１検査結果（換気設備）別記第一号-上記以外の検査項目等-2行目-検査者番号</t>
  </si>
  <si>
    <t>２１検査結果（換気設備）別記第一号-上記以外の検査項目等-2行目-指摘の具体的内容等</t>
  </si>
  <si>
    <t>２１検査結果（換気設備）別記第一号-上記以外の検査項目等-2行目-改善策の具体的内容等</t>
  </si>
  <si>
    <t>２１検査結果（換気設備）別記第一号-上記以外の検査項目等-2行目-改善（予定）年月-年（令和）</t>
  </si>
  <si>
    <t>２１検査結果（換気設備）別記第一号-上記以外の検査項目等-2行目-改善（予定）年月-月</t>
  </si>
  <si>
    <t>２１検査結果（換気設備）別記第一号-上記以外の検査項目等-2行目-改善（予定）年月-状況</t>
  </si>
  <si>
    <t>２１検査結果（換気設備）別記第一号-上記以外の検査項目等-2行目-番号</t>
  </si>
  <si>
    <t>２１検査結果（換気設備）別記第一号-上記以外の検査項目等-3行目-検査項目</t>
  </si>
  <si>
    <t>２１検査結果（換気設備）別記第一号-上記以外の検査項目等-3行目-検査事項</t>
  </si>
  <si>
    <t>２１検査結果（換気設備）別記第一号-上記以外の検査項目等-3行目-検査結果</t>
  </si>
  <si>
    <t>２１検査結果（換気設備）別記第一号-上記以外の検査項目等-3行目-検査者番号</t>
  </si>
  <si>
    <t>２１検査結果（換気設備）別記第一号-上記以外の検査項目等-3行目-指摘の具体的内容等</t>
  </si>
  <si>
    <t>２１検査結果（換気設備）別記第一号-上記以外の検査項目等-3行目-改善策の具体的内容等</t>
  </si>
  <si>
    <t>２１検査結果（換気設備）別記第一号-上記以外の検査項目等-3行目-改善（予定）年月-年（令和）</t>
  </si>
  <si>
    <t>２１検査結果（換気設備）別記第一号-上記以外の検査項目等-3行目-改善（予定）年月-月</t>
  </si>
  <si>
    <t>検査済証交付年月日等</t>
    <rPh sb="0" eb="2">
      <t>ケンサ</t>
    </rPh>
    <rPh sb="2" eb="3">
      <t>スミ</t>
    </rPh>
    <rPh sb="3" eb="4">
      <t>ショウ</t>
    </rPh>
    <rPh sb="4" eb="6">
      <t>コウフ</t>
    </rPh>
    <rPh sb="6" eb="9">
      <t>ネンガッピ</t>
    </rPh>
    <rPh sb="9" eb="10">
      <t>ナド</t>
    </rPh>
    <phoneticPr fontId="3"/>
  </si>
  <si>
    <t>検査済証明交付者</t>
    <rPh sb="0" eb="2">
      <t>ケンサ</t>
    </rPh>
    <rPh sb="2" eb="3">
      <t>スミ</t>
    </rPh>
    <rPh sb="3" eb="5">
      <t>ショウメイ</t>
    </rPh>
    <rPh sb="5" eb="7">
      <t>コウフ</t>
    </rPh>
    <rPh sb="7" eb="8">
      <t>シャ</t>
    </rPh>
    <phoneticPr fontId="3"/>
  </si>
  <si>
    <t>６検査済証交付年月日等-年月日-元号</t>
  </si>
  <si>
    <t>６検査済証交付年月日等-年月日-年</t>
  </si>
  <si>
    <t>６検査済証交付年月日等-年月日-月</t>
  </si>
  <si>
    <t>６検査済証交付年月日等-年月日-日</t>
  </si>
  <si>
    <t>６検査済証交付年月日等-年月日-号</t>
  </si>
  <si>
    <t>６検査済証明交付者-指定確認検査機関-（）</t>
  </si>
  <si>
    <t>２１検査結果（換気設備）別記第一号-検査者番号1</t>
  </si>
  <si>
    <t>２１検査結果（換気設備）別記第一号-上記以外の検査項目等-3行目-番号</t>
  </si>
  <si>
    <t>２１検査結果（換気設備）別記第一号-上記以外の検査項目等-3行目-改善（予定）年月-状況</t>
  </si>
  <si>
    <t>検査結果（換気設備）別記第一号</t>
    <rPh sb="0" eb="2">
      <t>ケンサ</t>
    </rPh>
    <rPh sb="2" eb="4">
      <t>ケッカ</t>
    </rPh>
    <rPh sb="5" eb="7">
      <t>カンキ</t>
    </rPh>
    <rPh sb="7" eb="9">
      <t>セツビ</t>
    </rPh>
    <rPh sb="10" eb="12">
      <t>ベッキ</t>
    </rPh>
    <rPh sb="12" eb="13">
      <t>ダイ</t>
    </rPh>
    <rPh sb="13" eb="15">
      <t>イチゴウ</t>
    </rPh>
    <phoneticPr fontId="3"/>
  </si>
  <si>
    <t>検査結果（排煙設備）別記第二号</t>
    <rPh sb="0" eb="2">
      <t>ケンサ</t>
    </rPh>
    <rPh sb="2" eb="4">
      <t>ケッカ</t>
    </rPh>
    <rPh sb="5" eb="7">
      <t>ハイエン</t>
    </rPh>
    <rPh sb="7" eb="9">
      <t>セツビ</t>
    </rPh>
    <rPh sb="10" eb="12">
      <t>ベッキ</t>
    </rPh>
    <rPh sb="12" eb="13">
      <t>ダイ</t>
    </rPh>
    <rPh sb="13" eb="14">
      <t>ニ</t>
    </rPh>
    <rPh sb="14" eb="15">
      <t>ゴウ</t>
    </rPh>
    <phoneticPr fontId="3"/>
  </si>
  <si>
    <t>検査結果（給水設備及び排水設備）別記第四号</t>
    <rPh sb="0" eb="2">
      <t>ケンサ</t>
    </rPh>
    <rPh sb="2" eb="4">
      <t>ケッカ</t>
    </rPh>
    <rPh sb="5" eb="7">
      <t>キュウスイ</t>
    </rPh>
    <rPh sb="7" eb="9">
      <t>セツビ</t>
    </rPh>
    <rPh sb="9" eb="10">
      <t>オヨ</t>
    </rPh>
    <rPh sb="11" eb="15">
      <t>ハイスイセツビ</t>
    </rPh>
    <rPh sb="16" eb="18">
      <t>ベッキ</t>
    </rPh>
    <rPh sb="18" eb="19">
      <t>ダイ</t>
    </rPh>
    <rPh sb="19" eb="20">
      <t>ヨン</t>
    </rPh>
    <rPh sb="20" eb="21">
      <t>ゴウ</t>
    </rPh>
    <phoneticPr fontId="3"/>
  </si>
  <si>
    <t>肩書+氏名</t>
    <rPh sb="0" eb="2">
      <t>カタガキ</t>
    </rPh>
    <rPh sb="3" eb="5">
      <t>シメイ</t>
    </rPh>
    <phoneticPr fontId="3"/>
  </si>
  <si>
    <t>報告者転記用</t>
    <rPh sb="0" eb="3">
      <t>ホウコクシャ</t>
    </rPh>
    <rPh sb="3" eb="6">
      <t>テンキヨウ</t>
    </rPh>
    <phoneticPr fontId="3"/>
  </si>
  <si>
    <t>８　換気設備の検査者　(代表となる検査者)</t>
    <rPh sb="2" eb="6">
      <t>カンキセツビ</t>
    </rPh>
    <rPh sb="7" eb="10">
      <t>ケンサシャ</t>
    </rPh>
    <rPh sb="12" eb="14">
      <t>ダイヒョウ</t>
    </rPh>
    <rPh sb="17" eb="20">
      <t>ケンサシャ</t>
    </rPh>
    <phoneticPr fontId="3"/>
  </si>
  <si>
    <t>住所</t>
    <rPh sb="0" eb="2">
      <t>ジュウショ</t>
    </rPh>
    <phoneticPr fontId="3"/>
  </si>
  <si>
    <t>法人名+氏名</t>
    <rPh sb="0" eb="3">
      <t>ホウジンメイ</t>
    </rPh>
    <rPh sb="4" eb="6">
      <t>シメイ</t>
    </rPh>
    <phoneticPr fontId="3"/>
  </si>
  <si>
    <t>法人名のみ</t>
    <rPh sb="0" eb="3">
      <t>ホウジンメイ</t>
    </rPh>
    <phoneticPr fontId="3"/>
  </si>
  <si>
    <t>報告者氏名転記用</t>
    <rPh sb="0" eb="3">
      <t>ホウコクシャ</t>
    </rPh>
    <rPh sb="3" eb="5">
      <t>シメイ</t>
    </rPh>
    <rPh sb="5" eb="8">
      <t>テンキヨウ</t>
    </rPh>
    <phoneticPr fontId="3"/>
  </si>
  <si>
    <t>肩書</t>
    <rPh sb="0" eb="2">
      <t>カタガキ</t>
    </rPh>
    <phoneticPr fontId="3"/>
  </si>
  <si>
    <t>３所有者-法人名-フリガナ</t>
  </si>
  <si>
    <t>３所有者-法人名-法人名</t>
  </si>
  <si>
    <t>３所有者-肩書-フリガナ</t>
  </si>
  <si>
    <t>３所有者-肩書-肩書</t>
  </si>
  <si>
    <t>９換気設備の概要-居室等-中央管理方式の空気調和設備-系統</t>
  </si>
  <si>
    <t>９換気設備の概要-居室等-中央管理方式の空気調和設備-室</t>
  </si>
  <si>
    <t>第一面</t>
  </si>
  <si>
    <t>既存不適格</t>
    <rPh sb="0" eb="2">
      <t>キゾン</t>
    </rPh>
    <rPh sb="2" eb="4">
      <t>フテキ</t>
    </rPh>
    <rPh sb="4" eb="5">
      <t>カク</t>
    </rPh>
    <phoneticPr fontId="3"/>
  </si>
  <si>
    <t>予定なし</t>
  </si>
  <si>
    <t>理由</t>
  </si>
  <si>
    <t>第一面別紙</t>
  </si>
  <si>
    <t>第二面</t>
  </si>
  <si>
    <t>（令和固定）</t>
    <rPh sb="1" eb="3">
      <t>レイワ</t>
    </rPh>
    <rPh sb="3" eb="5">
      <t>コテイ</t>
    </rPh>
    <phoneticPr fontId="3"/>
  </si>
  <si>
    <t>有</t>
    <rPh sb="0" eb="1">
      <t>ア</t>
    </rPh>
    <phoneticPr fontId="3"/>
  </si>
  <si>
    <t>イ．資格</t>
    <rPh sb="2" eb="4">
      <t>シカク</t>
    </rPh>
    <phoneticPr fontId="3"/>
  </si>
  <si>
    <t>建築士登録</t>
    <rPh sb="0" eb="5">
      <t>ケンチクシトウロク</t>
    </rPh>
    <phoneticPr fontId="3"/>
  </si>
  <si>
    <t>ロ．氏名のフリガナ</t>
    <rPh sb="2" eb="4">
      <t>シメイ</t>
    </rPh>
    <phoneticPr fontId="3"/>
  </si>
  <si>
    <t>ハ．氏名</t>
    <rPh sb="2" eb="4">
      <t>シメイ</t>
    </rPh>
    <phoneticPr fontId="3"/>
  </si>
  <si>
    <t>ニ．勤務先</t>
    <rPh sb="2" eb="5">
      <t>キンムサキ</t>
    </rPh>
    <phoneticPr fontId="3"/>
  </si>
  <si>
    <t>建築士事務所</t>
  </si>
  <si>
    <t>知事登録</t>
    <rPh sb="0" eb="4">
      <t>チジトウロク</t>
    </rPh>
    <phoneticPr fontId="3"/>
  </si>
  <si>
    <t>知事登録番号</t>
    <rPh sb="0" eb="2">
      <t>チジ</t>
    </rPh>
    <rPh sb="2" eb="6">
      <t>トウロクバンゴウ</t>
    </rPh>
    <phoneticPr fontId="3"/>
  </si>
  <si>
    <t>ホ．郵便番号</t>
    <rPh sb="2" eb="6">
      <t>ユウビンバンゴウ</t>
    </rPh>
    <phoneticPr fontId="3"/>
  </si>
  <si>
    <t>ヘ．所在地</t>
    <rPh sb="2" eb="5">
      <t>ショザイチ</t>
    </rPh>
    <phoneticPr fontId="3"/>
  </si>
  <si>
    <t>ト．電話番号</t>
    <rPh sb="2" eb="4">
      <t>デンワ</t>
    </rPh>
    <rPh sb="4" eb="6">
      <t>バンゴウ</t>
    </rPh>
    <phoneticPr fontId="3"/>
  </si>
  <si>
    <t>区画避難安全検証法</t>
    <rPh sb="0" eb="2">
      <t>クカク</t>
    </rPh>
    <phoneticPr fontId="3"/>
  </si>
  <si>
    <t>階避難安全検証法</t>
    <rPh sb="0" eb="1">
      <t>カイ</t>
    </rPh>
    <phoneticPr fontId="3"/>
  </si>
  <si>
    <t>詳細</t>
    <rPh sb="0" eb="2">
      <t>ショウサイ</t>
    </rPh>
    <phoneticPr fontId="3"/>
  </si>
  <si>
    <t>給気式</t>
  </si>
  <si>
    <t>加圧式</t>
  </si>
  <si>
    <t>LEDランプ</t>
  </si>
  <si>
    <t>【イ．氏名のフリガナ】</t>
  </si>
  <si>
    <t>【ロ．氏名】</t>
  </si>
  <si>
    <t>【ハ．郵便番号】</t>
  </si>
  <si>
    <t>【ニ．住所】</t>
  </si>
  <si>
    <t>【イ．所在地】</t>
  </si>
  <si>
    <t>【ロ．名称のフリガナ】</t>
  </si>
  <si>
    <t>【ハ．名称】</t>
  </si>
  <si>
    <t>【ニ．用途】</t>
  </si>
  <si>
    <t>【イ．指摘の内容】</t>
  </si>
  <si>
    <t>【ロ．指摘の概要】</t>
  </si>
  <si>
    <t>【ハ．改善予定の有無】</t>
  </si>
  <si>
    <t>【ニ．その他特記事項】</t>
  </si>
  <si>
    <t>【ハ．不具合の概要】</t>
  </si>
  <si>
    <t>【ニ．改善の状況】</t>
  </si>
  <si>
    <t>【イ．階数】</t>
  </si>
  <si>
    <t>【ロ．建築面積】</t>
  </si>
  <si>
    <t>【ハ．延べ面積】</t>
  </si>
  <si>
    <t>【ニ．検査対象建築設備】</t>
  </si>
  <si>
    <t>【イ．確認済証交付年月日】</t>
  </si>
  <si>
    <t>【ロ．確認済証交付者】</t>
  </si>
  <si>
    <t>【ハ．検査済証交付年月日】</t>
  </si>
  <si>
    <t>【ニ．検査済証交付者】</t>
  </si>
  <si>
    <t>【イ．今回の検査】</t>
  </si>
  <si>
    <t>【ロ．前回の検査】</t>
  </si>
  <si>
    <t>【ハ．前回の検査に関する書類の写し】</t>
  </si>
  <si>
    <t>【イ．無窓居室】</t>
  </si>
  <si>
    <t>【ロ．火気使用室】</t>
  </si>
  <si>
    <t>【ハ．居室等】</t>
  </si>
  <si>
    <t>【ニ．防火ダンパーの有無】</t>
  </si>
  <si>
    <t>【イ．避難安全検証法等の適用】</t>
  </si>
  <si>
    <t>【ロ．特別避難階段の階段室又は付室】</t>
  </si>
  <si>
    <t>【ハ．非常用エレベーターの昇降路又は乗降ロビー】</t>
  </si>
  <si>
    <t>【ニ．非常用エレベーターの乗降ロビーの用に供する付室】</t>
  </si>
  <si>
    <t>【ホ．居室等】</t>
  </si>
  <si>
    <t>【ヘ．予備電源】</t>
  </si>
  <si>
    <t>【イ．照明器具】</t>
  </si>
  <si>
    <t>【ロ．予備電源】</t>
  </si>
  <si>
    <t>【イ．飲料水の配管設備】</t>
  </si>
  <si>
    <t>【ロ．排水設備】</t>
  </si>
  <si>
    <t>換気設備に関する指摘の概要</t>
    <phoneticPr fontId="3"/>
  </si>
  <si>
    <t>排煙設備に関する指摘の概要</t>
    <phoneticPr fontId="3"/>
  </si>
  <si>
    <t>非常用照明設備に関する指摘の概要</t>
    <phoneticPr fontId="3"/>
  </si>
  <si>
    <t>給排水設備に関する指摘の概要</t>
    <phoneticPr fontId="3"/>
  </si>
  <si>
    <t>第号</t>
    <rPh sb="0" eb="1">
      <t>ダイ</t>
    </rPh>
    <rPh sb="1" eb="2">
      <t>ゴウ</t>
    </rPh>
    <phoneticPr fontId="3"/>
  </si>
  <si>
    <t>建築士登録第号</t>
    <rPh sb="0" eb="3">
      <t>ケンチクシ</t>
    </rPh>
    <rPh sb="3" eb="5">
      <t>トウロク</t>
    </rPh>
    <rPh sb="5" eb="6">
      <t>ダイ</t>
    </rPh>
    <rPh sb="6" eb="7">
      <t>ゴウ</t>
    </rPh>
    <phoneticPr fontId="3"/>
  </si>
  <si>
    <t>建築設備検査員第号</t>
    <rPh sb="0" eb="4">
      <t>ケンチクセツビ</t>
    </rPh>
    <rPh sb="4" eb="7">
      <t>ケンサイン</t>
    </rPh>
    <rPh sb="7" eb="8">
      <t>ダイ</t>
    </rPh>
    <rPh sb="8" eb="9">
      <t>ゴウ</t>
    </rPh>
    <phoneticPr fontId="3"/>
  </si>
  <si>
    <t>知事登録第号</t>
    <rPh sb="0" eb="2">
      <t>チジ</t>
    </rPh>
    <rPh sb="2" eb="4">
      <t>トウロク</t>
    </rPh>
    <rPh sb="4" eb="5">
      <t>ダイ</t>
    </rPh>
    <rPh sb="5" eb="6">
      <t>ゴウ</t>
    </rPh>
    <phoneticPr fontId="3"/>
  </si>
  <si>
    <t>居室灯</t>
    <rPh sb="0" eb="2">
      <t>キョシツ</t>
    </rPh>
    <rPh sb="2" eb="3">
      <t>トウ</t>
    </rPh>
    <phoneticPr fontId="3"/>
  </si>
  <si>
    <t>廊下灯</t>
    <rPh sb="0" eb="2">
      <t>ロウカ</t>
    </rPh>
    <rPh sb="2" eb="3">
      <t>トウ</t>
    </rPh>
    <phoneticPr fontId="3"/>
  </si>
  <si>
    <t>階段灯</t>
    <rPh sb="0" eb="2">
      <t>カイダン</t>
    </rPh>
    <rPh sb="2" eb="3">
      <t>トウ</t>
    </rPh>
    <phoneticPr fontId="3"/>
  </si>
  <si>
    <t>雨水槽・湧水槽</t>
    <rPh sb="0" eb="2">
      <t>アマミズ</t>
    </rPh>
    <rPh sb="2" eb="3">
      <t>ソウ</t>
    </rPh>
    <rPh sb="4" eb="6">
      <t>ユウスイ</t>
    </rPh>
    <rPh sb="6" eb="7">
      <t>ソウ</t>
    </rPh>
    <phoneticPr fontId="3"/>
  </si>
  <si>
    <t>【ホ．湯沸器】</t>
    <rPh sb="3" eb="5">
      <t>ユワ</t>
    </rPh>
    <rPh sb="5" eb="6">
      <t>キ</t>
    </rPh>
    <phoneticPr fontId="3"/>
  </si>
  <si>
    <t>密閉式燃焼器</t>
    <rPh sb="0" eb="3">
      <t>ミッペイシキ</t>
    </rPh>
    <rPh sb="3" eb="5">
      <t>ネンショウ</t>
    </rPh>
    <rPh sb="5" eb="6">
      <t>キ</t>
    </rPh>
    <phoneticPr fontId="3"/>
  </si>
  <si>
    <t>月に改善予定</t>
    <rPh sb="0" eb="1">
      <t>ツキ</t>
    </rPh>
    <rPh sb="2" eb="4">
      <t>カイゼン</t>
    </rPh>
    <rPh sb="4" eb="6">
      <t>ヨテイ</t>
    </rPh>
    <phoneticPr fontId="3"/>
  </si>
  <si>
    <t>【１．所有者】</t>
    <phoneticPr fontId="3"/>
  </si>
  <si>
    <t>【２．管理者】</t>
    <phoneticPr fontId="3"/>
  </si>
  <si>
    <t>【３．報告対象建築物】</t>
    <phoneticPr fontId="3"/>
  </si>
  <si>
    <t>【４．検査による指摘の概要】</t>
    <phoneticPr fontId="3"/>
  </si>
  <si>
    <t>【５．不具合の発生状況】</t>
    <phoneticPr fontId="3"/>
  </si>
  <si>
    <t>【１．建築物の概要】</t>
    <phoneticPr fontId="3"/>
  </si>
  <si>
    <t>【２．確認済証交付年月日等】</t>
    <phoneticPr fontId="3"/>
  </si>
  <si>
    <t>【３．検査日等】</t>
    <phoneticPr fontId="3"/>
  </si>
  <si>
    <t>【４．換気設備の検査者】</t>
    <phoneticPr fontId="3"/>
  </si>
  <si>
    <t>【５．換気設備の概要】</t>
    <phoneticPr fontId="3"/>
  </si>
  <si>
    <t>【６．排煙設備の検査者】</t>
    <phoneticPr fontId="3"/>
  </si>
  <si>
    <t>【７．排煙設備の概要】</t>
    <phoneticPr fontId="3"/>
  </si>
  <si>
    <t>【８．非常用の照明装置の検査者】</t>
    <phoneticPr fontId="3"/>
  </si>
  <si>
    <t>【９．非常用の照明装置の概要】</t>
    <phoneticPr fontId="3"/>
  </si>
  <si>
    <t>【１０．給水設備及び排水設備の検査者】</t>
    <phoneticPr fontId="3"/>
  </si>
  <si>
    <t>【１１．給水設備及び排水設備の概要】</t>
    <phoneticPr fontId="3"/>
  </si>
  <si>
    <t>【１２．備考】</t>
    <rPh sb="4" eb="6">
      <t>ビコウ</t>
    </rPh>
    <phoneticPr fontId="3"/>
  </si>
  <si>
    <t>第一面－【１．所有者】－【イ．氏名のフリガナ】</t>
  </si>
  <si>
    <t>第一面－【１．所有者】－【ロ．氏名】</t>
  </si>
  <si>
    <t>第一面－【１．所有者】－【ハ．郵便番号】</t>
  </si>
  <si>
    <t>第一面－【１．所有者】－【ニ．住所】</t>
  </si>
  <si>
    <t>第一面－【２．管理者】－【イ．氏名のフリガナ】</t>
  </si>
  <si>
    <t>第一面－【２．管理者】－【ロ．氏名】</t>
  </si>
  <si>
    <t>第一面－【２．管理者】－【ハ．郵便番号】</t>
  </si>
  <si>
    <t>第一面－【２．管理者】－【ニ．住所】</t>
  </si>
  <si>
    <t>第一面－【３．報告対象建築物】－【イ．所在地】</t>
  </si>
  <si>
    <t>第一面－【３．報告対象建築物】－【ロ．名称のフリガナ】</t>
  </si>
  <si>
    <t>第一面－【３．報告対象建築物】－【ハ．名称】</t>
  </si>
  <si>
    <t>第一面－【３．報告対象建築物】－【ニ．用途】</t>
  </si>
  <si>
    <t>第一面－【４．検査による指摘の概要】－【イ．指摘の内容】－要是正の指摘あり</t>
  </si>
  <si>
    <t>第一面－【４．検査による指摘の概要】－【イ．指摘の内容】－既存不適格</t>
  </si>
  <si>
    <t>第一面－【４．検査による指摘の概要】－【イ．指摘の内容】－指摘なし</t>
  </si>
  <si>
    <t>第一面－【４．検査による指摘の概要】－【ロ．指摘の概要】</t>
  </si>
  <si>
    <t>第一面－【４．検査による指摘の概要】－【ハ．改善予定の有無】－有</t>
  </si>
  <si>
    <t>第一面－【４．検査による指摘の概要】－【ハ．改善予定の有無】－有－元号</t>
  </si>
  <si>
    <t>第一面－【４．検査による指摘の概要】－【ハ．改善予定の有無】－有－年</t>
  </si>
  <si>
    <t>第一面－【４．検査による指摘の概要】－【ハ．改善予定の有無】－有－月</t>
  </si>
  <si>
    <t>第一面－【４．検査による指摘の概要】－【ハ．改善予定の有無】－無</t>
  </si>
  <si>
    <t>第一面－【４．検査による指摘の概要】－【ニ．その他特記事項】</t>
  </si>
  <si>
    <t>第一面－【５．不具合の発生状況】－【イ．不具合】－有</t>
  </si>
  <si>
    <t>第一面－【５．不具合の発生状況】－【イ．不具合】－無</t>
  </si>
  <si>
    <t>第一面－【５．不具合の発生状況】－【ロ．不具合記録】－有</t>
  </si>
  <si>
    <t>第一面－【５．不具合の発生状況】－【ロ．不具合記録】－無</t>
  </si>
  <si>
    <t>第一面－【５．不具合の発生状況】－【ハ．不具合の概要】</t>
  </si>
  <si>
    <t>第一面－【５．不具合の発生状況】－【ニ．改善の状況】－実施済</t>
  </si>
  <si>
    <t>第一面－【５．不具合の発生状況】－【ニ．改善の状況】－改善予定</t>
  </si>
  <si>
    <t>第一面－【５．不具合の発生状況】－【ニ．改善の状況】－改善予定－元号</t>
  </si>
  <si>
    <t>第一面－【５．不具合の発生状況】－【ニ．改善の状況】－改善予定－年</t>
  </si>
  <si>
    <t>第一面－【５．不具合の発生状況】－【ニ．改善の状況】－改善予定－月に改善予定</t>
  </si>
  <si>
    <t>第一面－【５．不具合の発生状況】－【ニ．改善の状況】－予定なし</t>
  </si>
  <si>
    <t>第一面－【５．不具合の発生状況】－【ニ．改善の状況】－予定なし－理由</t>
  </si>
  <si>
    <t>第一面別紙－換気設備に関する指摘の概要</t>
  </si>
  <si>
    <t>第一面別紙－排煙設備に関する指摘の概要</t>
  </si>
  <si>
    <t>第一面別紙－非常用照明設備に関する指摘の概要</t>
  </si>
  <si>
    <t>第一面別紙－給排水設備に関する指摘の概要</t>
  </si>
  <si>
    <t>第二面－【１．建築物の概要】－【イ．階数】－地上－階</t>
  </si>
  <si>
    <t>第二面－【１．建築物の概要】－【イ．階数】－地下－階</t>
  </si>
  <si>
    <t>第二面－【１．建築物の概要】－【ロ．建築面積】－㎡</t>
  </si>
  <si>
    <t>第二面－【１．建築物の概要】－【ハ．延べ面積】－㎡</t>
  </si>
  <si>
    <t>第二面－【１．建築物の概要】－【ニ．検査対象建築設備】－換気設備</t>
  </si>
  <si>
    <t>第二面－【１．建築物の概要】－【ニ．検査対象建築設備】－排煙設備</t>
  </si>
  <si>
    <t>第二面－【１．建築物の概要】－【ニ．検査対象建築設備】－非常用の照明装置</t>
  </si>
  <si>
    <t>第二面－【１．建築物の概要】－【ニ．検査対象建築設備】－給水設備及び排水設備</t>
  </si>
  <si>
    <t>第二面－【２．確認済証交付年月日等】－【イ．確認済証交付年月日】－元号</t>
  </si>
  <si>
    <t>第二面－【２．確認済証交付年月日等】－【イ．確認済証交付年月日】－年</t>
  </si>
  <si>
    <t>第二面－【２．確認済証交付年月日等】－【イ．確認済証交付年月日】－月</t>
  </si>
  <si>
    <t>第二面－【２．確認済証交付年月日等】－【イ．確認済証交付年月日】－日</t>
  </si>
  <si>
    <t>第二面－【２．確認済証交付年月日等】－【イ．確認済証交付年月日】－第号</t>
  </si>
  <si>
    <t>第二面－【２．確認済証交付年月日等】－【ロ．確認済証交付者】－建築主事</t>
  </si>
  <si>
    <t>第二面－【２．確認済証交付年月日等】－【ロ．確認済証交付者】－指定確認検査機関</t>
  </si>
  <si>
    <t>第二面－【２．確認済証交付年月日等】－【ロ．確認済証交付者】－指定確認検査機関－名称</t>
  </si>
  <si>
    <t>第二面－【２．確認済証交付年月日等】－【ハ．検査済証交付年月日】－元号</t>
  </si>
  <si>
    <t>第二面－【２．確認済証交付年月日等】－【ハ．検査済証交付年月日】－年</t>
  </si>
  <si>
    <t>第二面－【２．確認済証交付年月日等】－【ハ．検査済証交付年月日】－月</t>
  </si>
  <si>
    <t>第二面－【２．確認済証交付年月日等】－【ハ．検査済証交付年月日】－日</t>
  </si>
  <si>
    <t>第二面－【２．確認済証交付年月日等】－【ハ．検査済証交付年月日】－第号</t>
  </si>
  <si>
    <t>第二面－【２．確認済証交付年月日等】－【ニ．検査済証交付者】－建築主事</t>
  </si>
  <si>
    <t>第二面－【２．確認済証交付年月日等】－【ニ．検査済証交付者】－指定確認検査機関</t>
  </si>
  <si>
    <t>第二面－【２．確認済証交付年月日等】－【ニ．検査済証交付者】－指定確認検査機関－名称</t>
  </si>
  <si>
    <t>第二面－【３．検査日等】－【イ．今回の検査】－（令和固定）</t>
  </si>
  <si>
    <t>第二面－【３．検査日等】－【イ．今回の検査】－年</t>
  </si>
  <si>
    <t>第二面－【３．検査日等】－【イ．今回の検査】－月</t>
  </si>
  <si>
    <t>第二面－【３．検査日等】－【イ．今回の検査】－日</t>
  </si>
  <si>
    <t>第二面－【３．検査日等】－【ロ．前回の検査】－実施</t>
  </si>
  <si>
    <t>第二面－【３．検査日等】－【ロ．前回の検査】－実施－元号</t>
  </si>
  <si>
    <t>第二面－【３．検査日等】－【ロ．前回の検査】－実施－年</t>
  </si>
  <si>
    <t>第二面－【３．検査日等】－【ロ．前回の検査】－実施－月</t>
  </si>
  <si>
    <t>第二面－【３．検査日等】－【ロ．前回の検査】－実施－日</t>
  </si>
  <si>
    <t>第二面－【３．検査日等】－【ロ．前回の検査】－未実施</t>
  </si>
  <si>
    <t>第二面－【３．検査日等】－【ハ．前回の検査に関する書類の写し】－有</t>
  </si>
  <si>
    <t>第二面－【３．検査日等】－【ハ．前回の検査に関する書類の写し】－無</t>
  </si>
  <si>
    <t>第二面－【５．換気設備の概要】－【イ．無窓居室】－自然換気設備</t>
  </si>
  <si>
    <t>第二面－【５．換気設備の概要】－【イ．無窓居室】－自然換気設備－系統</t>
  </si>
  <si>
    <t>第二面－【５．換気設備の概要】－【イ．無窓居室】－自然換気設備－室</t>
  </si>
  <si>
    <t>第二面－【５．換気設備の概要】－【イ．無窓居室】－機械換気設備</t>
  </si>
  <si>
    <t>第二面－【５．換気設備の概要】－【イ．無窓居室】－機械換気設備－系統</t>
  </si>
  <si>
    <t>第二面－【５．換気設備の概要】－【イ．無窓居室】－機械換気設備－室</t>
  </si>
  <si>
    <t>第二面－【５．換気設備の概要】－【イ．無窓居室】－中央管理方式の空気調和設備</t>
  </si>
  <si>
    <t>第二面－【５．換気設備の概要】－【イ．無窓居室】－中央管理方式の空気調和設備－系統</t>
  </si>
  <si>
    <t>第二面－【５．換気設備の概要】－【イ．無窓居室】－中央管理方式の空気調和設備－室</t>
  </si>
  <si>
    <t>第二面－【５．換気設備の概要】－【イ．無窓居室】－その他</t>
  </si>
  <si>
    <t>第二面－【５．換気設備の概要】－【イ．無窓居室】－その他－系統</t>
  </si>
  <si>
    <t>第二面－【５．換気設備の概要】－【イ．無窓居室】－その他－室</t>
  </si>
  <si>
    <t>第二面－【５．換気設備の概要】－【イ．無窓居室】－無</t>
  </si>
  <si>
    <t>第二面－【５．換気設備の概要】－【ロ．火気使用室】－自然換気設備</t>
  </si>
  <si>
    <t>第二面－【５．換気設備の概要】－【ロ．火気使用室】－自然換気設備－系統</t>
  </si>
  <si>
    <t>第二面－【５．換気設備の概要】－【ロ．火気使用室】－自然換気設備－室</t>
  </si>
  <si>
    <t>第二面－【５．換気設備の概要】－【ロ．火気使用室】－機械換気設備</t>
  </si>
  <si>
    <t>第二面－【５．換気設備の概要】－【ロ．火気使用室】－機械換気設備－系統</t>
  </si>
  <si>
    <t>第二面－【５．換気設備の概要】－【ロ．火気使用室】－機械換気設備－室</t>
  </si>
  <si>
    <t>第二面－【５．換気設備の概要】－【ロ．火気使用室】－その他</t>
  </si>
  <si>
    <t>第二面－【５．換気設備の概要】－【ロ．火気使用室】－その他－系統</t>
  </si>
  <si>
    <t>第二面－【５．換気設備の概要】－【ロ．火気使用室】－その他－室</t>
  </si>
  <si>
    <t>第二面－【５．換気設備の概要】－【ロ．火気使用室】－無</t>
  </si>
  <si>
    <t>第二面－【５．換気設備の概要】－【ハ．居室等】－自然換気設備</t>
  </si>
  <si>
    <t>第二面－【５．換気設備の概要】－【ハ．居室等】－自然換気設備－系統</t>
  </si>
  <si>
    <t>第二面－【５．換気設備の概要】－【ハ．居室等】－自然換気設備－室</t>
  </si>
  <si>
    <t>第二面－【５．換気設備の概要】－【ハ．居室等】－機械換気設備</t>
  </si>
  <si>
    <t>第二面－【５．換気設備の概要】－【ハ．居室等】－機械換気設備－系統</t>
  </si>
  <si>
    <t>第二面－【５．換気設備の概要】－【ハ．居室等】－機械換気設備－室</t>
  </si>
  <si>
    <t>第二面－【５．換気設備の概要】－【ハ．居室等】－中央管理方式の空気調和設備</t>
  </si>
  <si>
    <t>第二面－【５．換気設備の概要】－【ハ．居室等】－中央管理方式の空気調和設備－系統</t>
  </si>
  <si>
    <t>第二面－【５．換気設備の概要】－【ハ．居室等】－中央管理方式の空気調和設備－室</t>
  </si>
  <si>
    <t>第二面－【５．換気設備の概要】－【ハ．居室等】－その他</t>
  </si>
  <si>
    <t>第二面－【５．換気設備の概要】－【ハ．居室等】－その他－系統</t>
  </si>
  <si>
    <t>第二面－【５．換気設備の概要】－【ハ．居室等】－その他－室</t>
  </si>
  <si>
    <t>第二面－【５．換気設備の概要】－【ハ．居室等】－無</t>
  </si>
  <si>
    <t>第二面－【５．換気設備の概要】－【ニ．防火ダンパーの有無】－有</t>
  </si>
  <si>
    <t>第二面－【５．換気設備の概要】－【ニ．防火ダンパーの有無】－無</t>
  </si>
  <si>
    <t>第二面－【７．排煙設備の概要】－【イ．避難安全検証法等の適用】－区画避難安全検証法</t>
  </si>
  <si>
    <t>第二面－【７．排煙設備の概要】－【イ．避難安全検証法等の適用】－区画避難安全検証法－階</t>
  </si>
  <si>
    <t>第二面－【７．排煙設備の概要】－【イ．避難安全検証法等の適用】－階避難安全検証法</t>
  </si>
  <si>
    <t>第二面－【７．排煙設備の概要】－【イ．避難安全検証法等の適用】－階避難安全検証法－階</t>
  </si>
  <si>
    <t>第二面－【７．排煙設備の概要】－【イ．避難安全検証法等の適用】－全館避難安全検証法</t>
  </si>
  <si>
    <t>第二面－【７．排煙設備の概要】－【イ．避難安全検証法等の適用】－その他</t>
  </si>
  <si>
    <t>第二面－【７．排煙設備の概要】－【イ．避難安全検証法等の適用】－その他－詳細</t>
  </si>
  <si>
    <t>第二面－【７．排煙設備の概要】－【ロ．特別避難階段の階段室又は付室】－吸引式</t>
  </si>
  <si>
    <t>第二面－【７．排煙設備の概要】－【ロ．特別避難階段の階段室又は付室】－吸引式－区画</t>
  </si>
  <si>
    <t>第二面－【７．排煙設備の概要】－【ロ．特別避難階段の階段室又は付室】－給気式</t>
  </si>
  <si>
    <t>第二面－【７．排煙設備の概要】－【ロ．特別避難階段の階段室又は付室】－給気式－区画</t>
  </si>
  <si>
    <t>第二面－【７．排煙設備の概要】－【ロ．特別避難階段の階段室又は付室】－加圧式</t>
  </si>
  <si>
    <t>第二面－【７．排煙設備の概要】－【ロ．特別避難階段の階段室又は付室】－加圧式－区画</t>
  </si>
  <si>
    <t>第二面－【７．排煙設備の概要】－【ロ．特別避難階段の階段室又は付室】－無</t>
  </si>
  <si>
    <t>第二面－【７．排煙設備の概要】－【ハ．非常用エレベーターの昇降路又は乗降ロビー】－吸引式</t>
  </si>
  <si>
    <t>第二面－【７．排煙設備の概要】－【ハ．非常用エレベーターの昇降路又は乗降ロビー】－吸引式－区画</t>
  </si>
  <si>
    <t>第二面－【７．排煙設備の概要】－【ハ．非常用エレベーターの昇降路又は乗降ロビー】－給気式</t>
  </si>
  <si>
    <t>第二面－【７．排煙設備の概要】－【ハ．非常用エレベーターの昇降路又は乗降ロビー】－給気式－区画</t>
  </si>
  <si>
    <t>第二面－【７．排煙設備の概要】－【ハ．非常用エレベーターの昇降路又は乗降ロビー】－加圧式</t>
  </si>
  <si>
    <t>第二面－【７．排煙設備の概要】－【ハ．非常用エレベーターの昇降路又は乗降ロビー】－加圧式－区画</t>
  </si>
  <si>
    <t>第二面－【７．排煙設備の概要】－【ハ．非常用エレベーターの昇降路又は乗降ロビー】－無</t>
  </si>
  <si>
    <t>第二面－【７．排煙設備の概要】－【ニ．非常用エレベーターの乗降ロビーの用に供する付室】－吸引式</t>
  </si>
  <si>
    <t>第二面－【７．排煙設備の概要】－【ニ．非常用エレベーターの乗降ロビーの用に供する付室】－吸引式－区画</t>
  </si>
  <si>
    <t>第二面－【７．排煙設備の概要】－【ニ．非常用エレベーターの乗降ロビーの用に供する付室】－給気式</t>
  </si>
  <si>
    <t>第二面－【７．排煙設備の概要】－【ニ．非常用エレベーターの乗降ロビーの用に供する付室】－給気式－区画</t>
  </si>
  <si>
    <t>第二面－【７．排煙設備の概要】－【ニ．非常用エレベーターの乗降ロビーの用に供する付室】－加圧式</t>
  </si>
  <si>
    <t>第二面－【７．排煙設備の概要】－【ニ．非常用エレベーターの乗降ロビーの用に供する付室】－加圧式－区画</t>
  </si>
  <si>
    <t>第二面－【７．排煙設備の概要】－【ニ．非常用エレベーターの乗降ロビーの用に供する付室】－無</t>
  </si>
  <si>
    <t>第二面－【７．排煙設備の概要】－【ホ．居室等】－吸引式</t>
  </si>
  <si>
    <t>第二面－【７．排煙設備の概要】－【ホ．居室等】－吸引式－区画</t>
  </si>
  <si>
    <t>第二面－【７．排煙設備の概要】－【ホ．居室等】－給気式</t>
  </si>
  <si>
    <t>第二面－【７．排煙設備の概要】－【ホ．居室等】－給気式－区画</t>
  </si>
  <si>
    <t>第二面－【７．排煙設備の概要】－【ホ．居室等】－無</t>
  </si>
  <si>
    <t>第二面－【７．排煙設備の概要】－【ヘ．予備電源】－蓄電池</t>
  </si>
  <si>
    <t>第二面－【７．排煙設備の概要】－【ヘ．予備電源】－自家用発電装置</t>
  </si>
  <si>
    <t>第二面－【７．排煙設備の概要】－【ヘ．予備電源】－直結エンジン</t>
  </si>
  <si>
    <t>第二面－【７．排煙設備の概要】－【ヘ．予備電源】－その他</t>
  </si>
  <si>
    <t>第二面－【７．排煙設備の概要】－【ヘ．予備電源】－その他－詳細</t>
  </si>
  <si>
    <t>第二面－【９．非常用の照明装置の概要】－【イ．照明器具】－白熱灯</t>
  </si>
  <si>
    <t>第二面－【９．非常用の照明装置の概要】－【イ．照明器具】－白熱灯－灯</t>
  </si>
  <si>
    <t>第二面－【９．非常用の照明装置の概要】－【イ．照明器具】－蛍光灯</t>
  </si>
  <si>
    <t>第二面－【９．非常用の照明装置の概要】－【イ．照明器具】－蛍光灯－灯</t>
  </si>
  <si>
    <t>第二面－【９．非常用の照明装置の概要】－【イ．照明器具】－LEDランプ</t>
  </si>
  <si>
    <t>第二面－【９．非常用の照明装置の概要】－【イ．照明器具】－LEDランプ－灯</t>
  </si>
  <si>
    <t>第二面－【９．非常用の照明装置の概要】－【イ．照明器具】－その他</t>
  </si>
  <si>
    <t>第二面－【９．非常用の照明装置の概要】－【イ．照明器具】－その他－灯</t>
  </si>
  <si>
    <t>第二面－【９．非常用の照明装置の概要】－【ロ．予備電源】－蓄電池（内蔵形）</t>
  </si>
  <si>
    <t>第二面－【９．非常用の照明装置の概要】－【ロ．予備電源】－蓄電池（内蔵形）－居室灯</t>
  </si>
  <si>
    <t>第二面－【９．非常用の照明装置の概要】－【ロ．予備電源】－蓄電池（内蔵形）－廊下灯</t>
  </si>
  <si>
    <t>第二面－【９．非常用の照明装置の概要】－【ロ．予備電源】－蓄電池（内蔵形）－階段灯</t>
  </si>
  <si>
    <t>第二面－【９．非常用の照明装置の概要】－【ロ．予備電源】－蓄電池（別置形）</t>
  </si>
  <si>
    <t>第二面－【９．非常用の照明装置の概要】－【ロ．予備電源】－蓄電池（別置形）－居室灯</t>
  </si>
  <si>
    <t>第二面－【９．非常用の照明装置の概要】－【ロ．予備電源】－蓄電池（別置形）－廊下灯</t>
  </si>
  <si>
    <t>第二面－【９．非常用の照明装置の概要】－【ロ．予備電源】－蓄電池（別置形）－階段灯</t>
  </si>
  <si>
    <t>第二面－【９．非常用の照明装置の概要】－【ロ．予備電源】－自家用発電装置</t>
  </si>
  <si>
    <t>第二面－【９．非常用の照明装置の概要】－【ロ．予備電源】－自家用発電装置－居室灯</t>
  </si>
  <si>
    <t>第二面－【９．非常用の照明装置の概要】－【ロ．予備電源】－自家用発電装置－廊下灯</t>
  </si>
  <si>
    <t>第二面－【９．非常用の照明装置の概要】－【ロ．予備電源】－自家用発電装置－階段灯</t>
  </si>
  <si>
    <t>第二面－【９．非常用の照明装置の概要】－【ロ．予備電源】－蓄電池(別置形)・自家用発電装置併用</t>
  </si>
  <si>
    <t>第二面－【９．非常用の照明装置の概要】－【ロ．予備電源】－蓄電池(別置形)・自家用発電装置併用－居室灯</t>
  </si>
  <si>
    <t>第二面－【９．非常用の照明装置の概要】－【ロ．予備電源】－蓄電池(別置形)・自家用発電装置併用－廊下灯</t>
  </si>
  <si>
    <t>第二面－【９．非常用の照明装置の概要】－【ロ．予備電源】－蓄電池(別置形)・自家用発電装置併用－階段灯</t>
  </si>
  <si>
    <t>第二面－【９．非常用の照明装置の概要】－【ロ．予備電源】－その他</t>
  </si>
  <si>
    <t>第二面－【９．非常用の照明装置の概要】－【ロ．予備電源】－その他－詳細</t>
  </si>
  <si>
    <t>第二面－【１１．給水設備及び排水設備の概要】－【イ．飲料水の配管設備】－給水タンク</t>
  </si>
  <si>
    <t>第二面－【１１．給水設備及び排水設備の概要】－【イ．飲料水の配管設備】－給水タンク－基</t>
  </si>
  <si>
    <t>第二面－【１１．給水設備及び排水設備の概要】－【イ．飲料水の配管設備】－給水タンク－㎥</t>
  </si>
  <si>
    <t>第二面－【１１．給水設備及び排水設備の概要】－【イ．飲料水の配管設備】－貯水タンク</t>
  </si>
  <si>
    <t>第二面－【１１．給水設備及び排水設備の概要】－【イ．飲料水の配管設備】－貯水タンク－基</t>
  </si>
  <si>
    <t>第二面－【１１．給水設備及び排水設備の概要】－【イ．飲料水の配管設備】－貯水タンク－㎥</t>
  </si>
  <si>
    <t>第二面－【１１．給水設備及び排水設備の概要】－【イ．飲料水の配管設備】－その他</t>
  </si>
  <si>
    <t>第二面－【１１．給水設備及び排水設備の概要】－【イ．飲料水の配管設備】－その他－詳細</t>
  </si>
  <si>
    <t>第二面－【１１．給水設備及び排水設備の概要】－【ロ．排水設備】－排水槽</t>
  </si>
  <si>
    <t>第二面－【１１．給水設備及び排水設備の概要】－【ロ．排水設備】－排水槽－汚水槽</t>
  </si>
  <si>
    <t>第二面－【１１．給水設備及び排水設備の概要】－【ロ．排水設備】－排水槽－雑排水槽</t>
  </si>
  <si>
    <t>第二面－【１１．給水設備及び排水設備の概要】－【ロ．排水設備】－排水槽－合併槽</t>
  </si>
  <si>
    <t>第二面－【１１．給水設備及び排水設備の概要】－【ロ．排水設備】－排水槽－雨水槽・湧水槽</t>
  </si>
  <si>
    <t>第二面－【１１．給水設備及び排水設備の概要】－【ロ．排水設備】－排水再利用配管設備</t>
  </si>
  <si>
    <t>第二面－【１１．給水設備及び排水設備の概要】－【ロ．排水設備】－その他</t>
  </si>
  <si>
    <t>第二面－【１１．給水設備及び排水設備の概要】－【ロ．排水設備】－その他－詳細</t>
  </si>
  <si>
    <t>第二面－【１１．給水設備及び排水設備の概要】－【ハ．圧力タンクの有無】－有</t>
  </si>
  <si>
    <t>第二面－【１１．給水設備及び排水設備の概要】－【ハ．圧力タンクの有無】－無</t>
  </si>
  <si>
    <t>第二面－【１１．給水設備及び排水設備の概要】－【ニ．給湯方式】－局所式</t>
  </si>
  <si>
    <t>第二面－【１１．給水設備及び排水設備の概要】－【ニ．給湯方式】－中央式</t>
  </si>
  <si>
    <t>第二面－【１１．給水設備及び排水設備の概要】－【ホ．湯沸器】－開放式燃焼器</t>
  </si>
  <si>
    <t>第二面－【１１．給水設備及び排水設備の概要】－【ホ．湯沸器】－半密閉式燃焼器</t>
  </si>
  <si>
    <t>第二面－【１１．給水設備及び排水設備の概要】－【ホ．湯沸器】－密閉式燃焼器</t>
  </si>
  <si>
    <t>第二面－【１１．給水設備及び排水設備の概要】－【ホ．湯沸器】－その他</t>
  </si>
  <si>
    <t>第二面－【１１．給水設備及び排水設備の概要】－【ホ．湯沸器】－その他－詳細</t>
  </si>
  <si>
    <t>第二面－【１２．備考】</t>
  </si>
  <si>
    <t>代表となる検査者</t>
  </si>
  <si>
    <t>その他の検査者</t>
  </si>
  <si>
    <t>第二面－【４．換気設備の検査者】－代表となる検査者－【イ．資格】－建築士</t>
  </si>
  <si>
    <t>第二面－【４．換気設備の検査者】－代表となる検査者－【イ．資格】－建築士登録</t>
  </si>
  <si>
    <t>第二面－【４．換気設備の検査者】－代表となる検査者－【イ．資格】－建築士登録第号</t>
  </si>
  <si>
    <t>第二面－【４．換気設備の検査者】－代表となる検査者－【イ．資格】－建築設備検査員第号</t>
  </si>
  <si>
    <t>第二面－【４．換気設備の検査者】－代表となる検査者－【ロ．氏名のフリガナ】</t>
  </si>
  <si>
    <t>第二面－【４．換気設備の検査者】－代表となる検査者－【ハ．氏名】</t>
  </si>
  <si>
    <t>第二面－【４．換気設備の検査者】－代表となる検査者－【ニ．勤務先】</t>
  </si>
  <si>
    <t>第二面－【４．換気設備の検査者】－代表となる検査者－【ニ．勤務先】－建築士事務所</t>
  </si>
  <si>
    <t>第二面－【４．換気設備の検査者】－代表となる検査者－【ニ．勤務先】－知事登録</t>
  </si>
  <si>
    <t>第二面－【４．換気設備の検査者】－代表となる検査者－【ニ．勤務先】－知事登録第号</t>
  </si>
  <si>
    <t>第二面－【４．換気設備の検査者】－代表となる検査者－【ホ．郵便番号】</t>
  </si>
  <si>
    <t>第二面－【４．換気設備の検査者】－代表となる検査者－【ヘ．所在地】</t>
  </si>
  <si>
    <t>第二面－【４．換気設備の検査者】－代表となる検査者－【ト．電話番号】</t>
  </si>
  <si>
    <t>第二面－【４．換気設備の検査者】－その他の検査者－【イ．資格】－建築士</t>
  </si>
  <si>
    <t>第二面－【４．換気設備の検査者】－その他の検査者－【イ．資格】－建築士登録</t>
  </si>
  <si>
    <t>第二面－【４．換気設備の検査者】－その他の検査者－【イ．資格】－建築士登録第号</t>
  </si>
  <si>
    <t>第二面－【４．換気設備の検査者】－その他の検査者－【イ．資格】－建築設備検査員第号</t>
  </si>
  <si>
    <t>第二面－【４．換気設備の検査者】－その他の検査者－【ロ．氏名のフリガナ】</t>
  </si>
  <si>
    <t>第二面－【４．換気設備の検査者】－その他の検査者－【ハ．氏名】</t>
  </si>
  <si>
    <t>第二面－【４．換気設備の検査者】－その他の検査者－【ニ．勤務先】</t>
  </si>
  <si>
    <t>第二面－【４．換気設備の検査者】－その他の検査者－【ニ．勤務先】－建築士事務所</t>
  </si>
  <si>
    <t>第二面－【４．換気設備の検査者】－その他の検査者－【ニ．勤務先】－知事登録</t>
  </si>
  <si>
    <t>第二面－【４．換気設備の検査者】－その他の検査者－【ニ．勤務先】－知事登録番号</t>
  </si>
  <si>
    <t>第二面－【４．換気設備の検査者】－その他の検査者－【ホ．郵便番号】</t>
  </si>
  <si>
    <t>第二面－【４．換気設備の検査者】－その他の検査者－【ヘ．所在地】</t>
  </si>
  <si>
    <t>第二面－【４．換気設備の検査者】－その他の検査者－【ト．電話番号】</t>
  </si>
  <si>
    <t>第二面－【６．排煙設備の検査者】－代表となる検査者－【イ．資格】－建築士</t>
  </si>
  <si>
    <t>第二面－【６．排煙設備の検査者】－代表となる検査者－【イ．資格】－建築士登録</t>
  </si>
  <si>
    <t>第二面－【６．排煙設備の検査者】－代表となる検査者－【イ．資格】－建築士登録第号</t>
  </si>
  <si>
    <t>第二面－【６．排煙設備の検査者】－代表となる検査者－【イ．資格】－建築設備検査員第号</t>
  </si>
  <si>
    <t>第二面－【６．排煙設備の検査者】－代表となる検査者－【ロ．氏名のフリガナ】</t>
  </si>
  <si>
    <t>第二面－【６．排煙設備の検査者】－代表となる検査者－【ハ．氏名】</t>
  </si>
  <si>
    <t>第二面－【６．排煙設備の検査者】－代表となる検査者－【ニ．勤務先】</t>
  </si>
  <si>
    <t>第二面－【６．排煙設備の検査者】－代表となる検査者－【ニ．勤務先】－建築士事務所</t>
  </si>
  <si>
    <t>第二面－【６．排煙設備の検査者】－代表となる検査者－【ニ．勤務先】－知事登録</t>
  </si>
  <si>
    <t>第二面－【６．排煙設備の検査者】－代表となる検査者－【ニ．勤務先】－知事登録第号</t>
  </si>
  <si>
    <t>第二面－【６．排煙設備の検査者】－代表となる検査者－【ホ．郵便番号】</t>
  </si>
  <si>
    <t>第二面－【６．排煙設備の検査者】－代表となる検査者－【ヘ．所在地】</t>
  </si>
  <si>
    <t>第二面－【６．排煙設備の検査者】－代表となる検査者－【ト．電話番号】</t>
  </si>
  <si>
    <t>第二面－【６．排煙設備の検査者】－その他の検査者－【イ．資格】－建築士</t>
  </si>
  <si>
    <t>第二面－【６．排煙設備の検査者】－その他の検査者－【イ．資格】－建築士登録</t>
  </si>
  <si>
    <t>第二面－【６．排煙設備の検査者】－その他の検査者－【イ．資格】－建築士登録第号</t>
  </si>
  <si>
    <t>第二面－【６．排煙設備の検査者】－その他の検査者－【イ．資格】－建築設備検査員第号</t>
  </si>
  <si>
    <t>第二面－【６．排煙設備の検査者】－その他の検査者－【ロ．氏名のフリガナ】</t>
  </si>
  <si>
    <t>第二面－【６．排煙設備の検査者】－その他の検査者－【ハ．氏名】</t>
  </si>
  <si>
    <t>第二面－【６．排煙設備の検査者】－その他の検査者－【ニ．勤務先】</t>
  </si>
  <si>
    <t>第二面－【６．排煙設備の検査者】－その他の検査者－【ニ．勤務先】－建築士事務所</t>
  </si>
  <si>
    <t>第二面－【６．排煙設備の検査者】－その他の検査者－【ニ．勤務先】－知事登録</t>
  </si>
  <si>
    <t>第二面－【６．排煙設備の検査者】－その他の検査者－【ニ．勤務先】－知事登録第号</t>
  </si>
  <si>
    <t>第二面－【６．排煙設備の検査者】－その他の検査者－【ホ．郵便番号】</t>
  </si>
  <si>
    <t>第二面－【６．排煙設備の検査者】－その他の検査者－【ヘ．所在地】</t>
  </si>
  <si>
    <t>第二面－【６．排煙設備の検査者】－その他の検査者－【ト．電話番号】</t>
  </si>
  <si>
    <t>第二面－【８．非常用の照明装置の検査者】－代表となる検査者－イ．資格－建築士</t>
  </si>
  <si>
    <t>第二面－【８．非常用の照明装置の検査者】－代表となる検査者－イ．資格－建築士登録</t>
  </si>
  <si>
    <t>第二面－【８．非常用の照明装置の検査者】－代表となる検査者－イ．資格－建築士登録第号</t>
  </si>
  <si>
    <t>第二面－【８．非常用の照明装置の検査者】－代表となる検査者－イ．資格－建築設備検査員第号</t>
  </si>
  <si>
    <t>第二面－【８．非常用の照明装置の検査者】－代表となる検査者－ロ．氏名のフリガナ</t>
  </si>
  <si>
    <t>第二面－【８．非常用の照明装置の検査者】－代表となる検査者－ハ．氏名</t>
  </si>
  <si>
    <t>第二面－【８．非常用の照明装置の検査者】－代表となる検査者－ニ．勤務先</t>
  </si>
  <si>
    <t>第二面－【８．非常用の照明装置の検査者】－代表となる検査者－ニ．勤務先－建築士事務所</t>
  </si>
  <si>
    <t>第二面－【８．非常用の照明装置の検査者】－代表となる検査者－ニ．勤務先－知事登録</t>
  </si>
  <si>
    <t>第二面－【８．非常用の照明装置の検査者】－代表となる検査者－ニ．勤務先－知事登録第号</t>
  </si>
  <si>
    <t>第二面－【８．非常用の照明装置の検査者】－代表となる検査者－ホ．郵便番号</t>
  </si>
  <si>
    <t>第二面－【８．非常用の照明装置の検査者】－代表となる検査者－ヘ．所在地</t>
  </si>
  <si>
    <t>第二面－【８．非常用の照明装置の検査者】－代表となる検査者－ト．電話番号</t>
  </si>
  <si>
    <t>第二面－【８．非常用の照明装置の検査者】－その他の検査者－イ．資格－建築士</t>
  </si>
  <si>
    <t>第二面－【８．非常用の照明装置の検査者】－その他の検査者－イ．資格－建築士登録</t>
  </si>
  <si>
    <t>第二面－【８．非常用の照明装置の検査者】－その他の検査者－イ．資格－建築士登録第号</t>
  </si>
  <si>
    <t>第二面－【８．非常用の照明装置の検査者】－その他の検査者－イ．資格－建築設備検査員第号</t>
  </si>
  <si>
    <t>第二面－【８．非常用の照明装置の検査者】－その他の検査者－ロ．氏名のフリガナ</t>
  </si>
  <si>
    <t>第二面－【８．非常用の照明装置の検査者】－その他の検査者－ハ．氏名</t>
  </si>
  <si>
    <t>第二面－【８．非常用の照明装置の検査者】－その他の検査者－ニ．勤務先</t>
  </si>
  <si>
    <t>第二面－【８．非常用の照明装置の検査者】－その他の検査者－ニ．勤務先－建築士事務所</t>
  </si>
  <si>
    <t>第二面－【８．非常用の照明装置の検査者】－その他の検査者－ニ．勤務先－知事登録</t>
  </si>
  <si>
    <t>第二面－【８．非常用の照明装置の検査者】－その他の検査者－ニ．勤務先－知事登録第号</t>
  </si>
  <si>
    <t>第二面－【８．非常用の照明装置の検査者】－その他の検査者－ホ．郵便番号</t>
  </si>
  <si>
    <t>第二面－【８．非常用の照明装置の検査者】－その他の検査者－ヘ．所在地</t>
  </si>
  <si>
    <t>第二面－【８．非常用の照明装置の検査者】－その他の検査者－ト．電話番号</t>
  </si>
  <si>
    <t>第二面－【１０．給水設備及び排水設備の検査者】－代表となる検査者－【イ．資格】－建築士</t>
  </si>
  <si>
    <t>第二面－【１０．給水設備及び排水設備の検査者】－代表となる検査者－【イ．資格】－建築士登録</t>
  </si>
  <si>
    <t>第二面－【１０．給水設備及び排水設備の検査者】－代表となる検査者－【イ．資格】－建築士登録第号</t>
  </si>
  <si>
    <t>第二面－【１０．給水設備及び排水設備の検査者】－代表となる検査者－【イ．資格】－建築設備検査員第号</t>
  </si>
  <si>
    <t>第二面－【１０．給水設備及び排水設備の検査者】－代表となる検査者－【ロ．氏名のフリガナ】</t>
  </si>
  <si>
    <t>第二面－【１０．給水設備及び排水設備の検査者】－代表となる検査者－【ハ．氏名】</t>
  </si>
  <si>
    <t>第二面－【１０．給水設備及び排水設備の検査者】－代表となる検査者－【ニ．勤務先】</t>
  </si>
  <si>
    <t>第二面－【１０．給水設備及び排水設備の検査者】－代表となる検査者－【ニ．勤務先】－建築士事務所</t>
  </si>
  <si>
    <t>第二面－【１０．給水設備及び排水設備の検査者】－代表となる検査者－【ニ．勤務先】－知事登録</t>
  </si>
  <si>
    <t>第二面－【１０．給水設備及び排水設備の検査者】－代表となる検査者－【ニ．勤務先】－知事登録第号</t>
  </si>
  <si>
    <t>第二面－【１０．給水設備及び排水設備の検査者】－代表となる検査者－【ホ．郵便番号】</t>
  </si>
  <si>
    <t>第二面－【１０．給水設備及び排水設備の検査者】－代表となる検査者－【ヘ．所在地】</t>
  </si>
  <si>
    <t>第二面－【１０．給水設備及び排水設備の検査者】－代表となる検査者－【ト．電話番号】</t>
  </si>
  <si>
    <t>第二面－【１０．給水設備及び排水設備の検査者】－その他の検査者－【イ．資格】－建築士</t>
  </si>
  <si>
    <t>第二面－【１０．給水設備及び排水設備の検査者】－その他の検査者－【イ．資格】－建築士登録</t>
  </si>
  <si>
    <t>第二面－【１０．給水設備及び排水設備の検査者】－その他の検査者－【イ．資格】－建築士登録第号</t>
  </si>
  <si>
    <t>第二面－【１０．給水設備及び排水設備の検査者】－その他の検査者－【イ．資格】－建築設備検査員第号</t>
  </si>
  <si>
    <t>第二面－【１０．給水設備及び排水設備の検査者】－その他の検査者－【ロ．氏名のフリガナ】</t>
  </si>
  <si>
    <t>第二面－【１０．給水設備及び排水設備の検査者】－その他の検査者－【ハ．氏名】</t>
  </si>
  <si>
    <t>第二面－【１０．給水設備及び排水設備の検査者】－その他の検査者－【ニ．勤務先】</t>
  </si>
  <si>
    <t>第二面－【１０．給水設備及び排水設備の検査者】－その他の検査者－【ニ．勤務先】－建築士事務所</t>
  </si>
  <si>
    <t>第二面－【１０．給水設備及び排水設備の検査者】－その他の検査者－【ニ．勤務先】－知事登録</t>
  </si>
  <si>
    <t>第二面－【１０．給水設備及び排水設備の検査者】－その他の検査者－【ニ．勤務先】－知事登録番号</t>
  </si>
  <si>
    <t>第二面－【１０．給水設備及び排水設備の検査者】－その他の検査者－【ホ．郵便番号】</t>
  </si>
  <si>
    <t>第二面－【１０．給水設備及び排水設備の検査者】－その他の検査者－【ヘ．所在地】</t>
  </si>
  <si>
    <t>第二面－【１０．給水設備及び排水設備の検査者】－その他の検査者－【ト．電話番号】</t>
  </si>
  <si>
    <t>計算用年月変換用</t>
    <rPh sb="0" eb="3">
      <t>ケイサンヨウ</t>
    </rPh>
    <rPh sb="3" eb="5">
      <t>ネンゲツ</t>
    </rPh>
    <rPh sb="5" eb="7">
      <t>ヘンカン</t>
    </rPh>
    <rPh sb="7" eb="8">
      <t>ヨウ</t>
    </rPh>
    <phoneticPr fontId="3"/>
  </si>
  <si>
    <t>計算用年月変換用2(ゼロの数）</t>
    <rPh sb="0" eb="3">
      <t>ケイサンヨウ</t>
    </rPh>
    <rPh sb="3" eb="5">
      <t>ネンゲツ</t>
    </rPh>
    <rPh sb="5" eb="7">
      <t>ヘンカン</t>
    </rPh>
    <rPh sb="7" eb="8">
      <t>ヨウ</t>
    </rPh>
    <rPh sb="13" eb="14">
      <t>カズ</t>
    </rPh>
    <phoneticPr fontId="3"/>
  </si>
  <si>
    <t>－</t>
  </si>
  <si>
    <t>令和</t>
    <rPh sb="0" eb="2">
      <t>レイワ</t>
    </rPh>
    <phoneticPr fontId="3"/>
  </si>
  <si>
    <t>固定</t>
    <rPh sb="0" eb="2">
      <t>コテイ</t>
    </rPh>
    <phoneticPr fontId="3"/>
  </si>
  <si>
    <t>報告日－元号</t>
  </si>
  <si>
    <t>報告日－年</t>
  </si>
  <si>
    <t>報告日－月</t>
  </si>
  <si>
    <t>報告日－日</t>
  </si>
  <si>
    <t>ID－1</t>
  </si>
  <si>
    <t>ID－2</t>
  </si>
  <si>
    <t>ID－3</t>
  </si>
  <si>
    <t>)</t>
    <phoneticPr fontId="3"/>
  </si>
  <si>
    <t>)</t>
    <phoneticPr fontId="3"/>
  </si>
  <si>
    <t>対象設備</t>
    <rPh sb="0" eb="4">
      <t>タイショウセツビ</t>
    </rPh>
    <phoneticPr fontId="3"/>
  </si>
  <si>
    <t>全体（無しの個数）</t>
    <rPh sb="0" eb="2">
      <t>ゼンタイ</t>
    </rPh>
    <rPh sb="3" eb="4">
      <t>ナ</t>
    </rPh>
    <rPh sb="6" eb="8">
      <t>コスウ</t>
    </rPh>
    <phoneticPr fontId="3"/>
  </si>
  <si>
    <t>完全未入力（検査結果未入力）判定</t>
    <rPh sb="0" eb="2">
      <t>カンゼン</t>
    </rPh>
    <rPh sb="2" eb="5">
      <t>ミニュウリョク</t>
    </rPh>
    <rPh sb="6" eb="10">
      <t>ケンサケッカ</t>
    </rPh>
    <rPh sb="10" eb="13">
      <t>ミニュウリョク</t>
    </rPh>
    <rPh sb="14" eb="16">
      <t>ハンテイ</t>
    </rPh>
    <phoneticPr fontId="3"/>
  </si>
  <si>
    <t>完全未入力（検査結果未入力）判定</t>
    <rPh sb="0" eb="5">
      <t>カンゼンミニュウリョク</t>
    </rPh>
    <rPh sb="6" eb="8">
      <t>ケンサ</t>
    </rPh>
    <rPh sb="8" eb="10">
      <t>ケッカ</t>
    </rPh>
    <rPh sb="10" eb="13">
      <t>ミニュウリョク</t>
    </rPh>
    <rPh sb="14" eb="16">
      <t>ハンテイ</t>
    </rPh>
    <phoneticPr fontId="3"/>
  </si>
  <si>
    <t>完全未入力（検査結果未入力）判定</t>
    <rPh sb="0" eb="5">
      <t>カンゼンミニュウリョク</t>
    </rPh>
    <rPh sb="6" eb="10">
      <t>ケンサケッカ</t>
    </rPh>
    <rPh sb="10" eb="13">
      <t>ミニュウリョク</t>
    </rPh>
    <rPh sb="14" eb="16">
      <t>ハンテイ</t>
    </rPh>
    <phoneticPr fontId="3"/>
  </si>
  <si>
    <t>非常用照明</t>
    <rPh sb="0" eb="3">
      <t>ヒジョウヨウ</t>
    </rPh>
    <rPh sb="3" eb="5">
      <t>ショウメイ</t>
    </rPh>
    <phoneticPr fontId="3"/>
  </si>
  <si>
    <t>4種類の検査表完全未入力（1）、入力ｱﾘ(0)</t>
    <rPh sb="1" eb="3">
      <t>シュルイ</t>
    </rPh>
    <rPh sb="4" eb="7">
      <t>ケンサヒョウ</t>
    </rPh>
    <rPh sb="7" eb="9">
      <t>カンゼン</t>
    </rPh>
    <rPh sb="9" eb="12">
      <t>ミニュウリョク</t>
    </rPh>
    <rPh sb="16" eb="18">
      <t>ニュウリョク</t>
    </rPh>
    <phoneticPr fontId="3"/>
  </si>
  <si>
    <t>給水及び排水設備</t>
    <rPh sb="0" eb="2">
      <t>キュウスイ</t>
    </rPh>
    <rPh sb="2" eb="3">
      <t>オヨ</t>
    </rPh>
    <rPh sb="4" eb="6">
      <t>ハイスイ</t>
    </rPh>
    <rPh sb="6" eb="8">
      <t>セツビ</t>
    </rPh>
    <phoneticPr fontId="3"/>
  </si>
  <si>
    <t>検査結果表　設備ごと（未入力）情報（未入力：0）</t>
    <rPh sb="0" eb="2">
      <t>ケンサ</t>
    </rPh>
    <rPh sb="2" eb="5">
      <t>ケッカヒョウ</t>
    </rPh>
    <rPh sb="6" eb="8">
      <t>セツビ</t>
    </rPh>
    <rPh sb="11" eb="14">
      <t>ミニュウリョク</t>
    </rPh>
    <rPh sb="15" eb="17">
      <t>ジョウホウ</t>
    </rPh>
    <rPh sb="18" eb="21">
      <t>ミニュウリョク</t>
    </rPh>
    <phoneticPr fontId="3"/>
  </si>
  <si>
    <t>※未入力判定ロジック：検査結果表の必須入力項目である”検査結果”項目のセルに1件も入力済みのセルがない。</t>
    <rPh sb="1" eb="4">
      <t>ミニュウリョク</t>
    </rPh>
    <rPh sb="4" eb="6">
      <t>ハンテイ</t>
    </rPh>
    <rPh sb="11" eb="16">
      <t>ケンサケッカヒョウ</t>
    </rPh>
    <rPh sb="17" eb="19">
      <t>ヒッス</t>
    </rPh>
    <rPh sb="19" eb="21">
      <t>ニュウリョク</t>
    </rPh>
    <rPh sb="21" eb="23">
      <t>コウモク</t>
    </rPh>
    <rPh sb="27" eb="31">
      <t>ケンサケッカ</t>
    </rPh>
    <rPh sb="32" eb="34">
      <t>コウモク</t>
    </rPh>
    <rPh sb="39" eb="40">
      <t>ケン</t>
    </rPh>
    <rPh sb="41" eb="44">
      <t>ニュウリョクズ</t>
    </rPh>
    <phoneticPr fontId="3"/>
  </si>
  <si>
    <t>判定そのものは各検査結果表の右側の中間処理列内にて</t>
    <rPh sb="0" eb="2">
      <t>ハンテイ</t>
    </rPh>
    <rPh sb="7" eb="8">
      <t>カク</t>
    </rPh>
    <rPh sb="8" eb="13">
      <t>ケンサケッカヒョウ</t>
    </rPh>
    <rPh sb="14" eb="16">
      <t>ミギガワ</t>
    </rPh>
    <rPh sb="17" eb="21">
      <t>チュウカンショリ</t>
    </rPh>
    <rPh sb="21" eb="22">
      <t>レツ</t>
    </rPh>
    <rPh sb="22" eb="23">
      <t>ナイ</t>
    </rPh>
    <phoneticPr fontId="3"/>
  </si>
  <si>
    <t>未定/改善済のみ</t>
    <phoneticPr fontId="3"/>
  </si>
  <si>
    <t>無窓、火気、居室いずれもなし(3の場合)</t>
    <rPh sb="0" eb="2">
      <t>ムソウ</t>
    </rPh>
    <rPh sb="3" eb="5">
      <t>カキ</t>
    </rPh>
    <rPh sb="6" eb="8">
      <t>キョシツ</t>
    </rPh>
    <rPh sb="17" eb="19">
      <t>バアイ</t>
    </rPh>
    <phoneticPr fontId="3"/>
  </si>
  <si>
    <t>特別避難階段、非常用エレベーターの昇降路、非常用エレベーターの乗降ロビーの用に供する付室いずれもなし(4の場合)</t>
    <rPh sb="53" eb="55">
      <t>バアイ</t>
    </rPh>
    <phoneticPr fontId="3"/>
  </si>
  <si>
    <t>↓圧力T無</t>
    <rPh sb="1" eb="3">
      <t>アツリョク</t>
    </rPh>
    <rPh sb="4" eb="5">
      <t>ナシ</t>
    </rPh>
    <phoneticPr fontId="3"/>
  </si>
  <si>
    <t>未入力判定(未入力で1)</t>
    <rPh sb="0" eb="3">
      <t>ミニュウリョク</t>
    </rPh>
    <rPh sb="3" eb="5">
      <t>ハンテイ</t>
    </rPh>
    <rPh sb="6" eb="9">
      <t>ミニュウリョク</t>
    </rPh>
    <phoneticPr fontId="3"/>
  </si>
  <si>
    <t>地上</t>
    <rPh sb="0" eb="2">
      <t>チジョウ</t>
    </rPh>
    <phoneticPr fontId="3"/>
  </si>
  <si>
    <t>地下</t>
    <rPh sb="0" eb="2">
      <t>チカ</t>
    </rPh>
    <phoneticPr fontId="3"/>
  </si>
  <si>
    <t>建築面積</t>
    <rPh sb="0" eb="4">
      <t>ケンチクメンセキ</t>
    </rPh>
    <phoneticPr fontId="3"/>
  </si>
  <si>
    <t>延べ面積</t>
    <rPh sb="0" eb="1">
      <t>ノ</t>
    </rPh>
    <rPh sb="2" eb="4">
      <t>メンセキ</t>
    </rPh>
    <phoneticPr fontId="3"/>
  </si>
  <si>
    <t>未入力判定（1で未入力）</t>
    <rPh sb="0" eb="3">
      <t>ミニュウリョク</t>
    </rPh>
    <rPh sb="3" eb="5">
      <t>ハンテイ</t>
    </rPh>
    <rPh sb="8" eb="11">
      <t>ミニュウリョク</t>
    </rPh>
    <phoneticPr fontId="3"/>
  </si>
  <si>
    <t>今回の検査</t>
    <rPh sb="0" eb="2">
      <t>コンカイ</t>
    </rPh>
    <rPh sb="3" eb="5">
      <t>ケンサ</t>
    </rPh>
    <phoneticPr fontId="3"/>
  </si>
  <si>
    <t>量の未入力判定(1)</t>
    <rPh sb="0" eb="1">
      <t>リョウ</t>
    </rPh>
    <rPh sb="2" eb="5">
      <t>ミニュウリョク</t>
    </rPh>
    <rPh sb="5" eb="7">
      <t>ハンテイ</t>
    </rPh>
    <phoneticPr fontId="3"/>
  </si>
  <si>
    <t>給水タンク</t>
    <rPh sb="0" eb="2">
      <t>キュウスイ</t>
    </rPh>
    <phoneticPr fontId="3"/>
  </si>
  <si>
    <t>貯水タンク</t>
    <rPh sb="0" eb="2">
      <t>チョスイ</t>
    </rPh>
    <phoneticPr fontId="3"/>
  </si>
  <si>
    <t>●●●●（採用される自治体・組織側で設定）</t>
    <rPh sb="5" eb="7">
      <t>サイヨウ</t>
    </rPh>
    <rPh sb="10" eb="13">
      <t>ジチタイ</t>
    </rPh>
    <rPh sb="14" eb="17">
      <t>ソシキガワ</t>
    </rPh>
    <rPh sb="18" eb="20">
      <t>セッテイ</t>
    </rPh>
    <phoneticPr fontId="3"/>
  </si>
  <si>
    <t>未入力判定（未入力だと1）</t>
    <rPh sb="0" eb="5">
      <t>ミニュウリョクハンテイ</t>
    </rPh>
    <rPh sb="6" eb="9">
      <t>ミニュウリョク</t>
    </rPh>
    <phoneticPr fontId="3"/>
  </si>
  <si>
    <t>不具合記録</t>
    <rPh sb="0" eb="5">
      <t>フグアイキロク</t>
    </rPh>
    <phoneticPr fontId="3"/>
  </si>
  <si>
    <t>不具合記録</t>
    <rPh sb="0" eb="3">
      <t>フグアイ</t>
    </rPh>
    <rPh sb="3" eb="5">
      <t>キロク</t>
    </rPh>
    <phoneticPr fontId="3"/>
  </si>
  <si>
    <t>換気</t>
    <rPh sb="0" eb="2">
      <t>カンキ</t>
    </rPh>
    <phoneticPr fontId="3"/>
  </si>
  <si>
    <t>排煙</t>
    <rPh sb="0" eb="2">
      <t>ハイエン</t>
    </rPh>
    <phoneticPr fontId="3"/>
  </si>
  <si>
    <t>非常用照明設備</t>
    <rPh sb="0" eb="3">
      <t>ヒジョウヨウ</t>
    </rPh>
    <rPh sb="3" eb="7">
      <t>ショウメイセツビ</t>
    </rPh>
    <phoneticPr fontId="3"/>
  </si>
  <si>
    <t>給水及び排水設備</t>
    <rPh sb="0" eb="2">
      <t>キュウスイ</t>
    </rPh>
    <rPh sb="2" eb="3">
      <t>オヨ</t>
    </rPh>
    <rPh sb="4" eb="8">
      <t>ハイスイセツビ</t>
    </rPh>
    <phoneticPr fontId="3"/>
  </si>
  <si>
    <t>未入力判定</t>
    <rPh sb="0" eb="3">
      <t>ミニュウリョク</t>
    </rPh>
    <rPh sb="3" eb="5">
      <t>ハンテイ</t>
    </rPh>
    <phoneticPr fontId="3"/>
  </si>
  <si>
    <t>郵便番号未入力判定</t>
    <rPh sb="0" eb="4">
      <t>ユウビンバンゴウ</t>
    </rPh>
    <rPh sb="4" eb="7">
      <t>ミニュウリョク</t>
    </rPh>
    <rPh sb="7" eb="9">
      <t>ハンテイ</t>
    </rPh>
    <phoneticPr fontId="3"/>
  </si>
  <si>
    <t>電話番号未入力判定</t>
    <rPh sb="0" eb="4">
      <t>デンワバンゴウ</t>
    </rPh>
    <rPh sb="4" eb="7">
      <t>ミニュウリョク</t>
    </rPh>
    <rPh sb="7" eb="9">
      <t>ハンテイ</t>
    </rPh>
    <phoneticPr fontId="3"/>
  </si>
  <si>
    <t>不具合及び不具合記録／完全未入力（4で完全未入力）</t>
    <rPh sb="0" eb="3">
      <t>フグアイ</t>
    </rPh>
    <rPh sb="3" eb="4">
      <t>オヨ</t>
    </rPh>
    <rPh sb="5" eb="8">
      <t>フグアイ</t>
    </rPh>
    <rPh sb="8" eb="10">
      <t>キロク</t>
    </rPh>
    <rPh sb="11" eb="16">
      <t>カンゼンミニュウリョク</t>
    </rPh>
    <rPh sb="19" eb="21">
      <t>カンゼン</t>
    </rPh>
    <rPh sb="21" eb="22">
      <t>ミ</t>
    </rPh>
    <rPh sb="22" eb="24">
      <t>ニュウリョク</t>
    </rPh>
    <phoneticPr fontId="3"/>
  </si>
  <si>
    <t>肩書+氏名（肩書のみの場合は肩書のみ）</t>
    <rPh sb="0" eb="2">
      <t>カタガキ</t>
    </rPh>
    <rPh sb="3" eb="5">
      <t>シメイ</t>
    </rPh>
    <rPh sb="6" eb="8">
      <t>カタガキ</t>
    </rPh>
    <rPh sb="11" eb="13">
      <t>バアイ</t>
    </rPh>
    <rPh sb="14" eb="16">
      <t>カタガキ</t>
    </rPh>
    <phoneticPr fontId="3"/>
  </si>
  <si>
    <t>法人名称</t>
    <rPh sb="0" eb="4">
      <t>ホウジンメイショウ</t>
    </rPh>
    <phoneticPr fontId="3"/>
  </si>
  <si>
    <t>必須入力</t>
    <rPh sb="0" eb="2">
      <t>ヒッス</t>
    </rPh>
    <rPh sb="2" eb="4">
      <t>ニュウリョク</t>
    </rPh>
    <phoneticPr fontId="3"/>
  </si>
  <si>
    <t>任意入力</t>
    <rPh sb="0" eb="2">
      <t>ニンイ</t>
    </rPh>
    <rPh sb="2" eb="4">
      <t>ニュウリョク</t>
    </rPh>
    <phoneticPr fontId="3"/>
  </si>
  <si>
    <t>エラー入力（入力不要な箇所に入力がある等）</t>
    <phoneticPr fontId="3"/>
  </si>
  <si>
    <t>入力済み・入力不要</t>
    <phoneticPr fontId="3"/>
  </si>
  <si>
    <t>←直近日付のテキスト化（0でエラー扱い）</t>
    <rPh sb="1" eb="3">
      <t>チョッキン</t>
    </rPh>
    <rPh sb="3" eb="5">
      <t>ヒヅケ</t>
    </rPh>
    <rPh sb="10" eb="11">
      <t>カ</t>
    </rPh>
    <rPh sb="17" eb="18">
      <t>アツカ</t>
    </rPh>
    <phoneticPr fontId="3"/>
  </si>
  <si>
    <t>建築士事務所</t>
    <rPh sb="0" eb="2">
      <t>ケンチク</t>
    </rPh>
    <rPh sb="2" eb="3">
      <t>シ</t>
    </rPh>
    <rPh sb="3" eb="5">
      <t>ジム</t>
    </rPh>
    <rPh sb="5" eb="6">
      <t>ショ</t>
    </rPh>
    <phoneticPr fontId="3"/>
  </si>
  <si>
    <t>所有者と同じ場合TRUE</t>
    <rPh sb="0" eb="3">
      <t>ショユウシャ</t>
    </rPh>
    <rPh sb="4" eb="5">
      <t>オナ</t>
    </rPh>
    <rPh sb="6" eb="8">
      <t>バアイ</t>
    </rPh>
    <phoneticPr fontId="3"/>
  </si>
  <si>
    <t>役職</t>
    <rPh sb="0" eb="2">
      <t>ヤクショク</t>
    </rPh>
    <phoneticPr fontId="3"/>
  </si>
  <si>
    <t>建物名称</t>
    <rPh sb="0" eb="2">
      <t>タテモノ</t>
    </rPh>
    <rPh sb="2" eb="4">
      <t>メイショウ</t>
    </rPh>
    <phoneticPr fontId="2"/>
  </si>
  <si>
    <t>届出日</t>
    <rPh sb="0" eb="1">
      <t>トド</t>
    </rPh>
    <rPh sb="1" eb="2">
      <t>デ</t>
    </rPh>
    <rPh sb="2" eb="3">
      <t>ヒ</t>
    </rPh>
    <phoneticPr fontId="2"/>
  </si>
  <si>
    <t>建物所在地</t>
    <rPh sb="0" eb="2">
      <t>タテモノ</t>
    </rPh>
    <rPh sb="2" eb="5">
      <t>ショザイチ</t>
    </rPh>
    <phoneticPr fontId="2"/>
  </si>
  <si>
    <t>用途１</t>
    <rPh sb="0" eb="2">
      <t>ヨウト</t>
    </rPh>
    <phoneticPr fontId="2"/>
  </si>
  <si>
    <t>用途２</t>
    <rPh sb="0" eb="2">
      <t>ヨウト</t>
    </rPh>
    <phoneticPr fontId="2"/>
  </si>
  <si>
    <t>用途３</t>
    <rPh sb="0" eb="2">
      <t>ヨウト</t>
    </rPh>
    <phoneticPr fontId="2"/>
  </si>
  <si>
    <t>確認済_日付</t>
    <rPh sb="0" eb="2">
      <t>カクニン</t>
    </rPh>
    <rPh sb="2" eb="3">
      <t>スミ</t>
    </rPh>
    <rPh sb="4" eb="6">
      <t>ヒヅケ</t>
    </rPh>
    <phoneticPr fontId="2"/>
  </si>
  <si>
    <t>確認済_番号</t>
    <rPh sb="0" eb="2">
      <t>カクニン</t>
    </rPh>
    <rPh sb="2" eb="3">
      <t>スミ</t>
    </rPh>
    <rPh sb="4" eb="6">
      <t>バンゴウ</t>
    </rPh>
    <phoneticPr fontId="2"/>
  </si>
  <si>
    <t>検査済_日付</t>
    <rPh sb="0" eb="2">
      <t>ケンサ</t>
    </rPh>
    <rPh sb="2" eb="3">
      <t>スミ</t>
    </rPh>
    <rPh sb="4" eb="6">
      <t>ヒヅケ</t>
    </rPh>
    <phoneticPr fontId="2"/>
  </si>
  <si>
    <t>検査済_番号</t>
    <rPh sb="0" eb="2">
      <t>ケンサ</t>
    </rPh>
    <rPh sb="2" eb="3">
      <t>スミ</t>
    </rPh>
    <rPh sb="4" eb="6">
      <t>バンゴウ</t>
    </rPh>
    <phoneticPr fontId="2"/>
  </si>
  <si>
    <t>所有者法人名</t>
    <rPh sb="0" eb="3">
      <t>ショユウシャ</t>
    </rPh>
    <rPh sb="3" eb="5">
      <t>ホウジン</t>
    </rPh>
    <rPh sb="5" eb="6">
      <t>メイ</t>
    </rPh>
    <phoneticPr fontId="1"/>
  </si>
  <si>
    <t>所有者肩書</t>
    <rPh sb="0" eb="3">
      <t>ショユウシャ</t>
    </rPh>
    <rPh sb="3" eb="5">
      <t>カタガキ</t>
    </rPh>
    <phoneticPr fontId="1"/>
  </si>
  <si>
    <t>所有者氏名</t>
    <rPh sb="0" eb="3">
      <t>ショユウシャ</t>
    </rPh>
    <rPh sb="3" eb="5">
      <t>シメイ</t>
    </rPh>
    <phoneticPr fontId="1"/>
  </si>
  <si>
    <t>所有者郵便番号</t>
    <rPh sb="0" eb="3">
      <t>ショユウシャ</t>
    </rPh>
    <rPh sb="3" eb="5">
      <t>ユウビン</t>
    </rPh>
    <rPh sb="5" eb="7">
      <t>バンゴウ</t>
    </rPh>
    <phoneticPr fontId="1"/>
  </si>
  <si>
    <t>所有者所在地</t>
    <rPh sb="0" eb="3">
      <t>ショユウシャ</t>
    </rPh>
    <phoneticPr fontId="1"/>
  </si>
  <si>
    <t>所有者電話番号</t>
    <rPh sb="0" eb="3">
      <t>ショユウシャ</t>
    </rPh>
    <rPh sb="3" eb="5">
      <t>デンワ</t>
    </rPh>
    <rPh sb="5" eb="7">
      <t>バンゴウ</t>
    </rPh>
    <phoneticPr fontId="1"/>
  </si>
  <si>
    <t>管理者法人名</t>
    <rPh sb="0" eb="3">
      <t>カンリシャ</t>
    </rPh>
    <rPh sb="3" eb="5">
      <t>ホウジン</t>
    </rPh>
    <rPh sb="5" eb="6">
      <t>メイ</t>
    </rPh>
    <phoneticPr fontId="1"/>
  </si>
  <si>
    <t>管理者肩書</t>
    <rPh sb="0" eb="3">
      <t>カンリシャ</t>
    </rPh>
    <rPh sb="3" eb="5">
      <t>カタガキ</t>
    </rPh>
    <phoneticPr fontId="1"/>
  </si>
  <si>
    <t>管理者氏名</t>
    <rPh sb="0" eb="3">
      <t>カンリシャ</t>
    </rPh>
    <rPh sb="3" eb="5">
      <t>シメイ</t>
    </rPh>
    <phoneticPr fontId="1"/>
  </si>
  <si>
    <t>管理者郵便番号</t>
    <rPh sb="0" eb="3">
      <t>カンリシャ</t>
    </rPh>
    <rPh sb="3" eb="5">
      <t>ユウビン</t>
    </rPh>
    <rPh sb="5" eb="7">
      <t>バンゴウ</t>
    </rPh>
    <phoneticPr fontId="1"/>
  </si>
  <si>
    <t>管理者所在地</t>
    <rPh sb="0" eb="3">
      <t>カンリシャ</t>
    </rPh>
    <rPh sb="3" eb="6">
      <t>ショザイチ</t>
    </rPh>
    <phoneticPr fontId="1"/>
  </si>
  <si>
    <t>管理者電話番号</t>
    <rPh sb="0" eb="3">
      <t>カンリシャ</t>
    </rPh>
    <rPh sb="3" eb="5">
      <t>デンワ</t>
    </rPh>
    <rPh sb="5" eb="7">
      <t>バンゴウ</t>
    </rPh>
    <phoneticPr fontId="1"/>
  </si>
  <si>
    <t>点検対象_換気設備</t>
    <rPh sb="0" eb="2">
      <t>テンケン</t>
    </rPh>
    <rPh sb="2" eb="4">
      <t>タイショウ</t>
    </rPh>
    <rPh sb="5" eb="7">
      <t>カンキ</t>
    </rPh>
    <rPh sb="7" eb="9">
      <t>セツビ</t>
    </rPh>
    <phoneticPr fontId="2"/>
  </si>
  <si>
    <t>指摘の有無</t>
    <rPh sb="0" eb="2">
      <t>シテキ</t>
    </rPh>
    <rPh sb="3" eb="5">
      <t>ウム</t>
    </rPh>
    <phoneticPr fontId="2"/>
  </si>
  <si>
    <t>既存不適格_換気</t>
    <rPh sb="0" eb="2">
      <t>キゾン</t>
    </rPh>
    <rPh sb="2" eb="5">
      <t>フテキカク</t>
    </rPh>
    <phoneticPr fontId="2"/>
  </si>
  <si>
    <t>既存不適格_排煙</t>
    <rPh sb="0" eb="2">
      <t>キゾン</t>
    </rPh>
    <rPh sb="2" eb="5">
      <t>フテキカク</t>
    </rPh>
    <phoneticPr fontId="2"/>
  </si>
  <si>
    <t>既存不適格_非常照明</t>
    <rPh sb="0" eb="2">
      <t>キゾン</t>
    </rPh>
    <rPh sb="2" eb="5">
      <t>フテキカク</t>
    </rPh>
    <phoneticPr fontId="2"/>
  </si>
  <si>
    <t>指摘概要_換気設備</t>
    <rPh sb="0" eb="2">
      <t>シテキ</t>
    </rPh>
    <rPh sb="2" eb="4">
      <t>ガイヨウ</t>
    </rPh>
    <rPh sb="5" eb="7">
      <t>カンキ</t>
    </rPh>
    <rPh sb="7" eb="9">
      <t>セツビ</t>
    </rPh>
    <phoneticPr fontId="2"/>
  </si>
  <si>
    <t>指摘概要_排煙設備</t>
    <rPh sb="5" eb="7">
      <t>ハイエン</t>
    </rPh>
    <rPh sb="7" eb="9">
      <t>セツビ</t>
    </rPh>
    <phoneticPr fontId="2"/>
  </si>
  <si>
    <t>指摘概要_非常照明</t>
    <rPh sb="5" eb="7">
      <t>ヒジョウ</t>
    </rPh>
    <rPh sb="7" eb="9">
      <t>ショウメイ</t>
    </rPh>
    <phoneticPr fontId="2"/>
  </si>
  <si>
    <t>☆（要注意物件）</t>
    <rPh sb="2" eb="3">
      <t>ヨウ</t>
    </rPh>
    <rPh sb="3" eb="5">
      <t>チュウイ</t>
    </rPh>
    <rPh sb="5" eb="7">
      <t>ブッケン</t>
    </rPh>
    <phoneticPr fontId="23"/>
  </si>
  <si>
    <t>京都市CSV抽出項目</t>
    <rPh sb="0" eb="3">
      <t>キョウトシ</t>
    </rPh>
    <rPh sb="6" eb="8">
      <t>チュウシュツ</t>
    </rPh>
    <rPh sb="8" eb="10">
      <t>コウモク</t>
    </rPh>
    <phoneticPr fontId="3"/>
  </si>
  <si>
    <t>リンク先</t>
    <rPh sb="3" eb="4">
      <t>サキ</t>
    </rPh>
    <phoneticPr fontId="3"/>
  </si>
  <si>
    <t>非表示</t>
    <rPh sb="0" eb="3">
      <t>ヒヒョウジ</t>
    </rPh>
    <phoneticPr fontId="3"/>
  </si>
  <si>
    <t>I. 入力支援ファイルの使用方法・全般注意事項</t>
    <rPh sb="12" eb="14">
      <t>シヨウ</t>
    </rPh>
    <rPh sb="14" eb="16">
      <t>ホウホウ</t>
    </rPh>
    <rPh sb="17" eb="19">
      <t>ゼンパン</t>
    </rPh>
    <rPh sb="19" eb="21">
      <t>チュウイ</t>
    </rPh>
    <rPh sb="21" eb="23">
      <t>ジコウ</t>
    </rPh>
    <phoneticPr fontId="78"/>
  </si>
  <si>
    <t>・</t>
    <phoneticPr fontId="78"/>
  </si>
  <si>
    <t>入力シートに記入すると、定められた報告様式の各所に転記されるようになっています。</t>
    <rPh sb="0" eb="2">
      <t>ニュウリョク</t>
    </rPh>
    <rPh sb="6" eb="8">
      <t>キニュウ</t>
    </rPh>
    <rPh sb="12" eb="13">
      <t>サダ</t>
    </rPh>
    <rPh sb="17" eb="19">
      <t>ホウコク</t>
    </rPh>
    <rPh sb="19" eb="21">
      <t>ヨウシキ</t>
    </rPh>
    <rPh sb="22" eb="24">
      <t>カクショ</t>
    </rPh>
    <phoneticPr fontId="78"/>
  </si>
  <si>
    <t>入力を補助するために、記入が必要なセルに色がついています。色の意味は以下のとおりです。</t>
    <rPh sb="0" eb="2">
      <t>ニュウリョク</t>
    </rPh>
    <rPh sb="3" eb="5">
      <t>ホジョ</t>
    </rPh>
    <rPh sb="14" eb="16">
      <t>ヒツヨウ</t>
    </rPh>
    <rPh sb="34" eb="36">
      <t>イカ</t>
    </rPh>
    <phoneticPr fontId="78"/>
  </si>
  <si>
    <t>なお、上段から順に入力することを想定し、セルの色を設定しています。</t>
    <phoneticPr fontId="78"/>
  </si>
  <si>
    <t>必須</t>
    <rPh sb="0" eb="2">
      <t>ヒッスウ</t>
    </rPh>
    <phoneticPr fontId="78"/>
  </si>
  <si>
    <t>必ず入力してください。</t>
    <rPh sb="0" eb="1">
      <t>カナラ</t>
    </rPh>
    <rPh sb="2" eb="4">
      <t>ニュウリョク</t>
    </rPh>
    <phoneticPr fontId="78"/>
  </si>
  <si>
    <t>任意</t>
    <rPh sb="0" eb="2">
      <t>ニンイ</t>
    </rPh>
    <phoneticPr fontId="78"/>
  </si>
  <si>
    <t>必要に応じて入力してください。</t>
    <rPh sb="0" eb="2">
      <t>ヒツヨウ</t>
    </rPh>
    <rPh sb="3" eb="4">
      <t>オウ</t>
    </rPh>
    <rPh sb="6" eb="8">
      <t>ニュウリョク</t>
    </rPh>
    <phoneticPr fontId="78"/>
  </si>
  <si>
    <t>入力済・入力不要</t>
    <rPh sb="0" eb="2">
      <t>ニュウリョク</t>
    </rPh>
    <rPh sb="2" eb="3">
      <t>ズ</t>
    </rPh>
    <rPh sb="4" eb="6">
      <t>ニュウリョク</t>
    </rPh>
    <rPh sb="6" eb="8">
      <t>フヨウ</t>
    </rPh>
    <phoneticPr fontId="78"/>
  </si>
  <si>
    <t>入力済又は入力不要</t>
    <rPh sb="0" eb="2">
      <t>ニュウリョク</t>
    </rPh>
    <rPh sb="2" eb="3">
      <t>ズ</t>
    </rPh>
    <rPh sb="3" eb="4">
      <t>マタ</t>
    </rPh>
    <rPh sb="5" eb="7">
      <t>ニュウリョク</t>
    </rPh>
    <rPh sb="7" eb="9">
      <t>フヨウ</t>
    </rPh>
    <phoneticPr fontId="78"/>
  </si>
  <si>
    <t>エラー</t>
    <phoneticPr fontId="78"/>
  </si>
  <si>
    <t>誤記の可能性があります。入力内容を確認してください。</t>
    <rPh sb="0" eb="2">
      <t>ゴキ</t>
    </rPh>
    <rPh sb="3" eb="6">
      <t>カノウセイ</t>
    </rPh>
    <rPh sb="12" eb="14">
      <t>ニュウリョク</t>
    </rPh>
    <rPh sb="14" eb="16">
      <t>ナイヨウ</t>
    </rPh>
    <rPh sb="17" eb="19">
      <t>カクニン</t>
    </rPh>
    <phoneticPr fontId="78"/>
  </si>
  <si>
    <t>紙に印刷を行う場合やPDF形式に変換する場合、文字が切れて表示される場合があります。御注意ください。</t>
    <rPh sb="0" eb="1">
      <t>カミ</t>
    </rPh>
    <rPh sb="2" eb="4">
      <t>インサツ</t>
    </rPh>
    <rPh sb="5" eb="6">
      <t>オコナ</t>
    </rPh>
    <rPh sb="7" eb="9">
      <t>バアイ</t>
    </rPh>
    <rPh sb="13" eb="15">
      <t>ケイシキ</t>
    </rPh>
    <rPh sb="16" eb="18">
      <t>ヘンカン</t>
    </rPh>
    <rPh sb="20" eb="22">
      <t>バアイ</t>
    </rPh>
    <rPh sb="23" eb="25">
      <t>モジ</t>
    </rPh>
    <rPh sb="26" eb="27">
      <t>ギ</t>
    </rPh>
    <rPh sb="29" eb="31">
      <t>ヒョウジ</t>
    </rPh>
    <rPh sb="34" eb="36">
      <t>バアイ</t>
    </rPh>
    <phoneticPr fontId="78"/>
  </si>
  <si>
    <t>切れてしまう場合は、当該箇所を別途作成し、報告書に添えて提出してください。</t>
    <rPh sb="0" eb="1">
      <t>キ</t>
    </rPh>
    <rPh sb="6" eb="8">
      <t>バアイ</t>
    </rPh>
    <rPh sb="10" eb="12">
      <t>トウガイ</t>
    </rPh>
    <rPh sb="12" eb="14">
      <t>カショ</t>
    </rPh>
    <phoneticPr fontId="78"/>
  </si>
  <si>
    <t>自動で転記される箇所等、記入の必要がない箇所についてはロックがかけられています。</t>
    <rPh sb="0" eb="2">
      <t>ジドウ</t>
    </rPh>
    <rPh sb="3" eb="5">
      <t>テンキ</t>
    </rPh>
    <rPh sb="8" eb="10">
      <t>カショ</t>
    </rPh>
    <rPh sb="10" eb="11">
      <t>ナド</t>
    </rPh>
    <rPh sb="12" eb="14">
      <t>キニュウ</t>
    </rPh>
    <rPh sb="15" eb="17">
      <t>ヒツヨウ</t>
    </rPh>
    <rPh sb="20" eb="22">
      <t>カショ</t>
    </rPh>
    <phoneticPr fontId="78"/>
  </si>
  <si>
    <t>このファイルで記載できない項目がある場合は、当該箇所について別紙を作成してください。</t>
    <rPh sb="7" eb="9">
      <t>キサイ</t>
    </rPh>
    <rPh sb="13" eb="15">
      <t>コウモク</t>
    </rPh>
    <rPh sb="18" eb="20">
      <t>バアイ</t>
    </rPh>
    <rPh sb="22" eb="24">
      <t>トウガイ</t>
    </rPh>
    <rPh sb="24" eb="26">
      <t>カショ</t>
    </rPh>
    <rPh sb="30" eb="32">
      <t>ベッシ</t>
    </rPh>
    <rPh sb="33" eb="35">
      <t>サクセイ</t>
    </rPh>
    <phoneticPr fontId="78"/>
  </si>
  <si>
    <r>
      <t>Excelのオートコンプリート機能を無効にすることを推奨します。</t>
    </r>
    <r>
      <rPr>
        <b/>
        <sz val="11"/>
        <color theme="1"/>
        <rFont val="Meiryo UI"/>
        <family val="3"/>
        <charset val="128"/>
      </rPr>
      <t>III.オートコンプリート解除方法</t>
    </r>
    <r>
      <rPr>
        <sz val="11"/>
        <color theme="1"/>
        <rFont val="Meiryo UI"/>
        <family val="3"/>
        <charset val="128"/>
      </rPr>
      <t>参照</t>
    </r>
    <rPh sb="15" eb="17">
      <t>キノウ</t>
    </rPh>
    <rPh sb="18" eb="20">
      <t>ムコウ</t>
    </rPh>
    <rPh sb="26" eb="28">
      <t>スイショウ</t>
    </rPh>
    <phoneticPr fontId="78"/>
  </si>
  <si>
    <t>このファイルについて、正しく表示されないなどのエラーを発見された場合は、お手数ですが以下のメールアドレスまでご連絡ください。</t>
    <rPh sb="11" eb="12">
      <t>タダ</t>
    </rPh>
    <rPh sb="14" eb="16">
      <t>ヒョウジ</t>
    </rPh>
    <rPh sb="27" eb="29">
      <t>ハッケン</t>
    </rPh>
    <rPh sb="32" eb="34">
      <t>バアイ</t>
    </rPh>
    <rPh sb="42" eb="44">
      <t>イカ</t>
    </rPh>
    <phoneticPr fontId="78"/>
  </si>
  <si>
    <t>このファイルを使用したことにより生じるいかなる損害についても、本市は一切の責任を負いません。</t>
    <rPh sb="7" eb="9">
      <t>シヨウ</t>
    </rPh>
    <rPh sb="16" eb="17">
      <t>ショウ</t>
    </rPh>
    <rPh sb="23" eb="25">
      <t>ソンガイ</t>
    </rPh>
    <phoneticPr fontId="78"/>
  </si>
  <si>
    <t>Excel等ソフトウェアの使用方法についてのお問合せはお受けできません。</t>
    <rPh sb="5" eb="6">
      <t>ナド</t>
    </rPh>
    <rPh sb="13" eb="15">
      <t>シヨウ</t>
    </rPh>
    <rPh sb="15" eb="17">
      <t>ホウホウ</t>
    </rPh>
    <rPh sb="23" eb="25">
      <t>トイアワ</t>
    </rPh>
    <rPh sb="28" eb="29">
      <t>ウ</t>
    </rPh>
    <phoneticPr fontId="78"/>
  </si>
  <si>
    <t>II. シート一覧・注意事項・様式名・転記先</t>
    <rPh sb="7" eb="9">
      <t>イチラン</t>
    </rPh>
    <rPh sb="10" eb="12">
      <t>チュウイ</t>
    </rPh>
    <rPh sb="12" eb="14">
      <t>ジコウ</t>
    </rPh>
    <rPh sb="15" eb="17">
      <t>ヨウシキ</t>
    </rPh>
    <rPh sb="17" eb="18">
      <t>メイ</t>
    </rPh>
    <phoneticPr fontId="78"/>
  </si>
  <si>
    <t>入力支援ファイル（このExcelファイル）</t>
  </si>
  <si>
    <t>別途添付</t>
    <rPh sb="0" eb="2">
      <t>ベット</t>
    </rPh>
    <rPh sb="2" eb="4">
      <t>テンプ</t>
    </rPh>
    <phoneticPr fontId="3"/>
  </si>
  <si>
    <t>注意事項</t>
  </si>
  <si>
    <t>様式名</t>
    <rPh sb="0" eb="2">
      <t>ヨウシキ</t>
    </rPh>
    <rPh sb="2" eb="3">
      <t>メイ</t>
    </rPh>
    <phoneticPr fontId="3"/>
  </si>
  <si>
    <t>転記先</t>
    <rPh sb="0" eb="2">
      <t>テンキ</t>
    </rPh>
    <rPh sb="2" eb="3">
      <t>サキ</t>
    </rPh>
    <phoneticPr fontId="3"/>
  </si>
  <si>
    <t>シート名
（リンク付き）</t>
    <rPh sb="3" eb="4">
      <t>メイ</t>
    </rPh>
    <rPh sb="9" eb="10">
      <t>ツ</t>
    </rPh>
    <phoneticPr fontId="3"/>
  </si>
  <si>
    <t>Excel
入力</t>
    <rPh sb="6" eb="8">
      <t>ニュウリョク</t>
    </rPh>
    <phoneticPr fontId="3"/>
  </si>
  <si>
    <t>参照先シート</t>
    <rPh sb="0" eb="2">
      <t>サンショウ</t>
    </rPh>
    <rPh sb="2" eb="3">
      <t>サキ</t>
    </rPh>
    <phoneticPr fontId="3"/>
  </si>
  <si>
    <t>参照先セル</t>
    <rPh sb="0" eb="2">
      <t>サンショウ</t>
    </rPh>
    <rPh sb="2" eb="3">
      <t>サキ</t>
    </rPh>
    <phoneticPr fontId="3"/>
  </si>
  <si>
    <t>表示名</t>
    <rPh sb="0" eb="2">
      <t>ヒョウジ</t>
    </rPh>
    <rPh sb="2" eb="3">
      <t>メイ</t>
    </rPh>
    <phoneticPr fontId="3"/>
  </si>
  <si>
    <t>入力支援ファイル
に
含まれるシート</t>
    <rPh sb="11" eb="12">
      <t>フク</t>
    </rPh>
    <phoneticPr fontId="3"/>
  </si>
  <si>
    <t>●</t>
    <phoneticPr fontId="3"/>
  </si>
  <si>
    <t>（チェックシート）</t>
    <phoneticPr fontId="3"/>
  </si>
  <si>
    <t>チェックシート</t>
  </si>
  <si>
    <t>A1</t>
    <phoneticPr fontId="3"/>
  </si>
  <si>
    <t>1_入力シート【基本情報】</t>
  </si>
  <si>
    <t>▲</t>
    <phoneticPr fontId="3"/>
  </si>
  <si>
    <t>図面等
（別添１様式）</t>
  </si>
  <si>
    <t>＜入力不要＞報告書</t>
  </si>
  <si>
    <t>＜入力不要＞概要書</t>
  </si>
  <si>
    <t>電子申請システムでの
添付方法</t>
    <rPh sb="0" eb="4">
      <t>デンシシンセイ</t>
    </rPh>
    <rPh sb="11" eb="13">
      <t>テンプ</t>
    </rPh>
    <rPh sb="13" eb="15">
      <t>ホウホウ</t>
    </rPh>
    <phoneticPr fontId="3"/>
  </si>
  <si>
    <t>1つ目の
ファイル
添付ボタン</t>
    <rPh sb="2" eb="3">
      <t>メ</t>
    </rPh>
    <rPh sb="10" eb="12">
      <t>テンプ</t>
    </rPh>
    <phoneticPr fontId="3"/>
  </si>
  <si>
    <t>2つ目の
ファイル
添付ボタン</t>
    <rPh sb="2" eb="3">
      <t>メ</t>
    </rPh>
    <rPh sb="10" eb="12">
      <t>テンプ</t>
    </rPh>
    <phoneticPr fontId="3"/>
  </si>
  <si>
    <t>3つ目の
ファイル
添付ボタン</t>
    <rPh sb="2" eb="3">
      <t>メ</t>
    </rPh>
    <rPh sb="10" eb="12">
      <t>テンプ</t>
    </rPh>
    <phoneticPr fontId="3"/>
  </si>
  <si>
    <t>（凡例）</t>
    <rPh sb="1" eb="3">
      <t>ハンレイ</t>
    </rPh>
    <phoneticPr fontId="3"/>
  </si>
  <si>
    <t>必須</t>
  </si>
  <si>
    <t>必要な場合</t>
  </si>
  <si>
    <t>入力不要</t>
  </si>
  <si>
    <t>III. オートコンプリー解除方法</t>
    <rPh sb="13" eb="15">
      <t>カイジョ</t>
    </rPh>
    <rPh sb="15" eb="17">
      <t>ホウホウ</t>
    </rPh>
    <phoneticPr fontId="78"/>
  </si>
  <si>
    <t>オートコンプリート機能とは、過去に入力した文字を記憶し、次に入力される内容を予想して表示する機能です。</t>
    <rPh sb="9" eb="11">
      <t>キノウ</t>
    </rPh>
    <rPh sb="14" eb="16">
      <t>カコ</t>
    </rPh>
    <rPh sb="17" eb="19">
      <t>ニュウリョク</t>
    </rPh>
    <rPh sb="21" eb="23">
      <t>モジ</t>
    </rPh>
    <rPh sb="24" eb="26">
      <t>キオク</t>
    </rPh>
    <rPh sb="28" eb="29">
      <t>ツギ</t>
    </rPh>
    <rPh sb="30" eb="32">
      <t>ニュウリョク</t>
    </rPh>
    <rPh sb="35" eb="37">
      <t>ナイヨウ</t>
    </rPh>
    <rPh sb="38" eb="40">
      <t>ヨソウ</t>
    </rPh>
    <rPh sb="42" eb="44">
      <t>ヒョウジ</t>
    </rPh>
    <rPh sb="46" eb="48">
      <t>キノウ</t>
    </rPh>
    <phoneticPr fontId="78"/>
  </si>
  <si>
    <t>オートコンプリート機能が入力の弊害になる為、無効にすることを推奨します。</t>
    <rPh sb="9" eb="11">
      <t>キノウ</t>
    </rPh>
    <rPh sb="12" eb="14">
      <t>ニュウリョク</t>
    </rPh>
    <rPh sb="15" eb="17">
      <t>ヘイガイ</t>
    </rPh>
    <rPh sb="20" eb="21">
      <t>タメ</t>
    </rPh>
    <rPh sb="22" eb="24">
      <t>ムコウ</t>
    </rPh>
    <rPh sb="30" eb="32">
      <t>スイショウ</t>
    </rPh>
    <phoneticPr fontId="78"/>
  </si>
  <si>
    <r>
      <t>解除方法</t>
    </r>
    <r>
      <rPr>
        <sz val="11"/>
        <rFont val="Meiryo UI"/>
        <family val="3"/>
        <charset val="128"/>
      </rPr>
      <t>（例）</t>
    </r>
    <rPh sb="5" eb="6">
      <t>レイ</t>
    </rPh>
    <phoneticPr fontId="78"/>
  </si>
  <si>
    <t>Excelのオプション→詳細設定→【オートコンプリートを使用する】のチェックを外す</t>
    <rPh sb="12" eb="14">
      <t>ショウサイ</t>
    </rPh>
    <rPh sb="14" eb="16">
      <t>セッテイ</t>
    </rPh>
    <rPh sb="28" eb="30">
      <t>シヨウ</t>
    </rPh>
    <rPh sb="39" eb="40">
      <t>ハズ</t>
    </rPh>
    <phoneticPr fontId="78"/>
  </si>
  <si>
    <t>2_入力シート【検査結果表】 換気設備</t>
    <rPh sb="2" eb="4">
      <t>ニュウリョク</t>
    </rPh>
    <rPh sb="8" eb="10">
      <t>ケンサ</t>
    </rPh>
    <rPh sb="10" eb="12">
      <t>ケッカ</t>
    </rPh>
    <rPh sb="12" eb="13">
      <t>ヒョウ</t>
    </rPh>
    <rPh sb="15" eb="17">
      <t>カンキ</t>
    </rPh>
    <rPh sb="17" eb="19">
      <t>セツビ</t>
    </rPh>
    <phoneticPr fontId="3"/>
  </si>
  <si>
    <t>3_入力シート【検査結果表】 排煙設備</t>
    <phoneticPr fontId="3"/>
  </si>
  <si>
    <t>4_入力シート【検査結果表】非常用の照明装置</t>
    <phoneticPr fontId="3"/>
  </si>
  <si>
    <t>6_入力シート【写真】</t>
    <phoneticPr fontId="3"/>
  </si>
  <si>
    <t>7_入力シート【検査実施区分書】</t>
  </si>
  <si>
    <t>別表1_無窓居室</t>
    <phoneticPr fontId="3"/>
  </si>
  <si>
    <t>別表2_火気使用室</t>
    <phoneticPr fontId="3"/>
  </si>
  <si>
    <t>別表3_排煙風量測定</t>
    <phoneticPr fontId="3"/>
  </si>
  <si>
    <t xml:space="preserve">別表3-2_排煙風量測定(給気式) </t>
    <phoneticPr fontId="3"/>
  </si>
  <si>
    <t>別表3-3_排煙風量測定(加圧式)</t>
    <phoneticPr fontId="3"/>
  </si>
  <si>
    <t>別表4_非常用照明照度</t>
    <phoneticPr fontId="3"/>
  </si>
  <si>
    <t>＜入力不要＞換気設備</t>
    <phoneticPr fontId="3"/>
  </si>
  <si>
    <t>＜入力不要＞排煙設備</t>
    <phoneticPr fontId="3"/>
  </si>
  <si>
    <t>＜入力不要＞非常用の照明装置</t>
  </si>
  <si>
    <t>報告書
概要書
検査結果表
検査写真</t>
    <rPh sb="8" eb="10">
      <t>ケンサ</t>
    </rPh>
    <rPh sb="14" eb="16">
      <t>ケンサ</t>
    </rPh>
    <phoneticPr fontId="3"/>
  </si>
  <si>
    <t>検査結果表（換気設備）</t>
    <rPh sb="0" eb="2">
      <t>ケンサ</t>
    </rPh>
    <rPh sb="2" eb="4">
      <t>ケッカ</t>
    </rPh>
    <rPh sb="4" eb="5">
      <t>ヒョウ</t>
    </rPh>
    <rPh sb="6" eb="8">
      <t>カンキ</t>
    </rPh>
    <rPh sb="8" eb="10">
      <t>セツビ</t>
    </rPh>
    <phoneticPr fontId="3"/>
  </si>
  <si>
    <t>検査結果表（排煙設備）</t>
    <rPh sb="0" eb="2">
      <t>ケンサ</t>
    </rPh>
    <rPh sb="2" eb="4">
      <t>ケッカ</t>
    </rPh>
    <rPh sb="4" eb="5">
      <t>ヒョウ</t>
    </rPh>
    <rPh sb="6" eb="8">
      <t>ハイエン</t>
    </rPh>
    <rPh sb="8" eb="10">
      <t>セツビ</t>
    </rPh>
    <phoneticPr fontId="3"/>
  </si>
  <si>
    <t>検査結果表（非常用照明）</t>
    <rPh sb="0" eb="2">
      <t>ケンサ</t>
    </rPh>
    <rPh sb="2" eb="4">
      <t>ケッカ</t>
    </rPh>
    <rPh sb="4" eb="5">
      <t>ヒョウ</t>
    </rPh>
    <rPh sb="6" eb="9">
      <t>ヒジョウヨウ</t>
    </rPh>
    <rPh sb="9" eb="11">
      <t>ショウメイ</t>
    </rPh>
    <phoneticPr fontId="3"/>
  </si>
  <si>
    <r>
      <t xml:space="preserve">・換気設備の検査結果を記入してください。
</t>
    </r>
    <r>
      <rPr>
        <sz val="11"/>
        <rFont val="Meiryo UI"/>
        <family val="3"/>
        <charset val="128"/>
      </rPr>
      <t>・検査結果、検査者番号、指摘の内容、改善策の内容、改善予定日を記入してください。</t>
    </r>
    <rPh sb="1" eb="3">
      <t>カンキ</t>
    </rPh>
    <rPh sb="3" eb="5">
      <t>セツビ</t>
    </rPh>
    <rPh sb="6" eb="8">
      <t>ケンサ</t>
    </rPh>
    <rPh sb="8" eb="10">
      <t>ケッカ</t>
    </rPh>
    <rPh sb="11" eb="13">
      <t>キニュウ</t>
    </rPh>
    <rPh sb="22" eb="24">
      <t>ケンサ</t>
    </rPh>
    <rPh sb="24" eb="26">
      <t>ケッカ</t>
    </rPh>
    <rPh sb="27" eb="29">
      <t>ケンサ</t>
    </rPh>
    <rPh sb="29" eb="30">
      <t>シャ</t>
    </rPh>
    <rPh sb="30" eb="32">
      <t>バンゴウ</t>
    </rPh>
    <rPh sb="33" eb="35">
      <t>シテキ</t>
    </rPh>
    <rPh sb="36" eb="38">
      <t>ナイヨウ</t>
    </rPh>
    <rPh sb="39" eb="41">
      <t>カイゼン</t>
    </rPh>
    <rPh sb="41" eb="42">
      <t>サク</t>
    </rPh>
    <rPh sb="43" eb="45">
      <t>ナイヨウ</t>
    </rPh>
    <rPh sb="46" eb="48">
      <t>カイゼン</t>
    </rPh>
    <rPh sb="48" eb="50">
      <t>ヨテイ</t>
    </rPh>
    <rPh sb="50" eb="51">
      <t>ビ</t>
    </rPh>
    <rPh sb="52" eb="54">
      <t>キニュウ</t>
    </rPh>
    <phoneticPr fontId="3"/>
  </si>
  <si>
    <r>
      <t xml:space="preserve">・排煙設備の検査結果を記入してください。
</t>
    </r>
    <r>
      <rPr>
        <sz val="11"/>
        <rFont val="Meiryo UI"/>
        <family val="3"/>
        <charset val="128"/>
      </rPr>
      <t>・検査結果、検査者番号、指摘の内容、改善策の内容、改善予定日を記入してください。</t>
    </r>
    <rPh sb="1" eb="3">
      <t>ハイエン</t>
    </rPh>
    <rPh sb="3" eb="5">
      <t>セツビ</t>
    </rPh>
    <rPh sb="6" eb="8">
      <t>ケンサ</t>
    </rPh>
    <rPh sb="8" eb="10">
      <t>ケッカ</t>
    </rPh>
    <rPh sb="11" eb="13">
      <t>キニュウ</t>
    </rPh>
    <rPh sb="22" eb="24">
      <t>ケンサ</t>
    </rPh>
    <rPh sb="24" eb="26">
      <t>ケッカ</t>
    </rPh>
    <rPh sb="27" eb="29">
      <t>ケンサ</t>
    </rPh>
    <rPh sb="29" eb="30">
      <t>シャ</t>
    </rPh>
    <rPh sb="30" eb="32">
      <t>バンゴウ</t>
    </rPh>
    <rPh sb="33" eb="35">
      <t>シテキ</t>
    </rPh>
    <rPh sb="36" eb="38">
      <t>ナイヨウ</t>
    </rPh>
    <rPh sb="39" eb="41">
      <t>カイゼン</t>
    </rPh>
    <rPh sb="41" eb="42">
      <t>サク</t>
    </rPh>
    <rPh sb="43" eb="45">
      <t>ナイヨウ</t>
    </rPh>
    <rPh sb="46" eb="48">
      <t>カイゼン</t>
    </rPh>
    <rPh sb="48" eb="50">
      <t>ヨテイ</t>
    </rPh>
    <rPh sb="50" eb="51">
      <t>ビ</t>
    </rPh>
    <rPh sb="52" eb="54">
      <t>キニュウ</t>
    </rPh>
    <phoneticPr fontId="3"/>
  </si>
  <si>
    <r>
      <t xml:space="preserve">・非常用照明設備の検査結果を記入してください。
</t>
    </r>
    <r>
      <rPr>
        <sz val="11"/>
        <rFont val="Meiryo UI"/>
        <family val="3"/>
        <charset val="128"/>
      </rPr>
      <t>・検査結果、検査者番号、指摘の内容、改善策の内容、改善予定日を記入してください。</t>
    </r>
    <rPh sb="1" eb="6">
      <t>ヒジョウヨウショウメイ</t>
    </rPh>
    <rPh sb="6" eb="8">
      <t>セツビ</t>
    </rPh>
    <rPh sb="9" eb="11">
      <t>ケンサ</t>
    </rPh>
    <rPh sb="11" eb="13">
      <t>ケッカ</t>
    </rPh>
    <rPh sb="14" eb="16">
      <t>キニュウ</t>
    </rPh>
    <rPh sb="25" eb="27">
      <t>ケンサ</t>
    </rPh>
    <rPh sb="27" eb="29">
      <t>ケッカ</t>
    </rPh>
    <rPh sb="30" eb="32">
      <t>ケンサ</t>
    </rPh>
    <rPh sb="32" eb="33">
      <t>シャ</t>
    </rPh>
    <rPh sb="33" eb="35">
      <t>バンゴウ</t>
    </rPh>
    <rPh sb="36" eb="38">
      <t>シテキ</t>
    </rPh>
    <rPh sb="39" eb="41">
      <t>ナイヨウ</t>
    </rPh>
    <rPh sb="42" eb="44">
      <t>カイゼン</t>
    </rPh>
    <rPh sb="44" eb="45">
      <t>サク</t>
    </rPh>
    <rPh sb="46" eb="48">
      <t>ナイヨウ</t>
    </rPh>
    <rPh sb="49" eb="51">
      <t>カイゼン</t>
    </rPh>
    <rPh sb="51" eb="53">
      <t>ヨテイ</t>
    </rPh>
    <rPh sb="53" eb="54">
      <t>ビ</t>
    </rPh>
    <rPh sb="55" eb="57">
      <t>キニュウ</t>
    </rPh>
    <phoneticPr fontId="3"/>
  </si>
  <si>
    <t>＜別途添付要＞図面</t>
    <phoneticPr fontId="3"/>
  </si>
  <si>
    <t>図面　《別途添付が必要》</t>
    <rPh sb="4" eb="6">
      <t>ベット</t>
    </rPh>
    <rPh sb="6" eb="8">
      <t>テンプ</t>
    </rPh>
    <rPh sb="9" eb="11">
      <t>ヒツヨウ</t>
    </rPh>
    <phoneticPr fontId="3"/>
  </si>
  <si>
    <t>検査実施区分書</t>
    <rPh sb="0" eb="2">
      <t>ケンサ</t>
    </rPh>
    <rPh sb="2" eb="4">
      <t>ジッシ</t>
    </rPh>
    <rPh sb="4" eb="5">
      <t>ク</t>
    </rPh>
    <rPh sb="6" eb="7">
      <t>ショ</t>
    </rPh>
    <phoneticPr fontId="57"/>
  </si>
  <si>
    <t>検査結果表
（別記第二号）</t>
    <rPh sb="0" eb="2">
      <t>ケンサ</t>
    </rPh>
    <rPh sb="2" eb="4">
      <t>ケッカ</t>
    </rPh>
    <rPh sb="4" eb="5">
      <t>ヒョウ</t>
    </rPh>
    <rPh sb="7" eb="9">
      <t>ベッキ</t>
    </rPh>
    <rPh sb="9" eb="10">
      <t>ダイ</t>
    </rPh>
    <rPh sb="10" eb="11">
      <t>ニ</t>
    </rPh>
    <rPh sb="11" eb="12">
      <t>ゴウ</t>
    </rPh>
    <phoneticPr fontId="3"/>
  </si>
  <si>
    <t>検査結果表
（別記第一号）</t>
    <rPh sb="0" eb="2">
      <t>ケンサ</t>
    </rPh>
    <rPh sb="2" eb="4">
      <t>ケッカ</t>
    </rPh>
    <rPh sb="4" eb="5">
      <t>ヒョウ</t>
    </rPh>
    <rPh sb="7" eb="9">
      <t>ベッキ</t>
    </rPh>
    <rPh sb="9" eb="10">
      <t>ダイ</t>
    </rPh>
    <rPh sb="10" eb="11">
      <t>イチ</t>
    </rPh>
    <rPh sb="11" eb="12">
      <t>ゴウ</t>
    </rPh>
    <phoneticPr fontId="3"/>
  </si>
  <si>
    <t>検査結果表
（別記第三号）</t>
    <rPh sb="0" eb="2">
      <t>ケンサ</t>
    </rPh>
    <rPh sb="2" eb="4">
      <t>ケッカ</t>
    </rPh>
    <rPh sb="4" eb="5">
      <t>ヒョウ</t>
    </rPh>
    <rPh sb="7" eb="9">
      <t>ベッキ</t>
    </rPh>
    <rPh sb="9" eb="10">
      <t>ダイ</t>
    </rPh>
    <rPh sb="10" eb="11">
      <t>サン</t>
    </rPh>
    <rPh sb="11" eb="12">
      <t>ゴウ</t>
    </rPh>
    <phoneticPr fontId="3"/>
  </si>
  <si>
    <t>報告書
（第三十六号の六様式）</t>
    <rPh sb="11" eb="12">
      <t>ロク</t>
    </rPh>
    <phoneticPr fontId="3"/>
  </si>
  <si>
    <t>概要書
（第三十六号の七様式）</t>
    <rPh sb="11" eb="12">
      <t>ナナ</t>
    </rPh>
    <phoneticPr fontId="3"/>
  </si>
  <si>
    <t>・今年度実施した検査の検査区分を記入してください。</t>
    <rPh sb="1" eb="4">
      <t>コンネンド</t>
    </rPh>
    <rPh sb="4" eb="6">
      <t>ジッシ</t>
    </rPh>
    <rPh sb="8" eb="10">
      <t>ケンサ</t>
    </rPh>
    <rPh sb="11" eb="13">
      <t>ケンサ</t>
    </rPh>
    <rPh sb="13" eb="15">
      <t>クブン</t>
    </rPh>
    <rPh sb="16" eb="18">
      <t>キニュウ</t>
    </rPh>
    <phoneticPr fontId="3"/>
  </si>
  <si>
    <t>Excel(2)
別途添付</t>
    <rPh sb="9" eb="13">
      <t>ベットテンプ</t>
    </rPh>
    <phoneticPr fontId="3"/>
  </si>
  <si>
    <t>PDF
別途添付</t>
    <rPh sb="4" eb="8">
      <t>ベットテンプ</t>
    </rPh>
    <phoneticPr fontId="3"/>
  </si>
  <si>
    <r>
      <rPr>
        <b/>
        <sz val="11"/>
        <color rgb="FFFF0000"/>
        <rFont val="Meiryo UI"/>
        <family val="3"/>
        <charset val="128"/>
      </rPr>
      <t>・無窓居室の換気風量を記入してください。</t>
    </r>
    <r>
      <rPr>
        <sz val="11"/>
        <rFont val="Meiryo UI"/>
        <family val="3"/>
        <charset val="128"/>
      </rPr>
      <t xml:space="preserve">
・記入欄が足りない場合、別紙Ｅｘｃｅｌファイル「別表のみ」に記入し添付してください。</t>
    </r>
    <rPh sb="1" eb="3">
      <t>ムソウ</t>
    </rPh>
    <rPh sb="3" eb="5">
      <t>キョシツ</t>
    </rPh>
    <rPh sb="6" eb="8">
      <t>カンキ</t>
    </rPh>
    <rPh sb="8" eb="10">
      <t>フウリョウ</t>
    </rPh>
    <rPh sb="11" eb="13">
      <t>キニュウ</t>
    </rPh>
    <rPh sb="22" eb="24">
      <t>キニュウ</t>
    </rPh>
    <rPh sb="24" eb="25">
      <t>ラン</t>
    </rPh>
    <rPh sb="26" eb="27">
      <t>タ</t>
    </rPh>
    <rPh sb="30" eb="32">
      <t>バアイ</t>
    </rPh>
    <rPh sb="33" eb="35">
      <t>ベッシ</t>
    </rPh>
    <rPh sb="45" eb="47">
      <t>ベッピョウ</t>
    </rPh>
    <rPh sb="51" eb="53">
      <t>キニュウ</t>
    </rPh>
    <rPh sb="54" eb="56">
      <t>テンプ</t>
    </rPh>
    <phoneticPr fontId="3"/>
  </si>
  <si>
    <r>
      <rPr>
        <b/>
        <sz val="11"/>
        <color rgb="FFFF0000"/>
        <rFont val="Meiryo UI"/>
        <family val="3"/>
        <charset val="128"/>
      </rPr>
      <t>・火気換気室の換気風量を記入してください。</t>
    </r>
    <r>
      <rPr>
        <sz val="11"/>
        <rFont val="Meiryo UI"/>
        <family val="3"/>
        <charset val="128"/>
      </rPr>
      <t xml:space="preserve">
・記入欄が足りない場合、別紙Ｅｘｃｅｌファイル「別表のみ」に記入し添付してください。</t>
    </r>
    <rPh sb="1" eb="3">
      <t>カキ</t>
    </rPh>
    <rPh sb="3" eb="5">
      <t>カンキ</t>
    </rPh>
    <rPh sb="5" eb="6">
      <t>シツ</t>
    </rPh>
    <rPh sb="7" eb="9">
      <t>カンキ</t>
    </rPh>
    <rPh sb="9" eb="11">
      <t>フウリョウ</t>
    </rPh>
    <rPh sb="12" eb="14">
      <t>キニュウ</t>
    </rPh>
    <rPh sb="23" eb="25">
      <t>キニュウ</t>
    </rPh>
    <rPh sb="25" eb="26">
      <t>ラン</t>
    </rPh>
    <rPh sb="27" eb="28">
      <t>タ</t>
    </rPh>
    <rPh sb="31" eb="33">
      <t>バアイ</t>
    </rPh>
    <rPh sb="34" eb="36">
      <t>ベッシ</t>
    </rPh>
    <rPh sb="46" eb="48">
      <t>ベッピョウ</t>
    </rPh>
    <rPh sb="52" eb="54">
      <t>キニュウ</t>
    </rPh>
    <rPh sb="55" eb="57">
      <t>テンプ</t>
    </rPh>
    <phoneticPr fontId="3"/>
  </si>
  <si>
    <r>
      <rPr>
        <b/>
        <sz val="11"/>
        <color rgb="FFFF0000"/>
        <rFont val="Meiryo UI"/>
        <family val="3"/>
        <charset val="128"/>
      </rPr>
      <t>・各室の排煙風量を記入してください。</t>
    </r>
    <r>
      <rPr>
        <sz val="11"/>
        <rFont val="Meiryo UI"/>
        <family val="3"/>
        <charset val="128"/>
      </rPr>
      <t xml:space="preserve">
・記入欄が足りない場合、別紙Ｅｘｃｅｌファイル「別表のみ」に記入し添付してください。</t>
    </r>
    <rPh sb="1" eb="2">
      <t>カク</t>
    </rPh>
    <rPh sb="2" eb="3">
      <t>シツ</t>
    </rPh>
    <rPh sb="4" eb="6">
      <t>ハイエン</t>
    </rPh>
    <rPh sb="6" eb="8">
      <t>フウリョウ</t>
    </rPh>
    <rPh sb="7" eb="8">
      <t>キフウ</t>
    </rPh>
    <rPh sb="9" eb="11">
      <t>キニュウ</t>
    </rPh>
    <rPh sb="20" eb="22">
      <t>キニュウ</t>
    </rPh>
    <rPh sb="22" eb="23">
      <t>ラン</t>
    </rPh>
    <rPh sb="24" eb="25">
      <t>タ</t>
    </rPh>
    <rPh sb="28" eb="30">
      <t>バアイ</t>
    </rPh>
    <rPh sb="31" eb="33">
      <t>ベッシ</t>
    </rPh>
    <rPh sb="43" eb="45">
      <t>ベッピョウ</t>
    </rPh>
    <rPh sb="49" eb="51">
      <t>キニュウ</t>
    </rPh>
    <rPh sb="52" eb="54">
      <t>テンプ</t>
    </rPh>
    <phoneticPr fontId="3"/>
  </si>
  <si>
    <r>
      <rPr>
        <b/>
        <sz val="11"/>
        <color rgb="FFFF0000"/>
        <rFont val="Meiryo UI"/>
        <family val="3"/>
        <charset val="128"/>
      </rPr>
      <t>・各室の排煙風量を記入してください（給気式）。</t>
    </r>
    <r>
      <rPr>
        <sz val="11"/>
        <rFont val="Meiryo UI"/>
        <family val="3"/>
        <charset val="128"/>
      </rPr>
      <t xml:space="preserve">
・記入欄が足りない場合、別紙Ｅｘｃｅｌファイル「別表のみ」に記入し添付してください。</t>
    </r>
    <rPh sb="1" eb="2">
      <t>カク</t>
    </rPh>
    <rPh sb="2" eb="3">
      <t>シツ</t>
    </rPh>
    <rPh sb="4" eb="6">
      <t>ハイエン</t>
    </rPh>
    <rPh sb="6" eb="8">
      <t>フウリョウ</t>
    </rPh>
    <rPh sb="7" eb="8">
      <t>キフウ</t>
    </rPh>
    <rPh sb="9" eb="11">
      <t>キニュウ</t>
    </rPh>
    <rPh sb="18" eb="20">
      <t>キュウキ</t>
    </rPh>
    <rPh sb="20" eb="21">
      <t>シキ</t>
    </rPh>
    <rPh sb="25" eb="27">
      <t>キニュウ</t>
    </rPh>
    <rPh sb="27" eb="28">
      <t>ラン</t>
    </rPh>
    <rPh sb="29" eb="30">
      <t>タ</t>
    </rPh>
    <rPh sb="33" eb="35">
      <t>バアイ</t>
    </rPh>
    <rPh sb="36" eb="38">
      <t>ベッシ</t>
    </rPh>
    <rPh sb="48" eb="50">
      <t>ベッピョウ</t>
    </rPh>
    <rPh sb="54" eb="56">
      <t>キニュウ</t>
    </rPh>
    <rPh sb="57" eb="59">
      <t>テンプ</t>
    </rPh>
    <phoneticPr fontId="3"/>
  </si>
  <si>
    <r>
      <rPr>
        <b/>
        <sz val="11"/>
        <color rgb="FFFF0000"/>
        <rFont val="Meiryo UI"/>
        <family val="3"/>
        <charset val="128"/>
      </rPr>
      <t>・各室の排煙風量を記入してください（加圧式）。</t>
    </r>
    <r>
      <rPr>
        <sz val="11"/>
        <rFont val="Meiryo UI"/>
        <family val="3"/>
        <charset val="128"/>
      </rPr>
      <t xml:space="preserve">
・記入欄が足りない場合、別紙Ｅｘｃｅｌファイル「別表のみ」に記入し添付してください。</t>
    </r>
    <rPh sb="1" eb="2">
      <t>カク</t>
    </rPh>
    <rPh sb="2" eb="3">
      <t>シツ</t>
    </rPh>
    <rPh sb="4" eb="6">
      <t>ハイエン</t>
    </rPh>
    <rPh sb="6" eb="8">
      <t>フウリョウ</t>
    </rPh>
    <rPh sb="7" eb="8">
      <t>キフウ</t>
    </rPh>
    <rPh sb="9" eb="11">
      <t>キニュウ</t>
    </rPh>
    <rPh sb="18" eb="20">
      <t>カアツ</t>
    </rPh>
    <rPh sb="20" eb="21">
      <t>シキ</t>
    </rPh>
    <rPh sb="25" eb="27">
      <t>キニュウ</t>
    </rPh>
    <rPh sb="27" eb="28">
      <t>ラン</t>
    </rPh>
    <rPh sb="29" eb="30">
      <t>タ</t>
    </rPh>
    <rPh sb="33" eb="35">
      <t>バアイ</t>
    </rPh>
    <rPh sb="36" eb="38">
      <t>ベッシ</t>
    </rPh>
    <rPh sb="48" eb="50">
      <t>ベッピョウ</t>
    </rPh>
    <rPh sb="54" eb="56">
      <t>キニュウ</t>
    </rPh>
    <rPh sb="57" eb="59">
      <t>テンプ</t>
    </rPh>
    <phoneticPr fontId="3"/>
  </si>
  <si>
    <r>
      <rPr>
        <b/>
        <sz val="11"/>
        <color rgb="FFFF0000"/>
        <rFont val="Meiryo UI"/>
        <family val="3"/>
        <charset val="128"/>
      </rPr>
      <t>・非常用照明の照度測定結果を記入してください。</t>
    </r>
    <r>
      <rPr>
        <sz val="11"/>
        <rFont val="Meiryo UI"/>
        <family val="3"/>
        <charset val="128"/>
      </rPr>
      <t xml:space="preserve">
・記入欄が足りない場合、別紙Ｅｘｃｅｌファイル「別表のみ」に記入し添付してください。</t>
    </r>
    <rPh sb="1" eb="4">
      <t>ヒジョウヨウ</t>
    </rPh>
    <rPh sb="4" eb="6">
      <t>ショウメイ</t>
    </rPh>
    <rPh sb="7" eb="9">
      <t>ショウド</t>
    </rPh>
    <rPh sb="9" eb="11">
      <t>ソクテイ</t>
    </rPh>
    <rPh sb="11" eb="13">
      <t>ケッカ</t>
    </rPh>
    <rPh sb="14" eb="16">
      <t>キニュウ</t>
    </rPh>
    <rPh sb="25" eb="27">
      <t>キニュウ</t>
    </rPh>
    <rPh sb="27" eb="28">
      <t>ラン</t>
    </rPh>
    <rPh sb="29" eb="30">
      <t>タ</t>
    </rPh>
    <rPh sb="33" eb="35">
      <t>バアイ</t>
    </rPh>
    <rPh sb="36" eb="38">
      <t>ベッシ</t>
    </rPh>
    <rPh sb="48" eb="50">
      <t>ベッピョウ</t>
    </rPh>
    <rPh sb="54" eb="56">
      <t>キニュウ</t>
    </rPh>
    <rPh sb="57" eb="59">
      <t>テンプ</t>
    </rPh>
    <phoneticPr fontId="3"/>
  </si>
  <si>
    <t>シート内リンク→</t>
    <rPh sb="3" eb="4">
      <t>ナイ</t>
    </rPh>
    <phoneticPr fontId="3"/>
  </si>
  <si>
    <t>↑このシート内での移動に利用できるリンクです</t>
    <rPh sb="6" eb="7">
      <t>ナイ</t>
    </rPh>
    <rPh sb="9" eb="11">
      <t>イドウ</t>
    </rPh>
    <rPh sb="12" eb="14">
      <t>リヨウ</t>
    </rPh>
    <phoneticPr fontId="3"/>
  </si>
  <si>
    <t>　　←報告書等への転記先を示しています（以下、同様です）。</t>
    <phoneticPr fontId="3"/>
  </si>
  <si>
    <t>online</t>
    <phoneticPr fontId="3"/>
  </si>
  <si>
    <t>京都市長</t>
    <rPh sb="0" eb="3">
      <t>キョウトシ</t>
    </rPh>
    <rPh sb="3" eb="4">
      <t>チョウ</t>
    </rPh>
    <phoneticPr fontId="3"/>
  </si>
  <si>
    <t>J</t>
  </si>
  <si>
    <t>建物ＩＤ</t>
    <rPh sb="0" eb="2">
      <t>タテモノ</t>
    </rPh>
    <phoneticPr fontId="3"/>
  </si>
  <si>
    <t>京都市編集</t>
    <rPh sb="0" eb="3">
      <t>キョウトシ</t>
    </rPh>
    <rPh sb="3" eb="5">
      <t>ヘンシュウ</t>
    </rPh>
    <phoneticPr fontId="3"/>
  </si>
  <si>
    <t>1 報告対象建築物</t>
    <phoneticPr fontId="3"/>
  </si>
  <si>
    <t>ID_用途記号</t>
    <rPh sb="3" eb="7">
      <t>ヨウトキゴウ</t>
    </rPh>
    <phoneticPr fontId="3"/>
  </si>
  <si>
    <t>A</t>
  </si>
  <si>
    <t>B</t>
  </si>
  <si>
    <t>C</t>
  </si>
  <si>
    <t>D</t>
  </si>
  <si>
    <t>E</t>
  </si>
  <si>
    <t>F</t>
  </si>
  <si>
    <t>G</t>
  </si>
  <si>
    <t>H</t>
  </si>
  <si>
    <t>I</t>
  </si>
  <si>
    <t>K</t>
  </si>
  <si>
    <t>ID_種別番号</t>
    <rPh sb="3" eb="5">
      <t>シュベツ</t>
    </rPh>
    <rPh sb="5" eb="7">
      <t>バンゴウ</t>
    </rPh>
    <phoneticPr fontId="3"/>
  </si>
  <si>
    <t>←例　A 3 - 9999</t>
    <phoneticPr fontId="3"/>
  </si>
  <si>
    <t>【チェックシート】</t>
    <phoneticPr fontId="3"/>
  </si>
  <si>
    <t>定期報告提出チェックシート</t>
    <rPh sb="0" eb="2">
      <t>テイキ</t>
    </rPh>
    <rPh sb="2" eb="4">
      <t>ホウコク</t>
    </rPh>
    <rPh sb="4" eb="6">
      <t>テイシュツ</t>
    </rPh>
    <phoneticPr fontId="3"/>
  </si>
  <si>
    <t>　報告に当たり、以下について確認し、チェックを入れたうえで報告書を提出してください。</t>
    <rPh sb="27" eb="30">
      <t>ホウコクショ</t>
    </rPh>
    <rPh sb="31" eb="32">
      <t>ゴ</t>
    </rPh>
    <phoneticPr fontId="106"/>
  </si>
  <si>
    <t>　なお、報告書の内容について確認を要する場合、京都市から所有者・管理者の方に直接、連絡する場合があります。</t>
    <rPh sb="28" eb="31">
      <t>ショユウシャ</t>
    </rPh>
    <rPh sb="32" eb="35">
      <t>カンリシャ</t>
    </rPh>
    <rPh sb="36" eb="37">
      <t>カタ</t>
    </rPh>
    <phoneticPr fontId="106"/>
  </si>
  <si>
    <t>ロック解除</t>
    <rPh sb="3" eb="5">
      <t>カイジョ</t>
    </rPh>
    <phoneticPr fontId="3"/>
  </si>
  <si>
    <t>ロック</t>
    <phoneticPr fontId="3"/>
  </si>
  <si>
    <t>■チェック項目■</t>
    <rPh sb="5" eb="7">
      <t>コウモク</t>
    </rPh>
    <phoneticPr fontId="3"/>
  </si>
  <si>
    <t>チェックボックス生データ</t>
    <rPh sb="8" eb="9">
      <t>ナマ</t>
    </rPh>
    <phoneticPr fontId="106"/>
  </si>
  <si>
    <t>その他生データ</t>
    <rPh sb="2" eb="3">
      <t>タ</t>
    </rPh>
    <rPh sb="3" eb="4">
      <t>ナマ</t>
    </rPh>
    <phoneticPr fontId="3"/>
  </si>
  <si>
    <t>入力必要</t>
    <rPh sb="0" eb="2">
      <t>ニュウリョク</t>
    </rPh>
    <rPh sb="2" eb="4">
      <t>ヒツヨウ</t>
    </rPh>
    <phoneticPr fontId="106"/>
  </si>
  <si>
    <t>入力あり</t>
    <rPh sb="0" eb="2">
      <t>ニュウリョク</t>
    </rPh>
    <phoneticPr fontId="106"/>
  </si>
  <si>
    <t>受付チェック用</t>
    <rPh sb="0" eb="2">
      <t>ウケツケ</t>
    </rPh>
    <rPh sb="6" eb="7">
      <t>ヨウ</t>
    </rPh>
    <phoneticPr fontId="106"/>
  </si>
  <si>
    <t>【提出書類の確認】</t>
    <phoneticPr fontId="3"/>
  </si>
  <si>
    <t>　　報告書の正確性の担保、データの処理のため、必ず確認してください。</t>
    <phoneticPr fontId="106"/>
  </si>
  <si>
    <t>　　（入力支援ファイル）</t>
    <rPh sb="3" eb="7">
      <t>ニュウリョクシエン</t>
    </rPh>
    <phoneticPr fontId="3"/>
  </si>
  <si>
    <r>
      <t>① 京都市が公開している</t>
    </r>
    <r>
      <rPr>
        <b/>
        <u/>
        <sz val="12"/>
        <color theme="1"/>
        <rFont val="メイリオ"/>
        <family val="3"/>
        <charset val="128"/>
      </rPr>
      <t>最新の入力支援ファイル</t>
    </r>
    <r>
      <rPr>
        <b/>
        <sz val="12"/>
        <color theme="1"/>
        <rFont val="メイリオ"/>
        <family val="3"/>
        <charset val="128"/>
      </rPr>
      <t>を使用していますか。</t>
    </r>
    <phoneticPr fontId="106"/>
  </si>
  <si>
    <t>② 入力支援ファイルの「入力シート」に、必要事項を全て記入していますか。</t>
    <phoneticPr fontId="106"/>
  </si>
  <si>
    <t>入力不備</t>
    <rPh sb="0" eb="2">
      <t>ニュウリョク</t>
    </rPh>
    <rPh sb="2" eb="4">
      <t>フビ</t>
    </rPh>
    <phoneticPr fontId="106"/>
  </si>
  <si>
    <t>入力未完</t>
    <phoneticPr fontId="3"/>
  </si>
  <si>
    <t>　　　【主な注意点】（記入がないと、報告書の正確性のほか、データの処理にも支障のある項目）</t>
    <rPh sb="4" eb="5">
      <t>オモ</t>
    </rPh>
    <rPh sb="6" eb="9">
      <t>チュウイテン</t>
    </rPh>
    <rPh sb="11" eb="13">
      <t>キニュウ</t>
    </rPh>
    <rPh sb="18" eb="21">
      <t>ホウコクショ</t>
    </rPh>
    <rPh sb="22" eb="25">
      <t>セイカクセイ</t>
    </rPh>
    <rPh sb="37" eb="39">
      <t>シショウ</t>
    </rPh>
    <rPh sb="42" eb="44">
      <t>コウモク</t>
    </rPh>
    <phoneticPr fontId="106"/>
  </si>
  <si>
    <r>
      <t>　　　　</t>
    </r>
    <r>
      <rPr>
        <u/>
        <sz val="12"/>
        <color theme="1"/>
        <rFont val="メイリオ"/>
        <family val="3"/>
        <charset val="128"/>
      </rPr>
      <t>（1_入力シート【基本情報】）</t>
    </r>
    <phoneticPr fontId="106"/>
  </si>
  <si>
    <r>
      <t>　　　　　　②－１　</t>
    </r>
    <r>
      <rPr>
        <b/>
        <u/>
        <sz val="12"/>
        <color theme="1"/>
        <rFont val="メイリオ"/>
        <family val="3"/>
        <charset val="128"/>
      </rPr>
      <t>報告対象となる年</t>
    </r>
    <r>
      <rPr>
        <b/>
        <sz val="12"/>
        <color theme="1"/>
        <rFont val="メイリオ"/>
        <family val="3"/>
        <charset val="128"/>
      </rPr>
      <t>を記入していますか。</t>
    </r>
    <rPh sb="10" eb="12">
      <t>ホウコク</t>
    </rPh>
    <rPh sb="12" eb="14">
      <t>タイショウ</t>
    </rPh>
    <rPh sb="17" eb="18">
      <t>トシ</t>
    </rPh>
    <rPh sb="19" eb="21">
      <t>キニュウ</t>
    </rPh>
    <phoneticPr fontId="106"/>
  </si>
  <si>
    <r>
      <t>　　　　　　②－２　建築物の</t>
    </r>
    <r>
      <rPr>
        <b/>
        <u/>
        <sz val="12"/>
        <color theme="1"/>
        <rFont val="メイリオ"/>
        <family val="3"/>
        <charset val="128"/>
      </rPr>
      <t>ID、名称、所在地</t>
    </r>
    <r>
      <rPr>
        <b/>
        <sz val="12"/>
        <color theme="1"/>
        <rFont val="メイリオ"/>
        <family val="3"/>
        <charset val="128"/>
      </rPr>
      <t>を記入していますか。</t>
    </r>
    <rPh sb="24" eb="26">
      <t>キニュウ</t>
    </rPh>
    <phoneticPr fontId="106"/>
  </si>
  <si>
    <r>
      <t>　　　　　　②－３　</t>
    </r>
    <r>
      <rPr>
        <b/>
        <u/>
        <sz val="12"/>
        <color theme="1"/>
        <rFont val="メイリオ"/>
        <family val="3"/>
        <charset val="128"/>
      </rPr>
      <t>所有者、管理者、調査者</t>
    </r>
    <r>
      <rPr>
        <b/>
        <sz val="12"/>
        <color theme="1"/>
        <rFont val="メイリオ"/>
        <family val="3"/>
        <charset val="128"/>
      </rPr>
      <t>の情報を記入していますか。</t>
    </r>
    <rPh sb="10" eb="13">
      <t>ショユウシャ</t>
    </rPh>
    <rPh sb="14" eb="17">
      <t>カンリシャ</t>
    </rPh>
    <rPh sb="18" eb="21">
      <t>チョウサシャ</t>
    </rPh>
    <rPh sb="22" eb="24">
      <t>ジョウホウ</t>
    </rPh>
    <phoneticPr fontId="106"/>
  </si>
  <si>
    <r>
      <t>　　　　　　②－４　</t>
    </r>
    <r>
      <rPr>
        <b/>
        <u/>
        <sz val="12"/>
        <color theme="1"/>
        <rFont val="メイリオ"/>
        <family val="3"/>
        <charset val="128"/>
      </rPr>
      <t>確認済証、検査済証</t>
    </r>
    <r>
      <rPr>
        <b/>
        <sz val="12"/>
        <color theme="1"/>
        <rFont val="メイリオ"/>
        <family val="3"/>
        <charset val="128"/>
      </rPr>
      <t>の交付年月日等を記入していますか。</t>
    </r>
    <rPh sb="10" eb="12">
      <t>カクニン</t>
    </rPh>
    <rPh sb="12" eb="13">
      <t>スミ</t>
    </rPh>
    <rPh sb="13" eb="14">
      <t>ショウ</t>
    </rPh>
    <rPh sb="15" eb="19">
      <t>ケンズミ</t>
    </rPh>
    <rPh sb="20" eb="22">
      <t>コウフ</t>
    </rPh>
    <rPh sb="22" eb="25">
      <t>ネンガッピ</t>
    </rPh>
    <rPh sb="25" eb="26">
      <t>トウ</t>
    </rPh>
    <rPh sb="27" eb="29">
      <t>キニュウ</t>
    </rPh>
    <phoneticPr fontId="106"/>
  </si>
  <si>
    <t>　　（図面）</t>
    <phoneticPr fontId="3"/>
  </si>
  <si>
    <t>　（第二面）</t>
    <phoneticPr fontId="106"/>
  </si>
  <si>
    <t>　※ 検査対象外の設備を除く</t>
    <rPh sb="3" eb="5">
      <t>ケンサ</t>
    </rPh>
    <rPh sb="5" eb="8">
      <t>タイショウガイ</t>
    </rPh>
    <rPh sb="9" eb="11">
      <t>セツビ</t>
    </rPh>
    <rPh sb="12" eb="13">
      <t>ノゾ</t>
    </rPh>
    <phoneticPr fontId="106"/>
  </si>
  <si>
    <t>【調査結果等に関する説明等】</t>
    <rPh sb="1" eb="3">
      <t>チョウサ</t>
    </rPh>
    <rPh sb="3" eb="5">
      <t>ケッカ</t>
    </rPh>
    <rPh sb="5" eb="6">
      <t>トウ</t>
    </rPh>
    <rPh sb="7" eb="8">
      <t>カン</t>
    </rPh>
    <rPh sb="10" eb="12">
      <t>セツメイ</t>
    </rPh>
    <rPh sb="12" eb="13">
      <t>トウ</t>
    </rPh>
    <phoneticPr fontId="3"/>
  </si>
  <si>
    <t>　　調査の結果について、調査者等から所有者又は管理者への説明を実施してください。
　　　※「要是正」「既存不適格」等の指摘事項がある場合、建築物の利用者等に危険が及ぶ可能性もあります。
　　　　　所有者又は管理者は、今後の対応について、十分に検討してください。</t>
    <phoneticPr fontId="106"/>
  </si>
  <si>
    <t>　　（全般）</t>
    <rPh sb="3" eb="5">
      <t>ゼンパン</t>
    </rPh>
    <phoneticPr fontId="3"/>
  </si>
  <si>
    <t>⑥ 所有者又は管理者は、調査者等から説明を受け、調査結果等の報告書の内容について、十分理解していますか。</t>
    <rPh sb="41" eb="43">
      <t>ジュウブン</t>
    </rPh>
    <rPh sb="43" eb="45">
      <t>リカイ</t>
    </rPh>
    <phoneticPr fontId="106"/>
  </si>
  <si>
    <t>　　（「要是正」「既存不適格」に該当する項目について）</t>
    <phoneticPr fontId="106"/>
  </si>
  <si>
    <t>⑦ 「要是正」「既存不適格」に該当する項目がありますか。</t>
    <rPh sb="3" eb="4">
      <t>ヨウ</t>
    </rPh>
    <rPh sb="4" eb="6">
      <t>ゼセイ</t>
    </rPh>
    <rPh sb="8" eb="10">
      <t>キソン</t>
    </rPh>
    <rPh sb="10" eb="13">
      <t>フテキカク</t>
    </rPh>
    <rPh sb="15" eb="17">
      <t>ガイトウ</t>
    </rPh>
    <rPh sb="19" eb="21">
      <t>コウモク</t>
    </rPh>
    <phoneticPr fontId="106"/>
  </si>
  <si>
    <t>　　⑦－１ 所有者又は管理者は、調査者等から説明を受け、報告書記載の「要是正」「既存不適格」に対する改善策
　　　　　　その他の今後必要となる対応等（※）について、十分理解していますか。</t>
    <rPh sb="16" eb="19">
      <t>チョウサシャ</t>
    </rPh>
    <rPh sb="19" eb="20">
      <t>トウ</t>
    </rPh>
    <rPh sb="22" eb="24">
      <t>セツメイ</t>
    </rPh>
    <rPh sb="25" eb="26">
      <t>ウ</t>
    </rPh>
    <rPh sb="28" eb="31">
      <t>ホウコクショ</t>
    </rPh>
    <rPh sb="31" eb="33">
      <t>キサイ</t>
    </rPh>
    <rPh sb="35" eb="36">
      <t>ヨウ</t>
    </rPh>
    <rPh sb="36" eb="38">
      <t>ゼセイ</t>
    </rPh>
    <rPh sb="40" eb="42">
      <t>キソン</t>
    </rPh>
    <rPh sb="42" eb="45">
      <t>フテキカク</t>
    </rPh>
    <rPh sb="47" eb="48">
      <t>タイ</t>
    </rPh>
    <rPh sb="52" eb="53">
      <t>サク</t>
    </rPh>
    <rPh sb="62" eb="63">
      <t>タ</t>
    </rPh>
    <phoneticPr fontId="106"/>
  </si>
  <si>
    <t>　　　※「既存不適格」以外の「要是正」については、改善計画／完了報告書の提出を含みます。</t>
    <rPh sb="11" eb="13">
      <t>イガイ</t>
    </rPh>
    <rPh sb="25" eb="27">
      <t>カイゼン</t>
    </rPh>
    <rPh sb="27" eb="29">
      <t>ケイカク</t>
    </rPh>
    <rPh sb="30" eb="32">
      <t>カンリョウ</t>
    </rPh>
    <rPh sb="32" eb="35">
      <t>ホウコクショ</t>
    </rPh>
    <rPh sb="36" eb="38">
      <t>テイシュツ</t>
    </rPh>
    <rPh sb="39" eb="40">
      <t>フク</t>
    </rPh>
    <phoneticPr fontId="106"/>
  </si>
  <si>
    <t>まとめ</t>
    <phoneticPr fontId="106"/>
  </si>
  <si>
    <t>A8</t>
    <phoneticPr fontId="3"/>
  </si>
  <si>
    <t>A2</t>
    <phoneticPr fontId="3"/>
  </si>
  <si>
    <t>A3</t>
    <phoneticPr fontId="3"/>
  </si>
  <si>
    <t>A4</t>
    <phoneticPr fontId="3"/>
  </si>
  <si>
    <t>検査写真
（別添２様式）</t>
    <rPh sb="0" eb="2">
      <t>ケンサ</t>
    </rPh>
    <phoneticPr fontId="3"/>
  </si>
  <si>
    <t>(注意事項)
　以下の内容について、
　・検査及び報告書の作成の前に、まず、チェック項目を確認してください。
　・報告書の提出に当たり、改めて確認し、チェックを入れて提出してください。</t>
    <rPh sb="21" eb="23">
      <t>ケンサ</t>
    </rPh>
    <rPh sb="72" eb="75">
      <t>ホウコクショ</t>
    </rPh>
    <rPh sb="76" eb="78">
      <t>テイシュツ</t>
    </rPh>
    <rPh sb="79" eb="80">
      <t>ア</t>
    </rPh>
    <rPh sb="83" eb="84">
      <t>アラタ</t>
    </rPh>
    <rPh sb="86" eb="88">
      <t>カクニンイテイシュツ</t>
    </rPh>
    <phoneticPr fontId="3"/>
  </si>
  <si>
    <t>・検査及び報告書の作成の前に、まず、このシートのチェック項目を確認してください。
・報告書の提出に当たり、改めて確認し、チェックを入れて提出してください。</t>
    <rPh sb="1" eb="3">
      <t>ケンサ</t>
    </rPh>
    <rPh sb="12" eb="13">
      <t>マエ</t>
    </rPh>
    <phoneticPr fontId="3"/>
  </si>
  <si>
    <r>
      <rPr>
        <b/>
        <sz val="11"/>
        <color rgb="FFFF0000"/>
        <rFont val="Meiryo UI"/>
        <family val="3"/>
        <charset val="128"/>
      </rPr>
      <t>・図面はこのExcelファイルには添付できません。</t>
    </r>
    <r>
      <rPr>
        <sz val="11"/>
        <rFont val="Meiryo UI"/>
        <family val="3"/>
        <charset val="128"/>
      </rPr>
      <t xml:space="preserve">
・付近見取り図、配置図の他、検査対象設備（要是正箇所含む）及び凡例が明記された各階平面図、系統図を一つのＰＤＦファイルにし別途添付してください。</t>
    </r>
    <rPh sb="1" eb="3">
      <t>ズメン</t>
    </rPh>
    <rPh sb="17" eb="19">
      <t>テンプ</t>
    </rPh>
    <rPh sb="27" eb="29">
      <t>フキン</t>
    </rPh>
    <rPh sb="29" eb="31">
      <t>ミト</t>
    </rPh>
    <rPh sb="32" eb="33">
      <t>ズ</t>
    </rPh>
    <rPh sb="34" eb="37">
      <t>ハイチズ</t>
    </rPh>
    <rPh sb="38" eb="39">
      <t>ホカ</t>
    </rPh>
    <rPh sb="40" eb="42">
      <t>ケンサ</t>
    </rPh>
    <rPh sb="42" eb="44">
      <t>タイショウ</t>
    </rPh>
    <rPh sb="44" eb="46">
      <t>セツビ</t>
    </rPh>
    <rPh sb="47" eb="48">
      <t>ヨウ</t>
    </rPh>
    <rPh sb="48" eb="50">
      <t>ゼセイ</t>
    </rPh>
    <rPh sb="50" eb="52">
      <t>カショ</t>
    </rPh>
    <rPh sb="52" eb="53">
      <t>フク</t>
    </rPh>
    <rPh sb="55" eb="56">
      <t>オヨ</t>
    </rPh>
    <rPh sb="57" eb="59">
      <t>ハンレイ</t>
    </rPh>
    <rPh sb="60" eb="62">
      <t>メイキ</t>
    </rPh>
    <rPh sb="65" eb="67">
      <t>カクカイ</t>
    </rPh>
    <rPh sb="67" eb="70">
      <t>ヘイメンズ</t>
    </rPh>
    <rPh sb="71" eb="74">
      <t>ケイトウズ</t>
    </rPh>
    <rPh sb="75" eb="76">
      <t>ヒト</t>
    </rPh>
    <rPh sb="87" eb="89">
      <t>ベット</t>
    </rPh>
    <rPh sb="89" eb="91">
      <t>テンプ</t>
    </rPh>
    <phoneticPr fontId="3"/>
  </si>
  <si>
    <t>・各入力シートの内容が転記されます。誤りがないか確認してください。
・印刷する場合は、文字が切れて表示されていないが確認してください。
・所有者・管理者が複数である、備考欄のスペース不足など入力シートに書ききれない項目がある場合、
　当該項目については、図面と合わせてＰＤＦファイルにし、別途添付により提出してください。</t>
    <rPh sb="1" eb="2">
      <t>カク</t>
    </rPh>
    <rPh sb="95" eb="97">
      <t>ニュウリョク</t>
    </rPh>
    <rPh sb="117" eb="119">
      <t>トウガイ</t>
    </rPh>
    <rPh sb="119" eb="121">
      <t>コウモク</t>
    </rPh>
    <rPh sb="127" eb="129">
      <t>ズメン</t>
    </rPh>
    <rPh sb="130" eb="131">
      <t>ア</t>
    </rPh>
    <phoneticPr fontId="3"/>
  </si>
  <si>
    <t>京都市の建物IDは英字＋数字＋数字４桁です。</t>
    <phoneticPr fontId="3"/>
  </si>
  <si>
    <t>京都府</t>
    <rPh sb="0" eb="3">
      <t>キョウトフ</t>
    </rPh>
    <phoneticPr fontId="3"/>
  </si>
  <si>
    <t>京都市</t>
    <rPh sb="0" eb="3">
      <t>キョウトシ</t>
    </rPh>
    <phoneticPr fontId="3"/>
  </si>
  <si>
    <t>※</t>
    <phoneticPr fontId="3"/>
  </si>
  <si>
    <t>区・町をまたぐ場合、主要な番地について記入のうえ、</t>
    <rPh sb="0" eb="1">
      <t>ク</t>
    </rPh>
    <rPh sb="2" eb="3">
      <t>チョウ</t>
    </rPh>
    <rPh sb="7" eb="9">
      <t>バアイ</t>
    </rPh>
    <rPh sb="10" eb="12">
      <t>シュヨウ</t>
    </rPh>
    <rPh sb="13" eb="15">
      <t>バンチ</t>
    </rPh>
    <rPh sb="19" eb="21">
      <t>キニュウ</t>
    </rPh>
    <phoneticPr fontId="3"/>
  </si>
  <si>
    <t>「番地など」欄の末尾に、その他について記入してください。</t>
    <rPh sb="1" eb="3">
      <t>バンチ</t>
    </rPh>
    <rPh sb="6" eb="7">
      <t>ラン</t>
    </rPh>
    <rPh sb="8" eb="10">
      <t>マツビ</t>
    </rPh>
    <rPh sb="14" eb="15">
      <t>タ</t>
    </rPh>
    <rPh sb="19" eb="21">
      <t>キニュウ</t>
    </rPh>
    <phoneticPr fontId="3"/>
  </si>
  <si>
    <t>←例</t>
    <rPh sb="1" eb="2">
      <t>レイ</t>
    </rPh>
    <phoneticPr fontId="3"/>
  </si>
  <si>
    <t>寺町通御池上る上本能寺前町</t>
    <phoneticPr fontId="3"/>
  </si>
  <si>
    <t>488番地、押小路通河原町西入榎木町450の2</t>
    <phoneticPr fontId="3"/>
  </si>
  <si>
    <t>←</t>
    <phoneticPr fontId="3"/>
  </si>
  <si>
    <t>建物の用途を入力してください。</t>
    <rPh sb="0" eb="2">
      <t>タテモノ</t>
    </rPh>
    <rPh sb="3" eb="5">
      <t>ヨウト</t>
    </rPh>
    <rPh sb="6" eb="8">
      <t>ニュウリョク</t>
    </rPh>
    <phoneticPr fontId="3"/>
  </si>
  <si>
    <t>報告書の内容について質問することがあります。</t>
    <rPh sb="0" eb="3">
      <t>ホウコクショ</t>
    </rPh>
    <rPh sb="4" eb="6">
      <t>ナイヨウ</t>
    </rPh>
    <rPh sb="10" eb="12">
      <t>シツモン</t>
    </rPh>
    <phoneticPr fontId="3"/>
  </si>
  <si>
    <t>アドレス</t>
    <phoneticPr fontId="3"/>
  </si>
  <si>
    <t>対象となる三年間、添付が必要</t>
    <phoneticPr fontId="3"/>
  </si>
  <si>
    <t>　・一部実施の場合は、実施箇所を表記ください。</t>
    <phoneticPr fontId="3"/>
  </si>
  <si>
    <t>となりますので、大切に保管してください。</t>
    <phoneticPr fontId="3"/>
  </si>
  <si>
    <t>【 1(18)・1(37)排煙口の排煙風量、1(19)・1(38)中央管理方式による制御及び作動状態の監視の状況、2（24）遮煙開口部の排出風速（別表3関連） 】</t>
    <phoneticPr fontId="3"/>
  </si>
  <si>
    <t>←</t>
    <phoneticPr fontId="3"/>
  </si>
  <si>
    <t>検査を区分して行う場合は</t>
    <rPh sb="0" eb="2">
      <t>ケンサ</t>
    </rPh>
    <rPh sb="3" eb="5">
      <t>クブン</t>
    </rPh>
    <rPh sb="7" eb="8">
      <t>オコナ</t>
    </rPh>
    <rPh sb="9" eb="11">
      <t>バアイ</t>
    </rPh>
    <phoneticPr fontId="3"/>
  </si>
  <si>
    <t>区分を記入してください。</t>
    <rPh sb="0" eb="2">
      <t>クブン</t>
    </rPh>
    <rPh sb="3" eb="5">
      <t>キニュウ</t>
    </rPh>
    <phoneticPr fontId="3"/>
  </si>
  <si>
    <t>対象階数、室名、系統等</t>
    <phoneticPr fontId="3"/>
  </si>
  <si>
    <t>所有者アドレス</t>
    <rPh sb="0" eb="3">
      <t>ショユウシャ</t>
    </rPh>
    <phoneticPr fontId="3"/>
  </si>
  <si>
    <t>管理者アドレス</t>
    <rPh sb="0" eb="3">
      <t>カンリシャ</t>
    </rPh>
    <phoneticPr fontId="3"/>
  </si>
  <si>
    <t>空白</t>
    <rPh sb="0" eb="2">
      <t>クウハク</t>
    </rPh>
    <phoneticPr fontId="3"/>
  </si>
  <si>
    <t>検査結果表</t>
    <phoneticPr fontId="3"/>
  </si>
  <si>
    <t>・基本情報を記入してください。</t>
    <rPh sb="1" eb="3">
      <t>キホン</t>
    </rPh>
    <rPh sb="3" eb="4">
      <t>ジョウ</t>
    </rPh>
    <rPh sb="5" eb="14">
      <t>キニュウ</t>
    </rPh>
    <phoneticPr fontId="3"/>
  </si>
  <si>
    <t>枠内メモ可能</t>
    <rPh sb="0" eb="2">
      <t>ワクナイ</t>
    </rPh>
    <rPh sb="4" eb="6">
      <t>カノウ</t>
    </rPh>
    <phoneticPr fontId="3"/>
  </si>
  <si>
    <t>未選択</t>
  </si>
  <si>
    <t>③ 必要な図面を全て添付（付近見取図、配置図、各階の設備位置図、系統図等）</t>
    <rPh sb="28" eb="30">
      <t>イチ</t>
    </rPh>
    <rPh sb="30" eb="31">
      <t>ズ</t>
    </rPh>
    <rPh sb="32" eb="35">
      <t>ケイトウズ</t>
    </rPh>
    <rPh sb="35" eb="36">
      <t>トウ</t>
    </rPh>
    <phoneticPr fontId="106"/>
  </si>
  <si>
    <t>⑤ 第二面「換気設備の概要」、「排煙設備の概要」、「非常用照明設備の概要」は図面と合致していますか。</t>
    <rPh sb="2" eb="4">
      <t>ダイニ</t>
    </rPh>
    <rPh sb="4" eb="5">
      <t>メン</t>
    </rPh>
    <rPh sb="31" eb="33">
      <t>セツビ</t>
    </rPh>
    <phoneticPr fontId="106"/>
  </si>
  <si>
    <r>
      <t>　　　　　　②－５　</t>
    </r>
    <r>
      <rPr>
        <b/>
        <u/>
        <sz val="12"/>
        <color theme="1"/>
        <rFont val="メイリオ"/>
        <family val="3"/>
        <charset val="128"/>
      </rPr>
      <t>検査結果</t>
    </r>
    <r>
      <rPr>
        <b/>
        <sz val="12"/>
        <color theme="1"/>
        <rFont val="メイリオ"/>
        <family val="3"/>
        <charset val="128"/>
      </rPr>
      <t>の記入漏れはありませんか。</t>
    </r>
    <rPh sb="10" eb="12">
      <t>ケンサ</t>
    </rPh>
    <rPh sb="12" eb="14">
      <t>ケッカ</t>
    </rPh>
    <rPh sb="17" eb="18">
      <t>モ</t>
    </rPh>
    <phoneticPr fontId="106"/>
  </si>
  <si>
    <r>
      <t>　　※入力欄の赤色</t>
    </r>
    <r>
      <rPr>
        <sz val="12"/>
        <color rgb="FFFF0000"/>
        <rFont val="メイリオ"/>
        <family val="3"/>
        <charset val="128"/>
      </rPr>
      <t>■</t>
    </r>
    <r>
      <rPr>
        <sz val="12"/>
        <color theme="1"/>
        <rFont val="メイリオ"/>
        <family val="3"/>
        <charset val="128"/>
      </rPr>
      <t>着色(入力不備)、緑色</t>
    </r>
    <r>
      <rPr>
        <sz val="12"/>
        <color rgb="FF99FF33"/>
        <rFont val="メイリオ"/>
        <family val="3"/>
        <charset val="128"/>
      </rPr>
      <t>■</t>
    </r>
    <r>
      <rPr>
        <sz val="12"/>
        <color theme="1"/>
        <rFont val="メイリオ"/>
        <family val="3"/>
        <charset val="128"/>
      </rPr>
      <t>着色(入力未完)が残らないようにしてください。</t>
    </r>
    <phoneticPr fontId="106"/>
  </si>
  <si>
    <t>↑↑必ず提出年度を入力してください。</t>
    <rPh sb="2" eb="3">
      <t>カナラ</t>
    </rPh>
    <rPh sb="4" eb="6">
      <t>テイシュツ</t>
    </rPh>
    <rPh sb="6" eb="8">
      <t>ネンド</t>
    </rPh>
    <rPh sb="9" eb="11">
      <t>ニュウリョク</t>
    </rPh>
    <phoneticPr fontId="3"/>
  </si>
  <si>
    <t>←必ず提出年度を入力してください。</t>
    <rPh sb="1" eb="2">
      <t>カナラ</t>
    </rPh>
    <rPh sb="3" eb="5">
      <t>テイシュツ</t>
    </rPh>
    <rPh sb="5" eb="7">
      <t>ネンド</t>
    </rPh>
    <rPh sb="8" eb="10">
      <t>ニュウリョク</t>
    </rPh>
    <phoneticPr fontId="3"/>
  </si>
  <si>
    <t>Ｒ</t>
    <phoneticPr fontId="3"/>
  </si>
  <si>
    <t>年度</t>
    <rPh sb="0" eb="2">
      <t>ネンド</t>
    </rPh>
    <phoneticPr fontId="3"/>
  </si>
  <si>
    <t>建築設備</t>
    <rPh sb="0" eb="4">
      <t>ケンチクセツビ</t>
    </rPh>
    <phoneticPr fontId="3"/>
  </si>
  <si>
    <t>setubi-teiho@city.kyoto.lg.jp</t>
    <phoneticPr fontId="78"/>
  </si>
  <si>
    <t>ファイルバージョン</t>
    <phoneticPr fontId="3"/>
  </si>
  <si>
    <t>【入力支援ファイル（このExcelファイル）の使用方法】</t>
    <rPh sb="23" eb="25">
      <t>シヨウ</t>
    </rPh>
    <rPh sb="25" eb="27">
      <t>ホウホウ</t>
    </rPh>
    <phoneticPr fontId="3"/>
  </si>
  <si>
    <t>ファイルバージョンはこちら→</t>
    <phoneticPr fontId="3"/>
  </si>
  <si>
    <t xml:space="preserve">                                                                                                                                          </t>
    <phoneticPr fontId="3"/>
  </si>
  <si>
    <t>「番号、検査項目、特記事項」</t>
    <rPh sb="1" eb="3">
      <t>バンゴウ</t>
    </rPh>
    <rPh sb="4" eb="6">
      <t>ケンサ</t>
    </rPh>
    <rPh sb="6" eb="8">
      <t>コウモク</t>
    </rPh>
    <rPh sb="9" eb="11">
      <t>トッキ</t>
    </rPh>
    <rPh sb="11" eb="13">
      <t>ジコウ</t>
    </rPh>
    <phoneticPr fontId="3"/>
  </si>
  <si>
    <t>←</t>
    <phoneticPr fontId="3"/>
  </si>
  <si>
    <t>を記入してください。</t>
    <rPh sb="1" eb="3">
      <t>キニュウ</t>
    </rPh>
    <phoneticPr fontId="3"/>
  </si>
  <si>
    <t>写真を添付する際は黄色枠内に</t>
    <rPh sb="0" eb="2">
      <t>シャシン</t>
    </rPh>
    <rPh sb="3" eb="5">
      <t>テンプ</t>
    </rPh>
    <rPh sb="7" eb="8">
      <t>サイ</t>
    </rPh>
    <rPh sb="9" eb="11">
      <t>キイロ</t>
    </rPh>
    <rPh sb="11" eb="13">
      <t>ワクナイ</t>
    </rPh>
    <phoneticPr fontId="3"/>
  </si>
  <si>
    <t>←</t>
    <phoneticPr fontId="3"/>
  </si>
  <si>
    <t>検査を実施した日付を入力してください。</t>
    <rPh sb="0" eb="2">
      <t>ケンサ</t>
    </rPh>
    <rPh sb="3" eb="5">
      <t>ジッシ</t>
    </rPh>
    <rPh sb="7" eb="9">
      <t>ヒヅケ</t>
    </rPh>
    <rPh sb="10" eb="12">
      <t>ニュウリョク</t>
    </rPh>
    <phoneticPr fontId="3"/>
  </si>
  <si>
    <t>CSVリンク元</t>
    <rPh sb="6" eb="7">
      <t>モト</t>
    </rPh>
    <phoneticPr fontId="3"/>
  </si>
  <si>
    <t>　所有者が法人のときは、法人名、肩書の記入が必要です。</t>
    <rPh sb="16" eb="18">
      <t>カタガキ</t>
    </rPh>
    <phoneticPr fontId="3"/>
  </si>
  <si>
    <t>　管理者が法人のときは、法人名、肩書の記入が必要です。</t>
    <rPh sb="16" eb="18">
      <t>カタガキ</t>
    </rPh>
    <rPh sb="19" eb="21">
      <t>キニュウ</t>
    </rPh>
    <rPh sb="22" eb="24">
      <t>ヒツヨウ</t>
    </rPh>
    <phoneticPr fontId="3"/>
  </si>
  <si>
    <t>京都市長</t>
    <rPh sb="3" eb="4">
      <t>チョウ</t>
    </rPh>
    <phoneticPr fontId="3"/>
  </si>
  <si>
    <t>単位</t>
    <rPh sb="0" eb="2">
      <t>タンイ</t>
    </rPh>
    <phoneticPr fontId="3"/>
  </si>
  <si>
    <t>換気状況の評価（測定値）*注2</t>
    <rPh sb="0" eb="2">
      <t>カンキ</t>
    </rPh>
    <rPh sb="2" eb="4">
      <t>ジョウキョウ</t>
    </rPh>
    <rPh sb="5" eb="7">
      <t>ヒョウカ</t>
    </rPh>
    <rPh sb="8" eb="11">
      <t>ソクテイチ</t>
    </rPh>
    <rPh sb="13" eb="14">
      <t>チュウ</t>
    </rPh>
    <phoneticPr fontId="3"/>
  </si>
  <si>
    <t>肩書（役職）</t>
    <rPh sb="3" eb="5">
      <t>ヤクショク</t>
    </rPh>
    <phoneticPr fontId="3"/>
  </si>
  <si>
    <t>排 　　 　煙　　　   　口</t>
    <rPh sb="0" eb="1">
      <t>ハイ</t>
    </rPh>
    <phoneticPr fontId="3"/>
  </si>
  <si>
    <r>
      <t xml:space="preserve">・要是正（既存不適格以外）の指摘がある場合、その指摘事項の代表的な写真を挿入してください。
</t>
    </r>
    <r>
      <rPr>
        <sz val="11"/>
        <rFont val="Meiryo UI"/>
        <family val="3"/>
        <charset val="128"/>
      </rPr>
      <t>・写真を添付する際は黄色枠内に番号、検査項目、特記事項を手入力する必要があります。</t>
    </r>
    <rPh sb="24" eb="26">
      <t>シテキ</t>
    </rPh>
    <rPh sb="26" eb="28">
      <t>ジコウ</t>
    </rPh>
    <rPh sb="29" eb="32">
      <t>ダイヒョウテキ</t>
    </rPh>
    <rPh sb="47" eb="49">
      <t>シャシン</t>
    </rPh>
    <rPh sb="50" eb="52">
      <t>テンプ</t>
    </rPh>
    <rPh sb="54" eb="55">
      <t>サイ</t>
    </rPh>
    <rPh sb="56" eb="58">
      <t>キイロ</t>
    </rPh>
    <rPh sb="58" eb="60">
      <t>ワクナイ</t>
    </rPh>
    <rPh sb="61" eb="63">
      <t>バンゴウ</t>
    </rPh>
    <rPh sb="64" eb="68">
      <t>ケンサコウモク</t>
    </rPh>
    <rPh sb="69" eb="71">
      <t>トッキ</t>
    </rPh>
    <rPh sb="71" eb="73">
      <t>ジコウ</t>
    </rPh>
    <rPh sb="74" eb="75">
      <t>テ</t>
    </rPh>
    <rPh sb="75" eb="77">
      <t>ニュウリョク</t>
    </rPh>
    <rPh sb="79" eb="81">
      <t>ヒツヨウ</t>
    </rPh>
    <phoneticPr fontId="3"/>
  </si>
  <si>
    <t>検査者1、2、3それぞれの氏名は検査者の入力欄から自動反映されます（検査者2及び3はいない場合もあります）。</t>
    <phoneticPr fontId="3"/>
  </si>
  <si>
    <t>検査者1、2、3それぞれの氏名は検査者の入力欄から自動反映されます（検査者2及び3はいない場合もあります）。</t>
    <phoneticPr fontId="3"/>
  </si>
  <si>
    <t>下記のとおり検査を区分し、実施をします</t>
    <phoneticPr fontId="3"/>
  </si>
  <si>
    <t>非常用照明装置に関する指摘の概要</t>
    <rPh sb="0" eb="5">
      <t>ヒジョウヨウショウメイ</t>
    </rPh>
    <rPh sb="5" eb="7">
      <t>ソウチ</t>
    </rPh>
    <rPh sb="8" eb="9">
      <t>カン</t>
    </rPh>
    <rPh sb="11" eb="13">
      <t>シテキ</t>
    </rPh>
    <rPh sb="14" eb="16">
      <t>ガイヨウ</t>
    </rPh>
    <phoneticPr fontId="3"/>
  </si>
  <si>
    <t>・セル結合はできません。</t>
    <phoneticPr fontId="3"/>
  </si>
  <si>
    <t>　室名に合計と記入しその横にそれぞれ合計した</t>
    <phoneticPr fontId="3"/>
  </si>
  <si>
    <t>　値を記入するなどで対応してください。</t>
    <phoneticPr fontId="3"/>
  </si>
  <si>
    <r>
      <rPr>
        <b/>
        <sz val="20"/>
        <color rgb="FF99FF33"/>
        <rFont val="ＭＳ 明朝"/>
        <family val="1"/>
        <charset val="128"/>
      </rPr>
      <t>　　■</t>
    </r>
    <r>
      <rPr>
        <b/>
        <sz val="14"/>
        <rFont val="ＭＳ Ｐゴシック"/>
        <family val="3"/>
        <charset val="128"/>
      </rPr>
      <t>必須入力　　</t>
    </r>
    <r>
      <rPr>
        <b/>
        <sz val="20"/>
        <color rgb="FFFFFF66"/>
        <rFont val="ＭＳ 明朝"/>
        <family val="1"/>
        <charset val="128"/>
      </rPr>
      <t>■</t>
    </r>
    <r>
      <rPr>
        <b/>
        <sz val="14"/>
        <rFont val="ＭＳ 明朝"/>
        <family val="1"/>
        <charset val="128"/>
      </rPr>
      <t>任意入力　</t>
    </r>
    <r>
      <rPr>
        <b/>
        <sz val="8"/>
        <rFont val="ＭＳ 明朝"/>
        <family val="1"/>
        <charset val="128"/>
      </rPr>
      <t>　</t>
    </r>
    <r>
      <rPr>
        <b/>
        <sz val="20"/>
        <color theme="0"/>
        <rFont val="ＭＳ 明朝"/>
        <family val="1"/>
        <charset val="128"/>
      </rPr>
      <t>■</t>
    </r>
    <r>
      <rPr>
        <b/>
        <sz val="14"/>
        <rFont val="ＭＳ 明朝"/>
        <family val="1"/>
        <charset val="128"/>
      </rPr>
      <t>入力済・入力不要　</t>
    </r>
    <r>
      <rPr>
        <b/>
        <sz val="8"/>
        <rFont val="ＭＳ 明朝"/>
        <family val="1"/>
        <charset val="128"/>
      </rPr>
      <t>　</t>
    </r>
    <r>
      <rPr>
        <b/>
        <sz val="20"/>
        <color rgb="FFFF0000"/>
        <rFont val="ＭＳ 明朝"/>
        <family val="1"/>
        <charset val="128"/>
      </rPr>
      <t>■</t>
    </r>
    <r>
      <rPr>
        <b/>
        <sz val="14"/>
        <rFont val="ＭＳ 明朝"/>
        <family val="1"/>
        <charset val="128"/>
      </rPr>
      <t>エラー入力（不要な箇所に入力有等）</t>
    </r>
    <rPh sb="3" eb="5">
      <t>ヒッス</t>
    </rPh>
    <rPh sb="5" eb="7">
      <t>ニュウリョク</t>
    </rPh>
    <rPh sb="43" eb="44">
      <t>トウ</t>
    </rPh>
    <phoneticPr fontId="3"/>
  </si>
  <si>
    <r>
      <rPr>
        <b/>
        <sz val="20"/>
        <color rgb="FF99FF33"/>
        <rFont val="ＭＳ 明朝"/>
        <family val="1"/>
        <charset val="128"/>
      </rPr>
      <t>　■</t>
    </r>
    <r>
      <rPr>
        <b/>
        <sz val="14"/>
        <rFont val="ＭＳ Ｐゴシック"/>
        <family val="3"/>
        <charset val="128"/>
      </rPr>
      <t>必須入力　　</t>
    </r>
    <r>
      <rPr>
        <b/>
        <sz val="20"/>
        <color rgb="FFFFFF66"/>
        <rFont val="ＭＳ 明朝"/>
        <family val="1"/>
        <charset val="128"/>
      </rPr>
      <t>■</t>
    </r>
    <r>
      <rPr>
        <b/>
        <sz val="14"/>
        <rFont val="ＭＳ 明朝"/>
        <family val="1"/>
        <charset val="128"/>
      </rPr>
      <t>任意入力　</t>
    </r>
    <r>
      <rPr>
        <b/>
        <sz val="8"/>
        <rFont val="ＭＳ 明朝"/>
        <family val="1"/>
        <charset val="128"/>
      </rPr>
      <t>　</t>
    </r>
    <r>
      <rPr>
        <b/>
        <sz val="20"/>
        <color theme="0"/>
        <rFont val="ＭＳ 明朝"/>
        <family val="1"/>
        <charset val="128"/>
      </rPr>
      <t>■</t>
    </r>
    <r>
      <rPr>
        <b/>
        <sz val="14"/>
        <rFont val="ＭＳ 明朝"/>
        <family val="1"/>
        <charset val="128"/>
      </rPr>
      <t>入力済・入力不要　</t>
    </r>
    <r>
      <rPr>
        <b/>
        <sz val="8"/>
        <rFont val="ＭＳ 明朝"/>
        <family val="1"/>
        <charset val="128"/>
      </rPr>
      <t>　</t>
    </r>
    <r>
      <rPr>
        <b/>
        <sz val="20"/>
        <color rgb="FFFF0000"/>
        <rFont val="ＭＳ 明朝"/>
        <family val="1"/>
        <charset val="128"/>
      </rPr>
      <t>■</t>
    </r>
    <r>
      <rPr>
        <b/>
        <sz val="14"/>
        <rFont val="ＭＳ 明朝"/>
        <family val="1"/>
        <charset val="128"/>
      </rPr>
      <t>エラー入力（不要な箇所に入力有等）</t>
    </r>
    <rPh sb="2" eb="4">
      <t>ヒッス</t>
    </rPh>
    <rPh sb="4" eb="6">
      <t>ニュウリョク</t>
    </rPh>
    <rPh sb="42" eb="43">
      <t>トウ</t>
    </rPh>
    <phoneticPr fontId="3"/>
  </si>
  <si>
    <r>
      <rPr>
        <b/>
        <sz val="20"/>
        <color rgb="FF99FF33"/>
        <rFont val="ＭＳ 明朝"/>
        <family val="1"/>
        <charset val="128"/>
      </rPr>
      <t>■</t>
    </r>
    <r>
      <rPr>
        <b/>
        <sz val="14"/>
        <rFont val="ＭＳ Ｐゴシック"/>
        <family val="3"/>
        <charset val="128"/>
      </rPr>
      <t>必須入力　　</t>
    </r>
    <r>
      <rPr>
        <b/>
        <sz val="20"/>
        <color rgb="FFFFFF66"/>
        <rFont val="ＭＳ 明朝"/>
        <family val="1"/>
        <charset val="128"/>
      </rPr>
      <t>■</t>
    </r>
    <r>
      <rPr>
        <b/>
        <sz val="14"/>
        <rFont val="ＭＳ 明朝"/>
        <family val="1"/>
        <charset val="128"/>
      </rPr>
      <t>任意入力　</t>
    </r>
    <r>
      <rPr>
        <b/>
        <sz val="8"/>
        <rFont val="ＭＳ 明朝"/>
        <family val="1"/>
        <charset val="128"/>
      </rPr>
      <t>　</t>
    </r>
    <r>
      <rPr>
        <b/>
        <sz val="20"/>
        <color theme="0"/>
        <rFont val="ＭＳ 明朝"/>
        <family val="1"/>
        <charset val="128"/>
      </rPr>
      <t>■</t>
    </r>
    <r>
      <rPr>
        <b/>
        <sz val="14"/>
        <rFont val="ＭＳ 明朝"/>
        <family val="1"/>
        <charset val="128"/>
      </rPr>
      <t>入力済・入力不要　</t>
    </r>
    <r>
      <rPr>
        <b/>
        <sz val="8"/>
        <rFont val="ＭＳ 明朝"/>
        <family val="1"/>
        <charset val="128"/>
      </rPr>
      <t>　</t>
    </r>
    <r>
      <rPr>
        <b/>
        <sz val="20"/>
        <color rgb="FFFF0000"/>
        <rFont val="ＭＳ 明朝"/>
        <family val="1"/>
        <charset val="128"/>
      </rPr>
      <t>■</t>
    </r>
    <r>
      <rPr>
        <b/>
        <sz val="14"/>
        <rFont val="ＭＳ 明朝"/>
        <family val="1"/>
        <charset val="128"/>
      </rPr>
      <t>エラー入力（不要な箇所に入力有等）</t>
    </r>
    <rPh sb="1" eb="3">
      <t>ヒッス</t>
    </rPh>
    <rPh sb="3" eb="5">
      <t>ニュウリョク</t>
    </rPh>
    <rPh sb="41" eb="42">
      <t>トウ</t>
    </rPh>
    <phoneticPr fontId="3"/>
  </si>
  <si>
    <t>注1）「空気逃し口の方式」欄には、該当するものをプルダウンリストから</t>
    <rPh sb="0" eb="1">
      <t>チュウ</t>
    </rPh>
    <rPh sb="4" eb="6">
      <t>クウキ</t>
    </rPh>
    <rPh sb="6" eb="7">
      <t>ニガ</t>
    </rPh>
    <rPh sb="8" eb="9">
      <t>グチ</t>
    </rPh>
    <rPh sb="10" eb="12">
      <t>ホウシキ</t>
    </rPh>
    <rPh sb="13" eb="14">
      <t>ラン</t>
    </rPh>
    <rPh sb="17" eb="19">
      <t>ガイトウ</t>
    </rPh>
    <phoneticPr fontId="3"/>
  </si>
  <si>
    <t>　　  選択する。</t>
    <rPh sb="4" eb="6">
      <t>センタク</t>
    </rPh>
    <phoneticPr fontId="3"/>
  </si>
  <si>
    <t>対象階数、室名、系統等</t>
    <phoneticPr fontId="3"/>
  </si>
  <si>
    <t>IV. 更新内容</t>
    <rPh sb="4" eb="6">
      <t>コウシン</t>
    </rPh>
    <rPh sb="6" eb="8">
      <t>ナイヨウ</t>
    </rPh>
    <phoneticPr fontId="78"/>
  </si>
  <si>
    <t>Ver111の変更内容（2022年9月20日）</t>
    <rPh sb="7" eb="9">
      <t>ヘンコウ</t>
    </rPh>
    <rPh sb="9" eb="11">
      <t>ナイヨウ</t>
    </rPh>
    <rPh sb="16" eb="17">
      <t>ネン</t>
    </rPh>
    <rPh sb="18" eb="19">
      <t>ガツ</t>
    </rPh>
    <rPh sb="21" eb="22">
      <t>ニチ</t>
    </rPh>
    <phoneticPr fontId="3"/>
  </si>
  <si>
    <t>6_入力シート【写真】　特記事項欄の表記の修正</t>
    <rPh sb="18" eb="20">
      <t>ヒョウキ</t>
    </rPh>
    <rPh sb="21" eb="23">
      <t>シュウセイ</t>
    </rPh>
    <phoneticPr fontId="23"/>
  </si>
  <si>
    <t>その他説明文の追加</t>
    <phoneticPr fontId="78"/>
  </si>
  <si>
    <t>別表1_無窓居室　赤エラー表記の修正</t>
    <rPh sb="0" eb="2">
      <t>ベッピョウ</t>
    </rPh>
    <rPh sb="4" eb="6">
      <t>ムソウ</t>
    </rPh>
    <rPh sb="6" eb="8">
      <t>キョシツ</t>
    </rPh>
    <rPh sb="9" eb="10">
      <t>アカ</t>
    </rPh>
    <rPh sb="13" eb="15">
      <t>ヒョウキ</t>
    </rPh>
    <rPh sb="16" eb="18">
      <t>シュウセイ</t>
    </rPh>
    <phoneticPr fontId="78"/>
  </si>
  <si>
    <t>&lt;入力不要&gt;報告書 検査者名が空白になる不具合の修正</t>
    <rPh sb="13" eb="14">
      <t>メイ</t>
    </rPh>
    <rPh sb="15" eb="17">
      <t>クウハク</t>
    </rPh>
    <rPh sb="20" eb="23">
      <t>フグアイ</t>
    </rPh>
    <rPh sb="24" eb="26">
      <t>シュウセイ</t>
    </rPh>
    <phoneticPr fontId="3"/>
  </si>
  <si>
    <t>その他表記の軽敏な修正</t>
    <rPh sb="3" eb="5">
      <t>ヒョウキ</t>
    </rPh>
    <rPh sb="6" eb="7">
      <t>ケイ</t>
    </rPh>
    <rPh sb="7" eb="8">
      <t>ビン</t>
    </rPh>
    <rPh sb="9" eb="11">
      <t>シュウセイ</t>
    </rPh>
    <phoneticPr fontId="78"/>
  </si>
  <si>
    <t>　判定欄に直接入力することも可能です。</t>
    <rPh sb="1" eb="3">
      <t>ハンテイ</t>
    </rPh>
    <phoneticPr fontId="3"/>
  </si>
  <si>
    <t>・測定年度は原則として測定風速欄に記入してください。</t>
    <rPh sb="6" eb="8">
      <t>ゲンソク</t>
    </rPh>
    <rPh sb="11" eb="13">
      <t>ソクテイ</t>
    </rPh>
    <rPh sb="13" eb="15">
      <t>フウソク</t>
    </rPh>
    <rPh sb="15" eb="16">
      <t>ラン</t>
    </rPh>
    <rPh sb="17" eb="19">
      <t>キニュウ</t>
    </rPh>
    <phoneticPr fontId="3"/>
  </si>
  <si>
    <t>・火気使用室は毎年検査が必要です。</t>
    <rPh sb="1" eb="3">
      <t>カキ</t>
    </rPh>
    <rPh sb="3" eb="5">
      <t>シヨウ</t>
    </rPh>
    <rPh sb="5" eb="6">
      <t>シツ</t>
    </rPh>
    <rPh sb="7" eb="9">
      <t>マイトシ</t>
    </rPh>
    <rPh sb="9" eb="11">
      <t>ケンサ</t>
    </rPh>
    <rPh sb="12" eb="14">
      <t>ヒツヨウ</t>
    </rPh>
    <phoneticPr fontId="3"/>
  </si>
  <si>
    <t>←</t>
    <phoneticPr fontId="3"/>
  </si>
  <si>
    <t>任意の検査者を選択してください</t>
    <rPh sb="0" eb="2">
      <t>ニンイ</t>
    </rPh>
    <rPh sb="3" eb="5">
      <t>ケンサ</t>
    </rPh>
    <rPh sb="5" eb="6">
      <t>シャ</t>
    </rPh>
    <rPh sb="7" eb="9">
      <t>センタク</t>
    </rPh>
    <phoneticPr fontId="3"/>
  </si>
  <si>
    <t>報告書に記載する氏名をプルダウンから選択→</t>
    <rPh sb="0" eb="3">
      <t>ホウコクショ</t>
    </rPh>
    <rPh sb="4" eb="6">
      <t>キサイ</t>
    </rPh>
    <rPh sb="8" eb="10">
      <t>シメイ</t>
    </rPh>
    <rPh sb="18" eb="20">
      <t>センタク</t>
    </rPh>
    <phoneticPr fontId="3"/>
  </si>
  <si>
    <t>上記に記載のない事項・その他特記事項</t>
    <rPh sb="13" eb="14">
      <t>タ</t>
    </rPh>
    <rPh sb="14" eb="16">
      <t>トッキ</t>
    </rPh>
    <rPh sb="16" eb="18">
      <t>ジコウ</t>
    </rPh>
    <phoneticPr fontId="3"/>
  </si>
  <si>
    <t>　２０　報告書第一面に検査者氏名の選択</t>
    <rPh sb="4" eb="7">
      <t>ホウコクショ</t>
    </rPh>
    <rPh sb="7" eb="9">
      <t>ダイイチ</t>
    </rPh>
    <rPh sb="9" eb="10">
      <t>メン</t>
    </rPh>
    <rPh sb="11" eb="13">
      <t>ケンサ</t>
    </rPh>
    <rPh sb="13" eb="14">
      <t>シャ</t>
    </rPh>
    <rPh sb="14" eb="16">
      <t>シメイ</t>
    </rPh>
    <rPh sb="17" eb="19">
      <t>センタク</t>
    </rPh>
    <phoneticPr fontId="3"/>
  </si>
  <si>
    <t>受付管理票</t>
    <rPh sb="0" eb="2">
      <t>ウケツケ</t>
    </rPh>
    <rPh sb="2" eb="4">
      <t>カンリ</t>
    </rPh>
    <rPh sb="4" eb="5">
      <t>ヒョウ</t>
    </rPh>
    <phoneticPr fontId="3"/>
  </si>
  <si>
    <t>建築物名</t>
    <rPh sb="0" eb="3">
      <t>ケンチクブツ</t>
    </rPh>
    <rPh sb="3" eb="4">
      <t>メイ</t>
    </rPh>
    <phoneticPr fontId="3"/>
  </si>
  <si>
    <t>※受付</t>
    <rPh sb="1" eb="3">
      <t>ウケツケ</t>
    </rPh>
    <phoneticPr fontId="3"/>
  </si>
  <si>
    <t>※供覧</t>
    <rPh sb="1" eb="3">
      <t>キョウラン</t>
    </rPh>
    <phoneticPr fontId="3"/>
  </si>
  <si>
    <t>入力</t>
    <rPh sb="0" eb="2">
      <t>ニュウリョク</t>
    </rPh>
    <phoneticPr fontId="3"/>
  </si>
  <si>
    <r>
      <t>　　　　　　　建物ＩＤ</t>
    </r>
    <r>
      <rPr>
        <sz val="9"/>
        <color indexed="8"/>
        <rFont val="HG丸ｺﾞｼｯｸM-PRO"/>
        <family val="3"/>
        <charset val="128"/>
      </rPr>
      <t xml:space="preserve">
</t>
    </r>
    <r>
      <rPr>
        <sz val="8"/>
        <color indexed="8"/>
        <rFont val="HG丸ｺﾞｼｯｸM-PRO"/>
        <family val="3"/>
        <charset val="128"/>
      </rPr>
      <t/>
    </r>
    <rPh sb="7" eb="9">
      <t>タテモノ</t>
    </rPh>
    <phoneticPr fontId="3"/>
  </si>
  <si>
    <t xml:space="preserve"> 会社</t>
    <rPh sb="1" eb="3">
      <t>カイシャ</t>
    </rPh>
    <phoneticPr fontId="3"/>
  </si>
  <si>
    <t xml:space="preserve"> 氏名</t>
    <rPh sb="1" eb="3">
      <t>シメイ</t>
    </rPh>
    <phoneticPr fontId="3"/>
  </si>
  <si>
    <t xml:space="preserve"> 電話</t>
    <rPh sb="1" eb="3">
      <t>デンワ</t>
    </rPh>
    <phoneticPr fontId="3"/>
  </si>
  <si>
    <t xml:space="preserve"> メール</t>
    <phoneticPr fontId="3"/>
  </si>
  <si>
    <t>建築物の管理者の連絡先</t>
    <rPh sb="0" eb="3">
      <t>ケンｔ</t>
    </rPh>
    <rPh sb="4" eb="7">
      <t>カンリシャ</t>
    </rPh>
    <rPh sb="8" eb="11">
      <t>レンラクサキ</t>
    </rPh>
    <phoneticPr fontId="3"/>
  </si>
  <si>
    <t>【受付管理票】</t>
    <rPh sb="1" eb="6">
      <t>ウケツケカンリヒョウ</t>
    </rPh>
    <phoneticPr fontId="3"/>
  </si>
  <si>
    <t>R</t>
    <phoneticPr fontId="3"/>
  </si>
  <si>
    <t>　外装仕上げ材等について</t>
  </si>
  <si>
    <t>建築設備</t>
    <rPh sb="0" eb="1">
      <t>ケン</t>
    </rPh>
    <rPh sb="1" eb="2">
      <t>チク</t>
    </rPh>
    <rPh sb="2" eb="4">
      <t>セツビ</t>
    </rPh>
    <phoneticPr fontId="3"/>
  </si>
  <si>
    <t>対象</t>
    <rPh sb="0" eb="2">
      <t>タイショウ</t>
    </rPh>
    <phoneticPr fontId="3"/>
  </si>
  <si>
    <t>報告対象設備</t>
    <rPh sb="0" eb="2">
      <t>ホウコク</t>
    </rPh>
    <rPh sb="2" eb="4">
      <t>タイショウ</t>
    </rPh>
    <rPh sb="4" eb="6">
      <t>セツビ</t>
    </rPh>
    <phoneticPr fontId="3"/>
  </si>
  <si>
    <t>排煙設備</t>
    <rPh sb="0" eb="4">
      <t>ハイエンセツビ</t>
    </rPh>
    <phoneticPr fontId="3"/>
  </si>
  <si>
    <t>非常用照明設備</t>
    <rPh sb="0" eb="5">
      <t>ヒジョウヨウショウメイ</t>
    </rPh>
    <rPh sb="5" eb="7">
      <t>セツビ</t>
    </rPh>
    <phoneticPr fontId="3"/>
  </si>
  <si>
    <t>(注意事項)
・入力シートに記入した内容が転記されます。直接編集はできません。
・内容に誤りがないか確認してください。</t>
    <rPh sb="14" eb="16">
      <t>キニュウ</t>
    </rPh>
    <rPh sb="18" eb="20">
      <t>ナイヨウテイシュツ</t>
    </rPh>
    <phoneticPr fontId="3"/>
  </si>
  <si>
    <t>要是正の有無</t>
    <rPh sb="0" eb="1">
      <t>ヨウ</t>
    </rPh>
    <rPh sb="1" eb="3">
      <t>ゼセイ</t>
    </rPh>
    <rPh sb="4" eb="6">
      <t>ウム</t>
    </rPh>
    <phoneticPr fontId="3"/>
  </si>
  <si>
    <t>検査日</t>
    <rPh sb="0" eb="2">
      <t>ケンサ</t>
    </rPh>
    <rPh sb="2" eb="3">
      <t>ビ</t>
    </rPh>
    <phoneticPr fontId="3"/>
  </si>
  <si>
    <t>有</t>
    <rPh sb="0" eb="1">
      <t>ユウ</t>
    </rPh>
    <phoneticPr fontId="3"/>
  </si>
  <si>
    <t>月</t>
    <rPh sb="0" eb="1">
      <t>ゲツ</t>
    </rPh>
    <phoneticPr fontId="3"/>
  </si>
  <si>
    <t>報告書は電子申請用いた提出をお願いします。</t>
    <rPh sb="0" eb="3">
      <t>ホウコクショ</t>
    </rPh>
    <rPh sb="4" eb="6">
      <t>デンシ</t>
    </rPh>
    <rPh sb="6" eb="8">
      <t>シンセイ</t>
    </rPh>
    <rPh sb="8" eb="9">
      <t>モチ</t>
    </rPh>
    <rPh sb="15" eb="16">
      <t>ネガ</t>
    </rPh>
    <phoneticPr fontId="3"/>
  </si>
  <si>
    <t>不整合等の不備がある場合、報告書を受理できないことがあります。</t>
    <rPh sb="0" eb="3">
      <t>フセイゴウ</t>
    </rPh>
    <rPh sb="3" eb="4">
      <t>トウ</t>
    </rPh>
    <rPh sb="5" eb="7">
      <t>フビ</t>
    </rPh>
    <rPh sb="10" eb="12">
      <t>バアイ</t>
    </rPh>
    <rPh sb="13" eb="16">
      <t>ホウコクショ</t>
    </rPh>
    <rPh sb="17" eb="19">
      <t>ジュリ</t>
    </rPh>
    <phoneticPr fontId="3"/>
  </si>
  <si>
    <t>※日付</t>
    <rPh sb="1" eb="3">
      <t>ヒヅケ</t>
    </rPh>
    <phoneticPr fontId="3"/>
  </si>
  <si>
    <t>※【備考】</t>
    <rPh sb="2" eb="4">
      <t>ビコウ</t>
    </rPh>
    <phoneticPr fontId="3"/>
  </si>
  <si>
    <t>点検対象_排煙設備</t>
    <rPh sb="5" eb="7">
      <t>ハイエン</t>
    </rPh>
    <phoneticPr fontId="3"/>
  </si>
  <si>
    <t>点検対象_非常用照明</t>
    <rPh sb="5" eb="10">
      <t>ヒジョウヨウショウメイ</t>
    </rPh>
    <phoneticPr fontId="3"/>
  </si>
  <si>
    <t>点検対象_排煙設備</t>
    <phoneticPr fontId="3"/>
  </si>
  <si>
    <t>点検対象_非常用照明</t>
    <phoneticPr fontId="3"/>
  </si>
  <si>
    <t>別表1_無窓居室　66行目以降フォントサイズ、フォント形式が異なる部分を修正</t>
    <phoneticPr fontId="3"/>
  </si>
  <si>
    <t>&lt;入力不要&gt;報告書 管理者のセル入力部を縮小表示に修正</t>
    <phoneticPr fontId="3"/>
  </si>
  <si>
    <t>その他表記の軽敏な修正</t>
    <phoneticPr fontId="3"/>
  </si>
  <si>
    <t>(3)</t>
    <phoneticPr fontId="3"/>
  </si>
  <si>
    <t>(4)</t>
    <phoneticPr fontId="3"/>
  </si>
  <si>
    <t>(5)</t>
    <phoneticPr fontId="3"/>
  </si>
  <si>
    <t>(6)</t>
    <phoneticPr fontId="3"/>
  </si>
  <si>
    <t>(7)</t>
    <phoneticPr fontId="3"/>
  </si>
  <si>
    <t>(8)</t>
    <phoneticPr fontId="3"/>
  </si>
  <si>
    <t>(9)</t>
    <phoneticPr fontId="3"/>
  </si>
  <si>
    <t>(10)</t>
    <phoneticPr fontId="3"/>
  </si>
  <si>
    <t>(11)</t>
    <phoneticPr fontId="3"/>
  </si>
  <si>
    <t>(12)</t>
    <phoneticPr fontId="3"/>
  </si>
  <si>
    <t>(13)</t>
    <phoneticPr fontId="3"/>
  </si>
  <si>
    <t>(14)</t>
    <phoneticPr fontId="3"/>
  </si>
  <si>
    <t>(15)</t>
    <phoneticPr fontId="3"/>
  </si>
  <si>
    <t>(16)</t>
    <phoneticPr fontId="3"/>
  </si>
  <si>
    <t>(17)</t>
    <phoneticPr fontId="3"/>
  </si>
  <si>
    <t>(18)</t>
    <phoneticPr fontId="3"/>
  </si>
  <si>
    <t>(19)</t>
    <phoneticPr fontId="3"/>
  </si>
  <si>
    <t>(20)</t>
    <phoneticPr fontId="3"/>
  </si>
  <si>
    <t>(21)</t>
    <phoneticPr fontId="3"/>
  </si>
  <si>
    <t>(2)</t>
    <phoneticPr fontId="3"/>
  </si>
  <si>
    <t>(22)</t>
    <phoneticPr fontId="3"/>
  </si>
  <si>
    <t>(23)</t>
    <phoneticPr fontId="3"/>
  </si>
  <si>
    <t>(24)</t>
    <phoneticPr fontId="3"/>
  </si>
  <si>
    <t>(25)</t>
    <phoneticPr fontId="3"/>
  </si>
  <si>
    <t>(26)</t>
    <phoneticPr fontId="3"/>
  </si>
  <si>
    <t>(27)</t>
    <phoneticPr fontId="3"/>
  </si>
  <si>
    <t>(28)</t>
    <phoneticPr fontId="3"/>
  </si>
  <si>
    <t>(29)</t>
    <phoneticPr fontId="3"/>
  </si>
  <si>
    <t>(30)</t>
    <phoneticPr fontId="3"/>
  </si>
  <si>
    <t>(31)</t>
    <phoneticPr fontId="3"/>
  </si>
  <si>
    <t>(32)</t>
    <phoneticPr fontId="3"/>
  </si>
  <si>
    <t>(33)</t>
    <phoneticPr fontId="3"/>
  </si>
  <si>
    <t>(34)</t>
    <phoneticPr fontId="3"/>
  </si>
  <si>
    <t>(35)</t>
    <phoneticPr fontId="3"/>
  </si>
  <si>
    <t>(36)</t>
    <phoneticPr fontId="3"/>
  </si>
  <si>
    <t>(37)</t>
    <phoneticPr fontId="3"/>
  </si>
  <si>
    <t>(38)</t>
    <phoneticPr fontId="3"/>
  </si>
  <si>
    <t>(39)</t>
    <phoneticPr fontId="3"/>
  </si>
  <si>
    <t>(40)</t>
    <phoneticPr fontId="3"/>
  </si>
  <si>
    <t>(41)</t>
    <phoneticPr fontId="3"/>
  </si>
  <si>
    <t>(42)</t>
    <phoneticPr fontId="3"/>
  </si>
  <si>
    <t>(43)</t>
    <phoneticPr fontId="3"/>
  </si>
  <si>
    <t>(44)</t>
    <phoneticPr fontId="3"/>
  </si>
  <si>
    <t>(45)</t>
    <phoneticPr fontId="3"/>
  </si>
  <si>
    <t>(46)</t>
    <phoneticPr fontId="3"/>
  </si>
  <si>
    <t>(47)</t>
    <phoneticPr fontId="3"/>
  </si>
  <si>
    <t>(48)</t>
    <phoneticPr fontId="3"/>
  </si>
  <si>
    <t>(49)</t>
    <phoneticPr fontId="3"/>
  </si>
  <si>
    <t>(50)</t>
    <phoneticPr fontId="3"/>
  </si>
  <si>
    <t>(51)</t>
    <phoneticPr fontId="3"/>
  </si>
  <si>
    <t>(52)</t>
    <phoneticPr fontId="3"/>
  </si>
  <si>
    <t>(53)</t>
    <phoneticPr fontId="3"/>
  </si>
  <si>
    <t>Ver112の変更内容（2023年9月1日）</t>
    <rPh sb="7" eb="9">
      <t>ヘンコウ</t>
    </rPh>
    <rPh sb="9" eb="11">
      <t>ナイヨウ</t>
    </rPh>
    <rPh sb="16" eb="17">
      <t>ネン</t>
    </rPh>
    <rPh sb="18" eb="19">
      <t>ガツ</t>
    </rPh>
    <rPh sb="20" eb="21">
      <t>ニチ</t>
    </rPh>
    <phoneticPr fontId="3"/>
  </si>
  <si>
    <t>Kyoto City(R7.7)　</t>
    <phoneticPr fontId="3"/>
  </si>
  <si>
    <t>↑↑必ず提出日（年月日）を入力してください。</t>
    <rPh sb="2" eb="3">
      <t>カナラ</t>
    </rPh>
    <rPh sb="4" eb="6">
      <t>テイシュツ</t>
    </rPh>
    <rPh sb="6" eb="7">
      <t>ヒ</t>
    </rPh>
    <rPh sb="8" eb="11">
      <t>ネンガッピ</t>
    </rPh>
    <rPh sb="13" eb="15">
      <t>ニュウリョク</t>
    </rPh>
    <phoneticPr fontId="3"/>
  </si>
  <si>
    <t>←必ず提出日（年月日）を入力してください。</t>
    <phoneticPr fontId="3"/>
  </si>
  <si>
    <t>建築主事等</t>
    <rPh sb="4" eb="5">
      <t>トウ</t>
    </rPh>
    <phoneticPr fontId="3"/>
  </si>
  <si>
    <t>建築主事等</t>
    <rPh sb="0" eb="4">
      <t>ケンチクシュジ</t>
    </rPh>
    <rPh sb="4" eb="5">
      <t>トウ</t>
    </rPh>
    <phoneticPr fontId="3"/>
  </si>
  <si>
    <t>建築主事等</t>
    <rPh sb="0" eb="2">
      <t>ケンチク</t>
    </rPh>
    <rPh sb="2" eb="4">
      <t>シュジ</t>
    </rPh>
    <rPh sb="4" eb="5">
      <t>トウ</t>
    </rPh>
    <phoneticPr fontId="3"/>
  </si>
  <si>
    <t>換気扇による換気の状況</t>
  </si>
  <si>
    <t>各居室の給気口及び排気口における物品の放置の状況</t>
    <rPh sb="0" eb="3">
      <t>カクキョシツ</t>
    </rPh>
    <rPh sb="4" eb="6">
      <t>キュウキ</t>
    </rPh>
    <rPh sb="6" eb="7">
      <t>グチ</t>
    </rPh>
    <rPh sb="7" eb="8">
      <t>オヨ</t>
    </rPh>
    <rPh sb="9" eb="11">
      <t>ハイキ</t>
    </rPh>
    <rPh sb="11" eb="12">
      <t>グチ</t>
    </rPh>
    <rPh sb="16" eb="18">
      <t>ブッピン</t>
    </rPh>
    <rPh sb="19" eb="21">
      <t>ホウチ</t>
    </rPh>
    <rPh sb="22" eb="24">
      <t>ジョウキョウ</t>
    </rPh>
    <phoneticPr fontId="3"/>
  </si>
  <si>
    <t>↓【基本情報】から転記されます</t>
    <rPh sb="2" eb="4">
      <t>キホン</t>
    </rPh>
    <rPh sb="4" eb="6">
      <t>ジョウホウ</t>
    </rPh>
    <rPh sb="9" eb="11">
      <t>テンキ</t>
    </rPh>
    <phoneticPr fontId="3"/>
  </si>
  <si>
    <t>照明の妨げとなる物品の放置の状況</t>
    <rPh sb="0" eb="2">
      <t>ショウメイ</t>
    </rPh>
    <rPh sb="3" eb="4">
      <t>サマタ</t>
    </rPh>
    <rPh sb="8" eb="10">
      <t>ブッピン</t>
    </rPh>
    <rPh sb="11" eb="13">
      <t>ホウチ</t>
    </rPh>
    <rPh sb="14" eb="16">
      <t>ジョウキョウ</t>
    </rPh>
    <phoneticPr fontId="3"/>
  </si>
  <si>
    <r>
      <t>➀　法28条第2項及び第3項</t>
    </r>
    <r>
      <rPr>
        <b/>
        <sz val="9"/>
        <color theme="1"/>
        <rFont val="ＭＳ Ｐゴシック"/>
        <family val="3"/>
        <charset val="128"/>
      </rPr>
      <t>　</t>
    </r>
    <r>
      <rPr>
        <sz val="9"/>
        <color theme="1"/>
        <rFont val="ＭＳ Ｐゴシック"/>
        <family val="3"/>
        <charset val="128"/>
      </rPr>
      <t>【 1(10)各居室の換気量（別表1関連）</t>
    </r>
    <r>
      <rPr>
        <sz val="10.5"/>
        <color theme="1"/>
        <rFont val="ＭＳ Ｐゴシック"/>
        <family val="3"/>
        <charset val="128"/>
      </rPr>
      <t xml:space="preserve"> </t>
    </r>
    <r>
      <rPr>
        <sz val="9"/>
        <color theme="1"/>
        <rFont val="ＭＳ Ｐゴシック"/>
        <family val="3"/>
        <charset val="128"/>
      </rPr>
      <t>】</t>
    </r>
    <phoneticPr fontId="3"/>
  </si>
  <si>
    <r>
      <t>【 1(11)制御及び動作状況の監視の状況、1(17)～1(22)各室の温度、相対湿度、浮遊粉じん量、CO・CO</t>
    </r>
    <r>
      <rPr>
        <vertAlign val="subscript"/>
        <sz val="9"/>
        <color theme="1"/>
        <rFont val="ＭＳ Ｐゴシック"/>
        <family val="3"/>
        <charset val="128"/>
      </rPr>
      <t>2</t>
    </r>
    <r>
      <rPr>
        <sz val="9"/>
        <color theme="1"/>
        <rFont val="ＭＳ Ｐゴシック"/>
        <family val="3"/>
        <charset val="128"/>
      </rPr>
      <t>含有率 】</t>
    </r>
    <phoneticPr fontId="3"/>
  </si>
  <si>
    <t>光源の種類＊注2</t>
    <phoneticPr fontId="3"/>
  </si>
  <si>
    <t>照　度 （ｌｘ）</t>
    <phoneticPr fontId="3"/>
  </si>
  <si>
    <t>ＬＥＤランプ
（自動検査機能なし）</t>
    <rPh sb="8" eb="10">
      <t>ジドウ</t>
    </rPh>
    <rPh sb="10" eb="12">
      <t>ケンサ</t>
    </rPh>
    <rPh sb="12" eb="14">
      <t>キノウ</t>
    </rPh>
    <phoneticPr fontId="3"/>
  </si>
  <si>
    <t>ＬＥＤランプ
（自動検査機能あり）</t>
    <rPh sb="8" eb="10">
      <t>ジドウ</t>
    </rPh>
    <rPh sb="10" eb="12">
      <t>ケンサ</t>
    </rPh>
    <rPh sb="12" eb="14">
      <t>キノウ</t>
    </rPh>
    <phoneticPr fontId="3"/>
  </si>
  <si>
    <t>ＬＥＤランプ（自動検査機能なし）</t>
    <phoneticPr fontId="3"/>
  </si>
  <si>
    <t>ＬＥＤランプ（自動検査機能あり）</t>
    <phoneticPr fontId="3"/>
  </si>
  <si>
    <t>ＬＥＤランプ（自動検査機能なし）（内）</t>
    <phoneticPr fontId="3"/>
  </si>
  <si>
    <t>ＬＥＤランプ（自動検査機能あり）（内）</t>
    <phoneticPr fontId="3"/>
  </si>
  <si>
    <t>　注 3）　「照度」欄には、自動検査機能を有していない場合は、照度の値（ｌｘ）を記入し、自動検査機能を有するものにあっては、「－」を記入する。</t>
    <rPh sb="1" eb="2">
      <t>チュウ</t>
    </rPh>
    <rPh sb="7" eb="9">
      <t>ショウド</t>
    </rPh>
    <rPh sb="10" eb="11">
      <t>ラン</t>
    </rPh>
    <rPh sb="21" eb="22">
      <t>ユウ</t>
    </rPh>
    <rPh sb="27" eb="29">
      <t>バアイ</t>
    </rPh>
    <rPh sb="31" eb="33">
      <t>ショウド</t>
    </rPh>
    <rPh sb="34" eb="35">
      <t>アタイ</t>
    </rPh>
    <rPh sb="40" eb="42">
      <t>キニュウ</t>
    </rPh>
    <rPh sb="44" eb="46">
      <t>ジドウ</t>
    </rPh>
    <rPh sb="46" eb="48">
      <t>ケンサ</t>
    </rPh>
    <rPh sb="48" eb="50">
      <t>キノウ</t>
    </rPh>
    <rPh sb="51" eb="52">
      <t>ユウ</t>
    </rPh>
    <rPh sb="66" eb="68">
      <t>キニュウ</t>
    </rPh>
    <phoneticPr fontId="3"/>
  </si>
  <si>
    <t>　注 2）　「光源の種類」欄には、白熱灯、蛍光灯、ＬＥＤランプ（自動検査機能なし）、ＬＥＤランプ（自動検査機能あり）、その他の別及び電池内蔵のものにあっては、（内）と付す。</t>
    <rPh sb="1" eb="2">
      <t>チュウ</t>
    </rPh>
    <rPh sb="7" eb="9">
      <t>コウゲン</t>
    </rPh>
    <rPh sb="10" eb="12">
      <t>シュルイ</t>
    </rPh>
    <rPh sb="13" eb="14">
      <t>ラン</t>
    </rPh>
    <rPh sb="17" eb="19">
      <t>ハクネツ</t>
    </rPh>
    <rPh sb="19" eb="20">
      <t>トウ</t>
    </rPh>
    <rPh sb="21" eb="24">
      <t>ケイコウトウ</t>
    </rPh>
    <rPh sb="61" eb="62">
      <t>タ</t>
    </rPh>
    <rPh sb="63" eb="64">
      <t>ベツ</t>
    </rPh>
    <rPh sb="64" eb="65">
      <t>オヨ</t>
    </rPh>
    <rPh sb="66" eb="68">
      <t>デンチ</t>
    </rPh>
    <rPh sb="68" eb="70">
      <t>ナイゾウ</t>
    </rPh>
    <rPh sb="80" eb="81">
      <t>ナイ</t>
    </rPh>
    <rPh sb="83" eb="84">
      <t>フ</t>
    </rPh>
    <phoneticPr fontId="3"/>
  </si>
  <si>
    <t>　「当該検査に関与した検査者」欄は、建築基準法施行規則別記第36号の6様式第二面４欄に記入した検査者について記入し、「検査者番号」欄に検査者を特定できる番号、記号等を記入してください。当該建築設備の検査を行った検査者が１人の場合は、その他の検査者欄は記入不要です。</t>
    <rPh sb="4" eb="6">
      <t>ケンサ</t>
    </rPh>
    <rPh sb="11" eb="13">
      <t>ケンサ</t>
    </rPh>
    <rPh sb="32" eb="33">
      <t>ゴウ</t>
    </rPh>
    <rPh sb="38" eb="39">
      <t>ニ</t>
    </rPh>
    <rPh sb="47" eb="49">
      <t>ケンサ</t>
    </rPh>
    <rPh sb="59" eb="61">
      <t>ケンサ</t>
    </rPh>
    <rPh sb="67" eb="69">
      <t>ケンサ</t>
    </rPh>
    <rPh sb="94" eb="96">
      <t>ケンチク</t>
    </rPh>
    <rPh sb="96" eb="98">
      <t>セツビ</t>
    </rPh>
    <rPh sb="99" eb="101">
      <t>ケンサ</t>
    </rPh>
    <rPh sb="105" eb="107">
      <t>ケンサ</t>
    </rPh>
    <rPh sb="120" eb="122">
      <t>ケンサ</t>
    </rPh>
    <rPh sb="125" eb="127">
      <t>キニュウ</t>
    </rPh>
    <rPh sb="127" eb="129">
      <t>フヨウ</t>
    </rPh>
    <phoneticPr fontId="3"/>
  </si>
  <si>
    <t>　検査対象建築物に換気設備がない場合は、この様式は記入不要です。</t>
    <rPh sb="1" eb="3">
      <t>ケンサ</t>
    </rPh>
    <rPh sb="3" eb="5">
      <t>タイショウ</t>
    </rPh>
    <rPh sb="5" eb="8">
      <t>ケンチクブツ</t>
    </rPh>
    <rPh sb="9" eb="11">
      <t>カンキ</t>
    </rPh>
    <rPh sb="11" eb="13">
      <t>セツビ</t>
    </rPh>
    <rPh sb="16" eb="18">
      <t>バアイ</t>
    </rPh>
    <rPh sb="22" eb="24">
      <t>ヨウシキ</t>
    </rPh>
    <rPh sb="25" eb="27">
      <t>キニュウ</t>
    </rPh>
    <rPh sb="27" eb="29">
      <t>フヨウ</t>
    </rPh>
    <phoneticPr fontId="3"/>
  </si>
  <si>
    <t>　該当しない検査項目等がある場合は、当該項目の「検査結果」欄及び「担当検査者番号」欄に「－」を記入してください。</t>
    <rPh sb="6" eb="8">
      <t>ケンサ</t>
    </rPh>
    <rPh sb="8" eb="10">
      <t>コウモク</t>
    </rPh>
    <rPh sb="10" eb="11">
      <t>トウ</t>
    </rPh>
    <rPh sb="18" eb="20">
      <t>トウガイ</t>
    </rPh>
    <rPh sb="20" eb="22">
      <t>コウモク</t>
    </rPh>
    <rPh sb="24" eb="26">
      <t>ケンサ</t>
    </rPh>
    <rPh sb="26" eb="28">
      <t>ケッカ</t>
    </rPh>
    <rPh sb="30" eb="31">
      <t>オヨ</t>
    </rPh>
    <rPh sb="35" eb="37">
      <t>ケンサ</t>
    </rPh>
    <rPh sb="37" eb="38">
      <t>シャ</t>
    </rPh>
    <rPh sb="47" eb="49">
      <t>キニュウ</t>
    </rPh>
    <phoneticPr fontId="3"/>
  </si>
  <si>
    <t>　「担当検査者番号」欄は、「検査に関与した検査者」欄で記入した番号、記号等を記入してください。ただし、当該建築設備の検査を行った検査者が１人の場合は、記入不要です。</t>
    <rPh sb="4" eb="6">
      <t>ケンサ</t>
    </rPh>
    <rPh sb="6" eb="7">
      <t>シャ</t>
    </rPh>
    <rPh sb="21" eb="23">
      <t>ケンサ</t>
    </rPh>
    <rPh sb="34" eb="36">
      <t>キゴウ</t>
    </rPh>
    <rPh sb="36" eb="37">
      <t>トウ</t>
    </rPh>
    <rPh sb="53" eb="55">
      <t>ケンチク</t>
    </rPh>
    <rPh sb="55" eb="57">
      <t>セツビ</t>
    </rPh>
    <rPh sb="58" eb="60">
      <t>ケンサ</t>
    </rPh>
    <rPh sb="61" eb="62">
      <t>オコナ</t>
    </rPh>
    <rPh sb="64" eb="66">
      <t>ケンサ</t>
    </rPh>
    <rPh sb="66" eb="67">
      <t>シャ</t>
    </rPh>
    <rPh sb="69" eb="70">
      <t>ニン</t>
    </rPh>
    <rPh sb="77" eb="79">
      <t>フヨウ</t>
    </rPh>
    <phoneticPr fontId="3"/>
  </si>
  <si>
    <t>　４「上記以外の検査項目等」は、第２第２項の規定により特定行政庁が検査項目等を付加している場合に、当該検査項目等を追加し、⑥から⑩までに準じて検査結果等を記入してください。また、第２第３項に規定する認定検査項目等が定められている場合に、当該検査項目等を追加し、⑥から⑩までに準じて検査結果等を記入してください。</t>
    <rPh sb="8" eb="10">
      <t>ケンサ</t>
    </rPh>
    <rPh sb="12" eb="13">
      <t>トウ</t>
    </rPh>
    <rPh sb="22" eb="24">
      <t>キテイ</t>
    </rPh>
    <rPh sb="33" eb="35">
      <t>ケンサ</t>
    </rPh>
    <rPh sb="35" eb="37">
      <t>コウモク</t>
    </rPh>
    <rPh sb="37" eb="38">
      <t>トウ</t>
    </rPh>
    <rPh sb="39" eb="41">
      <t>フカ</t>
    </rPh>
    <rPh sb="45" eb="47">
      <t>バアイ</t>
    </rPh>
    <rPh sb="49" eb="51">
      <t>トウガイ</t>
    </rPh>
    <rPh sb="51" eb="53">
      <t>ケンサ</t>
    </rPh>
    <rPh sb="55" eb="56">
      <t>トウ</t>
    </rPh>
    <rPh sb="89" eb="90">
      <t>ダイ</t>
    </rPh>
    <rPh sb="91" eb="92">
      <t>ダイ</t>
    </rPh>
    <rPh sb="93" eb="94">
      <t>コウ</t>
    </rPh>
    <rPh sb="95" eb="97">
      <t>キテイ</t>
    </rPh>
    <rPh sb="99" eb="106">
      <t>ニンテイケンサコウモクトウ</t>
    </rPh>
    <rPh sb="107" eb="108">
      <t>サダ</t>
    </rPh>
    <rPh sb="114" eb="116">
      <t>バアイ</t>
    </rPh>
    <phoneticPr fontId="3"/>
  </si>
  <si>
    <t>　「当該検査に関与した検査者」欄は、建築基準法施行規則別記第36号の６様式第二面８欄に記入した検査者について記入し、「検査者番号」欄に検査者を特定できる番号、記号等を記入してください。当該建築設備の検査を行った検査者が１人の場合は、その他の検査者欄は記入不要です。</t>
    <rPh sb="4" eb="6">
      <t>ケンサ</t>
    </rPh>
    <rPh sb="11" eb="13">
      <t>ケンサ</t>
    </rPh>
    <rPh sb="32" eb="33">
      <t>ゴウ</t>
    </rPh>
    <rPh sb="38" eb="39">
      <t>ニ</t>
    </rPh>
    <rPh sb="47" eb="49">
      <t>ケンサ</t>
    </rPh>
    <rPh sb="59" eb="61">
      <t>ケンサ</t>
    </rPh>
    <rPh sb="67" eb="69">
      <t>ケンサ</t>
    </rPh>
    <rPh sb="94" eb="96">
      <t>ケンチク</t>
    </rPh>
    <rPh sb="96" eb="98">
      <t>セツビ</t>
    </rPh>
    <rPh sb="99" eb="101">
      <t>ケンサ</t>
    </rPh>
    <rPh sb="105" eb="107">
      <t>ケンサ</t>
    </rPh>
    <rPh sb="120" eb="122">
      <t>ケンサ</t>
    </rPh>
    <rPh sb="125" eb="127">
      <t>キニュウ</t>
    </rPh>
    <rPh sb="127" eb="129">
      <t>フヨウ</t>
    </rPh>
    <phoneticPr fontId="3"/>
  </si>
  <si>
    <t>　検査対象建築物に排煙設備がない場合は、この様式は記入不要です。</t>
    <rPh sb="1" eb="3">
      <t>ケンサ</t>
    </rPh>
    <rPh sb="3" eb="5">
      <t>タイショウ</t>
    </rPh>
    <rPh sb="5" eb="8">
      <t>ケンチクブツ</t>
    </rPh>
    <rPh sb="9" eb="11">
      <t>ハイエン</t>
    </rPh>
    <rPh sb="11" eb="13">
      <t>セツビ</t>
    </rPh>
    <rPh sb="16" eb="18">
      <t>バアイ</t>
    </rPh>
    <rPh sb="22" eb="24">
      <t>ヨウシキ</t>
    </rPh>
    <rPh sb="25" eb="27">
      <t>キニュウ</t>
    </rPh>
    <rPh sb="27" eb="29">
      <t>フヨウ</t>
    </rPh>
    <phoneticPr fontId="3"/>
  </si>
  <si>
    <t>　「担当検査者番号」欄は、「検査に関与した検査者」欄で記入した番号、記号等を記入してください。ただし、当該建築設備の検査を行った検査者が１人の場合は、記入不要です。</t>
    <rPh sb="4" eb="6">
      <t>ケンサ</t>
    </rPh>
    <rPh sb="6" eb="7">
      <t>シャ</t>
    </rPh>
    <rPh sb="21" eb="23">
      <t>ケンサ</t>
    </rPh>
    <rPh sb="53" eb="55">
      <t>ケンチク</t>
    </rPh>
    <rPh sb="55" eb="57">
      <t>セツビ</t>
    </rPh>
    <rPh sb="58" eb="60">
      <t>ケンサ</t>
    </rPh>
    <rPh sb="61" eb="62">
      <t>オコナ</t>
    </rPh>
    <rPh sb="64" eb="66">
      <t>ケンサ</t>
    </rPh>
    <rPh sb="66" eb="67">
      <t>シャ</t>
    </rPh>
    <rPh sb="69" eb="70">
      <t>ニン</t>
    </rPh>
    <rPh sb="77" eb="79">
      <t>フヨウ</t>
    </rPh>
    <phoneticPr fontId="3"/>
  </si>
  <si>
    <t>　５「上記以外の検査項目等」欄は、第２第２項の規定により特定行政庁が検査項目等を追加している場合に、当該検査項目を追加し、⑥から⑩までに準じて検査結果等を記入してください。また、第２第３項に規定する認定検査項目等が定められている場合に、当該認定検査項目等を追加し、⑥から⑩までに準じて検査結果等を記入してください。</t>
    <rPh sb="3" eb="5">
      <t>ジョウキ</t>
    </rPh>
    <rPh sb="5" eb="7">
      <t>イガイ</t>
    </rPh>
    <rPh sb="8" eb="10">
      <t>ケンサ</t>
    </rPh>
    <rPh sb="10" eb="12">
      <t>コウモク</t>
    </rPh>
    <rPh sb="12" eb="13">
      <t>ナド</t>
    </rPh>
    <rPh sb="14" eb="15">
      <t>ラン</t>
    </rPh>
    <rPh sb="17" eb="18">
      <t>ダイ</t>
    </rPh>
    <rPh sb="19" eb="20">
      <t>ダイ</t>
    </rPh>
    <rPh sb="21" eb="22">
      <t>コウ</t>
    </rPh>
    <rPh sb="23" eb="25">
      <t>キテイ</t>
    </rPh>
    <rPh sb="28" eb="30">
      <t>トクテイ</t>
    </rPh>
    <rPh sb="30" eb="33">
      <t>ギョウセイチョウ</t>
    </rPh>
    <rPh sb="34" eb="36">
      <t>ケンサ</t>
    </rPh>
    <rPh sb="36" eb="38">
      <t>コウモク</t>
    </rPh>
    <rPh sb="38" eb="39">
      <t>ナド</t>
    </rPh>
    <rPh sb="40" eb="42">
      <t>ツイカ</t>
    </rPh>
    <rPh sb="46" eb="48">
      <t>バアイ</t>
    </rPh>
    <rPh sb="50" eb="52">
      <t>トウガイ</t>
    </rPh>
    <rPh sb="52" eb="54">
      <t>ケンサ</t>
    </rPh>
    <rPh sb="54" eb="56">
      <t>コウモク</t>
    </rPh>
    <rPh sb="57" eb="59">
      <t>ツイカ</t>
    </rPh>
    <rPh sb="89" eb="90">
      <t>ダイ</t>
    </rPh>
    <rPh sb="91" eb="92">
      <t>ダイ</t>
    </rPh>
    <rPh sb="93" eb="94">
      <t>コウ</t>
    </rPh>
    <rPh sb="95" eb="97">
      <t>キテイ</t>
    </rPh>
    <rPh sb="99" eb="101">
      <t>ニンテイ</t>
    </rPh>
    <rPh sb="101" eb="103">
      <t>ケンサ</t>
    </rPh>
    <rPh sb="103" eb="105">
      <t>コウモク</t>
    </rPh>
    <rPh sb="105" eb="106">
      <t>ナド</t>
    </rPh>
    <rPh sb="107" eb="108">
      <t>サダ</t>
    </rPh>
    <rPh sb="114" eb="116">
      <t>バアイ</t>
    </rPh>
    <rPh sb="118" eb="120">
      <t>トウガイ</t>
    </rPh>
    <rPh sb="120" eb="122">
      <t>ニンテイ</t>
    </rPh>
    <rPh sb="122" eb="124">
      <t>ケンサ</t>
    </rPh>
    <rPh sb="124" eb="126">
      <t>コウモク</t>
    </rPh>
    <rPh sb="126" eb="127">
      <t>トウ</t>
    </rPh>
    <rPh sb="128" eb="130">
      <t>ツイカ</t>
    </rPh>
    <rPh sb="139" eb="140">
      <t>ジュン</t>
    </rPh>
    <rPh sb="142" eb="144">
      <t>ケンサ</t>
    </rPh>
    <rPh sb="144" eb="146">
      <t>ケッカ</t>
    </rPh>
    <rPh sb="146" eb="147">
      <t>ナド</t>
    </rPh>
    <rPh sb="148" eb="150">
      <t>キニュウ</t>
    </rPh>
    <phoneticPr fontId="3"/>
  </si>
  <si>
    <t>　「当該検査に関与した検査者」欄は、建築基準法施行規則別記第36号の６様式第二面12欄に記入した検査者について記入し、「検査者番号」欄に検査者を特定できる番号、記号等を記入してください。当該建築設備の検査を行った検査者が１人の場合は、その他の検査者欄は記入不要です。</t>
    <rPh sb="4" eb="6">
      <t>ケンサ</t>
    </rPh>
    <rPh sb="11" eb="13">
      <t>ケンサ</t>
    </rPh>
    <rPh sb="32" eb="33">
      <t>ゴウ</t>
    </rPh>
    <rPh sb="38" eb="39">
      <t>ニ</t>
    </rPh>
    <rPh sb="48" eb="50">
      <t>ケンサ</t>
    </rPh>
    <rPh sb="60" eb="62">
      <t>ケンサ</t>
    </rPh>
    <rPh sb="68" eb="70">
      <t>ケンサ</t>
    </rPh>
    <rPh sb="95" eb="97">
      <t>ケンチク</t>
    </rPh>
    <rPh sb="97" eb="99">
      <t>セツビ</t>
    </rPh>
    <rPh sb="100" eb="102">
      <t>ケンサ</t>
    </rPh>
    <rPh sb="106" eb="108">
      <t>ケンサ</t>
    </rPh>
    <rPh sb="121" eb="123">
      <t>ケンサ</t>
    </rPh>
    <rPh sb="126" eb="128">
      <t>キニュウ</t>
    </rPh>
    <rPh sb="128" eb="130">
      <t>フヨウ</t>
    </rPh>
    <phoneticPr fontId="3"/>
  </si>
  <si>
    <t>　検査対象建築物に非常用の照明装置がない場合は、この様式は記入不要です。</t>
    <rPh sb="1" eb="3">
      <t>ケンサ</t>
    </rPh>
    <rPh sb="3" eb="5">
      <t>タイショウ</t>
    </rPh>
    <rPh sb="5" eb="8">
      <t>ケンチクブツ</t>
    </rPh>
    <rPh sb="9" eb="12">
      <t>ヒジョウヨウ</t>
    </rPh>
    <rPh sb="13" eb="15">
      <t>ショウメイ</t>
    </rPh>
    <rPh sb="15" eb="17">
      <t>ソウチ</t>
    </rPh>
    <rPh sb="20" eb="22">
      <t>バアイ</t>
    </rPh>
    <rPh sb="26" eb="28">
      <t>ヨウシキ</t>
    </rPh>
    <rPh sb="29" eb="31">
      <t>キニュウ</t>
    </rPh>
    <rPh sb="31" eb="33">
      <t>フヨウ</t>
    </rPh>
    <phoneticPr fontId="3"/>
  </si>
  <si>
    <t>　７「上記以外の検査項目等」欄は、第２第２項の規定により特定行政庁が検査項目等を追加している場合に、当該検査項目等を追加し、⑥から⑩までに準じて検査結果等を記入してください。また、第２第３項に規定する認定検査項目等が定められている場合に、当該認定検査項目等を追加し、⑥から⑩までに準じて検査結果等を記入してください。</t>
    <rPh sb="8" eb="10">
      <t>ケンサ</t>
    </rPh>
    <rPh sb="12" eb="13">
      <t>トウ</t>
    </rPh>
    <rPh sb="14" eb="15">
      <t>ラン</t>
    </rPh>
    <rPh sb="19" eb="20">
      <t>ダイ</t>
    </rPh>
    <rPh sb="21" eb="22">
      <t>コウ</t>
    </rPh>
    <rPh sb="23" eb="25">
      <t>キテイ</t>
    </rPh>
    <rPh sb="38" eb="39">
      <t>トウ</t>
    </rPh>
    <rPh sb="46" eb="48">
      <t>バアイ</t>
    </rPh>
    <rPh sb="50" eb="52">
      <t>トウガイ</t>
    </rPh>
    <rPh sb="52" eb="54">
      <t>ケンサ</t>
    </rPh>
    <rPh sb="54" eb="56">
      <t>コウモク</t>
    </rPh>
    <rPh sb="56" eb="57">
      <t>トウ</t>
    </rPh>
    <rPh sb="58" eb="60">
      <t>ツイカ</t>
    </rPh>
    <rPh sb="100" eb="102">
      <t>ニンテイ</t>
    </rPh>
    <rPh sb="108" eb="109">
      <t>サダ</t>
    </rPh>
    <rPh sb="115" eb="117">
      <t>バアイ</t>
    </rPh>
    <rPh sb="119" eb="121">
      <t>トウガイ</t>
    </rPh>
    <rPh sb="121" eb="123">
      <t>ニンテイ</t>
    </rPh>
    <rPh sb="123" eb="128">
      <t>ケンサコウモクトウ</t>
    </rPh>
    <phoneticPr fontId="3"/>
  </si>
  <si>
    <t>　⑤　４欄の「ハ」は、第二面の６欄、10欄、14欄又は18欄のいずれかの「ハ」において改善予定がある</t>
    <phoneticPr fontId="3"/>
  </si>
  <si>
    <t>　　18欄の「ハ」に記入されている改善予定年月のうち最も早いものを併せて記入してください。</t>
    <phoneticPr fontId="3"/>
  </si>
  <si>
    <t>　　としているときは「有」のチェックボックスに「レ」マークを入れ、第二面の６欄、10欄、14欄又は</t>
    <phoneticPr fontId="3"/>
  </si>
  <si>
    <t>　　び同法第88条第２項の規定により準用して適用される同法第６条第１項に規定する確認を含む。以下</t>
    <rPh sb="43" eb="44">
      <t>フク</t>
    </rPh>
    <phoneticPr fontId="3"/>
  </si>
  <si>
    <t>　　了検査について、それぞれ記入してください。</t>
    <rPh sb="2" eb="3">
      <t>リョウ</t>
    </rPh>
    <phoneticPr fontId="3"/>
  </si>
  <si>
    <t>　　この様式において同じ。）について、「ハ」及び「ニ」は、検査対象の建築設備等に関する直前の完</t>
    <phoneticPr fontId="3"/>
  </si>
  <si>
    <t>　　に記入してください。</t>
    <rPh sb="3" eb="5">
      <t>キニュウ</t>
    </rPh>
    <phoneticPr fontId="3"/>
  </si>
  <si>
    <t>　　建築設備検査員である場合は、その旨を証する書類に記載された番号を「建築設備検査員」の番号欄</t>
    <rPh sb="8" eb="9">
      <t>イン</t>
    </rPh>
    <rPh sb="12" eb="14">
      <t>バアイ</t>
    </rPh>
    <rPh sb="18" eb="19">
      <t>ムネ</t>
    </rPh>
    <rPh sb="20" eb="21">
      <t>ショウ</t>
    </rPh>
    <rPh sb="23" eb="25">
      <t>ショルイ</t>
    </rPh>
    <rPh sb="26" eb="28">
      <t>キサイ</t>
    </rPh>
    <rPh sb="31" eb="32">
      <t>ゴウ</t>
    </rPh>
    <rPh sb="34" eb="36">
      <t>ケンチク</t>
    </rPh>
    <rPh sb="36" eb="38">
      <t>セツビ</t>
    </rPh>
    <rPh sb="38" eb="41">
      <t>ケンサイン</t>
    </rPh>
    <phoneticPr fontId="3"/>
  </si>
  <si>
    <t>　　基準法第28条第３項に規定する特殊建築物の居室除く。）について、「ロ」は、建築基準法第28条第</t>
    <rPh sb="39" eb="41">
      <t>ケンチク</t>
    </rPh>
    <phoneticPr fontId="3"/>
  </si>
  <si>
    <t>　　３項に規定する居室（特殊建築物の居室を除く。）ついて記入し、それぞれ該当する室がない場合に</t>
    <rPh sb="9" eb="10">
      <t>キョ</t>
    </rPh>
    <rPh sb="12" eb="14">
      <t>トクシュ</t>
    </rPh>
    <rPh sb="14" eb="17">
      <t>ケンチクブツ</t>
    </rPh>
    <rPh sb="18" eb="20">
      <t>キョシツ</t>
    </rPh>
    <rPh sb="21" eb="22">
      <t>ノゾ</t>
    </rPh>
    <phoneticPr fontId="3"/>
  </si>
  <si>
    <t>　　おいては「無」のチェックボックスに「レ」マークを入れ、「ハ」は、同項に規定する特殊建築物の</t>
    <rPh sb="34" eb="36">
      <t>ドウコウ</t>
    </rPh>
    <rPh sb="37" eb="39">
      <t>キテイ</t>
    </rPh>
    <phoneticPr fontId="3"/>
  </si>
  <si>
    <t>　　居室について記入してください。</t>
    <phoneticPr fontId="3"/>
  </si>
  <si>
    <t>　⑲　９欄の「イ」は、建築基準法施行令第128条の７第３項に規定する区画避難安全検証法により区画避</t>
    <rPh sb="11" eb="13">
      <t>ケンチク</t>
    </rPh>
    <rPh sb="13" eb="16">
      <t>キジュンホウ</t>
    </rPh>
    <rPh sb="16" eb="19">
      <t>セコウレイ</t>
    </rPh>
    <rPh sb="19" eb="20">
      <t>ダイ</t>
    </rPh>
    <rPh sb="23" eb="24">
      <t>ジョウ</t>
    </rPh>
    <rPh sb="26" eb="27">
      <t>ダイ</t>
    </rPh>
    <rPh sb="28" eb="29">
      <t>コウ</t>
    </rPh>
    <rPh sb="30" eb="32">
      <t>キテイ</t>
    </rPh>
    <rPh sb="34" eb="36">
      <t>クカク</t>
    </rPh>
    <rPh sb="36" eb="38">
      <t>ヒナン</t>
    </rPh>
    <rPh sb="38" eb="40">
      <t>アンゼン</t>
    </rPh>
    <rPh sb="40" eb="43">
      <t>ケンショウホウ</t>
    </rPh>
    <rPh sb="46" eb="48">
      <t>クカク</t>
    </rPh>
    <rPh sb="48" eb="49">
      <t>ヒ</t>
    </rPh>
    <phoneticPr fontId="3"/>
  </si>
  <si>
    <t>　　安全検証法」の場合は階避難安全性能を確かめた階を、併せて記入してください。建築基準法第38条</t>
    <rPh sb="2" eb="4">
      <t>アンゼン</t>
    </rPh>
    <rPh sb="4" eb="7">
      <t>ケンショウホウ</t>
    </rPh>
    <rPh sb="9" eb="11">
      <t>バアイ</t>
    </rPh>
    <rPh sb="12" eb="13">
      <t>カイ</t>
    </rPh>
    <rPh sb="13" eb="15">
      <t>ヒナン</t>
    </rPh>
    <rPh sb="15" eb="17">
      <t>アンゼン</t>
    </rPh>
    <rPh sb="17" eb="19">
      <t>セイノウ</t>
    </rPh>
    <rPh sb="20" eb="21">
      <t>タシ</t>
    </rPh>
    <rPh sb="24" eb="25">
      <t>カイ</t>
    </rPh>
    <rPh sb="27" eb="28">
      <t>アワ</t>
    </rPh>
    <rPh sb="30" eb="32">
      <t>キニュウ</t>
    </rPh>
    <rPh sb="39" eb="41">
      <t>ケンチク</t>
    </rPh>
    <rPh sb="41" eb="43">
      <t>キジュン</t>
    </rPh>
    <rPh sb="43" eb="44">
      <t>ホウ</t>
    </rPh>
    <phoneticPr fontId="3"/>
  </si>
  <si>
    <t>第二面－【２．確認済証交付年月日等】－【ロ．確認済証交付者】－建築主事等</t>
    <rPh sb="35" eb="36">
      <t>トウ</t>
    </rPh>
    <phoneticPr fontId="3"/>
  </si>
  <si>
    <t>第二面－【２．確認済証交付年月日等】－【ニ．検査済証交付者】－建築主事等</t>
    <rPh sb="35" eb="36">
      <t>トウ</t>
    </rPh>
    <phoneticPr fontId="3"/>
  </si>
  <si>
    <t>1（22）</t>
    <phoneticPr fontId="3"/>
  </si>
  <si>
    <t>2（14）</t>
    <phoneticPr fontId="3"/>
  </si>
  <si>
    <t>2（5）</t>
    <phoneticPr fontId="3"/>
  </si>
  <si>
    <t>６確認済証交付者-建築主事等</t>
  </si>
  <si>
    <t>６検査済証明交付者-建築主事等</t>
  </si>
  <si>
    <t>２１検査結果（換気設備）別記第一号-法第28条第2項又は第3項に基づき換気設備が設けられた居室（換気設備を設けるべき調理室等を除く。）-1（22）-検査結果</t>
  </si>
  <si>
    <t>２１検査結果（換気設備）別記第一号-法第28条第2項又は第3項に基づき換気設備が設けられた居室（換気設備を設けるべき調理室等を除く。）-1（22）-検査者番号</t>
  </si>
  <si>
    <t>２１検査結果（換気設備）別記第一号-法第28条第2項又は第3項に基づき換気設備が設けられた居室（換気設備を設けるべき調理室等を除く。）-1（22）-指摘の具体的内容等</t>
  </si>
  <si>
    <t>２１検査結果（換気設備）別記第一号-法第28条第2項又は第3項に基づき換気設備が設けられた居室（換気設備を設けるべき調理室等を除く。）-1（22）-改善策の具体的内容等</t>
  </si>
  <si>
    <t>２１検査結果（換気設備）別記第一号-法第28条第2項又は第3項に基づき換気設備が設けられた居室（換気設備を設けるべき調理室等を除く。）-1（22）-改善（予定）年月-年（令和）</t>
  </si>
  <si>
    <t>２１検査結果（換気設備）別記第一号-法第28条第2項又は第3項に基づき換気設備が設けられた居室（換気設備を設けるべき調理室等を除く。）-1（22）-改善（予定）年月-月</t>
  </si>
  <si>
    <t>２１検査結果（換気設備）別記第一号-法第28条第2項又は第3項に基づき換気設備が設けられた居室（換気設備を設けるべき調理室等を除く。）-1（22）-改善（予定）年月-状況</t>
  </si>
  <si>
    <t>２１検査結果（換気設備）別記第一号-換気設備を設けるべき調理室等-2（14）-検査結果</t>
  </si>
  <si>
    <t>２１検査結果（換気設備）別記第一号-換気設備を設けるべき調理室等-2（14）-検査者番号</t>
  </si>
  <si>
    <t>２１検査結果（換気設備）別記第一号-換気設備を設けるべき調理室等-2（14）-指摘の具体的内容等</t>
  </si>
  <si>
    <t>２１検査結果（換気設備）別記第一号-換気設備を設けるべき調理室等-2（14）-改善策の具体的内容等</t>
  </si>
  <si>
    <t>２１検査結果（換気設備）別記第一号-換気設備を設けるべき調理室等-2（14）-改善（予定）年月-年（令和）</t>
  </si>
  <si>
    <t>２１検査結果（換気設備）別記第一号-換気設備を設けるべき調理室等-2（14）-改善（予定）年月-月</t>
  </si>
  <si>
    <t>２１検査結果（換気設備）別記第一号-換気設備を設けるべき調理室等-2（14）-改善（予定）年月-状況</t>
  </si>
  <si>
    <t>２３検査結果（非常用の照明装置）別記第三号-2　電池内蔵形の蓄電池、電源別置形の蓄電池及び自家用発電装置-2（5）-検査結果</t>
  </si>
  <si>
    <t>２３検査結果（非常用の照明装置）別記第三号-2　電池内蔵形の蓄電池、電源別置形の蓄電池及び自家用発電装置-2（5）-検査者番号</t>
  </si>
  <si>
    <t>２３検査結果（非常用の照明装置）別記第三号-2　電池内蔵形の蓄電池、電源別置形の蓄電池及び自家用発電装置-2（5）-指摘の具体的内容等</t>
  </si>
  <si>
    <t>２３検査結果（非常用の照明装置）別記第三号-2　電池内蔵形の蓄電池、電源別置形の蓄電池及び自家用発電装置-2（5）-改善策の具体的内容等</t>
  </si>
  <si>
    <t>２３検査結果（非常用の照明装置）別記第三号-2　電池内蔵形の蓄電池、電源別置形の蓄電池及び自家用発電装置-2（5）-改善（予定）年月-年（令和）</t>
  </si>
  <si>
    <t>２３検査結果（非常用の照明装置）別記第三号-2　電池内蔵形の蓄電池、電源別置形の蓄電池及び自家用発電装置-2（5）-改善（予定）年月-月</t>
  </si>
  <si>
    <t>２３検査結果（非常用の照明装置）別記第三号-2　電池内蔵形の蓄電池、電源別置形の蓄電池及び自家用発電装置-2（5）-改善（予定）年月-状況</t>
  </si>
  <si>
    <t>用途が四つ以上の場合、「、」で区切って入力してください。</t>
    <rPh sb="0" eb="2">
      <t>ヨウト</t>
    </rPh>
    <rPh sb="3" eb="4">
      <t>ヨン</t>
    </rPh>
    <rPh sb="5" eb="7">
      <t>イジョウ</t>
    </rPh>
    <rPh sb="8" eb="10">
      <t>バアイ</t>
    </rPh>
    <rPh sb="15" eb="17">
      <t>クギ</t>
    </rPh>
    <rPh sb="19" eb="21">
      <t>ニュウリョク</t>
    </rPh>
    <phoneticPr fontId="3"/>
  </si>
  <si>
    <t>1 法第28条第2項又は第3項の規定に基づき換気設備が設けられた居室（換気設備を設けるべき調理室等を除く。）</t>
    <rPh sb="2" eb="3">
      <t>ホウ</t>
    </rPh>
    <rPh sb="3" eb="4">
      <t>ダイ</t>
    </rPh>
    <rPh sb="6" eb="7">
      <t>ジョウ</t>
    </rPh>
    <rPh sb="7" eb="8">
      <t>ダイ</t>
    </rPh>
    <rPh sb="9" eb="10">
      <t>コウ</t>
    </rPh>
    <rPh sb="10" eb="11">
      <t>マタ</t>
    </rPh>
    <rPh sb="12" eb="13">
      <t>ダイ</t>
    </rPh>
    <rPh sb="14" eb="15">
      <t>コウ</t>
    </rPh>
    <rPh sb="16" eb="18">
      <t>キテイ</t>
    </rPh>
    <rPh sb="19" eb="20">
      <t>モト</t>
    </rPh>
    <rPh sb="22" eb="24">
      <t>カンキ</t>
    </rPh>
    <rPh sb="24" eb="26">
      <t>セツビ</t>
    </rPh>
    <rPh sb="27" eb="28">
      <t>モウ</t>
    </rPh>
    <rPh sb="32" eb="34">
      <t>キョシツ</t>
    </rPh>
    <rPh sb="35" eb="37">
      <t>カンキ</t>
    </rPh>
    <rPh sb="37" eb="39">
      <t>セツビ</t>
    </rPh>
    <rPh sb="40" eb="41">
      <t>モウ</t>
    </rPh>
    <rPh sb="45" eb="48">
      <t>チョウリシツ</t>
    </rPh>
    <rPh sb="48" eb="49">
      <t>トウ</t>
    </rPh>
    <rPh sb="50" eb="51">
      <t>ノゾ</t>
    </rPh>
    <phoneticPr fontId="3"/>
  </si>
  <si>
    <t>給気機の外気取入口及び排気機の排気口の取付けの状況</t>
    <phoneticPr fontId="3"/>
  </si>
  <si>
    <t>各居室の給気口及び排気口における物品の放置の状況</t>
    <rPh sb="9" eb="11">
      <t>ハイキ</t>
    </rPh>
    <rPh sb="11" eb="12">
      <t>グチ</t>
    </rPh>
    <phoneticPr fontId="3"/>
  </si>
  <si>
    <t>3 法第28条第2項又は第3項の規定に基づき換気設備が設けられた居室等</t>
    <rPh sb="16" eb="18">
      <t>キテイ</t>
    </rPh>
    <phoneticPr fontId="3"/>
  </si>
  <si>
    <t>壁及び床の防火区画貫通部の措置の状況</t>
    <rPh sb="0" eb="1">
      <t>カベ</t>
    </rPh>
    <rPh sb="1" eb="2">
      <t>オヨ</t>
    </rPh>
    <rPh sb="3" eb="4">
      <t>ユカ</t>
    </rPh>
    <rPh sb="5" eb="7">
      <t>ボウカ</t>
    </rPh>
    <rPh sb="11" eb="12">
      <t>ブ</t>
    </rPh>
    <rPh sb="13" eb="15">
      <t>ソチ</t>
    </rPh>
    <rPh sb="16" eb="18">
      <t>ジョウキョウ</t>
    </rPh>
    <phoneticPr fontId="2"/>
  </si>
  <si>
    <t>壁及び床の防火区画貫通部の措置の状況 （防火ダンパーが令第112条第20項に規定する準耐火構造の防火区画を貫通する部分に近接する部分に設けられている場合に限る。）</t>
    <rPh sb="0" eb="1">
      <t>カベ</t>
    </rPh>
    <rPh sb="1" eb="2">
      <t>オヨ</t>
    </rPh>
    <rPh sb="3" eb="4">
      <t>ユカ</t>
    </rPh>
    <rPh sb="5" eb="7">
      <t>ボウカ</t>
    </rPh>
    <rPh sb="7" eb="9">
      <t>クカク</t>
    </rPh>
    <rPh sb="9" eb="11">
      <t>カンツウ</t>
    </rPh>
    <rPh sb="11" eb="12">
      <t>ブ</t>
    </rPh>
    <rPh sb="13" eb="15">
      <t>ソチ</t>
    </rPh>
    <rPh sb="16" eb="18">
      <t>ジョウキョウ</t>
    </rPh>
    <rPh sb="20" eb="22">
      <t>ボウカ</t>
    </rPh>
    <rPh sb="27" eb="28">
      <t>レイ</t>
    </rPh>
    <rPh sb="28" eb="29">
      <t>ダイ</t>
    </rPh>
    <rPh sb="32" eb="33">
      <t>ジョウ</t>
    </rPh>
    <rPh sb="33" eb="34">
      <t>ダイ</t>
    </rPh>
    <rPh sb="36" eb="37">
      <t>コウ</t>
    </rPh>
    <rPh sb="38" eb="40">
      <t>キテイ</t>
    </rPh>
    <rPh sb="42" eb="43">
      <t>ジュン</t>
    </rPh>
    <rPh sb="43" eb="45">
      <t>タイカ</t>
    </rPh>
    <rPh sb="45" eb="47">
      <t>コウゾウ</t>
    </rPh>
    <rPh sb="48" eb="50">
      <t>ボウカ</t>
    </rPh>
    <rPh sb="50" eb="52">
      <t>クカク</t>
    </rPh>
    <rPh sb="53" eb="55">
      <t>カンツウ</t>
    </rPh>
    <rPh sb="57" eb="59">
      <t>ブブン</t>
    </rPh>
    <rPh sb="60" eb="62">
      <t>キンセツ</t>
    </rPh>
    <rPh sb="64" eb="66">
      <t>ブブン</t>
    </rPh>
    <rPh sb="67" eb="68">
      <t>モウ</t>
    </rPh>
    <rPh sb="74" eb="76">
      <t>バアイ</t>
    </rPh>
    <rPh sb="77" eb="78">
      <t>カギ</t>
    </rPh>
    <phoneticPr fontId="2"/>
  </si>
  <si>
    <t>照明器具の取付けの状況及び配線の接続の状況（隠蔽部分及び埋設部分を除く。）</t>
    <rPh sb="5" eb="6">
      <t>ト</t>
    </rPh>
    <rPh sb="6" eb="7">
      <t>ツ</t>
    </rPh>
    <rPh sb="9" eb="11">
      <t>ジョウキョウ</t>
    </rPh>
    <rPh sb="11" eb="13">
      <t>オ</t>
    </rPh>
    <rPh sb="26" eb="28">
      <t>オ</t>
    </rPh>
    <phoneticPr fontId="3"/>
  </si>
  <si>
    <t>予備電源から非常用の照明器具間の配線の耐熱処理の状況（隠蔽部分及び埋設部分を除く。）</t>
    <rPh sb="16" eb="18">
      <t>ハイセン</t>
    </rPh>
    <rPh sb="21" eb="23">
      <t>ショリ</t>
    </rPh>
    <phoneticPr fontId="3"/>
  </si>
  <si>
    <t>給気機の外気取り入れ口並びに直接外気に開放された給気口及び排気口への雨水の浸入等の防止措置の状況</t>
    <rPh sb="37" eb="39">
      <t>シンニュウ</t>
    </rPh>
    <rPh sb="39" eb="40">
      <t>トウ</t>
    </rPh>
    <phoneticPr fontId="3"/>
  </si>
  <si>
    <t>給気機の外気取入口及び排気機の排気口の取付けの状況</t>
    <rPh sb="0" eb="2">
      <t>キュウキ</t>
    </rPh>
    <rPh sb="2" eb="3">
      <t>キ</t>
    </rPh>
    <rPh sb="4" eb="6">
      <t>ガイキ</t>
    </rPh>
    <rPh sb="6" eb="7">
      <t>ト</t>
    </rPh>
    <rPh sb="7" eb="8">
      <t>イ</t>
    </rPh>
    <rPh sb="8" eb="9">
      <t>クチ</t>
    </rPh>
    <rPh sb="9" eb="10">
      <t>オヨ</t>
    </rPh>
    <rPh sb="11" eb="13">
      <t>ハイキ</t>
    </rPh>
    <rPh sb="13" eb="14">
      <t>キ</t>
    </rPh>
    <rPh sb="15" eb="17">
      <t>ハイキ</t>
    </rPh>
    <rPh sb="17" eb="18">
      <t>グチ</t>
    </rPh>
    <rPh sb="19" eb="20">
      <t>ト</t>
    </rPh>
    <rPh sb="20" eb="21">
      <t>ツ</t>
    </rPh>
    <rPh sb="23" eb="25">
      <t>ジョウキョウ</t>
    </rPh>
    <phoneticPr fontId="3"/>
  </si>
  <si>
    <t>壁及び床の防火区画貫通部の措置の状況</t>
    <rPh sb="0" eb="1">
      <t>カベ</t>
    </rPh>
    <rPh sb="1" eb="2">
      <t>オヨ</t>
    </rPh>
    <rPh sb="3" eb="4">
      <t>ユカ</t>
    </rPh>
    <rPh sb="5" eb="7">
      <t>ボウカ</t>
    </rPh>
    <rPh sb="11" eb="12">
      <t>ブ</t>
    </rPh>
    <rPh sb="13" eb="15">
      <t>ソチ</t>
    </rPh>
    <rPh sb="16" eb="18">
      <t>ジョウキョウ</t>
    </rPh>
    <phoneticPr fontId="3"/>
  </si>
  <si>
    <t>壁及び床の防火区画貫通部の措置の状況</t>
    <rPh sb="0" eb="1">
      <t>カベ</t>
    </rPh>
    <rPh sb="1" eb="2">
      <t>オヨ</t>
    </rPh>
    <rPh sb="3" eb="4">
      <t>ユカ</t>
    </rPh>
    <rPh sb="5" eb="7">
      <t>ボウカ</t>
    </rPh>
    <rPh sb="7" eb="9">
      <t>クカク</t>
    </rPh>
    <rPh sb="9" eb="11">
      <t>カンツウ</t>
    </rPh>
    <rPh sb="11" eb="12">
      <t>ブ</t>
    </rPh>
    <rPh sb="13" eb="15">
      <t>ソチ</t>
    </rPh>
    <rPh sb="16" eb="18">
      <t>ジョウキョウ</t>
    </rPh>
    <phoneticPr fontId="3"/>
  </si>
  <si>
    <t>給気機の外気取入口並びに直接外気に開放された給気口及び排気口への雨水の浸入等の防止措置の状況</t>
    <rPh sb="0" eb="2">
      <t>キュウキ</t>
    </rPh>
    <rPh sb="2" eb="3">
      <t>キ</t>
    </rPh>
    <rPh sb="4" eb="6">
      <t>ガイキ</t>
    </rPh>
    <rPh sb="6" eb="7">
      <t>ト</t>
    </rPh>
    <rPh sb="7" eb="8">
      <t>イ</t>
    </rPh>
    <rPh sb="8" eb="9">
      <t>グチ</t>
    </rPh>
    <rPh sb="9" eb="10">
      <t>ナラ</t>
    </rPh>
    <rPh sb="12" eb="14">
      <t>チョクセツ</t>
    </rPh>
    <rPh sb="14" eb="16">
      <t>ガイキ</t>
    </rPh>
    <rPh sb="17" eb="19">
      <t>カイホウ</t>
    </rPh>
    <rPh sb="22" eb="25">
      <t>キュウキコウ</t>
    </rPh>
    <rPh sb="25" eb="26">
      <t>オヨ</t>
    </rPh>
    <rPh sb="27" eb="29">
      <t>ハイキ</t>
    </rPh>
    <rPh sb="29" eb="30">
      <t>グチ</t>
    </rPh>
    <rPh sb="32" eb="34">
      <t>アマミズ</t>
    </rPh>
    <rPh sb="35" eb="37">
      <t>シンニュウ</t>
    </rPh>
    <rPh sb="37" eb="38">
      <t>トウ</t>
    </rPh>
    <rPh sb="39" eb="41">
      <t>ボウシ</t>
    </rPh>
    <rPh sb="41" eb="43">
      <t>ソチ</t>
    </rPh>
    <rPh sb="44" eb="46">
      <t>ジョウキョウ</t>
    </rPh>
    <phoneticPr fontId="3"/>
  </si>
  <si>
    <t>京都市行政区</t>
    <rPh sb="0" eb="3">
      <t>キョウトシ</t>
    </rPh>
    <rPh sb="3" eb="6">
      <t>ギョウセイク</t>
    </rPh>
    <phoneticPr fontId="3"/>
  </si>
  <si>
    <t>1 報告対象建築物　建築物所在地</t>
    <rPh sb="2" eb="4">
      <t>ホウコク</t>
    </rPh>
    <rPh sb="4" eb="6">
      <t>タイショウ</t>
    </rPh>
    <rPh sb="6" eb="9">
      <t>ケンチクブツ</t>
    </rPh>
    <rPh sb="10" eb="12">
      <t>ケンチク</t>
    </rPh>
    <rPh sb="12" eb="13">
      <t>ブツ</t>
    </rPh>
    <rPh sb="13" eb="16">
      <t>ショザイチ</t>
    </rPh>
    <phoneticPr fontId="3"/>
  </si>
  <si>
    <t>北区</t>
  </si>
  <si>
    <t>上京区</t>
  </si>
  <si>
    <t>左京区</t>
  </si>
  <si>
    <t>中京区</t>
  </si>
  <si>
    <t>東山区</t>
  </si>
  <si>
    <t>山科区</t>
  </si>
  <si>
    <t>下京区</t>
  </si>
  <si>
    <t>南区</t>
  </si>
  <si>
    <t>右京区</t>
  </si>
  <si>
    <t>西京区</t>
  </si>
  <si>
    <t>伏見区</t>
  </si>
  <si>
    <t>所有者が二人以上</t>
    <rPh sb="0" eb="3">
      <t>ショユウシャ</t>
    </rPh>
    <rPh sb="4" eb="8">
      <t>フタリイジョウ</t>
    </rPh>
    <phoneticPr fontId="3"/>
  </si>
  <si>
    <t>中京区　（区を選択してください）</t>
    <rPh sb="0" eb="3">
      <t>ナカギョウク</t>
    </rPh>
    <rPh sb="5" eb="6">
      <t>ク</t>
    </rPh>
    <rPh sb="7" eb="9">
      <t>センタク</t>
    </rPh>
    <phoneticPr fontId="3"/>
  </si>
  <si>
    <t>所有者が複数</t>
    <rPh sb="0" eb="3">
      <t>ショユウシャ</t>
    </rPh>
    <rPh sb="4" eb="6">
      <t>フクスウ</t>
    </rPh>
    <phoneticPr fontId="3"/>
  </si>
  <si>
    <t>所有者が複数</t>
    <rPh sb="4" eb="6">
      <t>フクスウ</t>
    </rPh>
    <phoneticPr fontId="3"/>
  </si>
  <si>
    <t>改正定期検査告示（令和7年7月1日施行）への対応</t>
    <phoneticPr fontId="3"/>
  </si>
  <si>
    <t>所有者が複数の場合を識別するフラグの新設</t>
    <rPh sb="0" eb="3">
      <t>ショユウシャ</t>
    </rPh>
    <rPh sb="4" eb="6">
      <t>フクスウ</t>
    </rPh>
    <rPh sb="7" eb="9">
      <t>バアイ</t>
    </rPh>
    <rPh sb="10" eb="12">
      <t>シキベツ</t>
    </rPh>
    <phoneticPr fontId="3"/>
  </si>
  <si>
    <t>その他表記、入力規則等の軽敏な修正</t>
    <rPh sb="6" eb="8">
      <t>ニュウリョク</t>
    </rPh>
    <rPh sb="8" eb="10">
      <t>キソク</t>
    </rPh>
    <rPh sb="10" eb="11">
      <t>トウ</t>
    </rPh>
    <phoneticPr fontId="3"/>
  </si>
  <si>
    <t>Ver120の変更内容（2025年7月1日）</t>
    <rPh sb="7" eb="9">
      <t>ヘンコウ</t>
    </rPh>
    <rPh sb="9" eb="11">
      <t>ナイヨウ</t>
    </rPh>
    <rPh sb="16" eb="17">
      <t>ネン</t>
    </rPh>
    <rPh sb="18" eb="19">
      <t>ガツ</t>
    </rPh>
    <rPh sb="20" eb="21">
      <t>ニチ</t>
    </rPh>
    <phoneticPr fontId="3"/>
  </si>
  <si>
    <t xml:space="preserve"> 排煙系統図
（給気送風機と排煙口の対応関係がわかる図を記入すること）</t>
    <rPh sb="1" eb="3">
      <t>ハイエン</t>
    </rPh>
    <rPh sb="3" eb="5">
      <t>ケイトウ</t>
    </rPh>
    <rPh sb="5" eb="6">
      <t>ズ</t>
    </rPh>
    <rPh sb="8" eb="10">
      <t>キュウキ</t>
    </rPh>
    <rPh sb="10" eb="12">
      <t>ソウフウ</t>
    </rPh>
    <phoneticPr fontId="3"/>
  </si>
  <si>
    <t xml:space="preserve"> 排煙系統図　
（給気送風機と空気逃し口の対応関係がわかる図を記入すること）</t>
    <rPh sb="1" eb="3">
      <t>ハイエン</t>
    </rPh>
    <rPh sb="3" eb="5">
      <t>ケイトウ</t>
    </rPh>
    <rPh sb="5" eb="6">
      <t>ズ</t>
    </rPh>
    <rPh sb="9" eb="11">
      <t>キュウキ</t>
    </rPh>
    <rPh sb="11" eb="13">
      <t>ソウフウ</t>
    </rPh>
    <rPh sb="15" eb="17">
      <t>クウキ</t>
    </rPh>
    <rPh sb="17" eb="18">
      <t>ニガ</t>
    </rPh>
    <phoneticPr fontId="3"/>
  </si>
  <si>
    <t>３</t>
    <phoneticPr fontId="3"/>
  </si>
  <si>
    <t>年</t>
    <rPh sb="0" eb="1">
      <t>ネン</t>
    </rPh>
    <phoneticPr fontId="3"/>
  </si>
  <si>
    <t>月</t>
    <rPh sb="0" eb="1">
      <t>ツキ</t>
    </rPh>
    <phoneticPr fontId="3"/>
  </si>
  <si>
    <t>日</t>
    <rPh sb="0" eb="1">
      <t>ニチ</t>
    </rPh>
    <phoneticPr fontId="3"/>
  </si>
  <si>
    <t>第</t>
    <rPh sb="0" eb="1">
      <t>ダイ</t>
    </rPh>
    <phoneticPr fontId="3"/>
  </si>
  <si>
    <t>第</t>
    <rPh sb="0" eb="1">
      <t>ダイダイ</t>
    </rPh>
    <phoneticPr fontId="3"/>
  </si>
  <si>
    <t>「－」</t>
    <phoneticPr fontId="3"/>
  </si>
  <si>
    <t>－</t>
    <phoneticPr fontId="3"/>
  </si>
  <si>
    <t>未入力判定（ゼロで未入力）</t>
    <rPh sb="0" eb="3">
      <t>ミニュウリョク</t>
    </rPh>
    <rPh sb="3" eb="5">
      <t>ハンテイ</t>
    </rPh>
    <rPh sb="9" eb="12">
      <t>ミニュウリョク</t>
    </rPh>
    <phoneticPr fontId="3"/>
  </si>
  <si>
    <t>←</t>
    <phoneticPr fontId="3"/>
  </si>
  <si>
    <t>新築等による免除期間直後の初回報告に限り【未実施】を選択してください。前回検査をしていない場合は【－】を選択し、16備考欄に理由を記入してください。</t>
    <phoneticPr fontId="3"/>
  </si>
  <si>
    <t>④ 必要な事項を明瞭に図示していますか
　　（機械及び器具の位置、各階の間取り等。
　　　京都市建築基準法施行細則第２９条別表第８の右欄「明示すべき事項」参照）</t>
    <phoneticPr fontId="106"/>
  </si>
  <si>
    <t>Ver121</t>
    <phoneticPr fontId="3"/>
  </si>
  <si>
    <t>Ver121の変更内容（2025年7月10日）</t>
    <rPh sb="7" eb="9">
      <t>ヘンコウ</t>
    </rPh>
    <rPh sb="9" eb="11">
      <t>ナイヨウ</t>
    </rPh>
    <rPh sb="16" eb="17">
      <t>ネン</t>
    </rPh>
    <rPh sb="18" eb="19">
      <t>ガツ</t>
    </rPh>
    <rPh sb="21" eb="22">
      <t>ニチ</t>
    </rPh>
    <phoneticPr fontId="3"/>
  </si>
  <si>
    <t>検査結果表の一部項目が、報告書、概要書に反映しないことの修正</t>
    <rPh sb="0" eb="2">
      <t>ケンサ</t>
    </rPh>
    <rPh sb="2" eb="4">
      <t>ケッカ</t>
    </rPh>
    <rPh sb="4" eb="5">
      <t>ヒョウ</t>
    </rPh>
    <rPh sb="6" eb="8">
      <t>イチブ</t>
    </rPh>
    <rPh sb="8" eb="10">
      <t>コウモク</t>
    </rPh>
    <rPh sb="12" eb="15">
      <t>ホウコクショ</t>
    </rPh>
    <rPh sb="16" eb="19">
      <t>ガイヨウショ</t>
    </rPh>
    <rPh sb="20" eb="22">
      <t>ハンエイ</t>
    </rPh>
    <rPh sb="28" eb="30">
      <t>シュウセイ</t>
    </rPh>
    <phoneticPr fontId="3"/>
  </si>
  <si>
    <t>別表４で測定結果のコピー＆ペーストが実施できないことの修正</t>
    <rPh sb="0" eb="2">
      <t>ベッピョウ</t>
    </rPh>
    <rPh sb="4" eb="6">
      <t>ソクテイ</t>
    </rPh>
    <rPh sb="6" eb="8">
      <t>ケッカ</t>
    </rPh>
    <rPh sb="18" eb="20">
      <t>ジッシ</t>
    </rPh>
    <rPh sb="27" eb="29">
      <t>シュウセイ</t>
    </rPh>
    <phoneticPr fontId="3"/>
  </si>
  <si>
    <t>別表の一部で、ウィンドウ枠の固定が適切に設定されていなかった箇所の修正</t>
    <rPh sb="3" eb="5">
      <t>イチブ</t>
    </rPh>
    <rPh sb="12" eb="13">
      <t>ワク</t>
    </rPh>
    <rPh sb="14" eb="16">
      <t>コテイ</t>
    </rPh>
    <rPh sb="17" eb="19">
      <t>テキセツ</t>
    </rPh>
    <rPh sb="20" eb="22">
      <t>セッテイ</t>
    </rPh>
    <rPh sb="30" eb="32">
      <t>カショ</t>
    </rPh>
    <rPh sb="33" eb="35">
      <t>シュウセイ</t>
    </rPh>
    <phoneticPr fontId="3"/>
  </si>
  <si>
    <t>報告書、概要書等の項目名称統一</t>
    <rPh sb="0" eb="3">
      <t>ホウコクショ</t>
    </rPh>
    <rPh sb="4" eb="7">
      <t>ガイヨウショ</t>
    </rPh>
    <rPh sb="7" eb="8">
      <t>トウ</t>
    </rPh>
    <rPh sb="9" eb="11">
      <t>コウモク</t>
    </rPh>
    <rPh sb="11" eb="13">
      <t>メイショウ</t>
    </rPh>
    <rPh sb="13" eb="15">
      <t>トウイツ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</si>
</sst>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lt;=999]000;[&lt;=9999]000\-00;000\-0000"/>
    <numFmt numFmtId="177" formatCode="0.00_);[Red]\(0.00\)"/>
    <numFmt numFmtId="178" formatCode="0_ "/>
    <numFmt numFmtId="179" formatCode="#"/>
    <numFmt numFmtId="180" formatCode="[&lt;=999]000;[&lt;=99999]000\-00;000\-0000"/>
    <numFmt numFmtId="181" formatCode="#,##0.00_ "/>
    <numFmt numFmtId="182" formatCode="0;0;"/>
    <numFmt numFmtId="183" formatCode="0_);[Red]\(0\)"/>
    <numFmt numFmtId="184" formatCode="yyyy/m/d;@"/>
    <numFmt numFmtId="185" formatCode="0.00_ "/>
    <numFmt numFmtId="186" formatCode="[$-411]ggge&quot;年&quot;m&quot;月&quot;d&quot;日&quot;;@"/>
    <numFmt numFmtId="187" formatCode="#,##0.00_ ;[Red]\-#,##0.00\ "/>
    <numFmt numFmtId="188" formatCode="#,##0_ "/>
    <numFmt numFmtId="189" formatCode="0_ ;[Red]\-0\ "/>
    <numFmt numFmtId="190" formatCode="0.00_ ;@"/>
  </numFmts>
  <fonts count="165" x14ac:knownFonts="1">
    <font>
      <sz val="11"/>
      <name val="ＭＳ Ｐゴシック"/>
      <family val="3"/>
      <charset val="128"/>
    </font>
    <font>
      <sz val="11"/>
      <color theme="1"/>
      <name val="游ゴシック"/>
      <family val="2"/>
      <charset val="128"/>
      <scheme val="minor"/>
    </font>
    <font>
      <sz val="11"/>
      <name val="ＭＳ Ｐゴシック"/>
      <family val="3"/>
      <charset val="128"/>
    </font>
    <font>
      <sz val="6"/>
      <name val="ＭＳ Ｐゴシック"/>
      <family val="3"/>
      <charset val="128"/>
    </font>
    <font>
      <b/>
      <sz val="12"/>
      <name val="ＭＳ Ｐゴシック"/>
      <family val="3"/>
      <charset val="128"/>
    </font>
    <font>
      <sz val="18"/>
      <name val="ＭＳ Ｐゴシック"/>
      <family val="3"/>
      <charset val="128"/>
    </font>
    <font>
      <b/>
      <sz val="11"/>
      <color rgb="FFFF0000"/>
      <name val="ＭＳ Ｐゴシック"/>
      <family val="3"/>
      <charset val="128"/>
    </font>
    <font>
      <u/>
      <sz val="11"/>
      <color theme="10"/>
      <name val="ＭＳ Ｐゴシック"/>
      <family val="3"/>
      <charset val="128"/>
    </font>
    <font>
      <b/>
      <u/>
      <sz val="11"/>
      <color rgb="FFFF0000"/>
      <name val="ＭＳ Ｐゴシック"/>
      <family val="3"/>
      <charset val="128"/>
    </font>
    <font>
      <b/>
      <sz val="11"/>
      <name val="ＭＳ Ｐゴシック"/>
      <family val="3"/>
      <charset val="128"/>
    </font>
    <font>
      <sz val="12"/>
      <name val="ＭＳ Ｐゴシック"/>
      <family val="3"/>
      <charset val="128"/>
    </font>
    <font>
      <sz val="16"/>
      <name val="ＭＳ Ｐゴシック"/>
      <family val="3"/>
      <charset val="128"/>
    </font>
    <font>
      <b/>
      <sz val="10"/>
      <color rgb="FFFF0000"/>
      <name val="ＭＳ Ｐゴシック"/>
      <family val="3"/>
      <charset val="128"/>
    </font>
    <font>
      <b/>
      <sz val="12"/>
      <color rgb="FFFF0000"/>
      <name val="ＭＳ Ｐゴシック"/>
      <family val="3"/>
      <charset val="128"/>
    </font>
    <font>
      <sz val="11"/>
      <color rgb="FFFF0000"/>
      <name val="ＭＳ Ｐゴシック"/>
      <family val="3"/>
      <charset val="128"/>
    </font>
    <font>
      <sz val="11"/>
      <color theme="1"/>
      <name val="ＭＳ Ｐゴシック"/>
      <family val="3"/>
      <charset val="128"/>
    </font>
    <font>
      <sz val="16"/>
      <color theme="1"/>
      <name val="ＭＳ Ｐゴシック"/>
      <family val="3"/>
      <charset val="128"/>
    </font>
    <font>
      <sz val="10"/>
      <name val="ＭＳ Ｐゴシック"/>
      <family val="3"/>
      <charset val="128"/>
    </font>
    <font>
      <b/>
      <sz val="16"/>
      <name val="ＭＳ Ｐゴシック"/>
      <family val="3"/>
      <charset val="128"/>
    </font>
    <font>
      <sz val="8"/>
      <name val="ＭＳ Ｐゴシック"/>
      <family val="3"/>
      <charset val="128"/>
    </font>
    <font>
      <sz val="11"/>
      <color theme="1"/>
      <name val="游ゴシック"/>
      <family val="3"/>
      <charset val="128"/>
      <scheme val="minor"/>
    </font>
    <font>
      <sz val="10"/>
      <color theme="1"/>
      <name val="ＭＳ 明朝"/>
      <family val="1"/>
      <charset val="128"/>
    </font>
    <font>
      <b/>
      <sz val="8"/>
      <name val="ＭＳ Ｐゴシック"/>
      <family val="3"/>
      <charset val="128"/>
    </font>
    <font>
      <sz val="6"/>
      <name val="游ゴシック"/>
      <family val="2"/>
      <charset val="128"/>
      <scheme val="minor"/>
    </font>
    <font>
      <sz val="12"/>
      <color theme="1"/>
      <name val="ＭＳ Ｐゴシック"/>
      <family val="3"/>
      <charset val="128"/>
    </font>
    <font>
      <sz val="8"/>
      <name val="ＭＳ 明朝"/>
      <family val="1"/>
      <charset val="128"/>
    </font>
    <font>
      <sz val="11"/>
      <name val="ＭＳ 明朝"/>
      <family val="1"/>
      <charset val="128"/>
    </font>
    <font>
      <sz val="10"/>
      <name val="ＭＳ 明朝"/>
      <family val="1"/>
      <charset val="128"/>
    </font>
    <font>
      <sz val="9"/>
      <name val="ＭＳ Ｐ明朝"/>
      <family val="1"/>
      <charset val="128"/>
    </font>
    <font>
      <sz val="9"/>
      <color theme="0"/>
      <name val="ＭＳ Ｐ明朝"/>
      <family val="1"/>
      <charset val="128"/>
    </font>
    <font>
      <sz val="8"/>
      <name val="ＭＳ Ｐ明朝"/>
      <family val="1"/>
      <charset val="128"/>
    </font>
    <font>
      <sz val="20"/>
      <name val="ＭＳ Ｐゴシック"/>
      <family val="3"/>
      <charset val="128"/>
    </font>
    <font>
      <u/>
      <sz val="11"/>
      <name val="ＭＳ 明朝"/>
      <family val="1"/>
      <charset val="128"/>
    </font>
    <font>
      <sz val="11"/>
      <name val="ＭＳ Ｐ明朝"/>
      <family val="1"/>
      <charset val="128"/>
    </font>
    <font>
      <sz val="9"/>
      <name val="ＭＳ Ｐゴシック"/>
      <family val="3"/>
      <charset val="128"/>
    </font>
    <font>
      <b/>
      <sz val="10"/>
      <color theme="1"/>
      <name val="ＭＳ Ｐゴシック"/>
      <family val="3"/>
      <charset val="128"/>
    </font>
    <font>
      <vertAlign val="superscript"/>
      <sz val="11"/>
      <name val="ＭＳ 明朝"/>
      <family val="1"/>
      <charset val="128"/>
    </font>
    <font>
      <sz val="9"/>
      <name val="ＭＳ 明朝"/>
      <family val="1"/>
      <charset val="128"/>
    </font>
    <font>
      <sz val="11"/>
      <name val="ＭＳ ゴシック"/>
      <family val="3"/>
      <charset val="128"/>
    </font>
    <font>
      <sz val="8"/>
      <color theme="1"/>
      <name val="ＭＳ 明朝"/>
      <family val="1"/>
      <charset val="128"/>
    </font>
    <font>
      <sz val="8"/>
      <color theme="1"/>
      <name val="ＭＳ ゴシック"/>
      <family val="3"/>
      <charset val="128"/>
    </font>
    <font>
      <sz val="11"/>
      <color theme="1"/>
      <name val="ＭＳ ゴシック"/>
      <family val="3"/>
      <charset val="128"/>
    </font>
    <font>
      <b/>
      <sz val="8"/>
      <color theme="1"/>
      <name val="ＭＳ ゴシック"/>
      <family val="3"/>
      <charset val="128"/>
    </font>
    <font>
      <sz val="8"/>
      <color theme="1"/>
      <name val="ＭＳ Ｐゴシック"/>
      <family val="3"/>
      <charset val="128"/>
    </font>
    <font>
      <sz val="8"/>
      <color indexed="8"/>
      <name val="ＭＳ 明朝"/>
      <family val="1"/>
      <charset val="128"/>
    </font>
    <font>
      <sz val="11"/>
      <color theme="1"/>
      <name val="ＭＳ 明朝"/>
      <family val="1"/>
      <charset val="128"/>
    </font>
    <font>
      <sz val="10.5"/>
      <color theme="1"/>
      <name val="ＭＳ 明朝"/>
      <family val="1"/>
      <charset val="128"/>
    </font>
    <font>
      <vertAlign val="superscript"/>
      <sz val="8"/>
      <name val="ＭＳ 明朝"/>
      <family val="1"/>
      <charset val="128"/>
    </font>
    <font>
      <sz val="6"/>
      <name val="ＭＳ 明朝"/>
      <family val="1"/>
      <charset val="128"/>
    </font>
    <font>
      <b/>
      <sz val="8"/>
      <name val="ＭＳ 明朝"/>
      <family val="1"/>
      <charset val="128"/>
    </font>
    <font>
      <sz val="10"/>
      <color theme="1"/>
      <name val="ＭＳ Ｐゴシック"/>
      <family val="3"/>
      <charset val="128"/>
    </font>
    <font>
      <b/>
      <sz val="11"/>
      <color theme="1"/>
      <name val="ＭＳ Ｐゴシック"/>
      <family val="3"/>
      <charset val="128"/>
    </font>
    <font>
      <b/>
      <sz val="9"/>
      <color theme="1"/>
      <name val="ＭＳ Ｐゴシック"/>
      <family val="3"/>
      <charset val="128"/>
    </font>
    <font>
      <sz val="9"/>
      <color theme="1"/>
      <name val="ＭＳ Ｐゴシック"/>
      <family val="3"/>
      <charset val="128"/>
    </font>
    <font>
      <sz val="10.5"/>
      <color theme="1"/>
      <name val="ＭＳ Ｐゴシック"/>
      <family val="3"/>
      <charset val="128"/>
    </font>
    <font>
      <vertAlign val="subscript"/>
      <sz val="9"/>
      <color theme="1"/>
      <name val="ＭＳ Ｐゴシック"/>
      <family val="3"/>
      <charset val="128"/>
    </font>
    <font>
      <b/>
      <sz val="14"/>
      <color rgb="FFFF0000"/>
      <name val="ＭＳ Ｐゴシック"/>
      <family val="3"/>
      <charset val="128"/>
    </font>
    <font>
      <b/>
      <sz val="12"/>
      <color rgb="FF00B050"/>
      <name val="ＭＳ Ｐゴシック"/>
      <family val="3"/>
      <charset val="128"/>
    </font>
    <font>
      <b/>
      <sz val="10"/>
      <name val="ＭＳ 明朝"/>
      <family val="1"/>
      <charset val="128"/>
    </font>
    <font>
      <sz val="7"/>
      <name val="ＭＳ Ｐゴシック"/>
      <family val="3"/>
      <charset val="128"/>
    </font>
    <font>
      <sz val="5"/>
      <name val="ＭＳ Ｐゴシック"/>
      <family val="3"/>
      <charset val="128"/>
    </font>
    <font>
      <b/>
      <sz val="10"/>
      <color indexed="8"/>
      <name val="ＭＳ 明朝"/>
      <family val="1"/>
      <charset val="128"/>
    </font>
    <font>
      <b/>
      <sz val="8"/>
      <color rgb="FFFF0000"/>
      <name val="ＭＳ 明朝"/>
      <family val="1"/>
      <charset val="128"/>
    </font>
    <font>
      <sz val="10"/>
      <color rgb="FFFF0000"/>
      <name val="ＭＳ 明朝"/>
      <family val="1"/>
      <charset val="128"/>
    </font>
    <font>
      <sz val="8"/>
      <color rgb="FFFF0000"/>
      <name val="ＭＳ 明朝"/>
      <family val="1"/>
      <charset val="128"/>
    </font>
    <font>
      <sz val="12"/>
      <name val="ＭＳ ゴシック"/>
      <family val="3"/>
      <charset val="128"/>
    </font>
    <font>
      <b/>
      <sz val="10"/>
      <color theme="1"/>
      <name val="ＭＳ 明朝"/>
      <family val="1"/>
      <charset val="128"/>
    </font>
    <font>
      <sz val="11"/>
      <color indexed="12"/>
      <name val="ＭＳ 明朝"/>
      <family val="1"/>
      <charset val="128"/>
    </font>
    <font>
      <b/>
      <sz val="11"/>
      <name val="ＭＳ 明朝"/>
      <family val="1"/>
      <charset val="128"/>
    </font>
    <font>
      <b/>
      <sz val="12"/>
      <color indexed="10"/>
      <name val="ＭＳ 明朝"/>
      <family val="1"/>
      <charset val="128"/>
    </font>
    <font>
      <sz val="10"/>
      <color indexed="12"/>
      <name val="ＭＳ 明朝"/>
      <family val="1"/>
      <charset val="128"/>
    </font>
    <font>
      <b/>
      <sz val="14"/>
      <color theme="1"/>
      <name val="ＭＳ Ｐゴシック"/>
      <family val="3"/>
      <charset val="128"/>
    </font>
    <font>
      <b/>
      <sz val="8"/>
      <color theme="1"/>
      <name val="ＭＳ 明朝"/>
      <family val="1"/>
      <charset val="128"/>
    </font>
    <font>
      <sz val="11"/>
      <color indexed="8"/>
      <name val="游ゴシック"/>
      <family val="3"/>
      <charset val="128"/>
    </font>
    <font>
      <b/>
      <sz val="14"/>
      <name val="ＭＳ Ｐゴシック"/>
      <family val="3"/>
      <charset val="128"/>
    </font>
    <font>
      <b/>
      <sz val="18"/>
      <name val="ＭＳ Ｐゴシック"/>
      <family val="3"/>
      <charset val="128"/>
    </font>
    <font>
      <sz val="11"/>
      <color theme="1"/>
      <name val="游ゴシック"/>
      <family val="1"/>
      <charset val="128"/>
      <scheme val="minor"/>
    </font>
    <font>
      <b/>
      <sz val="11"/>
      <color theme="1"/>
      <name val="Meiryo UI"/>
      <family val="3"/>
      <charset val="128"/>
    </font>
    <font>
      <sz val="6"/>
      <name val="游ゴシック"/>
      <family val="1"/>
      <charset val="128"/>
      <scheme val="minor"/>
    </font>
    <font>
      <sz val="11"/>
      <name val="Meiryo UI"/>
      <family val="3"/>
      <charset val="128"/>
    </font>
    <font>
      <sz val="11"/>
      <color theme="1"/>
      <name val="Meiryo UI"/>
      <family val="3"/>
      <charset val="128"/>
    </font>
    <font>
      <u/>
      <sz val="11"/>
      <color theme="1"/>
      <name val="Meiryo UI"/>
      <family val="3"/>
      <charset val="128"/>
    </font>
    <font>
      <u/>
      <sz val="11"/>
      <color theme="10"/>
      <name val="Meiryo UI"/>
      <family val="3"/>
      <charset val="128"/>
    </font>
    <font>
      <b/>
      <sz val="11"/>
      <color rgb="FFFF0000"/>
      <name val="Meiryo UI"/>
      <family val="3"/>
      <charset val="128"/>
    </font>
    <font>
      <b/>
      <sz val="10"/>
      <color theme="1"/>
      <name val="Meiryo UI"/>
      <family val="3"/>
      <charset val="128"/>
    </font>
    <font>
      <sz val="10"/>
      <name val="Meiryo UI"/>
      <family val="3"/>
      <charset val="128"/>
    </font>
    <font>
      <sz val="10"/>
      <color theme="1"/>
      <name val="Meiryo UI"/>
      <family val="3"/>
      <charset val="128"/>
    </font>
    <font>
      <b/>
      <sz val="11"/>
      <name val="Meiryo UI"/>
      <family val="3"/>
      <charset val="128"/>
    </font>
    <font>
      <u/>
      <sz val="11"/>
      <color theme="10"/>
      <name val="游ゴシック Light"/>
      <family val="3"/>
      <charset val="128"/>
      <scheme val="major"/>
    </font>
    <font>
      <sz val="11"/>
      <name val="游ゴシック Light"/>
      <family val="3"/>
      <charset val="128"/>
      <scheme val="major"/>
    </font>
    <font>
      <b/>
      <sz val="11"/>
      <color rgb="FFFF0000"/>
      <name val="游ゴシック Light"/>
      <family val="3"/>
      <charset val="128"/>
      <scheme val="major"/>
    </font>
    <font>
      <u/>
      <sz val="12"/>
      <color theme="10"/>
      <name val="ＭＳ Ｐゴシック"/>
      <family val="3"/>
      <charset val="128"/>
    </font>
    <font>
      <b/>
      <u/>
      <sz val="12"/>
      <color theme="10"/>
      <name val="ＭＳ Ｐゴシック"/>
      <family val="3"/>
      <charset val="128"/>
    </font>
    <font>
      <b/>
      <u/>
      <sz val="14"/>
      <color theme="10"/>
      <name val="ＭＳ Ｐゴシック"/>
      <family val="3"/>
      <charset val="128"/>
    </font>
    <font>
      <sz val="9"/>
      <color rgb="FFFF0000"/>
      <name val="ＭＳ 明朝"/>
      <family val="1"/>
      <charset val="128"/>
    </font>
    <font>
      <sz val="14"/>
      <name val="ＭＳ 明朝"/>
      <family val="1"/>
      <charset val="128"/>
    </font>
    <font>
      <sz val="16"/>
      <name val="ＭＳ 明朝"/>
      <family val="1"/>
      <charset val="128"/>
    </font>
    <font>
      <sz val="9"/>
      <color theme="1"/>
      <name val="ＭＳ 明朝"/>
      <family val="1"/>
      <charset val="128"/>
    </font>
    <font>
      <sz val="14"/>
      <name val="ＭＳ Ｐゴシック"/>
      <family val="3"/>
      <charset val="128"/>
    </font>
    <font>
      <b/>
      <sz val="20"/>
      <color theme="1"/>
      <name val="游ゴシック"/>
      <family val="3"/>
      <charset val="128"/>
      <scheme val="minor"/>
    </font>
    <font>
      <b/>
      <sz val="12"/>
      <color theme="1"/>
      <name val="ＭＳ Ｐゴシック"/>
      <family val="3"/>
      <charset val="128"/>
    </font>
    <font>
      <b/>
      <sz val="22"/>
      <color theme="1"/>
      <name val="メイリオ"/>
      <family val="3"/>
      <charset val="128"/>
    </font>
    <font>
      <sz val="22"/>
      <color theme="0"/>
      <name val="メイリオ"/>
      <family val="3"/>
      <charset val="128"/>
    </font>
    <font>
      <sz val="10"/>
      <color theme="1"/>
      <name val="メイリオ"/>
      <family val="3"/>
      <charset val="128"/>
    </font>
    <font>
      <sz val="12"/>
      <color theme="1"/>
      <name val="メイリオ"/>
      <family val="3"/>
      <charset val="128"/>
    </font>
    <font>
      <sz val="9"/>
      <color theme="1"/>
      <name val="メイリオ"/>
      <family val="3"/>
      <charset val="128"/>
    </font>
    <font>
      <sz val="6"/>
      <name val="游ゴシック"/>
      <family val="3"/>
      <charset val="128"/>
      <scheme val="minor"/>
    </font>
    <font>
      <b/>
      <sz val="18"/>
      <color rgb="FFFF0000"/>
      <name val="メイリオ"/>
      <family val="3"/>
      <charset val="128"/>
    </font>
    <font>
      <b/>
      <sz val="12"/>
      <color theme="1"/>
      <name val="メイリオ"/>
      <family val="3"/>
      <charset val="128"/>
    </font>
    <font>
      <sz val="10.5"/>
      <color theme="1"/>
      <name val="HG丸ｺﾞｼｯｸM-PRO"/>
      <family val="3"/>
      <charset val="128"/>
    </font>
    <font>
      <b/>
      <u/>
      <sz val="12"/>
      <color theme="1"/>
      <name val="メイリオ"/>
      <family val="3"/>
      <charset val="128"/>
    </font>
    <font>
      <sz val="11"/>
      <color theme="1"/>
      <name val="メイリオ"/>
      <family val="3"/>
      <charset val="128"/>
    </font>
    <font>
      <sz val="12"/>
      <color rgb="FFFF0000"/>
      <name val="メイリオ"/>
      <family val="3"/>
      <charset val="128"/>
    </font>
    <font>
      <sz val="12"/>
      <color rgb="FF99FF33"/>
      <name val="メイリオ"/>
      <family val="3"/>
      <charset val="128"/>
    </font>
    <font>
      <u/>
      <sz val="12"/>
      <color theme="1"/>
      <name val="メイリオ"/>
      <family val="3"/>
      <charset val="128"/>
    </font>
    <font>
      <b/>
      <sz val="11"/>
      <name val="HG丸ｺﾞｼｯｸM-PRO"/>
      <family val="3"/>
      <charset val="128"/>
    </font>
    <font>
      <sz val="11"/>
      <color theme="1"/>
      <name val="HG丸ｺﾞｼｯｸM-PRO"/>
      <family val="3"/>
      <charset val="128"/>
    </font>
    <font>
      <sz val="8"/>
      <color theme="1"/>
      <name val="游ゴシック"/>
      <family val="3"/>
      <charset val="128"/>
      <scheme val="minor"/>
    </font>
    <font>
      <sz val="9"/>
      <color theme="1"/>
      <name val="HG丸ｺﾞｼｯｸM-PRO"/>
      <family val="3"/>
      <charset val="128"/>
    </font>
    <font>
      <u/>
      <sz val="14"/>
      <color theme="10"/>
      <name val="ＭＳ Ｐゴシック"/>
      <family val="3"/>
      <charset val="128"/>
    </font>
    <font>
      <sz val="12"/>
      <name val="メイリオ"/>
      <family val="3"/>
      <charset val="128"/>
    </font>
    <font>
      <b/>
      <sz val="16"/>
      <color theme="1"/>
      <name val="メイリオ"/>
      <family val="3"/>
      <charset val="128"/>
    </font>
    <font>
      <strike/>
      <sz val="11"/>
      <name val="ＭＳ 明朝"/>
      <family val="1"/>
      <charset val="128"/>
    </font>
    <font>
      <strike/>
      <sz val="9"/>
      <name val="ＭＳ 明朝"/>
      <family val="1"/>
      <charset val="128"/>
    </font>
    <font>
      <b/>
      <sz val="12"/>
      <color rgb="FFFF0000"/>
      <name val="ＭＳ 明朝"/>
      <family val="1"/>
      <charset val="128"/>
    </font>
    <font>
      <b/>
      <sz val="14"/>
      <name val="ＭＳ 明朝"/>
      <family val="1"/>
      <charset val="128"/>
    </font>
    <font>
      <b/>
      <sz val="20"/>
      <color rgb="FF99FF33"/>
      <name val="ＭＳ 明朝"/>
      <family val="1"/>
      <charset val="128"/>
    </font>
    <font>
      <b/>
      <sz val="20"/>
      <color rgb="FFFFFF66"/>
      <name val="ＭＳ 明朝"/>
      <family val="1"/>
      <charset val="128"/>
    </font>
    <font>
      <b/>
      <sz val="20"/>
      <color theme="0"/>
      <name val="ＭＳ 明朝"/>
      <family val="1"/>
      <charset val="128"/>
    </font>
    <font>
      <b/>
      <sz val="20"/>
      <color rgb="FFFF0000"/>
      <name val="ＭＳ 明朝"/>
      <family val="1"/>
      <charset val="128"/>
    </font>
    <font>
      <sz val="28"/>
      <color rgb="FFFF0000"/>
      <name val="Calibri"/>
      <family val="2"/>
    </font>
    <font>
      <sz val="12"/>
      <color theme="1"/>
      <name val="HG丸ｺﾞｼｯｸM-PRO"/>
      <family val="3"/>
      <charset val="128"/>
    </font>
    <font>
      <sz val="14"/>
      <color theme="1"/>
      <name val="HG丸ｺﾞｼｯｸM-PRO"/>
      <family val="3"/>
      <charset val="128"/>
    </font>
    <font>
      <b/>
      <sz val="11"/>
      <color theme="1"/>
      <name val="メイリオ"/>
      <family val="3"/>
      <charset val="128"/>
    </font>
    <font>
      <sz val="10"/>
      <color theme="1"/>
      <name val="HG丸ｺﾞｼｯｸM-PRO"/>
      <family val="3"/>
      <charset val="128"/>
    </font>
    <font>
      <sz val="9"/>
      <color theme="1"/>
      <name val="游ゴシック"/>
      <family val="3"/>
      <charset val="128"/>
      <scheme val="minor"/>
    </font>
    <font>
      <sz val="8"/>
      <color theme="1"/>
      <name val="HG丸ｺﾞｼｯｸM-PRO"/>
      <family val="3"/>
      <charset val="128"/>
    </font>
    <font>
      <sz val="6"/>
      <color theme="1"/>
      <name val="HG丸ｺﾞｼｯｸM-PRO"/>
      <family val="3"/>
      <charset val="128"/>
    </font>
    <font>
      <sz val="9"/>
      <color indexed="8"/>
      <name val="HG丸ｺﾞｼｯｸM-PRO"/>
      <family val="3"/>
      <charset val="128"/>
    </font>
    <font>
      <sz val="8"/>
      <color indexed="8"/>
      <name val="HG丸ｺﾞｼｯｸM-PRO"/>
      <family val="3"/>
      <charset val="128"/>
    </font>
    <font>
      <sz val="11"/>
      <color theme="1"/>
      <name val="游ゴシック"/>
      <family val="2"/>
      <scheme val="minor"/>
    </font>
    <font>
      <b/>
      <sz val="16"/>
      <color theme="1"/>
      <name val="游ゴシック"/>
      <family val="3"/>
      <charset val="128"/>
      <scheme val="minor"/>
    </font>
    <font>
      <b/>
      <sz val="9"/>
      <color theme="1"/>
      <name val="游ゴシック"/>
      <family val="3"/>
      <charset val="128"/>
      <scheme val="minor"/>
    </font>
    <font>
      <sz val="8"/>
      <color theme="1"/>
      <name val="游ゴシック"/>
      <family val="2"/>
      <scheme val="minor"/>
    </font>
    <font>
      <b/>
      <sz val="18"/>
      <color theme="1"/>
      <name val="メイリオ"/>
      <family val="3"/>
      <charset val="128"/>
    </font>
    <font>
      <sz val="8"/>
      <name val="HG丸ｺﾞｼｯｸM-PRO"/>
      <family val="3"/>
      <charset val="128"/>
    </font>
    <font>
      <b/>
      <sz val="8"/>
      <name val="HG丸ｺﾞｼｯｸM-PRO"/>
      <family val="3"/>
      <charset val="128"/>
    </font>
    <font>
      <sz val="7"/>
      <name val="HG丸ｺﾞｼｯｸM-PRO"/>
      <family val="3"/>
      <charset val="128"/>
    </font>
    <font>
      <sz val="8"/>
      <color rgb="FFFF0000"/>
      <name val="HG丸ｺﾞｼｯｸM-PRO"/>
      <family val="3"/>
      <charset val="128"/>
    </font>
    <font>
      <b/>
      <sz val="8"/>
      <color rgb="FFFF0000"/>
      <name val="HG丸ｺﾞｼｯｸM-PRO"/>
      <family val="3"/>
      <charset val="128"/>
    </font>
    <font>
      <sz val="9"/>
      <name val="HG丸ｺﾞｼｯｸM-PRO"/>
      <family val="3"/>
      <charset val="128"/>
    </font>
    <font>
      <sz val="11"/>
      <name val="HG丸ｺﾞｼｯｸM-PRO"/>
      <family val="3"/>
      <charset val="128"/>
    </font>
    <font>
      <b/>
      <sz val="20"/>
      <color theme="1"/>
      <name val="メイリオ"/>
      <family val="3"/>
      <charset val="128"/>
    </font>
    <font>
      <b/>
      <sz val="22"/>
      <name val="メイリオ"/>
      <family val="3"/>
      <charset val="128"/>
    </font>
    <font>
      <sz val="10"/>
      <name val="HG丸ｺﾞｼｯｸM-PRO"/>
      <family val="3"/>
      <charset val="128"/>
    </font>
    <font>
      <sz val="12"/>
      <name val="HG丸ｺﾞｼｯｸM-PRO"/>
      <family val="3"/>
      <charset val="128"/>
    </font>
    <font>
      <sz val="11"/>
      <color rgb="FFFF0000"/>
      <name val="HG丸ｺﾞｼｯｸM-PRO"/>
      <family val="3"/>
      <charset val="128"/>
    </font>
    <font>
      <b/>
      <sz val="11"/>
      <color rgb="FFFF0000"/>
      <name val="HG丸ｺﾞｼｯｸM-PRO"/>
      <family val="3"/>
      <charset val="128"/>
    </font>
    <font>
      <sz val="10"/>
      <color theme="1"/>
      <name val="游ゴシック"/>
      <family val="3"/>
      <charset val="128"/>
      <scheme val="minor"/>
    </font>
    <font>
      <sz val="10"/>
      <color rgb="FFFF0000"/>
      <name val="HG丸ｺﾞｼｯｸM-PRO"/>
      <family val="3"/>
      <charset val="128"/>
    </font>
    <font>
      <b/>
      <sz val="10"/>
      <color rgb="FFFF0000"/>
      <name val="HG丸ｺﾞｼｯｸM-PRO"/>
      <family val="3"/>
      <charset val="128"/>
    </font>
    <font>
      <sz val="10"/>
      <color theme="1"/>
      <name val="游ゴシック"/>
      <family val="2"/>
      <scheme val="minor"/>
    </font>
    <font>
      <b/>
      <sz val="8"/>
      <color rgb="FFFF0000"/>
      <name val="メイリオ"/>
      <family val="3"/>
      <charset val="128"/>
    </font>
    <font>
      <sz val="9"/>
      <color rgb="FF000000"/>
      <name val="Meiryo UI"/>
      <family val="3"/>
      <charset val="128"/>
    </font>
    <font>
      <sz val="7"/>
      <name val="ＭＳ 明朝"/>
      <family val="1"/>
      <charset val="128"/>
    </font>
  </fonts>
  <fills count="28">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
      <patternFill patternType="solid">
        <fgColor rgb="FFFFCCCC"/>
        <bgColor indexed="64"/>
      </patternFill>
    </fill>
    <fill>
      <patternFill patternType="solid">
        <fgColor rgb="FFB5FBFD"/>
        <bgColor indexed="64"/>
      </patternFill>
    </fill>
    <fill>
      <patternFill patternType="solid">
        <fgColor rgb="FFFFFF00"/>
        <bgColor indexed="64"/>
      </patternFill>
    </fill>
    <fill>
      <patternFill patternType="solid">
        <fgColor rgb="FFFF0000"/>
        <bgColor indexed="64"/>
      </patternFill>
    </fill>
    <fill>
      <patternFill patternType="solid">
        <fgColor rgb="FFFFFF66"/>
        <bgColor indexed="64"/>
      </patternFill>
    </fill>
    <fill>
      <patternFill patternType="solid">
        <fgColor rgb="FF99FF33"/>
        <bgColor indexed="64"/>
      </patternFill>
    </fill>
    <fill>
      <patternFill patternType="solid">
        <fgColor rgb="FF9966FF"/>
        <bgColor indexed="64"/>
      </patternFill>
    </fill>
    <fill>
      <patternFill patternType="solid">
        <fgColor rgb="FF00B0F0"/>
        <bgColor indexed="64"/>
      </patternFill>
    </fill>
    <fill>
      <patternFill patternType="solid">
        <fgColor rgb="FFFFC000"/>
        <bgColor indexed="64"/>
      </patternFill>
    </fill>
    <fill>
      <patternFill patternType="solid">
        <fgColor rgb="FF9999FF"/>
        <bgColor indexed="64"/>
      </patternFill>
    </fill>
    <fill>
      <patternFill patternType="solid">
        <fgColor rgb="FF7030A0"/>
        <bgColor indexed="64"/>
      </patternFill>
    </fill>
    <fill>
      <patternFill patternType="solid">
        <fgColor theme="2"/>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FFCCFF"/>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1"/>
        <bgColor indexed="64"/>
      </patternFill>
    </fill>
    <fill>
      <patternFill patternType="solid">
        <fgColor theme="8"/>
        <bgColor indexed="64"/>
      </patternFill>
    </fill>
    <fill>
      <patternFill patternType="solid">
        <fgColor theme="8" tint="0.59999389629810485"/>
        <bgColor indexed="64"/>
      </patternFill>
    </fill>
    <fill>
      <patternFill patternType="solid">
        <fgColor theme="9" tint="0.59999389629810485"/>
        <bgColor indexed="64"/>
      </patternFill>
    </fill>
  </fills>
  <borders count="207">
    <border>
      <left/>
      <right/>
      <top/>
      <bottom/>
      <diagonal/>
    </border>
    <border>
      <left/>
      <right/>
      <top style="medium">
        <color indexed="64"/>
      </top>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style="thin">
        <color indexed="64"/>
      </top>
      <bottom/>
      <diagonal/>
    </border>
    <border>
      <left/>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theme="0" tint="-4.9989318521683403E-2"/>
      </left>
      <right/>
      <top/>
      <bottom style="medium">
        <color indexed="64"/>
      </bottom>
      <diagonal/>
    </border>
    <border>
      <left/>
      <right style="thin">
        <color theme="0" tint="-4.9989318521683403E-2"/>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theme="0" tint="-4.9989318521683403E-2"/>
      </left>
      <right/>
      <top style="thin">
        <color indexed="64"/>
      </top>
      <bottom style="thin">
        <color indexed="64"/>
      </bottom>
      <diagonal/>
    </border>
    <border>
      <left/>
      <right style="thin">
        <color theme="0" tint="-4.9989318521683403E-2"/>
      </right>
      <top style="thin">
        <color indexed="64"/>
      </top>
      <bottom style="thin">
        <color indexed="64"/>
      </bottom>
      <diagonal/>
    </border>
    <border>
      <left style="thin">
        <color theme="0" tint="-4.9989318521683403E-2"/>
      </left>
      <right/>
      <top style="thin">
        <color indexed="64"/>
      </top>
      <bottom/>
      <diagonal/>
    </border>
    <border>
      <left/>
      <right/>
      <top style="medium">
        <color indexed="64"/>
      </top>
      <bottom style="medium">
        <color indexed="64"/>
      </bottom>
      <diagonal/>
    </border>
    <border>
      <left/>
      <right style="medium">
        <color indexed="64"/>
      </right>
      <top style="thin">
        <color indexed="64"/>
      </top>
      <bottom style="medium">
        <color indexed="64"/>
      </bottom>
      <diagonal/>
    </border>
    <border>
      <left style="thin">
        <color theme="0" tint="-4.9989318521683403E-2"/>
      </left>
      <right/>
      <top style="thin">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hair">
        <color indexed="64"/>
      </top>
      <bottom style="medium">
        <color indexed="64"/>
      </bottom>
      <diagonal/>
    </border>
    <border>
      <left style="thin">
        <color theme="0" tint="-4.9989318521683403E-2"/>
      </left>
      <right/>
      <top style="hair">
        <color auto="1"/>
      </top>
      <bottom style="medium">
        <color indexed="64"/>
      </bottom>
      <diagonal/>
    </border>
    <border>
      <left/>
      <right style="thin">
        <color theme="0" tint="-4.9989318521683403E-2"/>
      </right>
      <top style="hair">
        <color indexed="64"/>
      </top>
      <bottom style="medium">
        <color indexed="64"/>
      </bottom>
      <diagonal/>
    </border>
    <border>
      <left/>
      <right/>
      <top/>
      <bottom style="hair">
        <color auto="1"/>
      </bottom>
      <diagonal/>
    </border>
    <border>
      <left/>
      <right/>
      <top style="hair">
        <color auto="1"/>
      </top>
      <bottom style="hair">
        <color auto="1"/>
      </bottom>
      <diagonal/>
    </border>
    <border>
      <left style="thin">
        <color theme="0" tint="-4.9989318521683403E-2"/>
      </left>
      <right/>
      <top style="hair">
        <color auto="1"/>
      </top>
      <bottom style="hair">
        <color auto="1"/>
      </bottom>
      <diagonal/>
    </border>
    <border>
      <left/>
      <right style="thin">
        <color theme="0" tint="-4.9989318521683403E-2"/>
      </right>
      <top style="hair">
        <color auto="1"/>
      </top>
      <bottom style="hair">
        <color auto="1"/>
      </bottom>
      <diagonal/>
    </border>
    <border>
      <left/>
      <right/>
      <top style="thin">
        <color indexed="64"/>
      </top>
      <bottom style="hair">
        <color auto="1"/>
      </bottom>
      <diagonal/>
    </border>
    <border>
      <left style="thin">
        <color theme="0" tint="-4.9989318521683403E-2"/>
      </left>
      <right/>
      <top style="thin">
        <color indexed="64"/>
      </top>
      <bottom style="hair">
        <color auto="1"/>
      </bottom>
      <diagonal/>
    </border>
    <border>
      <left/>
      <right style="thin">
        <color theme="0" tint="-4.9989318521683403E-2"/>
      </right>
      <top style="thin">
        <color indexed="64"/>
      </top>
      <bottom style="hair">
        <color auto="1"/>
      </bottom>
      <diagonal/>
    </border>
    <border>
      <left/>
      <right/>
      <top/>
      <bottom style="thin">
        <color indexed="64"/>
      </bottom>
      <diagonal/>
    </border>
    <border>
      <left/>
      <right/>
      <top style="hair">
        <color indexed="64"/>
      </top>
      <bottom style="thin">
        <color indexed="64"/>
      </bottom>
      <diagonal/>
    </border>
    <border>
      <left/>
      <right style="medium">
        <color indexed="64"/>
      </right>
      <top style="hair">
        <color auto="1"/>
      </top>
      <bottom style="medium">
        <color indexed="64"/>
      </bottom>
      <diagonal/>
    </border>
    <border>
      <left style="thin">
        <color theme="0" tint="-4.9989318521683403E-2"/>
      </left>
      <right style="thin">
        <color theme="0" tint="-4.9989318521683403E-2"/>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theme="0" tint="-4.9989318521683403E-2"/>
      </left>
      <right style="thin">
        <color theme="0" tint="-4.9989318521683403E-2"/>
      </right>
      <top style="hair">
        <color auto="1"/>
      </top>
      <bottom style="hair">
        <color auto="1"/>
      </bottom>
      <diagonal/>
    </border>
    <border>
      <left/>
      <right style="thin">
        <color theme="0" tint="-4.9989318521683403E-2"/>
      </right>
      <top/>
      <bottom style="hair">
        <color auto="1"/>
      </bottom>
      <diagonal/>
    </border>
    <border>
      <left/>
      <right style="thin">
        <color theme="0" tint="-4.9989318521683403E-2"/>
      </right>
      <top/>
      <bottom/>
      <diagonal/>
    </border>
    <border>
      <left/>
      <right style="medium">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theme="0" tint="-4.9989318521683403E-2"/>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theme="0" tint="-4.9989318521683403E-2"/>
      </left>
      <right/>
      <top style="hair">
        <color indexed="64"/>
      </top>
      <bottom style="thin">
        <color indexed="64"/>
      </bottom>
      <diagonal/>
    </border>
    <border>
      <left/>
      <right style="thin">
        <color theme="0" tint="-4.9989318521683403E-2"/>
      </right>
      <top style="hair">
        <color auto="1"/>
      </top>
      <bottom/>
      <diagonal/>
    </border>
    <border>
      <left/>
      <right/>
      <top style="hair">
        <color auto="1"/>
      </top>
      <bottom/>
      <diagonal/>
    </border>
    <border>
      <left/>
      <right style="medium">
        <color indexed="64"/>
      </right>
      <top style="hair">
        <color indexed="64"/>
      </top>
      <bottom/>
      <diagonal/>
    </border>
    <border>
      <left style="thin">
        <color theme="0" tint="-4.9989318521683403E-2"/>
      </left>
      <right style="thin">
        <color theme="0" tint="-4.9989318521683403E-2"/>
      </right>
      <top style="hair">
        <color indexed="64"/>
      </top>
      <bottom style="thin">
        <color indexed="64"/>
      </bottom>
      <diagonal/>
    </border>
    <border>
      <left/>
      <right style="medium">
        <color indexed="64"/>
      </right>
      <top/>
      <bottom style="thin">
        <color indexed="64"/>
      </bottom>
      <diagonal/>
    </border>
    <border>
      <left style="thin">
        <color theme="0" tint="-4.9989318521683403E-2"/>
      </left>
      <right/>
      <top/>
      <bottom style="thin">
        <color indexed="64"/>
      </bottom>
      <diagonal/>
    </border>
    <border>
      <left style="thin">
        <color theme="0" tint="-4.9989318521683403E-2"/>
      </left>
      <right/>
      <top/>
      <bottom/>
      <diagonal/>
    </border>
    <border>
      <left style="medium">
        <color indexed="64"/>
      </left>
      <right style="medium">
        <color indexed="64"/>
      </right>
      <top style="medium">
        <color indexed="64"/>
      </top>
      <bottom style="medium">
        <color indexed="64"/>
      </bottom>
      <diagonal/>
    </border>
    <border>
      <left style="thin">
        <color theme="0" tint="-4.9989318521683403E-2"/>
      </left>
      <right/>
      <top/>
      <bottom style="hair">
        <color auto="1"/>
      </bottom>
      <diagonal/>
    </border>
    <border>
      <left style="thin">
        <color theme="0" tint="-4.9989318521683403E-2"/>
      </left>
      <right/>
      <top style="hair">
        <color indexed="64"/>
      </top>
      <bottom/>
      <diagonal/>
    </border>
    <border>
      <left/>
      <right style="medium">
        <color indexed="64"/>
      </right>
      <top/>
      <bottom style="hair">
        <color auto="1"/>
      </bottom>
      <diagonal/>
    </border>
    <border>
      <left style="thin">
        <color theme="0" tint="-4.9989318521683403E-2"/>
      </left>
      <right style="thin">
        <color theme="0" tint="-4.9989318521683403E-2"/>
      </right>
      <top style="hair">
        <color indexed="64"/>
      </top>
      <bottom/>
      <diagonal/>
    </border>
    <border>
      <left style="thin">
        <color theme="0" tint="-4.9989318521683403E-2"/>
      </left>
      <right style="thin">
        <color theme="0" tint="-4.9989318521683403E-2"/>
      </right>
      <top style="thin">
        <color indexed="64"/>
      </top>
      <bottom/>
      <diagonal/>
    </border>
    <border>
      <left style="thin">
        <color theme="0" tint="-4.9989318521683403E-2"/>
      </left>
      <right style="thin">
        <color theme="0" tint="-4.9989318521683403E-2"/>
      </right>
      <top style="thin">
        <color indexed="64"/>
      </top>
      <bottom style="thin">
        <color indexed="64"/>
      </bottom>
      <diagonal/>
    </border>
    <border>
      <left/>
      <right style="thin">
        <color theme="0" tint="-4.9989318521683403E-2"/>
      </right>
      <top style="thin">
        <color indexed="64"/>
      </top>
      <bottom/>
      <diagonal/>
    </border>
    <border>
      <left/>
      <right style="thin">
        <color theme="0" tint="-4.9989318521683403E-2"/>
      </right>
      <top/>
      <bottom style="medium">
        <color indexed="64"/>
      </bottom>
      <diagonal/>
    </border>
    <border>
      <left/>
      <right style="medium">
        <color indexed="64"/>
      </right>
      <top style="hair">
        <color auto="1"/>
      </top>
      <bottom style="thin">
        <color indexed="64"/>
      </bottom>
      <diagonal/>
    </border>
    <border>
      <left/>
      <right style="thin">
        <color theme="0" tint="-4.9989318521683403E-2"/>
      </right>
      <top/>
      <bottom style="thin">
        <color indexed="64"/>
      </bottom>
      <diagonal/>
    </border>
    <border>
      <left/>
      <right style="medium">
        <color indexed="64"/>
      </right>
      <top style="hair">
        <color auto="1"/>
      </top>
      <bottom style="hair">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theme="0" tint="-4.9989318521683403E-2"/>
      </left>
      <right style="thin">
        <color theme="0" tint="-4.9989318521683403E-2"/>
      </right>
      <top style="thin">
        <color indexed="64"/>
      </top>
      <bottom style="hair">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theme="0" tint="-4.9989318521683403E-2"/>
      </left>
      <right style="thin">
        <color theme="0" tint="-4.9989318521683403E-2"/>
      </right>
      <top/>
      <bottom style="hair">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theme="0" tint="-4.9989318521683403E-2"/>
      </left>
      <right style="thin">
        <color theme="0" tint="-4.9989318521683403E-2"/>
      </right>
      <top/>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theme="0" tint="-4.9989318521683403E-2"/>
      </left>
      <right style="thin">
        <color theme="0" tint="-4.9989318521683403E-2"/>
      </right>
      <top/>
      <bottom style="thin">
        <color indexed="64"/>
      </bottom>
      <diagonal/>
    </border>
    <border>
      <left style="thin">
        <color indexed="64"/>
      </left>
      <right/>
      <top/>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theme="0" tint="-4.9989318521683403E-2"/>
      </right>
      <top style="thin">
        <color indexed="64"/>
      </top>
      <bottom style="hair">
        <color theme="1"/>
      </bottom>
      <diagonal/>
    </border>
    <border>
      <left/>
      <right/>
      <top style="thin">
        <color indexed="64"/>
      </top>
      <bottom style="hair">
        <color theme="1"/>
      </bottom>
      <diagonal/>
    </border>
    <border>
      <left style="thin">
        <color theme="0" tint="-4.9989318521683403E-2"/>
      </left>
      <right/>
      <top style="thin">
        <color indexed="64"/>
      </top>
      <bottom style="hair">
        <color theme="1"/>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top/>
      <bottom style="dotted">
        <color indexed="64"/>
      </bottom>
      <diagonal/>
    </border>
    <border>
      <left style="thin">
        <color indexed="64"/>
      </left>
      <right/>
      <top/>
      <bottom style="dotted">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thin">
        <color rgb="FFFF0000"/>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diagonalDown="1">
      <left style="thin">
        <color indexed="64"/>
      </left>
      <right style="thin">
        <color indexed="64"/>
      </right>
      <top style="medium">
        <color indexed="64"/>
      </top>
      <bottom style="thin">
        <color indexed="64"/>
      </bottom>
      <diagonal style="thin">
        <color indexed="64"/>
      </diagonal>
    </border>
    <border>
      <left style="medium">
        <color indexed="64"/>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thin">
        <color indexed="64"/>
      </left>
      <right/>
      <top style="hair">
        <color indexed="64"/>
      </top>
      <bottom/>
      <diagonal/>
    </border>
    <border>
      <left style="thin">
        <color indexed="64"/>
      </left>
      <right/>
      <top/>
      <bottom style="hair">
        <color indexed="64"/>
      </bottom>
      <diagonal/>
    </border>
    <border>
      <left/>
      <right style="hair">
        <color theme="0" tint="-4.9989318521683403E-2"/>
      </right>
      <top style="thin">
        <color indexed="64"/>
      </top>
      <bottom style="hair">
        <color indexed="64"/>
      </bottom>
      <diagonal/>
    </border>
    <border>
      <left style="hair">
        <color theme="0" tint="-4.9989318521683403E-2"/>
      </left>
      <right/>
      <top style="thin">
        <color indexed="64"/>
      </top>
      <bottom/>
      <diagonal/>
    </border>
    <border>
      <left/>
      <right style="hair">
        <color theme="0" tint="-4.9989318521683403E-2"/>
      </right>
      <top style="thin">
        <color indexed="64"/>
      </top>
      <bottom/>
      <diagonal/>
    </border>
    <border>
      <left style="hair">
        <color theme="0" tint="-4.9989318521683403E-2"/>
      </left>
      <right/>
      <top style="thin">
        <color indexed="64"/>
      </top>
      <bottom style="hair">
        <color auto="1"/>
      </bottom>
      <diagonal/>
    </border>
    <border>
      <left/>
      <right style="hair">
        <color theme="0" tint="-4.9989318521683403E-2"/>
      </right>
      <top style="hair">
        <color indexed="64"/>
      </top>
      <bottom style="thin">
        <color indexed="64"/>
      </bottom>
      <diagonal/>
    </border>
    <border>
      <left style="hair">
        <color theme="0" tint="-4.9989318521683403E-2"/>
      </left>
      <right/>
      <top/>
      <bottom style="thin">
        <color indexed="64"/>
      </bottom>
      <diagonal/>
    </border>
    <border>
      <left/>
      <right style="hair">
        <color theme="0" tint="-4.9989318521683403E-2"/>
      </right>
      <top/>
      <bottom style="thin">
        <color indexed="64"/>
      </bottom>
      <diagonal/>
    </border>
    <border>
      <left/>
      <right/>
      <top/>
      <bottom style="thin">
        <color theme="0" tint="-4.9989318521683403E-2"/>
      </bottom>
      <diagonal/>
    </border>
    <border>
      <left style="thin">
        <color indexed="64"/>
      </left>
      <right style="thin">
        <color indexed="64"/>
      </right>
      <top style="medium">
        <color indexed="64"/>
      </top>
      <bottom/>
      <diagonal/>
    </border>
    <border>
      <left style="thick">
        <color indexed="64"/>
      </left>
      <right style="thick">
        <color indexed="64"/>
      </right>
      <top style="medium">
        <color indexed="64"/>
      </top>
      <bottom style="thin">
        <color indexed="64"/>
      </bottom>
      <diagonal/>
    </border>
    <border>
      <left style="thick">
        <color indexed="64"/>
      </left>
      <right style="thick">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0" tint="-4.9989318521683403E-2"/>
      </left>
      <right/>
      <top style="hair">
        <color theme="1"/>
      </top>
      <bottom style="hair">
        <color theme="1"/>
      </bottom>
      <diagonal/>
    </border>
    <border>
      <left/>
      <right/>
      <top style="hair">
        <color theme="1"/>
      </top>
      <bottom style="hair">
        <color theme="1"/>
      </bottom>
      <diagonal/>
    </border>
    <border>
      <left style="thin">
        <color theme="0" tint="-4.9989318521683403E-2"/>
      </left>
      <right style="thin">
        <color indexed="64"/>
      </right>
      <top style="thin">
        <color indexed="64"/>
      </top>
      <bottom style="hair">
        <color indexed="64"/>
      </bottom>
      <diagonal/>
    </border>
    <border>
      <left style="thin">
        <color indexed="64"/>
      </left>
      <right style="thin">
        <color theme="0" tint="-4.9989318521683403E-2"/>
      </right>
      <top style="thin">
        <color indexed="64"/>
      </top>
      <bottom style="hair">
        <color indexed="64"/>
      </bottom>
      <diagonal/>
    </border>
    <border>
      <left style="thin">
        <color theme="0" tint="-4.9989318521683403E-2"/>
      </left>
      <right style="thin">
        <color indexed="64"/>
      </right>
      <top style="hair">
        <color indexed="64"/>
      </top>
      <bottom style="thin">
        <color indexed="64"/>
      </bottom>
      <diagonal/>
    </border>
    <border>
      <left style="thin">
        <color indexed="64"/>
      </left>
      <right style="thin">
        <color theme="0" tint="-4.9989318521683403E-2"/>
      </right>
      <top style="hair">
        <color indexed="64"/>
      </top>
      <bottom style="thin">
        <color indexed="64"/>
      </bottom>
      <diagonal/>
    </border>
    <border>
      <left style="thin">
        <color theme="0" tint="-4.9989318521683403E-2"/>
      </left>
      <right style="thin">
        <color indexed="64"/>
      </right>
      <top style="hair">
        <color indexed="64"/>
      </top>
      <bottom style="hair">
        <color indexed="64"/>
      </bottom>
      <diagonal/>
    </border>
    <border>
      <left style="thin">
        <color indexed="64"/>
      </left>
      <right style="thin">
        <color theme="0" tint="-4.9989318521683403E-2"/>
      </right>
      <top style="hair">
        <color indexed="64"/>
      </top>
      <bottom style="hair">
        <color indexed="64"/>
      </bottom>
      <diagonal/>
    </border>
    <border>
      <left/>
      <right style="thin">
        <color indexed="64"/>
      </right>
      <top style="hair">
        <color indexed="64"/>
      </top>
      <bottom/>
      <diagonal/>
    </border>
    <border>
      <left style="thin">
        <color indexed="64"/>
      </left>
      <right style="thin">
        <color theme="1"/>
      </right>
      <top style="thin">
        <color indexed="64"/>
      </top>
      <bottom style="hair">
        <color indexed="64"/>
      </bottom>
      <diagonal/>
    </border>
    <border>
      <left style="thin">
        <color indexed="64"/>
      </left>
      <right style="thin">
        <color theme="1"/>
      </right>
      <top style="hair">
        <color indexed="64"/>
      </top>
      <bottom style="hair">
        <color indexed="64"/>
      </bottom>
      <diagonal/>
    </border>
    <border>
      <left style="thin">
        <color theme="0" tint="-4.9989318521683403E-2"/>
      </left>
      <right/>
      <top style="thin">
        <color theme="1"/>
      </top>
      <bottom/>
      <diagonal/>
    </border>
    <border>
      <left/>
      <right style="thin">
        <color theme="0" tint="-0.14996795556505021"/>
      </right>
      <top style="thin">
        <color indexed="64"/>
      </top>
      <bottom style="hair">
        <color indexed="64"/>
      </bottom>
      <diagonal/>
    </border>
    <border>
      <left/>
      <right style="thin">
        <color theme="0" tint="-0.14996795556505021"/>
      </right>
      <top style="hair">
        <color indexed="64"/>
      </top>
      <bottom style="hair">
        <color indexed="64"/>
      </bottom>
      <diagonal/>
    </border>
    <border>
      <left/>
      <right style="thin">
        <color theme="0" tint="-0.14996795556505021"/>
      </right>
      <top style="hair">
        <color indexed="64"/>
      </top>
      <bottom style="thin">
        <color indexed="64"/>
      </bottom>
      <diagonal/>
    </border>
    <border diagonalDown="1">
      <left/>
      <right style="thin">
        <color theme="0" tint="-4.9989318521683403E-2"/>
      </right>
      <top style="hair">
        <color indexed="64"/>
      </top>
      <bottom style="medium">
        <color indexed="64"/>
      </bottom>
      <diagonal style="hair">
        <color indexed="64"/>
      </diagonal>
    </border>
    <border diagonalDown="1">
      <left/>
      <right/>
      <top style="hair">
        <color indexed="64"/>
      </top>
      <bottom style="medium">
        <color indexed="64"/>
      </bottom>
      <diagonal style="hair">
        <color indexed="64"/>
      </diagonal>
    </border>
    <border>
      <left style="thin">
        <color indexed="64"/>
      </left>
      <right style="thin">
        <color indexed="64"/>
      </right>
      <top style="hair">
        <color indexed="64"/>
      </top>
      <bottom/>
      <diagonal/>
    </border>
    <border>
      <left style="medium">
        <color indexed="64"/>
      </left>
      <right/>
      <top style="hair">
        <color indexed="64"/>
      </top>
      <bottom/>
      <diagonal/>
    </border>
    <border>
      <left/>
      <right style="hair">
        <color indexed="64"/>
      </right>
      <top style="hair">
        <color indexed="64"/>
      </top>
      <bottom/>
      <diagonal/>
    </border>
    <border>
      <left/>
      <right style="hair">
        <color indexed="64"/>
      </right>
      <top/>
      <bottom/>
      <diagonal/>
    </border>
    <border>
      <left style="medium">
        <color indexed="64"/>
      </left>
      <right/>
      <top/>
      <bottom style="hair">
        <color indexed="64"/>
      </bottom>
      <diagonal/>
    </border>
    <border>
      <left/>
      <right style="hair">
        <color indexed="64"/>
      </right>
      <top style="thin">
        <color indexed="64"/>
      </top>
      <bottom/>
      <diagonal/>
    </border>
    <border>
      <left/>
      <right style="thin">
        <color indexed="64"/>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hair">
        <color indexed="64"/>
      </left>
      <right style="thin">
        <color theme="0" tint="-4.9989318521683403E-2"/>
      </right>
      <top style="thin">
        <color indexed="64"/>
      </top>
      <bottom style="thin">
        <color indexed="64"/>
      </bottom>
      <diagonal/>
    </border>
    <border>
      <left style="thin">
        <color theme="0" tint="-4.9989318521683403E-2"/>
      </left>
      <right style="hair">
        <color indexed="64"/>
      </right>
      <top style="thin">
        <color indexed="64"/>
      </top>
      <bottom style="thin">
        <color indexed="64"/>
      </bottom>
      <diagonal/>
    </border>
    <border>
      <left style="thin">
        <color theme="0" tint="-4.9989318521683403E-2"/>
      </left>
      <right/>
      <top style="thin">
        <color indexed="64"/>
      </top>
      <bottom style="thin">
        <color theme="0" tint="-4.9989318521683403E-2"/>
      </bottom>
      <diagonal/>
    </border>
    <border>
      <left/>
      <right/>
      <top style="thin">
        <color indexed="64"/>
      </top>
      <bottom style="thin">
        <color theme="0" tint="-4.9989318521683403E-2"/>
      </bottom>
      <diagonal/>
    </border>
    <border>
      <left style="thin">
        <color theme="0" tint="-4.9989318521683403E-2"/>
      </left>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0.14996795556505021"/>
      </left>
      <right/>
      <top style="thin">
        <color indexed="64"/>
      </top>
      <bottom style="thin">
        <color indexed="64"/>
      </bottom>
      <diagonal/>
    </border>
    <border>
      <left/>
      <right style="thin">
        <color theme="0" tint="-0.14993743705557422"/>
      </right>
      <top style="thin">
        <color indexed="64"/>
      </top>
      <bottom style="thin">
        <color indexed="64"/>
      </bottom>
      <diagonal/>
    </border>
    <border>
      <left style="thin">
        <color theme="0" tint="-0.14993743705557422"/>
      </left>
      <right/>
      <top style="thin">
        <color indexed="64"/>
      </top>
      <bottom/>
      <diagonal/>
    </border>
    <border>
      <left/>
      <right style="thin">
        <color theme="0" tint="-0.14990691854609822"/>
      </right>
      <top style="thin">
        <color indexed="64"/>
      </top>
      <bottom/>
      <diagonal/>
    </border>
    <border>
      <left style="thin">
        <color theme="0" tint="-0.14993743705557422"/>
      </left>
      <right/>
      <top/>
      <bottom/>
      <diagonal/>
    </border>
    <border>
      <left/>
      <right style="thin">
        <color theme="0" tint="-0.14990691854609822"/>
      </right>
      <top/>
      <bottom/>
      <diagonal/>
    </border>
    <border>
      <left style="thin">
        <color theme="0" tint="-0.14993743705557422"/>
      </left>
      <right/>
      <top/>
      <bottom style="thin">
        <color indexed="64"/>
      </bottom>
      <diagonal/>
    </border>
    <border>
      <left/>
      <right style="thin">
        <color theme="0" tint="-0.14990691854609822"/>
      </right>
      <top/>
      <bottom style="thin">
        <color indexed="64"/>
      </bottom>
      <diagonal/>
    </border>
    <border diagonalDown="1">
      <left style="thin">
        <color theme="0" tint="-4.9989318521683403E-2"/>
      </left>
      <right/>
      <top style="hair">
        <color indexed="64"/>
      </top>
      <bottom style="medium">
        <color indexed="64"/>
      </bottom>
      <diagonal style="hair">
        <color indexed="64"/>
      </diagonal>
    </border>
  </borders>
  <cellStyleXfs count="12">
    <xf numFmtId="0" fontId="0" fillId="0" borderId="0">
      <alignment vertical="center"/>
    </xf>
    <xf numFmtId="0" fontId="7" fillId="0" borderId="0" applyNumberFormat="0" applyFill="0" applyBorder="0" applyAlignment="0" applyProtection="0">
      <alignment vertical="center"/>
    </xf>
    <xf numFmtId="0" fontId="20" fillId="0" borderId="0">
      <alignment vertical="center"/>
    </xf>
    <xf numFmtId="0" fontId="1"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73" fillId="0" borderId="0">
      <alignment vertical="center"/>
    </xf>
    <xf numFmtId="0" fontId="76" fillId="0" borderId="0">
      <alignment vertical="center"/>
    </xf>
    <xf numFmtId="0" fontId="140" fillId="0" borderId="0"/>
  </cellStyleXfs>
  <cellXfs count="4119">
    <xf numFmtId="0" fontId="0" fillId="0" borderId="0" xfId="0">
      <alignment vertical="center"/>
    </xf>
    <xf numFmtId="0" fontId="0" fillId="0" borderId="0" xfId="0" applyFont="1">
      <alignment vertical="center"/>
    </xf>
    <xf numFmtId="0" fontId="0" fillId="0" borderId="0" xfId="0" applyFont="1" applyFill="1" applyAlignment="1" applyProtection="1">
      <alignment vertical="center" wrapText="1"/>
    </xf>
    <xf numFmtId="0" fontId="0" fillId="0" borderId="0" xfId="0" applyFont="1" applyFill="1">
      <alignment vertical="center"/>
    </xf>
    <xf numFmtId="0" fontId="0" fillId="0" borderId="0" xfId="0" applyFont="1" applyFill="1" applyAlignment="1" applyProtection="1">
      <alignment horizontal="left" vertical="center"/>
    </xf>
    <xf numFmtId="0" fontId="0" fillId="0" borderId="0" xfId="0" applyFont="1" applyFill="1" applyBorder="1" applyAlignment="1" applyProtection="1">
      <alignment horizontal="left" vertical="center" wrapText="1"/>
    </xf>
    <xf numFmtId="0" fontId="0" fillId="0" borderId="0" xfId="0"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4" fillId="0" borderId="0" xfId="0" applyFont="1" applyFill="1" applyProtection="1">
      <alignment vertical="center"/>
    </xf>
    <xf numFmtId="0" fontId="5" fillId="0" borderId="0" xfId="0" applyFont="1" applyFill="1" applyAlignment="1" applyProtection="1">
      <alignment horizontal="center" vertical="center"/>
    </xf>
    <xf numFmtId="0" fontId="0" fillId="0" borderId="0" xfId="0" applyFont="1" applyAlignment="1">
      <alignment horizontal="left" vertical="center"/>
    </xf>
    <xf numFmtId="0" fontId="0" fillId="0" borderId="0" xfId="0" applyFont="1" applyFill="1" applyBorder="1" applyAlignment="1">
      <alignment horizontal="left" vertical="center"/>
    </xf>
    <xf numFmtId="0" fontId="0" fillId="0" borderId="0" xfId="0" applyFont="1" applyFill="1" applyBorder="1" applyAlignment="1" applyProtection="1">
      <alignment horizontal="left" vertical="center"/>
    </xf>
    <xf numFmtId="0" fontId="6" fillId="0" borderId="0" xfId="0" applyFont="1" applyFill="1" applyBorder="1" applyAlignment="1" applyProtection="1">
      <alignment horizontal="left" vertical="center"/>
    </xf>
    <xf numFmtId="0" fontId="8" fillId="0" borderId="0" xfId="1" applyFont="1" applyFill="1" applyBorder="1" applyAlignment="1" applyProtection="1">
      <alignment horizontal="left" vertical="center" wrapText="1"/>
    </xf>
    <xf numFmtId="0" fontId="7" fillId="0" borderId="0" xfId="1" applyFont="1" applyFill="1" applyBorder="1" applyAlignment="1" applyProtection="1">
      <alignment horizontal="left" vertical="center"/>
    </xf>
    <xf numFmtId="0" fontId="0" fillId="0" borderId="0" xfId="0" applyFont="1" applyBorder="1" applyAlignment="1" applyProtection="1">
      <alignment horizontal="left" vertical="center"/>
    </xf>
    <xf numFmtId="0" fontId="0" fillId="0" borderId="0" xfId="0" applyFont="1" applyBorder="1" applyAlignment="1" applyProtection="1">
      <alignment horizontal="left" vertical="center" wrapText="1"/>
    </xf>
    <xf numFmtId="0" fontId="9" fillId="0" borderId="0" xfId="0" applyFont="1" applyFill="1" applyAlignment="1" applyProtection="1">
      <alignment horizontal="left" vertical="center"/>
    </xf>
    <xf numFmtId="0" fontId="0" fillId="0" borderId="0" xfId="0" applyFont="1" applyAlignment="1">
      <alignment vertical="center"/>
    </xf>
    <xf numFmtId="0" fontId="0" fillId="0" borderId="0" xfId="0" applyFont="1" applyBorder="1" applyAlignment="1">
      <alignment vertical="center"/>
    </xf>
    <xf numFmtId="0" fontId="5" fillId="0" borderId="0" xfId="0" applyFont="1" applyFill="1" applyBorder="1" applyAlignment="1" applyProtection="1">
      <alignment horizontal="center" vertical="center"/>
    </xf>
    <xf numFmtId="0" fontId="10" fillId="2" borderId="5" xfId="0" applyFont="1" applyFill="1" applyBorder="1" applyAlignment="1" applyProtection="1">
      <alignment horizontal="left" vertical="center"/>
    </xf>
    <xf numFmtId="0" fontId="10" fillId="0" borderId="0" xfId="0" applyFont="1" applyFill="1" applyBorder="1" applyAlignment="1" applyProtection="1">
      <alignment horizontal="center" vertical="center"/>
    </xf>
    <xf numFmtId="0" fontId="10" fillId="2" borderId="2" xfId="0" applyFont="1" applyFill="1" applyBorder="1" applyAlignment="1" applyProtection="1">
      <alignment horizontal="left" vertical="center"/>
    </xf>
    <xf numFmtId="0" fontId="10" fillId="0" borderId="0" xfId="0" applyFont="1">
      <alignment vertical="center"/>
    </xf>
    <xf numFmtId="0" fontId="4" fillId="0" borderId="0" xfId="0" applyFont="1" applyFill="1" applyBorder="1" applyProtection="1">
      <alignment vertical="center"/>
    </xf>
    <xf numFmtId="0" fontId="0" fillId="0" borderId="0" xfId="0" applyFont="1" applyBorder="1" applyAlignment="1">
      <alignment horizontal="left" vertical="center"/>
    </xf>
    <xf numFmtId="0" fontId="10" fillId="0" borderId="0" xfId="0" applyFont="1" applyFill="1">
      <alignment vertical="center"/>
    </xf>
    <xf numFmtId="0" fontId="10" fillId="0" borderId="0" xfId="0" applyFont="1" applyFill="1" applyAlignment="1" applyProtection="1">
      <alignment horizontal="center" vertical="center"/>
    </xf>
    <xf numFmtId="0" fontId="10" fillId="0" borderId="0" xfId="0" applyFont="1" applyFill="1" applyBorder="1" applyAlignment="1" applyProtection="1">
      <alignment horizontal="center" vertical="center" wrapText="1"/>
    </xf>
    <xf numFmtId="0" fontId="10" fillId="2" borderId="4" xfId="0" applyFont="1" applyFill="1" applyBorder="1" applyAlignment="1">
      <alignment horizontal="left" vertical="center"/>
    </xf>
    <xf numFmtId="0" fontId="10" fillId="2" borderId="5" xfId="0" applyFont="1" applyFill="1" applyBorder="1" applyAlignment="1">
      <alignment horizontal="left" vertical="center"/>
    </xf>
    <xf numFmtId="0" fontId="0" fillId="2" borderId="0" xfId="0" applyFont="1" applyFill="1" applyBorder="1" applyAlignment="1" applyProtection="1">
      <alignment horizontal="left" vertical="center"/>
    </xf>
    <xf numFmtId="0" fontId="0" fillId="2" borderId="2" xfId="0" applyFont="1" applyFill="1" applyBorder="1" applyAlignment="1" applyProtection="1">
      <alignment horizontal="left" vertical="center" wrapText="1"/>
    </xf>
    <xf numFmtId="0" fontId="0" fillId="2"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0" fillId="0" borderId="0" xfId="0" applyFont="1" applyFill="1" applyAlignment="1">
      <alignment vertical="center"/>
    </xf>
    <xf numFmtId="0" fontId="0" fillId="2" borderId="0" xfId="0" applyFont="1" applyFill="1" applyBorder="1" applyAlignment="1">
      <alignment horizontal="left" vertical="center"/>
    </xf>
    <xf numFmtId="0" fontId="13" fillId="2" borderId="0" xfId="0" applyFont="1" applyFill="1" applyBorder="1" applyAlignment="1" applyProtection="1">
      <alignment horizontal="left" vertical="center"/>
    </xf>
    <xf numFmtId="0" fontId="10" fillId="2" borderId="34" xfId="0" applyFont="1" applyFill="1" applyBorder="1" applyAlignment="1">
      <alignment horizontal="left" vertical="center"/>
    </xf>
    <xf numFmtId="0" fontId="6" fillId="0" borderId="0" xfId="0" applyFont="1" applyFill="1" applyAlignment="1" applyProtection="1">
      <alignment vertical="center" wrapText="1"/>
    </xf>
    <xf numFmtId="0" fontId="6" fillId="2" borderId="8" xfId="0" applyFont="1" applyFill="1" applyBorder="1" applyAlignment="1" applyProtection="1">
      <alignment horizontal="left" vertical="center"/>
    </xf>
    <xf numFmtId="49" fontId="0" fillId="0" borderId="0" xfId="0" applyNumberFormat="1" applyBorder="1" applyAlignment="1">
      <alignment horizontal="center" vertical="center"/>
    </xf>
    <xf numFmtId="0" fontId="4" fillId="0" borderId="0" xfId="0" applyFont="1" applyFill="1" applyBorder="1" applyAlignment="1" applyProtection="1">
      <alignment horizontal="center" vertical="center"/>
    </xf>
    <xf numFmtId="0" fontId="10" fillId="3" borderId="4" xfId="0" applyFont="1" applyFill="1" applyBorder="1" applyAlignment="1" applyProtection="1">
      <alignment horizontal="left" vertical="center" wrapText="1"/>
    </xf>
    <xf numFmtId="0" fontId="10" fillId="3" borderId="5" xfId="0"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0" fontId="10" fillId="3" borderId="2" xfId="0" applyFont="1" applyFill="1" applyBorder="1" applyAlignment="1" applyProtection="1">
      <alignment horizontal="left" vertical="center" wrapText="1"/>
    </xf>
    <xf numFmtId="0" fontId="0" fillId="3" borderId="0" xfId="0" applyFill="1" applyBorder="1" applyAlignment="1">
      <alignment horizontal="left" vertical="center"/>
    </xf>
    <xf numFmtId="0" fontId="11" fillId="3" borderId="2" xfId="0" applyFont="1" applyFill="1" applyBorder="1" applyAlignment="1" applyProtection="1">
      <alignment horizontal="left" vertical="center"/>
    </xf>
    <xf numFmtId="0" fontId="4" fillId="5" borderId="0" xfId="0" applyFont="1" applyFill="1" applyProtection="1">
      <alignment vertical="center"/>
    </xf>
    <xf numFmtId="0" fontId="4" fillId="6" borderId="0" xfId="0" applyFont="1" applyFill="1" applyBorder="1" applyProtection="1">
      <alignment vertical="center"/>
    </xf>
    <xf numFmtId="0" fontId="11" fillId="2" borderId="0" xfId="0" applyFont="1" applyFill="1" applyBorder="1" applyAlignment="1" applyProtection="1">
      <alignment horizontal="left" vertical="center"/>
    </xf>
    <xf numFmtId="0" fontId="11" fillId="2" borderId="2" xfId="0" applyFont="1" applyFill="1" applyBorder="1" applyAlignment="1" applyProtection="1">
      <alignment horizontal="left" vertical="center"/>
    </xf>
    <xf numFmtId="0" fontId="10" fillId="3" borderId="34" xfId="0" applyFont="1" applyFill="1" applyBorder="1" applyAlignment="1" applyProtection="1">
      <alignment horizontal="left" vertical="center"/>
    </xf>
    <xf numFmtId="0" fontId="10" fillId="3" borderId="34" xfId="0" applyFont="1" applyFill="1" applyBorder="1" applyAlignment="1">
      <alignment horizontal="left" vertical="center"/>
    </xf>
    <xf numFmtId="0" fontId="10" fillId="3" borderId="58" xfId="0" applyFont="1" applyFill="1" applyBorder="1" applyAlignment="1" applyProtection="1">
      <alignment horizontal="left" vertical="center"/>
    </xf>
    <xf numFmtId="0" fontId="0" fillId="3" borderId="0" xfId="0" applyFont="1" applyFill="1" applyBorder="1" applyAlignment="1" applyProtection="1">
      <alignment horizontal="left" vertical="center"/>
    </xf>
    <xf numFmtId="0" fontId="10" fillId="3" borderId="59" xfId="0" applyFont="1" applyFill="1" applyBorder="1" applyAlignment="1" applyProtection="1">
      <alignment horizontal="left" vertical="center"/>
    </xf>
    <xf numFmtId="0" fontId="10" fillId="3" borderId="8" xfId="0" applyFont="1" applyFill="1" applyBorder="1" applyAlignment="1" applyProtection="1">
      <alignment horizontal="left" vertical="center"/>
    </xf>
    <xf numFmtId="0" fontId="10" fillId="3" borderId="8" xfId="0" applyFont="1" applyFill="1" applyBorder="1" applyAlignment="1">
      <alignment horizontal="left" vertical="center"/>
    </xf>
    <xf numFmtId="0" fontId="0" fillId="3" borderId="8" xfId="0" applyFont="1" applyFill="1" applyBorder="1" applyAlignment="1">
      <alignment horizontal="left" vertical="center"/>
    </xf>
    <xf numFmtId="176" fontId="10" fillId="3" borderId="23" xfId="0" applyNumberFormat="1" applyFont="1" applyFill="1" applyBorder="1" applyAlignment="1">
      <alignment horizontal="left" vertical="center"/>
    </xf>
    <xf numFmtId="0" fontId="0" fillId="0" borderId="0" xfId="0" applyFont="1" applyFill="1" applyAlignment="1">
      <alignment vertical="center" textRotation="255"/>
    </xf>
    <xf numFmtId="0" fontId="0" fillId="0" borderId="0" xfId="0" applyFont="1" applyFill="1" applyBorder="1" applyAlignment="1">
      <alignment vertical="center" textRotation="255"/>
    </xf>
    <xf numFmtId="0" fontId="0" fillId="4" borderId="0" xfId="0" applyFont="1" applyFill="1" applyBorder="1" applyAlignment="1">
      <alignment horizontal="left" vertical="center"/>
    </xf>
    <xf numFmtId="0" fontId="0" fillId="2" borderId="4" xfId="0" applyFont="1" applyFill="1" applyBorder="1" applyAlignment="1" applyProtection="1">
      <alignment horizontal="left" vertical="center" wrapText="1"/>
    </xf>
    <xf numFmtId="0" fontId="0" fillId="2" borderId="5" xfId="0" applyFont="1" applyFill="1" applyBorder="1" applyAlignment="1" applyProtection="1">
      <alignment horizontal="left" vertical="center" wrapText="1"/>
    </xf>
    <xf numFmtId="0" fontId="15" fillId="2" borderId="0" xfId="0" applyFont="1" applyFill="1" applyBorder="1" applyAlignment="1" applyProtection="1">
      <alignment horizontal="left" vertical="center"/>
    </xf>
    <xf numFmtId="0" fontId="0" fillId="2" borderId="34" xfId="0" applyFont="1" applyFill="1" applyBorder="1" applyAlignment="1" applyProtection="1">
      <alignment horizontal="left" vertical="center"/>
    </xf>
    <xf numFmtId="0" fontId="13" fillId="2" borderId="34" xfId="0" applyFont="1" applyFill="1" applyBorder="1" applyAlignment="1" applyProtection="1">
      <alignment horizontal="left" vertical="center"/>
    </xf>
    <xf numFmtId="0" fontId="15" fillId="2" borderId="8" xfId="0" applyFont="1" applyFill="1" applyBorder="1" applyAlignment="1" applyProtection="1">
      <alignment horizontal="left" vertical="center"/>
    </xf>
    <xf numFmtId="0" fontId="10" fillId="3" borderId="0" xfId="0" applyFont="1" applyFill="1" applyBorder="1" applyAlignment="1" applyProtection="1">
      <alignment horizontal="left" vertical="center"/>
    </xf>
    <xf numFmtId="0" fontId="10" fillId="3" borderId="0" xfId="0" applyFont="1" applyFill="1" applyBorder="1" applyAlignment="1">
      <alignment horizontal="left" vertical="center"/>
    </xf>
    <xf numFmtId="0" fontId="0" fillId="3" borderId="0" xfId="0" applyFont="1" applyFill="1" applyBorder="1" applyAlignment="1">
      <alignment horizontal="left" vertical="center"/>
    </xf>
    <xf numFmtId="0" fontId="10" fillId="2" borderId="59" xfId="0" applyFont="1" applyFill="1" applyBorder="1" applyAlignment="1" applyProtection="1">
      <alignment horizontal="left" vertical="center"/>
    </xf>
    <xf numFmtId="0" fontId="0" fillId="0" borderId="0" xfId="0" applyFont="1" applyFill="1" applyBorder="1" applyAlignment="1">
      <alignment vertical="center"/>
    </xf>
    <xf numFmtId="0" fontId="11" fillId="2" borderId="15" xfId="0" applyFont="1" applyFill="1" applyBorder="1" applyAlignment="1" applyProtection="1">
      <alignment vertical="center"/>
    </xf>
    <xf numFmtId="0" fontId="10" fillId="0" borderId="0" xfId="0" applyFont="1" applyBorder="1">
      <alignment vertical="center"/>
    </xf>
    <xf numFmtId="0" fontId="10" fillId="2" borderId="13" xfId="0" applyFont="1" applyFill="1" applyBorder="1" applyAlignment="1" applyProtection="1">
      <alignment vertical="center"/>
    </xf>
    <xf numFmtId="0" fontId="10" fillId="4" borderId="0" xfId="0" applyFont="1" applyFill="1">
      <alignment vertical="center"/>
    </xf>
    <xf numFmtId="0" fontId="4" fillId="0" borderId="0" xfId="0" applyFont="1" applyFill="1" applyBorder="1" applyAlignment="1" applyProtection="1">
      <alignment horizontal="center" vertical="center" wrapText="1"/>
    </xf>
    <xf numFmtId="0" fontId="11" fillId="0" borderId="0" xfId="0" applyFont="1">
      <alignment vertical="center"/>
    </xf>
    <xf numFmtId="0" fontId="0" fillId="2" borderId="15" xfId="0" applyFont="1" applyFill="1" applyBorder="1" applyAlignment="1" applyProtection="1">
      <alignment horizontal="left" vertical="center"/>
    </xf>
    <xf numFmtId="0" fontId="13" fillId="6" borderId="0" xfId="0" applyFont="1" applyFill="1" applyProtection="1">
      <alignment vertical="center"/>
    </xf>
    <xf numFmtId="0" fontId="4" fillId="0" borderId="0" xfId="0" applyFont="1" applyFill="1" applyAlignment="1" applyProtection="1">
      <alignment vertical="center"/>
    </xf>
    <xf numFmtId="0" fontId="0" fillId="3" borderId="54" xfId="0" applyFont="1" applyFill="1" applyBorder="1" applyAlignment="1" applyProtection="1">
      <alignment horizontal="left" vertical="center"/>
    </xf>
    <xf numFmtId="0" fontId="0" fillId="2" borderId="13" xfId="0" applyFont="1" applyFill="1" applyBorder="1" applyAlignment="1" applyProtection="1">
      <alignment horizontal="left" vertical="center"/>
    </xf>
    <xf numFmtId="0" fontId="6" fillId="2" borderId="23" xfId="0" applyFont="1" applyFill="1" applyBorder="1" applyAlignment="1" applyProtection="1">
      <alignment horizontal="left" vertical="center"/>
    </xf>
    <xf numFmtId="0" fontId="10" fillId="2" borderId="23" xfId="0" applyFont="1" applyFill="1" applyBorder="1" applyAlignment="1" applyProtection="1">
      <alignment horizontal="left" vertical="center"/>
    </xf>
    <xf numFmtId="0" fontId="6" fillId="0" borderId="0" xfId="0" applyFont="1" applyFill="1" applyBorder="1" applyAlignment="1" applyProtection="1">
      <alignment vertical="center" wrapText="1"/>
    </xf>
    <xf numFmtId="0" fontId="11"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18" fillId="0" borderId="0" xfId="0" applyFont="1" applyFill="1" applyProtection="1">
      <alignment vertical="center"/>
    </xf>
    <xf numFmtId="0" fontId="11" fillId="0" borderId="0" xfId="0" applyFont="1" applyFill="1" applyAlignment="1" applyProtection="1">
      <alignment horizontal="center" vertical="center"/>
    </xf>
    <xf numFmtId="0" fontId="10" fillId="0" borderId="0" xfId="0" applyFont="1" applyAlignment="1">
      <alignment horizontal="left" vertical="center"/>
    </xf>
    <xf numFmtId="0" fontId="10" fillId="0" borderId="0" xfId="0" applyFont="1" applyFill="1" applyAlignment="1" applyProtection="1">
      <alignment horizontal="left" vertical="center"/>
    </xf>
    <xf numFmtId="0" fontId="10" fillId="0" borderId="0" xfId="0" applyFont="1" applyFill="1" applyBorder="1" applyAlignment="1" applyProtection="1">
      <alignment horizontal="left" vertical="center" wrapText="1"/>
    </xf>
    <xf numFmtId="0" fontId="4" fillId="2" borderId="0" xfId="0" applyFont="1" applyFill="1" applyProtection="1">
      <alignment vertical="center"/>
    </xf>
    <xf numFmtId="0" fontId="5" fillId="2" borderId="0" xfId="0" applyFont="1" applyFill="1" applyAlignment="1" applyProtection="1">
      <alignment horizontal="center" vertical="center"/>
    </xf>
    <xf numFmtId="0" fontId="0" fillId="0" borderId="0" xfId="0" applyAlignment="1">
      <alignment horizontal="left" vertical="center"/>
    </xf>
    <xf numFmtId="0" fontId="4" fillId="0" borderId="0" xfId="0" applyFont="1">
      <alignment vertical="center"/>
    </xf>
    <xf numFmtId="0" fontId="5" fillId="0" borderId="0" xfId="0" applyFont="1" applyAlignment="1">
      <alignment horizontal="center" vertical="center"/>
    </xf>
    <xf numFmtId="0" fontId="9" fillId="0" borderId="0" xfId="0" applyFont="1">
      <alignment vertical="center"/>
    </xf>
    <xf numFmtId="0" fontId="19" fillId="0" borderId="0" xfId="0" applyFont="1" applyAlignment="1">
      <alignment horizontal="left" vertical="center" wrapText="1"/>
    </xf>
    <xf numFmtId="0" fontId="19" fillId="0" borderId="0" xfId="0" applyFont="1" applyAlignment="1">
      <alignment horizontal="left" vertical="center" wrapText="1" shrinkToFit="1"/>
    </xf>
    <xf numFmtId="14" fontId="19" fillId="0" borderId="0" xfId="0" applyNumberFormat="1" applyFont="1" applyAlignment="1">
      <alignment horizontal="left" vertical="center" wrapText="1" shrinkToFit="1"/>
    </xf>
    <xf numFmtId="0" fontId="19" fillId="0" borderId="0" xfId="0" applyFont="1" applyAlignment="1">
      <alignment horizontal="left" vertical="center"/>
    </xf>
    <xf numFmtId="0" fontId="19" fillId="0" borderId="0" xfId="2" applyFont="1" applyAlignment="1">
      <alignment horizontal="left" vertical="center"/>
    </xf>
    <xf numFmtId="0" fontId="21" fillId="0" borderId="0" xfId="0" applyFont="1">
      <alignment vertical="center"/>
    </xf>
    <xf numFmtId="0" fontId="9" fillId="0" borderId="0" xfId="0" applyFont="1" applyAlignment="1">
      <alignment horizontal="left" vertical="center"/>
    </xf>
    <xf numFmtId="0" fontId="19" fillId="0" borderId="75" xfId="0" applyFont="1" applyBorder="1" applyAlignment="1">
      <alignment horizontal="left" vertical="center" wrapText="1"/>
    </xf>
    <xf numFmtId="0" fontId="19" fillId="0" borderId="75" xfId="0" applyFont="1" applyBorder="1" applyAlignment="1">
      <alignment horizontal="left" vertical="center" wrapText="1" shrinkToFit="1"/>
    </xf>
    <xf numFmtId="14" fontId="19" fillId="0" borderId="75" xfId="0" applyNumberFormat="1" applyFont="1" applyBorder="1" applyAlignment="1">
      <alignment horizontal="left" vertical="center" wrapText="1" shrinkToFit="1"/>
    </xf>
    <xf numFmtId="0" fontId="19" fillId="0" borderId="76" xfId="0" applyFont="1" applyBorder="1" applyAlignment="1">
      <alignment horizontal="left" vertical="center" wrapText="1" shrinkToFit="1"/>
    </xf>
    <xf numFmtId="0" fontId="19" fillId="0" borderId="78" xfId="0" applyFont="1" applyBorder="1" applyAlignment="1">
      <alignment horizontal="left" vertical="center" wrapText="1" shrinkToFit="1"/>
    </xf>
    <xf numFmtId="0" fontId="19" fillId="0" borderId="79" xfId="0" applyFont="1" applyBorder="1" applyAlignment="1">
      <alignment horizontal="left" vertical="center" wrapText="1" shrinkToFit="1"/>
    </xf>
    <xf numFmtId="0" fontId="19" fillId="0" borderId="7" xfId="0" applyFont="1" applyBorder="1" applyAlignment="1">
      <alignment horizontal="left" vertical="center" wrapText="1" shrinkToFit="1"/>
    </xf>
    <xf numFmtId="0" fontId="19" fillId="0" borderId="75" xfId="0" applyFont="1" applyBorder="1" applyAlignment="1">
      <alignment horizontal="left" vertical="center"/>
    </xf>
    <xf numFmtId="0" fontId="19" fillId="0" borderId="75" xfId="2" applyFont="1" applyBorder="1" applyAlignment="1">
      <alignment horizontal="left" vertical="center"/>
    </xf>
    <xf numFmtId="0" fontId="19" fillId="0" borderId="74" xfId="0" applyFont="1" applyBorder="1" applyAlignment="1">
      <alignment horizontal="left" vertical="center" wrapText="1"/>
    </xf>
    <xf numFmtId="0" fontId="19" fillId="0" borderId="74" xfId="0" applyFont="1" applyBorder="1" applyAlignment="1">
      <alignment horizontal="left" vertical="center" wrapText="1" shrinkToFit="1"/>
    </xf>
    <xf numFmtId="14" fontId="19" fillId="0" borderId="74" xfId="0" applyNumberFormat="1" applyFont="1" applyBorder="1" applyAlignment="1">
      <alignment horizontal="left" vertical="center" wrapText="1" shrinkToFit="1"/>
    </xf>
    <xf numFmtId="0" fontId="19" fillId="2" borderId="74" xfId="0" applyFont="1" applyFill="1" applyBorder="1" applyAlignment="1">
      <alignment horizontal="left" vertical="center" wrapText="1" shrinkToFit="1"/>
    </xf>
    <xf numFmtId="0" fontId="19" fillId="0" borderId="80" xfId="0" applyFont="1" applyBorder="1" applyAlignment="1">
      <alignment horizontal="left" vertical="center" wrapText="1" shrinkToFit="1"/>
    </xf>
    <xf numFmtId="0" fontId="19" fillId="0" borderId="72" xfId="0" applyFont="1" applyBorder="1" applyAlignment="1">
      <alignment horizontal="left" vertical="center" wrapText="1" shrinkToFit="1"/>
    </xf>
    <xf numFmtId="0" fontId="19" fillId="0" borderId="81" xfId="0" applyFont="1" applyBorder="1" applyAlignment="1">
      <alignment horizontal="left" vertical="center" wrapText="1" shrinkToFit="1"/>
    </xf>
    <xf numFmtId="0" fontId="19" fillId="0" borderId="82" xfId="0" applyFont="1" applyBorder="1" applyAlignment="1">
      <alignment horizontal="left" vertical="center" wrapText="1" shrinkToFit="1"/>
    </xf>
    <xf numFmtId="0" fontId="19" fillId="0" borderId="14" xfId="0" applyFont="1" applyBorder="1" applyAlignment="1">
      <alignment horizontal="left" vertical="center" wrapText="1" shrinkToFit="1"/>
    </xf>
    <xf numFmtId="0" fontId="19" fillId="0" borderId="74" xfId="0" applyFont="1" applyBorder="1" applyAlignment="1">
      <alignment horizontal="left" vertical="center"/>
    </xf>
    <xf numFmtId="0" fontId="19" fillId="0" borderId="74" xfId="2" applyFont="1" applyBorder="1" applyAlignment="1">
      <alignment horizontal="left" vertical="center"/>
    </xf>
    <xf numFmtId="0" fontId="19" fillId="6" borderId="84" xfId="0" applyFont="1" applyFill="1" applyBorder="1" applyAlignment="1">
      <alignment horizontal="left" vertical="center" shrinkToFit="1"/>
    </xf>
    <xf numFmtId="0" fontId="19" fillId="6" borderId="84" xfId="0" applyFont="1" applyFill="1" applyBorder="1" applyAlignment="1">
      <alignment horizontal="left" vertical="center"/>
    </xf>
    <xf numFmtId="0" fontId="19" fillId="6" borderId="84" xfId="0" applyFont="1" applyFill="1" applyBorder="1" applyAlignment="1">
      <alignment horizontal="left" vertical="center" wrapText="1"/>
    </xf>
    <xf numFmtId="0" fontId="19" fillId="6" borderId="85" xfId="0" applyFont="1" applyFill="1" applyBorder="1" applyAlignment="1">
      <alignment horizontal="left" vertical="center"/>
    </xf>
    <xf numFmtId="0" fontId="19" fillId="6" borderId="85" xfId="0" applyFont="1" applyFill="1" applyBorder="1" applyAlignment="1">
      <alignment horizontal="left" vertical="center" wrapText="1"/>
    </xf>
    <xf numFmtId="0" fontId="19" fillId="0" borderId="13" xfId="0" applyFont="1" applyBorder="1" applyAlignment="1">
      <alignment horizontal="left" vertical="center"/>
    </xf>
    <xf numFmtId="0" fontId="22" fillId="6" borderId="87" xfId="0" applyFont="1" applyFill="1" applyBorder="1" applyAlignment="1">
      <alignment horizontal="center" vertical="center" shrinkToFit="1"/>
    </xf>
    <xf numFmtId="0" fontId="22" fillId="0" borderId="74" xfId="2" applyFont="1" applyBorder="1" applyAlignment="1">
      <alignment horizontal="left" vertical="center"/>
    </xf>
    <xf numFmtId="0" fontId="19" fillId="7" borderId="0" xfId="0" applyFont="1" applyFill="1" applyAlignment="1">
      <alignment horizontal="left" vertical="center" wrapText="1"/>
    </xf>
    <xf numFmtId="0" fontId="19" fillId="0" borderId="15" xfId="0" applyFont="1" applyBorder="1" applyAlignment="1">
      <alignment horizontal="left" vertical="center" wrapText="1"/>
    </xf>
    <xf numFmtId="0" fontId="22" fillId="6" borderId="91" xfId="0" applyFont="1" applyFill="1" applyBorder="1" applyAlignment="1">
      <alignment horizontal="center" vertical="center" shrinkToFit="1"/>
    </xf>
    <xf numFmtId="0" fontId="19" fillId="6" borderId="79" xfId="0" applyFont="1" applyFill="1" applyBorder="1" applyAlignment="1">
      <alignment horizontal="left" vertical="center" wrapText="1"/>
    </xf>
    <xf numFmtId="0" fontId="19" fillId="11" borderId="92" xfId="0" applyFont="1" applyFill="1" applyBorder="1" applyAlignment="1">
      <alignment horizontal="left" vertical="center"/>
    </xf>
    <xf numFmtId="0" fontId="19" fillId="0" borderId="93" xfId="0" applyFont="1" applyBorder="1" applyAlignment="1">
      <alignment horizontal="left" vertical="center"/>
    </xf>
    <xf numFmtId="0" fontId="19" fillId="11" borderId="94" xfId="0" applyFont="1" applyFill="1" applyBorder="1" applyAlignment="1">
      <alignment horizontal="left" vertical="center"/>
    </xf>
    <xf numFmtId="0" fontId="19" fillId="11" borderId="95" xfId="0" applyFont="1" applyFill="1" applyBorder="1" applyAlignment="1">
      <alignment horizontal="left" vertical="center"/>
    </xf>
    <xf numFmtId="0" fontId="19" fillId="11" borderId="96" xfId="0" applyFont="1" applyFill="1" applyBorder="1" applyAlignment="1">
      <alignment horizontal="left" vertical="center"/>
    </xf>
    <xf numFmtId="0" fontId="19" fillId="11" borderId="89" xfId="0" applyFont="1" applyFill="1" applyBorder="1" applyAlignment="1">
      <alignment horizontal="left" vertical="center"/>
    </xf>
    <xf numFmtId="0" fontId="19" fillId="11" borderId="0" xfId="0" applyFont="1" applyFill="1" applyAlignment="1">
      <alignment horizontal="left" vertical="center"/>
    </xf>
    <xf numFmtId="0" fontId="9" fillId="12" borderId="0" xfId="0" applyFont="1" applyFill="1" applyAlignment="1">
      <alignment horizontal="left" vertical="center"/>
    </xf>
    <xf numFmtId="0" fontId="19" fillId="9" borderId="97" xfId="0" applyFont="1" applyFill="1" applyBorder="1" applyAlignment="1">
      <alignment horizontal="left" vertical="center" wrapText="1" shrinkToFit="1"/>
    </xf>
    <xf numFmtId="14" fontId="19" fillId="12" borderId="97" xfId="0" applyNumberFormat="1" applyFont="1" applyFill="1" applyBorder="1" applyAlignment="1">
      <alignment horizontal="left" vertical="center" wrapText="1" shrinkToFit="1"/>
    </xf>
    <xf numFmtId="14" fontId="19" fillId="0" borderId="97" xfId="0" applyNumberFormat="1" applyFont="1" applyBorder="1" applyAlignment="1">
      <alignment horizontal="left" vertical="center" wrapText="1" shrinkToFit="1"/>
    </xf>
    <xf numFmtId="0" fontId="19" fillId="0" borderId="5" xfId="0" applyFont="1" applyBorder="1" applyAlignment="1">
      <alignment horizontal="left" vertical="center" wrapText="1"/>
    </xf>
    <xf numFmtId="0" fontId="19" fillId="0" borderId="15" xfId="0" applyFont="1" applyBorder="1" applyAlignment="1">
      <alignment horizontal="left" vertical="center" wrapText="1" shrinkToFit="1"/>
    </xf>
    <xf numFmtId="0" fontId="19" fillId="0" borderId="73" xfId="0" applyFont="1" applyBorder="1" applyAlignment="1">
      <alignment horizontal="left" vertical="center" wrapText="1" shrinkToFit="1"/>
    </xf>
    <xf numFmtId="0" fontId="19" fillId="2" borderId="0" xfId="0" applyFont="1" applyFill="1" applyAlignment="1">
      <alignment horizontal="left" vertical="center"/>
    </xf>
    <xf numFmtId="0" fontId="22" fillId="0" borderId="74" xfId="2" applyFont="1" applyBorder="1" applyAlignment="1">
      <alignment horizontal="left" vertical="center" shrinkToFit="1"/>
    </xf>
    <xf numFmtId="0" fontId="19" fillId="0" borderId="2" xfId="2" applyFont="1" applyBorder="1" applyAlignment="1">
      <alignment horizontal="left" vertical="center"/>
    </xf>
    <xf numFmtId="0" fontId="19" fillId="0" borderId="99" xfId="0" applyFont="1" applyBorder="1" applyAlignment="1">
      <alignment horizontal="left" vertical="center"/>
    </xf>
    <xf numFmtId="0" fontId="19" fillId="0" borderId="73" xfId="0" applyFont="1" applyBorder="1" applyAlignment="1">
      <alignment horizontal="left" vertical="center"/>
    </xf>
    <xf numFmtId="0" fontId="19" fillId="0" borderId="84" xfId="0" applyFont="1" applyBorder="1" applyAlignment="1">
      <alignment horizontal="left" vertical="center" wrapText="1"/>
    </xf>
    <xf numFmtId="0" fontId="19" fillId="0" borderId="85" xfId="0" applyFont="1" applyBorder="1" applyAlignment="1">
      <alignment horizontal="left" vertical="center" wrapText="1"/>
    </xf>
    <xf numFmtId="0" fontId="19" fillId="0" borderId="100" xfId="0" applyFont="1" applyBorder="1" applyAlignment="1">
      <alignment horizontal="left" vertical="center" wrapText="1" shrinkToFit="1"/>
    </xf>
    <xf numFmtId="14" fontId="19" fillId="2" borderId="99" xfId="0" applyNumberFormat="1" applyFont="1" applyFill="1" applyBorder="1" applyAlignment="1">
      <alignment horizontal="left" vertical="center" wrapText="1"/>
    </xf>
    <xf numFmtId="14" fontId="19" fillId="0" borderId="74" xfId="0" applyNumberFormat="1" applyFont="1" applyBorder="1" applyAlignment="1">
      <alignment horizontal="left" vertical="center" wrapText="1"/>
    </xf>
    <xf numFmtId="14" fontId="19" fillId="0" borderId="80" xfId="0" applyNumberFormat="1" applyFont="1" applyBorder="1" applyAlignment="1">
      <alignment horizontal="left" vertical="center"/>
    </xf>
    <xf numFmtId="14" fontId="19" fillId="2" borderId="73" xfId="0" applyNumberFormat="1" applyFont="1" applyFill="1" applyBorder="1" applyAlignment="1">
      <alignment horizontal="left" vertical="center" wrapText="1"/>
    </xf>
    <xf numFmtId="14" fontId="19" fillId="2" borderId="74" xfId="0" applyNumberFormat="1" applyFont="1" applyFill="1" applyBorder="1" applyAlignment="1">
      <alignment horizontal="left" vertical="center" wrapText="1"/>
    </xf>
    <xf numFmtId="0" fontId="19" fillId="2" borderId="80" xfId="0" applyFont="1" applyFill="1" applyBorder="1" applyAlignment="1">
      <alignment horizontal="left" vertical="center"/>
    </xf>
    <xf numFmtId="0" fontId="19" fillId="0" borderId="80" xfId="0" applyFont="1" applyBorder="1" applyAlignment="1">
      <alignment horizontal="left" vertical="center"/>
    </xf>
    <xf numFmtId="14" fontId="19" fillId="0" borderId="80" xfId="0" applyNumberFormat="1" applyFont="1" applyBorder="1" applyAlignment="1">
      <alignment horizontal="left" vertical="center" wrapText="1"/>
    </xf>
    <xf numFmtId="0" fontId="19" fillId="2" borderId="99" xfId="0" applyFont="1" applyFill="1" applyBorder="1" applyAlignment="1">
      <alignment horizontal="left" vertical="center" wrapText="1"/>
    </xf>
    <xf numFmtId="0" fontId="19" fillId="2" borderId="74" xfId="0" applyFont="1" applyFill="1" applyBorder="1" applyAlignment="1">
      <alignment horizontal="left" vertical="center" wrapText="1"/>
    </xf>
    <xf numFmtId="0" fontId="19" fillId="2" borderId="80" xfId="0" applyFont="1" applyFill="1" applyBorder="1" applyAlignment="1">
      <alignment horizontal="left" vertical="center" wrapText="1"/>
    </xf>
    <xf numFmtId="0" fontId="19" fillId="2" borderId="73" xfId="0" applyFont="1" applyFill="1" applyBorder="1" applyAlignment="1">
      <alignment horizontal="left" vertical="center" wrapText="1"/>
    </xf>
    <xf numFmtId="0" fontId="19" fillId="2" borderId="73" xfId="2" applyFont="1" applyFill="1" applyBorder="1" applyAlignment="1">
      <alignment horizontal="left" vertical="center"/>
    </xf>
    <xf numFmtId="0" fontId="19" fillId="2" borderId="74" xfId="2" applyFont="1" applyFill="1" applyBorder="1" applyAlignment="1">
      <alignment horizontal="left" vertical="center"/>
    </xf>
    <xf numFmtId="0" fontId="19" fillId="11" borderId="8" xfId="0" applyFont="1" applyFill="1" applyBorder="1" applyAlignment="1">
      <alignment horizontal="left" vertical="center"/>
    </xf>
    <xf numFmtId="0" fontId="0" fillId="0" borderId="74" xfId="0" applyBorder="1">
      <alignment vertical="center"/>
    </xf>
    <xf numFmtId="0" fontId="19" fillId="0" borderId="0" xfId="0" applyFont="1">
      <alignment vertical="center"/>
    </xf>
    <xf numFmtId="0" fontId="19" fillId="0" borderId="23" xfId="0" applyFont="1" applyBorder="1" applyAlignment="1">
      <alignment horizontal="center" vertical="center" wrapText="1" shrinkToFit="1"/>
    </xf>
    <xf numFmtId="0" fontId="6" fillId="0" borderId="0" xfId="0" applyFont="1" applyAlignment="1">
      <alignment horizontal="left" vertical="center"/>
    </xf>
    <xf numFmtId="0" fontId="19" fillId="0" borderId="0" xfId="0" applyFont="1" applyAlignment="1"/>
    <xf numFmtId="0" fontId="4" fillId="2" borderId="0" xfId="0" applyFont="1" applyFill="1">
      <alignment vertical="center"/>
    </xf>
    <xf numFmtId="0" fontId="4" fillId="12" borderId="0" xfId="0" applyFont="1" applyFill="1">
      <alignment vertical="center"/>
    </xf>
    <xf numFmtId="0" fontId="5" fillId="2" borderId="0" xfId="0" applyFont="1" applyFill="1" applyAlignment="1">
      <alignment horizontal="center" vertical="center"/>
    </xf>
    <xf numFmtId="0" fontId="19" fillId="6" borderId="74" xfId="0" applyFont="1" applyFill="1" applyBorder="1" applyAlignment="1">
      <alignment horizontal="left" vertical="center" wrapText="1" shrinkToFit="1"/>
    </xf>
    <xf numFmtId="0" fontId="19" fillId="6" borderId="81" xfId="0" applyFont="1" applyFill="1" applyBorder="1" applyAlignment="1">
      <alignment horizontal="left" vertical="center" wrapText="1" shrinkToFit="1"/>
    </xf>
    <xf numFmtId="0" fontId="19" fillId="6" borderId="74" xfId="2" applyFont="1" applyFill="1" applyBorder="1" applyAlignment="1">
      <alignment horizontal="left" vertical="center"/>
    </xf>
    <xf numFmtId="0" fontId="9" fillId="0" borderId="0" xfId="0" applyFont="1" applyAlignment="1">
      <alignment horizontal="center" vertical="center"/>
    </xf>
    <xf numFmtId="0" fontId="25" fillId="0" borderId="0" xfId="0" applyFont="1">
      <alignment vertical="center"/>
    </xf>
    <xf numFmtId="0" fontId="0" fillId="2" borderId="0" xfId="0" applyFont="1" applyFill="1">
      <alignment vertical="center"/>
    </xf>
    <xf numFmtId="0" fontId="0" fillId="0" borderId="0" xfId="0" applyFont="1" applyFill="1" applyAlignment="1">
      <alignment horizontal="center" vertical="center"/>
    </xf>
    <xf numFmtId="0" fontId="0" fillId="2" borderId="0" xfId="0" applyFont="1" applyFill="1" applyAlignment="1">
      <alignment vertical="center" shrinkToFit="1"/>
    </xf>
    <xf numFmtId="0" fontId="0" fillId="12" borderId="0" xfId="0" applyFont="1" applyFill="1">
      <alignment vertical="center"/>
    </xf>
    <xf numFmtId="0" fontId="0" fillId="11" borderId="0" xfId="0" applyFont="1" applyFill="1">
      <alignment vertical="center"/>
    </xf>
    <xf numFmtId="0" fontId="28" fillId="2" borderId="118" xfId="0" applyFont="1" applyFill="1" applyBorder="1" applyAlignment="1" applyProtection="1">
      <alignment horizontal="center" vertical="center"/>
    </xf>
    <xf numFmtId="0" fontId="28" fillId="2" borderId="119"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117" xfId="0" applyFont="1" applyFill="1" applyBorder="1" applyAlignment="1" applyProtection="1">
      <alignment horizontal="center" vertical="center"/>
    </xf>
    <xf numFmtId="0" fontId="0" fillId="0" borderId="124" xfId="0" applyBorder="1">
      <alignment vertical="center"/>
    </xf>
    <xf numFmtId="0" fontId="0" fillId="0" borderId="82" xfId="0" applyBorder="1">
      <alignment vertical="center"/>
    </xf>
    <xf numFmtId="0" fontId="0" fillId="0" borderId="0" xfId="0" applyBorder="1">
      <alignment vertical="center"/>
    </xf>
    <xf numFmtId="0" fontId="0" fillId="0" borderId="0" xfId="0" applyBorder="1" applyAlignment="1">
      <alignment horizontal="center" vertical="center"/>
    </xf>
    <xf numFmtId="0" fontId="0" fillId="0" borderId="87" xfId="0" applyBorder="1">
      <alignment vertical="center"/>
    </xf>
    <xf numFmtId="0" fontId="0" fillId="0" borderId="91" xfId="0" applyBorder="1">
      <alignment vertical="center"/>
    </xf>
    <xf numFmtId="0" fontId="0" fillId="0" borderId="125" xfId="0" applyBorder="1">
      <alignment vertical="center"/>
    </xf>
    <xf numFmtId="0" fontId="0" fillId="0" borderId="90" xfId="0" applyBorder="1">
      <alignment vertical="center"/>
    </xf>
    <xf numFmtId="0" fontId="0" fillId="0" borderId="126" xfId="0" applyBorder="1">
      <alignment vertical="center"/>
    </xf>
    <xf numFmtId="0" fontId="0" fillId="0" borderId="19" xfId="0" applyBorder="1">
      <alignment vertical="center"/>
    </xf>
    <xf numFmtId="0" fontId="31" fillId="0" borderId="19" xfId="0" applyFont="1" applyBorder="1">
      <alignment vertical="center"/>
    </xf>
    <xf numFmtId="0" fontId="0" fillId="0" borderId="112" xfId="0" applyBorder="1">
      <alignment vertical="center"/>
    </xf>
    <xf numFmtId="0" fontId="0" fillId="0" borderId="124" xfId="0" applyFont="1" applyBorder="1">
      <alignment vertical="center"/>
    </xf>
    <xf numFmtId="0" fontId="0" fillId="0" borderId="87" xfId="0" applyFont="1" applyBorder="1">
      <alignment vertical="center"/>
    </xf>
    <xf numFmtId="0" fontId="0" fillId="0" borderId="82" xfId="0" applyFont="1" applyBorder="1">
      <alignment vertical="center"/>
    </xf>
    <xf numFmtId="0" fontId="0" fillId="0" borderId="90" xfId="0" applyFont="1" applyBorder="1">
      <alignment vertical="center"/>
    </xf>
    <xf numFmtId="0" fontId="0" fillId="0" borderId="125" xfId="0" applyFont="1" applyBorder="1">
      <alignment vertical="center"/>
    </xf>
    <xf numFmtId="0" fontId="45" fillId="0" borderId="0" xfId="0" applyFont="1">
      <alignment vertical="center"/>
    </xf>
    <xf numFmtId="0" fontId="25" fillId="0" borderId="0" xfId="0" applyFont="1" applyAlignment="1">
      <alignment horizontal="center" vertical="center"/>
    </xf>
    <xf numFmtId="0" fontId="27" fillId="0" borderId="0" xfId="0" applyFont="1">
      <alignment vertical="center"/>
    </xf>
    <xf numFmtId="0" fontId="25" fillId="0" borderId="0" xfId="0" applyFont="1" applyAlignment="1">
      <alignment horizontal="left" vertical="center" shrinkToFit="1"/>
    </xf>
    <xf numFmtId="0" fontId="25" fillId="0" borderId="0" xfId="0" applyFont="1" applyAlignment="1">
      <alignment vertical="center" shrinkToFit="1"/>
    </xf>
    <xf numFmtId="0" fontId="49" fillId="0" borderId="0" xfId="0" applyFont="1" applyAlignment="1">
      <alignment horizontal="center" vertical="center"/>
    </xf>
    <xf numFmtId="0" fontId="22" fillId="6" borderId="90" xfId="0" applyFont="1" applyFill="1" applyBorder="1" applyAlignment="1">
      <alignment horizontal="center" vertical="center" wrapText="1" shrinkToFit="1"/>
    </xf>
    <xf numFmtId="0" fontId="19" fillId="0" borderId="73" xfId="0" applyFont="1" applyBorder="1" applyAlignment="1">
      <alignment horizontal="left" vertical="center" wrapText="1"/>
    </xf>
    <xf numFmtId="0" fontId="0" fillId="0" borderId="0" xfId="0" applyFont="1" applyAlignment="1">
      <alignment horizontal="left" vertical="center" wrapText="1"/>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center" vertical="center"/>
    </xf>
    <xf numFmtId="0" fontId="0" fillId="0" borderId="0" xfId="0" applyFont="1" applyProtection="1">
      <alignment vertical="center"/>
      <protection locked="0"/>
    </xf>
    <xf numFmtId="0" fontId="0" fillId="0" borderId="75" xfId="0" applyFont="1" applyBorder="1" applyAlignment="1">
      <alignment vertical="center" shrinkToFit="1"/>
    </xf>
    <xf numFmtId="0" fontId="0" fillId="0" borderId="74" xfId="0" applyFont="1" applyBorder="1">
      <alignment vertical="center"/>
    </xf>
    <xf numFmtId="0" fontId="0" fillId="2" borderId="74" xfId="0" applyFont="1" applyFill="1" applyBorder="1">
      <alignment vertical="center"/>
    </xf>
    <xf numFmtId="0" fontId="0" fillId="2" borderId="0" xfId="0" applyFont="1" applyFill="1" applyAlignment="1">
      <alignment horizontal="left" vertical="center"/>
    </xf>
    <xf numFmtId="0" fontId="0" fillId="2" borderId="2" xfId="0" applyFont="1" applyFill="1" applyBorder="1" applyAlignment="1">
      <alignment horizontal="left" vertical="center"/>
    </xf>
    <xf numFmtId="0" fontId="0" fillId="0" borderId="74" xfId="0" applyFont="1" applyBorder="1" applyAlignment="1">
      <alignment horizontal="left" vertical="center" wrapText="1"/>
    </xf>
    <xf numFmtId="0" fontId="0" fillId="2" borderId="74" xfId="0" applyFont="1" applyFill="1" applyBorder="1" applyAlignment="1">
      <alignment horizontal="left" vertical="center" wrapText="1"/>
    </xf>
    <xf numFmtId="0" fontId="0" fillId="2" borderId="2" xfId="0" applyFont="1" applyFill="1" applyBorder="1" applyAlignment="1">
      <alignment horizontal="left" vertical="center" wrapText="1"/>
    </xf>
    <xf numFmtId="0" fontId="0" fillId="2" borderId="0" xfId="0" applyFont="1" applyFill="1" applyAlignment="1">
      <alignment horizontal="left" vertical="center" wrapText="1"/>
    </xf>
    <xf numFmtId="0" fontId="0" fillId="0" borderId="2" xfId="0" applyFont="1" applyBorder="1" applyAlignment="1">
      <alignment horizontal="left" vertical="center"/>
    </xf>
    <xf numFmtId="0" fontId="0" fillId="0" borderId="80" xfId="0" applyFont="1" applyBorder="1" applyAlignment="1">
      <alignment horizontal="left" vertical="center"/>
    </xf>
    <xf numFmtId="0" fontId="0" fillId="2" borderId="80" xfId="0" applyFont="1" applyFill="1" applyBorder="1" applyAlignment="1">
      <alignment horizontal="left" vertical="center"/>
    </xf>
    <xf numFmtId="0" fontId="0" fillId="0" borderId="101" xfId="0" applyFont="1" applyBorder="1" applyAlignment="1">
      <alignment horizontal="left" vertical="center" wrapText="1"/>
    </xf>
    <xf numFmtId="0" fontId="0" fillId="0" borderId="0" xfId="0" quotePrefix="1" applyFont="1" applyAlignment="1">
      <alignment horizontal="left" vertical="center"/>
    </xf>
    <xf numFmtId="0" fontId="0" fillId="2" borderId="74" xfId="0" applyFont="1" applyFill="1" applyBorder="1" applyAlignment="1">
      <alignment horizontal="left" vertical="center"/>
    </xf>
    <xf numFmtId="0" fontId="0" fillId="0" borderId="101" xfId="0" applyFont="1" applyBorder="1" applyAlignment="1">
      <alignment horizontal="center" vertical="center" wrapText="1"/>
    </xf>
    <xf numFmtId="0" fontId="0" fillId="2" borderId="4" xfId="0" applyFont="1" applyFill="1" applyBorder="1" applyAlignment="1">
      <alignment horizontal="left" vertical="center" wrapText="1"/>
    </xf>
    <xf numFmtId="0" fontId="0" fillId="9" borderId="0" xfId="0" applyFont="1" applyFill="1">
      <alignment vertical="center"/>
    </xf>
    <xf numFmtId="0" fontId="0" fillId="0" borderId="8" xfId="0" applyFont="1" applyBorder="1">
      <alignment vertical="center"/>
    </xf>
    <xf numFmtId="0" fontId="0" fillId="6" borderId="0" xfId="0" applyFont="1" applyFill="1" applyAlignment="1">
      <alignment horizontal="left" vertical="center" wrapText="1"/>
    </xf>
    <xf numFmtId="0" fontId="0" fillId="13" borderId="0" xfId="0" applyFont="1" applyFill="1" applyAlignment="1">
      <alignment horizontal="left" vertical="center" wrapText="1"/>
    </xf>
    <xf numFmtId="0" fontId="0" fillId="0" borderId="5" xfId="0" applyFont="1" applyBorder="1">
      <alignment vertical="center"/>
    </xf>
    <xf numFmtId="0" fontId="0" fillId="0" borderId="6" xfId="0" quotePrefix="1" applyFont="1" applyBorder="1" applyAlignment="1">
      <alignment horizontal="left" vertical="center" wrapText="1"/>
    </xf>
    <xf numFmtId="0" fontId="0" fillId="2" borderId="5" xfId="0" applyFont="1" applyFill="1" applyBorder="1" applyAlignment="1">
      <alignment horizontal="left" vertical="center" wrapText="1"/>
    </xf>
    <xf numFmtId="0" fontId="0" fillId="0" borderId="75" xfId="0" applyFont="1" applyBorder="1" applyAlignment="1">
      <alignment horizontal="left" vertical="center" wrapText="1"/>
    </xf>
    <xf numFmtId="0" fontId="0" fillId="2" borderId="75" xfId="0" applyFont="1" applyFill="1" applyBorder="1" applyAlignment="1">
      <alignment horizontal="left" vertical="center"/>
    </xf>
    <xf numFmtId="0" fontId="0" fillId="0" borderId="0" xfId="0" applyFont="1" applyAlignment="1" applyProtection="1">
      <alignment horizontal="left" vertical="center"/>
      <protection locked="0"/>
    </xf>
    <xf numFmtId="0" fontId="0" fillId="6" borderId="0" xfId="0" applyFont="1" applyFill="1" applyAlignment="1">
      <alignment horizontal="center" vertical="center" wrapText="1"/>
    </xf>
    <xf numFmtId="0" fontId="0" fillId="13" borderId="0" xfId="0" applyFont="1" applyFill="1" applyAlignment="1">
      <alignment horizontal="center" vertical="center" wrapText="1"/>
    </xf>
    <xf numFmtId="0" fontId="0" fillId="11" borderId="0" xfId="0" applyFont="1" applyFill="1" applyAlignment="1">
      <alignment horizontal="center" vertical="center" wrapText="1"/>
    </xf>
    <xf numFmtId="0" fontId="0" fillId="2" borderId="29" xfId="0" applyFont="1" applyFill="1" applyBorder="1" applyAlignment="1">
      <alignment horizontal="center" vertical="center"/>
    </xf>
    <xf numFmtId="0" fontId="0" fillId="2" borderId="28" xfId="0" applyFont="1" applyFill="1" applyBorder="1" applyAlignment="1">
      <alignment horizontal="center" vertical="center"/>
    </xf>
    <xf numFmtId="0" fontId="0" fillId="2" borderId="71" xfId="0" applyFont="1" applyFill="1" applyBorder="1" applyAlignment="1">
      <alignment horizontal="center" vertical="center"/>
    </xf>
    <xf numFmtId="0" fontId="15" fillId="0" borderId="0" xfId="3" applyFont="1">
      <alignment vertical="center"/>
    </xf>
    <xf numFmtId="0" fontId="51" fillId="0" borderId="0" xfId="3" applyFont="1">
      <alignment vertical="center"/>
    </xf>
    <xf numFmtId="0" fontId="35" fillId="0" borderId="0" xfId="3" applyFont="1" applyAlignment="1">
      <alignment horizontal="justify" vertical="center"/>
    </xf>
    <xf numFmtId="0" fontId="50" fillId="0" borderId="0" xfId="3" applyFont="1" applyAlignment="1">
      <alignment horizontal="justify" vertical="center"/>
    </xf>
    <xf numFmtId="0" fontId="53" fillId="0" borderId="0" xfId="3" applyFont="1" applyAlignment="1">
      <alignment horizontal="center" vertical="center" wrapText="1"/>
    </xf>
    <xf numFmtId="0" fontId="53" fillId="0" borderId="0" xfId="3" applyFont="1" applyAlignment="1">
      <alignment horizontal="justify" vertical="center"/>
    </xf>
    <xf numFmtId="0" fontId="50" fillId="0" borderId="0" xfId="3" applyFont="1" applyAlignment="1">
      <alignment vertical="center"/>
    </xf>
    <xf numFmtId="0" fontId="15" fillId="0" borderId="0" xfId="3" applyFont="1" applyBorder="1" applyAlignment="1">
      <alignment horizontal="center" vertical="center"/>
    </xf>
    <xf numFmtId="0" fontId="50" fillId="0" borderId="0" xfId="3" applyFont="1" applyBorder="1" applyAlignment="1">
      <alignment horizontal="center" vertical="center" wrapText="1"/>
    </xf>
    <xf numFmtId="0" fontId="54" fillId="0" borderId="0" xfId="3" applyFont="1" applyAlignment="1">
      <alignment horizontal="justify" vertical="center"/>
    </xf>
    <xf numFmtId="0" fontId="0" fillId="0" borderId="0" xfId="0" applyFont="1" applyBorder="1" applyAlignment="1">
      <alignment vertical="center" wrapText="1"/>
    </xf>
    <xf numFmtId="0" fontId="0" fillId="4" borderId="0" xfId="0" applyFont="1" applyFill="1" applyAlignment="1" applyProtection="1">
      <alignment vertical="center" wrapText="1"/>
    </xf>
    <xf numFmtId="0" fontId="10" fillId="2" borderId="18" xfId="0" applyFont="1" applyFill="1" applyBorder="1" applyAlignment="1" applyProtection="1">
      <alignment horizontal="left" vertical="center"/>
    </xf>
    <xf numFmtId="0" fontId="11" fillId="0" borderId="0" xfId="0" applyFont="1" applyAlignment="1">
      <alignment horizontal="center" vertical="center"/>
    </xf>
    <xf numFmtId="0" fontId="0" fillId="0" borderId="0" xfId="0" applyAlignment="1">
      <alignment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0" fillId="2" borderId="2" xfId="0" applyFont="1" applyFill="1" applyBorder="1" applyAlignment="1">
      <alignment horizontal="left" vertical="center"/>
    </xf>
    <xf numFmtId="0" fontId="18" fillId="0" borderId="0" xfId="0" applyFont="1">
      <alignment vertical="center"/>
    </xf>
    <xf numFmtId="0" fontId="11" fillId="2" borderId="2" xfId="0" applyFont="1" applyFill="1" applyBorder="1" applyAlignment="1">
      <alignment horizontal="left" vertical="center"/>
    </xf>
    <xf numFmtId="0" fontId="10" fillId="0" borderId="74" xfId="0" applyFont="1" applyBorder="1">
      <alignment vertical="center"/>
    </xf>
    <xf numFmtId="0" fontId="0" fillId="0" borderId="0" xfId="0" applyAlignment="1">
      <alignment horizontal="center" vertical="center" wrapText="1"/>
    </xf>
    <xf numFmtId="0" fontId="0" fillId="2" borderId="0" xfId="0" applyFill="1">
      <alignment vertical="center"/>
    </xf>
    <xf numFmtId="0" fontId="4" fillId="0" borderId="0" xfId="0" applyFont="1" applyAlignment="1">
      <alignment horizontal="left" vertical="center"/>
    </xf>
    <xf numFmtId="0" fontId="0" fillId="0" borderId="0" xfId="0" applyAlignment="1">
      <alignment horizontal="left" vertical="center" wrapText="1"/>
    </xf>
    <xf numFmtId="0" fontId="0" fillId="3" borderId="2" xfId="0" applyFill="1" applyBorder="1" applyAlignment="1">
      <alignment horizontal="left" vertical="center"/>
    </xf>
    <xf numFmtId="0" fontId="0" fillId="3" borderId="5" xfId="0" applyFill="1" applyBorder="1" applyAlignment="1">
      <alignment horizontal="left" vertical="center"/>
    </xf>
    <xf numFmtId="0" fontId="0" fillId="3" borderId="4" xfId="0" applyFill="1" applyBorder="1" applyAlignment="1">
      <alignment horizontal="left" vertical="center"/>
    </xf>
    <xf numFmtId="0" fontId="5"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0" fillId="4" borderId="0" xfId="0" applyFont="1" applyFill="1" applyBorder="1" applyAlignment="1">
      <alignment horizontal="left" vertical="center"/>
    </xf>
    <xf numFmtId="0" fontId="0" fillId="0" borderId="0" xfId="0" applyFont="1" applyAlignment="1">
      <alignment horizontal="center" vertical="center" wrapText="1"/>
    </xf>
    <xf numFmtId="0" fontId="0" fillId="0" borderId="0" xfId="0" applyFont="1" applyAlignment="1">
      <alignment horizontal="left" vertical="center" wrapText="1"/>
    </xf>
    <xf numFmtId="0" fontId="10" fillId="0" borderId="0" xfId="0" applyFont="1" applyFill="1" applyBorder="1">
      <alignment vertical="center"/>
    </xf>
    <xf numFmtId="0" fontId="0" fillId="0" borderId="0" xfId="0" applyFont="1" applyBorder="1">
      <alignment vertical="center"/>
    </xf>
    <xf numFmtId="0" fontId="19" fillId="9" borderId="129" xfId="0" applyFont="1" applyFill="1" applyBorder="1" applyAlignment="1">
      <alignment horizontal="left" vertical="center" wrapText="1" shrinkToFit="1"/>
    </xf>
    <xf numFmtId="14" fontId="19" fillId="12" borderId="129" xfId="0" applyNumberFormat="1" applyFont="1" applyFill="1" applyBorder="1" applyAlignment="1">
      <alignment horizontal="left" vertical="center" wrapText="1" shrinkToFit="1"/>
    </xf>
    <xf numFmtId="0" fontId="19" fillId="0" borderId="0" xfId="0" applyFont="1" applyBorder="1" applyAlignment="1">
      <alignment horizontal="left" vertical="center" wrapText="1"/>
    </xf>
    <xf numFmtId="14" fontId="19" fillId="0" borderId="0" xfId="0" applyNumberFormat="1" applyFont="1" applyBorder="1" applyAlignment="1">
      <alignment horizontal="left" vertical="center" wrapText="1" shrinkToFit="1"/>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0" fillId="2" borderId="2" xfId="0" applyFill="1" applyBorder="1" applyAlignment="1">
      <alignment vertical="center" wrapText="1"/>
    </xf>
    <xf numFmtId="0" fontId="0" fillId="2" borderId="0" xfId="0" applyFill="1" applyAlignment="1">
      <alignment vertical="center" wrapText="1"/>
    </xf>
    <xf numFmtId="0" fontId="0" fillId="2" borderId="6" xfId="0" applyFill="1" applyBorder="1" applyAlignment="1">
      <alignment vertical="center" wrapText="1"/>
    </xf>
    <xf numFmtId="0" fontId="0" fillId="2" borderId="2" xfId="0" applyFill="1" applyBorder="1">
      <alignment vertical="center"/>
    </xf>
    <xf numFmtId="0" fontId="0" fillId="2" borderId="0" xfId="0" applyFill="1" applyAlignment="1">
      <alignment horizontal="center" vertical="center" wrapText="1"/>
    </xf>
    <xf numFmtId="0" fontId="0" fillId="2" borderId="43" xfId="0" applyFill="1" applyBorder="1">
      <alignment vertical="center"/>
    </xf>
    <xf numFmtId="179" fontId="0" fillId="2" borderId="0" xfId="0" applyNumberFormat="1" applyFill="1" applyAlignment="1">
      <alignment vertical="center" wrapText="1"/>
    </xf>
    <xf numFmtId="0" fontId="0" fillId="2" borderId="0" xfId="0" applyFill="1" applyAlignment="1">
      <alignment horizontal="left" vertical="center"/>
    </xf>
    <xf numFmtId="0" fontId="5" fillId="0" borderId="0" xfId="2" applyFont="1" applyAlignment="1">
      <alignment horizontal="center" vertical="center"/>
    </xf>
    <xf numFmtId="0" fontId="4" fillId="0" borderId="0" xfId="2" applyFont="1">
      <alignment vertical="center"/>
    </xf>
    <xf numFmtId="0" fontId="2" fillId="0" borderId="0" xfId="2" applyFont="1" applyAlignment="1">
      <alignment vertical="center" wrapText="1"/>
    </xf>
    <xf numFmtId="0" fontId="20" fillId="2" borderId="23" xfId="2" applyFill="1" applyBorder="1">
      <alignment vertical="center"/>
    </xf>
    <xf numFmtId="0" fontId="6" fillId="2" borderId="23" xfId="2" applyFont="1" applyFill="1" applyBorder="1">
      <alignment vertical="center"/>
    </xf>
    <xf numFmtId="0" fontId="2" fillId="0" borderId="0" xfId="2" applyFont="1">
      <alignment vertical="center"/>
    </xf>
    <xf numFmtId="0" fontId="10" fillId="0" borderId="0" xfId="2" applyFont="1">
      <alignment vertical="center"/>
    </xf>
    <xf numFmtId="0" fontId="10" fillId="0" borderId="0" xfId="2" applyFont="1" applyAlignment="1">
      <alignment horizontal="center" vertical="center"/>
    </xf>
    <xf numFmtId="0" fontId="10" fillId="2" borderId="2" xfId="2" applyFont="1" applyFill="1" applyBorder="1" applyAlignment="1">
      <alignment horizontal="left" vertical="center"/>
    </xf>
    <xf numFmtId="0" fontId="57" fillId="2" borderId="15" xfId="2" applyFont="1" applyFill="1" applyBorder="1" applyAlignment="1">
      <alignment horizontal="left" vertical="center"/>
    </xf>
    <xf numFmtId="0" fontId="10" fillId="2" borderId="15" xfId="2" applyFont="1" applyFill="1" applyBorder="1" applyAlignment="1">
      <alignment horizontal="left" vertical="center"/>
    </xf>
    <xf numFmtId="0" fontId="6" fillId="2" borderId="34" xfId="2" applyFont="1" applyFill="1" applyBorder="1" applyAlignment="1">
      <alignment horizontal="left" vertical="center"/>
    </xf>
    <xf numFmtId="0" fontId="10" fillId="2" borderId="34" xfId="2" applyFont="1" applyFill="1" applyBorder="1" applyAlignment="1">
      <alignment horizontal="left" vertical="center"/>
    </xf>
    <xf numFmtId="0" fontId="10" fillId="0" borderId="0" xfId="2" applyFont="1" applyAlignment="1">
      <alignment vertical="center" wrapText="1"/>
    </xf>
    <xf numFmtId="0" fontId="4" fillId="6" borderId="0" xfId="2" applyFont="1" applyFill="1">
      <alignment vertical="center"/>
    </xf>
    <xf numFmtId="0" fontId="10" fillId="2" borderId="5" xfId="2" applyFont="1" applyFill="1" applyBorder="1" applyAlignment="1">
      <alignment horizontal="left" vertical="center"/>
    </xf>
    <xf numFmtId="0" fontId="10" fillId="2" borderId="4" xfId="2" applyFont="1" applyFill="1" applyBorder="1" applyAlignment="1">
      <alignment horizontal="left" vertical="center"/>
    </xf>
    <xf numFmtId="0" fontId="6" fillId="2" borderId="15" xfId="2" applyFont="1" applyFill="1" applyBorder="1" applyAlignment="1">
      <alignment horizontal="left" vertical="center"/>
    </xf>
    <xf numFmtId="0" fontId="5" fillId="0" borderId="0" xfId="0" applyFont="1" applyFill="1" applyBorder="1" applyAlignment="1" applyProtection="1">
      <alignment horizontal="center" vertical="center"/>
    </xf>
    <xf numFmtId="0" fontId="0" fillId="4" borderId="0" xfId="0" applyFont="1" applyFill="1" applyBorder="1" applyAlignment="1">
      <alignment horizontal="left" vertical="center"/>
    </xf>
    <xf numFmtId="0" fontId="0" fillId="0" borderId="0" xfId="0" applyFont="1" applyAlignment="1">
      <alignment horizontal="center" vertical="center" wrapText="1"/>
    </xf>
    <xf numFmtId="0" fontId="0" fillId="0" borderId="0" xfId="0" applyFont="1" applyAlignment="1">
      <alignment horizontal="center" vertical="center"/>
    </xf>
    <xf numFmtId="0" fontId="22" fillId="6" borderId="90" xfId="0" applyFont="1" applyFill="1" applyBorder="1" applyAlignment="1">
      <alignment horizontal="center" vertical="center" wrapText="1" shrinkToFit="1"/>
    </xf>
    <xf numFmtId="0" fontId="19" fillId="0" borderId="73" xfId="0" applyFont="1" applyBorder="1" applyAlignment="1">
      <alignment horizontal="left" vertical="center" wrapText="1"/>
    </xf>
    <xf numFmtId="0" fontId="0" fillId="2" borderId="0" xfId="0" applyFont="1" applyFill="1" applyAlignment="1">
      <alignment horizontal="center" vertical="center" wrapText="1"/>
    </xf>
    <xf numFmtId="0" fontId="0" fillId="0" borderId="101" xfId="0" applyFont="1" applyBorder="1" applyAlignment="1">
      <alignment horizontal="center" vertical="center" wrapText="1"/>
    </xf>
    <xf numFmtId="0" fontId="0" fillId="0" borderId="0" xfId="0" applyFont="1" applyAlignment="1">
      <alignment horizontal="left" vertical="center" wrapText="1"/>
    </xf>
    <xf numFmtId="183" fontId="10" fillId="2" borderId="31" xfId="0" applyNumberFormat="1" applyFont="1" applyFill="1" applyBorder="1" applyAlignment="1" applyProtection="1">
      <alignment vertical="center"/>
      <protection locked="0"/>
    </xf>
    <xf numFmtId="183" fontId="10" fillId="2" borderId="15" xfId="0" applyNumberFormat="1" applyFont="1" applyFill="1" applyBorder="1" applyAlignment="1" applyProtection="1">
      <alignment vertical="center"/>
      <protection locked="0"/>
    </xf>
    <xf numFmtId="0" fontId="0" fillId="2" borderId="15" xfId="0" applyFill="1" applyBorder="1" applyAlignment="1">
      <alignment vertical="center"/>
    </xf>
    <xf numFmtId="183" fontId="0" fillId="2" borderId="15" xfId="0" applyNumberFormat="1" applyFill="1" applyBorder="1" applyAlignment="1">
      <alignment vertical="center"/>
    </xf>
    <xf numFmtId="0" fontId="15" fillId="2" borderId="15" xfId="0" applyFont="1" applyFill="1" applyBorder="1" applyAlignment="1" applyProtection="1">
      <alignment horizontal="center" vertical="center"/>
    </xf>
    <xf numFmtId="0" fontId="14" fillId="2" borderId="15" xfId="0" applyFont="1" applyFill="1" applyBorder="1" applyAlignment="1" applyProtection="1">
      <alignment horizontal="center" vertical="center"/>
    </xf>
    <xf numFmtId="0" fontId="0" fillId="2" borderId="2" xfId="0" applyFont="1" applyFill="1" applyBorder="1" applyAlignment="1">
      <alignment vertical="center" wrapText="1"/>
    </xf>
    <xf numFmtId="0" fontId="0" fillId="2" borderId="0" xfId="0" applyFont="1" applyFill="1" applyAlignment="1">
      <alignment vertical="center" wrapText="1"/>
    </xf>
    <xf numFmtId="0" fontId="0" fillId="2" borderId="6" xfId="0" applyFont="1" applyFill="1" applyBorder="1" applyAlignment="1">
      <alignment vertical="center" wrapText="1"/>
    </xf>
    <xf numFmtId="0" fontId="0" fillId="2" borderId="2" xfId="0" applyFont="1" applyFill="1" applyBorder="1">
      <alignment vertical="center"/>
    </xf>
    <xf numFmtId="0" fontId="0" fillId="2" borderId="43" xfId="0" applyFont="1" applyFill="1" applyBorder="1">
      <alignment vertical="center"/>
    </xf>
    <xf numFmtId="179" fontId="0" fillId="2" borderId="0" xfId="0" applyNumberFormat="1" applyFont="1" applyFill="1" applyAlignment="1">
      <alignment vertical="center" wrapText="1"/>
    </xf>
    <xf numFmtId="0" fontId="0" fillId="0" borderId="0" xfId="0" applyFont="1" applyAlignment="1">
      <alignment horizontal="center" vertical="center" wrapText="1"/>
    </xf>
    <xf numFmtId="0" fontId="0" fillId="0" borderId="0" xfId="0" applyFont="1" applyAlignment="1">
      <alignment horizontal="left" vertical="center" wrapText="1"/>
    </xf>
    <xf numFmtId="0" fontId="25" fillId="0" borderId="0" xfId="7" applyFont="1">
      <alignment vertical="center"/>
    </xf>
    <xf numFmtId="0" fontId="25" fillId="0" borderId="0" xfId="7" applyFont="1" applyAlignment="1">
      <alignment vertical="center"/>
    </xf>
    <xf numFmtId="0" fontId="25" fillId="0" borderId="0" xfId="7" applyFont="1" applyBorder="1" applyAlignment="1">
      <alignment horizontal="justify" vertical="top" wrapText="1"/>
    </xf>
    <xf numFmtId="0" fontId="0" fillId="0" borderId="0" xfId="0">
      <alignment vertical="center"/>
    </xf>
    <xf numFmtId="0" fontId="4" fillId="5" borderId="0" xfId="0" applyFont="1" applyFill="1">
      <alignment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10"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10" fillId="2" borderId="33" xfId="0" applyFont="1" applyFill="1" applyBorder="1" applyAlignment="1" applyProtection="1">
      <alignment horizontal="left" vertical="center"/>
    </xf>
    <xf numFmtId="0" fontId="0" fillId="2" borderId="0" xfId="0" applyFill="1" applyBorder="1" applyAlignment="1">
      <alignment vertical="center"/>
    </xf>
    <xf numFmtId="183" fontId="0" fillId="2" borderId="27" xfId="0" applyNumberFormat="1" applyFill="1" applyBorder="1" applyAlignment="1">
      <alignment vertical="center"/>
    </xf>
    <xf numFmtId="0" fontId="15" fillId="2" borderId="157" xfId="0" applyFont="1" applyFill="1" applyBorder="1" applyAlignment="1" applyProtection="1">
      <alignment horizontal="center" vertical="center"/>
    </xf>
    <xf numFmtId="0" fontId="14" fillId="2" borderId="157" xfId="0" applyFont="1" applyFill="1" applyBorder="1" applyAlignment="1" applyProtection="1">
      <alignment horizontal="center" vertical="center"/>
    </xf>
    <xf numFmtId="14" fontId="19" fillId="4" borderId="97" xfId="0" applyNumberFormat="1" applyFont="1" applyFill="1" applyBorder="1" applyAlignment="1">
      <alignment horizontal="left" vertical="center" wrapText="1" shrinkToFit="1"/>
    </xf>
    <xf numFmtId="0" fontId="0" fillId="4" borderId="0" xfId="0" applyFont="1" applyFill="1">
      <alignment vertical="center"/>
    </xf>
    <xf numFmtId="0" fontId="19" fillId="4" borderId="93" xfId="0" applyFont="1" applyFill="1" applyBorder="1" applyAlignment="1">
      <alignment horizontal="left" vertical="center"/>
    </xf>
    <xf numFmtId="0" fontId="19" fillId="4" borderId="84" xfId="0" applyFont="1" applyFill="1" applyBorder="1" applyAlignment="1">
      <alignment horizontal="left" vertical="center"/>
    </xf>
    <xf numFmtId="14" fontId="19" fillId="4" borderId="74" xfId="0" applyNumberFormat="1" applyFont="1" applyFill="1" applyBorder="1" applyAlignment="1">
      <alignment horizontal="left" vertical="center" wrapText="1" shrinkToFit="1"/>
    </xf>
    <xf numFmtId="14" fontId="19" fillId="4" borderId="75" xfId="0" applyNumberFormat="1" applyFont="1" applyFill="1" applyBorder="1" applyAlignment="1">
      <alignment horizontal="left" vertical="center" wrapText="1" shrinkToFit="1"/>
    </xf>
    <xf numFmtId="0" fontId="0" fillId="4" borderId="0" xfId="0" applyFont="1" applyFill="1" applyAlignment="1">
      <alignment horizontal="left" vertical="center"/>
    </xf>
    <xf numFmtId="14" fontId="0" fillId="0" borderId="0" xfId="0" applyNumberFormat="1" applyFont="1">
      <alignment vertical="center"/>
    </xf>
    <xf numFmtId="0" fontId="19" fillId="7" borderId="0" xfId="2" applyFont="1" applyFill="1" applyAlignment="1">
      <alignment horizontal="left" vertical="center"/>
    </xf>
    <xf numFmtId="0" fontId="19" fillId="7" borderId="0" xfId="0" applyFont="1" applyFill="1" applyAlignment="1">
      <alignment horizontal="left" vertical="center" wrapText="1" shrinkToFit="1"/>
    </xf>
    <xf numFmtId="14" fontId="19" fillId="7" borderId="0" xfId="0" applyNumberFormat="1" applyFont="1" applyFill="1" applyAlignment="1">
      <alignment horizontal="left" vertical="center" wrapText="1" shrinkToFit="1"/>
    </xf>
    <xf numFmtId="14" fontId="19" fillId="12" borderId="0" xfId="0" applyNumberFormat="1" applyFont="1" applyFill="1" applyAlignment="1">
      <alignment horizontal="left" vertical="center" wrapText="1" shrinkToFit="1"/>
    </xf>
    <xf numFmtId="0" fontId="19" fillId="4" borderId="0" xfId="0" applyFont="1" applyFill="1" applyAlignment="1">
      <alignment horizontal="left" vertical="center" wrapText="1" shrinkToFit="1"/>
    </xf>
    <xf numFmtId="0" fontId="0" fillId="11" borderId="72" xfId="0" applyFill="1" applyBorder="1" applyAlignment="1">
      <alignment horizontal="left" vertical="center"/>
    </xf>
    <xf numFmtId="0" fontId="0" fillId="11" borderId="74" xfId="0" applyFill="1" applyBorder="1" applyAlignment="1">
      <alignment horizontal="left" vertical="center"/>
    </xf>
    <xf numFmtId="0" fontId="0" fillId="15" borderId="0" xfId="0" applyFont="1" applyFill="1" applyAlignment="1">
      <alignment horizontal="left" vertical="center"/>
    </xf>
    <xf numFmtId="0" fontId="0" fillId="0" borderId="75" xfId="0" applyFont="1" applyBorder="1" applyAlignment="1">
      <alignment horizontal="center" vertical="center" wrapText="1"/>
    </xf>
    <xf numFmtId="0" fontId="0" fillId="2" borderId="0" xfId="0" applyFill="1" applyBorder="1">
      <alignment vertical="center"/>
    </xf>
    <xf numFmtId="0" fontId="10" fillId="0" borderId="74" xfId="0" applyFont="1" applyBorder="1" applyProtection="1">
      <alignment vertical="center"/>
      <protection locked="0"/>
    </xf>
    <xf numFmtId="0" fontId="0" fillId="0" borderId="0" xfId="0" applyFill="1">
      <alignment vertical="center"/>
    </xf>
    <xf numFmtId="0" fontId="15" fillId="2" borderId="0" xfId="3" applyFont="1" applyFill="1">
      <alignment vertical="center"/>
    </xf>
    <xf numFmtId="0" fontId="15" fillId="0" borderId="0" xfId="3" applyFont="1" applyFill="1">
      <alignment vertical="center"/>
    </xf>
    <xf numFmtId="0" fontId="3" fillId="0" borderId="74" xfId="0" applyFont="1" applyBorder="1">
      <alignment vertical="center"/>
    </xf>
    <xf numFmtId="0" fontId="59" fillId="0" borderId="81" xfId="0" applyFont="1" applyBorder="1" applyAlignment="1">
      <alignment horizontal="left" vertical="center" wrapText="1" shrinkToFit="1"/>
    </xf>
    <xf numFmtId="0" fontId="60" fillId="0" borderId="81" xfId="0" applyFont="1" applyBorder="1" applyAlignment="1">
      <alignment horizontal="left" vertical="center" wrapText="1" shrinkToFit="1"/>
    </xf>
    <xf numFmtId="0" fontId="0" fillId="0" borderId="8" xfId="0" applyFont="1" applyBorder="1" applyAlignment="1">
      <alignment horizontal="left" vertical="center"/>
    </xf>
    <xf numFmtId="14" fontId="19" fillId="0" borderId="0" xfId="0" applyNumberFormat="1" applyFont="1" applyBorder="1" applyAlignment="1" applyProtection="1">
      <alignment horizontal="left" vertical="center" wrapText="1" shrinkToFit="1"/>
    </xf>
    <xf numFmtId="0" fontId="19" fillId="11" borderId="103" xfId="0" applyFont="1" applyFill="1" applyBorder="1" applyAlignment="1" applyProtection="1">
      <alignment horizontal="left" vertical="center"/>
    </xf>
    <xf numFmtId="14" fontId="19" fillId="0" borderId="95" xfId="0" applyNumberFormat="1" applyFont="1" applyFill="1" applyBorder="1" applyAlignment="1" applyProtection="1">
      <alignment horizontal="left" vertical="center" wrapText="1" shrinkToFit="1"/>
    </xf>
    <xf numFmtId="0" fontId="19" fillId="11" borderId="95" xfId="0" applyFont="1" applyFill="1" applyBorder="1" applyAlignment="1" applyProtection="1">
      <alignment horizontal="left" vertical="center"/>
    </xf>
    <xf numFmtId="0" fontId="19" fillId="11" borderId="102" xfId="0" applyFont="1" applyFill="1" applyBorder="1" applyAlignment="1" applyProtection="1">
      <alignment horizontal="left" vertical="center"/>
    </xf>
    <xf numFmtId="0" fontId="19" fillId="6" borderId="85" xfId="0" applyFont="1" applyFill="1" applyBorder="1" applyAlignment="1" applyProtection="1">
      <alignment horizontal="left" vertical="center" wrapText="1"/>
    </xf>
    <xf numFmtId="0" fontId="19" fillId="6" borderId="84" xfId="0" applyFont="1" applyFill="1" applyBorder="1" applyAlignment="1" applyProtection="1">
      <alignment horizontal="left" vertical="center" wrapText="1"/>
    </xf>
    <xf numFmtId="0" fontId="19" fillId="6" borderId="113" xfId="0" applyFont="1" applyFill="1" applyBorder="1" applyAlignment="1" applyProtection="1">
      <alignment horizontal="left" vertical="center" shrinkToFit="1"/>
    </xf>
    <xf numFmtId="0" fontId="19" fillId="0" borderId="80" xfId="0" applyNumberFormat="1" applyFont="1" applyFill="1" applyBorder="1" applyAlignment="1" applyProtection="1">
      <alignment horizontal="left" vertical="center" wrapText="1" shrinkToFit="1"/>
    </xf>
    <xf numFmtId="14" fontId="19" fillId="0" borderId="74" xfId="0" applyNumberFormat="1" applyFont="1" applyFill="1" applyBorder="1" applyAlignment="1" applyProtection="1">
      <alignment horizontal="left" vertical="center" wrapText="1" shrinkToFit="1"/>
    </xf>
    <xf numFmtId="0" fontId="19" fillId="2" borderId="74" xfId="0" applyNumberFormat="1" applyFont="1" applyFill="1" applyBorder="1" applyAlignment="1" applyProtection="1">
      <alignment horizontal="left" vertical="center" wrapText="1" shrinkToFit="1"/>
    </xf>
    <xf numFmtId="0" fontId="19" fillId="0" borderId="99" xfId="0" applyNumberFormat="1" applyFont="1" applyBorder="1" applyAlignment="1" applyProtection="1">
      <alignment horizontal="left" vertical="center" wrapText="1" shrinkToFit="1"/>
    </xf>
    <xf numFmtId="0" fontId="0" fillId="0" borderId="107" xfId="0" applyFont="1" applyBorder="1" applyAlignment="1">
      <alignment horizontal="left" vertical="center"/>
    </xf>
    <xf numFmtId="0" fontId="0" fillId="0" borderId="77" xfId="0" applyFont="1" applyBorder="1" applyAlignment="1">
      <alignment horizontal="left" vertical="center"/>
    </xf>
    <xf numFmtId="0" fontId="0" fillId="0" borderId="101" xfId="0" applyFont="1" applyBorder="1" applyAlignment="1">
      <alignment horizontal="left" vertical="center"/>
    </xf>
    <xf numFmtId="14" fontId="19" fillId="0" borderId="97" xfId="0" applyNumberFormat="1" applyFont="1" applyFill="1" applyBorder="1" applyAlignment="1" applyProtection="1">
      <alignment horizontal="left" vertical="center" wrapText="1" shrinkToFit="1"/>
    </xf>
    <xf numFmtId="0" fontId="19" fillId="9" borderId="97" xfId="0" applyNumberFormat="1" applyFont="1" applyFill="1" applyBorder="1" applyAlignment="1" applyProtection="1">
      <alignment horizontal="left" vertical="center" wrapText="1" shrinkToFit="1"/>
    </xf>
    <xf numFmtId="14" fontId="19" fillId="12" borderId="97" xfId="0" applyNumberFormat="1" applyFont="1" applyFill="1" applyBorder="1" applyAlignment="1" applyProtection="1">
      <alignment horizontal="left" vertical="center" wrapText="1" shrinkToFit="1"/>
    </xf>
    <xf numFmtId="0" fontId="19" fillId="9" borderId="130" xfId="0" applyNumberFormat="1" applyFont="1" applyFill="1" applyBorder="1" applyAlignment="1" applyProtection="1">
      <alignment horizontal="left" vertical="center" wrapText="1" shrinkToFit="1"/>
    </xf>
    <xf numFmtId="0" fontId="0" fillId="0" borderId="101" xfId="0" applyFont="1" applyBorder="1">
      <alignment vertical="center"/>
    </xf>
    <xf numFmtId="0" fontId="19" fillId="11" borderId="89" xfId="0" applyFont="1" applyFill="1" applyBorder="1" applyAlignment="1" applyProtection="1">
      <alignment horizontal="left" vertical="center"/>
    </xf>
    <xf numFmtId="14" fontId="19" fillId="0" borderId="95" xfId="0" applyNumberFormat="1" applyFont="1" applyBorder="1" applyAlignment="1" applyProtection="1">
      <alignment horizontal="left" vertical="center" wrapText="1" shrinkToFit="1"/>
    </xf>
    <xf numFmtId="0" fontId="19" fillId="6" borderId="84" xfId="0" applyFont="1" applyFill="1" applyBorder="1" applyAlignment="1" applyProtection="1">
      <alignment horizontal="left" vertical="center"/>
    </xf>
    <xf numFmtId="0" fontId="19" fillId="0" borderId="81" xfId="0" applyFont="1" applyBorder="1" applyAlignment="1" applyProtection="1">
      <alignment vertical="center" wrapText="1"/>
    </xf>
    <xf numFmtId="0" fontId="19" fillId="0" borderId="15" xfId="0" applyFont="1" applyBorder="1" applyAlignment="1" applyProtection="1">
      <alignment vertical="center" wrapText="1"/>
    </xf>
    <xf numFmtId="0" fontId="19" fillId="0" borderId="14" xfId="0" applyFont="1" applyBorder="1" applyAlignment="1" applyProtection="1">
      <alignment vertical="center" wrapText="1"/>
    </xf>
    <xf numFmtId="0" fontId="19" fillId="0" borderId="76" xfId="0" applyNumberFormat="1" applyFont="1" applyFill="1" applyBorder="1" applyAlignment="1" applyProtection="1">
      <alignment horizontal="left" vertical="center" wrapText="1" shrinkToFit="1"/>
    </xf>
    <xf numFmtId="14" fontId="19" fillId="0" borderId="75" xfId="0" applyNumberFormat="1" applyFont="1" applyFill="1" applyBorder="1" applyAlignment="1" applyProtection="1">
      <alignment horizontal="left" vertical="center" wrapText="1" shrinkToFit="1"/>
    </xf>
    <xf numFmtId="0" fontId="19" fillId="2" borderId="75" xfId="0" applyNumberFormat="1" applyFont="1" applyFill="1" applyBorder="1" applyAlignment="1" applyProtection="1">
      <alignment horizontal="left" vertical="center" wrapText="1" shrinkToFit="1"/>
    </xf>
    <xf numFmtId="0" fontId="19" fillId="0" borderId="128" xfId="0" applyNumberFormat="1" applyFont="1" applyBorder="1" applyAlignment="1" applyProtection="1">
      <alignment horizontal="left" vertical="center" wrapText="1" shrinkToFit="1"/>
    </xf>
    <xf numFmtId="0" fontId="19" fillId="0" borderId="0" xfId="0" applyNumberFormat="1" applyFont="1" applyFill="1" applyBorder="1" applyAlignment="1" applyProtection="1">
      <alignment horizontal="left" vertical="center" wrapText="1" shrinkToFit="1"/>
    </xf>
    <xf numFmtId="14" fontId="19" fillId="0" borderId="0" xfId="0" applyNumberFormat="1" applyFont="1" applyFill="1" applyBorder="1" applyAlignment="1" applyProtection="1">
      <alignment horizontal="left" vertical="center" wrapText="1" shrinkToFit="1"/>
    </xf>
    <xf numFmtId="0" fontId="0" fillId="0" borderId="0" xfId="0" applyFont="1" applyFill="1" applyBorder="1">
      <alignment vertical="center"/>
    </xf>
    <xf numFmtId="0" fontId="19" fillId="0" borderId="0" xfId="0" applyFont="1" applyFill="1" applyBorder="1" applyAlignment="1" applyProtection="1">
      <alignment horizontal="left" vertical="center"/>
    </xf>
    <xf numFmtId="0" fontId="19" fillId="0" borderId="0" xfId="0" applyFont="1" applyFill="1" applyBorder="1" applyAlignment="1">
      <alignment horizontal="left" vertical="center"/>
    </xf>
    <xf numFmtId="0" fontId="19" fillId="0" borderId="0" xfId="0" applyFont="1" applyFill="1" applyBorder="1" applyAlignment="1" applyProtection="1">
      <alignment horizontal="left" vertical="center" wrapText="1"/>
    </xf>
    <xf numFmtId="0" fontId="19" fillId="0" borderId="0" xfId="0" applyFont="1" applyFill="1" applyBorder="1" applyAlignment="1" applyProtection="1">
      <alignment horizontal="left" vertical="center" shrinkToFit="1"/>
    </xf>
    <xf numFmtId="0" fontId="0" fillId="2" borderId="0" xfId="0" applyFont="1" applyFill="1" applyBorder="1" applyAlignment="1" applyProtection="1">
      <alignment vertical="center" wrapText="1"/>
    </xf>
    <xf numFmtId="0" fontId="10" fillId="2" borderId="0" xfId="0" applyFont="1" applyFill="1" applyBorder="1">
      <alignment vertical="center"/>
    </xf>
    <xf numFmtId="0" fontId="0" fillId="2" borderId="0" xfId="0" applyFill="1" applyBorder="1" applyAlignment="1">
      <alignment vertical="center" wrapText="1"/>
    </xf>
    <xf numFmtId="0" fontId="11" fillId="2" borderId="0" xfId="0" applyFont="1" applyFill="1" applyBorder="1">
      <alignment vertical="center"/>
    </xf>
    <xf numFmtId="0" fontId="11" fillId="2" borderId="0" xfId="0" applyFont="1" applyFill="1" applyBorder="1" applyAlignment="1">
      <alignment vertical="center" wrapText="1"/>
    </xf>
    <xf numFmtId="0" fontId="11" fillId="2" borderId="6" xfId="0" applyFont="1" applyFill="1" applyBorder="1" applyAlignment="1">
      <alignment vertical="center" wrapText="1"/>
    </xf>
    <xf numFmtId="0" fontId="6" fillId="2" borderId="0" xfId="0" applyFont="1" applyFill="1" applyBorder="1" applyAlignment="1" applyProtection="1">
      <alignment vertical="center" wrapText="1"/>
    </xf>
    <xf numFmtId="0" fontId="0" fillId="2" borderId="6" xfId="0" applyFill="1" applyBorder="1">
      <alignment vertical="center"/>
    </xf>
    <xf numFmtId="0" fontId="0" fillId="2" borderId="4" xfId="0" applyFont="1" applyFill="1" applyBorder="1">
      <alignment vertical="center"/>
    </xf>
    <xf numFmtId="0" fontId="0" fillId="2" borderId="4" xfId="0" applyFont="1" applyFill="1" applyBorder="1" applyAlignment="1" applyProtection="1">
      <alignment vertical="center" wrapText="1"/>
    </xf>
    <xf numFmtId="0" fontId="0" fillId="2" borderId="4" xfId="0" applyFill="1" applyBorder="1">
      <alignment vertical="center"/>
    </xf>
    <xf numFmtId="0" fontId="0" fillId="2" borderId="3" xfId="0" applyFill="1" applyBorder="1">
      <alignment vertical="center"/>
    </xf>
    <xf numFmtId="0" fontId="10" fillId="2" borderId="1" xfId="0" applyFont="1" applyFill="1" applyBorder="1" applyAlignment="1">
      <alignment vertical="center" textRotation="255"/>
    </xf>
    <xf numFmtId="0" fontId="11" fillId="2" borderId="1" xfId="0" applyFont="1" applyFill="1" applyBorder="1">
      <alignment vertical="center"/>
    </xf>
    <xf numFmtId="0" fontId="0" fillId="2" borderId="1" xfId="0" applyFill="1" applyBorder="1" applyAlignment="1">
      <alignment vertical="center" wrapText="1"/>
    </xf>
    <xf numFmtId="0" fontId="0" fillId="2" borderId="9" xfId="0" applyFill="1" applyBorder="1" applyAlignment="1">
      <alignment vertical="center" wrapText="1"/>
    </xf>
    <xf numFmtId="0" fontId="10" fillId="2" borderId="0" xfId="0" applyFont="1" applyFill="1" applyBorder="1" applyAlignment="1">
      <alignment vertical="center" textRotation="255"/>
    </xf>
    <xf numFmtId="0" fontId="10" fillId="2" borderId="4" xfId="0" applyFont="1" applyFill="1" applyBorder="1" applyAlignment="1">
      <alignment vertical="center" textRotation="255"/>
    </xf>
    <xf numFmtId="0" fontId="0" fillId="2" borderId="4" xfId="0" applyFill="1" applyBorder="1" applyAlignment="1">
      <alignment vertical="center" wrapText="1"/>
    </xf>
    <xf numFmtId="0" fontId="0" fillId="2" borderId="3" xfId="0" applyFill="1" applyBorder="1" applyAlignment="1">
      <alignment vertical="center" wrapText="1"/>
    </xf>
    <xf numFmtId="0" fontId="0" fillId="2" borderId="1" xfId="0" applyFont="1" applyFill="1" applyBorder="1" applyAlignment="1" applyProtection="1">
      <alignment vertical="center" wrapText="1"/>
    </xf>
    <xf numFmtId="0" fontId="0" fillId="2" borderId="1" xfId="0" applyFill="1" applyBorder="1">
      <alignment vertical="center"/>
    </xf>
    <xf numFmtId="0" fontId="0" fillId="2" borderId="9" xfId="0" applyFill="1" applyBorder="1">
      <alignment vertical="center"/>
    </xf>
    <xf numFmtId="0" fontId="11" fillId="2" borderId="0" xfId="0" applyFont="1" applyFill="1" applyBorder="1" applyAlignment="1" applyProtection="1">
      <alignment vertical="center" wrapText="1"/>
    </xf>
    <xf numFmtId="0" fontId="10" fillId="2" borderId="4" xfId="0" applyFont="1" applyFill="1" applyBorder="1">
      <alignment vertical="center"/>
    </xf>
    <xf numFmtId="0" fontId="6" fillId="2" borderId="1" xfId="0" applyFont="1" applyFill="1" applyBorder="1" applyAlignment="1" applyProtection="1">
      <alignment vertical="center" wrapText="1"/>
    </xf>
    <xf numFmtId="0" fontId="0" fillId="2" borderId="0" xfId="0" applyFont="1" applyFill="1" applyBorder="1" applyAlignment="1">
      <alignment vertical="center"/>
    </xf>
    <xf numFmtId="0" fontId="0" fillId="2" borderId="0" xfId="0" applyFont="1" applyFill="1" applyBorder="1">
      <alignment vertical="center"/>
    </xf>
    <xf numFmtId="0" fontId="6" fillId="2" borderId="4" xfId="0" applyFont="1" applyFill="1" applyBorder="1" applyAlignment="1" applyProtection="1">
      <alignment vertical="center" wrapText="1"/>
    </xf>
    <xf numFmtId="0" fontId="10" fillId="2" borderId="1" xfId="0" applyFont="1" applyFill="1" applyBorder="1">
      <alignment vertical="center"/>
    </xf>
    <xf numFmtId="0" fontId="0" fillId="2" borderId="1" xfId="0" applyFont="1" applyFill="1" applyBorder="1">
      <alignment vertical="center"/>
    </xf>
    <xf numFmtId="0" fontId="10" fillId="2" borderId="6" xfId="0" applyFont="1" applyFill="1" applyBorder="1">
      <alignment vertical="center"/>
    </xf>
    <xf numFmtId="0" fontId="0" fillId="2" borderId="0" xfId="0" applyFont="1" applyFill="1" applyBorder="1" applyAlignment="1">
      <alignment vertical="center" textRotation="255"/>
    </xf>
    <xf numFmtId="0" fontId="10" fillId="2" borderId="0" xfId="0" applyFont="1" applyFill="1" applyBorder="1" applyAlignment="1">
      <alignment vertical="center"/>
    </xf>
    <xf numFmtId="0" fontId="14" fillId="2" borderId="0" xfId="0" applyFont="1" applyFill="1" applyBorder="1" applyAlignment="1" applyProtection="1">
      <alignment vertical="center" wrapText="1"/>
    </xf>
    <xf numFmtId="0" fontId="13" fillId="2" borderId="0" xfId="0" applyFont="1" applyFill="1" applyBorder="1" applyAlignment="1" applyProtection="1">
      <alignment vertical="center"/>
    </xf>
    <xf numFmtId="0" fontId="14" fillId="2" borderId="1" xfId="0" applyFont="1" applyFill="1" applyBorder="1" applyAlignment="1" applyProtection="1">
      <alignment vertical="center" wrapText="1"/>
    </xf>
    <xf numFmtId="0" fontId="0" fillId="2" borderId="1" xfId="0" applyFont="1" applyFill="1" applyBorder="1" applyAlignment="1" applyProtection="1">
      <alignment horizontal="left" vertical="center"/>
    </xf>
    <xf numFmtId="0" fontId="0" fillId="2" borderId="1" xfId="0" applyFont="1" applyFill="1" applyBorder="1" applyAlignment="1">
      <alignment vertical="center"/>
    </xf>
    <xf numFmtId="0" fontId="0" fillId="2" borderId="4" xfId="0" applyFont="1" applyFill="1" applyBorder="1" applyAlignment="1">
      <alignment vertical="center"/>
    </xf>
    <xf numFmtId="0" fontId="10" fillId="2" borderId="0" xfId="2" applyFont="1" applyFill="1" applyBorder="1" applyAlignment="1">
      <alignment horizontal="left" vertical="center"/>
    </xf>
    <xf numFmtId="0" fontId="2" fillId="2" borderId="1" xfId="2" applyFont="1" applyFill="1" applyBorder="1">
      <alignment vertical="center"/>
    </xf>
    <xf numFmtId="0" fontId="2" fillId="2" borderId="1" xfId="2" applyFont="1" applyFill="1" applyBorder="1" applyAlignment="1">
      <alignment vertical="center" wrapText="1"/>
    </xf>
    <xf numFmtId="0" fontId="10" fillId="2" borderId="0" xfId="2" applyFont="1" applyFill="1" applyBorder="1">
      <alignment vertical="center"/>
    </xf>
    <xf numFmtId="0" fontId="2" fillId="2" borderId="0" xfId="2" applyFont="1" applyFill="1" applyBorder="1" applyAlignment="1">
      <alignment vertical="center" wrapText="1"/>
    </xf>
    <xf numFmtId="0" fontId="10" fillId="2" borderId="4" xfId="2" applyFont="1" applyFill="1" applyBorder="1">
      <alignment vertical="center"/>
    </xf>
    <xf numFmtId="0" fontId="2" fillId="2" borderId="4" xfId="2" applyFont="1" applyFill="1" applyBorder="1" applyAlignment="1">
      <alignment vertical="center" wrapText="1"/>
    </xf>
    <xf numFmtId="0" fontId="2" fillId="2" borderId="9" xfId="2" applyFont="1" applyFill="1" applyBorder="1" applyAlignment="1">
      <alignment vertical="center" wrapText="1"/>
    </xf>
    <xf numFmtId="0" fontId="10" fillId="2" borderId="6" xfId="2" applyFont="1" applyFill="1" applyBorder="1">
      <alignment vertical="center"/>
    </xf>
    <xf numFmtId="0" fontId="2" fillId="2" borderId="6" xfId="2" applyFont="1" applyFill="1" applyBorder="1" applyAlignment="1">
      <alignment vertical="center" wrapText="1"/>
    </xf>
    <xf numFmtId="0" fontId="2" fillId="2" borderId="3" xfId="2" applyFont="1" applyFill="1" applyBorder="1" applyAlignment="1">
      <alignment vertical="center" wrapText="1"/>
    </xf>
    <xf numFmtId="0" fontId="0" fillId="16" borderId="0" xfId="0" applyFill="1">
      <alignment vertical="center"/>
    </xf>
    <xf numFmtId="0" fontId="0" fillId="16" borderId="0" xfId="0" applyFill="1" applyAlignment="1">
      <alignment vertical="center" wrapText="1"/>
    </xf>
    <xf numFmtId="0" fontId="0" fillId="16" borderId="91" xfId="0" applyFill="1" applyBorder="1" applyAlignment="1">
      <alignment vertical="center" wrapText="1"/>
    </xf>
    <xf numFmtId="0" fontId="0" fillId="16" borderId="0" xfId="0" applyFill="1" applyBorder="1">
      <alignment vertical="center"/>
    </xf>
    <xf numFmtId="0" fontId="0" fillId="16" borderId="0" xfId="0" applyFill="1" applyBorder="1" applyAlignment="1">
      <alignment horizontal="center" vertical="center" wrapText="1"/>
    </xf>
    <xf numFmtId="0" fontId="22" fillId="6" borderId="90" xfId="0" applyFont="1" applyFill="1" applyBorder="1" applyAlignment="1">
      <alignment horizontal="center" vertical="center" wrapText="1" shrinkToFit="1"/>
    </xf>
    <xf numFmtId="0" fontId="0" fillId="0" borderId="0" xfId="0" applyAlignment="1">
      <alignment horizontal="left" vertical="center"/>
    </xf>
    <xf numFmtId="0" fontId="10" fillId="2" borderId="74" xfId="0" applyFont="1" applyFill="1" applyBorder="1">
      <alignment vertical="center"/>
    </xf>
    <xf numFmtId="0" fontId="19" fillId="11" borderId="60" xfId="0" applyFont="1" applyFill="1" applyBorder="1" applyAlignment="1">
      <alignment horizontal="left" vertical="center" shrinkToFit="1"/>
    </xf>
    <xf numFmtId="0" fontId="19" fillId="0" borderId="84" xfId="0" applyFont="1" applyBorder="1" applyAlignment="1">
      <alignment horizontal="left" vertical="center" wrapText="1" shrinkToFit="1"/>
    </xf>
    <xf numFmtId="0" fontId="19" fillId="11" borderId="60" xfId="0" applyFont="1" applyFill="1" applyBorder="1" applyAlignment="1">
      <alignment horizontal="left" vertical="center"/>
    </xf>
    <xf numFmtId="0" fontId="19" fillId="11" borderId="1" xfId="0" applyFont="1" applyFill="1" applyBorder="1" applyAlignment="1">
      <alignment horizontal="left" vertical="center"/>
    </xf>
    <xf numFmtId="0" fontId="22" fillId="6" borderId="9" xfId="0" applyFont="1" applyFill="1" applyBorder="1" applyAlignment="1">
      <alignment horizontal="center" vertical="center" wrapText="1" shrinkToFit="1"/>
    </xf>
    <xf numFmtId="0" fontId="22" fillId="6" borderId="6" xfId="0" applyFont="1" applyFill="1" applyBorder="1" applyAlignment="1">
      <alignment horizontal="center" vertical="center" wrapText="1" shrinkToFit="1"/>
    </xf>
    <xf numFmtId="0" fontId="22" fillId="6" borderId="90" xfId="0" applyFont="1" applyFill="1" applyBorder="1" applyAlignment="1">
      <alignment horizontal="center" vertical="center" wrapText="1" shrinkToFit="1"/>
    </xf>
    <xf numFmtId="0" fontId="22" fillId="6" borderId="90" xfId="0" applyFont="1" applyFill="1" applyBorder="1" applyAlignment="1">
      <alignment horizontal="center" vertical="center" wrapText="1" shrinkToFit="1"/>
    </xf>
    <xf numFmtId="0" fontId="22" fillId="6" borderId="87" xfId="0" applyFont="1" applyFill="1" applyBorder="1" applyAlignment="1">
      <alignment horizontal="center" vertical="center" wrapText="1" shrinkToFit="1"/>
    </xf>
    <xf numFmtId="0" fontId="0" fillId="0" borderId="94" xfId="0" quotePrefix="1" applyFont="1" applyBorder="1" applyAlignment="1">
      <alignment horizontal="left" vertical="center"/>
    </xf>
    <xf numFmtId="0" fontId="0" fillId="0" borderId="159" xfId="0" applyFont="1" applyBorder="1" applyAlignment="1">
      <alignment horizontal="left" vertical="center"/>
    </xf>
    <xf numFmtId="0" fontId="0" fillId="0" borderId="160" xfId="0" applyFont="1" applyBorder="1" applyAlignment="1">
      <alignment horizontal="left" vertical="center"/>
    </xf>
    <xf numFmtId="0" fontId="0" fillId="0" borderId="160" xfId="0" applyFont="1" applyFill="1" applyBorder="1" applyAlignment="1">
      <alignment horizontal="left" vertical="center"/>
    </xf>
    <xf numFmtId="0" fontId="19" fillId="11" borderId="160" xfId="0" applyFont="1" applyFill="1" applyBorder="1" applyAlignment="1">
      <alignment horizontal="left" vertical="center" shrinkToFit="1"/>
    </xf>
    <xf numFmtId="0" fontId="17" fillId="0" borderId="60" xfId="0" applyFont="1" applyBorder="1" applyProtection="1">
      <alignment vertical="center"/>
      <protection locked="0"/>
    </xf>
    <xf numFmtId="0" fontId="0" fillId="2" borderId="8" xfId="0" applyFont="1" applyFill="1" applyBorder="1" applyAlignment="1">
      <alignment horizontal="center" vertical="center"/>
    </xf>
    <xf numFmtId="0" fontId="5" fillId="0" borderId="0" xfId="0" applyFont="1" applyFill="1" applyAlignment="1">
      <alignment horizontal="center" vertical="center"/>
    </xf>
    <xf numFmtId="0" fontId="4" fillId="0" borderId="0" xfId="0" applyFont="1" applyFill="1">
      <alignment vertical="center"/>
    </xf>
    <xf numFmtId="0" fontId="0" fillId="0" borderId="0" xfId="0" applyFont="1" applyFill="1" applyAlignment="1">
      <alignment vertical="center" wrapText="1"/>
    </xf>
    <xf numFmtId="0" fontId="9" fillId="0" borderId="0" xfId="0" applyFont="1" applyFill="1">
      <alignment vertical="center"/>
    </xf>
    <xf numFmtId="0" fontId="0" fillId="0" borderId="0" xfId="0" applyFont="1" applyFill="1" applyAlignment="1">
      <alignment horizontal="left" vertical="center"/>
    </xf>
    <xf numFmtId="0" fontId="9" fillId="0" borderId="0" xfId="0" applyFont="1" applyFill="1" applyAlignment="1">
      <alignment horizontal="left" vertical="center"/>
    </xf>
    <xf numFmtId="0" fontId="0" fillId="0" borderId="0" xfId="0" applyFont="1" applyFill="1" applyAlignment="1">
      <alignment horizontal="left" vertical="center" wrapText="1"/>
    </xf>
    <xf numFmtId="0" fontId="0" fillId="2" borderId="0" xfId="0" applyFont="1" applyFill="1" applyBorder="1" applyAlignment="1">
      <alignment vertical="center" wrapText="1"/>
    </xf>
    <xf numFmtId="0" fontId="0" fillId="0" borderId="0" xfId="0" applyFont="1" applyBorder="1" applyAlignment="1">
      <alignment horizontal="left" vertical="center" wrapText="1"/>
    </xf>
    <xf numFmtId="0" fontId="0" fillId="2" borderId="0" xfId="0" applyFont="1" applyFill="1" applyBorder="1" applyAlignment="1">
      <alignment horizontal="left" vertical="center" wrapText="1"/>
    </xf>
    <xf numFmtId="0" fontId="0" fillId="2" borderId="0" xfId="0" applyFont="1" applyFill="1" applyBorder="1" applyAlignment="1">
      <alignment horizontal="center" vertical="center"/>
    </xf>
    <xf numFmtId="0" fontId="0" fillId="2" borderId="8" xfId="0" applyFont="1" applyFill="1" applyBorder="1" applyAlignment="1">
      <alignment vertical="center" wrapText="1"/>
    </xf>
    <xf numFmtId="0" fontId="0" fillId="2" borderId="8" xfId="0" applyFont="1" applyFill="1" applyBorder="1" applyAlignment="1">
      <alignment horizontal="left" vertical="center" wrapText="1"/>
    </xf>
    <xf numFmtId="0" fontId="0" fillId="2" borderId="8" xfId="0" applyFont="1" applyFill="1" applyBorder="1" applyAlignment="1">
      <alignment horizontal="left" vertical="center"/>
    </xf>
    <xf numFmtId="0" fontId="0" fillId="2" borderId="7" xfId="0" applyFont="1" applyFill="1" applyBorder="1" applyAlignment="1">
      <alignment vertical="center" wrapText="1"/>
    </xf>
    <xf numFmtId="0" fontId="0" fillId="0" borderId="0" xfId="0" applyFont="1" applyBorder="1" applyAlignment="1">
      <alignment horizontal="center" vertical="center" wrapText="1"/>
    </xf>
    <xf numFmtId="0" fontId="0" fillId="2" borderId="8" xfId="0" applyFont="1" applyFill="1" applyBorder="1" applyAlignment="1">
      <alignment horizontal="center" vertical="center" wrapText="1"/>
    </xf>
    <xf numFmtId="0" fontId="0" fillId="3" borderId="2" xfId="0" applyFont="1" applyFill="1" applyBorder="1">
      <alignment vertical="center"/>
    </xf>
    <xf numFmtId="0" fontId="0" fillId="3" borderId="0" xfId="0" applyFont="1" applyFill="1" applyBorder="1" applyAlignment="1">
      <alignment vertical="center" wrapText="1"/>
    </xf>
    <xf numFmtId="0" fontId="0" fillId="3" borderId="6" xfId="0" applyFont="1" applyFill="1" applyBorder="1" applyAlignment="1">
      <alignment vertical="center" wrapText="1"/>
    </xf>
    <xf numFmtId="0" fontId="14" fillId="2" borderId="0" xfId="0" applyFont="1" applyFill="1" applyAlignment="1">
      <alignment vertical="center" wrapText="1"/>
    </xf>
    <xf numFmtId="0" fontId="19" fillId="0" borderId="107" xfId="0" applyFont="1" applyBorder="1" applyAlignment="1">
      <alignment horizontal="left" vertical="center" wrapText="1" shrinkToFit="1"/>
    </xf>
    <xf numFmtId="0" fontId="19" fillId="0" borderId="76" xfId="0" applyFont="1" applyBorder="1" applyAlignment="1">
      <alignment horizontal="left" vertical="center"/>
    </xf>
    <xf numFmtId="0" fontId="19" fillId="0" borderId="128" xfId="0" applyFont="1" applyBorder="1" applyAlignment="1">
      <alignment horizontal="left" vertical="center"/>
    </xf>
    <xf numFmtId="0" fontId="19" fillId="2" borderId="76" xfId="0" applyFont="1" applyFill="1" applyBorder="1" applyAlignment="1">
      <alignment horizontal="left" vertical="center"/>
    </xf>
    <xf numFmtId="0" fontId="0" fillId="2" borderId="75" xfId="0" applyFont="1" applyFill="1" applyBorder="1" applyAlignment="1">
      <alignment horizontal="left" vertical="center" wrapText="1"/>
    </xf>
    <xf numFmtId="0" fontId="0" fillId="2" borderId="8" xfId="0" applyFont="1" applyFill="1" applyBorder="1">
      <alignment vertical="center"/>
    </xf>
    <xf numFmtId="0" fontId="5" fillId="0" borderId="0" xfId="0" applyFont="1" applyBorder="1" applyAlignment="1">
      <alignment horizontal="center" vertical="center"/>
    </xf>
    <xf numFmtId="0" fontId="4" fillId="0" borderId="0" xfId="0" applyFont="1" applyBorder="1">
      <alignment vertical="center"/>
    </xf>
    <xf numFmtId="0" fontId="0" fillId="9" borderId="0" xfId="0" applyFont="1" applyFill="1" applyBorder="1">
      <alignment vertical="center"/>
    </xf>
    <xf numFmtId="0" fontId="19" fillId="0" borderId="129" xfId="0" applyFont="1" applyBorder="1" applyAlignment="1">
      <alignment horizontal="left" vertical="center" wrapText="1"/>
    </xf>
    <xf numFmtId="0" fontId="0" fillId="0" borderId="129" xfId="0" applyFont="1" applyBorder="1" applyAlignment="1">
      <alignment horizontal="left" vertical="center" wrapText="1"/>
    </xf>
    <xf numFmtId="0" fontId="0" fillId="2" borderId="129" xfId="0" applyFont="1" applyFill="1" applyBorder="1">
      <alignment vertical="center"/>
    </xf>
    <xf numFmtId="0" fontId="9" fillId="0" borderId="0" xfId="0" applyFont="1" applyBorder="1" applyAlignment="1">
      <alignment horizontal="left" vertical="center"/>
    </xf>
    <xf numFmtId="0" fontId="19" fillId="2" borderId="0" xfId="0" applyFont="1" applyFill="1" applyBorder="1" applyAlignment="1">
      <alignment horizontal="left" vertical="center"/>
    </xf>
    <xf numFmtId="0" fontId="19" fillId="0" borderId="94" xfId="0" applyFont="1" applyBorder="1" applyAlignment="1">
      <alignment horizontal="left" vertical="center" wrapText="1"/>
    </xf>
    <xf numFmtId="0" fontId="19" fillId="11" borderId="0" xfId="0" applyFont="1" applyFill="1" applyBorder="1" applyAlignment="1">
      <alignment horizontal="left" vertical="center"/>
    </xf>
    <xf numFmtId="0" fontId="19" fillId="11" borderId="111" xfId="0" applyFont="1" applyFill="1" applyBorder="1" applyAlignment="1">
      <alignment horizontal="left" vertical="center"/>
    </xf>
    <xf numFmtId="0" fontId="19" fillId="11" borderId="93" xfId="0" applyFont="1" applyFill="1" applyBorder="1" applyAlignment="1">
      <alignment horizontal="left" vertical="center"/>
    </xf>
    <xf numFmtId="0" fontId="19" fillId="0" borderId="93" xfId="0" applyFont="1" applyBorder="1" applyAlignment="1">
      <alignment horizontal="left" vertical="center" wrapText="1"/>
    </xf>
    <xf numFmtId="0" fontId="19" fillId="0" borderId="94" xfId="0" applyFont="1" applyBorder="1" applyAlignment="1">
      <alignment horizontal="left" vertical="center"/>
    </xf>
    <xf numFmtId="0" fontId="19" fillId="11" borderId="87" xfId="0" applyFont="1" applyFill="1" applyBorder="1" applyAlignment="1">
      <alignment horizontal="left" vertical="center" shrinkToFit="1"/>
    </xf>
    <xf numFmtId="0" fontId="0" fillId="0" borderId="94" xfId="0" applyFont="1" applyBorder="1" applyAlignment="1">
      <alignment horizontal="left" vertical="center" wrapText="1"/>
    </xf>
    <xf numFmtId="0" fontId="0" fillId="2" borderId="94" xfId="0" applyFont="1" applyFill="1" applyBorder="1" applyAlignment="1">
      <alignment horizontal="left" vertical="center"/>
    </xf>
    <xf numFmtId="0" fontId="0" fillId="3" borderId="8" xfId="0" applyFont="1" applyFill="1" applyBorder="1" applyAlignment="1">
      <alignment vertical="center" wrapText="1"/>
    </xf>
    <xf numFmtId="0" fontId="0" fillId="3" borderId="8" xfId="0" applyFont="1" applyFill="1" applyBorder="1" applyAlignment="1">
      <alignment horizontal="left" vertical="center" wrapText="1"/>
    </xf>
    <xf numFmtId="0" fontId="0" fillId="3" borderId="7" xfId="0" applyFont="1" applyFill="1" applyBorder="1" applyAlignment="1">
      <alignment vertical="center" wrapText="1"/>
    </xf>
    <xf numFmtId="0" fontId="0" fillId="3" borderId="2" xfId="0" applyFont="1" applyFill="1" applyBorder="1" applyAlignment="1">
      <alignment vertical="center" wrapText="1"/>
    </xf>
    <xf numFmtId="0" fontId="0" fillId="3" borderId="0" xfId="0" applyFont="1" applyFill="1" applyBorder="1" applyAlignment="1">
      <alignment horizontal="left" vertical="center" wrapText="1"/>
    </xf>
    <xf numFmtId="0" fontId="0" fillId="3" borderId="0" xfId="0" applyFont="1" applyFill="1" applyBorder="1" applyAlignment="1">
      <alignment horizontal="center" vertical="center"/>
    </xf>
    <xf numFmtId="0" fontId="0" fillId="3" borderId="2" xfId="0" applyFont="1" applyFill="1" applyBorder="1" applyAlignment="1">
      <alignment horizontal="left" vertical="center"/>
    </xf>
    <xf numFmtId="0" fontId="0" fillId="3" borderId="8" xfId="0" applyFont="1" applyFill="1" applyBorder="1">
      <alignment vertical="center"/>
    </xf>
    <xf numFmtId="0" fontId="0" fillId="3" borderId="2" xfId="0" applyFont="1" applyFill="1" applyBorder="1" applyAlignment="1">
      <alignment horizontal="left" vertical="center" wrapText="1"/>
    </xf>
    <xf numFmtId="0" fontId="0" fillId="0" borderId="0" xfId="0" quotePrefix="1" applyFont="1" applyBorder="1" applyAlignment="1">
      <alignment horizontal="left" vertical="center"/>
    </xf>
    <xf numFmtId="0" fontId="19" fillId="0" borderId="134" xfId="0" applyFont="1" applyBorder="1" applyAlignment="1">
      <alignment horizontal="left" vertical="center" wrapText="1" shrinkToFit="1"/>
    </xf>
    <xf numFmtId="14" fontId="19" fillId="0" borderId="129" xfId="0" applyNumberFormat="1" applyFont="1" applyBorder="1" applyAlignment="1">
      <alignment horizontal="left" vertical="center" wrapText="1" shrinkToFit="1"/>
    </xf>
    <xf numFmtId="0" fontId="19" fillId="0" borderId="134" xfId="0" applyFont="1" applyBorder="1" applyAlignment="1">
      <alignment horizontal="left" vertical="center" wrapText="1"/>
    </xf>
    <xf numFmtId="0" fontId="0" fillId="3" borderId="0" xfId="0" applyFont="1" applyFill="1" applyBorder="1" applyAlignment="1">
      <alignment horizontal="center" vertical="center" wrapText="1"/>
    </xf>
    <xf numFmtId="0" fontId="25" fillId="4" borderId="0" xfId="7" applyFont="1" applyFill="1">
      <alignment vertical="center"/>
    </xf>
    <xf numFmtId="0" fontId="25" fillId="4" borderId="0" xfId="7" applyFont="1" applyFill="1" applyAlignment="1">
      <alignment horizontal="right" vertical="center"/>
    </xf>
    <xf numFmtId="0" fontId="25" fillId="4" borderId="0" xfId="7" applyFont="1" applyFill="1" applyBorder="1">
      <alignment vertical="center"/>
    </xf>
    <xf numFmtId="0" fontId="25" fillId="4" borderId="0" xfId="7" applyFont="1" applyFill="1" applyBorder="1" applyAlignment="1">
      <alignment horizontal="justify" vertical="center" wrapText="1"/>
    </xf>
    <xf numFmtId="0" fontId="25" fillId="4" borderId="139" xfId="7" applyFont="1" applyFill="1" applyBorder="1">
      <alignment vertical="center"/>
    </xf>
    <xf numFmtId="0" fontId="25" fillId="4" borderId="74" xfId="7" applyFont="1" applyFill="1" applyBorder="1">
      <alignment vertical="center"/>
    </xf>
    <xf numFmtId="0" fontId="25" fillId="4" borderId="101" xfId="7" applyFont="1" applyFill="1" applyBorder="1" applyAlignment="1">
      <alignment horizontal="center" vertical="center" wrapText="1"/>
    </xf>
    <xf numFmtId="0" fontId="25" fillId="4" borderId="84" xfId="7" applyFont="1" applyFill="1" applyBorder="1" applyAlignment="1">
      <alignment horizontal="center" vertical="center" wrapText="1"/>
    </xf>
    <xf numFmtId="0" fontId="49" fillId="4" borderId="103" xfId="7" applyFont="1" applyFill="1" applyBorder="1" applyAlignment="1">
      <alignment horizontal="center" vertical="center"/>
    </xf>
    <xf numFmtId="0" fontId="25" fillId="4" borderId="80" xfId="7" quotePrefix="1" applyFont="1" applyFill="1" applyBorder="1" applyAlignment="1">
      <alignment horizontal="center" vertical="center"/>
    </xf>
    <xf numFmtId="0" fontId="25" fillId="4" borderId="74" xfId="7" applyFont="1" applyFill="1" applyBorder="1" applyAlignment="1">
      <alignment horizontal="center" vertical="center" wrapText="1"/>
    </xf>
    <xf numFmtId="0" fontId="25" fillId="4" borderId="85" xfId="7" quotePrefix="1" applyFont="1" applyFill="1" applyBorder="1" applyAlignment="1">
      <alignment horizontal="center" vertical="center"/>
    </xf>
    <xf numFmtId="0" fontId="25" fillId="4" borderId="140" xfId="7" quotePrefix="1" applyFont="1" applyFill="1" applyBorder="1" applyAlignment="1">
      <alignment horizontal="center" vertical="center"/>
    </xf>
    <xf numFmtId="0" fontId="49" fillId="4" borderId="80" xfId="7" applyFont="1" applyFill="1" applyBorder="1" applyAlignment="1">
      <alignment horizontal="center" vertical="center"/>
    </xf>
    <xf numFmtId="0" fontId="25" fillId="4" borderId="73" xfId="7" applyFont="1" applyFill="1" applyBorder="1" applyAlignment="1">
      <alignment horizontal="left" vertical="center" wrapText="1"/>
    </xf>
    <xf numFmtId="0" fontId="25" fillId="4" borderId="15" xfId="7" applyFont="1" applyFill="1" applyBorder="1" applyAlignment="1">
      <alignment horizontal="left" vertical="center" wrapText="1"/>
    </xf>
    <xf numFmtId="0" fontId="25" fillId="4" borderId="74" xfId="7" applyFont="1" applyFill="1" applyBorder="1" applyAlignment="1">
      <alignment vertical="top" wrapText="1"/>
    </xf>
    <xf numFmtId="0" fontId="25" fillId="4" borderId="100" xfId="7" quotePrefix="1" applyFont="1" applyFill="1" applyBorder="1" applyAlignment="1">
      <alignment horizontal="center" vertical="center"/>
    </xf>
    <xf numFmtId="0" fontId="49" fillId="4" borderId="103" xfId="7" quotePrefix="1" applyFont="1" applyFill="1" applyBorder="1" applyAlignment="1">
      <alignment horizontal="center" vertical="center"/>
    </xf>
    <xf numFmtId="0" fontId="25" fillId="4" borderId="23" xfId="7" applyFont="1" applyFill="1" applyBorder="1">
      <alignment vertical="center"/>
    </xf>
    <xf numFmtId="0" fontId="25" fillId="4" borderId="22" xfId="7" applyFont="1" applyFill="1" applyBorder="1">
      <alignment vertical="center"/>
    </xf>
    <xf numFmtId="0" fontId="25" fillId="4" borderId="0" xfId="7" applyFont="1" applyFill="1" applyAlignment="1">
      <alignment horizontal="right" vertical="top"/>
    </xf>
    <xf numFmtId="0" fontId="19" fillId="0" borderId="0" xfId="2" applyFont="1" applyBorder="1" applyAlignment="1">
      <alignment horizontal="left" vertical="center"/>
    </xf>
    <xf numFmtId="0" fontId="0" fillId="0" borderId="8" xfId="0" applyFont="1" applyBorder="1" applyAlignment="1">
      <alignment horizontal="left" vertical="center"/>
    </xf>
    <xf numFmtId="0" fontId="0" fillId="0" borderId="0" xfId="0" applyFont="1" applyAlignment="1">
      <alignment horizontal="left" vertical="center" wrapText="1"/>
    </xf>
    <xf numFmtId="0" fontId="22" fillId="6" borderId="90" xfId="0" applyFont="1" applyFill="1" applyBorder="1" applyAlignment="1">
      <alignment horizontal="center" vertical="center" wrapText="1" shrinkToFit="1"/>
    </xf>
    <xf numFmtId="0" fontId="19" fillId="0" borderId="73" xfId="0" applyFont="1" applyBorder="1" applyAlignment="1">
      <alignment horizontal="left" vertical="center" wrapText="1"/>
    </xf>
    <xf numFmtId="0" fontId="0" fillId="0" borderId="0" xfId="0" applyFont="1" applyAlignment="1">
      <alignment horizontal="left" vertical="center" wrapText="1"/>
    </xf>
    <xf numFmtId="0" fontId="0" fillId="2" borderId="74" xfId="0" applyFill="1" applyBorder="1">
      <alignment vertical="center"/>
    </xf>
    <xf numFmtId="0" fontId="0" fillId="0" borderId="74" xfId="0" applyFont="1" applyBorder="1" applyAlignment="1">
      <alignment horizontal="left" vertical="center"/>
    </xf>
    <xf numFmtId="0" fontId="0" fillId="0" borderId="74" xfId="0" applyNumberFormat="1" applyBorder="1">
      <alignment vertical="center"/>
    </xf>
    <xf numFmtId="14" fontId="0" fillId="0" borderId="74" xfId="0" applyNumberFormat="1" applyBorder="1">
      <alignment vertical="center"/>
    </xf>
    <xf numFmtId="0" fontId="0" fillId="0" borderId="8" xfId="0" applyBorder="1">
      <alignment vertical="center"/>
    </xf>
    <xf numFmtId="14" fontId="0" fillId="0" borderId="8" xfId="0" applyNumberFormat="1" applyBorder="1">
      <alignment vertical="center"/>
    </xf>
    <xf numFmtId="14" fontId="0" fillId="0" borderId="0" xfId="0" applyNumberFormat="1" applyBorder="1">
      <alignment vertical="center"/>
    </xf>
    <xf numFmtId="0" fontId="19" fillId="4" borderId="80" xfId="0" applyFont="1" applyFill="1" applyBorder="1" applyAlignment="1">
      <alignment horizontal="left" vertical="center"/>
    </xf>
    <xf numFmtId="0" fontId="19" fillId="11" borderId="74" xfId="0" applyFont="1" applyFill="1" applyBorder="1" applyAlignment="1">
      <alignment horizontal="left" vertical="center"/>
    </xf>
    <xf numFmtId="14" fontId="19" fillId="12" borderId="80" xfId="0" applyNumberFormat="1" applyFont="1" applyFill="1" applyBorder="1" applyAlignment="1">
      <alignment horizontal="left" vertical="center" wrapText="1"/>
    </xf>
    <xf numFmtId="0" fontId="19" fillId="0" borderId="74" xfId="0" applyFont="1" applyFill="1" applyBorder="1" applyAlignment="1">
      <alignment horizontal="left" vertical="center" wrapText="1" shrinkToFit="1"/>
    </xf>
    <xf numFmtId="14" fontId="19" fillId="0" borderId="74" xfId="0" applyNumberFormat="1" applyFont="1" applyFill="1" applyBorder="1" applyAlignment="1">
      <alignment horizontal="left" vertical="center" wrapText="1" shrinkToFit="1"/>
    </xf>
    <xf numFmtId="0" fontId="19" fillId="0" borderId="80" xfId="0" applyFont="1" applyFill="1" applyBorder="1" applyAlignment="1">
      <alignment horizontal="left" vertical="center" wrapText="1" shrinkToFit="1"/>
    </xf>
    <xf numFmtId="0" fontId="19" fillId="17" borderId="74" xfId="0" applyFont="1" applyFill="1" applyBorder="1" applyAlignment="1">
      <alignment horizontal="left" vertical="center" wrapText="1" shrinkToFit="1"/>
    </xf>
    <xf numFmtId="0" fontId="0" fillId="0" borderId="0" xfId="0" applyFont="1" applyAlignment="1">
      <alignment horizontal="left" vertical="center" wrapText="1"/>
    </xf>
    <xf numFmtId="0" fontId="0" fillId="9" borderId="0" xfId="0" applyFill="1">
      <alignment vertical="center"/>
    </xf>
    <xf numFmtId="0" fontId="19" fillId="0" borderId="99" xfId="0" applyFont="1" applyBorder="1" applyAlignment="1">
      <alignment horizontal="left" vertical="center" wrapText="1" shrinkToFit="1"/>
    </xf>
    <xf numFmtId="0" fontId="19" fillId="0" borderId="72" xfId="0" applyFont="1" applyBorder="1" applyAlignment="1">
      <alignment horizontal="left" vertical="center" wrapText="1"/>
    </xf>
    <xf numFmtId="0" fontId="19" fillId="11" borderId="102" xfId="0" applyFont="1" applyFill="1" applyBorder="1" applyAlignment="1">
      <alignment horizontal="left" vertical="center"/>
    </xf>
    <xf numFmtId="0" fontId="19" fillId="11" borderId="103" xfId="0" applyFont="1" applyFill="1" applyBorder="1" applyAlignment="1">
      <alignment horizontal="left" vertical="center"/>
    </xf>
    <xf numFmtId="14" fontId="19" fillId="11" borderId="95" xfId="0" applyNumberFormat="1" applyFont="1" applyFill="1" applyBorder="1" applyAlignment="1">
      <alignment horizontal="left" vertical="center" wrapText="1" shrinkToFit="1"/>
    </xf>
    <xf numFmtId="0" fontId="19" fillId="4" borderId="60" xfId="0" applyFont="1" applyFill="1" applyBorder="1" applyAlignment="1">
      <alignment horizontal="left" vertical="center" shrinkToFit="1"/>
    </xf>
    <xf numFmtId="0" fontId="22" fillId="6" borderId="90" xfId="0" applyFont="1" applyFill="1" applyBorder="1" applyAlignment="1">
      <alignment horizontal="center" vertical="center" wrapText="1" shrinkToFit="1"/>
    </xf>
    <xf numFmtId="0" fontId="19" fillId="0" borderId="73" xfId="0" applyFont="1" applyBorder="1" applyAlignment="1">
      <alignment horizontal="left" vertical="center" wrapText="1"/>
    </xf>
    <xf numFmtId="0" fontId="0" fillId="11" borderId="0" xfId="0" applyFill="1" applyAlignment="1">
      <alignment horizontal="left" vertical="center"/>
    </xf>
    <xf numFmtId="0" fontId="19" fillId="0" borderId="103" xfId="0" applyFont="1" applyFill="1" applyBorder="1" applyAlignment="1" applyProtection="1">
      <alignment horizontal="left" vertical="center"/>
    </xf>
    <xf numFmtId="0" fontId="19" fillId="0" borderId="95" xfId="0" applyFont="1" applyFill="1" applyBorder="1" applyAlignment="1" applyProtection="1">
      <alignment horizontal="left" vertical="center"/>
    </xf>
    <xf numFmtId="0" fontId="19" fillId="0" borderId="95" xfId="0" applyFont="1" applyFill="1" applyBorder="1" applyAlignment="1">
      <alignment horizontal="left" vertical="center"/>
    </xf>
    <xf numFmtId="0" fontId="19" fillId="0" borderId="102" xfId="0" applyFont="1" applyFill="1" applyBorder="1" applyAlignment="1" applyProtection="1">
      <alignment horizontal="left" vertical="center"/>
    </xf>
    <xf numFmtId="0" fontId="19" fillId="0" borderId="0" xfId="0" applyFont="1" applyFill="1" applyBorder="1" applyAlignment="1">
      <alignment horizontal="left" vertical="center" wrapText="1"/>
    </xf>
    <xf numFmtId="0" fontId="19" fillId="0" borderId="0" xfId="0" applyFont="1" applyFill="1" applyBorder="1" applyAlignment="1" applyProtection="1">
      <alignment vertical="center" wrapText="1"/>
    </xf>
    <xf numFmtId="14" fontId="19" fillId="0" borderId="0" xfId="0" applyNumberFormat="1" applyFont="1" applyFill="1" applyBorder="1" applyAlignment="1">
      <alignment horizontal="left" vertical="center" wrapText="1"/>
    </xf>
    <xf numFmtId="14" fontId="19" fillId="0" borderId="0" xfId="0" applyNumberFormat="1" applyFont="1" applyFill="1" applyBorder="1" applyAlignment="1">
      <alignment horizontal="left" vertical="center"/>
    </xf>
    <xf numFmtId="0" fontId="0" fillId="0" borderId="0" xfId="0" applyFont="1" applyFill="1" applyBorder="1" applyAlignment="1">
      <alignment horizontal="left" vertical="center" wrapText="1"/>
    </xf>
    <xf numFmtId="0" fontId="0" fillId="0" borderId="5" xfId="0" applyBorder="1">
      <alignment vertical="center"/>
    </xf>
    <xf numFmtId="179" fontId="0" fillId="11" borderId="0" xfId="0" applyNumberFormat="1" applyFill="1" applyAlignment="1">
      <alignment horizontal="left" vertical="center"/>
    </xf>
    <xf numFmtId="179" fontId="19" fillId="0" borderId="74" xfId="0" applyNumberFormat="1" applyFont="1" applyBorder="1" applyAlignment="1">
      <alignment horizontal="left" vertical="center"/>
    </xf>
    <xf numFmtId="0" fontId="0" fillId="11" borderId="84" xfId="0" applyFill="1" applyBorder="1" applyAlignment="1">
      <alignment horizontal="left" vertical="center" wrapText="1"/>
    </xf>
    <xf numFmtId="0" fontId="0" fillId="14" borderId="74" xfId="0" applyFill="1" applyBorder="1" applyAlignment="1">
      <alignment horizontal="left" vertical="center" wrapText="1"/>
    </xf>
    <xf numFmtId="0" fontId="19" fillId="2" borderId="95" xfId="2" applyFont="1" applyFill="1" applyBorder="1" applyAlignment="1">
      <alignment horizontal="left" vertical="center"/>
    </xf>
    <xf numFmtId="0" fontId="0" fillId="2" borderId="103" xfId="0" applyFont="1" applyFill="1" applyBorder="1" applyAlignment="1">
      <alignment horizontal="left" vertical="center"/>
    </xf>
    <xf numFmtId="0" fontId="19" fillId="2" borderId="85" xfId="0" applyFont="1" applyFill="1" applyBorder="1" applyAlignment="1">
      <alignment horizontal="left" vertical="center"/>
    </xf>
    <xf numFmtId="0" fontId="19" fillId="11" borderId="84" xfId="0" applyFont="1" applyFill="1" applyBorder="1" applyAlignment="1">
      <alignment horizontal="left" vertical="center"/>
    </xf>
    <xf numFmtId="0" fontId="19" fillId="2" borderId="96" xfId="2" applyFont="1" applyFill="1" applyBorder="1" applyAlignment="1">
      <alignment horizontal="left" vertical="center"/>
    </xf>
    <xf numFmtId="14" fontId="19" fillId="0" borderId="73" xfId="0" applyNumberFormat="1" applyFont="1" applyFill="1" applyBorder="1" applyAlignment="1" applyProtection="1">
      <alignment horizontal="left" vertical="center" wrapText="1" shrinkToFit="1"/>
    </xf>
    <xf numFmtId="0" fontId="19" fillId="11" borderId="86" xfId="0" applyFont="1" applyFill="1" applyBorder="1" applyAlignment="1">
      <alignment horizontal="left" vertical="center"/>
    </xf>
    <xf numFmtId="0" fontId="19" fillId="11" borderId="10" xfId="0" applyFont="1" applyFill="1" applyBorder="1" applyAlignment="1">
      <alignment horizontal="left" vertical="center"/>
    </xf>
    <xf numFmtId="0" fontId="19" fillId="11" borderId="137" xfId="0" applyFont="1" applyFill="1" applyBorder="1" applyAlignment="1">
      <alignment horizontal="left" vertical="center"/>
    </xf>
    <xf numFmtId="0" fontId="19" fillId="11" borderId="158" xfId="0" applyFont="1" applyFill="1" applyBorder="1" applyAlignment="1">
      <alignment horizontal="left" vertical="center"/>
    </xf>
    <xf numFmtId="0" fontId="19" fillId="11" borderId="129" xfId="0" applyFont="1" applyFill="1" applyBorder="1" applyAlignment="1">
      <alignment horizontal="left" vertical="center"/>
    </xf>
    <xf numFmtId="14" fontId="19" fillId="12" borderId="85" xfId="0" applyNumberFormat="1" applyFont="1" applyFill="1" applyBorder="1" applyAlignment="1">
      <alignment horizontal="left" vertical="center" wrapText="1" shrinkToFit="1"/>
    </xf>
    <xf numFmtId="14" fontId="19" fillId="2" borderId="84" xfId="0" applyNumberFormat="1" applyFont="1" applyFill="1" applyBorder="1" applyAlignment="1">
      <alignment horizontal="left" vertical="center" wrapText="1" shrinkToFit="1"/>
    </xf>
    <xf numFmtId="0" fontId="19" fillId="2" borderId="80" xfId="0" applyNumberFormat="1" applyFont="1" applyFill="1" applyBorder="1" applyAlignment="1" applyProtection="1">
      <alignment horizontal="left" vertical="center" wrapText="1" shrinkToFit="1"/>
    </xf>
    <xf numFmtId="14" fontId="19" fillId="2" borderId="74" xfId="0" applyNumberFormat="1" applyFont="1" applyFill="1" applyBorder="1" applyAlignment="1" applyProtection="1">
      <alignment horizontal="left" vertical="center" wrapText="1" shrinkToFit="1"/>
    </xf>
    <xf numFmtId="0" fontId="19" fillId="2" borderId="99" xfId="0" applyNumberFormat="1" applyFont="1" applyFill="1" applyBorder="1" applyAlignment="1" applyProtection="1">
      <alignment horizontal="left" vertical="center" wrapText="1" shrinkToFit="1"/>
    </xf>
    <xf numFmtId="0" fontId="0" fillId="0" borderId="8" xfId="0" applyFont="1" applyBorder="1" applyAlignment="1">
      <alignment horizontal="left" vertical="center"/>
    </xf>
    <xf numFmtId="0" fontId="22" fillId="6" borderId="90" xfId="0" applyFont="1" applyFill="1" applyBorder="1" applyAlignment="1">
      <alignment horizontal="center" vertical="center" wrapText="1" shrinkToFit="1"/>
    </xf>
    <xf numFmtId="0" fontId="0" fillId="0" borderId="34" xfId="0" applyFont="1" applyBorder="1" applyAlignment="1">
      <alignment horizontal="left" vertical="center"/>
    </xf>
    <xf numFmtId="0" fontId="19" fillId="0" borderId="10" xfId="0" applyNumberFormat="1" applyFont="1" applyFill="1" applyBorder="1" applyAlignment="1" applyProtection="1">
      <alignment horizontal="left" vertical="center" wrapText="1" shrinkToFit="1"/>
    </xf>
    <xf numFmtId="14" fontId="19" fillId="0" borderId="1" xfId="0" applyNumberFormat="1" applyFont="1" applyFill="1" applyBorder="1" applyAlignment="1" applyProtection="1">
      <alignment horizontal="left" vertical="center" wrapText="1" shrinkToFit="1"/>
    </xf>
    <xf numFmtId="0" fontId="19" fillId="2" borderId="1" xfId="0" applyNumberFormat="1" applyFont="1" applyFill="1" applyBorder="1" applyAlignment="1" applyProtection="1">
      <alignment horizontal="left" vertical="center" wrapText="1" shrinkToFit="1"/>
    </xf>
    <xf numFmtId="0" fontId="19" fillId="0" borderId="9" xfId="0" applyNumberFormat="1" applyFont="1" applyBorder="1" applyAlignment="1" applyProtection="1">
      <alignment horizontal="left" vertical="center" wrapText="1" shrinkToFit="1"/>
    </xf>
    <xf numFmtId="0" fontId="19" fillId="0" borderId="111" xfId="0" applyNumberFormat="1" applyFont="1" applyFill="1" applyBorder="1" applyAlignment="1" applyProtection="1">
      <alignment horizontal="left" vertical="center" wrapText="1" shrinkToFit="1"/>
    </xf>
    <xf numFmtId="14" fontId="19" fillId="0" borderId="34" xfId="0" applyNumberFormat="1" applyFont="1" applyFill="1" applyBorder="1" applyAlignment="1" applyProtection="1">
      <alignment horizontal="left" vertical="center" wrapText="1" shrinkToFit="1"/>
    </xf>
    <xf numFmtId="0" fontId="19" fillId="2" borderId="34" xfId="0" applyNumberFormat="1" applyFont="1" applyFill="1" applyBorder="1" applyAlignment="1" applyProtection="1">
      <alignment horizontal="left" vertical="center" wrapText="1" shrinkToFit="1"/>
    </xf>
    <xf numFmtId="0" fontId="19" fillId="0" borderId="57" xfId="0" applyNumberFormat="1" applyFont="1" applyBorder="1" applyAlignment="1" applyProtection="1">
      <alignment horizontal="left" vertical="center" wrapText="1" shrinkToFit="1"/>
    </xf>
    <xf numFmtId="0" fontId="19" fillId="2" borderId="111" xfId="0" applyNumberFormat="1" applyFont="1" applyFill="1" applyBorder="1" applyAlignment="1" applyProtection="1">
      <alignment horizontal="left" vertical="center" wrapText="1" shrinkToFit="1"/>
    </xf>
    <xf numFmtId="14" fontId="19" fillId="2" borderId="34" xfId="0" applyNumberFormat="1" applyFont="1" applyFill="1" applyBorder="1" applyAlignment="1" applyProtection="1">
      <alignment horizontal="left" vertical="center" wrapText="1" shrinkToFit="1"/>
    </xf>
    <xf numFmtId="0" fontId="19" fillId="2" borderId="57" xfId="0" applyNumberFormat="1" applyFont="1" applyFill="1" applyBorder="1" applyAlignment="1" applyProtection="1">
      <alignment horizontal="left" vertical="center" wrapText="1" shrinkToFit="1"/>
    </xf>
    <xf numFmtId="0" fontId="19" fillId="0" borderId="78" xfId="0" applyNumberFormat="1" applyFont="1" applyFill="1" applyBorder="1" applyAlignment="1" applyProtection="1">
      <alignment horizontal="left" vertical="center" wrapText="1" shrinkToFit="1"/>
    </xf>
    <xf numFmtId="14" fontId="19" fillId="0" borderId="8" xfId="0" applyNumberFormat="1" applyFont="1" applyFill="1" applyBorder="1" applyAlignment="1" applyProtection="1">
      <alignment horizontal="left" vertical="center" wrapText="1" shrinkToFit="1"/>
    </xf>
    <xf numFmtId="0" fontId="19" fillId="2" borderId="8" xfId="0" applyNumberFormat="1" applyFont="1" applyFill="1" applyBorder="1" applyAlignment="1" applyProtection="1">
      <alignment horizontal="left" vertical="center" wrapText="1" shrinkToFit="1"/>
    </xf>
    <xf numFmtId="0" fontId="19" fillId="0" borderId="7" xfId="0" applyNumberFormat="1" applyFont="1" applyBorder="1" applyAlignment="1" applyProtection="1">
      <alignment horizontal="left" vertical="center" wrapText="1" shrinkToFit="1"/>
    </xf>
    <xf numFmtId="0" fontId="0" fillId="0" borderId="106" xfId="0" applyFont="1" applyBorder="1" applyAlignment="1">
      <alignment horizontal="left" vertical="center"/>
    </xf>
    <xf numFmtId="14" fontId="19" fillId="7" borderId="74" xfId="0" applyNumberFormat="1" applyFont="1" applyFill="1" applyBorder="1" applyAlignment="1" applyProtection="1">
      <alignment horizontal="left" vertical="center" wrapText="1" shrinkToFit="1"/>
    </xf>
    <xf numFmtId="0" fontId="19" fillId="12" borderId="74" xfId="0" applyNumberFormat="1" applyFont="1" applyFill="1" applyBorder="1" applyAlignment="1" applyProtection="1">
      <alignment horizontal="left" vertical="center" wrapText="1" shrinkToFit="1"/>
    </xf>
    <xf numFmtId="0" fontId="19" fillId="2" borderId="10" xfId="0" applyFont="1" applyFill="1" applyBorder="1" applyAlignment="1" applyProtection="1">
      <alignment horizontal="left" vertical="center"/>
    </xf>
    <xf numFmtId="14" fontId="19" fillId="2" borderId="1" xfId="0" applyNumberFormat="1" applyFont="1" applyFill="1" applyBorder="1" applyAlignment="1" applyProtection="1">
      <alignment horizontal="left" vertical="center" wrapText="1" shrinkToFit="1"/>
    </xf>
    <xf numFmtId="0" fontId="19" fillId="2" borderId="1" xfId="0" applyFont="1" applyFill="1" applyBorder="1" applyAlignment="1" applyProtection="1">
      <alignment horizontal="left" vertical="center"/>
    </xf>
    <xf numFmtId="0" fontId="19" fillId="2" borderId="1" xfId="0" applyFont="1" applyFill="1" applyBorder="1" applyAlignment="1">
      <alignment horizontal="left" vertical="center"/>
    </xf>
    <xf numFmtId="0" fontId="19" fillId="2" borderId="9" xfId="0" applyFont="1" applyFill="1" applyBorder="1" applyAlignment="1" applyProtection="1">
      <alignment horizontal="left" vertical="center"/>
    </xf>
    <xf numFmtId="0" fontId="19" fillId="2" borderId="111" xfId="0" applyFont="1" applyFill="1" applyBorder="1" applyAlignment="1" applyProtection="1">
      <alignment vertical="center" wrapText="1"/>
    </xf>
    <xf numFmtId="0" fontId="19" fillId="2" borderId="34" xfId="0" applyFont="1" applyFill="1" applyBorder="1" applyAlignment="1" applyProtection="1">
      <alignment vertical="center" wrapText="1"/>
    </xf>
    <xf numFmtId="0" fontId="19" fillId="2" borderId="57" xfId="0" applyFont="1" applyFill="1" applyBorder="1" applyAlignment="1" applyProtection="1">
      <alignment vertical="center" wrapText="1"/>
    </xf>
    <xf numFmtId="0" fontId="19" fillId="2" borderId="78" xfId="0" applyNumberFormat="1" applyFont="1" applyFill="1" applyBorder="1" applyAlignment="1" applyProtection="1">
      <alignment horizontal="left" vertical="center" wrapText="1" shrinkToFit="1"/>
    </xf>
    <xf numFmtId="14" fontId="19" fillId="2" borderId="8" xfId="0" applyNumberFormat="1" applyFont="1" applyFill="1" applyBorder="1" applyAlignment="1" applyProtection="1">
      <alignment horizontal="left" vertical="center" wrapText="1" shrinkToFit="1"/>
    </xf>
    <xf numFmtId="0" fontId="19" fillId="2" borderId="7" xfId="0" applyNumberFormat="1" applyFont="1" applyFill="1" applyBorder="1" applyAlignment="1" applyProtection="1">
      <alignment horizontal="left" vertical="center" wrapText="1" shrinkToFit="1"/>
    </xf>
    <xf numFmtId="0" fontId="25" fillId="0" borderId="0" xfId="0" applyFont="1">
      <alignment vertical="center"/>
    </xf>
    <xf numFmtId="0" fontId="0" fillId="2" borderId="8" xfId="0" applyFont="1" applyFill="1" applyBorder="1" applyAlignment="1">
      <alignment horizontal="center" vertical="center"/>
    </xf>
    <xf numFmtId="0" fontId="0" fillId="0" borderId="34" xfId="0" applyFont="1" applyBorder="1" applyAlignment="1">
      <alignment horizontal="left" vertical="center"/>
    </xf>
    <xf numFmtId="0" fontId="10"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19" fillId="0" borderId="0" xfId="0" applyFont="1" applyFill="1" applyBorder="1" applyAlignment="1">
      <alignment horizontal="left" vertical="center" wrapText="1" shrinkToFit="1"/>
    </xf>
    <xf numFmtId="14" fontId="19" fillId="0" borderId="0" xfId="0" applyNumberFormat="1" applyFont="1" applyFill="1" applyBorder="1" applyAlignment="1">
      <alignment horizontal="left" vertical="center" wrapText="1" shrinkToFit="1"/>
    </xf>
    <xf numFmtId="0" fontId="19" fillId="9" borderId="74" xfId="0" applyFont="1" applyFill="1" applyBorder="1" applyAlignment="1">
      <alignment horizontal="left" vertical="center" wrapText="1" shrinkToFit="1"/>
    </xf>
    <xf numFmtId="14" fontId="19" fillId="12" borderId="74" xfId="0" applyNumberFormat="1" applyFont="1" applyFill="1" applyBorder="1" applyAlignment="1">
      <alignment horizontal="left" vertical="center" wrapText="1" shrinkToFit="1"/>
    </xf>
    <xf numFmtId="0" fontId="0" fillId="0" borderId="100" xfId="0" applyFont="1" applyBorder="1">
      <alignment vertical="center"/>
    </xf>
    <xf numFmtId="0" fontId="0" fillId="18" borderId="0" xfId="0" applyFont="1" applyFill="1" applyAlignment="1">
      <alignment horizontal="left" vertical="center" wrapText="1"/>
    </xf>
    <xf numFmtId="0" fontId="19" fillId="2" borderId="75" xfId="0" applyFont="1" applyFill="1" applyBorder="1" applyAlignment="1">
      <alignment horizontal="left" vertical="center" wrapText="1" shrinkToFit="1"/>
    </xf>
    <xf numFmtId="0" fontId="19" fillId="0" borderId="77" xfId="0" applyFont="1" applyBorder="1" applyAlignment="1">
      <alignment horizontal="left" vertical="center" wrapText="1"/>
    </xf>
    <xf numFmtId="0" fontId="0" fillId="0" borderId="8" xfId="0" applyFont="1" applyBorder="1" applyAlignment="1">
      <alignment horizontal="left" vertical="center"/>
    </xf>
    <xf numFmtId="0" fontId="0" fillId="0" borderId="34" xfId="0" applyFont="1" applyBorder="1" applyAlignment="1">
      <alignment horizontal="left" vertical="center"/>
    </xf>
    <xf numFmtId="49" fontId="0" fillId="0" borderId="74" xfId="0" applyNumberFormat="1" applyBorder="1">
      <alignment vertical="center"/>
    </xf>
    <xf numFmtId="0" fontId="0" fillId="0" borderId="129" xfId="0" applyFont="1" applyBorder="1" applyAlignment="1">
      <alignment horizontal="left" vertical="center"/>
    </xf>
    <xf numFmtId="0" fontId="0" fillId="0" borderId="73" xfId="0" applyFont="1" applyBorder="1" applyAlignment="1">
      <alignment horizontal="left" vertical="center"/>
    </xf>
    <xf numFmtId="0" fontId="0" fillId="0" borderId="0" xfId="0" applyFont="1" applyAlignment="1" applyProtection="1">
      <alignment horizontal="center" vertical="center" wrapText="1"/>
      <protection locked="0"/>
    </xf>
    <xf numFmtId="0" fontId="14" fillId="0" borderId="0" xfId="0" applyFont="1" applyFill="1" applyAlignment="1">
      <alignment horizontal="left" vertical="center"/>
    </xf>
    <xf numFmtId="0" fontId="14" fillId="0" borderId="0" xfId="0" applyFont="1" applyFill="1" applyBorder="1" applyAlignment="1">
      <alignment horizontal="left" vertical="center"/>
    </xf>
    <xf numFmtId="0" fontId="0" fillId="2" borderId="0" xfId="0" applyFill="1" applyAlignment="1">
      <alignment horizontal="center" vertical="center" wrapText="1"/>
    </xf>
    <xf numFmtId="0" fontId="10" fillId="2" borderId="31" xfId="0" applyFont="1" applyFill="1" applyBorder="1" applyAlignment="1" applyProtection="1">
      <alignment horizontal="left" vertical="center"/>
    </xf>
    <xf numFmtId="0" fontId="10" fillId="2" borderId="8" xfId="0" applyFont="1" applyFill="1" applyBorder="1" applyAlignment="1" applyProtection="1">
      <alignment horizontal="left" vertical="center"/>
    </xf>
    <xf numFmtId="0" fontId="10" fillId="2" borderId="0" xfId="0" applyFont="1" applyFill="1" applyBorder="1" applyAlignment="1" applyProtection="1">
      <alignment horizontal="left" vertical="center"/>
    </xf>
    <xf numFmtId="0" fontId="10" fillId="2" borderId="54" xfId="0" applyFont="1" applyFill="1" applyBorder="1" applyAlignment="1" applyProtection="1">
      <alignment horizontal="left" vertical="center"/>
    </xf>
    <xf numFmtId="0" fontId="0" fillId="2" borderId="0" xfId="0" applyFont="1" applyFill="1" applyBorder="1" applyAlignment="1" applyProtection="1">
      <alignment vertical="center" wrapText="1"/>
    </xf>
    <xf numFmtId="0" fontId="10" fillId="2" borderId="15" xfId="0" applyFont="1" applyFill="1" applyBorder="1" applyAlignment="1">
      <alignment horizontal="left" vertical="center"/>
    </xf>
    <xf numFmtId="0" fontId="13" fillId="2" borderId="15" xfId="0" applyFont="1" applyFill="1" applyBorder="1" applyAlignment="1" applyProtection="1">
      <alignment horizontal="left" vertical="center"/>
    </xf>
    <xf numFmtId="0" fontId="10" fillId="2" borderId="27" xfId="0" applyFont="1" applyFill="1" applyBorder="1" applyAlignment="1" applyProtection="1">
      <alignment horizontal="left" vertical="center"/>
    </xf>
    <xf numFmtId="0" fontId="10" fillId="2" borderId="8" xfId="0" applyFont="1" applyFill="1" applyBorder="1" applyAlignment="1">
      <alignment horizontal="left" vertical="center"/>
    </xf>
    <xf numFmtId="0" fontId="0" fillId="2" borderId="0" xfId="0" applyFont="1" applyFill="1" applyBorder="1" applyAlignment="1" applyProtection="1">
      <alignment horizontal="left" vertical="center" wrapText="1"/>
    </xf>
    <xf numFmtId="0" fontId="11" fillId="2" borderId="8" xfId="0" applyFont="1" applyFill="1" applyBorder="1" applyAlignment="1" applyProtection="1">
      <alignment horizontal="left" vertical="center"/>
    </xf>
    <xf numFmtId="0" fontId="10" fillId="2" borderId="4" xfId="0" applyFont="1" applyFill="1" applyBorder="1" applyAlignment="1" applyProtection="1">
      <alignment horizontal="left" vertical="center"/>
    </xf>
    <xf numFmtId="0" fontId="0" fillId="2" borderId="0" xfId="0" applyFill="1" applyBorder="1" applyAlignment="1">
      <alignment horizontal="left" vertical="center"/>
    </xf>
    <xf numFmtId="0" fontId="10" fillId="2" borderId="0" xfId="0" applyFont="1" applyFill="1" applyBorder="1" applyAlignment="1" applyProtection="1">
      <alignment horizontal="left" vertical="center" wrapText="1"/>
    </xf>
    <xf numFmtId="0" fontId="10" fillId="2" borderId="4" xfId="0" applyFont="1" applyFill="1" applyBorder="1" applyAlignment="1" applyProtection="1">
      <alignment horizontal="left" vertical="center" wrapText="1"/>
    </xf>
    <xf numFmtId="0" fontId="10" fillId="2" borderId="0" xfId="0" applyFont="1" applyFill="1" applyBorder="1" applyAlignment="1">
      <alignment horizontal="left" vertical="center"/>
    </xf>
    <xf numFmtId="0" fontId="0" fillId="2" borderId="0" xfId="0" applyFill="1" applyBorder="1" applyAlignment="1">
      <alignment vertical="center" wrapText="1"/>
    </xf>
    <xf numFmtId="0" fontId="10" fillId="0" borderId="0" xfId="0" applyFont="1" applyBorder="1" applyAlignment="1">
      <alignment horizontal="center" vertical="center"/>
    </xf>
    <xf numFmtId="0" fontId="11" fillId="2" borderId="0" xfId="0" applyFont="1" applyFill="1" applyBorder="1" applyAlignment="1">
      <alignment horizontal="left" vertical="center"/>
    </xf>
    <xf numFmtId="0" fontId="11" fillId="0" borderId="0" xfId="0" applyFont="1" applyBorder="1" applyAlignment="1">
      <alignment vertical="center" wrapText="1"/>
    </xf>
    <xf numFmtId="0" fontId="11" fillId="0" borderId="0" xfId="0" applyFont="1" applyBorder="1" applyAlignment="1">
      <alignment horizontal="center" vertical="center"/>
    </xf>
    <xf numFmtId="0" fontId="0" fillId="0" borderId="0" xfId="0" applyFill="1" applyAlignment="1">
      <alignment horizontal="left" vertical="center"/>
    </xf>
    <xf numFmtId="0" fontId="0" fillId="0" borderId="0" xfId="0" applyFill="1" applyAlignment="1">
      <alignment vertical="center" wrapText="1"/>
    </xf>
    <xf numFmtId="0" fontId="0" fillId="0" borderId="0" xfId="0" applyFill="1" applyBorder="1">
      <alignment vertical="center"/>
    </xf>
    <xf numFmtId="49" fontId="0" fillId="0" borderId="0" xfId="0" applyNumberFormat="1" applyFill="1" applyBorder="1" applyAlignment="1">
      <alignment horizontal="center" vertical="center"/>
    </xf>
    <xf numFmtId="0" fontId="17" fillId="0" borderId="0" xfId="0" applyFont="1" applyBorder="1" applyAlignment="1">
      <alignment horizontal="center" vertical="center"/>
    </xf>
    <xf numFmtId="0" fontId="10" fillId="0" borderId="0" xfId="2" applyFont="1" applyBorder="1">
      <alignment vertical="center"/>
    </xf>
    <xf numFmtId="0" fontId="2" fillId="0" borderId="0" xfId="2" applyFont="1" applyBorder="1" applyAlignment="1">
      <alignment vertical="center" wrapText="1"/>
    </xf>
    <xf numFmtId="0" fontId="10" fillId="0" borderId="0" xfId="2" applyFont="1" applyBorder="1" applyAlignment="1">
      <alignment horizontal="center" vertical="center"/>
    </xf>
    <xf numFmtId="0" fontId="4" fillId="0" borderId="0" xfId="2" applyFont="1" applyBorder="1" applyAlignment="1">
      <alignment horizontal="center" vertical="center"/>
    </xf>
    <xf numFmtId="0" fontId="10" fillId="2" borderId="62" xfId="0" applyFont="1" applyFill="1" applyBorder="1" applyAlignment="1" applyProtection="1">
      <alignment horizontal="left" vertical="center"/>
    </xf>
    <xf numFmtId="0" fontId="10" fillId="2" borderId="15" xfId="0" applyFont="1" applyFill="1" applyBorder="1" applyAlignment="1" applyProtection="1">
      <alignment horizontal="left" vertical="center"/>
    </xf>
    <xf numFmtId="0" fontId="0" fillId="2" borderId="163" xfId="0" applyFill="1" applyBorder="1">
      <alignment vertical="center"/>
    </xf>
    <xf numFmtId="0" fontId="0" fillId="2" borderId="164" xfId="0" applyFill="1" applyBorder="1">
      <alignment vertical="center"/>
    </xf>
    <xf numFmtId="0" fontId="13" fillId="2" borderId="164" xfId="0" applyFont="1" applyFill="1" applyBorder="1" applyAlignment="1" applyProtection="1">
      <alignment horizontal="left" vertical="center"/>
    </xf>
    <xf numFmtId="0" fontId="19" fillId="0" borderId="60" xfId="0" applyFont="1" applyFill="1" applyBorder="1" applyAlignment="1">
      <alignment horizontal="left" vertical="center" shrinkToFit="1"/>
    </xf>
    <xf numFmtId="179" fontId="0" fillId="0" borderId="0" xfId="0" applyNumberFormat="1" applyFont="1" applyAlignment="1">
      <alignment horizontal="center" vertical="center" shrinkToFit="1"/>
    </xf>
    <xf numFmtId="179" fontId="0" fillId="0" borderId="74" xfId="0" applyNumberFormat="1" applyFont="1" applyBorder="1">
      <alignment vertical="center"/>
    </xf>
    <xf numFmtId="0" fontId="0" fillId="0" borderId="129" xfId="0" applyFont="1" applyBorder="1" applyAlignment="1">
      <alignment vertical="center" shrinkToFit="1"/>
    </xf>
    <xf numFmtId="179" fontId="19" fillId="0" borderId="74" xfId="0" applyNumberFormat="1" applyFont="1" applyBorder="1" applyAlignment="1">
      <alignment horizontal="center" vertical="center"/>
    </xf>
    <xf numFmtId="179" fontId="0" fillId="0" borderId="74" xfId="0" applyNumberFormat="1" applyFont="1" applyBorder="1" applyAlignment="1">
      <alignment horizontal="center" vertical="center"/>
    </xf>
    <xf numFmtId="0" fontId="0" fillId="0" borderId="0" xfId="0" applyBorder="1" applyAlignment="1">
      <alignment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17" fillId="0" borderId="0" xfId="2" applyFont="1" applyBorder="1" applyAlignment="1">
      <alignment horizontal="center" vertical="center"/>
    </xf>
    <xf numFmtId="178" fontId="0" fillId="0" borderId="74" xfId="0" applyNumberFormat="1" applyFont="1" applyBorder="1">
      <alignment vertical="center"/>
    </xf>
    <xf numFmtId="0" fontId="25" fillId="0" borderId="0" xfId="0" applyFont="1">
      <alignment vertical="center"/>
    </xf>
    <xf numFmtId="0" fontId="25" fillId="0" borderId="0" xfId="0" applyFont="1">
      <alignment vertical="center"/>
    </xf>
    <xf numFmtId="0" fontId="25" fillId="0" borderId="0" xfId="0" applyFont="1" applyAlignment="1">
      <alignment horizontal="center" vertical="center" shrinkToFit="1"/>
    </xf>
    <xf numFmtId="0" fontId="25" fillId="0" borderId="0" xfId="0" applyFont="1" applyAlignment="1">
      <alignment horizontal="right" vertical="center" shrinkToFit="1"/>
    </xf>
    <xf numFmtId="0" fontId="25" fillId="0" borderId="0" xfId="0" applyFont="1">
      <alignment vertical="center"/>
    </xf>
    <xf numFmtId="0" fontId="25" fillId="0" borderId="0" xfId="0" applyFont="1">
      <alignment vertical="center"/>
    </xf>
    <xf numFmtId="0" fontId="62" fillId="0" borderId="0" xfId="0" applyFont="1">
      <alignment vertical="center"/>
    </xf>
    <xf numFmtId="0" fontId="25" fillId="0" borderId="0" xfId="0" applyFont="1">
      <alignment vertical="center"/>
    </xf>
    <xf numFmtId="0" fontId="25" fillId="0" borderId="0" xfId="0" applyFont="1">
      <alignment vertical="center"/>
    </xf>
    <xf numFmtId="186" fontId="25" fillId="0" borderId="74" xfId="0" applyNumberFormat="1" applyFont="1" applyBorder="1" applyAlignment="1" applyProtection="1">
      <alignment horizontal="center" vertical="center" shrinkToFit="1"/>
      <protection locked="0"/>
    </xf>
    <xf numFmtId="49" fontId="25" fillId="0" borderId="50" xfId="0" applyNumberFormat="1" applyFont="1" applyBorder="1" applyAlignment="1" applyProtection="1">
      <alignment horizontal="center" vertical="center"/>
      <protection locked="0"/>
    </xf>
    <xf numFmtId="49" fontId="25" fillId="0" borderId="39" xfId="0" applyNumberFormat="1" applyFont="1" applyBorder="1" applyAlignment="1" applyProtection="1">
      <alignment horizontal="center" vertical="center"/>
      <protection locked="0"/>
    </xf>
    <xf numFmtId="49" fontId="25" fillId="0" borderId="34" xfId="0" applyNumberFormat="1" applyFont="1" applyBorder="1" applyAlignment="1" applyProtection="1">
      <alignment horizontal="center" vertical="center" wrapText="1"/>
      <protection locked="0"/>
    </xf>
    <xf numFmtId="49" fontId="25" fillId="0" borderId="39" xfId="0" applyNumberFormat="1" applyFont="1" applyBorder="1" applyAlignment="1" applyProtection="1">
      <alignment horizontal="center" vertical="center" shrinkToFit="1"/>
      <protection locked="0"/>
    </xf>
    <xf numFmtId="49" fontId="25" fillId="0" borderId="46" xfId="0" applyNumberFormat="1" applyFont="1" applyBorder="1" applyAlignment="1" applyProtection="1">
      <alignment horizontal="center" vertical="center" shrinkToFit="1"/>
      <protection locked="0"/>
    </xf>
    <xf numFmtId="185" fontId="25" fillId="0" borderId="74" xfId="0" applyNumberFormat="1" applyFont="1" applyBorder="1" applyAlignment="1" applyProtection="1">
      <alignment horizontal="center" vertical="center"/>
      <protection locked="0"/>
    </xf>
    <xf numFmtId="49" fontId="25" fillId="0" borderId="46" xfId="0" applyNumberFormat="1" applyFont="1" applyBorder="1" applyAlignment="1" applyProtection="1">
      <alignment horizontal="center" vertical="center"/>
      <protection locked="0"/>
    </xf>
    <xf numFmtId="0" fontId="25" fillId="2" borderId="74" xfId="0" applyFont="1" applyFill="1" applyBorder="1" applyAlignment="1" applyProtection="1">
      <alignment horizontal="center" vertical="center"/>
    </xf>
    <xf numFmtId="0" fontId="25" fillId="0" borderId="0" xfId="0" applyFont="1" applyAlignment="1">
      <alignment horizontal="center" vertical="center"/>
    </xf>
    <xf numFmtId="0" fontId="25" fillId="0" borderId="0" xfId="0" applyFont="1">
      <alignment vertical="center"/>
    </xf>
    <xf numFmtId="0" fontId="27" fillId="0" borderId="0" xfId="0" applyFont="1">
      <alignment vertical="center"/>
    </xf>
    <xf numFmtId="178" fontId="25" fillId="0" borderId="35" xfId="0" applyNumberFormat="1" applyFont="1" applyBorder="1" applyAlignment="1" applyProtection="1">
      <alignment horizontal="center" vertical="center"/>
      <protection locked="0"/>
    </xf>
    <xf numFmtId="49" fontId="25" fillId="0" borderId="74" xfId="0" applyNumberFormat="1" applyFont="1" applyBorder="1" applyAlignment="1" applyProtection="1">
      <alignment horizontal="center" vertical="center" shrinkToFit="1"/>
      <protection locked="0"/>
    </xf>
    <xf numFmtId="0" fontId="25" fillId="2" borderId="74" xfId="0" applyFont="1" applyFill="1" applyBorder="1" applyAlignment="1">
      <alignment horizontal="center" vertical="center"/>
    </xf>
    <xf numFmtId="49" fontId="25" fillId="0" borderId="73" xfId="0" applyNumberFormat="1" applyFont="1" applyBorder="1" applyAlignment="1" applyProtection="1">
      <alignment horizontal="center" vertical="center"/>
      <protection locked="0"/>
    </xf>
    <xf numFmtId="49" fontId="25" fillId="0" borderId="72" xfId="0" applyNumberFormat="1" applyFont="1" applyBorder="1" applyAlignment="1" applyProtection="1">
      <alignment horizontal="center" vertical="center"/>
      <protection locked="0"/>
    </xf>
    <xf numFmtId="49" fontId="25" fillId="0" borderId="93" xfId="0" applyNumberFormat="1" applyFont="1" applyBorder="1" applyAlignment="1" applyProtection="1">
      <alignment horizontal="center" vertical="center"/>
      <protection locked="0"/>
    </xf>
    <xf numFmtId="49" fontId="25" fillId="0" borderId="106" xfId="0" applyNumberFormat="1" applyFont="1" applyBorder="1" applyAlignment="1" applyProtection="1">
      <alignment horizontal="center" vertical="center"/>
      <protection locked="0"/>
    </xf>
    <xf numFmtId="0" fontId="19" fillId="3" borderId="35" xfId="0" applyFont="1" applyFill="1" applyBorder="1" applyAlignment="1" applyProtection="1">
      <alignment horizontal="right" vertical="center"/>
    </xf>
    <xf numFmtId="49" fontId="19" fillId="3" borderId="35" xfId="0" applyNumberFormat="1" applyFont="1" applyFill="1" applyBorder="1" applyAlignment="1" applyProtection="1">
      <alignment horizontal="center" vertical="center"/>
    </xf>
    <xf numFmtId="0" fontId="25" fillId="3" borderId="47" xfId="0" applyFont="1" applyFill="1" applyBorder="1" applyAlignment="1" applyProtection="1">
      <alignment horizontal="center" vertical="center"/>
    </xf>
    <xf numFmtId="0" fontId="0" fillId="3" borderId="77" xfId="0" applyFill="1" applyBorder="1" applyAlignment="1" applyProtection="1">
      <alignment horizontal="center" vertical="center"/>
    </xf>
    <xf numFmtId="0" fontId="25" fillId="3" borderId="147" xfId="0" applyFont="1" applyFill="1" applyBorder="1" applyAlignment="1" applyProtection="1">
      <alignment horizontal="center" vertical="center"/>
    </xf>
    <xf numFmtId="0" fontId="25" fillId="3" borderId="146" xfId="0" applyFont="1" applyFill="1" applyBorder="1" applyAlignment="1" applyProtection="1">
      <alignment horizontal="center" vertical="center"/>
    </xf>
    <xf numFmtId="0" fontId="25" fillId="3" borderId="75" xfId="0" applyFont="1" applyFill="1" applyBorder="1" applyAlignment="1" applyProtection="1">
      <alignment horizontal="center" vertical="center"/>
    </xf>
    <xf numFmtId="0" fontId="25" fillId="3" borderId="0" xfId="0" applyFont="1" applyFill="1" applyProtection="1">
      <alignment vertical="center"/>
    </xf>
    <xf numFmtId="0" fontId="25" fillId="3" borderId="0" xfId="0" applyFont="1" applyFill="1" applyAlignment="1" applyProtection="1">
      <alignment horizontal="left" vertical="center"/>
    </xf>
    <xf numFmtId="0" fontId="25" fillId="3" borderId="0" xfId="0" applyFont="1" applyFill="1" applyAlignment="1" applyProtection="1">
      <alignment vertical="center" shrinkToFit="1"/>
    </xf>
    <xf numFmtId="0" fontId="25" fillId="3" borderId="0" xfId="0" applyFont="1" applyFill="1" applyAlignment="1" applyProtection="1">
      <alignment vertical="top" wrapText="1"/>
    </xf>
    <xf numFmtId="0" fontId="25" fillId="3" borderId="0" xfId="0" applyFont="1" applyFill="1" applyProtection="1">
      <alignment vertical="center"/>
    </xf>
    <xf numFmtId="0" fontId="25" fillId="3" borderId="0" xfId="0" applyFont="1" applyFill="1" applyAlignment="1" applyProtection="1">
      <alignment horizontal="center" vertical="center"/>
    </xf>
    <xf numFmtId="0" fontId="25" fillId="3" borderId="101" xfId="0" applyFont="1" applyFill="1" applyBorder="1" applyProtection="1">
      <alignment vertical="center"/>
    </xf>
    <xf numFmtId="0" fontId="25" fillId="3" borderId="34" xfId="0" applyFont="1" applyFill="1" applyBorder="1">
      <alignment vertical="center"/>
    </xf>
    <xf numFmtId="0" fontId="25" fillId="3" borderId="0" xfId="0" applyFont="1" applyFill="1">
      <alignment vertical="center"/>
    </xf>
    <xf numFmtId="0" fontId="25" fillId="3" borderId="0" xfId="0" applyFont="1" applyFill="1" applyBorder="1">
      <alignment vertical="center"/>
    </xf>
    <xf numFmtId="0" fontId="25" fillId="2" borderId="15" xfId="0" applyFont="1" applyFill="1" applyBorder="1" applyProtection="1">
      <alignment vertical="center"/>
    </xf>
    <xf numFmtId="0" fontId="25" fillId="2" borderId="0" xfId="0" applyFont="1" applyFill="1" applyBorder="1" applyProtection="1">
      <alignment vertical="center"/>
    </xf>
    <xf numFmtId="0" fontId="25" fillId="2" borderId="0" xfId="0" applyFont="1" applyFill="1" applyProtection="1">
      <alignment vertical="center"/>
    </xf>
    <xf numFmtId="0" fontId="25" fillId="3" borderId="74" xfId="0" applyFont="1" applyFill="1" applyBorder="1" applyAlignment="1">
      <alignment horizontal="center" vertical="center"/>
    </xf>
    <xf numFmtId="0" fontId="25" fillId="3" borderId="74" xfId="0" applyFont="1" applyFill="1" applyBorder="1" applyAlignment="1" applyProtection="1">
      <alignment horizontal="center" vertical="center"/>
    </xf>
    <xf numFmtId="0" fontId="25" fillId="3" borderId="101" xfId="0" applyFont="1" applyFill="1" applyBorder="1">
      <alignment vertical="center"/>
    </xf>
    <xf numFmtId="0" fontId="25" fillId="3" borderId="0" xfId="0" applyFont="1" applyFill="1" applyAlignment="1">
      <alignment vertical="center" shrinkToFit="1"/>
    </xf>
    <xf numFmtId="0" fontId="25" fillId="3" borderId="147" xfId="0" applyFont="1" applyFill="1" applyBorder="1" applyAlignment="1" applyProtection="1">
      <alignment horizontal="center" vertical="center" shrinkToFit="1"/>
    </xf>
    <xf numFmtId="0" fontId="25" fillId="3" borderId="146" xfId="0" applyFont="1" applyFill="1" applyBorder="1" applyAlignment="1" applyProtection="1">
      <alignment horizontal="center" vertical="center" shrinkToFit="1"/>
    </xf>
    <xf numFmtId="0" fontId="25" fillId="3" borderId="106" xfId="0" applyFont="1" applyFill="1" applyBorder="1" applyAlignment="1" applyProtection="1">
      <alignment horizontal="center" vertical="center" shrinkToFit="1"/>
    </xf>
    <xf numFmtId="0" fontId="25" fillId="3" borderId="106" xfId="0" applyFont="1" applyFill="1" applyBorder="1" applyAlignment="1" applyProtection="1">
      <alignment horizontal="center" vertical="center" shrinkToFit="1"/>
    </xf>
    <xf numFmtId="49" fontId="25" fillId="3" borderId="72" xfId="0" applyNumberFormat="1" applyFont="1" applyFill="1" applyBorder="1" applyAlignment="1" applyProtection="1">
      <alignment horizontal="center" vertical="center"/>
    </xf>
    <xf numFmtId="0" fontId="25" fillId="3" borderId="34" xfId="0" applyFont="1" applyFill="1" applyBorder="1" applyProtection="1">
      <alignment vertical="center"/>
    </xf>
    <xf numFmtId="0" fontId="25" fillId="3" borderId="0" xfId="0" applyFont="1" applyFill="1" applyAlignment="1">
      <alignment horizontal="left" vertical="center"/>
    </xf>
    <xf numFmtId="0" fontId="25" fillId="3" borderId="0" xfId="0" applyFont="1" applyFill="1">
      <alignment vertical="center"/>
    </xf>
    <xf numFmtId="0" fontId="25" fillId="3" borderId="0" xfId="0" applyFont="1" applyFill="1" applyAlignment="1">
      <alignment horizontal="left" vertical="center"/>
    </xf>
    <xf numFmtId="0" fontId="25" fillId="3" borderId="50" xfId="0" applyFont="1" applyFill="1" applyBorder="1" applyAlignment="1" applyProtection="1">
      <alignment horizontal="center" vertical="center"/>
    </xf>
    <xf numFmtId="49" fontId="25" fillId="3" borderId="34" xfId="0" applyNumberFormat="1" applyFont="1" applyFill="1" applyBorder="1" applyAlignment="1">
      <alignment horizontal="center" vertical="center"/>
    </xf>
    <xf numFmtId="0" fontId="25" fillId="3" borderId="75" xfId="0" applyFont="1" applyFill="1" applyBorder="1" applyAlignment="1">
      <alignment horizontal="center" vertical="center"/>
    </xf>
    <xf numFmtId="0" fontId="27" fillId="2" borderId="34" xfId="0" applyFont="1" applyFill="1" applyBorder="1" applyAlignment="1">
      <alignment vertical="center"/>
    </xf>
    <xf numFmtId="0" fontId="0" fillId="2" borderId="34" xfId="0" applyFill="1" applyBorder="1" applyAlignment="1">
      <alignment vertical="center"/>
    </xf>
    <xf numFmtId="0" fontId="25" fillId="2" borderId="0" xfId="0" applyFont="1" applyFill="1">
      <alignment vertical="center"/>
    </xf>
    <xf numFmtId="0" fontId="25" fillId="17" borderId="0" xfId="0" applyFont="1" applyFill="1">
      <alignment vertical="center"/>
    </xf>
    <xf numFmtId="0" fontId="6" fillId="0" borderId="0" xfId="0" applyFont="1">
      <alignment vertical="center"/>
    </xf>
    <xf numFmtId="0" fontId="25" fillId="0" borderId="0" xfId="0" applyFont="1" applyFill="1">
      <alignment vertical="center"/>
    </xf>
    <xf numFmtId="0" fontId="63" fillId="2" borderId="0" xfId="0" applyFont="1" applyFill="1">
      <alignment vertical="center"/>
    </xf>
    <xf numFmtId="0" fontId="64" fillId="2" borderId="0" xfId="0" applyFont="1" applyFill="1">
      <alignment vertical="center"/>
    </xf>
    <xf numFmtId="0" fontId="27" fillId="3" borderId="34" xfId="0" applyFont="1" applyFill="1" applyBorder="1" applyAlignment="1">
      <alignment vertical="center"/>
    </xf>
    <xf numFmtId="0" fontId="0" fillId="3" borderId="34" xfId="0" applyFill="1" applyBorder="1" applyAlignment="1">
      <alignment vertical="center"/>
    </xf>
    <xf numFmtId="0" fontId="27" fillId="3" borderId="34" xfId="0" applyFont="1" applyFill="1" applyBorder="1" applyAlignment="1" applyProtection="1">
      <alignment vertical="center"/>
    </xf>
    <xf numFmtId="0" fontId="0" fillId="3" borderId="34" xfId="0" applyFill="1" applyBorder="1" applyAlignment="1" applyProtection="1">
      <alignment vertical="center"/>
    </xf>
    <xf numFmtId="178" fontId="27" fillId="0" borderId="0" xfId="0" applyNumberFormat="1" applyFont="1">
      <alignment vertical="center"/>
    </xf>
    <xf numFmtId="178" fontId="25" fillId="0" borderId="0" xfId="0" applyNumberFormat="1" applyFont="1">
      <alignment vertical="center"/>
    </xf>
    <xf numFmtId="0" fontId="27" fillId="2" borderId="0" xfId="0" applyFont="1" applyFill="1">
      <alignment vertical="center"/>
    </xf>
    <xf numFmtId="0" fontId="11" fillId="2" borderId="10" xfId="0" applyFont="1" applyFill="1" applyBorder="1" applyAlignment="1">
      <alignment horizontal="left" vertical="center" indent="1"/>
    </xf>
    <xf numFmtId="183" fontId="25" fillId="0" borderId="0" xfId="0" applyNumberFormat="1" applyFont="1">
      <alignment vertical="center"/>
    </xf>
    <xf numFmtId="183" fontId="27" fillId="0" borderId="0" xfId="0" applyNumberFormat="1" applyFont="1">
      <alignment vertical="center"/>
    </xf>
    <xf numFmtId="0" fontId="0" fillId="2" borderId="1" xfId="0" applyFill="1" applyBorder="1" applyAlignment="1">
      <alignment horizontal="left" vertical="center" indent="1"/>
    </xf>
    <xf numFmtId="179" fontId="0" fillId="2" borderId="0" xfId="0" applyNumberFormat="1" applyFont="1" applyFill="1" applyAlignment="1" applyProtection="1">
      <alignment vertical="center" wrapText="1"/>
    </xf>
    <xf numFmtId="0" fontId="0" fillId="2" borderId="0" xfId="0" applyFont="1" applyFill="1" applyAlignment="1" applyProtection="1">
      <alignment vertical="center" wrapText="1"/>
    </xf>
    <xf numFmtId="0" fontId="0" fillId="2" borderId="0" xfId="0" applyFont="1" applyFill="1" applyAlignment="1" applyProtection="1">
      <alignment horizontal="left" vertical="center"/>
    </xf>
    <xf numFmtId="0" fontId="0" fillId="3" borderId="0" xfId="0" applyFont="1" applyFill="1" applyBorder="1" applyAlignment="1" applyProtection="1">
      <alignment vertical="center" wrapText="1"/>
    </xf>
    <xf numFmtId="0" fontId="19" fillId="0" borderId="74" xfId="0" applyNumberFormat="1" applyFont="1" applyBorder="1" applyAlignment="1">
      <alignment horizontal="left" vertical="center" wrapText="1"/>
    </xf>
    <xf numFmtId="14" fontId="19" fillId="2" borderId="84" xfId="0" applyNumberFormat="1" applyFont="1" applyFill="1" applyBorder="1" applyAlignment="1">
      <alignment horizontal="left" vertical="center" wrapText="1"/>
    </xf>
    <xf numFmtId="0" fontId="0" fillId="2" borderId="110" xfId="0" applyFont="1" applyFill="1" applyBorder="1" applyAlignment="1">
      <alignment horizontal="left" vertical="center"/>
    </xf>
    <xf numFmtId="0" fontId="19" fillId="7" borderId="0" xfId="0" applyNumberFormat="1" applyFont="1" applyFill="1" applyAlignment="1">
      <alignment horizontal="left" vertical="center" wrapText="1" shrinkToFit="1"/>
    </xf>
    <xf numFmtId="0" fontId="19" fillId="12" borderId="74" xfId="0" applyNumberFormat="1" applyFont="1" applyFill="1" applyBorder="1" applyAlignment="1">
      <alignment horizontal="left" vertical="center" wrapText="1"/>
    </xf>
    <xf numFmtId="14" fontId="0" fillId="12" borderId="0" xfId="0" applyNumberFormat="1" applyFont="1" applyFill="1">
      <alignment vertical="center"/>
    </xf>
    <xf numFmtId="0" fontId="0" fillId="12" borderId="84" xfId="0" applyNumberFormat="1" applyFill="1" applyBorder="1" applyAlignment="1">
      <alignment horizontal="left" vertical="center" wrapText="1"/>
    </xf>
    <xf numFmtId="0" fontId="19" fillId="2" borderId="74" xfId="0" applyFont="1" applyFill="1" applyBorder="1" applyAlignment="1">
      <alignment horizontal="left" vertical="center"/>
    </xf>
    <xf numFmtId="0" fontId="0" fillId="12" borderId="74" xfId="0" applyFont="1" applyFill="1" applyBorder="1">
      <alignment vertical="center"/>
    </xf>
    <xf numFmtId="14" fontId="19" fillId="2" borderId="84" xfId="0" applyNumberFormat="1" applyFont="1" applyFill="1" applyBorder="1" applyAlignment="1">
      <alignment horizontal="left" vertical="center"/>
    </xf>
    <xf numFmtId="14" fontId="19" fillId="12" borderId="85" xfId="0" applyNumberFormat="1" applyFont="1" applyFill="1" applyBorder="1" applyAlignment="1">
      <alignment horizontal="left" vertical="center"/>
    </xf>
    <xf numFmtId="0" fontId="19" fillId="12" borderId="84" xfId="0" applyNumberFormat="1" applyFont="1" applyFill="1" applyBorder="1" applyAlignment="1">
      <alignment horizontal="left" vertical="center" wrapText="1"/>
    </xf>
    <xf numFmtId="49" fontId="0" fillId="0" borderId="0" xfId="0" applyNumberFormat="1">
      <alignment vertical="center"/>
    </xf>
    <xf numFmtId="49" fontId="0" fillId="0" borderId="74" xfId="0" applyNumberFormat="1" applyBorder="1" applyAlignment="1">
      <alignment horizontal="center" vertical="center"/>
    </xf>
    <xf numFmtId="0" fontId="0" fillId="0" borderId="0" xfId="0" applyNumberFormat="1">
      <alignment vertical="center"/>
    </xf>
    <xf numFmtId="0" fontId="10" fillId="2" borderId="15" xfId="0" applyFont="1" applyFill="1" applyBorder="1" applyAlignment="1" applyProtection="1">
      <alignment horizontal="left" vertical="center"/>
    </xf>
    <xf numFmtId="0" fontId="10" fillId="2" borderId="8" xfId="0" applyFont="1" applyFill="1" applyBorder="1" applyAlignment="1" applyProtection="1">
      <alignment horizontal="left" vertical="center"/>
    </xf>
    <xf numFmtId="0" fontId="10" fillId="2" borderId="0" xfId="0" applyFont="1" applyFill="1" applyBorder="1" applyAlignment="1" applyProtection="1">
      <alignment horizontal="left" vertical="center"/>
    </xf>
    <xf numFmtId="0" fontId="10" fillId="2" borderId="16" xfId="0" applyFont="1" applyFill="1" applyBorder="1" applyAlignment="1" applyProtection="1">
      <alignment horizontal="left" vertical="center"/>
    </xf>
    <xf numFmtId="0" fontId="0" fillId="2" borderId="0" xfId="0" applyFill="1" applyBorder="1" applyAlignment="1">
      <alignment vertical="center" wrapText="1"/>
    </xf>
    <xf numFmtId="0" fontId="10" fillId="2" borderId="15" xfId="0" applyFont="1" applyFill="1" applyBorder="1" applyAlignment="1" applyProtection="1">
      <alignment horizontal="left" vertical="center"/>
    </xf>
    <xf numFmtId="0" fontId="10" fillId="2" borderId="0" xfId="0" applyFont="1" applyFill="1" applyBorder="1" applyAlignment="1" applyProtection="1">
      <alignment horizontal="center" vertical="center"/>
    </xf>
    <xf numFmtId="0" fontId="10" fillId="2" borderId="8" xfId="0" applyFont="1" applyFill="1" applyBorder="1" applyAlignment="1" applyProtection="1">
      <alignment horizontal="left" vertical="center"/>
    </xf>
    <xf numFmtId="0" fontId="10" fillId="2" borderId="0" xfId="0" applyFont="1" applyFill="1" applyBorder="1" applyAlignment="1" applyProtection="1">
      <alignment horizontal="left" vertical="center"/>
    </xf>
    <xf numFmtId="0" fontId="10" fillId="2" borderId="34" xfId="0" applyFont="1" applyFill="1" applyBorder="1" applyAlignment="1" applyProtection="1">
      <alignment horizontal="left" vertical="center"/>
    </xf>
    <xf numFmtId="0" fontId="10" fillId="2" borderId="13" xfId="0" applyFont="1" applyFill="1" applyBorder="1" applyAlignment="1">
      <alignment horizontal="left" vertical="center"/>
    </xf>
    <xf numFmtId="0" fontId="10" fillId="2" borderId="13" xfId="0" applyFont="1" applyFill="1" applyBorder="1" applyAlignment="1" applyProtection="1">
      <alignment horizontal="left" vertical="center"/>
    </xf>
    <xf numFmtId="0" fontId="10" fillId="2" borderId="13" xfId="0" applyFont="1" applyFill="1" applyBorder="1" applyAlignment="1" applyProtection="1">
      <alignment horizontal="center" vertical="center"/>
    </xf>
    <xf numFmtId="0" fontId="10" fillId="2" borderId="8" xfId="0" applyFont="1" applyFill="1" applyBorder="1" applyAlignment="1">
      <alignment horizontal="left" vertical="center"/>
    </xf>
    <xf numFmtId="0" fontId="0" fillId="2" borderId="8"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10" fillId="2" borderId="27" xfId="0" applyFont="1" applyFill="1" applyBorder="1" applyAlignment="1" applyProtection="1">
      <alignment horizontal="left" vertical="center"/>
    </xf>
    <xf numFmtId="0" fontId="10" fillId="2" borderId="4" xfId="0" applyFont="1" applyFill="1" applyBorder="1" applyAlignment="1" applyProtection="1">
      <alignment horizontal="left" vertical="center"/>
    </xf>
    <xf numFmtId="0" fontId="0" fillId="2" borderId="0" xfId="0" applyFill="1" applyBorder="1" applyAlignment="1">
      <alignment horizontal="left" vertical="center"/>
    </xf>
    <xf numFmtId="0" fontId="10" fillId="2" borderId="0" xfId="0" applyFont="1" applyFill="1" applyBorder="1" applyAlignment="1">
      <alignment horizontal="left" vertical="center"/>
    </xf>
    <xf numFmtId="0" fontId="6" fillId="2" borderId="0" xfId="0" applyFont="1" applyFill="1" applyBorder="1" applyAlignment="1">
      <alignment vertical="center" wrapText="1"/>
    </xf>
    <xf numFmtId="0" fontId="10" fillId="2" borderId="15" xfId="0" applyFont="1" applyFill="1" applyBorder="1" applyAlignment="1" applyProtection="1">
      <alignment vertical="center"/>
    </xf>
    <xf numFmtId="0" fontId="0" fillId="2" borderId="0" xfId="0" applyFill="1" applyBorder="1" applyAlignment="1">
      <alignment vertical="center" wrapText="1"/>
    </xf>
    <xf numFmtId="0" fontId="10" fillId="2" borderId="15" xfId="0" applyFont="1" applyFill="1" applyBorder="1" applyProtection="1">
      <alignment vertical="center"/>
    </xf>
    <xf numFmtId="0" fontId="10" fillId="2" borderId="18" xfId="0" applyFont="1" applyFill="1" applyBorder="1" applyProtection="1">
      <alignment vertical="center"/>
    </xf>
    <xf numFmtId="0" fontId="10" fillId="2" borderId="8" xfId="0" applyFont="1" applyFill="1" applyBorder="1" applyProtection="1">
      <alignment vertical="center"/>
    </xf>
    <xf numFmtId="0" fontId="10" fillId="2" borderId="58" xfId="0" applyFont="1" applyFill="1" applyBorder="1" applyProtection="1">
      <alignment vertical="center"/>
    </xf>
    <xf numFmtId="0" fontId="10" fillId="2" borderId="34" xfId="0" applyFont="1" applyFill="1" applyBorder="1" applyProtection="1">
      <alignment vertical="center"/>
    </xf>
    <xf numFmtId="0" fontId="10" fillId="2" borderId="8" xfId="0" applyFont="1" applyFill="1" applyBorder="1" applyAlignment="1" applyProtection="1">
      <alignment vertical="center"/>
    </xf>
    <xf numFmtId="0" fontId="10" fillId="2" borderId="4" xfId="0" applyFont="1" applyFill="1" applyBorder="1" applyAlignment="1" applyProtection="1">
      <alignment vertical="center"/>
    </xf>
    <xf numFmtId="0" fontId="13" fillId="2" borderId="8" xfId="0" applyFont="1" applyFill="1" applyBorder="1" applyAlignment="1" applyProtection="1">
      <alignment vertical="center"/>
    </xf>
    <xf numFmtId="0" fontId="10" fillId="2" borderId="0" xfId="0" applyFont="1" applyFill="1" applyBorder="1" applyAlignment="1" applyProtection="1">
      <alignment vertical="center"/>
    </xf>
    <xf numFmtId="0" fontId="13" fillId="2" borderId="4" xfId="0" applyFont="1" applyFill="1" applyBorder="1" applyAlignment="1" applyProtection="1">
      <alignment vertical="center"/>
    </xf>
    <xf numFmtId="0" fontId="0" fillId="2" borderId="4" xfId="0" applyFont="1" applyFill="1" applyBorder="1" applyProtection="1">
      <alignment vertical="center"/>
    </xf>
    <xf numFmtId="0" fontId="0" fillId="2" borderId="0" xfId="0" applyFill="1" applyBorder="1" applyProtection="1">
      <alignment vertical="center"/>
    </xf>
    <xf numFmtId="0" fontId="0" fillId="2" borderId="6" xfId="0" applyFill="1" applyBorder="1" applyProtection="1">
      <alignment vertical="center"/>
    </xf>
    <xf numFmtId="0" fontId="0" fillId="2" borderId="1" xfId="0" applyFont="1" applyFill="1" applyBorder="1" applyProtection="1">
      <alignment vertical="center"/>
    </xf>
    <xf numFmtId="0" fontId="0" fillId="2" borderId="1" xfId="0" applyFill="1" applyBorder="1" applyProtection="1">
      <alignment vertical="center"/>
    </xf>
    <xf numFmtId="0" fontId="0" fillId="2" borderId="9" xfId="0" applyFill="1" applyBorder="1" applyProtection="1">
      <alignment vertical="center"/>
    </xf>
    <xf numFmtId="49" fontId="10" fillId="2" borderId="4" xfId="0" applyNumberFormat="1" applyFont="1" applyFill="1" applyBorder="1" applyAlignment="1" applyProtection="1">
      <alignment horizontal="left" vertical="center"/>
    </xf>
    <xf numFmtId="49" fontId="10" fillId="2" borderId="24" xfId="0" applyNumberFormat="1" applyFont="1" applyFill="1" applyBorder="1" applyAlignment="1" applyProtection="1">
      <alignment horizontal="left" vertical="center"/>
    </xf>
    <xf numFmtId="183" fontId="10" fillId="2" borderId="0" xfId="0" applyNumberFormat="1" applyFont="1" applyFill="1" applyBorder="1" applyAlignment="1" applyProtection="1">
      <alignment vertical="center"/>
    </xf>
    <xf numFmtId="0" fontId="6" fillId="2" borderId="0" xfId="0" applyFont="1" applyFill="1" applyBorder="1" applyAlignment="1" applyProtection="1">
      <alignment horizontal="left" vertical="center"/>
    </xf>
    <xf numFmtId="183" fontId="10" fillId="2" borderId="8" xfId="0" applyNumberFormat="1" applyFont="1" applyFill="1" applyBorder="1" applyAlignment="1" applyProtection="1">
      <alignment vertical="center"/>
    </xf>
    <xf numFmtId="0" fontId="6" fillId="2" borderId="34" xfId="0" applyFont="1" applyFill="1" applyBorder="1" applyAlignment="1" applyProtection="1">
      <alignment horizontal="left" vertical="center"/>
    </xf>
    <xf numFmtId="49" fontId="10" fillId="2" borderId="34" xfId="0" applyNumberFormat="1" applyFont="1" applyFill="1" applyBorder="1" applyAlignment="1" applyProtection="1">
      <alignment horizontal="left" vertical="center"/>
    </xf>
    <xf numFmtId="49" fontId="10" fillId="2" borderId="35" xfId="0" applyNumberFormat="1"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2" xfId="0" applyFill="1" applyBorder="1" applyAlignment="1" applyProtection="1">
      <alignment horizontal="left" vertical="center" wrapText="1"/>
    </xf>
    <xf numFmtId="0" fontId="0" fillId="2" borderId="0" xfId="0" applyFill="1" applyBorder="1" applyAlignment="1" applyProtection="1">
      <alignment horizontal="left" vertical="center" wrapText="1"/>
    </xf>
    <xf numFmtId="0" fontId="10" fillId="2" borderId="24" xfId="0" applyFont="1" applyFill="1" applyBorder="1" applyAlignment="1" applyProtection="1">
      <alignment horizontal="center" vertical="center" wrapText="1"/>
    </xf>
    <xf numFmtId="49" fontId="10" fillId="2" borderId="58" xfId="0" applyNumberFormat="1" applyFont="1" applyFill="1" applyBorder="1" applyAlignment="1" applyProtection="1">
      <alignment vertical="center"/>
    </xf>
    <xf numFmtId="183" fontId="10" fillId="2" borderId="27" xfId="0" applyNumberFormat="1" applyFont="1" applyFill="1" applyBorder="1" applyAlignment="1" applyProtection="1">
      <alignment vertical="center"/>
    </xf>
    <xf numFmtId="49" fontId="10" fillId="2" borderId="13" xfId="0" applyNumberFormat="1" applyFont="1" applyFill="1" applyBorder="1" applyAlignment="1" applyProtection="1">
      <alignment horizontal="left" vertical="center"/>
    </xf>
    <xf numFmtId="0" fontId="0" fillId="0" borderId="0" xfId="0" quotePrefix="1" applyFont="1" applyAlignment="1" applyProtection="1">
      <alignment horizontal="center" vertical="center"/>
    </xf>
    <xf numFmtId="0" fontId="0" fillId="0" borderId="0" xfId="0" applyFont="1" applyAlignment="1" applyProtection="1">
      <alignment horizontal="left" vertical="center"/>
    </xf>
    <xf numFmtId="0" fontId="0" fillId="0" borderId="0" xfId="0" applyFont="1" applyAlignment="1" applyProtection="1">
      <alignment horizontal="center" vertical="center"/>
    </xf>
    <xf numFmtId="0" fontId="0" fillId="0" borderId="0" xfId="0" applyFont="1" applyAlignment="1" applyProtection="1">
      <alignment horizontal="left" vertical="center" shrinkToFit="1"/>
    </xf>
    <xf numFmtId="0" fontId="0" fillId="0" borderId="0" xfId="0" applyFont="1" applyAlignment="1" applyProtection="1">
      <alignment horizontal="center" vertical="center" wrapText="1"/>
    </xf>
    <xf numFmtId="0" fontId="28" fillId="0" borderId="107" xfId="0" applyFont="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28" fillId="0" borderId="0" xfId="0" applyFont="1" applyAlignment="1" applyProtection="1">
      <alignment horizontal="center" vertical="center"/>
    </xf>
    <xf numFmtId="0" fontId="0" fillId="0" borderId="0" xfId="0" applyProtection="1">
      <alignment vertical="center"/>
    </xf>
    <xf numFmtId="0" fontId="28" fillId="0" borderId="0" xfId="0" applyFont="1" applyAlignment="1" applyProtection="1">
      <alignment horizontal="left" vertical="center"/>
    </xf>
    <xf numFmtId="0" fontId="0" fillId="0" borderId="0" xfId="0" applyAlignment="1" applyProtection="1">
      <alignment horizontal="left" vertical="center"/>
    </xf>
    <xf numFmtId="0" fontId="30" fillId="0" borderId="0" xfId="0" applyFont="1" applyAlignment="1" applyProtection="1">
      <alignment horizontal="center" vertical="center"/>
    </xf>
    <xf numFmtId="0" fontId="29" fillId="2" borderId="73" xfId="0" applyFont="1" applyFill="1" applyBorder="1" applyAlignment="1" applyProtection="1">
      <alignment horizontal="center" vertical="center"/>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72" xfId="0" applyFont="1" applyFill="1" applyBorder="1" applyAlignment="1" applyProtection="1">
      <alignment vertical="center"/>
    </xf>
    <xf numFmtId="0" fontId="28" fillId="2" borderId="73"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101" xfId="0" applyFont="1" applyFill="1" applyBorder="1" applyAlignment="1" applyProtection="1">
      <alignment horizontal="center" vertical="center"/>
    </xf>
    <xf numFmtId="0" fontId="28" fillId="2" borderId="34"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28" fillId="0" borderId="0" xfId="0" applyFont="1" applyAlignment="1" applyProtection="1">
      <alignment vertical="center"/>
    </xf>
    <xf numFmtId="0" fontId="0" fillId="0" borderId="8" xfId="0" applyBorder="1" applyAlignment="1" applyProtection="1">
      <alignment horizontal="center" vertical="center"/>
      <protection locked="0"/>
    </xf>
    <xf numFmtId="0" fontId="0" fillId="0" borderId="77" xfId="0" applyBorder="1" applyAlignment="1" applyProtection="1">
      <alignment horizontal="center" vertical="center"/>
      <protection locked="0"/>
    </xf>
    <xf numFmtId="0" fontId="0" fillId="0" borderId="109"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101" xfId="0" applyBorder="1" applyAlignment="1" applyProtection="1">
      <alignment horizontal="center" vertical="center"/>
      <protection locked="0"/>
    </xf>
    <xf numFmtId="0" fontId="0" fillId="0" borderId="93" xfId="0" applyBorder="1" applyAlignment="1" applyProtection="1">
      <alignment horizontal="center" vertical="center"/>
      <protection locked="0"/>
    </xf>
    <xf numFmtId="0" fontId="0" fillId="0" borderId="34" xfId="0" applyBorder="1" applyAlignment="1" applyProtection="1">
      <alignment horizontal="center" vertical="center"/>
      <protection locked="0"/>
    </xf>
    <xf numFmtId="0" fontId="0" fillId="0" borderId="106" xfId="0" applyBorder="1" applyAlignment="1" applyProtection="1">
      <alignment horizontal="center" vertical="center"/>
      <protection locked="0"/>
    </xf>
    <xf numFmtId="0" fontId="0" fillId="0" borderId="0" xfId="0" applyFont="1" applyAlignment="1">
      <alignment horizontal="left" vertical="center" wrapText="1"/>
    </xf>
    <xf numFmtId="0" fontId="0" fillId="0" borderId="0" xfId="0" applyBorder="1" applyProtection="1">
      <alignment vertical="center"/>
      <protection locked="0"/>
    </xf>
    <xf numFmtId="0" fontId="0" fillId="0" borderId="0" xfId="0" applyProtection="1">
      <alignment vertical="center"/>
      <protection locked="0"/>
    </xf>
    <xf numFmtId="0" fontId="4" fillId="12" borderId="0" xfId="0" applyFont="1" applyFill="1" applyProtection="1">
      <alignment vertical="center"/>
      <protection locked="0"/>
    </xf>
    <xf numFmtId="0" fontId="0" fillId="12" borderId="0" xfId="0" applyFont="1" applyFill="1" applyProtection="1">
      <alignment vertical="center"/>
      <protection locked="0"/>
    </xf>
    <xf numFmtId="0" fontId="4" fillId="2" borderId="0" xfId="0" applyFont="1" applyFill="1" applyProtection="1">
      <alignment vertical="center"/>
      <protection locked="0"/>
    </xf>
    <xf numFmtId="0" fontId="0" fillId="2" borderId="0" xfId="0" applyFont="1" applyFill="1" applyProtection="1">
      <alignment vertical="center"/>
      <protection locked="0"/>
    </xf>
    <xf numFmtId="0" fontId="0" fillId="11" borderId="0" xfId="0" applyFont="1" applyFill="1" applyProtection="1">
      <alignment vertical="center"/>
      <protection locked="0"/>
    </xf>
    <xf numFmtId="0" fontId="0" fillId="2" borderId="0" xfId="0" applyFont="1" applyFill="1" applyAlignment="1" applyProtection="1">
      <alignment vertical="center" shrinkToFit="1"/>
      <protection locked="0"/>
    </xf>
    <xf numFmtId="0" fontId="0" fillId="0" borderId="72" xfId="0" applyBorder="1" applyProtection="1">
      <alignment vertical="center"/>
      <protection locked="0"/>
    </xf>
    <xf numFmtId="0" fontId="0" fillId="0" borderId="74" xfId="0" applyBorder="1" applyProtection="1">
      <alignment vertical="center"/>
      <protection locked="0"/>
    </xf>
    <xf numFmtId="184" fontId="0" fillId="0" borderId="74" xfId="0" applyNumberFormat="1" applyBorder="1" applyAlignment="1" applyProtection="1">
      <alignment vertical="center" shrinkToFit="1"/>
      <protection locked="0"/>
    </xf>
    <xf numFmtId="14" fontId="0" fillId="0" borderId="74" xfId="0" applyNumberFormat="1" applyBorder="1" applyProtection="1">
      <alignment vertical="center"/>
      <protection locked="0"/>
    </xf>
    <xf numFmtId="0" fontId="10" fillId="0" borderId="0" xfId="0" applyFont="1" applyProtection="1">
      <alignment vertical="center"/>
      <protection locked="0"/>
    </xf>
    <xf numFmtId="0" fontId="11" fillId="2" borderId="0" xfId="0" applyFont="1" applyFill="1" applyBorder="1" applyProtection="1">
      <alignment vertical="center"/>
      <protection locked="0"/>
    </xf>
    <xf numFmtId="0" fontId="11" fillId="0" borderId="0" xfId="0" applyFont="1" applyProtection="1">
      <alignment vertical="center"/>
      <protection locked="0"/>
    </xf>
    <xf numFmtId="0" fontId="11" fillId="2" borderId="0" xfId="0" applyFont="1" applyFill="1" applyProtection="1">
      <alignment vertical="center"/>
      <protection locked="0"/>
    </xf>
    <xf numFmtId="0" fontId="10" fillId="2" borderId="0" xfId="0" applyFont="1" applyFill="1" applyBorder="1" applyProtection="1">
      <alignment vertical="center"/>
      <protection locked="0"/>
    </xf>
    <xf numFmtId="0" fontId="10" fillId="2" borderId="0" xfId="0" applyFont="1" applyFill="1" applyProtection="1">
      <alignment vertical="center"/>
      <protection locked="0"/>
    </xf>
    <xf numFmtId="0" fontId="11" fillId="0" borderId="0" xfId="0" applyFont="1" applyFill="1" applyProtection="1">
      <alignment vertical="center"/>
      <protection locked="0"/>
    </xf>
    <xf numFmtId="0" fontId="0" fillId="2" borderId="0" xfId="0" applyFill="1" applyBorder="1" applyProtection="1">
      <alignment vertical="center"/>
      <protection locked="0"/>
    </xf>
    <xf numFmtId="0" fontId="0" fillId="2" borderId="0" xfId="0" applyFill="1" applyProtection="1">
      <alignment vertical="center"/>
      <protection locked="0"/>
    </xf>
    <xf numFmtId="0" fontId="10" fillId="0" borderId="74" xfId="0" applyFont="1" applyBorder="1" applyAlignment="1" applyProtection="1">
      <alignment horizontal="center" vertical="center"/>
      <protection locked="0"/>
    </xf>
    <xf numFmtId="0" fontId="0" fillId="0" borderId="129" xfId="0" applyBorder="1" applyProtection="1">
      <alignment vertical="center"/>
      <protection locked="0"/>
    </xf>
    <xf numFmtId="0" fontId="0" fillId="0" borderId="0" xfId="0" applyFill="1" applyBorder="1" applyProtection="1">
      <alignment vertical="center"/>
      <protection locked="0"/>
    </xf>
    <xf numFmtId="0" fontId="0" fillId="0" borderId="0" xfId="0" applyFill="1" applyProtection="1">
      <alignment vertical="center"/>
      <protection locked="0"/>
    </xf>
    <xf numFmtId="0" fontId="0" fillId="0" borderId="60" xfId="0" applyBorder="1" applyProtection="1">
      <alignment vertical="center"/>
      <protection locked="0"/>
    </xf>
    <xf numFmtId="49" fontId="10" fillId="0" borderId="72" xfId="0" applyNumberFormat="1" applyFont="1" applyBorder="1" applyAlignment="1" applyProtection="1">
      <alignment vertical="center" shrinkToFit="1"/>
      <protection locked="0"/>
    </xf>
    <xf numFmtId="49" fontId="10" fillId="0" borderId="74" xfId="0" applyNumberFormat="1" applyFont="1" applyBorder="1" applyAlignment="1" applyProtection="1">
      <alignment vertical="center" shrinkToFit="1"/>
      <protection locked="0"/>
    </xf>
    <xf numFmtId="49" fontId="10" fillId="0" borderId="74" xfId="0" applyNumberFormat="1" applyFont="1" applyBorder="1" applyProtection="1">
      <alignment vertical="center"/>
      <protection locked="0"/>
    </xf>
    <xf numFmtId="0" fontId="10" fillId="0" borderId="72" xfId="0" applyFont="1" applyBorder="1" applyAlignment="1" applyProtection="1">
      <alignment vertical="center" shrinkToFit="1"/>
      <protection locked="0"/>
    </xf>
    <xf numFmtId="0" fontId="10" fillId="0" borderId="74" xfId="0" applyFont="1" applyBorder="1" applyAlignment="1" applyProtection="1">
      <alignment vertical="center" shrinkToFit="1"/>
      <protection locked="0"/>
    </xf>
    <xf numFmtId="0" fontId="11" fillId="0" borderId="72" xfId="0" applyFont="1" applyBorder="1" applyProtection="1">
      <alignment vertical="center"/>
      <protection locked="0"/>
    </xf>
    <xf numFmtId="0" fontId="0" fillId="0" borderId="0" xfId="0" applyNumberFormat="1" applyFont="1" applyProtection="1">
      <alignment vertical="center"/>
      <protection locked="0"/>
    </xf>
    <xf numFmtId="0" fontId="17" fillId="0" borderId="72" xfId="0" applyFont="1" applyBorder="1" applyProtection="1">
      <alignment vertical="center"/>
      <protection locked="0"/>
    </xf>
    <xf numFmtId="0" fontId="17" fillId="0" borderId="74" xfId="0" applyFont="1" applyBorder="1" applyProtection="1">
      <alignment vertical="center"/>
      <protection locked="0"/>
    </xf>
    <xf numFmtId="0" fontId="11" fillId="0" borderId="0" xfId="7" applyFont="1" applyProtection="1">
      <alignment vertical="center"/>
      <protection locked="0"/>
    </xf>
    <xf numFmtId="0" fontId="17" fillId="0" borderId="0" xfId="0" applyFont="1" applyProtection="1">
      <alignment vertical="center"/>
      <protection locked="0"/>
    </xf>
    <xf numFmtId="0" fontId="10" fillId="0" borderId="0" xfId="7" applyFont="1" applyProtection="1">
      <alignment vertical="center"/>
      <protection locked="0"/>
    </xf>
    <xf numFmtId="0" fontId="0" fillId="0" borderId="0" xfId="0" applyFont="1" applyAlignment="1" applyProtection="1">
      <alignment vertical="center"/>
      <protection locked="0"/>
    </xf>
    <xf numFmtId="0" fontId="0" fillId="0" borderId="0" xfId="0" applyAlignment="1" applyProtection="1">
      <alignment vertical="center" shrinkToFit="1"/>
      <protection locked="0"/>
    </xf>
    <xf numFmtId="0" fontId="0" fillId="0" borderId="161" xfId="0" applyBorder="1" applyProtection="1">
      <alignment vertical="center"/>
      <protection locked="0"/>
    </xf>
    <xf numFmtId="0" fontId="0" fillId="0" borderId="162" xfId="0" applyBorder="1" applyProtection="1">
      <alignment vertical="center"/>
      <protection locked="0"/>
    </xf>
    <xf numFmtId="0" fontId="0" fillId="0" borderId="73" xfId="0" applyBorder="1" applyProtection="1">
      <alignment vertical="center"/>
      <protection locked="0"/>
    </xf>
    <xf numFmtId="0" fontId="0" fillId="0" borderId="103" xfId="0" applyBorder="1" applyProtection="1">
      <alignment vertical="center"/>
      <protection locked="0"/>
    </xf>
    <xf numFmtId="0" fontId="0" fillId="0" borderId="102" xfId="0" applyBorder="1" applyProtection="1">
      <alignment vertical="center"/>
      <protection locked="0"/>
    </xf>
    <xf numFmtId="0" fontId="0" fillId="0" borderId="0" xfId="0" applyFont="1" applyBorder="1" applyProtection="1">
      <alignment vertical="center"/>
      <protection locked="0"/>
    </xf>
    <xf numFmtId="0" fontId="10" fillId="0" borderId="126" xfId="0" applyFont="1" applyFill="1" applyBorder="1" applyProtection="1">
      <alignment vertical="center"/>
      <protection locked="0"/>
    </xf>
    <xf numFmtId="0" fontId="10" fillId="0" borderId="74" xfId="0" applyNumberFormat="1" applyFont="1" applyFill="1" applyBorder="1" applyProtection="1">
      <alignment vertical="center"/>
      <protection locked="0"/>
    </xf>
    <xf numFmtId="0" fontId="0" fillId="0" borderId="0" xfId="0" applyFont="1" applyFill="1" applyBorder="1" applyAlignment="1" applyProtection="1">
      <alignment vertical="center"/>
      <protection locked="0"/>
    </xf>
    <xf numFmtId="0" fontId="0" fillId="0" borderId="126" xfId="0" applyFont="1" applyFill="1" applyBorder="1" applyAlignment="1" applyProtection="1">
      <alignment vertical="center"/>
      <protection locked="0"/>
    </xf>
    <xf numFmtId="0" fontId="0" fillId="0" borderId="73" xfId="0" applyNumberFormat="1" applyFont="1" applyFill="1" applyBorder="1" applyProtection="1">
      <alignment vertical="center"/>
      <protection locked="0"/>
    </xf>
    <xf numFmtId="49" fontId="10" fillId="0" borderId="72" xfId="0" applyNumberFormat="1" applyFont="1" applyBorder="1" applyProtection="1">
      <alignment vertical="center"/>
      <protection locked="0"/>
    </xf>
    <xf numFmtId="0" fontId="0" fillId="0" borderId="0" xfId="0" applyFont="1" applyFill="1" applyBorder="1" applyAlignment="1" applyProtection="1">
      <alignment vertical="center" wrapText="1"/>
      <protection locked="0"/>
    </xf>
    <xf numFmtId="0" fontId="0" fillId="0" borderId="74" xfId="0" applyNumberFormat="1" applyFont="1" applyFill="1" applyBorder="1" applyProtection="1">
      <alignment vertical="center"/>
      <protection locked="0"/>
    </xf>
    <xf numFmtId="0" fontId="0" fillId="0" borderId="107" xfId="0" applyNumberFormat="1" applyFont="1" applyFill="1" applyBorder="1" applyProtection="1">
      <alignment vertical="center"/>
      <protection locked="0"/>
    </xf>
    <xf numFmtId="49" fontId="0" fillId="0" borderId="15" xfId="0" applyNumberFormat="1" applyFont="1" applyBorder="1" applyProtection="1">
      <alignment vertical="center"/>
      <protection locked="0"/>
    </xf>
    <xf numFmtId="49" fontId="0" fillId="0" borderId="72" xfId="0" applyNumberFormat="1" applyFont="1" applyBorder="1" applyProtection="1">
      <alignment vertical="center"/>
      <protection locked="0"/>
    </xf>
    <xf numFmtId="49" fontId="10" fillId="0" borderId="34" xfId="0" applyNumberFormat="1" applyFont="1" applyFill="1" applyBorder="1" applyAlignment="1" applyProtection="1">
      <alignment vertical="center" shrinkToFit="1"/>
      <protection locked="0"/>
    </xf>
    <xf numFmtId="0" fontId="10" fillId="0" borderId="72" xfId="0" applyNumberFormat="1" applyFont="1" applyFill="1" applyBorder="1" applyAlignment="1" applyProtection="1">
      <alignment vertical="center" shrinkToFit="1"/>
      <protection locked="0"/>
    </xf>
    <xf numFmtId="0" fontId="10" fillId="0" borderId="74" xfId="0" applyNumberFormat="1" applyFont="1" applyFill="1" applyBorder="1" applyAlignment="1" applyProtection="1">
      <alignment vertical="center" shrinkToFit="1"/>
      <protection locked="0"/>
    </xf>
    <xf numFmtId="0" fontId="0" fillId="0" borderId="0" xfId="0" applyNumberFormat="1" applyFont="1" applyFill="1" applyProtection="1">
      <alignment vertical="center"/>
      <protection locked="0"/>
    </xf>
    <xf numFmtId="0" fontId="34" fillId="0" borderId="0" xfId="0" applyFont="1" applyFill="1" applyProtection="1">
      <alignment vertical="center"/>
      <protection locked="0"/>
    </xf>
    <xf numFmtId="0" fontId="0" fillId="0" borderId="0" xfId="0" applyFont="1" applyFill="1" applyProtection="1">
      <alignment vertical="center"/>
      <protection locked="0"/>
    </xf>
    <xf numFmtId="0" fontId="10" fillId="0" borderId="0" xfId="0" applyFont="1" applyFill="1" applyProtection="1">
      <alignment vertical="center"/>
      <protection locked="0"/>
    </xf>
    <xf numFmtId="0" fontId="0" fillId="0" borderId="0" xfId="0" applyFont="1" applyFill="1" applyAlignment="1" applyProtection="1">
      <alignment vertical="center"/>
      <protection locked="0"/>
    </xf>
    <xf numFmtId="0" fontId="0" fillId="0" borderId="74" xfId="0" applyFont="1" applyFill="1" applyBorder="1" applyProtection="1">
      <alignment vertical="center"/>
      <protection locked="0"/>
    </xf>
    <xf numFmtId="0" fontId="10" fillId="0" borderId="4" xfId="0" applyFont="1" applyFill="1" applyBorder="1" applyProtection="1">
      <alignment vertical="center"/>
      <protection locked="0"/>
    </xf>
    <xf numFmtId="0" fontId="10" fillId="0" borderId="0" xfId="0" applyFont="1" applyFill="1" applyBorder="1" applyProtection="1">
      <alignment vertical="center"/>
      <protection locked="0"/>
    </xf>
    <xf numFmtId="0" fontId="17" fillId="0" borderId="0" xfId="0" applyFont="1" applyFill="1" applyBorder="1" applyProtection="1">
      <alignment vertical="center"/>
      <protection locked="0"/>
    </xf>
    <xf numFmtId="0" fontId="17" fillId="0" borderId="0" xfId="0" applyFont="1" applyFill="1" applyProtection="1">
      <alignment vertical="center"/>
      <protection locked="0"/>
    </xf>
    <xf numFmtId="179" fontId="17" fillId="0" borderId="74" xfId="0" applyNumberFormat="1" applyFont="1" applyFill="1" applyBorder="1" applyProtection="1">
      <alignment vertical="center"/>
      <protection locked="0"/>
    </xf>
    <xf numFmtId="0" fontId="0" fillId="7" borderId="74" xfId="0" applyFill="1" applyBorder="1" applyProtection="1">
      <alignment vertical="center"/>
      <protection locked="0"/>
    </xf>
    <xf numFmtId="0" fontId="0" fillId="0" borderId="74" xfId="0" applyFont="1" applyBorder="1" applyProtection="1">
      <alignment vertical="center"/>
      <protection locked="0"/>
    </xf>
    <xf numFmtId="0" fontId="10" fillId="0" borderId="74" xfId="0" applyFont="1" applyBorder="1" applyAlignment="1" applyProtection="1">
      <alignment horizontal="left" vertical="center"/>
      <protection locked="0"/>
    </xf>
    <xf numFmtId="0" fontId="10" fillId="0" borderId="0" xfId="0" applyFont="1" applyAlignment="1" applyProtection="1">
      <alignment vertical="center" shrinkToFit="1"/>
      <protection locked="0"/>
    </xf>
    <xf numFmtId="0" fontId="0" fillId="0" borderId="88" xfId="0" applyBorder="1" applyProtection="1">
      <alignment vertical="center"/>
      <protection locked="0"/>
    </xf>
    <xf numFmtId="0" fontId="0" fillId="0" borderId="96" xfId="0" applyBorder="1" applyProtection="1">
      <alignment vertical="center"/>
      <protection locked="0"/>
    </xf>
    <xf numFmtId="0" fontId="10" fillId="0" borderId="103" xfId="0" applyFont="1" applyBorder="1" applyAlignment="1" applyProtection="1">
      <alignment horizontal="center" vertical="center"/>
      <protection locked="0"/>
    </xf>
    <xf numFmtId="0" fontId="10" fillId="0" borderId="102" xfId="0" applyFont="1" applyBorder="1" applyAlignment="1" applyProtection="1">
      <alignment horizontal="center" vertical="center"/>
      <protection locked="0"/>
    </xf>
    <xf numFmtId="0" fontId="10" fillId="0" borderId="80" xfId="0" applyFont="1" applyBorder="1" applyAlignment="1" applyProtection="1">
      <alignment horizontal="center" vertical="center"/>
      <protection locked="0"/>
    </xf>
    <xf numFmtId="0" fontId="10" fillId="0" borderId="99" xfId="0" applyFont="1" applyBorder="1" applyAlignment="1" applyProtection="1">
      <alignment horizontal="center" vertical="center"/>
      <protection locked="0"/>
    </xf>
    <xf numFmtId="0" fontId="0" fillId="0" borderId="105" xfId="0" applyBorder="1" applyProtection="1">
      <alignment vertical="center"/>
      <protection locked="0"/>
    </xf>
    <xf numFmtId="0" fontId="0" fillId="0" borderId="86" xfId="0" applyBorder="1" applyProtection="1">
      <alignment vertical="center"/>
      <protection locked="0"/>
    </xf>
    <xf numFmtId="0" fontId="10" fillId="0" borderId="85" xfId="0" applyFont="1" applyBorder="1" applyAlignment="1" applyProtection="1">
      <alignment horizontal="center" vertical="center"/>
      <protection locked="0"/>
    </xf>
    <xf numFmtId="0" fontId="10" fillId="0" borderId="113" xfId="0" applyFont="1" applyBorder="1" applyAlignment="1" applyProtection="1">
      <alignment horizontal="center" vertical="center"/>
      <protection locked="0"/>
    </xf>
    <xf numFmtId="0" fontId="0" fillId="0" borderId="106" xfId="0" applyBorder="1" applyProtection="1">
      <alignment vertical="center"/>
      <protection locked="0"/>
    </xf>
    <xf numFmtId="0" fontId="0" fillId="0" borderId="161" xfId="0" applyBorder="1" applyAlignment="1" applyProtection="1">
      <alignment horizontal="center" vertical="center"/>
      <protection locked="0"/>
    </xf>
    <xf numFmtId="0" fontId="0" fillId="0" borderId="60" xfId="0" applyBorder="1" applyAlignment="1" applyProtection="1">
      <alignment horizontal="center" vertical="center"/>
      <protection locked="0"/>
    </xf>
    <xf numFmtId="0" fontId="0" fillId="0" borderId="0" xfId="0" applyFont="1" applyFill="1" applyBorder="1" applyProtection="1">
      <alignment vertical="center"/>
      <protection locked="0"/>
    </xf>
    <xf numFmtId="0" fontId="0" fillId="0" borderId="22" xfId="0" applyBorder="1" applyProtection="1">
      <alignment vertical="center"/>
      <protection locked="0"/>
    </xf>
    <xf numFmtId="0" fontId="0" fillId="0" borderId="14" xfId="0" applyBorder="1" applyProtection="1">
      <alignment vertical="center"/>
      <protection locked="0"/>
    </xf>
    <xf numFmtId="0" fontId="0" fillId="0" borderId="7" xfId="0" applyBorder="1" applyProtection="1">
      <alignment vertical="center"/>
      <protection locked="0"/>
    </xf>
    <xf numFmtId="0" fontId="10" fillId="0" borderId="76" xfId="0" applyFont="1" applyBorder="1" applyAlignment="1" applyProtection="1">
      <alignment horizontal="center" vertical="center"/>
      <protection locked="0"/>
    </xf>
    <xf numFmtId="0" fontId="10" fillId="0" borderId="128" xfId="0" applyFont="1" applyBorder="1" applyAlignment="1" applyProtection="1">
      <alignment horizontal="center" vertical="center"/>
      <protection locked="0"/>
    </xf>
    <xf numFmtId="0" fontId="10" fillId="0" borderId="0" xfId="0" applyFont="1" applyAlignment="1" applyProtection="1">
      <alignment horizontal="left" vertical="center"/>
      <protection locked="0"/>
    </xf>
    <xf numFmtId="0" fontId="0" fillId="0" borderId="126" xfId="0" applyBorder="1" applyAlignment="1" applyProtection="1">
      <alignment horizontal="center" vertical="center"/>
      <protection locked="0"/>
    </xf>
    <xf numFmtId="0" fontId="0" fillId="0" borderId="20" xfId="0" applyBorder="1" applyProtection="1">
      <alignment vertical="center"/>
      <protection locked="0"/>
    </xf>
    <xf numFmtId="0" fontId="0" fillId="0" borderId="74" xfId="0" applyFont="1" applyFill="1" applyBorder="1" applyAlignment="1" applyProtection="1">
      <alignment vertical="center" wrapText="1"/>
      <protection locked="0"/>
    </xf>
    <xf numFmtId="0" fontId="10" fillId="0" borderId="96" xfId="0" applyFont="1" applyBorder="1" applyAlignment="1" applyProtection="1">
      <alignment horizontal="center" vertical="center"/>
      <protection locked="0"/>
    </xf>
    <xf numFmtId="183" fontId="0" fillId="0" borderId="74" xfId="0" applyNumberFormat="1" applyBorder="1" applyProtection="1">
      <alignment vertical="center"/>
      <protection locked="0"/>
    </xf>
    <xf numFmtId="0" fontId="0" fillId="0" borderId="22" xfId="0" applyFill="1" applyBorder="1" applyProtection="1">
      <alignment vertical="center"/>
      <protection locked="0"/>
    </xf>
    <xf numFmtId="0" fontId="10" fillId="0" borderId="103" xfId="0" applyFont="1" applyFill="1" applyBorder="1" applyAlignment="1" applyProtection="1">
      <alignment horizontal="center" vertical="center"/>
      <protection locked="0"/>
    </xf>
    <xf numFmtId="0" fontId="10" fillId="0" borderId="96" xfId="0" applyFont="1" applyFill="1" applyBorder="1" applyAlignment="1" applyProtection="1">
      <alignment horizontal="center" vertical="center"/>
      <protection locked="0"/>
    </xf>
    <xf numFmtId="0" fontId="0" fillId="0" borderId="14" xfId="0" applyFill="1" applyBorder="1" applyProtection="1">
      <alignment vertical="center"/>
      <protection locked="0"/>
    </xf>
    <xf numFmtId="0" fontId="10" fillId="0" borderId="80" xfId="0" applyFont="1" applyFill="1" applyBorder="1" applyAlignment="1" applyProtection="1">
      <alignment horizontal="center" vertical="center"/>
      <protection locked="0"/>
    </xf>
    <xf numFmtId="0" fontId="10" fillId="0" borderId="99" xfId="0" applyFont="1" applyFill="1" applyBorder="1" applyAlignment="1" applyProtection="1">
      <alignment horizontal="center" vertical="center"/>
      <protection locked="0"/>
    </xf>
    <xf numFmtId="0" fontId="0" fillId="0" borderId="20" xfId="0" applyFill="1" applyBorder="1" applyProtection="1">
      <alignment vertical="center"/>
      <protection locked="0"/>
    </xf>
    <xf numFmtId="0" fontId="10" fillId="0" borderId="85" xfId="0" applyFont="1" applyFill="1" applyBorder="1" applyAlignment="1" applyProtection="1">
      <alignment horizontal="center" vertical="center"/>
      <protection locked="0"/>
    </xf>
    <xf numFmtId="0" fontId="10" fillId="0" borderId="113" xfId="0" applyFont="1" applyFill="1" applyBorder="1" applyAlignment="1" applyProtection="1">
      <alignment horizontal="center" vertical="center"/>
      <protection locked="0"/>
    </xf>
    <xf numFmtId="0" fontId="10" fillId="0" borderId="60" xfId="0" applyFont="1" applyFill="1" applyBorder="1" applyAlignment="1" applyProtection="1">
      <alignment horizontal="center" vertical="center"/>
      <protection locked="0"/>
    </xf>
    <xf numFmtId="0" fontId="0" fillId="0" borderId="9" xfId="0" applyBorder="1" applyProtection="1">
      <alignment vertical="center"/>
      <protection locked="0"/>
    </xf>
    <xf numFmtId="0" fontId="0" fillId="0" borderId="77" xfId="0" applyBorder="1" applyProtection="1">
      <alignment vertical="center"/>
      <protection locked="0"/>
    </xf>
    <xf numFmtId="0" fontId="0" fillId="0" borderId="126" xfId="0" applyBorder="1" applyProtection="1">
      <alignment vertical="center"/>
      <protection locked="0"/>
    </xf>
    <xf numFmtId="0" fontId="0" fillId="2" borderId="72" xfId="0" applyFill="1" applyBorder="1" applyProtection="1">
      <alignment vertical="center"/>
      <protection locked="0"/>
    </xf>
    <xf numFmtId="0" fontId="0" fillId="2" borderId="74" xfId="0" applyFill="1" applyBorder="1" applyProtection="1">
      <alignment vertical="center"/>
      <protection locked="0"/>
    </xf>
    <xf numFmtId="0" fontId="10" fillId="0" borderId="74" xfId="0" applyFont="1" applyFill="1" applyBorder="1" applyProtection="1">
      <alignment vertical="center"/>
      <protection locked="0"/>
    </xf>
    <xf numFmtId="49" fontId="0" fillId="0" borderId="74" xfId="0" applyNumberFormat="1" applyBorder="1" applyProtection="1">
      <alignment vertical="center"/>
      <protection locked="0"/>
    </xf>
    <xf numFmtId="0" fontId="2" fillId="2" borderId="0" xfId="2" applyFont="1" applyFill="1" applyBorder="1" applyProtection="1">
      <alignment vertical="center"/>
      <protection locked="0"/>
    </xf>
    <xf numFmtId="0" fontId="0" fillId="0" borderId="0" xfId="2" applyFont="1" applyProtection="1">
      <alignment vertical="center"/>
      <protection locked="0"/>
    </xf>
    <xf numFmtId="0" fontId="2" fillId="0" borderId="0" xfId="2" applyFont="1" applyProtection="1">
      <alignment vertical="center"/>
      <protection locked="0"/>
    </xf>
    <xf numFmtId="0" fontId="10" fillId="0" borderId="0" xfId="2" applyFont="1" applyProtection="1">
      <alignment vertical="center"/>
      <protection locked="0"/>
    </xf>
    <xf numFmtId="0" fontId="2" fillId="2" borderId="0" xfId="2" applyFont="1" applyFill="1" applyProtection="1">
      <alignment vertical="center"/>
      <protection locked="0"/>
    </xf>
    <xf numFmtId="0" fontId="10" fillId="2" borderId="0" xfId="2" applyFont="1" applyFill="1" applyBorder="1" applyProtection="1">
      <alignment vertical="center"/>
      <protection locked="0"/>
    </xf>
    <xf numFmtId="0" fontId="10" fillId="4" borderId="0" xfId="2" applyFont="1" applyFill="1" applyProtection="1">
      <alignment vertical="center"/>
      <protection locked="0"/>
    </xf>
    <xf numFmtId="0" fontId="10" fillId="0" borderId="60" xfId="2" applyFont="1" applyBorder="1" applyProtection="1">
      <alignment vertical="center"/>
      <protection locked="0"/>
    </xf>
    <xf numFmtId="0" fontId="10" fillId="2" borderId="74" xfId="2" applyFont="1" applyFill="1" applyBorder="1" applyProtection="1">
      <alignment vertical="center"/>
      <protection locked="0"/>
    </xf>
    <xf numFmtId="0" fontId="10" fillId="0" borderId="72" xfId="2" applyFont="1" applyBorder="1" applyProtection="1">
      <alignment vertical="center"/>
      <protection locked="0"/>
    </xf>
    <xf numFmtId="0" fontId="10" fillId="0" borderId="74" xfId="2" applyFont="1" applyBorder="1" applyProtection="1">
      <alignment vertical="center"/>
      <protection locked="0"/>
    </xf>
    <xf numFmtId="0" fontId="10" fillId="0" borderId="73" xfId="2" applyFont="1" applyBorder="1" applyProtection="1">
      <alignment vertical="center"/>
      <protection locked="0"/>
    </xf>
    <xf numFmtId="0" fontId="10" fillId="2" borderId="0" xfId="2" applyFont="1" applyFill="1" applyProtection="1">
      <alignment vertical="center"/>
      <protection locked="0"/>
    </xf>
    <xf numFmtId="0" fontId="19" fillId="0" borderId="0" xfId="2" applyFont="1" applyProtection="1">
      <alignment vertical="center"/>
      <protection locked="0"/>
    </xf>
    <xf numFmtId="0" fontId="10" fillId="0" borderId="0" xfId="2" applyFont="1" applyAlignment="1" applyProtection="1">
      <alignment vertical="center" shrinkToFit="1"/>
      <protection locked="0"/>
    </xf>
    <xf numFmtId="0" fontId="19" fillId="11" borderId="8" xfId="2" applyFont="1" applyFill="1" applyBorder="1" applyAlignment="1" applyProtection="1">
      <alignment horizontal="left" vertical="center"/>
      <protection locked="0"/>
    </xf>
    <xf numFmtId="0" fontId="19" fillId="2" borderId="0" xfId="2" applyFont="1" applyFill="1" applyProtection="1">
      <alignment vertical="center"/>
      <protection locked="0"/>
    </xf>
    <xf numFmtId="0" fontId="10" fillId="2" borderId="74" xfId="2" applyFont="1" applyFill="1" applyBorder="1" applyAlignment="1" applyProtection="1">
      <alignment vertical="center" wrapText="1"/>
      <protection locked="0"/>
    </xf>
    <xf numFmtId="0" fontId="10" fillId="4" borderId="72" xfId="2" applyFont="1" applyFill="1" applyBorder="1" applyProtection="1">
      <alignment vertical="center"/>
      <protection locked="0"/>
    </xf>
    <xf numFmtId="0" fontId="10" fillId="2" borderId="88" xfId="2" applyFont="1" applyFill="1" applyBorder="1" applyProtection="1">
      <alignment vertical="center"/>
      <protection locked="0"/>
    </xf>
    <xf numFmtId="0" fontId="10" fillId="0" borderId="102" xfId="2" applyFont="1" applyBorder="1" applyProtection="1">
      <alignment vertical="center"/>
      <protection locked="0"/>
    </xf>
    <xf numFmtId="0" fontId="19" fillId="0" borderId="74" xfId="2" applyFont="1" applyBorder="1" applyAlignment="1" applyProtection="1">
      <alignment horizontal="left" vertical="center" wrapText="1" shrinkToFit="1"/>
      <protection locked="0"/>
    </xf>
    <xf numFmtId="14" fontId="19" fillId="0" borderId="74" xfId="2" applyNumberFormat="1" applyFont="1" applyBorder="1" applyAlignment="1" applyProtection="1">
      <alignment horizontal="left" vertical="center" wrapText="1" shrinkToFit="1"/>
      <protection locked="0"/>
    </xf>
    <xf numFmtId="0" fontId="2" fillId="0" borderId="0" xfId="2" applyFont="1" applyAlignment="1" applyProtection="1">
      <alignment vertical="center" wrapText="1"/>
      <protection locked="0"/>
    </xf>
    <xf numFmtId="0" fontId="10" fillId="2" borderId="72" xfId="2" applyFont="1" applyFill="1" applyBorder="1" applyProtection="1">
      <alignment vertical="center"/>
      <protection locked="0"/>
    </xf>
    <xf numFmtId="0" fontId="10" fillId="0" borderId="99" xfId="2" applyFont="1" applyBorder="1" applyProtection="1">
      <alignment vertical="center"/>
      <protection locked="0"/>
    </xf>
    <xf numFmtId="0" fontId="10" fillId="2" borderId="72" xfId="2" applyFont="1" applyFill="1" applyBorder="1" applyAlignment="1" applyProtection="1">
      <alignment vertical="center" wrapText="1"/>
      <protection locked="0"/>
    </xf>
    <xf numFmtId="0" fontId="10" fillId="7" borderId="80" xfId="2" applyFont="1" applyFill="1" applyBorder="1" applyAlignment="1" applyProtection="1">
      <alignment horizontal="center" vertical="center"/>
      <protection locked="0"/>
    </xf>
    <xf numFmtId="0" fontId="10" fillId="7" borderId="74" xfId="2" applyFont="1" applyFill="1" applyBorder="1" applyProtection="1">
      <alignment vertical="center"/>
      <protection locked="0"/>
    </xf>
    <xf numFmtId="0" fontId="10" fillId="7" borderId="74" xfId="2" applyFont="1" applyFill="1" applyBorder="1" applyAlignment="1" applyProtection="1">
      <alignment horizontal="center" vertical="center"/>
      <protection locked="0"/>
    </xf>
    <xf numFmtId="0" fontId="0" fillId="0" borderId="0" xfId="0" applyFont="1" applyAlignment="1" applyProtection="1">
      <alignment vertical="center" wrapText="1"/>
    </xf>
    <xf numFmtId="0" fontId="0" fillId="0" borderId="0" xfId="0" applyFont="1" applyAlignment="1" applyProtection="1">
      <alignment horizontal="left" vertical="center" wrapText="1"/>
    </xf>
    <xf numFmtId="0" fontId="0" fillId="0" borderId="0" xfId="0" applyFont="1" applyProtection="1">
      <alignment vertical="center"/>
    </xf>
    <xf numFmtId="0" fontId="0" fillId="2" borderId="0" xfId="0" applyFont="1" applyFill="1" applyProtection="1">
      <alignment vertical="center"/>
    </xf>
    <xf numFmtId="0" fontId="5" fillId="0" borderId="0" xfId="0" applyFont="1" applyAlignment="1" applyProtection="1">
      <alignment horizontal="center" vertical="center"/>
    </xf>
    <xf numFmtId="0" fontId="4" fillId="0" borderId="0" xfId="0" applyFont="1" applyProtection="1">
      <alignment vertical="center"/>
    </xf>
    <xf numFmtId="0" fontId="4" fillId="12" borderId="0" xfId="0" applyFont="1" applyFill="1" applyProtection="1">
      <alignment vertical="center"/>
    </xf>
    <xf numFmtId="0" fontId="0" fillId="12" borderId="0" xfId="0" applyFont="1" applyFill="1" applyProtection="1">
      <alignment vertical="center"/>
    </xf>
    <xf numFmtId="0" fontId="0" fillId="11" borderId="0" xfId="0" applyFont="1" applyFill="1" applyProtection="1">
      <alignment vertical="center"/>
    </xf>
    <xf numFmtId="0" fontId="0" fillId="2" borderId="0" xfId="0" applyFont="1" applyFill="1" applyAlignment="1" applyProtection="1">
      <alignment vertical="center" shrinkToFit="1"/>
    </xf>
    <xf numFmtId="0" fontId="9" fillId="0" borderId="0" xfId="0" applyFont="1" applyAlignment="1" applyProtection="1">
      <alignment horizontal="left" vertical="center"/>
    </xf>
    <xf numFmtId="14" fontId="0" fillId="0" borderId="0" xfId="0" applyNumberFormat="1" applyFont="1" applyProtection="1">
      <alignment vertical="center"/>
    </xf>
    <xf numFmtId="0" fontId="19" fillId="0" borderId="0" xfId="2" applyFont="1" applyAlignment="1" applyProtection="1">
      <alignment horizontal="left" vertical="center"/>
    </xf>
    <xf numFmtId="0" fontId="19" fillId="0" borderId="0" xfId="0" applyFont="1" applyAlignment="1" applyProtection="1">
      <alignment horizontal="left" vertical="center"/>
    </xf>
    <xf numFmtId="0" fontId="19" fillId="0" borderId="0" xfId="0" applyFont="1" applyAlignment="1" applyProtection="1">
      <alignment horizontal="left" vertical="center" wrapText="1" shrinkToFit="1"/>
    </xf>
    <xf numFmtId="0" fontId="19" fillId="0" borderId="0" xfId="0" applyFont="1" applyAlignment="1" applyProtection="1">
      <alignment horizontal="left" vertical="center" wrapText="1"/>
    </xf>
    <xf numFmtId="14" fontId="19" fillId="0" borderId="0" xfId="0" applyNumberFormat="1" applyFont="1" applyAlignment="1" applyProtection="1">
      <alignment horizontal="left" vertical="center" wrapText="1" shrinkToFit="1"/>
    </xf>
    <xf numFmtId="0" fontId="19" fillId="2" borderId="0" xfId="0" applyFont="1" applyFill="1" applyAlignment="1" applyProtection="1">
      <alignment horizontal="left" vertical="center" wrapText="1" shrinkToFit="1"/>
    </xf>
    <xf numFmtId="0" fontId="9" fillId="0" borderId="0" xfId="0" applyFont="1" applyProtection="1">
      <alignment vertical="center"/>
    </xf>
    <xf numFmtId="179" fontId="19" fillId="0" borderId="74" xfId="0" applyNumberFormat="1" applyFont="1" applyBorder="1" applyAlignment="1" applyProtection="1">
      <alignment horizontal="center" vertical="center"/>
    </xf>
    <xf numFmtId="179" fontId="0" fillId="0" borderId="74" xfId="0" applyNumberFormat="1" applyFont="1" applyBorder="1" applyAlignment="1" applyProtection="1">
      <alignment horizontal="center" vertical="center"/>
    </xf>
    <xf numFmtId="0" fontId="10" fillId="0" borderId="0" xfId="0" applyFont="1" applyProtection="1">
      <alignment vertical="center"/>
    </xf>
    <xf numFmtId="49" fontId="25" fillId="3" borderId="106" xfId="0" applyNumberFormat="1" applyFont="1" applyFill="1" applyBorder="1" applyAlignment="1">
      <alignment horizontal="center" vertical="center"/>
    </xf>
    <xf numFmtId="0" fontId="0" fillId="0" borderId="74" xfId="0" applyNumberFormat="1" applyFont="1" applyBorder="1">
      <alignment vertical="center"/>
    </xf>
    <xf numFmtId="0" fontId="26" fillId="0" borderId="0" xfId="0" applyFont="1">
      <alignment vertical="center"/>
    </xf>
    <xf numFmtId="0" fontId="0" fillId="0" borderId="0" xfId="0" applyFont="1" applyAlignment="1">
      <alignment horizontal="left" vertical="center" wrapText="1"/>
    </xf>
    <xf numFmtId="0" fontId="0" fillId="0" borderId="0" xfId="0" applyFont="1" applyAlignment="1">
      <alignment horizontal="left" vertical="center" wrapText="1"/>
    </xf>
    <xf numFmtId="0" fontId="19" fillId="11" borderId="60" xfId="0" applyFont="1" applyFill="1" applyBorder="1" applyAlignment="1">
      <alignment horizontal="left" vertical="center" wrapText="1" shrinkToFit="1"/>
    </xf>
    <xf numFmtId="49" fontId="0" fillId="0" borderId="0" xfId="0" applyNumberFormat="1" applyFont="1" applyAlignment="1">
      <alignment horizontal="left" vertical="center"/>
    </xf>
    <xf numFmtId="0" fontId="27" fillId="0" borderId="60" xfId="0" applyFont="1" applyBorder="1" applyProtection="1">
      <alignment vertical="center"/>
      <protection locked="0"/>
    </xf>
    <xf numFmtId="0" fontId="0" fillId="0" borderId="0" xfId="0" applyAlignment="1">
      <alignment vertical="center" shrinkToFit="1"/>
    </xf>
    <xf numFmtId="0" fontId="15" fillId="0" borderId="74" xfId="0" applyFont="1" applyBorder="1" applyAlignment="1">
      <alignment horizontal="center" vertical="center"/>
    </xf>
    <xf numFmtId="0" fontId="15" fillId="0" borderId="74" xfId="0" applyFont="1" applyBorder="1">
      <alignment vertical="center"/>
    </xf>
    <xf numFmtId="0" fontId="15" fillId="0" borderId="74" xfId="0" applyFont="1" applyFill="1" applyBorder="1" applyAlignment="1">
      <alignment horizontal="left" vertical="center"/>
    </xf>
    <xf numFmtId="179" fontId="17" fillId="0" borderId="74" xfId="0" applyNumberFormat="1" applyFont="1" applyFill="1" applyBorder="1" applyAlignment="1" applyProtection="1">
      <alignment vertical="center" shrinkToFit="1"/>
      <protection locked="0"/>
    </xf>
    <xf numFmtId="0" fontId="0" fillId="0" borderId="0" xfId="0" applyNumberFormat="1" applyFill="1" applyAlignment="1">
      <alignment horizontal="right" vertical="center"/>
    </xf>
    <xf numFmtId="0" fontId="0" fillId="0" borderId="0" xfId="0" applyFill="1" applyAlignment="1">
      <alignment horizontal="right" vertical="center"/>
    </xf>
    <xf numFmtId="49" fontId="0" fillId="0" borderId="0" xfId="0" applyNumberFormat="1" applyFill="1" applyAlignment="1">
      <alignment horizontal="right" vertical="center"/>
    </xf>
    <xf numFmtId="179" fontId="25" fillId="4" borderId="73" xfId="7" applyNumberFormat="1" applyFont="1" applyFill="1" applyBorder="1" applyAlignment="1">
      <alignment horizontal="left" vertical="top" wrapText="1"/>
    </xf>
    <xf numFmtId="179" fontId="25" fillId="4" borderId="73" xfId="7" applyNumberFormat="1" applyFont="1" applyFill="1" applyBorder="1" applyAlignment="1">
      <alignment horizontal="left" vertical="center" wrapText="1"/>
    </xf>
    <xf numFmtId="179" fontId="25" fillId="4" borderId="86" xfId="7" applyNumberFormat="1" applyFont="1" applyFill="1" applyBorder="1" applyAlignment="1">
      <alignment horizontal="left" vertical="center" wrapText="1"/>
    </xf>
    <xf numFmtId="179" fontId="25" fillId="4" borderId="80" xfId="7" quotePrefix="1" applyNumberFormat="1" applyFont="1" applyFill="1" applyBorder="1" applyAlignment="1">
      <alignment horizontal="center" vertical="center"/>
    </xf>
    <xf numFmtId="179" fontId="25" fillId="4" borderId="73" xfId="7" quotePrefix="1" applyNumberFormat="1" applyFont="1" applyFill="1" applyBorder="1" applyAlignment="1">
      <alignment vertical="center"/>
    </xf>
    <xf numFmtId="179" fontId="25" fillId="4" borderId="15" xfId="7" quotePrefix="1" applyNumberFormat="1" applyFont="1" applyFill="1" applyBorder="1" applyAlignment="1">
      <alignment vertical="center"/>
    </xf>
    <xf numFmtId="179" fontId="25" fillId="4" borderId="72" xfId="7" quotePrefix="1" applyNumberFormat="1" applyFont="1" applyFill="1" applyBorder="1" applyAlignment="1">
      <alignment vertical="center"/>
    </xf>
    <xf numFmtId="179" fontId="25" fillId="4" borderId="85" xfId="7" quotePrefix="1" applyNumberFormat="1" applyFont="1" applyFill="1" applyBorder="1" applyAlignment="1">
      <alignment horizontal="center" vertical="center"/>
    </xf>
    <xf numFmtId="179" fontId="25" fillId="4" borderId="86" xfId="7" quotePrefix="1" applyNumberFormat="1" applyFont="1" applyFill="1" applyBorder="1" applyAlignment="1">
      <alignment vertical="center"/>
    </xf>
    <xf numFmtId="179" fontId="25" fillId="4" borderId="13" xfId="7" quotePrefix="1" applyNumberFormat="1" applyFont="1" applyFill="1" applyBorder="1" applyAlignment="1">
      <alignment vertical="center"/>
    </xf>
    <xf numFmtId="179" fontId="25" fillId="4" borderId="105" xfId="7" quotePrefix="1" applyNumberFormat="1" applyFont="1" applyFill="1" applyBorder="1" applyAlignment="1">
      <alignment vertical="center"/>
    </xf>
    <xf numFmtId="49" fontId="25" fillId="0" borderId="74" xfId="0" applyNumberFormat="1" applyFont="1" applyBorder="1" applyAlignment="1" applyProtection="1">
      <alignment horizontal="center" vertical="center"/>
      <protection locked="0"/>
    </xf>
    <xf numFmtId="0" fontId="25" fillId="0" borderId="39" xfId="0" applyFont="1" applyBorder="1" applyAlignment="1" applyProtection="1">
      <alignment horizontal="center" vertical="center" shrinkToFit="1"/>
      <protection locked="0"/>
    </xf>
    <xf numFmtId="185" fontId="25" fillId="0" borderId="39" xfId="0" applyNumberFormat="1" applyFont="1" applyBorder="1" applyAlignment="1" applyProtection="1">
      <alignment horizontal="center" vertical="center" shrinkToFit="1"/>
      <protection locked="0"/>
    </xf>
    <xf numFmtId="0" fontId="25" fillId="0" borderId="46" xfId="0" applyFont="1" applyBorder="1" applyAlignment="1" applyProtection="1">
      <alignment horizontal="center" vertical="center" shrinkToFit="1"/>
      <protection locked="0"/>
    </xf>
    <xf numFmtId="185" fontId="25" fillId="0" borderId="46" xfId="0" applyNumberFormat="1" applyFont="1" applyBorder="1" applyAlignment="1" applyProtection="1">
      <alignment horizontal="center" vertical="center" shrinkToFit="1"/>
      <protection locked="0"/>
    </xf>
    <xf numFmtId="0" fontId="0" fillId="0" borderId="0" xfId="0" applyNumberFormat="1" applyProtection="1">
      <alignment vertical="center"/>
      <protection locked="0"/>
    </xf>
    <xf numFmtId="185" fontId="25" fillId="0" borderId="50" xfId="0" applyNumberFormat="1" applyFont="1" applyFill="1" applyBorder="1" applyAlignment="1" applyProtection="1">
      <alignment horizontal="center" vertical="center" shrinkToFit="1"/>
      <protection locked="0"/>
    </xf>
    <xf numFmtId="0" fontId="0" fillId="0" borderId="0" xfId="0" applyFont="1" applyAlignment="1">
      <alignment horizontal="left" vertical="center" wrapText="1"/>
    </xf>
    <xf numFmtId="0" fontId="11" fillId="2" borderId="23" xfId="2" applyFont="1" applyFill="1" applyBorder="1" applyAlignment="1">
      <alignment vertical="center"/>
    </xf>
    <xf numFmtId="179" fontId="49" fillId="4" borderId="72" xfId="7" applyNumberFormat="1" applyFont="1" applyFill="1" applyBorder="1" applyAlignment="1">
      <alignment horizontal="center" vertical="top" wrapText="1"/>
    </xf>
    <xf numFmtId="179" fontId="49" fillId="4" borderId="74" xfId="7" applyNumberFormat="1" applyFont="1" applyFill="1" applyBorder="1" applyAlignment="1">
      <alignment horizontal="center" vertical="top" wrapText="1"/>
    </xf>
    <xf numFmtId="179" fontId="49" fillId="4" borderId="99" xfId="7" applyNumberFormat="1" applyFont="1" applyFill="1" applyBorder="1" applyAlignment="1">
      <alignment horizontal="center" vertical="top" wrapText="1"/>
    </xf>
    <xf numFmtId="179" fontId="49" fillId="4" borderId="84" xfId="7" applyNumberFormat="1" applyFont="1" applyFill="1" applyBorder="1" applyAlignment="1">
      <alignment horizontal="center" vertical="top" wrapText="1"/>
    </xf>
    <xf numFmtId="179" fontId="49" fillId="4" borderId="113" xfId="7" applyNumberFormat="1" applyFont="1" applyFill="1" applyBorder="1" applyAlignment="1">
      <alignment horizontal="center" vertical="top" wrapText="1"/>
    </xf>
    <xf numFmtId="179" fontId="49" fillId="4" borderId="94" xfId="7" applyNumberFormat="1" applyFont="1" applyFill="1" applyBorder="1" applyAlignment="1">
      <alignment horizontal="center" vertical="top" wrapText="1"/>
    </xf>
    <xf numFmtId="179" fontId="49" fillId="4" borderId="92" xfId="7" applyNumberFormat="1" applyFont="1" applyFill="1" applyBorder="1" applyAlignment="1">
      <alignment horizontal="center" vertical="top" wrapText="1"/>
    </xf>
    <xf numFmtId="179" fontId="49" fillId="4" borderId="99" xfId="7" applyNumberFormat="1" applyFont="1" applyFill="1" applyBorder="1" applyAlignment="1">
      <alignment horizontal="center" vertical="top"/>
    </xf>
    <xf numFmtId="179" fontId="49" fillId="4" borderId="113" xfId="7" applyNumberFormat="1" applyFont="1" applyFill="1" applyBorder="1" applyAlignment="1">
      <alignment horizontal="center" vertical="top"/>
    </xf>
    <xf numFmtId="0" fontId="0" fillId="0" borderId="0" xfId="0" applyNumberFormat="1" applyFont="1" applyAlignment="1">
      <alignment horizontal="left" vertical="center"/>
    </xf>
    <xf numFmtId="0" fontId="0" fillId="0" borderId="0" xfId="0" applyNumberFormat="1" applyFont="1">
      <alignment vertical="center"/>
    </xf>
    <xf numFmtId="0" fontId="0" fillId="0" borderId="0"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10" fillId="0" borderId="0"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wrapText="1"/>
      <protection locked="0"/>
    </xf>
    <xf numFmtId="0" fontId="0" fillId="0" borderId="0" xfId="0" applyFont="1" applyFill="1" applyBorder="1" applyAlignment="1" applyProtection="1">
      <alignment horizontal="center" vertical="center"/>
      <protection locked="0"/>
    </xf>
    <xf numFmtId="0" fontId="0" fillId="0" borderId="0" xfId="0" applyFont="1" applyFill="1" applyBorder="1" applyAlignment="1" applyProtection="1">
      <alignment horizontal="left" vertical="center" wrapText="1"/>
      <protection locked="0"/>
    </xf>
    <xf numFmtId="0" fontId="10" fillId="0" borderId="0" xfId="0" applyFont="1" applyAlignment="1" applyProtection="1">
      <alignment horizontal="center" vertical="center"/>
      <protection locked="0"/>
    </xf>
    <xf numFmtId="0" fontId="2" fillId="0" borderId="0" xfId="2" applyFont="1" applyAlignment="1" applyProtection="1">
      <alignment horizontal="center" vertical="center" wrapText="1"/>
      <protection locked="0"/>
    </xf>
    <xf numFmtId="0" fontId="10" fillId="0" borderId="0" xfId="2" applyFont="1" applyAlignment="1" applyProtection="1">
      <alignment horizontal="center" vertical="center"/>
      <protection locked="0"/>
    </xf>
    <xf numFmtId="0" fontId="10" fillId="0" borderId="0" xfId="2" applyFont="1" applyAlignment="1" applyProtection="1">
      <alignment horizontal="center" vertical="center" wrapText="1"/>
      <protection locked="0"/>
    </xf>
    <xf numFmtId="0" fontId="0" fillId="0" borderId="0" xfId="0" applyFont="1" applyAlignment="1" applyProtection="1">
      <alignment vertical="center" wrapText="1"/>
      <protection locked="0"/>
    </xf>
    <xf numFmtId="0" fontId="0" fillId="0" borderId="0" xfId="0" applyFont="1" applyAlignment="1" applyProtection="1">
      <alignment horizontal="center" vertical="center"/>
      <protection locked="0"/>
    </xf>
    <xf numFmtId="0" fontId="2" fillId="4" borderId="0" xfId="2" applyFont="1" applyFill="1" applyBorder="1" applyAlignment="1" applyProtection="1">
      <alignment vertical="center" wrapText="1"/>
      <protection locked="0"/>
    </xf>
    <xf numFmtId="0" fontId="2" fillId="4" borderId="0" xfId="2" applyFont="1" applyFill="1" applyBorder="1" applyProtection="1">
      <alignment vertical="center"/>
      <protection locked="0"/>
    </xf>
    <xf numFmtId="185" fontId="25" fillId="0" borderId="50" xfId="0" applyNumberFormat="1" applyFont="1" applyBorder="1" applyAlignment="1" applyProtection="1">
      <alignment horizontal="center" vertical="center"/>
      <protection locked="0"/>
    </xf>
    <xf numFmtId="185" fontId="25" fillId="0" borderId="39" xfId="0" applyNumberFormat="1" applyFont="1" applyBorder="1" applyAlignment="1" applyProtection="1">
      <alignment horizontal="center" vertical="center"/>
      <protection locked="0"/>
    </xf>
    <xf numFmtId="185" fontId="25" fillId="0" borderId="46" xfId="0" applyNumberFormat="1" applyFont="1" applyBorder="1" applyAlignment="1" applyProtection="1">
      <alignment horizontal="center" vertical="center"/>
      <protection locked="0"/>
    </xf>
    <xf numFmtId="0" fontId="0" fillId="0" borderId="74" xfId="0" applyBorder="1" applyAlignment="1" applyProtection="1">
      <alignment vertical="center" shrinkToFit="1"/>
      <protection locked="0"/>
    </xf>
    <xf numFmtId="0" fontId="10" fillId="2" borderId="0" xfId="0" applyFont="1" applyFill="1" applyBorder="1" applyAlignment="1" applyProtection="1">
      <alignment horizontal="left" vertical="center"/>
    </xf>
    <xf numFmtId="0" fontId="11" fillId="0" borderId="74" xfId="0" applyFont="1" applyBorder="1" applyProtection="1">
      <alignment vertical="center"/>
      <protection locked="0"/>
    </xf>
    <xf numFmtId="0" fontId="0" fillId="0" borderId="74" xfId="0" applyNumberFormat="1" applyFont="1" applyBorder="1" applyProtection="1">
      <alignment vertical="center"/>
      <protection locked="0"/>
    </xf>
    <xf numFmtId="0" fontId="11" fillId="0" borderId="107" xfId="0" applyFont="1" applyBorder="1" applyProtection="1">
      <alignment vertical="center"/>
      <protection locked="0"/>
    </xf>
    <xf numFmtId="49" fontId="11" fillId="0" borderId="8" xfId="0" applyNumberFormat="1" applyFont="1" applyBorder="1" applyProtection="1">
      <alignment vertical="center"/>
      <protection locked="0"/>
    </xf>
    <xf numFmtId="0" fontId="17" fillId="0" borderId="74" xfId="0" applyNumberFormat="1" applyFont="1" applyBorder="1" applyProtection="1">
      <alignment vertical="center"/>
      <protection locked="0"/>
    </xf>
    <xf numFmtId="0" fontId="26" fillId="0" borderId="0" xfId="0" applyFont="1" applyAlignment="1">
      <alignment horizontal="right" vertical="center"/>
    </xf>
    <xf numFmtId="0" fontId="26" fillId="0" borderId="74" xfId="0" applyFont="1" applyBorder="1">
      <alignment vertical="center"/>
    </xf>
    <xf numFmtId="49" fontId="26" fillId="0" borderId="0" xfId="0" applyNumberFormat="1" applyFont="1" applyAlignment="1">
      <alignment horizontal="right" vertical="center"/>
    </xf>
    <xf numFmtId="0" fontId="26" fillId="0" borderId="74" xfId="0" applyFont="1" applyBorder="1" applyAlignment="1">
      <alignment horizontal="left" vertical="center"/>
    </xf>
    <xf numFmtId="0" fontId="26" fillId="0" borderId="0" xfId="0" applyFont="1" applyFill="1" applyAlignment="1">
      <alignment horizontal="right" vertical="center"/>
    </xf>
    <xf numFmtId="2" fontId="26" fillId="0" borderId="0" xfId="0" applyNumberFormat="1" applyFont="1" applyAlignment="1">
      <alignment horizontal="right" vertical="center"/>
    </xf>
    <xf numFmtId="0" fontId="26" fillId="0" borderId="0" xfId="0" applyFont="1" applyAlignment="1">
      <alignment horizontal="right" vertical="center" wrapText="1"/>
    </xf>
    <xf numFmtId="0" fontId="26" fillId="0" borderId="0" xfId="0" applyFont="1" applyAlignment="1">
      <alignment vertical="center" wrapText="1"/>
    </xf>
    <xf numFmtId="0" fontId="0" fillId="0" borderId="34" xfId="0" applyFont="1" applyBorder="1">
      <alignment vertical="center"/>
    </xf>
    <xf numFmtId="14" fontId="19" fillId="11" borderId="95" xfId="0" applyNumberFormat="1" applyFont="1" applyFill="1" applyBorder="1" applyAlignment="1" applyProtection="1">
      <alignment horizontal="left" vertical="center"/>
    </xf>
    <xf numFmtId="0" fontId="10" fillId="0" borderId="105" xfId="0" applyFont="1" applyBorder="1" applyAlignment="1" applyProtection="1">
      <alignment horizontal="center" vertical="center"/>
      <protection locked="0"/>
    </xf>
    <xf numFmtId="0" fontId="0" fillId="0" borderId="3" xfId="0" applyBorder="1" applyProtection="1">
      <alignment vertical="center"/>
      <protection locked="0"/>
    </xf>
    <xf numFmtId="0" fontId="0" fillId="0" borderId="0" xfId="0" applyFont="1" applyFill="1" applyAlignment="1" applyProtection="1">
      <alignment horizontal="center" vertical="center" wrapText="1"/>
      <protection locked="0"/>
    </xf>
    <xf numFmtId="0" fontId="0" fillId="0" borderId="23" xfId="0" applyBorder="1" applyProtection="1">
      <alignment vertical="center"/>
      <protection locked="0"/>
    </xf>
    <xf numFmtId="0" fontId="10" fillId="0" borderId="88" xfId="0" applyFont="1" applyBorder="1" applyAlignment="1" applyProtection="1">
      <alignment horizontal="center" vertical="center"/>
      <protection locked="0"/>
    </xf>
    <xf numFmtId="0" fontId="10" fillId="0" borderId="72" xfId="0" applyFont="1" applyBorder="1" applyAlignment="1" applyProtection="1">
      <alignment horizontal="center" vertical="center"/>
      <protection locked="0"/>
    </xf>
    <xf numFmtId="0" fontId="0" fillId="7" borderId="0" xfId="0" applyFill="1" applyProtection="1">
      <alignment vertical="center"/>
      <protection locked="0"/>
    </xf>
    <xf numFmtId="49" fontId="0" fillId="7" borderId="0" xfId="0" applyNumberFormat="1" applyFill="1" applyAlignment="1" applyProtection="1">
      <alignment vertical="center" shrinkToFit="1"/>
      <protection locked="0"/>
    </xf>
    <xf numFmtId="0" fontId="0" fillId="7" borderId="0" xfId="0" applyFill="1" applyAlignment="1" applyProtection="1">
      <alignment vertical="center" shrinkToFit="1"/>
      <protection locked="0"/>
    </xf>
    <xf numFmtId="49" fontId="0" fillId="0" borderId="74" xfId="0" applyNumberFormat="1" applyFill="1" applyBorder="1">
      <alignment vertical="center"/>
    </xf>
    <xf numFmtId="49" fontId="0" fillId="0" borderId="74" xfId="0" applyNumberFormat="1" applyFill="1" applyBorder="1" applyAlignment="1">
      <alignment horizontal="center" vertical="center"/>
    </xf>
    <xf numFmtId="0" fontId="10" fillId="2" borderId="174" xfId="0" applyFont="1" applyFill="1" applyBorder="1" applyAlignment="1" applyProtection="1">
      <alignment horizontal="left" vertical="center"/>
    </xf>
    <xf numFmtId="0" fontId="0" fillId="7" borderId="74" xfId="0" applyFill="1" applyBorder="1">
      <alignment vertical="center"/>
    </xf>
    <xf numFmtId="0" fontId="0" fillId="8" borderId="73" xfId="0" applyFill="1" applyBorder="1">
      <alignment vertical="center"/>
    </xf>
    <xf numFmtId="0" fontId="0" fillId="8" borderId="15" xfId="0" applyFill="1" applyBorder="1">
      <alignment vertical="center"/>
    </xf>
    <xf numFmtId="0" fontId="0" fillId="8" borderId="72" xfId="0" applyFill="1" applyBorder="1">
      <alignment vertical="center"/>
    </xf>
    <xf numFmtId="0" fontId="0" fillId="0" borderId="0" xfId="0" applyFont="1" applyAlignment="1">
      <alignment horizontal="left" vertical="center" wrapText="1"/>
    </xf>
    <xf numFmtId="14" fontId="19" fillId="0" borderId="129" xfId="2" applyNumberFormat="1" applyFont="1" applyFill="1" applyBorder="1" applyAlignment="1" applyProtection="1">
      <alignment horizontal="left" vertical="center" wrapText="1" shrinkToFit="1"/>
      <protection locked="0"/>
    </xf>
    <xf numFmtId="14" fontId="19" fillId="7" borderId="74" xfId="2" applyNumberFormat="1" applyFont="1" applyFill="1" applyBorder="1" applyAlignment="1" applyProtection="1">
      <alignment horizontal="left" vertical="center" wrapText="1" shrinkToFit="1"/>
      <protection locked="0"/>
    </xf>
    <xf numFmtId="0" fontId="2" fillId="0" borderId="74" xfId="2" applyFont="1" applyBorder="1" applyProtection="1">
      <alignment vertical="center"/>
      <protection locked="0"/>
    </xf>
    <xf numFmtId="14" fontId="0" fillId="0" borderId="0" xfId="0" applyNumberFormat="1" applyFill="1" applyProtection="1">
      <alignment vertical="center"/>
      <protection locked="0"/>
    </xf>
    <xf numFmtId="14" fontId="0" fillId="7" borderId="0" xfId="0" applyNumberFormat="1" applyFill="1" applyProtection="1">
      <alignment vertical="center"/>
      <protection locked="0"/>
    </xf>
    <xf numFmtId="14" fontId="0" fillId="9" borderId="0" xfId="0" applyNumberFormat="1" applyFill="1" applyProtection="1">
      <alignment vertical="center"/>
      <protection locked="0"/>
    </xf>
    <xf numFmtId="0" fontId="10" fillId="0" borderId="73" xfId="0" applyFont="1" applyBorder="1">
      <alignment vertical="center"/>
    </xf>
    <xf numFmtId="0" fontId="10" fillId="0" borderId="72" xfId="0" applyFont="1" applyBorder="1">
      <alignment vertical="center"/>
    </xf>
    <xf numFmtId="0" fontId="10" fillId="0" borderId="94" xfId="0" applyFont="1" applyBorder="1">
      <alignment vertical="center"/>
    </xf>
    <xf numFmtId="0" fontId="58" fillId="21" borderId="74" xfId="5" applyFont="1" applyFill="1" applyBorder="1" applyAlignment="1">
      <alignment horizontal="center" vertical="center"/>
    </xf>
    <xf numFmtId="0" fontId="26" fillId="0" borderId="8" xfId="0" applyFont="1" applyBorder="1">
      <alignment vertical="center"/>
    </xf>
    <xf numFmtId="0" fontId="26" fillId="0" borderId="0" xfId="0" applyFont="1" applyBorder="1">
      <alignment vertical="center"/>
    </xf>
    <xf numFmtId="0" fontId="26" fillId="0" borderId="34" xfId="0" applyFont="1" applyBorder="1">
      <alignment vertical="center"/>
    </xf>
    <xf numFmtId="0" fontId="45" fillId="0" borderId="0" xfId="0" applyFont="1" applyBorder="1">
      <alignment vertical="center"/>
    </xf>
    <xf numFmtId="0" fontId="26" fillId="0" borderId="0" xfId="0" applyFont="1" applyBorder="1" applyAlignment="1">
      <alignment horizontal="right" vertical="center"/>
    </xf>
    <xf numFmtId="0" fontId="45" fillId="0" borderId="0" xfId="0" applyFont="1" applyBorder="1" applyAlignment="1">
      <alignment horizontal="right" vertical="center"/>
    </xf>
    <xf numFmtId="0" fontId="45" fillId="0" borderId="8" xfId="0" applyFont="1" applyBorder="1">
      <alignment vertical="center"/>
    </xf>
    <xf numFmtId="49" fontId="26" fillId="0" borderId="8" xfId="0" applyNumberFormat="1" applyFont="1" applyBorder="1" applyAlignment="1">
      <alignment horizontal="right" vertical="center"/>
    </xf>
    <xf numFmtId="0" fontId="45" fillId="0" borderId="34" xfId="0" applyFont="1" applyBorder="1" applyAlignment="1">
      <alignment horizontal="right" vertical="center"/>
    </xf>
    <xf numFmtId="0" fontId="75" fillId="0" borderId="0" xfId="0" applyFont="1">
      <alignment vertical="center"/>
    </xf>
    <xf numFmtId="0" fontId="0" fillId="7" borderId="0" xfId="0" applyFill="1">
      <alignment vertical="center"/>
    </xf>
    <xf numFmtId="0" fontId="77" fillId="22" borderId="0" xfId="10" applyFont="1" applyFill="1">
      <alignment vertical="center"/>
    </xf>
    <xf numFmtId="0" fontId="79" fillId="22" borderId="0" xfId="0" applyFont="1" applyFill="1">
      <alignment vertical="center"/>
    </xf>
    <xf numFmtId="0" fontId="80" fillId="22" borderId="0" xfId="10" applyFont="1" applyFill="1">
      <alignment vertical="center"/>
    </xf>
    <xf numFmtId="0" fontId="80" fillId="22" borderId="0" xfId="10" applyFont="1" applyFill="1" applyAlignment="1">
      <alignment horizontal="right" vertical="center"/>
    </xf>
    <xf numFmtId="0" fontId="79" fillId="22" borderId="0" xfId="10" applyFont="1" applyFill="1" applyAlignment="1">
      <alignment horizontal="right" vertical="center"/>
    </xf>
    <xf numFmtId="0" fontId="80" fillId="0" borderId="73" xfId="10" applyFont="1" applyBorder="1">
      <alignment vertical="center"/>
    </xf>
    <xf numFmtId="0" fontId="79" fillId="0" borderId="15" xfId="0" applyFont="1" applyBorder="1">
      <alignment vertical="center"/>
    </xf>
    <xf numFmtId="0" fontId="79" fillId="22" borderId="109" xfId="0" applyFont="1" applyFill="1" applyBorder="1">
      <alignment vertical="center"/>
    </xf>
    <xf numFmtId="0" fontId="79" fillId="22" borderId="0" xfId="10" applyFont="1" applyFill="1">
      <alignment vertical="center"/>
    </xf>
    <xf numFmtId="0" fontId="79" fillId="0" borderId="0" xfId="0" applyFont="1">
      <alignment vertical="center"/>
    </xf>
    <xf numFmtId="0" fontId="79" fillId="5" borderId="75" xfId="0" applyFont="1" applyFill="1" applyBorder="1" applyAlignment="1">
      <alignment horizontal="left" vertical="center" indent="1"/>
    </xf>
    <xf numFmtId="0" fontId="79" fillId="5" borderId="94" xfId="0" applyFont="1" applyFill="1" applyBorder="1">
      <alignment vertical="center"/>
    </xf>
    <xf numFmtId="0" fontId="79" fillId="5" borderId="74" xfId="0" applyFont="1" applyFill="1" applyBorder="1" applyAlignment="1">
      <alignment horizontal="left" vertical="center" wrapText="1" indent="1"/>
    </xf>
    <xf numFmtId="0" fontId="79" fillId="5" borderId="74" xfId="0" applyFont="1" applyFill="1" applyBorder="1" applyAlignment="1">
      <alignment horizontal="center" vertical="center" wrapText="1"/>
    </xf>
    <xf numFmtId="0" fontId="79" fillId="17" borderId="74" xfId="0" applyFont="1" applyFill="1" applyBorder="1" applyAlignment="1">
      <alignment horizontal="center" vertical="center" wrapText="1"/>
    </xf>
    <xf numFmtId="0" fontId="79" fillId="5" borderId="94" xfId="0" applyFont="1" applyFill="1" applyBorder="1" applyAlignment="1">
      <alignment horizontal="left" vertical="center" indent="1"/>
    </xf>
    <xf numFmtId="0" fontId="79" fillId="5" borderId="94" xfId="0" applyFont="1" applyFill="1" applyBorder="1" applyAlignment="1">
      <alignment horizontal="left" vertical="center" wrapText="1" indent="1"/>
    </xf>
    <xf numFmtId="0" fontId="79" fillId="10" borderId="74" xfId="0" applyFont="1" applyFill="1" applyBorder="1" applyAlignment="1">
      <alignment horizontal="center" vertical="center"/>
    </xf>
    <xf numFmtId="0" fontId="79" fillId="17" borderId="72" xfId="0" applyFont="1" applyFill="1" applyBorder="1" applyAlignment="1">
      <alignment horizontal="center" vertical="center"/>
    </xf>
    <xf numFmtId="0" fontId="79" fillId="17" borderId="74" xfId="0" applyFont="1" applyFill="1" applyBorder="1" applyAlignment="1">
      <alignment horizontal="center" vertical="center"/>
    </xf>
    <xf numFmtId="0" fontId="83" fillId="0" borderId="74" xfId="0" applyFont="1" applyBorder="1" applyAlignment="1">
      <alignment horizontal="left" vertical="center" wrapText="1" indent="1"/>
    </xf>
    <xf numFmtId="0" fontId="79" fillId="0" borderId="74" xfId="0" applyFont="1" applyBorder="1" applyAlignment="1">
      <alignment horizontal="left" vertical="center" indent="1"/>
    </xf>
    <xf numFmtId="0" fontId="79" fillId="0" borderId="74" xfId="0" applyFont="1" applyBorder="1" applyAlignment="1">
      <alignment horizontal="left" vertical="center" wrapText="1" indent="1"/>
    </xf>
    <xf numFmtId="0" fontId="79" fillId="17" borderId="72" xfId="0" applyFont="1" applyFill="1" applyBorder="1" applyAlignment="1">
      <alignment horizontal="center" vertical="center" wrapText="1"/>
    </xf>
    <xf numFmtId="0" fontId="79" fillId="0" borderId="74" xfId="0" applyFont="1" applyBorder="1" applyAlignment="1">
      <alignment horizontal="center" vertical="center"/>
    </xf>
    <xf numFmtId="0" fontId="79" fillId="0" borderId="74" xfId="0" applyFont="1" applyBorder="1" applyAlignment="1">
      <alignment horizontal="center" vertical="center" wrapText="1"/>
    </xf>
    <xf numFmtId="0" fontId="79" fillId="0" borderId="73" xfId="0" applyFont="1" applyBorder="1" applyAlignment="1">
      <alignment horizontal="left" vertical="center" indent="1"/>
    </xf>
    <xf numFmtId="0" fontId="79" fillId="0" borderId="15" xfId="0" applyFont="1" applyBorder="1" applyAlignment="1">
      <alignment horizontal="left" vertical="center" indent="1"/>
    </xf>
    <xf numFmtId="0" fontId="79" fillId="0" borderId="72" xfId="0" applyFont="1" applyBorder="1" applyAlignment="1">
      <alignment horizontal="left" vertical="center" indent="1"/>
    </xf>
    <xf numFmtId="0" fontId="79" fillId="0" borderId="74" xfId="0" applyFont="1" applyBorder="1">
      <alignment vertical="center"/>
    </xf>
    <xf numFmtId="0" fontId="79" fillId="9" borderId="74" xfId="0" applyFont="1" applyFill="1" applyBorder="1" applyAlignment="1">
      <alignment horizontal="center" vertical="center"/>
    </xf>
    <xf numFmtId="0" fontId="84" fillId="22" borderId="0" xfId="10" applyFont="1" applyFill="1">
      <alignment vertical="center"/>
    </xf>
    <xf numFmtId="0" fontId="85" fillId="22" borderId="0" xfId="10" applyFont="1" applyFill="1">
      <alignment vertical="center"/>
    </xf>
    <xf numFmtId="0" fontId="86" fillId="22" borderId="0" xfId="10" applyFont="1" applyFill="1" applyAlignment="1">
      <alignment horizontal="right" vertical="center"/>
    </xf>
    <xf numFmtId="0" fontId="86" fillId="22" borderId="0" xfId="10" applyFont="1" applyFill="1">
      <alignment vertical="center"/>
    </xf>
    <xf numFmtId="0" fontId="87" fillId="22" borderId="0" xfId="0" applyFont="1" applyFill="1">
      <alignment vertical="center"/>
    </xf>
    <xf numFmtId="0" fontId="79" fillId="0" borderId="74" xfId="1" applyFont="1" applyBorder="1" applyAlignment="1">
      <alignment horizontal="left" vertical="center" indent="1"/>
    </xf>
    <xf numFmtId="0" fontId="14" fillId="0" borderId="0" xfId="0" applyFont="1" applyAlignment="1">
      <alignment horizontal="right" vertical="center"/>
    </xf>
    <xf numFmtId="0" fontId="89" fillId="0" borderId="0" xfId="0" applyFont="1">
      <alignment vertical="center"/>
    </xf>
    <xf numFmtId="0" fontId="90" fillId="0" borderId="0" xfId="0" applyFont="1">
      <alignment vertical="center"/>
    </xf>
    <xf numFmtId="0" fontId="89" fillId="0" borderId="0" xfId="0" applyFont="1" applyAlignment="1">
      <alignment vertical="center" wrapText="1"/>
    </xf>
    <xf numFmtId="0" fontId="7" fillId="0" borderId="0" xfId="1" applyAlignment="1">
      <alignment horizontal="center" vertical="center"/>
    </xf>
    <xf numFmtId="0" fontId="93" fillId="0" borderId="0" xfId="1" applyFont="1" applyAlignment="1">
      <alignment vertical="center"/>
    </xf>
    <xf numFmtId="0" fontId="94" fillId="0" borderId="0" xfId="0" applyFont="1">
      <alignment vertical="center"/>
    </xf>
    <xf numFmtId="0" fontId="97" fillId="0" borderId="0" xfId="0" applyFont="1">
      <alignment vertical="center"/>
    </xf>
    <xf numFmtId="0" fontId="10" fillId="2" borderId="16" xfId="0" applyFont="1" applyFill="1" applyBorder="1" applyAlignment="1">
      <alignment vertical="center"/>
    </xf>
    <xf numFmtId="0" fontId="0" fillId="0" borderId="74" xfId="0" applyFill="1" applyBorder="1">
      <alignment vertical="center"/>
    </xf>
    <xf numFmtId="0" fontId="0" fillId="17" borderId="74" xfId="0" applyFill="1" applyBorder="1">
      <alignment vertical="center"/>
    </xf>
    <xf numFmtId="0" fontId="98" fillId="2" borderId="0" xfId="0" applyFont="1" applyFill="1" applyBorder="1" applyAlignment="1">
      <alignment vertical="center"/>
    </xf>
    <xf numFmtId="0" fontId="99" fillId="0" borderId="0" xfId="2" applyFont="1">
      <alignment vertical="center"/>
    </xf>
    <xf numFmtId="0" fontId="20" fillId="0" borderId="0" xfId="2">
      <alignment vertical="center"/>
    </xf>
    <xf numFmtId="0" fontId="20" fillId="0" borderId="10" xfId="2" applyBorder="1">
      <alignment vertical="center"/>
    </xf>
    <xf numFmtId="0" fontId="20" fillId="0" borderId="1" xfId="2" applyBorder="1">
      <alignment vertical="center"/>
    </xf>
    <xf numFmtId="0" fontId="20" fillId="0" borderId="2" xfId="2" applyBorder="1">
      <alignment vertical="center"/>
    </xf>
    <xf numFmtId="0" fontId="101" fillId="0" borderId="0" xfId="2" applyFont="1" applyAlignment="1">
      <alignment horizontal="center"/>
    </xf>
    <xf numFmtId="0" fontId="103" fillId="0" borderId="2" xfId="2" applyFont="1" applyBorder="1" applyAlignment="1">
      <alignment vertical="center" wrapText="1"/>
    </xf>
    <xf numFmtId="0" fontId="103" fillId="0" borderId="0" xfId="2" applyFont="1" applyAlignment="1">
      <alignment vertical="center" wrapText="1"/>
    </xf>
    <xf numFmtId="0" fontId="104" fillId="0" borderId="0" xfId="2" applyFont="1" applyAlignment="1">
      <alignment vertical="center" wrapText="1"/>
    </xf>
    <xf numFmtId="0" fontId="105" fillId="0" borderId="0" xfId="2" applyFont="1" applyAlignment="1">
      <alignment horizontal="center" vertical="center" wrapText="1"/>
    </xf>
    <xf numFmtId="0" fontId="104" fillId="0" borderId="0" xfId="2" applyFont="1">
      <alignment vertical="center"/>
    </xf>
    <xf numFmtId="0" fontId="104" fillId="0" borderId="6" xfId="2" applyFont="1" applyBorder="1" applyAlignment="1">
      <alignment vertical="center" wrapText="1"/>
    </xf>
    <xf numFmtId="0" fontId="20" fillId="0" borderId="94" xfId="2" applyBorder="1">
      <alignment vertical="center"/>
    </xf>
    <xf numFmtId="0" fontId="20" fillId="0" borderId="0" xfId="2" applyAlignment="1">
      <alignment horizontal="center" vertical="center"/>
    </xf>
    <xf numFmtId="0" fontId="20" fillId="0" borderId="5" xfId="2" applyBorder="1">
      <alignment vertical="center"/>
    </xf>
    <xf numFmtId="0" fontId="20" fillId="0" borderId="4" xfId="2" applyBorder="1">
      <alignment vertical="center"/>
    </xf>
    <xf numFmtId="0" fontId="20" fillId="0" borderId="3" xfId="2" applyBorder="1">
      <alignment vertical="center"/>
    </xf>
    <xf numFmtId="0" fontId="20" fillId="25" borderId="2" xfId="2" applyFill="1" applyBorder="1">
      <alignment vertical="center"/>
    </xf>
    <xf numFmtId="183" fontId="108" fillId="25" borderId="0" xfId="2" applyNumberFormat="1" applyFont="1" applyFill="1">
      <alignment vertical="center"/>
    </xf>
    <xf numFmtId="183" fontId="104" fillId="25" borderId="0" xfId="2" applyNumberFormat="1" applyFont="1" applyFill="1">
      <alignment vertical="center"/>
    </xf>
    <xf numFmtId="0" fontId="109" fillId="25" borderId="6" xfId="2" applyFont="1" applyFill="1" applyBorder="1" applyAlignment="1">
      <alignment vertical="top" wrapText="1"/>
    </xf>
    <xf numFmtId="0" fontId="109" fillId="0" borderId="2" xfId="2" applyFont="1" applyBorder="1" applyAlignment="1">
      <alignment vertical="top" wrapText="1"/>
    </xf>
    <xf numFmtId="0" fontId="20" fillId="0" borderId="0" xfId="2" applyAlignment="1">
      <alignment horizontal="left" vertical="top"/>
    </xf>
    <xf numFmtId="183" fontId="104" fillId="25" borderId="0" xfId="2" applyNumberFormat="1" applyFont="1" applyFill="1" applyAlignment="1">
      <alignment vertical="top"/>
    </xf>
    <xf numFmtId="183" fontId="104" fillId="25" borderId="0" xfId="2" applyNumberFormat="1" applyFont="1" applyFill="1" applyAlignment="1">
      <alignment vertical="top" wrapText="1"/>
    </xf>
    <xf numFmtId="183" fontId="104" fillId="25" borderId="6" xfId="2" applyNumberFormat="1" applyFont="1" applyFill="1" applyBorder="1" applyAlignment="1">
      <alignment vertical="top" wrapText="1"/>
    </xf>
    <xf numFmtId="0" fontId="20" fillId="23" borderId="2" xfId="2" applyFill="1" applyBorder="1">
      <alignment vertical="center"/>
    </xf>
    <xf numFmtId="183" fontId="108" fillId="23" borderId="0" xfId="2" applyNumberFormat="1" applyFont="1" applyFill="1">
      <alignment vertical="center"/>
    </xf>
    <xf numFmtId="183" fontId="104" fillId="23" borderId="0" xfId="2" applyNumberFormat="1" applyFont="1" applyFill="1">
      <alignment vertical="center"/>
    </xf>
    <xf numFmtId="0" fontId="109" fillId="23" borderId="6" xfId="2" applyFont="1" applyFill="1" applyBorder="1" applyAlignment="1">
      <alignment vertical="top" wrapText="1"/>
    </xf>
    <xf numFmtId="0" fontId="20" fillId="26" borderId="2" xfId="2" applyFill="1" applyBorder="1">
      <alignment vertical="center"/>
    </xf>
    <xf numFmtId="0" fontId="109" fillId="26" borderId="0" xfId="2" applyFont="1" applyFill="1" applyAlignment="1">
      <alignment vertical="top" wrapText="1"/>
    </xf>
    <xf numFmtId="0" fontId="109" fillId="26" borderId="6" xfId="2" applyFont="1" applyFill="1" applyBorder="1" applyAlignment="1">
      <alignment vertical="top" wrapText="1"/>
    </xf>
    <xf numFmtId="0" fontId="104" fillId="26" borderId="0" xfId="2" applyFont="1" applyFill="1" applyAlignment="1">
      <alignment horizontal="center" vertical="center"/>
    </xf>
    <xf numFmtId="183" fontId="108" fillId="26" borderId="0" xfId="2" applyNumberFormat="1" applyFont="1" applyFill="1">
      <alignment vertical="center"/>
    </xf>
    <xf numFmtId="183" fontId="104" fillId="26" borderId="0" xfId="2" applyNumberFormat="1" applyFont="1" applyFill="1">
      <alignment vertical="center"/>
    </xf>
    <xf numFmtId="0" fontId="20" fillId="4" borderId="74" xfId="2" applyFill="1" applyBorder="1" applyAlignment="1" applyProtection="1">
      <alignment horizontal="left" vertical="top"/>
      <protection locked="0"/>
    </xf>
    <xf numFmtId="0" fontId="20" fillId="4" borderId="74" xfId="2" applyFill="1" applyBorder="1" applyAlignment="1">
      <alignment horizontal="left" vertical="top"/>
    </xf>
    <xf numFmtId="0" fontId="20" fillId="0" borderId="74" xfId="2" applyBorder="1" applyAlignment="1">
      <alignment horizontal="left" vertical="top"/>
    </xf>
    <xf numFmtId="0" fontId="111" fillId="26" borderId="2" xfId="2" applyFont="1" applyFill="1" applyBorder="1" applyAlignment="1">
      <alignment horizontal="center" vertical="center"/>
    </xf>
    <xf numFmtId="183" fontId="104" fillId="26" borderId="0" xfId="2" applyNumberFormat="1" applyFont="1" applyFill="1" applyAlignment="1">
      <alignment vertical="center" wrapText="1"/>
    </xf>
    <xf numFmtId="0" fontId="20" fillId="8" borderId="74" xfId="2" applyFill="1" applyBorder="1">
      <alignment vertical="center"/>
    </xf>
    <xf numFmtId="183" fontId="111" fillId="26" borderId="0" xfId="2" applyNumberFormat="1" applyFont="1" applyFill="1">
      <alignment vertical="center"/>
    </xf>
    <xf numFmtId="0" fontId="20" fillId="10" borderId="74" xfId="2" applyFill="1" applyBorder="1">
      <alignment vertical="center"/>
    </xf>
    <xf numFmtId="0" fontId="111" fillId="26" borderId="0" xfId="2" applyFont="1" applyFill="1">
      <alignment vertical="center"/>
    </xf>
    <xf numFmtId="183" fontId="111" fillId="26" borderId="6" xfId="2" applyNumberFormat="1" applyFont="1" applyFill="1" applyBorder="1">
      <alignment vertical="center"/>
    </xf>
    <xf numFmtId="0" fontId="20" fillId="0" borderId="74" xfId="2" applyBorder="1" applyAlignment="1" applyProtection="1">
      <alignment horizontal="left" vertical="top"/>
      <protection locked="0"/>
    </xf>
    <xf numFmtId="183" fontId="104" fillId="23" borderId="6" xfId="2" applyNumberFormat="1" applyFont="1" applyFill="1" applyBorder="1">
      <alignment vertical="center"/>
    </xf>
    <xf numFmtId="183" fontId="104" fillId="26" borderId="6" xfId="2" applyNumberFormat="1" applyFont="1" applyFill="1" applyBorder="1">
      <alignment vertical="center"/>
    </xf>
    <xf numFmtId="0" fontId="108" fillId="23" borderId="0" xfId="2" applyFont="1" applyFill="1">
      <alignment vertical="center"/>
    </xf>
    <xf numFmtId="0" fontId="109" fillId="23" borderId="0" xfId="2" applyFont="1" applyFill="1" applyAlignment="1">
      <alignment vertical="top" wrapText="1"/>
    </xf>
    <xf numFmtId="0" fontId="20" fillId="4" borderId="0" xfId="2" applyFill="1">
      <alignment vertical="center"/>
    </xf>
    <xf numFmtId="0" fontId="20" fillId="0" borderId="74" xfId="2" applyBorder="1">
      <alignment vertical="center"/>
    </xf>
    <xf numFmtId="0" fontId="20" fillId="26" borderId="6" xfId="2" applyFill="1" applyBorder="1">
      <alignment vertical="center"/>
    </xf>
    <xf numFmtId="0" fontId="115" fillId="0" borderId="60" xfId="2" applyFont="1" applyBorder="1" applyAlignment="1" applyProtection="1">
      <alignment horizontal="center" vertical="center" wrapText="1"/>
      <protection locked="0"/>
    </xf>
    <xf numFmtId="0" fontId="109" fillId="0" borderId="0" xfId="2" applyFont="1" applyAlignment="1">
      <alignment vertical="top" wrapText="1"/>
    </xf>
    <xf numFmtId="0" fontId="116" fillId="0" borderId="1" xfId="2" applyFont="1" applyBorder="1">
      <alignment vertical="center"/>
    </xf>
    <xf numFmtId="0" fontId="117" fillId="0" borderId="1" xfId="2" applyFont="1" applyBorder="1" applyAlignment="1">
      <alignment horizontal="right" vertical="top"/>
    </xf>
    <xf numFmtId="0" fontId="20" fillId="0" borderId="0" xfId="2" applyAlignment="1" applyProtection="1">
      <alignment horizontal="left" vertical="top"/>
      <protection locked="0"/>
    </xf>
    <xf numFmtId="0" fontId="97" fillId="0" borderId="0" xfId="0" applyFont="1" applyAlignment="1">
      <alignment horizontal="right" vertical="center"/>
    </xf>
    <xf numFmtId="0" fontId="118" fillId="0" borderId="9" xfId="2" applyFont="1" applyBorder="1" applyAlignment="1">
      <alignment horizontal="right" vertical="center"/>
    </xf>
    <xf numFmtId="49" fontId="26" fillId="0" borderId="0" xfId="0" applyNumberFormat="1" applyFont="1" applyBorder="1" applyAlignment="1">
      <alignment horizontal="right" vertical="center"/>
    </xf>
    <xf numFmtId="0" fontId="79" fillId="17" borderId="74" xfId="0" applyFont="1" applyFill="1" applyBorder="1" applyAlignment="1">
      <alignment horizontal="center" vertical="center"/>
    </xf>
    <xf numFmtId="0" fontId="0" fillId="2" borderId="0" xfId="0" applyFill="1" applyBorder="1" applyAlignment="1">
      <alignment vertical="center" wrapText="1"/>
    </xf>
    <xf numFmtId="0" fontId="10" fillId="2" borderId="0" xfId="0" applyFont="1" applyFill="1" applyBorder="1" applyAlignment="1" applyProtection="1">
      <alignment horizontal="left" vertical="center"/>
    </xf>
    <xf numFmtId="0" fontId="10" fillId="2" borderId="4" xfId="0" applyFont="1" applyFill="1" applyBorder="1" applyAlignment="1" applyProtection="1">
      <alignment horizontal="left" vertical="center"/>
    </xf>
    <xf numFmtId="0" fontId="0" fillId="2" borderId="4" xfId="0" applyFont="1" applyFill="1" applyBorder="1" applyAlignment="1" applyProtection="1">
      <alignment vertical="center"/>
    </xf>
    <xf numFmtId="0" fontId="10" fillId="2" borderId="4" xfId="0" applyFont="1" applyFill="1" applyBorder="1" applyAlignment="1">
      <alignment vertical="center"/>
    </xf>
    <xf numFmtId="0" fontId="10" fillId="2" borderId="18" xfId="0" applyFont="1" applyFill="1" applyBorder="1" applyAlignment="1" applyProtection="1">
      <alignment vertical="center"/>
    </xf>
    <xf numFmtId="0" fontId="0" fillId="0" borderId="2" xfId="0" applyFill="1" applyBorder="1">
      <alignment vertical="center"/>
    </xf>
    <xf numFmtId="0" fontId="10" fillId="2" borderId="59" xfId="0" applyFont="1" applyFill="1" applyBorder="1" applyAlignment="1" applyProtection="1">
      <alignment vertical="center"/>
    </xf>
    <xf numFmtId="0" fontId="58" fillId="21" borderId="72" xfId="5" applyFont="1" applyFill="1" applyBorder="1" applyAlignment="1">
      <alignment horizontal="center" vertical="center"/>
    </xf>
    <xf numFmtId="0" fontId="10" fillId="0" borderId="75" xfId="0" applyFont="1" applyBorder="1">
      <alignment vertical="center"/>
    </xf>
    <xf numFmtId="0" fontId="26" fillId="0" borderId="0" xfId="0" applyFont="1" applyFill="1" applyBorder="1">
      <alignment vertical="center"/>
    </xf>
    <xf numFmtId="0" fontId="26" fillId="0" borderId="0" xfId="0" applyNumberFormat="1" applyFont="1">
      <alignment vertical="center"/>
    </xf>
    <xf numFmtId="0" fontId="82" fillId="10" borderId="74" xfId="1" applyFont="1" applyFill="1" applyBorder="1" applyAlignment="1" applyProtection="1">
      <alignment horizontal="left" vertical="center" indent="1"/>
      <protection hidden="1"/>
    </xf>
    <xf numFmtId="0" fontId="82" fillId="9" borderId="74" xfId="1" applyFont="1" applyFill="1" applyBorder="1" applyAlignment="1" applyProtection="1">
      <alignment horizontal="left" vertical="center" indent="1"/>
      <protection hidden="1"/>
    </xf>
    <xf numFmtId="0" fontId="82" fillId="0" borderId="74" xfId="1" applyFont="1" applyBorder="1" applyAlignment="1" applyProtection="1">
      <alignment horizontal="left" vertical="center" indent="1"/>
      <protection hidden="1"/>
    </xf>
    <xf numFmtId="0" fontId="107" fillId="0" borderId="0" xfId="2" applyFont="1" applyAlignment="1" applyProtection="1">
      <alignment horizontal="center" vertical="center"/>
      <protection hidden="1"/>
    </xf>
    <xf numFmtId="0" fontId="7" fillId="0" borderId="0" xfId="1" applyProtection="1">
      <alignment vertical="center"/>
      <protection hidden="1"/>
    </xf>
    <xf numFmtId="0" fontId="26" fillId="0" borderId="0" xfId="4" applyFont="1" applyFill="1" applyProtection="1">
      <alignment vertical="center"/>
      <protection hidden="1"/>
    </xf>
    <xf numFmtId="0" fontId="26" fillId="0" borderId="0" xfId="4" applyFont="1" applyFill="1" applyBorder="1" applyProtection="1">
      <alignment vertical="center"/>
      <protection hidden="1"/>
    </xf>
    <xf numFmtId="0" fontId="95" fillId="0" borderId="0" xfId="4" applyFont="1" applyFill="1" applyBorder="1" applyAlignment="1" applyProtection="1">
      <alignment vertical="center"/>
      <protection hidden="1"/>
    </xf>
    <xf numFmtId="0" fontId="27" fillId="0" borderId="0" xfId="5" applyFont="1" applyFill="1" applyAlignment="1" applyProtection="1">
      <alignment horizontal="left" vertical="center"/>
      <protection hidden="1"/>
    </xf>
    <xf numFmtId="0" fontId="0" fillId="0" borderId="0" xfId="0" applyAlignment="1" applyProtection="1">
      <alignment horizontal="left" wrapText="1"/>
      <protection hidden="1"/>
    </xf>
    <xf numFmtId="0" fontId="27" fillId="0" borderId="0" xfId="5" applyFont="1" applyFill="1" applyAlignment="1" applyProtection="1">
      <alignment vertical="center"/>
      <protection hidden="1"/>
    </xf>
    <xf numFmtId="0" fontId="70" fillId="0" borderId="0" xfId="5" applyFont="1" applyFill="1" applyAlignment="1" applyProtection="1">
      <alignment vertical="center"/>
      <protection hidden="1"/>
    </xf>
    <xf numFmtId="0" fontId="27" fillId="0" borderId="0" xfId="4" applyFont="1" applyFill="1" applyProtection="1">
      <alignment vertical="center"/>
      <protection hidden="1"/>
    </xf>
    <xf numFmtId="0" fontId="67" fillId="0" borderId="0" xfId="5" applyFont="1" applyFill="1" applyAlignment="1" applyProtection="1">
      <alignment vertical="center"/>
      <protection hidden="1"/>
    </xf>
    <xf numFmtId="0" fontId="58" fillId="0" borderId="74" xfId="5" applyFont="1" applyFill="1" applyBorder="1" applyAlignment="1" applyProtection="1">
      <alignment horizontal="center" vertical="center"/>
      <protection hidden="1"/>
    </xf>
    <xf numFmtId="0" fontId="68" fillId="0" borderId="0" xfId="4" applyFont="1" applyFill="1" applyAlignment="1" applyProtection="1">
      <alignment vertical="center" shrinkToFit="1"/>
      <protection hidden="1"/>
    </xf>
    <xf numFmtId="0" fontId="26" fillId="0" borderId="0" xfId="4" applyFont="1" applyFill="1" applyAlignment="1" applyProtection="1">
      <alignment horizontal="left" vertical="center"/>
      <protection hidden="1"/>
    </xf>
    <xf numFmtId="0" fontId="27" fillId="0" borderId="0" xfId="5" applyFont="1" applyFill="1" applyAlignment="1" applyProtection="1">
      <alignment vertical="center" shrinkToFit="1"/>
      <protection hidden="1"/>
    </xf>
    <xf numFmtId="0" fontId="26" fillId="0" borderId="127" xfId="4" applyFont="1" applyFill="1" applyBorder="1" applyProtection="1">
      <alignment vertical="center"/>
      <protection hidden="1"/>
    </xf>
    <xf numFmtId="0" fontId="27" fillId="0" borderId="0" xfId="5" applyFont="1" applyFill="1" applyProtection="1">
      <protection hidden="1"/>
    </xf>
    <xf numFmtId="0" fontId="26" fillId="0" borderId="0" xfId="4" applyFont="1" applyFill="1" applyAlignment="1" applyProtection="1">
      <alignment vertical="center" shrinkToFit="1"/>
      <protection hidden="1"/>
    </xf>
    <xf numFmtId="0" fontId="69" fillId="0" borderId="0" xfId="5" applyFont="1" applyFill="1" applyAlignment="1" applyProtection="1">
      <alignment horizontal="center" vertical="center"/>
      <protection hidden="1"/>
    </xf>
    <xf numFmtId="0" fontId="67" fillId="0" borderId="0" xfId="5" applyFont="1" applyFill="1" applyAlignment="1" applyProtection="1">
      <alignment horizontal="left" vertical="center"/>
      <protection hidden="1"/>
    </xf>
    <xf numFmtId="0" fontId="26" fillId="0" borderId="0" xfId="5" applyFont="1" applyFill="1" applyAlignment="1" applyProtection="1">
      <alignment horizontal="left" vertical="center"/>
      <protection hidden="1"/>
    </xf>
    <xf numFmtId="179" fontId="58" fillId="0" borderId="74" xfId="5" applyNumberFormat="1" applyFont="1" applyFill="1" applyBorder="1" applyAlignment="1" applyProtection="1">
      <alignment horizontal="center" vertical="center"/>
      <protection hidden="1"/>
    </xf>
    <xf numFmtId="0" fontId="58" fillId="0" borderId="0" xfId="4" applyFont="1" applyFill="1" applyAlignment="1" applyProtection="1">
      <alignment horizontal="center" vertical="center"/>
      <protection hidden="1"/>
    </xf>
    <xf numFmtId="0" fontId="58" fillId="0" borderId="74" xfId="5" applyFont="1" applyFill="1" applyBorder="1" applyAlignment="1" applyProtection="1">
      <alignment horizontal="center" vertical="center" shrinkToFit="1"/>
      <protection hidden="1"/>
    </xf>
    <xf numFmtId="0" fontId="26" fillId="0" borderId="89" xfId="4" applyFont="1" applyFill="1" applyBorder="1" applyProtection="1">
      <alignment vertical="center"/>
      <protection hidden="1"/>
    </xf>
    <xf numFmtId="0" fontId="26" fillId="0" borderId="23" xfId="4" applyFont="1" applyFill="1" applyBorder="1" applyProtection="1">
      <alignment vertical="center"/>
      <protection hidden="1"/>
    </xf>
    <xf numFmtId="0" fontId="26" fillId="0" borderId="23" xfId="4" applyFont="1" applyFill="1" applyBorder="1" applyAlignment="1" applyProtection="1">
      <alignment vertical="center"/>
      <protection hidden="1"/>
    </xf>
    <xf numFmtId="0" fontId="26" fillId="0" borderId="22" xfId="4" applyFont="1" applyFill="1" applyBorder="1" applyAlignment="1" applyProtection="1">
      <alignment vertical="center"/>
      <protection hidden="1"/>
    </xf>
    <xf numFmtId="0" fontId="37" fillId="0" borderId="0" xfId="4" applyFont="1" applyFill="1" applyProtection="1">
      <alignment vertical="center"/>
      <protection hidden="1"/>
    </xf>
    <xf numFmtId="0" fontId="37" fillId="0" borderId="127" xfId="4" applyFont="1" applyFill="1" applyBorder="1" applyProtection="1">
      <alignment vertical="center"/>
      <protection hidden="1"/>
    </xf>
    <xf numFmtId="0" fontId="37" fillId="0" borderId="0" xfId="5" applyFont="1" applyFill="1" applyProtection="1">
      <protection hidden="1"/>
    </xf>
    <xf numFmtId="0" fontId="37" fillId="0" borderId="0" xfId="4" applyFont="1" applyFill="1" applyAlignment="1" applyProtection="1">
      <protection hidden="1"/>
    </xf>
    <xf numFmtId="179" fontId="37" fillId="0" borderId="0" xfId="5" applyNumberFormat="1" applyFont="1" applyFill="1" applyProtection="1">
      <protection hidden="1"/>
    </xf>
    <xf numFmtId="179" fontId="37" fillId="0" borderId="0" xfId="4" applyNumberFormat="1" applyFont="1" applyFill="1" applyProtection="1">
      <alignment vertical="center"/>
      <protection hidden="1"/>
    </xf>
    <xf numFmtId="0" fontId="40" fillId="0" borderId="0" xfId="0" applyFont="1" applyProtection="1">
      <alignment vertical="center"/>
      <protection hidden="1"/>
    </xf>
    <xf numFmtId="0" fontId="21" fillId="0" borderId="0" xfId="0" applyFont="1" applyProtection="1">
      <alignment vertical="center"/>
      <protection hidden="1"/>
    </xf>
    <xf numFmtId="0" fontId="97" fillId="0" borderId="0" xfId="0" applyFont="1" applyProtection="1">
      <alignment vertical="center"/>
      <protection hidden="1"/>
    </xf>
    <xf numFmtId="0" fontId="97" fillId="0" borderId="0" xfId="0" applyFont="1" applyAlignment="1" applyProtection="1">
      <alignment horizontal="right" vertical="center"/>
      <protection hidden="1"/>
    </xf>
    <xf numFmtId="0" fontId="66" fillId="0" borderId="0" xfId="0" applyFont="1" applyAlignment="1" applyProtection="1">
      <alignment horizontal="right" vertical="center"/>
      <protection hidden="1"/>
    </xf>
    <xf numFmtId="0" fontId="66" fillId="0" borderId="0" xfId="0" applyFont="1" applyAlignment="1" applyProtection="1">
      <alignment horizontal="center" vertical="center"/>
      <protection hidden="1"/>
    </xf>
    <xf numFmtId="0" fontId="21" fillId="0" borderId="0" xfId="0" applyFont="1" applyAlignment="1" applyProtection="1">
      <alignment horizontal="justify" vertical="center" wrapText="1"/>
      <protection hidden="1"/>
    </xf>
    <xf numFmtId="0" fontId="39" fillId="0" borderId="139" xfId="0" applyFont="1" applyBorder="1" applyProtection="1">
      <alignment vertical="center"/>
      <protection hidden="1"/>
    </xf>
    <xf numFmtId="0" fontId="39" fillId="0" borderId="74" xfId="0" applyFont="1" applyBorder="1" applyProtection="1">
      <alignment vertical="center"/>
      <protection hidden="1"/>
    </xf>
    <xf numFmtId="0" fontId="40" fillId="4" borderId="97" xfId="0" applyFont="1" applyFill="1" applyBorder="1" applyAlignment="1" applyProtection="1">
      <alignment horizontal="center" vertical="center" wrapText="1"/>
      <protection hidden="1"/>
    </xf>
    <xf numFmtId="0" fontId="40" fillId="4" borderId="84" xfId="0" applyFont="1" applyFill="1" applyBorder="1" applyAlignment="1" applyProtection="1">
      <alignment horizontal="center" vertical="center" wrapText="1"/>
      <protection hidden="1"/>
    </xf>
    <xf numFmtId="0" fontId="42" fillId="4" borderId="103" xfId="0" applyFont="1" applyFill="1" applyBorder="1" applyAlignment="1" applyProtection="1">
      <alignment horizontal="center" vertical="center"/>
      <protection hidden="1"/>
    </xf>
    <xf numFmtId="0" fontId="39" fillId="4" borderId="81" xfId="0" quotePrefix="1" applyFont="1" applyFill="1" applyBorder="1" applyAlignment="1" applyProtection="1">
      <alignment horizontal="center" vertical="top"/>
      <protection hidden="1"/>
    </xf>
    <xf numFmtId="0" fontId="72" fillId="4" borderId="74" xfId="0" applyFont="1" applyFill="1" applyBorder="1" applyAlignment="1" applyProtection="1">
      <alignment horizontal="center" vertical="center" wrapText="1"/>
      <protection hidden="1"/>
    </xf>
    <xf numFmtId="0" fontId="72" fillId="4" borderId="72" xfId="0" applyFont="1" applyFill="1" applyBorder="1" applyAlignment="1" applyProtection="1">
      <alignment horizontal="center" vertical="center" wrapText="1"/>
      <protection hidden="1"/>
    </xf>
    <xf numFmtId="179" fontId="72" fillId="4" borderId="99" xfId="0" applyNumberFormat="1" applyFont="1" applyFill="1" applyBorder="1" applyAlignment="1" applyProtection="1">
      <alignment horizontal="center" vertical="center"/>
      <protection hidden="1"/>
    </xf>
    <xf numFmtId="0" fontId="39" fillId="4" borderId="80" xfId="0" quotePrefix="1" applyFont="1" applyFill="1" applyBorder="1" applyAlignment="1" applyProtection="1">
      <alignment horizontal="center" vertical="top"/>
      <protection hidden="1"/>
    </xf>
    <xf numFmtId="0" fontId="39" fillId="4" borderId="78" xfId="0" quotePrefix="1" applyFont="1" applyFill="1" applyBorder="1" applyAlignment="1" applyProtection="1">
      <alignment horizontal="center" vertical="top"/>
      <protection hidden="1"/>
    </xf>
    <xf numFmtId="0" fontId="72" fillId="4" borderId="75" xfId="0" applyFont="1" applyFill="1" applyBorder="1" applyAlignment="1" applyProtection="1">
      <alignment horizontal="center" vertical="center" wrapText="1"/>
      <protection hidden="1"/>
    </xf>
    <xf numFmtId="0" fontId="72" fillId="4" borderId="77" xfId="0" applyFont="1" applyFill="1" applyBorder="1" applyAlignment="1" applyProtection="1">
      <alignment horizontal="center" vertical="center" wrapText="1"/>
      <protection hidden="1"/>
    </xf>
    <xf numFmtId="179" fontId="72" fillId="4" borderId="128" xfId="0" applyNumberFormat="1" applyFont="1" applyFill="1" applyBorder="1" applyAlignment="1" applyProtection="1">
      <alignment horizontal="center" vertical="center"/>
      <protection hidden="1"/>
    </xf>
    <xf numFmtId="0" fontId="39" fillId="4" borderId="110" xfId="0" quotePrefix="1" applyFont="1" applyFill="1" applyBorder="1" applyAlignment="1" applyProtection="1">
      <alignment horizontal="center" vertical="top"/>
      <protection hidden="1"/>
    </xf>
    <xf numFmtId="0" fontId="72" fillId="4" borderId="84" xfId="0" applyFont="1" applyFill="1" applyBorder="1" applyAlignment="1" applyProtection="1">
      <alignment horizontal="center" vertical="center" wrapText="1"/>
      <protection hidden="1"/>
    </xf>
    <xf numFmtId="0" fontId="72" fillId="4" borderId="105" xfId="0" applyFont="1" applyFill="1" applyBorder="1" applyAlignment="1" applyProtection="1">
      <alignment horizontal="center" vertical="center" wrapText="1"/>
      <protection hidden="1"/>
    </xf>
    <xf numFmtId="179" fontId="72" fillId="4" borderId="113" xfId="0" applyNumberFormat="1" applyFont="1" applyFill="1" applyBorder="1" applyAlignment="1" applyProtection="1">
      <alignment horizontal="center" vertical="center"/>
      <protection hidden="1"/>
    </xf>
    <xf numFmtId="0" fontId="42" fillId="4" borderId="103" xfId="0" quotePrefix="1" applyFont="1" applyFill="1" applyBorder="1" applyAlignment="1" applyProtection="1">
      <alignment horizontal="center" vertical="center"/>
      <protection hidden="1"/>
    </xf>
    <xf numFmtId="0" fontId="39" fillId="0" borderId="80" xfId="0" quotePrefix="1" applyFont="1" applyBorder="1" applyAlignment="1" applyProtection="1">
      <alignment horizontal="center" vertical="top"/>
      <protection hidden="1"/>
    </xf>
    <xf numFmtId="0" fontId="15" fillId="0" borderId="73" xfId="0" applyFont="1" applyBorder="1" applyAlignment="1" applyProtection="1">
      <alignment horizontal="left" vertical="top" wrapText="1"/>
      <protection hidden="1"/>
    </xf>
    <xf numFmtId="0" fontId="39" fillId="0" borderId="15" xfId="0" applyFont="1" applyBorder="1" applyAlignment="1" applyProtection="1">
      <alignment horizontal="justify" vertical="top" wrapText="1"/>
      <protection hidden="1"/>
    </xf>
    <xf numFmtId="0" fontId="15" fillId="0" borderId="15" xfId="0" applyFont="1" applyBorder="1" applyAlignment="1" applyProtection="1">
      <alignment horizontal="justify" vertical="top" wrapText="1"/>
      <protection hidden="1"/>
    </xf>
    <xf numFmtId="0" fontId="15" fillId="0" borderId="72" xfId="0" applyFont="1" applyBorder="1" applyAlignment="1" applyProtection="1">
      <alignment horizontal="justify" vertical="top" wrapText="1"/>
      <protection hidden="1"/>
    </xf>
    <xf numFmtId="0" fontId="72" fillId="0" borderId="74" xfId="0" applyFont="1" applyBorder="1" applyAlignment="1" applyProtection="1">
      <alignment horizontal="center" vertical="center" wrapText="1"/>
      <protection hidden="1"/>
    </xf>
    <xf numFmtId="179" fontId="72" fillId="0" borderId="99" xfId="0" applyNumberFormat="1" applyFont="1" applyBorder="1" applyAlignment="1" applyProtection="1">
      <alignment horizontal="center" vertical="center"/>
      <protection hidden="1"/>
    </xf>
    <xf numFmtId="0" fontId="39" fillId="0" borderId="85" xfId="0" quotePrefix="1" applyFont="1" applyBorder="1" applyAlignment="1" applyProtection="1">
      <alignment horizontal="center" vertical="top"/>
      <protection hidden="1"/>
    </xf>
    <xf numFmtId="0" fontId="15" fillId="0" borderId="86" xfId="0" applyFont="1" applyBorder="1" applyAlignment="1" applyProtection="1">
      <alignment horizontal="left" vertical="top" wrapText="1"/>
      <protection hidden="1"/>
    </xf>
    <xf numFmtId="0" fontId="39" fillId="0" borderId="13" xfId="0" applyFont="1" applyBorder="1" applyAlignment="1" applyProtection="1">
      <alignment horizontal="justify" vertical="top" wrapText="1"/>
      <protection hidden="1"/>
    </xf>
    <xf numFmtId="0" fontId="15" fillId="0" borderId="13" xfId="0" applyFont="1" applyBorder="1" applyAlignment="1" applyProtection="1">
      <alignment horizontal="justify" vertical="top" wrapText="1"/>
      <protection hidden="1"/>
    </xf>
    <xf numFmtId="0" fontId="15" fillId="0" borderId="105" xfId="0" applyFont="1" applyBorder="1" applyAlignment="1" applyProtection="1">
      <alignment horizontal="justify" vertical="top" wrapText="1"/>
      <protection hidden="1"/>
    </xf>
    <xf numFmtId="0" fontId="72" fillId="0" borderId="84" xfId="0" applyFont="1" applyBorder="1" applyAlignment="1" applyProtection="1">
      <alignment horizontal="center" vertical="center" wrapText="1"/>
      <protection hidden="1"/>
    </xf>
    <xf numFmtId="179" fontId="72" fillId="0" borderId="113" xfId="0" applyNumberFormat="1" applyFont="1" applyBorder="1" applyAlignment="1" applyProtection="1">
      <alignment horizontal="center" vertical="center"/>
      <protection hidden="1"/>
    </xf>
    <xf numFmtId="0" fontId="40" fillId="0" borderId="22" xfId="0" applyFont="1" applyBorder="1" applyProtection="1">
      <alignment vertical="center"/>
      <protection hidden="1"/>
    </xf>
    <xf numFmtId="0" fontId="40" fillId="0" borderId="80" xfId="0" applyFont="1" applyBorder="1" applyAlignment="1" applyProtection="1">
      <alignment horizontal="center" vertical="center"/>
      <protection hidden="1"/>
    </xf>
    <xf numFmtId="0" fontId="40" fillId="0" borderId="99" xfId="0" applyFont="1" applyBorder="1" applyAlignment="1" applyProtection="1">
      <alignment horizontal="center" vertical="center" wrapText="1"/>
      <protection hidden="1"/>
    </xf>
    <xf numFmtId="0" fontId="39" fillId="0" borderId="80" xfId="0" applyFont="1" applyBorder="1" applyAlignment="1" applyProtection="1">
      <alignment horizontal="center" vertical="top"/>
      <protection hidden="1"/>
    </xf>
    <xf numFmtId="0" fontId="39" fillId="0" borderId="99" xfId="0" applyFont="1" applyBorder="1" applyAlignment="1" applyProtection="1">
      <alignment horizontal="center" vertical="top"/>
      <protection hidden="1"/>
    </xf>
    <xf numFmtId="179" fontId="39" fillId="0" borderId="86" xfId="0" applyNumberFormat="1" applyFont="1" applyBorder="1" applyAlignment="1" applyProtection="1">
      <alignment horizontal="left" vertical="top" wrapText="1"/>
      <protection hidden="1"/>
    </xf>
    <xf numFmtId="0" fontId="39" fillId="0" borderId="113" xfId="0" applyFont="1" applyBorder="1" applyAlignment="1" applyProtection="1">
      <alignment horizontal="center" vertical="top"/>
      <protection hidden="1"/>
    </xf>
    <xf numFmtId="0" fontId="40" fillId="4" borderId="0" xfId="0" applyFont="1" applyFill="1" applyProtection="1">
      <alignment vertical="center"/>
      <protection hidden="1"/>
    </xf>
    <xf numFmtId="0" fontId="21" fillId="4" borderId="0" xfId="0" applyFont="1" applyFill="1" applyProtection="1">
      <alignment vertical="center"/>
      <protection hidden="1"/>
    </xf>
    <xf numFmtId="0" fontId="46" fillId="4" borderId="0" xfId="0" applyFont="1" applyFill="1" applyAlignment="1" applyProtection="1">
      <alignment horizontal="justify" vertical="center" wrapText="1"/>
      <protection hidden="1"/>
    </xf>
    <xf numFmtId="0" fontId="45" fillId="4" borderId="0" xfId="0" applyFont="1" applyFill="1" applyProtection="1">
      <alignment vertical="center"/>
      <protection hidden="1"/>
    </xf>
    <xf numFmtId="0" fontId="39" fillId="4" borderId="139" xfId="0" applyFont="1" applyFill="1" applyBorder="1" applyProtection="1">
      <alignment vertical="center"/>
      <protection hidden="1"/>
    </xf>
    <xf numFmtId="0" fontId="39" fillId="4" borderId="74" xfId="0" applyFont="1" applyFill="1" applyBorder="1" applyProtection="1">
      <alignment vertical="center"/>
      <protection hidden="1"/>
    </xf>
    <xf numFmtId="0" fontId="39" fillId="4" borderId="0" xfId="0" applyFont="1" applyFill="1" applyProtection="1">
      <alignment vertical="center"/>
      <protection hidden="1"/>
    </xf>
    <xf numFmtId="179" fontId="72" fillId="4" borderId="74" xfId="0" applyNumberFormat="1" applyFont="1" applyFill="1" applyBorder="1" applyAlignment="1" applyProtection="1">
      <alignment horizontal="center" vertical="center" wrapText="1"/>
      <protection hidden="1"/>
    </xf>
    <xf numFmtId="179" fontId="72" fillId="4" borderId="14" xfId="0" applyNumberFormat="1" applyFont="1" applyFill="1" applyBorder="1" applyAlignment="1" applyProtection="1">
      <alignment horizontal="center" vertical="center" wrapText="1"/>
      <protection hidden="1"/>
    </xf>
    <xf numFmtId="0" fontId="39" fillId="4" borderId="0" xfId="0" applyFont="1" applyFill="1" applyAlignment="1" applyProtection="1">
      <alignment horizontal="justify" vertical="top" wrapText="1"/>
      <protection hidden="1"/>
    </xf>
    <xf numFmtId="179" fontId="72" fillId="4" borderId="84" xfId="0" applyNumberFormat="1" applyFont="1" applyFill="1" applyBorder="1" applyAlignment="1" applyProtection="1">
      <alignment horizontal="center" vertical="center" wrapText="1"/>
      <protection hidden="1"/>
    </xf>
    <xf numFmtId="179" fontId="72" fillId="4" borderId="20" xfId="0" applyNumberFormat="1" applyFont="1" applyFill="1" applyBorder="1" applyAlignment="1" applyProtection="1">
      <alignment horizontal="center" vertical="center" wrapText="1"/>
      <protection hidden="1"/>
    </xf>
    <xf numFmtId="179" fontId="72" fillId="4" borderId="7" xfId="0" applyNumberFormat="1" applyFont="1" applyFill="1" applyBorder="1" applyAlignment="1" applyProtection="1">
      <alignment horizontal="center" vertical="center" wrapText="1"/>
      <protection hidden="1"/>
    </xf>
    <xf numFmtId="179" fontId="72" fillId="4" borderId="99" xfId="0" applyNumberFormat="1" applyFont="1" applyFill="1" applyBorder="1" applyAlignment="1" applyProtection="1">
      <alignment horizontal="center" vertical="center" wrapText="1"/>
      <protection hidden="1"/>
    </xf>
    <xf numFmtId="179" fontId="72" fillId="4" borderId="113" xfId="0" applyNumberFormat="1" applyFont="1" applyFill="1" applyBorder="1" applyAlignment="1" applyProtection="1">
      <alignment horizontal="center" vertical="center" wrapText="1"/>
      <protection hidden="1"/>
    </xf>
    <xf numFmtId="0" fontId="42" fillId="4" borderId="140" xfId="0" applyFont="1" applyFill="1" applyBorder="1" applyAlignment="1" applyProtection="1">
      <alignment horizontal="center" vertical="center"/>
      <protection hidden="1"/>
    </xf>
    <xf numFmtId="0" fontId="39" fillId="4" borderId="75" xfId="0" applyFont="1" applyFill="1" applyBorder="1" applyAlignment="1" applyProtection="1">
      <alignment horizontal="center" vertical="top" wrapText="1"/>
      <protection hidden="1"/>
    </xf>
    <xf numFmtId="179" fontId="39" fillId="4" borderId="80" xfId="0" quotePrefix="1" applyNumberFormat="1" applyFont="1" applyFill="1" applyBorder="1" applyAlignment="1" applyProtection="1">
      <alignment horizontal="center" vertical="top"/>
      <protection hidden="1"/>
    </xf>
    <xf numFmtId="179" fontId="15" fillId="4" borderId="73" xfId="0" applyNumberFormat="1" applyFont="1" applyFill="1" applyBorder="1" applyAlignment="1" applyProtection="1">
      <alignment horizontal="left" vertical="top" wrapText="1"/>
      <protection hidden="1"/>
    </xf>
    <xf numFmtId="179" fontId="39" fillId="4" borderId="15" xfId="0" applyNumberFormat="1" applyFont="1" applyFill="1" applyBorder="1" applyAlignment="1" applyProtection="1">
      <alignment horizontal="justify" vertical="top" wrapText="1"/>
      <protection hidden="1"/>
    </xf>
    <xf numFmtId="179" fontId="15" fillId="4" borderId="15" xfId="0" applyNumberFormat="1" applyFont="1" applyFill="1" applyBorder="1" applyAlignment="1" applyProtection="1">
      <alignment horizontal="justify" vertical="top" wrapText="1"/>
      <protection hidden="1"/>
    </xf>
    <xf numFmtId="179" fontId="15" fillId="4" borderId="72" xfId="0" applyNumberFormat="1" applyFont="1" applyFill="1" applyBorder="1" applyAlignment="1" applyProtection="1">
      <alignment horizontal="justify" vertical="top" wrapText="1"/>
      <protection hidden="1"/>
    </xf>
    <xf numFmtId="179" fontId="39" fillId="4" borderId="85" xfId="0" quotePrefix="1" applyNumberFormat="1" applyFont="1" applyFill="1" applyBorder="1" applyAlignment="1" applyProtection="1">
      <alignment horizontal="center" vertical="top"/>
      <protection hidden="1"/>
    </xf>
    <xf numFmtId="179" fontId="15" fillId="4" borderId="86" xfId="0" applyNumberFormat="1" applyFont="1" applyFill="1" applyBorder="1" applyAlignment="1" applyProtection="1">
      <alignment horizontal="left" vertical="top" wrapText="1"/>
      <protection hidden="1"/>
    </xf>
    <xf numFmtId="179" fontId="39" fillId="4" borderId="13" xfId="0" applyNumberFormat="1" applyFont="1" applyFill="1" applyBorder="1" applyAlignment="1" applyProtection="1">
      <alignment horizontal="justify" vertical="top" wrapText="1"/>
      <protection hidden="1"/>
    </xf>
    <xf numFmtId="179" fontId="15" fillId="4" borderId="13" xfId="0" applyNumberFormat="1" applyFont="1" applyFill="1" applyBorder="1" applyAlignment="1" applyProtection="1">
      <alignment horizontal="justify" vertical="top" wrapText="1"/>
      <protection hidden="1"/>
    </xf>
    <xf numFmtId="179" fontId="15" fillId="4" borderId="105" xfId="0" applyNumberFormat="1" applyFont="1" applyFill="1" applyBorder="1" applyAlignment="1" applyProtection="1">
      <alignment horizontal="justify" vertical="top" wrapText="1"/>
      <protection hidden="1"/>
    </xf>
    <xf numFmtId="0" fontId="40" fillId="4" borderId="80" xfId="0" applyFont="1" applyFill="1" applyBorder="1" applyAlignment="1" applyProtection="1">
      <alignment horizontal="center" vertical="center"/>
      <protection hidden="1"/>
    </xf>
    <xf numFmtId="0" fontId="40" fillId="4" borderId="99" xfId="0" applyFont="1" applyFill="1" applyBorder="1" applyAlignment="1" applyProtection="1">
      <alignment horizontal="center" vertical="center" wrapText="1"/>
      <protection hidden="1"/>
    </xf>
    <xf numFmtId="179" fontId="39" fillId="4" borderId="80" xfId="0" applyNumberFormat="1" applyFont="1" applyFill="1" applyBorder="1" applyAlignment="1" applyProtection="1">
      <alignment horizontal="center" vertical="top"/>
      <protection hidden="1"/>
    </xf>
    <xf numFmtId="179" fontId="39" fillId="4" borderId="99" xfId="0" applyNumberFormat="1" applyFont="1" applyFill="1" applyBorder="1" applyAlignment="1" applyProtection="1">
      <alignment horizontal="center" vertical="top"/>
      <protection hidden="1"/>
    </xf>
    <xf numFmtId="179" fontId="39" fillId="4" borderId="85" xfId="0" applyNumberFormat="1" applyFont="1" applyFill="1" applyBorder="1" applyAlignment="1" applyProtection="1">
      <alignment horizontal="center" vertical="top"/>
      <protection hidden="1"/>
    </xf>
    <xf numFmtId="179" fontId="39" fillId="4" borderId="113" xfId="0" applyNumberFormat="1" applyFont="1" applyFill="1" applyBorder="1" applyAlignment="1" applyProtection="1">
      <alignment horizontal="center" vertical="top"/>
      <protection hidden="1"/>
    </xf>
    <xf numFmtId="0" fontId="21" fillId="4" borderId="4" xfId="0" applyFont="1" applyFill="1" applyBorder="1" applyProtection="1">
      <alignment vertical="center"/>
      <protection hidden="1"/>
    </xf>
    <xf numFmtId="0" fontId="45" fillId="4" borderId="4" xfId="0" applyFont="1" applyFill="1" applyBorder="1" applyProtection="1">
      <alignment vertical="center"/>
      <protection hidden="1"/>
    </xf>
    <xf numFmtId="0" fontId="45" fillId="0" borderId="0" xfId="0" applyFont="1" applyProtection="1">
      <alignment vertical="center"/>
      <protection hidden="1"/>
    </xf>
    <xf numFmtId="0" fontId="39" fillId="0" borderId="0" xfId="0" applyFont="1" applyProtection="1">
      <alignment vertical="center"/>
      <protection hidden="1"/>
    </xf>
    <xf numFmtId="179" fontId="72" fillId="4" borderId="75" xfId="0" applyNumberFormat="1" applyFont="1" applyFill="1" applyBorder="1" applyAlignment="1" applyProtection="1">
      <alignment horizontal="center" vertical="center" wrapText="1"/>
      <protection hidden="1"/>
    </xf>
    <xf numFmtId="0" fontId="39" fillId="4" borderId="100" xfId="0" quotePrefix="1" applyFont="1" applyFill="1" applyBorder="1" applyAlignment="1" applyProtection="1">
      <alignment horizontal="center" vertical="top"/>
      <protection hidden="1"/>
    </xf>
    <xf numFmtId="179" fontId="72" fillId="4" borderId="86" xfId="0" applyNumberFormat="1" applyFont="1" applyFill="1" applyBorder="1" applyAlignment="1" applyProtection="1">
      <alignment horizontal="center" vertical="center" wrapText="1"/>
      <protection hidden="1"/>
    </xf>
    <xf numFmtId="179" fontId="72" fillId="4" borderId="72" xfId="0" applyNumberFormat="1" applyFont="1" applyFill="1" applyBorder="1" applyAlignment="1" applyProtection="1">
      <alignment horizontal="center" vertical="center" wrapText="1"/>
      <protection hidden="1"/>
    </xf>
    <xf numFmtId="0" fontId="39" fillId="4" borderId="85" xfId="0" quotePrefix="1" applyFont="1" applyFill="1" applyBorder="1" applyAlignment="1" applyProtection="1">
      <alignment horizontal="center" vertical="top"/>
      <protection hidden="1"/>
    </xf>
    <xf numFmtId="0" fontId="39" fillId="4" borderId="80" xfId="0" quotePrefix="1" applyFont="1" applyFill="1" applyBorder="1" applyAlignment="1" applyProtection="1">
      <alignment horizontal="center" vertical="center"/>
      <protection hidden="1"/>
    </xf>
    <xf numFmtId="0" fontId="39" fillId="4" borderId="80" xfId="0" quotePrefix="1" applyFont="1" applyFill="1" applyBorder="1" applyAlignment="1" applyProtection="1">
      <alignment horizontal="center" vertical="top" wrapText="1"/>
      <protection hidden="1"/>
    </xf>
    <xf numFmtId="0" fontId="39" fillId="4" borderId="85" xfId="0" quotePrefix="1" applyFont="1" applyFill="1" applyBorder="1" applyAlignment="1" applyProtection="1">
      <alignment horizontal="center" vertical="center"/>
      <protection hidden="1"/>
    </xf>
    <xf numFmtId="179" fontId="39" fillId="4" borderId="22" xfId="0" applyNumberFormat="1" applyFont="1" applyFill="1" applyBorder="1" applyAlignment="1" applyProtection="1">
      <alignment horizontal="center" vertical="center"/>
      <protection hidden="1"/>
    </xf>
    <xf numFmtId="179" fontId="72" fillId="4" borderId="105" xfId="0" applyNumberFormat="1" applyFont="1" applyFill="1" applyBorder="1" applyAlignment="1" applyProtection="1">
      <alignment horizontal="center" vertical="center" wrapText="1"/>
      <protection hidden="1"/>
    </xf>
    <xf numFmtId="179" fontId="15" fillId="4" borderId="74" xfId="0" applyNumberFormat="1" applyFont="1" applyFill="1" applyBorder="1" applyAlignment="1" applyProtection="1">
      <alignment vertical="top" wrapText="1"/>
      <protection hidden="1"/>
    </xf>
    <xf numFmtId="179" fontId="15" fillId="4" borderId="15" xfId="0" applyNumberFormat="1" applyFont="1" applyFill="1" applyBorder="1" applyAlignment="1" applyProtection="1">
      <alignment vertical="top" wrapText="1"/>
      <protection hidden="1"/>
    </xf>
    <xf numFmtId="179" fontId="15" fillId="4" borderId="72" xfId="0" applyNumberFormat="1" applyFont="1" applyFill="1" applyBorder="1" applyAlignment="1" applyProtection="1">
      <alignment vertical="top" wrapText="1"/>
      <protection hidden="1"/>
    </xf>
    <xf numFmtId="179" fontId="15" fillId="4" borderId="84" xfId="0" applyNumberFormat="1" applyFont="1" applyFill="1" applyBorder="1" applyAlignment="1" applyProtection="1">
      <alignment horizontal="left" vertical="top" wrapText="1"/>
      <protection hidden="1"/>
    </xf>
    <xf numFmtId="179" fontId="39" fillId="4" borderId="13" xfId="0" applyNumberFormat="1" applyFont="1" applyFill="1" applyBorder="1" applyAlignment="1" applyProtection="1">
      <alignment vertical="top" wrapText="1"/>
      <protection hidden="1"/>
    </xf>
    <xf numFmtId="179" fontId="39" fillId="4" borderId="105" xfId="0" applyNumberFormat="1" applyFont="1" applyFill="1" applyBorder="1" applyAlignment="1" applyProtection="1">
      <alignment vertical="top" wrapText="1"/>
      <protection hidden="1"/>
    </xf>
    <xf numFmtId="0" fontId="39" fillId="4" borderId="80" xfId="0" applyFont="1" applyFill="1" applyBorder="1" applyAlignment="1" applyProtection="1">
      <alignment horizontal="center" vertical="top"/>
      <protection hidden="1"/>
    </xf>
    <xf numFmtId="0" fontId="39" fillId="4" borderId="99" xfId="0" applyFont="1" applyFill="1" applyBorder="1" applyAlignment="1" applyProtection="1">
      <alignment horizontal="center" vertical="top"/>
      <protection hidden="1"/>
    </xf>
    <xf numFmtId="0" fontId="39" fillId="4" borderId="85" xfId="0" applyFont="1" applyFill="1" applyBorder="1" applyAlignment="1" applyProtection="1">
      <alignment horizontal="center" vertical="top"/>
      <protection hidden="1"/>
    </xf>
    <xf numFmtId="0" fontId="39" fillId="4" borderId="113" xfId="0" applyFont="1" applyFill="1" applyBorder="1" applyAlignment="1" applyProtection="1">
      <alignment horizontal="center" vertical="top"/>
      <protection hidden="1"/>
    </xf>
    <xf numFmtId="0" fontId="0" fillId="0" borderId="10" xfId="0" applyFont="1" applyFill="1" applyBorder="1" applyAlignment="1" applyProtection="1">
      <alignment vertical="center" wrapText="1"/>
      <protection locked="0"/>
    </xf>
    <xf numFmtId="0" fontId="0" fillId="0" borderId="1" xfId="0" applyFont="1" applyFill="1" applyBorder="1" applyAlignment="1" applyProtection="1">
      <alignment vertical="center" wrapText="1"/>
      <protection locked="0"/>
    </xf>
    <xf numFmtId="0" fontId="0" fillId="0" borderId="9" xfId="0" applyFont="1" applyFill="1" applyBorder="1" applyAlignment="1" applyProtection="1">
      <alignment vertical="center" wrapText="1"/>
      <protection locked="0"/>
    </xf>
    <xf numFmtId="0" fontId="0" fillId="0" borderId="1" xfId="0" applyFont="1" applyFill="1" applyBorder="1" applyAlignment="1" applyProtection="1">
      <alignment vertical="center"/>
      <protection locked="0"/>
    </xf>
    <xf numFmtId="0" fontId="11" fillId="0" borderId="2" xfId="0" applyFont="1" applyBorder="1" applyAlignment="1" applyProtection="1">
      <alignment vertical="center"/>
      <protection locked="0"/>
    </xf>
    <xf numFmtId="0" fontId="11" fillId="0" borderId="0" xfId="0" applyFont="1" applyBorder="1" applyAlignment="1" applyProtection="1">
      <alignment vertical="center"/>
      <protection locked="0"/>
    </xf>
    <xf numFmtId="0" fontId="11" fillId="0" borderId="6" xfId="0" applyFont="1" applyBorder="1" applyAlignment="1" applyProtection="1">
      <alignment vertical="center"/>
      <protection locked="0"/>
    </xf>
    <xf numFmtId="0" fontId="10" fillId="0" borderId="2" xfId="0" applyFont="1" applyBorder="1" applyAlignment="1" applyProtection="1">
      <alignment vertical="center"/>
      <protection locked="0"/>
    </xf>
    <xf numFmtId="0" fontId="10" fillId="0" borderId="0" xfId="0" applyFont="1" applyBorder="1" applyAlignment="1" applyProtection="1">
      <alignment vertical="center"/>
      <protection locked="0"/>
    </xf>
    <xf numFmtId="0" fontId="10" fillId="0" borderId="6" xfId="0" applyFont="1" applyBorder="1" applyAlignment="1" applyProtection="1">
      <alignment vertical="center"/>
      <protection locked="0"/>
    </xf>
    <xf numFmtId="0" fontId="0" fillId="0" borderId="2" xfId="0" applyFont="1" applyBorder="1" applyAlignment="1" applyProtection="1">
      <alignment vertical="center"/>
      <protection locked="0"/>
    </xf>
    <xf numFmtId="0" fontId="0" fillId="0" borderId="0" xfId="0" applyFont="1" applyBorder="1" applyAlignment="1" applyProtection="1">
      <alignment vertical="center"/>
      <protection locked="0"/>
    </xf>
    <xf numFmtId="0" fontId="0" fillId="0" borderId="6" xfId="0" applyFont="1" applyBorder="1" applyAlignment="1" applyProtection="1">
      <alignment vertical="center"/>
      <protection locked="0"/>
    </xf>
    <xf numFmtId="0" fontId="10" fillId="0" borderId="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10" fillId="0" borderId="6" xfId="0" applyFont="1" applyFill="1" applyBorder="1" applyAlignment="1" applyProtection="1">
      <alignment vertical="center"/>
      <protection locked="0"/>
    </xf>
    <xf numFmtId="0" fontId="0" fillId="0" borderId="2" xfId="0" applyFont="1" applyFill="1" applyBorder="1" applyAlignment="1" applyProtection="1">
      <alignment vertical="center"/>
      <protection locked="0"/>
    </xf>
    <xf numFmtId="0" fontId="0" fillId="0" borderId="6" xfId="0" applyFont="1" applyFill="1" applyBorder="1" applyAlignment="1" applyProtection="1">
      <alignment vertical="center"/>
      <protection locked="0"/>
    </xf>
    <xf numFmtId="0" fontId="11" fillId="0" borderId="2" xfId="0" applyFont="1" applyFill="1" applyBorder="1" applyAlignment="1" applyProtection="1">
      <alignment vertical="center"/>
      <protection locked="0"/>
    </xf>
    <xf numFmtId="0" fontId="11" fillId="0" borderId="0" xfId="0" applyFont="1" applyFill="1" applyBorder="1" applyAlignment="1" applyProtection="1">
      <alignment vertical="center"/>
      <protection locked="0"/>
    </xf>
    <xf numFmtId="0" fontId="11" fillId="0" borderId="6" xfId="0" applyFont="1" applyFill="1" applyBorder="1" applyAlignment="1" applyProtection="1">
      <alignment vertical="center"/>
      <protection locked="0"/>
    </xf>
    <xf numFmtId="0" fontId="0" fillId="0" borderId="2" xfId="2" applyFont="1" applyBorder="1" applyAlignment="1" applyProtection="1">
      <alignment vertical="center"/>
      <protection locked="0"/>
    </xf>
    <xf numFmtId="0" fontId="0" fillId="0" borderId="0" xfId="2" applyFont="1" applyBorder="1" applyAlignment="1" applyProtection="1">
      <alignment vertical="center"/>
      <protection locked="0"/>
    </xf>
    <xf numFmtId="0" fontId="0" fillId="0" borderId="6" xfId="2" applyFont="1" applyBorder="1" applyAlignment="1" applyProtection="1">
      <alignment vertical="center"/>
      <protection locked="0"/>
    </xf>
    <xf numFmtId="0" fontId="10" fillId="0" borderId="2" xfId="2" applyFont="1" applyBorder="1" applyAlignment="1" applyProtection="1">
      <alignment vertical="center"/>
      <protection locked="0"/>
    </xf>
    <xf numFmtId="0" fontId="10" fillId="0" borderId="0" xfId="2" applyFont="1" applyBorder="1" applyAlignment="1" applyProtection="1">
      <alignment vertical="center"/>
      <protection locked="0"/>
    </xf>
    <xf numFmtId="0" fontId="10" fillId="0" borderId="6" xfId="2" applyFont="1" applyBorder="1" applyAlignment="1" applyProtection="1">
      <alignment vertical="center"/>
      <protection locked="0"/>
    </xf>
    <xf numFmtId="0" fontId="10" fillId="0" borderId="5" xfId="2" applyFont="1" applyBorder="1" applyAlignment="1" applyProtection="1">
      <alignment vertical="center"/>
      <protection locked="0"/>
    </xf>
    <xf numFmtId="0" fontId="10" fillId="0" borderId="4" xfId="2" applyFont="1" applyBorder="1" applyAlignment="1" applyProtection="1">
      <alignment vertical="center"/>
      <protection locked="0"/>
    </xf>
    <xf numFmtId="0" fontId="10" fillId="0" borderId="3" xfId="2" applyFont="1" applyBorder="1" applyAlignment="1" applyProtection="1">
      <alignment vertical="center"/>
      <protection locked="0"/>
    </xf>
    <xf numFmtId="0" fontId="104" fillId="0" borderId="74" xfId="2" applyFont="1" applyBorder="1" applyAlignment="1" applyProtection="1">
      <alignment horizontal="center"/>
      <protection hidden="1"/>
    </xf>
    <xf numFmtId="0" fontId="120" fillId="0" borderId="74" xfId="2" applyFont="1" applyBorder="1" applyAlignment="1" applyProtection="1">
      <alignment horizontal="center"/>
      <protection hidden="1"/>
    </xf>
    <xf numFmtId="49" fontId="96" fillId="0" borderId="0" xfId="4" applyNumberFormat="1" applyFont="1" applyFill="1" applyBorder="1" applyAlignment="1" applyProtection="1">
      <alignment vertical="center"/>
      <protection hidden="1"/>
    </xf>
    <xf numFmtId="0" fontId="96" fillId="0" borderId="0" xfId="4" applyFont="1" applyFill="1" applyBorder="1" applyAlignment="1" applyProtection="1">
      <alignment vertical="center"/>
      <protection hidden="1"/>
    </xf>
    <xf numFmtId="0" fontId="95" fillId="0" borderId="0" xfId="4" applyNumberFormat="1" applyFont="1" applyFill="1" applyBorder="1" applyAlignment="1" applyProtection="1">
      <alignment vertical="center"/>
      <protection hidden="1"/>
    </xf>
    <xf numFmtId="0" fontId="37" fillId="0" borderId="0" xfId="4" applyFont="1" applyFill="1" applyAlignment="1" applyProtection="1">
      <alignment horizontal="right" vertical="center"/>
      <protection hidden="1"/>
    </xf>
    <xf numFmtId="0" fontId="26" fillId="7" borderId="0" xfId="4" applyFont="1" applyFill="1" applyProtection="1">
      <alignment vertical="center"/>
      <protection hidden="1"/>
    </xf>
    <xf numFmtId="0" fontId="26" fillId="0" borderId="74" xfId="4" applyFont="1" applyFill="1" applyBorder="1" applyProtection="1">
      <alignment vertical="center"/>
      <protection hidden="1"/>
    </xf>
    <xf numFmtId="182" fontId="58" fillId="0" borderId="74" xfId="5" applyNumberFormat="1" applyFont="1" applyFill="1" applyBorder="1" applyAlignment="1" applyProtection="1">
      <alignment horizontal="center" vertical="center"/>
      <protection hidden="1"/>
    </xf>
    <xf numFmtId="0" fontId="26" fillId="20" borderId="0" xfId="4" applyFont="1" applyFill="1" applyProtection="1">
      <alignment vertical="center"/>
      <protection hidden="1"/>
    </xf>
    <xf numFmtId="178" fontId="26" fillId="0" borderId="0" xfId="4" applyNumberFormat="1" applyFont="1" applyFill="1" applyAlignment="1" applyProtection="1">
      <alignment horizontal="right" vertical="center"/>
      <protection hidden="1"/>
    </xf>
    <xf numFmtId="0" fontId="26" fillId="0" borderId="0" xfId="0" applyFont="1" applyProtection="1">
      <alignment vertical="center"/>
      <protection hidden="1"/>
    </xf>
    <xf numFmtId="178" fontId="26" fillId="0" borderId="0" xfId="4" applyNumberFormat="1" applyFont="1" applyFill="1" applyProtection="1">
      <alignment vertical="center"/>
      <protection hidden="1"/>
    </xf>
    <xf numFmtId="0" fontId="26" fillId="7" borderId="74" xfId="4" applyFont="1" applyFill="1" applyBorder="1" applyProtection="1">
      <alignment vertical="center"/>
      <protection hidden="1"/>
    </xf>
    <xf numFmtId="183" fontId="26" fillId="0" borderId="74" xfId="4" applyNumberFormat="1" applyFont="1" applyFill="1" applyBorder="1" applyProtection="1">
      <alignment vertical="center"/>
      <protection hidden="1"/>
    </xf>
    <xf numFmtId="183" fontId="26" fillId="0" borderId="74" xfId="4" applyNumberFormat="1" applyFont="1" applyFill="1" applyBorder="1" applyAlignment="1" applyProtection="1">
      <alignment horizontal="right" vertical="center"/>
      <protection hidden="1"/>
    </xf>
    <xf numFmtId="182" fontId="58" fillId="0" borderId="74" xfId="4" applyNumberFormat="1" applyFont="1" applyFill="1" applyBorder="1" applyAlignment="1" applyProtection="1">
      <alignment horizontal="center" vertical="center"/>
      <protection hidden="1"/>
    </xf>
    <xf numFmtId="182" fontId="58" fillId="0" borderId="0" xfId="4" applyNumberFormat="1" applyFont="1" applyFill="1" applyAlignment="1" applyProtection="1">
      <alignment horizontal="center" vertical="center"/>
      <protection hidden="1"/>
    </xf>
    <xf numFmtId="179" fontId="26" fillId="0" borderId="0" xfId="4" applyNumberFormat="1" applyFont="1" applyFill="1" applyProtection="1">
      <alignment vertical="center"/>
      <protection hidden="1"/>
    </xf>
    <xf numFmtId="182" fontId="26" fillId="0" borderId="0" xfId="4" applyNumberFormat="1" applyFont="1" applyFill="1" applyProtection="1">
      <alignment vertical="center"/>
      <protection hidden="1"/>
    </xf>
    <xf numFmtId="0" fontId="26" fillId="0" borderId="0" xfId="5" applyFont="1" applyFill="1" applyProtection="1">
      <protection hidden="1"/>
    </xf>
    <xf numFmtId="0" fontId="56" fillId="0" borderId="0" xfId="0" applyFont="1" applyFill="1" applyBorder="1" applyAlignment="1" applyProtection="1">
      <alignment horizontal="left" vertical="center"/>
    </xf>
    <xf numFmtId="0" fontId="121" fillId="0" borderId="73" xfId="2" applyFont="1" applyBorder="1" applyAlignment="1">
      <alignment horizontal="right" wrapText="1"/>
    </xf>
    <xf numFmtId="0" fontId="121" fillId="0" borderId="72" xfId="2" applyFont="1" applyBorder="1" applyAlignment="1">
      <alignment horizontal="left" wrapText="1"/>
    </xf>
    <xf numFmtId="0" fontId="121" fillId="0" borderId="15" xfId="2" applyFont="1" applyBorder="1" applyAlignment="1" applyProtection="1">
      <alignment horizontal="center" wrapText="1"/>
      <protection hidden="1"/>
    </xf>
    <xf numFmtId="0" fontId="58" fillId="0" borderId="0" xfId="5" applyFont="1" applyFill="1" applyAlignment="1" applyProtection="1">
      <alignment vertical="center" shrinkToFit="1"/>
      <protection hidden="1"/>
    </xf>
    <xf numFmtId="0" fontId="26" fillId="0" borderId="0" xfId="4" applyFont="1" applyFill="1" applyAlignment="1" applyProtection="1">
      <alignment horizontal="center" vertical="center"/>
      <protection hidden="1"/>
    </xf>
    <xf numFmtId="179" fontId="58" fillId="0" borderId="0" xfId="5" applyNumberFormat="1" applyFont="1" applyFill="1" applyAlignment="1" applyProtection="1">
      <alignment vertical="center" shrinkToFit="1"/>
      <protection hidden="1"/>
    </xf>
    <xf numFmtId="0" fontId="58" fillId="0" borderId="0" xfId="5" applyFont="1" applyFill="1" applyAlignment="1" applyProtection="1">
      <alignment vertical="center"/>
      <protection hidden="1"/>
    </xf>
    <xf numFmtId="0" fontId="58" fillId="0" borderId="0" xfId="5" applyFont="1" applyFill="1" applyAlignment="1" applyProtection="1">
      <alignment horizontal="center" vertical="center"/>
      <protection hidden="1"/>
    </xf>
    <xf numFmtId="0" fontId="58" fillId="0" borderId="0" xfId="5" applyFont="1" applyFill="1" applyAlignment="1" applyProtection="1">
      <alignment horizontal="center" vertical="center" shrinkToFit="1"/>
      <protection hidden="1"/>
    </xf>
    <xf numFmtId="0" fontId="26" fillId="0" borderId="0" xfId="4" applyFont="1" applyFill="1" applyAlignment="1" applyProtection="1">
      <alignment horizontal="right" vertical="center"/>
      <protection hidden="1"/>
    </xf>
    <xf numFmtId="0" fontId="0" fillId="0" borderId="0" xfId="0" applyAlignment="1" applyProtection="1">
      <alignment vertical="center" shrinkToFit="1"/>
      <protection hidden="1"/>
    </xf>
    <xf numFmtId="0" fontId="26" fillId="0" borderId="0" xfId="5" applyFont="1" applyFill="1" applyAlignment="1" applyProtection="1">
      <alignment vertical="center"/>
      <protection hidden="1"/>
    </xf>
    <xf numFmtId="0" fontId="0" fillId="0" borderId="0" xfId="0" applyAlignment="1" applyProtection="1">
      <alignment horizontal="left" vertical="center" shrinkToFit="1"/>
      <protection hidden="1"/>
    </xf>
    <xf numFmtId="0" fontId="40" fillId="0" borderId="73" xfId="0" applyFont="1" applyBorder="1" applyAlignment="1" applyProtection="1">
      <alignment horizontal="center" vertical="center" wrapText="1"/>
      <protection hidden="1"/>
    </xf>
    <xf numFmtId="179" fontId="39" fillId="0" borderId="73" xfId="0" applyNumberFormat="1" applyFont="1" applyBorder="1" applyAlignment="1" applyProtection="1">
      <alignment horizontal="left" vertical="top" wrapText="1"/>
      <protection hidden="1"/>
    </xf>
    <xf numFmtId="0" fontId="39" fillId="4" borderId="74" xfId="0" applyFont="1" applyFill="1" applyBorder="1" applyAlignment="1" applyProtection="1">
      <alignment horizontal="left" vertical="top" wrapText="1"/>
      <protection hidden="1"/>
    </xf>
    <xf numFmtId="0" fontId="39" fillId="4" borderId="73" xfId="0" applyFont="1" applyFill="1" applyBorder="1" applyAlignment="1" applyProtection="1">
      <alignment horizontal="justify" vertical="top" wrapText="1"/>
      <protection hidden="1"/>
    </xf>
    <xf numFmtId="0" fontId="40" fillId="0" borderId="23" xfId="0" applyFont="1" applyBorder="1" applyProtection="1">
      <alignment vertical="center"/>
      <protection hidden="1"/>
    </xf>
    <xf numFmtId="0" fontId="39" fillId="4" borderId="72" xfId="0" applyFont="1" applyFill="1" applyBorder="1" applyAlignment="1" applyProtection="1">
      <alignment horizontal="justify" vertical="top" wrapText="1"/>
      <protection hidden="1"/>
    </xf>
    <xf numFmtId="0" fontId="40" fillId="4" borderId="109" xfId="0" applyFont="1" applyFill="1" applyBorder="1" applyAlignment="1" applyProtection="1">
      <alignment horizontal="center" vertical="center" wrapText="1"/>
      <protection hidden="1"/>
    </xf>
    <xf numFmtId="0" fontId="40" fillId="4" borderId="101" xfId="0" applyFont="1" applyFill="1" applyBorder="1" applyAlignment="1" applyProtection="1">
      <alignment horizontal="center" vertical="center" wrapText="1"/>
      <protection hidden="1"/>
    </xf>
    <xf numFmtId="0" fontId="40" fillId="4" borderId="23" xfId="0" applyFont="1" applyFill="1" applyBorder="1" applyProtection="1">
      <alignment vertical="center"/>
      <protection hidden="1"/>
    </xf>
    <xf numFmtId="0" fontId="39" fillId="4" borderId="0" xfId="0" applyFont="1" applyFill="1" applyAlignment="1" applyProtection="1">
      <alignment vertical="top" wrapText="1"/>
      <protection hidden="1"/>
    </xf>
    <xf numFmtId="0" fontId="15" fillId="4" borderId="0" xfId="0" applyFont="1" applyFill="1" applyAlignment="1" applyProtection="1">
      <alignment vertical="top" wrapText="1"/>
      <protection hidden="1"/>
    </xf>
    <xf numFmtId="0" fontId="40" fillId="4" borderId="73" xfId="0" applyFont="1" applyFill="1" applyBorder="1" applyAlignment="1" applyProtection="1">
      <alignment horizontal="center" vertical="center" wrapText="1"/>
      <protection hidden="1"/>
    </xf>
    <xf numFmtId="179" fontId="39" fillId="4" borderId="73" xfId="0" applyNumberFormat="1" applyFont="1" applyFill="1" applyBorder="1" applyAlignment="1" applyProtection="1">
      <alignment horizontal="left" vertical="top" wrapText="1"/>
      <protection hidden="1"/>
    </xf>
    <xf numFmtId="0" fontId="39" fillId="4" borderId="73" xfId="0" applyFont="1" applyFill="1" applyBorder="1" applyAlignment="1" applyProtection="1">
      <alignment horizontal="left" vertical="top" wrapText="1"/>
      <protection hidden="1"/>
    </xf>
    <xf numFmtId="179" fontId="39" fillId="4" borderId="86" xfId="0" applyNumberFormat="1" applyFont="1" applyFill="1" applyBorder="1" applyAlignment="1" applyProtection="1">
      <alignment horizontal="left" vertical="top" wrapText="1"/>
      <protection hidden="1"/>
    </xf>
    <xf numFmtId="0" fontId="39" fillId="4" borderId="84" xfId="0" applyFont="1" applyFill="1" applyBorder="1" applyAlignment="1" applyProtection="1">
      <alignment horizontal="left" vertical="top" wrapText="1"/>
      <protection hidden="1"/>
    </xf>
    <xf numFmtId="0" fontId="40" fillId="4" borderId="22" xfId="0" applyFont="1" applyFill="1" applyBorder="1" applyProtection="1">
      <alignment vertical="center"/>
      <protection hidden="1"/>
    </xf>
    <xf numFmtId="0" fontId="39" fillId="4" borderId="74" xfId="0" applyFont="1" applyFill="1" applyBorder="1" applyAlignment="1" applyProtection="1">
      <alignment horizontal="justify" vertical="top" wrapText="1"/>
      <protection hidden="1"/>
    </xf>
    <xf numFmtId="0" fontId="39" fillId="4" borderId="13" xfId="0" applyFont="1" applyFill="1" applyBorder="1" applyAlignment="1" applyProtection="1">
      <alignment horizontal="left" vertical="top" wrapText="1"/>
      <protection hidden="1"/>
    </xf>
    <xf numFmtId="0" fontId="0" fillId="0" borderId="0" xfId="0" applyProtection="1">
      <alignment vertical="center"/>
      <protection hidden="1"/>
    </xf>
    <xf numFmtId="0" fontId="33" fillId="0" borderId="74" xfId="4" applyFont="1" applyFill="1" applyBorder="1" applyProtection="1">
      <alignment vertical="center"/>
      <protection hidden="1"/>
    </xf>
    <xf numFmtId="0" fontId="33" fillId="0" borderId="74" xfId="0" applyFont="1" applyBorder="1" applyProtection="1">
      <alignment vertical="center"/>
      <protection hidden="1"/>
    </xf>
    <xf numFmtId="0" fontId="67" fillId="0" borderId="0" xfId="5" applyFont="1" applyFill="1" applyAlignment="1" applyProtection="1">
      <alignment vertical="top" wrapText="1"/>
      <protection hidden="1"/>
    </xf>
    <xf numFmtId="0" fontId="67" fillId="0" borderId="0" xfId="5" applyFont="1" applyFill="1" applyAlignment="1" applyProtection="1">
      <alignment horizontal="center" vertical="top" wrapText="1"/>
      <protection hidden="1"/>
    </xf>
    <xf numFmtId="0" fontId="0" fillId="7" borderId="0" xfId="0" applyFill="1" applyProtection="1">
      <alignment vertical="center"/>
      <protection hidden="1"/>
    </xf>
    <xf numFmtId="0" fontId="0" fillId="7" borderId="74" xfId="0" applyFill="1" applyBorder="1" applyProtection="1">
      <alignment vertical="center"/>
      <protection hidden="1"/>
    </xf>
    <xf numFmtId="49" fontId="26" fillId="0" borderId="0" xfId="4" applyNumberFormat="1" applyFont="1" applyFill="1" applyProtection="1">
      <alignment vertical="center"/>
      <protection hidden="1"/>
    </xf>
    <xf numFmtId="49" fontId="26" fillId="19" borderId="0" xfId="4" applyNumberFormat="1" applyFont="1" applyFill="1" applyProtection="1">
      <alignment vertical="center"/>
      <protection hidden="1"/>
    </xf>
    <xf numFmtId="0" fontId="26" fillId="19" borderId="0" xfId="4" applyFont="1" applyFill="1" applyProtection="1">
      <alignment vertical="center"/>
      <protection hidden="1"/>
    </xf>
    <xf numFmtId="0" fontId="26" fillId="13" borderId="0" xfId="4" applyFont="1" applyFill="1" applyProtection="1">
      <alignment vertical="center"/>
      <protection hidden="1"/>
    </xf>
    <xf numFmtId="0" fontId="37" fillId="0" borderId="0" xfId="4" applyFont="1" applyFill="1" applyAlignment="1" applyProtection="1">
      <alignment vertical="top" shrinkToFit="1"/>
      <protection hidden="1"/>
    </xf>
    <xf numFmtId="0" fontId="26" fillId="0" borderId="0" xfId="0" applyFont="1" applyFill="1" applyProtection="1">
      <alignment vertical="center"/>
      <protection hidden="1"/>
    </xf>
    <xf numFmtId="0" fontId="37" fillId="0" borderId="0" xfId="4" applyFont="1" applyFill="1" applyAlignment="1" applyProtection="1">
      <alignment horizontal="left" vertical="center"/>
      <protection hidden="1"/>
    </xf>
    <xf numFmtId="14" fontId="26" fillId="0" borderId="0" xfId="4" applyNumberFormat="1" applyFont="1" applyFill="1" applyProtection="1">
      <alignment vertical="center"/>
      <protection hidden="1"/>
    </xf>
    <xf numFmtId="0" fontId="26" fillId="0" borderId="6" xfId="4" applyFont="1" applyFill="1" applyBorder="1" applyProtection="1">
      <alignment vertical="center"/>
      <protection hidden="1"/>
    </xf>
    <xf numFmtId="0" fontId="26" fillId="0" borderId="74" xfId="0" applyFont="1" applyFill="1" applyBorder="1" applyProtection="1">
      <alignment vertical="center"/>
      <protection hidden="1"/>
    </xf>
    <xf numFmtId="0" fontId="26" fillId="0" borderId="129" xfId="0" applyFont="1" applyFill="1" applyBorder="1" applyProtection="1">
      <alignment vertical="center"/>
      <protection hidden="1"/>
    </xf>
    <xf numFmtId="0" fontId="26" fillId="0" borderId="99" xfId="0" applyFont="1" applyFill="1" applyBorder="1" applyProtection="1">
      <alignment vertical="center"/>
      <protection hidden="1"/>
    </xf>
    <xf numFmtId="0" fontId="26" fillId="0" borderId="72" xfId="0" applyFont="1" applyFill="1" applyBorder="1" applyProtection="1">
      <alignment vertical="center"/>
      <protection hidden="1"/>
    </xf>
    <xf numFmtId="14" fontId="26" fillId="0" borderId="74" xfId="4" applyNumberFormat="1" applyFont="1" applyFill="1" applyBorder="1" applyProtection="1">
      <alignment vertical="center"/>
      <protection hidden="1"/>
    </xf>
    <xf numFmtId="0" fontId="26" fillId="0" borderId="99" xfId="4" applyFont="1" applyFill="1" applyBorder="1" applyProtection="1">
      <alignment vertical="center"/>
      <protection hidden="1"/>
    </xf>
    <xf numFmtId="14" fontId="26" fillId="0" borderId="72" xfId="4" applyNumberFormat="1" applyFont="1" applyFill="1" applyBorder="1" applyProtection="1">
      <alignment vertical="center"/>
      <protection hidden="1"/>
    </xf>
    <xf numFmtId="0" fontId="26" fillId="0" borderId="0" xfId="4" applyFont="1" applyFill="1" applyAlignment="1" applyProtection="1">
      <alignment vertical="top"/>
      <protection hidden="1"/>
    </xf>
    <xf numFmtId="0" fontId="26" fillId="0" borderId="0" xfId="5" applyFont="1" applyFill="1" applyAlignment="1" applyProtection="1">
      <alignment vertical="top"/>
      <protection hidden="1"/>
    </xf>
    <xf numFmtId="0" fontId="26" fillId="0" borderId="0" xfId="6" applyFont="1" applyFill="1" applyAlignment="1" applyProtection="1">
      <alignment vertical="top"/>
      <protection hidden="1"/>
    </xf>
    <xf numFmtId="0" fontId="26" fillId="0" borderId="74" xfId="4" applyFont="1" applyFill="1" applyBorder="1" applyAlignment="1" applyProtection="1">
      <alignment vertical="top"/>
      <protection hidden="1"/>
    </xf>
    <xf numFmtId="0" fontId="26" fillId="0" borderId="0" xfId="6" applyFont="1" applyFill="1" applyAlignment="1" applyProtection="1">
      <alignment vertical="top" wrapText="1"/>
      <protection hidden="1"/>
    </xf>
    <xf numFmtId="0" fontId="26" fillId="0" borderId="0" xfId="5" applyFont="1" applyFill="1" applyAlignment="1" applyProtection="1">
      <alignment horizontal="justify" vertical="top"/>
      <protection hidden="1"/>
    </xf>
    <xf numFmtId="0" fontId="26" fillId="0" borderId="84" xfId="4" applyFont="1" applyFill="1" applyBorder="1" applyAlignment="1" applyProtection="1">
      <alignment vertical="top"/>
      <protection hidden="1"/>
    </xf>
    <xf numFmtId="0" fontId="26" fillId="0" borderId="84" xfId="0" applyFont="1" applyFill="1" applyBorder="1" applyProtection="1">
      <alignment vertical="center"/>
      <protection hidden="1"/>
    </xf>
    <xf numFmtId="0" fontId="26" fillId="0" borderId="113" xfId="0" applyFont="1" applyFill="1" applyBorder="1" applyProtection="1">
      <alignment vertical="center"/>
      <protection hidden="1"/>
    </xf>
    <xf numFmtId="0" fontId="26" fillId="0" borderId="105" xfId="0" applyFont="1" applyFill="1" applyBorder="1" applyProtection="1">
      <alignment vertical="center"/>
      <protection hidden="1"/>
    </xf>
    <xf numFmtId="0" fontId="26" fillId="0" borderId="84" xfId="4" applyFont="1" applyFill="1" applyBorder="1" applyProtection="1">
      <alignment vertical="center"/>
      <protection hidden="1"/>
    </xf>
    <xf numFmtId="14" fontId="26" fillId="0" borderId="84" xfId="4" applyNumberFormat="1" applyFont="1" applyFill="1" applyBorder="1" applyProtection="1">
      <alignment vertical="center"/>
      <protection hidden="1"/>
    </xf>
    <xf numFmtId="0" fontId="26" fillId="0" borderId="113" xfId="4" applyFont="1" applyFill="1" applyBorder="1" applyProtection="1">
      <alignment vertical="center"/>
      <protection hidden="1"/>
    </xf>
    <xf numFmtId="14" fontId="26" fillId="0" borderId="105" xfId="4" applyNumberFormat="1" applyFont="1" applyFill="1" applyBorder="1" applyProtection="1">
      <alignment vertical="center"/>
      <protection hidden="1"/>
    </xf>
    <xf numFmtId="0" fontId="26" fillId="0" borderId="0" xfId="5" applyFont="1" applyFill="1" applyAlignment="1" applyProtection="1">
      <alignment vertical="top" wrapText="1"/>
      <protection hidden="1"/>
    </xf>
    <xf numFmtId="0" fontId="26" fillId="0" borderId="94" xfId="4" applyFont="1" applyFill="1" applyBorder="1" applyAlignment="1" applyProtection="1">
      <alignment vertical="top"/>
      <protection hidden="1"/>
    </xf>
    <xf numFmtId="0" fontId="26" fillId="0" borderId="94" xfId="0" applyFont="1" applyFill="1" applyBorder="1" applyProtection="1">
      <alignment vertical="center"/>
      <protection hidden="1"/>
    </xf>
    <xf numFmtId="0" fontId="26" fillId="0" borderId="92" xfId="0" applyFont="1" applyFill="1" applyBorder="1" applyProtection="1">
      <alignment vertical="center"/>
      <protection hidden="1"/>
    </xf>
    <xf numFmtId="0" fontId="26" fillId="0" borderId="106" xfId="0" applyFont="1" applyFill="1" applyBorder="1" applyProtection="1">
      <alignment vertical="center"/>
      <protection hidden="1"/>
    </xf>
    <xf numFmtId="0" fontId="26" fillId="0" borderId="95" xfId="4" applyFont="1" applyFill="1" applyBorder="1" applyAlignment="1" applyProtection="1">
      <alignment vertical="top"/>
      <protection hidden="1"/>
    </xf>
    <xf numFmtId="14" fontId="26" fillId="0" borderId="95" xfId="4" applyNumberFormat="1" applyFont="1" applyFill="1" applyBorder="1" applyAlignment="1" applyProtection="1">
      <alignment vertical="top"/>
      <protection hidden="1"/>
    </xf>
    <xf numFmtId="0" fontId="26" fillId="0" borderId="102" xfId="4" applyFont="1" applyFill="1" applyBorder="1" applyAlignment="1" applyProtection="1">
      <alignment vertical="top"/>
      <protection hidden="1"/>
    </xf>
    <xf numFmtId="14" fontId="26" fillId="0" borderId="88" xfId="4" applyNumberFormat="1" applyFont="1" applyFill="1" applyBorder="1" applyAlignment="1" applyProtection="1">
      <alignment vertical="top"/>
      <protection hidden="1"/>
    </xf>
    <xf numFmtId="14" fontId="26" fillId="0" borderId="74" xfId="4" applyNumberFormat="1" applyFont="1" applyFill="1" applyBorder="1" applyAlignment="1" applyProtection="1">
      <alignment vertical="top"/>
      <protection hidden="1"/>
    </xf>
    <xf numFmtId="0" fontId="26" fillId="0" borderId="99" xfId="4" applyFont="1" applyFill="1" applyBorder="1" applyAlignment="1" applyProtection="1">
      <alignment vertical="top"/>
      <protection hidden="1"/>
    </xf>
    <xf numFmtId="14" fontId="26" fillId="0" borderId="72" xfId="4" applyNumberFormat="1" applyFont="1" applyFill="1" applyBorder="1" applyAlignment="1" applyProtection="1">
      <alignment vertical="top"/>
      <protection hidden="1"/>
    </xf>
    <xf numFmtId="14" fontId="26" fillId="0" borderId="84" xfId="4" applyNumberFormat="1" applyFont="1" applyFill="1" applyBorder="1" applyAlignment="1" applyProtection="1">
      <alignment vertical="top"/>
      <protection hidden="1"/>
    </xf>
    <xf numFmtId="0" fontId="26" fillId="0" borderId="113" xfId="4" applyFont="1" applyFill="1" applyBorder="1" applyAlignment="1" applyProtection="1">
      <alignment vertical="top"/>
      <protection hidden="1"/>
    </xf>
    <xf numFmtId="14" fontId="26" fillId="0" borderId="105" xfId="4" applyNumberFormat="1" applyFont="1" applyFill="1" applyBorder="1" applyAlignment="1" applyProtection="1">
      <alignment vertical="top"/>
      <protection hidden="1"/>
    </xf>
    <xf numFmtId="0" fontId="26" fillId="0" borderId="95" xfId="0" applyFont="1" applyFill="1" applyBorder="1" applyProtection="1">
      <alignment vertical="center"/>
      <protection hidden="1"/>
    </xf>
    <xf numFmtId="0" fontId="26" fillId="0" borderId="102" xfId="0" applyFont="1" applyFill="1" applyBorder="1" applyProtection="1">
      <alignment vertical="center"/>
      <protection hidden="1"/>
    </xf>
    <xf numFmtId="0" fontId="26" fillId="0" borderId="88" xfId="0" applyFont="1" applyFill="1" applyBorder="1" applyProtection="1">
      <alignment vertical="center"/>
      <protection hidden="1"/>
    </xf>
    <xf numFmtId="0" fontId="26" fillId="0" borderId="0" xfId="0" applyFont="1" applyFill="1" applyAlignment="1" applyProtection="1">
      <alignment vertical="center" shrinkToFit="1"/>
      <protection hidden="1"/>
    </xf>
    <xf numFmtId="14" fontId="26" fillId="0" borderId="0" xfId="4" applyNumberFormat="1" applyFont="1" applyFill="1" applyAlignment="1" applyProtection="1">
      <alignment vertical="top"/>
      <protection hidden="1"/>
    </xf>
    <xf numFmtId="0" fontId="26" fillId="0" borderId="0" xfId="4" applyFont="1" applyFill="1" applyAlignment="1" applyProtection="1">
      <alignment vertical="top" shrinkToFit="1"/>
      <protection hidden="1"/>
    </xf>
    <xf numFmtId="20" fontId="26" fillId="0" borderId="0" xfId="4" applyNumberFormat="1" applyFont="1" applyFill="1" applyProtection="1">
      <alignment vertical="center"/>
      <protection hidden="1"/>
    </xf>
    <xf numFmtId="0" fontId="7" fillId="0" borderId="0" xfId="1" applyFill="1" applyProtection="1">
      <alignment vertical="center"/>
      <protection locked="0" hidden="1"/>
    </xf>
    <xf numFmtId="0" fontId="0" fillId="0" borderId="0" xfId="0" applyFill="1" applyProtection="1">
      <alignment vertical="center"/>
      <protection hidden="1"/>
    </xf>
    <xf numFmtId="0" fontId="39" fillId="4" borderId="0" xfId="0" applyFont="1" applyFill="1" applyAlignment="1" applyProtection="1">
      <alignment horizontal="right" vertical="top"/>
      <protection hidden="1"/>
    </xf>
    <xf numFmtId="0" fontId="7" fillId="0" borderId="0" xfId="1" applyProtection="1">
      <alignment vertical="center"/>
      <protection locked="0" hidden="1"/>
    </xf>
    <xf numFmtId="0" fontId="7" fillId="4" borderId="0" xfId="1" applyFill="1" applyProtection="1">
      <alignment vertical="center"/>
      <protection locked="0" hidden="1"/>
    </xf>
    <xf numFmtId="0" fontId="0" fillId="0" borderId="0" xfId="0" applyAlignment="1">
      <alignment horizontal="right" vertical="center"/>
    </xf>
    <xf numFmtId="0" fontId="30" fillId="0" borderId="8" xfId="0" applyFont="1" applyBorder="1" applyAlignment="1" applyProtection="1">
      <alignment vertical="center"/>
      <protection hidden="1"/>
    </xf>
    <xf numFmtId="0" fontId="28" fillId="2" borderId="0" xfId="0" applyFont="1" applyFill="1" applyBorder="1" applyAlignment="1" applyProtection="1">
      <alignment horizontal="center" vertical="center"/>
    </xf>
    <xf numFmtId="0" fontId="28" fillId="2" borderId="101" xfId="0" applyFont="1" applyFill="1" applyBorder="1" applyAlignment="1" applyProtection="1">
      <alignment horizontal="center" vertical="center"/>
    </xf>
    <xf numFmtId="0" fontId="28" fillId="2" borderId="34"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28" fillId="2" borderId="73" xfId="0" applyFont="1" applyFill="1" applyBorder="1" applyAlignment="1" applyProtection="1">
      <alignment horizontal="center" vertical="center"/>
    </xf>
    <xf numFmtId="0" fontId="28" fillId="2" borderId="15"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101" xfId="0" applyFont="1" applyFill="1" applyBorder="1" applyAlignment="1" applyProtection="1">
      <alignment horizontal="center" vertical="center"/>
    </xf>
    <xf numFmtId="0" fontId="28" fillId="2" borderId="34"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28" fillId="2" borderId="73" xfId="0" applyFont="1" applyFill="1" applyBorder="1" applyAlignment="1" applyProtection="1">
      <alignment horizontal="center" vertical="center"/>
    </xf>
    <xf numFmtId="0" fontId="28" fillId="2" borderId="15"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13" fillId="0" borderId="0" xfId="0" applyFont="1" applyAlignment="1" applyProtection="1">
      <alignment horizontal="right" vertical="center"/>
    </xf>
    <xf numFmtId="0" fontId="13" fillId="0" borderId="0" xfId="0" applyFont="1">
      <alignment vertical="center"/>
    </xf>
    <xf numFmtId="0" fontId="13" fillId="0" borderId="0" xfId="0" applyFont="1" applyProtection="1">
      <alignment vertical="center"/>
    </xf>
    <xf numFmtId="49" fontId="25" fillId="0" borderId="51" xfId="0" applyNumberFormat="1" applyFont="1" applyBorder="1" applyAlignment="1" applyProtection="1">
      <alignment horizontal="center" vertical="center"/>
      <protection locked="0"/>
    </xf>
    <xf numFmtId="49" fontId="25" fillId="0" borderId="40" xfId="0" applyNumberFormat="1" applyFont="1" applyBorder="1" applyAlignment="1" applyProtection="1">
      <alignment horizontal="center" vertical="center"/>
      <protection locked="0"/>
    </xf>
    <xf numFmtId="0" fontId="25" fillId="2" borderId="75" xfId="0" applyFont="1" applyFill="1" applyBorder="1" applyAlignment="1" applyProtection="1">
      <alignment horizontal="center" vertical="center"/>
    </xf>
    <xf numFmtId="0" fontId="13" fillId="2" borderId="0" xfId="0" applyFont="1" applyFill="1" applyBorder="1" applyProtection="1">
      <alignment vertical="center"/>
    </xf>
    <xf numFmtId="0" fontId="6" fillId="2" borderId="0" xfId="0" applyFont="1" applyFill="1" applyBorder="1" applyAlignment="1" applyProtection="1">
      <alignment vertical="center"/>
    </xf>
    <xf numFmtId="0" fontId="6" fillId="2" borderId="0" xfId="0" applyFont="1" applyFill="1" applyBorder="1" applyAlignment="1">
      <alignment vertical="center"/>
    </xf>
    <xf numFmtId="0" fontId="13" fillId="2" borderId="0" xfId="0" applyFont="1" applyFill="1" applyBorder="1" applyAlignment="1">
      <alignment vertical="center" textRotation="255"/>
    </xf>
    <xf numFmtId="0" fontId="13" fillId="2" borderId="0" xfId="0" applyFont="1" applyFill="1" applyBorder="1" applyAlignment="1">
      <alignment vertical="center"/>
    </xf>
    <xf numFmtId="0" fontId="122" fillId="0" borderId="0" xfId="4" applyFont="1" applyFill="1" applyProtection="1">
      <alignment vertical="center"/>
      <protection hidden="1"/>
    </xf>
    <xf numFmtId="0" fontId="122" fillId="0" borderId="89" xfId="4" applyFont="1" applyFill="1" applyBorder="1" applyProtection="1">
      <alignment vertical="center"/>
      <protection hidden="1"/>
    </xf>
    <xf numFmtId="179" fontId="123" fillId="0" borderId="0" xfId="4" applyNumberFormat="1" applyFont="1" applyFill="1" applyAlignment="1" applyProtection="1">
      <protection hidden="1"/>
    </xf>
    <xf numFmtId="0" fontId="0" fillId="0" borderId="0" xfId="0" applyAlignment="1">
      <alignment horizontal="center" vertical="center"/>
    </xf>
    <xf numFmtId="0" fontId="0" fillId="0" borderId="0" xfId="0" applyAlignment="1">
      <alignment vertical="center"/>
    </xf>
    <xf numFmtId="183" fontId="0" fillId="0" borderId="0" xfId="0" applyNumberFormat="1" applyAlignment="1">
      <alignment horizontal="right" vertical="center"/>
    </xf>
    <xf numFmtId="0" fontId="25" fillId="2" borderId="73" xfId="0" applyFont="1" applyFill="1" applyBorder="1" applyAlignment="1" applyProtection="1">
      <alignment horizontal="center" vertical="center"/>
    </xf>
    <xf numFmtId="0" fontId="27" fillId="3" borderId="34" xfId="0" applyFont="1" applyFill="1" applyBorder="1" applyAlignment="1">
      <alignment vertical="center"/>
    </xf>
    <xf numFmtId="0" fontId="25" fillId="3" borderId="73" xfId="0" applyFont="1" applyFill="1" applyBorder="1" applyAlignment="1" applyProtection="1">
      <alignment horizontal="center" vertical="center"/>
    </xf>
    <xf numFmtId="0" fontId="0" fillId="3" borderId="72" xfId="0" applyFill="1" applyBorder="1" applyAlignment="1" applyProtection="1">
      <alignment horizontal="center" vertical="center"/>
    </xf>
    <xf numFmtId="0" fontId="25" fillId="3" borderId="75" xfId="0" applyFont="1" applyFill="1" applyBorder="1" applyAlignment="1" applyProtection="1">
      <alignment horizontal="center" vertical="center"/>
    </xf>
    <xf numFmtId="0" fontId="25" fillId="3" borderId="93" xfId="0" applyFont="1" applyFill="1" applyBorder="1" applyAlignment="1" applyProtection="1">
      <alignment horizontal="center" vertical="center"/>
    </xf>
    <xf numFmtId="0" fontId="25" fillId="3" borderId="72" xfId="0" applyFont="1" applyFill="1" applyBorder="1" applyAlignment="1" applyProtection="1">
      <alignment horizontal="center" vertical="center" shrinkToFit="1"/>
    </xf>
    <xf numFmtId="49" fontId="25" fillId="0" borderId="39" xfId="0" applyNumberFormat="1" applyFont="1" applyBorder="1" applyAlignment="1" applyProtection="1">
      <alignment horizontal="center" vertical="center"/>
      <protection locked="0"/>
    </xf>
    <xf numFmtId="185" fontId="25" fillId="0" borderId="39" xfId="0" applyNumberFormat="1" applyFont="1" applyBorder="1" applyAlignment="1" applyProtection="1">
      <alignment horizontal="center" vertical="center"/>
      <protection locked="0"/>
    </xf>
    <xf numFmtId="49" fontId="25" fillId="0" borderId="50" xfId="0" applyNumberFormat="1" applyFont="1" applyBorder="1" applyAlignment="1" applyProtection="1">
      <alignment horizontal="center" vertical="center"/>
      <protection locked="0"/>
    </xf>
    <xf numFmtId="185" fontId="25" fillId="0" borderId="50" xfId="0" applyNumberFormat="1" applyFont="1" applyBorder="1" applyAlignment="1" applyProtection="1">
      <alignment horizontal="center" vertical="center"/>
      <protection locked="0"/>
    </xf>
    <xf numFmtId="185" fontId="25" fillId="0" borderId="51" xfId="0" applyNumberFormat="1" applyFont="1" applyBorder="1" applyAlignment="1" applyProtection="1">
      <alignment horizontal="center" vertical="center"/>
      <protection locked="0"/>
    </xf>
    <xf numFmtId="0" fontId="25" fillId="3" borderId="75" xfId="0" applyFont="1" applyFill="1" applyBorder="1" applyAlignment="1">
      <alignment horizontal="center" vertical="center"/>
    </xf>
    <xf numFmtId="49" fontId="25" fillId="0" borderId="94" xfId="0" applyNumberFormat="1" applyFont="1" applyBorder="1" applyAlignment="1" applyProtection="1">
      <alignment horizontal="center" vertical="center"/>
      <protection locked="0"/>
    </xf>
    <xf numFmtId="0" fontId="25" fillId="3" borderId="72" xfId="0" applyFont="1" applyFill="1" applyBorder="1" applyAlignment="1">
      <alignment horizontal="center" vertical="center"/>
    </xf>
    <xf numFmtId="0" fontId="25" fillId="3" borderId="74" xfId="0" applyFont="1" applyFill="1" applyBorder="1" applyAlignment="1" applyProtection="1">
      <alignment horizontal="center" vertical="center"/>
    </xf>
    <xf numFmtId="177" fontId="25" fillId="0" borderId="74" xfId="0" applyNumberFormat="1" applyFont="1" applyBorder="1" applyAlignment="1" applyProtection="1">
      <alignment horizontal="center" vertical="center"/>
      <protection locked="0"/>
    </xf>
    <xf numFmtId="0" fontId="25" fillId="3" borderId="74" xfId="0" applyFont="1" applyFill="1" applyBorder="1" applyAlignment="1">
      <alignment horizontal="center" vertical="center"/>
    </xf>
    <xf numFmtId="49" fontId="25" fillId="0" borderId="74" xfId="0" applyNumberFormat="1" applyFont="1" applyBorder="1" applyAlignment="1" applyProtection="1">
      <alignment horizontal="center" vertical="center"/>
      <protection locked="0"/>
    </xf>
    <xf numFmtId="0" fontId="25" fillId="3" borderId="8" xfId="0" applyFont="1" applyFill="1" applyBorder="1" applyProtection="1">
      <alignment vertical="center"/>
    </xf>
    <xf numFmtId="0" fontId="25" fillId="3" borderId="106" xfId="0" applyFont="1" applyFill="1" applyBorder="1" applyAlignment="1" applyProtection="1">
      <alignment horizontal="center" vertical="center"/>
    </xf>
    <xf numFmtId="49" fontId="25" fillId="0" borderId="106" xfId="0" applyNumberFormat="1" applyFont="1" applyBorder="1" applyAlignment="1" applyProtection="1">
      <alignment horizontal="center" vertical="center"/>
      <protection locked="0"/>
    </xf>
    <xf numFmtId="49" fontId="25" fillId="0" borderId="74" xfId="0" applyNumberFormat="1" applyFont="1" applyBorder="1" applyAlignment="1" applyProtection="1">
      <alignment horizontal="center" vertical="center" shrinkToFit="1"/>
      <protection locked="0"/>
    </xf>
    <xf numFmtId="49" fontId="25" fillId="0" borderId="75" xfId="0" applyNumberFormat="1" applyFont="1" applyBorder="1" applyAlignment="1" applyProtection="1">
      <alignment horizontal="center" vertical="center"/>
      <protection locked="0"/>
    </xf>
    <xf numFmtId="0" fontId="19" fillId="2" borderId="72" xfId="0" applyFont="1" applyFill="1" applyBorder="1" applyAlignment="1" applyProtection="1">
      <alignment horizontal="center" vertical="center"/>
    </xf>
    <xf numFmtId="0" fontId="25" fillId="2" borderId="74" xfId="0" applyFont="1" applyFill="1" applyBorder="1" applyAlignment="1">
      <alignment vertical="center"/>
    </xf>
    <xf numFmtId="0" fontId="13" fillId="0" borderId="0" xfId="3" applyFont="1">
      <alignment vertical="center"/>
    </xf>
    <xf numFmtId="0" fontId="100" fillId="0" borderId="0" xfId="3" applyFont="1">
      <alignment vertical="center"/>
    </xf>
    <xf numFmtId="0" fontId="25" fillId="3" borderId="34" xfId="0" applyFont="1" applyFill="1" applyBorder="1" applyAlignment="1" applyProtection="1">
      <alignment horizontal="right" vertical="center"/>
    </xf>
    <xf numFmtId="49" fontId="25" fillId="3" borderId="34" xfId="0" applyNumberFormat="1" applyFont="1" applyFill="1" applyBorder="1" applyAlignment="1" applyProtection="1">
      <alignment horizontal="center" vertical="center"/>
    </xf>
    <xf numFmtId="185" fontId="25" fillId="0" borderId="34" xfId="0" applyNumberFormat="1" applyFont="1" applyBorder="1" applyAlignment="1" applyProtection="1">
      <alignment horizontal="center" vertical="center"/>
      <protection locked="0"/>
    </xf>
    <xf numFmtId="0" fontId="25" fillId="3" borderId="74" xfId="0" applyFont="1" applyFill="1" applyBorder="1" applyAlignment="1" applyProtection="1">
      <alignment horizontal="center" vertical="center" shrinkToFit="1"/>
    </xf>
    <xf numFmtId="49" fontId="25" fillId="0" borderId="50" xfId="0" applyNumberFormat="1" applyFont="1" applyBorder="1" applyAlignment="1" applyProtection="1">
      <alignment horizontal="center" vertical="center" wrapText="1"/>
      <protection locked="0"/>
    </xf>
    <xf numFmtId="49" fontId="25" fillId="0" borderId="39" xfId="0" applyNumberFormat="1" applyFont="1" applyBorder="1" applyAlignment="1" applyProtection="1">
      <alignment horizontal="center" vertical="center" wrapText="1"/>
      <protection locked="0"/>
    </xf>
    <xf numFmtId="49" fontId="25" fillId="0" borderId="129" xfId="0" applyNumberFormat="1" applyFont="1" applyBorder="1" applyAlignment="1" applyProtection="1">
      <alignment horizontal="center" vertical="center"/>
      <protection locked="0"/>
    </xf>
    <xf numFmtId="49" fontId="25" fillId="0" borderId="180" xfId="0" applyNumberFormat="1" applyFont="1" applyBorder="1" applyAlignment="1" applyProtection="1">
      <alignment horizontal="center" vertical="center"/>
      <protection locked="0"/>
    </xf>
    <xf numFmtId="49" fontId="25" fillId="0" borderId="101" xfId="0" applyNumberFormat="1" applyFont="1" applyBorder="1" applyAlignment="1" applyProtection="1">
      <alignment horizontal="center" vertical="center"/>
      <protection locked="0"/>
    </xf>
    <xf numFmtId="49" fontId="25" fillId="0" borderId="171" xfId="0" applyNumberFormat="1" applyFont="1" applyBorder="1" applyAlignment="1" applyProtection="1">
      <alignment horizontal="center" vertical="center"/>
      <protection locked="0"/>
    </xf>
    <xf numFmtId="49" fontId="25" fillId="0" borderId="40" xfId="0" applyNumberFormat="1" applyFont="1" applyBorder="1" applyAlignment="1" applyProtection="1">
      <alignment horizontal="center" vertical="center" wrapText="1"/>
      <protection locked="0"/>
    </xf>
    <xf numFmtId="49" fontId="25" fillId="0" borderId="180" xfId="0" applyNumberFormat="1" applyFont="1" applyBorder="1" applyAlignment="1" applyProtection="1">
      <alignment horizontal="center" vertical="center" wrapText="1"/>
      <protection locked="0"/>
    </xf>
    <xf numFmtId="49" fontId="25" fillId="0" borderId="129" xfId="0" applyNumberFormat="1" applyFont="1" applyBorder="1" applyAlignment="1" applyProtection="1">
      <alignment horizontal="center" vertical="center" wrapText="1"/>
      <protection locked="0"/>
    </xf>
    <xf numFmtId="49" fontId="25" fillId="0" borderId="94" xfId="0" applyNumberFormat="1" applyFont="1" applyBorder="1" applyAlignment="1" applyProtection="1">
      <alignment horizontal="center" vertical="center" wrapText="1"/>
      <protection locked="0"/>
    </xf>
    <xf numFmtId="49" fontId="25" fillId="0" borderId="75" xfId="0" applyNumberFormat="1" applyFont="1" applyBorder="1" applyAlignment="1" applyProtection="1">
      <alignment horizontal="center" vertical="center" shrinkToFit="1"/>
      <protection locked="0"/>
    </xf>
    <xf numFmtId="49" fontId="25" fillId="0" borderId="94" xfId="0" applyNumberFormat="1" applyFont="1" applyBorder="1" applyAlignment="1" applyProtection="1">
      <alignment horizontal="center" vertical="center" shrinkToFit="1"/>
      <protection locked="0"/>
    </xf>
    <xf numFmtId="185" fontId="25" fillId="0" borderId="94" xfId="0" applyNumberFormat="1" applyFont="1" applyBorder="1" applyAlignment="1" applyProtection="1">
      <alignment horizontal="center" vertical="center"/>
      <protection locked="0"/>
    </xf>
    <xf numFmtId="185" fontId="25" fillId="0" borderId="129" xfId="0" applyNumberFormat="1" applyFont="1" applyBorder="1" applyAlignment="1" applyProtection="1">
      <alignment horizontal="center" vertical="center"/>
      <protection locked="0"/>
    </xf>
    <xf numFmtId="185" fontId="25" fillId="0" borderId="180" xfId="0" applyNumberFormat="1" applyFont="1" applyBorder="1" applyAlignment="1" applyProtection="1">
      <alignment horizontal="center" vertical="center"/>
      <protection locked="0"/>
    </xf>
    <xf numFmtId="0" fontId="25" fillId="0" borderId="0" xfId="0" applyFont="1" applyBorder="1">
      <alignment vertical="center"/>
    </xf>
    <xf numFmtId="0" fontId="25" fillId="3" borderId="73" xfId="0" applyFont="1" applyFill="1" applyBorder="1" applyAlignment="1" applyProtection="1">
      <alignment horizontal="center" vertical="center"/>
    </xf>
    <xf numFmtId="49" fontId="25" fillId="0" borderId="39" xfId="0" applyNumberFormat="1" applyFont="1" applyFill="1" applyBorder="1" applyAlignment="1" applyProtection="1">
      <alignment horizontal="center" vertical="center"/>
      <protection locked="0"/>
    </xf>
    <xf numFmtId="185" fontId="25" fillId="0" borderId="39" xfId="0" applyNumberFormat="1" applyFont="1" applyFill="1" applyBorder="1" applyAlignment="1" applyProtection="1">
      <alignment horizontal="center" vertical="center"/>
      <protection locked="0"/>
    </xf>
    <xf numFmtId="49" fontId="25" fillId="0" borderId="50" xfId="0" applyNumberFormat="1" applyFont="1" applyFill="1" applyBorder="1" applyAlignment="1" applyProtection="1">
      <alignment horizontal="center" vertical="center"/>
      <protection locked="0"/>
    </xf>
    <xf numFmtId="0" fontId="0" fillId="3" borderId="72" xfId="0" applyFill="1" applyBorder="1" applyAlignment="1" applyProtection="1">
      <alignment horizontal="center" vertical="center"/>
    </xf>
    <xf numFmtId="0" fontId="25" fillId="3" borderId="75" xfId="0" applyFont="1" applyFill="1" applyBorder="1" applyAlignment="1" applyProtection="1">
      <alignment horizontal="center" vertical="center"/>
    </xf>
    <xf numFmtId="185" fontId="25" fillId="0" borderId="34" xfId="0" applyNumberFormat="1" applyFont="1" applyBorder="1" applyAlignment="1" applyProtection="1">
      <alignment horizontal="center" vertical="center"/>
      <protection locked="0"/>
    </xf>
    <xf numFmtId="0" fontId="25" fillId="3" borderId="93" xfId="0" applyFont="1" applyFill="1" applyBorder="1" applyAlignment="1" applyProtection="1">
      <alignment horizontal="center" vertical="center"/>
    </xf>
    <xf numFmtId="0" fontId="25" fillId="3" borderId="0" xfId="0" applyFont="1" applyFill="1" applyAlignment="1" applyProtection="1">
      <alignment horizontal="center" vertical="center"/>
    </xf>
    <xf numFmtId="0" fontId="25" fillId="2" borderId="0" xfId="0" applyFont="1" applyFill="1" applyBorder="1" applyProtection="1">
      <alignment vertical="center"/>
    </xf>
    <xf numFmtId="185" fontId="25" fillId="0" borderId="46" xfId="0" applyNumberFormat="1" applyFont="1" applyFill="1" applyBorder="1" applyAlignment="1" applyProtection="1">
      <alignment horizontal="center" vertical="center"/>
      <protection locked="0"/>
    </xf>
    <xf numFmtId="49" fontId="25" fillId="0" borderId="46" xfId="0" applyNumberFormat="1" applyFont="1" applyFill="1" applyBorder="1" applyAlignment="1" applyProtection="1">
      <alignment horizontal="center" vertical="center"/>
      <protection locked="0"/>
    </xf>
    <xf numFmtId="0" fontId="25" fillId="3" borderId="0" xfId="0" applyFont="1" applyFill="1" applyProtection="1">
      <alignment vertical="center"/>
    </xf>
    <xf numFmtId="0" fontId="25" fillId="3" borderId="0" xfId="0" applyFont="1" applyFill="1">
      <alignment vertical="center"/>
    </xf>
    <xf numFmtId="0" fontId="25" fillId="3" borderId="106" xfId="0" applyFont="1" applyFill="1" applyBorder="1" applyAlignment="1" applyProtection="1">
      <alignment horizontal="center" vertical="center"/>
    </xf>
    <xf numFmtId="0" fontId="124" fillId="0" borderId="0" xfId="0" applyFont="1">
      <alignment vertical="center"/>
    </xf>
    <xf numFmtId="0" fontId="124" fillId="0" borderId="0" xfId="0" applyFont="1" applyAlignment="1">
      <alignment horizontal="left" vertical="center"/>
    </xf>
    <xf numFmtId="0" fontId="25" fillId="2" borderId="0" xfId="0" applyFont="1" applyFill="1" applyAlignment="1">
      <alignment horizontal="center" vertical="center" shrinkToFit="1"/>
    </xf>
    <xf numFmtId="0" fontId="25" fillId="2" borderId="0" xfId="0" applyFont="1" applyFill="1" applyAlignment="1">
      <alignment horizontal="left" vertical="center"/>
    </xf>
    <xf numFmtId="0" fontId="49" fillId="2" borderId="0" xfId="0" applyFont="1" applyFill="1" applyAlignment="1">
      <alignment horizontal="left" vertical="center"/>
    </xf>
    <xf numFmtId="185" fontId="25" fillId="0" borderId="39" xfId="0" applyNumberFormat="1" applyFont="1" applyBorder="1" applyAlignment="1" applyProtection="1">
      <alignment horizontal="center" vertical="center"/>
      <protection locked="0"/>
    </xf>
    <xf numFmtId="0" fontId="86" fillId="22" borderId="0" xfId="10" applyFont="1" applyFill="1" applyAlignment="1">
      <alignment horizontal="left" vertical="center"/>
    </xf>
    <xf numFmtId="0" fontId="79" fillId="22" borderId="0" xfId="7" applyFont="1" applyFill="1">
      <alignment vertical="center"/>
    </xf>
    <xf numFmtId="0" fontId="0" fillId="0" borderId="0" xfId="0" applyFont="1" applyAlignment="1">
      <alignment horizontal="left" vertical="center" wrapText="1"/>
    </xf>
    <xf numFmtId="0" fontId="25" fillId="3" borderId="75" xfId="0" applyFont="1" applyFill="1" applyBorder="1" applyAlignment="1" applyProtection="1">
      <alignment horizontal="center" vertical="center"/>
    </xf>
    <xf numFmtId="0" fontId="25" fillId="3" borderId="72" xfId="0" applyFont="1" applyFill="1" applyBorder="1" applyAlignment="1" applyProtection="1">
      <alignment horizontal="center" vertical="center" shrinkToFit="1"/>
    </xf>
    <xf numFmtId="49" fontId="25" fillId="0" borderId="106" xfId="0" applyNumberFormat="1" applyFont="1" applyBorder="1" applyAlignment="1" applyProtection="1">
      <alignment horizontal="center" vertical="center"/>
      <protection locked="0"/>
    </xf>
    <xf numFmtId="0" fontId="25" fillId="3" borderId="0" xfId="0" applyFont="1" applyFill="1" applyAlignment="1" applyProtection="1">
      <alignment horizontal="center" vertical="center"/>
    </xf>
    <xf numFmtId="0" fontId="25" fillId="3" borderId="0" xfId="0" applyFont="1" applyFill="1" applyProtection="1">
      <alignment vertical="center"/>
    </xf>
    <xf numFmtId="49" fontId="25" fillId="0" borderId="39" xfId="0" applyNumberFormat="1" applyFont="1" applyBorder="1" applyAlignment="1" applyProtection="1">
      <alignment horizontal="center" vertical="center"/>
      <protection locked="0"/>
    </xf>
    <xf numFmtId="185" fontId="25" fillId="0" borderId="39" xfId="0" applyNumberFormat="1" applyFont="1" applyBorder="1" applyAlignment="1" applyProtection="1">
      <alignment horizontal="center" vertical="center"/>
      <protection locked="0"/>
    </xf>
    <xf numFmtId="49" fontId="25" fillId="0" borderId="50" xfId="0" applyNumberFormat="1" applyFont="1" applyBorder="1" applyAlignment="1" applyProtection="1">
      <alignment horizontal="center" vertical="center"/>
      <protection locked="0"/>
    </xf>
    <xf numFmtId="185" fontId="25" fillId="0" borderId="50" xfId="0" applyNumberFormat="1" applyFont="1" applyBorder="1" applyAlignment="1" applyProtection="1">
      <alignment horizontal="center" vertical="center"/>
      <protection locked="0"/>
    </xf>
    <xf numFmtId="185" fontId="25" fillId="0" borderId="51" xfId="0" applyNumberFormat="1" applyFont="1" applyBorder="1" applyAlignment="1" applyProtection="1">
      <alignment horizontal="center" vertical="center"/>
      <protection locked="0"/>
    </xf>
    <xf numFmtId="0" fontId="25" fillId="3" borderId="74" xfId="0" applyFont="1" applyFill="1" applyBorder="1" applyAlignment="1">
      <alignment horizontal="center" vertical="center"/>
    </xf>
    <xf numFmtId="0" fontId="25" fillId="3" borderId="72" xfId="0" applyFont="1" applyFill="1" applyBorder="1" applyAlignment="1">
      <alignment horizontal="center" vertical="center"/>
    </xf>
    <xf numFmtId="0" fontId="25" fillId="3" borderId="74" xfId="0" applyFont="1" applyFill="1" applyBorder="1" applyAlignment="1" applyProtection="1">
      <alignment horizontal="center" vertical="center"/>
    </xf>
    <xf numFmtId="177" fontId="25" fillId="0" borderId="74" xfId="0" applyNumberFormat="1" applyFont="1" applyBorder="1" applyAlignment="1" applyProtection="1">
      <alignment horizontal="center" vertical="center"/>
      <protection locked="0"/>
    </xf>
    <xf numFmtId="0" fontId="25" fillId="3" borderId="8" xfId="0" applyFont="1" applyFill="1" applyBorder="1" applyProtection="1">
      <alignment vertical="center"/>
    </xf>
    <xf numFmtId="49" fontId="25" fillId="0" borderId="94" xfId="0" applyNumberFormat="1" applyFont="1" applyBorder="1" applyAlignment="1" applyProtection="1">
      <alignment horizontal="center" vertical="center"/>
      <protection locked="0"/>
    </xf>
    <xf numFmtId="49" fontId="25" fillId="0" borderId="101" xfId="0" applyNumberFormat="1" applyFont="1" applyBorder="1" applyAlignment="1" applyProtection="1">
      <alignment horizontal="center" vertical="center"/>
      <protection locked="0"/>
    </xf>
    <xf numFmtId="49" fontId="25" fillId="0" borderId="40" xfId="0" applyNumberFormat="1" applyFont="1" applyBorder="1" applyAlignment="1" applyProtection="1">
      <alignment horizontal="center" vertical="center"/>
      <protection locked="0"/>
    </xf>
    <xf numFmtId="49" fontId="25" fillId="0" borderId="129" xfId="0" applyNumberFormat="1" applyFont="1" applyBorder="1" applyAlignment="1" applyProtection="1">
      <alignment horizontal="center" vertical="center"/>
      <protection locked="0"/>
    </xf>
    <xf numFmtId="185" fontId="25" fillId="0" borderId="180" xfId="0" applyNumberFormat="1" applyFont="1" applyBorder="1" applyAlignment="1" applyProtection="1">
      <alignment horizontal="center" vertical="center"/>
      <protection locked="0"/>
    </xf>
    <xf numFmtId="49" fontId="25" fillId="0" borderId="180" xfId="0" applyNumberFormat="1" applyFont="1" applyBorder="1" applyAlignment="1" applyProtection="1">
      <alignment horizontal="center" vertical="center"/>
      <protection locked="0"/>
    </xf>
    <xf numFmtId="0" fontId="25" fillId="3" borderId="0" xfId="0" applyFont="1" applyFill="1" applyAlignment="1">
      <alignment horizontal="left" vertical="center"/>
    </xf>
    <xf numFmtId="0" fontId="25" fillId="3" borderId="0" xfId="0" applyFont="1" applyFill="1">
      <alignment vertical="center"/>
    </xf>
    <xf numFmtId="0" fontId="25" fillId="3" borderId="106" xfId="0" applyFont="1" applyFill="1" applyBorder="1" applyAlignment="1" applyProtection="1">
      <alignment horizontal="center" vertical="center" shrinkToFit="1"/>
    </xf>
    <xf numFmtId="0" fontId="27" fillId="3" borderId="34" xfId="0" applyFont="1" applyFill="1" applyBorder="1" applyAlignment="1" applyProtection="1">
      <alignment vertical="center"/>
    </xf>
    <xf numFmtId="0" fontId="0" fillId="3" borderId="34" xfId="0" applyFill="1" applyBorder="1" applyAlignment="1" applyProtection="1">
      <alignment vertical="center"/>
    </xf>
    <xf numFmtId="49" fontId="25" fillId="0" borderId="51" xfId="0" applyNumberFormat="1" applyFont="1" applyBorder="1" applyAlignment="1" applyProtection="1">
      <alignment horizontal="center" vertical="center"/>
      <protection locked="0"/>
    </xf>
    <xf numFmtId="0" fontId="0" fillId="3" borderId="34" xfId="0" applyFill="1" applyBorder="1" applyAlignment="1">
      <alignment vertical="center"/>
    </xf>
    <xf numFmtId="0" fontId="130" fillId="0" borderId="0" xfId="0" applyFont="1">
      <alignment vertical="center"/>
    </xf>
    <xf numFmtId="0" fontId="0" fillId="2" borderId="0" xfId="0" applyFont="1" applyFill="1" applyBorder="1" applyAlignment="1" applyProtection="1">
      <alignment horizontal="left" vertical="center" wrapText="1"/>
    </xf>
    <xf numFmtId="0" fontId="11" fillId="2" borderId="10" xfId="0" applyFont="1" applyFill="1" applyBorder="1" applyAlignment="1" applyProtection="1">
      <alignment vertical="center"/>
    </xf>
    <xf numFmtId="0" fontId="11" fillId="2" borderId="1" xfId="0" applyFont="1" applyFill="1" applyBorder="1" applyAlignment="1" applyProtection="1">
      <alignment vertical="center"/>
    </xf>
    <xf numFmtId="0" fontId="0" fillId="2" borderId="1" xfId="0" applyFont="1" applyFill="1" applyBorder="1" applyAlignment="1" applyProtection="1">
      <alignment horizontal="left" vertical="center" wrapText="1"/>
    </xf>
    <xf numFmtId="0" fontId="0" fillId="2" borderId="9" xfId="0" applyFon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4" xfId="0" applyFont="1" applyFill="1" applyBorder="1" applyAlignment="1" applyProtection="1">
      <alignment horizontal="left" vertical="center"/>
    </xf>
    <xf numFmtId="0" fontId="0" fillId="2" borderId="3" xfId="0"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135" fillId="0" borderId="0" xfId="2" applyFont="1">
      <alignment vertical="center"/>
    </xf>
    <xf numFmtId="0" fontId="118" fillId="0" borderId="0" xfId="2" applyFont="1">
      <alignment vertical="center"/>
    </xf>
    <xf numFmtId="0" fontId="118" fillId="0" borderId="181" xfId="2" applyFont="1" applyBorder="1">
      <alignment vertical="center"/>
    </xf>
    <xf numFmtId="0" fontId="135" fillId="0" borderId="54" xfId="2" applyFont="1" applyBorder="1">
      <alignment vertical="center"/>
    </xf>
    <xf numFmtId="0" fontId="118" fillId="0" borderId="54" xfId="2" applyFont="1" applyBorder="1">
      <alignment vertical="center"/>
    </xf>
    <xf numFmtId="0" fontId="118" fillId="0" borderId="182" xfId="2" applyFont="1" applyBorder="1">
      <alignment vertical="center"/>
    </xf>
    <xf numFmtId="0" fontId="118" fillId="0" borderId="2" xfId="2" applyFont="1" applyBorder="1">
      <alignment vertical="center"/>
    </xf>
    <xf numFmtId="0" fontId="118" fillId="0" borderId="183" xfId="2" applyFont="1" applyBorder="1">
      <alignment vertical="center"/>
    </xf>
    <xf numFmtId="0" fontId="118" fillId="0" borderId="0" xfId="2" applyFont="1" applyAlignment="1">
      <alignment horizontal="center" vertical="center"/>
    </xf>
    <xf numFmtId="0" fontId="118" fillId="0" borderId="184" xfId="2" applyFont="1" applyBorder="1">
      <alignment vertical="center"/>
    </xf>
    <xf numFmtId="0" fontId="118" fillId="0" borderId="27" xfId="2" applyFont="1" applyBorder="1">
      <alignment vertical="center"/>
    </xf>
    <xf numFmtId="0" fontId="118" fillId="0" borderId="34" xfId="2" applyFont="1" applyBorder="1">
      <alignment vertical="center"/>
    </xf>
    <xf numFmtId="0" fontId="118" fillId="0" borderId="81" xfId="2" applyFont="1" applyBorder="1">
      <alignment vertical="center"/>
    </xf>
    <xf numFmtId="0" fontId="118" fillId="0" borderId="15" xfId="2" applyFont="1" applyBorder="1">
      <alignment vertical="center"/>
    </xf>
    <xf numFmtId="0" fontId="140" fillId="27" borderId="0" xfId="11" applyFill="1" applyProtection="1">
      <protection hidden="1"/>
    </xf>
    <xf numFmtId="0" fontId="118" fillId="27" borderId="0" xfId="2" applyFont="1" applyFill="1" applyAlignment="1" applyProtection="1">
      <alignment horizontal="center" vertical="center"/>
      <protection hidden="1"/>
    </xf>
    <xf numFmtId="0" fontId="132" fillId="27" borderId="0" xfId="2" applyFont="1" applyFill="1" applyAlignment="1" applyProtection="1">
      <alignment horizontal="left" vertical="center"/>
      <protection hidden="1"/>
    </xf>
    <xf numFmtId="0" fontId="141" fillId="0" borderId="0" xfId="2" applyFont="1" applyProtection="1">
      <alignment vertical="center"/>
      <protection hidden="1"/>
    </xf>
    <xf numFmtId="0" fontId="20" fillId="0" borderId="0" xfId="2" applyProtection="1">
      <alignment vertical="center"/>
      <protection hidden="1"/>
    </xf>
    <xf numFmtId="0" fontId="140" fillId="0" borderId="0" xfId="11" applyProtection="1">
      <protection hidden="1"/>
    </xf>
    <xf numFmtId="0" fontId="143" fillId="0" borderId="107" xfId="11" applyFont="1" applyBorder="1" applyProtection="1">
      <protection hidden="1"/>
    </xf>
    <xf numFmtId="0" fontId="143" fillId="0" borderId="8" xfId="11" applyFont="1" applyBorder="1" applyProtection="1">
      <protection hidden="1"/>
    </xf>
    <xf numFmtId="0" fontId="143" fillId="0" borderId="77" xfId="11" applyFont="1" applyBorder="1" applyProtection="1">
      <protection hidden="1"/>
    </xf>
    <xf numFmtId="0" fontId="143" fillId="0" borderId="0" xfId="11" applyFont="1" applyProtection="1">
      <protection hidden="1"/>
    </xf>
    <xf numFmtId="0" fontId="140" fillId="0" borderId="109" xfId="11" applyBorder="1" applyProtection="1">
      <protection hidden="1"/>
    </xf>
    <xf numFmtId="0" fontId="140" fillId="0" borderId="101" xfId="11" applyBorder="1" applyProtection="1">
      <protection hidden="1"/>
    </xf>
    <xf numFmtId="0" fontId="133" fillId="0" borderId="0" xfId="2" applyFont="1" applyAlignment="1" applyProtection="1">
      <alignment horizontal="center" vertical="center"/>
      <protection hidden="1"/>
    </xf>
    <xf numFmtId="0" fontId="0" fillId="0" borderId="101" xfId="0" applyBorder="1" applyProtection="1">
      <alignment vertical="center"/>
      <protection hidden="1"/>
    </xf>
    <xf numFmtId="0" fontId="140" fillId="26" borderId="8" xfId="11" applyFill="1" applyBorder="1" applyProtection="1">
      <protection hidden="1"/>
    </xf>
    <xf numFmtId="0" fontId="133" fillId="26" borderId="8" xfId="2" applyFont="1" applyFill="1" applyBorder="1" applyAlignment="1" applyProtection="1">
      <alignment horizontal="center" vertical="center"/>
      <protection hidden="1"/>
    </xf>
    <xf numFmtId="0" fontId="140" fillId="26" borderId="77" xfId="11" applyFill="1" applyBorder="1" applyProtection="1">
      <protection hidden="1"/>
    </xf>
    <xf numFmtId="0" fontId="140" fillId="26" borderId="0" xfId="11" applyFill="1" applyProtection="1">
      <protection hidden="1"/>
    </xf>
    <xf numFmtId="0" fontId="118" fillId="26" borderId="0" xfId="2" applyFont="1" applyFill="1" applyAlignment="1" applyProtection="1">
      <alignment horizontal="center" vertical="center"/>
      <protection hidden="1"/>
    </xf>
    <xf numFmtId="0" fontId="132" fillId="26" borderId="0" xfId="2" applyFont="1" applyFill="1" applyAlignment="1" applyProtection="1">
      <alignment horizontal="left" vertical="center"/>
      <protection hidden="1"/>
    </xf>
    <xf numFmtId="0" fontId="136" fillId="26" borderId="0" xfId="2" applyFont="1" applyFill="1" applyAlignment="1" applyProtection="1">
      <alignment horizontal="left" vertical="center"/>
      <protection hidden="1"/>
    </xf>
    <xf numFmtId="0" fontId="118" fillId="26" borderId="0" xfId="2" applyFont="1" applyFill="1" applyProtection="1">
      <alignment vertical="center"/>
      <protection hidden="1"/>
    </xf>
    <xf numFmtId="0" fontId="118" fillId="26" borderId="34" xfId="2" applyFont="1" applyFill="1" applyBorder="1" applyAlignment="1" applyProtection="1">
      <alignment horizontal="center" vertical="center"/>
      <protection hidden="1"/>
    </xf>
    <xf numFmtId="0" fontId="132" fillId="26" borderId="34" xfId="2" applyFont="1" applyFill="1" applyBorder="1" applyAlignment="1" applyProtection="1">
      <alignment horizontal="left" vertical="center"/>
      <protection hidden="1"/>
    </xf>
    <xf numFmtId="0" fontId="140" fillId="26" borderId="34" xfId="11" applyFill="1" applyBorder="1" applyProtection="1">
      <protection hidden="1"/>
    </xf>
    <xf numFmtId="0" fontId="144" fillId="0" borderId="0" xfId="2" applyFont="1" applyAlignment="1" applyProtection="1">
      <alignment vertical="center"/>
      <protection hidden="1"/>
    </xf>
    <xf numFmtId="0" fontId="140" fillId="0" borderId="0" xfId="11" applyBorder="1" applyProtection="1">
      <protection hidden="1"/>
    </xf>
    <xf numFmtId="0" fontId="143" fillId="0" borderId="13" xfId="11" applyFont="1" applyBorder="1" applyProtection="1">
      <protection hidden="1"/>
    </xf>
    <xf numFmtId="0" fontId="143" fillId="0" borderId="13" xfId="11" applyFont="1" applyBorder="1" applyAlignment="1" applyProtection="1">
      <alignment horizontal="right"/>
      <protection hidden="1"/>
    </xf>
    <xf numFmtId="0" fontId="145" fillId="26" borderId="8" xfId="0" applyFont="1" applyFill="1" applyBorder="1" applyAlignment="1" applyProtection="1">
      <alignment horizontal="left" vertical="center"/>
      <protection hidden="1"/>
    </xf>
    <xf numFmtId="0" fontId="140" fillId="26" borderId="109" xfId="11" applyFill="1" applyBorder="1" applyProtection="1">
      <protection hidden="1"/>
    </xf>
    <xf numFmtId="0" fontId="145" fillId="26" borderId="0" xfId="0" applyFont="1" applyFill="1" applyAlignment="1" applyProtection="1">
      <alignment horizontal="left" vertical="center"/>
      <protection hidden="1"/>
    </xf>
    <xf numFmtId="0" fontId="154" fillId="26" borderId="28" xfId="0" applyFont="1" applyFill="1" applyBorder="1" applyAlignment="1" applyProtection="1">
      <alignment vertical="center"/>
      <protection hidden="1"/>
    </xf>
    <xf numFmtId="0" fontId="0" fillId="26" borderId="0" xfId="0" applyFill="1" applyProtection="1">
      <alignment vertical="center"/>
      <protection hidden="1"/>
    </xf>
    <xf numFmtId="0" fontId="145" fillId="26" borderId="28" xfId="0" applyFont="1" applyFill="1" applyBorder="1" applyAlignment="1" applyProtection="1">
      <alignment horizontal="left" vertical="center"/>
      <protection hidden="1"/>
    </xf>
    <xf numFmtId="0" fontId="145" fillId="26" borderId="28" xfId="0" applyFont="1" applyFill="1" applyBorder="1" applyAlignment="1" applyProtection="1">
      <alignment vertical="center"/>
      <protection hidden="1"/>
    </xf>
    <xf numFmtId="0" fontId="145" fillId="26" borderId="27" xfId="0" applyFont="1" applyFill="1" applyBorder="1" applyAlignment="1" applyProtection="1">
      <alignment horizontal="left" vertical="center"/>
      <protection hidden="1"/>
    </xf>
    <xf numFmtId="0" fontId="145" fillId="26" borderId="27" xfId="0" applyFont="1" applyFill="1" applyBorder="1" applyAlignment="1" applyProtection="1">
      <alignment horizontal="right" vertical="center"/>
      <protection hidden="1"/>
    </xf>
    <xf numFmtId="0" fontId="145" fillId="26" borderId="54" xfId="0" applyFont="1" applyFill="1" applyBorder="1" applyAlignment="1" applyProtection="1">
      <alignment horizontal="left" vertical="center"/>
      <protection hidden="1"/>
    </xf>
    <xf numFmtId="0" fontId="145" fillId="26" borderId="27" xfId="0" applyFont="1" applyFill="1" applyBorder="1" applyAlignment="1" applyProtection="1">
      <alignment vertical="center"/>
      <protection hidden="1"/>
    </xf>
    <xf numFmtId="0" fontId="147" fillId="26" borderId="54" xfId="0" applyFont="1" applyFill="1" applyBorder="1" applyAlignment="1" applyProtection="1">
      <alignment vertical="center"/>
      <protection hidden="1"/>
    </xf>
    <xf numFmtId="0" fontId="147" fillId="26" borderId="27" xfId="0" applyFont="1" applyFill="1" applyBorder="1" applyAlignment="1" applyProtection="1">
      <alignment vertical="center"/>
      <protection hidden="1"/>
    </xf>
    <xf numFmtId="0" fontId="0" fillId="26" borderId="34" xfId="0" applyFill="1" applyBorder="1" applyProtection="1">
      <alignment vertical="center"/>
      <protection hidden="1"/>
    </xf>
    <xf numFmtId="0" fontId="140" fillId="26" borderId="0" xfId="11" applyFill="1" applyAlignment="1" applyProtection="1">
      <protection hidden="1"/>
    </xf>
    <xf numFmtId="0" fontId="145" fillId="26" borderId="0" xfId="0" applyFont="1" applyFill="1" applyAlignment="1" applyProtection="1">
      <alignment vertical="center"/>
      <protection hidden="1"/>
    </xf>
    <xf numFmtId="0" fontId="147" fillId="26" borderId="27" xfId="0" applyFont="1" applyFill="1" applyBorder="1" applyAlignment="1" applyProtection="1">
      <alignment horizontal="left" vertical="center"/>
      <protection hidden="1"/>
    </xf>
    <xf numFmtId="0" fontId="147" fillId="26" borderId="28" xfId="0" applyFont="1" applyFill="1" applyBorder="1" applyAlignment="1" applyProtection="1">
      <alignment horizontal="left" vertical="center"/>
      <protection hidden="1"/>
    </xf>
    <xf numFmtId="0" fontId="145" fillId="26" borderId="54" xfId="0" applyFont="1" applyFill="1" applyBorder="1" applyAlignment="1" applyProtection="1">
      <alignment vertical="center"/>
      <protection hidden="1"/>
    </xf>
    <xf numFmtId="0" fontId="147" fillId="26" borderId="28" xfId="0" applyFont="1" applyFill="1" applyBorder="1" applyAlignment="1" applyProtection="1">
      <alignment vertical="center"/>
      <protection hidden="1"/>
    </xf>
    <xf numFmtId="0" fontId="0" fillId="26" borderId="0" xfId="0" applyFill="1" applyAlignment="1" applyProtection="1">
      <alignment vertical="center"/>
      <protection hidden="1"/>
    </xf>
    <xf numFmtId="0" fontId="0" fillId="26" borderId="27" xfId="0" applyFill="1" applyBorder="1" applyAlignment="1" applyProtection="1">
      <alignment vertical="center"/>
      <protection hidden="1"/>
    </xf>
    <xf numFmtId="0" fontId="59" fillId="26" borderId="28" xfId="0" applyFont="1" applyFill="1" applyBorder="1" applyAlignment="1" applyProtection="1">
      <alignment horizontal="center" vertical="center"/>
      <protection hidden="1"/>
    </xf>
    <xf numFmtId="0" fontId="145" fillId="26" borderId="0" xfId="0" applyFont="1" applyFill="1" applyBorder="1" applyAlignment="1" applyProtection="1">
      <alignment horizontal="left" vertical="center"/>
      <protection hidden="1"/>
    </xf>
    <xf numFmtId="0" fontId="0" fillId="26" borderId="8" xfId="0" applyFill="1" applyBorder="1" applyAlignment="1" applyProtection="1">
      <alignment vertical="center"/>
      <protection hidden="1"/>
    </xf>
    <xf numFmtId="0" fontId="0" fillId="26" borderId="28" xfId="0" applyFill="1" applyBorder="1" applyAlignment="1" applyProtection="1">
      <alignment vertical="center"/>
      <protection hidden="1"/>
    </xf>
    <xf numFmtId="0" fontId="151" fillId="26" borderId="28" xfId="0" applyFont="1" applyFill="1" applyBorder="1" applyAlignment="1" applyProtection="1">
      <alignment vertical="center"/>
      <protection hidden="1"/>
    </xf>
    <xf numFmtId="0" fontId="155" fillId="26" borderId="31" xfId="0" applyFont="1" applyFill="1" applyBorder="1" applyAlignment="1" applyProtection="1">
      <alignment horizontal="left" vertical="center"/>
      <protection hidden="1"/>
    </xf>
    <xf numFmtId="0" fontId="146" fillId="26" borderId="31" xfId="0" applyFont="1" applyFill="1" applyBorder="1" applyAlignment="1" applyProtection="1">
      <alignment horizontal="left" vertical="center"/>
      <protection hidden="1"/>
    </xf>
    <xf numFmtId="0" fontId="147" fillId="26" borderId="0" xfId="0" applyFont="1" applyFill="1" applyBorder="1" applyAlignment="1" applyProtection="1">
      <alignment horizontal="left" vertical="center"/>
      <protection hidden="1"/>
    </xf>
    <xf numFmtId="0" fontId="147" fillId="26" borderId="0" xfId="0" applyFont="1" applyFill="1" applyBorder="1" applyAlignment="1" applyProtection="1">
      <alignment vertical="center"/>
      <protection hidden="1"/>
    </xf>
    <xf numFmtId="0" fontId="154" fillId="26" borderId="27" xfId="0" applyFont="1" applyFill="1" applyBorder="1" applyAlignment="1" applyProtection="1">
      <alignment horizontal="left" vertical="center"/>
      <protection hidden="1"/>
    </xf>
    <xf numFmtId="0" fontId="155" fillId="26" borderId="27" xfId="0" applyFont="1" applyFill="1" applyBorder="1" applyAlignment="1" applyProtection="1">
      <alignment horizontal="left" vertical="center"/>
      <protection hidden="1"/>
    </xf>
    <xf numFmtId="0" fontId="155" fillId="26" borderId="28" xfId="0" applyFont="1" applyFill="1" applyBorder="1" applyAlignment="1" applyProtection="1">
      <alignment vertical="center"/>
      <protection hidden="1"/>
    </xf>
    <xf numFmtId="0" fontId="154" fillId="26" borderId="27" xfId="0" applyFont="1" applyFill="1" applyBorder="1" applyAlignment="1" applyProtection="1">
      <alignment vertical="center"/>
      <protection hidden="1"/>
    </xf>
    <xf numFmtId="0" fontId="140" fillId="26" borderId="0" xfId="11" applyFill="1" applyBorder="1" applyProtection="1">
      <protection hidden="1"/>
    </xf>
    <xf numFmtId="0" fontId="118" fillId="26" borderId="0" xfId="2" applyFont="1" applyFill="1" applyBorder="1" applyAlignment="1" applyProtection="1">
      <alignment horizontal="center" vertical="center"/>
      <protection hidden="1"/>
    </xf>
    <xf numFmtId="0" fontId="0" fillId="26" borderId="0" xfId="0" applyFill="1" applyBorder="1" applyAlignment="1" applyProtection="1">
      <alignment vertical="center"/>
      <protection hidden="1"/>
    </xf>
    <xf numFmtId="0" fontId="0" fillId="26" borderId="54" xfId="0" applyFill="1" applyBorder="1" applyAlignment="1" applyProtection="1">
      <alignment vertical="center"/>
      <protection hidden="1"/>
    </xf>
    <xf numFmtId="0" fontId="145" fillId="26" borderId="54" xfId="0" applyFont="1" applyFill="1" applyBorder="1" applyAlignment="1" applyProtection="1">
      <alignment horizontal="right" vertical="center"/>
      <protection hidden="1"/>
    </xf>
    <xf numFmtId="0" fontId="154" fillId="26" borderId="27" xfId="0" applyFont="1" applyFill="1" applyBorder="1" applyAlignment="1" applyProtection="1">
      <alignment horizontal="right" vertical="center"/>
      <protection hidden="1"/>
    </xf>
    <xf numFmtId="0" fontId="136" fillId="26" borderId="0" xfId="11" applyFont="1" applyFill="1" applyBorder="1" applyAlignment="1" applyProtection="1">
      <protection hidden="1"/>
    </xf>
    <xf numFmtId="0" fontId="140" fillId="26" borderId="0" xfId="11" applyFill="1" applyBorder="1" applyAlignment="1" applyProtection="1">
      <protection hidden="1"/>
    </xf>
    <xf numFmtId="0" fontId="147" fillId="0" borderId="28" xfId="0" applyFont="1" applyFill="1" applyBorder="1" applyAlignment="1" applyProtection="1">
      <alignment vertical="center"/>
      <protection hidden="1"/>
    </xf>
    <xf numFmtId="0" fontId="140" fillId="26" borderId="109" xfId="11" applyFont="1" applyFill="1" applyBorder="1" applyProtection="1">
      <protection hidden="1"/>
    </xf>
    <xf numFmtId="0" fontId="151" fillId="26" borderId="0" xfId="0" applyFont="1" applyFill="1" applyBorder="1" applyAlignment="1" applyProtection="1">
      <alignment horizontal="left"/>
      <protection hidden="1"/>
    </xf>
    <xf numFmtId="0" fontId="151" fillId="26" borderId="54" xfId="0" applyFont="1" applyFill="1" applyBorder="1" applyAlignment="1" applyProtection="1">
      <alignment horizontal="left" vertical="center"/>
      <protection hidden="1"/>
    </xf>
    <xf numFmtId="0" fontId="2" fillId="26" borderId="54" xfId="0" applyFont="1" applyFill="1" applyBorder="1" applyAlignment="1" applyProtection="1">
      <alignment vertical="center"/>
      <protection hidden="1"/>
    </xf>
    <xf numFmtId="0" fontId="2" fillId="26" borderId="0" xfId="0" applyFont="1" applyFill="1" applyAlignment="1" applyProtection="1">
      <alignment vertical="center"/>
      <protection hidden="1"/>
    </xf>
    <xf numFmtId="0" fontId="2" fillId="26" borderId="0" xfId="0" applyFont="1" applyFill="1" applyBorder="1" applyAlignment="1" applyProtection="1">
      <alignment vertical="center"/>
      <protection hidden="1"/>
    </xf>
    <xf numFmtId="0" fontId="2" fillId="26" borderId="0" xfId="0" applyFont="1" applyFill="1" applyProtection="1">
      <alignment vertical="center"/>
      <protection hidden="1"/>
    </xf>
    <xf numFmtId="0" fontId="151" fillId="26" borderId="0" xfId="0" applyFont="1" applyFill="1" applyBorder="1" applyAlignment="1" applyProtection="1">
      <alignment vertical="center"/>
      <protection hidden="1"/>
    </xf>
    <xf numFmtId="0" fontId="151" fillId="26" borderId="0" xfId="0" applyFont="1" applyFill="1" applyAlignment="1" applyProtection="1">
      <alignment vertical="center"/>
      <protection hidden="1"/>
    </xf>
    <xf numFmtId="0" fontId="151" fillId="0" borderId="0" xfId="0" applyFont="1" applyFill="1" applyBorder="1" applyAlignment="1" applyProtection="1">
      <alignment vertical="center"/>
      <protection hidden="1"/>
    </xf>
    <xf numFmtId="0" fontId="151" fillId="0" borderId="0" xfId="0" applyFont="1" applyFill="1" applyBorder="1" applyAlignment="1" applyProtection="1">
      <alignment horizontal="left" vertical="center"/>
      <protection hidden="1"/>
    </xf>
    <xf numFmtId="0" fontId="156" fillId="0" borderId="0" xfId="0" applyFont="1" applyFill="1" applyBorder="1" applyAlignment="1" applyProtection="1">
      <alignment horizontal="left" vertical="center"/>
      <protection hidden="1"/>
    </xf>
    <xf numFmtId="0" fontId="157" fillId="0" borderId="27" xfId="0" applyFont="1" applyFill="1" applyBorder="1" applyAlignment="1" applyProtection="1">
      <alignment horizontal="left" vertical="center"/>
      <protection hidden="1"/>
    </xf>
    <xf numFmtId="0" fontId="157" fillId="0" borderId="0" xfId="0" applyFont="1" applyFill="1" applyBorder="1" applyAlignment="1" applyProtection="1">
      <alignment horizontal="left" vertical="center"/>
      <protection hidden="1"/>
    </xf>
    <xf numFmtId="0" fontId="151" fillId="0" borderId="0" xfId="0" applyFont="1" applyFill="1" applyAlignment="1" applyProtection="1">
      <alignment vertical="center"/>
      <protection hidden="1"/>
    </xf>
    <xf numFmtId="0" fontId="2" fillId="0" borderId="0" xfId="0" applyFont="1" applyFill="1" applyAlignment="1" applyProtection="1">
      <alignment vertical="center"/>
      <protection hidden="1"/>
    </xf>
    <xf numFmtId="0" fontId="2" fillId="0" borderId="0" xfId="0" applyFont="1" applyFill="1" applyBorder="1" applyAlignment="1" applyProtection="1">
      <alignment vertical="center"/>
      <protection hidden="1"/>
    </xf>
    <xf numFmtId="0" fontId="2" fillId="0" borderId="0" xfId="0" applyFont="1" applyFill="1" applyProtection="1">
      <alignment vertical="center"/>
      <protection hidden="1"/>
    </xf>
    <xf numFmtId="0" fontId="157" fillId="0" borderId="54" xfId="0" applyFont="1" applyFill="1" applyBorder="1" applyAlignment="1" applyProtection="1">
      <alignment horizontal="left" vertical="center"/>
      <protection hidden="1"/>
    </xf>
    <xf numFmtId="0" fontId="2" fillId="0" borderId="0" xfId="0" applyFont="1" applyFill="1" applyBorder="1" applyProtection="1">
      <alignment vertical="center"/>
      <protection hidden="1"/>
    </xf>
    <xf numFmtId="0" fontId="145" fillId="0" borderId="34" xfId="0" applyFont="1" applyFill="1" applyBorder="1" applyAlignment="1" applyProtection="1">
      <alignment horizontal="left" vertical="center"/>
      <protection hidden="1"/>
    </xf>
    <xf numFmtId="0" fontId="145" fillId="0" borderId="34" xfId="0" applyFont="1" applyFill="1" applyBorder="1" applyAlignment="1" applyProtection="1">
      <alignment vertical="center"/>
      <protection hidden="1"/>
    </xf>
    <xf numFmtId="0" fontId="0" fillId="0" borderId="34" xfId="0" applyFill="1" applyBorder="1" applyAlignment="1" applyProtection="1">
      <alignment vertical="center"/>
      <protection hidden="1"/>
    </xf>
    <xf numFmtId="0" fontId="0" fillId="0" borderId="34" xfId="0" applyFill="1" applyBorder="1" applyProtection="1">
      <alignment vertical="center"/>
      <protection hidden="1"/>
    </xf>
    <xf numFmtId="0" fontId="148" fillId="0" borderId="34" xfId="0" applyFont="1" applyFill="1" applyBorder="1" applyAlignment="1" applyProtection="1">
      <alignment horizontal="left" vertical="center"/>
      <protection hidden="1"/>
    </xf>
    <xf numFmtId="0" fontId="118" fillId="0" borderId="141" xfId="2" applyFont="1" applyBorder="1">
      <alignment vertical="center"/>
    </xf>
    <xf numFmtId="0" fontId="148" fillId="0" borderId="15" xfId="0" applyFont="1" applyFill="1" applyBorder="1" applyAlignment="1" applyProtection="1">
      <alignment horizontal="left" vertical="center"/>
      <protection hidden="1"/>
    </xf>
    <xf numFmtId="0" fontId="145" fillId="0" borderId="15" xfId="0" applyFont="1" applyFill="1" applyBorder="1" applyAlignment="1" applyProtection="1">
      <alignment horizontal="left" vertical="center"/>
      <protection hidden="1"/>
    </xf>
    <xf numFmtId="0" fontId="145" fillId="0" borderId="15" xfId="0" applyFont="1" applyFill="1" applyBorder="1" applyAlignment="1" applyProtection="1">
      <alignment vertical="center"/>
      <protection hidden="1"/>
    </xf>
    <xf numFmtId="0" fontId="0" fillId="0" borderId="15" xfId="0" applyFill="1" applyBorder="1" applyAlignment="1" applyProtection="1">
      <alignment vertical="center"/>
      <protection hidden="1"/>
    </xf>
    <xf numFmtId="0" fontId="0" fillId="0" borderId="15" xfId="0" applyFill="1" applyBorder="1" applyProtection="1">
      <alignment vertical="center"/>
      <protection hidden="1"/>
    </xf>
    <xf numFmtId="0" fontId="118" fillId="0" borderId="146" xfId="2" applyFont="1" applyBorder="1">
      <alignment vertical="center"/>
    </xf>
    <xf numFmtId="0" fontId="118" fillId="0" borderId="34" xfId="2" applyFont="1" applyBorder="1" applyAlignment="1">
      <alignment horizontal="center" vertical="center"/>
    </xf>
    <xf numFmtId="0" fontId="118" fillId="0" borderId="34" xfId="2" applyFont="1" applyFill="1" applyBorder="1" applyAlignment="1">
      <alignment horizontal="center" vertical="center"/>
    </xf>
    <xf numFmtId="0" fontId="149" fillId="0" borderId="34" xfId="0" applyFont="1" applyFill="1" applyBorder="1" applyAlignment="1" applyProtection="1">
      <alignment horizontal="left" vertical="center"/>
      <protection hidden="1"/>
    </xf>
    <xf numFmtId="0" fontId="140" fillId="26" borderId="93" xfId="11" applyFont="1" applyFill="1" applyBorder="1" applyProtection="1">
      <protection hidden="1"/>
    </xf>
    <xf numFmtId="0" fontId="151" fillId="26" borderId="34" xfId="0" applyFont="1" applyFill="1" applyBorder="1" applyAlignment="1" applyProtection="1">
      <alignment vertical="center"/>
      <protection hidden="1"/>
    </xf>
    <xf numFmtId="0" fontId="2" fillId="26" borderId="34" xfId="0" applyFont="1" applyFill="1" applyBorder="1" applyAlignment="1" applyProtection="1">
      <alignment vertical="center"/>
      <protection hidden="1"/>
    </xf>
    <xf numFmtId="0" fontId="2" fillId="26" borderId="34" xfId="0" applyFont="1" applyFill="1" applyBorder="1" applyProtection="1">
      <alignment vertical="center"/>
      <protection hidden="1"/>
    </xf>
    <xf numFmtId="0" fontId="156" fillId="0" borderId="15" xfId="0" applyFont="1" applyFill="1" applyBorder="1" applyAlignment="1" applyProtection="1">
      <alignment horizontal="left" vertical="center"/>
      <protection hidden="1"/>
    </xf>
    <xf numFmtId="0" fontId="151" fillId="0" borderId="15" xfId="0" applyFont="1" applyFill="1" applyBorder="1" applyAlignment="1" applyProtection="1">
      <alignment horizontal="left" vertical="center"/>
      <protection hidden="1"/>
    </xf>
    <xf numFmtId="0" fontId="157" fillId="0" borderId="15" xfId="0" applyFont="1" applyFill="1" applyBorder="1" applyAlignment="1" applyProtection="1">
      <alignment horizontal="left" vertical="center"/>
      <protection hidden="1"/>
    </xf>
    <xf numFmtId="0" fontId="151" fillId="0" borderId="15" xfId="0" applyFont="1" applyFill="1" applyBorder="1" applyAlignment="1" applyProtection="1">
      <alignment vertical="center"/>
      <protection hidden="1"/>
    </xf>
    <xf numFmtId="0" fontId="2" fillId="0" borderId="15" xfId="0" applyFont="1" applyFill="1" applyBorder="1" applyAlignment="1" applyProtection="1">
      <alignment vertical="center"/>
      <protection hidden="1"/>
    </xf>
    <xf numFmtId="0" fontId="2" fillId="0" borderId="15" xfId="0" applyFont="1" applyFill="1" applyBorder="1" applyProtection="1">
      <alignment vertical="center"/>
      <protection hidden="1"/>
    </xf>
    <xf numFmtId="0" fontId="0" fillId="0" borderId="72" xfId="0" applyFill="1" applyBorder="1" applyProtection="1">
      <alignment vertical="center"/>
      <protection hidden="1"/>
    </xf>
    <xf numFmtId="49" fontId="151" fillId="0" borderId="0" xfId="0" applyNumberFormat="1" applyFont="1" applyFill="1" applyBorder="1" applyAlignment="1" applyProtection="1">
      <alignment vertical="center"/>
      <protection hidden="1"/>
    </xf>
    <xf numFmtId="0" fontId="118" fillId="0" borderId="171" xfId="2" applyFont="1" applyFill="1" applyBorder="1">
      <alignment vertical="center"/>
    </xf>
    <xf numFmtId="0" fontId="118" fillId="0" borderId="101" xfId="2" applyFont="1" applyFill="1" applyBorder="1" applyAlignment="1">
      <alignment horizontal="center" vertical="center"/>
    </xf>
    <xf numFmtId="0" fontId="118" fillId="0" borderId="111" xfId="2" applyFont="1" applyBorder="1">
      <alignment vertical="center"/>
    </xf>
    <xf numFmtId="0" fontId="135" fillId="0" borderId="34" xfId="2" applyFont="1" applyBorder="1">
      <alignment vertical="center"/>
    </xf>
    <xf numFmtId="0" fontId="118" fillId="0" borderId="145" xfId="2" applyFont="1" applyBorder="1">
      <alignment vertical="center"/>
    </xf>
    <xf numFmtId="0" fontId="118" fillId="0" borderId="106" xfId="2" applyFont="1" applyFill="1" applyBorder="1" applyAlignment="1">
      <alignment horizontal="center" vertical="center"/>
    </xf>
    <xf numFmtId="0" fontId="136" fillId="0" borderId="27" xfId="2" applyFont="1" applyBorder="1" applyAlignment="1">
      <alignment vertical="center"/>
    </xf>
    <xf numFmtId="0" fontId="136" fillId="0" borderId="186" xfId="2" applyFont="1" applyBorder="1" applyAlignment="1">
      <alignment vertical="center"/>
    </xf>
    <xf numFmtId="0" fontId="118" fillId="0" borderId="34" xfId="2" applyFont="1" applyFill="1" applyBorder="1" applyAlignment="1">
      <alignment vertical="center"/>
    </xf>
    <xf numFmtId="0" fontId="145" fillId="0" borderId="93" xfId="0" applyFont="1" applyFill="1" applyBorder="1" applyAlignment="1" applyProtection="1">
      <alignment horizontal="left" vertical="center"/>
      <protection hidden="1"/>
    </xf>
    <xf numFmtId="0" fontId="0" fillId="0" borderId="106" xfId="0" applyBorder="1" applyProtection="1">
      <alignment vertical="center"/>
      <protection hidden="1"/>
    </xf>
    <xf numFmtId="0" fontId="0" fillId="0" borderId="75" xfId="0" applyBorder="1" applyProtection="1">
      <alignment vertical="center"/>
      <protection hidden="1"/>
    </xf>
    <xf numFmtId="0" fontId="0" fillId="0" borderId="77" xfId="0" applyBorder="1" applyProtection="1">
      <alignment vertical="center"/>
      <protection hidden="1"/>
    </xf>
    <xf numFmtId="0" fontId="0" fillId="0" borderId="72" xfId="0" applyBorder="1" applyProtection="1">
      <alignment vertical="center"/>
      <protection hidden="1"/>
    </xf>
    <xf numFmtId="0" fontId="137" fillId="0" borderId="15" xfId="2" applyFont="1" applyBorder="1" applyAlignment="1">
      <alignment vertical="top"/>
    </xf>
    <xf numFmtId="0" fontId="118" fillId="0" borderId="15" xfId="2" applyFont="1" applyBorder="1" applyAlignment="1">
      <alignment horizontal="center" vertical="center"/>
    </xf>
    <xf numFmtId="0" fontId="118" fillId="0" borderId="15" xfId="2" applyFont="1" applyFill="1" applyBorder="1" applyAlignment="1">
      <alignment horizontal="center" vertical="center"/>
    </xf>
    <xf numFmtId="0" fontId="150" fillId="0" borderId="15" xfId="0" applyFont="1" applyFill="1" applyBorder="1" applyAlignment="1" applyProtection="1">
      <alignment vertical="center"/>
      <protection hidden="1"/>
    </xf>
    <xf numFmtId="0" fontId="17" fillId="0" borderId="0" xfId="0" applyFont="1" applyProtection="1">
      <alignment vertical="center"/>
      <protection hidden="1"/>
    </xf>
    <xf numFmtId="0" fontId="161" fillId="0" borderId="0" xfId="11" applyFont="1" applyProtection="1">
      <protection hidden="1"/>
    </xf>
    <xf numFmtId="0" fontId="134" fillId="0" borderId="107" xfId="2" applyFont="1" applyBorder="1">
      <alignment vertical="center"/>
    </xf>
    <xf numFmtId="0" fontId="158" fillId="0" borderId="8" xfId="2" applyFont="1" applyBorder="1">
      <alignment vertical="center"/>
    </xf>
    <xf numFmtId="0" fontId="134" fillId="0" borderId="8" xfId="2" applyFont="1" applyBorder="1">
      <alignment vertical="center"/>
    </xf>
    <xf numFmtId="0" fontId="134" fillId="0" borderId="185" xfId="2" applyFont="1" applyBorder="1">
      <alignment vertical="center"/>
    </xf>
    <xf numFmtId="0" fontId="134" fillId="0" borderId="8" xfId="2" applyFont="1" applyBorder="1" applyAlignment="1">
      <alignment horizontal="center" vertical="center"/>
    </xf>
    <xf numFmtId="0" fontId="134" fillId="0" borderId="8" xfId="2" applyFont="1" applyFill="1" applyBorder="1" applyAlignment="1">
      <alignment horizontal="center" vertical="center"/>
    </xf>
    <xf numFmtId="0" fontId="159" fillId="0" borderId="8" xfId="0" applyFont="1" applyFill="1" applyBorder="1" applyAlignment="1" applyProtection="1">
      <alignment horizontal="left" vertical="center"/>
      <protection hidden="1"/>
    </xf>
    <xf numFmtId="0" fontId="154" fillId="0" borderId="8" xfId="0" applyFont="1" applyFill="1" applyBorder="1" applyAlignment="1" applyProtection="1">
      <alignment horizontal="left" vertical="center"/>
      <protection hidden="1"/>
    </xf>
    <xf numFmtId="0" fontId="160" fillId="0" borderId="8" xfId="0" applyFont="1" applyFill="1" applyBorder="1" applyAlignment="1" applyProtection="1">
      <alignment horizontal="left" vertical="center"/>
      <protection hidden="1"/>
    </xf>
    <xf numFmtId="0" fontId="154" fillId="0" borderId="8" xfId="0" applyFont="1" applyFill="1" applyBorder="1" applyAlignment="1" applyProtection="1">
      <alignment vertical="center"/>
      <protection hidden="1"/>
    </xf>
    <xf numFmtId="0" fontId="17" fillId="0" borderId="8" xfId="0" applyFont="1" applyFill="1" applyBorder="1" applyAlignment="1" applyProtection="1">
      <alignment vertical="center"/>
      <protection hidden="1"/>
    </xf>
    <xf numFmtId="0" fontId="17" fillId="0" borderId="8" xfId="0" applyFont="1" applyFill="1" applyBorder="1" applyProtection="1">
      <alignment vertical="center"/>
      <protection hidden="1"/>
    </xf>
    <xf numFmtId="0" fontId="17" fillId="0" borderId="77" xfId="0" applyFont="1" applyBorder="1" applyProtection="1">
      <alignment vertical="center"/>
      <protection hidden="1"/>
    </xf>
    <xf numFmtId="0" fontId="39" fillId="0" borderId="85" xfId="0" applyFont="1" applyBorder="1" applyAlignment="1" applyProtection="1">
      <alignment horizontal="center" vertical="top"/>
      <protection hidden="1"/>
    </xf>
    <xf numFmtId="0" fontId="0" fillId="22" borderId="0" xfId="0" applyFill="1">
      <alignment vertical="center"/>
    </xf>
    <xf numFmtId="49" fontId="25" fillId="0" borderId="39" xfId="0" applyNumberFormat="1" applyFont="1" applyBorder="1" applyAlignment="1" applyProtection="1">
      <alignment horizontal="center" vertical="center"/>
      <protection locked="0"/>
    </xf>
    <xf numFmtId="49" fontId="25" fillId="0" borderId="50" xfId="0" applyNumberFormat="1" applyFont="1" applyBorder="1" applyAlignment="1" applyProtection="1">
      <alignment horizontal="center" vertical="center"/>
      <protection locked="0"/>
    </xf>
    <xf numFmtId="49" fontId="25" fillId="0" borderId="39" xfId="0" applyNumberFormat="1" applyFont="1" applyBorder="1" applyAlignment="1" applyProtection="1">
      <alignment horizontal="center" vertical="center" shrinkToFit="1"/>
      <protection locked="0"/>
    </xf>
    <xf numFmtId="177" fontId="25" fillId="0" borderId="39" xfId="0" applyNumberFormat="1" applyFont="1" applyBorder="1" applyAlignment="1" applyProtection="1">
      <alignment horizontal="center" vertical="center"/>
      <protection locked="0"/>
    </xf>
    <xf numFmtId="183" fontId="25" fillId="0" borderId="39" xfId="0" applyNumberFormat="1" applyFont="1" applyBorder="1" applyAlignment="1" applyProtection="1">
      <alignment horizontal="center" vertical="center"/>
      <protection locked="0"/>
    </xf>
    <xf numFmtId="177" fontId="25" fillId="0" borderId="50" xfId="0" applyNumberFormat="1" applyFont="1" applyBorder="1" applyAlignment="1" applyProtection="1">
      <alignment horizontal="center" vertical="center" shrinkToFit="1"/>
      <protection locked="0"/>
    </xf>
    <xf numFmtId="177" fontId="25" fillId="0" borderId="39" xfId="0" applyNumberFormat="1" applyFont="1" applyBorder="1" applyAlignment="1" applyProtection="1">
      <alignment horizontal="center" vertical="center" shrinkToFit="1"/>
      <protection locked="0"/>
    </xf>
    <xf numFmtId="49" fontId="25" fillId="0" borderId="50" xfId="0" applyNumberFormat="1" applyFont="1" applyBorder="1" applyAlignment="1" applyProtection="1">
      <alignment horizontal="center" vertical="center" shrinkToFit="1"/>
      <protection locked="0"/>
    </xf>
    <xf numFmtId="0" fontId="25" fillId="0" borderId="50" xfId="0" applyNumberFormat="1" applyFont="1" applyBorder="1" applyAlignment="1" applyProtection="1">
      <alignment horizontal="center" vertical="center" shrinkToFit="1"/>
      <protection locked="0"/>
    </xf>
    <xf numFmtId="0" fontId="25" fillId="0" borderId="39" xfId="0" applyNumberFormat="1" applyFont="1" applyBorder="1" applyAlignment="1" applyProtection="1">
      <alignment horizontal="center" vertical="center" shrinkToFit="1"/>
      <protection locked="0"/>
    </xf>
    <xf numFmtId="0" fontId="0" fillId="0" borderId="0" xfId="0" applyFont="1" applyAlignment="1">
      <alignment horizontal="left" vertical="center" wrapText="1"/>
    </xf>
    <xf numFmtId="0" fontId="162" fillId="0" borderId="0" xfId="2" applyFont="1" applyAlignment="1">
      <alignment vertical="center"/>
    </xf>
    <xf numFmtId="0" fontId="13" fillId="0" borderId="0" xfId="0" applyFont="1" applyFill="1">
      <alignment vertical="center"/>
    </xf>
    <xf numFmtId="0" fontId="19" fillId="0" borderId="73" xfId="0" applyFont="1" applyBorder="1" applyAlignment="1">
      <alignment horizontal="left" vertical="center" wrapText="1"/>
    </xf>
    <xf numFmtId="0" fontId="0" fillId="0" borderId="0" xfId="0" applyFont="1" applyAlignment="1">
      <alignment horizontal="left" vertical="center" wrapText="1"/>
    </xf>
    <xf numFmtId="185" fontId="25" fillId="0" borderId="39" xfId="0" applyNumberFormat="1" applyFont="1" applyBorder="1" applyAlignment="1" applyProtection="1">
      <alignment horizontal="center" vertical="center"/>
      <protection locked="0"/>
    </xf>
    <xf numFmtId="49" fontId="25" fillId="0" borderId="74" xfId="0" applyNumberFormat="1" applyFont="1" applyBorder="1" applyAlignment="1" applyProtection="1">
      <alignment horizontal="center" vertical="center"/>
      <protection locked="0"/>
    </xf>
    <xf numFmtId="0" fontId="25" fillId="3" borderId="0" xfId="0" applyFont="1" applyFill="1">
      <alignment vertical="center"/>
    </xf>
    <xf numFmtId="49" fontId="25" fillId="0" borderId="74" xfId="0" applyNumberFormat="1" applyFont="1" applyBorder="1" applyAlignment="1" applyProtection="1">
      <alignment horizontal="center" shrinkToFit="1"/>
      <protection locked="0"/>
    </xf>
    <xf numFmtId="49" fontId="25" fillId="0" borderId="72" xfId="0" applyNumberFormat="1" applyFont="1" applyBorder="1" applyAlignment="1" applyProtection="1">
      <alignment horizontal="center" shrinkToFit="1"/>
      <protection locked="0"/>
    </xf>
    <xf numFmtId="49" fontId="25" fillId="0" borderId="106" xfId="0" applyNumberFormat="1" applyFont="1" applyBorder="1" applyAlignment="1" applyProtection="1">
      <alignment horizontal="center" shrinkToFit="1"/>
      <protection locked="0"/>
    </xf>
    <xf numFmtId="49" fontId="25" fillId="0" borderId="39" xfId="0" applyNumberFormat="1" applyFont="1" applyBorder="1" applyAlignment="1" applyProtection="1">
      <alignment horizontal="center" vertical="center" shrinkToFit="1"/>
      <protection locked="0"/>
    </xf>
    <xf numFmtId="185" fontId="25" fillId="0" borderId="39" xfId="0" applyNumberFormat="1" applyFont="1" applyBorder="1" applyAlignment="1" applyProtection="1">
      <alignment horizontal="center" vertical="center"/>
      <protection locked="0"/>
    </xf>
    <xf numFmtId="49" fontId="25" fillId="0" borderId="187" xfId="0" applyNumberFormat="1" applyFont="1" applyBorder="1" applyAlignment="1" applyProtection="1">
      <alignment horizontal="center" vertical="center"/>
      <protection locked="0"/>
    </xf>
    <xf numFmtId="190" fontId="25" fillId="0" borderId="39" xfId="0" applyNumberFormat="1" applyFont="1" applyBorder="1" applyAlignment="1" applyProtection="1">
      <alignment horizontal="center" vertical="center" shrinkToFit="1"/>
      <protection locked="0"/>
    </xf>
    <xf numFmtId="49" fontId="25" fillId="0" borderId="39" xfId="0" applyNumberFormat="1" applyFont="1" applyBorder="1" applyAlignment="1" applyProtection="1">
      <alignment horizontal="center" vertical="center"/>
      <protection locked="0"/>
    </xf>
    <xf numFmtId="0" fontId="0" fillId="0" borderId="0" xfId="0" applyFill="1">
      <alignment vertical="center"/>
    </xf>
    <xf numFmtId="0" fontId="0" fillId="0" borderId="0" xfId="0" applyFill="1">
      <alignment vertical="center"/>
    </xf>
    <xf numFmtId="0" fontId="25" fillId="3" borderId="74" xfId="0" applyFont="1" applyFill="1" applyBorder="1" applyAlignment="1" applyProtection="1">
      <alignment horizontal="center" vertical="center"/>
    </xf>
    <xf numFmtId="0" fontId="27" fillId="3" borderId="34" xfId="0" applyFont="1" applyFill="1" applyBorder="1" applyAlignment="1" applyProtection="1">
      <alignment vertical="center"/>
    </xf>
    <xf numFmtId="0" fontId="0" fillId="3" borderId="34" xfId="0" applyFill="1" applyBorder="1" applyAlignment="1" applyProtection="1">
      <alignment vertical="center"/>
    </xf>
    <xf numFmtId="0" fontId="11" fillId="2" borderId="10" xfId="0" applyFont="1" applyFill="1" applyBorder="1" applyAlignment="1">
      <alignment horizontal="left" vertical="center" indent="1"/>
    </xf>
    <xf numFmtId="0" fontId="26" fillId="0" borderId="0" xfId="0" applyNumberFormat="1" applyFont="1" applyAlignment="1">
      <alignment horizontal="right" vertical="center"/>
    </xf>
    <xf numFmtId="0" fontId="66" fillId="0" borderId="0" xfId="0" applyFont="1" applyAlignment="1" applyProtection="1">
      <alignment horizontal="left" vertical="center"/>
      <protection hidden="1"/>
    </xf>
    <xf numFmtId="49" fontId="25" fillId="0" borderId="39" xfId="0" applyNumberFormat="1" applyFont="1" applyFill="1" applyBorder="1" applyAlignment="1" applyProtection="1">
      <alignment horizontal="center" vertical="center" shrinkToFit="1"/>
      <protection locked="0"/>
    </xf>
    <xf numFmtId="49" fontId="25" fillId="0" borderId="50" xfId="0" applyNumberFormat="1" applyFont="1" applyFill="1" applyBorder="1" applyAlignment="1" applyProtection="1">
      <alignment horizontal="center" vertical="center" shrinkToFit="1"/>
      <protection locked="0"/>
    </xf>
    <xf numFmtId="49" fontId="25" fillId="0" borderId="46" xfId="0" applyNumberFormat="1" applyFont="1" applyFill="1" applyBorder="1" applyAlignment="1" applyProtection="1">
      <alignment horizontal="center" vertical="center" shrinkToFit="1"/>
      <protection locked="0"/>
    </xf>
    <xf numFmtId="183" fontId="25" fillId="0" borderId="50" xfId="0" applyNumberFormat="1" applyFont="1" applyBorder="1" applyAlignment="1" applyProtection="1">
      <alignment horizontal="center" vertical="center" shrinkToFit="1"/>
      <protection locked="0"/>
    </xf>
    <xf numFmtId="183" fontId="25" fillId="0" borderId="39" xfId="0" applyNumberFormat="1" applyFont="1" applyBorder="1" applyAlignment="1" applyProtection="1">
      <alignment horizontal="center" vertical="center" shrinkToFit="1"/>
      <protection locked="0"/>
    </xf>
    <xf numFmtId="185" fontId="25" fillId="0" borderId="39" xfId="0" applyNumberFormat="1" applyFont="1" applyFill="1" applyBorder="1" applyAlignment="1" applyProtection="1">
      <alignment horizontal="center" vertical="center" shrinkToFit="1"/>
      <protection locked="0"/>
    </xf>
    <xf numFmtId="185" fontId="25" fillId="0" borderId="46" xfId="0" applyNumberFormat="1" applyFont="1" applyFill="1" applyBorder="1" applyAlignment="1" applyProtection="1">
      <alignment horizontal="center" vertical="center" shrinkToFit="1"/>
      <protection locked="0"/>
    </xf>
    <xf numFmtId="0" fontId="13" fillId="2" borderId="4" xfId="7" applyFont="1" applyFill="1" applyBorder="1" applyAlignment="1">
      <alignment horizontal="left" vertical="center"/>
    </xf>
    <xf numFmtId="0" fontId="0" fillId="2" borderId="15" xfId="0" applyFill="1" applyBorder="1" applyAlignment="1" applyProtection="1">
      <alignment horizontal="left" vertical="center"/>
    </xf>
    <xf numFmtId="0" fontId="13" fillId="2" borderId="13" xfId="0" applyFont="1" applyFill="1" applyBorder="1" applyAlignment="1" applyProtection="1">
      <alignment horizontal="left" vertical="center"/>
    </xf>
    <xf numFmtId="0" fontId="6" fillId="2" borderId="13" xfId="0" applyFont="1" applyFill="1" applyBorder="1" applyAlignment="1" applyProtection="1">
      <alignment horizontal="left" vertical="center"/>
    </xf>
    <xf numFmtId="0" fontId="0" fillId="0" borderId="125" xfId="0" applyBorder="1" applyAlignment="1">
      <alignment horizontal="center" vertical="center"/>
    </xf>
    <xf numFmtId="0" fontId="0" fillId="0" borderId="82" xfId="0" applyBorder="1" applyAlignment="1">
      <alignment horizontal="center" vertical="center"/>
    </xf>
    <xf numFmtId="0" fontId="0" fillId="0" borderId="124" xfId="0" applyBorder="1" applyAlignment="1">
      <alignment horizontal="center" vertical="center"/>
    </xf>
    <xf numFmtId="0" fontId="6" fillId="2" borderId="0" xfId="0" applyFont="1" applyFill="1" applyBorder="1" applyProtection="1">
      <alignment vertical="center"/>
    </xf>
    <xf numFmtId="0" fontId="10" fillId="2" borderId="15" xfId="0" applyFont="1" applyFill="1" applyBorder="1" applyAlignment="1" applyProtection="1">
      <alignment horizontal="left" vertical="center"/>
    </xf>
    <xf numFmtId="0" fontId="17" fillId="2" borderId="0" xfId="0" applyFont="1" applyFill="1" applyBorder="1" applyAlignment="1">
      <alignment vertical="center" wrapText="1"/>
    </xf>
    <xf numFmtId="0" fontId="13" fillId="2" borderId="15" xfId="0" applyFont="1" applyFill="1" applyBorder="1" applyProtection="1">
      <alignment vertical="center"/>
    </xf>
    <xf numFmtId="0" fontId="30" fillId="0" borderId="0" xfId="0" applyFont="1" applyAlignment="1" applyProtection="1">
      <alignment horizontal="center" vertical="center"/>
      <protection hidden="1"/>
    </xf>
    <xf numFmtId="0" fontId="28" fillId="0" borderId="0" xfId="0" applyFont="1" applyAlignment="1" applyProtection="1">
      <alignment horizontal="center" vertical="center"/>
      <protection hidden="1"/>
    </xf>
    <xf numFmtId="0" fontId="79" fillId="0" borderId="74" xfId="0" applyFont="1" applyBorder="1" applyAlignment="1">
      <alignment horizontal="center" vertical="center" wrapText="1"/>
    </xf>
    <xf numFmtId="0" fontId="79" fillId="0" borderId="74" xfId="0" applyFont="1" applyBorder="1" applyAlignment="1">
      <alignment horizontal="left" vertical="center" wrapText="1" indent="1"/>
    </xf>
    <xf numFmtId="0" fontId="79" fillId="0" borderId="74" xfId="0" applyFont="1" applyBorder="1" applyAlignment="1">
      <alignment horizontal="left" vertical="center" indent="1"/>
    </xf>
    <xf numFmtId="0" fontId="79" fillId="0" borderId="74" xfId="1" applyFont="1" applyBorder="1" applyAlignment="1">
      <alignment horizontal="center" vertical="center" wrapText="1"/>
    </xf>
    <xf numFmtId="0" fontId="80" fillId="10" borderId="74" xfId="10" applyFont="1" applyFill="1" applyBorder="1" applyAlignment="1">
      <alignment horizontal="center" vertical="center"/>
    </xf>
    <xf numFmtId="0" fontId="80" fillId="9" borderId="74" xfId="10" applyFont="1" applyFill="1" applyBorder="1" applyAlignment="1">
      <alignment horizontal="center" vertical="center"/>
    </xf>
    <xf numFmtId="0" fontId="79" fillId="0" borderId="74" xfId="10" applyFont="1" applyBorder="1" applyAlignment="1">
      <alignment horizontal="center" vertical="center"/>
    </xf>
    <xf numFmtId="0" fontId="80" fillId="8" borderId="74" xfId="10" applyFont="1" applyFill="1" applyBorder="1" applyAlignment="1">
      <alignment horizontal="center" vertical="center"/>
    </xf>
    <xf numFmtId="0" fontId="79" fillId="5" borderId="75" xfId="0" applyFont="1" applyFill="1" applyBorder="1" applyAlignment="1">
      <alignment horizontal="center" vertical="center"/>
    </xf>
    <xf numFmtId="0" fontId="79" fillId="5" borderId="74" xfId="0" applyFont="1" applyFill="1" applyBorder="1" applyAlignment="1">
      <alignment horizontal="center" vertical="center"/>
    </xf>
    <xf numFmtId="0" fontId="79" fillId="17" borderId="74" xfId="0" applyFont="1" applyFill="1" applyBorder="1" applyAlignment="1">
      <alignment horizontal="center" vertical="center"/>
    </xf>
    <xf numFmtId="0" fontId="81" fillId="22" borderId="0" xfId="10" applyFont="1" applyFill="1" applyAlignment="1" applyProtection="1">
      <alignment horizontal="left" vertical="center"/>
      <protection locked="0"/>
    </xf>
    <xf numFmtId="183" fontId="104" fillId="25" borderId="0" xfId="2" applyNumberFormat="1" applyFont="1" applyFill="1" applyAlignment="1">
      <alignment vertical="top" wrapText="1"/>
    </xf>
    <xf numFmtId="183" fontId="104" fillId="25" borderId="6" xfId="2" applyNumberFormat="1" applyFont="1" applyFill="1" applyBorder="1" applyAlignment="1">
      <alignment vertical="top" wrapText="1"/>
    </xf>
    <xf numFmtId="183" fontId="108" fillId="26" borderId="0" xfId="2" applyNumberFormat="1" applyFont="1" applyFill="1" applyAlignment="1">
      <alignment vertical="center" wrapText="1"/>
    </xf>
    <xf numFmtId="183" fontId="108" fillId="26" borderId="6" xfId="2" applyNumberFormat="1" applyFont="1" applyFill="1" applyBorder="1" applyAlignment="1">
      <alignment vertical="center" wrapText="1"/>
    </xf>
    <xf numFmtId="0" fontId="100" fillId="23" borderId="4" xfId="2" applyFont="1" applyFill="1" applyBorder="1" applyAlignment="1">
      <alignment vertical="center" wrapText="1"/>
    </xf>
    <xf numFmtId="0" fontId="102" fillId="24" borderId="0" xfId="2" applyFont="1" applyFill="1" applyAlignment="1">
      <alignment horizontal="center"/>
    </xf>
    <xf numFmtId="0" fontId="102" fillId="24" borderId="6" xfId="2" applyFont="1" applyFill="1" applyBorder="1" applyAlignment="1">
      <alignment horizontal="center"/>
    </xf>
    <xf numFmtId="0" fontId="20" fillId="0" borderId="74" xfId="2" applyBorder="1" applyAlignment="1">
      <alignment horizontal="center" vertical="center"/>
    </xf>
    <xf numFmtId="0" fontId="20" fillId="0" borderId="94" xfId="2" applyBorder="1" applyAlignment="1">
      <alignment horizontal="center" vertical="center"/>
    </xf>
    <xf numFmtId="0" fontId="104" fillId="4" borderId="89" xfId="2" applyFont="1" applyFill="1" applyBorder="1" applyAlignment="1">
      <alignment horizontal="left" vertical="center"/>
    </xf>
    <xf numFmtId="0" fontId="104" fillId="4" borderId="23" xfId="2" applyFont="1" applyFill="1" applyBorder="1" applyAlignment="1">
      <alignment horizontal="left" vertical="center"/>
    </xf>
    <xf numFmtId="0" fontId="104" fillId="4" borderId="22" xfId="2" applyFont="1" applyFill="1" applyBorder="1" applyAlignment="1">
      <alignment horizontal="left" vertical="center"/>
    </xf>
    <xf numFmtId="0" fontId="119" fillId="0" borderId="0" xfId="1" applyFont="1" applyAlignment="1" applyProtection="1">
      <alignment horizontal="center" vertical="center"/>
      <protection hidden="1"/>
    </xf>
    <xf numFmtId="0" fontId="6" fillId="2" borderId="0" xfId="0" applyFont="1" applyFill="1" applyBorder="1" applyAlignment="1" applyProtection="1">
      <alignment vertical="top" wrapText="1"/>
    </xf>
    <xf numFmtId="0" fontId="0" fillId="0" borderId="0" xfId="0" applyFont="1" applyBorder="1" applyAlignment="1">
      <alignment vertical="top" wrapText="1"/>
    </xf>
    <xf numFmtId="0" fontId="0" fillId="0" borderId="6" xfId="0" applyFont="1" applyBorder="1" applyAlignment="1">
      <alignment vertical="top" wrapText="1"/>
    </xf>
    <xf numFmtId="0" fontId="0" fillId="0" borderId="4" xfId="0" applyFont="1" applyBorder="1" applyAlignment="1">
      <alignment vertical="top" wrapText="1"/>
    </xf>
    <xf numFmtId="0" fontId="0" fillId="0" borderId="3" xfId="0" applyFont="1" applyBorder="1" applyAlignment="1">
      <alignment vertical="top" wrapText="1"/>
    </xf>
    <xf numFmtId="0" fontId="6" fillId="2" borderId="0" xfId="0" applyFont="1" applyFill="1" applyBorder="1" applyAlignment="1">
      <alignment vertical="center" wrapText="1"/>
    </xf>
    <xf numFmtId="0" fontId="0" fillId="0" borderId="0" xfId="0" applyAlignment="1">
      <alignment vertical="center" wrapText="1"/>
    </xf>
    <xf numFmtId="0" fontId="0" fillId="0" borderId="6" xfId="0" applyBorder="1" applyAlignment="1">
      <alignment vertical="center" wrapText="1"/>
    </xf>
    <xf numFmtId="0" fontId="0" fillId="0" borderId="73" xfId="0" applyFont="1" applyFill="1" applyBorder="1" applyAlignment="1" applyProtection="1">
      <alignment horizontal="center" vertical="center"/>
      <protection locked="0"/>
    </xf>
    <xf numFmtId="0" fontId="0" fillId="0" borderId="15" xfId="0" applyFont="1" applyFill="1" applyBorder="1" applyAlignment="1" applyProtection="1">
      <alignment horizontal="center" vertical="center"/>
      <protection locked="0"/>
    </xf>
    <xf numFmtId="0" fontId="0" fillId="0" borderId="72" xfId="0" applyFont="1" applyFill="1" applyBorder="1" applyAlignment="1" applyProtection="1">
      <alignment horizontal="center" vertical="center"/>
      <protection locked="0"/>
    </xf>
    <xf numFmtId="0" fontId="6" fillId="2" borderId="0" xfId="0" applyFont="1" applyFill="1" applyBorder="1" applyAlignment="1">
      <alignment vertical="top" wrapText="1"/>
    </xf>
    <xf numFmtId="0" fontId="6" fillId="2" borderId="6" xfId="0" applyFont="1" applyFill="1" applyBorder="1" applyAlignment="1">
      <alignment vertical="top" wrapText="1"/>
    </xf>
    <xf numFmtId="0" fontId="10" fillId="2" borderId="15" xfId="0" applyFont="1" applyFill="1" applyBorder="1" applyAlignment="1" applyProtection="1">
      <alignment horizontal="left" vertical="center"/>
    </xf>
    <xf numFmtId="0" fontId="0" fillId="0" borderId="15" xfId="0" applyFont="1" applyBorder="1" applyAlignment="1">
      <alignment horizontal="left" vertical="center"/>
    </xf>
    <xf numFmtId="0" fontId="10" fillId="2" borderId="16" xfId="0" applyFont="1" applyFill="1" applyBorder="1" applyAlignment="1" applyProtection="1">
      <alignment horizontal="left" vertical="center"/>
    </xf>
    <xf numFmtId="0" fontId="0" fillId="0" borderId="17" xfId="0" applyBorder="1" applyAlignment="1">
      <alignment horizontal="left" vertical="center"/>
    </xf>
    <xf numFmtId="0" fontId="0" fillId="0" borderId="72" xfId="0" applyBorder="1" applyAlignment="1">
      <alignment horizontal="left" vertical="center"/>
    </xf>
    <xf numFmtId="0" fontId="10" fillId="0" borderId="18" xfId="0" applyFont="1" applyFill="1" applyBorder="1" applyAlignment="1" applyProtection="1">
      <alignment horizontal="left" vertical="center"/>
      <protection locked="0"/>
    </xf>
    <xf numFmtId="0" fontId="10" fillId="0" borderId="8" xfId="0" applyFont="1" applyFill="1" applyBorder="1" applyAlignment="1" applyProtection="1">
      <alignment horizontal="left" vertical="center"/>
      <protection locked="0"/>
    </xf>
    <xf numFmtId="0" fontId="10" fillId="0" borderId="67" xfId="0" applyFont="1" applyFill="1" applyBorder="1" applyAlignment="1" applyProtection="1">
      <alignment horizontal="left" vertical="center"/>
      <protection locked="0"/>
    </xf>
    <xf numFmtId="0" fontId="10" fillId="0" borderId="29" xfId="0" applyFont="1" applyFill="1" applyBorder="1" applyAlignment="1" applyProtection="1">
      <alignment horizontal="left" vertical="center"/>
      <protection locked="0"/>
    </xf>
    <xf numFmtId="0" fontId="10" fillId="0" borderId="28" xfId="0" applyFont="1" applyFill="1" applyBorder="1" applyAlignment="1" applyProtection="1">
      <alignment horizontal="left" vertical="center"/>
      <protection locked="0"/>
    </xf>
    <xf numFmtId="0" fontId="10" fillId="0" borderId="30" xfId="0" applyFont="1" applyFill="1" applyBorder="1" applyAlignment="1" applyProtection="1">
      <alignment horizontal="left" vertical="center"/>
      <protection locked="0"/>
    </xf>
    <xf numFmtId="0" fontId="10" fillId="0" borderId="11" xfId="0" applyFont="1" applyFill="1" applyBorder="1" applyAlignment="1" applyProtection="1">
      <alignment horizontal="left" vertical="center"/>
      <protection locked="0"/>
    </xf>
    <xf numFmtId="0" fontId="10" fillId="0" borderId="4" xfId="0" applyFont="1" applyFill="1" applyBorder="1" applyAlignment="1" applyProtection="1">
      <alignment horizontal="left" vertical="center"/>
      <protection locked="0"/>
    </xf>
    <xf numFmtId="0" fontId="10" fillId="0" borderId="68" xfId="0" applyFont="1" applyFill="1" applyBorder="1" applyAlignment="1" applyProtection="1">
      <alignment horizontal="left" vertical="center"/>
      <protection locked="0"/>
    </xf>
    <xf numFmtId="0" fontId="10" fillId="0" borderId="16" xfId="0" applyFont="1" applyFill="1" applyBorder="1" applyAlignment="1" applyProtection="1">
      <alignment horizontal="center" vertical="center"/>
      <protection locked="0"/>
    </xf>
    <xf numFmtId="0" fontId="10" fillId="0" borderId="15" xfId="0" applyFont="1" applyFill="1" applyBorder="1" applyAlignment="1" applyProtection="1">
      <alignment horizontal="center" vertical="center"/>
      <protection locked="0"/>
    </xf>
    <xf numFmtId="0" fontId="10" fillId="0" borderId="17" xfId="0" applyFont="1" applyFill="1" applyBorder="1" applyAlignment="1" applyProtection="1">
      <alignment horizontal="center" vertical="center"/>
      <protection locked="0"/>
    </xf>
    <xf numFmtId="0" fontId="11" fillId="2" borderId="1" xfId="0" applyFont="1" applyFill="1" applyBorder="1" applyAlignment="1" applyProtection="1">
      <alignment horizontal="right" vertical="center"/>
    </xf>
    <xf numFmtId="0" fontId="0" fillId="0" borderId="1" xfId="0" applyFont="1" applyBorder="1" applyAlignment="1" applyProtection="1">
      <alignment horizontal="right" vertical="center"/>
    </xf>
    <xf numFmtId="178" fontId="100" fillId="0" borderId="66" xfId="0" applyNumberFormat="1" applyFont="1" applyBorder="1" applyAlignment="1" applyProtection="1">
      <alignment horizontal="center" vertical="center" wrapText="1"/>
      <protection locked="0"/>
    </xf>
    <xf numFmtId="178" fontId="4" fillId="0" borderId="66" xfId="0" applyNumberFormat="1" applyFont="1" applyBorder="1" applyAlignment="1" applyProtection="1">
      <alignment horizontal="center" vertical="center"/>
      <protection locked="0"/>
    </xf>
    <xf numFmtId="178" fontId="9" fillId="0" borderId="66" xfId="0" applyNumberFormat="1" applyFont="1" applyBorder="1" applyAlignment="1" applyProtection="1">
      <alignment horizontal="center" vertical="center"/>
      <protection locked="0"/>
    </xf>
    <xf numFmtId="0" fontId="7" fillId="0" borderId="0" xfId="1" applyBorder="1" applyAlignment="1">
      <alignment horizontal="center" vertical="center" shrinkToFit="1"/>
    </xf>
    <xf numFmtId="0" fontId="7" fillId="0" borderId="0" xfId="1" applyAlignment="1">
      <alignment horizontal="center" vertical="center" shrinkToFit="1"/>
    </xf>
    <xf numFmtId="0" fontId="7" fillId="0" borderId="0" xfId="1" quotePrefix="1" applyBorder="1" applyAlignment="1">
      <alignment horizontal="center" vertical="center" shrinkToFit="1"/>
    </xf>
    <xf numFmtId="0" fontId="10" fillId="0" borderId="52" xfId="0" applyFont="1" applyBorder="1" applyAlignment="1" applyProtection="1">
      <alignment horizontal="left" vertical="center"/>
      <protection locked="0"/>
    </xf>
    <xf numFmtId="0" fontId="10" fillId="0" borderId="35" xfId="0" applyFont="1" applyBorder="1" applyAlignment="1" applyProtection="1">
      <alignment horizontal="left" vertical="center"/>
      <protection locked="0"/>
    </xf>
    <xf numFmtId="0" fontId="10" fillId="0" borderId="48" xfId="0" applyFont="1" applyBorder="1" applyAlignment="1" applyProtection="1">
      <alignment horizontal="left" vertical="center"/>
      <protection locked="0"/>
    </xf>
    <xf numFmtId="0" fontId="10" fillId="2" borderId="31" xfId="0" applyFont="1" applyFill="1" applyBorder="1" applyAlignment="1" applyProtection="1">
      <alignment horizontal="left" vertical="center"/>
    </xf>
    <xf numFmtId="0" fontId="0" fillId="0" borderId="31" xfId="0" applyFont="1" applyBorder="1" applyAlignment="1">
      <alignment horizontal="left" vertical="center"/>
    </xf>
    <xf numFmtId="0" fontId="10" fillId="2" borderId="28" xfId="0" applyFont="1" applyFill="1" applyBorder="1" applyAlignment="1" applyProtection="1">
      <alignment horizontal="left" vertical="center"/>
    </xf>
    <xf numFmtId="0" fontId="0" fillId="0" borderId="28" xfId="0" applyFont="1" applyBorder="1" applyAlignment="1">
      <alignment horizontal="left" vertical="center"/>
    </xf>
    <xf numFmtId="0" fontId="11" fillId="2" borderId="1" xfId="0" applyFont="1" applyFill="1" applyBorder="1" applyAlignment="1">
      <alignment horizontal="left" vertical="center"/>
    </xf>
    <xf numFmtId="0" fontId="0" fillId="0" borderId="1" xfId="0" applyBorder="1" applyAlignment="1">
      <alignment horizontal="left" vertical="center"/>
    </xf>
    <xf numFmtId="49" fontId="10" fillId="0" borderId="52" xfId="0" applyNumberFormat="1" applyFont="1" applyFill="1" applyBorder="1" applyAlignment="1" applyProtection="1">
      <alignment horizontal="left" vertical="center"/>
      <protection locked="0"/>
    </xf>
    <xf numFmtId="49" fontId="10" fillId="0" borderId="35" xfId="0" applyNumberFormat="1" applyFont="1" applyFill="1" applyBorder="1" applyAlignment="1" applyProtection="1">
      <alignment horizontal="left" vertical="center"/>
      <protection locked="0"/>
    </xf>
    <xf numFmtId="49" fontId="10" fillId="0" borderId="48" xfId="0" applyNumberFormat="1" applyFont="1" applyFill="1" applyBorder="1" applyAlignment="1" applyProtection="1">
      <alignment horizontal="left" vertical="center"/>
      <protection locked="0"/>
    </xf>
    <xf numFmtId="49" fontId="11" fillId="0" borderId="52" xfId="0" applyNumberFormat="1" applyFont="1" applyBorder="1" applyAlignment="1" applyProtection="1">
      <alignment horizontal="left" vertical="center"/>
      <protection locked="0"/>
    </xf>
    <xf numFmtId="49" fontId="11" fillId="0" borderId="35" xfId="0" applyNumberFormat="1" applyFont="1" applyBorder="1" applyAlignment="1" applyProtection="1">
      <alignment horizontal="left" vertical="center"/>
      <protection locked="0"/>
    </xf>
    <xf numFmtId="49" fontId="11" fillId="0" borderId="48" xfId="0" applyNumberFormat="1" applyFont="1" applyBorder="1" applyAlignment="1" applyProtection="1">
      <alignment horizontal="left" vertical="center"/>
      <protection locked="0"/>
    </xf>
    <xf numFmtId="0" fontId="88" fillId="0" borderId="0" xfId="1" quotePrefix="1" applyFont="1" applyBorder="1" applyAlignment="1">
      <alignment horizontal="center" vertical="center" shrinkToFit="1"/>
    </xf>
    <xf numFmtId="0" fontId="88" fillId="0" borderId="0" xfId="1" applyFont="1" applyAlignment="1">
      <alignment horizontal="center" vertical="center" shrinkToFit="1"/>
    </xf>
    <xf numFmtId="0" fontId="10" fillId="2" borderId="15" xfId="0" applyFont="1" applyFill="1" applyBorder="1" applyAlignment="1">
      <alignment horizontal="center" vertical="center"/>
    </xf>
    <xf numFmtId="56" fontId="88" fillId="0" borderId="0" xfId="1" quotePrefix="1" applyNumberFormat="1" applyFont="1" applyBorder="1" applyAlignment="1">
      <alignment horizontal="center" vertical="center" shrinkToFit="1"/>
    </xf>
    <xf numFmtId="0" fontId="10" fillId="2" borderId="35" xfId="0" applyFont="1" applyFill="1" applyBorder="1" applyAlignment="1">
      <alignment horizontal="left" vertical="center"/>
    </xf>
    <xf numFmtId="0" fontId="0" fillId="2" borderId="35" xfId="0" applyFill="1" applyBorder="1" applyAlignment="1">
      <alignment horizontal="left" vertical="center"/>
    </xf>
    <xf numFmtId="0" fontId="10" fillId="2" borderId="15" xfId="0" applyFont="1" applyFill="1" applyBorder="1" applyAlignment="1" applyProtection="1">
      <alignment horizontal="left" vertical="center" wrapText="1"/>
    </xf>
    <xf numFmtId="0" fontId="0" fillId="0" borderId="15" xfId="0" applyFont="1" applyBorder="1" applyAlignment="1">
      <alignment horizontal="left" vertical="center" wrapText="1"/>
    </xf>
    <xf numFmtId="0" fontId="0" fillId="0" borderId="13" xfId="0" applyFont="1" applyBorder="1" applyAlignment="1">
      <alignment horizontal="left" vertical="center" wrapText="1"/>
    </xf>
    <xf numFmtId="0" fontId="10" fillId="2" borderId="73" xfId="0" applyFont="1" applyFill="1" applyBorder="1" applyAlignment="1" applyProtection="1">
      <alignment horizontal="left" vertical="center" wrapText="1"/>
    </xf>
    <xf numFmtId="0" fontId="74" fillId="2" borderId="73" xfId="0" applyFont="1" applyFill="1" applyBorder="1" applyAlignment="1" applyProtection="1">
      <alignment horizontal="left" vertical="center" shrinkToFit="1"/>
    </xf>
    <xf numFmtId="0" fontId="9" fillId="0" borderId="15" xfId="0" applyFont="1" applyBorder="1" applyAlignment="1">
      <alignment horizontal="left" vertical="center" shrinkToFit="1"/>
    </xf>
    <xf numFmtId="0" fontId="71" fillId="0" borderId="15" xfId="0" applyFont="1" applyFill="1" applyBorder="1" applyAlignment="1" applyProtection="1">
      <alignment horizontal="center" vertical="center"/>
      <protection locked="0"/>
    </xf>
    <xf numFmtId="0" fontId="71" fillId="2" borderId="15" xfId="0" applyFont="1" applyFill="1" applyBorder="1" applyAlignment="1">
      <alignment horizontal="left" vertical="center" shrinkToFit="1"/>
    </xf>
    <xf numFmtId="0" fontId="9" fillId="0" borderId="15" xfId="0" applyFont="1" applyBorder="1" applyAlignment="1">
      <alignment vertical="center" shrinkToFit="1"/>
    </xf>
    <xf numFmtId="0" fontId="9" fillId="0" borderId="72" xfId="0" applyFont="1" applyBorder="1" applyAlignment="1">
      <alignment vertical="center" shrinkToFit="1"/>
    </xf>
    <xf numFmtId="0" fontId="7" fillId="0" borderId="0" xfId="1" applyAlignment="1" applyProtection="1">
      <alignment horizontal="center" vertical="center"/>
      <protection hidden="1"/>
    </xf>
    <xf numFmtId="49" fontId="100" fillId="0" borderId="16" xfId="0" applyNumberFormat="1" applyFont="1" applyBorder="1" applyAlignment="1" applyProtection="1">
      <alignment horizontal="center" vertical="center"/>
      <protection locked="0"/>
    </xf>
    <xf numFmtId="49" fontId="100" fillId="0" borderId="15" xfId="0" applyNumberFormat="1" applyFont="1" applyBorder="1" applyAlignment="1" applyProtection="1">
      <alignment horizontal="center" vertical="center"/>
      <protection locked="0"/>
    </xf>
    <xf numFmtId="49" fontId="100" fillId="0" borderId="17" xfId="0" applyNumberFormat="1" applyFont="1" applyBorder="1" applyAlignment="1" applyProtection="1">
      <alignment horizontal="center" vertical="center"/>
      <protection locked="0"/>
    </xf>
    <xf numFmtId="0" fontId="0" fillId="10" borderId="73" xfId="0" applyFont="1" applyFill="1" applyBorder="1" applyAlignment="1">
      <alignment horizontal="center" vertical="center"/>
    </xf>
    <xf numFmtId="0" fontId="0" fillId="10" borderId="15" xfId="0" applyFont="1" applyFill="1" applyBorder="1" applyAlignment="1">
      <alignment horizontal="center" vertical="center"/>
    </xf>
    <xf numFmtId="0" fontId="0" fillId="10" borderId="72" xfId="0" applyFont="1" applyFill="1" applyBorder="1" applyAlignment="1">
      <alignment horizontal="center" vertical="center"/>
    </xf>
    <xf numFmtId="0" fontId="0" fillId="9" borderId="73" xfId="0" applyFont="1" applyFill="1" applyBorder="1" applyAlignment="1">
      <alignment horizontal="center" vertical="center"/>
    </xf>
    <xf numFmtId="0" fontId="0" fillId="9" borderId="15" xfId="0" applyFont="1" applyFill="1" applyBorder="1" applyAlignment="1">
      <alignment horizontal="center" vertical="center"/>
    </xf>
    <xf numFmtId="0" fontId="0" fillId="9" borderId="72" xfId="0" applyFont="1" applyFill="1" applyBorder="1" applyAlignment="1">
      <alignment horizontal="center" vertical="center"/>
    </xf>
    <xf numFmtId="0" fontId="0" fillId="0" borderId="0" xfId="0" applyFill="1">
      <alignment vertical="center"/>
    </xf>
    <xf numFmtId="0" fontId="0" fillId="0" borderId="0" xfId="0" quotePrefix="1" applyFill="1">
      <alignment vertical="center"/>
    </xf>
    <xf numFmtId="49" fontId="10" fillId="0" borderId="29" xfId="0" applyNumberFormat="1" applyFont="1" applyBorder="1" applyAlignment="1" applyProtection="1">
      <alignment horizontal="left" vertical="center"/>
      <protection locked="0"/>
    </xf>
    <xf numFmtId="49" fontId="10" fillId="0" borderId="28" xfId="0" applyNumberFormat="1" applyFont="1" applyBorder="1" applyAlignment="1" applyProtection="1">
      <alignment horizontal="left" vertical="center"/>
      <protection locked="0"/>
    </xf>
    <xf numFmtId="49" fontId="0" fillId="0" borderId="28" xfId="0" applyNumberFormat="1" applyBorder="1" applyAlignment="1" applyProtection="1">
      <alignment horizontal="left" vertical="center"/>
      <protection locked="0"/>
    </xf>
    <xf numFmtId="49" fontId="0" fillId="0" borderId="30" xfId="0" applyNumberFormat="1" applyBorder="1" applyAlignment="1" applyProtection="1">
      <alignment horizontal="left" vertical="center"/>
      <protection locked="0"/>
    </xf>
    <xf numFmtId="0" fontId="10" fillId="2" borderId="31" xfId="0" applyFont="1" applyFill="1" applyBorder="1" applyAlignment="1">
      <alignment horizontal="left" vertical="center"/>
    </xf>
    <xf numFmtId="0" fontId="0" fillId="2" borderId="31" xfId="0" applyFill="1" applyBorder="1" applyAlignment="1">
      <alignment horizontal="left" vertical="center"/>
    </xf>
    <xf numFmtId="0" fontId="6" fillId="2" borderId="0" xfId="0" applyFont="1" applyFill="1" applyBorder="1" applyAlignment="1">
      <alignment horizontal="left" vertical="top" wrapText="1"/>
    </xf>
    <xf numFmtId="0" fontId="6" fillId="2" borderId="6" xfId="0" applyFont="1" applyFill="1" applyBorder="1" applyAlignment="1">
      <alignment horizontal="left" vertical="top" wrapText="1"/>
    </xf>
    <xf numFmtId="0" fontId="10" fillId="2" borderId="1" xfId="0" applyFont="1" applyFill="1" applyBorder="1" applyAlignment="1">
      <alignment horizontal="left" vertical="center"/>
    </xf>
    <xf numFmtId="0" fontId="10" fillId="2" borderId="9" xfId="0" applyFont="1" applyFill="1" applyBorder="1" applyAlignment="1">
      <alignment horizontal="left" vertical="center"/>
    </xf>
    <xf numFmtId="0" fontId="6" fillId="2" borderId="4" xfId="0" applyFont="1" applyFill="1" applyBorder="1" applyAlignment="1">
      <alignment vertical="center" shrinkToFit="1"/>
    </xf>
    <xf numFmtId="0" fontId="13" fillId="2" borderId="1" xfId="0" applyFont="1" applyFill="1" applyBorder="1" applyAlignment="1">
      <alignment horizontal="left" vertical="center"/>
    </xf>
    <xf numFmtId="0" fontId="6" fillId="0" borderId="1" xfId="0" applyFont="1" applyBorder="1" applyAlignment="1">
      <alignment horizontal="left" vertical="center"/>
    </xf>
    <xf numFmtId="0" fontId="6" fillId="0" borderId="9" xfId="0" applyFont="1" applyBorder="1" applyAlignment="1">
      <alignment horizontal="left" vertical="center"/>
    </xf>
    <xf numFmtId="0" fontId="0" fillId="2" borderId="31" xfId="0" applyFont="1" applyFill="1" applyBorder="1" applyAlignment="1">
      <alignment horizontal="left" vertical="center"/>
    </xf>
    <xf numFmtId="0" fontId="0" fillId="2" borderId="33" xfId="0" applyFont="1" applyFill="1" applyBorder="1" applyAlignment="1">
      <alignment horizontal="left" vertical="center"/>
    </xf>
    <xf numFmtId="0" fontId="0" fillId="0" borderId="33" xfId="0" applyFont="1" applyBorder="1" applyAlignment="1">
      <alignment horizontal="left" vertical="center"/>
    </xf>
    <xf numFmtId="0" fontId="10" fillId="2" borderId="54" xfId="0" applyFont="1" applyFill="1" applyBorder="1" applyAlignment="1" applyProtection="1">
      <alignment horizontal="center" vertical="center"/>
    </xf>
    <xf numFmtId="0" fontId="10" fillId="2" borderId="53" xfId="0" applyFont="1" applyFill="1" applyBorder="1" applyAlignment="1" applyProtection="1">
      <alignment horizontal="center" vertical="center"/>
    </xf>
    <xf numFmtId="0" fontId="10" fillId="0" borderId="29" xfId="0" applyFont="1" applyFill="1" applyBorder="1" applyAlignment="1" applyProtection="1">
      <alignment horizontal="left" vertical="center" wrapText="1"/>
      <protection locked="0"/>
    </xf>
    <xf numFmtId="0" fontId="0" fillId="0" borderId="28" xfId="0" applyBorder="1" applyAlignment="1" applyProtection="1">
      <alignment horizontal="left" vertical="center"/>
      <protection locked="0"/>
    </xf>
    <xf numFmtId="0" fontId="0" fillId="0" borderId="30" xfId="0" applyBorder="1" applyAlignment="1" applyProtection="1">
      <alignment horizontal="left" vertical="center"/>
      <protection locked="0"/>
    </xf>
    <xf numFmtId="0" fontId="10" fillId="2" borderId="0" xfId="0" applyFont="1" applyFill="1" applyBorder="1" applyAlignment="1" applyProtection="1">
      <alignment horizontal="center" vertical="center"/>
    </xf>
    <xf numFmtId="0" fontId="10" fillId="2" borderId="43" xfId="0" applyFont="1" applyFill="1" applyBorder="1" applyAlignment="1" applyProtection="1">
      <alignment horizontal="center" vertical="center"/>
    </xf>
    <xf numFmtId="0" fontId="0" fillId="0" borderId="28" xfId="0" applyFont="1" applyBorder="1" applyAlignment="1" applyProtection="1">
      <alignment horizontal="left" vertical="center"/>
      <protection locked="0"/>
    </xf>
    <xf numFmtId="0" fontId="10" fillId="2" borderId="35" xfId="0" applyFont="1" applyFill="1" applyBorder="1" applyAlignment="1" applyProtection="1">
      <alignment horizontal="center" vertical="center"/>
    </xf>
    <xf numFmtId="0" fontId="10" fillId="2" borderId="48" xfId="0" applyFont="1" applyFill="1" applyBorder="1" applyAlignment="1" applyProtection="1">
      <alignment horizontal="center" vertical="center"/>
    </xf>
    <xf numFmtId="49" fontId="10" fillId="0" borderId="52" xfId="0" applyNumberFormat="1" applyFont="1" applyFill="1" applyBorder="1" applyAlignment="1" applyProtection="1">
      <alignment horizontal="center" vertical="center"/>
      <protection locked="0"/>
    </xf>
    <xf numFmtId="49" fontId="10" fillId="0" borderId="35" xfId="0" applyNumberFormat="1" applyFont="1" applyFill="1"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48" xfId="0" applyBorder="1" applyAlignment="1" applyProtection="1">
      <alignment horizontal="center" vertical="center"/>
      <protection locked="0"/>
    </xf>
    <xf numFmtId="0" fontId="6" fillId="2" borderId="0" xfId="0" applyFont="1" applyFill="1" applyBorder="1" applyAlignment="1" applyProtection="1">
      <alignment horizontal="left" vertical="center" wrapText="1"/>
    </xf>
    <xf numFmtId="0" fontId="6" fillId="2" borderId="6" xfId="0" applyFont="1" applyFill="1" applyBorder="1" applyAlignment="1" applyProtection="1">
      <alignment horizontal="left" vertical="center" wrapText="1"/>
    </xf>
    <xf numFmtId="0" fontId="15" fillId="2" borderId="18" xfId="0" applyFont="1" applyFill="1" applyBorder="1" applyAlignment="1" applyProtection="1">
      <alignment horizontal="center" vertical="center"/>
    </xf>
    <xf numFmtId="0" fontId="14" fillId="2" borderId="8" xfId="0" applyFont="1" applyFill="1" applyBorder="1" applyAlignment="1" applyProtection="1">
      <alignment horizontal="center" vertical="center"/>
    </xf>
    <xf numFmtId="0" fontId="11" fillId="2" borderId="1" xfId="0" applyFont="1" applyFill="1" applyBorder="1" applyAlignment="1">
      <alignment horizontal="right" vertical="center"/>
    </xf>
    <xf numFmtId="0" fontId="0" fillId="0" borderId="1" xfId="0" applyBorder="1" applyAlignment="1">
      <alignment horizontal="right" vertical="center"/>
    </xf>
    <xf numFmtId="0" fontId="10" fillId="2" borderId="54" xfId="0" applyFont="1" applyFill="1" applyBorder="1" applyAlignment="1" applyProtection="1">
      <alignment horizontal="left" vertical="center"/>
    </xf>
    <xf numFmtId="0" fontId="0" fillId="0" borderId="54" xfId="0" applyBorder="1" applyAlignment="1">
      <alignment horizontal="left" vertical="center"/>
    </xf>
    <xf numFmtId="0" fontId="0" fillId="0" borderId="27" xfId="0" applyBorder="1" applyAlignment="1">
      <alignment horizontal="left" vertical="center"/>
    </xf>
    <xf numFmtId="49" fontId="10" fillId="0" borderId="165" xfId="0" applyNumberFormat="1" applyFont="1" applyFill="1" applyBorder="1" applyAlignment="1" applyProtection="1">
      <alignment horizontal="left" vertical="center"/>
      <protection locked="0"/>
    </xf>
    <xf numFmtId="49" fontId="10" fillId="0" borderId="50" xfId="0" applyNumberFormat="1" applyFont="1" applyBorder="1" applyAlignment="1" applyProtection="1">
      <alignment horizontal="left" vertical="center"/>
      <protection locked="0"/>
    </xf>
    <xf numFmtId="49" fontId="10" fillId="0" borderId="49" xfId="0" applyNumberFormat="1" applyFont="1" applyBorder="1" applyAlignment="1" applyProtection="1">
      <alignment horizontal="left" vertical="center"/>
      <protection locked="0"/>
    </xf>
    <xf numFmtId="49" fontId="10" fillId="0" borderId="166" xfId="0" applyNumberFormat="1" applyFont="1" applyBorder="1" applyAlignment="1" applyProtection="1">
      <alignment horizontal="left" vertical="center"/>
      <protection locked="0"/>
    </xf>
    <xf numFmtId="0" fontId="0" fillId="2" borderId="4" xfId="0" applyFont="1" applyFill="1" applyBorder="1" applyAlignment="1">
      <alignment vertical="center" textRotation="255" shrinkToFit="1"/>
    </xf>
    <xf numFmtId="0" fontId="0" fillId="0" borderId="4" xfId="0" applyBorder="1" applyAlignment="1">
      <alignment vertical="center" shrinkToFit="1"/>
    </xf>
    <xf numFmtId="0" fontId="0" fillId="0" borderId="3" xfId="0" applyBorder="1" applyAlignment="1">
      <alignment vertical="center" shrinkToFit="1"/>
    </xf>
    <xf numFmtId="49" fontId="10" fillId="0" borderId="29" xfId="0" applyNumberFormat="1" applyFont="1" applyFill="1" applyBorder="1" applyAlignment="1" applyProtection="1">
      <alignment horizontal="left" vertical="center" wrapText="1"/>
      <protection locked="0"/>
    </xf>
    <xf numFmtId="49" fontId="10" fillId="0" borderId="28" xfId="0" applyNumberFormat="1" applyFont="1" applyFill="1" applyBorder="1" applyAlignment="1" applyProtection="1">
      <alignment horizontal="left" vertical="center" wrapText="1"/>
      <protection locked="0"/>
    </xf>
    <xf numFmtId="49" fontId="10" fillId="0" borderId="30" xfId="0" applyNumberFormat="1" applyFont="1" applyFill="1" applyBorder="1" applyAlignment="1" applyProtection="1">
      <alignment horizontal="left" vertical="center" wrapText="1"/>
      <protection locked="0"/>
    </xf>
    <xf numFmtId="49" fontId="0" fillId="0" borderId="64" xfId="0" applyNumberFormat="1" applyBorder="1" applyAlignment="1" applyProtection="1">
      <alignment horizontal="center" vertical="center"/>
      <protection locked="0"/>
    </xf>
    <xf numFmtId="49" fontId="10" fillId="0" borderId="32" xfId="0" applyNumberFormat="1" applyFont="1" applyBorder="1" applyAlignment="1" applyProtection="1">
      <alignment horizontal="left" vertical="center"/>
      <protection locked="0"/>
    </xf>
    <xf numFmtId="49" fontId="10" fillId="0" borderId="31" xfId="0" applyNumberFormat="1" applyFont="1" applyBorder="1" applyAlignment="1" applyProtection="1">
      <alignment horizontal="left" vertical="center"/>
      <protection locked="0"/>
    </xf>
    <xf numFmtId="49" fontId="10" fillId="0" borderId="33" xfId="0" applyNumberFormat="1" applyFont="1" applyBorder="1" applyAlignment="1" applyProtection="1">
      <alignment horizontal="left" vertical="center"/>
      <protection locked="0"/>
    </xf>
    <xf numFmtId="0" fontId="10" fillId="2" borderId="35" xfId="0" applyFont="1" applyFill="1" applyBorder="1" applyAlignment="1" applyProtection="1">
      <alignment horizontal="left" vertical="center"/>
    </xf>
    <xf numFmtId="0" fontId="0" fillId="0" borderId="35" xfId="0" applyFont="1" applyBorder="1" applyAlignment="1">
      <alignment horizontal="left" vertical="center"/>
    </xf>
    <xf numFmtId="0" fontId="0" fillId="0" borderId="48" xfId="0" applyFont="1" applyBorder="1" applyAlignment="1">
      <alignment horizontal="left" vertical="center"/>
    </xf>
    <xf numFmtId="0" fontId="10" fillId="0" borderId="0" xfId="0" applyFont="1" applyFill="1" applyBorder="1" applyAlignment="1" applyProtection="1">
      <alignment horizontal="center" vertical="center"/>
    </xf>
    <xf numFmtId="0" fontId="10" fillId="2" borderId="54" xfId="0" applyFont="1" applyFill="1" applyBorder="1" applyAlignment="1" applyProtection="1">
      <alignment horizontal="left" vertical="center" shrinkToFit="1"/>
    </xf>
    <xf numFmtId="0" fontId="0" fillId="0" borderId="54" xfId="0" applyFont="1" applyBorder="1" applyAlignment="1">
      <alignment horizontal="left" vertical="center" shrinkToFit="1"/>
    </xf>
    <xf numFmtId="0" fontId="0" fillId="0" borderId="53" xfId="0" applyFont="1" applyBorder="1" applyAlignment="1">
      <alignment horizontal="left" vertical="center" shrinkToFit="1"/>
    </xf>
    <xf numFmtId="0" fontId="0" fillId="2" borderId="64" xfId="0" applyFill="1" applyBorder="1" applyAlignment="1">
      <alignment horizontal="center" vertical="center"/>
    </xf>
    <xf numFmtId="0" fontId="0" fillId="2" borderId="54" xfId="0" applyFill="1" applyBorder="1" applyAlignment="1">
      <alignment vertical="center"/>
    </xf>
    <xf numFmtId="0" fontId="10" fillId="2" borderId="28" xfId="0" applyFont="1" applyFill="1" applyBorder="1" applyAlignment="1" applyProtection="1">
      <alignment horizontal="left" vertical="center" shrinkToFit="1"/>
    </xf>
    <xf numFmtId="0" fontId="0" fillId="0" borderId="28" xfId="0" applyFont="1" applyBorder="1" applyAlignment="1">
      <alignment horizontal="left" vertical="center" shrinkToFit="1"/>
    </xf>
    <xf numFmtId="0" fontId="0" fillId="0" borderId="30" xfId="0" applyFont="1" applyBorder="1" applyAlignment="1">
      <alignment horizontal="left" vertical="center" shrinkToFit="1"/>
    </xf>
    <xf numFmtId="49" fontId="0" fillId="0" borderId="30" xfId="0" applyNumberFormat="1" applyBorder="1" applyAlignment="1" applyProtection="1">
      <alignment horizontal="center" vertical="center"/>
      <protection locked="0"/>
    </xf>
    <xf numFmtId="49" fontId="0" fillId="0" borderId="41" xfId="0" applyNumberFormat="1" applyBorder="1" applyAlignment="1" applyProtection="1">
      <alignment horizontal="center" vertical="center"/>
      <protection locked="0"/>
    </xf>
    <xf numFmtId="0" fontId="0" fillId="2" borderId="41" xfId="0" applyFill="1" applyBorder="1" applyAlignment="1">
      <alignment horizontal="center" vertical="center"/>
    </xf>
    <xf numFmtId="49" fontId="0" fillId="0" borderId="53" xfId="0" applyNumberFormat="1" applyBorder="1" applyAlignment="1" applyProtection="1">
      <alignment horizontal="center" vertical="center"/>
      <protection locked="0"/>
    </xf>
    <xf numFmtId="49" fontId="0" fillId="4" borderId="41" xfId="0" applyNumberFormat="1" applyFill="1" applyBorder="1" applyAlignment="1" applyProtection="1">
      <alignment horizontal="center" vertical="center"/>
      <protection locked="0"/>
    </xf>
    <xf numFmtId="0" fontId="0" fillId="0" borderId="30" xfId="0" applyFont="1" applyBorder="1" applyAlignment="1">
      <alignment horizontal="left" vertical="center"/>
    </xf>
    <xf numFmtId="0" fontId="0" fillId="0" borderId="8" xfId="0" applyFont="1" applyBorder="1" applyAlignment="1">
      <alignment horizontal="left" vertical="center"/>
    </xf>
    <xf numFmtId="0" fontId="10" fillId="2" borderId="27" xfId="0" applyFont="1" applyFill="1" applyBorder="1" applyAlignment="1" applyProtection="1">
      <alignment horizontal="center" vertical="center"/>
    </xf>
    <xf numFmtId="0" fontId="10" fillId="2" borderId="42" xfId="0" applyFont="1" applyFill="1" applyBorder="1" applyAlignment="1" applyProtection="1">
      <alignment horizontal="center" vertical="center"/>
    </xf>
    <xf numFmtId="0" fontId="10" fillId="0" borderId="167" xfId="0" applyFont="1" applyFill="1" applyBorder="1" applyAlignment="1" applyProtection="1">
      <alignment horizontal="left" vertical="center" wrapText="1"/>
      <protection locked="0"/>
    </xf>
    <xf numFmtId="0" fontId="10" fillId="0" borderId="46" xfId="0" applyFont="1" applyBorder="1" applyAlignment="1" applyProtection="1">
      <alignment horizontal="left" vertical="center" wrapText="1"/>
      <protection locked="0"/>
    </xf>
    <xf numFmtId="0" fontId="10" fillId="0" borderId="46" xfId="0" applyFont="1" applyBorder="1" applyAlignment="1" applyProtection="1">
      <alignment horizontal="left" vertical="center"/>
      <protection locked="0"/>
    </xf>
    <xf numFmtId="0" fontId="10" fillId="0" borderId="45" xfId="0" applyFont="1" applyBorder="1" applyAlignment="1" applyProtection="1">
      <alignment horizontal="left" vertical="center"/>
      <protection locked="0"/>
    </xf>
    <xf numFmtId="0" fontId="10" fillId="0" borderId="168" xfId="0" applyFont="1" applyBorder="1" applyAlignment="1" applyProtection="1">
      <alignment horizontal="left" vertical="center"/>
      <protection locked="0"/>
    </xf>
    <xf numFmtId="0" fontId="10" fillId="0" borderId="32" xfId="0" applyFont="1" applyBorder="1" applyAlignment="1" applyProtection="1">
      <alignment horizontal="left" vertical="center"/>
      <protection locked="0"/>
    </xf>
    <xf numFmtId="0" fontId="10" fillId="0" borderId="31" xfId="0" applyFont="1" applyBorder="1" applyAlignment="1" applyProtection="1">
      <alignment horizontal="left" vertical="center"/>
      <protection locked="0"/>
    </xf>
    <xf numFmtId="0" fontId="10" fillId="0" borderId="33" xfId="0" applyFont="1" applyBorder="1" applyAlignment="1" applyProtection="1">
      <alignment horizontal="left" vertical="center"/>
      <protection locked="0"/>
    </xf>
    <xf numFmtId="49" fontId="10" fillId="0" borderId="29" xfId="0" applyNumberFormat="1" applyFont="1" applyFill="1" applyBorder="1" applyAlignment="1" applyProtection="1">
      <alignment horizontal="center" vertical="center"/>
      <protection locked="0"/>
    </xf>
    <xf numFmtId="49" fontId="10" fillId="0" borderId="28" xfId="0" applyNumberFormat="1" applyFont="1" applyFill="1" applyBorder="1" applyAlignment="1" applyProtection="1">
      <alignment horizontal="center" vertical="center"/>
      <protection locked="0"/>
    </xf>
    <xf numFmtId="0" fontId="0" fillId="0" borderId="28"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10" fillId="2" borderId="15" xfId="0" applyFont="1" applyFill="1" applyBorder="1" applyAlignment="1" applyProtection="1">
      <alignment horizontal="left" vertical="center" shrinkToFit="1"/>
    </xf>
    <xf numFmtId="0" fontId="10" fillId="0" borderId="15" xfId="0" applyFont="1" applyBorder="1" applyAlignment="1">
      <alignment horizontal="left" vertical="center" shrinkToFit="1"/>
    </xf>
    <xf numFmtId="0" fontId="10" fillId="2" borderId="0" xfId="0" applyFont="1" applyFill="1" applyBorder="1" applyAlignment="1" applyProtection="1">
      <alignment horizontal="left" vertical="center"/>
    </xf>
    <xf numFmtId="0" fontId="10" fillId="2" borderId="27" xfId="0" applyFont="1" applyFill="1" applyBorder="1" applyAlignment="1" applyProtection="1">
      <alignment horizontal="left" vertical="center"/>
    </xf>
    <xf numFmtId="0" fontId="10" fillId="0" borderId="41" xfId="2" applyFont="1" applyBorder="1" applyAlignment="1" applyProtection="1">
      <alignment horizontal="center" vertical="center" wrapText="1"/>
      <protection locked="0"/>
    </xf>
    <xf numFmtId="0" fontId="10" fillId="0" borderId="29" xfId="2" applyFont="1" applyBorder="1" applyAlignment="1" applyProtection="1">
      <alignment horizontal="left" vertical="center" wrapText="1"/>
      <protection locked="0"/>
    </xf>
    <xf numFmtId="0" fontId="10" fillId="0" borderId="28" xfId="2" applyFont="1" applyBorder="1" applyAlignment="1" applyProtection="1">
      <alignment horizontal="left" vertical="center" wrapText="1"/>
      <protection locked="0"/>
    </xf>
    <xf numFmtId="0" fontId="10" fillId="0" borderId="30" xfId="2" applyFont="1" applyBorder="1" applyAlignment="1" applyProtection="1">
      <alignment horizontal="left" vertical="center" wrapText="1"/>
      <protection locked="0"/>
    </xf>
    <xf numFmtId="0" fontId="0" fillId="0" borderId="29" xfId="2" applyFont="1" applyBorder="1" applyAlignment="1" applyProtection="1">
      <alignment horizontal="left" vertical="center" wrapText="1"/>
      <protection locked="0"/>
    </xf>
    <xf numFmtId="0" fontId="2" fillId="0" borderId="28" xfId="2" applyFont="1" applyBorder="1" applyAlignment="1" applyProtection="1">
      <alignment horizontal="left" vertical="center" wrapText="1"/>
      <protection locked="0"/>
    </xf>
    <xf numFmtId="0" fontId="2" fillId="0" borderId="30" xfId="2" applyFont="1" applyBorder="1" applyAlignment="1" applyProtection="1">
      <alignment horizontal="left" vertical="center" wrapText="1"/>
      <protection locked="0"/>
    </xf>
    <xf numFmtId="0" fontId="10" fillId="0" borderId="29" xfId="2" applyFont="1" applyBorder="1" applyAlignment="1" applyProtection="1">
      <alignment horizontal="center" vertical="center" wrapText="1"/>
      <protection locked="0"/>
    </xf>
    <xf numFmtId="0" fontId="10" fillId="0" borderId="28" xfId="2" applyFont="1" applyBorder="1" applyAlignment="1" applyProtection="1">
      <alignment horizontal="center" vertical="center" wrapText="1"/>
      <protection locked="0"/>
    </xf>
    <xf numFmtId="0" fontId="10" fillId="0" borderId="30" xfId="2" applyFont="1" applyBorder="1" applyAlignment="1" applyProtection="1">
      <alignment horizontal="center" vertical="center" wrapText="1"/>
      <protection locked="0"/>
    </xf>
    <xf numFmtId="0" fontId="2" fillId="0" borderId="29" xfId="2" applyFont="1" applyBorder="1" applyAlignment="1" applyProtection="1">
      <alignment horizontal="left" vertical="center"/>
      <protection locked="0"/>
    </xf>
    <xf numFmtId="0" fontId="2" fillId="0" borderId="28" xfId="2" applyFont="1" applyBorder="1" applyAlignment="1" applyProtection="1">
      <alignment horizontal="left" vertical="center"/>
      <protection locked="0"/>
    </xf>
    <xf numFmtId="0" fontId="2" fillId="0" borderId="30" xfId="2" applyFont="1" applyBorder="1" applyAlignment="1" applyProtection="1">
      <alignment horizontal="left" vertical="center"/>
      <protection locked="0"/>
    </xf>
    <xf numFmtId="0" fontId="20" fillId="0" borderId="41" xfId="2" applyBorder="1" applyAlignment="1" applyProtection="1">
      <alignment horizontal="center" vertical="center" wrapText="1"/>
      <protection locked="0"/>
    </xf>
    <xf numFmtId="0" fontId="10" fillId="0" borderId="32" xfId="0" applyFont="1" applyFill="1" applyBorder="1" applyAlignment="1" applyProtection="1">
      <alignment horizontal="left" vertical="center"/>
      <protection locked="0"/>
    </xf>
    <xf numFmtId="0" fontId="10" fillId="0" borderId="3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0" fillId="0" borderId="33" xfId="0" applyBorder="1" applyAlignment="1" applyProtection="1">
      <alignment horizontal="left" vertical="center"/>
      <protection locked="0"/>
    </xf>
    <xf numFmtId="0" fontId="10" fillId="0" borderId="169" xfId="0" applyFont="1" applyFill="1" applyBorder="1" applyAlignment="1" applyProtection="1">
      <alignment horizontal="left" vertical="center" wrapText="1"/>
      <protection locked="0"/>
    </xf>
    <xf numFmtId="0" fontId="10" fillId="0" borderId="39" xfId="0" applyFont="1" applyFill="1" applyBorder="1" applyAlignment="1" applyProtection="1">
      <alignment horizontal="left" vertical="center" wrapText="1"/>
      <protection locked="0"/>
    </xf>
    <xf numFmtId="0" fontId="10" fillId="0" borderId="39" xfId="0" applyFont="1" applyFill="1" applyBorder="1" applyAlignment="1" applyProtection="1">
      <alignment horizontal="left" vertical="center"/>
      <protection locked="0"/>
    </xf>
    <xf numFmtId="0" fontId="10" fillId="0" borderId="38" xfId="0" applyFont="1" applyFill="1" applyBorder="1" applyAlignment="1" applyProtection="1">
      <alignment horizontal="left" vertical="center"/>
      <protection locked="0"/>
    </xf>
    <xf numFmtId="0" fontId="10" fillId="0" borderId="170" xfId="0" applyFont="1" applyFill="1" applyBorder="1" applyAlignment="1" applyProtection="1">
      <alignment horizontal="left" vertical="center"/>
      <protection locked="0"/>
    </xf>
    <xf numFmtId="0" fontId="0" fillId="2" borderId="56" xfId="0" applyFill="1" applyBorder="1" applyAlignment="1">
      <alignment horizontal="center" vertical="center"/>
    </xf>
    <xf numFmtId="0" fontId="10" fillId="0" borderId="32" xfId="2" applyFont="1" applyBorder="1" applyAlignment="1" applyProtection="1">
      <alignment horizontal="left" vertical="center" wrapText="1"/>
      <protection locked="0"/>
    </xf>
    <xf numFmtId="0" fontId="10" fillId="0" borderId="31" xfId="2" applyFont="1" applyBorder="1" applyAlignment="1" applyProtection="1">
      <alignment horizontal="left" vertical="center" wrapText="1"/>
      <protection locked="0"/>
    </xf>
    <xf numFmtId="49" fontId="2" fillId="0" borderId="29" xfId="2" applyNumberFormat="1" applyFont="1" applyBorder="1" applyAlignment="1" applyProtection="1">
      <alignment horizontal="left" vertical="center"/>
      <protection locked="0"/>
    </xf>
    <xf numFmtId="49" fontId="2" fillId="0" borderId="28" xfId="2" applyNumberFormat="1" applyFont="1" applyBorder="1" applyAlignment="1" applyProtection="1">
      <alignment horizontal="left" vertical="center"/>
      <protection locked="0"/>
    </xf>
    <xf numFmtId="49" fontId="2" fillId="0" borderId="30" xfId="2" applyNumberFormat="1" applyFont="1" applyBorder="1" applyAlignment="1" applyProtection="1">
      <alignment horizontal="left" vertical="center"/>
      <protection locked="0"/>
    </xf>
    <xf numFmtId="0" fontId="10" fillId="0" borderId="25" xfId="2" applyFont="1" applyBorder="1" applyAlignment="1" applyProtection="1">
      <alignment horizontal="center" vertical="center" wrapText="1"/>
      <protection locked="0"/>
    </xf>
    <xf numFmtId="0" fontId="10" fillId="0" borderId="24" xfId="2" applyFont="1" applyBorder="1" applyAlignment="1" applyProtection="1">
      <alignment horizontal="center" vertical="center" wrapText="1"/>
      <protection locked="0"/>
    </xf>
    <xf numFmtId="0" fontId="10" fillId="0" borderId="26" xfId="2" applyFont="1" applyBorder="1" applyAlignment="1" applyProtection="1">
      <alignment horizontal="center" vertical="center" wrapText="1"/>
      <protection locked="0"/>
    </xf>
    <xf numFmtId="49" fontId="10" fillId="0" borderId="25" xfId="2" applyNumberFormat="1" applyFont="1" applyBorder="1" applyAlignment="1" applyProtection="1">
      <alignment horizontal="left" vertical="center" wrapText="1"/>
      <protection locked="0"/>
    </xf>
    <xf numFmtId="49" fontId="10" fillId="0" borderId="24" xfId="2" applyNumberFormat="1" applyFont="1" applyBorder="1" applyAlignment="1" applyProtection="1">
      <alignment horizontal="left" vertical="center" wrapText="1"/>
      <protection locked="0"/>
    </xf>
    <xf numFmtId="49" fontId="10" fillId="0" borderId="26" xfId="2" applyNumberFormat="1" applyFont="1" applyBorder="1" applyAlignment="1" applyProtection="1">
      <alignment horizontal="left" vertical="center" wrapText="1"/>
      <protection locked="0"/>
    </xf>
    <xf numFmtId="49" fontId="2" fillId="0" borderId="25" xfId="2" applyNumberFormat="1" applyFont="1" applyBorder="1" applyAlignment="1" applyProtection="1">
      <alignment horizontal="left" vertical="center"/>
      <protection locked="0"/>
    </xf>
    <xf numFmtId="49" fontId="2" fillId="0" borderId="24" xfId="2" applyNumberFormat="1" applyFont="1" applyBorder="1" applyAlignment="1" applyProtection="1">
      <alignment horizontal="left" vertical="center"/>
      <protection locked="0"/>
    </xf>
    <xf numFmtId="49" fontId="2" fillId="0" borderId="26" xfId="2" applyNumberFormat="1" applyFont="1" applyBorder="1" applyAlignment="1" applyProtection="1">
      <alignment horizontal="left" vertical="center"/>
      <protection locked="0"/>
    </xf>
    <xf numFmtId="0" fontId="10" fillId="0" borderId="37" xfId="2" applyFont="1" applyBorder="1" applyAlignment="1" applyProtection="1">
      <alignment horizontal="center" vertical="center" wrapText="1"/>
      <protection locked="0"/>
    </xf>
    <xf numFmtId="0" fontId="20" fillId="0" borderId="37" xfId="2" applyBorder="1" applyAlignment="1" applyProtection="1">
      <alignment horizontal="center" vertical="center" wrapText="1"/>
      <protection locked="0"/>
    </xf>
    <xf numFmtId="0" fontId="11" fillId="2" borderId="10" xfId="2" applyFont="1" applyFill="1" applyBorder="1" applyAlignment="1">
      <alignment horizontal="left" vertical="center" indent="1" shrinkToFit="1"/>
    </xf>
    <xf numFmtId="0" fontId="0" fillId="0" borderId="1" xfId="0" applyBorder="1" applyAlignment="1">
      <alignment horizontal="left" vertical="center" indent="1" shrinkToFit="1"/>
    </xf>
    <xf numFmtId="0" fontId="2" fillId="0" borderId="32" xfId="2" applyFont="1" applyBorder="1" applyAlignment="1" applyProtection="1">
      <alignment horizontal="left" vertical="center" wrapText="1"/>
      <protection locked="0"/>
    </xf>
    <xf numFmtId="0" fontId="2" fillId="0" borderId="31" xfId="2" applyFont="1" applyBorder="1" applyAlignment="1" applyProtection="1">
      <alignment horizontal="left" vertical="center" wrapText="1"/>
      <protection locked="0"/>
    </xf>
    <xf numFmtId="0" fontId="2" fillId="0" borderId="33" xfId="2" applyFont="1" applyBorder="1" applyAlignment="1" applyProtection="1">
      <alignment horizontal="left" vertical="center" wrapText="1"/>
      <protection locked="0"/>
    </xf>
    <xf numFmtId="0" fontId="10" fillId="0" borderId="32" xfId="2" applyFont="1" applyBorder="1" applyAlignment="1" applyProtection="1">
      <alignment horizontal="center" vertical="center" wrapText="1"/>
      <protection locked="0"/>
    </xf>
    <xf numFmtId="0" fontId="10" fillId="0" borderId="31" xfId="2" applyFont="1" applyBorder="1" applyAlignment="1" applyProtection="1">
      <alignment horizontal="center" vertical="center" wrapText="1"/>
      <protection locked="0"/>
    </xf>
    <xf numFmtId="0" fontId="10" fillId="0" borderId="33" xfId="2" applyFont="1" applyBorder="1" applyAlignment="1" applyProtection="1">
      <alignment horizontal="center" vertical="center" wrapText="1"/>
      <protection locked="0"/>
    </xf>
    <xf numFmtId="49" fontId="10" fillId="0" borderId="32" xfId="2" applyNumberFormat="1" applyFont="1" applyBorder="1" applyAlignment="1" applyProtection="1">
      <alignment horizontal="left" vertical="center" wrapText="1"/>
      <protection locked="0"/>
    </xf>
    <xf numFmtId="49" fontId="10" fillId="0" borderId="31" xfId="2" applyNumberFormat="1" applyFont="1" applyBorder="1" applyAlignment="1" applyProtection="1">
      <alignment horizontal="left" vertical="center" wrapText="1"/>
      <protection locked="0"/>
    </xf>
    <xf numFmtId="49" fontId="10" fillId="0" borderId="33" xfId="2" applyNumberFormat="1" applyFont="1" applyBorder="1" applyAlignment="1" applyProtection="1">
      <alignment horizontal="left" vertical="center" wrapText="1"/>
      <protection locked="0"/>
    </xf>
    <xf numFmtId="49" fontId="2" fillId="0" borderId="32" xfId="2" applyNumberFormat="1" applyFont="1" applyBorder="1" applyAlignment="1" applyProtection="1">
      <alignment horizontal="left" vertical="center"/>
      <protection locked="0"/>
    </xf>
    <xf numFmtId="49" fontId="2" fillId="0" borderId="31" xfId="2" applyNumberFormat="1" applyFont="1" applyBorder="1" applyAlignment="1" applyProtection="1">
      <alignment horizontal="left" vertical="center"/>
      <protection locked="0"/>
    </xf>
    <xf numFmtId="49" fontId="2" fillId="0" borderId="33" xfId="2" applyNumberFormat="1" applyFont="1" applyBorder="1" applyAlignment="1" applyProtection="1">
      <alignment horizontal="left" vertical="center"/>
      <protection locked="0"/>
    </xf>
    <xf numFmtId="0" fontId="10" fillId="0" borderId="83" xfId="2" applyFont="1" applyBorder="1" applyAlignment="1" applyProtection="1">
      <alignment horizontal="center" vertical="center" wrapText="1"/>
      <protection locked="0"/>
    </xf>
    <xf numFmtId="0" fontId="20" fillId="0" borderId="83" xfId="2" applyBorder="1" applyAlignment="1" applyProtection="1">
      <alignment horizontal="center" vertical="center" wrapText="1"/>
      <protection locked="0"/>
    </xf>
    <xf numFmtId="0" fontId="10" fillId="0" borderId="33" xfId="2" applyFont="1" applyBorder="1" applyAlignment="1" applyProtection="1">
      <alignment horizontal="left" vertical="center" wrapText="1"/>
      <protection locked="0"/>
    </xf>
    <xf numFmtId="0" fontId="2" fillId="0" borderId="32" xfId="2" applyFont="1" applyBorder="1" applyAlignment="1" applyProtection="1">
      <alignment horizontal="left" vertical="center"/>
      <protection locked="0"/>
    </xf>
    <xf numFmtId="0" fontId="2" fillId="0" borderId="31" xfId="2" applyFont="1" applyBorder="1" applyAlignment="1" applyProtection="1">
      <alignment horizontal="left" vertical="center"/>
      <protection locked="0"/>
    </xf>
    <xf numFmtId="0" fontId="2" fillId="0" borderId="33" xfId="2" applyFont="1" applyBorder="1" applyAlignment="1" applyProtection="1">
      <alignment horizontal="left" vertical="center"/>
      <protection locked="0"/>
    </xf>
    <xf numFmtId="0" fontId="10" fillId="2" borderId="8" xfId="0" applyFont="1" applyFill="1" applyBorder="1" applyAlignment="1" applyProtection="1">
      <alignment horizontal="left" vertical="center"/>
    </xf>
    <xf numFmtId="0" fontId="10" fillId="2" borderId="34" xfId="0" applyFont="1" applyFill="1" applyBorder="1" applyAlignment="1" applyProtection="1">
      <alignment horizontal="left" vertical="center"/>
    </xf>
    <xf numFmtId="0" fontId="12" fillId="2" borderId="34" xfId="0" applyNumberFormat="1" applyFont="1" applyFill="1" applyBorder="1" applyAlignment="1" applyProtection="1">
      <alignment horizontal="left" vertical="center" shrinkToFit="1"/>
      <protection locked="0"/>
    </xf>
    <xf numFmtId="0" fontId="10" fillId="0" borderId="116" xfId="0" applyNumberFormat="1" applyFont="1" applyFill="1" applyBorder="1" applyAlignment="1" applyProtection="1">
      <alignment horizontal="center" vertical="center"/>
      <protection locked="0"/>
    </xf>
    <xf numFmtId="0" fontId="10" fillId="0" borderId="115" xfId="0" applyNumberFormat="1" applyFont="1" applyFill="1" applyBorder="1" applyAlignment="1" applyProtection="1">
      <alignment horizontal="center" vertical="center"/>
      <protection locked="0"/>
    </xf>
    <xf numFmtId="0" fontId="10" fillId="2" borderId="115" xfId="0" applyFont="1" applyFill="1" applyBorder="1" applyAlignment="1">
      <alignment vertical="center" shrinkToFit="1"/>
    </xf>
    <xf numFmtId="0" fontId="10" fillId="0" borderId="115" xfId="0" applyFont="1" applyBorder="1" applyAlignment="1">
      <alignment vertical="center" shrinkToFit="1"/>
    </xf>
    <xf numFmtId="49" fontId="10" fillId="4" borderId="35" xfId="0" applyNumberFormat="1" applyFont="1" applyFill="1" applyBorder="1" applyAlignment="1" applyProtection="1">
      <alignment horizontal="left" vertical="center"/>
      <protection locked="0"/>
    </xf>
    <xf numFmtId="49" fontId="0" fillId="0" borderId="26" xfId="0" applyNumberFormat="1" applyBorder="1" applyAlignment="1" applyProtection="1">
      <alignment horizontal="center" vertical="center"/>
      <protection locked="0"/>
    </xf>
    <xf numFmtId="49" fontId="0" fillId="0" borderId="37" xfId="0" applyNumberFormat="1" applyBorder="1" applyAlignment="1" applyProtection="1">
      <alignment horizontal="center" vertical="center"/>
      <protection locked="0"/>
    </xf>
    <xf numFmtId="0" fontId="0" fillId="2" borderId="37" xfId="0" applyFill="1" applyBorder="1" applyAlignment="1">
      <alignment horizontal="center" vertical="center"/>
    </xf>
    <xf numFmtId="0" fontId="10" fillId="0" borderId="25" xfId="2" applyFont="1" applyBorder="1" applyAlignment="1" applyProtection="1">
      <alignment horizontal="left" vertical="center" wrapText="1"/>
      <protection locked="0"/>
    </xf>
    <xf numFmtId="0" fontId="10" fillId="0" borderId="24" xfId="2" applyFont="1" applyBorder="1" applyAlignment="1" applyProtection="1">
      <alignment horizontal="left" vertical="center" wrapText="1"/>
      <protection locked="0"/>
    </xf>
    <xf numFmtId="0" fontId="10" fillId="0" borderId="26" xfId="2" applyFont="1" applyBorder="1" applyAlignment="1" applyProtection="1">
      <alignment horizontal="left" vertical="center" wrapText="1"/>
      <protection locked="0"/>
    </xf>
    <xf numFmtId="0" fontId="2" fillId="0" borderId="29" xfId="2" applyFont="1" applyBorder="1" applyAlignment="1" applyProtection="1">
      <alignment horizontal="left" vertical="center" wrapText="1"/>
      <protection locked="0"/>
    </xf>
    <xf numFmtId="49" fontId="10" fillId="0" borderId="29" xfId="2" applyNumberFormat="1" applyFont="1" applyBorder="1" applyAlignment="1" applyProtection="1">
      <alignment horizontal="left" vertical="center" wrapText="1"/>
      <protection locked="0"/>
    </xf>
    <xf numFmtId="49" fontId="10" fillId="0" borderId="28" xfId="2" applyNumberFormat="1" applyFont="1" applyBorder="1" applyAlignment="1" applyProtection="1">
      <alignment horizontal="left" vertical="center" wrapText="1"/>
      <protection locked="0"/>
    </xf>
    <xf numFmtId="49" fontId="10" fillId="0" borderId="30" xfId="2" applyNumberFormat="1" applyFont="1" applyBorder="1" applyAlignment="1" applyProtection="1">
      <alignment horizontal="left" vertical="center" wrapText="1"/>
      <protection locked="0"/>
    </xf>
    <xf numFmtId="0" fontId="6" fillId="5" borderId="1" xfId="2" applyFont="1" applyFill="1" applyBorder="1" applyAlignment="1">
      <alignment vertical="center" wrapText="1"/>
    </xf>
    <xf numFmtId="0" fontId="2" fillId="5" borderId="1" xfId="2" applyFont="1" applyFill="1" applyBorder="1">
      <alignment vertical="center"/>
    </xf>
    <xf numFmtId="0" fontId="2" fillId="5" borderId="0" xfId="2" applyFont="1" applyFill="1" applyBorder="1">
      <alignment vertical="center"/>
    </xf>
    <xf numFmtId="0" fontId="10" fillId="2" borderId="15" xfId="2" applyFont="1" applyFill="1" applyBorder="1" applyAlignment="1">
      <alignment horizontal="left" vertical="center" wrapText="1"/>
    </xf>
    <xf numFmtId="0" fontId="10" fillId="0" borderId="15" xfId="2" applyFont="1" applyBorder="1" applyAlignment="1">
      <alignment horizontal="left" vertical="center" wrapText="1"/>
    </xf>
    <xf numFmtId="0" fontId="10" fillId="0" borderId="16" xfId="2" applyFont="1" applyBorder="1" applyAlignment="1" applyProtection="1">
      <alignment horizontal="center" vertical="center"/>
      <protection locked="0"/>
    </xf>
    <xf numFmtId="0" fontId="10" fillId="0" borderId="15" xfId="2" applyFont="1" applyBorder="1" applyAlignment="1" applyProtection="1">
      <alignment horizontal="center" vertical="center"/>
      <protection locked="0"/>
    </xf>
    <xf numFmtId="0" fontId="10" fillId="0" borderId="17" xfId="2" applyFont="1" applyBorder="1" applyAlignment="1" applyProtection="1">
      <alignment horizontal="center" vertical="center"/>
      <protection locked="0"/>
    </xf>
    <xf numFmtId="0" fontId="10" fillId="2" borderId="31" xfId="2" applyFont="1" applyFill="1" applyBorder="1" applyAlignment="1">
      <alignment horizontal="left" vertical="center" wrapText="1"/>
    </xf>
    <xf numFmtId="0" fontId="10" fillId="2" borderId="150" xfId="2" applyFont="1" applyFill="1" applyBorder="1" applyAlignment="1">
      <alignment horizontal="left" vertical="center" wrapText="1"/>
    </xf>
    <xf numFmtId="0" fontId="10" fillId="2" borderId="151" xfId="2" applyFont="1" applyFill="1" applyBorder="1" applyAlignment="1">
      <alignment horizontal="center" vertical="center" wrapText="1"/>
    </xf>
    <xf numFmtId="0" fontId="10" fillId="2" borderId="8" xfId="2" applyFont="1" applyFill="1" applyBorder="1" applyAlignment="1">
      <alignment horizontal="center" vertical="center" wrapText="1"/>
    </xf>
    <xf numFmtId="0" fontId="10" fillId="2" borderId="152" xfId="2" applyFont="1" applyFill="1" applyBorder="1" applyAlignment="1">
      <alignment horizontal="center" vertical="center" wrapText="1"/>
    </xf>
    <xf numFmtId="0" fontId="10" fillId="2" borderId="155" xfId="2" applyFont="1" applyFill="1" applyBorder="1" applyAlignment="1">
      <alignment horizontal="center" vertical="center" wrapText="1"/>
    </xf>
    <xf numFmtId="0" fontId="10" fillId="2" borderId="34" xfId="2" applyFont="1" applyFill="1" applyBorder="1" applyAlignment="1">
      <alignment horizontal="center" vertical="center" wrapText="1"/>
    </xf>
    <xf numFmtId="0" fontId="10" fillId="2" borderId="156" xfId="2" applyFont="1" applyFill="1" applyBorder="1" applyAlignment="1">
      <alignment horizontal="center" vertical="center" wrapText="1"/>
    </xf>
    <xf numFmtId="0" fontId="10" fillId="2" borderId="8" xfId="2" applyFont="1" applyFill="1" applyBorder="1" applyAlignment="1">
      <alignment horizontal="center" vertical="center"/>
    </xf>
    <xf numFmtId="0" fontId="10" fillId="2" borderId="152" xfId="2" applyFont="1" applyFill="1" applyBorder="1" applyAlignment="1">
      <alignment horizontal="center" vertical="center"/>
    </xf>
    <xf numFmtId="0" fontId="10" fillId="2" borderId="34" xfId="2" applyFont="1" applyFill="1" applyBorder="1" applyAlignment="1">
      <alignment horizontal="center" vertical="center"/>
    </xf>
    <xf numFmtId="0" fontId="10" fillId="2" borderId="156" xfId="2" applyFont="1" applyFill="1" applyBorder="1" applyAlignment="1">
      <alignment horizontal="center" vertical="center"/>
    </xf>
    <xf numFmtId="0" fontId="10" fillId="2" borderId="151" xfId="2" applyFont="1" applyFill="1" applyBorder="1" applyAlignment="1">
      <alignment horizontal="center" vertical="center"/>
    </xf>
    <xf numFmtId="0" fontId="10" fillId="2" borderId="155" xfId="2" applyFont="1" applyFill="1" applyBorder="1" applyAlignment="1">
      <alignment horizontal="center" vertical="center"/>
    </xf>
    <xf numFmtId="0" fontId="10" fillId="2" borderId="153" xfId="2" applyFont="1" applyFill="1" applyBorder="1" applyAlignment="1">
      <alignment horizontal="left" vertical="center" wrapText="1"/>
    </xf>
    <xf numFmtId="0" fontId="10" fillId="2" borderId="35" xfId="2" applyFont="1" applyFill="1" applyBorder="1" applyAlignment="1">
      <alignment horizontal="center" vertical="center" wrapText="1"/>
    </xf>
    <xf numFmtId="0" fontId="10" fillId="2" borderId="154" xfId="2" applyFont="1" applyFill="1" applyBorder="1" applyAlignment="1">
      <alignment horizontal="center" vertical="center" wrapText="1"/>
    </xf>
    <xf numFmtId="0" fontId="34" fillId="2" borderId="35" xfId="2" applyFont="1" applyFill="1" applyBorder="1" applyAlignment="1">
      <alignment horizontal="center" vertical="center" wrapText="1"/>
    </xf>
    <xf numFmtId="0" fontId="34" fillId="2" borderId="154" xfId="2" applyFont="1" applyFill="1" applyBorder="1" applyAlignment="1">
      <alignment horizontal="center" vertical="center" wrapText="1"/>
    </xf>
    <xf numFmtId="0" fontId="2" fillId="2" borderId="35" xfId="2" applyFont="1" applyFill="1" applyBorder="1" applyAlignment="1">
      <alignment horizontal="center" vertical="center" wrapText="1"/>
    </xf>
    <xf numFmtId="0" fontId="2" fillId="2" borderId="154" xfId="2" applyFont="1" applyFill="1" applyBorder="1" applyAlignment="1">
      <alignment horizontal="center" vertical="center" wrapText="1"/>
    </xf>
    <xf numFmtId="0" fontId="0" fillId="0" borderId="25" xfId="2" applyFont="1" applyBorder="1" applyAlignment="1" applyProtection="1">
      <alignment horizontal="left" vertical="center" wrapText="1"/>
      <protection locked="0"/>
    </xf>
    <xf numFmtId="0" fontId="2" fillId="0" borderId="24" xfId="2" applyFont="1" applyBorder="1" applyAlignment="1" applyProtection="1">
      <alignment horizontal="left" vertical="center" wrapText="1"/>
      <protection locked="0"/>
    </xf>
    <xf numFmtId="0" fontId="2" fillId="0" borderId="26" xfId="2" applyFont="1" applyBorder="1" applyAlignment="1" applyProtection="1">
      <alignment horizontal="left" vertical="center" wrapText="1"/>
      <protection locked="0"/>
    </xf>
    <xf numFmtId="0" fontId="0" fillId="0" borderId="25" xfId="2" applyFont="1" applyBorder="1" applyAlignment="1" applyProtection="1">
      <alignment horizontal="left" vertical="center"/>
      <protection locked="0"/>
    </xf>
    <xf numFmtId="0" fontId="2" fillId="0" borderId="24" xfId="2" applyFont="1" applyBorder="1" applyAlignment="1" applyProtection="1">
      <alignment horizontal="left" vertical="center"/>
      <protection locked="0"/>
    </xf>
    <xf numFmtId="0" fontId="2" fillId="0" borderId="26" xfId="2" applyFont="1" applyBorder="1" applyAlignment="1" applyProtection="1">
      <alignment horizontal="left" vertical="center"/>
      <protection locked="0"/>
    </xf>
    <xf numFmtId="0" fontId="0" fillId="0" borderId="29" xfId="2" applyFont="1" applyBorder="1" applyAlignment="1" applyProtection="1">
      <alignment horizontal="left" vertical="center"/>
      <protection locked="0"/>
    </xf>
    <xf numFmtId="0" fontId="11" fillId="2" borderId="23" xfId="2" applyFont="1" applyFill="1" applyBorder="1" applyAlignment="1">
      <alignment horizontal="right" vertical="center"/>
    </xf>
    <xf numFmtId="0" fontId="10" fillId="4" borderId="16" xfId="0" applyFont="1" applyFill="1" applyBorder="1" applyAlignment="1" applyProtection="1">
      <alignment horizontal="left" vertical="center" shrinkToFit="1"/>
      <protection locked="0"/>
    </xf>
    <xf numFmtId="0" fontId="10" fillId="4" borderId="15" xfId="0" applyFont="1" applyFill="1" applyBorder="1" applyAlignment="1" applyProtection="1">
      <alignment horizontal="left" vertical="center" shrinkToFit="1"/>
      <protection locked="0"/>
    </xf>
    <xf numFmtId="0" fontId="10" fillId="4" borderId="17" xfId="0" applyFont="1" applyFill="1" applyBorder="1" applyAlignment="1" applyProtection="1">
      <alignment horizontal="left" vertical="center" shrinkToFit="1"/>
      <protection locked="0"/>
    </xf>
    <xf numFmtId="0" fontId="2" fillId="0" borderId="29" xfId="2" applyFont="1" applyBorder="1" applyAlignment="1" applyProtection="1">
      <alignment vertical="center" wrapText="1"/>
      <protection locked="0"/>
    </xf>
    <xf numFmtId="0" fontId="2" fillId="0" borderId="28" xfId="2" applyFont="1" applyBorder="1" applyAlignment="1" applyProtection="1">
      <alignment vertical="center" wrapText="1"/>
      <protection locked="0"/>
    </xf>
    <xf numFmtId="0" fontId="2" fillId="0" borderId="30" xfId="2" applyFont="1" applyBorder="1" applyAlignment="1" applyProtection="1">
      <alignment vertical="center" wrapText="1"/>
      <protection locked="0"/>
    </xf>
    <xf numFmtId="49" fontId="10" fillId="4" borderId="13" xfId="0" applyNumberFormat="1" applyFont="1" applyFill="1" applyBorder="1" applyAlignment="1" applyProtection="1">
      <alignment horizontal="left" vertical="center"/>
      <protection locked="0"/>
    </xf>
    <xf numFmtId="0" fontId="2" fillId="0" borderId="25" xfId="2" applyFont="1" applyBorder="1" applyAlignment="1" applyProtection="1">
      <alignment horizontal="left" vertical="center" wrapText="1"/>
      <protection locked="0"/>
    </xf>
    <xf numFmtId="0" fontId="2" fillId="0" borderId="32" xfId="2" applyFont="1" applyBorder="1" applyAlignment="1" applyProtection="1">
      <alignment vertical="center" wrapText="1"/>
      <protection locked="0"/>
    </xf>
    <xf numFmtId="0" fontId="2" fillId="0" borderId="31" xfId="2" applyFont="1" applyBorder="1" applyAlignment="1" applyProtection="1">
      <alignment vertical="center" wrapText="1"/>
      <protection locked="0"/>
    </xf>
    <xf numFmtId="0" fontId="2" fillId="0" borderId="33" xfId="2" applyFont="1" applyBorder="1" applyAlignment="1" applyProtection="1">
      <alignment vertical="center" wrapText="1"/>
      <protection locked="0"/>
    </xf>
    <xf numFmtId="0" fontId="11" fillId="2" borderId="10" xfId="2" applyFont="1" applyFill="1" applyBorder="1" applyAlignment="1">
      <alignment horizontal="left" vertical="center" indent="1"/>
    </xf>
    <xf numFmtId="0" fontId="11" fillId="2" borderId="1" xfId="2" applyFont="1" applyFill="1" applyBorder="1" applyAlignment="1">
      <alignment horizontal="left" vertical="center" indent="1"/>
    </xf>
    <xf numFmtId="0" fontId="0" fillId="0" borderId="1" xfId="0" applyBorder="1" applyAlignment="1">
      <alignment horizontal="left" vertical="center" indent="1"/>
    </xf>
    <xf numFmtId="0" fontId="0" fillId="0" borderId="29" xfId="2" applyFont="1" applyBorder="1" applyAlignment="1" applyProtection="1">
      <alignment vertical="center" wrapText="1"/>
      <protection locked="0"/>
    </xf>
    <xf numFmtId="0" fontId="2" fillId="0" borderId="25" xfId="2" applyFont="1" applyBorder="1" applyAlignment="1" applyProtection="1">
      <alignment vertical="center" wrapText="1"/>
      <protection locked="0"/>
    </xf>
    <xf numFmtId="0" fontId="2" fillId="0" borderId="24" xfId="2" applyFont="1" applyBorder="1" applyAlignment="1" applyProtection="1">
      <alignment vertical="center" wrapText="1"/>
      <protection locked="0"/>
    </xf>
    <xf numFmtId="0" fontId="2" fillId="0" borderId="26" xfId="2" applyFont="1" applyBorder="1" applyAlignment="1" applyProtection="1">
      <alignment vertical="center" wrapText="1"/>
      <protection locked="0"/>
    </xf>
    <xf numFmtId="49" fontId="0" fillId="0" borderId="29" xfId="2" applyNumberFormat="1" applyFont="1" applyBorder="1" applyAlignment="1" applyProtection="1">
      <alignment horizontal="left" vertical="center"/>
      <protection locked="0"/>
    </xf>
    <xf numFmtId="0" fontId="10" fillId="0" borderId="29" xfId="0" applyNumberFormat="1" applyFont="1" applyFill="1" applyBorder="1" applyAlignment="1" applyProtection="1">
      <alignment horizontal="center" vertical="center"/>
      <protection locked="0"/>
    </xf>
    <xf numFmtId="0" fontId="10" fillId="0" borderId="28" xfId="0" applyNumberFormat="1" applyFont="1" applyFill="1" applyBorder="1" applyAlignment="1" applyProtection="1">
      <alignment horizontal="center" vertical="center"/>
      <protection locked="0"/>
    </xf>
    <xf numFmtId="0" fontId="10" fillId="0" borderId="30" xfId="0" applyNumberFormat="1" applyFont="1" applyFill="1" applyBorder="1" applyAlignment="1" applyProtection="1">
      <alignment horizontal="center" vertical="center"/>
      <protection locked="0"/>
    </xf>
    <xf numFmtId="0" fontId="10" fillId="0" borderId="114" xfId="0" applyFont="1" applyBorder="1" applyAlignment="1">
      <alignment vertical="center" shrinkToFit="1"/>
    </xf>
    <xf numFmtId="0" fontId="10" fillId="2" borderId="116" xfId="0" applyFont="1" applyFill="1" applyBorder="1" applyAlignment="1">
      <alignment vertical="center" shrinkToFit="1"/>
    </xf>
    <xf numFmtId="0" fontId="10" fillId="2" borderId="48" xfId="0" applyFont="1" applyFill="1" applyBorder="1" applyAlignment="1" applyProtection="1">
      <alignment horizontal="left" vertical="center"/>
    </xf>
    <xf numFmtId="0" fontId="10" fillId="0" borderId="52" xfId="0" applyNumberFormat="1" applyFont="1" applyFill="1" applyBorder="1" applyAlignment="1" applyProtection="1">
      <alignment horizontal="center" vertical="center"/>
      <protection locked="0"/>
    </xf>
    <xf numFmtId="0" fontId="10" fillId="0" borderId="35" xfId="0" applyNumberFormat="1" applyFont="1" applyFill="1" applyBorder="1" applyAlignment="1" applyProtection="1">
      <alignment horizontal="center" vertical="center"/>
      <protection locked="0"/>
    </xf>
    <xf numFmtId="0" fontId="10" fillId="0" borderId="48" xfId="0" applyNumberFormat="1" applyFont="1" applyFill="1" applyBorder="1" applyAlignment="1" applyProtection="1">
      <alignment horizontal="center" vertical="center"/>
      <protection locked="0"/>
    </xf>
    <xf numFmtId="49" fontId="10" fillId="4" borderId="34" xfId="0" applyNumberFormat="1" applyFont="1" applyFill="1" applyBorder="1" applyAlignment="1" applyProtection="1">
      <alignment horizontal="left" vertical="center"/>
      <protection locked="0"/>
    </xf>
    <xf numFmtId="0" fontId="12" fillId="2" borderId="4" xfId="0" applyNumberFormat="1" applyFont="1" applyFill="1" applyBorder="1" applyAlignment="1" applyProtection="1">
      <alignment horizontal="left" vertical="center" shrinkToFit="1"/>
    </xf>
    <xf numFmtId="178" fontId="10" fillId="0" borderId="29" xfId="0" applyNumberFormat="1" applyFont="1" applyFill="1" applyBorder="1" applyAlignment="1" applyProtection="1">
      <alignment horizontal="center" vertical="center"/>
      <protection locked="0"/>
    </xf>
    <xf numFmtId="178" fontId="10" fillId="0" borderId="28" xfId="0" applyNumberFormat="1" applyFont="1" applyFill="1" applyBorder="1" applyAlignment="1" applyProtection="1">
      <alignment horizontal="center" vertical="center"/>
      <protection locked="0"/>
    </xf>
    <xf numFmtId="178" fontId="10" fillId="0" borderId="30" xfId="0" applyNumberFormat="1" applyFont="1" applyFill="1" applyBorder="1" applyAlignment="1" applyProtection="1">
      <alignment horizontal="center" vertical="center"/>
      <protection locked="0"/>
    </xf>
    <xf numFmtId="0" fontId="10" fillId="2" borderId="0" xfId="0" applyFont="1" applyFill="1" applyBorder="1" applyAlignment="1">
      <alignment horizontal="center" vertical="center"/>
    </xf>
    <xf numFmtId="0" fontId="10" fillId="2" borderId="34" xfId="0" applyFont="1" applyFill="1" applyBorder="1" applyAlignment="1" applyProtection="1">
      <alignment horizontal="left" vertical="center" wrapText="1"/>
    </xf>
    <xf numFmtId="0" fontId="6" fillId="5" borderId="0" xfId="2" applyFont="1" applyFill="1" applyBorder="1" applyAlignment="1">
      <alignment vertical="center" wrapText="1"/>
    </xf>
    <xf numFmtId="0" fontId="6" fillId="2" borderId="15" xfId="0" applyFont="1" applyFill="1" applyBorder="1" applyAlignment="1">
      <alignment horizontal="left" vertical="center" shrinkToFit="1"/>
    </xf>
    <xf numFmtId="0" fontId="10" fillId="2" borderId="35" xfId="0" applyFont="1" applyFill="1" applyBorder="1" applyAlignment="1" applyProtection="1">
      <alignment horizontal="left" vertical="center" shrinkToFit="1"/>
    </xf>
    <xf numFmtId="0" fontId="0" fillId="0" borderId="35" xfId="0" applyFont="1" applyBorder="1" applyAlignment="1">
      <alignment horizontal="left" vertical="center" shrinkToFit="1"/>
    </xf>
    <xf numFmtId="0" fontId="0" fillId="0" borderId="48" xfId="0" applyFont="1" applyBorder="1" applyAlignment="1">
      <alignment horizontal="left" vertical="center" shrinkToFit="1"/>
    </xf>
    <xf numFmtId="49" fontId="0" fillId="0" borderId="48" xfId="0" applyNumberFormat="1" applyBorder="1" applyAlignment="1" applyProtection="1">
      <alignment horizontal="center" vertical="center"/>
      <protection locked="0"/>
    </xf>
    <xf numFmtId="49" fontId="0" fillId="0" borderId="56" xfId="0" applyNumberFormat="1" applyBorder="1" applyAlignment="1" applyProtection="1">
      <alignment horizontal="center" vertical="center"/>
      <protection locked="0"/>
    </xf>
    <xf numFmtId="0" fontId="0" fillId="2" borderId="24" xfId="0" applyFill="1" applyBorder="1" applyAlignment="1">
      <alignment vertical="center"/>
    </xf>
    <xf numFmtId="0" fontId="10" fillId="0" borderId="165" xfId="0" applyFont="1" applyFill="1" applyBorder="1" applyAlignment="1" applyProtection="1">
      <alignment horizontal="left" vertical="center"/>
      <protection locked="0"/>
    </xf>
    <xf numFmtId="0" fontId="10" fillId="0" borderId="50" xfId="0" applyFont="1" applyBorder="1" applyAlignment="1" applyProtection="1">
      <alignment horizontal="left" vertical="center"/>
      <protection locked="0"/>
    </xf>
    <xf numFmtId="0" fontId="10" fillId="0" borderId="49" xfId="0" applyFont="1" applyBorder="1" applyAlignment="1" applyProtection="1">
      <alignment horizontal="left" vertical="center"/>
      <protection locked="0"/>
    </xf>
    <xf numFmtId="0" fontId="10" fillId="0" borderId="166" xfId="0" applyFont="1" applyBorder="1" applyAlignment="1" applyProtection="1">
      <alignment horizontal="left" vertical="center"/>
      <protection locked="0"/>
    </xf>
    <xf numFmtId="0" fontId="0" fillId="2" borderId="61" xfId="0" applyFill="1" applyBorder="1" applyAlignment="1">
      <alignment vertical="center"/>
    </xf>
    <xf numFmtId="0" fontId="0" fillId="0" borderId="27" xfId="0" applyBorder="1" applyAlignment="1">
      <alignment vertical="center"/>
    </xf>
    <xf numFmtId="189" fontId="10" fillId="4" borderId="32" xfId="0" applyNumberFormat="1" applyFont="1" applyFill="1" applyBorder="1" applyAlignment="1" applyProtection="1">
      <alignment horizontal="center" vertical="center"/>
      <protection locked="0"/>
    </xf>
    <xf numFmtId="189" fontId="10" fillId="4" borderId="31" xfId="0" applyNumberFormat="1" applyFont="1" applyFill="1" applyBorder="1" applyAlignment="1" applyProtection="1">
      <alignment horizontal="center" vertical="center"/>
      <protection locked="0"/>
    </xf>
    <xf numFmtId="189" fontId="10" fillId="4" borderId="33" xfId="0" applyNumberFormat="1" applyFont="1" applyFill="1" applyBorder="1" applyAlignment="1" applyProtection="1">
      <alignment horizontal="center" vertical="center"/>
      <protection locked="0"/>
    </xf>
    <xf numFmtId="0" fontId="10" fillId="2" borderId="8" xfId="0" applyFont="1" applyFill="1" applyBorder="1" applyAlignment="1" applyProtection="1">
      <alignment vertical="center" wrapText="1"/>
    </xf>
    <xf numFmtId="0" fontId="10" fillId="2" borderId="0"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0" borderId="58" xfId="0" applyNumberFormat="1" applyFont="1" applyFill="1" applyBorder="1" applyAlignment="1" applyProtection="1">
      <alignment horizontal="center" vertical="center"/>
      <protection locked="0"/>
    </xf>
    <xf numFmtId="0" fontId="10" fillId="0" borderId="34" xfId="0" applyNumberFormat="1" applyFont="1" applyFill="1" applyBorder="1" applyAlignment="1" applyProtection="1">
      <alignment horizontal="center" vertical="center"/>
      <protection locked="0"/>
    </xf>
    <xf numFmtId="0" fontId="10" fillId="2" borderId="24" xfId="0" applyFont="1" applyFill="1" applyBorder="1" applyAlignment="1" applyProtection="1">
      <alignment horizontal="left" vertical="center" shrinkToFit="1"/>
    </xf>
    <xf numFmtId="0" fontId="0" fillId="0" borderId="24" xfId="0" applyFont="1" applyBorder="1" applyAlignment="1">
      <alignment horizontal="left" vertical="center" shrinkToFit="1"/>
    </xf>
    <xf numFmtId="0" fontId="0" fillId="0" borderId="26" xfId="0" applyFont="1" applyBorder="1" applyAlignment="1">
      <alignment horizontal="left" vertical="center" shrinkToFit="1"/>
    </xf>
    <xf numFmtId="0" fontId="0" fillId="2" borderId="61" xfId="0" applyFill="1" applyBorder="1" applyAlignment="1">
      <alignment vertical="center" shrinkToFit="1"/>
    </xf>
    <xf numFmtId="0" fontId="0" fillId="2" borderId="27" xfId="0" applyFill="1" applyBorder="1" applyAlignment="1">
      <alignment vertical="center" shrinkToFit="1"/>
    </xf>
    <xf numFmtId="0" fontId="10" fillId="2" borderId="30" xfId="0" applyFont="1" applyFill="1" applyBorder="1" applyAlignment="1" applyProtection="1">
      <alignment horizontal="left" vertical="center" shrinkToFit="1"/>
    </xf>
    <xf numFmtId="0" fontId="0" fillId="0" borderId="29" xfId="0" applyBorder="1" applyAlignment="1" applyProtection="1">
      <alignment horizontal="center" vertical="center"/>
      <protection locked="0"/>
    </xf>
    <xf numFmtId="0" fontId="0" fillId="0" borderId="52" xfId="0" applyBorder="1" applyAlignment="1" applyProtection="1">
      <alignment horizontal="center" vertical="center"/>
      <protection locked="0"/>
    </xf>
    <xf numFmtId="0" fontId="15" fillId="2" borderId="59"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0" fontId="0" fillId="2" borderId="56" xfId="0" applyFill="1" applyBorder="1" applyAlignment="1" applyProtection="1">
      <alignment horizontal="center" vertical="center"/>
    </xf>
    <xf numFmtId="0" fontId="0" fillId="2" borderId="52" xfId="0" applyFill="1" applyBorder="1" applyAlignment="1" applyProtection="1">
      <alignment horizontal="center" vertical="center"/>
    </xf>
    <xf numFmtId="0" fontId="0" fillId="2" borderId="42" xfId="0" applyFill="1" applyBorder="1" applyAlignment="1" applyProtection="1">
      <alignment horizontal="center" vertical="center"/>
    </xf>
    <xf numFmtId="0" fontId="0" fillId="2" borderId="98" xfId="0" applyFill="1" applyBorder="1" applyAlignment="1" applyProtection="1">
      <alignment horizontal="center" vertical="center"/>
    </xf>
    <xf numFmtId="49" fontId="10" fillId="0" borderId="167" xfId="0" applyNumberFormat="1" applyFont="1" applyFill="1" applyBorder="1" applyAlignment="1" applyProtection="1">
      <alignment horizontal="left" vertical="center" wrapText="1"/>
      <protection locked="0"/>
    </xf>
    <xf numFmtId="49" fontId="10" fillId="0" borderId="46" xfId="0" applyNumberFormat="1" applyFont="1" applyBorder="1" applyAlignment="1" applyProtection="1">
      <alignment horizontal="left" vertical="center" wrapText="1"/>
      <protection locked="0"/>
    </xf>
    <xf numFmtId="49" fontId="10" fillId="0" borderId="46" xfId="0" applyNumberFormat="1" applyFont="1" applyBorder="1" applyAlignment="1" applyProtection="1">
      <alignment horizontal="left" vertical="center"/>
      <protection locked="0"/>
    </xf>
    <xf numFmtId="49" fontId="10" fillId="0" borderId="45" xfId="0" applyNumberFormat="1" applyFont="1" applyBorder="1" applyAlignment="1" applyProtection="1">
      <alignment horizontal="left" vertical="center"/>
      <protection locked="0"/>
    </xf>
    <xf numFmtId="49" fontId="10" fillId="0" borderId="168" xfId="0" applyNumberFormat="1" applyFont="1" applyBorder="1" applyAlignment="1" applyProtection="1">
      <alignment horizontal="left" vertical="center"/>
      <protection locked="0"/>
    </xf>
    <xf numFmtId="0" fontId="0" fillId="2" borderId="8"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49" fontId="10" fillId="0" borderId="47" xfId="0" applyNumberFormat="1" applyFont="1" applyFill="1" applyBorder="1" applyAlignment="1" applyProtection="1">
      <alignment horizontal="left" vertical="center" wrapText="1"/>
      <protection locked="0"/>
    </xf>
    <xf numFmtId="0" fontId="0" fillId="2" borderId="83" xfId="0" applyFill="1" applyBorder="1" applyAlignment="1" applyProtection="1">
      <alignment horizontal="center" vertical="center"/>
    </xf>
    <xf numFmtId="0" fontId="0" fillId="2" borderId="32" xfId="0" applyFill="1" applyBorder="1" applyAlignment="1" applyProtection="1">
      <alignment horizontal="center" vertical="center"/>
    </xf>
    <xf numFmtId="0" fontId="0" fillId="2" borderId="70" xfId="0" applyFill="1" applyBorder="1" applyAlignment="1" applyProtection="1">
      <alignment horizontal="center" vertical="center"/>
    </xf>
    <xf numFmtId="0" fontId="0" fillId="2" borderId="108" xfId="0" applyFill="1" applyBorder="1" applyAlignment="1" applyProtection="1">
      <alignment horizontal="center" vertical="center"/>
    </xf>
    <xf numFmtId="0" fontId="0" fillId="2" borderId="67" xfId="0" applyFill="1" applyBorder="1" applyAlignment="1" applyProtection="1">
      <alignment horizontal="center" vertical="center"/>
    </xf>
    <xf numFmtId="0" fontId="0" fillId="2" borderId="65" xfId="0" applyFill="1" applyBorder="1" applyAlignment="1" applyProtection="1">
      <alignment horizontal="center" vertical="center"/>
    </xf>
    <xf numFmtId="0" fontId="11" fillId="2" borderId="10" xfId="0" applyFont="1" applyFill="1" applyBorder="1" applyAlignment="1" applyProtection="1">
      <alignment horizontal="left" vertical="center" indent="1"/>
    </xf>
    <xf numFmtId="49" fontId="0" fillId="0" borderId="28" xfId="0" applyNumberFormat="1" applyBorder="1" applyAlignment="1" applyProtection="1">
      <alignment horizontal="center" vertical="center"/>
      <protection locked="0"/>
    </xf>
    <xf numFmtId="0" fontId="0" fillId="0" borderId="32" xfId="0" applyBorder="1" applyAlignment="1" applyProtection="1">
      <alignment horizontal="center" vertical="center"/>
      <protection locked="0"/>
    </xf>
    <xf numFmtId="0" fontId="0" fillId="0" borderId="31" xfId="0" applyBorder="1" applyAlignment="1" applyProtection="1">
      <alignment horizontal="center" vertical="center"/>
      <protection locked="0"/>
    </xf>
    <xf numFmtId="0" fontId="0" fillId="0" borderId="33" xfId="0" applyBorder="1" applyAlignment="1" applyProtection="1">
      <alignment horizontal="center" vertical="center"/>
      <protection locked="0"/>
    </xf>
    <xf numFmtId="49" fontId="10" fillId="0" borderId="169" xfId="0" applyNumberFormat="1" applyFont="1" applyFill="1" applyBorder="1" applyAlignment="1" applyProtection="1">
      <alignment horizontal="left" vertical="center" wrapText="1"/>
      <protection locked="0"/>
    </xf>
    <xf numFmtId="49" fontId="10" fillId="0" borderId="39" xfId="0" applyNumberFormat="1" applyFont="1" applyFill="1" applyBorder="1" applyAlignment="1" applyProtection="1">
      <alignment horizontal="left" vertical="center" wrapText="1"/>
      <protection locked="0"/>
    </xf>
    <xf numFmtId="49" fontId="10" fillId="0" borderId="39" xfId="0" applyNumberFormat="1" applyFont="1" applyFill="1" applyBorder="1" applyAlignment="1" applyProtection="1">
      <alignment horizontal="left" vertical="center"/>
      <protection locked="0"/>
    </xf>
    <xf numFmtId="49" fontId="10" fillId="0" borderId="38" xfId="0" applyNumberFormat="1" applyFont="1" applyFill="1" applyBorder="1" applyAlignment="1" applyProtection="1">
      <alignment horizontal="left" vertical="center"/>
      <protection locked="0"/>
    </xf>
    <xf numFmtId="49" fontId="10" fillId="0" borderId="170" xfId="0" applyNumberFormat="1" applyFont="1" applyFill="1" applyBorder="1" applyAlignment="1" applyProtection="1">
      <alignment horizontal="left" vertical="center"/>
      <protection locked="0"/>
    </xf>
    <xf numFmtId="0" fontId="0" fillId="2" borderId="30" xfId="0" applyFill="1" applyBorder="1" applyAlignment="1" applyProtection="1">
      <alignment horizontal="center" vertical="center"/>
    </xf>
    <xf numFmtId="0" fontId="0" fillId="2" borderId="41" xfId="0" applyFill="1" applyBorder="1" applyAlignment="1" applyProtection="1">
      <alignment horizontal="center" vertical="center"/>
    </xf>
    <xf numFmtId="0" fontId="0" fillId="0" borderId="1" xfId="0" applyBorder="1" applyAlignment="1" applyProtection="1">
      <alignment horizontal="left" vertical="center" indent="1"/>
    </xf>
    <xf numFmtId="49" fontId="10" fillId="0" borderId="29" xfId="0" applyNumberFormat="1" applyFont="1" applyFill="1" applyBorder="1" applyAlignment="1" applyProtection="1">
      <alignment horizontal="left" vertical="center"/>
      <protection locked="0"/>
    </xf>
    <xf numFmtId="49" fontId="10" fillId="0" borderId="28" xfId="0" applyNumberFormat="1" applyFont="1" applyFill="1" applyBorder="1" applyAlignment="1" applyProtection="1">
      <alignment horizontal="left" vertical="center"/>
      <protection locked="0"/>
    </xf>
    <xf numFmtId="49" fontId="0" fillId="0" borderId="28" xfId="0" applyNumberFormat="1" applyFont="1" applyBorder="1" applyAlignment="1" applyProtection="1">
      <alignment horizontal="left" vertical="center"/>
      <protection locked="0"/>
    </xf>
    <xf numFmtId="49" fontId="10" fillId="0" borderId="40" xfId="0" applyNumberFormat="1" applyFont="1" applyFill="1" applyBorder="1" applyAlignment="1" applyProtection="1">
      <alignment horizontal="left" vertical="center" wrapText="1"/>
      <protection locked="0"/>
    </xf>
    <xf numFmtId="0" fontId="0" fillId="0" borderId="13" xfId="0" applyFont="1" applyBorder="1" applyAlignment="1">
      <alignment horizontal="left" vertical="center"/>
    </xf>
    <xf numFmtId="0" fontId="0" fillId="2" borderId="29" xfId="0" applyFill="1" applyBorder="1" applyAlignment="1" applyProtection="1">
      <alignment horizontal="center" vertical="center"/>
    </xf>
    <xf numFmtId="0" fontId="10" fillId="2" borderId="15" xfId="0" applyFont="1" applyFill="1" applyBorder="1" applyAlignment="1">
      <alignment horizontal="left" vertical="center"/>
    </xf>
    <xf numFmtId="0" fontId="0" fillId="0" borderId="15" xfId="0" applyBorder="1" applyAlignment="1">
      <alignment horizontal="left" vertical="center"/>
    </xf>
    <xf numFmtId="49" fontId="10" fillId="0" borderId="51" xfId="0" applyNumberFormat="1" applyFont="1" applyFill="1" applyBorder="1" applyAlignment="1" applyProtection="1">
      <alignment horizontal="left" vertical="center"/>
      <protection locked="0"/>
    </xf>
    <xf numFmtId="0" fontId="10" fillId="4" borderId="15" xfId="0" applyFont="1" applyFill="1" applyBorder="1" applyAlignment="1" applyProtection="1">
      <alignment horizontal="center" vertical="center"/>
      <protection locked="0"/>
    </xf>
    <xf numFmtId="0" fontId="10" fillId="4" borderId="17" xfId="0" applyFont="1" applyFill="1" applyBorder="1" applyAlignment="1" applyProtection="1">
      <alignment horizontal="center" vertical="center"/>
      <protection locked="0"/>
    </xf>
    <xf numFmtId="0" fontId="10" fillId="2" borderId="16" xfId="0" applyFont="1" applyFill="1" applyBorder="1" applyAlignment="1" applyProtection="1">
      <alignment horizontal="center" vertical="center"/>
    </xf>
    <xf numFmtId="0" fontId="10" fillId="2" borderId="17" xfId="0" applyFont="1" applyFill="1" applyBorder="1" applyAlignment="1" applyProtection="1">
      <alignment horizontal="center" vertical="center"/>
    </xf>
    <xf numFmtId="0" fontId="10" fillId="2" borderId="67" xfId="0" applyFont="1" applyFill="1" applyBorder="1" applyAlignment="1" applyProtection="1">
      <alignment horizontal="left" vertical="center"/>
    </xf>
    <xf numFmtId="0" fontId="10" fillId="2" borderId="17" xfId="0" applyFont="1" applyFill="1" applyBorder="1" applyAlignment="1" applyProtection="1">
      <alignment horizontal="left" vertical="center"/>
    </xf>
    <xf numFmtId="0" fontId="0" fillId="2" borderId="35" xfId="0" applyFont="1" applyFill="1" applyBorder="1" applyAlignment="1">
      <alignment horizontal="left" vertical="center"/>
    </xf>
    <xf numFmtId="0" fontId="0" fillId="2" borderId="48" xfId="0" applyFont="1" applyFill="1" applyBorder="1" applyAlignment="1">
      <alignment horizontal="left" vertical="center"/>
    </xf>
    <xf numFmtId="0" fontId="10" fillId="2" borderId="18" xfId="0" applyFont="1" applyFill="1" applyBorder="1" applyAlignment="1" applyProtection="1">
      <alignment horizontal="center" vertical="center"/>
    </xf>
    <xf numFmtId="0" fontId="10" fillId="2" borderId="8" xfId="0" applyFont="1" applyFill="1" applyBorder="1" applyAlignment="1" applyProtection="1">
      <alignment horizontal="center" vertical="center"/>
    </xf>
    <xf numFmtId="49" fontId="10" fillId="0" borderId="16" xfId="0" applyNumberFormat="1" applyFont="1" applyBorder="1" applyAlignment="1" applyProtection="1">
      <alignment horizontal="left" vertical="center"/>
      <protection locked="0"/>
    </xf>
    <xf numFmtId="49" fontId="10" fillId="0" borderId="15" xfId="0" applyNumberFormat="1" applyFont="1" applyBorder="1" applyAlignment="1" applyProtection="1">
      <alignment horizontal="left" vertical="center"/>
      <protection locked="0"/>
    </xf>
    <xf numFmtId="49" fontId="10" fillId="0" borderId="17" xfId="0" applyNumberFormat="1" applyFont="1" applyBorder="1" applyAlignment="1" applyProtection="1">
      <alignment horizontal="left" vertical="center"/>
      <protection locked="0"/>
    </xf>
    <xf numFmtId="0" fontId="10" fillId="2" borderId="28" xfId="0" applyFont="1" applyFill="1" applyBorder="1" applyAlignment="1">
      <alignment horizontal="left" vertical="center"/>
    </xf>
    <xf numFmtId="0" fontId="0" fillId="0" borderId="28" xfId="0" applyBorder="1" applyAlignment="1">
      <alignment horizontal="left" vertical="center"/>
    </xf>
    <xf numFmtId="49" fontId="10" fillId="0" borderId="32" xfId="0" applyNumberFormat="1" applyFont="1" applyBorder="1" applyAlignment="1" applyProtection="1">
      <alignment horizontal="left" vertical="center"/>
    </xf>
    <xf numFmtId="49" fontId="10" fillId="0" borderId="31" xfId="0" applyNumberFormat="1" applyFont="1" applyBorder="1" applyAlignment="1" applyProtection="1">
      <alignment horizontal="left" vertical="center"/>
    </xf>
    <xf numFmtId="49" fontId="0" fillId="0" borderId="31" xfId="0" applyNumberFormat="1" applyBorder="1" applyAlignment="1" applyProtection="1">
      <alignment horizontal="left" vertical="center"/>
    </xf>
    <xf numFmtId="49" fontId="0" fillId="0" borderId="33" xfId="0" applyNumberFormat="1" applyBorder="1" applyAlignment="1" applyProtection="1">
      <alignment horizontal="left" vertical="center"/>
    </xf>
    <xf numFmtId="0" fontId="16" fillId="2" borderId="15" xfId="0" applyFont="1" applyFill="1" applyBorder="1" applyAlignment="1" applyProtection="1">
      <alignment horizontal="right" vertical="center"/>
    </xf>
    <xf numFmtId="0" fontId="11" fillId="0" borderId="15" xfId="0" applyFont="1" applyBorder="1" applyAlignment="1">
      <alignment horizontal="right" vertical="center"/>
    </xf>
    <xf numFmtId="0" fontId="11" fillId="2" borderId="35" xfId="0" applyFont="1" applyFill="1" applyBorder="1" applyAlignment="1">
      <alignment horizontal="left" vertical="center"/>
    </xf>
    <xf numFmtId="0" fontId="11" fillId="0" borderId="35" xfId="0" applyFont="1" applyBorder="1" applyAlignment="1">
      <alignment horizontal="left" vertical="center"/>
    </xf>
    <xf numFmtId="49" fontId="10" fillId="0" borderId="32" xfId="0" applyNumberFormat="1" applyFont="1" applyFill="1" applyBorder="1" applyAlignment="1" applyProtection="1">
      <alignment horizontal="left" vertical="center"/>
      <protection locked="0"/>
    </xf>
    <xf numFmtId="49" fontId="10" fillId="0" borderId="31" xfId="0" applyNumberFormat="1" applyFont="1" applyFill="1" applyBorder="1" applyAlignment="1" applyProtection="1">
      <alignment horizontal="left" vertical="center"/>
      <protection locked="0"/>
    </xf>
    <xf numFmtId="0" fontId="10" fillId="0" borderId="35" xfId="0" applyFont="1" applyBorder="1" applyAlignment="1">
      <alignment horizontal="left" vertical="center"/>
    </xf>
    <xf numFmtId="0" fontId="10" fillId="0" borderId="48" xfId="0" applyFont="1" applyBorder="1" applyAlignment="1">
      <alignment horizontal="left" vertical="center"/>
    </xf>
    <xf numFmtId="49" fontId="10" fillId="0" borderId="29" xfId="0" applyNumberFormat="1" applyFont="1" applyBorder="1" applyAlignment="1" applyProtection="1">
      <alignment horizontal="left" vertical="center"/>
    </xf>
    <xf numFmtId="49" fontId="10" fillId="0" borderId="28" xfId="0" applyNumberFormat="1" applyFont="1" applyBorder="1" applyAlignment="1" applyProtection="1">
      <alignment horizontal="left" vertical="center"/>
    </xf>
    <xf numFmtId="49" fontId="0" fillId="0" borderId="28" xfId="0" applyNumberFormat="1" applyBorder="1" applyAlignment="1" applyProtection="1">
      <alignment horizontal="left" vertical="center"/>
    </xf>
    <xf numFmtId="49" fontId="0" fillId="0" borderId="30" xfId="0" applyNumberFormat="1" applyBorder="1" applyAlignment="1" applyProtection="1">
      <alignment horizontal="left" vertical="center"/>
    </xf>
    <xf numFmtId="0" fontId="10" fillId="2" borderId="54" xfId="0" applyFont="1" applyFill="1" applyBorder="1" applyAlignment="1">
      <alignment horizontal="left" vertical="center"/>
    </xf>
    <xf numFmtId="0" fontId="10" fillId="0" borderId="54" xfId="0" applyFont="1" applyBorder="1" applyAlignment="1">
      <alignment horizontal="left" vertical="center"/>
    </xf>
    <xf numFmtId="0" fontId="10" fillId="2" borderId="24" xfId="0" applyFont="1" applyFill="1" applyBorder="1" applyAlignment="1" applyProtection="1">
      <alignment horizontal="left" vertical="center"/>
    </xf>
    <xf numFmtId="0" fontId="0" fillId="0" borderId="24" xfId="0" applyFont="1" applyBorder="1" applyAlignment="1">
      <alignment horizontal="left" vertical="center"/>
    </xf>
    <xf numFmtId="0" fontId="10" fillId="0" borderId="28" xfId="0" applyFont="1" applyBorder="1" applyAlignment="1">
      <alignment horizontal="left" vertical="center"/>
    </xf>
    <xf numFmtId="0" fontId="0" fillId="2" borderId="66" xfId="0" applyFill="1" applyBorder="1" applyAlignment="1">
      <alignment horizontal="center" vertical="center"/>
    </xf>
    <xf numFmtId="49" fontId="0" fillId="0" borderId="66" xfId="0" applyNumberFormat="1" applyBorder="1" applyAlignment="1" applyProtection="1">
      <alignment horizontal="center" vertical="center"/>
      <protection locked="0"/>
    </xf>
    <xf numFmtId="0" fontId="98" fillId="2" borderId="23" xfId="0" applyFont="1" applyFill="1" applyBorder="1" applyAlignment="1">
      <alignment horizontal="right" vertical="center"/>
    </xf>
    <xf numFmtId="0" fontId="13" fillId="2" borderId="23" xfId="0" applyFont="1" applyFill="1" applyBorder="1" applyAlignment="1">
      <alignment horizontal="left" vertical="center" wrapText="1" indent="1" shrinkToFit="1"/>
    </xf>
    <xf numFmtId="49" fontId="10" fillId="0" borderId="29" xfId="0" applyNumberFormat="1" applyFont="1" applyBorder="1" applyAlignment="1" applyProtection="1">
      <alignment horizontal="left" vertical="center" wrapText="1"/>
      <protection locked="0"/>
    </xf>
    <xf numFmtId="0" fontId="0" fillId="0" borderId="28" xfId="0" applyBorder="1" applyAlignment="1" applyProtection="1">
      <alignment horizontal="left" vertical="center" wrapText="1"/>
      <protection locked="0"/>
    </xf>
    <xf numFmtId="49" fontId="0" fillId="2" borderId="28" xfId="0" applyNumberFormat="1" applyFill="1" applyBorder="1" applyAlignment="1" applyProtection="1">
      <alignment horizontal="left" vertical="center"/>
      <protection locked="0"/>
    </xf>
    <xf numFmtId="0" fontId="0" fillId="0" borderId="30" xfId="0" applyBorder="1" applyAlignment="1">
      <alignment horizontal="left" vertical="center"/>
    </xf>
    <xf numFmtId="49" fontId="10" fillId="0" borderId="62" xfId="0" applyNumberFormat="1" applyFont="1" applyBorder="1" applyAlignment="1" applyProtection="1">
      <alignment horizontal="left" vertical="center"/>
      <protection locked="0"/>
    </xf>
    <xf numFmtId="49" fontId="10" fillId="0" borderId="54" xfId="0" applyNumberFormat="1" applyFont="1" applyBorder="1" applyAlignment="1" applyProtection="1">
      <alignment horizontal="left" vertical="center"/>
      <protection locked="0"/>
    </xf>
    <xf numFmtId="49" fontId="10" fillId="0" borderId="53" xfId="0" applyNumberFormat="1" applyFont="1" applyBorder="1" applyAlignment="1" applyProtection="1">
      <alignment horizontal="left" vertical="center"/>
      <protection locked="0"/>
    </xf>
    <xf numFmtId="0" fontId="11" fillId="2" borderId="10" xfId="0" applyFont="1" applyFill="1" applyBorder="1" applyAlignment="1">
      <alignment horizontal="left" vertical="center" indent="1"/>
    </xf>
    <xf numFmtId="49" fontId="10" fillId="0" borderId="52" xfId="0" applyNumberFormat="1" applyFont="1" applyBorder="1" applyAlignment="1" applyProtection="1">
      <alignment horizontal="left" vertical="center"/>
      <protection locked="0"/>
    </xf>
    <xf numFmtId="49" fontId="10" fillId="0" borderId="35" xfId="0" applyNumberFormat="1" applyFont="1" applyBorder="1" applyAlignment="1" applyProtection="1">
      <alignment horizontal="left" vertical="center"/>
      <protection locked="0"/>
    </xf>
    <xf numFmtId="49" fontId="10" fillId="0" borderId="48" xfId="0" applyNumberFormat="1" applyFont="1" applyBorder="1" applyAlignment="1" applyProtection="1">
      <alignment horizontal="left" vertical="center"/>
      <protection locked="0"/>
    </xf>
    <xf numFmtId="49" fontId="7" fillId="0" borderId="21" xfId="1" applyNumberFormat="1" applyBorder="1" applyAlignment="1" applyProtection="1">
      <alignment horizontal="left" vertical="center"/>
      <protection locked="0"/>
    </xf>
    <xf numFmtId="49" fontId="0" fillId="0" borderId="13" xfId="0" applyNumberFormat="1" applyBorder="1" applyAlignment="1" applyProtection="1">
      <alignment horizontal="left" vertical="center"/>
      <protection locked="0"/>
    </xf>
    <xf numFmtId="49" fontId="0" fillId="0" borderId="12" xfId="0" applyNumberFormat="1" applyBorder="1" applyAlignment="1" applyProtection="1">
      <alignment horizontal="left" vertical="center"/>
      <protection locked="0"/>
    </xf>
    <xf numFmtId="49" fontId="10" fillId="0" borderId="16" xfId="0" applyNumberFormat="1" applyFont="1" applyFill="1" applyBorder="1" applyAlignment="1" applyProtection="1">
      <alignment horizontal="left" vertical="center"/>
      <protection locked="0"/>
    </xf>
    <xf numFmtId="49" fontId="10" fillId="0" borderId="15" xfId="0" applyNumberFormat="1" applyFont="1" applyFill="1" applyBorder="1" applyAlignment="1" applyProtection="1">
      <alignment horizontal="left" vertical="center"/>
      <protection locked="0"/>
    </xf>
    <xf numFmtId="49" fontId="10" fillId="0" borderId="17" xfId="0" applyNumberFormat="1" applyFont="1" applyFill="1" applyBorder="1" applyAlignment="1" applyProtection="1">
      <alignment horizontal="left" vertical="center"/>
      <protection locked="0"/>
    </xf>
    <xf numFmtId="0" fontId="10" fillId="2" borderId="30" xfId="0" applyFont="1" applyFill="1" applyBorder="1" applyAlignment="1" applyProtection="1">
      <alignment horizontal="left" vertical="center"/>
    </xf>
    <xf numFmtId="0" fontId="0" fillId="2" borderId="15" xfId="0" applyFont="1" applyFill="1" applyBorder="1" applyAlignment="1">
      <alignment horizontal="left" vertical="center"/>
    </xf>
    <xf numFmtId="49" fontId="0" fillId="0" borderId="104" xfId="0" applyNumberFormat="1" applyBorder="1" applyAlignment="1" applyProtection="1">
      <alignment horizontal="center" vertical="center"/>
      <protection locked="0"/>
    </xf>
    <xf numFmtId="0" fontId="10" fillId="2" borderId="13" xfId="0" applyFont="1" applyFill="1" applyBorder="1" applyAlignment="1" applyProtection="1">
      <alignment horizontal="left" vertical="center"/>
    </xf>
    <xf numFmtId="49" fontId="0" fillId="0" borderId="13" xfId="0" applyNumberFormat="1" applyFont="1" applyFill="1" applyBorder="1" applyAlignment="1" applyProtection="1">
      <alignment horizontal="left" vertical="center" wrapText="1"/>
      <protection locked="0"/>
    </xf>
    <xf numFmtId="49" fontId="0" fillId="0" borderId="15" xfId="0" applyNumberFormat="1" applyFont="1" applyBorder="1" applyAlignment="1" applyProtection="1">
      <alignment horizontal="left" vertical="center"/>
      <protection locked="0"/>
    </xf>
    <xf numFmtId="49" fontId="0" fillId="0" borderId="15" xfId="0" applyNumberFormat="1" applyBorder="1" applyAlignment="1" applyProtection="1">
      <alignment horizontal="left" vertical="center"/>
      <protection locked="0"/>
    </xf>
    <xf numFmtId="49" fontId="0" fillId="0" borderId="17" xfId="0" applyNumberFormat="1" applyBorder="1" applyAlignment="1" applyProtection="1">
      <alignment horizontal="left" vertical="center"/>
      <protection locked="0"/>
    </xf>
    <xf numFmtId="0" fontId="11" fillId="2" borderId="1" xfId="0" applyFont="1" applyFill="1" applyBorder="1" applyAlignment="1" applyProtection="1">
      <alignment horizontal="left" vertical="center" indent="1"/>
    </xf>
    <xf numFmtId="0" fontId="10" fillId="2" borderId="4" xfId="0" applyFont="1" applyFill="1" applyBorder="1" applyAlignment="1" applyProtection="1">
      <alignment horizontal="left" vertical="center"/>
    </xf>
    <xf numFmtId="0" fontId="10" fillId="2" borderId="15" xfId="0" applyFont="1" applyFill="1" applyBorder="1" applyAlignment="1" applyProtection="1">
      <alignment horizontal="center" vertical="center"/>
    </xf>
    <xf numFmtId="0" fontId="10" fillId="2" borderId="13" xfId="0" applyFont="1" applyFill="1" applyBorder="1" applyAlignment="1" applyProtection="1">
      <alignment horizontal="center" vertical="center"/>
    </xf>
    <xf numFmtId="0" fontId="10" fillId="0" borderId="21" xfId="0" applyFont="1" applyFill="1" applyBorder="1" applyAlignment="1" applyProtection="1">
      <alignment horizontal="left" vertical="center"/>
      <protection locked="0"/>
    </xf>
    <xf numFmtId="0" fontId="10" fillId="0" borderId="13" xfId="0" applyFont="1" applyFill="1" applyBorder="1" applyAlignment="1" applyProtection="1">
      <alignment horizontal="left" vertical="center"/>
      <protection locked="0"/>
    </xf>
    <xf numFmtId="0" fontId="10" fillId="0" borderId="12" xfId="0" applyFont="1" applyFill="1" applyBorder="1" applyAlignment="1" applyProtection="1">
      <alignment horizontal="left" vertical="center"/>
      <protection locked="0"/>
    </xf>
    <xf numFmtId="0" fontId="10" fillId="0" borderId="15" xfId="0" applyFont="1" applyFill="1" applyBorder="1" applyAlignment="1" applyProtection="1">
      <alignment horizontal="left" vertical="center"/>
      <protection locked="0"/>
    </xf>
    <xf numFmtId="0" fontId="0" fillId="0" borderId="15" xfId="0" applyFill="1" applyBorder="1" applyAlignment="1" applyProtection="1">
      <alignment horizontal="left" vertical="center"/>
      <protection locked="0"/>
    </xf>
    <xf numFmtId="0" fontId="0" fillId="0" borderId="17" xfId="0" applyFill="1" applyBorder="1" applyAlignment="1" applyProtection="1">
      <alignment horizontal="left" vertical="center"/>
      <protection locked="0"/>
    </xf>
    <xf numFmtId="0" fontId="10" fillId="0" borderId="191" xfId="0" applyFont="1" applyFill="1" applyBorder="1" applyAlignment="1" applyProtection="1">
      <alignment horizontal="left" vertical="center"/>
      <protection locked="0"/>
    </xf>
    <xf numFmtId="0" fontId="10" fillId="0" borderId="66" xfId="0" applyFont="1" applyFill="1" applyBorder="1" applyAlignment="1" applyProtection="1">
      <alignment horizontal="left" vertical="center"/>
      <protection locked="0"/>
    </xf>
    <xf numFmtId="0" fontId="10" fillId="0" borderId="192" xfId="0" applyFont="1" applyFill="1" applyBorder="1" applyAlignment="1" applyProtection="1">
      <alignment horizontal="left" vertical="center"/>
      <protection locked="0"/>
    </xf>
    <xf numFmtId="0" fontId="10" fillId="0" borderId="66" xfId="0" applyFont="1" applyFill="1" applyBorder="1" applyAlignment="1" applyProtection="1">
      <alignment horizontal="center" vertical="center"/>
      <protection locked="0"/>
    </xf>
    <xf numFmtId="0" fontId="0" fillId="2" borderId="15" xfId="0" applyFill="1" applyBorder="1" applyAlignment="1">
      <alignment horizontal="left" vertical="center"/>
    </xf>
    <xf numFmtId="0" fontId="11" fillId="2" borderId="1" xfId="0" applyFont="1" applyFill="1" applyBorder="1" applyAlignment="1">
      <alignment horizontal="left" vertical="center" indent="1"/>
    </xf>
    <xf numFmtId="49" fontId="0" fillId="0" borderId="65" xfId="0" applyNumberFormat="1" applyBorder="1" applyAlignment="1" applyProtection="1">
      <alignment horizontal="center" vertical="center"/>
      <protection locked="0"/>
    </xf>
    <xf numFmtId="0" fontId="0" fillId="2" borderId="65" xfId="0" applyFill="1" applyBorder="1" applyAlignment="1">
      <alignment horizontal="center" vertical="center"/>
    </xf>
    <xf numFmtId="0" fontId="0" fillId="2" borderId="104" xfId="0" applyFill="1" applyBorder="1" applyAlignment="1">
      <alignment horizontal="center" vertical="center"/>
    </xf>
    <xf numFmtId="0" fontId="15" fillId="2" borderId="58" xfId="0" applyFont="1" applyFill="1" applyBorder="1" applyAlignment="1" applyProtection="1">
      <alignment horizontal="center" vertical="center"/>
    </xf>
    <xf numFmtId="0" fontId="14" fillId="2" borderId="34" xfId="0" applyFont="1" applyFill="1" applyBorder="1" applyAlignment="1" applyProtection="1">
      <alignment horizontal="center" vertical="center"/>
    </xf>
    <xf numFmtId="0" fontId="10" fillId="2" borderId="8" xfId="0" applyFont="1" applyFill="1" applyBorder="1" applyAlignment="1">
      <alignment horizontal="left" vertical="center"/>
    </xf>
    <xf numFmtId="0" fontId="0" fillId="0" borderId="8" xfId="0" applyBorder="1" applyAlignment="1">
      <alignment horizontal="left" vertical="center"/>
    </xf>
    <xf numFmtId="49" fontId="100" fillId="0" borderId="66" xfId="0" applyNumberFormat="1" applyFont="1" applyBorder="1" applyAlignment="1" applyProtection="1">
      <alignment horizontal="center" vertical="center"/>
      <protection locked="0"/>
    </xf>
    <xf numFmtId="49" fontId="4" fillId="0" borderId="66" xfId="0" applyNumberFormat="1" applyFont="1" applyBorder="1" applyAlignment="1" applyProtection="1">
      <alignment horizontal="center" vertical="center"/>
      <protection locked="0"/>
    </xf>
    <xf numFmtId="49" fontId="9" fillId="0" borderId="66" xfId="0" applyNumberFormat="1" applyFont="1" applyBorder="1" applyAlignment="1" applyProtection="1">
      <alignment horizontal="center" vertical="center"/>
      <protection locked="0"/>
    </xf>
    <xf numFmtId="0" fontId="0" fillId="0" borderId="4" xfId="0" applyFill="1" applyBorder="1" applyAlignment="1" applyProtection="1">
      <alignment horizontal="left" vertical="center"/>
      <protection locked="0"/>
    </xf>
    <xf numFmtId="0" fontId="0" fillId="0" borderId="68" xfId="0" applyFill="1" applyBorder="1" applyAlignment="1" applyProtection="1">
      <alignment horizontal="left" vertical="center"/>
      <protection locked="0"/>
    </xf>
    <xf numFmtId="0" fontId="10" fillId="2" borderId="8" xfId="0" applyFont="1" applyFill="1" applyBorder="1" applyAlignment="1">
      <alignment horizontal="left" vertical="center" shrinkToFit="1"/>
    </xf>
    <xf numFmtId="0" fontId="0" fillId="0" borderId="8" xfId="0" applyBorder="1" applyAlignment="1">
      <alignment horizontal="left" vertical="center" shrinkToFit="1"/>
    </xf>
    <xf numFmtId="0" fontId="0" fillId="0" borderId="0" xfId="0" applyBorder="1" applyAlignment="1">
      <alignment horizontal="left" vertical="center" shrinkToFit="1"/>
    </xf>
    <xf numFmtId="0" fontId="10" fillId="0" borderId="29" xfId="0" applyFont="1" applyFill="1" applyBorder="1" applyAlignment="1" applyProtection="1">
      <alignment horizontal="center" vertical="center"/>
      <protection locked="0"/>
    </xf>
    <xf numFmtId="0" fontId="10" fillId="0" borderId="28" xfId="0" applyFont="1" applyFill="1" applyBorder="1" applyAlignment="1" applyProtection="1">
      <alignment horizontal="center" vertical="center"/>
      <protection locked="0"/>
    </xf>
    <xf numFmtId="0" fontId="10" fillId="0" borderId="30" xfId="0" applyFont="1" applyFill="1" applyBorder="1" applyAlignment="1" applyProtection="1">
      <alignment horizontal="center" vertical="center"/>
      <protection locked="0"/>
    </xf>
    <xf numFmtId="0" fontId="0" fillId="0" borderId="31" xfId="0" applyBorder="1" applyAlignment="1">
      <alignment horizontal="left" vertical="center"/>
    </xf>
    <xf numFmtId="0" fontId="10" fillId="0" borderId="31" xfId="0" applyFont="1" applyBorder="1" applyAlignment="1">
      <alignment horizontal="left" vertical="center"/>
    </xf>
    <xf numFmtId="0" fontId="5" fillId="0" borderId="0" xfId="0" applyFont="1" applyFill="1" applyBorder="1" applyAlignment="1" applyProtection="1">
      <alignment horizontal="center" vertical="center"/>
    </xf>
    <xf numFmtId="49" fontId="0" fillId="0" borderId="17" xfId="0" applyNumberFormat="1" applyBorder="1" applyAlignment="1" applyProtection="1">
      <alignment horizontal="center" vertical="center"/>
      <protection locked="0"/>
    </xf>
    <xf numFmtId="49" fontId="10" fillId="0" borderId="33" xfId="0" applyNumberFormat="1" applyFont="1" applyFill="1" applyBorder="1" applyAlignment="1" applyProtection="1">
      <alignment horizontal="left" vertical="center"/>
      <protection locked="0"/>
    </xf>
    <xf numFmtId="49" fontId="0" fillId="0" borderId="67" xfId="0" applyNumberFormat="1" applyBorder="1" applyAlignment="1" applyProtection="1">
      <alignment horizontal="center" vertical="center"/>
      <protection locked="0"/>
    </xf>
    <xf numFmtId="49" fontId="0" fillId="0" borderId="13" xfId="0" applyNumberFormat="1" applyFont="1" applyFill="1" applyBorder="1" applyAlignment="1" applyProtection="1">
      <alignment horizontal="left" vertical="center"/>
      <protection locked="0"/>
    </xf>
    <xf numFmtId="0" fontId="10" fillId="2" borderId="179" xfId="0" applyFont="1" applyFill="1" applyBorder="1" applyAlignment="1" applyProtection="1">
      <alignment horizontal="left" vertical="center"/>
    </xf>
    <xf numFmtId="0" fontId="10" fillId="2" borderId="178" xfId="0" applyFont="1" applyFill="1" applyBorder="1" applyAlignment="1" applyProtection="1">
      <alignment horizontal="left" vertical="center"/>
    </xf>
    <xf numFmtId="0" fontId="10" fillId="2" borderId="67" xfId="0" applyFont="1" applyFill="1" applyBorder="1" applyAlignment="1" applyProtection="1">
      <alignment horizontal="center" vertical="center"/>
    </xf>
    <xf numFmtId="0" fontId="10" fillId="0" borderId="206" xfId="0" applyFont="1" applyFill="1" applyBorder="1" applyAlignment="1" applyProtection="1">
      <alignment horizontal="center" vertical="center"/>
    </xf>
    <xf numFmtId="0" fontId="10" fillId="0" borderId="179" xfId="0" applyFont="1" applyFill="1" applyBorder="1" applyAlignment="1" applyProtection="1">
      <alignment horizontal="center" vertical="center"/>
    </xf>
    <xf numFmtId="0" fontId="10" fillId="0" borderId="178" xfId="0" applyFont="1" applyFill="1" applyBorder="1" applyAlignment="1" applyProtection="1">
      <alignment horizontal="center" vertical="center"/>
    </xf>
    <xf numFmtId="181" fontId="10" fillId="0" borderId="16" xfId="0" applyNumberFormat="1" applyFont="1" applyFill="1" applyBorder="1" applyAlignment="1" applyProtection="1">
      <alignment horizontal="right" vertical="center" shrinkToFit="1"/>
      <protection locked="0"/>
    </xf>
    <xf numFmtId="181" fontId="10" fillId="0" borderId="15" xfId="0" applyNumberFormat="1" applyFont="1" applyFill="1" applyBorder="1" applyAlignment="1" applyProtection="1">
      <alignment horizontal="right" vertical="center" shrinkToFit="1"/>
      <protection locked="0"/>
    </xf>
    <xf numFmtId="181" fontId="10" fillId="0" borderId="17" xfId="0" applyNumberFormat="1" applyFont="1" applyFill="1" applyBorder="1" applyAlignment="1" applyProtection="1">
      <alignment horizontal="right" vertical="center" shrinkToFit="1"/>
      <protection locked="0"/>
    </xf>
    <xf numFmtId="0" fontId="10" fillId="2" borderId="8" xfId="0" applyFont="1" applyFill="1" applyBorder="1" applyAlignment="1" applyProtection="1">
      <alignment horizontal="left" vertical="center" wrapText="1"/>
    </xf>
    <xf numFmtId="178" fontId="65" fillId="0" borderId="32" xfId="0" applyNumberFormat="1" applyFont="1" applyFill="1" applyBorder="1" applyAlignment="1" applyProtection="1">
      <alignment horizontal="center" vertical="center"/>
      <protection locked="0"/>
    </xf>
    <xf numFmtId="178" fontId="65" fillId="0" borderId="31" xfId="0" applyNumberFormat="1" applyFont="1" applyFill="1" applyBorder="1" applyAlignment="1" applyProtection="1">
      <alignment horizontal="center" vertical="center"/>
      <protection locked="0"/>
    </xf>
    <xf numFmtId="178" fontId="38" fillId="0" borderId="31" xfId="0" applyNumberFormat="1" applyFont="1" applyBorder="1" applyAlignment="1" applyProtection="1">
      <alignment horizontal="center" vertical="center"/>
      <protection locked="0"/>
    </xf>
    <xf numFmtId="178" fontId="38" fillId="0" borderId="33" xfId="0" applyNumberFormat="1" applyFont="1" applyBorder="1" applyAlignment="1" applyProtection="1">
      <alignment horizontal="center" vertical="center"/>
      <protection locked="0"/>
    </xf>
    <xf numFmtId="0" fontId="10" fillId="2" borderId="13" xfId="0" applyFont="1" applyFill="1" applyBorder="1" applyAlignment="1">
      <alignment horizontal="left" vertical="center"/>
    </xf>
    <xf numFmtId="0" fontId="0" fillId="0" borderId="15" xfId="0" applyBorder="1" applyAlignment="1" applyProtection="1">
      <alignment horizontal="left" vertical="center"/>
    </xf>
    <xf numFmtId="0" fontId="0" fillId="0" borderId="15" xfId="0" applyBorder="1" applyAlignment="1" applyProtection="1">
      <alignment horizontal="center" vertical="center"/>
    </xf>
    <xf numFmtId="0" fontId="10" fillId="2" borderId="23" xfId="0" applyFont="1" applyFill="1" applyBorder="1" applyAlignment="1">
      <alignment horizontal="center" vertical="center"/>
    </xf>
    <xf numFmtId="0" fontId="13" fillId="2" borderId="23" xfId="0" applyFont="1" applyFill="1" applyBorder="1" applyAlignment="1">
      <alignment horizontal="left" vertical="center" indent="1" shrinkToFit="1"/>
    </xf>
    <xf numFmtId="0" fontId="10" fillId="0" borderId="32" xfId="0" applyFont="1" applyFill="1" applyBorder="1" applyAlignment="1" applyProtection="1">
      <alignment horizontal="center" vertical="center"/>
      <protection locked="0"/>
    </xf>
    <xf numFmtId="0" fontId="10" fillId="0" borderId="31" xfId="0" applyFont="1" applyFill="1" applyBorder="1" applyAlignment="1" applyProtection="1">
      <alignment horizontal="center" vertical="center"/>
      <protection locked="0"/>
    </xf>
    <xf numFmtId="0" fontId="10" fillId="0" borderId="33" xfId="0" applyFont="1" applyFill="1" applyBorder="1" applyAlignment="1" applyProtection="1">
      <alignment horizontal="center" vertical="center"/>
      <protection locked="0"/>
    </xf>
    <xf numFmtId="0" fontId="10" fillId="0" borderId="65" xfId="0" applyFont="1" applyFill="1" applyBorder="1" applyAlignment="1" applyProtection="1">
      <alignment horizontal="center" vertical="center"/>
      <protection locked="0"/>
    </xf>
    <xf numFmtId="0" fontId="10" fillId="4" borderId="8" xfId="0" applyFont="1" applyFill="1" applyBorder="1" applyAlignment="1" applyProtection="1">
      <alignment horizontal="center" vertical="center"/>
      <protection locked="0"/>
    </xf>
    <xf numFmtId="0" fontId="10" fillId="4" borderId="67" xfId="0" applyFont="1" applyFill="1" applyBorder="1" applyAlignment="1" applyProtection="1">
      <alignment horizontal="center" vertical="center"/>
      <protection locked="0"/>
    </xf>
    <xf numFmtId="178" fontId="65" fillId="0" borderId="62" xfId="0" applyNumberFormat="1" applyFont="1" applyFill="1" applyBorder="1" applyAlignment="1" applyProtection="1">
      <alignment horizontal="center" vertical="center"/>
      <protection locked="0"/>
    </xf>
    <xf numFmtId="178" fontId="65" fillId="0" borderId="54" xfId="0" applyNumberFormat="1" applyFont="1" applyFill="1" applyBorder="1" applyAlignment="1" applyProtection="1">
      <alignment horizontal="center" vertical="center"/>
      <protection locked="0"/>
    </xf>
    <xf numFmtId="178" fontId="38" fillId="0" borderId="54" xfId="0" applyNumberFormat="1" applyFont="1" applyBorder="1" applyAlignment="1" applyProtection="1">
      <alignment horizontal="center" vertical="center"/>
      <protection locked="0"/>
    </xf>
    <xf numFmtId="178" fontId="38" fillId="0" borderId="53" xfId="0" applyNumberFormat="1" applyFont="1" applyBorder="1" applyAlignment="1" applyProtection="1">
      <alignment horizontal="center" vertical="center"/>
      <protection locked="0"/>
    </xf>
    <xf numFmtId="49" fontId="10" fillId="0" borderId="29" xfId="0" applyNumberFormat="1" applyFont="1" applyFill="1" applyBorder="1" applyAlignment="1" applyProtection="1">
      <alignment vertical="center"/>
      <protection locked="0"/>
    </xf>
    <xf numFmtId="49" fontId="10" fillId="0" borderId="28" xfId="0" applyNumberFormat="1" applyFont="1" applyFill="1" applyBorder="1" applyAlignment="1" applyProtection="1">
      <alignment vertical="center"/>
      <protection locked="0"/>
    </xf>
    <xf numFmtId="49" fontId="0" fillId="0" borderId="28" xfId="0" applyNumberFormat="1" applyFont="1" applyBorder="1" applyAlignment="1" applyProtection="1">
      <alignment vertical="center"/>
      <protection locked="0"/>
    </xf>
    <xf numFmtId="49" fontId="0" fillId="0" borderId="28" xfId="0" applyNumberFormat="1" applyBorder="1" applyAlignment="1" applyProtection="1">
      <alignment vertical="center"/>
      <protection locked="0"/>
    </xf>
    <xf numFmtId="49" fontId="0" fillId="0" borderId="30" xfId="0" applyNumberFormat="1" applyBorder="1" applyAlignment="1" applyProtection="1">
      <alignment vertical="center"/>
      <protection locked="0"/>
    </xf>
    <xf numFmtId="0" fontId="0" fillId="0" borderId="15" xfId="0" applyBorder="1" applyAlignment="1" applyProtection="1">
      <alignment horizontal="center" vertical="center"/>
      <protection locked="0"/>
    </xf>
    <xf numFmtId="0" fontId="0" fillId="0" borderId="17" xfId="0" applyBorder="1" applyAlignment="1" applyProtection="1">
      <alignment horizontal="center" vertical="center"/>
      <protection locked="0"/>
    </xf>
    <xf numFmtId="0" fontId="0" fillId="0" borderId="13" xfId="0" applyBorder="1" applyAlignment="1" applyProtection="1">
      <alignment horizontal="center" vertical="center"/>
    </xf>
    <xf numFmtId="0" fontId="0" fillId="0" borderId="12" xfId="0" applyBorder="1" applyAlignment="1" applyProtection="1">
      <alignment horizontal="center" vertical="center"/>
    </xf>
    <xf numFmtId="0" fontId="10" fillId="2" borderId="0" xfId="0" applyFont="1" applyFill="1" applyBorder="1" applyAlignment="1" applyProtection="1">
      <alignment horizontal="left" vertical="center" wrapText="1"/>
    </xf>
    <xf numFmtId="0" fontId="11" fillId="2" borderId="15" xfId="0" applyFont="1" applyFill="1" applyBorder="1" applyAlignment="1" applyProtection="1">
      <alignment horizontal="right" vertical="center"/>
    </xf>
    <xf numFmtId="0" fontId="0" fillId="0" borderId="15" xfId="0" applyFont="1" applyBorder="1" applyAlignment="1" applyProtection="1">
      <alignment horizontal="right" vertical="center"/>
    </xf>
    <xf numFmtId="49" fontId="10" fillId="0" borderId="48" xfId="0" applyNumberFormat="1" applyFont="1" applyFill="1" applyBorder="1" applyAlignment="1" applyProtection="1">
      <alignment horizontal="center" vertical="center"/>
      <protection locked="0"/>
    </xf>
    <xf numFmtId="0" fontId="10" fillId="0" borderId="33" xfId="0" applyFont="1" applyFill="1" applyBorder="1" applyAlignment="1" applyProtection="1">
      <alignment horizontal="left" vertical="center"/>
      <protection locked="0"/>
    </xf>
    <xf numFmtId="0" fontId="10" fillId="2" borderId="35" xfId="0" applyFont="1" applyFill="1" applyBorder="1" applyAlignment="1" applyProtection="1">
      <alignment horizontal="left" vertical="center" wrapText="1"/>
    </xf>
    <xf numFmtId="0" fontId="10" fillId="2" borderId="48" xfId="0" applyFont="1" applyFill="1" applyBorder="1" applyAlignment="1" applyProtection="1">
      <alignment horizontal="left" vertical="center" wrapText="1"/>
    </xf>
    <xf numFmtId="0" fontId="0" fillId="2" borderId="34" xfId="0" applyFill="1" applyBorder="1" applyAlignment="1" applyProtection="1">
      <alignment horizontal="left" vertical="center"/>
    </xf>
    <xf numFmtId="183" fontId="10" fillId="0" borderId="52" xfId="0" applyNumberFormat="1" applyFont="1" applyFill="1" applyBorder="1" applyAlignment="1" applyProtection="1">
      <alignment horizontal="center" vertical="center"/>
      <protection locked="0"/>
    </xf>
    <xf numFmtId="183" fontId="10" fillId="0" borderId="35" xfId="0" applyNumberFormat="1" applyFont="1" applyFill="1" applyBorder="1" applyAlignment="1" applyProtection="1">
      <alignment horizontal="center" vertical="center"/>
      <protection locked="0"/>
    </xf>
    <xf numFmtId="183" fontId="10" fillId="0" borderId="48" xfId="0" applyNumberFormat="1" applyFont="1" applyFill="1" applyBorder="1" applyAlignment="1" applyProtection="1">
      <alignment horizontal="center" vertical="center"/>
      <protection locked="0"/>
    </xf>
    <xf numFmtId="0" fontId="0" fillId="2" borderId="8" xfId="0" applyFill="1" applyBorder="1" applyAlignment="1" applyProtection="1">
      <alignment horizontal="left" vertical="center"/>
    </xf>
    <xf numFmtId="0" fontId="10" fillId="2" borderId="28" xfId="0" applyFont="1" applyFill="1" applyBorder="1" applyAlignment="1" applyProtection="1">
      <alignment horizontal="right" vertical="center" wrapText="1"/>
    </xf>
    <xf numFmtId="0" fontId="10" fillId="2" borderId="30" xfId="0" applyFont="1" applyFill="1" applyBorder="1" applyAlignment="1" applyProtection="1">
      <alignment horizontal="right" vertical="center" wrapText="1"/>
    </xf>
    <xf numFmtId="0" fontId="10" fillId="2" borderId="28" xfId="0" applyFont="1" applyFill="1" applyBorder="1" applyAlignment="1" applyProtection="1">
      <alignment horizontal="right" vertical="center"/>
    </xf>
    <xf numFmtId="0" fontId="0" fillId="2" borderId="28" xfId="0" applyFont="1" applyFill="1" applyBorder="1" applyAlignment="1" applyProtection="1">
      <alignment horizontal="right" vertical="center"/>
    </xf>
    <xf numFmtId="0" fontId="0" fillId="0" borderId="1" xfId="0" applyFont="1" applyBorder="1" applyAlignment="1" applyProtection="1">
      <alignment horizontal="left" vertical="center" indent="1"/>
    </xf>
    <xf numFmtId="0" fontId="12" fillId="2" borderId="34" xfId="0" applyNumberFormat="1" applyFont="1" applyFill="1" applyBorder="1" applyAlignment="1" applyProtection="1">
      <alignment horizontal="left" vertical="center" shrinkToFit="1"/>
    </xf>
    <xf numFmtId="0" fontId="0" fillId="0" borderId="52" xfId="0" applyFont="1" applyFill="1" applyBorder="1" applyAlignment="1" applyProtection="1">
      <alignment horizontal="center" vertical="center" wrapText="1"/>
      <protection locked="0"/>
    </xf>
    <xf numFmtId="0" fontId="0" fillId="0" borderId="35" xfId="0" applyFill="1" applyBorder="1" applyAlignment="1" applyProtection="1">
      <alignment horizontal="center" vertical="center" wrapText="1"/>
      <protection locked="0"/>
    </xf>
    <xf numFmtId="0" fontId="0" fillId="0" borderId="48" xfId="0" applyFill="1" applyBorder="1" applyAlignment="1" applyProtection="1">
      <alignment horizontal="center" vertical="center" wrapText="1"/>
      <protection locked="0"/>
    </xf>
    <xf numFmtId="183" fontId="0" fillId="0" borderId="32" xfId="0" applyNumberFormat="1" applyBorder="1" applyAlignment="1" applyProtection="1">
      <alignment horizontal="center" vertical="center"/>
      <protection locked="0"/>
    </xf>
    <xf numFmtId="183" fontId="0" fillId="0" borderId="31" xfId="0" applyNumberFormat="1" applyBorder="1" applyAlignment="1" applyProtection="1">
      <alignment horizontal="center" vertical="center"/>
      <protection locked="0"/>
    </xf>
    <xf numFmtId="183" fontId="0" fillId="0" borderId="33" xfId="0" applyNumberFormat="1" applyBorder="1" applyAlignment="1" applyProtection="1">
      <alignment horizontal="center" vertical="center"/>
      <protection locked="0"/>
    </xf>
    <xf numFmtId="0" fontId="10" fillId="2" borderId="8" xfId="0" applyFont="1" applyFill="1" applyBorder="1" applyAlignment="1">
      <alignment horizontal="center" vertical="center"/>
    </xf>
    <xf numFmtId="49" fontId="0" fillId="0" borderId="41" xfId="1" applyNumberFormat="1" applyFont="1" applyBorder="1" applyAlignment="1" applyProtection="1">
      <alignment horizontal="center" vertical="center"/>
      <protection locked="0"/>
    </xf>
    <xf numFmtId="49" fontId="2" fillId="0" borderId="41" xfId="0" applyNumberFormat="1" applyFont="1" applyBorder="1" applyAlignment="1" applyProtection="1">
      <alignment horizontal="center" vertical="center"/>
      <protection locked="0"/>
    </xf>
    <xf numFmtId="49" fontId="10" fillId="0" borderId="32" xfId="0" applyNumberFormat="1" applyFont="1" applyFill="1" applyBorder="1" applyAlignment="1" applyProtection="1">
      <alignment horizontal="center" vertical="center"/>
      <protection locked="0"/>
    </xf>
    <xf numFmtId="49" fontId="10" fillId="0" borderId="31" xfId="0" applyNumberFormat="1" applyFont="1" applyFill="1" applyBorder="1" applyAlignment="1" applyProtection="1">
      <alignment horizontal="center" vertical="center"/>
      <protection locked="0"/>
    </xf>
    <xf numFmtId="49" fontId="10" fillId="0" borderId="33" xfId="0" applyNumberFormat="1" applyFont="1" applyFill="1" applyBorder="1" applyAlignment="1" applyProtection="1">
      <alignment horizontal="center" vertical="center"/>
      <protection locked="0"/>
    </xf>
    <xf numFmtId="0" fontId="0" fillId="0" borderId="29" xfId="0" applyFont="1" applyFill="1" applyBorder="1" applyAlignment="1" applyProtection="1">
      <alignment horizontal="center" vertical="center" wrapText="1"/>
      <protection locked="0"/>
    </xf>
    <xf numFmtId="0" fontId="0" fillId="0" borderId="28" xfId="0" applyFill="1" applyBorder="1" applyAlignment="1" applyProtection="1">
      <alignment horizontal="center" vertical="center" wrapText="1"/>
      <protection locked="0"/>
    </xf>
    <xf numFmtId="0" fontId="0" fillId="0" borderId="30" xfId="0" applyFill="1" applyBorder="1" applyAlignment="1" applyProtection="1">
      <alignment horizontal="center" vertical="center" wrapText="1"/>
      <protection locked="0"/>
    </xf>
    <xf numFmtId="0" fontId="10" fillId="2" borderId="28" xfId="0" applyFont="1" applyFill="1" applyBorder="1" applyAlignment="1" applyProtection="1">
      <alignment vertical="center" wrapText="1"/>
    </xf>
    <xf numFmtId="0" fontId="0" fillId="0" borderId="28" xfId="0" applyBorder="1" applyAlignment="1">
      <alignment vertical="center" wrapText="1"/>
    </xf>
    <xf numFmtId="188" fontId="10" fillId="0" borderId="32" xfId="0" applyNumberFormat="1" applyFont="1" applyFill="1" applyBorder="1" applyAlignment="1" applyProtection="1">
      <alignment horizontal="center" vertical="center"/>
      <protection locked="0"/>
    </xf>
    <xf numFmtId="188" fontId="10" fillId="0" borderId="31" xfId="0" applyNumberFormat="1" applyFont="1" applyFill="1" applyBorder="1" applyAlignment="1" applyProtection="1">
      <alignment horizontal="center" vertical="center"/>
      <protection locked="0"/>
    </xf>
    <xf numFmtId="188" fontId="10" fillId="0" borderId="33" xfId="0" applyNumberFormat="1" applyFont="1" applyFill="1" applyBorder="1" applyAlignment="1" applyProtection="1">
      <alignment horizontal="center" vertical="center"/>
      <protection locked="0"/>
    </xf>
    <xf numFmtId="0" fontId="10" fillId="2" borderId="28" xfId="0" applyFont="1" applyFill="1" applyBorder="1" applyAlignment="1">
      <alignment horizontal="center" vertical="center" shrinkToFit="1"/>
    </xf>
    <xf numFmtId="0" fontId="0" fillId="0" borderId="30" xfId="0" applyBorder="1" applyAlignment="1">
      <alignment horizontal="center" vertical="center" shrinkToFit="1"/>
    </xf>
    <xf numFmtId="183" fontId="0" fillId="0" borderId="29" xfId="0" applyNumberFormat="1" applyBorder="1" applyAlignment="1" applyProtection="1">
      <alignment horizontal="center" vertical="center"/>
      <protection locked="0"/>
    </xf>
    <xf numFmtId="183" fontId="0" fillId="0" borderId="28" xfId="0" applyNumberFormat="1" applyBorder="1" applyAlignment="1" applyProtection="1">
      <alignment horizontal="center" vertical="center"/>
      <protection locked="0"/>
    </xf>
    <xf numFmtId="183" fontId="0" fillId="0" borderId="30" xfId="0" applyNumberFormat="1" applyBorder="1" applyAlignment="1" applyProtection="1">
      <alignment horizontal="center" vertical="center"/>
      <protection locked="0"/>
    </xf>
    <xf numFmtId="0" fontId="10" fillId="2" borderId="31" xfId="0" applyFont="1" applyFill="1" applyBorder="1" applyAlignment="1">
      <alignment horizontal="center" vertical="center"/>
    </xf>
    <xf numFmtId="0" fontId="0" fillId="0" borderId="33" xfId="0" applyBorder="1" applyAlignment="1">
      <alignment horizontal="center" vertical="center"/>
    </xf>
    <xf numFmtId="0" fontId="10" fillId="2" borderId="34" xfId="0" applyFont="1" applyFill="1" applyBorder="1" applyAlignment="1">
      <alignment horizontal="center" vertical="center"/>
    </xf>
    <xf numFmtId="0" fontId="10" fillId="2" borderId="35" xfId="0" applyFont="1" applyFill="1" applyBorder="1" applyAlignment="1" applyProtection="1">
      <alignment vertical="center" wrapText="1"/>
    </xf>
    <xf numFmtId="0" fontId="0" fillId="0" borderId="35" xfId="0" applyBorder="1" applyAlignment="1">
      <alignment vertical="center" wrapText="1"/>
    </xf>
    <xf numFmtId="0" fontId="10" fillId="2" borderId="31" xfId="0" applyFont="1" applyFill="1" applyBorder="1" applyAlignment="1" applyProtection="1">
      <alignment vertical="center" wrapText="1"/>
    </xf>
    <xf numFmtId="0" fontId="10" fillId="2" borderId="28" xfId="0" applyFont="1" applyFill="1" applyBorder="1" applyAlignment="1">
      <alignment horizontal="left" vertical="center" wrapText="1"/>
    </xf>
    <xf numFmtId="0" fontId="10" fillId="2" borderId="30" xfId="0" applyFont="1" applyFill="1" applyBorder="1" applyAlignment="1">
      <alignment horizontal="left" vertical="center" wrapText="1"/>
    </xf>
    <xf numFmtId="0" fontId="10" fillId="2" borderId="28" xfId="0" applyFont="1" applyFill="1" applyBorder="1" applyAlignment="1">
      <alignment horizontal="center" vertical="center"/>
    </xf>
    <xf numFmtId="0" fontId="0" fillId="0" borderId="30" xfId="0" applyBorder="1" applyAlignment="1">
      <alignment horizontal="center" vertical="center"/>
    </xf>
    <xf numFmtId="178" fontId="10" fillId="0" borderId="32" xfId="0" applyNumberFormat="1" applyFont="1" applyFill="1" applyBorder="1" applyAlignment="1" applyProtection="1">
      <alignment horizontal="center" vertical="center"/>
      <protection locked="0"/>
    </xf>
    <xf numFmtId="178" fontId="10" fillId="0" borderId="31" xfId="0" applyNumberFormat="1" applyFont="1" applyFill="1" applyBorder="1" applyAlignment="1" applyProtection="1">
      <alignment horizontal="center" vertical="center"/>
      <protection locked="0"/>
    </xf>
    <xf numFmtId="178" fontId="10" fillId="0" borderId="33" xfId="0" applyNumberFormat="1" applyFont="1" applyFill="1" applyBorder="1" applyAlignment="1" applyProtection="1">
      <alignment horizontal="center" vertical="center"/>
      <protection locked="0"/>
    </xf>
    <xf numFmtId="0" fontId="10" fillId="2" borderId="28" xfId="0" applyFont="1" applyFill="1" applyBorder="1" applyAlignment="1" applyProtection="1">
      <alignment vertical="center"/>
    </xf>
    <xf numFmtId="0" fontId="0" fillId="0" borderId="33" xfId="0" applyBorder="1" applyAlignment="1">
      <alignment horizontal="left" vertical="center"/>
    </xf>
    <xf numFmtId="0" fontId="10" fillId="2" borderId="28" xfId="0" applyFont="1" applyFill="1" applyBorder="1" applyAlignment="1" applyProtection="1">
      <alignment vertical="center" shrinkToFit="1"/>
    </xf>
    <xf numFmtId="0" fontId="10" fillId="0" borderId="32" xfId="0" applyNumberFormat="1" applyFont="1" applyFill="1" applyBorder="1" applyAlignment="1" applyProtection="1">
      <alignment horizontal="center" vertical="center"/>
      <protection locked="0"/>
    </xf>
    <xf numFmtId="0" fontId="10" fillId="0" borderId="31" xfId="0" applyNumberFormat="1" applyFont="1" applyFill="1" applyBorder="1" applyAlignment="1" applyProtection="1">
      <alignment horizontal="center" vertical="center"/>
      <protection locked="0"/>
    </xf>
    <xf numFmtId="0" fontId="10" fillId="0" borderId="33" xfId="0" applyNumberFormat="1" applyFont="1" applyFill="1" applyBorder="1" applyAlignment="1" applyProtection="1">
      <alignment horizontal="center" vertical="center"/>
      <protection locked="0"/>
    </xf>
    <xf numFmtId="0" fontId="15" fillId="2" borderId="61" xfId="0" applyFont="1" applyFill="1" applyBorder="1" applyAlignment="1" applyProtection="1">
      <alignment horizontal="center" vertical="center"/>
    </xf>
    <xf numFmtId="0" fontId="15" fillId="2" borderId="27" xfId="0" applyFont="1" applyFill="1" applyBorder="1" applyAlignment="1" applyProtection="1">
      <alignment horizontal="center" vertical="center"/>
    </xf>
    <xf numFmtId="0" fontId="10" fillId="2" borderId="31" xfId="0" applyFont="1" applyFill="1" applyBorder="1" applyAlignment="1" applyProtection="1">
      <alignment horizontal="left" vertical="center" wrapText="1"/>
    </xf>
    <xf numFmtId="0" fontId="0" fillId="2" borderId="31" xfId="0" applyFont="1" applyFill="1" applyBorder="1" applyAlignment="1">
      <alignment horizontal="left" vertical="center" wrapText="1"/>
    </xf>
    <xf numFmtId="189" fontId="10" fillId="4" borderId="29" xfId="0" applyNumberFormat="1" applyFont="1" applyFill="1" applyBorder="1" applyAlignment="1" applyProtection="1">
      <alignment horizontal="center" vertical="center"/>
      <protection locked="0"/>
    </xf>
    <xf numFmtId="189" fontId="10" fillId="4" borderId="28" xfId="0" applyNumberFormat="1" applyFont="1" applyFill="1" applyBorder="1" applyAlignment="1" applyProtection="1">
      <alignment horizontal="center" vertical="center"/>
      <protection locked="0"/>
    </xf>
    <xf numFmtId="189" fontId="10" fillId="4" borderId="30" xfId="0" applyNumberFormat="1" applyFont="1" applyFill="1" applyBorder="1" applyAlignment="1" applyProtection="1">
      <alignment horizontal="center" vertical="center"/>
      <protection locked="0"/>
    </xf>
    <xf numFmtId="183" fontId="10" fillId="2" borderId="29" xfId="0" applyNumberFormat="1" applyFont="1" applyFill="1" applyBorder="1" applyAlignment="1" applyProtection="1">
      <alignment horizontal="center" vertical="center"/>
    </xf>
    <xf numFmtId="183" fontId="10" fillId="2" borderId="28" xfId="0" applyNumberFormat="1" applyFont="1" applyFill="1" applyBorder="1" applyAlignment="1" applyProtection="1">
      <alignment horizontal="center" vertical="center"/>
    </xf>
    <xf numFmtId="183" fontId="10" fillId="2" borderId="30" xfId="0" applyNumberFormat="1" applyFont="1" applyFill="1" applyBorder="1" applyAlignment="1" applyProtection="1">
      <alignment horizontal="center" vertical="center"/>
    </xf>
    <xf numFmtId="0" fontId="15" fillId="2" borderId="8" xfId="0" applyFont="1" applyFill="1" applyBorder="1" applyAlignment="1" applyProtection="1">
      <alignment horizontal="center" vertical="center"/>
    </xf>
    <xf numFmtId="0" fontId="10" fillId="2" borderId="13" xfId="0" applyFont="1" applyFill="1" applyBorder="1" applyAlignment="1" applyProtection="1">
      <alignment horizontal="left" vertical="center" wrapText="1"/>
    </xf>
    <xf numFmtId="0" fontId="10" fillId="4" borderId="21" xfId="0" applyFont="1" applyFill="1" applyBorder="1" applyAlignment="1" applyProtection="1">
      <alignment horizontal="left" vertical="center" shrinkToFit="1"/>
      <protection locked="0"/>
    </xf>
    <xf numFmtId="0" fontId="10" fillId="4" borderId="13" xfId="0" applyFont="1" applyFill="1" applyBorder="1" applyAlignment="1" applyProtection="1">
      <alignment horizontal="left" vertical="center" shrinkToFit="1"/>
      <protection locked="0"/>
    </xf>
    <xf numFmtId="0" fontId="10" fillId="4" borderId="12" xfId="0" applyFont="1" applyFill="1" applyBorder="1" applyAlignment="1" applyProtection="1">
      <alignment horizontal="left" vertical="center" shrinkToFit="1"/>
      <protection locked="0"/>
    </xf>
    <xf numFmtId="188" fontId="10" fillId="0" borderId="29" xfId="0" applyNumberFormat="1" applyFont="1" applyFill="1" applyBorder="1" applyAlignment="1" applyProtection="1">
      <alignment horizontal="center" vertical="center"/>
      <protection locked="0"/>
    </xf>
    <xf numFmtId="188" fontId="10" fillId="0" borderId="28" xfId="0" applyNumberFormat="1" applyFont="1" applyFill="1" applyBorder="1" applyAlignment="1" applyProtection="1">
      <alignment horizontal="center" vertical="center"/>
      <protection locked="0"/>
    </xf>
    <xf numFmtId="188" fontId="10" fillId="0" borderId="30" xfId="0" applyNumberFormat="1" applyFont="1" applyFill="1" applyBorder="1" applyAlignment="1" applyProtection="1">
      <alignment horizontal="center" vertical="center"/>
      <protection locked="0"/>
    </xf>
    <xf numFmtId="183" fontId="10" fillId="2" borderId="32" xfId="0" applyNumberFormat="1" applyFont="1" applyFill="1" applyBorder="1" applyAlignment="1" applyProtection="1">
      <alignment horizontal="center" vertical="center"/>
    </xf>
    <xf numFmtId="183" fontId="10" fillId="2" borderId="31" xfId="0" applyNumberFormat="1" applyFont="1" applyFill="1" applyBorder="1" applyAlignment="1" applyProtection="1">
      <alignment horizontal="center" vertical="center"/>
    </xf>
    <xf numFmtId="183" fontId="10" fillId="2" borderId="33" xfId="0" applyNumberFormat="1" applyFont="1" applyFill="1" applyBorder="1" applyAlignment="1" applyProtection="1">
      <alignment horizontal="center" vertical="center"/>
    </xf>
    <xf numFmtId="0" fontId="10" fillId="2" borderId="28" xfId="0" applyFont="1" applyFill="1" applyBorder="1" applyAlignment="1" applyProtection="1">
      <alignment horizontal="left" vertical="center" wrapText="1"/>
    </xf>
    <xf numFmtId="0" fontId="10" fillId="2" borderId="30" xfId="0" applyFont="1" applyFill="1" applyBorder="1" applyAlignment="1" applyProtection="1">
      <alignment horizontal="left" vertical="center" wrapText="1"/>
    </xf>
    <xf numFmtId="0" fontId="11" fillId="2" borderId="23" xfId="0" applyFont="1" applyFill="1" applyBorder="1" applyAlignment="1" applyProtection="1">
      <alignment horizontal="right" vertical="center"/>
    </xf>
    <xf numFmtId="0" fontId="0" fillId="0" borderId="23" xfId="0" applyFont="1" applyBorder="1" applyAlignment="1" applyProtection="1">
      <alignment horizontal="right" vertical="center"/>
    </xf>
    <xf numFmtId="183" fontId="0" fillId="0" borderId="52" xfId="0" applyNumberFormat="1" applyBorder="1" applyAlignment="1" applyProtection="1">
      <alignment horizontal="center" vertical="center"/>
      <protection locked="0"/>
    </xf>
    <xf numFmtId="183" fontId="0" fillId="0" borderId="35" xfId="0" applyNumberFormat="1" applyBorder="1" applyAlignment="1" applyProtection="1">
      <alignment horizontal="center" vertical="center"/>
      <protection locked="0"/>
    </xf>
    <xf numFmtId="183" fontId="0" fillId="0" borderId="48" xfId="0" applyNumberFormat="1" applyBorder="1" applyAlignment="1" applyProtection="1">
      <alignment horizontal="center" vertical="center"/>
      <protection locked="0"/>
    </xf>
    <xf numFmtId="0" fontId="56" fillId="2" borderId="34" xfId="0" applyFont="1" applyFill="1" applyBorder="1" applyAlignment="1">
      <alignment horizontal="left" vertical="center" shrinkToFit="1"/>
    </xf>
    <xf numFmtId="0" fontId="56" fillId="0" borderId="34" xfId="0" applyFont="1" applyBorder="1" applyAlignment="1">
      <alignment horizontal="left" vertical="center" shrinkToFit="1"/>
    </xf>
    <xf numFmtId="0" fontId="0" fillId="0" borderId="31" xfId="0" applyBorder="1" applyAlignment="1">
      <alignment vertical="center" wrapText="1"/>
    </xf>
    <xf numFmtId="0" fontId="11" fillId="2" borderId="0" xfId="0" applyFont="1" applyFill="1" applyBorder="1" applyAlignment="1" applyProtection="1">
      <alignment horizontal="left" vertical="center" shrinkToFit="1"/>
    </xf>
    <xf numFmtId="0" fontId="0" fillId="0" borderId="0" xfId="0" applyAlignment="1">
      <alignment horizontal="left" vertical="center" shrinkToFit="1"/>
    </xf>
    <xf numFmtId="0" fontId="0" fillId="2" borderId="35" xfId="0" applyFill="1" applyBorder="1" applyAlignment="1">
      <alignment vertical="center"/>
    </xf>
    <xf numFmtId="0" fontId="0" fillId="0" borderId="32" xfId="2"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xf>
    <xf numFmtId="0" fontId="10" fillId="2" borderId="4" xfId="0" applyFont="1" applyFill="1" applyBorder="1" applyAlignment="1" applyProtection="1">
      <alignment horizontal="left" vertical="center" wrapText="1"/>
    </xf>
    <xf numFmtId="49" fontId="10" fillId="0" borderId="18" xfId="0" applyNumberFormat="1" applyFont="1" applyFill="1" applyBorder="1" applyAlignment="1" applyProtection="1">
      <alignment horizontal="left" vertical="top" wrapText="1"/>
      <protection locked="0"/>
    </xf>
    <xf numFmtId="49" fontId="10" fillId="0" borderId="8" xfId="0" applyNumberFormat="1" applyFont="1" applyFill="1" applyBorder="1" applyAlignment="1" applyProtection="1">
      <alignment horizontal="left" vertical="top" wrapText="1"/>
      <protection locked="0"/>
    </xf>
    <xf numFmtId="49" fontId="10" fillId="0" borderId="67" xfId="0" applyNumberFormat="1" applyFont="1" applyFill="1" applyBorder="1" applyAlignment="1" applyProtection="1">
      <alignment horizontal="left" vertical="top" wrapText="1"/>
      <protection locked="0"/>
    </xf>
    <xf numFmtId="49" fontId="10" fillId="0" borderId="59" xfId="0" applyNumberFormat="1" applyFont="1" applyFill="1" applyBorder="1" applyAlignment="1" applyProtection="1">
      <alignment horizontal="left" vertical="top" wrapText="1"/>
      <protection locked="0"/>
    </xf>
    <xf numFmtId="49" fontId="10" fillId="0" borderId="0" xfId="0" applyNumberFormat="1" applyFont="1" applyFill="1" applyBorder="1" applyAlignment="1" applyProtection="1">
      <alignment horizontal="left" vertical="top" wrapText="1"/>
      <protection locked="0"/>
    </xf>
    <xf numFmtId="49" fontId="10" fillId="0" borderId="43" xfId="0" applyNumberFormat="1" applyFont="1" applyFill="1" applyBorder="1" applyAlignment="1" applyProtection="1">
      <alignment horizontal="left" vertical="top" wrapText="1"/>
      <protection locked="0"/>
    </xf>
    <xf numFmtId="49" fontId="10" fillId="0" borderId="11" xfId="0" applyNumberFormat="1" applyFont="1" applyFill="1" applyBorder="1" applyAlignment="1" applyProtection="1">
      <alignment horizontal="left" vertical="top" wrapText="1"/>
      <protection locked="0"/>
    </xf>
    <xf numFmtId="49" fontId="10" fillId="0" borderId="4" xfId="0" applyNumberFormat="1" applyFont="1" applyFill="1" applyBorder="1" applyAlignment="1" applyProtection="1">
      <alignment horizontal="left" vertical="top" wrapText="1"/>
      <protection locked="0"/>
    </xf>
    <xf numFmtId="49" fontId="10" fillId="0" borderId="68" xfId="0" applyNumberFormat="1" applyFont="1" applyFill="1" applyBorder="1" applyAlignment="1" applyProtection="1">
      <alignment horizontal="left" vertical="top" wrapText="1"/>
      <protection locked="0"/>
    </xf>
    <xf numFmtId="0" fontId="0" fillId="0" borderId="24" xfId="0" applyBorder="1" applyAlignment="1">
      <alignment horizontal="left" vertical="center"/>
    </xf>
    <xf numFmtId="0" fontId="0" fillId="0" borderId="24" xfId="0" applyBorder="1" applyAlignment="1">
      <alignment vertical="center"/>
    </xf>
    <xf numFmtId="49" fontId="0" fillId="0" borderId="24" xfId="0" applyNumberFormat="1" applyBorder="1" applyAlignment="1" applyProtection="1">
      <alignment horizontal="left" vertical="center" wrapText="1"/>
      <protection locked="0"/>
    </xf>
    <xf numFmtId="49" fontId="0" fillId="0" borderId="26" xfId="0" applyNumberFormat="1" applyBorder="1" applyAlignment="1" applyProtection="1">
      <alignment horizontal="left" vertical="center" wrapText="1"/>
      <protection locked="0"/>
    </xf>
    <xf numFmtId="0" fontId="0" fillId="2" borderId="4" xfId="0" applyFill="1" applyBorder="1" applyAlignment="1">
      <alignment horizontal="left" vertical="center" wrapText="1"/>
    </xf>
    <xf numFmtId="49" fontId="10" fillId="0" borderId="30" xfId="0" applyNumberFormat="1" applyFont="1" applyFill="1" applyBorder="1" applyAlignment="1" applyProtection="1">
      <alignment horizontal="center" vertical="center"/>
      <protection locked="0"/>
    </xf>
    <xf numFmtId="0" fontId="10" fillId="0" borderId="32" xfId="0" applyFont="1" applyFill="1" applyBorder="1" applyAlignment="1" applyProtection="1">
      <alignment vertical="center"/>
      <protection locked="0"/>
    </xf>
    <xf numFmtId="0" fontId="10" fillId="0" borderId="31" xfId="0" applyFont="1" applyFill="1" applyBorder="1" applyAlignment="1" applyProtection="1">
      <alignment vertical="center"/>
      <protection locked="0"/>
    </xf>
    <xf numFmtId="0" fontId="0" fillId="0" borderId="31" xfId="0" applyBorder="1" applyAlignment="1" applyProtection="1">
      <alignment vertical="center"/>
      <protection locked="0"/>
    </xf>
    <xf numFmtId="0" fontId="0" fillId="0" borderId="33" xfId="0" applyBorder="1" applyAlignment="1" applyProtection="1">
      <alignment vertical="center"/>
      <protection locked="0"/>
    </xf>
    <xf numFmtId="0" fontId="11" fillId="2" borderId="15" xfId="0" applyFont="1" applyFill="1" applyBorder="1" applyAlignment="1" applyProtection="1">
      <alignment horizontal="left" vertical="center" shrinkToFit="1"/>
    </xf>
    <xf numFmtId="0" fontId="0" fillId="0" borderId="15" xfId="0" applyBorder="1" applyAlignment="1">
      <alignment horizontal="left" vertical="center" shrinkToFit="1"/>
    </xf>
    <xf numFmtId="183" fontId="10" fillId="0" borderId="32" xfId="0" applyNumberFormat="1" applyFont="1" applyFill="1" applyBorder="1" applyAlignment="1" applyProtection="1">
      <alignment horizontal="center" vertical="center"/>
      <protection locked="0"/>
    </xf>
    <xf numFmtId="183" fontId="10" fillId="0" borderId="31" xfId="0" applyNumberFormat="1" applyFont="1" applyFill="1" applyBorder="1" applyAlignment="1" applyProtection="1">
      <alignment horizontal="center" vertical="center"/>
      <protection locked="0"/>
    </xf>
    <xf numFmtId="183" fontId="10" fillId="0" borderId="33" xfId="0" applyNumberFormat="1" applyFont="1" applyFill="1" applyBorder="1" applyAlignment="1" applyProtection="1">
      <alignment horizontal="center" vertical="center"/>
      <protection locked="0"/>
    </xf>
    <xf numFmtId="0" fontId="0" fillId="2" borderId="0" xfId="0" applyFill="1" applyBorder="1" applyAlignment="1" applyProtection="1">
      <alignment horizontal="left" vertical="center"/>
    </xf>
    <xf numFmtId="0" fontId="10" fillId="2" borderId="24" xfId="0" applyFont="1" applyFill="1" applyBorder="1" applyAlignment="1" applyProtection="1">
      <alignment horizontal="right" vertical="center"/>
    </xf>
    <xf numFmtId="183" fontId="10" fillId="2" borderId="25" xfId="0" applyNumberFormat="1" applyFont="1" applyFill="1" applyBorder="1" applyAlignment="1" applyProtection="1">
      <alignment vertical="center" shrinkToFit="1"/>
    </xf>
    <xf numFmtId="0" fontId="0" fillId="0" borderId="24" xfId="0" applyBorder="1" applyAlignment="1" applyProtection="1">
      <alignment vertical="center" shrinkToFit="1"/>
    </xf>
    <xf numFmtId="0" fontId="6" fillId="3" borderId="15" xfId="0" applyFont="1" applyFill="1" applyBorder="1" applyAlignment="1">
      <alignment horizontal="left" vertical="center" shrinkToFit="1"/>
    </xf>
    <xf numFmtId="0" fontId="14" fillId="2" borderId="1" xfId="0" applyFont="1" applyFill="1" applyBorder="1" applyAlignment="1">
      <alignment vertical="center" wrapText="1"/>
    </xf>
    <xf numFmtId="0" fontId="14" fillId="2" borderId="0" xfId="0" applyFont="1" applyFill="1" applyBorder="1" applyAlignment="1">
      <alignment vertical="center" wrapText="1"/>
    </xf>
    <xf numFmtId="0" fontId="0" fillId="0" borderId="0" xfId="0" applyAlignment="1">
      <alignment horizontal="center" vertical="center"/>
    </xf>
    <xf numFmtId="0" fontId="10" fillId="0" borderId="21" xfId="0"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0" fontId="10" fillId="0" borderId="12" xfId="0" applyFont="1" applyBorder="1" applyAlignment="1" applyProtection="1">
      <alignment horizontal="center" vertical="center"/>
      <protection locked="0"/>
    </xf>
    <xf numFmtId="0" fontId="10" fillId="2" borderId="33" xfId="0" applyFont="1" applyFill="1" applyBorder="1" applyAlignment="1" applyProtection="1">
      <alignment horizontal="left" vertical="center" wrapText="1"/>
    </xf>
    <xf numFmtId="0" fontId="10" fillId="2" borderId="27" xfId="0" applyFont="1" applyFill="1" applyBorder="1" applyAlignment="1" applyProtection="1">
      <alignment horizontal="right" vertical="center" wrapText="1"/>
    </xf>
    <xf numFmtId="0" fontId="0" fillId="2" borderId="27" xfId="0" applyFont="1" applyFill="1" applyBorder="1" applyAlignment="1" applyProtection="1">
      <alignment horizontal="right" vertical="center" wrapText="1"/>
    </xf>
    <xf numFmtId="0" fontId="10" fillId="2" borderId="31" xfId="0" applyFont="1" applyFill="1" applyBorder="1" applyAlignment="1" applyProtection="1">
      <alignment horizontal="left" vertical="center" shrinkToFit="1"/>
    </xf>
    <xf numFmtId="0" fontId="0" fillId="2" borderId="31" xfId="0" applyFont="1" applyFill="1" applyBorder="1" applyAlignment="1" applyProtection="1">
      <alignment horizontal="left" vertical="center" shrinkToFit="1"/>
    </xf>
    <xf numFmtId="0" fontId="0" fillId="2" borderId="28" xfId="0" applyFont="1" applyFill="1" applyBorder="1" applyAlignment="1" applyProtection="1">
      <alignment horizontal="left" vertical="center" shrinkToFit="1"/>
    </xf>
    <xf numFmtId="0" fontId="10" fillId="2" borderId="31" xfId="0" applyFont="1" applyFill="1" applyBorder="1" applyAlignment="1" applyProtection="1">
      <alignment horizontal="right" vertical="center" wrapText="1"/>
    </xf>
    <xf numFmtId="0" fontId="0" fillId="2" borderId="31" xfId="0" applyFont="1" applyFill="1" applyBorder="1" applyAlignment="1" applyProtection="1">
      <alignment horizontal="right" vertical="center" wrapText="1"/>
    </xf>
    <xf numFmtId="49" fontId="10" fillId="4" borderId="24" xfId="0" applyNumberFormat="1"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183" fontId="10" fillId="0" borderId="29" xfId="0" applyNumberFormat="1" applyFont="1" applyFill="1" applyBorder="1" applyAlignment="1" applyProtection="1">
      <alignment horizontal="center" vertical="center"/>
      <protection locked="0"/>
    </xf>
    <xf numFmtId="183" fontId="10" fillId="0" borderId="28" xfId="0" applyNumberFormat="1" applyFont="1" applyFill="1" applyBorder="1" applyAlignment="1" applyProtection="1">
      <alignment horizontal="center" vertical="center"/>
      <protection locked="0"/>
    </xf>
    <xf numFmtId="183" fontId="10" fillId="0" borderId="30" xfId="0" applyNumberFormat="1" applyFont="1" applyFill="1" applyBorder="1" applyAlignment="1" applyProtection="1">
      <alignment horizontal="center" vertical="center"/>
      <protection locked="0"/>
    </xf>
    <xf numFmtId="0" fontId="10" fillId="2" borderId="52" xfId="0" applyFont="1" applyFill="1" applyBorder="1" applyAlignment="1" applyProtection="1">
      <alignment horizontal="left" vertical="center"/>
    </xf>
    <xf numFmtId="0" fontId="0" fillId="2" borderId="35" xfId="0" applyFont="1" applyFill="1" applyBorder="1" applyAlignment="1" applyProtection="1">
      <alignment horizontal="left" vertical="center"/>
    </xf>
    <xf numFmtId="0" fontId="0" fillId="0" borderId="32" xfId="0" applyFont="1" applyFill="1" applyBorder="1" applyAlignment="1" applyProtection="1">
      <alignment horizontal="center" vertical="center" wrapText="1"/>
      <protection locked="0"/>
    </xf>
    <xf numFmtId="0" fontId="0" fillId="0" borderId="31" xfId="0" applyFill="1" applyBorder="1" applyAlignment="1" applyProtection="1">
      <alignment horizontal="center" vertical="center" wrapText="1"/>
      <protection locked="0"/>
    </xf>
    <xf numFmtId="0" fontId="0" fillId="0" borderId="33" xfId="0" applyFill="1" applyBorder="1" applyAlignment="1" applyProtection="1">
      <alignment horizontal="center" vertical="center" wrapText="1"/>
      <protection locked="0"/>
    </xf>
    <xf numFmtId="0" fontId="10" fillId="2" borderId="35" xfId="0" applyFont="1" applyFill="1" applyBorder="1" applyAlignment="1" applyProtection="1">
      <alignment horizontal="right" vertical="center" wrapText="1"/>
    </xf>
    <xf numFmtId="0" fontId="10" fillId="2" borderId="48" xfId="0" applyFont="1" applyFill="1" applyBorder="1" applyAlignment="1" applyProtection="1">
      <alignment horizontal="right" vertical="center" wrapText="1"/>
    </xf>
    <xf numFmtId="0" fontId="10" fillId="0" borderId="25" xfId="0" applyNumberFormat="1" applyFont="1" applyFill="1" applyBorder="1" applyAlignment="1" applyProtection="1">
      <alignment horizontal="center" vertical="center"/>
      <protection locked="0"/>
    </xf>
    <xf numFmtId="0" fontId="10" fillId="0" borderId="24" xfId="0" applyNumberFormat="1" applyFont="1" applyFill="1" applyBorder="1" applyAlignment="1" applyProtection="1">
      <alignment horizontal="center" vertical="center"/>
      <protection locked="0"/>
    </xf>
    <xf numFmtId="0" fontId="10" fillId="0" borderId="26" xfId="0" applyNumberFormat="1" applyFont="1" applyFill="1" applyBorder="1" applyAlignment="1" applyProtection="1">
      <alignment horizontal="center" vertical="center"/>
      <protection locked="0"/>
    </xf>
    <xf numFmtId="0" fontId="10" fillId="0" borderId="15" xfId="0" applyFont="1" applyBorder="1" applyAlignment="1">
      <alignment horizontal="left" vertical="center"/>
    </xf>
    <xf numFmtId="0" fontId="0" fillId="2" borderId="15" xfId="0" applyFill="1" applyBorder="1" applyAlignment="1">
      <alignment horizontal="left" vertical="center" shrinkToFit="1"/>
    </xf>
    <xf numFmtId="0" fontId="10" fillId="2" borderId="15" xfId="0" applyFont="1" applyFill="1" applyBorder="1" applyAlignment="1" applyProtection="1">
      <alignment vertical="center"/>
    </xf>
    <xf numFmtId="0" fontId="10" fillId="0" borderId="15" xfId="0" applyFont="1" applyBorder="1" applyAlignment="1">
      <alignment vertical="center"/>
    </xf>
    <xf numFmtId="49" fontId="10" fillId="0" borderId="30" xfId="0" applyNumberFormat="1" applyFont="1" applyFill="1" applyBorder="1" applyAlignment="1" applyProtection="1">
      <alignment horizontal="left" vertical="center"/>
      <protection locked="0"/>
    </xf>
    <xf numFmtId="0" fontId="13" fillId="2" borderId="15" xfId="0" applyFont="1" applyFill="1" applyBorder="1" applyAlignment="1" applyProtection="1">
      <alignment vertical="center"/>
    </xf>
    <xf numFmtId="0" fontId="6" fillId="2" borderId="1" xfId="0" applyFont="1" applyFill="1" applyBorder="1" applyAlignment="1">
      <alignment wrapText="1"/>
    </xf>
    <xf numFmtId="0" fontId="6" fillId="0" borderId="1" xfId="0" applyFont="1" applyBorder="1" applyAlignment="1">
      <alignment wrapText="1"/>
    </xf>
    <xf numFmtId="0" fontId="6" fillId="0" borderId="9" xfId="0" applyFont="1" applyBorder="1" applyAlignment="1">
      <alignment wrapText="1"/>
    </xf>
    <xf numFmtId="0" fontId="6" fillId="0" borderId="0" xfId="0" applyFont="1" applyAlignment="1">
      <alignment wrapText="1"/>
    </xf>
    <xf numFmtId="0" fontId="6" fillId="0" borderId="6" xfId="0" applyFont="1" applyBorder="1" applyAlignment="1">
      <alignment wrapText="1"/>
    </xf>
    <xf numFmtId="0" fontId="10" fillId="0" borderId="15" xfId="0" applyFont="1" applyFill="1" applyBorder="1" applyAlignment="1" applyProtection="1">
      <alignment horizontal="left" vertical="center" shrinkToFit="1"/>
      <protection locked="0"/>
    </xf>
    <xf numFmtId="0" fontId="0" fillId="0" borderId="15" xfId="0" applyBorder="1" applyAlignment="1" applyProtection="1">
      <alignment horizontal="left" vertical="center" shrinkToFit="1"/>
      <protection locked="0"/>
    </xf>
    <xf numFmtId="0" fontId="0" fillId="0" borderId="15" xfId="0" applyBorder="1" applyAlignment="1" applyProtection="1">
      <alignment vertical="center" shrinkToFit="1"/>
      <protection locked="0"/>
    </xf>
    <xf numFmtId="0" fontId="10" fillId="0" borderId="13" xfId="0" applyFont="1" applyFill="1" applyBorder="1" applyAlignment="1" applyProtection="1">
      <alignment horizontal="left" vertical="center" shrinkToFit="1"/>
      <protection locked="0"/>
    </xf>
    <xf numFmtId="0" fontId="10" fillId="0" borderId="13" xfId="0" applyFont="1" applyBorder="1" applyAlignment="1" applyProtection="1">
      <alignment horizontal="left" vertical="center" shrinkToFit="1"/>
      <protection locked="0"/>
    </xf>
    <xf numFmtId="0" fontId="0" fillId="0" borderId="13" xfId="0" applyBorder="1" applyAlignment="1" applyProtection="1">
      <alignment vertical="center" shrinkToFit="1"/>
      <protection locked="0"/>
    </xf>
    <xf numFmtId="0" fontId="0" fillId="0" borderId="73" xfId="0" applyFont="1" applyBorder="1" applyAlignment="1">
      <alignment horizontal="center" vertical="center"/>
    </xf>
    <xf numFmtId="0" fontId="0" fillId="0" borderId="15" xfId="0" applyFont="1" applyBorder="1" applyAlignment="1">
      <alignment horizontal="center" vertical="center"/>
    </xf>
    <xf numFmtId="0" fontId="0" fillId="0" borderId="72" xfId="0" applyFont="1" applyBorder="1" applyAlignment="1">
      <alignment horizontal="center" vertical="center"/>
    </xf>
    <xf numFmtId="0" fontId="10" fillId="3" borderId="15" xfId="0" applyFont="1" applyFill="1" applyBorder="1" applyAlignment="1">
      <alignment horizontal="left" vertical="center"/>
    </xf>
    <xf numFmtId="0" fontId="0" fillId="3" borderId="15" xfId="0" applyFill="1" applyBorder="1" applyAlignment="1">
      <alignment horizontal="left" vertical="center"/>
    </xf>
    <xf numFmtId="0" fontId="11" fillId="2" borderId="15" xfId="0" applyFont="1" applyFill="1" applyBorder="1" applyAlignment="1" applyProtection="1">
      <alignment horizontal="left" vertical="center"/>
    </xf>
    <xf numFmtId="0" fontId="13" fillId="3" borderId="15" xfId="0" applyFont="1" applyFill="1" applyBorder="1" applyAlignment="1">
      <alignment horizontal="left" vertical="center" shrinkToFit="1"/>
    </xf>
    <xf numFmtId="0" fontId="0" fillId="0" borderId="15" xfId="0" applyBorder="1" applyAlignment="1">
      <alignment vertical="center" shrinkToFit="1"/>
    </xf>
    <xf numFmtId="0" fontId="13" fillId="2" borderId="15" xfId="0" applyFont="1" applyFill="1" applyBorder="1" applyAlignment="1">
      <alignment horizontal="left" vertical="center" shrinkToFit="1"/>
    </xf>
    <xf numFmtId="0" fontId="10" fillId="3" borderId="15" xfId="0" applyFont="1" applyFill="1" applyBorder="1" applyAlignment="1" applyProtection="1">
      <alignment vertical="center"/>
    </xf>
    <xf numFmtId="0" fontId="10" fillId="3" borderId="15" xfId="0" applyFont="1" applyFill="1" applyBorder="1" applyAlignment="1">
      <alignment vertical="center"/>
    </xf>
    <xf numFmtId="0" fontId="11" fillId="2" borderId="15" xfId="0" applyFont="1" applyFill="1" applyBorder="1" applyAlignment="1" applyProtection="1">
      <alignment vertical="center"/>
    </xf>
    <xf numFmtId="0" fontId="0" fillId="0" borderId="15" xfId="0" applyBorder="1" applyAlignment="1">
      <alignment vertical="center"/>
    </xf>
    <xf numFmtId="0" fontId="0" fillId="0" borderId="35" xfId="0" applyBorder="1" applyAlignment="1" applyProtection="1">
      <alignment horizontal="left" vertical="center"/>
      <protection locked="0"/>
    </xf>
    <xf numFmtId="0" fontId="0" fillId="2" borderId="0" xfId="0" applyFill="1" applyAlignment="1">
      <alignment horizontal="center" vertical="center"/>
    </xf>
    <xf numFmtId="0" fontId="9" fillId="2" borderId="34" xfId="0" applyFont="1" applyFill="1" applyBorder="1" applyAlignment="1">
      <alignment horizontal="left" vertical="center"/>
    </xf>
    <xf numFmtId="0" fontId="9" fillId="2" borderId="57" xfId="0" applyFont="1" applyFill="1" applyBorder="1" applyAlignment="1">
      <alignment horizontal="left" vertical="center"/>
    </xf>
    <xf numFmtId="0" fontId="0" fillId="2" borderId="2"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0" fillId="2" borderId="8" xfId="0" applyFont="1" applyFill="1" applyBorder="1" applyAlignment="1">
      <alignment horizontal="center" vertical="center" wrapText="1"/>
    </xf>
    <xf numFmtId="0" fontId="9" fillId="2" borderId="34" xfId="0" applyFont="1" applyFill="1" applyBorder="1" applyAlignment="1">
      <alignment horizontal="left" vertical="center" wrapText="1"/>
    </xf>
    <xf numFmtId="0" fontId="9" fillId="2" borderId="57" xfId="0" applyFont="1" applyFill="1" applyBorder="1" applyAlignment="1">
      <alignment horizontal="left" vertical="center" wrapText="1"/>
    </xf>
    <xf numFmtId="0" fontId="22" fillId="6" borderId="90" xfId="0" applyFont="1" applyFill="1" applyBorder="1" applyAlignment="1">
      <alignment horizontal="center" vertical="center" wrapText="1" shrinkToFit="1"/>
    </xf>
    <xf numFmtId="0" fontId="0" fillId="0" borderId="87" xfId="0" applyBorder="1" applyAlignment="1">
      <alignment horizontal="center" vertical="center" shrinkToFit="1"/>
    </xf>
    <xf numFmtId="49" fontId="0" fillId="0" borderId="18" xfId="0" applyNumberFormat="1" applyFont="1" applyBorder="1" applyAlignment="1" applyProtection="1">
      <alignment horizontal="center" vertical="center"/>
      <protection locked="0"/>
    </xf>
    <xf numFmtId="49" fontId="0" fillId="0" borderId="67" xfId="0" applyNumberFormat="1" applyFont="1" applyBorder="1" applyAlignment="1" applyProtection="1">
      <alignment horizontal="center" vertical="center"/>
      <protection locked="0"/>
    </xf>
    <xf numFmtId="0" fontId="0" fillId="0" borderId="29" xfId="0" applyFont="1" applyBorder="1" applyAlignment="1" applyProtection="1">
      <alignment horizontal="center" vertical="center" wrapText="1"/>
      <protection locked="0"/>
    </xf>
    <xf numFmtId="0" fontId="0" fillId="0" borderId="28" xfId="0" applyFont="1" applyBorder="1" applyAlignment="1" applyProtection="1">
      <alignment horizontal="center" vertical="center" wrapText="1"/>
      <protection locked="0"/>
    </xf>
    <xf numFmtId="0" fontId="0" fillId="0" borderId="30" xfId="0" applyFont="1" applyBorder="1" applyAlignment="1" applyProtection="1">
      <alignment horizontal="center" vertical="center" wrapText="1"/>
      <protection locked="0"/>
    </xf>
    <xf numFmtId="0" fontId="0" fillId="0" borderId="15" xfId="0" quotePrefix="1" applyFont="1" applyBorder="1" applyAlignment="1">
      <alignment horizontal="center" vertical="center"/>
    </xf>
    <xf numFmtId="0" fontId="10" fillId="0" borderId="28" xfId="0" applyFont="1" applyBorder="1" applyAlignment="1">
      <alignment horizontal="left" vertical="center" wrapText="1"/>
    </xf>
    <xf numFmtId="0" fontId="10" fillId="0" borderId="30" xfId="0" applyFont="1" applyBorder="1" applyAlignment="1">
      <alignment horizontal="left" vertical="center" wrapText="1"/>
    </xf>
    <xf numFmtId="0" fontId="0" fillId="0" borderId="29" xfId="0" applyFont="1" applyBorder="1" applyAlignment="1" applyProtection="1">
      <alignment horizontal="left" vertical="center"/>
      <protection locked="0"/>
    </xf>
    <xf numFmtId="0" fontId="0" fillId="0" borderId="30" xfId="0" applyFont="1" applyBorder="1" applyAlignment="1" applyProtection="1">
      <alignment horizontal="left" vertical="center"/>
      <protection locked="0"/>
    </xf>
    <xf numFmtId="49" fontId="0" fillId="0" borderId="41" xfId="0" applyNumberFormat="1" applyFont="1" applyBorder="1" applyAlignment="1" applyProtection="1">
      <alignment horizontal="left" vertical="center" wrapText="1"/>
      <protection locked="0"/>
    </xf>
    <xf numFmtId="49" fontId="0" fillId="0" borderId="41" xfId="0" applyNumberFormat="1" applyFont="1" applyBorder="1" applyAlignment="1" applyProtection="1">
      <alignment horizontal="center" vertical="center"/>
      <protection locked="0"/>
    </xf>
    <xf numFmtId="0" fontId="0" fillId="0" borderId="8" xfId="0" quotePrefix="1" applyFont="1" applyBorder="1" applyAlignment="1">
      <alignment horizontal="center" vertical="center"/>
    </xf>
    <xf numFmtId="0" fontId="0" fillId="2" borderId="29" xfId="0" applyFont="1" applyFill="1" applyBorder="1" applyAlignment="1">
      <alignment horizontal="center" vertical="center" wrapText="1"/>
    </xf>
    <xf numFmtId="0" fontId="0" fillId="2" borderId="28" xfId="0" applyFont="1" applyFill="1" applyBorder="1" applyAlignment="1">
      <alignment horizontal="center" vertical="center" wrapText="1"/>
    </xf>
    <xf numFmtId="0" fontId="0" fillId="2" borderId="71" xfId="0" applyFont="1" applyFill="1" applyBorder="1" applyAlignment="1">
      <alignment horizontal="center" vertical="center" wrapText="1"/>
    </xf>
    <xf numFmtId="0" fontId="0" fillId="0" borderId="8" xfId="0" applyFont="1" applyBorder="1" applyAlignment="1">
      <alignment horizontal="center" vertical="center" wrapText="1"/>
    </xf>
    <xf numFmtId="0" fontId="0" fillId="0" borderId="34" xfId="0" applyFont="1" applyBorder="1" applyAlignment="1">
      <alignment horizontal="center" vertical="center" wrapText="1"/>
    </xf>
    <xf numFmtId="0" fontId="2" fillId="0" borderId="65" xfId="2" applyFont="1" applyBorder="1" applyAlignment="1">
      <alignment horizontal="center" vertical="center" wrapText="1"/>
    </xf>
    <xf numFmtId="0" fontId="2" fillId="0" borderId="108" xfId="2" applyFont="1" applyBorder="1" applyAlignment="1">
      <alignment horizontal="center" vertical="center" wrapText="1"/>
    </xf>
    <xf numFmtId="0" fontId="0" fillId="0" borderId="41" xfId="0" applyFont="1" applyBorder="1" applyAlignment="1" applyProtection="1">
      <alignment horizontal="left" vertical="center"/>
      <protection locked="0"/>
    </xf>
    <xf numFmtId="0" fontId="0" fillId="0" borderId="65" xfId="0" applyFont="1" applyBorder="1" applyAlignment="1">
      <alignment horizontal="center" vertical="center" wrapText="1"/>
    </xf>
    <xf numFmtId="0" fontId="0" fillId="0" borderId="108" xfId="0" applyFont="1" applyBorder="1" applyAlignment="1">
      <alignment horizontal="center" vertical="center" wrapText="1"/>
    </xf>
    <xf numFmtId="0" fontId="0" fillId="0" borderId="65" xfId="0" applyFont="1" applyBorder="1" applyAlignment="1">
      <alignment horizontal="center" vertical="center"/>
    </xf>
    <xf numFmtId="0" fontId="0" fillId="0" borderId="108" xfId="0" applyFont="1" applyBorder="1" applyAlignment="1">
      <alignment horizontal="center" vertical="center"/>
    </xf>
    <xf numFmtId="0" fontId="10" fillId="0" borderId="18" xfId="0" applyFont="1" applyBorder="1" applyAlignment="1">
      <alignment horizontal="left" vertical="top" wrapText="1"/>
    </xf>
    <xf numFmtId="0" fontId="10" fillId="0" borderId="8" xfId="0" applyFont="1" applyBorder="1" applyAlignment="1">
      <alignment horizontal="left" vertical="top" wrapText="1"/>
    </xf>
    <xf numFmtId="0" fontId="10" fillId="0" borderId="67" xfId="0" applyFont="1" applyBorder="1" applyAlignment="1">
      <alignment horizontal="left" vertical="top" wrapText="1"/>
    </xf>
    <xf numFmtId="0" fontId="10" fillId="0" borderId="59" xfId="0" applyFont="1" applyBorder="1" applyAlignment="1">
      <alignment horizontal="left" vertical="top" wrapText="1"/>
    </xf>
    <xf numFmtId="0" fontId="10" fillId="0" borderId="0" xfId="0" applyFont="1" applyBorder="1" applyAlignment="1">
      <alignment horizontal="left" vertical="top" wrapText="1"/>
    </xf>
    <xf numFmtId="0" fontId="10" fillId="0" borderId="43" xfId="0" applyFont="1" applyBorder="1" applyAlignment="1">
      <alignment horizontal="left" vertical="top" wrapText="1"/>
    </xf>
    <xf numFmtId="0" fontId="10" fillId="0" borderId="58" xfId="0" applyFont="1" applyBorder="1" applyAlignment="1">
      <alignment horizontal="left" vertical="top" wrapText="1"/>
    </xf>
    <xf numFmtId="0" fontId="10" fillId="0" borderId="34" xfId="0" applyFont="1" applyBorder="1" applyAlignment="1">
      <alignment horizontal="left" vertical="top" wrapText="1"/>
    </xf>
    <xf numFmtId="0" fontId="10" fillId="0" borderId="70" xfId="0" applyFont="1" applyBorder="1" applyAlignment="1">
      <alignment horizontal="left" vertical="top" wrapText="1"/>
    </xf>
    <xf numFmtId="0" fontId="22" fillId="6" borderId="9" xfId="0" applyFont="1" applyFill="1" applyBorder="1" applyAlignment="1">
      <alignment horizontal="center" vertical="center" wrapText="1" shrinkToFit="1"/>
    </xf>
    <xf numFmtId="0" fontId="0" fillId="0" borderId="3" xfId="0" applyBorder="1" applyAlignment="1">
      <alignment horizontal="center" vertical="center" shrinkToFit="1"/>
    </xf>
    <xf numFmtId="49" fontId="0" fillId="0" borderId="28" xfId="0" quotePrefix="1" applyNumberFormat="1" applyFont="1" applyBorder="1" applyAlignment="1" applyProtection="1">
      <alignment horizontal="center" vertical="center"/>
      <protection locked="0"/>
    </xf>
    <xf numFmtId="49" fontId="0" fillId="0" borderId="30" xfId="0" quotePrefix="1" applyNumberFormat="1" applyFont="1" applyBorder="1" applyAlignment="1" applyProtection="1">
      <alignment horizontal="center" vertical="center"/>
      <protection locked="0"/>
    </xf>
    <xf numFmtId="0" fontId="0" fillId="2" borderId="32" xfId="0" applyFont="1" applyFill="1" applyBorder="1" applyAlignment="1">
      <alignment horizontal="center" vertical="center"/>
    </xf>
    <xf numFmtId="0" fontId="0" fillId="2" borderId="31" xfId="0" applyFont="1" applyFill="1" applyBorder="1" applyAlignment="1">
      <alignment horizontal="center" vertical="center"/>
    </xf>
    <xf numFmtId="0" fontId="0" fillId="2" borderId="44" xfId="0" applyFont="1" applyFill="1" applyBorder="1" applyAlignment="1">
      <alignment horizontal="center" vertical="center"/>
    </xf>
    <xf numFmtId="0" fontId="19" fillId="0" borderId="81"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80" xfId="0" applyFont="1" applyBorder="1" applyAlignment="1">
      <alignment horizontal="center" vertical="center" wrapText="1" shrinkToFit="1"/>
    </xf>
    <xf numFmtId="0" fontId="19" fillId="0" borderId="74" xfId="0" applyFont="1" applyBorder="1" applyAlignment="1">
      <alignment horizontal="center" vertical="center" wrapText="1" shrinkToFit="1"/>
    </xf>
    <xf numFmtId="49" fontId="0" fillId="0" borderId="41" xfId="0" applyNumberFormat="1" applyFont="1" applyBorder="1" applyAlignment="1" applyProtection="1">
      <alignment horizontal="left" vertical="center"/>
      <protection locked="0"/>
    </xf>
    <xf numFmtId="49" fontId="0" fillId="0" borderId="31" xfId="0" quotePrefix="1" applyNumberFormat="1" applyFont="1" applyBorder="1" applyAlignment="1" applyProtection="1">
      <alignment horizontal="center" vertical="center"/>
      <protection locked="0"/>
    </xf>
    <xf numFmtId="49" fontId="0" fillId="0" borderId="33" xfId="0" quotePrefix="1" applyNumberFormat="1" applyFont="1" applyBorder="1" applyAlignment="1" applyProtection="1">
      <alignment horizontal="center" vertical="center"/>
      <protection locked="0"/>
    </xf>
    <xf numFmtId="49" fontId="0" fillId="0" borderId="83" xfId="0" applyNumberFormat="1" applyFont="1" applyBorder="1" applyAlignment="1" applyProtection="1">
      <alignment horizontal="left" vertical="center"/>
      <protection locked="0"/>
    </xf>
    <xf numFmtId="49" fontId="0" fillId="0" borderId="83" xfId="0" applyNumberFormat="1" applyFont="1" applyBorder="1" applyAlignment="1" applyProtection="1">
      <alignment horizontal="center" vertical="center"/>
      <protection locked="0"/>
    </xf>
    <xf numFmtId="49" fontId="0" fillId="0" borderId="83" xfId="0" applyNumberFormat="1" applyFont="1" applyBorder="1" applyAlignment="1" applyProtection="1">
      <alignment horizontal="left" vertical="center" wrapText="1"/>
      <protection locked="0"/>
    </xf>
    <xf numFmtId="49" fontId="0" fillId="0" borderId="29" xfId="0" applyNumberFormat="1" applyFont="1" applyBorder="1" applyAlignment="1" applyProtection="1">
      <alignment horizontal="left" vertical="center" wrapText="1"/>
      <protection locked="0"/>
    </xf>
    <xf numFmtId="49" fontId="0" fillId="0" borderId="28" xfId="0" applyNumberFormat="1" applyFont="1" applyBorder="1" applyAlignment="1" applyProtection="1">
      <alignment horizontal="left" vertical="center" wrapText="1"/>
      <protection locked="0"/>
    </xf>
    <xf numFmtId="49" fontId="0" fillId="0" borderId="30" xfId="0" applyNumberFormat="1" applyFont="1" applyBorder="1" applyAlignment="1" applyProtection="1">
      <alignment horizontal="left" vertical="center" wrapText="1"/>
      <protection locked="0"/>
    </xf>
    <xf numFmtId="0" fontId="0" fillId="0" borderId="29" xfId="0" applyFont="1" applyBorder="1" applyAlignment="1" applyProtection="1">
      <alignment horizontal="left" vertical="center" wrapText="1"/>
      <protection locked="0"/>
    </xf>
    <xf numFmtId="0" fontId="0" fillId="0" borderId="28" xfId="0" applyFont="1" applyBorder="1" applyAlignment="1" applyProtection="1">
      <alignment horizontal="left" vertical="center" wrapText="1"/>
      <protection locked="0"/>
    </xf>
    <xf numFmtId="0" fontId="0" fillId="0" borderId="30" xfId="0" applyFont="1" applyBorder="1" applyAlignment="1" applyProtection="1">
      <alignment horizontal="left" vertical="center" wrapText="1"/>
      <protection locked="0"/>
    </xf>
    <xf numFmtId="49" fontId="0" fillId="0" borderId="56" xfId="0" applyNumberFormat="1" applyFont="1" applyBorder="1" applyAlignment="1" applyProtection="1">
      <alignment horizontal="center" vertical="center"/>
      <protection locked="0"/>
    </xf>
    <xf numFmtId="49" fontId="0" fillId="0" borderId="56" xfId="0" applyNumberFormat="1" applyFont="1" applyBorder="1" applyAlignment="1" applyProtection="1">
      <alignment horizontal="left" vertical="center" wrapText="1"/>
      <protection locked="0"/>
    </xf>
    <xf numFmtId="0" fontId="0" fillId="0" borderId="61" xfId="0" applyFont="1" applyBorder="1" applyAlignment="1" applyProtection="1">
      <alignment horizontal="left" vertical="center"/>
      <protection locked="0"/>
    </xf>
    <xf numFmtId="0" fontId="0" fillId="0" borderId="27" xfId="0" applyFont="1" applyBorder="1" applyAlignment="1" applyProtection="1">
      <alignment horizontal="left" vertical="center"/>
      <protection locked="0"/>
    </xf>
    <xf numFmtId="0" fontId="0" fillId="0" borderId="42" xfId="0" applyFont="1" applyBorder="1" applyAlignment="1" applyProtection="1">
      <alignment horizontal="left" vertical="center"/>
      <protection locked="0"/>
    </xf>
    <xf numFmtId="0" fontId="0" fillId="0" borderId="32" xfId="0" applyFont="1" applyBorder="1" applyAlignment="1" applyProtection="1">
      <alignment horizontal="center" vertical="center" wrapText="1"/>
      <protection locked="0"/>
    </xf>
    <xf numFmtId="0" fontId="0" fillId="0" borderId="31" xfId="0" applyFont="1" applyBorder="1" applyAlignment="1" applyProtection="1">
      <alignment horizontal="center" vertical="center" wrapText="1"/>
      <protection locked="0"/>
    </xf>
    <xf numFmtId="0" fontId="0" fillId="0" borderId="33" xfId="0" applyFont="1" applyBorder="1" applyAlignment="1" applyProtection="1">
      <alignment horizontal="center" vertical="center" wrapText="1"/>
      <protection locked="0"/>
    </xf>
    <xf numFmtId="0" fontId="0" fillId="2" borderId="29" xfId="0" applyFont="1" applyFill="1" applyBorder="1" applyAlignment="1">
      <alignment horizontal="center" vertical="center"/>
    </xf>
    <xf numFmtId="0" fontId="0" fillId="2" borderId="28" xfId="0" applyFont="1" applyFill="1" applyBorder="1" applyAlignment="1">
      <alignment horizontal="center" vertical="center"/>
    </xf>
    <xf numFmtId="0" fontId="0" fillId="2" borderId="71" xfId="0" applyFont="1" applyFill="1" applyBorder="1" applyAlignment="1">
      <alignment horizontal="center" vertical="center"/>
    </xf>
    <xf numFmtId="0" fontId="0" fillId="0" borderId="62" xfId="0" applyFont="1" applyBorder="1" applyAlignment="1" applyProtection="1">
      <alignment horizontal="center" vertical="center" wrapText="1"/>
      <protection locked="0"/>
    </xf>
    <xf numFmtId="0" fontId="0" fillId="0" borderId="54" xfId="0" applyFont="1" applyBorder="1" applyAlignment="1" applyProtection="1">
      <alignment horizontal="center" vertical="center" wrapText="1"/>
      <protection locked="0"/>
    </xf>
    <xf numFmtId="0" fontId="0" fillId="0" borderId="53" xfId="0" applyFont="1" applyBorder="1" applyAlignment="1" applyProtection="1">
      <alignment horizontal="center" vertical="center" wrapText="1"/>
      <protection locked="0"/>
    </xf>
    <xf numFmtId="0" fontId="0" fillId="0" borderId="52" xfId="0" applyFont="1" applyBorder="1" applyAlignment="1" applyProtection="1">
      <alignment horizontal="center" vertical="center" wrapText="1"/>
      <protection locked="0"/>
    </xf>
    <xf numFmtId="0" fontId="0" fillId="0" borderId="35" xfId="0" applyFont="1" applyBorder="1" applyAlignment="1" applyProtection="1">
      <alignment horizontal="center" vertical="center" wrapText="1"/>
      <protection locked="0"/>
    </xf>
    <xf numFmtId="0" fontId="0" fillId="0" borderId="48" xfId="0" applyFont="1" applyBorder="1" applyAlignment="1" applyProtection="1">
      <alignment horizontal="center" vertical="center" wrapText="1"/>
      <protection locked="0"/>
    </xf>
    <xf numFmtId="49" fontId="0" fillId="0" borderId="64" xfId="0" applyNumberFormat="1" applyFont="1" applyBorder="1" applyAlignment="1" applyProtection="1">
      <alignment horizontal="left" vertical="center" wrapText="1"/>
      <protection locked="0"/>
    </xf>
    <xf numFmtId="0" fontId="10" fillId="0" borderId="35" xfId="0" applyFont="1" applyBorder="1" applyAlignment="1">
      <alignment horizontal="left" vertical="center" wrapText="1"/>
    </xf>
    <xf numFmtId="0" fontId="10" fillId="0" borderId="48" xfId="0" applyFont="1" applyBorder="1" applyAlignment="1">
      <alignment horizontal="left" vertical="center" wrapText="1"/>
    </xf>
    <xf numFmtId="0" fontId="0" fillId="0" borderId="52" xfId="0" applyFont="1" applyBorder="1" applyAlignment="1" applyProtection="1">
      <alignment horizontal="left" vertical="center"/>
      <protection locked="0"/>
    </xf>
    <xf numFmtId="0" fontId="0" fillId="0" borderId="35" xfId="0" applyFont="1" applyBorder="1" applyAlignment="1" applyProtection="1">
      <alignment horizontal="left" vertical="center"/>
      <protection locked="0"/>
    </xf>
    <xf numFmtId="0" fontId="0" fillId="0" borderId="48" xfId="0" applyFont="1" applyBorder="1" applyAlignment="1" applyProtection="1">
      <alignment horizontal="left" vertical="center"/>
      <protection locked="0"/>
    </xf>
    <xf numFmtId="0" fontId="10" fillId="0" borderId="54" xfId="0" applyFont="1" applyBorder="1" applyAlignment="1">
      <alignment horizontal="left" vertical="center" wrapText="1"/>
    </xf>
    <xf numFmtId="0" fontId="10" fillId="0" borderId="53" xfId="0" applyFont="1" applyBorder="1" applyAlignment="1">
      <alignment horizontal="left" vertical="center" wrapText="1"/>
    </xf>
    <xf numFmtId="0" fontId="0" fillId="0" borderId="62" xfId="0" applyFont="1" applyBorder="1" applyAlignment="1" applyProtection="1">
      <alignment horizontal="left" vertical="center"/>
      <protection locked="0"/>
    </xf>
    <xf numFmtId="0" fontId="0" fillId="0" borderId="54" xfId="0" applyFont="1" applyBorder="1" applyAlignment="1" applyProtection="1">
      <alignment horizontal="left" vertical="center"/>
      <protection locked="0"/>
    </xf>
    <xf numFmtId="0" fontId="0" fillId="0" borderId="53" xfId="0" applyFont="1" applyBorder="1" applyAlignment="1" applyProtection="1">
      <alignment horizontal="left" vertical="center"/>
      <protection locked="0"/>
    </xf>
    <xf numFmtId="49" fontId="0" fillId="0" borderId="64" xfId="0" applyNumberFormat="1" applyFont="1" applyBorder="1" applyAlignment="1" applyProtection="1">
      <alignment horizontal="center" vertical="center"/>
      <protection locked="0"/>
    </xf>
    <xf numFmtId="0" fontId="0" fillId="0" borderId="18" xfId="0" applyFont="1" applyBorder="1" applyAlignment="1">
      <alignment vertical="top" wrapText="1"/>
    </xf>
    <xf numFmtId="0" fontId="0" fillId="0" borderId="8" xfId="0" applyFont="1" applyBorder="1" applyAlignment="1">
      <alignment vertical="top" wrapText="1"/>
    </xf>
    <xf numFmtId="0" fontId="0" fillId="0" borderId="67" xfId="0" applyFont="1" applyBorder="1" applyAlignment="1">
      <alignment vertical="top" wrapText="1"/>
    </xf>
    <xf numFmtId="0" fontId="0" fillId="0" borderId="58" xfId="0" applyFont="1" applyBorder="1" applyAlignment="1">
      <alignment vertical="top" wrapText="1"/>
    </xf>
    <xf numFmtId="0" fontId="0" fillId="0" borderId="34" xfId="0" applyFont="1" applyBorder="1" applyAlignment="1">
      <alignment vertical="top" wrapText="1"/>
    </xf>
    <xf numFmtId="0" fontId="0" fillId="0" borderId="70" xfId="0" applyFont="1" applyBorder="1" applyAlignment="1">
      <alignment vertical="top" wrapText="1"/>
    </xf>
    <xf numFmtId="0" fontId="10" fillId="0" borderId="31" xfId="0" applyFont="1" applyBorder="1" applyAlignment="1">
      <alignment horizontal="left" vertical="center" wrapText="1"/>
    </xf>
    <xf numFmtId="0" fontId="10" fillId="0" borderId="33" xfId="0" applyFont="1" applyBorder="1" applyAlignment="1">
      <alignment horizontal="left" vertical="center" wrapText="1"/>
    </xf>
    <xf numFmtId="0" fontId="0" fillId="0" borderId="32" xfId="0" applyFont="1" applyBorder="1" applyAlignment="1" applyProtection="1">
      <alignment horizontal="left" vertical="center"/>
      <protection locked="0"/>
    </xf>
    <xf numFmtId="0" fontId="0" fillId="0" borderId="31" xfId="0" applyFont="1" applyBorder="1" applyAlignment="1" applyProtection="1">
      <alignment horizontal="left" vertical="center"/>
      <protection locked="0"/>
    </xf>
    <xf numFmtId="0" fontId="0" fillId="0" borderId="33" xfId="0" applyFont="1" applyBorder="1" applyAlignment="1" applyProtection="1">
      <alignment horizontal="left" vertical="center"/>
      <protection locked="0"/>
    </xf>
    <xf numFmtId="0" fontId="10" fillId="0" borderId="18" xfId="0" applyFont="1" applyBorder="1" applyAlignment="1">
      <alignment vertical="top" wrapText="1"/>
    </xf>
    <xf numFmtId="0" fontId="10" fillId="0" borderId="8" xfId="0" applyFont="1" applyBorder="1" applyAlignment="1">
      <alignment vertical="top" wrapText="1"/>
    </xf>
    <xf numFmtId="0" fontId="10" fillId="0" borderId="59" xfId="0" applyFont="1" applyBorder="1" applyAlignment="1">
      <alignment vertical="top" wrapText="1"/>
    </xf>
    <xf numFmtId="0" fontId="10" fillId="0" borderId="0" xfId="0" applyFont="1" applyBorder="1" applyAlignment="1">
      <alignment vertical="top" wrapText="1"/>
    </xf>
    <xf numFmtId="0" fontId="10" fillId="0" borderId="58" xfId="0" applyFont="1" applyBorder="1" applyAlignment="1">
      <alignment vertical="top" wrapText="1"/>
    </xf>
    <xf numFmtId="0" fontId="10" fillId="0" borderId="34" xfId="0" applyFont="1" applyBorder="1" applyAlignment="1">
      <alignment vertical="top" wrapText="1"/>
    </xf>
    <xf numFmtId="0" fontId="10" fillId="0" borderId="67" xfId="0" applyFont="1" applyBorder="1" applyAlignment="1">
      <alignment vertical="top" wrapText="1"/>
    </xf>
    <xf numFmtId="0" fontId="10" fillId="0" borderId="43" xfId="0" applyFont="1" applyBorder="1" applyAlignment="1">
      <alignment vertical="top" wrapText="1"/>
    </xf>
    <xf numFmtId="0" fontId="10" fillId="0" borderId="70" xfId="0" applyFont="1" applyBorder="1" applyAlignment="1">
      <alignment vertical="top" wrapText="1"/>
    </xf>
    <xf numFmtId="0" fontId="7" fillId="2" borderId="29" xfId="1" applyFont="1" applyFill="1" applyBorder="1" applyAlignment="1" applyProtection="1">
      <alignment horizontal="center" vertical="center"/>
    </xf>
    <xf numFmtId="0" fontId="7" fillId="2" borderId="28" xfId="1" applyFont="1" applyFill="1" applyBorder="1" applyAlignment="1" applyProtection="1">
      <alignment horizontal="center" vertical="center"/>
    </xf>
    <xf numFmtId="0" fontId="7" fillId="2" borderId="71" xfId="1" applyFont="1" applyFill="1" applyBorder="1" applyAlignment="1" applyProtection="1">
      <alignment horizontal="center" vertical="center"/>
    </xf>
    <xf numFmtId="0" fontId="0" fillId="2" borderId="62" xfId="0" applyFont="1" applyFill="1" applyBorder="1" applyAlignment="1">
      <alignment horizontal="center" vertical="center"/>
    </xf>
    <xf numFmtId="0" fontId="0" fillId="2" borderId="54" xfId="0" applyFont="1" applyFill="1" applyBorder="1" applyAlignment="1">
      <alignment horizontal="center" vertical="center"/>
    </xf>
    <xf numFmtId="0" fontId="0" fillId="2" borderId="55" xfId="0" applyFont="1" applyFill="1" applyBorder="1" applyAlignment="1">
      <alignment horizontal="center" vertical="center"/>
    </xf>
    <xf numFmtId="0" fontId="0" fillId="0" borderId="62" xfId="0" applyFont="1" applyBorder="1" applyAlignment="1" applyProtection="1">
      <alignment horizontal="left" vertical="center" wrapText="1"/>
      <protection locked="0"/>
    </xf>
    <xf numFmtId="0" fontId="0" fillId="0" borderId="54" xfId="0" applyFont="1" applyBorder="1" applyAlignment="1" applyProtection="1">
      <alignment horizontal="left" vertical="center" wrapText="1"/>
      <protection locked="0"/>
    </xf>
    <xf numFmtId="0" fontId="0" fillId="0" borderId="53" xfId="0" applyFont="1" applyBorder="1" applyAlignment="1" applyProtection="1">
      <alignment horizontal="left" vertical="center" wrapText="1"/>
      <protection locked="0"/>
    </xf>
    <xf numFmtId="49" fontId="0" fillId="0" borderId="32" xfId="0" applyNumberFormat="1" applyFont="1" applyBorder="1" applyAlignment="1" applyProtection="1">
      <alignment horizontal="left" vertical="center" wrapText="1"/>
      <protection locked="0"/>
    </xf>
    <xf numFmtId="49" fontId="0" fillId="0" borderId="31" xfId="0" applyNumberFormat="1" applyFont="1" applyBorder="1" applyAlignment="1" applyProtection="1">
      <alignment horizontal="left" vertical="center" wrapText="1"/>
      <protection locked="0"/>
    </xf>
    <xf numFmtId="49" fontId="0" fillId="0" borderId="33" xfId="0" applyNumberFormat="1" applyFont="1" applyBorder="1" applyAlignment="1" applyProtection="1">
      <alignment horizontal="left" vertical="center" wrapText="1"/>
      <protection locked="0"/>
    </xf>
    <xf numFmtId="49" fontId="0" fillId="0" borderId="18" xfId="0" applyNumberFormat="1" applyFont="1" applyBorder="1" applyAlignment="1" applyProtection="1">
      <alignment horizontal="left" vertical="center" wrapText="1"/>
      <protection locked="0"/>
    </xf>
    <xf numFmtId="49" fontId="0" fillId="0" borderId="8" xfId="0" applyNumberFormat="1" applyFont="1" applyBorder="1" applyAlignment="1" applyProtection="1">
      <alignment horizontal="left" vertical="center" wrapText="1"/>
      <protection locked="0"/>
    </xf>
    <xf numFmtId="49" fontId="0" fillId="0" borderId="67" xfId="0" applyNumberFormat="1" applyFont="1" applyBorder="1" applyAlignment="1" applyProtection="1">
      <alignment horizontal="left" vertical="center" wrapText="1"/>
      <protection locked="0"/>
    </xf>
    <xf numFmtId="0" fontId="0" fillId="0" borderId="65" xfId="2" applyFont="1" applyBorder="1" applyAlignment="1">
      <alignment horizontal="center" vertical="center" wrapText="1"/>
    </xf>
    <xf numFmtId="0" fontId="19" fillId="0" borderId="103" xfId="0" applyFont="1" applyBorder="1" applyAlignment="1">
      <alignment horizontal="center" vertical="center" wrapText="1" shrinkToFit="1"/>
    </xf>
    <xf numFmtId="0" fontId="19" fillId="0" borderId="95" xfId="0" applyFont="1" applyBorder="1" applyAlignment="1">
      <alignment horizontal="center" vertical="center" wrapText="1" shrinkToFit="1"/>
    </xf>
    <xf numFmtId="0" fontId="19" fillId="2" borderId="89" xfId="0" applyFont="1" applyFill="1" applyBorder="1" applyAlignment="1">
      <alignment horizontal="center" vertical="center"/>
    </xf>
    <xf numFmtId="0" fontId="19" fillId="2" borderId="23" xfId="0" applyFont="1" applyFill="1" applyBorder="1" applyAlignment="1">
      <alignment horizontal="center" vertical="center"/>
    </xf>
    <xf numFmtId="0" fontId="0" fillId="10" borderId="73" xfId="0" applyFont="1" applyFill="1" applyBorder="1" applyAlignment="1">
      <alignment horizontal="left" vertical="center"/>
    </xf>
    <xf numFmtId="0" fontId="0" fillId="10" borderId="15" xfId="0" applyFont="1" applyFill="1" applyBorder="1" applyAlignment="1">
      <alignment horizontal="left" vertical="center"/>
    </xf>
    <xf numFmtId="0" fontId="0" fillId="10" borderId="72" xfId="0" applyFont="1" applyFill="1" applyBorder="1" applyAlignment="1">
      <alignment horizontal="left" vertical="center"/>
    </xf>
    <xf numFmtId="0" fontId="0" fillId="9" borderId="74" xfId="0" applyFont="1" applyFill="1" applyBorder="1" applyAlignment="1">
      <alignment horizontal="left" vertical="center"/>
    </xf>
    <xf numFmtId="0" fontId="0" fillId="4" borderId="74" xfId="0" applyFont="1" applyFill="1" applyBorder="1" applyAlignment="1">
      <alignment horizontal="left" vertical="center"/>
    </xf>
    <xf numFmtId="0" fontId="0" fillId="8" borderId="74" xfId="0" applyFont="1" applyFill="1" applyBorder="1" applyAlignment="1">
      <alignment horizontal="left" vertical="center"/>
    </xf>
    <xf numFmtId="0" fontId="0" fillId="2" borderId="0" xfId="0" applyFill="1" applyBorder="1" applyAlignment="1">
      <alignment horizontal="center" vertical="center" wrapText="1" shrinkToFit="1"/>
    </xf>
    <xf numFmtId="179" fontId="0" fillId="2" borderId="43" xfId="0" applyNumberFormat="1" applyFill="1" applyBorder="1" applyAlignment="1">
      <alignment horizontal="left" vertical="center" wrapText="1"/>
    </xf>
    <xf numFmtId="179" fontId="0" fillId="2" borderId="104" xfId="0" applyNumberFormat="1" applyFill="1" applyBorder="1" applyAlignment="1">
      <alignment horizontal="left" vertical="center" wrapText="1"/>
    </xf>
    <xf numFmtId="179" fontId="0" fillId="2" borderId="59" xfId="0" applyNumberFormat="1" applyFill="1" applyBorder="1" applyAlignment="1">
      <alignment horizontal="left" vertical="center" wrapText="1"/>
    </xf>
    <xf numFmtId="179" fontId="0" fillId="0" borderId="59" xfId="0" applyNumberFormat="1" applyBorder="1" applyAlignment="1" applyProtection="1">
      <alignment horizontal="center" vertical="center" wrapText="1"/>
      <protection hidden="1"/>
    </xf>
    <xf numFmtId="179" fontId="0" fillId="0" borderId="0" xfId="0" applyNumberFormat="1" applyAlignment="1" applyProtection="1">
      <alignment horizontal="center" vertical="center" wrapText="1"/>
      <protection hidden="1"/>
    </xf>
    <xf numFmtId="0" fontId="0" fillId="2" borderId="0" xfId="0" applyFill="1" applyAlignment="1">
      <alignment horizontal="center" vertical="center" wrapText="1"/>
    </xf>
    <xf numFmtId="0" fontId="11" fillId="2" borderId="10" xfId="0" applyFont="1" applyFill="1" applyBorder="1" applyAlignment="1">
      <alignment horizontal="left" vertical="center" wrapText="1" indent="1"/>
    </xf>
    <xf numFmtId="0" fontId="0" fillId="0" borderId="1" xfId="0" applyFont="1" applyBorder="1" applyAlignment="1">
      <alignment horizontal="left" vertical="center" wrapText="1" indent="1"/>
    </xf>
    <xf numFmtId="0" fontId="0" fillId="0" borderId="9" xfId="0" applyFont="1" applyBorder="1" applyAlignment="1">
      <alignment horizontal="left" vertical="center" wrapText="1" indent="1"/>
    </xf>
    <xf numFmtId="0" fontId="19" fillId="0" borderId="5" xfId="0" applyFont="1" applyBorder="1" applyAlignment="1">
      <alignment horizontal="center" vertical="center" wrapText="1" shrinkToFit="1"/>
    </xf>
    <xf numFmtId="0" fontId="19" fillId="0" borderId="4" xfId="0" applyFont="1" applyBorder="1" applyAlignment="1">
      <alignment horizontal="center" vertical="center" wrapText="1" shrinkToFit="1"/>
    </xf>
    <xf numFmtId="0" fontId="19" fillId="0" borderId="3" xfId="0" applyFont="1" applyBorder="1" applyAlignment="1">
      <alignment horizontal="center" vertical="center" wrapText="1" shrinkToFit="1"/>
    </xf>
    <xf numFmtId="0" fontId="0" fillId="0" borderId="0" xfId="0" applyFont="1" applyAlignment="1">
      <alignment horizontal="center" vertical="center" wrapText="1"/>
    </xf>
    <xf numFmtId="0" fontId="0" fillId="0" borderId="18" xfId="0" applyFont="1" applyBorder="1" applyAlignment="1" applyProtection="1">
      <alignment horizontal="center" vertical="center" wrapText="1"/>
      <protection locked="0"/>
    </xf>
    <xf numFmtId="0" fontId="0" fillId="0" borderId="8" xfId="0" applyFont="1" applyBorder="1" applyAlignment="1" applyProtection="1">
      <alignment horizontal="center" vertical="center" wrapText="1"/>
      <protection locked="0"/>
    </xf>
    <xf numFmtId="0" fontId="0" fillId="0" borderId="67" xfId="0" applyFont="1" applyBorder="1" applyAlignment="1" applyProtection="1">
      <alignment horizontal="center" vertical="center" wrapText="1"/>
      <protection locked="0"/>
    </xf>
    <xf numFmtId="0" fontId="7" fillId="2" borderId="18" xfId="1" applyFont="1" applyFill="1" applyBorder="1" applyAlignment="1" applyProtection="1">
      <alignment horizontal="center" vertical="center"/>
    </xf>
    <xf numFmtId="0" fontId="7" fillId="2" borderId="8" xfId="1" applyFont="1" applyFill="1" applyBorder="1" applyAlignment="1" applyProtection="1">
      <alignment horizontal="center" vertical="center"/>
    </xf>
    <xf numFmtId="0" fontId="7" fillId="2" borderId="7" xfId="1" applyFont="1" applyFill="1" applyBorder="1" applyAlignment="1" applyProtection="1">
      <alignment horizontal="center" vertical="center"/>
    </xf>
    <xf numFmtId="0" fontId="0" fillId="0" borderId="87" xfId="0" applyFont="1" applyBorder="1" applyAlignment="1">
      <alignment horizontal="center" vertical="center" shrinkToFit="1"/>
    </xf>
    <xf numFmtId="0" fontId="19" fillId="0" borderId="73" xfId="0" applyFont="1" applyBorder="1" applyAlignment="1">
      <alignment horizontal="left" vertical="center" wrapText="1"/>
    </xf>
    <xf numFmtId="0" fontId="19" fillId="0" borderId="86" xfId="0" applyFont="1" applyBorder="1" applyAlignment="1">
      <alignment horizontal="left" vertical="center"/>
    </xf>
    <xf numFmtId="0" fontId="22" fillId="6" borderId="91" xfId="0" applyFont="1" applyFill="1" applyBorder="1" applyAlignment="1">
      <alignment horizontal="center" vertical="center" wrapText="1" shrinkToFit="1"/>
    </xf>
    <xf numFmtId="0" fontId="0" fillId="2" borderId="52" xfId="0" applyFont="1" applyFill="1" applyBorder="1" applyAlignment="1">
      <alignment horizontal="center" vertical="center"/>
    </xf>
    <xf numFmtId="0" fontId="0" fillId="2" borderId="35" xfId="0" applyFont="1" applyFill="1" applyBorder="1" applyAlignment="1">
      <alignment horizontal="center" vertical="center"/>
    </xf>
    <xf numFmtId="0" fontId="0" fillId="2" borderId="69" xfId="0" applyFont="1" applyFill="1" applyBorder="1" applyAlignment="1">
      <alignment horizontal="center" vertical="center"/>
    </xf>
    <xf numFmtId="0" fontId="0" fillId="0" borderId="32" xfId="0" applyFont="1" applyBorder="1" applyAlignment="1" applyProtection="1">
      <alignment horizontal="left" vertical="center" wrapText="1"/>
      <protection locked="0"/>
    </xf>
    <xf numFmtId="0" fontId="0" fillId="0" borderId="31" xfId="0" applyFont="1" applyBorder="1" applyAlignment="1" applyProtection="1">
      <alignment horizontal="left" vertical="center" wrapText="1"/>
      <protection locked="0"/>
    </xf>
    <xf numFmtId="0" fontId="0" fillId="0" borderId="33" xfId="0" applyFont="1" applyBorder="1" applyAlignment="1" applyProtection="1">
      <alignment horizontal="left" vertical="center" wrapText="1"/>
      <protection locked="0"/>
    </xf>
    <xf numFmtId="0" fontId="19" fillId="2" borderId="103" xfId="0" applyFont="1" applyFill="1" applyBorder="1" applyAlignment="1">
      <alignment horizontal="center" vertical="center" wrapText="1"/>
    </xf>
    <xf numFmtId="0" fontId="19" fillId="2" borderId="95" xfId="0" applyFont="1" applyFill="1" applyBorder="1" applyAlignment="1">
      <alignment horizontal="center" vertical="center" wrapText="1"/>
    </xf>
    <xf numFmtId="0" fontId="19" fillId="2" borderId="96" xfId="0" applyFont="1" applyFill="1" applyBorder="1" applyAlignment="1">
      <alignment horizontal="center" vertical="center" wrapText="1"/>
    </xf>
    <xf numFmtId="0" fontId="19" fillId="2" borderId="102" xfId="0" applyFont="1" applyFill="1" applyBorder="1" applyAlignment="1">
      <alignment horizontal="center" vertical="center" wrapText="1"/>
    </xf>
    <xf numFmtId="0" fontId="0" fillId="0" borderId="196" xfId="0" applyFont="1" applyBorder="1" applyAlignment="1">
      <alignment horizontal="center" vertical="center" wrapText="1"/>
    </xf>
    <xf numFmtId="0" fontId="0" fillId="0" borderId="196" xfId="0" applyFont="1" applyBorder="1" applyAlignment="1">
      <alignment horizontal="center" vertical="center"/>
    </xf>
    <xf numFmtId="0" fontId="0" fillId="0" borderId="195" xfId="0" applyFont="1" applyBorder="1" applyAlignment="1">
      <alignment horizontal="center" vertical="center"/>
    </xf>
    <xf numFmtId="0" fontId="0" fillId="0" borderId="193" xfId="0" applyFont="1" applyBorder="1" applyAlignment="1">
      <alignment horizontal="center" vertical="center" wrapText="1"/>
    </xf>
    <xf numFmtId="0" fontId="0" fillId="0" borderId="194" xfId="0" applyFont="1" applyBorder="1" applyAlignment="1">
      <alignment horizontal="center" vertical="center"/>
    </xf>
    <xf numFmtId="0" fontId="0" fillId="2" borderId="0" xfId="0" applyFont="1" applyFill="1" applyAlignment="1">
      <alignment horizontal="center" vertical="center" wrapText="1"/>
    </xf>
    <xf numFmtId="0" fontId="0" fillId="2" borderId="6" xfId="0" applyFont="1" applyFill="1" applyBorder="1" applyAlignment="1">
      <alignment horizontal="center" vertical="center" wrapText="1"/>
    </xf>
    <xf numFmtId="0" fontId="0" fillId="2" borderId="34" xfId="0" applyFont="1" applyFill="1" applyBorder="1" applyAlignment="1">
      <alignment horizontal="center" vertical="center" wrapText="1"/>
    </xf>
    <xf numFmtId="0" fontId="0" fillId="2" borderId="57" xfId="0" applyFont="1" applyFill="1" applyBorder="1" applyAlignment="1">
      <alignment horizontal="center" vertical="center" wrapText="1"/>
    </xf>
    <xf numFmtId="0" fontId="0" fillId="0" borderId="52" xfId="0" applyFont="1" applyBorder="1" applyAlignment="1" applyProtection="1">
      <alignment horizontal="left" vertical="center" wrapText="1"/>
      <protection locked="0"/>
    </xf>
    <xf numFmtId="0" fontId="0" fillId="0" borderId="35"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19" fillId="0" borderId="0" xfId="0" applyFont="1" applyAlignment="1">
      <alignment horizontal="center" vertical="center" wrapText="1"/>
    </xf>
    <xf numFmtId="0" fontId="0" fillId="0" borderId="0" xfId="0" applyFont="1" applyAlignment="1">
      <alignment horizontal="center" vertical="center"/>
    </xf>
    <xf numFmtId="0" fontId="19" fillId="0" borderId="0" xfId="0" applyFont="1" applyBorder="1" applyAlignment="1">
      <alignment horizontal="center" vertical="center"/>
    </xf>
    <xf numFmtId="0" fontId="10" fillId="0" borderId="34" xfId="0" applyFont="1" applyBorder="1" applyAlignment="1">
      <alignment horizontal="left" vertical="center" wrapText="1"/>
    </xf>
    <xf numFmtId="0" fontId="10" fillId="0" borderId="70" xfId="0" applyFont="1" applyBorder="1" applyAlignment="1">
      <alignment horizontal="left" vertical="center" wrapText="1"/>
    </xf>
    <xf numFmtId="0" fontId="0" fillId="0" borderId="83" xfId="0" applyFont="1" applyBorder="1" applyAlignment="1" applyProtection="1">
      <alignment horizontal="left" vertical="center"/>
      <protection locked="0"/>
    </xf>
    <xf numFmtId="49" fontId="0" fillId="0" borderId="98" xfId="0" applyNumberFormat="1" applyFont="1" applyBorder="1" applyAlignment="1" applyProtection="1">
      <alignment horizontal="center" vertical="center"/>
      <protection locked="0"/>
    </xf>
    <xf numFmtId="49" fontId="0" fillId="0" borderId="66" xfId="0" applyNumberFormat="1" applyFont="1" applyBorder="1" applyAlignment="1" applyProtection="1">
      <alignment horizontal="left" vertical="center" wrapText="1"/>
      <protection locked="0"/>
    </xf>
    <xf numFmtId="0" fontId="0" fillId="2" borderId="16"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14" xfId="0" applyFont="1" applyFill="1" applyBorder="1" applyAlignment="1">
      <alignment horizontal="center" vertical="center"/>
    </xf>
    <xf numFmtId="0" fontId="10" fillId="0" borderId="16" xfId="0" applyFont="1" applyBorder="1" applyAlignment="1">
      <alignment horizontal="left" vertical="top" wrapText="1"/>
    </xf>
    <xf numFmtId="0" fontId="10" fillId="0" borderId="15" xfId="0" applyFont="1" applyBorder="1" applyAlignment="1">
      <alignment horizontal="left" vertical="top" wrapText="1"/>
    </xf>
    <xf numFmtId="0" fontId="10" fillId="0" borderId="17" xfId="0" applyFont="1" applyBorder="1" applyAlignment="1">
      <alignment horizontal="left" vertical="top" wrapText="1"/>
    </xf>
    <xf numFmtId="49" fontId="0" fillId="0" borderId="66" xfId="0" applyNumberFormat="1" applyFont="1" applyBorder="1" applyAlignment="1" applyProtection="1">
      <alignment horizontal="center" vertical="center"/>
      <protection locked="0"/>
    </xf>
    <xf numFmtId="49" fontId="0" fillId="0" borderId="98" xfId="0" applyNumberFormat="1" applyFont="1" applyBorder="1" applyAlignment="1" applyProtection="1">
      <alignment horizontal="left" vertical="center" wrapText="1"/>
      <protection locked="0"/>
    </xf>
    <xf numFmtId="0" fontId="0" fillId="0" borderId="64" xfId="0" applyFont="1" applyBorder="1" applyAlignment="1" applyProtection="1">
      <alignment horizontal="left" vertical="center"/>
      <protection locked="0"/>
    </xf>
    <xf numFmtId="0" fontId="2" fillId="0" borderId="197" xfId="2" applyFont="1" applyBorder="1" applyAlignment="1">
      <alignment horizontal="center" vertical="center" wrapText="1"/>
    </xf>
    <xf numFmtId="0" fontId="2" fillId="0" borderId="196" xfId="2" applyFont="1" applyBorder="1" applyAlignment="1">
      <alignment horizontal="center" vertical="center" wrapText="1"/>
    </xf>
    <xf numFmtId="0" fontId="0" fillId="0" borderId="197" xfId="0" applyFont="1" applyBorder="1" applyAlignment="1">
      <alignment horizontal="center" vertical="center" wrapText="1"/>
    </xf>
    <xf numFmtId="0" fontId="0" fillId="0" borderId="197" xfId="0" applyFont="1" applyBorder="1" applyAlignment="1">
      <alignment horizontal="center" vertical="center"/>
    </xf>
    <xf numFmtId="0" fontId="0" fillId="2" borderId="61" xfId="0" applyFont="1" applyFill="1" applyBorder="1" applyAlignment="1">
      <alignment horizontal="center" vertical="center"/>
    </xf>
    <xf numFmtId="0" fontId="0" fillId="2" borderId="27" xfId="0" applyFont="1" applyFill="1" applyBorder="1" applyAlignment="1">
      <alignment horizontal="center" vertical="center"/>
    </xf>
    <xf numFmtId="0" fontId="0" fillId="2" borderId="63" xfId="0" applyFont="1" applyFill="1" applyBorder="1" applyAlignment="1">
      <alignment horizontal="center" vertical="center"/>
    </xf>
    <xf numFmtId="0" fontId="19" fillId="0" borderId="0" xfId="0" applyFont="1" applyAlignment="1">
      <alignment horizontal="center" vertical="center"/>
    </xf>
    <xf numFmtId="0" fontId="0" fillId="0" borderId="15" xfId="0" quotePrefix="1" applyFont="1" applyBorder="1" applyAlignment="1">
      <alignment horizontal="center" vertical="center" wrapText="1"/>
    </xf>
    <xf numFmtId="0" fontId="0" fillId="0" borderId="8" xfId="0" quotePrefix="1" applyFont="1" applyBorder="1" applyAlignment="1">
      <alignment horizontal="center" vertical="center" wrapText="1"/>
    </xf>
    <xf numFmtId="0" fontId="0" fillId="0" borderId="34" xfId="0" applyFont="1" applyBorder="1" applyAlignment="1">
      <alignment horizontal="center" vertical="center"/>
    </xf>
    <xf numFmtId="0" fontId="2" fillId="0" borderId="8" xfId="2" applyFont="1" applyBorder="1" applyAlignment="1">
      <alignment horizontal="center" vertical="center" wrapText="1"/>
    </xf>
    <xf numFmtId="0" fontId="2" fillId="0" borderId="34" xfId="2" applyFont="1" applyBorder="1" applyAlignment="1">
      <alignment horizontal="center" vertical="center" wrapText="1"/>
    </xf>
    <xf numFmtId="49" fontId="0" fillId="0" borderId="28" xfId="0" quotePrefix="1" applyNumberFormat="1" applyFont="1" applyBorder="1" applyAlignment="1" applyProtection="1">
      <alignment horizontal="center" vertical="center" wrapText="1"/>
      <protection locked="0"/>
    </xf>
    <xf numFmtId="49" fontId="0" fillId="0" borderId="31" xfId="0" quotePrefix="1" applyNumberFormat="1" applyFont="1" applyBorder="1" applyAlignment="1" applyProtection="1">
      <alignment horizontal="center" vertical="center" wrapText="1"/>
      <protection locked="0"/>
    </xf>
    <xf numFmtId="49" fontId="0" fillId="0" borderId="54" xfId="0" quotePrefix="1" applyNumberFormat="1" applyFont="1" applyBorder="1" applyAlignment="1" applyProtection="1">
      <alignment horizontal="center" vertical="center" wrapText="1"/>
      <protection locked="0"/>
    </xf>
    <xf numFmtId="49" fontId="0" fillId="0" borderId="64" xfId="0" applyNumberFormat="1" applyFont="1" applyBorder="1" applyAlignment="1" applyProtection="1">
      <alignment horizontal="left" vertical="center"/>
      <protection locked="0"/>
    </xf>
    <xf numFmtId="49" fontId="0" fillId="0" borderId="54" xfId="0" applyNumberFormat="1" applyFont="1" applyBorder="1" applyAlignment="1" applyProtection="1">
      <alignment horizontal="left" vertical="center" wrapText="1"/>
      <protection locked="0"/>
    </xf>
    <xf numFmtId="49" fontId="0" fillId="0" borderId="53" xfId="0" applyNumberFormat="1" applyFont="1" applyBorder="1" applyAlignment="1" applyProtection="1">
      <alignment horizontal="left" vertical="center" wrapText="1"/>
      <protection locked="0"/>
    </xf>
    <xf numFmtId="49" fontId="0" fillId="0" borderId="52" xfId="0" applyNumberFormat="1" applyFont="1" applyBorder="1" applyAlignment="1" applyProtection="1">
      <alignment horizontal="left" vertical="center" wrapText="1"/>
      <protection locked="0"/>
    </xf>
    <xf numFmtId="49" fontId="0" fillId="0" borderId="35" xfId="0" applyNumberFormat="1" applyFont="1" applyBorder="1" applyAlignment="1" applyProtection="1">
      <alignment horizontal="left" vertical="center" wrapText="1"/>
      <protection locked="0"/>
    </xf>
    <xf numFmtId="49" fontId="0" fillId="0" borderId="48" xfId="0" applyNumberFormat="1" applyFont="1" applyBorder="1" applyAlignment="1" applyProtection="1">
      <alignment horizontal="left" vertical="center" wrapText="1"/>
      <protection locked="0"/>
    </xf>
    <xf numFmtId="0" fontId="9" fillId="2" borderId="34" xfId="0" quotePrefix="1" applyFont="1" applyFill="1" applyBorder="1" applyAlignment="1">
      <alignment horizontal="left" vertical="center"/>
    </xf>
    <xf numFmtId="0" fontId="9" fillId="2" borderId="57" xfId="0" quotePrefix="1" applyFont="1" applyFill="1" applyBorder="1" applyAlignment="1">
      <alignment horizontal="left" vertical="center"/>
    </xf>
    <xf numFmtId="0" fontId="19" fillId="0" borderId="81"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7" xfId="0" applyFont="1" applyBorder="1" applyAlignment="1">
      <alignment horizontal="center" vertical="center" wrapText="1"/>
    </xf>
    <xf numFmtId="0" fontId="19" fillId="0" borderId="3" xfId="0" applyFont="1" applyBorder="1" applyAlignment="1">
      <alignment horizontal="center" vertical="center" wrapText="1"/>
    </xf>
    <xf numFmtId="179" fontId="6" fillId="2" borderId="0" xfId="0" applyNumberFormat="1" applyFont="1" applyFill="1" applyBorder="1" applyAlignment="1" applyProtection="1">
      <alignment horizontal="left" vertical="top" wrapText="1"/>
    </xf>
    <xf numFmtId="0" fontId="0" fillId="2" borderId="0" xfId="0" applyFill="1" applyBorder="1" applyAlignment="1">
      <alignment vertical="center" wrapText="1"/>
    </xf>
    <xf numFmtId="0" fontId="0" fillId="0" borderId="0" xfId="0" applyBorder="1" applyAlignment="1">
      <alignment vertical="center" wrapText="1"/>
    </xf>
    <xf numFmtId="49" fontId="0" fillId="0" borderId="28" xfId="0" applyNumberFormat="1" applyFont="1" applyFill="1" applyBorder="1" applyAlignment="1" applyProtection="1">
      <alignment horizontal="left" vertical="center" wrapText="1"/>
      <protection locked="0"/>
    </xf>
    <xf numFmtId="49" fontId="0" fillId="0" borderId="30" xfId="0" applyNumberFormat="1" applyFont="1" applyFill="1" applyBorder="1" applyAlignment="1" applyProtection="1">
      <alignment horizontal="left" vertical="center" wrapText="1"/>
      <protection locked="0"/>
    </xf>
    <xf numFmtId="0" fontId="19" fillId="0" borderId="0" xfId="0" applyFont="1" applyFill="1" applyBorder="1" applyAlignment="1" applyProtection="1">
      <alignment horizontal="center" vertical="center" wrapText="1"/>
    </xf>
    <xf numFmtId="0" fontId="0" fillId="0" borderId="73" xfId="0" applyFont="1" applyFill="1" applyBorder="1" applyAlignment="1" applyProtection="1">
      <alignment horizontal="left" vertical="center" wrapText="1"/>
    </xf>
    <xf numFmtId="0" fontId="0" fillId="0" borderId="15" xfId="0" applyBorder="1" applyAlignment="1">
      <alignment horizontal="left" vertical="center" wrapText="1"/>
    </xf>
    <xf numFmtId="0" fontId="0" fillId="0" borderId="72" xfId="0" applyBorder="1" applyAlignment="1">
      <alignment horizontal="left" vertical="center" wrapText="1"/>
    </xf>
    <xf numFmtId="0" fontId="19" fillId="0" borderId="138" xfId="0" applyFont="1" applyBorder="1" applyAlignment="1" applyProtection="1">
      <alignment horizontal="center" vertical="center" wrapText="1" shrinkToFit="1"/>
    </xf>
    <xf numFmtId="0" fontId="19" fillId="0" borderId="158" xfId="0" applyFont="1" applyBorder="1" applyAlignment="1" applyProtection="1">
      <alignment horizontal="center" vertical="center" wrapText="1" shrinkToFit="1"/>
    </xf>
    <xf numFmtId="0" fontId="19" fillId="0" borderId="135" xfId="0" applyFont="1" applyBorder="1" applyAlignment="1" applyProtection="1">
      <alignment horizontal="center" vertical="center" wrapText="1" shrinkToFit="1"/>
    </xf>
    <xf numFmtId="0" fontId="0" fillId="2" borderId="32" xfId="0" applyFont="1" applyFill="1" applyBorder="1" applyAlignment="1">
      <alignment horizontal="center" vertical="center" wrapText="1"/>
    </xf>
    <xf numFmtId="0" fontId="0" fillId="2" borderId="31" xfId="0" applyFont="1" applyFill="1" applyBorder="1" applyAlignment="1">
      <alignment horizontal="center" vertical="center" wrapText="1"/>
    </xf>
    <xf numFmtId="0" fontId="0" fillId="2" borderId="44" xfId="0" applyFont="1" applyFill="1" applyBorder="1" applyAlignment="1">
      <alignment horizontal="center" vertical="center" wrapText="1"/>
    </xf>
    <xf numFmtId="0" fontId="0" fillId="0" borderId="65" xfId="0" applyBorder="1" applyAlignment="1">
      <alignment horizontal="center" vertical="center"/>
    </xf>
    <xf numFmtId="0" fontId="0" fillId="0" borderId="108" xfId="0" applyBorder="1" applyAlignment="1">
      <alignment horizontal="center" vertical="center"/>
    </xf>
    <xf numFmtId="49" fontId="0" fillId="0" borderId="31" xfId="0" applyNumberFormat="1" applyFont="1" applyFill="1" applyBorder="1" applyAlignment="1" applyProtection="1">
      <alignment horizontal="left" vertical="center" wrapText="1"/>
      <protection locked="0"/>
    </xf>
    <xf numFmtId="49" fontId="0" fillId="0" borderId="33" xfId="0" applyNumberFormat="1" applyFont="1" applyFill="1" applyBorder="1" applyAlignment="1" applyProtection="1">
      <alignment horizontal="left" vertical="center" wrapText="1"/>
      <protection locked="0"/>
    </xf>
    <xf numFmtId="0" fontId="0" fillId="0" borderId="28" xfId="0" quotePrefix="1" applyFont="1" applyBorder="1" applyAlignment="1" applyProtection="1">
      <alignment horizontal="center" vertical="center"/>
      <protection locked="0"/>
    </xf>
    <xf numFmtId="0" fontId="0" fillId="0" borderId="30" xfId="0" quotePrefix="1" applyFont="1" applyBorder="1" applyAlignment="1" applyProtection="1">
      <alignment horizontal="center" vertical="center"/>
      <protection locked="0"/>
    </xf>
    <xf numFmtId="0" fontId="0" fillId="0" borderId="41" xfId="0" applyFont="1" applyBorder="1" applyAlignment="1" applyProtection="1">
      <alignment horizontal="center" vertical="center"/>
      <protection locked="0"/>
    </xf>
    <xf numFmtId="0" fontId="93" fillId="0" borderId="0" xfId="1" applyFont="1" applyAlignment="1" applyProtection="1">
      <alignment horizontal="center" vertical="center"/>
      <protection hidden="1"/>
    </xf>
    <xf numFmtId="0" fontId="0" fillId="0" borderId="25" xfId="0" applyFont="1" applyBorder="1" applyAlignment="1" applyProtection="1">
      <alignment horizontal="left" vertical="center" wrapText="1"/>
      <protection locked="0"/>
    </xf>
    <xf numFmtId="0" fontId="0" fillId="0" borderId="24"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0" fontId="0" fillId="2" borderId="25" xfId="0" applyFont="1" applyFill="1" applyBorder="1" applyAlignment="1">
      <alignment horizontal="center" vertical="center" wrapText="1"/>
    </xf>
    <xf numFmtId="0" fontId="0" fillId="2" borderId="24" xfId="0" applyFont="1" applyFill="1" applyBorder="1" applyAlignment="1">
      <alignment horizontal="center" vertical="center" wrapText="1"/>
    </xf>
    <xf numFmtId="0" fontId="0" fillId="2" borderId="36" xfId="0" applyFont="1" applyFill="1" applyBorder="1" applyAlignment="1">
      <alignment horizontal="center" vertical="center" wrapText="1"/>
    </xf>
    <xf numFmtId="0" fontId="0" fillId="0" borderId="24" xfId="0" quotePrefix="1" applyFont="1" applyBorder="1" applyAlignment="1" applyProtection="1">
      <alignment horizontal="center" vertical="center"/>
      <protection locked="0"/>
    </xf>
    <xf numFmtId="0" fontId="0" fillId="0" borderId="26" xfId="0" quotePrefix="1" applyFont="1" applyBorder="1" applyAlignment="1" applyProtection="1">
      <alignment horizontal="center" vertical="center"/>
      <protection locked="0"/>
    </xf>
    <xf numFmtId="0" fontId="0" fillId="0" borderId="37" xfId="0" applyFont="1" applyBorder="1" applyAlignment="1" applyProtection="1">
      <alignment horizontal="left" vertical="center"/>
      <protection locked="0"/>
    </xf>
    <xf numFmtId="0" fontId="0" fillId="0" borderId="37" xfId="0" applyFont="1" applyBorder="1" applyAlignment="1" applyProtection="1">
      <alignment horizontal="center" vertical="center"/>
      <protection locked="0"/>
    </xf>
    <xf numFmtId="49" fontId="0" fillId="0" borderId="37" xfId="0" applyNumberFormat="1" applyFont="1" applyBorder="1" applyAlignment="1" applyProtection="1">
      <alignment horizontal="left" vertical="center" wrapText="1"/>
      <protection locked="0"/>
    </xf>
    <xf numFmtId="0" fontId="0" fillId="0" borderId="25" xfId="0" applyFont="1" applyBorder="1" applyAlignment="1" applyProtection="1">
      <alignment horizontal="center" vertical="center" wrapText="1"/>
      <protection locked="0"/>
    </xf>
    <xf numFmtId="0" fontId="0" fillId="0" borderId="24" xfId="0" applyFont="1" applyBorder="1" applyAlignment="1" applyProtection="1">
      <alignment horizontal="center" vertical="center" wrapText="1"/>
      <protection locked="0"/>
    </xf>
    <xf numFmtId="0" fontId="0" fillId="0" borderId="26" xfId="0" applyFont="1" applyBorder="1" applyAlignment="1" applyProtection="1">
      <alignment horizontal="center" vertical="center" wrapText="1"/>
      <protection locked="0"/>
    </xf>
    <xf numFmtId="0" fontId="0" fillId="0" borderId="41" xfId="0" applyFont="1" applyBorder="1" applyAlignment="1" applyProtection="1">
      <alignment horizontal="left" vertical="center" wrapText="1"/>
      <protection locked="0"/>
    </xf>
    <xf numFmtId="0" fontId="0" fillId="0" borderId="83" xfId="0" applyFont="1" applyBorder="1" applyAlignment="1" applyProtection="1">
      <alignment horizontal="left" vertical="center" wrapText="1"/>
      <protection locked="0"/>
    </xf>
    <xf numFmtId="0" fontId="19" fillId="0" borderId="89" xfId="0" applyFont="1" applyBorder="1" applyAlignment="1">
      <alignment horizontal="center" vertical="center"/>
    </xf>
    <xf numFmtId="0" fontId="19" fillId="0" borderId="23" xfId="0" applyFont="1" applyBorder="1" applyAlignment="1">
      <alignment horizontal="center" vertical="center"/>
    </xf>
    <xf numFmtId="0" fontId="19" fillId="0" borderId="22" xfId="0" applyFont="1" applyBorder="1" applyAlignment="1">
      <alignment horizontal="center" vertical="center"/>
    </xf>
    <xf numFmtId="0" fontId="0" fillId="0" borderId="41" xfId="0" applyFont="1" applyBorder="1" applyAlignment="1" applyProtection="1">
      <alignment horizontal="center" vertical="center" wrapText="1"/>
      <protection locked="0"/>
    </xf>
    <xf numFmtId="0" fontId="0" fillId="0" borderId="56" xfId="0" applyFont="1" applyBorder="1" applyAlignment="1" applyProtection="1">
      <alignment horizontal="center" vertical="center" wrapText="1"/>
      <protection locked="0"/>
    </xf>
    <xf numFmtId="0" fontId="0" fillId="0" borderId="56" xfId="0" applyFont="1" applyBorder="1" applyAlignment="1" applyProtection="1">
      <alignment horizontal="left" vertical="center" wrapText="1"/>
      <protection locked="0"/>
    </xf>
    <xf numFmtId="0" fontId="0" fillId="0" borderId="56" xfId="0" applyFont="1" applyBorder="1" applyAlignment="1" applyProtection="1">
      <alignment horizontal="left" vertical="center"/>
      <protection locked="0"/>
    </xf>
    <xf numFmtId="0" fontId="0" fillId="2" borderId="58" xfId="0" applyFont="1" applyFill="1" applyBorder="1" applyAlignment="1">
      <alignment horizontal="center" vertical="center"/>
    </xf>
    <xf numFmtId="0" fontId="0" fillId="2" borderId="34" xfId="0" applyFont="1" applyFill="1" applyBorder="1" applyAlignment="1">
      <alignment horizontal="center" vertical="center"/>
    </xf>
    <xf numFmtId="0" fontId="0" fillId="2" borderId="57" xfId="0" applyFont="1" applyFill="1" applyBorder="1" applyAlignment="1">
      <alignment horizontal="center" vertical="center"/>
    </xf>
    <xf numFmtId="49" fontId="0" fillId="0" borderId="41" xfId="0" applyNumberFormat="1" applyFont="1" applyFill="1" applyBorder="1" applyAlignment="1" applyProtection="1">
      <alignment horizontal="left" vertical="center" wrapText="1"/>
      <protection locked="0"/>
    </xf>
    <xf numFmtId="0" fontId="0" fillId="0" borderId="28" xfId="0" applyFont="1" applyFill="1" applyBorder="1" applyAlignment="1" applyProtection="1">
      <alignment horizontal="center" vertical="center" wrapText="1"/>
      <protection locked="0"/>
    </xf>
    <xf numFmtId="0" fontId="0" fillId="0" borderId="30" xfId="0" applyFont="1" applyFill="1" applyBorder="1" applyAlignment="1" applyProtection="1">
      <alignment horizontal="center" vertical="center" wrapText="1"/>
      <protection locked="0"/>
    </xf>
    <xf numFmtId="0" fontId="0" fillId="0" borderId="83" xfId="0" applyFont="1" applyBorder="1" applyAlignment="1" applyProtection="1">
      <alignment horizontal="center" vertical="center" wrapText="1"/>
      <protection locked="0"/>
    </xf>
    <xf numFmtId="49" fontId="0" fillId="0" borderId="18" xfId="0" applyNumberFormat="1" applyFont="1" applyFill="1" applyBorder="1" applyAlignment="1" applyProtection="1">
      <alignment horizontal="left" vertical="center" wrapText="1"/>
      <protection locked="0"/>
    </xf>
    <xf numFmtId="49" fontId="0" fillId="0" borderId="8" xfId="0" applyNumberFormat="1" applyFont="1" applyFill="1" applyBorder="1" applyAlignment="1" applyProtection="1">
      <alignment horizontal="left" vertical="center" wrapText="1"/>
      <protection locked="0"/>
    </xf>
    <xf numFmtId="49" fontId="0" fillId="0" borderId="67" xfId="0" applyNumberFormat="1" applyFont="1" applyFill="1" applyBorder="1" applyAlignment="1" applyProtection="1">
      <alignment horizontal="left" vertical="center" wrapText="1"/>
      <protection locked="0"/>
    </xf>
    <xf numFmtId="0" fontId="0" fillId="0" borderId="18" xfId="0" applyFont="1" applyFill="1" applyBorder="1" applyAlignment="1" applyProtection="1">
      <alignment horizontal="center" vertical="center" wrapText="1"/>
      <protection locked="0"/>
    </xf>
    <xf numFmtId="0" fontId="0" fillId="0" borderId="8" xfId="0" applyFont="1" applyFill="1" applyBorder="1" applyAlignment="1" applyProtection="1">
      <alignment horizontal="center" vertical="center" wrapText="1"/>
      <protection locked="0"/>
    </xf>
    <xf numFmtId="0" fontId="0" fillId="0" borderId="6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left" vertical="center" wrapText="1"/>
      <protection locked="0"/>
    </xf>
    <xf numFmtId="0" fontId="0" fillId="0" borderId="8" xfId="0" applyFont="1" applyFill="1" applyBorder="1" applyAlignment="1" applyProtection="1">
      <alignment horizontal="left" vertical="center" wrapText="1"/>
      <protection locked="0"/>
    </xf>
    <xf numFmtId="0" fontId="0" fillId="0" borderId="67" xfId="0" applyFont="1" applyFill="1" applyBorder="1" applyAlignment="1" applyProtection="1">
      <alignment horizontal="left" vertical="center" wrapText="1"/>
      <protection locked="0"/>
    </xf>
    <xf numFmtId="0" fontId="0" fillId="0" borderId="29" xfId="0" applyFont="1" applyFill="1" applyBorder="1" applyAlignment="1" applyProtection="1">
      <alignment horizontal="left" vertical="center" wrapText="1"/>
      <protection locked="0"/>
    </xf>
    <xf numFmtId="0" fontId="0" fillId="0" borderId="28" xfId="0" applyFont="1" applyFill="1" applyBorder="1" applyAlignment="1" applyProtection="1">
      <alignment horizontal="left" vertical="center" wrapText="1"/>
      <protection locked="0"/>
    </xf>
    <xf numFmtId="0" fontId="0" fillId="0" borderId="30" xfId="0" applyFont="1" applyFill="1" applyBorder="1" applyAlignment="1" applyProtection="1">
      <alignment horizontal="left" vertical="center" wrapText="1"/>
      <protection locked="0"/>
    </xf>
    <xf numFmtId="0" fontId="11" fillId="2" borderId="10" xfId="0" applyFont="1" applyFill="1" applyBorder="1" applyAlignment="1" applyProtection="1">
      <alignment horizontal="left" vertical="center" wrapText="1" indent="1"/>
    </xf>
    <xf numFmtId="0" fontId="0" fillId="0" borderId="1" xfId="0" applyFont="1" applyBorder="1" applyAlignment="1" applyProtection="1">
      <alignment horizontal="left" vertical="center" wrapText="1" indent="1"/>
    </xf>
    <xf numFmtId="0" fontId="0" fillId="0" borderId="9" xfId="0" applyFont="1" applyBorder="1" applyAlignment="1" applyProtection="1">
      <alignment horizontal="left" vertical="center" wrapText="1" indent="1"/>
    </xf>
    <xf numFmtId="0" fontId="0" fillId="10" borderId="73" xfId="0" applyFont="1" applyFill="1" applyBorder="1" applyAlignment="1" applyProtection="1">
      <alignment horizontal="left" vertical="center"/>
    </xf>
    <xf numFmtId="0" fontId="0" fillId="10" borderId="15" xfId="0" applyFont="1" applyFill="1" applyBorder="1" applyAlignment="1" applyProtection="1">
      <alignment horizontal="left" vertical="center"/>
    </xf>
    <xf numFmtId="0" fontId="0" fillId="10" borderId="72" xfId="0" applyFont="1" applyFill="1" applyBorder="1" applyAlignment="1" applyProtection="1">
      <alignment horizontal="left" vertical="center"/>
    </xf>
    <xf numFmtId="0" fontId="0" fillId="9" borderId="74" xfId="0" applyFont="1" applyFill="1" applyBorder="1" applyAlignment="1" applyProtection="1">
      <alignment horizontal="left" vertical="center"/>
    </xf>
    <xf numFmtId="0" fontId="0" fillId="4" borderId="74" xfId="0" applyFont="1" applyFill="1" applyBorder="1" applyAlignment="1" applyProtection="1">
      <alignment horizontal="left" vertical="center"/>
    </xf>
    <xf numFmtId="0" fontId="0" fillId="8" borderId="74" xfId="0" applyFont="1" applyFill="1" applyBorder="1" applyAlignment="1" applyProtection="1">
      <alignment horizontal="left" vertical="center"/>
    </xf>
    <xf numFmtId="0" fontId="22" fillId="6" borderId="87" xfId="0" applyFont="1" applyFill="1" applyBorder="1" applyAlignment="1">
      <alignment horizontal="center" vertical="center" wrapText="1" shrinkToFit="1"/>
    </xf>
    <xf numFmtId="0" fontId="19" fillId="2" borderId="89"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0" fillId="0" borderId="27" xfId="0" applyFont="1" applyBorder="1" applyAlignment="1">
      <alignment horizontal="left" vertical="center" wrapText="1"/>
    </xf>
    <xf numFmtId="0" fontId="10" fillId="0" borderId="42" xfId="0" applyFont="1" applyBorder="1" applyAlignment="1">
      <alignment horizontal="left" vertical="center" wrapText="1"/>
    </xf>
    <xf numFmtId="0" fontId="0" fillId="0" borderId="98" xfId="0" applyFont="1" applyBorder="1" applyAlignment="1" applyProtection="1">
      <alignment horizontal="left" vertical="center"/>
      <protection locked="0"/>
    </xf>
    <xf numFmtId="0" fontId="0" fillId="0" borderId="83" xfId="0" applyFont="1" applyFill="1" applyBorder="1" applyAlignment="1" applyProtection="1">
      <alignment horizontal="left" vertical="center"/>
      <protection locked="0"/>
    </xf>
    <xf numFmtId="0" fontId="0" fillId="0" borderId="98" xfId="0" applyFont="1" applyBorder="1" applyAlignment="1" applyProtection="1">
      <alignment horizontal="center" vertical="center" wrapText="1"/>
      <protection locked="0"/>
    </xf>
    <xf numFmtId="0" fontId="0" fillId="0" borderId="98" xfId="0" applyFont="1" applyBorder="1" applyAlignment="1" applyProtection="1">
      <alignment horizontal="left" vertical="center" wrapText="1"/>
      <protection locked="0"/>
    </xf>
    <xf numFmtId="0" fontId="0" fillId="0" borderId="41" xfId="0" applyFont="1" applyFill="1" applyBorder="1" applyAlignment="1" applyProtection="1">
      <alignment horizontal="left" vertical="center"/>
      <protection locked="0"/>
    </xf>
    <xf numFmtId="0" fontId="0" fillId="0" borderId="56" xfId="0" applyFont="1" applyFill="1" applyBorder="1" applyAlignment="1" applyProtection="1">
      <alignment horizontal="left" vertical="center"/>
      <protection locked="0"/>
    </xf>
    <xf numFmtId="0" fontId="7" fillId="2" borderId="62" xfId="1" applyFont="1" applyFill="1" applyBorder="1" applyAlignment="1" applyProtection="1">
      <alignment horizontal="center" vertical="center"/>
    </xf>
    <xf numFmtId="0" fontId="7" fillId="2" borderId="54" xfId="1" applyFont="1" applyFill="1" applyBorder="1" applyAlignment="1" applyProtection="1">
      <alignment horizontal="center" vertical="center"/>
    </xf>
    <xf numFmtId="0" fontId="7" fillId="2" borderId="55" xfId="1" applyFont="1" applyFill="1" applyBorder="1" applyAlignment="1" applyProtection="1">
      <alignment horizontal="center" vertical="center"/>
    </xf>
    <xf numFmtId="0" fontId="0" fillId="0" borderId="64" xfId="0" applyFont="1" applyBorder="1" applyAlignment="1" applyProtection="1">
      <alignment horizontal="center" vertical="center" wrapText="1"/>
      <protection locked="0"/>
    </xf>
    <xf numFmtId="0" fontId="0" fillId="0" borderId="64" xfId="0" applyFont="1" applyBorder="1" applyAlignment="1" applyProtection="1">
      <alignment horizontal="left" vertical="center" wrapText="1"/>
      <protection locked="0"/>
    </xf>
    <xf numFmtId="0" fontId="0" fillId="0" borderId="18" xfId="0" applyFont="1" applyBorder="1" applyAlignment="1">
      <alignment horizontal="left" vertical="top" wrapText="1"/>
    </xf>
    <xf numFmtId="0" fontId="0" fillId="0" borderId="8" xfId="0" applyFont="1" applyBorder="1" applyAlignment="1">
      <alignment horizontal="left" vertical="top" wrapText="1"/>
    </xf>
    <xf numFmtId="0" fontId="0" fillId="0" borderId="67" xfId="0" applyFont="1" applyBorder="1" applyAlignment="1">
      <alignment horizontal="left" vertical="top" wrapText="1"/>
    </xf>
    <xf numFmtId="0" fontId="0" fillId="0" borderId="58" xfId="0" applyFont="1" applyBorder="1" applyAlignment="1">
      <alignment horizontal="left" vertical="top" wrapText="1"/>
    </xf>
    <xf numFmtId="0" fontId="0" fillId="0" borderId="34" xfId="0" applyFont="1" applyBorder="1" applyAlignment="1">
      <alignment horizontal="left" vertical="top" wrapText="1"/>
    </xf>
    <xf numFmtId="0" fontId="0" fillId="0" borderId="70" xfId="0" applyFont="1" applyBorder="1" applyAlignment="1">
      <alignment horizontal="left" vertical="top" wrapText="1"/>
    </xf>
    <xf numFmtId="0" fontId="24" fillId="4" borderId="8" xfId="0" applyFont="1" applyFill="1" applyBorder="1" applyAlignment="1">
      <alignment horizontal="left" vertical="center" wrapText="1"/>
    </xf>
    <xf numFmtId="0" fontId="24" fillId="4" borderId="67" xfId="0" applyFont="1" applyFill="1" applyBorder="1" applyAlignment="1">
      <alignment horizontal="left" vertical="center" wrapText="1"/>
    </xf>
    <xf numFmtId="0" fontId="24" fillId="4" borderId="35" xfId="0" applyFont="1" applyFill="1" applyBorder="1" applyAlignment="1">
      <alignment horizontal="left" vertical="center" wrapText="1"/>
    </xf>
    <xf numFmtId="0" fontId="24" fillId="4" borderId="48" xfId="0" applyFont="1" applyFill="1" applyBorder="1" applyAlignment="1">
      <alignment horizontal="left" vertical="center" wrapText="1"/>
    </xf>
    <xf numFmtId="0" fontId="24" fillId="4" borderId="28" xfId="0" applyFont="1" applyFill="1" applyBorder="1" applyAlignment="1">
      <alignment horizontal="left" vertical="center" wrapText="1"/>
    </xf>
    <xf numFmtId="0" fontId="24" fillId="4" borderId="30" xfId="0" applyFont="1" applyFill="1" applyBorder="1" applyAlignment="1">
      <alignment horizontal="left" vertical="center" wrapText="1"/>
    </xf>
    <xf numFmtId="0" fontId="24" fillId="4" borderId="31" xfId="0" applyFont="1" applyFill="1" applyBorder="1" applyAlignment="1">
      <alignment horizontal="left" vertical="center" wrapText="1"/>
    </xf>
    <xf numFmtId="0" fontId="24" fillId="4" borderId="33" xfId="0" applyFont="1" applyFill="1" applyBorder="1" applyAlignment="1">
      <alignment horizontal="left" vertical="center" wrapText="1"/>
    </xf>
    <xf numFmtId="0" fontId="24" fillId="4" borderId="27" xfId="0" applyFont="1" applyFill="1" applyBorder="1" applyAlignment="1">
      <alignment horizontal="left" vertical="center" wrapText="1"/>
    </xf>
    <xf numFmtId="0" fontId="24" fillId="4" borderId="42" xfId="0" applyFont="1" applyFill="1" applyBorder="1" applyAlignment="1">
      <alignment horizontal="left" vertical="center" wrapText="1"/>
    </xf>
    <xf numFmtId="0" fontId="24" fillId="4" borderId="54" xfId="0" applyFont="1" applyFill="1" applyBorder="1" applyAlignment="1">
      <alignment horizontal="left" vertical="center" wrapText="1"/>
    </xf>
    <xf numFmtId="0" fontId="24" fillId="4" borderId="53" xfId="0" applyFont="1" applyFill="1" applyBorder="1" applyAlignment="1">
      <alignment horizontal="left" vertical="center" wrapText="1"/>
    </xf>
    <xf numFmtId="0" fontId="24" fillId="4" borderId="15"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0" fillId="0" borderId="66" xfId="0" applyFont="1" applyBorder="1" applyAlignment="1" applyProtection="1">
      <alignment horizontal="left" vertical="center"/>
      <protection locked="0"/>
    </xf>
    <xf numFmtId="0" fontId="0" fillId="0" borderId="66" xfId="0" applyFont="1" applyBorder="1" applyAlignment="1" applyProtection="1">
      <alignment horizontal="center" vertical="center" wrapText="1"/>
      <protection locked="0"/>
    </xf>
    <xf numFmtId="0" fontId="0" fillId="0" borderId="66" xfId="0" applyFont="1" applyBorder="1" applyAlignment="1" applyProtection="1">
      <alignment horizontal="left" vertical="center" wrapText="1"/>
      <protection locked="0"/>
    </xf>
    <xf numFmtId="0" fontId="0" fillId="0" borderId="104" xfId="0" applyFont="1" applyBorder="1" applyAlignment="1" applyProtection="1">
      <alignment horizontal="left" vertical="center"/>
      <protection locked="0"/>
    </xf>
    <xf numFmtId="49" fontId="0" fillId="0" borderId="65" xfId="0" applyNumberFormat="1" applyFont="1" applyBorder="1" applyAlignment="1" applyProtection="1">
      <alignment horizontal="center" vertical="center"/>
      <protection locked="0"/>
    </xf>
    <xf numFmtId="49" fontId="0" fillId="0" borderId="65" xfId="0" applyNumberFormat="1" applyFont="1" applyBorder="1" applyAlignment="1" applyProtection="1">
      <alignment horizontal="left" vertical="center" wrapText="1"/>
      <protection locked="0"/>
    </xf>
    <xf numFmtId="0" fontId="0" fillId="0" borderId="65" xfId="0" applyFont="1" applyBorder="1" applyAlignment="1" applyProtection="1">
      <alignment horizontal="center" vertical="center" wrapText="1"/>
      <protection locked="0"/>
    </xf>
    <xf numFmtId="0" fontId="0" fillId="0" borderId="65" xfId="0" applyFont="1" applyBorder="1" applyAlignment="1" applyProtection="1">
      <alignment horizontal="left" vertical="center" wrapText="1"/>
      <protection locked="0"/>
    </xf>
    <xf numFmtId="0" fontId="0" fillId="0" borderId="65" xfId="0" applyFont="1" applyBorder="1" applyAlignment="1" applyProtection="1">
      <alignment horizontal="left" vertical="center"/>
      <protection locked="0"/>
    </xf>
    <xf numFmtId="0" fontId="0" fillId="2" borderId="18" xfId="0" applyFont="1" applyFill="1" applyBorder="1" applyAlignment="1">
      <alignment horizontal="center" vertical="center"/>
    </xf>
    <xf numFmtId="0" fontId="0" fillId="2" borderId="8" xfId="0" applyFont="1" applyFill="1" applyBorder="1" applyAlignment="1">
      <alignment horizontal="center" vertical="center"/>
    </xf>
    <xf numFmtId="0" fontId="0" fillId="2" borderId="7" xfId="0" applyFont="1" applyFill="1" applyBorder="1" applyAlignment="1">
      <alignment horizontal="center" vertical="center"/>
    </xf>
    <xf numFmtId="0" fontId="19" fillId="0" borderId="88" xfId="0" applyFont="1" applyBorder="1" applyAlignment="1">
      <alignment horizontal="center" vertical="center"/>
    </xf>
    <xf numFmtId="0" fontId="0" fillId="0" borderId="72" xfId="0" quotePrefix="1" applyFont="1" applyBorder="1" applyAlignment="1">
      <alignment horizontal="center" vertical="center" wrapText="1"/>
    </xf>
    <xf numFmtId="49" fontId="0" fillId="0" borderId="41" xfId="0" applyNumberFormat="1" applyFont="1" applyBorder="1" applyAlignment="1" applyProtection="1">
      <alignment horizontal="center" vertical="center" shrinkToFit="1"/>
      <protection locked="0"/>
    </xf>
    <xf numFmtId="49" fontId="0" fillId="0" borderId="83" xfId="0" applyNumberFormat="1" applyFont="1" applyBorder="1" applyAlignment="1" applyProtection="1">
      <alignment horizontal="center" vertical="center" shrinkToFit="1"/>
      <protection locked="0"/>
    </xf>
    <xf numFmtId="49" fontId="0" fillId="0" borderId="64" xfId="0" applyNumberFormat="1" applyFont="1" applyBorder="1" applyAlignment="1" applyProtection="1">
      <alignment horizontal="center" vertical="center" shrinkToFit="1"/>
      <protection locked="0"/>
    </xf>
    <xf numFmtId="49" fontId="0" fillId="0" borderId="56" xfId="0" applyNumberFormat="1" applyFont="1" applyBorder="1" applyAlignment="1" applyProtection="1">
      <alignment horizontal="center" vertical="center" shrinkToFit="1"/>
      <protection locked="0"/>
    </xf>
    <xf numFmtId="49" fontId="0" fillId="0" borderId="35" xfId="0" quotePrefix="1" applyNumberFormat="1" applyFont="1" applyBorder="1" applyAlignment="1" applyProtection="1">
      <alignment horizontal="center" vertical="center" wrapText="1"/>
      <protection locked="0"/>
    </xf>
    <xf numFmtId="0" fontId="0" fillId="0" borderId="197" xfId="2" applyFont="1" applyBorder="1" applyAlignment="1">
      <alignment horizontal="center" vertical="center" wrapText="1"/>
    </xf>
    <xf numFmtId="49" fontId="0" fillId="0" borderId="41" xfId="0" applyNumberFormat="1" applyFont="1" applyBorder="1" applyAlignment="1" applyProtection="1">
      <alignment horizontal="left" vertical="center" wrapText="1" shrinkToFit="1"/>
      <protection locked="0"/>
    </xf>
    <xf numFmtId="49" fontId="0" fillId="0" borderId="83" xfId="0" applyNumberFormat="1" applyFont="1" applyBorder="1" applyAlignment="1" applyProtection="1">
      <alignment horizontal="left" vertical="center" wrapText="1" shrinkToFit="1"/>
      <protection locked="0"/>
    </xf>
    <xf numFmtId="0" fontId="0" fillId="0" borderId="37" xfId="0" applyFont="1" applyBorder="1" applyAlignment="1" applyProtection="1">
      <alignment horizontal="center" vertical="center" wrapText="1"/>
      <protection locked="0"/>
    </xf>
    <xf numFmtId="0" fontId="0" fillId="0" borderId="37" xfId="0" applyFont="1" applyBorder="1" applyAlignment="1" applyProtection="1">
      <alignment horizontal="left" vertical="center" wrapText="1"/>
      <protection locked="0"/>
    </xf>
    <xf numFmtId="0" fontId="0" fillId="0" borderId="0" xfId="0" applyFont="1" applyAlignment="1">
      <alignment horizontal="left" vertical="center" wrapText="1"/>
    </xf>
    <xf numFmtId="49" fontId="0" fillId="0" borderId="24" xfId="0" quotePrefix="1" applyNumberFormat="1" applyFont="1" applyBorder="1" applyAlignment="1" applyProtection="1">
      <alignment horizontal="center" vertical="center"/>
      <protection locked="0"/>
    </xf>
    <xf numFmtId="49" fontId="0" fillId="0" borderId="26" xfId="0" quotePrefix="1" applyNumberFormat="1" applyFont="1" applyBorder="1" applyAlignment="1" applyProtection="1">
      <alignment horizontal="center" vertical="center"/>
      <protection locked="0"/>
    </xf>
    <xf numFmtId="49" fontId="0" fillId="0" borderId="37" xfId="0" applyNumberFormat="1" applyFont="1" applyBorder="1" applyAlignment="1" applyProtection="1">
      <alignment horizontal="left" vertical="center"/>
      <protection locked="0"/>
    </xf>
    <xf numFmtId="49" fontId="0" fillId="0" borderId="37" xfId="0" applyNumberFormat="1" applyFont="1" applyBorder="1" applyAlignment="1" applyProtection="1">
      <alignment horizontal="center" vertical="center"/>
      <protection locked="0"/>
    </xf>
    <xf numFmtId="49" fontId="0" fillId="0" borderId="37" xfId="0" applyNumberFormat="1" applyFont="1" applyBorder="1" applyAlignment="1" applyProtection="1">
      <alignment horizontal="left" vertical="center" wrapText="1" shrinkToFit="1"/>
      <protection locked="0"/>
    </xf>
    <xf numFmtId="49" fontId="0" fillId="0" borderId="25" xfId="0" applyNumberFormat="1" applyFont="1" applyBorder="1" applyAlignment="1" applyProtection="1">
      <alignment horizontal="left" vertical="center" wrapText="1"/>
      <protection locked="0"/>
    </xf>
    <xf numFmtId="49" fontId="0" fillId="0" borderId="24" xfId="0" applyNumberFormat="1" applyFont="1" applyBorder="1" applyAlignment="1" applyProtection="1">
      <alignment horizontal="left" vertical="center" wrapText="1"/>
      <protection locked="0"/>
    </xf>
    <xf numFmtId="49" fontId="0" fillId="0" borderId="26" xfId="0" applyNumberFormat="1" applyFont="1" applyBorder="1" applyAlignment="1" applyProtection="1">
      <alignment horizontal="left" vertical="center" wrapText="1"/>
      <protection locked="0"/>
    </xf>
    <xf numFmtId="0" fontId="92" fillId="0" borderId="0" xfId="1" applyFont="1" applyAlignment="1" applyProtection="1">
      <alignment horizontal="center" vertical="center"/>
      <protection hidden="1"/>
    </xf>
    <xf numFmtId="0" fontId="0" fillId="0" borderId="34" xfId="0" applyBorder="1" applyAlignment="1">
      <alignment horizontal="left" vertical="center"/>
    </xf>
    <xf numFmtId="0" fontId="0" fillId="0" borderId="57" xfId="0" applyBorder="1" applyAlignment="1">
      <alignment horizontal="left" vertical="center"/>
    </xf>
    <xf numFmtId="0" fontId="9" fillId="2" borderId="34" xfId="0" applyFont="1" applyFill="1" applyBorder="1" applyAlignment="1">
      <alignment vertical="center" wrapText="1"/>
    </xf>
    <xf numFmtId="0" fontId="9" fillId="2" borderId="57" xfId="0" applyFont="1" applyFill="1" applyBorder="1" applyAlignment="1">
      <alignment vertical="center" wrapText="1"/>
    </xf>
    <xf numFmtId="0" fontId="19" fillId="0" borderId="0" xfId="0" applyFont="1" applyFill="1" applyBorder="1" applyAlignment="1">
      <alignment horizontal="center" vertical="center" wrapText="1"/>
    </xf>
    <xf numFmtId="49" fontId="0" fillId="0" borderId="62" xfId="0" applyNumberFormat="1" applyFont="1" applyBorder="1" applyAlignment="1" applyProtection="1">
      <alignment horizontal="left" vertical="center" wrapText="1"/>
      <protection locked="0"/>
    </xf>
    <xf numFmtId="49" fontId="0" fillId="0" borderId="30" xfId="0" quotePrefix="1" applyNumberFormat="1" applyFont="1" applyBorder="1" applyAlignment="1" applyProtection="1">
      <alignment horizontal="center" vertical="center" wrapText="1"/>
      <protection locked="0"/>
    </xf>
    <xf numFmtId="49" fontId="0" fillId="0" borderId="48" xfId="0" quotePrefix="1" applyNumberFormat="1" applyFont="1" applyBorder="1" applyAlignment="1" applyProtection="1">
      <alignment horizontal="center" vertical="center" wrapText="1"/>
      <protection locked="0"/>
    </xf>
    <xf numFmtId="0" fontId="19" fillId="0" borderId="0" xfId="0" applyFont="1" applyFill="1" applyBorder="1" applyAlignment="1">
      <alignment horizontal="center" vertical="center"/>
    </xf>
    <xf numFmtId="0" fontId="0" fillId="0" borderId="142" xfId="0" quotePrefix="1" applyFont="1" applyBorder="1" applyAlignment="1">
      <alignment horizontal="center" vertical="center"/>
    </xf>
    <xf numFmtId="0" fontId="0" fillId="2" borderId="34" xfId="0" applyFont="1" applyFill="1" applyBorder="1" applyAlignment="1">
      <alignment horizontal="left" vertical="center"/>
    </xf>
    <xf numFmtId="0" fontId="0" fillId="2" borderId="57" xfId="0" applyFont="1" applyFill="1" applyBorder="1" applyAlignment="1">
      <alignment horizontal="left" vertical="center"/>
    </xf>
    <xf numFmtId="49" fontId="0" fillId="0" borderId="33" xfId="0" quotePrefix="1" applyNumberFormat="1" applyFont="1" applyBorder="1" applyAlignment="1" applyProtection="1">
      <alignment horizontal="center" vertical="center" wrapText="1"/>
      <protection locked="0"/>
    </xf>
    <xf numFmtId="0" fontId="0" fillId="0" borderId="31" xfId="0" quotePrefix="1" applyFont="1" applyBorder="1" applyAlignment="1">
      <alignment horizontal="center" vertical="center"/>
    </xf>
    <xf numFmtId="0" fontId="0" fillId="0" borderId="175" xfId="0" quotePrefix="1" applyFont="1" applyBorder="1" applyAlignment="1">
      <alignment horizontal="center" vertical="center"/>
    </xf>
    <xf numFmtId="0" fontId="10" fillId="0" borderId="200" xfId="0" applyFont="1" applyBorder="1" applyAlignment="1">
      <alignment horizontal="left" vertical="top" wrapText="1"/>
    </xf>
    <xf numFmtId="0" fontId="10" fillId="0" borderId="201" xfId="0" applyFont="1" applyBorder="1" applyAlignment="1">
      <alignment horizontal="left" vertical="top" wrapText="1"/>
    </xf>
    <xf numFmtId="0" fontId="10" fillId="0" borderId="204" xfId="0" applyFont="1" applyBorder="1" applyAlignment="1">
      <alignment horizontal="left" vertical="top" wrapText="1"/>
    </xf>
    <xf numFmtId="0" fontId="10" fillId="0" borderId="205" xfId="0" applyFont="1" applyBorder="1" applyAlignment="1">
      <alignment horizontal="left" vertical="top" wrapText="1"/>
    </xf>
    <xf numFmtId="0" fontId="7" fillId="2" borderId="32" xfId="1" applyFont="1" applyFill="1" applyBorder="1" applyAlignment="1" applyProtection="1">
      <alignment horizontal="center" vertical="center"/>
    </xf>
    <xf numFmtId="0" fontId="7" fillId="2" borderId="31" xfId="1" applyFont="1" applyFill="1" applyBorder="1" applyAlignment="1" applyProtection="1">
      <alignment horizontal="center" vertical="center"/>
    </xf>
    <xf numFmtId="0" fontId="7" fillId="2" borderId="44" xfId="1" applyFont="1" applyFill="1" applyBorder="1" applyAlignment="1" applyProtection="1">
      <alignment horizontal="center" vertical="center"/>
    </xf>
    <xf numFmtId="0" fontId="9" fillId="3" borderId="34" xfId="0" applyFont="1" applyFill="1" applyBorder="1" applyAlignment="1">
      <alignment horizontal="left" vertical="center"/>
    </xf>
    <xf numFmtId="0" fontId="0" fillId="3" borderId="34" xfId="0" applyFont="1" applyFill="1" applyBorder="1" applyAlignment="1">
      <alignment horizontal="left" vertical="center"/>
    </xf>
    <xf numFmtId="0" fontId="0" fillId="3" borderId="57" xfId="0" applyFont="1" applyFill="1" applyBorder="1" applyAlignment="1">
      <alignment horizontal="left" vertical="center"/>
    </xf>
    <xf numFmtId="0" fontId="10" fillId="0" borderId="202" xfId="0" applyFont="1" applyBorder="1" applyAlignment="1">
      <alignment horizontal="left" vertical="top" wrapText="1"/>
    </xf>
    <xf numFmtId="0" fontId="10" fillId="0" borderId="203" xfId="0" applyFont="1" applyBorder="1" applyAlignment="1">
      <alignment horizontal="left" vertical="top" wrapText="1"/>
    </xf>
    <xf numFmtId="0" fontId="0" fillId="0" borderId="28" xfId="0" quotePrefix="1" applyFont="1" applyBorder="1" applyAlignment="1">
      <alignment horizontal="center" vertical="center"/>
    </xf>
    <xf numFmtId="0" fontId="0" fillId="0" borderId="176" xfId="0" quotePrefix="1" applyFont="1" applyBorder="1" applyAlignment="1">
      <alignment horizontal="center" vertical="center"/>
    </xf>
    <xf numFmtId="0" fontId="0" fillId="0" borderId="31" xfId="0" quotePrefix="1" applyFont="1" applyBorder="1" applyAlignment="1">
      <alignment horizontal="center" vertical="center" wrapText="1"/>
    </xf>
    <xf numFmtId="0" fontId="10" fillId="0" borderId="31" xfId="0" applyFont="1" applyBorder="1" applyAlignment="1">
      <alignment horizontal="left" vertical="top" wrapText="1"/>
    </xf>
    <xf numFmtId="0" fontId="10" fillId="0" borderId="33" xfId="0" applyFont="1" applyBorder="1" applyAlignment="1">
      <alignment horizontal="left" vertical="top" wrapText="1"/>
    </xf>
    <xf numFmtId="0" fontId="10" fillId="0" borderId="198" xfId="0" applyFont="1" applyBorder="1" applyAlignment="1">
      <alignment horizontal="left" vertical="top" wrapText="1"/>
    </xf>
    <xf numFmtId="0" fontId="10" fillId="0" borderId="199" xfId="0" applyFont="1" applyBorder="1" applyAlignment="1">
      <alignment horizontal="left" vertical="top" wrapText="1"/>
    </xf>
    <xf numFmtId="0" fontId="0" fillId="0" borderId="35" xfId="0" quotePrefix="1" applyFont="1" applyBorder="1" applyAlignment="1">
      <alignment horizontal="center" vertical="center"/>
    </xf>
    <xf numFmtId="0" fontId="0" fillId="0" borderId="177" xfId="0" quotePrefix="1" applyFont="1" applyBorder="1" applyAlignment="1">
      <alignment horizontal="center" vertical="center"/>
    </xf>
    <xf numFmtId="0" fontId="10" fillId="0" borderId="54" xfId="0" applyFont="1" applyBorder="1" applyAlignment="1">
      <alignment horizontal="left" vertical="top" wrapText="1"/>
    </xf>
    <xf numFmtId="0" fontId="10" fillId="0" borderId="53" xfId="0" applyFont="1" applyBorder="1" applyAlignment="1">
      <alignment horizontal="left" vertical="top" wrapText="1"/>
    </xf>
    <xf numFmtId="0" fontId="19" fillId="0" borderId="0" xfId="0" applyFont="1" applyBorder="1" applyAlignment="1">
      <alignment horizontal="center" vertical="center" wrapText="1"/>
    </xf>
    <xf numFmtId="0" fontId="10" fillId="0" borderId="31" xfId="0" applyFont="1" applyBorder="1" applyAlignment="1">
      <alignment vertical="center" wrapText="1"/>
    </xf>
    <xf numFmtId="0" fontId="10" fillId="0" borderId="33" xfId="0" applyFont="1" applyBorder="1" applyAlignment="1">
      <alignment vertical="center" wrapText="1"/>
    </xf>
    <xf numFmtId="0" fontId="10" fillId="0" borderId="54" xfId="0" applyFont="1" applyBorder="1" applyAlignment="1">
      <alignment vertical="center" wrapText="1"/>
    </xf>
    <xf numFmtId="0" fontId="10" fillId="0" borderId="53" xfId="0" applyFont="1" applyBorder="1" applyAlignment="1">
      <alignment vertical="center" wrapText="1"/>
    </xf>
    <xf numFmtId="0" fontId="10" fillId="0" borderId="28" xfId="0" applyFont="1" applyBorder="1" applyAlignment="1">
      <alignment vertical="center" wrapText="1"/>
    </xf>
    <xf numFmtId="0" fontId="10" fillId="0" borderId="30" xfId="0" applyFont="1" applyBorder="1" applyAlignment="1">
      <alignment vertical="center" wrapText="1"/>
    </xf>
    <xf numFmtId="0" fontId="10" fillId="0" borderId="35" xfId="0" applyFont="1" applyBorder="1" applyAlignment="1">
      <alignment vertical="center" wrapText="1"/>
    </xf>
    <xf numFmtId="0" fontId="10" fillId="0" borderId="48" xfId="0" applyFont="1" applyBorder="1" applyAlignment="1">
      <alignment vertical="center" wrapText="1"/>
    </xf>
    <xf numFmtId="0" fontId="24" fillId="4" borderId="16" xfId="0" applyFont="1" applyFill="1" applyBorder="1" applyAlignment="1">
      <alignment horizontal="left" vertical="top" wrapText="1"/>
    </xf>
    <xf numFmtId="0" fontId="24" fillId="4" borderId="15" xfId="0" applyFont="1" applyFill="1" applyBorder="1" applyAlignment="1">
      <alignment horizontal="left" vertical="top" wrapText="1"/>
    </xf>
    <xf numFmtId="0" fontId="24" fillId="4" borderId="17" xfId="0" applyFont="1" applyFill="1" applyBorder="1" applyAlignment="1">
      <alignment horizontal="left" vertical="top" wrapText="1"/>
    </xf>
    <xf numFmtId="0" fontId="10" fillId="0" borderId="15" xfId="0" applyFont="1" applyBorder="1" applyAlignment="1">
      <alignment vertical="center" wrapText="1"/>
    </xf>
    <xf numFmtId="0" fontId="10" fillId="0" borderId="17" xfId="0" applyFont="1" applyBorder="1" applyAlignment="1">
      <alignment vertical="center" wrapText="1"/>
    </xf>
    <xf numFmtId="0" fontId="19" fillId="2" borderId="10" xfId="0" applyFont="1" applyFill="1" applyBorder="1" applyAlignment="1">
      <alignment horizontal="center" vertical="center"/>
    </xf>
    <xf numFmtId="0" fontId="19" fillId="2" borderId="1" xfId="0" applyFont="1" applyFill="1" applyBorder="1" applyAlignment="1">
      <alignment horizontal="center" vertical="center"/>
    </xf>
    <xf numFmtId="0" fontId="0" fillId="0" borderId="34" xfId="0" applyFont="1" applyBorder="1" applyAlignment="1">
      <alignment horizontal="left" vertical="center"/>
    </xf>
    <xf numFmtId="0" fontId="0" fillId="0" borderId="57" xfId="0" applyFont="1" applyBorder="1" applyAlignment="1">
      <alignment horizontal="left" vertical="center"/>
    </xf>
    <xf numFmtId="179" fontId="6" fillId="3" borderId="0" xfId="0" applyNumberFormat="1" applyFont="1" applyFill="1" applyBorder="1" applyAlignment="1" applyProtection="1">
      <alignment horizontal="left" vertical="top" wrapText="1"/>
    </xf>
    <xf numFmtId="0" fontId="10" fillId="0" borderId="18" xfId="0" applyFont="1" applyBorder="1" applyAlignment="1">
      <alignment horizontal="left" vertical="center" wrapText="1"/>
    </xf>
    <xf numFmtId="0" fontId="10" fillId="0" borderId="8" xfId="0" applyFont="1" applyBorder="1" applyAlignment="1">
      <alignment horizontal="left" vertical="center" wrapText="1"/>
    </xf>
    <xf numFmtId="0" fontId="10" fillId="0" borderId="67" xfId="0" applyFont="1" applyBorder="1" applyAlignment="1">
      <alignment horizontal="left" vertical="center" wrapText="1"/>
    </xf>
    <xf numFmtId="0" fontId="10" fillId="0" borderId="58" xfId="0" applyFont="1" applyBorder="1" applyAlignment="1">
      <alignment horizontal="left" vertical="center" wrapText="1"/>
    </xf>
    <xf numFmtId="0" fontId="19" fillId="2" borderId="74" xfId="0" applyFont="1" applyFill="1" applyBorder="1" applyAlignment="1">
      <alignment horizontal="center" vertical="center" wrapText="1"/>
    </xf>
    <xf numFmtId="0" fontId="0" fillId="0" borderId="108" xfId="0" applyFont="1" applyBorder="1" applyAlignment="1" applyProtection="1">
      <alignment horizontal="center" vertical="center" wrapText="1"/>
      <protection locked="0"/>
    </xf>
    <xf numFmtId="0" fontId="19" fillId="2" borderId="88" xfId="0" applyFont="1" applyFill="1" applyBorder="1" applyAlignment="1">
      <alignment horizontal="center" vertical="center" wrapText="1"/>
    </xf>
    <xf numFmtId="179" fontId="0" fillId="0" borderId="0" xfId="0" applyNumberFormat="1" applyBorder="1" applyAlignment="1" applyProtection="1">
      <alignment horizontal="center" vertical="center" wrapText="1"/>
      <protection hidden="1"/>
    </xf>
    <xf numFmtId="0" fontId="0" fillId="0" borderId="108" xfId="0" applyFont="1" applyBorder="1" applyAlignment="1" applyProtection="1">
      <alignment horizontal="left" vertical="center" wrapText="1"/>
      <protection locked="0"/>
    </xf>
    <xf numFmtId="0" fontId="0" fillId="0" borderId="108" xfId="0" applyFont="1" applyBorder="1" applyAlignment="1" applyProtection="1">
      <alignment horizontal="left" vertical="center"/>
      <protection locked="0"/>
    </xf>
    <xf numFmtId="0" fontId="24" fillId="4" borderId="18" xfId="0" applyFont="1" applyFill="1" applyBorder="1" applyAlignment="1">
      <alignment horizontal="left" vertical="top" wrapText="1"/>
    </xf>
    <xf numFmtId="0" fontId="24" fillId="4" borderId="8" xfId="0" applyFont="1" applyFill="1" applyBorder="1" applyAlignment="1">
      <alignment horizontal="left" vertical="top" wrapText="1"/>
    </xf>
    <xf numFmtId="0" fontId="24" fillId="4" borderId="67" xfId="0" applyFont="1" applyFill="1" applyBorder="1" applyAlignment="1">
      <alignment horizontal="left" vertical="top" wrapText="1"/>
    </xf>
    <xf numFmtId="0" fontId="0" fillId="0" borderId="58" xfId="0" applyBorder="1" applyAlignment="1">
      <alignment horizontal="left" vertical="top" wrapText="1"/>
    </xf>
    <xf numFmtId="0" fontId="0" fillId="0" borderId="34" xfId="0" applyBorder="1" applyAlignment="1">
      <alignment horizontal="left" vertical="top" wrapText="1"/>
    </xf>
    <xf numFmtId="0" fontId="0" fillId="0" borderId="70" xfId="0" applyBorder="1" applyAlignment="1">
      <alignment horizontal="left" vertical="top" wrapText="1"/>
    </xf>
    <xf numFmtId="0" fontId="10" fillId="0" borderId="34" xfId="0" applyFont="1" applyBorder="1" applyAlignment="1">
      <alignment vertical="center" wrapText="1"/>
    </xf>
    <xf numFmtId="0" fontId="10" fillId="0" borderId="70" xfId="0" applyFont="1" applyBorder="1" applyAlignment="1">
      <alignment vertical="center" wrapText="1"/>
    </xf>
    <xf numFmtId="49" fontId="0" fillId="0" borderId="108" xfId="0" applyNumberFormat="1" applyFont="1" applyBorder="1" applyAlignment="1" applyProtection="1">
      <alignment horizontal="left" vertical="center" wrapText="1"/>
      <protection locked="0"/>
    </xf>
    <xf numFmtId="0" fontId="0" fillId="0" borderId="0" xfId="0" quotePrefix="1" applyFont="1" applyBorder="1" applyAlignment="1">
      <alignment horizontal="center" vertical="center"/>
    </xf>
    <xf numFmtId="0" fontId="0" fillId="0" borderId="34" xfId="0" quotePrefix="1" applyFont="1" applyBorder="1" applyAlignment="1">
      <alignment horizontal="center" vertical="center"/>
    </xf>
    <xf numFmtId="0" fontId="24" fillId="4" borderId="0" xfId="0" applyFont="1" applyFill="1" applyBorder="1" applyAlignment="1">
      <alignment horizontal="left" vertical="top" wrapText="1"/>
    </xf>
    <xf numFmtId="0" fontId="24" fillId="4" borderId="34" xfId="0" applyFont="1" applyFill="1" applyBorder="1" applyAlignment="1">
      <alignment horizontal="left" vertical="top" wrapText="1"/>
    </xf>
    <xf numFmtId="0" fontId="0" fillId="0" borderId="8" xfId="0" applyFont="1" applyBorder="1" applyAlignment="1">
      <alignment horizontal="center" vertical="center"/>
    </xf>
    <xf numFmtId="0" fontId="0" fillId="0" borderId="8" xfId="2" applyFont="1" applyBorder="1" applyAlignment="1">
      <alignment horizontal="center" vertical="center" wrapText="1"/>
    </xf>
    <xf numFmtId="0" fontId="0" fillId="0" borderId="34" xfId="2" applyFont="1" applyBorder="1" applyAlignment="1">
      <alignment horizontal="center" vertical="center" wrapText="1"/>
    </xf>
    <xf numFmtId="49" fontId="0" fillId="0" borderId="41" xfId="0" applyNumberFormat="1" applyFont="1" applyBorder="1" applyAlignment="1" applyProtection="1">
      <alignment vertical="center" wrapText="1"/>
      <protection locked="0"/>
    </xf>
    <xf numFmtId="0" fontId="10" fillId="4" borderId="28" xfId="2" applyFont="1" applyFill="1" applyBorder="1" applyAlignment="1">
      <alignment horizontal="left" vertical="center" wrapText="1"/>
    </xf>
    <xf numFmtId="0" fontId="10" fillId="4" borderId="30" xfId="2" applyFont="1" applyFill="1" applyBorder="1" applyAlignment="1">
      <alignment horizontal="left" vertical="center" wrapText="1"/>
    </xf>
    <xf numFmtId="0" fontId="0" fillId="0" borderId="41" xfId="0" applyFont="1" applyFill="1" applyBorder="1" applyAlignment="1" applyProtection="1">
      <alignment horizontal="left" vertical="center" wrapText="1"/>
      <protection locked="0"/>
    </xf>
    <xf numFmtId="49" fontId="0" fillId="0" borderId="41" xfId="0" applyNumberFormat="1" applyFont="1" applyFill="1" applyBorder="1" applyAlignment="1" applyProtection="1">
      <alignment horizontal="left" vertical="center" wrapText="1" shrinkToFit="1"/>
      <protection locked="0"/>
    </xf>
    <xf numFmtId="0" fontId="0" fillId="0" borderId="41" xfId="0" applyFont="1" applyFill="1" applyBorder="1" applyAlignment="1" applyProtection="1">
      <alignment horizontal="center" vertical="center" wrapText="1"/>
      <protection locked="0"/>
    </xf>
    <xf numFmtId="0" fontId="0" fillId="2" borderId="0" xfId="0" applyFont="1" applyFill="1" applyAlignment="1" applyProtection="1">
      <alignment horizontal="center" vertical="center" wrapText="1"/>
    </xf>
    <xf numFmtId="179" fontId="0" fillId="0" borderId="59" xfId="0" applyNumberFormat="1" applyFont="1" applyBorder="1" applyAlignment="1" applyProtection="1">
      <alignment horizontal="center" vertical="center" wrapText="1"/>
    </xf>
    <xf numFmtId="179" fontId="0" fillId="0" borderId="0" xfId="0" applyNumberFormat="1" applyFont="1" applyAlignment="1" applyProtection="1">
      <alignment horizontal="center" vertical="center" wrapText="1"/>
    </xf>
    <xf numFmtId="0" fontId="0" fillId="2" borderId="0" xfId="0" applyFont="1" applyFill="1" applyAlignment="1">
      <alignment horizontal="center" vertical="center"/>
    </xf>
    <xf numFmtId="0" fontId="0" fillId="2" borderId="0" xfId="0" applyFont="1" applyFill="1" applyBorder="1" applyAlignment="1">
      <alignment horizontal="center" vertical="center" wrapText="1" shrinkToFit="1"/>
    </xf>
    <xf numFmtId="0" fontId="0" fillId="2" borderId="0" xfId="0" applyFill="1" applyAlignment="1" applyProtection="1">
      <alignment horizontal="center" vertical="center"/>
    </xf>
    <xf numFmtId="49" fontId="0" fillId="0" borderId="64" xfId="0" applyNumberFormat="1" applyFont="1" applyBorder="1" applyAlignment="1" applyProtection="1">
      <alignment vertical="center" wrapText="1"/>
      <protection locked="0"/>
    </xf>
    <xf numFmtId="49" fontId="0" fillId="0" borderId="98" xfId="0" applyNumberFormat="1" applyFont="1" applyBorder="1" applyAlignment="1" applyProtection="1">
      <alignment vertical="center" wrapText="1"/>
      <protection locked="0"/>
    </xf>
    <xf numFmtId="0" fontId="10" fillId="4" borderId="31" xfId="2" applyFont="1" applyFill="1" applyBorder="1" applyAlignment="1">
      <alignment horizontal="left" vertical="center" wrapText="1"/>
    </xf>
    <xf numFmtId="0" fontId="10" fillId="4" borderId="33" xfId="2" applyFont="1" applyFill="1" applyBorder="1" applyAlignment="1">
      <alignment horizontal="left" vertical="center" wrapText="1"/>
    </xf>
    <xf numFmtId="49" fontId="0" fillId="0" borderId="83" xfId="0" applyNumberFormat="1" applyFont="1" applyBorder="1" applyAlignment="1" applyProtection="1">
      <alignment vertical="center" wrapText="1"/>
      <protection locked="0"/>
    </xf>
    <xf numFmtId="0" fontId="10" fillId="4" borderId="54" xfId="2" applyFont="1" applyFill="1" applyBorder="1" applyAlignment="1">
      <alignment horizontal="left" vertical="center" wrapText="1"/>
    </xf>
    <xf numFmtId="0" fontId="10" fillId="4" borderId="53" xfId="2" applyFont="1" applyFill="1" applyBorder="1" applyAlignment="1">
      <alignment horizontal="left" vertical="center" wrapText="1"/>
    </xf>
    <xf numFmtId="0" fontId="10" fillId="4" borderId="49" xfId="2" applyFont="1" applyFill="1" applyBorder="1" applyAlignment="1">
      <alignment horizontal="left" vertical="center" wrapText="1"/>
    </xf>
    <xf numFmtId="0" fontId="10" fillId="4" borderId="38" xfId="2" applyFont="1" applyFill="1" applyBorder="1" applyAlignment="1">
      <alignment horizontal="left" vertical="center" wrapText="1"/>
    </xf>
    <xf numFmtId="0" fontId="10" fillId="4" borderId="148" xfId="2" applyFont="1" applyFill="1" applyBorder="1" applyAlignment="1">
      <alignment horizontal="left" vertical="center" wrapText="1"/>
    </xf>
    <xf numFmtId="0" fontId="0" fillId="0" borderId="83" xfId="0" applyFont="1" applyFill="1" applyBorder="1" applyAlignment="1" applyProtection="1">
      <alignment horizontal="center" vertical="center" wrapText="1"/>
      <protection locked="0"/>
    </xf>
    <xf numFmtId="0" fontId="0" fillId="0" borderId="83" xfId="0" applyFont="1" applyFill="1" applyBorder="1" applyAlignment="1" applyProtection="1">
      <alignment horizontal="left" vertical="center" wrapText="1"/>
      <protection locked="0"/>
    </xf>
    <xf numFmtId="0" fontId="9" fillId="3" borderId="34" xfId="0" quotePrefix="1" applyFont="1" applyFill="1" applyBorder="1" applyAlignment="1">
      <alignment horizontal="left" vertical="center"/>
    </xf>
    <xf numFmtId="0" fontId="9" fillId="3" borderId="57" xfId="0" quotePrefix="1" applyFont="1" applyFill="1" applyBorder="1" applyAlignment="1">
      <alignment horizontal="left" vertical="center"/>
    </xf>
    <xf numFmtId="0" fontId="0" fillId="0" borderId="64" xfId="0" applyFont="1" applyFill="1" applyBorder="1" applyAlignment="1" applyProtection="1">
      <alignment horizontal="center" vertical="center" wrapText="1"/>
      <protection locked="0"/>
    </xf>
    <xf numFmtId="0" fontId="0" fillId="0" borderId="64" xfId="0" applyFont="1" applyFill="1" applyBorder="1" applyAlignment="1" applyProtection="1">
      <alignment horizontal="left" vertical="center" wrapText="1"/>
      <protection locked="0"/>
    </xf>
    <xf numFmtId="0" fontId="0" fillId="0" borderId="64" xfId="0" applyFont="1" applyFill="1" applyBorder="1" applyAlignment="1" applyProtection="1">
      <alignment horizontal="left" vertical="center"/>
      <protection locked="0"/>
    </xf>
    <xf numFmtId="49" fontId="0" fillId="0" borderId="53" xfId="0" quotePrefix="1" applyNumberFormat="1" applyFont="1" applyBorder="1" applyAlignment="1" applyProtection="1">
      <alignment horizontal="center" vertical="center" wrapText="1"/>
      <protection locked="0"/>
    </xf>
    <xf numFmtId="49" fontId="0" fillId="0" borderId="83" xfId="0" applyNumberFormat="1" applyFont="1" applyFill="1" applyBorder="1" applyAlignment="1" applyProtection="1">
      <alignment horizontal="left" vertical="center" wrapText="1" shrinkToFit="1"/>
      <protection locked="0"/>
    </xf>
    <xf numFmtId="49" fontId="0" fillId="0" borderId="37" xfId="0" applyNumberFormat="1" applyFont="1" applyFill="1" applyBorder="1" applyAlignment="1" applyProtection="1">
      <alignment horizontal="left" vertical="center" wrapText="1" shrinkToFit="1"/>
      <protection locked="0"/>
    </xf>
    <xf numFmtId="0" fontId="0" fillId="0" borderId="37" xfId="0" applyFont="1" applyFill="1" applyBorder="1" applyAlignment="1" applyProtection="1">
      <alignment horizontal="center" vertical="center" wrapText="1"/>
      <protection locked="0"/>
    </xf>
    <xf numFmtId="0" fontId="0" fillId="0" borderId="37" xfId="0" applyFont="1" applyFill="1" applyBorder="1" applyAlignment="1" applyProtection="1">
      <alignment horizontal="left" vertical="center" wrapText="1"/>
      <protection locked="0"/>
    </xf>
    <xf numFmtId="0" fontId="0" fillId="0" borderId="37" xfId="0" applyFont="1" applyFill="1" applyBorder="1" applyAlignment="1" applyProtection="1">
      <alignment horizontal="left" vertical="center"/>
      <protection locked="0"/>
    </xf>
    <xf numFmtId="49" fontId="0" fillId="0" borderId="29" xfId="0" applyNumberFormat="1" applyFont="1" applyBorder="1" applyAlignment="1" applyProtection="1">
      <alignment horizontal="center" vertical="center"/>
      <protection locked="0"/>
    </xf>
    <xf numFmtId="49" fontId="0" fillId="0" borderId="30" xfId="0" applyNumberFormat="1" applyFont="1" applyBorder="1" applyAlignment="1" applyProtection="1">
      <alignment horizontal="center" vertical="center"/>
      <protection locked="0"/>
    </xf>
    <xf numFmtId="49" fontId="0" fillId="0" borderId="29" xfId="0" applyNumberFormat="1" applyFont="1" applyBorder="1" applyAlignment="1" applyProtection="1">
      <alignment vertical="center" wrapText="1"/>
      <protection locked="0"/>
    </xf>
    <xf numFmtId="49" fontId="0" fillId="0" borderId="28" xfId="0" applyNumberFormat="1" applyFont="1" applyBorder="1" applyAlignment="1" applyProtection="1">
      <alignment vertical="center" wrapText="1"/>
      <protection locked="0"/>
    </xf>
    <xf numFmtId="49" fontId="0" fillId="0" borderId="30" xfId="0" applyNumberFormat="1" applyFont="1" applyBorder="1" applyAlignment="1" applyProtection="1">
      <alignment vertical="center" wrapText="1"/>
      <protection locked="0"/>
    </xf>
    <xf numFmtId="0" fontId="10" fillId="4" borderId="73" xfId="2" applyFont="1" applyFill="1" applyBorder="1" applyAlignment="1">
      <alignment horizontal="left" vertical="center" wrapText="1"/>
    </xf>
    <xf numFmtId="0" fontId="10" fillId="4" borderId="15" xfId="2" applyFont="1" applyFill="1" applyBorder="1" applyAlignment="1">
      <alignment horizontal="left" vertical="center" wrapText="1"/>
    </xf>
    <xf numFmtId="0" fontId="10" fillId="4" borderId="17" xfId="2" applyFont="1" applyFill="1" applyBorder="1" applyAlignment="1">
      <alignment horizontal="left" vertical="center" wrapText="1"/>
    </xf>
    <xf numFmtId="0" fontId="10" fillId="4" borderId="149" xfId="2" applyFont="1" applyFill="1" applyBorder="1" applyAlignment="1">
      <alignment horizontal="left" vertical="center" wrapText="1"/>
    </xf>
    <xf numFmtId="0" fontId="10" fillId="4" borderId="27" xfId="2" applyFont="1" applyFill="1" applyBorder="1" applyAlignment="1">
      <alignment horizontal="left" vertical="center" wrapText="1"/>
    </xf>
    <xf numFmtId="0" fontId="10" fillId="4" borderId="42" xfId="2" applyFont="1" applyFill="1" applyBorder="1" applyAlignment="1">
      <alignment horizontal="left" vertical="center" wrapText="1"/>
    </xf>
    <xf numFmtId="0" fontId="10" fillId="4" borderId="45" xfId="2" applyFont="1" applyFill="1" applyBorder="1" applyAlignment="1">
      <alignment horizontal="left" vertical="center" wrapText="1"/>
    </xf>
    <xf numFmtId="0" fontId="10" fillId="4" borderId="35" xfId="2" applyFont="1" applyFill="1" applyBorder="1" applyAlignment="1">
      <alignment horizontal="left" vertical="center" wrapText="1"/>
    </xf>
    <xf numFmtId="0" fontId="10" fillId="4" borderId="48" xfId="2" applyFont="1" applyFill="1" applyBorder="1" applyAlignment="1">
      <alignment horizontal="left" vertical="center" wrapText="1"/>
    </xf>
    <xf numFmtId="49" fontId="0" fillId="0" borderId="108" xfId="0" applyNumberFormat="1" applyFont="1" applyBorder="1" applyAlignment="1" applyProtection="1">
      <alignment horizontal="center" vertical="center"/>
      <protection locked="0"/>
    </xf>
    <xf numFmtId="0" fontId="10" fillId="4" borderId="93" xfId="2" applyFont="1" applyFill="1" applyBorder="1" applyAlignment="1">
      <alignment horizontal="left" vertical="center" wrapText="1"/>
    </xf>
    <xf numFmtId="0" fontId="10" fillId="4" borderId="34" xfId="2" applyFont="1" applyFill="1" applyBorder="1" applyAlignment="1">
      <alignment horizontal="left" vertical="center" wrapText="1"/>
    </xf>
    <xf numFmtId="0" fontId="10" fillId="4" borderId="70" xfId="2" applyFont="1" applyFill="1" applyBorder="1" applyAlignment="1">
      <alignment horizontal="left" vertical="center" wrapText="1"/>
    </xf>
    <xf numFmtId="0" fontId="2" fillId="0" borderId="0" xfId="0" applyFont="1" applyAlignment="1" applyProtection="1">
      <alignment horizontal="center" vertical="center"/>
    </xf>
    <xf numFmtId="0" fontId="28" fillId="2" borderId="10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28" fillId="2" borderId="77" xfId="0" applyFont="1" applyFill="1" applyBorder="1" applyAlignment="1" applyProtection="1">
      <alignment horizontal="center" vertical="center"/>
    </xf>
    <xf numFmtId="0" fontId="28" fillId="2" borderId="109"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101" xfId="0" applyFont="1" applyFill="1" applyBorder="1" applyAlignment="1" applyProtection="1">
      <alignment horizontal="center" vertical="center"/>
    </xf>
    <xf numFmtId="0" fontId="28" fillId="2" borderId="93" xfId="0" applyFont="1" applyFill="1" applyBorder="1" applyAlignment="1" applyProtection="1">
      <alignment horizontal="center" vertical="center"/>
    </xf>
    <xf numFmtId="0" fontId="28" fillId="2" borderId="34"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28" fillId="2" borderId="73" xfId="0" applyFont="1" applyFill="1" applyBorder="1" applyAlignment="1" applyProtection="1">
      <alignment horizontal="center" vertical="center"/>
    </xf>
    <xf numFmtId="0" fontId="28" fillId="2" borderId="15"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33" fillId="0" borderId="107" xfId="0" applyFont="1" applyFill="1" applyBorder="1" applyAlignment="1" applyProtection="1">
      <alignment horizontal="center" vertical="center"/>
      <protection locked="0"/>
    </xf>
    <xf numFmtId="0" fontId="33" fillId="0" borderId="8" xfId="0" applyFont="1" applyFill="1" applyBorder="1" applyAlignment="1" applyProtection="1">
      <alignment horizontal="center" vertical="center"/>
      <protection locked="0"/>
    </xf>
    <xf numFmtId="0" fontId="33" fillId="0" borderId="77" xfId="0" applyFont="1" applyFill="1" applyBorder="1" applyAlignment="1" applyProtection="1">
      <alignment horizontal="center" vertical="center"/>
      <protection locked="0"/>
    </xf>
    <xf numFmtId="0" fontId="0" fillId="0" borderId="109" xfId="0" applyFont="1" applyFill="1" applyBorder="1" applyAlignment="1" applyProtection="1">
      <alignment horizontal="center" vertical="center"/>
      <protection locked="0"/>
    </xf>
    <xf numFmtId="0" fontId="0" fillId="0" borderId="0" xfId="0" applyFont="1" applyFill="1" applyAlignment="1" applyProtection="1">
      <alignment horizontal="center" vertical="center"/>
      <protection locked="0"/>
    </xf>
    <xf numFmtId="0" fontId="0" fillId="0" borderId="101" xfId="0" applyFont="1" applyFill="1" applyBorder="1" applyAlignment="1" applyProtection="1">
      <alignment horizontal="center" vertical="center"/>
      <protection locked="0"/>
    </xf>
    <xf numFmtId="0" fontId="0" fillId="0" borderId="93" xfId="0" applyFont="1" applyFill="1" applyBorder="1" applyAlignment="1" applyProtection="1">
      <alignment horizontal="center" vertical="center"/>
      <protection locked="0"/>
    </xf>
    <xf numFmtId="0" fontId="0" fillId="0" borderId="34" xfId="0" applyFont="1" applyFill="1" applyBorder="1" applyAlignment="1" applyProtection="1">
      <alignment horizontal="center" vertical="center"/>
      <protection locked="0"/>
    </xf>
    <xf numFmtId="0" fontId="0" fillId="0" borderId="106" xfId="0" applyFont="1" applyFill="1" applyBorder="1" applyAlignment="1" applyProtection="1">
      <alignment horizontal="center" vertical="center"/>
      <protection locked="0"/>
    </xf>
    <xf numFmtId="0" fontId="33" fillId="0" borderId="107" xfId="0" applyFont="1" applyFill="1" applyBorder="1" applyAlignment="1" applyProtection="1">
      <alignment horizontal="center" vertical="center" wrapText="1"/>
      <protection locked="0"/>
    </xf>
    <xf numFmtId="0" fontId="33" fillId="0" borderId="8" xfId="0" applyFont="1" applyFill="1" applyBorder="1" applyAlignment="1" applyProtection="1">
      <alignment horizontal="center" vertical="center" wrapText="1"/>
      <protection locked="0"/>
    </xf>
    <xf numFmtId="0" fontId="33" fillId="0" borderId="77" xfId="0" applyFont="1" applyFill="1" applyBorder="1" applyAlignment="1" applyProtection="1">
      <alignment horizontal="center" vertical="center" wrapText="1"/>
      <protection locked="0"/>
    </xf>
    <xf numFmtId="0" fontId="33" fillId="0" borderId="109" xfId="0" applyFont="1" applyFill="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0" fontId="33" fillId="0" borderId="101" xfId="0" applyFont="1" applyFill="1" applyBorder="1" applyAlignment="1" applyProtection="1">
      <alignment horizontal="center" vertical="center" wrapText="1"/>
      <protection locked="0"/>
    </xf>
    <xf numFmtId="0" fontId="33" fillId="0" borderId="93" xfId="0" applyFont="1" applyFill="1" applyBorder="1" applyAlignment="1" applyProtection="1">
      <alignment horizontal="center" vertical="center" wrapText="1"/>
      <protection locked="0"/>
    </xf>
    <xf numFmtId="0" fontId="33" fillId="0" borderId="34" xfId="0" applyFont="1" applyFill="1" applyBorder="1" applyAlignment="1" applyProtection="1">
      <alignment horizontal="center" vertical="center" wrapText="1"/>
      <protection locked="0"/>
    </xf>
    <xf numFmtId="0" fontId="33" fillId="0" borderId="106" xfId="0" applyFont="1" applyFill="1" applyBorder="1" applyAlignment="1" applyProtection="1">
      <alignment horizontal="center" vertical="center" wrapText="1"/>
      <protection locked="0"/>
    </xf>
    <xf numFmtId="0" fontId="33" fillId="0" borderId="123" xfId="0" applyFont="1" applyFill="1" applyBorder="1" applyAlignment="1" applyProtection="1">
      <alignment horizontal="left" vertical="top" wrapText="1"/>
      <protection locked="0"/>
    </xf>
    <xf numFmtId="0" fontId="33" fillId="0" borderId="122" xfId="0" applyFont="1" applyFill="1" applyBorder="1" applyAlignment="1" applyProtection="1">
      <alignment horizontal="left" vertical="top" wrapText="1"/>
      <protection locked="0"/>
    </xf>
    <xf numFmtId="0" fontId="33" fillId="0" borderId="121" xfId="0" applyFont="1" applyFill="1" applyBorder="1" applyAlignment="1" applyProtection="1">
      <alignment horizontal="left" vertical="top" wrapText="1"/>
      <protection locked="0"/>
    </xf>
    <xf numFmtId="0" fontId="33" fillId="0" borderId="109" xfId="0" applyFont="1" applyFill="1" applyBorder="1" applyAlignment="1" applyProtection="1">
      <alignment horizontal="left" vertical="top" wrapText="1"/>
      <protection locked="0"/>
    </xf>
    <xf numFmtId="0" fontId="33" fillId="0" borderId="0" xfId="0" applyFont="1" applyFill="1" applyBorder="1" applyAlignment="1" applyProtection="1">
      <alignment horizontal="left" vertical="top" wrapText="1"/>
      <protection locked="0"/>
    </xf>
    <xf numFmtId="0" fontId="33" fillId="0" borderId="101" xfId="0" applyFont="1" applyFill="1" applyBorder="1" applyAlignment="1" applyProtection="1">
      <alignment horizontal="left" vertical="top" wrapText="1"/>
      <protection locked="0"/>
    </xf>
    <xf numFmtId="0" fontId="33" fillId="0" borderId="93" xfId="0" applyFont="1" applyFill="1" applyBorder="1" applyAlignment="1" applyProtection="1">
      <alignment horizontal="left" vertical="top" wrapText="1"/>
      <protection locked="0"/>
    </xf>
    <xf numFmtId="0" fontId="33" fillId="0" borderId="34" xfId="0" applyFont="1" applyFill="1" applyBorder="1" applyAlignment="1" applyProtection="1">
      <alignment horizontal="left" vertical="top" wrapText="1"/>
      <protection locked="0"/>
    </xf>
    <xf numFmtId="0" fontId="33" fillId="0" borderId="106" xfId="0" applyFont="1" applyFill="1" applyBorder="1" applyAlignment="1" applyProtection="1">
      <alignment horizontal="left" vertical="top" wrapText="1"/>
      <protection locked="0"/>
    </xf>
    <xf numFmtId="0" fontId="28" fillId="0" borderId="0" xfId="0" applyFont="1" applyBorder="1" applyAlignment="1" applyProtection="1">
      <alignment horizontal="center" vertical="center"/>
    </xf>
    <xf numFmtId="0" fontId="28" fillId="0" borderId="0" xfId="0" applyFont="1" applyAlignment="1" applyProtection="1">
      <alignment horizontal="left" vertical="center"/>
    </xf>
    <xf numFmtId="0" fontId="28" fillId="0" borderId="0" xfId="0" applyFont="1" applyAlignment="1" applyProtection="1">
      <alignment vertical="center"/>
    </xf>
    <xf numFmtId="0" fontId="0" fillId="0" borderId="0" xfId="0" applyAlignment="1" applyProtection="1">
      <alignment vertical="center"/>
    </xf>
    <xf numFmtId="0" fontId="0" fillId="0" borderId="109" xfId="0" applyFont="1" applyFill="1" applyBorder="1" applyAlignment="1" applyProtection="1">
      <alignment horizontal="center" vertical="center" wrapText="1"/>
      <protection locked="0"/>
    </xf>
    <xf numFmtId="0" fontId="0" fillId="0" borderId="0" xfId="0" applyFont="1" applyFill="1" applyAlignment="1" applyProtection="1">
      <alignment horizontal="center" vertical="center" wrapText="1"/>
      <protection locked="0"/>
    </xf>
    <xf numFmtId="0" fontId="0" fillId="0" borderId="10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34" xfId="0" applyFont="1" applyFill="1" applyBorder="1" applyAlignment="1" applyProtection="1">
      <alignment horizontal="center" vertical="center" wrapText="1"/>
      <protection locked="0"/>
    </xf>
    <xf numFmtId="0" fontId="0" fillId="0" borderId="106" xfId="0" applyFont="1" applyFill="1" applyBorder="1" applyAlignment="1" applyProtection="1">
      <alignment horizontal="center" vertical="center" wrapText="1"/>
      <protection locked="0"/>
    </xf>
    <xf numFmtId="0" fontId="50" fillId="2" borderId="15" xfId="3" applyFont="1" applyFill="1" applyBorder="1" applyAlignment="1">
      <alignment horizontal="center" vertical="center" wrapText="1"/>
    </xf>
    <xf numFmtId="0" fontId="50" fillId="2" borderId="72" xfId="3" applyFont="1" applyFill="1" applyBorder="1" applyAlignment="1">
      <alignment horizontal="center" vertical="center" wrapText="1"/>
    </xf>
    <xf numFmtId="0" fontId="50" fillId="0" borderId="16" xfId="3" applyFont="1" applyBorder="1" applyAlignment="1" applyProtection="1">
      <alignment horizontal="center" vertical="center" wrapText="1"/>
      <protection locked="0"/>
    </xf>
    <xf numFmtId="0" fontId="50" fillId="0" borderId="15" xfId="3" applyFont="1" applyBorder="1" applyAlignment="1" applyProtection="1">
      <alignment horizontal="center" vertical="center" wrapText="1"/>
      <protection locked="0"/>
    </xf>
    <xf numFmtId="0" fontId="50" fillId="0" borderId="17" xfId="3" applyFont="1" applyBorder="1" applyAlignment="1" applyProtection="1">
      <alignment horizontal="center" vertical="center" wrapText="1"/>
      <protection locked="0"/>
    </xf>
    <xf numFmtId="0" fontId="15" fillId="2" borderId="15" xfId="3" applyFont="1" applyFill="1" applyBorder="1" applyAlignment="1">
      <alignment horizontal="center" vertical="center"/>
    </xf>
    <xf numFmtId="0" fontId="50" fillId="0" borderId="107" xfId="3" applyFont="1" applyBorder="1" applyAlignment="1" applyProtection="1">
      <alignment horizontal="center" vertical="center"/>
      <protection locked="0"/>
    </xf>
    <xf numFmtId="0" fontId="50" fillId="0" borderId="8" xfId="3" applyFont="1" applyBorder="1" applyAlignment="1" applyProtection="1">
      <alignment horizontal="center" vertical="center"/>
      <protection locked="0"/>
    </xf>
    <xf numFmtId="0" fontId="50" fillId="0" borderId="77" xfId="3" applyFont="1" applyBorder="1" applyAlignment="1" applyProtection="1">
      <alignment horizontal="center" vertical="center"/>
      <protection locked="0"/>
    </xf>
    <xf numFmtId="0" fontId="50" fillId="0" borderId="93" xfId="3" applyFont="1" applyBorder="1" applyAlignment="1" applyProtection="1">
      <alignment horizontal="center" vertical="center"/>
      <protection locked="0"/>
    </xf>
    <xf numFmtId="0" fontId="50" fillId="0" borderId="34" xfId="3" applyFont="1" applyBorder="1" applyAlignment="1" applyProtection="1">
      <alignment horizontal="center" vertical="center"/>
      <protection locked="0"/>
    </xf>
    <xf numFmtId="0" fontId="50" fillId="0" borderId="106" xfId="3" applyFont="1" applyBorder="1" applyAlignment="1" applyProtection="1">
      <alignment horizontal="center" vertical="center"/>
      <protection locked="0"/>
    </xf>
    <xf numFmtId="0" fontId="15" fillId="2" borderId="73" xfId="3" applyFont="1" applyFill="1" applyBorder="1" applyAlignment="1">
      <alignment horizontal="center" vertical="center"/>
    </xf>
    <xf numFmtId="0" fontId="50" fillId="0" borderId="0" xfId="3" applyFont="1" applyAlignment="1">
      <alignment horizontal="center" vertical="center" wrapText="1"/>
    </xf>
    <xf numFmtId="0" fontId="15" fillId="7" borderId="107" xfId="3" applyFont="1" applyFill="1" applyBorder="1" applyAlignment="1">
      <alignment horizontal="center" vertical="center"/>
    </xf>
    <xf numFmtId="0" fontId="15" fillId="7" borderId="8" xfId="3" applyFont="1" applyFill="1" applyBorder="1" applyAlignment="1">
      <alignment horizontal="center" vertical="center"/>
    </xf>
    <xf numFmtId="0" fontId="15" fillId="7" borderId="77" xfId="3" applyFont="1" applyFill="1" applyBorder="1" applyAlignment="1">
      <alignment horizontal="center" vertical="center"/>
    </xf>
    <xf numFmtId="0" fontId="15" fillId="7" borderId="93" xfId="3" applyFont="1" applyFill="1" applyBorder="1" applyAlignment="1">
      <alignment horizontal="center" vertical="center"/>
    </xf>
    <xf numFmtId="0" fontId="15" fillId="7" borderId="34" xfId="3" applyFont="1" applyFill="1" applyBorder="1" applyAlignment="1">
      <alignment horizontal="center" vertical="center"/>
    </xf>
    <xf numFmtId="0" fontId="15" fillId="7" borderId="106" xfId="3" applyFont="1" applyFill="1" applyBorder="1" applyAlignment="1">
      <alignment horizontal="center" vertical="center"/>
    </xf>
    <xf numFmtId="0" fontId="50" fillId="0" borderId="0" xfId="3" applyFont="1" applyAlignment="1">
      <alignment horizontal="left" vertical="center" wrapText="1"/>
    </xf>
    <xf numFmtId="0" fontId="50" fillId="7" borderId="0" xfId="3" applyFont="1" applyFill="1" applyAlignment="1">
      <alignment horizontal="center" vertical="center" wrapText="1"/>
    </xf>
    <xf numFmtId="0" fontId="15" fillId="2" borderId="16" xfId="3" applyFont="1" applyFill="1" applyBorder="1" applyAlignment="1">
      <alignment horizontal="center" vertical="center"/>
    </xf>
    <xf numFmtId="0" fontId="15" fillId="2" borderId="17" xfId="3" applyFont="1" applyFill="1" applyBorder="1" applyAlignment="1">
      <alignment horizontal="center" vertical="center"/>
    </xf>
    <xf numFmtId="0" fontId="50" fillId="0" borderId="0" xfId="3" applyFont="1" applyAlignment="1">
      <alignment vertical="center" wrapText="1"/>
    </xf>
    <xf numFmtId="0" fontId="50" fillId="2" borderId="73" xfId="3" applyFont="1" applyFill="1" applyBorder="1" applyAlignment="1">
      <alignment horizontal="center" vertical="center" wrapText="1"/>
    </xf>
    <xf numFmtId="0" fontId="50" fillId="2" borderId="17" xfId="3" applyFont="1" applyFill="1" applyBorder="1" applyAlignment="1">
      <alignment horizontal="center" vertical="center" wrapText="1"/>
    </xf>
    <xf numFmtId="0" fontId="15" fillId="2" borderId="73" xfId="3" applyFont="1" applyFill="1" applyBorder="1" applyAlignment="1">
      <alignment vertical="center" shrinkToFit="1"/>
    </xf>
    <xf numFmtId="0" fontId="2" fillId="2" borderId="15" xfId="0" applyFont="1" applyFill="1" applyBorder="1" applyAlignment="1">
      <alignment vertical="center" shrinkToFit="1"/>
    </xf>
    <xf numFmtId="0" fontId="2" fillId="2" borderId="72" xfId="0" applyFont="1" applyFill="1" applyBorder="1" applyAlignment="1">
      <alignment vertical="center" shrinkToFit="1"/>
    </xf>
    <xf numFmtId="0" fontId="50" fillId="2" borderId="73" xfId="3" applyFont="1" applyFill="1" applyBorder="1" applyAlignment="1">
      <alignment horizontal="left" vertical="center" wrapText="1"/>
    </xf>
    <xf numFmtId="0" fontId="2" fillId="2" borderId="15" xfId="0" applyFont="1" applyFill="1" applyBorder="1" applyAlignment="1">
      <alignment horizontal="left" vertical="center" wrapText="1"/>
    </xf>
    <xf numFmtId="0" fontId="2" fillId="2" borderId="72" xfId="0" applyFont="1" applyFill="1" applyBorder="1" applyAlignment="1">
      <alignment horizontal="left" vertical="center" wrapText="1"/>
    </xf>
    <xf numFmtId="0" fontId="50" fillId="2" borderId="16" xfId="3" applyFont="1" applyFill="1" applyBorder="1" applyAlignment="1">
      <alignment horizontal="center" vertical="center" wrapText="1"/>
    </xf>
    <xf numFmtId="0" fontId="35" fillId="0" borderId="0" xfId="3" applyFont="1" applyAlignment="1">
      <alignment horizontal="left" vertical="center" wrapText="1"/>
    </xf>
    <xf numFmtId="0" fontId="15" fillId="0" borderId="15" xfId="3" applyFont="1" applyBorder="1" applyAlignment="1" applyProtection="1">
      <alignment horizontal="center" vertical="center"/>
      <protection locked="0"/>
    </xf>
    <xf numFmtId="0" fontId="15" fillId="0" borderId="72" xfId="3" applyFont="1" applyBorder="1" applyAlignment="1" applyProtection="1">
      <alignment horizontal="center" vertical="center"/>
      <protection locked="0"/>
    </xf>
    <xf numFmtId="0" fontId="53" fillId="0" borderId="0" xfId="3" applyFont="1" applyAlignment="1">
      <alignment horizontal="left" vertical="center" wrapText="1"/>
    </xf>
    <xf numFmtId="0" fontId="50" fillId="0" borderId="107" xfId="3" applyFont="1" applyBorder="1" applyAlignment="1" applyProtection="1">
      <alignment horizontal="center" vertical="center" wrapText="1"/>
      <protection locked="0"/>
    </xf>
    <xf numFmtId="0" fontId="50" fillId="0" borderId="8" xfId="3" applyFont="1" applyBorder="1" applyAlignment="1" applyProtection="1">
      <alignment horizontal="center" vertical="center" wrapText="1"/>
      <protection locked="0"/>
    </xf>
    <xf numFmtId="0" fontId="50" fillId="0" borderId="77" xfId="3" applyFont="1" applyBorder="1" applyAlignment="1" applyProtection="1">
      <alignment horizontal="center" vertical="center" wrapText="1"/>
      <protection locked="0"/>
    </xf>
    <xf numFmtId="0" fontId="50" fillId="0" borderId="93" xfId="3" applyFont="1" applyBorder="1" applyAlignment="1" applyProtection="1">
      <alignment horizontal="center" vertical="center" wrapText="1"/>
      <protection locked="0"/>
    </xf>
    <xf numFmtId="0" fontId="50" fillId="0" borderId="34" xfId="3" applyFont="1" applyBorder="1" applyAlignment="1" applyProtection="1">
      <alignment horizontal="center" vertical="center" wrapText="1"/>
      <protection locked="0"/>
    </xf>
    <xf numFmtId="0" fontId="50" fillId="0" borderId="106" xfId="3" applyFont="1" applyBorder="1" applyAlignment="1" applyProtection="1">
      <alignment horizontal="center" vertical="center" wrapText="1"/>
      <protection locked="0"/>
    </xf>
    <xf numFmtId="0" fontId="15" fillId="2" borderId="107" xfId="3" applyFont="1" applyFill="1" applyBorder="1" applyAlignment="1">
      <alignment vertical="center"/>
    </xf>
    <xf numFmtId="0" fontId="2" fillId="2" borderId="8" xfId="0" applyFont="1" applyFill="1" applyBorder="1" applyAlignment="1">
      <alignment vertical="center"/>
    </xf>
    <xf numFmtId="0" fontId="2" fillId="2" borderId="67" xfId="0" applyFont="1" applyFill="1" applyBorder="1" applyAlignment="1">
      <alignment vertical="center"/>
    </xf>
    <xf numFmtId="0" fontId="2" fillId="2" borderId="93" xfId="0" applyFont="1" applyFill="1" applyBorder="1" applyAlignment="1">
      <alignment vertical="center"/>
    </xf>
    <xf numFmtId="0" fontId="2" fillId="2" borderId="34" xfId="0" applyFont="1" applyFill="1" applyBorder="1" applyAlignment="1">
      <alignment vertical="center"/>
    </xf>
    <xf numFmtId="0" fontId="2" fillId="2" borderId="70" xfId="0" applyFont="1" applyFill="1" applyBorder="1" applyAlignment="1">
      <alignment vertical="center"/>
    </xf>
    <xf numFmtId="179" fontId="15" fillId="0" borderId="8" xfId="3" applyNumberFormat="1" applyFont="1" applyBorder="1" applyAlignment="1" applyProtection="1">
      <alignment vertical="center"/>
      <protection hidden="1"/>
    </xf>
    <xf numFmtId="179" fontId="2" fillId="0" borderId="8" xfId="0" applyNumberFormat="1" applyFont="1" applyBorder="1" applyAlignment="1" applyProtection="1">
      <alignment vertical="center"/>
      <protection hidden="1"/>
    </xf>
    <xf numFmtId="179" fontId="2" fillId="0" borderId="77" xfId="0" applyNumberFormat="1" applyFont="1" applyBorder="1" applyAlignment="1" applyProtection="1">
      <alignment vertical="center"/>
      <protection hidden="1"/>
    </xf>
    <xf numFmtId="179" fontId="2" fillId="0" borderId="34" xfId="0" applyNumberFormat="1" applyFont="1" applyBorder="1" applyAlignment="1" applyProtection="1">
      <alignment vertical="center"/>
      <protection hidden="1"/>
    </xf>
    <xf numFmtId="179" fontId="2" fillId="0" borderId="106" xfId="0" applyNumberFormat="1" applyFont="1" applyBorder="1" applyAlignment="1" applyProtection="1">
      <alignment vertical="center"/>
      <protection hidden="1"/>
    </xf>
    <xf numFmtId="0" fontId="35" fillId="0" borderId="34" xfId="3" applyFont="1" applyBorder="1" applyAlignment="1">
      <alignment horizontal="left" vertical="center" wrapText="1"/>
    </xf>
    <xf numFmtId="0" fontId="25" fillId="2" borderId="0" xfId="0" applyFont="1" applyFill="1" applyAlignment="1" applyProtection="1">
      <alignment vertical="center" wrapText="1"/>
    </xf>
    <xf numFmtId="0" fontId="25" fillId="2" borderId="73" xfId="0" applyFont="1" applyFill="1" applyBorder="1" applyAlignment="1" applyProtection="1">
      <alignment horizontal="center" vertical="center"/>
    </xf>
    <xf numFmtId="0" fontId="0" fillId="2" borderId="72" xfId="0" applyFill="1" applyBorder="1" applyAlignment="1" applyProtection="1">
      <alignment horizontal="center" vertical="center"/>
    </xf>
    <xf numFmtId="0" fontId="7" fillId="0" borderId="0" xfId="1" applyFont="1" applyAlignment="1" applyProtection="1">
      <alignment horizontal="center" vertical="center"/>
      <protection hidden="1"/>
    </xf>
    <xf numFmtId="0" fontId="27" fillId="2" borderId="34" xfId="0" applyFont="1" applyFill="1" applyBorder="1" applyAlignment="1" applyProtection="1">
      <alignment horizontal="center" vertical="center" shrinkToFit="1"/>
    </xf>
    <xf numFmtId="49" fontId="25" fillId="0" borderId="73" xfId="0" applyNumberFormat="1" applyFont="1" applyBorder="1" applyAlignment="1" applyProtection="1">
      <alignment horizontal="center" vertical="center"/>
      <protection locked="0"/>
    </xf>
    <xf numFmtId="49" fontId="25" fillId="0" borderId="72" xfId="0" applyNumberFormat="1" applyFont="1" applyBorder="1" applyAlignment="1" applyProtection="1">
      <alignment horizontal="center" vertical="center"/>
      <protection locked="0"/>
    </xf>
    <xf numFmtId="0" fontId="25" fillId="2" borderId="8" xfId="0" applyFont="1" applyFill="1" applyBorder="1" applyAlignment="1" applyProtection="1">
      <alignment vertical="center" wrapText="1"/>
    </xf>
    <xf numFmtId="186" fontId="25" fillId="0" borderId="73" xfId="0" applyNumberFormat="1" applyFont="1" applyBorder="1" applyAlignment="1" applyProtection="1">
      <alignment horizontal="center" vertical="center"/>
      <protection locked="0"/>
    </xf>
    <xf numFmtId="186" fontId="25" fillId="0" borderId="72" xfId="0" applyNumberFormat="1" applyFont="1" applyBorder="1" applyAlignment="1" applyProtection="1">
      <alignment horizontal="center" vertical="center"/>
      <protection locked="0"/>
    </xf>
    <xf numFmtId="49" fontId="25" fillId="0" borderId="73" xfId="0" applyNumberFormat="1" applyFont="1" applyBorder="1" applyAlignment="1" applyProtection="1">
      <alignment horizontal="center" vertical="center" shrinkToFit="1"/>
      <protection locked="0"/>
    </xf>
    <xf numFmtId="49" fontId="25" fillId="0" borderId="72" xfId="0" applyNumberFormat="1" applyFont="1" applyBorder="1" applyAlignment="1" applyProtection="1">
      <alignment horizontal="center" vertical="center" shrinkToFit="1"/>
      <protection locked="0"/>
    </xf>
    <xf numFmtId="0" fontId="25" fillId="3" borderId="73" xfId="0" applyFont="1" applyFill="1" applyBorder="1" applyAlignment="1" applyProtection="1">
      <alignment horizontal="center" vertical="center"/>
    </xf>
    <xf numFmtId="0" fontId="25" fillId="3" borderId="15" xfId="0" applyFont="1" applyFill="1" applyBorder="1" applyAlignment="1" applyProtection="1">
      <alignment horizontal="center" vertical="center"/>
    </xf>
    <xf numFmtId="0" fontId="0" fillId="3" borderId="15" xfId="0" applyFill="1" applyBorder="1" applyAlignment="1" applyProtection="1">
      <alignment horizontal="center" vertical="center"/>
    </xf>
    <xf numFmtId="0" fontId="25" fillId="3" borderId="34" xfId="0" applyFont="1" applyFill="1" applyBorder="1" applyAlignment="1" applyProtection="1">
      <alignment horizontal="center" vertical="center"/>
    </xf>
    <xf numFmtId="0" fontId="0" fillId="3" borderId="34" xfId="0" applyFill="1" applyBorder="1" applyAlignment="1" applyProtection="1">
      <alignment horizontal="center" vertical="center"/>
    </xf>
    <xf numFmtId="0" fontId="0" fillId="3" borderId="106" xfId="0" applyFill="1" applyBorder="1" applyAlignment="1" applyProtection="1">
      <alignment horizontal="center" vertical="center"/>
    </xf>
    <xf numFmtId="185" fontId="25" fillId="0" borderId="38" xfId="0" applyNumberFormat="1" applyFont="1" applyFill="1" applyBorder="1" applyAlignment="1" applyProtection="1">
      <alignment horizontal="center" vertical="center" shrinkToFit="1"/>
      <protection locked="0"/>
    </xf>
    <xf numFmtId="185" fontId="25" fillId="0" borderId="28" xfId="0" applyNumberFormat="1" applyFont="1" applyFill="1" applyBorder="1" applyAlignment="1" applyProtection="1">
      <alignment horizontal="center" vertical="center" shrinkToFit="1"/>
      <protection locked="0"/>
    </xf>
    <xf numFmtId="185" fontId="25" fillId="0" borderId="40" xfId="0" applyNumberFormat="1" applyFont="1" applyFill="1" applyBorder="1" applyAlignment="1" applyProtection="1">
      <alignment horizontal="center" vertical="center" shrinkToFit="1"/>
      <protection locked="0"/>
    </xf>
    <xf numFmtId="49" fontId="25" fillId="0" borderId="39" xfId="0" applyNumberFormat="1" applyFont="1" applyFill="1" applyBorder="1" applyAlignment="1" applyProtection="1">
      <alignment horizontal="center" vertical="center"/>
      <protection locked="0"/>
    </xf>
    <xf numFmtId="185" fontId="25" fillId="0" borderId="45" xfId="0" applyNumberFormat="1" applyFont="1" applyFill="1" applyBorder="1" applyAlignment="1" applyProtection="1">
      <alignment horizontal="center" vertical="center" shrinkToFit="1"/>
      <protection locked="0"/>
    </xf>
    <xf numFmtId="185" fontId="25" fillId="0" borderId="35" xfId="0" applyNumberFormat="1" applyFont="1" applyFill="1" applyBorder="1" applyAlignment="1" applyProtection="1">
      <alignment horizontal="center" vertical="center" shrinkToFit="1"/>
      <protection locked="0"/>
    </xf>
    <xf numFmtId="185" fontId="25" fillId="0" borderId="47" xfId="0" applyNumberFormat="1" applyFont="1" applyFill="1" applyBorder="1" applyAlignment="1" applyProtection="1">
      <alignment horizontal="center" vertical="center" shrinkToFit="1"/>
      <protection locked="0"/>
    </xf>
    <xf numFmtId="49" fontId="25" fillId="0" borderId="39" xfId="0" applyNumberFormat="1" applyFont="1" applyFill="1" applyBorder="1" applyAlignment="1" applyProtection="1">
      <alignment horizontal="center" vertical="center" shrinkToFit="1"/>
      <protection locked="0"/>
    </xf>
    <xf numFmtId="185" fontId="25" fillId="0" borderId="39" xfId="0" applyNumberFormat="1" applyFont="1" applyFill="1" applyBorder="1" applyAlignment="1" applyProtection="1">
      <alignment horizontal="center" vertical="center" shrinkToFit="1"/>
      <protection locked="0"/>
    </xf>
    <xf numFmtId="49" fontId="25" fillId="0" borderId="173" xfId="0" applyNumberFormat="1" applyFont="1" applyFill="1" applyBorder="1" applyAlignment="1" applyProtection="1">
      <alignment horizontal="center" vertical="center"/>
      <protection locked="0"/>
    </xf>
    <xf numFmtId="49" fontId="25" fillId="0" borderId="50" xfId="0" applyNumberFormat="1" applyFont="1" applyFill="1" applyBorder="1" applyAlignment="1" applyProtection="1">
      <alignment horizontal="center" vertical="center" shrinkToFit="1"/>
      <protection locked="0"/>
    </xf>
    <xf numFmtId="185" fontId="25" fillId="0" borderId="50" xfId="0" applyNumberFormat="1" applyFont="1" applyFill="1" applyBorder="1" applyAlignment="1" applyProtection="1">
      <alignment horizontal="center" vertical="center" shrinkToFit="1"/>
      <protection locked="0"/>
    </xf>
    <xf numFmtId="185" fontId="25" fillId="0" borderId="49" xfId="0" applyNumberFormat="1" applyFont="1" applyFill="1" applyBorder="1" applyAlignment="1" applyProtection="1">
      <alignment horizontal="center" vertical="center" shrinkToFit="1"/>
      <protection locked="0"/>
    </xf>
    <xf numFmtId="185" fontId="25" fillId="0" borderId="31" xfId="0" applyNumberFormat="1" applyFont="1" applyFill="1" applyBorder="1" applyAlignment="1" applyProtection="1">
      <alignment horizontal="center" vertical="center" shrinkToFit="1"/>
      <protection locked="0"/>
    </xf>
    <xf numFmtId="185" fontId="25" fillId="0" borderId="51" xfId="0" applyNumberFormat="1" applyFont="1" applyFill="1" applyBorder="1" applyAlignment="1" applyProtection="1">
      <alignment horizontal="center" vertical="center" shrinkToFit="1"/>
      <protection locked="0"/>
    </xf>
    <xf numFmtId="49" fontId="25" fillId="0" borderId="50" xfId="0" applyNumberFormat="1" applyFont="1" applyFill="1" applyBorder="1" applyAlignment="1" applyProtection="1">
      <alignment horizontal="center" vertical="center"/>
      <protection locked="0"/>
    </xf>
    <xf numFmtId="49" fontId="25" fillId="0" borderId="172" xfId="0" applyNumberFormat="1" applyFont="1" applyFill="1" applyBorder="1" applyAlignment="1" applyProtection="1">
      <alignment horizontal="center" vertical="center"/>
      <protection locked="0"/>
    </xf>
    <xf numFmtId="49" fontId="25" fillId="0" borderId="15" xfId="0" applyNumberFormat="1" applyFont="1" applyBorder="1" applyAlignment="1" applyProtection="1">
      <alignment horizontal="center" vertical="center"/>
      <protection locked="0"/>
    </xf>
    <xf numFmtId="0" fontId="25" fillId="3" borderId="72" xfId="0" applyFont="1" applyFill="1" applyBorder="1" applyAlignment="1" applyProtection="1">
      <alignment horizontal="center" vertical="center"/>
    </xf>
    <xf numFmtId="186" fontId="25" fillId="0" borderId="73" xfId="0" applyNumberFormat="1" applyFont="1" applyBorder="1" applyAlignment="1" applyProtection="1">
      <alignment vertical="center" shrinkToFit="1"/>
      <protection locked="0"/>
    </xf>
    <xf numFmtId="186" fontId="25" fillId="0" borderId="72" xfId="0" applyNumberFormat="1" applyFont="1" applyBorder="1" applyAlignment="1" applyProtection="1">
      <alignment vertical="center" shrinkToFit="1"/>
      <protection locked="0"/>
    </xf>
    <xf numFmtId="0" fontId="0" fillId="3" borderId="72" xfId="0" applyFill="1" applyBorder="1" applyAlignment="1" applyProtection="1">
      <alignment horizontal="center" vertical="center"/>
    </xf>
    <xf numFmtId="0" fontId="25" fillId="3" borderId="75" xfId="0" applyFont="1" applyFill="1" applyBorder="1" applyAlignment="1" applyProtection="1">
      <alignment horizontal="center" vertical="center"/>
    </xf>
    <xf numFmtId="0" fontId="25" fillId="3" borderId="94" xfId="0" applyFont="1" applyFill="1" applyBorder="1" applyAlignment="1" applyProtection="1">
      <alignment horizontal="center" vertical="center"/>
    </xf>
    <xf numFmtId="0" fontId="25" fillId="3" borderId="73" xfId="0" applyFont="1" applyFill="1" applyBorder="1" applyAlignment="1" applyProtection="1">
      <alignment horizontal="center" vertical="center" shrinkToFit="1"/>
    </xf>
    <xf numFmtId="0" fontId="25" fillId="3" borderId="15" xfId="0" applyFont="1" applyFill="1" applyBorder="1" applyAlignment="1" applyProtection="1">
      <alignment horizontal="center" vertical="center" shrinkToFit="1"/>
    </xf>
    <xf numFmtId="0" fontId="25" fillId="3" borderId="72" xfId="0" applyFont="1" applyFill="1" applyBorder="1" applyAlignment="1" applyProtection="1">
      <alignment horizontal="center" vertical="center" shrinkToFit="1"/>
    </xf>
    <xf numFmtId="49" fontId="25" fillId="0" borderId="93" xfId="0" applyNumberFormat="1" applyFont="1" applyBorder="1" applyAlignment="1" applyProtection="1">
      <alignment horizontal="center" vertical="center"/>
      <protection locked="0"/>
    </xf>
    <xf numFmtId="49" fontId="25" fillId="0" borderId="34" xfId="0" applyNumberFormat="1" applyFont="1" applyBorder="1" applyAlignment="1" applyProtection="1">
      <alignment horizontal="center" vertical="center"/>
      <protection locked="0"/>
    </xf>
    <xf numFmtId="49" fontId="25" fillId="0" borderId="106" xfId="0" applyNumberFormat="1" applyFont="1" applyBorder="1" applyAlignment="1" applyProtection="1">
      <alignment horizontal="center" vertical="center"/>
      <protection locked="0"/>
    </xf>
    <xf numFmtId="185" fontId="25" fillId="0" borderId="34" xfId="0" applyNumberFormat="1" applyFont="1" applyBorder="1" applyAlignment="1" applyProtection="1">
      <alignment horizontal="center" vertical="center"/>
      <protection locked="0"/>
    </xf>
    <xf numFmtId="185" fontId="0" fillId="0" borderId="34" xfId="0" applyNumberFormat="1" applyBorder="1" applyAlignment="1" applyProtection="1">
      <alignment horizontal="center" vertical="center"/>
      <protection locked="0"/>
    </xf>
    <xf numFmtId="185" fontId="25" fillId="0" borderId="93" xfId="0" applyNumberFormat="1" applyFont="1" applyBorder="1" applyAlignment="1" applyProtection="1">
      <alignment horizontal="center" vertical="center"/>
      <protection locked="0"/>
    </xf>
    <xf numFmtId="0" fontId="25" fillId="2" borderId="75" xfId="0" applyFont="1" applyFill="1" applyBorder="1" applyAlignment="1">
      <alignment horizontal="center" vertical="center"/>
    </xf>
    <xf numFmtId="0" fontId="25" fillId="2" borderId="129" xfId="0" applyFont="1" applyFill="1" applyBorder="1" applyAlignment="1">
      <alignment horizontal="center" vertical="center"/>
    </xf>
    <xf numFmtId="0" fontId="25" fillId="3" borderId="107" xfId="0" applyFont="1" applyFill="1" applyBorder="1" applyAlignment="1" applyProtection="1">
      <alignment horizontal="center" vertical="center"/>
    </xf>
    <xf numFmtId="0" fontId="25" fillId="3" borderId="77" xfId="0" applyFont="1" applyFill="1" applyBorder="1" applyProtection="1">
      <alignment vertical="center"/>
    </xf>
    <xf numFmtId="0" fontId="25" fillId="3" borderId="93" xfId="0" applyFont="1" applyFill="1" applyBorder="1" applyAlignment="1" applyProtection="1">
      <alignment horizontal="center" vertical="center"/>
    </xf>
    <xf numFmtId="0" fontId="25" fillId="3" borderId="106" xfId="0" applyFont="1" applyFill="1" applyBorder="1" applyProtection="1">
      <alignment vertical="center"/>
    </xf>
    <xf numFmtId="0" fontId="25" fillId="2" borderId="0" xfId="0" applyFont="1" applyFill="1" applyAlignment="1" applyProtection="1">
      <alignment horizontal="center" vertical="center"/>
    </xf>
    <xf numFmtId="185" fontId="25" fillId="0" borderId="73" xfId="0" applyNumberFormat="1" applyFont="1" applyBorder="1" applyAlignment="1" applyProtection="1">
      <alignment horizontal="center" vertical="center"/>
      <protection locked="0"/>
    </xf>
    <xf numFmtId="185" fontId="25" fillId="0" borderId="72" xfId="0" applyNumberFormat="1" applyFont="1" applyBorder="1" applyAlignment="1" applyProtection="1">
      <alignment horizontal="center" vertical="center"/>
      <protection locked="0"/>
    </xf>
    <xf numFmtId="0" fontId="25" fillId="2" borderId="8" xfId="0" applyFont="1" applyFill="1" applyBorder="1" applyAlignment="1" applyProtection="1">
      <alignment horizontal="center" vertical="center"/>
    </xf>
    <xf numFmtId="0" fontId="25" fillId="3" borderId="73" xfId="0" applyFont="1" applyFill="1" applyBorder="1" applyAlignment="1" applyProtection="1">
      <alignment horizontal="center" vertical="center" wrapText="1" shrinkToFit="1"/>
    </xf>
    <xf numFmtId="0" fontId="25" fillId="3" borderId="73" xfId="0" applyFont="1" applyFill="1" applyBorder="1" applyAlignment="1" applyProtection="1">
      <alignment horizontal="center" vertical="center" wrapText="1"/>
    </xf>
    <xf numFmtId="0" fontId="25" fillId="3" borderId="72" xfId="0" applyFont="1" applyFill="1" applyBorder="1" applyAlignment="1" applyProtection="1">
      <alignment horizontal="center" vertical="center" wrapText="1"/>
    </xf>
    <xf numFmtId="0" fontId="25" fillId="3" borderId="0" xfId="0" applyFont="1" applyFill="1" applyAlignment="1" applyProtection="1">
      <alignment horizontal="center" vertical="center"/>
    </xf>
    <xf numFmtId="0" fontId="25" fillId="2" borderId="0" xfId="0" applyFont="1" applyFill="1" applyBorder="1" applyProtection="1">
      <alignment vertical="center"/>
    </xf>
    <xf numFmtId="185" fontId="25" fillId="0" borderId="46" xfId="0" applyNumberFormat="1" applyFont="1" applyFill="1" applyBorder="1" applyAlignment="1" applyProtection="1">
      <alignment horizontal="center" vertical="center" shrinkToFit="1"/>
      <protection locked="0"/>
    </xf>
    <xf numFmtId="49" fontId="25" fillId="0" borderId="46" xfId="0" applyNumberFormat="1" applyFont="1" applyFill="1" applyBorder="1" applyAlignment="1" applyProtection="1">
      <alignment horizontal="center" vertical="center"/>
      <protection locked="0"/>
    </xf>
    <xf numFmtId="0" fontId="25" fillId="3" borderId="107" xfId="0" applyFont="1" applyFill="1" applyBorder="1" applyAlignment="1" applyProtection="1">
      <alignment vertical="center" shrinkToFit="1"/>
    </xf>
    <xf numFmtId="0" fontId="0" fillId="3" borderId="8" xfId="0" applyFill="1" applyBorder="1" applyAlignment="1" applyProtection="1">
      <alignment vertical="center" shrinkToFit="1"/>
    </xf>
    <xf numFmtId="0" fontId="0" fillId="3" borderId="77" xfId="0" applyFill="1" applyBorder="1" applyAlignment="1" applyProtection="1">
      <alignment vertical="center" shrinkToFit="1"/>
    </xf>
    <xf numFmtId="0" fontId="25" fillId="0" borderId="148" xfId="0" applyFont="1" applyBorder="1" applyAlignment="1" applyProtection="1">
      <alignment vertical="top" wrapText="1"/>
      <protection locked="0"/>
    </xf>
    <xf numFmtId="0" fontId="0" fillId="0" borderId="54" xfId="0" applyBorder="1" applyAlignment="1" applyProtection="1">
      <alignment vertical="top" wrapText="1"/>
      <protection locked="0"/>
    </xf>
    <xf numFmtId="0" fontId="0" fillId="0" borderId="171" xfId="0" applyBorder="1" applyAlignment="1" applyProtection="1">
      <alignment vertical="top" wrapText="1"/>
      <protection locked="0"/>
    </xf>
    <xf numFmtId="0" fontId="0" fillId="0" borderId="109"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101" xfId="0" applyBorder="1" applyAlignment="1" applyProtection="1">
      <alignment vertical="top" wrapText="1"/>
      <protection locked="0"/>
    </xf>
    <xf numFmtId="0" fontId="0" fillId="0" borderId="93" xfId="0" applyBorder="1" applyAlignment="1" applyProtection="1">
      <alignment vertical="top" wrapText="1"/>
      <protection locked="0"/>
    </xf>
    <xf numFmtId="0" fontId="0" fillId="0" borderId="34" xfId="0" applyBorder="1" applyAlignment="1" applyProtection="1">
      <alignment vertical="top" wrapText="1"/>
      <protection locked="0"/>
    </xf>
    <xf numFmtId="0" fontId="0" fillId="0" borderId="106" xfId="0" applyBorder="1" applyAlignment="1" applyProtection="1">
      <alignment vertical="top" wrapText="1"/>
      <protection locked="0"/>
    </xf>
    <xf numFmtId="185" fontId="25" fillId="0" borderId="15" xfId="0" applyNumberFormat="1" applyFont="1" applyBorder="1" applyAlignment="1" applyProtection="1">
      <alignment horizontal="center" vertical="center"/>
      <protection locked="0"/>
    </xf>
    <xf numFmtId="177" fontId="25" fillId="0" borderId="73" xfId="0" applyNumberFormat="1" applyFont="1" applyBorder="1" applyAlignment="1" applyProtection="1">
      <alignment horizontal="center" vertical="center"/>
      <protection locked="0"/>
    </xf>
    <xf numFmtId="177" fontId="0" fillId="0" borderId="15" xfId="0" applyNumberFormat="1" applyBorder="1" applyAlignment="1" applyProtection="1">
      <alignment horizontal="center" vertical="center"/>
      <protection locked="0"/>
    </xf>
    <xf numFmtId="177" fontId="0" fillId="0" borderId="72" xfId="0" applyNumberFormat="1" applyBorder="1" applyAlignment="1" applyProtection="1">
      <alignment horizontal="center" vertical="center"/>
      <protection locked="0"/>
    </xf>
    <xf numFmtId="0" fontId="25" fillId="3" borderId="0" xfId="0" applyFont="1" applyFill="1" applyAlignment="1" applyProtection="1">
      <alignment horizontal="left" vertical="center" wrapText="1"/>
    </xf>
    <xf numFmtId="0" fontId="25" fillId="3" borderId="0" xfId="0" applyFont="1" applyFill="1" applyProtection="1">
      <alignment vertical="center"/>
    </xf>
    <xf numFmtId="0" fontId="25" fillId="3" borderId="0" xfId="0" applyFont="1" applyFill="1" applyAlignment="1" applyProtection="1">
      <alignment vertical="center" wrapText="1"/>
    </xf>
    <xf numFmtId="185" fontId="25" fillId="0" borderId="39" xfId="0" applyNumberFormat="1" applyFont="1" applyFill="1" applyBorder="1" applyAlignment="1" applyProtection="1">
      <alignment horizontal="center" vertical="center"/>
      <protection locked="0"/>
    </xf>
    <xf numFmtId="185" fontId="25" fillId="0" borderId="38" xfId="0" applyNumberFormat="1" applyFont="1" applyFill="1" applyBorder="1" applyAlignment="1" applyProtection="1">
      <alignment horizontal="center" vertical="center"/>
      <protection locked="0"/>
    </xf>
    <xf numFmtId="185" fontId="25" fillId="0" borderId="28" xfId="0" applyNumberFormat="1" applyFont="1" applyFill="1" applyBorder="1" applyAlignment="1" applyProtection="1">
      <alignment horizontal="center" vertical="center"/>
      <protection locked="0"/>
    </xf>
    <xf numFmtId="185" fontId="25" fillId="0" borderId="40" xfId="0" applyNumberFormat="1" applyFont="1" applyFill="1" applyBorder="1" applyAlignment="1" applyProtection="1">
      <alignment horizontal="center" vertical="center"/>
      <protection locked="0"/>
    </xf>
    <xf numFmtId="185" fontId="25" fillId="0" borderId="50" xfId="0" applyNumberFormat="1" applyFont="1" applyFill="1" applyBorder="1" applyAlignment="1" applyProtection="1">
      <alignment horizontal="center" vertical="center"/>
      <protection locked="0"/>
    </xf>
    <xf numFmtId="0" fontId="27" fillId="2" borderId="34" xfId="0" applyFont="1" applyFill="1" applyBorder="1" applyAlignment="1">
      <alignment vertical="center"/>
    </xf>
    <xf numFmtId="0" fontId="0" fillId="2" borderId="34" xfId="0" applyFill="1" applyBorder="1" applyAlignment="1">
      <alignment vertical="center"/>
    </xf>
    <xf numFmtId="0" fontId="25" fillId="3" borderId="129" xfId="0" applyFont="1" applyFill="1" applyBorder="1" applyAlignment="1" applyProtection="1">
      <alignment horizontal="center" vertical="center"/>
    </xf>
    <xf numFmtId="0" fontId="25" fillId="3" borderId="129" xfId="0" applyFont="1" applyFill="1" applyBorder="1" applyAlignment="1" applyProtection="1">
      <alignment vertical="center" shrinkToFit="1"/>
    </xf>
    <xf numFmtId="0" fontId="0" fillId="3" borderId="129" xfId="0" applyFill="1" applyBorder="1" applyAlignment="1" applyProtection="1">
      <alignment vertical="center" shrinkToFit="1"/>
    </xf>
    <xf numFmtId="0" fontId="0" fillId="3" borderId="94" xfId="0" applyFill="1" applyBorder="1" applyAlignment="1" applyProtection="1">
      <alignment vertical="center" shrinkToFit="1"/>
    </xf>
    <xf numFmtId="185" fontId="25" fillId="0" borderId="46" xfId="0" applyNumberFormat="1" applyFont="1" applyFill="1" applyBorder="1" applyAlignment="1" applyProtection="1">
      <alignment horizontal="center" vertical="center"/>
      <protection locked="0"/>
    </xf>
    <xf numFmtId="185" fontId="25" fillId="0" borderId="45" xfId="0" applyNumberFormat="1" applyFont="1" applyFill="1" applyBorder="1" applyAlignment="1" applyProtection="1">
      <alignment horizontal="center" vertical="center"/>
      <protection locked="0"/>
    </xf>
    <xf numFmtId="185" fontId="25" fillId="0" borderId="35" xfId="0" applyNumberFormat="1" applyFont="1" applyFill="1" applyBorder="1" applyAlignment="1" applyProtection="1">
      <alignment horizontal="center" vertical="center"/>
      <protection locked="0"/>
    </xf>
    <xf numFmtId="185" fontId="25" fillId="0" borderId="47" xfId="0" applyNumberFormat="1" applyFont="1" applyFill="1" applyBorder="1" applyAlignment="1" applyProtection="1">
      <alignment horizontal="center" vertical="center"/>
      <protection locked="0"/>
    </xf>
    <xf numFmtId="49" fontId="25" fillId="0" borderId="46" xfId="0" applyNumberFormat="1" applyFont="1" applyFill="1" applyBorder="1" applyAlignment="1" applyProtection="1">
      <alignment horizontal="center" vertical="center" shrinkToFit="1"/>
      <protection locked="0"/>
    </xf>
    <xf numFmtId="185" fontId="25" fillId="0" borderId="49" xfId="0" applyNumberFormat="1" applyFont="1" applyFill="1" applyBorder="1" applyAlignment="1" applyProtection="1">
      <alignment horizontal="center" vertical="center"/>
      <protection locked="0"/>
    </xf>
    <xf numFmtId="185" fontId="25" fillId="0" borderId="31" xfId="0" applyNumberFormat="1" applyFont="1" applyFill="1" applyBorder="1" applyAlignment="1" applyProtection="1">
      <alignment horizontal="center" vertical="center"/>
      <protection locked="0"/>
    </xf>
    <xf numFmtId="185" fontId="25" fillId="0" borderId="51" xfId="0" applyNumberFormat="1" applyFont="1" applyFill="1" applyBorder="1" applyAlignment="1" applyProtection="1">
      <alignment horizontal="center" vertical="center"/>
      <protection locked="0"/>
    </xf>
    <xf numFmtId="185" fontId="25" fillId="0" borderId="38" xfId="0" applyNumberFormat="1" applyFont="1" applyBorder="1" applyAlignment="1" applyProtection="1">
      <alignment horizontal="center" vertical="center"/>
      <protection locked="0"/>
    </xf>
    <xf numFmtId="185" fontId="25" fillId="0" borderId="28" xfId="0" applyNumberFormat="1" applyFont="1" applyBorder="1" applyAlignment="1" applyProtection="1">
      <alignment horizontal="center" vertical="center"/>
      <protection locked="0"/>
    </xf>
    <xf numFmtId="185" fontId="25" fillId="0" borderId="40" xfId="0" applyNumberFormat="1" applyFont="1" applyBorder="1" applyAlignment="1" applyProtection="1">
      <alignment horizontal="center" vertical="center"/>
      <protection locked="0"/>
    </xf>
    <xf numFmtId="49" fontId="25" fillId="0" borderId="39" xfId="0" applyNumberFormat="1" applyFont="1" applyBorder="1" applyAlignment="1" applyProtection="1">
      <alignment horizontal="center" vertical="center"/>
      <protection locked="0"/>
    </xf>
    <xf numFmtId="185" fontId="25" fillId="0" borderId="39" xfId="0" applyNumberFormat="1" applyFont="1" applyBorder="1" applyAlignment="1" applyProtection="1">
      <alignment horizontal="center" vertical="center"/>
      <protection locked="0"/>
    </xf>
    <xf numFmtId="0" fontId="25" fillId="3" borderId="49" xfId="0" applyFont="1" applyFill="1" applyBorder="1" applyAlignment="1" applyProtection="1">
      <alignment horizontal="center" vertical="center"/>
    </xf>
    <xf numFmtId="0" fontId="25" fillId="3" borderId="51" xfId="0" applyFont="1" applyFill="1" applyBorder="1" applyAlignment="1" applyProtection="1">
      <alignment horizontal="center" vertical="center"/>
    </xf>
    <xf numFmtId="186" fontId="19" fillId="0" borderId="73" xfId="0" applyNumberFormat="1" applyFont="1" applyBorder="1" applyAlignment="1" applyProtection="1">
      <alignment vertical="center" shrinkToFit="1"/>
      <protection locked="0"/>
    </xf>
    <xf numFmtId="186" fontId="19" fillId="0" borderId="72" xfId="0" applyNumberFormat="1" applyFont="1" applyBorder="1" applyAlignment="1" applyProtection="1">
      <alignment vertical="center" shrinkToFit="1"/>
      <protection locked="0"/>
    </xf>
    <xf numFmtId="49" fontId="25" fillId="0" borderId="46" xfId="0" applyNumberFormat="1" applyFont="1" applyBorder="1" applyAlignment="1" applyProtection="1">
      <alignment horizontal="center" vertical="center"/>
      <protection locked="0"/>
    </xf>
    <xf numFmtId="185" fontId="25" fillId="0" borderId="46" xfId="0" applyNumberFormat="1" applyFont="1" applyBorder="1" applyAlignment="1" applyProtection="1">
      <alignment horizontal="center" vertical="center"/>
      <protection locked="0"/>
    </xf>
    <xf numFmtId="185" fontId="25" fillId="0" borderId="45" xfId="0" applyNumberFormat="1" applyFont="1" applyBorder="1" applyAlignment="1" applyProtection="1">
      <alignment horizontal="center" vertical="center"/>
      <protection locked="0"/>
    </xf>
    <xf numFmtId="185" fontId="25" fillId="0" borderId="35" xfId="0" applyNumberFormat="1" applyFont="1" applyBorder="1" applyAlignment="1" applyProtection="1">
      <alignment horizontal="center" vertical="center"/>
      <protection locked="0"/>
    </xf>
    <xf numFmtId="185" fontId="25" fillId="0" borderId="47" xfId="0" applyNumberFormat="1" applyFont="1" applyBorder="1" applyAlignment="1" applyProtection="1">
      <alignment horizontal="center" vertical="center"/>
      <protection locked="0"/>
    </xf>
    <xf numFmtId="0" fontId="25" fillId="3" borderId="146" xfId="0" applyFont="1" applyFill="1" applyBorder="1" applyAlignment="1" applyProtection="1">
      <alignment horizontal="center" vertical="center"/>
    </xf>
    <xf numFmtId="0" fontId="25" fillId="3" borderId="145" xfId="0" applyFont="1" applyFill="1" applyBorder="1" applyAlignment="1" applyProtection="1">
      <alignment horizontal="center" vertical="center"/>
    </xf>
    <xf numFmtId="0" fontId="25" fillId="3" borderId="31" xfId="0" applyFont="1" applyFill="1" applyBorder="1" applyAlignment="1" applyProtection="1">
      <alignment horizontal="center" vertical="center"/>
    </xf>
    <xf numFmtId="0" fontId="0" fillId="3" borderId="31" xfId="0" applyFill="1" applyBorder="1" applyAlignment="1" applyProtection="1">
      <alignment horizontal="center" vertical="center"/>
    </xf>
    <xf numFmtId="49" fontId="25" fillId="0" borderId="50" xfId="0" applyNumberFormat="1" applyFont="1" applyBorder="1" applyAlignment="1" applyProtection="1">
      <alignment horizontal="center" vertical="center"/>
      <protection locked="0"/>
    </xf>
    <xf numFmtId="185" fontId="25" fillId="0" borderId="50" xfId="0" applyNumberFormat="1" applyFont="1" applyBorder="1" applyAlignment="1" applyProtection="1">
      <alignment horizontal="center" vertical="center"/>
      <protection locked="0"/>
    </xf>
    <xf numFmtId="185" fontId="25" fillId="0" borderId="49" xfId="0" applyNumberFormat="1" applyFont="1" applyBorder="1" applyAlignment="1" applyProtection="1">
      <alignment horizontal="center" vertical="center"/>
      <protection locked="0"/>
    </xf>
    <xf numFmtId="185" fontId="25" fillId="0" borderId="31" xfId="0" applyNumberFormat="1" applyFont="1" applyBorder="1" applyAlignment="1" applyProtection="1">
      <alignment horizontal="center" vertical="center"/>
      <protection locked="0"/>
    </xf>
    <xf numFmtId="185" fontId="25" fillId="0" borderId="51" xfId="0" applyNumberFormat="1" applyFont="1" applyBorder="1" applyAlignment="1" applyProtection="1">
      <alignment horizontal="center" vertical="center"/>
      <protection locked="0"/>
    </xf>
    <xf numFmtId="0" fontId="25" fillId="3" borderId="49" xfId="0" applyFont="1" applyFill="1" applyBorder="1" applyAlignment="1" applyProtection="1">
      <alignment horizontal="center" vertical="center" shrinkToFit="1"/>
    </xf>
    <xf numFmtId="0" fontId="25" fillId="3" borderId="31" xfId="0" applyFont="1" applyFill="1" applyBorder="1" applyAlignment="1" applyProtection="1">
      <alignment horizontal="center" vertical="center" shrinkToFit="1"/>
    </xf>
    <xf numFmtId="0" fontId="25" fillId="3" borderId="51" xfId="0" applyFont="1" applyFill="1" applyBorder="1" applyAlignment="1" applyProtection="1">
      <alignment horizontal="center" vertical="center" shrinkToFit="1"/>
    </xf>
    <xf numFmtId="49" fontId="25" fillId="0" borderId="45" xfId="0" applyNumberFormat="1" applyFont="1" applyBorder="1" applyAlignment="1" applyProtection="1">
      <alignment horizontal="center" vertical="center"/>
      <protection locked="0"/>
    </xf>
    <xf numFmtId="49" fontId="25" fillId="0" borderId="35" xfId="0" applyNumberFormat="1" applyFont="1" applyBorder="1" applyAlignment="1" applyProtection="1">
      <alignment horizontal="center" vertical="center"/>
      <protection locked="0"/>
    </xf>
    <xf numFmtId="49" fontId="25" fillId="0" borderId="47" xfId="0" applyNumberFormat="1" applyFont="1" applyBorder="1" applyAlignment="1" applyProtection="1">
      <alignment horizontal="center" vertical="center"/>
      <protection locked="0"/>
    </xf>
    <xf numFmtId="49" fontId="25" fillId="0" borderId="93" xfId="0" applyNumberFormat="1" applyFont="1" applyBorder="1" applyProtection="1">
      <alignment vertical="center"/>
      <protection locked="0"/>
    </xf>
    <xf numFmtId="49" fontId="25" fillId="0" borderId="106" xfId="0" applyNumberFormat="1" applyFont="1" applyBorder="1" applyProtection="1">
      <alignment vertical="center"/>
      <protection locked="0"/>
    </xf>
    <xf numFmtId="185" fontId="25" fillId="0" borderId="45" xfId="0" applyNumberFormat="1" applyFont="1" applyBorder="1" applyAlignment="1" applyProtection="1">
      <alignment horizontal="right" vertical="center"/>
      <protection locked="0"/>
    </xf>
    <xf numFmtId="185" fontId="0" fillId="0" borderId="35" xfId="0" applyNumberFormat="1" applyBorder="1" applyAlignment="1" applyProtection="1">
      <alignment horizontal="right" vertical="center"/>
      <protection locked="0"/>
    </xf>
    <xf numFmtId="178" fontId="25" fillId="0" borderId="35" xfId="0" applyNumberFormat="1" applyFont="1" applyBorder="1" applyAlignment="1" applyProtection="1">
      <alignment horizontal="center" vertical="center"/>
      <protection locked="0"/>
    </xf>
    <xf numFmtId="178" fontId="0" fillId="0" borderId="35" xfId="0" applyNumberFormat="1" applyBorder="1" applyAlignment="1" applyProtection="1">
      <alignment horizontal="center" vertical="center"/>
      <protection locked="0"/>
    </xf>
    <xf numFmtId="0" fontId="25" fillId="0" borderId="148" xfId="0" applyFont="1" applyBorder="1" applyAlignment="1" applyProtection="1">
      <alignment vertical="center" wrapText="1"/>
      <protection locked="0"/>
    </xf>
    <xf numFmtId="0" fontId="0" fillId="0" borderId="54" xfId="0" applyBorder="1" applyAlignment="1" applyProtection="1">
      <alignment vertical="center" wrapText="1"/>
      <protection locked="0"/>
    </xf>
    <xf numFmtId="0" fontId="0" fillId="0" borderId="171" xfId="0" applyBorder="1" applyAlignment="1" applyProtection="1">
      <alignment vertical="center" wrapText="1"/>
      <protection locked="0"/>
    </xf>
    <xf numFmtId="0" fontId="0" fillId="0" borderId="109"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101" xfId="0" applyBorder="1" applyAlignment="1" applyProtection="1">
      <alignment vertical="center" wrapText="1"/>
      <protection locked="0"/>
    </xf>
    <xf numFmtId="0" fontId="0" fillId="0" borderId="93" xfId="0" applyBorder="1" applyAlignment="1" applyProtection="1">
      <alignment vertical="center" wrapText="1"/>
      <protection locked="0"/>
    </xf>
    <xf numFmtId="0" fontId="0" fillId="0" borderId="34" xfId="0" applyBorder="1" applyAlignment="1" applyProtection="1">
      <alignment vertical="center" wrapText="1"/>
      <protection locked="0"/>
    </xf>
    <xf numFmtId="0" fontId="0" fillId="0" borderId="106" xfId="0" applyBorder="1" applyAlignment="1" applyProtection="1">
      <alignment vertical="center" wrapText="1"/>
      <protection locked="0"/>
    </xf>
    <xf numFmtId="185" fontId="25" fillId="0" borderId="142" xfId="0" applyNumberFormat="1" applyFont="1" applyBorder="1" applyAlignment="1" applyProtection="1">
      <alignment horizontal="center" vertical="center"/>
      <protection locked="0"/>
    </xf>
    <xf numFmtId="185" fontId="25" fillId="0" borderId="141" xfId="0" applyNumberFormat="1" applyFont="1" applyBorder="1" applyAlignment="1" applyProtection="1">
      <alignment horizontal="center" vertical="center"/>
      <protection locked="0"/>
    </xf>
    <xf numFmtId="177" fontId="25" fillId="0" borderId="15" xfId="0" applyNumberFormat="1" applyFont="1" applyBorder="1" applyAlignment="1" applyProtection="1">
      <alignment horizontal="center" vertical="center"/>
      <protection locked="0"/>
    </xf>
    <xf numFmtId="49" fontId="25" fillId="0" borderId="141" xfId="0" applyNumberFormat="1" applyFont="1" applyBorder="1" applyAlignment="1" applyProtection="1">
      <alignment horizontal="center" vertical="center"/>
      <protection locked="0"/>
    </xf>
    <xf numFmtId="0" fontId="25" fillId="2" borderId="94" xfId="0" applyFont="1" applyFill="1" applyBorder="1" applyAlignment="1">
      <alignment horizontal="center" vertical="center"/>
    </xf>
    <xf numFmtId="0" fontId="0" fillId="3" borderId="51" xfId="0" applyFill="1" applyBorder="1" applyAlignment="1" applyProtection="1">
      <alignment horizontal="center" vertical="center"/>
    </xf>
    <xf numFmtId="185" fontId="25" fillId="0" borderId="106" xfId="0" applyNumberFormat="1" applyFont="1" applyBorder="1" applyAlignment="1" applyProtection="1">
      <alignment horizontal="center" vertical="center"/>
      <protection locked="0"/>
    </xf>
    <xf numFmtId="0" fontId="25" fillId="3" borderId="75" xfId="0" applyFont="1" applyFill="1" applyBorder="1" applyAlignment="1">
      <alignment horizontal="center" vertical="center"/>
    </xf>
    <xf numFmtId="0" fontId="25" fillId="3" borderId="94" xfId="0" applyFont="1" applyFill="1" applyBorder="1" applyAlignment="1">
      <alignment horizontal="center" vertical="center"/>
    </xf>
    <xf numFmtId="0" fontId="25" fillId="3" borderId="75" xfId="0" applyFont="1" applyFill="1" applyBorder="1" applyAlignment="1">
      <alignment horizontal="center" vertical="center" shrinkToFit="1"/>
    </xf>
    <xf numFmtId="0" fontId="25" fillId="3" borderId="74" xfId="0" applyFont="1" applyFill="1" applyBorder="1" applyAlignment="1">
      <alignment horizontal="center" vertical="center"/>
    </xf>
    <xf numFmtId="49" fontId="25" fillId="0" borderId="74" xfId="0" applyNumberFormat="1" applyFont="1" applyBorder="1" applyAlignment="1" applyProtection="1">
      <alignment horizontal="center" vertical="center"/>
      <protection locked="0"/>
    </xf>
    <xf numFmtId="177" fontId="25" fillId="0" borderId="93" xfId="0" applyNumberFormat="1" applyFont="1" applyBorder="1" applyAlignment="1" applyProtection="1">
      <alignment horizontal="center" vertical="center"/>
      <protection locked="0"/>
    </xf>
    <xf numFmtId="177" fontId="0" fillId="0" borderId="34" xfId="0" applyNumberFormat="1" applyBorder="1" applyAlignment="1" applyProtection="1">
      <alignment horizontal="center" vertical="center"/>
      <protection locked="0"/>
    </xf>
    <xf numFmtId="0" fontId="25" fillId="3" borderId="73" xfId="0" applyFont="1" applyFill="1" applyBorder="1" applyAlignment="1">
      <alignment horizontal="center" vertical="center"/>
    </xf>
    <xf numFmtId="0" fontId="25" fillId="3" borderId="72" xfId="0" applyFont="1" applyFill="1" applyBorder="1" applyAlignment="1">
      <alignment horizontal="center" vertical="center"/>
    </xf>
    <xf numFmtId="49" fontId="0" fillId="0" borderId="15" xfId="0" applyNumberFormat="1" applyBorder="1" applyAlignment="1" applyProtection="1">
      <alignment horizontal="center" vertical="center"/>
      <protection locked="0"/>
    </xf>
    <xf numFmtId="49" fontId="0" fillId="0" borderId="72" xfId="0" applyNumberFormat="1" applyBorder="1" applyAlignment="1" applyProtection="1">
      <alignment horizontal="center" vertical="center"/>
      <protection locked="0"/>
    </xf>
    <xf numFmtId="0" fontId="25" fillId="3" borderId="74" xfId="0" applyFont="1" applyFill="1" applyBorder="1" applyAlignment="1" applyProtection="1">
      <alignment horizontal="center" vertical="center"/>
    </xf>
    <xf numFmtId="177" fontId="25" fillId="0" borderId="72" xfId="0" applyNumberFormat="1" applyFont="1" applyBorder="1" applyAlignment="1" applyProtection="1">
      <alignment horizontal="center" vertical="center"/>
      <protection locked="0"/>
    </xf>
    <xf numFmtId="177" fontId="25" fillId="0" borderId="74" xfId="0" applyNumberFormat="1" applyFont="1" applyBorder="1" applyAlignment="1" applyProtection="1">
      <alignment horizontal="center" vertical="center"/>
      <protection locked="0"/>
    </xf>
    <xf numFmtId="179" fontId="25" fillId="0" borderId="74" xfId="0" applyNumberFormat="1" applyFont="1" applyBorder="1" applyAlignment="1" applyProtection="1">
      <alignment horizontal="center" vertical="center"/>
      <protection locked="0"/>
    </xf>
    <xf numFmtId="0" fontId="25" fillId="3" borderId="74" xfId="0" applyFont="1" applyFill="1" applyBorder="1">
      <alignment vertical="center"/>
    </xf>
    <xf numFmtId="49" fontId="25" fillId="0" borderId="50" xfId="0" applyNumberFormat="1" applyFont="1" applyBorder="1" applyAlignment="1" applyProtection="1">
      <alignment horizontal="center" vertical="center" shrinkToFit="1"/>
      <protection locked="0"/>
    </xf>
    <xf numFmtId="49" fontId="25" fillId="0" borderId="34" xfId="0" applyNumberFormat="1" applyFont="1" applyBorder="1" applyAlignment="1" applyProtection="1">
      <alignment horizontal="center" vertical="center" shrinkToFit="1"/>
      <protection locked="0"/>
    </xf>
    <xf numFmtId="49" fontId="25" fillId="0" borderId="106" xfId="0" applyNumberFormat="1" applyFont="1" applyBorder="1" applyAlignment="1" applyProtection="1">
      <alignment horizontal="center" vertical="center" shrinkToFit="1"/>
      <protection locked="0"/>
    </xf>
    <xf numFmtId="49" fontId="25" fillId="0" borderId="38" xfId="0" applyNumberFormat="1" applyFont="1" applyBorder="1" applyAlignment="1" applyProtection="1">
      <alignment horizontal="center" vertical="center"/>
      <protection locked="0"/>
    </xf>
    <xf numFmtId="49" fontId="25" fillId="0" borderId="40" xfId="0" applyNumberFormat="1" applyFont="1" applyBorder="1" applyAlignment="1" applyProtection="1">
      <alignment horizontal="center" vertical="center"/>
      <protection locked="0"/>
    </xf>
    <xf numFmtId="49" fontId="25" fillId="0" borderId="109" xfId="0" applyNumberFormat="1" applyFont="1" applyBorder="1" applyAlignment="1" applyProtection="1">
      <alignment horizontal="center" vertical="center" shrinkToFit="1"/>
      <protection locked="0"/>
    </xf>
    <xf numFmtId="49" fontId="25" fillId="0" borderId="0" xfId="0" applyNumberFormat="1" applyFont="1" applyBorder="1" applyAlignment="1" applyProtection="1">
      <alignment horizontal="center" vertical="center" shrinkToFit="1"/>
      <protection locked="0"/>
    </xf>
    <xf numFmtId="49" fontId="25" fillId="0" borderId="101" xfId="0" applyNumberFormat="1" applyFont="1" applyBorder="1" applyAlignment="1" applyProtection="1">
      <alignment horizontal="center" vertical="center" shrinkToFit="1"/>
      <protection locked="0"/>
    </xf>
    <xf numFmtId="185" fontId="25" fillId="0" borderId="109" xfId="0" applyNumberFormat="1" applyFont="1" applyBorder="1" applyAlignment="1" applyProtection="1">
      <alignment horizontal="center" vertical="center"/>
      <protection locked="0"/>
    </xf>
    <xf numFmtId="185" fontId="25" fillId="0" borderId="101" xfId="0" applyNumberFormat="1" applyFont="1" applyBorder="1" applyAlignment="1" applyProtection="1">
      <alignment horizontal="center" vertical="center"/>
      <protection locked="0"/>
    </xf>
    <xf numFmtId="0" fontId="25" fillId="3" borderId="74" xfId="0" applyFont="1" applyFill="1" applyBorder="1" applyProtection="1">
      <alignment vertical="center"/>
    </xf>
    <xf numFmtId="49" fontId="25" fillId="3" borderId="73" xfId="0" applyNumberFormat="1" applyFont="1" applyFill="1" applyBorder="1" applyAlignment="1" applyProtection="1">
      <alignment horizontal="center" vertical="center" wrapText="1" shrinkToFit="1"/>
    </xf>
    <xf numFmtId="49" fontId="25" fillId="3" borderId="15" xfId="0" applyNumberFormat="1" applyFont="1" applyFill="1" applyBorder="1" applyAlignment="1" applyProtection="1">
      <alignment horizontal="center" vertical="center" wrapText="1" shrinkToFit="1"/>
    </xf>
    <xf numFmtId="49" fontId="25" fillId="3" borderId="72" xfId="0" applyNumberFormat="1" applyFont="1" applyFill="1" applyBorder="1" applyAlignment="1" applyProtection="1">
      <alignment horizontal="center" vertical="center" wrapText="1" shrinkToFit="1"/>
    </xf>
    <xf numFmtId="0" fontId="25" fillId="3" borderId="107" xfId="0" applyFont="1" applyFill="1" applyBorder="1" applyAlignment="1" applyProtection="1">
      <alignment horizontal="left" vertical="center" wrapText="1" shrinkToFit="1"/>
    </xf>
    <xf numFmtId="0" fontId="25" fillId="3" borderId="8" xfId="0" applyFont="1" applyFill="1" applyBorder="1" applyAlignment="1" applyProtection="1">
      <alignment horizontal="left" vertical="center"/>
    </xf>
    <xf numFmtId="0" fontId="25" fillId="3" borderId="77" xfId="0" applyFont="1" applyFill="1" applyBorder="1" applyAlignment="1" applyProtection="1">
      <alignment horizontal="left" vertical="center"/>
    </xf>
    <xf numFmtId="0" fontId="25" fillId="0" borderId="107" xfId="0" applyFont="1" applyBorder="1" applyAlignment="1" applyProtection="1">
      <alignment vertical="top" wrapText="1"/>
      <protection locked="0"/>
    </xf>
    <xf numFmtId="0" fontId="0" fillId="0" borderId="8" xfId="0" applyBorder="1" applyAlignment="1" applyProtection="1">
      <alignment vertical="top" wrapText="1"/>
      <protection locked="0"/>
    </xf>
    <xf numFmtId="0" fontId="0" fillId="0" borderId="77" xfId="0" applyBorder="1" applyAlignment="1" applyProtection="1">
      <alignment vertical="top" wrapText="1"/>
      <protection locked="0"/>
    </xf>
    <xf numFmtId="0" fontId="25" fillId="3" borderId="8" xfId="0" applyFont="1" applyFill="1" applyBorder="1" applyProtection="1">
      <alignment vertical="center"/>
    </xf>
    <xf numFmtId="0" fontId="25" fillId="3" borderId="0" xfId="0" applyFont="1" applyFill="1" applyBorder="1" applyAlignment="1" applyProtection="1">
      <alignment horizontal="center" vertical="center"/>
    </xf>
    <xf numFmtId="0" fontId="25" fillId="3" borderId="101" xfId="0" applyFont="1" applyFill="1" applyBorder="1" applyAlignment="1" applyProtection="1">
      <alignment horizontal="center" vertical="center"/>
    </xf>
    <xf numFmtId="0" fontId="25" fillId="3" borderId="15" xfId="0" applyFont="1" applyFill="1" applyBorder="1" applyAlignment="1">
      <alignment vertical="center"/>
    </xf>
    <xf numFmtId="0" fontId="0" fillId="3" borderId="15" xfId="0" applyFill="1" applyBorder="1" applyAlignment="1">
      <alignment vertical="center"/>
    </xf>
    <xf numFmtId="0" fontId="0" fillId="3" borderId="72" xfId="0" applyFill="1" applyBorder="1" applyAlignment="1">
      <alignment vertical="center"/>
    </xf>
    <xf numFmtId="185" fontId="25" fillId="0" borderId="180" xfId="0" applyNumberFormat="1" applyFont="1" applyBorder="1" applyAlignment="1" applyProtection="1">
      <alignment horizontal="center" vertical="center"/>
      <protection locked="0"/>
    </xf>
    <xf numFmtId="49" fontId="25" fillId="0" borderId="180" xfId="0" applyNumberFormat="1" applyFont="1" applyBorder="1" applyAlignment="1" applyProtection="1">
      <alignment horizontal="center" vertical="center"/>
      <protection locked="0"/>
    </xf>
    <xf numFmtId="0" fontId="25" fillId="3" borderId="15" xfId="0" applyFont="1" applyFill="1" applyBorder="1" applyAlignment="1" applyProtection="1">
      <alignment vertical="center"/>
    </xf>
    <xf numFmtId="0" fontId="0" fillId="3" borderId="15" xfId="0" applyFill="1" applyBorder="1" applyAlignment="1" applyProtection="1">
      <alignment vertical="center"/>
    </xf>
    <xf numFmtId="0" fontId="0" fillId="3" borderId="72" xfId="0" applyFill="1" applyBorder="1" applyAlignment="1" applyProtection="1">
      <alignment vertical="center"/>
    </xf>
    <xf numFmtId="0" fontId="25" fillId="3" borderId="107" xfId="0" applyFont="1" applyFill="1" applyBorder="1" applyAlignment="1" applyProtection="1">
      <alignment horizontal="left" vertical="center" shrinkToFit="1"/>
    </xf>
    <xf numFmtId="0" fontId="25" fillId="3" borderId="129" xfId="0" applyFont="1" applyFill="1" applyBorder="1" applyAlignment="1" applyProtection="1">
      <alignment vertical="center"/>
    </xf>
    <xf numFmtId="0" fontId="0" fillId="3" borderId="129" xfId="0" applyFill="1" applyBorder="1" applyAlignment="1" applyProtection="1">
      <alignment vertical="center"/>
    </xf>
    <xf numFmtId="0" fontId="0" fillId="3" borderId="94" xfId="0" applyFill="1" applyBorder="1" applyAlignment="1" applyProtection="1">
      <alignment vertical="center"/>
    </xf>
    <xf numFmtId="49" fontId="25" fillId="0" borderId="129" xfId="0" applyNumberFormat="1" applyFont="1" applyBorder="1" applyAlignment="1" applyProtection="1">
      <alignment horizontal="center" vertical="center" shrinkToFit="1"/>
      <protection locked="0"/>
    </xf>
    <xf numFmtId="185" fontId="25" fillId="0" borderId="0" xfId="0" applyNumberFormat="1" applyFont="1" applyBorder="1" applyAlignment="1" applyProtection="1">
      <alignment horizontal="center" vertical="center"/>
      <protection locked="0"/>
    </xf>
    <xf numFmtId="49" fontId="25" fillId="0" borderId="109" xfId="0" applyNumberFormat="1" applyFont="1" applyBorder="1" applyAlignment="1" applyProtection="1">
      <alignment horizontal="center" vertical="center"/>
      <protection locked="0"/>
    </xf>
    <xf numFmtId="49" fontId="25" fillId="0" borderId="101" xfId="0" applyNumberFormat="1" applyFont="1" applyBorder="1" applyAlignment="1" applyProtection="1">
      <alignment horizontal="center" vertical="center"/>
      <protection locked="0"/>
    </xf>
    <xf numFmtId="49" fontId="25" fillId="0" borderId="38" xfId="0" applyNumberFormat="1" applyFont="1" applyBorder="1" applyAlignment="1" applyProtection="1">
      <alignment horizontal="center" vertical="center" shrinkToFit="1"/>
      <protection locked="0"/>
    </xf>
    <xf numFmtId="49" fontId="25" fillId="0" borderId="28" xfId="0" applyNumberFormat="1" applyFont="1" applyBorder="1" applyAlignment="1" applyProtection="1">
      <alignment horizontal="center" vertical="center" shrinkToFit="1"/>
      <protection locked="0"/>
    </xf>
    <xf numFmtId="49" fontId="25" fillId="0" borderId="40" xfId="0" applyNumberFormat="1" applyFont="1" applyBorder="1" applyAlignment="1" applyProtection="1">
      <alignment horizontal="center" vertical="center" shrinkToFit="1"/>
      <protection locked="0"/>
    </xf>
    <xf numFmtId="49" fontId="25" fillId="0" borderId="39" xfId="0" applyNumberFormat="1" applyFont="1" applyBorder="1" applyAlignment="1" applyProtection="1">
      <alignment horizontal="center" vertical="center" shrinkToFit="1"/>
      <protection locked="0"/>
    </xf>
    <xf numFmtId="0" fontId="25" fillId="3" borderId="0" xfId="0" applyFont="1" applyFill="1" applyAlignment="1">
      <alignment horizontal="left" vertical="center"/>
    </xf>
    <xf numFmtId="0" fontId="25" fillId="3" borderId="0" xfId="0" applyFont="1" applyFill="1" applyAlignment="1">
      <alignment vertical="center" wrapText="1"/>
    </xf>
    <xf numFmtId="0" fontId="25" fillId="3" borderId="0" xfId="0" applyFont="1" applyFill="1" applyAlignment="1">
      <alignment horizontal="left" vertical="center" wrapText="1"/>
    </xf>
    <xf numFmtId="0" fontId="25" fillId="3" borderId="0" xfId="0" applyFont="1" applyFill="1" applyAlignment="1">
      <alignment horizontal="left" vertical="top" wrapText="1"/>
    </xf>
    <xf numFmtId="0" fontId="25" fillId="3" borderId="8" xfId="0" applyFont="1" applyFill="1" applyBorder="1" applyAlignment="1" applyProtection="1">
      <alignment vertical="center"/>
    </xf>
    <xf numFmtId="0" fontId="0" fillId="3" borderId="8" xfId="0" applyFill="1" applyBorder="1" applyAlignment="1" applyProtection="1">
      <alignment vertical="center"/>
    </xf>
    <xf numFmtId="0" fontId="0" fillId="3" borderId="0" xfId="0" applyFill="1" applyAlignment="1" applyProtection="1">
      <alignment vertical="center"/>
    </xf>
    <xf numFmtId="0" fontId="48" fillId="3" borderId="73" xfId="0" applyFont="1" applyFill="1" applyBorder="1" applyAlignment="1">
      <alignment horizontal="center" vertical="center" wrapText="1" shrinkToFit="1"/>
    </xf>
    <xf numFmtId="0" fontId="48" fillId="3" borderId="15" xfId="0" applyFont="1" applyFill="1" applyBorder="1" applyAlignment="1">
      <alignment horizontal="center" vertical="center" shrinkToFit="1"/>
    </xf>
    <xf numFmtId="0" fontId="48" fillId="3" borderId="72" xfId="0" applyFont="1" applyFill="1" applyBorder="1" applyAlignment="1">
      <alignment horizontal="center" vertical="center" shrinkToFit="1"/>
    </xf>
    <xf numFmtId="0" fontId="25" fillId="3" borderId="73" xfId="0" applyFont="1" applyFill="1" applyBorder="1" applyAlignment="1">
      <alignment horizontal="center" vertical="center" wrapText="1"/>
    </xf>
    <xf numFmtId="0" fontId="25" fillId="3" borderId="72" xfId="0" applyFont="1" applyFill="1" applyBorder="1" applyAlignment="1">
      <alignment horizontal="center" vertical="center" wrapText="1"/>
    </xf>
    <xf numFmtId="0" fontId="25" fillId="3" borderId="0" xfId="0" applyFont="1" applyFill="1" applyAlignment="1">
      <alignment horizontal="center" vertical="center"/>
    </xf>
    <xf numFmtId="49" fontId="25" fillId="0" borderId="74" xfId="0" applyNumberFormat="1" applyFont="1" applyFill="1" applyBorder="1" applyAlignment="1" applyProtection="1">
      <alignment horizontal="center" vertical="center"/>
      <protection locked="0"/>
    </xf>
    <xf numFmtId="0" fontId="25" fillId="3" borderId="129" xfId="0" applyFont="1" applyFill="1" applyBorder="1" applyAlignment="1">
      <alignment horizontal="center" vertical="center"/>
    </xf>
    <xf numFmtId="0" fontId="25" fillId="0" borderId="109" xfId="0" applyNumberFormat="1" applyFont="1" applyBorder="1" applyAlignment="1" applyProtection="1">
      <alignment vertical="center" wrapText="1"/>
      <protection locked="0"/>
    </xf>
    <xf numFmtId="0" fontId="0" fillId="0" borderId="0" xfId="0" applyNumberFormat="1" applyBorder="1" applyAlignment="1" applyProtection="1">
      <alignment vertical="center" wrapText="1"/>
      <protection locked="0"/>
    </xf>
    <xf numFmtId="0" fontId="0" fillId="0" borderId="101" xfId="0" applyNumberFormat="1" applyBorder="1" applyAlignment="1" applyProtection="1">
      <alignment vertical="center" wrapText="1"/>
      <protection locked="0"/>
    </xf>
    <xf numFmtId="0" fontId="0" fillId="0" borderId="109" xfId="0" applyNumberFormat="1" applyBorder="1" applyAlignment="1" applyProtection="1">
      <alignment vertical="center" wrapText="1"/>
      <protection locked="0"/>
    </xf>
    <xf numFmtId="0" fontId="0" fillId="0" borderId="0" xfId="0" applyNumberFormat="1" applyAlignment="1" applyProtection="1">
      <alignment vertical="center" wrapText="1"/>
      <protection locked="0"/>
    </xf>
    <xf numFmtId="0" fontId="0" fillId="0" borderId="93" xfId="0" applyNumberFormat="1" applyBorder="1" applyAlignment="1" applyProtection="1">
      <alignment vertical="center" wrapText="1"/>
      <protection locked="0"/>
    </xf>
    <xf numFmtId="0" fontId="0" fillId="0" borderId="34" xfId="0" applyNumberFormat="1" applyBorder="1" applyAlignment="1" applyProtection="1">
      <alignment vertical="center" wrapText="1"/>
      <protection locked="0"/>
    </xf>
    <xf numFmtId="0" fontId="0" fillId="0" borderId="106" xfId="0" applyNumberFormat="1" applyBorder="1" applyAlignment="1" applyProtection="1">
      <alignment vertical="center" wrapText="1"/>
      <protection locked="0"/>
    </xf>
    <xf numFmtId="0" fontId="25" fillId="3" borderId="0" xfId="0" applyFont="1" applyFill="1">
      <alignment vertical="center"/>
    </xf>
    <xf numFmtId="0" fontId="0" fillId="0" borderId="72" xfId="0" applyBorder="1" applyAlignment="1" applyProtection="1">
      <alignment horizontal="center" vertical="center"/>
      <protection locked="0"/>
    </xf>
    <xf numFmtId="49" fontId="25" fillId="0" borderId="142" xfId="0" applyNumberFormat="1" applyFont="1" applyBorder="1" applyAlignment="1" applyProtection="1">
      <alignment horizontal="center" vertical="center"/>
      <protection locked="0"/>
    </xf>
    <xf numFmtId="49" fontId="0" fillId="0" borderId="141" xfId="0" applyNumberFormat="1" applyBorder="1" applyAlignment="1" applyProtection="1">
      <alignment horizontal="center" vertical="center"/>
      <protection locked="0"/>
    </xf>
    <xf numFmtId="0" fontId="25" fillId="3" borderId="8" xfId="0" applyFont="1" applyFill="1" applyBorder="1" applyAlignment="1" applyProtection="1">
      <alignment horizontal="center" vertical="center"/>
    </xf>
    <xf numFmtId="0" fontId="25" fillId="3" borderId="77" xfId="0" applyFont="1" applyFill="1" applyBorder="1" applyAlignment="1" applyProtection="1">
      <alignment horizontal="center" vertical="center"/>
    </xf>
    <xf numFmtId="0" fontId="25" fillId="3" borderId="106" xfId="0" applyFont="1" applyFill="1" applyBorder="1" applyAlignment="1" applyProtection="1">
      <alignment horizontal="center" vertical="center"/>
    </xf>
    <xf numFmtId="0" fontId="25" fillId="3" borderId="146" xfId="0" applyFont="1" applyFill="1" applyBorder="1" applyAlignment="1" applyProtection="1">
      <alignment horizontal="center" vertical="center" shrinkToFit="1"/>
    </xf>
    <xf numFmtId="0" fontId="25" fillId="3" borderId="34" xfId="0" applyFont="1" applyFill="1" applyBorder="1" applyAlignment="1" applyProtection="1">
      <alignment horizontal="center" vertical="center" shrinkToFit="1"/>
    </xf>
    <xf numFmtId="0" fontId="25" fillId="3" borderId="145" xfId="0" applyFont="1" applyFill="1" applyBorder="1" applyAlignment="1" applyProtection="1">
      <alignment horizontal="center" vertical="center" shrinkToFit="1"/>
    </xf>
    <xf numFmtId="0" fontId="25" fillId="3" borderId="144" xfId="0" applyFont="1" applyFill="1" applyBorder="1" applyAlignment="1" applyProtection="1">
      <alignment horizontal="center" vertical="center" shrinkToFit="1"/>
    </xf>
    <xf numFmtId="0" fontId="25" fillId="3" borderId="35" xfId="0" applyFont="1" applyFill="1" applyBorder="1" applyAlignment="1" applyProtection="1">
      <alignment horizontal="center" vertical="center" shrinkToFit="1"/>
    </xf>
    <xf numFmtId="0" fontId="25" fillId="3" borderId="143" xfId="0" applyFont="1" applyFill="1" applyBorder="1" applyAlignment="1" applyProtection="1">
      <alignment horizontal="center" vertical="center" shrinkToFit="1"/>
    </xf>
    <xf numFmtId="0" fontId="25" fillId="3" borderId="93" xfId="0" applyFont="1" applyFill="1" applyBorder="1" applyAlignment="1" applyProtection="1">
      <alignment horizontal="center" vertical="center" shrinkToFit="1"/>
    </xf>
    <xf numFmtId="0" fontId="25" fillId="3" borderId="106" xfId="0" applyFont="1" applyFill="1" applyBorder="1" applyAlignment="1" applyProtection="1">
      <alignment horizontal="center" vertical="center" shrinkToFit="1"/>
    </xf>
    <xf numFmtId="177" fontId="25" fillId="0" borderId="73" xfId="0" applyNumberFormat="1" applyFont="1" applyBorder="1" applyAlignment="1" applyProtection="1">
      <alignment horizontal="center" vertical="center" shrinkToFit="1"/>
      <protection locked="0"/>
    </xf>
    <xf numFmtId="177" fontId="0" fillId="0" borderId="15" xfId="0" applyNumberFormat="1" applyBorder="1" applyAlignment="1" applyProtection="1">
      <alignment horizontal="center" vertical="center" shrinkToFit="1"/>
      <protection locked="0"/>
    </xf>
    <xf numFmtId="0" fontId="27" fillId="3" borderId="34" xfId="0" applyFont="1" applyFill="1" applyBorder="1" applyAlignment="1" applyProtection="1">
      <alignment vertical="center"/>
    </xf>
    <xf numFmtId="0" fontId="0" fillId="3" borderId="34" xfId="0" applyFill="1" applyBorder="1" applyAlignment="1" applyProtection="1">
      <alignment vertical="center"/>
    </xf>
    <xf numFmtId="186" fontId="25" fillId="0" borderId="73" xfId="0" applyNumberFormat="1" applyFont="1" applyBorder="1" applyAlignment="1" applyProtection="1">
      <alignment horizontal="center" vertical="center" shrinkToFit="1"/>
      <protection locked="0"/>
    </xf>
    <xf numFmtId="186" fontId="25" fillId="0" borderId="72" xfId="0" applyNumberFormat="1" applyFont="1" applyBorder="1" applyAlignment="1" applyProtection="1">
      <alignment horizontal="center" vertical="center" shrinkToFit="1"/>
      <protection locked="0"/>
    </xf>
    <xf numFmtId="0" fontId="25" fillId="3" borderId="107" xfId="0" applyFont="1" applyFill="1" applyBorder="1" applyAlignment="1" applyProtection="1">
      <alignment horizontal="center" vertical="center" shrinkToFit="1"/>
    </xf>
    <xf numFmtId="0" fontId="25" fillId="3" borderId="8" xfId="0" applyFont="1" applyFill="1" applyBorder="1" applyAlignment="1" applyProtection="1">
      <alignment horizontal="center" vertical="center" shrinkToFit="1"/>
    </xf>
    <xf numFmtId="0" fontId="25" fillId="3" borderId="77" xfId="0" applyFont="1" applyFill="1" applyBorder="1" applyAlignment="1" applyProtection="1">
      <alignment horizontal="center" vertical="center" shrinkToFit="1"/>
    </xf>
    <xf numFmtId="0" fontId="25" fillId="0" borderId="107" xfId="0" applyNumberFormat="1" applyFont="1" applyBorder="1" applyAlignment="1" applyProtection="1">
      <alignment vertical="top" wrapText="1"/>
      <protection locked="0"/>
    </xf>
    <xf numFmtId="0" fontId="0" fillId="0" borderId="8" xfId="0" applyNumberFormat="1" applyBorder="1" applyAlignment="1" applyProtection="1">
      <alignment vertical="top" wrapText="1"/>
      <protection locked="0"/>
    </xf>
    <xf numFmtId="0" fontId="0" fillId="0" borderId="77" xfId="0" applyNumberFormat="1" applyBorder="1" applyAlignment="1" applyProtection="1">
      <alignment vertical="top" wrapText="1"/>
      <protection locked="0"/>
    </xf>
    <xf numFmtId="0" fontId="0" fillId="0" borderId="109" xfId="0" applyNumberFormat="1" applyBorder="1" applyAlignment="1" applyProtection="1">
      <alignment vertical="top" wrapText="1"/>
      <protection locked="0"/>
    </xf>
    <xf numFmtId="0" fontId="0" fillId="0" borderId="0" xfId="0" applyNumberFormat="1" applyBorder="1" applyAlignment="1" applyProtection="1">
      <alignment vertical="top" wrapText="1"/>
      <protection locked="0"/>
    </xf>
    <xf numFmtId="0" fontId="0" fillId="0" borderId="101" xfId="0" applyNumberFormat="1" applyBorder="1" applyAlignment="1" applyProtection="1">
      <alignment vertical="top" wrapText="1"/>
      <protection locked="0"/>
    </xf>
    <xf numFmtId="0" fontId="0" fillId="0" borderId="93" xfId="0" applyNumberFormat="1" applyBorder="1" applyAlignment="1" applyProtection="1">
      <alignment vertical="top" wrapText="1"/>
      <protection locked="0"/>
    </xf>
    <xf numFmtId="0" fontId="0" fillId="0" borderId="34" xfId="0" applyNumberFormat="1" applyBorder="1" applyAlignment="1" applyProtection="1">
      <alignment vertical="top" wrapText="1"/>
      <protection locked="0"/>
    </xf>
    <xf numFmtId="0" fontId="0" fillId="0" borderId="106" xfId="0" applyNumberFormat="1" applyBorder="1" applyAlignment="1" applyProtection="1">
      <alignment vertical="top" wrapText="1"/>
      <protection locked="0"/>
    </xf>
    <xf numFmtId="0" fontId="0" fillId="0" borderId="40" xfId="0" applyBorder="1" applyAlignment="1" applyProtection="1">
      <alignment horizontal="center" vertical="center"/>
      <protection locked="0"/>
    </xf>
    <xf numFmtId="49" fontId="0" fillId="0" borderId="28" xfId="0" applyNumberFormat="1" applyBorder="1" applyAlignment="1" applyProtection="1">
      <alignment horizontal="center" vertical="center" shrinkToFit="1"/>
      <protection locked="0"/>
    </xf>
    <xf numFmtId="49" fontId="0" fillId="0" borderId="40" xfId="0" applyNumberFormat="1" applyBorder="1" applyAlignment="1" applyProtection="1">
      <alignment horizontal="center" vertical="center" shrinkToFit="1"/>
      <protection locked="0"/>
    </xf>
    <xf numFmtId="185" fontId="25" fillId="0" borderId="148" xfId="0" applyNumberFormat="1" applyFont="1" applyBorder="1" applyAlignment="1" applyProtection="1">
      <alignment horizontal="center" vertical="center"/>
      <protection locked="0"/>
    </xf>
    <xf numFmtId="185" fontId="25" fillId="0" borderId="171" xfId="0" applyNumberFormat="1" applyFont="1" applyBorder="1" applyAlignment="1" applyProtection="1">
      <alignment horizontal="center" vertical="center"/>
      <protection locked="0"/>
    </xf>
    <xf numFmtId="49" fontId="25" fillId="0" borderId="93" xfId="0" applyNumberFormat="1" applyFont="1" applyBorder="1" applyAlignment="1" applyProtection="1">
      <alignment horizontal="center" vertical="center" shrinkToFit="1"/>
      <protection locked="0"/>
    </xf>
    <xf numFmtId="49" fontId="25" fillId="0" borderId="49" xfId="0" applyNumberFormat="1" applyFont="1" applyBorder="1" applyAlignment="1" applyProtection="1">
      <alignment horizontal="center" vertical="center" shrinkToFit="1"/>
      <protection locked="0"/>
    </xf>
    <xf numFmtId="49" fontId="0" fillId="0" borderId="31" xfId="0" applyNumberFormat="1" applyBorder="1" applyAlignment="1" applyProtection="1">
      <alignment horizontal="center" vertical="center" shrinkToFit="1"/>
      <protection locked="0"/>
    </xf>
    <xf numFmtId="49" fontId="0" fillId="0" borderId="51" xfId="0" applyNumberFormat="1" applyBorder="1" applyAlignment="1" applyProtection="1">
      <alignment horizontal="center" vertical="center" shrinkToFit="1"/>
      <protection locked="0"/>
    </xf>
    <xf numFmtId="49" fontId="25" fillId="0" borderId="31" xfId="0" applyNumberFormat="1" applyFont="1" applyBorder="1" applyAlignment="1" applyProtection="1">
      <alignment horizontal="center" vertical="center"/>
      <protection locked="0"/>
    </xf>
    <xf numFmtId="49" fontId="25" fillId="0" borderId="51" xfId="0" applyNumberFormat="1" applyFont="1" applyBorder="1" applyAlignment="1" applyProtection="1">
      <alignment horizontal="center" vertical="center"/>
      <protection locked="0"/>
    </xf>
    <xf numFmtId="49" fontId="0" fillId="0" borderId="0" xfId="0" applyNumberFormat="1" applyBorder="1" applyAlignment="1" applyProtection="1">
      <alignment horizontal="center" vertical="center" shrinkToFit="1"/>
      <protection locked="0"/>
    </xf>
    <xf numFmtId="49" fontId="0" fillId="0" borderId="101" xfId="0" applyNumberFormat="1" applyBorder="1" applyAlignment="1" applyProtection="1">
      <alignment horizontal="center" vertical="center" shrinkToFit="1"/>
      <protection locked="0"/>
    </xf>
    <xf numFmtId="0" fontId="164" fillId="3" borderId="73" xfId="0" applyFont="1" applyFill="1" applyBorder="1" applyAlignment="1">
      <alignment horizontal="center" vertical="center" wrapText="1" shrinkToFit="1"/>
    </xf>
    <xf numFmtId="0" fontId="164" fillId="3" borderId="15" xfId="0" applyFont="1" applyFill="1" applyBorder="1" applyAlignment="1">
      <alignment horizontal="center" vertical="center" shrinkToFit="1"/>
    </xf>
    <xf numFmtId="0" fontId="164" fillId="3" borderId="72" xfId="0" applyFont="1" applyFill="1" applyBorder="1" applyAlignment="1">
      <alignment horizontal="center" vertical="center" shrinkToFit="1"/>
    </xf>
    <xf numFmtId="0" fontId="25" fillId="3" borderId="8" xfId="0" applyFont="1" applyFill="1" applyBorder="1" applyAlignment="1" applyProtection="1">
      <alignment horizontal="left" vertical="center" shrinkToFit="1"/>
    </xf>
    <xf numFmtId="0" fontId="25" fillId="3" borderId="77" xfId="0" applyFont="1" applyFill="1" applyBorder="1" applyAlignment="1" applyProtection="1">
      <alignment horizontal="left" vertical="center" shrinkToFit="1"/>
    </xf>
    <xf numFmtId="0" fontId="0" fillId="0" borderId="28"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25" fillId="3" borderId="0" xfId="0" applyFont="1" applyFill="1" applyAlignment="1" applyProtection="1"/>
    <xf numFmtId="0" fontId="25" fillId="3" borderId="49" xfId="0" applyFont="1" applyFill="1" applyBorder="1" applyAlignment="1">
      <alignment horizontal="center" vertical="center"/>
    </xf>
    <xf numFmtId="0" fontId="25" fillId="3" borderId="51" xfId="0" applyFont="1" applyFill="1" applyBorder="1" applyAlignment="1">
      <alignment horizontal="center" vertical="center"/>
    </xf>
    <xf numFmtId="185" fontId="25" fillId="0" borderId="188" xfId="0" applyNumberFormat="1" applyFont="1" applyBorder="1" applyAlignment="1" applyProtection="1">
      <alignment horizontal="center" vertical="center"/>
      <protection locked="0"/>
    </xf>
    <xf numFmtId="185" fontId="25" fillId="0" borderId="190" xfId="0" applyNumberFormat="1" applyFont="1" applyBorder="1" applyAlignment="1" applyProtection="1">
      <alignment horizontal="center" vertical="center"/>
      <protection locked="0"/>
    </xf>
    <xf numFmtId="49" fontId="25" fillId="0" borderId="188" xfId="0" applyNumberFormat="1" applyFont="1" applyBorder="1" applyAlignment="1" applyProtection="1">
      <alignment horizontal="center" vertical="center"/>
      <protection locked="0"/>
    </xf>
    <xf numFmtId="49" fontId="25" fillId="0" borderId="189" xfId="0" applyNumberFormat="1" applyFont="1" applyBorder="1" applyAlignment="1" applyProtection="1">
      <alignment horizontal="center" vertical="center"/>
      <protection locked="0"/>
    </xf>
    <xf numFmtId="0" fontId="25" fillId="3" borderId="31" xfId="0" applyFont="1" applyFill="1" applyBorder="1" applyAlignment="1">
      <alignment horizontal="center" vertical="center"/>
    </xf>
    <xf numFmtId="49" fontId="25" fillId="0" borderId="15" xfId="0" applyNumberFormat="1" applyFont="1" applyBorder="1" applyAlignment="1" applyProtection="1">
      <alignment horizontal="center" vertical="center" shrinkToFit="1"/>
      <protection locked="0"/>
    </xf>
    <xf numFmtId="49" fontId="25" fillId="0" borderId="74" xfId="0" applyNumberFormat="1" applyFont="1" applyBorder="1" applyAlignment="1" applyProtection="1">
      <alignment horizontal="center" shrinkToFit="1"/>
      <protection locked="0"/>
    </xf>
    <xf numFmtId="49" fontId="25" fillId="0" borderId="73" xfId="0" applyNumberFormat="1" applyFont="1" applyBorder="1" applyAlignment="1" applyProtection="1">
      <alignment horizontal="center" shrinkToFit="1"/>
      <protection locked="0"/>
    </xf>
    <xf numFmtId="49" fontId="25" fillId="0" borderId="72" xfId="0" applyNumberFormat="1" applyFont="1" applyBorder="1" applyAlignment="1" applyProtection="1">
      <alignment horizontal="center" shrinkToFit="1"/>
      <protection locked="0"/>
    </xf>
    <xf numFmtId="49" fontId="25" fillId="0" borderId="93" xfId="0" applyNumberFormat="1" applyFont="1" applyBorder="1" applyAlignment="1" applyProtection="1">
      <alignment horizontal="center" shrinkToFit="1"/>
      <protection locked="0"/>
    </xf>
    <xf numFmtId="49" fontId="25" fillId="0" borderId="106" xfId="0" applyNumberFormat="1" applyFont="1" applyBorder="1" applyAlignment="1" applyProtection="1">
      <alignment horizontal="center" shrinkToFit="1"/>
      <protection locked="0"/>
    </xf>
    <xf numFmtId="0" fontId="0" fillId="3" borderId="77" xfId="0" applyFill="1" applyBorder="1" applyAlignment="1" applyProtection="1">
      <alignment horizontal="center" vertical="center"/>
    </xf>
    <xf numFmtId="49" fontId="0" fillId="0" borderId="34" xfId="0" applyNumberFormat="1" applyBorder="1" applyAlignment="1" applyProtection="1">
      <alignment horizontal="center" vertical="center" shrinkToFit="1"/>
      <protection locked="0"/>
    </xf>
    <xf numFmtId="186" fontId="25" fillId="0" borderId="15" xfId="0" applyNumberFormat="1" applyFont="1" applyBorder="1" applyAlignment="1" applyProtection="1">
      <alignment horizontal="center" vertical="center" shrinkToFit="1"/>
      <protection locked="0"/>
    </xf>
    <xf numFmtId="0" fontId="91" fillId="0" borderId="0" xfId="1" applyFont="1" applyAlignment="1" applyProtection="1">
      <alignment horizontal="center" vertical="center"/>
      <protection hidden="1"/>
    </xf>
    <xf numFmtId="0" fontId="25" fillId="3" borderId="34" xfId="0" applyFont="1" applyFill="1" applyBorder="1" applyAlignment="1">
      <alignment horizontal="left" vertical="center"/>
    </xf>
    <xf numFmtId="0" fontId="0" fillId="3" borderId="34" xfId="0" applyFill="1" applyBorder="1" applyAlignment="1">
      <alignment vertical="center"/>
    </xf>
    <xf numFmtId="0" fontId="0" fillId="3" borderId="106" xfId="0" applyFill="1" applyBorder="1" applyAlignment="1">
      <alignment vertical="center"/>
    </xf>
    <xf numFmtId="0" fontId="25" fillId="3" borderId="0" xfId="0" applyFont="1" applyFill="1" applyBorder="1" applyAlignment="1" applyProtection="1">
      <alignment horizontal="left"/>
    </xf>
    <xf numFmtId="0" fontId="25" fillId="3" borderId="0" xfId="0" applyFont="1" applyFill="1" applyBorder="1" applyAlignment="1" applyProtection="1"/>
    <xf numFmtId="0" fontId="25" fillId="3" borderId="94" xfId="0" applyFont="1" applyFill="1" applyBorder="1" applyProtection="1">
      <alignment vertical="center"/>
    </xf>
    <xf numFmtId="49" fontId="25" fillId="3" borderId="93" xfId="0" applyNumberFormat="1" applyFont="1" applyFill="1" applyBorder="1" applyAlignment="1">
      <alignment horizontal="right" vertical="center"/>
    </xf>
    <xf numFmtId="0" fontId="0" fillId="3" borderId="34" xfId="0" applyFill="1" applyBorder="1" applyAlignment="1">
      <alignment horizontal="right" vertical="center"/>
    </xf>
    <xf numFmtId="0" fontId="58" fillId="0" borderId="0" xfId="5" applyFont="1" applyFill="1" applyAlignment="1" applyProtection="1">
      <alignment vertical="center" shrinkToFit="1"/>
      <protection hidden="1"/>
    </xf>
    <xf numFmtId="0" fontId="66" fillId="0" borderId="0" xfId="5" applyFont="1" applyFill="1" applyAlignment="1" applyProtection="1">
      <alignment horizontal="center"/>
      <protection hidden="1"/>
    </xf>
    <xf numFmtId="179" fontId="58" fillId="0" borderId="0" xfId="5" applyNumberFormat="1" applyFont="1" applyFill="1" applyAlignment="1" applyProtection="1">
      <alignment vertical="center" shrinkToFit="1"/>
      <protection hidden="1"/>
    </xf>
    <xf numFmtId="0" fontId="58" fillId="0" borderId="0" xfId="5" applyFont="1" applyFill="1" applyBorder="1" applyAlignment="1" applyProtection="1">
      <alignment horizontal="left" shrinkToFit="1"/>
      <protection hidden="1"/>
    </xf>
    <xf numFmtId="179" fontId="58" fillId="0" borderId="0" xfId="5" applyNumberFormat="1" applyFont="1" applyFill="1" applyBorder="1" applyAlignment="1" applyProtection="1">
      <alignment horizontal="left" shrinkToFit="1"/>
      <protection hidden="1"/>
    </xf>
    <xf numFmtId="0" fontId="58" fillId="0" borderId="0" xfId="5" applyFont="1" applyFill="1" applyBorder="1" applyAlignment="1" applyProtection="1">
      <alignment horizontal="left" vertical="center" shrinkToFit="1"/>
      <protection hidden="1"/>
    </xf>
    <xf numFmtId="0" fontId="26" fillId="0" borderId="0" xfId="0" applyFont="1" applyFill="1" applyBorder="1" applyAlignment="1" applyProtection="1">
      <alignment horizontal="left" vertical="center" shrinkToFit="1"/>
      <protection hidden="1"/>
    </xf>
    <xf numFmtId="0" fontId="58" fillId="0" borderId="0" xfId="5" applyFont="1" applyFill="1" applyAlignment="1" applyProtection="1">
      <alignment horizontal="center"/>
      <protection hidden="1"/>
    </xf>
    <xf numFmtId="180" fontId="58" fillId="0" borderId="0" xfId="5" applyNumberFormat="1" applyFont="1" applyFill="1" applyAlignment="1" applyProtection="1">
      <alignment horizontal="left" vertical="center" shrinkToFit="1"/>
      <protection hidden="1"/>
    </xf>
    <xf numFmtId="0" fontId="58" fillId="0" borderId="0" xfId="5" applyFont="1" applyFill="1" applyAlignment="1" applyProtection="1">
      <alignment horizontal="left" vertical="center"/>
      <protection hidden="1"/>
    </xf>
    <xf numFmtId="179" fontId="61" fillId="0" borderId="0" xfId="5" applyNumberFormat="1" applyFont="1" applyFill="1" applyBorder="1" applyAlignment="1" applyProtection="1">
      <alignment horizontal="left" vertical="center" shrinkToFit="1"/>
      <protection hidden="1"/>
    </xf>
    <xf numFmtId="0" fontId="26" fillId="0" borderId="0" xfId="4" applyFont="1" applyFill="1" applyAlignment="1" applyProtection="1">
      <alignment horizontal="center" vertical="center"/>
      <protection hidden="1"/>
    </xf>
    <xf numFmtId="0" fontId="61" fillId="0" borderId="0" xfId="5" applyFont="1" applyFill="1" applyAlignment="1" applyProtection="1">
      <alignment horizontal="center" vertical="center" shrinkToFit="1"/>
      <protection hidden="1"/>
    </xf>
    <xf numFmtId="0" fontId="66" fillId="0" borderId="0" xfId="5" applyFont="1" applyFill="1" applyAlignment="1" applyProtection="1">
      <alignment horizontal="center" vertical="center"/>
      <protection hidden="1"/>
    </xf>
    <xf numFmtId="179" fontId="58" fillId="0" borderId="0" xfId="5" applyNumberFormat="1" applyFont="1" applyFill="1" applyAlignment="1" applyProtection="1">
      <alignment horizontal="center" vertical="center"/>
      <protection hidden="1"/>
    </xf>
    <xf numFmtId="0" fontId="61" fillId="0" borderId="0" xfId="5" applyFont="1" applyFill="1" applyBorder="1" applyAlignment="1" applyProtection="1">
      <alignment horizontal="left" shrinkToFit="1"/>
      <protection hidden="1"/>
    </xf>
    <xf numFmtId="179" fontId="61" fillId="0" borderId="0" xfId="5" applyNumberFormat="1" applyFont="1" applyFill="1" applyBorder="1" applyAlignment="1" applyProtection="1">
      <alignment horizontal="left" shrinkToFit="1"/>
      <protection hidden="1"/>
    </xf>
    <xf numFmtId="0" fontId="68" fillId="0" borderId="0" xfId="4" applyFont="1" applyFill="1" applyAlignment="1" applyProtection="1">
      <alignment horizontal="left" vertical="top" wrapText="1"/>
      <protection hidden="1"/>
    </xf>
    <xf numFmtId="49" fontId="68" fillId="0" borderId="0" xfId="4" applyNumberFormat="1" applyFont="1" applyFill="1" applyAlignment="1" applyProtection="1">
      <alignment horizontal="center" vertical="center"/>
      <protection hidden="1"/>
    </xf>
    <xf numFmtId="0" fontId="68" fillId="0" borderId="0" xfId="4" applyFont="1" applyFill="1" applyAlignment="1" applyProtection="1">
      <alignment horizontal="center" vertical="center"/>
      <protection hidden="1"/>
    </xf>
    <xf numFmtId="0" fontId="37" fillId="0" borderId="0" xfId="4" applyFont="1" applyFill="1" applyAlignment="1" applyProtection="1">
      <alignment horizontal="right"/>
      <protection hidden="1"/>
    </xf>
    <xf numFmtId="179" fontId="58" fillId="0" borderId="0" xfId="5" applyNumberFormat="1" applyFont="1" applyFill="1" applyAlignment="1" applyProtection="1">
      <alignment horizontal="center" vertical="center" shrinkToFit="1"/>
      <protection hidden="1"/>
    </xf>
    <xf numFmtId="0" fontId="61" fillId="0" borderId="0" xfId="5" applyNumberFormat="1" applyFont="1" applyFill="1" applyAlignment="1" applyProtection="1">
      <alignment horizontal="center" vertical="center" shrinkToFit="1"/>
      <protection hidden="1"/>
    </xf>
    <xf numFmtId="187" fontId="61" fillId="0" borderId="0" xfId="8" applyNumberFormat="1" applyFont="1" applyFill="1" applyAlignment="1" applyProtection="1">
      <alignment horizontal="right" vertical="center" shrinkToFit="1"/>
      <protection hidden="1"/>
    </xf>
    <xf numFmtId="179" fontId="66" fillId="0" borderId="0" xfId="5" applyNumberFormat="1" applyFont="1" applyFill="1" applyAlignment="1" applyProtection="1">
      <alignment horizontal="center"/>
      <protection hidden="1"/>
    </xf>
    <xf numFmtId="179" fontId="58" fillId="0" borderId="0" xfId="5" applyNumberFormat="1" applyFont="1" applyFill="1" applyAlignment="1" applyProtection="1">
      <alignment horizontal="center" shrinkToFit="1"/>
      <protection hidden="1"/>
    </xf>
    <xf numFmtId="179" fontId="58" fillId="0" borderId="0" xfId="5" applyNumberFormat="1" applyFont="1" applyFill="1" applyAlignment="1" applyProtection="1">
      <alignment horizontal="center"/>
      <protection hidden="1"/>
    </xf>
    <xf numFmtId="179" fontId="58" fillId="0" borderId="0" xfId="5" applyNumberFormat="1" applyFont="1" applyFill="1" applyAlignment="1" applyProtection="1">
      <alignment horizontal="left" vertical="center" shrinkToFit="1"/>
      <protection hidden="1"/>
    </xf>
    <xf numFmtId="0" fontId="26" fillId="0" borderId="109" xfId="4" applyFont="1" applyFill="1" applyBorder="1" applyAlignment="1" applyProtection="1">
      <alignment vertical="center" shrinkToFit="1"/>
      <protection hidden="1"/>
    </xf>
    <xf numFmtId="0" fontId="0" fillId="0" borderId="0" xfId="0" applyAlignment="1" applyProtection="1">
      <alignment vertical="center" shrinkToFit="1"/>
      <protection hidden="1"/>
    </xf>
    <xf numFmtId="0" fontId="58" fillId="0" borderId="0" xfId="5" applyFont="1" applyFill="1" applyAlignment="1" applyProtection="1">
      <alignment horizontal="center" vertical="center"/>
      <protection hidden="1"/>
    </xf>
    <xf numFmtId="0" fontId="58" fillId="0" borderId="0" xfId="5" applyFont="1" applyFill="1" applyAlignment="1" applyProtection="1">
      <alignment horizontal="center" vertical="center" shrinkToFit="1"/>
      <protection hidden="1"/>
    </xf>
    <xf numFmtId="0" fontId="26" fillId="0" borderId="0" xfId="4" applyFont="1" applyFill="1" applyAlignment="1" applyProtection="1">
      <alignment horizontal="right" vertical="center"/>
      <protection hidden="1"/>
    </xf>
    <xf numFmtId="0" fontId="26" fillId="0" borderId="0" xfId="5" applyFont="1" applyFill="1" applyAlignment="1" applyProtection="1">
      <alignment horizontal="right" vertical="center"/>
      <protection hidden="1"/>
    </xf>
    <xf numFmtId="49" fontId="58" fillId="0" borderId="0" xfId="5" applyNumberFormat="1" applyFont="1" applyFill="1" applyAlignment="1" applyProtection="1">
      <alignment horizontal="center" vertical="center" shrinkToFit="1"/>
      <protection hidden="1"/>
    </xf>
    <xf numFmtId="179" fontId="58" fillId="0" borderId="0" xfId="5" applyNumberFormat="1" applyFont="1" applyFill="1" applyAlignment="1" applyProtection="1">
      <alignment vertical="center" wrapText="1" shrinkToFit="1"/>
      <protection hidden="1"/>
    </xf>
    <xf numFmtId="0" fontId="58" fillId="0" borderId="0" xfId="5" applyNumberFormat="1" applyFont="1" applyFill="1" applyAlignment="1" applyProtection="1">
      <alignment horizontal="center" vertical="center" shrinkToFit="1"/>
      <protection hidden="1"/>
    </xf>
    <xf numFmtId="0" fontId="58" fillId="0" borderId="0" xfId="5" applyFont="1" applyFill="1" applyAlignment="1" applyProtection="1">
      <alignment vertical="center"/>
      <protection hidden="1"/>
    </xf>
    <xf numFmtId="0" fontId="58" fillId="0" borderId="0" xfId="5" applyNumberFormat="1" applyFont="1" applyFill="1" applyAlignment="1" applyProtection="1">
      <alignment vertical="center" shrinkToFit="1"/>
      <protection hidden="1"/>
    </xf>
    <xf numFmtId="179" fontId="26" fillId="0" borderId="0" xfId="5" applyNumberFormat="1" applyFont="1" applyFill="1" applyAlignment="1" applyProtection="1">
      <alignment vertical="center"/>
      <protection hidden="1"/>
    </xf>
    <xf numFmtId="179" fontId="26" fillId="0" borderId="0" xfId="5" applyNumberFormat="1" applyFont="1" applyFill="1" applyAlignment="1" applyProtection="1">
      <alignment horizontal="center" vertical="center" shrinkToFit="1"/>
      <protection hidden="1"/>
    </xf>
    <xf numFmtId="179" fontId="58" fillId="0" borderId="0" xfId="4" applyNumberFormat="1" applyFont="1" applyFill="1" applyAlignment="1" applyProtection="1">
      <alignment horizontal="left" vertical="center" shrinkToFit="1"/>
      <protection hidden="1"/>
    </xf>
    <xf numFmtId="179" fontId="26" fillId="0" borderId="0" xfId="5" applyNumberFormat="1" applyFont="1" applyFill="1" applyAlignment="1" applyProtection="1">
      <alignment horizontal="left" vertical="center" shrinkToFit="1"/>
      <protection hidden="1"/>
    </xf>
    <xf numFmtId="0" fontId="58" fillId="0" borderId="0" xfId="5" applyFont="1" applyFill="1" applyAlignment="1" applyProtection="1">
      <alignment horizontal="center" shrinkToFit="1"/>
      <protection hidden="1"/>
    </xf>
    <xf numFmtId="178" fontId="58" fillId="0" borderId="0" xfId="5" applyNumberFormat="1" applyFont="1" applyFill="1" applyAlignment="1" applyProtection="1">
      <alignment horizontal="center" vertical="center" shrinkToFit="1"/>
      <protection hidden="1"/>
    </xf>
    <xf numFmtId="179" fontId="58" fillId="0" borderId="0" xfId="5" applyNumberFormat="1" applyFont="1" applyFill="1" applyAlignment="1" applyProtection="1">
      <alignment horizontal="left" vertical="top" wrapText="1" shrinkToFit="1"/>
      <protection hidden="1"/>
    </xf>
    <xf numFmtId="179" fontId="26" fillId="0" borderId="0" xfId="0" applyNumberFormat="1" applyFont="1" applyFill="1" applyAlignment="1" applyProtection="1">
      <alignment horizontal="left" vertical="top" wrapText="1" shrinkToFit="1"/>
      <protection hidden="1"/>
    </xf>
    <xf numFmtId="0" fontId="37" fillId="0" borderId="0" xfId="4" applyFont="1" applyFill="1" applyAlignment="1" applyProtection="1">
      <alignment horizontal="center" vertical="center"/>
      <protection hidden="1"/>
    </xf>
    <xf numFmtId="0" fontId="37" fillId="0" borderId="107" xfId="4" applyFont="1" applyFill="1" applyBorder="1" applyAlignment="1" applyProtection="1">
      <alignment horizontal="center" wrapText="1"/>
      <protection hidden="1"/>
    </xf>
    <xf numFmtId="0" fontId="37" fillId="0" borderId="8" xfId="4" applyFont="1" applyFill="1" applyBorder="1" applyAlignment="1" applyProtection="1">
      <alignment horizontal="center" wrapText="1"/>
      <protection hidden="1"/>
    </xf>
    <xf numFmtId="0" fontId="37" fillId="0" borderId="77" xfId="4" applyFont="1" applyFill="1" applyBorder="1" applyAlignment="1" applyProtection="1">
      <alignment horizontal="center" wrapText="1"/>
      <protection hidden="1"/>
    </xf>
    <xf numFmtId="0" fontId="37" fillId="0" borderId="107" xfId="5" applyFont="1" applyFill="1" applyBorder="1" applyAlignment="1" applyProtection="1">
      <alignment horizontal="center"/>
      <protection hidden="1"/>
    </xf>
    <xf numFmtId="0" fontId="37" fillId="0" borderId="8" xfId="5" applyFont="1" applyFill="1" applyBorder="1" applyAlignment="1" applyProtection="1">
      <alignment horizontal="center"/>
      <protection hidden="1"/>
    </xf>
    <xf numFmtId="0" fontId="37" fillId="0" borderId="77" xfId="5" applyFont="1" applyFill="1" applyBorder="1" applyAlignment="1" applyProtection="1">
      <alignment horizontal="center"/>
      <protection hidden="1"/>
    </xf>
    <xf numFmtId="179" fontId="27" fillId="0" borderId="78" xfId="4" applyNumberFormat="1" applyFont="1" applyFill="1" applyBorder="1" applyAlignment="1" applyProtection="1">
      <alignment horizontal="left" vertical="top" wrapText="1"/>
      <protection hidden="1"/>
    </xf>
    <xf numFmtId="179" fontId="27" fillId="0" borderId="8" xfId="4" applyNumberFormat="1" applyFont="1" applyFill="1" applyBorder="1" applyAlignment="1" applyProtection="1">
      <alignment horizontal="left" vertical="top" wrapText="1"/>
      <protection hidden="1"/>
    </xf>
    <xf numFmtId="179" fontId="27" fillId="0" borderId="7" xfId="4" applyNumberFormat="1" applyFont="1" applyFill="1" applyBorder="1" applyAlignment="1" applyProtection="1">
      <alignment horizontal="left" vertical="top" wrapText="1"/>
      <protection hidden="1"/>
    </xf>
    <xf numFmtId="179" fontId="27" fillId="0" borderId="2" xfId="4" applyNumberFormat="1" applyFont="1" applyFill="1" applyBorder="1" applyAlignment="1" applyProtection="1">
      <alignment horizontal="left" vertical="top" wrapText="1"/>
      <protection hidden="1"/>
    </xf>
    <xf numFmtId="179" fontId="27" fillId="0" borderId="0" xfId="4" applyNumberFormat="1" applyFont="1" applyFill="1" applyBorder="1" applyAlignment="1" applyProtection="1">
      <alignment horizontal="left" vertical="top" wrapText="1"/>
      <protection hidden="1"/>
    </xf>
    <xf numFmtId="179" fontId="27" fillId="0" borderId="6" xfId="4" applyNumberFormat="1" applyFont="1" applyFill="1" applyBorder="1" applyAlignment="1" applyProtection="1">
      <alignment horizontal="left" vertical="top" wrapText="1"/>
      <protection hidden="1"/>
    </xf>
    <xf numFmtId="179" fontId="27" fillId="0" borderId="5" xfId="4" applyNumberFormat="1" applyFont="1" applyFill="1" applyBorder="1" applyAlignment="1" applyProtection="1">
      <alignment horizontal="left" vertical="top" wrapText="1"/>
      <protection hidden="1"/>
    </xf>
    <xf numFmtId="179" fontId="27" fillId="0" borderId="4" xfId="4" applyNumberFormat="1" applyFont="1" applyFill="1" applyBorder="1" applyAlignment="1" applyProtection="1">
      <alignment horizontal="left" vertical="top" wrapText="1"/>
      <protection hidden="1"/>
    </xf>
    <xf numFmtId="179" fontId="27" fillId="0" borderId="3" xfId="4" applyNumberFormat="1" applyFont="1" applyFill="1" applyBorder="1" applyAlignment="1" applyProtection="1">
      <alignment horizontal="left" vertical="top" wrapText="1"/>
      <protection hidden="1"/>
    </xf>
    <xf numFmtId="0" fontId="37" fillId="0" borderId="93" xfId="4" applyFont="1" applyFill="1" applyBorder="1" applyAlignment="1" applyProtection="1">
      <alignment horizontal="center" vertical="top" wrapText="1"/>
      <protection hidden="1"/>
    </xf>
    <xf numFmtId="0" fontId="37" fillId="0" borderId="34" xfId="4" applyFont="1" applyFill="1" applyBorder="1" applyAlignment="1" applyProtection="1">
      <alignment horizontal="center" vertical="top" wrapText="1"/>
      <protection hidden="1"/>
    </xf>
    <xf numFmtId="0" fontId="37" fillId="0" borderId="106" xfId="4" applyFont="1" applyFill="1" applyBorder="1" applyAlignment="1" applyProtection="1">
      <alignment horizontal="center" vertical="top" wrapText="1"/>
      <protection hidden="1"/>
    </xf>
    <xf numFmtId="0" fontId="37" fillId="0" borderId="93" xfId="5" applyFont="1" applyFill="1" applyBorder="1" applyAlignment="1" applyProtection="1">
      <alignment horizontal="center" vertical="top"/>
      <protection hidden="1"/>
    </xf>
    <xf numFmtId="0" fontId="37" fillId="0" borderId="34" xfId="5" applyFont="1" applyFill="1" applyBorder="1" applyAlignment="1" applyProtection="1">
      <alignment horizontal="center" vertical="top"/>
      <protection hidden="1"/>
    </xf>
    <xf numFmtId="0" fontId="37" fillId="0" borderId="106" xfId="5" applyFont="1" applyFill="1" applyBorder="1" applyAlignment="1" applyProtection="1">
      <alignment horizontal="center" vertical="top"/>
      <protection hidden="1"/>
    </xf>
    <xf numFmtId="179" fontId="27" fillId="0" borderId="73" xfId="5" applyNumberFormat="1" applyFont="1" applyFill="1" applyBorder="1" applyAlignment="1" applyProtection="1">
      <alignment horizontal="center" vertical="center" shrinkToFit="1"/>
      <protection hidden="1"/>
    </xf>
    <xf numFmtId="179" fontId="27" fillId="0" borderId="15" xfId="5" applyNumberFormat="1" applyFont="1" applyFill="1" applyBorder="1" applyAlignment="1" applyProtection="1">
      <alignment horizontal="center" vertical="center" shrinkToFit="1"/>
      <protection hidden="1"/>
    </xf>
    <xf numFmtId="179" fontId="27" fillId="0" borderId="72" xfId="5" applyNumberFormat="1" applyFont="1" applyFill="1" applyBorder="1" applyAlignment="1" applyProtection="1">
      <alignment horizontal="center" vertical="center" shrinkToFit="1"/>
      <protection hidden="1"/>
    </xf>
    <xf numFmtId="179" fontId="27" fillId="0" borderId="73" xfId="5" applyNumberFormat="1" applyFont="1" applyFill="1" applyBorder="1" applyAlignment="1" applyProtection="1">
      <alignment horizontal="center" vertical="center" wrapText="1" shrinkToFit="1"/>
      <protection hidden="1"/>
    </xf>
    <xf numFmtId="179" fontId="27" fillId="0" borderId="15" xfId="5" applyNumberFormat="1" applyFont="1" applyFill="1" applyBorder="1" applyAlignment="1" applyProtection="1">
      <alignment horizontal="center" vertical="center" wrapText="1" shrinkToFit="1"/>
      <protection hidden="1"/>
    </xf>
    <xf numFmtId="179" fontId="27" fillId="0" borderId="72" xfId="5" applyNumberFormat="1" applyFont="1" applyFill="1" applyBorder="1" applyAlignment="1" applyProtection="1">
      <alignment horizontal="center" vertical="center" wrapText="1" shrinkToFit="1"/>
      <protection hidden="1"/>
    </xf>
    <xf numFmtId="179" fontId="27" fillId="0" borderId="73" xfId="5" applyNumberFormat="1" applyFont="1" applyFill="1" applyBorder="1" applyAlignment="1" applyProtection="1">
      <alignment horizontal="center" vertical="center" wrapText="1"/>
      <protection hidden="1"/>
    </xf>
    <xf numFmtId="179" fontId="27" fillId="0" borderId="15" xfId="5" applyNumberFormat="1" applyFont="1" applyFill="1" applyBorder="1" applyAlignment="1" applyProtection="1">
      <alignment horizontal="center" vertical="center" wrapText="1"/>
      <protection hidden="1"/>
    </xf>
    <xf numFmtId="179" fontId="27" fillId="0" borderId="72" xfId="5" applyNumberFormat="1" applyFont="1" applyFill="1" applyBorder="1" applyAlignment="1" applyProtection="1">
      <alignment horizontal="center" vertical="center" wrapText="1"/>
      <protection hidden="1"/>
    </xf>
    <xf numFmtId="179" fontId="25" fillId="0" borderId="73" xfId="5" applyNumberFormat="1" applyFont="1" applyFill="1" applyBorder="1" applyAlignment="1" applyProtection="1">
      <alignment horizontal="center" vertical="center" shrinkToFit="1"/>
      <protection hidden="1"/>
    </xf>
    <xf numFmtId="179" fontId="25" fillId="0" borderId="15" xfId="5" applyNumberFormat="1" applyFont="1" applyFill="1" applyBorder="1" applyAlignment="1" applyProtection="1">
      <alignment horizontal="center" vertical="center" shrinkToFit="1"/>
      <protection hidden="1"/>
    </xf>
    <xf numFmtId="179" fontId="25" fillId="0" borderId="72" xfId="5" applyNumberFormat="1" applyFont="1" applyFill="1" applyBorder="1" applyAlignment="1" applyProtection="1">
      <alignment horizontal="center" vertical="center" shrinkToFit="1"/>
      <protection hidden="1"/>
    </xf>
    <xf numFmtId="179" fontId="25" fillId="0" borderId="73" xfId="5" applyNumberFormat="1" applyFont="1" applyFill="1" applyBorder="1" applyAlignment="1" applyProtection="1">
      <alignment horizontal="center" vertical="center" wrapText="1" shrinkToFit="1"/>
      <protection hidden="1"/>
    </xf>
    <xf numFmtId="179" fontId="25" fillId="0" borderId="15" xfId="5" applyNumberFormat="1" applyFont="1" applyFill="1" applyBorder="1" applyAlignment="1" applyProtection="1">
      <alignment horizontal="center" vertical="center" wrapText="1" shrinkToFit="1"/>
      <protection hidden="1"/>
    </xf>
    <xf numFmtId="179" fontId="25" fillId="0" borderId="72" xfId="5" applyNumberFormat="1" applyFont="1" applyFill="1" applyBorder="1" applyAlignment="1" applyProtection="1">
      <alignment horizontal="center" vertical="center" wrapText="1" shrinkToFit="1"/>
      <protection hidden="1"/>
    </xf>
    <xf numFmtId="179" fontId="25" fillId="0" borderId="73" xfId="5" applyNumberFormat="1" applyFont="1" applyFill="1" applyBorder="1" applyAlignment="1" applyProtection="1">
      <alignment horizontal="center" vertical="center" wrapText="1"/>
      <protection hidden="1"/>
    </xf>
    <xf numFmtId="179" fontId="25" fillId="0" borderId="15" xfId="5" applyNumberFormat="1" applyFont="1" applyFill="1" applyBorder="1" applyAlignment="1" applyProtection="1">
      <alignment horizontal="center" vertical="center" wrapText="1"/>
      <protection hidden="1"/>
    </xf>
    <xf numFmtId="179" fontId="25" fillId="0" borderId="72" xfId="5" applyNumberFormat="1" applyFont="1" applyFill="1" applyBorder="1" applyAlignment="1" applyProtection="1">
      <alignment horizontal="center" vertical="center" wrapText="1"/>
      <protection hidden="1"/>
    </xf>
    <xf numFmtId="179" fontId="37" fillId="0" borderId="107" xfId="4" applyNumberFormat="1" applyFont="1" applyFill="1" applyBorder="1" applyAlignment="1" applyProtection="1">
      <alignment horizontal="center" wrapText="1"/>
      <protection hidden="1"/>
    </xf>
    <xf numFmtId="179" fontId="37" fillId="0" borderId="8" xfId="4" applyNumberFormat="1" applyFont="1" applyFill="1" applyBorder="1" applyAlignment="1" applyProtection="1">
      <alignment horizontal="center" wrapText="1"/>
      <protection hidden="1"/>
    </xf>
    <xf numFmtId="179" fontId="37" fillId="0" borderId="77" xfId="4" applyNumberFormat="1" applyFont="1" applyFill="1" applyBorder="1" applyAlignment="1" applyProtection="1">
      <alignment horizontal="center" wrapText="1"/>
      <protection hidden="1"/>
    </xf>
    <xf numFmtId="179" fontId="37" fillId="0" borderId="107" xfId="5" applyNumberFormat="1" applyFont="1" applyFill="1" applyBorder="1" applyAlignment="1" applyProtection="1">
      <alignment horizontal="center"/>
      <protection hidden="1"/>
    </xf>
    <xf numFmtId="179" fontId="37" fillId="0" borderId="8" xfId="5" applyNumberFormat="1" applyFont="1" applyFill="1" applyBorder="1" applyAlignment="1" applyProtection="1">
      <alignment horizontal="center"/>
      <protection hidden="1"/>
    </xf>
    <xf numFmtId="179" fontId="37" fillId="0" borderId="77" xfId="5" applyNumberFormat="1" applyFont="1" applyFill="1" applyBorder="1" applyAlignment="1" applyProtection="1">
      <alignment horizontal="center"/>
      <protection hidden="1"/>
    </xf>
    <xf numFmtId="179" fontId="37" fillId="0" borderId="93" xfId="4" applyNumberFormat="1" applyFont="1" applyFill="1" applyBorder="1" applyAlignment="1" applyProtection="1">
      <alignment horizontal="center" vertical="top" wrapText="1"/>
      <protection hidden="1"/>
    </xf>
    <xf numFmtId="179" fontId="37" fillId="0" borderId="34" xfId="4" applyNumberFormat="1" applyFont="1" applyFill="1" applyBorder="1" applyAlignment="1" applyProtection="1">
      <alignment horizontal="center" vertical="top" wrapText="1"/>
      <protection hidden="1"/>
    </xf>
    <xf numFmtId="179" fontId="37" fillId="0" borderId="106" xfId="4" applyNumberFormat="1" applyFont="1" applyFill="1" applyBorder="1" applyAlignment="1" applyProtection="1">
      <alignment horizontal="center" vertical="top" wrapText="1"/>
      <protection hidden="1"/>
    </xf>
    <xf numFmtId="179" fontId="37" fillId="0" borderId="93" xfId="5" applyNumberFormat="1" applyFont="1" applyFill="1" applyBorder="1" applyAlignment="1" applyProtection="1">
      <alignment horizontal="center" vertical="top"/>
      <protection hidden="1"/>
    </xf>
    <xf numFmtId="179" fontId="37" fillId="0" borderId="34" xfId="5" applyNumberFormat="1" applyFont="1" applyFill="1" applyBorder="1" applyAlignment="1" applyProtection="1">
      <alignment horizontal="center" vertical="top"/>
      <protection hidden="1"/>
    </xf>
    <xf numFmtId="179" fontId="37" fillId="0" borderId="106" xfId="5" applyNumberFormat="1" applyFont="1" applyFill="1" applyBorder="1" applyAlignment="1" applyProtection="1">
      <alignment horizontal="center" vertical="top"/>
      <protection hidden="1"/>
    </xf>
    <xf numFmtId="0" fontId="26" fillId="0" borderId="0" xfId="5" applyFont="1" applyFill="1" applyProtection="1">
      <protection hidden="1"/>
    </xf>
    <xf numFmtId="0" fontId="26" fillId="0" borderId="0" xfId="5" applyFont="1" applyFill="1" applyAlignment="1" applyProtection="1">
      <alignment vertical="center"/>
      <protection hidden="1"/>
    </xf>
    <xf numFmtId="0" fontId="26" fillId="0" borderId="0" xfId="5" applyFont="1" applyFill="1" applyAlignment="1" applyProtection="1">
      <alignment vertical="center" wrapText="1"/>
      <protection hidden="1"/>
    </xf>
    <xf numFmtId="0" fontId="95" fillId="0" borderId="107" xfId="4" applyFont="1" applyFill="1" applyBorder="1" applyAlignment="1" applyProtection="1">
      <alignment horizontal="center" vertical="center"/>
      <protection hidden="1"/>
    </xf>
    <xf numFmtId="0" fontId="95" fillId="0" borderId="93" xfId="4" applyFont="1" applyFill="1" applyBorder="1" applyAlignment="1" applyProtection="1">
      <alignment horizontal="center" vertical="center"/>
      <protection hidden="1"/>
    </xf>
    <xf numFmtId="0" fontId="95" fillId="0" borderId="77" xfId="4" applyFont="1" applyFill="1" applyBorder="1" applyAlignment="1" applyProtection="1">
      <alignment horizontal="center" vertical="center"/>
      <protection hidden="1"/>
    </xf>
    <xf numFmtId="0" fontId="95" fillId="0" borderId="106" xfId="4" applyFont="1" applyFill="1" applyBorder="1" applyAlignment="1" applyProtection="1">
      <alignment horizontal="center" vertical="center"/>
      <protection hidden="1"/>
    </xf>
    <xf numFmtId="0" fontId="95" fillId="0" borderId="8" xfId="4" applyFont="1" applyFill="1" applyBorder="1" applyAlignment="1" applyProtection="1">
      <alignment horizontal="center" vertical="center"/>
      <protection hidden="1"/>
    </xf>
    <xf numFmtId="0" fontId="95" fillId="0" borderId="34" xfId="4" applyFont="1" applyFill="1" applyBorder="1" applyAlignment="1" applyProtection="1">
      <alignment horizontal="center" vertical="center"/>
      <protection hidden="1"/>
    </xf>
    <xf numFmtId="0" fontId="26" fillId="0" borderId="8" xfId="4" applyFont="1" applyFill="1" applyBorder="1" applyAlignment="1" applyProtection="1">
      <alignment vertical="center" shrinkToFit="1"/>
      <protection hidden="1"/>
    </xf>
    <xf numFmtId="0" fontId="0" fillId="0" borderId="8" xfId="0" applyBorder="1" applyAlignment="1" applyProtection="1">
      <alignment vertical="center" shrinkToFit="1"/>
      <protection hidden="1"/>
    </xf>
    <xf numFmtId="182" fontId="58" fillId="0" borderId="0" xfId="5" applyNumberFormat="1" applyFont="1" applyFill="1" applyAlignment="1" applyProtection="1">
      <alignment horizontal="center" vertical="center" shrinkToFit="1"/>
      <protection hidden="1"/>
    </xf>
    <xf numFmtId="183" fontId="58" fillId="0" borderId="0" xfId="5" applyNumberFormat="1" applyFont="1" applyFill="1" applyAlignment="1" applyProtection="1">
      <alignment horizontal="center" vertical="center" shrinkToFit="1"/>
      <protection hidden="1"/>
    </xf>
    <xf numFmtId="0" fontId="58" fillId="0" borderId="0" xfId="5" applyFont="1" applyFill="1" applyAlignment="1" applyProtection="1">
      <alignment horizontal="left" vertical="center" shrinkToFit="1"/>
      <protection hidden="1"/>
    </xf>
    <xf numFmtId="182" fontId="69" fillId="0" borderId="0" xfId="5" applyNumberFormat="1" applyFont="1" applyFill="1" applyAlignment="1" applyProtection="1">
      <alignment horizontal="center" vertical="center"/>
      <protection hidden="1"/>
    </xf>
    <xf numFmtId="0" fontId="26" fillId="0" borderId="109" xfId="4" applyFont="1" applyFill="1" applyBorder="1" applyAlignment="1" applyProtection="1">
      <alignment horizontal="left" vertical="center" shrinkToFit="1"/>
      <protection hidden="1"/>
    </xf>
    <xf numFmtId="0" fontId="0" fillId="0" borderId="0" xfId="0" applyAlignment="1" applyProtection="1">
      <alignment horizontal="left" vertical="center" shrinkToFit="1"/>
      <protection hidden="1"/>
    </xf>
    <xf numFmtId="181" fontId="61" fillId="0" borderId="0" xfId="5" applyNumberFormat="1" applyFont="1" applyFill="1" applyAlignment="1" applyProtection="1">
      <alignment horizontal="right" vertical="center" shrinkToFit="1"/>
      <protection hidden="1"/>
    </xf>
    <xf numFmtId="0" fontId="27" fillId="0" borderId="78" xfId="4" applyFont="1" applyFill="1" applyBorder="1" applyAlignment="1" applyProtection="1">
      <alignment horizontal="left" vertical="top" wrapText="1"/>
      <protection hidden="1"/>
    </xf>
    <xf numFmtId="0" fontId="27" fillId="0" borderId="8" xfId="4" applyFont="1" applyFill="1" applyBorder="1" applyAlignment="1" applyProtection="1">
      <alignment horizontal="left" vertical="top" wrapText="1"/>
      <protection hidden="1"/>
    </xf>
    <xf numFmtId="0" fontId="27" fillId="0" borderId="7" xfId="4" applyFont="1" applyFill="1" applyBorder="1" applyAlignment="1" applyProtection="1">
      <alignment horizontal="left" vertical="top" wrapText="1"/>
      <protection hidden="1"/>
    </xf>
    <xf numFmtId="0" fontId="27" fillId="0" borderId="2" xfId="4" applyFont="1" applyFill="1" applyBorder="1" applyAlignment="1" applyProtection="1">
      <alignment horizontal="left" vertical="top" wrapText="1"/>
      <protection hidden="1"/>
    </xf>
    <xf numFmtId="0" fontId="27" fillId="0" borderId="0" xfId="4" applyFont="1" applyFill="1" applyBorder="1" applyAlignment="1" applyProtection="1">
      <alignment horizontal="left" vertical="top" wrapText="1"/>
      <protection hidden="1"/>
    </xf>
    <xf numFmtId="0" fontId="27" fillId="0" borderId="6" xfId="4" applyFont="1" applyFill="1" applyBorder="1" applyAlignment="1" applyProtection="1">
      <alignment horizontal="left" vertical="top" wrapText="1"/>
      <protection hidden="1"/>
    </xf>
    <xf numFmtId="0" fontId="27" fillId="0" borderId="5" xfId="4" applyFont="1" applyFill="1" applyBorder="1" applyAlignment="1" applyProtection="1">
      <alignment horizontal="left" vertical="top" wrapText="1"/>
      <protection hidden="1"/>
    </xf>
    <xf numFmtId="0" fontId="27" fillId="0" borderId="4" xfId="4" applyFont="1" applyFill="1" applyBorder="1" applyAlignment="1" applyProtection="1">
      <alignment horizontal="left" vertical="top" wrapText="1"/>
      <protection hidden="1"/>
    </xf>
    <xf numFmtId="0" fontId="27" fillId="0" borderId="3" xfId="4" applyFont="1" applyFill="1" applyBorder="1" applyAlignment="1" applyProtection="1">
      <alignment horizontal="left" vertical="top" wrapText="1"/>
      <protection hidden="1"/>
    </xf>
    <xf numFmtId="179" fontId="58" fillId="0" borderId="0" xfId="5" applyNumberFormat="1" applyFont="1" applyFill="1" applyAlignment="1" applyProtection="1">
      <alignment vertical="center"/>
      <protection hidden="1"/>
    </xf>
    <xf numFmtId="179" fontId="58" fillId="0" borderId="0" xfId="4" applyNumberFormat="1" applyFont="1" applyFill="1" applyAlignment="1" applyProtection="1">
      <alignment horizontal="left" vertical="center"/>
      <protection hidden="1"/>
    </xf>
    <xf numFmtId="179" fontId="26" fillId="0" borderId="0" xfId="5" applyNumberFormat="1" applyFont="1" applyFill="1" applyAlignment="1" applyProtection="1">
      <alignment vertical="center" shrinkToFit="1"/>
      <protection hidden="1"/>
    </xf>
    <xf numFmtId="179" fontId="26" fillId="0" borderId="0" xfId="0" applyNumberFormat="1" applyFont="1" applyFill="1" applyAlignment="1" applyProtection="1">
      <alignment horizontal="left" vertical="center" wrapText="1" shrinkToFit="1"/>
      <protection hidden="1"/>
    </xf>
    <xf numFmtId="179" fontId="39" fillId="0" borderId="73" xfId="0" applyNumberFormat="1" applyFont="1" applyBorder="1" applyAlignment="1" applyProtection="1">
      <alignment horizontal="left" vertical="top" wrapText="1"/>
      <protection hidden="1"/>
    </xf>
    <xf numFmtId="179" fontId="39" fillId="0" borderId="72" xfId="0" applyNumberFormat="1" applyFont="1" applyBorder="1" applyAlignment="1" applyProtection="1">
      <alignment horizontal="left" vertical="top" wrapText="1"/>
      <protection hidden="1"/>
    </xf>
    <xf numFmtId="179" fontId="15" fillId="0" borderId="15" xfId="0" applyNumberFormat="1" applyFont="1" applyBorder="1" applyAlignment="1" applyProtection="1">
      <alignment horizontal="left" vertical="top" wrapText="1"/>
      <protection hidden="1"/>
    </xf>
    <xf numFmtId="179" fontId="15" fillId="0" borderId="72" xfId="0" applyNumberFormat="1" applyFont="1" applyBorder="1" applyAlignment="1" applyProtection="1">
      <alignment horizontal="left" vertical="top" wrapText="1"/>
      <protection hidden="1"/>
    </xf>
    <xf numFmtId="0" fontId="40" fillId="4" borderId="138" xfId="0" applyFont="1" applyFill="1" applyBorder="1" applyAlignment="1" applyProtection="1">
      <alignment horizontal="center" vertical="center" wrapText="1"/>
      <protection hidden="1"/>
    </xf>
    <xf numFmtId="0" fontId="40" fillId="4" borderId="134" xfId="0" applyFont="1" applyFill="1" applyBorder="1" applyAlignment="1" applyProtection="1">
      <alignment horizontal="center" vertical="center" wrapText="1"/>
      <protection hidden="1"/>
    </xf>
    <xf numFmtId="0" fontId="15" fillId="4" borderId="100" xfId="0" applyFont="1" applyFill="1" applyBorder="1" applyAlignment="1" applyProtection="1">
      <alignment horizontal="center" vertical="center" wrapText="1"/>
      <protection hidden="1"/>
    </xf>
    <xf numFmtId="0" fontId="40" fillId="4" borderId="137" xfId="0" applyFont="1" applyFill="1" applyBorder="1" applyAlignment="1" applyProtection="1">
      <alignment horizontal="center" vertical="center" wrapText="1"/>
      <protection hidden="1"/>
    </xf>
    <xf numFmtId="0" fontId="40" fillId="4" borderId="1" xfId="0" applyFont="1" applyFill="1" applyBorder="1" applyAlignment="1" applyProtection="1">
      <alignment horizontal="center" vertical="center" wrapText="1"/>
      <protection hidden="1"/>
    </xf>
    <xf numFmtId="0" fontId="40" fillId="4" borderId="136" xfId="0" applyFont="1" applyFill="1" applyBorder="1" applyAlignment="1" applyProtection="1">
      <alignment horizontal="center" vertical="center" wrapText="1"/>
      <protection hidden="1"/>
    </xf>
    <xf numFmtId="0" fontId="40" fillId="4" borderId="109" xfId="0" applyFont="1" applyFill="1" applyBorder="1" applyAlignment="1" applyProtection="1">
      <alignment horizontal="center" vertical="center" wrapText="1"/>
      <protection hidden="1"/>
    </xf>
    <xf numFmtId="0" fontId="40" fillId="4" borderId="0" xfId="0" applyFont="1" applyFill="1" applyAlignment="1" applyProtection="1">
      <alignment horizontal="center" vertical="center" wrapText="1"/>
      <protection hidden="1"/>
    </xf>
    <xf numFmtId="0" fontId="40" fillId="4" borderId="101" xfId="0" applyFont="1" applyFill="1" applyBorder="1" applyAlignment="1" applyProtection="1">
      <alignment horizontal="center" vertical="center" wrapText="1"/>
      <protection hidden="1"/>
    </xf>
    <xf numFmtId="0" fontId="15" fillId="4" borderId="132" xfId="0" applyFont="1" applyFill="1" applyBorder="1" applyAlignment="1" applyProtection="1">
      <alignment horizontal="center" vertical="center" wrapText="1"/>
      <protection hidden="1"/>
    </xf>
    <xf numFmtId="0" fontId="15" fillId="4" borderId="4" xfId="0" applyFont="1" applyFill="1" applyBorder="1" applyAlignment="1" applyProtection="1">
      <alignment horizontal="center" vertical="center" wrapText="1"/>
      <protection hidden="1"/>
    </xf>
    <xf numFmtId="0" fontId="15" fillId="4" borderId="131" xfId="0" applyFont="1" applyFill="1" applyBorder="1" applyAlignment="1" applyProtection="1">
      <alignment horizontal="center" vertical="center" wrapText="1"/>
      <protection hidden="1"/>
    </xf>
    <xf numFmtId="0" fontId="40" fillId="4" borderId="96" xfId="0" applyFont="1" applyFill="1" applyBorder="1" applyAlignment="1" applyProtection="1">
      <alignment horizontal="center" vertical="center" wrapText="1"/>
      <protection hidden="1"/>
    </xf>
    <xf numFmtId="0" fontId="40" fillId="4" borderId="23" xfId="0" applyFont="1" applyFill="1" applyBorder="1" applyAlignment="1" applyProtection="1">
      <alignment horizontal="center" vertical="center" wrapText="1"/>
      <protection hidden="1"/>
    </xf>
    <xf numFmtId="0" fontId="15" fillId="4" borderId="88" xfId="0" applyFont="1" applyFill="1" applyBorder="1" applyAlignment="1" applyProtection="1">
      <alignment horizontal="center" vertical="center" wrapText="1"/>
      <protection hidden="1"/>
    </xf>
    <xf numFmtId="0" fontId="40" fillId="4" borderId="135" xfId="0" applyFont="1" applyFill="1" applyBorder="1" applyAlignment="1" applyProtection="1">
      <alignment horizontal="center" vertical="center" wrapText="1"/>
      <protection hidden="1"/>
    </xf>
    <xf numFmtId="0" fontId="40" fillId="4" borderId="133" xfId="0" applyFont="1" applyFill="1" applyBorder="1" applyAlignment="1" applyProtection="1">
      <alignment horizontal="center" vertical="center" wrapText="1"/>
      <protection hidden="1"/>
    </xf>
    <xf numFmtId="0" fontId="15" fillId="4" borderId="130" xfId="0" applyFont="1" applyFill="1" applyBorder="1" applyAlignment="1" applyProtection="1">
      <alignment horizontal="center" vertical="center" wrapText="1"/>
      <protection hidden="1"/>
    </xf>
    <xf numFmtId="0" fontId="40" fillId="4" borderId="129" xfId="0" applyFont="1" applyFill="1" applyBorder="1" applyAlignment="1" applyProtection="1">
      <alignment horizontal="center" vertical="center" wrapText="1"/>
      <protection hidden="1"/>
    </xf>
    <xf numFmtId="0" fontId="15" fillId="4" borderId="97" xfId="0" applyFont="1" applyFill="1" applyBorder="1" applyAlignment="1" applyProtection="1">
      <alignment horizontal="center" vertical="center" wrapText="1"/>
      <protection hidden="1"/>
    </xf>
    <xf numFmtId="0" fontId="39" fillId="0" borderId="86" xfId="0" applyFont="1" applyBorder="1" applyAlignment="1" applyProtection="1">
      <alignment horizontal="left" vertical="center" wrapText="1"/>
      <protection hidden="1"/>
    </xf>
    <xf numFmtId="0" fontId="15" fillId="0" borderId="13" xfId="0" applyFont="1" applyBorder="1" applyAlignment="1" applyProtection="1">
      <alignment horizontal="left" vertical="center" wrapText="1"/>
      <protection hidden="1"/>
    </xf>
    <xf numFmtId="0" fontId="15" fillId="0" borderId="105" xfId="0" applyFont="1" applyBorder="1" applyAlignment="1" applyProtection="1">
      <alignment horizontal="left" vertical="center" wrapText="1"/>
      <protection hidden="1"/>
    </xf>
    <xf numFmtId="0" fontId="39" fillId="4" borderId="73" xfId="0" applyFont="1" applyFill="1" applyBorder="1" applyAlignment="1" applyProtection="1">
      <alignment vertical="top" wrapText="1"/>
      <protection hidden="1"/>
    </xf>
    <xf numFmtId="0" fontId="39" fillId="4" borderId="72" xfId="0" applyFont="1" applyFill="1" applyBorder="1" applyAlignment="1" applyProtection="1">
      <alignment vertical="top" wrapText="1"/>
      <protection hidden="1"/>
    </xf>
    <xf numFmtId="0" fontId="39" fillId="4" borderId="73" xfId="0" applyFont="1" applyFill="1" applyBorder="1" applyAlignment="1" applyProtection="1">
      <alignment horizontal="justify" vertical="top" wrapText="1"/>
      <protection hidden="1"/>
    </xf>
    <xf numFmtId="0" fontId="15" fillId="4" borderId="15" xfId="0" applyFont="1" applyFill="1" applyBorder="1" applyAlignment="1" applyProtection="1">
      <alignment horizontal="justify" vertical="top" wrapText="1"/>
      <protection hidden="1"/>
    </xf>
    <xf numFmtId="0" fontId="15" fillId="4" borderId="72" xfId="0" applyFont="1" applyFill="1" applyBorder="1" applyAlignment="1" applyProtection="1">
      <alignment horizontal="justify" vertical="top" wrapText="1"/>
      <protection hidden="1"/>
    </xf>
    <xf numFmtId="0" fontId="42" fillId="4" borderId="96" xfId="0" applyFont="1" applyFill="1" applyBorder="1" applyProtection="1">
      <alignment vertical="center"/>
      <protection hidden="1"/>
    </xf>
    <xf numFmtId="0" fontId="42" fillId="4" borderId="23" xfId="0" applyFont="1" applyFill="1" applyBorder="1" applyProtection="1">
      <alignment vertical="center"/>
      <protection hidden="1"/>
    </xf>
    <xf numFmtId="0" fontId="40" fillId="4" borderId="23" xfId="0" applyFont="1" applyFill="1" applyBorder="1" applyProtection="1">
      <alignment vertical="center"/>
      <protection hidden="1"/>
    </xf>
    <xf numFmtId="0" fontId="15" fillId="4" borderId="22" xfId="0" applyFont="1" applyFill="1" applyBorder="1" applyProtection="1">
      <alignment vertical="center"/>
      <protection hidden="1"/>
    </xf>
    <xf numFmtId="0" fontId="39" fillId="4" borderId="75" xfId="0" applyFont="1" applyFill="1" applyBorder="1" applyAlignment="1" applyProtection="1">
      <alignment horizontal="left" vertical="top" wrapText="1"/>
      <protection hidden="1"/>
    </xf>
    <xf numFmtId="0" fontId="39" fillId="4" borderId="129" xfId="0" applyFont="1" applyFill="1" applyBorder="1" applyAlignment="1" applyProtection="1">
      <alignment horizontal="left" vertical="top" wrapText="1"/>
      <protection hidden="1"/>
    </xf>
    <xf numFmtId="0" fontId="39" fillId="4" borderId="94" xfId="0" applyFont="1" applyFill="1" applyBorder="1" applyAlignment="1" applyProtection="1">
      <alignment horizontal="left" vertical="top" wrapText="1"/>
      <protection hidden="1"/>
    </xf>
    <xf numFmtId="0" fontId="39" fillId="4" borderId="72" xfId="0" applyFont="1" applyFill="1" applyBorder="1" applyAlignment="1" applyProtection="1">
      <alignment horizontal="justify" vertical="top" wrapText="1"/>
      <protection hidden="1"/>
    </xf>
    <xf numFmtId="0" fontId="42" fillId="4" borderId="96" xfId="0" applyFont="1" applyFill="1" applyBorder="1" applyAlignment="1" applyProtection="1">
      <alignment vertical="center" wrapText="1"/>
      <protection hidden="1"/>
    </xf>
    <xf numFmtId="0" fontId="42" fillId="4" borderId="23" xfId="0" applyFont="1" applyFill="1" applyBorder="1" applyAlignment="1" applyProtection="1">
      <alignment vertical="center" wrapText="1"/>
      <protection hidden="1"/>
    </xf>
    <xf numFmtId="0" fontId="15" fillId="4" borderId="22" xfId="0" applyFont="1" applyFill="1" applyBorder="1" applyAlignment="1" applyProtection="1">
      <alignment vertical="center" wrapText="1"/>
      <protection hidden="1"/>
    </xf>
    <xf numFmtId="0" fontId="41" fillId="0" borderId="0" xfId="0" applyFont="1" applyAlignment="1" applyProtection="1">
      <alignment horizontal="center" vertical="center" wrapText="1"/>
      <protection hidden="1"/>
    </xf>
    <xf numFmtId="0" fontId="97" fillId="0" borderId="0" xfId="0" applyFont="1" applyAlignment="1" applyProtection="1">
      <alignment horizontal="center" vertical="center" wrapText="1"/>
      <protection hidden="1"/>
    </xf>
    <xf numFmtId="0" fontId="53" fillId="0" borderId="0" xfId="0" applyFont="1" applyAlignment="1" applyProtection="1">
      <alignment horizontal="center" vertical="center" wrapText="1"/>
      <protection hidden="1"/>
    </xf>
    <xf numFmtId="0" fontId="40" fillId="0" borderId="10" xfId="0" applyFont="1" applyBorder="1" applyAlignment="1" applyProtection="1">
      <alignment vertical="center" wrapText="1"/>
      <protection hidden="1"/>
    </xf>
    <xf numFmtId="0" fontId="41" fillId="0" borderId="136" xfId="0" applyFont="1" applyBorder="1" applyAlignment="1" applyProtection="1">
      <alignment vertical="center" wrapText="1"/>
      <protection hidden="1"/>
    </xf>
    <xf numFmtId="0" fontId="41" fillId="0" borderId="2" xfId="0" applyFont="1" applyBorder="1" applyAlignment="1" applyProtection="1">
      <alignment vertical="center" wrapText="1"/>
      <protection hidden="1"/>
    </xf>
    <xf numFmtId="0" fontId="41" fillId="0" borderId="101" xfId="0" applyFont="1" applyBorder="1" applyAlignment="1" applyProtection="1">
      <alignment vertical="center" wrapText="1"/>
      <protection hidden="1"/>
    </xf>
    <xf numFmtId="0" fontId="41" fillId="0" borderId="5" xfId="0" applyFont="1" applyBorder="1" applyAlignment="1" applyProtection="1">
      <alignment vertical="center" wrapText="1"/>
      <protection hidden="1"/>
    </xf>
    <xf numFmtId="0" fontId="41" fillId="0" borderId="131" xfId="0" applyFont="1" applyBorder="1" applyAlignment="1" applyProtection="1">
      <alignment vertical="center" wrapText="1"/>
      <protection hidden="1"/>
    </xf>
    <xf numFmtId="0" fontId="40" fillId="0" borderId="96" xfId="0" applyFont="1" applyBorder="1" applyAlignment="1" applyProtection="1">
      <alignment horizontal="left" vertical="center" wrapText="1"/>
      <protection hidden="1"/>
    </xf>
    <xf numFmtId="0" fontId="15" fillId="0" borderId="23" xfId="0" applyFont="1" applyBorder="1" applyAlignment="1" applyProtection="1">
      <alignment horizontal="left" vertical="center" wrapText="1"/>
      <protection hidden="1"/>
    </xf>
    <xf numFmtId="0" fontId="15" fillId="0" borderId="88" xfId="0" applyFont="1" applyBorder="1" applyAlignment="1" applyProtection="1">
      <alignment horizontal="left" vertical="center" wrapText="1"/>
      <protection hidden="1"/>
    </xf>
    <xf numFmtId="0" fontId="40" fillId="0" borderId="96" xfId="0" applyFont="1" applyBorder="1" applyAlignment="1" applyProtection="1">
      <alignment horizontal="center" vertical="center" wrapText="1"/>
      <protection hidden="1"/>
    </xf>
    <xf numFmtId="0" fontId="41" fillId="0" borderId="22" xfId="0" applyFont="1" applyBorder="1" applyAlignment="1" applyProtection="1">
      <alignment horizontal="center" vertical="center" wrapText="1"/>
      <protection hidden="1"/>
    </xf>
    <xf numFmtId="0" fontId="39" fillId="0" borderId="73" xfId="0" applyFont="1" applyBorder="1" applyAlignment="1" applyProtection="1">
      <alignment horizontal="left" vertical="center" wrapText="1"/>
      <protection hidden="1"/>
    </xf>
    <xf numFmtId="0" fontId="15" fillId="0" borderId="15" xfId="0" applyFont="1" applyBorder="1" applyAlignment="1" applyProtection="1">
      <alignment horizontal="left" vertical="center" wrapText="1"/>
      <protection hidden="1"/>
    </xf>
    <xf numFmtId="0" fontId="15" fillId="0" borderId="72" xfId="0" applyFont="1" applyBorder="1" applyAlignment="1" applyProtection="1">
      <alignment horizontal="left" vertical="center" wrapText="1"/>
      <protection hidden="1"/>
    </xf>
    <xf numFmtId="0" fontId="39" fillId="0" borderId="73" xfId="0" applyFont="1" applyBorder="1" applyAlignment="1" applyProtection="1">
      <alignment horizontal="center" vertical="center" wrapText="1"/>
      <protection hidden="1"/>
    </xf>
    <xf numFmtId="0" fontId="15" fillId="0" borderId="14" xfId="0" applyFont="1" applyBorder="1" applyAlignment="1" applyProtection="1">
      <alignment horizontal="center" vertical="center" wrapText="1"/>
      <protection hidden="1"/>
    </xf>
    <xf numFmtId="0" fontId="39" fillId="0" borderId="75" xfId="0" applyFont="1" applyBorder="1" applyAlignment="1" applyProtection="1">
      <alignment vertical="center" wrapText="1"/>
      <protection hidden="1"/>
    </xf>
    <xf numFmtId="0" fontId="15" fillId="0" borderId="97" xfId="0" applyFont="1" applyBorder="1" applyAlignment="1" applyProtection="1">
      <alignment vertical="center" wrapText="1"/>
      <protection hidden="1"/>
    </xf>
    <xf numFmtId="0" fontId="39" fillId="0" borderId="86" xfId="0" applyFont="1" applyBorder="1" applyAlignment="1" applyProtection="1">
      <alignment horizontal="center" vertical="center" wrapText="1"/>
      <protection hidden="1"/>
    </xf>
    <xf numFmtId="0" fontId="15" fillId="0" borderId="20" xfId="0" applyFont="1" applyBorder="1" applyAlignment="1" applyProtection="1">
      <alignment horizontal="center" vertical="center" wrapText="1"/>
      <protection hidden="1"/>
    </xf>
    <xf numFmtId="0" fontId="39" fillId="4" borderId="74" xfId="0" applyFont="1" applyFill="1" applyBorder="1" applyAlignment="1" applyProtection="1">
      <alignment horizontal="left" vertical="top" wrapText="1"/>
      <protection hidden="1"/>
    </xf>
    <xf numFmtId="0" fontId="0" fillId="0" borderId="129" xfId="0" applyBorder="1" applyAlignment="1">
      <alignment horizontal="left" vertical="top" wrapText="1"/>
    </xf>
    <xf numFmtId="0" fontId="0" fillId="0" borderId="94" xfId="0" applyBorder="1" applyAlignment="1">
      <alignment horizontal="left" vertical="top" wrapText="1"/>
    </xf>
    <xf numFmtId="0" fontId="15" fillId="4" borderId="84" xfId="0" applyFont="1" applyFill="1" applyBorder="1" applyProtection="1">
      <alignment vertical="center"/>
      <protection hidden="1"/>
    </xf>
    <xf numFmtId="0" fontId="15" fillId="4" borderId="15" xfId="0" applyFont="1" applyFill="1" applyBorder="1" applyAlignment="1" applyProtection="1">
      <alignment vertical="top" wrapText="1"/>
      <protection hidden="1"/>
    </xf>
    <xf numFmtId="0" fontId="15" fillId="4" borderId="72" xfId="0" applyFont="1" applyFill="1" applyBorder="1" applyAlignment="1" applyProtection="1">
      <alignment vertical="top" wrapText="1"/>
      <protection hidden="1"/>
    </xf>
    <xf numFmtId="0" fontId="39" fillId="4" borderId="86" xfId="0" applyFont="1" applyFill="1" applyBorder="1" applyAlignment="1" applyProtection="1">
      <alignment vertical="top" wrapText="1"/>
      <protection hidden="1"/>
    </xf>
    <xf numFmtId="0" fontId="15" fillId="4" borderId="13" xfId="0" applyFont="1" applyFill="1" applyBorder="1" applyAlignment="1" applyProtection="1">
      <alignment vertical="top" wrapText="1"/>
      <protection hidden="1"/>
    </xf>
    <xf numFmtId="0" fontId="15" fillId="4" borderId="105" xfId="0" applyFont="1" applyFill="1" applyBorder="1" applyAlignment="1" applyProtection="1">
      <alignment vertical="top" wrapText="1"/>
      <protection hidden="1"/>
    </xf>
    <xf numFmtId="0" fontId="40" fillId="0" borderId="73" xfId="0" applyFont="1" applyBorder="1" applyAlignment="1" applyProtection="1">
      <alignment horizontal="center" vertical="center" wrapText="1"/>
      <protection hidden="1"/>
    </xf>
    <xf numFmtId="0" fontId="41" fillId="0" borderId="72" xfId="0" applyFont="1" applyBorder="1" applyAlignment="1" applyProtection="1">
      <alignment horizontal="center" vertical="center" wrapText="1"/>
      <protection hidden="1"/>
    </xf>
    <xf numFmtId="0" fontId="41" fillId="0" borderId="15" xfId="0" applyFont="1" applyBorder="1" applyAlignment="1" applyProtection="1">
      <alignment horizontal="center" vertical="center" wrapText="1"/>
      <protection hidden="1"/>
    </xf>
    <xf numFmtId="0" fontId="15" fillId="4" borderId="74" xfId="0" applyFont="1" applyFill="1" applyBorder="1" applyAlignment="1" applyProtection="1">
      <alignment horizontal="left" vertical="top" wrapText="1"/>
      <protection hidden="1"/>
    </xf>
    <xf numFmtId="0" fontId="40" fillId="0" borderId="89" xfId="0" applyFont="1" applyBorder="1" applyProtection="1">
      <alignment vertical="center"/>
      <protection hidden="1"/>
    </xf>
    <xf numFmtId="0" fontId="40" fillId="0" borderId="23" xfId="0" applyFont="1" applyBorder="1" applyProtection="1">
      <alignment vertical="center"/>
      <protection hidden="1"/>
    </xf>
    <xf numFmtId="0" fontId="42" fillId="4" borderId="96" xfId="0" applyFont="1" applyFill="1" applyBorder="1" applyAlignment="1" applyProtection="1">
      <alignment horizontal="left" vertical="center" wrapText="1"/>
      <protection hidden="1"/>
    </xf>
    <xf numFmtId="0" fontId="42" fillId="4" borderId="22" xfId="0" applyFont="1" applyFill="1" applyBorder="1" applyAlignment="1" applyProtection="1">
      <alignment vertical="center" wrapText="1"/>
      <protection hidden="1"/>
    </xf>
    <xf numFmtId="0" fontId="39" fillId="4" borderId="0" xfId="0" applyFont="1" applyFill="1" applyAlignment="1" applyProtection="1">
      <alignment vertical="top" wrapText="1"/>
      <protection hidden="1"/>
    </xf>
    <xf numFmtId="179" fontId="39" fillId="0" borderId="86" xfId="0" applyNumberFormat="1" applyFont="1" applyBorder="1" applyAlignment="1" applyProtection="1">
      <alignment horizontal="left" vertical="top" wrapText="1"/>
      <protection hidden="1"/>
    </xf>
    <xf numFmtId="179" fontId="39" fillId="0" borderId="105" xfId="0" applyNumberFormat="1" applyFont="1" applyBorder="1" applyAlignment="1" applyProtection="1">
      <alignment horizontal="left" vertical="top" wrapText="1"/>
      <protection hidden="1"/>
    </xf>
    <xf numFmtId="179" fontId="15" fillId="0" borderId="13" xfId="0" applyNumberFormat="1" applyFont="1" applyBorder="1" applyAlignment="1" applyProtection="1">
      <alignment horizontal="left" vertical="top" wrapText="1"/>
      <protection hidden="1"/>
    </xf>
    <xf numFmtId="179" fontId="15" fillId="0" borderId="105" xfId="0" applyNumberFormat="1" applyFont="1" applyBorder="1" applyAlignment="1" applyProtection="1">
      <alignment horizontal="left" vertical="top" wrapText="1"/>
      <protection hidden="1"/>
    </xf>
    <xf numFmtId="0" fontId="39" fillId="4" borderId="0" xfId="0" applyFont="1" applyFill="1" applyAlignment="1" applyProtection="1">
      <alignment horizontal="center" vertical="top" wrapText="1"/>
      <protection hidden="1"/>
    </xf>
    <xf numFmtId="179" fontId="39" fillId="4" borderId="73" xfId="0" applyNumberFormat="1" applyFont="1" applyFill="1" applyBorder="1" applyAlignment="1" applyProtection="1">
      <alignment horizontal="left" vertical="top" wrapText="1"/>
      <protection hidden="1"/>
    </xf>
    <xf numFmtId="179" fontId="15" fillId="4" borderId="72" xfId="0" applyNumberFormat="1" applyFont="1" applyFill="1" applyBorder="1" applyAlignment="1" applyProtection="1">
      <alignment horizontal="left" vertical="top" wrapText="1"/>
      <protection hidden="1"/>
    </xf>
    <xf numFmtId="179" fontId="15" fillId="4" borderId="15" xfId="0" applyNumberFormat="1" applyFont="1" applyFill="1" applyBorder="1" applyAlignment="1" applyProtection="1">
      <alignment horizontal="left" vertical="top" wrapText="1"/>
      <protection hidden="1"/>
    </xf>
    <xf numFmtId="0" fontId="39" fillId="4" borderId="73" xfId="0" applyFont="1" applyFill="1" applyBorder="1" applyAlignment="1" applyProtection="1">
      <alignment horizontal="left" vertical="top" wrapText="1"/>
      <protection hidden="1"/>
    </xf>
    <xf numFmtId="0" fontId="39" fillId="4" borderId="72" xfId="0" applyFont="1" applyFill="1" applyBorder="1" applyAlignment="1" applyProtection="1">
      <alignment horizontal="left" vertical="top" wrapText="1"/>
      <protection hidden="1"/>
    </xf>
    <xf numFmtId="0" fontId="15" fillId="4" borderId="84" xfId="0" applyFont="1" applyFill="1" applyBorder="1" applyAlignment="1" applyProtection="1">
      <alignment horizontal="left" vertical="top" wrapText="1"/>
      <protection hidden="1"/>
    </xf>
    <xf numFmtId="179" fontId="39" fillId="4" borderId="86" xfId="0" applyNumberFormat="1" applyFont="1" applyFill="1" applyBorder="1" applyAlignment="1" applyProtection="1">
      <alignment horizontal="left" vertical="center" wrapText="1"/>
      <protection hidden="1"/>
    </xf>
    <xf numFmtId="179" fontId="15" fillId="4" borderId="13" xfId="0" applyNumberFormat="1" applyFont="1" applyFill="1" applyBorder="1" applyAlignment="1" applyProtection="1">
      <alignment horizontal="left" vertical="center" wrapText="1"/>
      <protection hidden="1"/>
    </xf>
    <xf numFmtId="179" fontId="15" fillId="4" borderId="105" xfId="0" applyNumberFormat="1" applyFont="1" applyFill="1" applyBorder="1" applyAlignment="1" applyProtection="1">
      <alignment horizontal="left" vertical="center" wrapText="1"/>
      <protection hidden="1"/>
    </xf>
    <xf numFmtId="0" fontId="41" fillId="4" borderId="0" xfId="0" applyFont="1" applyFill="1" applyAlignment="1" applyProtection="1">
      <alignment horizontal="center" vertical="center" wrapText="1"/>
      <protection hidden="1"/>
    </xf>
    <xf numFmtId="0" fontId="97" fillId="4" borderId="0" xfId="0" applyFont="1" applyFill="1" applyAlignment="1" applyProtection="1">
      <alignment horizontal="center" vertical="center" wrapText="1"/>
      <protection hidden="1"/>
    </xf>
    <xf numFmtId="0" fontId="53" fillId="4" borderId="0" xfId="0" applyFont="1" applyFill="1" applyAlignment="1" applyProtection="1">
      <alignment horizontal="center" vertical="center" wrapText="1"/>
      <protection hidden="1"/>
    </xf>
    <xf numFmtId="0" fontId="40" fillId="4" borderId="10" xfId="0" applyFont="1" applyFill="1" applyBorder="1" applyAlignment="1" applyProtection="1">
      <alignment vertical="center" wrapText="1"/>
      <protection hidden="1"/>
    </xf>
    <xf numFmtId="0" fontId="41" fillId="4" borderId="136" xfId="0" applyFont="1" applyFill="1" applyBorder="1" applyAlignment="1" applyProtection="1">
      <alignment vertical="center" wrapText="1"/>
      <protection hidden="1"/>
    </xf>
    <xf numFmtId="0" fontId="41" fillId="4" borderId="2" xfId="0" applyFont="1" applyFill="1" applyBorder="1" applyAlignment="1" applyProtection="1">
      <alignment vertical="center" wrapText="1"/>
      <protection hidden="1"/>
    </xf>
    <xf numFmtId="0" fontId="41" fillId="4" borderId="101" xfId="0" applyFont="1" applyFill="1" applyBorder="1" applyAlignment="1" applyProtection="1">
      <alignment vertical="center" wrapText="1"/>
      <protection hidden="1"/>
    </xf>
    <xf numFmtId="0" fontId="41" fillId="4" borderId="5" xfId="0" applyFont="1" applyFill="1" applyBorder="1" applyAlignment="1" applyProtection="1">
      <alignment vertical="center" wrapText="1"/>
      <protection hidden="1"/>
    </xf>
    <xf numFmtId="0" fontId="41" fillId="4" borderId="131" xfId="0" applyFont="1" applyFill="1" applyBorder="1" applyAlignment="1" applyProtection="1">
      <alignment vertical="center" wrapText="1"/>
      <protection hidden="1"/>
    </xf>
    <xf numFmtId="0" fontId="40" fillId="4" borderId="96" xfId="0" applyFont="1" applyFill="1" applyBorder="1" applyAlignment="1" applyProtection="1">
      <alignment horizontal="left" vertical="center" wrapText="1"/>
      <protection hidden="1"/>
    </xf>
    <xf numFmtId="0" fontId="15" fillId="4" borderId="23" xfId="0" applyFont="1" applyFill="1" applyBorder="1" applyAlignment="1" applyProtection="1">
      <alignment horizontal="left" vertical="center" wrapText="1"/>
      <protection hidden="1"/>
    </xf>
    <xf numFmtId="0" fontId="15" fillId="4" borderId="88" xfId="0" applyFont="1" applyFill="1" applyBorder="1" applyAlignment="1" applyProtection="1">
      <alignment horizontal="left" vertical="center" wrapText="1"/>
      <protection hidden="1"/>
    </xf>
    <xf numFmtId="0" fontId="41" fillId="4" borderId="22" xfId="0" applyFont="1" applyFill="1" applyBorder="1" applyAlignment="1" applyProtection="1">
      <alignment horizontal="center" vertical="center" wrapText="1"/>
      <protection hidden="1"/>
    </xf>
    <xf numFmtId="179" fontId="39" fillId="4" borderId="73" xfId="0" applyNumberFormat="1" applyFont="1" applyFill="1" applyBorder="1" applyAlignment="1" applyProtection="1">
      <alignment horizontal="left" vertical="center" wrapText="1"/>
      <protection hidden="1"/>
    </xf>
    <xf numFmtId="179" fontId="15" fillId="4" borderId="15" xfId="0" applyNumberFormat="1" applyFont="1" applyFill="1" applyBorder="1" applyAlignment="1" applyProtection="1">
      <alignment horizontal="left" vertical="center" wrapText="1"/>
      <protection hidden="1"/>
    </xf>
    <xf numFmtId="179" fontId="15" fillId="4" borderId="72" xfId="0" applyNumberFormat="1" applyFont="1" applyFill="1" applyBorder="1" applyAlignment="1" applyProtection="1">
      <alignment horizontal="left" vertical="center" wrapText="1"/>
      <protection hidden="1"/>
    </xf>
    <xf numFmtId="0" fontId="39" fillId="4" borderId="75" xfId="0" applyFont="1" applyFill="1" applyBorder="1" applyAlignment="1" applyProtection="1">
      <alignment vertical="center" wrapText="1"/>
      <protection hidden="1"/>
    </xf>
    <xf numFmtId="0" fontId="15" fillId="4" borderId="97" xfId="0" applyFont="1" applyFill="1" applyBorder="1" applyAlignment="1" applyProtection="1">
      <alignment vertical="center" wrapText="1"/>
      <protection hidden="1"/>
    </xf>
    <xf numFmtId="0" fontId="39" fillId="4" borderId="86" xfId="0" applyFont="1" applyFill="1" applyBorder="1" applyAlignment="1" applyProtection="1">
      <alignment horizontal="justify" vertical="top" wrapText="1"/>
      <protection hidden="1"/>
    </xf>
    <xf numFmtId="0" fontId="39" fillId="4" borderId="105" xfId="0" applyFont="1" applyFill="1" applyBorder="1" applyAlignment="1" applyProtection="1">
      <alignment horizontal="justify" vertical="top" wrapText="1"/>
      <protection hidden="1"/>
    </xf>
    <xf numFmtId="0" fontId="39" fillId="4" borderId="97" xfId="0" applyFont="1" applyFill="1" applyBorder="1" applyAlignment="1" applyProtection="1">
      <alignment horizontal="left" vertical="top" wrapText="1"/>
      <protection hidden="1"/>
    </xf>
    <xf numFmtId="0" fontId="15" fillId="4" borderId="72" xfId="0" applyFont="1" applyFill="1" applyBorder="1" applyAlignment="1" applyProtection="1">
      <alignment vertical="center" wrapText="1"/>
      <protection hidden="1"/>
    </xf>
    <xf numFmtId="0" fontId="15" fillId="4" borderId="107" xfId="0" applyFont="1" applyFill="1" applyBorder="1" applyAlignment="1" applyProtection="1">
      <alignment vertical="center" wrapText="1"/>
      <protection hidden="1"/>
    </xf>
    <xf numFmtId="0" fontId="15" fillId="4" borderId="77" xfId="0" applyFont="1" applyFill="1" applyBorder="1" applyAlignment="1" applyProtection="1">
      <alignment vertical="center" wrapText="1"/>
      <protection hidden="1"/>
    </xf>
    <xf numFmtId="0" fontId="39" fillId="4" borderId="107" xfId="0" applyFont="1" applyFill="1" applyBorder="1" applyAlignment="1" applyProtection="1">
      <alignment horizontal="justify" vertical="top" wrapText="1"/>
      <protection hidden="1"/>
    </xf>
    <xf numFmtId="0" fontId="39" fillId="4" borderId="77" xfId="0" applyFont="1" applyFill="1" applyBorder="1" applyAlignment="1" applyProtection="1">
      <alignment horizontal="justify" vertical="top" wrapText="1"/>
      <protection hidden="1"/>
    </xf>
    <xf numFmtId="0" fontId="39" fillId="4" borderId="86" xfId="0" applyFont="1" applyFill="1" applyBorder="1" applyAlignment="1" applyProtection="1">
      <alignment horizontal="left" vertical="top" wrapText="1"/>
      <protection hidden="1"/>
    </xf>
    <xf numFmtId="0" fontId="39" fillId="4" borderId="105" xfId="0" applyFont="1" applyFill="1" applyBorder="1" applyAlignment="1" applyProtection="1">
      <alignment horizontal="left" vertical="top" wrapText="1"/>
      <protection hidden="1"/>
    </xf>
    <xf numFmtId="0" fontId="42" fillId="4" borderId="93" xfId="0" applyFont="1" applyFill="1" applyBorder="1" applyAlignment="1" applyProtection="1">
      <alignment vertical="center" wrapText="1"/>
      <protection hidden="1"/>
    </xf>
    <xf numFmtId="0" fontId="42" fillId="4" borderId="34" xfId="0" applyFont="1" applyFill="1" applyBorder="1" applyAlignment="1" applyProtection="1">
      <alignment vertical="center" wrapText="1"/>
      <protection hidden="1"/>
    </xf>
    <xf numFmtId="0" fontId="42" fillId="4" borderId="57" xfId="0" applyFont="1" applyFill="1" applyBorder="1" applyAlignment="1" applyProtection="1">
      <alignment vertical="center" wrapText="1"/>
      <protection hidden="1"/>
    </xf>
    <xf numFmtId="0" fontId="15" fillId="4" borderId="13" xfId="0" applyFont="1" applyFill="1" applyBorder="1" applyAlignment="1" applyProtection="1">
      <alignment horizontal="justify" vertical="top" wrapText="1"/>
      <protection hidden="1"/>
    </xf>
    <xf numFmtId="0" fontId="15" fillId="4" borderId="105" xfId="0" applyFont="1" applyFill="1" applyBorder="1" applyAlignment="1" applyProtection="1">
      <alignment horizontal="justify" vertical="top" wrapText="1"/>
      <protection hidden="1"/>
    </xf>
    <xf numFmtId="0" fontId="40" fillId="4" borderId="89" xfId="0" applyFont="1" applyFill="1" applyBorder="1" applyProtection="1">
      <alignment vertical="center"/>
      <protection hidden="1"/>
    </xf>
    <xf numFmtId="0" fontId="40" fillId="4" borderId="73" xfId="0" applyFont="1" applyFill="1" applyBorder="1" applyAlignment="1" applyProtection="1">
      <alignment horizontal="center" vertical="center" wrapText="1"/>
      <protection hidden="1"/>
    </xf>
    <xf numFmtId="0" fontId="41" fillId="4" borderId="72" xfId="0" applyFont="1" applyFill="1" applyBorder="1" applyAlignment="1" applyProtection="1">
      <alignment horizontal="center" vertical="center" wrapText="1"/>
      <protection hidden="1"/>
    </xf>
    <xf numFmtId="0" fontId="41" fillId="4" borderId="15" xfId="0" applyFont="1" applyFill="1" applyBorder="1" applyAlignment="1" applyProtection="1">
      <alignment horizontal="center" vertical="center" wrapText="1"/>
      <protection hidden="1"/>
    </xf>
    <xf numFmtId="179" fontId="39" fillId="4" borderId="86" xfId="0" applyNumberFormat="1" applyFont="1" applyFill="1" applyBorder="1" applyAlignment="1" applyProtection="1">
      <alignment horizontal="left" vertical="top" wrapText="1"/>
      <protection hidden="1"/>
    </xf>
    <xf numFmtId="179" fontId="15" fillId="4" borderId="105" xfId="0" applyNumberFormat="1" applyFont="1" applyFill="1" applyBorder="1" applyAlignment="1" applyProtection="1">
      <alignment horizontal="left" vertical="top" wrapText="1"/>
      <protection hidden="1"/>
    </xf>
    <xf numFmtId="179" fontId="15" fillId="4" borderId="13" xfId="0" applyNumberFormat="1" applyFont="1" applyFill="1" applyBorder="1" applyAlignment="1" applyProtection="1">
      <alignment horizontal="left" vertical="top" wrapText="1"/>
      <protection hidden="1"/>
    </xf>
    <xf numFmtId="0" fontId="15" fillId="4" borderId="0" xfId="0" applyFont="1" applyFill="1" applyAlignment="1" applyProtection="1">
      <alignment vertical="top" wrapText="1"/>
      <protection hidden="1"/>
    </xf>
    <xf numFmtId="0" fontId="39" fillId="4" borderId="0" xfId="0" applyFont="1" applyFill="1" applyAlignment="1" applyProtection="1">
      <alignment horizontal="left" vertical="top" wrapText="1"/>
      <protection hidden="1"/>
    </xf>
    <xf numFmtId="0" fontId="42" fillId="4" borderId="22" xfId="0" applyFont="1" applyFill="1" applyBorder="1" applyProtection="1">
      <alignment vertical="center"/>
      <protection hidden="1"/>
    </xf>
    <xf numFmtId="0" fontId="39" fillId="4" borderId="15" xfId="0" applyFont="1" applyFill="1" applyBorder="1" applyAlignment="1" applyProtection="1">
      <alignment vertical="top" wrapText="1"/>
      <protection hidden="1"/>
    </xf>
    <xf numFmtId="0" fontId="39" fillId="4" borderId="13" xfId="0" applyFont="1" applyFill="1" applyBorder="1" applyAlignment="1" applyProtection="1">
      <alignment horizontal="left" vertical="top" wrapText="1"/>
      <protection hidden="1"/>
    </xf>
    <xf numFmtId="0" fontId="39" fillId="4" borderId="75" xfId="0" applyFont="1" applyFill="1" applyBorder="1" applyAlignment="1" applyProtection="1">
      <alignment horizontal="justify" vertical="top" wrapText="1"/>
      <protection hidden="1"/>
    </xf>
    <xf numFmtId="0" fontId="15" fillId="4" borderId="129" xfId="0" applyFont="1" applyFill="1" applyBorder="1" applyAlignment="1" applyProtection="1">
      <alignment horizontal="justify" vertical="center" wrapText="1"/>
      <protection hidden="1"/>
    </xf>
    <xf numFmtId="0" fontId="15" fillId="4" borderId="94" xfId="0" applyFont="1" applyFill="1" applyBorder="1" applyAlignment="1" applyProtection="1">
      <alignment horizontal="justify" vertical="center" wrapText="1"/>
      <protection hidden="1"/>
    </xf>
    <xf numFmtId="0" fontId="15" fillId="4" borderId="97" xfId="0" applyFont="1" applyFill="1" applyBorder="1" applyAlignment="1" applyProtection="1">
      <alignment horizontal="justify" vertical="center" wrapText="1"/>
      <protection hidden="1"/>
    </xf>
    <xf numFmtId="0" fontId="40" fillId="4" borderId="22" xfId="0" applyFont="1" applyFill="1" applyBorder="1" applyProtection="1">
      <alignment vertical="center"/>
      <protection hidden="1"/>
    </xf>
    <xf numFmtId="0" fontId="39" fillId="4" borderId="74" xfId="0" applyFont="1" applyFill="1" applyBorder="1" applyAlignment="1" applyProtection="1">
      <alignment vertical="top" wrapText="1"/>
      <protection hidden="1"/>
    </xf>
    <xf numFmtId="0" fontId="15" fillId="4" borderId="84" xfId="0" applyFont="1" applyFill="1" applyBorder="1" applyAlignment="1" applyProtection="1">
      <alignment vertical="top" wrapText="1"/>
      <protection hidden="1"/>
    </xf>
    <xf numFmtId="0" fontId="15" fillId="4" borderId="74" xfId="0" applyFont="1" applyFill="1" applyBorder="1" applyAlignment="1" applyProtection="1">
      <alignment vertical="top" wrapText="1"/>
      <protection hidden="1"/>
    </xf>
    <xf numFmtId="0" fontId="39" fillId="4" borderId="84" xfId="0" applyFont="1" applyFill="1" applyBorder="1" applyAlignment="1" applyProtection="1">
      <alignment vertical="top" wrapText="1"/>
      <protection hidden="1"/>
    </xf>
    <xf numFmtId="0" fontId="15" fillId="4" borderId="74" xfId="0" applyFont="1" applyFill="1" applyBorder="1" applyAlignment="1" applyProtection="1">
      <alignment vertical="center" wrapText="1"/>
      <protection hidden="1"/>
    </xf>
    <xf numFmtId="0" fontId="15" fillId="4" borderId="84" xfId="0" applyFont="1" applyFill="1" applyBorder="1" applyAlignment="1" applyProtection="1">
      <alignment vertical="center" wrapText="1"/>
      <protection hidden="1"/>
    </xf>
    <xf numFmtId="0" fontId="39" fillId="4" borderId="74" xfId="0" applyFont="1" applyFill="1" applyBorder="1" applyAlignment="1" applyProtection="1">
      <alignment horizontal="justify" vertical="top" wrapText="1"/>
      <protection hidden="1"/>
    </xf>
    <xf numFmtId="0" fontId="39" fillId="4" borderId="105" xfId="0" applyFont="1" applyFill="1" applyBorder="1" applyAlignment="1" applyProtection="1">
      <alignment vertical="top" wrapText="1"/>
      <protection hidden="1"/>
    </xf>
    <xf numFmtId="0" fontId="42" fillId="4" borderId="88" xfId="0" applyFont="1" applyFill="1" applyBorder="1" applyAlignment="1" applyProtection="1">
      <alignment vertical="center" wrapText="1"/>
      <protection hidden="1"/>
    </xf>
    <xf numFmtId="0" fontId="39" fillId="4" borderId="15" xfId="0" applyFont="1" applyFill="1" applyBorder="1" applyAlignment="1" applyProtection="1">
      <alignment horizontal="justify" vertical="top" wrapText="1"/>
      <protection hidden="1"/>
    </xf>
    <xf numFmtId="0" fontId="39" fillId="4" borderId="84" xfId="0" applyFont="1" applyFill="1" applyBorder="1" applyAlignment="1" applyProtection="1">
      <alignment horizontal="left" vertical="top" wrapText="1"/>
      <protection hidden="1"/>
    </xf>
    <xf numFmtId="0" fontId="40" fillId="4" borderId="34" xfId="0" applyFont="1" applyFill="1" applyBorder="1" applyProtection="1">
      <alignment vertical="center"/>
      <protection hidden="1"/>
    </xf>
    <xf numFmtId="0" fontId="136" fillId="0" borderId="0" xfId="2" applyFont="1" applyAlignment="1" applyProtection="1">
      <alignment horizontal="left" vertical="center" shrinkToFit="1"/>
      <protection hidden="1"/>
    </xf>
    <xf numFmtId="0" fontId="136" fillId="26" borderId="0" xfId="2" applyFont="1" applyFill="1" applyAlignment="1" applyProtection="1">
      <alignment horizontal="center" vertical="center"/>
      <protection hidden="1"/>
    </xf>
    <xf numFmtId="0" fontId="154" fillId="0" borderId="28" xfId="0" applyFont="1" applyFill="1" applyBorder="1" applyAlignment="1" applyProtection="1">
      <alignment horizontal="center" vertical="center"/>
      <protection hidden="1"/>
    </xf>
    <xf numFmtId="0" fontId="145" fillId="0" borderId="28" xfId="0" applyFont="1" applyFill="1" applyBorder="1" applyAlignment="1" applyProtection="1">
      <alignment horizontal="center" vertical="center"/>
      <protection hidden="1"/>
    </xf>
    <xf numFmtId="0" fontId="118" fillId="26" borderId="0" xfId="2" applyFont="1" applyFill="1" applyBorder="1" applyAlignment="1" applyProtection="1">
      <alignment horizontal="center" vertical="center"/>
      <protection hidden="1"/>
    </xf>
    <xf numFmtId="0" fontId="118" fillId="26" borderId="0" xfId="2" applyFont="1" applyFill="1" applyAlignment="1" applyProtection="1">
      <alignment horizontal="center" vertical="center"/>
      <protection hidden="1"/>
    </xf>
    <xf numFmtId="0" fontId="131" fillId="0" borderId="0" xfId="2" applyFont="1" applyAlignment="1" applyProtection="1">
      <alignment horizontal="left" vertical="center" shrinkToFit="1"/>
      <protection hidden="1"/>
    </xf>
    <xf numFmtId="0" fontId="118" fillId="0" borderId="0" xfId="2" applyFont="1" applyAlignment="1" applyProtection="1">
      <alignment horizontal="left" vertical="center" shrinkToFit="1"/>
      <protection hidden="1"/>
    </xf>
    <xf numFmtId="0" fontId="7" fillId="0" borderId="0" xfId="1" applyFill="1" applyAlignment="1" applyProtection="1">
      <alignment horizontal="right" vertical="center"/>
      <protection locked="0" hidden="1"/>
    </xf>
    <xf numFmtId="0" fontId="142" fillId="5" borderId="0" xfId="2" applyFont="1" applyFill="1" applyAlignment="1" applyProtection="1">
      <alignment vertical="center" wrapText="1"/>
      <protection hidden="1"/>
    </xf>
    <xf numFmtId="0" fontId="118" fillId="26" borderId="0" xfId="2" applyFont="1" applyFill="1" applyBorder="1" applyAlignment="1" applyProtection="1">
      <alignment horizontal="center" vertical="center" wrapText="1"/>
      <protection hidden="1"/>
    </xf>
    <xf numFmtId="0" fontId="118" fillId="26" borderId="0" xfId="2" applyFont="1" applyFill="1" applyAlignment="1" applyProtection="1">
      <alignment horizontal="center" vertical="center" wrapText="1"/>
      <protection hidden="1"/>
    </xf>
    <xf numFmtId="0" fontId="132" fillId="0" borderId="0" xfId="2" applyFont="1" applyAlignment="1" applyProtection="1">
      <alignment horizontal="center" vertical="center"/>
      <protection hidden="1"/>
    </xf>
    <xf numFmtId="0" fontId="132" fillId="26" borderId="0" xfId="2" applyFont="1" applyFill="1" applyAlignment="1" applyProtection="1">
      <alignment horizontal="center" vertical="center"/>
      <protection hidden="1"/>
    </xf>
    <xf numFmtId="0" fontId="132" fillId="0" borderId="0" xfId="2" applyFont="1" applyAlignment="1" applyProtection="1">
      <alignment horizontal="center" vertical="center" shrinkToFit="1"/>
      <protection hidden="1"/>
    </xf>
    <xf numFmtId="0" fontId="153" fillId="0" borderId="80" xfId="2" applyFont="1" applyFill="1" applyBorder="1" applyAlignment="1" applyProtection="1">
      <alignment horizontal="center" vertical="center" shrinkToFit="1"/>
      <protection hidden="1"/>
    </xf>
    <xf numFmtId="0" fontId="153" fillId="0" borderId="74" xfId="2" applyFont="1" applyFill="1" applyBorder="1" applyAlignment="1" applyProtection="1">
      <alignment horizontal="center" vertical="center" shrinkToFit="1"/>
      <protection hidden="1"/>
    </xf>
    <xf numFmtId="0" fontId="153" fillId="0" borderId="99" xfId="2" applyFont="1" applyFill="1" applyBorder="1" applyAlignment="1" applyProtection="1">
      <alignment horizontal="center" vertical="center" shrinkToFit="1"/>
      <protection hidden="1"/>
    </xf>
    <xf numFmtId="0" fontId="153" fillId="0" borderId="89" xfId="2" applyFont="1" applyFill="1" applyBorder="1" applyAlignment="1" applyProtection="1">
      <alignment horizontal="center" vertical="center"/>
      <protection hidden="1"/>
    </xf>
    <xf numFmtId="0" fontId="153" fillId="0" borderId="23" xfId="2" applyFont="1" applyFill="1" applyBorder="1" applyAlignment="1" applyProtection="1">
      <alignment horizontal="center" vertical="center"/>
      <protection hidden="1"/>
    </xf>
    <xf numFmtId="0" fontId="153" fillId="0" borderId="22" xfId="2" applyFont="1" applyFill="1" applyBorder="1" applyAlignment="1" applyProtection="1">
      <alignment horizontal="center" vertical="center"/>
      <protection hidden="1"/>
    </xf>
    <xf numFmtId="0" fontId="152" fillId="0" borderId="0" xfId="2" applyFont="1" applyAlignment="1" applyProtection="1">
      <alignment horizontal="center" vertical="center"/>
      <protection hidden="1"/>
    </xf>
    <xf numFmtId="179" fontId="25" fillId="4" borderId="73" xfId="7" applyNumberFormat="1" applyFont="1" applyFill="1" applyBorder="1" applyAlignment="1">
      <alignment horizontal="center" vertical="top" wrapText="1"/>
    </xf>
    <xf numFmtId="179" fontId="25" fillId="4" borderId="14" xfId="7" applyNumberFormat="1" applyFont="1" applyFill="1" applyBorder="1" applyAlignment="1">
      <alignment horizontal="center" vertical="top" wrapText="1"/>
    </xf>
    <xf numFmtId="179" fontId="25" fillId="4" borderId="86" xfId="7" applyNumberFormat="1" applyFont="1" applyFill="1" applyBorder="1" applyAlignment="1">
      <alignment horizontal="center" vertical="top" wrapText="1"/>
    </xf>
    <xf numFmtId="179" fontId="25" fillId="4" borderId="20" xfId="7" applyNumberFormat="1" applyFont="1" applyFill="1" applyBorder="1" applyAlignment="1">
      <alignment horizontal="center" vertical="top" wrapText="1"/>
    </xf>
    <xf numFmtId="179" fontId="25" fillId="4" borderId="81" xfId="7" applyNumberFormat="1" applyFont="1" applyFill="1" applyBorder="1" applyAlignment="1">
      <alignment horizontal="center" vertical="top"/>
    </xf>
    <xf numFmtId="179" fontId="25" fillId="4" borderId="72" xfId="7" applyNumberFormat="1" applyFont="1" applyFill="1" applyBorder="1" applyAlignment="1">
      <alignment horizontal="center" vertical="top"/>
    </xf>
    <xf numFmtId="179" fontId="25" fillId="4" borderId="74" xfId="7" applyNumberFormat="1" applyFont="1" applyFill="1" applyBorder="1" applyAlignment="1">
      <alignment horizontal="left" vertical="top" wrapText="1"/>
    </xf>
    <xf numFmtId="179" fontId="25" fillId="4" borderId="73" xfId="7" applyNumberFormat="1" applyFont="1" applyFill="1" applyBorder="1" applyAlignment="1">
      <alignment horizontal="left" vertical="top" wrapText="1"/>
    </xf>
    <xf numFmtId="179" fontId="25" fillId="4" borderId="15" xfId="7" applyNumberFormat="1" applyFont="1" applyFill="1" applyBorder="1" applyAlignment="1">
      <alignment horizontal="left" vertical="top" wrapText="1"/>
    </xf>
    <xf numFmtId="179" fontId="25" fillId="4" borderId="72" xfId="7" applyNumberFormat="1" applyFont="1" applyFill="1" applyBorder="1" applyAlignment="1">
      <alignment horizontal="left" vertical="top" wrapText="1"/>
    </xf>
    <xf numFmtId="0" fontId="25" fillId="4" borderId="74" xfId="7" applyFont="1" applyFill="1" applyBorder="1" applyAlignment="1">
      <alignment horizontal="left" vertical="center" wrapText="1"/>
    </xf>
    <xf numFmtId="0" fontId="49" fillId="4" borderId="73" xfId="7" applyFont="1" applyFill="1" applyBorder="1" applyAlignment="1">
      <alignment horizontal="left" vertical="center" shrinkToFit="1"/>
    </xf>
    <xf numFmtId="0" fontId="49" fillId="4" borderId="15" xfId="7" applyFont="1" applyFill="1" applyBorder="1" applyAlignment="1">
      <alignment horizontal="left" vertical="center" shrinkToFit="1"/>
    </xf>
    <xf numFmtId="0" fontId="49" fillId="4" borderId="14" xfId="7" applyFont="1" applyFill="1" applyBorder="1" applyAlignment="1">
      <alignment horizontal="left" vertical="center" shrinkToFit="1"/>
    </xf>
    <xf numFmtId="0" fontId="25" fillId="4" borderId="107" xfId="7" applyFont="1" applyFill="1" applyBorder="1" applyAlignment="1">
      <alignment horizontal="left" vertical="top" wrapText="1"/>
    </xf>
    <xf numFmtId="0" fontId="25" fillId="4" borderId="8" xfId="7" applyFont="1" applyFill="1" applyBorder="1" applyAlignment="1">
      <alignment horizontal="left" vertical="top" wrapText="1"/>
    </xf>
    <xf numFmtId="0" fontId="25" fillId="4" borderId="77" xfId="7" applyFont="1" applyFill="1" applyBorder="1" applyAlignment="1">
      <alignment horizontal="left" vertical="top" wrapText="1"/>
    </xf>
    <xf numFmtId="0" fontId="25" fillId="4" borderId="109" xfId="7" applyFont="1" applyFill="1" applyBorder="1" applyAlignment="1">
      <alignment horizontal="left" vertical="top" wrapText="1"/>
    </xf>
    <xf numFmtId="0" fontId="25" fillId="4" borderId="0" xfId="7" applyFont="1" applyFill="1" applyBorder="1" applyAlignment="1">
      <alignment horizontal="left" vertical="top" wrapText="1"/>
    </xf>
    <xf numFmtId="0" fontId="25" fillId="4" borderId="101" xfId="7" applyFont="1" applyFill="1" applyBorder="1" applyAlignment="1">
      <alignment horizontal="left" vertical="top" wrapText="1"/>
    </xf>
    <xf numFmtId="0" fontId="25" fillId="4" borderId="93" xfId="7" applyFont="1" applyFill="1" applyBorder="1" applyAlignment="1">
      <alignment horizontal="left" vertical="top" wrapText="1"/>
    </xf>
    <xf numFmtId="0" fontId="25" fillId="4" borderId="34" xfId="7" applyFont="1" applyFill="1" applyBorder="1" applyAlignment="1">
      <alignment horizontal="left" vertical="top" wrapText="1"/>
    </xf>
    <xf numFmtId="0" fontId="25" fillId="4" borderId="106" xfId="7" applyFont="1" applyFill="1" applyBorder="1" applyAlignment="1">
      <alignment horizontal="left" vertical="top" wrapText="1"/>
    </xf>
    <xf numFmtId="0" fontId="25" fillId="4" borderId="73" xfId="7" applyFont="1" applyFill="1" applyBorder="1" applyAlignment="1">
      <alignment horizontal="left" vertical="center" wrapText="1"/>
    </xf>
    <xf numFmtId="0" fontId="25" fillId="4" borderId="15" xfId="7" applyFont="1" applyFill="1" applyBorder="1" applyAlignment="1">
      <alignment horizontal="left" vertical="center" wrapText="1"/>
    </xf>
    <xf numFmtId="179" fontId="25" fillId="4" borderId="86" xfId="7" applyNumberFormat="1" applyFont="1" applyFill="1" applyBorder="1" applyAlignment="1" applyProtection="1">
      <alignment horizontal="left" vertical="center" wrapText="1"/>
      <protection locked="0"/>
    </xf>
    <xf numFmtId="179" fontId="25" fillId="4" borderId="13" xfId="7" applyNumberFormat="1" applyFont="1" applyFill="1" applyBorder="1" applyAlignment="1" applyProtection="1">
      <alignment horizontal="left" vertical="center" wrapText="1"/>
      <protection locked="0"/>
    </xf>
    <xf numFmtId="179" fontId="25" fillId="4" borderId="105" xfId="7" applyNumberFormat="1" applyFont="1" applyFill="1" applyBorder="1" applyAlignment="1" applyProtection="1">
      <alignment horizontal="left" vertical="center" wrapText="1"/>
      <protection locked="0"/>
    </xf>
    <xf numFmtId="0" fontId="39" fillId="0" borderId="86" xfId="0" applyFont="1" applyBorder="1" applyAlignment="1">
      <alignment horizontal="center" vertical="center" wrapText="1"/>
    </xf>
    <xf numFmtId="0" fontId="43" fillId="0" borderId="20" xfId="0" applyFont="1" applyBorder="1" applyAlignment="1">
      <alignment horizontal="center" vertical="center" wrapText="1"/>
    </xf>
    <xf numFmtId="0" fontId="25" fillId="4" borderId="138" xfId="7" applyFont="1" applyFill="1" applyBorder="1" applyAlignment="1">
      <alignment horizontal="center" vertical="center" wrapText="1"/>
    </xf>
    <xf numFmtId="0" fontId="25" fillId="4" borderId="134" xfId="7" applyFont="1" applyFill="1" applyBorder="1" applyAlignment="1">
      <alignment horizontal="center" vertical="center" wrapText="1"/>
    </xf>
    <xf numFmtId="0" fontId="25" fillId="4" borderId="100" xfId="7" applyFont="1" applyFill="1" applyBorder="1" applyAlignment="1">
      <alignment horizontal="center" vertical="center" wrapText="1"/>
    </xf>
    <xf numFmtId="0" fontId="25" fillId="4" borderId="137" xfId="7" applyFont="1" applyFill="1" applyBorder="1" applyAlignment="1">
      <alignment horizontal="center" vertical="center" wrapText="1"/>
    </xf>
    <xf numFmtId="0" fontId="25" fillId="4" borderId="1" xfId="7" applyFont="1" applyFill="1" applyBorder="1" applyAlignment="1">
      <alignment horizontal="center" vertical="center" wrapText="1"/>
    </xf>
    <xf numFmtId="0" fontId="25" fillId="4" borderId="136" xfId="7" applyFont="1" applyFill="1" applyBorder="1" applyAlignment="1">
      <alignment horizontal="center" vertical="center" wrapText="1"/>
    </xf>
    <xf numFmtId="0" fontId="25" fillId="4" borderId="109" xfId="7" applyFont="1" applyFill="1" applyBorder="1" applyAlignment="1">
      <alignment horizontal="center" vertical="center" wrapText="1"/>
    </xf>
    <xf numFmtId="0" fontId="25" fillId="4" borderId="0" xfId="7" applyFont="1" applyFill="1" applyBorder="1" applyAlignment="1">
      <alignment horizontal="center" vertical="center" wrapText="1"/>
    </xf>
    <xf numFmtId="0" fontId="25" fillId="4" borderId="101" xfId="7" applyFont="1" applyFill="1" applyBorder="1" applyAlignment="1">
      <alignment horizontal="center" vertical="center" wrapText="1"/>
    </xf>
    <xf numFmtId="0" fontId="25" fillId="4" borderId="132" xfId="7" applyFont="1" applyFill="1" applyBorder="1" applyAlignment="1">
      <alignment horizontal="center" vertical="center" wrapText="1"/>
    </xf>
    <xf numFmtId="0" fontId="25" fillId="4" borderId="4" xfId="7" applyFont="1" applyFill="1" applyBorder="1" applyAlignment="1">
      <alignment horizontal="center" vertical="center" wrapText="1"/>
    </xf>
    <xf numFmtId="0" fontId="25" fillId="4" borderId="131" xfId="7" applyFont="1" applyFill="1" applyBorder="1" applyAlignment="1">
      <alignment horizontal="center" vertical="center" wrapText="1"/>
    </xf>
    <xf numFmtId="0" fontId="25" fillId="4" borderId="96" xfId="7" applyFont="1" applyFill="1" applyBorder="1" applyAlignment="1">
      <alignment horizontal="center" vertical="center" wrapText="1"/>
    </xf>
    <xf numFmtId="0" fontId="25" fillId="4" borderId="23" xfId="7" applyFont="1" applyFill="1" applyBorder="1" applyAlignment="1">
      <alignment horizontal="center" vertical="center" wrapText="1"/>
    </xf>
    <xf numFmtId="0" fontId="25" fillId="4" borderId="135" xfId="7" applyFont="1" applyFill="1" applyBorder="1" applyAlignment="1">
      <alignment horizontal="center" vertical="center" wrapText="1"/>
    </xf>
    <xf numFmtId="0" fontId="25" fillId="4" borderId="133" xfId="7" applyFont="1" applyFill="1" applyBorder="1" applyAlignment="1">
      <alignment horizontal="center" vertical="center" wrapText="1"/>
    </xf>
    <xf numFmtId="0" fontId="25" fillId="4" borderId="130" xfId="7" applyFont="1" applyFill="1" applyBorder="1" applyAlignment="1">
      <alignment horizontal="center" vertical="center" wrapText="1"/>
    </xf>
    <xf numFmtId="0" fontId="25" fillId="4" borderId="129" xfId="7" applyFont="1" applyFill="1" applyBorder="1" applyAlignment="1">
      <alignment horizontal="center" vertical="center" wrapText="1"/>
    </xf>
    <xf numFmtId="0" fontId="25" fillId="4" borderId="97" xfId="7" applyFont="1" applyFill="1" applyBorder="1" applyAlignment="1">
      <alignment horizontal="center" vertical="center" wrapText="1"/>
    </xf>
    <xf numFmtId="0" fontId="25" fillId="4" borderId="109" xfId="7" applyFont="1" applyFill="1" applyBorder="1" applyAlignment="1">
      <alignment horizontal="center" vertical="top" wrapText="1"/>
    </xf>
    <xf numFmtId="0" fontId="25" fillId="4" borderId="132" xfId="7" applyFont="1" applyFill="1" applyBorder="1" applyAlignment="1">
      <alignment horizontal="center" vertical="top" wrapText="1"/>
    </xf>
    <xf numFmtId="0" fontId="25" fillId="4" borderId="0" xfId="7" applyFont="1" applyFill="1" applyAlignment="1">
      <alignment horizontal="center" vertical="center" wrapText="1"/>
    </xf>
    <xf numFmtId="0" fontId="25" fillId="4" borderId="10" xfId="7" applyFont="1" applyFill="1" applyBorder="1" applyAlignment="1">
      <alignment vertical="center" wrapText="1"/>
    </xf>
    <xf numFmtId="0" fontId="25" fillId="4" borderId="1" xfId="7" applyFont="1" applyFill="1" applyBorder="1" applyAlignment="1">
      <alignment vertical="center" wrapText="1"/>
    </xf>
    <xf numFmtId="0" fontId="25" fillId="4" borderId="136" xfId="7" applyFont="1" applyFill="1" applyBorder="1" applyAlignment="1">
      <alignment vertical="center" wrapText="1"/>
    </xf>
    <xf numFmtId="0" fontId="25" fillId="4" borderId="2" xfId="7" applyFont="1" applyFill="1" applyBorder="1" applyAlignment="1">
      <alignment vertical="center" wrapText="1"/>
    </xf>
    <xf numFmtId="0" fontId="25" fillId="4" borderId="0" xfId="7" applyFont="1" applyFill="1" applyBorder="1" applyAlignment="1">
      <alignment vertical="center" wrapText="1"/>
    </xf>
    <xf numFmtId="0" fontId="25" fillId="4" borderId="101" xfId="7" applyFont="1" applyFill="1" applyBorder="1" applyAlignment="1">
      <alignment vertical="center" wrapText="1"/>
    </xf>
    <xf numFmtId="0" fontId="25" fillId="4" borderId="5" xfId="7" applyFont="1" applyFill="1" applyBorder="1" applyAlignment="1">
      <alignment vertical="center" wrapText="1"/>
    </xf>
    <xf numFmtId="0" fontId="25" fillId="4" borderId="4" xfId="7" applyFont="1" applyFill="1" applyBorder="1" applyAlignment="1">
      <alignment vertical="center" wrapText="1"/>
    </xf>
    <xf numFmtId="0" fontId="25" fillId="4" borderId="131" xfId="7" applyFont="1" applyFill="1" applyBorder="1" applyAlignment="1">
      <alignment vertical="center" wrapText="1"/>
    </xf>
    <xf numFmtId="0" fontId="25" fillId="4" borderId="88" xfId="7" applyFont="1" applyFill="1" applyBorder="1" applyAlignment="1">
      <alignment horizontal="center" vertical="center" wrapText="1"/>
    </xf>
    <xf numFmtId="0" fontId="25" fillId="4" borderId="22" xfId="7" applyFont="1" applyFill="1" applyBorder="1" applyAlignment="1">
      <alignment horizontal="center" vertical="center" wrapText="1"/>
    </xf>
    <xf numFmtId="179" fontId="25" fillId="4" borderId="73" xfId="7" applyNumberFormat="1" applyFont="1" applyFill="1" applyBorder="1" applyAlignment="1" applyProtection="1">
      <alignment horizontal="left" vertical="center" wrapText="1"/>
      <protection locked="0"/>
    </xf>
    <xf numFmtId="179" fontId="25" fillId="4" borderId="15" xfId="7" applyNumberFormat="1" applyFont="1" applyFill="1" applyBorder="1" applyAlignment="1" applyProtection="1">
      <alignment horizontal="left" vertical="center" wrapText="1"/>
      <protection locked="0"/>
    </xf>
    <xf numFmtId="179" fontId="25" fillId="4" borderId="72" xfId="7" applyNumberFormat="1" applyFont="1" applyFill="1" applyBorder="1" applyAlignment="1" applyProtection="1">
      <alignment horizontal="left" vertical="center" wrapText="1"/>
      <protection locked="0"/>
    </xf>
    <xf numFmtId="0" fontId="39" fillId="0" borderId="73" xfId="0" applyFont="1" applyBorder="1" applyAlignment="1">
      <alignment horizontal="center" vertical="center" wrapText="1"/>
    </xf>
    <xf numFmtId="0" fontId="43" fillId="0" borderId="14" xfId="0" applyFont="1" applyBorder="1" applyAlignment="1">
      <alignment horizontal="center" vertical="center" wrapText="1"/>
    </xf>
    <xf numFmtId="0" fontId="25" fillId="4" borderId="75" xfId="7" applyFont="1" applyFill="1" applyBorder="1" applyAlignment="1">
      <alignment vertical="center" wrapText="1"/>
    </xf>
    <xf numFmtId="0" fontId="25" fillId="4" borderId="97" xfId="7" applyFont="1" applyFill="1" applyBorder="1" applyAlignment="1">
      <alignment vertical="center" wrapText="1"/>
    </xf>
    <xf numFmtId="0" fontId="49" fillId="4" borderId="96" xfId="7" applyFont="1" applyFill="1" applyBorder="1" applyAlignment="1">
      <alignment horizontal="left" vertical="center" shrinkToFit="1"/>
    </xf>
    <xf numFmtId="0" fontId="49" fillId="4" borderId="23" xfId="7" applyFont="1" applyFill="1" applyBorder="1" applyAlignment="1">
      <alignment horizontal="left" vertical="center" shrinkToFit="1"/>
    </xf>
    <xf numFmtId="0" fontId="49" fillId="4" borderId="22" xfId="7" applyFont="1" applyFill="1" applyBorder="1" applyAlignment="1">
      <alignment horizontal="left" vertical="center" shrinkToFit="1"/>
    </xf>
    <xf numFmtId="0" fontId="25" fillId="4" borderId="132" xfId="7" applyFont="1" applyFill="1" applyBorder="1" applyAlignment="1">
      <alignment horizontal="left" vertical="top" wrapText="1"/>
    </xf>
    <xf numFmtId="0" fontId="25" fillId="4" borderId="131" xfId="7" applyFont="1" applyFill="1" applyBorder="1" applyAlignment="1">
      <alignment horizontal="left" vertical="top" wrapText="1"/>
    </xf>
    <xf numFmtId="0" fontId="25" fillId="4" borderId="84" xfId="7" applyFont="1" applyFill="1" applyBorder="1" applyAlignment="1">
      <alignment horizontal="left" vertical="center" wrapText="1"/>
    </xf>
    <xf numFmtId="0" fontId="25" fillId="4" borderId="72" xfId="7" applyFont="1" applyFill="1" applyBorder="1" applyAlignment="1">
      <alignment horizontal="left" vertical="center" wrapText="1"/>
    </xf>
    <xf numFmtId="0" fontId="25" fillId="4" borderId="93" xfId="7" applyFont="1" applyFill="1" applyBorder="1" applyAlignment="1">
      <alignment horizontal="left" vertical="center" wrapText="1"/>
    </xf>
    <xf numFmtId="0" fontId="25" fillId="4" borderId="34" xfId="7" applyFont="1" applyFill="1" applyBorder="1" applyAlignment="1">
      <alignment horizontal="left" vertical="center" wrapText="1"/>
    </xf>
    <xf numFmtId="0" fontId="25" fillId="4" borderId="75" xfId="7" applyFont="1" applyFill="1" applyBorder="1" applyAlignment="1">
      <alignment horizontal="left" vertical="top" wrapText="1"/>
    </xf>
    <xf numFmtId="0" fontId="25" fillId="4" borderId="129" xfId="7" applyFont="1" applyFill="1" applyBorder="1" applyAlignment="1">
      <alignment horizontal="left" vertical="top" wrapText="1"/>
    </xf>
    <xf numFmtId="0" fontId="25" fillId="4" borderId="94" xfId="7" applyFont="1" applyFill="1" applyBorder="1" applyAlignment="1">
      <alignment horizontal="left" vertical="top" wrapText="1"/>
    </xf>
    <xf numFmtId="0" fontId="25" fillId="4" borderId="73" xfId="7" applyFont="1" applyFill="1" applyBorder="1" applyAlignment="1">
      <alignment horizontal="center" vertical="center" wrapText="1"/>
    </xf>
    <xf numFmtId="0" fontId="25" fillId="4" borderId="14" xfId="7" applyFont="1" applyFill="1" applyBorder="1" applyAlignment="1">
      <alignment horizontal="center" vertical="center" wrapText="1"/>
    </xf>
    <xf numFmtId="0" fontId="25" fillId="4" borderId="86" xfId="7" applyFont="1" applyFill="1" applyBorder="1" applyAlignment="1">
      <alignment horizontal="left" vertical="center" wrapText="1"/>
    </xf>
    <xf numFmtId="0" fontId="25" fillId="4" borderId="13" xfId="7" applyFont="1" applyFill="1" applyBorder="1" applyAlignment="1">
      <alignment horizontal="left" vertical="center" wrapText="1"/>
    </xf>
    <xf numFmtId="0" fontId="25" fillId="4" borderId="89" xfId="7" applyFont="1" applyFill="1" applyBorder="1" applyAlignment="1">
      <alignment vertical="center" shrinkToFit="1"/>
    </xf>
    <xf numFmtId="0" fontId="25" fillId="4" borderId="23" xfId="7" applyFont="1" applyFill="1" applyBorder="1" applyAlignment="1">
      <alignment vertical="center" shrinkToFit="1"/>
    </xf>
    <xf numFmtId="0" fontId="25" fillId="4" borderId="97" xfId="7" applyFont="1" applyFill="1" applyBorder="1" applyAlignment="1">
      <alignment horizontal="left" vertical="top" wrapText="1"/>
    </xf>
    <xf numFmtId="0" fontId="25" fillId="4" borderId="15" xfId="7" applyFont="1" applyFill="1" applyBorder="1" applyAlignment="1">
      <alignment horizontal="center" vertical="center" wrapText="1"/>
    </xf>
    <xf numFmtId="0" fontId="25" fillId="4" borderId="72" xfId="7" applyFont="1" applyFill="1" applyBorder="1" applyAlignment="1">
      <alignment horizontal="center" vertical="center" wrapText="1"/>
    </xf>
    <xf numFmtId="0" fontId="25" fillId="4" borderId="81" xfId="7" applyFont="1" applyFill="1" applyBorder="1" applyAlignment="1">
      <alignment horizontal="center" vertical="center"/>
    </xf>
    <xf numFmtId="0" fontId="25" fillId="4" borderId="72" xfId="7" applyFont="1" applyFill="1" applyBorder="1" applyAlignment="1">
      <alignment horizontal="center" vertical="center"/>
    </xf>
    <xf numFmtId="0" fontId="25" fillId="4" borderId="74" xfId="7" applyFont="1" applyFill="1" applyBorder="1" applyAlignment="1">
      <alignment horizontal="center" vertical="center" wrapText="1"/>
    </xf>
    <xf numFmtId="179" fontId="25" fillId="4" borderId="110" xfId="7" applyNumberFormat="1" applyFont="1" applyFill="1" applyBorder="1" applyAlignment="1">
      <alignment horizontal="center" vertical="top"/>
    </xf>
    <xf numFmtId="179" fontId="25" fillId="4" borderId="105" xfId="7" applyNumberFormat="1" applyFont="1" applyFill="1" applyBorder="1" applyAlignment="1">
      <alignment horizontal="center" vertical="top"/>
    </xf>
    <xf numFmtId="179" fontId="25" fillId="4" borderId="84" xfId="7" applyNumberFormat="1" applyFont="1" applyFill="1" applyBorder="1" applyAlignment="1">
      <alignment horizontal="left" vertical="center" wrapText="1"/>
    </xf>
    <xf numFmtId="0" fontId="25" fillId="4" borderId="0" xfId="7" applyFont="1" applyFill="1" applyAlignment="1">
      <alignment vertical="top" wrapText="1"/>
    </xf>
    <xf numFmtId="0" fontId="25" fillId="4" borderId="0" xfId="7" applyFont="1" applyFill="1" applyAlignment="1">
      <alignment horizontal="left" vertical="top" wrapText="1"/>
    </xf>
    <xf numFmtId="179" fontId="25" fillId="4" borderId="86" xfId="7" applyNumberFormat="1" applyFont="1" applyFill="1" applyBorder="1" applyAlignment="1">
      <alignment horizontal="left" vertical="center" wrapText="1"/>
    </xf>
    <xf numFmtId="179" fontId="25" fillId="4" borderId="13" xfId="7" applyNumberFormat="1" applyFont="1" applyFill="1" applyBorder="1" applyAlignment="1">
      <alignment horizontal="left" vertical="center" wrapText="1"/>
    </xf>
    <xf numFmtId="179" fontId="25" fillId="4" borderId="105" xfId="7" applyNumberFormat="1" applyFont="1" applyFill="1" applyBorder="1" applyAlignment="1">
      <alignment horizontal="left" vertical="center" wrapText="1"/>
    </xf>
    <xf numFmtId="179" fontId="25" fillId="4" borderId="74" xfId="7" applyNumberFormat="1" applyFont="1" applyFill="1" applyBorder="1" applyAlignment="1">
      <alignment horizontal="left" vertical="center" wrapText="1"/>
    </xf>
    <xf numFmtId="179" fontId="25" fillId="4" borderId="73" xfId="7" applyNumberFormat="1" applyFont="1" applyFill="1" applyBorder="1" applyAlignment="1">
      <alignment horizontal="left" vertical="center" wrapText="1"/>
    </xf>
    <xf numFmtId="179" fontId="25" fillId="4" borderId="15" xfId="7" applyNumberFormat="1" applyFont="1" applyFill="1" applyBorder="1" applyAlignment="1">
      <alignment horizontal="left" vertical="center" wrapText="1"/>
    </xf>
    <xf numFmtId="179" fontId="25" fillId="4" borderId="72" xfId="7" applyNumberFormat="1" applyFont="1" applyFill="1" applyBorder="1" applyAlignment="1">
      <alignment horizontal="left" vertical="center" wrapText="1"/>
    </xf>
    <xf numFmtId="0" fontId="25" fillId="4" borderId="0" xfId="7" applyFont="1" applyFill="1" applyAlignment="1">
      <alignment horizontal="left" vertical="center"/>
    </xf>
    <xf numFmtId="0" fontId="58" fillId="0" borderId="0" xfId="5" applyNumberFormat="1" applyFont="1" applyFill="1" applyAlignment="1" applyProtection="1">
      <alignment horizontal="left" vertical="center" shrinkToFit="1"/>
      <protection hidden="1"/>
    </xf>
  </cellXfs>
  <cellStyles count="12">
    <cellStyle name="ハイパーリンク" xfId="1" builtinId="8"/>
    <cellStyle name="桁区切り" xfId="8" builtinId="6"/>
    <cellStyle name="標準" xfId="0" builtinId="0"/>
    <cellStyle name="標準 2" xfId="2" xr:uid="{00000000-0005-0000-0000-000002000000}"/>
    <cellStyle name="標準 2 2" xfId="7" xr:uid="{00000000-0005-0000-0000-000003000000}"/>
    <cellStyle name="標準 2_1_入力シート【基本情報】" xfId="9" xr:uid="{98146F71-0D6E-490A-8223-37C65AF55785}"/>
    <cellStyle name="標準 3" xfId="5" xr:uid="{00000000-0005-0000-0000-000004000000}"/>
    <cellStyle name="標準 5" xfId="3" xr:uid="{00000000-0005-0000-0000-000005000000}"/>
    <cellStyle name="標準 5 2" xfId="10" xr:uid="{2BB78D3A-31F4-44BD-A682-809CBD1C964A}"/>
    <cellStyle name="標準 6" xfId="11" xr:uid="{7E08003D-6777-4F8E-93D2-356425589DC7}"/>
    <cellStyle name="標準_コピー ～ H20.4～新様式" xfId="4" xr:uid="{00000000-0005-0000-0000-000006000000}"/>
    <cellStyle name="標準_建築設備の検査結果様式(A4)" xfId="6" xr:uid="{00000000-0005-0000-0000-000007000000}"/>
  </cellStyles>
  <dxfs count="3278">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patternType="darkTrellis">
          <fgColor theme="1"/>
        </patternFill>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patternType="darkTrellis">
          <fgColor theme="1"/>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patternType="darkTrellis">
          <f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FF0000"/>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patternType="darkTrellis">
          <fgColor theme="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66FF33"/>
        </patternFill>
      </fill>
    </dxf>
    <dxf>
      <fill>
        <patternFill>
          <bgColor rgb="FFFFFF66"/>
        </patternFill>
      </fill>
    </dxf>
    <dxf>
      <fill>
        <patternFill>
          <bgColor rgb="FFFFFF66"/>
        </patternFill>
      </fill>
    </dxf>
    <dxf>
      <fill>
        <patternFill>
          <bgColor theme="0"/>
        </patternFill>
      </fill>
    </dxf>
    <dxf>
      <fill>
        <patternFill>
          <bgColor rgb="FFFF0000"/>
        </patternFill>
      </fill>
    </dxf>
    <dxf>
      <fill>
        <patternFill>
          <bgColor rgb="FFFFFF66"/>
        </patternFill>
      </fill>
    </dxf>
    <dxf>
      <fill>
        <patternFill>
          <bgColor rgb="FFFFFF66"/>
        </patternFill>
      </fill>
    </dxf>
    <dxf>
      <fill>
        <patternFill>
          <bgColor rgb="FFFF0000"/>
        </patternFill>
      </fill>
    </dxf>
    <dxf>
      <fill>
        <patternFill>
          <bgColor rgb="FFFF0000"/>
        </patternFill>
      </fill>
    </dxf>
    <dxf>
      <fill>
        <patternFill patternType="none">
          <bgColor auto="1"/>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theme="0"/>
        </patternFill>
      </fill>
    </dxf>
    <dxf>
      <fill>
        <patternFill>
          <bgColor rgb="FF99FF33"/>
        </patternFill>
      </fill>
    </dxf>
    <dxf>
      <fill>
        <patternFill>
          <bgColor rgb="FFFF0000"/>
        </patternFill>
      </fill>
    </dxf>
    <dxf>
      <fill>
        <patternFill patternType="darkTrellis">
          <fgColor theme="1"/>
        </patternFill>
      </fill>
    </dxf>
    <dxf>
      <fill>
        <patternFill>
          <bgColor rgb="FFFFFF66"/>
        </patternFill>
      </fill>
    </dxf>
    <dxf>
      <fill>
        <patternFill>
          <bgColor rgb="FF99FF33"/>
        </patternFill>
      </fill>
    </dxf>
    <dxf>
      <fill>
        <patternFill patternType="darkTrellis">
          <fgColor theme="1"/>
        </patternFill>
      </fill>
    </dxf>
    <dxf>
      <fill>
        <patternFill>
          <bgColor theme="0"/>
        </patternFill>
      </fill>
    </dxf>
    <dxf>
      <fill>
        <patternFill>
          <bgColor rgb="FFFF0000"/>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99FF33"/>
        </patternFill>
      </fill>
    </dxf>
    <dxf>
      <fill>
        <patternFill patternType="darkTrellis">
          <fgColor theme="1"/>
        </patternFill>
      </fill>
    </dxf>
    <dxf>
      <fill>
        <patternFill>
          <bgColor rgb="FF99FF33"/>
        </patternFill>
      </fill>
    </dxf>
    <dxf>
      <fill>
        <patternFill>
          <bgColor rgb="FF99FF33"/>
        </patternFill>
      </fill>
    </dxf>
    <dxf>
      <fill>
        <patternFill>
          <bgColor rgb="FFFF0000"/>
        </patternFill>
      </fill>
    </dxf>
    <dxf>
      <fill>
        <patternFill>
          <bgColor rgb="FFFF0000"/>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patternType="darkTrellis">
          <fgColor theme="1"/>
        </patternFill>
      </fill>
    </dxf>
    <dxf>
      <fill>
        <patternFill patternType="darkTrellis">
          <fgColor theme="1"/>
        </patternFill>
      </fill>
    </dxf>
    <dxf>
      <fill>
        <patternFill patternType="darkTrellis">
          <fgColor theme="1"/>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patternType="none">
          <bgColor auto="1"/>
        </patternFill>
      </fill>
    </dxf>
    <dxf>
      <fill>
        <patternFill patternType="none">
          <bgColor auto="1"/>
        </patternFill>
      </fill>
    </dxf>
    <dxf>
      <fill>
        <patternFill patternType="solid">
          <bgColor rgb="FF99FF33"/>
        </patternFill>
      </fill>
    </dxf>
    <dxf>
      <fill>
        <patternFill patternType="none">
          <bgColor auto="1"/>
        </patternFill>
      </fill>
    </dxf>
    <dxf>
      <fill>
        <patternFill patternType="none">
          <bgColor auto="1"/>
        </patternFill>
      </fill>
    </dxf>
    <dxf>
      <fill>
        <patternFill>
          <bgColor rgb="FFFFFF66"/>
        </patternFill>
      </fill>
    </dxf>
    <dxf>
      <fill>
        <patternFill patternType="none">
          <bgColor auto="1"/>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99FF33"/>
        </patternFill>
      </fill>
    </dxf>
    <dxf>
      <fill>
        <patternFill>
          <bgColor rgb="FF99FF33"/>
        </patternFill>
      </fill>
    </dxf>
    <dxf>
      <fill>
        <patternFill>
          <bgColor rgb="FF99FF33"/>
        </patternFill>
      </fill>
    </dxf>
    <dxf>
      <fill>
        <patternFill patternType="none">
          <bgColor auto="1"/>
        </patternFill>
      </fill>
    </dxf>
    <dxf>
      <fill>
        <patternFill>
          <bgColor rgb="FFFF0000"/>
        </patternFill>
      </fill>
    </dxf>
    <dxf>
      <fill>
        <patternFill>
          <bgColor theme="0"/>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patternType="none">
          <bgColor auto="1"/>
        </patternFill>
      </fill>
    </dxf>
    <dxf>
      <fill>
        <patternFill>
          <bgColor rgb="FF99FF33"/>
        </patternFill>
      </fill>
    </dxf>
    <dxf>
      <fill>
        <patternFill>
          <bgColor theme="0"/>
        </patternFill>
      </fill>
    </dxf>
    <dxf>
      <fill>
        <patternFill>
          <bgColor rgb="FFFF0000"/>
        </patternFill>
      </fill>
    </dxf>
    <dxf>
      <fill>
        <patternFill>
          <bgColor rgb="FF99FF33"/>
        </patternFill>
      </fill>
    </dxf>
    <dxf>
      <fill>
        <patternFill patternType="none">
          <bgColor auto="1"/>
        </patternFill>
      </fill>
    </dxf>
    <dxf>
      <fill>
        <patternFill>
          <bgColor rgb="FFFFFF66"/>
        </patternFill>
      </fill>
    </dxf>
    <dxf>
      <fill>
        <patternFill>
          <bgColor rgb="FFFF0000"/>
        </patternFill>
      </fill>
    </dxf>
    <dxf>
      <fill>
        <patternFill>
          <bgColor rgb="FF99FF33"/>
        </patternFill>
      </fill>
    </dxf>
    <dxf>
      <fill>
        <patternFill>
          <bgColor rgb="FF99FF33"/>
        </patternFill>
      </fill>
    </dxf>
    <dxf>
      <fill>
        <patternFill>
          <bgColor theme="0"/>
        </patternFill>
      </fill>
    </dxf>
    <dxf>
      <fill>
        <patternFill>
          <bgColor rgb="FFFF0000"/>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bgColor theme="0"/>
        </patternFill>
      </fill>
    </dxf>
    <dxf>
      <fill>
        <patternFill>
          <bgColor rgb="FFFF0000"/>
        </patternFill>
      </fill>
    </dxf>
    <dxf>
      <fill>
        <patternFill>
          <bgColor rgb="FF99FF33"/>
        </patternFill>
      </fill>
    </dxf>
    <dxf>
      <fill>
        <patternFill>
          <bgColor rgb="FFFFFF66"/>
        </patternFill>
      </fill>
    </dxf>
    <dxf>
      <fill>
        <patternFill>
          <bgColor theme="0"/>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0000"/>
        </patternFill>
      </fill>
    </dxf>
    <dxf>
      <fill>
        <patternFill patternType="none">
          <bgColor auto="1"/>
        </patternFill>
      </fill>
    </dxf>
    <dxf>
      <fill>
        <patternFill>
          <bgColor rgb="FFFF0000"/>
        </patternFill>
      </fill>
    </dxf>
    <dxf>
      <fill>
        <patternFill>
          <bgColor rgb="FF99FF33"/>
        </patternFill>
      </fill>
    </dxf>
    <dxf>
      <fill>
        <patternFill>
          <bgColor theme="0"/>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theme="0"/>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0000"/>
        </patternFill>
      </fill>
    </dxf>
    <dxf>
      <fill>
        <patternFill>
          <bgColor rgb="FF99FF33"/>
        </patternFill>
      </fill>
    </dxf>
    <dxf>
      <fill>
        <patternFill>
          <bgColor theme="0"/>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patternType="none">
          <bgColor auto="1"/>
        </patternFill>
      </fill>
    </dxf>
    <dxf>
      <fill>
        <patternFill>
          <bgColor rgb="FFFFFF66"/>
        </patternFill>
      </fill>
    </dxf>
    <dxf>
      <fill>
        <patternFill>
          <bgColor rgb="FFFF0000"/>
        </patternFill>
      </fill>
    </dxf>
    <dxf>
      <fill>
        <patternFill patternType="none">
          <bgColor auto="1"/>
        </patternFill>
      </fill>
    </dxf>
    <dxf>
      <fill>
        <patternFill>
          <bgColor rgb="FFFF0000"/>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patternType="none">
          <bgColor auto="1"/>
        </patternFill>
      </fill>
    </dxf>
    <dxf>
      <fill>
        <patternFill>
          <bgColor theme="0"/>
        </patternFill>
      </fill>
    </dxf>
    <dxf>
      <fill>
        <patternFill>
          <bgColor rgb="FFFFFF66"/>
        </patternFill>
      </fill>
    </dxf>
    <dxf>
      <fill>
        <patternFill>
          <bgColor rgb="FFFF0000"/>
        </patternFill>
      </fill>
    </dxf>
    <dxf>
      <fill>
        <patternFill>
          <bgColor rgb="FFFFFF66"/>
        </patternFill>
      </fill>
    </dxf>
    <dxf>
      <fill>
        <patternFill>
          <bgColor rgb="FFFF0000"/>
        </patternFill>
      </fill>
    </dxf>
    <dxf>
      <fill>
        <patternFill>
          <bgColor rgb="FFFF0000"/>
        </patternFill>
      </fill>
    </dxf>
    <dxf>
      <fill>
        <patternFill>
          <bgColor rgb="FF99FF33"/>
        </patternFill>
      </fill>
    </dxf>
    <dxf>
      <fill>
        <patternFill>
          <bgColor theme="0"/>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99FF33"/>
        </patternFill>
      </fill>
    </dxf>
    <dxf>
      <fill>
        <patternFill>
          <bgColor rgb="FFFF0000"/>
        </patternFill>
      </fill>
    </dxf>
    <dxf>
      <fill>
        <patternFill>
          <bgColor rgb="FFFFFF66"/>
        </patternFill>
      </fill>
    </dxf>
    <dxf>
      <fill>
        <patternFill>
          <bgColor rgb="FFFF0000"/>
        </patternFill>
      </fill>
    </dxf>
    <dxf>
      <fill>
        <patternFill>
          <bgColor theme="0"/>
        </patternFill>
      </fill>
    </dxf>
    <dxf>
      <fill>
        <patternFill>
          <bgColor rgb="FFFF0000"/>
        </patternFill>
      </fill>
    </dxf>
    <dxf>
      <fill>
        <patternFill>
          <bgColor rgb="FF99FF33"/>
        </patternFill>
      </fill>
    </dxf>
    <dxf>
      <fill>
        <patternFill>
          <bgColor theme="0"/>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0000"/>
        </patternFill>
      </fill>
    </dxf>
    <dxf>
      <fill>
        <patternFill>
          <bgColor rgb="FF99FF33"/>
        </patternFill>
      </fill>
    </dxf>
    <dxf>
      <fill>
        <patternFill patternType="darkTrellis">
          <fgColor theme="1"/>
        </patternFill>
      </fill>
    </dxf>
    <dxf>
      <fill>
        <patternFill patternType="darkTrellis">
          <fgColor theme="1"/>
        </patternFill>
      </fill>
    </dxf>
    <dxf>
      <fill>
        <patternFill patternType="darkTrellis">
          <fgColor theme="1"/>
        </patternFill>
      </fill>
    </dxf>
    <dxf>
      <fill>
        <patternFill patternType="darkTrellis">
          <fgColor theme="1"/>
        </patternFill>
      </fill>
    </dxf>
    <dxf>
      <fill>
        <patternFill>
          <bgColor rgb="FF99FF33"/>
        </patternFill>
      </fill>
    </dxf>
    <dxf>
      <fill>
        <patternFill>
          <bgColor theme="0"/>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theme="0"/>
        </patternFill>
      </fill>
    </dxf>
    <dxf>
      <fill>
        <patternFill>
          <bgColor rgb="FF99FF33"/>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theme="0"/>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bgColor theme="0"/>
        </patternFill>
      </fill>
    </dxf>
    <dxf>
      <fill>
        <patternFill>
          <bgColor rgb="FFFF0000"/>
        </patternFill>
      </fill>
    </dxf>
    <dxf>
      <fill>
        <patternFill>
          <bgColor rgb="FFFFFF66"/>
        </patternFill>
      </fill>
    </dxf>
    <dxf>
      <fill>
        <patternFill>
          <bgColor rgb="FFFFFF66"/>
        </patternFill>
      </fill>
    </dxf>
    <dxf>
      <fill>
        <patternFill>
          <bgColor rgb="FF99FF33"/>
        </patternFill>
      </fill>
    </dxf>
    <dxf>
      <fill>
        <patternFill patternType="none">
          <bgColor auto="1"/>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theme="0"/>
        </patternFill>
      </fill>
    </dxf>
    <dxf>
      <fill>
        <patternFill>
          <bgColor rgb="FFFF0000"/>
        </patternFill>
      </fill>
    </dxf>
    <dxf>
      <fill>
        <patternFill>
          <bgColor rgb="FFFFFF66"/>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theme="0"/>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theme="0"/>
        </patternFill>
      </fill>
    </dxf>
    <dxf>
      <fill>
        <patternFill>
          <bgColor rgb="FFFF0000"/>
        </patternFill>
      </fill>
    </dxf>
    <dxf>
      <fill>
        <patternFill>
          <bgColor rgb="FF99FF33"/>
        </patternFill>
      </fill>
    </dxf>
    <dxf>
      <fill>
        <patternFill>
          <bgColor rgb="FFFFFF66"/>
        </patternFill>
      </fill>
    </dxf>
    <dxf>
      <fill>
        <patternFill>
          <bgColor rgb="FF99FF33"/>
        </patternFill>
      </fill>
    </dxf>
    <dxf>
      <fill>
        <patternFill>
          <bgColor rgb="FFFF0000"/>
        </patternFill>
      </fill>
    </dxf>
    <dxf>
      <fill>
        <patternFill>
          <bgColor rgb="FF99FF33"/>
        </patternFill>
      </fill>
    </dxf>
    <dxf>
      <fill>
        <patternFill>
          <bgColor rgb="FF99FF33"/>
        </patternFill>
      </fill>
    </dxf>
    <dxf>
      <fill>
        <patternFill patternType="none">
          <bgColor auto="1"/>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theme="0"/>
        </patternFill>
      </fill>
    </dxf>
    <dxf>
      <fill>
        <patternFill>
          <bgColor rgb="FFFF0000"/>
        </patternFill>
      </fill>
    </dxf>
    <dxf>
      <fill>
        <patternFill>
          <bgColor rgb="FF99FF33"/>
        </patternFill>
      </fill>
    </dxf>
    <dxf>
      <fill>
        <patternFill>
          <bgColor rgb="FF99FF33"/>
        </patternFill>
      </fill>
    </dxf>
    <dxf>
      <fill>
        <patternFill>
          <bgColor rgb="FFFF0000"/>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0000"/>
        </patternFill>
      </fill>
    </dxf>
    <dxf>
      <fill>
        <patternFill>
          <bgColor rgb="FFFF0000"/>
        </patternFill>
      </fill>
    </dxf>
    <dxf>
      <fill>
        <patternFill>
          <bgColor rgb="FFFFFF66"/>
        </patternFill>
      </fill>
    </dxf>
    <dxf>
      <fill>
        <patternFill>
          <bgColor rgb="FFFFFF66"/>
        </patternFill>
      </fill>
    </dxf>
    <dxf>
      <fill>
        <patternFill>
          <bgColor rgb="FFFF0000"/>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numFmt numFmtId="0" formatCode="General"/>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theme="0"/>
        </patternFill>
      </fill>
    </dxf>
    <dxf>
      <fill>
        <patternFill>
          <bgColor rgb="FFFF0000"/>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theme="0"/>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numFmt numFmtId="0" formatCode="General"/>
      <fill>
        <patternFill>
          <bgColor rgb="FF99FF33"/>
        </patternFill>
      </fill>
    </dxf>
    <dxf>
      <fill>
        <patternFill>
          <bgColor rgb="FF99FF33"/>
        </patternFill>
      </fill>
    </dxf>
    <dxf>
      <fill>
        <patternFill>
          <bgColor rgb="FF99FF33"/>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numFmt numFmtId="0" formatCode="General"/>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99FF33"/>
        </patternFill>
      </fill>
    </dxf>
    <dxf>
      <fill>
        <patternFill>
          <bgColor rgb="FFFFFF66"/>
        </patternFill>
      </fill>
    </dxf>
    <dxf>
      <fill>
        <patternFill>
          <bgColor rgb="FFFFFF66"/>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bgColor rgb="FF99FF33"/>
        </patternFill>
      </fill>
    </dxf>
    <dxf>
      <fill>
        <patternFill patternType="darkGray"/>
      </fill>
    </dxf>
  </dxfs>
  <tableStyles count="0" defaultTableStyle="TableStyleMedium2" defaultPivotStyle="PivotStyleLight16"/>
  <colors>
    <mruColors>
      <color rgb="FF99FF33"/>
      <color rgb="FF66FF33"/>
      <color rgb="FFFFFF66"/>
      <color rgb="FFFF0000"/>
      <color rgb="FF66FF66"/>
      <color rgb="FFFFFF00"/>
      <color rgb="FFCCFFCC"/>
      <color rgb="FF9966FF"/>
      <color rgb="FF99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ctrlProps/ctrlProp1.xml><?xml version="1.0" encoding="utf-8"?>
<formControlPr xmlns="http://schemas.microsoft.com/office/spreadsheetml/2009/9/main" objectType="CheckBox" fmlaLink="$K$41" lockText="1" noThreeD="1"/>
</file>

<file path=xl/ctrlProps/ctrlProp10.xml><?xml version="1.0" encoding="utf-8"?>
<formControlPr xmlns="http://schemas.microsoft.com/office/spreadsheetml/2009/9/main" objectType="CheckBox" fmlaLink="$K$25" lockText="1" noThreeD="1"/>
</file>

<file path=xl/ctrlProps/ctrlProp11.xml><?xml version="1.0" encoding="utf-8"?>
<formControlPr xmlns="http://schemas.microsoft.com/office/spreadsheetml/2009/9/main" objectType="CheckBox" fmlaLink="$K$25" lockText="1" noThreeD="1"/>
</file>

<file path=xl/ctrlProps/ctrlProp12.xml><?xml version="1.0" encoding="utf-8"?>
<formControlPr xmlns="http://schemas.microsoft.com/office/spreadsheetml/2009/9/main" objectType="CheckBox" fmlaLink="$K$26" lockText="1" noThreeD="1"/>
</file>

<file path=xl/ctrlProps/ctrlProp13.xml><?xml version="1.0" encoding="utf-8"?>
<formControlPr xmlns="http://schemas.microsoft.com/office/spreadsheetml/2009/9/main" objectType="CheckBox" fmlaLink="$K$26" lockText="1" noThreeD="1"/>
</file>

<file path=xl/ctrlProps/ctrlProp14.xml><?xml version="1.0" encoding="utf-8"?>
<formControlPr xmlns="http://schemas.microsoft.com/office/spreadsheetml/2009/9/main" objectType="CheckBox" fmlaLink="$K$22" lockText="1" noThreeD="1"/>
</file>

<file path=xl/ctrlProps/ctrlProp15.xml><?xml version="1.0" encoding="utf-8"?>
<formControlPr xmlns="http://schemas.microsoft.com/office/spreadsheetml/2009/9/main" objectType="CheckBox" fmlaLink="$K$30" lockText="1" noThreeD="1"/>
</file>

<file path=xl/ctrlProps/ctrlProp16.xml><?xml version="1.0" encoding="utf-8"?>
<formControlPr xmlns="http://schemas.microsoft.com/office/spreadsheetml/2009/9/main" objectType="CheckBox" fmlaLink="$K$31" lockText="1" noThreeD="1"/>
</file>

<file path=xl/ctrlProps/ctrlProp17.xml><?xml version="1.0" encoding="utf-8"?>
<formControlPr xmlns="http://schemas.microsoft.com/office/spreadsheetml/2009/9/main" objectType="CheckBox" fmlaLink="$K$41" lockText="1" noThreeD="1"/>
</file>

<file path=xl/ctrlProps/ctrlProp18.xml><?xml version="1.0" encoding="utf-8"?>
<formControlPr xmlns="http://schemas.microsoft.com/office/spreadsheetml/2009/9/main" objectType="CheckBox" fmlaLink="$K$46" lockText="1" noThreeD="1"/>
</file>

<file path=xl/ctrlProps/ctrlProp19.xml><?xml version="1.0" encoding="utf-8"?>
<formControlPr xmlns="http://schemas.microsoft.com/office/spreadsheetml/2009/9/main" objectType="CheckBox" fmlaLink="$K$34" lockText="1" noThreeD="1"/>
</file>

<file path=xl/ctrlProps/ctrlProp2.xml><?xml version="1.0" encoding="utf-8"?>
<formControlPr xmlns="http://schemas.microsoft.com/office/spreadsheetml/2009/9/main" objectType="CheckBox" fmlaLink="$K$41" lockText="1" noThreeD="1"/>
</file>

<file path=xl/ctrlProps/ctrlProp20.xml><?xml version="1.0" encoding="utf-8"?>
<formControlPr xmlns="http://schemas.microsoft.com/office/spreadsheetml/2009/9/main" objectType="CheckBox" fmlaLink="#REF!"/>
</file>

<file path=xl/ctrlProps/ctrlProp21.xml><?xml version="1.0" encoding="utf-8"?>
<formControlPr xmlns="http://schemas.microsoft.com/office/spreadsheetml/2009/9/main" objectType="CheckBox" fmlaLink="#REF!"/>
</file>

<file path=xl/ctrlProps/ctrlProp22.xml><?xml version="1.0" encoding="utf-8"?>
<formControlPr xmlns="http://schemas.microsoft.com/office/spreadsheetml/2009/9/main" objectType="CheckBox" fmlaLink="#REF!"/>
</file>

<file path=xl/ctrlProps/ctrlProp23.xml><?xml version="1.0" encoding="utf-8"?>
<formControlPr xmlns="http://schemas.microsoft.com/office/spreadsheetml/2009/9/main" objectType="CheckBox" fmlaLink="$DQ$52" lockText="1" noThreeD="1"/>
</file>

<file path=xl/ctrlProps/ctrlProp24.xml><?xml version="1.0" encoding="utf-8"?>
<formControlPr xmlns="http://schemas.microsoft.com/office/spreadsheetml/2009/9/main" objectType="CheckBox" fmlaLink="$DS$110" lockText="1" noThreeD="1"/>
</file>

<file path=xl/ctrlProps/ctrlProp25.xml><?xml version="1.0" encoding="utf-8"?>
<formControlPr xmlns="http://schemas.microsoft.com/office/spreadsheetml/2009/9/main" objectType="CheckBox" fmlaLink="$DS$174" lockText="1" noThreeD="1"/>
</file>

<file path=xl/ctrlProps/ctrlProp26.xml><?xml version="1.0" encoding="utf-8"?>
<formControlPr xmlns="http://schemas.microsoft.com/office/spreadsheetml/2009/9/main" objectType="CheckBox" fmlaLink="$DS$245" lockText="1" noThreeD="1"/>
</file>

<file path=xl/ctrlProps/ctrlProp27.xml><?xml version="1.0" encoding="utf-8"?>
<formControlPr xmlns="http://schemas.microsoft.com/office/spreadsheetml/2009/9/main" objectType="CheckBox" fmlaLink="$DS$124" lockText="1" noThreeD="1"/>
</file>

<file path=xl/ctrlProps/ctrlProp28.xml><?xml version="1.0" encoding="utf-8"?>
<formControlPr xmlns="http://schemas.microsoft.com/office/spreadsheetml/2009/9/main" objectType="CheckBox" fmlaLink="$DS$188" lockText="1" noThreeD="1"/>
</file>

<file path=xl/ctrlProps/ctrlProp29.xml><?xml version="1.0" encoding="utf-8"?>
<formControlPr xmlns="http://schemas.microsoft.com/office/spreadsheetml/2009/9/main" objectType="CheckBox" fmlaLink="$DS$259" lockText="1" noThreeD="1"/>
</file>

<file path=xl/ctrlProps/ctrlProp3.xml><?xml version="1.0" encoding="utf-8"?>
<formControlPr xmlns="http://schemas.microsoft.com/office/spreadsheetml/2009/9/main" objectType="CheckBox" fmlaLink="$K$17" lockText="1" noThreeD="1"/>
</file>

<file path=xl/ctrlProps/ctrlProp30.xml><?xml version="1.0" encoding="utf-8"?>
<formControlPr xmlns="http://schemas.microsoft.com/office/spreadsheetml/2009/9/main" objectType="CheckBox" fmlaLink="$DS$306" lockText="1" noThreeD="1"/>
</file>

<file path=xl/ctrlProps/ctrlProp31.xml><?xml version="1.0" encoding="utf-8"?>
<formControlPr xmlns="http://schemas.microsoft.com/office/spreadsheetml/2009/9/main" objectType="CheckBox" fmlaLink="$DS$320" lockText="1" noThreeD="1"/>
</file>

<file path=xl/ctrlProps/ctrlProp32.xml><?xml version="1.0" encoding="utf-8"?>
<formControlPr xmlns="http://schemas.microsoft.com/office/spreadsheetml/2009/9/main" objectType="CheckBox" fmlaLink="$DQ$40" lockText="1" noThreeD="1"/>
</file>

<file path=xl/ctrlProps/ctrlProp33.xml><?xml version="1.0" encoding="utf-8"?>
<formControlPr xmlns="http://schemas.microsoft.com/office/spreadsheetml/2009/9/main" objectType="CheckBox" fmlaLink="#REF!"/>
</file>

<file path=xl/ctrlProps/ctrlProp34.xml><?xml version="1.0" encoding="utf-8"?>
<formControlPr xmlns="http://schemas.microsoft.com/office/spreadsheetml/2009/9/main" objectType="CheckBox" fmlaLink="#REF!"/>
</file>

<file path=xl/ctrlProps/ctrlProp35.xml><?xml version="1.0" encoding="utf-8"?>
<formControlPr xmlns="http://schemas.microsoft.com/office/spreadsheetml/2009/9/main" objectType="CheckBox" fmlaLink="#REF!"/>
</file>

<file path=xl/ctrlProps/ctrlProp36.xml><?xml version="1.0" encoding="utf-8"?>
<formControlPr xmlns="http://schemas.microsoft.com/office/spreadsheetml/2009/9/main" objectType="CheckBox" fmlaLink="#REF!"/>
</file>

<file path=xl/ctrlProps/ctrlProp37.xml><?xml version="1.0" encoding="utf-8"?>
<formControlPr xmlns="http://schemas.microsoft.com/office/spreadsheetml/2009/9/main" objectType="CheckBox" fmlaLink="#REF!"/>
</file>

<file path=xl/ctrlProps/ctrlProp38.xml><?xml version="1.0" encoding="utf-8"?>
<formControlPr xmlns="http://schemas.microsoft.com/office/spreadsheetml/2009/9/main" objectType="CheckBox" fmlaLink="#REF!"/>
</file>

<file path=xl/ctrlProps/ctrlProp39.xml><?xml version="1.0" encoding="utf-8"?>
<formControlPr xmlns="http://schemas.microsoft.com/office/spreadsheetml/2009/9/main" objectType="CheckBox" fmlaLink="#REF!"/>
</file>

<file path=xl/ctrlProps/ctrlProp4.xml><?xml version="1.0" encoding="utf-8"?>
<formControlPr xmlns="http://schemas.microsoft.com/office/spreadsheetml/2009/9/main" objectType="CheckBox" fmlaLink="$K$18" lockText="1" noThreeD="1"/>
</file>

<file path=xl/ctrlProps/ctrlProp40.xml><?xml version="1.0" encoding="utf-8"?>
<formControlPr xmlns="http://schemas.microsoft.com/office/spreadsheetml/2009/9/main" objectType="CheckBox" fmlaLink="#REF!"/>
</file>

<file path=xl/ctrlProps/ctrlProp41.xml><?xml version="1.0" encoding="utf-8"?>
<formControlPr xmlns="http://schemas.microsoft.com/office/spreadsheetml/2009/9/main" objectType="CheckBox" fmlaLink="#REF!"/>
</file>

<file path=xl/ctrlProps/ctrlProp42.xml><?xml version="1.0" encoding="utf-8"?>
<formControlPr xmlns="http://schemas.microsoft.com/office/spreadsheetml/2009/9/main" objectType="CheckBox" fmlaLink="#REF!"/>
</file>

<file path=xl/ctrlProps/ctrlProp43.xml><?xml version="1.0" encoding="utf-8"?>
<formControlPr xmlns="http://schemas.microsoft.com/office/spreadsheetml/2009/9/main" objectType="CheckBox" fmlaLink="#REF!"/>
</file>

<file path=xl/ctrlProps/ctrlProp44.xml><?xml version="1.0" encoding="utf-8"?>
<formControlPr xmlns="http://schemas.microsoft.com/office/spreadsheetml/2009/9/main" objectType="CheckBox" fmlaLink="#REF!"/>
</file>

<file path=xl/ctrlProps/ctrlProp45.xml><?xml version="1.0" encoding="utf-8"?>
<formControlPr xmlns="http://schemas.microsoft.com/office/spreadsheetml/2009/9/main" objectType="CheckBox" fmlaLink="#REF!"/>
</file>

<file path=xl/ctrlProps/ctrlProp46.xml><?xml version="1.0" encoding="utf-8"?>
<formControlPr xmlns="http://schemas.microsoft.com/office/spreadsheetml/2009/9/main" objectType="CheckBox" fmlaLink="#REF!"/>
</file>

<file path=xl/ctrlProps/ctrlProp47.xml><?xml version="1.0" encoding="utf-8"?>
<formControlPr xmlns="http://schemas.microsoft.com/office/spreadsheetml/2009/9/main" objectType="CheckBox" fmlaLink="#REF!"/>
</file>

<file path=xl/ctrlProps/ctrlProp48.xml><?xml version="1.0" encoding="utf-8"?>
<formControlPr xmlns="http://schemas.microsoft.com/office/spreadsheetml/2009/9/main" objectType="CheckBox" fmlaLink="#REF!"/>
</file>

<file path=xl/ctrlProps/ctrlProp5.xml><?xml version="1.0" encoding="utf-8"?>
<formControlPr xmlns="http://schemas.microsoft.com/office/spreadsheetml/2009/9/main" objectType="CheckBox" fmlaLink="$K$23" lockText="1" noThreeD="1"/>
</file>

<file path=xl/ctrlProps/ctrlProp6.xml><?xml version="1.0" encoding="utf-8"?>
<formControlPr xmlns="http://schemas.microsoft.com/office/spreadsheetml/2009/9/main" objectType="CheckBox" fmlaLink="$K$30" lockText="1" noThreeD="1"/>
</file>

<file path=xl/ctrlProps/ctrlProp7.xml><?xml version="1.0" encoding="utf-8"?>
<formControlPr xmlns="http://schemas.microsoft.com/office/spreadsheetml/2009/9/main" objectType="CheckBox" fmlaLink="$K$24" lockText="1" noThreeD="1"/>
</file>

<file path=xl/ctrlProps/ctrlProp8.xml><?xml version="1.0" encoding="utf-8"?>
<formControlPr xmlns="http://schemas.microsoft.com/office/spreadsheetml/2009/9/main" objectType="CheckBox" fmlaLink="$K$30" lockText="1" noThreeD="1"/>
</file>

<file path=xl/ctrlProps/ctrlProp9.xml><?xml version="1.0" encoding="utf-8"?>
<formControlPr xmlns="http://schemas.microsoft.com/office/spreadsheetml/2009/9/main" objectType="CheckBox" fmlaLink="$K$24"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6</xdr:col>
      <xdr:colOff>652343</xdr:colOff>
      <xdr:row>45</xdr:row>
      <xdr:rowOff>223533</xdr:rowOff>
    </xdr:from>
    <xdr:to>
      <xdr:col>7</xdr:col>
      <xdr:colOff>573464</xdr:colOff>
      <xdr:row>46</xdr:row>
      <xdr:rowOff>261844</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86743" y="13539483"/>
          <a:ext cx="606921" cy="628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133350</xdr:colOff>
          <xdr:row>40</xdr:row>
          <xdr:rowOff>0</xdr:rowOff>
        </xdr:from>
        <xdr:to>
          <xdr:col>2</xdr:col>
          <xdr:colOff>0</xdr:colOff>
          <xdr:row>41</xdr:row>
          <xdr:rowOff>38100</xdr:rowOff>
        </xdr:to>
        <xdr:sp macro="" textlink="">
          <xdr:nvSpPr>
            <xdr:cNvPr id="52225" name="Check Box 1" hidden="1">
              <a:extLst>
                <a:ext uri="{63B3BB69-23CF-44E3-9099-C40C66FF867C}">
                  <a14:compatExt spid="_x0000_s52225"/>
                </a:ext>
                <a:ext uri="{FF2B5EF4-FFF2-40B4-BE49-F238E27FC236}">
                  <a16:creationId xmlns:a16="http://schemas.microsoft.com/office/drawing/2014/main" id="{00000000-0008-0000-0100-00000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40</xdr:row>
          <xdr:rowOff>0</xdr:rowOff>
        </xdr:from>
        <xdr:to>
          <xdr:col>2</xdr:col>
          <xdr:colOff>0</xdr:colOff>
          <xdr:row>41</xdr:row>
          <xdr:rowOff>38100</xdr:rowOff>
        </xdr:to>
        <xdr:sp macro="" textlink="">
          <xdr:nvSpPr>
            <xdr:cNvPr id="52226" name="Check Box 2" hidden="1">
              <a:extLst>
                <a:ext uri="{63B3BB69-23CF-44E3-9099-C40C66FF867C}">
                  <a14:compatExt spid="_x0000_s52226"/>
                </a:ext>
                <a:ext uri="{FF2B5EF4-FFF2-40B4-BE49-F238E27FC236}">
                  <a16:creationId xmlns:a16="http://schemas.microsoft.com/office/drawing/2014/main" id="{00000000-0008-0000-0100-00000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16</xdr:row>
          <xdr:rowOff>0</xdr:rowOff>
        </xdr:from>
        <xdr:to>
          <xdr:col>2</xdr:col>
          <xdr:colOff>0</xdr:colOff>
          <xdr:row>17</xdr:row>
          <xdr:rowOff>38100</xdr:rowOff>
        </xdr:to>
        <xdr:sp macro="" textlink="">
          <xdr:nvSpPr>
            <xdr:cNvPr id="52227" name="Check Box 3" hidden="1">
              <a:extLst>
                <a:ext uri="{63B3BB69-23CF-44E3-9099-C40C66FF867C}">
                  <a14:compatExt spid="_x0000_s52227"/>
                </a:ext>
                <a:ext uri="{FF2B5EF4-FFF2-40B4-BE49-F238E27FC236}">
                  <a16:creationId xmlns:a16="http://schemas.microsoft.com/office/drawing/2014/main" id="{00000000-0008-0000-0100-00000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17</xdr:row>
          <xdr:rowOff>0</xdr:rowOff>
        </xdr:from>
        <xdr:to>
          <xdr:col>2</xdr:col>
          <xdr:colOff>0</xdr:colOff>
          <xdr:row>18</xdr:row>
          <xdr:rowOff>38100</xdr:rowOff>
        </xdr:to>
        <xdr:sp macro="" textlink="">
          <xdr:nvSpPr>
            <xdr:cNvPr id="52228" name="Check Box 4" hidden="1">
              <a:extLst>
                <a:ext uri="{63B3BB69-23CF-44E3-9099-C40C66FF867C}">
                  <a14:compatExt spid="_x0000_s52228"/>
                </a:ext>
                <a:ext uri="{FF2B5EF4-FFF2-40B4-BE49-F238E27FC236}">
                  <a16:creationId xmlns:a16="http://schemas.microsoft.com/office/drawing/2014/main" id="{00000000-0008-0000-0100-00000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22</xdr:row>
          <xdr:rowOff>0</xdr:rowOff>
        </xdr:from>
        <xdr:to>
          <xdr:col>2</xdr:col>
          <xdr:colOff>0</xdr:colOff>
          <xdr:row>23</xdr:row>
          <xdr:rowOff>38100</xdr:rowOff>
        </xdr:to>
        <xdr:sp macro="" textlink="">
          <xdr:nvSpPr>
            <xdr:cNvPr id="52229" name="Check Box 5" hidden="1">
              <a:extLst>
                <a:ext uri="{63B3BB69-23CF-44E3-9099-C40C66FF867C}">
                  <a14:compatExt spid="_x0000_s52229"/>
                </a:ext>
                <a:ext uri="{FF2B5EF4-FFF2-40B4-BE49-F238E27FC236}">
                  <a16:creationId xmlns:a16="http://schemas.microsoft.com/office/drawing/2014/main" id="{00000000-0008-0000-0100-00000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29</xdr:row>
          <xdr:rowOff>0</xdr:rowOff>
        </xdr:from>
        <xdr:to>
          <xdr:col>2</xdr:col>
          <xdr:colOff>0</xdr:colOff>
          <xdr:row>30</xdr:row>
          <xdr:rowOff>38100</xdr:rowOff>
        </xdr:to>
        <xdr:sp macro="" textlink="">
          <xdr:nvSpPr>
            <xdr:cNvPr id="52230" name="Check Box 6" hidden="1">
              <a:extLst>
                <a:ext uri="{63B3BB69-23CF-44E3-9099-C40C66FF867C}">
                  <a14:compatExt spid="_x0000_s52230"/>
                </a:ext>
                <a:ext uri="{FF2B5EF4-FFF2-40B4-BE49-F238E27FC236}">
                  <a16:creationId xmlns:a16="http://schemas.microsoft.com/office/drawing/2014/main" id="{00000000-0008-0000-0100-00000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23</xdr:row>
          <xdr:rowOff>0</xdr:rowOff>
        </xdr:from>
        <xdr:to>
          <xdr:col>2</xdr:col>
          <xdr:colOff>0</xdr:colOff>
          <xdr:row>24</xdr:row>
          <xdr:rowOff>38100</xdr:rowOff>
        </xdr:to>
        <xdr:sp macro="" textlink="">
          <xdr:nvSpPr>
            <xdr:cNvPr id="52231" name="Check Box 7" hidden="1">
              <a:extLst>
                <a:ext uri="{63B3BB69-23CF-44E3-9099-C40C66FF867C}">
                  <a14:compatExt spid="_x0000_s52231"/>
                </a:ext>
                <a:ext uri="{FF2B5EF4-FFF2-40B4-BE49-F238E27FC236}">
                  <a16:creationId xmlns:a16="http://schemas.microsoft.com/office/drawing/2014/main" id="{00000000-0008-0000-0100-00000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29</xdr:row>
          <xdr:rowOff>0</xdr:rowOff>
        </xdr:from>
        <xdr:to>
          <xdr:col>2</xdr:col>
          <xdr:colOff>0</xdr:colOff>
          <xdr:row>30</xdr:row>
          <xdr:rowOff>38100</xdr:rowOff>
        </xdr:to>
        <xdr:sp macro="" textlink="">
          <xdr:nvSpPr>
            <xdr:cNvPr id="52232" name="Check Box 8" hidden="1">
              <a:extLst>
                <a:ext uri="{63B3BB69-23CF-44E3-9099-C40C66FF867C}">
                  <a14:compatExt spid="_x0000_s52232"/>
                </a:ext>
                <a:ext uri="{FF2B5EF4-FFF2-40B4-BE49-F238E27FC236}">
                  <a16:creationId xmlns:a16="http://schemas.microsoft.com/office/drawing/2014/main" id="{00000000-0008-0000-0100-000008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23</xdr:row>
          <xdr:rowOff>0</xdr:rowOff>
        </xdr:from>
        <xdr:to>
          <xdr:col>2</xdr:col>
          <xdr:colOff>0</xdr:colOff>
          <xdr:row>24</xdr:row>
          <xdr:rowOff>38100</xdr:rowOff>
        </xdr:to>
        <xdr:sp macro="" textlink="">
          <xdr:nvSpPr>
            <xdr:cNvPr id="52233" name="Check Box 9" hidden="1">
              <a:extLst>
                <a:ext uri="{63B3BB69-23CF-44E3-9099-C40C66FF867C}">
                  <a14:compatExt spid="_x0000_s52233"/>
                </a:ext>
                <a:ext uri="{FF2B5EF4-FFF2-40B4-BE49-F238E27FC236}">
                  <a16:creationId xmlns:a16="http://schemas.microsoft.com/office/drawing/2014/main" id="{00000000-0008-0000-0100-00000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24</xdr:row>
          <xdr:rowOff>0</xdr:rowOff>
        </xdr:from>
        <xdr:to>
          <xdr:col>2</xdr:col>
          <xdr:colOff>0</xdr:colOff>
          <xdr:row>25</xdr:row>
          <xdr:rowOff>38100</xdr:rowOff>
        </xdr:to>
        <xdr:sp macro="" textlink="">
          <xdr:nvSpPr>
            <xdr:cNvPr id="52234" name="Check Box 10" hidden="1">
              <a:extLst>
                <a:ext uri="{63B3BB69-23CF-44E3-9099-C40C66FF867C}">
                  <a14:compatExt spid="_x0000_s52234"/>
                </a:ext>
                <a:ext uri="{FF2B5EF4-FFF2-40B4-BE49-F238E27FC236}">
                  <a16:creationId xmlns:a16="http://schemas.microsoft.com/office/drawing/2014/main" id="{00000000-0008-0000-0100-00000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24</xdr:row>
          <xdr:rowOff>0</xdr:rowOff>
        </xdr:from>
        <xdr:to>
          <xdr:col>2</xdr:col>
          <xdr:colOff>0</xdr:colOff>
          <xdr:row>25</xdr:row>
          <xdr:rowOff>38100</xdr:rowOff>
        </xdr:to>
        <xdr:sp macro="" textlink="">
          <xdr:nvSpPr>
            <xdr:cNvPr id="52235" name="Check Box 11" hidden="1">
              <a:extLst>
                <a:ext uri="{63B3BB69-23CF-44E3-9099-C40C66FF867C}">
                  <a14:compatExt spid="_x0000_s52235"/>
                </a:ext>
                <a:ext uri="{FF2B5EF4-FFF2-40B4-BE49-F238E27FC236}">
                  <a16:creationId xmlns:a16="http://schemas.microsoft.com/office/drawing/2014/main" id="{00000000-0008-0000-0100-00000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0</xdr:rowOff>
        </xdr:from>
        <xdr:to>
          <xdr:col>2</xdr:col>
          <xdr:colOff>0</xdr:colOff>
          <xdr:row>26</xdr:row>
          <xdr:rowOff>38100</xdr:rowOff>
        </xdr:to>
        <xdr:sp macro="" textlink="">
          <xdr:nvSpPr>
            <xdr:cNvPr id="52236" name="Check Box 12" hidden="1">
              <a:extLst>
                <a:ext uri="{63B3BB69-23CF-44E3-9099-C40C66FF867C}">
                  <a14:compatExt spid="_x0000_s52236"/>
                </a:ext>
                <a:ext uri="{FF2B5EF4-FFF2-40B4-BE49-F238E27FC236}">
                  <a16:creationId xmlns:a16="http://schemas.microsoft.com/office/drawing/2014/main" id="{00000000-0008-0000-0100-00000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0</xdr:rowOff>
        </xdr:from>
        <xdr:to>
          <xdr:col>2</xdr:col>
          <xdr:colOff>0</xdr:colOff>
          <xdr:row>26</xdr:row>
          <xdr:rowOff>38100</xdr:rowOff>
        </xdr:to>
        <xdr:sp macro="" textlink="">
          <xdr:nvSpPr>
            <xdr:cNvPr id="52237" name="Check Box 13" hidden="1">
              <a:extLst>
                <a:ext uri="{63B3BB69-23CF-44E3-9099-C40C66FF867C}">
                  <a14:compatExt spid="_x0000_s52237"/>
                </a:ext>
                <a:ext uri="{FF2B5EF4-FFF2-40B4-BE49-F238E27FC236}">
                  <a16:creationId xmlns:a16="http://schemas.microsoft.com/office/drawing/2014/main" id="{00000000-0008-0000-0100-00000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21</xdr:row>
          <xdr:rowOff>0</xdr:rowOff>
        </xdr:from>
        <xdr:to>
          <xdr:col>2</xdr:col>
          <xdr:colOff>0</xdr:colOff>
          <xdr:row>22</xdr:row>
          <xdr:rowOff>38100</xdr:rowOff>
        </xdr:to>
        <xdr:sp macro="" textlink="">
          <xdr:nvSpPr>
            <xdr:cNvPr id="52238" name="Check Box 14" hidden="1">
              <a:extLst>
                <a:ext uri="{63B3BB69-23CF-44E3-9099-C40C66FF867C}">
                  <a14:compatExt spid="_x0000_s52238"/>
                </a:ext>
                <a:ext uri="{FF2B5EF4-FFF2-40B4-BE49-F238E27FC236}">
                  <a16:creationId xmlns:a16="http://schemas.microsoft.com/office/drawing/2014/main" id="{00000000-0008-0000-0100-00000E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30</xdr:row>
          <xdr:rowOff>0</xdr:rowOff>
        </xdr:from>
        <xdr:to>
          <xdr:col>2</xdr:col>
          <xdr:colOff>0</xdr:colOff>
          <xdr:row>30</xdr:row>
          <xdr:rowOff>352425</xdr:rowOff>
        </xdr:to>
        <xdr:sp macro="" textlink="">
          <xdr:nvSpPr>
            <xdr:cNvPr id="52239" name="Check Box 15" hidden="1">
              <a:extLst>
                <a:ext uri="{63B3BB69-23CF-44E3-9099-C40C66FF867C}">
                  <a14:compatExt spid="_x0000_s52239"/>
                </a:ext>
                <a:ext uri="{FF2B5EF4-FFF2-40B4-BE49-F238E27FC236}">
                  <a16:creationId xmlns:a16="http://schemas.microsoft.com/office/drawing/2014/main" id="{00000000-0008-0000-0100-00000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30</xdr:row>
          <xdr:rowOff>0</xdr:rowOff>
        </xdr:from>
        <xdr:to>
          <xdr:col>2</xdr:col>
          <xdr:colOff>0</xdr:colOff>
          <xdr:row>30</xdr:row>
          <xdr:rowOff>352425</xdr:rowOff>
        </xdr:to>
        <xdr:sp macro="" textlink="">
          <xdr:nvSpPr>
            <xdr:cNvPr id="52240" name="Check Box 16" hidden="1">
              <a:extLst>
                <a:ext uri="{63B3BB69-23CF-44E3-9099-C40C66FF867C}">
                  <a14:compatExt spid="_x0000_s52240"/>
                </a:ext>
                <a:ext uri="{FF2B5EF4-FFF2-40B4-BE49-F238E27FC236}">
                  <a16:creationId xmlns:a16="http://schemas.microsoft.com/office/drawing/2014/main" id="{00000000-0008-0000-0100-00001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45</xdr:row>
          <xdr:rowOff>0</xdr:rowOff>
        </xdr:from>
        <xdr:to>
          <xdr:col>2</xdr:col>
          <xdr:colOff>0</xdr:colOff>
          <xdr:row>45</xdr:row>
          <xdr:rowOff>352425</xdr:rowOff>
        </xdr:to>
        <xdr:sp macro="" textlink="">
          <xdr:nvSpPr>
            <xdr:cNvPr id="52241" name="Check Box 17" hidden="1">
              <a:extLst>
                <a:ext uri="{63B3BB69-23CF-44E3-9099-C40C66FF867C}">
                  <a14:compatExt spid="_x0000_s52241"/>
                </a:ext>
                <a:ext uri="{FF2B5EF4-FFF2-40B4-BE49-F238E27FC236}">
                  <a16:creationId xmlns:a16="http://schemas.microsoft.com/office/drawing/2014/main" id="{00000000-0008-0000-0100-00001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45</xdr:row>
          <xdr:rowOff>0</xdr:rowOff>
        </xdr:from>
        <xdr:to>
          <xdr:col>2</xdr:col>
          <xdr:colOff>0</xdr:colOff>
          <xdr:row>45</xdr:row>
          <xdr:rowOff>352425</xdr:rowOff>
        </xdr:to>
        <xdr:sp macro="" textlink="">
          <xdr:nvSpPr>
            <xdr:cNvPr id="52242" name="Check Box 18" hidden="1">
              <a:extLst>
                <a:ext uri="{63B3BB69-23CF-44E3-9099-C40C66FF867C}">
                  <a14:compatExt spid="_x0000_s52242"/>
                </a:ext>
                <a:ext uri="{FF2B5EF4-FFF2-40B4-BE49-F238E27FC236}">
                  <a16:creationId xmlns:a16="http://schemas.microsoft.com/office/drawing/2014/main" id="{00000000-0008-0000-0100-00001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33</xdr:row>
          <xdr:rowOff>0</xdr:rowOff>
        </xdr:from>
        <xdr:to>
          <xdr:col>2</xdr:col>
          <xdr:colOff>0</xdr:colOff>
          <xdr:row>34</xdr:row>
          <xdr:rowOff>66675</xdr:rowOff>
        </xdr:to>
        <xdr:sp macro="" textlink="">
          <xdr:nvSpPr>
            <xdr:cNvPr id="52243" name="Check Box 19" hidden="1">
              <a:extLst>
                <a:ext uri="{63B3BB69-23CF-44E3-9099-C40C66FF867C}">
                  <a14:compatExt spid="_x0000_s52243"/>
                </a:ext>
                <a:ext uri="{FF2B5EF4-FFF2-40B4-BE49-F238E27FC236}">
                  <a16:creationId xmlns:a16="http://schemas.microsoft.com/office/drawing/2014/main" id="{00000000-0008-0000-0100-00001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10</xdr:col>
      <xdr:colOff>19050</xdr:colOff>
      <xdr:row>4</xdr:row>
      <xdr:rowOff>47625</xdr:rowOff>
    </xdr:from>
    <xdr:ext cx="3877985" cy="1422954"/>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8220075" y="68580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9</xdr:col>
      <xdr:colOff>666750</xdr:colOff>
      <xdr:row>4</xdr:row>
      <xdr:rowOff>57150</xdr:rowOff>
    </xdr:from>
    <xdr:ext cx="3877985" cy="1422954"/>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8267700" y="70485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44</xdr:col>
      <xdr:colOff>104775</xdr:colOff>
      <xdr:row>44</xdr:row>
      <xdr:rowOff>0</xdr:rowOff>
    </xdr:from>
    <xdr:to>
      <xdr:col>49</xdr:col>
      <xdr:colOff>104775</xdr:colOff>
      <xdr:row>46</xdr:row>
      <xdr:rowOff>38100</xdr:rowOff>
    </xdr:to>
    <xdr:pic>
      <xdr:nvPicPr>
        <xdr:cNvPr id="4" name="図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3075" y="9505950"/>
          <a:ext cx="5905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123825</xdr:colOff>
          <xdr:row>208</xdr:row>
          <xdr:rowOff>0</xdr:rowOff>
        </xdr:from>
        <xdr:to>
          <xdr:col>37</xdr:col>
          <xdr:colOff>0</xdr:colOff>
          <xdr:row>208</xdr:row>
          <xdr:rowOff>266700</xdr:rowOff>
        </xdr:to>
        <xdr:sp macro="" textlink="">
          <xdr:nvSpPr>
            <xdr:cNvPr id="1025" name="Check Box 1" descr="勤務先同一&#10;"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122</xdr:col>
          <xdr:colOff>0</xdr:colOff>
          <xdr:row>207</xdr:row>
          <xdr:rowOff>0</xdr:rowOff>
        </xdr:from>
        <xdr:to>
          <xdr:col>220</xdr:col>
          <xdr:colOff>28575</xdr:colOff>
          <xdr:row>207</xdr:row>
          <xdr:rowOff>266700</xdr:rowOff>
        </xdr:to>
        <xdr:sp macro="" textlink="">
          <xdr:nvSpPr>
            <xdr:cNvPr id="1026" name="Check Box 2" descr="勤務先同一&#10;"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122</xdr:col>
          <xdr:colOff>0</xdr:colOff>
          <xdr:row>207</xdr:row>
          <xdr:rowOff>0</xdr:rowOff>
        </xdr:from>
        <xdr:to>
          <xdr:col>220</xdr:col>
          <xdr:colOff>28575</xdr:colOff>
          <xdr:row>207</xdr:row>
          <xdr:rowOff>266700</xdr:rowOff>
        </xdr:to>
        <xdr:sp macro="" textlink="">
          <xdr:nvSpPr>
            <xdr:cNvPr id="1027" name="Check Box 3" descr="勤務先同一&#10;"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51</xdr:row>
          <xdr:rowOff>0</xdr:rowOff>
        </xdr:from>
        <xdr:to>
          <xdr:col>26</xdr:col>
          <xdr:colOff>57150</xdr:colOff>
          <xdr:row>51</xdr:row>
          <xdr:rowOff>419100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108</xdr:row>
          <xdr:rowOff>323850</xdr:rowOff>
        </xdr:from>
        <xdr:to>
          <xdr:col>34</xdr:col>
          <xdr:colOff>0</xdr:colOff>
          <xdr:row>110</xdr:row>
          <xdr:rowOff>9525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173</xdr:row>
          <xdr:rowOff>47625</xdr:rowOff>
        </xdr:from>
        <xdr:to>
          <xdr:col>33</xdr:col>
          <xdr:colOff>28575</xdr:colOff>
          <xdr:row>173</xdr:row>
          <xdr:rowOff>314325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2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244</xdr:row>
          <xdr:rowOff>28575</xdr:rowOff>
        </xdr:from>
        <xdr:to>
          <xdr:col>33</xdr:col>
          <xdr:colOff>76200</xdr:colOff>
          <xdr:row>244</xdr:row>
          <xdr:rowOff>285750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2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123</xdr:row>
          <xdr:rowOff>38100</xdr:rowOff>
        </xdr:from>
        <xdr:to>
          <xdr:col>34</xdr:col>
          <xdr:colOff>0</xdr:colOff>
          <xdr:row>123</xdr:row>
          <xdr:rowOff>323850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2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187</xdr:row>
          <xdr:rowOff>47625</xdr:rowOff>
        </xdr:from>
        <xdr:to>
          <xdr:col>33</xdr:col>
          <xdr:colOff>28575</xdr:colOff>
          <xdr:row>187</xdr:row>
          <xdr:rowOff>314325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2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258</xdr:row>
          <xdr:rowOff>47625</xdr:rowOff>
        </xdr:from>
        <xdr:to>
          <xdr:col>33</xdr:col>
          <xdr:colOff>28575</xdr:colOff>
          <xdr:row>258</xdr:row>
          <xdr:rowOff>314325</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2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114300</xdr:colOff>
          <xdr:row>305</xdr:row>
          <xdr:rowOff>38100</xdr:rowOff>
        </xdr:from>
        <xdr:to>
          <xdr:col>33</xdr:col>
          <xdr:colOff>76200</xdr:colOff>
          <xdr:row>305</xdr:row>
          <xdr:rowOff>304800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2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114300</xdr:colOff>
          <xdr:row>319</xdr:row>
          <xdr:rowOff>38100</xdr:rowOff>
        </xdr:from>
        <xdr:to>
          <xdr:col>33</xdr:col>
          <xdr:colOff>76200</xdr:colOff>
          <xdr:row>319</xdr:row>
          <xdr:rowOff>304800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2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73</xdr:col>
      <xdr:colOff>11908</xdr:colOff>
      <xdr:row>41</xdr:row>
      <xdr:rowOff>95249</xdr:rowOff>
    </xdr:from>
    <xdr:ext cx="4304896" cy="1893403"/>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2108658" y="11525249"/>
          <a:ext cx="4304896" cy="1893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（所有者が法人の場合）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・法人名、所在地を記入してください。</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・代表者の肩書（役職）、氏名を記入してください。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（所有者が個人の場合）</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・氏名、住所を記入してください。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・法人名及び肩書（役職）は空白でかまいません。</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（所有者が複数の場合）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・この欄には代表の</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名のみを記入のうえ、</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人目以降について、</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第一面の別紙を</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PDF</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にて作成し提出してください。</a:t>
          </a:r>
        </a:p>
      </xdr:txBody>
    </xdr:sp>
    <xdr:clientData/>
  </xdr:oneCellAnchor>
  <xdr:oneCellAnchor>
    <xdr:from>
      <xdr:col>72</xdr:col>
      <xdr:colOff>142876</xdr:colOff>
      <xdr:row>47</xdr:row>
      <xdr:rowOff>83344</xdr:rowOff>
    </xdr:from>
    <xdr:ext cx="3852208" cy="892809"/>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10822782" y="13585032"/>
          <a:ext cx="3852208" cy="892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電話番号は概要書には転記されません。</a:t>
          </a:r>
          <a:br>
            <a:rPr kumimoji="1" lang="en-US" altLang="ja-JP" sz="1200" b="1">
              <a:solidFill>
                <a:srgbClr val="FF0000"/>
              </a:solidFill>
              <a:latin typeface="ＭＳ Ｐゴシック" panose="020B0600070205080204" pitchFamily="50" charset="-128"/>
              <a:ea typeface="ＭＳ Ｐゴシック" panose="020B0600070205080204" pitchFamily="50" charset="-128"/>
            </a:rPr>
          </a:br>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メールアドレスは概要書報告書ともに転記されません。</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記入されたメールアドレスに定期報告に　関するメール</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rgbClr val="FF0000"/>
              </a:solidFill>
              <a:latin typeface="ＭＳ Ｐゴシック" panose="020B0600070205080204" pitchFamily="50" charset="-128"/>
              <a:ea typeface="ＭＳ Ｐゴシック" panose="020B0600070205080204" pitchFamily="50" charset="-128"/>
            </a:rPr>
            <a:t>　をお送りすることがあります</a:t>
          </a:r>
        </a:p>
      </xdr:txBody>
    </xdr:sp>
    <xdr:clientData/>
  </xdr:oneCellAnchor>
  <xdr:oneCellAnchor>
    <xdr:from>
      <xdr:col>73</xdr:col>
      <xdr:colOff>0</xdr:colOff>
      <xdr:row>59</xdr:row>
      <xdr:rowOff>0</xdr:rowOff>
    </xdr:from>
    <xdr:ext cx="3852208" cy="892809"/>
    <xdr:sp macro="" textlink="">
      <xdr:nvSpPr>
        <xdr:cNvPr id="17" name="テキスト ボックス 16">
          <a:extLst>
            <a:ext uri="{FF2B5EF4-FFF2-40B4-BE49-F238E27FC236}">
              <a16:creationId xmlns:a16="http://schemas.microsoft.com/office/drawing/2014/main" id="{00000000-0008-0000-0200-000011000000}"/>
            </a:ext>
          </a:extLst>
        </xdr:cNvPr>
        <xdr:cNvSpPr txBox="1"/>
      </xdr:nvSpPr>
      <xdr:spPr>
        <a:xfrm>
          <a:off x="10846594" y="17609344"/>
          <a:ext cx="3852208" cy="892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電話番号は概要書には転記されません。</a:t>
          </a:r>
          <a:br>
            <a:rPr kumimoji="1" lang="en-US" altLang="ja-JP" sz="1200" b="1">
              <a:solidFill>
                <a:srgbClr val="FF0000"/>
              </a:solidFill>
              <a:latin typeface="ＭＳ Ｐゴシック" panose="020B0600070205080204" pitchFamily="50" charset="-128"/>
              <a:ea typeface="ＭＳ Ｐゴシック" panose="020B0600070205080204" pitchFamily="50" charset="-128"/>
            </a:rPr>
          </a:br>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メールアドレスは概要書報告書ともに転記されません。</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en-US" altLang="ja-JP" sz="1200" b="1">
              <a:solidFill>
                <a:srgbClr val="FF0000"/>
              </a:solidFill>
              <a:latin typeface="ＭＳ Ｐゴシック" panose="020B0600070205080204" pitchFamily="50" charset="-128"/>
              <a:ea typeface="ＭＳ Ｐゴシック" panose="020B0600070205080204" pitchFamily="50" charset="-128"/>
            </a:rPr>
            <a:t>※</a:t>
          </a:r>
          <a:r>
            <a:rPr kumimoji="1" lang="ja-JP" altLang="en-US" sz="1200" b="1">
              <a:solidFill>
                <a:srgbClr val="FF0000"/>
              </a:solidFill>
              <a:latin typeface="ＭＳ Ｐゴシック" panose="020B0600070205080204" pitchFamily="50" charset="-128"/>
              <a:ea typeface="ＭＳ Ｐゴシック" panose="020B0600070205080204" pitchFamily="50" charset="-128"/>
            </a:rPr>
            <a:t>記入されたメールアドレスに定期報告に　関するメール</a:t>
          </a:r>
          <a:endParaRPr kumimoji="1" lang="en-US" altLang="ja-JP" sz="12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200" b="1">
              <a:solidFill>
                <a:srgbClr val="FF0000"/>
              </a:solidFill>
              <a:latin typeface="ＭＳ Ｐゴシック" panose="020B0600070205080204" pitchFamily="50" charset="-128"/>
              <a:ea typeface="ＭＳ Ｐゴシック" panose="020B0600070205080204" pitchFamily="50" charset="-128"/>
            </a:rPr>
            <a:t>　をお送りすることがあります</a:t>
          </a:r>
        </a:p>
      </xdr:txBody>
    </xdr:sp>
    <xdr:clientData/>
  </xdr:oneCellAnchor>
  <xdr:oneCellAnchor>
    <xdr:from>
      <xdr:col>72</xdr:col>
      <xdr:colOff>142874</xdr:colOff>
      <xdr:row>53</xdr:row>
      <xdr:rowOff>107157</xdr:rowOff>
    </xdr:from>
    <xdr:ext cx="4304896" cy="1893403"/>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12072937" y="15644813"/>
          <a:ext cx="4304896" cy="18934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（管理者が法人の場合）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・法人名、所在地を記入してください。</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・管理者の肩書（役職）、氏名を記入してください。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（管理者が個人の場合）</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・氏名、住所を記入してください。</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・法人名及び肩書（役職）は空白でかまいません。</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（管理者が複数の場合）</a:t>
          </a: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・この欄には代表の</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1</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名のみを記入のうえ、</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2</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人目以降について、</a:t>
          </a:r>
          <a:endPar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endParaRPr>
        </a:p>
        <a:p>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第一面の別紙を</a:t>
          </a:r>
          <a:r>
            <a:rPr kumimoji="1" lang="en-US" altLang="ja-JP" sz="1200" b="0">
              <a:solidFill>
                <a:sysClr val="windowText" lastClr="000000"/>
              </a:solidFill>
              <a:latin typeface="ＭＳ Ｐゴシック" panose="020B0600070205080204" pitchFamily="50" charset="-128"/>
              <a:ea typeface="ＭＳ Ｐゴシック" panose="020B0600070205080204" pitchFamily="50" charset="-128"/>
            </a:rPr>
            <a:t>PDF</a:t>
          </a:r>
          <a:r>
            <a:rPr kumimoji="1" lang="ja-JP" altLang="en-US" sz="1200" b="0">
              <a:solidFill>
                <a:sysClr val="windowText" lastClr="000000"/>
              </a:solidFill>
              <a:latin typeface="ＭＳ Ｐゴシック" panose="020B0600070205080204" pitchFamily="50" charset="-128"/>
              <a:ea typeface="ＭＳ Ｐゴシック" panose="020B0600070205080204" pitchFamily="50" charset="-128"/>
            </a:rPr>
            <a:t>にて作成し提出してください。</a:t>
          </a:r>
        </a:p>
      </xdr:txBody>
    </xdr:sp>
    <xdr:clientData/>
  </xdr:oneCellAnchor>
  <xdr:oneCellAnchor>
    <xdr:from>
      <xdr:col>74</xdr:col>
      <xdr:colOff>115659</xdr:colOff>
      <xdr:row>143</xdr:row>
      <xdr:rowOff>96611</xdr:rowOff>
    </xdr:from>
    <xdr:ext cx="2731257" cy="792525"/>
    <xdr:sp macro="" textlink="">
      <xdr:nvSpPr>
        <xdr:cNvPr id="20" name="テキスト ボックス 19">
          <a:extLst>
            <a:ext uri="{FF2B5EF4-FFF2-40B4-BE49-F238E27FC236}">
              <a16:creationId xmlns:a16="http://schemas.microsoft.com/office/drawing/2014/main" id="{00000000-0008-0000-0200-000014000000}"/>
            </a:ext>
          </a:extLst>
        </xdr:cNvPr>
        <xdr:cNvSpPr txBox="1"/>
      </xdr:nvSpPr>
      <xdr:spPr>
        <a:xfrm>
          <a:off x="11884326" y="40916528"/>
          <a:ext cx="2731257" cy="792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latin typeface="ＭＳ Ｐゴシック" panose="020B0600070205080204" pitchFamily="50" charset="-128"/>
              <a:ea typeface="ＭＳ Ｐゴシック" panose="020B0600070205080204" pitchFamily="50" charset="-128"/>
            </a:rPr>
            <a:t>←対象の換気設備が設置されて</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en-US" altLang="ja-JP" sz="1400" b="1">
              <a:solidFill>
                <a:srgbClr val="FF0000"/>
              </a:solidFill>
              <a:latin typeface="ＭＳ Ｐゴシック" panose="020B0600070205080204" pitchFamily="50" charset="-128"/>
              <a:ea typeface="ＭＳ Ｐゴシック" panose="020B0600070205080204" pitchFamily="50" charset="-128"/>
            </a:rPr>
            <a:t> </a:t>
          </a:r>
          <a:r>
            <a:rPr kumimoji="1" lang="ja-JP" altLang="en-US" sz="1400" b="1">
              <a:solidFill>
                <a:srgbClr val="FF0000"/>
              </a:solidFill>
              <a:latin typeface="ＭＳ Ｐゴシック" panose="020B0600070205080204" pitchFamily="50" charset="-128"/>
              <a:ea typeface="ＭＳ Ｐゴシック" panose="020B0600070205080204" pitchFamily="50" charset="-128"/>
            </a:rPr>
            <a:t>　いる場合は必ず設備の概要を</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400" b="1">
              <a:solidFill>
                <a:srgbClr val="FF0000"/>
              </a:solidFill>
              <a:latin typeface="ＭＳ Ｐゴシック" panose="020B0600070205080204" pitchFamily="50" charset="-128"/>
              <a:ea typeface="ＭＳ Ｐゴシック" panose="020B0600070205080204" pitchFamily="50" charset="-128"/>
            </a:rPr>
            <a:t>　 入力してください。</a:t>
          </a:r>
        </a:p>
      </xdr:txBody>
    </xdr:sp>
    <xdr:clientData/>
  </xdr:oneCellAnchor>
  <xdr:oneCellAnchor>
    <xdr:from>
      <xdr:col>77</xdr:col>
      <xdr:colOff>95250</xdr:colOff>
      <xdr:row>277</xdr:row>
      <xdr:rowOff>333375</xdr:rowOff>
    </xdr:from>
    <xdr:ext cx="2714625" cy="792525"/>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a:xfrm>
          <a:off x="12534900" y="82524600"/>
          <a:ext cx="2714625" cy="792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latin typeface="ＭＳ Ｐゴシック" panose="020B0600070205080204" pitchFamily="50" charset="-128"/>
              <a:ea typeface="ＭＳ Ｐゴシック" panose="020B0600070205080204" pitchFamily="50" charset="-128"/>
            </a:rPr>
            <a:t>←非常用照明装置が設置されて</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400" b="1">
              <a:solidFill>
                <a:srgbClr val="FF0000"/>
              </a:solidFill>
              <a:latin typeface="ＭＳ Ｐゴシック" panose="020B0600070205080204" pitchFamily="50" charset="-128"/>
              <a:ea typeface="ＭＳ Ｐゴシック" panose="020B0600070205080204" pitchFamily="50" charset="-128"/>
            </a:rPr>
            <a:t>　 いる場合は必ず設備の概要を</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400" b="1">
              <a:solidFill>
                <a:srgbClr val="FF0000"/>
              </a:solidFill>
              <a:latin typeface="ＭＳ Ｐゴシック" panose="020B0600070205080204" pitchFamily="50" charset="-128"/>
              <a:ea typeface="ＭＳ Ｐゴシック" panose="020B0600070205080204" pitchFamily="50" charset="-128"/>
            </a:rPr>
            <a:t>　 入力してください。</a:t>
          </a:r>
        </a:p>
      </xdr:txBody>
    </xdr:sp>
    <xdr:clientData/>
  </xdr:oneCellAnchor>
  <xdr:oneCellAnchor>
    <xdr:from>
      <xdr:col>76</xdr:col>
      <xdr:colOff>9525</xdr:colOff>
      <xdr:row>207</xdr:row>
      <xdr:rowOff>238125</xdr:rowOff>
    </xdr:from>
    <xdr:ext cx="2771775" cy="792525"/>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12287250" y="60940950"/>
          <a:ext cx="2771775" cy="792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latin typeface="ＭＳ Ｐゴシック" panose="020B0600070205080204" pitchFamily="50" charset="-128"/>
              <a:ea typeface="ＭＳ Ｐゴシック" panose="020B0600070205080204" pitchFamily="50" charset="-128"/>
            </a:rPr>
            <a:t>←排煙設備が設置されている場合</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400" b="1">
              <a:solidFill>
                <a:srgbClr val="FF0000"/>
              </a:solidFill>
              <a:latin typeface="ＭＳ Ｐゴシック" panose="020B0600070205080204" pitchFamily="50" charset="-128"/>
              <a:ea typeface="ＭＳ Ｐゴシック" panose="020B0600070205080204" pitchFamily="50" charset="-128"/>
            </a:rPr>
            <a:t>　 は必ず設備の概要を入力してく</a:t>
          </a:r>
          <a:endParaRPr kumimoji="1" lang="en-US" altLang="ja-JP" sz="1400" b="1">
            <a:solidFill>
              <a:srgbClr val="FF0000"/>
            </a:solidFill>
            <a:latin typeface="ＭＳ Ｐゴシック" panose="020B0600070205080204" pitchFamily="50" charset="-128"/>
            <a:ea typeface="ＭＳ Ｐゴシック" panose="020B0600070205080204" pitchFamily="50" charset="-128"/>
          </a:endParaRPr>
        </a:p>
        <a:p>
          <a:r>
            <a:rPr kumimoji="1" lang="ja-JP" altLang="en-US" sz="1400" b="1">
              <a:solidFill>
                <a:srgbClr val="FF0000"/>
              </a:solidFill>
              <a:latin typeface="ＭＳ Ｐゴシック" panose="020B0600070205080204" pitchFamily="50" charset="-128"/>
              <a:ea typeface="ＭＳ Ｐゴシック" panose="020B0600070205080204" pitchFamily="50" charset="-128"/>
            </a:rPr>
            <a:t>　 ださい。</a:t>
          </a:r>
        </a:p>
      </xdr:txBody>
    </xdr:sp>
    <xdr:clientData/>
  </xdr:oneCellAnchor>
  <mc:AlternateContent xmlns:mc="http://schemas.openxmlformats.org/markup-compatibility/2006">
    <mc:Choice xmlns:a14="http://schemas.microsoft.com/office/drawing/2010/main" Requires="a14">
      <xdr:twoCellAnchor editAs="oneCell">
        <xdr:from>
          <xdr:col>18</xdr:col>
          <xdr:colOff>85725</xdr:colOff>
          <xdr:row>39</xdr:row>
          <xdr:rowOff>104775</xdr:rowOff>
        </xdr:from>
        <xdr:to>
          <xdr:col>22</xdr:col>
          <xdr:colOff>142875</xdr:colOff>
          <xdr:row>39</xdr:row>
          <xdr:rowOff>333375</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2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123825</xdr:colOff>
          <xdr:row>3</xdr:row>
          <xdr:rowOff>0</xdr:rowOff>
        </xdr:from>
        <xdr:to>
          <xdr:col>27</xdr:col>
          <xdr:colOff>152400</xdr:colOff>
          <xdr:row>3</xdr:row>
          <xdr:rowOff>276225</xdr:rowOff>
        </xdr:to>
        <xdr:sp macro="" textlink="">
          <xdr:nvSpPr>
            <xdr:cNvPr id="2049" name="Check Box 1" descr="勤務先同一&#10;"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194</xdr:col>
          <xdr:colOff>0</xdr:colOff>
          <xdr:row>3</xdr:row>
          <xdr:rowOff>0</xdr:rowOff>
        </xdr:from>
        <xdr:to>
          <xdr:col>228</xdr:col>
          <xdr:colOff>38100</xdr:colOff>
          <xdr:row>3</xdr:row>
          <xdr:rowOff>276225</xdr:rowOff>
        </xdr:to>
        <xdr:sp macro="" textlink="">
          <xdr:nvSpPr>
            <xdr:cNvPr id="2050" name="Check Box 2" descr="勤務先同一&#10;"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194</xdr:col>
          <xdr:colOff>0</xdr:colOff>
          <xdr:row>3</xdr:row>
          <xdr:rowOff>0</xdr:rowOff>
        </xdr:from>
        <xdr:to>
          <xdr:col>228</xdr:col>
          <xdr:colOff>38100</xdr:colOff>
          <xdr:row>3</xdr:row>
          <xdr:rowOff>276225</xdr:rowOff>
        </xdr:to>
        <xdr:sp macro="" textlink="">
          <xdr:nvSpPr>
            <xdr:cNvPr id="2051" name="Check Box 3" descr="勤務先同一&#10;"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35</xdr:col>
          <xdr:colOff>152400</xdr:colOff>
          <xdr:row>3</xdr:row>
          <xdr:rowOff>276225</xdr:rowOff>
        </xdr:to>
        <xdr:sp macro="" textlink="">
          <xdr:nvSpPr>
            <xdr:cNvPr id="2052" name="Check Box 4" descr="勤務先同一&#10;"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xdr:row>
          <xdr:rowOff>0</xdr:rowOff>
        </xdr:from>
        <xdr:to>
          <xdr:col>39</xdr:col>
          <xdr:colOff>152400</xdr:colOff>
          <xdr:row>3</xdr:row>
          <xdr:rowOff>276225</xdr:rowOff>
        </xdr:to>
        <xdr:sp macro="" textlink="">
          <xdr:nvSpPr>
            <xdr:cNvPr id="2053" name="Check Box 5" descr="勤務先同一&#10;"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3</xdr:row>
          <xdr:rowOff>0</xdr:rowOff>
        </xdr:from>
        <xdr:to>
          <xdr:col>47</xdr:col>
          <xdr:colOff>152400</xdr:colOff>
          <xdr:row>3</xdr:row>
          <xdr:rowOff>276225</xdr:rowOff>
        </xdr:to>
        <xdr:sp macro="" textlink="">
          <xdr:nvSpPr>
            <xdr:cNvPr id="2054" name="Check Box 6" descr="勤務先同一&#10;"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162</xdr:col>
      <xdr:colOff>324411</xdr:colOff>
      <xdr:row>448</xdr:row>
      <xdr:rowOff>212912</xdr:rowOff>
    </xdr:from>
    <xdr:to>
      <xdr:col>164</xdr:col>
      <xdr:colOff>252089</xdr:colOff>
      <xdr:row>448</xdr:row>
      <xdr:rowOff>754716</xdr:rowOff>
    </xdr:to>
    <xdr:sp macro="" textlink="">
      <xdr:nvSpPr>
        <xdr:cNvPr id="8" name="吹き出し: 四角形 7">
          <a:extLst>
            <a:ext uri="{FF2B5EF4-FFF2-40B4-BE49-F238E27FC236}">
              <a16:creationId xmlns:a16="http://schemas.microsoft.com/office/drawing/2014/main" id="{00000000-0008-0000-0300-000008000000}"/>
            </a:ext>
          </a:extLst>
        </xdr:cNvPr>
        <xdr:cNvSpPr/>
      </xdr:nvSpPr>
      <xdr:spPr>
        <a:xfrm>
          <a:off x="27556386" y="172605887"/>
          <a:ext cx="1051628" cy="246529"/>
        </a:xfrm>
        <a:prstGeom prst="wedgeRectCallout">
          <a:avLst>
            <a:gd name="adj1" fmla="val -106720"/>
            <a:gd name="adj2" fmla="val 307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既存不適格でも概要を転記</a:t>
          </a:r>
        </a:p>
      </xdr:txBody>
    </xdr:sp>
    <xdr:clientData/>
  </xdr:twoCellAnchor>
  <xdr:twoCellAnchor>
    <xdr:from>
      <xdr:col>162</xdr:col>
      <xdr:colOff>324411</xdr:colOff>
      <xdr:row>448</xdr:row>
      <xdr:rowOff>212912</xdr:rowOff>
    </xdr:from>
    <xdr:to>
      <xdr:col>164</xdr:col>
      <xdr:colOff>252089</xdr:colOff>
      <xdr:row>448</xdr:row>
      <xdr:rowOff>754716</xdr:rowOff>
    </xdr:to>
    <xdr:sp macro="" textlink="">
      <xdr:nvSpPr>
        <xdr:cNvPr id="9" name="吹き出し: 四角形 8">
          <a:extLst>
            <a:ext uri="{FF2B5EF4-FFF2-40B4-BE49-F238E27FC236}">
              <a16:creationId xmlns:a16="http://schemas.microsoft.com/office/drawing/2014/main" id="{00000000-0008-0000-0300-000009000000}"/>
            </a:ext>
          </a:extLst>
        </xdr:cNvPr>
        <xdr:cNvSpPr/>
      </xdr:nvSpPr>
      <xdr:spPr>
        <a:xfrm>
          <a:off x="27556386" y="172605887"/>
          <a:ext cx="1051628" cy="246529"/>
        </a:xfrm>
        <a:prstGeom prst="wedgeRectCallout">
          <a:avLst>
            <a:gd name="adj1" fmla="val -106720"/>
            <a:gd name="adj2" fmla="val 307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既存不適格でも概要を転記</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123825</xdr:colOff>
          <xdr:row>3</xdr:row>
          <xdr:rowOff>0</xdr:rowOff>
        </xdr:from>
        <xdr:to>
          <xdr:col>28</xdr:col>
          <xdr:colOff>0</xdr:colOff>
          <xdr:row>3</xdr:row>
          <xdr:rowOff>276225</xdr:rowOff>
        </xdr:to>
        <xdr:sp macro="" textlink="">
          <xdr:nvSpPr>
            <xdr:cNvPr id="3073" name="Check Box 1" descr="勤務先同一&#10;"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228</xdr:col>
          <xdr:colOff>38100</xdr:colOff>
          <xdr:row>3</xdr:row>
          <xdr:rowOff>276225</xdr:rowOff>
        </xdr:to>
        <xdr:sp macro="" textlink="">
          <xdr:nvSpPr>
            <xdr:cNvPr id="3074" name="Check Box 2" descr="勤務先同一&#10;"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228</xdr:col>
          <xdr:colOff>38100</xdr:colOff>
          <xdr:row>3</xdr:row>
          <xdr:rowOff>276225</xdr:rowOff>
        </xdr:to>
        <xdr:sp macro="" textlink="">
          <xdr:nvSpPr>
            <xdr:cNvPr id="3075" name="Check Box 3" descr="勤務先同一&#10;"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36</xdr:col>
          <xdr:colOff>0</xdr:colOff>
          <xdr:row>3</xdr:row>
          <xdr:rowOff>276225</xdr:rowOff>
        </xdr:to>
        <xdr:sp macro="" textlink="">
          <xdr:nvSpPr>
            <xdr:cNvPr id="3076" name="Check Box 4" descr="勤務先同一&#10;"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39</xdr:col>
          <xdr:colOff>123825</xdr:colOff>
          <xdr:row>3</xdr:row>
          <xdr:rowOff>0</xdr:rowOff>
        </xdr:from>
        <xdr:to>
          <xdr:col>40</xdr:col>
          <xdr:colOff>0</xdr:colOff>
          <xdr:row>3</xdr:row>
          <xdr:rowOff>276225</xdr:rowOff>
        </xdr:to>
        <xdr:sp macro="" textlink="">
          <xdr:nvSpPr>
            <xdr:cNvPr id="3077" name="Check Box 5" descr="勤務先同一&#10;"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3</xdr:row>
          <xdr:rowOff>0</xdr:rowOff>
        </xdr:from>
        <xdr:to>
          <xdr:col>48</xdr:col>
          <xdr:colOff>0</xdr:colOff>
          <xdr:row>3</xdr:row>
          <xdr:rowOff>276225</xdr:rowOff>
        </xdr:to>
        <xdr:sp macro="" textlink="">
          <xdr:nvSpPr>
            <xdr:cNvPr id="3078" name="Check Box 6" descr="勤務先同一&#10;"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426</xdr:col>
          <xdr:colOff>38100</xdr:colOff>
          <xdr:row>3</xdr:row>
          <xdr:rowOff>276225</xdr:rowOff>
        </xdr:to>
        <xdr:sp macro="" textlink="">
          <xdr:nvSpPr>
            <xdr:cNvPr id="4098" name="Check Box 2" descr="勤務先同一&#10;"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426</xdr:col>
          <xdr:colOff>38100</xdr:colOff>
          <xdr:row>3</xdr:row>
          <xdr:rowOff>276225</xdr:rowOff>
        </xdr:to>
        <xdr:sp macro="" textlink="">
          <xdr:nvSpPr>
            <xdr:cNvPr id="4099" name="Check Box 3" descr="勤務先同一&#10;"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208</xdr:col>
          <xdr:colOff>38100</xdr:colOff>
          <xdr:row>3</xdr:row>
          <xdr:rowOff>276225</xdr:rowOff>
        </xdr:to>
        <xdr:sp macro="" textlink="">
          <xdr:nvSpPr>
            <xdr:cNvPr id="26625" name="Check Box 1" descr="勤務先同一&#10;" hidden="1">
              <a:extLst>
                <a:ext uri="{63B3BB69-23CF-44E3-9099-C40C66FF867C}">
                  <a14:compatExt spid="_x0000_s26625"/>
                </a:ext>
                <a:ext uri="{FF2B5EF4-FFF2-40B4-BE49-F238E27FC236}">
                  <a16:creationId xmlns:a16="http://schemas.microsoft.com/office/drawing/2014/main" id="{00000000-0008-0000-06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193</xdr:col>
          <xdr:colOff>0</xdr:colOff>
          <xdr:row>3</xdr:row>
          <xdr:rowOff>0</xdr:rowOff>
        </xdr:from>
        <xdr:to>
          <xdr:col>208</xdr:col>
          <xdr:colOff>38100</xdr:colOff>
          <xdr:row>3</xdr:row>
          <xdr:rowOff>276225</xdr:rowOff>
        </xdr:to>
        <xdr:sp macro="" textlink="">
          <xdr:nvSpPr>
            <xdr:cNvPr id="26626" name="Check Box 2" descr="勤務先同一&#10;" hidden="1">
              <a:extLst>
                <a:ext uri="{63B3BB69-23CF-44E3-9099-C40C66FF867C}">
                  <a14:compatExt spid="_x0000_s26626"/>
                </a:ext>
                <a:ext uri="{FF2B5EF4-FFF2-40B4-BE49-F238E27FC236}">
                  <a16:creationId xmlns:a16="http://schemas.microsoft.com/office/drawing/2014/main" id="{00000000-0008-0000-06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85725</xdr:colOff>
      <xdr:row>20</xdr:row>
      <xdr:rowOff>0</xdr:rowOff>
    </xdr:from>
    <xdr:to>
      <xdr:col>46</xdr:col>
      <xdr:colOff>0</xdr:colOff>
      <xdr:row>20</xdr:row>
      <xdr:rowOff>0</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771525" y="3429000"/>
          <a:ext cx="30775275" cy="0"/>
        </a:xfrm>
        <a:prstGeom prst="line">
          <a:avLst/>
        </a:prstGeom>
        <a:noFill/>
        <a:ln w="9525">
          <a:solidFill>
            <a:srgbClr val="000000"/>
          </a:solidFill>
          <a:round/>
          <a:headEnd/>
          <a:tailEnd/>
        </a:ln>
      </xdr:spPr>
    </xdr:sp>
    <xdr:clientData/>
  </xdr:twoCellAnchor>
  <xdr:twoCellAnchor>
    <xdr:from>
      <xdr:col>1</xdr:col>
      <xdr:colOff>95250</xdr:colOff>
      <xdr:row>76</xdr:row>
      <xdr:rowOff>0</xdr:rowOff>
    </xdr:from>
    <xdr:to>
      <xdr:col>46</xdr:col>
      <xdr:colOff>0</xdr:colOff>
      <xdr:row>88</xdr:row>
      <xdr:rowOff>0</xdr:rowOff>
    </xdr:to>
    <xdr:sp macro="" textlink="">
      <xdr:nvSpPr>
        <xdr:cNvPr id="3" name="Rectangle 7">
          <a:extLst>
            <a:ext uri="{FF2B5EF4-FFF2-40B4-BE49-F238E27FC236}">
              <a16:creationId xmlns:a16="http://schemas.microsoft.com/office/drawing/2014/main" id="{00000000-0008-0000-0F00-000003000000}"/>
            </a:ext>
          </a:extLst>
        </xdr:cNvPr>
        <xdr:cNvSpPr>
          <a:spLocks noChangeArrowheads="1"/>
        </xdr:cNvSpPr>
      </xdr:nvSpPr>
      <xdr:spPr bwMode="auto">
        <a:xfrm>
          <a:off x="781050" y="13030200"/>
          <a:ext cx="30765750" cy="2057400"/>
        </a:xfrm>
        <a:prstGeom prst="rect">
          <a:avLst/>
        </a:prstGeom>
        <a:noFill/>
        <a:ln w="9525">
          <a:solidFill>
            <a:srgbClr val="000000"/>
          </a:solidFill>
          <a:miter lim="800000"/>
          <a:headEnd/>
          <a:tailEnd/>
        </a:ln>
      </xdr:spPr>
    </xdr:sp>
    <xdr:clientData/>
  </xdr:twoCellAnchor>
  <xdr:twoCellAnchor>
    <xdr:from>
      <xdr:col>1</xdr:col>
      <xdr:colOff>95250</xdr:colOff>
      <xdr:row>79</xdr:row>
      <xdr:rowOff>0</xdr:rowOff>
    </xdr:from>
    <xdr:to>
      <xdr:col>46</xdr:col>
      <xdr:colOff>0</xdr:colOff>
      <xdr:row>79</xdr:row>
      <xdr:rowOff>0</xdr:rowOff>
    </xdr:to>
    <xdr:sp macro="" textlink="">
      <xdr:nvSpPr>
        <xdr:cNvPr id="4" name="Line 8">
          <a:extLst>
            <a:ext uri="{FF2B5EF4-FFF2-40B4-BE49-F238E27FC236}">
              <a16:creationId xmlns:a16="http://schemas.microsoft.com/office/drawing/2014/main" id="{00000000-0008-0000-0F00-000004000000}"/>
            </a:ext>
          </a:extLst>
        </xdr:cNvPr>
        <xdr:cNvSpPr>
          <a:spLocks noChangeShapeType="1"/>
        </xdr:cNvSpPr>
      </xdr:nvSpPr>
      <xdr:spPr bwMode="auto">
        <a:xfrm>
          <a:off x="781050" y="13544550"/>
          <a:ext cx="30765750" cy="0"/>
        </a:xfrm>
        <a:prstGeom prst="line">
          <a:avLst/>
        </a:prstGeom>
        <a:noFill/>
        <a:ln w="9525">
          <a:solidFill>
            <a:srgbClr val="000000"/>
          </a:solidFill>
          <a:round/>
          <a:headEnd/>
          <a:tailEnd/>
        </a:ln>
      </xdr:spPr>
    </xdr:sp>
    <xdr:clientData/>
  </xdr:twoCellAnchor>
  <xdr:twoCellAnchor>
    <xdr:from>
      <xdr:col>10</xdr:col>
      <xdr:colOff>95250</xdr:colOff>
      <xdr:row>76</xdr:row>
      <xdr:rowOff>0</xdr:rowOff>
    </xdr:from>
    <xdr:to>
      <xdr:col>10</xdr:col>
      <xdr:colOff>95250</xdr:colOff>
      <xdr:row>88</xdr:row>
      <xdr:rowOff>0</xdr:rowOff>
    </xdr:to>
    <xdr:sp macro="" textlink="">
      <xdr:nvSpPr>
        <xdr:cNvPr id="5" name="Line 9">
          <a:extLst>
            <a:ext uri="{FF2B5EF4-FFF2-40B4-BE49-F238E27FC236}">
              <a16:creationId xmlns:a16="http://schemas.microsoft.com/office/drawing/2014/main" id="{00000000-0008-0000-0F00-000005000000}"/>
            </a:ext>
          </a:extLst>
        </xdr:cNvPr>
        <xdr:cNvSpPr>
          <a:spLocks noChangeShapeType="1"/>
        </xdr:cNvSpPr>
      </xdr:nvSpPr>
      <xdr:spPr bwMode="auto">
        <a:xfrm>
          <a:off x="6953250" y="13030200"/>
          <a:ext cx="0" cy="2057400"/>
        </a:xfrm>
        <a:prstGeom prst="line">
          <a:avLst/>
        </a:prstGeom>
        <a:noFill/>
        <a:ln w="9525">
          <a:solidFill>
            <a:srgbClr val="000000"/>
          </a:solidFill>
          <a:round/>
          <a:headEnd/>
          <a:tailEnd/>
        </a:ln>
      </xdr:spPr>
    </xdr:sp>
    <xdr:clientData/>
  </xdr:twoCellAnchor>
  <xdr:twoCellAnchor>
    <xdr:from>
      <xdr:col>1</xdr:col>
      <xdr:colOff>95250</xdr:colOff>
      <xdr:row>82</xdr:row>
      <xdr:rowOff>0</xdr:rowOff>
    </xdr:from>
    <xdr:to>
      <xdr:col>10</xdr:col>
      <xdr:colOff>95250</xdr:colOff>
      <xdr:row>82</xdr:row>
      <xdr:rowOff>0</xdr:rowOff>
    </xdr:to>
    <xdr:sp macro="" textlink="">
      <xdr:nvSpPr>
        <xdr:cNvPr id="6" name="Line 11">
          <a:extLst>
            <a:ext uri="{FF2B5EF4-FFF2-40B4-BE49-F238E27FC236}">
              <a16:creationId xmlns:a16="http://schemas.microsoft.com/office/drawing/2014/main" id="{00000000-0008-0000-0F00-000006000000}"/>
            </a:ext>
          </a:extLst>
        </xdr:cNvPr>
        <xdr:cNvSpPr>
          <a:spLocks noChangeShapeType="1"/>
        </xdr:cNvSpPr>
      </xdr:nvSpPr>
      <xdr:spPr bwMode="auto">
        <a:xfrm>
          <a:off x="781050" y="14058900"/>
          <a:ext cx="6172200" cy="0"/>
        </a:xfrm>
        <a:prstGeom prst="line">
          <a:avLst/>
        </a:prstGeom>
        <a:noFill/>
        <a:ln w="9525">
          <a:solidFill>
            <a:srgbClr val="000000"/>
          </a:solidFill>
          <a:round/>
          <a:headEnd/>
          <a:tailEnd/>
        </a:ln>
      </xdr:spPr>
    </xdr:sp>
    <xdr:clientData/>
  </xdr:twoCellAnchor>
  <xdr:twoCellAnchor>
    <xdr:from>
      <xdr:col>1</xdr:col>
      <xdr:colOff>95250</xdr:colOff>
      <xdr:row>85</xdr:row>
      <xdr:rowOff>0</xdr:rowOff>
    </xdr:from>
    <xdr:to>
      <xdr:col>10</xdr:col>
      <xdr:colOff>95250</xdr:colOff>
      <xdr:row>85</xdr:row>
      <xdr:rowOff>0</xdr:rowOff>
    </xdr:to>
    <xdr:sp macro="" textlink="">
      <xdr:nvSpPr>
        <xdr:cNvPr id="7" name="Line 14">
          <a:extLst>
            <a:ext uri="{FF2B5EF4-FFF2-40B4-BE49-F238E27FC236}">
              <a16:creationId xmlns:a16="http://schemas.microsoft.com/office/drawing/2014/main" id="{00000000-0008-0000-0F00-000007000000}"/>
            </a:ext>
          </a:extLst>
        </xdr:cNvPr>
        <xdr:cNvSpPr>
          <a:spLocks noChangeShapeType="1"/>
        </xdr:cNvSpPr>
      </xdr:nvSpPr>
      <xdr:spPr bwMode="auto">
        <a:xfrm>
          <a:off x="781050" y="14573250"/>
          <a:ext cx="6172200" cy="0"/>
        </a:xfrm>
        <a:prstGeom prst="line">
          <a:avLst/>
        </a:prstGeom>
        <a:noFill/>
        <a:ln w="9525">
          <a:solidFill>
            <a:srgbClr val="000000"/>
          </a:solidFill>
          <a:round/>
          <a:headEnd/>
          <a:tailEnd/>
        </a:ln>
      </xdr:spPr>
    </xdr:sp>
    <xdr:clientData/>
  </xdr:twoCellAnchor>
  <xdr:twoCellAnchor>
    <xdr:from>
      <xdr:col>39</xdr:col>
      <xdr:colOff>0</xdr:colOff>
      <xdr:row>76</xdr:row>
      <xdr:rowOff>9525</xdr:rowOff>
    </xdr:from>
    <xdr:to>
      <xdr:col>39</xdr:col>
      <xdr:colOff>0</xdr:colOff>
      <xdr:row>88</xdr:row>
      <xdr:rowOff>0</xdr:rowOff>
    </xdr:to>
    <xdr:sp macro="" textlink="">
      <xdr:nvSpPr>
        <xdr:cNvPr id="8" name="Line 15">
          <a:extLst>
            <a:ext uri="{FF2B5EF4-FFF2-40B4-BE49-F238E27FC236}">
              <a16:creationId xmlns:a16="http://schemas.microsoft.com/office/drawing/2014/main" id="{00000000-0008-0000-0F00-000008000000}"/>
            </a:ext>
          </a:extLst>
        </xdr:cNvPr>
        <xdr:cNvSpPr>
          <a:spLocks noChangeShapeType="1"/>
        </xdr:cNvSpPr>
      </xdr:nvSpPr>
      <xdr:spPr bwMode="auto">
        <a:xfrm>
          <a:off x="26746200" y="13039725"/>
          <a:ext cx="0" cy="2047875"/>
        </a:xfrm>
        <a:prstGeom prst="line">
          <a:avLst/>
        </a:prstGeom>
        <a:noFill/>
        <a:ln w="9525">
          <a:solidFill>
            <a:srgbClr val="000000"/>
          </a:solidFill>
          <a:round/>
          <a:headEnd/>
          <a:tailEnd/>
        </a:ln>
      </xdr:spPr>
    </xdr:sp>
    <xdr:clientData/>
  </xdr:twoCellAnchor>
  <xdr:twoCellAnchor>
    <xdr:from>
      <xdr:col>1</xdr:col>
      <xdr:colOff>95250</xdr:colOff>
      <xdr:row>60</xdr:row>
      <xdr:rowOff>0</xdr:rowOff>
    </xdr:from>
    <xdr:to>
      <xdr:col>46</xdr:col>
      <xdr:colOff>0</xdr:colOff>
      <xdr:row>60</xdr:row>
      <xdr:rowOff>0</xdr:rowOff>
    </xdr:to>
    <xdr:sp macro="" textlink="">
      <xdr:nvSpPr>
        <xdr:cNvPr id="9" name="Line 21">
          <a:extLst>
            <a:ext uri="{FF2B5EF4-FFF2-40B4-BE49-F238E27FC236}">
              <a16:creationId xmlns:a16="http://schemas.microsoft.com/office/drawing/2014/main" id="{00000000-0008-0000-0F00-000009000000}"/>
            </a:ext>
          </a:extLst>
        </xdr:cNvPr>
        <xdr:cNvSpPr>
          <a:spLocks noChangeShapeType="1"/>
        </xdr:cNvSpPr>
      </xdr:nvSpPr>
      <xdr:spPr bwMode="auto">
        <a:xfrm>
          <a:off x="781050" y="10287000"/>
          <a:ext cx="30765750" cy="0"/>
        </a:xfrm>
        <a:prstGeom prst="line">
          <a:avLst/>
        </a:prstGeom>
        <a:noFill/>
        <a:ln w="9525">
          <a:solidFill>
            <a:srgbClr val="000000"/>
          </a:solidFill>
          <a:round/>
          <a:headEnd/>
          <a:tailEnd/>
        </a:ln>
      </xdr:spPr>
    </xdr:sp>
    <xdr:clientData/>
  </xdr:twoCellAnchor>
  <xdr:twoCellAnchor>
    <xdr:from>
      <xdr:col>1</xdr:col>
      <xdr:colOff>95250</xdr:colOff>
      <xdr:row>50</xdr:row>
      <xdr:rowOff>0</xdr:rowOff>
    </xdr:from>
    <xdr:to>
      <xdr:col>45</xdr:col>
      <xdr:colOff>142875</xdr:colOff>
      <xdr:row>50</xdr:row>
      <xdr:rowOff>0</xdr:rowOff>
    </xdr:to>
    <xdr:sp macro="" textlink="">
      <xdr:nvSpPr>
        <xdr:cNvPr id="10" name="Line 22">
          <a:extLst>
            <a:ext uri="{FF2B5EF4-FFF2-40B4-BE49-F238E27FC236}">
              <a16:creationId xmlns:a16="http://schemas.microsoft.com/office/drawing/2014/main" id="{00000000-0008-0000-0F00-00000A000000}"/>
            </a:ext>
          </a:extLst>
        </xdr:cNvPr>
        <xdr:cNvSpPr>
          <a:spLocks noChangeShapeType="1"/>
        </xdr:cNvSpPr>
      </xdr:nvSpPr>
      <xdr:spPr bwMode="auto">
        <a:xfrm>
          <a:off x="781050" y="8572500"/>
          <a:ext cx="30222825" cy="0"/>
        </a:xfrm>
        <a:prstGeom prst="line">
          <a:avLst/>
        </a:prstGeom>
        <a:noFill/>
        <a:ln w="9525">
          <a:solidFill>
            <a:srgbClr val="000000"/>
          </a:solidFill>
          <a:round/>
          <a:headEnd/>
          <a:tailEnd/>
        </a:ln>
      </xdr:spPr>
    </xdr:sp>
    <xdr:clientData/>
  </xdr:twoCellAnchor>
  <xdr:twoCellAnchor>
    <xdr:from>
      <xdr:col>1</xdr:col>
      <xdr:colOff>95250</xdr:colOff>
      <xdr:row>39</xdr:row>
      <xdr:rowOff>0</xdr:rowOff>
    </xdr:from>
    <xdr:to>
      <xdr:col>46</xdr:col>
      <xdr:colOff>0</xdr:colOff>
      <xdr:row>39</xdr:row>
      <xdr:rowOff>0</xdr:rowOff>
    </xdr:to>
    <xdr:sp macro="" textlink="">
      <xdr:nvSpPr>
        <xdr:cNvPr id="11" name="Line 23">
          <a:extLst>
            <a:ext uri="{FF2B5EF4-FFF2-40B4-BE49-F238E27FC236}">
              <a16:creationId xmlns:a16="http://schemas.microsoft.com/office/drawing/2014/main" id="{00000000-0008-0000-0F00-00000B000000}"/>
            </a:ext>
          </a:extLst>
        </xdr:cNvPr>
        <xdr:cNvSpPr>
          <a:spLocks noChangeShapeType="1"/>
        </xdr:cNvSpPr>
      </xdr:nvSpPr>
      <xdr:spPr bwMode="auto">
        <a:xfrm>
          <a:off x="781050" y="6686550"/>
          <a:ext cx="30765750" cy="0"/>
        </a:xfrm>
        <a:prstGeom prst="line">
          <a:avLst/>
        </a:prstGeom>
        <a:noFill/>
        <a:ln w="9525">
          <a:solidFill>
            <a:srgbClr val="000000"/>
          </a:solidFill>
          <a:round/>
          <a:headEnd/>
          <a:tailEnd/>
        </a:ln>
      </xdr:spPr>
    </xdr:sp>
    <xdr:clientData/>
  </xdr:twoCellAnchor>
  <xdr:twoCellAnchor>
    <xdr:from>
      <xdr:col>1</xdr:col>
      <xdr:colOff>95250</xdr:colOff>
      <xdr:row>28</xdr:row>
      <xdr:rowOff>0</xdr:rowOff>
    </xdr:from>
    <xdr:to>
      <xdr:col>46</xdr:col>
      <xdr:colOff>0</xdr:colOff>
      <xdr:row>28</xdr:row>
      <xdr:rowOff>0</xdr:rowOff>
    </xdr:to>
    <xdr:sp macro="" textlink="">
      <xdr:nvSpPr>
        <xdr:cNvPr id="12" name="Line 24">
          <a:extLst>
            <a:ext uri="{FF2B5EF4-FFF2-40B4-BE49-F238E27FC236}">
              <a16:creationId xmlns:a16="http://schemas.microsoft.com/office/drawing/2014/main" id="{00000000-0008-0000-0F00-00000C000000}"/>
            </a:ext>
          </a:extLst>
        </xdr:cNvPr>
        <xdr:cNvSpPr>
          <a:spLocks noChangeShapeType="1"/>
        </xdr:cNvSpPr>
      </xdr:nvSpPr>
      <xdr:spPr bwMode="auto">
        <a:xfrm>
          <a:off x="781050" y="4800600"/>
          <a:ext cx="30765750" cy="0"/>
        </a:xfrm>
        <a:prstGeom prst="line">
          <a:avLst/>
        </a:prstGeom>
        <a:noFill/>
        <a:ln w="9525">
          <a:solidFill>
            <a:srgbClr val="000000"/>
          </a:solidFill>
          <a:round/>
          <a:headEnd/>
          <a:tailEnd/>
        </a:ln>
      </xdr:spPr>
    </xdr:sp>
    <xdr:clientData/>
  </xdr:twoCellAnchor>
  <xdr:twoCellAnchor>
    <xdr:from>
      <xdr:col>1</xdr:col>
      <xdr:colOff>95250</xdr:colOff>
      <xdr:row>98</xdr:row>
      <xdr:rowOff>0</xdr:rowOff>
    </xdr:from>
    <xdr:to>
      <xdr:col>46</xdr:col>
      <xdr:colOff>0</xdr:colOff>
      <xdr:row>98</xdr:row>
      <xdr:rowOff>0</xdr:rowOff>
    </xdr:to>
    <xdr:sp macro="" textlink="">
      <xdr:nvSpPr>
        <xdr:cNvPr id="13" name="Line 147">
          <a:extLst>
            <a:ext uri="{FF2B5EF4-FFF2-40B4-BE49-F238E27FC236}">
              <a16:creationId xmlns:a16="http://schemas.microsoft.com/office/drawing/2014/main" id="{00000000-0008-0000-0F00-00000D000000}"/>
            </a:ext>
          </a:extLst>
        </xdr:cNvPr>
        <xdr:cNvSpPr>
          <a:spLocks noChangeShapeType="1"/>
        </xdr:cNvSpPr>
      </xdr:nvSpPr>
      <xdr:spPr bwMode="auto">
        <a:xfrm>
          <a:off x="781050" y="16802100"/>
          <a:ext cx="30765750" cy="0"/>
        </a:xfrm>
        <a:prstGeom prst="line">
          <a:avLst/>
        </a:prstGeom>
        <a:noFill/>
        <a:ln w="9525">
          <a:solidFill>
            <a:srgbClr val="000000"/>
          </a:solidFill>
          <a:round/>
          <a:headEnd/>
          <a:tailEnd/>
        </a:ln>
      </xdr:spPr>
    </xdr:sp>
    <xdr:clientData/>
  </xdr:twoCellAnchor>
  <xdr:twoCellAnchor>
    <xdr:from>
      <xdr:col>1</xdr:col>
      <xdr:colOff>95250</xdr:colOff>
      <xdr:row>109</xdr:row>
      <xdr:rowOff>0</xdr:rowOff>
    </xdr:from>
    <xdr:to>
      <xdr:col>46</xdr:col>
      <xdr:colOff>0</xdr:colOff>
      <xdr:row>109</xdr:row>
      <xdr:rowOff>0</xdr:rowOff>
    </xdr:to>
    <xdr:sp macro="" textlink="">
      <xdr:nvSpPr>
        <xdr:cNvPr id="14" name="Line 148">
          <a:extLst>
            <a:ext uri="{FF2B5EF4-FFF2-40B4-BE49-F238E27FC236}">
              <a16:creationId xmlns:a16="http://schemas.microsoft.com/office/drawing/2014/main" id="{00000000-0008-0000-0F00-00000E000000}"/>
            </a:ext>
          </a:extLst>
        </xdr:cNvPr>
        <xdr:cNvSpPr>
          <a:spLocks noChangeShapeType="1"/>
        </xdr:cNvSpPr>
      </xdr:nvSpPr>
      <xdr:spPr bwMode="auto">
        <a:xfrm>
          <a:off x="781050" y="18688050"/>
          <a:ext cx="30765750" cy="0"/>
        </a:xfrm>
        <a:prstGeom prst="line">
          <a:avLst/>
        </a:prstGeom>
        <a:noFill/>
        <a:ln w="9525">
          <a:solidFill>
            <a:srgbClr val="000000"/>
          </a:solidFill>
          <a:round/>
          <a:headEnd/>
          <a:tailEnd/>
        </a:ln>
      </xdr:spPr>
    </xdr:sp>
    <xdr:clientData/>
  </xdr:twoCellAnchor>
  <xdr:twoCellAnchor>
    <xdr:from>
      <xdr:col>1</xdr:col>
      <xdr:colOff>95250</xdr:colOff>
      <xdr:row>119</xdr:row>
      <xdr:rowOff>0</xdr:rowOff>
    </xdr:from>
    <xdr:to>
      <xdr:col>46</xdr:col>
      <xdr:colOff>0</xdr:colOff>
      <xdr:row>119</xdr:row>
      <xdr:rowOff>0</xdr:rowOff>
    </xdr:to>
    <xdr:sp macro="" textlink="">
      <xdr:nvSpPr>
        <xdr:cNvPr id="15" name="Line 149">
          <a:extLst>
            <a:ext uri="{FF2B5EF4-FFF2-40B4-BE49-F238E27FC236}">
              <a16:creationId xmlns:a16="http://schemas.microsoft.com/office/drawing/2014/main" id="{00000000-0008-0000-0F00-00000F000000}"/>
            </a:ext>
          </a:extLst>
        </xdr:cNvPr>
        <xdr:cNvSpPr>
          <a:spLocks noChangeShapeType="1"/>
        </xdr:cNvSpPr>
      </xdr:nvSpPr>
      <xdr:spPr bwMode="auto">
        <a:xfrm>
          <a:off x="781050" y="20402550"/>
          <a:ext cx="30765750" cy="0"/>
        </a:xfrm>
        <a:prstGeom prst="line">
          <a:avLst/>
        </a:prstGeom>
        <a:noFill/>
        <a:ln w="9525">
          <a:solidFill>
            <a:srgbClr val="000000"/>
          </a:solidFill>
          <a:round/>
          <a:headEnd/>
          <a:tailEnd/>
        </a:ln>
      </xdr:spPr>
    </xdr:sp>
    <xdr:clientData/>
  </xdr:twoCellAnchor>
  <xdr:twoCellAnchor>
    <xdr:from>
      <xdr:col>1</xdr:col>
      <xdr:colOff>95250</xdr:colOff>
      <xdr:row>128</xdr:row>
      <xdr:rowOff>0</xdr:rowOff>
    </xdr:from>
    <xdr:to>
      <xdr:col>46</xdr:col>
      <xdr:colOff>0</xdr:colOff>
      <xdr:row>128</xdr:row>
      <xdr:rowOff>0</xdr:rowOff>
    </xdr:to>
    <xdr:sp macro="" textlink="">
      <xdr:nvSpPr>
        <xdr:cNvPr id="16" name="Line 150">
          <a:extLst>
            <a:ext uri="{FF2B5EF4-FFF2-40B4-BE49-F238E27FC236}">
              <a16:creationId xmlns:a16="http://schemas.microsoft.com/office/drawing/2014/main" id="{00000000-0008-0000-0F00-000010000000}"/>
            </a:ext>
          </a:extLst>
        </xdr:cNvPr>
        <xdr:cNvSpPr>
          <a:spLocks noChangeShapeType="1"/>
        </xdr:cNvSpPr>
      </xdr:nvSpPr>
      <xdr:spPr bwMode="auto">
        <a:xfrm>
          <a:off x="781050" y="21945600"/>
          <a:ext cx="30765750" cy="0"/>
        </a:xfrm>
        <a:prstGeom prst="line">
          <a:avLst/>
        </a:prstGeom>
        <a:noFill/>
        <a:ln w="9525">
          <a:solidFill>
            <a:srgbClr val="000000"/>
          </a:solidFill>
          <a:round/>
          <a:headEnd/>
          <a:tailEnd/>
        </a:ln>
      </xdr:spPr>
    </xdr:sp>
    <xdr:clientData/>
  </xdr:twoCellAnchor>
  <xdr:twoCellAnchor>
    <xdr:from>
      <xdr:col>1</xdr:col>
      <xdr:colOff>95250</xdr:colOff>
      <xdr:row>164</xdr:row>
      <xdr:rowOff>0</xdr:rowOff>
    </xdr:from>
    <xdr:to>
      <xdr:col>46</xdr:col>
      <xdr:colOff>0</xdr:colOff>
      <xdr:row>164</xdr:row>
      <xdr:rowOff>0</xdr:rowOff>
    </xdr:to>
    <xdr:sp macro="" textlink="">
      <xdr:nvSpPr>
        <xdr:cNvPr id="17" name="Line 151">
          <a:extLst>
            <a:ext uri="{FF2B5EF4-FFF2-40B4-BE49-F238E27FC236}">
              <a16:creationId xmlns:a16="http://schemas.microsoft.com/office/drawing/2014/main" id="{00000000-0008-0000-0F00-000011000000}"/>
            </a:ext>
          </a:extLst>
        </xdr:cNvPr>
        <xdr:cNvSpPr>
          <a:spLocks noChangeShapeType="1"/>
        </xdr:cNvSpPr>
      </xdr:nvSpPr>
      <xdr:spPr bwMode="auto">
        <a:xfrm>
          <a:off x="781050" y="28117800"/>
          <a:ext cx="30765750" cy="0"/>
        </a:xfrm>
        <a:prstGeom prst="line">
          <a:avLst/>
        </a:prstGeom>
        <a:noFill/>
        <a:ln w="9525">
          <a:solidFill>
            <a:srgbClr val="000000"/>
          </a:solidFill>
          <a:round/>
          <a:headEnd/>
          <a:tailEnd/>
        </a:ln>
      </xdr:spPr>
    </xdr:sp>
    <xdr:clientData/>
  </xdr:twoCellAnchor>
  <xdr:twoCellAnchor>
    <xdr:from>
      <xdr:col>1</xdr:col>
      <xdr:colOff>95250</xdr:colOff>
      <xdr:row>196</xdr:row>
      <xdr:rowOff>0</xdr:rowOff>
    </xdr:from>
    <xdr:to>
      <xdr:col>46</xdr:col>
      <xdr:colOff>0</xdr:colOff>
      <xdr:row>196</xdr:row>
      <xdr:rowOff>0</xdr:rowOff>
    </xdr:to>
    <xdr:sp macro="" textlink="">
      <xdr:nvSpPr>
        <xdr:cNvPr id="18" name="Line 152">
          <a:extLst>
            <a:ext uri="{FF2B5EF4-FFF2-40B4-BE49-F238E27FC236}">
              <a16:creationId xmlns:a16="http://schemas.microsoft.com/office/drawing/2014/main" id="{00000000-0008-0000-0F00-000012000000}"/>
            </a:ext>
          </a:extLst>
        </xdr:cNvPr>
        <xdr:cNvSpPr>
          <a:spLocks noChangeShapeType="1"/>
        </xdr:cNvSpPr>
      </xdr:nvSpPr>
      <xdr:spPr bwMode="auto">
        <a:xfrm>
          <a:off x="781050" y="33604200"/>
          <a:ext cx="30765750" cy="0"/>
        </a:xfrm>
        <a:prstGeom prst="line">
          <a:avLst/>
        </a:prstGeom>
        <a:noFill/>
        <a:ln w="9525">
          <a:solidFill>
            <a:srgbClr val="000000"/>
          </a:solidFill>
          <a:round/>
          <a:headEnd/>
          <a:tailEnd/>
        </a:ln>
      </xdr:spPr>
    </xdr:sp>
    <xdr:clientData/>
  </xdr:twoCellAnchor>
  <xdr:twoCellAnchor>
    <xdr:from>
      <xdr:col>1</xdr:col>
      <xdr:colOff>95250</xdr:colOff>
      <xdr:row>421</xdr:row>
      <xdr:rowOff>0</xdr:rowOff>
    </xdr:from>
    <xdr:to>
      <xdr:col>46</xdr:col>
      <xdr:colOff>0</xdr:colOff>
      <xdr:row>421</xdr:row>
      <xdr:rowOff>0</xdr:rowOff>
    </xdr:to>
    <xdr:sp macro="" textlink="">
      <xdr:nvSpPr>
        <xdr:cNvPr id="19" name="Line 620">
          <a:extLst>
            <a:ext uri="{FF2B5EF4-FFF2-40B4-BE49-F238E27FC236}">
              <a16:creationId xmlns:a16="http://schemas.microsoft.com/office/drawing/2014/main" id="{00000000-0008-0000-0F00-000013000000}"/>
            </a:ext>
          </a:extLst>
        </xdr:cNvPr>
        <xdr:cNvSpPr>
          <a:spLocks noChangeShapeType="1"/>
        </xdr:cNvSpPr>
      </xdr:nvSpPr>
      <xdr:spPr bwMode="auto">
        <a:xfrm>
          <a:off x="781050" y="72180450"/>
          <a:ext cx="30765750" cy="0"/>
        </a:xfrm>
        <a:prstGeom prst="line">
          <a:avLst/>
        </a:prstGeom>
        <a:noFill/>
        <a:ln w="9525">
          <a:solidFill>
            <a:srgbClr val="000000"/>
          </a:solidFill>
          <a:round/>
          <a:headEnd/>
          <a:tailEnd/>
        </a:ln>
      </xdr:spPr>
    </xdr:sp>
    <xdr:clientData/>
  </xdr:twoCellAnchor>
  <xdr:twoCellAnchor>
    <xdr:from>
      <xdr:col>1</xdr:col>
      <xdr:colOff>104775</xdr:colOff>
      <xdr:row>519</xdr:row>
      <xdr:rowOff>38100</xdr:rowOff>
    </xdr:from>
    <xdr:to>
      <xdr:col>46</xdr:col>
      <xdr:colOff>9525</xdr:colOff>
      <xdr:row>519</xdr:row>
      <xdr:rowOff>38100</xdr:rowOff>
    </xdr:to>
    <xdr:sp macro="" textlink="">
      <xdr:nvSpPr>
        <xdr:cNvPr id="20" name="Line 957">
          <a:extLst>
            <a:ext uri="{FF2B5EF4-FFF2-40B4-BE49-F238E27FC236}">
              <a16:creationId xmlns:a16="http://schemas.microsoft.com/office/drawing/2014/main" id="{00000000-0008-0000-0F00-000014000000}"/>
            </a:ext>
          </a:extLst>
        </xdr:cNvPr>
        <xdr:cNvSpPr>
          <a:spLocks noChangeShapeType="1"/>
        </xdr:cNvSpPr>
      </xdr:nvSpPr>
      <xdr:spPr bwMode="auto">
        <a:xfrm>
          <a:off x="266700" y="41328975"/>
          <a:ext cx="7191375" cy="0"/>
        </a:xfrm>
        <a:prstGeom prst="line">
          <a:avLst/>
        </a:prstGeom>
        <a:noFill/>
        <a:ln w="9525">
          <a:solidFill>
            <a:srgbClr val="000000"/>
          </a:solidFill>
          <a:round/>
          <a:headEnd/>
          <a:tailEnd/>
        </a:ln>
      </xdr:spPr>
    </xdr:sp>
    <xdr:clientData/>
  </xdr:twoCellAnchor>
  <xdr:twoCellAnchor>
    <xdr:from>
      <xdr:col>1</xdr:col>
      <xdr:colOff>95250</xdr:colOff>
      <xdr:row>523</xdr:row>
      <xdr:rowOff>0</xdr:rowOff>
    </xdr:from>
    <xdr:to>
      <xdr:col>46</xdr:col>
      <xdr:colOff>0</xdr:colOff>
      <xdr:row>523</xdr:row>
      <xdr:rowOff>0</xdr:rowOff>
    </xdr:to>
    <xdr:sp macro="" textlink="">
      <xdr:nvSpPr>
        <xdr:cNvPr id="21" name="Line 962">
          <a:extLst>
            <a:ext uri="{FF2B5EF4-FFF2-40B4-BE49-F238E27FC236}">
              <a16:creationId xmlns:a16="http://schemas.microsoft.com/office/drawing/2014/main" id="{00000000-0008-0000-0F00-000015000000}"/>
            </a:ext>
          </a:extLst>
        </xdr:cNvPr>
        <xdr:cNvSpPr>
          <a:spLocks noChangeShapeType="1"/>
        </xdr:cNvSpPr>
      </xdr:nvSpPr>
      <xdr:spPr bwMode="auto">
        <a:xfrm>
          <a:off x="781050" y="81953100"/>
          <a:ext cx="30765750" cy="0"/>
        </a:xfrm>
        <a:prstGeom prst="line">
          <a:avLst/>
        </a:prstGeom>
        <a:noFill/>
        <a:ln w="9525">
          <a:solidFill>
            <a:srgbClr val="000000"/>
          </a:solidFill>
          <a:round/>
          <a:headEnd/>
          <a:tailEnd/>
        </a:ln>
      </xdr:spPr>
    </xdr:sp>
    <xdr:clientData/>
  </xdr:twoCellAnchor>
  <xdr:twoCellAnchor>
    <xdr:from>
      <xdr:col>1</xdr:col>
      <xdr:colOff>95250</xdr:colOff>
      <xdr:row>183</xdr:row>
      <xdr:rowOff>0</xdr:rowOff>
    </xdr:from>
    <xdr:to>
      <xdr:col>46</xdr:col>
      <xdr:colOff>0</xdr:colOff>
      <xdr:row>183</xdr:row>
      <xdr:rowOff>0</xdr:rowOff>
    </xdr:to>
    <xdr:sp macro="" textlink="">
      <xdr:nvSpPr>
        <xdr:cNvPr id="22" name="Line 1001">
          <a:extLst>
            <a:ext uri="{FF2B5EF4-FFF2-40B4-BE49-F238E27FC236}">
              <a16:creationId xmlns:a16="http://schemas.microsoft.com/office/drawing/2014/main" id="{00000000-0008-0000-0F00-000016000000}"/>
            </a:ext>
          </a:extLst>
        </xdr:cNvPr>
        <xdr:cNvSpPr>
          <a:spLocks noChangeShapeType="1"/>
        </xdr:cNvSpPr>
      </xdr:nvSpPr>
      <xdr:spPr bwMode="auto">
        <a:xfrm>
          <a:off x="781050" y="31375350"/>
          <a:ext cx="30765750" cy="0"/>
        </a:xfrm>
        <a:prstGeom prst="line">
          <a:avLst/>
        </a:prstGeom>
        <a:noFill/>
        <a:ln w="9525">
          <a:solidFill>
            <a:srgbClr val="000000"/>
          </a:solidFill>
          <a:round/>
          <a:headEnd/>
          <a:tailEnd/>
        </a:ln>
      </xdr:spPr>
    </xdr:sp>
    <xdr:clientData/>
  </xdr:twoCellAnchor>
  <xdr:twoCellAnchor>
    <xdr:from>
      <xdr:col>1</xdr:col>
      <xdr:colOff>95250</xdr:colOff>
      <xdr:row>205</xdr:row>
      <xdr:rowOff>0</xdr:rowOff>
    </xdr:from>
    <xdr:to>
      <xdr:col>46</xdr:col>
      <xdr:colOff>0</xdr:colOff>
      <xdr:row>205</xdr:row>
      <xdr:rowOff>0</xdr:rowOff>
    </xdr:to>
    <xdr:sp macro="" textlink="">
      <xdr:nvSpPr>
        <xdr:cNvPr id="23" name="Line 1002">
          <a:extLst>
            <a:ext uri="{FF2B5EF4-FFF2-40B4-BE49-F238E27FC236}">
              <a16:creationId xmlns:a16="http://schemas.microsoft.com/office/drawing/2014/main" id="{00000000-0008-0000-0F00-000017000000}"/>
            </a:ext>
          </a:extLst>
        </xdr:cNvPr>
        <xdr:cNvSpPr>
          <a:spLocks noChangeShapeType="1"/>
        </xdr:cNvSpPr>
      </xdr:nvSpPr>
      <xdr:spPr bwMode="auto">
        <a:xfrm>
          <a:off x="781050" y="35147250"/>
          <a:ext cx="30765750" cy="0"/>
        </a:xfrm>
        <a:prstGeom prst="line">
          <a:avLst/>
        </a:prstGeom>
        <a:noFill/>
        <a:ln w="9525">
          <a:solidFill>
            <a:srgbClr val="000000"/>
          </a:solidFill>
          <a:round/>
          <a:headEnd/>
          <a:tailEnd/>
        </a:ln>
      </xdr:spPr>
    </xdr:sp>
    <xdr:clientData/>
  </xdr:twoCellAnchor>
  <xdr:twoCellAnchor>
    <xdr:from>
      <xdr:col>1</xdr:col>
      <xdr:colOff>95250</xdr:colOff>
      <xdr:row>246</xdr:row>
      <xdr:rowOff>0</xdr:rowOff>
    </xdr:from>
    <xdr:to>
      <xdr:col>46</xdr:col>
      <xdr:colOff>0</xdr:colOff>
      <xdr:row>246</xdr:row>
      <xdr:rowOff>0</xdr:rowOff>
    </xdr:to>
    <xdr:sp macro="" textlink="">
      <xdr:nvSpPr>
        <xdr:cNvPr id="24" name="Line 1021">
          <a:extLst>
            <a:ext uri="{FF2B5EF4-FFF2-40B4-BE49-F238E27FC236}">
              <a16:creationId xmlns:a16="http://schemas.microsoft.com/office/drawing/2014/main" id="{00000000-0008-0000-0F00-000018000000}"/>
            </a:ext>
          </a:extLst>
        </xdr:cNvPr>
        <xdr:cNvSpPr>
          <a:spLocks noChangeShapeType="1"/>
        </xdr:cNvSpPr>
      </xdr:nvSpPr>
      <xdr:spPr bwMode="auto">
        <a:xfrm>
          <a:off x="781050" y="42176700"/>
          <a:ext cx="30765750" cy="0"/>
        </a:xfrm>
        <a:prstGeom prst="line">
          <a:avLst/>
        </a:prstGeom>
        <a:noFill/>
        <a:ln w="9525">
          <a:solidFill>
            <a:srgbClr val="000000"/>
          </a:solidFill>
          <a:round/>
          <a:headEnd/>
          <a:tailEnd/>
        </a:ln>
      </xdr:spPr>
    </xdr:sp>
    <xdr:clientData/>
  </xdr:twoCellAnchor>
  <xdr:twoCellAnchor>
    <xdr:from>
      <xdr:col>1</xdr:col>
      <xdr:colOff>95250</xdr:colOff>
      <xdr:row>273</xdr:row>
      <xdr:rowOff>0</xdr:rowOff>
    </xdr:from>
    <xdr:to>
      <xdr:col>46</xdr:col>
      <xdr:colOff>0</xdr:colOff>
      <xdr:row>273</xdr:row>
      <xdr:rowOff>0</xdr:rowOff>
    </xdr:to>
    <xdr:sp macro="" textlink="">
      <xdr:nvSpPr>
        <xdr:cNvPr id="25" name="Line 1022">
          <a:extLst>
            <a:ext uri="{FF2B5EF4-FFF2-40B4-BE49-F238E27FC236}">
              <a16:creationId xmlns:a16="http://schemas.microsoft.com/office/drawing/2014/main" id="{00000000-0008-0000-0F00-000019000000}"/>
            </a:ext>
          </a:extLst>
        </xdr:cNvPr>
        <xdr:cNvSpPr>
          <a:spLocks noChangeShapeType="1"/>
        </xdr:cNvSpPr>
      </xdr:nvSpPr>
      <xdr:spPr bwMode="auto">
        <a:xfrm>
          <a:off x="781050" y="46805850"/>
          <a:ext cx="30765750" cy="0"/>
        </a:xfrm>
        <a:prstGeom prst="line">
          <a:avLst/>
        </a:prstGeom>
        <a:noFill/>
        <a:ln w="9525">
          <a:solidFill>
            <a:srgbClr val="000000"/>
          </a:solidFill>
          <a:round/>
          <a:headEnd/>
          <a:tailEnd/>
        </a:ln>
      </xdr:spPr>
    </xdr:sp>
    <xdr:clientData/>
  </xdr:twoCellAnchor>
  <xdr:twoCellAnchor>
    <xdr:from>
      <xdr:col>1</xdr:col>
      <xdr:colOff>95250</xdr:colOff>
      <xdr:row>260</xdr:row>
      <xdr:rowOff>0</xdr:rowOff>
    </xdr:from>
    <xdr:to>
      <xdr:col>46</xdr:col>
      <xdr:colOff>0</xdr:colOff>
      <xdr:row>260</xdr:row>
      <xdr:rowOff>0</xdr:rowOff>
    </xdr:to>
    <xdr:sp macro="" textlink="">
      <xdr:nvSpPr>
        <xdr:cNvPr id="26" name="Line 1035">
          <a:extLst>
            <a:ext uri="{FF2B5EF4-FFF2-40B4-BE49-F238E27FC236}">
              <a16:creationId xmlns:a16="http://schemas.microsoft.com/office/drawing/2014/main" id="{00000000-0008-0000-0F00-00001A000000}"/>
            </a:ext>
          </a:extLst>
        </xdr:cNvPr>
        <xdr:cNvSpPr>
          <a:spLocks noChangeShapeType="1"/>
        </xdr:cNvSpPr>
      </xdr:nvSpPr>
      <xdr:spPr bwMode="auto">
        <a:xfrm>
          <a:off x="781050" y="44577000"/>
          <a:ext cx="30765750" cy="0"/>
        </a:xfrm>
        <a:prstGeom prst="line">
          <a:avLst/>
        </a:prstGeom>
        <a:noFill/>
        <a:ln w="9525">
          <a:solidFill>
            <a:srgbClr val="000000"/>
          </a:solidFill>
          <a:round/>
          <a:headEnd/>
          <a:tailEnd/>
        </a:ln>
      </xdr:spPr>
    </xdr:sp>
    <xdr:clientData/>
  </xdr:twoCellAnchor>
  <xdr:twoCellAnchor>
    <xdr:from>
      <xdr:col>1</xdr:col>
      <xdr:colOff>95250</xdr:colOff>
      <xdr:row>282</xdr:row>
      <xdr:rowOff>0</xdr:rowOff>
    </xdr:from>
    <xdr:to>
      <xdr:col>46</xdr:col>
      <xdr:colOff>0</xdr:colOff>
      <xdr:row>282</xdr:row>
      <xdr:rowOff>0</xdr:rowOff>
    </xdr:to>
    <xdr:sp macro="" textlink="">
      <xdr:nvSpPr>
        <xdr:cNvPr id="27" name="Line 1036">
          <a:extLst>
            <a:ext uri="{FF2B5EF4-FFF2-40B4-BE49-F238E27FC236}">
              <a16:creationId xmlns:a16="http://schemas.microsoft.com/office/drawing/2014/main" id="{00000000-0008-0000-0F00-00001B000000}"/>
            </a:ext>
          </a:extLst>
        </xdr:cNvPr>
        <xdr:cNvSpPr>
          <a:spLocks noChangeShapeType="1"/>
        </xdr:cNvSpPr>
      </xdr:nvSpPr>
      <xdr:spPr bwMode="auto">
        <a:xfrm>
          <a:off x="781050" y="48348900"/>
          <a:ext cx="30765750" cy="0"/>
        </a:xfrm>
        <a:prstGeom prst="line">
          <a:avLst/>
        </a:prstGeom>
        <a:noFill/>
        <a:ln w="9525">
          <a:solidFill>
            <a:srgbClr val="000000"/>
          </a:solidFill>
          <a:round/>
          <a:headEnd/>
          <a:tailEnd/>
        </a:ln>
      </xdr:spPr>
    </xdr:sp>
    <xdr:clientData/>
  </xdr:twoCellAnchor>
  <xdr:twoCellAnchor>
    <xdr:from>
      <xdr:col>1</xdr:col>
      <xdr:colOff>95250</xdr:colOff>
      <xdr:row>323</xdr:row>
      <xdr:rowOff>0</xdr:rowOff>
    </xdr:from>
    <xdr:to>
      <xdr:col>46</xdr:col>
      <xdr:colOff>0</xdr:colOff>
      <xdr:row>323</xdr:row>
      <xdr:rowOff>0</xdr:rowOff>
    </xdr:to>
    <xdr:sp macro="" textlink="">
      <xdr:nvSpPr>
        <xdr:cNvPr id="28" name="Line 1038">
          <a:extLst>
            <a:ext uri="{FF2B5EF4-FFF2-40B4-BE49-F238E27FC236}">
              <a16:creationId xmlns:a16="http://schemas.microsoft.com/office/drawing/2014/main" id="{00000000-0008-0000-0F00-00001C000000}"/>
            </a:ext>
          </a:extLst>
        </xdr:cNvPr>
        <xdr:cNvSpPr>
          <a:spLocks noChangeShapeType="1"/>
        </xdr:cNvSpPr>
      </xdr:nvSpPr>
      <xdr:spPr bwMode="auto">
        <a:xfrm>
          <a:off x="781050" y="55378350"/>
          <a:ext cx="30765750" cy="0"/>
        </a:xfrm>
        <a:prstGeom prst="line">
          <a:avLst/>
        </a:prstGeom>
        <a:noFill/>
        <a:ln w="9525">
          <a:solidFill>
            <a:srgbClr val="000000"/>
          </a:solidFill>
          <a:round/>
          <a:headEnd/>
          <a:tailEnd/>
        </a:ln>
      </xdr:spPr>
    </xdr:sp>
    <xdr:clientData/>
  </xdr:twoCellAnchor>
  <xdr:twoCellAnchor>
    <xdr:from>
      <xdr:col>1</xdr:col>
      <xdr:colOff>95250</xdr:colOff>
      <xdr:row>354</xdr:row>
      <xdr:rowOff>0</xdr:rowOff>
    </xdr:from>
    <xdr:to>
      <xdr:col>46</xdr:col>
      <xdr:colOff>0</xdr:colOff>
      <xdr:row>354</xdr:row>
      <xdr:rowOff>0</xdr:rowOff>
    </xdr:to>
    <xdr:sp macro="" textlink="">
      <xdr:nvSpPr>
        <xdr:cNvPr id="29" name="Line 1057">
          <a:extLst>
            <a:ext uri="{FF2B5EF4-FFF2-40B4-BE49-F238E27FC236}">
              <a16:creationId xmlns:a16="http://schemas.microsoft.com/office/drawing/2014/main" id="{00000000-0008-0000-0F00-00001D000000}"/>
            </a:ext>
          </a:extLst>
        </xdr:cNvPr>
        <xdr:cNvSpPr>
          <a:spLocks noChangeShapeType="1"/>
        </xdr:cNvSpPr>
      </xdr:nvSpPr>
      <xdr:spPr bwMode="auto">
        <a:xfrm>
          <a:off x="781050" y="60693300"/>
          <a:ext cx="30765750" cy="0"/>
        </a:xfrm>
        <a:prstGeom prst="line">
          <a:avLst/>
        </a:prstGeom>
        <a:noFill/>
        <a:ln w="9525">
          <a:solidFill>
            <a:srgbClr val="000000"/>
          </a:solidFill>
          <a:round/>
          <a:headEnd/>
          <a:tailEnd/>
        </a:ln>
      </xdr:spPr>
    </xdr:sp>
    <xdr:clientData/>
  </xdr:twoCellAnchor>
  <xdr:twoCellAnchor>
    <xdr:from>
      <xdr:col>1</xdr:col>
      <xdr:colOff>95250</xdr:colOff>
      <xdr:row>341</xdr:row>
      <xdr:rowOff>0</xdr:rowOff>
    </xdr:from>
    <xdr:to>
      <xdr:col>46</xdr:col>
      <xdr:colOff>0</xdr:colOff>
      <xdr:row>341</xdr:row>
      <xdr:rowOff>0</xdr:rowOff>
    </xdr:to>
    <xdr:sp macro="" textlink="">
      <xdr:nvSpPr>
        <xdr:cNvPr id="30" name="Line 1070">
          <a:extLst>
            <a:ext uri="{FF2B5EF4-FFF2-40B4-BE49-F238E27FC236}">
              <a16:creationId xmlns:a16="http://schemas.microsoft.com/office/drawing/2014/main" id="{00000000-0008-0000-0F00-00001E000000}"/>
            </a:ext>
          </a:extLst>
        </xdr:cNvPr>
        <xdr:cNvSpPr>
          <a:spLocks noChangeShapeType="1"/>
        </xdr:cNvSpPr>
      </xdr:nvSpPr>
      <xdr:spPr bwMode="auto">
        <a:xfrm>
          <a:off x="781050" y="58464450"/>
          <a:ext cx="30765750" cy="0"/>
        </a:xfrm>
        <a:prstGeom prst="line">
          <a:avLst/>
        </a:prstGeom>
        <a:noFill/>
        <a:ln w="9525">
          <a:solidFill>
            <a:srgbClr val="000000"/>
          </a:solidFill>
          <a:round/>
          <a:headEnd/>
          <a:tailEnd/>
        </a:ln>
      </xdr:spPr>
    </xdr:sp>
    <xdr:clientData/>
  </xdr:twoCellAnchor>
  <xdr:twoCellAnchor>
    <xdr:from>
      <xdr:col>1</xdr:col>
      <xdr:colOff>96116</xdr:colOff>
      <xdr:row>363</xdr:row>
      <xdr:rowOff>4329</xdr:rowOff>
    </xdr:from>
    <xdr:to>
      <xdr:col>46</xdr:col>
      <xdr:colOff>866</xdr:colOff>
      <xdr:row>363</xdr:row>
      <xdr:rowOff>4329</xdr:rowOff>
    </xdr:to>
    <xdr:sp macro="" textlink="">
      <xdr:nvSpPr>
        <xdr:cNvPr id="31" name="Line 1071">
          <a:extLst>
            <a:ext uri="{FF2B5EF4-FFF2-40B4-BE49-F238E27FC236}">
              <a16:creationId xmlns:a16="http://schemas.microsoft.com/office/drawing/2014/main" id="{00000000-0008-0000-0F00-00001F000000}"/>
            </a:ext>
          </a:extLst>
        </xdr:cNvPr>
        <xdr:cNvSpPr>
          <a:spLocks noChangeShapeType="1"/>
        </xdr:cNvSpPr>
      </xdr:nvSpPr>
      <xdr:spPr bwMode="auto">
        <a:xfrm>
          <a:off x="256309" y="33571295"/>
          <a:ext cx="7113443" cy="0"/>
        </a:xfrm>
        <a:prstGeom prst="line">
          <a:avLst/>
        </a:prstGeom>
        <a:noFill/>
        <a:ln w="9525">
          <a:solidFill>
            <a:srgbClr val="000000"/>
          </a:solidFill>
          <a:round/>
          <a:headEnd/>
          <a:tailEnd/>
        </a:ln>
      </xdr:spPr>
    </xdr:sp>
    <xdr:clientData/>
  </xdr:twoCellAnchor>
  <xdr:twoCellAnchor>
    <xdr:from>
      <xdr:col>1</xdr:col>
      <xdr:colOff>95250</xdr:colOff>
      <xdr:row>404</xdr:row>
      <xdr:rowOff>0</xdr:rowOff>
    </xdr:from>
    <xdr:to>
      <xdr:col>46</xdr:col>
      <xdr:colOff>0</xdr:colOff>
      <xdr:row>404</xdr:row>
      <xdr:rowOff>0</xdr:rowOff>
    </xdr:to>
    <xdr:sp macro="" textlink="">
      <xdr:nvSpPr>
        <xdr:cNvPr id="32" name="Line 1072">
          <a:extLst>
            <a:ext uri="{FF2B5EF4-FFF2-40B4-BE49-F238E27FC236}">
              <a16:creationId xmlns:a16="http://schemas.microsoft.com/office/drawing/2014/main" id="{00000000-0008-0000-0F00-000020000000}"/>
            </a:ext>
          </a:extLst>
        </xdr:cNvPr>
        <xdr:cNvSpPr>
          <a:spLocks noChangeShapeType="1"/>
        </xdr:cNvSpPr>
      </xdr:nvSpPr>
      <xdr:spPr bwMode="auto">
        <a:xfrm>
          <a:off x="781050" y="69265800"/>
          <a:ext cx="30765750" cy="0"/>
        </a:xfrm>
        <a:prstGeom prst="line">
          <a:avLst/>
        </a:prstGeom>
        <a:noFill/>
        <a:ln w="9525">
          <a:solidFill>
            <a:srgbClr val="000000"/>
          </a:solidFill>
          <a:round/>
          <a:headEnd/>
          <a:tailEnd/>
        </a:ln>
      </xdr:spPr>
    </xdr:sp>
    <xdr:clientData/>
  </xdr:twoCellAnchor>
  <xdr:twoCellAnchor>
    <xdr:from>
      <xdr:col>1</xdr:col>
      <xdr:colOff>95250</xdr:colOff>
      <xdr:row>434</xdr:row>
      <xdr:rowOff>0</xdr:rowOff>
    </xdr:from>
    <xdr:to>
      <xdr:col>46</xdr:col>
      <xdr:colOff>0</xdr:colOff>
      <xdr:row>434</xdr:row>
      <xdr:rowOff>0</xdr:rowOff>
    </xdr:to>
    <xdr:sp macro="" textlink="">
      <xdr:nvSpPr>
        <xdr:cNvPr id="33" name="Line 1092">
          <a:extLst>
            <a:ext uri="{FF2B5EF4-FFF2-40B4-BE49-F238E27FC236}">
              <a16:creationId xmlns:a16="http://schemas.microsoft.com/office/drawing/2014/main" id="{00000000-0008-0000-0F00-000021000000}"/>
            </a:ext>
          </a:extLst>
        </xdr:cNvPr>
        <xdr:cNvSpPr>
          <a:spLocks noChangeShapeType="1"/>
        </xdr:cNvSpPr>
      </xdr:nvSpPr>
      <xdr:spPr bwMode="auto">
        <a:xfrm>
          <a:off x="781050" y="74409300"/>
          <a:ext cx="30765750" cy="0"/>
        </a:xfrm>
        <a:prstGeom prst="line">
          <a:avLst/>
        </a:prstGeom>
        <a:noFill/>
        <a:ln w="9525">
          <a:solidFill>
            <a:srgbClr val="000000"/>
          </a:solidFill>
          <a:round/>
          <a:headEnd/>
          <a:tailEnd/>
        </a:ln>
      </xdr:spPr>
    </xdr:sp>
    <xdr:clientData/>
  </xdr:twoCellAnchor>
  <xdr:twoCellAnchor>
    <xdr:from>
      <xdr:col>1</xdr:col>
      <xdr:colOff>95250</xdr:colOff>
      <xdr:row>443</xdr:row>
      <xdr:rowOff>0</xdr:rowOff>
    </xdr:from>
    <xdr:to>
      <xdr:col>46</xdr:col>
      <xdr:colOff>0</xdr:colOff>
      <xdr:row>443</xdr:row>
      <xdr:rowOff>0</xdr:rowOff>
    </xdr:to>
    <xdr:sp macro="" textlink="">
      <xdr:nvSpPr>
        <xdr:cNvPr id="34" name="Line 1106">
          <a:extLst>
            <a:ext uri="{FF2B5EF4-FFF2-40B4-BE49-F238E27FC236}">
              <a16:creationId xmlns:a16="http://schemas.microsoft.com/office/drawing/2014/main" id="{00000000-0008-0000-0F00-000022000000}"/>
            </a:ext>
          </a:extLst>
        </xdr:cNvPr>
        <xdr:cNvSpPr>
          <a:spLocks noChangeShapeType="1"/>
        </xdr:cNvSpPr>
      </xdr:nvSpPr>
      <xdr:spPr bwMode="auto">
        <a:xfrm>
          <a:off x="781050" y="75952350"/>
          <a:ext cx="30765750" cy="0"/>
        </a:xfrm>
        <a:prstGeom prst="line">
          <a:avLst/>
        </a:prstGeom>
        <a:noFill/>
        <a:ln w="9525">
          <a:solidFill>
            <a:srgbClr val="000000"/>
          </a:solidFill>
          <a:round/>
          <a:headEnd/>
          <a:tailEnd/>
        </a:ln>
      </xdr:spPr>
    </xdr:sp>
    <xdr:clientData/>
  </xdr:twoCellAnchor>
  <xdr:twoCellAnchor>
    <xdr:from>
      <xdr:col>1</xdr:col>
      <xdr:colOff>95250</xdr:colOff>
      <xdr:row>540</xdr:row>
      <xdr:rowOff>171450</xdr:rowOff>
    </xdr:from>
    <xdr:to>
      <xdr:col>46</xdr:col>
      <xdr:colOff>0</xdr:colOff>
      <xdr:row>540</xdr:row>
      <xdr:rowOff>171450</xdr:rowOff>
    </xdr:to>
    <xdr:sp macro="" textlink="">
      <xdr:nvSpPr>
        <xdr:cNvPr id="35" name="Line 1602">
          <a:extLst>
            <a:ext uri="{FF2B5EF4-FFF2-40B4-BE49-F238E27FC236}">
              <a16:creationId xmlns:a16="http://schemas.microsoft.com/office/drawing/2014/main" id="{00000000-0008-0000-0F00-000023000000}"/>
            </a:ext>
          </a:extLst>
        </xdr:cNvPr>
        <xdr:cNvSpPr>
          <a:spLocks noChangeShapeType="1"/>
        </xdr:cNvSpPr>
      </xdr:nvSpPr>
      <xdr:spPr bwMode="auto">
        <a:xfrm>
          <a:off x="781050" y="84696300"/>
          <a:ext cx="30765750" cy="0"/>
        </a:xfrm>
        <a:prstGeom prst="line">
          <a:avLst/>
        </a:prstGeom>
        <a:noFill/>
        <a:ln w="9525">
          <a:solidFill>
            <a:srgbClr val="000000"/>
          </a:solidFill>
          <a:round/>
          <a:headEnd/>
          <a:tailEnd/>
        </a:ln>
      </xdr:spPr>
    </xdr:sp>
    <xdr:clientData/>
  </xdr:twoCellAnchor>
  <xdr:twoCellAnchor>
    <xdr:from>
      <xdr:col>1</xdr:col>
      <xdr:colOff>95250</xdr:colOff>
      <xdr:row>557</xdr:row>
      <xdr:rowOff>171450</xdr:rowOff>
    </xdr:from>
    <xdr:to>
      <xdr:col>46</xdr:col>
      <xdr:colOff>0</xdr:colOff>
      <xdr:row>557</xdr:row>
      <xdr:rowOff>171450</xdr:rowOff>
    </xdr:to>
    <xdr:sp macro="" textlink="">
      <xdr:nvSpPr>
        <xdr:cNvPr id="36" name="Line 1603">
          <a:extLst>
            <a:ext uri="{FF2B5EF4-FFF2-40B4-BE49-F238E27FC236}">
              <a16:creationId xmlns:a16="http://schemas.microsoft.com/office/drawing/2014/main" id="{00000000-0008-0000-0F00-000024000000}"/>
            </a:ext>
          </a:extLst>
        </xdr:cNvPr>
        <xdr:cNvSpPr>
          <a:spLocks noChangeShapeType="1"/>
        </xdr:cNvSpPr>
      </xdr:nvSpPr>
      <xdr:spPr bwMode="auto">
        <a:xfrm>
          <a:off x="781050" y="87268050"/>
          <a:ext cx="30765750" cy="0"/>
        </a:xfrm>
        <a:prstGeom prst="line">
          <a:avLst/>
        </a:prstGeom>
        <a:noFill/>
        <a:ln w="9525">
          <a:solidFill>
            <a:srgbClr val="000000"/>
          </a:solidFill>
          <a:round/>
          <a:headEnd/>
          <a:tailEnd/>
        </a:ln>
      </xdr:spPr>
    </xdr:sp>
    <xdr:clientData/>
  </xdr:twoCellAnchor>
  <xdr:twoCellAnchor>
    <xdr:from>
      <xdr:col>1</xdr:col>
      <xdr:colOff>95250</xdr:colOff>
      <xdr:row>574</xdr:row>
      <xdr:rowOff>171450</xdr:rowOff>
    </xdr:from>
    <xdr:to>
      <xdr:col>46</xdr:col>
      <xdr:colOff>0</xdr:colOff>
      <xdr:row>574</xdr:row>
      <xdr:rowOff>171450</xdr:rowOff>
    </xdr:to>
    <xdr:sp macro="" textlink="">
      <xdr:nvSpPr>
        <xdr:cNvPr id="37" name="Line 1604">
          <a:extLst>
            <a:ext uri="{FF2B5EF4-FFF2-40B4-BE49-F238E27FC236}">
              <a16:creationId xmlns:a16="http://schemas.microsoft.com/office/drawing/2014/main" id="{00000000-0008-0000-0F00-000025000000}"/>
            </a:ext>
          </a:extLst>
        </xdr:cNvPr>
        <xdr:cNvSpPr>
          <a:spLocks noChangeShapeType="1"/>
        </xdr:cNvSpPr>
      </xdr:nvSpPr>
      <xdr:spPr bwMode="auto">
        <a:xfrm>
          <a:off x="781050" y="89839800"/>
          <a:ext cx="30765750" cy="0"/>
        </a:xfrm>
        <a:prstGeom prst="line">
          <a:avLst/>
        </a:prstGeom>
        <a:noFill/>
        <a:ln w="9525">
          <a:solidFill>
            <a:srgbClr val="000000"/>
          </a:solidFill>
          <a:round/>
          <a:headEnd/>
          <a:tailEnd/>
        </a:ln>
      </xdr:spPr>
    </xdr:sp>
    <xdr:clientData/>
  </xdr:twoCellAnchor>
  <xdr:twoCellAnchor>
    <xdr:from>
      <xdr:col>1</xdr:col>
      <xdr:colOff>142875</xdr:colOff>
      <xdr:row>471</xdr:row>
      <xdr:rowOff>57150</xdr:rowOff>
    </xdr:from>
    <xdr:to>
      <xdr:col>46</xdr:col>
      <xdr:colOff>47625</xdr:colOff>
      <xdr:row>471</xdr:row>
      <xdr:rowOff>57150</xdr:rowOff>
    </xdr:to>
    <xdr:sp macro="" textlink="">
      <xdr:nvSpPr>
        <xdr:cNvPr id="38" name="Line 957">
          <a:extLst>
            <a:ext uri="{FF2B5EF4-FFF2-40B4-BE49-F238E27FC236}">
              <a16:creationId xmlns:a16="http://schemas.microsoft.com/office/drawing/2014/main" id="{00000000-0008-0000-0F00-000026000000}"/>
            </a:ext>
          </a:extLst>
        </xdr:cNvPr>
        <xdr:cNvSpPr>
          <a:spLocks noChangeShapeType="1"/>
        </xdr:cNvSpPr>
      </xdr:nvSpPr>
      <xdr:spPr bwMode="auto">
        <a:xfrm>
          <a:off x="301625" y="41252775"/>
          <a:ext cx="7048500" cy="0"/>
        </a:xfrm>
        <a:prstGeom prst="line">
          <a:avLst/>
        </a:prstGeom>
        <a:noFill/>
        <a:ln w="9525">
          <a:solidFill>
            <a:srgbClr val="000000"/>
          </a:solidFill>
          <a:round/>
          <a:headEnd/>
          <a:tailEnd/>
        </a:ln>
      </xdr:spPr>
    </xdr:sp>
    <xdr:clientData/>
  </xdr:twoCellAnchor>
  <xdr:oneCellAnchor>
    <xdr:from>
      <xdr:col>23</xdr:col>
      <xdr:colOff>47625</xdr:colOff>
      <xdr:row>34</xdr:row>
      <xdr:rowOff>76200</xdr:rowOff>
    </xdr:from>
    <xdr:ext cx="184731" cy="264560"/>
    <xdr:sp macro="" textlink="">
      <xdr:nvSpPr>
        <xdr:cNvPr id="39" name="テキスト ボックス 38">
          <a:extLst>
            <a:ext uri="{FF2B5EF4-FFF2-40B4-BE49-F238E27FC236}">
              <a16:creationId xmlns:a16="http://schemas.microsoft.com/office/drawing/2014/main" id="{00000000-0008-0000-0F00-000027000000}"/>
            </a:ext>
          </a:extLst>
        </xdr:cNvPr>
        <xdr:cNvSpPr txBox="1"/>
      </xdr:nvSpPr>
      <xdr:spPr>
        <a:xfrm>
          <a:off x="3771900" y="443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50</xdr:col>
      <xdr:colOff>19050</xdr:colOff>
      <xdr:row>3</xdr:row>
      <xdr:rowOff>76200</xdr:rowOff>
    </xdr:from>
    <xdr:ext cx="3877985" cy="1422954"/>
    <xdr:sp macro="" textlink="">
      <xdr:nvSpPr>
        <xdr:cNvPr id="41" name="テキスト ボックス 40">
          <a:extLst>
            <a:ext uri="{FF2B5EF4-FFF2-40B4-BE49-F238E27FC236}">
              <a16:creationId xmlns:a16="http://schemas.microsoft.com/office/drawing/2014/main" id="{00000000-0008-0000-0F00-000029000000}"/>
            </a:ext>
          </a:extLst>
        </xdr:cNvPr>
        <xdr:cNvSpPr txBox="1"/>
      </xdr:nvSpPr>
      <xdr:spPr>
        <a:xfrm>
          <a:off x="8086725" y="59055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xdr:col>
      <xdr:colOff>85725</xdr:colOff>
      <xdr:row>20</xdr:row>
      <xdr:rowOff>0</xdr:rowOff>
    </xdr:from>
    <xdr:to>
      <xdr:col>46</xdr:col>
      <xdr:colOff>0</xdr:colOff>
      <xdr:row>20</xdr:row>
      <xdr:rowOff>0</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a:off x="771525" y="3429000"/>
          <a:ext cx="30775275" cy="0"/>
        </a:xfrm>
        <a:prstGeom prst="line">
          <a:avLst/>
        </a:prstGeom>
        <a:noFill/>
        <a:ln w="9525">
          <a:solidFill>
            <a:srgbClr val="000000"/>
          </a:solidFill>
          <a:round/>
          <a:headEnd/>
          <a:tailEnd/>
        </a:ln>
      </xdr:spPr>
    </xdr:sp>
    <xdr:clientData/>
  </xdr:twoCellAnchor>
  <xdr:twoCellAnchor>
    <xdr:from>
      <xdr:col>1</xdr:col>
      <xdr:colOff>95250</xdr:colOff>
      <xdr:row>60</xdr:row>
      <xdr:rowOff>0</xdr:rowOff>
    </xdr:from>
    <xdr:to>
      <xdr:col>46</xdr:col>
      <xdr:colOff>0</xdr:colOff>
      <xdr:row>60</xdr:row>
      <xdr:rowOff>0</xdr:rowOff>
    </xdr:to>
    <xdr:sp macro="" textlink="">
      <xdr:nvSpPr>
        <xdr:cNvPr id="3" name="Line 9">
          <a:extLst>
            <a:ext uri="{FF2B5EF4-FFF2-40B4-BE49-F238E27FC236}">
              <a16:creationId xmlns:a16="http://schemas.microsoft.com/office/drawing/2014/main" id="{00000000-0008-0000-1000-000003000000}"/>
            </a:ext>
          </a:extLst>
        </xdr:cNvPr>
        <xdr:cNvSpPr>
          <a:spLocks noChangeShapeType="1"/>
        </xdr:cNvSpPr>
      </xdr:nvSpPr>
      <xdr:spPr bwMode="auto">
        <a:xfrm>
          <a:off x="781050" y="10287000"/>
          <a:ext cx="30765750" cy="0"/>
        </a:xfrm>
        <a:prstGeom prst="line">
          <a:avLst/>
        </a:prstGeom>
        <a:noFill/>
        <a:ln w="9525">
          <a:solidFill>
            <a:srgbClr val="000000"/>
          </a:solidFill>
          <a:round/>
          <a:headEnd/>
          <a:tailEnd/>
        </a:ln>
      </xdr:spPr>
    </xdr:sp>
    <xdr:clientData/>
  </xdr:twoCellAnchor>
  <xdr:twoCellAnchor>
    <xdr:from>
      <xdr:col>1</xdr:col>
      <xdr:colOff>95250</xdr:colOff>
      <xdr:row>50</xdr:row>
      <xdr:rowOff>0</xdr:rowOff>
    </xdr:from>
    <xdr:to>
      <xdr:col>45</xdr:col>
      <xdr:colOff>142875</xdr:colOff>
      <xdr:row>50</xdr:row>
      <xdr:rowOff>0</xdr:rowOff>
    </xdr:to>
    <xdr:sp macro="" textlink="">
      <xdr:nvSpPr>
        <xdr:cNvPr id="4" name="Line 10">
          <a:extLst>
            <a:ext uri="{FF2B5EF4-FFF2-40B4-BE49-F238E27FC236}">
              <a16:creationId xmlns:a16="http://schemas.microsoft.com/office/drawing/2014/main" id="{00000000-0008-0000-1000-000004000000}"/>
            </a:ext>
          </a:extLst>
        </xdr:cNvPr>
        <xdr:cNvSpPr>
          <a:spLocks noChangeShapeType="1"/>
        </xdr:cNvSpPr>
      </xdr:nvSpPr>
      <xdr:spPr bwMode="auto">
        <a:xfrm>
          <a:off x="781050" y="8572500"/>
          <a:ext cx="30222825" cy="0"/>
        </a:xfrm>
        <a:prstGeom prst="line">
          <a:avLst/>
        </a:prstGeom>
        <a:noFill/>
        <a:ln w="9525">
          <a:solidFill>
            <a:srgbClr val="000000"/>
          </a:solidFill>
          <a:round/>
          <a:headEnd/>
          <a:tailEnd/>
        </a:ln>
      </xdr:spPr>
    </xdr:sp>
    <xdr:clientData/>
  </xdr:twoCellAnchor>
  <xdr:twoCellAnchor>
    <xdr:from>
      <xdr:col>1</xdr:col>
      <xdr:colOff>95250</xdr:colOff>
      <xdr:row>39</xdr:row>
      <xdr:rowOff>0</xdr:rowOff>
    </xdr:from>
    <xdr:to>
      <xdr:col>46</xdr:col>
      <xdr:colOff>0</xdr:colOff>
      <xdr:row>39</xdr:row>
      <xdr:rowOff>0</xdr:rowOff>
    </xdr:to>
    <xdr:sp macro="" textlink="">
      <xdr:nvSpPr>
        <xdr:cNvPr id="5" name="Line 11">
          <a:extLst>
            <a:ext uri="{FF2B5EF4-FFF2-40B4-BE49-F238E27FC236}">
              <a16:creationId xmlns:a16="http://schemas.microsoft.com/office/drawing/2014/main" id="{00000000-0008-0000-1000-000005000000}"/>
            </a:ext>
          </a:extLst>
        </xdr:cNvPr>
        <xdr:cNvSpPr>
          <a:spLocks noChangeShapeType="1"/>
        </xdr:cNvSpPr>
      </xdr:nvSpPr>
      <xdr:spPr bwMode="auto">
        <a:xfrm>
          <a:off x="781050" y="6686550"/>
          <a:ext cx="30765750" cy="0"/>
        </a:xfrm>
        <a:prstGeom prst="line">
          <a:avLst/>
        </a:prstGeom>
        <a:noFill/>
        <a:ln w="9525">
          <a:solidFill>
            <a:srgbClr val="000000"/>
          </a:solidFill>
          <a:round/>
          <a:headEnd/>
          <a:tailEnd/>
        </a:ln>
      </xdr:spPr>
    </xdr:sp>
    <xdr:clientData/>
  </xdr:twoCellAnchor>
  <xdr:twoCellAnchor>
    <xdr:from>
      <xdr:col>1</xdr:col>
      <xdr:colOff>123825</xdr:colOff>
      <xdr:row>28</xdr:row>
      <xdr:rowOff>0</xdr:rowOff>
    </xdr:from>
    <xdr:to>
      <xdr:col>46</xdr:col>
      <xdr:colOff>28575</xdr:colOff>
      <xdr:row>28</xdr:row>
      <xdr:rowOff>0</xdr:rowOff>
    </xdr:to>
    <xdr:sp macro="" textlink="">
      <xdr:nvSpPr>
        <xdr:cNvPr id="6" name="Line 12">
          <a:extLst>
            <a:ext uri="{FF2B5EF4-FFF2-40B4-BE49-F238E27FC236}">
              <a16:creationId xmlns:a16="http://schemas.microsoft.com/office/drawing/2014/main" id="{00000000-0008-0000-1000-000006000000}"/>
            </a:ext>
          </a:extLst>
        </xdr:cNvPr>
        <xdr:cNvSpPr>
          <a:spLocks noChangeShapeType="1"/>
        </xdr:cNvSpPr>
      </xdr:nvSpPr>
      <xdr:spPr bwMode="auto">
        <a:xfrm>
          <a:off x="285750" y="1704975"/>
          <a:ext cx="7191375" cy="0"/>
        </a:xfrm>
        <a:prstGeom prst="line">
          <a:avLst/>
        </a:prstGeom>
        <a:noFill/>
        <a:ln w="9525">
          <a:solidFill>
            <a:srgbClr val="000000"/>
          </a:solidFill>
          <a:round/>
          <a:headEnd/>
          <a:tailEnd/>
        </a:ln>
      </xdr:spPr>
    </xdr:sp>
    <xdr:clientData/>
  </xdr:twoCellAnchor>
  <xdr:twoCellAnchor>
    <xdr:from>
      <xdr:col>1</xdr:col>
      <xdr:colOff>95250</xdr:colOff>
      <xdr:row>144</xdr:row>
      <xdr:rowOff>0</xdr:rowOff>
    </xdr:from>
    <xdr:to>
      <xdr:col>46</xdr:col>
      <xdr:colOff>0</xdr:colOff>
      <xdr:row>144</xdr:row>
      <xdr:rowOff>0</xdr:rowOff>
    </xdr:to>
    <xdr:sp macro="" textlink="">
      <xdr:nvSpPr>
        <xdr:cNvPr id="7" name="Line 32">
          <a:extLst>
            <a:ext uri="{FF2B5EF4-FFF2-40B4-BE49-F238E27FC236}">
              <a16:creationId xmlns:a16="http://schemas.microsoft.com/office/drawing/2014/main" id="{00000000-0008-0000-1000-000007000000}"/>
            </a:ext>
          </a:extLst>
        </xdr:cNvPr>
        <xdr:cNvSpPr>
          <a:spLocks noChangeShapeType="1"/>
        </xdr:cNvSpPr>
      </xdr:nvSpPr>
      <xdr:spPr bwMode="auto">
        <a:xfrm>
          <a:off x="781050" y="16802100"/>
          <a:ext cx="30765750" cy="0"/>
        </a:xfrm>
        <a:prstGeom prst="line">
          <a:avLst/>
        </a:prstGeom>
        <a:noFill/>
        <a:ln w="9525">
          <a:solidFill>
            <a:srgbClr val="000000"/>
          </a:solidFill>
          <a:round/>
          <a:headEnd/>
          <a:tailEnd/>
        </a:ln>
      </xdr:spPr>
    </xdr:sp>
    <xdr:clientData/>
  </xdr:twoCellAnchor>
  <xdr:twoCellAnchor>
    <xdr:from>
      <xdr:col>1</xdr:col>
      <xdr:colOff>95250</xdr:colOff>
      <xdr:row>155</xdr:row>
      <xdr:rowOff>0</xdr:rowOff>
    </xdr:from>
    <xdr:to>
      <xdr:col>46</xdr:col>
      <xdr:colOff>0</xdr:colOff>
      <xdr:row>155</xdr:row>
      <xdr:rowOff>0</xdr:rowOff>
    </xdr:to>
    <xdr:sp macro="" textlink="">
      <xdr:nvSpPr>
        <xdr:cNvPr id="8" name="Line 33">
          <a:extLst>
            <a:ext uri="{FF2B5EF4-FFF2-40B4-BE49-F238E27FC236}">
              <a16:creationId xmlns:a16="http://schemas.microsoft.com/office/drawing/2014/main" id="{00000000-0008-0000-1000-000008000000}"/>
            </a:ext>
          </a:extLst>
        </xdr:cNvPr>
        <xdr:cNvSpPr>
          <a:spLocks noChangeShapeType="1"/>
        </xdr:cNvSpPr>
      </xdr:nvSpPr>
      <xdr:spPr bwMode="auto">
        <a:xfrm>
          <a:off x="781050" y="18688050"/>
          <a:ext cx="30765750" cy="0"/>
        </a:xfrm>
        <a:prstGeom prst="line">
          <a:avLst/>
        </a:prstGeom>
        <a:noFill/>
        <a:ln w="9525">
          <a:solidFill>
            <a:srgbClr val="000000"/>
          </a:solidFill>
          <a:round/>
          <a:headEnd/>
          <a:tailEnd/>
        </a:ln>
      </xdr:spPr>
    </xdr:sp>
    <xdr:clientData/>
  </xdr:twoCellAnchor>
  <xdr:twoCellAnchor>
    <xdr:from>
      <xdr:col>1</xdr:col>
      <xdr:colOff>95250</xdr:colOff>
      <xdr:row>165</xdr:row>
      <xdr:rowOff>0</xdr:rowOff>
    </xdr:from>
    <xdr:to>
      <xdr:col>46</xdr:col>
      <xdr:colOff>0</xdr:colOff>
      <xdr:row>165</xdr:row>
      <xdr:rowOff>0</xdr:rowOff>
    </xdr:to>
    <xdr:sp macro="" textlink="">
      <xdr:nvSpPr>
        <xdr:cNvPr id="9" name="Line 34">
          <a:extLst>
            <a:ext uri="{FF2B5EF4-FFF2-40B4-BE49-F238E27FC236}">
              <a16:creationId xmlns:a16="http://schemas.microsoft.com/office/drawing/2014/main" id="{00000000-0008-0000-1000-000009000000}"/>
            </a:ext>
          </a:extLst>
        </xdr:cNvPr>
        <xdr:cNvSpPr>
          <a:spLocks noChangeShapeType="1"/>
        </xdr:cNvSpPr>
      </xdr:nvSpPr>
      <xdr:spPr bwMode="auto">
        <a:xfrm>
          <a:off x="781050" y="20402550"/>
          <a:ext cx="30765750" cy="0"/>
        </a:xfrm>
        <a:prstGeom prst="line">
          <a:avLst/>
        </a:prstGeom>
        <a:noFill/>
        <a:ln w="9525">
          <a:solidFill>
            <a:srgbClr val="000000"/>
          </a:solidFill>
          <a:round/>
          <a:headEnd/>
          <a:tailEnd/>
        </a:ln>
      </xdr:spPr>
    </xdr:sp>
    <xdr:clientData/>
  </xdr:twoCellAnchor>
  <xdr:twoCellAnchor>
    <xdr:from>
      <xdr:col>1</xdr:col>
      <xdr:colOff>95250</xdr:colOff>
      <xdr:row>174</xdr:row>
      <xdr:rowOff>0</xdr:rowOff>
    </xdr:from>
    <xdr:to>
      <xdr:col>46</xdr:col>
      <xdr:colOff>0</xdr:colOff>
      <xdr:row>174</xdr:row>
      <xdr:rowOff>0</xdr:rowOff>
    </xdr:to>
    <xdr:sp macro="" textlink="">
      <xdr:nvSpPr>
        <xdr:cNvPr id="10" name="Line 35">
          <a:extLst>
            <a:ext uri="{FF2B5EF4-FFF2-40B4-BE49-F238E27FC236}">
              <a16:creationId xmlns:a16="http://schemas.microsoft.com/office/drawing/2014/main" id="{00000000-0008-0000-1000-00000A000000}"/>
            </a:ext>
          </a:extLst>
        </xdr:cNvPr>
        <xdr:cNvSpPr>
          <a:spLocks noChangeShapeType="1"/>
        </xdr:cNvSpPr>
      </xdr:nvSpPr>
      <xdr:spPr bwMode="auto">
        <a:xfrm>
          <a:off x="781050" y="21945600"/>
          <a:ext cx="30765750" cy="0"/>
        </a:xfrm>
        <a:prstGeom prst="line">
          <a:avLst/>
        </a:prstGeom>
        <a:noFill/>
        <a:ln w="9525">
          <a:solidFill>
            <a:srgbClr val="000000"/>
          </a:solidFill>
          <a:round/>
          <a:headEnd/>
          <a:tailEnd/>
        </a:ln>
      </xdr:spPr>
    </xdr:sp>
    <xdr:clientData/>
  </xdr:twoCellAnchor>
  <xdr:twoCellAnchor>
    <xdr:from>
      <xdr:col>1</xdr:col>
      <xdr:colOff>95250</xdr:colOff>
      <xdr:row>210</xdr:row>
      <xdr:rowOff>0</xdr:rowOff>
    </xdr:from>
    <xdr:to>
      <xdr:col>46</xdr:col>
      <xdr:colOff>0</xdr:colOff>
      <xdr:row>210</xdr:row>
      <xdr:rowOff>0</xdr:rowOff>
    </xdr:to>
    <xdr:sp macro="" textlink="">
      <xdr:nvSpPr>
        <xdr:cNvPr id="11" name="Line 36">
          <a:extLst>
            <a:ext uri="{FF2B5EF4-FFF2-40B4-BE49-F238E27FC236}">
              <a16:creationId xmlns:a16="http://schemas.microsoft.com/office/drawing/2014/main" id="{00000000-0008-0000-1000-00000B000000}"/>
            </a:ext>
          </a:extLst>
        </xdr:cNvPr>
        <xdr:cNvSpPr>
          <a:spLocks noChangeShapeType="1"/>
        </xdr:cNvSpPr>
      </xdr:nvSpPr>
      <xdr:spPr bwMode="auto">
        <a:xfrm>
          <a:off x="781050" y="28117800"/>
          <a:ext cx="30765750" cy="0"/>
        </a:xfrm>
        <a:prstGeom prst="line">
          <a:avLst/>
        </a:prstGeom>
        <a:noFill/>
        <a:ln w="9525">
          <a:solidFill>
            <a:srgbClr val="000000"/>
          </a:solidFill>
          <a:round/>
          <a:headEnd/>
          <a:tailEnd/>
        </a:ln>
      </xdr:spPr>
    </xdr:sp>
    <xdr:clientData/>
  </xdr:twoCellAnchor>
  <xdr:twoCellAnchor>
    <xdr:from>
      <xdr:col>1</xdr:col>
      <xdr:colOff>95250</xdr:colOff>
      <xdr:row>75</xdr:row>
      <xdr:rowOff>0</xdr:rowOff>
    </xdr:from>
    <xdr:to>
      <xdr:col>46</xdr:col>
      <xdr:colOff>0</xdr:colOff>
      <xdr:row>75</xdr:row>
      <xdr:rowOff>0</xdr:rowOff>
    </xdr:to>
    <xdr:sp macro="" textlink="">
      <xdr:nvSpPr>
        <xdr:cNvPr id="12" name="Line 37">
          <a:extLst>
            <a:ext uri="{FF2B5EF4-FFF2-40B4-BE49-F238E27FC236}">
              <a16:creationId xmlns:a16="http://schemas.microsoft.com/office/drawing/2014/main" id="{00000000-0008-0000-1000-00000C000000}"/>
            </a:ext>
          </a:extLst>
        </xdr:cNvPr>
        <xdr:cNvSpPr>
          <a:spLocks noChangeShapeType="1"/>
        </xdr:cNvSpPr>
      </xdr:nvSpPr>
      <xdr:spPr bwMode="auto">
        <a:xfrm>
          <a:off x="781050" y="12858750"/>
          <a:ext cx="30765750" cy="0"/>
        </a:xfrm>
        <a:prstGeom prst="line">
          <a:avLst/>
        </a:prstGeom>
        <a:noFill/>
        <a:ln w="9525">
          <a:solidFill>
            <a:srgbClr val="000000"/>
          </a:solidFill>
          <a:round/>
          <a:headEnd/>
          <a:tailEnd/>
        </a:ln>
      </xdr:spPr>
    </xdr:sp>
    <xdr:clientData/>
  </xdr:twoCellAnchor>
  <xdr:twoCellAnchor>
    <xdr:from>
      <xdr:col>1</xdr:col>
      <xdr:colOff>95250</xdr:colOff>
      <xdr:row>467</xdr:row>
      <xdr:rowOff>0</xdr:rowOff>
    </xdr:from>
    <xdr:to>
      <xdr:col>46</xdr:col>
      <xdr:colOff>0</xdr:colOff>
      <xdr:row>467</xdr:row>
      <xdr:rowOff>0</xdr:rowOff>
    </xdr:to>
    <xdr:sp macro="" textlink="">
      <xdr:nvSpPr>
        <xdr:cNvPr id="13" name="Line 219">
          <a:extLst>
            <a:ext uri="{FF2B5EF4-FFF2-40B4-BE49-F238E27FC236}">
              <a16:creationId xmlns:a16="http://schemas.microsoft.com/office/drawing/2014/main" id="{00000000-0008-0000-1000-00000D000000}"/>
            </a:ext>
          </a:extLst>
        </xdr:cNvPr>
        <xdr:cNvSpPr>
          <a:spLocks noChangeShapeType="1"/>
        </xdr:cNvSpPr>
      </xdr:nvSpPr>
      <xdr:spPr bwMode="auto">
        <a:xfrm>
          <a:off x="781050" y="72180450"/>
          <a:ext cx="30765750" cy="0"/>
        </a:xfrm>
        <a:prstGeom prst="line">
          <a:avLst/>
        </a:prstGeom>
        <a:noFill/>
        <a:ln w="9525">
          <a:solidFill>
            <a:srgbClr val="000000"/>
          </a:solidFill>
          <a:round/>
          <a:headEnd/>
          <a:tailEnd/>
        </a:ln>
      </xdr:spPr>
    </xdr:sp>
    <xdr:clientData/>
  </xdr:twoCellAnchor>
  <xdr:twoCellAnchor>
    <xdr:from>
      <xdr:col>28</xdr:col>
      <xdr:colOff>9525</xdr:colOff>
      <xdr:row>223</xdr:row>
      <xdr:rowOff>19050</xdr:rowOff>
    </xdr:from>
    <xdr:to>
      <xdr:col>28</xdr:col>
      <xdr:colOff>142875</xdr:colOff>
      <xdr:row>223</xdr:row>
      <xdr:rowOff>152400</xdr:rowOff>
    </xdr:to>
    <xdr:sp macro="[0]!S0010.AC178_Click" textlink="">
      <xdr:nvSpPr>
        <xdr:cNvPr id="14" name="Rectangle 257">
          <a:extLst>
            <a:ext uri="{FF2B5EF4-FFF2-40B4-BE49-F238E27FC236}">
              <a16:creationId xmlns:a16="http://schemas.microsoft.com/office/drawing/2014/main" id="{00000000-0008-0000-1000-00000E000000}"/>
            </a:ext>
          </a:extLst>
        </xdr:cNvPr>
        <xdr:cNvSpPr>
          <a:spLocks noChangeArrowheads="1"/>
        </xdr:cNvSpPr>
      </xdr:nvSpPr>
      <xdr:spPr bwMode="auto">
        <a:xfrm>
          <a:off x="19211925" y="30365700"/>
          <a:ext cx="133350" cy="133350"/>
        </a:xfrm>
        <a:prstGeom prst="rect">
          <a:avLst/>
        </a:prstGeom>
        <a:noFill/>
        <a:ln w="3175">
          <a:solidFill>
            <a:srgbClr val="000000"/>
          </a:solidFill>
          <a:miter lim="800000"/>
          <a:headEnd/>
          <a:tailEnd/>
        </a:ln>
      </xdr:spPr>
    </xdr:sp>
    <xdr:clientData/>
  </xdr:twoCellAnchor>
  <xdr:twoCellAnchor>
    <xdr:from>
      <xdr:col>18</xdr:col>
      <xdr:colOff>9525</xdr:colOff>
      <xdr:row>223</xdr:row>
      <xdr:rowOff>19050</xdr:rowOff>
    </xdr:from>
    <xdr:to>
      <xdr:col>18</xdr:col>
      <xdr:colOff>142875</xdr:colOff>
      <xdr:row>223</xdr:row>
      <xdr:rowOff>152400</xdr:rowOff>
    </xdr:to>
    <xdr:sp macro="[0]!S0010.S178_Click" textlink="">
      <xdr:nvSpPr>
        <xdr:cNvPr id="15" name="Rectangle 258">
          <a:extLst>
            <a:ext uri="{FF2B5EF4-FFF2-40B4-BE49-F238E27FC236}">
              <a16:creationId xmlns:a16="http://schemas.microsoft.com/office/drawing/2014/main" id="{00000000-0008-0000-1000-00000F000000}"/>
            </a:ext>
          </a:extLst>
        </xdr:cNvPr>
        <xdr:cNvSpPr>
          <a:spLocks noChangeArrowheads="1"/>
        </xdr:cNvSpPr>
      </xdr:nvSpPr>
      <xdr:spPr bwMode="auto">
        <a:xfrm>
          <a:off x="12353925" y="30365700"/>
          <a:ext cx="133350" cy="133350"/>
        </a:xfrm>
        <a:prstGeom prst="rect">
          <a:avLst/>
        </a:prstGeom>
        <a:noFill/>
        <a:ln w="3175">
          <a:solidFill>
            <a:srgbClr val="000000"/>
          </a:solidFill>
          <a:miter lim="800000"/>
          <a:headEnd/>
          <a:tailEnd/>
        </a:ln>
      </xdr:spPr>
    </xdr:sp>
    <xdr:clientData/>
  </xdr:twoCellAnchor>
  <xdr:twoCellAnchor>
    <xdr:from>
      <xdr:col>18</xdr:col>
      <xdr:colOff>9525</xdr:colOff>
      <xdr:row>224</xdr:row>
      <xdr:rowOff>19050</xdr:rowOff>
    </xdr:from>
    <xdr:to>
      <xdr:col>18</xdr:col>
      <xdr:colOff>142875</xdr:colOff>
      <xdr:row>224</xdr:row>
      <xdr:rowOff>152400</xdr:rowOff>
    </xdr:to>
    <xdr:sp macro="[0]!S0010.S179_Click" textlink="">
      <xdr:nvSpPr>
        <xdr:cNvPr id="16" name="Rectangle 259">
          <a:extLst>
            <a:ext uri="{FF2B5EF4-FFF2-40B4-BE49-F238E27FC236}">
              <a16:creationId xmlns:a16="http://schemas.microsoft.com/office/drawing/2014/main" id="{00000000-0008-0000-1000-000010000000}"/>
            </a:ext>
          </a:extLst>
        </xdr:cNvPr>
        <xdr:cNvSpPr>
          <a:spLocks noChangeArrowheads="1"/>
        </xdr:cNvSpPr>
      </xdr:nvSpPr>
      <xdr:spPr bwMode="auto">
        <a:xfrm>
          <a:off x="12353925" y="30537150"/>
          <a:ext cx="133350" cy="133350"/>
        </a:xfrm>
        <a:prstGeom prst="rect">
          <a:avLst/>
        </a:prstGeom>
        <a:noFill/>
        <a:ln w="3175">
          <a:solidFill>
            <a:srgbClr val="000000"/>
          </a:solidFill>
          <a:miter lim="800000"/>
          <a:headEnd/>
          <a:tailEnd/>
        </a:ln>
      </xdr:spPr>
    </xdr:sp>
    <xdr:clientData/>
  </xdr:twoCellAnchor>
  <xdr:twoCellAnchor>
    <xdr:from>
      <xdr:col>34</xdr:col>
      <xdr:colOff>9525</xdr:colOff>
      <xdr:row>223</xdr:row>
      <xdr:rowOff>19050</xdr:rowOff>
    </xdr:from>
    <xdr:to>
      <xdr:col>34</xdr:col>
      <xdr:colOff>142875</xdr:colOff>
      <xdr:row>223</xdr:row>
      <xdr:rowOff>152400</xdr:rowOff>
    </xdr:to>
    <xdr:sp macro="[0]!S0010.AI178_Click" textlink="">
      <xdr:nvSpPr>
        <xdr:cNvPr id="17" name="Rectangle 260">
          <a:extLst>
            <a:ext uri="{FF2B5EF4-FFF2-40B4-BE49-F238E27FC236}">
              <a16:creationId xmlns:a16="http://schemas.microsoft.com/office/drawing/2014/main" id="{00000000-0008-0000-1000-000011000000}"/>
            </a:ext>
          </a:extLst>
        </xdr:cNvPr>
        <xdr:cNvSpPr>
          <a:spLocks noChangeArrowheads="1"/>
        </xdr:cNvSpPr>
      </xdr:nvSpPr>
      <xdr:spPr bwMode="auto">
        <a:xfrm>
          <a:off x="23326725" y="30365700"/>
          <a:ext cx="133350" cy="133350"/>
        </a:xfrm>
        <a:prstGeom prst="rect">
          <a:avLst/>
        </a:prstGeom>
        <a:noFill/>
        <a:ln w="3175">
          <a:solidFill>
            <a:srgbClr val="000000"/>
          </a:solidFill>
          <a:miter lim="800000"/>
          <a:headEnd/>
          <a:tailEnd/>
        </a:ln>
      </xdr:spPr>
    </xdr:sp>
    <xdr:clientData/>
  </xdr:twoCellAnchor>
  <xdr:twoCellAnchor>
    <xdr:from>
      <xdr:col>34</xdr:col>
      <xdr:colOff>9525</xdr:colOff>
      <xdr:row>224</xdr:row>
      <xdr:rowOff>19050</xdr:rowOff>
    </xdr:from>
    <xdr:to>
      <xdr:col>34</xdr:col>
      <xdr:colOff>142875</xdr:colOff>
      <xdr:row>224</xdr:row>
      <xdr:rowOff>152400</xdr:rowOff>
    </xdr:to>
    <xdr:sp macro="[0]!S0010.AI179_Click" textlink="">
      <xdr:nvSpPr>
        <xdr:cNvPr id="18" name="Rectangle 261">
          <a:extLst>
            <a:ext uri="{FF2B5EF4-FFF2-40B4-BE49-F238E27FC236}">
              <a16:creationId xmlns:a16="http://schemas.microsoft.com/office/drawing/2014/main" id="{00000000-0008-0000-1000-000012000000}"/>
            </a:ext>
          </a:extLst>
        </xdr:cNvPr>
        <xdr:cNvSpPr>
          <a:spLocks noChangeArrowheads="1"/>
        </xdr:cNvSpPr>
      </xdr:nvSpPr>
      <xdr:spPr bwMode="auto">
        <a:xfrm>
          <a:off x="23326725" y="30537150"/>
          <a:ext cx="133350" cy="133350"/>
        </a:xfrm>
        <a:prstGeom prst="rect">
          <a:avLst/>
        </a:prstGeom>
        <a:noFill/>
        <a:ln w="3175">
          <a:solidFill>
            <a:srgbClr val="000000"/>
          </a:solidFill>
          <a:miter lim="800000"/>
          <a:headEnd/>
          <a:tailEnd/>
        </a:ln>
      </xdr:spPr>
    </xdr:sp>
    <xdr:clientData/>
  </xdr:twoCellAnchor>
  <xdr:twoCellAnchor>
    <xdr:from>
      <xdr:col>1</xdr:col>
      <xdr:colOff>95250</xdr:colOff>
      <xdr:row>517</xdr:row>
      <xdr:rowOff>0</xdr:rowOff>
    </xdr:from>
    <xdr:to>
      <xdr:col>46</xdr:col>
      <xdr:colOff>0</xdr:colOff>
      <xdr:row>517</xdr:row>
      <xdr:rowOff>0</xdr:rowOff>
    </xdr:to>
    <xdr:sp macro="" textlink="">
      <xdr:nvSpPr>
        <xdr:cNvPr id="19" name="Line 366">
          <a:extLst>
            <a:ext uri="{FF2B5EF4-FFF2-40B4-BE49-F238E27FC236}">
              <a16:creationId xmlns:a16="http://schemas.microsoft.com/office/drawing/2014/main" id="{00000000-0008-0000-1000-000013000000}"/>
            </a:ext>
          </a:extLst>
        </xdr:cNvPr>
        <xdr:cNvSpPr>
          <a:spLocks noChangeShapeType="1"/>
        </xdr:cNvSpPr>
      </xdr:nvSpPr>
      <xdr:spPr bwMode="auto">
        <a:xfrm>
          <a:off x="781050" y="80752950"/>
          <a:ext cx="30765750" cy="0"/>
        </a:xfrm>
        <a:prstGeom prst="line">
          <a:avLst/>
        </a:prstGeom>
        <a:noFill/>
        <a:ln w="9525">
          <a:solidFill>
            <a:schemeClr val="tx1"/>
          </a:solidFill>
          <a:round/>
          <a:headEnd/>
          <a:tailEnd/>
        </a:ln>
      </xdr:spPr>
    </xdr:sp>
    <xdr:clientData/>
  </xdr:twoCellAnchor>
  <xdr:twoCellAnchor>
    <xdr:from>
      <xdr:col>1</xdr:col>
      <xdr:colOff>95250</xdr:colOff>
      <xdr:row>229</xdr:row>
      <xdr:rowOff>0</xdr:rowOff>
    </xdr:from>
    <xdr:to>
      <xdr:col>46</xdr:col>
      <xdr:colOff>0</xdr:colOff>
      <xdr:row>229</xdr:row>
      <xdr:rowOff>0</xdr:rowOff>
    </xdr:to>
    <xdr:sp macro="" textlink="">
      <xdr:nvSpPr>
        <xdr:cNvPr id="20" name="Line 390">
          <a:extLst>
            <a:ext uri="{FF2B5EF4-FFF2-40B4-BE49-F238E27FC236}">
              <a16:creationId xmlns:a16="http://schemas.microsoft.com/office/drawing/2014/main" id="{00000000-0008-0000-1000-000014000000}"/>
            </a:ext>
          </a:extLst>
        </xdr:cNvPr>
        <xdr:cNvSpPr>
          <a:spLocks noChangeShapeType="1"/>
        </xdr:cNvSpPr>
      </xdr:nvSpPr>
      <xdr:spPr bwMode="auto">
        <a:xfrm>
          <a:off x="781050" y="31375350"/>
          <a:ext cx="30765750" cy="0"/>
        </a:xfrm>
        <a:prstGeom prst="line">
          <a:avLst/>
        </a:prstGeom>
        <a:noFill/>
        <a:ln w="9525">
          <a:solidFill>
            <a:srgbClr val="000000"/>
          </a:solidFill>
          <a:round/>
          <a:headEnd/>
          <a:tailEnd/>
        </a:ln>
      </xdr:spPr>
    </xdr:sp>
    <xdr:clientData/>
  </xdr:twoCellAnchor>
  <xdr:twoCellAnchor>
    <xdr:from>
      <xdr:col>1</xdr:col>
      <xdr:colOff>95250</xdr:colOff>
      <xdr:row>92</xdr:row>
      <xdr:rowOff>0</xdr:rowOff>
    </xdr:from>
    <xdr:to>
      <xdr:col>46</xdr:col>
      <xdr:colOff>0</xdr:colOff>
      <xdr:row>92</xdr:row>
      <xdr:rowOff>0</xdr:rowOff>
    </xdr:to>
    <xdr:sp macro="" textlink="">
      <xdr:nvSpPr>
        <xdr:cNvPr id="21" name="Line 391">
          <a:extLst>
            <a:ext uri="{FF2B5EF4-FFF2-40B4-BE49-F238E27FC236}">
              <a16:creationId xmlns:a16="http://schemas.microsoft.com/office/drawing/2014/main" id="{00000000-0008-0000-1000-000015000000}"/>
            </a:ext>
          </a:extLst>
        </xdr:cNvPr>
        <xdr:cNvSpPr>
          <a:spLocks noChangeShapeType="1"/>
        </xdr:cNvSpPr>
      </xdr:nvSpPr>
      <xdr:spPr bwMode="auto">
        <a:xfrm>
          <a:off x="781050" y="15773400"/>
          <a:ext cx="30765750" cy="0"/>
        </a:xfrm>
        <a:prstGeom prst="line">
          <a:avLst/>
        </a:prstGeom>
        <a:noFill/>
        <a:ln w="9525">
          <a:solidFill>
            <a:srgbClr val="000000"/>
          </a:solidFill>
          <a:round/>
          <a:headEnd/>
          <a:tailEnd/>
        </a:ln>
      </xdr:spPr>
    </xdr:sp>
    <xdr:clientData/>
  </xdr:twoCellAnchor>
  <xdr:twoCellAnchor>
    <xdr:from>
      <xdr:col>1</xdr:col>
      <xdr:colOff>95250</xdr:colOff>
      <xdr:row>292</xdr:row>
      <xdr:rowOff>0</xdr:rowOff>
    </xdr:from>
    <xdr:to>
      <xdr:col>46</xdr:col>
      <xdr:colOff>0</xdr:colOff>
      <xdr:row>292</xdr:row>
      <xdr:rowOff>0</xdr:rowOff>
    </xdr:to>
    <xdr:sp macro="" textlink="">
      <xdr:nvSpPr>
        <xdr:cNvPr id="22" name="Line 392">
          <a:extLst>
            <a:ext uri="{FF2B5EF4-FFF2-40B4-BE49-F238E27FC236}">
              <a16:creationId xmlns:a16="http://schemas.microsoft.com/office/drawing/2014/main" id="{00000000-0008-0000-1000-000016000000}"/>
            </a:ext>
          </a:extLst>
        </xdr:cNvPr>
        <xdr:cNvSpPr>
          <a:spLocks noChangeShapeType="1"/>
        </xdr:cNvSpPr>
      </xdr:nvSpPr>
      <xdr:spPr bwMode="auto">
        <a:xfrm>
          <a:off x="781050" y="42176700"/>
          <a:ext cx="30765750" cy="0"/>
        </a:xfrm>
        <a:prstGeom prst="line">
          <a:avLst/>
        </a:prstGeom>
        <a:noFill/>
        <a:ln w="9525">
          <a:solidFill>
            <a:srgbClr val="000000"/>
          </a:solidFill>
          <a:round/>
          <a:headEnd/>
          <a:tailEnd/>
        </a:ln>
      </xdr:spPr>
    </xdr:sp>
    <xdr:clientData/>
  </xdr:twoCellAnchor>
  <xdr:twoCellAnchor>
    <xdr:from>
      <xdr:col>1</xdr:col>
      <xdr:colOff>95250</xdr:colOff>
      <xdr:row>306</xdr:row>
      <xdr:rowOff>0</xdr:rowOff>
    </xdr:from>
    <xdr:to>
      <xdr:col>46</xdr:col>
      <xdr:colOff>0</xdr:colOff>
      <xdr:row>306</xdr:row>
      <xdr:rowOff>0</xdr:rowOff>
    </xdr:to>
    <xdr:sp macro="" textlink="">
      <xdr:nvSpPr>
        <xdr:cNvPr id="23" name="Line 406">
          <a:extLst>
            <a:ext uri="{FF2B5EF4-FFF2-40B4-BE49-F238E27FC236}">
              <a16:creationId xmlns:a16="http://schemas.microsoft.com/office/drawing/2014/main" id="{00000000-0008-0000-1000-000017000000}"/>
            </a:ext>
          </a:extLst>
        </xdr:cNvPr>
        <xdr:cNvSpPr>
          <a:spLocks noChangeShapeType="1"/>
        </xdr:cNvSpPr>
      </xdr:nvSpPr>
      <xdr:spPr bwMode="auto">
        <a:xfrm>
          <a:off x="781050" y="44577000"/>
          <a:ext cx="30765750" cy="0"/>
        </a:xfrm>
        <a:prstGeom prst="line">
          <a:avLst/>
        </a:prstGeom>
        <a:noFill/>
        <a:ln w="9525">
          <a:solidFill>
            <a:srgbClr val="000000"/>
          </a:solidFill>
          <a:round/>
          <a:headEnd/>
          <a:tailEnd/>
        </a:ln>
      </xdr:spPr>
    </xdr:sp>
    <xdr:clientData/>
  </xdr:twoCellAnchor>
  <xdr:twoCellAnchor>
    <xdr:from>
      <xdr:col>1</xdr:col>
      <xdr:colOff>95250</xdr:colOff>
      <xdr:row>369</xdr:row>
      <xdr:rowOff>0</xdr:rowOff>
    </xdr:from>
    <xdr:to>
      <xdr:col>46</xdr:col>
      <xdr:colOff>0</xdr:colOff>
      <xdr:row>369</xdr:row>
      <xdr:rowOff>0</xdr:rowOff>
    </xdr:to>
    <xdr:sp macro="" textlink="">
      <xdr:nvSpPr>
        <xdr:cNvPr id="24" name="Line 408">
          <a:extLst>
            <a:ext uri="{FF2B5EF4-FFF2-40B4-BE49-F238E27FC236}">
              <a16:creationId xmlns:a16="http://schemas.microsoft.com/office/drawing/2014/main" id="{00000000-0008-0000-1000-000018000000}"/>
            </a:ext>
          </a:extLst>
        </xdr:cNvPr>
        <xdr:cNvSpPr>
          <a:spLocks noChangeShapeType="1"/>
        </xdr:cNvSpPr>
      </xdr:nvSpPr>
      <xdr:spPr bwMode="auto">
        <a:xfrm>
          <a:off x="781050" y="55378350"/>
          <a:ext cx="30765750" cy="0"/>
        </a:xfrm>
        <a:prstGeom prst="line">
          <a:avLst/>
        </a:prstGeom>
        <a:noFill/>
        <a:ln w="9525">
          <a:solidFill>
            <a:srgbClr val="000000"/>
          </a:solidFill>
          <a:round/>
          <a:headEnd/>
          <a:tailEnd/>
        </a:ln>
      </xdr:spPr>
    </xdr:sp>
    <xdr:clientData/>
  </xdr:twoCellAnchor>
  <xdr:twoCellAnchor>
    <xdr:from>
      <xdr:col>1</xdr:col>
      <xdr:colOff>95250</xdr:colOff>
      <xdr:row>387</xdr:row>
      <xdr:rowOff>0</xdr:rowOff>
    </xdr:from>
    <xdr:to>
      <xdr:col>46</xdr:col>
      <xdr:colOff>0</xdr:colOff>
      <xdr:row>387</xdr:row>
      <xdr:rowOff>0</xdr:rowOff>
    </xdr:to>
    <xdr:sp macro="" textlink="">
      <xdr:nvSpPr>
        <xdr:cNvPr id="25" name="Line 422">
          <a:extLst>
            <a:ext uri="{FF2B5EF4-FFF2-40B4-BE49-F238E27FC236}">
              <a16:creationId xmlns:a16="http://schemas.microsoft.com/office/drawing/2014/main" id="{00000000-0008-0000-1000-000019000000}"/>
            </a:ext>
          </a:extLst>
        </xdr:cNvPr>
        <xdr:cNvSpPr>
          <a:spLocks noChangeShapeType="1"/>
        </xdr:cNvSpPr>
      </xdr:nvSpPr>
      <xdr:spPr bwMode="auto">
        <a:xfrm>
          <a:off x="781050" y="58464450"/>
          <a:ext cx="30765750" cy="0"/>
        </a:xfrm>
        <a:prstGeom prst="line">
          <a:avLst/>
        </a:prstGeom>
        <a:noFill/>
        <a:ln w="9525">
          <a:solidFill>
            <a:srgbClr val="000000"/>
          </a:solidFill>
          <a:round/>
          <a:headEnd/>
          <a:tailEnd/>
        </a:ln>
      </xdr:spPr>
    </xdr:sp>
    <xdr:clientData/>
  </xdr:twoCellAnchor>
  <xdr:twoCellAnchor>
    <xdr:from>
      <xdr:col>1</xdr:col>
      <xdr:colOff>95250</xdr:colOff>
      <xdr:row>450</xdr:row>
      <xdr:rowOff>0</xdr:rowOff>
    </xdr:from>
    <xdr:to>
      <xdr:col>46</xdr:col>
      <xdr:colOff>0</xdr:colOff>
      <xdr:row>450</xdr:row>
      <xdr:rowOff>0</xdr:rowOff>
    </xdr:to>
    <xdr:sp macro="" textlink="">
      <xdr:nvSpPr>
        <xdr:cNvPr id="26" name="Line 424">
          <a:extLst>
            <a:ext uri="{FF2B5EF4-FFF2-40B4-BE49-F238E27FC236}">
              <a16:creationId xmlns:a16="http://schemas.microsoft.com/office/drawing/2014/main" id="{00000000-0008-0000-1000-00001A000000}"/>
            </a:ext>
          </a:extLst>
        </xdr:cNvPr>
        <xdr:cNvSpPr>
          <a:spLocks noChangeShapeType="1"/>
        </xdr:cNvSpPr>
      </xdr:nvSpPr>
      <xdr:spPr bwMode="auto">
        <a:xfrm>
          <a:off x="781050" y="69265800"/>
          <a:ext cx="30765750" cy="0"/>
        </a:xfrm>
        <a:prstGeom prst="line">
          <a:avLst/>
        </a:prstGeom>
        <a:noFill/>
        <a:ln w="9525">
          <a:solidFill>
            <a:srgbClr val="000000"/>
          </a:solidFill>
          <a:round/>
          <a:headEnd/>
          <a:tailEnd/>
        </a:ln>
      </xdr:spPr>
    </xdr:sp>
    <xdr:clientData/>
  </xdr:twoCellAnchor>
  <xdr:oneCellAnchor>
    <xdr:from>
      <xdr:col>49</xdr:col>
      <xdr:colOff>114300</xdr:colOff>
      <xdr:row>3</xdr:row>
      <xdr:rowOff>9525</xdr:rowOff>
    </xdr:from>
    <xdr:ext cx="3877985" cy="1422954"/>
    <xdr:sp macro="" textlink="">
      <xdr:nvSpPr>
        <xdr:cNvPr id="29" name="テキスト ボックス 28">
          <a:extLst>
            <a:ext uri="{FF2B5EF4-FFF2-40B4-BE49-F238E27FC236}">
              <a16:creationId xmlns:a16="http://schemas.microsoft.com/office/drawing/2014/main" id="{00000000-0008-0000-1000-00001D000000}"/>
            </a:ext>
          </a:extLst>
        </xdr:cNvPr>
        <xdr:cNvSpPr txBox="1"/>
      </xdr:nvSpPr>
      <xdr:spPr>
        <a:xfrm>
          <a:off x="8029575" y="485775"/>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10</xdr:col>
      <xdr:colOff>0</xdr:colOff>
      <xdr:row>5</xdr:row>
      <xdr:rowOff>0</xdr:rowOff>
    </xdr:from>
    <xdr:ext cx="3877985" cy="1422954"/>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8201025" y="781050"/>
          <a:ext cx="3877985" cy="1422954"/>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b="1">
              <a:solidFill>
                <a:srgbClr val="FF0000"/>
              </a:solidFill>
            </a:rPr>
            <a:t>この様式は、直接編集できません。</a:t>
          </a:r>
          <a:endParaRPr kumimoji="1" lang="en-US" altLang="ja-JP" sz="1800" b="1">
            <a:solidFill>
              <a:srgbClr val="FF0000"/>
            </a:solidFill>
          </a:endParaRPr>
        </a:p>
        <a:p>
          <a:r>
            <a:rPr kumimoji="1" lang="ja-JP" altLang="en-US" sz="1100">
              <a:solidFill>
                <a:srgbClr val="FF0000"/>
              </a:solidFill>
            </a:rPr>
            <a:t>・入力シートに記入した内容が転記されます。</a:t>
          </a:r>
          <a:endParaRPr kumimoji="1" lang="en-US" altLang="ja-JP" sz="1100">
            <a:solidFill>
              <a:srgbClr val="FF0000"/>
            </a:solidFill>
          </a:endParaRPr>
        </a:p>
        <a:p>
          <a:r>
            <a:rPr kumimoji="1" lang="ja-JP" altLang="en-US" sz="1100">
              <a:solidFill>
                <a:srgbClr val="FF0000"/>
              </a:solidFill>
            </a:rPr>
            <a:t>・転記された内容に誤りが無いか確認してください。</a:t>
          </a:r>
          <a:endParaRPr kumimoji="1" lang="en-US" altLang="ja-JP" sz="1100">
            <a:solidFill>
              <a:srgbClr val="FF0000"/>
            </a:solidFill>
          </a:endParaRPr>
        </a:p>
        <a:p>
          <a:r>
            <a:rPr kumimoji="1" lang="ja-JP" altLang="en-US" sz="1100">
              <a:solidFill>
                <a:srgbClr val="FF0000"/>
              </a:solidFill>
            </a:rPr>
            <a:t>・印刷する場合には、文字が切れて表示されていないか</a:t>
          </a:r>
          <a:endParaRPr kumimoji="1" lang="en-US" altLang="ja-JP" sz="1100">
            <a:solidFill>
              <a:srgbClr val="FF0000"/>
            </a:solidFill>
          </a:endParaRPr>
        </a:p>
        <a:p>
          <a:r>
            <a:rPr kumimoji="1" lang="ja-JP" altLang="en-US" sz="1100">
              <a:solidFill>
                <a:srgbClr val="FF0000"/>
              </a:solidFill>
            </a:rPr>
            <a:t>　確認してください。</a:t>
          </a:r>
          <a:endParaRPr kumimoji="1" lang="en-US" altLang="ja-JP" sz="1100">
            <a:solidFill>
              <a:srgbClr val="FF0000"/>
            </a:solidFill>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4.xml"/><Relationship Id="rId13" Type="http://schemas.openxmlformats.org/officeDocument/2006/relationships/ctrlProp" Target="../ctrlProps/ctrlProp29.xml"/><Relationship Id="rId3" Type="http://schemas.openxmlformats.org/officeDocument/2006/relationships/vmlDrawing" Target="../drawings/vmlDrawing2.vml"/><Relationship Id="rId7" Type="http://schemas.openxmlformats.org/officeDocument/2006/relationships/ctrlProp" Target="../ctrlProps/ctrlProp23.xml"/><Relationship Id="rId12" Type="http://schemas.openxmlformats.org/officeDocument/2006/relationships/ctrlProp" Target="../ctrlProps/ctrlProp28.xml"/><Relationship Id="rId2" Type="http://schemas.openxmlformats.org/officeDocument/2006/relationships/drawing" Target="../drawings/drawing2.xml"/><Relationship Id="rId16" Type="http://schemas.openxmlformats.org/officeDocument/2006/relationships/ctrlProp" Target="../ctrlProps/ctrlProp32.xml"/><Relationship Id="rId1" Type="http://schemas.openxmlformats.org/officeDocument/2006/relationships/printerSettings" Target="../printerSettings/printerSettings3.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5" Type="http://schemas.openxmlformats.org/officeDocument/2006/relationships/ctrlProp" Target="../ctrlProps/ctrlProp3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 Id="rId14" Type="http://schemas.openxmlformats.org/officeDocument/2006/relationships/ctrlProp" Target="../ctrlProps/ctrlProp30.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3.vml"/><Relationship Id="rId7" Type="http://schemas.openxmlformats.org/officeDocument/2006/relationships/ctrlProp" Target="../ctrlProps/ctrlProp36.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4.vml"/><Relationship Id="rId7" Type="http://schemas.openxmlformats.org/officeDocument/2006/relationships/ctrlProp" Target="../ctrlProps/ctrlProp42.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 Id="rId9" Type="http://schemas.openxmlformats.org/officeDocument/2006/relationships/ctrlProp" Target="../ctrlProps/ctrlProp4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D6AC1-9415-4773-AC89-9C87DDA2EC1C}">
  <sheetPr codeName="Sheet9">
    <tabColor theme="9" tint="-0.499984740745262"/>
  </sheetPr>
  <dimension ref="A1:Q79"/>
  <sheetViews>
    <sheetView showGridLines="0" tabSelected="1" zoomScale="70" zoomScaleNormal="70" workbookViewId="0"/>
  </sheetViews>
  <sheetFormatPr defaultColWidth="9" defaultRowHeight="13.5" x14ac:dyDescent="0.15"/>
  <cols>
    <col min="1" max="3" width="2.25" style="361" customWidth="1"/>
    <col min="4" max="4" width="1.125" style="361" customWidth="1"/>
    <col min="5" max="5" width="13.875" style="361" customWidth="1"/>
    <col min="6" max="6" width="40.125" style="361" customWidth="1"/>
    <col min="7" max="7" width="9.5" style="361" customWidth="1"/>
    <col min="8" max="9" width="9.625" style="361" customWidth="1"/>
    <col min="10" max="10" width="81.125" style="361" customWidth="1"/>
    <col min="11" max="11" width="23.5" style="361" bestFit="1" customWidth="1"/>
    <col min="12" max="12" width="25" style="361" customWidth="1"/>
    <col min="13" max="13" width="2.25" style="361" customWidth="1"/>
    <col min="14" max="14" width="32" style="361" hidden="1" customWidth="1"/>
    <col min="15" max="17" width="9" style="361" hidden="1" customWidth="1"/>
    <col min="18" max="18" width="9" style="361" customWidth="1"/>
    <col min="19" max="16384" width="9" style="361"/>
  </cols>
  <sheetData>
    <row r="1" spans="1:16" ht="21" x14ac:dyDescent="0.15">
      <c r="A1" s="1228" t="s">
        <v>6263</v>
      </c>
      <c r="B1" s="1228"/>
      <c r="C1" s="1228"/>
      <c r="D1" s="1228"/>
      <c r="H1" s="1228" t="s">
        <v>6260</v>
      </c>
      <c r="J1" s="1643" t="s">
        <v>6397</v>
      </c>
      <c r="K1" s="1643" t="s">
        <v>6264</v>
      </c>
      <c r="L1" s="25" t="s">
        <v>6522</v>
      </c>
    </row>
    <row r="2" spans="1:16" x14ac:dyDescent="0.15">
      <c r="N2" s="1229" t="s">
        <v>6062</v>
      </c>
      <c r="O2" s="1229"/>
      <c r="P2" s="1229"/>
    </row>
    <row r="3" spans="1:16" ht="15.75" x14ac:dyDescent="0.15">
      <c r="B3" s="1230" t="s">
        <v>6063</v>
      </c>
      <c r="C3" s="1230"/>
      <c r="D3" s="1230"/>
      <c r="E3" s="1231"/>
      <c r="F3" s="1231"/>
      <c r="G3" s="1231"/>
      <c r="H3" s="1231"/>
      <c r="I3" s="1231"/>
      <c r="J3" s="1231"/>
      <c r="K3" s="1231"/>
      <c r="L3" s="1231"/>
      <c r="M3" s="1231"/>
    </row>
    <row r="4" spans="1:16" ht="15.75" x14ac:dyDescent="0.15">
      <c r="B4" s="1232"/>
      <c r="C4" s="1232"/>
      <c r="D4" s="1230"/>
      <c r="E4" s="1231"/>
      <c r="F4" s="1231"/>
      <c r="G4" s="1231"/>
      <c r="H4" s="1231"/>
      <c r="I4" s="1231"/>
      <c r="J4" s="1231"/>
      <c r="K4" s="1231"/>
      <c r="L4" s="1231"/>
      <c r="M4" s="1231"/>
    </row>
    <row r="5" spans="1:16" ht="15.75" x14ac:dyDescent="0.15">
      <c r="B5" s="1233" t="s">
        <v>6064</v>
      </c>
      <c r="C5" s="1232" t="s">
        <v>6065</v>
      </c>
      <c r="D5" s="1231"/>
      <c r="E5" s="1231"/>
      <c r="F5" s="1231"/>
      <c r="G5" s="1231"/>
      <c r="H5" s="1231"/>
      <c r="I5" s="1231"/>
      <c r="J5" s="1231"/>
      <c r="K5" s="1231"/>
      <c r="L5" s="1231"/>
      <c r="M5" s="1231"/>
    </row>
    <row r="6" spans="1:16" ht="15.75" x14ac:dyDescent="0.15">
      <c r="B6" s="1234" t="s">
        <v>6064</v>
      </c>
      <c r="C6" s="1232" t="s">
        <v>6066</v>
      </c>
      <c r="D6" s="1231"/>
      <c r="E6" s="1231"/>
      <c r="F6" s="1231"/>
      <c r="G6" s="1231"/>
      <c r="H6" s="1231"/>
      <c r="I6" s="1231"/>
      <c r="J6" s="1231"/>
      <c r="K6" s="1231"/>
      <c r="L6" s="1231"/>
      <c r="M6" s="1231"/>
    </row>
    <row r="7" spans="1:16" ht="15.75" x14ac:dyDescent="0.15">
      <c r="B7" s="1234"/>
      <c r="C7" s="1232" t="s">
        <v>6067</v>
      </c>
      <c r="D7" s="1231"/>
      <c r="E7" s="1231"/>
      <c r="F7" s="1231"/>
      <c r="G7" s="1231"/>
      <c r="H7" s="1231"/>
      <c r="I7" s="1231"/>
      <c r="J7" s="1231"/>
      <c r="K7" s="1231"/>
      <c r="L7" s="1231"/>
      <c r="M7" s="1231"/>
    </row>
    <row r="8" spans="1:16" ht="15.75" x14ac:dyDescent="0.15">
      <c r="B8" s="1232"/>
      <c r="C8" s="1232"/>
      <c r="D8" s="2013" t="s">
        <v>6068</v>
      </c>
      <c r="E8" s="2013"/>
      <c r="F8" s="1235" t="s">
        <v>6069</v>
      </c>
      <c r="G8" s="1236"/>
      <c r="H8" s="1236"/>
      <c r="I8" s="1237"/>
      <c r="J8" s="1231"/>
      <c r="K8" s="1231"/>
      <c r="L8" s="1231"/>
      <c r="M8" s="1231"/>
    </row>
    <row r="9" spans="1:16" ht="15.75" x14ac:dyDescent="0.15">
      <c r="B9" s="1232"/>
      <c r="C9" s="1232"/>
      <c r="D9" s="2014" t="s">
        <v>6070</v>
      </c>
      <c r="E9" s="2014"/>
      <c r="F9" s="1235" t="s">
        <v>6071</v>
      </c>
      <c r="G9" s="1236"/>
      <c r="H9" s="1236"/>
      <c r="I9" s="1237"/>
      <c r="J9" s="1231"/>
      <c r="K9" s="1231"/>
      <c r="L9" s="1231"/>
      <c r="M9" s="1231"/>
    </row>
    <row r="10" spans="1:16" ht="15.75" x14ac:dyDescent="0.15">
      <c r="B10" s="1232"/>
      <c r="C10" s="1232"/>
      <c r="D10" s="2015" t="s">
        <v>6072</v>
      </c>
      <c r="E10" s="2015"/>
      <c r="F10" s="1235" t="s">
        <v>6073</v>
      </c>
      <c r="G10" s="1236"/>
      <c r="H10" s="1236"/>
      <c r="I10" s="1237"/>
      <c r="J10" s="1231"/>
      <c r="K10" s="1231"/>
      <c r="L10" s="1231"/>
      <c r="M10" s="1231"/>
    </row>
    <row r="11" spans="1:16" ht="15.75" x14ac:dyDescent="0.15">
      <c r="B11" s="1233"/>
      <c r="C11" s="1233"/>
      <c r="D11" s="2016" t="s">
        <v>6074</v>
      </c>
      <c r="E11" s="2016"/>
      <c r="F11" s="1235" t="s">
        <v>6075</v>
      </c>
      <c r="G11" s="1236"/>
      <c r="H11" s="1236"/>
      <c r="I11" s="1237"/>
      <c r="J11" s="1231"/>
      <c r="K11" s="1231"/>
      <c r="L11" s="1231"/>
      <c r="M11" s="1231"/>
    </row>
    <row r="12" spans="1:16" ht="15.75" x14ac:dyDescent="0.15">
      <c r="B12" s="1234" t="s">
        <v>6064</v>
      </c>
      <c r="C12" s="1232" t="s">
        <v>6076</v>
      </c>
      <c r="D12" s="1231"/>
      <c r="E12" s="1231"/>
      <c r="F12" s="1231"/>
      <c r="G12" s="1231"/>
      <c r="H12" s="1231"/>
      <c r="I12" s="1231"/>
      <c r="J12" s="1231"/>
      <c r="K12" s="1231"/>
      <c r="L12" s="1231"/>
      <c r="M12" s="1231"/>
    </row>
    <row r="13" spans="1:16" ht="15.75" x14ac:dyDescent="0.15">
      <c r="B13" s="1232"/>
      <c r="C13" s="1232" t="s">
        <v>6077</v>
      </c>
      <c r="D13" s="1231"/>
      <c r="E13" s="1231"/>
      <c r="F13" s="1231"/>
      <c r="G13" s="1231"/>
      <c r="H13" s="1231"/>
      <c r="I13" s="1231"/>
      <c r="J13" s="1231"/>
      <c r="K13" s="1231"/>
      <c r="L13" s="1231"/>
      <c r="M13" s="1231"/>
    </row>
    <row r="14" spans="1:16" ht="15.75" x14ac:dyDescent="0.15">
      <c r="B14" s="1234" t="s">
        <v>6064</v>
      </c>
      <c r="C14" s="1232" t="s">
        <v>6078</v>
      </c>
      <c r="D14" s="1231"/>
      <c r="E14" s="1231"/>
      <c r="F14" s="1231"/>
      <c r="G14" s="1231"/>
      <c r="H14" s="1231"/>
      <c r="I14" s="1231"/>
      <c r="J14" s="1231"/>
      <c r="K14" s="1231"/>
      <c r="L14" s="1231"/>
      <c r="M14" s="1231"/>
    </row>
    <row r="15" spans="1:16" ht="15.75" x14ac:dyDescent="0.15">
      <c r="B15" s="1234" t="s">
        <v>6064</v>
      </c>
      <c r="C15" s="1232" t="s">
        <v>6079</v>
      </c>
      <c r="D15" s="1231"/>
      <c r="E15" s="1231"/>
      <c r="F15" s="1231"/>
      <c r="G15" s="1231"/>
      <c r="H15" s="1231"/>
      <c r="I15" s="1231"/>
      <c r="J15" s="1231"/>
      <c r="K15" s="1231"/>
      <c r="L15" s="1231"/>
      <c r="M15" s="1231"/>
    </row>
    <row r="16" spans="1:16" ht="15.75" x14ac:dyDescent="0.15">
      <c r="B16" s="1234" t="s">
        <v>6064</v>
      </c>
      <c r="C16" s="1232" t="s">
        <v>6080</v>
      </c>
      <c r="D16" s="1231"/>
      <c r="E16" s="1231"/>
      <c r="F16" s="1231"/>
      <c r="G16" s="1231"/>
      <c r="H16" s="1231"/>
      <c r="I16" s="1231"/>
      <c r="J16" s="1231"/>
      <c r="K16" s="1231"/>
      <c r="L16" s="1231"/>
      <c r="M16" s="1231"/>
    </row>
    <row r="17" spans="2:17" ht="15.75" x14ac:dyDescent="0.15">
      <c r="B17" s="1234" t="s">
        <v>6064</v>
      </c>
      <c r="C17" s="1238" t="s">
        <v>6081</v>
      </c>
      <c r="D17" s="1231"/>
      <c r="E17" s="1231"/>
      <c r="F17" s="1231"/>
      <c r="G17" s="1231"/>
      <c r="H17" s="1231"/>
      <c r="I17" s="1231"/>
      <c r="J17" s="1231"/>
      <c r="K17" s="1231"/>
      <c r="L17" s="1231"/>
      <c r="M17" s="1231"/>
    </row>
    <row r="18" spans="2:17" ht="15.75" x14ac:dyDescent="0.15">
      <c r="B18" s="1232"/>
      <c r="C18" s="1231"/>
      <c r="D18" s="2020" t="s">
        <v>6261</v>
      </c>
      <c r="E18" s="2020"/>
      <c r="F18" s="2020"/>
      <c r="G18" s="1231"/>
      <c r="H18" s="1231"/>
      <c r="I18" s="1231"/>
      <c r="J18" s="1231"/>
      <c r="K18" s="1231"/>
      <c r="L18" s="1231"/>
      <c r="M18" s="1231"/>
    </row>
    <row r="19" spans="2:17" ht="15.75" x14ac:dyDescent="0.15">
      <c r="B19" s="1234" t="s">
        <v>6064</v>
      </c>
      <c r="C19" s="1238" t="s">
        <v>6082</v>
      </c>
      <c r="D19" s="1231"/>
      <c r="E19" s="1231"/>
      <c r="F19" s="1231"/>
      <c r="G19" s="1231"/>
      <c r="H19" s="1231"/>
      <c r="I19" s="1231"/>
      <c r="J19" s="1231"/>
      <c r="K19" s="1231"/>
      <c r="L19" s="1231"/>
      <c r="M19" s="1231"/>
    </row>
    <row r="20" spans="2:17" ht="15.75" x14ac:dyDescent="0.15">
      <c r="B20" s="1234" t="s">
        <v>6064</v>
      </c>
      <c r="C20" s="1238" t="s">
        <v>6083</v>
      </c>
      <c r="D20" s="1231"/>
      <c r="E20" s="1231"/>
      <c r="F20" s="1231"/>
      <c r="G20" s="1231"/>
      <c r="H20" s="1231"/>
      <c r="I20" s="1231"/>
      <c r="J20" s="1231"/>
      <c r="K20" s="1231"/>
      <c r="L20" s="1231"/>
      <c r="M20" s="1231"/>
    </row>
    <row r="21" spans="2:17" ht="15.75" x14ac:dyDescent="0.15">
      <c r="B21" s="1239"/>
      <c r="C21" s="1239"/>
      <c r="D21" s="1239"/>
      <c r="E21" s="1239"/>
      <c r="F21" s="1239"/>
      <c r="G21" s="1239"/>
      <c r="H21" s="1239"/>
      <c r="I21" s="1239"/>
      <c r="J21" s="1239"/>
      <c r="K21" s="1239"/>
      <c r="L21" s="1239"/>
      <c r="M21" s="1239"/>
    </row>
    <row r="22" spans="2:17" ht="15.75" x14ac:dyDescent="0.15">
      <c r="B22" s="1230" t="s">
        <v>6084</v>
      </c>
      <c r="C22" s="1231"/>
      <c r="D22" s="1231"/>
      <c r="E22" s="1231"/>
      <c r="F22" s="1231"/>
      <c r="G22" s="1231"/>
      <c r="H22" s="1231"/>
      <c r="I22" s="1231"/>
      <c r="J22" s="1231"/>
      <c r="K22" s="1231"/>
      <c r="L22" s="1231"/>
      <c r="M22" s="1231"/>
    </row>
    <row r="23" spans="2:17" ht="15.75" x14ac:dyDescent="0.15">
      <c r="B23" s="1232"/>
      <c r="C23" s="1231"/>
      <c r="D23" s="1231"/>
      <c r="E23" s="1231"/>
      <c r="F23" s="1231"/>
      <c r="G23" s="1231"/>
      <c r="H23" s="1231"/>
      <c r="I23" s="1231"/>
      <c r="J23" s="1231"/>
      <c r="K23" s="1231"/>
      <c r="L23" s="1231"/>
      <c r="M23" s="1231"/>
    </row>
    <row r="24" spans="2:17" ht="15.75" x14ac:dyDescent="0.15">
      <c r="B24" s="1231"/>
      <c r="C24" s="1231"/>
      <c r="D24" s="1231"/>
      <c r="E24" s="2017" t="s">
        <v>6085</v>
      </c>
      <c r="F24" s="2018"/>
      <c r="G24" s="2018"/>
      <c r="H24" s="2019" t="s">
        <v>6086</v>
      </c>
      <c r="I24" s="2019"/>
      <c r="J24" s="1240" t="s">
        <v>6087</v>
      </c>
      <c r="K24" s="1240" t="s">
        <v>6088</v>
      </c>
      <c r="L24" s="1240" t="s">
        <v>6089</v>
      </c>
      <c r="M24" s="1231"/>
    </row>
    <row r="25" spans="2:17" ht="40.5" customHeight="1" x14ac:dyDescent="0.15">
      <c r="B25" s="1231"/>
      <c r="C25" s="1231"/>
      <c r="D25" s="1231"/>
      <c r="E25" s="1241"/>
      <c r="F25" s="1242" t="s">
        <v>6090</v>
      </c>
      <c r="G25" s="1243" t="s">
        <v>6091</v>
      </c>
      <c r="H25" s="1244" t="s">
        <v>6149</v>
      </c>
      <c r="I25" s="1244" t="s">
        <v>6148</v>
      </c>
      <c r="J25" s="1245"/>
      <c r="K25" s="1246"/>
      <c r="L25" s="1245"/>
      <c r="M25" s="1231"/>
      <c r="N25" s="181" t="s">
        <v>6092</v>
      </c>
      <c r="O25" s="181" t="s">
        <v>6093</v>
      </c>
      <c r="P25" s="181" t="s">
        <v>6094</v>
      </c>
    </row>
    <row r="26" spans="2:17" ht="38.25" customHeight="1" x14ac:dyDescent="0.15">
      <c r="B26" s="1231"/>
      <c r="C26" s="1231"/>
      <c r="D26" s="1231"/>
      <c r="E26" s="2009" t="s">
        <v>6095</v>
      </c>
      <c r="F26" s="1354" t="str">
        <f>HYPERLINK("#'"&amp;N26&amp;"'!"&amp;O26,P26)</f>
        <v>チェックシート</v>
      </c>
      <c r="G26" s="1247" t="s">
        <v>6096</v>
      </c>
      <c r="H26" s="1248" t="s">
        <v>92</v>
      </c>
      <c r="I26" s="1249" t="s">
        <v>92</v>
      </c>
      <c r="J26" s="1250" t="s">
        <v>6221</v>
      </c>
      <c r="K26" s="1251" t="s">
        <v>6097</v>
      </c>
      <c r="L26" s="1252"/>
      <c r="M26" s="1231"/>
      <c r="N26" s="181" t="s">
        <v>6098</v>
      </c>
      <c r="O26" s="181" t="s">
        <v>6099</v>
      </c>
      <c r="P26" s="181" t="str">
        <f>N26</f>
        <v>チェックシート</v>
      </c>
      <c r="Q26" s="361" t="str">
        <f>L1</f>
        <v>Ver121</v>
      </c>
    </row>
    <row r="27" spans="2:17" ht="63" x14ac:dyDescent="0.15">
      <c r="B27" s="1231"/>
      <c r="C27" s="1231"/>
      <c r="D27" s="1231"/>
      <c r="E27" s="2009"/>
      <c r="F27" s="1354" t="str">
        <f>HYPERLINK("#'"&amp;N27&amp;"'!"&amp;O27,P27)</f>
        <v>1_入力シート【基本情報】</v>
      </c>
      <c r="G27" s="1247" t="s">
        <v>6096</v>
      </c>
      <c r="H27" s="1253" t="s">
        <v>92</v>
      </c>
      <c r="I27" s="1244" t="s">
        <v>92</v>
      </c>
      <c r="J27" s="1250" t="s">
        <v>6249</v>
      </c>
      <c r="K27" s="1251"/>
      <c r="L27" s="1252" t="s">
        <v>6132</v>
      </c>
      <c r="M27" s="1231"/>
      <c r="N27" s="181" t="s">
        <v>6100</v>
      </c>
      <c r="O27" s="181" t="s">
        <v>6099</v>
      </c>
      <c r="P27" s="181" t="str">
        <f t="shared" ref="P27:P44" si="0">N27</f>
        <v>1_入力シート【基本情報】</v>
      </c>
    </row>
    <row r="28" spans="2:17" ht="31.5" x14ac:dyDescent="0.15">
      <c r="B28" s="1231"/>
      <c r="C28" s="1231"/>
      <c r="D28" s="1231"/>
      <c r="E28" s="2009"/>
      <c r="F28" s="1355" t="str">
        <f>HYPERLINK("#'"&amp;N28&amp;"'!"&amp;O28,P28)</f>
        <v>2_入力シート【検査結果表】 換気設備</v>
      </c>
      <c r="G28" s="1260" t="s">
        <v>6096</v>
      </c>
      <c r="H28" s="1248" t="s">
        <v>92</v>
      </c>
      <c r="I28" s="1249" t="s">
        <v>92</v>
      </c>
      <c r="J28" s="1250" t="s">
        <v>6136</v>
      </c>
      <c r="K28" s="1251"/>
      <c r="L28" s="1252" t="s">
        <v>6133</v>
      </c>
      <c r="M28" s="1231"/>
      <c r="N28" s="181" t="s">
        <v>6118</v>
      </c>
      <c r="O28" s="181" t="s">
        <v>6099</v>
      </c>
      <c r="P28" s="181" t="str">
        <f t="shared" si="0"/>
        <v>2_入力シート【検査結果表】 換気設備</v>
      </c>
    </row>
    <row r="29" spans="2:17" ht="31.5" x14ac:dyDescent="0.15">
      <c r="B29" s="1231"/>
      <c r="C29" s="1231"/>
      <c r="D29" s="1231"/>
      <c r="E29" s="2009"/>
      <c r="F29" s="1355" t="str">
        <f t="shared" ref="F29:F30" si="1">HYPERLINK("#'"&amp;N29&amp;"'!"&amp;O29,P29)</f>
        <v>3_入力シート【検査結果表】 排煙設備</v>
      </c>
      <c r="G29" s="1260" t="s">
        <v>6096</v>
      </c>
      <c r="H29" s="1248" t="s">
        <v>92</v>
      </c>
      <c r="I29" s="1341" t="s">
        <v>92</v>
      </c>
      <c r="J29" s="1250" t="s">
        <v>6137</v>
      </c>
      <c r="K29" s="1251"/>
      <c r="L29" s="1252" t="s">
        <v>6134</v>
      </c>
      <c r="M29" s="1231"/>
      <c r="N29" s="181" t="s">
        <v>6119</v>
      </c>
      <c r="O29" s="181" t="s">
        <v>6099</v>
      </c>
      <c r="P29" s="181" t="str">
        <f t="shared" si="0"/>
        <v>3_入力シート【検査結果表】 排煙設備</v>
      </c>
    </row>
    <row r="30" spans="2:17" ht="31.5" x14ac:dyDescent="0.15">
      <c r="B30" s="1231"/>
      <c r="C30" s="1231"/>
      <c r="D30" s="1231"/>
      <c r="E30" s="2009"/>
      <c r="F30" s="1355" t="str">
        <f t="shared" si="1"/>
        <v>4_入力シート【検査結果表】非常用の照明装置</v>
      </c>
      <c r="G30" s="1260" t="s">
        <v>6096</v>
      </c>
      <c r="H30" s="1248" t="s">
        <v>92</v>
      </c>
      <c r="I30" s="1341" t="s">
        <v>92</v>
      </c>
      <c r="J30" s="1250" t="s">
        <v>6138</v>
      </c>
      <c r="K30" s="1251"/>
      <c r="L30" s="1252" t="s">
        <v>6135</v>
      </c>
      <c r="M30" s="1231"/>
      <c r="N30" s="181" t="s">
        <v>6120</v>
      </c>
      <c r="O30" s="181" t="s">
        <v>6099</v>
      </c>
      <c r="P30" s="181" t="str">
        <f t="shared" si="0"/>
        <v>4_入力シート【検査結果表】非常用の照明装置</v>
      </c>
    </row>
    <row r="31" spans="2:17" ht="31.5" x14ac:dyDescent="0.15">
      <c r="B31" s="1231"/>
      <c r="C31" s="1231"/>
      <c r="D31" s="1231"/>
      <c r="E31" s="2009"/>
      <c r="F31" s="1355" t="str">
        <f>HYPERLINK("#'"&amp;N31&amp;"'!"&amp;O31,P31)</f>
        <v>6_入力シート【写真】</v>
      </c>
      <c r="G31" s="1260" t="s">
        <v>6096</v>
      </c>
      <c r="H31" s="1253" t="s">
        <v>92</v>
      </c>
      <c r="I31" s="1341" t="s">
        <v>92</v>
      </c>
      <c r="J31" s="1250" t="s">
        <v>6280</v>
      </c>
      <c r="K31" s="1252" t="s">
        <v>6219</v>
      </c>
      <c r="L31" s="1252"/>
      <c r="M31" s="1231"/>
      <c r="N31" s="181" t="s">
        <v>6121</v>
      </c>
      <c r="O31" s="181" t="s">
        <v>6215</v>
      </c>
      <c r="P31" s="181" t="str">
        <f t="shared" si="0"/>
        <v>6_入力シート【写真】</v>
      </c>
    </row>
    <row r="32" spans="2:17" ht="39" customHeight="1" x14ac:dyDescent="0.15">
      <c r="B32" s="1231"/>
      <c r="C32" s="1231"/>
      <c r="D32" s="1231"/>
      <c r="E32" s="2009"/>
      <c r="F32" s="1355" t="str">
        <f t="shared" ref="F32:F38" si="2">HYPERLINK("#'"&amp;N32&amp;"'!"&amp;O32,P32)</f>
        <v>7_入力シート【検査実施区分書】</v>
      </c>
      <c r="G32" s="1260" t="s">
        <v>6096</v>
      </c>
      <c r="H32" s="1253" t="s">
        <v>92</v>
      </c>
      <c r="I32" s="1341" t="s">
        <v>92</v>
      </c>
      <c r="J32" s="1252" t="s">
        <v>6147</v>
      </c>
      <c r="K32" s="1251" t="s">
        <v>6141</v>
      </c>
      <c r="L32" s="1252"/>
      <c r="M32" s="1231"/>
      <c r="N32" s="181" t="s">
        <v>6122</v>
      </c>
      <c r="O32" s="181" t="s">
        <v>6216</v>
      </c>
      <c r="P32" s="181" t="str">
        <f t="shared" si="0"/>
        <v>7_入力シート【検査実施区分書】</v>
      </c>
    </row>
    <row r="33" spans="2:16" ht="35.25" customHeight="1" x14ac:dyDescent="0.15">
      <c r="B33" s="1231"/>
      <c r="C33" s="1231"/>
      <c r="D33" s="1231"/>
      <c r="E33" s="2009"/>
      <c r="F33" s="1355" t="str">
        <f t="shared" si="2"/>
        <v>別表1_無窓居室</v>
      </c>
      <c r="G33" s="1260" t="s">
        <v>6096</v>
      </c>
      <c r="H33" s="1253" t="s">
        <v>92</v>
      </c>
      <c r="I33" s="1244" t="s">
        <v>6101</v>
      </c>
      <c r="J33" s="1252" t="s">
        <v>6150</v>
      </c>
      <c r="K33" s="1252"/>
      <c r="L33" s="1252"/>
      <c r="M33" s="1231"/>
      <c r="N33" s="181" t="s">
        <v>6123</v>
      </c>
      <c r="O33" s="181" t="s">
        <v>6217</v>
      </c>
      <c r="P33" s="181" t="str">
        <f t="shared" si="0"/>
        <v>別表1_無窓居室</v>
      </c>
    </row>
    <row r="34" spans="2:16" ht="31.5" x14ac:dyDescent="0.15">
      <c r="B34" s="1231"/>
      <c r="C34" s="1231"/>
      <c r="D34" s="1231"/>
      <c r="E34" s="2009"/>
      <c r="F34" s="1355" t="str">
        <f t="shared" si="2"/>
        <v>別表2_火気使用室</v>
      </c>
      <c r="G34" s="1260" t="s">
        <v>6096</v>
      </c>
      <c r="H34" s="1253" t="s">
        <v>92</v>
      </c>
      <c r="I34" s="1244" t="s">
        <v>6101</v>
      </c>
      <c r="J34" s="1252" t="s">
        <v>6151</v>
      </c>
      <c r="K34" s="1252"/>
      <c r="L34" s="1252"/>
      <c r="M34" s="1231"/>
      <c r="N34" s="181" t="s">
        <v>6124</v>
      </c>
      <c r="O34" s="181" t="s">
        <v>6217</v>
      </c>
      <c r="P34" s="181" t="str">
        <f t="shared" si="0"/>
        <v>別表2_火気使用室</v>
      </c>
    </row>
    <row r="35" spans="2:16" ht="31.5" x14ac:dyDescent="0.15">
      <c r="B35" s="1231"/>
      <c r="C35" s="1231"/>
      <c r="D35" s="1231"/>
      <c r="E35" s="2009"/>
      <c r="F35" s="1355" t="str">
        <f t="shared" si="2"/>
        <v>別表3_排煙風量測定</v>
      </c>
      <c r="G35" s="1260" t="s">
        <v>6096</v>
      </c>
      <c r="H35" s="1253" t="s">
        <v>92</v>
      </c>
      <c r="I35" s="1244" t="s">
        <v>6101</v>
      </c>
      <c r="J35" s="1252" t="s">
        <v>6152</v>
      </c>
      <c r="K35" s="1252"/>
      <c r="L35" s="1252"/>
      <c r="M35" s="1231"/>
      <c r="N35" s="181" t="s">
        <v>6125</v>
      </c>
      <c r="O35" s="181" t="s">
        <v>6217</v>
      </c>
      <c r="P35" s="181" t="str">
        <f t="shared" si="0"/>
        <v>別表3_排煙風量測定</v>
      </c>
    </row>
    <row r="36" spans="2:16" ht="31.5" x14ac:dyDescent="0.15">
      <c r="B36" s="1231"/>
      <c r="C36" s="1231"/>
      <c r="D36" s="1231"/>
      <c r="E36" s="2009"/>
      <c r="F36" s="1355" t="str">
        <f t="shared" si="2"/>
        <v xml:space="preserve">別表3-2_排煙風量測定(給気式) </v>
      </c>
      <c r="G36" s="1260" t="s">
        <v>6096</v>
      </c>
      <c r="H36" s="1253" t="s">
        <v>92</v>
      </c>
      <c r="I36" s="1244" t="s">
        <v>6101</v>
      </c>
      <c r="J36" s="1252" t="s">
        <v>6153</v>
      </c>
      <c r="K36" s="1252"/>
      <c r="L36" s="1252"/>
      <c r="M36" s="1231"/>
      <c r="N36" s="181" t="s">
        <v>6126</v>
      </c>
      <c r="O36" s="181" t="s">
        <v>6218</v>
      </c>
      <c r="P36" s="181" t="str">
        <f t="shared" si="0"/>
        <v xml:space="preserve">別表3-2_排煙風量測定(給気式) </v>
      </c>
    </row>
    <row r="37" spans="2:16" ht="31.5" x14ac:dyDescent="0.15">
      <c r="B37" s="1231"/>
      <c r="C37" s="1231"/>
      <c r="D37" s="1231"/>
      <c r="E37" s="2009"/>
      <c r="F37" s="1355" t="str">
        <f t="shared" si="2"/>
        <v>別表3-3_排煙風量測定(加圧式)</v>
      </c>
      <c r="G37" s="1260" t="s">
        <v>6096</v>
      </c>
      <c r="H37" s="1253" t="s">
        <v>92</v>
      </c>
      <c r="I37" s="1244" t="s">
        <v>6101</v>
      </c>
      <c r="J37" s="1252" t="s">
        <v>6154</v>
      </c>
      <c r="K37" s="1252"/>
      <c r="L37" s="1252"/>
      <c r="M37" s="1231"/>
      <c r="N37" s="181" t="s">
        <v>6127</v>
      </c>
      <c r="O37" s="181" t="s">
        <v>6218</v>
      </c>
      <c r="P37" s="181" t="str">
        <f t="shared" si="0"/>
        <v>別表3-3_排煙風量測定(加圧式)</v>
      </c>
    </row>
    <row r="38" spans="2:16" ht="31.5" x14ac:dyDescent="0.15">
      <c r="B38" s="1231"/>
      <c r="C38" s="1231"/>
      <c r="D38" s="1231"/>
      <c r="E38" s="2009"/>
      <c r="F38" s="1355" t="str">
        <f t="shared" si="2"/>
        <v>別表4_非常用照明照度</v>
      </c>
      <c r="G38" s="1260" t="s">
        <v>6096</v>
      </c>
      <c r="H38" s="1253" t="s">
        <v>92</v>
      </c>
      <c r="I38" s="1244" t="s">
        <v>6101</v>
      </c>
      <c r="J38" s="1252" t="s">
        <v>6155</v>
      </c>
      <c r="K38" s="1252"/>
      <c r="L38" s="1252"/>
      <c r="M38" s="1231"/>
      <c r="N38" s="181" t="s">
        <v>6128</v>
      </c>
      <c r="O38" s="181" t="s">
        <v>6218</v>
      </c>
      <c r="P38" s="181" t="str">
        <f t="shared" si="0"/>
        <v>別表4_非常用照明照度</v>
      </c>
    </row>
    <row r="39" spans="2:16" ht="64.5" customHeight="1" x14ac:dyDescent="0.15">
      <c r="B39" s="1231"/>
      <c r="C39" s="1231"/>
      <c r="D39" s="1231"/>
      <c r="E39" s="2009"/>
      <c r="F39" s="1266" t="s">
        <v>6140</v>
      </c>
      <c r="G39" s="1254" t="s">
        <v>92</v>
      </c>
      <c r="H39" s="1253" t="s">
        <v>6096</v>
      </c>
      <c r="I39" s="1244" t="s">
        <v>92</v>
      </c>
      <c r="J39" s="1252" t="s">
        <v>6222</v>
      </c>
      <c r="K39" s="1252" t="s">
        <v>6102</v>
      </c>
      <c r="L39" s="1251"/>
      <c r="M39" s="1231"/>
      <c r="N39" s="181" t="s">
        <v>6139</v>
      </c>
      <c r="O39" s="181" t="s">
        <v>6099</v>
      </c>
      <c r="P39" s="181" t="str">
        <f t="shared" si="0"/>
        <v>＜別途添付要＞図面</v>
      </c>
    </row>
    <row r="40" spans="2:16" ht="31.5" customHeight="1" x14ac:dyDescent="0.15">
      <c r="B40" s="1231"/>
      <c r="C40" s="1231"/>
      <c r="D40" s="1231"/>
      <c r="E40" s="2009"/>
      <c r="F40" s="1356" t="str">
        <f>HYPERLINK("#'"&amp;N40&amp;"'!"&amp;O40,P40)</f>
        <v>＜入力不要＞報告書</v>
      </c>
      <c r="G40" s="1254" t="s">
        <v>92</v>
      </c>
      <c r="H40" s="1248" t="s">
        <v>92</v>
      </c>
      <c r="I40" s="1244" t="s">
        <v>92</v>
      </c>
      <c r="J40" s="2010" t="s">
        <v>6223</v>
      </c>
      <c r="K40" s="1252" t="s">
        <v>6145</v>
      </c>
      <c r="L40" s="1252"/>
      <c r="M40" s="1231"/>
      <c r="N40" s="181" t="s">
        <v>6103</v>
      </c>
      <c r="O40" s="181" t="s">
        <v>6216</v>
      </c>
      <c r="P40" s="181" t="str">
        <f t="shared" si="0"/>
        <v>＜入力不要＞報告書</v>
      </c>
    </row>
    <row r="41" spans="2:16" ht="31.5" customHeight="1" x14ac:dyDescent="0.15">
      <c r="B41" s="1231"/>
      <c r="C41" s="1231"/>
      <c r="D41" s="1231"/>
      <c r="E41" s="2009"/>
      <c r="F41" s="1356" t="str">
        <f>HYPERLINK("#'"&amp;N41&amp;"'!"&amp;O41,P41)</f>
        <v>＜入力不要＞概要書</v>
      </c>
      <c r="G41" s="1254" t="s">
        <v>92</v>
      </c>
      <c r="H41" s="1248" t="s">
        <v>92</v>
      </c>
      <c r="I41" s="1244" t="s">
        <v>92</v>
      </c>
      <c r="J41" s="2011"/>
      <c r="K41" s="1252" t="s">
        <v>6146</v>
      </c>
      <c r="L41" s="1251"/>
      <c r="M41" s="1231"/>
      <c r="N41" s="181" t="s">
        <v>6104</v>
      </c>
      <c r="O41" s="181" t="s">
        <v>6217</v>
      </c>
      <c r="P41" s="181" t="str">
        <f t="shared" si="0"/>
        <v>＜入力不要＞概要書</v>
      </c>
    </row>
    <row r="42" spans="2:16" ht="31.5" customHeight="1" x14ac:dyDescent="0.15">
      <c r="B42" s="1231"/>
      <c r="C42" s="1231"/>
      <c r="D42" s="1231"/>
      <c r="E42" s="2009"/>
      <c r="F42" s="1356" t="str">
        <f t="shared" ref="F42:F44" si="3">HYPERLINK("#'"&amp;N42&amp;"'!"&amp;O42,P42)</f>
        <v>＜入力不要＞換気設備</v>
      </c>
      <c r="G42" s="1254" t="s">
        <v>92</v>
      </c>
      <c r="H42" s="1248" t="s">
        <v>92</v>
      </c>
      <c r="I42" s="1244" t="s">
        <v>92</v>
      </c>
      <c r="J42" s="2011"/>
      <c r="K42" s="1252" t="s">
        <v>6143</v>
      </c>
      <c r="L42" s="1251"/>
      <c r="M42" s="1231"/>
      <c r="N42" s="181" t="s">
        <v>6129</v>
      </c>
      <c r="O42" s="181" t="s">
        <v>6216</v>
      </c>
      <c r="P42" s="181" t="str">
        <f t="shared" si="0"/>
        <v>＜入力不要＞換気設備</v>
      </c>
    </row>
    <row r="43" spans="2:16" ht="31.5" customHeight="1" x14ac:dyDescent="0.15">
      <c r="B43" s="1231"/>
      <c r="C43" s="1231"/>
      <c r="D43" s="1231"/>
      <c r="E43" s="2009"/>
      <c r="F43" s="1356" t="str">
        <f t="shared" si="3"/>
        <v>＜入力不要＞排煙設備</v>
      </c>
      <c r="G43" s="1254" t="s">
        <v>92</v>
      </c>
      <c r="H43" s="1248" t="s">
        <v>92</v>
      </c>
      <c r="I43" s="1244" t="s">
        <v>92</v>
      </c>
      <c r="J43" s="2011"/>
      <c r="K43" s="1252" t="s">
        <v>6142</v>
      </c>
      <c r="L43" s="1251"/>
      <c r="M43" s="1231"/>
      <c r="N43" s="181" t="s">
        <v>6130</v>
      </c>
      <c r="O43" s="181" t="s">
        <v>6216</v>
      </c>
      <c r="P43" s="181" t="str">
        <f t="shared" si="0"/>
        <v>＜入力不要＞排煙設備</v>
      </c>
    </row>
    <row r="44" spans="2:16" ht="31.5" customHeight="1" x14ac:dyDescent="0.15">
      <c r="B44" s="1231"/>
      <c r="C44" s="1231"/>
      <c r="D44" s="1231"/>
      <c r="E44" s="2009"/>
      <c r="F44" s="1356" t="str">
        <f t="shared" si="3"/>
        <v>＜入力不要＞非常用の照明装置</v>
      </c>
      <c r="G44" s="1254" t="s">
        <v>92</v>
      </c>
      <c r="H44" s="1248" t="s">
        <v>92</v>
      </c>
      <c r="I44" s="1244" t="s">
        <v>92</v>
      </c>
      <c r="J44" s="2011"/>
      <c r="K44" s="1252" t="s">
        <v>6144</v>
      </c>
      <c r="L44" s="1251"/>
      <c r="M44" s="1231"/>
      <c r="N44" s="181" t="s">
        <v>6131</v>
      </c>
      <c r="O44" s="181" t="s">
        <v>6216</v>
      </c>
      <c r="P44" s="181" t="str">
        <f t="shared" si="0"/>
        <v>＜入力不要＞非常用の照明装置</v>
      </c>
    </row>
    <row r="45" spans="2:16" ht="47.25" x14ac:dyDescent="0.15">
      <c r="B45" s="1231"/>
      <c r="C45" s="1231"/>
      <c r="D45" s="1231"/>
      <c r="E45" s="2012" t="s">
        <v>6105</v>
      </c>
      <c r="F45" s="2012"/>
      <c r="G45" s="1255" t="s">
        <v>6106</v>
      </c>
      <c r="H45" s="1244" t="s">
        <v>6107</v>
      </c>
      <c r="I45" s="1244" t="s">
        <v>6108</v>
      </c>
      <c r="J45" s="1256"/>
      <c r="K45" s="1257"/>
      <c r="L45" s="1258"/>
      <c r="M45" s="1231"/>
    </row>
    <row r="46" spans="2:16" ht="7.5" customHeight="1" x14ac:dyDescent="0.15">
      <c r="B46" s="1231"/>
      <c r="C46" s="1231"/>
      <c r="D46" s="1231"/>
      <c r="E46" s="1231"/>
      <c r="F46" s="1231"/>
      <c r="G46" s="1231"/>
      <c r="H46" s="1231"/>
      <c r="I46" s="1231"/>
      <c r="J46" s="1231"/>
      <c r="K46" s="1231"/>
      <c r="L46" s="1231"/>
      <c r="M46" s="1231"/>
    </row>
    <row r="47" spans="2:16" ht="15.75" x14ac:dyDescent="0.15">
      <c r="B47" s="1231"/>
      <c r="C47" s="1231"/>
      <c r="D47" s="1231"/>
      <c r="E47" s="1231"/>
      <c r="F47" s="1231"/>
      <c r="G47" s="1231" t="s">
        <v>6109</v>
      </c>
      <c r="H47" s="1231"/>
      <c r="I47" s="1231"/>
      <c r="J47" s="1231"/>
      <c r="K47" s="1231"/>
      <c r="L47" s="1231"/>
      <c r="M47" s="1231"/>
    </row>
    <row r="48" spans="2:16" ht="15.75" x14ac:dyDescent="0.15">
      <c r="B48" s="1231"/>
      <c r="C48" s="1231"/>
      <c r="D48" s="1231"/>
      <c r="E48" s="1231"/>
      <c r="F48" s="1231"/>
      <c r="G48" s="1247" t="s">
        <v>6096</v>
      </c>
      <c r="H48" s="1259" t="s">
        <v>6110</v>
      </c>
      <c r="I48" s="1231"/>
      <c r="J48" s="1231"/>
      <c r="K48" s="1231"/>
      <c r="L48" s="1231"/>
      <c r="M48" s="1231"/>
    </row>
    <row r="49" spans="2:13" ht="15.75" x14ac:dyDescent="0.15">
      <c r="B49" s="1231"/>
      <c r="C49" s="1231"/>
      <c r="D49" s="1231"/>
      <c r="E49" s="1231"/>
      <c r="F49" s="1231"/>
      <c r="G49" s="1260" t="s">
        <v>6101</v>
      </c>
      <c r="H49" s="1259" t="s">
        <v>6111</v>
      </c>
      <c r="I49" s="1231"/>
      <c r="J49" s="1231"/>
      <c r="K49" s="1231"/>
      <c r="L49" s="1231"/>
      <c r="M49" s="1231"/>
    </row>
    <row r="50" spans="2:13" ht="15.75" x14ac:dyDescent="0.15">
      <c r="B50" s="1231"/>
      <c r="C50" s="1231"/>
      <c r="D50" s="1231"/>
      <c r="E50" s="1231"/>
      <c r="F50" s="1231"/>
      <c r="G50" s="1254" t="s">
        <v>92</v>
      </c>
      <c r="H50" s="1259" t="s">
        <v>6112</v>
      </c>
      <c r="I50" s="1231"/>
      <c r="J50" s="1231"/>
      <c r="K50" s="1231"/>
      <c r="L50" s="1231"/>
      <c r="M50" s="1231"/>
    </row>
    <row r="51" spans="2:13" ht="15.75" x14ac:dyDescent="0.15">
      <c r="B51" s="1231"/>
      <c r="C51" s="1231"/>
      <c r="D51" s="1231"/>
      <c r="E51" s="1231"/>
      <c r="F51" s="1231"/>
      <c r="G51" s="1231"/>
      <c r="H51" s="1231"/>
      <c r="I51" s="1231"/>
      <c r="J51" s="1231"/>
      <c r="K51" s="1231"/>
      <c r="L51" s="1231"/>
      <c r="M51" s="1231"/>
    </row>
    <row r="52" spans="2:13" ht="15.75" x14ac:dyDescent="0.15">
      <c r="B52" s="1239"/>
      <c r="C52" s="1239"/>
      <c r="D52" s="1239"/>
      <c r="E52" s="1239"/>
      <c r="F52" s="1239"/>
      <c r="G52" s="1239"/>
      <c r="H52" s="1239"/>
      <c r="I52" s="1239"/>
      <c r="J52" s="1239"/>
      <c r="K52" s="1239"/>
      <c r="L52" s="1239"/>
      <c r="M52" s="1239"/>
    </row>
    <row r="53" spans="2:13" ht="15.75" x14ac:dyDescent="0.15">
      <c r="B53" s="1261" t="s">
        <v>6113</v>
      </c>
      <c r="C53" s="1262"/>
      <c r="D53" s="1231"/>
      <c r="E53" s="1231"/>
      <c r="F53" s="1231"/>
      <c r="G53" s="1231"/>
      <c r="H53" s="1231"/>
      <c r="I53" s="1231"/>
      <c r="J53" s="1231"/>
      <c r="K53" s="1231"/>
      <c r="L53" s="1231"/>
      <c r="M53" s="1231"/>
    </row>
    <row r="54" spans="2:13" ht="15.75" x14ac:dyDescent="0.15">
      <c r="B54" s="1263"/>
      <c r="C54" s="1264"/>
      <c r="D54" s="1231"/>
      <c r="E54" s="1231"/>
      <c r="F54" s="1231"/>
      <c r="G54" s="1231"/>
      <c r="H54" s="1231"/>
      <c r="I54" s="1231"/>
      <c r="J54" s="1231"/>
      <c r="K54" s="1231"/>
      <c r="L54" s="1231"/>
      <c r="M54" s="1231"/>
    </row>
    <row r="55" spans="2:13" ht="15.75" x14ac:dyDescent="0.15">
      <c r="B55" s="1231" t="s">
        <v>6064</v>
      </c>
      <c r="C55" s="1231" t="s">
        <v>6114</v>
      </c>
      <c r="D55" s="1231"/>
      <c r="E55" s="1231"/>
      <c r="F55" s="1231"/>
      <c r="G55" s="1231"/>
      <c r="H55" s="1231"/>
      <c r="I55" s="1231"/>
      <c r="J55" s="1231"/>
      <c r="K55" s="1231"/>
      <c r="L55" s="1231"/>
      <c r="M55" s="1231"/>
    </row>
    <row r="56" spans="2:13" ht="15.75" x14ac:dyDescent="0.15">
      <c r="B56" s="1231" t="s">
        <v>6064</v>
      </c>
      <c r="C56" s="1231" t="s">
        <v>6115</v>
      </c>
      <c r="D56" s="1231"/>
      <c r="E56" s="1231"/>
      <c r="F56" s="1231"/>
      <c r="G56" s="1231"/>
      <c r="H56" s="1231"/>
      <c r="I56" s="1231"/>
      <c r="J56" s="1231"/>
      <c r="K56" s="1231"/>
      <c r="L56" s="1231"/>
      <c r="M56" s="1231"/>
    </row>
    <row r="57" spans="2:13" ht="15.75" x14ac:dyDescent="0.15">
      <c r="B57" s="1231" t="s">
        <v>6064</v>
      </c>
      <c r="C57" s="1265" t="s">
        <v>6116</v>
      </c>
      <c r="D57" s="1231"/>
      <c r="E57" s="1231"/>
      <c r="F57" s="1231"/>
      <c r="G57" s="1231"/>
      <c r="H57" s="1231"/>
      <c r="I57" s="1231"/>
      <c r="J57" s="1231"/>
      <c r="K57" s="1231"/>
      <c r="L57" s="1231"/>
      <c r="M57" s="1231"/>
    </row>
    <row r="58" spans="2:13" ht="15.75" x14ac:dyDescent="0.15">
      <c r="B58" s="1231"/>
      <c r="C58" s="1265" t="s">
        <v>6117</v>
      </c>
      <c r="D58" s="1231"/>
      <c r="E58" s="1231"/>
      <c r="F58" s="1231"/>
      <c r="G58" s="1231"/>
      <c r="H58" s="1231"/>
      <c r="I58" s="1231"/>
      <c r="J58" s="1231"/>
      <c r="K58" s="1231"/>
      <c r="L58" s="1231"/>
      <c r="M58" s="1231"/>
    </row>
    <row r="60" spans="2:13" ht="15.75" x14ac:dyDescent="0.15">
      <c r="B60" s="1261" t="s">
        <v>6294</v>
      </c>
      <c r="C60" s="1262"/>
      <c r="D60" s="1231"/>
      <c r="E60" s="1231"/>
      <c r="F60" s="1231"/>
      <c r="G60" s="1231"/>
      <c r="H60" s="1231"/>
      <c r="I60" s="1231"/>
      <c r="J60" s="1231"/>
      <c r="K60" s="1231"/>
      <c r="L60" s="1231"/>
      <c r="M60" s="1954"/>
    </row>
    <row r="61" spans="2:13" ht="15.75" x14ac:dyDescent="0.15">
      <c r="B61" s="1745" t="s">
        <v>6295</v>
      </c>
      <c r="C61" s="1264"/>
      <c r="D61" s="1231"/>
      <c r="E61" s="1231"/>
      <c r="F61" s="1231"/>
      <c r="G61" s="1231"/>
      <c r="H61" s="1231"/>
      <c r="I61" s="1231"/>
      <c r="J61" s="1231"/>
      <c r="K61" s="1231"/>
      <c r="L61" s="1231"/>
      <c r="M61" s="1954"/>
    </row>
    <row r="62" spans="2:13" ht="15.75" x14ac:dyDescent="0.15">
      <c r="B62" s="1231" t="s">
        <v>6064</v>
      </c>
      <c r="C62" s="1746" t="s">
        <v>6296</v>
      </c>
      <c r="D62" s="1231"/>
      <c r="E62" s="1231"/>
      <c r="F62" s="1231"/>
      <c r="G62" s="1231"/>
      <c r="H62" s="1231"/>
      <c r="I62" s="1231"/>
      <c r="J62" s="1231"/>
      <c r="K62" s="1231"/>
      <c r="L62" s="1231"/>
      <c r="M62" s="1954"/>
    </row>
    <row r="63" spans="2:13" ht="15.75" x14ac:dyDescent="0.15">
      <c r="B63" s="1231" t="s">
        <v>6064</v>
      </c>
      <c r="C63" s="1231" t="s">
        <v>6298</v>
      </c>
      <c r="D63" s="1231"/>
      <c r="E63" s="1231"/>
      <c r="F63" s="1231"/>
      <c r="G63" s="1231"/>
      <c r="H63" s="1231"/>
      <c r="I63" s="1231"/>
      <c r="J63" s="1231"/>
      <c r="K63" s="1231"/>
      <c r="L63" s="1231"/>
      <c r="M63" s="1954"/>
    </row>
    <row r="64" spans="2:13" ht="15.75" x14ac:dyDescent="0.15">
      <c r="B64" s="1231" t="s">
        <v>6064</v>
      </c>
      <c r="C64" s="1746" t="s">
        <v>6299</v>
      </c>
      <c r="D64" s="1231"/>
      <c r="E64" s="1231"/>
      <c r="F64" s="1231"/>
      <c r="G64" s="1231"/>
      <c r="H64" s="1231"/>
      <c r="I64" s="1231"/>
      <c r="J64" s="1231"/>
      <c r="K64" s="1231"/>
      <c r="L64" s="1231"/>
      <c r="M64" s="1954"/>
    </row>
    <row r="65" spans="2:13" ht="15.75" x14ac:dyDescent="0.15">
      <c r="B65" s="1231" t="s">
        <v>6064</v>
      </c>
      <c r="C65" s="1746" t="s">
        <v>6297</v>
      </c>
      <c r="D65" s="1231"/>
      <c r="E65" s="1231"/>
      <c r="F65" s="1231"/>
      <c r="G65" s="1231"/>
      <c r="H65" s="1231"/>
      <c r="I65" s="1231"/>
      <c r="J65" s="1231"/>
      <c r="K65" s="1231"/>
      <c r="L65" s="1231"/>
      <c r="M65" s="1954"/>
    </row>
    <row r="66" spans="2:13" ht="15.75" x14ac:dyDescent="0.15">
      <c r="B66" s="1231" t="s">
        <v>6064</v>
      </c>
      <c r="C66" s="1746" t="s">
        <v>6300</v>
      </c>
      <c r="D66" s="1231"/>
      <c r="E66" s="1231"/>
      <c r="F66" s="1231"/>
      <c r="G66" s="1231"/>
      <c r="H66" s="1231"/>
      <c r="I66" s="1231"/>
      <c r="J66" s="1231"/>
      <c r="K66" s="1231"/>
      <c r="L66" s="1231"/>
      <c r="M66" s="1954"/>
    </row>
    <row r="67" spans="2:13" ht="14.25" x14ac:dyDescent="0.15">
      <c r="B67" s="1745" t="s">
        <v>6396</v>
      </c>
      <c r="C67" s="1954"/>
      <c r="D67" s="1954"/>
      <c r="E67" s="1954"/>
      <c r="F67" s="1954"/>
      <c r="G67" s="1954"/>
      <c r="H67" s="1954"/>
      <c r="I67" s="1954"/>
      <c r="J67" s="1954"/>
      <c r="K67" s="1954"/>
      <c r="L67" s="1954"/>
      <c r="M67" s="1954"/>
    </row>
    <row r="68" spans="2:13" ht="15.75" x14ac:dyDescent="0.15">
      <c r="B68" s="1231" t="s">
        <v>6064</v>
      </c>
      <c r="C68" s="1746" t="s">
        <v>6341</v>
      </c>
      <c r="D68" s="1954"/>
      <c r="E68" s="1954"/>
      <c r="F68" s="1954"/>
      <c r="G68" s="1954"/>
      <c r="H68" s="1954"/>
      <c r="I68" s="1954"/>
      <c r="J68" s="1954"/>
      <c r="K68" s="1954"/>
      <c r="L68" s="1954"/>
      <c r="M68" s="1954"/>
    </row>
    <row r="69" spans="2:13" ht="15.75" x14ac:dyDescent="0.15">
      <c r="B69" s="1231" t="s">
        <v>6064</v>
      </c>
      <c r="C69" s="1746" t="s">
        <v>6342</v>
      </c>
      <c r="D69" s="1954"/>
      <c r="E69" s="1954"/>
      <c r="F69" s="1954"/>
      <c r="G69" s="1954"/>
      <c r="H69" s="1954"/>
      <c r="I69" s="1954"/>
      <c r="J69" s="1954"/>
      <c r="K69" s="1954"/>
      <c r="L69" s="1954"/>
      <c r="M69" s="1954"/>
    </row>
    <row r="70" spans="2:13" ht="15.75" x14ac:dyDescent="0.15">
      <c r="B70" s="1231" t="s">
        <v>6064</v>
      </c>
      <c r="C70" s="1746" t="s">
        <v>6343</v>
      </c>
      <c r="D70" s="1954"/>
      <c r="E70" s="1954"/>
      <c r="F70" s="1954"/>
      <c r="G70" s="1954"/>
      <c r="H70" s="1954"/>
      <c r="I70" s="1954"/>
      <c r="J70" s="1954"/>
      <c r="K70" s="1954"/>
      <c r="L70" s="1954"/>
      <c r="M70" s="1954"/>
    </row>
    <row r="71" spans="2:13" ht="14.25" x14ac:dyDescent="0.15">
      <c r="B71" s="1745" t="s">
        <v>6507</v>
      </c>
      <c r="C71" s="1954"/>
      <c r="D71" s="1954"/>
      <c r="E71" s="1954"/>
      <c r="F71" s="1954"/>
      <c r="G71" s="1954"/>
      <c r="H71" s="1954"/>
      <c r="I71" s="1954"/>
      <c r="J71" s="1954"/>
      <c r="K71" s="1954"/>
      <c r="L71" s="1954"/>
      <c r="M71" s="1954"/>
    </row>
    <row r="72" spans="2:13" ht="15.75" x14ac:dyDescent="0.15">
      <c r="B72" s="1231" t="s">
        <v>6064</v>
      </c>
      <c r="C72" s="1746" t="s">
        <v>6504</v>
      </c>
      <c r="D72" s="1954"/>
      <c r="E72" s="1954"/>
      <c r="F72" s="1954"/>
      <c r="G72" s="1954"/>
      <c r="H72" s="1954"/>
      <c r="I72" s="1954"/>
      <c r="J72" s="1954"/>
      <c r="K72" s="1954"/>
      <c r="L72" s="1954"/>
      <c r="M72" s="1954"/>
    </row>
    <row r="73" spans="2:13" ht="15.75" x14ac:dyDescent="0.15">
      <c r="B73" s="1231" t="s">
        <v>6064</v>
      </c>
      <c r="C73" s="1746" t="s">
        <v>6505</v>
      </c>
      <c r="D73" s="1954"/>
      <c r="E73" s="1954"/>
      <c r="F73" s="1954"/>
      <c r="G73" s="1954"/>
      <c r="H73" s="1954"/>
      <c r="I73" s="1954"/>
      <c r="J73" s="1954"/>
      <c r="K73" s="1954"/>
      <c r="L73" s="1954"/>
      <c r="M73" s="1954"/>
    </row>
    <row r="74" spans="2:13" ht="15.75" x14ac:dyDescent="0.15">
      <c r="B74" s="1231" t="s">
        <v>6064</v>
      </c>
      <c r="C74" s="1746" t="s">
        <v>6506</v>
      </c>
      <c r="D74" s="1954"/>
      <c r="E74" s="1954"/>
      <c r="F74" s="1954"/>
      <c r="G74" s="1954"/>
      <c r="H74" s="1954"/>
      <c r="I74" s="1954"/>
      <c r="J74" s="1954"/>
      <c r="K74" s="1954"/>
      <c r="L74" s="1954"/>
      <c r="M74" s="1954"/>
    </row>
    <row r="75" spans="2:13" ht="14.25" x14ac:dyDescent="0.15">
      <c r="B75" s="1745" t="s">
        <v>6523</v>
      </c>
      <c r="C75" s="1954"/>
      <c r="D75" s="1954"/>
      <c r="E75" s="1954"/>
      <c r="F75" s="1954"/>
      <c r="G75" s="1954"/>
      <c r="H75" s="1954"/>
      <c r="I75" s="1954"/>
      <c r="J75" s="1954"/>
      <c r="K75" s="1954"/>
      <c r="L75" s="1954"/>
      <c r="M75" s="1954"/>
    </row>
    <row r="76" spans="2:13" ht="15.75" x14ac:dyDescent="0.15">
      <c r="B76" s="1231" t="s">
        <v>6064</v>
      </c>
      <c r="C76" s="1746" t="s">
        <v>6524</v>
      </c>
      <c r="D76" s="1954"/>
      <c r="E76" s="1954"/>
      <c r="F76" s="1954"/>
      <c r="G76" s="1954"/>
      <c r="H76" s="1954"/>
      <c r="I76" s="1954"/>
      <c r="J76" s="1954"/>
      <c r="K76" s="1954"/>
      <c r="L76" s="1954"/>
      <c r="M76" s="1954"/>
    </row>
    <row r="77" spans="2:13" ht="15.75" x14ac:dyDescent="0.15">
      <c r="B77" s="1231" t="s">
        <v>6064</v>
      </c>
      <c r="C77" s="1746" t="s">
        <v>6525</v>
      </c>
      <c r="D77" s="1954"/>
      <c r="E77" s="1954"/>
      <c r="F77" s="1954"/>
      <c r="G77" s="1954"/>
      <c r="H77" s="1954"/>
      <c r="I77" s="1954"/>
      <c r="J77" s="1954"/>
      <c r="K77" s="1954"/>
      <c r="L77" s="1954"/>
      <c r="M77" s="1954"/>
    </row>
    <row r="78" spans="2:13" ht="15.75" x14ac:dyDescent="0.15">
      <c r="B78" s="1231" t="s">
        <v>6064</v>
      </c>
      <c r="C78" s="1746" t="s">
        <v>6526</v>
      </c>
      <c r="D78" s="1954"/>
      <c r="E78" s="1954"/>
      <c r="F78" s="1954"/>
      <c r="G78" s="1954"/>
      <c r="H78" s="1954"/>
      <c r="I78" s="1954"/>
      <c r="J78" s="1954"/>
      <c r="K78" s="1954"/>
      <c r="L78" s="1954"/>
      <c r="M78" s="1954"/>
    </row>
    <row r="79" spans="2:13" ht="15.75" x14ac:dyDescent="0.15">
      <c r="B79" s="1231" t="s">
        <v>6064</v>
      </c>
      <c r="C79" s="1746" t="s">
        <v>6527</v>
      </c>
      <c r="D79" s="1954"/>
      <c r="E79" s="1954"/>
      <c r="F79" s="1954"/>
      <c r="G79" s="1954"/>
      <c r="H79" s="1954"/>
      <c r="I79" s="1954"/>
      <c r="J79" s="1954"/>
      <c r="K79" s="1954"/>
      <c r="L79" s="1954"/>
      <c r="M79" s="1954"/>
    </row>
  </sheetData>
  <sheetProtection algorithmName="SHA-512" hashValue="LRumBdLo7G5qpxW5VQprTs+83bcgS+g9YkbgcISI+6IsO6wsUAk04FcjpPQctnkfZv6QCB8v3u1KYGBFpWUrEQ==" saltValue="ZLWcaFct75OiKRaAl7Qi6g==" spinCount="100000" sheet="1" objects="1" scenarios="1"/>
  <mergeCells count="10">
    <mergeCell ref="E26:E44"/>
    <mergeCell ref="J40:J44"/>
    <mergeCell ref="E45:F45"/>
    <mergeCell ref="D8:E8"/>
    <mergeCell ref="D9:E9"/>
    <mergeCell ref="D10:E10"/>
    <mergeCell ref="D11:E11"/>
    <mergeCell ref="E24:G24"/>
    <mergeCell ref="H24:I24"/>
    <mergeCell ref="D18:F18"/>
  </mergeCells>
  <phoneticPr fontId="3"/>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FZ1008"/>
  <sheetViews>
    <sheetView showGridLines="0" zoomScaleNormal="100" workbookViewId="0">
      <pane ySplit="5" topLeftCell="A6" activePane="bottomLeft" state="frozen"/>
      <selection pane="bottomLeft" activeCell="B1" sqref="B1"/>
    </sheetView>
  </sheetViews>
  <sheetFormatPr defaultColWidth="9" defaultRowHeight="13.5" x14ac:dyDescent="0.15"/>
  <cols>
    <col min="1" max="1" width="9" style="193"/>
    <col min="2" max="2" width="14.75" style="193" customWidth="1"/>
    <col min="3" max="3" width="17.25" style="193" bestFit="1" customWidth="1"/>
    <col min="4" max="4" width="12.125" style="193" customWidth="1"/>
    <col min="5" max="5" width="21" style="193" customWidth="1"/>
    <col min="6" max="6" width="22.25" style="193" customWidth="1"/>
    <col min="7" max="7" width="3.75" style="754" bestFit="1" customWidth="1"/>
    <col min="8" max="8" width="19.5" style="193" customWidth="1"/>
    <col min="9" max="9" width="9" style="193"/>
    <col min="10" max="19" width="2.125" style="193" customWidth="1"/>
    <col min="20" max="108" width="2.125" style="193" hidden="1" customWidth="1"/>
    <col min="109" max="109" width="10.625" style="819" hidden="1" customWidth="1"/>
    <col min="110" max="110" width="9" hidden="1" customWidth="1"/>
    <col min="111" max="182" width="9" style="193" hidden="1" customWidth="1"/>
    <col min="183" max="16384" width="9" style="193"/>
  </cols>
  <sheetData>
    <row r="1" spans="1:113" s="756" customFormat="1" ht="9.9499999999999993" customHeight="1" x14ac:dyDescent="0.15">
      <c r="A1" s="799"/>
      <c r="B1" s="818"/>
      <c r="C1" s="818"/>
      <c r="D1" s="818"/>
      <c r="E1" s="818"/>
      <c r="F1" s="818"/>
      <c r="G1" s="1741"/>
      <c r="H1" s="818"/>
      <c r="DE1" s="819"/>
      <c r="DF1"/>
    </row>
    <row r="2" spans="1:113" s="756" customFormat="1" ht="27" customHeight="1" thickBot="1" x14ac:dyDescent="0.2">
      <c r="A2" s="1743" t="s">
        <v>6289</v>
      </c>
      <c r="B2" s="1742"/>
      <c r="C2" s="818"/>
      <c r="D2" s="818"/>
      <c r="E2" s="818"/>
      <c r="F2" s="818"/>
      <c r="G2" s="818"/>
      <c r="H2" s="818"/>
      <c r="I2" s="2103" t="str">
        <f>HYPERLINK("#目次!$F$26:$F$44","目次、シート一覧へ")</f>
        <v>目次、シート一覧へ</v>
      </c>
      <c r="J2" s="3384"/>
      <c r="K2" s="3384"/>
      <c r="L2" s="3384"/>
      <c r="DE2" s="819"/>
      <c r="DF2" s="771" t="s">
        <v>3589</v>
      </c>
      <c r="DG2" s="771"/>
    </row>
    <row r="3" spans="1:113" ht="16.5" customHeight="1" thickBot="1" x14ac:dyDescent="0.2">
      <c r="A3" s="3385" t="s">
        <v>1773</v>
      </c>
      <c r="B3" s="3385"/>
      <c r="C3" s="3385"/>
      <c r="D3" s="3385"/>
      <c r="E3" s="3385"/>
      <c r="F3" s="3385"/>
      <c r="G3" s="3385"/>
      <c r="H3" s="3385"/>
      <c r="DF3" s="1115">
        <f>IF(MAX(DF6:DF3702)=0,4,MAX(DF6:DF3702))</f>
        <v>4</v>
      </c>
      <c r="DG3" s="772"/>
    </row>
    <row r="4" spans="1:113" ht="12" customHeight="1" x14ac:dyDescent="0.15">
      <c r="A4" s="769" t="s">
        <v>576</v>
      </c>
      <c r="B4" s="761"/>
      <c r="C4" s="769" t="s">
        <v>575</v>
      </c>
      <c r="D4" s="3386"/>
      <c r="E4" s="3387"/>
      <c r="F4" s="3382" t="s">
        <v>1214</v>
      </c>
      <c r="G4" s="3383"/>
      <c r="H4" s="1135"/>
      <c r="DF4" s="771"/>
      <c r="DG4" s="771"/>
    </row>
    <row r="5" spans="1:113" ht="12" customHeight="1" x14ac:dyDescent="0.15">
      <c r="A5" s="769" t="s">
        <v>54</v>
      </c>
      <c r="B5" s="769" t="s">
        <v>1213</v>
      </c>
      <c r="C5" s="1664" t="s">
        <v>574</v>
      </c>
      <c r="D5" s="769" t="s">
        <v>1212</v>
      </c>
      <c r="E5" s="769" t="s">
        <v>1211</v>
      </c>
      <c r="F5" s="1676" t="s">
        <v>6277</v>
      </c>
      <c r="G5" s="1700" t="s">
        <v>6276</v>
      </c>
      <c r="H5" s="769" t="s">
        <v>1210</v>
      </c>
      <c r="DF5" s="225" t="s">
        <v>1782</v>
      </c>
      <c r="DG5" s="771" t="s">
        <v>1786</v>
      </c>
    </row>
    <row r="6" spans="1:113" s="753" customFormat="1" ht="12" customHeight="1" x14ac:dyDescent="0.15">
      <c r="A6" s="1962"/>
      <c r="B6" s="1962"/>
      <c r="C6" s="1960"/>
      <c r="D6" s="1956"/>
      <c r="E6" s="1962"/>
      <c r="F6" s="1992"/>
      <c r="G6" s="1956"/>
      <c r="H6" s="1956"/>
      <c r="I6" s="1740" t="s">
        <v>6302</v>
      </c>
      <c r="DE6" s="819"/>
      <c r="DF6" s="772" t="str">
        <f>IF(COUNTA(A6:H6)&gt;0,DG6,"")</f>
        <v/>
      </c>
      <c r="DG6" s="829">
        <v>4</v>
      </c>
      <c r="DI6" s="820"/>
    </row>
    <row r="7" spans="1:113" s="753" customFormat="1" ht="12" customHeight="1" x14ac:dyDescent="0.15">
      <c r="A7" s="1976"/>
      <c r="B7" s="1976"/>
      <c r="C7" s="1961"/>
      <c r="D7" s="1955"/>
      <c r="E7" s="1976"/>
      <c r="F7" s="1993"/>
      <c r="G7" s="1955"/>
      <c r="H7" s="1955"/>
      <c r="I7" s="1740" t="s">
        <v>6301</v>
      </c>
      <c r="DE7" s="819"/>
      <c r="DF7" s="772" t="str">
        <f t="shared" ref="DF7:DF70" si="0">IF(COUNTA(A7:H7)&gt;0,DG7,"")</f>
        <v/>
      </c>
      <c r="DG7" s="829">
        <v>5</v>
      </c>
      <c r="DI7" s="820"/>
    </row>
    <row r="8" spans="1:113" s="753" customFormat="1" ht="12" customHeight="1" x14ac:dyDescent="0.15">
      <c r="A8" s="1976"/>
      <c r="B8" s="1976"/>
      <c r="C8" s="1961"/>
      <c r="D8" s="1955"/>
      <c r="E8" s="1976"/>
      <c r="F8" s="1993"/>
      <c r="G8" s="1955"/>
      <c r="H8" s="1955"/>
      <c r="I8" s="1739"/>
      <c r="DE8" s="819"/>
      <c r="DF8" s="772" t="str">
        <f t="shared" si="0"/>
        <v/>
      </c>
      <c r="DG8" s="829">
        <v>6</v>
      </c>
      <c r="DI8" s="820"/>
    </row>
    <row r="9" spans="1:113" s="753" customFormat="1" ht="12" customHeight="1" x14ac:dyDescent="0.15">
      <c r="A9" s="1976"/>
      <c r="B9" s="1976"/>
      <c r="C9" s="1961"/>
      <c r="D9" s="1955"/>
      <c r="E9" s="1976"/>
      <c r="F9" s="1993"/>
      <c r="G9" s="1955"/>
      <c r="H9" s="1955"/>
      <c r="I9" s="1739" t="s">
        <v>6285</v>
      </c>
      <c r="DE9" s="819"/>
      <c r="DF9" s="772" t="str">
        <f t="shared" si="0"/>
        <v/>
      </c>
      <c r="DG9" s="829">
        <v>7</v>
      </c>
      <c r="DI9" s="820"/>
    </row>
    <row r="10" spans="1:113" s="753" customFormat="1" ht="12" customHeight="1" x14ac:dyDescent="0.15">
      <c r="A10" s="1976"/>
      <c r="B10" s="1976"/>
      <c r="C10" s="1961"/>
      <c r="D10" s="1955"/>
      <c r="E10" s="1976"/>
      <c r="F10" s="1993"/>
      <c r="G10" s="1955"/>
      <c r="H10" s="1955"/>
      <c r="I10" s="1739"/>
      <c r="DE10" s="819"/>
      <c r="DF10" s="772" t="str">
        <f t="shared" si="0"/>
        <v/>
      </c>
      <c r="DG10" s="829">
        <v>8</v>
      </c>
      <c r="DI10" s="820"/>
    </row>
    <row r="11" spans="1:113" s="753" customFormat="1" ht="12" customHeight="1" x14ac:dyDescent="0.15">
      <c r="A11" s="1976"/>
      <c r="B11" s="1976"/>
      <c r="C11" s="1961"/>
      <c r="D11" s="1955"/>
      <c r="E11" s="1976"/>
      <c r="F11" s="1993"/>
      <c r="G11" s="1955"/>
      <c r="H11" s="1955"/>
      <c r="I11" s="1739"/>
      <c r="DE11" s="819"/>
      <c r="DF11" s="772" t="str">
        <f t="shared" si="0"/>
        <v/>
      </c>
      <c r="DG11" s="829">
        <v>9</v>
      </c>
      <c r="DI11" s="820"/>
    </row>
    <row r="12" spans="1:113" s="753" customFormat="1" ht="12" customHeight="1" x14ac:dyDescent="0.15">
      <c r="A12" s="1976"/>
      <c r="B12" s="1976"/>
      <c r="C12" s="1961"/>
      <c r="D12" s="1955"/>
      <c r="E12" s="1976"/>
      <c r="F12" s="1993"/>
      <c r="G12" s="1955"/>
      <c r="H12" s="1955"/>
      <c r="DE12" s="819"/>
      <c r="DF12" s="772" t="str">
        <f t="shared" si="0"/>
        <v/>
      </c>
      <c r="DG12" s="829">
        <v>10</v>
      </c>
      <c r="DI12" s="820"/>
    </row>
    <row r="13" spans="1:113" s="753" customFormat="1" ht="12" customHeight="1" x14ac:dyDescent="0.15">
      <c r="A13" s="1976"/>
      <c r="B13" s="1976"/>
      <c r="C13" s="1961"/>
      <c r="D13" s="1955"/>
      <c r="E13" s="1976"/>
      <c r="F13" s="1993"/>
      <c r="G13" s="1955"/>
      <c r="H13" s="1955"/>
      <c r="DE13" s="819"/>
      <c r="DF13" s="772" t="str">
        <f t="shared" si="0"/>
        <v/>
      </c>
      <c r="DG13" s="829">
        <v>11</v>
      </c>
      <c r="DI13" s="820"/>
    </row>
    <row r="14" spans="1:113" s="753" customFormat="1" ht="12" customHeight="1" x14ac:dyDescent="0.15">
      <c r="A14" s="1976"/>
      <c r="B14" s="1976"/>
      <c r="C14" s="1961"/>
      <c r="D14" s="1955"/>
      <c r="E14" s="1976"/>
      <c r="F14" s="1993"/>
      <c r="G14" s="1955"/>
      <c r="H14" s="1955"/>
      <c r="DE14" s="819"/>
      <c r="DF14" s="772" t="str">
        <f t="shared" si="0"/>
        <v/>
      </c>
      <c r="DG14" s="829">
        <v>12</v>
      </c>
      <c r="DI14" s="361"/>
    </row>
    <row r="15" spans="1:113" s="753" customFormat="1" ht="12" customHeight="1" x14ac:dyDescent="0.15">
      <c r="A15" s="1976"/>
      <c r="B15" s="1976"/>
      <c r="C15" s="1961"/>
      <c r="D15" s="1955"/>
      <c r="E15" s="1976"/>
      <c r="F15" s="1993"/>
      <c r="G15" s="1955"/>
      <c r="H15" s="1955"/>
      <c r="DE15" s="819"/>
      <c r="DF15" s="772" t="str">
        <f t="shared" si="0"/>
        <v/>
      </c>
      <c r="DG15" s="829">
        <v>13</v>
      </c>
      <c r="DI15" s="361"/>
    </row>
    <row r="16" spans="1:113" s="753" customFormat="1" ht="12" customHeight="1" x14ac:dyDescent="0.15">
      <c r="A16" s="1976"/>
      <c r="B16" s="1976"/>
      <c r="C16" s="1961"/>
      <c r="D16" s="1955"/>
      <c r="E16" s="1976"/>
      <c r="F16" s="1993"/>
      <c r="G16" s="1955"/>
      <c r="H16" s="1955"/>
      <c r="DE16" s="819"/>
      <c r="DF16" s="772" t="str">
        <f t="shared" si="0"/>
        <v/>
      </c>
      <c r="DG16" s="829">
        <v>14</v>
      </c>
    </row>
    <row r="17" spans="1:111" s="753" customFormat="1" ht="12" customHeight="1" x14ac:dyDescent="0.15">
      <c r="A17" s="1976"/>
      <c r="B17" s="1976"/>
      <c r="C17" s="1961"/>
      <c r="D17" s="1955"/>
      <c r="E17" s="1976"/>
      <c r="F17" s="1993"/>
      <c r="G17" s="1955"/>
      <c r="H17" s="1955"/>
      <c r="DE17" s="819"/>
      <c r="DF17" s="772" t="str">
        <f t="shared" si="0"/>
        <v/>
      </c>
      <c r="DG17" s="829">
        <v>15</v>
      </c>
    </row>
    <row r="18" spans="1:111" s="753" customFormat="1" ht="12" customHeight="1" x14ac:dyDescent="0.15">
      <c r="A18" s="1976"/>
      <c r="B18" s="1976"/>
      <c r="C18" s="1961"/>
      <c r="D18" s="1955"/>
      <c r="E18" s="1976"/>
      <c r="F18" s="1993"/>
      <c r="G18" s="1955"/>
      <c r="H18" s="1955"/>
      <c r="DE18" s="819"/>
      <c r="DF18" s="772" t="str">
        <f t="shared" si="0"/>
        <v/>
      </c>
      <c r="DG18" s="829">
        <v>16</v>
      </c>
    </row>
    <row r="19" spans="1:111" s="753" customFormat="1" ht="12" customHeight="1" x14ac:dyDescent="0.15">
      <c r="A19" s="1976"/>
      <c r="B19" s="1976"/>
      <c r="C19" s="1961"/>
      <c r="D19" s="1955"/>
      <c r="E19" s="1976"/>
      <c r="F19" s="1993"/>
      <c r="G19" s="1955"/>
      <c r="H19" s="1955"/>
      <c r="DE19" s="819"/>
      <c r="DF19" s="772" t="str">
        <f t="shared" si="0"/>
        <v/>
      </c>
      <c r="DG19" s="829">
        <v>17</v>
      </c>
    </row>
    <row r="20" spans="1:111" s="753" customFormat="1" ht="12" customHeight="1" x14ac:dyDescent="0.15">
      <c r="A20" s="1976"/>
      <c r="B20" s="1976"/>
      <c r="C20" s="1961"/>
      <c r="D20" s="1955"/>
      <c r="E20" s="1976"/>
      <c r="F20" s="1993"/>
      <c r="G20" s="1955"/>
      <c r="H20" s="1955"/>
      <c r="DE20" s="819"/>
      <c r="DF20" s="772" t="str">
        <f t="shared" si="0"/>
        <v/>
      </c>
      <c r="DG20" s="829">
        <v>18</v>
      </c>
    </row>
    <row r="21" spans="1:111" s="753" customFormat="1" ht="12" customHeight="1" x14ac:dyDescent="0.15">
      <c r="A21" s="1976"/>
      <c r="B21" s="1976"/>
      <c r="C21" s="1961"/>
      <c r="D21" s="1955"/>
      <c r="E21" s="1976"/>
      <c r="F21" s="1993"/>
      <c r="G21" s="1955"/>
      <c r="H21" s="1955"/>
      <c r="DE21" s="819"/>
      <c r="DF21" s="772" t="str">
        <f t="shared" si="0"/>
        <v/>
      </c>
      <c r="DG21" s="829">
        <v>19</v>
      </c>
    </row>
    <row r="22" spans="1:111" s="753" customFormat="1" ht="12" customHeight="1" x14ac:dyDescent="0.15">
      <c r="A22" s="1976"/>
      <c r="B22" s="1976"/>
      <c r="C22" s="1961"/>
      <c r="D22" s="1955"/>
      <c r="E22" s="1976"/>
      <c r="F22" s="1993"/>
      <c r="G22" s="1955"/>
      <c r="H22" s="1955"/>
      <c r="DE22" s="819"/>
      <c r="DF22" s="772" t="str">
        <f t="shared" si="0"/>
        <v/>
      </c>
      <c r="DG22" s="829">
        <v>20</v>
      </c>
    </row>
    <row r="23" spans="1:111" s="753" customFormat="1" ht="12" customHeight="1" x14ac:dyDescent="0.15">
      <c r="A23" s="1976"/>
      <c r="B23" s="1976"/>
      <c r="C23" s="1961"/>
      <c r="D23" s="1955"/>
      <c r="E23" s="1976"/>
      <c r="F23" s="1993"/>
      <c r="G23" s="1955"/>
      <c r="H23" s="1955"/>
      <c r="DE23" s="819"/>
      <c r="DF23" s="772" t="str">
        <f t="shared" si="0"/>
        <v/>
      </c>
      <c r="DG23" s="829">
        <v>21</v>
      </c>
    </row>
    <row r="24" spans="1:111" s="753" customFormat="1" ht="12" customHeight="1" x14ac:dyDescent="0.15">
      <c r="A24" s="1976"/>
      <c r="B24" s="1976"/>
      <c r="C24" s="1961"/>
      <c r="D24" s="1955"/>
      <c r="E24" s="1976"/>
      <c r="F24" s="1993"/>
      <c r="G24" s="1955"/>
      <c r="H24" s="1955"/>
      <c r="DE24" s="819"/>
      <c r="DF24" s="772" t="str">
        <f t="shared" si="0"/>
        <v/>
      </c>
      <c r="DG24" s="829">
        <v>22</v>
      </c>
    </row>
    <row r="25" spans="1:111" s="753" customFormat="1" ht="12" customHeight="1" x14ac:dyDescent="0.15">
      <c r="A25" s="1976"/>
      <c r="B25" s="1976"/>
      <c r="C25" s="1961"/>
      <c r="D25" s="1955"/>
      <c r="E25" s="1976"/>
      <c r="F25" s="1993"/>
      <c r="G25" s="1955"/>
      <c r="H25" s="1955"/>
      <c r="DE25" s="819"/>
      <c r="DF25" s="772" t="str">
        <f t="shared" si="0"/>
        <v/>
      </c>
      <c r="DG25" s="829">
        <v>23</v>
      </c>
    </row>
    <row r="26" spans="1:111" s="753" customFormat="1" ht="12" customHeight="1" x14ac:dyDescent="0.15">
      <c r="A26" s="1976"/>
      <c r="B26" s="1976"/>
      <c r="C26" s="1961"/>
      <c r="D26" s="1955"/>
      <c r="E26" s="1976"/>
      <c r="F26" s="1993"/>
      <c r="G26" s="1955"/>
      <c r="H26" s="1955"/>
      <c r="DE26" s="819"/>
      <c r="DF26" s="772" t="str">
        <f t="shared" si="0"/>
        <v/>
      </c>
      <c r="DG26" s="829">
        <v>24</v>
      </c>
    </row>
    <row r="27" spans="1:111" s="753" customFormat="1" ht="12" customHeight="1" x14ac:dyDescent="0.15">
      <c r="A27" s="1976"/>
      <c r="B27" s="1976"/>
      <c r="C27" s="1961"/>
      <c r="D27" s="1955"/>
      <c r="E27" s="1976"/>
      <c r="F27" s="1993"/>
      <c r="G27" s="1955"/>
      <c r="H27" s="1955"/>
      <c r="DE27" s="819"/>
      <c r="DF27" s="772" t="str">
        <f t="shared" si="0"/>
        <v/>
      </c>
      <c r="DG27" s="829">
        <v>25</v>
      </c>
    </row>
    <row r="28" spans="1:111" s="753" customFormat="1" ht="12" customHeight="1" x14ac:dyDescent="0.15">
      <c r="A28" s="1976"/>
      <c r="B28" s="1976"/>
      <c r="C28" s="1961"/>
      <c r="D28" s="1955"/>
      <c r="E28" s="1976"/>
      <c r="F28" s="1993"/>
      <c r="G28" s="1955"/>
      <c r="H28" s="1955"/>
      <c r="DE28" s="819"/>
      <c r="DF28" s="772" t="str">
        <f t="shared" si="0"/>
        <v/>
      </c>
      <c r="DG28" s="829">
        <v>26</v>
      </c>
    </row>
    <row r="29" spans="1:111" s="753" customFormat="1" ht="12" customHeight="1" x14ac:dyDescent="0.15">
      <c r="A29" s="1976"/>
      <c r="B29" s="1976"/>
      <c r="C29" s="1961"/>
      <c r="D29" s="1955"/>
      <c r="E29" s="1976"/>
      <c r="F29" s="1993"/>
      <c r="G29" s="1955"/>
      <c r="H29" s="1955"/>
      <c r="DE29" s="819"/>
      <c r="DF29" s="772" t="str">
        <f t="shared" si="0"/>
        <v/>
      </c>
      <c r="DG29" s="829">
        <v>27</v>
      </c>
    </row>
    <row r="30" spans="1:111" s="753" customFormat="1" ht="12" customHeight="1" x14ac:dyDescent="0.15">
      <c r="A30" s="1976"/>
      <c r="B30" s="1976"/>
      <c r="C30" s="1961"/>
      <c r="D30" s="1955"/>
      <c r="E30" s="1976"/>
      <c r="F30" s="1993"/>
      <c r="G30" s="1955"/>
      <c r="H30" s="1955"/>
      <c r="DE30" s="819"/>
      <c r="DF30" s="772" t="str">
        <f t="shared" si="0"/>
        <v/>
      </c>
      <c r="DG30" s="829">
        <v>28</v>
      </c>
    </row>
    <row r="31" spans="1:111" s="753" customFormat="1" ht="12" customHeight="1" x14ac:dyDescent="0.15">
      <c r="A31" s="1976"/>
      <c r="B31" s="1976"/>
      <c r="C31" s="1961"/>
      <c r="D31" s="1955"/>
      <c r="E31" s="1976"/>
      <c r="F31" s="1993"/>
      <c r="G31" s="1955"/>
      <c r="H31" s="1955"/>
      <c r="DE31" s="819"/>
      <c r="DF31" s="772" t="str">
        <f t="shared" si="0"/>
        <v/>
      </c>
      <c r="DG31" s="829">
        <v>29</v>
      </c>
    </row>
    <row r="32" spans="1:111" s="753" customFormat="1" ht="12" customHeight="1" x14ac:dyDescent="0.15">
      <c r="A32" s="1976"/>
      <c r="B32" s="1976"/>
      <c r="C32" s="1961"/>
      <c r="D32" s="1955"/>
      <c r="E32" s="1976"/>
      <c r="F32" s="1993"/>
      <c r="G32" s="1955"/>
      <c r="H32" s="1955"/>
      <c r="DE32" s="819"/>
      <c r="DF32" s="772" t="str">
        <f t="shared" si="0"/>
        <v/>
      </c>
      <c r="DG32" s="829">
        <v>30</v>
      </c>
    </row>
    <row r="33" spans="1:111" s="753" customFormat="1" ht="12" customHeight="1" x14ac:dyDescent="0.15">
      <c r="A33" s="1976"/>
      <c r="B33" s="1976"/>
      <c r="C33" s="1961"/>
      <c r="D33" s="1955"/>
      <c r="E33" s="1976"/>
      <c r="F33" s="1993"/>
      <c r="G33" s="1955"/>
      <c r="H33" s="1955"/>
      <c r="DE33" s="819"/>
      <c r="DF33" s="772" t="str">
        <f t="shared" si="0"/>
        <v/>
      </c>
      <c r="DG33" s="829">
        <v>31</v>
      </c>
    </row>
    <row r="34" spans="1:111" s="753" customFormat="1" ht="12" customHeight="1" x14ac:dyDescent="0.15">
      <c r="A34" s="1976"/>
      <c r="B34" s="1976"/>
      <c r="C34" s="1961"/>
      <c r="D34" s="1955"/>
      <c r="E34" s="1976"/>
      <c r="F34" s="1993"/>
      <c r="G34" s="1955"/>
      <c r="H34" s="1955"/>
      <c r="DE34" s="819"/>
      <c r="DF34" s="772" t="str">
        <f t="shared" si="0"/>
        <v/>
      </c>
      <c r="DG34" s="829">
        <v>32</v>
      </c>
    </row>
    <row r="35" spans="1:111" s="753" customFormat="1" ht="12" customHeight="1" x14ac:dyDescent="0.15">
      <c r="A35" s="1976"/>
      <c r="B35" s="1976"/>
      <c r="C35" s="1961"/>
      <c r="D35" s="1955"/>
      <c r="E35" s="1976"/>
      <c r="F35" s="1993"/>
      <c r="G35" s="1955"/>
      <c r="H35" s="1955"/>
      <c r="DE35" s="819"/>
      <c r="DF35" s="772" t="str">
        <f t="shared" si="0"/>
        <v/>
      </c>
      <c r="DG35" s="829">
        <v>33</v>
      </c>
    </row>
    <row r="36" spans="1:111" s="753" customFormat="1" ht="12" customHeight="1" x14ac:dyDescent="0.15">
      <c r="A36" s="1976"/>
      <c r="B36" s="1976"/>
      <c r="C36" s="1961"/>
      <c r="D36" s="1955"/>
      <c r="E36" s="1976"/>
      <c r="F36" s="1993"/>
      <c r="G36" s="1955"/>
      <c r="H36" s="1955"/>
      <c r="DE36" s="819"/>
      <c r="DF36" s="772" t="str">
        <f t="shared" si="0"/>
        <v/>
      </c>
      <c r="DG36" s="829">
        <v>34</v>
      </c>
    </row>
    <row r="37" spans="1:111" s="753" customFormat="1" ht="12" customHeight="1" x14ac:dyDescent="0.15">
      <c r="A37" s="1976"/>
      <c r="B37" s="1976"/>
      <c r="C37" s="1961"/>
      <c r="D37" s="1955"/>
      <c r="E37" s="1976"/>
      <c r="F37" s="1993"/>
      <c r="G37" s="1955"/>
      <c r="H37" s="1955"/>
      <c r="DE37" s="819"/>
      <c r="DF37" s="772" t="str">
        <f t="shared" si="0"/>
        <v/>
      </c>
      <c r="DG37" s="829">
        <v>35</v>
      </c>
    </row>
    <row r="38" spans="1:111" s="753" customFormat="1" ht="12" customHeight="1" x14ac:dyDescent="0.15">
      <c r="A38" s="1976"/>
      <c r="B38" s="1976"/>
      <c r="C38" s="1961"/>
      <c r="D38" s="1955"/>
      <c r="E38" s="1976"/>
      <c r="F38" s="1993"/>
      <c r="G38" s="1955"/>
      <c r="H38" s="1955"/>
      <c r="DE38" s="819"/>
      <c r="DF38" s="772" t="str">
        <f t="shared" si="0"/>
        <v/>
      </c>
      <c r="DG38" s="829">
        <v>36</v>
      </c>
    </row>
    <row r="39" spans="1:111" s="753" customFormat="1" ht="12" customHeight="1" x14ac:dyDescent="0.15">
      <c r="A39" s="1976"/>
      <c r="B39" s="1976"/>
      <c r="C39" s="1961"/>
      <c r="D39" s="1955"/>
      <c r="E39" s="1976"/>
      <c r="F39" s="1993"/>
      <c r="G39" s="1955"/>
      <c r="H39" s="1955"/>
      <c r="DE39" s="819"/>
      <c r="DF39" s="772" t="str">
        <f t="shared" si="0"/>
        <v/>
      </c>
      <c r="DG39" s="829">
        <v>37</v>
      </c>
    </row>
    <row r="40" spans="1:111" s="753" customFormat="1" ht="12" customHeight="1" x14ac:dyDescent="0.15">
      <c r="A40" s="1976"/>
      <c r="B40" s="1976"/>
      <c r="C40" s="1961"/>
      <c r="D40" s="1955"/>
      <c r="E40" s="1976"/>
      <c r="F40" s="1993"/>
      <c r="G40" s="1955"/>
      <c r="H40" s="1955"/>
      <c r="DE40" s="819"/>
      <c r="DF40" s="772" t="str">
        <f t="shared" si="0"/>
        <v/>
      </c>
      <c r="DG40" s="829">
        <v>38</v>
      </c>
    </row>
    <row r="41" spans="1:111" s="753" customFormat="1" ht="12" customHeight="1" x14ac:dyDescent="0.15">
      <c r="A41" s="1976"/>
      <c r="B41" s="1976"/>
      <c r="C41" s="1961"/>
      <c r="D41" s="1955"/>
      <c r="E41" s="1976"/>
      <c r="F41" s="1993"/>
      <c r="G41" s="1955"/>
      <c r="H41" s="1955"/>
      <c r="DE41" s="819"/>
      <c r="DF41" s="772" t="str">
        <f t="shared" si="0"/>
        <v/>
      </c>
      <c r="DG41" s="829">
        <v>39</v>
      </c>
    </row>
    <row r="42" spans="1:111" s="753" customFormat="1" ht="12" customHeight="1" x14ac:dyDescent="0.15">
      <c r="A42" s="1976"/>
      <c r="B42" s="1976"/>
      <c r="C42" s="1961"/>
      <c r="D42" s="1955"/>
      <c r="E42" s="1976"/>
      <c r="F42" s="1993"/>
      <c r="G42" s="1955"/>
      <c r="H42" s="1955"/>
      <c r="DE42" s="819"/>
      <c r="DF42" s="772" t="str">
        <f t="shared" si="0"/>
        <v/>
      </c>
      <c r="DG42" s="829">
        <v>40</v>
      </c>
    </row>
    <row r="43" spans="1:111" s="753" customFormat="1" ht="12" customHeight="1" x14ac:dyDescent="0.15">
      <c r="A43" s="1976"/>
      <c r="B43" s="1976"/>
      <c r="C43" s="1961"/>
      <c r="D43" s="1955"/>
      <c r="E43" s="1976"/>
      <c r="F43" s="1993"/>
      <c r="G43" s="1955"/>
      <c r="H43" s="1955"/>
      <c r="DE43" s="819"/>
      <c r="DF43" s="772" t="str">
        <f t="shared" si="0"/>
        <v/>
      </c>
      <c r="DG43" s="829">
        <v>41</v>
      </c>
    </row>
    <row r="44" spans="1:111" s="753" customFormat="1" ht="12" customHeight="1" x14ac:dyDescent="0.15">
      <c r="A44" s="1976"/>
      <c r="B44" s="1976"/>
      <c r="C44" s="1961"/>
      <c r="D44" s="1955"/>
      <c r="E44" s="1976"/>
      <c r="F44" s="1993"/>
      <c r="G44" s="1955"/>
      <c r="H44" s="1955"/>
      <c r="DE44" s="819"/>
      <c r="DF44" s="772" t="str">
        <f t="shared" si="0"/>
        <v/>
      </c>
      <c r="DG44" s="829">
        <v>42</v>
      </c>
    </row>
    <row r="45" spans="1:111" s="753" customFormat="1" ht="12" customHeight="1" x14ac:dyDescent="0.15">
      <c r="A45" s="1976"/>
      <c r="B45" s="1976"/>
      <c r="C45" s="1961"/>
      <c r="D45" s="1955"/>
      <c r="E45" s="1976"/>
      <c r="F45" s="1993"/>
      <c r="G45" s="1955"/>
      <c r="H45" s="1955"/>
      <c r="DE45" s="819"/>
      <c r="DF45" s="772" t="str">
        <f t="shared" si="0"/>
        <v/>
      </c>
      <c r="DG45" s="829">
        <v>43</v>
      </c>
    </row>
    <row r="46" spans="1:111" s="753" customFormat="1" ht="12" customHeight="1" x14ac:dyDescent="0.15">
      <c r="A46" s="1976"/>
      <c r="B46" s="1976"/>
      <c r="C46" s="1961"/>
      <c r="D46" s="1955"/>
      <c r="E46" s="1976"/>
      <c r="F46" s="1993"/>
      <c r="G46" s="1955"/>
      <c r="H46" s="1955"/>
      <c r="DE46" s="819"/>
      <c r="DF46" s="772" t="str">
        <f t="shared" si="0"/>
        <v/>
      </c>
      <c r="DG46" s="829">
        <v>44</v>
      </c>
    </row>
    <row r="47" spans="1:111" s="753" customFormat="1" ht="12" customHeight="1" x14ac:dyDescent="0.15">
      <c r="A47" s="1976"/>
      <c r="B47" s="1976"/>
      <c r="C47" s="1961"/>
      <c r="D47" s="1955"/>
      <c r="E47" s="1976"/>
      <c r="F47" s="1993"/>
      <c r="G47" s="1955"/>
      <c r="H47" s="1955"/>
      <c r="DE47" s="819"/>
      <c r="DF47" s="772" t="str">
        <f t="shared" si="0"/>
        <v/>
      </c>
      <c r="DG47" s="829">
        <v>45</v>
      </c>
    </row>
    <row r="48" spans="1:111" s="753" customFormat="1" ht="12" customHeight="1" x14ac:dyDescent="0.15">
      <c r="A48" s="1976"/>
      <c r="B48" s="1976"/>
      <c r="C48" s="1961"/>
      <c r="D48" s="1955"/>
      <c r="E48" s="1976"/>
      <c r="F48" s="1993"/>
      <c r="G48" s="1955"/>
      <c r="H48" s="1955"/>
      <c r="DE48" s="819"/>
      <c r="DF48" s="772" t="str">
        <f t="shared" si="0"/>
        <v/>
      </c>
      <c r="DG48" s="829">
        <v>46</v>
      </c>
    </row>
    <row r="49" spans="1:111" s="753" customFormat="1" ht="12" customHeight="1" x14ac:dyDescent="0.15">
      <c r="A49" s="1976"/>
      <c r="B49" s="1976"/>
      <c r="C49" s="1961"/>
      <c r="D49" s="1955"/>
      <c r="E49" s="1976"/>
      <c r="F49" s="1993"/>
      <c r="G49" s="1955"/>
      <c r="H49" s="1955"/>
      <c r="DE49" s="819"/>
      <c r="DF49" s="772" t="str">
        <f t="shared" si="0"/>
        <v/>
      </c>
      <c r="DG49" s="829">
        <v>47</v>
      </c>
    </row>
    <row r="50" spans="1:111" s="753" customFormat="1" ht="12" customHeight="1" x14ac:dyDescent="0.15">
      <c r="A50" s="1976"/>
      <c r="B50" s="1976"/>
      <c r="C50" s="1961"/>
      <c r="D50" s="1955"/>
      <c r="E50" s="1976"/>
      <c r="F50" s="1993"/>
      <c r="G50" s="1955"/>
      <c r="H50" s="1955"/>
      <c r="DE50" s="819"/>
      <c r="DF50" s="772" t="str">
        <f t="shared" si="0"/>
        <v/>
      </c>
      <c r="DG50" s="829">
        <v>48</v>
      </c>
    </row>
    <row r="51" spans="1:111" s="753" customFormat="1" ht="12" customHeight="1" x14ac:dyDescent="0.15">
      <c r="A51" s="1976"/>
      <c r="B51" s="1976"/>
      <c r="C51" s="1961"/>
      <c r="D51" s="1955"/>
      <c r="E51" s="1976"/>
      <c r="F51" s="1993"/>
      <c r="G51" s="1955"/>
      <c r="H51" s="1955"/>
      <c r="DE51" s="819"/>
      <c r="DF51" s="772" t="str">
        <f t="shared" si="0"/>
        <v/>
      </c>
      <c r="DG51" s="829">
        <v>49</v>
      </c>
    </row>
    <row r="52" spans="1:111" s="753" customFormat="1" ht="12" customHeight="1" x14ac:dyDescent="0.15">
      <c r="A52" s="1976"/>
      <c r="B52" s="1976"/>
      <c r="C52" s="1961"/>
      <c r="D52" s="1955"/>
      <c r="E52" s="1976"/>
      <c r="F52" s="1993"/>
      <c r="G52" s="1955"/>
      <c r="H52" s="1955"/>
      <c r="DE52" s="819"/>
      <c r="DF52" s="772" t="str">
        <f t="shared" si="0"/>
        <v/>
      </c>
      <c r="DG52" s="829">
        <v>50</v>
      </c>
    </row>
    <row r="53" spans="1:111" s="753" customFormat="1" ht="12" customHeight="1" x14ac:dyDescent="0.15">
      <c r="A53" s="1976"/>
      <c r="B53" s="1976"/>
      <c r="C53" s="1961"/>
      <c r="D53" s="1955"/>
      <c r="E53" s="1976"/>
      <c r="F53" s="1993"/>
      <c r="G53" s="1955"/>
      <c r="H53" s="1955"/>
      <c r="DE53" s="819"/>
      <c r="DF53" s="772" t="str">
        <f t="shared" si="0"/>
        <v/>
      </c>
      <c r="DG53" s="829">
        <v>51</v>
      </c>
    </row>
    <row r="54" spans="1:111" s="753" customFormat="1" ht="12" customHeight="1" x14ac:dyDescent="0.15">
      <c r="A54" s="1976"/>
      <c r="B54" s="1976"/>
      <c r="C54" s="1961"/>
      <c r="D54" s="1955"/>
      <c r="E54" s="1976"/>
      <c r="F54" s="1993"/>
      <c r="G54" s="1955"/>
      <c r="H54" s="1955"/>
      <c r="DE54" s="819"/>
      <c r="DF54" s="772" t="str">
        <f t="shared" si="0"/>
        <v/>
      </c>
      <c r="DG54" s="829">
        <v>52</v>
      </c>
    </row>
    <row r="55" spans="1:111" s="753" customFormat="1" ht="12" customHeight="1" x14ac:dyDescent="0.15">
      <c r="A55" s="1976"/>
      <c r="B55" s="1976"/>
      <c r="C55" s="1961"/>
      <c r="D55" s="1955"/>
      <c r="E55" s="1976"/>
      <c r="F55" s="1993"/>
      <c r="G55" s="1955"/>
      <c r="H55" s="1955"/>
      <c r="DE55" s="819"/>
      <c r="DF55" s="772" t="str">
        <f t="shared" si="0"/>
        <v/>
      </c>
      <c r="DG55" s="829">
        <v>53</v>
      </c>
    </row>
    <row r="56" spans="1:111" s="753" customFormat="1" ht="12" customHeight="1" x14ac:dyDescent="0.15">
      <c r="A56" s="1976"/>
      <c r="B56" s="1976"/>
      <c r="C56" s="1961"/>
      <c r="D56" s="1955"/>
      <c r="E56" s="1976"/>
      <c r="F56" s="1993"/>
      <c r="G56" s="1955"/>
      <c r="H56" s="1955"/>
      <c r="DE56" s="819"/>
      <c r="DF56" s="772" t="str">
        <f t="shared" si="0"/>
        <v/>
      </c>
      <c r="DG56" s="829">
        <v>54</v>
      </c>
    </row>
    <row r="57" spans="1:111" s="753" customFormat="1" ht="12" customHeight="1" x14ac:dyDescent="0.15">
      <c r="A57" s="1976"/>
      <c r="B57" s="1976"/>
      <c r="C57" s="1961"/>
      <c r="D57" s="1955"/>
      <c r="E57" s="1976"/>
      <c r="F57" s="1993"/>
      <c r="G57" s="1955"/>
      <c r="H57" s="1955"/>
      <c r="DE57" s="819"/>
      <c r="DF57" s="772" t="str">
        <f t="shared" si="0"/>
        <v/>
      </c>
      <c r="DG57" s="829">
        <v>55</v>
      </c>
    </row>
    <row r="58" spans="1:111" s="753" customFormat="1" ht="12" customHeight="1" x14ac:dyDescent="0.15">
      <c r="A58" s="1976"/>
      <c r="B58" s="1976"/>
      <c r="C58" s="1961"/>
      <c r="D58" s="1955"/>
      <c r="E58" s="1976"/>
      <c r="F58" s="1993"/>
      <c r="G58" s="1955"/>
      <c r="H58" s="1955"/>
      <c r="DE58" s="819"/>
      <c r="DF58" s="772" t="str">
        <f t="shared" si="0"/>
        <v/>
      </c>
      <c r="DG58" s="829">
        <v>56</v>
      </c>
    </row>
    <row r="59" spans="1:111" s="753" customFormat="1" ht="12" customHeight="1" x14ac:dyDescent="0.15">
      <c r="A59" s="1976"/>
      <c r="B59" s="1976"/>
      <c r="C59" s="1961"/>
      <c r="D59" s="1955"/>
      <c r="E59" s="1976"/>
      <c r="F59" s="1993"/>
      <c r="G59" s="1955"/>
      <c r="H59" s="1955"/>
      <c r="DE59" s="819"/>
      <c r="DF59" s="772" t="str">
        <f t="shared" si="0"/>
        <v/>
      </c>
      <c r="DG59" s="829">
        <v>57</v>
      </c>
    </row>
    <row r="60" spans="1:111" s="753" customFormat="1" ht="12" customHeight="1" x14ac:dyDescent="0.15">
      <c r="A60" s="1976"/>
      <c r="B60" s="1976"/>
      <c r="C60" s="1961"/>
      <c r="D60" s="1955"/>
      <c r="E60" s="1976"/>
      <c r="F60" s="1993"/>
      <c r="G60" s="1955"/>
      <c r="H60" s="1955"/>
      <c r="DE60" s="819"/>
      <c r="DF60" s="772" t="str">
        <f t="shared" si="0"/>
        <v/>
      </c>
      <c r="DG60" s="829">
        <v>58</v>
      </c>
    </row>
    <row r="61" spans="1:111" s="753" customFormat="1" ht="12" customHeight="1" x14ac:dyDescent="0.15">
      <c r="A61" s="1976"/>
      <c r="B61" s="1976"/>
      <c r="C61" s="1961"/>
      <c r="D61" s="1955"/>
      <c r="E61" s="1976"/>
      <c r="F61" s="1993"/>
      <c r="G61" s="1955"/>
      <c r="H61" s="1955"/>
      <c r="DE61" s="819"/>
      <c r="DF61" s="772" t="str">
        <f t="shared" si="0"/>
        <v/>
      </c>
      <c r="DG61" s="829">
        <v>59</v>
      </c>
    </row>
    <row r="62" spans="1:111" s="753" customFormat="1" ht="12" customHeight="1" x14ac:dyDescent="0.15">
      <c r="A62" s="1976"/>
      <c r="B62" s="1976"/>
      <c r="C62" s="1961"/>
      <c r="D62" s="1955"/>
      <c r="E62" s="1976"/>
      <c r="F62" s="1993"/>
      <c r="G62" s="1955"/>
      <c r="H62" s="1955"/>
      <c r="DE62" s="819"/>
      <c r="DF62" s="772" t="str">
        <f t="shared" si="0"/>
        <v/>
      </c>
      <c r="DG62" s="829">
        <v>60</v>
      </c>
    </row>
    <row r="63" spans="1:111" s="753" customFormat="1" ht="12" customHeight="1" x14ac:dyDescent="0.15">
      <c r="A63" s="1976"/>
      <c r="B63" s="1976"/>
      <c r="C63" s="1961"/>
      <c r="D63" s="1955"/>
      <c r="E63" s="1976"/>
      <c r="F63" s="1993"/>
      <c r="G63" s="1955"/>
      <c r="H63" s="1955"/>
      <c r="DE63" s="819"/>
      <c r="DF63" s="772" t="str">
        <f t="shared" si="0"/>
        <v/>
      </c>
      <c r="DG63" s="829">
        <v>61</v>
      </c>
    </row>
    <row r="64" spans="1:111" s="753" customFormat="1" ht="12" customHeight="1" x14ac:dyDescent="0.15">
      <c r="A64" s="1976"/>
      <c r="B64" s="1976"/>
      <c r="C64" s="1961"/>
      <c r="D64" s="1955"/>
      <c r="E64" s="1976"/>
      <c r="F64" s="1993"/>
      <c r="G64" s="1955"/>
      <c r="H64" s="1955"/>
      <c r="DE64" s="819"/>
      <c r="DF64" s="772" t="str">
        <f t="shared" si="0"/>
        <v/>
      </c>
      <c r="DG64" s="829">
        <v>62</v>
      </c>
    </row>
    <row r="65" spans="1:111" s="753" customFormat="1" ht="12" customHeight="1" x14ac:dyDescent="0.15">
      <c r="A65" s="1976"/>
      <c r="B65" s="1976"/>
      <c r="C65" s="1961"/>
      <c r="D65" s="1955"/>
      <c r="E65" s="1976"/>
      <c r="F65" s="1993"/>
      <c r="G65" s="1955"/>
      <c r="H65" s="1955"/>
      <c r="DE65" s="819"/>
      <c r="DF65" s="772" t="str">
        <f t="shared" si="0"/>
        <v/>
      </c>
      <c r="DG65" s="829">
        <v>63</v>
      </c>
    </row>
    <row r="66" spans="1:111" s="753" customFormat="1" ht="12" customHeight="1" x14ac:dyDescent="0.15">
      <c r="A66" s="1976"/>
      <c r="B66" s="1976"/>
      <c r="C66" s="1961"/>
      <c r="D66" s="1955"/>
      <c r="E66" s="1976"/>
      <c r="F66" s="1993"/>
      <c r="G66" s="1955"/>
      <c r="H66" s="1955"/>
      <c r="DE66" s="819"/>
      <c r="DF66" s="772" t="str">
        <f t="shared" si="0"/>
        <v/>
      </c>
      <c r="DG66" s="829">
        <v>64</v>
      </c>
    </row>
    <row r="67" spans="1:111" s="753" customFormat="1" ht="12" customHeight="1" x14ac:dyDescent="0.15">
      <c r="A67" s="1976"/>
      <c r="B67" s="1976"/>
      <c r="C67" s="1961"/>
      <c r="D67" s="1955"/>
      <c r="E67" s="1976"/>
      <c r="F67" s="1993"/>
      <c r="G67" s="1955"/>
      <c r="H67" s="1955"/>
      <c r="DE67" s="819"/>
      <c r="DF67" s="772" t="str">
        <f t="shared" si="0"/>
        <v/>
      </c>
      <c r="DG67" s="829">
        <v>65</v>
      </c>
    </row>
    <row r="68" spans="1:111" s="753" customFormat="1" ht="12" customHeight="1" x14ac:dyDescent="0.15">
      <c r="A68" s="1976"/>
      <c r="B68" s="1976"/>
      <c r="C68" s="1961"/>
      <c r="D68" s="1955"/>
      <c r="E68" s="1976"/>
      <c r="F68" s="1993"/>
      <c r="G68" s="1955"/>
      <c r="H68" s="1955"/>
      <c r="DE68" s="819"/>
      <c r="DF68" s="772" t="str">
        <f t="shared" si="0"/>
        <v/>
      </c>
      <c r="DG68" s="829">
        <v>66</v>
      </c>
    </row>
    <row r="69" spans="1:111" s="753" customFormat="1" ht="12" customHeight="1" x14ac:dyDescent="0.15">
      <c r="A69" s="1976"/>
      <c r="B69" s="1976"/>
      <c r="C69" s="1961"/>
      <c r="D69" s="1955"/>
      <c r="E69" s="1976"/>
      <c r="F69" s="1993"/>
      <c r="G69" s="1955"/>
      <c r="H69" s="1955"/>
      <c r="DE69" s="819"/>
      <c r="DF69" s="772" t="str">
        <f t="shared" si="0"/>
        <v/>
      </c>
      <c r="DG69" s="829">
        <v>67</v>
      </c>
    </row>
    <row r="70" spans="1:111" s="753" customFormat="1" ht="12" customHeight="1" x14ac:dyDescent="0.15">
      <c r="A70" s="1976"/>
      <c r="B70" s="1976"/>
      <c r="C70" s="1961"/>
      <c r="D70" s="1955"/>
      <c r="E70" s="1976"/>
      <c r="F70" s="1993"/>
      <c r="G70" s="1955"/>
      <c r="H70" s="1955"/>
      <c r="DE70" s="819"/>
      <c r="DF70" s="772" t="str">
        <f t="shared" si="0"/>
        <v/>
      </c>
      <c r="DG70" s="829">
        <v>68</v>
      </c>
    </row>
    <row r="71" spans="1:111" s="753" customFormat="1" ht="12" customHeight="1" x14ac:dyDescent="0.15">
      <c r="A71" s="1976"/>
      <c r="B71" s="1976"/>
      <c r="C71" s="1961"/>
      <c r="D71" s="1955"/>
      <c r="E71" s="1976"/>
      <c r="F71" s="1993"/>
      <c r="G71" s="1955"/>
      <c r="H71" s="1955"/>
      <c r="DE71" s="819"/>
      <c r="DF71" s="772" t="str">
        <f t="shared" ref="DF71:DF134" si="1">IF(COUNTA(A71:H71)&gt;0,DG71,"")</f>
        <v/>
      </c>
      <c r="DG71" s="829">
        <v>69</v>
      </c>
    </row>
    <row r="72" spans="1:111" s="753" customFormat="1" ht="12" customHeight="1" x14ac:dyDescent="0.15">
      <c r="A72" s="1976"/>
      <c r="B72" s="1976"/>
      <c r="C72" s="1961"/>
      <c r="D72" s="1955"/>
      <c r="E72" s="1976"/>
      <c r="F72" s="1993"/>
      <c r="G72" s="1955"/>
      <c r="H72" s="1955"/>
      <c r="DE72" s="819"/>
      <c r="DF72" s="772" t="str">
        <f t="shared" si="1"/>
        <v/>
      </c>
      <c r="DG72" s="829">
        <v>70</v>
      </c>
    </row>
    <row r="73" spans="1:111" s="753" customFormat="1" ht="12" customHeight="1" x14ac:dyDescent="0.15">
      <c r="A73" s="1976"/>
      <c r="B73" s="1976"/>
      <c r="C73" s="1961"/>
      <c r="D73" s="1955"/>
      <c r="E73" s="1976"/>
      <c r="F73" s="1993"/>
      <c r="G73" s="1955"/>
      <c r="H73" s="1955"/>
      <c r="DE73" s="819"/>
      <c r="DF73" s="772" t="str">
        <f t="shared" si="1"/>
        <v/>
      </c>
      <c r="DG73" s="829">
        <v>71</v>
      </c>
    </row>
    <row r="74" spans="1:111" s="753" customFormat="1" ht="12" customHeight="1" x14ac:dyDescent="0.15">
      <c r="A74" s="1976"/>
      <c r="B74" s="1976"/>
      <c r="C74" s="1961"/>
      <c r="D74" s="1955"/>
      <c r="E74" s="1976"/>
      <c r="F74" s="1993"/>
      <c r="G74" s="1955"/>
      <c r="H74" s="1955"/>
      <c r="DE74" s="819"/>
      <c r="DF74" s="772" t="str">
        <f t="shared" si="1"/>
        <v/>
      </c>
      <c r="DG74" s="829">
        <v>72</v>
      </c>
    </row>
    <row r="75" spans="1:111" s="753" customFormat="1" ht="12" customHeight="1" x14ac:dyDescent="0.15">
      <c r="A75" s="1976"/>
      <c r="B75" s="1976"/>
      <c r="C75" s="1961"/>
      <c r="D75" s="1955"/>
      <c r="E75" s="1976"/>
      <c r="F75" s="1993"/>
      <c r="G75" s="1955"/>
      <c r="H75" s="1955"/>
      <c r="DE75" s="819"/>
      <c r="DF75" s="772" t="str">
        <f t="shared" si="1"/>
        <v/>
      </c>
      <c r="DG75" s="829">
        <v>73</v>
      </c>
    </row>
    <row r="76" spans="1:111" s="753" customFormat="1" ht="12" customHeight="1" x14ac:dyDescent="0.15">
      <c r="A76" s="1976"/>
      <c r="B76" s="1976"/>
      <c r="C76" s="1961"/>
      <c r="D76" s="1955"/>
      <c r="E76" s="1976"/>
      <c r="F76" s="1993"/>
      <c r="G76" s="1955"/>
      <c r="H76" s="1955"/>
      <c r="DE76" s="819"/>
      <c r="DF76" s="772" t="str">
        <f t="shared" si="1"/>
        <v/>
      </c>
      <c r="DG76" s="829">
        <v>74</v>
      </c>
    </row>
    <row r="77" spans="1:111" s="753" customFormat="1" ht="12" customHeight="1" x14ac:dyDescent="0.15">
      <c r="A77" s="1976"/>
      <c r="B77" s="1976"/>
      <c r="C77" s="1961"/>
      <c r="D77" s="1955"/>
      <c r="E77" s="1976"/>
      <c r="F77" s="1993"/>
      <c r="G77" s="1955"/>
      <c r="H77" s="1955"/>
      <c r="DE77" s="819"/>
      <c r="DF77" s="772" t="str">
        <f t="shared" si="1"/>
        <v/>
      </c>
      <c r="DG77" s="829">
        <v>75</v>
      </c>
    </row>
    <row r="78" spans="1:111" s="753" customFormat="1" ht="12" customHeight="1" x14ac:dyDescent="0.15">
      <c r="A78" s="1976"/>
      <c r="B78" s="1976"/>
      <c r="C78" s="1961"/>
      <c r="D78" s="1955"/>
      <c r="E78" s="1976"/>
      <c r="F78" s="1993"/>
      <c r="G78" s="1955"/>
      <c r="H78" s="1955"/>
      <c r="DE78" s="819"/>
      <c r="DF78" s="772" t="str">
        <f t="shared" si="1"/>
        <v/>
      </c>
      <c r="DG78" s="829">
        <v>76</v>
      </c>
    </row>
    <row r="79" spans="1:111" s="753" customFormat="1" ht="12" customHeight="1" x14ac:dyDescent="0.15">
      <c r="A79" s="1976"/>
      <c r="B79" s="1976"/>
      <c r="C79" s="1961"/>
      <c r="D79" s="1955"/>
      <c r="E79" s="1976"/>
      <c r="F79" s="1993"/>
      <c r="G79" s="1955"/>
      <c r="H79" s="1955"/>
      <c r="DE79" s="819"/>
      <c r="DF79" s="772" t="str">
        <f t="shared" si="1"/>
        <v/>
      </c>
      <c r="DG79" s="829">
        <v>77</v>
      </c>
    </row>
    <row r="80" spans="1:111" s="753" customFormat="1" ht="12" customHeight="1" x14ac:dyDescent="0.15">
      <c r="A80" s="1976"/>
      <c r="B80" s="1976"/>
      <c r="C80" s="1961"/>
      <c r="D80" s="1955"/>
      <c r="E80" s="1976"/>
      <c r="F80" s="1993"/>
      <c r="G80" s="1955"/>
      <c r="H80" s="1955"/>
      <c r="DE80" s="819"/>
      <c r="DF80" s="772" t="str">
        <f t="shared" si="1"/>
        <v/>
      </c>
      <c r="DG80" s="829">
        <v>78</v>
      </c>
    </row>
    <row r="81" spans="1:111" s="753" customFormat="1" ht="12" customHeight="1" x14ac:dyDescent="0.15">
      <c r="A81" s="1976"/>
      <c r="B81" s="1976"/>
      <c r="C81" s="1961"/>
      <c r="D81" s="1955"/>
      <c r="E81" s="1976"/>
      <c r="F81" s="1993"/>
      <c r="G81" s="1955"/>
      <c r="H81" s="1955"/>
      <c r="DE81" s="819"/>
      <c r="DF81" s="772" t="str">
        <f t="shared" si="1"/>
        <v/>
      </c>
      <c r="DG81" s="829">
        <v>79</v>
      </c>
    </row>
    <row r="82" spans="1:111" s="753" customFormat="1" ht="12" customHeight="1" x14ac:dyDescent="0.15">
      <c r="A82" s="1976"/>
      <c r="B82" s="1976"/>
      <c r="C82" s="1961"/>
      <c r="D82" s="1955"/>
      <c r="E82" s="1976"/>
      <c r="F82" s="1993"/>
      <c r="G82" s="1955"/>
      <c r="H82" s="1955"/>
      <c r="DE82" s="819"/>
      <c r="DF82" s="772" t="str">
        <f t="shared" si="1"/>
        <v/>
      </c>
      <c r="DG82" s="829">
        <v>80</v>
      </c>
    </row>
    <row r="83" spans="1:111" s="753" customFormat="1" ht="12" customHeight="1" x14ac:dyDescent="0.15">
      <c r="A83" s="1976"/>
      <c r="B83" s="1976"/>
      <c r="C83" s="1961"/>
      <c r="D83" s="1955"/>
      <c r="E83" s="1976"/>
      <c r="F83" s="1993"/>
      <c r="G83" s="1955"/>
      <c r="H83" s="1955"/>
      <c r="DE83" s="819"/>
      <c r="DF83" s="772" t="str">
        <f t="shared" si="1"/>
        <v/>
      </c>
      <c r="DG83" s="829">
        <v>81</v>
      </c>
    </row>
    <row r="84" spans="1:111" s="753" customFormat="1" ht="12" customHeight="1" x14ac:dyDescent="0.15">
      <c r="A84" s="1976"/>
      <c r="B84" s="1976"/>
      <c r="C84" s="1961"/>
      <c r="D84" s="1955"/>
      <c r="E84" s="1976"/>
      <c r="F84" s="1993"/>
      <c r="G84" s="1955"/>
      <c r="H84" s="1955"/>
      <c r="DE84" s="819"/>
      <c r="DF84" s="772" t="str">
        <f t="shared" si="1"/>
        <v/>
      </c>
      <c r="DG84" s="829">
        <v>82</v>
      </c>
    </row>
    <row r="85" spans="1:111" s="753" customFormat="1" ht="12" customHeight="1" x14ac:dyDescent="0.15">
      <c r="A85" s="1976"/>
      <c r="B85" s="1976"/>
      <c r="C85" s="1961"/>
      <c r="D85" s="1955"/>
      <c r="E85" s="1976"/>
      <c r="F85" s="1993"/>
      <c r="G85" s="1955"/>
      <c r="H85" s="1955"/>
      <c r="DE85" s="819"/>
      <c r="DF85" s="772" t="str">
        <f t="shared" si="1"/>
        <v/>
      </c>
      <c r="DG85" s="829">
        <v>83</v>
      </c>
    </row>
    <row r="86" spans="1:111" s="753" customFormat="1" ht="12" customHeight="1" x14ac:dyDescent="0.15">
      <c r="A86" s="1976"/>
      <c r="B86" s="1976"/>
      <c r="C86" s="1961"/>
      <c r="D86" s="1955"/>
      <c r="E86" s="1976"/>
      <c r="F86" s="1993"/>
      <c r="G86" s="1955"/>
      <c r="H86" s="1955"/>
      <c r="DE86" s="819"/>
      <c r="DF86" s="772" t="str">
        <f t="shared" si="1"/>
        <v/>
      </c>
      <c r="DG86" s="829">
        <v>84</v>
      </c>
    </row>
    <row r="87" spans="1:111" s="753" customFormat="1" ht="12" customHeight="1" x14ac:dyDescent="0.15">
      <c r="A87" s="1976"/>
      <c r="B87" s="1976"/>
      <c r="C87" s="1961"/>
      <c r="D87" s="1955"/>
      <c r="E87" s="1976"/>
      <c r="F87" s="1993"/>
      <c r="G87" s="1955"/>
      <c r="H87" s="1955"/>
      <c r="DE87" s="819"/>
      <c r="DF87" s="772" t="str">
        <f t="shared" si="1"/>
        <v/>
      </c>
      <c r="DG87" s="829">
        <v>85</v>
      </c>
    </row>
    <row r="88" spans="1:111" s="753" customFormat="1" ht="12" customHeight="1" x14ac:dyDescent="0.15">
      <c r="A88" s="1976"/>
      <c r="B88" s="1976"/>
      <c r="C88" s="1961"/>
      <c r="D88" s="1955"/>
      <c r="E88" s="1976"/>
      <c r="F88" s="1993"/>
      <c r="G88" s="1955"/>
      <c r="H88" s="1955"/>
      <c r="DE88" s="819"/>
      <c r="DF88" s="772" t="str">
        <f t="shared" si="1"/>
        <v/>
      </c>
      <c r="DG88" s="829">
        <v>86</v>
      </c>
    </row>
    <row r="89" spans="1:111" s="753" customFormat="1" ht="12" customHeight="1" x14ac:dyDescent="0.15">
      <c r="A89" s="1976"/>
      <c r="B89" s="1976"/>
      <c r="C89" s="1961"/>
      <c r="D89" s="1955"/>
      <c r="E89" s="1976"/>
      <c r="F89" s="1993"/>
      <c r="G89" s="1955"/>
      <c r="H89" s="1955"/>
      <c r="DE89" s="819"/>
      <c r="DF89" s="772" t="str">
        <f t="shared" si="1"/>
        <v/>
      </c>
      <c r="DG89" s="829">
        <v>87</v>
      </c>
    </row>
    <row r="90" spans="1:111" s="753" customFormat="1" ht="12" customHeight="1" x14ac:dyDescent="0.15">
      <c r="A90" s="1976"/>
      <c r="B90" s="1976"/>
      <c r="C90" s="1961"/>
      <c r="D90" s="1955"/>
      <c r="E90" s="1976"/>
      <c r="F90" s="1993"/>
      <c r="G90" s="1955"/>
      <c r="H90" s="1955"/>
      <c r="DE90" s="819"/>
      <c r="DF90" s="772" t="str">
        <f t="shared" si="1"/>
        <v/>
      </c>
      <c r="DG90" s="829">
        <v>88</v>
      </c>
    </row>
    <row r="91" spans="1:111" s="753" customFormat="1" ht="12" customHeight="1" x14ac:dyDescent="0.15">
      <c r="A91" s="1976"/>
      <c r="B91" s="1976"/>
      <c r="C91" s="1961"/>
      <c r="D91" s="1955"/>
      <c r="E91" s="1976"/>
      <c r="F91" s="1993"/>
      <c r="G91" s="1955"/>
      <c r="H91" s="1955"/>
      <c r="DE91" s="819"/>
      <c r="DF91" s="772" t="str">
        <f t="shared" si="1"/>
        <v/>
      </c>
      <c r="DG91" s="829">
        <v>89</v>
      </c>
    </row>
    <row r="92" spans="1:111" s="753" customFormat="1" ht="12" customHeight="1" x14ac:dyDescent="0.15">
      <c r="A92" s="1976"/>
      <c r="B92" s="1976"/>
      <c r="C92" s="1961"/>
      <c r="D92" s="1955"/>
      <c r="E92" s="1976"/>
      <c r="F92" s="1993"/>
      <c r="G92" s="1955"/>
      <c r="H92" s="1955"/>
      <c r="DE92" s="819"/>
      <c r="DF92" s="772" t="str">
        <f t="shared" si="1"/>
        <v/>
      </c>
      <c r="DG92" s="829">
        <v>90</v>
      </c>
    </row>
    <row r="93" spans="1:111" s="753" customFormat="1" ht="12" customHeight="1" x14ac:dyDescent="0.15">
      <c r="A93" s="1976"/>
      <c r="B93" s="1976"/>
      <c r="C93" s="1961"/>
      <c r="D93" s="1955"/>
      <c r="E93" s="1976"/>
      <c r="F93" s="1993"/>
      <c r="G93" s="1955"/>
      <c r="H93" s="1955"/>
      <c r="DE93" s="819"/>
      <c r="DF93" s="772" t="str">
        <f t="shared" si="1"/>
        <v/>
      </c>
      <c r="DG93" s="829">
        <v>91</v>
      </c>
    </row>
    <row r="94" spans="1:111" s="753" customFormat="1" ht="12" customHeight="1" x14ac:dyDescent="0.15">
      <c r="A94" s="1976"/>
      <c r="B94" s="1976"/>
      <c r="C94" s="1961"/>
      <c r="D94" s="1955"/>
      <c r="E94" s="1976"/>
      <c r="F94" s="1993"/>
      <c r="G94" s="1955"/>
      <c r="H94" s="1955"/>
      <c r="DE94" s="819"/>
      <c r="DF94" s="772" t="str">
        <f t="shared" si="1"/>
        <v/>
      </c>
      <c r="DG94" s="829">
        <v>92</v>
      </c>
    </row>
    <row r="95" spans="1:111" s="753" customFormat="1" ht="12" customHeight="1" x14ac:dyDescent="0.15">
      <c r="A95" s="1976"/>
      <c r="B95" s="1976"/>
      <c r="C95" s="1961"/>
      <c r="D95" s="1955"/>
      <c r="E95" s="1976"/>
      <c r="F95" s="1993"/>
      <c r="G95" s="1955"/>
      <c r="H95" s="1955"/>
      <c r="DE95" s="819"/>
      <c r="DF95" s="772" t="str">
        <f t="shared" si="1"/>
        <v/>
      </c>
      <c r="DG95" s="829">
        <v>93</v>
      </c>
    </row>
    <row r="96" spans="1:111" s="753" customFormat="1" ht="12" customHeight="1" x14ac:dyDescent="0.15">
      <c r="A96" s="1976"/>
      <c r="B96" s="1976"/>
      <c r="C96" s="1961"/>
      <c r="D96" s="1955"/>
      <c r="E96" s="1976"/>
      <c r="F96" s="1993"/>
      <c r="G96" s="1955"/>
      <c r="H96" s="1955"/>
      <c r="DE96" s="819"/>
      <c r="DF96" s="772" t="str">
        <f t="shared" si="1"/>
        <v/>
      </c>
      <c r="DG96" s="829">
        <v>94</v>
      </c>
    </row>
    <row r="97" spans="1:111" s="753" customFormat="1" ht="12" customHeight="1" x14ac:dyDescent="0.15">
      <c r="A97" s="1976"/>
      <c r="B97" s="1976"/>
      <c r="C97" s="1961"/>
      <c r="D97" s="1955"/>
      <c r="E97" s="1976"/>
      <c r="F97" s="1993"/>
      <c r="G97" s="1955"/>
      <c r="H97" s="1955"/>
      <c r="DE97" s="819"/>
      <c r="DF97" s="772" t="str">
        <f t="shared" si="1"/>
        <v/>
      </c>
      <c r="DG97" s="829">
        <v>95</v>
      </c>
    </row>
    <row r="98" spans="1:111" s="753" customFormat="1" ht="12" customHeight="1" x14ac:dyDescent="0.15">
      <c r="A98" s="1976"/>
      <c r="B98" s="1976"/>
      <c r="C98" s="1961"/>
      <c r="D98" s="1955"/>
      <c r="E98" s="1976"/>
      <c r="F98" s="1993"/>
      <c r="G98" s="1955"/>
      <c r="H98" s="1955"/>
      <c r="DE98" s="819"/>
      <c r="DF98" s="772" t="str">
        <f t="shared" si="1"/>
        <v/>
      </c>
      <c r="DG98" s="829">
        <v>96</v>
      </c>
    </row>
    <row r="99" spans="1:111" s="753" customFormat="1" ht="12" customHeight="1" x14ac:dyDescent="0.15">
      <c r="A99" s="1976"/>
      <c r="B99" s="1976"/>
      <c r="C99" s="1961"/>
      <c r="D99" s="1955"/>
      <c r="E99" s="1976"/>
      <c r="F99" s="1993"/>
      <c r="G99" s="1955"/>
      <c r="H99" s="1955"/>
      <c r="DE99" s="819"/>
      <c r="DF99" s="772" t="str">
        <f t="shared" si="1"/>
        <v/>
      </c>
      <c r="DG99" s="829">
        <v>97</v>
      </c>
    </row>
    <row r="100" spans="1:111" s="753" customFormat="1" ht="12" customHeight="1" x14ac:dyDescent="0.15">
      <c r="A100" s="1976"/>
      <c r="B100" s="1976"/>
      <c r="C100" s="1961"/>
      <c r="D100" s="1955"/>
      <c r="E100" s="1976"/>
      <c r="F100" s="1993"/>
      <c r="G100" s="1955"/>
      <c r="H100" s="1955"/>
      <c r="DE100" s="819"/>
      <c r="DF100" s="772" t="str">
        <f t="shared" si="1"/>
        <v/>
      </c>
      <c r="DG100" s="829">
        <v>98</v>
      </c>
    </row>
    <row r="101" spans="1:111" s="753" customFormat="1" ht="12" customHeight="1" x14ac:dyDescent="0.15">
      <c r="A101" s="1976"/>
      <c r="B101" s="1976"/>
      <c r="C101" s="1961"/>
      <c r="D101" s="1955"/>
      <c r="E101" s="1976"/>
      <c r="F101" s="1993"/>
      <c r="G101" s="1955"/>
      <c r="H101" s="1955"/>
      <c r="DE101" s="819"/>
      <c r="DF101" s="772" t="str">
        <f t="shared" si="1"/>
        <v/>
      </c>
      <c r="DG101" s="829">
        <v>99</v>
      </c>
    </row>
    <row r="102" spans="1:111" s="753" customFormat="1" ht="12" customHeight="1" x14ac:dyDescent="0.15">
      <c r="A102" s="1976"/>
      <c r="B102" s="1976"/>
      <c r="C102" s="1961"/>
      <c r="D102" s="1955"/>
      <c r="E102" s="1976"/>
      <c r="F102" s="1993"/>
      <c r="G102" s="1955"/>
      <c r="H102" s="1955"/>
      <c r="DE102" s="819"/>
      <c r="DF102" s="772" t="str">
        <f t="shared" si="1"/>
        <v/>
      </c>
      <c r="DG102" s="829">
        <v>100</v>
      </c>
    </row>
    <row r="103" spans="1:111" s="753" customFormat="1" ht="12" customHeight="1" x14ac:dyDescent="0.15">
      <c r="A103" s="1976"/>
      <c r="B103" s="1976"/>
      <c r="C103" s="1961"/>
      <c r="D103" s="1955"/>
      <c r="E103" s="1976"/>
      <c r="F103" s="1993"/>
      <c r="G103" s="1955"/>
      <c r="H103" s="1955"/>
      <c r="DE103" s="819"/>
      <c r="DF103" s="772" t="str">
        <f t="shared" si="1"/>
        <v/>
      </c>
      <c r="DG103" s="829">
        <v>101</v>
      </c>
    </row>
    <row r="104" spans="1:111" s="753" customFormat="1" ht="12" customHeight="1" x14ac:dyDescent="0.15">
      <c r="A104" s="1976"/>
      <c r="B104" s="1976"/>
      <c r="C104" s="1961"/>
      <c r="D104" s="1955"/>
      <c r="E104" s="1976"/>
      <c r="F104" s="1993"/>
      <c r="G104" s="1955"/>
      <c r="H104" s="1955"/>
      <c r="DE104" s="819"/>
      <c r="DF104" s="772" t="str">
        <f t="shared" si="1"/>
        <v/>
      </c>
      <c r="DG104" s="829">
        <v>102</v>
      </c>
    </row>
    <row r="105" spans="1:111" s="753" customFormat="1" ht="12" customHeight="1" x14ac:dyDescent="0.15">
      <c r="A105" s="1976"/>
      <c r="B105" s="1976"/>
      <c r="C105" s="1961"/>
      <c r="D105" s="1955"/>
      <c r="E105" s="1976"/>
      <c r="F105" s="1993"/>
      <c r="G105" s="1955"/>
      <c r="H105" s="1955"/>
      <c r="DE105" s="819"/>
      <c r="DF105" s="772" t="str">
        <f t="shared" si="1"/>
        <v/>
      </c>
      <c r="DG105" s="829">
        <v>103</v>
      </c>
    </row>
    <row r="106" spans="1:111" s="753" customFormat="1" ht="12" customHeight="1" x14ac:dyDescent="0.15">
      <c r="A106" s="1976"/>
      <c r="B106" s="1976"/>
      <c r="C106" s="1961"/>
      <c r="D106" s="1955"/>
      <c r="E106" s="1976"/>
      <c r="F106" s="1993"/>
      <c r="G106" s="1955"/>
      <c r="H106" s="1955"/>
      <c r="DE106" s="819"/>
      <c r="DF106" s="772" t="str">
        <f t="shared" si="1"/>
        <v/>
      </c>
      <c r="DG106" s="829">
        <v>104</v>
      </c>
    </row>
    <row r="107" spans="1:111" s="753" customFormat="1" ht="12" customHeight="1" x14ac:dyDescent="0.15">
      <c r="A107" s="1976"/>
      <c r="B107" s="1976"/>
      <c r="C107" s="1961"/>
      <c r="D107" s="1955"/>
      <c r="E107" s="1976"/>
      <c r="F107" s="1993"/>
      <c r="G107" s="1955"/>
      <c r="H107" s="1955"/>
      <c r="DE107" s="819"/>
      <c r="DF107" s="772" t="str">
        <f t="shared" si="1"/>
        <v/>
      </c>
      <c r="DG107" s="829">
        <v>105</v>
      </c>
    </row>
    <row r="108" spans="1:111" s="753" customFormat="1" ht="12" customHeight="1" x14ac:dyDescent="0.15">
      <c r="A108" s="1976"/>
      <c r="B108" s="1976"/>
      <c r="C108" s="1961"/>
      <c r="D108" s="1955"/>
      <c r="E108" s="1976"/>
      <c r="F108" s="1993"/>
      <c r="G108" s="1955"/>
      <c r="H108" s="1955"/>
      <c r="DE108" s="819"/>
      <c r="DF108" s="772" t="str">
        <f t="shared" si="1"/>
        <v/>
      </c>
      <c r="DG108" s="829">
        <v>106</v>
      </c>
    </row>
    <row r="109" spans="1:111" s="753" customFormat="1" ht="12" customHeight="1" x14ac:dyDescent="0.15">
      <c r="A109" s="1976"/>
      <c r="B109" s="1976"/>
      <c r="C109" s="1961"/>
      <c r="D109" s="1955"/>
      <c r="E109" s="1976"/>
      <c r="F109" s="1993"/>
      <c r="G109" s="1955"/>
      <c r="H109" s="1955"/>
      <c r="DE109" s="819"/>
      <c r="DF109" s="772" t="str">
        <f t="shared" si="1"/>
        <v/>
      </c>
      <c r="DG109" s="829">
        <v>107</v>
      </c>
    </row>
    <row r="110" spans="1:111" s="753" customFormat="1" ht="12" customHeight="1" x14ac:dyDescent="0.15">
      <c r="A110" s="1976"/>
      <c r="B110" s="1976"/>
      <c r="C110" s="1961"/>
      <c r="D110" s="1955"/>
      <c r="E110" s="1976"/>
      <c r="F110" s="1993"/>
      <c r="G110" s="1955"/>
      <c r="H110" s="1955"/>
      <c r="DE110" s="819"/>
      <c r="DF110" s="772" t="str">
        <f t="shared" si="1"/>
        <v/>
      </c>
      <c r="DG110" s="829">
        <v>108</v>
      </c>
    </row>
    <row r="111" spans="1:111" s="753" customFormat="1" ht="12" customHeight="1" x14ac:dyDescent="0.15">
      <c r="A111" s="1976"/>
      <c r="B111" s="1976"/>
      <c r="C111" s="1961"/>
      <c r="D111" s="1955"/>
      <c r="E111" s="1976"/>
      <c r="F111" s="1993"/>
      <c r="G111" s="1955"/>
      <c r="H111" s="1955"/>
      <c r="DE111" s="819"/>
      <c r="DF111" s="772" t="str">
        <f t="shared" si="1"/>
        <v/>
      </c>
      <c r="DG111" s="829">
        <v>109</v>
      </c>
    </row>
    <row r="112" spans="1:111" s="753" customFormat="1" ht="12" customHeight="1" x14ac:dyDescent="0.15">
      <c r="A112" s="1976"/>
      <c r="B112" s="1976"/>
      <c r="C112" s="1961"/>
      <c r="D112" s="1955"/>
      <c r="E112" s="1976"/>
      <c r="F112" s="1993"/>
      <c r="G112" s="1955"/>
      <c r="H112" s="1955"/>
      <c r="DE112" s="819"/>
      <c r="DF112" s="772" t="str">
        <f t="shared" si="1"/>
        <v/>
      </c>
      <c r="DG112" s="829">
        <v>110</v>
      </c>
    </row>
    <row r="113" spans="1:111" s="753" customFormat="1" ht="12" customHeight="1" x14ac:dyDescent="0.15">
      <c r="A113" s="1976"/>
      <c r="B113" s="1976"/>
      <c r="C113" s="1961"/>
      <c r="D113" s="1955"/>
      <c r="E113" s="1976"/>
      <c r="F113" s="1993"/>
      <c r="G113" s="1955"/>
      <c r="H113" s="1955"/>
      <c r="DE113" s="819"/>
      <c r="DF113" s="772" t="str">
        <f t="shared" si="1"/>
        <v/>
      </c>
      <c r="DG113" s="829">
        <v>111</v>
      </c>
    </row>
    <row r="114" spans="1:111" s="753" customFormat="1" ht="12" customHeight="1" x14ac:dyDescent="0.15">
      <c r="A114" s="1976"/>
      <c r="B114" s="1976"/>
      <c r="C114" s="1961"/>
      <c r="D114" s="1955"/>
      <c r="E114" s="1976"/>
      <c r="F114" s="1993"/>
      <c r="G114" s="1955"/>
      <c r="H114" s="1955"/>
      <c r="DE114" s="819"/>
      <c r="DF114" s="772" t="str">
        <f t="shared" si="1"/>
        <v/>
      </c>
      <c r="DG114" s="829">
        <v>112</v>
      </c>
    </row>
    <row r="115" spans="1:111" s="753" customFormat="1" ht="12" customHeight="1" x14ac:dyDescent="0.15">
      <c r="A115" s="1976"/>
      <c r="B115" s="1976"/>
      <c r="C115" s="1961"/>
      <c r="D115" s="1955"/>
      <c r="E115" s="1976"/>
      <c r="F115" s="1993"/>
      <c r="G115" s="1955"/>
      <c r="H115" s="1955"/>
      <c r="DE115" s="819"/>
      <c r="DF115" s="772" t="str">
        <f t="shared" si="1"/>
        <v/>
      </c>
      <c r="DG115" s="829">
        <v>113</v>
      </c>
    </row>
    <row r="116" spans="1:111" s="753" customFormat="1" ht="12" customHeight="1" x14ac:dyDescent="0.15">
      <c r="A116" s="1976"/>
      <c r="B116" s="1976"/>
      <c r="C116" s="1961"/>
      <c r="D116" s="1955"/>
      <c r="E116" s="1976"/>
      <c r="F116" s="1993"/>
      <c r="G116" s="1955"/>
      <c r="H116" s="1955"/>
      <c r="DE116" s="819"/>
      <c r="DF116" s="772" t="str">
        <f t="shared" si="1"/>
        <v/>
      </c>
      <c r="DG116" s="829">
        <v>114</v>
      </c>
    </row>
    <row r="117" spans="1:111" s="753" customFormat="1" ht="12" customHeight="1" x14ac:dyDescent="0.15">
      <c r="A117" s="1976"/>
      <c r="B117" s="1976"/>
      <c r="C117" s="1961"/>
      <c r="D117" s="1955"/>
      <c r="E117" s="1976"/>
      <c r="F117" s="1993"/>
      <c r="G117" s="1955"/>
      <c r="H117" s="1955"/>
      <c r="DE117" s="819"/>
      <c r="DF117" s="772" t="str">
        <f t="shared" si="1"/>
        <v/>
      </c>
      <c r="DG117" s="829">
        <v>115</v>
      </c>
    </row>
    <row r="118" spans="1:111" s="753" customFormat="1" ht="12" customHeight="1" x14ac:dyDescent="0.15">
      <c r="A118" s="1976"/>
      <c r="B118" s="1976"/>
      <c r="C118" s="1961"/>
      <c r="D118" s="1955"/>
      <c r="E118" s="1976"/>
      <c r="F118" s="1993"/>
      <c r="G118" s="1955"/>
      <c r="H118" s="1955"/>
      <c r="DE118" s="819"/>
      <c r="DF118" s="772" t="str">
        <f t="shared" si="1"/>
        <v/>
      </c>
      <c r="DG118" s="829">
        <v>116</v>
      </c>
    </row>
    <row r="119" spans="1:111" s="753" customFormat="1" ht="12" customHeight="1" x14ac:dyDescent="0.15">
      <c r="A119" s="1976"/>
      <c r="B119" s="1976"/>
      <c r="C119" s="1961"/>
      <c r="D119" s="1955"/>
      <c r="E119" s="1976"/>
      <c r="F119" s="1993"/>
      <c r="G119" s="1955"/>
      <c r="H119" s="1955"/>
      <c r="DE119" s="819"/>
      <c r="DF119" s="772" t="str">
        <f t="shared" si="1"/>
        <v/>
      </c>
      <c r="DG119" s="829">
        <v>117</v>
      </c>
    </row>
    <row r="120" spans="1:111" s="753" customFormat="1" ht="12" customHeight="1" x14ac:dyDescent="0.15">
      <c r="A120" s="1976"/>
      <c r="B120" s="1976"/>
      <c r="C120" s="1961"/>
      <c r="D120" s="1955"/>
      <c r="E120" s="1976"/>
      <c r="F120" s="1993"/>
      <c r="G120" s="1955"/>
      <c r="H120" s="1955"/>
      <c r="DE120" s="819"/>
      <c r="DF120" s="772" t="str">
        <f t="shared" si="1"/>
        <v/>
      </c>
      <c r="DG120" s="829">
        <v>118</v>
      </c>
    </row>
    <row r="121" spans="1:111" s="753" customFormat="1" ht="12" customHeight="1" x14ac:dyDescent="0.15">
      <c r="A121" s="1976"/>
      <c r="B121" s="1976"/>
      <c r="C121" s="1961"/>
      <c r="D121" s="1955"/>
      <c r="E121" s="1976"/>
      <c r="F121" s="1993"/>
      <c r="G121" s="1955"/>
      <c r="H121" s="1955"/>
      <c r="DE121" s="819"/>
      <c r="DF121" s="772" t="str">
        <f t="shared" si="1"/>
        <v/>
      </c>
      <c r="DG121" s="829">
        <v>119</v>
      </c>
    </row>
    <row r="122" spans="1:111" s="753" customFormat="1" ht="12" customHeight="1" x14ac:dyDescent="0.15">
      <c r="A122" s="1976"/>
      <c r="B122" s="1976"/>
      <c r="C122" s="1961"/>
      <c r="D122" s="1955"/>
      <c r="E122" s="1976"/>
      <c r="F122" s="1993"/>
      <c r="G122" s="1955"/>
      <c r="H122" s="1955"/>
      <c r="DE122" s="819"/>
      <c r="DF122" s="772" t="str">
        <f t="shared" si="1"/>
        <v/>
      </c>
      <c r="DG122" s="829">
        <v>120</v>
      </c>
    </row>
    <row r="123" spans="1:111" s="753" customFormat="1" ht="12" customHeight="1" x14ac:dyDescent="0.15">
      <c r="A123" s="1976"/>
      <c r="B123" s="1976"/>
      <c r="C123" s="1961"/>
      <c r="D123" s="1955"/>
      <c r="E123" s="1976"/>
      <c r="F123" s="1993"/>
      <c r="G123" s="1955"/>
      <c r="H123" s="1955"/>
      <c r="DE123" s="819"/>
      <c r="DF123" s="772" t="str">
        <f t="shared" si="1"/>
        <v/>
      </c>
      <c r="DG123" s="829">
        <v>121</v>
      </c>
    </row>
    <row r="124" spans="1:111" s="753" customFormat="1" ht="12" customHeight="1" x14ac:dyDescent="0.15">
      <c r="A124" s="1976"/>
      <c r="B124" s="1976"/>
      <c r="C124" s="1961"/>
      <c r="D124" s="1955"/>
      <c r="E124" s="1976"/>
      <c r="F124" s="1993"/>
      <c r="G124" s="1955"/>
      <c r="H124" s="1955"/>
      <c r="DE124" s="819"/>
      <c r="DF124" s="772" t="str">
        <f t="shared" si="1"/>
        <v/>
      </c>
      <c r="DG124" s="829">
        <v>122</v>
      </c>
    </row>
    <row r="125" spans="1:111" s="753" customFormat="1" ht="12" customHeight="1" x14ac:dyDescent="0.15">
      <c r="A125" s="1976"/>
      <c r="B125" s="1976"/>
      <c r="C125" s="1961"/>
      <c r="D125" s="1955"/>
      <c r="E125" s="1976"/>
      <c r="F125" s="1993"/>
      <c r="G125" s="1955"/>
      <c r="H125" s="1955"/>
      <c r="DE125" s="819"/>
      <c r="DF125" s="772" t="str">
        <f t="shared" si="1"/>
        <v/>
      </c>
      <c r="DG125" s="829">
        <v>123</v>
      </c>
    </row>
    <row r="126" spans="1:111" s="753" customFormat="1" ht="12" customHeight="1" x14ac:dyDescent="0.15">
      <c r="A126" s="1976"/>
      <c r="B126" s="1976"/>
      <c r="C126" s="1961"/>
      <c r="D126" s="1955"/>
      <c r="E126" s="1976"/>
      <c r="F126" s="1993"/>
      <c r="G126" s="1955"/>
      <c r="H126" s="1955"/>
      <c r="DE126" s="819"/>
      <c r="DF126" s="772" t="str">
        <f t="shared" si="1"/>
        <v/>
      </c>
      <c r="DG126" s="829">
        <v>124</v>
      </c>
    </row>
    <row r="127" spans="1:111" s="753" customFormat="1" ht="12" customHeight="1" x14ac:dyDescent="0.15">
      <c r="A127" s="1976"/>
      <c r="B127" s="1976"/>
      <c r="C127" s="1961"/>
      <c r="D127" s="1955"/>
      <c r="E127" s="1976"/>
      <c r="F127" s="1993"/>
      <c r="G127" s="1955"/>
      <c r="H127" s="1955"/>
      <c r="DE127" s="819"/>
      <c r="DF127" s="772" t="str">
        <f t="shared" si="1"/>
        <v/>
      </c>
      <c r="DG127" s="829">
        <v>125</v>
      </c>
    </row>
    <row r="128" spans="1:111" s="753" customFormat="1" ht="12" customHeight="1" x14ac:dyDescent="0.15">
      <c r="A128" s="1976"/>
      <c r="B128" s="1976"/>
      <c r="C128" s="1961"/>
      <c r="D128" s="1955"/>
      <c r="E128" s="1976"/>
      <c r="F128" s="1993"/>
      <c r="G128" s="1955"/>
      <c r="H128" s="1955"/>
      <c r="DE128" s="819"/>
      <c r="DF128" s="772" t="str">
        <f t="shared" si="1"/>
        <v/>
      </c>
      <c r="DG128" s="829">
        <v>126</v>
      </c>
    </row>
    <row r="129" spans="1:111" s="753" customFormat="1" ht="12" customHeight="1" x14ac:dyDescent="0.15">
      <c r="A129" s="1976"/>
      <c r="B129" s="1976"/>
      <c r="C129" s="1961"/>
      <c r="D129" s="1955"/>
      <c r="E129" s="1976"/>
      <c r="F129" s="1993"/>
      <c r="G129" s="1955"/>
      <c r="H129" s="1955"/>
      <c r="DE129" s="819"/>
      <c r="DF129" s="772" t="str">
        <f t="shared" si="1"/>
        <v/>
      </c>
      <c r="DG129" s="829">
        <v>127</v>
      </c>
    </row>
    <row r="130" spans="1:111" s="753" customFormat="1" ht="12" customHeight="1" x14ac:dyDescent="0.15">
      <c r="A130" s="1976"/>
      <c r="B130" s="1976"/>
      <c r="C130" s="1961"/>
      <c r="D130" s="1955"/>
      <c r="E130" s="1976"/>
      <c r="F130" s="1993"/>
      <c r="G130" s="1955"/>
      <c r="H130" s="1955"/>
      <c r="DE130" s="819"/>
      <c r="DF130" s="772" t="str">
        <f t="shared" si="1"/>
        <v/>
      </c>
      <c r="DG130" s="829">
        <v>128</v>
      </c>
    </row>
    <row r="131" spans="1:111" s="753" customFormat="1" ht="12" customHeight="1" x14ac:dyDescent="0.15">
      <c r="A131" s="1976"/>
      <c r="B131" s="1976"/>
      <c r="C131" s="1961"/>
      <c r="D131" s="1955"/>
      <c r="E131" s="1976"/>
      <c r="F131" s="1993"/>
      <c r="G131" s="1955"/>
      <c r="H131" s="1955"/>
      <c r="DE131" s="819"/>
      <c r="DF131" s="772" t="str">
        <f t="shared" si="1"/>
        <v/>
      </c>
      <c r="DG131" s="829">
        <v>129</v>
      </c>
    </row>
    <row r="132" spans="1:111" s="753" customFormat="1" ht="12" customHeight="1" x14ac:dyDescent="0.15">
      <c r="A132" s="1976"/>
      <c r="B132" s="1976"/>
      <c r="C132" s="1961"/>
      <c r="D132" s="1955"/>
      <c r="E132" s="1976"/>
      <c r="F132" s="1993"/>
      <c r="G132" s="1955"/>
      <c r="H132" s="1955"/>
      <c r="DE132" s="819"/>
      <c r="DF132" s="772" t="str">
        <f t="shared" si="1"/>
        <v/>
      </c>
      <c r="DG132" s="829">
        <v>130</v>
      </c>
    </row>
    <row r="133" spans="1:111" s="753" customFormat="1" ht="12" customHeight="1" x14ac:dyDescent="0.15">
      <c r="A133" s="1976"/>
      <c r="B133" s="1976"/>
      <c r="C133" s="1961"/>
      <c r="D133" s="1955"/>
      <c r="E133" s="1976"/>
      <c r="F133" s="1993"/>
      <c r="G133" s="1955"/>
      <c r="H133" s="1955"/>
      <c r="DE133" s="819"/>
      <c r="DF133" s="772" t="str">
        <f t="shared" si="1"/>
        <v/>
      </c>
      <c r="DG133" s="829">
        <v>131</v>
      </c>
    </row>
    <row r="134" spans="1:111" s="753" customFormat="1" ht="12" customHeight="1" x14ac:dyDescent="0.15">
      <c r="A134" s="1976"/>
      <c r="B134" s="1976"/>
      <c r="C134" s="1961"/>
      <c r="D134" s="1955"/>
      <c r="E134" s="1976"/>
      <c r="F134" s="1993"/>
      <c r="G134" s="1955"/>
      <c r="H134" s="1955"/>
      <c r="DE134" s="819"/>
      <c r="DF134" s="772" t="str">
        <f t="shared" si="1"/>
        <v/>
      </c>
      <c r="DG134" s="829">
        <v>132</v>
      </c>
    </row>
    <row r="135" spans="1:111" s="753" customFormat="1" ht="12" customHeight="1" x14ac:dyDescent="0.15">
      <c r="A135" s="1976"/>
      <c r="B135" s="1976"/>
      <c r="C135" s="1961"/>
      <c r="D135" s="1955"/>
      <c r="E135" s="1976"/>
      <c r="F135" s="1993"/>
      <c r="G135" s="1955"/>
      <c r="H135" s="1955"/>
      <c r="DE135" s="819"/>
      <c r="DF135" s="772" t="str">
        <f t="shared" ref="DF135:DF198" si="2">IF(COUNTA(A135:H135)&gt;0,DG135,"")</f>
        <v/>
      </c>
      <c r="DG135" s="829">
        <v>133</v>
      </c>
    </row>
    <row r="136" spans="1:111" s="753" customFormat="1" ht="12" customHeight="1" x14ac:dyDescent="0.15">
      <c r="A136" s="1976"/>
      <c r="B136" s="1976"/>
      <c r="C136" s="1961"/>
      <c r="D136" s="1955"/>
      <c r="E136" s="1976"/>
      <c r="F136" s="1993"/>
      <c r="G136" s="1955"/>
      <c r="H136" s="1955"/>
      <c r="DE136" s="819"/>
      <c r="DF136" s="772" t="str">
        <f t="shared" si="2"/>
        <v/>
      </c>
      <c r="DG136" s="829">
        <v>134</v>
      </c>
    </row>
    <row r="137" spans="1:111" s="753" customFormat="1" ht="12" customHeight="1" x14ac:dyDescent="0.15">
      <c r="A137" s="1976"/>
      <c r="B137" s="1976"/>
      <c r="C137" s="1961"/>
      <c r="D137" s="1955"/>
      <c r="E137" s="1976"/>
      <c r="F137" s="1993"/>
      <c r="G137" s="1955"/>
      <c r="H137" s="1955"/>
      <c r="DE137" s="819"/>
      <c r="DF137" s="772" t="str">
        <f t="shared" si="2"/>
        <v/>
      </c>
      <c r="DG137" s="829">
        <v>135</v>
      </c>
    </row>
    <row r="138" spans="1:111" s="753" customFormat="1" ht="12" customHeight="1" x14ac:dyDescent="0.15">
      <c r="A138" s="1976"/>
      <c r="B138" s="1976"/>
      <c r="C138" s="1961"/>
      <c r="D138" s="1955"/>
      <c r="E138" s="1976"/>
      <c r="F138" s="1993"/>
      <c r="G138" s="1955"/>
      <c r="H138" s="1955"/>
      <c r="DE138" s="819"/>
      <c r="DF138" s="772" t="str">
        <f t="shared" si="2"/>
        <v/>
      </c>
      <c r="DG138" s="829">
        <v>136</v>
      </c>
    </row>
    <row r="139" spans="1:111" s="753" customFormat="1" ht="12" customHeight="1" x14ac:dyDescent="0.15">
      <c r="A139" s="1976"/>
      <c r="B139" s="1976"/>
      <c r="C139" s="1961"/>
      <c r="D139" s="1955"/>
      <c r="E139" s="1976"/>
      <c r="F139" s="1993"/>
      <c r="G139" s="1955"/>
      <c r="H139" s="1955"/>
      <c r="DE139" s="819"/>
      <c r="DF139" s="772" t="str">
        <f t="shared" si="2"/>
        <v/>
      </c>
      <c r="DG139" s="829">
        <v>137</v>
      </c>
    </row>
    <row r="140" spans="1:111" s="753" customFormat="1" ht="12" customHeight="1" x14ac:dyDescent="0.15">
      <c r="A140" s="1976"/>
      <c r="B140" s="1976"/>
      <c r="C140" s="1961"/>
      <c r="D140" s="1955"/>
      <c r="E140" s="1976"/>
      <c r="F140" s="1993"/>
      <c r="G140" s="1955"/>
      <c r="H140" s="1955"/>
      <c r="DE140" s="819"/>
      <c r="DF140" s="772" t="str">
        <f t="shared" si="2"/>
        <v/>
      </c>
      <c r="DG140" s="829">
        <v>138</v>
      </c>
    </row>
    <row r="141" spans="1:111" s="753" customFormat="1" ht="12" customHeight="1" x14ac:dyDescent="0.15">
      <c r="A141" s="1976"/>
      <c r="B141" s="1976"/>
      <c r="C141" s="1961"/>
      <c r="D141" s="1955"/>
      <c r="E141" s="1976"/>
      <c r="F141" s="1993"/>
      <c r="G141" s="1955"/>
      <c r="H141" s="1955"/>
      <c r="DE141" s="819"/>
      <c r="DF141" s="772" t="str">
        <f t="shared" si="2"/>
        <v/>
      </c>
      <c r="DG141" s="829">
        <v>139</v>
      </c>
    </row>
    <row r="142" spans="1:111" s="753" customFormat="1" ht="12" customHeight="1" x14ac:dyDescent="0.15">
      <c r="A142" s="1976"/>
      <c r="B142" s="1976"/>
      <c r="C142" s="1961"/>
      <c r="D142" s="1955"/>
      <c r="E142" s="1976"/>
      <c r="F142" s="1993"/>
      <c r="G142" s="1955"/>
      <c r="H142" s="1955"/>
      <c r="DE142" s="819"/>
      <c r="DF142" s="772" t="str">
        <f t="shared" si="2"/>
        <v/>
      </c>
      <c r="DG142" s="829">
        <v>140</v>
      </c>
    </row>
    <row r="143" spans="1:111" s="753" customFormat="1" ht="12" customHeight="1" x14ac:dyDescent="0.15">
      <c r="A143" s="1976"/>
      <c r="B143" s="1976"/>
      <c r="C143" s="1961"/>
      <c r="D143" s="1955"/>
      <c r="E143" s="1976"/>
      <c r="F143" s="1993"/>
      <c r="G143" s="1955"/>
      <c r="H143" s="1955"/>
      <c r="DE143" s="819"/>
      <c r="DF143" s="772" t="str">
        <f t="shared" si="2"/>
        <v/>
      </c>
      <c r="DG143" s="829">
        <v>141</v>
      </c>
    </row>
    <row r="144" spans="1:111" s="753" customFormat="1" ht="12" customHeight="1" x14ac:dyDescent="0.15">
      <c r="A144" s="1976"/>
      <c r="B144" s="1976"/>
      <c r="C144" s="1961"/>
      <c r="D144" s="1955"/>
      <c r="E144" s="1976"/>
      <c r="F144" s="1993"/>
      <c r="G144" s="1955"/>
      <c r="H144" s="1955"/>
      <c r="DE144" s="819"/>
      <c r="DF144" s="772" t="str">
        <f t="shared" si="2"/>
        <v/>
      </c>
      <c r="DG144" s="829">
        <v>142</v>
      </c>
    </row>
    <row r="145" spans="1:111" s="753" customFormat="1" ht="12" customHeight="1" x14ac:dyDescent="0.15">
      <c r="A145" s="1976"/>
      <c r="B145" s="1976"/>
      <c r="C145" s="1961"/>
      <c r="D145" s="1955"/>
      <c r="E145" s="1976"/>
      <c r="F145" s="1993"/>
      <c r="G145" s="1955"/>
      <c r="H145" s="1955"/>
      <c r="DE145" s="819"/>
      <c r="DF145" s="772" t="str">
        <f t="shared" si="2"/>
        <v/>
      </c>
      <c r="DG145" s="829">
        <v>143</v>
      </c>
    </row>
    <row r="146" spans="1:111" s="753" customFormat="1" ht="12" customHeight="1" x14ac:dyDescent="0.15">
      <c r="A146" s="1976"/>
      <c r="B146" s="1976"/>
      <c r="C146" s="1961"/>
      <c r="D146" s="1955"/>
      <c r="E146" s="1976"/>
      <c r="F146" s="1993"/>
      <c r="G146" s="1955"/>
      <c r="H146" s="1955"/>
      <c r="DE146" s="819"/>
      <c r="DF146" s="772" t="str">
        <f t="shared" si="2"/>
        <v/>
      </c>
      <c r="DG146" s="829">
        <v>144</v>
      </c>
    </row>
    <row r="147" spans="1:111" s="753" customFormat="1" ht="12" customHeight="1" x14ac:dyDescent="0.15">
      <c r="A147" s="1976"/>
      <c r="B147" s="1976"/>
      <c r="C147" s="1961"/>
      <c r="D147" s="1955"/>
      <c r="E147" s="1976"/>
      <c r="F147" s="1993"/>
      <c r="G147" s="1955"/>
      <c r="H147" s="1955"/>
      <c r="DE147" s="819"/>
      <c r="DF147" s="772" t="str">
        <f t="shared" si="2"/>
        <v/>
      </c>
      <c r="DG147" s="829">
        <v>145</v>
      </c>
    </row>
    <row r="148" spans="1:111" s="753" customFormat="1" ht="12" customHeight="1" x14ac:dyDescent="0.15">
      <c r="A148" s="1976"/>
      <c r="B148" s="1976"/>
      <c r="C148" s="1961"/>
      <c r="D148" s="1955"/>
      <c r="E148" s="1976"/>
      <c r="F148" s="1993"/>
      <c r="G148" s="1955"/>
      <c r="H148" s="1955"/>
      <c r="DE148" s="819"/>
      <c r="DF148" s="772" t="str">
        <f t="shared" si="2"/>
        <v/>
      </c>
      <c r="DG148" s="829">
        <v>146</v>
      </c>
    </row>
    <row r="149" spans="1:111" s="753" customFormat="1" ht="12" customHeight="1" x14ac:dyDescent="0.15">
      <c r="A149" s="1976"/>
      <c r="B149" s="1976"/>
      <c r="C149" s="1961"/>
      <c r="D149" s="1955"/>
      <c r="E149" s="1976"/>
      <c r="F149" s="1993"/>
      <c r="G149" s="1955"/>
      <c r="H149" s="1955"/>
      <c r="DE149" s="819"/>
      <c r="DF149" s="772" t="str">
        <f t="shared" si="2"/>
        <v/>
      </c>
      <c r="DG149" s="829">
        <v>147</v>
      </c>
    </row>
    <row r="150" spans="1:111" s="753" customFormat="1" ht="12" customHeight="1" x14ac:dyDescent="0.15">
      <c r="A150" s="1976"/>
      <c r="B150" s="1976"/>
      <c r="C150" s="1961"/>
      <c r="D150" s="1955"/>
      <c r="E150" s="1976"/>
      <c r="F150" s="1993"/>
      <c r="G150" s="1955"/>
      <c r="H150" s="1955"/>
      <c r="DE150" s="819"/>
      <c r="DF150" s="772" t="str">
        <f t="shared" si="2"/>
        <v/>
      </c>
      <c r="DG150" s="829">
        <v>148</v>
      </c>
    </row>
    <row r="151" spans="1:111" s="753" customFormat="1" ht="12" customHeight="1" x14ac:dyDescent="0.15">
      <c r="A151" s="1976"/>
      <c r="B151" s="1976"/>
      <c r="C151" s="1961"/>
      <c r="D151" s="1955"/>
      <c r="E151" s="1976"/>
      <c r="F151" s="1993"/>
      <c r="G151" s="1955"/>
      <c r="H151" s="1955"/>
      <c r="DE151" s="819"/>
      <c r="DF151" s="772" t="str">
        <f t="shared" si="2"/>
        <v/>
      </c>
      <c r="DG151" s="829">
        <v>149</v>
      </c>
    </row>
    <row r="152" spans="1:111" s="753" customFormat="1" ht="12" customHeight="1" x14ac:dyDescent="0.15">
      <c r="A152" s="1976"/>
      <c r="B152" s="1976"/>
      <c r="C152" s="1961"/>
      <c r="D152" s="1955"/>
      <c r="E152" s="1976"/>
      <c r="F152" s="1993"/>
      <c r="G152" s="1955"/>
      <c r="H152" s="1955"/>
      <c r="DE152" s="819"/>
      <c r="DF152" s="772" t="str">
        <f t="shared" si="2"/>
        <v/>
      </c>
      <c r="DG152" s="829">
        <v>150</v>
      </c>
    </row>
    <row r="153" spans="1:111" s="753" customFormat="1" ht="12" customHeight="1" x14ac:dyDescent="0.15">
      <c r="A153" s="1976"/>
      <c r="B153" s="1976"/>
      <c r="C153" s="1961"/>
      <c r="D153" s="1955"/>
      <c r="E153" s="1976"/>
      <c r="F153" s="1993"/>
      <c r="G153" s="1955"/>
      <c r="H153" s="1955"/>
      <c r="DE153" s="819"/>
      <c r="DF153" s="772" t="str">
        <f t="shared" si="2"/>
        <v/>
      </c>
      <c r="DG153" s="829">
        <v>151</v>
      </c>
    </row>
    <row r="154" spans="1:111" s="753" customFormat="1" ht="12" customHeight="1" x14ac:dyDescent="0.15">
      <c r="A154" s="1976"/>
      <c r="B154" s="1976"/>
      <c r="C154" s="1961"/>
      <c r="D154" s="1955"/>
      <c r="E154" s="1976"/>
      <c r="F154" s="1993"/>
      <c r="G154" s="1955"/>
      <c r="H154" s="1955"/>
      <c r="DE154" s="819"/>
      <c r="DF154" s="772" t="str">
        <f t="shared" si="2"/>
        <v/>
      </c>
      <c r="DG154" s="829">
        <v>152</v>
      </c>
    </row>
    <row r="155" spans="1:111" s="753" customFormat="1" ht="12" customHeight="1" x14ac:dyDescent="0.15">
      <c r="A155" s="1976"/>
      <c r="B155" s="1976"/>
      <c r="C155" s="1961"/>
      <c r="D155" s="1955"/>
      <c r="E155" s="1976"/>
      <c r="F155" s="1993"/>
      <c r="G155" s="1955"/>
      <c r="H155" s="1955"/>
      <c r="DE155" s="819"/>
      <c r="DF155" s="772" t="str">
        <f t="shared" si="2"/>
        <v/>
      </c>
      <c r="DG155" s="829">
        <v>153</v>
      </c>
    </row>
    <row r="156" spans="1:111" s="753" customFormat="1" ht="12" customHeight="1" x14ac:dyDescent="0.15">
      <c r="A156" s="1976"/>
      <c r="B156" s="1976"/>
      <c r="C156" s="1961"/>
      <c r="D156" s="1955"/>
      <c r="E156" s="1976"/>
      <c r="F156" s="1993"/>
      <c r="G156" s="1955"/>
      <c r="H156" s="1955"/>
      <c r="DE156" s="819"/>
      <c r="DF156" s="772" t="str">
        <f t="shared" si="2"/>
        <v/>
      </c>
      <c r="DG156" s="829">
        <v>154</v>
      </c>
    </row>
    <row r="157" spans="1:111" s="753" customFormat="1" ht="12" customHeight="1" x14ac:dyDescent="0.15">
      <c r="A157" s="1976"/>
      <c r="B157" s="1976"/>
      <c r="C157" s="1961"/>
      <c r="D157" s="1955"/>
      <c r="E157" s="1976"/>
      <c r="F157" s="1993"/>
      <c r="G157" s="1955"/>
      <c r="H157" s="1955"/>
      <c r="DE157" s="819"/>
      <c r="DF157" s="772" t="str">
        <f t="shared" si="2"/>
        <v/>
      </c>
      <c r="DG157" s="829">
        <v>155</v>
      </c>
    </row>
    <row r="158" spans="1:111" s="753" customFormat="1" ht="12" customHeight="1" x14ac:dyDescent="0.15">
      <c r="A158" s="1976"/>
      <c r="B158" s="1976"/>
      <c r="C158" s="1961"/>
      <c r="D158" s="1955"/>
      <c r="E158" s="1976"/>
      <c r="F158" s="1993"/>
      <c r="G158" s="1955"/>
      <c r="H158" s="1955"/>
      <c r="DE158" s="819"/>
      <c r="DF158" s="772" t="str">
        <f t="shared" si="2"/>
        <v/>
      </c>
      <c r="DG158" s="829">
        <v>156</v>
      </c>
    </row>
    <row r="159" spans="1:111" s="753" customFormat="1" ht="12" customHeight="1" x14ac:dyDescent="0.15">
      <c r="A159" s="1976"/>
      <c r="B159" s="1976"/>
      <c r="C159" s="1961"/>
      <c r="D159" s="1955"/>
      <c r="E159" s="1976"/>
      <c r="F159" s="1993"/>
      <c r="G159" s="1955"/>
      <c r="H159" s="1955"/>
      <c r="DE159" s="819"/>
      <c r="DF159" s="772" t="str">
        <f t="shared" si="2"/>
        <v/>
      </c>
      <c r="DG159" s="829">
        <v>157</v>
      </c>
    </row>
    <row r="160" spans="1:111" s="753" customFormat="1" ht="12" customHeight="1" x14ac:dyDescent="0.15">
      <c r="A160" s="1976"/>
      <c r="B160" s="1976"/>
      <c r="C160" s="1961"/>
      <c r="D160" s="1955"/>
      <c r="E160" s="1976"/>
      <c r="F160" s="1993"/>
      <c r="G160" s="1955"/>
      <c r="H160" s="1955"/>
      <c r="DE160" s="819"/>
      <c r="DF160" s="772" t="str">
        <f t="shared" si="2"/>
        <v/>
      </c>
      <c r="DG160" s="829">
        <v>158</v>
      </c>
    </row>
    <row r="161" spans="1:111" s="753" customFormat="1" ht="12" customHeight="1" x14ac:dyDescent="0.15">
      <c r="A161" s="1976"/>
      <c r="B161" s="1976"/>
      <c r="C161" s="1961"/>
      <c r="D161" s="1955"/>
      <c r="E161" s="1976"/>
      <c r="F161" s="1993"/>
      <c r="G161" s="1955"/>
      <c r="H161" s="1955"/>
      <c r="DE161" s="819"/>
      <c r="DF161" s="772" t="str">
        <f t="shared" si="2"/>
        <v/>
      </c>
      <c r="DG161" s="829">
        <v>159</v>
      </c>
    </row>
    <row r="162" spans="1:111" s="753" customFormat="1" ht="12" customHeight="1" x14ac:dyDescent="0.15">
      <c r="A162" s="1976"/>
      <c r="B162" s="1976"/>
      <c r="C162" s="1961"/>
      <c r="D162" s="1955"/>
      <c r="E162" s="1976"/>
      <c r="F162" s="1993"/>
      <c r="G162" s="1955"/>
      <c r="H162" s="1955"/>
      <c r="DE162" s="819"/>
      <c r="DF162" s="772" t="str">
        <f t="shared" si="2"/>
        <v/>
      </c>
      <c r="DG162" s="829">
        <v>160</v>
      </c>
    </row>
    <row r="163" spans="1:111" s="753" customFormat="1" ht="12" customHeight="1" x14ac:dyDescent="0.15">
      <c r="A163" s="1976"/>
      <c r="B163" s="1976"/>
      <c r="C163" s="1961"/>
      <c r="D163" s="1955"/>
      <c r="E163" s="1976"/>
      <c r="F163" s="1993"/>
      <c r="G163" s="1955"/>
      <c r="H163" s="1955"/>
      <c r="DE163" s="819"/>
      <c r="DF163" s="772" t="str">
        <f t="shared" si="2"/>
        <v/>
      </c>
      <c r="DG163" s="829">
        <v>161</v>
      </c>
    </row>
    <row r="164" spans="1:111" s="753" customFormat="1" ht="12" customHeight="1" x14ac:dyDescent="0.15">
      <c r="A164" s="1976"/>
      <c r="B164" s="1976"/>
      <c r="C164" s="1961"/>
      <c r="D164" s="1955"/>
      <c r="E164" s="1976"/>
      <c r="F164" s="1993"/>
      <c r="G164" s="1955"/>
      <c r="H164" s="1955"/>
      <c r="DE164" s="819"/>
      <c r="DF164" s="772" t="str">
        <f t="shared" si="2"/>
        <v/>
      </c>
      <c r="DG164" s="829">
        <v>162</v>
      </c>
    </row>
    <row r="165" spans="1:111" s="753" customFormat="1" ht="12" customHeight="1" x14ac:dyDescent="0.15">
      <c r="A165" s="1976"/>
      <c r="B165" s="1976"/>
      <c r="C165" s="1961"/>
      <c r="D165" s="1955"/>
      <c r="E165" s="1976"/>
      <c r="F165" s="1993"/>
      <c r="G165" s="1955"/>
      <c r="H165" s="1955"/>
      <c r="DE165" s="819"/>
      <c r="DF165" s="772" t="str">
        <f t="shared" si="2"/>
        <v/>
      </c>
      <c r="DG165" s="829">
        <v>163</v>
      </c>
    </row>
    <row r="166" spans="1:111" s="753" customFormat="1" ht="12" customHeight="1" x14ac:dyDescent="0.15">
      <c r="A166" s="1976"/>
      <c r="B166" s="1976"/>
      <c r="C166" s="1961"/>
      <c r="D166" s="1955"/>
      <c r="E166" s="1976"/>
      <c r="F166" s="1993"/>
      <c r="G166" s="1955"/>
      <c r="H166" s="1955"/>
      <c r="DE166" s="819"/>
      <c r="DF166" s="772" t="str">
        <f t="shared" si="2"/>
        <v/>
      </c>
      <c r="DG166" s="829">
        <v>164</v>
      </c>
    </row>
    <row r="167" spans="1:111" s="753" customFormat="1" ht="12" customHeight="1" x14ac:dyDescent="0.15">
      <c r="A167" s="1976"/>
      <c r="B167" s="1976"/>
      <c r="C167" s="1961"/>
      <c r="D167" s="1955"/>
      <c r="E167" s="1976"/>
      <c r="F167" s="1993"/>
      <c r="G167" s="1955"/>
      <c r="H167" s="1955"/>
      <c r="DE167" s="819"/>
      <c r="DF167" s="772" t="str">
        <f t="shared" si="2"/>
        <v/>
      </c>
      <c r="DG167" s="829">
        <v>165</v>
      </c>
    </row>
    <row r="168" spans="1:111" s="753" customFormat="1" ht="12" customHeight="1" x14ac:dyDescent="0.15">
      <c r="A168" s="1976"/>
      <c r="B168" s="1976"/>
      <c r="C168" s="1961"/>
      <c r="D168" s="1955"/>
      <c r="E168" s="1976"/>
      <c r="F168" s="1993"/>
      <c r="G168" s="1955"/>
      <c r="H168" s="1955"/>
      <c r="DE168" s="819"/>
      <c r="DF168" s="772" t="str">
        <f t="shared" si="2"/>
        <v/>
      </c>
      <c r="DG168" s="829">
        <v>166</v>
      </c>
    </row>
    <row r="169" spans="1:111" s="753" customFormat="1" ht="12" customHeight="1" x14ac:dyDescent="0.15">
      <c r="A169" s="1976"/>
      <c r="B169" s="1976"/>
      <c r="C169" s="1961"/>
      <c r="D169" s="1955"/>
      <c r="E169" s="1976"/>
      <c r="F169" s="1993"/>
      <c r="G169" s="1955"/>
      <c r="H169" s="1955"/>
      <c r="DE169" s="819"/>
      <c r="DF169" s="772" t="str">
        <f t="shared" si="2"/>
        <v/>
      </c>
      <c r="DG169" s="829">
        <v>167</v>
      </c>
    </row>
    <row r="170" spans="1:111" s="753" customFormat="1" ht="12" customHeight="1" x14ac:dyDescent="0.15">
      <c r="A170" s="1976"/>
      <c r="B170" s="1976"/>
      <c r="C170" s="1961"/>
      <c r="D170" s="1955"/>
      <c r="E170" s="1976"/>
      <c r="F170" s="1993"/>
      <c r="G170" s="1955"/>
      <c r="H170" s="1955"/>
      <c r="DE170" s="819"/>
      <c r="DF170" s="772" t="str">
        <f t="shared" si="2"/>
        <v/>
      </c>
      <c r="DG170" s="829">
        <v>168</v>
      </c>
    </row>
    <row r="171" spans="1:111" s="753" customFormat="1" ht="12" customHeight="1" x14ac:dyDescent="0.15">
      <c r="A171" s="1976"/>
      <c r="B171" s="1976"/>
      <c r="C171" s="1961"/>
      <c r="D171" s="1955"/>
      <c r="E171" s="1976"/>
      <c r="F171" s="1993"/>
      <c r="G171" s="1955"/>
      <c r="H171" s="1955"/>
      <c r="DE171" s="819"/>
      <c r="DF171" s="772" t="str">
        <f t="shared" si="2"/>
        <v/>
      </c>
      <c r="DG171" s="829">
        <v>169</v>
      </c>
    </row>
    <row r="172" spans="1:111" s="753" customFormat="1" ht="12" customHeight="1" x14ac:dyDescent="0.15">
      <c r="A172" s="1976"/>
      <c r="B172" s="1976"/>
      <c r="C172" s="1961"/>
      <c r="D172" s="1955"/>
      <c r="E172" s="1976"/>
      <c r="F172" s="1993"/>
      <c r="G172" s="1955"/>
      <c r="H172" s="1955"/>
      <c r="DE172" s="819"/>
      <c r="DF172" s="772" t="str">
        <f t="shared" si="2"/>
        <v/>
      </c>
      <c r="DG172" s="829">
        <v>170</v>
      </c>
    </row>
    <row r="173" spans="1:111" s="753" customFormat="1" ht="12" customHeight="1" x14ac:dyDescent="0.15">
      <c r="A173" s="1976"/>
      <c r="B173" s="1976"/>
      <c r="C173" s="1961"/>
      <c r="D173" s="1955"/>
      <c r="E173" s="1976"/>
      <c r="F173" s="1993"/>
      <c r="G173" s="1955"/>
      <c r="H173" s="1955"/>
      <c r="DE173" s="819"/>
      <c r="DF173" s="772" t="str">
        <f t="shared" si="2"/>
        <v/>
      </c>
      <c r="DG173" s="829">
        <v>171</v>
      </c>
    </row>
    <row r="174" spans="1:111" s="753" customFormat="1" ht="12" customHeight="1" x14ac:dyDescent="0.15">
      <c r="A174" s="1976"/>
      <c r="B174" s="1976"/>
      <c r="C174" s="1961"/>
      <c r="D174" s="1955"/>
      <c r="E174" s="1976"/>
      <c r="F174" s="1993"/>
      <c r="G174" s="1955"/>
      <c r="H174" s="1955"/>
      <c r="DE174" s="819"/>
      <c r="DF174" s="772" t="str">
        <f t="shared" si="2"/>
        <v/>
      </c>
      <c r="DG174" s="829">
        <v>172</v>
      </c>
    </row>
    <row r="175" spans="1:111" s="753" customFormat="1" ht="12" customHeight="1" x14ac:dyDescent="0.15">
      <c r="A175" s="1976"/>
      <c r="B175" s="1976"/>
      <c r="C175" s="1961"/>
      <c r="D175" s="1955"/>
      <c r="E175" s="1976"/>
      <c r="F175" s="1993"/>
      <c r="G175" s="1955"/>
      <c r="H175" s="1955"/>
      <c r="DE175" s="819"/>
      <c r="DF175" s="772" t="str">
        <f t="shared" si="2"/>
        <v/>
      </c>
      <c r="DG175" s="829">
        <v>173</v>
      </c>
    </row>
    <row r="176" spans="1:111" s="753" customFormat="1" ht="12" customHeight="1" x14ac:dyDescent="0.15">
      <c r="A176" s="1976"/>
      <c r="B176" s="1976"/>
      <c r="C176" s="1961"/>
      <c r="D176" s="1955"/>
      <c r="E176" s="1976"/>
      <c r="F176" s="1993"/>
      <c r="G176" s="1955"/>
      <c r="H176" s="1955"/>
      <c r="DE176" s="819"/>
      <c r="DF176" s="772" t="str">
        <f t="shared" si="2"/>
        <v/>
      </c>
      <c r="DG176" s="829">
        <v>174</v>
      </c>
    </row>
    <row r="177" spans="1:111" s="753" customFormat="1" ht="12" customHeight="1" x14ac:dyDescent="0.15">
      <c r="A177" s="1976"/>
      <c r="B177" s="1976"/>
      <c r="C177" s="1961"/>
      <c r="D177" s="1955"/>
      <c r="E177" s="1976"/>
      <c r="F177" s="1993"/>
      <c r="G177" s="1955"/>
      <c r="H177" s="1955"/>
      <c r="DE177" s="819"/>
      <c r="DF177" s="772" t="str">
        <f t="shared" si="2"/>
        <v/>
      </c>
      <c r="DG177" s="829">
        <v>175</v>
      </c>
    </row>
    <row r="178" spans="1:111" s="753" customFormat="1" ht="12" customHeight="1" x14ac:dyDescent="0.15">
      <c r="A178" s="1976"/>
      <c r="B178" s="1976"/>
      <c r="C178" s="1961"/>
      <c r="D178" s="1955"/>
      <c r="E178" s="1976"/>
      <c r="F178" s="1993"/>
      <c r="G178" s="1955"/>
      <c r="H178" s="1955"/>
      <c r="DE178" s="819"/>
      <c r="DF178" s="772" t="str">
        <f t="shared" si="2"/>
        <v/>
      </c>
      <c r="DG178" s="829">
        <v>176</v>
      </c>
    </row>
    <row r="179" spans="1:111" s="753" customFormat="1" ht="12" customHeight="1" x14ac:dyDescent="0.15">
      <c r="A179" s="1976"/>
      <c r="B179" s="1976"/>
      <c r="C179" s="1961"/>
      <c r="D179" s="1955"/>
      <c r="E179" s="1976"/>
      <c r="F179" s="1993"/>
      <c r="G179" s="1955"/>
      <c r="H179" s="1955"/>
      <c r="DE179" s="819"/>
      <c r="DF179" s="772" t="str">
        <f t="shared" si="2"/>
        <v/>
      </c>
      <c r="DG179" s="829">
        <v>177</v>
      </c>
    </row>
    <row r="180" spans="1:111" s="753" customFormat="1" ht="12" customHeight="1" x14ac:dyDescent="0.15">
      <c r="A180" s="1976"/>
      <c r="B180" s="1976"/>
      <c r="C180" s="1961"/>
      <c r="D180" s="1955"/>
      <c r="E180" s="1976"/>
      <c r="F180" s="1993"/>
      <c r="G180" s="1955"/>
      <c r="H180" s="1955"/>
      <c r="DE180" s="819"/>
      <c r="DF180" s="772" t="str">
        <f t="shared" si="2"/>
        <v/>
      </c>
      <c r="DG180" s="829">
        <v>178</v>
      </c>
    </row>
    <row r="181" spans="1:111" s="753" customFormat="1" ht="12" customHeight="1" x14ac:dyDescent="0.15">
      <c r="A181" s="1976"/>
      <c r="B181" s="1976"/>
      <c r="C181" s="1961"/>
      <c r="D181" s="1955"/>
      <c r="E181" s="1976"/>
      <c r="F181" s="1993"/>
      <c r="G181" s="1955"/>
      <c r="H181" s="1955"/>
      <c r="DE181" s="819"/>
      <c r="DF181" s="772" t="str">
        <f t="shared" si="2"/>
        <v/>
      </c>
      <c r="DG181" s="829">
        <v>179</v>
      </c>
    </row>
    <row r="182" spans="1:111" s="753" customFormat="1" ht="12" customHeight="1" x14ac:dyDescent="0.15">
      <c r="A182" s="1976"/>
      <c r="B182" s="1976"/>
      <c r="C182" s="1961"/>
      <c r="D182" s="1955"/>
      <c r="E182" s="1976"/>
      <c r="F182" s="1993"/>
      <c r="G182" s="1955"/>
      <c r="H182" s="1955"/>
      <c r="DE182" s="819"/>
      <c r="DF182" s="772" t="str">
        <f t="shared" si="2"/>
        <v/>
      </c>
      <c r="DG182" s="829">
        <v>180</v>
      </c>
    </row>
    <row r="183" spans="1:111" s="753" customFormat="1" ht="12" customHeight="1" x14ac:dyDescent="0.15">
      <c r="A183" s="1976"/>
      <c r="B183" s="1976"/>
      <c r="C183" s="1961"/>
      <c r="D183" s="1955"/>
      <c r="E183" s="1976"/>
      <c r="F183" s="1993"/>
      <c r="G183" s="1955"/>
      <c r="H183" s="1955"/>
      <c r="DE183" s="819"/>
      <c r="DF183" s="772" t="str">
        <f t="shared" si="2"/>
        <v/>
      </c>
      <c r="DG183" s="829">
        <v>181</v>
      </c>
    </row>
    <row r="184" spans="1:111" s="753" customFormat="1" ht="12" customHeight="1" x14ac:dyDescent="0.15">
      <c r="A184" s="1976"/>
      <c r="B184" s="1976"/>
      <c r="C184" s="1961"/>
      <c r="D184" s="1955"/>
      <c r="E184" s="1976"/>
      <c r="F184" s="1993"/>
      <c r="G184" s="1955"/>
      <c r="H184" s="1955"/>
      <c r="DE184" s="819"/>
      <c r="DF184" s="772" t="str">
        <f t="shared" si="2"/>
        <v/>
      </c>
      <c r="DG184" s="829">
        <v>182</v>
      </c>
    </row>
    <row r="185" spans="1:111" s="753" customFormat="1" ht="12" customHeight="1" x14ac:dyDescent="0.15">
      <c r="A185" s="1976"/>
      <c r="B185" s="1976"/>
      <c r="C185" s="1961"/>
      <c r="D185" s="1955"/>
      <c r="E185" s="1976"/>
      <c r="F185" s="1993"/>
      <c r="G185" s="1955"/>
      <c r="H185" s="1955"/>
      <c r="DE185" s="819"/>
      <c r="DF185" s="772" t="str">
        <f t="shared" si="2"/>
        <v/>
      </c>
      <c r="DG185" s="829">
        <v>183</v>
      </c>
    </row>
    <row r="186" spans="1:111" s="753" customFormat="1" ht="12" customHeight="1" x14ac:dyDescent="0.15">
      <c r="A186" s="1976"/>
      <c r="B186" s="1976"/>
      <c r="C186" s="1961"/>
      <c r="D186" s="1955"/>
      <c r="E186" s="1976"/>
      <c r="F186" s="1993"/>
      <c r="G186" s="1955"/>
      <c r="H186" s="1955"/>
      <c r="DE186" s="819"/>
      <c r="DF186" s="772" t="str">
        <f t="shared" si="2"/>
        <v/>
      </c>
      <c r="DG186" s="829">
        <v>184</v>
      </c>
    </row>
    <row r="187" spans="1:111" s="753" customFormat="1" ht="12" customHeight="1" x14ac:dyDescent="0.15">
      <c r="A187" s="1976"/>
      <c r="B187" s="1976"/>
      <c r="C187" s="1961"/>
      <c r="D187" s="1955"/>
      <c r="E187" s="1976"/>
      <c r="F187" s="1993"/>
      <c r="G187" s="1955"/>
      <c r="H187" s="1955"/>
      <c r="DE187" s="819"/>
      <c r="DF187" s="772" t="str">
        <f t="shared" si="2"/>
        <v/>
      </c>
      <c r="DG187" s="829">
        <v>185</v>
      </c>
    </row>
    <row r="188" spans="1:111" s="753" customFormat="1" ht="12" customHeight="1" x14ac:dyDescent="0.15">
      <c r="A188" s="1976"/>
      <c r="B188" s="1976"/>
      <c r="C188" s="1961"/>
      <c r="D188" s="1955"/>
      <c r="E188" s="1976"/>
      <c r="F188" s="1993"/>
      <c r="G188" s="1955"/>
      <c r="H188" s="1955"/>
      <c r="DE188" s="819"/>
      <c r="DF188" s="772" t="str">
        <f t="shared" si="2"/>
        <v/>
      </c>
      <c r="DG188" s="829">
        <v>186</v>
      </c>
    </row>
    <row r="189" spans="1:111" s="753" customFormat="1" ht="12" customHeight="1" x14ac:dyDescent="0.15">
      <c r="A189" s="1976"/>
      <c r="B189" s="1976"/>
      <c r="C189" s="1961"/>
      <c r="D189" s="1955"/>
      <c r="E189" s="1976"/>
      <c r="F189" s="1993"/>
      <c r="G189" s="1955"/>
      <c r="H189" s="1955"/>
      <c r="DE189" s="819"/>
      <c r="DF189" s="772" t="str">
        <f t="shared" si="2"/>
        <v/>
      </c>
      <c r="DG189" s="829">
        <v>187</v>
      </c>
    </row>
    <row r="190" spans="1:111" s="753" customFormat="1" ht="12" customHeight="1" x14ac:dyDescent="0.15">
      <c r="A190" s="1976"/>
      <c r="B190" s="1976"/>
      <c r="C190" s="1961"/>
      <c r="D190" s="1955"/>
      <c r="E190" s="1976"/>
      <c r="F190" s="1993"/>
      <c r="G190" s="1955"/>
      <c r="H190" s="1955"/>
      <c r="DE190" s="819"/>
      <c r="DF190" s="772" t="str">
        <f t="shared" si="2"/>
        <v/>
      </c>
      <c r="DG190" s="829">
        <v>188</v>
      </c>
    </row>
    <row r="191" spans="1:111" s="753" customFormat="1" ht="12" customHeight="1" x14ac:dyDescent="0.15">
      <c r="A191" s="1976"/>
      <c r="B191" s="1976"/>
      <c r="C191" s="1961"/>
      <c r="D191" s="1955"/>
      <c r="E191" s="1976"/>
      <c r="F191" s="1993"/>
      <c r="G191" s="1955"/>
      <c r="H191" s="1955"/>
      <c r="DE191" s="819"/>
      <c r="DF191" s="772" t="str">
        <f t="shared" si="2"/>
        <v/>
      </c>
      <c r="DG191" s="829">
        <v>189</v>
      </c>
    </row>
    <row r="192" spans="1:111" s="753" customFormat="1" ht="12" customHeight="1" x14ac:dyDescent="0.15">
      <c r="A192" s="1976"/>
      <c r="B192" s="1976"/>
      <c r="C192" s="1961"/>
      <c r="D192" s="1955"/>
      <c r="E192" s="1976"/>
      <c r="F192" s="1993"/>
      <c r="G192" s="1955"/>
      <c r="H192" s="1955"/>
      <c r="DE192" s="819"/>
      <c r="DF192" s="772" t="str">
        <f t="shared" si="2"/>
        <v/>
      </c>
      <c r="DG192" s="829">
        <v>190</v>
      </c>
    </row>
    <row r="193" spans="1:111" s="753" customFormat="1" ht="12" customHeight="1" x14ac:dyDescent="0.15">
      <c r="A193" s="1976"/>
      <c r="B193" s="1976"/>
      <c r="C193" s="1961"/>
      <c r="D193" s="1955"/>
      <c r="E193" s="1976"/>
      <c r="F193" s="1993"/>
      <c r="G193" s="1955"/>
      <c r="H193" s="1955"/>
      <c r="DE193" s="819"/>
      <c r="DF193" s="772" t="str">
        <f t="shared" si="2"/>
        <v/>
      </c>
      <c r="DG193" s="829">
        <v>191</v>
      </c>
    </row>
    <row r="194" spans="1:111" s="753" customFormat="1" ht="12" customHeight="1" x14ac:dyDescent="0.15">
      <c r="A194" s="1976"/>
      <c r="B194" s="1976"/>
      <c r="C194" s="1961"/>
      <c r="D194" s="1955"/>
      <c r="E194" s="1976"/>
      <c r="F194" s="1993"/>
      <c r="G194" s="1955"/>
      <c r="H194" s="1955"/>
      <c r="DE194" s="819"/>
      <c r="DF194" s="772" t="str">
        <f t="shared" si="2"/>
        <v/>
      </c>
      <c r="DG194" s="829">
        <v>192</v>
      </c>
    </row>
    <row r="195" spans="1:111" s="753" customFormat="1" ht="12" customHeight="1" x14ac:dyDescent="0.15">
      <c r="A195" s="1976"/>
      <c r="B195" s="1976"/>
      <c r="C195" s="1961"/>
      <c r="D195" s="1955"/>
      <c r="E195" s="1976"/>
      <c r="F195" s="1993"/>
      <c r="G195" s="1955"/>
      <c r="H195" s="1955"/>
      <c r="DE195" s="819"/>
      <c r="DF195" s="772" t="str">
        <f t="shared" si="2"/>
        <v/>
      </c>
      <c r="DG195" s="829">
        <v>193</v>
      </c>
    </row>
    <row r="196" spans="1:111" s="753" customFormat="1" ht="12" customHeight="1" x14ac:dyDescent="0.15">
      <c r="A196" s="1976"/>
      <c r="B196" s="1976"/>
      <c r="C196" s="1961"/>
      <c r="D196" s="1955"/>
      <c r="E196" s="1976"/>
      <c r="F196" s="1993"/>
      <c r="G196" s="1955"/>
      <c r="H196" s="1955"/>
      <c r="DE196" s="819"/>
      <c r="DF196" s="772" t="str">
        <f t="shared" si="2"/>
        <v/>
      </c>
      <c r="DG196" s="829">
        <v>194</v>
      </c>
    </row>
    <row r="197" spans="1:111" s="753" customFormat="1" ht="12" customHeight="1" x14ac:dyDescent="0.15">
      <c r="A197" s="1976"/>
      <c r="B197" s="1976"/>
      <c r="C197" s="1961"/>
      <c r="D197" s="1955"/>
      <c r="E197" s="1976"/>
      <c r="F197" s="1993"/>
      <c r="G197" s="1955"/>
      <c r="H197" s="1955"/>
      <c r="DE197" s="819"/>
      <c r="DF197" s="772" t="str">
        <f t="shared" si="2"/>
        <v/>
      </c>
      <c r="DG197" s="829">
        <v>195</v>
      </c>
    </row>
    <row r="198" spans="1:111" s="753" customFormat="1" ht="12" customHeight="1" x14ac:dyDescent="0.15">
      <c r="A198" s="1976"/>
      <c r="B198" s="1976"/>
      <c r="C198" s="1961"/>
      <c r="D198" s="1955"/>
      <c r="E198" s="1976"/>
      <c r="F198" s="1993"/>
      <c r="G198" s="1955"/>
      <c r="H198" s="1955"/>
      <c r="DE198" s="819"/>
      <c r="DF198" s="772" t="str">
        <f t="shared" si="2"/>
        <v/>
      </c>
      <c r="DG198" s="829">
        <v>196</v>
      </c>
    </row>
    <row r="199" spans="1:111" s="753" customFormat="1" ht="12" customHeight="1" x14ac:dyDescent="0.15">
      <c r="A199" s="1976"/>
      <c r="B199" s="1976"/>
      <c r="C199" s="1961"/>
      <c r="D199" s="1955"/>
      <c r="E199" s="1976"/>
      <c r="F199" s="1993"/>
      <c r="G199" s="1955"/>
      <c r="H199" s="1955"/>
      <c r="DE199" s="819"/>
      <c r="DF199" s="772" t="str">
        <f t="shared" ref="DF199:DF262" si="3">IF(COUNTA(A199:H199)&gt;0,DG199,"")</f>
        <v/>
      </c>
      <c r="DG199" s="829">
        <v>197</v>
      </c>
    </row>
    <row r="200" spans="1:111" s="753" customFormat="1" ht="12" customHeight="1" x14ac:dyDescent="0.15">
      <c r="A200" s="1976"/>
      <c r="B200" s="1976"/>
      <c r="C200" s="1961"/>
      <c r="D200" s="1955"/>
      <c r="E200" s="1976"/>
      <c r="F200" s="1993"/>
      <c r="G200" s="1955"/>
      <c r="H200" s="1955"/>
      <c r="DE200" s="819"/>
      <c r="DF200" s="772" t="str">
        <f t="shared" si="3"/>
        <v/>
      </c>
      <c r="DG200" s="829">
        <v>198</v>
      </c>
    </row>
    <row r="201" spans="1:111" s="753" customFormat="1" ht="12" customHeight="1" x14ac:dyDescent="0.15">
      <c r="A201" s="1976"/>
      <c r="B201" s="1976"/>
      <c r="C201" s="1961"/>
      <c r="D201" s="1955"/>
      <c r="E201" s="1976"/>
      <c r="F201" s="1993"/>
      <c r="G201" s="1955"/>
      <c r="H201" s="1955"/>
      <c r="DE201" s="819"/>
      <c r="DF201" s="772" t="str">
        <f t="shared" si="3"/>
        <v/>
      </c>
      <c r="DG201" s="829">
        <v>199</v>
      </c>
    </row>
    <row r="202" spans="1:111" s="753" customFormat="1" ht="12" customHeight="1" x14ac:dyDescent="0.15">
      <c r="A202" s="1976"/>
      <c r="B202" s="1976"/>
      <c r="C202" s="1961"/>
      <c r="D202" s="1955"/>
      <c r="E202" s="1976"/>
      <c r="F202" s="1993"/>
      <c r="G202" s="1955"/>
      <c r="H202" s="1955"/>
      <c r="DE202" s="819"/>
      <c r="DF202" s="772" t="str">
        <f t="shared" si="3"/>
        <v/>
      </c>
      <c r="DG202" s="829">
        <v>200</v>
      </c>
    </row>
    <row r="203" spans="1:111" s="753" customFormat="1" ht="12" customHeight="1" x14ac:dyDescent="0.15">
      <c r="A203" s="1976"/>
      <c r="B203" s="1976"/>
      <c r="C203" s="1961"/>
      <c r="D203" s="1955"/>
      <c r="E203" s="1976"/>
      <c r="F203" s="1993"/>
      <c r="G203" s="1955"/>
      <c r="H203" s="1955"/>
      <c r="DE203" s="819"/>
      <c r="DF203" s="772" t="str">
        <f t="shared" si="3"/>
        <v/>
      </c>
      <c r="DG203" s="829">
        <v>201</v>
      </c>
    </row>
    <row r="204" spans="1:111" s="753" customFormat="1" ht="12" customHeight="1" x14ac:dyDescent="0.15">
      <c r="A204" s="1976"/>
      <c r="B204" s="1976"/>
      <c r="C204" s="1961"/>
      <c r="D204" s="1955"/>
      <c r="E204" s="1976"/>
      <c r="F204" s="1993"/>
      <c r="G204" s="1955"/>
      <c r="H204" s="1955"/>
      <c r="DE204" s="819"/>
      <c r="DF204" s="772" t="str">
        <f t="shared" si="3"/>
        <v/>
      </c>
      <c r="DG204" s="829">
        <v>202</v>
      </c>
    </row>
    <row r="205" spans="1:111" s="753" customFormat="1" ht="12" customHeight="1" x14ac:dyDescent="0.15">
      <c r="A205" s="1976"/>
      <c r="B205" s="1976"/>
      <c r="C205" s="1961"/>
      <c r="D205" s="1955"/>
      <c r="E205" s="1976"/>
      <c r="F205" s="1993"/>
      <c r="G205" s="1955"/>
      <c r="H205" s="1955"/>
      <c r="DE205" s="819"/>
      <c r="DF205" s="772" t="str">
        <f t="shared" si="3"/>
        <v/>
      </c>
      <c r="DG205" s="829">
        <v>203</v>
      </c>
    </row>
    <row r="206" spans="1:111" s="753" customFormat="1" ht="12" customHeight="1" x14ac:dyDescent="0.15">
      <c r="A206" s="1976"/>
      <c r="B206" s="1976"/>
      <c r="C206" s="1961"/>
      <c r="D206" s="1955"/>
      <c r="E206" s="1976"/>
      <c r="F206" s="1993"/>
      <c r="G206" s="1955"/>
      <c r="H206" s="1955"/>
      <c r="DE206" s="819"/>
      <c r="DF206" s="772" t="str">
        <f t="shared" si="3"/>
        <v/>
      </c>
      <c r="DG206" s="829">
        <v>204</v>
      </c>
    </row>
    <row r="207" spans="1:111" s="753" customFormat="1" ht="12" customHeight="1" x14ac:dyDescent="0.15">
      <c r="A207" s="1976"/>
      <c r="B207" s="1976"/>
      <c r="C207" s="1961"/>
      <c r="D207" s="1955"/>
      <c r="E207" s="1976"/>
      <c r="F207" s="1993"/>
      <c r="G207" s="1955"/>
      <c r="H207" s="1955"/>
      <c r="DE207" s="819"/>
      <c r="DF207" s="772" t="str">
        <f t="shared" si="3"/>
        <v/>
      </c>
      <c r="DG207" s="829">
        <v>205</v>
      </c>
    </row>
    <row r="208" spans="1:111" s="753" customFormat="1" ht="12" customHeight="1" x14ac:dyDescent="0.15">
      <c r="A208" s="1976"/>
      <c r="B208" s="1976"/>
      <c r="C208" s="1961"/>
      <c r="D208" s="1955"/>
      <c r="E208" s="1976"/>
      <c r="F208" s="1993"/>
      <c r="G208" s="1955"/>
      <c r="H208" s="1955"/>
      <c r="DE208" s="819"/>
      <c r="DF208" s="772" t="str">
        <f t="shared" si="3"/>
        <v/>
      </c>
      <c r="DG208" s="829">
        <v>206</v>
      </c>
    </row>
    <row r="209" spans="1:111" s="753" customFormat="1" ht="12" customHeight="1" x14ac:dyDescent="0.15">
      <c r="A209" s="1976"/>
      <c r="B209" s="1976"/>
      <c r="C209" s="1961"/>
      <c r="D209" s="1955"/>
      <c r="E209" s="1976"/>
      <c r="F209" s="1993"/>
      <c r="G209" s="1955"/>
      <c r="H209" s="1955"/>
      <c r="DE209" s="819"/>
      <c r="DF209" s="772" t="str">
        <f t="shared" si="3"/>
        <v/>
      </c>
      <c r="DG209" s="829">
        <v>207</v>
      </c>
    </row>
    <row r="210" spans="1:111" s="753" customFormat="1" ht="12" customHeight="1" x14ac:dyDescent="0.15">
      <c r="A210" s="1976"/>
      <c r="B210" s="1976"/>
      <c r="C210" s="1961"/>
      <c r="D210" s="1955"/>
      <c r="E210" s="1976"/>
      <c r="F210" s="1993"/>
      <c r="G210" s="1955"/>
      <c r="H210" s="1955"/>
      <c r="DE210" s="819"/>
      <c r="DF210" s="772" t="str">
        <f t="shared" si="3"/>
        <v/>
      </c>
      <c r="DG210" s="829">
        <v>208</v>
      </c>
    </row>
    <row r="211" spans="1:111" s="753" customFormat="1" ht="12" customHeight="1" x14ac:dyDescent="0.15">
      <c r="A211" s="1976"/>
      <c r="B211" s="1976"/>
      <c r="C211" s="1961"/>
      <c r="D211" s="1955"/>
      <c r="E211" s="1976"/>
      <c r="F211" s="1993"/>
      <c r="G211" s="1955"/>
      <c r="H211" s="1955"/>
      <c r="DE211" s="819"/>
      <c r="DF211" s="772" t="str">
        <f t="shared" si="3"/>
        <v/>
      </c>
      <c r="DG211" s="829">
        <v>209</v>
      </c>
    </row>
    <row r="212" spans="1:111" s="753" customFormat="1" ht="12" customHeight="1" x14ac:dyDescent="0.15">
      <c r="A212" s="1976"/>
      <c r="B212" s="1976"/>
      <c r="C212" s="1961"/>
      <c r="D212" s="1955"/>
      <c r="E212" s="1976"/>
      <c r="F212" s="1993"/>
      <c r="G212" s="1955"/>
      <c r="H212" s="1955"/>
      <c r="DE212" s="819"/>
      <c r="DF212" s="772" t="str">
        <f t="shared" si="3"/>
        <v/>
      </c>
      <c r="DG212" s="829">
        <v>210</v>
      </c>
    </row>
    <row r="213" spans="1:111" s="753" customFormat="1" ht="12" customHeight="1" x14ac:dyDescent="0.15">
      <c r="A213" s="1976"/>
      <c r="B213" s="1976"/>
      <c r="C213" s="1961"/>
      <c r="D213" s="1955"/>
      <c r="E213" s="1976"/>
      <c r="F213" s="1993"/>
      <c r="G213" s="1955"/>
      <c r="H213" s="1955"/>
      <c r="DE213" s="819"/>
      <c r="DF213" s="772" t="str">
        <f t="shared" si="3"/>
        <v/>
      </c>
      <c r="DG213" s="829">
        <v>211</v>
      </c>
    </row>
    <row r="214" spans="1:111" s="753" customFormat="1" ht="12" customHeight="1" x14ac:dyDescent="0.15">
      <c r="A214" s="1976"/>
      <c r="B214" s="1976"/>
      <c r="C214" s="1961"/>
      <c r="D214" s="1955"/>
      <c r="E214" s="1976"/>
      <c r="F214" s="1993"/>
      <c r="G214" s="1955"/>
      <c r="H214" s="1955"/>
      <c r="DE214" s="819"/>
      <c r="DF214" s="772" t="str">
        <f t="shared" si="3"/>
        <v/>
      </c>
      <c r="DG214" s="829">
        <v>212</v>
      </c>
    </row>
    <row r="215" spans="1:111" s="753" customFormat="1" ht="12" customHeight="1" x14ac:dyDescent="0.15">
      <c r="A215" s="1976"/>
      <c r="B215" s="1976"/>
      <c r="C215" s="1961"/>
      <c r="D215" s="1955"/>
      <c r="E215" s="1976"/>
      <c r="F215" s="1993"/>
      <c r="G215" s="1955"/>
      <c r="H215" s="1955"/>
      <c r="DE215" s="819"/>
      <c r="DF215" s="772" t="str">
        <f t="shared" si="3"/>
        <v/>
      </c>
      <c r="DG215" s="829">
        <v>213</v>
      </c>
    </row>
    <row r="216" spans="1:111" s="753" customFormat="1" ht="12" customHeight="1" x14ac:dyDescent="0.15">
      <c r="A216" s="1976"/>
      <c r="B216" s="1976"/>
      <c r="C216" s="1961"/>
      <c r="D216" s="1955"/>
      <c r="E216" s="1976"/>
      <c r="F216" s="1993"/>
      <c r="G216" s="1955"/>
      <c r="H216" s="1955"/>
      <c r="DE216" s="819"/>
      <c r="DF216" s="772" t="str">
        <f t="shared" si="3"/>
        <v/>
      </c>
      <c r="DG216" s="829">
        <v>214</v>
      </c>
    </row>
    <row r="217" spans="1:111" s="753" customFormat="1" ht="12" customHeight="1" x14ac:dyDescent="0.15">
      <c r="A217" s="1976"/>
      <c r="B217" s="1976"/>
      <c r="C217" s="1961"/>
      <c r="D217" s="1955"/>
      <c r="E217" s="1976"/>
      <c r="F217" s="1993"/>
      <c r="G217" s="1955"/>
      <c r="H217" s="1955"/>
      <c r="DE217" s="819"/>
      <c r="DF217" s="772" t="str">
        <f t="shared" si="3"/>
        <v/>
      </c>
      <c r="DG217" s="829">
        <v>215</v>
      </c>
    </row>
    <row r="218" spans="1:111" s="753" customFormat="1" ht="12" customHeight="1" x14ac:dyDescent="0.15">
      <c r="A218" s="1976"/>
      <c r="B218" s="1976"/>
      <c r="C218" s="1961"/>
      <c r="D218" s="1955"/>
      <c r="E218" s="1976"/>
      <c r="F218" s="1993"/>
      <c r="G218" s="1955"/>
      <c r="H218" s="1955"/>
      <c r="DE218" s="819"/>
      <c r="DF218" s="772" t="str">
        <f t="shared" si="3"/>
        <v/>
      </c>
      <c r="DG218" s="829">
        <v>216</v>
      </c>
    </row>
    <row r="219" spans="1:111" s="753" customFormat="1" ht="12" customHeight="1" x14ac:dyDescent="0.15">
      <c r="A219" s="1976"/>
      <c r="B219" s="1976"/>
      <c r="C219" s="1961"/>
      <c r="D219" s="1955"/>
      <c r="E219" s="1976"/>
      <c r="F219" s="1993"/>
      <c r="G219" s="1955"/>
      <c r="H219" s="1955"/>
      <c r="DE219" s="819"/>
      <c r="DF219" s="772" t="str">
        <f t="shared" si="3"/>
        <v/>
      </c>
      <c r="DG219" s="829">
        <v>217</v>
      </c>
    </row>
    <row r="220" spans="1:111" s="753" customFormat="1" ht="12" customHeight="1" x14ac:dyDescent="0.15">
      <c r="A220" s="1976"/>
      <c r="B220" s="1976"/>
      <c r="C220" s="1961"/>
      <c r="D220" s="1955"/>
      <c r="E220" s="1976"/>
      <c r="F220" s="1993"/>
      <c r="G220" s="1955"/>
      <c r="H220" s="1955"/>
      <c r="DE220" s="819"/>
      <c r="DF220" s="772" t="str">
        <f t="shared" si="3"/>
        <v/>
      </c>
      <c r="DG220" s="829">
        <v>218</v>
      </c>
    </row>
    <row r="221" spans="1:111" s="753" customFormat="1" ht="12" customHeight="1" x14ac:dyDescent="0.15">
      <c r="A221" s="1976"/>
      <c r="B221" s="1976"/>
      <c r="C221" s="1961"/>
      <c r="D221" s="1955"/>
      <c r="E221" s="1976"/>
      <c r="F221" s="1993"/>
      <c r="G221" s="1955"/>
      <c r="H221" s="1955"/>
      <c r="DE221" s="819"/>
      <c r="DF221" s="772" t="str">
        <f t="shared" si="3"/>
        <v/>
      </c>
      <c r="DG221" s="829">
        <v>219</v>
      </c>
    </row>
    <row r="222" spans="1:111" s="753" customFormat="1" ht="12" customHeight="1" x14ac:dyDescent="0.15">
      <c r="A222" s="1976"/>
      <c r="B222" s="1976"/>
      <c r="C222" s="1961"/>
      <c r="D222" s="1955"/>
      <c r="E222" s="1976"/>
      <c r="F222" s="1993"/>
      <c r="G222" s="1955"/>
      <c r="H222" s="1955"/>
      <c r="DE222" s="819"/>
      <c r="DF222" s="772" t="str">
        <f t="shared" si="3"/>
        <v/>
      </c>
      <c r="DG222" s="829">
        <v>220</v>
      </c>
    </row>
    <row r="223" spans="1:111" s="753" customFormat="1" ht="12" customHeight="1" x14ac:dyDescent="0.15">
      <c r="A223" s="1976"/>
      <c r="B223" s="1976"/>
      <c r="C223" s="1961"/>
      <c r="D223" s="1955"/>
      <c r="E223" s="1976"/>
      <c r="F223" s="1993"/>
      <c r="G223" s="1955"/>
      <c r="H223" s="1955"/>
      <c r="DE223" s="819"/>
      <c r="DF223" s="772" t="str">
        <f t="shared" si="3"/>
        <v/>
      </c>
      <c r="DG223" s="829">
        <v>221</v>
      </c>
    </row>
    <row r="224" spans="1:111" s="753" customFormat="1" ht="12" customHeight="1" x14ac:dyDescent="0.15">
      <c r="A224" s="1976"/>
      <c r="B224" s="1976"/>
      <c r="C224" s="1961"/>
      <c r="D224" s="1955"/>
      <c r="E224" s="1976"/>
      <c r="F224" s="1993"/>
      <c r="G224" s="1955"/>
      <c r="H224" s="1955"/>
      <c r="DE224" s="819"/>
      <c r="DF224" s="772" t="str">
        <f t="shared" si="3"/>
        <v/>
      </c>
      <c r="DG224" s="829">
        <v>222</v>
      </c>
    </row>
    <row r="225" spans="1:111" s="753" customFormat="1" ht="12" customHeight="1" x14ac:dyDescent="0.15">
      <c r="A225" s="1976"/>
      <c r="B225" s="1976"/>
      <c r="C225" s="1961"/>
      <c r="D225" s="1955"/>
      <c r="E225" s="1976"/>
      <c r="F225" s="1993"/>
      <c r="G225" s="1955"/>
      <c r="H225" s="1955"/>
      <c r="DE225" s="819"/>
      <c r="DF225" s="772" t="str">
        <f t="shared" si="3"/>
        <v/>
      </c>
      <c r="DG225" s="829">
        <v>223</v>
      </c>
    </row>
    <row r="226" spans="1:111" s="753" customFormat="1" ht="12" customHeight="1" x14ac:dyDescent="0.15">
      <c r="A226" s="1976"/>
      <c r="B226" s="1976"/>
      <c r="C226" s="1961"/>
      <c r="D226" s="1955"/>
      <c r="E226" s="1976"/>
      <c r="F226" s="1993"/>
      <c r="G226" s="1955"/>
      <c r="H226" s="1955"/>
      <c r="DE226" s="819"/>
      <c r="DF226" s="772" t="str">
        <f t="shared" si="3"/>
        <v/>
      </c>
      <c r="DG226" s="829">
        <v>224</v>
      </c>
    </row>
    <row r="227" spans="1:111" s="753" customFormat="1" ht="12" customHeight="1" x14ac:dyDescent="0.15">
      <c r="A227" s="1976"/>
      <c r="B227" s="1976"/>
      <c r="C227" s="1961"/>
      <c r="D227" s="1955"/>
      <c r="E227" s="1976"/>
      <c r="F227" s="1993"/>
      <c r="G227" s="1955"/>
      <c r="H227" s="1955"/>
      <c r="DE227" s="819"/>
      <c r="DF227" s="772" t="str">
        <f t="shared" si="3"/>
        <v/>
      </c>
      <c r="DG227" s="829">
        <v>225</v>
      </c>
    </row>
    <row r="228" spans="1:111" s="753" customFormat="1" ht="12" customHeight="1" x14ac:dyDescent="0.15">
      <c r="A228" s="1976"/>
      <c r="B228" s="1976"/>
      <c r="C228" s="1961"/>
      <c r="D228" s="1955"/>
      <c r="E228" s="1976"/>
      <c r="F228" s="1993"/>
      <c r="G228" s="1955"/>
      <c r="H228" s="1955"/>
      <c r="DE228" s="819"/>
      <c r="DF228" s="772" t="str">
        <f t="shared" si="3"/>
        <v/>
      </c>
      <c r="DG228" s="829">
        <v>226</v>
      </c>
    </row>
    <row r="229" spans="1:111" s="753" customFormat="1" ht="12" customHeight="1" x14ac:dyDescent="0.15">
      <c r="A229" s="1976"/>
      <c r="B229" s="1976"/>
      <c r="C229" s="1961"/>
      <c r="D229" s="1955"/>
      <c r="E229" s="1976"/>
      <c r="F229" s="1993"/>
      <c r="G229" s="1955"/>
      <c r="H229" s="1955"/>
      <c r="DE229" s="819"/>
      <c r="DF229" s="772" t="str">
        <f t="shared" si="3"/>
        <v/>
      </c>
      <c r="DG229" s="829">
        <v>227</v>
      </c>
    </row>
    <row r="230" spans="1:111" s="753" customFormat="1" ht="12" customHeight="1" x14ac:dyDescent="0.15">
      <c r="A230" s="1976"/>
      <c r="B230" s="1976"/>
      <c r="C230" s="1961"/>
      <c r="D230" s="1955"/>
      <c r="E230" s="1976"/>
      <c r="F230" s="1993"/>
      <c r="G230" s="1955"/>
      <c r="H230" s="1955"/>
      <c r="DE230" s="819"/>
      <c r="DF230" s="772" t="str">
        <f t="shared" si="3"/>
        <v/>
      </c>
      <c r="DG230" s="829">
        <v>228</v>
      </c>
    </row>
    <row r="231" spans="1:111" s="753" customFormat="1" ht="12" customHeight="1" x14ac:dyDescent="0.15">
      <c r="A231" s="1976"/>
      <c r="B231" s="1976"/>
      <c r="C231" s="1961"/>
      <c r="D231" s="1955"/>
      <c r="E231" s="1976"/>
      <c r="F231" s="1993"/>
      <c r="G231" s="1955"/>
      <c r="H231" s="1955"/>
      <c r="DE231" s="819"/>
      <c r="DF231" s="772" t="str">
        <f t="shared" si="3"/>
        <v/>
      </c>
      <c r="DG231" s="829">
        <v>229</v>
      </c>
    </row>
    <row r="232" spans="1:111" s="753" customFormat="1" ht="12" customHeight="1" x14ac:dyDescent="0.15">
      <c r="A232" s="1976"/>
      <c r="B232" s="1976"/>
      <c r="C232" s="1961"/>
      <c r="D232" s="1955"/>
      <c r="E232" s="1976"/>
      <c r="F232" s="1993"/>
      <c r="G232" s="1955"/>
      <c r="H232" s="1955"/>
      <c r="DE232" s="819"/>
      <c r="DF232" s="772" t="str">
        <f t="shared" si="3"/>
        <v/>
      </c>
      <c r="DG232" s="829">
        <v>230</v>
      </c>
    </row>
    <row r="233" spans="1:111" s="753" customFormat="1" ht="12" customHeight="1" x14ac:dyDescent="0.15">
      <c r="A233" s="1976"/>
      <c r="B233" s="1976"/>
      <c r="C233" s="1961"/>
      <c r="D233" s="1955"/>
      <c r="E233" s="1976"/>
      <c r="F233" s="1993"/>
      <c r="G233" s="1955"/>
      <c r="H233" s="1955"/>
      <c r="DE233" s="819"/>
      <c r="DF233" s="772" t="str">
        <f t="shared" si="3"/>
        <v/>
      </c>
      <c r="DG233" s="829">
        <v>231</v>
      </c>
    </row>
    <row r="234" spans="1:111" s="753" customFormat="1" ht="12" customHeight="1" x14ac:dyDescent="0.15">
      <c r="A234" s="1976"/>
      <c r="B234" s="1976"/>
      <c r="C234" s="1961"/>
      <c r="D234" s="1955"/>
      <c r="E234" s="1976"/>
      <c r="F234" s="1993"/>
      <c r="G234" s="1955"/>
      <c r="H234" s="1955"/>
      <c r="DE234" s="819"/>
      <c r="DF234" s="772" t="str">
        <f t="shared" si="3"/>
        <v/>
      </c>
      <c r="DG234" s="829">
        <v>232</v>
      </c>
    </row>
    <row r="235" spans="1:111" s="753" customFormat="1" ht="12" customHeight="1" x14ac:dyDescent="0.15">
      <c r="A235" s="1976"/>
      <c r="B235" s="1976"/>
      <c r="C235" s="1961"/>
      <c r="D235" s="1955"/>
      <c r="E235" s="1976"/>
      <c r="F235" s="1993"/>
      <c r="G235" s="1955"/>
      <c r="H235" s="1955"/>
      <c r="DE235" s="819"/>
      <c r="DF235" s="772" t="str">
        <f t="shared" si="3"/>
        <v/>
      </c>
      <c r="DG235" s="829">
        <v>233</v>
      </c>
    </row>
    <row r="236" spans="1:111" s="753" customFormat="1" ht="12" customHeight="1" x14ac:dyDescent="0.15">
      <c r="A236" s="1976"/>
      <c r="B236" s="1976"/>
      <c r="C236" s="1961"/>
      <c r="D236" s="1955"/>
      <c r="E236" s="1976"/>
      <c r="F236" s="1993"/>
      <c r="G236" s="1955"/>
      <c r="H236" s="1955"/>
      <c r="DE236" s="819"/>
      <c r="DF236" s="772" t="str">
        <f t="shared" si="3"/>
        <v/>
      </c>
      <c r="DG236" s="829">
        <v>234</v>
      </c>
    </row>
    <row r="237" spans="1:111" s="753" customFormat="1" ht="12" customHeight="1" x14ac:dyDescent="0.15">
      <c r="A237" s="1976"/>
      <c r="B237" s="1976"/>
      <c r="C237" s="1961"/>
      <c r="D237" s="1955"/>
      <c r="E237" s="1976"/>
      <c r="F237" s="1993"/>
      <c r="G237" s="1955"/>
      <c r="H237" s="1955"/>
      <c r="DE237" s="819"/>
      <c r="DF237" s="772" t="str">
        <f t="shared" si="3"/>
        <v/>
      </c>
      <c r="DG237" s="829">
        <v>235</v>
      </c>
    </row>
    <row r="238" spans="1:111" s="753" customFormat="1" ht="12" customHeight="1" x14ac:dyDescent="0.15">
      <c r="A238" s="1976"/>
      <c r="B238" s="1976"/>
      <c r="C238" s="1961"/>
      <c r="D238" s="1955"/>
      <c r="E238" s="1976"/>
      <c r="F238" s="1993"/>
      <c r="G238" s="1955"/>
      <c r="H238" s="1955"/>
      <c r="DE238" s="819"/>
      <c r="DF238" s="772" t="str">
        <f t="shared" si="3"/>
        <v/>
      </c>
      <c r="DG238" s="829">
        <v>236</v>
      </c>
    </row>
    <row r="239" spans="1:111" s="753" customFormat="1" ht="12" customHeight="1" x14ac:dyDescent="0.15">
      <c r="A239" s="1976"/>
      <c r="B239" s="1976"/>
      <c r="C239" s="1961"/>
      <c r="D239" s="1955"/>
      <c r="E239" s="1976"/>
      <c r="F239" s="1993"/>
      <c r="G239" s="1955"/>
      <c r="H239" s="1955"/>
      <c r="DE239" s="819"/>
      <c r="DF239" s="772" t="str">
        <f t="shared" si="3"/>
        <v/>
      </c>
      <c r="DG239" s="829">
        <v>237</v>
      </c>
    </row>
    <row r="240" spans="1:111" s="753" customFormat="1" ht="12" customHeight="1" x14ac:dyDescent="0.15">
      <c r="A240" s="1976"/>
      <c r="B240" s="1976"/>
      <c r="C240" s="1961"/>
      <c r="D240" s="1955"/>
      <c r="E240" s="1976"/>
      <c r="F240" s="1993"/>
      <c r="G240" s="1955"/>
      <c r="H240" s="1955"/>
      <c r="DE240" s="819"/>
      <c r="DF240" s="772" t="str">
        <f t="shared" si="3"/>
        <v/>
      </c>
      <c r="DG240" s="829">
        <v>238</v>
      </c>
    </row>
    <row r="241" spans="1:111" s="753" customFormat="1" ht="12" customHeight="1" x14ac:dyDescent="0.15">
      <c r="A241" s="1976"/>
      <c r="B241" s="1976"/>
      <c r="C241" s="1961"/>
      <c r="D241" s="1955"/>
      <c r="E241" s="1976"/>
      <c r="F241" s="1993"/>
      <c r="G241" s="1955"/>
      <c r="H241" s="1955"/>
      <c r="DE241" s="819"/>
      <c r="DF241" s="772" t="str">
        <f t="shared" si="3"/>
        <v/>
      </c>
      <c r="DG241" s="829">
        <v>239</v>
      </c>
    </row>
    <row r="242" spans="1:111" s="753" customFormat="1" ht="12" customHeight="1" x14ac:dyDescent="0.15">
      <c r="A242" s="1976"/>
      <c r="B242" s="1976"/>
      <c r="C242" s="1961"/>
      <c r="D242" s="1955"/>
      <c r="E242" s="1976"/>
      <c r="F242" s="1993"/>
      <c r="G242" s="1955"/>
      <c r="H242" s="1955"/>
      <c r="DE242" s="819"/>
      <c r="DF242" s="772" t="str">
        <f t="shared" si="3"/>
        <v/>
      </c>
      <c r="DG242" s="829">
        <v>240</v>
      </c>
    </row>
    <row r="243" spans="1:111" s="753" customFormat="1" ht="12" customHeight="1" x14ac:dyDescent="0.15">
      <c r="A243" s="1976"/>
      <c r="B243" s="1976"/>
      <c r="C243" s="1961"/>
      <c r="D243" s="1955"/>
      <c r="E243" s="1976"/>
      <c r="F243" s="1993"/>
      <c r="G243" s="1955"/>
      <c r="H243" s="1955"/>
      <c r="DE243" s="819"/>
      <c r="DF243" s="772" t="str">
        <f t="shared" si="3"/>
        <v/>
      </c>
      <c r="DG243" s="829">
        <v>241</v>
      </c>
    </row>
    <row r="244" spans="1:111" s="753" customFormat="1" ht="12" customHeight="1" x14ac:dyDescent="0.15">
      <c r="A244" s="1976"/>
      <c r="B244" s="1976"/>
      <c r="C244" s="1961"/>
      <c r="D244" s="1955"/>
      <c r="E244" s="1976"/>
      <c r="F244" s="1993"/>
      <c r="G244" s="1955"/>
      <c r="H244" s="1955"/>
      <c r="DE244" s="819"/>
      <c r="DF244" s="772" t="str">
        <f t="shared" si="3"/>
        <v/>
      </c>
      <c r="DG244" s="829">
        <v>242</v>
      </c>
    </row>
    <row r="245" spans="1:111" s="753" customFormat="1" ht="12" customHeight="1" x14ac:dyDescent="0.15">
      <c r="A245" s="1976"/>
      <c r="B245" s="1976"/>
      <c r="C245" s="1961"/>
      <c r="D245" s="1955"/>
      <c r="E245" s="1976"/>
      <c r="F245" s="1993"/>
      <c r="G245" s="1955"/>
      <c r="H245" s="1955"/>
      <c r="DE245" s="819"/>
      <c r="DF245" s="772" t="str">
        <f t="shared" si="3"/>
        <v/>
      </c>
      <c r="DG245" s="829">
        <v>243</v>
      </c>
    </row>
    <row r="246" spans="1:111" s="753" customFormat="1" ht="12" customHeight="1" x14ac:dyDescent="0.15">
      <c r="A246" s="1976"/>
      <c r="B246" s="1976"/>
      <c r="C246" s="1961"/>
      <c r="D246" s="1955"/>
      <c r="E246" s="1976"/>
      <c r="F246" s="1993"/>
      <c r="G246" s="1955"/>
      <c r="H246" s="1955"/>
      <c r="DE246" s="819"/>
      <c r="DF246" s="772" t="str">
        <f t="shared" si="3"/>
        <v/>
      </c>
      <c r="DG246" s="829">
        <v>244</v>
      </c>
    </row>
    <row r="247" spans="1:111" s="753" customFormat="1" ht="12" customHeight="1" x14ac:dyDescent="0.15">
      <c r="A247" s="1976"/>
      <c r="B247" s="1976"/>
      <c r="C247" s="1961"/>
      <c r="D247" s="1955"/>
      <c r="E247" s="1976"/>
      <c r="F247" s="1993"/>
      <c r="G247" s="1955"/>
      <c r="H247" s="1955"/>
      <c r="DE247" s="819"/>
      <c r="DF247" s="772" t="str">
        <f t="shared" si="3"/>
        <v/>
      </c>
      <c r="DG247" s="829">
        <v>245</v>
      </c>
    </row>
    <row r="248" spans="1:111" s="753" customFormat="1" ht="12" customHeight="1" x14ac:dyDescent="0.15">
      <c r="A248" s="1976"/>
      <c r="B248" s="1976"/>
      <c r="C248" s="1961"/>
      <c r="D248" s="1955"/>
      <c r="E248" s="1976"/>
      <c r="F248" s="1993"/>
      <c r="G248" s="1955"/>
      <c r="H248" s="1955"/>
      <c r="DE248" s="819"/>
      <c r="DF248" s="772" t="str">
        <f t="shared" si="3"/>
        <v/>
      </c>
      <c r="DG248" s="829">
        <v>246</v>
      </c>
    </row>
    <row r="249" spans="1:111" s="753" customFormat="1" ht="12" customHeight="1" x14ac:dyDescent="0.15">
      <c r="A249" s="1976"/>
      <c r="B249" s="1976"/>
      <c r="C249" s="1961"/>
      <c r="D249" s="1955"/>
      <c r="E249" s="1976"/>
      <c r="F249" s="1993"/>
      <c r="G249" s="1955"/>
      <c r="H249" s="1955"/>
      <c r="DE249" s="819"/>
      <c r="DF249" s="772" t="str">
        <f t="shared" si="3"/>
        <v/>
      </c>
      <c r="DG249" s="829">
        <v>247</v>
      </c>
    </row>
    <row r="250" spans="1:111" s="753" customFormat="1" ht="12" customHeight="1" x14ac:dyDescent="0.15">
      <c r="A250" s="1976"/>
      <c r="B250" s="1976"/>
      <c r="C250" s="1961"/>
      <c r="D250" s="1955"/>
      <c r="E250" s="1976"/>
      <c r="F250" s="1993"/>
      <c r="G250" s="1955"/>
      <c r="H250" s="1955"/>
      <c r="DE250" s="819"/>
      <c r="DF250" s="772" t="str">
        <f t="shared" si="3"/>
        <v/>
      </c>
      <c r="DG250" s="829">
        <v>248</v>
      </c>
    </row>
    <row r="251" spans="1:111" s="753" customFormat="1" ht="12" customHeight="1" x14ac:dyDescent="0.15">
      <c r="A251" s="1976"/>
      <c r="B251" s="1976"/>
      <c r="C251" s="1961"/>
      <c r="D251" s="1955"/>
      <c r="E251" s="1976"/>
      <c r="F251" s="1993"/>
      <c r="G251" s="1955"/>
      <c r="H251" s="1955"/>
      <c r="DE251" s="819"/>
      <c r="DF251" s="772" t="str">
        <f t="shared" si="3"/>
        <v/>
      </c>
      <c r="DG251" s="829">
        <v>249</v>
      </c>
    </row>
    <row r="252" spans="1:111" s="753" customFormat="1" ht="12" customHeight="1" x14ac:dyDescent="0.15">
      <c r="A252" s="1976"/>
      <c r="B252" s="1976"/>
      <c r="C252" s="1961"/>
      <c r="D252" s="1955"/>
      <c r="E252" s="1976"/>
      <c r="F252" s="1993"/>
      <c r="G252" s="1955"/>
      <c r="H252" s="1955"/>
      <c r="DE252" s="819"/>
      <c r="DF252" s="772" t="str">
        <f t="shared" si="3"/>
        <v/>
      </c>
      <c r="DG252" s="829">
        <v>250</v>
      </c>
    </row>
    <row r="253" spans="1:111" s="753" customFormat="1" ht="12" customHeight="1" x14ac:dyDescent="0.15">
      <c r="A253" s="1976"/>
      <c r="B253" s="1976"/>
      <c r="C253" s="1961"/>
      <c r="D253" s="1955"/>
      <c r="E253" s="1976"/>
      <c r="F253" s="1993"/>
      <c r="G253" s="1955"/>
      <c r="H253" s="1955"/>
      <c r="DE253" s="819"/>
      <c r="DF253" s="772" t="str">
        <f t="shared" si="3"/>
        <v/>
      </c>
      <c r="DG253" s="829">
        <v>251</v>
      </c>
    </row>
    <row r="254" spans="1:111" s="753" customFormat="1" ht="12" customHeight="1" x14ac:dyDescent="0.15">
      <c r="A254" s="1976"/>
      <c r="B254" s="1976"/>
      <c r="C254" s="1961"/>
      <c r="D254" s="1955"/>
      <c r="E254" s="1976"/>
      <c r="F254" s="1993"/>
      <c r="G254" s="1955"/>
      <c r="H254" s="1955"/>
      <c r="DE254" s="819"/>
      <c r="DF254" s="772" t="str">
        <f t="shared" si="3"/>
        <v/>
      </c>
      <c r="DG254" s="829">
        <v>252</v>
      </c>
    </row>
    <row r="255" spans="1:111" s="753" customFormat="1" ht="12" customHeight="1" x14ac:dyDescent="0.15">
      <c r="A255" s="1976"/>
      <c r="B255" s="1976"/>
      <c r="C255" s="1961"/>
      <c r="D255" s="1955"/>
      <c r="E255" s="1976"/>
      <c r="F255" s="1993"/>
      <c r="G255" s="1955"/>
      <c r="H255" s="1955"/>
      <c r="DE255" s="819"/>
      <c r="DF255" s="772" t="str">
        <f t="shared" si="3"/>
        <v/>
      </c>
      <c r="DG255" s="829">
        <v>253</v>
      </c>
    </row>
    <row r="256" spans="1:111" s="753" customFormat="1" ht="12" customHeight="1" x14ac:dyDescent="0.15">
      <c r="A256" s="1976"/>
      <c r="B256" s="1976"/>
      <c r="C256" s="1961"/>
      <c r="D256" s="1955"/>
      <c r="E256" s="1976"/>
      <c r="F256" s="1993"/>
      <c r="G256" s="1955"/>
      <c r="H256" s="1955"/>
      <c r="DE256" s="819"/>
      <c r="DF256" s="772" t="str">
        <f t="shared" si="3"/>
        <v/>
      </c>
      <c r="DG256" s="829">
        <v>254</v>
      </c>
    </row>
    <row r="257" spans="1:111" s="753" customFormat="1" ht="12" customHeight="1" x14ac:dyDescent="0.15">
      <c r="A257" s="1976"/>
      <c r="B257" s="1976"/>
      <c r="C257" s="1961"/>
      <c r="D257" s="1955"/>
      <c r="E257" s="1976"/>
      <c r="F257" s="1993"/>
      <c r="G257" s="1955"/>
      <c r="H257" s="1955"/>
      <c r="DE257" s="819"/>
      <c r="DF257" s="772" t="str">
        <f t="shared" si="3"/>
        <v/>
      </c>
      <c r="DG257" s="829">
        <v>255</v>
      </c>
    </row>
    <row r="258" spans="1:111" s="753" customFormat="1" ht="12" customHeight="1" x14ac:dyDescent="0.15">
      <c r="A258" s="1976"/>
      <c r="B258" s="1976"/>
      <c r="C258" s="1961"/>
      <c r="D258" s="1955"/>
      <c r="E258" s="1976"/>
      <c r="F258" s="1993"/>
      <c r="G258" s="1955"/>
      <c r="H258" s="1955"/>
      <c r="DE258" s="819"/>
      <c r="DF258" s="772" t="str">
        <f t="shared" si="3"/>
        <v/>
      </c>
      <c r="DG258" s="829">
        <v>256</v>
      </c>
    </row>
    <row r="259" spans="1:111" s="753" customFormat="1" ht="12" customHeight="1" x14ac:dyDescent="0.15">
      <c r="A259" s="1976"/>
      <c r="B259" s="1976"/>
      <c r="C259" s="1961"/>
      <c r="D259" s="1955"/>
      <c r="E259" s="1976"/>
      <c r="F259" s="1993"/>
      <c r="G259" s="1955"/>
      <c r="H259" s="1955"/>
      <c r="DE259" s="819"/>
      <c r="DF259" s="772" t="str">
        <f t="shared" si="3"/>
        <v/>
      </c>
      <c r="DG259" s="829">
        <v>257</v>
      </c>
    </row>
    <row r="260" spans="1:111" s="753" customFormat="1" ht="12" customHeight="1" x14ac:dyDescent="0.15">
      <c r="A260" s="1976"/>
      <c r="B260" s="1976"/>
      <c r="C260" s="1961"/>
      <c r="D260" s="1955"/>
      <c r="E260" s="1976"/>
      <c r="F260" s="1993"/>
      <c r="G260" s="1955"/>
      <c r="H260" s="1955"/>
      <c r="DE260" s="819"/>
      <c r="DF260" s="772" t="str">
        <f t="shared" si="3"/>
        <v/>
      </c>
      <c r="DG260" s="829">
        <v>258</v>
      </c>
    </row>
    <row r="261" spans="1:111" s="753" customFormat="1" ht="12" customHeight="1" x14ac:dyDescent="0.15">
      <c r="A261" s="1976"/>
      <c r="B261" s="1976"/>
      <c r="C261" s="1961"/>
      <c r="D261" s="1955"/>
      <c r="E261" s="1976"/>
      <c r="F261" s="1993"/>
      <c r="G261" s="1955"/>
      <c r="H261" s="1955"/>
      <c r="DE261" s="819"/>
      <c r="DF261" s="772" t="str">
        <f t="shared" si="3"/>
        <v/>
      </c>
      <c r="DG261" s="829">
        <v>259</v>
      </c>
    </row>
    <row r="262" spans="1:111" s="753" customFormat="1" ht="12" customHeight="1" x14ac:dyDescent="0.15">
      <c r="A262" s="1976"/>
      <c r="B262" s="1976"/>
      <c r="C262" s="1961"/>
      <c r="D262" s="1955"/>
      <c r="E262" s="1976"/>
      <c r="F262" s="1993"/>
      <c r="G262" s="1955"/>
      <c r="H262" s="1955"/>
      <c r="DE262" s="819"/>
      <c r="DF262" s="772" t="str">
        <f t="shared" si="3"/>
        <v/>
      </c>
      <c r="DG262" s="829">
        <v>260</v>
      </c>
    </row>
    <row r="263" spans="1:111" s="753" customFormat="1" ht="12" customHeight="1" x14ac:dyDescent="0.15">
      <c r="A263" s="1976"/>
      <c r="B263" s="1976"/>
      <c r="C263" s="1961"/>
      <c r="D263" s="1955"/>
      <c r="E263" s="1976"/>
      <c r="F263" s="1993"/>
      <c r="G263" s="1955"/>
      <c r="H263" s="1955"/>
      <c r="DE263" s="819"/>
      <c r="DF263" s="772" t="str">
        <f t="shared" ref="DF263:DF326" si="4">IF(COUNTA(A263:H263)&gt;0,DG263,"")</f>
        <v/>
      </c>
      <c r="DG263" s="829">
        <v>261</v>
      </c>
    </row>
    <row r="264" spans="1:111" s="753" customFormat="1" ht="12" customHeight="1" x14ac:dyDescent="0.15">
      <c r="A264" s="1976"/>
      <c r="B264" s="1976"/>
      <c r="C264" s="1961"/>
      <c r="D264" s="1955"/>
      <c r="E264" s="1976"/>
      <c r="F264" s="1993"/>
      <c r="G264" s="1955"/>
      <c r="H264" s="1955"/>
      <c r="DE264" s="819"/>
      <c r="DF264" s="772" t="str">
        <f t="shared" si="4"/>
        <v/>
      </c>
      <c r="DG264" s="829">
        <v>262</v>
      </c>
    </row>
    <row r="265" spans="1:111" s="753" customFormat="1" ht="12" customHeight="1" x14ac:dyDescent="0.15">
      <c r="A265" s="1976"/>
      <c r="B265" s="1976"/>
      <c r="C265" s="1961"/>
      <c r="D265" s="1955"/>
      <c r="E265" s="1976"/>
      <c r="F265" s="1993"/>
      <c r="G265" s="1955"/>
      <c r="H265" s="1955"/>
      <c r="DE265" s="819"/>
      <c r="DF265" s="772" t="str">
        <f t="shared" si="4"/>
        <v/>
      </c>
      <c r="DG265" s="829">
        <v>263</v>
      </c>
    </row>
    <row r="266" spans="1:111" s="753" customFormat="1" ht="12" customHeight="1" x14ac:dyDescent="0.15">
      <c r="A266" s="1976"/>
      <c r="B266" s="1976"/>
      <c r="C266" s="1961"/>
      <c r="D266" s="1955"/>
      <c r="E266" s="1976"/>
      <c r="F266" s="1993"/>
      <c r="G266" s="1955"/>
      <c r="H266" s="1955"/>
      <c r="DE266" s="819"/>
      <c r="DF266" s="772" t="str">
        <f t="shared" si="4"/>
        <v/>
      </c>
      <c r="DG266" s="829">
        <v>264</v>
      </c>
    </row>
    <row r="267" spans="1:111" s="753" customFormat="1" ht="12" customHeight="1" x14ac:dyDescent="0.15">
      <c r="A267" s="1976"/>
      <c r="B267" s="1976"/>
      <c r="C267" s="1961"/>
      <c r="D267" s="1955"/>
      <c r="E267" s="1976"/>
      <c r="F267" s="1993"/>
      <c r="G267" s="1955"/>
      <c r="H267" s="1955"/>
      <c r="DE267" s="819"/>
      <c r="DF267" s="772" t="str">
        <f t="shared" si="4"/>
        <v/>
      </c>
      <c r="DG267" s="829">
        <v>265</v>
      </c>
    </row>
    <row r="268" spans="1:111" s="753" customFormat="1" ht="12" customHeight="1" x14ac:dyDescent="0.15">
      <c r="A268" s="1976"/>
      <c r="B268" s="1976"/>
      <c r="C268" s="1961"/>
      <c r="D268" s="1955"/>
      <c r="E268" s="1976"/>
      <c r="F268" s="1993"/>
      <c r="G268" s="1955"/>
      <c r="H268" s="1955"/>
      <c r="DE268" s="819"/>
      <c r="DF268" s="772" t="str">
        <f t="shared" si="4"/>
        <v/>
      </c>
      <c r="DG268" s="829">
        <v>266</v>
      </c>
    </row>
    <row r="269" spans="1:111" s="753" customFormat="1" ht="12" customHeight="1" x14ac:dyDescent="0.15">
      <c r="A269" s="1976"/>
      <c r="B269" s="1976"/>
      <c r="C269" s="1961"/>
      <c r="D269" s="1955"/>
      <c r="E269" s="1976"/>
      <c r="F269" s="1993"/>
      <c r="G269" s="1955"/>
      <c r="H269" s="1955"/>
      <c r="DE269" s="819"/>
      <c r="DF269" s="772" t="str">
        <f t="shared" si="4"/>
        <v/>
      </c>
      <c r="DG269" s="829">
        <v>267</v>
      </c>
    </row>
    <row r="270" spans="1:111" s="753" customFormat="1" ht="12" customHeight="1" x14ac:dyDescent="0.15">
      <c r="A270" s="1976"/>
      <c r="B270" s="1976"/>
      <c r="C270" s="1961"/>
      <c r="D270" s="1955"/>
      <c r="E270" s="1976"/>
      <c r="F270" s="1993"/>
      <c r="G270" s="1955"/>
      <c r="H270" s="1955"/>
      <c r="DE270" s="819"/>
      <c r="DF270" s="772" t="str">
        <f t="shared" si="4"/>
        <v/>
      </c>
      <c r="DG270" s="829">
        <v>268</v>
      </c>
    </row>
    <row r="271" spans="1:111" s="753" customFormat="1" ht="12" customHeight="1" x14ac:dyDescent="0.15">
      <c r="A271" s="1976"/>
      <c r="B271" s="1976"/>
      <c r="C271" s="1961"/>
      <c r="D271" s="1955"/>
      <c r="E271" s="1976"/>
      <c r="F271" s="1993"/>
      <c r="G271" s="1955"/>
      <c r="H271" s="1955"/>
      <c r="DE271" s="819"/>
      <c r="DF271" s="772" t="str">
        <f t="shared" si="4"/>
        <v/>
      </c>
      <c r="DG271" s="829">
        <v>269</v>
      </c>
    </row>
    <row r="272" spans="1:111" s="753" customFormat="1" ht="12" customHeight="1" x14ac:dyDescent="0.15">
      <c r="A272" s="1976"/>
      <c r="B272" s="1976"/>
      <c r="C272" s="1961"/>
      <c r="D272" s="1955"/>
      <c r="E272" s="1976"/>
      <c r="F272" s="1993"/>
      <c r="G272" s="1955"/>
      <c r="H272" s="1955"/>
      <c r="DE272" s="819"/>
      <c r="DF272" s="772" t="str">
        <f t="shared" si="4"/>
        <v/>
      </c>
      <c r="DG272" s="829">
        <v>270</v>
      </c>
    </row>
    <row r="273" spans="1:111" s="753" customFormat="1" ht="12" customHeight="1" x14ac:dyDescent="0.15">
      <c r="A273" s="1976"/>
      <c r="B273" s="1976"/>
      <c r="C273" s="1961"/>
      <c r="D273" s="1955"/>
      <c r="E273" s="1976"/>
      <c r="F273" s="1993"/>
      <c r="G273" s="1955"/>
      <c r="H273" s="1955"/>
      <c r="DE273" s="819"/>
      <c r="DF273" s="772" t="str">
        <f t="shared" si="4"/>
        <v/>
      </c>
      <c r="DG273" s="829">
        <v>271</v>
      </c>
    </row>
    <row r="274" spans="1:111" s="753" customFormat="1" ht="12" customHeight="1" x14ac:dyDescent="0.15">
      <c r="A274" s="1976"/>
      <c r="B274" s="1976"/>
      <c r="C274" s="1961"/>
      <c r="D274" s="1955"/>
      <c r="E274" s="1976"/>
      <c r="F274" s="1993"/>
      <c r="G274" s="1955"/>
      <c r="H274" s="1955"/>
      <c r="DE274" s="819"/>
      <c r="DF274" s="772" t="str">
        <f t="shared" si="4"/>
        <v/>
      </c>
      <c r="DG274" s="829">
        <v>272</v>
      </c>
    </row>
    <row r="275" spans="1:111" s="753" customFormat="1" ht="12" customHeight="1" x14ac:dyDescent="0.15">
      <c r="A275" s="1976"/>
      <c r="B275" s="1976"/>
      <c r="C275" s="1961"/>
      <c r="D275" s="1955"/>
      <c r="E275" s="1976"/>
      <c r="F275" s="1993"/>
      <c r="G275" s="1955"/>
      <c r="H275" s="1955"/>
      <c r="DE275" s="819"/>
      <c r="DF275" s="772" t="str">
        <f t="shared" si="4"/>
        <v/>
      </c>
      <c r="DG275" s="829">
        <v>273</v>
      </c>
    </row>
    <row r="276" spans="1:111" s="753" customFormat="1" ht="12" customHeight="1" x14ac:dyDescent="0.15">
      <c r="A276" s="1976"/>
      <c r="B276" s="1976"/>
      <c r="C276" s="1961"/>
      <c r="D276" s="1955"/>
      <c r="E276" s="1976"/>
      <c r="F276" s="1993"/>
      <c r="G276" s="1955"/>
      <c r="H276" s="1955"/>
      <c r="DE276" s="819"/>
      <c r="DF276" s="772" t="str">
        <f t="shared" si="4"/>
        <v/>
      </c>
      <c r="DG276" s="829">
        <v>274</v>
      </c>
    </row>
    <row r="277" spans="1:111" s="753" customFormat="1" ht="12" customHeight="1" x14ac:dyDescent="0.15">
      <c r="A277" s="1976"/>
      <c r="B277" s="1976"/>
      <c r="C277" s="1961"/>
      <c r="D277" s="1955"/>
      <c r="E277" s="1976"/>
      <c r="F277" s="1993"/>
      <c r="G277" s="1955"/>
      <c r="H277" s="1955"/>
      <c r="DE277" s="819"/>
      <c r="DF277" s="772" t="str">
        <f t="shared" si="4"/>
        <v/>
      </c>
      <c r="DG277" s="829">
        <v>275</v>
      </c>
    </row>
    <row r="278" spans="1:111" s="753" customFormat="1" ht="12" customHeight="1" x14ac:dyDescent="0.15">
      <c r="A278" s="1976"/>
      <c r="B278" s="1976"/>
      <c r="C278" s="1961"/>
      <c r="D278" s="1955"/>
      <c r="E278" s="1976"/>
      <c r="F278" s="1993"/>
      <c r="G278" s="1955"/>
      <c r="H278" s="1955"/>
      <c r="DE278" s="819"/>
      <c r="DF278" s="772" t="str">
        <f t="shared" si="4"/>
        <v/>
      </c>
      <c r="DG278" s="829">
        <v>276</v>
      </c>
    </row>
    <row r="279" spans="1:111" s="753" customFormat="1" ht="12" customHeight="1" x14ac:dyDescent="0.15">
      <c r="A279" s="1976"/>
      <c r="B279" s="1976"/>
      <c r="C279" s="1961"/>
      <c r="D279" s="1955"/>
      <c r="E279" s="1976"/>
      <c r="F279" s="1993"/>
      <c r="G279" s="1955"/>
      <c r="H279" s="1955"/>
      <c r="DE279" s="819"/>
      <c r="DF279" s="772" t="str">
        <f t="shared" si="4"/>
        <v/>
      </c>
      <c r="DG279" s="829">
        <v>277</v>
      </c>
    </row>
    <row r="280" spans="1:111" s="753" customFormat="1" ht="12" customHeight="1" x14ac:dyDescent="0.15">
      <c r="A280" s="1976"/>
      <c r="B280" s="1976"/>
      <c r="C280" s="1961"/>
      <c r="D280" s="1955"/>
      <c r="E280" s="1976"/>
      <c r="F280" s="1993"/>
      <c r="G280" s="1955"/>
      <c r="H280" s="1955"/>
      <c r="DE280" s="819"/>
      <c r="DF280" s="772" t="str">
        <f t="shared" si="4"/>
        <v/>
      </c>
      <c r="DG280" s="829">
        <v>278</v>
      </c>
    </row>
    <row r="281" spans="1:111" s="753" customFormat="1" ht="12" customHeight="1" x14ac:dyDescent="0.15">
      <c r="A281" s="1976"/>
      <c r="B281" s="1976"/>
      <c r="C281" s="1961"/>
      <c r="D281" s="1955"/>
      <c r="E281" s="1976"/>
      <c r="F281" s="1993"/>
      <c r="G281" s="1955"/>
      <c r="H281" s="1955"/>
      <c r="DE281" s="819"/>
      <c r="DF281" s="772" t="str">
        <f t="shared" si="4"/>
        <v/>
      </c>
      <c r="DG281" s="829">
        <v>279</v>
      </c>
    </row>
    <row r="282" spans="1:111" s="753" customFormat="1" ht="12" customHeight="1" x14ac:dyDescent="0.15">
      <c r="A282" s="1976"/>
      <c r="B282" s="1976"/>
      <c r="C282" s="1961"/>
      <c r="D282" s="1955"/>
      <c r="E282" s="1976"/>
      <c r="F282" s="1993"/>
      <c r="G282" s="1955"/>
      <c r="H282" s="1955"/>
      <c r="DE282" s="819"/>
      <c r="DF282" s="772" t="str">
        <f t="shared" si="4"/>
        <v/>
      </c>
      <c r="DG282" s="829">
        <v>280</v>
      </c>
    </row>
    <row r="283" spans="1:111" s="753" customFormat="1" ht="12" customHeight="1" x14ac:dyDescent="0.15">
      <c r="A283" s="1976"/>
      <c r="B283" s="1976"/>
      <c r="C283" s="1961"/>
      <c r="D283" s="1955"/>
      <c r="E283" s="1976"/>
      <c r="F283" s="1993"/>
      <c r="G283" s="1955"/>
      <c r="H283" s="1955"/>
      <c r="DE283" s="819"/>
      <c r="DF283" s="772" t="str">
        <f t="shared" si="4"/>
        <v/>
      </c>
      <c r="DG283" s="829">
        <v>281</v>
      </c>
    </row>
    <row r="284" spans="1:111" s="753" customFormat="1" ht="12" customHeight="1" x14ac:dyDescent="0.15">
      <c r="A284" s="1976"/>
      <c r="B284" s="1976"/>
      <c r="C284" s="1961"/>
      <c r="D284" s="1955"/>
      <c r="E284" s="1976"/>
      <c r="F284" s="1993"/>
      <c r="G284" s="1955"/>
      <c r="H284" s="1955"/>
      <c r="DE284" s="819"/>
      <c r="DF284" s="772" t="str">
        <f t="shared" si="4"/>
        <v/>
      </c>
      <c r="DG284" s="829">
        <v>282</v>
      </c>
    </row>
    <row r="285" spans="1:111" s="753" customFormat="1" ht="12" customHeight="1" x14ac:dyDescent="0.15">
      <c r="A285" s="1976"/>
      <c r="B285" s="1976"/>
      <c r="C285" s="1961"/>
      <c r="D285" s="1955"/>
      <c r="E285" s="1976"/>
      <c r="F285" s="1993"/>
      <c r="G285" s="1955"/>
      <c r="H285" s="1955"/>
      <c r="DE285" s="819"/>
      <c r="DF285" s="772" t="str">
        <f t="shared" si="4"/>
        <v/>
      </c>
      <c r="DG285" s="829">
        <v>283</v>
      </c>
    </row>
    <row r="286" spans="1:111" s="753" customFormat="1" ht="12" customHeight="1" x14ac:dyDescent="0.15">
      <c r="A286" s="1976"/>
      <c r="B286" s="1976"/>
      <c r="C286" s="1961"/>
      <c r="D286" s="1955"/>
      <c r="E286" s="1976"/>
      <c r="F286" s="1993"/>
      <c r="G286" s="1955"/>
      <c r="H286" s="1955"/>
      <c r="DE286" s="819"/>
      <c r="DF286" s="772" t="str">
        <f t="shared" si="4"/>
        <v/>
      </c>
      <c r="DG286" s="829">
        <v>284</v>
      </c>
    </row>
    <row r="287" spans="1:111" s="753" customFormat="1" ht="12" customHeight="1" x14ac:dyDescent="0.15">
      <c r="A287" s="1976"/>
      <c r="B287" s="1976"/>
      <c r="C287" s="1961"/>
      <c r="D287" s="1955"/>
      <c r="E287" s="1976"/>
      <c r="F287" s="1993"/>
      <c r="G287" s="1955"/>
      <c r="H287" s="1955"/>
      <c r="DE287" s="819"/>
      <c r="DF287" s="772" t="str">
        <f t="shared" si="4"/>
        <v/>
      </c>
      <c r="DG287" s="829">
        <v>285</v>
      </c>
    </row>
    <row r="288" spans="1:111" s="753" customFormat="1" ht="12" customHeight="1" x14ac:dyDescent="0.15">
      <c r="A288" s="1976"/>
      <c r="B288" s="1976"/>
      <c r="C288" s="1961"/>
      <c r="D288" s="1955"/>
      <c r="E288" s="1976"/>
      <c r="F288" s="1993"/>
      <c r="G288" s="1955"/>
      <c r="H288" s="1955"/>
      <c r="DE288" s="819"/>
      <c r="DF288" s="772" t="str">
        <f t="shared" si="4"/>
        <v/>
      </c>
      <c r="DG288" s="829">
        <v>286</v>
      </c>
    </row>
    <row r="289" spans="1:111" s="753" customFormat="1" ht="12" customHeight="1" x14ac:dyDescent="0.15">
      <c r="A289" s="1976"/>
      <c r="B289" s="1976"/>
      <c r="C289" s="1961"/>
      <c r="D289" s="1955"/>
      <c r="E289" s="1976"/>
      <c r="F289" s="1993"/>
      <c r="G289" s="1955"/>
      <c r="H289" s="1955"/>
      <c r="DE289" s="819"/>
      <c r="DF289" s="772" t="str">
        <f t="shared" si="4"/>
        <v/>
      </c>
      <c r="DG289" s="829">
        <v>287</v>
      </c>
    </row>
    <row r="290" spans="1:111" s="753" customFormat="1" ht="12" customHeight="1" x14ac:dyDescent="0.15">
      <c r="A290" s="1976"/>
      <c r="B290" s="1976"/>
      <c r="C290" s="1961"/>
      <c r="D290" s="1955"/>
      <c r="E290" s="1976"/>
      <c r="F290" s="1993"/>
      <c r="G290" s="1955"/>
      <c r="H290" s="1955"/>
      <c r="DE290" s="819"/>
      <c r="DF290" s="772" t="str">
        <f t="shared" si="4"/>
        <v/>
      </c>
      <c r="DG290" s="829">
        <v>288</v>
      </c>
    </row>
    <row r="291" spans="1:111" s="753" customFormat="1" ht="12" customHeight="1" x14ac:dyDescent="0.15">
      <c r="A291" s="1976"/>
      <c r="B291" s="1976"/>
      <c r="C291" s="1961"/>
      <c r="D291" s="1955"/>
      <c r="E291" s="1976"/>
      <c r="F291" s="1993"/>
      <c r="G291" s="1955"/>
      <c r="H291" s="1955"/>
      <c r="DE291" s="819"/>
      <c r="DF291" s="772" t="str">
        <f t="shared" si="4"/>
        <v/>
      </c>
      <c r="DG291" s="829">
        <v>289</v>
      </c>
    </row>
    <row r="292" spans="1:111" s="753" customFormat="1" ht="12" customHeight="1" x14ac:dyDescent="0.15">
      <c r="A292" s="1976"/>
      <c r="B292" s="1976"/>
      <c r="C292" s="1961"/>
      <c r="D292" s="1955"/>
      <c r="E292" s="1976"/>
      <c r="F292" s="1993"/>
      <c r="G292" s="1955"/>
      <c r="H292" s="1955"/>
      <c r="DE292" s="819"/>
      <c r="DF292" s="772" t="str">
        <f t="shared" si="4"/>
        <v/>
      </c>
      <c r="DG292" s="829">
        <v>290</v>
      </c>
    </row>
    <row r="293" spans="1:111" s="753" customFormat="1" ht="12" customHeight="1" x14ac:dyDescent="0.15">
      <c r="A293" s="1976"/>
      <c r="B293" s="1976"/>
      <c r="C293" s="1961"/>
      <c r="D293" s="1955"/>
      <c r="E293" s="1976"/>
      <c r="F293" s="1993"/>
      <c r="G293" s="1955"/>
      <c r="H293" s="1955"/>
      <c r="DE293" s="819"/>
      <c r="DF293" s="772" t="str">
        <f t="shared" si="4"/>
        <v/>
      </c>
      <c r="DG293" s="829">
        <v>291</v>
      </c>
    </row>
    <row r="294" spans="1:111" s="753" customFormat="1" ht="12" customHeight="1" x14ac:dyDescent="0.15">
      <c r="A294" s="1976"/>
      <c r="B294" s="1976"/>
      <c r="C294" s="1961"/>
      <c r="D294" s="1955"/>
      <c r="E294" s="1976"/>
      <c r="F294" s="1993"/>
      <c r="G294" s="1955"/>
      <c r="H294" s="1955"/>
      <c r="DE294" s="819"/>
      <c r="DF294" s="772" t="str">
        <f t="shared" si="4"/>
        <v/>
      </c>
      <c r="DG294" s="829">
        <v>292</v>
      </c>
    </row>
    <row r="295" spans="1:111" s="753" customFormat="1" ht="12" customHeight="1" x14ac:dyDescent="0.15">
      <c r="A295" s="1976"/>
      <c r="B295" s="1976"/>
      <c r="C295" s="1961"/>
      <c r="D295" s="1955"/>
      <c r="E295" s="1976"/>
      <c r="F295" s="1993"/>
      <c r="G295" s="1955"/>
      <c r="H295" s="1955"/>
      <c r="DE295" s="819"/>
      <c r="DF295" s="772" t="str">
        <f t="shared" si="4"/>
        <v/>
      </c>
      <c r="DG295" s="829">
        <v>293</v>
      </c>
    </row>
    <row r="296" spans="1:111" s="753" customFormat="1" ht="12" customHeight="1" x14ac:dyDescent="0.15">
      <c r="A296" s="1976"/>
      <c r="B296" s="1976"/>
      <c r="C296" s="1961"/>
      <c r="D296" s="1955"/>
      <c r="E296" s="1976"/>
      <c r="F296" s="1993"/>
      <c r="G296" s="1955"/>
      <c r="H296" s="1955"/>
      <c r="DE296" s="819"/>
      <c r="DF296" s="772" t="str">
        <f t="shared" si="4"/>
        <v/>
      </c>
      <c r="DG296" s="829">
        <v>294</v>
      </c>
    </row>
    <row r="297" spans="1:111" s="753" customFormat="1" ht="12" customHeight="1" x14ac:dyDescent="0.15">
      <c r="A297" s="1976"/>
      <c r="B297" s="1976"/>
      <c r="C297" s="1961"/>
      <c r="D297" s="1955"/>
      <c r="E297" s="1976"/>
      <c r="F297" s="1993"/>
      <c r="G297" s="1955"/>
      <c r="H297" s="1955"/>
      <c r="DE297" s="819"/>
      <c r="DF297" s="772" t="str">
        <f t="shared" si="4"/>
        <v/>
      </c>
      <c r="DG297" s="829">
        <v>295</v>
      </c>
    </row>
    <row r="298" spans="1:111" s="753" customFormat="1" ht="12" customHeight="1" x14ac:dyDescent="0.15">
      <c r="A298" s="1976"/>
      <c r="B298" s="1976"/>
      <c r="C298" s="1961"/>
      <c r="D298" s="1955"/>
      <c r="E298" s="1976"/>
      <c r="F298" s="1993"/>
      <c r="G298" s="1955"/>
      <c r="H298" s="1955"/>
      <c r="DE298" s="819"/>
      <c r="DF298" s="772" t="str">
        <f t="shared" si="4"/>
        <v/>
      </c>
      <c r="DG298" s="829">
        <v>296</v>
      </c>
    </row>
    <row r="299" spans="1:111" s="753" customFormat="1" ht="12" customHeight="1" x14ac:dyDescent="0.15">
      <c r="A299" s="1976"/>
      <c r="B299" s="1976"/>
      <c r="C299" s="1961"/>
      <c r="D299" s="1955"/>
      <c r="E299" s="1976"/>
      <c r="F299" s="1993"/>
      <c r="G299" s="1955"/>
      <c r="H299" s="1955"/>
      <c r="DE299" s="819"/>
      <c r="DF299" s="772" t="str">
        <f t="shared" si="4"/>
        <v/>
      </c>
      <c r="DG299" s="829">
        <v>297</v>
      </c>
    </row>
    <row r="300" spans="1:111" s="753" customFormat="1" ht="12" customHeight="1" x14ac:dyDescent="0.15">
      <c r="A300" s="1976"/>
      <c r="B300" s="1976"/>
      <c r="C300" s="1961"/>
      <c r="D300" s="1955"/>
      <c r="E300" s="1976"/>
      <c r="F300" s="1993"/>
      <c r="G300" s="1955"/>
      <c r="H300" s="1955"/>
      <c r="DE300" s="819"/>
      <c r="DF300" s="772" t="str">
        <f t="shared" si="4"/>
        <v/>
      </c>
      <c r="DG300" s="829">
        <v>298</v>
      </c>
    </row>
    <row r="301" spans="1:111" s="753" customFormat="1" ht="12" customHeight="1" x14ac:dyDescent="0.15">
      <c r="A301" s="1976"/>
      <c r="B301" s="1976"/>
      <c r="C301" s="1961"/>
      <c r="D301" s="1955"/>
      <c r="E301" s="1976"/>
      <c r="F301" s="1993"/>
      <c r="G301" s="1955"/>
      <c r="H301" s="1955"/>
      <c r="DE301" s="819"/>
      <c r="DF301" s="772" t="str">
        <f t="shared" si="4"/>
        <v/>
      </c>
      <c r="DG301" s="829">
        <v>299</v>
      </c>
    </row>
    <row r="302" spans="1:111" s="753" customFormat="1" ht="12" customHeight="1" x14ac:dyDescent="0.15">
      <c r="A302" s="1976"/>
      <c r="B302" s="1976"/>
      <c r="C302" s="1961"/>
      <c r="D302" s="1955"/>
      <c r="E302" s="1976"/>
      <c r="F302" s="1993"/>
      <c r="G302" s="1955"/>
      <c r="H302" s="1955"/>
      <c r="DE302" s="819"/>
      <c r="DF302" s="772" t="str">
        <f t="shared" si="4"/>
        <v/>
      </c>
      <c r="DG302" s="829">
        <v>300</v>
      </c>
    </row>
    <row r="303" spans="1:111" s="753" customFormat="1" ht="12" customHeight="1" x14ac:dyDescent="0.15">
      <c r="A303" s="1976"/>
      <c r="B303" s="1976"/>
      <c r="C303" s="1961"/>
      <c r="D303" s="1955"/>
      <c r="E303" s="1976"/>
      <c r="F303" s="1993"/>
      <c r="G303" s="1955"/>
      <c r="H303" s="1955"/>
      <c r="DE303" s="819"/>
      <c r="DF303" s="772" t="str">
        <f t="shared" si="4"/>
        <v/>
      </c>
      <c r="DG303" s="829">
        <v>301</v>
      </c>
    </row>
    <row r="304" spans="1:111" s="753" customFormat="1" ht="12" customHeight="1" x14ac:dyDescent="0.15">
      <c r="A304" s="1976"/>
      <c r="B304" s="1976"/>
      <c r="C304" s="1961"/>
      <c r="D304" s="1955"/>
      <c r="E304" s="1976"/>
      <c r="F304" s="1993"/>
      <c r="G304" s="1955"/>
      <c r="H304" s="1955"/>
      <c r="DE304" s="819"/>
      <c r="DF304" s="772" t="str">
        <f t="shared" si="4"/>
        <v/>
      </c>
      <c r="DG304" s="829">
        <v>302</v>
      </c>
    </row>
    <row r="305" spans="1:111" s="753" customFormat="1" ht="12" customHeight="1" x14ac:dyDescent="0.15">
      <c r="A305" s="1976"/>
      <c r="B305" s="1976"/>
      <c r="C305" s="1961"/>
      <c r="D305" s="1955"/>
      <c r="E305" s="1976"/>
      <c r="F305" s="1993"/>
      <c r="G305" s="1955"/>
      <c r="H305" s="1955"/>
      <c r="DE305" s="819"/>
      <c r="DF305" s="772" t="str">
        <f t="shared" si="4"/>
        <v/>
      </c>
      <c r="DG305" s="829">
        <v>303</v>
      </c>
    </row>
    <row r="306" spans="1:111" s="753" customFormat="1" ht="12" customHeight="1" x14ac:dyDescent="0.15">
      <c r="A306" s="1976"/>
      <c r="B306" s="1976"/>
      <c r="C306" s="1961"/>
      <c r="D306" s="1955"/>
      <c r="E306" s="1976"/>
      <c r="F306" s="1993"/>
      <c r="G306" s="1955"/>
      <c r="H306" s="1955"/>
      <c r="DE306" s="819"/>
      <c r="DF306" s="772" t="str">
        <f t="shared" si="4"/>
        <v/>
      </c>
      <c r="DG306" s="829">
        <v>304</v>
      </c>
    </row>
    <row r="307" spans="1:111" s="753" customFormat="1" ht="12" customHeight="1" x14ac:dyDescent="0.15">
      <c r="A307" s="1976"/>
      <c r="B307" s="1976"/>
      <c r="C307" s="1961"/>
      <c r="D307" s="1955"/>
      <c r="E307" s="1976"/>
      <c r="F307" s="1993"/>
      <c r="G307" s="1955"/>
      <c r="H307" s="1955"/>
      <c r="DE307" s="819"/>
      <c r="DF307" s="772" t="str">
        <f t="shared" si="4"/>
        <v/>
      </c>
      <c r="DG307" s="829">
        <v>305</v>
      </c>
    </row>
    <row r="308" spans="1:111" s="753" customFormat="1" ht="12" customHeight="1" x14ac:dyDescent="0.15">
      <c r="A308" s="1976"/>
      <c r="B308" s="1976"/>
      <c r="C308" s="1961"/>
      <c r="D308" s="1955"/>
      <c r="E308" s="1976"/>
      <c r="F308" s="1993"/>
      <c r="G308" s="1955"/>
      <c r="H308" s="1955"/>
      <c r="DE308" s="819"/>
      <c r="DF308" s="772" t="str">
        <f t="shared" si="4"/>
        <v/>
      </c>
      <c r="DG308" s="829">
        <v>306</v>
      </c>
    </row>
    <row r="309" spans="1:111" s="753" customFormat="1" ht="12" customHeight="1" x14ac:dyDescent="0.15">
      <c r="A309" s="1976"/>
      <c r="B309" s="1976"/>
      <c r="C309" s="1961"/>
      <c r="D309" s="1955"/>
      <c r="E309" s="1976"/>
      <c r="F309" s="1993"/>
      <c r="G309" s="1955"/>
      <c r="H309" s="1955"/>
      <c r="DE309" s="819"/>
      <c r="DF309" s="772" t="str">
        <f t="shared" si="4"/>
        <v/>
      </c>
      <c r="DG309" s="829">
        <v>307</v>
      </c>
    </row>
    <row r="310" spans="1:111" s="753" customFormat="1" ht="12" customHeight="1" x14ac:dyDescent="0.15">
      <c r="A310" s="1976"/>
      <c r="B310" s="1976"/>
      <c r="C310" s="1961"/>
      <c r="D310" s="1955"/>
      <c r="E310" s="1976"/>
      <c r="F310" s="1993"/>
      <c r="G310" s="1955"/>
      <c r="H310" s="1955"/>
      <c r="DE310" s="819"/>
      <c r="DF310" s="772" t="str">
        <f t="shared" si="4"/>
        <v/>
      </c>
      <c r="DG310" s="829">
        <v>308</v>
      </c>
    </row>
    <row r="311" spans="1:111" s="753" customFormat="1" ht="12" customHeight="1" x14ac:dyDescent="0.15">
      <c r="A311" s="1976"/>
      <c r="B311" s="1976"/>
      <c r="C311" s="1961"/>
      <c r="D311" s="1955"/>
      <c r="E311" s="1976"/>
      <c r="F311" s="1993"/>
      <c r="G311" s="1955"/>
      <c r="H311" s="1955"/>
      <c r="DE311" s="819"/>
      <c r="DF311" s="772" t="str">
        <f t="shared" si="4"/>
        <v/>
      </c>
      <c r="DG311" s="829">
        <v>309</v>
      </c>
    </row>
    <row r="312" spans="1:111" s="753" customFormat="1" ht="12" customHeight="1" x14ac:dyDescent="0.15">
      <c r="A312" s="1976"/>
      <c r="B312" s="1976"/>
      <c r="C312" s="1961"/>
      <c r="D312" s="1955"/>
      <c r="E312" s="1976"/>
      <c r="F312" s="1993"/>
      <c r="G312" s="1955"/>
      <c r="H312" s="1955"/>
      <c r="DE312" s="819"/>
      <c r="DF312" s="772" t="str">
        <f t="shared" si="4"/>
        <v/>
      </c>
      <c r="DG312" s="829">
        <v>310</v>
      </c>
    </row>
    <row r="313" spans="1:111" s="753" customFormat="1" ht="12" customHeight="1" x14ac:dyDescent="0.15">
      <c r="A313" s="1976"/>
      <c r="B313" s="1976"/>
      <c r="C313" s="1961"/>
      <c r="D313" s="1955"/>
      <c r="E313" s="1976"/>
      <c r="F313" s="1993"/>
      <c r="G313" s="1955"/>
      <c r="H313" s="1955"/>
      <c r="DE313" s="819"/>
      <c r="DF313" s="772" t="str">
        <f t="shared" si="4"/>
        <v/>
      </c>
      <c r="DG313" s="829">
        <v>311</v>
      </c>
    </row>
    <row r="314" spans="1:111" s="753" customFormat="1" ht="12" customHeight="1" x14ac:dyDescent="0.15">
      <c r="A314" s="1976"/>
      <c r="B314" s="1976"/>
      <c r="C314" s="1961"/>
      <c r="D314" s="1955"/>
      <c r="E314" s="1976"/>
      <c r="F314" s="1993"/>
      <c r="G314" s="1955"/>
      <c r="H314" s="1955"/>
      <c r="DE314" s="819"/>
      <c r="DF314" s="772" t="str">
        <f t="shared" si="4"/>
        <v/>
      </c>
      <c r="DG314" s="829">
        <v>312</v>
      </c>
    </row>
    <row r="315" spans="1:111" s="753" customFormat="1" ht="12" customHeight="1" x14ac:dyDescent="0.15">
      <c r="A315" s="1976"/>
      <c r="B315" s="1976"/>
      <c r="C315" s="1961"/>
      <c r="D315" s="1955"/>
      <c r="E315" s="1976"/>
      <c r="F315" s="1993"/>
      <c r="G315" s="1955"/>
      <c r="H315" s="1955"/>
      <c r="DE315" s="819"/>
      <c r="DF315" s="772" t="str">
        <f t="shared" si="4"/>
        <v/>
      </c>
      <c r="DG315" s="829">
        <v>313</v>
      </c>
    </row>
    <row r="316" spans="1:111" s="753" customFormat="1" ht="12" customHeight="1" x14ac:dyDescent="0.15">
      <c r="A316" s="1976"/>
      <c r="B316" s="1976"/>
      <c r="C316" s="1961"/>
      <c r="D316" s="1955"/>
      <c r="E316" s="1976"/>
      <c r="F316" s="1993"/>
      <c r="G316" s="1955"/>
      <c r="H316" s="1955"/>
      <c r="DE316" s="819"/>
      <c r="DF316" s="772" t="str">
        <f t="shared" si="4"/>
        <v/>
      </c>
      <c r="DG316" s="829">
        <v>314</v>
      </c>
    </row>
    <row r="317" spans="1:111" s="753" customFormat="1" ht="12" customHeight="1" x14ac:dyDescent="0.15">
      <c r="A317" s="1976"/>
      <c r="B317" s="1976"/>
      <c r="C317" s="1961"/>
      <c r="D317" s="1955"/>
      <c r="E317" s="1976"/>
      <c r="F317" s="1993"/>
      <c r="G317" s="1955"/>
      <c r="H317" s="1955"/>
      <c r="DE317" s="819"/>
      <c r="DF317" s="772" t="str">
        <f t="shared" si="4"/>
        <v/>
      </c>
      <c r="DG317" s="829">
        <v>315</v>
      </c>
    </row>
    <row r="318" spans="1:111" s="753" customFormat="1" ht="12" customHeight="1" x14ac:dyDescent="0.15">
      <c r="A318" s="1976"/>
      <c r="B318" s="1976"/>
      <c r="C318" s="1961"/>
      <c r="D318" s="1955"/>
      <c r="E318" s="1976"/>
      <c r="F318" s="1993"/>
      <c r="G318" s="1955"/>
      <c r="H318" s="1955"/>
      <c r="DE318" s="819"/>
      <c r="DF318" s="772" t="str">
        <f t="shared" si="4"/>
        <v/>
      </c>
      <c r="DG318" s="829">
        <v>316</v>
      </c>
    </row>
    <row r="319" spans="1:111" s="753" customFormat="1" ht="12" customHeight="1" x14ac:dyDescent="0.15">
      <c r="A319" s="1976"/>
      <c r="B319" s="1976"/>
      <c r="C319" s="1961"/>
      <c r="D319" s="1955"/>
      <c r="E319" s="1976"/>
      <c r="F319" s="1993"/>
      <c r="G319" s="1955"/>
      <c r="H319" s="1955"/>
      <c r="DE319" s="819"/>
      <c r="DF319" s="772" t="str">
        <f t="shared" si="4"/>
        <v/>
      </c>
      <c r="DG319" s="829">
        <v>317</v>
      </c>
    </row>
    <row r="320" spans="1:111" s="753" customFormat="1" ht="12" customHeight="1" x14ac:dyDescent="0.15">
      <c r="A320" s="1976"/>
      <c r="B320" s="1976"/>
      <c r="C320" s="1961"/>
      <c r="D320" s="1955"/>
      <c r="E320" s="1976"/>
      <c r="F320" s="1993"/>
      <c r="G320" s="1955"/>
      <c r="H320" s="1955"/>
      <c r="DE320" s="819"/>
      <c r="DF320" s="772" t="str">
        <f t="shared" si="4"/>
        <v/>
      </c>
      <c r="DG320" s="829">
        <v>318</v>
      </c>
    </row>
    <row r="321" spans="1:111" s="753" customFormat="1" ht="12" customHeight="1" x14ac:dyDescent="0.15">
      <c r="A321" s="1976"/>
      <c r="B321" s="1976"/>
      <c r="C321" s="1961"/>
      <c r="D321" s="1955"/>
      <c r="E321" s="1976"/>
      <c r="F321" s="1993"/>
      <c r="G321" s="1955"/>
      <c r="H321" s="1955"/>
      <c r="DE321" s="819"/>
      <c r="DF321" s="772" t="str">
        <f t="shared" si="4"/>
        <v/>
      </c>
      <c r="DG321" s="829">
        <v>319</v>
      </c>
    </row>
    <row r="322" spans="1:111" s="753" customFormat="1" ht="12" customHeight="1" x14ac:dyDescent="0.15">
      <c r="A322" s="1976"/>
      <c r="B322" s="1976"/>
      <c r="C322" s="1961"/>
      <c r="D322" s="1955"/>
      <c r="E322" s="1976"/>
      <c r="F322" s="1993"/>
      <c r="G322" s="1955"/>
      <c r="H322" s="1955"/>
      <c r="DE322" s="819"/>
      <c r="DF322" s="772" t="str">
        <f t="shared" si="4"/>
        <v/>
      </c>
      <c r="DG322" s="829">
        <v>320</v>
      </c>
    </row>
    <row r="323" spans="1:111" s="753" customFormat="1" ht="12" customHeight="1" x14ac:dyDescent="0.15">
      <c r="A323" s="1976"/>
      <c r="B323" s="1976"/>
      <c r="C323" s="1961"/>
      <c r="D323" s="1955"/>
      <c r="E323" s="1976"/>
      <c r="F323" s="1993"/>
      <c r="G323" s="1955"/>
      <c r="H323" s="1955"/>
      <c r="DE323" s="819"/>
      <c r="DF323" s="772" t="str">
        <f t="shared" si="4"/>
        <v/>
      </c>
      <c r="DG323" s="829">
        <v>321</v>
      </c>
    </row>
    <row r="324" spans="1:111" s="753" customFormat="1" ht="12" customHeight="1" x14ac:dyDescent="0.15">
      <c r="A324" s="1976"/>
      <c r="B324" s="1976"/>
      <c r="C324" s="1961"/>
      <c r="D324" s="1955"/>
      <c r="E324" s="1976"/>
      <c r="F324" s="1993"/>
      <c r="G324" s="1955"/>
      <c r="H324" s="1955"/>
      <c r="DE324" s="819"/>
      <c r="DF324" s="772" t="str">
        <f t="shared" si="4"/>
        <v/>
      </c>
      <c r="DG324" s="829">
        <v>322</v>
      </c>
    </row>
    <row r="325" spans="1:111" s="753" customFormat="1" ht="12" customHeight="1" x14ac:dyDescent="0.15">
      <c r="A325" s="1976"/>
      <c r="B325" s="1976"/>
      <c r="C325" s="1961"/>
      <c r="D325" s="1955"/>
      <c r="E325" s="1976"/>
      <c r="F325" s="1993"/>
      <c r="G325" s="1955"/>
      <c r="H325" s="1955"/>
      <c r="DE325" s="819"/>
      <c r="DF325" s="772" t="str">
        <f t="shared" si="4"/>
        <v/>
      </c>
      <c r="DG325" s="829">
        <v>323</v>
      </c>
    </row>
    <row r="326" spans="1:111" s="753" customFormat="1" ht="12" customHeight="1" x14ac:dyDescent="0.15">
      <c r="A326" s="1976"/>
      <c r="B326" s="1976"/>
      <c r="C326" s="1961"/>
      <c r="D326" s="1955"/>
      <c r="E326" s="1976"/>
      <c r="F326" s="1993"/>
      <c r="G326" s="1955"/>
      <c r="H326" s="1955"/>
      <c r="DE326" s="819"/>
      <c r="DF326" s="772" t="str">
        <f t="shared" si="4"/>
        <v/>
      </c>
      <c r="DG326" s="829">
        <v>324</v>
      </c>
    </row>
    <row r="327" spans="1:111" s="753" customFormat="1" ht="12" customHeight="1" x14ac:dyDescent="0.15">
      <c r="A327" s="1976"/>
      <c r="B327" s="1976"/>
      <c r="C327" s="1961"/>
      <c r="D327" s="1955"/>
      <c r="E327" s="1976"/>
      <c r="F327" s="1993"/>
      <c r="G327" s="1955"/>
      <c r="H327" s="1955"/>
      <c r="DE327" s="819"/>
      <c r="DF327" s="772" t="str">
        <f t="shared" ref="DF327:DF390" si="5">IF(COUNTA(A327:H327)&gt;0,DG327,"")</f>
        <v/>
      </c>
      <c r="DG327" s="829">
        <v>325</v>
      </c>
    </row>
    <row r="328" spans="1:111" s="753" customFormat="1" ht="12" customHeight="1" x14ac:dyDescent="0.15">
      <c r="A328" s="1976"/>
      <c r="B328" s="1976"/>
      <c r="C328" s="1961"/>
      <c r="D328" s="1955"/>
      <c r="E328" s="1976"/>
      <c r="F328" s="1993"/>
      <c r="G328" s="1955"/>
      <c r="H328" s="1955"/>
      <c r="DE328" s="819"/>
      <c r="DF328" s="772" t="str">
        <f t="shared" si="5"/>
        <v/>
      </c>
      <c r="DG328" s="829">
        <v>326</v>
      </c>
    </row>
    <row r="329" spans="1:111" s="753" customFormat="1" ht="12" customHeight="1" x14ac:dyDescent="0.15">
      <c r="A329" s="1976"/>
      <c r="B329" s="1976"/>
      <c r="C329" s="1961"/>
      <c r="D329" s="1955"/>
      <c r="E329" s="1976"/>
      <c r="F329" s="1993"/>
      <c r="G329" s="1955"/>
      <c r="H329" s="1955"/>
      <c r="DE329" s="819"/>
      <c r="DF329" s="772" t="str">
        <f t="shared" si="5"/>
        <v/>
      </c>
      <c r="DG329" s="829">
        <v>327</v>
      </c>
    </row>
    <row r="330" spans="1:111" s="753" customFormat="1" ht="12" customHeight="1" x14ac:dyDescent="0.15">
      <c r="A330" s="1976"/>
      <c r="B330" s="1976"/>
      <c r="C330" s="1961"/>
      <c r="D330" s="1955"/>
      <c r="E330" s="1976"/>
      <c r="F330" s="1993"/>
      <c r="G330" s="1955"/>
      <c r="H330" s="1955"/>
      <c r="DE330" s="819"/>
      <c r="DF330" s="772" t="str">
        <f t="shared" si="5"/>
        <v/>
      </c>
      <c r="DG330" s="829">
        <v>328</v>
      </c>
    </row>
    <row r="331" spans="1:111" s="753" customFormat="1" ht="12" customHeight="1" x14ac:dyDescent="0.15">
      <c r="A331" s="1976"/>
      <c r="B331" s="1976"/>
      <c r="C331" s="1961"/>
      <c r="D331" s="1955"/>
      <c r="E331" s="1976"/>
      <c r="F331" s="1993"/>
      <c r="G331" s="1955"/>
      <c r="H331" s="1955"/>
      <c r="DE331" s="819"/>
      <c r="DF331" s="772" t="str">
        <f t="shared" si="5"/>
        <v/>
      </c>
      <c r="DG331" s="829">
        <v>329</v>
      </c>
    </row>
    <row r="332" spans="1:111" s="753" customFormat="1" ht="12" customHeight="1" x14ac:dyDescent="0.15">
      <c r="A332" s="1976"/>
      <c r="B332" s="1976"/>
      <c r="C332" s="1961"/>
      <c r="D332" s="1955"/>
      <c r="E332" s="1976"/>
      <c r="F332" s="1993"/>
      <c r="G332" s="1955"/>
      <c r="H332" s="1955"/>
      <c r="DE332" s="819"/>
      <c r="DF332" s="772" t="str">
        <f t="shared" si="5"/>
        <v/>
      </c>
      <c r="DG332" s="829">
        <v>330</v>
      </c>
    </row>
    <row r="333" spans="1:111" s="753" customFormat="1" ht="12" customHeight="1" x14ac:dyDescent="0.15">
      <c r="A333" s="1976"/>
      <c r="B333" s="1976"/>
      <c r="C333" s="1961"/>
      <c r="D333" s="1955"/>
      <c r="E333" s="1976"/>
      <c r="F333" s="1993"/>
      <c r="G333" s="1955"/>
      <c r="H333" s="1955"/>
      <c r="DE333" s="819"/>
      <c r="DF333" s="772" t="str">
        <f t="shared" si="5"/>
        <v/>
      </c>
      <c r="DG333" s="829">
        <v>331</v>
      </c>
    </row>
    <row r="334" spans="1:111" s="753" customFormat="1" ht="12" customHeight="1" x14ac:dyDescent="0.15">
      <c r="A334" s="1976"/>
      <c r="B334" s="1976"/>
      <c r="C334" s="1961"/>
      <c r="D334" s="1955"/>
      <c r="E334" s="1976"/>
      <c r="F334" s="1993"/>
      <c r="G334" s="1955"/>
      <c r="H334" s="1955"/>
      <c r="DE334" s="819"/>
      <c r="DF334" s="772" t="str">
        <f t="shared" si="5"/>
        <v/>
      </c>
      <c r="DG334" s="829">
        <v>332</v>
      </c>
    </row>
    <row r="335" spans="1:111" s="753" customFormat="1" ht="12" customHeight="1" x14ac:dyDescent="0.15">
      <c r="A335" s="1976"/>
      <c r="B335" s="1976"/>
      <c r="C335" s="1961"/>
      <c r="D335" s="1955"/>
      <c r="E335" s="1976"/>
      <c r="F335" s="1993"/>
      <c r="G335" s="1955"/>
      <c r="H335" s="1955"/>
      <c r="DE335" s="819"/>
      <c r="DF335" s="772" t="str">
        <f t="shared" si="5"/>
        <v/>
      </c>
      <c r="DG335" s="829">
        <v>333</v>
      </c>
    </row>
    <row r="336" spans="1:111" s="753" customFormat="1" ht="12" customHeight="1" x14ac:dyDescent="0.15">
      <c r="A336" s="1976"/>
      <c r="B336" s="1976"/>
      <c r="C336" s="1961"/>
      <c r="D336" s="1955"/>
      <c r="E336" s="1976"/>
      <c r="F336" s="1993"/>
      <c r="G336" s="1955"/>
      <c r="H336" s="1955"/>
      <c r="DE336" s="819"/>
      <c r="DF336" s="772" t="str">
        <f t="shared" si="5"/>
        <v/>
      </c>
      <c r="DG336" s="829">
        <v>334</v>
      </c>
    </row>
    <row r="337" spans="1:111" s="753" customFormat="1" ht="12" customHeight="1" x14ac:dyDescent="0.15">
      <c r="A337" s="1976"/>
      <c r="B337" s="1976"/>
      <c r="C337" s="1961"/>
      <c r="D337" s="1955"/>
      <c r="E337" s="1976"/>
      <c r="F337" s="1993"/>
      <c r="G337" s="1955"/>
      <c r="H337" s="1955"/>
      <c r="DE337" s="819"/>
      <c r="DF337" s="772" t="str">
        <f t="shared" si="5"/>
        <v/>
      </c>
      <c r="DG337" s="829">
        <v>335</v>
      </c>
    </row>
    <row r="338" spans="1:111" s="753" customFormat="1" ht="12" customHeight="1" x14ac:dyDescent="0.15">
      <c r="A338" s="1976"/>
      <c r="B338" s="1976"/>
      <c r="C338" s="1961"/>
      <c r="D338" s="1955"/>
      <c r="E338" s="1976"/>
      <c r="F338" s="1993"/>
      <c r="G338" s="1955"/>
      <c r="H338" s="1955"/>
      <c r="DE338" s="819"/>
      <c r="DF338" s="772" t="str">
        <f t="shared" si="5"/>
        <v/>
      </c>
      <c r="DG338" s="829">
        <v>336</v>
      </c>
    </row>
    <row r="339" spans="1:111" s="753" customFormat="1" ht="12" customHeight="1" x14ac:dyDescent="0.15">
      <c r="A339" s="1976"/>
      <c r="B339" s="1976"/>
      <c r="C339" s="1961"/>
      <c r="D339" s="1955"/>
      <c r="E339" s="1976"/>
      <c r="F339" s="1993"/>
      <c r="G339" s="1955"/>
      <c r="H339" s="1955"/>
      <c r="DE339" s="819"/>
      <c r="DF339" s="772" t="str">
        <f t="shared" si="5"/>
        <v/>
      </c>
      <c r="DG339" s="829">
        <v>337</v>
      </c>
    </row>
    <row r="340" spans="1:111" s="753" customFormat="1" ht="12" customHeight="1" x14ac:dyDescent="0.15">
      <c r="A340" s="1976"/>
      <c r="B340" s="1976"/>
      <c r="C340" s="1961"/>
      <c r="D340" s="1955"/>
      <c r="E340" s="1976"/>
      <c r="F340" s="1993"/>
      <c r="G340" s="1955"/>
      <c r="H340" s="1955"/>
      <c r="DE340" s="819"/>
      <c r="DF340" s="772" t="str">
        <f t="shared" si="5"/>
        <v/>
      </c>
      <c r="DG340" s="829">
        <v>338</v>
      </c>
    </row>
    <row r="341" spans="1:111" s="753" customFormat="1" ht="12" customHeight="1" x14ac:dyDescent="0.15">
      <c r="A341" s="1976"/>
      <c r="B341" s="1976"/>
      <c r="C341" s="1961"/>
      <c r="D341" s="1955"/>
      <c r="E341" s="1976"/>
      <c r="F341" s="1993"/>
      <c r="G341" s="1955"/>
      <c r="H341" s="1955"/>
      <c r="DE341" s="819"/>
      <c r="DF341" s="772" t="str">
        <f t="shared" si="5"/>
        <v/>
      </c>
      <c r="DG341" s="829">
        <v>339</v>
      </c>
    </row>
    <row r="342" spans="1:111" s="753" customFormat="1" ht="12" customHeight="1" x14ac:dyDescent="0.15">
      <c r="A342" s="1976"/>
      <c r="B342" s="1976"/>
      <c r="C342" s="1961"/>
      <c r="D342" s="1955"/>
      <c r="E342" s="1976"/>
      <c r="F342" s="1993"/>
      <c r="G342" s="1955"/>
      <c r="H342" s="1955"/>
      <c r="DE342" s="819"/>
      <c r="DF342" s="772" t="str">
        <f t="shared" si="5"/>
        <v/>
      </c>
      <c r="DG342" s="829">
        <v>340</v>
      </c>
    </row>
    <row r="343" spans="1:111" s="753" customFormat="1" ht="12" customHeight="1" x14ac:dyDescent="0.15">
      <c r="A343" s="1976"/>
      <c r="B343" s="1976"/>
      <c r="C343" s="1961"/>
      <c r="D343" s="1955"/>
      <c r="E343" s="1976"/>
      <c r="F343" s="1993"/>
      <c r="G343" s="1955"/>
      <c r="H343" s="1955"/>
      <c r="DE343" s="819"/>
      <c r="DF343" s="772" t="str">
        <f t="shared" si="5"/>
        <v/>
      </c>
      <c r="DG343" s="829">
        <v>341</v>
      </c>
    </row>
    <row r="344" spans="1:111" s="753" customFormat="1" ht="12" customHeight="1" x14ac:dyDescent="0.15">
      <c r="A344" s="1976"/>
      <c r="B344" s="1976"/>
      <c r="C344" s="1961"/>
      <c r="D344" s="1955"/>
      <c r="E344" s="1976"/>
      <c r="F344" s="1993"/>
      <c r="G344" s="1955"/>
      <c r="H344" s="1955"/>
      <c r="DE344" s="819"/>
      <c r="DF344" s="772" t="str">
        <f t="shared" si="5"/>
        <v/>
      </c>
      <c r="DG344" s="829">
        <v>342</v>
      </c>
    </row>
    <row r="345" spans="1:111" s="753" customFormat="1" ht="12" customHeight="1" x14ac:dyDescent="0.15">
      <c r="A345" s="1976"/>
      <c r="B345" s="1976"/>
      <c r="C345" s="1961"/>
      <c r="D345" s="1955"/>
      <c r="E345" s="1976"/>
      <c r="F345" s="1993"/>
      <c r="G345" s="1955"/>
      <c r="H345" s="1955"/>
      <c r="DE345" s="819"/>
      <c r="DF345" s="772" t="str">
        <f t="shared" si="5"/>
        <v/>
      </c>
      <c r="DG345" s="829">
        <v>343</v>
      </c>
    </row>
    <row r="346" spans="1:111" s="753" customFormat="1" ht="12" customHeight="1" x14ac:dyDescent="0.15">
      <c r="A346" s="1976"/>
      <c r="B346" s="1976"/>
      <c r="C346" s="1961"/>
      <c r="D346" s="1955"/>
      <c r="E346" s="1976"/>
      <c r="F346" s="1993"/>
      <c r="G346" s="1955"/>
      <c r="H346" s="1955"/>
      <c r="DE346" s="819"/>
      <c r="DF346" s="772" t="str">
        <f t="shared" si="5"/>
        <v/>
      </c>
      <c r="DG346" s="829">
        <v>344</v>
      </c>
    </row>
    <row r="347" spans="1:111" s="753" customFormat="1" ht="12" customHeight="1" x14ac:dyDescent="0.15">
      <c r="A347" s="1976"/>
      <c r="B347" s="1976"/>
      <c r="C347" s="1961"/>
      <c r="D347" s="1955"/>
      <c r="E347" s="1976"/>
      <c r="F347" s="1993"/>
      <c r="G347" s="1955"/>
      <c r="H347" s="1955"/>
      <c r="DE347" s="819"/>
      <c r="DF347" s="772" t="str">
        <f t="shared" si="5"/>
        <v/>
      </c>
      <c r="DG347" s="829">
        <v>345</v>
      </c>
    </row>
    <row r="348" spans="1:111" s="753" customFormat="1" ht="12" customHeight="1" x14ac:dyDescent="0.15">
      <c r="A348" s="1976"/>
      <c r="B348" s="1976"/>
      <c r="C348" s="1961"/>
      <c r="D348" s="1955"/>
      <c r="E348" s="1976"/>
      <c r="F348" s="1993"/>
      <c r="G348" s="1955"/>
      <c r="H348" s="1955"/>
      <c r="DE348" s="819"/>
      <c r="DF348" s="772" t="str">
        <f t="shared" si="5"/>
        <v/>
      </c>
      <c r="DG348" s="829">
        <v>346</v>
      </c>
    </row>
    <row r="349" spans="1:111" s="753" customFormat="1" ht="12" customHeight="1" x14ac:dyDescent="0.15">
      <c r="A349" s="1976"/>
      <c r="B349" s="1976"/>
      <c r="C349" s="1961"/>
      <c r="D349" s="1955"/>
      <c r="E349" s="1976"/>
      <c r="F349" s="1993"/>
      <c r="G349" s="1955"/>
      <c r="H349" s="1955"/>
      <c r="DE349" s="819"/>
      <c r="DF349" s="772" t="str">
        <f t="shared" si="5"/>
        <v/>
      </c>
      <c r="DG349" s="829">
        <v>347</v>
      </c>
    </row>
    <row r="350" spans="1:111" s="753" customFormat="1" ht="12" customHeight="1" x14ac:dyDescent="0.15">
      <c r="A350" s="1976"/>
      <c r="B350" s="1976"/>
      <c r="C350" s="1961"/>
      <c r="D350" s="1955"/>
      <c r="E350" s="1976"/>
      <c r="F350" s="1993"/>
      <c r="G350" s="1955"/>
      <c r="H350" s="1955"/>
      <c r="DE350" s="819"/>
      <c r="DF350" s="772" t="str">
        <f t="shared" si="5"/>
        <v/>
      </c>
      <c r="DG350" s="829">
        <v>348</v>
      </c>
    </row>
    <row r="351" spans="1:111" s="753" customFormat="1" ht="12" customHeight="1" x14ac:dyDescent="0.15">
      <c r="A351" s="1976"/>
      <c r="B351" s="1976"/>
      <c r="C351" s="1961"/>
      <c r="D351" s="1955"/>
      <c r="E351" s="1976"/>
      <c r="F351" s="1993"/>
      <c r="G351" s="1955"/>
      <c r="H351" s="1955"/>
      <c r="DE351" s="819"/>
      <c r="DF351" s="772" t="str">
        <f t="shared" si="5"/>
        <v/>
      </c>
      <c r="DG351" s="829">
        <v>349</v>
      </c>
    </row>
    <row r="352" spans="1:111" s="753" customFormat="1" ht="12" customHeight="1" x14ac:dyDescent="0.15">
      <c r="A352" s="1976"/>
      <c r="B352" s="1976"/>
      <c r="C352" s="1961"/>
      <c r="D352" s="1955"/>
      <c r="E352" s="1976"/>
      <c r="F352" s="1993"/>
      <c r="G352" s="1955"/>
      <c r="H352" s="1955"/>
      <c r="DE352" s="819"/>
      <c r="DF352" s="772" t="str">
        <f t="shared" si="5"/>
        <v/>
      </c>
      <c r="DG352" s="829">
        <v>350</v>
      </c>
    </row>
    <row r="353" spans="1:111" s="753" customFormat="1" ht="12" customHeight="1" x14ac:dyDescent="0.15">
      <c r="A353" s="1976"/>
      <c r="B353" s="1976"/>
      <c r="C353" s="1961"/>
      <c r="D353" s="1955"/>
      <c r="E353" s="1976"/>
      <c r="F353" s="1993"/>
      <c r="G353" s="1955"/>
      <c r="H353" s="1955"/>
      <c r="DE353" s="819"/>
      <c r="DF353" s="772" t="str">
        <f t="shared" si="5"/>
        <v/>
      </c>
      <c r="DG353" s="829">
        <v>351</v>
      </c>
    </row>
    <row r="354" spans="1:111" s="753" customFormat="1" ht="12" customHeight="1" x14ac:dyDescent="0.15">
      <c r="A354" s="1976"/>
      <c r="B354" s="1976"/>
      <c r="C354" s="1961"/>
      <c r="D354" s="1955"/>
      <c r="E354" s="1976"/>
      <c r="F354" s="1993"/>
      <c r="G354" s="1955"/>
      <c r="H354" s="1955"/>
      <c r="DE354" s="819"/>
      <c r="DF354" s="772" t="str">
        <f t="shared" si="5"/>
        <v/>
      </c>
      <c r="DG354" s="829">
        <v>352</v>
      </c>
    </row>
    <row r="355" spans="1:111" s="753" customFormat="1" ht="12" customHeight="1" x14ac:dyDescent="0.15">
      <c r="A355" s="1976"/>
      <c r="B355" s="1976"/>
      <c r="C355" s="1961"/>
      <c r="D355" s="1955"/>
      <c r="E355" s="1976"/>
      <c r="F355" s="1993"/>
      <c r="G355" s="1955"/>
      <c r="H355" s="1955"/>
      <c r="DE355" s="819"/>
      <c r="DF355" s="772" t="str">
        <f t="shared" si="5"/>
        <v/>
      </c>
      <c r="DG355" s="829">
        <v>353</v>
      </c>
    </row>
    <row r="356" spans="1:111" s="753" customFormat="1" ht="12" customHeight="1" x14ac:dyDescent="0.15">
      <c r="A356" s="1976"/>
      <c r="B356" s="1976"/>
      <c r="C356" s="1961"/>
      <c r="D356" s="1955"/>
      <c r="E356" s="1976"/>
      <c r="F356" s="1993"/>
      <c r="G356" s="1955"/>
      <c r="H356" s="1955"/>
      <c r="DE356" s="819"/>
      <c r="DF356" s="772" t="str">
        <f t="shared" si="5"/>
        <v/>
      </c>
      <c r="DG356" s="829">
        <v>354</v>
      </c>
    </row>
    <row r="357" spans="1:111" s="753" customFormat="1" ht="12" customHeight="1" x14ac:dyDescent="0.15">
      <c r="A357" s="1976"/>
      <c r="B357" s="1976"/>
      <c r="C357" s="1961"/>
      <c r="D357" s="1955"/>
      <c r="E357" s="1976"/>
      <c r="F357" s="1993"/>
      <c r="G357" s="1955"/>
      <c r="H357" s="1955"/>
      <c r="DE357" s="819"/>
      <c r="DF357" s="772" t="str">
        <f t="shared" si="5"/>
        <v/>
      </c>
      <c r="DG357" s="829">
        <v>355</v>
      </c>
    </row>
    <row r="358" spans="1:111" s="753" customFormat="1" ht="12" customHeight="1" x14ac:dyDescent="0.15">
      <c r="A358" s="1976"/>
      <c r="B358" s="1976"/>
      <c r="C358" s="1961"/>
      <c r="D358" s="1955"/>
      <c r="E358" s="1976"/>
      <c r="F358" s="1993"/>
      <c r="G358" s="1955"/>
      <c r="H358" s="1955"/>
      <c r="DE358" s="819"/>
      <c r="DF358" s="772" t="str">
        <f t="shared" si="5"/>
        <v/>
      </c>
      <c r="DG358" s="829">
        <v>356</v>
      </c>
    </row>
    <row r="359" spans="1:111" s="753" customFormat="1" ht="12" customHeight="1" x14ac:dyDescent="0.15">
      <c r="A359" s="1976"/>
      <c r="B359" s="1976"/>
      <c r="C359" s="1961"/>
      <c r="D359" s="1955"/>
      <c r="E359" s="1976"/>
      <c r="F359" s="1993"/>
      <c r="G359" s="1955"/>
      <c r="H359" s="1955"/>
      <c r="DE359" s="819"/>
      <c r="DF359" s="772" t="str">
        <f t="shared" si="5"/>
        <v/>
      </c>
      <c r="DG359" s="829">
        <v>357</v>
      </c>
    </row>
    <row r="360" spans="1:111" s="753" customFormat="1" ht="12" customHeight="1" x14ac:dyDescent="0.15">
      <c r="A360" s="1976"/>
      <c r="B360" s="1976"/>
      <c r="C360" s="1961"/>
      <c r="D360" s="1955"/>
      <c r="E360" s="1976"/>
      <c r="F360" s="1993"/>
      <c r="G360" s="1955"/>
      <c r="H360" s="1955"/>
      <c r="DE360" s="819"/>
      <c r="DF360" s="772" t="str">
        <f t="shared" si="5"/>
        <v/>
      </c>
      <c r="DG360" s="829">
        <v>358</v>
      </c>
    </row>
    <row r="361" spans="1:111" s="753" customFormat="1" ht="12" customHeight="1" x14ac:dyDescent="0.15">
      <c r="A361" s="1976"/>
      <c r="B361" s="1976"/>
      <c r="C361" s="1961"/>
      <c r="D361" s="1955"/>
      <c r="E361" s="1976"/>
      <c r="F361" s="1993"/>
      <c r="G361" s="1955"/>
      <c r="H361" s="1955"/>
      <c r="DE361" s="819"/>
      <c r="DF361" s="772" t="str">
        <f t="shared" si="5"/>
        <v/>
      </c>
      <c r="DG361" s="829">
        <v>359</v>
      </c>
    </row>
    <row r="362" spans="1:111" s="753" customFormat="1" ht="12" customHeight="1" x14ac:dyDescent="0.15">
      <c r="A362" s="1976"/>
      <c r="B362" s="1976"/>
      <c r="C362" s="1961"/>
      <c r="D362" s="1955"/>
      <c r="E362" s="1976"/>
      <c r="F362" s="1993"/>
      <c r="G362" s="1955"/>
      <c r="H362" s="1955"/>
      <c r="DE362" s="819"/>
      <c r="DF362" s="772" t="str">
        <f t="shared" si="5"/>
        <v/>
      </c>
      <c r="DG362" s="829">
        <v>360</v>
      </c>
    </row>
    <row r="363" spans="1:111" s="753" customFormat="1" ht="12" customHeight="1" x14ac:dyDescent="0.15">
      <c r="A363" s="1976"/>
      <c r="B363" s="1976"/>
      <c r="C363" s="1961"/>
      <c r="D363" s="1955"/>
      <c r="E363" s="1976"/>
      <c r="F363" s="1993"/>
      <c r="G363" s="1955"/>
      <c r="H363" s="1955"/>
      <c r="DE363" s="819"/>
      <c r="DF363" s="772" t="str">
        <f t="shared" si="5"/>
        <v/>
      </c>
      <c r="DG363" s="829">
        <v>361</v>
      </c>
    </row>
    <row r="364" spans="1:111" s="753" customFormat="1" ht="12" customHeight="1" x14ac:dyDescent="0.15">
      <c r="A364" s="1976"/>
      <c r="B364" s="1976"/>
      <c r="C364" s="1961"/>
      <c r="D364" s="1955"/>
      <c r="E364" s="1976"/>
      <c r="F364" s="1993"/>
      <c r="G364" s="1955"/>
      <c r="H364" s="1955"/>
      <c r="DE364" s="819"/>
      <c r="DF364" s="772" t="str">
        <f t="shared" si="5"/>
        <v/>
      </c>
      <c r="DG364" s="829">
        <v>362</v>
      </c>
    </row>
    <row r="365" spans="1:111" s="753" customFormat="1" ht="12" customHeight="1" x14ac:dyDescent="0.15">
      <c r="A365" s="1976"/>
      <c r="B365" s="1976"/>
      <c r="C365" s="1961"/>
      <c r="D365" s="1955"/>
      <c r="E365" s="1976"/>
      <c r="F365" s="1993"/>
      <c r="G365" s="1955"/>
      <c r="H365" s="1955"/>
      <c r="DE365" s="819"/>
      <c r="DF365" s="772" t="str">
        <f t="shared" si="5"/>
        <v/>
      </c>
      <c r="DG365" s="829">
        <v>363</v>
      </c>
    </row>
    <row r="366" spans="1:111" s="753" customFormat="1" ht="12" customHeight="1" x14ac:dyDescent="0.15">
      <c r="A366" s="1976"/>
      <c r="B366" s="1976"/>
      <c r="C366" s="1961"/>
      <c r="D366" s="1955"/>
      <c r="E366" s="1976"/>
      <c r="F366" s="1993"/>
      <c r="G366" s="1955"/>
      <c r="H366" s="1955"/>
      <c r="DE366" s="819"/>
      <c r="DF366" s="772" t="str">
        <f t="shared" si="5"/>
        <v/>
      </c>
      <c r="DG366" s="829">
        <v>364</v>
      </c>
    </row>
    <row r="367" spans="1:111" s="753" customFormat="1" ht="12" customHeight="1" x14ac:dyDescent="0.15">
      <c r="A367" s="1976"/>
      <c r="B367" s="1976"/>
      <c r="C367" s="1961"/>
      <c r="D367" s="1955"/>
      <c r="E367" s="1976"/>
      <c r="F367" s="1993"/>
      <c r="G367" s="1955"/>
      <c r="H367" s="1955"/>
      <c r="DE367" s="819"/>
      <c r="DF367" s="772" t="str">
        <f t="shared" si="5"/>
        <v/>
      </c>
      <c r="DG367" s="829">
        <v>365</v>
      </c>
    </row>
    <row r="368" spans="1:111" s="753" customFormat="1" ht="12" customHeight="1" x14ac:dyDescent="0.15">
      <c r="A368" s="1976"/>
      <c r="B368" s="1976"/>
      <c r="C368" s="1961"/>
      <c r="D368" s="1955"/>
      <c r="E368" s="1976"/>
      <c r="F368" s="1993"/>
      <c r="G368" s="1955"/>
      <c r="H368" s="1955"/>
      <c r="DE368" s="819"/>
      <c r="DF368" s="772" t="str">
        <f t="shared" si="5"/>
        <v/>
      </c>
      <c r="DG368" s="829">
        <v>366</v>
      </c>
    </row>
    <row r="369" spans="1:111" s="753" customFormat="1" ht="12" customHeight="1" x14ac:dyDescent="0.15">
      <c r="A369" s="1976"/>
      <c r="B369" s="1976"/>
      <c r="C369" s="1961"/>
      <c r="D369" s="1955"/>
      <c r="E369" s="1976"/>
      <c r="F369" s="1993"/>
      <c r="G369" s="1955"/>
      <c r="H369" s="1955"/>
      <c r="DE369" s="819"/>
      <c r="DF369" s="772" t="str">
        <f t="shared" si="5"/>
        <v/>
      </c>
      <c r="DG369" s="829">
        <v>367</v>
      </c>
    </row>
    <row r="370" spans="1:111" s="753" customFormat="1" ht="12" customHeight="1" x14ac:dyDescent="0.15">
      <c r="A370" s="1976"/>
      <c r="B370" s="1976"/>
      <c r="C370" s="1961"/>
      <c r="D370" s="1955"/>
      <c r="E370" s="1976"/>
      <c r="F370" s="1993"/>
      <c r="G370" s="1955"/>
      <c r="H370" s="1955"/>
      <c r="DE370" s="819"/>
      <c r="DF370" s="772" t="str">
        <f t="shared" si="5"/>
        <v/>
      </c>
      <c r="DG370" s="829">
        <v>368</v>
      </c>
    </row>
    <row r="371" spans="1:111" s="753" customFormat="1" ht="12" customHeight="1" x14ac:dyDescent="0.15">
      <c r="A371" s="1976"/>
      <c r="B371" s="1976"/>
      <c r="C371" s="1961"/>
      <c r="D371" s="1955"/>
      <c r="E371" s="1976"/>
      <c r="F371" s="1993"/>
      <c r="G371" s="1955"/>
      <c r="H371" s="1955"/>
      <c r="DE371" s="819"/>
      <c r="DF371" s="772" t="str">
        <f t="shared" si="5"/>
        <v/>
      </c>
      <c r="DG371" s="829">
        <v>369</v>
      </c>
    </row>
    <row r="372" spans="1:111" s="753" customFormat="1" ht="12" customHeight="1" x14ac:dyDescent="0.15">
      <c r="A372" s="1976"/>
      <c r="B372" s="1976"/>
      <c r="C372" s="1961"/>
      <c r="D372" s="1955"/>
      <c r="E372" s="1976"/>
      <c r="F372" s="1993"/>
      <c r="G372" s="1955"/>
      <c r="H372" s="1955"/>
      <c r="DE372" s="819"/>
      <c r="DF372" s="772" t="str">
        <f t="shared" si="5"/>
        <v/>
      </c>
      <c r="DG372" s="829">
        <v>370</v>
      </c>
    </row>
    <row r="373" spans="1:111" s="753" customFormat="1" ht="12" customHeight="1" x14ac:dyDescent="0.15">
      <c r="A373" s="1976"/>
      <c r="B373" s="1976"/>
      <c r="C373" s="1961"/>
      <c r="D373" s="1955"/>
      <c r="E373" s="1976"/>
      <c r="F373" s="1993"/>
      <c r="G373" s="1955"/>
      <c r="H373" s="1955"/>
      <c r="DE373" s="819"/>
      <c r="DF373" s="772" t="str">
        <f t="shared" si="5"/>
        <v/>
      </c>
      <c r="DG373" s="829">
        <v>371</v>
      </c>
    </row>
    <row r="374" spans="1:111" s="753" customFormat="1" ht="12" customHeight="1" x14ac:dyDescent="0.15">
      <c r="A374" s="1976"/>
      <c r="B374" s="1976"/>
      <c r="C374" s="1961"/>
      <c r="D374" s="1955"/>
      <c r="E374" s="1976"/>
      <c r="F374" s="1993"/>
      <c r="G374" s="1955"/>
      <c r="H374" s="1955"/>
      <c r="DE374" s="819"/>
      <c r="DF374" s="772" t="str">
        <f t="shared" si="5"/>
        <v/>
      </c>
      <c r="DG374" s="829">
        <v>372</v>
      </c>
    </row>
    <row r="375" spans="1:111" s="753" customFormat="1" ht="12" customHeight="1" x14ac:dyDescent="0.15">
      <c r="A375" s="1976"/>
      <c r="B375" s="1976"/>
      <c r="C375" s="1961"/>
      <c r="D375" s="1955"/>
      <c r="E375" s="1976"/>
      <c r="F375" s="1993"/>
      <c r="G375" s="1955"/>
      <c r="H375" s="1955"/>
      <c r="DE375" s="819"/>
      <c r="DF375" s="772" t="str">
        <f t="shared" si="5"/>
        <v/>
      </c>
      <c r="DG375" s="829">
        <v>373</v>
      </c>
    </row>
    <row r="376" spans="1:111" s="753" customFormat="1" ht="12" customHeight="1" x14ac:dyDescent="0.15">
      <c r="A376" s="1976"/>
      <c r="B376" s="1976"/>
      <c r="C376" s="1961"/>
      <c r="D376" s="1955"/>
      <c r="E376" s="1976"/>
      <c r="F376" s="1993"/>
      <c r="G376" s="1955"/>
      <c r="H376" s="1955"/>
      <c r="DE376" s="819"/>
      <c r="DF376" s="772" t="str">
        <f t="shared" si="5"/>
        <v/>
      </c>
      <c r="DG376" s="829">
        <v>374</v>
      </c>
    </row>
    <row r="377" spans="1:111" s="753" customFormat="1" ht="12" customHeight="1" x14ac:dyDescent="0.15">
      <c r="A377" s="1976"/>
      <c r="B377" s="1976"/>
      <c r="C377" s="1961"/>
      <c r="D377" s="1955"/>
      <c r="E377" s="1976"/>
      <c r="F377" s="1993"/>
      <c r="G377" s="1955"/>
      <c r="H377" s="1955"/>
      <c r="DE377" s="819"/>
      <c r="DF377" s="772" t="str">
        <f t="shared" si="5"/>
        <v/>
      </c>
      <c r="DG377" s="829">
        <v>375</v>
      </c>
    </row>
    <row r="378" spans="1:111" s="753" customFormat="1" ht="12" customHeight="1" x14ac:dyDescent="0.15">
      <c r="A378" s="1976"/>
      <c r="B378" s="1976"/>
      <c r="C378" s="1961"/>
      <c r="D378" s="1955"/>
      <c r="E378" s="1976"/>
      <c r="F378" s="1993"/>
      <c r="G378" s="1955"/>
      <c r="H378" s="1955"/>
      <c r="DE378" s="819"/>
      <c r="DF378" s="772" t="str">
        <f t="shared" si="5"/>
        <v/>
      </c>
      <c r="DG378" s="829">
        <v>376</v>
      </c>
    </row>
    <row r="379" spans="1:111" s="753" customFormat="1" ht="12" customHeight="1" x14ac:dyDescent="0.15">
      <c r="A379" s="1976"/>
      <c r="B379" s="1976"/>
      <c r="C379" s="1961"/>
      <c r="D379" s="1955"/>
      <c r="E379" s="1976"/>
      <c r="F379" s="1993"/>
      <c r="G379" s="1955"/>
      <c r="H379" s="1955"/>
      <c r="DE379" s="819"/>
      <c r="DF379" s="772" t="str">
        <f t="shared" si="5"/>
        <v/>
      </c>
      <c r="DG379" s="829">
        <v>377</v>
      </c>
    </row>
    <row r="380" spans="1:111" s="753" customFormat="1" ht="12" customHeight="1" x14ac:dyDescent="0.15">
      <c r="A380" s="1976"/>
      <c r="B380" s="1976"/>
      <c r="C380" s="1961"/>
      <c r="D380" s="1955"/>
      <c r="E380" s="1976"/>
      <c r="F380" s="1993"/>
      <c r="G380" s="1955"/>
      <c r="H380" s="1955"/>
      <c r="DE380" s="819"/>
      <c r="DF380" s="772" t="str">
        <f t="shared" si="5"/>
        <v/>
      </c>
      <c r="DG380" s="829">
        <v>378</v>
      </c>
    </row>
    <row r="381" spans="1:111" s="753" customFormat="1" ht="12" customHeight="1" x14ac:dyDescent="0.15">
      <c r="A381" s="1976"/>
      <c r="B381" s="1976"/>
      <c r="C381" s="1961"/>
      <c r="D381" s="1955"/>
      <c r="E381" s="1976"/>
      <c r="F381" s="1993"/>
      <c r="G381" s="1955"/>
      <c r="H381" s="1955"/>
      <c r="DE381" s="819"/>
      <c r="DF381" s="772" t="str">
        <f t="shared" si="5"/>
        <v/>
      </c>
      <c r="DG381" s="829">
        <v>379</v>
      </c>
    </row>
    <row r="382" spans="1:111" s="753" customFormat="1" ht="12" customHeight="1" x14ac:dyDescent="0.15">
      <c r="A382" s="1976"/>
      <c r="B382" s="1976"/>
      <c r="C382" s="1961"/>
      <c r="D382" s="1955"/>
      <c r="E382" s="1976"/>
      <c r="F382" s="1993"/>
      <c r="G382" s="1955"/>
      <c r="H382" s="1955"/>
      <c r="DE382" s="819"/>
      <c r="DF382" s="772" t="str">
        <f t="shared" si="5"/>
        <v/>
      </c>
      <c r="DG382" s="829">
        <v>380</v>
      </c>
    </row>
    <row r="383" spans="1:111" s="753" customFormat="1" ht="12" customHeight="1" x14ac:dyDescent="0.15">
      <c r="A383" s="1976"/>
      <c r="B383" s="1976"/>
      <c r="C383" s="1961"/>
      <c r="D383" s="1955"/>
      <c r="E383" s="1976"/>
      <c r="F383" s="1993"/>
      <c r="G383" s="1955"/>
      <c r="H383" s="1955"/>
      <c r="DE383" s="819"/>
      <c r="DF383" s="772" t="str">
        <f t="shared" si="5"/>
        <v/>
      </c>
      <c r="DG383" s="829">
        <v>381</v>
      </c>
    </row>
    <row r="384" spans="1:111" s="753" customFormat="1" ht="12" customHeight="1" x14ac:dyDescent="0.15">
      <c r="A384" s="1976"/>
      <c r="B384" s="1976"/>
      <c r="C384" s="1961"/>
      <c r="D384" s="1955"/>
      <c r="E384" s="1976"/>
      <c r="F384" s="1993"/>
      <c r="G384" s="1955"/>
      <c r="H384" s="1955"/>
      <c r="DE384" s="819"/>
      <c r="DF384" s="772" t="str">
        <f t="shared" si="5"/>
        <v/>
      </c>
      <c r="DG384" s="829">
        <v>382</v>
      </c>
    </row>
    <row r="385" spans="1:111" s="753" customFormat="1" ht="12" customHeight="1" x14ac:dyDescent="0.15">
      <c r="A385" s="1976"/>
      <c r="B385" s="1976"/>
      <c r="C385" s="1961"/>
      <c r="D385" s="1955"/>
      <c r="E385" s="1976"/>
      <c r="F385" s="1993"/>
      <c r="G385" s="1955"/>
      <c r="H385" s="1955"/>
      <c r="DE385" s="819"/>
      <c r="DF385" s="772" t="str">
        <f t="shared" si="5"/>
        <v/>
      </c>
      <c r="DG385" s="829">
        <v>383</v>
      </c>
    </row>
    <row r="386" spans="1:111" s="753" customFormat="1" ht="12" customHeight="1" x14ac:dyDescent="0.15">
      <c r="A386" s="1976"/>
      <c r="B386" s="1976"/>
      <c r="C386" s="1961"/>
      <c r="D386" s="1955"/>
      <c r="E386" s="1976"/>
      <c r="F386" s="1993"/>
      <c r="G386" s="1955"/>
      <c r="H386" s="1955"/>
      <c r="DE386" s="819"/>
      <c r="DF386" s="772" t="str">
        <f t="shared" si="5"/>
        <v/>
      </c>
      <c r="DG386" s="829">
        <v>384</v>
      </c>
    </row>
    <row r="387" spans="1:111" s="753" customFormat="1" ht="12" customHeight="1" x14ac:dyDescent="0.15">
      <c r="A387" s="1976"/>
      <c r="B387" s="1976"/>
      <c r="C387" s="1961"/>
      <c r="D387" s="1955"/>
      <c r="E387" s="1976"/>
      <c r="F387" s="1993"/>
      <c r="G387" s="1955"/>
      <c r="H387" s="1955"/>
      <c r="DE387" s="819"/>
      <c r="DF387" s="772" t="str">
        <f t="shared" si="5"/>
        <v/>
      </c>
      <c r="DG387" s="829">
        <v>385</v>
      </c>
    </row>
    <row r="388" spans="1:111" s="753" customFormat="1" ht="12" customHeight="1" x14ac:dyDescent="0.15">
      <c r="A388" s="1976"/>
      <c r="B388" s="1976"/>
      <c r="C388" s="1961"/>
      <c r="D388" s="1955"/>
      <c r="E388" s="1976"/>
      <c r="F388" s="1993"/>
      <c r="G388" s="1955"/>
      <c r="H388" s="1955"/>
      <c r="DE388" s="819"/>
      <c r="DF388" s="772" t="str">
        <f t="shared" si="5"/>
        <v/>
      </c>
      <c r="DG388" s="829">
        <v>386</v>
      </c>
    </row>
    <row r="389" spans="1:111" s="753" customFormat="1" ht="12" customHeight="1" x14ac:dyDescent="0.15">
      <c r="A389" s="1976"/>
      <c r="B389" s="1976"/>
      <c r="C389" s="1961"/>
      <c r="D389" s="1955"/>
      <c r="E389" s="1976"/>
      <c r="F389" s="1993"/>
      <c r="G389" s="1955"/>
      <c r="H389" s="1955"/>
      <c r="DE389" s="819"/>
      <c r="DF389" s="772" t="str">
        <f t="shared" si="5"/>
        <v/>
      </c>
      <c r="DG389" s="829">
        <v>387</v>
      </c>
    </row>
    <row r="390" spans="1:111" s="753" customFormat="1" ht="12" customHeight="1" x14ac:dyDescent="0.15">
      <c r="A390" s="1976"/>
      <c r="B390" s="1976"/>
      <c r="C390" s="1961"/>
      <c r="D390" s="1955"/>
      <c r="E390" s="1976"/>
      <c r="F390" s="1993"/>
      <c r="G390" s="1955"/>
      <c r="H390" s="1955"/>
      <c r="DE390" s="819"/>
      <c r="DF390" s="772" t="str">
        <f t="shared" si="5"/>
        <v/>
      </c>
      <c r="DG390" s="829">
        <v>388</v>
      </c>
    </row>
    <row r="391" spans="1:111" s="753" customFormat="1" ht="12" customHeight="1" x14ac:dyDescent="0.15">
      <c r="A391" s="1976"/>
      <c r="B391" s="1976"/>
      <c r="C391" s="1961"/>
      <c r="D391" s="1955"/>
      <c r="E391" s="1976"/>
      <c r="F391" s="1993"/>
      <c r="G391" s="1955"/>
      <c r="H391" s="1955"/>
      <c r="DE391" s="819"/>
      <c r="DF391" s="772" t="str">
        <f t="shared" ref="DF391:DF454" si="6">IF(COUNTA(A391:H391)&gt;0,DG391,"")</f>
        <v/>
      </c>
      <c r="DG391" s="829">
        <v>389</v>
      </c>
    </row>
    <row r="392" spans="1:111" s="753" customFormat="1" ht="12" customHeight="1" x14ac:dyDescent="0.15">
      <c r="A392" s="1976"/>
      <c r="B392" s="1976"/>
      <c r="C392" s="1961"/>
      <c r="D392" s="1955"/>
      <c r="E392" s="1976"/>
      <c r="F392" s="1993"/>
      <c r="G392" s="1955"/>
      <c r="H392" s="1955"/>
      <c r="DE392" s="819"/>
      <c r="DF392" s="772" t="str">
        <f t="shared" si="6"/>
        <v/>
      </c>
      <c r="DG392" s="829">
        <v>390</v>
      </c>
    </row>
    <row r="393" spans="1:111" s="753" customFormat="1" ht="12" customHeight="1" x14ac:dyDescent="0.15">
      <c r="A393" s="1976"/>
      <c r="B393" s="1976"/>
      <c r="C393" s="1961"/>
      <c r="D393" s="1955"/>
      <c r="E393" s="1976"/>
      <c r="F393" s="1993"/>
      <c r="G393" s="1955"/>
      <c r="H393" s="1955"/>
      <c r="DE393" s="819"/>
      <c r="DF393" s="772" t="str">
        <f t="shared" si="6"/>
        <v/>
      </c>
      <c r="DG393" s="829">
        <v>391</v>
      </c>
    </row>
    <row r="394" spans="1:111" s="753" customFormat="1" ht="12" customHeight="1" x14ac:dyDescent="0.15">
      <c r="A394" s="1976"/>
      <c r="B394" s="1976"/>
      <c r="C394" s="1961"/>
      <c r="D394" s="1955"/>
      <c r="E394" s="1976"/>
      <c r="F394" s="1993"/>
      <c r="G394" s="1955"/>
      <c r="H394" s="1955"/>
      <c r="DE394" s="819"/>
      <c r="DF394" s="772" t="str">
        <f t="shared" si="6"/>
        <v/>
      </c>
      <c r="DG394" s="829">
        <v>392</v>
      </c>
    </row>
    <row r="395" spans="1:111" s="753" customFormat="1" ht="12" customHeight="1" x14ac:dyDescent="0.15">
      <c r="A395" s="1976"/>
      <c r="B395" s="1976"/>
      <c r="C395" s="1961"/>
      <c r="D395" s="1955"/>
      <c r="E395" s="1976"/>
      <c r="F395" s="1993"/>
      <c r="G395" s="1955"/>
      <c r="H395" s="1955"/>
      <c r="DE395" s="819"/>
      <c r="DF395" s="772" t="str">
        <f t="shared" si="6"/>
        <v/>
      </c>
      <c r="DG395" s="829">
        <v>393</v>
      </c>
    </row>
    <row r="396" spans="1:111" s="753" customFormat="1" ht="12" customHeight="1" x14ac:dyDescent="0.15">
      <c r="A396" s="1976"/>
      <c r="B396" s="1976"/>
      <c r="C396" s="1961"/>
      <c r="D396" s="1955"/>
      <c r="E396" s="1976"/>
      <c r="F396" s="1993"/>
      <c r="G396" s="1955"/>
      <c r="H396" s="1955"/>
      <c r="DE396" s="819"/>
      <c r="DF396" s="772" t="str">
        <f t="shared" si="6"/>
        <v/>
      </c>
      <c r="DG396" s="829">
        <v>394</v>
      </c>
    </row>
    <row r="397" spans="1:111" s="753" customFormat="1" ht="12" customHeight="1" x14ac:dyDescent="0.15">
      <c r="A397" s="1976"/>
      <c r="B397" s="1976"/>
      <c r="C397" s="1961"/>
      <c r="D397" s="1955"/>
      <c r="E397" s="1976"/>
      <c r="F397" s="1993"/>
      <c r="G397" s="1955"/>
      <c r="H397" s="1955"/>
      <c r="DE397" s="819"/>
      <c r="DF397" s="772" t="str">
        <f t="shared" si="6"/>
        <v/>
      </c>
      <c r="DG397" s="829">
        <v>395</v>
      </c>
    </row>
    <row r="398" spans="1:111" s="753" customFormat="1" ht="12" customHeight="1" x14ac:dyDescent="0.15">
      <c r="A398" s="1976"/>
      <c r="B398" s="1976"/>
      <c r="C398" s="1961"/>
      <c r="D398" s="1955"/>
      <c r="E398" s="1976"/>
      <c r="F398" s="1993"/>
      <c r="G398" s="1955"/>
      <c r="H398" s="1955"/>
      <c r="DE398" s="819"/>
      <c r="DF398" s="772" t="str">
        <f t="shared" si="6"/>
        <v/>
      </c>
      <c r="DG398" s="829">
        <v>396</v>
      </c>
    </row>
    <row r="399" spans="1:111" s="753" customFormat="1" ht="12" customHeight="1" x14ac:dyDescent="0.15">
      <c r="A399" s="1976"/>
      <c r="B399" s="1976"/>
      <c r="C399" s="1961"/>
      <c r="D399" s="1955"/>
      <c r="E399" s="1976"/>
      <c r="F399" s="1993"/>
      <c r="G399" s="1955"/>
      <c r="H399" s="1955"/>
      <c r="DE399" s="819"/>
      <c r="DF399" s="772" t="str">
        <f t="shared" si="6"/>
        <v/>
      </c>
      <c r="DG399" s="829">
        <v>397</v>
      </c>
    </row>
    <row r="400" spans="1:111" s="753" customFormat="1" ht="12" customHeight="1" x14ac:dyDescent="0.15">
      <c r="A400" s="1976"/>
      <c r="B400" s="1976"/>
      <c r="C400" s="1961"/>
      <c r="D400" s="1955"/>
      <c r="E400" s="1976"/>
      <c r="F400" s="1993"/>
      <c r="G400" s="1955"/>
      <c r="H400" s="1955"/>
      <c r="DE400" s="819"/>
      <c r="DF400" s="772" t="str">
        <f t="shared" si="6"/>
        <v/>
      </c>
      <c r="DG400" s="829">
        <v>398</v>
      </c>
    </row>
    <row r="401" spans="1:111" s="753" customFormat="1" ht="12" customHeight="1" x14ac:dyDescent="0.15">
      <c r="A401" s="1976"/>
      <c r="B401" s="1976"/>
      <c r="C401" s="1961"/>
      <c r="D401" s="1955"/>
      <c r="E401" s="1976"/>
      <c r="F401" s="1993"/>
      <c r="G401" s="1955"/>
      <c r="H401" s="1955"/>
      <c r="DE401" s="819"/>
      <c r="DF401" s="772" t="str">
        <f t="shared" si="6"/>
        <v/>
      </c>
      <c r="DG401" s="829">
        <v>399</v>
      </c>
    </row>
    <row r="402" spans="1:111" s="753" customFormat="1" ht="12" customHeight="1" x14ac:dyDescent="0.15">
      <c r="A402" s="1976"/>
      <c r="B402" s="1976"/>
      <c r="C402" s="1961"/>
      <c r="D402" s="1955"/>
      <c r="E402" s="1976"/>
      <c r="F402" s="1993"/>
      <c r="G402" s="1955"/>
      <c r="H402" s="1955"/>
      <c r="DE402" s="819"/>
      <c r="DF402" s="772" t="str">
        <f t="shared" si="6"/>
        <v/>
      </c>
      <c r="DG402" s="829">
        <v>400</v>
      </c>
    </row>
    <row r="403" spans="1:111" s="753" customFormat="1" ht="12" customHeight="1" x14ac:dyDescent="0.15">
      <c r="A403" s="1976"/>
      <c r="B403" s="1976"/>
      <c r="C403" s="1961"/>
      <c r="D403" s="1955"/>
      <c r="E403" s="1976"/>
      <c r="F403" s="1993"/>
      <c r="G403" s="1955"/>
      <c r="H403" s="1955"/>
      <c r="DE403" s="819"/>
      <c r="DF403" s="772" t="str">
        <f t="shared" si="6"/>
        <v/>
      </c>
      <c r="DG403" s="829">
        <v>401</v>
      </c>
    </row>
    <row r="404" spans="1:111" s="753" customFormat="1" ht="12" customHeight="1" x14ac:dyDescent="0.15">
      <c r="A404" s="1976"/>
      <c r="B404" s="1976"/>
      <c r="C404" s="1961"/>
      <c r="D404" s="1955"/>
      <c r="E404" s="1976"/>
      <c r="F404" s="1993"/>
      <c r="G404" s="1955"/>
      <c r="H404" s="1955"/>
      <c r="DE404" s="819"/>
      <c r="DF404" s="772" t="str">
        <f t="shared" si="6"/>
        <v/>
      </c>
      <c r="DG404" s="829">
        <v>402</v>
      </c>
    </row>
    <row r="405" spans="1:111" s="753" customFormat="1" ht="12" customHeight="1" x14ac:dyDescent="0.15">
      <c r="A405" s="1976"/>
      <c r="B405" s="1976"/>
      <c r="C405" s="1961"/>
      <c r="D405" s="1955"/>
      <c r="E405" s="1976"/>
      <c r="F405" s="1993"/>
      <c r="G405" s="1955"/>
      <c r="H405" s="1955"/>
      <c r="DE405" s="819"/>
      <c r="DF405" s="772" t="str">
        <f t="shared" si="6"/>
        <v/>
      </c>
      <c r="DG405" s="829">
        <v>403</v>
      </c>
    </row>
    <row r="406" spans="1:111" s="753" customFormat="1" ht="12" customHeight="1" x14ac:dyDescent="0.15">
      <c r="A406" s="1976"/>
      <c r="B406" s="1976"/>
      <c r="C406" s="1961"/>
      <c r="D406" s="1955"/>
      <c r="E406" s="1976"/>
      <c r="F406" s="1993"/>
      <c r="G406" s="1955"/>
      <c r="H406" s="1955"/>
      <c r="DE406" s="819"/>
      <c r="DF406" s="772" t="str">
        <f t="shared" si="6"/>
        <v/>
      </c>
      <c r="DG406" s="829">
        <v>404</v>
      </c>
    </row>
    <row r="407" spans="1:111" s="753" customFormat="1" ht="12" customHeight="1" x14ac:dyDescent="0.15">
      <c r="A407" s="1976"/>
      <c r="B407" s="1976"/>
      <c r="C407" s="1961"/>
      <c r="D407" s="1955"/>
      <c r="E407" s="1976"/>
      <c r="F407" s="1993"/>
      <c r="G407" s="1955"/>
      <c r="H407" s="1955"/>
      <c r="DE407" s="819"/>
      <c r="DF407" s="772" t="str">
        <f t="shared" si="6"/>
        <v/>
      </c>
      <c r="DG407" s="829">
        <v>405</v>
      </c>
    </row>
    <row r="408" spans="1:111" s="753" customFormat="1" ht="12" customHeight="1" x14ac:dyDescent="0.15">
      <c r="A408" s="1976"/>
      <c r="B408" s="1976"/>
      <c r="C408" s="1961"/>
      <c r="D408" s="1955"/>
      <c r="E408" s="1976"/>
      <c r="F408" s="1993"/>
      <c r="G408" s="1955"/>
      <c r="H408" s="1955"/>
      <c r="DE408" s="819"/>
      <c r="DF408" s="772" t="str">
        <f t="shared" si="6"/>
        <v/>
      </c>
      <c r="DG408" s="829">
        <v>406</v>
      </c>
    </row>
    <row r="409" spans="1:111" s="753" customFormat="1" ht="12" customHeight="1" x14ac:dyDescent="0.15">
      <c r="A409" s="1976"/>
      <c r="B409" s="1976"/>
      <c r="C409" s="1961"/>
      <c r="D409" s="1955"/>
      <c r="E409" s="1976"/>
      <c r="F409" s="1993"/>
      <c r="G409" s="1955"/>
      <c r="H409" s="1955"/>
      <c r="DE409" s="819"/>
      <c r="DF409" s="772" t="str">
        <f t="shared" si="6"/>
        <v/>
      </c>
      <c r="DG409" s="829">
        <v>407</v>
      </c>
    </row>
    <row r="410" spans="1:111" s="753" customFormat="1" ht="12" customHeight="1" x14ac:dyDescent="0.15">
      <c r="A410" s="1976"/>
      <c r="B410" s="1976"/>
      <c r="C410" s="1961"/>
      <c r="D410" s="1955"/>
      <c r="E410" s="1976"/>
      <c r="F410" s="1993"/>
      <c r="G410" s="1955"/>
      <c r="H410" s="1955"/>
      <c r="DE410" s="819"/>
      <c r="DF410" s="772" t="str">
        <f t="shared" si="6"/>
        <v/>
      </c>
      <c r="DG410" s="829">
        <v>408</v>
      </c>
    </row>
    <row r="411" spans="1:111" s="753" customFormat="1" ht="12" customHeight="1" x14ac:dyDescent="0.15">
      <c r="A411" s="1976"/>
      <c r="B411" s="1976"/>
      <c r="C411" s="1961"/>
      <c r="D411" s="1955"/>
      <c r="E411" s="1976"/>
      <c r="F411" s="1993"/>
      <c r="G411" s="1955"/>
      <c r="H411" s="1955"/>
      <c r="DE411" s="819"/>
      <c r="DF411" s="772" t="str">
        <f t="shared" si="6"/>
        <v/>
      </c>
      <c r="DG411" s="829">
        <v>409</v>
      </c>
    </row>
    <row r="412" spans="1:111" s="753" customFormat="1" ht="12" customHeight="1" x14ac:dyDescent="0.15">
      <c r="A412" s="1976"/>
      <c r="B412" s="1976"/>
      <c r="C412" s="1961"/>
      <c r="D412" s="1955"/>
      <c r="E412" s="1976"/>
      <c r="F412" s="1993"/>
      <c r="G412" s="1955"/>
      <c r="H412" s="1955"/>
      <c r="DE412" s="819"/>
      <c r="DF412" s="772" t="str">
        <f t="shared" si="6"/>
        <v/>
      </c>
      <c r="DG412" s="829">
        <v>410</v>
      </c>
    </row>
    <row r="413" spans="1:111" s="753" customFormat="1" ht="12" customHeight="1" x14ac:dyDescent="0.15">
      <c r="A413" s="1976"/>
      <c r="B413" s="1976"/>
      <c r="C413" s="1961"/>
      <c r="D413" s="1955"/>
      <c r="E413" s="1976"/>
      <c r="F413" s="1993"/>
      <c r="G413" s="1955"/>
      <c r="H413" s="1955"/>
      <c r="DE413" s="819"/>
      <c r="DF413" s="772" t="str">
        <f t="shared" si="6"/>
        <v/>
      </c>
      <c r="DG413" s="829">
        <v>411</v>
      </c>
    </row>
    <row r="414" spans="1:111" s="753" customFormat="1" ht="12" customHeight="1" x14ac:dyDescent="0.15">
      <c r="A414" s="1976"/>
      <c r="B414" s="1976"/>
      <c r="C414" s="1961"/>
      <c r="D414" s="1955"/>
      <c r="E414" s="1976"/>
      <c r="F414" s="1993"/>
      <c r="G414" s="1955"/>
      <c r="H414" s="1955"/>
      <c r="DE414" s="819"/>
      <c r="DF414" s="772" t="str">
        <f t="shared" si="6"/>
        <v/>
      </c>
      <c r="DG414" s="829">
        <v>412</v>
      </c>
    </row>
    <row r="415" spans="1:111" s="753" customFormat="1" ht="12" customHeight="1" x14ac:dyDescent="0.15">
      <c r="A415" s="1976"/>
      <c r="B415" s="1976"/>
      <c r="C415" s="1961"/>
      <c r="D415" s="1955"/>
      <c r="E415" s="1976"/>
      <c r="F415" s="1993"/>
      <c r="G415" s="1955"/>
      <c r="H415" s="1955"/>
      <c r="DE415" s="819"/>
      <c r="DF415" s="772" t="str">
        <f t="shared" si="6"/>
        <v/>
      </c>
      <c r="DG415" s="829">
        <v>413</v>
      </c>
    </row>
    <row r="416" spans="1:111" s="753" customFormat="1" ht="12" customHeight="1" x14ac:dyDescent="0.15">
      <c r="A416" s="1976"/>
      <c r="B416" s="1976"/>
      <c r="C416" s="1961"/>
      <c r="D416" s="1955"/>
      <c r="E416" s="1976"/>
      <c r="F416" s="1993"/>
      <c r="G416" s="1955"/>
      <c r="H416" s="1955"/>
      <c r="DE416" s="819"/>
      <c r="DF416" s="772" t="str">
        <f t="shared" si="6"/>
        <v/>
      </c>
      <c r="DG416" s="829">
        <v>414</v>
      </c>
    </row>
    <row r="417" spans="1:111" s="753" customFormat="1" ht="12" customHeight="1" x14ac:dyDescent="0.15">
      <c r="A417" s="1976"/>
      <c r="B417" s="1976"/>
      <c r="C417" s="1961"/>
      <c r="D417" s="1955"/>
      <c r="E417" s="1976"/>
      <c r="F417" s="1993"/>
      <c r="G417" s="1955"/>
      <c r="H417" s="1955"/>
      <c r="DE417" s="819"/>
      <c r="DF417" s="772" t="str">
        <f t="shared" si="6"/>
        <v/>
      </c>
      <c r="DG417" s="829">
        <v>415</v>
      </c>
    </row>
    <row r="418" spans="1:111" s="753" customFormat="1" ht="12" customHeight="1" x14ac:dyDescent="0.15">
      <c r="A418" s="1976"/>
      <c r="B418" s="1976"/>
      <c r="C418" s="1961"/>
      <c r="D418" s="1955"/>
      <c r="E418" s="1976"/>
      <c r="F418" s="1993"/>
      <c r="G418" s="1955"/>
      <c r="H418" s="1955"/>
      <c r="DE418" s="819"/>
      <c r="DF418" s="772" t="str">
        <f t="shared" si="6"/>
        <v/>
      </c>
      <c r="DG418" s="829">
        <v>416</v>
      </c>
    </row>
    <row r="419" spans="1:111" s="753" customFormat="1" ht="12" customHeight="1" x14ac:dyDescent="0.15">
      <c r="A419" s="1976"/>
      <c r="B419" s="1976"/>
      <c r="C419" s="1961"/>
      <c r="D419" s="1955"/>
      <c r="E419" s="1976"/>
      <c r="F419" s="1993"/>
      <c r="G419" s="1955"/>
      <c r="H419" s="1955"/>
      <c r="DE419" s="819"/>
      <c r="DF419" s="772" t="str">
        <f t="shared" si="6"/>
        <v/>
      </c>
      <c r="DG419" s="829">
        <v>417</v>
      </c>
    </row>
    <row r="420" spans="1:111" s="753" customFormat="1" ht="12" customHeight="1" x14ac:dyDescent="0.15">
      <c r="A420" s="1976"/>
      <c r="B420" s="1976"/>
      <c r="C420" s="1961"/>
      <c r="D420" s="1955"/>
      <c r="E420" s="1976"/>
      <c r="F420" s="1993"/>
      <c r="G420" s="1955"/>
      <c r="H420" s="1955"/>
      <c r="DE420" s="819"/>
      <c r="DF420" s="772" t="str">
        <f t="shared" si="6"/>
        <v/>
      </c>
      <c r="DG420" s="829">
        <v>418</v>
      </c>
    </row>
    <row r="421" spans="1:111" s="753" customFormat="1" ht="12" customHeight="1" x14ac:dyDescent="0.15">
      <c r="A421" s="1976"/>
      <c r="B421" s="1976"/>
      <c r="C421" s="1961"/>
      <c r="D421" s="1955"/>
      <c r="E421" s="1976"/>
      <c r="F421" s="1993"/>
      <c r="G421" s="1955"/>
      <c r="H421" s="1955"/>
      <c r="DE421" s="819"/>
      <c r="DF421" s="772" t="str">
        <f t="shared" si="6"/>
        <v/>
      </c>
      <c r="DG421" s="829">
        <v>419</v>
      </c>
    </row>
    <row r="422" spans="1:111" s="753" customFormat="1" ht="12" customHeight="1" x14ac:dyDescent="0.15">
      <c r="A422" s="1976"/>
      <c r="B422" s="1976"/>
      <c r="C422" s="1961"/>
      <c r="D422" s="1955"/>
      <c r="E422" s="1976"/>
      <c r="F422" s="1993"/>
      <c r="G422" s="1955"/>
      <c r="H422" s="1955"/>
      <c r="DE422" s="819"/>
      <c r="DF422" s="772" t="str">
        <f t="shared" si="6"/>
        <v/>
      </c>
      <c r="DG422" s="829">
        <v>420</v>
      </c>
    </row>
    <row r="423" spans="1:111" s="753" customFormat="1" ht="12" customHeight="1" x14ac:dyDescent="0.15">
      <c r="A423" s="1976"/>
      <c r="B423" s="1976"/>
      <c r="C423" s="1961"/>
      <c r="D423" s="1955"/>
      <c r="E423" s="1976"/>
      <c r="F423" s="1993"/>
      <c r="G423" s="1955"/>
      <c r="H423" s="1955"/>
      <c r="DE423" s="819"/>
      <c r="DF423" s="772" t="str">
        <f t="shared" si="6"/>
        <v/>
      </c>
      <c r="DG423" s="829">
        <v>421</v>
      </c>
    </row>
    <row r="424" spans="1:111" s="753" customFormat="1" ht="12" customHeight="1" x14ac:dyDescent="0.15">
      <c r="A424" s="1976"/>
      <c r="B424" s="1976"/>
      <c r="C424" s="1961"/>
      <c r="D424" s="1955"/>
      <c r="E424" s="1976"/>
      <c r="F424" s="1993"/>
      <c r="G424" s="1955"/>
      <c r="H424" s="1955"/>
      <c r="DE424" s="819"/>
      <c r="DF424" s="772" t="str">
        <f t="shared" si="6"/>
        <v/>
      </c>
      <c r="DG424" s="829">
        <v>422</v>
      </c>
    </row>
    <row r="425" spans="1:111" s="753" customFormat="1" ht="12" customHeight="1" x14ac:dyDescent="0.15">
      <c r="A425" s="1976"/>
      <c r="B425" s="1976"/>
      <c r="C425" s="1961"/>
      <c r="D425" s="1955"/>
      <c r="E425" s="1976"/>
      <c r="F425" s="1993"/>
      <c r="G425" s="1955"/>
      <c r="H425" s="1955"/>
      <c r="DE425" s="819"/>
      <c r="DF425" s="772" t="str">
        <f t="shared" si="6"/>
        <v/>
      </c>
      <c r="DG425" s="829">
        <v>423</v>
      </c>
    </row>
    <row r="426" spans="1:111" s="753" customFormat="1" ht="12" customHeight="1" x14ac:dyDescent="0.15">
      <c r="A426" s="1976"/>
      <c r="B426" s="1976"/>
      <c r="C426" s="1961"/>
      <c r="D426" s="1955"/>
      <c r="E426" s="1976"/>
      <c r="F426" s="1993"/>
      <c r="G426" s="1955"/>
      <c r="H426" s="1955"/>
      <c r="DE426" s="819"/>
      <c r="DF426" s="772" t="str">
        <f t="shared" si="6"/>
        <v/>
      </c>
      <c r="DG426" s="829">
        <v>424</v>
      </c>
    </row>
    <row r="427" spans="1:111" s="753" customFormat="1" ht="12" customHeight="1" x14ac:dyDescent="0.15">
      <c r="A427" s="1976"/>
      <c r="B427" s="1976"/>
      <c r="C427" s="1961"/>
      <c r="D427" s="1955"/>
      <c r="E427" s="1976"/>
      <c r="F427" s="1993"/>
      <c r="G427" s="1955"/>
      <c r="H427" s="1955"/>
      <c r="DE427" s="819"/>
      <c r="DF427" s="772" t="str">
        <f t="shared" si="6"/>
        <v/>
      </c>
      <c r="DG427" s="829">
        <v>425</v>
      </c>
    </row>
    <row r="428" spans="1:111" s="753" customFormat="1" ht="12" customHeight="1" x14ac:dyDescent="0.15">
      <c r="A428" s="1976"/>
      <c r="B428" s="1976"/>
      <c r="C428" s="1961"/>
      <c r="D428" s="1955"/>
      <c r="E428" s="1976"/>
      <c r="F428" s="1993"/>
      <c r="G428" s="1955"/>
      <c r="H428" s="1955"/>
      <c r="DE428" s="819"/>
      <c r="DF428" s="772" t="str">
        <f t="shared" si="6"/>
        <v/>
      </c>
      <c r="DG428" s="829">
        <v>426</v>
      </c>
    </row>
    <row r="429" spans="1:111" s="753" customFormat="1" ht="12" customHeight="1" x14ac:dyDescent="0.15">
      <c r="A429" s="1976"/>
      <c r="B429" s="1976"/>
      <c r="C429" s="1961"/>
      <c r="D429" s="1955"/>
      <c r="E429" s="1976"/>
      <c r="F429" s="1993"/>
      <c r="G429" s="1955"/>
      <c r="H429" s="1955"/>
      <c r="DE429" s="819"/>
      <c r="DF429" s="772" t="str">
        <f t="shared" si="6"/>
        <v/>
      </c>
      <c r="DG429" s="829">
        <v>427</v>
      </c>
    </row>
    <row r="430" spans="1:111" s="753" customFormat="1" ht="12" customHeight="1" x14ac:dyDescent="0.15">
      <c r="A430" s="1976"/>
      <c r="B430" s="1976"/>
      <c r="C430" s="1961"/>
      <c r="D430" s="1955"/>
      <c r="E430" s="1976"/>
      <c r="F430" s="1993"/>
      <c r="G430" s="1955"/>
      <c r="H430" s="1955"/>
      <c r="DE430" s="819"/>
      <c r="DF430" s="772" t="str">
        <f t="shared" si="6"/>
        <v/>
      </c>
      <c r="DG430" s="829">
        <v>428</v>
      </c>
    </row>
    <row r="431" spans="1:111" s="753" customFormat="1" ht="12" customHeight="1" x14ac:dyDescent="0.15">
      <c r="A431" s="1976"/>
      <c r="B431" s="1976"/>
      <c r="C431" s="1961"/>
      <c r="D431" s="1955"/>
      <c r="E431" s="1976"/>
      <c r="F431" s="1993"/>
      <c r="G431" s="1955"/>
      <c r="H431" s="1955"/>
      <c r="DE431" s="819"/>
      <c r="DF431" s="772" t="str">
        <f t="shared" si="6"/>
        <v/>
      </c>
      <c r="DG431" s="829">
        <v>429</v>
      </c>
    </row>
    <row r="432" spans="1:111" s="753" customFormat="1" ht="12" customHeight="1" x14ac:dyDescent="0.15">
      <c r="A432" s="1976"/>
      <c r="B432" s="1976"/>
      <c r="C432" s="1961"/>
      <c r="D432" s="1955"/>
      <c r="E432" s="1976"/>
      <c r="F432" s="1993"/>
      <c r="G432" s="1955"/>
      <c r="H432" s="1955"/>
      <c r="DE432" s="819"/>
      <c r="DF432" s="772" t="str">
        <f t="shared" si="6"/>
        <v/>
      </c>
      <c r="DG432" s="829">
        <v>430</v>
      </c>
    </row>
    <row r="433" spans="1:111" s="753" customFormat="1" ht="12" customHeight="1" x14ac:dyDescent="0.15">
      <c r="A433" s="1976"/>
      <c r="B433" s="1976"/>
      <c r="C433" s="1961"/>
      <c r="D433" s="1955"/>
      <c r="E433" s="1976"/>
      <c r="F433" s="1993"/>
      <c r="G433" s="1955"/>
      <c r="H433" s="1955"/>
      <c r="DE433" s="819"/>
      <c r="DF433" s="772" t="str">
        <f t="shared" si="6"/>
        <v/>
      </c>
      <c r="DG433" s="829">
        <v>431</v>
      </c>
    </row>
    <row r="434" spans="1:111" s="753" customFormat="1" ht="12" customHeight="1" x14ac:dyDescent="0.15">
      <c r="A434" s="1976"/>
      <c r="B434" s="1976"/>
      <c r="C434" s="1961"/>
      <c r="D434" s="1955"/>
      <c r="E434" s="1976"/>
      <c r="F434" s="1993"/>
      <c r="G434" s="1955"/>
      <c r="H434" s="1955"/>
      <c r="DE434" s="819"/>
      <c r="DF434" s="772" t="str">
        <f t="shared" si="6"/>
        <v/>
      </c>
      <c r="DG434" s="829">
        <v>432</v>
      </c>
    </row>
    <row r="435" spans="1:111" s="753" customFormat="1" ht="12" customHeight="1" x14ac:dyDescent="0.15">
      <c r="A435" s="1976"/>
      <c r="B435" s="1976"/>
      <c r="C435" s="1961"/>
      <c r="D435" s="1955"/>
      <c r="E435" s="1976"/>
      <c r="F435" s="1993"/>
      <c r="G435" s="1955"/>
      <c r="H435" s="1955"/>
      <c r="DE435" s="819"/>
      <c r="DF435" s="772" t="str">
        <f t="shared" si="6"/>
        <v/>
      </c>
      <c r="DG435" s="829">
        <v>433</v>
      </c>
    </row>
    <row r="436" spans="1:111" s="753" customFormat="1" ht="12" customHeight="1" x14ac:dyDescent="0.15">
      <c r="A436" s="1976"/>
      <c r="B436" s="1976"/>
      <c r="C436" s="1961"/>
      <c r="D436" s="1955"/>
      <c r="E436" s="1976"/>
      <c r="F436" s="1993"/>
      <c r="G436" s="1955"/>
      <c r="H436" s="1955"/>
      <c r="DE436" s="819"/>
      <c r="DF436" s="772" t="str">
        <f t="shared" si="6"/>
        <v/>
      </c>
      <c r="DG436" s="829">
        <v>434</v>
      </c>
    </row>
    <row r="437" spans="1:111" s="753" customFormat="1" ht="12" customHeight="1" x14ac:dyDescent="0.15">
      <c r="A437" s="1976"/>
      <c r="B437" s="1976"/>
      <c r="C437" s="1961"/>
      <c r="D437" s="1955"/>
      <c r="E437" s="1976"/>
      <c r="F437" s="1993"/>
      <c r="G437" s="1955"/>
      <c r="H437" s="1955"/>
      <c r="DE437" s="819"/>
      <c r="DF437" s="772" t="str">
        <f t="shared" si="6"/>
        <v/>
      </c>
      <c r="DG437" s="829">
        <v>435</v>
      </c>
    </row>
    <row r="438" spans="1:111" s="753" customFormat="1" ht="12" customHeight="1" x14ac:dyDescent="0.15">
      <c r="A438" s="1976"/>
      <c r="B438" s="1976"/>
      <c r="C438" s="1961"/>
      <c r="D438" s="1955"/>
      <c r="E438" s="1976"/>
      <c r="F438" s="1993"/>
      <c r="G438" s="1955"/>
      <c r="H438" s="1955"/>
      <c r="DE438" s="819"/>
      <c r="DF438" s="772" t="str">
        <f t="shared" si="6"/>
        <v/>
      </c>
      <c r="DG438" s="829">
        <v>436</v>
      </c>
    </row>
    <row r="439" spans="1:111" s="753" customFormat="1" ht="12" customHeight="1" x14ac:dyDescent="0.15">
      <c r="A439" s="1976"/>
      <c r="B439" s="1976"/>
      <c r="C439" s="1961"/>
      <c r="D439" s="1955"/>
      <c r="E439" s="1976"/>
      <c r="F439" s="1993"/>
      <c r="G439" s="1955"/>
      <c r="H439" s="1955"/>
      <c r="DE439" s="819"/>
      <c r="DF439" s="772" t="str">
        <f t="shared" si="6"/>
        <v/>
      </c>
      <c r="DG439" s="829">
        <v>437</v>
      </c>
    </row>
    <row r="440" spans="1:111" s="753" customFormat="1" ht="12" customHeight="1" x14ac:dyDescent="0.15">
      <c r="A440" s="1976"/>
      <c r="B440" s="1976"/>
      <c r="C440" s="1961"/>
      <c r="D440" s="1955"/>
      <c r="E440" s="1976"/>
      <c r="F440" s="1993"/>
      <c r="G440" s="1955"/>
      <c r="H440" s="1955"/>
      <c r="DE440" s="819"/>
      <c r="DF440" s="772" t="str">
        <f t="shared" si="6"/>
        <v/>
      </c>
      <c r="DG440" s="829">
        <v>438</v>
      </c>
    </row>
    <row r="441" spans="1:111" s="753" customFormat="1" ht="12" customHeight="1" x14ac:dyDescent="0.15">
      <c r="A441" s="1976"/>
      <c r="B441" s="1976"/>
      <c r="C441" s="1961"/>
      <c r="D441" s="1955"/>
      <c r="E441" s="1976"/>
      <c r="F441" s="1993"/>
      <c r="G441" s="1955"/>
      <c r="H441" s="1955"/>
      <c r="DE441" s="819"/>
      <c r="DF441" s="772" t="str">
        <f t="shared" si="6"/>
        <v/>
      </c>
      <c r="DG441" s="829">
        <v>439</v>
      </c>
    </row>
    <row r="442" spans="1:111" s="753" customFormat="1" ht="12" customHeight="1" x14ac:dyDescent="0.15">
      <c r="A442" s="1976"/>
      <c r="B442" s="1976"/>
      <c r="C442" s="1961"/>
      <c r="D442" s="1955"/>
      <c r="E442" s="1976"/>
      <c r="F442" s="1993"/>
      <c r="G442" s="1955"/>
      <c r="H442" s="1955"/>
      <c r="DE442" s="819"/>
      <c r="DF442" s="772" t="str">
        <f t="shared" si="6"/>
        <v/>
      </c>
      <c r="DG442" s="829">
        <v>440</v>
      </c>
    </row>
    <row r="443" spans="1:111" s="753" customFormat="1" ht="12" customHeight="1" x14ac:dyDescent="0.15">
      <c r="A443" s="1976"/>
      <c r="B443" s="1976"/>
      <c r="C443" s="1961"/>
      <c r="D443" s="1955"/>
      <c r="E443" s="1976"/>
      <c r="F443" s="1993"/>
      <c r="G443" s="1955"/>
      <c r="H443" s="1955"/>
      <c r="DE443" s="819"/>
      <c r="DF443" s="772" t="str">
        <f t="shared" si="6"/>
        <v/>
      </c>
      <c r="DG443" s="829">
        <v>441</v>
      </c>
    </row>
    <row r="444" spans="1:111" s="753" customFormat="1" ht="12" customHeight="1" x14ac:dyDescent="0.15">
      <c r="A444" s="1976"/>
      <c r="B444" s="1976"/>
      <c r="C444" s="1961"/>
      <c r="D444" s="1955"/>
      <c r="E444" s="1976"/>
      <c r="F444" s="1993"/>
      <c r="G444" s="1955"/>
      <c r="H444" s="1955"/>
      <c r="DE444" s="819"/>
      <c r="DF444" s="772" t="str">
        <f t="shared" si="6"/>
        <v/>
      </c>
      <c r="DG444" s="829">
        <v>442</v>
      </c>
    </row>
    <row r="445" spans="1:111" s="753" customFormat="1" ht="12" customHeight="1" x14ac:dyDescent="0.15">
      <c r="A445" s="1976"/>
      <c r="B445" s="1976"/>
      <c r="C445" s="1961"/>
      <c r="D445" s="1955"/>
      <c r="E445" s="1976"/>
      <c r="F445" s="1993"/>
      <c r="G445" s="1955"/>
      <c r="H445" s="1955"/>
      <c r="DE445" s="819"/>
      <c r="DF445" s="772" t="str">
        <f t="shared" si="6"/>
        <v/>
      </c>
      <c r="DG445" s="829">
        <v>443</v>
      </c>
    </row>
    <row r="446" spans="1:111" s="753" customFormat="1" ht="12" customHeight="1" x14ac:dyDescent="0.15">
      <c r="A446" s="1976"/>
      <c r="B446" s="1976"/>
      <c r="C446" s="1961"/>
      <c r="D446" s="1955"/>
      <c r="E446" s="1976"/>
      <c r="F446" s="1993"/>
      <c r="G446" s="1955"/>
      <c r="H446" s="1955"/>
      <c r="DE446" s="819"/>
      <c r="DF446" s="772" t="str">
        <f t="shared" si="6"/>
        <v/>
      </c>
      <c r="DG446" s="829">
        <v>444</v>
      </c>
    </row>
    <row r="447" spans="1:111" s="753" customFormat="1" ht="12" customHeight="1" x14ac:dyDescent="0.15">
      <c r="A447" s="1976"/>
      <c r="B447" s="1976"/>
      <c r="C447" s="1961"/>
      <c r="D447" s="1955"/>
      <c r="E447" s="1976"/>
      <c r="F447" s="1993"/>
      <c r="G447" s="1955"/>
      <c r="H447" s="1955"/>
      <c r="DE447" s="819"/>
      <c r="DF447" s="772" t="str">
        <f t="shared" si="6"/>
        <v/>
      </c>
      <c r="DG447" s="829">
        <v>445</v>
      </c>
    </row>
    <row r="448" spans="1:111" s="753" customFormat="1" ht="12" customHeight="1" x14ac:dyDescent="0.15">
      <c r="A448" s="1976"/>
      <c r="B448" s="1976"/>
      <c r="C448" s="1961"/>
      <c r="D448" s="1955"/>
      <c r="E448" s="1976"/>
      <c r="F448" s="1993"/>
      <c r="G448" s="1955"/>
      <c r="H448" s="1955"/>
      <c r="DE448" s="819"/>
      <c r="DF448" s="772" t="str">
        <f t="shared" si="6"/>
        <v/>
      </c>
      <c r="DG448" s="829">
        <v>446</v>
      </c>
    </row>
    <row r="449" spans="1:111" s="753" customFormat="1" ht="12" customHeight="1" x14ac:dyDescent="0.15">
      <c r="A449" s="1976"/>
      <c r="B449" s="1976"/>
      <c r="C449" s="1961"/>
      <c r="D449" s="1955"/>
      <c r="E449" s="1976"/>
      <c r="F449" s="1993"/>
      <c r="G449" s="1955"/>
      <c r="H449" s="1955"/>
      <c r="DE449" s="819"/>
      <c r="DF449" s="772" t="str">
        <f t="shared" si="6"/>
        <v/>
      </c>
      <c r="DG449" s="829">
        <v>447</v>
      </c>
    </row>
    <row r="450" spans="1:111" s="753" customFormat="1" ht="12" customHeight="1" x14ac:dyDescent="0.15">
      <c r="A450" s="1976"/>
      <c r="B450" s="1976"/>
      <c r="C450" s="1961"/>
      <c r="D450" s="1955"/>
      <c r="E450" s="1976"/>
      <c r="F450" s="1993"/>
      <c r="G450" s="1955"/>
      <c r="H450" s="1955"/>
      <c r="DE450" s="819"/>
      <c r="DF450" s="772" t="str">
        <f t="shared" si="6"/>
        <v/>
      </c>
      <c r="DG450" s="829">
        <v>448</v>
      </c>
    </row>
    <row r="451" spans="1:111" s="753" customFormat="1" ht="12" customHeight="1" x14ac:dyDescent="0.15">
      <c r="A451" s="1976"/>
      <c r="B451" s="1976"/>
      <c r="C451" s="1961"/>
      <c r="D451" s="1955"/>
      <c r="E451" s="1976"/>
      <c r="F451" s="1993"/>
      <c r="G451" s="1955"/>
      <c r="H451" s="1955"/>
      <c r="DE451" s="819"/>
      <c r="DF451" s="772" t="str">
        <f t="shared" si="6"/>
        <v/>
      </c>
      <c r="DG451" s="829">
        <v>449</v>
      </c>
    </row>
    <row r="452" spans="1:111" s="753" customFormat="1" ht="12" customHeight="1" x14ac:dyDescent="0.15">
      <c r="A452" s="1976"/>
      <c r="B452" s="1976"/>
      <c r="C452" s="1961"/>
      <c r="D452" s="1955"/>
      <c r="E452" s="1976"/>
      <c r="F452" s="1993"/>
      <c r="G452" s="1955"/>
      <c r="H452" s="1955"/>
      <c r="DE452" s="819"/>
      <c r="DF452" s="772" t="str">
        <f t="shared" si="6"/>
        <v/>
      </c>
      <c r="DG452" s="829">
        <v>450</v>
      </c>
    </row>
    <row r="453" spans="1:111" s="753" customFormat="1" ht="12" customHeight="1" x14ac:dyDescent="0.15">
      <c r="A453" s="1976"/>
      <c r="B453" s="1976"/>
      <c r="C453" s="1961"/>
      <c r="D453" s="1955"/>
      <c r="E453" s="1976"/>
      <c r="F453" s="1993"/>
      <c r="G453" s="1955"/>
      <c r="H453" s="1955"/>
      <c r="DE453" s="819"/>
      <c r="DF453" s="772" t="str">
        <f t="shared" si="6"/>
        <v/>
      </c>
      <c r="DG453" s="829">
        <v>451</v>
      </c>
    </row>
    <row r="454" spans="1:111" s="753" customFormat="1" ht="12" customHeight="1" x14ac:dyDescent="0.15">
      <c r="A454" s="1976"/>
      <c r="B454" s="1976"/>
      <c r="C454" s="1961"/>
      <c r="D454" s="1955"/>
      <c r="E454" s="1976"/>
      <c r="F454" s="1993"/>
      <c r="G454" s="1955"/>
      <c r="H454" s="1955"/>
      <c r="DE454" s="819"/>
      <c r="DF454" s="772" t="str">
        <f t="shared" si="6"/>
        <v/>
      </c>
      <c r="DG454" s="829">
        <v>452</v>
      </c>
    </row>
    <row r="455" spans="1:111" s="753" customFormat="1" ht="12" customHeight="1" x14ac:dyDescent="0.15">
      <c r="A455" s="1976"/>
      <c r="B455" s="1976"/>
      <c r="C455" s="1961"/>
      <c r="D455" s="1955"/>
      <c r="E455" s="1976"/>
      <c r="F455" s="1993"/>
      <c r="G455" s="1955"/>
      <c r="H455" s="1955"/>
      <c r="DE455" s="819"/>
      <c r="DF455" s="772" t="str">
        <f t="shared" ref="DF455:DF518" si="7">IF(COUNTA(A455:H455)&gt;0,DG455,"")</f>
        <v/>
      </c>
      <c r="DG455" s="829">
        <v>453</v>
      </c>
    </row>
    <row r="456" spans="1:111" s="753" customFormat="1" ht="12" customHeight="1" x14ac:dyDescent="0.15">
      <c r="A456" s="1976"/>
      <c r="B456" s="1976"/>
      <c r="C456" s="1961"/>
      <c r="D456" s="1955"/>
      <c r="E456" s="1976"/>
      <c r="F456" s="1993"/>
      <c r="G456" s="1955"/>
      <c r="H456" s="1955"/>
      <c r="DE456" s="819"/>
      <c r="DF456" s="772" t="str">
        <f t="shared" si="7"/>
        <v/>
      </c>
      <c r="DG456" s="829">
        <v>454</v>
      </c>
    </row>
    <row r="457" spans="1:111" s="753" customFormat="1" ht="12" customHeight="1" x14ac:dyDescent="0.15">
      <c r="A457" s="1976"/>
      <c r="B457" s="1976"/>
      <c r="C457" s="1961"/>
      <c r="D457" s="1955"/>
      <c r="E457" s="1976"/>
      <c r="F457" s="1993"/>
      <c r="G457" s="1955"/>
      <c r="H457" s="1955"/>
      <c r="DE457" s="819"/>
      <c r="DF457" s="772" t="str">
        <f t="shared" si="7"/>
        <v/>
      </c>
      <c r="DG457" s="829">
        <v>455</v>
      </c>
    </row>
    <row r="458" spans="1:111" s="753" customFormat="1" ht="12" customHeight="1" x14ac:dyDescent="0.15">
      <c r="A458" s="1976"/>
      <c r="B458" s="1976"/>
      <c r="C458" s="1961"/>
      <c r="D458" s="1955"/>
      <c r="E458" s="1976"/>
      <c r="F458" s="1993"/>
      <c r="G458" s="1955"/>
      <c r="H458" s="1955"/>
      <c r="DE458" s="819"/>
      <c r="DF458" s="772" t="str">
        <f t="shared" si="7"/>
        <v/>
      </c>
      <c r="DG458" s="829">
        <v>456</v>
      </c>
    </row>
    <row r="459" spans="1:111" s="753" customFormat="1" ht="12" customHeight="1" x14ac:dyDescent="0.15">
      <c r="A459" s="1976"/>
      <c r="B459" s="1976"/>
      <c r="C459" s="1961"/>
      <c r="D459" s="1955"/>
      <c r="E459" s="1976"/>
      <c r="F459" s="1993"/>
      <c r="G459" s="1955"/>
      <c r="H459" s="1955"/>
      <c r="DE459" s="819"/>
      <c r="DF459" s="772" t="str">
        <f t="shared" si="7"/>
        <v/>
      </c>
      <c r="DG459" s="829">
        <v>457</v>
      </c>
    </row>
    <row r="460" spans="1:111" s="753" customFormat="1" ht="12" customHeight="1" x14ac:dyDescent="0.15">
      <c r="A460" s="1976"/>
      <c r="B460" s="1976"/>
      <c r="C460" s="1961"/>
      <c r="D460" s="1955"/>
      <c r="E460" s="1976"/>
      <c r="F460" s="1993"/>
      <c r="G460" s="1955"/>
      <c r="H460" s="1955"/>
      <c r="DE460" s="819"/>
      <c r="DF460" s="772" t="str">
        <f t="shared" si="7"/>
        <v/>
      </c>
      <c r="DG460" s="829">
        <v>458</v>
      </c>
    </row>
    <row r="461" spans="1:111" s="753" customFormat="1" ht="12" customHeight="1" x14ac:dyDescent="0.15">
      <c r="A461" s="1976"/>
      <c r="B461" s="1976"/>
      <c r="C461" s="1961"/>
      <c r="D461" s="1955"/>
      <c r="E461" s="1976"/>
      <c r="F461" s="1993"/>
      <c r="G461" s="1955"/>
      <c r="H461" s="1955"/>
      <c r="DE461" s="819"/>
      <c r="DF461" s="772" t="str">
        <f t="shared" si="7"/>
        <v/>
      </c>
      <c r="DG461" s="829">
        <v>459</v>
      </c>
    </row>
    <row r="462" spans="1:111" s="753" customFormat="1" ht="12" customHeight="1" x14ac:dyDescent="0.15">
      <c r="A462" s="1976"/>
      <c r="B462" s="1976"/>
      <c r="C462" s="1961"/>
      <c r="D462" s="1955"/>
      <c r="E462" s="1976"/>
      <c r="F462" s="1993"/>
      <c r="G462" s="1955"/>
      <c r="H462" s="1955"/>
      <c r="DE462" s="819"/>
      <c r="DF462" s="772" t="str">
        <f t="shared" si="7"/>
        <v/>
      </c>
      <c r="DG462" s="829">
        <v>460</v>
      </c>
    </row>
    <row r="463" spans="1:111" s="753" customFormat="1" ht="12" customHeight="1" x14ac:dyDescent="0.15">
      <c r="A463" s="1976"/>
      <c r="B463" s="1976"/>
      <c r="C463" s="1961"/>
      <c r="D463" s="1955"/>
      <c r="E463" s="1976"/>
      <c r="F463" s="1993"/>
      <c r="G463" s="1955"/>
      <c r="H463" s="1955"/>
      <c r="DE463" s="819"/>
      <c r="DF463" s="772" t="str">
        <f t="shared" si="7"/>
        <v/>
      </c>
      <c r="DG463" s="829">
        <v>461</v>
      </c>
    </row>
    <row r="464" spans="1:111" s="753" customFormat="1" ht="12" customHeight="1" x14ac:dyDescent="0.15">
      <c r="A464" s="1976"/>
      <c r="B464" s="1976"/>
      <c r="C464" s="1961"/>
      <c r="D464" s="1955"/>
      <c r="E464" s="1976"/>
      <c r="F464" s="1993"/>
      <c r="G464" s="1955"/>
      <c r="H464" s="1955"/>
      <c r="DE464" s="819"/>
      <c r="DF464" s="772" t="str">
        <f t="shared" si="7"/>
        <v/>
      </c>
      <c r="DG464" s="829">
        <v>462</v>
      </c>
    </row>
    <row r="465" spans="1:111" s="753" customFormat="1" ht="12" customHeight="1" x14ac:dyDescent="0.15">
      <c r="A465" s="1976"/>
      <c r="B465" s="1976"/>
      <c r="C465" s="1961"/>
      <c r="D465" s="1955"/>
      <c r="E465" s="1976"/>
      <c r="F465" s="1993"/>
      <c r="G465" s="1955"/>
      <c r="H465" s="1955"/>
      <c r="DE465" s="819"/>
      <c r="DF465" s="772" t="str">
        <f t="shared" si="7"/>
        <v/>
      </c>
      <c r="DG465" s="829">
        <v>463</v>
      </c>
    </row>
    <row r="466" spans="1:111" s="753" customFormat="1" ht="12" customHeight="1" x14ac:dyDescent="0.15">
      <c r="A466" s="1976"/>
      <c r="B466" s="1976"/>
      <c r="C466" s="1961"/>
      <c r="D466" s="1955"/>
      <c r="E466" s="1976"/>
      <c r="F466" s="1993"/>
      <c r="G466" s="1955"/>
      <c r="H466" s="1955"/>
      <c r="DE466" s="819"/>
      <c r="DF466" s="772" t="str">
        <f t="shared" si="7"/>
        <v/>
      </c>
      <c r="DG466" s="829">
        <v>464</v>
      </c>
    </row>
    <row r="467" spans="1:111" s="753" customFormat="1" ht="12" customHeight="1" x14ac:dyDescent="0.15">
      <c r="A467" s="1976"/>
      <c r="B467" s="1976"/>
      <c r="C467" s="1961"/>
      <c r="D467" s="1955"/>
      <c r="E467" s="1976"/>
      <c r="F467" s="1993"/>
      <c r="G467" s="1955"/>
      <c r="H467" s="1955"/>
      <c r="DE467" s="819"/>
      <c r="DF467" s="772" t="str">
        <f t="shared" si="7"/>
        <v/>
      </c>
      <c r="DG467" s="829">
        <v>465</v>
      </c>
    </row>
    <row r="468" spans="1:111" s="753" customFormat="1" ht="12" customHeight="1" x14ac:dyDescent="0.15">
      <c r="A468" s="1976"/>
      <c r="B468" s="1976"/>
      <c r="C468" s="1961"/>
      <c r="D468" s="1955"/>
      <c r="E468" s="1976"/>
      <c r="F468" s="1993"/>
      <c r="G468" s="1955"/>
      <c r="H468" s="1955"/>
      <c r="DE468" s="819"/>
      <c r="DF468" s="772" t="str">
        <f t="shared" si="7"/>
        <v/>
      </c>
      <c r="DG468" s="829">
        <v>466</v>
      </c>
    </row>
    <row r="469" spans="1:111" s="753" customFormat="1" ht="12" customHeight="1" x14ac:dyDescent="0.15">
      <c r="A469" s="1976"/>
      <c r="B469" s="1976"/>
      <c r="C469" s="1961"/>
      <c r="D469" s="1955"/>
      <c r="E469" s="1976"/>
      <c r="F469" s="1993"/>
      <c r="G469" s="1955"/>
      <c r="H469" s="1955"/>
      <c r="DE469" s="819"/>
      <c r="DF469" s="772" t="str">
        <f t="shared" si="7"/>
        <v/>
      </c>
      <c r="DG469" s="829">
        <v>467</v>
      </c>
    </row>
    <row r="470" spans="1:111" s="753" customFormat="1" ht="12" customHeight="1" x14ac:dyDescent="0.15">
      <c r="A470" s="1976"/>
      <c r="B470" s="1976"/>
      <c r="C470" s="1961"/>
      <c r="D470" s="1955"/>
      <c r="E470" s="1976"/>
      <c r="F470" s="1993"/>
      <c r="G470" s="1955"/>
      <c r="H470" s="1955"/>
      <c r="DE470" s="819"/>
      <c r="DF470" s="772" t="str">
        <f t="shared" si="7"/>
        <v/>
      </c>
      <c r="DG470" s="829">
        <v>468</v>
      </c>
    </row>
    <row r="471" spans="1:111" s="753" customFormat="1" ht="12" customHeight="1" x14ac:dyDescent="0.15">
      <c r="A471" s="1976"/>
      <c r="B471" s="1976"/>
      <c r="C471" s="1961"/>
      <c r="D471" s="1955"/>
      <c r="E471" s="1976"/>
      <c r="F471" s="1993"/>
      <c r="G471" s="1955"/>
      <c r="H471" s="1955"/>
      <c r="DE471" s="819"/>
      <c r="DF471" s="772" t="str">
        <f t="shared" si="7"/>
        <v/>
      </c>
      <c r="DG471" s="829">
        <v>469</v>
      </c>
    </row>
    <row r="472" spans="1:111" s="753" customFormat="1" ht="12" customHeight="1" x14ac:dyDescent="0.15">
      <c r="A472" s="1976"/>
      <c r="B472" s="1976"/>
      <c r="C472" s="1961"/>
      <c r="D472" s="1955"/>
      <c r="E472" s="1976"/>
      <c r="F472" s="1993"/>
      <c r="G472" s="1955"/>
      <c r="H472" s="1955"/>
      <c r="DE472" s="819"/>
      <c r="DF472" s="772" t="str">
        <f t="shared" si="7"/>
        <v/>
      </c>
      <c r="DG472" s="829">
        <v>470</v>
      </c>
    </row>
    <row r="473" spans="1:111" s="753" customFormat="1" ht="12" customHeight="1" x14ac:dyDescent="0.15">
      <c r="A473" s="1976"/>
      <c r="B473" s="1976"/>
      <c r="C473" s="1961"/>
      <c r="D473" s="1955"/>
      <c r="E473" s="1976"/>
      <c r="F473" s="1993"/>
      <c r="G473" s="1955"/>
      <c r="H473" s="1955"/>
      <c r="DE473" s="819"/>
      <c r="DF473" s="772" t="str">
        <f t="shared" si="7"/>
        <v/>
      </c>
      <c r="DG473" s="829">
        <v>471</v>
      </c>
    </row>
    <row r="474" spans="1:111" s="753" customFormat="1" ht="12" customHeight="1" x14ac:dyDescent="0.15">
      <c r="A474" s="1976"/>
      <c r="B474" s="1976"/>
      <c r="C474" s="1961"/>
      <c r="D474" s="1955"/>
      <c r="E474" s="1976"/>
      <c r="F474" s="1993"/>
      <c r="G474" s="1955"/>
      <c r="H474" s="1955"/>
      <c r="DE474" s="819"/>
      <c r="DF474" s="772" t="str">
        <f t="shared" si="7"/>
        <v/>
      </c>
      <c r="DG474" s="829">
        <v>472</v>
      </c>
    </row>
    <row r="475" spans="1:111" s="753" customFormat="1" ht="12" customHeight="1" x14ac:dyDescent="0.15">
      <c r="A475" s="1976"/>
      <c r="B475" s="1976"/>
      <c r="C475" s="1961"/>
      <c r="D475" s="1955"/>
      <c r="E475" s="1976"/>
      <c r="F475" s="1993"/>
      <c r="G475" s="1955"/>
      <c r="H475" s="1955"/>
      <c r="DE475" s="819"/>
      <c r="DF475" s="772" t="str">
        <f t="shared" si="7"/>
        <v/>
      </c>
      <c r="DG475" s="829">
        <v>473</v>
      </c>
    </row>
    <row r="476" spans="1:111" s="753" customFormat="1" ht="12" customHeight="1" x14ac:dyDescent="0.15">
      <c r="A476" s="1976"/>
      <c r="B476" s="1976"/>
      <c r="C476" s="1961"/>
      <c r="D476" s="1955"/>
      <c r="E476" s="1976"/>
      <c r="F476" s="1993"/>
      <c r="G476" s="1955"/>
      <c r="H476" s="1955"/>
      <c r="DE476" s="819"/>
      <c r="DF476" s="772" t="str">
        <f t="shared" si="7"/>
        <v/>
      </c>
      <c r="DG476" s="829">
        <v>474</v>
      </c>
    </row>
    <row r="477" spans="1:111" s="753" customFormat="1" ht="12" customHeight="1" x14ac:dyDescent="0.15">
      <c r="A477" s="1976"/>
      <c r="B477" s="1976"/>
      <c r="C477" s="1961"/>
      <c r="D477" s="1955"/>
      <c r="E477" s="1976"/>
      <c r="F477" s="1993"/>
      <c r="G477" s="1955"/>
      <c r="H477" s="1955"/>
      <c r="DE477" s="819"/>
      <c r="DF477" s="772" t="str">
        <f t="shared" si="7"/>
        <v/>
      </c>
      <c r="DG477" s="829">
        <v>475</v>
      </c>
    </row>
    <row r="478" spans="1:111" s="753" customFormat="1" ht="12" customHeight="1" x14ac:dyDescent="0.15">
      <c r="A478" s="1976"/>
      <c r="B478" s="1976"/>
      <c r="C478" s="1961"/>
      <c r="D478" s="1955"/>
      <c r="E478" s="1976"/>
      <c r="F478" s="1993"/>
      <c r="G478" s="1955"/>
      <c r="H478" s="1955"/>
      <c r="DE478" s="819"/>
      <c r="DF478" s="772" t="str">
        <f t="shared" si="7"/>
        <v/>
      </c>
      <c r="DG478" s="829">
        <v>476</v>
      </c>
    </row>
    <row r="479" spans="1:111" s="753" customFormat="1" ht="12" customHeight="1" x14ac:dyDescent="0.15">
      <c r="A479" s="1976"/>
      <c r="B479" s="1976"/>
      <c r="C479" s="1961"/>
      <c r="D479" s="1955"/>
      <c r="E479" s="1976"/>
      <c r="F479" s="1993"/>
      <c r="G479" s="1955"/>
      <c r="H479" s="1955"/>
      <c r="DE479" s="819"/>
      <c r="DF479" s="772" t="str">
        <f t="shared" si="7"/>
        <v/>
      </c>
      <c r="DG479" s="829">
        <v>477</v>
      </c>
    </row>
    <row r="480" spans="1:111" s="753" customFormat="1" ht="12" customHeight="1" x14ac:dyDescent="0.15">
      <c r="A480" s="1976"/>
      <c r="B480" s="1976"/>
      <c r="C480" s="1961"/>
      <c r="D480" s="1955"/>
      <c r="E480" s="1976"/>
      <c r="F480" s="1993"/>
      <c r="G480" s="1955"/>
      <c r="H480" s="1955"/>
      <c r="DE480" s="819"/>
      <c r="DF480" s="772" t="str">
        <f t="shared" si="7"/>
        <v/>
      </c>
      <c r="DG480" s="829">
        <v>478</v>
      </c>
    </row>
    <row r="481" spans="1:111" s="753" customFormat="1" ht="12" customHeight="1" x14ac:dyDescent="0.15">
      <c r="A481" s="1976"/>
      <c r="B481" s="1976"/>
      <c r="C481" s="1961"/>
      <c r="D481" s="1955"/>
      <c r="E481" s="1976"/>
      <c r="F481" s="1993"/>
      <c r="G481" s="1955"/>
      <c r="H481" s="1955"/>
      <c r="DE481" s="819"/>
      <c r="DF481" s="772" t="str">
        <f t="shared" si="7"/>
        <v/>
      </c>
      <c r="DG481" s="829">
        <v>479</v>
      </c>
    </row>
    <row r="482" spans="1:111" s="753" customFormat="1" ht="12" customHeight="1" x14ac:dyDescent="0.15">
      <c r="A482" s="1976"/>
      <c r="B482" s="1976"/>
      <c r="C482" s="1961"/>
      <c r="D482" s="1955"/>
      <c r="E482" s="1976"/>
      <c r="F482" s="1993"/>
      <c r="G482" s="1955"/>
      <c r="H482" s="1955"/>
      <c r="DE482" s="819"/>
      <c r="DF482" s="772" t="str">
        <f t="shared" si="7"/>
        <v/>
      </c>
      <c r="DG482" s="829">
        <v>480</v>
      </c>
    </row>
    <row r="483" spans="1:111" s="753" customFormat="1" ht="12" customHeight="1" x14ac:dyDescent="0.15">
      <c r="A483" s="1976"/>
      <c r="B483" s="1976"/>
      <c r="C483" s="1961"/>
      <c r="D483" s="1955"/>
      <c r="E483" s="1976"/>
      <c r="F483" s="1993"/>
      <c r="G483" s="1955"/>
      <c r="H483" s="1955"/>
      <c r="DE483" s="819"/>
      <c r="DF483" s="772" t="str">
        <f t="shared" si="7"/>
        <v/>
      </c>
      <c r="DG483" s="829">
        <v>481</v>
      </c>
    </row>
    <row r="484" spans="1:111" s="753" customFormat="1" ht="12" customHeight="1" x14ac:dyDescent="0.15">
      <c r="A484" s="1976"/>
      <c r="B484" s="1976"/>
      <c r="C484" s="1961"/>
      <c r="D484" s="1955"/>
      <c r="E484" s="1976"/>
      <c r="F484" s="1993"/>
      <c r="G484" s="1955"/>
      <c r="H484" s="1955"/>
      <c r="DE484" s="819"/>
      <c r="DF484" s="772" t="str">
        <f t="shared" si="7"/>
        <v/>
      </c>
      <c r="DG484" s="829">
        <v>482</v>
      </c>
    </row>
    <row r="485" spans="1:111" s="753" customFormat="1" ht="12" customHeight="1" x14ac:dyDescent="0.15">
      <c r="A485" s="1976"/>
      <c r="B485" s="1976"/>
      <c r="C485" s="1961"/>
      <c r="D485" s="1955"/>
      <c r="E485" s="1976"/>
      <c r="F485" s="1993"/>
      <c r="G485" s="1955"/>
      <c r="H485" s="1955"/>
      <c r="DE485" s="819"/>
      <c r="DF485" s="772" t="str">
        <f t="shared" si="7"/>
        <v/>
      </c>
      <c r="DG485" s="829">
        <v>483</v>
      </c>
    </row>
    <row r="486" spans="1:111" s="753" customFormat="1" ht="12" customHeight="1" x14ac:dyDescent="0.15">
      <c r="A486" s="1976"/>
      <c r="B486" s="1976"/>
      <c r="C486" s="1961"/>
      <c r="D486" s="1955"/>
      <c r="E486" s="1976"/>
      <c r="F486" s="1993"/>
      <c r="G486" s="1955"/>
      <c r="H486" s="1955"/>
      <c r="DE486" s="819"/>
      <c r="DF486" s="772" t="str">
        <f t="shared" si="7"/>
        <v/>
      </c>
      <c r="DG486" s="829">
        <v>484</v>
      </c>
    </row>
    <row r="487" spans="1:111" s="753" customFormat="1" ht="12" customHeight="1" x14ac:dyDescent="0.15">
      <c r="A487" s="1976"/>
      <c r="B487" s="1976"/>
      <c r="C487" s="1961"/>
      <c r="D487" s="1955"/>
      <c r="E487" s="1976"/>
      <c r="F487" s="1993"/>
      <c r="G487" s="1955"/>
      <c r="H487" s="1955"/>
      <c r="DE487" s="819"/>
      <c r="DF487" s="772" t="str">
        <f t="shared" si="7"/>
        <v/>
      </c>
      <c r="DG487" s="829">
        <v>485</v>
      </c>
    </row>
    <row r="488" spans="1:111" s="753" customFormat="1" ht="12" customHeight="1" x14ac:dyDescent="0.15">
      <c r="A488" s="1976"/>
      <c r="B488" s="1976"/>
      <c r="C488" s="1961"/>
      <c r="D488" s="1955"/>
      <c r="E488" s="1976"/>
      <c r="F488" s="1993"/>
      <c r="G488" s="1955"/>
      <c r="H488" s="1955"/>
      <c r="DE488" s="819"/>
      <c r="DF488" s="772" t="str">
        <f t="shared" si="7"/>
        <v/>
      </c>
      <c r="DG488" s="829">
        <v>486</v>
      </c>
    </row>
    <row r="489" spans="1:111" s="753" customFormat="1" ht="12" customHeight="1" x14ac:dyDescent="0.15">
      <c r="A489" s="1976"/>
      <c r="B489" s="1976"/>
      <c r="C489" s="1961"/>
      <c r="D489" s="1955"/>
      <c r="E489" s="1976"/>
      <c r="F489" s="1993"/>
      <c r="G489" s="1955"/>
      <c r="H489" s="1955"/>
      <c r="DE489" s="819"/>
      <c r="DF489" s="772" t="str">
        <f t="shared" si="7"/>
        <v/>
      </c>
      <c r="DG489" s="829">
        <v>487</v>
      </c>
    </row>
    <row r="490" spans="1:111" s="753" customFormat="1" ht="12" customHeight="1" x14ac:dyDescent="0.15">
      <c r="A490" s="1976"/>
      <c r="B490" s="1976"/>
      <c r="C490" s="1961"/>
      <c r="D490" s="1955"/>
      <c r="E490" s="1976"/>
      <c r="F490" s="1993"/>
      <c r="G490" s="1955"/>
      <c r="H490" s="1955"/>
      <c r="DE490" s="819"/>
      <c r="DF490" s="772" t="str">
        <f t="shared" si="7"/>
        <v/>
      </c>
      <c r="DG490" s="829">
        <v>488</v>
      </c>
    </row>
    <row r="491" spans="1:111" s="753" customFormat="1" ht="12" customHeight="1" x14ac:dyDescent="0.15">
      <c r="A491" s="1976"/>
      <c r="B491" s="1976"/>
      <c r="C491" s="1961"/>
      <c r="D491" s="1955"/>
      <c r="E491" s="1976"/>
      <c r="F491" s="1993"/>
      <c r="G491" s="1955"/>
      <c r="H491" s="1955"/>
      <c r="DE491" s="819"/>
      <c r="DF491" s="772" t="str">
        <f t="shared" si="7"/>
        <v/>
      </c>
      <c r="DG491" s="829">
        <v>489</v>
      </c>
    </row>
    <row r="492" spans="1:111" s="753" customFormat="1" ht="12" customHeight="1" x14ac:dyDescent="0.15">
      <c r="A492" s="1976"/>
      <c r="B492" s="1976"/>
      <c r="C492" s="1961"/>
      <c r="D492" s="1955"/>
      <c r="E492" s="1976"/>
      <c r="F492" s="1993"/>
      <c r="G492" s="1955"/>
      <c r="H492" s="1955"/>
      <c r="DE492" s="819"/>
      <c r="DF492" s="772" t="str">
        <f t="shared" si="7"/>
        <v/>
      </c>
      <c r="DG492" s="829">
        <v>490</v>
      </c>
    </row>
    <row r="493" spans="1:111" s="753" customFormat="1" ht="12" customHeight="1" x14ac:dyDescent="0.15">
      <c r="A493" s="1976"/>
      <c r="B493" s="1976"/>
      <c r="C493" s="1961"/>
      <c r="D493" s="1955"/>
      <c r="E493" s="1976"/>
      <c r="F493" s="1993"/>
      <c r="G493" s="1955"/>
      <c r="H493" s="1955"/>
      <c r="DE493" s="819"/>
      <c r="DF493" s="772" t="str">
        <f t="shared" si="7"/>
        <v/>
      </c>
      <c r="DG493" s="829">
        <v>491</v>
      </c>
    </row>
    <row r="494" spans="1:111" s="753" customFormat="1" ht="12" customHeight="1" x14ac:dyDescent="0.15">
      <c r="A494" s="1976"/>
      <c r="B494" s="1976"/>
      <c r="C494" s="1961"/>
      <c r="D494" s="1955"/>
      <c r="E494" s="1976"/>
      <c r="F494" s="1993"/>
      <c r="G494" s="1955"/>
      <c r="H494" s="1955"/>
      <c r="DE494" s="819"/>
      <c r="DF494" s="772" t="str">
        <f t="shared" si="7"/>
        <v/>
      </c>
      <c r="DG494" s="829">
        <v>492</v>
      </c>
    </row>
    <row r="495" spans="1:111" s="753" customFormat="1" ht="12" customHeight="1" x14ac:dyDescent="0.15">
      <c r="A495" s="1976"/>
      <c r="B495" s="1976"/>
      <c r="C495" s="1961"/>
      <c r="D495" s="1955"/>
      <c r="E495" s="1976"/>
      <c r="F495" s="1993"/>
      <c r="G495" s="1955"/>
      <c r="H495" s="1955"/>
      <c r="DE495" s="819"/>
      <c r="DF495" s="772" t="str">
        <f t="shared" si="7"/>
        <v/>
      </c>
      <c r="DG495" s="829">
        <v>493</v>
      </c>
    </row>
    <row r="496" spans="1:111" s="753" customFormat="1" ht="12" customHeight="1" x14ac:dyDescent="0.15">
      <c r="A496" s="1976"/>
      <c r="B496" s="1976"/>
      <c r="C496" s="1961"/>
      <c r="D496" s="1955"/>
      <c r="E496" s="1976"/>
      <c r="F496" s="1993"/>
      <c r="G496" s="1955"/>
      <c r="H496" s="1955"/>
      <c r="DE496" s="819"/>
      <c r="DF496" s="772" t="str">
        <f t="shared" si="7"/>
        <v/>
      </c>
      <c r="DG496" s="829">
        <v>494</v>
      </c>
    </row>
    <row r="497" spans="1:111" s="753" customFormat="1" ht="12" customHeight="1" x14ac:dyDescent="0.15">
      <c r="A497" s="1976"/>
      <c r="B497" s="1976"/>
      <c r="C497" s="1961"/>
      <c r="D497" s="1955"/>
      <c r="E497" s="1976"/>
      <c r="F497" s="1993"/>
      <c r="G497" s="1955"/>
      <c r="H497" s="1955"/>
      <c r="DE497" s="819"/>
      <c r="DF497" s="772" t="str">
        <f t="shared" si="7"/>
        <v/>
      </c>
      <c r="DG497" s="829">
        <v>495</v>
      </c>
    </row>
    <row r="498" spans="1:111" s="753" customFormat="1" ht="12" customHeight="1" x14ac:dyDescent="0.15">
      <c r="A498" s="1976"/>
      <c r="B498" s="1976"/>
      <c r="C498" s="1961"/>
      <c r="D498" s="1955"/>
      <c r="E498" s="1976"/>
      <c r="F498" s="1993"/>
      <c r="G498" s="1955"/>
      <c r="H498" s="1955"/>
      <c r="DE498" s="819"/>
      <c r="DF498" s="772" t="str">
        <f t="shared" si="7"/>
        <v/>
      </c>
      <c r="DG498" s="829">
        <v>496</v>
      </c>
    </row>
    <row r="499" spans="1:111" s="753" customFormat="1" ht="12" customHeight="1" x14ac:dyDescent="0.15">
      <c r="A499" s="1976"/>
      <c r="B499" s="1976"/>
      <c r="C499" s="1961"/>
      <c r="D499" s="1955"/>
      <c r="E499" s="1976"/>
      <c r="F499" s="1993"/>
      <c r="G499" s="1955"/>
      <c r="H499" s="1955"/>
      <c r="DE499" s="819"/>
      <c r="DF499" s="772" t="str">
        <f t="shared" si="7"/>
        <v/>
      </c>
      <c r="DG499" s="829">
        <v>497</v>
      </c>
    </row>
    <row r="500" spans="1:111" s="753" customFormat="1" ht="12" customHeight="1" x14ac:dyDescent="0.15">
      <c r="A500" s="1976"/>
      <c r="B500" s="1976"/>
      <c r="C500" s="1961"/>
      <c r="D500" s="1955"/>
      <c r="E500" s="1976"/>
      <c r="F500" s="1993"/>
      <c r="G500" s="1955"/>
      <c r="H500" s="1955"/>
      <c r="DE500" s="819"/>
      <c r="DF500" s="772" t="str">
        <f t="shared" si="7"/>
        <v/>
      </c>
      <c r="DG500" s="829">
        <v>498</v>
      </c>
    </row>
    <row r="501" spans="1:111" s="753" customFormat="1" ht="12" customHeight="1" x14ac:dyDescent="0.15">
      <c r="A501" s="1976"/>
      <c r="B501" s="1976"/>
      <c r="C501" s="1961"/>
      <c r="D501" s="1955"/>
      <c r="E501" s="1976"/>
      <c r="F501" s="1993"/>
      <c r="G501" s="1955"/>
      <c r="H501" s="1955"/>
      <c r="DE501" s="819"/>
      <c r="DF501" s="772" t="str">
        <f t="shared" si="7"/>
        <v/>
      </c>
      <c r="DG501" s="829">
        <v>499</v>
      </c>
    </row>
    <row r="502" spans="1:111" s="753" customFormat="1" ht="12" customHeight="1" x14ac:dyDescent="0.15">
      <c r="A502" s="1976"/>
      <c r="B502" s="1976"/>
      <c r="C502" s="1961"/>
      <c r="D502" s="1955"/>
      <c r="E502" s="1976"/>
      <c r="F502" s="1993"/>
      <c r="G502" s="1955"/>
      <c r="H502" s="1955"/>
      <c r="DE502" s="819"/>
      <c r="DF502" s="772" t="str">
        <f t="shared" si="7"/>
        <v/>
      </c>
      <c r="DG502" s="829">
        <v>500</v>
      </c>
    </row>
    <row r="503" spans="1:111" s="753" customFormat="1" ht="12" customHeight="1" x14ac:dyDescent="0.15">
      <c r="A503" s="1976"/>
      <c r="B503" s="1976"/>
      <c r="C503" s="1961"/>
      <c r="D503" s="1955"/>
      <c r="E503" s="1976"/>
      <c r="F503" s="1993"/>
      <c r="G503" s="1955"/>
      <c r="H503" s="1955"/>
      <c r="DE503" s="819"/>
      <c r="DF503" s="772" t="str">
        <f t="shared" si="7"/>
        <v/>
      </c>
      <c r="DG503" s="829">
        <v>501</v>
      </c>
    </row>
    <row r="504" spans="1:111" s="753" customFormat="1" ht="12" customHeight="1" x14ac:dyDescent="0.15">
      <c r="A504" s="1976"/>
      <c r="B504" s="1976"/>
      <c r="C504" s="1961"/>
      <c r="D504" s="1955"/>
      <c r="E504" s="1976"/>
      <c r="F504" s="1993"/>
      <c r="G504" s="1955"/>
      <c r="H504" s="1955"/>
      <c r="DE504" s="819"/>
      <c r="DF504" s="772" t="str">
        <f t="shared" si="7"/>
        <v/>
      </c>
      <c r="DG504" s="829">
        <v>502</v>
      </c>
    </row>
    <row r="505" spans="1:111" s="753" customFormat="1" ht="12" customHeight="1" x14ac:dyDescent="0.15">
      <c r="A505" s="1976"/>
      <c r="B505" s="1976"/>
      <c r="C505" s="1961"/>
      <c r="D505" s="1955"/>
      <c r="E505" s="1976"/>
      <c r="F505" s="1993"/>
      <c r="G505" s="1955"/>
      <c r="H505" s="1955"/>
      <c r="DE505" s="819"/>
      <c r="DF505" s="772" t="str">
        <f t="shared" si="7"/>
        <v/>
      </c>
      <c r="DG505" s="829">
        <v>503</v>
      </c>
    </row>
    <row r="506" spans="1:111" s="753" customFormat="1" ht="12" customHeight="1" x14ac:dyDescent="0.15">
      <c r="A506" s="1976"/>
      <c r="B506" s="1976"/>
      <c r="C506" s="1961"/>
      <c r="D506" s="1955"/>
      <c r="E506" s="1976"/>
      <c r="F506" s="1993"/>
      <c r="G506" s="1955"/>
      <c r="H506" s="1955"/>
      <c r="DE506" s="819"/>
      <c r="DF506" s="772" t="str">
        <f t="shared" si="7"/>
        <v/>
      </c>
      <c r="DG506" s="829">
        <v>504</v>
      </c>
    </row>
    <row r="507" spans="1:111" s="753" customFormat="1" ht="12" customHeight="1" x14ac:dyDescent="0.15">
      <c r="A507" s="1976"/>
      <c r="B507" s="1976"/>
      <c r="C507" s="1961"/>
      <c r="D507" s="1955"/>
      <c r="E507" s="1976"/>
      <c r="F507" s="1993"/>
      <c r="G507" s="1955"/>
      <c r="H507" s="1955"/>
      <c r="DE507" s="819"/>
      <c r="DF507" s="772" t="str">
        <f t="shared" si="7"/>
        <v/>
      </c>
      <c r="DG507" s="829">
        <v>505</v>
      </c>
    </row>
    <row r="508" spans="1:111" s="753" customFormat="1" ht="12" customHeight="1" x14ac:dyDescent="0.15">
      <c r="A508" s="1976"/>
      <c r="B508" s="1976"/>
      <c r="C508" s="1961"/>
      <c r="D508" s="1955"/>
      <c r="E508" s="1976"/>
      <c r="F508" s="1993"/>
      <c r="G508" s="1955"/>
      <c r="H508" s="1955"/>
      <c r="DE508" s="819"/>
      <c r="DF508" s="772" t="str">
        <f t="shared" si="7"/>
        <v/>
      </c>
      <c r="DG508" s="829">
        <v>506</v>
      </c>
    </row>
    <row r="509" spans="1:111" s="753" customFormat="1" ht="12" customHeight="1" x14ac:dyDescent="0.15">
      <c r="A509" s="1976"/>
      <c r="B509" s="1976"/>
      <c r="C509" s="1961"/>
      <c r="D509" s="1955"/>
      <c r="E509" s="1976"/>
      <c r="F509" s="1993"/>
      <c r="G509" s="1955"/>
      <c r="H509" s="1955"/>
      <c r="DE509" s="819"/>
      <c r="DF509" s="772" t="str">
        <f t="shared" si="7"/>
        <v/>
      </c>
      <c r="DG509" s="829">
        <v>507</v>
      </c>
    </row>
    <row r="510" spans="1:111" s="753" customFormat="1" ht="12" customHeight="1" x14ac:dyDescent="0.15">
      <c r="A510" s="1976"/>
      <c r="B510" s="1976"/>
      <c r="C510" s="1961"/>
      <c r="D510" s="1955"/>
      <c r="E510" s="1976"/>
      <c r="F510" s="1993"/>
      <c r="G510" s="1955"/>
      <c r="H510" s="1955"/>
      <c r="DE510" s="819"/>
      <c r="DF510" s="772" t="str">
        <f t="shared" si="7"/>
        <v/>
      </c>
      <c r="DG510" s="829">
        <v>508</v>
      </c>
    </row>
    <row r="511" spans="1:111" s="753" customFormat="1" ht="12" customHeight="1" x14ac:dyDescent="0.15">
      <c r="A511" s="1976"/>
      <c r="B511" s="1976"/>
      <c r="C511" s="1961"/>
      <c r="D511" s="1955"/>
      <c r="E511" s="1976"/>
      <c r="F511" s="1993"/>
      <c r="G511" s="1955"/>
      <c r="H511" s="1955"/>
      <c r="DE511" s="819"/>
      <c r="DF511" s="772" t="str">
        <f t="shared" si="7"/>
        <v/>
      </c>
      <c r="DG511" s="829">
        <v>509</v>
      </c>
    </row>
    <row r="512" spans="1:111" s="753" customFormat="1" ht="12" customHeight="1" x14ac:dyDescent="0.15">
      <c r="A512" s="1976"/>
      <c r="B512" s="1976"/>
      <c r="C512" s="1961"/>
      <c r="D512" s="1955"/>
      <c r="E512" s="1976"/>
      <c r="F512" s="1993"/>
      <c r="G512" s="1955"/>
      <c r="H512" s="1955"/>
      <c r="DE512" s="819"/>
      <c r="DF512" s="772" t="str">
        <f t="shared" si="7"/>
        <v/>
      </c>
      <c r="DG512" s="829">
        <v>510</v>
      </c>
    </row>
    <row r="513" spans="1:111" s="753" customFormat="1" ht="12" customHeight="1" x14ac:dyDescent="0.15">
      <c r="A513" s="1976"/>
      <c r="B513" s="1976"/>
      <c r="C513" s="1961"/>
      <c r="D513" s="1955"/>
      <c r="E513" s="1976"/>
      <c r="F513" s="1993"/>
      <c r="G513" s="1955"/>
      <c r="H513" s="1955"/>
      <c r="DE513" s="819"/>
      <c r="DF513" s="772" t="str">
        <f t="shared" si="7"/>
        <v/>
      </c>
      <c r="DG513" s="829">
        <v>511</v>
      </c>
    </row>
    <row r="514" spans="1:111" s="753" customFormat="1" ht="12" customHeight="1" x14ac:dyDescent="0.15">
      <c r="A514" s="1976"/>
      <c r="B514" s="1976"/>
      <c r="C514" s="1961"/>
      <c r="D514" s="1955"/>
      <c r="E514" s="1976"/>
      <c r="F514" s="1993"/>
      <c r="G514" s="1955"/>
      <c r="H514" s="1955"/>
      <c r="DE514" s="819"/>
      <c r="DF514" s="772" t="str">
        <f t="shared" si="7"/>
        <v/>
      </c>
      <c r="DG514" s="829">
        <v>512</v>
      </c>
    </row>
    <row r="515" spans="1:111" s="753" customFormat="1" ht="12" customHeight="1" x14ac:dyDescent="0.15">
      <c r="A515" s="1976"/>
      <c r="B515" s="1976"/>
      <c r="C515" s="1961"/>
      <c r="D515" s="1955"/>
      <c r="E515" s="1976"/>
      <c r="F515" s="1993"/>
      <c r="G515" s="1955"/>
      <c r="H515" s="1955"/>
      <c r="DE515" s="819"/>
      <c r="DF515" s="772" t="str">
        <f t="shared" si="7"/>
        <v/>
      </c>
      <c r="DG515" s="829">
        <v>513</v>
      </c>
    </row>
    <row r="516" spans="1:111" s="753" customFormat="1" ht="12" customHeight="1" x14ac:dyDescent="0.15">
      <c r="A516" s="1976"/>
      <c r="B516" s="1976"/>
      <c r="C516" s="1961"/>
      <c r="D516" s="1955"/>
      <c r="E516" s="1976"/>
      <c r="F516" s="1993"/>
      <c r="G516" s="1955"/>
      <c r="H516" s="1955"/>
      <c r="DE516" s="819"/>
      <c r="DF516" s="772" t="str">
        <f t="shared" si="7"/>
        <v/>
      </c>
      <c r="DG516" s="829">
        <v>514</v>
      </c>
    </row>
    <row r="517" spans="1:111" s="753" customFormat="1" ht="12" customHeight="1" x14ac:dyDescent="0.15">
      <c r="A517" s="1976"/>
      <c r="B517" s="1976"/>
      <c r="C517" s="1961"/>
      <c r="D517" s="1955"/>
      <c r="E517" s="1976"/>
      <c r="F517" s="1993"/>
      <c r="G517" s="1955"/>
      <c r="H517" s="1955"/>
      <c r="DE517" s="819"/>
      <c r="DF517" s="772" t="str">
        <f t="shared" si="7"/>
        <v/>
      </c>
      <c r="DG517" s="829">
        <v>515</v>
      </c>
    </row>
    <row r="518" spans="1:111" s="753" customFormat="1" ht="12" customHeight="1" x14ac:dyDescent="0.15">
      <c r="A518" s="1976"/>
      <c r="B518" s="1976"/>
      <c r="C518" s="1961"/>
      <c r="D518" s="1955"/>
      <c r="E518" s="1976"/>
      <c r="F518" s="1993"/>
      <c r="G518" s="1955"/>
      <c r="H518" s="1955"/>
      <c r="DE518" s="819"/>
      <c r="DF518" s="772" t="str">
        <f t="shared" si="7"/>
        <v/>
      </c>
      <c r="DG518" s="829">
        <v>516</v>
      </c>
    </row>
    <row r="519" spans="1:111" s="753" customFormat="1" ht="12" customHeight="1" x14ac:dyDescent="0.15">
      <c r="A519" s="1976"/>
      <c r="B519" s="1976"/>
      <c r="C519" s="1961"/>
      <c r="D519" s="1955"/>
      <c r="E519" s="1976"/>
      <c r="F519" s="1993"/>
      <c r="G519" s="1955"/>
      <c r="H519" s="1955"/>
      <c r="DE519" s="819"/>
      <c r="DF519" s="772" t="str">
        <f t="shared" ref="DF519:DF582" si="8">IF(COUNTA(A519:H519)&gt;0,DG519,"")</f>
        <v/>
      </c>
      <c r="DG519" s="829">
        <v>517</v>
      </c>
    </row>
    <row r="520" spans="1:111" s="753" customFormat="1" ht="12" customHeight="1" x14ac:dyDescent="0.15">
      <c r="A520" s="1976"/>
      <c r="B520" s="1976"/>
      <c r="C520" s="1961"/>
      <c r="D520" s="1955"/>
      <c r="E520" s="1976"/>
      <c r="F520" s="1993"/>
      <c r="G520" s="1955"/>
      <c r="H520" s="1955"/>
      <c r="DE520" s="819"/>
      <c r="DF520" s="772" t="str">
        <f t="shared" si="8"/>
        <v/>
      </c>
      <c r="DG520" s="829">
        <v>518</v>
      </c>
    </row>
    <row r="521" spans="1:111" s="753" customFormat="1" ht="12" customHeight="1" x14ac:dyDescent="0.15">
      <c r="A521" s="1976"/>
      <c r="B521" s="1976"/>
      <c r="C521" s="1961"/>
      <c r="D521" s="1955"/>
      <c r="E521" s="1976"/>
      <c r="F521" s="1993"/>
      <c r="G521" s="1955"/>
      <c r="H521" s="1955"/>
      <c r="DE521" s="819"/>
      <c r="DF521" s="772" t="str">
        <f t="shared" si="8"/>
        <v/>
      </c>
      <c r="DG521" s="829">
        <v>519</v>
      </c>
    </row>
    <row r="522" spans="1:111" s="753" customFormat="1" ht="12" customHeight="1" x14ac:dyDescent="0.15">
      <c r="A522" s="1976"/>
      <c r="B522" s="1976"/>
      <c r="C522" s="1961"/>
      <c r="D522" s="1955"/>
      <c r="E522" s="1976"/>
      <c r="F522" s="1993"/>
      <c r="G522" s="1955"/>
      <c r="H522" s="1955"/>
      <c r="DE522" s="819"/>
      <c r="DF522" s="772" t="str">
        <f t="shared" si="8"/>
        <v/>
      </c>
      <c r="DG522" s="829">
        <v>520</v>
      </c>
    </row>
    <row r="523" spans="1:111" s="753" customFormat="1" ht="12" customHeight="1" x14ac:dyDescent="0.15">
      <c r="A523" s="1976"/>
      <c r="B523" s="1976"/>
      <c r="C523" s="1961"/>
      <c r="D523" s="1955"/>
      <c r="E523" s="1976"/>
      <c r="F523" s="1993"/>
      <c r="G523" s="1955"/>
      <c r="H523" s="1955"/>
      <c r="DE523" s="819"/>
      <c r="DF523" s="772" t="str">
        <f t="shared" si="8"/>
        <v/>
      </c>
      <c r="DG523" s="829">
        <v>521</v>
      </c>
    </row>
    <row r="524" spans="1:111" s="753" customFormat="1" ht="12" customHeight="1" x14ac:dyDescent="0.15">
      <c r="A524" s="1976"/>
      <c r="B524" s="1976"/>
      <c r="C524" s="1961"/>
      <c r="D524" s="1955"/>
      <c r="E524" s="1976"/>
      <c r="F524" s="1993"/>
      <c r="G524" s="1955"/>
      <c r="H524" s="1955"/>
      <c r="DE524" s="819"/>
      <c r="DF524" s="772" t="str">
        <f t="shared" si="8"/>
        <v/>
      </c>
      <c r="DG524" s="829">
        <v>522</v>
      </c>
    </row>
    <row r="525" spans="1:111" s="753" customFormat="1" ht="12" customHeight="1" x14ac:dyDescent="0.15">
      <c r="A525" s="1976"/>
      <c r="B525" s="1976"/>
      <c r="C525" s="1961"/>
      <c r="D525" s="1955"/>
      <c r="E525" s="1976"/>
      <c r="F525" s="1993"/>
      <c r="G525" s="1955"/>
      <c r="H525" s="1955"/>
      <c r="DE525" s="819"/>
      <c r="DF525" s="772" t="str">
        <f t="shared" si="8"/>
        <v/>
      </c>
      <c r="DG525" s="829">
        <v>523</v>
      </c>
    </row>
    <row r="526" spans="1:111" s="753" customFormat="1" ht="12" customHeight="1" x14ac:dyDescent="0.15">
      <c r="A526" s="1976"/>
      <c r="B526" s="1976"/>
      <c r="C526" s="1961"/>
      <c r="D526" s="1955"/>
      <c r="E526" s="1976"/>
      <c r="F526" s="1993"/>
      <c r="G526" s="1955"/>
      <c r="H526" s="1955"/>
      <c r="DE526" s="819"/>
      <c r="DF526" s="772" t="str">
        <f t="shared" si="8"/>
        <v/>
      </c>
      <c r="DG526" s="829">
        <v>524</v>
      </c>
    </row>
    <row r="527" spans="1:111" s="753" customFormat="1" ht="12" customHeight="1" x14ac:dyDescent="0.15">
      <c r="A527" s="1976"/>
      <c r="B527" s="1976"/>
      <c r="C527" s="1961"/>
      <c r="D527" s="1955"/>
      <c r="E527" s="1976"/>
      <c r="F527" s="1993"/>
      <c r="G527" s="1955"/>
      <c r="H527" s="1955"/>
      <c r="DE527" s="819"/>
      <c r="DF527" s="772" t="str">
        <f t="shared" si="8"/>
        <v/>
      </c>
      <c r="DG527" s="829">
        <v>525</v>
      </c>
    </row>
    <row r="528" spans="1:111" s="753" customFormat="1" ht="12" customHeight="1" x14ac:dyDescent="0.15">
      <c r="A528" s="1976"/>
      <c r="B528" s="1976"/>
      <c r="C528" s="1961"/>
      <c r="D528" s="1955"/>
      <c r="E528" s="1976"/>
      <c r="F528" s="1993"/>
      <c r="G528" s="1955"/>
      <c r="H528" s="1955"/>
      <c r="DE528" s="819"/>
      <c r="DF528" s="772" t="str">
        <f t="shared" si="8"/>
        <v/>
      </c>
      <c r="DG528" s="829">
        <v>526</v>
      </c>
    </row>
    <row r="529" spans="1:111" s="753" customFormat="1" ht="12" customHeight="1" x14ac:dyDescent="0.15">
      <c r="A529" s="1976"/>
      <c r="B529" s="1976"/>
      <c r="C529" s="1961"/>
      <c r="D529" s="1955"/>
      <c r="E529" s="1976"/>
      <c r="F529" s="1993"/>
      <c r="G529" s="1955"/>
      <c r="H529" s="1955"/>
      <c r="DE529" s="819"/>
      <c r="DF529" s="772" t="str">
        <f t="shared" si="8"/>
        <v/>
      </c>
      <c r="DG529" s="829">
        <v>527</v>
      </c>
    </row>
    <row r="530" spans="1:111" s="753" customFormat="1" ht="12" customHeight="1" x14ac:dyDescent="0.15">
      <c r="A530" s="1976"/>
      <c r="B530" s="1976"/>
      <c r="C530" s="1961"/>
      <c r="D530" s="1955"/>
      <c r="E530" s="1976"/>
      <c r="F530" s="1993"/>
      <c r="G530" s="1955"/>
      <c r="H530" s="1955"/>
      <c r="DE530" s="819"/>
      <c r="DF530" s="772" t="str">
        <f t="shared" si="8"/>
        <v/>
      </c>
      <c r="DG530" s="829">
        <v>528</v>
      </c>
    </row>
    <row r="531" spans="1:111" s="753" customFormat="1" ht="12" customHeight="1" x14ac:dyDescent="0.15">
      <c r="A531" s="1976"/>
      <c r="B531" s="1976"/>
      <c r="C531" s="1961"/>
      <c r="D531" s="1955"/>
      <c r="E531" s="1976"/>
      <c r="F531" s="1993"/>
      <c r="G531" s="1955"/>
      <c r="H531" s="1955"/>
      <c r="DE531" s="819"/>
      <c r="DF531" s="772" t="str">
        <f t="shared" si="8"/>
        <v/>
      </c>
      <c r="DG531" s="829">
        <v>529</v>
      </c>
    </row>
    <row r="532" spans="1:111" s="753" customFormat="1" ht="12" customHeight="1" x14ac:dyDescent="0.15">
      <c r="A532" s="1976"/>
      <c r="B532" s="1976"/>
      <c r="C532" s="1961"/>
      <c r="D532" s="1955"/>
      <c r="E532" s="1976"/>
      <c r="F532" s="1993"/>
      <c r="G532" s="1955"/>
      <c r="H532" s="1955"/>
      <c r="DE532" s="819"/>
      <c r="DF532" s="772" t="str">
        <f t="shared" si="8"/>
        <v/>
      </c>
      <c r="DG532" s="829">
        <v>530</v>
      </c>
    </row>
    <row r="533" spans="1:111" s="753" customFormat="1" ht="12" customHeight="1" x14ac:dyDescent="0.15">
      <c r="A533" s="1976"/>
      <c r="B533" s="1976"/>
      <c r="C533" s="1961"/>
      <c r="D533" s="1955"/>
      <c r="E533" s="1976"/>
      <c r="F533" s="1993"/>
      <c r="G533" s="1955"/>
      <c r="H533" s="1955"/>
      <c r="DE533" s="819"/>
      <c r="DF533" s="772" t="str">
        <f t="shared" si="8"/>
        <v/>
      </c>
      <c r="DG533" s="829">
        <v>531</v>
      </c>
    </row>
    <row r="534" spans="1:111" s="753" customFormat="1" ht="12" customHeight="1" x14ac:dyDescent="0.15">
      <c r="A534" s="1976"/>
      <c r="B534" s="1976"/>
      <c r="C534" s="1961"/>
      <c r="D534" s="1955"/>
      <c r="E534" s="1976"/>
      <c r="F534" s="1993"/>
      <c r="G534" s="1955"/>
      <c r="H534" s="1955"/>
      <c r="DE534" s="819"/>
      <c r="DF534" s="772" t="str">
        <f t="shared" si="8"/>
        <v/>
      </c>
      <c r="DG534" s="829">
        <v>532</v>
      </c>
    </row>
    <row r="535" spans="1:111" s="753" customFormat="1" ht="12" customHeight="1" x14ac:dyDescent="0.15">
      <c r="A535" s="1976"/>
      <c r="B535" s="1976"/>
      <c r="C535" s="1961"/>
      <c r="D535" s="1955"/>
      <c r="E535" s="1976"/>
      <c r="F535" s="1993"/>
      <c r="G535" s="1955"/>
      <c r="H535" s="1955"/>
      <c r="DE535" s="819"/>
      <c r="DF535" s="772" t="str">
        <f t="shared" si="8"/>
        <v/>
      </c>
      <c r="DG535" s="829">
        <v>533</v>
      </c>
    </row>
    <row r="536" spans="1:111" s="753" customFormat="1" ht="12" customHeight="1" x14ac:dyDescent="0.15">
      <c r="A536" s="1976"/>
      <c r="B536" s="1976"/>
      <c r="C536" s="1961"/>
      <c r="D536" s="1955"/>
      <c r="E536" s="1976"/>
      <c r="F536" s="1993"/>
      <c r="G536" s="1955"/>
      <c r="H536" s="1955"/>
      <c r="DE536" s="819"/>
      <c r="DF536" s="772" t="str">
        <f t="shared" si="8"/>
        <v/>
      </c>
      <c r="DG536" s="829">
        <v>534</v>
      </c>
    </row>
    <row r="537" spans="1:111" s="753" customFormat="1" ht="12" customHeight="1" x14ac:dyDescent="0.15">
      <c r="A537" s="1976"/>
      <c r="B537" s="1976"/>
      <c r="C537" s="1961"/>
      <c r="D537" s="1955"/>
      <c r="E537" s="1976"/>
      <c r="F537" s="1993"/>
      <c r="G537" s="1955"/>
      <c r="H537" s="1955"/>
      <c r="DE537" s="819"/>
      <c r="DF537" s="772" t="str">
        <f t="shared" si="8"/>
        <v/>
      </c>
      <c r="DG537" s="829">
        <v>535</v>
      </c>
    </row>
    <row r="538" spans="1:111" s="753" customFormat="1" ht="12" customHeight="1" x14ac:dyDescent="0.15">
      <c r="A538" s="1976"/>
      <c r="B538" s="1976"/>
      <c r="C538" s="1961"/>
      <c r="D538" s="1955"/>
      <c r="E538" s="1976"/>
      <c r="F538" s="1993"/>
      <c r="G538" s="1955"/>
      <c r="H538" s="1955"/>
      <c r="DE538" s="819"/>
      <c r="DF538" s="772" t="str">
        <f t="shared" si="8"/>
        <v/>
      </c>
      <c r="DG538" s="829">
        <v>536</v>
      </c>
    </row>
    <row r="539" spans="1:111" s="753" customFormat="1" ht="12" customHeight="1" x14ac:dyDescent="0.15">
      <c r="A539" s="1976"/>
      <c r="B539" s="1976"/>
      <c r="C539" s="1961"/>
      <c r="D539" s="1955"/>
      <c r="E539" s="1976"/>
      <c r="F539" s="1993"/>
      <c r="G539" s="1955"/>
      <c r="H539" s="1955"/>
      <c r="DE539" s="819"/>
      <c r="DF539" s="772" t="str">
        <f t="shared" si="8"/>
        <v/>
      </c>
      <c r="DG539" s="829">
        <v>537</v>
      </c>
    </row>
    <row r="540" spans="1:111" s="753" customFormat="1" ht="12" customHeight="1" x14ac:dyDescent="0.15">
      <c r="A540" s="1976"/>
      <c r="B540" s="1976"/>
      <c r="C540" s="1961"/>
      <c r="D540" s="1955"/>
      <c r="E540" s="1976"/>
      <c r="F540" s="1993"/>
      <c r="G540" s="1955"/>
      <c r="H540" s="1955"/>
      <c r="DE540" s="819"/>
      <c r="DF540" s="772" t="str">
        <f t="shared" si="8"/>
        <v/>
      </c>
      <c r="DG540" s="829">
        <v>538</v>
      </c>
    </row>
    <row r="541" spans="1:111" s="753" customFormat="1" ht="12" customHeight="1" x14ac:dyDescent="0.15">
      <c r="A541" s="1976"/>
      <c r="B541" s="1976"/>
      <c r="C541" s="1961"/>
      <c r="D541" s="1955"/>
      <c r="E541" s="1976"/>
      <c r="F541" s="1993"/>
      <c r="G541" s="1955"/>
      <c r="H541" s="1955"/>
      <c r="DE541" s="819"/>
      <c r="DF541" s="772" t="str">
        <f t="shared" si="8"/>
        <v/>
      </c>
      <c r="DG541" s="829">
        <v>539</v>
      </c>
    </row>
    <row r="542" spans="1:111" s="753" customFormat="1" ht="12" customHeight="1" x14ac:dyDescent="0.15">
      <c r="A542" s="1976"/>
      <c r="B542" s="1976"/>
      <c r="C542" s="1961"/>
      <c r="D542" s="1955"/>
      <c r="E542" s="1976"/>
      <c r="F542" s="1993"/>
      <c r="G542" s="1955"/>
      <c r="H542" s="1955"/>
      <c r="DE542" s="819"/>
      <c r="DF542" s="772" t="str">
        <f t="shared" si="8"/>
        <v/>
      </c>
      <c r="DG542" s="829">
        <v>540</v>
      </c>
    </row>
    <row r="543" spans="1:111" s="753" customFormat="1" ht="12" customHeight="1" x14ac:dyDescent="0.15">
      <c r="A543" s="1976"/>
      <c r="B543" s="1976"/>
      <c r="C543" s="1961"/>
      <c r="D543" s="1955"/>
      <c r="E543" s="1976"/>
      <c r="F543" s="1993"/>
      <c r="G543" s="1955"/>
      <c r="H543" s="1955"/>
      <c r="DE543" s="819"/>
      <c r="DF543" s="772" t="str">
        <f t="shared" si="8"/>
        <v/>
      </c>
      <c r="DG543" s="829">
        <v>541</v>
      </c>
    </row>
    <row r="544" spans="1:111" s="753" customFormat="1" ht="12" customHeight="1" x14ac:dyDescent="0.15">
      <c r="A544" s="1976"/>
      <c r="B544" s="1976"/>
      <c r="C544" s="1961"/>
      <c r="D544" s="1955"/>
      <c r="E544" s="1976"/>
      <c r="F544" s="1993"/>
      <c r="G544" s="1955"/>
      <c r="H544" s="1955"/>
      <c r="DE544" s="819"/>
      <c r="DF544" s="772" t="str">
        <f t="shared" si="8"/>
        <v/>
      </c>
      <c r="DG544" s="829">
        <v>542</v>
      </c>
    </row>
    <row r="545" spans="1:111" s="753" customFormat="1" ht="12" customHeight="1" x14ac:dyDescent="0.15">
      <c r="A545" s="1976"/>
      <c r="B545" s="1976"/>
      <c r="C545" s="1961"/>
      <c r="D545" s="1955"/>
      <c r="E545" s="1976"/>
      <c r="F545" s="1993"/>
      <c r="G545" s="1955"/>
      <c r="H545" s="1955"/>
      <c r="DE545" s="819"/>
      <c r="DF545" s="772" t="str">
        <f t="shared" si="8"/>
        <v/>
      </c>
      <c r="DG545" s="829">
        <v>543</v>
      </c>
    </row>
    <row r="546" spans="1:111" s="753" customFormat="1" ht="12" customHeight="1" x14ac:dyDescent="0.15">
      <c r="A546" s="1976"/>
      <c r="B546" s="1976"/>
      <c r="C546" s="1961"/>
      <c r="D546" s="1955"/>
      <c r="E546" s="1976"/>
      <c r="F546" s="1993"/>
      <c r="G546" s="1955"/>
      <c r="H546" s="1955"/>
      <c r="DE546" s="819"/>
      <c r="DF546" s="772" t="str">
        <f t="shared" si="8"/>
        <v/>
      </c>
      <c r="DG546" s="829">
        <v>544</v>
      </c>
    </row>
    <row r="547" spans="1:111" s="753" customFormat="1" ht="12" customHeight="1" x14ac:dyDescent="0.15">
      <c r="A547" s="1976"/>
      <c r="B547" s="1976"/>
      <c r="C547" s="1961"/>
      <c r="D547" s="1955"/>
      <c r="E547" s="1976"/>
      <c r="F547" s="1993"/>
      <c r="G547" s="1955"/>
      <c r="H547" s="1955"/>
      <c r="DE547" s="819"/>
      <c r="DF547" s="772" t="str">
        <f t="shared" si="8"/>
        <v/>
      </c>
      <c r="DG547" s="829">
        <v>545</v>
      </c>
    </row>
    <row r="548" spans="1:111" s="753" customFormat="1" ht="12" customHeight="1" x14ac:dyDescent="0.15">
      <c r="A548" s="1976"/>
      <c r="B548" s="1976"/>
      <c r="C548" s="1961"/>
      <c r="D548" s="1955"/>
      <c r="E548" s="1976"/>
      <c r="F548" s="1993"/>
      <c r="G548" s="1955"/>
      <c r="H548" s="1955"/>
      <c r="DE548" s="819"/>
      <c r="DF548" s="772" t="str">
        <f t="shared" si="8"/>
        <v/>
      </c>
      <c r="DG548" s="829">
        <v>546</v>
      </c>
    </row>
    <row r="549" spans="1:111" s="753" customFormat="1" ht="12" customHeight="1" x14ac:dyDescent="0.15">
      <c r="A549" s="1976"/>
      <c r="B549" s="1976"/>
      <c r="C549" s="1961"/>
      <c r="D549" s="1955"/>
      <c r="E549" s="1976"/>
      <c r="F549" s="1993"/>
      <c r="G549" s="1955"/>
      <c r="H549" s="1955"/>
      <c r="DE549" s="819"/>
      <c r="DF549" s="772" t="str">
        <f t="shared" si="8"/>
        <v/>
      </c>
      <c r="DG549" s="829">
        <v>547</v>
      </c>
    </row>
    <row r="550" spans="1:111" s="753" customFormat="1" ht="12" customHeight="1" x14ac:dyDescent="0.15">
      <c r="A550" s="1976"/>
      <c r="B550" s="1976"/>
      <c r="C550" s="1961"/>
      <c r="D550" s="1955"/>
      <c r="E550" s="1976"/>
      <c r="F550" s="1993"/>
      <c r="G550" s="1955"/>
      <c r="H550" s="1955"/>
      <c r="DE550" s="819"/>
      <c r="DF550" s="772" t="str">
        <f t="shared" si="8"/>
        <v/>
      </c>
      <c r="DG550" s="829">
        <v>548</v>
      </c>
    </row>
    <row r="551" spans="1:111" s="753" customFormat="1" ht="12" customHeight="1" x14ac:dyDescent="0.15">
      <c r="A551" s="1976"/>
      <c r="B551" s="1976"/>
      <c r="C551" s="1961"/>
      <c r="D551" s="1955"/>
      <c r="E551" s="1976"/>
      <c r="F551" s="1993"/>
      <c r="G551" s="1955"/>
      <c r="H551" s="1955"/>
      <c r="DE551" s="819"/>
      <c r="DF551" s="772" t="str">
        <f t="shared" si="8"/>
        <v/>
      </c>
      <c r="DG551" s="829">
        <v>549</v>
      </c>
    </row>
    <row r="552" spans="1:111" s="753" customFormat="1" ht="12" customHeight="1" x14ac:dyDescent="0.15">
      <c r="A552" s="1976"/>
      <c r="B552" s="1976"/>
      <c r="C552" s="1961"/>
      <c r="D552" s="1955"/>
      <c r="E552" s="1976"/>
      <c r="F552" s="1993"/>
      <c r="G552" s="1955"/>
      <c r="H552" s="1955"/>
      <c r="DE552" s="819"/>
      <c r="DF552" s="772" t="str">
        <f t="shared" si="8"/>
        <v/>
      </c>
      <c r="DG552" s="829">
        <v>550</v>
      </c>
    </row>
    <row r="553" spans="1:111" s="753" customFormat="1" ht="12" customHeight="1" x14ac:dyDescent="0.15">
      <c r="A553" s="1976"/>
      <c r="B553" s="1976"/>
      <c r="C553" s="1961"/>
      <c r="D553" s="1955"/>
      <c r="E553" s="1976"/>
      <c r="F553" s="1993"/>
      <c r="G553" s="1955"/>
      <c r="H553" s="1955"/>
      <c r="DE553" s="819"/>
      <c r="DF553" s="772" t="str">
        <f t="shared" si="8"/>
        <v/>
      </c>
      <c r="DG553" s="829">
        <v>551</v>
      </c>
    </row>
    <row r="554" spans="1:111" s="753" customFormat="1" ht="12" customHeight="1" x14ac:dyDescent="0.15">
      <c r="A554" s="1976"/>
      <c r="B554" s="1976"/>
      <c r="C554" s="1961"/>
      <c r="D554" s="1955"/>
      <c r="E554" s="1976"/>
      <c r="F554" s="1993"/>
      <c r="G554" s="1955"/>
      <c r="H554" s="1955"/>
      <c r="DE554" s="819"/>
      <c r="DF554" s="772" t="str">
        <f t="shared" si="8"/>
        <v/>
      </c>
      <c r="DG554" s="829">
        <v>552</v>
      </c>
    </row>
    <row r="555" spans="1:111" s="753" customFormat="1" ht="12" customHeight="1" x14ac:dyDescent="0.15">
      <c r="A555" s="1976"/>
      <c r="B555" s="1976"/>
      <c r="C555" s="1961"/>
      <c r="D555" s="1955"/>
      <c r="E555" s="1976"/>
      <c r="F555" s="1993"/>
      <c r="G555" s="1955"/>
      <c r="H555" s="1955"/>
      <c r="DE555" s="819"/>
      <c r="DF555" s="772" t="str">
        <f t="shared" si="8"/>
        <v/>
      </c>
      <c r="DG555" s="829">
        <v>553</v>
      </c>
    </row>
    <row r="556" spans="1:111" s="753" customFormat="1" ht="12" customHeight="1" x14ac:dyDescent="0.15">
      <c r="A556" s="1976"/>
      <c r="B556" s="1976"/>
      <c r="C556" s="1961"/>
      <c r="D556" s="1955"/>
      <c r="E556" s="1976"/>
      <c r="F556" s="1993"/>
      <c r="G556" s="1955"/>
      <c r="H556" s="1955"/>
      <c r="DE556" s="819"/>
      <c r="DF556" s="772" t="str">
        <f t="shared" si="8"/>
        <v/>
      </c>
      <c r="DG556" s="829">
        <v>554</v>
      </c>
    </row>
    <row r="557" spans="1:111" s="753" customFormat="1" ht="12" customHeight="1" x14ac:dyDescent="0.15">
      <c r="A557" s="1976"/>
      <c r="B557" s="1976"/>
      <c r="C557" s="1961"/>
      <c r="D557" s="1955"/>
      <c r="E557" s="1976"/>
      <c r="F557" s="1993"/>
      <c r="G557" s="1955"/>
      <c r="H557" s="1955"/>
      <c r="DE557" s="819"/>
      <c r="DF557" s="772" t="str">
        <f t="shared" si="8"/>
        <v/>
      </c>
      <c r="DG557" s="829">
        <v>555</v>
      </c>
    </row>
    <row r="558" spans="1:111" s="753" customFormat="1" ht="12" customHeight="1" x14ac:dyDescent="0.15">
      <c r="A558" s="1976"/>
      <c r="B558" s="1976"/>
      <c r="C558" s="1961"/>
      <c r="D558" s="1955"/>
      <c r="E558" s="1976"/>
      <c r="F558" s="1993"/>
      <c r="G558" s="1955"/>
      <c r="H558" s="1955"/>
      <c r="DE558" s="819"/>
      <c r="DF558" s="772" t="str">
        <f t="shared" si="8"/>
        <v/>
      </c>
      <c r="DG558" s="829">
        <v>556</v>
      </c>
    </row>
    <row r="559" spans="1:111" s="753" customFormat="1" ht="12" customHeight="1" x14ac:dyDescent="0.15">
      <c r="A559" s="1976"/>
      <c r="B559" s="1976"/>
      <c r="C559" s="1961"/>
      <c r="D559" s="1955"/>
      <c r="E559" s="1976"/>
      <c r="F559" s="1993"/>
      <c r="G559" s="1955"/>
      <c r="H559" s="1955"/>
      <c r="DE559" s="819"/>
      <c r="DF559" s="772" t="str">
        <f t="shared" si="8"/>
        <v/>
      </c>
      <c r="DG559" s="829">
        <v>557</v>
      </c>
    </row>
    <row r="560" spans="1:111" s="753" customFormat="1" ht="12" customHeight="1" x14ac:dyDescent="0.15">
      <c r="A560" s="1976"/>
      <c r="B560" s="1976"/>
      <c r="C560" s="1961"/>
      <c r="D560" s="1955"/>
      <c r="E560" s="1976"/>
      <c r="F560" s="1993"/>
      <c r="G560" s="1955"/>
      <c r="H560" s="1955"/>
      <c r="DE560" s="819"/>
      <c r="DF560" s="772" t="str">
        <f t="shared" si="8"/>
        <v/>
      </c>
      <c r="DG560" s="829">
        <v>558</v>
      </c>
    </row>
    <row r="561" spans="1:111" s="753" customFormat="1" ht="12" customHeight="1" x14ac:dyDescent="0.15">
      <c r="A561" s="1976"/>
      <c r="B561" s="1976"/>
      <c r="C561" s="1961"/>
      <c r="D561" s="1955"/>
      <c r="E561" s="1976"/>
      <c r="F561" s="1993"/>
      <c r="G561" s="1955"/>
      <c r="H561" s="1955"/>
      <c r="DE561" s="819"/>
      <c r="DF561" s="772" t="str">
        <f t="shared" si="8"/>
        <v/>
      </c>
      <c r="DG561" s="829">
        <v>559</v>
      </c>
    </row>
    <row r="562" spans="1:111" s="753" customFormat="1" ht="12" customHeight="1" x14ac:dyDescent="0.15">
      <c r="A562" s="1976"/>
      <c r="B562" s="1976"/>
      <c r="C562" s="1961"/>
      <c r="D562" s="1955"/>
      <c r="E562" s="1976"/>
      <c r="F562" s="1993"/>
      <c r="G562" s="1955"/>
      <c r="H562" s="1955"/>
      <c r="DE562" s="819"/>
      <c r="DF562" s="772" t="str">
        <f t="shared" si="8"/>
        <v/>
      </c>
      <c r="DG562" s="829">
        <v>560</v>
      </c>
    </row>
    <row r="563" spans="1:111" s="753" customFormat="1" ht="12" customHeight="1" x14ac:dyDescent="0.15">
      <c r="A563" s="1976"/>
      <c r="B563" s="1976"/>
      <c r="C563" s="1961"/>
      <c r="D563" s="1955"/>
      <c r="E563" s="1976"/>
      <c r="F563" s="1993"/>
      <c r="G563" s="1955"/>
      <c r="H563" s="1955"/>
      <c r="DE563" s="819"/>
      <c r="DF563" s="772" t="str">
        <f t="shared" si="8"/>
        <v/>
      </c>
      <c r="DG563" s="829">
        <v>561</v>
      </c>
    </row>
    <row r="564" spans="1:111" s="753" customFormat="1" ht="12" customHeight="1" x14ac:dyDescent="0.15">
      <c r="A564" s="1976"/>
      <c r="B564" s="1976"/>
      <c r="C564" s="1961"/>
      <c r="D564" s="1955"/>
      <c r="E564" s="1976"/>
      <c r="F564" s="1993"/>
      <c r="G564" s="1955"/>
      <c r="H564" s="1955"/>
      <c r="DE564" s="819"/>
      <c r="DF564" s="772" t="str">
        <f t="shared" si="8"/>
        <v/>
      </c>
      <c r="DG564" s="829">
        <v>562</v>
      </c>
    </row>
    <row r="565" spans="1:111" s="753" customFormat="1" ht="12" customHeight="1" x14ac:dyDescent="0.15">
      <c r="A565" s="1976"/>
      <c r="B565" s="1976"/>
      <c r="C565" s="1961"/>
      <c r="D565" s="1955"/>
      <c r="E565" s="1976"/>
      <c r="F565" s="1993"/>
      <c r="G565" s="1955"/>
      <c r="H565" s="1955"/>
      <c r="DE565" s="819"/>
      <c r="DF565" s="772" t="str">
        <f t="shared" si="8"/>
        <v/>
      </c>
      <c r="DG565" s="829">
        <v>563</v>
      </c>
    </row>
    <row r="566" spans="1:111" s="753" customFormat="1" ht="12" customHeight="1" x14ac:dyDescent="0.15">
      <c r="A566" s="1976"/>
      <c r="B566" s="1976"/>
      <c r="C566" s="1961"/>
      <c r="D566" s="1955"/>
      <c r="E566" s="1976"/>
      <c r="F566" s="1993"/>
      <c r="G566" s="1955"/>
      <c r="H566" s="1955"/>
      <c r="DE566" s="819"/>
      <c r="DF566" s="772" t="str">
        <f t="shared" si="8"/>
        <v/>
      </c>
      <c r="DG566" s="829">
        <v>564</v>
      </c>
    </row>
    <row r="567" spans="1:111" s="753" customFormat="1" ht="12" customHeight="1" x14ac:dyDescent="0.15">
      <c r="A567" s="1976"/>
      <c r="B567" s="1976"/>
      <c r="C567" s="1961"/>
      <c r="D567" s="1955"/>
      <c r="E567" s="1976"/>
      <c r="F567" s="1993"/>
      <c r="G567" s="1955"/>
      <c r="H567" s="1955"/>
      <c r="DE567" s="819"/>
      <c r="DF567" s="772" t="str">
        <f t="shared" si="8"/>
        <v/>
      </c>
      <c r="DG567" s="829">
        <v>565</v>
      </c>
    </row>
    <row r="568" spans="1:111" s="753" customFormat="1" ht="12" customHeight="1" x14ac:dyDescent="0.15">
      <c r="A568" s="1976"/>
      <c r="B568" s="1976"/>
      <c r="C568" s="1961"/>
      <c r="D568" s="1955"/>
      <c r="E568" s="1976"/>
      <c r="F568" s="1993"/>
      <c r="G568" s="1955"/>
      <c r="H568" s="1955"/>
      <c r="DE568" s="819"/>
      <c r="DF568" s="772" t="str">
        <f t="shared" si="8"/>
        <v/>
      </c>
      <c r="DG568" s="829">
        <v>566</v>
      </c>
    </row>
    <row r="569" spans="1:111" s="753" customFormat="1" ht="12" customHeight="1" x14ac:dyDescent="0.15">
      <c r="A569" s="1976"/>
      <c r="B569" s="1976"/>
      <c r="C569" s="1961"/>
      <c r="D569" s="1955"/>
      <c r="E569" s="1976"/>
      <c r="F569" s="1993"/>
      <c r="G569" s="1955"/>
      <c r="H569" s="1955"/>
      <c r="DE569" s="819"/>
      <c r="DF569" s="772" t="str">
        <f t="shared" si="8"/>
        <v/>
      </c>
      <c r="DG569" s="829">
        <v>567</v>
      </c>
    </row>
    <row r="570" spans="1:111" s="753" customFormat="1" ht="12" customHeight="1" x14ac:dyDescent="0.15">
      <c r="A570" s="1976"/>
      <c r="B570" s="1976"/>
      <c r="C570" s="1961"/>
      <c r="D570" s="1955"/>
      <c r="E570" s="1976"/>
      <c r="F570" s="1993"/>
      <c r="G570" s="1955"/>
      <c r="H570" s="1955"/>
      <c r="DE570" s="819"/>
      <c r="DF570" s="772" t="str">
        <f t="shared" si="8"/>
        <v/>
      </c>
      <c r="DG570" s="829">
        <v>568</v>
      </c>
    </row>
    <row r="571" spans="1:111" s="753" customFormat="1" ht="12" customHeight="1" x14ac:dyDescent="0.15">
      <c r="A571" s="1976"/>
      <c r="B571" s="1976"/>
      <c r="C571" s="1961"/>
      <c r="D571" s="1955"/>
      <c r="E571" s="1976"/>
      <c r="F571" s="1993"/>
      <c r="G571" s="1955"/>
      <c r="H571" s="1955"/>
      <c r="DE571" s="819"/>
      <c r="DF571" s="772" t="str">
        <f t="shared" si="8"/>
        <v/>
      </c>
      <c r="DG571" s="829">
        <v>569</v>
      </c>
    </row>
    <row r="572" spans="1:111" s="753" customFormat="1" ht="12" customHeight="1" x14ac:dyDescent="0.15">
      <c r="A572" s="1976"/>
      <c r="B572" s="1976"/>
      <c r="C572" s="1961"/>
      <c r="D572" s="1955"/>
      <c r="E572" s="1976"/>
      <c r="F572" s="1993"/>
      <c r="G572" s="1955"/>
      <c r="H572" s="1955"/>
      <c r="DE572" s="819"/>
      <c r="DF572" s="772" t="str">
        <f t="shared" si="8"/>
        <v/>
      </c>
      <c r="DG572" s="829">
        <v>570</v>
      </c>
    </row>
    <row r="573" spans="1:111" s="753" customFormat="1" ht="12" customHeight="1" x14ac:dyDescent="0.15">
      <c r="A573" s="1976"/>
      <c r="B573" s="1976"/>
      <c r="C573" s="1961"/>
      <c r="D573" s="1955"/>
      <c r="E573" s="1976"/>
      <c r="F573" s="1993"/>
      <c r="G573" s="1955"/>
      <c r="H573" s="1955"/>
      <c r="DE573" s="819"/>
      <c r="DF573" s="772" t="str">
        <f t="shared" si="8"/>
        <v/>
      </c>
      <c r="DG573" s="829">
        <v>571</v>
      </c>
    </row>
    <row r="574" spans="1:111" s="753" customFormat="1" ht="12" customHeight="1" x14ac:dyDescent="0.15">
      <c r="A574" s="1976"/>
      <c r="B574" s="1976"/>
      <c r="C574" s="1961"/>
      <c r="D574" s="1955"/>
      <c r="E574" s="1976"/>
      <c r="F574" s="1993"/>
      <c r="G574" s="1955"/>
      <c r="H574" s="1955"/>
      <c r="DE574" s="819"/>
      <c r="DF574" s="772" t="str">
        <f t="shared" si="8"/>
        <v/>
      </c>
      <c r="DG574" s="829">
        <v>572</v>
      </c>
    </row>
    <row r="575" spans="1:111" s="753" customFormat="1" ht="12" customHeight="1" x14ac:dyDescent="0.15">
      <c r="A575" s="1976"/>
      <c r="B575" s="1976"/>
      <c r="C575" s="1961"/>
      <c r="D575" s="1955"/>
      <c r="E575" s="1976"/>
      <c r="F575" s="1993"/>
      <c r="G575" s="1955"/>
      <c r="H575" s="1955"/>
      <c r="DE575" s="819"/>
      <c r="DF575" s="772" t="str">
        <f t="shared" si="8"/>
        <v/>
      </c>
      <c r="DG575" s="829">
        <v>573</v>
      </c>
    </row>
    <row r="576" spans="1:111" s="753" customFormat="1" ht="12" customHeight="1" x14ac:dyDescent="0.15">
      <c r="A576" s="1976"/>
      <c r="B576" s="1976"/>
      <c r="C576" s="1961"/>
      <c r="D576" s="1955"/>
      <c r="E576" s="1976"/>
      <c r="F576" s="1993"/>
      <c r="G576" s="1955"/>
      <c r="H576" s="1955"/>
      <c r="DE576" s="819"/>
      <c r="DF576" s="772" t="str">
        <f t="shared" si="8"/>
        <v/>
      </c>
      <c r="DG576" s="829">
        <v>574</v>
      </c>
    </row>
    <row r="577" spans="1:111" s="753" customFormat="1" ht="12" customHeight="1" x14ac:dyDescent="0.15">
      <c r="A577" s="1976"/>
      <c r="B577" s="1976"/>
      <c r="C577" s="1961"/>
      <c r="D577" s="1955"/>
      <c r="E577" s="1976"/>
      <c r="F577" s="1993"/>
      <c r="G577" s="1955"/>
      <c r="H577" s="1955"/>
      <c r="DE577" s="819"/>
      <c r="DF577" s="772" t="str">
        <f t="shared" si="8"/>
        <v/>
      </c>
      <c r="DG577" s="829">
        <v>575</v>
      </c>
    </row>
    <row r="578" spans="1:111" s="753" customFormat="1" ht="12" customHeight="1" x14ac:dyDescent="0.15">
      <c r="A578" s="1976"/>
      <c r="B578" s="1976"/>
      <c r="C578" s="1961"/>
      <c r="D578" s="1955"/>
      <c r="E578" s="1976"/>
      <c r="F578" s="1993"/>
      <c r="G578" s="1955"/>
      <c r="H578" s="1955"/>
      <c r="DE578" s="819"/>
      <c r="DF578" s="772" t="str">
        <f t="shared" si="8"/>
        <v/>
      </c>
      <c r="DG578" s="829">
        <v>576</v>
      </c>
    </row>
    <row r="579" spans="1:111" s="753" customFormat="1" ht="12" customHeight="1" x14ac:dyDescent="0.15">
      <c r="A579" s="1976"/>
      <c r="B579" s="1976"/>
      <c r="C579" s="1961"/>
      <c r="D579" s="1955"/>
      <c r="E579" s="1976"/>
      <c r="F579" s="1993"/>
      <c r="G579" s="1955"/>
      <c r="H579" s="1955"/>
      <c r="DE579" s="819"/>
      <c r="DF579" s="772" t="str">
        <f t="shared" si="8"/>
        <v/>
      </c>
      <c r="DG579" s="829">
        <v>577</v>
      </c>
    </row>
    <row r="580" spans="1:111" s="753" customFormat="1" ht="12" customHeight="1" x14ac:dyDescent="0.15">
      <c r="A580" s="1976"/>
      <c r="B580" s="1976"/>
      <c r="C580" s="1961"/>
      <c r="D580" s="1955"/>
      <c r="E580" s="1976"/>
      <c r="F580" s="1993"/>
      <c r="G580" s="1955"/>
      <c r="H580" s="1955"/>
      <c r="DE580" s="819"/>
      <c r="DF580" s="772" t="str">
        <f t="shared" si="8"/>
        <v/>
      </c>
      <c r="DG580" s="829">
        <v>578</v>
      </c>
    </row>
    <row r="581" spans="1:111" s="753" customFormat="1" ht="12" customHeight="1" x14ac:dyDescent="0.15">
      <c r="A581" s="1976"/>
      <c r="B581" s="1976"/>
      <c r="C581" s="1961"/>
      <c r="D581" s="1955"/>
      <c r="E581" s="1976"/>
      <c r="F581" s="1993"/>
      <c r="G581" s="1955"/>
      <c r="H581" s="1955"/>
      <c r="DE581" s="819"/>
      <c r="DF581" s="772" t="str">
        <f t="shared" si="8"/>
        <v/>
      </c>
      <c r="DG581" s="829">
        <v>579</v>
      </c>
    </row>
    <row r="582" spans="1:111" s="753" customFormat="1" ht="12" customHeight="1" x14ac:dyDescent="0.15">
      <c r="A582" s="1976"/>
      <c r="B582" s="1976"/>
      <c r="C582" s="1961"/>
      <c r="D582" s="1955"/>
      <c r="E582" s="1976"/>
      <c r="F582" s="1993"/>
      <c r="G582" s="1955"/>
      <c r="H582" s="1955"/>
      <c r="DE582" s="819"/>
      <c r="DF582" s="772" t="str">
        <f t="shared" si="8"/>
        <v/>
      </c>
      <c r="DG582" s="829">
        <v>580</v>
      </c>
    </row>
    <row r="583" spans="1:111" s="753" customFormat="1" ht="12" customHeight="1" x14ac:dyDescent="0.15">
      <c r="A583" s="1976"/>
      <c r="B583" s="1976"/>
      <c r="C583" s="1961"/>
      <c r="D583" s="1955"/>
      <c r="E583" s="1976"/>
      <c r="F583" s="1993"/>
      <c r="G583" s="1955"/>
      <c r="H583" s="1955"/>
      <c r="DE583" s="819"/>
      <c r="DF583" s="772" t="str">
        <f t="shared" ref="DF583:DF646" si="9">IF(COUNTA(A583:H583)&gt;0,DG583,"")</f>
        <v/>
      </c>
      <c r="DG583" s="829">
        <v>581</v>
      </c>
    </row>
    <row r="584" spans="1:111" s="753" customFormat="1" ht="12" customHeight="1" x14ac:dyDescent="0.15">
      <c r="A584" s="1976"/>
      <c r="B584" s="1976"/>
      <c r="C584" s="1961"/>
      <c r="D584" s="1955"/>
      <c r="E584" s="1976"/>
      <c r="F584" s="1993"/>
      <c r="G584" s="1955"/>
      <c r="H584" s="1955"/>
      <c r="DE584" s="819"/>
      <c r="DF584" s="772" t="str">
        <f t="shared" si="9"/>
        <v/>
      </c>
      <c r="DG584" s="829">
        <v>582</v>
      </c>
    </row>
    <row r="585" spans="1:111" s="753" customFormat="1" ht="12" customHeight="1" x14ac:dyDescent="0.15">
      <c r="A585" s="1976"/>
      <c r="B585" s="1976"/>
      <c r="C585" s="1961"/>
      <c r="D585" s="1955"/>
      <c r="E585" s="1976"/>
      <c r="F585" s="1993"/>
      <c r="G585" s="1955"/>
      <c r="H585" s="1955"/>
      <c r="DE585" s="819"/>
      <c r="DF585" s="772" t="str">
        <f t="shared" si="9"/>
        <v/>
      </c>
      <c r="DG585" s="829">
        <v>583</v>
      </c>
    </row>
    <row r="586" spans="1:111" s="753" customFormat="1" ht="12" customHeight="1" x14ac:dyDescent="0.15">
      <c r="A586" s="1976"/>
      <c r="B586" s="1976"/>
      <c r="C586" s="1961"/>
      <c r="D586" s="1955"/>
      <c r="E586" s="1976"/>
      <c r="F586" s="1993"/>
      <c r="G586" s="1955"/>
      <c r="H586" s="1955"/>
      <c r="DE586" s="819"/>
      <c r="DF586" s="772" t="str">
        <f t="shared" si="9"/>
        <v/>
      </c>
      <c r="DG586" s="829">
        <v>584</v>
      </c>
    </row>
    <row r="587" spans="1:111" s="753" customFormat="1" ht="12" customHeight="1" x14ac:dyDescent="0.15">
      <c r="A587" s="1976"/>
      <c r="B587" s="1976"/>
      <c r="C587" s="1961"/>
      <c r="D587" s="1955"/>
      <c r="E587" s="1976"/>
      <c r="F587" s="1993"/>
      <c r="G587" s="1955"/>
      <c r="H587" s="1955"/>
      <c r="DE587" s="819"/>
      <c r="DF587" s="772" t="str">
        <f t="shared" si="9"/>
        <v/>
      </c>
      <c r="DG587" s="829">
        <v>585</v>
      </c>
    </row>
    <row r="588" spans="1:111" s="753" customFormat="1" ht="12" customHeight="1" x14ac:dyDescent="0.15">
      <c r="A588" s="1976"/>
      <c r="B588" s="1976"/>
      <c r="C588" s="1961"/>
      <c r="D588" s="1955"/>
      <c r="E588" s="1976"/>
      <c r="F588" s="1993"/>
      <c r="G588" s="1955"/>
      <c r="H588" s="1955"/>
      <c r="DE588" s="819"/>
      <c r="DF588" s="772" t="str">
        <f t="shared" si="9"/>
        <v/>
      </c>
      <c r="DG588" s="829">
        <v>586</v>
      </c>
    </row>
    <row r="589" spans="1:111" s="753" customFormat="1" ht="12" customHeight="1" x14ac:dyDescent="0.15">
      <c r="A589" s="1976"/>
      <c r="B589" s="1976"/>
      <c r="C589" s="1961"/>
      <c r="D589" s="1955"/>
      <c r="E589" s="1976"/>
      <c r="F589" s="1993"/>
      <c r="G589" s="1955"/>
      <c r="H589" s="1955"/>
      <c r="DE589" s="819"/>
      <c r="DF589" s="772" t="str">
        <f t="shared" si="9"/>
        <v/>
      </c>
      <c r="DG589" s="829">
        <v>587</v>
      </c>
    </row>
    <row r="590" spans="1:111" s="753" customFormat="1" ht="12" customHeight="1" x14ac:dyDescent="0.15">
      <c r="A590" s="1976"/>
      <c r="B590" s="1976"/>
      <c r="C590" s="1961"/>
      <c r="D590" s="1955"/>
      <c r="E590" s="1976"/>
      <c r="F590" s="1993"/>
      <c r="G590" s="1955"/>
      <c r="H590" s="1955"/>
      <c r="DE590" s="819"/>
      <c r="DF590" s="772" t="str">
        <f t="shared" si="9"/>
        <v/>
      </c>
      <c r="DG590" s="829">
        <v>588</v>
      </c>
    </row>
    <row r="591" spans="1:111" s="753" customFormat="1" ht="12" customHeight="1" x14ac:dyDescent="0.15">
      <c r="A591" s="1976"/>
      <c r="B591" s="1976"/>
      <c r="C591" s="1961"/>
      <c r="D591" s="1955"/>
      <c r="E591" s="1976"/>
      <c r="F591" s="1993"/>
      <c r="G591" s="1955"/>
      <c r="H591" s="1955"/>
      <c r="DE591" s="819"/>
      <c r="DF591" s="772" t="str">
        <f t="shared" si="9"/>
        <v/>
      </c>
      <c r="DG591" s="829">
        <v>589</v>
      </c>
    </row>
    <row r="592" spans="1:111" s="753" customFormat="1" ht="12" customHeight="1" x14ac:dyDescent="0.15">
      <c r="A592" s="1976"/>
      <c r="B592" s="1976"/>
      <c r="C592" s="1961"/>
      <c r="D592" s="1955"/>
      <c r="E592" s="1976"/>
      <c r="F592" s="1993"/>
      <c r="G592" s="1955"/>
      <c r="H592" s="1955"/>
      <c r="DE592" s="819"/>
      <c r="DF592" s="772" t="str">
        <f t="shared" si="9"/>
        <v/>
      </c>
      <c r="DG592" s="829">
        <v>590</v>
      </c>
    </row>
    <row r="593" spans="1:111" s="753" customFormat="1" ht="12" customHeight="1" x14ac:dyDescent="0.15">
      <c r="A593" s="1976"/>
      <c r="B593" s="1976"/>
      <c r="C593" s="1961"/>
      <c r="D593" s="1955"/>
      <c r="E593" s="1976"/>
      <c r="F593" s="1993"/>
      <c r="G593" s="1955"/>
      <c r="H593" s="1955"/>
      <c r="DE593" s="819"/>
      <c r="DF593" s="772" t="str">
        <f t="shared" si="9"/>
        <v/>
      </c>
      <c r="DG593" s="829">
        <v>591</v>
      </c>
    </row>
    <row r="594" spans="1:111" s="753" customFormat="1" ht="12" customHeight="1" x14ac:dyDescent="0.15">
      <c r="A594" s="1976"/>
      <c r="B594" s="1976"/>
      <c r="C594" s="1961"/>
      <c r="D594" s="1955"/>
      <c r="E594" s="1976"/>
      <c r="F594" s="1993"/>
      <c r="G594" s="1955"/>
      <c r="H594" s="1955"/>
      <c r="DE594" s="819"/>
      <c r="DF594" s="772" t="str">
        <f t="shared" si="9"/>
        <v/>
      </c>
      <c r="DG594" s="829">
        <v>592</v>
      </c>
    </row>
    <row r="595" spans="1:111" s="753" customFormat="1" ht="12" customHeight="1" x14ac:dyDescent="0.15">
      <c r="A595" s="1976"/>
      <c r="B595" s="1976"/>
      <c r="C595" s="1961"/>
      <c r="D595" s="1955"/>
      <c r="E595" s="1976"/>
      <c r="F595" s="1993"/>
      <c r="G595" s="1955"/>
      <c r="H595" s="1955"/>
      <c r="DE595" s="819"/>
      <c r="DF595" s="772" t="str">
        <f t="shared" si="9"/>
        <v/>
      </c>
      <c r="DG595" s="829">
        <v>593</v>
      </c>
    </row>
    <row r="596" spans="1:111" s="753" customFormat="1" ht="12" customHeight="1" x14ac:dyDescent="0.15">
      <c r="A596" s="1976"/>
      <c r="B596" s="1976"/>
      <c r="C596" s="1961"/>
      <c r="D596" s="1955"/>
      <c r="E596" s="1976"/>
      <c r="F596" s="1993"/>
      <c r="G596" s="1955"/>
      <c r="H596" s="1955"/>
      <c r="DE596" s="819"/>
      <c r="DF596" s="772" t="str">
        <f t="shared" si="9"/>
        <v/>
      </c>
      <c r="DG596" s="829">
        <v>594</v>
      </c>
    </row>
    <row r="597" spans="1:111" s="753" customFormat="1" ht="12" customHeight="1" x14ac:dyDescent="0.15">
      <c r="A597" s="1976"/>
      <c r="B597" s="1976"/>
      <c r="C597" s="1961"/>
      <c r="D597" s="1955"/>
      <c r="E597" s="1976"/>
      <c r="F597" s="1993"/>
      <c r="G597" s="1955"/>
      <c r="H597" s="1955"/>
      <c r="DE597" s="819"/>
      <c r="DF597" s="772" t="str">
        <f t="shared" si="9"/>
        <v/>
      </c>
      <c r="DG597" s="829">
        <v>595</v>
      </c>
    </row>
    <row r="598" spans="1:111" s="753" customFormat="1" ht="12" customHeight="1" x14ac:dyDescent="0.15">
      <c r="A598" s="1976"/>
      <c r="B598" s="1976"/>
      <c r="C598" s="1961"/>
      <c r="D598" s="1955"/>
      <c r="E598" s="1976"/>
      <c r="F598" s="1993"/>
      <c r="G598" s="1955"/>
      <c r="H598" s="1955"/>
      <c r="DE598" s="819"/>
      <c r="DF598" s="772" t="str">
        <f t="shared" si="9"/>
        <v/>
      </c>
      <c r="DG598" s="829">
        <v>596</v>
      </c>
    </row>
    <row r="599" spans="1:111" s="753" customFormat="1" ht="12" customHeight="1" x14ac:dyDescent="0.15">
      <c r="A599" s="1976"/>
      <c r="B599" s="1976"/>
      <c r="C599" s="1961"/>
      <c r="D599" s="1955"/>
      <c r="E599" s="1976"/>
      <c r="F599" s="1993"/>
      <c r="G599" s="1955"/>
      <c r="H599" s="1955"/>
      <c r="DE599" s="819"/>
      <c r="DF599" s="772" t="str">
        <f t="shared" si="9"/>
        <v/>
      </c>
      <c r="DG599" s="829">
        <v>597</v>
      </c>
    </row>
    <row r="600" spans="1:111" s="753" customFormat="1" ht="12" customHeight="1" x14ac:dyDescent="0.15">
      <c r="A600" s="1976"/>
      <c r="B600" s="1976"/>
      <c r="C600" s="1961"/>
      <c r="D600" s="1955"/>
      <c r="E600" s="1976"/>
      <c r="F600" s="1993"/>
      <c r="G600" s="1955"/>
      <c r="H600" s="1955"/>
      <c r="DE600" s="819"/>
      <c r="DF600" s="772" t="str">
        <f t="shared" si="9"/>
        <v/>
      </c>
      <c r="DG600" s="829">
        <v>598</v>
      </c>
    </row>
    <row r="601" spans="1:111" s="753" customFormat="1" ht="12" customHeight="1" x14ac:dyDescent="0.15">
      <c r="A601" s="1976"/>
      <c r="B601" s="1976"/>
      <c r="C601" s="1961"/>
      <c r="D601" s="1955"/>
      <c r="E601" s="1976"/>
      <c r="F601" s="1993"/>
      <c r="G601" s="1955"/>
      <c r="H601" s="1955"/>
      <c r="DE601" s="819"/>
      <c r="DF601" s="772" t="str">
        <f t="shared" si="9"/>
        <v/>
      </c>
      <c r="DG601" s="829">
        <v>599</v>
      </c>
    </row>
    <row r="602" spans="1:111" s="753" customFormat="1" ht="12" customHeight="1" x14ac:dyDescent="0.15">
      <c r="A602" s="1976"/>
      <c r="B602" s="1976"/>
      <c r="C602" s="1961"/>
      <c r="D602" s="1955"/>
      <c r="E602" s="1976"/>
      <c r="F602" s="1993"/>
      <c r="G602" s="1955"/>
      <c r="H602" s="1955"/>
      <c r="DE602" s="819"/>
      <c r="DF602" s="772" t="str">
        <f t="shared" si="9"/>
        <v/>
      </c>
      <c r="DG602" s="829">
        <v>600</v>
      </c>
    </row>
    <row r="603" spans="1:111" s="753" customFormat="1" ht="12" customHeight="1" x14ac:dyDescent="0.15">
      <c r="A603" s="1976"/>
      <c r="B603" s="1976"/>
      <c r="C603" s="1961"/>
      <c r="D603" s="1955"/>
      <c r="E603" s="1976"/>
      <c r="F603" s="1993"/>
      <c r="G603" s="1955"/>
      <c r="H603" s="1955"/>
      <c r="DE603" s="819"/>
      <c r="DF603" s="772" t="str">
        <f t="shared" si="9"/>
        <v/>
      </c>
      <c r="DG603" s="829">
        <v>601</v>
      </c>
    </row>
    <row r="604" spans="1:111" s="753" customFormat="1" ht="12" customHeight="1" x14ac:dyDescent="0.15">
      <c r="A604" s="1976"/>
      <c r="B604" s="1976"/>
      <c r="C604" s="1961"/>
      <c r="D604" s="1955"/>
      <c r="E604" s="1976"/>
      <c r="F604" s="1993"/>
      <c r="G604" s="1955"/>
      <c r="H604" s="1955"/>
      <c r="DE604" s="819"/>
      <c r="DF604" s="772" t="str">
        <f t="shared" si="9"/>
        <v/>
      </c>
      <c r="DG604" s="829">
        <v>602</v>
      </c>
    </row>
    <row r="605" spans="1:111" s="753" customFormat="1" ht="12" customHeight="1" x14ac:dyDescent="0.15">
      <c r="A605" s="1976"/>
      <c r="B605" s="1976"/>
      <c r="C605" s="1961"/>
      <c r="D605" s="1955"/>
      <c r="E605" s="1976"/>
      <c r="F605" s="1993"/>
      <c r="G605" s="1955"/>
      <c r="H605" s="1955"/>
      <c r="DE605" s="819"/>
      <c r="DF605" s="772" t="str">
        <f t="shared" si="9"/>
        <v/>
      </c>
      <c r="DG605" s="829">
        <v>603</v>
      </c>
    </row>
    <row r="606" spans="1:111" s="753" customFormat="1" ht="12" customHeight="1" x14ac:dyDescent="0.15">
      <c r="A606" s="1976"/>
      <c r="B606" s="1976"/>
      <c r="C606" s="1961"/>
      <c r="D606" s="1955"/>
      <c r="E606" s="1976"/>
      <c r="F606" s="1993"/>
      <c r="G606" s="1955"/>
      <c r="H606" s="1955"/>
      <c r="DE606" s="819"/>
      <c r="DF606" s="772" t="str">
        <f t="shared" si="9"/>
        <v/>
      </c>
      <c r="DG606" s="829">
        <v>604</v>
      </c>
    </row>
    <row r="607" spans="1:111" s="753" customFormat="1" ht="12" customHeight="1" x14ac:dyDescent="0.15">
      <c r="A607" s="1976"/>
      <c r="B607" s="1976"/>
      <c r="C607" s="1961"/>
      <c r="D607" s="1955"/>
      <c r="E607" s="1976"/>
      <c r="F607" s="1993"/>
      <c r="G607" s="1955"/>
      <c r="H607" s="1955"/>
      <c r="DE607" s="819"/>
      <c r="DF607" s="772" t="str">
        <f t="shared" si="9"/>
        <v/>
      </c>
      <c r="DG607" s="829">
        <v>605</v>
      </c>
    </row>
    <row r="608" spans="1:111" s="753" customFormat="1" ht="12" customHeight="1" x14ac:dyDescent="0.15">
      <c r="A608" s="1976"/>
      <c r="B608" s="1976"/>
      <c r="C608" s="1961"/>
      <c r="D608" s="1955"/>
      <c r="E608" s="1976"/>
      <c r="F608" s="1993"/>
      <c r="G608" s="1955"/>
      <c r="H608" s="1955"/>
      <c r="DE608" s="819"/>
      <c r="DF608" s="772" t="str">
        <f t="shared" si="9"/>
        <v/>
      </c>
      <c r="DG608" s="829">
        <v>606</v>
      </c>
    </row>
    <row r="609" spans="1:111" s="753" customFormat="1" ht="12" customHeight="1" x14ac:dyDescent="0.15">
      <c r="A609" s="1976"/>
      <c r="B609" s="1976"/>
      <c r="C609" s="1961"/>
      <c r="D609" s="1955"/>
      <c r="E609" s="1976"/>
      <c r="F609" s="1993"/>
      <c r="G609" s="1955"/>
      <c r="H609" s="1955"/>
      <c r="DE609" s="819"/>
      <c r="DF609" s="772" t="str">
        <f t="shared" si="9"/>
        <v/>
      </c>
      <c r="DG609" s="829">
        <v>607</v>
      </c>
    </row>
    <row r="610" spans="1:111" s="753" customFormat="1" ht="12" customHeight="1" x14ac:dyDescent="0.15">
      <c r="A610" s="1976"/>
      <c r="B610" s="1976"/>
      <c r="C610" s="1961"/>
      <c r="D610" s="1955"/>
      <c r="E610" s="1976"/>
      <c r="F610" s="1993"/>
      <c r="G610" s="1955"/>
      <c r="H610" s="1955"/>
      <c r="DE610" s="819"/>
      <c r="DF610" s="772" t="str">
        <f t="shared" si="9"/>
        <v/>
      </c>
      <c r="DG610" s="829">
        <v>608</v>
      </c>
    </row>
    <row r="611" spans="1:111" s="753" customFormat="1" ht="12" customHeight="1" x14ac:dyDescent="0.15">
      <c r="A611" s="1976"/>
      <c r="B611" s="1976"/>
      <c r="C611" s="1961"/>
      <c r="D611" s="1955"/>
      <c r="E611" s="1976"/>
      <c r="F611" s="1993"/>
      <c r="G611" s="1955"/>
      <c r="H611" s="1955"/>
      <c r="DE611" s="819"/>
      <c r="DF611" s="772" t="str">
        <f t="shared" si="9"/>
        <v/>
      </c>
      <c r="DG611" s="829">
        <v>609</v>
      </c>
    </row>
    <row r="612" spans="1:111" s="753" customFormat="1" ht="12" customHeight="1" x14ac:dyDescent="0.15">
      <c r="A612" s="1976"/>
      <c r="B612" s="1976"/>
      <c r="C612" s="1961"/>
      <c r="D612" s="1955"/>
      <c r="E612" s="1976"/>
      <c r="F612" s="1993"/>
      <c r="G612" s="1955"/>
      <c r="H612" s="1955"/>
      <c r="DE612" s="819"/>
      <c r="DF612" s="772" t="str">
        <f t="shared" si="9"/>
        <v/>
      </c>
      <c r="DG612" s="829">
        <v>610</v>
      </c>
    </row>
    <row r="613" spans="1:111" s="753" customFormat="1" ht="12" customHeight="1" x14ac:dyDescent="0.15">
      <c r="A613" s="1976"/>
      <c r="B613" s="1976"/>
      <c r="C613" s="1961"/>
      <c r="D613" s="1955"/>
      <c r="E613" s="1976"/>
      <c r="F613" s="1993"/>
      <c r="G613" s="1955"/>
      <c r="H613" s="1955"/>
      <c r="DE613" s="819"/>
      <c r="DF613" s="772" t="str">
        <f t="shared" si="9"/>
        <v/>
      </c>
      <c r="DG613" s="829">
        <v>611</v>
      </c>
    </row>
    <row r="614" spans="1:111" s="753" customFormat="1" ht="12" customHeight="1" x14ac:dyDescent="0.15">
      <c r="A614" s="1976"/>
      <c r="B614" s="1976"/>
      <c r="C614" s="1961"/>
      <c r="D614" s="1955"/>
      <c r="E614" s="1976"/>
      <c r="F614" s="1993"/>
      <c r="G614" s="1955"/>
      <c r="H614" s="1955"/>
      <c r="DE614" s="819"/>
      <c r="DF614" s="772" t="str">
        <f t="shared" si="9"/>
        <v/>
      </c>
      <c r="DG614" s="829">
        <v>612</v>
      </c>
    </row>
    <row r="615" spans="1:111" s="753" customFormat="1" ht="12" customHeight="1" x14ac:dyDescent="0.15">
      <c r="A615" s="1976"/>
      <c r="B615" s="1976"/>
      <c r="C615" s="1961"/>
      <c r="D615" s="1955"/>
      <c r="E615" s="1976"/>
      <c r="F615" s="1993"/>
      <c r="G615" s="1955"/>
      <c r="H615" s="1955"/>
      <c r="DE615" s="819"/>
      <c r="DF615" s="772" t="str">
        <f t="shared" si="9"/>
        <v/>
      </c>
      <c r="DG615" s="829">
        <v>613</v>
      </c>
    </row>
    <row r="616" spans="1:111" s="753" customFormat="1" ht="12" customHeight="1" x14ac:dyDescent="0.15">
      <c r="A616" s="1976"/>
      <c r="B616" s="1976"/>
      <c r="C616" s="1961"/>
      <c r="D616" s="1955"/>
      <c r="E616" s="1976"/>
      <c r="F616" s="1993"/>
      <c r="G616" s="1955"/>
      <c r="H616" s="1955"/>
      <c r="DE616" s="819"/>
      <c r="DF616" s="772" t="str">
        <f t="shared" si="9"/>
        <v/>
      </c>
      <c r="DG616" s="829">
        <v>614</v>
      </c>
    </row>
    <row r="617" spans="1:111" s="753" customFormat="1" ht="12" customHeight="1" x14ac:dyDescent="0.15">
      <c r="A617" s="1976"/>
      <c r="B617" s="1976"/>
      <c r="C617" s="1961"/>
      <c r="D617" s="1955"/>
      <c r="E617" s="1976"/>
      <c r="F617" s="1993"/>
      <c r="G617" s="1955"/>
      <c r="H617" s="1955"/>
      <c r="DE617" s="819"/>
      <c r="DF617" s="772" t="str">
        <f t="shared" si="9"/>
        <v/>
      </c>
      <c r="DG617" s="829">
        <v>615</v>
      </c>
    </row>
    <row r="618" spans="1:111" s="753" customFormat="1" ht="12" customHeight="1" x14ac:dyDescent="0.15">
      <c r="A618" s="1976"/>
      <c r="B618" s="1976"/>
      <c r="C618" s="1961"/>
      <c r="D618" s="1955"/>
      <c r="E618" s="1976"/>
      <c r="F618" s="1993"/>
      <c r="G618" s="1955"/>
      <c r="H618" s="1955"/>
      <c r="DE618" s="819"/>
      <c r="DF618" s="772" t="str">
        <f t="shared" si="9"/>
        <v/>
      </c>
      <c r="DG618" s="829">
        <v>616</v>
      </c>
    </row>
    <row r="619" spans="1:111" s="753" customFormat="1" ht="12" customHeight="1" x14ac:dyDescent="0.15">
      <c r="A619" s="1976"/>
      <c r="B619" s="1976"/>
      <c r="C619" s="1961"/>
      <c r="D619" s="1955"/>
      <c r="E619" s="1976"/>
      <c r="F619" s="1993"/>
      <c r="G619" s="1955"/>
      <c r="H619" s="1955"/>
      <c r="DE619" s="819"/>
      <c r="DF619" s="772" t="str">
        <f t="shared" si="9"/>
        <v/>
      </c>
      <c r="DG619" s="829">
        <v>617</v>
      </c>
    </row>
    <row r="620" spans="1:111" s="753" customFormat="1" ht="12" customHeight="1" x14ac:dyDescent="0.15">
      <c r="A620" s="1976"/>
      <c r="B620" s="1976"/>
      <c r="C620" s="1961"/>
      <c r="D620" s="1955"/>
      <c r="E620" s="1976"/>
      <c r="F620" s="1993"/>
      <c r="G620" s="1955"/>
      <c r="H620" s="1955"/>
      <c r="DE620" s="819"/>
      <c r="DF620" s="772" t="str">
        <f t="shared" si="9"/>
        <v/>
      </c>
      <c r="DG620" s="829">
        <v>618</v>
      </c>
    </row>
    <row r="621" spans="1:111" s="753" customFormat="1" ht="12" customHeight="1" x14ac:dyDescent="0.15">
      <c r="A621" s="1976"/>
      <c r="B621" s="1976"/>
      <c r="C621" s="1961"/>
      <c r="D621" s="1955"/>
      <c r="E621" s="1976"/>
      <c r="F621" s="1993"/>
      <c r="G621" s="1955"/>
      <c r="H621" s="1955"/>
      <c r="DE621" s="819"/>
      <c r="DF621" s="772" t="str">
        <f t="shared" si="9"/>
        <v/>
      </c>
      <c r="DG621" s="829">
        <v>619</v>
      </c>
    </row>
    <row r="622" spans="1:111" s="753" customFormat="1" ht="12" customHeight="1" x14ac:dyDescent="0.15">
      <c r="A622" s="1976"/>
      <c r="B622" s="1976"/>
      <c r="C622" s="1961"/>
      <c r="D622" s="1955"/>
      <c r="E622" s="1976"/>
      <c r="F622" s="1993"/>
      <c r="G622" s="1955"/>
      <c r="H622" s="1955"/>
      <c r="DE622" s="819"/>
      <c r="DF622" s="772" t="str">
        <f t="shared" si="9"/>
        <v/>
      </c>
      <c r="DG622" s="829">
        <v>620</v>
      </c>
    </row>
    <row r="623" spans="1:111" s="753" customFormat="1" ht="12" customHeight="1" x14ac:dyDescent="0.15">
      <c r="A623" s="1976"/>
      <c r="B623" s="1976"/>
      <c r="C623" s="1961"/>
      <c r="D623" s="1955"/>
      <c r="E623" s="1976"/>
      <c r="F623" s="1993"/>
      <c r="G623" s="1955"/>
      <c r="H623" s="1955"/>
      <c r="DE623" s="819"/>
      <c r="DF623" s="772" t="str">
        <f t="shared" si="9"/>
        <v/>
      </c>
      <c r="DG623" s="829">
        <v>621</v>
      </c>
    </row>
    <row r="624" spans="1:111" s="753" customFormat="1" ht="12" customHeight="1" x14ac:dyDescent="0.15">
      <c r="A624" s="1976"/>
      <c r="B624" s="1976"/>
      <c r="C624" s="1961"/>
      <c r="D624" s="1955"/>
      <c r="E624" s="1976"/>
      <c r="F624" s="1993"/>
      <c r="G624" s="1955"/>
      <c r="H624" s="1955"/>
      <c r="DE624" s="819"/>
      <c r="DF624" s="772" t="str">
        <f t="shared" si="9"/>
        <v/>
      </c>
      <c r="DG624" s="829">
        <v>622</v>
      </c>
    </row>
    <row r="625" spans="1:111" s="753" customFormat="1" ht="12" customHeight="1" x14ac:dyDescent="0.15">
      <c r="A625" s="1976"/>
      <c r="B625" s="1976"/>
      <c r="C625" s="1961"/>
      <c r="D625" s="1955"/>
      <c r="E625" s="1976"/>
      <c r="F625" s="1993"/>
      <c r="G625" s="1955"/>
      <c r="H625" s="1955"/>
      <c r="DE625" s="819"/>
      <c r="DF625" s="772" t="str">
        <f t="shared" si="9"/>
        <v/>
      </c>
      <c r="DG625" s="829">
        <v>623</v>
      </c>
    </row>
    <row r="626" spans="1:111" s="753" customFormat="1" ht="12" customHeight="1" x14ac:dyDescent="0.15">
      <c r="A626" s="1976"/>
      <c r="B626" s="1976"/>
      <c r="C626" s="1961"/>
      <c r="D626" s="1955"/>
      <c r="E626" s="1976"/>
      <c r="F626" s="1993"/>
      <c r="G626" s="1955"/>
      <c r="H626" s="1955"/>
      <c r="DE626" s="819"/>
      <c r="DF626" s="772" t="str">
        <f t="shared" si="9"/>
        <v/>
      </c>
      <c r="DG626" s="829">
        <v>624</v>
      </c>
    </row>
    <row r="627" spans="1:111" s="753" customFormat="1" ht="12" customHeight="1" x14ac:dyDescent="0.15">
      <c r="A627" s="1976"/>
      <c r="B627" s="1976"/>
      <c r="C627" s="1961"/>
      <c r="D627" s="1955"/>
      <c r="E627" s="1976"/>
      <c r="F627" s="1993"/>
      <c r="G627" s="1955"/>
      <c r="H627" s="1955"/>
      <c r="DE627" s="819"/>
      <c r="DF627" s="772" t="str">
        <f t="shared" si="9"/>
        <v/>
      </c>
      <c r="DG627" s="829">
        <v>625</v>
      </c>
    </row>
    <row r="628" spans="1:111" s="753" customFormat="1" ht="12" customHeight="1" x14ac:dyDescent="0.15">
      <c r="A628" s="1976"/>
      <c r="B628" s="1976"/>
      <c r="C628" s="1961"/>
      <c r="D628" s="1955"/>
      <c r="E628" s="1976"/>
      <c r="F628" s="1993"/>
      <c r="G628" s="1955"/>
      <c r="H628" s="1955"/>
      <c r="DE628" s="819"/>
      <c r="DF628" s="772" t="str">
        <f t="shared" si="9"/>
        <v/>
      </c>
      <c r="DG628" s="829">
        <v>626</v>
      </c>
    </row>
    <row r="629" spans="1:111" s="753" customFormat="1" ht="12" customHeight="1" x14ac:dyDescent="0.15">
      <c r="A629" s="1976"/>
      <c r="B629" s="1976"/>
      <c r="C629" s="1961"/>
      <c r="D629" s="1955"/>
      <c r="E629" s="1976"/>
      <c r="F629" s="1993"/>
      <c r="G629" s="1955"/>
      <c r="H629" s="1955"/>
      <c r="DE629" s="819"/>
      <c r="DF629" s="772" t="str">
        <f t="shared" si="9"/>
        <v/>
      </c>
      <c r="DG629" s="829">
        <v>627</v>
      </c>
    </row>
    <row r="630" spans="1:111" s="753" customFormat="1" ht="12" customHeight="1" x14ac:dyDescent="0.15">
      <c r="A630" s="1976"/>
      <c r="B630" s="1976"/>
      <c r="C630" s="1961"/>
      <c r="D630" s="1955"/>
      <c r="E630" s="1976"/>
      <c r="F630" s="1993"/>
      <c r="G630" s="1955"/>
      <c r="H630" s="1955"/>
      <c r="DE630" s="819"/>
      <c r="DF630" s="772" t="str">
        <f t="shared" si="9"/>
        <v/>
      </c>
      <c r="DG630" s="829">
        <v>628</v>
      </c>
    </row>
    <row r="631" spans="1:111" s="753" customFormat="1" ht="12" customHeight="1" x14ac:dyDescent="0.15">
      <c r="A631" s="1976"/>
      <c r="B631" s="1976"/>
      <c r="C631" s="1961"/>
      <c r="D631" s="1955"/>
      <c r="E631" s="1976"/>
      <c r="F631" s="1993"/>
      <c r="G631" s="1955"/>
      <c r="H631" s="1955"/>
      <c r="DE631" s="819"/>
      <c r="DF631" s="772" t="str">
        <f t="shared" si="9"/>
        <v/>
      </c>
      <c r="DG631" s="829">
        <v>629</v>
      </c>
    </row>
    <row r="632" spans="1:111" s="753" customFormat="1" ht="12" customHeight="1" x14ac:dyDescent="0.15">
      <c r="A632" s="1976"/>
      <c r="B632" s="1976"/>
      <c r="C632" s="1961"/>
      <c r="D632" s="1955"/>
      <c r="E632" s="1976"/>
      <c r="F632" s="1993"/>
      <c r="G632" s="1955"/>
      <c r="H632" s="1955"/>
      <c r="DE632" s="819"/>
      <c r="DF632" s="772" t="str">
        <f t="shared" si="9"/>
        <v/>
      </c>
      <c r="DG632" s="829">
        <v>630</v>
      </c>
    </row>
    <row r="633" spans="1:111" s="753" customFormat="1" ht="12" customHeight="1" x14ac:dyDescent="0.15">
      <c r="A633" s="1976"/>
      <c r="B633" s="1976"/>
      <c r="C633" s="1961"/>
      <c r="D633" s="1955"/>
      <c r="E633" s="1976"/>
      <c r="F633" s="1993"/>
      <c r="G633" s="1955"/>
      <c r="H633" s="1955"/>
      <c r="DE633" s="819"/>
      <c r="DF633" s="772" t="str">
        <f t="shared" si="9"/>
        <v/>
      </c>
      <c r="DG633" s="829">
        <v>631</v>
      </c>
    </row>
    <row r="634" spans="1:111" s="753" customFormat="1" ht="12" customHeight="1" x14ac:dyDescent="0.15">
      <c r="A634" s="1976"/>
      <c r="B634" s="1976"/>
      <c r="C634" s="1961"/>
      <c r="D634" s="1955"/>
      <c r="E634" s="1976"/>
      <c r="F634" s="1993"/>
      <c r="G634" s="1955"/>
      <c r="H634" s="1955"/>
      <c r="DE634" s="819"/>
      <c r="DF634" s="772" t="str">
        <f t="shared" si="9"/>
        <v/>
      </c>
      <c r="DG634" s="829">
        <v>632</v>
      </c>
    </row>
    <row r="635" spans="1:111" s="753" customFormat="1" ht="12" customHeight="1" x14ac:dyDescent="0.15">
      <c r="A635" s="1976"/>
      <c r="B635" s="1976"/>
      <c r="C635" s="1961"/>
      <c r="D635" s="1955"/>
      <c r="E635" s="1976"/>
      <c r="F635" s="1993"/>
      <c r="G635" s="1955"/>
      <c r="H635" s="1955"/>
      <c r="DE635" s="819"/>
      <c r="DF635" s="772" t="str">
        <f t="shared" si="9"/>
        <v/>
      </c>
      <c r="DG635" s="829">
        <v>633</v>
      </c>
    </row>
    <row r="636" spans="1:111" s="753" customFormat="1" ht="12" customHeight="1" x14ac:dyDescent="0.15">
      <c r="A636" s="1976"/>
      <c r="B636" s="1976"/>
      <c r="C636" s="1961"/>
      <c r="D636" s="1955"/>
      <c r="E636" s="1976"/>
      <c r="F636" s="1993"/>
      <c r="G636" s="1955"/>
      <c r="H636" s="1955"/>
      <c r="DE636" s="819"/>
      <c r="DF636" s="772" t="str">
        <f t="shared" si="9"/>
        <v/>
      </c>
      <c r="DG636" s="829">
        <v>634</v>
      </c>
    </row>
    <row r="637" spans="1:111" s="753" customFormat="1" ht="12" customHeight="1" x14ac:dyDescent="0.15">
      <c r="A637" s="1976"/>
      <c r="B637" s="1976"/>
      <c r="C637" s="1961"/>
      <c r="D637" s="1955"/>
      <c r="E637" s="1976"/>
      <c r="F637" s="1993"/>
      <c r="G637" s="1955"/>
      <c r="H637" s="1955"/>
      <c r="DE637" s="819"/>
      <c r="DF637" s="772" t="str">
        <f t="shared" si="9"/>
        <v/>
      </c>
      <c r="DG637" s="829">
        <v>635</v>
      </c>
    </row>
    <row r="638" spans="1:111" s="753" customFormat="1" ht="12" customHeight="1" x14ac:dyDescent="0.15">
      <c r="A638" s="1976"/>
      <c r="B638" s="1976"/>
      <c r="C638" s="1961"/>
      <c r="D638" s="1955"/>
      <c r="E638" s="1976"/>
      <c r="F638" s="1993"/>
      <c r="G638" s="1955"/>
      <c r="H638" s="1955"/>
      <c r="DE638" s="819"/>
      <c r="DF638" s="772" t="str">
        <f t="shared" si="9"/>
        <v/>
      </c>
      <c r="DG638" s="829">
        <v>636</v>
      </c>
    </row>
    <row r="639" spans="1:111" s="753" customFormat="1" ht="12" customHeight="1" x14ac:dyDescent="0.15">
      <c r="A639" s="1976"/>
      <c r="B639" s="1976"/>
      <c r="C639" s="1961"/>
      <c r="D639" s="1955"/>
      <c r="E639" s="1976"/>
      <c r="F639" s="1993"/>
      <c r="G639" s="1955"/>
      <c r="H639" s="1955"/>
      <c r="DE639" s="819"/>
      <c r="DF639" s="772" t="str">
        <f t="shared" si="9"/>
        <v/>
      </c>
      <c r="DG639" s="829">
        <v>637</v>
      </c>
    </row>
    <row r="640" spans="1:111" s="753" customFormat="1" ht="12" customHeight="1" x14ac:dyDescent="0.15">
      <c r="A640" s="1976"/>
      <c r="B640" s="1976"/>
      <c r="C640" s="1961"/>
      <c r="D640" s="1955"/>
      <c r="E640" s="1976"/>
      <c r="F640" s="1993"/>
      <c r="G640" s="1955"/>
      <c r="H640" s="1955"/>
      <c r="DE640" s="819"/>
      <c r="DF640" s="772" t="str">
        <f t="shared" si="9"/>
        <v/>
      </c>
      <c r="DG640" s="829">
        <v>638</v>
      </c>
    </row>
    <row r="641" spans="1:111" s="753" customFormat="1" ht="12" customHeight="1" x14ac:dyDescent="0.15">
      <c r="A641" s="1976"/>
      <c r="B641" s="1976"/>
      <c r="C641" s="1961"/>
      <c r="D641" s="1955"/>
      <c r="E641" s="1976"/>
      <c r="F641" s="1993"/>
      <c r="G641" s="1955"/>
      <c r="H641" s="1955"/>
      <c r="DE641" s="819"/>
      <c r="DF641" s="772" t="str">
        <f t="shared" si="9"/>
        <v/>
      </c>
      <c r="DG641" s="829">
        <v>639</v>
      </c>
    </row>
    <row r="642" spans="1:111" s="753" customFormat="1" ht="12" customHeight="1" x14ac:dyDescent="0.15">
      <c r="A642" s="1976"/>
      <c r="B642" s="1976"/>
      <c r="C642" s="1961"/>
      <c r="D642" s="1955"/>
      <c r="E642" s="1976"/>
      <c r="F642" s="1993"/>
      <c r="G642" s="1955"/>
      <c r="H642" s="1955"/>
      <c r="DE642" s="819"/>
      <c r="DF642" s="772" t="str">
        <f t="shared" si="9"/>
        <v/>
      </c>
      <c r="DG642" s="829">
        <v>640</v>
      </c>
    </row>
    <row r="643" spans="1:111" s="753" customFormat="1" ht="12" customHeight="1" x14ac:dyDescent="0.15">
      <c r="A643" s="1976"/>
      <c r="B643" s="1976"/>
      <c r="C643" s="1961"/>
      <c r="D643" s="1955"/>
      <c r="E643" s="1976"/>
      <c r="F643" s="1993"/>
      <c r="G643" s="1955"/>
      <c r="H643" s="1955"/>
      <c r="DE643" s="819"/>
      <c r="DF643" s="772" t="str">
        <f t="shared" si="9"/>
        <v/>
      </c>
      <c r="DG643" s="829">
        <v>641</v>
      </c>
    </row>
    <row r="644" spans="1:111" s="753" customFormat="1" ht="12" customHeight="1" x14ac:dyDescent="0.15">
      <c r="A644" s="1976"/>
      <c r="B644" s="1976"/>
      <c r="C644" s="1961"/>
      <c r="D644" s="1955"/>
      <c r="E644" s="1976"/>
      <c r="F644" s="1993"/>
      <c r="G644" s="1955"/>
      <c r="H644" s="1955"/>
      <c r="DE644" s="819"/>
      <c r="DF644" s="772" t="str">
        <f t="shared" si="9"/>
        <v/>
      </c>
      <c r="DG644" s="829">
        <v>642</v>
      </c>
    </row>
    <row r="645" spans="1:111" s="753" customFormat="1" ht="12" customHeight="1" x14ac:dyDescent="0.15">
      <c r="A645" s="1976"/>
      <c r="B645" s="1976"/>
      <c r="C645" s="1961"/>
      <c r="D645" s="1955"/>
      <c r="E645" s="1976"/>
      <c r="F645" s="1993"/>
      <c r="G645" s="1955"/>
      <c r="H645" s="1955"/>
      <c r="DE645" s="819"/>
      <c r="DF645" s="772" t="str">
        <f t="shared" si="9"/>
        <v/>
      </c>
      <c r="DG645" s="829">
        <v>643</v>
      </c>
    </row>
    <row r="646" spans="1:111" s="753" customFormat="1" ht="12" customHeight="1" x14ac:dyDescent="0.15">
      <c r="A646" s="1976"/>
      <c r="B646" s="1976"/>
      <c r="C646" s="1961"/>
      <c r="D646" s="1955"/>
      <c r="E646" s="1976"/>
      <c r="F646" s="1993"/>
      <c r="G646" s="1955"/>
      <c r="H646" s="1955"/>
      <c r="DE646" s="819"/>
      <c r="DF646" s="772" t="str">
        <f t="shared" si="9"/>
        <v/>
      </c>
      <c r="DG646" s="829">
        <v>644</v>
      </c>
    </row>
    <row r="647" spans="1:111" s="753" customFormat="1" ht="12" customHeight="1" x14ac:dyDescent="0.15">
      <c r="A647" s="1976"/>
      <c r="B647" s="1976"/>
      <c r="C647" s="1961"/>
      <c r="D647" s="1955"/>
      <c r="E647" s="1976"/>
      <c r="F647" s="1993"/>
      <c r="G647" s="1955"/>
      <c r="H647" s="1955"/>
      <c r="DE647" s="819"/>
      <c r="DF647" s="772" t="str">
        <f t="shared" ref="DF647:DF710" si="10">IF(COUNTA(A647:H647)&gt;0,DG647,"")</f>
        <v/>
      </c>
      <c r="DG647" s="829">
        <v>645</v>
      </c>
    </row>
    <row r="648" spans="1:111" s="753" customFormat="1" ht="12" customHeight="1" x14ac:dyDescent="0.15">
      <c r="A648" s="1976"/>
      <c r="B648" s="1976"/>
      <c r="C648" s="1961"/>
      <c r="D648" s="1955"/>
      <c r="E648" s="1976"/>
      <c r="F648" s="1993"/>
      <c r="G648" s="1955"/>
      <c r="H648" s="1955"/>
      <c r="DE648" s="819"/>
      <c r="DF648" s="772" t="str">
        <f t="shared" si="10"/>
        <v/>
      </c>
      <c r="DG648" s="829">
        <v>646</v>
      </c>
    </row>
    <row r="649" spans="1:111" s="753" customFormat="1" ht="12" customHeight="1" x14ac:dyDescent="0.15">
      <c r="A649" s="1976"/>
      <c r="B649" s="1976"/>
      <c r="C649" s="1961"/>
      <c r="D649" s="1955"/>
      <c r="E649" s="1976"/>
      <c r="F649" s="1993"/>
      <c r="G649" s="1955"/>
      <c r="H649" s="1955"/>
      <c r="DE649" s="819"/>
      <c r="DF649" s="772" t="str">
        <f t="shared" si="10"/>
        <v/>
      </c>
      <c r="DG649" s="829">
        <v>647</v>
      </c>
    </row>
    <row r="650" spans="1:111" s="753" customFormat="1" ht="12" customHeight="1" x14ac:dyDescent="0.15">
      <c r="A650" s="1976"/>
      <c r="B650" s="1976"/>
      <c r="C650" s="1961"/>
      <c r="D650" s="1955"/>
      <c r="E650" s="1976"/>
      <c r="F650" s="1993"/>
      <c r="G650" s="1955"/>
      <c r="H650" s="1955"/>
      <c r="DE650" s="819"/>
      <c r="DF650" s="772" t="str">
        <f t="shared" si="10"/>
        <v/>
      </c>
      <c r="DG650" s="829">
        <v>648</v>
      </c>
    </row>
    <row r="651" spans="1:111" s="753" customFormat="1" ht="12" customHeight="1" x14ac:dyDescent="0.15">
      <c r="A651" s="1976"/>
      <c r="B651" s="1976"/>
      <c r="C651" s="1961"/>
      <c r="D651" s="1955"/>
      <c r="E651" s="1976"/>
      <c r="F651" s="1993"/>
      <c r="G651" s="1955"/>
      <c r="H651" s="1955"/>
      <c r="DE651" s="819"/>
      <c r="DF651" s="772" t="str">
        <f t="shared" si="10"/>
        <v/>
      </c>
      <c r="DG651" s="829">
        <v>649</v>
      </c>
    </row>
    <row r="652" spans="1:111" s="753" customFormat="1" ht="12" customHeight="1" x14ac:dyDescent="0.15">
      <c r="A652" s="1976"/>
      <c r="B652" s="1976"/>
      <c r="C652" s="1961"/>
      <c r="D652" s="1955"/>
      <c r="E652" s="1976"/>
      <c r="F652" s="1993"/>
      <c r="G652" s="1955"/>
      <c r="H652" s="1955"/>
      <c r="DE652" s="819"/>
      <c r="DF652" s="772" t="str">
        <f t="shared" si="10"/>
        <v/>
      </c>
      <c r="DG652" s="829">
        <v>650</v>
      </c>
    </row>
    <row r="653" spans="1:111" s="753" customFormat="1" ht="12" customHeight="1" x14ac:dyDescent="0.15">
      <c r="A653" s="1976"/>
      <c r="B653" s="1976"/>
      <c r="C653" s="1961"/>
      <c r="D653" s="1955"/>
      <c r="E653" s="1976"/>
      <c r="F653" s="1993"/>
      <c r="G653" s="1955"/>
      <c r="H653" s="1955"/>
      <c r="DE653" s="819"/>
      <c r="DF653" s="772" t="str">
        <f t="shared" si="10"/>
        <v/>
      </c>
      <c r="DG653" s="829">
        <v>651</v>
      </c>
    </row>
    <row r="654" spans="1:111" s="753" customFormat="1" ht="12" customHeight="1" x14ac:dyDescent="0.15">
      <c r="A654" s="1976"/>
      <c r="B654" s="1976"/>
      <c r="C654" s="1961"/>
      <c r="D654" s="1955"/>
      <c r="E654" s="1976"/>
      <c r="F654" s="1993"/>
      <c r="G654" s="1955"/>
      <c r="H654" s="1955"/>
      <c r="DE654" s="819"/>
      <c r="DF654" s="772" t="str">
        <f t="shared" si="10"/>
        <v/>
      </c>
      <c r="DG654" s="829">
        <v>652</v>
      </c>
    </row>
    <row r="655" spans="1:111" s="753" customFormat="1" ht="12" customHeight="1" x14ac:dyDescent="0.15">
      <c r="A655" s="1976"/>
      <c r="B655" s="1976"/>
      <c r="C655" s="1961"/>
      <c r="D655" s="1955"/>
      <c r="E655" s="1976"/>
      <c r="F655" s="1993"/>
      <c r="G655" s="1955"/>
      <c r="H655" s="1955"/>
      <c r="DE655" s="819"/>
      <c r="DF655" s="772" t="str">
        <f t="shared" si="10"/>
        <v/>
      </c>
      <c r="DG655" s="829">
        <v>653</v>
      </c>
    </row>
    <row r="656" spans="1:111" s="753" customFormat="1" ht="12" customHeight="1" x14ac:dyDescent="0.15">
      <c r="A656" s="1976"/>
      <c r="B656" s="1976"/>
      <c r="C656" s="1961"/>
      <c r="D656" s="1955"/>
      <c r="E656" s="1976"/>
      <c r="F656" s="1993"/>
      <c r="G656" s="1955"/>
      <c r="H656" s="1955"/>
      <c r="DE656" s="819"/>
      <c r="DF656" s="772" t="str">
        <f t="shared" si="10"/>
        <v/>
      </c>
      <c r="DG656" s="829">
        <v>654</v>
      </c>
    </row>
    <row r="657" spans="1:111" s="753" customFormat="1" ht="12" customHeight="1" x14ac:dyDescent="0.15">
      <c r="A657" s="1976"/>
      <c r="B657" s="1976"/>
      <c r="C657" s="1961"/>
      <c r="D657" s="1955"/>
      <c r="E657" s="1976"/>
      <c r="F657" s="1993"/>
      <c r="G657" s="1955"/>
      <c r="H657" s="1955"/>
      <c r="DE657" s="819"/>
      <c r="DF657" s="772" t="str">
        <f t="shared" si="10"/>
        <v/>
      </c>
      <c r="DG657" s="829">
        <v>655</v>
      </c>
    </row>
    <row r="658" spans="1:111" s="753" customFormat="1" ht="12" customHeight="1" x14ac:dyDescent="0.15">
      <c r="A658" s="1976"/>
      <c r="B658" s="1976"/>
      <c r="C658" s="1961"/>
      <c r="D658" s="1955"/>
      <c r="E658" s="1976"/>
      <c r="F658" s="1993"/>
      <c r="G658" s="1955"/>
      <c r="H658" s="1955"/>
      <c r="DE658" s="819"/>
      <c r="DF658" s="772" t="str">
        <f t="shared" si="10"/>
        <v/>
      </c>
      <c r="DG658" s="829">
        <v>656</v>
      </c>
    </row>
    <row r="659" spans="1:111" s="753" customFormat="1" ht="12" customHeight="1" x14ac:dyDescent="0.15">
      <c r="A659" s="1976"/>
      <c r="B659" s="1976"/>
      <c r="C659" s="1961"/>
      <c r="D659" s="1955"/>
      <c r="E659" s="1976"/>
      <c r="F659" s="1993"/>
      <c r="G659" s="1955"/>
      <c r="H659" s="1955"/>
      <c r="DE659" s="819"/>
      <c r="DF659" s="772" t="str">
        <f t="shared" si="10"/>
        <v/>
      </c>
      <c r="DG659" s="829">
        <v>657</v>
      </c>
    </row>
    <row r="660" spans="1:111" s="753" customFormat="1" ht="12" customHeight="1" x14ac:dyDescent="0.15">
      <c r="A660" s="1976"/>
      <c r="B660" s="1976"/>
      <c r="C660" s="1961"/>
      <c r="D660" s="1955"/>
      <c r="E660" s="1976"/>
      <c r="F660" s="1993"/>
      <c r="G660" s="1955"/>
      <c r="H660" s="1955"/>
      <c r="DE660" s="819"/>
      <c r="DF660" s="772" t="str">
        <f t="shared" si="10"/>
        <v/>
      </c>
      <c r="DG660" s="829">
        <v>658</v>
      </c>
    </row>
    <row r="661" spans="1:111" s="753" customFormat="1" ht="12" customHeight="1" x14ac:dyDescent="0.15">
      <c r="A661" s="1976"/>
      <c r="B661" s="1976"/>
      <c r="C661" s="1961"/>
      <c r="D661" s="1955"/>
      <c r="E661" s="1976"/>
      <c r="F661" s="1993"/>
      <c r="G661" s="1955"/>
      <c r="H661" s="1955"/>
      <c r="DE661" s="819"/>
      <c r="DF661" s="772" t="str">
        <f t="shared" si="10"/>
        <v/>
      </c>
      <c r="DG661" s="829">
        <v>659</v>
      </c>
    </row>
    <row r="662" spans="1:111" s="753" customFormat="1" ht="12" customHeight="1" x14ac:dyDescent="0.15">
      <c r="A662" s="1976"/>
      <c r="B662" s="1976"/>
      <c r="C662" s="1961"/>
      <c r="D662" s="1955"/>
      <c r="E662" s="1976"/>
      <c r="F662" s="1993"/>
      <c r="G662" s="1955"/>
      <c r="H662" s="1955"/>
      <c r="DE662" s="819"/>
      <c r="DF662" s="772" t="str">
        <f t="shared" si="10"/>
        <v/>
      </c>
      <c r="DG662" s="829">
        <v>660</v>
      </c>
    </row>
    <row r="663" spans="1:111" s="753" customFormat="1" ht="12" customHeight="1" x14ac:dyDescent="0.15">
      <c r="A663" s="1976"/>
      <c r="B663" s="1976"/>
      <c r="C663" s="1961"/>
      <c r="D663" s="1955"/>
      <c r="E663" s="1976"/>
      <c r="F663" s="1993"/>
      <c r="G663" s="1955"/>
      <c r="H663" s="1955"/>
      <c r="DE663" s="819"/>
      <c r="DF663" s="772" t="str">
        <f t="shared" si="10"/>
        <v/>
      </c>
      <c r="DG663" s="829">
        <v>661</v>
      </c>
    </row>
    <row r="664" spans="1:111" s="753" customFormat="1" ht="12" customHeight="1" x14ac:dyDescent="0.15">
      <c r="A664" s="1976"/>
      <c r="B664" s="1976"/>
      <c r="C664" s="1961"/>
      <c r="D664" s="1955"/>
      <c r="E664" s="1976"/>
      <c r="F664" s="1993"/>
      <c r="G664" s="1955"/>
      <c r="H664" s="1955"/>
      <c r="DE664" s="819"/>
      <c r="DF664" s="772" t="str">
        <f t="shared" si="10"/>
        <v/>
      </c>
      <c r="DG664" s="829">
        <v>662</v>
      </c>
    </row>
    <row r="665" spans="1:111" s="753" customFormat="1" ht="12" customHeight="1" x14ac:dyDescent="0.15">
      <c r="A665" s="1976"/>
      <c r="B665" s="1976"/>
      <c r="C665" s="1961"/>
      <c r="D665" s="1955"/>
      <c r="E665" s="1976"/>
      <c r="F665" s="1993"/>
      <c r="G665" s="1955"/>
      <c r="H665" s="1955"/>
      <c r="DE665" s="819"/>
      <c r="DF665" s="772" t="str">
        <f t="shared" si="10"/>
        <v/>
      </c>
      <c r="DG665" s="829">
        <v>663</v>
      </c>
    </row>
    <row r="666" spans="1:111" s="753" customFormat="1" ht="12" customHeight="1" x14ac:dyDescent="0.15">
      <c r="A666" s="1976"/>
      <c r="B666" s="1976"/>
      <c r="C666" s="1961"/>
      <c r="D666" s="1955"/>
      <c r="E666" s="1976"/>
      <c r="F666" s="1993"/>
      <c r="G666" s="1955"/>
      <c r="H666" s="1955"/>
      <c r="DE666" s="819"/>
      <c r="DF666" s="772" t="str">
        <f t="shared" si="10"/>
        <v/>
      </c>
      <c r="DG666" s="829">
        <v>664</v>
      </c>
    </row>
    <row r="667" spans="1:111" s="753" customFormat="1" ht="12" customHeight="1" x14ac:dyDescent="0.15">
      <c r="A667" s="1976"/>
      <c r="B667" s="1976"/>
      <c r="C667" s="1961"/>
      <c r="D667" s="1955"/>
      <c r="E667" s="1976"/>
      <c r="F667" s="1993"/>
      <c r="G667" s="1955"/>
      <c r="H667" s="1955"/>
      <c r="DE667" s="819"/>
      <c r="DF667" s="772" t="str">
        <f t="shared" si="10"/>
        <v/>
      </c>
      <c r="DG667" s="829">
        <v>665</v>
      </c>
    </row>
    <row r="668" spans="1:111" s="753" customFormat="1" ht="12" customHeight="1" x14ac:dyDescent="0.15">
      <c r="A668" s="1976"/>
      <c r="B668" s="1976"/>
      <c r="C668" s="1961"/>
      <c r="D668" s="1955"/>
      <c r="E668" s="1976"/>
      <c r="F668" s="1993"/>
      <c r="G668" s="1955"/>
      <c r="H668" s="1955"/>
      <c r="DE668" s="819"/>
      <c r="DF668" s="772" t="str">
        <f t="shared" si="10"/>
        <v/>
      </c>
      <c r="DG668" s="829">
        <v>666</v>
      </c>
    </row>
    <row r="669" spans="1:111" s="753" customFormat="1" ht="12" customHeight="1" x14ac:dyDescent="0.15">
      <c r="A669" s="1976"/>
      <c r="B669" s="1976"/>
      <c r="C669" s="1961"/>
      <c r="D669" s="1955"/>
      <c r="E669" s="1976"/>
      <c r="F669" s="1993"/>
      <c r="G669" s="1955"/>
      <c r="H669" s="1955"/>
      <c r="DE669" s="819"/>
      <c r="DF669" s="772" t="str">
        <f t="shared" si="10"/>
        <v/>
      </c>
      <c r="DG669" s="829">
        <v>667</v>
      </c>
    </row>
    <row r="670" spans="1:111" s="753" customFormat="1" ht="12" customHeight="1" x14ac:dyDescent="0.15">
      <c r="A670" s="1976"/>
      <c r="B670" s="1976"/>
      <c r="C670" s="1961"/>
      <c r="D670" s="1955"/>
      <c r="E670" s="1976"/>
      <c r="F670" s="1993"/>
      <c r="G670" s="1955"/>
      <c r="H670" s="1955"/>
      <c r="DE670" s="819"/>
      <c r="DF670" s="772" t="str">
        <f t="shared" si="10"/>
        <v/>
      </c>
      <c r="DG670" s="829">
        <v>668</v>
      </c>
    </row>
    <row r="671" spans="1:111" s="753" customFormat="1" ht="12" customHeight="1" x14ac:dyDescent="0.15">
      <c r="A671" s="1976"/>
      <c r="B671" s="1976"/>
      <c r="C671" s="1961"/>
      <c r="D671" s="1955"/>
      <c r="E671" s="1976"/>
      <c r="F671" s="1993"/>
      <c r="G671" s="1955"/>
      <c r="H671" s="1955"/>
      <c r="DE671" s="819"/>
      <c r="DF671" s="772" t="str">
        <f t="shared" si="10"/>
        <v/>
      </c>
      <c r="DG671" s="829">
        <v>669</v>
      </c>
    </row>
    <row r="672" spans="1:111" s="753" customFormat="1" ht="12" customHeight="1" x14ac:dyDescent="0.15">
      <c r="A672" s="1976"/>
      <c r="B672" s="1976"/>
      <c r="C672" s="1961"/>
      <c r="D672" s="1955"/>
      <c r="E672" s="1976"/>
      <c r="F672" s="1993"/>
      <c r="G672" s="1955"/>
      <c r="H672" s="1955"/>
      <c r="DE672" s="819"/>
      <c r="DF672" s="772" t="str">
        <f t="shared" si="10"/>
        <v/>
      </c>
      <c r="DG672" s="829">
        <v>670</v>
      </c>
    </row>
    <row r="673" spans="1:111" s="753" customFormat="1" ht="12" customHeight="1" x14ac:dyDescent="0.15">
      <c r="A673" s="1976"/>
      <c r="B673" s="1976"/>
      <c r="C673" s="1961"/>
      <c r="D673" s="1955"/>
      <c r="E673" s="1976"/>
      <c r="F673" s="1993"/>
      <c r="G673" s="1955"/>
      <c r="H673" s="1955"/>
      <c r="DE673" s="819"/>
      <c r="DF673" s="772" t="str">
        <f t="shared" si="10"/>
        <v/>
      </c>
      <c r="DG673" s="829">
        <v>671</v>
      </c>
    </row>
    <row r="674" spans="1:111" s="753" customFormat="1" ht="12" customHeight="1" x14ac:dyDescent="0.15">
      <c r="A674" s="1976"/>
      <c r="B674" s="1976"/>
      <c r="C674" s="1961"/>
      <c r="D674" s="1955"/>
      <c r="E674" s="1976"/>
      <c r="F674" s="1993"/>
      <c r="G674" s="1955"/>
      <c r="H674" s="1955"/>
      <c r="DE674" s="819"/>
      <c r="DF674" s="772" t="str">
        <f t="shared" si="10"/>
        <v/>
      </c>
      <c r="DG674" s="829">
        <v>672</v>
      </c>
    </row>
    <row r="675" spans="1:111" s="753" customFormat="1" ht="12" customHeight="1" x14ac:dyDescent="0.15">
      <c r="A675" s="1976"/>
      <c r="B675" s="1976"/>
      <c r="C675" s="1961"/>
      <c r="D675" s="1955"/>
      <c r="E675" s="1976"/>
      <c r="F675" s="1993"/>
      <c r="G675" s="1955"/>
      <c r="H675" s="1955"/>
      <c r="DE675" s="819"/>
      <c r="DF675" s="772" t="str">
        <f t="shared" si="10"/>
        <v/>
      </c>
      <c r="DG675" s="829">
        <v>673</v>
      </c>
    </row>
    <row r="676" spans="1:111" s="753" customFormat="1" ht="12" customHeight="1" x14ac:dyDescent="0.15">
      <c r="A676" s="1976"/>
      <c r="B676" s="1976"/>
      <c r="C676" s="1961"/>
      <c r="D676" s="1955"/>
      <c r="E676" s="1976"/>
      <c r="F676" s="1993"/>
      <c r="G676" s="1955"/>
      <c r="H676" s="1955"/>
      <c r="DE676" s="819"/>
      <c r="DF676" s="772" t="str">
        <f t="shared" si="10"/>
        <v/>
      </c>
      <c r="DG676" s="829">
        <v>674</v>
      </c>
    </row>
    <row r="677" spans="1:111" s="753" customFormat="1" ht="12" customHeight="1" x14ac:dyDescent="0.15">
      <c r="A677" s="1976"/>
      <c r="B677" s="1976"/>
      <c r="C677" s="1961"/>
      <c r="D677" s="1955"/>
      <c r="E677" s="1976"/>
      <c r="F677" s="1993"/>
      <c r="G677" s="1955"/>
      <c r="H677" s="1955"/>
      <c r="DE677" s="819"/>
      <c r="DF677" s="772" t="str">
        <f t="shared" si="10"/>
        <v/>
      </c>
      <c r="DG677" s="829">
        <v>675</v>
      </c>
    </row>
    <row r="678" spans="1:111" s="753" customFormat="1" ht="12" customHeight="1" x14ac:dyDescent="0.15">
      <c r="A678" s="1976"/>
      <c r="B678" s="1976"/>
      <c r="C678" s="1961"/>
      <c r="D678" s="1955"/>
      <c r="E678" s="1976"/>
      <c r="F678" s="1993"/>
      <c r="G678" s="1955"/>
      <c r="H678" s="1955"/>
      <c r="DE678" s="819"/>
      <c r="DF678" s="772" t="str">
        <f t="shared" si="10"/>
        <v/>
      </c>
      <c r="DG678" s="829">
        <v>676</v>
      </c>
    </row>
    <row r="679" spans="1:111" s="753" customFormat="1" ht="12" customHeight="1" x14ac:dyDescent="0.15">
      <c r="A679" s="1976"/>
      <c r="B679" s="1976"/>
      <c r="C679" s="1961"/>
      <c r="D679" s="1955"/>
      <c r="E679" s="1976"/>
      <c r="F679" s="1993"/>
      <c r="G679" s="1955"/>
      <c r="H679" s="1955"/>
      <c r="DE679" s="819"/>
      <c r="DF679" s="772" t="str">
        <f t="shared" si="10"/>
        <v/>
      </c>
      <c r="DG679" s="829">
        <v>677</v>
      </c>
    </row>
    <row r="680" spans="1:111" s="753" customFormat="1" ht="12" customHeight="1" x14ac:dyDescent="0.15">
      <c r="A680" s="1976"/>
      <c r="B680" s="1976"/>
      <c r="C680" s="1961"/>
      <c r="D680" s="1955"/>
      <c r="E680" s="1976"/>
      <c r="F680" s="1993"/>
      <c r="G680" s="1955"/>
      <c r="H680" s="1955"/>
      <c r="DE680" s="819"/>
      <c r="DF680" s="772" t="str">
        <f t="shared" si="10"/>
        <v/>
      </c>
      <c r="DG680" s="829">
        <v>678</v>
      </c>
    </row>
    <row r="681" spans="1:111" s="753" customFormat="1" ht="12" customHeight="1" x14ac:dyDescent="0.15">
      <c r="A681" s="1976"/>
      <c r="B681" s="1976"/>
      <c r="C681" s="1961"/>
      <c r="D681" s="1955"/>
      <c r="E681" s="1976"/>
      <c r="F681" s="1993"/>
      <c r="G681" s="1955"/>
      <c r="H681" s="1955"/>
      <c r="DE681" s="819"/>
      <c r="DF681" s="772" t="str">
        <f t="shared" si="10"/>
        <v/>
      </c>
      <c r="DG681" s="829">
        <v>679</v>
      </c>
    </row>
    <row r="682" spans="1:111" s="753" customFormat="1" ht="12" customHeight="1" x14ac:dyDescent="0.15">
      <c r="A682" s="1976"/>
      <c r="B682" s="1976"/>
      <c r="C682" s="1961"/>
      <c r="D682" s="1955"/>
      <c r="E682" s="1976"/>
      <c r="F682" s="1993"/>
      <c r="G682" s="1955"/>
      <c r="H682" s="1955"/>
      <c r="DE682" s="819"/>
      <c r="DF682" s="772" t="str">
        <f t="shared" si="10"/>
        <v/>
      </c>
      <c r="DG682" s="829">
        <v>680</v>
      </c>
    </row>
    <row r="683" spans="1:111" s="753" customFormat="1" ht="12" customHeight="1" x14ac:dyDescent="0.15">
      <c r="A683" s="1976"/>
      <c r="B683" s="1976"/>
      <c r="C683" s="1961"/>
      <c r="D683" s="1955"/>
      <c r="E683" s="1976"/>
      <c r="F683" s="1993"/>
      <c r="G683" s="1955"/>
      <c r="H683" s="1955"/>
      <c r="DE683" s="819"/>
      <c r="DF683" s="772" t="str">
        <f t="shared" si="10"/>
        <v/>
      </c>
      <c r="DG683" s="829">
        <v>681</v>
      </c>
    </row>
    <row r="684" spans="1:111" s="753" customFormat="1" ht="12" customHeight="1" x14ac:dyDescent="0.15">
      <c r="A684" s="1976"/>
      <c r="B684" s="1976"/>
      <c r="C684" s="1961"/>
      <c r="D684" s="1955"/>
      <c r="E684" s="1976"/>
      <c r="F684" s="1993"/>
      <c r="G684" s="1955"/>
      <c r="H684" s="1955"/>
      <c r="DE684" s="819"/>
      <c r="DF684" s="772" t="str">
        <f t="shared" si="10"/>
        <v/>
      </c>
      <c r="DG684" s="829">
        <v>682</v>
      </c>
    </row>
    <row r="685" spans="1:111" s="753" customFormat="1" ht="12" customHeight="1" x14ac:dyDescent="0.15">
      <c r="A685" s="1976"/>
      <c r="B685" s="1976"/>
      <c r="C685" s="1961"/>
      <c r="D685" s="1955"/>
      <c r="E685" s="1976"/>
      <c r="F685" s="1993"/>
      <c r="G685" s="1955"/>
      <c r="H685" s="1955"/>
      <c r="DE685" s="819"/>
      <c r="DF685" s="772" t="str">
        <f t="shared" si="10"/>
        <v/>
      </c>
      <c r="DG685" s="829">
        <v>683</v>
      </c>
    </row>
    <row r="686" spans="1:111" s="753" customFormat="1" ht="12" customHeight="1" x14ac:dyDescent="0.15">
      <c r="A686" s="1976"/>
      <c r="B686" s="1976"/>
      <c r="C686" s="1961"/>
      <c r="D686" s="1955"/>
      <c r="E686" s="1976"/>
      <c r="F686" s="1993"/>
      <c r="G686" s="1955"/>
      <c r="H686" s="1955"/>
      <c r="DE686" s="819"/>
      <c r="DF686" s="772" t="str">
        <f t="shared" si="10"/>
        <v/>
      </c>
      <c r="DG686" s="829">
        <v>684</v>
      </c>
    </row>
    <row r="687" spans="1:111" s="753" customFormat="1" ht="12" customHeight="1" x14ac:dyDescent="0.15">
      <c r="A687" s="1976"/>
      <c r="B687" s="1976"/>
      <c r="C687" s="1961"/>
      <c r="D687" s="1955"/>
      <c r="E687" s="1976"/>
      <c r="F687" s="1993"/>
      <c r="G687" s="1955"/>
      <c r="H687" s="1955"/>
      <c r="DE687" s="819"/>
      <c r="DF687" s="772" t="str">
        <f t="shared" si="10"/>
        <v/>
      </c>
      <c r="DG687" s="829">
        <v>685</v>
      </c>
    </row>
    <row r="688" spans="1:111" s="753" customFormat="1" ht="12" customHeight="1" x14ac:dyDescent="0.15">
      <c r="A688" s="1976"/>
      <c r="B688" s="1976"/>
      <c r="C688" s="1961"/>
      <c r="D688" s="1955"/>
      <c r="E688" s="1976"/>
      <c r="F688" s="1993"/>
      <c r="G688" s="1955"/>
      <c r="H688" s="1955"/>
      <c r="DE688" s="819"/>
      <c r="DF688" s="772" t="str">
        <f t="shared" si="10"/>
        <v/>
      </c>
      <c r="DG688" s="829">
        <v>686</v>
      </c>
    </row>
    <row r="689" spans="1:111" s="753" customFormat="1" ht="12" customHeight="1" x14ac:dyDescent="0.15">
      <c r="A689" s="1976"/>
      <c r="B689" s="1976"/>
      <c r="C689" s="1961"/>
      <c r="D689" s="1955"/>
      <c r="E689" s="1976"/>
      <c r="F689" s="1993"/>
      <c r="G689" s="1955"/>
      <c r="H689" s="1955"/>
      <c r="DE689" s="819"/>
      <c r="DF689" s="772" t="str">
        <f t="shared" si="10"/>
        <v/>
      </c>
      <c r="DG689" s="829">
        <v>687</v>
      </c>
    </row>
    <row r="690" spans="1:111" s="753" customFormat="1" ht="12" customHeight="1" x14ac:dyDescent="0.15">
      <c r="A690" s="1976"/>
      <c r="B690" s="1976"/>
      <c r="C690" s="1961"/>
      <c r="D690" s="1955"/>
      <c r="E690" s="1976"/>
      <c r="F690" s="1993"/>
      <c r="G690" s="1955"/>
      <c r="H690" s="1955"/>
      <c r="DE690" s="819"/>
      <c r="DF690" s="772" t="str">
        <f t="shared" si="10"/>
        <v/>
      </c>
      <c r="DG690" s="829">
        <v>688</v>
      </c>
    </row>
    <row r="691" spans="1:111" s="753" customFormat="1" ht="12" customHeight="1" x14ac:dyDescent="0.15">
      <c r="A691" s="1976"/>
      <c r="B691" s="1976"/>
      <c r="C691" s="1961"/>
      <c r="D691" s="1955"/>
      <c r="E691" s="1976"/>
      <c r="F691" s="1993"/>
      <c r="G691" s="1955"/>
      <c r="H691" s="1955"/>
      <c r="DE691" s="819"/>
      <c r="DF691" s="772" t="str">
        <f t="shared" si="10"/>
        <v/>
      </c>
      <c r="DG691" s="829">
        <v>689</v>
      </c>
    </row>
    <row r="692" spans="1:111" s="753" customFormat="1" ht="12" customHeight="1" x14ac:dyDescent="0.15">
      <c r="A692" s="1976"/>
      <c r="B692" s="1976"/>
      <c r="C692" s="1961"/>
      <c r="D692" s="1955"/>
      <c r="E692" s="1976"/>
      <c r="F692" s="1993"/>
      <c r="G692" s="1955"/>
      <c r="H692" s="1955"/>
      <c r="DE692" s="819"/>
      <c r="DF692" s="772" t="str">
        <f t="shared" si="10"/>
        <v/>
      </c>
      <c r="DG692" s="829">
        <v>690</v>
      </c>
    </row>
    <row r="693" spans="1:111" s="753" customFormat="1" ht="12" customHeight="1" x14ac:dyDescent="0.15">
      <c r="A693" s="1976"/>
      <c r="B693" s="1976"/>
      <c r="C693" s="1961"/>
      <c r="D693" s="1955"/>
      <c r="E693" s="1976"/>
      <c r="F693" s="1993"/>
      <c r="G693" s="1955"/>
      <c r="H693" s="1955"/>
      <c r="DE693" s="819"/>
      <c r="DF693" s="772" t="str">
        <f t="shared" si="10"/>
        <v/>
      </c>
      <c r="DG693" s="829">
        <v>691</v>
      </c>
    </row>
    <row r="694" spans="1:111" s="753" customFormat="1" ht="12" customHeight="1" x14ac:dyDescent="0.15">
      <c r="A694" s="1976"/>
      <c r="B694" s="1976"/>
      <c r="C694" s="1961"/>
      <c r="D694" s="1955"/>
      <c r="E694" s="1976"/>
      <c r="F694" s="1993"/>
      <c r="G694" s="1955"/>
      <c r="H694" s="1955"/>
      <c r="DE694" s="819"/>
      <c r="DF694" s="772" t="str">
        <f t="shared" si="10"/>
        <v/>
      </c>
      <c r="DG694" s="829">
        <v>692</v>
      </c>
    </row>
    <row r="695" spans="1:111" s="753" customFormat="1" ht="12" customHeight="1" x14ac:dyDescent="0.15">
      <c r="A695" s="1976"/>
      <c r="B695" s="1976"/>
      <c r="C695" s="1961"/>
      <c r="D695" s="1955"/>
      <c r="E695" s="1976"/>
      <c r="F695" s="1993"/>
      <c r="G695" s="1955"/>
      <c r="H695" s="1955"/>
      <c r="DE695" s="819"/>
      <c r="DF695" s="772" t="str">
        <f t="shared" si="10"/>
        <v/>
      </c>
      <c r="DG695" s="829">
        <v>693</v>
      </c>
    </row>
    <row r="696" spans="1:111" s="753" customFormat="1" ht="12" customHeight="1" x14ac:dyDescent="0.15">
      <c r="A696" s="1976"/>
      <c r="B696" s="1976"/>
      <c r="C696" s="1961"/>
      <c r="D696" s="1955"/>
      <c r="E696" s="1976"/>
      <c r="F696" s="1993"/>
      <c r="G696" s="1955"/>
      <c r="H696" s="1955"/>
      <c r="DE696" s="819"/>
      <c r="DF696" s="772" t="str">
        <f t="shared" si="10"/>
        <v/>
      </c>
      <c r="DG696" s="829">
        <v>694</v>
      </c>
    </row>
    <row r="697" spans="1:111" s="753" customFormat="1" ht="12" customHeight="1" x14ac:dyDescent="0.15">
      <c r="A697" s="1976"/>
      <c r="B697" s="1976"/>
      <c r="C697" s="1961"/>
      <c r="D697" s="1955"/>
      <c r="E697" s="1976"/>
      <c r="F697" s="1993"/>
      <c r="G697" s="1955"/>
      <c r="H697" s="1955"/>
      <c r="DE697" s="819"/>
      <c r="DF697" s="772" t="str">
        <f t="shared" si="10"/>
        <v/>
      </c>
      <c r="DG697" s="829">
        <v>695</v>
      </c>
    </row>
    <row r="698" spans="1:111" s="753" customFormat="1" ht="12" customHeight="1" x14ac:dyDescent="0.15">
      <c r="A698" s="1976"/>
      <c r="B698" s="1976"/>
      <c r="C698" s="1961"/>
      <c r="D698" s="1955"/>
      <c r="E698" s="1976"/>
      <c r="F698" s="1993"/>
      <c r="G698" s="1955"/>
      <c r="H698" s="1955"/>
      <c r="DE698" s="819"/>
      <c r="DF698" s="772" t="str">
        <f t="shared" si="10"/>
        <v/>
      </c>
      <c r="DG698" s="829">
        <v>696</v>
      </c>
    </row>
    <row r="699" spans="1:111" s="753" customFormat="1" ht="12" customHeight="1" x14ac:dyDescent="0.15">
      <c r="A699" s="1976"/>
      <c r="B699" s="1976"/>
      <c r="C699" s="1961"/>
      <c r="D699" s="1955"/>
      <c r="E699" s="1976"/>
      <c r="F699" s="1993"/>
      <c r="G699" s="1955"/>
      <c r="H699" s="1955"/>
      <c r="DE699" s="819"/>
      <c r="DF699" s="772" t="str">
        <f t="shared" si="10"/>
        <v/>
      </c>
      <c r="DG699" s="829">
        <v>697</v>
      </c>
    </row>
    <row r="700" spans="1:111" s="753" customFormat="1" ht="12" customHeight="1" x14ac:dyDescent="0.15">
      <c r="A700" s="1976"/>
      <c r="B700" s="1976"/>
      <c r="C700" s="1961"/>
      <c r="D700" s="1955"/>
      <c r="E700" s="1976"/>
      <c r="F700" s="1993"/>
      <c r="G700" s="1955"/>
      <c r="H700" s="1955"/>
      <c r="DE700" s="819"/>
      <c r="DF700" s="772" t="str">
        <f t="shared" si="10"/>
        <v/>
      </c>
      <c r="DG700" s="829">
        <v>698</v>
      </c>
    </row>
    <row r="701" spans="1:111" s="753" customFormat="1" ht="12" customHeight="1" x14ac:dyDescent="0.15">
      <c r="A701" s="1976"/>
      <c r="B701" s="1976"/>
      <c r="C701" s="1961"/>
      <c r="D701" s="1955"/>
      <c r="E701" s="1976"/>
      <c r="F701" s="1993"/>
      <c r="G701" s="1955"/>
      <c r="H701" s="1955"/>
      <c r="DE701" s="819"/>
      <c r="DF701" s="772" t="str">
        <f t="shared" si="10"/>
        <v/>
      </c>
      <c r="DG701" s="829">
        <v>699</v>
      </c>
    </row>
    <row r="702" spans="1:111" s="753" customFormat="1" ht="12" customHeight="1" x14ac:dyDescent="0.15">
      <c r="A702" s="1976"/>
      <c r="B702" s="1976"/>
      <c r="C702" s="1961"/>
      <c r="D702" s="1955"/>
      <c r="E702" s="1976"/>
      <c r="F702" s="1993"/>
      <c r="G702" s="1955"/>
      <c r="H702" s="1955"/>
      <c r="DE702" s="819"/>
      <c r="DF702" s="772" t="str">
        <f t="shared" si="10"/>
        <v/>
      </c>
      <c r="DG702" s="829">
        <v>700</v>
      </c>
    </row>
    <row r="703" spans="1:111" s="753" customFormat="1" ht="12" customHeight="1" x14ac:dyDescent="0.15">
      <c r="A703" s="1976"/>
      <c r="B703" s="1976"/>
      <c r="C703" s="1961"/>
      <c r="D703" s="1955"/>
      <c r="E703" s="1976"/>
      <c r="F703" s="1993"/>
      <c r="G703" s="1955"/>
      <c r="H703" s="1955"/>
      <c r="DE703" s="819"/>
      <c r="DF703" s="772" t="str">
        <f t="shared" si="10"/>
        <v/>
      </c>
      <c r="DG703" s="829">
        <v>701</v>
      </c>
    </row>
    <row r="704" spans="1:111" s="753" customFormat="1" ht="12" customHeight="1" x14ac:dyDescent="0.15">
      <c r="A704" s="1976"/>
      <c r="B704" s="1976"/>
      <c r="C704" s="1961"/>
      <c r="D704" s="1955"/>
      <c r="E704" s="1976"/>
      <c r="F704" s="1993"/>
      <c r="G704" s="1955"/>
      <c r="H704" s="1955"/>
      <c r="DE704" s="819"/>
      <c r="DF704" s="772" t="str">
        <f t="shared" si="10"/>
        <v/>
      </c>
      <c r="DG704" s="829">
        <v>702</v>
      </c>
    </row>
    <row r="705" spans="1:111" s="753" customFormat="1" ht="12" customHeight="1" x14ac:dyDescent="0.15">
      <c r="A705" s="1976"/>
      <c r="B705" s="1976"/>
      <c r="C705" s="1961"/>
      <c r="D705" s="1955"/>
      <c r="E705" s="1976"/>
      <c r="F705" s="1993"/>
      <c r="G705" s="1955"/>
      <c r="H705" s="1955"/>
      <c r="DE705" s="819"/>
      <c r="DF705" s="772" t="str">
        <f t="shared" si="10"/>
        <v/>
      </c>
      <c r="DG705" s="829">
        <v>703</v>
      </c>
    </row>
    <row r="706" spans="1:111" s="753" customFormat="1" ht="12" customHeight="1" x14ac:dyDescent="0.15">
      <c r="A706" s="1976"/>
      <c r="B706" s="1976"/>
      <c r="C706" s="1961"/>
      <c r="D706" s="1955"/>
      <c r="E706" s="1976"/>
      <c r="F706" s="1993"/>
      <c r="G706" s="1955"/>
      <c r="H706" s="1955"/>
      <c r="DE706" s="819"/>
      <c r="DF706" s="772" t="str">
        <f t="shared" si="10"/>
        <v/>
      </c>
      <c r="DG706" s="829">
        <v>704</v>
      </c>
    </row>
    <row r="707" spans="1:111" s="753" customFormat="1" ht="12" customHeight="1" x14ac:dyDescent="0.15">
      <c r="A707" s="1976"/>
      <c r="B707" s="1976"/>
      <c r="C707" s="1961"/>
      <c r="D707" s="1955"/>
      <c r="E707" s="1976"/>
      <c r="F707" s="1993"/>
      <c r="G707" s="1955"/>
      <c r="H707" s="1955"/>
      <c r="DE707" s="819"/>
      <c r="DF707" s="772" t="str">
        <f t="shared" si="10"/>
        <v/>
      </c>
      <c r="DG707" s="829">
        <v>705</v>
      </c>
    </row>
    <row r="708" spans="1:111" s="753" customFormat="1" ht="12" customHeight="1" x14ac:dyDescent="0.15">
      <c r="A708" s="1976"/>
      <c r="B708" s="1976"/>
      <c r="C708" s="1961"/>
      <c r="D708" s="1955"/>
      <c r="E708" s="1976"/>
      <c r="F708" s="1993"/>
      <c r="G708" s="1955"/>
      <c r="H708" s="1955"/>
      <c r="DE708" s="819"/>
      <c r="DF708" s="772" t="str">
        <f t="shared" si="10"/>
        <v/>
      </c>
      <c r="DG708" s="829">
        <v>706</v>
      </c>
    </row>
    <row r="709" spans="1:111" s="753" customFormat="1" ht="12" customHeight="1" x14ac:dyDescent="0.15">
      <c r="A709" s="1976"/>
      <c r="B709" s="1976"/>
      <c r="C709" s="1961"/>
      <c r="D709" s="1955"/>
      <c r="E709" s="1976"/>
      <c r="F709" s="1993"/>
      <c r="G709" s="1955"/>
      <c r="H709" s="1955"/>
      <c r="DE709" s="819"/>
      <c r="DF709" s="772" t="str">
        <f t="shared" si="10"/>
        <v/>
      </c>
      <c r="DG709" s="829">
        <v>707</v>
      </c>
    </row>
    <row r="710" spans="1:111" s="753" customFormat="1" ht="12" customHeight="1" x14ac:dyDescent="0.15">
      <c r="A710" s="1976"/>
      <c r="B710" s="1976"/>
      <c r="C710" s="1961"/>
      <c r="D710" s="1955"/>
      <c r="E710" s="1976"/>
      <c r="F710" s="1993"/>
      <c r="G710" s="1955"/>
      <c r="H710" s="1955"/>
      <c r="DE710" s="819"/>
      <c r="DF710" s="772" t="str">
        <f t="shared" si="10"/>
        <v/>
      </c>
      <c r="DG710" s="829">
        <v>708</v>
      </c>
    </row>
    <row r="711" spans="1:111" s="753" customFormat="1" ht="12" customHeight="1" x14ac:dyDescent="0.15">
      <c r="A711" s="1976"/>
      <c r="B711" s="1976"/>
      <c r="C711" s="1961"/>
      <c r="D711" s="1955"/>
      <c r="E711" s="1976"/>
      <c r="F711" s="1993"/>
      <c r="G711" s="1955"/>
      <c r="H711" s="1955"/>
      <c r="DE711" s="819"/>
      <c r="DF711" s="772" t="str">
        <f t="shared" ref="DF711:DF774" si="11">IF(COUNTA(A711:H711)&gt;0,DG711,"")</f>
        <v/>
      </c>
      <c r="DG711" s="829">
        <v>709</v>
      </c>
    </row>
    <row r="712" spans="1:111" s="753" customFormat="1" ht="12" customHeight="1" x14ac:dyDescent="0.15">
      <c r="A712" s="1976"/>
      <c r="B712" s="1976"/>
      <c r="C712" s="1961"/>
      <c r="D712" s="1955"/>
      <c r="E712" s="1976"/>
      <c r="F712" s="1993"/>
      <c r="G712" s="1955"/>
      <c r="H712" s="1955"/>
      <c r="DE712" s="819"/>
      <c r="DF712" s="772" t="str">
        <f t="shared" si="11"/>
        <v/>
      </c>
      <c r="DG712" s="829">
        <v>710</v>
      </c>
    </row>
    <row r="713" spans="1:111" s="753" customFormat="1" ht="12" customHeight="1" x14ac:dyDescent="0.15">
      <c r="A713" s="1976"/>
      <c r="B713" s="1976"/>
      <c r="C713" s="1961"/>
      <c r="D713" s="1955"/>
      <c r="E713" s="1976"/>
      <c r="F713" s="1993"/>
      <c r="G713" s="1955"/>
      <c r="H713" s="1955"/>
      <c r="DE713" s="819"/>
      <c r="DF713" s="772" t="str">
        <f t="shared" si="11"/>
        <v/>
      </c>
      <c r="DG713" s="829">
        <v>711</v>
      </c>
    </row>
    <row r="714" spans="1:111" s="753" customFormat="1" ht="12" customHeight="1" x14ac:dyDescent="0.15">
      <c r="A714" s="1976"/>
      <c r="B714" s="1976"/>
      <c r="C714" s="1961"/>
      <c r="D714" s="1955"/>
      <c r="E714" s="1976"/>
      <c r="F714" s="1993"/>
      <c r="G714" s="1955"/>
      <c r="H714" s="1955"/>
      <c r="DE714" s="819"/>
      <c r="DF714" s="772" t="str">
        <f t="shared" si="11"/>
        <v/>
      </c>
      <c r="DG714" s="829">
        <v>712</v>
      </c>
    </row>
    <row r="715" spans="1:111" s="753" customFormat="1" ht="12" customHeight="1" x14ac:dyDescent="0.15">
      <c r="A715" s="1976"/>
      <c r="B715" s="1976"/>
      <c r="C715" s="1961"/>
      <c r="D715" s="1955"/>
      <c r="E715" s="1976"/>
      <c r="F715" s="1993"/>
      <c r="G715" s="1955"/>
      <c r="H715" s="1955"/>
      <c r="DE715" s="819"/>
      <c r="DF715" s="772" t="str">
        <f t="shared" si="11"/>
        <v/>
      </c>
      <c r="DG715" s="829">
        <v>713</v>
      </c>
    </row>
    <row r="716" spans="1:111" s="753" customFormat="1" ht="12" customHeight="1" x14ac:dyDescent="0.15">
      <c r="A716" s="1976"/>
      <c r="B716" s="1976"/>
      <c r="C716" s="1961"/>
      <c r="D716" s="1955"/>
      <c r="E716" s="1976"/>
      <c r="F716" s="1993"/>
      <c r="G716" s="1955"/>
      <c r="H716" s="1955"/>
      <c r="DE716" s="819"/>
      <c r="DF716" s="772" t="str">
        <f t="shared" si="11"/>
        <v/>
      </c>
      <c r="DG716" s="829">
        <v>714</v>
      </c>
    </row>
    <row r="717" spans="1:111" s="753" customFormat="1" ht="12" customHeight="1" x14ac:dyDescent="0.15">
      <c r="A717" s="1976"/>
      <c r="B717" s="1976"/>
      <c r="C717" s="1961"/>
      <c r="D717" s="1955"/>
      <c r="E717" s="1976"/>
      <c r="F717" s="1993"/>
      <c r="G717" s="1955"/>
      <c r="H717" s="1955"/>
      <c r="DE717" s="819"/>
      <c r="DF717" s="772" t="str">
        <f t="shared" si="11"/>
        <v/>
      </c>
      <c r="DG717" s="829">
        <v>715</v>
      </c>
    </row>
    <row r="718" spans="1:111" s="753" customFormat="1" ht="12" customHeight="1" x14ac:dyDescent="0.15">
      <c r="A718" s="1976"/>
      <c r="B718" s="1976"/>
      <c r="C718" s="1961"/>
      <c r="D718" s="1955"/>
      <c r="E718" s="1976"/>
      <c r="F718" s="1993"/>
      <c r="G718" s="1955"/>
      <c r="H718" s="1955"/>
      <c r="DE718" s="819"/>
      <c r="DF718" s="772" t="str">
        <f t="shared" si="11"/>
        <v/>
      </c>
      <c r="DG718" s="829">
        <v>716</v>
      </c>
    </row>
    <row r="719" spans="1:111" s="753" customFormat="1" ht="12" customHeight="1" x14ac:dyDescent="0.15">
      <c r="A719" s="1976"/>
      <c r="B719" s="1976"/>
      <c r="C719" s="1961"/>
      <c r="D719" s="1955"/>
      <c r="E719" s="1976"/>
      <c r="F719" s="1993"/>
      <c r="G719" s="1955"/>
      <c r="H719" s="1955"/>
      <c r="DE719" s="819"/>
      <c r="DF719" s="772" t="str">
        <f t="shared" si="11"/>
        <v/>
      </c>
      <c r="DG719" s="829">
        <v>717</v>
      </c>
    </row>
    <row r="720" spans="1:111" s="753" customFormat="1" ht="12" customHeight="1" x14ac:dyDescent="0.15">
      <c r="A720" s="1976"/>
      <c r="B720" s="1976"/>
      <c r="C720" s="1961"/>
      <c r="D720" s="1955"/>
      <c r="E720" s="1976"/>
      <c r="F720" s="1993"/>
      <c r="G720" s="1955"/>
      <c r="H720" s="1955"/>
      <c r="DE720" s="819"/>
      <c r="DF720" s="772" t="str">
        <f t="shared" si="11"/>
        <v/>
      </c>
      <c r="DG720" s="829">
        <v>718</v>
      </c>
    </row>
    <row r="721" spans="1:111" s="753" customFormat="1" ht="12" customHeight="1" x14ac:dyDescent="0.15">
      <c r="A721" s="1976"/>
      <c r="B721" s="1976"/>
      <c r="C721" s="1961"/>
      <c r="D721" s="1955"/>
      <c r="E721" s="1976"/>
      <c r="F721" s="1993"/>
      <c r="G721" s="1955"/>
      <c r="H721" s="1955"/>
      <c r="DE721" s="819"/>
      <c r="DF721" s="772" t="str">
        <f t="shared" si="11"/>
        <v/>
      </c>
      <c r="DG721" s="829">
        <v>719</v>
      </c>
    </row>
    <row r="722" spans="1:111" s="753" customFormat="1" ht="12" customHeight="1" x14ac:dyDescent="0.15">
      <c r="A722" s="1976"/>
      <c r="B722" s="1976"/>
      <c r="C722" s="1961"/>
      <c r="D722" s="1955"/>
      <c r="E722" s="1976"/>
      <c r="F722" s="1993"/>
      <c r="G722" s="1955"/>
      <c r="H722" s="1955"/>
      <c r="DE722" s="819"/>
      <c r="DF722" s="772" t="str">
        <f t="shared" si="11"/>
        <v/>
      </c>
      <c r="DG722" s="829">
        <v>720</v>
      </c>
    </row>
    <row r="723" spans="1:111" s="753" customFormat="1" ht="12" customHeight="1" x14ac:dyDescent="0.15">
      <c r="A723" s="1976"/>
      <c r="B723" s="1976"/>
      <c r="C723" s="1961"/>
      <c r="D723" s="1955"/>
      <c r="E723" s="1976"/>
      <c r="F723" s="1993"/>
      <c r="G723" s="1955"/>
      <c r="H723" s="1955"/>
      <c r="DE723" s="819"/>
      <c r="DF723" s="772" t="str">
        <f t="shared" si="11"/>
        <v/>
      </c>
      <c r="DG723" s="829">
        <v>721</v>
      </c>
    </row>
    <row r="724" spans="1:111" s="753" customFormat="1" ht="12" customHeight="1" x14ac:dyDescent="0.15">
      <c r="A724" s="1976"/>
      <c r="B724" s="1976"/>
      <c r="C724" s="1961"/>
      <c r="D724" s="1955"/>
      <c r="E724" s="1976"/>
      <c r="F724" s="1993"/>
      <c r="G724" s="1955"/>
      <c r="H724" s="1955"/>
      <c r="DE724" s="819"/>
      <c r="DF724" s="772" t="str">
        <f t="shared" si="11"/>
        <v/>
      </c>
      <c r="DG724" s="829">
        <v>722</v>
      </c>
    </row>
    <row r="725" spans="1:111" s="753" customFormat="1" ht="12" customHeight="1" x14ac:dyDescent="0.15">
      <c r="A725" s="1976"/>
      <c r="B725" s="1976"/>
      <c r="C725" s="1961"/>
      <c r="D725" s="1955"/>
      <c r="E725" s="1976"/>
      <c r="F725" s="1993"/>
      <c r="G725" s="1955"/>
      <c r="H725" s="1955"/>
      <c r="DE725" s="819"/>
      <c r="DF725" s="772" t="str">
        <f t="shared" si="11"/>
        <v/>
      </c>
      <c r="DG725" s="829">
        <v>723</v>
      </c>
    </row>
    <row r="726" spans="1:111" s="753" customFormat="1" ht="12" customHeight="1" x14ac:dyDescent="0.15">
      <c r="A726" s="1976"/>
      <c r="B726" s="1976"/>
      <c r="C726" s="1961"/>
      <c r="D726" s="1955"/>
      <c r="E726" s="1976"/>
      <c r="F726" s="1993"/>
      <c r="G726" s="1955"/>
      <c r="H726" s="1955"/>
      <c r="DE726" s="819"/>
      <c r="DF726" s="772" t="str">
        <f t="shared" si="11"/>
        <v/>
      </c>
      <c r="DG726" s="829">
        <v>724</v>
      </c>
    </row>
    <row r="727" spans="1:111" s="753" customFormat="1" ht="12" customHeight="1" x14ac:dyDescent="0.15">
      <c r="A727" s="1976"/>
      <c r="B727" s="1976"/>
      <c r="C727" s="1961"/>
      <c r="D727" s="1955"/>
      <c r="E727" s="1976"/>
      <c r="F727" s="1993"/>
      <c r="G727" s="1955"/>
      <c r="H727" s="1955"/>
      <c r="DE727" s="819"/>
      <c r="DF727" s="772" t="str">
        <f t="shared" si="11"/>
        <v/>
      </c>
      <c r="DG727" s="829">
        <v>725</v>
      </c>
    </row>
    <row r="728" spans="1:111" s="753" customFormat="1" ht="12" customHeight="1" x14ac:dyDescent="0.15">
      <c r="A728" s="1976"/>
      <c r="B728" s="1976"/>
      <c r="C728" s="1961"/>
      <c r="D728" s="1955"/>
      <c r="E728" s="1976"/>
      <c r="F728" s="1993"/>
      <c r="G728" s="1955"/>
      <c r="H728" s="1955"/>
      <c r="DE728" s="819"/>
      <c r="DF728" s="772" t="str">
        <f t="shared" si="11"/>
        <v/>
      </c>
      <c r="DG728" s="829">
        <v>726</v>
      </c>
    </row>
    <row r="729" spans="1:111" s="753" customFormat="1" ht="12" customHeight="1" x14ac:dyDescent="0.15">
      <c r="A729" s="1976"/>
      <c r="B729" s="1976"/>
      <c r="C729" s="1961"/>
      <c r="D729" s="1955"/>
      <c r="E729" s="1976"/>
      <c r="F729" s="1993"/>
      <c r="G729" s="1955"/>
      <c r="H729" s="1955"/>
      <c r="DE729" s="819"/>
      <c r="DF729" s="772" t="str">
        <f t="shared" si="11"/>
        <v/>
      </c>
      <c r="DG729" s="829">
        <v>727</v>
      </c>
    </row>
    <row r="730" spans="1:111" s="753" customFormat="1" ht="12" customHeight="1" x14ac:dyDescent="0.15">
      <c r="A730" s="1976"/>
      <c r="B730" s="1976"/>
      <c r="C730" s="1961"/>
      <c r="D730" s="1955"/>
      <c r="E730" s="1976"/>
      <c r="F730" s="1993"/>
      <c r="G730" s="1955"/>
      <c r="H730" s="1955"/>
      <c r="DE730" s="819"/>
      <c r="DF730" s="772" t="str">
        <f t="shared" si="11"/>
        <v/>
      </c>
      <c r="DG730" s="829">
        <v>728</v>
      </c>
    </row>
    <row r="731" spans="1:111" s="753" customFormat="1" ht="12" customHeight="1" x14ac:dyDescent="0.15">
      <c r="A731" s="1976"/>
      <c r="B731" s="1976"/>
      <c r="C731" s="1961"/>
      <c r="D731" s="1955"/>
      <c r="E731" s="1976"/>
      <c r="F731" s="1993"/>
      <c r="G731" s="1955"/>
      <c r="H731" s="1955"/>
      <c r="DE731" s="819"/>
      <c r="DF731" s="772" t="str">
        <f t="shared" si="11"/>
        <v/>
      </c>
      <c r="DG731" s="829">
        <v>729</v>
      </c>
    </row>
    <row r="732" spans="1:111" s="753" customFormat="1" ht="12" customHeight="1" x14ac:dyDescent="0.15">
      <c r="A732" s="1976"/>
      <c r="B732" s="1976"/>
      <c r="C732" s="1961"/>
      <c r="D732" s="1955"/>
      <c r="E732" s="1976"/>
      <c r="F732" s="1993"/>
      <c r="G732" s="1955"/>
      <c r="H732" s="1955"/>
      <c r="DE732" s="819"/>
      <c r="DF732" s="772" t="str">
        <f t="shared" si="11"/>
        <v/>
      </c>
      <c r="DG732" s="829">
        <v>730</v>
      </c>
    </row>
    <row r="733" spans="1:111" s="753" customFormat="1" ht="12" customHeight="1" x14ac:dyDescent="0.15">
      <c r="A733" s="1976"/>
      <c r="B733" s="1976"/>
      <c r="C733" s="1961"/>
      <c r="D733" s="1955"/>
      <c r="E733" s="1976"/>
      <c r="F733" s="1993"/>
      <c r="G733" s="1955"/>
      <c r="H733" s="1955"/>
      <c r="DE733" s="819"/>
      <c r="DF733" s="772" t="str">
        <f t="shared" si="11"/>
        <v/>
      </c>
      <c r="DG733" s="829">
        <v>731</v>
      </c>
    </row>
    <row r="734" spans="1:111" s="753" customFormat="1" ht="12" customHeight="1" x14ac:dyDescent="0.15">
      <c r="A734" s="1976"/>
      <c r="B734" s="1976"/>
      <c r="C734" s="1961"/>
      <c r="D734" s="1955"/>
      <c r="E734" s="1976"/>
      <c r="F734" s="1993"/>
      <c r="G734" s="1955"/>
      <c r="H734" s="1955"/>
      <c r="DE734" s="819"/>
      <c r="DF734" s="772" t="str">
        <f t="shared" si="11"/>
        <v/>
      </c>
      <c r="DG734" s="829">
        <v>732</v>
      </c>
    </row>
    <row r="735" spans="1:111" s="753" customFormat="1" ht="12" customHeight="1" x14ac:dyDescent="0.15">
      <c r="A735" s="1976"/>
      <c r="B735" s="1976"/>
      <c r="C735" s="1961"/>
      <c r="D735" s="1955"/>
      <c r="E735" s="1976"/>
      <c r="F735" s="1993"/>
      <c r="G735" s="1955"/>
      <c r="H735" s="1955"/>
      <c r="DE735" s="819"/>
      <c r="DF735" s="772" t="str">
        <f t="shared" si="11"/>
        <v/>
      </c>
      <c r="DG735" s="829">
        <v>733</v>
      </c>
    </row>
    <row r="736" spans="1:111" s="753" customFormat="1" ht="12" customHeight="1" x14ac:dyDescent="0.15">
      <c r="A736" s="1976"/>
      <c r="B736" s="1976"/>
      <c r="C736" s="1961"/>
      <c r="D736" s="1955"/>
      <c r="E736" s="1976"/>
      <c r="F736" s="1993"/>
      <c r="G736" s="1955"/>
      <c r="H736" s="1955"/>
      <c r="DE736" s="819"/>
      <c r="DF736" s="772" t="str">
        <f t="shared" si="11"/>
        <v/>
      </c>
      <c r="DG736" s="829">
        <v>734</v>
      </c>
    </row>
    <row r="737" spans="1:111" s="753" customFormat="1" ht="12" customHeight="1" x14ac:dyDescent="0.15">
      <c r="A737" s="1976"/>
      <c r="B737" s="1976"/>
      <c r="C737" s="1961"/>
      <c r="D737" s="1955"/>
      <c r="E737" s="1976"/>
      <c r="F737" s="1993"/>
      <c r="G737" s="1955"/>
      <c r="H737" s="1955"/>
      <c r="DE737" s="819"/>
      <c r="DF737" s="772" t="str">
        <f t="shared" si="11"/>
        <v/>
      </c>
      <c r="DG737" s="829">
        <v>735</v>
      </c>
    </row>
    <row r="738" spans="1:111" s="753" customFormat="1" ht="12" customHeight="1" x14ac:dyDescent="0.15">
      <c r="A738" s="1976"/>
      <c r="B738" s="1976"/>
      <c r="C738" s="1961"/>
      <c r="D738" s="1955"/>
      <c r="E738" s="1976"/>
      <c r="F738" s="1993"/>
      <c r="G738" s="1955"/>
      <c r="H738" s="1955"/>
      <c r="DE738" s="819"/>
      <c r="DF738" s="772" t="str">
        <f t="shared" si="11"/>
        <v/>
      </c>
      <c r="DG738" s="829">
        <v>736</v>
      </c>
    </row>
    <row r="739" spans="1:111" s="753" customFormat="1" ht="12" customHeight="1" x14ac:dyDescent="0.15">
      <c r="A739" s="1976"/>
      <c r="B739" s="1976"/>
      <c r="C739" s="1961"/>
      <c r="D739" s="1955"/>
      <c r="E739" s="1976"/>
      <c r="F739" s="1993"/>
      <c r="G739" s="1955"/>
      <c r="H739" s="1955"/>
      <c r="DE739" s="819"/>
      <c r="DF739" s="772" t="str">
        <f t="shared" si="11"/>
        <v/>
      </c>
      <c r="DG739" s="829">
        <v>737</v>
      </c>
    </row>
    <row r="740" spans="1:111" s="753" customFormat="1" ht="12" customHeight="1" x14ac:dyDescent="0.15">
      <c r="A740" s="1976"/>
      <c r="B740" s="1976"/>
      <c r="C740" s="1961"/>
      <c r="D740" s="1955"/>
      <c r="E740" s="1976"/>
      <c r="F740" s="1993"/>
      <c r="G740" s="1955"/>
      <c r="H740" s="1955"/>
      <c r="DE740" s="819"/>
      <c r="DF740" s="772" t="str">
        <f t="shared" si="11"/>
        <v/>
      </c>
      <c r="DG740" s="829">
        <v>738</v>
      </c>
    </row>
    <row r="741" spans="1:111" s="753" customFormat="1" ht="12" customHeight="1" x14ac:dyDescent="0.15">
      <c r="A741" s="1976"/>
      <c r="B741" s="1976"/>
      <c r="C741" s="1961"/>
      <c r="D741" s="1955"/>
      <c r="E741" s="1976"/>
      <c r="F741" s="1993"/>
      <c r="G741" s="1955"/>
      <c r="H741" s="1955"/>
      <c r="DE741" s="819"/>
      <c r="DF741" s="772" t="str">
        <f t="shared" si="11"/>
        <v/>
      </c>
      <c r="DG741" s="829">
        <v>739</v>
      </c>
    </row>
    <row r="742" spans="1:111" s="753" customFormat="1" ht="12" customHeight="1" x14ac:dyDescent="0.15">
      <c r="A742" s="1976"/>
      <c r="B742" s="1976"/>
      <c r="C742" s="1961"/>
      <c r="D742" s="1955"/>
      <c r="E742" s="1976"/>
      <c r="F742" s="1993"/>
      <c r="G742" s="1955"/>
      <c r="H742" s="1955"/>
      <c r="DE742" s="819"/>
      <c r="DF742" s="772" t="str">
        <f t="shared" si="11"/>
        <v/>
      </c>
      <c r="DG742" s="829">
        <v>740</v>
      </c>
    </row>
    <row r="743" spans="1:111" s="753" customFormat="1" ht="12" customHeight="1" x14ac:dyDescent="0.15">
      <c r="A743" s="1976"/>
      <c r="B743" s="1976"/>
      <c r="C743" s="1961"/>
      <c r="D743" s="1955"/>
      <c r="E743" s="1976"/>
      <c r="F743" s="1993"/>
      <c r="G743" s="1955"/>
      <c r="H743" s="1955"/>
      <c r="DE743" s="819"/>
      <c r="DF743" s="772" t="str">
        <f t="shared" si="11"/>
        <v/>
      </c>
      <c r="DG743" s="829">
        <v>741</v>
      </c>
    </row>
    <row r="744" spans="1:111" s="753" customFormat="1" ht="12" customHeight="1" x14ac:dyDescent="0.15">
      <c r="A744" s="1976"/>
      <c r="B744" s="1976"/>
      <c r="C744" s="1961"/>
      <c r="D744" s="1955"/>
      <c r="E744" s="1976"/>
      <c r="F744" s="1993"/>
      <c r="G744" s="1955"/>
      <c r="H744" s="1955"/>
      <c r="DE744" s="819"/>
      <c r="DF744" s="772" t="str">
        <f t="shared" si="11"/>
        <v/>
      </c>
      <c r="DG744" s="829">
        <v>742</v>
      </c>
    </row>
    <row r="745" spans="1:111" s="753" customFormat="1" ht="12" customHeight="1" x14ac:dyDescent="0.15">
      <c r="A745" s="1976"/>
      <c r="B745" s="1976"/>
      <c r="C745" s="1961"/>
      <c r="D745" s="1955"/>
      <c r="E745" s="1976"/>
      <c r="F745" s="1993"/>
      <c r="G745" s="1955"/>
      <c r="H745" s="1955"/>
      <c r="DE745" s="819"/>
      <c r="DF745" s="772" t="str">
        <f t="shared" si="11"/>
        <v/>
      </c>
      <c r="DG745" s="829">
        <v>743</v>
      </c>
    </row>
    <row r="746" spans="1:111" s="753" customFormat="1" ht="12" customHeight="1" x14ac:dyDescent="0.15">
      <c r="A746" s="1976"/>
      <c r="B746" s="1976"/>
      <c r="C746" s="1961"/>
      <c r="D746" s="1955"/>
      <c r="E746" s="1976"/>
      <c r="F746" s="1993"/>
      <c r="G746" s="1955"/>
      <c r="H746" s="1955"/>
      <c r="DE746" s="819"/>
      <c r="DF746" s="772" t="str">
        <f t="shared" si="11"/>
        <v/>
      </c>
      <c r="DG746" s="829">
        <v>744</v>
      </c>
    </row>
    <row r="747" spans="1:111" s="753" customFormat="1" ht="12" customHeight="1" x14ac:dyDescent="0.15">
      <c r="A747" s="1976"/>
      <c r="B747" s="1976"/>
      <c r="C747" s="1961"/>
      <c r="D747" s="1955"/>
      <c r="E747" s="1976"/>
      <c r="F747" s="1993"/>
      <c r="G747" s="1955"/>
      <c r="H747" s="1955"/>
      <c r="DE747" s="819"/>
      <c r="DF747" s="772" t="str">
        <f t="shared" si="11"/>
        <v/>
      </c>
      <c r="DG747" s="829">
        <v>745</v>
      </c>
    </row>
    <row r="748" spans="1:111" s="753" customFormat="1" ht="12" customHeight="1" x14ac:dyDescent="0.15">
      <c r="A748" s="1976"/>
      <c r="B748" s="1976"/>
      <c r="C748" s="1961"/>
      <c r="D748" s="1955"/>
      <c r="E748" s="1976"/>
      <c r="F748" s="1993"/>
      <c r="G748" s="1955"/>
      <c r="H748" s="1955"/>
      <c r="DE748" s="819"/>
      <c r="DF748" s="772" t="str">
        <f t="shared" si="11"/>
        <v/>
      </c>
      <c r="DG748" s="829">
        <v>746</v>
      </c>
    </row>
    <row r="749" spans="1:111" s="753" customFormat="1" ht="12" customHeight="1" x14ac:dyDescent="0.15">
      <c r="A749" s="1976"/>
      <c r="B749" s="1976"/>
      <c r="C749" s="1961"/>
      <c r="D749" s="1955"/>
      <c r="E749" s="1976"/>
      <c r="F749" s="1993"/>
      <c r="G749" s="1955"/>
      <c r="H749" s="1955"/>
      <c r="DE749" s="819"/>
      <c r="DF749" s="772" t="str">
        <f t="shared" si="11"/>
        <v/>
      </c>
      <c r="DG749" s="829">
        <v>747</v>
      </c>
    </row>
    <row r="750" spans="1:111" s="753" customFormat="1" ht="12" customHeight="1" x14ac:dyDescent="0.15">
      <c r="A750" s="1976"/>
      <c r="B750" s="1976"/>
      <c r="C750" s="1961"/>
      <c r="D750" s="1955"/>
      <c r="E750" s="1976"/>
      <c r="F750" s="1993"/>
      <c r="G750" s="1955"/>
      <c r="H750" s="1955"/>
      <c r="DE750" s="819"/>
      <c r="DF750" s="772" t="str">
        <f t="shared" si="11"/>
        <v/>
      </c>
      <c r="DG750" s="829">
        <v>748</v>
      </c>
    </row>
    <row r="751" spans="1:111" s="753" customFormat="1" ht="12" customHeight="1" x14ac:dyDescent="0.15">
      <c r="A751" s="1976"/>
      <c r="B751" s="1976"/>
      <c r="C751" s="1961"/>
      <c r="D751" s="1955"/>
      <c r="E751" s="1976"/>
      <c r="F751" s="1993"/>
      <c r="G751" s="1955"/>
      <c r="H751" s="1955"/>
      <c r="DE751" s="819"/>
      <c r="DF751" s="772" t="str">
        <f t="shared" si="11"/>
        <v/>
      </c>
      <c r="DG751" s="829">
        <v>749</v>
      </c>
    </row>
    <row r="752" spans="1:111" s="753" customFormat="1" ht="12" customHeight="1" x14ac:dyDescent="0.15">
      <c r="A752" s="1976"/>
      <c r="B752" s="1976"/>
      <c r="C752" s="1961"/>
      <c r="D752" s="1955"/>
      <c r="E752" s="1976"/>
      <c r="F752" s="1993"/>
      <c r="G752" s="1955"/>
      <c r="H752" s="1955"/>
      <c r="DE752" s="819"/>
      <c r="DF752" s="772" t="str">
        <f t="shared" si="11"/>
        <v/>
      </c>
      <c r="DG752" s="829">
        <v>750</v>
      </c>
    </row>
    <row r="753" spans="1:112" s="753" customFormat="1" ht="12" customHeight="1" x14ac:dyDescent="0.15">
      <c r="A753" s="1976"/>
      <c r="B753" s="1976"/>
      <c r="C753" s="1961"/>
      <c r="D753" s="1955"/>
      <c r="E753" s="1976"/>
      <c r="F753" s="1993"/>
      <c r="G753" s="1955"/>
      <c r="H753" s="1955"/>
      <c r="DE753" s="819"/>
      <c r="DF753" s="772" t="str">
        <f t="shared" si="11"/>
        <v/>
      </c>
      <c r="DG753" s="829">
        <v>751</v>
      </c>
    </row>
    <row r="754" spans="1:112" s="753" customFormat="1" ht="12" customHeight="1" x14ac:dyDescent="0.15">
      <c r="A754" s="1976"/>
      <c r="B754" s="1976"/>
      <c r="C754" s="1961"/>
      <c r="D754" s="1955"/>
      <c r="E754" s="1976"/>
      <c r="F754" s="1993"/>
      <c r="G754" s="1955"/>
      <c r="H754" s="1955"/>
      <c r="DE754" s="819"/>
      <c r="DF754" s="772" t="str">
        <f t="shared" si="11"/>
        <v/>
      </c>
      <c r="DG754" s="829">
        <v>752</v>
      </c>
    </row>
    <row r="755" spans="1:112" s="753" customFormat="1" ht="12" customHeight="1" x14ac:dyDescent="0.15">
      <c r="A755" s="1976"/>
      <c r="B755" s="1976"/>
      <c r="C755" s="1961"/>
      <c r="D755" s="1955"/>
      <c r="E755" s="1976"/>
      <c r="F755" s="1993"/>
      <c r="G755" s="1955"/>
      <c r="H755" s="1955"/>
      <c r="DE755" s="819"/>
      <c r="DF755" s="772" t="str">
        <f t="shared" si="11"/>
        <v/>
      </c>
      <c r="DG755" s="829">
        <v>753</v>
      </c>
    </row>
    <row r="756" spans="1:112" s="753" customFormat="1" ht="12" customHeight="1" x14ac:dyDescent="0.15">
      <c r="A756" s="1976"/>
      <c r="B756" s="1976"/>
      <c r="C756" s="1961"/>
      <c r="D756" s="1955"/>
      <c r="E756" s="1976"/>
      <c r="F756" s="1993"/>
      <c r="G756" s="1955"/>
      <c r="H756" s="1955"/>
      <c r="DE756" s="819"/>
      <c r="DF756" s="772" t="str">
        <f t="shared" si="11"/>
        <v/>
      </c>
      <c r="DG756" s="829">
        <v>754</v>
      </c>
    </row>
    <row r="757" spans="1:112" s="753" customFormat="1" ht="12" customHeight="1" x14ac:dyDescent="0.15">
      <c r="A757" s="1976"/>
      <c r="B757" s="1976"/>
      <c r="C757" s="1961"/>
      <c r="D757" s="1955"/>
      <c r="E757" s="1976"/>
      <c r="F757" s="1993"/>
      <c r="G757" s="1955"/>
      <c r="H757" s="1955"/>
      <c r="DE757" s="819"/>
      <c r="DF757" s="772" t="str">
        <f t="shared" si="11"/>
        <v/>
      </c>
      <c r="DG757" s="829">
        <v>755</v>
      </c>
    </row>
    <row r="758" spans="1:112" s="753" customFormat="1" ht="12" customHeight="1" x14ac:dyDescent="0.15">
      <c r="A758" s="1976"/>
      <c r="B758" s="1976"/>
      <c r="C758" s="1961"/>
      <c r="D758" s="1955"/>
      <c r="E758" s="1976"/>
      <c r="F758" s="1993"/>
      <c r="G758" s="1955"/>
      <c r="H758" s="1955"/>
      <c r="DE758" s="819"/>
      <c r="DF758" s="772" t="str">
        <f t="shared" si="11"/>
        <v/>
      </c>
      <c r="DG758" s="829">
        <v>756</v>
      </c>
    </row>
    <row r="759" spans="1:112" s="753" customFormat="1" ht="12" customHeight="1" x14ac:dyDescent="0.15">
      <c r="A759" s="1976"/>
      <c r="B759" s="1976"/>
      <c r="C759" s="1961"/>
      <c r="D759" s="1955"/>
      <c r="E759" s="1976"/>
      <c r="F759" s="1993"/>
      <c r="G759" s="1955"/>
      <c r="H759" s="1955"/>
      <c r="DE759" s="819"/>
      <c r="DF759" s="772" t="str">
        <f t="shared" si="11"/>
        <v/>
      </c>
      <c r="DG759" s="829">
        <v>757</v>
      </c>
    </row>
    <row r="760" spans="1:112" s="753" customFormat="1" ht="12" customHeight="1" x14ac:dyDescent="0.15">
      <c r="A760" s="1976"/>
      <c r="B760" s="1976"/>
      <c r="C760" s="1961"/>
      <c r="D760" s="1955"/>
      <c r="E760" s="1976"/>
      <c r="F760" s="1993"/>
      <c r="G760" s="1955"/>
      <c r="H760" s="1955"/>
      <c r="DE760" s="819"/>
      <c r="DF760" s="772" t="str">
        <f t="shared" si="11"/>
        <v/>
      </c>
      <c r="DG760" s="829">
        <v>758</v>
      </c>
    </row>
    <row r="761" spans="1:112" s="753" customFormat="1" ht="12" customHeight="1" x14ac:dyDescent="0.15">
      <c r="A761" s="1976"/>
      <c r="B761" s="1976"/>
      <c r="C761" s="1961"/>
      <c r="D761" s="1955"/>
      <c r="E761" s="1976"/>
      <c r="F761" s="1993"/>
      <c r="G761" s="1955"/>
      <c r="H761" s="1955"/>
      <c r="DE761" s="819"/>
      <c r="DF761" s="772" t="str">
        <f t="shared" si="11"/>
        <v/>
      </c>
      <c r="DG761" s="829">
        <v>759</v>
      </c>
    </row>
    <row r="762" spans="1:112" s="753" customFormat="1" ht="12" customHeight="1" x14ac:dyDescent="0.15">
      <c r="A762" s="1976"/>
      <c r="B762" s="1976"/>
      <c r="C762" s="1961"/>
      <c r="D762" s="1955"/>
      <c r="E762" s="1976"/>
      <c r="F762" s="1993"/>
      <c r="G762" s="1955"/>
      <c r="H762" s="1955"/>
      <c r="DE762" s="819"/>
      <c r="DF762" s="772" t="str">
        <f t="shared" si="11"/>
        <v/>
      </c>
      <c r="DG762" s="829">
        <v>760</v>
      </c>
    </row>
    <row r="763" spans="1:112" s="753" customFormat="1" ht="12" customHeight="1" x14ac:dyDescent="0.15">
      <c r="A763" s="1976"/>
      <c r="B763" s="1976"/>
      <c r="C763" s="1961"/>
      <c r="D763" s="1955"/>
      <c r="E763" s="1976"/>
      <c r="F763" s="1993"/>
      <c r="G763" s="1955"/>
      <c r="H763" s="1955"/>
      <c r="DE763" s="819"/>
      <c r="DF763" s="772" t="str">
        <f t="shared" si="11"/>
        <v/>
      </c>
      <c r="DG763" s="829">
        <v>761</v>
      </c>
    </row>
    <row r="764" spans="1:112" s="753" customFormat="1" ht="12" customHeight="1" x14ac:dyDescent="0.15">
      <c r="A764" s="1976"/>
      <c r="B764" s="1976"/>
      <c r="C764" s="1961"/>
      <c r="D764" s="1955"/>
      <c r="E764" s="1976"/>
      <c r="F764" s="1993"/>
      <c r="G764" s="1955"/>
      <c r="H764" s="1955"/>
      <c r="DE764" s="819"/>
      <c r="DF764" s="772" t="str">
        <f t="shared" si="11"/>
        <v/>
      </c>
      <c r="DG764" s="829">
        <v>762</v>
      </c>
    </row>
    <row r="765" spans="1:112" s="753" customFormat="1" ht="12" customHeight="1" x14ac:dyDescent="0.15">
      <c r="A765" s="1976"/>
      <c r="B765" s="1976"/>
      <c r="C765" s="1961"/>
      <c r="D765" s="1955"/>
      <c r="E765" s="1976"/>
      <c r="F765" s="1993"/>
      <c r="G765" s="1955"/>
      <c r="H765" s="1955"/>
      <c r="DE765" s="819"/>
      <c r="DF765" s="772" t="str">
        <f t="shared" si="11"/>
        <v/>
      </c>
      <c r="DG765" s="829">
        <v>763</v>
      </c>
      <c r="DH765" s="753" t="s">
        <v>1785</v>
      </c>
    </row>
    <row r="766" spans="1:112" s="753" customFormat="1" ht="12" customHeight="1" x14ac:dyDescent="0.15">
      <c r="A766" s="1976"/>
      <c r="B766" s="1976"/>
      <c r="C766" s="1961"/>
      <c r="D766" s="1955"/>
      <c r="E766" s="1976"/>
      <c r="F766" s="1993"/>
      <c r="G766" s="1955"/>
      <c r="H766" s="1955"/>
      <c r="DE766" s="819"/>
      <c r="DF766" s="772" t="str">
        <f t="shared" si="11"/>
        <v/>
      </c>
      <c r="DG766" s="829">
        <v>764</v>
      </c>
    </row>
    <row r="767" spans="1:112" s="753" customFormat="1" ht="12" customHeight="1" x14ac:dyDescent="0.15">
      <c r="A767" s="1976"/>
      <c r="B767" s="1976"/>
      <c r="C767" s="1961"/>
      <c r="D767" s="1955"/>
      <c r="E767" s="1976"/>
      <c r="F767" s="1993"/>
      <c r="G767" s="1955"/>
      <c r="H767" s="1955"/>
      <c r="DE767" s="819"/>
      <c r="DF767" s="772" t="str">
        <f t="shared" si="11"/>
        <v/>
      </c>
      <c r="DG767" s="829">
        <v>765</v>
      </c>
    </row>
    <row r="768" spans="1:112" s="753" customFormat="1" ht="12" customHeight="1" x14ac:dyDescent="0.15">
      <c r="A768" s="1976"/>
      <c r="B768" s="1976"/>
      <c r="C768" s="1961"/>
      <c r="D768" s="1955"/>
      <c r="E768" s="1976"/>
      <c r="F768" s="1993"/>
      <c r="G768" s="1955"/>
      <c r="H768" s="1955"/>
      <c r="DE768" s="819"/>
      <c r="DF768" s="772" t="str">
        <f t="shared" si="11"/>
        <v/>
      </c>
      <c r="DG768" s="829">
        <v>766</v>
      </c>
    </row>
    <row r="769" spans="1:111" s="753" customFormat="1" ht="12" customHeight="1" x14ac:dyDescent="0.15">
      <c r="A769" s="1976"/>
      <c r="B769" s="1976"/>
      <c r="C769" s="1961"/>
      <c r="D769" s="1955"/>
      <c r="E769" s="1976"/>
      <c r="F769" s="1993"/>
      <c r="G769" s="1955"/>
      <c r="H769" s="1955"/>
      <c r="DE769" s="819"/>
      <c r="DF769" s="772" t="str">
        <f t="shared" si="11"/>
        <v/>
      </c>
      <c r="DG769" s="829">
        <v>767</v>
      </c>
    </row>
    <row r="770" spans="1:111" s="753" customFormat="1" ht="12" customHeight="1" x14ac:dyDescent="0.15">
      <c r="A770" s="1976"/>
      <c r="B770" s="1976"/>
      <c r="C770" s="1961"/>
      <c r="D770" s="1955"/>
      <c r="E770" s="1976"/>
      <c r="F770" s="1993"/>
      <c r="G770" s="1955"/>
      <c r="H770" s="1955"/>
      <c r="DE770" s="819"/>
      <c r="DF770" s="772" t="str">
        <f t="shared" si="11"/>
        <v/>
      </c>
      <c r="DG770" s="829">
        <v>768</v>
      </c>
    </row>
    <row r="771" spans="1:111" s="753" customFormat="1" ht="12" customHeight="1" x14ac:dyDescent="0.15">
      <c r="A771" s="1976"/>
      <c r="B771" s="1976"/>
      <c r="C771" s="1961"/>
      <c r="D771" s="1955"/>
      <c r="E771" s="1976"/>
      <c r="F771" s="1993"/>
      <c r="G771" s="1955"/>
      <c r="H771" s="1955"/>
      <c r="DE771" s="819"/>
      <c r="DF771" s="772" t="str">
        <f t="shared" si="11"/>
        <v/>
      </c>
      <c r="DG771" s="829">
        <v>769</v>
      </c>
    </row>
    <row r="772" spans="1:111" s="753" customFormat="1" ht="12" customHeight="1" x14ac:dyDescent="0.15">
      <c r="A772" s="1976"/>
      <c r="B772" s="1976"/>
      <c r="C772" s="1961"/>
      <c r="D772" s="1955"/>
      <c r="E772" s="1976"/>
      <c r="F772" s="1993"/>
      <c r="G772" s="1955"/>
      <c r="H772" s="1955"/>
      <c r="DE772" s="819"/>
      <c r="DF772" s="772" t="str">
        <f t="shared" si="11"/>
        <v/>
      </c>
      <c r="DG772" s="829">
        <v>770</v>
      </c>
    </row>
    <row r="773" spans="1:111" s="753" customFormat="1" ht="12" customHeight="1" x14ac:dyDescent="0.15">
      <c r="A773" s="1976"/>
      <c r="B773" s="1976"/>
      <c r="C773" s="1961"/>
      <c r="D773" s="1955"/>
      <c r="E773" s="1976"/>
      <c r="F773" s="1993"/>
      <c r="G773" s="1955"/>
      <c r="H773" s="1955"/>
      <c r="DE773" s="819"/>
      <c r="DF773" s="772" t="str">
        <f t="shared" si="11"/>
        <v/>
      </c>
      <c r="DG773" s="829">
        <v>771</v>
      </c>
    </row>
    <row r="774" spans="1:111" s="753" customFormat="1" ht="12" customHeight="1" x14ac:dyDescent="0.15">
      <c r="A774" s="1976"/>
      <c r="B774" s="1976"/>
      <c r="C774" s="1961"/>
      <c r="D774" s="1955"/>
      <c r="E774" s="1976"/>
      <c r="F774" s="1993"/>
      <c r="G774" s="1955"/>
      <c r="H774" s="1955"/>
      <c r="DE774" s="819"/>
      <c r="DF774" s="772" t="str">
        <f t="shared" si="11"/>
        <v/>
      </c>
      <c r="DG774" s="829">
        <v>772</v>
      </c>
    </row>
    <row r="775" spans="1:111" s="753" customFormat="1" ht="12" customHeight="1" x14ac:dyDescent="0.15">
      <c r="A775" s="1976"/>
      <c r="B775" s="1976"/>
      <c r="C775" s="1961"/>
      <c r="D775" s="1955"/>
      <c r="E775" s="1976"/>
      <c r="F775" s="1993"/>
      <c r="G775" s="1955"/>
      <c r="H775" s="1955"/>
      <c r="DE775" s="819"/>
      <c r="DF775" s="772" t="str">
        <f t="shared" ref="DF775:DF1005" si="12">IF(COUNTA(A775:H775)&gt;0,DG775,"")</f>
        <v/>
      </c>
      <c r="DG775" s="829">
        <v>773</v>
      </c>
    </row>
    <row r="776" spans="1:111" s="753" customFormat="1" ht="12" customHeight="1" x14ac:dyDescent="0.15">
      <c r="A776" s="1976"/>
      <c r="B776" s="1976"/>
      <c r="C776" s="1961"/>
      <c r="D776" s="1955"/>
      <c r="E776" s="1976"/>
      <c r="F776" s="1993"/>
      <c r="G776" s="1955"/>
      <c r="H776" s="1955"/>
      <c r="DE776" s="819"/>
      <c r="DF776" s="772" t="str">
        <f t="shared" si="12"/>
        <v/>
      </c>
      <c r="DG776" s="829">
        <v>774</v>
      </c>
    </row>
    <row r="777" spans="1:111" s="753" customFormat="1" ht="12" customHeight="1" x14ac:dyDescent="0.15">
      <c r="A777" s="1976"/>
      <c r="B777" s="1976"/>
      <c r="C777" s="1961"/>
      <c r="D777" s="1955"/>
      <c r="E777" s="1976"/>
      <c r="F777" s="1993"/>
      <c r="G777" s="1955"/>
      <c r="H777" s="1955"/>
      <c r="DE777" s="819"/>
      <c r="DF777" s="772" t="str">
        <f t="shared" si="12"/>
        <v/>
      </c>
      <c r="DG777" s="829">
        <v>775</v>
      </c>
    </row>
    <row r="778" spans="1:111" s="753" customFormat="1" ht="12" customHeight="1" x14ac:dyDescent="0.15">
      <c r="A778" s="1976"/>
      <c r="B778" s="1976"/>
      <c r="C778" s="1961"/>
      <c r="D778" s="1955"/>
      <c r="E778" s="1976"/>
      <c r="F778" s="1993"/>
      <c r="G778" s="1955"/>
      <c r="H778" s="1955"/>
      <c r="DE778" s="819"/>
      <c r="DF778" s="772" t="str">
        <f t="shared" si="12"/>
        <v/>
      </c>
      <c r="DG778" s="829">
        <v>776</v>
      </c>
    </row>
    <row r="779" spans="1:111" s="753" customFormat="1" ht="12" customHeight="1" x14ac:dyDescent="0.15">
      <c r="A779" s="1976"/>
      <c r="B779" s="1976"/>
      <c r="C779" s="1961"/>
      <c r="D779" s="1955"/>
      <c r="E779" s="1976"/>
      <c r="F779" s="1993"/>
      <c r="G779" s="1955"/>
      <c r="H779" s="1955"/>
      <c r="DE779" s="819"/>
      <c r="DF779" s="772" t="str">
        <f t="shared" si="12"/>
        <v/>
      </c>
      <c r="DG779" s="829">
        <v>777</v>
      </c>
    </row>
    <row r="780" spans="1:111" s="753" customFormat="1" ht="12" customHeight="1" x14ac:dyDescent="0.15">
      <c r="A780" s="1976"/>
      <c r="B780" s="1976"/>
      <c r="C780" s="1961"/>
      <c r="D780" s="1955"/>
      <c r="E780" s="1976"/>
      <c r="F780" s="1993"/>
      <c r="G780" s="1955"/>
      <c r="H780" s="1955"/>
      <c r="DE780" s="819"/>
      <c r="DF780" s="772" t="str">
        <f t="shared" si="12"/>
        <v/>
      </c>
      <c r="DG780" s="829">
        <v>778</v>
      </c>
    </row>
    <row r="781" spans="1:111" s="753" customFormat="1" ht="12" customHeight="1" x14ac:dyDescent="0.15">
      <c r="A781" s="1976"/>
      <c r="B781" s="1976"/>
      <c r="C781" s="1961"/>
      <c r="D781" s="1955"/>
      <c r="E781" s="1976"/>
      <c r="F781" s="1993"/>
      <c r="G781" s="1955"/>
      <c r="H781" s="1955"/>
      <c r="DE781" s="819"/>
      <c r="DF781" s="772" t="str">
        <f t="shared" si="12"/>
        <v/>
      </c>
      <c r="DG781" s="829">
        <v>779</v>
      </c>
    </row>
    <row r="782" spans="1:111" s="753" customFormat="1" ht="12" customHeight="1" x14ac:dyDescent="0.15">
      <c r="A782" s="1976"/>
      <c r="B782" s="1976"/>
      <c r="C782" s="1961"/>
      <c r="D782" s="1955"/>
      <c r="E782" s="1976"/>
      <c r="F782" s="1993"/>
      <c r="G782" s="1955"/>
      <c r="H782" s="1955"/>
      <c r="DE782" s="819"/>
      <c r="DF782" s="772" t="str">
        <f t="shared" si="12"/>
        <v/>
      </c>
      <c r="DG782" s="829">
        <v>780</v>
      </c>
    </row>
    <row r="783" spans="1:111" s="753" customFormat="1" ht="12" customHeight="1" x14ac:dyDescent="0.15">
      <c r="A783" s="1976"/>
      <c r="B783" s="1976"/>
      <c r="C783" s="1961"/>
      <c r="D783" s="1955"/>
      <c r="E783" s="1976"/>
      <c r="F783" s="1993"/>
      <c r="G783" s="1955"/>
      <c r="H783" s="1955"/>
      <c r="DE783" s="819"/>
      <c r="DF783" s="772" t="str">
        <f t="shared" si="12"/>
        <v/>
      </c>
      <c r="DG783" s="829">
        <v>781</v>
      </c>
    </row>
    <row r="784" spans="1:111" s="753" customFormat="1" ht="12" customHeight="1" x14ac:dyDescent="0.15">
      <c r="A784" s="1976"/>
      <c r="B784" s="1976"/>
      <c r="C784" s="1961"/>
      <c r="D784" s="1955"/>
      <c r="E784" s="1976"/>
      <c r="F784" s="1993"/>
      <c r="G784" s="1955"/>
      <c r="H784" s="1955"/>
      <c r="DE784" s="819"/>
      <c r="DF784" s="772" t="str">
        <f t="shared" si="12"/>
        <v/>
      </c>
      <c r="DG784" s="829">
        <v>782</v>
      </c>
    </row>
    <row r="785" spans="1:111" s="753" customFormat="1" ht="12" customHeight="1" x14ac:dyDescent="0.15">
      <c r="A785" s="1976"/>
      <c r="B785" s="1976"/>
      <c r="C785" s="1961"/>
      <c r="D785" s="1955"/>
      <c r="E785" s="1976"/>
      <c r="F785" s="1993"/>
      <c r="G785" s="1955"/>
      <c r="H785" s="1955"/>
      <c r="DE785" s="819"/>
      <c r="DF785" s="772" t="str">
        <f t="shared" si="12"/>
        <v/>
      </c>
      <c r="DG785" s="829">
        <v>783</v>
      </c>
    </row>
    <row r="786" spans="1:111" s="753" customFormat="1" ht="12" customHeight="1" x14ac:dyDescent="0.15">
      <c r="A786" s="1976"/>
      <c r="B786" s="1976"/>
      <c r="C786" s="1961"/>
      <c r="D786" s="1955"/>
      <c r="E786" s="1976"/>
      <c r="F786" s="1993"/>
      <c r="G786" s="1955"/>
      <c r="H786" s="1955"/>
      <c r="DE786" s="819"/>
      <c r="DF786" s="772" t="str">
        <f t="shared" si="12"/>
        <v/>
      </c>
      <c r="DG786" s="829">
        <v>784</v>
      </c>
    </row>
    <row r="787" spans="1:111" s="753" customFormat="1" ht="12" customHeight="1" x14ac:dyDescent="0.15">
      <c r="A787" s="1976"/>
      <c r="B787" s="1976"/>
      <c r="C787" s="1961"/>
      <c r="D787" s="1955"/>
      <c r="E787" s="1976"/>
      <c r="F787" s="1993"/>
      <c r="G787" s="1955"/>
      <c r="H787" s="1955"/>
      <c r="DE787" s="819"/>
      <c r="DF787" s="772" t="str">
        <f t="shared" si="12"/>
        <v/>
      </c>
      <c r="DG787" s="829">
        <v>785</v>
      </c>
    </row>
    <row r="788" spans="1:111" s="753" customFormat="1" ht="12" customHeight="1" x14ac:dyDescent="0.15">
      <c r="A788" s="1976"/>
      <c r="B788" s="1976"/>
      <c r="C788" s="1961"/>
      <c r="D788" s="1955"/>
      <c r="E788" s="1976"/>
      <c r="F788" s="1993"/>
      <c r="G788" s="1955"/>
      <c r="H788" s="1955"/>
      <c r="DE788" s="819"/>
      <c r="DF788" s="772" t="str">
        <f t="shared" si="12"/>
        <v/>
      </c>
      <c r="DG788" s="829">
        <v>786</v>
      </c>
    </row>
    <row r="789" spans="1:111" s="753" customFormat="1" ht="12" customHeight="1" x14ac:dyDescent="0.15">
      <c r="A789" s="1976"/>
      <c r="B789" s="1976"/>
      <c r="C789" s="1961"/>
      <c r="D789" s="1955"/>
      <c r="E789" s="1976"/>
      <c r="F789" s="1993"/>
      <c r="G789" s="1955"/>
      <c r="H789" s="1955"/>
      <c r="DE789" s="819"/>
      <c r="DF789" s="772" t="str">
        <f t="shared" si="12"/>
        <v/>
      </c>
      <c r="DG789" s="829">
        <v>787</v>
      </c>
    </row>
    <row r="790" spans="1:111" s="753" customFormat="1" ht="12" customHeight="1" x14ac:dyDescent="0.15">
      <c r="A790" s="1976"/>
      <c r="B790" s="1976"/>
      <c r="C790" s="1961"/>
      <c r="D790" s="1955"/>
      <c r="E790" s="1976"/>
      <c r="F790" s="1993"/>
      <c r="G790" s="1955"/>
      <c r="H790" s="1955"/>
      <c r="DE790" s="819"/>
      <c r="DF790" s="772" t="str">
        <f t="shared" si="12"/>
        <v/>
      </c>
      <c r="DG790" s="829">
        <v>788</v>
      </c>
    </row>
    <row r="791" spans="1:111" s="753" customFormat="1" ht="12" customHeight="1" x14ac:dyDescent="0.15">
      <c r="A791" s="1976"/>
      <c r="B791" s="1976"/>
      <c r="C791" s="1961"/>
      <c r="D791" s="1955"/>
      <c r="E791" s="1976"/>
      <c r="F791" s="1993"/>
      <c r="G791" s="1955"/>
      <c r="H791" s="1955"/>
      <c r="DE791" s="819"/>
      <c r="DF791" s="772" t="str">
        <f t="shared" si="12"/>
        <v/>
      </c>
      <c r="DG791" s="829">
        <v>789</v>
      </c>
    </row>
    <row r="792" spans="1:111" s="753" customFormat="1" ht="12" customHeight="1" x14ac:dyDescent="0.15">
      <c r="A792" s="1976"/>
      <c r="B792" s="1976"/>
      <c r="C792" s="1961"/>
      <c r="D792" s="1955"/>
      <c r="E792" s="1976"/>
      <c r="F792" s="1993"/>
      <c r="G792" s="1955"/>
      <c r="H792" s="1955"/>
      <c r="DE792" s="819"/>
      <c r="DF792" s="772" t="str">
        <f t="shared" si="12"/>
        <v/>
      </c>
      <c r="DG792" s="829">
        <v>790</v>
      </c>
    </row>
    <row r="793" spans="1:111" s="753" customFormat="1" ht="12" customHeight="1" x14ac:dyDescent="0.15">
      <c r="A793" s="1976"/>
      <c r="B793" s="1976"/>
      <c r="C793" s="1961"/>
      <c r="D793" s="1955"/>
      <c r="E793" s="1976"/>
      <c r="F793" s="1993"/>
      <c r="G793" s="1955"/>
      <c r="H793" s="1955"/>
      <c r="DE793" s="819"/>
      <c r="DF793" s="772" t="str">
        <f t="shared" si="12"/>
        <v/>
      </c>
      <c r="DG793" s="829">
        <v>791</v>
      </c>
    </row>
    <row r="794" spans="1:111" s="753" customFormat="1" ht="12" customHeight="1" x14ac:dyDescent="0.15">
      <c r="A794" s="1976"/>
      <c r="B794" s="1976"/>
      <c r="C794" s="1961"/>
      <c r="D794" s="1955"/>
      <c r="E794" s="1976"/>
      <c r="F794" s="1993"/>
      <c r="G794" s="1955"/>
      <c r="H794" s="1955"/>
      <c r="DE794" s="819"/>
      <c r="DF794" s="772" t="str">
        <f t="shared" si="12"/>
        <v/>
      </c>
      <c r="DG794" s="829">
        <v>792</v>
      </c>
    </row>
    <row r="795" spans="1:111" s="753" customFormat="1" ht="12" customHeight="1" x14ac:dyDescent="0.15">
      <c r="A795" s="1976"/>
      <c r="B795" s="1976"/>
      <c r="C795" s="1961"/>
      <c r="D795" s="1955"/>
      <c r="E795" s="1976"/>
      <c r="F795" s="1993"/>
      <c r="G795" s="1955"/>
      <c r="H795" s="1955"/>
      <c r="DE795" s="819"/>
      <c r="DF795" s="772" t="str">
        <f t="shared" si="12"/>
        <v/>
      </c>
      <c r="DG795" s="829">
        <v>793</v>
      </c>
    </row>
    <row r="796" spans="1:111" s="753" customFormat="1" ht="12" customHeight="1" x14ac:dyDescent="0.15">
      <c r="A796" s="1976"/>
      <c r="B796" s="1976"/>
      <c r="C796" s="1961"/>
      <c r="D796" s="1955"/>
      <c r="E796" s="1976"/>
      <c r="F796" s="1993"/>
      <c r="G796" s="1955"/>
      <c r="H796" s="1955"/>
      <c r="DE796" s="819"/>
      <c r="DF796" s="772" t="str">
        <f t="shared" si="12"/>
        <v/>
      </c>
      <c r="DG796" s="829">
        <v>794</v>
      </c>
    </row>
    <row r="797" spans="1:111" s="753" customFormat="1" ht="12" customHeight="1" x14ac:dyDescent="0.15">
      <c r="A797" s="1976"/>
      <c r="B797" s="1976"/>
      <c r="C797" s="1961"/>
      <c r="D797" s="1955"/>
      <c r="E797" s="1976"/>
      <c r="F797" s="1993"/>
      <c r="G797" s="1955"/>
      <c r="H797" s="1955"/>
      <c r="DE797" s="819"/>
      <c r="DF797" s="772" t="str">
        <f t="shared" si="12"/>
        <v/>
      </c>
      <c r="DG797" s="829">
        <v>795</v>
      </c>
    </row>
    <row r="798" spans="1:111" s="753" customFormat="1" ht="12" customHeight="1" x14ac:dyDescent="0.15">
      <c r="A798" s="1976"/>
      <c r="B798" s="1976"/>
      <c r="C798" s="1961"/>
      <c r="D798" s="1955"/>
      <c r="E798" s="1976"/>
      <c r="F798" s="1993"/>
      <c r="G798" s="1955"/>
      <c r="H798" s="1955"/>
      <c r="DE798" s="819"/>
      <c r="DF798" s="772" t="str">
        <f t="shared" si="12"/>
        <v/>
      </c>
      <c r="DG798" s="829">
        <v>796</v>
      </c>
    </row>
    <row r="799" spans="1:111" s="753" customFormat="1" ht="12" customHeight="1" x14ac:dyDescent="0.15">
      <c r="A799" s="1976"/>
      <c r="B799" s="1976"/>
      <c r="C799" s="1961"/>
      <c r="D799" s="1955"/>
      <c r="E799" s="1976"/>
      <c r="F799" s="1993"/>
      <c r="G799" s="1955"/>
      <c r="H799" s="1955"/>
      <c r="DE799" s="819"/>
      <c r="DF799" s="772" t="str">
        <f t="shared" si="12"/>
        <v/>
      </c>
      <c r="DG799" s="829">
        <v>797</v>
      </c>
    </row>
    <row r="800" spans="1:111" s="753" customFormat="1" ht="12" customHeight="1" x14ac:dyDescent="0.15">
      <c r="A800" s="1976"/>
      <c r="B800" s="1976"/>
      <c r="C800" s="1961"/>
      <c r="D800" s="1955"/>
      <c r="E800" s="1976"/>
      <c r="F800" s="1993"/>
      <c r="G800" s="1955"/>
      <c r="H800" s="1955"/>
      <c r="DE800" s="819"/>
      <c r="DF800" s="772" t="str">
        <f t="shared" si="12"/>
        <v/>
      </c>
      <c r="DG800" s="829">
        <v>798</v>
      </c>
    </row>
    <row r="801" spans="1:111" s="771" customFormat="1" ht="12" customHeight="1" x14ac:dyDescent="0.15">
      <c r="A801" s="1976"/>
      <c r="B801" s="1976"/>
      <c r="C801" s="1961"/>
      <c r="D801" s="1980"/>
      <c r="E801" s="1976"/>
      <c r="F801" s="1993"/>
      <c r="G801" s="1980"/>
      <c r="H801" s="1980"/>
      <c r="DE801" s="819"/>
      <c r="DF801" s="772" t="str">
        <f t="shared" si="12"/>
        <v/>
      </c>
      <c r="DG801" s="829">
        <v>799</v>
      </c>
    </row>
    <row r="802" spans="1:111" s="771" customFormat="1" ht="12" customHeight="1" x14ac:dyDescent="0.15">
      <c r="A802" s="1976"/>
      <c r="B802" s="1976"/>
      <c r="C802" s="1961"/>
      <c r="D802" s="1980"/>
      <c r="E802" s="1976"/>
      <c r="F802" s="1993"/>
      <c r="G802" s="1980"/>
      <c r="H802" s="1980"/>
      <c r="DE802" s="819"/>
      <c r="DF802" s="772" t="str">
        <f t="shared" si="12"/>
        <v/>
      </c>
      <c r="DG802" s="829">
        <v>800</v>
      </c>
    </row>
    <row r="803" spans="1:111" s="771" customFormat="1" ht="12" customHeight="1" x14ac:dyDescent="0.15">
      <c r="A803" s="1976"/>
      <c r="B803" s="1976"/>
      <c r="C803" s="1961"/>
      <c r="D803" s="1980"/>
      <c r="E803" s="1976"/>
      <c r="F803" s="1993"/>
      <c r="G803" s="1980"/>
      <c r="H803" s="1980"/>
      <c r="DE803" s="819"/>
      <c r="DF803" s="772" t="str">
        <f t="shared" si="12"/>
        <v/>
      </c>
      <c r="DG803" s="829">
        <v>801</v>
      </c>
    </row>
    <row r="804" spans="1:111" s="771" customFormat="1" ht="12" customHeight="1" x14ac:dyDescent="0.15">
      <c r="A804" s="1976"/>
      <c r="B804" s="1976"/>
      <c r="C804" s="1961"/>
      <c r="D804" s="1980"/>
      <c r="E804" s="1976"/>
      <c r="F804" s="1993"/>
      <c r="G804" s="1980"/>
      <c r="H804" s="1980"/>
      <c r="DE804" s="819"/>
      <c r="DF804" s="772" t="str">
        <f t="shared" si="12"/>
        <v/>
      </c>
      <c r="DG804" s="829">
        <v>802</v>
      </c>
    </row>
    <row r="805" spans="1:111" s="771" customFormat="1" ht="12" customHeight="1" x14ac:dyDescent="0.15">
      <c r="A805" s="1976"/>
      <c r="B805" s="1976"/>
      <c r="C805" s="1961"/>
      <c r="D805" s="1980"/>
      <c r="E805" s="1976"/>
      <c r="F805" s="1993"/>
      <c r="G805" s="1980"/>
      <c r="H805" s="1980"/>
      <c r="DE805" s="819"/>
      <c r="DF805" s="772" t="str">
        <f t="shared" si="12"/>
        <v/>
      </c>
      <c r="DG805" s="829">
        <v>803</v>
      </c>
    </row>
    <row r="806" spans="1:111" s="771" customFormat="1" ht="12" customHeight="1" x14ac:dyDescent="0.15">
      <c r="A806" s="1976"/>
      <c r="B806" s="1976"/>
      <c r="C806" s="1961"/>
      <c r="D806" s="1980"/>
      <c r="E806" s="1976"/>
      <c r="F806" s="1993"/>
      <c r="G806" s="1980"/>
      <c r="H806" s="1980"/>
      <c r="DE806" s="819"/>
      <c r="DF806" s="772" t="str">
        <f t="shared" si="12"/>
        <v/>
      </c>
      <c r="DG806" s="829">
        <v>804</v>
      </c>
    </row>
    <row r="807" spans="1:111" s="771" customFormat="1" ht="12" customHeight="1" x14ac:dyDescent="0.15">
      <c r="A807" s="1976"/>
      <c r="B807" s="1976"/>
      <c r="C807" s="1961"/>
      <c r="D807" s="1980"/>
      <c r="E807" s="1976"/>
      <c r="F807" s="1993"/>
      <c r="G807" s="1980"/>
      <c r="H807" s="1980"/>
      <c r="DE807" s="819"/>
      <c r="DF807" s="772" t="str">
        <f t="shared" si="12"/>
        <v/>
      </c>
      <c r="DG807" s="829">
        <v>805</v>
      </c>
    </row>
    <row r="808" spans="1:111" s="771" customFormat="1" ht="12" customHeight="1" x14ac:dyDescent="0.15">
      <c r="A808" s="1976"/>
      <c r="B808" s="1976"/>
      <c r="C808" s="1961"/>
      <c r="D808" s="1980"/>
      <c r="E808" s="1976"/>
      <c r="F808" s="1993"/>
      <c r="G808" s="1980"/>
      <c r="H808" s="1980"/>
      <c r="DE808" s="819"/>
      <c r="DF808" s="772" t="str">
        <f t="shared" si="12"/>
        <v/>
      </c>
      <c r="DG808" s="829">
        <v>806</v>
      </c>
    </row>
    <row r="809" spans="1:111" s="771" customFormat="1" ht="12" customHeight="1" x14ac:dyDescent="0.15">
      <c r="A809" s="1976"/>
      <c r="B809" s="1976"/>
      <c r="C809" s="1961"/>
      <c r="D809" s="1980"/>
      <c r="E809" s="1976"/>
      <c r="F809" s="1993"/>
      <c r="G809" s="1980"/>
      <c r="H809" s="1980"/>
      <c r="DE809" s="819"/>
      <c r="DF809" s="772" t="str">
        <f t="shared" si="12"/>
        <v/>
      </c>
      <c r="DG809" s="829">
        <v>807</v>
      </c>
    </row>
    <row r="810" spans="1:111" s="771" customFormat="1" ht="12" customHeight="1" x14ac:dyDescent="0.15">
      <c r="A810" s="1976"/>
      <c r="B810" s="1976"/>
      <c r="C810" s="1961"/>
      <c r="D810" s="1980"/>
      <c r="E810" s="1976"/>
      <c r="F810" s="1993"/>
      <c r="G810" s="1980"/>
      <c r="H810" s="1980"/>
      <c r="DE810" s="819"/>
      <c r="DF810" s="772" t="str">
        <f t="shared" si="12"/>
        <v/>
      </c>
      <c r="DG810" s="829">
        <v>808</v>
      </c>
    </row>
    <row r="811" spans="1:111" s="771" customFormat="1" ht="12" customHeight="1" x14ac:dyDescent="0.15">
      <c r="A811" s="1976"/>
      <c r="B811" s="1976"/>
      <c r="C811" s="1961"/>
      <c r="D811" s="1980"/>
      <c r="E811" s="1976"/>
      <c r="F811" s="1993"/>
      <c r="G811" s="1980"/>
      <c r="H811" s="1980"/>
      <c r="DE811" s="819"/>
      <c r="DF811" s="772" t="str">
        <f t="shared" si="12"/>
        <v/>
      </c>
      <c r="DG811" s="829">
        <v>809</v>
      </c>
    </row>
    <row r="812" spans="1:111" s="771" customFormat="1" ht="12" customHeight="1" x14ac:dyDescent="0.15">
      <c r="A812" s="1976"/>
      <c r="B812" s="1976"/>
      <c r="C812" s="1961"/>
      <c r="D812" s="1980"/>
      <c r="E812" s="1976"/>
      <c r="F812" s="1993"/>
      <c r="G812" s="1980"/>
      <c r="H812" s="1980"/>
      <c r="DE812" s="819"/>
      <c r="DF812" s="772" t="str">
        <f t="shared" si="12"/>
        <v/>
      </c>
      <c r="DG812" s="829">
        <v>810</v>
      </c>
    </row>
    <row r="813" spans="1:111" s="771" customFormat="1" ht="12" customHeight="1" x14ac:dyDescent="0.15">
      <c r="A813" s="1976"/>
      <c r="B813" s="1976"/>
      <c r="C813" s="1961"/>
      <c r="D813" s="1980"/>
      <c r="E813" s="1976"/>
      <c r="F813" s="1993"/>
      <c r="G813" s="1980"/>
      <c r="H813" s="1980"/>
      <c r="DE813" s="819"/>
      <c r="DF813" s="772" t="str">
        <f t="shared" si="12"/>
        <v/>
      </c>
      <c r="DG813" s="829">
        <v>811</v>
      </c>
    </row>
    <row r="814" spans="1:111" s="771" customFormat="1" ht="12" customHeight="1" x14ac:dyDescent="0.15">
      <c r="A814" s="1976"/>
      <c r="B814" s="1976"/>
      <c r="C814" s="1961"/>
      <c r="D814" s="1980"/>
      <c r="E814" s="1976"/>
      <c r="F814" s="1993"/>
      <c r="G814" s="1980"/>
      <c r="H814" s="1980"/>
      <c r="DE814" s="819"/>
      <c r="DF814" s="772" t="str">
        <f t="shared" si="12"/>
        <v/>
      </c>
      <c r="DG814" s="829">
        <v>812</v>
      </c>
    </row>
    <row r="815" spans="1:111" s="771" customFormat="1" ht="12" customHeight="1" x14ac:dyDescent="0.15">
      <c r="A815" s="1976"/>
      <c r="B815" s="1976"/>
      <c r="C815" s="1961"/>
      <c r="D815" s="1980"/>
      <c r="E815" s="1976"/>
      <c r="F815" s="1993"/>
      <c r="G815" s="1980"/>
      <c r="H815" s="1980"/>
      <c r="DE815" s="819"/>
      <c r="DF815" s="772" t="str">
        <f t="shared" si="12"/>
        <v/>
      </c>
      <c r="DG815" s="829">
        <v>813</v>
      </c>
    </row>
    <row r="816" spans="1:111" s="771" customFormat="1" ht="12" customHeight="1" x14ac:dyDescent="0.15">
      <c r="A816" s="1976"/>
      <c r="B816" s="1976"/>
      <c r="C816" s="1961"/>
      <c r="D816" s="1980"/>
      <c r="E816" s="1976"/>
      <c r="F816" s="1993"/>
      <c r="G816" s="1980"/>
      <c r="H816" s="1980"/>
      <c r="DE816" s="819"/>
      <c r="DF816" s="772" t="str">
        <f t="shared" si="12"/>
        <v/>
      </c>
      <c r="DG816" s="829">
        <v>814</v>
      </c>
    </row>
    <row r="817" spans="1:111" s="771" customFormat="1" ht="12" customHeight="1" x14ac:dyDescent="0.15">
      <c r="A817" s="1976"/>
      <c r="B817" s="1976"/>
      <c r="C817" s="1961"/>
      <c r="D817" s="1980"/>
      <c r="E817" s="1976"/>
      <c r="F817" s="1993"/>
      <c r="G817" s="1980"/>
      <c r="H817" s="1980"/>
      <c r="DE817" s="819"/>
      <c r="DF817" s="772" t="str">
        <f t="shared" si="12"/>
        <v/>
      </c>
      <c r="DG817" s="829">
        <v>815</v>
      </c>
    </row>
    <row r="818" spans="1:111" s="771" customFormat="1" ht="12" customHeight="1" x14ac:dyDescent="0.15">
      <c r="A818" s="1976"/>
      <c r="B818" s="1976"/>
      <c r="C818" s="1961"/>
      <c r="D818" s="1980"/>
      <c r="E818" s="1976"/>
      <c r="F818" s="1993"/>
      <c r="G818" s="1980"/>
      <c r="H818" s="1980"/>
      <c r="DE818" s="819"/>
      <c r="DF818" s="772" t="str">
        <f t="shared" si="12"/>
        <v/>
      </c>
      <c r="DG818" s="829">
        <v>816</v>
      </c>
    </row>
    <row r="819" spans="1:111" s="771" customFormat="1" ht="12" customHeight="1" x14ac:dyDescent="0.15">
      <c r="A819" s="1976"/>
      <c r="B819" s="1976"/>
      <c r="C819" s="1961"/>
      <c r="D819" s="1980"/>
      <c r="E819" s="1976"/>
      <c r="F819" s="1993"/>
      <c r="G819" s="1980"/>
      <c r="H819" s="1980"/>
      <c r="DE819" s="819"/>
      <c r="DF819" s="772" t="str">
        <f t="shared" si="12"/>
        <v/>
      </c>
      <c r="DG819" s="829">
        <v>817</v>
      </c>
    </row>
    <row r="820" spans="1:111" s="771" customFormat="1" ht="12" customHeight="1" x14ac:dyDescent="0.15">
      <c r="A820" s="1976"/>
      <c r="B820" s="1976"/>
      <c r="C820" s="1961"/>
      <c r="D820" s="1980"/>
      <c r="E820" s="1976"/>
      <c r="F820" s="1993"/>
      <c r="G820" s="1980"/>
      <c r="H820" s="1980"/>
      <c r="DE820" s="819"/>
      <c r="DF820" s="772" t="str">
        <f t="shared" si="12"/>
        <v/>
      </c>
      <c r="DG820" s="829">
        <v>818</v>
      </c>
    </row>
    <row r="821" spans="1:111" s="771" customFormat="1" ht="12" customHeight="1" x14ac:dyDescent="0.15">
      <c r="A821" s="1976"/>
      <c r="B821" s="1976"/>
      <c r="C821" s="1961"/>
      <c r="D821" s="1980"/>
      <c r="E821" s="1976"/>
      <c r="F821" s="1993"/>
      <c r="G821" s="1980"/>
      <c r="H821" s="1980"/>
      <c r="DE821" s="819"/>
      <c r="DF821" s="772" t="str">
        <f t="shared" si="12"/>
        <v/>
      </c>
      <c r="DG821" s="829">
        <v>819</v>
      </c>
    </row>
    <row r="822" spans="1:111" s="771" customFormat="1" ht="12" customHeight="1" x14ac:dyDescent="0.15">
      <c r="A822" s="1976"/>
      <c r="B822" s="1976"/>
      <c r="C822" s="1961"/>
      <c r="D822" s="1980"/>
      <c r="E822" s="1976"/>
      <c r="F822" s="1993"/>
      <c r="G822" s="1980"/>
      <c r="H822" s="1980"/>
      <c r="DE822" s="819"/>
      <c r="DF822" s="772" t="str">
        <f t="shared" si="12"/>
        <v/>
      </c>
      <c r="DG822" s="829">
        <v>820</v>
      </c>
    </row>
    <row r="823" spans="1:111" s="771" customFormat="1" ht="12" customHeight="1" x14ac:dyDescent="0.15">
      <c r="A823" s="1976"/>
      <c r="B823" s="1976"/>
      <c r="C823" s="1961"/>
      <c r="D823" s="1980"/>
      <c r="E823" s="1976"/>
      <c r="F823" s="1993"/>
      <c r="G823" s="1980"/>
      <c r="H823" s="1980"/>
      <c r="DE823" s="819"/>
      <c r="DF823" s="772" t="str">
        <f t="shared" si="12"/>
        <v/>
      </c>
      <c r="DG823" s="829">
        <v>821</v>
      </c>
    </row>
    <row r="824" spans="1:111" s="771" customFormat="1" ht="12" customHeight="1" x14ac:dyDescent="0.15">
      <c r="A824" s="1976"/>
      <c r="B824" s="1976"/>
      <c r="C824" s="1961"/>
      <c r="D824" s="1980"/>
      <c r="E824" s="1976"/>
      <c r="F824" s="1993"/>
      <c r="G824" s="1980"/>
      <c r="H824" s="1980"/>
      <c r="DE824" s="819"/>
      <c r="DF824" s="772" t="str">
        <f t="shared" si="12"/>
        <v/>
      </c>
      <c r="DG824" s="829">
        <v>822</v>
      </c>
    </row>
    <row r="825" spans="1:111" s="771" customFormat="1" ht="12" customHeight="1" x14ac:dyDescent="0.15">
      <c r="A825" s="1976"/>
      <c r="B825" s="1976"/>
      <c r="C825" s="1961"/>
      <c r="D825" s="1980"/>
      <c r="E825" s="1976"/>
      <c r="F825" s="1993"/>
      <c r="G825" s="1980"/>
      <c r="H825" s="1980"/>
      <c r="DE825" s="819"/>
      <c r="DF825" s="772" t="str">
        <f t="shared" si="12"/>
        <v/>
      </c>
      <c r="DG825" s="829">
        <v>823</v>
      </c>
    </row>
    <row r="826" spans="1:111" s="771" customFormat="1" ht="12" customHeight="1" x14ac:dyDescent="0.15">
      <c r="A826" s="1976"/>
      <c r="B826" s="1976"/>
      <c r="C826" s="1961"/>
      <c r="D826" s="1980"/>
      <c r="E826" s="1976"/>
      <c r="F826" s="1993"/>
      <c r="G826" s="1980"/>
      <c r="H826" s="1980"/>
      <c r="DE826" s="819"/>
      <c r="DF826" s="772" t="str">
        <f t="shared" si="12"/>
        <v/>
      </c>
      <c r="DG826" s="829">
        <v>824</v>
      </c>
    </row>
    <row r="827" spans="1:111" s="771" customFormat="1" ht="12" customHeight="1" x14ac:dyDescent="0.15">
      <c r="A827" s="1976"/>
      <c r="B827" s="1976"/>
      <c r="C827" s="1961"/>
      <c r="D827" s="1980"/>
      <c r="E827" s="1976"/>
      <c r="F827" s="1993"/>
      <c r="G827" s="1980"/>
      <c r="H827" s="1980"/>
      <c r="DE827" s="819"/>
      <c r="DF827" s="772" t="str">
        <f t="shared" si="12"/>
        <v/>
      </c>
      <c r="DG827" s="829">
        <v>825</v>
      </c>
    </row>
    <row r="828" spans="1:111" s="771" customFormat="1" ht="12" customHeight="1" x14ac:dyDescent="0.15">
      <c r="A828" s="1976"/>
      <c r="B828" s="1976"/>
      <c r="C828" s="1961"/>
      <c r="D828" s="1980"/>
      <c r="E828" s="1976"/>
      <c r="F828" s="1993"/>
      <c r="G828" s="1980"/>
      <c r="H828" s="1980"/>
      <c r="DE828" s="819"/>
      <c r="DF828" s="772" t="str">
        <f t="shared" si="12"/>
        <v/>
      </c>
      <c r="DG828" s="829">
        <v>826</v>
      </c>
    </row>
    <row r="829" spans="1:111" s="771" customFormat="1" ht="12" customHeight="1" x14ac:dyDescent="0.15">
      <c r="A829" s="1976"/>
      <c r="B829" s="1976"/>
      <c r="C829" s="1961"/>
      <c r="D829" s="1980"/>
      <c r="E829" s="1976"/>
      <c r="F829" s="1993"/>
      <c r="G829" s="1980"/>
      <c r="H829" s="1980"/>
      <c r="DE829" s="819"/>
      <c r="DF829" s="772" t="str">
        <f t="shared" si="12"/>
        <v/>
      </c>
      <c r="DG829" s="829">
        <v>827</v>
      </c>
    </row>
    <row r="830" spans="1:111" s="771" customFormat="1" ht="12" customHeight="1" x14ac:dyDescent="0.15">
      <c r="A830" s="1976"/>
      <c r="B830" s="1976"/>
      <c r="C830" s="1961"/>
      <c r="D830" s="1980"/>
      <c r="E830" s="1976"/>
      <c r="F830" s="1993"/>
      <c r="G830" s="1980"/>
      <c r="H830" s="1980"/>
      <c r="DE830" s="819"/>
      <c r="DF830" s="772" t="str">
        <f t="shared" si="12"/>
        <v/>
      </c>
      <c r="DG830" s="829">
        <v>828</v>
      </c>
    </row>
    <row r="831" spans="1:111" s="771" customFormat="1" ht="12" customHeight="1" x14ac:dyDescent="0.15">
      <c r="A831" s="1976"/>
      <c r="B831" s="1976"/>
      <c r="C831" s="1961"/>
      <c r="D831" s="1980"/>
      <c r="E831" s="1976"/>
      <c r="F831" s="1993"/>
      <c r="G831" s="1980"/>
      <c r="H831" s="1980"/>
      <c r="DE831" s="819"/>
      <c r="DF831" s="772" t="str">
        <f t="shared" si="12"/>
        <v/>
      </c>
      <c r="DG831" s="829">
        <v>829</v>
      </c>
    </row>
    <row r="832" spans="1:111" s="771" customFormat="1" ht="12" customHeight="1" x14ac:dyDescent="0.15">
      <c r="A832" s="1976"/>
      <c r="B832" s="1976"/>
      <c r="C832" s="1961"/>
      <c r="D832" s="1980"/>
      <c r="E832" s="1976"/>
      <c r="F832" s="1993"/>
      <c r="G832" s="1980"/>
      <c r="H832" s="1980"/>
      <c r="DE832" s="819"/>
      <c r="DF832" s="772" t="str">
        <f t="shared" si="12"/>
        <v/>
      </c>
      <c r="DG832" s="829">
        <v>830</v>
      </c>
    </row>
    <row r="833" spans="1:111" s="771" customFormat="1" ht="12" customHeight="1" x14ac:dyDescent="0.15">
      <c r="A833" s="1976"/>
      <c r="B833" s="1976"/>
      <c r="C833" s="1961"/>
      <c r="D833" s="1980"/>
      <c r="E833" s="1976"/>
      <c r="F833" s="1993"/>
      <c r="G833" s="1980"/>
      <c r="H833" s="1980"/>
      <c r="DE833" s="819"/>
      <c r="DF833" s="772" t="str">
        <f t="shared" si="12"/>
        <v/>
      </c>
      <c r="DG833" s="829">
        <v>831</v>
      </c>
    </row>
    <row r="834" spans="1:111" s="771" customFormat="1" ht="12" customHeight="1" x14ac:dyDescent="0.15">
      <c r="A834" s="1976"/>
      <c r="B834" s="1976"/>
      <c r="C834" s="1961"/>
      <c r="D834" s="1980"/>
      <c r="E834" s="1976"/>
      <c r="F834" s="1993"/>
      <c r="G834" s="1980"/>
      <c r="H834" s="1980"/>
      <c r="DE834" s="819"/>
      <c r="DF834" s="772" t="str">
        <f t="shared" si="12"/>
        <v/>
      </c>
      <c r="DG834" s="829">
        <v>832</v>
      </c>
    </row>
    <row r="835" spans="1:111" s="771" customFormat="1" ht="12" customHeight="1" x14ac:dyDescent="0.15">
      <c r="A835" s="1976"/>
      <c r="B835" s="1976"/>
      <c r="C835" s="1961"/>
      <c r="D835" s="1980"/>
      <c r="E835" s="1976"/>
      <c r="F835" s="1993"/>
      <c r="G835" s="1980"/>
      <c r="H835" s="1980"/>
      <c r="DE835" s="819"/>
      <c r="DF835" s="772" t="str">
        <f t="shared" si="12"/>
        <v/>
      </c>
      <c r="DG835" s="829">
        <v>833</v>
      </c>
    </row>
    <row r="836" spans="1:111" s="771" customFormat="1" ht="12" customHeight="1" x14ac:dyDescent="0.15">
      <c r="A836" s="1976"/>
      <c r="B836" s="1976"/>
      <c r="C836" s="1961"/>
      <c r="D836" s="1980"/>
      <c r="E836" s="1976"/>
      <c r="F836" s="1993"/>
      <c r="G836" s="1980"/>
      <c r="H836" s="1980"/>
      <c r="DE836" s="819"/>
      <c r="DF836" s="772" t="str">
        <f t="shared" si="12"/>
        <v/>
      </c>
      <c r="DG836" s="829">
        <v>834</v>
      </c>
    </row>
    <row r="837" spans="1:111" s="771" customFormat="1" ht="12" customHeight="1" x14ac:dyDescent="0.15">
      <c r="A837" s="1976"/>
      <c r="B837" s="1976"/>
      <c r="C837" s="1961"/>
      <c r="D837" s="1980"/>
      <c r="E837" s="1976"/>
      <c r="F837" s="1993"/>
      <c r="G837" s="1980"/>
      <c r="H837" s="1980"/>
      <c r="DE837" s="819"/>
      <c r="DF837" s="772" t="str">
        <f t="shared" si="12"/>
        <v/>
      </c>
      <c r="DG837" s="829">
        <v>835</v>
      </c>
    </row>
    <row r="838" spans="1:111" s="771" customFormat="1" ht="12" customHeight="1" x14ac:dyDescent="0.15">
      <c r="A838" s="1976"/>
      <c r="B838" s="1976"/>
      <c r="C838" s="1961"/>
      <c r="D838" s="1980"/>
      <c r="E838" s="1976"/>
      <c r="F838" s="1993"/>
      <c r="G838" s="1980"/>
      <c r="H838" s="1980"/>
      <c r="DE838" s="819"/>
      <c r="DF838" s="772" t="str">
        <f t="shared" si="12"/>
        <v/>
      </c>
      <c r="DG838" s="829">
        <v>836</v>
      </c>
    </row>
    <row r="839" spans="1:111" s="771" customFormat="1" ht="12" customHeight="1" x14ac:dyDescent="0.15">
      <c r="A839" s="1976"/>
      <c r="B839" s="1976"/>
      <c r="C839" s="1961"/>
      <c r="D839" s="1980"/>
      <c r="E839" s="1976"/>
      <c r="F839" s="1993"/>
      <c r="G839" s="1980"/>
      <c r="H839" s="1980"/>
      <c r="DE839" s="819"/>
      <c r="DF839" s="772" t="str">
        <f t="shared" si="12"/>
        <v/>
      </c>
      <c r="DG839" s="829">
        <v>837</v>
      </c>
    </row>
    <row r="840" spans="1:111" s="771" customFormat="1" ht="12" customHeight="1" x14ac:dyDescent="0.15">
      <c r="A840" s="1976"/>
      <c r="B840" s="1976"/>
      <c r="C840" s="1961"/>
      <c r="D840" s="1980"/>
      <c r="E840" s="1976"/>
      <c r="F840" s="1993"/>
      <c r="G840" s="1980"/>
      <c r="H840" s="1980"/>
      <c r="DE840" s="819"/>
      <c r="DF840" s="772" t="str">
        <f t="shared" si="12"/>
        <v/>
      </c>
      <c r="DG840" s="829">
        <v>838</v>
      </c>
    </row>
    <row r="841" spans="1:111" s="771" customFormat="1" ht="12" customHeight="1" x14ac:dyDescent="0.15">
      <c r="A841" s="1976"/>
      <c r="B841" s="1976"/>
      <c r="C841" s="1961"/>
      <c r="D841" s="1980"/>
      <c r="E841" s="1976"/>
      <c r="F841" s="1993"/>
      <c r="G841" s="1980"/>
      <c r="H841" s="1980"/>
      <c r="DE841" s="819"/>
      <c r="DF841" s="772" t="str">
        <f t="shared" si="12"/>
        <v/>
      </c>
      <c r="DG841" s="829">
        <v>839</v>
      </c>
    </row>
    <row r="842" spans="1:111" s="771" customFormat="1" ht="12" customHeight="1" x14ac:dyDescent="0.15">
      <c r="A842" s="1976"/>
      <c r="B842" s="1976"/>
      <c r="C842" s="1961"/>
      <c r="D842" s="1980"/>
      <c r="E842" s="1976"/>
      <c r="F842" s="1993"/>
      <c r="G842" s="1980"/>
      <c r="H842" s="1980"/>
      <c r="DE842" s="819"/>
      <c r="DF842" s="772" t="str">
        <f t="shared" si="12"/>
        <v/>
      </c>
      <c r="DG842" s="829">
        <v>840</v>
      </c>
    </row>
    <row r="843" spans="1:111" s="771" customFormat="1" ht="12" customHeight="1" x14ac:dyDescent="0.15">
      <c r="A843" s="1976"/>
      <c r="B843" s="1976"/>
      <c r="C843" s="1961"/>
      <c r="D843" s="1980"/>
      <c r="E843" s="1976"/>
      <c r="F843" s="1993"/>
      <c r="G843" s="1980"/>
      <c r="H843" s="1980"/>
      <c r="DE843" s="819"/>
      <c r="DF843" s="772" t="str">
        <f t="shared" si="12"/>
        <v/>
      </c>
      <c r="DG843" s="829">
        <v>841</v>
      </c>
    </row>
    <row r="844" spans="1:111" s="771" customFormat="1" ht="12" customHeight="1" x14ac:dyDescent="0.15">
      <c r="A844" s="1976"/>
      <c r="B844" s="1976"/>
      <c r="C844" s="1961"/>
      <c r="D844" s="1980"/>
      <c r="E844" s="1976"/>
      <c r="F844" s="1993"/>
      <c r="G844" s="1980"/>
      <c r="H844" s="1980"/>
      <c r="DE844" s="819"/>
      <c r="DF844" s="772" t="str">
        <f t="shared" si="12"/>
        <v/>
      </c>
      <c r="DG844" s="829">
        <v>842</v>
      </c>
    </row>
    <row r="845" spans="1:111" s="771" customFormat="1" ht="12" customHeight="1" x14ac:dyDescent="0.15">
      <c r="A845" s="1976"/>
      <c r="B845" s="1976"/>
      <c r="C845" s="1961"/>
      <c r="D845" s="1980"/>
      <c r="E845" s="1976"/>
      <c r="F845" s="1993"/>
      <c r="G845" s="1980"/>
      <c r="H845" s="1980"/>
      <c r="DE845" s="819"/>
      <c r="DF845" s="772" t="str">
        <f t="shared" si="12"/>
        <v/>
      </c>
      <c r="DG845" s="829">
        <v>843</v>
      </c>
    </row>
    <row r="846" spans="1:111" s="771" customFormat="1" ht="12" customHeight="1" x14ac:dyDescent="0.15">
      <c r="A846" s="1976"/>
      <c r="B846" s="1976"/>
      <c r="C846" s="1961"/>
      <c r="D846" s="1980"/>
      <c r="E846" s="1976"/>
      <c r="F846" s="1993"/>
      <c r="G846" s="1980"/>
      <c r="H846" s="1980"/>
      <c r="DE846" s="819"/>
      <c r="DF846" s="772" t="str">
        <f t="shared" si="12"/>
        <v/>
      </c>
      <c r="DG846" s="829">
        <v>844</v>
      </c>
    </row>
    <row r="847" spans="1:111" s="771" customFormat="1" ht="12" customHeight="1" x14ac:dyDescent="0.15">
      <c r="A847" s="1976"/>
      <c r="B847" s="1976"/>
      <c r="C847" s="1961"/>
      <c r="D847" s="1980"/>
      <c r="E847" s="1976"/>
      <c r="F847" s="1993"/>
      <c r="G847" s="1980"/>
      <c r="H847" s="1980"/>
      <c r="DE847" s="819"/>
      <c r="DF847" s="772" t="str">
        <f t="shared" si="12"/>
        <v/>
      </c>
      <c r="DG847" s="829">
        <v>845</v>
      </c>
    </row>
    <row r="848" spans="1:111" s="771" customFormat="1" ht="12" customHeight="1" x14ac:dyDescent="0.15">
      <c r="A848" s="1976"/>
      <c r="B848" s="1976"/>
      <c r="C848" s="1961"/>
      <c r="D848" s="1980"/>
      <c r="E848" s="1976"/>
      <c r="F848" s="1993"/>
      <c r="G848" s="1980"/>
      <c r="H848" s="1980"/>
      <c r="DE848" s="819"/>
      <c r="DF848" s="772" t="str">
        <f t="shared" si="12"/>
        <v/>
      </c>
      <c r="DG848" s="829">
        <v>846</v>
      </c>
    </row>
    <row r="849" spans="1:111" s="771" customFormat="1" ht="12" customHeight="1" x14ac:dyDescent="0.15">
      <c r="A849" s="1976"/>
      <c r="B849" s="1976"/>
      <c r="C849" s="1961"/>
      <c r="D849" s="1980"/>
      <c r="E849" s="1976"/>
      <c r="F849" s="1993"/>
      <c r="G849" s="1980"/>
      <c r="H849" s="1980"/>
      <c r="DE849" s="819"/>
      <c r="DF849" s="772" t="str">
        <f t="shared" si="12"/>
        <v/>
      </c>
      <c r="DG849" s="829">
        <v>847</v>
      </c>
    </row>
    <row r="850" spans="1:111" s="771" customFormat="1" ht="12" customHeight="1" x14ac:dyDescent="0.15">
      <c r="A850" s="1976"/>
      <c r="B850" s="1976"/>
      <c r="C850" s="1961"/>
      <c r="D850" s="1980"/>
      <c r="E850" s="1976"/>
      <c r="F850" s="1993"/>
      <c r="G850" s="1980"/>
      <c r="H850" s="1980"/>
      <c r="DE850" s="819"/>
      <c r="DF850" s="772" t="str">
        <f t="shared" si="12"/>
        <v/>
      </c>
      <c r="DG850" s="829">
        <v>848</v>
      </c>
    </row>
    <row r="851" spans="1:111" s="771" customFormat="1" ht="12" customHeight="1" x14ac:dyDescent="0.15">
      <c r="A851" s="1976"/>
      <c r="B851" s="1976"/>
      <c r="C851" s="1961"/>
      <c r="D851" s="1980"/>
      <c r="E851" s="1976"/>
      <c r="F851" s="1993"/>
      <c r="G851" s="1980"/>
      <c r="H851" s="1980"/>
      <c r="DE851" s="819"/>
      <c r="DF851" s="772" t="str">
        <f t="shared" si="12"/>
        <v/>
      </c>
      <c r="DG851" s="829">
        <v>849</v>
      </c>
    </row>
    <row r="852" spans="1:111" s="771" customFormat="1" ht="12" customHeight="1" x14ac:dyDescent="0.15">
      <c r="A852" s="1976"/>
      <c r="B852" s="1976"/>
      <c r="C852" s="1961"/>
      <c r="D852" s="1980"/>
      <c r="E852" s="1976"/>
      <c r="F852" s="1993"/>
      <c r="G852" s="1980"/>
      <c r="H852" s="1980"/>
      <c r="DE852" s="819"/>
      <c r="DF852" s="772" t="str">
        <f t="shared" si="12"/>
        <v/>
      </c>
      <c r="DG852" s="829">
        <v>850</v>
      </c>
    </row>
    <row r="853" spans="1:111" s="771" customFormat="1" ht="12" customHeight="1" x14ac:dyDescent="0.15">
      <c r="A853" s="1976"/>
      <c r="B853" s="1976"/>
      <c r="C853" s="1961"/>
      <c r="D853" s="1980"/>
      <c r="E853" s="1976"/>
      <c r="F853" s="1993"/>
      <c r="G853" s="1980"/>
      <c r="H853" s="1980"/>
      <c r="DE853" s="819"/>
      <c r="DF853" s="772" t="str">
        <f t="shared" si="12"/>
        <v/>
      </c>
      <c r="DG853" s="829">
        <v>851</v>
      </c>
    </row>
    <row r="854" spans="1:111" s="771" customFormat="1" ht="12" customHeight="1" x14ac:dyDescent="0.15">
      <c r="A854" s="1976"/>
      <c r="B854" s="1976"/>
      <c r="C854" s="1961"/>
      <c r="D854" s="1980"/>
      <c r="E854" s="1976"/>
      <c r="F854" s="1993"/>
      <c r="G854" s="1980"/>
      <c r="H854" s="1980"/>
      <c r="DE854" s="819"/>
      <c r="DF854" s="772" t="str">
        <f t="shared" si="12"/>
        <v/>
      </c>
      <c r="DG854" s="829">
        <v>852</v>
      </c>
    </row>
    <row r="855" spans="1:111" s="771" customFormat="1" ht="12" customHeight="1" x14ac:dyDescent="0.15">
      <c r="A855" s="1976"/>
      <c r="B855" s="1976"/>
      <c r="C855" s="1961"/>
      <c r="D855" s="1980"/>
      <c r="E855" s="1976"/>
      <c r="F855" s="1993"/>
      <c r="G855" s="1980"/>
      <c r="H855" s="1980"/>
      <c r="DE855" s="819"/>
      <c r="DF855" s="772" t="str">
        <f t="shared" si="12"/>
        <v/>
      </c>
      <c r="DG855" s="829">
        <v>853</v>
      </c>
    </row>
    <row r="856" spans="1:111" s="771" customFormat="1" ht="12" customHeight="1" x14ac:dyDescent="0.15">
      <c r="A856" s="1976"/>
      <c r="B856" s="1976"/>
      <c r="C856" s="1961"/>
      <c r="D856" s="1980"/>
      <c r="E856" s="1976"/>
      <c r="F856" s="1993"/>
      <c r="G856" s="1980"/>
      <c r="H856" s="1980"/>
      <c r="DE856" s="819"/>
      <c r="DF856" s="772" t="str">
        <f t="shared" si="12"/>
        <v/>
      </c>
      <c r="DG856" s="829">
        <v>854</v>
      </c>
    </row>
    <row r="857" spans="1:111" s="771" customFormat="1" ht="12" customHeight="1" x14ac:dyDescent="0.15">
      <c r="A857" s="1976"/>
      <c r="B857" s="1976"/>
      <c r="C857" s="1961"/>
      <c r="D857" s="1980"/>
      <c r="E857" s="1976"/>
      <c r="F857" s="1993"/>
      <c r="G857" s="1980"/>
      <c r="H857" s="1980"/>
      <c r="DE857" s="819"/>
      <c r="DF857" s="772" t="str">
        <f t="shared" si="12"/>
        <v/>
      </c>
      <c r="DG857" s="829">
        <v>855</v>
      </c>
    </row>
    <row r="858" spans="1:111" s="771" customFormat="1" ht="12" customHeight="1" x14ac:dyDescent="0.15">
      <c r="A858" s="1976"/>
      <c r="B858" s="1976"/>
      <c r="C858" s="1961"/>
      <c r="D858" s="1980"/>
      <c r="E858" s="1976"/>
      <c r="F858" s="1993"/>
      <c r="G858" s="1980"/>
      <c r="H858" s="1980"/>
      <c r="DE858" s="819"/>
      <c r="DF858" s="772" t="str">
        <f t="shared" si="12"/>
        <v/>
      </c>
      <c r="DG858" s="829">
        <v>856</v>
      </c>
    </row>
    <row r="859" spans="1:111" s="771" customFormat="1" ht="12" customHeight="1" x14ac:dyDescent="0.15">
      <c r="A859" s="1976"/>
      <c r="B859" s="1976"/>
      <c r="C859" s="1961"/>
      <c r="D859" s="1980"/>
      <c r="E859" s="1976"/>
      <c r="F859" s="1993"/>
      <c r="G859" s="1980"/>
      <c r="H859" s="1980"/>
      <c r="DE859" s="819"/>
      <c r="DF859" s="772" t="str">
        <f t="shared" si="12"/>
        <v/>
      </c>
      <c r="DG859" s="829">
        <v>857</v>
      </c>
    </row>
    <row r="860" spans="1:111" s="771" customFormat="1" ht="12" customHeight="1" x14ac:dyDescent="0.15">
      <c r="A860" s="1976"/>
      <c r="B860" s="1976"/>
      <c r="C860" s="1961"/>
      <c r="D860" s="1980"/>
      <c r="E860" s="1976"/>
      <c r="F860" s="1993"/>
      <c r="G860" s="1980"/>
      <c r="H860" s="1980"/>
      <c r="DE860" s="819"/>
      <c r="DF860" s="772" t="str">
        <f t="shared" si="12"/>
        <v/>
      </c>
      <c r="DG860" s="829">
        <v>858</v>
      </c>
    </row>
    <row r="861" spans="1:111" s="771" customFormat="1" ht="12" customHeight="1" x14ac:dyDescent="0.15">
      <c r="A861" s="1976"/>
      <c r="B861" s="1976"/>
      <c r="C861" s="1961"/>
      <c r="D861" s="1980"/>
      <c r="E861" s="1976"/>
      <c r="F861" s="1993"/>
      <c r="G861" s="1980"/>
      <c r="H861" s="1980"/>
      <c r="DE861" s="819"/>
      <c r="DF861" s="772" t="str">
        <f t="shared" si="12"/>
        <v/>
      </c>
      <c r="DG861" s="829">
        <v>859</v>
      </c>
    </row>
    <row r="862" spans="1:111" s="771" customFormat="1" ht="12" customHeight="1" x14ac:dyDescent="0.15">
      <c r="A862" s="1976"/>
      <c r="B862" s="1976"/>
      <c r="C862" s="1961"/>
      <c r="D862" s="1980"/>
      <c r="E862" s="1976"/>
      <c r="F862" s="1993"/>
      <c r="G862" s="1980"/>
      <c r="H862" s="1980"/>
      <c r="DE862" s="819"/>
      <c r="DF862" s="772" t="str">
        <f t="shared" si="12"/>
        <v/>
      </c>
      <c r="DG862" s="829">
        <v>860</v>
      </c>
    </row>
    <row r="863" spans="1:111" s="771" customFormat="1" ht="12" customHeight="1" x14ac:dyDescent="0.15">
      <c r="A863" s="1976"/>
      <c r="B863" s="1976"/>
      <c r="C863" s="1961"/>
      <c r="D863" s="1980"/>
      <c r="E863" s="1976"/>
      <c r="F863" s="1993"/>
      <c r="G863" s="1980"/>
      <c r="H863" s="1980"/>
      <c r="DE863" s="819"/>
      <c r="DF863" s="772" t="str">
        <f t="shared" si="12"/>
        <v/>
      </c>
      <c r="DG863" s="829">
        <v>861</v>
      </c>
    </row>
    <row r="864" spans="1:111" s="771" customFormat="1" ht="12" customHeight="1" x14ac:dyDescent="0.15">
      <c r="A864" s="1976"/>
      <c r="B864" s="1976"/>
      <c r="C864" s="1961"/>
      <c r="D864" s="1980"/>
      <c r="E864" s="1976"/>
      <c r="F864" s="1993"/>
      <c r="G864" s="1980"/>
      <c r="H864" s="1980"/>
      <c r="DE864" s="819"/>
      <c r="DF864" s="772" t="str">
        <f t="shared" si="12"/>
        <v/>
      </c>
      <c r="DG864" s="829">
        <v>862</v>
      </c>
    </row>
    <row r="865" spans="1:111" s="771" customFormat="1" ht="12" customHeight="1" x14ac:dyDescent="0.15">
      <c r="A865" s="1976"/>
      <c r="B865" s="1976"/>
      <c r="C865" s="1961"/>
      <c r="D865" s="1980"/>
      <c r="E865" s="1976"/>
      <c r="F865" s="1993"/>
      <c r="G865" s="1980"/>
      <c r="H865" s="1980"/>
      <c r="DE865" s="819"/>
      <c r="DF865" s="772" t="str">
        <f t="shared" si="12"/>
        <v/>
      </c>
      <c r="DG865" s="829">
        <v>863</v>
      </c>
    </row>
    <row r="866" spans="1:111" s="771" customFormat="1" ht="12" customHeight="1" x14ac:dyDescent="0.15">
      <c r="A866" s="1976"/>
      <c r="B866" s="1976"/>
      <c r="C866" s="1961"/>
      <c r="D866" s="1980"/>
      <c r="E866" s="1976"/>
      <c r="F866" s="1993"/>
      <c r="G866" s="1980"/>
      <c r="H866" s="1980"/>
      <c r="DE866" s="819"/>
      <c r="DF866" s="772" t="str">
        <f t="shared" si="12"/>
        <v/>
      </c>
      <c r="DG866" s="829">
        <v>864</v>
      </c>
    </row>
    <row r="867" spans="1:111" s="771" customFormat="1" ht="12" customHeight="1" x14ac:dyDescent="0.15">
      <c r="A867" s="1976"/>
      <c r="B867" s="1976"/>
      <c r="C867" s="1961"/>
      <c r="D867" s="1980"/>
      <c r="E867" s="1976"/>
      <c r="F867" s="1993"/>
      <c r="G867" s="1980"/>
      <c r="H867" s="1980"/>
      <c r="DE867" s="819"/>
      <c r="DF867" s="772" t="str">
        <f t="shared" si="12"/>
        <v/>
      </c>
      <c r="DG867" s="829">
        <v>865</v>
      </c>
    </row>
    <row r="868" spans="1:111" s="771" customFormat="1" ht="12" hidden="1" customHeight="1" x14ac:dyDescent="0.15">
      <c r="A868" s="1980"/>
      <c r="B868" s="1976"/>
      <c r="C868" s="1958"/>
      <c r="D868" s="1980"/>
      <c r="E868" s="1976"/>
      <c r="F868" s="1959"/>
      <c r="G868" s="1980"/>
      <c r="H868" s="1980"/>
      <c r="DE868" s="819"/>
      <c r="DF868" s="772" t="str">
        <f t="shared" si="12"/>
        <v/>
      </c>
      <c r="DG868" s="829">
        <v>866</v>
      </c>
    </row>
    <row r="869" spans="1:111" s="771" customFormat="1" ht="12" hidden="1" customHeight="1" x14ac:dyDescent="0.15">
      <c r="A869" s="1980"/>
      <c r="B869" s="1976"/>
      <c r="C869" s="1958"/>
      <c r="D869" s="1980"/>
      <c r="E869" s="1976"/>
      <c r="F869" s="1959"/>
      <c r="G869" s="1980"/>
      <c r="H869" s="1980"/>
      <c r="DE869" s="819"/>
      <c r="DF869" s="772" t="str">
        <f t="shared" si="12"/>
        <v/>
      </c>
      <c r="DG869" s="829">
        <v>867</v>
      </c>
    </row>
    <row r="870" spans="1:111" s="771" customFormat="1" ht="12" hidden="1" customHeight="1" x14ac:dyDescent="0.15">
      <c r="A870" s="1980"/>
      <c r="B870" s="1976"/>
      <c r="C870" s="1958"/>
      <c r="D870" s="1980"/>
      <c r="E870" s="1976"/>
      <c r="F870" s="1959"/>
      <c r="G870" s="1980"/>
      <c r="H870" s="1980"/>
      <c r="DE870" s="819"/>
      <c r="DF870" s="772" t="str">
        <f t="shared" si="12"/>
        <v/>
      </c>
      <c r="DG870" s="829">
        <v>868</v>
      </c>
    </row>
    <row r="871" spans="1:111" s="771" customFormat="1" ht="12" hidden="1" customHeight="1" x14ac:dyDescent="0.15">
      <c r="A871" s="1980"/>
      <c r="B871" s="1976"/>
      <c r="C871" s="1958"/>
      <c r="D871" s="1980"/>
      <c r="E871" s="1976"/>
      <c r="F871" s="1959"/>
      <c r="G871" s="1980"/>
      <c r="H871" s="1980"/>
      <c r="DE871" s="819"/>
      <c r="DF871" s="772" t="str">
        <f t="shared" si="12"/>
        <v/>
      </c>
      <c r="DG871" s="829">
        <v>869</v>
      </c>
    </row>
    <row r="872" spans="1:111" s="771" customFormat="1" ht="12" hidden="1" customHeight="1" x14ac:dyDescent="0.15">
      <c r="A872" s="1980"/>
      <c r="B872" s="1976"/>
      <c r="C872" s="1958"/>
      <c r="D872" s="1980"/>
      <c r="E872" s="1976"/>
      <c r="F872" s="1959"/>
      <c r="G872" s="1980"/>
      <c r="H872" s="1980"/>
      <c r="DE872" s="819"/>
      <c r="DF872" s="772" t="str">
        <f t="shared" si="12"/>
        <v/>
      </c>
      <c r="DG872" s="829">
        <v>870</v>
      </c>
    </row>
    <row r="873" spans="1:111" s="771" customFormat="1" ht="12" hidden="1" customHeight="1" x14ac:dyDescent="0.15">
      <c r="A873" s="1980"/>
      <c r="B873" s="1976"/>
      <c r="C873" s="1958"/>
      <c r="D873" s="1980"/>
      <c r="E873" s="1976"/>
      <c r="F873" s="1959"/>
      <c r="G873" s="1980"/>
      <c r="H873" s="1980"/>
      <c r="DE873" s="819"/>
      <c r="DF873" s="772" t="str">
        <f t="shared" si="12"/>
        <v/>
      </c>
      <c r="DG873" s="829">
        <v>871</v>
      </c>
    </row>
    <row r="874" spans="1:111" s="771" customFormat="1" ht="12" hidden="1" customHeight="1" x14ac:dyDescent="0.15">
      <c r="A874" s="1980"/>
      <c r="B874" s="1976"/>
      <c r="C874" s="1958"/>
      <c r="D874" s="1980"/>
      <c r="E874" s="1976"/>
      <c r="F874" s="1959"/>
      <c r="G874" s="1980"/>
      <c r="H874" s="1980"/>
      <c r="DE874" s="819"/>
      <c r="DF874" s="772" t="str">
        <f t="shared" si="12"/>
        <v/>
      </c>
      <c r="DG874" s="829">
        <v>872</v>
      </c>
    </row>
    <row r="875" spans="1:111" s="771" customFormat="1" ht="12" hidden="1" customHeight="1" x14ac:dyDescent="0.15">
      <c r="A875" s="1980"/>
      <c r="B875" s="1976"/>
      <c r="C875" s="1958"/>
      <c r="D875" s="1980"/>
      <c r="E875" s="1976"/>
      <c r="F875" s="1959"/>
      <c r="G875" s="1980"/>
      <c r="H875" s="1980"/>
      <c r="DE875" s="819"/>
      <c r="DF875" s="772" t="str">
        <f t="shared" si="12"/>
        <v/>
      </c>
      <c r="DG875" s="829">
        <v>873</v>
      </c>
    </row>
    <row r="876" spans="1:111" s="771" customFormat="1" ht="12" hidden="1" customHeight="1" x14ac:dyDescent="0.15">
      <c r="A876" s="1980"/>
      <c r="B876" s="1976"/>
      <c r="C876" s="1958"/>
      <c r="D876" s="1980"/>
      <c r="E876" s="1976"/>
      <c r="F876" s="1959"/>
      <c r="G876" s="1980"/>
      <c r="H876" s="1980"/>
      <c r="DE876" s="819"/>
      <c r="DF876" s="772" t="str">
        <f t="shared" si="12"/>
        <v/>
      </c>
      <c r="DG876" s="829">
        <v>874</v>
      </c>
    </row>
    <row r="877" spans="1:111" s="771" customFormat="1" ht="12" hidden="1" customHeight="1" x14ac:dyDescent="0.15">
      <c r="A877" s="1980"/>
      <c r="B877" s="1976"/>
      <c r="C877" s="1958"/>
      <c r="D877" s="1980"/>
      <c r="E877" s="1976"/>
      <c r="F877" s="1959"/>
      <c r="G877" s="1980"/>
      <c r="H877" s="1980"/>
      <c r="DE877" s="819"/>
      <c r="DF877" s="772" t="str">
        <f t="shared" si="12"/>
        <v/>
      </c>
      <c r="DG877" s="829">
        <v>875</v>
      </c>
    </row>
    <row r="878" spans="1:111" s="771" customFormat="1" ht="12" hidden="1" customHeight="1" x14ac:dyDescent="0.15">
      <c r="A878" s="1980"/>
      <c r="B878" s="1976"/>
      <c r="C878" s="1958"/>
      <c r="D878" s="1980"/>
      <c r="E878" s="1976"/>
      <c r="F878" s="1959"/>
      <c r="G878" s="1980"/>
      <c r="H878" s="1980"/>
      <c r="DE878" s="819"/>
      <c r="DF878" s="772" t="str">
        <f t="shared" si="12"/>
        <v/>
      </c>
      <c r="DG878" s="829">
        <v>876</v>
      </c>
    </row>
    <row r="879" spans="1:111" s="771" customFormat="1" ht="12" hidden="1" customHeight="1" x14ac:dyDescent="0.15">
      <c r="A879" s="1980"/>
      <c r="B879" s="1976"/>
      <c r="C879" s="1958"/>
      <c r="D879" s="1980"/>
      <c r="E879" s="1976"/>
      <c r="F879" s="1959"/>
      <c r="G879" s="1980"/>
      <c r="H879" s="1980"/>
      <c r="DE879" s="819"/>
      <c r="DF879" s="772" t="str">
        <f t="shared" si="12"/>
        <v/>
      </c>
      <c r="DG879" s="829">
        <v>877</v>
      </c>
    </row>
    <row r="880" spans="1:111" s="771" customFormat="1" ht="12" hidden="1" customHeight="1" x14ac:dyDescent="0.15">
      <c r="A880" s="1980"/>
      <c r="B880" s="1976"/>
      <c r="C880" s="1958"/>
      <c r="D880" s="1980"/>
      <c r="E880" s="1976"/>
      <c r="F880" s="1959"/>
      <c r="G880" s="1980"/>
      <c r="H880" s="1980"/>
      <c r="DE880" s="819"/>
      <c r="DF880" s="772" t="str">
        <f t="shared" si="12"/>
        <v/>
      </c>
      <c r="DG880" s="829">
        <v>878</v>
      </c>
    </row>
    <row r="881" spans="1:111" s="771" customFormat="1" ht="12" hidden="1" customHeight="1" x14ac:dyDescent="0.15">
      <c r="A881" s="1980"/>
      <c r="B881" s="1976"/>
      <c r="C881" s="1958"/>
      <c r="D881" s="1980"/>
      <c r="E881" s="1976"/>
      <c r="F881" s="1959"/>
      <c r="G881" s="1980"/>
      <c r="H881" s="1980"/>
      <c r="DE881" s="819"/>
      <c r="DF881" s="772" t="str">
        <f t="shared" si="12"/>
        <v/>
      </c>
      <c r="DG881" s="829">
        <v>879</v>
      </c>
    </row>
    <row r="882" spans="1:111" s="771" customFormat="1" ht="12" hidden="1" customHeight="1" x14ac:dyDescent="0.15">
      <c r="A882" s="1980"/>
      <c r="B882" s="1976"/>
      <c r="C882" s="1958"/>
      <c r="D882" s="1980"/>
      <c r="E882" s="1976"/>
      <c r="F882" s="1959"/>
      <c r="G882" s="1980"/>
      <c r="H882" s="1980"/>
      <c r="DE882" s="819"/>
      <c r="DF882" s="772" t="str">
        <f t="shared" si="12"/>
        <v/>
      </c>
      <c r="DG882" s="829">
        <v>880</v>
      </c>
    </row>
    <row r="883" spans="1:111" s="771" customFormat="1" ht="12" hidden="1" customHeight="1" x14ac:dyDescent="0.15">
      <c r="A883" s="1980"/>
      <c r="B883" s="1976"/>
      <c r="C883" s="1958"/>
      <c r="D883" s="1980"/>
      <c r="E883" s="1976"/>
      <c r="F883" s="1959"/>
      <c r="G883" s="1980"/>
      <c r="H883" s="1980"/>
      <c r="DE883" s="819"/>
      <c r="DF883" s="772" t="str">
        <f t="shared" si="12"/>
        <v/>
      </c>
      <c r="DG883" s="829">
        <v>881</v>
      </c>
    </row>
    <row r="884" spans="1:111" s="771" customFormat="1" ht="12" hidden="1" customHeight="1" x14ac:dyDescent="0.15">
      <c r="A884" s="1980"/>
      <c r="B884" s="1976"/>
      <c r="C884" s="1958"/>
      <c r="D884" s="1980"/>
      <c r="E884" s="1976"/>
      <c r="F884" s="1959"/>
      <c r="G884" s="1980"/>
      <c r="H884" s="1980"/>
      <c r="DE884" s="819"/>
      <c r="DF884" s="772" t="str">
        <f t="shared" si="12"/>
        <v/>
      </c>
      <c r="DG884" s="829">
        <v>882</v>
      </c>
    </row>
    <row r="885" spans="1:111" s="771" customFormat="1" ht="12" hidden="1" customHeight="1" x14ac:dyDescent="0.15">
      <c r="A885" s="1980"/>
      <c r="B885" s="1976"/>
      <c r="C885" s="1958"/>
      <c r="D885" s="1980"/>
      <c r="E885" s="1976"/>
      <c r="F885" s="1959"/>
      <c r="G885" s="1980"/>
      <c r="H885" s="1980"/>
      <c r="DE885" s="819"/>
      <c r="DF885" s="772" t="str">
        <f t="shared" si="12"/>
        <v/>
      </c>
      <c r="DG885" s="829">
        <v>883</v>
      </c>
    </row>
    <row r="886" spans="1:111" s="771" customFormat="1" ht="12" hidden="1" customHeight="1" x14ac:dyDescent="0.15">
      <c r="A886" s="1980"/>
      <c r="B886" s="1976"/>
      <c r="C886" s="1958"/>
      <c r="D886" s="1980"/>
      <c r="E886" s="1976"/>
      <c r="F886" s="1959"/>
      <c r="G886" s="1980"/>
      <c r="H886" s="1980"/>
      <c r="DE886" s="819"/>
      <c r="DF886" s="772" t="str">
        <f t="shared" si="12"/>
        <v/>
      </c>
      <c r="DG886" s="829">
        <v>884</v>
      </c>
    </row>
    <row r="887" spans="1:111" s="771" customFormat="1" ht="12" hidden="1" customHeight="1" x14ac:dyDescent="0.15">
      <c r="A887" s="1980"/>
      <c r="B887" s="1976"/>
      <c r="C887" s="1958"/>
      <c r="D887" s="1980"/>
      <c r="E887" s="1976"/>
      <c r="F887" s="1959"/>
      <c r="G887" s="1980"/>
      <c r="H887" s="1980"/>
      <c r="DE887" s="819"/>
      <c r="DF887" s="772" t="str">
        <f t="shared" si="12"/>
        <v/>
      </c>
      <c r="DG887" s="829">
        <v>885</v>
      </c>
    </row>
    <row r="888" spans="1:111" s="771" customFormat="1" ht="12" hidden="1" customHeight="1" x14ac:dyDescent="0.15">
      <c r="A888" s="1980"/>
      <c r="B888" s="1976"/>
      <c r="C888" s="1958"/>
      <c r="D888" s="1980"/>
      <c r="E888" s="1976"/>
      <c r="F888" s="1959"/>
      <c r="G888" s="1980"/>
      <c r="H888" s="1980"/>
      <c r="DE888" s="819"/>
      <c r="DF888" s="772" t="str">
        <f t="shared" si="12"/>
        <v/>
      </c>
      <c r="DG888" s="829">
        <v>886</v>
      </c>
    </row>
    <row r="889" spans="1:111" s="771" customFormat="1" ht="12" hidden="1" customHeight="1" x14ac:dyDescent="0.15">
      <c r="A889" s="1980"/>
      <c r="B889" s="1976"/>
      <c r="C889" s="1958"/>
      <c r="D889" s="1980"/>
      <c r="E889" s="1976"/>
      <c r="F889" s="1959"/>
      <c r="G889" s="1980"/>
      <c r="H889" s="1980"/>
      <c r="DE889" s="819"/>
      <c r="DF889" s="772" t="str">
        <f t="shared" si="12"/>
        <v/>
      </c>
      <c r="DG889" s="829">
        <v>887</v>
      </c>
    </row>
    <row r="890" spans="1:111" s="771" customFormat="1" ht="12" hidden="1" customHeight="1" x14ac:dyDescent="0.15">
      <c r="A890" s="1980"/>
      <c r="B890" s="1976"/>
      <c r="C890" s="1958"/>
      <c r="D890" s="1980"/>
      <c r="E890" s="1976"/>
      <c r="F890" s="1959"/>
      <c r="G890" s="1980"/>
      <c r="H890" s="1980"/>
      <c r="DE890" s="819"/>
      <c r="DF890" s="772" t="str">
        <f t="shared" si="12"/>
        <v/>
      </c>
      <c r="DG890" s="829">
        <v>888</v>
      </c>
    </row>
    <row r="891" spans="1:111" s="771" customFormat="1" ht="12" hidden="1" customHeight="1" x14ac:dyDescent="0.15">
      <c r="A891" s="1980"/>
      <c r="B891" s="1976"/>
      <c r="C891" s="1958"/>
      <c r="D891" s="1980"/>
      <c r="E891" s="1976"/>
      <c r="F891" s="1959"/>
      <c r="G891" s="1980"/>
      <c r="H891" s="1980"/>
      <c r="DE891" s="819"/>
      <c r="DF891" s="772" t="str">
        <f t="shared" si="12"/>
        <v/>
      </c>
      <c r="DG891" s="829">
        <v>889</v>
      </c>
    </row>
    <row r="892" spans="1:111" s="771" customFormat="1" ht="12" hidden="1" customHeight="1" x14ac:dyDescent="0.15">
      <c r="A892" s="1980"/>
      <c r="B892" s="1976"/>
      <c r="C892" s="1958"/>
      <c r="D892" s="1980"/>
      <c r="E892" s="1976"/>
      <c r="F892" s="1959"/>
      <c r="G892" s="1980"/>
      <c r="H892" s="1980"/>
      <c r="DE892" s="819"/>
      <c r="DF892" s="772" t="str">
        <f t="shared" si="12"/>
        <v/>
      </c>
      <c r="DG892" s="829">
        <v>890</v>
      </c>
    </row>
    <row r="893" spans="1:111" s="771" customFormat="1" ht="12" hidden="1" customHeight="1" x14ac:dyDescent="0.15">
      <c r="A893" s="1980"/>
      <c r="B893" s="1976"/>
      <c r="C893" s="1958"/>
      <c r="D893" s="1980"/>
      <c r="E893" s="1976"/>
      <c r="F893" s="1959"/>
      <c r="G893" s="1980"/>
      <c r="H893" s="1980"/>
      <c r="DE893" s="819"/>
      <c r="DF893" s="772" t="str">
        <f t="shared" si="12"/>
        <v/>
      </c>
      <c r="DG893" s="829">
        <v>891</v>
      </c>
    </row>
    <row r="894" spans="1:111" s="771" customFormat="1" ht="12" hidden="1" customHeight="1" x14ac:dyDescent="0.15">
      <c r="A894" s="1980"/>
      <c r="B894" s="1976"/>
      <c r="C894" s="1958"/>
      <c r="D894" s="1980"/>
      <c r="E894" s="1976"/>
      <c r="F894" s="1959"/>
      <c r="G894" s="1980"/>
      <c r="H894" s="1980"/>
      <c r="DE894" s="819"/>
      <c r="DF894" s="772" t="str">
        <f t="shared" si="12"/>
        <v/>
      </c>
      <c r="DG894" s="829">
        <v>892</v>
      </c>
    </row>
    <row r="895" spans="1:111" s="771" customFormat="1" ht="12" hidden="1" customHeight="1" x14ac:dyDescent="0.15">
      <c r="A895" s="1980"/>
      <c r="B895" s="1976"/>
      <c r="C895" s="1958"/>
      <c r="D895" s="1980"/>
      <c r="E895" s="1976"/>
      <c r="F895" s="1959"/>
      <c r="G895" s="1980"/>
      <c r="H895" s="1980"/>
      <c r="DE895" s="819"/>
      <c r="DF895" s="772" t="str">
        <f t="shared" si="12"/>
        <v/>
      </c>
      <c r="DG895" s="829">
        <v>893</v>
      </c>
    </row>
    <row r="896" spans="1:111" s="771" customFormat="1" ht="12" hidden="1" customHeight="1" x14ac:dyDescent="0.15">
      <c r="A896" s="1980"/>
      <c r="B896" s="1976"/>
      <c r="C896" s="1958"/>
      <c r="D896" s="1980"/>
      <c r="E896" s="1976"/>
      <c r="F896" s="1959"/>
      <c r="G896" s="1980"/>
      <c r="H896" s="1980"/>
      <c r="DE896" s="819"/>
      <c r="DF896" s="772" t="str">
        <f t="shared" si="12"/>
        <v/>
      </c>
      <c r="DG896" s="829">
        <v>894</v>
      </c>
    </row>
    <row r="897" spans="1:111" s="771" customFormat="1" ht="12" hidden="1" customHeight="1" x14ac:dyDescent="0.15">
      <c r="A897" s="1980"/>
      <c r="B897" s="1976"/>
      <c r="C897" s="1958"/>
      <c r="D897" s="1980"/>
      <c r="E897" s="1976"/>
      <c r="F897" s="1959"/>
      <c r="G897" s="1980"/>
      <c r="H897" s="1980"/>
      <c r="DE897" s="819"/>
      <c r="DF897" s="772" t="str">
        <f t="shared" si="12"/>
        <v/>
      </c>
      <c r="DG897" s="829">
        <v>895</v>
      </c>
    </row>
    <row r="898" spans="1:111" s="771" customFormat="1" ht="12" hidden="1" customHeight="1" x14ac:dyDescent="0.15">
      <c r="A898" s="1980"/>
      <c r="B898" s="1976"/>
      <c r="C898" s="1958"/>
      <c r="D898" s="1980"/>
      <c r="E898" s="1976"/>
      <c r="F898" s="1959"/>
      <c r="G898" s="1980"/>
      <c r="H898" s="1980"/>
      <c r="DE898" s="819"/>
      <c r="DF898" s="772" t="str">
        <f t="shared" si="12"/>
        <v/>
      </c>
      <c r="DG898" s="829">
        <v>896</v>
      </c>
    </row>
    <row r="899" spans="1:111" s="771" customFormat="1" ht="12" hidden="1" customHeight="1" x14ac:dyDescent="0.15">
      <c r="A899" s="1980"/>
      <c r="B899" s="1976"/>
      <c r="C899" s="1958"/>
      <c r="D899" s="1980"/>
      <c r="E899" s="1976"/>
      <c r="F899" s="1959"/>
      <c r="G899" s="1980"/>
      <c r="H899" s="1980"/>
      <c r="DE899" s="819"/>
      <c r="DF899" s="772" t="str">
        <f t="shared" si="12"/>
        <v/>
      </c>
      <c r="DG899" s="829">
        <v>897</v>
      </c>
    </row>
    <row r="900" spans="1:111" s="771" customFormat="1" ht="12" hidden="1" customHeight="1" x14ac:dyDescent="0.15">
      <c r="A900" s="1980"/>
      <c r="B900" s="1976"/>
      <c r="C900" s="1958"/>
      <c r="D900" s="1980"/>
      <c r="E900" s="1976"/>
      <c r="F900" s="1959"/>
      <c r="G900" s="1980"/>
      <c r="H900" s="1980"/>
      <c r="DE900" s="819"/>
      <c r="DF900" s="772" t="str">
        <f t="shared" si="12"/>
        <v/>
      </c>
      <c r="DG900" s="829">
        <v>898</v>
      </c>
    </row>
    <row r="901" spans="1:111" s="771" customFormat="1" ht="12" hidden="1" customHeight="1" x14ac:dyDescent="0.15">
      <c r="A901" s="1980"/>
      <c r="B901" s="1976"/>
      <c r="C901" s="1958"/>
      <c r="D901" s="1980"/>
      <c r="E901" s="1976"/>
      <c r="F901" s="1959"/>
      <c r="G901" s="1980"/>
      <c r="H901" s="1980"/>
      <c r="DE901" s="819"/>
      <c r="DF901" s="772" t="str">
        <f t="shared" si="12"/>
        <v/>
      </c>
      <c r="DG901" s="829">
        <v>899</v>
      </c>
    </row>
    <row r="902" spans="1:111" s="771" customFormat="1" ht="12" hidden="1" customHeight="1" x14ac:dyDescent="0.15">
      <c r="A902" s="1980"/>
      <c r="B902" s="1976"/>
      <c r="C902" s="1958"/>
      <c r="D902" s="1980"/>
      <c r="E902" s="1976"/>
      <c r="F902" s="1959"/>
      <c r="G902" s="1980"/>
      <c r="H902" s="1980"/>
      <c r="DE902" s="819"/>
      <c r="DF902" s="772" t="str">
        <f t="shared" si="12"/>
        <v/>
      </c>
      <c r="DG902" s="829">
        <v>900</v>
      </c>
    </row>
    <row r="903" spans="1:111" s="771" customFormat="1" ht="12" hidden="1" customHeight="1" x14ac:dyDescent="0.15">
      <c r="A903" s="1980"/>
      <c r="B903" s="1976"/>
      <c r="C903" s="1958"/>
      <c r="D903" s="1980"/>
      <c r="E903" s="1976"/>
      <c r="F903" s="1959"/>
      <c r="G903" s="1980"/>
      <c r="H903" s="1980"/>
      <c r="DE903" s="819"/>
      <c r="DF903" s="772" t="str">
        <f t="shared" si="12"/>
        <v/>
      </c>
      <c r="DG903" s="829">
        <v>901</v>
      </c>
    </row>
    <row r="904" spans="1:111" s="771" customFormat="1" ht="12" hidden="1" customHeight="1" x14ac:dyDescent="0.15">
      <c r="A904" s="1980"/>
      <c r="B904" s="1976"/>
      <c r="C904" s="1958"/>
      <c r="D904" s="1980"/>
      <c r="E904" s="1976"/>
      <c r="F904" s="1959"/>
      <c r="G904" s="1980"/>
      <c r="H904" s="1980"/>
      <c r="DE904" s="819"/>
      <c r="DF904" s="772" t="str">
        <f t="shared" si="12"/>
        <v/>
      </c>
      <c r="DG904" s="829">
        <v>902</v>
      </c>
    </row>
    <row r="905" spans="1:111" s="771" customFormat="1" ht="12" hidden="1" customHeight="1" x14ac:dyDescent="0.15">
      <c r="A905" s="1980"/>
      <c r="B905" s="1976"/>
      <c r="C905" s="1958"/>
      <c r="D905" s="1980"/>
      <c r="E905" s="1976"/>
      <c r="F905" s="1959"/>
      <c r="G905" s="1980"/>
      <c r="H905" s="1980"/>
      <c r="DE905" s="819"/>
      <c r="DF905" s="772" t="str">
        <f t="shared" si="12"/>
        <v/>
      </c>
      <c r="DG905" s="829">
        <v>903</v>
      </c>
    </row>
    <row r="906" spans="1:111" s="771" customFormat="1" ht="12" hidden="1" customHeight="1" x14ac:dyDescent="0.15">
      <c r="A906" s="1980"/>
      <c r="B906" s="1976"/>
      <c r="C906" s="1958"/>
      <c r="D906" s="1980"/>
      <c r="E906" s="1976"/>
      <c r="F906" s="1959"/>
      <c r="G906" s="1980"/>
      <c r="H906" s="1980"/>
      <c r="DE906" s="819"/>
      <c r="DF906" s="772" t="str">
        <f t="shared" si="12"/>
        <v/>
      </c>
      <c r="DG906" s="829">
        <v>904</v>
      </c>
    </row>
    <row r="907" spans="1:111" s="771" customFormat="1" ht="12" hidden="1" customHeight="1" x14ac:dyDescent="0.15">
      <c r="A907" s="1980"/>
      <c r="B907" s="1976"/>
      <c r="C907" s="1958"/>
      <c r="D907" s="1980"/>
      <c r="E907" s="1976"/>
      <c r="F907" s="1959"/>
      <c r="G907" s="1980"/>
      <c r="H907" s="1980"/>
      <c r="DE907" s="819"/>
      <c r="DF907" s="772" t="str">
        <f t="shared" si="12"/>
        <v/>
      </c>
      <c r="DG907" s="829">
        <v>905</v>
      </c>
    </row>
    <row r="908" spans="1:111" s="771" customFormat="1" ht="12" hidden="1" customHeight="1" x14ac:dyDescent="0.15">
      <c r="A908" s="1980"/>
      <c r="B908" s="1976"/>
      <c r="C908" s="1958"/>
      <c r="D908" s="1980"/>
      <c r="E908" s="1976"/>
      <c r="F908" s="1959"/>
      <c r="G908" s="1980"/>
      <c r="H908" s="1980"/>
      <c r="DE908" s="819"/>
      <c r="DF908" s="772" t="str">
        <f t="shared" si="12"/>
        <v/>
      </c>
      <c r="DG908" s="829">
        <v>906</v>
      </c>
    </row>
    <row r="909" spans="1:111" s="771" customFormat="1" ht="12" hidden="1" customHeight="1" x14ac:dyDescent="0.15">
      <c r="A909" s="1980"/>
      <c r="B909" s="1976"/>
      <c r="C909" s="1958"/>
      <c r="D909" s="1980"/>
      <c r="E909" s="1976"/>
      <c r="F909" s="1959"/>
      <c r="G909" s="1980"/>
      <c r="H909" s="1980"/>
      <c r="DE909" s="819"/>
      <c r="DF909" s="772" t="str">
        <f t="shared" si="12"/>
        <v/>
      </c>
      <c r="DG909" s="829">
        <v>907</v>
      </c>
    </row>
    <row r="910" spans="1:111" s="771" customFormat="1" ht="12" hidden="1" customHeight="1" x14ac:dyDescent="0.15">
      <c r="A910" s="1980"/>
      <c r="B910" s="1976"/>
      <c r="C910" s="1958"/>
      <c r="D910" s="1980"/>
      <c r="E910" s="1976"/>
      <c r="F910" s="1959"/>
      <c r="G910" s="1980"/>
      <c r="H910" s="1980"/>
      <c r="DE910" s="819"/>
      <c r="DF910" s="772" t="str">
        <f t="shared" si="12"/>
        <v/>
      </c>
      <c r="DG910" s="829">
        <v>908</v>
      </c>
    </row>
    <row r="911" spans="1:111" s="771" customFormat="1" ht="12" hidden="1" customHeight="1" x14ac:dyDescent="0.15">
      <c r="A911" s="1980"/>
      <c r="B911" s="1976"/>
      <c r="C911" s="1958"/>
      <c r="D911" s="1980"/>
      <c r="E911" s="1976"/>
      <c r="F911" s="1959"/>
      <c r="G911" s="1980"/>
      <c r="H911" s="1980"/>
      <c r="DE911" s="819"/>
      <c r="DF911" s="772" t="str">
        <f t="shared" si="12"/>
        <v/>
      </c>
      <c r="DG911" s="829">
        <v>909</v>
      </c>
    </row>
    <row r="912" spans="1:111" s="771" customFormat="1" ht="12" hidden="1" customHeight="1" x14ac:dyDescent="0.15">
      <c r="A912" s="1980"/>
      <c r="B912" s="1976"/>
      <c r="C912" s="1958"/>
      <c r="D912" s="1980"/>
      <c r="E912" s="1976"/>
      <c r="F912" s="1959"/>
      <c r="G912" s="1980"/>
      <c r="H912" s="1980"/>
      <c r="DE912" s="819"/>
      <c r="DF912" s="772" t="str">
        <f t="shared" si="12"/>
        <v/>
      </c>
      <c r="DG912" s="829">
        <v>910</v>
      </c>
    </row>
    <row r="913" spans="1:111" s="771" customFormat="1" ht="12" hidden="1" customHeight="1" x14ac:dyDescent="0.15">
      <c r="A913" s="1980"/>
      <c r="B913" s="1976"/>
      <c r="C913" s="1958"/>
      <c r="D913" s="1980"/>
      <c r="E913" s="1976"/>
      <c r="F913" s="1959"/>
      <c r="G913" s="1980"/>
      <c r="H913" s="1980"/>
      <c r="DE913" s="819"/>
      <c r="DF913" s="772" t="str">
        <f t="shared" si="12"/>
        <v/>
      </c>
      <c r="DG913" s="829">
        <v>911</v>
      </c>
    </row>
    <row r="914" spans="1:111" s="771" customFormat="1" ht="12" hidden="1" customHeight="1" x14ac:dyDescent="0.15">
      <c r="A914" s="1980"/>
      <c r="B914" s="1976"/>
      <c r="C914" s="1958"/>
      <c r="D914" s="1980"/>
      <c r="E914" s="1976"/>
      <c r="F914" s="1959"/>
      <c r="G914" s="1980"/>
      <c r="H914" s="1980"/>
      <c r="DE914" s="819"/>
      <c r="DF914" s="772" t="str">
        <f t="shared" si="12"/>
        <v/>
      </c>
      <c r="DG914" s="829">
        <v>912</v>
      </c>
    </row>
    <row r="915" spans="1:111" s="771" customFormat="1" ht="12" hidden="1" customHeight="1" x14ac:dyDescent="0.15">
      <c r="A915" s="1980"/>
      <c r="B915" s="1976"/>
      <c r="C915" s="1958"/>
      <c r="D915" s="1980"/>
      <c r="E915" s="1976"/>
      <c r="F915" s="1959"/>
      <c r="G915" s="1980"/>
      <c r="H915" s="1980"/>
      <c r="DE915" s="819"/>
      <c r="DF915" s="772" t="str">
        <f t="shared" si="12"/>
        <v/>
      </c>
      <c r="DG915" s="829">
        <v>913</v>
      </c>
    </row>
    <row r="916" spans="1:111" s="771" customFormat="1" ht="12" hidden="1" customHeight="1" x14ac:dyDescent="0.15">
      <c r="A916" s="1980"/>
      <c r="B916" s="1976"/>
      <c r="C916" s="1958"/>
      <c r="D916" s="1980"/>
      <c r="E916" s="1976"/>
      <c r="F916" s="1959"/>
      <c r="G916" s="1980"/>
      <c r="H916" s="1980"/>
      <c r="DE916" s="819"/>
      <c r="DF916" s="772" t="str">
        <f t="shared" si="12"/>
        <v/>
      </c>
      <c r="DG916" s="829">
        <v>914</v>
      </c>
    </row>
    <row r="917" spans="1:111" s="771" customFormat="1" ht="12" hidden="1" customHeight="1" x14ac:dyDescent="0.15">
      <c r="A917" s="1980"/>
      <c r="B917" s="1976"/>
      <c r="C917" s="1958"/>
      <c r="D917" s="1980"/>
      <c r="E917" s="1976"/>
      <c r="F917" s="1959"/>
      <c r="G917" s="1980"/>
      <c r="H917" s="1980"/>
      <c r="DE917" s="819"/>
      <c r="DF917" s="772" t="str">
        <f t="shared" si="12"/>
        <v/>
      </c>
      <c r="DG917" s="829">
        <v>915</v>
      </c>
    </row>
    <row r="918" spans="1:111" s="771" customFormat="1" ht="12" hidden="1" customHeight="1" x14ac:dyDescent="0.15">
      <c r="A918" s="1980"/>
      <c r="B918" s="1976"/>
      <c r="C918" s="1958"/>
      <c r="D918" s="1980"/>
      <c r="E918" s="1976"/>
      <c r="F918" s="1959"/>
      <c r="G918" s="1980"/>
      <c r="H918" s="1980"/>
      <c r="DE918" s="819"/>
      <c r="DF918" s="772" t="str">
        <f t="shared" si="12"/>
        <v/>
      </c>
      <c r="DG918" s="829">
        <v>916</v>
      </c>
    </row>
    <row r="919" spans="1:111" s="771" customFormat="1" ht="12" hidden="1" customHeight="1" x14ac:dyDescent="0.15">
      <c r="A919" s="1980"/>
      <c r="B919" s="1976"/>
      <c r="C919" s="1958"/>
      <c r="D919" s="1980"/>
      <c r="E919" s="1976"/>
      <c r="F919" s="1959"/>
      <c r="G919" s="1980"/>
      <c r="H919" s="1980"/>
      <c r="DE919" s="819"/>
      <c r="DF919" s="772" t="str">
        <f t="shared" si="12"/>
        <v/>
      </c>
      <c r="DG919" s="829">
        <v>917</v>
      </c>
    </row>
    <row r="920" spans="1:111" s="771" customFormat="1" ht="12" hidden="1" customHeight="1" x14ac:dyDescent="0.15">
      <c r="A920" s="1980"/>
      <c r="B920" s="1976"/>
      <c r="C920" s="1958"/>
      <c r="D920" s="1980"/>
      <c r="E920" s="1976"/>
      <c r="F920" s="1959"/>
      <c r="G920" s="1980"/>
      <c r="H920" s="1980"/>
      <c r="DE920" s="819"/>
      <c r="DF920" s="772" t="str">
        <f t="shared" si="12"/>
        <v/>
      </c>
      <c r="DG920" s="829">
        <v>918</v>
      </c>
    </row>
    <row r="921" spans="1:111" s="771" customFormat="1" ht="12" hidden="1" customHeight="1" x14ac:dyDescent="0.15">
      <c r="A921" s="1980"/>
      <c r="B921" s="1976"/>
      <c r="C921" s="1958"/>
      <c r="D921" s="1980"/>
      <c r="E921" s="1976"/>
      <c r="F921" s="1959"/>
      <c r="G921" s="1980"/>
      <c r="H921" s="1980"/>
      <c r="DE921" s="819"/>
      <c r="DF921" s="772" t="str">
        <f t="shared" si="12"/>
        <v/>
      </c>
      <c r="DG921" s="829">
        <v>919</v>
      </c>
    </row>
    <row r="922" spans="1:111" s="771" customFormat="1" ht="12" hidden="1" customHeight="1" x14ac:dyDescent="0.15">
      <c r="A922" s="1980"/>
      <c r="B922" s="1976"/>
      <c r="C922" s="1958"/>
      <c r="D922" s="1980"/>
      <c r="E922" s="1976"/>
      <c r="F922" s="1959"/>
      <c r="G922" s="1980"/>
      <c r="H922" s="1980"/>
      <c r="DE922" s="819"/>
      <c r="DF922" s="772" t="str">
        <f t="shared" si="12"/>
        <v/>
      </c>
      <c r="DG922" s="829">
        <v>920</v>
      </c>
    </row>
    <row r="923" spans="1:111" s="771" customFormat="1" ht="12" hidden="1" customHeight="1" x14ac:dyDescent="0.15">
      <c r="A923" s="1980"/>
      <c r="B923" s="1976"/>
      <c r="C923" s="1958"/>
      <c r="D923" s="1980"/>
      <c r="E923" s="1976"/>
      <c r="F923" s="1959"/>
      <c r="G923" s="1980"/>
      <c r="H923" s="1980"/>
      <c r="DE923" s="819"/>
      <c r="DF923" s="772" t="str">
        <f t="shared" si="12"/>
        <v/>
      </c>
      <c r="DG923" s="829">
        <v>921</v>
      </c>
    </row>
    <row r="924" spans="1:111" s="771" customFormat="1" ht="12" hidden="1" customHeight="1" x14ac:dyDescent="0.15">
      <c r="A924" s="1980"/>
      <c r="B924" s="1976"/>
      <c r="C924" s="1958"/>
      <c r="D924" s="1980"/>
      <c r="E924" s="1976"/>
      <c r="F924" s="1959"/>
      <c r="G924" s="1980"/>
      <c r="H924" s="1980"/>
      <c r="DE924" s="819"/>
      <c r="DF924" s="772" t="str">
        <f t="shared" si="12"/>
        <v/>
      </c>
      <c r="DG924" s="829">
        <v>922</v>
      </c>
    </row>
    <row r="925" spans="1:111" s="771" customFormat="1" ht="12" hidden="1" customHeight="1" x14ac:dyDescent="0.15">
      <c r="A925" s="1980"/>
      <c r="B925" s="1976"/>
      <c r="C925" s="1958"/>
      <c r="D925" s="1980"/>
      <c r="E925" s="1976"/>
      <c r="F925" s="1959"/>
      <c r="G925" s="1980"/>
      <c r="H925" s="1980"/>
      <c r="DE925" s="819"/>
      <c r="DF925" s="772" t="str">
        <f t="shared" si="12"/>
        <v/>
      </c>
      <c r="DG925" s="829">
        <v>923</v>
      </c>
    </row>
    <row r="926" spans="1:111" s="771" customFormat="1" ht="12" hidden="1" customHeight="1" x14ac:dyDescent="0.15">
      <c r="A926" s="1980"/>
      <c r="B926" s="1976"/>
      <c r="C926" s="1958"/>
      <c r="D926" s="1980"/>
      <c r="E926" s="1976"/>
      <c r="F926" s="1959"/>
      <c r="G926" s="1980"/>
      <c r="H926" s="1980"/>
      <c r="DE926" s="819"/>
      <c r="DF926" s="772" t="str">
        <f t="shared" si="12"/>
        <v/>
      </c>
      <c r="DG926" s="829">
        <v>924</v>
      </c>
    </row>
    <row r="927" spans="1:111" s="771" customFormat="1" ht="12" hidden="1" customHeight="1" x14ac:dyDescent="0.15">
      <c r="A927" s="1980"/>
      <c r="B927" s="1976"/>
      <c r="C927" s="1958"/>
      <c r="D927" s="1980"/>
      <c r="E927" s="1976"/>
      <c r="F927" s="1959"/>
      <c r="G927" s="1980"/>
      <c r="H927" s="1980"/>
      <c r="DE927" s="819"/>
      <c r="DF927" s="772" t="str">
        <f t="shared" si="12"/>
        <v/>
      </c>
      <c r="DG927" s="829">
        <v>925</v>
      </c>
    </row>
    <row r="928" spans="1:111" s="771" customFormat="1" ht="12" hidden="1" customHeight="1" x14ac:dyDescent="0.15">
      <c r="A928" s="1980"/>
      <c r="B928" s="1976"/>
      <c r="C928" s="1958"/>
      <c r="D928" s="1980"/>
      <c r="E928" s="1976"/>
      <c r="F928" s="1959"/>
      <c r="G928" s="1980"/>
      <c r="H928" s="1980"/>
      <c r="DE928" s="819"/>
      <c r="DF928" s="772" t="str">
        <f t="shared" si="12"/>
        <v/>
      </c>
      <c r="DG928" s="829">
        <v>926</v>
      </c>
    </row>
    <row r="929" spans="1:111" s="771" customFormat="1" ht="12" hidden="1" customHeight="1" x14ac:dyDescent="0.15">
      <c r="A929" s="1980"/>
      <c r="B929" s="1976"/>
      <c r="C929" s="1958"/>
      <c r="D929" s="1980"/>
      <c r="E929" s="1976"/>
      <c r="F929" s="1959"/>
      <c r="G929" s="1980"/>
      <c r="H929" s="1980"/>
      <c r="DE929" s="819"/>
      <c r="DF929" s="772" t="str">
        <f t="shared" si="12"/>
        <v/>
      </c>
      <c r="DG929" s="829">
        <v>927</v>
      </c>
    </row>
    <row r="930" spans="1:111" s="771" customFormat="1" ht="12" hidden="1" customHeight="1" x14ac:dyDescent="0.15">
      <c r="A930" s="1980"/>
      <c r="B930" s="1976"/>
      <c r="C930" s="1958"/>
      <c r="D930" s="1980"/>
      <c r="E930" s="1976"/>
      <c r="F930" s="1959"/>
      <c r="G930" s="1980"/>
      <c r="H930" s="1980"/>
      <c r="DE930" s="819"/>
      <c r="DF930" s="772" t="str">
        <f t="shared" si="12"/>
        <v/>
      </c>
      <c r="DG930" s="829">
        <v>928</v>
      </c>
    </row>
    <row r="931" spans="1:111" s="771" customFormat="1" ht="12" hidden="1" customHeight="1" x14ac:dyDescent="0.15">
      <c r="A931" s="1980"/>
      <c r="B931" s="1976"/>
      <c r="C931" s="1958"/>
      <c r="D931" s="1980"/>
      <c r="E931" s="1976"/>
      <c r="F931" s="1959"/>
      <c r="G931" s="1980"/>
      <c r="H931" s="1980"/>
      <c r="DE931" s="819"/>
      <c r="DF931" s="772" t="str">
        <f t="shared" si="12"/>
        <v/>
      </c>
      <c r="DG931" s="829">
        <v>929</v>
      </c>
    </row>
    <row r="932" spans="1:111" s="771" customFormat="1" ht="12" hidden="1" customHeight="1" x14ac:dyDescent="0.15">
      <c r="A932" s="1980"/>
      <c r="B932" s="1976"/>
      <c r="C932" s="1958"/>
      <c r="D932" s="1980"/>
      <c r="E932" s="1976"/>
      <c r="F932" s="1959"/>
      <c r="G932" s="1980"/>
      <c r="H932" s="1980"/>
      <c r="DE932" s="819"/>
      <c r="DF932" s="772" t="str">
        <f t="shared" si="12"/>
        <v/>
      </c>
      <c r="DG932" s="829">
        <v>930</v>
      </c>
    </row>
    <row r="933" spans="1:111" s="771" customFormat="1" ht="12" hidden="1" customHeight="1" x14ac:dyDescent="0.15">
      <c r="A933" s="1980"/>
      <c r="B933" s="1976"/>
      <c r="C933" s="1958"/>
      <c r="D933" s="1980"/>
      <c r="E933" s="1976"/>
      <c r="F933" s="1959"/>
      <c r="G933" s="1980"/>
      <c r="H933" s="1980"/>
      <c r="DE933" s="819"/>
      <c r="DF933" s="772" t="str">
        <f t="shared" si="12"/>
        <v/>
      </c>
      <c r="DG933" s="829">
        <v>931</v>
      </c>
    </row>
    <row r="934" spans="1:111" s="771" customFormat="1" ht="12" hidden="1" customHeight="1" x14ac:dyDescent="0.15">
      <c r="A934" s="1980"/>
      <c r="B934" s="1976"/>
      <c r="C934" s="1958"/>
      <c r="D934" s="1980"/>
      <c r="E934" s="1976"/>
      <c r="F934" s="1959"/>
      <c r="G934" s="1980"/>
      <c r="H934" s="1980"/>
      <c r="DE934" s="819"/>
      <c r="DF934" s="772" t="str">
        <f t="shared" si="12"/>
        <v/>
      </c>
      <c r="DG934" s="829">
        <v>932</v>
      </c>
    </row>
    <row r="935" spans="1:111" s="771" customFormat="1" ht="12" hidden="1" customHeight="1" x14ac:dyDescent="0.15">
      <c r="A935" s="1980"/>
      <c r="B935" s="1976"/>
      <c r="C935" s="1958"/>
      <c r="D935" s="1980"/>
      <c r="E935" s="1976"/>
      <c r="F935" s="1959"/>
      <c r="G935" s="1980"/>
      <c r="H935" s="1980"/>
      <c r="DE935" s="819"/>
      <c r="DF935" s="772" t="str">
        <f t="shared" si="12"/>
        <v/>
      </c>
      <c r="DG935" s="829">
        <v>933</v>
      </c>
    </row>
    <row r="936" spans="1:111" s="771" customFormat="1" ht="12" hidden="1" customHeight="1" x14ac:dyDescent="0.15">
      <c r="A936" s="1980"/>
      <c r="B936" s="1976"/>
      <c r="C936" s="1958"/>
      <c r="D936" s="1980"/>
      <c r="E936" s="1976"/>
      <c r="F936" s="1959"/>
      <c r="G936" s="1980"/>
      <c r="H936" s="1980"/>
      <c r="DE936" s="819"/>
      <c r="DF936" s="772" t="str">
        <f t="shared" si="12"/>
        <v/>
      </c>
      <c r="DG936" s="829">
        <v>934</v>
      </c>
    </row>
    <row r="937" spans="1:111" s="771" customFormat="1" ht="12" hidden="1" customHeight="1" x14ac:dyDescent="0.15">
      <c r="A937" s="1980"/>
      <c r="B937" s="1976"/>
      <c r="C937" s="1958"/>
      <c r="D937" s="1980"/>
      <c r="E937" s="1976"/>
      <c r="F937" s="1959"/>
      <c r="G937" s="1980"/>
      <c r="H937" s="1980"/>
      <c r="DE937" s="819"/>
      <c r="DF937" s="772" t="str">
        <f t="shared" si="12"/>
        <v/>
      </c>
      <c r="DG937" s="829">
        <v>935</v>
      </c>
    </row>
    <row r="938" spans="1:111" s="771" customFormat="1" ht="12" hidden="1" customHeight="1" x14ac:dyDescent="0.15">
      <c r="A938" s="1980"/>
      <c r="B938" s="1976"/>
      <c r="C938" s="1958"/>
      <c r="D938" s="1980"/>
      <c r="E938" s="1976"/>
      <c r="F938" s="1959"/>
      <c r="G938" s="1980"/>
      <c r="H938" s="1980"/>
      <c r="DE938" s="819"/>
      <c r="DF938" s="772" t="str">
        <f t="shared" si="12"/>
        <v/>
      </c>
      <c r="DG938" s="829">
        <v>936</v>
      </c>
    </row>
    <row r="939" spans="1:111" s="771" customFormat="1" ht="12" hidden="1" customHeight="1" x14ac:dyDescent="0.15">
      <c r="A939" s="1980"/>
      <c r="B939" s="1976"/>
      <c r="C939" s="1958"/>
      <c r="D939" s="1980"/>
      <c r="E939" s="1976"/>
      <c r="F939" s="1959"/>
      <c r="G939" s="1980"/>
      <c r="H939" s="1980"/>
      <c r="DE939" s="819"/>
      <c r="DF939" s="772" t="str">
        <f t="shared" si="12"/>
        <v/>
      </c>
      <c r="DG939" s="829">
        <v>937</v>
      </c>
    </row>
    <row r="940" spans="1:111" s="771" customFormat="1" ht="12" hidden="1" customHeight="1" x14ac:dyDescent="0.15">
      <c r="A940" s="1980"/>
      <c r="B940" s="1976"/>
      <c r="C940" s="1958"/>
      <c r="D940" s="1980"/>
      <c r="E940" s="1976"/>
      <c r="F940" s="1959"/>
      <c r="G940" s="1980"/>
      <c r="H940" s="1980"/>
      <c r="DE940" s="819"/>
      <c r="DF940" s="772" t="str">
        <f t="shared" si="12"/>
        <v/>
      </c>
      <c r="DG940" s="829">
        <v>938</v>
      </c>
    </row>
    <row r="941" spans="1:111" s="771" customFormat="1" ht="12" hidden="1" customHeight="1" x14ac:dyDescent="0.15">
      <c r="A941" s="1980"/>
      <c r="B941" s="1976"/>
      <c r="C941" s="1958"/>
      <c r="D941" s="1980"/>
      <c r="E941" s="1976"/>
      <c r="F941" s="1959"/>
      <c r="G941" s="1980"/>
      <c r="H941" s="1980"/>
      <c r="DE941" s="819"/>
      <c r="DF941" s="772" t="str">
        <f t="shared" si="12"/>
        <v/>
      </c>
      <c r="DG941" s="829">
        <v>939</v>
      </c>
    </row>
    <row r="942" spans="1:111" s="771" customFormat="1" ht="12" hidden="1" customHeight="1" x14ac:dyDescent="0.15">
      <c r="A942" s="1980"/>
      <c r="B942" s="1976"/>
      <c r="C942" s="1958"/>
      <c r="D942" s="1980"/>
      <c r="E942" s="1976"/>
      <c r="F942" s="1959"/>
      <c r="G942" s="1980"/>
      <c r="H942" s="1980"/>
      <c r="DE942" s="819"/>
      <c r="DF942" s="772" t="str">
        <f t="shared" si="12"/>
        <v/>
      </c>
      <c r="DG942" s="829">
        <v>940</v>
      </c>
    </row>
    <row r="943" spans="1:111" s="771" customFormat="1" ht="12" hidden="1" customHeight="1" x14ac:dyDescent="0.15">
      <c r="A943" s="1980"/>
      <c r="B943" s="1976"/>
      <c r="C943" s="1958"/>
      <c r="D943" s="1980"/>
      <c r="E943" s="1976"/>
      <c r="F943" s="1959"/>
      <c r="G943" s="1980"/>
      <c r="H943" s="1980"/>
      <c r="DE943" s="819"/>
      <c r="DF943" s="772" t="str">
        <f t="shared" si="12"/>
        <v/>
      </c>
      <c r="DG943" s="829">
        <v>941</v>
      </c>
    </row>
    <row r="944" spans="1:111" s="771" customFormat="1" ht="12" hidden="1" customHeight="1" x14ac:dyDescent="0.15">
      <c r="A944" s="1980"/>
      <c r="B944" s="1976"/>
      <c r="C944" s="1958"/>
      <c r="D944" s="1980"/>
      <c r="E944" s="1976"/>
      <c r="F944" s="1959"/>
      <c r="G944" s="1980"/>
      <c r="H944" s="1980"/>
      <c r="DE944" s="819"/>
      <c r="DF944" s="772" t="str">
        <f t="shared" si="12"/>
        <v/>
      </c>
      <c r="DG944" s="829">
        <v>942</v>
      </c>
    </row>
    <row r="945" spans="1:111" s="771" customFormat="1" ht="12" hidden="1" customHeight="1" x14ac:dyDescent="0.15">
      <c r="A945" s="1980"/>
      <c r="B945" s="1976"/>
      <c r="C945" s="1958"/>
      <c r="D945" s="1980"/>
      <c r="E945" s="1976"/>
      <c r="F945" s="1959"/>
      <c r="G945" s="1980"/>
      <c r="H945" s="1980"/>
      <c r="DE945" s="819"/>
      <c r="DF945" s="772" t="str">
        <f t="shared" si="12"/>
        <v/>
      </c>
      <c r="DG945" s="829">
        <v>943</v>
      </c>
    </row>
    <row r="946" spans="1:111" s="771" customFormat="1" ht="12" hidden="1" customHeight="1" x14ac:dyDescent="0.15">
      <c r="A946" s="1980"/>
      <c r="B946" s="1976"/>
      <c r="C946" s="1958"/>
      <c r="D946" s="1980"/>
      <c r="E946" s="1976"/>
      <c r="F946" s="1959"/>
      <c r="G946" s="1980"/>
      <c r="H946" s="1980"/>
      <c r="DE946" s="819"/>
      <c r="DF946" s="772" t="str">
        <f t="shared" si="12"/>
        <v/>
      </c>
      <c r="DG946" s="829">
        <v>944</v>
      </c>
    </row>
    <row r="947" spans="1:111" s="771" customFormat="1" ht="12" hidden="1" customHeight="1" x14ac:dyDescent="0.15">
      <c r="A947" s="1980"/>
      <c r="B947" s="1976"/>
      <c r="C947" s="1958"/>
      <c r="D947" s="1980"/>
      <c r="E947" s="1976"/>
      <c r="F947" s="1959"/>
      <c r="G947" s="1980"/>
      <c r="H947" s="1980"/>
      <c r="DE947" s="819"/>
      <c r="DF947" s="772" t="str">
        <f t="shared" si="12"/>
        <v/>
      </c>
      <c r="DG947" s="829">
        <v>945</v>
      </c>
    </row>
    <row r="948" spans="1:111" s="771" customFormat="1" ht="12" hidden="1" customHeight="1" x14ac:dyDescent="0.15">
      <c r="A948" s="1980"/>
      <c r="B948" s="1976"/>
      <c r="C948" s="1958"/>
      <c r="D948" s="1980"/>
      <c r="E948" s="1976"/>
      <c r="F948" s="1959"/>
      <c r="G948" s="1980"/>
      <c r="H948" s="1980"/>
      <c r="DE948" s="819"/>
      <c r="DF948" s="772" t="str">
        <f t="shared" si="12"/>
        <v/>
      </c>
      <c r="DG948" s="829">
        <v>946</v>
      </c>
    </row>
    <row r="949" spans="1:111" s="771" customFormat="1" ht="12" hidden="1" customHeight="1" x14ac:dyDescent="0.15">
      <c r="A949" s="1980"/>
      <c r="B949" s="1976"/>
      <c r="C949" s="1958"/>
      <c r="D949" s="1980"/>
      <c r="E949" s="1976"/>
      <c r="F949" s="1959"/>
      <c r="G949" s="1980"/>
      <c r="H949" s="1980"/>
      <c r="DE949" s="819"/>
      <c r="DF949" s="772" t="str">
        <f t="shared" si="12"/>
        <v/>
      </c>
      <c r="DG949" s="829">
        <v>947</v>
      </c>
    </row>
    <row r="950" spans="1:111" s="771" customFormat="1" ht="12" hidden="1" customHeight="1" x14ac:dyDescent="0.15">
      <c r="A950" s="1980"/>
      <c r="B950" s="1976"/>
      <c r="C950" s="1958"/>
      <c r="D950" s="1980"/>
      <c r="E950" s="1976"/>
      <c r="F950" s="1959"/>
      <c r="G950" s="1980"/>
      <c r="H950" s="1980"/>
      <c r="DE950" s="819"/>
      <c r="DF950" s="772" t="str">
        <f t="shared" si="12"/>
        <v/>
      </c>
      <c r="DG950" s="829">
        <v>948</v>
      </c>
    </row>
    <row r="951" spans="1:111" s="771" customFormat="1" ht="12" hidden="1" customHeight="1" x14ac:dyDescent="0.15">
      <c r="A951" s="1980"/>
      <c r="B951" s="1976"/>
      <c r="C951" s="1958"/>
      <c r="D951" s="1980"/>
      <c r="E951" s="1976"/>
      <c r="F951" s="1959"/>
      <c r="G951" s="1980"/>
      <c r="H951" s="1980"/>
      <c r="DE951" s="819"/>
      <c r="DF951" s="772" t="str">
        <f t="shared" si="12"/>
        <v/>
      </c>
      <c r="DG951" s="829">
        <v>949</v>
      </c>
    </row>
    <row r="952" spans="1:111" s="771" customFormat="1" ht="12" hidden="1" customHeight="1" x14ac:dyDescent="0.15">
      <c r="A952" s="1980"/>
      <c r="B952" s="1976"/>
      <c r="C952" s="1958"/>
      <c r="D952" s="1980"/>
      <c r="E952" s="1976"/>
      <c r="F952" s="1959"/>
      <c r="G952" s="1980"/>
      <c r="H952" s="1980"/>
      <c r="DE952" s="819"/>
      <c r="DF952" s="772" t="str">
        <f t="shared" si="12"/>
        <v/>
      </c>
      <c r="DG952" s="829">
        <v>950</v>
      </c>
    </row>
    <row r="953" spans="1:111" s="771" customFormat="1" ht="12" hidden="1" customHeight="1" x14ac:dyDescent="0.15">
      <c r="A953" s="1980"/>
      <c r="B953" s="1976"/>
      <c r="C953" s="1958"/>
      <c r="D953" s="1980"/>
      <c r="E953" s="1976"/>
      <c r="F953" s="1959"/>
      <c r="G953" s="1980"/>
      <c r="H953" s="1980"/>
      <c r="DE953" s="819"/>
      <c r="DF953" s="772" t="str">
        <f t="shared" si="12"/>
        <v/>
      </c>
      <c r="DG953" s="829">
        <v>951</v>
      </c>
    </row>
    <row r="954" spans="1:111" s="771" customFormat="1" ht="12" hidden="1" customHeight="1" x14ac:dyDescent="0.15">
      <c r="A954" s="1980"/>
      <c r="B954" s="1976"/>
      <c r="C954" s="1958"/>
      <c r="D954" s="1980"/>
      <c r="E954" s="1976"/>
      <c r="F954" s="1959"/>
      <c r="G954" s="1980"/>
      <c r="H954" s="1980"/>
      <c r="DE954" s="819"/>
      <c r="DF954" s="772" t="str">
        <f t="shared" si="12"/>
        <v/>
      </c>
      <c r="DG954" s="829">
        <v>952</v>
      </c>
    </row>
    <row r="955" spans="1:111" s="771" customFormat="1" ht="12" hidden="1" customHeight="1" x14ac:dyDescent="0.15">
      <c r="A955" s="1980"/>
      <c r="B955" s="1976"/>
      <c r="C955" s="1958"/>
      <c r="D955" s="1980"/>
      <c r="E955" s="1976"/>
      <c r="F955" s="1959"/>
      <c r="G955" s="1980"/>
      <c r="H955" s="1980"/>
      <c r="DE955" s="819"/>
      <c r="DF955" s="772" t="str">
        <f t="shared" si="12"/>
        <v/>
      </c>
      <c r="DG955" s="829">
        <v>953</v>
      </c>
    </row>
    <row r="956" spans="1:111" s="771" customFormat="1" ht="12" hidden="1" customHeight="1" x14ac:dyDescent="0.15">
      <c r="A956" s="1980"/>
      <c r="B956" s="1976"/>
      <c r="C956" s="1958"/>
      <c r="D956" s="1980"/>
      <c r="E956" s="1976"/>
      <c r="F956" s="1959"/>
      <c r="G956" s="1980"/>
      <c r="H956" s="1980"/>
      <c r="DE956" s="819"/>
      <c r="DF956" s="772" t="str">
        <f t="shared" si="12"/>
        <v/>
      </c>
      <c r="DG956" s="829">
        <v>954</v>
      </c>
    </row>
    <row r="957" spans="1:111" s="771" customFormat="1" ht="12" hidden="1" customHeight="1" x14ac:dyDescent="0.15">
      <c r="A957" s="1980"/>
      <c r="B957" s="1976"/>
      <c r="C957" s="1958"/>
      <c r="D957" s="1980"/>
      <c r="E957" s="1976"/>
      <c r="F957" s="1959"/>
      <c r="G957" s="1980"/>
      <c r="H957" s="1980"/>
      <c r="DE957" s="819"/>
      <c r="DF957" s="772" t="str">
        <f t="shared" si="12"/>
        <v/>
      </c>
      <c r="DG957" s="829">
        <v>955</v>
      </c>
    </row>
    <row r="958" spans="1:111" s="771" customFormat="1" ht="12" hidden="1" customHeight="1" x14ac:dyDescent="0.15">
      <c r="A958" s="1980"/>
      <c r="B958" s="1976"/>
      <c r="C958" s="1958"/>
      <c r="D958" s="1980"/>
      <c r="E958" s="1976"/>
      <c r="F958" s="1959"/>
      <c r="G958" s="1980"/>
      <c r="H958" s="1980"/>
      <c r="DE958" s="819"/>
      <c r="DF958" s="772" t="str">
        <f t="shared" si="12"/>
        <v/>
      </c>
      <c r="DG958" s="829">
        <v>956</v>
      </c>
    </row>
    <row r="959" spans="1:111" s="771" customFormat="1" ht="12" hidden="1" customHeight="1" x14ac:dyDescent="0.15">
      <c r="A959" s="1980"/>
      <c r="B959" s="1976"/>
      <c r="C959" s="1958"/>
      <c r="D959" s="1980"/>
      <c r="E959" s="1976"/>
      <c r="F959" s="1959"/>
      <c r="G959" s="1980"/>
      <c r="H959" s="1980"/>
      <c r="DE959" s="819"/>
      <c r="DF959" s="772" t="str">
        <f t="shared" si="12"/>
        <v/>
      </c>
      <c r="DG959" s="829">
        <v>957</v>
      </c>
    </row>
    <row r="960" spans="1:111" s="771" customFormat="1" ht="12" hidden="1" customHeight="1" x14ac:dyDescent="0.15">
      <c r="A960" s="1980"/>
      <c r="B960" s="1976"/>
      <c r="C960" s="1958"/>
      <c r="D960" s="1980"/>
      <c r="E960" s="1976"/>
      <c r="F960" s="1959"/>
      <c r="G960" s="1980"/>
      <c r="H960" s="1980"/>
      <c r="DE960" s="819"/>
      <c r="DF960" s="772" t="str">
        <f t="shared" si="12"/>
        <v/>
      </c>
      <c r="DG960" s="829">
        <v>958</v>
      </c>
    </row>
    <row r="961" spans="1:112" s="771" customFormat="1" ht="12" hidden="1" customHeight="1" x14ac:dyDescent="0.15">
      <c r="A961" s="1980"/>
      <c r="B961" s="1976"/>
      <c r="C961" s="1958"/>
      <c r="D961" s="1980"/>
      <c r="E961" s="1976"/>
      <c r="F961" s="1959"/>
      <c r="G961" s="1980"/>
      <c r="H961" s="1980"/>
      <c r="DE961" s="819"/>
      <c r="DF961" s="772" t="str">
        <f t="shared" si="12"/>
        <v/>
      </c>
      <c r="DG961" s="829">
        <v>959</v>
      </c>
    </row>
    <row r="962" spans="1:112" s="771" customFormat="1" ht="12" hidden="1" customHeight="1" x14ac:dyDescent="0.15">
      <c r="A962" s="1980"/>
      <c r="B962" s="1976"/>
      <c r="C962" s="1958"/>
      <c r="D962" s="1980"/>
      <c r="E962" s="1976"/>
      <c r="F962" s="1959"/>
      <c r="G962" s="1980"/>
      <c r="H962" s="1980"/>
      <c r="DE962" s="819"/>
      <c r="DF962" s="772" t="str">
        <f t="shared" si="12"/>
        <v/>
      </c>
      <c r="DG962" s="829">
        <v>960</v>
      </c>
    </row>
    <row r="963" spans="1:112" s="771" customFormat="1" ht="12" hidden="1" customHeight="1" x14ac:dyDescent="0.15">
      <c r="A963" s="1980"/>
      <c r="B963" s="1976"/>
      <c r="C963" s="1958"/>
      <c r="D963" s="1980"/>
      <c r="E963" s="1976"/>
      <c r="F963" s="1959"/>
      <c r="G963" s="1980"/>
      <c r="H963" s="1980"/>
      <c r="DE963" s="819"/>
      <c r="DF963" s="772" t="str">
        <f t="shared" si="12"/>
        <v/>
      </c>
      <c r="DG963" s="829">
        <v>961</v>
      </c>
    </row>
    <row r="964" spans="1:112" s="771" customFormat="1" ht="12" hidden="1" customHeight="1" x14ac:dyDescent="0.15">
      <c r="A964" s="1980"/>
      <c r="B964" s="1976"/>
      <c r="C964" s="1958"/>
      <c r="D964" s="1980"/>
      <c r="E964" s="1976"/>
      <c r="F964" s="1959"/>
      <c r="G964" s="1980"/>
      <c r="H964" s="1980"/>
      <c r="DE964" s="819"/>
      <c r="DF964" s="772" t="str">
        <f t="shared" si="12"/>
        <v/>
      </c>
      <c r="DG964" s="829">
        <v>962</v>
      </c>
    </row>
    <row r="965" spans="1:112" s="771" customFormat="1" ht="12" hidden="1" customHeight="1" x14ac:dyDescent="0.15">
      <c r="A965" s="1980"/>
      <c r="B965" s="1976"/>
      <c r="C965" s="1958"/>
      <c r="D965" s="1980"/>
      <c r="E965" s="1976"/>
      <c r="F965" s="1959"/>
      <c r="G965" s="1980"/>
      <c r="H965" s="1980"/>
      <c r="DE965" s="819"/>
      <c r="DF965" s="772" t="str">
        <f t="shared" si="12"/>
        <v/>
      </c>
      <c r="DG965" s="829">
        <v>963</v>
      </c>
      <c r="DH965" s="771" t="s">
        <v>1785</v>
      </c>
    </row>
    <row r="966" spans="1:112" s="771" customFormat="1" ht="12" hidden="1" customHeight="1" x14ac:dyDescent="0.15">
      <c r="A966" s="1980"/>
      <c r="B966" s="1976"/>
      <c r="C966" s="1958"/>
      <c r="D966" s="1980"/>
      <c r="E966" s="1976"/>
      <c r="F966" s="1959"/>
      <c r="G966" s="1980"/>
      <c r="H966" s="1980"/>
      <c r="DE966" s="819"/>
      <c r="DF966" s="772" t="str">
        <f t="shared" si="12"/>
        <v/>
      </c>
      <c r="DG966" s="829">
        <v>964</v>
      </c>
    </row>
    <row r="967" spans="1:112" s="771" customFormat="1" ht="12" hidden="1" customHeight="1" x14ac:dyDescent="0.15">
      <c r="A967" s="1980"/>
      <c r="B967" s="1976"/>
      <c r="C967" s="1958"/>
      <c r="D967" s="1980"/>
      <c r="E967" s="1976"/>
      <c r="F967" s="1959"/>
      <c r="G967" s="1980"/>
      <c r="H967" s="1980"/>
      <c r="DE967" s="819"/>
      <c r="DF967" s="772" t="str">
        <f t="shared" si="12"/>
        <v/>
      </c>
      <c r="DG967" s="829">
        <v>965</v>
      </c>
    </row>
    <row r="968" spans="1:112" s="771" customFormat="1" ht="12" hidden="1" customHeight="1" x14ac:dyDescent="0.15">
      <c r="A968" s="1980"/>
      <c r="B968" s="1976"/>
      <c r="C968" s="1958"/>
      <c r="D968" s="1980"/>
      <c r="E968" s="1976"/>
      <c r="F968" s="1959"/>
      <c r="G968" s="1980"/>
      <c r="H968" s="1980"/>
      <c r="DE968" s="819"/>
      <c r="DF968" s="772" t="str">
        <f t="shared" si="12"/>
        <v/>
      </c>
      <c r="DG968" s="829">
        <v>966</v>
      </c>
    </row>
    <row r="969" spans="1:112" s="771" customFormat="1" ht="12" hidden="1" customHeight="1" x14ac:dyDescent="0.15">
      <c r="A969" s="1980"/>
      <c r="B969" s="1976"/>
      <c r="C969" s="1958"/>
      <c r="D969" s="1980"/>
      <c r="E969" s="1976"/>
      <c r="F969" s="1959"/>
      <c r="G969" s="1980"/>
      <c r="H969" s="1980"/>
      <c r="DE969" s="819"/>
      <c r="DF969" s="772" t="str">
        <f t="shared" si="12"/>
        <v/>
      </c>
      <c r="DG969" s="829">
        <v>967</v>
      </c>
    </row>
    <row r="970" spans="1:112" s="771" customFormat="1" ht="12" hidden="1" customHeight="1" x14ac:dyDescent="0.15">
      <c r="A970" s="1980"/>
      <c r="B970" s="1976"/>
      <c r="C970" s="1958"/>
      <c r="D970" s="1980"/>
      <c r="E970" s="1976"/>
      <c r="F970" s="1959"/>
      <c r="G970" s="1980"/>
      <c r="H970" s="1980"/>
      <c r="DE970" s="819"/>
      <c r="DF970" s="772" t="str">
        <f t="shared" si="12"/>
        <v/>
      </c>
      <c r="DG970" s="829">
        <v>968</v>
      </c>
    </row>
    <row r="971" spans="1:112" s="771" customFormat="1" ht="12" hidden="1" customHeight="1" x14ac:dyDescent="0.15">
      <c r="A971" s="1980"/>
      <c r="B971" s="1976"/>
      <c r="C971" s="1958"/>
      <c r="D971" s="1980"/>
      <c r="E971" s="1976"/>
      <c r="F971" s="1959"/>
      <c r="G971" s="1980"/>
      <c r="H971" s="1980"/>
      <c r="DE971" s="819"/>
      <c r="DF971" s="772" t="str">
        <f t="shared" si="12"/>
        <v/>
      </c>
      <c r="DG971" s="829">
        <v>969</v>
      </c>
    </row>
    <row r="972" spans="1:112" s="771" customFormat="1" ht="12" hidden="1" customHeight="1" x14ac:dyDescent="0.15">
      <c r="A972" s="1980"/>
      <c r="B972" s="1976"/>
      <c r="C972" s="1958"/>
      <c r="D972" s="1980"/>
      <c r="E972" s="1976"/>
      <c r="F972" s="1959"/>
      <c r="G972" s="1980"/>
      <c r="H972" s="1980"/>
      <c r="DE972" s="819"/>
      <c r="DF972" s="772" t="str">
        <f t="shared" si="12"/>
        <v/>
      </c>
      <c r="DG972" s="829">
        <v>970</v>
      </c>
    </row>
    <row r="973" spans="1:112" s="771" customFormat="1" ht="12" hidden="1" customHeight="1" x14ac:dyDescent="0.15">
      <c r="A973" s="1980"/>
      <c r="B973" s="1976"/>
      <c r="C973" s="1958"/>
      <c r="D973" s="1980"/>
      <c r="E973" s="1976"/>
      <c r="F973" s="1959"/>
      <c r="G973" s="1980"/>
      <c r="H973" s="1980"/>
      <c r="DE973" s="819"/>
      <c r="DF973" s="772" t="str">
        <f t="shared" si="12"/>
        <v/>
      </c>
      <c r="DG973" s="829">
        <v>971</v>
      </c>
    </row>
    <row r="974" spans="1:112" s="771" customFormat="1" ht="12" hidden="1" customHeight="1" x14ac:dyDescent="0.15">
      <c r="A974" s="1980"/>
      <c r="B974" s="1976"/>
      <c r="C974" s="1958"/>
      <c r="D974" s="1980"/>
      <c r="E974" s="1976"/>
      <c r="F974" s="1959"/>
      <c r="G974" s="1980"/>
      <c r="H974" s="1980"/>
      <c r="DE974" s="819"/>
      <c r="DF974" s="772" t="str">
        <f t="shared" si="12"/>
        <v/>
      </c>
      <c r="DG974" s="829">
        <v>972</v>
      </c>
    </row>
    <row r="975" spans="1:112" s="771" customFormat="1" ht="12" hidden="1" customHeight="1" x14ac:dyDescent="0.15">
      <c r="A975" s="1980"/>
      <c r="B975" s="1976"/>
      <c r="C975" s="1958"/>
      <c r="D975" s="1980"/>
      <c r="E975" s="1976"/>
      <c r="F975" s="1959"/>
      <c r="G975" s="1980"/>
      <c r="H975" s="1980"/>
      <c r="DE975" s="819"/>
      <c r="DF975" s="772" t="str">
        <f t="shared" ref="DF975:DF1000" si="13">IF(COUNTA(A975:H975)&gt;0,DG975,"")</f>
        <v/>
      </c>
      <c r="DG975" s="829">
        <v>973</v>
      </c>
    </row>
    <row r="976" spans="1:112" s="771" customFormat="1" ht="12" hidden="1" customHeight="1" x14ac:dyDescent="0.15">
      <c r="A976" s="1980"/>
      <c r="B976" s="1976"/>
      <c r="C976" s="1958"/>
      <c r="D976" s="1980"/>
      <c r="E976" s="1976"/>
      <c r="F976" s="1959"/>
      <c r="G976" s="1980"/>
      <c r="H976" s="1980"/>
      <c r="DE976" s="819"/>
      <c r="DF976" s="772" t="str">
        <f t="shared" si="13"/>
        <v/>
      </c>
      <c r="DG976" s="829">
        <v>974</v>
      </c>
    </row>
    <row r="977" spans="1:111" s="771" customFormat="1" ht="12" hidden="1" customHeight="1" x14ac:dyDescent="0.15">
      <c r="A977" s="1980"/>
      <c r="B977" s="1976"/>
      <c r="C977" s="1958"/>
      <c r="D977" s="1980"/>
      <c r="E977" s="1976"/>
      <c r="F977" s="1959"/>
      <c r="G977" s="1980"/>
      <c r="H977" s="1980"/>
      <c r="DE977" s="819"/>
      <c r="DF977" s="772" t="str">
        <f t="shared" si="13"/>
        <v/>
      </c>
      <c r="DG977" s="829">
        <v>975</v>
      </c>
    </row>
    <row r="978" spans="1:111" s="771" customFormat="1" ht="12" hidden="1" customHeight="1" x14ac:dyDescent="0.15">
      <c r="A978" s="1980"/>
      <c r="B978" s="1976"/>
      <c r="C978" s="1958"/>
      <c r="D978" s="1980"/>
      <c r="E978" s="1976"/>
      <c r="F978" s="1959"/>
      <c r="G978" s="1980"/>
      <c r="H978" s="1980"/>
      <c r="DE978" s="819"/>
      <c r="DF978" s="772" t="str">
        <f t="shared" si="13"/>
        <v/>
      </c>
      <c r="DG978" s="829">
        <v>976</v>
      </c>
    </row>
    <row r="979" spans="1:111" s="771" customFormat="1" ht="12" hidden="1" customHeight="1" x14ac:dyDescent="0.15">
      <c r="A979" s="1980"/>
      <c r="B979" s="1976"/>
      <c r="C979" s="1958"/>
      <c r="D979" s="1980"/>
      <c r="E979" s="1976"/>
      <c r="F979" s="1959"/>
      <c r="G979" s="1980"/>
      <c r="H979" s="1980"/>
      <c r="DE979" s="819"/>
      <c r="DF979" s="772" t="str">
        <f t="shared" si="13"/>
        <v/>
      </c>
      <c r="DG979" s="829">
        <v>977</v>
      </c>
    </row>
    <row r="980" spans="1:111" s="771" customFormat="1" ht="12" hidden="1" customHeight="1" x14ac:dyDescent="0.15">
      <c r="A980" s="1980"/>
      <c r="B980" s="1976"/>
      <c r="C980" s="1958"/>
      <c r="D980" s="1980"/>
      <c r="E980" s="1976"/>
      <c r="F980" s="1959"/>
      <c r="G980" s="1980"/>
      <c r="H980" s="1980"/>
      <c r="DE980" s="819"/>
      <c r="DF980" s="772" t="str">
        <f t="shared" si="13"/>
        <v/>
      </c>
      <c r="DG980" s="829">
        <v>978</v>
      </c>
    </row>
    <row r="981" spans="1:111" s="771" customFormat="1" ht="12" hidden="1" customHeight="1" x14ac:dyDescent="0.15">
      <c r="A981" s="1980"/>
      <c r="B981" s="1976"/>
      <c r="C981" s="1958"/>
      <c r="D981" s="1980"/>
      <c r="E981" s="1976"/>
      <c r="F981" s="1959"/>
      <c r="G981" s="1980"/>
      <c r="H981" s="1980"/>
      <c r="DE981" s="819"/>
      <c r="DF981" s="772" t="str">
        <f t="shared" si="13"/>
        <v/>
      </c>
      <c r="DG981" s="829">
        <v>979</v>
      </c>
    </row>
    <row r="982" spans="1:111" s="771" customFormat="1" ht="12" hidden="1" customHeight="1" x14ac:dyDescent="0.15">
      <c r="A982" s="1980"/>
      <c r="B982" s="1976"/>
      <c r="C982" s="1958"/>
      <c r="D982" s="1980"/>
      <c r="E982" s="1976"/>
      <c r="F982" s="1959"/>
      <c r="G982" s="1980"/>
      <c r="H982" s="1980"/>
      <c r="DE982" s="819"/>
      <c r="DF982" s="772" t="str">
        <f t="shared" si="13"/>
        <v/>
      </c>
      <c r="DG982" s="829">
        <v>980</v>
      </c>
    </row>
    <row r="983" spans="1:111" s="771" customFormat="1" ht="12" hidden="1" customHeight="1" x14ac:dyDescent="0.15">
      <c r="A983" s="1980"/>
      <c r="B983" s="1976"/>
      <c r="C983" s="1958"/>
      <c r="D983" s="1980"/>
      <c r="E983" s="1976"/>
      <c r="F983" s="1959"/>
      <c r="G983" s="1980"/>
      <c r="H983" s="1980"/>
      <c r="DE983" s="819"/>
      <c r="DF983" s="772" t="str">
        <f t="shared" si="13"/>
        <v/>
      </c>
      <c r="DG983" s="829">
        <v>981</v>
      </c>
    </row>
    <row r="984" spans="1:111" s="771" customFormat="1" ht="12" hidden="1" customHeight="1" x14ac:dyDescent="0.15">
      <c r="A984" s="1980"/>
      <c r="B984" s="1976"/>
      <c r="C984" s="1958"/>
      <c r="D984" s="1980"/>
      <c r="E984" s="1976"/>
      <c r="F984" s="1959"/>
      <c r="G984" s="1980"/>
      <c r="H984" s="1980"/>
      <c r="DE984" s="819"/>
      <c r="DF984" s="772" t="str">
        <f t="shared" si="13"/>
        <v/>
      </c>
      <c r="DG984" s="829">
        <v>982</v>
      </c>
    </row>
    <row r="985" spans="1:111" s="771" customFormat="1" ht="12" hidden="1" customHeight="1" x14ac:dyDescent="0.15">
      <c r="A985" s="1980"/>
      <c r="B985" s="1976"/>
      <c r="C985" s="1958"/>
      <c r="D985" s="1980"/>
      <c r="E985" s="1976"/>
      <c r="F985" s="1959"/>
      <c r="G985" s="1980"/>
      <c r="H985" s="1980"/>
      <c r="DE985" s="819"/>
      <c r="DF985" s="772" t="str">
        <f t="shared" si="13"/>
        <v/>
      </c>
      <c r="DG985" s="829">
        <v>983</v>
      </c>
    </row>
    <row r="986" spans="1:111" s="771" customFormat="1" ht="12" hidden="1" customHeight="1" x14ac:dyDescent="0.15">
      <c r="A986" s="1980"/>
      <c r="B986" s="1976"/>
      <c r="C986" s="1958"/>
      <c r="D986" s="1980"/>
      <c r="E986" s="1976"/>
      <c r="F986" s="1959"/>
      <c r="G986" s="1980"/>
      <c r="H986" s="1980"/>
      <c r="DE986" s="819"/>
      <c r="DF986" s="772" t="str">
        <f t="shared" si="13"/>
        <v/>
      </c>
      <c r="DG986" s="829">
        <v>984</v>
      </c>
    </row>
    <row r="987" spans="1:111" s="771" customFormat="1" ht="12" hidden="1" customHeight="1" x14ac:dyDescent="0.15">
      <c r="A987" s="1980"/>
      <c r="B987" s="1976"/>
      <c r="C987" s="1958"/>
      <c r="D987" s="1980"/>
      <c r="E987" s="1976"/>
      <c r="F987" s="1959"/>
      <c r="G987" s="1980"/>
      <c r="H987" s="1980"/>
      <c r="DE987" s="819"/>
      <c r="DF987" s="772" t="str">
        <f t="shared" si="13"/>
        <v/>
      </c>
      <c r="DG987" s="829">
        <v>985</v>
      </c>
    </row>
    <row r="988" spans="1:111" s="771" customFormat="1" ht="12" hidden="1" customHeight="1" x14ac:dyDescent="0.15">
      <c r="A988" s="1980"/>
      <c r="B988" s="1976"/>
      <c r="C988" s="1958"/>
      <c r="D988" s="1980"/>
      <c r="E988" s="1976"/>
      <c r="F988" s="1959"/>
      <c r="G988" s="1980"/>
      <c r="H988" s="1980"/>
      <c r="DE988" s="819"/>
      <c r="DF988" s="772" t="str">
        <f t="shared" si="13"/>
        <v/>
      </c>
      <c r="DG988" s="829">
        <v>986</v>
      </c>
    </row>
    <row r="989" spans="1:111" s="771" customFormat="1" ht="12" hidden="1" customHeight="1" x14ac:dyDescent="0.15">
      <c r="A989" s="1980"/>
      <c r="B989" s="1976"/>
      <c r="C989" s="1958"/>
      <c r="D989" s="1980"/>
      <c r="E989" s="1976"/>
      <c r="F989" s="1959"/>
      <c r="G989" s="1980"/>
      <c r="H989" s="1980"/>
      <c r="DE989" s="819"/>
      <c r="DF989" s="772" t="str">
        <f t="shared" si="13"/>
        <v/>
      </c>
      <c r="DG989" s="829">
        <v>987</v>
      </c>
    </row>
    <row r="990" spans="1:111" s="771" customFormat="1" ht="12" hidden="1" customHeight="1" x14ac:dyDescent="0.15">
      <c r="A990" s="1980"/>
      <c r="B990" s="1976"/>
      <c r="C990" s="1958"/>
      <c r="D990" s="1980"/>
      <c r="E990" s="1976"/>
      <c r="F990" s="1959"/>
      <c r="G990" s="1980"/>
      <c r="H990" s="1980"/>
      <c r="DE990" s="819"/>
      <c r="DF990" s="772" t="str">
        <f t="shared" si="13"/>
        <v/>
      </c>
      <c r="DG990" s="829">
        <v>988</v>
      </c>
    </row>
    <row r="991" spans="1:111" s="771" customFormat="1" ht="12" hidden="1" customHeight="1" x14ac:dyDescent="0.15">
      <c r="A991" s="1980"/>
      <c r="B991" s="1976"/>
      <c r="C991" s="1958"/>
      <c r="D991" s="1980"/>
      <c r="E991" s="1976"/>
      <c r="F991" s="1959"/>
      <c r="G991" s="1980"/>
      <c r="H991" s="1980"/>
      <c r="DE991" s="819"/>
      <c r="DF991" s="772" t="str">
        <f t="shared" si="13"/>
        <v/>
      </c>
      <c r="DG991" s="829">
        <v>989</v>
      </c>
    </row>
    <row r="992" spans="1:111" s="771" customFormat="1" ht="12" hidden="1" customHeight="1" x14ac:dyDescent="0.15">
      <c r="A992" s="1980"/>
      <c r="B992" s="1976"/>
      <c r="C992" s="1958"/>
      <c r="D992" s="1980"/>
      <c r="E992" s="1976"/>
      <c r="F992" s="1959"/>
      <c r="G992" s="1980"/>
      <c r="H992" s="1980"/>
      <c r="DE992" s="819"/>
      <c r="DF992" s="772" t="str">
        <f t="shared" si="13"/>
        <v/>
      </c>
      <c r="DG992" s="829">
        <v>990</v>
      </c>
    </row>
    <row r="993" spans="1:111" s="771" customFormat="1" ht="12" hidden="1" customHeight="1" x14ac:dyDescent="0.15">
      <c r="A993" s="1980"/>
      <c r="B993" s="1976"/>
      <c r="C993" s="1958"/>
      <c r="D993" s="1980"/>
      <c r="E993" s="1976"/>
      <c r="F993" s="1959"/>
      <c r="G993" s="1980"/>
      <c r="H993" s="1980"/>
      <c r="DE993" s="819"/>
      <c r="DF993" s="772" t="str">
        <f t="shared" si="13"/>
        <v/>
      </c>
      <c r="DG993" s="829">
        <v>991</v>
      </c>
    </row>
    <row r="994" spans="1:111" s="771" customFormat="1" ht="12" hidden="1" customHeight="1" x14ac:dyDescent="0.15">
      <c r="A994" s="1980"/>
      <c r="B994" s="1976"/>
      <c r="C994" s="1958"/>
      <c r="D994" s="1980"/>
      <c r="E994" s="1976"/>
      <c r="F994" s="1959"/>
      <c r="G994" s="1980"/>
      <c r="H994" s="1980"/>
      <c r="DE994" s="819"/>
      <c r="DF994" s="772" t="str">
        <f t="shared" si="13"/>
        <v/>
      </c>
      <c r="DG994" s="829">
        <v>992</v>
      </c>
    </row>
    <row r="995" spans="1:111" s="771" customFormat="1" ht="12" hidden="1" customHeight="1" x14ac:dyDescent="0.15">
      <c r="A995" s="1980"/>
      <c r="B995" s="1976"/>
      <c r="C995" s="1958"/>
      <c r="D995" s="1980"/>
      <c r="E995" s="1976"/>
      <c r="F995" s="1959"/>
      <c r="G995" s="1980"/>
      <c r="H995" s="1980"/>
      <c r="DE995" s="819"/>
      <c r="DF995" s="772" t="str">
        <f t="shared" si="13"/>
        <v/>
      </c>
      <c r="DG995" s="829">
        <v>993</v>
      </c>
    </row>
    <row r="996" spans="1:111" s="771" customFormat="1" ht="12" hidden="1" customHeight="1" x14ac:dyDescent="0.15">
      <c r="A996" s="1980"/>
      <c r="B996" s="1976"/>
      <c r="C996" s="1958"/>
      <c r="D996" s="1980"/>
      <c r="E996" s="1976"/>
      <c r="F996" s="1959"/>
      <c r="G996" s="1980"/>
      <c r="H996" s="1980"/>
      <c r="DE996" s="819"/>
      <c r="DF996" s="772" t="str">
        <f t="shared" si="13"/>
        <v/>
      </c>
      <c r="DG996" s="829">
        <v>994</v>
      </c>
    </row>
    <row r="997" spans="1:111" s="771" customFormat="1" ht="12" hidden="1" customHeight="1" x14ac:dyDescent="0.15">
      <c r="A997" s="1980"/>
      <c r="B997" s="1976"/>
      <c r="C997" s="1958"/>
      <c r="D997" s="1980"/>
      <c r="E997" s="1976"/>
      <c r="F997" s="1959"/>
      <c r="G997" s="1980"/>
      <c r="H997" s="1980"/>
      <c r="DE997" s="819"/>
      <c r="DF997" s="772" t="str">
        <f t="shared" si="13"/>
        <v/>
      </c>
      <c r="DG997" s="829">
        <v>995</v>
      </c>
    </row>
    <row r="998" spans="1:111" s="771" customFormat="1" ht="12" hidden="1" customHeight="1" x14ac:dyDescent="0.15">
      <c r="A998" s="1980"/>
      <c r="B998" s="1976"/>
      <c r="C998" s="1958"/>
      <c r="D998" s="1980"/>
      <c r="E998" s="1976"/>
      <c r="F998" s="1959"/>
      <c r="G998" s="1980"/>
      <c r="H998" s="1980"/>
      <c r="DE998" s="819"/>
      <c r="DF998" s="772" t="str">
        <f t="shared" si="13"/>
        <v/>
      </c>
      <c r="DG998" s="829">
        <v>996</v>
      </c>
    </row>
    <row r="999" spans="1:111" s="771" customFormat="1" ht="12" hidden="1" customHeight="1" x14ac:dyDescent="0.15">
      <c r="A999" s="1980"/>
      <c r="B999" s="1976"/>
      <c r="C999" s="1958"/>
      <c r="D999" s="1980"/>
      <c r="E999" s="1976"/>
      <c r="F999" s="1959"/>
      <c r="G999" s="1980"/>
      <c r="H999" s="1980"/>
      <c r="DE999" s="819"/>
      <c r="DF999" s="772" t="str">
        <f t="shared" si="13"/>
        <v/>
      </c>
      <c r="DG999" s="829">
        <v>997</v>
      </c>
    </row>
    <row r="1000" spans="1:111" s="771" customFormat="1" ht="12" hidden="1" customHeight="1" x14ac:dyDescent="0.15">
      <c r="A1000" s="1980"/>
      <c r="B1000" s="1976"/>
      <c r="C1000" s="1958"/>
      <c r="D1000" s="1980"/>
      <c r="E1000" s="1976"/>
      <c r="F1000" s="1959"/>
      <c r="G1000" s="1980"/>
      <c r="H1000" s="1980"/>
      <c r="DE1000" s="819"/>
      <c r="DF1000" s="772" t="str">
        <f t="shared" si="13"/>
        <v/>
      </c>
      <c r="DG1000" s="829">
        <v>998</v>
      </c>
    </row>
    <row r="1001" spans="1:111" s="753" customFormat="1" ht="12" hidden="1" customHeight="1" x14ac:dyDescent="0.15">
      <c r="A1001" s="1955"/>
      <c r="B1001" s="1957"/>
      <c r="C1001" s="1958"/>
      <c r="D1001" s="1955"/>
      <c r="E1001" s="1957"/>
      <c r="F1001" s="1959"/>
      <c r="G1001" s="1955"/>
      <c r="H1001" s="1955"/>
      <c r="DE1001" s="819"/>
      <c r="DF1001" s="772" t="str">
        <f t="shared" si="12"/>
        <v/>
      </c>
      <c r="DG1001" s="829">
        <v>999</v>
      </c>
    </row>
    <row r="1002" spans="1:111" s="753" customFormat="1" ht="12" hidden="1" customHeight="1" x14ac:dyDescent="0.15">
      <c r="A1002" s="1955"/>
      <c r="B1002" s="1957"/>
      <c r="C1002" s="1958"/>
      <c r="D1002" s="1955"/>
      <c r="E1002" s="1957"/>
      <c r="F1002" s="1959"/>
      <c r="G1002" s="1955"/>
      <c r="H1002" s="1955"/>
      <c r="DE1002" s="819"/>
      <c r="DF1002" s="772" t="str">
        <f t="shared" si="12"/>
        <v/>
      </c>
      <c r="DG1002" s="829">
        <v>1000</v>
      </c>
    </row>
    <row r="1003" spans="1:111" s="753" customFormat="1" ht="12" hidden="1" customHeight="1" x14ac:dyDescent="0.15">
      <c r="A1003" s="1955"/>
      <c r="B1003" s="1957"/>
      <c r="C1003" s="1958"/>
      <c r="D1003" s="1955"/>
      <c r="E1003" s="1957"/>
      <c r="F1003" s="1959"/>
      <c r="G1003" s="1955"/>
      <c r="H1003" s="1955"/>
      <c r="DE1003" s="819"/>
      <c r="DF1003" s="772" t="str">
        <f t="shared" si="12"/>
        <v/>
      </c>
      <c r="DG1003" s="829">
        <v>1001</v>
      </c>
    </row>
    <row r="1004" spans="1:111" s="753" customFormat="1" ht="12" hidden="1" customHeight="1" x14ac:dyDescent="0.15">
      <c r="A1004" s="1955"/>
      <c r="B1004" s="1957"/>
      <c r="C1004" s="1958"/>
      <c r="D1004" s="1955"/>
      <c r="E1004" s="1957"/>
      <c r="F1004" s="1959"/>
      <c r="G1004" s="1955"/>
      <c r="H1004" s="1955"/>
      <c r="DE1004" s="819"/>
      <c r="DF1004" s="772" t="str">
        <f t="shared" si="12"/>
        <v/>
      </c>
      <c r="DG1004" s="829">
        <v>1002</v>
      </c>
    </row>
    <row r="1005" spans="1:111" s="753" customFormat="1" ht="12" hidden="1" customHeight="1" x14ac:dyDescent="0.15">
      <c r="A1005" s="1955"/>
      <c r="B1005" s="1957"/>
      <c r="C1005" s="1958"/>
      <c r="D1005" s="1955"/>
      <c r="E1005" s="1957"/>
      <c r="F1005" s="1959"/>
      <c r="G1005" s="1955"/>
      <c r="H1005" s="1955"/>
      <c r="DE1005" s="819"/>
      <c r="DF1005" s="772" t="str">
        <f t="shared" si="12"/>
        <v/>
      </c>
      <c r="DG1005" s="829">
        <v>1003</v>
      </c>
    </row>
    <row r="1006" spans="1:111" x14ac:dyDescent="0.15">
      <c r="A1006" s="3388" t="s">
        <v>573</v>
      </c>
      <c r="B1006" s="3388"/>
      <c r="C1006" s="3388"/>
      <c r="D1006" s="3388"/>
      <c r="E1006" s="3388"/>
      <c r="F1006" s="3388"/>
      <c r="G1006" s="3388"/>
      <c r="H1006" s="3388"/>
    </row>
    <row r="1007" spans="1:111" x14ac:dyDescent="0.15">
      <c r="A1007" s="3381" t="s">
        <v>1209</v>
      </c>
      <c r="B1007" s="3381"/>
      <c r="C1007" s="3381"/>
      <c r="D1007" s="3381"/>
      <c r="E1007" s="3381"/>
      <c r="F1007" s="3381"/>
      <c r="G1007" s="3381"/>
      <c r="H1007" s="3381"/>
    </row>
    <row r="1008" spans="1:111" x14ac:dyDescent="0.15">
      <c r="A1008" s="3381" t="s">
        <v>1208</v>
      </c>
      <c r="B1008" s="3381"/>
      <c r="C1008" s="3381"/>
      <c r="D1008" s="3381"/>
      <c r="E1008" s="3381"/>
      <c r="F1008" s="3381"/>
      <c r="G1008" s="3381"/>
      <c r="H1008" s="3381"/>
    </row>
  </sheetData>
  <sheetProtection algorithmName="SHA-512" hashValue="4Gt3Tc2mhUZ99AixtMtRbGZTl2eOXVGjW/HGeIsRCY19FBLCzjr7TR7uQAO3B0NsrOiM2QIm8Yglx952beiDdA==" saltValue="yPkrGoPKnT0MmOqr8GjzUQ==" spinCount="100000" sheet="1" objects="1" scenarios="1"/>
  <mergeCells count="7">
    <mergeCell ref="A1008:H1008"/>
    <mergeCell ref="F4:G4"/>
    <mergeCell ref="I2:L2"/>
    <mergeCell ref="A3:H3"/>
    <mergeCell ref="D4:E4"/>
    <mergeCell ref="A1006:H1006"/>
    <mergeCell ref="A1007:H1007"/>
  </mergeCells>
  <phoneticPr fontId="3"/>
  <conditionalFormatting sqref="B4">
    <cfRule type="cellIs" dxfId="2391" priority="34" operator="equal">
      <formula>""</formula>
    </cfRule>
  </conditionalFormatting>
  <conditionalFormatting sqref="D4 H4 A6:A222 A369:A1005">
    <cfRule type="cellIs" dxfId="2390" priority="33" operator="equal">
      <formula>""</formula>
    </cfRule>
  </conditionalFormatting>
  <conditionalFormatting sqref="A223:A290">
    <cfRule type="cellIs" dxfId="2389" priority="23" operator="equal">
      <formula>""</formula>
    </cfRule>
  </conditionalFormatting>
  <conditionalFormatting sqref="A291:A368">
    <cfRule type="cellIs" dxfId="2388" priority="22" operator="equal">
      <formula>""</formula>
    </cfRule>
  </conditionalFormatting>
  <conditionalFormatting sqref="B6:B222 B369:B1005">
    <cfRule type="cellIs" dxfId="2387" priority="21" operator="equal">
      <formula>""</formula>
    </cfRule>
  </conditionalFormatting>
  <conditionalFormatting sqref="B223:B290">
    <cfRule type="cellIs" dxfId="2386" priority="20" operator="equal">
      <formula>""</formula>
    </cfRule>
  </conditionalFormatting>
  <conditionalFormatting sqref="B291:B368">
    <cfRule type="cellIs" dxfId="2385" priority="19" operator="equal">
      <formula>""</formula>
    </cfRule>
  </conditionalFormatting>
  <conditionalFormatting sqref="C6:C222 C369:C1005">
    <cfRule type="cellIs" dxfId="2384" priority="18" operator="equal">
      <formula>""</formula>
    </cfRule>
  </conditionalFormatting>
  <conditionalFormatting sqref="C223:C290">
    <cfRule type="cellIs" dxfId="2383" priority="17" operator="equal">
      <formula>""</formula>
    </cfRule>
  </conditionalFormatting>
  <conditionalFormatting sqref="C291:C368">
    <cfRule type="cellIs" dxfId="2382" priority="16" operator="equal">
      <formula>""</formula>
    </cfRule>
  </conditionalFormatting>
  <conditionalFormatting sqref="D6:D222 D369:D1005">
    <cfRule type="cellIs" dxfId="2381" priority="15" operator="equal">
      <formula>""</formula>
    </cfRule>
  </conditionalFormatting>
  <conditionalFormatting sqref="D223:D290">
    <cfRule type="cellIs" dxfId="2380" priority="14" operator="equal">
      <formula>""</formula>
    </cfRule>
  </conditionalFormatting>
  <conditionalFormatting sqref="D291:D368">
    <cfRule type="cellIs" dxfId="2379" priority="13" operator="equal">
      <formula>""</formula>
    </cfRule>
  </conditionalFormatting>
  <conditionalFormatting sqref="E6:E222 E369:E1005">
    <cfRule type="cellIs" dxfId="2378" priority="12" operator="equal">
      <formula>""</formula>
    </cfRule>
  </conditionalFormatting>
  <conditionalFormatting sqref="E223:E290">
    <cfRule type="cellIs" dxfId="2377" priority="11" operator="equal">
      <formula>""</formula>
    </cfRule>
  </conditionalFormatting>
  <conditionalFormatting sqref="E291:E368">
    <cfRule type="cellIs" dxfId="2376" priority="10" operator="equal">
      <formula>""</formula>
    </cfRule>
  </conditionalFormatting>
  <conditionalFormatting sqref="F6:F222 F369:F1005">
    <cfRule type="cellIs" dxfId="2375" priority="9" operator="equal">
      <formula>""</formula>
    </cfRule>
  </conditionalFormatting>
  <conditionalFormatting sqref="F223:F290">
    <cfRule type="cellIs" dxfId="2374" priority="8" operator="equal">
      <formula>""</formula>
    </cfRule>
  </conditionalFormatting>
  <conditionalFormatting sqref="F291:F368">
    <cfRule type="cellIs" dxfId="2373" priority="7" operator="equal">
      <formula>""</formula>
    </cfRule>
  </conditionalFormatting>
  <conditionalFormatting sqref="G6:G222 G369:G1005">
    <cfRule type="cellIs" dxfId="2372" priority="6" operator="equal">
      <formula>""</formula>
    </cfRule>
  </conditionalFormatting>
  <conditionalFormatting sqref="G223:G290">
    <cfRule type="cellIs" dxfId="2371" priority="5" operator="equal">
      <formula>""</formula>
    </cfRule>
  </conditionalFormatting>
  <conditionalFormatting sqref="G291:G368">
    <cfRule type="cellIs" dxfId="2370" priority="4" operator="equal">
      <formula>""</formula>
    </cfRule>
  </conditionalFormatting>
  <conditionalFormatting sqref="H6:H222 H369:H1005">
    <cfRule type="cellIs" dxfId="2369" priority="3" operator="equal">
      <formula>""</formula>
    </cfRule>
  </conditionalFormatting>
  <conditionalFormatting sqref="H223:H290">
    <cfRule type="cellIs" dxfId="2368" priority="2" operator="equal">
      <formula>""</formula>
    </cfRule>
  </conditionalFormatting>
  <conditionalFormatting sqref="H291:H368">
    <cfRule type="cellIs" dxfId="2367" priority="1" operator="equal">
      <formula>""</formula>
    </cfRule>
  </conditionalFormatting>
  <dataValidations xWindow="718" yWindow="678" count="2">
    <dataValidation type="decimal" errorStyle="warning" operator="greaterThanOrEqual" allowBlank="1" showInputMessage="1" showErrorMessage="1" error="測定値を数字で入力してください。" prompt="測定値を数字で入力してください。" sqref="F6:F1005" xr:uid="{49B1CAF2-351F-4015-9879-B58662CFCCBC}">
      <formula1>0</formula1>
    </dataValidation>
    <dataValidation type="decimal" errorStyle="warning" imeMode="halfAlpha" operator="greaterThan" allowBlank="1" showInputMessage="1" showErrorMessage="1" error="数値で入力が必要です" prompt="必要換気量を数値で入力してください" sqref="C6:C1005" xr:uid="{FC9A6F00-4A5C-4ABD-A7CE-36730EF0EE0E}">
      <formula1>0</formula1>
    </dataValidation>
  </dataValidations>
  <printOptions horizontalCentered="1"/>
  <pageMargins left="0.23622047244094491" right="0.23622047244094491" top="0.74803149606299213" bottom="0.78740157480314965" header="0.31496062992125984" footer="0.19685039370078741"/>
  <pageSetup paperSize="9" scale="107" orientation="landscape" blackAndWhite="1" r:id="rId1"/>
  <headerFooter alignWithMargins="0">
    <oddHeader>&amp;R№&amp;P</oddHeader>
    <oddFooter xml:space="preserve">&amp;L&amp;"ＭＳ Ｐ明朝,標準"&amp;9
注1) 室ごとに単独の換気扇がある場合など、換気設備が特定されている場合は、その名称を記入する。
注2) 「換気状況の評価」欄には、外気取り入れ口における風量測定を行うことが最も確実であり、換気量測定を行った場合は、その測定結果を記入する。これに代わる
　   方法として、各室の二酸化炭素濃度の測定を行い、居住者数と測定値に矛盾がないか確認する等を行った場合には、その結果を記入する。&amp;C
</oddFooter>
  </headerFooter>
  <extLst>
    <ext xmlns:x14="http://schemas.microsoft.com/office/spreadsheetml/2009/9/main" uri="{CCE6A557-97BC-4b89-ADB6-D9C93CAAB3DF}">
      <x14:dataValidations xmlns:xm="http://schemas.microsoft.com/office/excel/2006/main" xWindow="718" yWindow="678" count="3">
        <x14:dataValidation type="list" errorStyle="warning" allowBlank="1" showInputMessage="1" showErrorMessage="1" xr:uid="{8E561C4F-8109-4C1C-93D7-2628EBD974B5}">
          <x14:formula1>
            <xm:f>プルダウン選択肢!$E$3:$E$4</xm:f>
          </x14:formula1>
          <xm:sqref>H6:H1005</xm:sqref>
        </x14:dataValidation>
        <x14:dataValidation type="list" allowBlank="1" showInputMessage="1" showErrorMessage="1" prompt="単位を選択してください" xr:uid="{C5584548-F5A0-43FE-9549-450AC4F18077}">
          <x14:formula1>
            <xm:f>プルダウン選択肢!$A$8:$A$9</xm:f>
          </x14:formula1>
          <xm:sqref>G6:G1005</xm:sqref>
        </x14:dataValidation>
        <x14:dataValidation type="list" allowBlank="1" showInputMessage="1" showErrorMessage="1" error="リストから選択が必要です" prompt="リストから選択してください_x000a_一種：給気＋排気_x000a_二種：給気のみ_x000a_三種：排気のみ" xr:uid="{B599EB1F-7FF6-4640-98AB-BFCE0C4D330E}">
          <x14:formula1>
            <xm:f>プルダウン選択肢!$A$3:$A$5</xm:f>
          </x14:formula1>
          <xm:sqref>D6:D1005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GJ2006"/>
  <sheetViews>
    <sheetView showGridLines="0" zoomScaleNormal="100" workbookViewId="0">
      <pane ySplit="5" topLeftCell="A6" activePane="bottomLeft" state="frozen"/>
      <selection pane="bottomLeft"/>
    </sheetView>
  </sheetViews>
  <sheetFormatPr defaultColWidth="9" defaultRowHeight="10.5" x14ac:dyDescent="0.15"/>
  <cols>
    <col min="1" max="1" width="11.375" style="193" customWidth="1"/>
    <col min="2" max="2" width="10.375" style="193" customWidth="1"/>
    <col min="3" max="3" width="8.75" style="193" customWidth="1"/>
    <col min="4" max="4" width="17.25" style="193" bestFit="1" customWidth="1"/>
    <col min="5" max="5" width="15.5" style="193" bestFit="1" customWidth="1"/>
    <col min="6" max="6" width="12.25" style="193" bestFit="1" customWidth="1"/>
    <col min="7" max="7" width="15.25" style="193" bestFit="1" customWidth="1"/>
    <col min="8" max="8" width="14.75" style="193" bestFit="1" customWidth="1"/>
    <col min="9" max="9" width="13.875" style="193" bestFit="1" customWidth="1"/>
    <col min="10" max="10" width="9" style="193"/>
    <col min="11" max="20" width="2.125" style="193" customWidth="1"/>
    <col min="21" max="58" width="2.125" style="193" hidden="1" customWidth="1"/>
    <col min="59" max="109" width="9" style="193" hidden="1" customWidth="1"/>
    <col min="110" max="110" width="9" style="821" hidden="1" customWidth="1"/>
    <col min="111" max="111" width="9" style="832" hidden="1" customWidth="1"/>
    <col min="112" max="192" width="9" style="193" hidden="1" customWidth="1"/>
    <col min="193" max="16384" width="9" style="193"/>
  </cols>
  <sheetData>
    <row r="1" spans="1:111" s="756" customFormat="1" ht="9.9499999999999993" customHeight="1" x14ac:dyDescent="0.15">
      <c r="A1" s="818"/>
      <c r="B1" s="818"/>
      <c r="C1" s="818"/>
      <c r="D1" s="818"/>
      <c r="E1" s="818"/>
      <c r="F1" s="818"/>
      <c r="G1" s="818"/>
      <c r="H1" s="818"/>
      <c r="I1" s="818"/>
      <c r="DE1" s="818"/>
      <c r="DF1" s="361"/>
      <c r="DG1" s="832"/>
    </row>
    <row r="2" spans="1:111" s="756" customFormat="1" ht="27" customHeight="1" thickBot="1" x14ac:dyDescent="0.2">
      <c r="A2" s="1743" t="s">
        <v>6289</v>
      </c>
      <c r="B2" s="1742"/>
      <c r="C2" s="818"/>
      <c r="D2" s="818"/>
      <c r="E2" s="818"/>
      <c r="F2" s="818"/>
      <c r="G2" s="818"/>
      <c r="H2" s="818"/>
      <c r="I2" s="818"/>
      <c r="J2" s="2103" t="str">
        <f>HYPERLINK("#目次!$F$26:$F$44","目次、シート一覧へ")</f>
        <v>目次、シート一覧へ</v>
      </c>
      <c r="K2" s="2103"/>
      <c r="L2" s="2103"/>
      <c r="M2" s="2103"/>
      <c r="N2" s="2103"/>
      <c r="DE2" s="818"/>
      <c r="DF2" s="771" t="s">
        <v>1788</v>
      </c>
      <c r="DG2" s="832"/>
    </row>
    <row r="3" spans="1:111" ht="14.25" thickBot="1" x14ac:dyDescent="0.2">
      <c r="A3" s="816" t="s">
        <v>1221</v>
      </c>
      <c r="B3" s="817"/>
      <c r="C3" s="817"/>
      <c r="D3" s="817"/>
      <c r="E3" s="817"/>
      <c r="F3" s="817"/>
      <c r="G3" s="817"/>
      <c r="H3" s="817"/>
      <c r="I3" s="817"/>
      <c r="DE3" s="818"/>
      <c r="DF3" s="1115">
        <f>IF(MAX(DF6:DF2005)=0,4,MAX(DF6:DF2005))</f>
        <v>4</v>
      </c>
      <c r="DG3" s="833"/>
    </row>
    <row r="4" spans="1:111" ht="12" customHeight="1" x14ac:dyDescent="0.15">
      <c r="A4" s="769" t="s">
        <v>576</v>
      </c>
      <c r="B4" s="3389"/>
      <c r="C4" s="3390"/>
      <c r="D4" s="775" t="s">
        <v>575</v>
      </c>
      <c r="E4" s="3391"/>
      <c r="F4" s="3392"/>
      <c r="G4" s="775" t="s">
        <v>1214</v>
      </c>
      <c r="H4" s="3386"/>
      <c r="I4" s="3387"/>
      <c r="K4" s="222"/>
      <c r="L4" s="222"/>
      <c r="M4" s="222"/>
      <c r="N4" s="222"/>
      <c r="O4" s="222"/>
      <c r="P4" s="222"/>
      <c r="DE4" s="818"/>
      <c r="DF4" s="771"/>
    </row>
    <row r="5" spans="1:111" ht="12" customHeight="1" x14ac:dyDescent="0.15">
      <c r="A5" s="769" t="s">
        <v>1220</v>
      </c>
      <c r="B5" s="775" t="s">
        <v>1219</v>
      </c>
      <c r="C5" s="1701" t="s">
        <v>3543</v>
      </c>
      <c r="D5" s="775" t="s">
        <v>3544</v>
      </c>
      <c r="E5" s="775" t="s">
        <v>574</v>
      </c>
      <c r="F5" s="775" t="s">
        <v>1218</v>
      </c>
      <c r="G5" s="775" t="s">
        <v>1217</v>
      </c>
      <c r="H5" s="775" t="s">
        <v>3542</v>
      </c>
      <c r="I5" s="775" t="s">
        <v>1216</v>
      </c>
      <c r="DE5" s="818"/>
      <c r="DF5" s="225" t="s">
        <v>1782</v>
      </c>
      <c r="DG5" s="832" t="s">
        <v>1786</v>
      </c>
    </row>
    <row r="6" spans="1:111" s="753" customFormat="1" ht="12" customHeight="1" x14ac:dyDescent="0.15">
      <c r="A6" s="1963"/>
      <c r="B6" s="1962"/>
      <c r="C6" s="1960"/>
      <c r="D6" s="1962"/>
      <c r="E6" s="1960"/>
      <c r="F6" s="1960"/>
      <c r="G6" s="1960"/>
      <c r="H6" s="1960"/>
      <c r="I6" s="1962"/>
      <c r="J6" s="1739" t="s">
        <v>6285</v>
      </c>
      <c r="DE6" s="818"/>
      <c r="DF6" s="772" t="str">
        <f>IF(COUNTA(A6:I6)&gt;0,DG6,"")</f>
        <v/>
      </c>
      <c r="DG6" s="832">
        <v>4</v>
      </c>
    </row>
    <row r="7" spans="1:111" s="753" customFormat="1" ht="12" customHeight="1" x14ac:dyDescent="0.15">
      <c r="A7" s="1964"/>
      <c r="B7" s="1957"/>
      <c r="C7" s="1961"/>
      <c r="D7" s="1957"/>
      <c r="E7" s="1961"/>
      <c r="F7" s="1961"/>
      <c r="G7" s="1961"/>
      <c r="H7" s="1961"/>
      <c r="I7" s="1957"/>
      <c r="J7" s="1739" t="s">
        <v>6286</v>
      </c>
      <c r="DE7" s="818"/>
      <c r="DF7" s="772" t="str">
        <f t="shared" ref="DF7:DF70" si="0">IF(COUNTA(A7:I7)&gt;0,DG7,"")</f>
        <v/>
      </c>
      <c r="DG7" s="832">
        <v>5</v>
      </c>
    </row>
    <row r="8" spans="1:111" s="753" customFormat="1" ht="12" customHeight="1" x14ac:dyDescent="0.15">
      <c r="A8" s="1964"/>
      <c r="B8" s="1957"/>
      <c r="C8" s="1961"/>
      <c r="D8" s="1957"/>
      <c r="E8" s="1961"/>
      <c r="F8" s="1961"/>
      <c r="G8" s="1961"/>
      <c r="H8" s="1961"/>
      <c r="I8" s="1957"/>
      <c r="J8" s="1739" t="s">
        <v>6287</v>
      </c>
      <c r="DE8" s="818"/>
      <c r="DF8" s="772" t="str">
        <f t="shared" si="0"/>
        <v/>
      </c>
      <c r="DG8" s="832">
        <v>6</v>
      </c>
    </row>
    <row r="9" spans="1:111" s="753" customFormat="1" ht="12" customHeight="1" x14ac:dyDescent="0.15">
      <c r="A9" s="1964"/>
      <c r="B9" s="1957"/>
      <c r="C9" s="1961"/>
      <c r="D9" s="1957"/>
      <c r="E9" s="1961"/>
      <c r="F9" s="1961"/>
      <c r="G9" s="1961"/>
      <c r="H9" s="1961"/>
      <c r="I9" s="1957"/>
      <c r="DE9" s="818"/>
      <c r="DF9" s="772" t="str">
        <f t="shared" si="0"/>
        <v/>
      </c>
      <c r="DG9" s="832">
        <v>7</v>
      </c>
    </row>
    <row r="10" spans="1:111" s="753" customFormat="1" ht="12" customHeight="1" x14ac:dyDescent="0.15">
      <c r="A10" s="1964"/>
      <c r="B10" s="1957"/>
      <c r="C10" s="1961"/>
      <c r="D10" s="1957"/>
      <c r="E10" s="1961"/>
      <c r="F10" s="1961"/>
      <c r="G10" s="1961"/>
      <c r="H10" s="1961"/>
      <c r="I10" s="1957"/>
      <c r="J10" s="1739" t="s">
        <v>6303</v>
      </c>
      <c r="DE10" s="818"/>
      <c r="DF10" s="772" t="str">
        <f t="shared" si="0"/>
        <v/>
      </c>
      <c r="DG10" s="832">
        <v>8</v>
      </c>
    </row>
    <row r="11" spans="1:111" s="757" customFormat="1" ht="12" customHeight="1" x14ac:dyDescent="0.15">
      <c r="A11" s="1964"/>
      <c r="B11" s="1957"/>
      <c r="C11" s="1961"/>
      <c r="D11" s="1957"/>
      <c r="E11" s="1961"/>
      <c r="F11" s="1961"/>
      <c r="G11" s="1961"/>
      <c r="H11" s="1961"/>
      <c r="I11" s="1957"/>
      <c r="DE11" s="818"/>
      <c r="DF11" s="772" t="str">
        <f t="shared" si="0"/>
        <v/>
      </c>
      <c r="DG11" s="832">
        <v>9</v>
      </c>
    </row>
    <row r="12" spans="1:111" s="757" customFormat="1" ht="12" customHeight="1" x14ac:dyDescent="0.15">
      <c r="A12" s="1964"/>
      <c r="B12" s="1957"/>
      <c r="C12" s="1961"/>
      <c r="D12" s="1957"/>
      <c r="E12" s="1961"/>
      <c r="F12" s="1961"/>
      <c r="G12" s="1961"/>
      <c r="H12" s="1961"/>
      <c r="I12" s="1957"/>
      <c r="DE12" s="818"/>
      <c r="DF12" s="772" t="str">
        <f t="shared" si="0"/>
        <v/>
      </c>
      <c r="DG12" s="832">
        <v>10</v>
      </c>
    </row>
    <row r="13" spans="1:111" s="757" customFormat="1" ht="12" customHeight="1" x14ac:dyDescent="0.15">
      <c r="A13" s="1964"/>
      <c r="B13" s="1957"/>
      <c r="C13" s="1961"/>
      <c r="D13" s="1957"/>
      <c r="E13" s="1961"/>
      <c r="F13" s="1961"/>
      <c r="G13" s="1961"/>
      <c r="H13" s="1961"/>
      <c r="I13" s="1957"/>
      <c r="DE13" s="818"/>
      <c r="DF13" s="772" t="str">
        <f t="shared" si="0"/>
        <v/>
      </c>
      <c r="DG13" s="832">
        <v>11</v>
      </c>
    </row>
    <row r="14" spans="1:111" s="757" customFormat="1" ht="12" customHeight="1" x14ac:dyDescent="0.15">
      <c r="A14" s="1964"/>
      <c r="B14" s="1957"/>
      <c r="C14" s="1961"/>
      <c r="D14" s="1957"/>
      <c r="E14" s="1961"/>
      <c r="F14" s="1961"/>
      <c r="G14" s="1961"/>
      <c r="H14" s="1961"/>
      <c r="I14" s="1957"/>
      <c r="DE14" s="818"/>
      <c r="DF14" s="772" t="str">
        <f t="shared" si="0"/>
        <v/>
      </c>
      <c r="DG14" s="832">
        <v>12</v>
      </c>
    </row>
    <row r="15" spans="1:111" s="757" customFormat="1" ht="12" customHeight="1" x14ac:dyDescent="0.15">
      <c r="A15" s="1964"/>
      <c r="B15" s="1957"/>
      <c r="C15" s="1961"/>
      <c r="D15" s="1957"/>
      <c r="E15" s="1961"/>
      <c r="F15" s="1961"/>
      <c r="G15" s="1961"/>
      <c r="H15" s="1961"/>
      <c r="I15" s="1957"/>
      <c r="DE15" s="818"/>
      <c r="DF15" s="772" t="str">
        <f t="shared" si="0"/>
        <v/>
      </c>
      <c r="DG15" s="832">
        <v>13</v>
      </c>
    </row>
    <row r="16" spans="1:111" s="757" customFormat="1" ht="12" customHeight="1" x14ac:dyDescent="0.15">
      <c r="A16" s="1964"/>
      <c r="B16" s="1957"/>
      <c r="C16" s="1961"/>
      <c r="D16" s="1957"/>
      <c r="E16" s="1961"/>
      <c r="F16" s="1961"/>
      <c r="G16" s="1961"/>
      <c r="H16" s="1961"/>
      <c r="I16" s="1957"/>
      <c r="DE16" s="818"/>
      <c r="DF16" s="772" t="str">
        <f t="shared" si="0"/>
        <v/>
      </c>
      <c r="DG16" s="832">
        <v>14</v>
      </c>
    </row>
    <row r="17" spans="1:111" s="757" customFormat="1" ht="12" customHeight="1" x14ac:dyDescent="0.15">
      <c r="A17" s="1964"/>
      <c r="B17" s="1957"/>
      <c r="C17" s="1961"/>
      <c r="D17" s="1957"/>
      <c r="E17" s="1961"/>
      <c r="F17" s="1961"/>
      <c r="G17" s="1961"/>
      <c r="H17" s="1961"/>
      <c r="I17" s="1957"/>
      <c r="DE17" s="818"/>
      <c r="DF17" s="772" t="str">
        <f t="shared" si="0"/>
        <v/>
      </c>
      <c r="DG17" s="832">
        <v>15</v>
      </c>
    </row>
    <row r="18" spans="1:111" s="757" customFormat="1" ht="12" customHeight="1" x14ac:dyDescent="0.15">
      <c r="A18" s="1964"/>
      <c r="B18" s="1957"/>
      <c r="C18" s="1961"/>
      <c r="D18" s="1957"/>
      <c r="E18" s="1961"/>
      <c r="F18" s="1961"/>
      <c r="G18" s="1961"/>
      <c r="H18" s="1961"/>
      <c r="I18" s="1957"/>
      <c r="DE18" s="818"/>
      <c r="DF18" s="772" t="str">
        <f t="shared" si="0"/>
        <v/>
      </c>
      <c r="DG18" s="832">
        <v>16</v>
      </c>
    </row>
    <row r="19" spans="1:111" s="757" customFormat="1" ht="12" customHeight="1" x14ac:dyDescent="0.15">
      <c r="A19" s="1964"/>
      <c r="B19" s="1957"/>
      <c r="C19" s="1961"/>
      <c r="D19" s="1957"/>
      <c r="E19" s="1961"/>
      <c r="F19" s="1961"/>
      <c r="G19" s="1961"/>
      <c r="H19" s="1961"/>
      <c r="I19" s="1957"/>
      <c r="DE19" s="818"/>
      <c r="DF19" s="772" t="str">
        <f t="shared" si="0"/>
        <v/>
      </c>
      <c r="DG19" s="832">
        <v>17</v>
      </c>
    </row>
    <row r="20" spans="1:111" s="757" customFormat="1" ht="12" customHeight="1" x14ac:dyDescent="0.15">
      <c r="A20" s="1964"/>
      <c r="B20" s="1957"/>
      <c r="C20" s="1961"/>
      <c r="D20" s="1957"/>
      <c r="E20" s="1961"/>
      <c r="F20" s="1961"/>
      <c r="G20" s="1961"/>
      <c r="H20" s="1961"/>
      <c r="I20" s="1957"/>
      <c r="DE20" s="818"/>
      <c r="DF20" s="772" t="str">
        <f t="shared" si="0"/>
        <v/>
      </c>
      <c r="DG20" s="832">
        <v>18</v>
      </c>
    </row>
    <row r="21" spans="1:111" s="757" customFormat="1" ht="12" customHeight="1" x14ac:dyDescent="0.15">
      <c r="A21" s="1964"/>
      <c r="B21" s="1957"/>
      <c r="C21" s="1961"/>
      <c r="D21" s="1957"/>
      <c r="E21" s="1961"/>
      <c r="F21" s="1961"/>
      <c r="G21" s="1961"/>
      <c r="H21" s="1961"/>
      <c r="I21" s="1957"/>
      <c r="DE21" s="818"/>
      <c r="DF21" s="772" t="str">
        <f t="shared" si="0"/>
        <v/>
      </c>
      <c r="DG21" s="832">
        <v>19</v>
      </c>
    </row>
    <row r="22" spans="1:111" s="757" customFormat="1" ht="12" customHeight="1" x14ac:dyDescent="0.15">
      <c r="A22" s="1964"/>
      <c r="B22" s="1957"/>
      <c r="C22" s="1961"/>
      <c r="D22" s="1957"/>
      <c r="E22" s="1961"/>
      <c r="F22" s="1961"/>
      <c r="G22" s="1961"/>
      <c r="H22" s="1961"/>
      <c r="I22" s="1957"/>
      <c r="DE22" s="818"/>
      <c r="DF22" s="772" t="str">
        <f t="shared" si="0"/>
        <v/>
      </c>
      <c r="DG22" s="832">
        <v>20</v>
      </c>
    </row>
    <row r="23" spans="1:111" s="757" customFormat="1" ht="12" customHeight="1" x14ac:dyDescent="0.15">
      <c r="A23" s="1964"/>
      <c r="B23" s="1957"/>
      <c r="C23" s="1961"/>
      <c r="D23" s="1957"/>
      <c r="E23" s="1961"/>
      <c r="F23" s="1961"/>
      <c r="G23" s="1961"/>
      <c r="H23" s="1961"/>
      <c r="I23" s="1957"/>
      <c r="DE23" s="818"/>
      <c r="DF23" s="772" t="str">
        <f t="shared" si="0"/>
        <v/>
      </c>
      <c r="DG23" s="832">
        <v>21</v>
      </c>
    </row>
    <row r="24" spans="1:111" s="757" customFormat="1" ht="12" customHeight="1" x14ac:dyDescent="0.15">
      <c r="A24" s="1964"/>
      <c r="B24" s="1957"/>
      <c r="C24" s="1961"/>
      <c r="D24" s="1957"/>
      <c r="E24" s="1961"/>
      <c r="F24" s="1961"/>
      <c r="G24" s="1961"/>
      <c r="H24" s="1961"/>
      <c r="I24" s="1957"/>
      <c r="DE24" s="818"/>
      <c r="DF24" s="772" t="str">
        <f t="shared" si="0"/>
        <v/>
      </c>
      <c r="DG24" s="832">
        <v>22</v>
      </c>
    </row>
    <row r="25" spans="1:111" s="757" customFormat="1" ht="12" customHeight="1" x14ac:dyDescent="0.15">
      <c r="A25" s="1964"/>
      <c r="B25" s="1957"/>
      <c r="C25" s="1961"/>
      <c r="D25" s="1957"/>
      <c r="E25" s="1961"/>
      <c r="F25" s="1961"/>
      <c r="G25" s="1961"/>
      <c r="H25" s="1961"/>
      <c r="I25" s="1957"/>
      <c r="DE25" s="818"/>
      <c r="DF25" s="772" t="str">
        <f t="shared" si="0"/>
        <v/>
      </c>
      <c r="DG25" s="832">
        <v>23</v>
      </c>
    </row>
    <row r="26" spans="1:111" s="757" customFormat="1" ht="12" customHeight="1" x14ac:dyDescent="0.15">
      <c r="A26" s="1964"/>
      <c r="B26" s="1957"/>
      <c r="C26" s="1961"/>
      <c r="D26" s="1957"/>
      <c r="E26" s="1961"/>
      <c r="F26" s="1961"/>
      <c r="G26" s="1961"/>
      <c r="H26" s="1961"/>
      <c r="I26" s="1957"/>
      <c r="DE26" s="818"/>
      <c r="DF26" s="772" t="str">
        <f t="shared" si="0"/>
        <v/>
      </c>
      <c r="DG26" s="832">
        <v>24</v>
      </c>
    </row>
    <row r="27" spans="1:111" s="757" customFormat="1" ht="12" customHeight="1" x14ac:dyDescent="0.15">
      <c r="A27" s="1964"/>
      <c r="B27" s="1957"/>
      <c r="C27" s="1961"/>
      <c r="D27" s="1957"/>
      <c r="E27" s="1961"/>
      <c r="F27" s="1961"/>
      <c r="G27" s="1961"/>
      <c r="H27" s="1961"/>
      <c r="I27" s="1957"/>
      <c r="DE27" s="818"/>
      <c r="DF27" s="772" t="str">
        <f t="shared" si="0"/>
        <v/>
      </c>
      <c r="DG27" s="832">
        <v>25</v>
      </c>
    </row>
    <row r="28" spans="1:111" s="757" customFormat="1" ht="12" customHeight="1" x14ac:dyDescent="0.15">
      <c r="A28" s="1964"/>
      <c r="B28" s="1957"/>
      <c r="C28" s="1961"/>
      <c r="D28" s="1957"/>
      <c r="E28" s="1961"/>
      <c r="F28" s="1961"/>
      <c r="G28" s="1961"/>
      <c r="H28" s="1961"/>
      <c r="I28" s="1957"/>
      <c r="DE28" s="818"/>
      <c r="DF28" s="772" t="str">
        <f t="shared" si="0"/>
        <v/>
      </c>
      <c r="DG28" s="832">
        <v>26</v>
      </c>
    </row>
    <row r="29" spans="1:111" s="757" customFormat="1" ht="12" customHeight="1" x14ac:dyDescent="0.15">
      <c r="A29" s="1964"/>
      <c r="B29" s="1957"/>
      <c r="C29" s="1961"/>
      <c r="D29" s="1957"/>
      <c r="E29" s="1961"/>
      <c r="F29" s="1961"/>
      <c r="G29" s="1961"/>
      <c r="H29" s="1961"/>
      <c r="I29" s="1957"/>
      <c r="DE29" s="818"/>
      <c r="DF29" s="772" t="str">
        <f t="shared" si="0"/>
        <v/>
      </c>
      <c r="DG29" s="832">
        <v>27</v>
      </c>
    </row>
    <row r="30" spans="1:111" s="757" customFormat="1" ht="12" customHeight="1" x14ac:dyDescent="0.15">
      <c r="A30" s="1964"/>
      <c r="B30" s="1957"/>
      <c r="C30" s="1961"/>
      <c r="D30" s="1957"/>
      <c r="E30" s="1961"/>
      <c r="F30" s="1961"/>
      <c r="G30" s="1961"/>
      <c r="H30" s="1961"/>
      <c r="I30" s="1957"/>
      <c r="DE30" s="818"/>
      <c r="DF30" s="772" t="str">
        <f t="shared" si="0"/>
        <v/>
      </c>
      <c r="DG30" s="832">
        <v>28</v>
      </c>
    </row>
    <row r="31" spans="1:111" s="757" customFormat="1" ht="12" customHeight="1" x14ac:dyDescent="0.15">
      <c r="A31" s="1964"/>
      <c r="B31" s="1957"/>
      <c r="C31" s="1961"/>
      <c r="D31" s="1957"/>
      <c r="E31" s="1961"/>
      <c r="F31" s="1961"/>
      <c r="G31" s="1961"/>
      <c r="H31" s="1961"/>
      <c r="I31" s="1957"/>
      <c r="DE31" s="818"/>
      <c r="DF31" s="772" t="str">
        <f t="shared" si="0"/>
        <v/>
      </c>
      <c r="DG31" s="832">
        <v>29</v>
      </c>
    </row>
    <row r="32" spans="1:111" s="757" customFormat="1" ht="12" customHeight="1" x14ac:dyDescent="0.15">
      <c r="A32" s="1964"/>
      <c r="B32" s="1957"/>
      <c r="C32" s="1961"/>
      <c r="D32" s="1957"/>
      <c r="E32" s="1961"/>
      <c r="F32" s="1961"/>
      <c r="G32" s="1961"/>
      <c r="H32" s="1961"/>
      <c r="I32" s="1957"/>
      <c r="DE32" s="818"/>
      <c r="DF32" s="772" t="str">
        <f t="shared" si="0"/>
        <v/>
      </c>
      <c r="DG32" s="832">
        <v>30</v>
      </c>
    </row>
    <row r="33" spans="1:111" s="757" customFormat="1" ht="12" customHeight="1" x14ac:dyDescent="0.15">
      <c r="A33" s="1964"/>
      <c r="B33" s="1957"/>
      <c r="C33" s="1961"/>
      <c r="D33" s="1957"/>
      <c r="E33" s="1961"/>
      <c r="F33" s="1961"/>
      <c r="G33" s="1961"/>
      <c r="H33" s="1961"/>
      <c r="I33" s="1957"/>
      <c r="DE33" s="818"/>
      <c r="DF33" s="772" t="str">
        <f t="shared" si="0"/>
        <v/>
      </c>
      <c r="DG33" s="832">
        <v>31</v>
      </c>
    </row>
    <row r="34" spans="1:111" s="757" customFormat="1" ht="12" customHeight="1" x14ac:dyDescent="0.15">
      <c r="A34" s="1964"/>
      <c r="B34" s="1957"/>
      <c r="C34" s="1961"/>
      <c r="D34" s="1957"/>
      <c r="E34" s="1961"/>
      <c r="F34" s="1961"/>
      <c r="G34" s="1961"/>
      <c r="H34" s="1961"/>
      <c r="I34" s="1957"/>
      <c r="DE34" s="818"/>
      <c r="DF34" s="772" t="str">
        <f t="shared" si="0"/>
        <v/>
      </c>
      <c r="DG34" s="832">
        <v>32</v>
      </c>
    </row>
    <row r="35" spans="1:111" s="757" customFormat="1" ht="12" customHeight="1" x14ac:dyDescent="0.15">
      <c r="A35" s="1964"/>
      <c r="B35" s="1957"/>
      <c r="C35" s="1961"/>
      <c r="D35" s="1957"/>
      <c r="E35" s="1961"/>
      <c r="F35" s="1961"/>
      <c r="G35" s="1961"/>
      <c r="H35" s="1961"/>
      <c r="I35" s="1957"/>
      <c r="DE35" s="818"/>
      <c r="DF35" s="772" t="str">
        <f t="shared" si="0"/>
        <v/>
      </c>
      <c r="DG35" s="832">
        <v>33</v>
      </c>
    </row>
    <row r="36" spans="1:111" s="757" customFormat="1" ht="12" customHeight="1" x14ac:dyDescent="0.15">
      <c r="A36" s="1964"/>
      <c r="B36" s="1957"/>
      <c r="C36" s="1961"/>
      <c r="D36" s="1957"/>
      <c r="E36" s="1961"/>
      <c r="F36" s="1961"/>
      <c r="G36" s="1961"/>
      <c r="H36" s="1961"/>
      <c r="I36" s="1957"/>
      <c r="DE36" s="818"/>
      <c r="DF36" s="772" t="str">
        <f t="shared" si="0"/>
        <v/>
      </c>
      <c r="DG36" s="832">
        <v>34</v>
      </c>
    </row>
    <row r="37" spans="1:111" s="757" customFormat="1" ht="12" customHeight="1" x14ac:dyDescent="0.15">
      <c r="A37" s="1964"/>
      <c r="B37" s="1957"/>
      <c r="C37" s="1961"/>
      <c r="D37" s="1957"/>
      <c r="E37" s="1961"/>
      <c r="F37" s="1961"/>
      <c r="G37" s="1961"/>
      <c r="H37" s="1961"/>
      <c r="I37" s="1957"/>
      <c r="DE37" s="818"/>
      <c r="DF37" s="772" t="str">
        <f t="shared" si="0"/>
        <v/>
      </c>
      <c r="DG37" s="832">
        <v>35</v>
      </c>
    </row>
    <row r="38" spans="1:111" s="757" customFormat="1" ht="12" customHeight="1" x14ac:dyDescent="0.15">
      <c r="A38" s="1964"/>
      <c r="B38" s="1957"/>
      <c r="C38" s="1961"/>
      <c r="D38" s="1957"/>
      <c r="E38" s="1961"/>
      <c r="F38" s="1961"/>
      <c r="G38" s="1961"/>
      <c r="H38" s="1961"/>
      <c r="I38" s="1957"/>
      <c r="DE38" s="818"/>
      <c r="DF38" s="772" t="str">
        <f t="shared" si="0"/>
        <v/>
      </c>
      <c r="DG38" s="832">
        <v>36</v>
      </c>
    </row>
    <row r="39" spans="1:111" s="757" customFormat="1" ht="12" customHeight="1" x14ac:dyDescent="0.15">
      <c r="A39" s="1964"/>
      <c r="B39" s="1957"/>
      <c r="C39" s="1961"/>
      <c r="D39" s="1957"/>
      <c r="E39" s="1961"/>
      <c r="F39" s="1961"/>
      <c r="G39" s="1961"/>
      <c r="H39" s="1961"/>
      <c r="I39" s="1957"/>
      <c r="DE39" s="818"/>
      <c r="DF39" s="772" t="str">
        <f t="shared" si="0"/>
        <v/>
      </c>
      <c r="DG39" s="832">
        <v>37</v>
      </c>
    </row>
    <row r="40" spans="1:111" s="757" customFormat="1" ht="12" customHeight="1" x14ac:dyDescent="0.15">
      <c r="A40" s="1964"/>
      <c r="B40" s="1957"/>
      <c r="C40" s="1961"/>
      <c r="D40" s="1957"/>
      <c r="E40" s="1961"/>
      <c r="F40" s="1961"/>
      <c r="G40" s="1961"/>
      <c r="H40" s="1961"/>
      <c r="I40" s="1957"/>
      <c r="DE40" s="818"/>
      <c r="DF40" s="772" t="str">
        <f t="shared" si="0"/>
        <v/>
      </c>
      <c r="DG40" s="832">
        <v>38</v>
      </c>
    </row>
    <row r="41" spans="1:111" s="757" customFormat="1" ht="12" customHeight="1" x14ac:dyDescent="0.15">
      <c r="A41" s="1964"/>
      <c r="B41" s="1957"/>
      <c r="C41" s="1961"/>
      <c r="D41" s="1957"/>
      <c r="E41" s="1961"/>
      <c r="F41" s="1961"/>
      <c r="G41" s="1961"/>
      <c r="H41" s="1961"/>
      <c r="I41" s="1957"/>
      <c r="DE41" s="818"/>
      <c r="DF41" s="772" t="str">
        <f t="shared" si="0"/>
        <v/>
      </c>
      <c r="DG41" s="832">
        <v>39</v>
      </c>
    </row>
    <row r="42" spans="1:111" s="757" customFormat="1" ht="12" customHeight="1" x14ac:dyDescent="0.15">
      <c r="A42" s="1964"/>
      <c r="B42" s="1957"/>
      <c r="C42" s="1961"/>
      <c r="D42" s="1957"/>
      <c r="E42" s="1961"/>
      <c r="F42" s="1961"/>
      <c r="G42" s="1961"/>
      <c r="H42" s="1961"/>
      <c r="I42" s="1957"/>
      <c r="DE42" s="818"/>
      <c r="DF42" s="772" t="str">
        <f t="shared" si="0"/>
        <v/>
      </c>
      <c r="DG42" s="832">
        <v>40</v>
      </c>
    </row>
    <row r="43" spans="1:111" s="757" customFormat="1" ht="12" customHeight="1" x14ac:dyDescent="0.15">
      <c r="A43" s="1964"/>
      <c r="B43" s="1957"/>
      <c r="C43" s="1961"/>
      <c r="D43" s="1957"/>
      <c r="E43" s="1961"/>
      <c r="F43" s="1961"/>
      <c r="G43" s="1961"/>
      <c r="H43" s="1961"/>
      <c r="I43" s="1957"/>
      <c r="DE43" s="818"/>
      <c r="DF43" s="772" t="str">
        <f t="shared" si="0"/>
        <v/>
      </c>
      <c r="DG43" s="832">
        <v>41</v>
      </c>
    </row>
    <row r="44" spans="1:111" s="757" customFormat="1" ht="12" customHeight="1" x14ac:dyDescent="0.15">
      <c r="A44" s="1964"/>
      <c r="B44" s="1957"/>
      <c r="C44" s="1961"/>
      <c r="D44" s="1957"/>
      <c r="E44" s="1961"/>
      <c r="F44" s="1961"/>
      <c r="G44" s="1961"/>
      <c r="H44" s="1961"/>
      <c r="I44" s="1957"/>
      <c r="DE44" s="818"/>
      <c r="DF44" s="772" t="str">
        <f t="shared" si="0"/>
        <v/>
      </c>
      <c r="DG44" s="832">
        <v>42</v>
      </c>
    </row>
    <row r="45" spans="1:111" s="757" customFormat="1" ht="12" customHeight="1" x14ac:dyDescent="0.15">
      <c r="A45" s="1964"/>
      <c r="B45" s="1957"/>
      <c r="C45" s="1961"/>
      <c r="D45" s="1957"/>
      <c r="E45" s="1961"/>
      <c r="F45" s="1961"/>
      <c r="G45" s="1961"/>
      <c r="H45" s="1961"/>
      <c r="I45" s="1957"/>
      <c r="DE45" s="818"/>
      <c r="DF45" s="772" t="str">
        <f t="shared" si="0"/>
        <v/>
      </c>
      <c r="DG45" s="832">
        <v>43</v>
      </c>
    </row>
    <row r="46" spans="1:111" s="757" customFormat="1" ht="12" customHeight="1" x14ac:dyDescent="0.15">
      <c r="A46" s="1964"/>
      <c r="B46" s="1957"/>
      <c r="C46" s="1961"/>
      <c r="D46" s="1957"/>
      <c r="E46" s="1961"/>
      <c r="F46" s="1961"/>
      <c r="G46" s="1961"/>
      <c r="H46" s="1961"/>
      <c r="I46" s="1957"/>
      <c r="DE46" s="818"/>
      <c r="DF46" s="772" t="str">
        <f t="shared" si="0"/>
        <v/>
      </c>
      <c r="DG46" s="832">
        <v>44</v>
      </c>
    </row>
    <row r="47" spans="1:111" s="757" customFormat="1" ht="12" customHeight="1" x14ac:dyDescent="0.15">
      <c r="A47" s="1964"/>
      <c r="B47" s="1957"/>
      <c r="C47" s="1961"/>
      <c r="D47" s="1957"/>
      <c r="E47" s="1961"/>
      <c r="F47" s="1961"/>
      <c r="G47" s="1961"/>
      <c r="H47" s="1961"/>
      <c r="I47" s="1957"/>
      <c r="DE47" s="818"/>
      <c r="DF47" s="772" t="str">
        <f t="shared" si="0"/>
        <v/>
      </c>
      <c r="DG47" s="832">
        <v>45</v>
      </c>
    </row>
    <row r="48" spans="1:111" s="757" customFormat="1" ht="12" customHeight="1" x14ac:dyDescent="0.15">
      <c r="A48" s="1964"/>
      <c r="B48" s="1957"/>
      <c r="C48" s="1961"/>
      <c r="D48" s="1957"/>
      <c r="E48" s="1961"/>
      <c r="F48" s="1961"/>
      <c r="G48" s="1961"/>
      <c r="H48" s="1961"/>
      <c r="I48" s="1957"/>
      <c r="DE48" s="818"/>
      <c r="DF48" s="772" t="str">
        <f t="shared" si="0"/>
        <v/>
      </c>
      <c r="DG48" s="832">
        <v>46</v>
      </c>
    </row>
    <row r="49" spans="1:111" s="757" customFormat="1" ht="12" customHeight="1" x14ac:dyDescent="0.15">
      <c r="A49" s="1964"/>
      <c r="B49" s="1957"/>
      <c r="C49" s="1961"/>
      <c r="D49" s="1957"/>
      <c r="E49" s="1961"/>
      <c r="F49" s="1961"/>
      <c r="G49" s="1961"/>
      <c r="H49" s="1961"/>
      <c r="I49" s="1957"/>
      <c r="DE49" s="818"/>
      <c r="DF49" s="772" t="str">
        <f t="shared" si="0"/>
        <v/>
      </c>
      <c r="DG49" s="832">
        <v>47</v>
      </c>
    </row>
    <row r="50" spans="1:111" s="757" customFormat="1" ht="12" customHeight="1" x14ac:dyDescent="0.15">
      <c r="A50" s="1964"/>
      <c r="B50" s="1957"/>
      <c r="C50" s="1961"/>
      <c r="D50" s="1957"/>
      <c r="E50" s="1961"/>
      <c r="F50" s="1961"/>
      <c r="G50" s="1961"/>
      <c r="H50" s="1961"/>
      <c r="I50" s="1957"/>
      <c r="DE50" s="818"/>
      <c r="DF50" s="772" t="str">
        <f t="shared" si="0"/>
        <v/>
      </c>
      <c r="DG50" s="832">
        <v>48</v>
      </c>
    </row>
    <row r="51" spans="1:111" s="757" customFormat="1" ht="12" customHeight="1" x14ac:dyDescent="0.15">
      <c r="A51" s="1964"/>
      <c r="B51" s="1957"/>
      <c r="C51" s="1961"/>
      <c r="D51" s="1957"/>
      <c r="E51" s="1961"/>
      <c r="F51" s="1961"/>
      <c r="G51" s="1961"/>
      <c r="H51" s="1961"/>
      <c r="I51" s="1957"/>
      <c r="DE51" s="818"/>
      <c r="DF51" s="772" t="str">
        <f t="shared" si="0"/>
        <v/>
      </c>
      <c r="DG51" s="832">
        <v>49</v>
      </c>
    </row>
    <row r="52" spans="1:111" s="757" customFormat="1" ht="12" customHeight="1" x14ac:dyDescent="0.15">
      <c r="A52" s="1964"/>
      <c r="B52" s="1957"/>
      <c r="C52" s="1961"/>
      <c r="D52" s="1957"/>
      <c r="E52" s="1961"/>
      <c r="F52" s="1961"/>
      <c r="G52" s="1961"/>
      <c r="H52" s="1961"/>
      <c r="I52" s="1957"/>
      <c r="DE52" s="818"/>
      <c r="DF52" s="772" t="str">
        <f t="shared" si="0"/>
        <v/>
      </c>
      <c r="DG52" s="832">
        <v>50</v>
      </c>
    </row>
    <row r="53" spans="1:111" s="757" customFormat="1" ht="12" customHeight="1" x14ac:dyDescent="0.15">
      <c r="A53" s="1964"/>
      <c r="B53" s="1957"/>
      <c r="C53" s="1961"/>
      <c r="D53" s="1957"/>
      <c r="E53" s="1961"/>
      <c r="F53" s="1961"/>
      <c r="G53" s="1961"/>
      <c r="H53" s="1961"/>
      <c r="I53" s="1957"/>
      <c r="DE53" s="818"/>
      <c r="DF53" s="772" t="str">
        <f t="shared" si="0"/>
        <v/>
      </c>
      <c r="DG53" s="832">
        <v>51</v>
      </c>
    </row>
    <row r="54" spans="1:111" s="757" customFormat="1" ht="12" customHeight="1" x14ac:dyDescent="0.15">
      <c r="A54" s="1964"/>
      <c r="B54" s="1957"/>
      <c r="C54" s="1961"/>
      <c r="D54" s="1957"/>
      <c r="E54" s="1961"/>
      <c r="F54" s="1961"/>
      <c r="G54" s="1961"/>
      <c r="H54" s="1961"/>
      <c r="I54" s="1957"/>
      <c r="DE54" s="818"/>
      <c r="DF54" s="772" t="str">
        <f t="shared" si="0"/>
        <v/>
      </c>
      <c r="DG54" s="832">
        <v>52</v>
      </c>
    </row>
    <row r="55" spans="1:111" s="757" customFormat="1" ht="12" customHeight="1" x14ac:dyDescent="0.15">
      <c r="A55" s="1964"/>
      <c r="B55" s="1957"/>
      <c r="C55" s="1961"/>
      <c r="D55" s="1957"/>
      <c r="E55" s="1961"/>
      <c r="F55" s="1961"/>
      <c r="G55" s="1961"/>
      <c r="H55" s="1961"/>
      <c r="I55" s="1957"/>
      <c r="DE55" s="818"/>
      <c r="DF55" s="772" t="str">
        <f t="shared" si="0"/>
        <v/>
      </c>
      <c r="DG55" s="832">
        <v>53</v>
      </c>
    </row>
    <row r="56" spans="1:111" s="757" customFormat="1" ht="12" customHeight="1" x14ac:dyDescent="0.15">
      <c r="A56" s="1964"/>
      <c r="B56" s="1957"/>
      <c r="C56" s="1961"/>
      <c r="D56" s="1957"/>
      <c r="E56" s="1961"/>
      <c r="F56" s="1961"/>
      <c r="G56" s="1961"/>
      <c r="H56" s="1961"/>
      <c r="I56" s="1957"/>
      <c r="DE56" s="818"/>
      <c r="DF56" s="772" t="str">
        <f t="shared" si="0"/>
        <v/>
      </c>
      <c r="DG56" s="832">
        <v>54</v>
      </c>
    </row>
    <row r="57" spans="1:111" s="757" customFormat="1" ht="12" customHeight="1" x14ac:dyDescent="0.15">
      <c r="A57" s="1964"/>
      <c r="B57" s="1957"/>
      <c r="C57" s="1961"/>
      <c r="D57" s="1957"/>
      <c r="E57" s="1961"/>
      <c r="F57" s="1961"/>
      <c r="G57" s="1961"/>
      <c r="H57" s="1961"/>
      <c r="I57" s="1957"/>
      <c r="DE57" s="818"/>
      <c r="DF57" s="772" t="str">
        <f t="shared" si="0"/>
        <v/>
      </c>
      <c r="DG57" s="832">
        <v>55</v>
      </c>
    </row>
    <row r="58" spans="1:111" s="757" customFormat="1" ht="12" customHeight="1" x14ac:dyDescent="0.15">
      <c r="A58" s="1964"/>
      <c r="B58" s="1957"/>
      <c r="C58" s="1961"/>
      <c r="D58" s="1957"/>
      <c r="E58" s="1961"/>
      <c r="F58" s="1961"/>
      <c r="G58" s="1961"/>
      <c r="H58" s="1961"/>
      <c r="I58" s="1957"/>
      <c r="DE58" s="818"/>
      <c r="DF58" s="772" t="str">
        <f t="shared" si="0"/>
        <v/>
      </c>
      <c r="DG58" s="832">
        <v>56</v>
      </c>
    </row>
    <row r="59" spans="1:111" s="757" customFormat="1" ht="12" customHeight="1" x14ac:dyDescent="0.15">
      <c r="A59" s="1964"/>
      <c r="B59" s="1957"/>
      <c r="C59" s="1961"/>
      <c r="D59" s="1957"/>
      <c r="E59" s="1961"/>
      <c r="F59" s="1961"/>
      <c r="G59" s="1961"/>
      <c r="H59" s="1961"/>
      <c r="I59" s="1957"/>
      <c r="DE59" s="818"/>
      <c r="DF59" s="772" t="str">
        <f t="shared" si="0"/>
        <v/>
      </c>
      <c r="DG59" s="832">
        <v>57</v>
      </c>
    </row>
    <row r="60" spans="1:111" s="757" customFormat="1" ht="12" customHeight="1" x14ac:dyDescent="0.15">
      <c r="A60" s="1964"/>
      <c r="B60" s="1957"/>
      <c r="C60" s="1961"/>
      <c r="D60" s="1957"/>
      <c r="E60" s="1961"/>
      <c r="F60" s="1961"/>
      <c r="G60" s="1961"/>
      <c r="H60" s="1961"/>
      <c r="I60" s="1957"/>
      <c r="DE60" s="818"/>
      <c r="DF60" s="772" t="str">
        <f t="shared" si="0"/>
        <v/>
      </c>
      <c r="DG60" s="832">
        <v>58</v>
      </c>
    </row>
    <row r="61" spans="1:111" s="757" customFormat="1" ht="12" customHeight="1" x14ac:dyDescent="0.15">
      <c r="A61" s="1964"/>
      <c r="B61" s="1957"/>
      <c r="C61" s="1961"/>
      <c r="D61" s="1957"/>
      <c r="E61" s="1961"/>
      <c r="F61" s="1961"/>
      <c r="G61" s="1961"/>
      <c r="H61" s="1961"/>
      <c r="I61" s="1957"/>
      <c r="DE61" s="818"/>
      <c r="DF61" s="772" t="str">
        <f t="shared" si="0"/>
        <v/>
      </c>
      <c r="DG61" s="832">
        <v>59</v>
      </c>
    </row>
    <row r="62" spans="1:111" s="757" customFormat="1" ht="12" customHeight="1" x14ac:dyDescent="0.15">
      <c r="A62" s="1964"/>
      <c r="B62" s="1957"/>
      <c r="C62" s="1961"/>
      <c r="D62" s="1957"/>
      <c r="E62" s="1961"/>
      <c r="F62" s="1961"/>
      <c r="G62" s="1961"/>
      <c r="H62" s="1961"/>
      <c r="I62" s="1957"/>
      <c r="DE62" s="818"/>
      <c r="DF62" s="772" t="str">
        <f t="shared" si="0"/>
        <v/>
      </c>
      <c r="DG62" s="832">
        <v>60</v>
      </c>
    </row>
    <row r="63" spans="1:111" s="757" customFormat="1" ht="12" customHeight="1" x14ac:dyDescent="0.15">
      <c r="A63" s="1964"/>
      <c r="B63" s="1957"/>
      <c r="C63" s="1961"/>
      <c r="D63" s="1957"/>
      <c r="E63" s="1961"/>
      <c r="F63" s="1961"/>
      <c r="G63" s="1961"/>
      <c r="H63" s="1961"/>
      <c r="I63" s="1957"/>
      <c r="DE63" s="818"/>
      <c r="DF63" s="772" t="str">
        <f t="shared" si="0"/>
        <v/>
      </c>
      <c r="DG63" s="832">
        <v>61</v>
      </c>
    </row>
    <row r="64" spans="1:111" s="757" customFormat="1" ht="12" customHeight="1" x14ac:dyDescent="0.15">
      <c r="A64" s="1964"/>
      <c r="B64" s="1957"/>
      <c r="C64" s="1961"/>
      <c r="D64" s="1957"/>
      <c r="E64" s="1961"/>
      <c r="F64" s="1961"/>
      <c r="G64" s="1961"/>
      <c r="H64" s="1961"/>
      <c r="I64" s="1957"/>
      <c r="DE64" s="818"/>
      <c r="DF64" s="772" t="str">
        <f t="shared" si="0"/>
        <v/>
      </c>
      <c r="DG64" s="832">
        <v>62</v>
      </c>
    </row>
    <row r="65" spans="1:111" s="757" customFormat="1" ht="12" customHeight="1" x14ac:dyDescent="0.15">
      <c r="A65" s="1964"/>
      <c r="B65" s="1957"/>
      <c r="C65" s="1961"/>
      <c r="D65" s="1957"/>
      <c r="E65" s="1961"/>
      <c r="F65" s="1961"/>
      <c r="G65" s="1961"/>
      <c r="H65" s="1961"/>
      <c r="I65" s="1957"/>
      <c r="DE65" s="818"/>
      <c r="DF65" s="772" t="str">
        <f t="shared" si="0"/>
        <v/>
      </c>
      <c r="DG65" s="832">
        <v>63</v>
      </c>
    </row>
    <row r="66" spans="1:111" s="757" customFormat="1" ht="12" customHeight="1" x14ac:dyDescent="0.15">
      <c r="A66" s="1964"/>
      <c r="B66" s="1957"/>
      <c r="C66" s="1961"/>
      <c r="D66" s="1957"/>
      <c r="E66" s="1961"/>
      <c r="F66" s="1961"/>
      <c r="G66" s="1961"/>
      <c r="H66" s="1961"/>
      <c r="I66" s="1957"/>
      <c r="DE66" s="818"/>
      <c r="DF66" s="772" t="str">
        <f t="shared" si="0"/>
        <v/>
      </c>
      <c r="DG66" s="832">
        <v>64</v>
      </c>
    </row>
    <row r="67" spans="1:111" s="757" customFormat="1" ht="12" customHeight="1" x14ac:dyDescent="0.15">
      <c r="A67" s="1964"/>
      <c r="B67" s="1957"/>
      <c r="C67" s="1961"/>
      <c r="D67" s="1957"/>
      <c r="E67" s="1961"/>
      <c r="F67" s="1961"/>
      <c r="G67" s="1961"/>
      <c r="H67" s="1961"/>
      <c r="I67" s="1957"/>
      <c r="DE67" s="818"/>
      <c r="DF67" s="772" t="str">
        <f t="shared" si="0"/>
        <v/>
      </c>
      <c r="DG67" s="832">
        <v>65</v>
      </c>
    </row>
    <row r="68" spans="1:111" s="757" customFormat="1" ht="12" customHeight="1" x14ac:dyDescent="0.15">
      <c r="A68" s="1964"/>
      <c r="B68" s="1957"/>
      <c r="C68" s="1961"/>
      <c r="D68" s="1957"/>
      <c r="E68" s="1961"/>
      <c r="F68" s="1961"/>
      <c r="G68" s="1961"/>
      <c r="H68" s="1961"/>
      <c r="I68" s="1957"/>
      <c r="DE68" s="818"/>
      <c r="DF68" s="772" t="str">
        <f t="shared" si="0"/>
        <v/>
      </c>
      <c r="DG68" s="832">
        <v>66</v>
      </c>
    </row>
    <row r="69" spans="1:111" s="757" customFormat="1" ht="12" customHeight="1" x14ac:dyDescent="0.15">
      <c r="A69" s="1964"/>
      <c r="B69" s="1957"/>
      <c r="C69" s="1961"/>
      <c r="D69" s="1957"/>
      <c r="E69" s="1961"/>
      <c r="F69" s="1961"/>
      <c r="G69" s="1961"/>
      <c r="H69" s="1961"/>
      <c r="I69" s="1957"/>
      <c r="DE69" s="818"/>
      <c r="DF69" s="772" t="str">
        <f t="shared" si="0"/>
        <v/>
      </c>
      <c r="DG69" s="832">
        <v>67</v>
      </c>
    </row>
    <row r="70" spans="1:111" s="757" customFormat="1" ht="12" customHeight="1" x14ac:dyDescent="0.15">
      <c r="A70" s="1964"/>
      <c r="B70" s="1957"/>
      <c r="C70" s="1961"/>
      <c r="D70" s="1957"/>
      <c r="E70" s="1961"/>
      <c r="F70" s="1961"/>
      <c r="G70" s="1961"/>
      <c r="H70" s="1961"/>
      <c r="I70" s="1957"/>
      <c r="DE70" s="818"/>
      <c r="DF70" s="772" t="str">
        <f t="shared" si="0"/>
        <v/>
      </c>
      <c r="DG70" s="832">
        <v>68</v>
      </c>
    </row>
    <row r="71" spans="1:111" s="757" customFormat="1" ht="12" customHeight="1" x14ac:dyDescent="0.15">
      <c r="A71" s="1964"/>
      <c r="B71" s="1957"/>
      <c r="C71" s="1961"/>
      <c r="D71" s="1957"/>
      <c r="E71" s="1961"/>
      <c r="F71" s="1961"/>
      <c r="G71" s="1961"/>
      <c r="H71" s="1961"/>
      <c r="I71" s="1957"/>
      <c r="DE71" s="818"/>
      <c r="DF71" s="772" t="str">
        <f t="shared" ref="DF71:DF134" si="1">IF(COUNTA(A71:I71)&gt;0,DG71,"")</f>
        <v/>
      </c>
      <c r="DG71" s="832">
        <v>69</v>
      </c>
    </row>
    <row r="72" spans="1:111" s="757" customFormat="1" ht="12" customHeight="1" x14ac:dyDescent="0.15">
      <c r="A72" s="1964"/>
      <c r="B72" s="1957"/>
      <c r="C72" s="1961"/>
      <c r="D72" s="1957"/>
      <c r="E72" s="1961"/>
      <c r="F72" s="1961"/>
      <c r="G72" s="1961"/>
      <c r="H72" s="1961"/>
      <c r="I72" s="1957"/>
      <c r="DE72" s="818"/>
      <c r="DF72" s="772" t="str">
        <f t="shared" si="1"/>
        <v/>
      </c>
      <c r="DG72" s="832">
        <v>70</v>
      </c>
    </row>
    <row r="73" spans="1:111" s="757" customFormat="1" ht="12" customHeight="1" x14ac:dyDescent="0.15">
      <c r="A73" s="1964"/>
      <c r="B73" s="1957"/>
      <c r="C73" s="1961"/>
      <c r="D73" s="1957"/>
      <c r="E73" s="1961"/>
      <c r="F73" s="1961"/>
      <c r="G73" s="1961"/>
      <c r="H73" s="1961"/>
      <c r="I73" s="1957"/>
      <c r="DE73" s="818"/>
      <c r="DF73" s="772" t="str">
        <f t="shared" si="1"/>
        <v/>
      </c>
      <c r="DG73" s="832">
        <v>71</v>
      </c>
    </row>
    <row r="74" spans="1:111" s="757" customFormat="1" ht="12" customHeight="1" x14ac:dyDescent="0.15">
      <c r="A74" s="1964"/>
      <c r="B74" s="1957"/>
      <c r="C74" s="1961"/>
      <c r="D74" s="1957"/>
      <c r="E74" s="1961"/>
      <c r="F74" s="1961"/>
      <c r="G74" s="1961"/>
      <c r="H74" s="1961"/>
      <c r="I74" s="1957"/>
      <c r="DE74" s="818"/>
      <c r="DF74" s="772" t="str">
        <f t="shared" si="1"/>
        <v/>
      </c>
      <c r="DG74" s="832">
        <v>72</v>
      </c>
    </row>
    <row r="75" spans="1:111" s="757" customFormat="1" ht="12" customHeight="1" x14ac:dyDescent="0.15">
      <c r="A75" s="1964"/>
      <c r="B75" s="1957"/>
      <c r="C75" s="1961"/>
      <c r="D75" s="1957"/>
      <c r="E75" s="1961"/>
      <c r="F75" s="1961"/>
      <c r="G75" s="1961"/>
      <c r="H75" s="1961"/>
      <c r="I75" s="1957"/>
      <c r="DE75" s="818"/>
      <c r="DF75" s="772" t="str">
        <f t="shared" si="1"/>
        <v/>
      </c>
      <c r="DG75" s="832">
        <v>73</v>
      </c>
    </row>
    <row r="76" spans="1:111" s="757" customFormat="1" ht="12" customHeight="1" x14ac:dyDescent="0.15">
      <c r="A76" s="1964"/>
      <c r="B76" s="1957"/>
      <c r="C76" s="1961"/>
      <c r="D76" s="1957"/>
      <c r="E76" s="1961"/>
      <c r="F76" s="1961"/>
      <c r="G76" s="1961"/>
      <c r="H76" s="1961"/>
      <c r="I76" s="1957"/>
      <c r="DE76" s="818"/>
      <c r="DF76" s="772" t="str">
        <f t="shared" si="1"/>
        <v/>
      </c>
      <c r="DG76" s="832">
        <v>74</v>
      </c>
    </row>
    <row r="77" spans="1:111" s="757" customFormat="1" ht="12" customHeight="1" x14ac:dyDescent="0.15">
      <c r="A77" s="1964"/>
      <c r="B77" s="1957"/>
      <c r="C77" s="1961"/>
      <c r="D77" s="1957"/>
      <c r="E77" s="1961"/>
      <c r="F77" s="1961"/>
      <c r="G77" s="1961"/>
      <c r="H77" s="1961"/>
      <c r="I77" s="1957"/>
      <c r="DE77" s="818"/>
      <c r="DF77" s="772" t="str">
        <f t="shared" si="1"/>
        <v/>
      </c>
      <c r="DG77" s="832">
        <v>75</v>
      </c>
    </row>
    <row r="78" spans="1:111" s="757" customFormat="1" ht="12" customHeight="1" x14ac:dyDescent="0.15">
      <c r="A78" s="1964"/>
      <c r="B78" s="1957"/>
      <c r="C78" s="1961"/>
      <c r="D78" s="1957"/>
      <c r="E78" s="1961"/>
      <c r="F78" s="1961"/>
      <c r="G78" s="1961"/>
      <c r="H78" s="1961"/>
      <c r="I78" s="1957"/>
      <c r="DE78" s="818"/>
      <c r="DF78" s="772" t="str">
        <f t="shared" si="1"/>
        <v/>
      </c>
      <c r="DG78" s="832">
        <v>76</v>
      </c>
    </row>
    <row r="79" spans="1:111" s="757" customFormat="1" ht="12" customHeight="1" x14ac:dyDescent="0.15">
      <c r="A79" s="1964"/>
      <c r="B79" s="1957"/>
      <c r="C79" s="1961"/>
      <c r="D79" s="1957"/>
      <c r="E79" s="1961"/>
      <c r="F79" s="1961"/>
      <c r="G79" s="1961"/>
      <c r="H79" s="1961"/>
      <c r="I79" s="1957"/>
      <c r="DE79" s="818"/>
      <c r="DF79" s="772" t="str">
        <f t="shared" si="1"/>
        <v/>
      </c>
      <c r="DG79" s="832">
        <v>77</v>
      </c>
    </row>
    <row r="80" spans="1:111" s="757" customFormat="1" ht="12" customHeight="1" x14ac:dyDescent="0.15">
      <c r="A80" s="1964"/>
      <c r="B80" s="1957"/>
      <c r="C80" s="1961"/>
      <c r="D80" s="1957"/>
      <c r="E80" s="1961"/>
      <c r="F80" s="1961"/>
      <c r="G80" s="1961"/>
      <c r="H80" s="1961"/>
      <c r="I80" s="1957"/>
      <c r="DE80" s="818"/>
      <c r="DF80" s="772" t="str">
        <f t="shared" si="1"/>
        <v/>
      </c>
      <c r="DG80" s="832">
        <v>78</v>
      </c>
    </row>
    <row r="81" spans="1:111" s="757" customFormat="1" ht="12" customHeight="1" x14ac:dyDescent="0.15">
      <c r="A81" s="1964"/>
      <c r="B81" s="1957"/>
      <c r="C81" s="1961"/>
      <c r="D81" s="1957"/>
      <c r="E81" s="1961"/>
      <c r="F81" s="1961"/>
      <c r="G81" s="1961"/>
      <c r="H81" s="1961"/>
      <c r="I81" s="1957"/>
      <c r="DE81" s="818"/>
      <c r="DF81" s="772" t="str">
        <f t="shared" si="1"/>
        <v/>
      </c>
      <c r="DG81" s="832">
        <v>79</v>
      </c>
    </row>
    <row r="82" spans="1:111" s="757" customFormat="1" ht="12" customHeight="1" x14ac:dyDescent="0.15">
      <c r="A82" s="1964"/>
      <c r="B82" s="1957"/>
      <c r="C82" s="1961"/>
      <c r="D82" s="1957"/>
      <c r="E82" s="1961"/>
      <c r="F82" s="1961"/>
      <c r="G82" s="1961"/>
      <c r="H82" s="1961"/>
      <c r="I82" s="1957"/>
      <c r="DE82" s="818"/>
      <c r="DF82" s="772" t="str">
        <f t="shared" si="1"/>
        <v/>
      </c>
      <c r="DG82" s="832">
        <v>80</v>
      </c>
    </row>
    <row r="83" spans="1:111" s="757" customFormat="1" ht="12" customHeight="1" x14ac:dyDescent="0.15">
      <c r="A83" s="1964"/>
      <c r="B83" s="1957"/>
      <c r="C83" s="1961"/>
      <c r="D83" s="1957"/>
      <c r="E83" s="1961"/>
      <c r="F83" s="1961"/>
      <c r="G83" s="1961"/>
      <c r="H83" s="1961"/>
      <c r="I83" s="1957"/>
      <c r="DE83" s="818"/>
      <c r="DF83" s="772" t="str">
        <f t="shared" si="1"/>
        <v/>
      </c>
      <c r="DG83" s="832">
        <v>81</v>
      </c>
    </row>
    <row r="84" spans="1:111" s="757" customFormat="1" ht="12" customHeight="1" x14ac:dyDescent="0.15">
      <c r="A84" s="1964"/>
      <c r="B84" s="1957"/>
      <c r="C84" s="1961"/>
      <c r="D84" s="1957"/>
      <c r="E84" s="1961"/>
      <c r="F84" s="1961"/>
      <c r="G84" s="1961"/>
      <c r="H84" s="1961"/>
      <c r="I84" s="1957"/>
      <c r="DE84" s="818"/>
      <c r="DF84" s="772" t="str">
        <f t="shared" si="1"/>
        <v/>
      </c>
      <c r="DG84" s="832">
        <v>82</v>
      </c>
    </row>
    <row r="85" spans="1:111" s="757" customFormat="1" ht="12" customHeight="1" x14ac:dyDescent="0.15">
      <c r="A85" s="1964"/>
      <c r="B85" s="1957"/>
      <c r="C85" s="1961"/>
      <c r="D85" s="1957"/>
      <c r="E85" s="1961"/>
      <c r="F85" s="1961"/>
      <c r="G85" s="1961"/>
      <c r="H85" s="1961"/>
      <c r="I85" s="1957"/>
      <c r="DE85" s="818"/>
      <c r="DF85" s="772" t="str">
        <f t="shared" si="1"/>
        <v/>
      </c>
      <c r="DG85" s="832">
        <v>83</v>
      </c>
    </row>
    <row r="86" spans="1:111" s="757" customFormat="1" ht="12" customHeight="1" x14ac:dyDescent="0.15">
      <c r="A86" s="1964"/>
      <c r="B86" s="1957"/>
      <c r="C86" s="1961"/>
      <c r="D86" s="1957"/>
      <c r="E86" s="1961"/>
      <c r="F86" s="1961"/>
      <c r="G86" s="1961"/>
      <c r="H86" s="1961"/>
      <c r="I86" s="1957"/>
      <c r="DE86" s="818"/>
      <c r="DF86" s="772" t="str">
        <f t="shared" si="1"/>
        <v/>
      </c>
      <c r="DG86" s="832">
        <v>84</v>
      </c>
    </row>
    <row r="87" spans="1:111" s="757" customFormat="1" ht="12" customHeight="1" x14ac:dyDescent="0.15">
      <c r="A87" s="1964"/>
      <c r="B87" s="1957"/>
      <c r="C87" s="1961"/>
      <c r="D87" s="1957"/>
      <c r="E87" s="1961"/>
      <c r="F87" s="1961"/>
      <c r="G87" s="1961"/>
      <c r="H87" s="1961"/>
      <c r="I87" s="1957"/>
      <c r="DE87" s="818"/>
      <c r="DF87" s="772" t="str">
        <f t="shared" si="1"/>
        <v/>
      </c>
      <c r="DG87" s="832">
        <v>85</v>
      </c>
    </row>
    <row r="88" spans="1:111" s="757" customFormat="1" ht="12" customHeight="1" x14ac:dyDescent="0.15">
      <c r="A88" s="1964"/>
      <c r="B88" s="1957"/>
      <c r="C88" s="1961"/>
      <c r="D88" s="1957"/>
      <c r="E88" s="1961"/>
      <c r="F88" s="1961"/>
      <c r="G88" s="1961"/>
      <c r="H88" s="1961"/>
      <c r="I88" s="1957"/>
      <c r="DE88" s="818"/>
      <c r="DF88" s="772" t="str">
        <f t="shared" si="1"/>
        <v/>
      </c>
      <c r="DG88" s="832">
        <v>86</v>
      </c>
    </row>
    <row r="89" spans="1:111" s="757" customFormat="1" ht="12" customHeight="1" x14ac:dyDescent="0.15">
      <c r="A89" s="1964"/>
      <c r="B89" s="1957"/>
      <c r="C89" s="1961"/>
      <c r="D89" s="1957"/>
      <c r="E89" s="1961"/>
      <c r="F89" s="1961"/>
      <c r="G89" s="1961"/>
      <c r="H89" s="1961"/>
      <c r="I89" s="1957"/>
      <c r="DE89" s="818"/>
      <c r="DF89" s="772" t="str">
        <f t="shared" si="1"/>
        <v/>
      </c>
      <c r="DG89" s="832">
        <v>87</v>
      </c>
    </row>
    <row r="90" spans="1:111" s="757" customFormat="1" ht="12" customHeight="1" x14ac:dyDescent="0.15">
      <c r="A90" s="1964"/>
      <c r="B90" s="1957"/>
      <c r="C90" s="1961"/>
      <c r="D90" s="1957"/>
      <c r="E90" s="1961"/>
      <c r="F90" s="1961"/>
      <c r="G90" s="1961"/>
      <c r="H90" s="1961"/>
      <c r="I90" s="1957"/>
      <c r="DE90" s="818"/>
      <c r="DF90" s="772" t="str">
        <f t="shared" si="1"/>
        <v/>
      </c>
      <c r="DG90" s="832">
        <v>88</v>
      </c>
    </row>
    <row r="91" spans="1:111" s="757" customFormat="1" ht="12" customHeight="1" x14ac:dyDescent="0.15">
      <c r="A91" s="1964"/>
      <c r="B91" s="1957"/>
      <c r="C91" s="1961"/>
      <c r="D91" s="1957"/>
      <c r="E91" s="1961"/>
      <c r="F91" s="1961"/>
      <c r="G91" s="1961"/>
      <c r="H91" s="1961"/>
      <c r="I91" s="1957"/>
      <c r="DE91" s="818"/>
      <c r="DF91" s="772" t="str">
        <f t="shared" si="1"/>
        <v/>
      </c>
      <c r="DG91" s="832">
        <v>89</v>
      </c>
    </row>
    <row r="92" spans="1:111" s="757" customFormat="1" ht="12" customHeight="1" x14ac:dyDescent="0.15">
      <c r="A92" s="1964"/>
      <c r="B92" s="1957"/>
      <c r="C92" s="1961"/>
      <c r="D92" s="1957"/>
      <c r="E92" s="1961"/>
      <c r="F92" s="1961"/>
      <c r="G92" s="1961"/>
      <c r="H92" s="1961"/>
      <c r="I92" s="1957"/>
      <c r="DE92" s="818"/>
      <c r="DF92" s="772" t="str">
        <f t="shared" si="1"/>
        <v/>
      </c>
      <c r="DG92" s="832">
        <v>90</v>
      </c>
    </row>
    <row r="93" spans="1:111" s="757" customFormat="1" ht="12" customHeight="1" x14ac:dyDescent="0.15">
      <c r="A93" s="1964"/>
      <c r="B93" s="1957"/>
      <c r="C93" s="1961"/>
      <c r="D93" s="1957"/>
      <c r="E93" s="1961"/>
      <c r="F93" s="1961"/>
      <c r="G93" s="1961"/>
      <c r="H93" s="1961"/>
      <c r="I93" s="1957"/>
      <c r="DE93" s="818"/>
      <c r="DF93" s="772" t="str">
        <f t="shared" si="1"/>
        <v/>
      </c>
      <c r="DG93" s="832">
        <v>91</v>
      </c>
    </row>
    <row r="94" spans="1:111" s="757" customFormat="1" ht="12" customHeight="1" x14ac:dyDescent="0.15">
      <c r="A94" s="1964"/>
      <c r="B94" s="1957"/>
      <c r="C94" s="1961"/>
      <c r="D94" s="1957"/>
      <c r="E94" s="1961"/>
      <c r="F94" s="1961"/>
      <c r="G94" s="1961"/>
      <c r="H94" s="1961"/>
      <c r="I94" s="1957"/>
      <c r="DE94" s="818"/>
      <c r="DF94" s="772" t="str">
        <f t="shared" si="1"/>
        <v/>
      </c>
      <c r="DG94" s="832">
        <v>92</v>
      </c>
    </row>
    <row r="95" spans="1:111" s="757" customFormat="1" ht="12" customHeight="1" x14ac:dyDescent="0.15">
      <c r="A95" s="1964"/>
      <c r="B95" s="1957"/>
      <c r="C95" s="1961"/>
      <c r="D95" s="1957"/>
      <c r="E95" s="1961"/>
      <c r="F95" s="1961"/>
      <c r="G95" s="1961"/>
      <c r="H95" s="1961"/>
      <c r="I95" s="1957"/>
      <c r="DE95" s="818"/>
      <c r="DF95" s="772" t="str">
        <f t="shared" si="1"/>
        <v/>
      </c>
      <c r="DG95" s="832">
        <v>93</v>
      </c>
    </row>
    <row r="96" spans="1:111" s="757" customFormat="1" ht="12" customHeight="1" x14ac:dyDescent="0.15">
      <c r="A96" s="1964"/>
      <c r="B96" s="1957"/>
      <c r="C96" s="1961"/>
      <c r="D96" s="1957"/>
      <c r="E96" s="1961"/>
      <c r="F96" s="1961"/>
      <c r="G96" s="1961"/>
      <c r="H96" s="1961"/>
      <c r="I96" s="1957"/>
      <c r="DE96" s="818"/>
      <c r="DF96" s="772" t="str">
        <f t="shared" si="1"/>
        <v/>
      </c>
      <c r="DG96" s="832">
        <v>94</v>
      </c>
    </row>
    <row r="97" spans="1:111" s="757" customFormat="1" ht="12" customHeight="1" x14ac:dyDescent="0.15">
      <c r="A97" s="1964"/>
      <c r="B97" s="1957"/>
      <c r="C97" s="1961"/>
      <c r="D97" s="1957"/>
      <c r="E97" s="1961"/>
      <c r="F97" s="1961"/>
      <c r="G97" s="1961"/>
      <c r="H97" s="1961"/>
      <c r="I97" s="1957"/>
      <c r="DE97" s="818"/>
      <c r="DF97" s="772" t="str">
        <f t="shared" si="1"/>
        <v/>
      </c>
      <c r="DG97" s="832">
        <v>95</v>
      </c>
    </row>
    <row r="98" spans="1:111" s="757" customFormat="1" ht="12" customHeight="1" x14ac:dyDescent="0.15">
      <c r="A98" s="1964"/>
      <c r="B98" s="1957"/>
      <c r="C98" s="1961"/>
      <c r="D98" s="1957"/>
      <c r="E98" s="1961"/>
      <c r="F98" s="1961"/>
      <c r="G98" s="1961"/>
      <c r="H98" s="1961"/>
      <c r="I98" s="1957"/>
      <c r="DE98" s="818"/>
      <c r="DF98" s="772" t="str">
        <f t="shared" si="1"/>
        <v/>
      </c>
      <c r="DG98" s="832">
        <v>96</v>
      </c>
    </row>
    <row r="99" spans="1:111" s="757" customFormat="1" ht="12" customHeight="1" x14ac:dyDescent="0.15">
      <c r="A99" s="1964"/>
      <c r="B99" s="1957"/>
      <c r="C99" s="1961"/>
      <c r="D99" s="1957"/>
      <c r="E99" s="1961"/>
      <c r="F99" s="1961"/>
      <c r="G99" s="1961"/>
      <c r="H99" s="1961"/>
      <c r="I99" s="1957"/>
      <c r="DE99" s="818"/>
      <c r="DF99" s="772" t="str">
        <f t="shared" si="1"/>
        <v/>
      </c>
      <c r="DG99" s="832">
        <v>97</v>
      </c>
    </row>
    <row r="100" spans="1:111" s="757" customFormat="1" ht="12" customHeight="1" x14ac:dyDescent="0.15">
      <c r="A100" s="1964"/>
      <c r="B100" s="1957"/>
      <c r="C100" s="1961"/>
      <c r="D100" s="1957"/>
      <c r="E100" s="1961"/>
      <c r="F100" s="1961"/>
      <c r="G100" s="1961"/>
      <c r="H100" s="1961"/>
      <c r="I100" s="1957"/>
      <c r="DE100" s="818"/>
      <c r="DF100" s="772" t="str">
        <f t="shared" si="1"/>
        <v/>
      </c>
      <c r="DG100" s="832">
        <v>98</v>
      </c>
    </row>
    <row r="101" spans="1:111" s="757" customFormat="1" ht="12" customHeight="1" x14ac:dyDescent="0.15">
      <c r="A101" s="1964"/>
      <c r="B101" s="1957"/>
      <c r="C101" s="1961"/>
      <c r="D101" s="1957"/>
      <c r="E101" s="1961"/>
      <c r="F101" s="1961"/>
      <c r="G101" s="1961"/>
      <c r="H101" s="1961"/>
      <c r="I101" s="1957"/>
      <c r="DE101" s="818"/>
      <c r="DF101" s="772" t="str">
        <f t="shared" si="1"/>
        <v/>
      </c>
      <c r="DG101" s="832">
        <v>99</v>
      </c>
    </row>
    <row r="102" spans="1:111" s="757" customFormat="1" ht="12" customHeight="1" x14ac:dyDescent="0.15">
      <c r="A102" s="1964"/>
      <c r="B102" s="1957"/>
      <c r="C102" s="1961"/>
      <c r="D102" s="1957"/>
      <c r="E102" s="1961"/>
      <c r="F102" s="1961"/>
      <c r="G102" s="1961"/>
      <c r="H102" s="1961"/>
      <c r="I102" s="1957"/>
      <c r="DE102" s="818"/>
      <c r="DF102" s="772" t="str">
        <f t="shared" si="1"/>
        <v/>
      </c>
      <c r="DG102" s="832">
        <v>100</v>
      </c>
    </row>
    <row r="103" spans="1:111" s="757" customFormat="1" ht="12" customHeight="1" x14ac:dyDescent="0.15">
      <c r="A103" s="1964"/>
      <c r="B103" s="1957"/>
      <c r="C103" s="1961"/>
      <c r="D103" s="1957"/>
      <c r="E103" s="1961"/>
      <c r="F103" s="1961"/>
      <c r="G103" s="1961"/>
      <c r="H103" s="1961"/>
      <c r="I103" s="1957"/>
      <c r="DE103" s="818"/>
      <c r="DF103" s="772" t="str">
        <f t="shared" si="1"/>
        <v/>
      </c>
      <c r="DG103" s="832">
        <v>101</v>
      </c>
    </row>
    <row r="104" spans="1:111" s="757" customFormat="1" ht="12" customHeight="1" x14ac:dyDescent="0.15">
      <c r="A104" s="1964"/>
      <c r="B104" s="1957"/>
      <c r="C104" s="1961"/>
      <c r="D104" s="1957"/>
      <c r="E104" s="1961"/>
      <c r="F104" s="1961"/>
      <c r="G104" s="1961"/>
      <c r="H104" s="1961"/>
      <c r="I104" s="1957"/>
      <c r="DE104" s="818"/>
      <c r="DF104" s="772" t="str">
        <f t="shared" si="1"/>
        <v/>
      </c>
      <c r="DG104" s="832">
        <v>102</v>
      </c>
    </row>
    <row r="105" spans="1:111" s="757" customFormat="1" ht="12" customHeight="1" x14ac:dyDescent="0.15">
      <c r="A105" s="1964"/>
      <c r="B105" s="1957"/>
      <c r="C105" s="1961"/>
      <c r="D105" s="1957"/>
      <c r="E105" s="1961"/>
      <c r="F105" s="1961"/>
      <c r="G105" s="1961"/>
      <c r="H105" s="1961"/>
      <c r="I105" s="1957"/>
      <c r="DE105" s="818"/>
      <c r="DF105" s="772" t="str">
        <f t="shared" si="1"/>
        <v/>
      </c>
      <c r="DG105" s="832">
        <v>103</v>
      </c>
    </row>
    <row r="106" spans="1:111" s="757" customFormat="1" ht="12" customHeight="1" x14ac:dyDescent="0.15">
      <c r="A106" s="1964"/>
      <c r="B106" s="1957"/>
      <c r="C106" s="1961"/>
      <c r="D106" s="1957"/>
      <c r="E106" s="1961"/>
      <c r="F106" s="1961"/>
      <c r="G106" s="1961"/>
      <c r="H106" s="1961"/>
      <c r="I106" s="1957"/>
      <c r="DE106" s="818"/>
      <c r="DF106" s="772" t="str">
        <f t="shared" si="1"/>
        <v/>
      </c>
      <c r="DG106" s="832">
        <v>104</v>
      </c>
    </row>
    <row r="107" spans="1:111" s="757" customFormat="1" ht="12" customHeight="1" x14ac:dyDescent="0.15">
      <c r="A107" s="1964"/>
      <c r="B107" s="1957"/>
      <c r="C107" s="1961"/>
      <c r="D107" s="1957"/>
      <c r="E107" s="1961"/>
      <c r="F107" s="1961"/>
      <c r="G107" s="1961"/>
      <c r="H107" s="1961"/>
      <c r="I107" s="1957"/>
      <c r="DE107" s="818"/>
      <c r="DF107" s="772" t="str">
        <f t="shared" si="1"/>
        <v/>
      </c>
      <c r="DG107" s="832">
        <v>105</v>
      </c>
    </row>
    <row r="108" spans="1:111" s="757" customFormat="1" ht="12" customHeight="1" x14ac:dyDescent="0.15">
      <c r="A108" s="1964"/>
      <c r="B108" s="1957"/>
      <c r="C108" s="1961"/>
      <c r="D108" s="1957"/>
      <c r="E108" s="1961"/>
      <c r="F108" s="1961"/>
      <c r="G108" s="1961"/>
      <c r="H108" s="1961"/>
      <c r="I108" s="1957"/>
      <c r="DE108" s="818"/>
      <c r="DF108" s="772" t="str">
        <f t="shared" si="1"/>
        <v/>
      </c>
      <c r="DG108" s="832">
        <v>106</v>
      </c>
    </row>
    <row r="109" spans="1:111" s="757" customFormat="1" ht="12" customHeight="1" x14ac:dyDescent="0.15">
      <c r="A109" s="1964"/>
      <c r="B109" s="1957"/>
      <c r="C109" s="1961"/>
      <c r="D109" s="1957"/>
      <c r="E109" s="1961"/>
      <c r="F109" s="1961"/>
      <c r="G109" s="1961"/>
      <c r="H109" s="1961"/>
      <c r="I109" s="1957"/>
      <c r="DE109" s="818"/>
      <c r="DF109" s="772" t="str">
        <f t="shared" si="1"/>
        <v/>
      </c>
      <c r="DG109" s="832">
        <v>107</v>
      </c>
    </row>
    <row r="110" spans="1:111" s="757" customFormat="1" ht="12" customHeight="1" x14ac:dyDescent="0.15">
      <c r="A110" s="1964"/>
      <c r="B110" s="1957"/>
      <c r="C110" s="1961"/>
      <c r="D110" s="1957"/>
      <c r="E110" s="1961"/>
      <c r="F110" s="1961"/>
      <c r="G110" s="1961"/>
      <c r="H110" s="1961"/>
      <c r="I110" s="1957"/>
      <c r="DE110" s="818"/>
      <c r="DF110" s="772" t="str">
        <f t="shared" si="1"/>
        <v/>
      </c>
      <c r="DG110" s="832">
        <v>108</v>
      </c>
    </row>
    <row r="111" spans="1:111" s="757" customFormat="1" ht="12" customHeight="1" x14ac:dyDescent="0.15">
      <c r="A111" s="1964"/>
      <c r="B111" s="1957"/>
      <c r="C111" s="1961"/>
      <c r="D111" s="1957"/>
      <c r="E111" s="1961"/>
      <c r="F111" s="1961"/>
      <c r="G111" s="1961"/>
      <c r="H111" s="1961"/>
      <c r="I111" s="1957"/>
      <c r="DE111" s="818"/>
      <c r="DF111" s="772" t="str">
        <f t="shared" si="1"/>
        <v/>
      </c>
      <c r="DG111" s="832">
        <v>109</v>
      </c>
    </row>
    <row r="112" spans="1:111" s="757" customFormat="1" ht="12" customHeight="1" x14ac:dyDescent="0.15">
      <c r="A112" s="1964"/>
      <c r="B112" s="1957"/>
      <c r="C112" s="1961"/>
      <c r="D112" s="1957"/>
      <c r="E112" s="1961"/>
      <c r="F112" s="1961"/>
      <c r="G112" s="1961"/>
      <c r="H112" s="1961"/>
      <c r="I112" s="1957"/>
      <c r="DE112" s="818"/>
      <c r="DF112" s="772" t="str">
        <f t="shared" si="1"/>
        <v/>
      </c>
      <c r="DG112" s="832">
        <v>110</v>
      </c>
    </row>
    <row r="113" spans="1:111" s="757" customFormat="1" ht="12" customHeight="1" x14ac:dyDescent="0.15">
      <c r="A113" s="1964"/>
      <c r="B113" s="1957"/>
      <c r="C113" s="1961"/>
      <c r="D113" s="1957"/>
      <c r="E113" s="1961"/>
      <c r="F113" s="1961"/>
      <c r="G113" s="1961"/>
      <c r="H113" s="1961"/>
      <c r="I113" s="1957"/>
      <c r="DE113" s="818"/>
      <c r="DF113" s="772" t="str">
        <f t="shared" si="1"/>
        <v/>
      </c>
      <c r="DG113" s="832">
        <v>111</v>
      </c>
    </row>
    <row r="114" spans="1:111" s="757" customFormat="1" ht="12" customHeight="1" x14ac:dyDescent="0.15">
      <c r="A114" s="1964"/>
      <c r="B114" s="1957"/>
      <c r="C114" s="1961"/>
      <c r="D114" s="1957"/>
      <c r="E114" s="1961"/>
      <c r="F114" s="1961"/>
      <c r="G114" s="1961"/>
      <c r="H114" s="1961"/>
      <c r="I114" s="1957"/>
      <c r="DE114" s="818"/>
      <c r="DF114" s="772" t="str">
        <f t="shared" si="1"/>
        <v/>
      </c>
      <c r="DG114" s="832">
        <v>112</v>
      </c>
    </row>
    <row r="115" spans="1:111" s="757" customFormat="1" ht="12" customHeight="1" x14ac:dyDescent="0.15">
      <c r="A115" s="1964"/>
      <c r="B115" s="1957"/>
      <c r="C115" s="1961"/>
      <c r="D115" s="1957"/>
      <c r="E115" s="1961"/>
      <c r="F115" s="1961"/>
      <c r="G115" s="1961"/>
      <c r="H115" s="1961"/>
      <c r="I115" s="1957"/>
      <c r="DE115" s="818"/>
      <c r="DF115" s="772" t="str">
        <f t="shared" si="1"/>
        <v/>
      </c>
      <c r="DG115" s="832">
        <v>113</v>
      </c>
    </row>
    <row r="116" spans="1:111" s="757" customFormat="1" ht="12" customHeight="1" x14ac:dyDescent="0.15">
      <c r="A116" s="1964"/>
      <c r="B116" s="1957"/>
      <c r="C116" s="1961"/>
      <c r="D116" s="1957"/>
      <c r="E116" s="1961"/>
      <c r="F116" s="1961"/>
      <c r="G116" s="1961"/>
      <c r="H116" s="1961"/>
      <c r="I116" s="1957"/>
      <c r="DE116" s="818"/>
      <c r="DF116" s="772" t="str">
        <f t="shared" si="1"/>
        <v/>
      </c>
      <c r="DG116" s="832">
        <v>114</v>
      </c>
    </row>
    <row r="117" spans="1:111" s="757" customFormat="1" ht="12" customHeight="1" x14ac:dyDescent="0.15">
      <c r="A117" s="1964"/>
      <c r="B117" s="1957"/>
      <c r="C117" s="1961"/>
      <c r="D117" s="1957"/>
      <c r="E117" s="1961"/>
      <c r="F117" s="1961"/>
      <c r="G117" s="1961"/>
      <c r="H117" s="1961"/>
      <c r="I117" s="1957"/>
      <c r="DE117" s="818"/>
      <c r="DF117" s="772" t="str">
        <f t="shared" si="1"/>
        <v/>
      </c>
      <c r="DG117" s="832">
        <v>115</v>
      </c>
    </row>
    <row r="118" spans="1:111" s="757" customFormat="1" ht="12" customHeight="1" x14ac:dyDescent="0.15">
      <c r="A118" s="1964"/>
      <c r="B118" s="1957"/>
      <c r="C118" s="1961"/>
      <c r="D118" s="1957"/>
      <c r="E118" s="1961"/>
      <c r="F118" s="1961"/>
      <c r="G118" s="1961"/>
      <c r="H118" s="1961"/>
      <c r="I118" s="1957"/>
      <c r="DE118" s="818"/>
      <c r="DF118" s="772" t="str">
        <f t="shared" si="1"/>
        <v/>
      </c>
      <c r="DG118" s="832">
        <v>116</v>
      </c>
    </row>
    <row r="119" spans="1:111" s="757" customFormat="1" ht="12" customHeight="1" x14ac:dyDescent="0.15">
      <c r="A119" s="1964"/>
      <c r="B119" s="1957"/>
      <c r="C119" s="1961"/>
      <c r="D119" s="1957"/>
      <c r="E119" s="1961"/>
      <c r="F119" s="1961"/>
      <c r="G119" s="1961"/>
      <c r="H119" s="1961"/>
      <c r="I119" s="1957"/>
      <c r="DE119" s="818"/>
      <c r="DF119" s="772" t="str">
        <f t="shared" si="1"/>
        <v/>
      </c>
      <c r="DG119" s="832">
        <v>117</v>
      </c>
    </row>
    <row r="120" spans="1:111" s="757" customFormat="1" ht="12" customHeight="1" x14ac:dyDescent="0.15">
      <c r="A120" s="1964"/>
      <c r="B120" s="1957"/>
      <c r="C120" s="1961"/>
      <c r="D120" s="1957"/>
      <c r="E120" s="1961"/>
      <c r="F120" s="1961"/>
      <c r="G120" s="1961"/>
      <c r="H120" s="1961"/>
      <c r="I120" s="1957"/>
      <c r="DE120" s="818"/>
      <c r="DF120" s="772" t="str">
        <f t="shared" si="1"/>
        <v/>
      </c>
      <c r="DG120" s="832">
        <v>118</v>
      </c>
    </row>
    <row r="121" spans="1:111" s="757" customFormat="1" ht="12" customHeight="1" x14ac:dyDescent="0.15">
      <c r="A121" s="1964"/>
      <c r="B121" s="1957"/>
      <c r="C121" s="1961"/>
      <c r="D121" s="1957"/>
      <c r="E121" s="1961"/>
      <c r="F121" s="1961"/>
      <c r="G121" s="1961"/>
      <c r="H121" s="1961"/>
      <c r="I121" s="1957"/>
      <c r="DE121" s="818"/>
      <c r="DF121" s="772" t="str">
        <f t="shared" si="1"/>
        <v/>
      </c>
      <c r="DG121" s="832">
        <v>119</v>
      </c>
    </row>
    <row r="122" spans="1:111" s="757" customFormat="1" ht="12" customHeight="1" x14ac:dyDescent="0.15">
      <c r="A122" s="1964"/>
      <c r="B122" s="1957"/>
      <c r="C122" s="1961"/>
      <c r="D122" s="1957"/>
      <c r="E122" s="1961"/>
      <c r="F122" s="1961"/>
      <c r="G122" s="1961"/>
      <c r="H122" s="1961"/>
      <c r="I122" s="1957"/>
      <c r="DE122" s="818"/>
      <c r="DF122" s="772" t="str">
        <f t="shared" si="1"/>
        <v/>
      </c>
      <c r="DG122" s="832">
        <v>120</v>
      </c>
    </row>
    <row r="123" spans="1:111" s="757" customFormat="1" ht="12" customHeight="1" x14ac:dyDescent="0.15">
      <c r="A123" s="1964"/>
      <c r="B123" s="1957"/>
      <c r="C123" s="1961"/>
      <c r="D123" s="1957"/>
      <c r="E123" s="1961"/>
      <c r="F123" s="1961"/>
      <c r="G123" s="1961"/>
      <c r="H123" s="1961"/>
      <c r="I123" s="1957"/>
      <c r="DE123" s="818"/>
      <c r="DF123" s="772" t="str">
        <f t="shared" si="1"/>
        <v/>
      </c>
      <c r="DG123" s="832">
        <v>121</v>
      </c>
    </row>
    <row r="124" spans="1:111" s="757" customFormat="1" ht="12" customHeight="1" x14ac:dyDescent="0.15">
      <c r="A124" s="1964"/>
      <c r="B124" s="1957"/>
      <c r="C124" s="1961"/>
      <c r="D124" s="1957"/>
      <c r="E124" s="1961"/>
      <c r="F124" s="1961"/>
      <c r="G124" s="1961"/>
      <c r="H124" s="1961"/>
      <c r="I124" s="1957"/>
      <c r="DE124" s="818"/>
      <c r="DF124" s="772" t="str">
        <f t="shared" si="1"/>
        <v/>
      </c>
      <c r="DG124" s="832">
        <v>122</v>
      </c>
    </row>
    <row r="125" spans="1:111" s="757" customFormat="1" ht="12" customHeight="1" x14ac:dyDescent="0.15">
      <c r="A125" s="1964"/>
      <c r="B125" s="1957"/>
      <c r="C125" s="1961"/>
      <c r="D125" s="1957"/>
      <c r="E125" s="1961"/>
      <c r="F125" s="1961"/>
      <c r="G125" s="1961"/>
      <c r="H125" s="1961"/>
      <c r="I125" s="1957"/>
      <c r="DE125" s="818"/>
      <c r="DF125" s="772" t="str">
        <f t="shared" si="1"/>
        <v/>
      </c>
      <c r="DG125" s="832">
        <v>123</v>
      </c>
    </row>
    <row r="126" spans="1:111" s="757" customFormat="1" ht="12" customHeight="1" x14ac:dyDescent="0.15">
      <c r="A126" s="1964"/>
      <c r="B126" s="1957"/>
      <c r="C126" s="1961"/>
      <c r="D126" s="1957"/>
      <c r="E126" s="1961"/>
      <c r="F126" s="1961"/>
      <c r="G126" s="1961"/>
      <c r="H126" s="1961"/>
      <c r="I126" s="1957"/>
      <c r="DE126" s="818"/>
      <c r="DF126" s="772" t="str">
        <f t="shared" si="1"/>
        <v/>
      </c>
      <c r="DG126" s="832">
        <v>124</v>
      </c>
    </row>
    <row r="127" spans="1:111" s="757" customFormat="1" ht="12" customHeight="1" x14ac:dyDescent="0.15">
      <c r="A127" s="1964"/>
      <c r="B127" s="1957"/>
      <c r="C127" s="1961"/>
      <c r="D127" s="1957"/>
      <c r="E127" s="1961"/>
      <c r="F127" s="1961"/>
      <c r="G127" s="1961"/>
      <c r="H127" s="1961"/>
      <c r="I127" s="1957"/>
      <c r="DE127" s="818"/>
      <c r="DF127" s="772" t="str">
        <f t="shared" si="1"/>
        <v/>
      </c>
      <c r="DG127" s="832">
        <v>125</v>
      </c>
    </row>
    <row r="128" spans="1:111" s="757" customFormat="1" ht="12" customHeight="1" x14ac:dyDescent="0.15">
      <c r="A128" s="1964"/>
      <c r="B128" s="1957"/>
      <c r="C128" s="1961"/>
      <c r="D128" s="1957"/>
      <c r="E128" s="1961"/>
      <c r="F128" s="1961"/>
      <c r="G128" s="1961"/>
      <c r="H128" s="1961"/>
      <c r="I128" s="1957"/>
      <c r="DE128" s="818"/>
      <c r="DF128" s="772" t="str">
        <f t="shared" si="1"/>
        <v/>
      </c>
      <c r="DG128" s="832">
        <v>126</v>
      </c>
    </row>
    <row r="129" spans="1:111" s="757" customFormat="1" ht="12" customHeight="1" x14ac:dyDescent="0.15">
      <c r="A129" s="1964"/>
      <c r="B129" s="1957"/>
      <c r="C129" s="1961"/>
      <c r="D129" s="1957"/>
      <c r="E129" s="1961"/>
      <c r="F129" s="1961"/>
      <c r="G129" s="1961"/>
      <c r="H129" s="1961"/>
      <c r="I129" s="1957"/>
      <c r="DE129" s="818"/>
      <c r="DF129" s="772" t="str">
        <f t="shared" si="1"/>
        <v/>
      </c>
      <c r="DG129" s="832">
        <v>127</v>
      </c>
    </row>
    <row r="130" spans="1:111" s="757" customFormat="1" ht="12" customHeight="1" x14ac:dyDescent="0.15">
      <c r="A130" s="1964"/>
      <c r="B130" s="1957"/>
      <c r="C130" s="1961"/>
      <c r="D130" s="1957"/>
      <c r="E130" s="1961"/>
      <c r="F130" s="1961"/>
      <c r="G130" s="1961"/>
      <c r="H130" s="1961"/>
      <c r="I130" s="1957"/>
      <c r="DE130" s="818"/>
      <c r="DF130" s="772" t="str">
        <f t="shared" si="1"/>
        <v/>
      </c>
      <c r="DG130" s="832">
        <v>128</v>
      </c>
    </row>
    <row r="131" spans="1:111" s="757" customFormat="1" ht="12" customHeight="1" x14ac:dyDescent="0.15">
      <c r="A131" s="1964"/>
      <c r="B131" s="1957"/>
      <c r="C131" s="1961"/>
      <c r="D131" s="1957"/>
      <c r="E131" s="1961"/>
      <c r="F131" s="1961"/>
      <c r="G131" s="1961"/>
      <c r="H131" s="1961"/>
      <c r="I131" s="1957"/>
      <c r="DE131" s="818"/>
      <c r="DF131" s="772" t="str">
        <f t="shared" si="1"/>
        <v/>
      </c>
      <c r="DG131" s="832">
        <v>129</v>
      </c>
    </row>
    <row r="132" spans="1:111" s="757" customFormat="1" ht="12" customHeight="1" x14ac:dyDescent="0.15">
      <c r="A132" s="1964"/>
      <c r="B132" s="1957"/>
      <c r="C132" s="1961"/>
      <c r="D132" s="1957"/>
      <c r="E132" s="1961"/>
      <c r="F132" s="1961"/>
      <c r="G132" s="1961"/>
      <c r="H132" s="1961"/>
      <c r="I132" s="1957"/>
      <c r="DE132" s="818"/>
      <c r="DF132" s="772" t="str">
        <f t="shared" si="1"/>
        <v/>
      </c>
      <c r="DG132" s="832">
        <v>130</v>
      </c>
    </row>
    <row r="133" spans="1:111" s="757" customFormat="1" ht="12" customHeight="1" x14ac:dyDescent="0.15">
      <c r="A133" s="1964"/>
      <c r="B133" s="1957"/>
      <c r="C133" s="1961"/>
      <c r="D133" s="1957"/>
      <c r="E133" s="1961"/>
      <c r="F133" s="1961"/>
      <c r="G133" s="1961"/>
      <c r="H133" s="1961"/>
      <c r="I133" s="1957"/>
      <c r="DE133" s="818"/>
      <c r="DF133" s="772" t="str">
        <f t="shared" si="1"/>
        <v/>
      </c>
      <c r="DG133" s="832">
        <v>131</v>
      </c>
    </row>
    <row r="134" spans="1:111" s="757" customFormat="1" ht="12" customHeight="1" x14ac:dyDescent="0.15">
      <c r="A134" s="1964"/>
      <c r="B134" s="1957"/>
      <c r="C134" s="1961"/>
      <c r="D134" s="1957"/>
      <c r="E134" s="1961"/>
      <c r="F134" s="1961"/>
      <c r="G134" s="1961"/>
      <c r="H134" s="1961"/>
      <c r="I134" s="1957"/>
      <c r="DE134" s="818"/>
      <c r="DF134" s="772" t="str">
        <f t="shared" si="1"/>
        <v/>
      </c>
      <c r="DG134" s="832">
        <v>132</v>
      </c>
    </row>
    <row r="135" spans="1:111" s="757" customFormat="1" ht="12" customHeight="1" x14ac:dyDescent="0.15">
      <c r="A135" s="1964"/>
      <c r="B135" s="1957"/>
      <c r="C135" s="1961"/>
      <c r="D135" s="1957"/>
      <c r="E135" s="1961"/>
      <c r="F135" s="1961"/>
      <c r="G135" s="1961"/>
      <c r="H135" s="1961"/>
      <c r="I135" s="1957"/>
      <c r="DE135" s="818"/>
      <c r="DF135" s="772" t="str">
        <f t="shared" ref="DF135:DF198" si="2">IF(COUNTA(A135:I135)&gt;0,DG135,"")</f>
        <v/>
      </c>
      <c r="DG135" s="832">
        <v>133</v>
      </c>
    </row>
    <row r="136" spans="1:111" s="757" customFormat="1" ht="12" customHeight="1" x14ac:dyDescent="0.15">
      <c r="A136" s="1964"/>
      <c r="B136" s="1957"/>
      <c r="C136" s="1961"/>
      <c r="D136" s="1957"/>
      <c r="E136" s="1961"/>
      <c r="F136" s="1961"/>
      <c r="G136" s="1961"/>
      <c r="H136" s="1961"/>
      <c r="I136" s="1957"/>
      <c r="DE136" s="818"/>
      <c r="DF136" s="772" t="str">
        <f t="shared" si="2"/>
        <v/>
      </c>
      <c r="DG136" s="832">
        <v>134</v>
      </c>
    </row>
    <row r="137" spans="1:111" s="757" customFormat="1" ht="12" customHeight="1" x14ac:dyDescent="0.15">
      <c r="A137" s="1964"/>
      <c r="B137" s="1957"/>
      <c r="C137" s="1961"/>
      <c r="D137" s="1957"/>
      <c r="E137" s="1961"/>
      <c r="F137" s="1961"/>
      <c r="G137" s="1961"/>
      <c r="H137" s="1961"/>
      <c r="I137" s="1957"/>
      <c r="DE137" s="818"/>
      <c r="DF137" s="772" t="str">
        <f t="shared" si="2"/>
        <v/>
      </c>
      <c r="DG137" s="832">
        <v>135</v>
      </c>
    </row>
    <row r="138" spans="1:111" s="757" customFormat="1" ht="12" customHeight="1" x14ac:dyDescent="0.15">
      <c r="A138" s="1964"/>
      <c r="B138" s="1957"/>
      <c r="C138" s="1961"/>
      <c r="D138" s="1957"/>
      <c r="E138" s="1961"/>
      <c r="F138" s="1961"/>
      <c r="G138" s="1961"/>
      <c r="H138" s="1961"/>
      <c r="I138" s="1957"/>
      <c r="DE138" s="818"/>
      <c r="DF138" s="772" t="str">
        <f t="shared" si="2"/>
        <v/>
      </c>
      <c r="DG138" s="832">
        <v>136</v>
      </c>
    </row>
    <row r="139" spans="1:111" s="757" customFormat="1" ht="12" customHeight="1" x14ac:dyDescent="0.15">
      <c r="A139" s="1964"/>
      <c r="B139" s="1957"/>
      <c r="C139" s="1961"/>
      <c r="D139" s="1957"/>
      <c r="E139" s="1961"/>
      <c r="F139" s="1961"/>
      <c r="G139" s="1961"/>
      <c r="H139" s="1961"/>
      <c r="I139" s="1957"/>
      <c r="DE139" s="818"/>
      <c r="DF139" s="772" t="str">
        <f t="shared" si="2"/>
        <v/>
      </c>
      <c r="DG139" s="832">
        <v>137</v>
      </c>
    </row>
    <row r="140" spans="1:111" s="757" customFormat="1" ht="12" customHeight="1" x14ac:dyDescent="0.15">
      <c r="A140" s="1964"/>
      <c r="B140" s="1957"/>
      <c r="C140" s="1961"/>
      <c r="D140" s="1957"/>
      <c r="E140" s="1961"/>
      <c r="F140" s="1961"/>
      <c r="G140" s="1961"/>
      <c r="H140" s="1961"/>
      <c r="I140" s="1957"/>
      <c r="DE140" s="818"/>
      <c r="DF140" s="772" t="str">
        <f t="shared" si="2"/>
        <v/>
      </c>
      <c r="DG140" s="832">
        <v>138</v>
      </c>
    </row>
    <row r="141" spans="1:111" s="757" customFormat="1" ht="12" customHeight="1" x14ac:dyDescent="0.15">
      <c r="A141" s="1964"/>
      <c r="B141" s="1957"/>
      <c r="C141" s="1961"/>
      <c r="D141" s="1957"/>
      <c r="E141" s="1961"/>
      <c r="F141" s="1961"/>
      <c r="G141" s="1961"/>
      <c r="H141" s="1961"/>
      <c r="I141" s="1957"/>
      <c r="DE141" s="818"/>
      <c r="DF141" s="772" t="str">
        <f t="shared" si="2"/>
        <v/>
      </c>
      <c r="DG141" s="832">
        <v>139</v>
      </c>
    </row>
    <row r="142" spans="1:111" s="757" customFormat="1" ht="12" customHeight="1" x14ac:dyDescent="0.15">
      <c r="A142" s="1964"/>
      <c r="B142" s="1957"/>
      <c r="C142" s="1961"/>
      <c r="D142" s="1957"/>
      <c r="E142" s="1961"/>
      <c r="F142" s="1961"/>
      <c r="G142" s="1961"/>
      <c r="H142" s="1961"/>
      <c r="I142" s="1957"/>
      <c r="DE142" s="818"/>
      <c r="DF142" s="772" t="str">
        <f t="shared" si="2"/>
        <v/>
      </c>
      <c r="DG142" s="832">
        <v>140</v>
      </c>
    </row>
    <row r="143" spans="1:111" s="757" customFormat="1" ht="12" customHeight="1" x14ac:dyDescent="0.15">
      <c r="A143" s="1964"/>
      <c r="B143" s="1957"/>
      <c r="C143" s="1961"/>
      <c r="D143" s="1957"/>
      <c r="E143" s="1961"/>
      <c r="F143" s="1961"/>
      <c r="G143" s="1961"/>
      <c r="H143" s="1961"/>
      <c r="I143" s="1957"/>
      <c r="DE143" s="818"/>
      <c r="DF143" s="772" t="str">
        <f t="shared" si="2"/>
        <v/>
      </c>
      <c r="DG143" s="832">
        <v>141</v>
      </c>
    </row>
    <row r="144" spans="1:111" s="757" customFormat="1" ht="12" customHeight="1" x14ac:dyDescent="0.15">
      <c r="A144" s="1964"/>
      <c r="B144" s="1957"/>
      <c r="C144" s="1961"/>
      <c r="D144" s="1957"/>
      <c r="E144" s="1961"/>
      <c r="F144" s="1961"/>
      <c r="G144" s="1961"/>
      <c r="H144" s="1961"/>
      <c r="I144" s="1957"/>
      <c r="DE144" s="818"/>
      <c r="DF144" s="772" t="str">
        <f t="shared" si="2"/>
        <v/>
      </c>
      <c r="DG144" s="832">
        <v>142</v>
      </c>
    </row>
    <row r="145" spans="1:111" s="757" customFormat="1" ht="12" customHeight="1" x14ac:dyDescent="0.15">
      <c r="A145" s="1964"/>
      <c r="B145" s="1957"/>
      <c r="C145" s="1961"/>
      <c r="D145" s="1957"/>
      <c r="E145" s="1961"/>
      <c r="F145" s="1961"/>
      <c r="G145" s="1961"/>
      <c r="H145" s="1961"/>
      <c r="I145" s="1957"/>
      <c r="DE145" s="818"/>
      <c r="DF145" s="772" t="str">
        <f t="shared" si="2"/>
        <v/>
      </c>
      <c r="DG145" s="832">
        <v>143</v>
      </c>
    </row>
    <row r="146" spans="1:111" s="757" customFormat="1" ht="12" customHeight="1" x14ac:dyDescent="0.15">
      <c r="A146" s="1964"/>
      <c r="B146" s="1957"/>
      <c r="C146" s="1961"/>
      <c r="D146" s="1957"/>
      <c r="E146" s="1961"/>
      <c r="F146" s="1961"/>
      <c r="G146" s="1961"/>
      <c r="H146" s="1961"/>
      <c r="I146" s="1957"/>
      <c r="DE146" s="818"/>
      <c r="DF146" s="772" t="str">
        <f t="shared" si="2"/>
        <v/>
      </c>
      <c r="DG146" s="832">
        <v>144</v>
      </c>
    </row>
    <row r="147" spans="1:111" s="757" customFormat="1" ht="12" customHeight="1" x14ac:dyDescent="0.15">
      <c r="A147" s="1964"/>
      <c r="B147" s="1957"/>
      <c r="C147" s="1961"/>
      <c r="D147" s="1957"/>
      <c r="E147" s="1961"/>
      <c r="F147" s="1961"/>
      <c r="G147" s="1961"/>
      <c r="H147" s="1961"/>
      <c r="I147" s="1957"/>
      <c r="DE147" s="818"/>
      <c r="DF147" s="772" t="str">
        <f t="shared" si="2"/>
        <v/>
      </c>
      <c r="DG147" s="832">
        <v>145</v>
      </c>
    </row>
    <row r="148" spans="1:111" s="757" customFormat="1" ht="12" customHeight="1" x14ac:dyDescent="0.15">
      <c r="A148" s="1964"/>
      <c r="B148" s="1957"/>
      <c r="C148" s="1961"/>
      <c r="D148" s="1957"/>
      <c r="E148" s="1961"/>
      <c r="F148" s="1961"/>
      <c r="G148" s="1961"/>
      <c r="H148" s="1961"/>
      <c r="I148" s="1957"/>
      <c r="DE148" s="818"/>
      <c r="DF148" s="772" t="str">
        <f t="shared" si="2"/>
        <v/>
      </c>
      <c r="DG148" s="832">
        <v>146</v>
      </c>
    </row>
    <row r="149" spans="1:111" s="757" customFormat="1" ht="12" customHeight="1" x14ac:dyDescent="0.15">
      <c r="A149" s="1964"/>
      <c r="B149" s="1957"/>
      <c r="C149" s="1961"/>
      <c r="D149" s="1957"/>
      <c r="E149" s="1961"/>
      <c r="F149" s="1961"/>
      <c r="G149" s="1961"/>
      <c r="H149" s="1961"/>
      <c r="I149" s="1957"/>
      <c r="DE149" s="818"/>
      <c r="DF149" s="772" t="str">
        <f t="shared" si="2"/>
        <v/>
      </c>
      <c r="DG149" s="832">
        <v>147</v>
      </c>
    </row>
    <row r="150" spans="1:111" s="757" customFormat="1" ht="12" customHeight="1" x14ac:dyDescent="0.15">
      <c r="A150" s="1964"/>
      <c r="B150" s="1957"/>
      <c r="C150" s="1961"/>
      <c r="D150" s="1957"/>
      <c r="E150" s="1961"/>
      <c r="F150" s="1961"/>
      <c r="G150" s="1961"/>
      <c r="H150" s="1961"/>
      <c r="I150" s="1957"/>
      <c r="DE150" s="818"/>
      <c r="DF150" s="772" t="str">
        <f t="shared" si="2"/>
        <v/>
      </c>
      <c r="DG150" s="832">
        <v>148</v>
      </c>
    </row>
    <row r="151" spans="1:111" s="757" customFormat="1" ht="12" customHeight="1" x14ac:dyDescent="0.15">
      <c r="A151" s="1964"/>
      <c r="B151" s="1957"/>
      <c r="C151" s="1961"/>
      <c r="D151" s="1957"/>
      <c r="E151" s="1961"/>
      <c r="F151" s="1961"/>
      <c r="G151" s="1961"/>
      <c r="H151" s="1961"/>
      <c r="I151" s="1957"/>
      <c r="DE151" s="818"/>
      <c r="DF151" s="772" t="str">
        <f t="shared" si="2"/>
        <v/>
      </c>
      <c r="DG151" s="832">
        <v>149</v>
      </c>
    </row>
    <row r="152" spans="1:111" s="757" customFormat="1" ht="12" customHeight="1" x14ac:dyDescent="0.15">
      <c r="A152" s="1964"/>
      <c r="B152" s="1957"/>
      <c r="C152" s="1961"/>
      <c r="D152" s="1957"/>
      <c r="E152" s="1961"/>
      <c r="F152" s="1961"/>
      <c r="G152" s="1961"/>
      <c r="H152" s="1961"/>
      <c r="I152" s="1957"/>
      <c r="DE152" s="818"/>
      <c r="DF152" s="772" t="str">
        <f t="shared" si="2"/>
        <v/>
      </c>
      <c r="DG152" s="832">
        <v>150</v>
      </c>
    </row>
    <row r="153" spans="1:111" s="757" customFormat="1" ht="12" customHeight="1" x14ac:dyDescent="0.15">
      <c r="A153" s="1964"/>
      <c r="B153" s="1957"/>
      <c r="C153" s="1961"/>
      <c r="D153" s="1957"/>
      <c r="E153" s="1961"/>
      <c r="F153" s="1961"/>
      <c r="G153" s="1961"/>
      <c r="H153" s="1961"/>
      <c r="I153" s="1957"/>
      <c r="DE153" s="818"/>
      <c r="DF153" s="772" t="str">
        <f t="shared" si="2"/>
        <v/>
      </c>
      <c r="DG153" s="832">
        <v>151</v>
      </c>
    </row>
    <row r="154" spans="1:111" s="757" customFormat="1" ht="12" customHeight="1" x14ac:dyDescent="0.15">
      <c r="A154" s="1964"/>
      <c r="B154" s="1957"/>
      <c r="C154" s="1961"/>
      <c r="D154" s="1957"/>
      <c r="E154" s="1961"/>
      <c r="F154" s="1961"/>
      <c r="G154" s="1961"/>
      <c r="H154" s="1961"/>
      <c r="I154" s="1957"/>
      <c r="DE154" s="818"/>
      <c r="DF154" s="772" t="str">
        <f t="shared" si="2"/>
        <v/>
      </c>
      <c r="DG154" s="832">
        <v>152</v>
      </c>
    </row>
    <row r="155" spans="1:111" s="757" customFormat="1" ht="12" customHeight="1" x14ac:dyDescent="0.15">
      <c r="A155" s="1964"/>
      <c r="B155" s="1957"/>
      <c r="C155" s="1961"/>
      <c r="D155" s="1957"/>
      <c r="E155" s="1961"/>
      <c r="F155" s="1961"/>
      <c r="G155" s="1961"/>
      <c r="H155" s="1961"/>
      <c r="I155" s="1957"/>
      <c r="DE155" s="818"/>
      <c r="DF155" s="772" t="str">
        <f t="shared" si="2"/>
        <v/>
      </c>
      <c r="DG155" s="832">
        <v>153</v>
      </c>
    </row>
    <row r="156" spans="1:111" s="757" customFormat="1" ht="12" customHeight="1" x14ac:dyDescent="0.15">
      <c r="A156" s="1964"/>
      <c r="B156" s="1957"/>
      <c r="C156" s="1961"/>
      <c r="D156" s="1957"/>
      <c r="E156" s="1961"/>
      <c r="F156" s="1961"/>
      <c r="G156" s="1961"/>
      <c r="H156" s="1961"/>
      <c r="I156" s="1957"/>
      <c r="DE156" s="818"/>
      <c r="DF156" s="772" t="str">
        <f t="shared" si="2"/>
        <v/>
      </c>
      <c r="DG156" s="832">
        <v>154</v>
      </c>
    </row>
    <row r="157" spans="1:111" s="757" customFormat="1" ht="12" customHeight="1" x14ac:dyDescent="0.15">
      <c r="A157" s="1964"/>
      <c r="B157" s="1957"/>
      <c r="C157" s="1961"/>
      <c r="D157" s="1957"/>
      <c r="E157" s="1961"/>
      <c r="F157" s="1961"/>
      <c r="G157" s="1961"/>
      <c r="H157" s="1961"/>
      <c r="I157" s="1957"/>
      <c r="DE157" s="818"/>
      <c r="DF157" s="772" t="str">
        <f t="shared" si="2"/>
        <v/>
      </c>
      <c r="DG157" s="832">
        <v>155</v>
      </c>
    </row>
    <row r="158" spans="1:111" s="757" customFormat="1" ht="12" customHeight="1" x14ac:dyDescent="0.15">
      <c r="A158" s="1964"/>
      <c r="B158" s="1957"/>
      <c r="C158" s="1961"/>
      <c r="D158" s="1957"/>
      <c r="E158" s="1961"/>
      <c r="F158" s="1961"/>
      <c r="G158" s="1961"/>
      <c r="H158" s="1961"/>
      <c r="I158" s="1957"/>
      <c r="DE158" s="818"/>
      <c r="DF158" s="772" t="str">
        <f t="shared" si="2"/>
        <v/>
      </c>
      <c r="DG158" s="832">
        <v>156</v>
      </c>
    </row>
    <row r="159" spans="1:111" s="757" customFormat="1" ht="12" customHeight="1" x14ac:dyDescent="0.15">
      <c r="A159" s="1964"/>
      <c r="B159" s="1957"/>
      <c r="C159" s="1961"/>
      <c r="D159" s="1957"/>
      <c r="E159" s="1961"/>
      <c r="F159" s="1961"/>
      <c r="G159" s="1961"/>
      <c r="H159" s="1961"/>
      <c r="I159" s="1957"/>
      <c r="DE159" s="818"/>
      <c r="DF159" s="772" t="str">
        <f t="shared" si="2"/>
        <v/>
      </c>
      <c r="DG159" s="832">
        <v>157</v>
      </c>
    </row>
    <row r="160" spans="1:111" s="757" customFormat="1" ht="12" customHeight="1" x14ac:dyDescent="0.15">
      <c r="A160" s="1964"/>
      <c r="B160" s="1957"/>
      <c r="C160" s="1961"/>
      <c r="D160" s="1957"/>
      <c r="E160" s="1961"/>
      <c r="F160" s="1961"/>
      <c r="G160" s="1961"/>
      <c r="H160" s="1961"/>
      <c r="I160" s="1957"/>
      <c r="DE160" s="818"/>
      <c r="DF160" s="772" t="str">
        <f t="shared" si="2"/>
        <v/>
      </c>
      <c r="DG160" s="832">
        <v>158</v>
      </c>
    </row>
    <row r="161" spans="1:111" s="757" customFormat="1" ht="12" customHeight="1" x14ac:dyDescent="0.15">
      <c r="A161" s="1964"/>
      <c r="B161" s="1957"/>
      <c r="C161" s="1961"/>
      <c r="D161" s="1957"/>
      <c r="E161" s="1961"/>
      <c r="F161" s="1961"/>
      <c r="G161" s="1961"/>
      <c r="H161" s="1961"/>
      <c r="I161" s="1957"/>
      <c r="DE161" s="818"/>
      <c r="DF161" s="772" t="str">
        <f t="shared" si="2"/>
        <v/>
      </c>
      <c r="DG161" s="832">
        <v>159</v>
      </c>
    </row>
    <row r="162" spans="1:111" s="757" customFormat="1" ht="12" customHeight="1" x14ac:dyDescent="0.15">
      <c r="A162" s="1964"/>
      <c r="B162" s="1957"/>
      <c r="C162" s="1961"/>
      <c r="D162" s="1957"/>
      <c r="E162" s="1961"/>
      <c r="F162" s="1961"/>
      <c r="G162" s="1961"/>
      <c r="H162" s="1961"/>
      <c r="I162" s="1957"/>
      <c r="DE162" s="818"/>
      <c r="DF162" s="772" t="str">
        <f t="shared" si="2"/>
        <v/>
      </c>
      <c r="DG162" s="832">
        <v>160</v>
      </c>
    </row>
    <row r="163" spans="1:111" s="757" customFormat="1" ht="12" customHeight="1" x14ac:dyDescent="0.15">
      <c r="A163" s="1964"/>
      <c r="B163" s="1957"/>
      <c r="C163" s="1961"/>
      <c r="D163" s="1957"/>
      <c r="E163" s="1961"/>
      <c r="F163" s="1961"/>
      <c r="G163" s="1961"/>
      <c r="H163" s="1961"/>
      <c r="I163" s="1957"/>
      <c r="DE163" s="818"/>
      <c r="DF163" s="772" t="str">
        <f t="shared" si="2"/>
        <v/>
      </c>
      <c r="DG163" s="832">
        <v>161</v>
      </c>
    </row>
    <row r="164" spans="1:111" s="757" customFormat="1" ht="12" customHeight="1" x14ac:dyDescent="0.15">
      <c r="A164" s="1964"/>
      <c r="B164" s="1957"/>
      <c r="C164" s="1961"/>
      <c r="D164" s="1957"/>
      <c r="E164" s="1961"/>
      <c r="F164" s="1961"/>
      <c r="G164" s="1961"/>
      <c r="H164" s="1961"/>
      <c r="I164" s="1957"/>
      <c r="DE164" s="818"/>
      <c r="DF164" s="772" t="str">
        <f t="shared" si="2"/>
        <v/>
      </c>
      <c r="DG164" s="832">
        <v>162</v>
      </c>
    </row>
    <row r="165" spans="1:111" s="757" customFormat="1" ht="12" customHeight="1" x14ac:dyDescent="0.15">
      <c r="A165" s="1964"/>
      <c r="B165" s="1957"/>
      <c r="C165" s="1961"/>
      <c r="D165" s="1957"/>
      <c r="E165" s="1961"/>
      <c r="F165" s="1961"/>
      <c r="G165" s="1961"/>
      <c r="H165" s="1961"/>
      <c r="I165" s="1957"/>
      <c r="DE165" s="818"/>
      <c r="DF165" s="772" t="str">
        <f t="shared" si="2"/>
        <v/>
      </c>
      <c r="DG165" s="832">
        <v>163</v>
      </c>
    </row>
    <row r="166" spans="1:111" s="757" customFormat="1" ht="12" customHeight="1" x14ac:dyDescent="0.15">
      <c r="A166" s="1964"/>
      <c r="B166" s="1957"/>
      <c r="C166" s="1961"/>
      <c r="D166" s="1957"/>
      <c r="E166" s="1961"/>
      <c r="F166" s="1961"/>
      <c r="G166" s="1961"/>
      <c r="H166" s="1961"/>
      <c r="I166" s="1957"/>
      <c r="DE166" s="818"/>
      <c r="DF166" s="772" t="str">
        <f t="shared" si="2"/>
        <v/>
      </c>
      <c r="DG166" s="832">
        <v>164</v>
      </c>
    </row>
    <row r="167" spans="1:111" s="757" customFormat="1" ht="12" customHeight="1" x14ac:dyDescent="0.15">
      <c r="A167" s="1964"/>
      <c r="B167" s="1957"/>
      <c r="C167" s="1961"/>
      <c r="D167" s="1957"/>
      <c r="E167" s="1961"/>
      <c r="F167" s="1961"/>
      <c r="G167" s="1961"/>
      <c r="H167" s="1961"/>
      <c r="I167" s="1957"/>
      <c r="DE167" s="818"/>
      <c r="DF167" s="772" t="str">
        <f t="shared" si="2"/>
        <v/>
      </c>
      <c r="DG167" s="832">
        <v>165</v>
      </c>
    </row>
    <row r="168" spans="1:111" s="757" customFormat="1" ht="12" customHeight="1" x14ac:dyDescent="0.15">
      <c r="A168" s="1964"/>
      <c r="B168" s="1957"/>
      <c r="C168" s="1961"/>
      <c r="D168" s="1957"/>
      <c r="E168" s="1961"/>
      <c r="F168" s="1961"/>
      <c r="G168" s="1961"/>
      <c r="H168" s="1961"/>
      <c r="I168" s="1957"/>
      <c r="DE168" s="818"/>
      <c r="DF168" s="772" t="str">
        <f t="shared" si="2"/>
        <v/>
      </c>
      <c r="DG168" s="832">
        <v>166</v>
      </c>
    </row>
    <row r="169" spans="1:111" s="757" customFormat="1" ht="12" customHeight="1" x14ac:dyDescent="0.15">
      <c r="A169" s="1964"/>
      <c r="B169" s="1957"/>
      <c r="C169" s="1961"/>
      <c r="D169" s="1957"/>
      <c r="E169" s="1961"/>
      <c r="F169" s="1961"/>
      <c r="G169" s="1961"/>
      <c r="H169" s="1961"/>
      <c r="I169" s="1957"/>
      <c r="DE169" s="818"/>
      <c r="DF169" s="772" t="str">
        <f t="shared" si="2"/>
        <v/>
      </c>
      <c r="DG169" s="832">
        <v>167</v>
      </c>
    </row>
    <row r="170" spans="1:111" s="757" customFormat="1" ht="12" customHeight="1" x14ac:dyDescent="0.15">
      <c r="A170" s="1964"/>
      <c r="B170" s="1957"/>
      <c r="C170" s="1961"/>
      <c r="D170" s="1957"/>
      <c r="E170" s="1961"/>
      <c r="F170" s="1961"/>
      <c r="G170" s="1961"/>
      <c r="H170" s="1961"/>
      <c r="I170" s="1957"/>
      <c r="DE170" s="818"/>
      <c r="DF170" s="772" t="str">
        <f t="shared" si="2"/>
        <v/>
      </c>
      <c r="DG170" s="832">
        <v>168</v>
      </c>
    </row>
    <row r="171" spans="1:111" s="757" customFormat="1" ht="12" customHeight="1" x14ac:dyDescent="0.15">
      <c r="A171" s="1964"/>
      <c r="B171" s="1957"/>
      <c r="C171" s="1961"/>
      <c r="D171" s="1957"/>
      <c r="E171" s="1961"/>
      <c r="F171" s="1961"/>
      <c r="G171" s="1961"/>
      <c r="H171" s="1961"/>
      <c r="I171" s="1957"/>
      <c r="DE171" s="818"/>
      <c r="DF171" s="772" t="str">
        <f t="shared" si="2"/>
        <v/>
      </c>
      <c r="DG171" s="832">
        <v>169</v>
      </c>
    </row>
    <row r="172" spans="1:111" s="757" customFormat="1" ht="12" customHeight="1" x14ac:dyDescent="0.15">
      <c r="A172" s="1964"/>
      <c r="B172" s="1957"/>
      <c r="C172" s="1961"/>
      <c r="D172" s="1957"/>
      <c r="E172" s="1961"/>
      <c r="F172" s="1961"/>
      <c r="G172" s="1961"/>
      <c r="H172" s="1961"/>
      <c r="I172" s="1957"/>
      <c r="DE172" s="818"/>
      <c r="DF172" s="772" t="str">
        <f t="shared" si="2"/>
        <v/>
      </c>
      <c r="DG172" s="832">
        <v>170</v>
      </c>
    </row>
    <row r="173" spans="1:111" s="757" customFormat="1" ht="12" customHeight="1" x14ac:dyDescent="0.15">
      <c r="A173" s="1964"/>
      <c r="B173" s="1957"/>
      <c r="C173" s="1961"/>
      <c r="D173" s="1957"/>
      <c r="E173" s="1961"/>
      <c r="F173" s="1961"/>
      <c r="G173" s="1961"/>
      <c r="H173" s="1961"/>
      <c r="I173" s="1957"/>
      <c r="DE173" s="818"/>
      <c r="DF173" s="772" t="str">
        <f t="shared" si="2"/>
        <v/>
      </c>
      <c r="DG173" s="832">
        <v>171</v>
      </c>
    </row>
    <row r="174" spans="1:111" s="757" customFormat="1" ht="12" customHeight="1" x14ac:dyDescent="0.15">
      <c r="A174" s="1964"/>
      <c r="B174" s="1957"/>
      <c r="C174" s="1961"/>
      <c r="D174" s="1957"/>
      <c r="E174" s="1961"/>
      <c r="F174" s="1961"/>
      <c r="G174" s="1961"/>
      <c r="H174" s="1961"/>
      <c r="I174" s="1957"/>
      <c r="DE174" s="818"/>
      <c r="DF174" s="772" t="str">
        <f t="shared" si="2"/>
        <v/>
      </c>
      <c r="DG174" s="832">
        <v>172</v>
      </c>
    </row>
    <row r="175" spans="1:111" s="757" customFormat="1" ht="12" customHeight="1" x14ac:dyDescent="0.15">
      <c r="A175" s="1964"/>
      <c r="B175" s="1957"/>
      <c r="C175" s="1961"/>
      <c r="D175" s="1957"/>
      <c r="E175" s="1961"/>
      <c r="F175" s="1961"/>
      <c r="G175" s="1961"/>
      <c r="H175" s="1961"/>
      <c r="I175" s="1957"/>
      <c r="DE175" s="818"/>
      <c r="DF175" s="772" t="str">
        <f t="shared" si="2"/>
        <v/>
      </c>
      <c r="DG175" s="832">
        <v>173</v>
      </c>
    </row>
    <row r="176" spans="1:111" s="757" customFormat="1" ht="12" customHeight="1" x14ac:dyDescent="0.15">
      <c r="A176" s="1964"/>
      <c r="B176" s="1957"/>
      <c r="C176" s="1961"/>
      <c r="D176" s="1957"/>
      <c r="E176" s="1961"/>
      <c r="F176" s="1961"/>
      <c r="G176" s="1961"/>
      <c r="H176" s="1961"/>
      <c r="I176" s="1957"/>
      <c r="DE176" s="818"/>
      <c r="DF176" s="772" t="str">
        <f t="shared" si="2"/>
        <v/>
      </c>
      <c r="DG176" s="832">
        <v>174</v>
      </c>
    </row>
    <row r="177" spans="1:111" s="757" customFormat="1" ht="12" customHeight="1" x14ac:dyDescent="0.15">
      <c r="A177" s="1964"/>
      <c r="B177" s="1957"/>
      <c r="C177" s="1961"/>
      <c r="D177" s="1957"/>
      <c r="E177" s="1961"/>
      <c r="F177" s="1961"/>
      <c r="G177" s="1961"/>
      <c r="H177" s="1961"/>
      <c r="I177" s="1957"/>
      <c r="DE177" s="818"/>
      <c r="DF177" s="772" t="str">
        <f t="shared" si="2"/>
        <v/>
      </c>
      <c r="DG177" s="832">
        <v>175</v>
      </c>
    </row>
    <row r="178" spans="1:111" s="757" customFormat="1" ht="12" customHeight="1" x14ac:dyDescent="0.15">
      <c r="A178" s="1964"/>
      <c r="B178" s="1957"/>
      <c r="C178" s="1961"/>
      <c r="D178" s="1957"/>
      <c r="E178" s="1961"/>
      <c r="F178" s="1961"/>
      <c r="G178" s="1961"/>
      <c r="H178" s="1961"/>
      <c r="I178" s="1957"/>
      <c r="DE178" s="818"/>
      <c r="DF178" s="772" t="str">
        <f t="shared" si="2"/>
        <v/>
      </c>
      <c r="DG178" s="832">
        <v>176</v>
      </c>
    </row>
    <row r="179" spans="1:111" s="757" customFormat="1" ht="12" customHeight="1" x14ac:dyDescent="0.15">
      <c r="A179" s="1964"/>
      <c r="B179" s="1957"/>
      <c r="C179" s="1961"/>
      <c r="D179" s="1957"/>
      <c r="E179" s="1961"/>
      <c r="F179" s="1961"/>
      <c r="G179" s="1961"/>
      <c r="H179" s="1961"/>
      <c r="I179" s="1957"/>
      <c r="DE179" s="818"/>
      <c r="DF179" s="772" t="str">
        <f t="shared" si="2"/>
        <v/>
      </c>
      <c r="DG179" s="832">
        <v>177</v>
      </c>
    </row>
    <row r="180" spans="1:111" s="757" customFormat="1" ht="12" customHeight="1" x14ac:dyDescent="0.15">
      <c r="A180" s="1964"/>
      <c r="B180" s="1957"/>
      <c r="C180" s="1961"/>
      <c r="D180" s="1957"/>
      <c r="E180" s="1961"/>
      <c r="F180" s="1961"/>
      <c r="G180" s="1961"/>
      <c r="H180" s="1961"/>
      <c r="I180" s="1957"/>
      <c r="DE180" s="818"/>
      <c r="DF180" s="772" t="str">
        <f t="shared" si="2"/>
        <v/>
      </c>
      <c r="DG180" s="832">
        <v>178</v>
      </c>
    </row>
    <row r="181" spans="1:111" s="757" customFormat="1" ht="12" customHeight="1" x14ac:dyDescent="0.15">
      <c r="A181" s="1964"/>
      <c r="B181" s="1957"/>
      <c r="C181" s="1961"/>
      <c r="D181" s="1957"/>
      <c r="E181" s="1961"/>
      <c r="F181" s="1961"/>
      <c r="G181" s="1961"/>
      <c r="H181" s="1961"/>
      <c r="I181" s="1957"/>
      <c r="DE181" s="818"/>
      <c r="DF181" s="772" t="str">
        <f t="shared" si="2"/>
        <v/>
      </c>
      <c r="DG181" s="832">
        <v>179</v>
      </c>
    </row>
    <row r="182" spans="1:111" s="757" customFormat="1" ht="12" customHeight="1" x14ac:dyDescent="0.15">
      <c r="A182" s="1964"/>
      <c r="B182" s="1957"/>
      <c r="C182" s="1961"/>
      <c r="D182" s="1957"/>
      <c r="E182" s="1961"/>
      <c r="F182" s="1961"/>
      <c r="G182" s="1961"/>
      <c r="H182" s="1961"/>
      <c r="I182" s="1957"/>
      <c r="DE182" s="818"/>
      <c r="DF182" s="772" t="str">
        <f t="shared" si="2"/>
        <v/>
      </c>
      <c r="DG182" s="832">
        <v>180</v>
      </c>
    </row>
    <row r="183" spans="1:111" s="757" customFormat="1" ht="12" customHeight="1" x14ac:dyDescent="0.15">
      <c r="A183" s="1964"/>
      <c r="B183" s="1957"/>
      <c r="C183" s="1961"/>
      <c r="D183" s="1957"/>
      <c r="E183" s="1961"/>
      <c r="F183" s="1961"/>
      <c r="G183" s="1961"/>
      <c r="H183" s="1961"/>
      <c r="I183" s="1957"/>
      <c r="DE183" s="818"/>
      <c r="DF183" s="772" t="str">
        <f t="shared" si="2"/>
        <v/>
      </c>
      <c r="DG183" s="832">
        <v>181</v>
      </c>
    </row>
    <row r="184" spans="1:111" s="757" customFormat="1" ht="12" customHeight="1" x14ac:dyDescent="0.15">
      <c r="A184" s="1964"/>
      <c r="B184" s="1957"/>
      <c r="C184" s="1961"/>
      <c r="D184" s="1957"/>
      <c r="E184" s="1961"/>
      <c r="F184" s="1961"/>
      <c r="G184" s="1961"/>
      <c r="H184" s="1961"/>
      <c r="I184" s="1957"/>
      <c r="DE184" s="818"/>
      <c r="DF184" s="772" t="str">
        <f t="shared" si="2"/>
        <v/>
      </c>
      <c r="DG184" s="832">
        <v>182</v>
      </c>
    </row>
    <row r="185" spans="1:111" s="757" customFormat="1" ht="12" customHeight="1" x14ac:dyDescent="0.15">
      <c r="A185" s="1964"/>
      <c r="B185" s="1957"/>
      <c r="C185" s="1961"/>
      <c r="D185" s="1957"/>
      <c r="E185" s="1961"/>
      <c r="F185" s="1961"/>
      <c r="G185" s="1961"/>
      <c r="H185" s="1961"/>
      <c r="I185" s="1957"/>
      <c r="DE185" s="818"/>
      <c r="DF185" s="772" t="str">
        <f t="shared" si="2"/>
        <v/>
      </c>
      <c r="DG185" s="832">
        <v>183</v>
      </c>
    </row>
    <row r="186" spans="1:111" s="757" customFormat="1" ht="12" customHeight="1" x14ac:dyDescent="0.15">
      <c r="A186" s="1964"/>
      <c r="B186" s="1957"/>
      <c r="C186" s="1961"/>
      <c r="D186" s="1957"/>
      <c r="E186" s="1961"/>
      <c r="F186" s="1961"/>
      <c r="G186" s="1961"/>
      <c r="H186" s="1961"/>
      <c r="I186" s="1957"/>
      <c r="DE186" s="818"/>
      <c r="DF186" s="772" t="str">
        <f t="shared" si="2"/>
        <v/>
      </c>
      <c r="DG186" s="832">
        <v>184</v>
      </c>
    </row>
    <row r="187" spans="1:111" s="757" customFormat="1" ht="12" customHeight="1" x14ac:dyDescent="0.15">
      <c r="A187" s="1964"/>
      <c r="B187" s="1957"/>
      <c r="C187" s="1961"/>
      <c r="D187" s="1957"/>
      <c r="E187" s="1961"/>
      <c r="F187" s="1961"/>
      <c r="G187" s="1961"/>
      <c r="H187" s="1961"/>
      <c r="I187" s="1957"/>
      <c r="DE187" s="818"/>
      <c r="DF187" s="772" t="str">
        <f t="shared" si="2"/>
        <v/>
      </c>
      <c r="DG187" s="832">
        <v>185</v>
      </c>
    </row>
    <row r="188" spans="1:111" s="757" customFormat="1" ht="12" customHeight="1" x14ac:dyDescent="0.15">
      <c r="A188" s="1964"/>
      <c r="B188" s="1957"/>
      <c r="C188" s="1961"/>
      <c r="D188" s="1957"/>
      <c r="E188" s="1961"/>
      <c r="F188" s="1961"/>
      <c r="G188" s="1961"/>
      <c r="H188" s="1961"/>
      <c r="I188" s="1957"/>
      <c r="DE188" s="818"/>
      <c r="DF188" s="772" t="str">
        <f t="shared" si="2"/>
        <v/>
      </c>
      <c r="DG188" s="832">
        <v>186</v>
      </c>
    </row>
    <row r="189" spans="1:111" s="757" customFormat="1" ht="12" customHeight="1" x14ac:dyDescent="0.15">
      <c r="A189" s="1964"/>
      <c r="B189" s="1957"/>
      <c r="C189" s="1961"/>
      <c r="D189" s="1957"/>
      <c r="E189" s="1961"/>
      <c r="F189" s="1961"/>
      <c r="G189" s="1961"/>
      <c r="H189" s="1961"/>
      <c r="I189" s="1957"/>
      <c r="DE189" s="818"/>
      <c r="DF189" s="772" t="str">
        <f t="shared" si="2"/>
        <v/>
      </c>
      <c r="DG189" s="832">
        <v>187</v>
      </c>
    </row>
    <row r="190" spans="1:111" s="757" customFormat="1" ht="12" customHeight="1" x14ac:dyDescent="0.15">
      <c r="A190" s="1964"/>
      <c r="B190" s="1957"/>
      <c r="C190" s="1961"/>
      <c r="D190" s="1957"/>
      <c r="E190" s="1961"/>
      <c r="F190" s="1961"/>
      <c r="G190" s="1961"/>
      <c r="H190" s="1961"/>
      <c r="I190" s="1957"/>
      <c r="DE190" s="818"/>
      <c r="DF190" s="772" t="str">
        <f t="shared" si="2"/>
        <v/>
      </c>
      <c r="DG190" s="832">
        <v>188</v>
      </c>
    </row>
    <row r="191" spans="1:111" s="757" customFormat="1" ht="12" customHeight="1" x14ac:dyDescent="0.15">
      <c r="A191" s="1964"/>
      <c r="B191" s="1957"/>
      <c r="C191" s="1961"/>
      <c r="D191" s="1957"/>
      <c r="E191" s="1961"/>
      <c r="F191" s="1961"/>
      <c r="G191" s="1961"/>
      <c r="H191" s="1961"/>
      <c r="I191" s="1957"/>
      <c r="DE191" s="818"/>
      <c r="DF191" s="772" t="str">
        <f t="shared" si="2"/>
        <v/>
      </c>
      <c r="DG191" s="832">
        <v>189</v>
      </c>
    </row>
    <row r="192" spans="1:111" s="757" customFormat="1" ht="12" customHeight="1" x14ac:dyDescent="0.15">
      <c r="A192" s="1964"/>
      <c r="B192" s="1957"/>
      <c r="C192" s="1961"/>
      <c r="D192" s="1957"/>
      <c r="E192" s="1961"/>
      <c r="F192" s="1961"/>
      <c r="G192" s="1961"/>
      <c r="H192" s="1961"/>
      <c r="I192" s="1957"/>
      <c r="DE192" s="818"/>
      <c r="DF192" s="772" t="str">
        <f t="shared" si="2"/>
        <v/>
      </c>
      <c r="DG192" s="832">
        <v>190</v>
      </c>
    </row>
    <row r="193" spans="1:111" s="757" customFormat="1" ht="12" customHeight="1" x14ac:dyDescent="0.15">
      <c r="A193" s="1964"/>
      <c r="B193" s="1957"/>
      <c r="C193" s="1961"/>
      <c r="D193" s="1957"/>
      <c r="E193" s="1961"/>
      <c r="F193" s="1961"/>
      <c r="G193" s="1961"/>
      <c r="H193" s="1961"/>
      <c r="I193" s="1957"/>
      <c r="DE193" s="818"/>
      <c r="DF193" s="772" t="str">
        <f t="shared" si="2"/>
        <v/>
      </c>
      <c r="DG193" s="832">
        <v>191</v>
      </c>
    </row>
    <row r="194" spans="1:111" s="757" customFormat="1" ht="12" customHeight="1" x14ac:dyDescent="0.15">
      <c r="A194" s="1964"/>
      <c r="B194" s="1957"/>
      <c r="C194" s="1961"/>
      <c r="D194" s="1957"/>
      <c r="E194" s="1961"/>
      <c r="F194" s="1961"/>
      <c r="G194" s="1961"/>
      <c r="H194" s="1961"/>
      <c r="I194" s="1957"/>
      <c r="DE194" s="818"/>
      <c r="DF194" s="772" t="str">
        <f t="shared" si="2"/>
        <v/>
      </c>
      <c r="DG194" s="832">
        <v>192</v>
      </c>
    </row>
    <row r="195" spans="1:111" s="757" customFormat="1" ht="12" customHeight="1" x14ac:dyDescent="0.15">
      <c r="A195" s="1964"/>
      <c r="B195" s="1957"/>
      <c r="C195" s="1961"/>
      <c r="D195" s="1957"/>
      <c r="E195" s="1961"/>
      <c r="F195" s="1961"/>
      <c r="G195" s="1961"/>
      <c r="H195" s="1961"/>
      <c r="I195" s="1957"/>
      <c r="DE195" s="818"/>
      <c r="DF195" s="772" t="str">
        <f t="shared" si="2"/>
        <v/>
      </c>
      <c r="DG195" s="832">
        <v>193</v>
      </c>
    </row>
    <row r="196" spans="1:111" s="757" customFormat="1" ht="12" customHeight="1" x14ac:dyDescent="0.15">
      <c r="A196" s="1964"/>
      <c r="B196" s="1957"/>
      <c r="C196" s="1961"/>
      <c r="D196" s="1957"/>
      <c r="E196" s="1961"/>
      <c r="F196" s="1961"/>
      <c r="G196" s="1961"/>
      <c r="H196" s="1961"/>
      <c r="I196" s="1957"/>
      <c r="DE196" s="818"/>
      <c r="DF196" s="772" t="str">
        <f t="shared" si="2"/>
        <v/>
      </c>
      <c r="DG196" s="832">
        <v>194</v>
      </c>
    </row>
    <row r="197" spans="1:111" s="757" customFormat="1" ht="12" customHeight="1" x14ac:dyDescent="0.15">
      <c r="A197" s="1964"/>
      <c r="B197" s="1957"/>
      <c r="C197" s="1961"/>
      <c r="D197" s="1957"/>
      <c r="E197" s="1961"/>
      <c r="F197" s="1961"/>
      <c r="G197" s="1961"/>
      <c r="H197" s="1961"/>
      <c r="I197" s="1957"/>
      <c r="DE197" s="818"/>
      <c r="DF197" s="772" t="str">
        <f t="shared" si="2"/>
        <v/>
      </c>
      <c r="DG197" s="832">
        <v>195</v>
      </c>
    </row>
    <row r="198" spans="1:111" s="757" customFormat="1" ht="12" customHeight="1" x14ac:dyDescent="0.15">
      <c r="A198" s="1964"/>
      <c r="B198" s="1957"/>
      <c r="C198" s="1961"/>
      <c r="D198" s="1957"/>
      <c r="E198" s="1961"/>
      <c r="F198" s="1961"/>
      <c r="G198" s="1961"/>
      <c r="H198" s="1961"/>
      <c r="I198" s="1957"/>
      <c r="DE198" s="818"/>
      <c r="DF198" s="772" t="str">
        <f t="shared" si="2"/>
        <v/>
      </c>
      <c r="DG198" s="832">
        <v>196</v>
      </c>
    </row>
    <row r="199" spans="1:111" s="757" customFormat="1" ht="12" customHeight="1" x14ac:dyDescent="0.15">
      <c r="A199" s="1964"/>
      <c r="B199" s="1957"/>
      <c r="C199" s="1961"/>
      <c r="D199" s="1957"/>
      <c r="E199" s="1961"/>
      <c r="F199" s="1961"/>
      <c r="G199" s="1961"/>
      <c r="H199" s="1961"/>
      <c r="I199" s="1957"/>
      <c r="DE199" s="818"/>
      <c r="DF199" s="772" t="str">
        <f t="shared" ref="DF199:DF262" si="3">IF(COUNTA(A199:I199)&gt;0,DG199,"")</f>
        <v/>
      </c>
      <c r="DG199" s="832">
        <v>197</v>
      </c>
    </row>
    <row r="200" spans="1:111" s="757" customFormat="1" ht="12" customHeight="1" x14ac:dyDescent="0.15">
      <c r="A200" s="1964"/>
      <c r="B200" s="1957"/>
      <c r="C200" s="1961"/>
      <c r="D200" s="1957"/>
      <c r="E200" s="1961"/>
      <c r="F200" s="1961"/>
      <c r="G200" s="1961"/>
      <c r="H200" s="1961"/>
      <c r="I200" s="1957"/>
      <c r="DE200" s="818"/>
      <c r="DF200" s="772" t="str">
        <f t="shared" si="3"/>
        <v/>
      </c>
      <c r="DG200" s="832">
        <v>198</v>
      </c>
    </row>
    <row r="201" spans="1:111" s="757" customFormat="1" ht="12" customHeight="1" x14ac:dyDescent="0.15">
      <c r="A201" s="1964"/>
      <c r="B201" s="1957"/>
      <c r="C201" s="1961"/>
      <c r="D201" s="1957"/>
      <c r="E201" s="1961"/>
      <c r="F201" s="1961"/>
      <c r="G201" s="1961"/>
      <c r="H201" s="1961"/>
      <c r="I201" s="1957"/>
      <c r="DE201" s="818"/>
      <c r="DF201" s="772" t="str">
        <f t="shared" si="3"/>
        <v/>
      </c>
      <c r="DG201" s="832">
        <v>199</v>
      </c>
    </row>
    <row r="202" spans="1:111" s="757" customFormat="1" ht="12" customHeight="1" x14ac:dyDescent="0.15">
      <c r="A202" s="1964"/>
      <c r="B202" s="1957"/>
      <c r="C202" s="1961"/>
      <c r="D202" s="1957"/>
      <c r="E202" s="1961"/>
      <c r="F202" s="1961"/>
      <c r="G202" s="1961"/>
      <c r="H202" s="1961"/>
      <c r="I202" s="1957"/>
      <c r="DE202" s="818"/>
      <c r="DF202" s="772" t="str">
        <f t="shared" si="3"/>
        <v/>
      </c>
      <c r="DG202" s="832">
        <v>200</v>
      </c>
    </row>
    <row r="203" spans="1:111" s="757" customFormat="1" ht="12" customHeight="1" x14ac:dyDescent="0.15">
      <c r="A203" s="1964"/>
      <c r="B203" s="1957"/>
      <c r="C203" s="1961"/>
      <c r="D203" s="1957"/>
      <c r="E203" s="1961"/>
      <c r="F203" s="1961"/>
      <c r="G203" s="1961"/>
      <c r="H203" s="1961"/>
      <c r="I203" s="1957"/>
      <c r="DE203" s="818"/>
      <c r="DF203" s="772" t="str">
        <f t="shared" si="3"/>
        <v/>
      </c>
      <c r="DG203" s="832">
        <v>201</v>
      </c>
    </row>
    <row r="204" spans="1:111" s="757" customFormat="1" ht="12" customHeight="1" x14ac:dyDescent="0.15">
      <c r="A204" s="1964"/>
      <c r="B204" s="1957"/>
      <c r="C204" s="1961"/>
      <c r="D204" s="1957"/>
      <c r="E204" s="1961"/>
      <c r="F204" s="1961"/>
      <c r="G204" s="1961"/>
      <c r="H204" s="1961"/>
      <c r="I204" s="1957"/>
      <c r="DE204" s="818"/>
      <c r="DF204" s="772" t="str">
        <f t="shared" si="3"/>
        <v/>
      </c>
      <c r="DG204" s="832">
        <v>202</v>
      </c>
    </row>
    <row r="205" spans="1:111" s="757" customFormat="1" ht="12" customHeight="1" x14ac:dyDescent="0.15">
      <c r="A205" s="1964"/>
      <c r="B205" s="1957"/>
      <c r="C205" s="1961"/>
      <c r="D205" s="1957"/>
      <c r="E205" s="1961"/>
      <c r="F205" s="1961"/>
      <c r="G205" s="1961"/>
      <c r="H205" s="1961"/>
      <c r="I205" s="1957"/>
      <c r="DE205" s="818"/>
      <c r="DF205" s="772" t="str">
        <f t="shared" si="3"/>
        <v/>
      </c>
      <c r="DG205" s="832">
        <v>203</v>
      </c>
    </row>
    <row r="206" spans="1:111" s="757" customFormat="1" ht="12" customHeight="1" x14ac:dyDescent="0.15">
      <c r="A206" s="1964"/>
      <c r="B206" s="1957"/>
      <c r="C206" s="1961"/>
      <c r="D206" s="1957"/>
      <c r="E206" s="1961"/>
      <c r="F206" s="1961"/>
      <c r="G206" s="1961"/>
      <c r="H206" s="1961"/>
      <c r="I206" s="1957"/>
      <c r="DE206" s="818"/>
      <c r="DF206" s="772" t="str">
        <f t="shared" si="3"/>
        <v/>
      </c>
      <c r="DG206" s="832">
        <v>204</v>
      </c>
    </row>
    <row r="207" spans="1:111" s="757" customFormat="1" ht="12" customHeight="1" x14ac:dyDescent="0.15">
      <c r="A207" s="1964"/>
      <c r="B207" s="1957"/>
      <c r="C207" s="1961"/>
      <c r="D207" s="1957"/>
      <c r="E207" s="1961"/>
      <c r="F207" s="1961"/>
      <c r="G207" s="1961"/>
      <c r="H207" s="1961"/>
      <c r="I207" s="1957"/>
      <c r="DE207" s="818"/>
      <c r="DF207" s="772" t="str">
        <f t="shared" si="3"/>
        <v/>
      </c>
      <c r="DG207" s="832">
        <v>205</v>
      </c>
    </row>
    <row r="208" spans="1:111" s="757" customFormat="1" ht="12" customHeight="1" x14ac:dyDescent="0.15">
      <c r="A208" s="1964"/>
      <c r="B208" s="1957"/>
      <c r="C208" s="1961"/>
      <c r="D208" s="1957"/>
      <c r="E208" s="1961"/>
      <c r="F208" s="1961"/>
      <c r="G208" s="1961"/>
      <c r="H208" s="1961"/>
      <c r="I208" s="1957"/>
      <c r="DE208" s="818"/>
      <c r="DF208" s="772" t="str">
        <f t="shared" si="3"/>
        <v/>
      </c>
      <c r="DG208" s="832">
        <v>206</v>
      </c>
    </row>
    <row r="209" spans="1:111" s="757" customFormat="1" ht="12" customHeight="1" x14ac:dyDescent="0.15">
      <c r="A209" s="1964"/>
      <c r="B209" s="1957"/>
      <c r="C209" s="1961"/>
      <c r="D209" s="1957"/>
      <c r="E209" s="1961"/>
      <c r="F209" s="1961"/>
      <c r="G209" s="1961"/>
      <c r="H209" s="1961"/>
      <c r="I209" s="1957"/>
      <c r="DE209" s="818"/>
      <c r="DF209" s="772" t="str">
        <f t="shared" si="3"/>
        <v/>
      </c>
      <c r="DG209" s="832">
        <v>207</v>
      </c>
    </row>
    <row r="210" spans="1:111" s="757" customFormat="1" ht="12" customHeight="1" x14ac:dyDescent="0.15">
      <c r="A210" s="1964"/>
      <c r="B210" s="1957"/>
      <c r="C210" s="1961"/>
      <c r="D210" s="1957"/>
      <c r="E210" s="1961"/>
      <c r="F210" s="1961"/>
      <c r="G210" s="1961"/>
      <c r="H210" s="1961"/>
      <c r="I210" s="1957"/>
      <c r="DE210" s="818"/>
      <c r="DF210" s="772" t="str">
        <f t="shared" si="3"/>
        <v/>
      </c>
      <c r="DG210" s="832">
        <v>208</v>
      </c>
    </row>
    <row r="211" spans="1:111" s="757" customFormat="1" ht="12" customHeight="1" x14ac:dyDescent="0.15">
      <c r="A211" s="1964"/>
      <c r="B211" s="1957"/>
      <c r="C211" s="1961"/>
      <c r="D211" s="1957"/>
      <c r="E211" s="1961"/>
      <c r="F211" s="1961"/>
      <c r="G211" s="1961"/>
      <c r="H211" s="1961"/>
      <c r="I211" s="1957"/>
      <c r="DE211" s="818"/>
      <c r="DF211" s="772" t="str">
        <f t="shared" si="3"/>
        <v/>
      </c>
      <c r="DG211" s="832">
        <v>209</v>
      </c>
    </row>
    <row r="212" spans="1:111" s="757" customFormat="1" ht="12" customHeight="1" x14ac:dyDescent="0.15">
      <c r="A212" s="1964"/>
      <c r="B212" s="1957"/>
      <c r="C212" s="1961"/>
      <c r="D212" s="1957"/>
      <c r="E212" s="1961"/>
      <c r="F212" s="1961"/>
      <c r="G212" s="1961"/>
      <c r="H212" s="1961"/>
      <c r="I212" s="1957"/>
      <c r="DE212" s="818"/>
      <c r="DF212" s="772" t="str">
        <f t="shared" si="3"/>
        <v/>
      </c>
      <c r="DG212" s="832">
        <v>210</v>
      </c>
    </row>
    <row r="213" spans="1:111" s="757" customFormat="1" ht="12" customHeight="1" x14ac:dyDescent="0.15">
      <c r="A213" s="1964"/>
      <c r="B213" s="1957"/>
      <c r="C213" s="1961"/>
      <c r="D213" s="1957"/>
      <c r="E213" s="1961"/>
      <c r="F213" s="1961"/>
      <c r="G213" s="1961"/>
      <c r="H213" s="1961"/>
      <c r="I213" s="1957"/>
      <c r="DE213" s="818"/>
      <c r="DF213" s="772" t="str">
        <f t="shared" si="3"/>
        <v/>
      </c>
      <c r="DG213" s="832">
        <v>211</v>
      </c>
    </row>
    <row r="214" spans="1:111" s="757" customFormat="1" ht="12" customHeight="1" x14ac:dyDescent="0.15">
      <c r="A214" s="1964"/>
      <c r="B214" s="1957"/>
      <c r="C214" s="1961"/>
      <c r="D214" s="1957"/>
      <c r="E214" s="1961"/>
      <c r="F214" s="1961"/>
      <c r="G214" s="1961"/>
      <c r="H214" s="1961"/>
      <c r="I214" s="1957"/>
      <c r="DE214" s="818"/>
      <c r="DF214" s="772" t="str">
        <f t="shared" si="3"/>
        <v/>
      </c>
      <c r="DG214" s="832">
        <v>212</v>
      </c>
    </row>
    <row r="215" spans="1:111" s="757" customFormat="1" ht="12" customHeight="1" x14ac:dyDescent="0.15">
      <c r="A215" s="1964"/>
      <c r="B215" s="1957"/>
      <c r="C215" s="1961"/>
      <c r="D215" s="1957"/>
      <c r="E215" s="1961"/>
      <c r="F215" s="1961"/>
      <c r="G215" s="1961"/>
      <c r="H215" s="1961"/>
      <c r="I215" s="1957"/>
      <c r="DE215" s="818"/>
      <c r="DF215" s="772" t="str">
        <f t="shared" si="3"/>
        <v/>
      </c>
      <c r="DG215" s="832">
        <v>213</v>
      </c>
    </row>
    <row r="216" spans="1:111" s="757" customFormat="1" ht="12" customHeight="1" x14ac:dyDescent="0.15">
      <c r="A216" s="1964"/>
      <c r="B216" s="1957"/>
      <c r="C216" s="1961"/>
      <c r="D216" s="1957"/>
      <c r="E216" s="1961"/>
      <c r="F216" s="1961"/>
      <c r="G216" s="1961"/>
      <c r="H216" s="1961"/>
      <c r="I216" s="1957"/>
      <c r="DE216" s="818"/>
      <c r="DF216" s="772" t="str">
        <f t="shared" si="3"/>
        <v/>
      </c>
      <c r="DG216" s="832">
        <v>214</v>
      </c>
    </row>
    <row r="217" spans="1:111" s="757" customFormat="1" ht="12" customHeight="1" x14ac:dyDescent="0.15">
      <c r="A217" s="1964"/>
      <c r="B217" s="1957"/>
      <c r="C217" s="1961"/>
      <c r="D217" s="1957"/>
      <c r="E217" s="1961"/>
      <c r="F217" s="1961"/>
      <c r="G217" s="1961"/>
      <c r="H217" s="1961"/>
      <c r="I217" s="1957"/>
      <c r="DE217" s="818"/>
      <c r="DF217" s="772" t="str">
        <f t="shared" si="3"/>
        <v/>
      </c>
      <c r="DG217" s="832">
        <v>215</v>
      </c>
    </row>
    <row r="218" spans="1:111" s="757" customFormat="1" ht="12" customHeight="1" x14ac:dyDescent="0.15">
      <c r="A218" s="1964"/>
      <c r="B218" s="1957"/>
      <c r="C218" s="1961"/>
      <c r="D218" s="1957"/>
      <c r="E218" s="1961"/>
      <c r="F218" s="1961"/>
      <c r="G218" s="1961"/>
      <c r="H218" s="1961"/>
      <c r="I218" s="1957"/>
      <c r="DE218" s="818"/>
      <c r="DF218" s="772" t="str">
        <f t="shared" si="3"/>
        <v/>
      </c>
      <c r="DG218" s="832">
        <v>216</v>
      </c>
    </row>
    <row r="219" spans="1:111" s="757" customFormat="1" ht="12" customHeight="1" x14ac:dyDescent="0.15">
      <c r="A219" s="1964"/>
      <c r="B219" s="1957"/>
      <c r="C219" s="1961"/>
      <c r="D219" s="1957"/>
      <c r="E219" s="1961"/>
      <c r="F219" s="1961"/>
      <c r="G219" s="1961"/>
      <c r="H219" s="1961"/>
      <c r="I219" s="1957"/>
      <c r="DE219" s="818"/>
      <c r="DF219" s="772" t="str">
        <f t="shared" si="3"/>
        <v/>
      </c>
      <c r="DG219" s="832">
        <v>217</v>
      </c>
    </row>
    <row r="220" spans="1:111" s="757" customFormat="1" ht="12" customHeight="1" x14ac:dyDescent="0.15">
      <c r="A220" s="1964"/>
      <c r="B220" s="1957"/>
      <c r="C220" s="1961"/>
      <c r="D220" s="1957"/>
      <c r="E220" s="1961"/>
      <c r="F220" s="1961"/>
      <c r="G220" s="1961"/>
      <c r="H220" s="1961"/>
      <c r="I220" s="1957"/>
      <c r="DE220" s="818"/>
      <c r="DF220" s="772" t="str">
        <f t="shared" si="3"/>
        <v/>
      </c>
      <c r="DG220" s="832">
        <v>218</v>
      </c>
    </row>
    <row r="221" spans="1:111" s="757" customFormat="1" ht="12" customHeight="1" x14ac:dyDescent="0.15">
      <c r="A221" s="1964"/>
      <c r="B221" s="1957"/>
      <c r="C221" s="1961"/>
      <c r="D221" s="1957"/>
      <c r="E221" s="1961"/>
      <c r="F221" s="1961"/>
      <c r="G221" s="1961"/>
      <c r="H221" s="1961"/>
      <c r="I221" s="1957"/>
      <c r="DE221" s="818"/>
      <c r="DF221" s="772" t="str">
        <f t="shared" si="3"/>
        <v/>
      </c>
      <c r="DG221" s="832">
        <v>219</v>
      </c>
    </row>
    <row r="222" spans="1:111" s="757" customFormat="1" ht="12" customHeight="1" x14ac:dyDescent="0.15">
      <c r="A222" s="1964"/>
      <c r="B222" s="1957"/>
      <c r="C222" s="1961"/>
      <c r="D222" s="1957"/>
      <c r="E222" s="1961"/>
      <c r="F222" s="1961"/>
      <c r="G222" s="1961"/>
      <c r="H222" s="1961"/>
      <c r="I222" s="1957"/>
      <c r="DE222" s="818"/>
      <c r="DF222" s="772" t="str">
        <f t="shared" si="3"/>
        <v/>
      </c>
      <c r="DG222" s="832">
        <v>220</v>
      </c>
    </row>
    <row r="223" spans="1:111" s="757" customFormat="1" ht="12" customHeight="1" x14ac:dyDescent="0.15">
      <c r="A223" s="1964"/>
      <c r="B223" s="1957"/>
      <c r="C223" s="1961"/>
      <c r="D223" s="1957"/>
      <c r="E223" s="1961"/>
      <c r="F223" s="1961"/>
      <c r="G223" s="1961"/>
      <c r="H223" s="1961"/>
      <c r="I223" s="1957"/>
      <c r="DE223" s="818"/>
      <c r="DF223" s="772" t="str">
        <f t="shared" si="3"/>
        <v/>
      </c>
      <c r="DG223" s="832">
        <v>221</v>
      </c>
    </row>
    <row r="224" spans="1:111" s="757" customFormat="1" ht="12" customHeight="1" x14ac:dyDescent="0.15">
      <c r="A224" s="1964"/>
      <c r="B224" s="1957"/>
      <c r="C224" s="1961"/>
      <c r="D224" s="1957"/>
      <c r="E224" s="1961"/>
      <c r="F224" s="1961"/>
      <c r="G224" s="1961"/>
      <c r="H224" s="1961"/>
      <c r="I224" s="1957"/>
      <c r="DE224" s="818"/>
      <c r="DF224" s="772" t="str">
        <f t="shared" si="3"/>
        <v/>
      </c>
      <c r="DG224" s="832">
        <v>222</v>
      </c>
    </row>
    <row r="225" spans="1:111" s="757" customFormat="1" ht="12" customHeight="1" x14ac:dyDescent="0.15">
      <c r="A225" s="1964"/>
      <c r="B225" s="1957"/>
      <c r="C225" s="1961"/>
      <c r="D225" s="1957"/>
      <c r="E225" s="1961"/>
      <c r="F225" s="1961"/>
      <c r="G225" s="1961"/>
      <c r="H225" s="1961"/>
      <c r="I225" s="1957"/>
      <c r="DE225" s="818"/>
      <c r="DF225" s="772" t="str">
        <f t="shared" si="3"/>
        <v/>
      </c>
      <c r="DG225" s="832">
        <v>223</v>
      </c>
    </row>
    <row r="226" spans="1:111" s="757" customFormat="1" ht="12" customHeight="1" x14ac:dyDescent="0.15">
      <c r="A226" s="1964"/>
      <c r="B226" s="1957"/>
      <c r="C226" s="1961"/>
      <c r="D226" s="1957"/>
      <c r="E226" s="1961"/>
      <c r="F226" s="1961"/>
      <c r="G226" s="1961"/>
      <c r="H226" s="1961"/>
      <c r="I226" s="1957"/>
      <c r="DE226" s="818"/>
      <c r="DF226" s="772" t="str">
        <f t="shared" si="3"/>
        <v/>
      </c>
      <c r="DG226" s="832">
        <v>224</v>
      </c>
    </row>
    <row r="227" spans="1:111" s="757" customFormat="1" ht="12" customHeight="1" x14ac:dyDescent="0.15">
      <c r="A227" s="1964"/>
      <c r="B227" s="1957"/>
      <c r="C227" s="1961"/>
      <c r="D227" s="1957"/>
      <c r="E227" s="1961"/>
      <c r="F227" s="1961"/>
      <c r="G227" s="1961"/>
      <c r="H227" s="1961"/>
      <c r="I227" s="1957"/>
      <c r="DE227" s="818"/>
      <c r="DF227" s="772" t="str">
        <f t="shared" si="3"/>
        <v/>
      </c>
      <c r="DG227" s="832">
        <v>225</v>
      </c>
    </row>
    <row r="228" spans="1:111" s="757" customFormat="1" ht="12" customHeight="1" x14ac:dyDescent="0.15">
      <c r="A228" s="1964"/>
      <c r="B228" s="1957"/>
      <c r="C228" s="1961"/>
      <c r="D228" s="1957"/>
      <c r="E228" s="1961"/>
      <c r="F228" s="1961"/>
      <c r="G228" s="1961"/>
      <c r="H228" s="1961"/>
      <c r="I228" s="1957"/>
      <c r="DE228" s="818"/>
      <c r="DF228" s="772" t="str">
        <f t="shared" si="3"/>
        <v/>
      </c>
      <c r="DG228" s="832">
        <v>226</v>
      </c>
    </row>
    <row r="229" spans="1:111" s="757" customFormat="1" ht="12" customHeight="1" x14ac:dyDescent="0.15">
      <c r="A229" s="1964"/>
      <c r="B229" s="1957"/>
      <c r="C229" s="1961"/>
      <c r="D229" s="1957"/>
      <c r="E229" s="1961"/>
      <c r="F229" s="1961"/>
      <c r="G229" s="1961"/>
      <c r="H229" s="1961"/>
      <c r="I229" s="1957"/>
      <c r="DE229" s="818"/>
      <c r="DF229" s="772" t="str">
        <f t="shared" si="3"/>
        <v/>
      </c>
      <c r="DG229" s="832">
        <v>227</v>
      </c>
    </row>
    <row r="230" spans="1:111" s="757" customFormat="1" ht="12" customHeight="1" x14ac:dyDescent="0.15">
      <c r="A230" s="1964"/>
      <c r="B230" s="1957"/>
      <c r="C230" s="1961"/>
      <c r="D230" s="1957"/>
      <c r="E230" s="1961"/>
      <c r="F230" s="1961"/>
      <c r="G230" s="1961"/>
      <c r="H230" s="1961"/>
      <c r="I230" s="1957"/>
      <c r="DE230" s="818"/>
      <c r="DF230" s="772" t="str">
        <f t="shared" si="3"/>
        <v/>
      </c>
      <c r="DG230" s="832">
        <v>228</v>
      </c>
    </row>
    <row r="231" spans="1:111" s="757" customFormat="1" ht="12" customHeight="1" x14ac:dyDescent="0.15">
      <c r="A231" s="1964"/>
      <c r="B231" s="1957"/>
      <c r="C231" s="1961"/>
      <c r="D231" s="1957"/>
      <c r="E231" s="1961"/>
      <c r="F231" s="1961"/>
      <c r="G231" s="1961"/>
      <c r="H231" s="1961"/>
      <c r="I231" s="1957"/>
      <c r="DE231" s="818"/>
      <c r="DF231" s="772" t="str">
        <f t="shared" si="3"/>
        <v/>
      </c>
      <c r="DG231" s="832">
        <v>229</v>
      </c>
    </row>
    <row r="232" spans="1:111" s="757" customFormat="1" ht="12" customHeight="1" x14ac:dyDescent="0.15">
      <c r="A232" s="1964"/>
      <c r="B232" s="1957"/>
      <c r="C232" s="1961"/>
      <c r="D232" s="1957"/>
      <c r="E232" s="1961"/>
      <c r="F232" s="1961"/>
      <c r="G232" s="1961"/>
      <c r="H232" s="1961"/>
      <c r="I232" s="1957"/>
      <c r="DE232" s="818"/>
      <c r="DF232" s="772" t="str">
        <f t="shared" si="3"/>
        <v/>
      </c>
      <c r="DG232" s="832">
        <v>230</v>
      </c>
    </row>
    <row r="233" spans="1:111" s="757" customFormat="1" ht="12" customHeight="1" x14ac:dyDescent="0.15">
      <c r="A233" s="1964"/>
      <c r="B233" s="1957"/>
      <c r="C233" s="1961"/>
      <c r="D233" s="1957"/>
      <c r="E233" s="1961"/>
      <c r="F233" s="1961"/>
      <c r="G233" s="1961"/>
      <c r="H233" s="1961"/>
      <c r="I233" s="1957"/>
      <c r="DE233" s="818"/>
      <c r="DF233" s="772" t="str">
        <f t="shared" si="3"/>
        <v/>
      </c>
      <c r="DG233" s="832">
        <v>231</v>
      </c>
    </row>
    <row r="234" spans="1:111" s="757" customFormat="1" ht="12" customHeight="1" x14ac:dyDescent="0.15">
      <c r="A234" s="1964"/>
      <c r="B234" s="1957"/>
      <c r="C234" s="1961"/>
      <c r="D234" s="1957"/>
      <c r="E234" s="1961"/>
      <c r="F234" s="1961"/>
      <c r="G234" s="1961"/>
      <c r="H234" s="1961"/>
      <c r="I234" s="1957"/>
      <c r="DE234" s="818"/>
      <c r="DF234" s="772" t="str">
        <f t="shared" si="3"/>
        <v/>
      </c>
      <c r="DG234" s="832">
        <v>232</v>
      </c>
    </row>
    <row r="235" spans="1:111" s="757" customFormat="1" ht="12" customHeight="1" x14ac:dyDescent="0.15">
      <c r="A235" s="1964"/>
      <c r="B235" s="1957"/>
      <c r="C235" s="1961"/>
      <c r="D235" s="1957"/>
      <c r="E235" s="1961"/>
      <c r="F235" s="1961"/>
      <c r="G235" s="1961"/>
      <c r="H235" s="1961"/>
      <c r="I235" s="1957"/>
      <c r="DE235" s="818"/>
      <c r="DF235" s="772" t="str">
        <f t="shared" si="3"/>
        <v/>
      </c>
      <c r="DG235" s="832">
        <v>233</v>
      </c>
    </row>
    <row r="236" spans="1:111" s="757" customFormat="1" ht="12" customHeight="1" x14ac:dyDescent="0.15">
      <c r="A236" s="1964"/>
      <c r="B236" s="1957"/>
      <c r="C236" s="1961"/>
      <c r="D236" s="1957"/>
      <c r="E236" s="1961"/>
      <c r="F236" s="1961"/>
      <c r="G236" s="1961"/>
      <c r="H236" s="1961"/>
      <c r="I236" s="1957"/>
      <c r="DE236" s="818"/>
      <c r="DF236" s="772" t="str">
        <f t="shared" si="3"/>
        <v/>
      </c>
      <c r="DG236" s="832">
        <v>234</v>
      </c>
    </row>
    <row r="237" spans="1:111" s="757" customFormat="1" ht="12" customHeight="1" x14ac:dyDescent="0.15">
      <c r="A237" s="1964"/>
      <c r="B237" s="1957"/>
      <c r="C237" s="1961"/>
      <c r="D237" s="1957"/>
      <c r="E237" s="1961"/>
      <c r="F237" s="1961"/>
      <c r="G237" s="1961"/>
      <c r="H237" s="1961"/>
      <c r="I237" s="1957"/>
      <c r="DE237" s="818"/>
      <c r="DF237" s="772" t="str">
        <f t="shared" si="3"/>
        <v/>
      </c>
      <c r="DG237" s="832">
        <v>235</v>
      </c>
    </row>
    <row r="238" spans="1:111" s="757" customFormat="1" ht="12" customHeight="1" x14ac:dyDescent="0.15">
      <c r="A238" s="1964"/>
      <c r="B238" s="1957"/>
      <c r="C238" s="1961"/>
      <c r="D238" s="1957"/>
      <c r="E238" s="1961"/>
      <c r="F238" s="1961"/>
      <c r="G238" s="1961"/>
      <c r="H238" s="1961"/>
      <c r="I238" s="1957"/>
      <c r="DE238" s="818"/>
      <c r="DF238" s="772" t="str">
        <f t="shared" si="3"/>
        <v/>
      </c>
      <c r="DG238" s="832">
        <v>236</v>
      </c>
    </row>
    <row r="239" spans="1:111" s="757" customFormat="1" ht="12" customHeight="1" x14ac:dyDescent="0.15">
      <c r="A239" s="1964"/>
      <c r="B239" s="1957"/>
      <c r="C239" s="1961"/>
      <c r="D239" s="1957"/>
      <c r="E239" s="1961"/>
      <c r="F239" s="1961"/>
      <c r="G239" s="1961"/>
      <c r="H239" s="1961"/>
      <c r="I239" s="1957"/>
      <c r="DE239" s="818"/>
      <c r="DF239" s="772" t="str">
        <f t="shared" si="3"/>
        <v/>
      </c>
      <c r="DG239" s="832">
        <v>237</v>
      </c>
    </row>
    <row r="240" spans="1:111" s="757" customFormat="1" ht="12" customHeight="1" x14ac:dyDescent="0.15">
      <c r="A240" s="1964"/>
      <c r="B240" s="1957"/>
      <c r="C240" s="1961"/>
      <c r="D240" s="1957"/>
      <c r="E240" s="1961"/>
      <c r="F240" s="1961"/>
      <c r="G240" s="1961"/>
      <c r="H240" s="1961"/>
      <c r="I240" s="1957"/>
      <c r="DE240" s="818"/>
      <c r="DF240" s="772" t="str">
        <f t="shared" si="3"/>
        <v/>
      </c>
      <c r="DG240" s="832">
        <v>238</v>
      </c>
    </row>
    <row r="241" spans="1:111" s="757" customFormat="1" ht="12" customHeight="1" x14ac:dyDescent="0.15">
      <c r="A241" s="1964"/>
      <c r="B241" s="1957"/>
      <c r="C241" s="1961"/>
      <c r="D241" s="1957"/>
      <c r="E241" s="1961"/>
      <c r="F241" s="1961"/>
      <c r="G241" s="1961"/>
      <c r="H241" s="1961"/>
      <c r="I241" s="1957"/>
      <c r="DE241" s="818"/>
      <c r="DF241" s="772" t="str">
        <f t="shared" si="3"/>
        <v/>
      </c>
      <c r="DG241" s="832">
        <v>239</v>
      </c>
    </row>
    <row r="242" spans="1:111" s="757" customFormat="1" ht="12" customHeight="1" x14ac:dyDescent="0.15">
      <c r="A242" s="1964"/>
      <c r="B242" s="1957"/>
      <c r="C242" s="1961"/>
      <c r="D242" s="1957"/>
      <c r="E242" s="1961"/>
      <c r="F242" s="1961"/>
      <c r="G242" s="1961"/>
      <c r="H242" s="1961"/>
      <c r="I242" s="1957"/>
      <c r="DE242" s="818"/>
      <c r="DF242" s="772" t="str">
        <f t="shared" si="3"/>
        <v/>
      </c>
      <c r="DG242" s="832">
        <v>240</v>
      </c>
    </row>
    <row r="243" spans="1:111" s="757" customFormat="1" ht="12" customHeight="1" x14ac:dyDescent="0.15">
      <c r="A243" s="1964"/>
      <c r="B243" s="1957"/>
      <c r="C243" s="1961"/>
      <c r="D243" s="1957"/>
      <c r="E243" s="1961"/>
      <c r="F243" s="1961"/>
      <c r="G243" s="1961"/>
      <c r="H243" s="1961"/>
      <c r="I243" s="1957"/>
      <c r="DE243" s="818"/>
      <c r="DF243" s="772" t="str">
        <f t="shared" si="3"/>
        <v/>
      </c>
      <c r="DG243" s="832">
        <v>241</v>
      </c>
    </row>
    <row r="244" spans="1:111" s="757" customFormat="1" ht="12" customHeight="1" x14ac:dyDescent="0.15">
      <c r="A244" s="1964"/>
      <c r="B244" s="1957"/>
      <c r="C244" s="1961"/>
      <c r="D244" s="1957"/>
      <c r="E244" s="1961"/>
      <c r="F244" s="1961"/>
      <c r="G244" s="1961"/>
      <c r="H244" s="1961"/>
      <c r="I244" s="1957"/>
      <c r="DE244" s="818"/>
      <c r="DF244" s="772" t="str">
        <f t="shared" si="3"/>
        <v/>
      </c>
      <c r="DG244" s="832">
        <v>242</v>
      </c>
    </row>
    <row r="245" spans="1:111" s="757" customFormat="1" ht="12" customHeight="1" x14ac:dyDescent="0.15">
      <c r="A245" s="1964"/>
      <c r="B245" s="1957"/>
      <c r="C245" s="1961"/>
      <c r="D245" s="1957"/>
      <c r="E245" s="1961"/>
      <c r="F245" s="1961"/>
      <c r="G245" s="1961"/>
      <c r="H245" s="1961"/>
      <c r="I245" s="1957"/>
      <c r="DE245" s="818"/>
      <c r="DF245" s="772" t="str">
        <f t="shared" si="3"/>
        <v/>
      </c>
      <c r="DG245" s="832">
        <v>243</v>
      </c>
    </row>
    <row r="246" spans="1:111" s="757" customFormat="1" ht="12" customHeight="1" x14ac:dyDescent="0.15">
      <c r="A246" s="1964"/>
      <c r="B246" s="1957"/>
      <c r="C246" s="1961"/>
      <c r="D246" s="1957"/>
      <c r="E246" s="1961"/>
      <c r="F246" s="1961"/>
      <c r="G246" s="1961"/>
      <c r="H246" s="1961"/>
      <c r="I246" s="1957"/>
      <c r="DE246" s="818"/>
      <c r="DF246" s="772" t="str">
        <f t="shared" si="3"/>
        <v/>
      </c>
      <c r="DG246" s="832">
        <v>244</v>
      </c>
    </row>
    <row r="247" spans="1:111" s="757" customFormat="1" ht="12" customHeight="1" x14ac:dyDescent="0.15">
      <c r="A247" s="1964"/>
      <c r="B247" s="1957"/>
      <c r="C247" s="1961"/>
      <c r="D247" s="1957"/>
      <c r="E247" s="1961"/>
      <c r="F247" s="1961"/>
      <c r="G247" s="1961"/>
      <c r="H247" s="1961"/>
      <c r="I247" s="1957"/>
      <c r="DE247" s="818"/>
      <c r="DF247" s="772" t="str">
        <f t="shared" si="3"/>
        <v/>
      </c>
      <c r="DG247" s="832">
        <v>245</v>
      </c>
    </row>
    <row r="248" spans="1:111" s="757" customFormat="1" ht="12" customHeight="1" x14ac:dyDescent="0.15">
      <c r="A248" s="1964"/>
      <c r="B248" s="1957"/>
      <c r="C248" s="1961"/>
      <c r="D248" s="1957"/>
      <c r="E248" s="1961"/>
      <c r="F248" s="1961"/>
      <c r="G248" s="1961"/>
      <c r="H248" s="1961"/>
      <c r="I248" s="1957"/>
      <c r="DE248" s="818"/>
      <c r="DF248" s="772" t="str">
        <f t="shared" si="3"/>
        <v/>
      </c>
      <c r="DG248" s="832">
        <v>246</v>
      </c>
    </row>
    <row r="249" spans="1:111" s="757" customFormat="1" ht="12" customHeight="1" x14ac:dyDescent="0.15">
      <c r="A249" s="1964"/>
      <c r="B249" s="1957"/>
      <c r="C249" s="1961"/>
      <c r="D249" s="1957"/>
      <c r="E249" s="1961"/>
      <c r="F249" s="1961"/>
      <c r="G249" s="1961"/>
      <c r="H249" s="1961"/>
      <c r="I249" s="1957"/>
      <c r="DE249" s="818"/>
      <c r="DF249" s="772" t="str">
        <f t="shared" si="3"/>
        <v/>
      </c>
      <c r="DG249" s="832">
        <v>247</v>
      </c>
    </row>
    <row r="250" spans="1:111" s="757" customFormat="1" ht="12" customHeight="1" x14ac:dyDescent="0.15">
      <c r="A250" s="1964"/>
      <c r="B250" s="1957"/>
      <c r="C250" s="1961"/>
      <c r="D250" s="1957"/>
      <c r="E250" s="1961"/>
      <c r="F250" s="1961"/>
      <c r="G250" s="1961"/>
      <c r="H250" s="1961"/>
      <c r="I250" s="1957"/>
      <c r="DE250" s="818"/>
      <c r="DF250" s="772" t="str">
        <f t="shared" si="3"/>
        <v/>
      </c>
      <c r="DG250" s="832">
        <v>248</v>
      </c>
    </row>
    <row r="251" spans="1:111" s="757" customFormat="1" ht="12" customHeight="1" x14ac:dyDescent="0.15">
      <c r="A251" s="1964"/>
      <c r="B251" s="1957"/>
      <c r="C251" s="1961"/>
      <c r="D251" s="1957"/>
      <c r="E251" s="1961"/>
      <c r="F251" s="1961"/>
      <c r="G251" s="1961"/>
      <c r="H251" s="1961"/>
      <c r="I251" s="1957"/>
      <c r="DE251" s="818"/>
      <c r="DF251" s="772" t="str">
        <f t="shared" si="3"/>
        <v/>
      </c>
      <c r="DG251" s="832">
        <v>249</v>
      </c>
    </row>
    <row r="252" spans="1:111" s="757" customFormat="1" ht="12" customHeight="1" x14ac:dyDescent="0.15">
      <c r="A252" s="1964"/>
      <c r="B252" s="1957"/>
      <c r="C252" s="1961"/>
      <c r="D252" s="1957"/>
      <c r="E252" s="1961"/>
      <c r="F252" s="1961"/>
      <c r="G252" s="1961"/>
      <c r="H252" s="1961"/>
      <c r="I252" s="1957"/>
      <c r="DE252" s="818"/>
      <c r="DF252" s="772" t="str">
        <f t="shared" si="3"/>
        <v/>
      </c>
      <c r="DG252" s="832">
        <v>250</v>
      </c>
    </row>
    <row r="253" spans="1:111" s="757" customFormat="1" ht="12" customHeight="1" x14ac:dyDescent="0.15">
      <c r="A253" s="1964"/>
      <c r="B253" s="1957"/>
      <c r="C253" s="1961"/>
      <c r="D253" s="1957"/>
      <c r="E253" s="1961"/>
      <c r="F253" s="1961"/>
      <c r="G253" s="1961"/>
      <c r="H253" s="1961"/>
      <c r="I253" s="1957"/>
      <c r="DE253" s="818"/>
      <c r="DF253" s="772" t="str">
        <f t="shared" si="3"/>
        <v/>
      </c>
      <c r="DG253" s="832">
        <v>251</v>
      </c>
    </row>
    <row r="254" spans="1:111" s="757" customFormat="1" ht="12" customHeight="1" x14ac:dyDescent="0.15">
      <c r="A254" s="1964"/>
      <c r="B254" s="1957"/>
      <c r="C254" s="1961"/>
      <c r="D254" s="1957"/>
      <c r="E254" s="1961"/>
      <c r="F254" s="1961"/>
      <c r="G254" s="1961"/>
      <c r="H254" s="1961"/>
      <c r="I254" s="1957"/>
      <c r="DE254" s="818"/>
      <c r="DF254" s="772" t="str">
        <f t="shared" si="3"/>
        <v/>
      </c>
      <c r="DG254" s="832">
        <v>252</v>
      </c>
    </row>
    <row r="255" spans="1:111" s="757" customFormat="1" ht="12" customHeight="1" x14ac:dyDescent="0.15">
      <c r="A255" s="1964"/>
      <c r="B255" s="1957"/>
      <c r="C255" s="1961"/>
      <c r="D255" s="1957"/>
      <c r="E255" s="1961"/>
      <c r="F255" s="1961"/>
      <c r="G255" s="1961"/>
      <c r="H255" s="1961"/>
      <c r="I255" s="1957"/>
      <c r="DE255" s="818"/>
      <c r="DF255" s="772" t="str">
        <f t="shared" si="3"/>
        <v/>
      </c>
      <c r="DG255" s="832">
        <v>253</v>
      </c>
    </row>
    <row r="256" spans="1:111" s="757" customFormat="1" ht="12" customHeight="1" x14ac:dyDescent="0.15">
      <c r="A256" s="1964"/>
      <c r="B256" s="1957"/>
      <c r="C256" s="1961"/>
      <c r="D256" s="1957"/>
      <c r="E256" s="1961"/>
      <c r="F256" s="1961"/>
      <c r="G256" s="1961"/>
      <c r="H256" s="1961"/>
      <c r="I256" s="1957"/>
      <c r="DE256" s="818"/>
      <c r="DF256" s="772" t="str">
        <f t="shared" si="3"/>
        <v/>
      </c>
      <c r="DG256" s="832">
        <v>254</v>
      </c>
    </row>
    <row r="257" spans="1:111" s="757" customFormat="1" ht="12" customHeight="1" x14ac:dyDescent="0.15">
      <c r="A257" s="1964"/>
      <c r="B257" s="1957"/>
      <c r="C257" s="1961"/>
      <c r="D257" s="1957"/>
      <c r="E257" s="1961"/>
      <c r="F257" s="1961"/>
      <c r="G257" s="1961"/>
      <c r="H257" s="1961"/>
      <c r="I257" s="1957"/>
      <c r="DE257" s="818"/>
      <c r="DF257" s="772" t="str">
        <f t="shared" si="3"/>
        <v/>
      </c>
      <c r="DG257" s="832">
        <v>255</v>
      </c>
    </row>
    <row r="258" spans="1:111" s="757" customFormat="1" ht="12" customHeight="1" x14ac:dyDescent="0.15">
      <c r="A258" s="1964"/>
      <c r="B258" s="1957"/>
      <c r="C258" s="1961"/>
      <c r="D258" s="1957"/>
      <c r="E258" s="1961"/>
      <c r="F258" s="1961"/>
      <c r="G258" s="1961"/>
      <c r="H258" s="1961"/>
      <c r="I258" s="1957"/>
      <c r="DE258" s="818"/>
      <c r="DF258" s="772" t="str">
        <f t="shared" si="3"/>
        <v/>
      </c>
      <c r="DG258" s="832">
        <v>256</v>
      </c>
    </row>
    <row r="259" spans="1:111" s="757" customFormat="1" ht="12" customHeight="1" x14ac:dyDescent="0.15">
      <c r="A259" s="1964"/>
      <c r="B259" s="1957"/>
      <c r="C259" s="1961"/>
      <c r="D259" s="1957"/>
      <c r="E259" s="1961"/>
      <c r="F259" s="1961"/>
      <c r="G259" s="1961"/>
      <c r="H259" s="1961"/>
      <c r="I259" s="1957"/>
      <c r="DE259" s="818"/>
      <c r="DF259" s="772" t="str">
        <f t="shared" si="3"/>
        <v/>
      </c>
      <c r="DG259" s="832">
        <v>257</v>
      </c>
    </row>
    <row r="260" spans="1:111" s="757" customFormat="1" ht="12" customHeight="1" x14ac:dyDescent="0.15">
      <c r="A260" s="1964"/>
      <c r="B260" s="1957"/>
      <c r="C260" s="1961"/>
      <c r="D260" s="1957"/>
      <c r="E260" s="1961"/>
      <c r="F260" s="1961"/>
      <c r="G260" s="1961"/>
      <c r="H260" s="1961"/>
      <c r="I260" s="1957"/>
      <c r="DE260" s="818"/>
      <c r="DF260" s="772" t="str">
        <f t="shared" si="3"/>
        <v/>
      </c>
      <c r="DG260" s="832">
        <v>258</v>
      </c>
    </row>
    <row r="261" spans="1:111" s="757" customFormat="1" ht="12" customHeight="1" x14ac:dyDescent="0.15">
      <c r="A261" s="1964"/>
      <c r="B261" s="1957"/>
      <c r="C261" s="1961"/>
      <c r="D261" s="1957"/>
      <c r="E261" s="1961"/>
      <c r="F261" s="1961"/>
      <c r="G261" s="1961"/>
      <c r="H261" s="1961"/>
      <c r="I261" s="1957"/>
      <c r="DE261" s="818"/>
      <c r="DF261" s="772" t="str">
        <f t="shared" si="3"/>
        <v/>
      </c>
      <c r="DG261" s="832">
        <v>259</v>
      </c>
    </row>
    <row r="262" spans="1:111" s="757" customFormat="1" ht="12" customHeight="1" x14ac:dyDescent="0.15">
      <c r="A262" s="1964"/>
      <c r="B262" s="1957"/>
      <c r="C262" s="1961"/>
      <c r="D262" s="1957"/>
      <c r="E262" s="1961"/>
      <c r="F262" s="1961"/>
      <c r="G262" s="1961"/>
      <c r="H262" s="1961"/>
      <c r="I262" s="1957"/>
      <c r="DE262" s="818"/>
      <c r="DF262" s="772" t="str">
        <f t="shared" si="3"/>
        <v/>
      </c>
      <c r="DG262" s="832">
        <v>260</v>
      </c>
    </row>
    <row r="263" spans="1:111" s="757" customFormat="1" ht="12" customHeight="1" x14ac:dyDescent="0.15">
      <c r="A263" s="1964"/>
      <c r="B263" s="1957"/>
      <c r="C263" s="1961"/>
      <c r="D263" s="1957"/>
      <c r="E263" s="1961"/>
      <c r="F263" s="1961"/>
      <c r="G263" s="1961"/>
      <c r="H263" s="1961"/>
      <c r="I263" s="1957"/>
      <c r="DE263" s="818"/>
      <c r="DF263" s="772" t="str">
        <f t="shared" ref="DF263:DF326" si="4">IF(COUNTA(A263:I263)&gt;0,DG263,"")</f>
        <v/>
      </c>
      <c r="DG263" s="832">
        <v>261</v>
      </c>
    </row>
    <row r="264" spans="1:111" s="757" customFormat="1" ht="12" customHeight="1" x14ac:dyDescent="0.15">
      <c r="A264" s="1964"/>
      <c r="B264" s="1957"/>
      <c r="C264" s="1961"/>
      <c r="D264" s="1957"/>
      <c r="E264" s="1961"/>
      <c r="F264" s="1961"/>
      <c r="G264" s="1961"/>
      <c r="H264" s="1961"/>
      <c r="I264" s="1957"/>
      <c r="DE264" s="818"/>
      <c r="DF264" s="772" t="str">
        <f t="shared" si="4"/>
        <v/>
      </c>
      <c r="DG264" s="832">
        <v>262</v>
      </c>
    </row>
    <row r="265" spans="1:111" s="757" customFormat="1" ht="12" customHeight="1" x14ac:dyDescent="0.15">
      <c r="A265" s="1964"/>
      <c r="B265" s="1957"/>
      <c r="C265" s="1961"/>
      <c r="D265" s="1957"/>
      <c r="E265" s="1961"/>
      <c r="F265" s="1961"/>
      <c r="G265" s="1961"/>
      <c r="H265" s="1961"/>
      <c r="I265" s="1957"/>
      <c r="DE265" s="818"/>
      <c r="DF265" s="772" t="str">
        <f t="shared" si="4"/>
        <v/>
      </c>
      <c r="DG265" s="832">
        <v>263</v>
      </c>
    </row>
    <row r="266" spans="1:111" s="757" customFormat="1" ht="12" customHeight="1" x14ac:dyDescent="0.15">
      <c r="A266" s="1964"/>
      <c r="B266" s="1957"/>
      <c r="C266" s="1961"/>
      <c r="D266" s="1957"/>
      <c r="E266" s="1961"/>
      <c r="F266" s="1961"/>
      <c r="G266" s="1961"/>
      <c r="H266" s="1961"/>
      <c r="I266" s="1957"/>
      <c r="DE266" s="818"/>
      <c r="DF266" s="772" t="str">
        <f t="shared" si="4"/>
        <v/>
      </c>
      <c r="DG266" s="832">
        <v>264</v>
      </c>
    </row>
    <row r="267" spans="1:111" s="757" customFormat="1" ht="12" customHeight="1" x14ac:dyDescent="0.15">
      <c r="A267" s="1964"/>
      <c r="B267" s="1957"/>
      <c r="C267" s="1961"/>
      <c r="D267" s="1957"/>
      <c r="E267" s="1961"/>
      <c r="F267" s="1961"/>
      <c r="G267" s="1961"/>
      <c r="H267" s="1961"/>
      <c r="I267" s="1957"/>
      <c r="DE267" s="818"/>
      <c r="DF267" s="772" t="str">
        <f t="shared" si="4"/>
        <v/>
      </c>
      <c r="DG267" s="832">
        <v>265</v>
      </c>
    </row>
    <row r="268" spans="1:111" s="757" customFormat="1" ht="12" customHeight="1" x14ac:dyDescent="0.15">
      <c r="A268" s="1964"/>
      <c r="B268" s="1957"/>
      <c r="C268" s="1961"/>
      <c r="D268" s="1957"/>
      <c r="E268" s="1961"/>
      <c r="F268" s="1961"/>
      <c r="G268" s="1961"/>
      <c r="H268" s="1961"/>
      <c r="I268" s="1957"/>
      <c r="DE268" s="818"/>
      <c r="DF268" s="772" t="str">
        <f t="shared" si="4"/>
        <v/>
      </c>
      <c r="DG268" s="832">
        <v>266</v>
      </c>
    </row>
    <row r="269" spans="1:111" s="757" customFormat="1" ht="12" customHeight="1" x14ac:dyDescent="0.15">
      <c r="A269" s="1964"/>
      <c r="B269" s="1957"/>
      <c r="C269" s="1961"/>
      <c r="D269" s="1957"/>
      <c r="E269" s="1961"/>
      <c r="F269" s="1961"/>
      <c r="G269" s="1961"/>
      <c r="H269" s="1961"/>
      <c r="I269" s="1957"/>
      <c r="DE269" s="818"/>
      <c r="DF269" s="772" t="str">
        <f t="shared" si="4"/>
        <v/>
      </c>
      <c r="DG269" s="832">
        <v>267</v>
      </c>
    </row>
    <row r="270" spans="1:111" s="757" customFormat="1" ht="12" customHeight="1" x14ac:dyDescent="0.15">
      <c r="A270" s="1964"/>
      <c r="B270" s="1957"/>
      <c r="C270" s="1961"/>
      <c r="D270" s="1957"/>
      <c r="E270" s="1961"/>
      <c r="F270" s="1961"/>
      <c r="G270" s="1961"/>
      <c r="H270" s="1961"/>
      <c r="I270" s="1957"/>
      <c r="DE270" s="818"/>
      <c r="DF270" s="772" t="str">
        <f t="shared" si="4"/>
        <v/>
      </c>
      <c r="DG270" s="832">
        <v>268</v>
      </c>
    </row>
    <row r="271" spans="1:111" s="757" customFormat="1" ht="12" customHeight="1" x14ac:dyDescent="0.15">
      <c r="A271" s="1964"/>
      <c r="B271" s="1957"/>
      <c r="C271" s="1961"/>
      <c r="D271" s="1957"/>
      <c r="E271" s="1961"/>
      <c r="F271" s="1961"/>
      <c r="G271" s="1961"/>
      <c r="H271" s="1961"/>
      <c r="I271" s="1957"/>
      <c r="DE271" s="818"/>
      <c r="DF271" s="772" t="str">
        <f t="shared" si="4"/>
        <v/>
      </c>
      <c r="DG271" s="832">
        <v>269</v>
      </c>
    </row>
    <row r="272" spans="1:111" s="757" customFormat="1" ht="12" customHeight="1" x14ac:dyDescent="0.15">
      <c r="A272" s="1964"/>
      <c r="B272" s="1957"/>
      <c r="C272" s="1961"/>
      <c r="D272" s="1957"/>
      <c r="E272" s="1961"/>
      <c r="F272" s="1961"/>
      <c r="G272" s="1961"/>
      <c r="H272" s="1961"/>
      <c r="I272" s="1957"/>
      <c r="DE272" s="818"/>
      <c r="DF272" s="772" t="str">
        <f t="shared" si="4"/>
        <v/>
      </c>
      <c r="DG272" s="832">
        <v>270</v>
      </c>
    </row>
    <row r="273" spans="1:111" s="757" customFormat="1" ht="12" customHeight="1" x14ac:dyDescent="0.15">
      <c r="A273" s="1964"/>
      <c r="B273" s="1957"/>
      <c r="C273" s="1961"/>
      <c r="D273" s="1957"/>
      <c r="E273" s="1961"/>
      <c r="F273" s="1961"/>
      <c r="G273" s="1961"/>
      <c r="H273" s="1961"/>
      <c r="I273" s="1957"/>
      <c r="DE273" s="818"/>
      <c r="DF273" s="772" t="str">
        <f t="shared" si="4"/>
        <v/>
      </c>
      <c r="DG273" s="832">
        <v>271</v>
      </c>
    </row>
    <row r="274" spans="1:111" s="757" customFormat="1" ht="12" customHeight="1" x14ac:dyDescent="0.15">
      <c r="A274" s="1964"/>
      <c r="B274" s="1957"/>
      <c r="C274" s="1961"/>
      <c r="D274" s="1957"/>
      <c r="E274" s="1961"/>
      <c r="F274" s="1961"/>
      <c r="G274" s="1961"/>
      <c r="H274" s="1961"/>
      <c r="I274" s="1957"/>
      <c r="DE274" s="818"/>
      <c r="DF274" s="772" t="str">
        <f t="shared" si="4"/>
        <v/>
      </c>
      <c r="DG274" s="832">
        <v>272</v>
      </c>
    </row>
    <row r="275" spans="1:111" s="757" customFormat="1" ht="12" customHeight="1" x14ac:dyDescent="0.15">
      <c r="A275" s="1964"/>
      <c r="B275" s="1957"/>
      <c r="C275" s="1961"/>
      <c r="D275" s="1957"/>
      <c r="E275" s="1961"/>
      <c r="F275" s="1961"/>
      <c r="G275" s="1961"/>
      <c r="H275" s="1961"/>
      <c r="I275" s="1957"/>
      <c r="DE275" s="818"/>
      <c r="DF275" s="772" t="str">
        <f t="shared" si="4"/>
        <v/>
      </c>
      <c r="DG275" s="832">
        <v>273</v>
      </c>
    </row>
    <row r="276" spans="1:111" s="757" customFormat="1" ht="12" customHeight="1" x14ac:dyDescent="0.15">
      <c r="A276" s="1964"/>
      <c r="B276" s="1957"/>
      <c r="C276" s="1961"/>
      <c r="D276" s="1957"/>
      <c r="E276" s="1961"/>
      <c r="F276" s="1961"/>
      <c r="G276" s="1961"/>
      <c r="H276" s="1961"/>
      <c r="I276" s="1957"/>
      <c r="DE276" s="818"/>
      <c r="DF276" s="772" t="str">
        <f t="shared" si="4"/>
        <v/>
      </c>
      <c r="DG276" s="832">
        <v>274</v>
      </c>
    </row>
    <row r="277" spans="1:111" s="757" customFormat="1" ht="12" customHeight="1" x14ac:dyDescent="0.15">
      <c r="A277" s="1964"/>
      <c r="B277" s="1957"/>
      <c r="C277" s="1961"/>
      <c r="D277" s="1957"/>
      <c r="E277" s="1961"/>
      <c r="F277" s="1961"/>
      <c r="G277" s="1961"/>
      <c r="H277" s="1961"/>
      <c r="I277" s="1957"/>
      <c r="DE277" s="818"/>
      <c r="DF277" s="772" t="str">
        <f t="shared" si="4"/>
        <v/>
      </c>
      <c r="DG277" s="832">
        <v>275</v>
      </c>
    </row>
    <row r="278" spans="1:111" s="757" customFormat="1" ht="12" customHeight="1" x14ac:dyDescent="0.15">
      <c r="A278" s="1964"/>
      <c r="B278" s="1957"/>
      <c r="C278" s="1961"/>
      <c r="D278" s="1957"/>
      <c r="E278" s="1961"/>
      <c r="F278" s="1961"/>
      <c r="G278" s="1961"/>
      <c r="H278" s="1961"/>
      <c r="I278" s="1957"/>
      <c r="DE278" s="818"/>
      <c r="DF278" s="772" t="str">
        <f t="shared" si="4"/>
        <v/>
      </c>
      <c r="DG278" s="832">
        <v>276</v>
      </c>
    </row>
    <row r="279" spans="1:111" s="757" customFormat="1" ht="12" customHeight="1" x14ac:dyDescent="0.15">
      <c r="A279" s="1964"/>
      <c r="B279" s="1957"/>
      <c r="C279" s="1961"/>
      <c r="D279" s="1957"/>
      <c r="E279" s="1961"/>
      <c r="F279" s="1961"/>
      <c r="G279" s="1961"/>
      <c r="H279" s="1961"/>
      <c r="I279" s="1957"/>
      <c r="DE279" s="818"/>
      <c r="DF279" s="772" t="str">
        <f t="shared" si="4"/>
        <v/>
      </c>
      <c r="DG279" s="832">
        <v>277</v>
      </c>
    </row>
    <row r="280" spans="1:111" s="757" customFormat="1" ht="12" customHeight="1" x14ac:dyDescent="0.15">
      <c r="A280" s="1964"/>
      <c r="B280" s="1957"/>
      <c r="C280" s="1961"/>
      <c r="D280" s="1957"/>
      <c r="E280" s="1961"/>
      <c r="F280" s="1961"/>
      <c r="G280" s="1961"/>
      <c r="H280" s="1961"/>
      <c r="I280" s="1957"/>
      <c r="DE280" s="818"/>
      <c r="DF280" s="772" t="str">
        <f t="shared" si="4"/>
        <v/>
      </c>
      <c r="DG280" s="832">
        <v>278</v>
      </c>
    </row>
    <row r="281" spans="1:111" s="757" customFormat="1" ht="12" customHeight="1" x14ac:dyDescent="0.15">
      <c r="A281" s="1964"/>
      <c r="B281" s="1957"/>
      <c r="C281" s="1961"/>
      <c r="D281" s="1957"/>
      <c r="E281" s="1961"/>
      <c r="F281" s="1961"/>
      <c r="G281" s="1961"/>
      <c r="H281" s="1961"/>
      <c r="I281" s="1957"/>
      <c r="DE281" s="818"/>
      <c r="DF281" s="772" t="str">
        <f t="shared" si="4"/>
        <v/>
      </c>
      <c r="DG281" s="832">
        <v>279</v>
      </c>
    </row>
    <row r="282" spans="1:111" s="757" customFormat="1" ht="12" customHeight="1" x14ac:dyDescent="0.15">
      <c r="A282" s="1964"/>
      <c r="B282" s="1957"/>
      <c r="C282" s="1961"/>
      <c r="D282" s="1957"/>
      <c r="E282" s="1961"/>
      <c r="F282" s="1961"/>
      <c r="G282" s="1961"/>
      <c r="H282" s="1961"/>
      <c r="I282" s="1957"/>
      <c r="DE282" s="818"/>
      <c r="DF282" s="772" t="str">
        <f t="shared" si="4"/>
        <v/>
      </c>
      <c r="DG282" s="832">
        <v>280</v>
      </c>
    </row>
    <row r="283" spans="1:111" s="757" customFormat="1" ht="12" customHeight="1" x14ac:dyDescent="0.15">
      <c r="A283" s="1964"/>
      <c r="B283" s="1957"/>
      <c r="C283" s="1961"/>
      <c r="D283" s="1957"/>
      <c r="E283" s="1961"/>
      <c r="F283" s="1961"/>
      <c r="G283" s="1961"/>
      <c r="H283" s="1961"/>
      <c r="I283" s="1957"/>
      <c r="DE283" s="818"/>
      <c r="DF283" s="772" t="str">
        <f t="shared" si="4"/>
        <v/>
      </c>
      <c r="DG283" s="832">
        <v>281</v>
      </c>
    </row>
    <row r="284" spans="1:111" s="757" customFormat="1" ht="12" customHeight="1" x14ac:dyDescent="0.15">
      <c r="A284" s="1964"/>
      <c r="B284" s="1957"/>
      <c r="C284" s="1961"/>
      <c r="D284" s="1957"/>
      <c r="E284" s="1961"/>
      <c r="F284" s="1961"/>
      <c r="G284" s="1961"/>
      <c r="H284" s="1961"/>
      <c r="I284" s="1957"/>
      <c r="DE284" s="818"/>
      <c r="DF284" s="772" t="str">
        <f t="shared" si="4"/>
        <v/>
      </c>
      <c r="DG284" s="832">
        <v>282</v>
      </c>
    </row>
    <row r="285" spans="1:111" s="757" customFormat="1" ht="12" customHeight="1" x14ac:dyDescent="0.15">
      <c r="A285" s="1964"/>
      <c r="B285" s="1957"/>
      <c r="C285" s="1961"/>
      <c r="D285" s="1957"/>
      <c r="E285" s="1961"/>
      <c r="F285" s="1961"/>
      <c r="G285" s="1961"/>
      <c r="H285" s="1961"/>
      <c r="I285" s="1957"/>
      <c r="DE285" s="818"/>
      <c r="DF285" s="772" t="str">
        <f t="shared" si="4"/>
        <v/>
      </c>
      <c r="DG285" s="832">
        <v>283</v>
      </c>
    </row>
    <row r="286" spans="1:111" s="757" customFormat="1" ht="12" customHeight="1" x14ac:dyDescent="0.15">
      <c r="A286" s="1964"/>
      <c r="B286" s="1957"/>
      <c r="C286" s="1961"/>
      <c r="D286" s="1957"/>
      <c r="E286" s="1961"/>
      <c r="F286" s="1961"/>
      <c r="G286" s="1961"/>
      <c r="H286" s="1961"/>
      <c r="I286" s="1957"/>
      <c r="DE286" s="818"/>
      <c r="DF286" s="772" t="str">
        <f t="shared" si="4"/>
        <v/>
      </c>
      <c r="DG286" s="832">
        <v>284</v>
      </c>
    </row>
    <row r="287" spans="1:111" s="757" customFormat="1" ht="12" customHeight="1" x14ac:dyDescent="0.15">
      <c r="A287" s="1964"/>
      <c r="B287" s="1957"/>
      <c r="C287" s="1961"/>
      <c r="D287" s="1957"/>
      <c r="E287" s="1961"/>
      <c r="F287" s="1961"/>
      <c r="G287" s="1961"/>
      <c r="H287" s="1961"/>
      <c r="I287" s="1957"/>
      <c r="DE287" s="818"/>
      <c r="DF287" s="772" t="str">
        <f t="shared" si="4"/>
        <v/>
      </c>
      <c r="DG287" s="832">
        <v>285</v>
      </c>
    </row>
    <row r="288" spans="1:111" s="757" customFormat="1" ht="12" customHeight="1" x14ac:dyDescent="0.15">
      <c r="A288" s="1964"/>
      <c r="B288" s="1957"/>
      <c r="C288" s="1961"/>
      <c r="D288" s="1957"/>
      <c r="E288" s="1961"/>
      <c r="F288" s="1961"/>
      <c r="G288" s="1961"/>
      <c r="H288" s="1961"/>
      <c r="I288" s="1957"/>
      <c r="DE288" s="818"/>
      <c r="DF288" s="772" t="str">
        <f t="shared" si="4"/>
        <v/>
      </c>
      <c r="DG288" s="832">
        <v>286</v>
      </c>
    </row>
    <row r="289" spans="1:111" s="757" customFormat="1" ht="12" customHeight="1" x14ac:dyDescent="0.15">
      <c r="A289" s="1964"/>
      <c r="B289" s="1957"/>
      <c r="C289" s="1961"/>
      <c r="D289" s="1957"/>
      <c r="E289" s="1961"/>
      <c r="F289" s="1961"/>
      <c r="G289" s="1961"/>
      <c r="H289" s="1961"/>
      <c r="I289" s="1957"/>
      <c r="DE289" s="818"/>
      <c r="DF289" s="772" t="str">
        <f t="shared" si="4"/>
        <v/>
      </c>
      <c r="DG289" s="832">
        <v>287</v>
      </c>
    </row>
    <row r="290" spans="1:111" s="757" customFormat="1" ht="12" customHeight="1" x14ac:dyDescent="0.15">
      <c r="A290" s="1964"/>
      <c r="B290" s="1957"/>
      <c r="C290" s="1961"/>
      <c r="D290" s="1957"/>
      <c r="E290" s="1961"/>
      <c r="F290" s="1961"/>
      <c r="G290" s="1961"/>
      <c r="H290" s="1961"/>
      <c r="I290" s="1957"/>
      <c r="DE290" s="818"/>
      <c r="DF290" s="772" t="str">
        <f t="shared" si="4"/>
        <v/>
      </c>
      <c r="DG290" s="832">
        <v>288</v>
      </c>
    </row>
    <row r="291" spans="1:111" s="757" customFormat="1" ht="12" customHeight="1" x14ac:dyDescent="0.15">
      <c r="A291" s="1964"/>
      <c r="B291" s="1957"/>
      <c r="C291" s="1961"/>
      <c r="D291" s="1957"/>
      <c r="E291" s="1961"/>
      <c r="F291" s="1961"/>
      <c r="G291" s="1961"/>
      <c r="H291" s="1961"/>
      <c r="I291" s="1957"/>
      <c r="DE291" s="818"/>
      <c r="DF291" s="772" t="str">
        <f t="shared" si="4"/>
        <v/>
      </c>
      <c r="DG291" s="832">
        <v>289</v>
      </c>
    </row>
    <row r="292" spans="1:111" s="757" customFormat="1" ht="12" customHeight="1" x14ac:dyDescent="0.15">
      <c r="A292" s="1964"/>
      <c r="B292" s="1957"/>
      <c r="C292" s="1961"/>
      <c r="D292" s="1957"/>
      <c r="E292" s="1961"/>
      <c r="F292" s="1961"/>
      <c r="G292" s="1961"/>
      <c r="H292" s="1961"/>
      <c r="I292" s="1957"/>
      <c r="DE292" s="818"/>
      <c r="DF292" s="772" t="str">
        <f t="shared" si="4"/>
        <v/>
      </c>
      <c r="DG292" s="832">
        <v>290</v>
      </c>
    </row>
    <row r="293" spans="1:111" s="757" customFormat="1" ht="12" customHeight="1" x14ac:dyDescent="0.15">
      <c r="A293" s="1964"/>
      <c r="B293" s="1957"/>
      <c r="C293" s="1961"/>
      <c r="D293" s="1957"/>
      <c r="E293" s="1961"/>
      <c r="F293" s="1961"/>
      <c r="G293" s="1961"/>
      <c r="H293" s="1961"/>
      <c r="I293" s="1957"/>
      <c r="DE293" s="818"/>
      <c r="DF293" s="772" t="str">
        <f t="shared" si="4"/>
        <v/>
      </c>
      <c r="DG293" s="832">
        <v>291</v>
      </c>
    </row>
    <row r="294" spans="1:111" s="757" customFormat="1" ht="12" customHeight="1" x14ac:dyDescent="0.15">
      <c r="A294" s="1964"/>
      <c r="B294" s="1957"/>
      <c r="C294" s="1961"/>
      <c r="D294" s="1957"/>
      <c r="E294" s="1961"/>
      <c r="F294" s="1961"/>
      <c r="G294" s="1961"/>
      <c r="H294" s="1961"/>
      <c r="I294" s="1957"/>
      <c r="DE294" s="818"/>
      <c r="DF294" s="772" t="str">
        <f t="shared" si="4"/>
        <v/>
      </c>
      <c r="DG294" s="832">
        <v>292</v>
      </c>
    </row>
    <row r="295" spans="1:111" s="757" customFormat="1" ht="12" customHeight="1" x14ac:dyDescent="0.15">
      <c r="A295" s="1964"/>
      <c r="B295" s="1957"/>
      <c r="C295" s="1961"/>
      <c r="D295" s="1957"/>
      <c r="E295" s="1961"/>
      <c r="F295" s="1961"/>
      <c r="G295" s="1961"/>
      <c r="H295" s="1961"/>
      <c r="I295" s="1957"/>
      <c r="DE295" s="818"/>
      <c r="DF295" s="772" t="str">
        <f t="shared" si="4"/>
        <v/>
      </c>
      <c r="DG295" s="832">
        <v>293</v>
      </c>
    </row>
    <row r="296" spans="1:111" s="757" customFormat="1" ht="12" customHeight="1" x14ac:dyDescent="0.15">
      <c r="A296" s="1964"/>
      <c r="B296" s="1957"/>
      <c r="C296" s="1961"/>
      <c r="D296" s="1957"/>
      <c r="E296" s="1961"/>
      <c r="F296" s="1961"/>
      <c r="G296" s="1961"/>
      <c r="H296" s="1961"/>
      <c r="I296" s="1957"/>
      <c r="DE296" s="818"/>
      <c r="DF296" s="772" t="str">
        <f t="shared" si="4"/>
        <v/>
      </c>
      <c r="DG296" s="832">
        <v>294</v>
      </c>
    </row>
    <row r="297" spans="1:111" s="757" customFormat="1" ht="12" customHeight="1" x14ac:dyDescent="0.15">
      <c r="A297" s="1964"/>
      <c r="B297" s="1957"/>
      <c r="C297" s="1961"/>
      <c r="D297" s="1957"/>
      <c r="E297" s="1961"/>
      <c r="F297" s="1961"/>
      <c r="G297" s="1961"/>
      <c r="H297" s="1961"/>
      <c r="I297" s="1957"/>
      <c r="DE297" s="818"/>
      <c r="DF297" s="772" t="str">
        <f t="shared" si="4"/>
        <v/>
      </c>
      <c r="DG297" s="832">
        <v>295</v>
      </c>
    </row>
    <row r="298" spans="1:111" s="757" customFormat="1" ht="12" customHeight="1" x14ac:dyDescent="0.15">
      <c r="A298" s="1964"/>
      <c r="B298" s="1957"/>
      <c r="C298" s="1961"/>
      <c r="D298" s="1957"/>
      <c r="E298" s="1961"/>
      <c r="F298" s="1961"/>
      <c r="G298" s="1961"/>
      <c r="H298" s="1961"/>
      <c r="I298" s="1957"/>
      <c r="DE298" s="818"/>
      <c r="DF298" s="772" t="str">
        <f t="shared" si="4"/>
        <v/>
      </c>
      <c r="DG298" s="832">
        <v>296</v>
      </c>
    </row>
    <row r="299" spans="1:111" s="757" customFormat="1" ht="12" customHeight="1" x14ac:dyDescent="0.15">
      <c r="A299" s="1964"/>
      <c r="B299" s="1957"/>
      <c r="C299" s="1961"/>
      <c r="D299" s="1957"/>
      <c r="E299" s="1961"/>
      <c r="F299" s="1961"/>
      <c r="G299" s="1961"/>
      <c r="H299" s="1961"/>
      <c r="I299" s="1957"/>
      <c r="DE299" s="818"/>
      <c r="DF299" s="772" t="str">
        <f t="shared" si="4"/>
        <v/>
      </c>
      <c r="DG299" s="832">
        <v>297</v>
      </c>
    </row>
    <row r="300" spans="1:111" s="757" customFormat="1" ht="12" customHeight="1" x14ac:dyDescent="0.15">
      <c r="A300" s="1964"/>
      <c r="B300" s="1957"/>
      <c r="C300" s="1961"/>
      <c r="D300" s="1957"/>
      <c r="E300" s="1961"/>
      <c r="F300" s="1961"/>
      <c r="G300" s="1961"/>
      <c r="H300" s="1961"/>
      <c r="I300" s="1957"/>
      <c r="DE300" s="818"/>
      <c r="DF300" s="772" t="str">
        <f t="shared" si="4"/>
        <v/>
      </c>
      <c r="DG300" s="832">
        <v>298</v>
      </c>
    </row>
    <row r="301" spans="1:111" s="757" customFormat="1" ht="12" customHeight="1" x14ac:dyDescent="0.15">
      <c r="A301" s="1964"/>
      <c r="B301" s="1957"/>
      <c r="C301" s="1961"/>
      <c r="D301" s="1957"/>
      <c r="E301" s="1961"/>
      <c r="F301" s="1961"/>
      <c r="G301" s="1961"/>
      <c r="H301" s="1961"/>
      <c r="I301" s="1957"/>
      <c r="DE301" s="818"/>
      <c r="DF301" s="772" t="str">
        <f t="shared" si="4"/>
        <v/>
      </c>
      <c r="DG301" s="832">
        <v>299</v>
      </c>
    </row>
    <row r="302" spans="1:111" s="757" customFormat="1" ht="12" customHeight="1" x14ac:dyDescent="0.15">
      <c r="A302" s="1964"/>
      <c r="B302" s="1957"/>
      <c r="C302" s="1961"/>
      <c r="D302" s="1957"/>
      <c r="E302" s="1961"/>
      <c r="F302" s="1961"/>
      <c r="G302" s="1961"/>
      <c r="H302" s="1961"/>
      <c r="I302" s="1957"/>
      <c r="DE302" s="818"/>
      <c r="DF302" s="772" t="str">
        <f t="shared" si="4"/>
        <v/>
      </c>
      <c r="DG302" s="832">
        <v>300</v>
      </c>
    </row>
    <row r="303" spans="1:111" s="757" customFormat="1" ht="12" customHeight="1" x14ac:dyDescent="0.15">
      <c r="A303" s="1964"/>
      <c r="B303" s="1957"/>
      <c r="C303" s="1961"/>
      <c r="D303" s="1957"/>
      <c r="E303" s="1961"/>
      <c r="F303" s="1961"/>
      <c r="G303" s="1961"/>
      <c r="H303" s="1961"/>
      <c r="I303" s="1957"/>
      <c r="DE303" s="818"/>
      <c r="DF303" s="772" t="str">
        <f t="shared" si="4"/>
        <v/>
      </c>
      <c r="DG303" s="832">
        <v>301</v>
      </c>
    </row>
    <row r="304" spans="1:111" s="757" customFormat="1" ht="12" customHeight="1" x14ac:dyDescent="0.15">
      <c r="A304" s="1964"/>
      <c r="B304" s="1957"/>
      <c r="C304" s="1961"/>
      <c r="D304" s="1957"/>
      <c r="E304" s="1961"/>
      <c r="F304" s="1961"/>
      <c r="G304" s="1961"/>
      <c r="H304" s="1961"/>
      <c r="I304" s="1957"/>
      <c r="DE304" s="818"/>
      <c r="DF304" s="772" t="str">
        <f t="shared" si="4"/>
        <v/>
      </c>
      <c r="DG304" s="832">
        <v>302</v>
      </c>
    </row>
    <row r="305" spans="1:111" s="757" customFormat="1" ht="12" customHeight="1" x14ac:dyDescent="0.15">
      <c r="A305" s="1964"/>
      <c r="B305" s="1957"/>
      <c r="C305" s="1961"/>
      <c r="D305" s="1957"/>
      <c r="E305" s="1961"/>
      <c r="F305" s="1961"/>
      <c r="G305" s="1961"/>
      <c r="H305" s="1961"/>
      <c r="I305" s="1957"/>
      <c r="DE305" s="818"/>
      <c r="DF305" s="772" t="str">
        <f t="shared" si="4"/>
        <v/>
      </c>
      <c r="DG305" s="832">
        <v>303</v>
      </c>
    </row>
    <row r="306" spans="1:111" s="757" customFormat="1" ht="12" customHeight="1" x14ac:dyDescent="0.15">
      <c r="A306" s="1964"/>
      <c r="B306" s="1957"/>
      <c r="C306" s="1961"/>
      <c r="D306" s="1957"/>
      <c r="E306" s="1961"/>
      <c r="F306" s="1961"/>
      <c r="G306" s="1961"/>
      <c r="H306" s="1961"/>
      <c r="I306" s="1957"/>
      <c r="DE306" s="818"/>
      <c r="DF306" s="772" t="str">
        <f t="shared" si="4"/>
        <v/>
      </c>
      <c r="DG306" s="832">
        <v>304</v>
      </c>
    </row>
    <row r="307" spans="1:111" s="757" customFormat="1" ht="12" customHeight="1" x14ac:dyDescent="0.15">
      <c r="A307" s="1964"/>
      <c r="B307" s="1957"/>
      <c r="C307" s="1961"/>
      <c r="D307" s="1957"/>
      <c r="E307" s="1961"/>
      <c r="F307" s="1961"/>
      <c r="G307" s="1961"/>
      <c r="H307" s="1961"/>
      <c r="I307" s="1957"/>
      <c r="DE307" s="818"/>
      <c r="DF307" s="772" t="str">
        <f t="shared" si="4"/>
        <v/>
      </c>
      <c r="DG307" s="832">
        <v>305</v>
      </c>
    </row>
    <row r="308" spans="1:111" s="757" customFormat="1" ht="12" customHeight="1" x14ac:dyDescent="0.15">
      <c r="A308" s="1964"/>
      <c r="B308" s="1957"/>
      <c r="C308" s="1961"/>
      <c r="D308" s="1957"/>
      <c r="E308" s="1961"/>
      <c r="F308" s="1961"/>
      <c r="G308" s="1961"/>
      <c r="H308" s="1961"/>
      <c r="I308" s="1957"/>
      <c r="DE308" s="818"/>
      <c r="DF308" s="772" t="str">
        <f t="shared" si="4"/>
        <v/>
      </c>
      <c r="DG308" s="832">
        <v>306</v>
      </c>
    </row>
    <row r="309" spans="1:111" s="757" customFormat="1" ht="12" customHeight="1" x14ac:dyDescent="0.15">
      <c r="A309" s="1964"/>
      <c r="B309" s="1957"/>
      <c r="C309" s="1961"/>
      <c r="D309" s="1957"/>
      <c r="E309" s="1961"/>
      <c r="F309" s="1961"/>
      <c r="G309" s="1961"/>
      <c r="H309" s="1961"/>
      <c r="I309" s="1957"/>
      <c r="DE309" s="818"/>
      <c r="DF309" s="772" t="str">
        <f t="shared" si="4"/>
        <v/>
      </c>
      <c r="DG309" s="832">
        <v>307</v>
      </c>
    </row>
    <row r="310" spans="1:111" s="757" customFormat="1" ht="12" customHeight="1" x14ac:dyDescent="0.15">
      <c r="A310" s="1964"/>
      <c r="B310" s="1957"/>
      <c r="C310" s="1961"/>
      <c r="D310" s="1957"/>
      <c r="E310" s="1961"/>
      <c r="F310" s="1961"/>
      <c r="G310" s="1961"/>
      <c r="H310" s="1961"/>
      <c r="I310" s="1957"/>
      <c r="DE310" s="818"/>
      <c r="DF310" s="772" t="str">
        <f t="shared" si="4"/>
        <v/>
      </c>
      <c r="DG310" s="832">
        <v>308</v>
      </c>
    </row>
    <row r="311" spans="1:111" s="757" customFormat="1" ht="12" customHeight="1" x14ac:dyDescent="0.15">
      <c r="A311" s="1964"/>
      <c r="B311" s="1957"/>
      <c r="C311" s="1961"/>
      <c r="D311" s="1957"/>
      <c r="E311" s="1961"/>
      <c r="F311" s="1961"/>
      <c r="G311" s="1961"/>
      <c r="H311" s="1961"/>
      <c r="I311" s="1957"/>
      <c r="DE311" s="818"/>
      <c r="DF311" s="772" t="str">
        <f t="shared" si="4"/>
        <v/>
      </c>
      <c r="DG311" s="832">
        <v>309</v>
      </c>
    </row>
    <row r="312" spans="1:111" s="757" customFormat="1" ht="12" customHeight="1" x14ac:dyDescent="0.15">
      <c r="A312" s="1964"/>
      <c r="B312" s="1957"/>
      <c r="C312" s="1961"/>
      <c r="D312" s="1957"/>
      <c r="E312" s="1961"/>
      <c r="F312" s="1961"/>
      <c r="G312" s="1961"/>
      <c r="H312" s="1961"/>
      <c r="I312" s="1957"/>
      <c r="DE312" s="818"/>
      <c r="DF312" s="772" t="str">
        <f t="shared" si="4"/>
        <v/>
      </c>
      <c r="DG312" s="832">
        <v>310</v>
      </c>
    </row>
    <row r="313" spans="1:111" s="757" customFormat="1" ht="12" customHeight="1" x14ac:dyDescent="0.15">
      <c r="A313" s="1964"/>
      <c r="B313" s="1957"/>
      <c r="C313" s="1961"/>
      <c r="D313" s="1957"/>
      <c r="E313" s="1961"/>
      <c r="F313" s="1961"/>
      <c r="G313" s="1961"/>
      <c r="H313" s="1961"/>
      <c r="I313" s="1957"/>
      <c r="DE313" s="818"/>
      <c r="DF313" s="772" t="str">
        <f t="shared" si="4"/>
        <v/>
      </c>
      <c r="DG313" s="832">
        <v>311</v>
      </c>
    </row>
    <row r="314" spans="1:111" s="757" customFormat="1" ht="12" customHeight="1" x14ac:dyDescent="0.15">
      <c r="A314" s="1964"/>
      <c r="B314" s="1957"/>
      <c r="C314" s="1961"/>
      <c r="D314" s="1957"/>
      <c r="E314" s="1961"/>
      <c r="F314" s="1961"/>
      <c r="G314" s="1961"/>
      <c r="H314" s="1961"/>
      <c r="I314" s="1957"/>
      <c r="DE314" s="818"/>
      <c r="DF314" s="772" t="str">
        <f t="shared" si="4"/>
        <v/>
      </c>
      <c r="DG314" s="832">
        <v>312</v>
      </c>
    </row>
    <row r="315" spans="1:111" s="757" customFormat="1" ht="12" customHeight="1" x14ac:dyDescent="0.15">
      <c r="A315" s="1964"/>
      <c r="B315" s="1957"/>
      <c r="C315" s="1961"/>
      <c r="D315" s="1957"/>
      <c r="E315" s="1961"/>
      <c r="F315" s="1961"/>
      <c r="G315" s="1961"/>
      <c r="H315" s="1961"/>
      <c r="I315" s="1957"/>
      <c r="DE315" s="818"/>
      <c r="DF315" s="772" t="str">
        <f t="shared" si="4"/>
        <v/>
      </c>
      <c r="DG315" s="832">
        <v>313</v>
      </c>
    </row>
    <row r="316" spans="1:111" s="757" customFormat="1" ht="12" customHeight="1" x14ac:dyDescent="0.15">
      <c r="A316" s="1964"/>
      <c r="B316" s="1957"/>
      <c r="C316" s="1961"/>
      <c r="D316" s="1957"/>
      <c r="E316" s="1961"/>
      <c r="F316" s="1961"/>
      <c r="G316" s="1961"/>
      <c r="H316" s="1961"/>
      <c r="I316" s="1957"/>
      <c r="DE316" s="818"/>
      <c r="DF316" s="772" t="str">
        <f t="shared" si="4"/>
        <v/>
      </c>
      <c r="DG316" s="832">
        <v>314</v>
      </c>
    </row>
    <row r="317" spans="1:111" s="757" customFormat="1" ht="12" customHeight="1" x14ac:dyDescent="0.15">
      <c r="A317" s="1964"/>
      <c r="B317" s="1957"/>
      <c r="C317" s="1961"/>
      <c r="D317" s="1957"/>
      <c r="E317" s="1961"/>
      <c r="F317" s="1961"/>
      <c r="G317" s="1961"/>
      <c r="H317" s="1961"/>
      <c r="I317" s="1957"/>
      <c r="DE317" s="818"/>
      <c r="DF317" s="772" t="str">
        <f t="shared" si="4"/>
        <v/>
      </c>
      <c r="DG317" s="832">
        <v>315</v>
      </c>
    </row>
    <row r="318" spans="1:111" s="757" customFormat="1" ht="12" customHeight="1" x14ac:dyDescent="0.15">
      <c r="A318" s="1964"/>
      <c r="B318" s="1957"/>
      <c r="C318" s="1961"/>
      <c r="D318" s="1957"/>
      <c r="E318" s="1961"/>
      <c r="F318" s="1961"/>
      <c r="G318" s="1961"/>
      <c r="H318" s="1961"/>
      <c r="I318" s="1957"/>
      <c r="DE318" s="818"/>
      <c r="DF318" s="772" t="str">
        <f t="shared" si="4"/>
        <v/>
      </c>
      <c r="DG318" s="832">
        <v>316</v>
      </c>
    </row>
    <row r="319" spans="1:111" s="757" customFormat="1" ht="12" customHeight="1" x14ac:dyDescent="0.15">
      <c r="A319" s="1964"/>
      <c r="B319" s="1957"/>
      <c r="C319" s="1961"/>
      <c r="D319" s="1957"/>
      <c r="E319" s="1961"/>
      <c r="F319" s="1961"/>
      <c r="G319" s="1961"/>
      <c r="H319" s="1961"/>
      <c r="I319" s="1957"/>
      <c r="DE319" s="818"/>
      <c r="DF319" s="772" t="str">
        <f t="shared" si="4"/>
        <v/>
      </c>
      <c r="DG319" s="832">
        <v>317</v>
      </c>
    </row>
    <row r="320" spans="1:111" s="757" customFormat="1" ht="12" customHeight="1" x14ac:dyDescent="0.15">
      <c r="A320" s="1964"/>
      <c r="B320" s="1957"/>
      <c r="C320" s="1961"/>
      <c r="D320" s="1957"/>
      <c r="E320" s="1961"/>
      <c r="F320" s="1961"/>
      <c r="G320" s="1961"/>
      <c r="H320" s="1961"/>
      <c r="I320" s="1957"/>
      <c r="DE320" s="818"/>
      <c r="DF320" s="772" t="str">
        <f t="shared" si="4"/>
        <v/>
      </c>
      <c r="DG320" s="832">
        <v>318</v>
      </c>
    </row>
    <row r="321" spans="1:111" s="757" customFormat="1" ht="12" customHeight="1" x14ac:dyDescent="0.15">
      <c r="A321" s="1964"/>
      <c r="B321" s="1957"/>
      <c r="C321" s="1961"/>
      <c r="D321" s="1957"/>
      <c r="E321" s="1961"/>
      <c r="F321" s="1961"/>
      <c r="G321" s="1961"/>
      <c r="H321" s="1961"/>
      <c r="I321" s="1957"/>
      <c r="DE321" s="818"/>
      <c r="DF321" s="772" t="str">
        <f t="shared" si="4"/>
        <v/>
      </c>
      <c r="DG321" s="832">
        <v>319</v>
      </c>
    </row>
    <row r="322" spans="1:111" s="757" customFormat="1" ht="12" customHeight="1" x14ac:dyDescent="0.15">
      <c r="A322" s="1964"/>
      <c r="B322" s="1957"/>
      <c r="C322" s="1961"/>
      <c r="D322" s="1957"/>
      <c r="E322" s="1961"/>
      <c r="F322" s="1961"/>
      <c r="G322" s="1961"/>
      <c r="H322" s="1961"/>
      <c r="I322" s="1957"/>
      <c r="DE322" s="818"/>
      <c r="DF322" s="772" t="str">
        <f t="shared" si="4"/>
        <v/>
      </c>
      <c r="DG322" s="832">
        <v>320</v>
      </c>
    </row>
    <row r="323" spans="1:111" s="757" customFormat="1" ht="12" customHeight="1" x14ac:dyDescent="0.15">
      <c r="A323" s="1964"/>
      <c r="B323" s="1957"/>
      <c r="C323" s="1961"/>
      <c r="D323" s="1957"/>
      <c r="E323" s="1961"/>
      <c r="F323" s="1961"/>
      <c r="G323" s="1961"/>
      <c r="H323" s="1961"/>
      <c r="I323" s="1957"/>
      <c r="DE323" s="818"/>
      <c r="DF323" s="772" t="str">
        <f t="shared" si="4"/>
        <v/>
      </c>
      <c r="DG323" s="832">
        <v>321</v>
      </c>
    </row>
    <row r="324" spans="1:111" s="757" customFormat="1" ht="12" customHeight="1" x14ac:dyDescent="0.15">
      <c r="A324" s="1964"/>
      <c r="B324" s="1957"/>
      <c r="C324" s="1961"/>
      <c r="D324" s="1957"/>
      <c r="E324" s="1961"/>
      <c r="F324" s="1961"/>
      <c r="G324" s="1961"/>
      <c r="H324" s="1961"/>
      <c r="I324" s="1957"/>
      <c r="DE324" s="818"/>
      <c r="DF324" s="772" t="str">
        <f t="shared" si="4"/>
        <v/>
      </c>
      <c r="DG324" s="832">
        <v>322</v>
      </c>
    </row>
    <row r="325" spans="1:111" s="757" customFormat="1" ht="12" customHeight="1" x14ac:dyDescent="0.15">
      <c r="A325" s="1964"/>
      <c r="B325" s="1957"/>
      <c r="C325" s="1961"/>
      <c r="D325" s="1957"/>
      <c r="E325" s="1961"/>
      <c r="F325" s="1961"/>
      <c r="G325" s="1961"/>
      <c r="H325" s="1961"/>
      <c r="I325" s="1957"/>
      <c r="DE325" s="818"/>
      <c r="DF325" s="772" t="str">
        <f t="shared" si="4"/>
        <v/>
      </c>
      <c r="DG325" s="832">
        <v>323</v>
      </c>
    </row>
    <row r="326" spans="1:111" s="757" customFormat="1" ht="12" customHeight="1" x14ac:dyDescent="0.15">
      <c r="A326" s="1964"/>
      <c r="B326" s="1957"/>
      <c r="C326" s="1961"/>
      <c r="D326" s="1957"/>
      <c r="E326" s="1961"/>
      <c r="F326" s="1961"/>
      <c r="G326" s="1961"/>
      <c r="H326" s="1961"/>
      <c r="I326" s="1957"/>
      <c r="DE326" s="818"/>
      <c r="DF326" s="772" t="str">
        <f t="shared" si="4"/>
        <v/>
      </c>
      <c r="DG326" s="832">
        <v>324</v>
      </c>
    </row>
    <row r="327" spans="1:111" s="757" customFormat="1" ht="12" customHeight="1" x14ac:dyDescent="0.15">
      <c r="A327" s="1964"/>
      <c r="B327" s="1957"/>
      <c r="C327" s="1961"/>
      <c r="D327" s="1957"/>
      <c r="E327" s="1961"/>
      <c r="F327" s="1961"/>
      <c r="G327" s="1961"/>
      <c r="H327" s="1961"/>
      <c r="I327" s="1957"/>
      <c r="DE327" s="818"/>
      <c r="DF327" s="772" t="str">
        <f t="shared" ref="DF327:DF390" si="5">IF(COUNTA(A327:I327)&gt;0,DG327,"")</f>
        <v/>
      </c>
      <c r="DG327" s="832">
        <v>325</v>
      </c>
    </row>
    <row r="328" spans="1:111" s="757" customFormat="1" ht="12" customHeight="1" x14ac:dyDescent="0.15">
      <c r="A328" s="1964"/>
      <c r="B328" s="1957"/>
      <c r="C328" s="1961"/>
      <c r="D328" s="1957"/>
      <c r="E328" s="1961"/>
      <c r="F328" s="1961"/>
      <c r="G328" s="1961"/>
      <c r="H328" s="1961"/>
      <c r="I328" s="1957"/>
      <c r="DE328" s="818"/>
      <c r="DF328" s="772" t="str">
        <f t="shared" si="5"/>
        <v/>
      </c>
      <c r="DG328" s="832">
        <v>326</v>
      </c>
    </row>
    <row r="329" spans="1:111" s="757" customFormat="1" ht="12" customHeight="1" x14ac:dyDescent="0.15">
      <c r="A329" s="1964"/>
      <c r="B329" s="1957"/>
      <c r="C329" s="1961"/>
      <c r="D329" s="1957"/>
      <c r="E329" s="1961"/>
      <c r="F329" s="1961"/>
      <c r="G329" s="1961"/>
      <c r="H329" s="1961"/>
      <c r="I329" s="1957"/>
      <c r="DE329" s="818"/>
      <c r="DF329" s="772" t="str">
        <f t="shared" si="5"/>
        <v/>
      </c>
      <c r="DG329" s="832">
        <v>327</v>
      </c>
    </row>
    <row r="330" spans="1:111" s="757" customFormat="1" ht="12" customHeight="1" x14ac:dyDescent="0.15">
      <c r="A330" s="1964"/>
      <c r="B330" s="1957"/>
      <c r="C330" s="1961"/>
      <c r="D330" s="1957"/>
      <c r="E330" s="1961"/>
      <c r="F330" s="1961"/>
      <c r="G330" s="1961"/>
      <c r="H330" s="1961"/>
      <c r="I330" s="1957"/>
      <c r="DE330" s="818"/>
      <c r="DF330" s="772" t="str">
        <f t="shared" si="5"/>
        <v/>
      </c>
      <c r="DG330" s="832">
        <v>328</v>
      </c>
    </row>
    <row r="331" spans="1:111" s="757" customFormat="1" ht="12" customHeight="1" x14ac:dyDescent="0.15">
      <c r="A331" s="1964"/>
      <c r="B331" s="1957"/>
      <c r="C331" s="1961"/>
      <c r="D331" s="1957"/>
      <c r="E331" s="1961"/>
      <c r="F331" s="1961"/>
      <c r="G331" s="1961"/>
      <c r="H331" s="1961"/>
      <c r="I331" s="1957"/>
      <c r="DE331" s="818"/>
      <c r="DF331" s="772" t="str">
        <f t="shared" si="5"/>
        <v/>
      </c>
      <c r="DG331" s="832">
        <v>329</v>
      </c>
    </row>
    <row r="332" spans="1:111" s="757" customFormat="1" ht="12" customHeight="1" x14ac:dyDescent="0.15">
      <c r="A332" s="1964"/>
      <c r="B332" s="1957"/>
      <c r="C332" s="1961"/>
      <c r="D332" s="1957"/>
      <c r="E332" s="1961"/>
      <c r="F332" s="1961"/>
      <c r="G332" s="1961"/>
      <c r="H332" s="1961"/>
      <c r="I332" s="1957"/>
      <c r="DE332" s="818"/>
      <c r="DF332" s="772" t="str">
        <f t="shared" si="5"/>
        <v/>
      </c>
      <c r="DG332" s="832">
        <v>330</v>
      </c>
    </row>
    <row r="333" spans="1:111" s="757" customFormat="1" ht="12" customHeight="1" x14ac:dyDescent="0.15">
      <c r="A333" s="1964"/>
      <c r="B333" s="1957"/>
      <c r="C333" s="1961"/>
      <c r="D333" s="1957"/>
      <c r="E333" s="1961"/>
      <c r="F333" s="1961"/>
      <c r="G333" s="1961"/>
      <c r="H333" s="1961"/>
      <c r="I333" s="1957"/>
      <c r="DE333" s="818"/>
      <c r="DF333" s="772" t="str">
        <f t="shared" si="5"/>
        <v/>
      </c>
      <c r="DG333" s="832">
        <v>331</v>
      </c>
    </row>
    <row r="334" spans="1:111" s="757" customFormat="1" ht="12" customHeight="1" x14ac:dyDescent="0.15">
      <c r="A334" s="1964"/>
      <c r="B334" s="1957"/>
      <c r="C334" s="1961"/>
      <c r="D334" s="1957"/>
      <c r="E334" s="1961"/>
      <c r="F334" s="1961"/>
      <c r="G334" s="1961"/>
      <c r="H334" s="1961"/>
      <c r="I334" s="1957"/>
      <c r="DE334" s="818"/>
      <c r="DF334" s="772" t="str">
        <f t="shared" si="5"/>
        <v/>
      </c>
      <c r="DG334" s="832">
        <v>332</v>
      </c>
    </row>
    <row r="335" spans="1:111" s="757" customFormat="1" ht="12" customHeight="1" x14ac:dyDescent="0.15">
      <c r="A335" s="1964"/>
      <c r="B335" s="1957"/>
      <c r="C335" s="1961"/>
      <c r="D335" s="1957"/>
      <c r="E335" s="1961"/>
      <c r="F335" s="1961"/>
      <c r="G335" s="1961"/>
      <c r="H335" s="1961"/>
      <c r="I335" s="1957"/>
      <c r="DE335" s="818"/>
      <c r="DF335" s="772" t="str">
        <f t="shared" si="5"/>
        <v/>
      </c>
      <c r="DG335" s="832">
        <v>333</v>
      </c>
    </row>
    <row r="336" spans="1:111" s="757" customFormat="1" ht="12" customHeight="1" x14ac:dyDescent="0.15">
      <c r="A336" s="1964"/>
      <c r="B336" s="1957"/>
      <c r="C336" s="1961"/>
      <c r="D336" s="1957"/>
      <c r="E336" s="1961"/>
      <c r="F336" s="1961"/>
      <c r="G336" s="1961"/>
      <c r="H336" s="1961"/>
      <c r="I336" s="1957"/>
      <c r="DE336" s="818"/>
      <c r="DF336" s="772" t="str">
        <f t="shared" si="5"/>
        <v/>
      </c>
      <c r="DG336" s="832">
        <v>334</v>
      </c>
    </row>
    <row r="337" spans="1:111" s="757" customFormat="1" ht="12" customHeight="1" x14ac:dyDescent="0.15">
      <c r="A337" s="1964"/>
      <c r="B337" s="1957"/>
      <c r="C337" s="1961"/>
      <c r="D337" s="1957"/>
      <c r="E337" s="1961"/>
      <c r="F337" s="1961"/>
      <c r="G337" s="1961"/>
      <c r="H337" s="1961"/>
      <c r="I337" s="1957"/>
      <c r="DE337" s="818"/>
      <c r="DF337" s="772" t="str">
        <f t="shared" si="5"/>
        <v/>
      </c>
      <c r="DG337" s="832">
        <v>335</v>
      </c>
    </row>
    <row r="338" spans="1:111" s="757" customFormat="1" ht="12" customHeight="1" x14ac:dyDescent="0.15">
      <c r="A338" s="1964"/>
      <c r="B338" s="1957"/>
      <c r="C338" s="1961"/>
      <c r="D338" s="1957"/>
      <c r="E338" s="1961"/>
      <c r="F338" s="1961"/>
      <c r="G338" s="1961"/>
      <c r="H338" s="1961"/>
      <c r="I338" s="1957"/>
      <c r="DE338" s="818"/>
      <c r="DF338" s="772" t="str">
        <f t="shared" si="5"/>
        <v/>
      </c>
      <c r="DG338" s="832">
        <v>336</v>
      </c>
    </row>
    <row r="339" spans="1:111" s="757" customFormat="1" ht="12" customHeight="1" x14ac:dyDescent="0.15">
      <c r="A339" s="1964"/>
      <c r="B339" s="1957"/>
      <c r="C339" s="1961"/>
      <c r="D339" s="1957"/>
      <c r="E339" s="1961"/>
      <c r="F339" s="1961"/>
      <c r="G339" s="1961"/>
      <c r="H339" s="1961"/>
      <c r="I339" s="1957"/>
      <c r="DE339" s="818"/>
      <c r="DF339" s="772" t="str">
        <f t="shared" si="5"/>
        <v/>
      </c>
      <c r="DG339" s="832">
        <v>337</v>
      </c>
    </row>
    <row r="340" spans="1:111" s="757" customFormat="1" ht="12" customHeight="1" x14ac:dyDescent="0.15">
      <c r="A340" s="1964"/>
      <c r="B340" s="1957"/>
      <c r="C340" s="1961"/>
      <c r="D340" s="1957"/>
      <c r="E340" s="1961"/>
      <c r="F340" s="1961"/>
      <c r="G340" s="1961"/>
      <c r="H340" s="1961"/>
      <c r="I340" s="1957"/>
      <c r="DE340" s="818"/>
      <c r="DF340" s="772" t="str">
        <f t="shared" si="5"/>
        <v/>
      </c>
      <c r="DG340" s="832">
        <v>338</v>
      </c>
    </row>
    <row r="341" spans="1:111" s="757" customFormat="1" ht="12" customHeight="1" x14ac:dyDescent="0.15">
      <c r="A341" s="1964"/>
      <c r="B341" s="1957"/>
      <c r="C341" s="1961"/>
      <c r="D341" s="1957"/>
      <c r="E341" s="1961"/>
      <c r="F341" s="1961"/>
      <c r="G341" s="1961"/>
      <c r="H341" s="1961"/>
      <c r="I341" s="1957"/>
      <c r="DE341" s="818"/>
      <c r="DF341" s="772" t="str">
        <f t="shared" si="5"/>
        <v/>
      </c>
      <c r="DG341" s="832">
        <v>339</v>
      </c>
    </row>
    <row r="342" spans="1:111" s="757" customFormat="1" ht="12" customHeight="1" x14ac:dyDescent="0.15">
      <c r="A342" s="1964"/>
      <c r="B342" s="1957"/>
      <c r="C342" s="1961"/>
      <c r="D342" s="1957"/>
      <c r="E342" s="1961"/>
      <c r="F342" s="1961"/>
      <c r="G342" s="1961"/>
      <c r="H342" s="1961"/>
      <c r="I342" s="1957"/>
      <c r="DE342" s="818"/>
      <c r="DF342" s="772" t="str">
        <f t="shared" si="5"/>
        <v/>
      </c>
      <c r="DG342" s="832">
        <v>340</v>
      </c>
    </row>
    <row r="343" spans="1:111" s="757" customFormat="1" ht="12" customHeight="1" x14ac:dyDescent="0.15">
      <c r="A343" s="1964"/>
      <c r="B343" s="1957"/>
      <c r="C343" s="1961"/>
      <c r="D343" s="1957"/>
      <c r="E343" s="1961"/>
      <c r="F343" s="1961"/>
      <c r="G343" s="1961"/>
      <c r="H343" s="1961"/>
      <c r="I343" s="1957"/>
      <c r="DE343" s="818"/>
      <c r="DF343" s="772" t="str">
        <f t="shared" si="5"/>
        <v/>
      </c>
      <c r="DG343" s="832">
        <v>341</v>
      </c>
    </row>
    <row r="344" spans="1:111" s="757" customFormat="1" ht="12" customHeight="1" x14ac:dyDescent="0.15">
      <c r="A344" s="1964"/>
      <c r="B344" s="1957"/>
      <c r="C344" s="1961"/>
      <c r="D344" s="1957"/>
      <c r="E344" s="1961"/>
      <c r="F344" s="1961"/>
      <c r="G344" s="1961"/>
      <c r="H344" s="1961"/>
      <c r="I344" s="1957"/>
      <c r="DE344" s="818"/>
      <c r="DF344" s="772" t="str">
        <f t="shared" si="5"/>
        <v/>
      </c>
      <c r="DG344" s="832">
        <v>342</v>
      </c>
    </row>
    <row r="345" spans="1:111" s="757" customFormat="1" ht="12" customHeight="1" x14ac:dyDescent="0.15">
      <c r="A345" s="1964"/>
      <c r="B345" s="1957"/>
      <c r="C345" s="1961"/>
      <c r="D345" s="1957"/>
      <c r="E345" s="1961"/>
      <c r="F345" s="1961"/>
      <c r="G345" s="1961"/>
      <c r="H345" s="1961"/>
      <c r="I345" s="1957"/>
      <c r="DE345" s="818"/>
      <c r="DF345" s="772" t="str">
        <f t="shared" si="5"/>
        <v/>
      </c>
      <c r="DG345" s="832">
        <v>343</v>
      </c>
    </row>
    <row r="346" spans="1:111" s="757" customFormat="1" ht="12" customHeight="1" x14ac:dyDescent="0.15">
      <c r="A346" s="1964"/>
      <c r="B346" s="1957"/>
      <c r="C346" s="1961"/>
      <c r="D346" s="1957"/>
      <c r="E346" s="1961"/>
      <c r="F346" s="1961"/>
      <c r="G346" s="1961"/>
      <c r="H346" s="1961"/>
      <c r="I346" s="1957"/>
      <c r="DE346" s="818"/>
      <c r="DF346" s="772" t="str">
        <f t="shared" si="5"/>
        <v/>
      </c>
      <c r="DG346" s="832">
        <v>344</v>
      </c>
    </row>
    <row r="347" spans="1:111" s="757" customFormat="1" ht="12" customHeight="1" x14ac:dyDescent="0.15">
      <c r="A347" s="1964"/>
      <c r="B347" s="1957"/>
      <c r="C347" s="1961"/>
      <c r="D347" s="1957"/>
      <c r="E347" s="1961"/>
      <c r="F347" s="1961"/>
      <c r="G347" s="1961"/>
      <c r="H347" s="1961"/>
      <c r="I347" s="1957"/>
      <c r="DE347" s="818"/>
      <c r="DF347" s="772" t="str">
        <f t="shared" si="5"/>
        <v/>
      </c>
      <c r="DG347" s="832">
        <v>345</v>
      </c>
    </row>
    <row r="348" spans="1:111" s="757" customFormat="1" ht="12" customHeight="1" x14ac:dyDescent="0.15">
      <c r="A348" s="1964"/>
      <c r="B348" s="1957"/>
      <c r="C348" s="1961"/>
      <c r="D348" s="1957"/>
      <c r="E348" s="1961"/>
      <c r="F348" s="1961"/>
      <c r="G348" s="1961"/>
      <c r="H348" s="1961"/>
      <c r="I348" s="1957"/>
      <c r="DE348" s="818"/>
      <c r="DF348" s="772" t="str">
        <f t="shared" si="5"/>
        <v/>
      </c>
      <c r="DG348" s="832">
        <v>346</v>
      </c>
    </row>
    <row r="349" spans="1:111" s="757" customFormat="1" ht="12" customHeight="1" x14ac:dyDescent="0.15">
      <c r="A349" s="1964"/>
      <c r="B349" s="1957"/>
      <c r="C349" s="1961"/>
      <c r="D349" s="1957"/>
      <c r="E349" s="1961"/>
      <c r="F349" s="1961"/>
      <c r="G349" s="1961"/>
      <c r="H349" s="1961"/>
      <c r="I349" s="1957"/>
      <c r="DE349" s="818"/>
      <c r="DF349" s="772" t="str">
        <f t="shared" si="5"/>
        <v/>
      </c>
      <c r="DG349" s="832">
        <v>347</v>
      </c>
    </row>
    <row r="350" spans="1:111" s="757" customFormat="1" ht="12" customHeight="1" x14ac:dyDescent="0.15">
      <c r="A350" s="1964"/>
      <c r="B350" s="1957"/>
      <c r="C350" s="1961"/>
      <c r="D350" s="1957"/>
      <c r="E350" s="1961"/>
      <c r="F350" s="1961"/>
      <c r="G350" s="1961"/>
      <c r="H350" s="1961"/>
      <c r="I350" s="1957"/>
      <c r="DE350" s="818"/>
      <c r="DF350" s="772" t="str">
        <f t="shared" si="5"/>
        <v/>
      </c>
      <c r="DG350" s="832">
        <v>348</v>
      </c>
    </row>
    <row r="351" spans="1:111" s="757" customFormat="1" ht="12" customHeight="1" x14ac:dyDescent="0.15">
      <c r="A351" s="1964"/>
      <c r="B351" s="1957"/>
      <c r="C351" s="1961"/>
      <c r="D351" s="1957"/>
      <c r="E351" s="1961"/>
      <c r="F351" s="1961"/>
      <c r="G351" s="1961"/>
      <c r="H351" s="1961"/>
      <c r="I351" s="1957"/>
      <c r="DE351" s="818"/>
      <c r="DF351" s="772" t="str">
        <f t="shared" si="5"/>
        <v/>
      </c>
      <c r="DG351" s="832">
        <v>349</v>
      </c>
    </row>
    <row r="352" spans="1:111" s="757" customFormat="1" ht="12" customHeight="1" x14ac:dyDescent="0.15">
      <c r="A352" s="1964"/>
      <c r="B352" s="1957"/>
      <c r="C352" s="1961"/>
      <c r="D352" s="1957"/>
      <c r="E352" s="1961"/>
      <c r="F352" s="1961"/>
      <c r="G352" s="1961"/>
      <c r="H352" s="1961"/>
      <c r="I352" s="1957"/>
      <c r="DE352" s="818"/>
      <c r="DF352" s="772" t="str">
        <f t="shared" si="5"/>
        <v/>
      </c>
      <c r="DG352" s="832">
        <v>350</v>
      </c>
    </row>
    <row r="353" spans="1:111" s="757" customFormat="1" ht="12" customHeight="1" x14ac:dyDescent="0.15">
      <c r="A353" s="1964"/>
      <c r="B353" s="1957"/>
      <c r="C353" s="1961"/>
      <c r="D353" s="1957"/>
      <c r="E353" s="1961"/>
      <c r="F353" s="1961"/>
      <c r="G353" s="1961"/>
      <c r="H353" s="1961"/>
      <c r="I353" s="1957"/>
      <c r="DE353" s="818"/>
      <c r="DF353" s="772" t="str">
        <f t="shared" si="5"/>
        <v/>
      </c>
      <c r="DG353" s="832">
        <v>351</v>
      </c>
    </row>
    <row r="354" spans="1:111" s="757" customFormat="1" ht="12" customHeight="1" x14ac:dyDescent="0.15">
      <c r="A354" s="1964"/>
      <c r="B354" s="1957"/>
      <c r="C354" s="1961"/>
      <c r="D354" s="1957"/>
      <c r="E354" s="1961"/>
      <c r="F354" s="1961"/>
      <c r="G354" s="1961"/>
      <c r="H354" s="1961"/>
      <c r="I354" s="1957"/>
      <c r="DE354" s="818"/>
      <c r="DF354" s="772" t="str">
        <f t="shared" si="5"/>
        <v/>
      </c>
      <c r="DG354" s="832">
        <v>352</v>
      </c>
    </row>
    <row r="355" spans="1:111" s="757" customFormat="1" ht="12" customHeight="1" x14ac:dyDescent="0.15">
      <c r="A355" s="1964"/>
      <c r="B355" s="1957"/>
      <c r="C355" s="1961"/>
      <c r="D355" s="1957"/>
      <c r="E355" s="1961"/>
      <c r="F355" s="1961"/>
      <c r="G355" s="1961"/>
      <c r="H355" s="1961"/>
      <c r="I355" s="1957"/>
      <c r="DE355" s="818"/>
      <c r="DF355" s="772" t="str">
        <f t="shared" si="5"/>
        <v/>
      </c>
      <c r="DG355" s="832">
        <v>353</v>
      </c>
    </row>
    <row r="356" spans="1:111" s="757" customFormat="1" ht="12" customHeight="1" x14ac:dyDescent="0.15">
      <c r="A356" s="1964"/>
      <c r="B356" s="1957"/>
      <c r="C356" s="1961"/>
      <c r="D356" s="1957"/>
      <c r="E356" s="1961"/>
      <c r="F356" s="1961"/>
      <c r="G356" s="1961"/>
      <c r="H356" s="1961"/>
      <c r="I356" s="1957"/>
      <c r="DE356" s="818"/>
      <c r="DF356" s="772" t="str">
        <f t="shared" si="5"/>
        <v/>
      </c>
      <c r="DG356" s="832">
        <v>354</v>
      </c>
    </row>
    <row r="357" spans="1:111" s="757" customFormat="1" ht="12" customHeight="1" x14ac:dyDescent="0.15">
      <c r="A357" s="1964"/>
      <c r="B357" s="1957"/>
      <c r="C357" s="1961"/>
      <c r="D357" s="1957"/>
      <c r="E357" s="1961"/>
      <c r="F357" s="1961"/>
      <c r="G357" s="1961"/>
      <c r="H357" s="1961"/>
      <c r="I357" s="1957"/>
      <c r="DE357" s="818"/>
      <c r="DF357" s="772" t="str">
        <f t="shared" si="5"/>
        <v/>
      </c>
      <c r="DG357" s="832">
        <v>355</v>
      </c>
    </row>
    <row r="358" spans="1:111" s="757" customFormat="1" ht="12" customHeight="1" x14ac:dyDescent="0.15">
      <c r="A358" s="1964"/>
      <c r="B358" s="1957"/>
      <c r="C358" s="1961"/>
      <c r="D358" s="1957"/>
      <c r="E358" s="1961"/>
      <c r="F358" s="1961"/>
      <c r="G358" s="1961"/>
      <c r="H358" s="1961"/>
      <c r="I358" s="1957"/>
      <c r="DE358" s="818"/>
      <c r="DF358" s="772" t="str">
        <f t="shared" si="5"/>
        <v/>
      </c>
      <c r="DG358" s="832">
        <v>356</v>
      </c>
    </row>
    <row r="359" spans="1:111" s="757" customFormat="1" ht="12" customHeight="1" x14ac:dyDescent="0.15">
      <c r="A359" s="1964"/>
      <c r="B359" s="1957"/>
      <c r="C359" s="1961"/>
      <c r="D359" s="1957"/>
      <c r="E359" s="1961"/>
      <c r="F359" s="1961"/>
      <c r="G359" s="1961"/>
      <c r="H359" s="1961"/>
      <c r="I359" s="1957"/>
      <c r="DE359" s="818"/>
      <c r="DF359" s="772" t="str">
        <f t="shared" si="5"/>
        <v/>
      </c>
      <c r="DG359" s="832">
        <v>357</v>
      </c>
    </row>
    <row r="360" spans="1:111" s="757" customFormat="1" ht="12" customHeight="1" x14ac:dyDescent="0.15">
      <c r="A360" s="1964"/>
      <c r="B360" s="1957"/>
      <c r="C360" s="1961"/>
      <c r="D360" s="1957"/>
      <c r="E360" s="1961"/>
      <c r="F360" s="1961"/>
      <c r="G360" s="1961"/>
      <c r="H360" s="1961"/>
      <c r="I360" s="1957"/>
      <c r="DE360" s="818"/>
      <c r="DF360" s="772" t="str">
        <f t="shared" si="5"/>
        <v/>
      </c>
      <c r="DG360" s="832">
        <v>358</v>
      </c>
    </row>
    <row r="361" spans="1:111" s="757" customFormat="1" ht="12" customHeight="1" x14ac:dyDescent="0.15">
      <c r="A361" s="1964"/>
      <c r="B361" s="1957"/>
      <c r="C361" s="1961"/>
      <c r="D361" s="1957"/>
      <c r="E361" s="1961"/>
      <c r="F361" s="1961"/>
      <c r="G361" s="1961"/>
      <c r="H361" s="1961"/>
      <c r="I361" s="1957"/>
      <c r="DE361" s="818"/>
      <c r="DF361" s="772" t="str">
        <f t="shared" si="5"/>
        <v/>
      </c>
      <c r="DG361" s="832">
        <v>359</v>
      </c>
    </row>
    <row r="362" spans="1:111" s="757" customFormat="1" ht="12" customHeight="1" x14ac:dyDescent="0.15">
      <c r="A362" s="1964"/>
      <c r="B362" s="1957"/>
      <c r="C362" s="1961"/>
      <c r="D362" s="1957"/>
      <c r="E362" s="1961"/>
      <c r="F362" s="1961"/>
      <c r="G362" s="1961"/>
      <c r="H362" s="1961"/>
      <c r="I362" s="1957"/>
      <c r="DE362" s="818"/>
      <c r="DF362" s="772" t="str">
        <f t="shared" si="5"/>
        <v/>
      </c>
      <c r="DG362" s="832">
        <v>360</v>
      </c>
    </row>
    <row r="363" spans="1:111" s="757" customFormat="1" ht="12" customHeight="1" x14ac:dyDescent="0.15">
      <c r="A363" s="1964"/>
      <c r="B363" s="1957"/>
      <c r="C363" s="1961"/>
      <c r="D363" s="1957"/>
      <c r="E363" s="1961"/>
      <c r="F363" s="1961"/>
      <c r="G363" s="1961"/>
      <c r="H363" s="1961"/>
      <c r="I363" s="1957"/>
      <c r="DE363" s="818"/>
      <c r="DF363" s="772" t="str">
        <f t="shared" si="5"/>
        <v/>
      </c>
      <c r="DG363" s="832">
        <v>361</v>
      </c>
    </row>
    <row r="364" spans="1:111" s="757" customFormat="1" ht="12" customHeight="1" x14ac:dyDescent="0.15">
      <c r="A364" s="1964"/>
      <c r="B364" s="1957"/>
      <c r="C364" s="1961"/>
      <c r="D364" s="1957"/>
      <c r="E364" s="1961"/>
      <c r="F364" s="1961"/>
      <c r="G364" s="1961"/>
      <c r="H364" s="1961"/>
      <c r="I364" s="1957"/>
      <c r="DE364" s="818"/>
      <c r="DF364" s="772" t="str">
        <f t="shared" si="5"/>
        <v/>
      </c>
      <c r="DG364" s="832">
        <v>362</v>
      </c>
    </row>
    <row r="365" spans="1:111" s="757" customFormat="1" ht="12" customHeight="1" x14ac:dyDescent="0.15">
      <c r="A365" s="1964"/>
      <c r="B365" s="1957"/>
      <c r="C365" s="1961"/>
      <c r="D365" s="1957"/>
      <c r="E365" s="1961"/>
      <c r="F365" s="1961"/>
      <c r="G365" s="1961"/>
      <c r="H365" s="1961"/>
      <c r="I365" s="1957"/>
      <c r="DE365" s="818"/>
      <c r="DF365" s="772" t="str">
        <f t="shared" si="5"/>
        <v/>
      </c>
      <c r="DG365" s="832">
        <v>363</v>
      </c>
    </row>
    <row r="366" spans="1:111" s="757" customFormat="1" ht="12" customHeight="1" x14ac:dyDescent="0.15">
      <c r="A366" s="1964"/>
      <c r="B366" s="1957"/>
      <c r="C366" s="1961"/>
      <c r="D366" s="1957"/>
      <c r="E366" s="1961"/>
      <c r="F366" s="1961"/>
      <c r="G366" s="1961"/>
      <c r="H366" s="1961"/>
      <c r="I366" s="1957"/>
      <c r="DE366" s="818"/>
      <c r="DF366" s="772" t="str">
        <f t="shared" si="5"/>
        <v/>
      </c>
      <c r="DG366" s="832">
        <v>364</v>
      </c>
    </row>
    <row r="367" spans="1:111" s="757" customFormat="1" ht="12" customHeight="1" x14ac:dyDescent="0.15">
      <c r="A367" s="1964"/>
      <c r="B367" s="1957"/>
      <c r="C367" s="1961"/>
      <c r="D367" s="1957"/>
      <c r="E367" s="1961"/>
      <c r="F367" s="1961"/>
      <c r="G367" s="1961"/>
      <c r="H367" s="1961"/>
      <c r="I367" s="1957"/>
      <c r="DE367" s="818"/>
      <c r="DF367" s="772" t="str">
        <f t="shared" si="5"/>
        <v/>
      </c>
      <c r="DG367" s="832">
        <v>365</v>
      </c>
    </row>
    <row r="368" spans="1:111" s="757" customFormat="1" ht="12" customHeight="1" x14ac:dyDescent="0.15">
      <c r="A368" s="1964"/>
      <c r="B368" s="1957"/>
      <c r="C368" s="1961"/>
      <c r="D368" s="1957"/>
      <c r="E368" s="1961"/>
      <c r="F368" s="1961"/>
      <c r="G368" s="1961"/>
      <c r="H368" s="1961"/>
      <c r="I368" s="1957"/>
      <c r="DE368" s="818"/>
      <c r="DF368" s="772" t="str">
        <f t="shared" si="5"/>
        <v/>
      </c>
      <c r="DG368" s="832">
        <v>366</v>
      </c>
    </row>
    <row r="369" spans="1:111" s="757" customFormat="1" ht="12" customHeight="1" x14ac:dyDescent="0.15">
      <c r="A369" s="1964"/>
      <c r="B369" s="1957"/>
      <c r="C369" s="1961"/>
      <c r="D369" s="1957"/>
      <c r="E369" s="1961"/>
      <c r="F369" s="1961"/>
      <c r="G369" s="1961"/>
      <c r="H369" s="1961"/>
      <c r="I369" s="1957"/>
      <c r="DE369" s="818"/>
      <c r="DF369" s="772" t="str">
        <f t="shared" si="5"/>
        <v/>
      </c>
      <c r="DG369" s="832">
        <v>367</v>
      </c>
    </row>
    <row r="370" spans="1:111" s="757" customFormat="1" ht="12" customHeight="1" x14ac:dyDescent="0.15">
      <c r="A370" s="1964"/>
      <c r="B370" s="1957"/>
      <c r="C370" s="1961"/>
      <c r="D370" s="1957"/>
      <c r="E370" s="1961"/>
      <c r="F370" s="1961"/>
      <c r="G370" s="1961"/>
      <c r="H370" s="1961"/>
      <c r="I370" s="1957"/>
      <c r="DE370" s="818"/>
      <c r="DF370" s="772" t="str">
        <f t="shared" si="5"/>
        <v/>
      </c>
      <c r="DG370" s="832">
        <v>368</v>
      </c>
    </row>
    <row r="371" spans="1:111" s="757" customFormat="1" ht="12" customHeight="1" x14ac:dyDescent="0.15">
      <c r="A371" s="1964"/>
      <c r="B371" s="1957"/>
      <c r="C371" s="1961"/>
      <c r="D371" s="1957"/>
      <c r="E371" s="1961"/>
      <c r="F371" s="1961"/>
      <c r="G371" s="1961"/>
      <c r="H371" s="1961"/>
      <c r="I371" s="1957"/>
      <c r="DE371" s="818"/>
      <c r="DF371" s="772" t="str">
        <f t="shared" si="5"/>
        <v/>
      </c>
      <c r="DG371" s="832">
        <v>369</v>
      </c>
    </row>
    <row r="372" spans="1:111" s="757" customFormat="1" ht="12" customHeight="1" x14ac:dyDescent="0.15">
      <c r="A372" s="1964"/>
      <c r="B372" s="1957"/>
      <c r="C372" s="1961"/>
      <c r="D372" s="1957"/>
      <c r="E372" s="1961"/>
      <c r="F372" s="1961"/>
      <c r="G372" s="1961"/>
      <c r="H372" s="1961"/>
      <c r="I372" s="1957"/>
      <c r="DE372" s="818"/>
      <c r="DF372" s="772" t="str">
        <f t="shared" si="5"/>
        <v/>
      </c>
      <c r="DG372" s="832">
        <v>370</v>
      </c>
    </row>
    <row r="373" spans="1:111" s="757" customFormat="1" ht="12" customHeight="1" x14ac:dyDescent="0.15">
      <c r="A373" s="1964"/>
      <c r="B373" s="1957"/>
      <c r="C373" s="1961"/>
      <c r="D373" s="1957"/>
      <c r="E373" s="1961"/>
      <c r="F373" s="1961"/>
      <c r="G373" s="1961"/>
      <c r="H373" s="1961"/>
      <c r="I373" s="1957"/>
      <c r="DE373" s="818"/>
      <c r="DF373" s="772" t="str">
        <f t="shared" si="5"/>
        <v/>
      </c>
      <c r="DG373" s="832">
        <v>371</v>
      </c>
    </row>
    <row r="374" spans="1:111" s="757" customFormat="1" ht="12" customHeight="1" x14ac:dyDescent="0.15">
      <c r="A374" s="1964"/>
      <c r="B374" s="1957"/>
      <c r="C374" s="1961"/>
      <c r="D374" s="1957"/>
      <c r="E374" s="1961"/>
      <c r="F374" s="1961"/>
      <c r="G374" s="1961"/>
      <c r="H374" s="1961"/>
      <c r="I374" s="1957"/>
      <c r="DE374" s="818"/>
      <c r="DF374" s="772" t="str">
        <f t="shared" si="5"/>
        <v/>
      </c>
      <c r="DG374" s="832">
        <v>372</v>
      </c>
    </row>
    <row r="375" spans="1:111" s="757" customFormat="1" ht="12" customHeight="1" x14ac:dyDescent="0.15">
      <c r="A375" s="1964"/>
      <c r="B375" s="1957"/>
      <c r="C375" s="1961"/>
      <c r="D375" s="1957"/>
      <c r="E375" s="1961"/>
      <c r="F375" s="1961"/>
      <c r="G375" s="1961"/>
      <c r="H375" s="1961"/>
      <c r="I375" s="1957"/>
      <c r="DE375" s="818"/>
      <c r="DF375" s="772" t="str">
        <f t="shared" si="5"/>
        <v/>
      </c>
      <c r="DG375" s="832">
        <v>373</v>
      </c>
    </row>
    <row r="376" spans="1:111" s="757" customFormat="1" ht="12" customHeight="1" x14ac:dyDescent="0.15">
      <c r="A376" s="1964"/>
      <c r="B376" s="1957"/>
      <c r="C376" s="1961"/>
      <c r="D376" s="1957"/>
      <c r="E376" s="1961"/>
      <c r="F376" s="1961"/>
      <c r="G376" s="1961"/>
      <c r="H376" s="1961"/>
      <c r="I376" s="1957"/>
      <c r="DE376" s="818"/>
      <c r="DF376" s="772" t="str">
        <f t="shared" si="5"/>
        <v/>
      </c>
      <c r="DG376" s="832">
        <v>374</v>
      </c>
    </row>
    <row r="377" spans="1:111" s="757" customFormat="1" ht="12" customHeight="1" x14ac:dyDescent="0.15">
      <c r="A377" s="1964"/>
      <c r="B377" s="1957"/>
      <c r="C377" s="1961"/>
      <c r="D377" s="1957"/>
      <c r="E377" s="1961"/>
      <c r="F377" s="1961"/>
      <c r="G377" s="1961"/>
      <c r="H377" s="1961"/>
      <c r="I377" s="1957"/>
      <c r="DE377" s="818"/>
      <c r="DF377" s="772" t="str">
        <f t="shared" si="5"/>
        <v/>
      </c>
      <c r="DG377" s="832">
        <v>375</v>
      </c>
    </row>
    <row r="378" spans="1:111" s="757" customFormat="1" ht="12" customHeight="1" x14ac:dyDescent="0.15">
      <c r="A378" s="1964"/>
      <c r="B378" s="1957"/>
      <c r="C378" s="1961"/>
      <c r="D378" s="1957"/>
      <c r="E378" s="1961"/>
      <c r="F378" s="1961"/>
      <c r="G378" s="1961"/>
      <c r="H378" s="1961"/>
      <c r="I378" s="1957"/>
      <c r="DE378" s="818"/>
      <c r="DF378" s="772" t="str">
        <f t="shared" si="5"/>
        <v/>
      </c>
      <c r="DG378" s="832">
        <v>376</v>
      </c>
    </row>
    <row r="379" spans="1:111" s="757" customFormat="1" ht="12" customHeight="1" x14ac:dyDescent="0.15">
      <c r="A379" s="1964"/>
      <c r="B379" s="1957"/>
      <c r="C379" s="1961"/>
      <c r="D379" s="1957"/>
      <c r="E379" s="1961"/>
      <c r="F379" s="1961"/>
      <c r="G379" s="1961"/>
      <c r="H379" s="1961"/>
      <c r="I379" s="1957"/>
      <c r="DE379" s="818"/>
      <c r="DF379" s="772" t="str">
        <f t="shared" si="5"/>
        <v/>
      </c>
      <c r="DG379" s="832">
        <v>377</v>
      </c>
    </row>
    <row r="380" spans="1:111" s="757" customFormat="1" ht="12" customHeight="1" x14ac:dyDescent="0.15">
      <c r="A380" s="1964"/>
      <c r="B380" s="1957"/>
      <c r="C380" s="1961"/>
      <c r="D380" s="1957"/>
      <c r="E380" s="1961"/>
      <c r="F380" s="1961"/>
      <c r="G380" s="1961"/>
      <c r="H380" s="1961"/>
      <c r="I380" s="1957"/>
      <c r="DE380" s="818"/>
      <c r="DF380" s="772" t="str">
        <f t="shared" si="5"/>
        <v/>
      </c>
      <c r="DG380" s="832">
        <v>378</v>
      </c>
    </row>
    <row r="381" spans="1:111" s="757" customFormat="1" ht="12" customHeight="1" x14ac:dyDescent="0.15">
      <c r="A381" s="1964"/>
      <c r="B381" s="1957"/>
      <c r="C381" s="1961"/>
      <c r="D381" s="1957"/>
      <c r="E381" s="1961"/>
      <c r="F381" s="1961"/>
      <c r="G381" s="1961"/>
      <c r="H381" s="1961"/>
      <c r="I381" s="1957"/>
      <c r="DE381" s="818"/>
      <c r="DF381" s="772" t="str">
        <f t="shared" si="5"/>
        <v/>
      </c>
      <c r="DG381" s="832">
        <v>379</v>
      </c>
    </row>
    <row r="382" spans="1:111" s="757" customFormat="1" ht="12" customHeight="1" x14ac:dyDescent="0.15">
      <c r="A382" s="1964"/>
      <c r="B382" s="1957"/>
      <c r="C382" s="1961"/>
      <c r="D382" s="1957"/>
      <c r="E382" s="1961"/>
      <c r="F382" s="1961"/>
      <c r="G382" s="1961"/>
      <c r="H382" s="1961"/>
      <c r="I382" s="1957"/>
      <c r="DE382" s="818"/>
      <c r="DF382" s="772" t="str">
        <f t="shared" si="5"/>
        <v/>
      </c>
      <c r="DG382" s="832">
        <v>380</v>
      </c>
    </row>
    <row r="383" spans="1:111" s="757" customFormat="1" ht="12" customHeight="1" x14ac:dyDescent="0.15">
      <c r="A383" s="1964"/>
      <c r="B383" s="1957"/>
      <c r="C383" s="1961"/>
      <c r="D383" s="1957"/>
      <c r="E383" s="1961"/>
      <c r="F383" s="1961"/>
      <c r="G383" s="1961"/>
      <c r="H383" s="1961"/>
      <c r="I383" s="1957"/>
      <c r="DE383" s="818"/>
      <c r="DF383" s="772" t="str">
        <f t="shared" si="5"/>
        <v/>
      </c>
      <c r="DG383" s="832">
        <v>381</v>
      </c>
    </row>
    <row r="384" spans="1:111" s="757" customFormat="1" ht="12" customHeight="1" x14ac:dyDescent="0.15">
      <c r="A384" s="1964"/>
      <c r="B384" s="1957"/>
      <c r="C384" s="1961"/>
      <c r="D384" s="1957"/>
      <c r="E384" s="1961"/>
      <c r="F384" s="1961"/>
      <c r="G384" s="1961"/>
      <c r="H384" s="1961"/>
      <c r="I384" s="1957"/>
      <c r="DE384" s="818"/>
      <c r="DF384" s="772" t="str">
        <f t="shared" si="5"/>
        <v/>
      </c>
      <c r="DG384" s="832">
        <v>382</v>
      </c>
    </row>
    <row r="385" spans="1:111" s="757" customFormat="1" ht="12" customHeight="1" x14ac:dyDescent="0.15">
      <c r="A385" s="1964"/>
      <c r="B385" s="1957"/>
      <c r="C385" s="1961"/>
      <c r="D385" s="1957"/>
      <c r="E385" s="1961"/>
      <c r="F385" s="1961"/>
      <c r="G385" s="1961"/>
      <c r="H385" s="1961"/>
      <c r="I385" s="1957"/>
      <c r="DE385" s="818"/>
      <c r="DF385" s="772" t="str">
        <f t="shared" si="5"/>
        <v/>
      </c>
      <c r="DG385" s="832">
        <v>383</v>
      </c>
    </row>
    <row r="386" spans="1:111" s="757" customFormat="1" ht="12" customHeight="1" x14ac:dyDescent="0.15">
      <c r="A386" s="1964"/>
      <c r="B386" s="1957"/>
      <c r="C386" s="1961"/>
      <c r="D386" s="1957"/>
      <c r="E386" s="1961"/>
      <c r="F386" s="1961"/>
      <c r="G386" s="1961"/>
      <c r="H386" s="1961"/>
      <c r="I386" s="1957"/>
      <c r="DE386" s="818"/>
      <c r="DF386" s="772" t="str">
        <f t="shared" si="5"/>
        <v/>
      </c>
      <c r="DG386" s="832">
        <v>384</v>
      </c>
    </row>
    <row r="387" spans="1:111" s="757" customFormat="1" ht="12" customHeight="1" x14ac:dyDescent="0.15">
      <c r="A387" s="1964"/>
      <c r="B387" s="1957"/>
      <c r="C387" s="1961"/>
      <c r="D387" s="1957"/>
      <c r="E387" s="1961"/>
      <c r="F387" s="1961"/>
      <c r="G387" s="1961"/>
      <c r="H387" s="1961"/>
      <c r="I387" s="1957"/>
      <c r="DE387" s="818"/>
      <c r="DF387" s="772" t="str">
        <f t="shared" si="5"/>
        <v/>
      </c>
      <c r="DG387" s="832">
        <v>385</v>
      </c>
    </row>
    <row r="388" spans="1:111" s="757" customFormat="1" ht="12" customHeight="1" x14ac:dyDescent="0.15">
      <c r="A388" s="1964"/>
      <c r="B388" s="1957"/>
      <c r="C388" s="1961"/>
      <c r="D388" s="1957"/>
      <c r="E388" s="1961"/>
      <c r="F388" s="1961"/>
      <c r="G388" s="1961"/>
      <c r="H388" s="1961"/>
      <c r="I388" s="1957"/>
      <c r="DE388" s="818"/>
      <c r="DF388" s="772" t="str">
        <f t="shared" si="5"/>
        <v/>
      </c>
      <c r="DG388" s="832">
        <v>386</v>
      </c>
    </row>
    <row r="389" spans="1:111" s="757" customFormat="1" ht="12" customHeight="1" x14ac:dyDescent="0.15">
      <c r="A389" s="1964"/>
      <c r="B389" s="1957"/>
      <c r="C389" s="1961"/>
      <c r="D389" s="1957"/>
      <c r="E389" s="1961"/>
      <c r="F389" s="1961"/>
      <c r="G389" s="1961"/>
      <c r="H389" s="1961"/>
      <c r="I389" s="1957"/>
      <c r="DE389" s="818"/>
      <c r="DF389" s="772" t="str">
        <f t="shared" si="5"/>
        <v/>
      </c>
      <c r="DG389" s="832">
        <v>387</v>
      </c>
    </row>
    <row r="390" spans="1:111" s="757" customFormat="1" ht="12" customHeight="1" x14ac:dyDescent="0.15">
      <c r="A390" s="1964"/>
      <c r="B390" s="1957"/>
      <c r="C390" s="1961"/>
      <c r="D390" s="1957"/>
      <c r="E390" s="1961"/>
      <c r="F390" s="1961"/>
      <c r="G390" s="1961"/>
      <c r="H390" s="1961"/>
      <c r="I390" s="1957"/>
      <c r="DE390" s="818"/>
      <c r="DF390" s="772" t="str">
        <f t="shared" si="5"/>
        <v/>
      </c>
      <c r="DG390" s="832">
        <v>388</v>
      </c>
    </row>
    <row r="391" spans="1:111" s="757" customFormat="1" ht="12" customHeight="1" x14ac:dyDescent="0.15">
      <c r="A391" s="1964"/>
      <c r="B391" s="1957"/>
      <c r="C391" s="1961"/>
      <c r="D391" s="1957"/>
      <c r="E391" s="1961"/>
      <c r="F391" s="1961"/>
      <c r="G391" s="1961"/>
      <c r="H391" s="1961"/>
      <c r="I391" s="1957"/>
      <c r="DE391" s="818"/>
      <c r="DF391" s="772" t="str">
        <f t="shared" ref="DF391:DF454" si="6">IF(COUNTA(A391:I391)&gt;0,DG391,"")</f>
        <v/>
      </c>
      <c r="DG391" s="832">
        <v>389</v>
      </c>
    </row>
    <row r="392" spans="1:111" s="757" customFormat="1" ht="12" customHeight="1" x14ac:dyDescent="0.15">
      <c r="A392" s="1964"/>
      <c r="B392" s="1957"/>
      <c r="C392" s="1961"/>
      <c r="D392" s="1957"/>
      <c r="E392" s="1961"/>
      <c r="F392" s="1961"/>
      <c r="G392" s="1961"/>
      <c r="H392" s="1961"/>
      <c r="I392" s="1957"/>
      <c r="DE392" s="818"/>
      <c r="DF392" s="772" t="str">
        <f t="shared" si="6"/>
        <v/>
      </c>
      <c r="DG392" s="832">
        <v>390</v>
      </c>
    </row>
    <row r="393" spans="1:111" s="757" customFormat="1" ht="12" customHeight="1" x14ac:dyDescent="0.15">
      <c r="A393" s="1964"/>
      <c r="B393" s="1957"/>
      <c r="C393" s="1961"/>
      <c r="D393" s="1957"/>
      <c r="E393" s="1961"/>
      <c r="F393" s="1961"/>
      <c r="G393" s="1961"/>
      <c r="H393" s="1961"/>
      <c r="I393" s="1957"/>
      <c r="DE393" s="818"/>
      <c r="DF393" s="772" t="str">
        <f t="shared" si="6"/>
        <v/>
      </c>
      <c r="DG393" s="832">
        <v>391</v>
      </c>
    </row>
    <row r="394" spans="1:111" s="757" customFormat="1" ht="12" customHeight="1" x14ac:dyDescent="0.15">
      <c r="A394" s="1964"/>
      <c r="B394" s="1957"/>
      <c r="C394" s="1961"/>
      <c r="D394" s="1957"/>
      <c r="E394" s="1961"/>
      <c r="F394" s="1961"/>
      <c r="G394" s="1961"/>
      <c r="H394" s="1961"/>
      <c r="I394" s="1957"/>
      <c r="DE394" s="818"/>
      <c r="DF394" s="772" t="str">
        <f t="shared" si="6"/>
        <v/>
      </c>
      <c r="DG394" s="832">
        <v>392</v>
      </c>
    </row>
    <row r="395" spans="1:111" s="757" customFormat="1" ht="12" customHeight="1" x14ac:dyDescent="0.15">
      <c r="A395" s="1964"/>
      <c r="B395" s="1957"/>
      <c r="C395" s="1961"/>
      <c r="D395" s="1957"/>
      <c r="E395" s="1961"/>
      <c r="F395" s="1961"/>
      <c r="G395" s="1961"/>
      <c r="H395" s="1961"/>
      <c r="I395" s="1957"/>
      <c r="DE395" s="818"/>
      <c r="DF395" s="772" t="str">
        <f t="shared" si="6"/>
        <v/>
      </c>
      <c r="DG395" s="832">
        <v>393</v>
      </c>
    </row>
    <row r="396" spans="1:111" s="757" customFormat="1" ht="12" customHeight="1" x14ac:dyDescent="0.15">
      <c r="A396" s="1964"/>
      <c r="B396" s="1957"/>
      <c r="C396" s="1961"/>
      <c r="D396" s="1957"/>
      <c r="E396" s="1961"/>
      <c r="F396" s="1961"/>
      <c r="G396" s="1961"/>
      <c r="H396" s="1961"/>
      <c r="I396" s="1957"/>
      <c r="DE396" s="818"/>
      <c r="DF396" s="772" t="str">
        <f t="shared" si="6"/>
        <v/>
      </c>
      <c r="DG396" s="832">
        <v>394</v>
      </c>
    </row>
    <row r="397" spans="1:111" s="757" customFormat="1" ht="12" customHeight="1" x14ac:dyDescent="0.15">
      <c r="A397" s="1964"/>
      <c r="B397" s="1957"/>
      <c r="C397" s="1961"/>
      <c r="D397" s="1957"/>
      <c r="E397" s="1961"/>
      <c r="F397" s="1961"/>
      <c r="G397" s="1961"/>
      <c r="H397" s="1961"/>
      <c r="I397" s="1957"/>
      <c r="DE397" s="818"/>
      <c r="DF397" s="772" t="str">
        <f t="shared" si="6"/>
        <v/>
      </c>
      <c r="DG397" s="832">
        <v>395</v>
      </c>
    </row>
    <row r="398" spans="1:111" s="757" customFormat="1" ht="12" customHeight="1" x14ac:dyDescent="0.15">
      <c r="A398" s="1964"/>
      <c r="B398" s="1957"/>
      <c r="C398" s="1961"/>
      <c r="D398" s="1957"/>
      <c r="E398" s="1961"/>
      <c r="F398" s="1961"/>
      <c r="G398" s="1961"/>
      <c r="H398" s="1961"/>
      <c r="I398" s="1957"/>
      <c r="DE398" s="818"/>
      <c r="DF398" s="772" t="str">
        <f t="shared" si="6"/>
        <v/>
      </c>
      <c r="DG398" s="832">
        <v>396</v>
      </c>
    </row>
    <row r="399" spans="1:111" s="757" customFormat="1" ht="12" customHeight="1" x14ac:dyDescent="0.15">
      <c r="A399" s="1964"/>
      <c r="B399" s="1957"/>
      <c r="C399" s="1961"/>
      <c r="D399" s="1957"/>
      <c r="E399" s="1961"/>
      <c r="F399" s="1961"/>
      <c r="G399" s="1961"/>
      <c r="H399" s="1961"/>
      <c r="I399" s="1957"/>
      <c r="DE399" s="818"/>
      <c r="DF399" s="772" t="str">
        <f t="shared" si="6"/>
        <v/>
      </c>
      <c r="DG399" s="832">
        <v>397</v>
      </c>
    </row>
    <row r="400" spans="1:111" s="757" customFormat="1" ht="12" customHeight="1" x14ac:dyDescent="0.15">
      <c r="A400" s="1964"/>
      <c r="B400" s="1957"/>
      <c r="C400" s="1961"/>
      <c r="D400" s="1957"/>
      <c r="E400" s="1961"/>
      <c r="F400" s="1961"/>
      <c r="G400" s="1961"/>
      <c r="H400" s="1961"/>
      <c r="I400" s="1957"/>
      <c r="DE400" s="818"/>
      <c r="DF400" s="772" t="str">
        <f t="shared" si="6"/>
        <v/>
      </c>
      <c r="DG400" s="832">
        <v>398</v>
      </c>
    </row>
    <row r="401" spans="1:111" s="757" customFormat="1" ht="12" customHeight="1" x14ac:dyDescent="0.15">
      <c r="A401" s="1964"/>
      <c r="B401" s="1957"/>
      <c r="C401" s="1961"/>
      <c r="D401" s="1957"/>
      <c r="E401" s="1961"/>
      <c r="F401" s="1961"/>
      <c r="G401" s="1961"/>
      <c r="H401" s="1961"/>
      <c r="I401" s="1957"/>
      <c r="DE401" s="818"/>
      <c r="DF401" s="772" t="str">
        <f t="shared" si="6"/>
        <v/>
      </c>
      <c r="DG401" s="832">
        <v>399</v>
      </c>
    </row>
    <row r="402" spans="1:111" s="757" customFormat="1" ht="12" customHeight="1" x14ac:dyDescent="0.15">
      <c r="A402" s="1964"/>
      <c r="B402" s="1957"/>
      <c r="C402" s="1961"/>
      <c r="D402" s="1957"/>
      <c r="E402" s="1961"/>
      <c r="F402" s="1961"/>
      <c r="G402" s="1961"/>
      <c r="H402" s="1961"/>
      <c r="I402" s="1957"/>
      <c r="DE402" s="818"/>
      <c r="DF402" s="772" t="str">
        <f t="shared" si="6"/>
        <v/>
      </c>
      <c r="DG402" s="832">
        <v>400</v>
      </c>
    </row>
    <row r="403" spans="1:111" s="757" customFormat="1" ht="12" customHeight="1" x14ac:dyDescent="0.15">
      <c r="A403" s="1964"/>
      <c r="B403" s="1957"/>
      <c r="C403" s="1961"/>
      <c r="D403" s="1957"/>
      <c r="E403" s="1961"/>
      <c r="F403" s="1961"/>
      <c r="G403" s="1961"/>
      <c r="H403" s="1961"/>
      <c r="I403" s="1957"/>
      <c r="DE403" s="818"/>
      <c r="DF403" s="772" t="str">
        <f t="shared" si="6"/>
        <v/>
      </c>
      <c r="DG403" s="832">
        <v>401</v>
      </c>
    </row>
    <row r="404" spans="1:111" s="757" customFormat="1" ht="12" customHeight="1" x14ac:dyDescent="0.15">
      <c r="A404" s="1964"/>
      <c r="B404" s="1957"/>
      <c r="C404" s="1961"/>
      <c r="D404" s="1957"/>
      <c r="E404" s="1961"/>
      <c r="F404" s="1961"/>
      <c r="G404" s="1961"/>
      <c r="H404" s="1961"/>
      <c r="I404" s="1957"/>
      <c r="DE404" s="818"/>
      <c r="DF404" s="772" t="str">
        <f t="shared" si="6"/>
        <v/>
      </c>
      <c r="DG404" s="832">
        <v>402</v>
      </c>
    </row>
    <row r="405" spans="1:111" s="757" customFormat="1" ht="12" customHeight="1" x14ac:dyDescent="0.15">
      <c r="A405" s="1964"/>
      <c r="B405" s="1957"/>
      <c r="C405" s="1961"/>
      <c r="D405" s="1957"/>
      <c r="E405" s="1961"/>
      <c r="F405" s="1961"/>
      <c r="G405" s="1961"/>
      <c r="H405" s="1961"/>
      <c r="I405" s="1957"/>
      <c r="DE405" s="818"/>
      <c r="DF405" s="772" t="str">
        <f t="shared" si="6"/>
        <v/>
      </c>
      <c r="DG405" s="832">
        <v>403</v>
      </c>
    </row>
    <row r="406" spans="1:111" s="757" customFormat="1" ht="12" customHeight="1" x14ac:dyDescent="0.15">
      <c r="A406" s="1964"/>
      <c r="B406" s="1957"/>
      <c r="C406" s="1961"/>
      <c r="D406" s="1957"/>
      <c r="E406" s="1961"/>
      <c r="F406" s="1961"/>
      <c r="G406" s="1961"/>
      <c r="H406" s="1961"/>
      <c r="I406" s="1957"/>
      <c r="DE406" s="818"/>
      <c r="DF406" s="772" t="str">
        <f t="shared" si="6"/>
        <v/>
      </c>
      <c r="DG406" s="832">
        <v>404</v>
      </c>
    </row>
    <row r="407" spans="1:111" s="757" customFormat="1" ht="12" customHeight="1" x14ac:dyDescent="0.15">
      <c r="A407" s="1964"/>
      <c r="B407" s="1957"/>
      <c r="C407" s="1961"/>
      <c r="D407" s="1957"/>
      <c r="E407" s="1961"/>
      <c r="F407" s="1961"/>
      <c r="G407" s="1961"/>
      <c r="H407" s="1961"/>
      <c r="I407" s="1957"/>
      <c r="DE407" s="818"/>
      <c r="DF407" s="772" t="str">
        <f t="shared" si="6"/>
        <v/>
      </c>
      <c r="DG407" s="832">
        <v>405</v>
      </c>
    </row>
    <row r="408" spans="1:111" s="757" customFormat="1" ht="12" customHeight="1" x14ac:dyDescent="0.15">
      <c r="A408" s="1964"/>
      <c r="B408" s="1957"/>
      <c r="C408" s="1961"/>
      <c r="D408" s="1957"/>
      <c r="E408" s="1961"/>
      <c r="F408" s="1961"/>
      <c r="G408" s="1961"/>
      <c r="H408" s="1961"/>
      <c r="I408" s="1957"/>
      <c r="DE408" s="818"/>
      <c r="DF408" s="772" t="str">
        <f t="shared" si="6"/>
        <v/>
      </c>
      <c r="DG408" s="832">
        <v>406</v>
      </c>
    </row>
    <row r="409" spans="1:111" s="757" customFormat="1" ht="12" customHeight="1" x14ac:dyDescent="0.15">
      <c r="A409" s="1964"/>
      <c r="B409" s="1957"/>
      <c r="C409" s="1961"/>
      <c r="D409" s="1957"/>
      <c r="E409" s="1961"/>
      <c r="F409" s="1961"/>
      <c r="G409" s="1961"/>
      <c r="H409" s="1961"/>
      <c r="I409" s="1957"/>
      <c r="DE409" s="818"/>
      <c r="DF409" s="772" t="str">
        <f t="shared" si="6"/>
        <v/>
      </c>
      <c r="DG409" s="832">
        <v>407</v>
      </c>
    </row>
    <row r="410" spans="1:111" s="757" customFormat="1" ht="12" customHeight="1" x14ac:dyDescent="0.15">
      <c r="A410" s="1964"/>
      <c r="B410" s="1957"/>
      <c r="C410" s="1961"/>
      <c r="D410" s="1957"/>
      <c r="E410" s="1961"/>
      <c r="F410" s="1961"/>
      <c r="G410" s="1961"/>
      <c r="H410" s="1961"/>
      <c r="I410" s="1957"/>
      <c r="DE410" s="818"/>
      <c r="DF410" s="772" t="str">
        <f t="shared" si="6"/>
        <v/>
      </c>
      <c r="DG410" s="832">
        <v>408</v>
      </c>
    </row>
    <row r="411" spans="1:111" s="757" customFormat="1" ht="12" customHeight="1" x14ac:dyDescent="0.15">
      <c r="A411" s="1964"/>
      <c r="B411" s="1957"/>
      <c r="C411" s="1961"/>
      <c r="D411" s="1957"/>
      <c r="E411" s="1961"/>
      <c r="F411" s="1961"/>
      <c r="G411" s="1961"/>
      <c r="H411" s="1961"/>
      <c r="I411" s="1957"/>
      <c r="DE411" s="818"/>
      <c r="DF411" s="772" t="str">
        <f t="shared" si="6"/>
        <v/>
      </c>
      <c r="DG411" s="832">
        <v>409</v>
      </c>
    </row>
    <row r="412" spans="1:111" s="757" customFormat="1" ht="12" customHeight="1" x14ac:dyDescent="0.15">
      <c r="A412" s="1964"/>
      <c r="B412" s="1957"/>
      <c r="C412" s="1961"/>
      <c r="D412" s="1957"/>
      <c r="E412" s="1961"/>
      <c r="F412" s="1961"/>
      <c r="G412" s="1961"/>
      <c r="H412" s="1961"/>
      <c r="I412" s="1957"/>
      <c r="DE412" s="818"/>
      <c r="DF412" s="772" t="str">
        <f t="shared" si="6"/>
        <v/>
      </c>
      <c r="DG412" s="832">
        <v>410</v>
      </c>
    </row>
    <row r="413" spans="1:111" s="757" customFormat="1" ht="12" customHeight="1" x14ac:dyDescent="0.15">
      <c r="A413" s="1964"/>
      <c r="B413" s="1957"/>
      <c r="C413" s="1961"/>
      <c r="D413" s="1957"/>
      <c r="E413" s="1961"/>
      <c r="F413" s="1961"/>
      <c r="G413" s="1961"/>
      <c r="H413" s="1961"/>
      <c r="I413" s="1957"/>
      <c r="DE413" s="818"/>
      <c r="DF413" s="772" t="str">
        <f t="shared" si="6"/>
        <v/>
      </c>
      <c r="DG413" s="832">
        <v>411</v>
      </c>
    </row>
    <row r="414" spans="1:111" s="757" customFormat="1" ht="12" customHeight="1" x14ac:dyDescent="0.15">
      <c r="A414" s="1964"/>
      <c r="B414" s="1957"/>
      <c r="C414" s="1961"/>
      <c r="D414" s="1957"/>
      <c r="E414" s="1961"/>
      <c r="F414" s="1961"/>
      <c r="G414" s="1961"/>
      <c r="H414" s="1961"/>
      <c r="I414" s="1957"/>
      <c r="DE414" s="818"/>
      <c r="DF414" s="772" t="str">
        <f t="shared" si="6"/>
        <v/>
      </c>
      <c r="DG414" s="832">
        <v>412</v>
      </c>
    </row>
    <row r="415" spans="1:111" s="757" customFormat="1" ht="12" customHeight="1" x14ac:dyDescent="0.15">
      <c r="A415" s="1964"/>
      <c r="B415" s="1957"/>
      <c r="C415" s="1961"/>
      <c r="D415" s="1957"/>
      <c r="E415" s="1961"/>
      <c r="F415" s="1961"/>
      <c r="G415" s="1961"/>
      <c r="H415" s="1961"/>
      <c r="I415" s="1957"/>
      <c r="DE415" s="818"/>
      <c r="DF415" s="772" t="str">
        <f t="shared" si="6"/>
        <v/>
      </c>
      <c r="DG415" s="832">
        <v>413</v>
      </c>
    </row>
    <row r="416" spans="1:111" s="757" customFormat="1" ht="12" customHeight="1" x14ac:dyDescent="0.15">
      <c r="A416" s="1964"/>
      <c r="B416" s="1957"/>
      <c r="C416" s="1961"/>
      <c r="D416" s="1957"/>
      <c r="E416" s="1961"/>
      <c r="F416" s="1961"/>
      <c r="G416" s="1961"/>
      <c r="H416" s="1961"/>
      <c r="I416" s="1957"/>
      <c r="DE416" s="818"/>
      <c r="DF416" s="772" t="str">
        <f t="shared" si="6"/>
        <v/>
      </c>
      <c r="DG416" s="832">
        <v>414</v>
      </c>
    </row>
    <row r="417" spans="1:111" s="757" customFormat="1" ht="12" customHeight="1" x14ac:dyDescent="0.15">
      <c r="A417" s="1964"/>
      <c r="B417" s="1957"/>
      <c r="C417" s="1961"/>
      <c r="D417" s="1957"/>
      <c r="E417" s="1961"/>
      <c r="F417" s="1961"/>
      <c r="G417" s="1961"/>
      <c r="H417" s="1961"/>
      <c r="I417" s="1957"/>
      <c r="DE417" s="818"/>
      <c r="DF417" s="772" t="str">
        <f t="shared" si="6"/>
        <v/>
      </c>
      <c r="DG417" s="832">
        <v>415</v>
      </c>
    </row>
    <row r="418" spans="1:111" s="757" customFormat="1" ht="12" customHeight="1" x14ac:dyDescent="0.15">
      <c r="A418" s="1964"/>
      <c r="B418" s="1957"/>
      <c r="C418" s="1961"/>
      <c r="D418" s="1957"/>
      <c r="E418" s="1961"/>
      <c r="F418" s="1961"/>
      <c r="G418" s="1961"/>
      <c r="H418" s="1961"/>
      <c r="I418" s="1957"/>
      <c r="DE418" s="818"/>
      <c r="DF418" s="772" t="str">
        <f t="shared" si="6"/>
        <v/>
      </c>
      <c r="DG418" s="832">
        <v>416</v>
      </c>
    </row>
    <row r="419" spans="1:111" s="757" customFormat="1" ht="12" customHeight="1" x14ac:dyDescent="0.15">
      <c r="A419" s="1964"/>
      <c r="B419" s="1957"/>
      <c r="C419" s="1961"/>
      <c r="D419" s="1957"/>
      <c r="E419" s="1961"/>
      <c r="F419" s="1961"/>
      <c r="G419" s="1961"/>
      <c r="H419" s="1961"/>
      <c r="I419" s="1957"/>
      <c r="DE419" s="818"/>
      <c r="DF419" s="772" t="str">
        <f t="shared" si="6"/>
        <v/>
      </c>
      <c r="DG419" s="832">
        <v>417</v>
      </c>
    </row>
    <row r="420" spans="1:111" s="757" customFormat="1" ht="12" customHeight="1" x14ac:dyDescent="0.15">
      <c r="A420" s="1964"/>
      <c r="B420" s="1957"/>
      <c r="C420" s="1961"/>
      <c r="D420" s="1957"/>
      <c r="E420" s="1961"/>
      <c r="F420" s="1961"/>
      <c r="G420" s="1961"/>
      <c r="H420" s="1961"/>
      <c r="I420" s="1957"/>
      <c r="DE420" s="818"/>
      <c r="DF420" s="772" t="str">
        <f t="shared" si="6"/>
        <v/>
      </c>
      <c r="DG420" s="832">
        <v>418</v>
      </c>
    </row>
    <row r="421" spans="1:111" s="757" customFormat="1" ht="12" customHeight="1" x14ac:dyDescent="0.15">
      <c r="A421" s="1964"/>
      <c r="B421" s="1957"/>
      <c r="C421" s="1961"/>
      <c r="D421" s="1957"/>
      <c r="E421" s="1961"/>
      <c r="F421" s="1961"/>
      <c r="G421" s="1961"/>
      <c r="H421" s="1961"/>
      <c r="I421" s="1957"/>
      <c r="DE421" s="818"/>
      <c r="DF421" s="772" t="str">
        <f t="shared" si="6"/>
        <v/>
      </c>
      <c r="DG421" s="832">
        <v>419</v>
      </c>
    </row>
    <row r="422" spans="1:111" s="757" customFormat="1" ht="12" customHeight="1" x14ac:dyDescent="0.15">
      <c r="A422" s="1964"/>
      <c r="B422" s="1957"/>
      <c r="C422" s="1961"/>
      <c r="D422" s="1957"/>
      <c r="E422" s="1961"/>
      <c r="F422" s="1961"/>
      <c r="G422" s="1961"/>
      <c r="H422" s="1961"/>
      <c r="I422" s="1957"/>
      <c r="DE422" s="818"/>
      <c r="DF422" s="772" t="str">
        <f t="shared" si="6"/>
        <v/>
      </c>
      <c r="DG422" s="832">
        <v>420</v>
      </c>
    </row>
    <row r="423" spans="1:111" s="757" customFormat="1" ht="12" customHeight="1" x14ac:dyDescent="0.15">
      <c r="A423" s="1964"/>
      <c r="B423" s="1957"/>
      <c r="C423" s="1961"/>
      <c r="D423" s="1957"/>
      <c r="E423" s="1961"/>
      <c r="F423" s="1961"/>
      <c r="G423" s="1961"/>
      <c r="H423" s="1961"/>
      <c r="I423" s="1957"/>
      <c r="DE423" s="818"/>
      <c r="DF423" s="772" t="str">
        <f t="shared" si="6"/>
        <v/>
      </c>
      <c r="DG423" s="832">
        <v>421</v>
      </c>
    </row>
    <row r="424" spans="1:111" s="757" customFormat="1" ht="12" customHeight="1" x14ac:dyDescent="0.15">
      <c r="A424" s="1964"/>
      <c r="B424" s="1957"/>
      <c r="C424" s="1961"/>
      <c r="D424" s="1957"/>
      <c r="E424" s="1961"/>
      <c r="F424" s="1961"/>
      <c r="G424" s="1961"/>
      <c r="H424" s="1961"/>
      <c r="I424" s="1957"/>
      <c r="DE424" s="818"/>
      <c r="DF424" s="772" t="str">
        <f t="shared" si="6"/>
        <v/>
      </c>
      <c r="DG424" s="832">
        <v>422</v>
      </c>
    </row>
    <row r="425" spans="1:111" s="757" customFormat="1" ht="12" customHeight="1" x14ac:dyDescent="0.15">
      <c r="A425" s="1964"/>
      <c r="B425" s="1957"/>
      <c r="C425" s="1961"/>
      <c r="D425" s="1957"/>
      <c r="E425" s="1961"/>
      <c r="F425" s="1961"/>
      <c r="G425" s="1961"/>
      <c r="H425" s="1961"/>
      <c r="I425" s="1957"/>
      <c r="DE425" s="818"/>
      <c r="DF425" s="772" t="str">
        <f t="shared" si="6"/>
        <v/>
      </c>
      <c r="DG425" s="832">
        <v>423</v>
      </c>
    </row>
    <row r="426" spans="1:111" s="757" customFormat="1" ht="12" customHeight="1" x14ac:dyDescent="0.15">
      <c r="A426" s="1964"/>
      <c r="B426" s="1957"/>
      <c r="C426" s="1961"/>
      <c r="D426" s="1957"/>
      <c r="E426" s="1961"/>
      <c r="F426" s="1961"/>
      <c r="G426" s="1961"/>
      <c r="H426" s="1961"/>
      <c r="I426" s="1957"/>
      <c r="DE426" s="818"/>
      <c r="DF426" s="772" t="str">
        <f t="shared" si="6"/>
        <v/>
      </c>
      <c r="DG426" s="832">
        <v>424</v>
      </c>
    </row>
    <row r="427" spans="1:111" s="757" customFormat="1" ht="12" customHeight="1" x14ac:dyDescent="0.15">
      <c r="A427" s="1964"/>
      <c r="B427" s="1957"/>
      <c r="C427" s="1961"/>
      <c r="D427" s="1957"/>
      <c r="E427" s="1961"/>
      <c r="F427" s="1961"/>
      <c r="G427" s="1961"/>
      <c r="H427" s="1961"/>
      <c r="I427" s="1957"/>
      <c r="DE427" s="818"/>
      <c r="DF427" s="772" t="str">
        <f t="shared" si="6"/>
        <v/>
      </c>
      <c r="DG427" s="832">
        <v>425</v>
      </c>
    </row>
    <row r="428" spans="1:111" s="757" customFormat="1" ht="12" customHeight="1" x14ac:dyDescent="0.15">
      <c r="A428" s="1964"/>
      <c r="B428" s="1957"/>
      <c r="C428" s="1961"/>
      <c r="D428" s="1957"/>
      <c r="E428" s="1961"/>
      <c r="F428" s="1961"/>
      <c r="G428" s="1961"/>
      <c r="H428" s="1961"/>
      <c r="I428" s="1957"/>
      <c r="DE428" s="818"/>
      <c r="DF428" s="772" t="str">
        <f t="shared" si="6"/>
        <v/>
      </c>
      <c r="DG428" s="832">
        <v>426</v>
      </c>
    </row>
    <row r="429" spans="1:111" s="757" customFormat="1" ht="12" customHeight="1" x14ac:dyDescent="0.15">
      <c r="A429" s="1964"/>
      <c r="B429" s="1957"/>
      <c r="C429" s="1961"/>
      <c r="D429" s="1957"/>
      <c r="E429" s="1961"/>
      <c r="F429" s="1961"/>
      <c r="G429" s="1961"/>
      <c r="H429" s="1961"/>
      <c r="I429" s="1957"/>
      <c r="DE429" s="818"/>
      <c r="DF429" s="772" t="str">
        <f t="shared" si="6"/>
        <v/>
      </c>
      <c r="DG429" s="832">
        <v>427</v>
      </c>
    </row>
    <row r="430" spans="1:111" s="757" customFormat="1" ht="12" customHeight="1" x14ac:dyDescent="0.15">
      <c r="A430" s="1964"/>
      <c r="B430" s="1957"/>
      <c r="C430" s="1961"/>
      <c r="D430" s="1957"/>
      <c r="E430" s="1961"/>
      <c r="F430" s="1961"/>
      <c r="G430" s="1961"/>
      <c r="H430" s="1961"/>
      <c r="I430" s="1957"/>
      <c r="DE430" s="818"/>
      <c r="DF430" s="772" t="str">
        <f t="shared" si="6"/>
        <v/>
      </c>
      <c r="DG430" s="832">
        <v>428</v>
      </c>
    </row>
    <row r="431" spans="1:111" s="757" customFormat="1" ht="12" customHeight="1" x14ac:dyDescent="0.15">
      <c r="A431" s="1964"/>
      <c r="B431" s="1957"/>
      <c r="C431" s="1961"/>
      <c r="D431" s="1957"/>
      <c r="E431" s="1961"/>
      <c r="F431" s="1961"/>
      <c r="G431" s="1961"/>
      <c r="H431" s="1961"/>
      <c r="I431" s="1957"/>
      <c r="DE431" s="818"/>
      <c r="DF431" s="772" t="str">
        <f t="shared" si="6"/>
        <v/>
      </c>
      <c r="DG431" s="832">
        <v>429</v>
      </c>
    </row>
    <row r="432" spans="1:111" s="757" customFormat="1" ht="12" customHeight="1" x14ac:dyDescent="0.15">
      <c r="A432" s="1964"/>
      <c r="B432" s="1957"/>
      <c r="C432" s="1961"/>
      <c r="D432" s="1957"/>
      <c r="E432" s="1961"/>
      <c r="F432" s="1961"/>
      <c r="G432" s="1961"/>
      <c r="H432" s="1961"/>
      <c r="I432" s="1957"/>
      <c r="DE432" s="818"/>
      <c r="DF432" s="772" t="str">
        <f t="shared" si="6"/>
        <v/>
      </c>
      <c r="DG432" s="832">
        <v>430</v>
      </c>
    </row>
    <row r="433" spans="1:111" s="757" customFormat="1" ht="12" customHeight="1" x14ac:dyDescent="0.15">
      <c r="A433" s="1964"/>
      <c r="B433" s="1957"/>
      <c r="C433" s="1961"/>
      <c r="D433" s="1957"/>
      <c r="E433" s="1961"/>
      <c r="F433" s="1961"/>
      <c r="G433" s="1961"/>
      <c r="H433" s="1961"/>
      <c r="I433" s="1957"/>
      <c r="DE433" s="818"/>
      <c r="DF433" s="772" t="str">
        <f t="shared" si="6"/>
        <v/>
      </c>
      <c r="DG433" s="832">
        <v>431</v>
      </c>
    </row>
    <row r="434" spans="1:111" s="757" customFormat="1" ht="12" customHeight="1" x14ac:dyDescent="0.15">
      <c r="A434" s="1964"/>
      <c r="B434" s="1957"/>
      <c r="C434" s="1961"/>
      <c r="D434" s="1957"/>
      <c r="E434" s="1961"/>
      <c r="F434" s="1961"/>
      <c r="G434" s="1961"/>
      <c r="H434" s="1961"/>
      <c r="I434" s="1957"/>
      <c r="DE434" s="818"/>
      <c r="DF434" s="772" t="str">
        <f t="shared" si="6"/>
        <v/>
      </c>
      <c r="DG434" s="832">
        <v>432</v>
      </c>
    </row>
    <row r="435" spans="1:111" s="757" customFormat="1" ht="12" customHeight="1" x14ac:dyDescent="0.15">
      <c r="A435" s="1964"/>
      <c r="B435" s="1957"/>
      <c r="C435" s="1961"/>
      <c r="D435" s="1957"/>
      <c r="E435" s="1961"/>
      <c r="F435" s="1961"/>
      <c r="G435" s="1961"/>
      <c r="H435" s="1961"/>
      <c r="I435" s="1957"/>
      <c r="DE435" s="818"/>
      <c r="DF435" s="772" t="str">
        <f t="shared" si="6"/>
        <v/>
      </c>
      <c r="DG435" s="832">
        <v>433</v>
      </c>
    </row>
    <row r="436" spans="1:111" s="757" customFormat="1" ht="12" customHeight="1" x14ac:dyDescent="0.15">
      <c r="A436" s="1964"/>
      <c r="B436" s="1957"/>
      <c r="C436" s="1961"/>
      <c r="D436" s="1957"/>
      <c r="E436" s="1961"/>
      <c r="F436" s="1961"/>
      <c r="G436" s="1961"/>
      <c r="H436" s="1961"/>
      <c r="I436" s="1957"/>
      <c r="DE436" s="818"/>
      <c r="DF436" s="772" t="str">
        <f t="shared" si="6"/>
        <v/>
      </c>
      <c r="DG436" s="832">
        <v>434</v>
      </c>
    </row>
    <row r="437" spans="1:111" s="757" customFormat="1" ht="12" customHeight="1" x14ac:dyDescent="0.15">
      <c r="A437" s="1964"/>
      <c r="B437" s="1957"/>
      <c r="C437" s="1961"/>
      <c r="D437" s="1957"/>
      <c r="E437" s="1961"/>
      <c r="F437" s="1961"/>
      <c r="G437" s="1961"/>
      <c r="H437" s="1961"/>
      <c r="I437" s="1957"/>
      <c r="DE437" s="818"/>
      <c r="DF437" s="772" t="str">
        <f t="shared" si="6"/>
        <v/>
      </c>
      <c r="DG437" s="832">
        <v>435</v>
      </c>
    </row>
    <row r="438" spans="1:111" s="757" customFormat="1" ht="12" customHeight="1" x14ac:dyDescent="0.15">
      <c r="A438" s="1964"/>
      <c r="B438" s="1957"/>
      <c r="C438" s="1961"/>
      <c r="D438" s="1957"/>
      <c r="E438" s="1961"/>
      <c r="F438" s="1961"/>
      <c r="G438" s="1961"/>
      <c r="H438" s="1961"/>
      <c r="I438" s="1957"/>
      <c r="DE438" s="818"/>
      <c r="DF438" s="772" t="str">
        <f t="shared" si="6"/>
        <v/>
      </c>
      <c r="DG438" s="832">
        <v>436</v>
      </c>
    </row>
    <row r="439" spans="1:111" s="757" customFormat="1" ht="12" customHeight="1" x14ac:dyDescent="0.15">
      <c r="A439" s="1964"/>
      <c r="B439" s="1957"/>
      <c r="C439" s="1961"/>
      <c r="D439" s="1957"/>
      <c r="E439" s="1961"/>
      <c r="F439" s="1961"/>
      <c r="G439" s="1961"/>
      <c r="H439" s="1961"/>
      <c r="I439" s="1957"/>
      <c r="DE439" s="818"/>
      <c r="DF439" s="772" t="str">
        <f t="shared" si="6"/>
        <v/>
      </c>
      <c r="DG439" s="832">
        <v>437</v>
      </c>
    </row>
    <row r="440" spans="1:111" s="757" customFormat="1" ht="12" customHeight="1" x14ac:dyDescent="0.15">
      <c r="A440" s="1964"/>
      <c r="B440" s="1957"/>
      <c r="C440" s="1961"/>
      <c r="D440" s="1957"/>
      <c r="E440" s="1961"/>
      <c r="F440" s="1961"/>
      <c r="G440" s="1961"/>
      <c r="H440" s="1961"/>
      <c r="I440" s="1957"/>
      <c r="DE440" s="818"/>
      <c r="DF440" s="772" t="str">
        <f t="shared" si="6"/>
        <v/>
      </c>
      <c r="DG440" s="832">
        <v>438</v>
      </c>
    </row>
    <row r="441" spans="1:111" s="757" customFormat="1" ht="12" customHeight="1" x14ac:dyDescent="0.15">
      <c r="A441" s="1964"/>
      <c r="B441" s="1957"/>
      <c r="C441" s="1961"/>
      <c r="D441" s="1957"/>
      <c r="E441" s="1961"/>
      <c r="F441" s="1961"/>
      <c r="G441" s="1961"/>
      <c r="H441" s="1961"/>
      <c r="I441" s="1957"/>
      <c r="DE441" s="818"/>
      <c r="DF441" s="772" t="str">
        <f t="shared" si="6"/>
        <v/>
      </c>
      <c r="DG441" s="832">
        <v>439</v>
      </c>
    </row>
    <row r="442" spans="1:111" s="757" customFormat="1" ht="12" customHeight="1" x14ac:dyDescent="0.15">
      <c r="A442" s="1964"/>
      <c r="B442" s="1957"/>
      <c r="C442" s="1961"/>
      <c r="D442" s="1957"/>
      <c r="E442" s="1961"/>
      <c r="F442" s="1961"/>
      <c r="G442" s="1961"/>
      <c r="H442" s="1961"/>
      <c r="I442" s="1957"/>
      <c r="DE442" s="818"/>
      <c r="DF442" s="772" t="str">
        <f t="shared" si="6"/>
        <v/>
      </c>
      <c r="DG442" s="832">
        <v>440</v>
      </c>
    </row>
    <row r="443" spans="1:111" s="757" customFormat="1" ht="12" customHeight="1" x14ac:dyDescent="0.15">
      <c r="A443" s="1964"/>
      <c r="B443" s="1957"/>
      <c r="C443" s="1961"/>
      <c r="D443" s="1957"/>
      <c r="E443" s="1961"/>
      <c r="F443" s="1961"/>
      <c r="G443" s="1961"/>
      <c r="H443" s="1961"/>
      <c r="I443" s="1957"/>
      <c r="DE443" s="818"/>
      <c r="DF443" s="772" t="str">
        <f t="shared" si="6"/>
        <v/>
      </c>
      <c r="DG443" s="832">
        <v>441</v>
      </c>
    </row>
    <row r="444" spans="1:111" s="757" customFormat="1" ht="12" customHeight="1" x14ac:dyDescent="0.15">
      <c r="A444" s="1964"/>
      <c r="B444" s="1957"/>
      <c r="C444" s="1961"/>
      <c r="D444" s="1957"/>
      <c r="E444" s="1961"/>
      <c r="F444" s="1961"/>
      <c r="G444" s="1961"/>
      <c r="H444" s="1961"/>
      <c r="I444" s="1957"/>
      <c r="DE444" s="818"/>
      <c r="DF444" s="772" t="str">
        <f t="shared" si="6"/>
        <v/>
      </c>
      <c r="DG444" s="832">
        <v>442</v>
      </c>
    </row>
    <row r="445" spans="1:111" s="757" customFormat="1" ht="12" customHeight="1" x14ac:dyDescent="0.15">
      <c r="A445" s="1964"/>
      <c r="B445" s="1957"/>
      <c r="C445" s="1961"/>
      <c r="D445" s="1957"/>
      <c r="E445" s="1961"/>
      <c r="F445" s="1961"/>
      <c r="G445" s="1961"/>
      <c r="H445" s="1961"/>
      <c r="I445" s="1957"/>
      <c r="DE445" s="818"/>
      <c r="DF445" s="772" t="str">
        <f t="shared" si="6"/>
        <v/>
      </c>
      <c r="DG445" s="832">
        <v>443</v>
      </c>
    </row>
    <row r="446" spans="1:111" s="757" customFormat="1" ht="12" customHeight="1" x14ac:dyDescent="0.15">
      <c r="A446" s="1964"/>
      <c r="B446" s="1957"/>
      <c r="C446" s="1961"/>
      <c r="D446" s="1957"/>
      <c r="E446" s="1961"/>
      <c r="F446" s="1961"/>
      <c r="G446" s="1961"/>
      <c r="H446" s="1961"/>
      <c r="I446" s="1957"/>
      <c r="DE446" s="818"/>
      <c r="DF446" s="772" t="str">
        <f t="shared" si="6"/>
        <v/>
      </c>
      <c r="DG446" s="832">
        <v>444</v>
      </c>
    </row>
    <row r="447" spans="1:111" s="757" customFormat="1" ht="12" customHeight="1" x14ac:dyDescent="0.15">
      <c r="A447" s="1964"/>
      <c r="B447" s="1957"/>
      <c r="C447" s="1961"/>
      <c r="D447" s="1957"/>
      <c r="E447" s="1961"/>
      <c r="F447" s="1961"/>
      <c r="G447" s="1961"/>
      <c r="H447" s="1961"/>
      <c r="I447" s="1957"/>
      <c r="DE447" s="818"/>
      <c r="DF447" s="772" t="str">
        <f t="shared" si="6"/>
        <v/>
      </c>
      <c r="DG447" s="832">
        <v>445</v>
      </c>
    </row>
    <row r="448" spans="1:111" s="757" customFormat="1" ht="12" customHeight="1" x14ac:dyDescent="0.15">
      <c r="A448" s="1964"/>
      <c r="B448" s="1957"/>
      <c r="C448" s="1961"/>
      <c r="D448" s="1957"/>
      <c r="E448" s="1961"/>
      <c r="F448" s="1961"/>
      <c r="G448" s="1961"/>
      <c r="H448" s="1961"/>
      <c r="I448" s="1957"/>
      <c r="DE448" s="818"/>
      <c r="DF448" s="772" t="str">
        <f t="shared" si="6"/>
        <v/>
      </c>
      <c r="DG448" s="832">
        <v>446</v>
      </c>
    </row>
    <row r="449" spans="1:111" s="757" customFormat="1" ht="12" customHeight="1" x14ac:dyDescent="0.15">
      <c r="A449" s="1964"/>
      <c r="B449" s="1957"/>
      <c r="C449" s="1961"/>
      <c r="D449" s="1957"/>
      <c r="E449" s="1961"/>
      <c r="F449" s="1961"/>
      <c r="G449" s="1961"/>
      <c r="H449" s="1961"/>
      <c r="I449" s="1957"/>
      <c r="DE449" s="818"/>
      <c r="DF449" s="772" t="str">
        <f t="shared" si="6"/>
        <v/>
      </c>
      <c r="DG449" s="832">
        <v>447</v>
      </c>
    </row>
    <row r="450" spans="1:111" s="757" customFormat="1" ht="12" customHeight="1" x14ac:dyDescent="0.15">
      <c r="A450" s="1964"/>
      <c r="B450" s="1957"/>
      <c r="C450" s="1961"/>
      <c r="D450" s="1957"/>
      <c r="E450" s="1961"/>
      <c r="F450" s="1961"/>
      <c r="G450" s="1961"/>
      <c r="H450" s="1961"/>
      <c r="I450" s="1957"/>
      <c r="DE450" s="818"/>
      <c r="DF450" s="772" t="str">
        <f t="shared" si="6"/>
        <v/>
      </c>
      <c r="DG450" s="832">
        <v>448</v>
      </c>
    </row>
    <row r="451" spans="1:111" s="757" customFormat="1" ht="12" customHeight="1" x14ac:dyDescent="0.15">
      <c r="A451" s="1964"/>
      <c r="B451" s="1957"/>
      <c r="C451" s="1961"/>
      <c r="D451" s="1957"/>
      <c r="E451" s="1961"/>
      <c r="F451" s="1961"/>
      <c r="G451" s="1961"/>
      <c r="H451" s="1961"/>
      <c r="I451" s="1957"/>
      <c r="DE451" s="818"/>
      <c r="DF451" s="772" t="str">
        <f t="shared" si="6"/>
        <v/>
      </c>
      <c r="DG451" s="832">
        <v>449</v>
      </c>
    </row>
    <row r="452" spans="1:111" s="757" customFormat="1" ht="12" customHeight="1" x14ac:dyDescent="0.15">
      <c r="A452" s="1964"/>
      <c r="B452" s="1957"/>
      <c r="C452" s="1961"/>
      <c r="D452" s="1957"/>
      <c r="E452" s="1961"/>
      <c r="F452" s="1961"/>
      <c r="G452" s="1961"/>
      <c r="H452" s="1961"/>
      <c r="I452" s="1957"/>
      <c r="DE452" s="818"/>
      <c r="DF452" s="772" t="str">
        <f t="shared" si="6"/>
        <v/>
      </c>
      <c r="DG452" s="832">
        <v>450</v>
      </c>
    </row>
    <row r="453" spans="1:111" s="757" customFormat="1" ht="12" customHeight="1" x14ac:dyDescent="0.15">
      <c r="A453" s="1964"/>
      <c r="B453" s="1957"/>
      <c r="C453" s="1961"/>
      <c r="D453" s="1957"/>
      <c r="E453" s="1961"/>
      <c r="F453" s="1961"/>
      <c r="G453" s="1961"/>
      <c r="H453" s="1961"/>
      <c r="I453" s="1957"/>
      <c r="DE453" s="818"/>
      <c r="DF453" s="772" t="str">
        <f t="shared" si="6"/>
        <v/>
      </c>
      <c r="DG453" s="832">
        <v>451</v>
      </c>
    </row>
    <row r="454" spans="1:111" s="757" customFormat="1" ht="12" customHeight="1" x14ac:dyDescent="0.15">
      <c r="A454" s="1964"/>
      <c r="B454" s="1957"/>
      <c r="C454" s="1961"/>
      <c r="D454" s="1957"/>
      <c r="E454" s="1961"/>
      <c r="F454" s="1961"/>
      <c r="G454" s="1961"/>
      <c r="H454" s="1961"/>
      <c r="I454" s="1957"/>
      <c r="DE454" s="818"/>
      <c r="DF454" s="772" t="str">
        <f t="shared" si="6"/>
        <v/>
      </c>
      <c r="DG454" s="832">
        <v>452</v>
      </c>
    </row>
    <row r="455" spans="1:111" s="757" customFormat="1" ht="12" customHeight="1" x14ac:dyDescent="0.15">
      <c r="A455" s="1964"/>
      <c r="B455" s="1957"/>
      <c r="C455" s="1961"/>
      <c r="D455" s="1957"/>
      <c r="E455" s="1961"/>
      <c r="F455" s="1961"/>
      <c r="G455" s="1961"/>
      <c r="H455" s="1961"/>
      <c r="I455" s="1957"/>
      <c r="DE455" s="818"/>
      <c r="DF455" s="772" t="str">
        <f t="shared" ref="DF455:DF518" si="7">IF(COUNTA(A455:I455)&gt;0,DG455,"")</f>
        <v/>
      </c>
      <c r="DG455" s="832">
        <v>453</v>
      </c>
    </row>
    <row r="456" spans="1:111" s="757" customFormat="1" ht="12" customHeight="1" x14ac:dyDescent="0.15">
      <c r="A456" s="1964"/>
      <c r="B456" s="1957"/>
      <c r="C456" s="1961"/>
      <c r="D456" s="1957"/>
      <c r="E456" s="1961"/>
      <c r="F456" s="1961"/>
      <c r="G456" s="1961"/>
      <c r="H456" s="1961"/>
      <c r="I456" s="1957"/>
      <c r="DE456" s="818"/>
      <c r="DF456" s="772" t="str">
        <f t="shared" si="7"/>
        <v/>
      </c>
      <c r="DG456" s="832">
        <v>454</v>
      </c>
    </row>
    <row r="457" spans="1:111" s="757" customFormat="1" ht="12" customHeight="1" x14ac:dyDescent="0.15">
      <c r="A457" s="1964"/>
      <c r="B457" s="1957"/>
      <c r="C457" s="1961"/>
      <c r="D457" s="1957"/>
      <c r="E457" s="1961"/>
      <c r="F457" s="1961"/>
      <c r="G457" s="1961"/>
      <c r="H457" s="1961"/>
      <c r="I457" s="1957"/>
      <c r="DE457" s="818"/>
      <c r="DF457" s="772" t="str">
        <f t="shared" si="7"/>
        <v/>
      </c>
      <c r="DG457" s="832">
        <v>455</v>
      </c>
    </row>
    <row r="458" spans="1:111" s="757" customFormat="1" ht="12" customHeight="1" x14ac:dyDescent="0.15">
      <c r="A458" s="1964"/>
      <c r="B458" s="1957"/>
      <c r="C458" s="1961"/>
      <c r="D458" s="1957"/>
      <c r="E458" s="1961"/>
      <c r="F458" s="1961"/>
      <c r="G458" s="1961"/>
      <c r="H458" s="1961"/>
      <c r="I458" s="1957"/>
      <c r="DE458" s="818"/>
      <c r="DF458" s="772" t="str">
        <f t="shared" si="7"/>
        <v/>
      </c>
      <c r="DG458" s="832">
        <v>456</v>
      </c>
    </row>
    <row r="459" spans="1:111" s="757" customFormat="1" ht="12" customHeight="1" x14ac:dyDescent="0.15">
      <c r="A459" s="1964"/>
      <c r="B459" s="1957"/>
      <c r="C459" s="1961"/>
      <c r="D459" s="1957"/>
      <c r="E459" s="1961"/>
      <c r="F459" s="1961"/>
      <c r="G459" s="1961"/>
      <c r="H459" s="1961"/>
      <c r="I459" s="1957"/>
      <c r="DE459" s="818"/>
      <c r="DF459" s="772" t="str">
        <f t="shared" si="7"/>
        <v/>
      </c>
      <c r="DG459" s="832">
        <v>457</v>
      </c>
    </row>
    <row r="460" spans="1:111" s="757" customFormat="1" ht="12" customHeight="1" x14ac:dyDescent="0.15">
      <c r="A460" s="1964"/>
      <c r="B460" s="1957"/>
      <c r="C460" s="1961"/>
      <c r="D460" s="1957"/>
      <c r="E460" s="1961"/>
      <c r="F460" s="1961"/>
      <c r="G460" s="1961"/>
      <c r="H460" s="1961"/>
      <c r="I460" s="1957"/>
      <c r="DE460" s="818"/>
      <c r="DF460" s="772" t="str">
        <f t="shared" si="7"/>
        <v/>
      </c>
      <c r="DG460" s="832">
        <v>458</v>
      </c>
    </row>
    <row r="461" spans="1:111" s="757" customFormat="1" ht="12" customHeight="1" x14ac:dyDescent="0.15">
      <c r="A461" s="1964"/>
      <c r="B461" s="1957"/>
      <c r="C461" s="1961"/>
      <c r="D461" s="1957"/>
      <c r="E461" s="1961"/>
      <c r="F461" s="1961"/>
      <c r="G461" s="1961"/>
      <c r="H461" s="1961"/>
      <c r="I461" s="1957"/>
      <c r="DE461" s="818"/>
      <c r="DF461" s="772" t="str">
        <f t="shared" si="7"/>
        <v/>
      </c>
      <c r="DG461" s="832">
        <v>459</v>
      </c>
    </row>
    <row r="462" spans="1:111" s="757" customFormat="1" ht="12" customHeight="1" x14ac:dyDescent="0.15">
      <c r="A462" s="1964"/>
      <c r="B462" s="1957"/>
      <c r="C462" s="1961"/>
      <c r="D462" s="1957"/>
      <c r="E462" s="1961"/>
      <c r="F462" s="1961"/>
      <c r="G462" s="1961"/>
      <c r="H462" s="1961"/>
      <c r="I462" s="1957"/>
      <c r="DE462" s="818"/>
      <c r="DF462" s="772" t="str">
        <f t="shared" si="7"/>
        <v/>
      </c>
      <c r="DG462" s="832">
        <v>460</v>
      </c>
    </row>
    <row r="463" spans="1:111" s="757" customFormat="1" ht="12" customHeight="1" x14ac:dyDescent="0.15">
      <c r="A463" s="1964"/>
      <c r="B463" s="1957"/>
      <c r="C463" s="1961"/>
      <c r="D463" s="1957"/>
      <c r="E463" s="1961"/>
      <c r="F463" s="1961"/>
      <c r="G463" s="1961"/>
      <c r="H463" s="1961"/>
      <c r="I463" s="1957"/>
      <c r="DE463" s="818"/>
      <c r="DF463" s="772" t="str">
        <f t="shared" si="7"/>
        <v/>
      </c>
      <c r="DG463" s="832">
        <v>461</v>
      </c>
    </row>
    <row r="464" spans="1:111" s="757" customFormat="1" ht="12" customHeight="1" x14ac:dyDescent="0.15">
      <c r="A464" s="1964"/>
      <c r="B464" s="1957"/>
      <c r="C464" s="1961"/>
      <c r="D464" s="1957"/>
      <c r="E464" s="1961"/>
      <c r="F464" s="1961"/>
      <c r="G464" s="1961"/>
      <c r="H464" s="1961"/>
      <c r="I464" s="1957"/>
      <c r="DE464" s="818"/>
      <c r="DF464" s="772" t="str">
        <f t="shared" si="7"/>
        <v/>
      </c>
      <c r="DG464" s="832">
        <v>462</v>
      </c>
    </row>
    <row r="465" spans="1:111" s="757" customFormat="1" ht="12" customHeight="1" x14ac:dyDescent="0.15">
      <c r="A465" s="1964"/>
      <c r="B465" s="1957"/>
      <c r="C465" s="1961"/>
      <c r="D465" s="1957"/>
      <c r="E465" s="1961"/>
      <c r="F465" s="1961"/>
      <c r="G465" s="1961"/>
      <c r="H465" s="1961"/>
      <c r="I465" s="1957"/>
      <c r="DE465" s="818"/>
      <c r="DF465" s="772" t="str">
        <f t="shared" si="7"/>
        <v/>
      </c>
      <c r="DG465" s="832">
        <v>463</v>
      </c>
    </row>
    <row r="466" spans="1:111" s="757" customFormat="1" ht="12" customHeight="1" x14ac:dyDescent="0.15">
      <c r="A466" s="1964"/>
      <c r="B466" s="1957"/>
      <c r="C466" s="1961"/>
      <c r="D466" s="1957"/>
      <c r="E466" s="1961"/>
      <c r="F466" s="1961"/>
      <c r="G466" s="1961"/>
      <c r="H466" s="1961"/>
      <c r="I466" s="1957"/>
      <c r="DE466" s="818"/>
      <c r="DF466" s="772" t="str">
        <f t="shared" si="7"/>
        <v/>
      </c>
      <c r="DG466" s="832">
        <v>464</v>
      </c>
    </row>
    <row r="467" spans="1:111" s="757" customFormat="1" ht="12" customHeight="1" x14ac:dyDescent="0.15">
      <c r="A467" s="1964"/>
      <c r="B467" s="1957"/>
      <c r="C467" s="1961"/>
      <c r="D467" s="1957"/>
      <c r="E467" s="1961"/>
      <c r="F467" s="1961"/>
      <c r="G467" s="1961"/>
      <c r="H467" s="1961"/>
      <c r="I467" s="1957"/>
      <c r="DE467" s="818"/>
      <c r="DF467" s="772" t="str">
        <f t="shared" si="7"/>
        <v/>
      </c>
      <c r="DG467" s="832">
        <v>465</v>
      </c>
    </row>
    <row r="468" spans="1:111" s="757" customFormat="1" ht="12" customHeight="1" x14ac:dyDescent="0.15">
      <c r="A468" s="1964"/>
      <c r="B468" s="1957"/>
      <c r="C468" s="1961"/>
      <c r="D468" s="1957"/>
      <c r="E468" s="1961"/>
      <c r="F468" s="1961"/>
      <c r="G468" s="1961"/>
      <c r="H468" s="1961"/>
      <c r="I468" s="1957"/>
      <c r="DE468" s="818"/>
      <c r="DF468" s="772" t="str">
        <f t="shared" si="7"/>
        <v/>
      </c>
      <c r="DG468" s="832">
        <v>466</v>
      </c>
    </row>
    <row r="469" spans="1:111" s="757" customFormat="1" ht="12" customHeight="1" x14ac:dyDescent="0.15">
      <c r="A469" s="1964"/>
      <c r="B469" s="1957"/>
      <c r="C469" s="1961"/>
      <c r="D469" s="1957"/>
      <c r="E469" s="1961"/>
      <c r="F469" s="1961"/>
      <c r="G469" s="1961"/>
      <c r="H469" s="1961"/>
      <c r="I469" s="1957"/>
      <c r="DE469" s="818"/>
      <c r="DF469" s="772" t="str">
        <f t="shared" si="7"/>
        <v/>
      </c>
      <c r="DG469" s="832">
        <v>467</v>
      </c>
    </row>
    <row r="470" spans="1:111" s="757" customFormat="1" ht="12" customHeight="1" x14ac:dyDescent="0.15">
      <c r="A470" s="1964"/>
      <c r="B470" s="1957"/>
      <c r="C470" s="1961"/>
      <c r="D470" s="1957"/>
      <c r="E470" s="1961"/>
      <c r="F470" s="1961"/>
      <c r="G470" s="1961"/>
      <c r="H470" s="1961"/>
      <c r="I470" s="1957"/>
      <c r="DE470" s="818"/>
      <c r="DF470" s="772" t="str">
        <f t="shared" si="7"/>
        <v/>
      </c>
      <c r="DG470" s="832">
        <v>468</v>
      </c>
    </row>
    <row r="471" spans="1:111" s="757" customFormat="1" ht="12" customHeight="1" x14ac:dyDescent="0.15">
      <c r="A471" s="1964"/>
      <c r="B471" s="1957"/>
      <c r="C471" s="1961"/>
      <c r="D471" s="1957"/>
      <c r="E471" s="1961"/>
      <c r="F471" s="1961"/>
      <c r="G471" s="1961"/>
      <c r="H471" s="1961"/>
      <c r="I471" s="1957"/>
      <c r="DE471" s="818"/>
      <c r="DF471" s="772" t="str">
        <f t="shared" si="7"/>
        <v/>
      </c>
      <c r="DG471" s="832">
        <v>469</v>
      </c>
    </row>
    <row r="472" spans="1:111" s="757" customFormat="1" ht="12" customHeight="1" x14ac:dyDescent="0.15">
      <c r="A472" s="1964"/>
      <c r="B472" s="1957"/>
      <c r="C472" s="1961"/>
      <c r="D472" s="1957"/>
      <c r="E472" s="1961"/>
      <c r="F472" s="1961"/>
      <c r="G472" s="1961"/>
      <c r="H472" s="1961"/>
      <c r="I472" s="1957"/>
      <c r="DE472" s="818"/>
      <c r="DF472" s="772" t="str">
        <f t="shared" si="7"/>
        <v/>
      </c>
      <c r="DG472" s="832">
        <v>470</v>
      </c>
    </row>
    <row r="473" spans="1:111" s="757" customFormat="1" ht="12" customHeight="1" x14ac:dyDescent="0.15">
      <c r="A473" s="1964"/>
      <c r="B473" s="1957"/>
      <c r="C473" s="1961"/>
      <c r="D473" s="1957"/>
      <c r="E473" s="1961"/>
      <c r="F473" s="1961"/>
      <c r="G473" s="1961"/>
      <c r="H473" s="1961"/>
      <c r="I473" s="1957"/>
      <c r="DE473" s="818"/>
      <c r="DF473" s="772" t="str">
        <f t="shared" si="7"/>
        <v/>
      </c>
      <c r="DG473" s="832">
        <v>471</v>
      </c>
    </row>
    <row r="474" spans="1:111" s="757" customFormat="1" ht="12" customHeight="1" x14ac:dyDescent="0.15">
      <c r="A474" s="1964"/>
      <c r="B474" s="1957"/>
      <c r="C474" s="1961"/>
      <c r="D474" s="1957"/>
      <c r="E474" s="1961"/>
      <c r="F474" s="1961"/>
      <c r="G474" s="1961"/>
      <c r="H474" s="1961"/>
      <c r="I474" s="1957"/>
      <c r="DE474" s="818"/>
      <c r="DF474" s="772" t="str">
        <f t="shared" si="7"/>
        <v/>
      </c>
      <c r="DG474" s="832">
        <v>472</v>
      </c>
    </row>
    <row r="475" spans="1:111" s="757" customFormat="1" ht="12" customHeight="1" x14ac:dyDescent="0.15">
      <c r="A475" s="1964"/>
      <c r="B475" s="1957"/>
      <c r="C475" s="1961"/>
      <c r="D475" s="1957"/>
      <c r="E475" s="1961"/>
      <c r="F475" s="1961"/>
      <c r="G475" s="1961"/>
      <c r="H475" s="1961"/>
      <c r="I475" s="1957"/>
      <c r="DE475" s="818"/>
      <c r="DF475" s="772" t="str">
        <f t="shared" si="7"/>
        <v/>
      </c>
      <c r="DG475" s="832">
        <v>473</v>
      </c>
    </row>
    <row r="476" spans="1:111" s="757" customFormat="1" ht="12" customHeight="1" x14ac:dyDescent="0.15">
      <c r="A476" s="1964"/>
      <c r="B476" s="1957"/>
      <c r="C476" s="1961"/>
      <c r="D476" s="1957"/>
      <c r="E476" s="1961"/>
      <c r="F476" s="1961"/>
      <c r="G476" s="1961"/>
      <c r="H476" s="1961"/>
      <c r="I476" s="1957"/>
      <c r="DE476" s="818"/>
      <c r="DF476" s="772" t="str">
        <f t="shared" si="7"/>
        <v/>
      </c>
      <c r="DG476" s="832">
        <v>474</v>
      </c>
    </row>
    <row r="477" spans="1:111" s="757" customFormat="1" ht="12" customHeight="1" x14ac:dyDescent="0.15">
      <c r="A477" s="1964"/>
      <c r="B477" s="1957"/>
      <c r="C477" s="1961"/>
      <c r="D477" s="1957"/>
      <c r="E477" s="1961"/>
      <c r="F477" s="1961"/>
      <c r="G477" s="1961"/>
      <c r="H477" s="1961"/>
      <c r="I477" s="1957"/>
      <c r="DE477" s="818"/>
      <c r="DF477" s="772" t="str">
        <f t="shared" si="7"/>
        <v/>
      </c>
      <c r="DG477" s="832">
        <v>475</v>
      </c>
    </row>
    <row r="478" spans="1:111" s="757" customFormat="1" ht="12" customHeight="1" x14ac:dyDescent="0.15">
      <c r="A478" s="1964"/>
      <c r="B478" s="1957"/>
      <c r="C478" s="1961"/>
      <c r="D478" s="1957"/>
      <c r="E478" s="1961"/>
      <c r="F478" s="1961"/>
      <c r="G478" s="1961"/>
      <c r="H478" s="1961"/>
      <c r="I478" s="1957"/>
      <c r="DE478" s="818"/>
      <c r="DF478" s="772" t="str">
        <f t="shared" si="7"/>
        <v/>
      </c>
      <c r="DG478" s="832">
        <v>476</v>
      </c>
    </row>
    <row r="479" spans="1:111" s="757" customFormat="1" ht="12" customHeight="1" x14ac:dyDescent="0.15">
      <c r="A479" s="1964"/>
      <c r="B479" s="1957"/>
      <c r="C479" s="1961"/>
      <c r="D479" s="1957"/>
      <c r="E479" s="1961"/>
      <c r="F479" s="1961"/>
      <c r="G479" s="1961"/>
      <c r="H479" s="1961"/>
      <c r="I479" s="1957"/>
      <c r="DE479" s="818"/>
      <c r="DF479" s="772" t="str">
        <f t="shared" si="7"/>
        <v/>
      </c>
      <c r="DG479" s="832">
        <v>477</v>
      </c>
    </row>
    <row r="480" spans="1:111" s="757" customFormat="1" ht="12" customHeight="1" x14ac:dyDescent="0.15">
      <c r="A480" s="1964"/>
      <c r="B480" s="1957"/>
      <c r="C480" s="1961"/>
      <c r="D480" s="1957"/>
      <c r="E480" s="1961"/>
      <c r="F480" s="1961"/>
      <c r="G480" s="1961"/>
      <c r="H480" s="1961"/>
      <c r="I480" s="1957"/>
      <c r="DE480" s="818"/>
      <c r="DF480" s="772" t="str">
        <f t="shared" si="7"/>
        <v/>
      </c>
      <c r="DG480" s="832">
        <v>478</v>
      </c>
    </row>
    <row r="481" spans="1:111" s="757" customFormat="1" ht="12" customHeight="1" x14ac:dyDescent="0.15">
      <c r="A481" s="1964"/>
      <c r="B481" s="1957"/>
      <c r="C481" s="1961"/>
      <c r="D481" s="1957"/>
      <c r="E481" s="1961"/>
      <c r="F481" s="1961"/>
      <c r="G481" s="1961"/>
      <c r="H481" s="1961"/>
      <c r="I481" s="1957"/>
      <c r="DE481" s="818"/>
      <c r="DF481" s="772" t="str">
        <f t="shared" si="7"/>
        <v/>
      </c>
      <c r="DG481" s="832">
        <v>479</v>
      </c>
    </row>
    <row r="482" spans="1:111" s="757" customFormat="1" ht="12" customHeight="1" x14ac:dyDescent="0.15">
      <c r="A482" s="1964"/>
      <c r="B482" s="1957"/>
      <c r="C482" s="1961"/>
      <c r="D482" s="1957"/>
      <c r="E482" s="1961"/>
      <c r="F482" s="1961"/>
      <c r="G482" s="1961"/>
      <c r="H482" s="1961"/>
      <c r="I482" s="1957"/>
      <c r="DE482" s="818"/>
      <c r="DF482" s="772" t="str">
        <f t="shared" si="7"/>
        <v/>
      </c>
      <c r="DG482" s="832">
        <v>480</v>
      </c>
    </row>
    <row r="483" spans="1:111" s="757" customFormat="1" ht="12" customHeight="1" x14ac:dyDescent="0.15">
      <c r="A483" s="1964"/>
      <c r="B483" s="1957"/>
      <c r="C483" s="1961"/>
      <c r="D483" s="1957"/>
      <c r="E483" s="1961"/>
      <c r="F483" s="1961"/>
      <c r="G483" s="1961"/>
      <c r="H483" s="1961"/>
      <c r="I483" s="1957"/>
      <c r="DE483" s="818"/>
      <c r="DF483" s="772" t="str">
        <f t="shared" si="7"/>
        <v/>
      </c>
      <c r="DG483" s="832">
        <v>481</v>
      </c>
    </row>
    <row r="484" spans="1:111" s="757" customFormat="1" ht="12" customHeight="1" x14ac:dyDescent="0.15">
      <c r="A484" s="1964"/>
      <c r="B484" s="1957"/>
      <c r="C484" s="1961"/>
      <c r="D484" s="1957"/>
      <c r="E484" s="1961"/>
      <c r="F484" s="1961"/>
      <c r="G484" s="1961"/>
      <c r="H484" s="1961"/>
      <c r="I484" s="1957"/>
      <c r="DE484" s="818"/>
      <c r="DF484" s="772" t="str">
        <f t="shared" si="7"/>
        <v/>
      </c>
      <c r="DG484" s="832">
        <v>482</v>
      </c>
    </row>
    <row r="485" spans="1:111" s="757" customFormat="1" ht="12" customHeight="1" x14ac:dyDescent="0.15">
      <c r="A485" s="1964"/>
      <c r="B485" s="1957"/>
      <c r="C485" s="1961"/>
      <c r="D485" s="1957"/>
      <c r="E485" s="1961"/>
      <c r="F485" s="1961"/>
      <c r="G485" s="1961"/>
      <c r="H485" s="1961"/>
      <c r="I485" s="1957"/>
      <c r="DE485" s="818"/>
      <c r="DF485" s="772" t="str">
        <f t="shared" si="7"/>
        <v/>
      </c>
      <c r="DG485" s="832">
        <v>483</v>
      </c>
    </row>
    <row r="486" spans="1:111" s="757" customFormat="1" ht="12" customHeight="1" x14ac:dyDescent="0.15">
      <c r="A486" s="1964"/>
      <c r="B486" s="1957"/>
      <c r="C486" s="1961"/>
      <c r="D486" s="1957"/>
      <c r="E486" s="1961"/>
      <c r="F486" s="1961"/>
      <c r="G486" s="1961"/>
      <c r="H486" s="1961"/>
      <c r="I486" s="1957"/>
      <c r="DE486" s="818"/>
      <c r="DF486" s="772" t="str">
        <f t="shared" si="7"/>
        <v/>
      </c>
      <c r="DG486" s="832">
        <v>484</v>
      </c>
    </row>
    <row r="487" spans="1:111" s="757" customFormat="1" ht="12" customHeight="1" x14ac:dyDescent="0.15">
      <c r="A487" s="1964"/>
      <c r="B487" s="1957"/>
      <c r="C487" s="1961"/>
      <c r="D487" s="1957"/>
      <c r="E487" s="1961"/>
      <c r="F487" s="1961"/>
      <c r="G487" s="1961"/>
      <c r="H487" s="1961"/>
      <c r="I487" s="1957"/>
      <c r="DE487" s="818"/>
      <c r="DF487" s="772" t="str">
        <f t="shared" si="7"/>
        <v/>
      </c>
      <c r="DG487" s="832">
        <v>485</v>
      </c>
    </row>
    <row r="488" spans="1:111" s="757" customFormat="1" ht="12" customHeight="1" x14ac:dyDescent="0.15">
      <c r="A488" s="1964"/>
      <c r="B488" s="1957"/>
      <c r="C488" s="1961"/>
      <c r="D488" s="1957"/>
      <c r="E488" s="1961"/>
      <c r="F488" s="1961"/>
      <c r="G488" s="1961"/>
      <c r="H488" s="1961"/>
      <c r="I488" s="1957"/>
      <c r="DE488" s="818"/>
      <c r="DF488" s="772" t="str">
        <f t="shared" si="7"/>
        <v/>
      </c>
      <c r="DG488" s="832">
        <v>486</v>
      </c>
    </row>
    <row r="489" spans="1:111" s="757" customFormat="1" ht="12" customHeight="1" x14ac:dyDescent="0.15">
      <c r="A489" s="1964"/>
      <c r="B489" s="1957"/>
      <c r="C489" s="1961"/>
      <c r="D489" s="1957"/>
      <c r="E489" s="1961"/>
      <c r="F489" s="1961"/>
      <c r="G489" s="1961"/>
      <c r="H489" s="1961"/>
      <c r="I489" s="1957"/>
      <c r="DE489" s="818"/>
      <c r="DF489" s="772" t="str">
        <f t="shared" si="7"/>
        <v/>
      </c>
      <c r="DG489" s="832">
        <v>487</v>
      </c>
    </row>
    <row r="490" spans="1:111" s="757" customFormat="1" ht="12" customHeight="1" x14ac:dyDescent="0.15">
      <c r="A490" s="1964"/>
      <c r="B490" s="1957"/>
      <c r="C490" s="1961"/>
      <c r="D490" s="1957"/>
      <c r="E490" s="1961"/>
      <c r="F490" s="1961"/>
      <c r="G490" s="1961"/>
      <c r="H490" s="1961"/>
      <c r="I490" s="1957"/>
      <c r="DE490" s="818"/>
      <c r="DF490" s="772" t="str">
        <f t="shared" si="7"/>
        <v/>
      </c>
      <c r="DG490" s="832">
        <v>488</v>
      </c>
    </row>
    <row r="491" spans="1:111" s="757" customFormat="1" ht="12" customHeight="1" x14ac:dyDescent="0.15">
      <c r="A491" s="1964"/>
      <c r="B491" s="1957"/>
      <c r="C491" s="1961"/>
      <c r="D491" s="1957"/>
      <c r="E491" s="1961"/>
      <c r="F491" s="1961"/>
      <c r="G491" s="1961"/>
      <c r="H491" s="1961"/>
      <c r="I491" s="1957"/>
      <c r="DE491" s="818"/>
      <c r="DF491" s="772" t="str">
        <f t="shared" si="7"/>
        <v/>
      </c>
      <c r="DG491" s="832">
        <v>489</v>
      </c>
    </row>
    <row r="492" spans="1:111" s="757" customFormat="1" ht="12" customHeight="1" x14ac:dyDescent="0.15">
      <c r="A492" s="1964"/>
      <c r="B492" s="1957"/>
      <c r="C492" s="1961"/>
      <c r="D492" s="1957"/>
      <c r="E492" s="1961"/>
      <c r="F492" s="1961"/>
      <c r="G492" s="1961"/>
      <c r="H492" s="1961"/>
      <c r="I492" s="1957"/>
      <c r="DE492" s="818"/>
      <c r="DF492" s="772" t="str">
        <f t="shared" si="7"/>
        <v/>
      </c>
      <c r="DG492" s="832">
        <v>490</v>
      </c>
    </row>
    <row r="493" spans="1:111" s="757" customFormat="1" ht="12" customHeight="1" x14ac:dyDescent="0.15">
      <c r="A493" s="1964"/>
      <c r="B493" s="1957"/>
      <c r="C493" s="1961"/>
      <c r="D493" s="1957"/>
      <c r="E493" s="1961"/>
      <c r="F493" s="1961"/>
      <c r="G493" s="1961"/>
      <c r="H493" s="1961"/>
      <c r="I493" s="1957"/>
      <c r="DE493" s="818"/>
      <c r="DF493" s="772" t="str">
        <f t="shared" si="7"/>
        <v/>
      </c>
      <c r="DG493" s="832">
        <v>491</v>
      </c>
    </row>
    <row r="494" spans="1:111" s="757" customFormat="1" ht="12" customHeight="1" x14ac:dyDescent="0.15">
      <c r="A494" s="1964"/>
      <c r="B494" s="1957"/>
      <c r="C494" s="1961"/>
      <c r="D494" s="1957"/>
      <c r="E494" s="1961"/>
      <c r="F494" s="1961"/>
      <c r="G494" s="1961"/>
      <c r="H494" s="1961"/>
      <c r="I494" s="1957"/>
      <c r="DE494" s="818"/>
      <c r="DF494" s="772" t="str">
        <f t="shared" si="7"/>
        <v/>
      </c>
      <c r="DG494" s="832">
        <v>492</v>
      </c>
    </row>
    <row r="495" spans="1:111" s="757" customFormat="1" ht="12" customHeight="1" x14ac:dyDescent="0.15">
      <c r="A495" s="1964"/>
      <c r="B495" s="1957"/>
      <c r="C495" s="1961"/>
      <c r="D495" s="1957"/>
      <c r="E495" s="1961"/>
      <c r="F495" s="1961"/>
      <c r="G495" s="1961"/>
      <c r="H495" s="1961"/>
      <c r="I495" s="1957"/>
      <c r="DE495" s="818"/>
      <c r="DF495" s="772" t="str">
        <f t="shared" si="7"/>
        <v/>
      </c>
      <c r="DG495" s="832">
        <v>493</v>
      </c>
    </row>
    <row r="496" spans="1:111" s="757" customFormat="1" ht="12" customHeight="1" x14ac:dyDescent="0.15">
      <c r="A496" s="1964"/>
      <c r="B496" s="1957"/>
      <c r="C496" s="1961"/>
      <c r="D496" s="1957"/>
      <c r="E496" s="1961"/>
      <c r="F496" s="1961"/>
      <c r="G496" s="1961"/>
      <c r="H496" s="1961"/>
      <c r="I496" s="1957"/>
      <c r="DE496" s="818"/>
      <c r="DF496" s="772" t="str">
        <f t="shared" si="7"/>
        <v/>
      </c>
      <c r="DG496" s="832">
        <v>494</v>
      </c>
    </row>
    <row r="497" spans="1:111" s="757" customFormat="1" ht="12" customHeight="1" x14ac:dyDescent="0.15">
      <c r="A497" s="1964"/>
      <c r="B497" s="1957"/>
      <c r="C497" s="1961"/>
      <c r="D497" s="1957"/>
      <c r="E497" s="1961"/>
      <c r="F497" s="1961"/>
      <c r="G497" s="1961"/>
      <c r="H497" s="1961"/>
      <c r="I497" s="1957"/>
      <c r="DE497" s="818"/>
      <c r="DF497" s="772" t="str">
        <f t="shared" si="7"/>
        <v/>
      </c>
      <c r="DG497" s="832">
        <v>495</v>
      </c>
    </row>
    <row r="498" spans="1:111" s="757" customFormat="1" ht="12" customHeight="1" x14ac:dyDescent="0.15">
      <c r="A498" s="1964"/>
      <c r="B498" s="1957"/>
      <c r="C498" s="1961"/>
      <c r="D498" s="1957"/>
      <c r="E498" s="1961"/>
      <c r="F498" s="1961"/>
      <c r="G498" s="1961"/>
      <c r="H498" s="1961"/>
      <c r="I498" s="1957"/>
      <c r="DE498" s="818"/>
      <c r="DF498" s="772" t="str">
        <f t="shared" si="7"/>
        <v/>
      </c>
      <c r="DG498" s="832">
        <v>496</v>
      </c>
    </row>
    <row r="499" spans="1:111" s="757" customFormat="1" ht="12" customHeight="1" x14ac:dyDescent="0.15">
      <c r="A499" s="1964"/>
      <c r="B499" s="1957"/>
      <c r="C499" s="1961"/>
      <c r="D499" s="1957"/>
      <c r="E499" s="1961"/>
      <c r="F499" s="1961"/>
      <c r="G499" s="1961"/>
      <c r="H499" s="1961"/>
      <c r="I499" s="1957"/>
      <c r="DE499" s="818"/>
      <c r="DF499" s="772" t="str">
        <f t="shared" si="7"/>
        <v/>
      </c>
      <c r="DG499" s="832">
        <v>497</v>
      </c>
    </row>
    <row r="500" spans="1:111" s="757" customFormat="1" ht="12" customHeight="1" x14ac:dyDescent="0.15">
      <c r="A500" s="1964"/>
      <c r="B500" s="1957"/>
      <c r="C500" s="1961"/>
      <c r="D500" s="1957"/>
      <c r="E500" s="1961"/>
      <c r="F500" s="1961"/>
      <c r="G500" s="1961"/>
      <c r="H500" s="1961"/>
      <c r="I500" s="1957"/>
      <c r="DE500" s="818"/>
      <c r="DF500" s="772" t="str">
        <f t="shared" si="7"/>
        <v/>
      </c>
      <c r="DG500" s="832">
        <v>498</v>
      </c>
    </row>
    <row r="501" spans="1:111" s="757" customFormat="1" ht="12" customHeight="1" x14ac:dyDescent="0.15">
      <c r="A501" s="1964"/>
      <c r="B501" s="1957"/>
      <c r="C501" s="1961"/>
      <c r="D501" s="1957"/>
      <c r="E501" s="1961"/>
      <c r="F501" s="1961"/>
      <c r="G501" s="1961"/>
      <c r="H501" s="1961"/>
      <c r="I501" s="1957"/>
      <c r="DE501" s="818"/>
      <c r="DF501" s="772" t="str">
        <f t="shared" si="7"/>
        <v/>
      </c>
      <c r="DG501" s="832">
        <v>499</v>
      </c>
    </row>
    <row r="502" spans="1:111" s="757" customFormat="1" ht="12" customHeight="1" x14ac:dyDescent="0.15">
      <c r="A502" s="1964"/>
      <c r="B502" s="1957"/>
      <c r="C502" s="1961"/>
      <c r="D502" s="1957"/>
      <c r="E502" s="1961"/>
      <c r="F502" s="1961"/>
      <c r="G502" s="1961"/>
      <c r="H502" s="1961"/>
      <c r="I502" s="1957"/>
      <c r="DE502" s="818"/>
      <c r="DF502" s="772" t="str">
        <f t="shared" si="7"/>
        <v/>
      </c>
      <c r="DG502" s="832">
        <v>500</v>
      </c>
    </row>
    <row r="503" spans="1:111" s="757" customFormat="1" ht="12" customHeight="1" x14ac:dyDescent="0.15">
      <c r="A503" s="1964"/>
      <c r="B503" s="1957"/>
      <c r="C503" s="1961"/>
      <c r="D503" s="1957"/>
      <c r="E503" s="1961"/>
      <c r="F503" s="1961"/>
      <c r="G503" s="1961"/>
      <c r="H503" s="1961"/>
      <c r="I503" s="1957"/>
      <c r="DE503" s="818"/>
      <c r="DF503" s="772" t="str">
        <f t="shared" si="7"/>
        <v/>
      </c>
      <c r="DG503" s="832">
        <v>501</v>
      </c>
    </row>
    <row r="504" spans="1:111" s="757" customFormat="1" ht="12" customHeight="1" x14ac:dyDescent="0.15">
      <c r="A504" s="1964"/>
      <c r="B504" s="1957"/>
      <c r="C504" s="1961"/>
      <c r="D504" s="1957"/>
      <c r="E504" s="1961"/>
      <c r="F504" s="1961"/>
      <c r="G504" s="1961"/>
      <c r="H504" s="1961"/>
      <c r="I504" s="1957"/>
      <c r="DE504" s="818"/>
      <c r="DF504" s="772" t="str">
        <f t="shared" si="7"/>
        <v/>
      </c>
      <c r="DG504" s="832">
        <v>502</v>
      </c>
    </row>
    <row r="505" spans="1:111" s="757" customFormat="1" ht="12" customHeight="1" x14ac:dyDescent="0.15">
      <c r="A505" s="1964"/>
      <c r="B505" s="1957"/>
      <c r="C505" s="1961"/>
      <c r="D505" s="1957"/>
      <c r="E505" s="1961"/>
      <c r="F505" s="1961"/>
      <c r="G505" s="1961"/>
      <c r="H505" s="1961"/>
      <c r="I505" s="1957"/>
      <c r="DE505" s="818"/>
      <c r="DF505" s="772" t="str">
        <f t="shared" si="7"/>
        <v/>
      </c>
      <c r="DG505" s="832">
        <v>503</v>
      </c>
    </row>
    <row r="506" spans="1:111" s="757" customFormat="1" ht="12" customHeight="1" x14ac:dyDescent="0.15">
      <c r="A506" s="1964"/>
      <c r="B506" s="1957"/>
      <c r="C506" s="1961"/>
      <c r="D506" s="1957"/>
      <c r="E506" s="1961"/>
      <c r="F506" s="1961"/>
      <c r="G506" s="1961"/>
      <c r="H506" s="1961"/>
      <c r="I506" s="1957"/>
      <c r="DE506" s="818"/>
      <c r="DF506" s="772" t="str">
        <f t="shared" si="7"/>
        <v/>
      </c>
      <c r="DG506" s="832">
        <v>504</v>
      </c>
    </row>
    <row r="507" spans="1:111" s="757" customFormat="1" ht="12" customHeight="1" x14ac:dyDescent="0.15">
      <c r="A507" s="1964"/>
      <c r="B507" s="1957"/>
      <c r="C507" s="1961"/>
      <c r="D507" s="1957"/>
      <c r="E507" s="1961"/>
      <c r="F507" s="1961"/>
      <c r="G507" s="1961"/>
      <c r="H507" s="1961"/>
      <c r="I507" s="1957"/>
      <c r="DE507" s="818"/>
      <c r="DF507" s="772" t="str">
        <f t="shared" si="7"/>
        <v/>
      </c>
      <c r="DG507" s="832">
        <v>505</v>
      </c>
    </row>
    <row r="508" spans="1:111" s="757" customFormat="1" ht="12" customHeight="1" x14ac:dyDescent="0.15">
      <c r="A508" s="1964"/>
      <c r="B508" s="1957"/>
      <c r="C508" s="1961"/>
      <c r="D508" s="1957"/>
      <c r="E508" s="1961"/>
      <c r="F508" s="1961"/>
      <c r="G508" s="1961"/>
      <c r="H508" s="1961"/>
      <c r="I508" s="1957"/>
      <c r="DE508" s="818"/>
      <c r="DF508" s="772" t="str">
        <f t="shared" si="7"/>
        <v/>
      </c>
      <c r="DG508" s="832">
        <v>506</v>
      </c>
    </row>
    <row r="509" spans="1:111" s="757" customFormat="1" ht="12" customHeight="1" x14ac:dyDescent="0.15">
      <c r="A509" s="1964"/>
      <c r="B509" s="1957"/>
      <c r="C509" s="1961"/>
      <c r="D509" s="1957"/>
      <c r="E509" s="1961"/>
      <c r="F509" s="1961"/>
      <c r="G509" s="1961"/>
      <c r="H509" s="1961"/>
      <c r="I509" s="1957"/>
      <c r="DE509" s="818"/>
      <c r="DF509" s="772" t="str">
        <f t="shared" si="7"/>
        <v/>
      </c>
      <c r="DG509" s="832">
        <v>507</v>
      </c>
    </row>
    <row r="510" spans="1:111" s="757" customFormat="1" ht="12" customHeight="1" x14ac:dyDescent="0.15">
      <c r="A510" s="1964"/>
      <c r="B510" s="1957"/>
      <c r="C510" s="1961"/>
      <c r="D510" s="1957"/>
      <c r="E510" s="1961"/>
      <c r="F510" s="1961"/>
      <c r="G510" s="1961"/>
      <c r="H510" s="1961"/>
      <c r="I510" s="1957"/>
      <c r="DE510" s="818"/>
      <c r="DF510" s="772" t="str">
        <f t="shared" si="7"/>
        <v/>
      </c>
      <c r="DG510" s="832">
        <v>508</v>
      </c>
    </row>
    <row r="511" spans="1:111" s="757" customFormat="1" ht="12" customHeight="1" x14ac:dyDescent="0.15">
      <c r="A511" s="1964"/>
      <c r="B511" s="1957"/>
      <c r="C511" s="1961"/>
      <c r="D511" s="1957"/>
      <c r="E511" s="1961"/>
      <c r="F511" s="1961"/>
      <c r="G511" s="1961"/>
      <c r="H511" s="1961"/>
      <c r="I511" s="1957"/>
      <c r="DE511" s="818"/>
      <c r="DF511" s="772" t="str">
        <f t="shared" si="7"/>
        <v/>
      </c>
      <c r="DG511" s="832">
        <v>509</v>
      </c>
    </row>
    <row r="512" spans="1:111" s="757" customFormat="1" ht="12" customHeight="1" x14ac:dyDescent="0.15">
      <c r="A512" s="1964"/>
      <c r="B512" s="1957"/>
      <c r="C512" s="1961"/>
      <c r="D512" s="1957"/>
      <c r="E512" s="1961"/>
      <c r="F512" s="1961"/>
      <c r="G512" s="1961"/>
      <c r="H512" s="1961"/>
      <c r="I512" s="1957"/>
      <c r="DE512" s="818"/>
      <c r="DF512" s="772" t="str">
        <f t="shared" si="7"/>
        <v/>
      </c>
      <c r="DG512" s="832">
        <v>510</v>
      </c>
    </row>
    <row r="513" spans="1:111" s="757" customFormat="1" ht="12" customHeight="1" x14ac:dyDescent="0.15">
      <c r="A513" s="1964"/>
      <c r="B513" s="1957"/>
      <c r="C513" s="1961"/>
      <c r="D513" s="1957"/>
      <c r="E513" s="1961"/>
      <c r="F513" s="1961"/>
      <c r="G513" s="1961"/>
      <c r="H513" s="1961"/>
      <c r="I513" s="1957"/>
      <c r="DE513" s="818"/>
      <c r="DF513" s="772" t="str">
        <f t="shared" si="7"/>
        <v/>
      </c>
      <c r="DG513" s="832">
        <v>511</v>
      </c>
    </row>
    <row r="514" spans="1:111" s="757" customFormat="1" ht="12" customHeight="1" x14ac:dyDescent="0.15">
      <c r="A514" s="1964"/>
      <c r="B514" s="1957"/>
      <c r="C514" s="1961"/>
      <c r="D514" s="1957"/>
      <c r="E514" s="1961"/>
      <c r="F514" s="1961"/>
      <c r="G514" s="1961"/>
      <c r="H514" s="1961"/>
      <c r="I514" s="1957"/>
      <c r="DE514" s="818"/>
      <c r="DF514" s="772" t="str">
        <f t="shared" si="7"/>
        <v/>
      </c>
      <c r="DG514" s="832">
        <v>512</v>
      </c>
    </row>
    <row r="515" spans="1:111" s="757" customFormat="1" ht="12" customHeight="1" x14ac:dyDescent="0.15">
      <c r="A515" s="1964"/>
      <c r="B515" s="1957"/>
      <c r="C515" s="1961"/>
      <c r="D515" s="1957"/>
      <c r="E515" s="1961"/>
      <c r="F515" s="1961"/>
      <c r="G515" s="1961"/>
      <c r="H515" s="1961"/>
      <c r="I515" s="1957"/>
      <c r="DE515" s="818"/>
      <c r="DF515" s="772" t="str">
        <f t="shared" si="7"/>
        <v/>
      </c>
      <c r="DG515" s="832">
        <v>513</v>
      </c>
    </row>
    <row r="516" spans="1:111" s="757" customFormat="1" ht="12" customHeight="1" x14ac:dyDescent="0.15">
      <c r="A516" s="1964"/>
      <c r="B516" s="1957"/>
      <c r="C516" s="1961"/>
      <c r="D516" s="1957"/>
      <c r="E516" s="1961"/>
      <c r="F516" s="1961"/>
      <c r="G516" s="1961"/>
      <c r="H516" s="1961"/>
      <c r="I516" s="1957"/>
      <c r="DE516" s="818"/>
      <c r="DF516" s="772" t="str">
        <f t="shared" si="7"/>
        <v/>
      </c>
      <c r="DG516" s="832">
        <v>514</v>
      </c>
    </row>
    <row r="517" spans="1:111" s="757" customFormat="1" ht="12" customHeight="1" x14ac:dyDescent="0.15">
      <c r="A517" s="1964"/>
      <c r="B517" s="1957"/>
      <c r="C517" s="1961"/>
      <c r="D517" s="1957"/>
      <c r="E517" s="1961"/>
      <c r="F517" s="1961"/>
      <c r="G517" s="1961"/>
      <c r="H517" s="1961"/>
      <c r="I517" s="1957"/>
      <c r="DE517" s="818"/>
      <c r="DF517" s="772" t="str">
        <f t="shared" si="7"/>
        <v/>
      </c>
      <c r="DG517" s="832">
        <v>515</v>
      </c>
    </row>
    <row r="518" spans="1:111" s="757" customFormat="1" ht="12" customHeight="1" x14ac:dyDescent="0.15">
      <c r="A518" s="1964"/>
      <c r="B518" s="1957"/>
      <c r="C518" s="1961"/>
      <c r="D518" s="1957"/>
      <c r="E518" s="1961"/>
      <c r="F518" s="1961"/>
      <c r="G518" s="1961"/>
      <c r="H518" s="1961"/>
      <c r="I518" s="1957"/>
      <c r="DE518" s="818"/>
      <c r="DF518" s="772" t="str">
        <f t="shared" si="7"/>
        <v/>
      </c>
      <c r="DG518" s="832">
        <v>516</v>
      </c>
    </row>
    <row r="519" spans="1:111" s="757" customFormat="1" ht="12" customHeight="1" x14ac:dyDescent="0.15">
      <c r="A519" s="1964"/>
      <c r="B519" s="1957"/>
      <c r="C519" s="1961"/>
      <c r="D519" s="1957"/>
      <c r="E519" s="1961"/>
      <c r="F519" s="1961"/>
      <c r="G519" s="1961"/>
      <c r="H519" s="1961"/>
      <c r="I519" s="1957"/>
      <c r="DE519" s="818"/>
      <c r="DF519" s="772" t="str">
        <f t="shared" ref="DF519:DF582" si="8">IF(COUNTA(A519:I519)&gt;0,DG519,"")</f>
        <v/>
      </c>
      <c r="DG519" s="832">
        <v>517</v>
      </c>
    </row>
    <row r="520" spans="1:111" s="757" customFormat="1" ht="12" customHeight="1" x14ac:dyDescent="0.15">
      <c r="A520" s="1964"/>
      <c r="B520" s="1957"/>
      <c r="C520" s="1961"/>
      <c r="D520" s="1957"/>
      <c r="E520" s="1961"/>
      <c r="F520" s="1961"/>
      <c r="G520" s="1961"/>
      <c r="H520" s="1961"/>
      <c r="I520" s="1957"/>
      <c r="DE520" s="818"/>
      <c r="DF520" s="772" t="str">
        <f t="shared" si="8"/>
        <v/>
      </c>
      <c r="DG520" s="832">
        <v>518</v>
      </c>
    </row>
    <row r="521" spans="1:111" s="757" customFormat="1" ht="12" customHeight="1" x14ac:dyDescent="0.15">
      <c r="A521" s="1964"/>
      <c r="B521" s="1957"/>
      <c r="C521" s="1961"/>
      <c r="D521" s="1957"/>
      <c r="E521" s="1961"/>
      <c r="F521" s="1961"/>
      <c r="G521" s="1961"/>
      <c r="H521" s="1961"/>
      <c r="I521" s="1957"/>
      <c r="DE521" s="818"/>
      <c r="DF521" s="772" t="str">
        <f t="shared" si="8"/>
        <v/>
      </c>
      <c r="DG521" s="832">
        <v>519</v>
      </c>
    </row>
    <row r="522" spans="1:111" s="757" customFormat="1" ht="12" customHeight="1" x14ac:dyDescent="0.15">
      <c r="A522" s="1964"/>
      <c r="B522" s="1957"/>
      <c r="C522" s="1961"/>
      <c r="D522" s="1957"/>
      <c r="E522" s="1961"/>
      <c r="F522" s="1961"/>
      <c r="G522" s="1961"/>
      <c r="H522" s="1961"/>
      <c r="I522" s="1957"/>
      <c r="DE522" s="818"/>
      <c r="DF522" s="772" t="str">
        <f t="shared" si="8"/>
        <v/>
      </c>
      <c r="DG522" s="832">
        <v>520</v>
      </c>
    </row>
    <row r="523" spans="1:111" s="757" customFormat="1" ht="12" customHeight="1" x14ac:dyDescent="0.15">
      <c r="A523" s="1964"/>
      <c r="B523" s="1957"/>
      <c r="C523" s="1961"/>
      <c r="D523" s="1957"/>
      <c r="E523" s="1961"/>
      <c r="F523" s="1961"/>
      <c r="G523" s="1961"/>
      <c r="H523" s="1961"/>
      <c r="I523" s="1957"/>
      <c r="DE523" s="818"/>
      <c r="DF523" s="772" t="str">
        <f t="shared" si="8"/>
        <v/>
      </c>
      <c r="DG523" s="832">
        <v>521</v>
      </c>
    </row>
    <row r="524" spans="1:111" s="757" customFormat="1" ht="12" customHeight="1" x14ac:dyDescent="0.15">
      <c r="A524" s="1964"/>
      <c r="B524" s="1957"/>
      <c r="C524" s="1961"/>
      <c r="D524" s="1957"/>
      <c r="E524" s="1961"/>
      <c r="F524" s="1961"/>
      <c r="G524" s="1961"/>
      <c r="H524" s="1961"/>
      <c r="I524" s="1957"/>
      <c r="DE524" s="818"/>
      <c r="DF524" s="772" t="str">
        <f t="shared" si="8"/>
        <v/>
      </c>
      <c r="DG524" s="832">
        <v>522</v>
      </c>
    </row>
    <row r="525" spans="1:111" s="757" customFormat="1" ht="12" customHeight="1" x14ac:dyDescent="0.15">
      <c r="A525" s="1964"/>
      <c r="B525" s="1957"/>
      <c r="C525" s="1961"/>
      <c r="D525" s="1957"/>
      <c r="E525" s="1961"/>
      <c r="F525" s="1961"/>
      <c r="G525" s="1961"/>
      <c r="H525" s="1961"/>
      <c r="I525" s="1957"/>
      <c r="DE525" s="818"/>
      <c r="DF525" s="772" t="str">
        <f t="shared" si="8"/>
        <v/>
      </c>
      <c r="DG525" s="832">
        <v>523</v>
      </c>
    </row>
    <row r="526" spans="1:111" s="757" customFormat="1" ht="12" customHeight="1" x14ac:dyDescent="0.15">
      <c r="A526" s="1964"/>
      <c r="B526" s="1957"/>
      <c r="C526" s="1961"/>
      <c r="D526" s="1957"/>
      <c r="E526" s="1961"/>
      <c r="F526" s="1961"/>
      <c r="G526" s="1961"/>
      <c r="H526" s="1961"/>
      <c r="I526" s="1957"/>
      <c r="DE526" s="818"/>
      <c r="DF526" s="772" t="str">
        <f t="shared" si="8"/>
        <v/>
      </c>
      <c r="DG526" s="832">
        <v>524</v>
      </c>
    </row>
    <row r="527" spans="1:111" s="757" customFormat="1" ht="12" customHeight="1" x14ac:dyDescent="0.15">
      <c r="A527" s="1964"/>
      <c r="B527" s="1957"/>
      <c r="C527" s="1961"/>
      <c r="D527" s="1957"/>
      <c r="E527" s="1961"/>
      <c r="F527" s="1961"/>
      <c r="G527" s="1961"/>
      <c r="H527" s="1961"/>
      <c r="I527" s="1957"/>
      <c r="DE527" s="818"/>
      <c r="DF527" s="772" t="str">
        <f t="shared" si="8"/>
        <v/>
      </c>
      <c r="DG527" s="832">
        <v>525</v>
      </c>
    </row>
    <row r="528" spans="1:111" s="757" customFormat="1" ht="12" customHeight="1" x14ac:dyDescent="0.15">
      <c r="A528" s="1964"/>
      <c r="B528" s="1957"/>
      <c r="C528" s="1961"/>
      <c r="D528" s="1957"/>
      <c r="E528" s="1961"/>
      <c r="F528" s="1961"/>
      <c r="G528" s="1961"/>
      <c r="H528" s="1961"/>
      <c r="I528" s="1957"/>
      <c r="DE528" s="818"/>
      <c r="DF528" s="772" t="str">
        <f t="shared" si="8"/>
        <v/>
      </c>
      <c r="DG528" s="832">
        <v>526</v>
      </c>
    </row>
    <row r="529" spans="1:111" s="757" customFormat="1" ht="12" customHeight="1" x14ac:dyDescent="0.15">
      <c r="A529" s="1964"/>
      <c r="B529" s="1957"/>
      <c r="C529" s="1961"/>
      <c r="D529" s="1957"/>
      <c r="E529" s="1961"/>
      <c r="F529" s="1961"/>
      <c r="G529" s="1961"/>
      <c r="H529" s="1961"/>
      <c r="I529" s="1957"/>
      <c r="DE529" s="818"/>
      <c r="DF529" s="772" t="str">
        <f t="shared" si="8"/>
        <v/>
      </c>
      <c r="DG529" s="832">
        <v>527</v>
      </c>
    </row>
    <row r="530" spans="1:111" s="757" customFormat="1" ht="12" customHeight="1" x14ac:dyDescent="0.15">
      <c r="A530" s="1964"/>
      <c r="B530" s="1957"/>
      <c r="C530" s="1961"/>
      <c r="D530" s="1957"/>
      <c r="E530" s="1961"/>
      <c r="F530" s="1961"/>
      <c r="G530" s="1961"/>
      <c r="H530" s="1961"/>
      <c r="I530" s="1957"/>
      <c r="DE530" s="818"/>
      <c r="DF530" s="772" t="str">
        <f t="shared" si="8"/>
        <v/>
      </c>
      <c r="DG530" s="832">
        <v>528</v>
      </c>
    </row>
    <row r="531" spans="1:111" s="757" customFormat="1" ht="12" customHeight="1" x14ac:dyDescent="0.15">
      <c r="A531" s="1964"/>
      <c r="B531" s="1957"/>
      <c r="C531" s="1961"/>
      <c r="D531" s="1957"/>
      <c r="E531" s="1961"/>
      <c r="F531" s="1961"/>
      <c r="G531" s="1961"/>
      <c r="H531" s="1961"/>
      <c r="I531" s="1957"/>
      <c r="DE531" s="818"/>
      <c r="DF531" s="772" t="str">
        <f t="shared" si="8"/>
        <v/>
      </c>
      <c r="DG531" s="832">
        <v>529</v>
      </c>
    </row>
    <row r="532" spans="1:111" s="757" customFormat="1" ht="12" customHeight="1" x14ac:dyDescent="0.15">
      <c r="A532" s="1964"/>
      <c r="B532" s="1957"/>
      <c r="C532" s="1961"/>
      <c r="D532" s="1957"/>
      <c r="E532" s="1961"/>
      <c r="F532" s="1961"/>
      <c r="G532" s="1961"/>
      <c r="H532" s="1961"/>
      <c r="I532" s="1957"/>
      <c r="DE532" s="818"/>
      <c r="DF532" s="772" t="str">
        <f t="shared" si="8"/>
        <v/>
      </c>
      <c r="DG532" s="832">
        <v>530</v>
      </c>
    </row>
    <row r="533" spans="1:111" s="757" customFormat="1" ht="12" customHeight="1" x14ac:dyDescent="0.15">
      <c r="A533" s="1964"/>
      <c r="B533" s="1957"/>
      <c r="C533" s="1961"/>
      <c r="D533" s="1957"/>
      <c r="E533" s="1961"/>
      <c r="F533" s="1961"/>
      <c r="G533" s="1961"/>
      <c r="H533" s="1961"/>
      <c r="I533" s="1957"/>
      <c r="DE533" s="818"/>
      <c r="DF533" s="772" t="str">
        <f t="shared" si="8"/>
        <v/>
      </c>
      <c r="DG533" s="832">
        <v>531</v>
      </c>
    </row>
    <row r="534" spans="1:111" s="757" customFormat="1" ht="12" customHeight="1" x14ac:dyDescent="0.15">
      <c r="A534" s="1964"/>
      <c r="B534" s="1957"/>
      <c r="C534" s="1961"/>
      <c r="D534" s="1957"/>
      <c r="E534" s="1961"/>
      <c r="F534" s="1961"/>
      <c r="G534" s="1961"/>
      <c r="H534" s="1961"/>
      <c r="I534" s="1957"/>
      <c r="DE534" s="818"/>
      <c r="DF534" s="772" t="str">
        <f t="shared" si="8"/>
        <v/>
      </c>
      <c r="DG534" s="832">
        <v>532</v>
      </c>
    </row>
    <row r="535" spans="1:111" s="757" customFormat="1" ht="12" customHeight="1" x14ac:dyDescent="0.15">
      <c r="A535" s="1964"/>
      <c r="B535" s="1957"/>
      <c r="C535" s="1961"/>
      <c r="D535" s="1957"/>
      <c r="E535" s="1961"/>
      <c r="F535" s="1961"/>
      <c r="G535" s="1961"/>
      <c r="H535" s="1961"/>
      <c r="I535" s="1957"/>
      <c r="DE535" s="818"/>
      <c r="DF535" s="772" t="str">
        <f t="shared" si="8"/>
        <v/>
      </c>
      <c r="DG535" s="832">
        <v>533</v>
      </c>
    </row>
    <row r="536" spans="1:111" s="757" customFormat="1" ht="12" customHeight="1" x14ac:dyDescent="0.15">
      <c r="A536" s="1964"/>
      <c r="B536" s="1957"/>
      <c r="C536" s="1961"/>
      <c r="D536" s="1957"/>
      <c r="E536" s="1961"/>
      <c r="F536" s="1961"/>
      <c r="G536" s="1961"/>
      <c r="H536" s="1961"/>
      <c r="I536" s="1957"/>
      <c r="DE536" s="818"/>
      <c r="DF536" s="772" t="str">
        <f t="shared" si="8"/>
        <v/>
      </c>
      <c r="DG536" s="832">
        <v>534</v>
      </c>
    </row>
    <row r="537" spans="1:111" s="757" customFormat="1" ht="12" customHeight="1" x14ac:dyDescent="0.15">
      <c r="A537" s="1964"/>
      <c r="B537" s="1957"/>
      <c r="C537" s="1961"/>
      <c r="D537" s="1957"/>
      <c r="E537" s="1961"/>
      <c r="F537" s="1961"/>
      <c r="G537" s="1961"/>
      <c r="H537" s="1961"/>
      <c r="I537" s="1957"/>
      <c r="DE537" s="818"/>
      <c r="DF537" s="772" t="str">
        <f t="shared" si="8"/>
        <v/>
      </c>
      <c r="DG537" s="832">
        <v>535</v>
      </c>
    </row>
    <row r="538" spans="1:111" s="757" customFormat="1" ht="12" customHeight="1" x14ac:dyDescent="0.15">
      <c r="A538" s="1964"/>
      <c r="B538" s="1957"/>
      <c r="C538" s="1961"/>
      <c r="D538" s="1957"/>
      <c r="E538" s="1961"/>
      <c r="F538" s="1961"/>
      <c r="G538" s="1961"/>
      <c r="H538" s="1961"/>
      <c r="I538" s="1957"/>
      <c r="DE538" s="818"/>
      <c r="DF538" s="772" t="str">
        <f t="shared" si="8"/>
        <v/>
      </c>
      <c r="DG538" s="832">
        <v>536</v>
      </c>
    </row>
    <row r="539" spans="1:111" s="757" customFormat="1" ht="12" customHeight="1" x14ac:dyDescent="0.15">
      <c r="A539" s="1964"/>
      <c r="B539" s="1957"/>
      <c r="C539" s="1961"/>
      <c r="D539" s="1957"/>
      <c r="E539" s="1961"/>
      <c r="F539" s="1961"/>
      <c r="G539" s="1961"/>
      <c r="H539" s="1961"/>
      <c r="I539" s="1957"/>
      <c r="DE539" s="818"/>
      <c r="DF539" s="772" t="str">
        <f t="shared" si="8"/>
        <v/>
      </c>
      <c r="DG539" s="832">
        <v>537</v>
      </c>
    </row>
    <row r="540" spans="1:111" s="757" customFormat="1" ht="12" customHeight="1" x14ac:dyDescent="0.15">
      <c r="A540" s="1964"/>
      <c r="B540" s="1957"/>
      <c r="C540" s="1961"/>
      <c r="D540" s="1957"/>
      <c r="E540" s="1961"/>
      <c r="F540" s="1961"/>
      <c r="G540" s="1961"/>
      <c r="H540" s="1961"/>
      <c r="I540" s="1957"/>
      <c r="DE540" s="818"/>
      <c r="DF540" s="772" t="str">
        <f t="shared" si="8"/>
        <v/>
      </c>
      <c r="DG540" s="832">
        <v>538</v>
      </c>
    </row>
    <row r="541" spans="1:111" s="757" customFormat="1" ht="12" customHeight="1" x14ac:dyDescent="0.15">
      <c r="A541" s="1964"/>
      <c r="B541" s="1957"/>
      <c r="C541" s="1961"/>
      <c r="D541" s="1957"/>
      <c r="E541" s="1961"/>
      <c r="F541" s="1961"/>
      <c r="G541" s="1961"/>
      <c r="H541" s="1961"/>
      <c r="I541" s="1957"/>
      <c r="DE541" s="818"/>
      <c r="DF541" s="772" t="str">
        <f t="shared" si="8"/>
        <v/>
      </c>
      <c r="DG541" s="832">
        <v>539</v>
      </c>
    </row>
    <row r="542" spans="1:111" s="757" customFormat="1" ht="12" customHeight="1" x14ac:dyDescent="0.15">
      <c r="A542" s="1964"/>
      <c r="B542" s="1957"/>
      <c r="C542" s="1961"/>
      <c r="D542" s="1957"/>
      <c r="E542" s="1961"/>
      <c r="F542" s="1961"/>
      <c r="G542" s="1961"/>
      <c r="H542" s="1961"/>
      <c r="I542" s="1957"/>
      <c r="DE542" s="818"/>
      <c r="DF542" s="772" t="str">
        <f t="shared" si="8"/>
        <v/>
      </c>
      <c r="DG542" s="832">
        <v>540</v>
      </c>
    </row>
    <row r="543" spans="1:111" s="757" customFormat="1" ht="12" customHeight="1" x14ac:dyDescent="0.15">
      <c r="A543" s="1964"/>
      <c r="B543" s="1957"/>
      <c r="C543" s="1961"/>
      <c r="D543" s="1957"/>
      <c r="E543" s="1961"/>
      <c r="F543" s="1961"/>
      <c r="G543" s="1961"/>
      <c r="H543" s="1961"/>
      <c r="I543" s="1957"/>
      <c r="DE543" s="818"/>
      <c r="DF543" s="772" t="str">
        <f t="shared" si="8"/>
        <v/>
      </c>
      <c r="DG543" s="832">
        <v>541</v>
      </c>
    </row>
    <row r="544" spans="1:111" s="757" customFormat="1" ht="12" customHeight="1" x14ac:dyDescent="0.15">
      <c r="A544" s="1964"/>
      <c r="B544" s="1957"/>
      <c r="C544" s="1961"/>
      <c r="D544" s="1957"/>
      <c r="E544" s="1961"/>
      <c r="F544" s="1961"/>
      <c r="G544" s="1961"/>
      <c r="H544" s="1961"/>
      <c r="I544" s="1957"/>
      <c r="DE544" s="818"/>
      <c r="DF544" s="772" t="str">
        <f t="shared" si="8"/>
        <v/>
      </c>
      <c r="DG544" s="832">
        <v>542</v>
      </c>
    </row>
    <row r="545" spans="1:111" s="757" customFormat="1" ht="12" customHeight="1" x14ac:dyDescent="0.15">
      <c r="A545" s="1964"/>
      <c r="B545" s="1957"/>
      <c r="C545" s="1961"/>
      <c r="D545" s="1957"/>
      <c r="E545" s="1961"/>
      <c r="F545" s="1961"/>
      <c r="G545" s="1961"/>
      <c r="H545" s="1961"/>
      <c r="I545" s="1957"/>
      <c r="DE545" s="818"/>
      <c r="DF545" s="772" t="str">
        <f t="shared" si="8"/>
        <v/>
      </c>
      <c r="DG545" s="832">
        <v>543</v>
      </c>
    </row>
    <row r="546" spans="1:111" s="757" customFormat="1" ht="12" customHeight="1" x14ac:dyDescent="0.15">
      <c r="A546" s="1964"/>
      <c r="B546" s="1957"/>
      <c r="C546" s="1961"/>
      <c r="D546" s="1957"/>
      <c r="E546" s="1961"/>
      <c r="F546" s="1961"/>
      <c r="G546" s="1961"/>
      <c r="H546" s="1961"/>
      <c r="I546" s="1957"/>
      <c r="DE546" s="818"/>
      <c r="DF546" s="772" t="str">
        <f t="shared" si="8"/>
        <v/>
      </c>
      <c r="DG546" s="832">
        <v>544</v>
      </c>
    </row>
    <row r="547" spans="1:111" s="757" customFormat="1" ht="12" customHeight="1" x14ac:dyDescent="0.15">
      <c r="A547" s="1964"/>
      <c r="B547" s="1957"/>
      <c r="C547" s="1961"/>
      <c r="D547" s="1957"/>
      <c r="E547" s="1961"/>
      <c r="F547" s="1961"/>
      <c r="G547" s="1961"/>
      <c r="H547" s="1961"/>
      <c r="I547" s="1957"/>
      <c r="DE547" s="818"/>
      <c r="DF547" s="772" t="str">
        <f t="shared" si="8"/>
        <v/>
      </c>
      <c r="DG547" s="832">
        <v>545</v>
      </c>
    </row>
    <row r="548" spans="1:111" s="757" customFormat="1" ht="12" customHeight="1" x14ac:dyDescent="0.15">
      <c r="A548" s="1964"/>
      <c r="B548" s="1957"/>
      <c r="C548" s="1961"/>
      <c r="D548" s="1957"/>
      <c r="E548" s="1961"/>
      <c r="F548" s="1961"/>
      <c r="G548" s="1961"/>
      <c r="H548" s="1961"/>
      <c r="I548" s="1957"/>
      <c r="DE548" s="818"/>
      <c r="DF548" s="772" t="str">
        <f t="shared" si="8"/>
        <v/>
      </c>
      <c r="DG548" s="832">
        <v>546</v>
      </c>
    </row>
    <row r="549" spans="1:111" s="757" customFormat="1" ht="12" customHeight="1" x14ac:dyDescent="0.15">
      <c r="A549" s="1964"/>
      <c r="B549" s="1957"/>
      <c r="C549" s="1961"/>
      <c r="D549" s="1957"/>
      <c r="E549" s="1961"/>
      <c r="F549" s="1961"/>
      <c r="G549" s="1961"/>
      <c r="H549" s="1961"/>
      <c r="I549" s="1957"/>
      <c r="DE549" s="818"/>
      <c r="DF549" s="772" t="str">
        <f t="shared" si="8"/>
        <v/>
      </c>
      <c r="DG549" s="832">
        <v>547</v>
      </c>
    </row>
    <row r="550" spans="1:111" s="757" customFormat="1" ht="12" customHeight="1" x14ac:dyDescent="0.15">
      <c r="A550" s="1964"/>
      <c r="B550" s="1957"/>
      <c r="C550" s="1961"/>
      <c r="D550" s="1957"/>
      <c r="E550" s="1961"/>
      <c r="F550" s="1961"/>
      <c r="G550" s="1961"/>
      <c r="H550" s="1961"/>
      <c r="I550" s="1957"/>
      <c r="DE550" s="818"/>
      <c r="DF550" s="772" t="str">
        <f t="shared" si="8"/>
        <v/>
      </c>
      <c r="DG550" s="832">
        <v>548</v>
      </c>
    </row>
    <row r="551" spans="1:111" s="757" customFormat="1" ht="12" customHeight="1" x14ac:dyDescent="0.15">
      <c r="A551" s="1964"/>
      <c r="B551" s="1957"/>
      <c r="C551" s="1961"/>
      <c r="D551" s="1957"/>
      <c r="E551" s="1961"/>
      <c r="F551" s="1961"/>
      <c r="G551" s="1961"/>
      <c r="H551" s="1961"/>
      <c r="I551" s="1957"/>
      <c r="DE551" s="818"/>
      <c r="DF551" s="772" t="str">
        <f t="shared" si="8"/>
        <v/>
      </c>
      <c r="DG551" s="832">
        <v>549</v>
      </c>
    </row>
    <row r="552" spans="1:111" s="757" customFormat="1" ht="12" customHeight="1" x14ac:dyDescent="0.15">
      <c r="A552" s="1964"/>
      <c r="B552" s="1957"/>
      <c r="C552" s="1961"/>
      <c r="D552" s="1957"/>
      <c r="E552" s="1961"/>
      <c r="F552" s="1961"/>
      <c r="G552" s="1961"/>
      <c r="H552" s="1961"/>
      <c r="I552" s="1957"/>
      <c r="DE552" s="818"/>
      <c r="DF552" s="772" t="str">
        <f t="shared" si="8"/>
        <v/>
      </c>
      <c r="DG552" s="832">
        <v>550</v>
      </c>
    </row>
    <row r="553" spans="1:111" s="757" customFormat="1" ht="12" customHeight="1" x14ac:dyDescent="0.15">
      <c r="A553" s="1964"/>
      <c r="B553" s="1957"/>
      <c r="C553" s="1961"/>
      <c r="D553" s="1957"/>
      <c r="E553" s="1961"/>
      <c r="F553" s="1961"/>
      <c r="G553" s="1961"/>
      <c r="H553" s="1961"/>
      <c r="I553" s="1957"/>
      <c r="DE553" s="818"/>
      <c r="DF553" s="772" t="str">
        <f t="shared" si="8"/>
        <v/>
      </c>
      <c r="DG553" s="832">
        <v>551</v>
      </c>
    </row>
    <row r="554" spans="1:111" s="757" customFormat="1" ht="12" customHeight="1" x14ac:dyDescent="0.15">
      <c r="A554" s="1964"/>
      <c r="B554" s="1957"/>
      <c r="C554" s="1961"/>
      <c r="D554" s="1957"/>
      <c r="E554" s="1961"/>
      <c r="F554" s="1961"/>
      <c r="G554" s="1961"/>
      <c r="H554" s="1961"/>
      <c r="I554" s="1957"/>
      <c r="DE554" s="818"/>
      <c r="DF554" s="772" t="str">
        <f t="shared" si="8"/>
        <v/>
      </c>
      <c r="DG554" s="832">
        <v>552</v>
      </c>
    </row>
    <row r="555" spans="1:111" s="757" customFormat="1" ht="12" customHeight="1" x14ac:dyDescent="0.15">
      <c r="A555" s="1964"/>
      <c r="B555" s="1957"/>
      <c r="C555" s="1961"/>
      <c r="D555" s="1957"/>
      <c r="E555" s="1961"/>
      <c r="F555" s="1961"/>
      <c r="G555" s="1961"/>
      <c r="H555" s="1961"/>
      <c r="I555" s="1957"/>
      <c r="DE555" s="818"/>
      <c r="DF555" s="772" t="str">
        <f t="shared" si="8"/>
        <v/>
      </c>
      <c r="DG555" s="832">
        <v>553</v>
      </c>
    </row>
    <row r="556" spans="1:111" s="757" customFormat="1" ht="12" customHeight="1" x14ac:dyDescent="0.15">
      <c r="A556" s="1964"/>
      <c r="B556" s="1957"/>
      <c r="C556" s="1961"/>
      <c r="D556" s="1957"/>
      <c r="E556" s="1961"/>
      <c r="F556" s="1961"/>
      <c r="G556" s="1961"/>
      <c r="H556" s="1961"/>
      <c r="I556" s="1957"/>
      <c r="DE556" s="818"/>
      <c r="DF556" s="772" t="str">
        <f t="shared" si="8"/>
        <v/>
      </c>
      <c r="DG556" s="832">
        <v>554</v>
      </c>
    </row>
    <row r="557" spans="1:111" s="757" customFormat="1" ht="12" customHeight="1" x14ac:dyDescent="0.15">
      <c r="A557" s="1964"/>
      <c r="B557" s="1957"/>
      <c r="C557" s="1961"/>
      <c r="D557" s="1957"/>
      <c r="E557" s="1961"/>
      <c r="F557" s="1961"/>
      <c r="G557" s="1961"/>
      <c r="H557" s="1961"/>
      <c r="I557" s="1957"/>
      <c r="DE557" s="818"/>
      <c r="DF557" s="772" t="str">
        <f t="shared" si="8"/>
        <v/>
      </c>
      <c r="DG557" s="832">
        <v>555</v>
      </c>
    </row>
    <row r="558" spans="1:111" s="757" customFormat="1" ht="12" customHeight="1" x14ac:dyDescent="0.15">
      <c r="A558" s="1964"/>
      <c r="B558" s="1957"/>
      <c r="C558" s="1961"/>
      <c r="D558" s="1957"/>
      <c r="E558" s="1961"/>
      <c r="F558" s="1961"/>
      <c r="G558" s="1961"/>
      <c r="H558" s="1961"/>
      <c r="I558" s="1957"/>
      <c r="DE558" s="818"/>
      <c r="DF558" s="772" t="str">
        <f t="shared" si="8"/>
        <v/>
      </c>
      <c r="DG558" s="832">
        <v>556</v>
      </c>
    </row>
    <row r="559" spans="1:111" s="757" customFormat="1" ht="12" customHeight="1" x14ac:dyDescent="0.15">
      <c r="A559" s="1964"/>
      <c r="B559" s="1957"/>
      <c r="C559" s="1961"/>
      <c r="D559" s="1957"/>
      <c r="E559" s="1961"/>
      <c r="F559" s="1961"/>
      <c r="G559" s="1961"/>
      <c r="H559" s="1961"/>
      <c r="I559" s="1957"/>
      <c r="DE559" s="818"/>
      <c r="DF559" s="772" t="str">
        <f t="shared" si="8"/>
        <v/>
      </c>
      <c r="DG559" s="832">
        <v>557</v>
      </c>
    </row>
    <row r="560" spans="1:111" s="757" customFormat="1" ht="12" customHeight="1" x14ac:dyDescent="0.15">
      <c r="A560" s="1964"/>
      <c r="B560" s="1957"/>
      <c r="C560" s="1961"/>
      <c r="D560" s="1957"/>
      <c r="E560" s="1961"/>
      <c r="F560" s="1961"/>
      <c r="G560" s="1961"/>
      <c r="H560" s="1961"/>
      <c r="I560" s="1957"/>
      <c r="DE560" s="818"/>
      <c r="DF560" s="772" t="str">
        <f t="shared" si="8"/>
        <v/>
      </c>
      <c r="DG560" s="832">
        <v>558</v>
      </c>
    </row>
    <row r="561" spans="1:111" s="757" customFormat="1" ht="12" customHeight="1" x14ac:dyDescent="0.15">
      <c r="A561" s="1964"/>
      <c r="B561" s="1957"/>
      <c r="C561" s="1961"/>
      <c r="D561" s="1957"/>
      <c r="E561" s="1961"/>
      <c r="F561" s="1961"/>
      <c r="G561" s="1961"/>
      <c r="H561" s="1961"/>
      <c r="I561" s="1957"/>
      <c r="DE561" s="818"/>
      <c r="DF561" s="772" t="str">
        <f t="shared" si="8"/>
        <v/>
      </c>
      <c r="DG561" s="832">
        <v>559</v>
      </c>
    </row>
    <row r="562" spans="1:111" s="757" customFormat="1" ht="12" customHeight="1" x14ac:dyDescent="0.15">
      <c r="A562" s="1964"/>
      <c r="B562" s="1957"/>
      <c r="C562" s="1961"/>
      <c r="D562" s="1957"/>
      <c r="E562" s="1961"/>
      <c r="F562" s="1961"/>
      <c r="G562" s="1961"/>
      <c r="H562" s="1961"/>
      <c r="I562" s="1957"/>
      <c r="DE562" s="818"/>
      <c r="DF562" s="772" t="str">
        <f t="shared" si="8"/>
        <v/>
      </c>
      <c r="DG562" s="832">
        <v>560</v>
      </c>
    </row>
    <row r="563" spans="1:111" s="757" customFormat="1" ht="12" customHeight="1" x14ac:dyDescent="0.15">
      <c r="A563" s="1964"/>
      <c r="B563" s="1957"/>
      <c r="C563" s="1961"/>
      <c r="D563" s="1957"/>
      <c r="E563" s="1961"/>
      <c r="F563" s="1961"/>
      <c r="G563" s="1961"/>
      <c r="H563" s="1961"/>
      <c r="I563" s="1957"/>
      <c r="DE563" s="818"/>
      <c r="DF563" s="772" t="str">
        <f t="shared" si="8"/>
        <v/>
      </c>
      <c r="DG563" s="832">
        <v>561</v>
      </c>
    </row>
    <row r="564" spans="1:111" s="757" customFormat="1" ht="12" customHeight="1" x14ac:dyDescent="0.15">
      <c r="A564" s="1964"/>
      <c r="B564" s="1957"/>
      <c r="C564" s="1961"/>
      <c r="D564" s="1957"/>
      <c r="E564" s="1961"/>
      <c r="F564" s="1961"/>
      <c r="G564" s="1961"/>
      <c r="H564" s="1961"/>
      <c r="I564" s="1957"/>
      <c r="DE564" s="818"/>
      <c r="DF564" s="772" t="str">
        <f t="shared" si="8"/>
        <v/>
      </c>
      <c r="DG564" s="832">
        <v>562</v>
      </c>
    </row>
    <row r="565" spans="1:111" s="757" customFormat="1" ht="12" customHeight="1" x14ac:dyDescent="0.15">
      <c r="A565" s="1964"/>
      <c r="B565" s="1957"/>
      <c r="C565" s="1961"/>
      <c r="D565" s="1957"/>
      <c r="E565" s="1961"/>
      <c r="F565" s="1961"/>
      <c r="G565" s="1961"/>
      <c r="H565" s="1961"/>
      <c r="I565" s="1957"/>
      <c r="DE565" s="818"/>
      <c r="DF565" s="772" t="str">
        <f t="shared" si="8"/>
        <v/>
      </c>
      <c r="DG565" s="832">
        <v>563</v>
      </c>
    </row>
    <row r="566" spans="1:111" s="757" customFormat="1" ht="12" customHeight="1" x14ac:dyDescent="0.15">
      <c r="A566" s="1964"/>
      <c r="B566" s="1957"/>
      <c r="C566" s="1961"/>
      <c r="D566" s="1957"/>
      <c r="E566" s="1961"/>
      <c r="F566" s="1961"/>
      <c r="G566" s="1961"/>
      <c r="H566" s="1961"/>
      <c r="I566" s="1957"/>
      <c r="DE566" s="818"/>
      <c r="DF566" s="772" t="str">
        <f t="shared" si="8"/>
        <v/>
      </c>
      <c r="DG566" s="832">
        <v>564</v>
      </c>
    </row>
    <row r="567" spans="1:111" s="757" customFormat="1" ht="12" customHeight="1" x14ac:dyDescent="0.15">
      <c r="A567" s="1964"/>
      <c r="B567" s="1957"/>
      <c r="C567" s="1961"/>
      <c r="D567" s="1957"/>
      <c r="E567" s="1961"/>
      <c r="F567" s="1961"/>
      <c r="G567" s="1961"/>
      <c r="H567" s="1961"/>
      <c r="I567" s="1957"/>
      <c r="DE567" s="818"/>
      <c r="DF567" s="772" t="str">
        <f t="shared" si="8"/>
        <v/>
      </c>
      <c r="DG567" s="832">
        <v>565</v>
      </c>
    </row>
    <row r="568" spans="1:111" s="757" customFormat="1" ht="12" customHeight="1" x14ac:dyDescent="0.15">
      <c r="A568" s="1964"/>
      <c r="B568" s="1957"/>
      <c r="C568" s="1961"/>
      <c r="D568" s="1957"/>
      <c r="E568" s="1961"/>
      <c r="F568" s="1961"/>
      <c r="G568" s="1961"/>
      <c r="H568" s="1961"/>
      <c r="I568" s="1957"/>
      <c r="DE568" s="818"/>
      <c r="DF568" s="772" t="str">
        <f t="shared" si="8"/>
        <v/>
      </c>
      <c r="DG568" s="832">
        <v>566</v>
      </c>
    </row>
    <row r="569" spans="1:111" s="757" customFormat="1" ht="12" customHeight="1" x14ac:dyDescent="0.15">
      <c r="A569" s="1964"/>
      <c r="B569" s="1957"/>
      <c r="C569" s="1961"/>
      <c r="D569" s="1957"/>
      <c r="E569" s="1961"/>
      <c r="F569" s="1961"/>
      <c r="G569" s="1961"/>
      <c r="H569" s="1961"/>
      <c r="I569" s="1957"/>
      <c r="DE569" s="818"/>
      <c r="DF569" s="772" t="str">
        <f t="shared" si="8"/>
        <v/>
      </c>
      <c r="DG569" s="832">
        <v>567</v>
      </c>
    </row>
    <row r="570" spans="1:111" s="757" customFormat="1" ht="12" customHeight="1" x14ac:dyDescent="0.15">
      <c r="A570" s="1964"/>
      <c r="B570" s="1957"/>
      <c r="C570" s="1961"/>
      <c r="D570" s="1957"/>
      <c r="E570" s="1961"/>
      <c r="F570" s="1961"/>
      <c r="G570" s="1961"/>
      <c r="H570" s="1961"/>
      <c r="I570" s="1957"/>
      <c r="DE570" s="818"/>
      <c r="DF570" s="772" t="str">
        <f t="shared" si="8"/>
        <v/>
      </c>
      <c r="DG570" s="832">
        <v>568</v>
      </c>
    </row>
    <row r="571" spans="1:111" s="757" customFormat="1" ht="12" customHeight="1" x14ac:dyDescent="0.15">
      <c r="A571" s="1964"/>
      <c r="B571" s="1957"/>
      <c r="C571" s="1961"/>
      <c r="D571" s="1957"/>
      <c r="E571" s="1961"/>
      <c r="F571" s="1961"/>
      <c r="G571" s="1961"/>
      <c r="H571" s="1961"/>
      <c r="I571" s="1957"/>
      <c r="DE571" s="818"/>
      <c r="DF571" s="772" t="str">
        <f t="shared" si="8"/>
        <v/>
      </c>
      <c r="DG571" s="832">
        <v>569</v>
      </c>
    </row>
    <row r="572" spans="1:111" s="757" customFormat="1" ht="12" customHeight="1" x14ac:dyDescent="0.15">
      <c r="A572" s="1964"/>
      <c r="B572" s="1957"/>
      <c r="C572" s="1961"/>
      <c r="D572" s="1957"/>
      <c r="E572" s="1961"/>
      <c r="F572" s="1961"/>
      <c r="G572" s="1961"/>
      <c r="H572" s="1961"/>
      <c r="I572" s="1957"/>
      <c r="DE572" s="818"/>
      <c r="DF572" s="772" t="str">
        <f t="shared" si="8"/>
        <v/>
      </c>
      <c r="DG572" s="832">
        <v>570</v>
      </c>
    </row>
    <row r="573" spans="1:111" s="757" customFormat="1" ht="12" customHeight="1" x14ac:dyDescent="0.15">
      <c r="A573" s="1964"/>
      <c r="B573" s="1957"/>
      <c r="C573" s="1961"/>
      <c r="D573" s="1957"/>
      <c r="E573" s="1961"/>
      <c r="F573" s="1961"/>
      <c r="G573" s="1961"/>
      <c r="H573" s="1961"/>
      <c r="I573" s="1957"/>
      <c r="DE573" s="818"/>
      <c r="DF573" s="772" t="str">
        <f t="shared" si="8"/>
        <v/>
      </c>
      <c r="DG573" s="832">
        <v>571</v>
      </c>
    </row>
    <row r="574" spans="1:111" s="757" customFormat="1" ht="12" customHeight="1" x14ac:dyDescent="0.15">
      <c r="A574" s="1964"/>
      <c r="B574" s="1957"/>
      <c r="C574" s="1961"/>
      <c r="D574" s="1957"/>
      <c r="E574" s="1961"/>
      <c r="F574" s="1961"/>
      <c r="G574" s="1961"/>
      <c r="H574" s="1961"/>
      <c r="I574" s="1957"/>
      <c r="DE574" s="818"/>
      <c r="DF574" s="772" t="str">
        <f t="shared" si="8"/>
        <v/>
      </c>
      <c r="DG574" s="832">
        <v>572</v>
      </c>
    </row>
    <row r="575" spans="1:111" s="757" customFormat="1" ht="12" customHeight="1" x14ac:dyDescent="0.15">
      <c r="A575" s="1964"/>
      <c r="B575" s="1957"/>
      <c r="C575" s="1961"/>
      <c r="D575" s="1957"/>
      <c r="E575" s="1961"/>
      <c r="F575" s="1961"/>
      <c r="G575" s="1961"/>
      <c r="H575" s="1961"/>
      <c r="I575" s="1957"/>
      <c r="DE575" s="818"/>
      <c r="DF575" s="772" t="str">
        <f t="shared" si="8"/>
        <v/>
      </c>
      <c r="DG575" s="832">
        <v>573</v>
      </c>
    </row>
    <row r="576" spans="1:111" s="757" customFormat="1" ht="12" customHeight="1" x14ac:dyDescent="0.15">
      <c r="A576" s="1964"/>
      <c r="B576" s="1957"/>
      <c r="C576" s="1961"/>
      <c r="D576" s="1957"/>
      <c r="E576" s="1961"/>
      <c r="F576" s="1961"/>
      <c r="G576" s="1961"/>
      <c r="H576" s="1961"/>
      <c r="I576" s="1957"/>
      <c r="DE576" s="818"/>
      <c r="DF576" s="772" t="str">
        <f t="shared" si="8"/>
        <v/>
      </c>
      <c r="DG576" s="832">
        <v>574</v>
      </c>
    </row>
    <row r="577" spans="1:111" s="757" customFormat="1" ht="12" customHeight="1" x14ac:dyDescent="0.15">
      <c r="A577" s="1964"/>
      <c r="B577" s="1957"/>
      <c r="C577" s="1961"/>
      <c r="D577" s="1957"/>
      <c r="E577" s="1961"/>
      <c r="F577" s="1961"/>
      <c r="G577" s="1961"/>
      <c r="H577" s="1961"/>
      <c r="I577" s="1957"/>
      <c r="DE577" s="818"/>
      <c r="DF577" s="772" t="str">
        <f t="shared" si="8"/>
        <v/>
      </c>
      <c r="DG577" s="832">
        <v>575</v>
      </c>
    </row>
    <row r="578" spans="1:111" s="757" customFormat="1" ht="12" customHeight="1" x14ac:dyDescent="0.15">
      <c r="A578" s="1964"/>
      <c r="B578" s="1957"/>
      <c r="C578" s="1961"/>
      <c r="D578" s="1957"/>
      <c r="E578" s="1961"/>
      <c r="F578" s="1961"/>
      <c r="G578" s="1961"/>
      <c r="H578" s="1961"/>
      <c r="I578" s="1957"/>
      <c r="DE578" s="818"/>
      <c r="DF578" s="772" t="str">
        <f t="shared" si="8"/>
        <v/>
      </c>
      <c r="DG578" s="832">
        <v>576</v>
      </c>
    </row>
    <row r="579" spans="1:111" s="757" customFormat="1" ht="12" customHeight="1" x14ac:dyDescent="0.15">
      <c r="A579" s="1964"/>
      <c r="B579" s="1957"/>
      <c r="C579" s="1961"/>
      <c r="D579" s="1957"/>
      <c r="E579" s="1961"/>
      <c r="F579" s="1961"/>
      <c r="G579" s="1961"/>
      <c r="H579" s="1961"/>
      <c r="I579" s="1957"/>
      <c r="DE579" s="818"/>
      <c r="DF579" s="772" t="str">
        <f t="shared" si="8"/>
        <v/>
      </c>
      <c r="DG579" s="832">
        <v>577</v>
      </c>
    </row>
    <row r="580" spans="1:111" s="757" customFormat="1" ht="12" customHeight="1" x14ac:dyDescent="0.15">
      <c r="A580" s="1964"/>
      <c r="B580" s="1957"/>
      <c r="C580" s="1961"/>
      <c r="D580" s="1957"/>
      <c r="E580" s="1961"/>
      <c r="F580" s="1961"/>
      <c r="G580" s="1961"/>
      <c r="H580" s="1961"/>
      <c r="I580" s="1957"/>
      <c r="DE580" s="818"/>
      <c r="DF580" s="772" t="str">
        <f t="shared" si="8"/>
        <v/>
      </c>
      <c r="DG580" s="832">
        <v>578</v>
      </c>
    </row>
    <row r="581" spans="1:111" s="757" customFormat="1" ht="12" customHeight="1" x14ac:dyDescent="0.15">
      <c r="A581" s="1964"/>
      <c r="B581" s="1957"/>
      <c r="C581" s="1961"/>
      <c r="D581" s="1957"/>
      <c r="E581" s="1961"/>
      <c r="F581" s="1961"/>
      <c r="G581" s="1961"/>
      <c r="H581" s="1961"/>
      <c r="I581" s="1957"/>
      <c r="DE581" s="818"/>
      <c r="DF581" s="772" t="str">
        <f t="shared" si="8"/>
        <v/>
      </c>
      <c r="DG581" s="832">
        <v>579</v>
      </c>
    </row>
    <row r="582" spans="1:111" s="757" customFormat="1" ht="12" customHeight="1" x14ac:dyDescent="0.15">
      <c r="A582" s="1964"/>
      <c r="B582" s="1957"/>
      <c r="C582" s="1961"/>
      <c r="D582" s="1957"/>
      <c r="E582" s="1961"/>
      <c r="F582" s="1961"/>
      <c r="G582" s="1961"/>
      <c r="H582" s="1961"/>
      <c r="I582" s="1957"/>
      <c r="DE582" s="818"/>
      <c r="DF582" s="772" t="str">
        <f t="shared" si="8"/>
        <v/>
      </c>
      <c r="DG582" s="832">
        <v>580</v>
      </c>
    </row>
    <row r="583" spans="1:111" s="757" customFormat="1" ht="12" customHeight="1" x14ac:dyDescent="0.15">
      <c r="A583" s="1964"/>
      <c r="B583" s="1957"/>
      <c r="C583" s="1961"/>
      <c r="D583" s="1957"/>
      <c r="E583" s="1961"/>
      <c r="F583" s="1961"/>
      <c r="G583" s="1961"/>
      <c r="H583" s="1961"/>
      <c r="I583" s="1957"/>
      <c r="DE583" s="818"/>
      <c r="DF583" s="772" t="str">
        <f t="shared" ref="DF583:DF646" si="9">IF(COUNTA(A583:I583)&gt;0,DG583,"")</f>
        <v/>
      </c>
      <c r="DG583" s="832">
        <v>581</v>
      </c>
    </row>
    <row r="584" spans="1:111" s="757" customFormat="1" ht="12" customHeight="1" x14ac:dyDescent="0.15">
      <c r="A584" s="1964"/>
      <c r="B584" s="1957"/>
      <c r="C584" s="1961"/>
      <c r="D584" s="1957"/>
      <c r="E584" s="1961"/>
      <c r="F584" s="1961"/>
      <c r="G584" s="1961"/>
      <c r="H584" s="1961"/>
      <c r="I584" s="1957"/>
      <c r="DE584" s="818"/>
      <c r="DF584" s="772" t="str">
        <f t="shared" si="9"/>
        <v/>
      </c>
      <c r="DG584" s="832">
        <v>582</v>
      </c>
    </row>
    <row r="585" spans="1:111" s="757" customFormat="1" ht="12" customHeight="1" x14ac:dyDescent="0.15">
      <c r="A585" s="1964"/>
      <c r="B585" s="1957"/>
      <c r="C585" s="1961"/>
      <c r="D585" s="1957"/>
      <c r="E585" s="1961"/>
      <c r="F585" s="1961"/>
      <c r="G585" s="1961"/>
      <c r="H585" s="1961"/>
      <c r="I585" s="1957"/>
      <c r="DE585" s="818"/>
      <c r="DF585" s="772" t="str">
        <f t="shared" si="9"/>
        <v/>
      </c>
      <c r="DG585" s="832">
        <v>583</v>
      </c>
    </row>
    <row r="586" spans="1:111" s="757" customFormat="1" ht="12" customHeight="1" x14ac:dyDescent="0.15">
      <c r="A586" s="1964"/>
      <c r="B586" s="1957"/>
      <c r="C586" s="1961"/>
      <c r="D586" s="1957"/>
      <c r="E586" s="1961"/>
      <c r="F586" s="1961"/>
      <c r="G586" s="1961"/>
      <c r="H586" s="1961"/>
      <c r="I586" s="1957"/>
      <c r="DE586" s="818"/>
      <c r="DF586" s="772" t="str">
        <f t="shared" si="9"/>
        <v/>
      </c>
      <c r="DG586" s="832">
        <v>584</v>
      </c>
    </row>
    <row r="587" spans="1:111" s="757" customFormat="1" ht="12" customHeight="1" x14ac:dyDescent="0.15">
      <c r="A587" s="1964"/>
      <c r="B587" s="1957"/>
      <c r="C587" s="1961"/>
      <c r="D587" s="1957"/>
      <c r="E587" s="1961"/>
      <c r="F587" s="1961"/>
      <c r="G587" s="1961"/>
      <c r="H587" s="1961"/>
      <c r="I587" s="1957"/>
      <c r="DE587" s="818"/>
      <c r="DF587" s="772" t="str">
        <f t="shared" si="9"/>
        <v/>
      </c>
      <c r="DG587" s="832">
        <v>585</v>
      </c>
    </row>
    <row r="588" spans="1:111" s="757" customFormat="1" ht="12" customHeight="1" x14ac:dyDescent="0.15">
      <c r="A588" s="1964"/>
      <c r="B588" s="1957"/>
      <c r="C588" s="1961"/>
      <c r="D588" s="1957"/>
      <c r="E588" s="1961"/>
      <c r="F588" s="1961"/>
      <c r="G588" s="1961"/>
      <c r="H588" s="1961"/>
      <c r="I588" s="1957"/>
      <c r="DE588" s="818"/>
      <c r="DF588" s="772" t="str">
        <f t="shared" si="9"/>
        <v/>
      </c>
      <c r="DG588" s="832">
        <v>586</v>
      </c>
    </row>
    <row r="589" spans="1:111" s="757" customFormat="1" ht="12" customHeight="1" x14ac:dyDescent="0.15">
      <c r="A589" s="1964"/>
      <c r="B589" s="1957"/>
      <c r="C589" s="1961"/>
      <c r="D589" s="1957"/>
      <c r="E589" s="1961"/>
      <c r="F589" s="1961"/>
      <c r="G589" s="1961"/>
      <c r="H589" s="1961"/>
      <c r="I589" s="1957"/>
      <c r="DE589" s="818"/>
      <c r="DF589" s="772" t="str">
        <f t="shared" si="9"/>
        <v/>
      </c>
      <c r="DG589" s="832">
        <v>587</v>
      </c>
    </row>
    <row r="590" spans="1:111" s="757" customFormat="1" ht="12" customHeight="1" x14ac:dyDescent="0.15">
      <c r="A590" s="1964"/>
      <c r="B590" s="1957"/>
      <c r="C590" s="1961"/>
      <c r="D590" s="1957"/>
      <c r="E590" s="1961"/>
      <c r="F590" s="1961"/>
      <c r="G590" s="1961"/>
      <c r="H590" s="1961"/>
      <c r="I590" s="1957"/>
      <c r="DE590" s="818"/>
      <c r="DF590" s="772" t="str">
        <f t="shared" si="9"/>
        <v/>
      </c>
      <c r="DG590" s="832">
        <v>588</v>
      </c>
    </row>
    <row r="591" spans="1:111" s="757" customFormat="1" ht="12" customHeight="1" x14ac:dyDescent="0.15">
      <c r="A591" s="1964"/>
      <c r="B591" s="1957"/>
      <c r="C591" s="1961"/>
      <c r="D591" s="1957"/>
      <c r="E591" s="1961"/>
      <c r="F591" s="1961"/>
      <c r="G591" s="1961"/>
      <c r="H591" s="1961"/>
      <c r="I591" s="1957"/>
      <c r="DE591" s="818"/>
      <c r="DF591" s="772" t="str">
        <f t="shared" si="9"/>
        <v/>
      </c>
      <c r="DG591" s="832">
        <v>589</v>
      </c>
    </row>
    <row r="592" spans="1:111" s="757" customFormat="1" ht="12" customHeight="1" x14ac:dyDescent="0.15">
      <c r="A592" s="1964"/>
      <c r="B592" s="1957"/>
      <c r="C592" s="1961"/>
      <c r="D592" s="1957"/>
      <c r="E592" s="1961"/>
      <c r="F592" s="1961"/>
      <c r="G592" s="1961"/>
      <c r="H592" s="1961"/>
      <c r="I592" s="1957"/>
      <c r="DE592" s="818"/>
      <c r="DF592" s="772" t="str">
        <f t="shared" si="9"/>
        <v/>
      </c>
      <c r="DG592" s="832">
        <v>590</v>
      </c>
    </row>
    <row r="593" spans="1:111" s="757" customFormat="1" ht="12" customHeight="1" x14ac:dyDescent="0.15">
      <c r="A593" s="1964"/>
      <c r="B593" s="1957"/>
      <c r="C593" s="1961"/>
      <c r="D593" s="1957"/>
      <c r="E593" s="1961"/>
      <c r="F593" s="1961"/>
      <c r="G593" s="1961"/>
      <c r="H593" s="1961"/>
      <c r="I593" s="1957"/>
      <c r="DE593" s="818"/>
      <c r="DF593" s="772" t="str">
        <f t="shared" si="9"/>
        <v/>
      </c>
      <c r="DG593" s="832">
        <v>591</v>
      </c>
    </row>
    <row r="594" spans="1:111" s="757" customFormat="1" ht="12" customHeight="1" x14ac:dyDescent="0.15">
      <c r="A594" s="1964"/>
      <c r="B594" s="1957"/>
      <c r="C594" s="1961"/>
      <c r="D594" s="1957"/>
      <c r="E594" s="1961"/>
      <c r="F594" s="1961"/>
      <c r="G594" s="1961"/>
      <c r="H594" s="1961"/>
      <c r="I594" s="1957"/>
      <c r="DE594" s="818"/>
      <c r="DF594" s="772" t="str">
        <f t="shared" si="9"/>
        <v/>
      </c>
      <c r="DG594" s="832">
        <v>592</v>
      </c>
    </row>
    <row r="595" spans="1:111" s="757" customFormat="1" ht="12" customHeight="1" x14ac:dyDescent="0.15">
      <c r="A595" s="1964"/>
      <c r="B595" s="1957"/>
      <c r="C595" s="1961"/>
      <c r="D595" s="1957"/>
      <c r="E595" s="1961"/>
      <c r="F595" s="1961"/>
      <c r="G595" s="1961"/>
      <c r="H595" s="1961"/>
      <c r="I595" s="1957"/>
      <c r="DE595" s="818"/>
      <c r="DF595" s="772" t="str">
        <f t="shared" si="9"/>
        <v/>
      </c>
      <c r="DG595" s="832">
        <v>593</v>
      </c>
    </row>
    <row r="596" spans="1:111" s="757" customFormat="1" ht="12" customHeight="1" x14ac:dyDescent="0.15">
      <c r="A596" s="1964"/>
      <c r="B596" s="1957"/>
      <c r="C596" s="1961"/>
      <c r="D596" s="1957"/>
      <c r="E596" s="1961"/>
      <c r="F596" s="1961"/>
      <c r="G596" s="1961"/>
      <c r="H596" s="1961"/>
      <c r="I596" s="1957"/>
      <c r="DE596" s="818"/>
      <c r="DF596" s="772" t="str">
        <f t="shared" si="9"/>
        <v/>
      </c>
      <c r="DG596" s="832">
        <v>594</v>
      </c>
    </row>
    <row r="597" spans="1:111" s="757" customFormat="1" ht="12" customHeight="1" x14ac:dyDescent="0.15">
      <c r="A597" s="1964"/>
      <c r="B597" s="1957"/>
      <c r="C597" s="1961"/>
      <c r="D597" s="1957"/>
      <c r="E597" s="1961"/>
      <c r="F597" s="1961"/>
      <c r="G597" s="1961"/>
      <c r="H597" s="1961"/>
      <c r="I597" s="1957"/>
      <c r="DE597" s="818"/>
      <c r="DF597" s="772" t="str">
        <f t="shared" si="9"/>
        <v/>
      </c>
      <c r="DG597" s="832">
        <v>595</v>
      </c>
    </row>
    <row r="598" spans="1:111" s="757" customFormat="1" ht="12" customHeight="1" x14ac:dyDescent="0.15">
      <c r="A598" s="1964"/>
      <c r="B598" s="1957"/>
      <c r="C598" s="1961"/>
      <c r="D598" s="1957"/>
      <c r="E598" s="1961"/>
      <c r="F598" s="1961"/>
      <c r="G598" s="1961"/>
      <c r="H598" s="1961"/>
      <c r="I598" s="1957"/>
      <c r="DE598" s="818"/>
      <c r="DF598" s="772" t="str">
        <f t="shared" si="9"/>
        <v/>
      </c>
      <c r="DG598" s="832">
        <v>596</v>
      </c>
    </row>
    <row r="599" spans="1:111" s="757" customFormat="1" ht="12" customHeight="1" x14ac:dyDescent="0.15">
      <c r="A599" s="1964"/>
      <c r="B599" s="1957"/>
      <c r="C599" s="1961"/>
      <c r="D599" s="1957"/>
      <c r="E599" s="1961"/>
      <c r="F599" s="1961"/>
      <c r="G599" s="1961"/>
      <c r="H599" s="1961"/>
      <c r="I599" s="1957"/>
      <c r="DE599" s="818"/>
      <c r="DF599" s="772" t="str">
        <f t="shared" si="9"/>
        <v/>
      </c>
      <c r="DG599" s="832">
        <v>597</v>
      </c>
    </row>
    <row r="600" spans="1:111" s="757" customFormat="1" ht="12" customHeight="1" x14ac:dyDescent="0.15">
      <c r="A600" s="1964"/>
      <c r="B600" s="1957"/>
      <c r="C600" s="1961"/>
      <c r="D600" s="1957"/>
      <c r="E600" s="1961"/>
      <c r="F600" s="1961"/>
      <c r="G600" s="1961"/>
      <c r="H600" s="1961"/>
      <c r="I600" s="1957"/>
      <c r="DE600" s="818"/>
      <c r="DF600" s="772" t="str">
        <f t="shared" si="9"/>
        <v/>
      </c>
      <c r="DG600" s="832">
        <v>598</v>
      </c>
    </row>
    <row r="601" spans="1:111" s="757" customFormat="1" ht="12" customHeight="1" x14ac:dyDescent="0.15">
      <c r="A601" s="1964"/>
      <c r="B601" s="1957"/>
      <c r="C601" s="1961"/>
      <c r="D601" s="1957"/>
      <c r="E601" s="1961"/>
      <c r="F601" s="1961"/>
      <c r="G601" s="1961"/>
      <c r="H601" s="1961"/>
      <c r="I601" s="1957"/>
      <c r="DE601" s="818"/>
      <c r="DF601" s="772" t="str">
        <f t="shared" si="9"/>
        <v/>
      </c>
      <c r="DG601" s="832">
        <v>599</v>
      </c>
    </row>
    <row r="602" spans="1:111" s="757" customFormat="1" ht="12" customHeight="1" x14ac:dyDescent="0.15">
      <c r="A602" s="1964"/>
      <c r="B602" s="1957"/>
      <c r="C602" s="1961"/>
      <c r="D602" s="1957"/>
      <c r="E602" s="1961"/>
      <c r="F602" s="1961"/>
      <c r="G602" s="1961"/>
      <c r="H602" s="1961"/>
      <c r="I602" s="1957"/>
      <c r="DE602" s="818"/>
      <c r="DF602" s="772" t="str">
        <f t="shared" si="9"/>
        <v/>
      </c>
      <c r="DG602" s="832">
        <v>600</v>
      </c>
    </row>
    <row r="603" spans="1:111" s="757" customFormat="1" ht="12" customHeight="1" x14ac:dyDescent="0.15">
      <c r="A603" s="1964"/>
      <c r="B603" s="1957"/>
      <c r="C603" s="1961"/>
      <c r="D603" s="1957"/>
      <c r="E603" s="1961"/>
      <c r="F603" s="1961"/>
      <c r="G603" s="1961"/>
      <c r="H603" s="1961"/>
      <c r="I603" s="1957"/>
      <c r="DE603" s="818"/>
      <c r="DF603" s="772" t="str">
        <f t="shared" si="9"/>
        <v/>
      </c>
      <c r="DG603" s="832">
        <v>601</v>
      </c>
    </row>
    <row r="604" spans="1:111" s="757" customFormat="1" ht="12" customHeight="1" x14ac:dyDescent="0.15">
      <c r="A604" s="1964"/>
      <c r="B604" s="1957"/>
      <c r="C604" s="1961"/>
      <c r="D604" s="1957"/>
      <c r="E604" s="1961"/>
      <c r="F604" s="1961"/>
      <c r="G604" s="1961"/>
      <c r="H604" s="1961"/>
      <c r="I604" s="1957"/>
      <c r="DE604" s="818"/>
      <c r="DF604" s="772" t="str">
        <f t="shared" si="9"/>
        <v/>
      </c>
      <c r="DG604" s="832">
        <v>602</v>
      </c>
    </row>
    <row r="605" spans="1:111" s="757" customFormat="1" ht="12" customHeight="1" x14ac:dyDescent="0.15">
      <c r="A605" s="1964"/>
      <c r="B605" s="1957"/>
      <c r="C605" s="1961"/>
      <c r="D605" s="1957"/>
      <c r="E605" s="1961"/>
      <c r="F605" s="1961"/>
      <c r="G605" s="1961"/>
      <c r="H605" s="1961"/>
      <c r="I605" s="1957"/>
      <c r="DE605" s="818"/>
      <c r="DF605" s="772" t="str">
        <f t="shared" si="9"/>
        <v/>
      </c>
      <c r="DG605" s="832">
        <v>603</v>
      </c>
    </row>
    <row r="606" spans="1:111" s="757" customFormat="1" ht="12" customHeight="1" x14ac:dyDescent="0.15">
      <c r="A606" s="1964"/>
      <c r="B606" s="1957"/>
      <c r="C606" s="1961"/>
      <c r="D606" s="1957"/>
      <c r="E606" s="1961"/>
      <c r="F606" s="1961"/>
      <c r="G606" s="1961"/>
      <c r="H606" s="1961"/>
      <c r="I606" s="1957"/>
      <c r="DE606" s="818"/>
      <c r="DF606" s="772" t="str">
        <f t="shared" si="9"/>
        <v/>
      </c>
      <c r="DG606" s="832">
        <v>604</v>
      </c>
    </row>
    <row r="607" spans="1:111" s="757" customFormat="1" ht="12" customHeight="1" x14ac:dyDescent="0.15">
      <c r="A607" s="1964"/>
      <c r="B607" s="1957"/>
      <c r="C607" s="1961"/>
      <c r="D607" s="1957"/>
      <c r="E607" s="1961"/>
      <c r="F607" s="1961"/>
      <c r="G607" s="1961"/>
      <c r="H607" s="1961"/>
      <c r="I607" s="1957"/>
      <c r="DE607" s="818"/>
      <c r="DF607" s="772" t="str">
        <f t="shared" si="9"/>
        <v/>
      </c>
      <c r="DG607" s="832">
        <v>605</v>
      </c>
    </row>
    <row r="608" spans="1:111" s="757" customFormat="1" ht="12" customHeight="1" x14ac:dyDescent="0.15">
      <c r="A608" s="1964"/>
      <c r="B608" s="1957"/>
      <c r="C608" s="1961"/>
      <c r="D608" s="1957"/>
      <c r="E608" s="1961"/>
      <c r="F608" s="1961"/>
      <c r="G608" s="1961"/>
      <c r="H608" s="1961"/>
      <c r="I608" s="1957"/>
      <c r="DE608" s="818"/>
      <c r="DF608" s="772" t="str">
        <f t="shared" si="9"/>
        <v/>
      </c>
      <c r="DG608" s="832">
        <v>606</v>
      </c>
    </row>
    <row r="609" spans="1:111" s="757" customFormat="1" ht="12" customHeight="1" x14ac:dyDescent="0.15">
      <c r="A609" s="1964"/>
      <c r="B609" s="1957"/>
      <c r="C609" s="1961"/>
      <c r="D609" s="1957"/>
      <c r="E609" s="1961"/>
      <c r="F609" s="1961"/>
      <c r="G609" s="1961"/>
      <c r="H609" s="1961"/>
      <c r="I609" s="1957"/>
      <c r="DE609" s="818"/>
      <c r="DF609" s="772" t="str">
        <f t="shared" si="9"/>
        <v/>
      </c>
      <c r="DG609" s="832">
        <v>607</v>
      </c>
    </row>
    <row r="610" spans="1:111" s="757" customFormat="1" ht="12" customHeight="1" x14ac:dyDescent="0.15">
      <c r="A610" s="1964"/>
      <c r="B610" s="1957"/>
      <c r="C610" s="1961"/>
      <c r="D610" s="1957"/>
      <c r="E610" s="1961"/>
      <c r="F610" s="1961"/>
      <c r="G610" s="1961"/>
      <c r="H610" s="1961"/>
      <c r="I610" s="1957"/>
      <c r="DE610" s="818"/>
      <c r="DF610" s="772" t="str">
        <f t="shared" si="9"/>
        <v/>
      </c>
      <c r="DG610" s="832">
        <v>608</v>
      </c>
    </row>
    <row r="611" spans="1:111" s="757" customFormat="1" ht="12" customHeight="1" x14ac:dyDescent="0.15">
      <c r="A611" s="1964"/>
      <c r="B611" s="1957"/>
      <c r="C611" s="1961"/>
      <c r="D611" s="1957"/>
      <c r="E611" s="1961"/>
      <c r="F611" s="1961"/>
      <c r="G611" s="1961"/>
      <c r="H611" s="1961"/>
      <c r="I611" s="1957"/>
      <c r="DE611" s="818"/>
      <c r="DF611" s="772" t="str">
        <f t="shared" si="9"/>
        <v/>
      </c>
      <c r="DG611" s="832">
        <v>609</v>
      </c>
    </row>
    <row r="612" spans="1:111" s="757" customFormat="1" ht="12" customHeight="1" x14ac:dyDescent="0.15">
      <c r="A612" s="1964"/>
      <c r="B612" s="1957"/>
      <c r="C612" s="1961"/>
      <c r="D612" s="1957"/>
      <c r="E612" s="1961"/>
      <c r="F612" s="1961"/>
      <c r="G612" s="1961"/>
      <c r="H612" s="1961"/>
      <c r="I612" s="1957"/>
      <c r="DE612" s="818"/>
      <c r="DF612" s="772" t="str">
        <f t="shared" si="9"/>
        <v/>
      </c>
      <c r="DG612" s="832">
        <v>610</v>
      </c>
    </row>
    <row r="613" spans="1:111" s="757" customFormat="1" ht="12" customHeight="1" x14ac:dyDescent="0.15">
      <c r="A613" s="1964"/>
      <c r="B613" s="1957"/>
      <c r="C613" s="1961"/>
      <c r="D613" s="1957"/>
      <c r="E613" s="1961"/>
      <c r="F613" s="1961"/>
      <c r="G613" s="1961"/>
      <c r="H613" s="1961"/>
      <c r="I613" s="1957"/>
      <c r="DE613" s="818"/>
      <c r="DF613" s="772" t="str">
        <f t="shared" si="9"/>
        <v/>
      </c>
      <c r="DG613" s="832">
        <v>611</v>
      </c>
    </row>
    <row r="614" spans="1:111" s="757" customFormat="1" ht="12" customHeight="1" x14ac:dyDescent="0.15">
      <c r="A614" s="1964"/>
      <c r="B614" s="1957"/>
      <c r="C614" s="1961"/>
      <c r="D614" s="1957"/>
      <c r="E614" s="1961"/>
      <c r="F614" s="1961"/>
      <c r="G614" s="1961"/>
      <c r="H614" s="1961"/>
      <c r="I614" s="1957"/>
      <c r="DE614" s="818"/>
      <c r="DF614" s="772" t="str">
        <f t="shared" si="9"/>
        <v/>
      </c>
      <c r="DG614" s="832">
        <v>612</v>
      </c>
    </row>
    <row r="615" spans="1:111" s="757" customFormat="1" ht="12" customHeight="1" x14ac:dyDescent="0.15">
      <c r="A615" s="1964"/>
      <c r="B615" s="1957"/>
      <c r="C615" s="1961"/>
      <c r="D615" s="1957"/>
      <c r="E615" s="1961"/>
      <c r="F615" s="1961"/>
      <c r="G615" s="1961"/>
      <c r="H615" s="1961"/>
      <c r="I615" s="1957"/>
      <c r="DE615" s="818"/>
      <c r="DF615" s="772" t="str">
        <f t="shared" si="9"/>
        <v/>
      </c>
      <c r="DG615" s="832">
        <v>613</v>
      </c>
    </row>
    <row r="616" spans="1:111" s="757" customFormat="1" ht="12" customHeight="1" x14ac:dyDescent="0.15">
      <c r="A616" s="1964"/>
      <c r="B616" s="1957"/>
      <c r="C616" s="1961"/>
      <c r="D616" s="1957"/>
      <c r="E616" s="1961"/>
      <c r="F616" s="1961"/>
      <c r="G616" s="1961"/>
      <c r="H616" s="1961"/>
      <c r="I616" s="1957"/>
      <c r="DE616" s="818"/>
      <c r="DF616" s="772" t="str">
        <f t="shared" si="9"/>
        <v/>
      </c>
      <c r="DG616" s="832">
        <v>614</v>
      </c>
    </row>
    <row r="617" spans="1:111" s="757" customFormat="1" ht="12" customHeight="1" x14ac:dyDescent="0.15">
      <c r="A617" s="1964"/>
      <c r="B617" s="1957"/>
      <c r="C617" s="1961"/>
      <c r="D617" s="1957"/>
      <c r="E617" s="1961"/>
      <c r="F617" s="1961"/>
      <c r="G617" s="1961"/>
      <c r="H617" s="1961"/>
      <c r="I617" s="1957"/>
      <c r="DE617" s="818"/>
      <c r="DF617" s="772" t="str">
        <f t="shared" si="9"/>
        <v/>
      </c>
      <c r="DG617" s="832">
        <v>615</v>
      </c>
    </row>
    <row r="618" spans="1:111" s="757" customFormat="1" ht="12" customHeight="1" x14ac:dyDescent="0.15">
      <c r="A618" s="1964"/>
      <c r="B618" s="1957"/>
      <c r="C618" s="1961"/>
      <c r="D618" s="1957"/>
      <c r="E618" s="1961"/>
      <c r="F618" s="1961"/>
      <c r="G618" s="1961"/>
      <c r="H618" s="1961"/>
      <c r="I618" s="1957"/>
      <c r="DE618" s="818"/>
      <c r="DF618" s="772" t="str">
        <f t="shared" si="9"/>
        <v/>
      </c>
      <c r="DG618" s="832">
        <v>616</v>
      </c>
    </row>
    <row r="619" spans="1:111" s="757" customFormat="1" ht="12" customHeight="1" x14ac:dyDescent="0.15">
      <c r="A619" s="1964"/>
      <c r="B619" s="1957"/>
      <c r="C619" s="1961"/>
      <c r="D619" s="1957"/>
      <c r="E619" s="1961"/>
      <c r="F619" s="1961"/>
      <c r="G619" s="1961"/>
      <c r="H619" s="1961"/>
      <c r="I619" s="1957"/>
      <c r="DE619" s="818"/>
      <c r="DF619" s="772" t="str">
        <f t="shared" si="9"/>
        <v/>
      </c>
      <c r="DG619" s="832">
        <v>617</v>
      </c>
    </row>
    <row r="620" spans="1:111" s="757" customFormat="1" ht="12" customHeight="1" x14ac:dyDescent="0.15">
      <c r="A620" s="1964"/>
      <c r="B620" s="1957"/>
      <c r="C620" s="1961"/>
      <c r="D620" s="1957"/>
      <c r="E620" s="1961"/>
      <c r="F620" s="1961"/>
      <c r="G620" s="1961"/>
      <c r="H620" s="1961"/>
      <c r="I620" s="1957"/>
      <c r="DE620" s="818"/>
      <c r="DF620" s="772" t="str">
        <f t="shared" si="9"/>
        <v/>
      </c>
      <c r="DG620" s="832">
        <v>618</v>
      </c>
    </row>
    <row r="621" spans="1:111" s="757" customFormat="1" ht="12" customHeight="1" x14ac:dyDescent="0.15">
      <c r="A621" s="1964"/>
      <c r="B621" s="1957"/>
      <c r="C621" s="1961"/>
      <c r="D621" s="1957"/>
      <c r="E621" s="1961"/>
      <c r="F621" s="1961"/>
      <c r="G621" s="1961"/>
      <c r="H621" s="1961"/>
      <c r="I621" s="1957"/>
      <c r="DE621" s="818"/>
      <c r="DF621" s="772" t="str">
        <f t="shared" si="9"/>
        <v/>
      </c>
      <c r="DG621" s="832">
        <v>619</v>
      </c>
    </row>
    <row r="622" spans="1:111" s="757" customFormat="1" ht="12" customHeight="1" x14ac:dyDescent="0.15">
      <c r="A622" s="1964"/>
      <c r="B622" s="1957"/>
      <c r="C622" s="1961"/>
      <c r="D622" s="1957"/>
      <c r="E622" s="1961"/>
      <c r="F622" s="1961"/>
      <c r="G622" s="1961"/>
      <c r="H622" s="1961"/>
      <c r="I622" s="1957"/>
      <c r="DE622" s="818"/>
      <c r="DF622" s="772" t="str">
        <f t="shared" si="9"/>
        <v/>
      </c>
      <c r="DG622" s="832">
        <v>620</v>
      </c>
    </row>
    <row r="623" spans="1:111" s="757" customFormat="1" ht="12" customHeight="1" x14ac:dyDescent="0.15">
      <c r="A623" s="1964"/>
      <c r="B623" s="1957"/>
      <c r="C623" s="1961"/>
      <c r="D623" s="1957"/>
      <c r="E623" s="1961"/>
      <c r="F623" s="1961"/>
      <c r="G623" s="1961"/>
      <c r="H623" s="1961"/>
      <c r="I623" s="1957"/>
      <c r="DE623" s="818"/>
      <c r="DF623" s="772" t="str">
        <f t="shared" si="9"/>
        <v/>
      </c>
      <c r="DG623" s="832">
        <v>621</v>
      </c>
    </row>
    <row r="624" spans="1:111" s="757" customFormat="1" ht="12" customHeight="1" x14ac:dyDescent="0.15">
      <c r="A624" s="1964"/>
      <c r="B624" s="1957"/>
      <c r="C624" s="1961"/>
      <c r="D624" s="1957"/>
      <c r="E624" s="1961"/>
      <c r="F624" s="1961"/>
      <c r="G624" s="1961"/>
      <c r="H624" s="1961"/>
      <c r="I624" s="1957"/>
      <c r="DE624" s="818"/>
      <c r="DF624" s="772" t="str">
        <f t="shared" si="9"/>
        <v/>
      </c>
      <c r="DG624" s="832">
        <v>622</v>
      </c>
    </row>
    <row r="625" spans="1:111" s="757" customFormat="1" ht="12" customHeight="1" x14ac:dyDescent="0.15">
      <c r="A625" s="1964"/>
      <c r="B625" s="1957"/>
      <c r="C625" s="1961"/>
      <c r="D625" s="1957"/>
      <c r="E625" s="1961"/>
      <c r="F625" s="1961"/>
      <c r="G625" s="1961"/>
      <c r="H625" s="1961"/>
      <c r="I625" s="1957"/>
      <c r="DE625" s="818"/>
      <c r="DF625" s="772" t="str">
        <f t="shared" si="9"/>
        <v/>
      </c>
      <c r="DG625" s="832">
        <v>623</v>
      </c>
    </row>
    <row r="626" spans="1:111" s="757" customFormat="1" ht="12" customHeight="1" x14ac:dyDescent="0.15">
      <c r="A626" s="1964"/>
      <c r="B626" s="1957"/>
      <c r="C626" s="1961"/>
      <c r="D626" s="1957"/>
      <c r="E626" s="1961"/>
      <c r="F626" s="1961"/>
      <c r="G626" s="1961"/>
      <c r="H626" s="1961"/>
      <c r="I626" s="1957"/>
      <c r="DE626" s="818"/>
      <c r="DF626" s="772" t="str">
        <f t="shared" si="9"/>
        <v/>
      </c>
      <c r="DG626" s="832">
        <v>624</v>
      </c>
    </row>
    <row r="627" spans="1:111" s="757" customFormat="1" ht="12" customHeight="1" x14ac:dyDescent="0.15">
      <c r="A627" s="1964"/>
      <c r="B627" s="1957"/>
      <c r="C627" s="1961"/>
      <c r="D627" s="1957"/>
      <c r="E627" s="1961"/>
      <c r="F627" s="1961"/>
      <c r="G627" s="1961"/>
      <c r="H627" s="1961"/>
      <c r="I627" s="1957"/>
      <c r="DE627" s="818"/>
      <c r="DF627" s="772" t="str">
        <f t="shared" si="9"/>
        <v/>
      </c>
      <c r="DG627" s="832">
        <v>625</v>
      </c>
    </row>
    <row r="628" spans="1:111" s="757" customFormat="1" ht="12" customHeight="1" x14ac:dyDescent="0.15">
      <c r="A628" s="1964"/>
      <c r="B628" s="1957"/>
      <c r="C628" s="1961"/>
      <c r="D628" s="1957"/>
      <c r="E628" s="1961"/>
      <c r="F628" s="1961"/>
      <c r="G628" s="1961"/>
      <c r="H628" s="1961"/>
      <c r="I628" s="1957"/>
      <c r="DE628" s="818"/>
      <c r="DF628" s="772" t="str">
        <f t="shared" si="9"/>
        <v/>
      </c>
      <c r="DG628" s="832">
        <v>626</v>
      </c>
    </row>
    <row r="629" spans="1:111" s="757" customFormat="1" ht="12" customHeight="1" x14ac:dyDescent="0.15">
      <c r="A629" s="1964"/>
      <c r="B629" s="1957"/>
      <c r="C629" s="1961"/>
      <c r="D629" s="1957"/>
      <c r="E629" s="1961"/>
      <c r="F629" s="1961"/>
      <c r="G629" s="1961"/>
      <c r="H629" s="1961"/>
      <c r="I629" s="1957"/>
      <c r="DE629" s="818"/>
      <c r="DF629" s="772" t="str">
        <f t="shared" si="9"/>
        <v/>
      </c>
      <c r="DG629" s="832">
        <v>627</v>
      </c>
    </row>
    <row r="630" spans="1:111" s="757" customFormat="1" ht="12" customHeight="1" x14ac:dyDescent="0.15">
      <c r="A630" s="1964"/>
      <c r="B630" s="1957"/>
      <c r="C630" s="1961"/>
      <c r="D630" s="1957"/>
      <c r="E630" s="1961"/>
      <c r="F630" s="1961"/>
      <c r="G630" s="1961"/>
      <c r="H630" s="1961"/>
      <c r="I630" s="1957"/>
      <c r="DE630" s="818"/>
      <c r="DF630" s="772" t="str">
        <f t="shared" si="9"/>
        <v/>
      </c>
      <c r="DG630" s="832">
        <v>628</v>
      </c>
    </row>
    <row r="631" spans="1:111" s="757" customFormat="1" ht="12" customHeight="1" x14ac:dyDescent="0.15">
      <c r="A631" s="1964"/>
      <c r="B631" s="1957"/>
      <c r="C631" s="1961"/>
      <c r="D631" s="1957"/>
      <c r="E631" s="1961"/>
      <c r="F631" s="1961"/>
      <c r="G631" s="1961"/>
      <c r="H631" s="1961"/>
      <c r="I631" s="1957"/>
      <c r="DE631" s="818"/>
      <c r="DF631" s="772" t="str">
        <f t="shared" si="9"/>
        <v/>
      </c>
      <c r="DG631" s="832">
        <v>629</v>
      </c>
    </row>
    <row r="632" spans="1:111" s="757" customFormat="1" ht="12" customHeight="1" x14ac:dyDescent="0.15">
      <c r="A632" s="1964"/>
      <c r="B632" s="1957"/>
      <c r="C632" s="1961"/>
      <c r="D632" s="1957"/>
      <c r="E632" s="1961"/>
      <c r="F632" s="1961"/>
      <c r="G632" s="1961"/>
      <c r="H632" s="1961"/>
      <c r="I632" s="1957"/>
      <c r="DE632" s="818"/>
      <c r="DF632" s="772" t="str">
        <f t="shared" si="9"/>
        <v/>
      </c>
      <c r="DG632" s="832">
        <v>630</v>
      </c>
    </row>
    <row r="633" spans="1:111" s="757" customFormat="1" ht="12" customHeight="1" x14ac:dyDescent="0.15">
      <c r="A633" s="1964"/>
      <c r="B633" s="1957"/>
      <c r="C633" s="1961"/>
      <c r="D633" s="1957"/>
      <c r="E633" s="1961"/>
      <c r="F633" s="1961"/>
      <c r="G633" s="1961"/>
      <c r="H633" s="1961"/>
      <c r="I633" s="1957"/>
      <c r="DE633" s="818"/>
      <c r="DF633" s="772" t="str">
        <f t="shared" si="9"/>
        <v/>
      </c>
      <c r="DG633" s="832">
        <v>631</v>
      </c>
    </row>
    <row r="634" spans="1:111" s="757" customFormat="1" ht="12" customHeight="1" x14ac:dyDescent="0.15">
      <c r="A634" s="1964"/>
      <c r="B634" s="1957"/>
      <c r="C634" s="1961"/>
      <c r="D634" s="1957"/>
      <c r="E634" s="1961"/>
      <c r="F634" s="1961"/>
      <c r="G634" s="1961"/>
      <c r="H634" s="1961"/>
      <c r="I634" s="1957"/>
      <c r="DE634" s="818"/>
      <c r="DF634" s="772" t="str">
        <f t="shared" si="9"/>
        <v/>
      </c>
      <c r="DG634" s="832">
        <v>632</v>
      </c>
    </row>
    <row r="635" spans="1:111" s="757" customFormat="1" ht="12" customHeight="1" x14ac:dyDescent="0.15">
      <c r="A635" s="1964"/>
      <c r="B635" s="1957"/>
      <c r="C635" s="1961"/>
      <c r="D635" s="1957"/>
      <c r="E635" s="1961"/>
      <c r="F635" s="1961"/>
      <c r="G635" s="1961"/>
      <c r="H635" s="1961"/>
      <c r="I635" s="1957"/>
      <c r="DE635" s="818"/>
      <c r="DF635" s="772" t="str">
        <f t="shared" si="9"/>
        <v/>
      </c>
      <c r="DG635" s="832">
        <v>633</v>
      </c>
    </row>
    <row r="636" spans="1:111" s="757" customFormat="1" ht="12" customHeight="1" x14ac:dyDescent="0.15">
      <c r="A636" s="1964"/>
      <c r="B636" s="1957"/>
      <c r="C636" s="1961"/>
      <c r="D636" s="1957"/>
      <c r="E636" s="1961"/>
      <c r="F636" s="1961"/>
      <c r="G636" s="1961"/>
      <c r="H636" s="1961"/>
      <c r="I636" s="1957"/>
      <c r="DE636" s="818"/>
      <c r="DF636" s="772" t="str">
        <f t="shared" si="9"/>
        <v/>
      </c>
      <c r="DG636" s="832">
        <v>634</v>
      </c>
    </row>
    <row r="637" spans="1:111" s="757" customFormat="1" ht="12" customHeight="1" x14ac:dyDescent="0.15">
      <c r="A637" s="1964"/>
      <c r="B637" s="1957"/>
      <c r="C637" s="1961"/>
      <c r="D637" s="1957"/>
      <c r="E637" s="1961"/>
      <c r="F637" s="1961"/>
      <c r="G637" s="1961"/>
      <c r="H637" s="1961"/>
      <c r="I637" s="1957"/>
      <c r="DE637" s="818"/>
      <c r="DF637" s="772" t="str">
        <f t="shared" si="9"/>
        <v/>
      </c>
      <c r="DG637" s="832">
        <v>635</v>
      </c>
    </row>
    <row r="638" spans="1:111" s="757" customFormat="1" ht="12" customHeight="1" x14ac:dyDescent="0.15">
      <c r="A638" s="1964"/>
      <c r="B638" s="1957"/>
      <c r="C638" s="1961"/>
      <c r="D638" s="1957"/>
      <c r="E638" s="1961"/>
      <c r="F638" s="1961"/>
      <c r="G638" s="1961"/>
      <c r="H638" s="1961"/>
      <c r="I638" s="1957"/>
      <c r="DE638" s="818"/>
      <c r="DF638" s="772" t="str">
        <f t="shared" si="9"/>
        <v/>
      </c>
      <c r="DG638" s="832">
        <v>636</v>
      </c>
    </row>
    <row r="639" spans="1:111" s="757" customFormat="1" ht="12" customHeight="1" x14ac:dyDescent="0.15">
      <c r="A639" s="1964"/>
      <c r="B639" s="1957"/>
      <c r="C639" s="1961"/>
      <c r="D639" s="1957"/>
      <c r="E639" s="1961"/>
      <c r="F639" s="1961"/>
      <c r="G639" s="1961"/>
      <c r="H639" s="1961"/>
      <c r="I639" s="1957"/>
      <c r="DE639" s="818"/>
      <c r="DF639" s="772" t="str">
        <f t="shared" si="9"/>
        <v/>
      </c>
      <c r="DG639" s="832">
        <v>637</v>
      </c>
    </row>
    <row r="640" spans="1:111" s="757" customFormat="1" ht="12" customHeight="1" x14ac:dyDescent="0.15">
      <c r="A640" s="1964"/>
      <c r="B640" s="1957"/>
      <c r="C640" s="1961"/>
      <c r="D640" s="1957"/>
      <c r="E640" s="1961"/>
      <c r="F640" s="1961"/>
      <c r="G640" s="1961"/>
      <c r="H640" s="1961"/>
      <c r="I640" s="1957"/>
      <c r="DE640" s="818"/>
      <c r="DF640" s="772" t="str">
        <f t="shared" si="9"/>
        <v/>
      </c>
      <c r="DG640" s="832">
        <v>638</v>
      </c>
    </row>
    <row r="641" spans="1:111" s="757" customFormat="1" ht="12" customHeight="1" x14ac:dyDescent="0.15">
      <c r="A641" s="1964"/>
      <c r="B641" s="1957"/>
      <c r="C641" s="1961"/>
      <c r="D641" s="1957"/>
      <c r="E641" s="1961"/>
      <c r="F641" s="1961"/>
      <c r="G641" s="1961"/>
      <c r="H641" s="1961"/>
      <c r="I641" s="1957"/>
      <c r="DE641" s="818"/>
      <c r="DF641" s="772" t="str">
        <f t="shared" si="9"/>
        <v/>
      </c>
      <c r="DG641" s="832">
        <v>639</v>
      </c>
    </row>
    <row r="642" spans="1:111" s="757" customFormat="1" ht="12" customHeight="1" x14ac:dyDescent="0.15">
      <c r="A642" s="1964"/>
      <c r="B642" s="1957"/>
      <c r="C642" s="1961"/>
      <c r="D642" s="1957"/>
      <c r="E642" s="1961"/>
      <c r="F642" s="1961"/>
      <c r="G642" s="1961"/>
      <c r="H642" s="1961"/>
      <c r="I642" s="1957"/>
      <c r="DE642" s="818"/>
      <c r="DF642" s="772" t="str">
        <f t="shared" si="9"/>
        <v/>
      </c>
      <c r="DG642" s="832">
        <v>640</v>
      </c>
    </row>
    <row r="643" spans="1:111" s="757" customFormat="1" ht="12" customHeight="1" x14ac:dyDescent="0.15">
      <c r="A643" s="1964"/>
      <c r="B643" s="1957"/>
      <c r="C643" s="1961"/>
      <c r="D643" s="1957"/>
      <c r="E643" s="1961"/>
      <c r="F643" s="1961"/>
      <c r="G643" s="1961"/>
      <c r="H643" s="1961"/>
      <c r="I643" s="1957"/>
      <c r="DE643" s="818"/>
      <c r="DF643" s="772" t="str">
        <f t="shared" si="9"/>
        <v/>
      </c>
      <c r="DG643" s="832">
        <v>641</v>
      </c>
    </row>
    <row r="644" spans="1:111" s="757" customFormat="1" ht="12" customHeight="1" x14ac:dyDescent="0.15">
      <c r="A644" s="1964"/>
      <c r="B644" s="1957"/>
      <c r="C644" s="1961"/>
      <c r="D644" s="1957"/>
      <c r="E644" s="1961"/>
      <c r="F644" s="1961"/>
      <c r="G644" s="1961"/>
      <c r="H644" s="1961"/>
      <c r="I644" s="1957"/>
      <c r="DE644" s="818"/>
      <c r="DF644" s="772" t="str">
        <f t="shared" si="9"/>
        <v/>
      </c>
      <c r="DG644" s="832">
        <v>642</v>
      </c>
    </row>
    <row r="645" spans="1:111" s="757" customFormat="1" ht="12" customHeight="1" x14ac:dyDescent="0.15">
      <c r="A645" s="1964"/>
      <c r="B645" s="1957"/>
      <c r="C645" s="1961"/>
      <c r="D645" s="1957"/>
      <c r="E645" s="1961"/>
      <c r="F645" s="1961"/>
      <c r="G645" s="1961"/>
      <c r="H645" s="1961"/>
      <c r="I645" s="1957"/>
      <c r="DE645" s="818"/>
      <c r="DF645" s="772" t="str">
        <f t="shared" si="9"/>
        <v/>
      </c>
      <c r="DG645" s="832">
        <v>643</v>
      </c>
    </row>
    <row r="646" spans="1:111" s="757" customFormat="1" ht="12" customHeight="1" x14ac:dyDescent="0.15">
      <c r="A646" s="1964"/>
      <c r="B646" s="1957"/>
      <c r="C646" s="1961"/>
      <c r="D646" s="1957"/>
      <c r="E646" s="1961"/>
      <c r="F646" s="1961"/>
      <c r="G646" s="1961"/>
      <c r="H646" s="1961"/>
      <c r="I646" s="1957"/>
      <c r="DE646" s="818"/>
      <c r="DF646" s="772" t="str">
        <f t="shared" si="9"/>
        <v/>
      </c>
      <c r="DG646" s="832">
        <v>644</v>
      </c>
    </row>
    <row r="647" spans="1:111" s="757" customFormat="1" ht="12" customHeight="1" x14ac:dyDescent="0.15">
      <c r="A647" s="1964"/>
      <c r="B647" s="1957"/>
      <c r="C647" s="1961"/>
      <c r="D647" s="1957"/>
      <c r="E647" s="1961"/>
      <c r="F647" s="1961"/>
      <c r="G647" s="1961"/>
      <c r="H647" s="1961"/>
      <c r="I647" s="1957"/>
      <c r="DE647" s="818"/>
      <c r="DF647" s="772" t="str">
        <f t="shared" ref="DF647:DF710" si="10">IF(COUNTA(A647:I647)&gt;0,DG647,"")</f>
        <v/>
      </c>
      <c r="DG647" s="832">
        <v>645</v>
      </c>
    </row>
    <row r="648" spans="1:111" s="757" customFormat="1" ht="12" customHeight="1" x14ac:dyDescent="0.15">
      <c r="A648" s="1964"/>
      <c r="B648" s="1957"/>
      <c r="C648" s="1961"/>
      <c r="D648" s="1957"/>
      <c r="E648" s="1961"/>
      <c r="F648" s="1961"/>
      <c r="G648" s="1961"/>
      <c r="H648" s="1961"/>
      <c r="I648" s="1957"/>
      <c r="DE648" s="818"/>
      <c r="DF648" s="772" t="str">
        <f t="shared" si="10"/>
        <v/>
      </c>
      <c r="DG648" s="832">
        <v>646</v>
      </c>
    </row>
    <row r="649" spans="1:111" s="757" customFormat="1" ht="12" customHeight="1" x14ac:dyDescent="0.15">
      <c r="A649" s="1964"/>
      <c r="B649" s="1957"/>
      <c r="C649" s="1961"/>
      <c r="D649" s="1957"/>
      <c r="E649" s="1961"/>
      <c r="F649" s="1961"/>
      <c r="G649" s="1961"/>
      <c r="H649" s="1961"/>
      <c r="I649" s="1957"/>
      <c r="DE649" s="818"/>
      <c r="DF649" s="772" t="str">
        <f t="shared" si="10"/>
        <v/>
      </c>
      <c r="DG649" s="832">
        <v>647</v>
      </c>
    </row>
    <row r="650" spans="1:111" s="757" customFormat="1" ht="12" customHeight="1" x14ac:dyDescent="0.15">
      <c r="A650" s="1964"/>
      <c r="B650" s="1957"/>
      <c r="C650" s="1961"/>
      <c r="D650" s="1957"/>
      <c r="E650" s="1961"/>
      <c r="F650" s="1961"/>
      <c r="G650" s="1961"/>
      <c r="H650" s="1961"/>
      <c r="I650" s="1957"/>
      <c r="DE650" s="818"/>
      <c r="DF650" s="772" t="str">
        <f t="shared" si="10"/>
        <v/>
      </c>
      <c r="DG650" s="832">
        <v>648</v>
      </c>
    </row>
    <row r="651" spans="1:111" s="757" customFormat="1" ht="12" customHeight="1" x14ac:dyDescent="0.15">
      <c r="A651" s="1964"/>
      <c r="B651" s="1957"/>
      <c r="C651" s="1961"/>
      <c r="D651" s="1957"/>
      <c r="E651" s="1961"/>
      <c r="F651" s="1961"/>
      <c r="G651" s="1961"/>
      <c r="H651" s="1961"/>
      <c r="I651" s="1957"/>
      <c r="DE651" s="818"/>
      <c r="DF651" s="772" t="str">
        <f t="shared" si="10"/>
        <v/>
      </c>
      <c r="DG651" s="832">
        <v>649</v>
      </c>
    </row>
    <row r="652" spans="1:111" s="757" customFormat="1" ht="12" customHeight="1" x14ac:dyDescent="0.15">
      <c r="A652" s="1964"/>
      <c r="B652" s="1957"/>
      <c r="C652" s="1961"/>
      <c r="D652" s="1957"/>
      <c r="E652" s="1961"/>
      <c r="F652" s="1961"/>
      <c r="G652" s="1961"/>
      <c r="H652" s="1961"/>
      <c r="I652" s="1957"/>
      <c r="DE652" s="818"/>
      <c r="DF652" s="772" t="str">
        <f t="shared" si="10"/>
        <v/>
      </c>
      <c r="DG652" s="832">
        <v>650</v>
      </c>
    </row>
    <row r="653" spans="1:111" s="757" customFormat="1" ht="12" customHeight="1" x14ac:dyDescent="0.15">
      <c r="A653" s="1964"/>
      <c r="B653" s="1957"/>
      <c r="C653" s="1961"/>
      <c r="D653" s="1957"/>
      <c r="E653" s="1961"/>
      <c r="F653" s="1961"/>
      <c r="G653" s="1961"/>
      <c r="H653" s="1961"/>
      <c r="I653" s="1957"/>
      <c r="DE653" s="818"/>
      <c r="DF653" s="772" t="str">
        <f t="shared" si="10"/>
        <v/>
      </c>
      <c r="DG653" s="832">
        <v>651</v>
      </c>
    </row>
    <row r="654" spans="1:111" s="757" customFormat="1" ht="12" customHeight="1" x14ac:dyDescent="0.15">
      <c r="A654" s="1964"/>
      <c r="B654" s="1957"/>
      <c r="C654" s="1961"/>
      <c r="D654" s="1957"/>
      <c r="E654" s="1961"/>
      <c r="F654" s="1961"/>
      <c r="G654" s="1961"/>
      <c r="H654" s="1961"/>
      <c r="I654" s="1957"/>
      <c r="DE654" s="818"/>
      <c r="DF654" s="772" t="str">
        <f t="shared" si="10"/>
        <v/>
      </c>
      <c r="DG654" s="832">
        <v>652</v>
      </c>
    </row>
    <row r="655" spans="1:111" s="757" customFormat="1" ht="12" customHeight="1" x14ac:dyDescent="0.15">
      <c r="A655" s="1964"/>
      <c r="B655" s="1957"/>
      <c r="C655" s="1961"/>
      <c r="D655" s="1957"/>
      <c r="E655" s="1961"/>
      <c r="F655" s="1961"/>
      <c r="G655" s="1961"/>
      <c r="H655" s="1961"/>
      <c r="I655" s="1957"/>
      <c r="DE655" s="818"/>
      <c r="DF655" s="772" t="str">
        <f t="shared" si="10"/>
        <v/>
      </c>
      <c r="DG655" s="832">
        <v>653</v>
      </c>
    </row>
    <row r="656" spans="1:111" s="757" customFormat="1" ht="12" customHeight="1" x14ac:dyDescent="0.15">
      <c r="A656" s="1964"/>
      <c r="B656" s="1957"/>
      <c r="C656" s="1961"/>
      <c r="D656" s="1957"/>
      <c r="E656" s="1961"/>
      <c r="F656" s="1961"/>
      <c r="G656" s="1961"/>
      <c r="H656" s="1961"/>
      <c r="I656" s="1957"/>
      <c r="DE656" s="818"/>
      <c r="DF656" s="772" t="str">
        <f t="shared" si="10"/>
        <v/>
      </c>
      <c r="DG656" s="832">
        <v>654</v>
      </c>
    </row>
    <row r="657" spans="1:111" s="757" customFormat="1" ht="12" customHeight="1" x14ac:dyDescent="0.15">
      <c r="A657" s="1964"/>
      <c r="B657" s="1957"/>
      <c r="C657" s="1961"/>
      <c r="D657" s="1957"/>
      <c r="E657" s="1961"/>
      <c r="F657" s="1961"/>
      <c r="G657" s="1961"/>
      <c r="H657" s="1961"/>
      <c r="I657" s="1957"/>
      <c r="DE657" s="818"/>
      <c r="DF657" s="772" t="str">
        <f t="shared" si="10"/>
        <v/>
      </c>
      <c r="DG657" s="832">
        <v>655</v>
      </c>
    </row>
    <row r="658" spans="1:111" s="757" customFormat="1" ht="12" customHeight="1" x14ac:dyDescent="0.15">
      <c r="A658" s="1964"/>
      <c r="B658" s="1957"/>
      <c r="C658" s="1961"/>
      <c r="D658" s="1957"/>
      <c r="E658" s="1961"/>
      <c r="F658" s="1961"/>
      <c r="G658" s="1961"/>
      <c r="H658" s="1961"/>
      <c r="I658" s="1957"/>
      <c r="DE658" s="818"/>
      <c r="DF658" s="772" t="str">
        <f t="shared" si="10"/>
        <v/>
      </c>
      <c r="DG658" s="832">
        <v>656</v>
      </c>
    </row>
    <row r="659" spans="1:111" s="757" customFormat="1" ht="12" customHeight="1" x14ac:dyDescent="0.15">
      <c r="A659" s="1964"/>
      <c r="B659" s="1957"/>
      <c r="C659" s="1961"/>
      <c r="D659" s="1957"/>
      <c r="E659" s="1961"/>
      <c r="F659" s="1961"/>
      <c r="G659" s="1961"/>
      <c r="H659" s="1961"/>
      <c r="I659" s="1957"/>
      <c r="DE659" s="818"/>
      <c r="DF659" s="772" t="str">
        <f t="shared" si="10"/>
        <v/>
      </c>
      <c r="DG659" s="832">
        <v>657</v>
      </c>
    </row>
    <row r="660" spans="1:111" s="757" customFormat="1" ht="12" customHeight="1" x14ac:dyDescent="0.15">
      <c r="A660" s="1964"/>
      <c r="B660" s="1957"/>
      <c r="C660" s="1961"/>
      <c r="D660" s="1957"/>
      <c r="E660" s="1961"/>
      <c r="F660" s="1961"/>
      <c r="G660" s="1961"/>
      <c r="H660" s="1961"/>
      <c r="I660" s="1957"/>
      <c r="DE660" s="818"/>
      <c r="DF660" s="772" t="str">
        <f t="shared" si="10"/>
        <v/>
      </c>
      <c r="DG660" s="832">
        <v>658</v>
      </c>
    </row>
    <row r="661" spans="1:111" s="757" customFormat="1" ht="12" customHeight="1" x14ac:dyDescent="0.15">
      <c r="A661" s="1964"/>
      <c r="B661" s="1957"/>
      <c r="C661" s="1961"/>
      <c r="D661" s="1957"/>
      <c r="E661" s="1961"/>
      <c r="F661" s="1961"/>
      <c r="G661" s="1961"/>
      <c r="H661" s="1961"/>
      <c r="I661" s="1957"/>
      <c r="DE661" s="818"/>
      <c r="DF661" s="772" t="str">
        <f t="shared" si="10"/>
        <v/>
      </c>
      <c r="DG661" s="832">
        <v>659</v>
      </c>
    </row>
    <row r="662" spans="1:111" s="757" customFormat="1" ht="12" customHeight="1" x14ac:dyDescent="0.15">
      <c r="A662" s="1964"/>
      <c r="B662" s="1957"/>
      <c r="C662" s="1961"/>
      <c r="D662" s="1957"/>
      <c r="E662" s="1961"/>
      <c r="F662" s="1961"/>
      <c r="G662" s="1961"/>
      <c r="H662" s="1961"/>
      <c r="I662" s="1957"/>
      <c r="DE662" s="818"/>
      <c r="DF662" s="772" t="str">
        <f t="shared" si="10"/>
        <v/>
      </c>
      <c r="DG662" s="832">
        <v>660</v>
      </c>
    </row>
    <row r="663" spans="1:111" s="757" customFormat="1" ht="12" customHeight="1" x14ac:dyDescent="0.15">
      <c r="A663" s="1964"/>
      <c r="B663" s="1957"/>
      <c r="C663" s="1961"/>
      <c r="D663" s="1957"/>
      <c r="E663" s="1961"/>
      <c r="F663" s="1961"/>
      <c r="G663" s="1961"/>
      <c r="H663" s="1961"/>
      <c r="I663" s="1957"/>
      <c r="DE663" s="818"/>
      <c r="DF663" s="772" t="str">
        <f t="shared" si="10"/>
        <v/>
      </c>
      <c r="DG663" s="832">
        <v>661</v>
      </c>
    </row>
    <row r="664" spans="1:111" s="757" customFormat="1" ht="12" customHeight="1" x14ac:dyDescent="0.15">
      <c r="A664" s="1964"/>
      <c r="B664" s="1957"/>
      <c r="C664" s="1961"/>
      <c r="D664" s="1957"/>
      <c r="E664" s="1961"/>
      <c r="F664" s="1961"/>
      <c r="G664" s="1961"/>
      <c r="H664" s="1961"/>
      <c r="I664" s="1957"/>
      <c r="DE664" s="818"/>
      <c r="DF664" s="772" t="str">
        <f t="shared" si="10"/>
        <v/>
      </c>
      <c r="DG664" s="832">
        <v>662</v>
      </c>
    </row>
    <row r="665" spans="1:111" s="757" customFormat="1" ht="12" customHeight="1" x14ac:dyDescent="0.15">
      <c r="A665" s="1964"/>
      <c r="B665" s="1957"/>
      <c r="C665" s="1961"/>
      <c r="D665" s="1957"/>
      <c r="E665" s="1961"/>
      <c r="F665" s="1961"/>
      <c r="G665" s="1961"/>
      <c r="H665" s="1961"/>
      <c r="I665" s="1957"/>
      <c r="DE665" s="818"/>
      <c r="DF665" s="772" t="str">
        <f t="shared" si="10"/>
        <v/>
      </c>
      <c r="DG665" s="832">
        <v>663</v>
      </c>
    </row>
    <row r="666" spans="1:111" s="757" customFormat="1" ht="12" customHeight="1" x14ac:dyDescent="0.15">
      <c r="A666" s="1964"/>
      <c r="B666" s="1957"/>
      <c r="C666" s="1961"/>
      <c r="D666" s="1957"/>
      <c r="E666" s="1961"/>
      <c r="F666" s="1961"/>
      <c r="G666" s="1961"/>
      <c r="H666" s="1961"/>
      <c r="I666" s="1957"/>
      <c r="DE666" s="818"/>
      <c r="DF666" s="772" t="str">
        <f t="shared" si="10"/>
        <v/>
      </c>
      <c r="DG666" s="832">
        <v>664</v>
      </c>
    </row>
    <row r="667" spans="1:111" s="757" customFormat="1" ht="12" customHeight="1" x14ac:dyDescent="0.15">
      <c r="A667" s="1964"/>
      <c r="B667" s="1957"/>
      <c r="C667" s="1961"/>
      <c r="D667" s="1957"/>
      <c r="E667" s="1961"/>
      <c r="F667" s="1961"/>
      <c r="G667" s="1961"/>
      <c r="H667" s="1961"/>
      <c r="I667" s="1957"/>
      <c r="DE667" s="818"/>
      <c r="DF667" s="772" t="str">
        <f t="shared" si="10"/>
        <v/>
      </c>
      <c r="DG667" s="832">
        <v>665</v>
      </c>
    </row>
    <row r="668" spans="1:111" s="757" customFormat="1" ht="12" customHeight="1" x14ac:dyDescent="0.15">
      <c r="A668" s="1964"/>
      <c r="B668" s="1957"/>
      <c r="C668" s="1961"/>
      <c r="D668" s="1957"/>
      <c r="E668" s="1961"/>
      <c r="F668" s="1961"/>
      <c r="G668" s="1961"/>
      <c r="H668" s="1961"/>
      <c r="I668" s="1957"/>
      <c r="DE668" s="818"/>
      <c r="DF668" s="772" t="str">
        <f t="shared" si="10"/>
        <v/>
      </c>
      <c r="DG668" s="832">
        <v>666</v>
      </c>
    </row>
    <row r="669" spans="1:111" s="757" customFormat="1" ht="12" customHeight="1" x14ac:dyDescent="0.15">
      <c r="A669" s="1964"/>
      <c r="B669" s="1957"/>
      <c r="C669" s="1961"/>
      <c r="D669" s="1957"/>
      <c r="E669" s="1961"/>
      <c r="F669" s="1961"/>
      <c r="G669" s="1961"/>
      <c r="H669" s="1961"/>
      <c r="I669" s="1957"/>
      <c r="DE669" s="818"/>
      <c r="DF669" s="772" t="str">
        <f t="shared" si="10"/>
        <v/>
      </c>
      <c r="DG669" s="832">
        <v>667</v>
      </c>
    </row>
    <row r="670" spans="1:111" s="757" customFormat="1" ht="12" customHeight="1" x14ac:dyDescent="0.15">
      <c r="A670" s="1964"/>
      <c r="B670" s="1957"/>
      <c r="C670" s="1961"/>
      <c r="D670" s="1957"/>
      <c r="E670" s="1961"/>
      <c r="F670" s="1961"/>
      <c r="G670" s="1961"/>
      <c r="H670" s="1961"/>
      <c r="I670" s="1957"/>
      <c r="DE670" s="818"/>
      <c r="DF670" s="772" t="str">
        <f t="shared" si="10"/>
        <v/>
      </c>
      <c r="DG670" s="832">
        <v>668</v>
      </c>
    </row>
    <row r="671" spans="1:111" s="757" customFormat="1" ht="12" customHeight="1" x14ac:dyDescent="0.15">
      <c r="A671" s="1964"/>
      <c r="B671" s="1957"/>
      <c r="C671" s="1961"/>
      <c r="D671" s="1957"/>
      <c r="E671" s="1961"/>
      <c r="F671" s="1961"/>
      <c r="G671" s="1961"/>
      <c r="H671" s="1961"/>
      <c r="I671" s="1957"/>
      <c r="DE671" s="818"/>
      <c r="DF671" s="772" t="str">
        <f t="shared" si="10"/>
        <v/>
      </c>
      <c r="DG671" s="832">
        <v>669</v>
      </c>
    </row>
    <row r="672" spans="1:111" s="757" customFormat="1" ht="12" customHeight="1" x14ac:dyDescent="0.15">
      <c r="A672" s="1964"/>
      <c r="B672" s="1957"/>
      <c r="C672" s="1961"/>
      <c r="D672" s="1957"/>
      <c r="E672" s="1961"/>
      <c r="F672" s="1961"/>
      <c r="G672" s="1961"/>
      <c r="H672" s="1961"/>
      <c r="I672" s="1957"/>
      <c r="DE672" s="818"/>
      <c r="DF672" s="772" t="str">
        <f t="shared" si="10"/>
        <v/>
      </c>
      <c r="DG672" s="832">
        <v>670</v>
      </c>
    </row>
    <row r="673" spans="1:111" s="757" customFormat="1" ht="12" customHeight="1" x14ac:dyDescent="0.15">
      <c r="A673" s="1964"/>
      <c r="B673" s="1957"/>
      <c r="C673" s="1961"/>
      <c r="D673" s="1957"/>
      <c r="E673" s="1961"/>
      <c r="F673" s="1961"/>
      <c r="G673" s="1961"/>
      <c r="H673" s="1961"/>
      <c r="I673" s="1957"/>
      <c r="DE673" s="818"/>
      <c r="DF673" s="772" t="str">
        <f t="shared" si="10"/>
        <v/>
      </c>
      <c r="DG673" s="832">
        <v>671</v>
      </c>
    </row>
    <row r="674" spans="1:111" s="757" customFormat="1" ht="12" customHeight="1" x14ac:dyDescent="0.15">
      <c r="A674" s="1964"/>
      <c r="B674" s="1957"/>
      <c r="C674" s="1961"/>
      <c r="D674" s="1957"/>
      <c r="E674" s="1961"/>
      <c r="F674" s="1961"/>
      <c r="G674" s="1961"/>
      <c r="H674" s="1961"/>
      <c r="I674" s="1957"/>
      <c r="DE674" s="818"/>
      <c r="DF674" s="772" t="str">
        <f t="shared" si="10"/>
        <v/>
      </c>
      <c r="DG674" s="832">
        <v>672</v>
      </c>
    </row>
    <row r="675" spans="1:111" s="757" customFormat="1" ht="12" customHeight="1" x14ac:dyDescent="0.15">
      <c r="A675" s="1964"/>
      <c r="B675" s="1957"/>
      <c r="C675" s="1961"/>
      <c r="D675" s="1957"/>
      <c r="E675" s="1961"/>
      <c r="F675" s="1961"/>
      <c r="G675" s="1961"/>
      <c r="H675" s="1961"/>
      <c r="I675" s="1957"/>
      <c r="DE675" s="818"/>
      <c r="DF675" s="772" t="str">
        <f t="shared" si="10"/>
        <v/>
      </c>
      <c r="DG675" s="832">
        <v>673</v>
      </c>
    </row>
    <row r="676" spans="1:111" s="757" customFormat="1" ht="12" customHeight="1" x14ac:dyDescent="0.15">
      <c r="A676" s="1964"/>
      <c r="B676" s="1957"/>
      <c r="C676" s="1961"/>
      <c r="D676" s="1957"/>
      <c r="E676" s="1961"/>
      <c r="F676" s="1961"/>
      <c r="G676" s="1961"/>
      <c r="H676" s="1961"/>
      <c r="I676" s="1957"/>
      <c r="DE676" s="818"/>
      <c r="DF676" s="772" t="str">
        <f t="shared" si="10"/>
        <v/>
      </c>
      <c r="DG676" s="832">
        <v>674</v>
      </c>
    </row>
    <row r="677" spans="1:111" s="757" customFormat="1" ht="12" customHeight="1" x14ac:dyDescent="0.15">
      <c r="A677" s="1964"/>
      <c r="B677" s="1957"/>
      <c r="C677" s="1961"/>
      <c r="D677" s="1957"/>
      <c r="E677" s="1961"/>
      <c r="F677" s="1961"/>
      <c r="G677" s="1961"/>
      <c r="H677" s="1961"/>
      <c r="I677" s="1957"/>
      <c r="DE677" s="818"/>
      <c r="DF677" s="772" t="str">
        <f t="shared" si="10"/>
        <v/>
      </c>
      <c r="DG677" s="832">
        <v>675</v>
      </c>
    </row>
    <row r="678" spans="1:111" s="757" customFormat="1" ht="12" customHeight="1" x14ac:dyDescent="0.15">
      <c r="A678" s="1964"/>
      <c r="B678" s="1957"/>
      <c r="C678" s="1961"/>
      <c r="D678" s="1957"/>
      <c r="E678" s="1961"/>
      <c r="F678" s="1961"/>
      <c r="G678" s="1961"/>
      <c r="H678" s="1961"/>
      <c r="I678" s="1957"/>
      <c r="DE678" s="818"/>
      <c r="DF678" s="772" t="str">
        <f t="shared" si="10"/>
        <v/>
      </c>
      <c r="DG678" s="832">
        <v>676</v>
      </c>
    </row>
    <row r="679" spans="1:111" s="757" customFormat="1" ht="12" customHeight="1" x14ac:dyDescent="0.15">
      <c r="A679" s="1964"/>
      <c r="B679" s="1957"/>
      <c r="C679" s="1961"/>
      <c r="D679" s="1957"/>
      <c r="E679" s="1961"/>
      <c r="F679" s="1961"/>
      <c r="G679" s="1961"/>
      <c r="H679" s="1961"/>
      <c r="I679" s="1957"/>
      <c r="DE679" s="818"/>
      <c r="DF679" s="772" t="str">
        <f t="shared" si="10"/>
        <v/>
      </c>
      <c r="DG679" s="832">
        <v>677</v>
      </c>
    </row>
    <row r="680" spans="1:111" s="757" customFormat="1" ht="12" customHeight="1" x14ac:dyDescent="0.15">
      <c r="A680" s="1964"/>
      <c r="B680" s="1957"/>
      <c r="C680" s="1961"/>
      <c r="D680" s="1957"/>
      <c r="E680" s="1961"/>
      <c r="F680" s="1961"/>
      <c r="G680" s="1961"/>
      <c r="H680" s="1961"/>
      <c r="I680" s="1957"/>
      <c r="DE680" s="818"/>
      <c r="DF680" s="772" t="str">
        <f t="shared" si="10"/>
        <v/>
      </c>
      <c r="DG680" s="832">
        <v>678</v>
      </c>
    </row>
    <row r="681" spans="1:111" s="757" customFormat="1" ht="12" customHeight="1" x14ac:dyDescent="0.15">
      <c r="A681" s="1964"/>
      <c r="B681" s="1957"/>
      <c r="C681" s="1961"/>
      <c r="D681" s="1957"/>
      <c r="E681" s="1961"/>
      <c r="F681" s="1961"/>
      <c r="G681" s="1961"/>
      <c r="H681" s="1961"/>
      <c r="I681" s="1957"/>
      <c r="DE681" s="818"/>
      <c r="DF681" s="772" t="str">
        <f t="shared" si="10"/>
        <v/>
      </c>
      <c r="DG681" s="832">
        <v>679</v>
      </c>
    </row>
    <row r="682" spans="1:111" s="757" customFormat="1" ht="12" customHeight="1" x14ac:dyDescent="0.15">
      <c r="A682" s="1964"/>
      <c r="B682" s="1957"/>
      <c r="C682" s="1961"/>
      <c r="D682" s="1957"/>
      <c r="E682" s="1961"/>
      <c r="F682" s="1961"/>
      <c r="G682" s="1961"/>
      <c r="H682" s="1961"/>
      <c r="I682" s="1957"/>
      <c r="DE682" s="818"/>
      <c r="DF682" s="772" t="str">
        <f t="shared" si="10"/>
        <v/>
      </c>
      <c r="DG682" s="832">
        <v>680</v>
      </c>
    </row>
    <row r="683" spans="1:111" s="757" customFormat="1" ht="12" customHeight="1" x14ac:dyDescent="0.15">
      <c r="A683" s="1964"/>
      <c r="B683" s="1957"/>
      <c r="C683" s="1961"/>
      <c r="D683" s="1957"/>
      <c r="E683" s="1961"/>
      <c r="F683" s="1961"/>
      <c r="G683" s="1961"/>
      <c r="H683" s="1961"/>
      <c r="I683" s="1957"/>
      <c r="DE683" s="818"/>
      <c r="DF683" s="772" t="str">
        <f t="shared" si="10"/>
        <v/>
      </c>
      <c r="DG683" s="832">
        <v>681</v>
      </c>
    </row>
    <row r="684" spans="1:111" s="757" customFormat="1" ht="12" customHeight="1" x14ac:dyDescent="0.15">
      <c r="A684" s="1964"/>
      <c r="B684" s="1957"/>
      <c r="C684" s="1961"/>
      <c r="D684" s="1957"/>
      <c r="E684" s="1961"/>
      <c r="F684" s="1961"/>
      <c r="G684" s="1961"/>
      <c r="H684" s="1961"/>
      <c r="I684" s="1957"/>
      <c r="DE684" s="818"/>
      <c r="DF684" s="772" t="str">
        <f t="shared" si="10"/>
        <v/>
      </c>
      <c r="DG684" s="832">
        <v>682</v>
      </c>
    </row>
    <row r="685" spans="1:111" s="757" customFormat="1" ht="12" customHeight="1" x14ac:dyDescent="0.15">
      <c r="A685" s="1964"/>
      <c r="B685" s="1957"/>
      <c r="C685" s="1961"/>
      <c r="D685" s="1957"/>
      <c r="E685" s="1961"/>
      <c r="F685" s="1961"/>
      <c r="G685" s="1961"/>
      <c r="H685" s="1961"/>
      <c r="I685" s="1957"/>
      <c r="DE685" s="818"/>
      <c r="DF685" s="772" t="str">
        <f t="shared" si="10"/>
        <v/>
      </c>
      <c r="DG685" s="832">
        <v>683</v>
      </c>
    </row>
    <row r="686" spans="1:111" s="757" customFormat="1" ht="12" customHeight="1" x14ac:dyDescent="0.15">
      <c r="A686" s="1964"/>
      <c r="B686" s="1957"/>
      <c r="C686" s="1961"/>
      <c r="D686" s="1957"/>
      <c r="E686" s="1961"/>
      <c r="F686" s="1961"/>
      <c r="G686" s="1961"/>
      <c r="H686" s="1961"/>
      <c r="I686" s="1957"/>
      <c r="DE686" s="818"/>
      <c r="DF686" s="772" t="str">
        <f t="shared" si="10"/>
        <v/>
      </c>
      <c r="DG686" s="832">
        <v>684</v>
      </c>
    </row>
    <row r="687" spans="1:111" s="757" customFormat="1" ht="12" customHeight="1" x14ac:dyDescent="0.15">
      <c r="A687" s="1964"/>
      <c r="B687" s="1957"/>
      <c r="C687" s="1961"/>
      <c r="D687" s="1957"/>
      <c r="E687" s="1961"/>
      <c r="F687" s="1961"/>
      <c r="G687" s="1961"/>
      <c r="H687" s="1961"/>
      <c r="I687" s="1957"/>
      <c r="DE687" s="818"/>
      <c r="DF687" s="772" t="str">
        <f t="shared" si="10"/>
        <v/>
      </c>
      <c r="DG687" s="832">
        <v>685</v>
      </c>
    </row>
    <row r="688" spans="1:111" s="757" customFormat="1" ht="12" customHeight="1" x14ac:dyDescent="0.15">
      <c r="A688" s="1964"/>
      <c r="B688" s="1957"/>
      <c r="C688" s="1961"/>
      <c r="D688" s="1957"/>
      <c r="E688" s="1961"/>
      <c r="F688" s="1961"/>
      <c r="G688" s="1961"/>
      <c r="H688" s="1961"/>
      <c r="I688" s="1957"/>
      <c r="DE688" s="818"/>
      <c r="DF688" s="772" t="str">
        <f t="shared" si="10"/>
        <v/>
      </c>
      <c r="DG688" s="832">
        <v>686</v>
      </c>
    </row>
    <row r="689" spans="1:111" s="757" customFormat="1" ht="12" customHeight="1" x14ac:dyDescent="0.15">
      <c r="A689" s="1964"/>
      <c r="B689" s="1957"/>
      <c r="C689" s="1961"/>
      <c r="D689" s="1957"/>
      <c r="E689" s="1961"/>
      <c r="F689" s="1961"/>
      <c r="G689" s="1961"/>
      <c r="H689" s="1961"/>
      <c r="I689" s="1957"/>
      <c r="DE689" s="818"/>
      <c r="DF689" s="772" t="str">
        <f t="shared" si="10"/>
        <v/>
      </c>
      <c r="DG689" s="832">
        <v>687</v>
      </c>
    </row>
    <row r="690" spans="1:111" s="757" customFormat="1" ht="12" customHeight="1" x14ac:dyDescent="0.15">
      <c r="A690" s="1964"/>
      <c r="B690" s="1957"/>
      <c r="C690" s="1961"/>
      <c r="D690" s="1957"/>
      <c r="E690" s="1961"/>
      <c r="F690" s="1961"/>
      <c r="G690" s="1961"/>
      <c r="H690" s="1961"/>
      <c r="I690" s="1957"/>
      <c r="DE690" s="818"/>
      <c r="DF690" s="772" t="str">
        <f t="shared" si="10"/>
        <v/>
      </c>
      <c r="DG690" s="832">
        <v>688</v>
      </c>
    </row>
    <row r="691" spans="1:111" s="757" customFormat="1" ht="12" customHeight="1" x14ac:dyDescent="0.15">
      <c r="A691" s="1964"/>
      <c r="B691" s="1957"/>
      <c r="C691" s="1961"/>
      <c r="D691" s="1957"/>
      <c r="E691" s="1961"/>
      <c r="F691" s="1961"/>
      <c r="G691" s="1961"/>
      <c r="H691" s="1961"/>
      <c r="I691" s="1957"/>
      <c r="DE691" s="818"/>
      <c r="DF691" s="772" t="str">
        <f t="shared" si="10"/>
        <v/>
      </c>
      <c r="DG691" s="832">
        <v>689</v>
      </c>
    </row>
    <row r="692" spans="1:111" s="757" customFormat="1" ht="12" customHeight="1" x14ac:dyDescent="0.15">
      <c r="A692" s="1964"/>
      <c r="B692" s="1957"/>
      <c r="C692" s="1961"/>
      <c r="D692" s="1957"/>
      <c r="E692" s="1961"/>
      <c r="F692" s="1961"/>
      <c r="G692" s="1961"/>
      <c r="H692" s="1961"/>
      <c r="I692" s="1957"/>
      <c r="DE692" s="818"/>
      <c r="DF692" s="772" t="str">
        <f t="shared" si="10"/>
        <v/>
      </c>
      <c r="DG692" s="832">
        <v>690</v>
      </c>
    </row>
    <row r="693" spans="1:111" s="757" customFormat="1" ht="12" customHeight="1" x14ac:dyDescent="0.15">
      <c r="A693" s="1964"/>
      <c r="B693" s="1957"/>
      <c r="C693" s="1961"/>
      <c r="D693" s="1957"/>
      <c r="E693" s="1961"/>
      <c r="F693" s="1961"/>
      <c r="G693" s="1961"/>
      <c r="H693" s="1961"/>
      <c r="I693" s="1957"/>
      <c r="DE693" s="818"/>
      <c r="DF693" s="772" t="str">
        <f t="shared" si="10"/>
        <v/>
      </c>
      <c r="DG693" s="832">
        <v>691</v>
      </c>
    </row>
    <row r="694" spans="1:111" s="757" customFormat="1" ht="12" customHeight="1" x14ac:dyDescent="0.15">
      <c r="A694" s="1964"/>
      <c r="B694" s="1957"/>
      <c r="C694" s="1961"/>
      <c r="D694" s="1957"/>
      <c r="E694" s="1961"/>
      <c r="F694" s="1961"/>
      <c r="G694" s="1961"/>
      <c r="H694" s="1961"/>
      <c r="I694" s="1957"/>
      <c r="DE694" s="818"/>
      <c r="DF694" s="772" t="str">
        <f t="shared" si="10"/>
        <v/>
      </c>
      <c r="DG694" s="832">
        <v>692</v>
      </c>
    </row>
    <row r="695" spans="1:111" s="757" customFormat="1" ht="12" customHeight="1" x14ac:dyDescent="0.15">
      <c r="A695" s="1964"/>
      <c r="B695" s="1957"/>
      <c r="C695" s="1961"/>
      <c r="D695" s="1957"/>
      <c r="E695" s="1961"/>
      <c r="F695" s="1961"/>
      <c r="G695" s="1961"/>
      <c r="H695" s="1961"/>
      <c r="I695" s="1957"/>
      <c r="DE695" s="818"/>
      <c r="DF695" s="772" t="str">
        <f t="shared" si="10"/>
        <v/>
      </c>
      <c r="DG695" s="832">
        <v>693</v>
      </c>
    </row>
    <row r="696" spans="1:111" s="757" customFormat="1" ht="12" customHeight="1" x14ac:dyDescent="0.15">
      <c r="A696" s="1964"/>
      <c r="B696" s="1957"/>
      <c r="C696" s="1961"/>
      <c r="D696" s="1957"/>
      <c r="E696" s="1961"/>
      <c r="F696" s="1961"/>
      <c r="G696" s="1961"/>
      <c r="H696" s="1961"/>
      <c r="I696" s="1957"/>
      <c r="DE696" s="818"/>
      <c r="DF696" s="772" t="str">
        <f t="shared" si="10"/>
        <v/>
      </c>
      <c r="DG696" s="832">
        <v>694</v>
      </c>
    </row>
    <row r="697" spans="1:111" s="757" customFormat="1" ht="12" customHeight="1" x14ac:dyDescent="0.15">
      <c r="A697" s="1964"/>
      <c r="B697" s="1957"/>
      <c r="C697" s="1961"/>
      <c r="D697" s="1957"/>
      <c r="E697" s="1961"/>
      <c r="F697" s="1961"/>
      <c r="G697" s="1961"/>
      <c r="H697" s="1961"/>
      <c r="I697" s="1957"/>
      <c r="DE697" s="818"/>
      <c r="DF697" s="772" t="str">
        <f t="shared" si="10"/>
        <v/>
      </c>
      <c r="DG697" s="832">
        <v>695</v>
      </c>
    </row>
    <row r="698" spans="1:111" s="757" customFormat="1" ht="12" customHeight="1" x14ac:dyDescent="0.15">
      <c r="A698" s="1964"/>
      <c r="B698" s="1957"/>
      <c r="C698" s="1961"/>
      <c r="D698" s="1957"/>
      <c r="E698" s="1961"/>
      <c r="F698" s="1961"/>
      <c r="G698" s="1961"/>
      <c r="H698" s="1961"/>
      <c r="I698" s="1957"/>
      <c r="DE698" s="818"/>
      <c r="DF698" s="772" t="str">
        <f t="shared" si="10"/>
        <v/>
      </c>
      <c r="DG698" s="832">
        <v>696</v>
      </c>
    </row>
    <row r="699" spans="1:111" s="757" customFormat="1" ht="12" customHeight="1" x14ac:dyDescent="0.15">
      <c r="A699" s="1964"/>
      <c r="B699" s="1957"/>
      <c r="C699" s="1961"/>
      <c r="D699" s="1957"/>
      <c r="E699" s="1961"/>
      <c r="F699" s="1961"/>
      <c r="G699" s="1961"/>
      <c r="H699" s="1961"/>
      <c r="I699" s="1957"/>
      <c r="DE699" s="818"/>
      <c r="DF699" s="772" t="str">
        <f t="shared" si="10"/>
        <v/>
      </c>
      <c r="DG699" s="832">
        <v>697</v>
      </c>
    </row>
    <row r="700" spans="1:111" s="757" customFormat="1" ht="12" customHeight="1" x14ac:dyDescent="0.15">
      <c r="A700" s="1964"/>
      <c r="B700" s="1957"/>
      <c r="C700" s="1961"/>
      <c r="D700" s="1957"/>
      <c r="E700" s="1961"/>
      <c r="F700" s="1961"/>
      <c r="G700" s="1961"/>
      <c r="H700" s="1961"/>
      <c r="I700" s="1957"/>
      <c r="DE700" s="818"/>
      <c r="DF700" s="772" t="str">
        <f t="shared" si="10"/>
        <v/>
      </c>
      <c r="DG700" s="832">
        <v>698</v>
      </c>
    </row>
    <row r="701" spans="1:111" s="757" customFormat="1" ht="12" customHeight="1" x14ac:dyDescent="0.15">
      <c r="A701" s="1964"/>
      <c r="B701" s="1957"/>
      <c r="C701" s="1961"/>
      <c r="D701" s="1957"/>
      <c r="E701" s="1961"/>
      <c r="F701" s="1961"/>
      <c r="G701" s="1961"/>
      <c r="H701" s="1961"/>
      <c r="I701" s="1957"/>
      <c r="DE701" s="818"/>
      <c r="DF701" s="772" t="str">
        <f t="shared" si="10"/>
        <v/>
      </c>
      <c r="DG701" s="832">
        <v>699</v>
      </c>
    </row>
    <row r="702" spans="1:111" s="757" customFormat="1" ht="12" customHeight="1" x14ac:dyDescent="0.15">
      <c r="A702" s="1964"/>
      <c r="B702" s="1957"/>
      <c r="C702" s="1961"/>
      <c r="D702" s="1957"/>
      <c r="E702" s="1961"/>
      <c r="F702" s="1961"/>
      <c r="G702" s="1961"/>
      <c r="H702" s="1961"/>
      <c r="I702" s="1957"/>
      <c r="DE702" s="818"/>
      <c r="DF702" s="772" t="str">
        <f t="shared" si="10"/>
        <v/>
      </c>
      <c r="DG702" s="832">
        <v>700</v>
      </c>
    </row>
    <row r="703" spans="1:111" s="757" customFormat="1" ht="12" customHeight="1" x14ac:dyDescent="0.15">
      <c r="A703" s="1964"/>
      <c r="B703" s="1957"/>
      <c r="C703" s="1961"/>
      <c r="D703" s="1957"/>
      <c r="E703" s="1961"/>
      <c r="F703" s="1961"/>
      <c r="G703" s="1961"/>
      <c r="H703" s="1961"/>
      <c r="I703" s="1957"/>
      <c r="DE703" s="818"/>
      <c r="DF703" s="772" t="str">
        <f t="shared" si="10"/>
        <v/>
      </c>
      <c r="DG703" s="832">
        <v>701</v>
      </c>
    </row>
    <row r="704" spans="1:111" s="757" customFormat="1" ht="12" customHeight="1" x14ac:dyDescent="0.15">
      <c r="A704" s="1964"/>
      <c r="B704" s="1957"/>
      <c r="C704" s="1961"/>
      <c r="D704" s="1957"/>
      <c r="E704" s="1961"/>
      <c r="F704" s="1961"/>
      <c r="G704" s="1961"/>
      <c r="H704" s="1961"/>
      <c r="I704" s="1957"/>
      <c r="DE704" s="818"/>
      <c r="DF704" s="772" t="str">
        <f t="shared" si="10"/>
        <v/>
      </c>
      <c r="DG704" s="832">
        <v>702</v>
      </c>
    </row>
    <row r="705" spans="1:111" s="757" customFormat="1" ht="12" customHeight="1" x14ac:dyDescent="0.15">
      <c r="A705" s="1964"/>
      <c r="B705" s="1957"/>
      <c r="C705" s="1961"/>
      <c r="D705" s="1957"/>
      <c r="E705" s="1961"/>
      <c r="F705" s="1961"/>
      <c r="G705" s="1961"/>
      <c r="H705" s="1961"/>
      <c r="I705" s="1957"/>
      <c r="DE705" s="818"/>
      <c r="DF705" s="772" t="str">
        <f t="shared" si="10"/>
        <v/>
      </c>
      <c r="DG705" s="832">
        <v>703</v>
      </c>
    </row>
    <row r="706" spans="1:111" s="757" customFormat="1" ht="12" customHeight="1" x14ac:dyDescent="0.15">
      <c r="A706" s="1964"/>
      <c r="B706" s="1957"/>
      <c r="C706" s="1961"/>
      <c r="D706" s="1957"/>
      <c r="E706" s="1961"/>
      <c r="F706" s="1961"/>
      <c r="G706" s="1961"/>
      <c r="H706" s="1961"/>
      <c r="I706" s="1957"/>
      <c r="DE706" s="818"/>
      <c r="DF706" s="772" t="str">
        <f t="shared" si="10"/>
        <v/>
      </c>
      <c r="DG706" s="832">
        <v>704</v>
      </c>
    </row>
    <row r="707" spans="1:111" s="757" customFormat="1" ht="12" customHeight="1" x14ac:dyDescent="0.15">
      <c r="A707" s="1964"/>
      <c r="B707" s="1957"/>
      <c r="C707" s="1961"/>
      <c r="D707" s="1957"/>
      <c r="E707" s="1961"/>
      <c r="F707" s="1961"/>
      <c r="G707" s="1961"/>
      <c r="H707" s="1961"/>
      <c r="I707" s="1957"/>
      <c r="DE707" s="818"/>
      <c r="DF707" s="772" t="str">
        <f t="shared" si="10"/>
        <v/>
      </c>
      <c r="DG707" s="832">
        <v>705</v>
      </c>
    </row>
    <row r="708" spans="1:111" s="757" customFormat="1" ht="12" customHeight="1" x14ac:dyDescent="0.15">
      <c r="A708" s="1964"/>
      <c r="B708" s="1957"/>
      <c r="C708" s="1961"/>
      <c r="D708" s="1957"/>
      <c r="E708" s="1961"/>
      <c r="F708" s="1961"/>
      <c r="G708" s="1961"/>
      <c r="H708" s="1961"/>
      <c r="I708" s="1957"/>
      <c r="DE708" s="818"/>
      <c r="DF708" s="772" t="str">
        <f t="shared" si="10"/>
        <v/>
      </c>
      <c r="DG708" s="832">
        <v>706</v>
      </c>
    </row>
    <row r="709" spans="1:111" s="757" customFormat="1" ht="12" customHeight="1" x14ac:dyDescent="0.15">
      <c r="A709" s="1964"/>
      <c r="B709" s="1957"/>
      <c r="C709" s="1961"/>
      <c r="D709" s="1957"/>
      <c r="E709" s="1961"/>
      <c r="F709" s="1961"/>
      <c r="G709" s="1961"/>
      <c r="H709" s="1961"/>
      <c r="I709" s="1957"/>
      <c r="DE709" s="818"/>
      <c r="DF709" s="772" t="str">
        <f t="shared" si="10"/>
        <v/>
      </c>
      <c r="DG709" s="832">
        <v>707</v>
      </c>
    </row>
    <row r="710" spans="1:111" s="757" customFormat="1" ht="12" customHeight="1" x14ac:dyDescent="0.15">
      <c r="A710" s="1964"/>
      <c r="B710" s="1957"/>
      <c r="C710" s="1961"/>
      <c r="D710" s="1957"/>
      <c r="E710" s="1961"/>
      <c r="F710" s="1961"/>
      <c r="G710" s="1961"/>
      <c r="H710" s="1961"/>
      <c r="I710" s="1957"/>
      <c r="DE710" s="818"/>
      <c r="DF710" s="772" t="str">
        <f t="shared" si="10"/>
        <v/>
      </c>
      <c r="DG710" s="832">
        <v>708</v>
      </c>
    </row>
    <row r="711" spans="1:111" s="757" customFormat="1" ht="12" customHeight="1" x14ac:dyDescent="0.15">
      <c r="A711" s="1964"/>
      <c r="B711" s="1957"/>
      <c r="C711" s="1961"/>
      <c r="D711" s="1957"/>
      <c r="E711" s="1961"/>
      <c r="F711" s="1961"/>
      <c r="G711" s="1961"/>
      <c r="H711" s="1961"/>
      <c r="I711" s="1957"/>
      <c r="DE711" s="818"/>
      <c r="DF711" s="772" t="str">
        <f t="shared" ref="DF711:DF774" si="11">IF(COUNTA(A711:I711)&gt;0,DG711,"")</f>
        <v/>
      </c>
      <c r="DG711" s="832">
        <v>709</v>
      </c>
    </row>
    <row r="712" spans="1:111" s="757" customFormat="1" ht="12" customHeight="1" x14ac:dyDescent="0.15">
      <c r="A712" s="1964"/>
      <c r="B712" s="1957"/>
      <c r="C712" s="1961"/>
      <c r="D712" s="1957"/>
      <c r="E712" s="1961"/>
      <c r="F712" s="1961"/>
      <c r="G712" s="1961"/>
      <c r="H712" s="1961"/>
      <c r="I712" s="1957"/>
      <c r="DE712" s="818"/>
      <c r="DF712" s="772" t="str">
        <f t="shared" si="11"/>
        <v/>
      </c>
      <c r="DG712" s="832">
        <v>710</v>
      </c>
    </row>
    <row r="713" spans="1:111" s="757" customFormat="1" ht="12" customHeight="1" x14ac:dyDescent="0.15">
      <c r="A713" s="1964"/>
      <c r="B713" s="1957"/>
      <c r="C713" s="1961"/>
      <c r="D713" s="1957"/>
      <c r="E713" s="1961"/>
      <c r="F713" s="1961"/>
      <c r="G713" s="1961"/>
      <c r="H713" s="1961"/>
      <c r="I713" s="1957"/>
      <c r="DE713" s="818"/>
      <c r="DF713" s="772" t="str">
        <f t="shared" si="11"/>
        <v/>
      </c>
      <c r="DG713" s="832">
        <v>711</v>
      </c>
    </row>
    <row r="714" spans="1:111" s="757" customFormat="1" ht="12" customHeight="1" x14ac:dyDescent="0.15">
      <c r="A714" s="1964"/>
      <c r="B714" s="1957"/>
      <c r="C714" s="1961"/>
      <c r="D714" s="1957"/>
      <c r="E714" s="1961"/>
      <c r="F714" s="1961"/>
      <c r="G714" s="1961"/>
      <c r="H714" s="1961"/>
      <c r="I714" s="1957"/>
      <c r="DE714" s="818"/>
      <c r="DF714" s="772" t="str">
        <f t="shared" si="11"/>
        <v/>
      </c>
      <c r="DG714" s="832">
        <v>712</v>
      </c>
    </row>
    <row r="715" spans="1:111" s="757" customFormat="1" ht="12" customHeight="1" x14ac:dyDescent="0.15">
      <c r="A715" s="1964"/>
      <c r="B715" s="1957"/>
      <c r="C715" s="1961"/>
      <c r="D715" s="1957"/>
      <c r="E715" s="1961"/>
      <c r="F715" s="1961"/>
      <c r="G715" s="1961"/>
      <c r="H715" s="1961"/>
      <c r="I715" s="1957"/>
      <c r="DE715" s="818"/>
      <c r="DF715" s="772" t="str">
        <f t="shared" si="11"/>
        <v/>
      </c>
      <c r="DG715" s="832">
        <v>713</v>
      </c>
    </row>
    <row r="716" spans="1:111" s="757" customFormat="1" ht="12" customHeight="1" x14ac:dyDescent="0.15">
      <c r="A716" s="1964"/>
      <c r="B716" s="1957"/>
      <c r="C716" s="1961"/>
      <c r="D716" s="1957"/>
      <c r="E716" s="1961"/>
      <c r="F716" s="1961"/>
      <c r="G716" s="1961"/>
      <c r="H716" s="1961"/>
      <c r="I716" s="1957"/>
      <c r="DE716" s="818"/>
      <c r="DF716" s="772" t="str">
        <f t="shared" si="11"/>
        <v/>
      </c>
      <c r="DG716" s="832">
        <v>714</v>
      </c>
    </row>
    <row r="717" spans="1:111" s="757" customFormat="1" ht="12" customHeight="1" x14ac:dyDescent="0.15">
      <c r="A717" s="1964"/>
      <c r="B717" s="1957"/>
      <c r="C717" s="1961"/>
      <c r="D717" s="1957"/>
      <c r="E717" s="1961"/>
      <c r="F717" s="1961"/>
      <c r="G717" s="1961"/>
      <c r="H717" s="1961"/>
      <c r="I717" s="1957"/>
      <c r="DE717" s="818"/>
      <c r="DF717" s="772" t="str">
        <f t="shared" si="11"/>
        <v/>
      </c>
      <c r="DG717" s="832">
        <v>715</v>
      </c>
    </row>
    <row r="718" spans="1:111" s="757" customFormat="1" ht="12" customHeight="1" x14ac:dyDescent="0.15">
      <c r="A718" s="1964"/>
      <c r="B718" s="1957"/>
      <c r="C718" s="1961"/>
      <c r="D718" s="1957"/>
      <c r="E718" s="1961"/>
      <c r="F718" s="1961"/>
      <c r="G718" s="1961"/>
      <c r="H718" s="1961"/>
      <c r="I718" s="1957"/>
      <c r="DE718" s="818"/>
      <c r="DF718" s="772" t="str">
        <f t="shared" si="11"/>
        <v/>
      </c>
      <c r="DG718" s="832">
        <v>716</v>
      </c>
    </row>
    <row r="719" spans="1:111" s="757" customFormat="1" ht="12" customHeight="1" x14ac:dyDescent="0.15">
      <c r="A719" s="1964"/>
      <c r="B719" s="1957"/>
      <c r="C719" s="1961"/>
      <c r="D719" s="1957"/>
      <c r="E719" s="1961"/>
      <c r="F719" s="1961"/>
      <c r="G719" s="1961"/>
      <c r="H719" s="1961"/>
      <c r="I719" s="1957"/>
      <c r="DE719" s="818"/>
      <c r="DF719" s="772" t="str">
        <f t="shared" si="11"/>
        <v/>
      </c>
      <c r="DG719" s="832">
        <v>717</v>
      </c>
    </row>
    <row r="720" spans="1:111" s="757" customFormat="1" ht="12" customHeight="1" x14ac:dyDescent="0.15">
      <c r="A720" s="1964"/>
      <c r="B720" s="1957"/>
      <c r="C720" s="1961"/>
      <c r="D720" s="1957"/>
      <c r="E720" s="1961"/>
      <c r="F720" s="1961"/>
      <c r="G720" s="1961"/>
      <c r="H720" s="1961"/>
      <c r="I720" s="1957"/>
      <c r="DE720" s="818"/>
      <c r="DF720" s="772" t="str">
        <f t="shared" si="11"/>
        <v/>
      </c>
      <c r="DG720" s="832">
        <v>718</v>
      </c>
    </row>
    <row r="721" spans="1:112" s="757" customFormat="1" ht="12" customHeight="1" x14ac:dyDescent="0.15">
      <c r="A721" s="1964"/>
      <c r="B721" s="1957"/>
      <c r="C721" s="1961"/>
      <c r="D721" s="1957"/>
      <c r="E721" s="1961"/>
      <c r="F721" s="1961"/>
      <c r="G721" s="1961"/>
      <c r="H721" s="1961"/>
      <c r="I721" s="1957"/>
      <c r="DE721" s="818"/>
      <c r="DF721" s="772" t="str">
        <f t="shared" si="11"/>
        <v/>
      </c>
      <c r="DG721" s="832">
        <v>719</v>
      </c>
    </row>
    <row r="722" spans="1:112" s="757" customFormat="1" ht="12" customHeight="1" x14ac:dyDescent="0.15">
      <c r="A722" s="1964"/>
      <c r="B722" s="1957"/>
      <c r="C722" s="1961"/>
      <c r="D722" s="1957"/>
      <c r="E722" s="1961"/>
      <c r="F722" s="1961"/>
      <c r="G722" s="1961"/>
      <c r="H722" s="1961"/>
      <c r="I722" s="1957"/>
      <c r="DE722" s="818"/>
      <c r="DF722" s="772" t="str">
        <f t="shared" si="11"/>
        <v/>
      </c>
      <c r="DG722" s="832">
        <v>720</v>
      </c>
    </row>
    <row r="723" spans="1:112" s="757" customFormat="1" ht="12" customHeight="1" x14ac:dyDescent="0.15">
      <c r="A723" s="1964"/>
      <c r="B723" s="1957"/>
      <c r="C723" s="1961"/>
      <c r="D723" s="1957"/>
      <c r="E723" s="1961"/>
      <c r="F723" s="1961"/>
      <c r="G723" s="1961"/>
      <c r="H723" s="1961"/>
      <c r="I723" s="1957"/>
      <c r="DE723" s="818"/>
      <c r="DF723" s="772" t="str">
        <f t="shared" si="11"/>
        <v/>
      </c>
      <c r="DG723" s="832">
        <v>721</v>
      </c>
    </row>
    <row r="724" spans="1:112" s="757" customFormat="1" ht="12" customHeight="1" x14ac:dyDescent="0.15">
      <c r="A724" s="1964"/>
      <c r="B724" s="1957"/>
      <c r="C724" s="1961"/>
      <c r="D724" s="1957"/>
      <c r="E724" s="1961"/>
      <c r="F724" s="1961"/>
      <c r="G724" s="1961"/>
      <c r="H724" s="1961"/>
      <c r="I724" s="1957"/>
      <c r="DE724" s="818"/>
      <c r="DF724" s="772" t="str">
        <f t="shared" si="11"/>
        <v/>
      </c>
      <c r="DG724" s="832">
        <v>722</v>
      </c>
    </row>
    <row r="725" spans="1:112" s="757" customFormat="1" ht="12" customHeight="1" x14ac:dyDescent="0.15">
      <c r="A725" s="1964"/>
      <c r="B725" s="1957"/>
      <c r="C725" s="1961"/>
      <c r="D725" s="1957"/>
      <c r="E725" s="1961"/>
      <c r="F725" s="1961"/>
      <c r="G725" s="1961"/>
      <c r="H725" s="1961"/>
      <c r="I725" s="1957"/>
      <c r="DE725" s="818"/>
      <c r="DF725" s="772" t="str">
        <f t="shared" si="11"/>
        <v/>
      </c>
      <c r="DG725" s="832">
        <v>723</v>
      </c>
      <c r="DH725" s="757" t="s">
        <v>1784</v>
      </c>
    </row>
    <row r="726" spans="1:112" s="757" customFormat="1" ht="12" hidden="1" customHeight="1" x14ac:dyDescent="0.15">
      <c r="A726" s="1136"/>
      <c r="B726" s="765"/>
      <c r="C726" s="1137"/>
      <c r="D726" s="765"/>
      <c r="E726" s="1137"/>
      <c r="F726" s="1137"/>
      <c r="G726" s="1137"/>
      <c r="H726" s="1137"/>
      <c r="I726" s="765"/>
      <c r="DE726" s="818"/>
      <c r="DF726" s="772" t="str">
        <f t="shared" si="11"/>
        <v/>
      </c>
      <c r="DG726" s="832">
        <v>724</v>
      </c>
    </row>
    <row r="727" spans="1:112" s="757" customFormat="1" ht="12" hidden="1" customHeight="1" x14ac:dyDescent="0.15">
      <c r="A727" s="1136"/>
      <c r="B727" s="765"/>
      <c r="C727" s="1137"/>
      <c r="D727" s="765"/>
      <c r="E727" s="1137"/>
      <c r="F727" s="1137"/>
      <c r="G727" s="1137"/>
      <c r="H727" s="1137"/>
      <c r="I727" s="765"/>
      <c r="DE727" s="818"/>
      <c r="DF727" s="772" t="str">
        <f t="shared" si="11"/>
        <v/>
      </c>
      <c r="DG727" s="832">
        <v>725</v>
      </c>
    </row>
    <row r="728" spans="1:112" s="757" customFormat="1" ht="12" hidden="1" customHeight="1" x14ac:dyDescent="0.15">
      <c r="A728" s="1136"/>
      <c r="B728" s="765"/>
      <c r="C728" s="1137"/>
      <c r="D728" s="765"/>
      <c r="E728" s="1137"/>
      <c r="F728" s="1137"/>
      <c r="G728" s="1137"/>
      <c r="H728" s="1137"/>
      <c r="I728" s="765"/>
      <c r="DE728" s="818"/>
      <c r="DF728" s="772" t="str">
        <f t="shared" si="11"/>
        <v/>
      </c>
      <c r="DG728" s="832">
        <v>726</v>
      </c>
    </row>
    <row r="729" spans="1:112" s="757" customFormat="1" ht="12" hidden="1" customHeight="1" x14ac:dyDescent="0.15">
      <c r="A729" s="1136"/>
      <c r="B729" s="765"/>
      <c r="C729" s="1137"/>
      <c r="D729" s="765"/>
      <c r="E729" s="1137"/>
      <c r="F729" s="1137"/>
      <c r="G729" s="1137"/>
      <c r="H729" s="1137"/>
      <c r="I729" s="765"/>
      <c r="DE729" s="818"/>
      <c r="DF729" s="772" t="str">
        <f t="shared" si="11"/>
        <v/>
      </c>
      <c r="DG729" s="832">
        <v>727</v>
      </c>
    </row>
    <row r="730" spans="1:112" s="757" customFormat="1" ht="12" hidden="1" customHeight="1" x14ac:dyDescent="0.15">
      <c r="A730" s="1136"/>
      <c r="B730" s="765"/>
      <c r="C730" s="1137"/>
      <c r="D730" s="765"/>
      <c r="E730" s="1137"/>
      <c r="F730" s="1137"/>
      <c r="G730" s="1137"/>
      <c r="H730" s="1137"/>
      <c r="I730" s="765"/>
      <c r="DE730" s="818"/>
      <c r="DF730" s="772" t="str">
        <f t="shared" si="11"/>
        <v/>
      </c>
      <c r="DG730" s="832">
        <v>728</v>
      </c>
    </row>
    <row r="731" spans="1:112" s="757" customFormat="1" ht="12" hidden="1" customHeight="1" x14ac:dyDescent="0.15">
      <c r="A731" s="1136"/>
      <c r="B731" s="765"/>
      <c r="C731" s="1137"/>
      <c r="D731" s="765"/>
      <c r="E731" s="1137"/>
      <c r="F731" s="1137"/>
      <c r="G731" s="1137"/>
      <c r="H731" s="1137"/>
      <c r="I731" s="765"/>
      <c r="DE731" s="818"/>
      <c r="DF731" s="772" t="str">
        <f t="shared" si="11"/>
        <v/>
      </c>
      <c r="DG731" s="832">
        <v>729</v>
      </c>
    </row>
    <row r="732" spans="1:112" s="757" customFormat="1" ht="12" hidden="1" customHeight="1" x14ac:dyDescent="0.15">
      <c r="A732" s="1136"/>
      <c r="B732" s="765"/>
      <c r="C732" s="1137"/>
      <c r="D732" s="765"/>
      <c r="E732" s="1137"/>
      <c r="F732" s="1137"/>
      <c r="G732" s="1137"/>
      <c r="H732" s="1137"/>
      <c r="I732" s="765"/>
      <c r="DE732" s="818"/>
      <c r="DF732" s="772" t="str">
        <f t="shared" si="11"/>
        <v/>
      </c>
      <c r="DG732" s="832">
        <v>730</v>
      </c>
    </row>
    <row r="733" spans="1:112" s="757" customFormat="1" ht="12" hidden="1" customHeight="1" x14ac:dyDescent="0.15">
      <c r="A733" s="1136"/>
      <c r="B733" s="765"/>
      <c r="C733" s="1137"/>
      <c r="D733" s="765"/>
      <c r="E733" s="1137"/>
      <c r="F733" s="1137"/>
      <c r="G733" s="1137"/>
      <c r="H733" s="1137"/>
      <c r="I733" s="765"/>
      <c r="DE733" s="818"/>
      <c r="DF733" s="772" t="str">
        <f t="shared" si="11"/>
        <v/>
      </c>
      <c r="DG733" s="832">
        <v>731</v>
      </c>
    </row>
    <row r="734" spans="1:112" s="757" customFormat="1" ht="12" hidden="1" customHeight="1" x14ac:dyDescent="0.15">
      <c r="A734" s="1136"/>
      <c r="B734" s="765"/>
      <c r="C734" s="1137"/>
      <c r="D734" s="765"/>
      <c r="E734" s="1137"/>
      <c r="F734" s="1137"/>
      <c r="G734" s="1137"/>
      <c r="H734" s="1137"/>
      <c r="I734" s="765"/>
      <c r="DE734" s="818"/>
      <c r="DF734" s="772" t="str">
        <f t="shared" si="11"/>
        <v/>
      </c>
      <c r="DG734" s="832">
        <v>732</v>
      </c>
    </row>
    <row r="735" spans="1:112" s="757" customFormat="1" ht="12" hidden="1" customHeight="1" x14ac:dyDescent="0.15">
      <c r="A735" s="1136"/>
      <c r="B735" s="765"/>
      <c r="C735" s="1137"/>
      <c r="D735" s="765"/>
      <c r="E735" s="1137"/>
      <c r="F735" s="1137"/>
      <c r="G735" s="1137"/>
      <c r="H735" s="1137"/>
      <c r="I735" s="765"/>
      <c r="DE735" s="818"/>
      <c r="DF735" s="772" t="str">
        <f t="shared" si="11"/>
        <v/>
      </c>
      <c r="DG735" s="832">
        <v>733</v>
      </c>
    </row>
    <row r="736" spans="1:112" s="757" customFormat="1" ht="12" hidden="1" customHeight="1" x14ac:dyDescent="0.15">
      <c r="A736" s="1136"/>
      <c r="B736" s="765"/>
      <c r="C736" s="1137"/>
      <c r="D736" s="765"/>
      <c r="E736" s="1137"/>
      <c r="F736" s="1137"/>
      <c r="G736" s="1137"/>
      <c r="H736" s="1137"/>
      <c r="I736" s="765"/>
      <c r="DE736" s="818"/>
      <c r="DF736" s="772" t="str">
        <f t="shared" si="11"/>
        <v/>
      </c>
      <c r="DG736" s="832">
        <v>734</v>
      </c>
    </row>
    <row r="737" spans="1:111" s="757" customFormat="1" ht="12" hidden="1" customHeight="1" x14ac:dyDescent="0.15">
      <c r="A737" s="1136"/>
      <c r="B737" s="765"/>
      <c r="C737" s="1137"/>
      <c r="D737" s="765"/>
      <c r="E737" s="1137"/>
      <c r="F737" s="1137"/>
      <c r="G737" s="1137"/>
      <c r="H737" s="1137"/>
      <c r="I737" s="765"/>
      <c r="DE737" s="818"/>
      <c r="DF737" s="772" t="str">
        <f t="shared" si="11"/>
        <v/>
      </c>
      <c r="DG737" s="832">
        <v>735</v>
      </c>
    </row>
    <row r="738" spans="1:111" s="757" customFormat="1" ht="12" hidden="1" customHeight="1" x14ac:dyDescent="0.15">
      <c r="A738" s="1136"/>
      <c r="B738" s="765"/>
      <c r="C738" s="1137"/>
      <c r="D738" s="765"/>
      <c r="E738" s="1137"/>
      <c r="F738" s="1137"/>
      <c r="G738" s="1137"/>
      <c r="H738" s="1137"/>
      <c r="I738" s="765"/>
      <c r="DE738" s="818"/>
      <c r="DF738" s="772" t="str">
        <f t="shared" si="11"/>
        <v/>
      </c>
      <c r="DG738" s="832">
        <v>736</v>
      </c>
    </row>
    <row r="739" spans="1:111" s="757" customFormat="1" ht="12" hidden="1" customHeight="1" x14ac:dyDescent="0.15">
      <c r="A739" s="1136"/>
      <c r="B739" s="765"/>
      <c r="C739" s="1137"/>
      <c r="D739" s="765"/>
      <c r="E739" s="1137"/>
      <c r="F739" s="1137"/>
      <c r="G739" s="1137"/>
      <c r="H739" s="1137"/>
      <c r="I739" s="765"/>
      <c r="DE739" s="818"/>
      <c r="DF739" s="772" t="str">
        <f t="shared" si="11"/>
        <v/>
      </c>
      <c r="DG739" s="832">
        <v>737</v>
      </c>
    </row>
    <row r="740" spans="1:111" s="757" customFormat="1" ht="12" hidden="1" customHeight="1" x14ac:dyDescent="0.15">
      <c r="A740" s="1136"/>
      <c r="B740" s="765"/>
      <c r="C740" s="1137"/>
      <c r="D740" s="765"/>
      <c r="E740" s="1137"/>
      <c r="F740" s="1137"/>
      <c r="G740" s="1137"/>
      <c r="H740" s="1137"/>
      <c r="I740" s="765"/>
      <c r="DE740" s="818"/>
      <c r="DF740" s="772" t="str">
        <f t="shared" si="11"/>
        <v/>
      </c>
      <c r="DG740" s="832">
        <v>738</v>
      </c>
    </row>
    <row r="741" spans="1:111" s="757" customFormat="1" ht="12" hidden="1" customHeight="1" x14ac:dyDescent="0.15">
      <c r="A741" s="1136"/>
      <c r="B741" s="765"/>
      <c r="C741" s="1137"/>
      <c r="D741" s="765"/>
      <c r="E741" s="1137"/>
      <c r="F741" s="1137"/>
      <c r="G741" s="1137"/>
      <c r="H741" s="1137"/>
      <c r="I741" s="765"/>
      <c r="DE741" s="818"/>
      <c r="DF741" s="772" t="str">
        <f t="shared" si="11"/>
        <v/>
      </c>
      <c r="DG741" s="832">
        <v>739</v>
      </c>
    </row>
    <row r="742" spans="1:111" s="757" customFormat="1" ht="12" hidden="1" customHeight="1" x14ac:dyDescent="0.15">
      <c r="A742" s="1136"/>
      <c r="B742" s="765"/>
      <c r="C742" s="1137"/>
      <c r="D742" s="765"/>
      <c r="E742" s="1137"/>
      <c r="F742" s="1137"/>
      <c r="G742" s="1137"/>
      <c r="H742" s="1137"/>
      <c r="I742" s="765"/>
      <c r="DE742" s="818"/>
      <c r="DF742" s="772" t="str">
        <f t="shared" si="11"/>
        <v/>
      </c>
      <c r="DG742" s="832">
        <v>740</v>
      </c>
    </row>
    <row r="743" spans="1:111" s="757" customFormat="1" ht="12" hidden="1" customHeight="1" x14ac:dyDescent="0.15">
      <c r="A743" s="1136"/>
      <c r="B743" s="765"/>
      <c r="C743" s="1137"/>
      <c r="D743" s="765"/>
      <c r="E743" s="1137"/>
      <c r="F743" s="1137"/>
      <c r="G743" s="1137"/>
      <c r="H743" s="1137"/>
      <c r="I743" s="765"/>
      <c r="DE743" s="818"/>
      <c r="DF743" s="772" t="str">
        <f t="shared" si="11"/>
        <v/>
      </c>
      <c r="DG743" s="832">
        <v>741</v>
      </c>
    </row>
    <row r="744" spans="1:111" s="757" customFormat="1" ht="12" hidden="1" customHeight="1" x14ac:dyDescent="0.15">
      <c r="A744" s="1136"/>
      <c r="B744" s="765"/>
      <c r="C744" s="1137"/>
      <c r="D744" s="765"/>
      <c r="E744" s="1137"/>
      <c r="F744" s="1137"/>
      <c r="G744" s="1137"/>
      <c r="H744" s="1137"/>
      <c r="I744" s="765"/>
      <c r="DE744" s="818"/>
      <c r="DF744" s="772" t="str">
        <f t="shared" si="11"/>
        <v/>
      </c>
      <c r="DG744" s="832">
        <v>742</v>
      </c>
    </row>
    <row r="745" spans="1:111" s="757" customFormat="1" ht="12" hidden="1" customHeight="1" x14ac:dyDescent="0.15">
      <c r="A745" s="1136"/>
      <c r="B745" s="765"/>
      <c r="C745" s="1137"/>
      <c r="D745" s="765"/>
      <c r="E745" s="1137"/>
      <c r="F745" s="1137"/>
      <c r="G745" s="1137"/>
      <c r="H745" s="1137"/>
      <c r="I745" s="765"/>
      <c r="DE745" s="818"/>
      <c r="DF745" s="772" t="str">
        <f t="shared" si="11"/>
        <v/>
      </c>
      <c r="DG745" s="832">
        <v>743</v>
      </c>
    </row>
    <row r="746" spans="1:111" s="757" customFormat="1" ht="12" hidden="1" customHeight="1" x14ac:dyDescent="0.15">
      <c r="A746" s="1136"/>
      <c r="B746" s="765"/>
      <c r="C746" s="1137"/>
      <c r="D746" s="765"/>
      <c r="E746" s="1137"/>
      <c r="F746" s="1137"/>
      <c r="G746" s="1137"/>
      <c r="H746" s="1137"/>
      <c r="I746" s="765"/>
      <c r="DE746" s="818"/>
      <c r="DF746" s="772" t="str">
        <f t="shared" si="11"/>
        <v/>
      </c>
      <c r="DG746" s="832">
        <v>744</v>
      </c>
    </row>
    <row r="747" spans="1:111" s="757" customFormat="1" ht="12" hidden="1" customHeight="1" x14ac:dyDescent="0.15">
      <c r="A747" s="1136"/>
      <c r="B747" s="765"/>
      <c r="C747" s="1137"/>
      <c r="D747" s="765"/>
      <c r="E747" s="1137"/>
      <c r="F747" s="1137"/>
      <c r="G747" s="1137"/>
      <c r="H747" s="1137"/>
      <c r="I747" s="765"/>
      <c r="DE747" s="818"/>
      <c r="DF747" s="772" t="str">
        <f t="shared" si="11"/>
        <v/>
      </c>
      <c r="DG747" s="832">
        <v>745</v>
      </c>
    </row>
    <row r="748" spans="1:111" s="757" customFormat="1" ht="12" hidden="1" customHeight="1" x14ac:dyDescent="0.15">
      <c r="A748" s="1136"/>
      <c r="B748" s="765"/>
      <c r="C748" s="1137"/>
      <c r="D748" s="765"/>
      <c r="E748" s="1137"/>
      <c r="F748" s="1137"/>
      <c r="G748" s="1137"/>
      <c r="H748" s="1137"/>
      <c r="I748" s="765"/>
      <c r="DE748" s="818"/>
      <c r="DF748" s="772" t="str">
        <f t="shared" si="11"/>
        <v/>
      </c>
      <c r="DG748" s="832">
        <v>746</v>
      </c>
    </row>
    <row r="749" spans="1:111" s="757" customFormat="1" ht="12" hidden="1" customHeight="1" x14ac:dyDescent="0.15">
      <c r="A749" s="1136"/>
      <c r="B749" s="765"/>
      <c r="C749" s="1137"/>
      <c r="D749" s="765"/>
      <c r="E749" s="1137"/>
      <c r="F749" s="1137"/>
      <c r="G749" s="1137"/>
      <c r="H749" s="1137"/>
      <c r="I749" s="765"/>
      <c r="DE749" s="818"/>
      <c r="DF749" s="772" t="str">
        <f t="shared" si="11"/>
        <v/>
      </c>
      <c r="DG749" s="832">
        <v>747</v>
      </c>
    </row>
    <row r="750" spans="1:111" s="757" customFormat="1" ht="12" hidden="1" customHeight="1" x14ac:dyDescent="0.15">
      <c r="A750" s="1136"/>
      <c r="B750" s="765"/>
      <c r="C750" s="1137"/>
      <c r="D750" s="765"/>
      <c r="E750" s="1137"/>
      <c r="F750" s="1137"/>
      <c r="G750" s="1137"/>
      <c r="H750" s="1137"/>
      <c r="I750" s="765"/>
      <c r="DE750" s="818"/>
      <c r="DF750" s="772" t="str">
        <f t="shared" si="11"/>
        <v/>
      </c>
      <c r="DG750" s="832">
        <v>748</v>
      </c>
    </row>
    <row r="751" spans="1:111" s="757" customFormat="1" ht="12" hidden="1" customHeight="1" x14ac:dyDescent="0.15">
      <c r="A751" s="1136"/>
      <c r="B751" s="765"/>
      <c r="C751" s="1137"/>
      <c r="D751" s="765"/>
      <c r="E751" s="1137"/>
      <c r="F751" s="1137"/>
      <c r="G751" s="1137"/>
      <c r="H751" s="1137"/>
      <c r="I751" s="765"/>
      <c r="DE751" s="818"/>
      <c r="DF751" s="772" t="str">
        <f t="shared" si="11"/>
        <v/>
      </c>
      <c r="DG751" s="832">
        <v>749</v>
      </c>
    </row>
    <row r="752" spans="1:111" s="757" customFormat="1" ht="12" hidden="1" customHeight="1" x14ac:dyDescent="0.15">
      <c r="A752" s="1136"/>
      <c r="B752" s="765"/>
      <c r="C752" s="1137"/>
      <c r="D752" s="765"/>
      <c r="E752" s="1137"/>
      <c r="F752" s="1137"/>
      <c r="G752" s="1137"/>
      <c r="H752" s="1137"/>
      <c r="I752" s="765"/>
      <c r="DE752" s="818"/>
      <c r="DF752" s="772" t="str">
        <f t="shared" si="11"/>
        <v/>
      </c>
      <c r="DG752" s="832">
        <v>750</v>
      </c>
    </row>
    <row r="753" spans="1:111" s="757" customFormat="1" ht="12" hidden="1" customHeight="1" x14ac:dyDescent="0.15">
      <c r="A753" s="1136"/>
      <c r="B753" s="765"/>
      <c r="C753" s="1137"/>
      <c r="D753" s="765"/>
      <c r="E753" s="1137"/>
      <c r="F753" s="1137"/>
      <c r="G753" s="1137"/>
      <c r="H753" s="1137"/>
      <c r="I753" s="765"/>
      <c r="DE753" s="818"/>
      <c r="DF753" s="772" t="str">
        <f t="shared" si="11"/>
        <v/>
      </c>
      <c r="DG753" s="832">
        <v>751</v>
      </c>
    </row>
    <row r="754" spans="1:111" s="757" customFormat="1" ht="12" hidden="1" customHeight="1" x14ac:dyDescent="0.15">
      <c r="A754" s="1136"/>
      <c r="B754" s="765"/>
      <c r="C754" s="1137"/>
      <c r="D754" s="765"/>
      <c r="E754" s="1137"/>
      <c r="F754" s="1137"/>
      <c r="G754" s="1137"/>
      <c r="H754" s="1137"/>
      <c r="I754" s="765"/>
      <c r="DE754" s="818"/>
      <c r="DF754" s="772" t="str">
        <f t="shared" si="11"/>
        <v/>
      </c>
      <c r="DG754" s="832">
        <v>752</v>
      </c>
    </row>
    <row r="755" spans="1:111" s="757" customFormat="1" ht="12" hidden="1" customHeight="1" x14ac:dyDescent="0.15">
      <c r="A755" s="1136"/>
      <c r="B755" s="765"/>
      <c r="C755" s="1137"/>
      <c r="D755" s="765"/>
      <c r="E755" s="1137"/>
      <c r="F755" s="1137"/>
      <c r="G755" s="1137"/>
      <c r="H755" s="1137"/>
      <c r="I755" s="765"/>
      <c r="DE755" s="818"/>
      <c r="DF755" s="772" t="str">
        <f t="shared" si="11"/>
        <v/>
      </c>
      <c r="DG755" s="832">
        <v>753</v>
      </c>
    </row>
    <row r="756" spans="1:111" s="757" customFormat="1" ht="12" hidden="1" customHeight="1" x14ac:dyDescent="0.15">
      <c r="A756" s="1136"/>
      <c r="B756" s="765"/>
      <c r="C756" s="1137"/>
      <c r="D756" s="765"/>
      <c r="E756" s="1137"/>
      <c r="F756" s="1137"/>
      <c r="G756" s="1137"/>
      <c r="H756" s="1137"/>
      <c r="I756" s="765"/>
      <c r="DE756" s="818"/>
      <c r="DF756" s="772" t="str">
        <f t="shared" si="11"/>
        <v/>
      </c>
      <c r="DG756" s="832">
        <v>754</v>
      </c>
    </row>
    <row r="757" spans="1:111" s="757" customFormat="1" ht="12" hidden="1" customHeight="1" x14ac:dyDescent="0.15">
      <c r="A757" s="1136"/>
      <c r="B757" s="765"/>
      <c r="C757" s="1137"/>
      <c r="D757" s="765"/>
      <c r="E757" s="1137"/>
      <c r="F757" s="1137"/>
      <c r="G757" s="1137"/>
      <c r="H757" s="1137"/>
      <c r="I757" s="765"/>
      <c r="DE757" s="818"/>
      <c r="DF757" s="772" t="str">
        <f t="shared" si="11"/>
        <v/>
      </c>
      <c r="DG757" s="832">
        <v>755</v>
      </c>
    </row>
    <row r="758" spans="1:111" s="757" customFormat="1" ht="12" hidden="1" customHeight="1" x14ac:dyDescent="0.15">
      <c r="A758" s="1136"/>
      <c r="B758" s="765"/>
      <c r="C758" s="1137"/>
      <c r="D758" s="765"/>
      <c r="E758" s="1137"/>
      <c r="F758" s="1137"/>
      <c r="G758" s="1137"/>
      <c r="H758" s="1137"/>
      <c r="I758" s="765"/>
      <c r="DE758" s="818"/>
      <c r="DF758" s="772" t="str">
        <f t="shared" si="11"/>
        <v/>
      </c>
      <c r="DG758" s="832">
        <v>756</v>
      </c>
    </row>
    <row r="759" spans="1:111" s="757" customFormat="1" ht="12" hidden="1" customHeight="1" x14ac:dyDescent="0.15">
      <c r="A759" s="1136"/>
      <c r="B759" s="765"/>
      <c r="C759" s="1137"/>
      <c r="D759" s="765"/>
      <c r="E759" s="1137"/>
      <c r="F759" s="1137"/>
      <c r="G759" s="1137"/>
      <c r="H759" s="1137"/>
      <c r="I759" s="765"/>
      <c r="DE759" s="818"/>
      <c r="DF759" s="772" t="str">
        <f t="shared" si="11"/>
        <v/>
      </c>
      <c r="DG759" s="832">
        <v>757</v>
      </c>
    </row>
    <row r="760" spans="1:111" s="757" customFormat="1" ht="12" hidden="1" customHeight="1" x14ac:dyDescent="0.15">
      <c r="A760" s="1136"/>
      <c r="B760" s="765"/>
      <c r="C760" s="1137"/>
      <c r="D760" s="765"/>
      <c r="E760" s="1137"/>
      <c r="F760" s="1137"/>
      <c r="G760" s="1137"/>
      <c r="H760" s="1137"/>
      <c r="I760" s="765"/>
      <c r="DE760" s="818"/>
      <c r="DF760" s="772" t="str">
        <f t="shared" si="11"/>
        <v/>
      </c>
      <c r="DG760" s="832">
        <v>758</v>
      </c>
    </row>
    <row r="761" spans="1:111" s="757" customFormat="1" ht="12" hidden="1" customHeight="1" x14ac:dyDescent="0.15">
      <c r="A761" s="1136"/>
      <c r="B761" s="765"/>
      <c r="C761" s="1137"/>
      <c r="D761" s="765"/>
      <c r="E761" s="1137"/>
      <c r="F761" s="1137"/>
      <c r="G761" s="1137"/>
      <c r="H761" s="1137"/>
      <c r="I761" s="765"/>
      <c r="DE761" s="818"/>
      <c r="DF761" s="772" t="str">
        <f t="shared" si="11"/>
        <v/>
      </c>
      <c r="DG761" s="832">
        <v>759</v>
      </c>
    </row>
    <row r="762" spans="1:111" s="757" customFormat="1" ht="12" hidden="1" customHeight="1" x14ac:dyDescent="0.15">
      <c r="A762" s="1136"/>
      <c r="B762" s="765"/>
      <c r="C762" s="1137"/>
      <c r="D762" s="765"/>
      <c r="E762" s="1137"/>
      <c r="F762" s="1137"/>
      <c r="G762" s="1137"/>
      <c r="H762" s="1137"/>
      <c r="I762" s="765"/>
      <c r="DE762" s="818"/>
      <c r="DF762" s="772" t="str">
        <f t="shared" si="11"/>
        <v/>
      </c>
      <c r="DG762" s="832">
        <v>760</v>
      </c>
    </row>
    <row r="763" spans="1:111" s="757" customFormat="1" ht="12" hidden="1" customHeight="1" x14ac:dyDescent="0.15">
      <c r="A763" s="1136"/>
      <c r="B763" s="765"/>
      <c r="C763" s="1137"/>
      <c r="D763" s="765"/>
      <c r="E763" s="1137"/>
      <c r="F763" s="1137"/>
      <c r="G763" s="1137"/>
      <c r="H763" s="1137"/>
      <c r="I763" s="765"/>
      <c r="DE763" s="818"/>
      <c r="DF763" s="772" t="str">
        <f t="shared" si="11"/>
        <v/>
      </c>
      <c r="DG763" s="832">
        <v>761</v>
      </c>
    </row>
    <row r="764" spans="1:111" s="757" customFormat="1" ht="12" hidden="1" customHeight="1" x14ac:dyDescent="0.15">
      <c r="A764" s="1136"/>
      <c r="B764" s="765"/>
      <c r="C764" s="1137"/>
      <c r="D764" s="765"/>
      <c r="E764" s="1137"/>
      <c r="F764" s="1137"/>
      <c r="G764" s="1137"/>
      <c r="H764" s="1137"/>
      <c r="I764" s="765"/>
      <c r="DE764" s="818"/>
      <c r="DF764" s="772" t="str">
        <f t="shared" si="11"/>
        <v/>
      </c>
      <c r="DG764" s="832">
        <v>762</v>
      </c>
    </row>
    <row r="765" spans="1:111" s="757" customFormat="1" ht="12" hidden="1" customHeight="1" x14ac:dyDescent="0.15">
      <c r="A765" s="1136"/>
      <c r="B765" s="765"/>
      <c r="C765" s="1137"/>
      <c r="D765" s="765"/>
      <c r="E765" s="1137"/>
      <c r="F765" s="1137"/>
      <c r="G765" s="1137"/>
      <c r="H765" s="1137"/>
      <c r="I765" s="765"/>
      <c r="DE765" s="818"/>
      <c r="DF765" s="772" t="str">
        <f t="shared" si="11"/>
        <v/>
      </c>
      <c r="DG765" s="832">
        <v>763</v>
      </c>
    </row>
    <row r="766" spans="1:111" s="757" customFormat="1" ht="12" hidden="1" customHeight="1" x14ac:dyDescent="0.15">
      <c r="A766" s="1136"/>
      <c r="B766" s="765"/>
      <c r="C766" s="1137"/>
      <c r="D766" s="765"/>
      <c r="E766" s="1137"/>
      <c r="F766" s="1137"/>
      <c r="G766" s="1137"/>
      <c r="H766" s="1137"/>
      <c r="I766" s="765"/>
      <c r="DE766" s="818"/>
      <c r="DF766" s="772" t="str">
        <f t="shared" si="11"/>
        <v/>
      </c>
      <c r="DG766" s="832">
        <v>764</v>
      </c>
    </row>
    <row r="767" spans="1:111" s="757" customFormat="1" ht="12" hidden="1" customHeight="1" x14ac:dyDescent="0.15">
      <c r="A767" s="1136"/>
      <c r="B767" s="765"/>
      <c r="C767" s="1137"/>
      <c r="D767" s="765"/>
      <c r="E767" s="1137"/>
      <c r="F767" s="1137"/>
      <c r="G767" s="1137"/>
      <c r="H767" s="1137"/>
      <c r="I767" s="765"/>
      <c r="DE767" s="818"/>
      <c r="DF767" s="772" t="str">
        <f t="shared" si="11"/>
        <v/>
      </c>
      <c r="DG767" s="832">
        <v>765</v>
      </c>
    </row>
    <row r="768" spans="1:111" s="757" customFormat="1" ht="12" hidden="1" customHeight="1" x14ac:dyDescent="0.15">
      <c r="A768" s="1136"/>
      <c r="B768" s="765"/>
      <c r="C768" s="1137"/>
      <c r="D768" s="765"/>
      <c r="E768" s="1137"/>
      <c r="F768" s="1137"/>
      <c r="G768" s="1137"/>
      <c r="H768" s="1137"/>
      <c r="I768" s="765"/>
      <c r="DE768" s="818"/>
      <c r="DF768" s="772" t="str">
        <f t="shared" si="11"/>
        <v/>
      </c>
      <c r="DG768" s="832">
        <v>766</v>
      </c>
    </row>
    <row r="769" spans="1:111" s="757" customFormat="1" ht="12" hidden="1" customHeight="1" x14ac:dyDescent="0.15">
      <c r="A769" s="1136"/>
      <c r="B769" s="765"/>
      <c r="C769" s="1137"/>
      <c r="D769" s="765"/>
      <c r="E769" s="1137"/>
      <c r="F769" s="1137"/>
      <c r="G769" s="1137"/>
      <c r="H769" s="1137"/>
      <c r="I769" s="765"/>
      <c r="DE769" s="818"/>
      <c r="DF769" s="772" t="str">
        <f t="shared" si="11"/>
        <v/>
      </c>
      <c r="DG769" s="832">
        <v>767</v>
      </c>
    </row>
    <row r="770" spans="1:111" s="757" customFormat="1" ht="12" hidden="1" customHeight="1" x14ac:dyDescent="0.15">
      <c r="A770" s="1136"/>
      <c r="B770" s="765"/>
      <c r="C770" s="1137"/>
      <c r="D770" s="765"/>
      <c r="E770" s="1137"/>
      <c r="F770" s="1137"/>
      <c r="G770" s="1137"/>
      <c r="H770" s="1137"/>
      <c r="I770" s="765"/>
      <c r="DE770" s="818"/>
      <c r="DF770" s="772" t="str">
        <f t="shared" si="11"/>
        <v/>
      </c>
      <c r="DG770" s="832">
        <v>768</v>
      </c>
    </row>
    <row r="771" spans="1:111" s="757" customFormat="1" ht="12" hidden="1" customHeight="1" x14ac:dyDescent="0.15">
      <c r="A771" s="1136"/>
      <c r="B771" s="765"/>
      <c r="C771" s="1137"/>
      <c r="D771" s="765"/>
      <c r="E771" s="1137"/>
      <c r="F771" s="1137"/>
      <c r="G771" s="1137"/>
      <c r="H771" s="1137"/>
      <c r="I771" s="765"/>
      <c r="DE771" s="818"/>
      <c r="DF771" s="772" t="str">
        <f t="shared" si="11"/>
        <v/>
      </c>
      <c r="DG771" s="832">
        <v>769</v>
      </c>
    </row>
    <row r="772" spans="1:111" s="757" customFormat="1" ht="12" hidden="1" customHeight="1" x14ac:dyDescent="0.15">
      <c r="A772" s="1136"/>
      <c r="B772" s="765"/>
      <c r="C772" s="1137"/>
      <c r="D772" s="765"/>
      <c r="E772" s="1137"/>
      <c r="F772" s="1137"/>
      <c r="G772" s="1137"/>
      <c r="H772" s="1137"/>
      <c r="I772" s="765"/>
      <c r="DE772" s="818"/>
      <c r="DF772" s="772" t="str">
        <f t="shared" si="11"/>
        <v/>
      </c>
      <c r="DG772" s="832">
        <v>770</v>
      </c>
    </row>
    <row r="773" spans="1:111" s="757" customFormat="1" ht="12" hidden="1" customHeight="1" x14ac:dyDescent="0.15">
      <c r="A773" s="1136"/>
      <c r="B773" s="765"/>
      <c r="C773" s="1137"/>
      <c r="D773" s="765"/>
      <c r="E773" s="1137"/>
      <c r="F773" s="1137"/>
      <c r="G773" s="1137"/>
      <c r="H773" s="1137"/>
      <c r="I773" s="765"/>
      <c r="DE773" s="818"/>
      <c r="DF773" s="772" t="str">
        <f t="shared" si="11"/>
        <v/>
      </c>
      <c r="DG773" s="832">
        <v>771</v>
      </c>
    </row>
    <row r="774" spans="1:111" s="757" customFormat="1" ht="12" hidden="1" customHeight="1" x14ac:dyDescent="0.15">
      <c r="A774" s="1136"/>
      <c r="B774" s="765"/>
      <c r="C774" s="1137"/>
      <c r="D774" s="765"/>
      <c r="E774" s="1137"/>
      <c r="F774" s="1137"/>
      <c r="G774" s="1137"/>
      <c r="H774" s="1137"/>
      <c r="I774" s="765"/>
      <c r="DE774" s="818"/>
      <c r="DF774" s="772" t="str">
        <f t="shared" si="11"/>
        <v/>
      </c>
      <c r="DG774" s="832">
        <v>772</v>
      </c>
    </row>
    <row r="775" spans="1:111" s="757" customFormat="1" ht="12" hidden="1" customHeight="1" x14ac:dyDescent="0.15">
      <c r="A775" s="1136"/>
      <c r="B775" s="765"/>
      <c r="C775" s="1137"/>
      <c r="D775" s="765"/>
      <c r="E775" s="1137"/>
      <c r="F775" s="1137"/>
      <c r="G775" s="1137"/>
      <c r="H775" s="1137"/>
      <c r="I775" s="765"/>
      <c r="DE775" s="818"/>
      <c r="DF775" s="772" t="str">
        <f t="shared" ref="DF775:DF838" si="12">IF(COUNTA(A775:I775)&gt;0,DG775,"")</f>
        <v/>
      </c>
      <c r="DG775" s="832">
        <v>773</v>
      </c>
    </row>
    <row r="776" spans="1:111" s="757" customFormat="1" ht="12" hidden="1" customHeight="1" x14ac:dyDescent="0.15">
      <c r="A776" s="1136"/>
      <c r="B776" s="765"/>
      <c r="C776" s="1137"/>
      <c r="D776" s="765"/>
      <c r="E776" s="1137"/>
      <c r="F776" s="1137"/>
      <c r="G776" s="1137"/>
      <c r="H776" s="1137"/>
      <c r="I776" s="765"/>
      <c r="DE776" s="818"/>
      <c r="DF776" s="772" t="str">
        <f t="shared" si="12"/>
        <v/>
      </c>
      <c r="DG776" s="832">
        <v>774</v>
      </c>
    </row>
    <row r="777" spans="1:111" s="757" customFormat="1" ht="12" hidden="1" customHeight="1" x14ac:dyDescent="0.15">
      <c r="A777" s="1136"/>
      <c r="B777" s="765"/>
      <c r="C777" s="1137"/>
      <c r="D777" s="765"/>
      <c r="E777" s="1137"/>
      <c r="F777" s="1137"/>
      <c r="G777" s="1137"/>
      <c r="H777" s="1137"/>
      <c r="I777" s="765"/>
      <c r="DE777" s="818"/>
      <c r="DF777" s="772" t="str">
        <f t="shared" si="12"/>
        <v/>
      </c>
      <c r="DG777" s="832">
        <v>775</v>
      </c>
    </row>
    <row r="778" spans="1:111" s="757" customFormat="1" ht="12" hidden="1" customHeight="1" x14ac:dyDescent="0.15">
      <c r="A778" s="1136"/>
      <c r="B778" s="765"/>
      <c r="C778" s="1137"/>
      <c r="D778" s="765"/>
      <c r="E778" s="1137"/>
      <c r="F778" s="1137"/>
      <c r="G778" s="1137"/>
      <c r="H778" s="1137"/>
      <c r="I778" s="765"/>
      <c r="DE778" s="818"/>
      <c r="DF778" s="772" t="str">
        <f t="shared" si="12"/>
        <v/>
      </c>
      <c r="DG778" s="832">
        <v>776</v>
      </c>
    </row>
    <row r="779" spans="1:111" s="757" customFormat="1" ht="12" hidden="1" customHeight="1" x14ac:dyDescent="0.15">
      <c r="A779" s="1136"/>
      <c r="B779" s="765"/>
      <c r="C779" s="1137"/>
      <c r="D779" s="765"/>
      <c r="E779" s="1137"/>
      <c r="F779" s="1137"/>
      <c r="G779" s="1137"/>
      <c r="H779" s="1137"/>
      <c r="I779" s="765"/>
      <c r="DE779" s="818"/>
      <c r="DF779" s="772" t="str">
        <f t="shared" si="12"/>
        <v/>
      </c>
      <c r="DG779" s="832">
        <v>777</v>
      </c>
    </row>
    <row r="780" spans="1:111" s="757" customFormat="1" ht="12" hidden="1" customHeight="1" x14ac:dyDescent="0.15">
      <c r="A780" s="1136"/>
      <c r="B780" s="765"/>
      <c r="C780" s="1137"/>
      <c r="D780" s="765"/>
      <c r="E780" s="1137"/>
      <c r="F780" s="1137"/>
      <c r="G780" s="1137"/>
      <c r="H780" s="1137"/>
      <c r="I780" s="765"/>
      <c r="DE780" s="818"/>
      <c r="DF780" s="772" t="str">
        <f t="shared" si="12"/>
        <v/>
      </c>
      <c r="DG780" s="832">
        <v>778</v>
      </c>
    </row>
    <row r="781" spans="1:111" s="757" customFormat="1" ht="12" hidden="1" customHeight="1" x14ac:dyDescent="0.15">
      <c r="A781" s="1136"/>
      <c r="B781" s="765"/>
      <c r="C781" s="1137"/>
      <c r="D781" s="765"/>
      <c r="E781" s="1137"/>
      <c r="F781" s="1137"/>
      <c r="G781" s="1137"/>
      <c r="H781" s="1137"/>
      <c r="I781" s="765"/>
      <c r="DE781" s="818"/>
      <c r="DF781" s="772" t="str">
        <f t="shared" si="12"/>
        <v/>
      </c>
      <c r="DG781" s="832">
        <v>779</v>
      </c>
    </row>
    <row r="782" spans="1:111" s="757" customFormat="1" ht="12" hidden="1" customHeight="1" x14ac:dyDescent="0.15">
      <c r="A782" s="1136"/>
      <c r="B782" s="765"/>
      <c r="C782" s="1137"/>
      <c r="D782" s="765"/>
      <c r="E782" s="1137"/>
      <c r="F782" s="1137"/>
      <c r="G782" s="1137"/>
      <c r="H782" s="1137"/>
      <c r="I782" s="765"/>
      <c r="DE782" s="818"/>
      <c r="DF782" s="772" t="str">
        <f t="shared" si="12"/>
        <v/>
      </c>
      <c r="DG782" s="832">
        <v>780</v>
      </c>
    </row>
    <row r="783" spans="1:111" s="757" customFormat="1" ht="12" hidden="1" customHeight="1" x14ac:dyDescent="0.15">
      <c r="A783" s="1136"/>
      <c r="B783" s="765"/>
      <c r="C783" s="1137"/>
      <c r="D783" s="765"/>
      <c r="E783" s="1137"/>
      <c r="F783" s="1137"/>
      <c r="G783" s="1137"/>
      <c r="H783" s="1137"/>
      <c r="I783" s="765"/>
      <c r="DE783" s="818"/>
      <c r="DF783" s="772" t="str">
        <f t="shared" si="12"/>
        <v/>
      </c>
      <c r="DG783" s="832">
        <v>781</v>
      </c>
    </row>
    <row r="784" spans="1:111" s="757" customFormat="1" ht="12" hidden="1" customHeight="1" x14ac:dyDescent="0.15">
      <c r="A784" s="1136"/>
      <c r="B784" s="765"/>
      <c r="C784" s="1137"/>
      <c r="D784" s="1136"/>
      <c r="E784" s="1137"/>
      <c r="F784" s="1137"/>
      <c r="G784" s="1137"/>
      <c r="H784" s="1137"/>
      <c r="I784" s="765"/>
      <c r="DE784" s="818"/>
      <c r="DF784" s="772" t="str">
        <f t="shared" si="12"/>
        <v/>
      </c>
      <c r="DG784" s="832">
        <v>782</v>
      </c>
    </row>
    <row r="785" spans="1:111" s="757" customFormat="1" ht="12" hidden="1" customHeight="1" x14ac:dyDescent="0.15">
      <c r="A785" s="1136"/>
      <c r="B785" s="765"/>
      <c r="C785" s="1137"/>
      <c r="D785" s="1136"/>
      <c r="E785" s="1137"/>
      <c r="F785" s="1137"/>
      <c r="G785" s="1137"/>
      <c r="H785" s="1137"/>
      <c r="I785" s="765"/>
      <c r="DE785" s="818"/>
      <c r="DF785" s="772" t="str">
        <f t="shared" si="12"/>
        <v/>
      </c>
      <c r="DG785" s="832">
        <v>783</v>
      </c>
    </row>
    <row r="786" spans="1:111" s="757" customFormat="1" ht="12" hidden="1" customHeight="1" x14ac:dyDescent="0.15">
      <c r="A786" s="1136"/>
      <c r="B786" s="765"/>
      <c r="C786" s="1137"/>
      <c r="D786" s="1136"/>
      <c r="E786" s="1137"/>
      <c r="F786" s="1137"/>
      <c r="G786" s="1137"/>
      <c r="H786" s="1137"/>
      <c r="I786" s="765"/>
      <c r="DE786" s="818"/>
      <c r="DF786" s="772" t="str">
        <f t="shared" si="12"/>
        <v/>
      </c>
      <c r="DG786" s="832">
        <v>784</v>
      </c>
    </row>
    <row r="787" spans="1:111" s="757" customFormat="1" ht="12" hidden="1" customHeight="1" x14ac:dyDescent="0.15">
      <c r="A787" s="1136"/>
      <c r="B787" s="765"/>
      <c r="C787" s="1137"/>
      <c r="D787" s="1136"/>
      <c r="E787" s="1137"/>
      <c r="F787" s="1137"/>
      <c r="G787" s="1137"/>
      <c r="H787" s="1137"/>
      <c r="I787" s="765"/>
      <c r="DE787" s="818"/>
      <c r="DF787" s="772" t="str">
        <f t="shared" si="12"/>
        <v/>
      </c>
      <c r="DG787" s="832">
        <v>785</v>
      </c>
    </row>
    <row r="788" spans="1:111" s="757" customFormat="1" ht="12" hidden="1" customHeight="1" x14ac:dyDescent="0.15">
      <c r="A788" s="1136"/>
      <c r="B788" s="765"/>
      <c r="C788" s="1137"/>
      <c r="D788" s="1136"/>
      <c r="E788" s="1137"/>
      <c r="F788" s="1137"/>
      <c r="G788" s="1137"/>
      <c r="H788" s="1137"/>
      <c r="I788" s="765"/>
      <c r="DE788" s="818"/>
      <c r="DF788" s="772" t="str">
        <f t="shared" si="12"/>
        <v/>
      </c>
      <c r="DG788" s="832">
        <v>786</v>
      </c>
    </row>
    <row r="789" spans="1:111" s="757" customFormat="1" ht="12" hidden="1" customHeight="1" x14ac:dyDescent="0.15">
      <c r="A789" s="1136"/>
      <c r="B789" s="765"/>
      <c r="C789" s="1137"/>
      <c r="D789" s="1136"/>
      <c r="E789" s="1137"/>
      <c r="F789" s="1137"/>
      <c r="G789" s="1137"/>
      <c r="H789" s="1137"/>
      <c r="I789" s="765"/>
      <c r="DE789" s="818"/>
      <c r="DF789" s="772" t="str">
        <f t="shared" si="12"/>
        <v/>
      </c>
      <c r="DG789" s="832">
        <v>787</v>
      </c>
    </row>
    <row r="790" spans="1:111" s="757" customFormat="1" ht="12" hidden="1" customHeight="1" x14ac:dyDescent="0.15">
      <c r="A790" s="1136"/>
      <c r="B790" s="765"/>
      <c r="C790" s="1137"/>
      <c r="D790" s="1136"/>
      <c r="E790" s="1137"/>
      <c r="F790" s="1137"/>
      <c r="G790" s="1137"/>
      <c r="H790" s="1137"/>
      <c r="I790" s="765"/>
      <c r="DE790" s="818"/>
      <c r="DF790" s="772" t="str">
        <f t="shared" si="12"/>
        <v/>
      </c>
      <c r="DG790" s="832">
        <v>788</v>
      </c>
    </row>
    <row r="791" spans="1:111" s="757" customFormat="1" ht="12" hidden="1" customHeight="1" x14ac:dyDescent="0.15">
      <c r="A791" s="1136"/>
      <c r="B791" s="765"/>
      <c r="C791" s="1137"/>
      <c r="D791" s="1136"/>
      <c r="E791" s="1137"/>
      <c r="F791" s="1137"/>
      <c r="G791" s="1137"/>
      <c r="H791" s="1137"/>
      <c r="I791" s="765"/>
      <c r="DE791" s="818"/>
      <c r="DF791" s="772" t="str">
        <f t="shared" si="12"/>
        <v/>
      </c>
      <c r="DG791" s="832">
        <v>789</v>
      </c>
    </row>
    <row r="792" spans="1:111" s="757" customFormat="1" ht="12" hidden="1" customHeight="1" x14ac:dyDescent="0.15">
      <c r="A792" s="1136"/>
      <c r="B792" s="765"/>
      <c r="C792" s="1137"/>
      <c r="D792" s="1136"/>
      <c r="E792" s="1137"/>
      <c r="F792" s="1137"/>
      <c r="G792" s="1137"/>
      <c r="H792" s="1137"/>
      <c r="I792" s="765"/>
      <c r="DE792" s="818"/>
      <c r="DF792" s="772" t="str">
        <f t="shared" si="12"/>
        <v/>
      </c>
      <c r="DG792" s="832">
        <v>790</v>
      </c>
    </row>
    <row r="793" spans="1:111" s="757" customFormat="1" ht="12" hidden="1" customHeight="1" x14ac:dyDescent="0.15">
      <c r="A793" s="1136"/>
      <c r="B793" s="765"/>
      <c r="C793" s="1137"/>
      <c r="D793" s="1136"/>
      <c r="E793" s="1137"/>
      <c r="F793" s="1137"/>
      <c r="G793" s="1137"/>
      <c r="H793" s="1137"/>
      <c r="I793" s="765"/>
      <c r="DE793" s="818"/>
      <c r="DF793" s="772" t="str">
        <f t="shared" si="12"/>
        <v/>
      </c>
      <c r="DG793" s="832">
        <v>791</v>
      </c>
    </row>
    <row r="794" spans="1:111" s="757" customFormat="1" ht="12" hidden="1" customHeight="1" x14ac:dyDescent="0.15">
      <c r="A794" s="1136"/>
      <c r="B794" s="765"/>
      <c r="C794" s="1137"/>
      <c r="D794" s="1136"/>
      <c r="E794" s="1137"/>
      <c r="F794" s="1137"/>
      <c r="G794" s="1137"/>
      <c r="H794" s="1137"/>
      <c r="I794" s="765"/>
      <c r="DE794" s="818"/>
      <c r="DF794" s="772" t="str">
        <f t="shared" si="12"/>
        <v/>
      </c>
      <c r="DG794" s="832">
        <v>792</v>
      </c>
    </row>
    <row r="795" spans="1:111" s="757" customFormat="1" ht="12" hidden="1" customHeight="1" x14ac:dyDescent="0.15">
      <c r="A795" s="1136"/>
      <c r="B795" s="765"/>
      <c r="C795" s="1137"/>
      <c r="D795" s="1136"/>
      <c r="E795" s="1137"/>
      <c r="F795" s="1137"/>
      <c r="G795" s="1137"/>
      <c r="H795" s="1137"/>
      <c r="I795" s="765"/>
      <c r="DE795" s="818"/>
      <c r="DF795" s="772" t="str">
        <f t="shared" si="12"/>
        <v/>
      </c>
      <c r="DG795" s="832">
        <v>793</v>
      </c>
    </row>
    <row r="796" spans="1:111" s="757" customFormat="1" ht="12" hidden="1" customHeight="1" x14ac:dyDescent="0.15">
      <c r="A796" s="1136"/>
      <c r="B796" s="765"/>
      <c r="C796" s="1137"/>
      <c r="D796" s="1136"/>
      <c r="E796" s="1137"/>
      <c r="F796" s="1137"/>
      <c r="G796" s="1137"/>
      <c r="H796" s="1137"/>
      <c r="I796" s="765"/>
      <c r="DE796" s="818"/>
      <c r="DF796" s="772" t="str">
        <f t="shared" si="12"/>
        <v/>
      </c>
      <c r="DG796" s="832">
        <v>794</v>
      </c>
    </row>
    <row r="797" spans="1:111" s="757" customFormat="1" ht="12" hidden="1" customHeight="1" x14ac:dyDescent="0.15">
      <c r="A797" s="1136"/>
      <c r="B797" s="765"/>
      <c r="C797" s="1137"/>
      <c r="D797" s="1136"/>
      <c r="E797" s="1137"/>
      <c r="F797" s="1137"/>
      <c r="G797" s="1137"/>
      <c r="H797" s="1137"/>
      <c r="I797" s="765"/>
      <c r="DE797" s="818"/>
      <c r="DF797" s="772" t="str">
        <f t="shared" si="12"/>
        <v/>
      </c>
      <c r="DG797" s="832">
        <v>795</v>
      </c>
    </row>
    <row r="798" spans="1:111" s="757" customFormat="1" ht="12" hidden="1" customHeight="1" x14ac:dyDescent="0.15">
      <c r="A798" s="1136"/>
      <c r="B798" s="765"/>
      <c r="C798" s="1137"/>
      <c r="D798" s="1136"/>
      <c r="E798" s="1137"/>
      <c r="F798" s="1137"/>
      <c r="G798" s="1137"/>
      <c r="H798" s="1137"/>
      <c r="I798" s="765"/>
      <c r="DE798" s="818"/>
      <c r="DF798" s="772" t="str">
        <f t="shared" si="12"/>
        <v/>
      </c>
      <c r="DG798" s="832">
        <v>796</v>
      </c>
    </row>
    <row r="799" spans="1:111" s="757" customFormat="1" ht="12" hidden="1" customHeight="1" x14ac:dyDescent="0.15">
      <c r="A799" s="1136"/>
      <c r="B799" s="765"/>
      <c r="C799" s="1137"/>
      <c r="D799" s="1136"/>
      <c r="E799" s="1137"/>
      <c r="F799" s="1137"/>
      <c r="G799" s="1137"/>
      <c r="H799" s="1137"/>
      <c r="I799" s="765"/>
      <c r="DE799" s="818"/>
      <c r="DF799" s="772" t="str">
        <f t="shared" si="12"/>
        <v/>
      </c>
      <c r="DG799" s="832">
        <v>797</v>
      </c>
    </row>
    <row r="800" spans="1:111" s="757" customFormat="1" ht="12" hidden="1" customHeight="1" x14ac:dyDescent="0.15">
      <c r="A800" s="1136"/>
      <c r="B800" s="765"/>
      <c r="C800" s="1137"/>
      <c r="D800" s="1136"/>
      <c r="E800" s="1137"/>
      <c r="F800" s="1137"/>
      <c r="G800" s="1137"/>
      <c r="H800" s="1137"/>
      <c r="I800" s="765"/>
      <c r="DE800" s="818"/>
      <c r="DF800" s="772" t="str">
        <f t="shared" si="12"/>
        <v/>
      </c>
      <c r="DG800" s="832">
        <v>798</v>
      </c>
    </row>
    <row r="801" spans="1:111" s="757" customFormat="1" ht="12" hidden="1" customHeight="1" x14ac:dyDescent="0.15">
      <c r="A801" s="1136"/>
      <c r="B801" s="765"/>
      <c r="C801" s="1137"/>
      <c r="D801" s="1136"/>
      <c r="E801" s="1137"/>
      <c r="F801" s="1137"/>
      <c r="G801" s="1137"/>
      <c r="H801" s="1137"/>
      <c r="I801" s="765"/>
      <c r="DE801" s="818"/>
      <c r="DF801" s="772" t="str">
        <f t="shared" si="12"/>
        <v/>
      </c>
      <c r="DG801" s="832">
        <v>799</v>
      </c>
    </row>
    <row r="802" spans="1:111" s="757" customFormat="1" ht="12" hidden="1" customHeight="1" x14ac:dyDescent="0.15">
      <c r="A802" s="1136"/>
      <c r="B802" s="765"/>
      <c r="C802" s="1137"/>
      <c r="D802" s="1136"/>
      <c r="E802" s="1137"/>
      <c r="F802" s="1137"/>
      <c r="G802" s="1137"/>
      <c r="H802" s="1137"/>
      <c r="I802" s="765"/>
      <c r="DE802" s="818"/>
      <c r="DF802" s="772" t="str">
        <f t="shared" si="12"/>
        <v/>
      </c>
      <c r="DG802" s="832">
        <v>800</v>
      </c>
    </row>
    <row r="803" spans="1:111" s="757" customFormat="1" ht="12" hidden="1" customHeight="1" x14ac:dyDescent="0.15">
      <c r="A803" s="1136"/>
      <c r="B803" s="765"/>
      <c r="C803" s="1137"/>
      <c r="D803" s="1136"/>
      <c r="E803" s="1137"/>
      <c r="F803" s="1137"/>
      <c r="G803" s="1137"/>
      <c r="H803" s="1137"/>
      <c r="I803" s="765"/>
      <c r="DE803" s="818"/>
      <c r="DF803" s="772" t="str">
        <f t="shared" si="12"/>
        <v/>
      </c>
      <c r="DG803" s="832">
        <v>801</v>
      </c>
    </row>
    <row r="804" spans="1:111" s="757" customFormat="1" ht="12" hidden="1" customHeight="1" x14ac:dyDescent="0.15">
      <c r="A804" s="1136"/>
      <c r="B804" s="765"/>
      <c r="C804" s="1137"/>
      <c r="D804" s="1136"/>
      <c r="E804" s="1137"/>
      <c r="F804" s="1137"/>
      <c r="G804" s="1137"/>
      <c r="H804" s="1137"/>
      <c r="I804" s="765"/>
      <c r="DE804" s="818"/>
      <c r="DF804" s="772" t="str">
        <f t="shared" si="12"/>
        <v/>
      </c>
      <c r="DG804" s="832">
        <v>802</v>
      </c>
    </row>
    <row r="805" spans="1:111" s="757" customFormat="1" ht="12" hidden="1" customHeight="1" x14ac:dyDescent="0.15">
      <c r="A805" s="1136"/>
      <c r="B805" s="765"/>
      <c r="C805" s="1137"/>
      <c r="D805" s="1136"/>
      <c r="E805" s="1137"/>
      <c r="F805" s="1137"/>
      <c r="G805" s="1137"/>
      <c r="H805" s="1137"/>
      <c r="I805" s="765"/>
      <c r="DE805" s="818"/>
      <c r="DF805" s="772" t="str">
        <f t="shared" si="12"/>
        <v/>
      </c>
      <c r="DG805" s="832">
        <v>803</v>
      </c>
    </row>
    <row r="806" spans="1:111" s="757" customFormat="1" ht="12" hidden="1" customHeight="1" x14ac:dyDescent="0.15">
      <c r="A806" s="1136"/>
      <c r="B806" s="765"/>
      <c r="C806" s="1137"/>
      <c r="D806" s="1136"/>
      <c r="E806" s="1137"/>
      <c r="F806" s="1137"/>
      <c r="G806" s="1137"/>
      <c r="H806" s="1137"/>
      <c r="I806" s="765"/>
      <c r="DE806" s="818"/>
      <c r="DF806" s="772" t="str">
        <f t="shared" si="12"/>
        <v/>
      </c>
      <c r="DG806" s="832">
        <v>804</v>
      </c>
    </row>
    <row r="807" spans="1:111" s="757" customFormat="1" ht="12" hidden="1" customHeight="1" x14ac:dyDescent="0.15">
      <c r="A807" s="1136"/>
      <c r="B807" s="765"/>
      <c r="C807" s="1137"/>
      <c r="D807" s="1136"/>
      <c r="E807" s="1137"/>
      <c r="F807" s="1137"/>
      <c r="G807" s="1137"/>
      <c r="H807" s="1137"/>
      <c r="I807" s="765"/>
      <c r="DE807" s="818"/>
      <c r="DF807" s="772" t="str">
        <f t="shared" si="12"/>
        <v/>
      </c>
      <c r="DG807" s="832">
        <v>805</v>
      </c>
    </row>
    <row r="808" spans="1:111" s="757" customFormat="1" ht="12" hidden="1" customHeight="1" x14ac:dyDescent="0.15">
      <c r="A808" s="1136"/>
      <c r="B808" s="765"/>
      <c r="C808" s="1137"/>
      <c r="D808" s="1136"/>
      <c r="E808" s="1137"/>
      <c r="F808" s="1137"/>
      <c r="G808" s="1137"/>
      <c r="H808" s="1137"/>
      <c r="I808" s="765"/>
      <c r="DE808" s="818"/>
      <c r="DF808" s="772" t="str">
        <f t="shared" si="12"/>
        <v/>
      </c>
      <c r="DG808" s="832">
        <v>806</v>
      </c>
    </row>
    <row r="809" spans="1:111" s="757" customFormat="1" ht="12" hidden="1" customHeight="1" x14ac:dyDescent="0.15">
      <c r="A809" s="1136"/>
      <c r="B809" s="765"/>
      <c r="C809" s="1137"/>
      <c r="D809" s="1136"/>
      <c r="E809" s="1137"/>
      <c r="F809" s="1137"/>
      <c r="G809" s="1137"/>
      <c r="H809" s="1137"/>
      <c r="I809" s="765"/>
      <c r="DE809" s="818"/>
      <c r="DF809" s="772" t="str">
        <f t="shared" si="12"/>
        <v/>
      </c>
      <c r="DG809" s="832">
        <v>807</v>
      </c>
    </row>
    <row r="810" spans="1:111" s="757" customFormat="1" ht="12" hidden="1" customHeight="1" x14ac:dyDescent="0.15">
      <c r="A810" s="1136"/>
      <c r="B810" s="765"/>
      <c r="C810" s="1137"/>
      <c r="D810" s="1136"/>
      <c r="E810" s="1137"/>
      <c r="F810" s="1137"/>
      <c r="G810" s="1137"/>
      <c r="H810" s="1137"/>
      <c r="I810" s="765"/>
      <c r="DE810" s="818"/>
      <c r="DF810" s="772" t="str">
        <f t="shared" si="12"/>
        <v/>
      </c>
      <c r="DG810" s="832">
        <v>808</v>
      </c>
    </row>
    <row r="811" spans="1:111" s="757" customFormat="1" ht="12" hidden="1" customHeight="1" x14ac:dyDescent="0.15">
      <c r="A811" s="1136"/>
      <c r="B811" s="765"/>
      <c r="C811" s="1137"/>
      <c r="D811" s="1136"/>
      <c r="E811" s="1137"/>
      <c r="F811" s="1137"/>
      <c r="G811" s="1137"/>
      <c r="H811" s="1137"/>
      <c r="I811" s="765"/>
      <c r="DE811" s="818"/>
      <c r="DF811" s="772" t="str">
        <f t="shared" si="12"/>
        <v/>
      </c>
      <c r="DG811" s="832">
        <v>809</v>
      </c>
    </row>
    <row r="812" spans="1:111" s="757" customFormat="1" ht="12" hidden="1" customHeight="1" x14ac:dyDescent="0.15">
      <c r="A812" s="1136"/>
      <c r="B812" s="765"/>
      <c r="C812" s="1137"/>
      <c r="D812" s="1136"/>
      <c r="E812" s="1137"/>
      <c r="F812" s="1137"/>
      <c r="G812" s="1137"/>
      <c r="H812" s="1137"/>
      <c r="I812" s="765"/>
      <c r="DE812" s="818"/>
      <c r="DF812" s="772" t="str">
        <f t="shared" si="12"/>
        <v/>
      </c>
      <c r="DG812" s="832">
        <v>810</v>
      </c>
    </row>
    <row r="813" spans="1:111" s="757" customFormat="1" ht="12" hidden="1" customHeight="1" x14ac:dyDescent="0.15">
      <c r="A813" s="1136"/>
      <c r="B813" s="765"/>
      <c r="C813" s="1137"/>
      <c r="D813" s="1136"/>
      <c r="E813" s="1137"/>
      <c r="F813" s="1137"/>
      <c r="G813" s="1137"/>
      <c r="H813" s="1137"/>
      <c r="I813" s="765"/>
      <c r="DE813" s="818"/>
      <c r="DF813" s="772" t="str">
        <f t="shared" si="12"/>
        <v/>
      </c>
      <c r="DG813" s="832">
        <v>811</v>
      </c>
    </row>
    <row r="814" spans="1:111" s="757" customFormat="1" ht="12" hidden="1" customHeight="1" x14ac:dyDescent="0.15">
      <c r="A814" s="1136"/>
      <c r="B814" s="765"/>
      <c r="C814" s="1137"/>
      <c r="D814" s="1136"/>
      <c r="E814" s="1137"/>
      <c r="F814" s="1137"/>
      <c r="G814" s="1137"/>
      <c r="H814" s="1137"/>
      <c r="I814" s="765"/>
      <c r="DE814" s="818"/>
      <c r="DF814" s="772" t="str">
        <f t="shared" si="12"/>
        <v/>
      </c>
      <c r="DG814" s="832">
        <v>812</v>
      </c>
    </row>
    <row r="815" spans="1:111" s="757" customFormat="1" ht="12" hidden="1" customHeight="1" x14ac:dyDescent="0.15">
      <c r="A815" s="1136"/>
      <c r="B815" s="765"/>
      <c r="C815" s="1137"/>
      <c r="D815" s="1136"/>
      <c r="E815" s="1137"/>
      <c r="F815" s="1137"/>
      <c r="G815" s="1137"/>
      <c r="H815" s="1137"/>
      <c r="I815" s="765"/>
      <c r="DE815" s="818"/>
      <c r="DF815" s="772" t="str">
        <f t="shared" si="12"/>
        <v/>
      </c>
      <c r="DG815" s="832">
        <v>813</v>
      </c>
    </row>
    <row r="816" spans="1:111" s="757" customFormat="1" ht="12" hidden="1" customHeight="1" x14ac:dyDescent="0.15">
      <c r="A816" s="1136"/>
      <c r="B816" s="765"/>
      <c r="C816" s="1137"/>
      <c r="D816" s="1136"/>
      <c r="E816" s="1137"/>
      <c r="F816" s="1137"/>
      <c r="G816" s="1137"/>
      <c r="H816" s="1137"/>
      <c r="I816" s="765"/>
      <c r="DE816" s="818"/>
      <c r="DF816" s="772" t="str">
        <f t="shared" si="12"/>
        <v/>
      </c>
      <c r="DG816" s="832">
        <v>814</v>
      </c>
    </row>
    <row r="817" spans="1:111" s="757" customFormat="1" ht="12" hidden="1" customHeight="1" x14ac:dyDescent="0.15">
      <c r="A817" s="1136"/>
      <c r="B817" s="765"/>
      <c r="C817" s="1137"/>
      <c r="D817" s="1136"/>
      <c r="E817" s="1137"/>
      <c r="F817" s="1137"/>
      <c r="G817" s="1137"/>
      <c r="H817" s="1137"/>
      <c r="I817" s="765"/>
      <c r="DE817" s="818"/>
      <c r="DF817" s="772" t="str">
        <f t="shared" si="12"/>
        <v/>
      </c>
      <c r="DG817" s="832">
        <v>815</v>
      </c>
    </row>
    <row r="818" spans="1:111" s="757" customFormat="1" ht="12" hidden="1" customHeight="1" x14ac:dyDescent="0.15">
      <c r="A818" s="1136"/>
      <c r="B818" s="765"/>
      <c r="C818" s="1137"/>
      <c r="D818" s="1136"/>
      <c r="E818" s="1137"/>
      <c r="F818" s="1137"/>
      <c r="G818" s="1137"/>
      <c r="H818" s="1137"/>
      <c r="I818" s="765"/>
      <c r="DE818" s="818"/>
      <c r="DF818" s="772" t="str">
        <f t="shared" si="12"/>
        <v/>
      </c>
      <c r="DG818" s="832">
        <v>816</v>
      </c>
    </row>
    <row r="819" spans="1:111" s="757" customFormat="1" ht="12" hidden="1" customHeight="1" x14ac:dyDescent="0.15">
      <c r="A819" s="1136"/>
      <c r="B819" s="765"/>
      <c r="C819" s="1137"/>
      <c r="D819" s="1136"/>
      <c r="E819" s="1137"/>
      <c r="F819" s="1137"/>
      <c r="G819" s="1137"/>
      <c r="H819" s="1137"/>
      <c r="I819" s="765"/>
      <c r="DE819" s="818"/>
      <c r="DF819" s="772" t="str">
        <f t="shared" si="12"/>
        <v/>
      </c>
      <c r="DG819" s="832">
        <v>817</v>
      </c>
    </row>
    <row r="820" spans="1:111" s="757" customFormat="1" ht="12" hidden="1" customHeight="1" x14ac:dyDescent="0.15">
      <c r="A820" s="1136"/>
      <c r="B820" s="765"/>
      <c r="C820" s="1137"/>
      <c r="D820" s="1136"/>
      <c r="E820" s="1137"/>
      <c r="F820" s="1137"/>
      <c r="G820" s="1137"/>
      <c r="H820" s="1137"/>
      <c r="I820" s="765"/>
      <c r="DE820" s="818"/>
      <c r="DF820" s="772" t="str">
        <f t="shared" si="12"/>
        <v/>
      </c>
      <c r="DG820" s="832">
        <v>818</v>
      </c>
    </row>
    <row r="821" spans="1:111" s="757" customFormat="1" ht="12" hidden="1" customHeight="1" x14ac:dyDescent="0.15">
      <c r="A821" s="1136"/>
      <c r="B821" s="765"/>
      <c r="C821" s="1137"/>
      <c r="D821" s="1136"/>
      <c r="E821" s="1137"/>
      <c r="F821" s="1137"/>
      <c r="G821" s="1137"/>
      <c r="H821" s="1137"/>
      <c r="I821" s="765"/>
      <c r="DE821" s="818"/>
      <c r="DF821" s="772" t="str">
        <f t="shared" si="12"/>
        <v/>
      </c>
      <c r="DG821" s="832">
        <v>819</v>
      </c>
    </row>
    <row r="822" spans="1:111" s="757" customFormat="1" ht="12" hidden="1" customHeight="1" x14ac:dyDescent="0.15">
      <c r="A822" s="1136"/>
      <c r="B822" s="765"/>
      <c r="C822" s="1137"/>
      <c r="D822" s="1136"/>
      <c r="E822" s="1137"/>
      <c r="F822" s="1137"/>
      <c r="G822" s="1137"/>
      <c r="H822" s="1137"/>
      <c r="I822" s="765"/>
      <c r="DE822" s="818"/>
      <c r="DF822" s="772" t="str">
        <f t="shared" si="12"/>
        <v/>
      </c>
      <c r="DG822" s="832">
        <v>820</v>
      </c>
    </row>
    <row r="823" spans="1:111" s="757" customFormat="1" ht="12" hidden="1" customHeight="1" x14ac:dyDescent="0.15">
      <c r="A823" s="1136"/>
      <c r="B823" s="765"/>
      <c r="C823" s="1137"/>
      <c r="D823" s="1136"/>
      <c r="E823" s="1137"/>
      <c r="F823" s="1137"/>
      <c r="G823" s="1137"/>
      <c r="H823" s="1137"/>
      <c r="I823" s="765"/>
      <c r="DE823" s="818"/>
      <c r="DF823" s="772" t="str">
        <f t="shared" si="12"/>
        <v/>
      </c>
      <c r="DG823" s="832">
        <v>821</v>
      </c>
    </row>
    <row r="824" spans="1:111" s="757" customFormat="1" ht="12" hidden="1" customHeight="1" x14ac:dyDescent="0.15">
      <c r="A824" s="1136"/>
      <c r="B824" s="765"/>
      <c r="C824" s="1137"/>
      <c r="D824" s="1136"/>
      <c r="E824" s="1137"/>
      <c r="F824" s="1137"/>
      <c r="G824" s="1137"/>
      <c r="H824" s="1137"/>
      <c r="I824" s="765"/>
      <c r="DE824" s="818"/>
      <c r="DF824" s="772" t="str">
        <f t="shared" si="12"/>
        <v/>
      </c>
      <c r="DG824" s="832">
        <v>822</v>
      </c>
    </row>
    <row r="825" spans="1:111" s="757" customFormat="1" ht="12" hidden="1" customHeight="1" x14ac:dyDescent="0.15">
      <c r="A825" s="1136"/>
      <c r="B825" s="765"/>
      <c r="C825" s="1137"/>
      <c r="D825" s="1136"/>
      <c r="E825" s="1137"/>
      <c r="F825" s="1137"/>
      <c r="G825" s="1137"/>
      <c r="H825" s="1137"/>
      <c r="I825" s="765"/>
      <c r="DE825" s="818"/>
      <c r="DF825" s="772" t="str">
        <f t="shared" si="12"/>
        <v/>
      </c>
      <c r="DG825" s="832">
        <v>823</v>
      </c>
    </row>
    <row r="826" spans="1:111" s="757" customFormat="1" ht="12" hidden="1" customHeight="1" x14ac:dyDescent="0.15">
      <c r="A826" s="1136"/>
      <c r="B826" s="765"/>
      <c r="C826" s="1137"/>
      <c r="D826" s="1136"/>
      <c r="E826" s="1137"/>
      <c r="F826" s="1137"/>
      <c r="G826" s="1137"/>
      <c r="H826" s="1137"/>
      <c r="I826" s="765"/>
      <c r="DE826" s="818"/>
      <c r="DF826" s="772" t="str">
        <f t="shared" si="12"/>
        <v/>
      </c>
      <c r="DG826" s="832">
        <v>824</v>
      </c>
    </row>
    <row r="827" spans="1:111" s="757" customFormat="1" ht="12" hidden="1" customHeight="1" x14ac:dyDescent="0.15">
      <c r="A827" s="1136"/>
      <c r="B827" s="765"/>
      <c r="C827" s="1137"/>
      <c r="D827" s="1136"/>
      <c r="E827" s="1137"/>
      <c r="F827" s="1137"/>
      <c r="G827" s="1137"/>
      <c r="H827" s="1137"/>
      <c r="I827" s="765"/>
      <c r="DE827" s="818"/>
      <c r="DF827" s="772" t="str">
        <f t="shared" si="12"/>
        <v/>
      </c>
      <c r="DG827" s="832">
        <v>825</v>
      </c>
    </row>
    <row r="828" spans="1:111" s="757" customFormat="1" ht="12" hidden="1" customHeight="1" x14ac:dyDescent="0.15">
      <c r="A828" s="1136"/>
      <c r="B828" s="765"/>
      <c r="C828" s="1137"/>
      <c r="D828" s="1136"/>
      <c r="E828" s="1137"/>
      <c r="F828" s="1137"/>
      <c r="G828" s="1137"/>
      <c r="H828" s="1137"/>
      <c r="I828" s="765"/>
      <c r="DE828" s="818"/>
      <c r="DF828" s="772" t="str">
        <f t="shared" si="12"/>
        <v/>
      </c>
      <c r="DG828" s="832">
        <v>826</v>
      </c>
    </row>
    <row r="829" spans="1:111" s="757" customFormat="1" ht="12" hidden="1" customHeight="1" x14ac:dyDescent="0.15">
      <c r="A829" s="1136"/>
      <c r="B829" s="765"/>
      <c r="C829" s="1137"/>
      <c r="D829" s="1136"/>
      <c r="E829" s="1137"/>
      <c r="F829" s="1137"/>
      <c r="G829" s="1137"/>
      <c r="H829" s="1137"/>
      <c r="I829" s="765"/>
      <c r="DE829" s="818"/>
      <c r="DF829" s="772" t="str">
        <f t="shared" si="12"/>
        <v/>
      </c>
      <c r="DG829" s="832">
        <v>827</v>
      </c>
    </row>
    <row r="830" spans="1:111" s="757" customFormat="1" ht="12" hidden="1" customHeight="1" x14ac:dyDescent="0.15">
      <c r="A830" s="1136"/>
      <c r="B830" s="765"/>
      <c r="C830" s="1137"/>
      <c r="D830" s="1136"/>
      <c r="E830" s="1137"/>
      <c r="F830" s="1137"/>
      <c r="G830" s="1137"/>
      <c r="H830" s="1137"/>
      <c r="I830" s="765"/>
      <c r="DE830" s="818"/>
      <c r="DF830" s="772" t="str">
        <f t="shared" si="12"/>
        <v/>
      </c>
      <c r="DG830" s="832">
        <v>828</v>
      </c>
    </row>
    <row r="831" spans="1:111" s="757" customFormat="1" ht="12" hidden="1" customHeight="1" x14ac:dyDescent="0.15">
      <c r="A831" s="1136"/>
      <c r="B831" s="765"/>
      <c r="C831" s="1137"/>
      <c r="D831" s="1136"/>
      <c r="E831" s="1137"/>
      <c r="F831" s="1137"/>
      <c r="G831" s="1137"/>
      <c r="H831" s="1137"/>
      <c r="I831" s="765"/>
      <c r="DE831" s="818"/>
      <c r="DF831" s="772" t="str">
        <f t="shared" si="12"/>
        <v/>
      </c>
      <c r="DG831" s="832">
        <v>829</v>
      </c>
    </row>
    <row r="832" spans="1:111" s="757" customFormat="1" ht="12" hidden="1" customHeight="1" x14ac:dyDescent="0.15">
      <c r="A832" s="1136"/>
      <c r="B832" s="765"/>
      <c r="C832" s="1137"/>
      <c r="D832" s="1136"/>
      <c r="E832" s="1137"/>
      <c r="F832" s="1137"/>
      <c r="G832" s="1137"/>
      <c r="H832" s="1137"/>
      <c r="I832" s="765"/>
      <c r="DE832" s="818"/>
      <c r="DF832" s="772" t="str">
        <f t="shared" si="12"/>
        <v/>
      </c>
      <c r="DG832" s="832">
        <v>830</v>
      </c>
    </row>
    <row r="833" spans="1:111" s="757" customFormat="1" ht="12" hidden="1" customHeight="1" x14ac:dyDescent="0.15">
      <c r="A833" s="1136"/>
      <c r="B833" s="765"/>
      <c r="C833" s="1137"/>
      <c r="D833" s="1136"/>
      <c r="E833" s="1137"/>
      <c r="F833" s="1137"/>
      <c r="G833" s="1137"/>
      <c r="H833" s="1137"/>
      <c r="I833" s="765"/>
      <c r="DE833" s="818"/>
      <c r="DF833" s="772" t="str">
        <f t="shared" si="12"/>
        <v/>
      </c>
      <c r="DG833" s="832">
        <v>831</v>
      </c>
    </row>
    <row r="834" spans="1:111" s="757" customFormat="1" ht="12" hidden="1" customHeight="1" x14ac:dyDescent="0.15">
      <c r="A834" s="1136"/>
      <c r="B834" s="765"/>
      <c r="C834" s="1137"/>
      <c r="D834" s="1136"/>
      <c r="E834" s="1137"/>
      <c r="F834" s="1137"/>
      <c r="G834" s="1137"/>
      <c r="H834" s="1137"/>
      <c r="I834" s="765"/>
      <c r="DE834" s="818"/>
      <c r="DF834" s="772" t="str">
        <f t="shared" si="12"/>
        <v/>
      </c>
      <c r="DG834" s="832">
        <v>832</v>
      </c>
    </row>
    <row r="835" spans="1:111" s="757" customFormat="1" ht="12" hidden="1" customHeight="1" x14ac:dyDescent="0.15">
      <c r="A835" s="1136"/>
      <c r="B835" s="765"/>
      <c r="C835" s="1137"/>
      <c r="D835" s="1136"/>
      <c r="E835" s="1137"/>
      <c r="F835" s="1137"/>
      <c r="G835" s="1137"/>
      <c r="H835" s="1137"/>
      <c r="I835" s="765"/>
      <c r="DE835" s="818"/>
      <c r="DF835" s="772" t="str">
        <f t="shared" si="12"/>
        <v/>
      </c>
      <c r="DG835" s="832">
        <v>833</v>
      </c>
    </row>
    <row r="836" spans="1:111" s="757" customFormat="1" ht="12" hidden="1" customHeight="1" x14ac:dyDescent="0.15">
      <c r="A836" s="1136"/>
      <c r="B836" s="765"/>
      <c r="C836" s="1137"/>
      <c r="D836" s="1136"/>
      <c r="E836" s="1137"/>
      <c r="F836" s="1137"/>
      <c r="G836" s="1137"/>
      <c r="H836" s="1137"/>
      <c r="I836" s="765"/>
      <c r="DE836" s="818"/>
      <c r="DF836" s="772" t="str">
        <f t="shared" si="12"/>
        <v/>
      </c>
      <c r="DG836" s="832">
        <v>834</v>
      </c>
    </row>
    <row r="837" spans="1:111" s="757" customFormat="1" ht="12" hidden="1" customHeight="1" x14ac:dyDescent="0.15">
      <c r="A837" s="1136"/>
      <c r="B837" s="765"/>
      <c r="C837" s="1137"/>
      <c r="D837" s="1136"/>
      <c r="E837" s="1137"/>
      <c r="F837" s="1137"/>
      <c r="G837" s="1137"/>
      <c r="H837" s="1137"/>
      <c r="I837" s="765"/>
      <c r="DE837" s="818"/>
      <c r="DF837" s="772" t="str">
        <f t="shared" si="12"/>
        <v/>
      </c>
      <c r="DG837" s="832">
        <v>835</v>
      </c>
    </row>
    <row r="838" spans="1:111" s="757" customFormat="1" ht="12" hidden="1" customHeight="1" x14ac:dyDescent="0.15">
      <c r="A838" s="1136"/>
      <c r="B838" s="765"/>
      <c r="C838" s="1137"/>
      <c r="D838" s="1136"/>
      <c r="E838" s="1137"/>
      <c r="F838" s="1137"/>
      <c r="G838" s="1137"/>
      <c r="H838" s="1137"/>
      <c r="I838" s="765"/>
      <c r="DE838" s="818"/>
      <c r="DF838" s="772" t="str">
        <f t="shared" si="12"/>
        <v/>
      </c>
      <c r="DG838" s="832">
        <v>836</v>
      </c>
    </row>
    <row r="839" spans="1:111" s="757" customFormat="1" ht="12" hidden="1" customHeight="1" x14ac:dyDescent="0.15">
      <c r="A839" s="1136"/>
      <c r="B839" s="765"/>
      <c r="C839" s="1137"/>
      <c r="D839" s="1136"/>
      <c r="E839" s="1137"/>
      <c r="F839" s="1137"/>
      <c r="G839" s="1137"/>
      <c r="H839" s="1137"/>
      <c r="I839" s="765"/>
      <c r="DE839" s="818"/>
      <c r="DF839" s="772" t="str">
        <f t="shared" ref="DF839:DF902" si="13">IF(COUNTA(A839:I839)&gt;0,DG839,"")</f>
        <v/>
      </c>
      <c r="DG839" s="832">
        <v>837</v>
      </c>
    </row>
    <row r="840" spans="1:111" s="757" customFormat="1" ht="12" hidden="1" customHeight="1" x14ac:dyDescent="0.15">
      <c r="A840" s="1136"/>
      <c r="B840" s="765"/>
      <c r="C840" s="1137"/>
      <c r="D840" s="1136"/>
      <c r="E840" s="1137"/>
      <c r="F840" s="1137"/>
      <c r="G840" s="1137"/>
      <c r="H840" s="1137"/>
      <c r="I840" s="765"/>
      <c r="DE840" s="818"/>
      <c r="DF840" s="772" t="str">
        <f t="shared" si="13"/>
        <v/>
      </c>
      <c r="DG840" s="832">
        <v>838</v>
      </c>
    </row>
    <row r="841" spans="1:111" s="757" customFormat="1" ht="12" hidden="1" customHeight="1" x14ac:dyDescent="0.15">
      <c r="A841" s="1136"/>
      <c r="B841" s="765"/>
      <c r="C841" s="1137"/>
      <c r="D841" s="1136"/>
      <c r="E841" s="1137"/>
      <c r="F841" s="1137"/>
      <c r="G841" s="1137"/>
      <c r="H841" s="1137"/>
      <c r="I841" s="765"/>
      <c r="DE841" s="818"/>
      <c r="DF841" s="772" t="str">
        <f t="shared" si="13"/>
        <v/>
      </c>
      <c r="DG841" s="832">
        <v>839</v>
      </c>
    </row>
    <row r="842" spans="1:111" s="757" customFormat="1" ht="12" hidden="1" customHeight="1" x14ac:dyDescent="0.15">
      <c r="A842" s="1136"/>
      <c r="B842" s="765"/>
      <c r="C842" s="1137"/>
      <c r="D842" s="1136"/>
      <c r="E842" s="1137"/>
      <c r="F842" s="1137"/>
      <c r="G842" s="1137"/>
      <c r="H842" s="1137"/>
      <c r="I842" s="765"/>
      <c r="DE842" s="818"/>
      <c r="DF842" s="772" t="str">
        <f t="shared" si="13"/>
        <v/>
      </c>
      <c r="DG842" s="832">
        <v>840</v>
      </c>
    </row>
    <row r="843" spans="1:111" s="757" customFormat="1" ht="12" hidden="1" customHeight="1" x14ac:dyDescent="0.15">
      <c r="A843" s="1136"/>
      <c r="B843" s="765"/>
      <c r="C843" s="1137"/>
      <c r="D843" s="1136"/>
      <c r="E843" s="1137"/>
      <c r="F843" s="1137"/>
      <c r="G843" s="1137"/>
      <c r="H843" s="1137"/>
      <c r="I843" s="765"/>
      <c r="DE843" s="818"/>
      <c r="DF843" s="772" t="str">
        <f t="shared" si="13"/>
        <v/>
      </c>
      <c r="DG843" s="832">
        <v>841</v>
      </c>
    </row>
    <row r="844" spans="1:111" s="757" customFormat="1" ht="12" hidden="1" customHeight="1" x14ac:dyDescent="0.15">
      <c r="A844" s="1136"/>
      <c r="B844" s="765"/>
      <c r="C844" s="1137"/>
      <c r="D844" s="1136"/>
      <c r="E844" s="1137"/>
      <c r="F844" s="1137"/>
      <c r="G844" s="1137"/>
      <c r="H844" s="1137"/>
      <c r="I844" s="765"/>
      <c r="DE844" s="818"/>
      <c r="DF844" s="772" t="str">
        <f t="shared" si="13"/>
        <v/>
      </c>
      <c r="DG844" s="832">
        <v>842</v>
      </c>
    </row>
    <row r="845" spans="1:111" s="757" customFormat="1" ht="12" hidden="1" customHeight="1" x14ac:dyDescent="0.15">
      <c r="A845" s="1136"/>
      <c r="B845" s="765"/>
      <c r="C845" s="1137"/>
      <c r="D845" s="1136"/>
      <c r="E845" s="1137"/>
      <c r="F845" s="1137"/>
      <c r="G845" s="1137"/>
      <c r="H845" s="1137"/>
      <c r="I845" s="765"/>
      <c r="DE845" s="818"/>
      <c r="DF845" s="772" t="str">
        <f t="shared" si="13"/>
        <v/>
      </c>
      <c r="DG845" s="832">
        <v>843</v>
      </c>
    </row>
    <row r="846" spans="1:111" s="757" customFormat="1" ht="12" hidden="1" customHeight="1" x14ac:dyDescent="0.15">
      <c r="A846" s="1136"/>
      <c r="B846" s="765"/>
      <c r="C846" s="1137"/>
      <c r="D846" s="1136"/>
      <c r="E846" s="1137"/>
      <c r="F846" s="1137"/>
      <c r="G846" s="1137"/>
      <c r="H846" s="1137"/>
      <c r="I846" s="765"/>
      <c r="DE846" s="818"/>
      <c r="DF846" s="772" t="str">
        <f t="shared" si="13"/>
        <v/>
      </c>
      <c r="DG846" s="832">
        <v>844</v>
      </c>
    </row>
    <row r="847" spans="1:111" s="757" customFormat="1" ht="12" hidden="1" customHeight="1" x14ac:dyDescent="0.15">
      <c r="A847" s="1136"/>
      <c r="B847" s="765"/>
      <c r="C847" s="1137"/>
      <c r="D847" s="1136"/>
      <c r="E847" s="1137"/>
      <c r="F847" s="1137"/>
      <c r="G847" s="1137"/>
      <c r="H847" s="1137"/>
      <c r="I847" s="765"/>
      <c r="DE847" s="818"/>
      <c r="DF847" s="772" t="str">
        <f t="shared" si="13"/>
        <v/>
      </c>
      <c r="DG847" s="832">
        <v>845</v>
      </c>
    </row>
    <row r="848" spans="1:111" s="757" customFormat="1" ht="12" hidden="1" customHeight="1" x14ac:dyDescent="0.15">
      <c r="A848" s="1136"/>
      <c r="B848" s="765"/>
      <c r="C848" s="1137"/>
      <c r="D848" s="1136"/>
      <c r="E848" s="1137"/>
      <c r="F848" s="1137"/>
      <c r="G848" s="1137"/>
      <c r="H848" s="1137"/>
      <c r="I848" s="765"/>
      <c r="DE848" s="818"/>
      <c r="DF848" s="772" t="str">
        <f t="shared" si="13"/>
        <v/>
      </c>
      <c r="DG848" s="832">
        <v>846</v>
      </c>
    </row>
    <row r="849" spans="1:111" s="757" customFormat="1" ht="12" hidden="1" customHeight="1" x14ac:dyDescent="0.15">
      <c r="A849" s="1136"/>
      <c r="B849" s="765"/>
      <c r="C849" s="1137"/>
      <c r="D849" s="1136"/>
      <c r="E849" s="1137"/>
      <c r="F849" s="1137"/>
      <c r="G849" s="1137"/>
      <c r="H849" s="1137"/>
      <c r="I849" s="765"/>
      <c r="DE849" s="818"/>
      <c r="DF849" s="772" t="str">
        <f t="shared" si="13"/>
        <v/>
      </c>
      <c r="DG849" s="832">
        <v>847</v>
      </c>
    </row>
    <row r="850" spans="1:111" s="757" customFormat="1" ht="12" hidden="1" customHeight="1" x14ac:dyDescent="0.15">
      <c r="A850" s="1136"/>
      <c r="B850" s="765"/>
      <c r="C850" s="1137"/>
      <c r="D850" s="1136"/>
      <c r="E850" s="1137"/>
      <c r="F850" s="1137"/>
      <c r="G850" s="1137"/>
      <c r="H850" s="1137"/>
      <c r="I850" s="765"/>
      <c r="DE850" s="818"/>
      <c r="DF850" s="772" t="str">
        <f t="shared" si="13"/>
        <v/>
      </c>
      <c r="DG850" s="832">
        <v>848</v>
      </c>
    </row>
    <row r="851" spans="1:111" s="757" customFormat="1" ht="12" hidden="1" customHeight="1" x14ac:dyDescent="0.15">
      <c r="A851" s="1136"/>
      <c r="B851" s="765"/>
      <c r="C851" s="1137"/>
      <c r="D851" s="1136"/>
      <c r="E851" s="1137"/>
      <c r="F851" s="1137"/>
      <c r="G851" s="1137"/>
      <c r="H851" s="1137"/>
      <c r="I851" s="765"/>
      <c r="DE851" s="818"/>
      <c r="DF851" s="772" t="str">
        <f t="shared" si="13"/>
        <v/>
      </c>
      <c r="DG851" s="832">
        <v>849</v>
      </c>
    </row>
    <row r="852" spans="1:111" s="757" customFormat="1" ht="12" hidden="1" customHeight="1" x14ac:dyDescent="0.15">
      <c r="A852" s="1136"/>
      <c r="B852" s="765"/>
      <c r="C852" s="1137"/>
      <c r="D852" s="1136"/>
      <c r="E852" s="1137"/>
      <c r="F852" s="1137"/>
      <c r="G852" s="1137"/>
      <c r="H852" s="1137"/>
      <c r="I852" s="765"/>
      <c r="DE852" s="818"/>
      <c r="DF852" s="772" t="str">
        <f t="shared" si="13"/>
        <v/>
      </c>
      <c r="DG852" s="832">
        <v>850</v>
      </c>
    </row>
    <row r="853" spans="1:111" s="757" customFormat="1" ht="12" hidden="1" customHeight="1" x14ac:dyDescent="0.15">
      <c r="A853" s="1136"/>
      <c r="B853" s="765"/>
      <c r="C853" s="1137"/>
      <c r="D853" s="1136"/>
      <c r="E853" s="1137"/>
      <c r="F853" s="1137"/>
      <c r="G853" s="1137"/>
      <c r="H853" s="1137"/>
      <c r="I853" s="765"/>
      <c r="DE853" s="818"/>
      <c r="DF853" s="772" t="str">
        <f t="shared" si="13"/>
        <v/>
      </c>
      <c r="DG853" s="832">
        <v>851</v>
      </c>
    </row>
    <row r="854" spans="1:111" s="757" customFormat="1" ht="12" hidden="1" customHeight="1" x14ac:dyDescent="0.15">
      <c r="A854" s="1136"/>
      <c r="B854" s="765"/>
      <c r="C854" s="1137"/>
      <c r="D854" s="1136"/>
      <c r="E854" s="1137"/>
      <c r="F854" s="1137"/>
      <c r="G854" s="1137"/>
      <c r="H854" s="1137"/>
      <c r="I854" s="765"/>
      <c r="DE854" s="818"/>
      <c r="DF854" s="772" t="str">
        <f t="shared" si="13"/>
        <v/>
      </c>
      <c r="DG854" s="832">
        <v>852</v>
      </c>
    </row>
    <row r="855" spans="1:111" s="757" customFormat="1" ht="12" hidden="1" customHeight="1" x14ac:dyDescent="0.15">
      <c r="A855" s="1136"/>
      <c r="B855" s="765"/>
      <c r="C855" s="1137"/>
      <c r="D855" s="1136"/>
      <c r="E855" s="1137"/>
      <c r="F855" s="1137"/>
      <c r="G855" s="1137"/>
      <c r="H855" s="1137"/>
      <c r="I855" s="765"/>
      <c r="DE855" s="818"/>
      <c r="DF855" s="772" t="str">
        <f t="shared" si="13"/>
        <v/>
      </c>
      <c r="DG855" s="832">
        <v>853</v>
      </c>
    </row>
    <row r="856" spans="1:111" s="757" customFormat="1" ht="12" hidden="1" customHeight="1" x14ac:dyDescent="0.15">
      <c r="A856" s="1136"/>
      <c r="B856" s="765"/>
      <c r="C856" s="1137"/>
      <c r="D856" s="1136"/>
      <c r="E856" s="1137"/>
      <c r="F856" s="1137"/>
      <c r="G856" s="1137"/>
      <c r="H856" s="1137"/>
      <c r="I856" s="765"/>
      <c r="DE856" s="818"/>
      <c r="DF856" s="772" t="str">
        <f t="shared" si="13"/>
        <v/>
      </c>
      <c r="DG856" s="832">
        <v>854</v>
      </c>
    </row>
    <row r="857" spans="1:111" s="757" customFormat="1" ht="12" hidden="1" customHeight="1" x14ac:dyDescent="0.15">
      <c r="A857" s="1136"/>
      <c r="B857" s="765"/>
      <c r="C857" s="1137"/>
      <c r="D857" s="1136"/>
      <c r="E857" s="1137"/>
      <c r="F857" s="1137"/>
      <c r="G857" s="1137"/>
      <c r="H857" s="1137"/>
      <c r="I857" s="765"/>
      <c r="DE857" s="818"/>
      <c r="DF857" s="772" t="str">
        <f t="shared" si="13"/>
        <v/>
      </c>
      <c r="DG857" s="832">
        <v>855</v>
      </c>
    </row>
    <row r="858" spans="1:111" s="757" customFormat="1" ht="12" hidden="1" customHeight="1" x14ac:dyDescent="0.15">
      <c r="A858" s="1136"/>
      <c r="B858" s="765"/>
      <c r="C858" s="1137"/>
      <c r="D858" s="1136"/>
      <c r="E858" s="1137"/>
      <c r="F858" s="1137"/>
      <c r="G858" s="1137"/>
      <c r="H858" s="1137"/>
      <c r="I858" s="765"/>
      <c r="DE858" s="818"/>
      <c r="DF858" s="772" t="str">
        <f t="shared" si="13"/>
        <v/>
      </c>
      <c r="DG858" s="832">
        <v>856</v>
      </c>
    </row>
    <row r="859" spans="1:111" s="757" customFormat="1" ht="12" hidden="1" customHeight="1" x14ac:dyDescent="0.15">
      <c r="A859" s="1136"/>
      <c r="B859" s="765"/>
      <c r="C859" s="1137"/>
      <c r="D859" s="1136"/>
      <c r="E859" s="1137"/>
      <c r="F859" s="1137"/>
      <c r="G859" s="1137"/>
      <c r="H859" s="1137"/>
      <c r="I859" s="765"/>
      <c r="DE859" s="818"/>
      <c r="DF859" s="772" t="str">
        <f t="shared" si="13"/>
        <v/>
      </c>
      <c r="DG859" s="832">
        <v>857</v>
      </c>
    </row>
    <row r="860" spans="1:111" s="757" customFormat="1" ht="12" hidden="1" customHeight="1" x14ac:dyDescent="0.15">
      <c r="A860" s="1136"/>
      <c r="B860" s="765"/>
      <c r="C860" s="1137"/>
      <c r="D860" s="1136"/>
      <c r="E860" s="1137"/>
      <c r="F860" s="1137"/>
      <c r="G860" s="1137"/>
      <c r="H860" s="1137"/>
      <c r="I860" s="765"/>
      <c r="DE860" s="818"/>
      <c r="DF860" s="772" t="str">
        <f t="shared" si="13"/>
        <v/>
      </c>
      <c r="DG860" s="832">
        <v>858</v>
      </c>
    </row>
    <row r="861" spans="1:111" s="757" customFormat="1" ht="12" hidden="1" customHeight="1" x14ac:dyDescent="0.15">
      <c r="A861" s="1136"/>
      <c r="B861" s="765"/>
      <c r="C861" s="1137"/>
      <c r="D861" s="1136"/>
      <c r="E861" s="1137"/>
      <c r="F861" s="1137"/>
      <c r="G861" s="1137"/>
      <c r="H861" s="1137"/>
      <c r="I861" s="765"/>
      <c r="DE861" s="818"/>
      <c r="DF861" s="772" t="str">
        <f t="shared" si="13"/>
        <v/>
      </c>
      <c r="DG861" s="832">
        <v>859</v>
      </c>
    </row>
    <row r="862" spans="1:111" s="757" customFormat="1" ht="12" hidden="1" customHeight="1" x14ac:dyDescent="0.15">
      <c r="A862" s="1136"/>
      <c r="B862" s="765"/>
      <c r="C862" s="1137"/>
      <c r="D862" s="1136"/>
      <c r="E862" s="1137"/>
      <c r="F862" s="1137"/>
      <c r="G862" s="1137"/>
      <c r="H862" s="1137"/>
      <c r="I862" s="765"/>
      <c r="DE862" s="818"/>
      <c r="DF862" s="772" t="str">
        <f t="shared" si="13"/>
        <v/>
      </c>
      <c r="DG862" s="832">
        <v>860</v>
      </c>
    </row>
    <row r="863" spans="1:111" s="757" customFormat="1" ht="12" hidden="1" customHeight="1" x14ac:dyDescent="0.15">
      <c r="A863" s="1136"/>
      <c r="B863" s="765"/>
      <c r="C863" s="1137"/>
      <c r="D863" s="1136"/>
      <c r="E863" s="1137"/>
      <c r="F863" s="1137"/>
      <c r="G863" s="1137"/>
      <c r="H863" s="1137"/>
      <c r="I863" s="765"/>
      <c r="DE863" s="818"/>
      <c r="DF863" s="772" t="str">
        <f t="shared" si="13"/>
        <v/>
      </c>
      <c r="DG863" s="832">
        <v>861</v>
      </c>
    </row>
    <row r="864" spans="1:111" s="757" customFormat="1" ht="12" hidden="1" customHeight="1" x14ac:dyDescent="0.15">
      <c r="A864" s="1136"/>
      <c r="B864" s="765"/>
      <c r="C864" s="1137"/>
      <c r="D864" s="1136"/>
      <c r="E864" s="1137"/>
      <c r="F864" s="1137"/>
      <c r="G864" s="1137"/>
      <c r="H864" s="1137"/>
      <c r="I864" s="765"/>
      <c r="DE864" s="818"/>
      <c r="DF864" s="772" t="str">
        <f t="shared" si="13"/>
        <v/>
      </c>
      <c r="DG864" s="832">
        <v>862</v>
      </c>
    </row>
    <row r="865" spans="1:111" s="757" customFormat="1" ht="12" hidden="1" customHeight="1" x14ac:dyDescent="0.15">
      <c r="A865" s="1136"/>
      <c r="B865" s="765"/>
      <c r="C865" s="1137"/>
      <c r="D865" s="1136"/>
      <c r="E865" s="1137"/>
      <c r="F865" s="1137"/>
      <c r="G865" s="1137"/>
      <c r="H865" s="1137"/>
      <c r="I865" s="765"/>
      <c r="DE865" s="818"/>
      <c r="DF865" s="772" t="str">
        <f t="shared" si="13"/>
        <v/>
      </c>
      <c r="DG865" s="832">
        <v>863</v>
      </c>
    </row>
    <row r="866" spans="1:111" s="757" customFormat="1" ht="12" hidden="1" customHeight="1" x14ac:dyDescent="0.15">
      <c r="A866" s="1136"/>
      <c r="B866" s="765"/>
      <c r="C866" s="1137"/>
      <c r="D866" s="1136"/>
      <c r="E866" s="1137"/>
      <c r="F866" s="1137"/>
      <c r="G866" s="1137"/>
      <c r="H866" s="1137"/>
      <c r="I866" s="765"/>
      <c r="DE866" s="818"/>
      <c r="DF866" s="772" t="str">
        <f t="shared" si="13"/>
        <v/>
      </c>
      <c r="DG866" s="832">
        <v>864</v>
      </c>
    </row>
    <row r="867" spans="1:111" s="757" customFormat="1" ht="12" hidden="1" customHeight="1" x14ac:dyDescent="0.15">
      <c r="A867" s="1136"/>
      <c r="B867" s="765"/>
      <c r="C867" s="1137"/>
      <c r="D867" s="1136"/>
      <c r="E867" s="1137"/>
      <c r="F867" s="1137"/>
      <c r="G867" s="1137"/>
      <c r="H867" s="1137"/>
      <c r="I867" s="765"/>
      <c r="DE867" s="818"/>
      <c r="DF867" s="772" t="str">
        <f t="shared" si="13"/>
        <v/>
      </c>
      <c r="DG867" s="832">
        <v>865</v>
      </c>
    </row>
    <row r="868" spans="1:111" s="757" customFormat="1" ht="12" hidden="1" customHeight="1" x14ac:dyDescent="0.15">
      <c r="A868" s="1136"/>
      <c r="B868" s="765"/>
      <c r="C868" s="1137"/>
      <c r="D868" s="1136"/>
      <c r="E868" s="1137"/>
      <c r="F868" s="1137"/>
      <c r="G868" s="1137"/>
      <c r="H868" s="1137"/>
      <c r="I868" s="765"/>
      <c r="DE868" s="818"/>
      <c r="DF868" s="772" t="str">
        <f t="shared" si="13"/>
        <v/>
      </c>
      <c r="DG868" s="832">
        <v>866</v>
      </c>
    </row>
    <row r="869" spans="1:111" s="757" customFormat="1" ht="12" hidden="1" customHeight="1" x14ac:dyDescent="0.15">
      <c r="A869" s="1136"/>
      <c r="B869" s="765"/>
      <c r="C869" s="1137"/>
      <c r="D869" s="1136"/>
      <c r="E869" s="1137"/>
      <c r="F869" s="1137"/>
      <c r="G869" s="1137"/>
      <c r="H869" s="1137"/>
      <c r="I869" s="765"/>
      <c r="DE869" s="818"/>
      <c r="DF869" s="772" t="str">
        <f t="shared" si="13"/>
        <v/>
      </c>
      <c r="DG869" s="832">
        <v>867</v>
      </c>
    </row>
    <row r="870" spans="1:111" s="757" customFormat="1" ht="12" hidden="1" customHeight="1" x14ac:dyDescent="0.15">
      <c r="A870" s="1136"/>
      <c r="B870" s="765"/>
      <c r="C870" s="1137"/>
      <c r="D870" s="1136"/>
      <c r="E870" s="1137"/>
      <c r="F870" s="1137"/>
      <c r="G870" s="1137"/>
      <c r="H870" s="1137"/>
      <c r="I870" s="765"/>
      <c r="DE870" s="818"/>
      <c r="DF870" s="772" t="str">
        <f t="shared" si="13"/>
        <v/>
      </c>
      <c r="DG870" s="832">
        <v>868</v>
      </c>
    </row>
    <row r="871" spans="1:111" s="757" customFormat="1" ht="12" hidden="1" customHeight="1" x14ac:dyDescent="0.15">
      <c r="A871" s="1136"/>
      <c r="B871" s="765"/>
      <c r="C871" s="1137"/>
      <c r="D871" s="1136"/>
      <c r="E871" s="1137"/>
      <c r="F871" s="1137"/>
      <c r="G871" s="1137"/>
      <c r="H871" s="1137"/>
      <c r="I871" s="765"/>
      <c r="DE871" s="818"/>
      <c r="DF871" s="772" t="str">
        <f t="shared" si="13"/>
        <v/>
      </c>
      <c r="DG871" s="832">
        <v>869</v>
      </c>
    </row>
    <row r="872" spans="1:111" s="757" customFormat="1" ht="12" hidden="1" customHeight="1" x14ac:dyDescent="0.15">
      <c r="A872" s="1136"/>
      <c r="B872" s="765"/>
      <c r="C872" s="1137"/>
      <c r="D872" s="1136"/>
      <c r="E872" s="1137"/>
      <c r="F872" s="1137"/>
      <c r="G872" s="1137"/>
      <c r="H872" s="1137"/>
      <c r="I872" s="765"/>
      <c r="DE872" s="818"/>
      <c r="DF872" s="772" t="str">
        <f t="shared" si="13"/>
        <v/>
      </c>
      <c r="DG872" s="832">
        <v>870</v>
      </c>
    </row>
    <row r="873" spans="1:111" s="757" customFormat="1" ht="12" hidden="1" customHeight="1" x14ac:dyDescent="0.15">
      <c r="A873" s="1136"/>
      <c r="B873" s="765"/>
      <c r="C873" s="1137"/>
      <c r="D873" s="1136"/>
      <c r="E873" s="1137"/>
      <c r="F873" s="1137"/>
      <c r="G873" s="1137"/>
      <c r="H873" s="1137"/>
      <c r="I873" s="765"/>
      <c r="DE873" s="818"/>
      <c r="DF873" s="772" t="str">
        <f t="shared" si="13"/>
        <v/>
      </c>
      <c r="DG873" s="832">
        <v>871</v>
      </c>
    </row>
    <row r="874" spans="1:111" s="757" customFormat="1" ht="12" hidden="1" customHeight="1" x14ac:dyDescent="0.15">
      <c r="A874" s="1136"/>
      <c r="B874" s="765"/>
      <c r="C874" s="1137"/>
      <c r="D874" s="1136"/>
      <c r="E874" s="1137"/>
      <c r="F874" s="1137"/>
      <c r="G874" s="1137"/>
      <c r="H874" s="1137"/>
      <c r="I874" s="765"/>
      <c r="DE874" s="818"/>
      <c r="DF874" s="772" t="str">
        <f t="shared" si="13"/>
        <v/>
      </c>
      <c r="DG874" s="832">
        <v>872</v>
      </c>
    </row>
    <row r="875" spans="1:111" s="757" customFormat="1" ht="12" hidden="1" customHeight="1" x14ac:dyDescent="0.15">
      <c r="A875" s="1136"/>
      <c r="B875" s="765"/>
      <c r="C875" s="1137"/>
      <c r="D875" s="1136"/>
      <c r="E875" s="1137"/>
      <c r="F875" s="1137"/>
      <c r="G875" s="1137"/>
      <c r="H875" s="1137"/>
      <c r="I875" s="765"/>
      <c r="DE875" s="818"/>
      <c r="DF875" s="772" t="str">
        <f t="shared" si="13"/>
        <v/>
      </c>
      <c r="DG875" s="832">
        <v>873</v>
      </c>
    </row>
    <row r="876" spans="1:111" s="757" customFormat="1" ht="12" hidden="1" customHeight="1" x14ac:dyDescent="0.15">
      <c r="A876" s="1136"/>
      <c r="B876" s="765"/>
      <c r="C876" s="1137"/>
      <c r="D876" s="1136"/>
      <c r="E876" s="1137"/>
      <c r="F876" s="1137"/>
      <c r="G876" s="1137"/>
      <c r="H876" s="1137"/>
      <c r="I876" s="765"/>
      <c r="DE876" s="818"/>
      <c r="DF876" s="772" t="str">
        <f t="shared" si="13"/>
        <v/>
      </c>
      <c r="DG876" s="832">
        <v>874</v>
      </c>
    </row>
    <row r="877" spans="1:111" s="757" customFormat="1" ht="12" hidden="1" customHeight="1" x14ac:dyDescent="0.15">
      <c r="A877" s="1136"/>
      <c r="B877" s="765"/>
      <c r="C877" s="1137"/>
      <c r="D877" s="1136"/>
      <c r="E877" s="1137"/>
      <c r="F877" s="1137"/>
      <c r="G877" s="1137"/>
      <c r="H877" s="1137"/>
      <c r="I877" s="765"/>
      <c r="DE877" s="818"/>
      <c r="DF877" s="772" t="str">
        <f t="shared" si="13"/>
        <v/>
      </c>
      <c r="DG877" s="832">
        <v>875</v>
      </c>
    </row>
    <row r="878" spans="1:111" s="757" customFormat="1" ht="12" hidden="1" customHeight="1" x14ac:dyDescent="0.15">
      <c r="A878" s="1136"/>
      <c r="B878" s="765"/>
      <c r="C878" s="1137"/>
      <c r="D878" s="1136"/>
      <c r="E878" s="1137"/>
      <c r="F878" s="1137"/>
      <c r="G878" s="1137"/>
      <c r="H878" s="1137"/>
      <c r="I878" s="765"/>
      <c r="DE878" s="818"/>
      <c r="DF878" s="772" t="str">
        <f t="shared" si="13"/>
        <v/>
      </c>
      <c r="DG878" s="832">
        <v>876</v>
      </c>
    </row>
    <row r="879" spans="1:111" s="757" customFormat="1" ht="12" hidden="1" customHeight="1" x14ac:dyDescent="0.15">
      <c r="A879" s="1136"/>
      <c r="B879" s="765"/>
      <c r="C879" s="1137"/>
      <c r="D879" s="1136"/>
      <c r="E879" s="1137"/>
      <c r="F879" s="1137"/>
      <c r="G879" s="1137"/>
      <c r="H879" s="1137"/>
      <c r="I879" s="765"/>
      <c r="DE879" s="818"/>
      <c r="DF879" s="772" t="str">
        <f t="shared" si="13"/>
        <v/>
      </c>
      <c r="DG879" s="832">
        <v>877</v>
      </c>
    </row>
    <row r="880" spans="1:111" s="757" customFormat="1" ht="12" hidden="1" customHeight="1" x14ac:dyDescent="0.15">
      <c r="A880" s="1136"/>
      <c r="B880" s="765"/>
      <c r="C880" s="1137"/>
      <c r="D880" s="1136"/>
      <c r="E880" s="1137"/>
      <c r="F880" s="1137"/>
      <c r="G880" s="1137"/>
      <c r="H880" s="1137"/>
      <c r="I880" s="765"/>
      <c r="DE880" s="818"/>
      <c r="DF880" s="772" t="str">
        <f t="shared" si="13"/>
        <v/>
      </c>
      <c r="DG880" s="832">
        <v>878</v>
      </c>
    </row>
    <row r="881" spans="1:111" s="757" customFormat="1" ht="12" hidden="1" customHeight="1" x14ac:dyDescent="0.15">
      <c r="A881" s="1136"/>
      <c r="B881" s="765"/>
      <c r="C881" s="1137"/>
      <c r="D881" s="1136"/>
      <c r="E881" s="1137"/>
      <c r="F881" s="1137"/>
      <c r="G881" s="1137"/>
      <c r="H881" s="1137"/>
      <c r="I881" s="765"/>
      <c r="DE881" s="818"/>
      <c r="DF881" s="772" t="str">
        <f t="shared" si="13"/>
        <v/>
      </c>
      <c r="DG881" s="832">
        <v>879</v>
      </c>
    </row>
    <row r="882" spans="1:111" s="757" customFormat="1" ht="12" hidden="1" customHeight="1" x14ac:dyDescent="0.15">
      <c r="A882" s="1136"/>
      <c r="B882" s="765"/>
      <c r="C882" s="1137"/>
      <c r="D882" s="1136"/>
      <c r="E882" s="1137"/>
      <c r="F882" s="1137"/>
      <c r="G882" s="1137"/>
      <c r="H882" s="1137"/>
      <c r="I882" s="765"/>
      <c r="DE882" s="818"/>
      <c r="DF882" s="772" t="str">
        <f t="shared" si="13"/>
        <v/>
      </c>
      <c r="DG882" s="832">
        <v>880</v>
      </c>
    </row>
    <row r="883" spans="1:111" s="757" customFormat="1" ht="12" hidden="1" customHeight="1" x14ac:dyDescent="0.15">
      <c r="A883" s="1136"/>
      <c r="B883" s="765"/>
      <c r="C883" s="1137"/>
      <c r="D883" s="1136"/>
      <c r="E883" s="1137"/>
      <c r="F883" s="1137"/>
      <c r="G883" s="1137"/>
      <c r="H883" s="1137"/>
      <c r="I883" s="765"/>
      <c r="DE883" s="818"/>
      <c r="DF883" s="772" t="str">
        <f t="shared" si="13"/>
        <v/>
      </c>
      <c r="DG883" s="832">
        <v>881</v>
      </c>
    </row>
    <row r="884" spans="1:111" s="757" customFormat="1" ht="12" hidden="1" customHeight="1" x14ac:dyDescent="0.15">
      <c r="A884" s="1136"/>
      <c r="B884" s="765"/>
      <c r="C884" s="1137"/>
      <c r="D884" s="1136"/>
      <c r="E884" s="1137"/>
      <c r="F884" s="1137"/>
      <c r="G884" s="1137"/>
      <c r="H884" s="1137"/>
      <c r="I884" s="765"/>
      <c r="DE884" s="818"/>
      <c r="DF884" s="772" t="str">
        <f t="shared" si="13"/>
        <v/>
      </c>
      <c r="DG884" s="832">
        <v>882</v>
      </c>
    </row>
    <row r="885" spans="1:111" s="757" customFormat="1" ht="12" hidden="1" customHeight="1" x14ac:dyDescent="0.15">
      <c r="A885" s="1136"/>
      <c r="B885" s="765"/>
      <c r="C885" s="1137"/>
      <c r="D885" s="1136"/>
      <c r="E885" s="1137"/>
      <c r="F885" s="1137"/>
      <c r="G885" s="1137"/>
      <c r="H885" s="1137"/>
      <c r="I885" s="765"/>
      <c r="DE885" s="818"/>
      <c r="DF885" s="772" t="str">
        <f t="shared" si="13"/>
        <v/>
      </c>
      <c r="DG885" s="832">
        <v>883</v>
      </c>
    </row>
    <row r="886" spans="1:111" s="757" customFormat="1" ht="12" hidden="1" customHeight="1" x14ac:dyDescent="0.15">
      <c r="A886" s="1136"/>
      <c r="B886" s="765"/>
      <c r="C886" s="1137"/>
      <c r="D886" s="1136"/>
      <c r="E886" s="1137"/>
      <c r="F886" s="1137"/>
      <c r="G886" s="1137"/>
      <c r="H886" s="1137"/>
      <c r="I886" s="765"/>
      <c r="DE886" s="818"/>
      <c r="DF886" s="772" t="str">
        <f t="shared" si="13"/>
        <v/>
      </c>
      <c r="DG886" s="832">
        <v>884</v>
      </c>
    </row>
    <row r="887" spans="1:111" s="757" customFormat="1" ht="12" hidden="1" customHeight="1" x14ac:dyDescent="0.15">
      <c r="A887" s="1136"/>
      <c r="B887" s="765"/>
      <c r="C887" s="1137"/>
      <c r="D887" s="1136"/>
      <c r="E887" s="1137"/>
      <c r="F887" s="1137"/>
      <c r="G887" s="1137"/>
      <c r="H887" s="1137"/>
      <c r="I887" s="765"/>
      <c r="DE887" s="818"/>
      <c r="DF887" s="772" t="str">
        <f t="shared" si="13"/>
        <v/>
      </c>
      <c r="DG887" s="832">
        <v>885</v>
      </c>
    </row>
    <row r="888" spans="1:111" s="757" customFormat="1" ht="12" hidden="1" customHeight="1" x14ac:dyDescent="0.15">
      <c r="A888" s="1136"/>
      <c r="B888" s="765"/>
      <c r="C888" s="1137"/>
      <c r="D888" s="1136"/>
      <c r="E888" s="1137"/>
      <c r="F888" s="1137"/>
      <c r="G888" s="1137"/>
      <c r="H888" s="1137"/>
      <c r="I888" s="765"/>
      <c r="DE888" s="818"/>
      <c r="DF888" s="772" t="str">
        <f t="shared" si="13"/>
        <v/>
      </c>
      <c r="DG888" s="832">
        <v>886</v>
      </c>
    </row>
    <row r="889" spans="1:111" s="757" customFormat="1" ht="12" hidden="1" customHeight="1" x14ac:dyDescent="0.15">
      <c r="A889" s="1136"/>
      <c r="B889" s="765"/>
      <c r="C889" s="1137"/>
      <c r="D889" s="1136"/>
      <c r="E889" s="1137"/>
      <c r="F889" s="1137"/>
      <c r="G889" s="1137"/>
      <c r="H889" s="1137"/>
      <c r="I889" s="765"/>
      <c r="DE889" s="818"/>
      <c r="DF889" s="772" t="str">
        <f t="shared" si="13"/>
        <v/>
      </c>
      <c r="DG889" s="832">
        <v>887</v>
      </c>
    </row>
    <row r="890" spans="1:111" s="757" customFormat="1" ht="12" hidden="1" customHeight="1" x14ac:dyDescent="0.15">
      <c r="A890" s="1136"/>
      <c r="B890" s="765"/>
      <c r="C890" s="1137"/>
      <c r="D890" s="1136"/>
      <c r="E890" s="1137"/>
      <c r="F890" s="1137"/>
      <c r="G890" s="1137"/>
      <c r="H890" s="1137"/>
      <c r="I890" s="765"/>
      <c r="DE890" s="818"/>
      <c r="DF890" s="772" t="str">
        <f t="shared" si="13"/>
        <v/>
      </c>
      <c r="DG890" s="832">
        <v>888</v>
      </c>
    </row>
    <row r="891" spans="1:111" s="757" customFormat="1" ht="12" hidden="1" customHeight="1" x14ac:dyDescent="0.15">
      <c r="A891" s="1136"/>
      <c r="B891" s="765"/>
      <c r="C891" s="1137"/>
      <c r="D891" s="1136"/>
      <c r="E891" s="1137"/>
      <c r="F891" s="1137"/>
      <c r="G891" s="1137"/>
      <c r="H891" s="1137"/>
      <c r="I891" s="765"/>
      <c r="DE891" s="818"/>
      <c r="DF891" s="772" t="str">
        <f t="shared" si="13"/>
        <v/>
      </c>
      <c r="DG891" s="832">
        <v>889</v>
      </c>
    </row>
    <row r="892" spans="1:111" s="757" customFormat="1" ht="12" hidden="1" customHeight="1" x14ac:dyDescent="0.15">
      <c r="A892" s="1136"/>
      <c r="B892" s="765"/>
      <c r="C892" s="1137"/>
      <c r="D892" s="1136"/>
      <c r="E892" s="1137"/>
      <c r="F892" s="1137"/>
      <c r="G892" s="1137"/>
      <c r="H892" s="1137"/>
      <c r="I892" s="765"/>
      <c r="DE892" s="818"/>
      <c r="DF892" s="772" t="str">
        <f t="shared" si="13"/>
        <v/>
      </c>
      <c r="DG892" s="832">
        <v>890</v>
      </c>
    </row>
    <row r="893" spans="1:111" s="757" customFormat="1" ht="12" hidden="1" customHeight="1" x14ac:dyDescent="0.15">
      <c r="A893" s="1136"/>
      <c r="B893" s="765"/>
      <c r="C893" s="1137"/>
      <c r="D893" s="1136"/>
      <c r="E893" s="1137"/>
      <c r="F893" s="1137"/>
      <c r="G893" s="1137"/>
      <c r="H893" s="1137"/>
      <c r="I893" s="765"/>
      <c r="DE893" s="818"/>
      <c r="DF893" s="772" t="str">
        <f t="shared" si="13"/>
        <v/>
      </c>
      <c r="DG893" s="832">
        <v>891</v>
      </c>
    </row>
    <row r="894" spans="1:111" s="757" customFormat="1" ht="12" hidden="1" customHeight="1" x14ac:dyDescent="0.15">
      <c r="A894" s="1136"/>
      <c r="B894" s="765"/>
      <c r="C894" s="1137"/>
      <c r="D894" s="1136"/>
      <c r="E894" s="1137"/>
      <c r="F894" s="1137"/>
      <c r="G894" s="1137"/>
      <c r="H894" s="1137"/>
      <c r="I894" s="765"/>
      <c r="DE894" s="818"/>
      <c r="DF894" s="772" t="str">
        <f t="shared" si="13"/>
        <v/>
      </c>
      <c r="DG894" s="832">
        <v>892</v>
      </c>
    </row>
    <row r="895" spans="1:111" s="757" customFormat="1" ht="12" hidden="1" customHeight="1" x14ac:dyDescent="0.15">
      <c r="A895" s="1136"/>
      <c r="B895" s="765"/>
      <c r="C895" s="1137"/>
      <c r="D895" s="1136"/>
      <c r="E895" s="1137"/>
      <c r="F895" s="1137"/>
      <c r="G895" s="1137"/>
      <c r="H895" s="1137"/>
      <c r="I895" s="765"/>
      <c r="DE895" s="818"/>
      <c r="DF895" s="772" t="str">
        <f t="shared" si="13"/>
        <v/>
      </c>
      <c r="DG895" s="832">
        <v>893</v>
      </c>
    </row>
    <row r="896" spans="1:111" s="757" customFormat="1" ht="12" hidden="1" customHeight="1" x14ac:dyDescent="0.15">
      <c r="A896" s="1136"/>
      <c r="B896" s="765"/>
      <c r="C896" s="1137"/>
      <c r="D896" s="1136"/>
      <c r="E896" s="1137"/>
      <c r="F896" s="1137"/>
      <c r="G896" s="1137"/>
      <c r="H896" s="1137"/>
      <c r="I896" s="765"/>
      <c r="DE896" s="818"/>
      <c r="DF896" s="772" t="str">
        <f t="shared" si="13"/>
        <v/>
      </c>
      <c r="DG896" s="832">
        <v>894</v>
      </c>
    </row>
    <row r="897" spans="1:111" s="757" customFormat="1" ht="12" hidden="1" customHeight="1" x14ac:dyDescent="0.15">
      <c r="A897" s="1136"/>
      <c r="B897" s="765"/>
      <c r="C897" s="1137"/>
      <c r="D897" s="1136"/>
      <c r="E897" s="1137"/>
      <c r="F897" s="1137"/>
      <c r="G897" s="1137"/>
      <c r="H897" s="1137"/>
      <c r="I897" s="765"/>
      <c r="DE897" s="818"/>
      <c r="DF897" s="772" t="str">
        <f t="shared" si="13"/>
        <v/>
      </c>
      <c r="DG897" s="832">
        <v>895</v>
      </c>
    </row>
    <row r="898" spans="1:111" s="757" customFormat="1" ht="12" hidden="1" customHeight="1" x14ac:dyDescent="0.15">
      <c r="A898" s="1136"/>
      <c r="B898" s="765"/>
      <c r="C898" s="1137"/>
      <c r="D898" s="1136"/>
      <c r="E898" s="1137"/>
      <c r="F898" s="1137"/>
      <c r="G898" s="1137"/>
      <c r="H898" s="1137"/>
      <c r="I898" s="765"/>
      <c r="DE898" s="818"/>
      <c r="DF898" s="772" t="str">
        <f t="shared" si="13"/>
        <v/>
      </c>
      <c r="DG898" s="832">
        <v>896</v>
      </c>
    </row>
    <row r="899" spans="1:111" s="757" customFormat="1" ht="12" hidden="1" customHeight="1" x14ac:dyDescent="0.15">
      <c r="A899" s="1136"/>
      <c r="B899" s="765"/>
      <c r="C899" s="1137"/>
      <c r="D899" s="1136"/>
      <c r="E899" s="1137"/>
      <c r="F899" s="1137"/>
      <c r="G899" s="1137"/>
      <c r="H899" s="1137"/>
      <c r="I899" s="765"/>
      <c r="DE899" s="818"/>
      <c r="DF899" s="772" t="str">
        <f t="shared" si="13"/>
        <v/>
      </c>
      <c r="DG899" s="832">
        <v>897</v>
      </c>
    </row>
    <row r="900" spans="1:111" s="757" customFormat="1" ht="12" hidden="1" customHeight="1" x14ac:dyDescent="0.15">
      <c r="A900" s="1136"/>
      <c r="B900" s="765"/>
      <c r="C900" s="1137"/>
      <c r="D900" s="1136"/>
      <c r="E900" s="1137"/>
      <c r="F900" s="1137"/>
      <c r="G900" s="1137"/>
      <c r="H900" s="1137"/>
      <c r="I900" s="765"/>
      <c r="DE900" s="818"/>
      <c r="DF900" s="772" t="str">
        <f t="shared" si="13"/>
        <v/>
      </c>
      <c r="DG900" s="832">
        <v>898</v>
      </c>
    </row>
    <row r="901" spans="1:111" s="757" customFormat="1" ht="12" hidden="1" customHeight="1" x14ac:dyDescent="0.15">
      <c r="A901" s="1136"/>
      <c r="B901" s="765"/>
      <c r="C901" s="1137"/>
      <c r="D901" s="1136"/>
      <c r="E901" s="1137"/>
      <c r="F901" s="1137"/>
      <c r="G901" s="1137"/>
      <c r="H901" s="1137"/>
      <c r="I901" s="765"/>
      <c r="DE901" s="818"/>
      <c r="DF901" s="772" t="str">
        <f t="shared" si="13"/>
        <v/>
      </c>
      <c r="DG901" s="832">
        <v>899</v>
      </c>
    </row>
    <row r="902" spans="1:111" s="757" customFormat="1" ht="12" hidden="1" customHeight="1" x14ac:dyDescent="0.15">
      <c r="A902" s="1136"/>
      <c r="B902" s="765"/>
      <c r="C902" s="1137"/>
      <c r="D902" s="1136"/>
      <c r="E902" s="1137"/>
      <c r="F902" s="1137"/>
      <c r="G902" s="1137"/>
      <c r="H902" s="1137"/>
      <c r="I902" s="765"/>
      <c r="DE902" s="818"/>
      <c r="DF902" s="772" t="str">
        <f t="shared" si="13"/>
        <v/>
      </c>
      <c r="DG902" s="832">
        <v>900</v>
      </c>
    </row>
    <row r="903" spans="1:111" s="757" customFormat="1" ht="12" hidden="1" customHeight="1" x14ac:dyDescent="0.15">
      <c r="A903" s="1136"/>
      <c r="B903" s="765"/>
      <c r="C903" s="1137"/>
      <c r="D903" s="1136"/>
      <c r="E903" s="1137"/>
      <c r="F903" s="1137"/>
      <c r="G903" s="1137"/>
      <c r="H903" s="1137"/>
      <c r="I903" s="765"/>
      <c r="DE903" s="818"/>
      <c r="DF903" s="772" t="str">
        <f t="shared" ref="DF903:DF966" si="14">IF(COUNTA(A903:I903)&gt;0,DG903,"")</f>
        <v/>
      </c>
      <c r="DG903" s="832">
        <v>901</v>
      </c>
    </row>
    <row r="904" spans="1:111" s="757" customFormat="1" ht="12" hidden="1" customHeight="1" x14ac:dyDescent="0.15">
      <c r="A904" s="1136"/>
      <c r="B904" s="765"/>
      <c r="C904" s="1137"/>
      <c r="D904" s="1136"/>
      <c r="E904" s="1137"/>
      <c r="F904" s="1137"/>
      <c r="G904" s="1137"/>
      <c r="H904" s="1137"/>
      <c r="I904" s="765"/>
      <c r="DE904" s="818"/>
      <c r="DF904" s="772" t="str">
        <f t="shared" si="14"/>
        <v/>
      </c>
      <c r="DG904" s="832">
        <v>902</v>
      </c>
    </row>
    <row r="905" spans="1:111" s="757" customFormat="1" ht="12" hidden="1" customHeight="1" x14ac:dyDescent="0.15">
      <c r="A905" s="1136"/>
      <c r="B905" s="765"/>
      <c r="C905" s="1137"/>
      <c r="D905" s="1136"/>
      <c r="E905" s="1137"/>
      <c r="F905" s="1137"/>
      <c r="G905" s="1137"/>
      <c r="H905" s="1137"/>
      <c r="I905" s="765"/>
      <c r="DE905" s="818"/>
      <c r="DF905" s="772" t="str">
        <f t="shared" si="14"/>
        <v/>
      </c>
      <c r="DG905" s="832">
        <v>903</v>
      </c>
    </row>
    <row r="906" spans="1:111" s="757" customFormat="1" ht="12" hidden="1" customHeight="1" x14ac:dyDescent="0.15">
      <c r="A906" s="1136"/>
      <c r="B906" s="765"/>
      <c r="C906" s="1137"/>
      <c r="D906" s="1136"/>
      <c r="E906" s="1137"/>
      <c r="F906" s="1137"/>
      <c r="G906" s="1137"/>
      <c r="H906" s="1137"/>
      <c r="I906" s="765"/>
      <c r="DE906" s="818"/>
      <c r="DF906" s="772" t="str">
        <f t="shared" si="14"/>
        <v/>
      </c>
      <c r="DG906" s="832">
        <v>904</v>
      </c>
    </row>
    <row r="907" spans="1:111" s="757" customFormat="1" ht="12" hidden="1" customHeight="1" x14ac:dyDescent="0.15">
      <c r="A907" s="1136"/>
      <c r="B907" s="765"/>
      <c r="C907" s="1137"/>
      <c r="D907" s="1136"/>
      <c r="E907" s="1137"/>
      <c r="F907" s="1137"/>
      <c r="G907" s="1137"/>
      <c r="H907" s="1137"/>
      <c r="I907" s="765"/>
      <c r="DE907" s="818"/>
      <c r="DF907" s="772" t="str">
        <f t="shared" si="14"/>
        <v/>
      </c>
      <c r="DG907" s="832">
        <v>905</v>
      </c>
    </row>
    <row r="908" spans="1:111" s="757" customFormat="1" ht="12" hidden="1" customHeight="1" x14ac:dyDescent="0.15">
      <c r="A908" s="1136"/>
      <c r="B908" s="765"/>
      <c r="C908" s="1137"/>
      <c r="D908" s="1136"/>
      <c r="E908" s="1137"/>
      <c r="F908" s="1137"/>
      <c r="G908" s="1137"/>
      <c r="H908" s="1137"/>
      <c r="I908" s="765"/>
      <c r="DE908" s="818"/>
      <c r="DF908" s="772" t="str">
        <f t="shared" si="14"/>
        <v/>
      </c>
      <c r="DG908" s="832">
        <v>906</v>
      </c>
    </row>
    <row r="909" spans="1:111" s="757" customFormat="1" ht="12" hidden="1" customHeight="1" x14ac:dyDescent="0.15">
      <c r="A909" s="1136"/>
      <c r="B909" s="765"/>
      <c r="C909" s="1137"/>
      <c r="D909" s="1136"/>
      <c r="E909" s="1137"/>
      <c r="F909" s="1137"/>
      <c r="G909" s="1137"/>
      <c r="H909" s="1137"/>
      <c r="I909" s="765"/>
      <c r="DE909" s="818"/>
      <c r="DF909" s="772" t="str">
        <f t="shared" si="14"/>
        <v/>
      </c>
      <c r="DG909" s="832">
        <v>907</v>
      </c>
    </row>
    <row r="910" spans="1:111" s="757" customFormat="1" ht="12" hidden="1" customHeight="1" x14ac:dyDescent="0.15">
      <c r="A910" s="1136"/>
      <c r="B910" s="765"/>
      <c r="C910" s="1137"/>
      <c r="D910" s="1136"/>
      <c r="E910" s="1137"/>
      <c r="F910" s="1137"/>
      <c r="G910" s="1137"/>
      <c r="H910" s="1137"/>
      <c r="I910" s="765"/>
      <c r="DE910" s="818"/>
      <c r="DF910" s="772" t="str">
        <f t="shared" si="14"/>
        <v/>
      </c>
      <c r="DG910" s="832">
        <v>908</v>
      </c>
    </row>
    <row r="911" spans="1:111" s="757" customFormat="1" ht="12" hidden="1" customHeight="1" x14ac:dyDescent="0.15">
      <c r="A911" s="1136"/>
      <c r="B911" s="765"/>
      <c r="C911" s="1137"/>
      <c r="D911" s="1136"/>
      <c r="E911" s="1137"/>
      <c r="F911" s="1137"/>
      <c r="G911" s="1137"/>
      <c r="H911" s="1137"/>
      <c r="I911" s="765"/>
      <c r="DE911" s="818"/>
      <c r="DF911" s="772" t="str">
        <f t="shared" si="14"/>
        <v/>
      </c>
      <c r="DG911" s="832">
        <v>909</v>
      </c>
    </row>
    <row r="912" spans="1:111" s="757" customFormat="1" ht="12" hidden="1" customHeight="1" x14ac:dyDescent="0.15">
      <c r="A912" s="1136"/>
      <c r="B912" s="765"/>
      <c r="C912" s="1137"/>
      <c r="D912" s="1136"/>
      <c r="E912" s="1137"/>
      <c r="F912" s="1137"/>
      <c r="G912" s="1137"/>
      <c r="H912" s="1137"/>
      <c r="I912" s="765"/>
      <c r="DE912" s="818"/>
      <c r="DF912" s="772" t="str">
        <f t="shared" si="14"/>
        <v/>
      </c>
      <c r="DG912" s="832">
        <v>910</v>
      </c>
    </row>
    <row r="913" spans="1:111" s="757" customFormat="1" ht="12" hidden="1" customHeight="1" x14ac:dyDescent="0.15">
      <c r="A913" s="1136"/>
      <c r="B913" s="765"/>
      <c r="C913" s="1137"/>
      <c r="D913" s="1136"/>
      <c r="E913" s="1137"/>
      <c r="F913" s="1137"/>
      <c r="G913" s="1137"/>
      <c r="H913" s="1137"/>
      <c r="I913" s="765"/>
      <c r="DE913" s="818"/>
      <c r="DF913" s="772" t="str">
        <f t="shared" si="14"/>
        <v/>
      </c>
      <c r="DG913" s="832">
        <v>911</v>
      </c>
    </row>
    <row r="914" spans="1:111" s="757" customFormat="1" ht="12" hidden="1" customHeight="1" x14ac:dyDescent="0.15">
      <c r="A914" s="1136"/>
      <c r="B914" s="765"/>
      <c r="C914" s="1137"/>
      <c r="D914" s="1136"/>
      <c r="E914" s="1137"/>
      <c r="F914" s="1137"/>
      <c r="G914" s="1137"/>
      <c r="H914" s="1137"/>
      <c r="I914" s="765"/>
      <c r="DE914" s="818"/>
      <c r="DF914" s="772" t="str">
        <f t="shared" si="14"/>
        <v/>
      </c>
      <c r="DG914" s="832">
        <v>912</v>
      </c>
    </row>
    <row r="915" spans="1:111" s="757" customFormat="1" ht="12" hidden="1" customHeight="1" x14ac:dyDescent="0.15">
      <c r="A915" s="1136"/>
      <c r="B915" s="765"/>
      <c r="C915" s="1137"/>
      <c r="D915" s="1136"/>
      <c r="E915" s="1137"/>
      <c r="F915" s="1137"/>
      <c r="G915" s="1137"/>
      <c r="H915" s="1137"/>
      <c r="I915" s="765"/>
      <c r="DE915" s="818"/>
      <c r="DF915" s="772" t="str">
        <f t="shared" si="14"/>
        <v/>
      </c>
      <c r="DG915" s="832">
        <v>913</v>
      </c>
    </row>
    <row r="916" spans="1:111" s="757" customFormat="1" ht="12" hidden="1" customHeight="1" x14ac:dyDescent="0.15">
      <c r="A916" s="1136"/>
      <c r="B916" s="765"/>
      <c r="C916" s="1137"/>
      <c r="D916" s="1136"/>
      <c r="E916" s="1137"/>
      <c r="F916" s="1137"/>
      <c r="G916" s="1137"/>
      <c r="H916" s="1137"/>
      <c r="I916" s="765"/>
      <c r="DE916" s="818"/>
      <c r="DF916" s="772" t="str">
        <f t="shared" si="14"/>
        <v/>
      </c>
      <c r="DG916" s="832">
        <v>914</v>
      </c>
    </row>
    <row r="917" spans="1:111" s="757" customFormat="1" ht="12" hidden="1" customHeight="1" x14ac:dyDescent="0.15">
      <c r="A917" s="1136"/>
      <c r="B917" s="765"/>
      <c r="C917" s="1137"/>
      <c r="D917" s="1136"/>
      <c r="E917" s="1137"/>
      <c r="F917" s="1137"/>
      <c r="G917" s="1137"/>
      <c r="H917" s="1137"/>
      <c r="I917" s="765"/>
      <c r="DE917" s="818"/>
      <c r="DF917" s="772" t="str">
        <f t="shared" si="14"/>
        <v/>
      </c>
      <c r="DG917" s="832">
        <v>915</v>
      </c>
    </row>
    <row r="918" spans="1:111" s="757" customFormat="1" ht="12" hidden="1" customHeight="1" x14ac:dyDescent="0.15">
      <c r="A918" s="1136"/>
      <c r="B918" s="765"/>
      <c r="C918" s="1137"/>
      <c r="D918" s="1136"/>
      <c r="E918" s="1137"/>
      <c r="F918" s="1137"/>
      <c r="G918" s="1137"/>
      <c r="H918" s="1137"/>
      <c r="I918" s="765"/>
      <c r="DE918" s="818"/>
      <c r="DF918" s="772" t="str">
        <f t="shared" si="14"/>
        <v/>
      </c>
      <c r="DG918" s="832">
        <v>916</v>
      </c>
    </row>
    <row r="919" spans="1:111" s="757" customFormat="1" ht="12" hidden="1" customHeight="1" x14ac:dyDescent="0.15">
      <c r="A919" s="1136"/>
      <c r="B919" s="765"/>
      <c r="C919" s="1137"/>
      <c r="D919" s="1136"/>
      <c r="E919" s="1137"/>
      <c r="F919" s="1137"/>
      <c r="G919" s="1137"/>
      <c r="H919" s="1137"/>
      <c r="I919" s="765"/>
      <c r="DE919" s="818"/>
      <c r="DF919" s="772" t="str">
        <f t="shared" si="14"/>
        <v/>
      </c>
      <c r="DG919" s="832">
        <v>917</v>
      </c>
    </row>
    <row r="920" spans="1:111" s="757" customFormat="1" ht="12" hidden="1" customHeight="1" x14ac:dyDescent="0.15">
      <c r="A920" s="1136"/>
      <c r="B920" s="765"/>
      <c r="C920" s="1137"/>
      <c r="D920" s="1136"/>
      <c r="E920" s="1137"/>
      <c r="F920" s="1137"/>
      <c r="G920" s="1137"/>
      <c r="H920" s="1137"/>
      <c r="I920" s="765"/>
      <c r="DE920" s="818"/>
      <c r="DF920" s="772" t="str">
        <f t="shared" si="14"/>
        <v/>
      </c>
      <c r="DG920" s="832">
        <v>918</v>
      </c>
    </row>
    <row r="921" spans="1:111" s="757" customFormat="1" ht="12" hidden="1" customHeight="1" x14ac:dyDescent="0.15">
      <c r="A921" s="1136"/>
      <c r="B921" s="765"/>
      <c r="C921" s="1137"/>
      <c r="D921" s="1136"/>
      <c r="E921" s="1137"/>
      <c r="F921" s="1137"/>
      <c r="G921" s="1137"/>
      <c r="H921" s="1137"/>
      <c r="I921" s="765"/>
      <c r="DE921" s="818"/>
      <c r="DF921" s="772" t="str">
        <f t="shared" si="14"/>
        <v/>
      </c>
      <c r="DG921" s="832">
        <v>919</v>
      </c>
    </row>
    <row r="922" spans="1:111" s="757" customFormat="1" ht="12" hidden="1" customHeight="1" x14ac:dyDescent="0.15">
      <c r="A922" s="1136"/>
      <c r="B922" s="765"/>
      <c r="C922" s="1137"/>
      <c r="D922" s="1136"/>
      <c r="E922" s="1137"/>
      <c r="F922" s="1137"/>
      <c r="G922" s="1137"/>
      <c r="H922" s="1137"/>
      <c r="I922" s="765"/>
      <c r="DE922" s="818"/>
      <c r="DF922" s="772" t="str">
        <f t="shared" si="14"/>
        <v/>
      </c>
      <c r="DG922" s="832">
        <v>920</v>
      </c>
    </row>
    <row r="923" spans="1:111" s="757" customFormat="1" ht="12" hidden="1" customHeight="1" x14ac:dyDescent="0.15">
      <c r="A923" s="1136"/>
      <c r="B923" s="765"/>
      <c r="C923" s="1137"/>
      <c r="D923" s="1136"/>
      <c r="E923" s="1137"/>
      <c r="F923" s="1137"/>
      <c r="G923" s="1137"/>
      <c r="H923" s="1137"/>
      <c r="I923" s="765"/>
      <c r="DE923" s="818"/>
      <c r="DF923" s="772" t="str">
        <f t="shared" si="14"/>
        <v/>
      </c>
      <c r="DG923" s="832">
        <v>921</v>
      </c>
    </row>
    <row r="924" spans="1:111" s="757" customFormat="1" ht="12" hidden="1" customHeight="1" x14ac:dyDescent="0.15">
      <c r="A924" s="1136"/>
      <c r="B924" s="765"/>
      <c r="C924" s="1137"/>
      <c r="D924" s="1136"/>
      <c r="E924" s="1137"/>
      <c r="F924" s="1137"/>
      <c r="G924" s="1137"/>
      <c r="H924" s="1137"/>
      <c r="I924" s="765"/>
      <c r="DE924" s="818"/>
      <c r="DF924" s="772" t="str">
        <f t="shared" si="14"/>
        <v/>
      </c>
      <c r="DG924" s="832">
        <v>922</v>
      </c>
    </row>
    <row r="925" spans="1:111" s="757" customFormat="1" ht="12" hidden="1" customHeight="1" x14ac:dyDescent="0.15">
      <c r="A925" s="1136"/>
      <c r="B925" s="765"/>
      <c r="C925" s="1137"/>
      <c r="D925" s="1136"/>
      <c r="E925" s="1137"/>
      <c r="F925" s="1137"/>
      <c r="G925" s="1137"/>
      <c r="H925" s="1137"/>
      <c r="I925" s="765"/>
      <c r="DE925" s="818"/>
      <c r="DF925" s="772" t="str">
        <f t="shared" si="14"/>
        <v/>
      </c>
      <c r="DG925" s="832">
        <v>923</v>
      </c>
    </row>
    <row r="926" spans="1:111" s="757" customFormat="1" ht="12" hidden="1" customHeight="1" x14ac:dyDescent="0.15">
      <c r="A926" s="1136"/>
      <c r="B926" s="765"/>
      <c r="C926" s="1137"/>
      <c r="D926" s="1136"/>
      <c r="E926" s="1137"/>
      <c r="F926" s="1137"/>
      <c r="G926" s="1137"/>
      <c r="H926" s="1137"/>
      <c r="I926" s="765"/>
      <c r="DE926" s="818"/>
      <c r="DF926" s="772" t="str">
        <f t="shared" si="14"/>
        <v/>
      </c>
      <c r="DG926" s="832">
        <v>924</v>
      </c>
    </row>
    <row r="927" spans="1:111" s="757" customFormat="1" ht="12" hidden="1" customHeight="1" x14ac:dyDescent="0.15">
      <c r="A927" s="1136"/>
      <c r="B927" s="765"/>
      <c r="C927" s="1137"/>
      <c r="D927" s="1136"/>
      <c r="E927" s="1137"/>
      <c r="F927" s="1137"/>
      <c r="G927" s="1137"/>
      <c r="H927" s="1137"/>
      <c r="I927" s="765"/>
      <c r="DE927" s="818"/>
      <c r="DF927" s="772" t="str">
        <f t="shared" si="14"/>
        <v/>
      </c>
      <c r="DG927" s="832">
        <v>925</v>
      </c>
    </row>
    <row r="928" spans="1:111" s="757" customFormat="1" ht="12" hidden="1" customHeight="1" x14ac:dyDescent="0.15">
      <c r="A928" s="1136"/>
      <c r="B928" s="765"/>
      <c r="C928" s="1137"/>
      <c r="D928" s="1136"/>
      <c r="E928" s="1137"/>
      <c r="F928" s="1137"/>
      <c r="G928" s="1137"/>
      <c r="H928" s="1137"/>
      <c r="I928" s="765"/>
      <c r="DE928" s="818"/>
      <c r="DF928" s="772" t="str">
        <f t="shared" si="14"/>
        <v/>
      </c>
      <c r="DG928" s="832">
        <v>926</v>
      </c>
    </row>
    <row r="929" spans="1:111" s="757" customFormat="1" ht="12" hidden="1" customHeight="1" x14ac:dyDescent="0.15">
      <c r="A929" s="1136"/>
      <c r="B929" s="765"/>
      <c r="C929" s="1137"/>
      <c r="D929" s="1136"/>
      <c r="E929" s="1137"/>
      <c r="F929" s="1137"/>
      <c r="G929" s="1137"/>
      <c r="H929" s="1137"/>
      <c r="I929" s="765"/>
      <c r="DE929" s="818"/>
      <c r="DF929" s="772" t="str">
        <f t="shared" si="14"/>
        <v/>
      </c>
      <c r="DG929" s="832">
        <v>927</v>
      </c>
    </row>
    <row r="930" spans="1:111" s="757" customFormat="1" ht="12" hidden="1" customHeight="1" x14ac:dyDescent="0.15">
      <c r="A930" s="1136"/>
      <c r="B930" s="765"/>
      <c r="C930" s="1137"/>
      <c r="D930" s="1136"/>
      <c r="E930" s="1137"/>
      <c r="F930" s="1137"/>
      <c r="G930" s="1137"/>
      <c r="H930" s="1137"/>
      <c r="I930" s="765"/>
      <c r="DE930" s="818"/>
      <c r="DF930" s="772" t="str">
        <f t="shared" si="14"/>
        <v/>
      </c>
      <c r="DG930" s="832">
        <v>928</v>
      </c>
    </row>
    <row r="931" spans="1:111" s="757" customFormat="1" ht="12" hidden="1" customHeight="1" x14ac:dyDescent="0.15">
      <c r="A931" s="1136"/>
      <c r="B931" s="765"/>
      <c r="C931" s="1137"/>
      <c r="D931" s="1136"/>
      <c r="E931" s="1137"/>
      <c r="F931" s="1137"/>
      <c r="G931" s="1137"/>
      <c r="H931" s="1137"/>
      <c r="I931" s="765"/>
      <c r="DE931" s="818"/>
      <c r="DF931" s="772" t="str">
        <f t="shared" si="14"/>
        <v/>
      </c>
      <c r="DG931" s="832">
        <v>929</v>
      </c>
    </row>
    <row r="932" spans="1:111" s="757" customFormat="1" ht="12" hidden="1" customHeight="1" x14ac:dyDescent="0.15">
      <c r="A932" s="1136"/>
      <c r="B932" s="765"/>
      <c r="C932" s="1137"/>
      <c r="D932" s="1136"/>
      <c r="E932" s="1137"/>
      <c r="F932" s="1137"/>
      <c r="G932" s="1137"/>
      <c r="H932" s="1137"/>
      <c r="I932" s="765"/>
      <c r="DE932" s="818"/>
      <c r="DF932" s="772" t="str">
        <f t="shared" si="14"/>
        <v/>
      </c>
      <c r="DG932" s="832">
        <v>930</v>
      </c>
    </row>
    <row r="933" spans="1:111" s="757" customFormat="1" ht="12" hidden="1" customHeight="1" x14ac:dyDescent="0.15">
      <c r="A933" s="1136"/>
      <c r="B933" s="765"/>
      <c r="C933" s="1137"/>
      <c r="D933" s="1136"/>
      <c r="E933" s="1137"/>
      <c r="F933" s="1137"/>
      <c r="G933" s="1137"/>
      <c r="H933" s="1137"/>
      <c r="I933" s="765"/>
      <c r="DE933" s="818"/>
      <c r="DF933" s="772" t="str">
        <f t="shared" si="14"/>
        <v/>
      </c>
      <c r="DG933" s="832">
        <v>931</v>
      </c>
    </row>
    <row r="934" spans="1:111" s="757" customFormat="1" ht="12" hidden="1" customHeight="1" x14ac:dyDescent="0.15">
      <c r="A934" s="1136"/>
      <c r="B934" s="765"/>
      <c r="C934" s="1137"/>
      <c r="D934" s="1136"/>
      <c r="E934" s="1137"/>
      <c r="F934" s="1137"/>
      <c r="G934" s="1137"/>
      <c r="H934" s="1137"/>
      <c r="I934" s="765"/>
      <c r="DE934" s="818"/>
      <c r="DF934" s="772" t="str">
        <f t="shared" si="14"/>
        <v/>
      </c>
      <c r="DG934" s="832">
        <v>932</v>
      </c>
    </row>
    <row r="935" spans="1:111" s="757" customFormat="1" ht="12" hidden="1" customHeight="1" x14ac:dyDescent="0.15">
      <c r="A935" s="1136"/>
      <c r="B935" s="765"/>
      <c r="C935" s="1137"/>
      <c r="D935" s="1136"/>
      <c r="E935" s="1137"/>
      <c r="F935" s="1137"/>
      <c r="G935" s="1137"/>
      <c r="H935" s="1137"/>
      <c r="I935" s="765"/>
      <c r="DE935" s="818"/>
      <c r="DF935" s="772" t="str">
        <f t="shared" si="14"/>
        <v/>
      </c>
      <c r="DG935" s="832">
        <v>933</v>
      </c>
    </row>
    <row r="936" spans="1:111" s="757" customFormat="1" ht="12" hidden="1" customHeight="1" x14ac:dyDescent="0.15">
      <c r="A936" s="1136"/>
      <c r="B936" s="765"/>
      <c r="C936" s="1137"/>
      <c r="D936" s="1136"/>
      <c r="E936" s="1137"/>
      <c r="F936" s="1137"/>
      <c r="G936" s="1137"/>
      <c r="H936" s="1137"/>
      <c r="I936" s="765"/>
      <c r="DE936" s="818"/>
      <c r="DF936" s="772" t="str">
        <f t="shared" si="14"/>
        <v/>
      </c>
      <c r="DG936" s="832">
        <v>934</v>
      </c>
    </row>
    <row r="937" spans="1:111" s="757" customFormat="1" ht="12" hidden="1" customHeight="1" x14ac:dyDescent="0.15">
      <c r="A937" s="1136"/>
      <c r="B937" s="765"/>
      <c r="C937" s="1137"/>
      <c r="D937" s="1136"/>
      <c r="E937" s="1137"/>
      <c r="F937" s="1137"/>
      <c r="G937" s="1137"/>
      <c r="H937" s="1137"/>
      <c r="I937" s="765"/>
      <c r="DE937" s="818"/>
      <c r="DF937" s="772" t="str">
        <f t="shared" si="14"/>
        <v/>
      </c>
      <c r="DG937" s="832">
        <v>935</v>
      </c>
    </row>
    <row r="938" spans="1:111" s="757" customFormat="1" ht="12" hidden="1" customHeight="1" x14ac:dyDescent="0.15">
      <c r="A938" s="1136"/>
      <c r="B938" s="765"/>
      <c r="C938" s="1137"/>
      <c r="D938" s="1136"/>
      <c r="E938" s="1137"/>
      <c r="F938" s="1137"/>
      <c r="G938" s="1137"/>
      <c r="H938" s="1137"/>
      <c r="I938" s="765"/>
      <c r="DE938" s="818"/>
      <c r="DF938" s="772" t="str">
        <f t="shared" si="14"/>
        <v/>
      </c>
      <c r="DG938" s="832">
        <v>936</v>
      </c>
    </row>
    <row r="939" spans="1:111" s="757" customFormat="1" ht="12" hidden="1" customHeight="1" x14ac:dyDescent="0.15">
      <c r="A939" s="1136"/>
      <c r="B939" s="765"/>
      <c r="C939" s="1137"/>
      <c r="D939" s="1136"/>
      <c r="E939" s="1137"/>
      <c r="F939" s="1137"/>
      <c r="G939" s="1137"/>
      <c r="H939" s="1137"/>
      <c r="I939" s="765"/>
      <c r="DE939" s="818"/>
      <c r="DF939" s="772" t="str">
        <f t="shared" si="14"/>
        <v/>
      </c>
      <c r="DG939" s="832">
        <v>937</v>
      </c>
    </row>
    <row r="940" spans="1:111" s="757" customFormat="1" ht="12" hidden="1" customHeight="1" x14ac:dyDescent="0.15">
      <c r="A940" s="1136"/>
      <c r="B940" s="765"/>
      <c r="C940" s="1137"/>
      <c r="D940" s="1136"/>
      <c r="E940" s="1137"/>
      <c r="F940" s="1137"/>
      <c r="G940" s="1137"/>
      <c r="H940" s="1137"/>
      <c r="I940" s="765"/>
      <c r="DE940" s="818"/>
      <c r="DF940" s="772" t="str">
        <f t="shared" si="14"/>
        <v/>
      </c>
      <c r="DG940" s="832">
        <v>938</v>
      </c>
    </row>
    <row r="941" spans="1:111" s="757" customFormat="1" ht="12" hidden="1" customHeight="1" x14ac:dyDescent="0.15">
      <c r="A941" s="1136"/>
      <c r="B941" s="765"/>
      <c r="C941" s="1137"/>
      <c r="D941" s="1136"/>
      <c r="E941" s="1137"/>
      <c r="F941" s="1137"/>
      <c r="G941" s="1137"/>
      <c r="H941" s="1137"/>
      <c r="I941" s="765"/>
      <c r="DE941" s="818"/>
      <c r="DF941" s="772" t="str">
        <f t="shared" si="14"/>
        <v/>
      </c>
      <c r="DG941" s="832">
        <v>939</v>
      </c>
    </row>
    <row r="942" spans="1:111" s="757" customFormat="1" ht="12" hidden="1" customHeight="1" x14ac:dyDescent="0.15">
      <c r="A942" s="1136"/>
      <c r="B942" s="765"/>
      <c r="C942" s="1137"/>
      <c r="D942" s="1136"/>
      <c r="E942" s="1137"/>
      <c r="F942" s="1137"/>
      <c r="G942" s="1137"/>
      <c r="H942" s="1137"/>
      <c r="I942" s="765"/>
      <c r="DE942" s="818"/>
      <c r="DF942" s="772" t="str">
        <f t="shared" si="14"/>
        <v/>
      </c>
      <c r="DG942" s="832">
        <v>940</v>
      </c>
    </row>
    <row r="943" spans="1:111" s="757" customFormat="1" ht="12" hidden="1" customHeight="1" x14ac:dyDescent="0.15">
      <c r="A943" s="1136"/>
      <c r="B943" s="765"/>
      <c r="C943" s="1137"/>
      <c r="D943" s="1136"/>
      <c r="E943" s="1137"/>
      <c r="F943" s="1137"/>
      <c r="G943" s="1137"/>
      <c r="H943" s="1137"/>
      <c r="I943" s="765"/>
      <c r="DE943" s="818"/>
      <c r="DF943" s="772" t="str">
        <f t="shared" si="14"/>
        <v/>
      </c>
      <c r="DG943" s="832">
        <v>941</v>
      </c>
    </row>
    <row r="944" spans="1:111" s="757" customFormat="1" ht="12" hidden="1" customHeight="1" x14ac:dyDescent="0.15">
      <c r="A944" s="1136"/>
      <c r="B944" s="765"/>
      <c r="C944" s="1137"/>
      <c r="D944" s="1136"/>
      <c r="E944" s="1137"/>
      <c r="F944" s="1137"/>
      <c r="G944" s="1137"/>
      <c r="H944" s="1137"/>
      <c r="I944" s="765"/>
      <c r="DE944" s="818"/>
      <c r="DF944" s="772" t="str">
        <f t="shared" si="14"/>
        <v/>
      </c>
      <c r="DG944" s="832">
        <v>942</v>
      </c>
    </row>
    <row r="945" spans="1:111" s="757" customFormat="1" ht="12" hidden="1" customHeight="1" x14ac:dyDescent="0.15">
      <c r="A945" s="1136"/>
      <c r="B945" s="765"/>
      <c r="C945" s="1137"/>
      <c r="D945" s="1136"/>
      <c r="E945" s="1137"/>
      <c r="F945" s="1137"/>
      <c r="G945" s="1137"/>
      <c r="H945" s="1137"/>
      <c r="I945" s="765"/>
      <c r="DE945" s="818"/>
      <c r="DF945" s="772" t="str">
        <f t="shared" si="14"/>
        <v/>
      </c>
      <c r="DG945" s="832">
        <v>943</v>
      </c>
    </row>
    <row r="946" spans="1:111" s="757" customFormat="1" ht="12" hidden="1" customHeight="1" x14ac:dyDescent="0.15">
      <c r="A946" s="1136"/>
      <c r="B946" s="765"/>
      <c r="C946" s="1137"/>
      <c r="D946" s="1136"/>
      <c r="E946" s="1137"/>
      <c r="F946" s="1137"/>
      <c r="G946" s="1137"/>
      <c r="H946" s="1137"/>
      <c r="I946" s="765"/>
      <c r="DE946" s="818"/>
      <c r="DF946" s="772" t="str">
        <f t="shared" si="14"/>
        <v/>
      </c>
      <c r="DG946" s="832">
        <v>944</v>
      </c>
    </row>
    <row r="947" spans="1:111" s="757" customFormat="1" ht="12" hidden="1" customHeight="1" x14ac:dyDescent="0.15">
      <c r="A947" s="1136"/>
      <c r="B947" s="765"/>
      <c r="C947" s="1137"/>
      <c r="D947" s="1136"/>
      <c r="E947" s="1137"/>
      <c r="F947" s="1137"/>
      <c r="G947" s="1137"/>
      <c r="H947" s="1137"/>
      <c r="I947" s="765"/>
      <c r="DE947" s="818"/>
      <c r="DF947" s="772" t="str">
        <f t="shared" si="14"/>
        <v/>
      </c>
      <c r="DG947" s="832">
        <v>945</v>
      </c>
    </row>
    <row r="948" spans="1:111" s="757" customFormat="1" ht="12" hidden="1" customHeight="1" x14ac:dyDescent="0.15">
      <c r="A948" s="1136"/>
      <c r="B948" s="765"/>
      <c r="C948" s="1137"/>
      <c r="D948" s="1136"/>
      <c r="E948" s="1137"/>
      <c r="F948" s="1137"/>
      <c r="G948" s="1137"/>
      <c r="H948" s="1137"/>
      <c r="I948" s="765"/>
      <c r="DE948" s="818"/>
      <c r="DF948" s="772" t="str">
        <f t="shared" si="14"/>
        <v/>
      </c>
      <c r="DG948" s="832">
        <v>946</v>
      </c>
    </row>
    <row r="949" spans="1:111" s="757" customFormat="1" ht="12" hidden="1" customHeight="1" x14ac:dyDescent="0.15">
      <c r="A949" s="1136"/>
      <c r="B949" s="765"/>
      <c r="C949" s="1137"/>
      <c r="D949" s="1136"/>
      <c r="E949" s="1137"/>
      <c r="F949" s="1137"/>
      <c r="G949" s="1137"/>
      <c r="H949" s="1137"/>
      <c r="I949" s="765"/>
      <c r="DE949" s="818"/>
      <c r="DF949" s="772" t="str">
        <f t="shared" si="14"/>
        <v/>
      </c>
      <c r="DG949" s="832">
        <v>947</v>
      </c>
    </row>
    <row r="950" spans="1:111" s="757" customFormat="1" ht="12" hidden="1" customHeight="1" x14ac:dyDescent="0.15">
      <c r="A950" s="1136"/>
      <c r="B950" s="765"/>
      <c r="C950" s="1137"/>
      <c r="D950" s="1136"/>
      <c r="E950" s="1137"/>
      <c r="F950" s="1137"/>
      <c r="G950" s="1137"/>
      <c r="H950" s="1137"/>
      <c r="I950" s="765"/>
      <c r="DE950" s="818"/>
      <c r="DF950" s="772" t="str">
        <f t="shared" si="14"/>
        <v/>
      </c>
      <c r="DG950" s="832">
        <v>948</v>
      </c>
    </row>
    <row r="951" spans="1:111" s="757" customFormat="1" ht="12" hidden="1" customHeight="1" x14ac:dyDescent="0.15">
      <c r="A951" s="1136"/>
      <c r="B951" s="765"/>
      <c r="C951" s="1137"/>
      <c r="D951" s="1136"/>
      <c r="E951" s="1137"/>
      <c r="F951" s="1137"/>
      <c r="G951" s="1137"/>
      <c r="H951" s="1137"/>
      <c r="I951" s="765"/>
      <c r="DE951" s="818"/>
      <c r="DF951" s="772" t="str">
        <f t="shared" si="14"/>
        <v/>
      </c>
      <c r="DG951" s="832">
        <v>949</v>
      </c>
    </row>
    <row r="952" spans="1:111" s="757" customFormat="1" ht="12" hidden="1" customHeight="1" x14ac:dyDescent="0.15">
      <c r="A952" s="1136"/>
      <c r="B952" s="765"/>
      <c r="C952" s="1137"/>
      <c r="D952" s="1136"/>
      <c r="E952" s="1137"/>
      <c r="F952" s="1137"/>
      <c r="G952" s="1137"/>
      <c r="H952" s="1137"/>
      <c r="I952" s="765"/>
      <c r="DE952" s="818"/>
      <c r="DF952" s="772" t="str">
        <f t="shared" si="14"/>
        <v/>
      </c>
      <c r="DG952" s="832">
        <v>950</v>
      </c>
    </row>
    <row r="953" spans="1:111" s="757" customFormat="1" ht="12" hidden="1" customHeight="1" x14ac:dyDescent="0.15">
      <c r="A953" s="1136"/>
      <c r="B953" s="765"/>
      <c r="C953" s="1137"/>
      <c r="D953" s="1136"/>
      <c r="E953" s="1137"/>
      <c r="F953" s="1137"/>
      <c r="G953" s="1137"/>
      <c r="H953" s="1137"/>
      <c r="I953" s="765"/>
      <c r="DE953" s="818"/>
      <c r="DF953" s="772" t="str">
        <f t="shared" si="14"/>
        <v/>
      </c>
      <c r="DG953" s="832">
        <v>951</v>
      </c>
    </row>
    <row r="954" spans="1:111" s="757" customFormat="1" ht="12" hidden="1" customHeight="1" x14ac:dyDescent="0.15">
      <c r="A954" s="1136"/>
      <c r="B954" s="765"/>
      <c r="C954" s="1137"/>
      <c r="D954" s="1136"/>
      <c r="E954" s="1137"/>
      <c r="F954" s="1137"/>
      <c r="G954" s="1137"/>
      <c r="H954" s="1137"/>
      <c r="I954" s="765"/>
      <c r="DE954" s="818"/>
      <c r="DF954" s="772" t="str">
        <f t="shared" si="14"/>
        <v/>
      </c>
      <c r="DG954" s="832">
        <v>952</v>
      </c>
    </row>
    <row r="955" spans="1:111" s="757" customFormat="1" ht="12" hidden="1" customHeight="1" x14ac:dyDescent="0.15">
      <c r="A955" s="1136"/>
      <c r="B955" s="765"/>
      <c r="C955" s="1137"/>
      <c r="D955" s="1136"/>
      <c r="E955" s="1137"/>
      <c r="F955" s="1137"/>
      <c r="G955" s="1137"/>
      <c r="H955" s="1137"/>
      <c r="I955" s="765"/>
      <c r="DE955" s="818"/>
      <c r="DF955" s="772" t="str">
        <f t="shared" si="14"/>
        <v/>
      </c>
      <c r="DG955" s="832">
        <v>953</v>
      </c>
    </row>
    <row r="956" spans="1:111" s="757" customFormat="1" ht="12" hidden="1" customHeight="1" x14ac:dyDescent="0.15">
      <c r="A956" s="1136"/>
      <c r="B956" s="765"/>
      <c r="C956" s="1137"/>
      <c r="D956" s="1136"/>
      <c r="E956" s="1137"/>
      <c r="F956" s="1137"/>
      <c r="G956" s="1137"/>
      <c r="H956" s="1137"/>
      <c r="I956" s="765"/>
      <c r="DE956" s="818"/>
      <c r="DF956" s="772" t="str">
        <f t="shared" si="14"/>
        <v/>
      </c>
      <c r="DG956" s="832">
        <v>954</v>
      </c>
    </row>
    <row r="957" spans="1:111" s="757" customFormat="1" ht="12" hidden="1" customHeight="1" x14ac:dyDescent="0.15">
      <c r="A957" s="1136"/>
      <c r="B957" s="765"/>
      <c r="C957" s="1137"/>
      <c r="D957" s="1136"/>
      <c r="E957" s="1137"/>
      <c r="F957" s="1137"/>
      <c r="G957" s="1137"/>
      <c r="H957" s="1137"/>
      <c r="I957" s="765"/>
      <c r="DE957" s="818"/>
      <c r="DF957" s="772" t="str">
        <f t="shared" si="14"/>
        <v/>
      </c>
      <c r="DG957" s="832">
        <v>955</v>
      </c>
    </row>
    <row r="958" spans="1:111" s="757" customFormat="1" ht="12" hidden="1" customHeight="1" x14ac:dyDescent="0.15">
      <c r="A958" s="1136"/>
      <c r="B958" s="765"/>
      <c r="C958" s="1137"/>
      <c r="D958" s="1136"/>
      <c r="E958" s="1137"/>
      <c r="F958" s="1137"/>
      <c r="G958" s="1137"/>
      <c r="H958" s="1137"/>
      <c r="I958" s="765"/>
      <c r="DE958" s="818"/>
      <c r="DF958" s="772" t="str">
        <f t="shared" si="14"/>
        <v/>
      </c>
      <c r="DG958" s="832">
        <v>956</v>
      </c>
    </row>
    <row r="959" spans="1:111" s="757" customFormat="1" ht="12" hidden="1" customHeight="1" x14ac:dyDescent="0.15">
      <c r="A959" s="1136"/>
      <c r="B959" s="765"/>
      <c r="C959" s="1137"/>
      <c r="D959" s="1136"/>
      <c r="E959" s="1137"/>
      <c r="F959" s="1137"/>
      <c r="G959" s="1137"/>
      <c r="H959" s="1137"/>
      <c r="I959" s="765"/>
      <c r="DE959" s="818"/>
      <c r="DF959" s="772" t="str">
        <f t="shared" si="14"/>
        <v/>
      </c>
      <c r="DG959" s="832">
        <v>957</v>
      </c>
    </row>
    <row r="960" spans="1:111" s="757" customFormat="1" ht="12" hidden="1" customHeight="1" x14ac:dyDescent="0.15">
      <c r="A960" s="1136"/>
      <c r="B960" s="765"/>
      <c r="C960" s="1137"/>
      <c r="D960" s="1136"/>
      <c r="E960" s="1137"/>
      <c r="F960" s="1137"/>
      <c r="G960" s="1137"/>
      <c r="H960" s="1137"/>
      <c r="I960" s="765"/>
      <c r="DE960" s="818"/>
      <c r="DF960" s="772" t="str">
        <f t="shared" si="14"/>
        <v/>
      </c>
      <c r="DG960" s="832">
        <v>958</v>
      </c>
    </row>
    <row r="961" spans="1:111" s="757" customFormat="1" ht="12" hidden="1" customHeight="1" x14ac:dyDescent="0.15">
      <c r="A961" s="1136"/>
      <c r="B961" s="765"/>
      <c r="C961" s="1137"/>
      <c r="D961" s="1136"/>
      <c r="E961" s="1137"/>
      <c r="F961" s="1137"/>
      <c r="G961" s="1137"/>
      <c r="H961" s="1137"/>
      <c r="I961" s="765"/>
      <c r="DE961" s="818"/>
      <c r="DF961" s="772" t="str">
        <f t="shared" si="14"/>
        <v/>
      </c>
      <c r="DG961" s="832">
        <v>959</v>
      </c>
    </row>
    <row r="962" spans="1:111" s="757" customFormat="1" ht="12" hidden="1" customHeight="1" x14ac:dyDescent="0.15">
      <c r="A962" s="1136"/>
      <c r="B962" s="765"/>
      <c r="C962" s="1137"/>
      <c r="D962" s="1136"/>
      <c r="E962" s="1137"/>
      <c r="F962" s="1137"/>
      <c r="G962" s="1137"/>
      <c r="H962" s="1137"/>
      <c r="I962" s="765"/>
      <c r="DE962" s="818"/>
      <c r="DF962" s="772" t="str">
        <f t="shared" si="14"/>
        <v/>
      </c>
      <c r="DG962" s="832">
        <v>960</v>
      </c>
    </row>
    <row r="963" spans="1:111" s="757" customFormat="1" ht="12" hidden="1" customHeight="1" x14ac:dyDescent="0.15">
      <c r="A963" s="1136"/>
      <c r="B963" s="765"/>
      <c r="C963" s="1137"/>
      <c r="D963" s="1136"/>
      <c r="E963" s="1137"/>
      <c r="F963" s="1137"/>
      <c r="G963" s="1137"/>
      <c r="H963" s="1137"/>
      <c r="I963" s="765"/>
      <c r="DE963" s="818"/>
      <c r="DF963" s="772" t="str">
        <f t="shared" si="14"/>
        <v/>
      </c>
      <c r="DG963" s="832">
        <v>961</v>
      </c>
    </row>
    <row r="964" spans="1:111" s="757" customFormat="1" ht="12" hidden="1" customHeight="1" x14ac:dyDescent="0.15">
      <c r="A964" s="1136"/>
      <c r="B964" s="765"/>
      <c r="C964" s="1137"/>
      <c r="D964" s="1136"/>
      <c r="E964" s="1137"/>
      <c r="F964" s="1137"/>
      <c r="G964" s="1137"/>
      <c r="H964" s="1137"/>
      <c r="I964" s="765"/>
      <c r="DE964" s="818"/>
      <c r="DF964" s="772" t="str">
        <f t="shared" si="14"/>
        <v/>
      </c>
      <c r="DG964" s="832">
        <v>962</v>
      </c>
    </row>
    <row r="965" spans="1:111" s="757" customFormat="1" ht="12" hidden="1" customHeight="1" x14ac:dyDescent="0.15">
      <c r="A965" s="1136"/>
      <c r="B965" s="765"/>
      <c r="C965" s="1137"/>
      <c r="D965" s="1136"/>
      <c r="E965" s="1137"/>
      <c r="F965" s="1137"/>
      <c r="G965" s="1137"/>
      <c r="H965" s="1137"/>
      <c r="I965" s="765"/>
      <c r="DE965" s="818"/>
      <c r="DF965" s="772" t="str">
        <f t="shared" si="14"/>
        <v/>
      </c>
      <c r="DG965" s="832">
        <v>963</v>
      </c>
    </row>
    <row r="966" spans="1:111" s="757" customFormat="1" ht="12" hidden="1" customHeight="1" x14ac:dyDescent="0.15">
      <c r="A966" s="1136"/>
      <c r="B966" s="765"/>
      <c r="C966" s="1137"/>
      <c r="D966" s="1136"/>
      <c r="E966" s="1137"/>
      <c r="F966" s="1137"/>
      <c r="G966" s="1137"/>
      <c r="H966" s="1137"/>
      <c r="I966" s="765"/>
      <c r="DE966" s="818"/>
      <c r="DF966" s="772" t="str">
        <f t="shared" si="14"/>
        <v/>
      </c>
      <c r="DG966" s="832">
        <v>964</v>
      </c>
    </row>
    <row r="967" spans="1:111" s="757" customFormat="1" ht="12" hidden="1" customHeight="1" x14ac:dyDescent="0.15">
      <c r="A967" s="1136"/>
      <c r="B967" s="765"/>
      <c r="C967" s="1137"/>
      <c r="D967" s="1136"/>
      <c r="E967" s="1137"/>
      <c r="F967" s="1137"/>
      <c r="G967" s="1137"/>
      <c r="H967" s="1137"/>
      <c r="I967" s="765"/>
      <c r="DE967" s="818"/>
      <c r="DF967" s="772" t="str">
        <f t="shared" ref="DF967:DF1030" si="15">IF(COUNTA(A967:I967)&gt;0,DG967,"")</f>
        <v/>
      </c>
      <c r="DG967" s="832">
        <v>965</v>
      </c>
    </row>
    <row r="968" spans="1:111" s="757" customFormat="1" ht="12" hidden="1" customHeight="1" x14ac:dyDescent="0.15">
      <c r="A968" s="1136"/>
      <c r="B968" s="765"/>
      <c r="C968" s="1137"/>
      <c r="D968" s="1136"/>
      <c r="E968" s="1137"/>
      <c r="F968" s="1137"/>
      <c r="G968" s="1137"/>
      <c r="H968" s="1137"/>
      <c r="I968" s="765"/>
      <c r="DE968" s="818"/>
      <c r="DF968" s="772" t="str">
        <f t="shared" si="15"/>
        <v/>
      </c>
      <c r="DG968" s="832">
        <v>966</v>
      </c>
    </row>
    <row r="969" spans="1:111" s="757" customFormat="1" ht="12" hidden="1" customHeight="1" x14ac:dyDescent="0.15">
      <c r="A969" s="1136"/>
      <c r="B969" s="765"/>
      <c r="C969" s="1137"/>
      <c r="D969" s="1136"/>
      <c r="E969" s="1137"/>
      <c r="F969" s="1137"/>
      <c r="G969" s="1137"/>
      <c r="H969" s="1137"/>
      <c r="I969" s="765"/>
      <c r="DE969" s="818"/>
      <c r="DF969" s="772" t="str">
        <f t="shared" si="15"/>
        <v/>
      </c>
      <c r="DG969" s="832">
        <v>967</v>
      </c>
    </row>
    <row r="970" spans="1:111" s="757" customFormat="1" ht="12" hidden="1" customHeight="1" x14ac:dyDescent="0.15">
      <c r="A970" s="1136"/>
      <c r="B970" s="765"/>
      <c r="C970" s="1137"/>
      <c r="D970" s="1136"/>
      <c r="E970" s="1137"/>
      <c r="F970" s="1137"/>
      <c r="G970" s="1137"/>
      <c r="H970" s="1137"/>
      <c r="I970" s="765"/>
      <c r="DE970" s="818"/>
      <c r="DF970" s="772" t="str">
        <f t="shared" si="15"/>
        <v/>
      </c>
      <c r="DG970" s="832">
        <v>968</v>
      </c>
    </row>
    <row r="971" spans="1:111" s="757" customFormat="1" ht="12" hidden="1" customHeight="1" x14ac:dyDescent="0.15">
      <c r="A971" s="1136"/>
      <c r="B971" s="765"/>
      <c r="C971" s="1137"/>
      <c r="D971" s="1136"/>
      <c r="E971" s="1137"/>
      <c r="F971" s="1137"/>
      <c r="G971" s="1137"/>
      <c r="H971" s="1137"/>
      <c r="I971" s="765"/>
      <c r="DE971" s="818"/>
      <c r="DF971" s="772" t="str">
        <f t="shared" si="15"/>
        <v/>
      </c>
      <c r="DG971" s="832">
        <v>969</v>
      </c>
    </row>
    <row r="972" spans="1:111" s="757" customFormat="1" ht="12" hidden="1" customHeight="1" x14ac:dyDescent="0.15">
      <c r="A972" s="1136"/>
      <c r="B972" s="765"/>
      <c r="C972" s="1137"/>
      <c r="D972" s="1136"/>
      <c r="E972" s="1137"/>
      <c r="F972" s="1137"/>
      <c r="G972" s="1137"/>
      <c r="H972" s="1137"/>
      <c r="I972" s="765"/>
      <c r="DE972" s="818"/>
      <c r="DF972" s="772" t="str">
        <f t="shared" si="15"/>
        <v/>
      </c>
      <c r="DG972" s="832">
        <v>970</v>
      </c>
    </row>
    <row r="973" spans="1:111" s="757" customFormat="1" ht="12" hidden="1" customHeight="1" x14ac:dyDescent="0.15">
      <c r="A973" s="1136"/>
      <c r="B973" s="765"/>
      <c r="C973" s="1137"/>
      <c r="D973" s="1136"/>
      <c r="E973" s="1137"/>
      <c r="F973" s="1137"/>
      <c r="G973" s="1137"/>
      <c r="H973" s="1137"/>
      <c r="I973" s="765"/>
      <c r="DE973" s="818"/>
      <c r="DF973" s="772" t="str">
        <f t="shared" si="15"/>
        <v/>
      </c>
      <c r="DG973" s="832">
        <v>971</v>
      </c>
    </row>
    <row r="974" spans="1:111" s="757" customFormat="1" ht="12" hidden="1" customHeight="1" x14ac:dyDescent="0.15">
      <c r="A974" s="1136"/>
      <c r="B974" s="765"/>
      <c r="C974" s="1137"/>
      <c r="D974" s="1136"/>
      <c r="E974" s="1137"/>
      <c r="F974" s="1137"/>
      <c r="G974" s="1137"/>
      <c r="H974" s="1137"/>
      <c r="I974" s="765"/>
      <c r="DE974" s="818"/>
      <c r="DF974" s="772" t="str">
        <f t="shared" si="15"/>
        <v/>
      </c>
      <c r="DG974" s="832">
        <v>972</v>
      </c>
    </row>
    <row r="975" spans="1:111" s="757" customFormat="1" ht="12" hidden="1" customHeight="1" x14ac:dyDescent="0.15">
      <c r="A975" s="1136"/>
      <c r="B975" s="765"/>
      <c r="C975" s="1137"/>
      <c r="D975" s="1136"/>
      <c r="E975" s="1137"/>
      <c r="F975" s="1137"/>
      <c r="G975" s="1137"/>
      <c r="H975" s="1137"/>
      <c r="I975" s="765"/>
      <c r="DE975" s="818"/>
      <c r="DF975" s="772" t="str">
        <f t="shared" si="15"/>
        <v/>
      </c>
      <c r="DG975" s="832">
        <v>973</v>
      </c>
    </row>
    <row r="976" spans="1:111" s="757" customFormat="1" ht="12" hidden="1" customHeight="1" x14ac:dyDescent="0.15">
      <c r="A976" s="1136"/>
      <c r="B976" s="765"/>
      <c r="C976" s="1137"/>
      <c r="D976" s="1136"/>
      <c r="E976" s="1137"/>
      <c r="F976" s="1137"/>
      <c r="G976" s="1137"/>
      <c r="H976" s="1137"/>
      <c r="I976" s="765"/>
      <c r="DE976" s="818"/>
      <c r="DF976" s="772" t="str">
        <f t="shared" si="15"/>
        <v/>
      </c>
      <c r="DG976" s="832">
        <v>974</v>
      </c>
    </row>
    <row r="977" spans="1:111" s="757" customFormat="1" ht="12" hidden="1" customHeight="1" x14ac:dyDescent="0.15">
      <c r="A977" s="1136"/>
      <c r="B977" s="765"/>
      <c r="C977" s="1137"/>
      <c r="D977" s="1136"/>
      <c r="E977" s="1137"/>
      <c r="F977" s="1137"/>
      <c r="G977" s="1137"/>
      <c r="H977" s="1137"/>
      <c r="I977" s="765"/>
      <c r="DE977" s="818"/>
      <c r="DF977" s="772" t="str">
        <f t="shared" si="15"/>
        <v/>
      </c>
      <c r="DG977" s="832">
        <v>975</v>
      </c>
    </row>
    <row r="978" spans="1:111" s="757" customFormat="1" ht="12" hidden="1" customHeight="1" x14ac:dyDescent="0.15">
      <c r="A978" s="1136"/>
      <c r="B978" s="765"/>
      <c r="C978" s="1137"/>
      <c r="D978" s="1136"/>
      <c r="E978" s="1137"/>
      <c r="F978" s="1137"/>
      <c r="G978" s="1137"/>
      <c r="H978" s="1137"/>
      <c r="I978" s="765"/>
      <c r="DE978" s="818"/>
      <c r="DF978" s="772" t="str">
        <f t="shared" si="15"/>
        <v/>
      </c>
      <c r="DG978" s="832">
        <v>976</v>
      </c>
    </row>
    <row r="979" spans="1:111" s="757" customFormat="1" ht="12" hidden="1" customHeight="1" x14ac:dyDescent="0.15">
      <c r="A979" s="1136"/>
      <c r="B979" s="765"/>
      <c r="C979" s="1137"/>
      <c r="D979" s="1136"/>
      <c r="E979" s="1137"/>
      <c r="F979" s="1137"/>
      <c r="G979" s="1137"/>
      <c r="H979" s="1137"/>
      <c r="I979" s="765"/>
      <c r="DE979" s="818"/>
      <c r="DF979" s="772" t="str">
        <f t="shared" si="15"/>
        <v/>
      </c>
      <c r="DG979" s="832">
        <v>977</v>
      </c>
    </row>
    <row r="980" spans="1:111" s="757" customFormat="1" ht="12" hidden="1" customHeight="1" x14ac:dyDescent="0.15">
      <c r="A980" s="1136"/>
      <c r="B980" s="765"/>
      <c r="C980" s="1137"/>
      <c r="D980" s="1136"/>
      <c r="E980" s="1137"/>
      <c r="F980" s="1137"/>
      <c r="G980" s="1137"/>
      <c r="H980" s="1137"/>
      <c r="I980" s="765"/>
      <c r="DE980" s="818"/>
      <c r="DF980" s="772" t="str">
        <f t="shared" si="15"/>
        <v/>
      </c>
      <c r="DG980" s="832">
        <v>978</v>
      </c>
    </row>
    <row r="981" spans="1:111" s="757" customFormat="1" ht="12" hidden="1" customHeight="1" x14ac:dyDescent="0.15">
      <c r="A981" s="1136"/>
      <c r="B981" s="765"/>
      <c r="C981" s="1137"/>
      <c r="D981" s="1136"/>
      <c r="E981" s="1137"/>
      <c r="F981" s="1137"/>
      <c r="G981" s="1137"/>
      <c r="H981" s="1137"/>
      <c r="I981" s="765"/>
      <c r="DE981" s="818"/>
      <c r="DF981" s="772" t="str">
        <f t="shared" si="15"/>
        <v/>
      </c>
      <c r="DG981" s="832">
        <v>979</v>
      </c>
    </row>
    <row r="982" spans="1:111" s="757" customFormat="1" ht="12" hidden="1" customHeight="1" x14ac:dyDescent="0.15">
      <c r="A982" s="1136"/>
      <c r="B982" s="765"/>
      <c r="C982" s="1137"/>
      <c r="D982" s="1136"/>
      <c r="E982" s="1137"/>
      <c r="F982" s="1137"/>
      <c r="G982" s="1137"/>
      <c r="H982" s="1137"/>
      <c r="I982" s="765"/>
      <c r="DE982" s="818"/>
      <c r="DF982" s="772" t="str">
        <f t="shared" si="15"/>
        <v/>
      </c>
      <c r="DG982" s="832">
        <v>980</v>
      </c>
    </row>
    <row r="983" spans="1:111" s="757" customFormat="1" ht="12" hidden="1" customHeight="1" x14ac:dyDescent="0.15">
      <c r="A983" s="1136"/>
      <c r="B983" s="765"/>
      <c r="C983" s="1137"/>
      <c r="D983" s="1136"/>
      <c r="E983" s="1137"/>
      <c r="F983" s="1137"/>
      <c r="G983" s="1137"/>
      <c r="H983" s="1137"/>
      <c r="I983" s="765"/>
      <c r="DE983" s="818"/>
      <c r="DF983" s="772" t="str">
        <f t="shared" si="15"/>
        <v/>
      </c>
      <c r="DG983" s="832">
        <v>981</v>
      </c>
    </row>
    <row r="984" spans="1:111" s="757" customFormat="1" ht="12" hidden="1" customHeight="1" x14ac:dyDescent="0.15">
      <c r="A984" s="1136"/>
      <c r="B984" s="765"/>
      <c r="C984" s="1137"/>
      <c r="D984" s="1136"/>
      <c r="E984" s="1137"/>
      <c r="F984" s="1137"/>
      <c r="G984" s="1137"/>
      <c r="H984" s="1137"/>
      <c r="I984" s="765"/>
      <c r="DE984" s="818"/>
      <c r="DF984" s="772" t="str">
        <f t="shared" si="15"/>
        <v/>
      </c>
      <c r="DG984" s="832">
        <v>982</v>
      </c>
    </row>
    <row r="985" spans="1:111" s="757" customFormat="1" ht="12" hidden="1" customHeight="1" x14ac:dyDescent="0.15">
      <c r="A985" s="1136"/>
      <c r="B985" s="765"/>
      <c r="C985" s="1137"/>
      <c r="D985" s="1136"/>
      <c r="E985" s="1137"/>
      <c r="F985" s="1137"/>
      <c r="G985" s="1137"/>
      <c r="H985" s="1137"/>
      <c r="I985" s="765"/>
      <c r="DE985" s="818"/>
      <c r="DF985" s="772" t="str">
        <f t="shared" si="15"/>
        <v/>
      </c>
      <c r="DG985" s="832">
        <v>983</v>
      </c>
    </row>
    <row r="986" spans="1:111" s="757" customFormat="1" ht="12" hidden="1" customHeight="1" x14ac:dyDescent="0.15">
      <c r="A986" s="1136"/>
      <c r="B986" s="765"/>
      <c r="C986" s="1137"/>
      <c r="D986" s="1136"/>
      <c r="E986" s="1137"/>
      <c r="F986" s="1137"/>
      <c r="G986" s="1137"/>
      <c r="H986" s="1137"/>
      <c r="I986" s="765"/>
      <c r="DE986" s="818"/>
      <c r="DF986" s="772" t="str">
        <f t="shared" si="15"/>
        <v/>
      </c>
      <c r="DG986" s="832">
        <v>984</v>
      </c>
    </row>
    <row r="987" spans="1:111" s="757" customFormat="1" ht="12" hidden="1" customHeight="1" x14ac:dyDescent="0.15">
      <c r="A987" s="1136"/>
      <c r="B987" s="765"/>
      <c r="C987" s="1137"/>
      <c r="D987" s="1136"/>
      <c r="E987" s="1137"/>
      <c r="F987" s="1137"/>
      <c r="G987" s="1137"/>
      <c r="H987" s="1137"/>
      <c r="I987" s="765"/>
      <c r="DE987" s="818"/>
      <c r="DF987" s="772" t="str">
        <f t="shared" si="15"/>
        <v/>
      </c>
      <c r="DG987" s="832">
        <v>985</v>
      </c>
    </row>
    <row r="988" spans="1:111" s="757" customFormat="1" ht="12" hidden="1" customHeight="1" x14ac:dyDescent="0.15">
      <c r="A988" s="1136"/>
      <c r="B988" s="765"/>
      <c r="C988" s="1137"/>
      <c r="D988" s="1136"/>
      <c r="E988" s="1137"/>
      <c r="F988" s="1137"/>
      <c r="G988" s="1137"/>
      <c r="H988" s="1137"/>
      <c r="I988" s="765"/>
      <c r="DE988" s="818"/>
      <c r="DF988" s="772" t="str">
        <f t="shared" si="15"/>
        <v/>
      </c>
      <c r="DG988" s="832">
        <v>986</v>
      </c>
    </row>
    <row r="989" spans="1:111" s="757" customFormat="1" ht="12" hidden="1" customHeight="1" x14ac:dyDescent="0.15">
      <c r="A989" s="1136"/>
      <c r="B989" s="765"/>
      <c r="C989" s="1137"/>
      <c r="D989" s="1136"/>
      <c r="E989" s="1137"/>
      <c r="F989" s="1137"/>
      <c r="G989" s="1137"/>
      <c r="H989" s="1137"/>
      <c r="I989" s="765"/>
      <c r="DE989" s="818"/>
      <c r="DF989" s="772" t="str">
        <f t="shared" si="15"/>
        <v/>
      </c>
      <c r="DG989" s="832">
        <v>987</v>
      </c>
    </row>
    <row r="990" spans="1:111" s="757" customFormat="1" ht="12" hidden="1" customHeight="1" x14ac:dyDescent="0.15">
      <c r="A990" s="1136"/>
      <c r="B990" s="765"/>
      <c r="C990" s="1137"/>
      <c r="D990" s="1136"/>
      <c r="E990" s="1137"/>
      <c r="F990" s="1137"/>
      <c r="G990" s="1137"/>
      <c r="H990" s="1137"/>
      <c r="I990" s="765"/>
      <c r="DE990" s="818"/>
      <c r="DF990" s="772" t="str">
        <f t="shared" si="15"/>
        <v/>
      </c>
      <c r="DG990" s="832">
        <v>988</v>
      </c>
    </row>
    <row r="991" spans="1:111" s="757" customFormat="1" ht="12" hidden="1" customHeight="1" x14ac:dyDescent="0.15">
      <c r="A991" s="1136"/>
      <c r="B991" s="765"/>
      <c r="C991" s="1137"/>
      <c r="D991" s="1136"/>
      <c r="E991" s="1137"/>
      <c r="F991" s="1137"/>
      <c r="G991" s="1137"/>
      <c r="H991" s="1137"/>
      <c r="I991" s="765"/>
      <c r="DE991" s="818"/>
      <c r="DF991" s="772" t="str">
        <f t="shared" si="15"/>
        <v/>
      </c>
      <c r="DG991" s="832">
        <v>989</v>
      </c>
    </row>
    <row r="992" spans="1:111" s="757" customFormat="1" ht="12" hidden="1" customHeight="1" x14ac:dyDescent="0.15">
      <c r="A992" s="1136"/>
      <c r="B992" s="765"/>
      <c r="C992" s="1137"/>
      <c r="D992" s="1136"/>
      <c r="E992" s="1137"/>
      <c r="F992" s="1137"/>
      <c r="G992" s="1137"/>
      <c r="H992" s="1137"/>
      <c r="I992" s="765"/>
      <c r="DE992" s="818"/>
      <c r="DF992" s="772" t="str">
        <f t="shared" si="15"/>
        <v/>
      </c>
      <c r="DG992" s="832">
        <v>990</v>
      </c>
    </row>
    <row r="993" spans="1:111" s="757" customFormat="1" ht="12" hidden="1" customHeight="1" x14ac:dyDescent="0.15">
      <c r="A993" s="1136"/>
      <c r="B993" s="765"/>
      <c r="C993" s="1137"/>
      <c r="D993" s="1136"/>
      <c r="E993" s="1137"/>
      <c r="F993" s="1137"/>
      <c r="G993" s="1137"/>
      <c r="H993" s="1137"/>
      <c r="I993" s="765"/>
      <c r="DE993" s="818"/>
      <c r="DF993" s="772" t="str">
        <f t="shared" si="15"/>
        <v/>
      </c>
      <c r="DG993" s="832">
        <v>991</v>
      </c>
    </row>
    <row r="994" spans="1:111" s="757" customFormat="1" ht="12" hidden="1" customHeight="1" x14ac:dyDescent="0.15">
      <c r="A994" s="1136"/>
      <c r="B994" s="765"/>
      <c r="C994" s="1137"/>
      <c r="D994" s="1136"/>
      <c r="E994" s="1137"/>
      <c r="F994" s="1137"/>
      <c r="G994" s="1137"/>
      <c r="H994" s="1137"/>
      <c r="I994" s="765"/>
      <c r="DE994" s="818"/>
      <c r="DF994" s="772" t="str">
        <f t="shared" si="15"/>
        <v/>
      </c>
      <c r="DG994" s="832">
        <v>992</v>
      </c>
    </row>
    <row r="995" spans="1:111" s="757" customFormat="1" ht="12" hidden="1" customHeight="1" x14ac:dyDescent="0.15">
      <c r="A995" s="1136"/>
      <c r="B995" s="765"/>
      <c r="C995" s="1137"/>
      <c r="D995" s="1136"/>
      <c r="E995" s="1137"/>
      <c r="F995" s="1137"/>
      <c r="G995" s="1137"/>
      <c r="H995" s="1137"/>
      <c r="I995" s="765"/>
      <c r="DE995" s="818"/>
      <c r="DF995" s="772" t="str">
        <f t="shared" si="15"/>
        <v/>
      </c>
      <c r="DG995" s="832">
        <v>993</v>
      </c>
    </row>
    <row r="996" spans="1:111" s="757" customFormat="1" ht="12" hidden="1" customHeight="1" x14ac:dyDescent="0.15">
      <c r="A996" s="1136"/>
      <c r="B996" s="765"/>
      <c r="C996" s="1137"/>
      <c r="D996" s="1136"/>
      <c r="E996" s="1137"/>
      <c r="F996" s="1137"/>
      <c r="G996" s="1137"/>
      <c r="H996" s="1137"/>
      <c r="I996" s="765"/>
      <c r="DE996" s="818"/>
      <c r="DF996" s="772" t="str">
        <f t="shared" si="15"/>
        <v/>
      </c>
      <c r="DG996" s="832">
        <v>994</v>
      </c>
    </row>
    <row r="997" spans="1:111" s="757" customFormat="1" ht="12" hidden="1" customHeight="1" x14ac:dyDescent="0.15">
      <c r="A997" s="1136"/>
      <c r="B997" s="765"/>
      <c r="C997" s="1137"/>
      <c r="D997" s="1136"/>
      <c r="E997" s="1137"/>
      <c r="F997" s="1137"/>
      <c r="G997" s="1137"/>
      <c r="H997" s="1137"/>
      <c r="I997" s="765"/>
      <c r="DE997" s="818"/>
      <c r="DF997" s="772" t="str">
        <f t="shared" si="15"/>
        <v/>
      </c>
      <c r="DG997" s="832">
        <v>995</v>
      </c>
    </row>
    <row r="998" spans="1:111" s="757" customFormat="1" ht="12" hidden="1" customHeight="1" x14ac:dyDescent="0.15">
      <c r="A998" s="1136"/>
      <c r="B998" s="765"/>
      <c r="C998" s="1137"/>
      <c r="D998" s="1136"/>
      <c r="E998" s="1137"/>
      <c r="F998" s="1137"/>
      <c r="G998" s="1137"/>
      <c r="H998" s="1137"/>
      <c r="I998" s="765"/>
      <c r="DE998" s="818"/>
      <c r="DF998" s="772" t="str">
        <f t="shared" si="15"/>
        <v/>
      </c>
      <c r="DG998" s="832">
        <v>996</v>
      </c>
    </row>
    <row r="999" spans="1:111" s="757" customFormat="1" ht="12" hidden="1" customHeight="1" x14ac:dyDescent="0.15">
      <c r="A999" s="1136"/>
      <c r="B999" s="765"/>
      <c r="C999" s="1137"/>
      <c r="D999" s="1136"/>
      <c r="E999" s="1137"/>
      <c r="F999" s="1137"/>
      <c r="G999" s="1137"/>
      <c r="H999" s="1137"/>
      <c r="I999" s="765"/>
      <c r="DE999" s="818"/>
      <c r="DF999" s="772" t="str">
        <f t="shared" si="15"/>
        <v/>
      </c>
      <c r="DG999" s="832">
        <v>997</v>
      </c>
    </row>
    <row r="1000" spans="1:111" s="757" customFormat="1" ht="12" hidden="1" customHeight="1" x14ac:dyDescent="0.15">
      <c r="A1000" s="1136"/>
      <c r="B1000" s="765"/>
      <c r="C1000" s="1137"/>
      <c r="D1000" s="1136"/>
      <c r="E1000" s="1137"/>
      <c r="F1000" s="1137"/>
      <c r="G1000" s="1137"/>
      <c r="H1000" s="1137"/>
      <c r="I1000" s="765"/>
      <c r="DE1000" s="818"/>
      <c r="DF1000" s="772" t="str">
        <f t="shared" si="15"/>
        <v/>
      </c>
      <c r="DG1000" s="832">
        <v>998</v>
      </c>
    </row>
    <row r="1001" spans="1:111" s="753" customFormat="1" ht="12" hidden="1" customHeight="1" x14ac:dyDescent="0.15">
      <c r="A1001" s="1136"/>
      <c r="B1001" s="765"/>
      <c r="C1001" s="1137"/>
      <c r="D1001" s="1136"/>
      <c r="E1001" s="1137"/>
      <c r="F1001" s="1137"/>
      <c r="G1001" s="1137"/>
      <c r="H1001" s="1137"/>
      <c r="I1001" s="765"/>
      <c r="DE1001" s="818"/>
      <c r="DF1001" s="772" t="str">
        <f t="shared" si="15"/>
        <v/>
      </c>
      <c r="DG1001" s="832">
        <v>999</v>
      </c>
    </row>
    <row r="1002" spans="1:111" s="753" customFormat="1" ht="12" hidden="1" customHeight="1" x14ac:dyDescent="0.15">
      <c r="A1002" s="1136"/>
      <c r="B1002" s="765"/>
      <c r="C1002" s="1137"/>
      <c r="D1002" s="1136"/>
      <c r="E1002" s="1137"/>
      <c r="F1002" s="1137"/>
      <c r="G1002" s="1137"/>
      <c r="H1002" s="1137"/>
      <c r="I1002" s="765"/>
      <c r="DE1002" s="818"/>
      <c r="DF1002" s="772" t="str">
        <f t="shared" si="15"/>
        <v/>
      </c>
      <c r="DG1002" s="832">
        <v>1000</v>
      </c>
    </row>
    <row r="1003" spans="1:111" s="753" customFormat="1" ht="12" hidden="1" customHeight="1" x14ac:dyDescent="0.15">
      <c r="A1003" s="1136"/>
      <c r="B1003" s="765"/>
      <c r="C1003" s="1137"/>
      <c r="D1003" s="1136"/>
      <c r="E1003" s="1137"/>
      <c r="F1003" s="1137"/>
      <c r="G1003" s="1137"/>
      <c r="H1003" s="1137"/>
      <c r="I1003" s="765"/>
      <c r="DE1003" s="818"/>
      <c r="DF1003" s="772" t="str">
        <f t="shared" si="15"/>
        <v/>
      </c>
      <c r="DG1003" s="832">
        <v>1001</v>
      </c>
    </row>
    <row r="1004" spans="1:111" s="753" customFormat="1" ht="12" hidden="1" customHeight="1" x14ac:dyDescent="0.15">
      <c r="A1004" s="1136"/>
      <c r="B1004" s="765"/>
      <c r="C1004" s="1137"/>
      <c r="D1004" s="1136"/>
      <c r="E1004" s="1137"/>
      <c r="F1004" s="1137"/>
      <c r="G1004" s="1137"/>
      <c r="H1004" s="1137"/>
      <c r="I1004" s="765"/>
      <c r="DE1004" s="818"/>
      <c r="DF1004" s="772" t="str">
        <f t="shared" si="15"/>
        <v/>
      </c>
      <c r="DG1004" s="832">
        <v>1002</v>
      </c>
    </row>
    <row r="1005" spans="1:111" s="753" customFormat="1" ht="12" hidden="1" customHeight="1" x14ac:dyDescent="0.15">
      <c r="A1005" s="1136"/>
      <c r="B1005" s="765"/>
      <c r="C1005" s="1137"/>
      <c r="D1005" s="1136"/>
      <c r="E1005" s="1137"/>
      <c r="F1005" s="1137"/>
      <c r="G1005" s="1137"/>
      <c r="H1005" s="1137"/>
      <c r="I1005" s="765"/>
      <c r="DE1005" s="818"/>
      <c r="DF1005" s="772" t="str">
        <f t="shared" si="15"/>
        <v/>
      </c>
      <c r="DG1005" s="832">
        <v>1003</v>
      </c>
    </row>
    <row r="1006" spans="1:111" s="753" customFormat="1" ht="12" hidden="1" customHeight="1" x14ac:dyDescent="0.15">
      <c r="A1006" s="1136"/>
      <c r="B1006" s="765"/>
      <c r="C1006" s="1137"/>
      <c r="D1006" s="1136"/>
      <c r="E1006" s="1137"/>
      <c r="F1006" s="1137"/>
      <c r="G1006" s="1137"/>
      <c r="H1006" s="1137"/>
      <c r="I1006" s="765"/>
      <c r="DE1006" s="818"/>
      <c r="DF1006" s="772" t="str">
        <f t="shared" si="15"/>
        <v/>
      </c>
      <c r="DG1006" s="832">
        <v>1004</v>
      </c>
    </row>
    <row r="1007" spans="1:111" s="753" customFormat="1" ht="12" hidden="1" customHeight="1" x14ac:dyDescent="0.15">
      <c r="A1007" s="1136"/>
      <c r="B1007" s="765"/>
      <c r="C1007" s="1137"/>
      <c r="D1007" s="1136"/>
      <c r="E1007" s="1137"/>
      <c r="F1007" s="1137"/>
      <c r="G1007" s="1137"/>
      <c r="H1007" s="1137"/>
      <c r="I1007" s="765"/>
      <c r="DE1007" s="818"/>
      <c r="DF1007" s="772" t="str">
        <f t="shared" si="15"/>
        <v/>
      </c>
      <c r="DG1007" s="832">
        <v>1005</v>
      </c>
    </row>
    <row r="1008" spans="1:111" s="753" customFormat="1" ht="12" hidden="1" customHeight="1" x14ac:dyDescent="0.15">
      <c r="A1008" s="1136"/>
      <c r="B1008" s="765"/>
      <c r="C1008" s="1137"/>
      <c r="D1008" s="1136"/>
      <c r="E1008" s="1137"/>
      <c r="F1008" s="1137"/>
      <c r="G1008" s="1137"/>
      <c r="H1008" s="1137"/>
      <c r="I1008" s="765"/>
      <c r="DE1008" s="818"/>
      <c r="DF1008" s="772" t="str">
        <f t="shared" si="15"/>
        <v/>
      </c>
      <c r="DG1008" s="832">
        <v>1006</v>
      </c>
    </row>
    <row r="1009" spans="1:111" s="753" customFormat="1" ht="12" hidden="1" customHeight="1" x14ac:dyDescent="0.15">
      <c r="A1009" s="1136"/>
      <c r="B1009" s="765"/>
      <c r="C1009" s="1137"/>
      <c r="D1009" s="1136"/>
      <c r="E1009" s="1137"/>
      <c r="F1009" s="1137"/>
      <c r="G1009" s="1137"/>
      <c r="H1009" s="1137"/>
      <c r="I1009" s="765"/>
      <c r="DE1009" s="818"/>
      <c r="DF1009" s="772" t="str">
        <f t="shared" si="15"/>
        <v/>
      </c>
      <c r="DG1009" s="832">
        <v>1007</v>
      </c>
    </row>
    <row r="1010" spans="1:111" s="753" customFormat="1" ht="12" hidden="1" customHeight="1" x14ac:dyDescent="0.15">
      <c r="A1010" s="1136"/>
      <c r="B1010" s="765"/>
      <c r="C1010" s="1137"/>
      <c r="D1010" s="1136"/>
      <c r="E1010" s="1137"/>
      <c r="F1010" s="1137"/>
      <c r="G1010" s="1137"/>
      <c r="H1010" s="1137"/>
      <c r="I1010" s="765"/>
      <c r="DE1010" s="818"/>
      <c r="DF1010" s="772" t="str">
        <f t="shared" si="15"/>
        <v/>
      </c>
      <c r="DG1010" s="832">
        <v>1008</v>
      </c>
    </row>
    <row r="1011" spans="1:111" s="753" customFormat="1" ht="12" hidden="1" customHeight="1" x14ac:dyDescent="0.15">
      <c r="A1011" s="1136"/>
      <c r="B1011" s="765"/>
      <c r="C1011" s="1137"/>
      <c r="D1011" s="1136"/>
      <c r="E1011" s="1137"/>
      <c r="F1011" s="1137"/>
      <c r="G1011" s="1137"/>
      <c r="H1011" s="1137"/>
      <c r="I1011" s="765"/>
      <c r="DE1011" s="818"/>
      <c r="DF1011" s="772" t="str">
        <f t="shared" si="15"/>
        <v/>
      </c>
      <c r="DG1011" s="832">
        <v>1009</v>
      </c>
    </row>
    <row r="1012" spans="1:111" s="753" customFormat="1" ht="12" hidden="1" customHeight="1" x14ac:dyDescent="0.15">
      <c r="A1012" s="1136"/>
      <c r="B1012" s="765"/>
      <c r="C1012" s="1137"/>
      <c r="D1012" s="1136"/>
      <c r="E1012" s="1137"/>
      <c r="F1012" s="1137"/>
      <c r="G1012" s="1137"/>
      <c r="H1012" s="1137"/>
      <c r="I1012" s="765"/>
      <c r="DE1012" s="818"/>
      <c r="DF1012" s="772" t="str">
        <f t="shared" si="15"/>
        <v/>
      </c>
      <c r="DG1012" s="832">
        <v>1010</v>
      </c>
    </row>
    <row r="1013" spans="1:111" s="753" customFormat="1" ht="12" hidden="1" customHeight="1" x14ac:dyDescent="0.15">
      <c r="A1013" s="1136"/>
      <c r="B1013" s="765"/>
      <c r="C1013" s="1137"/>
      <c r="D1013" s="1136"/>
      <c r="E1013" s="1137"/>
      <c r="F1013" s="1137"/>
      <c r="G1013" s="1137"/>
      <c r="H1013" s="1137"/>
      <c r="I1013" s="765"/>
      <c r="DE1013" s="818"/>
      <c r="DF1013" s="772" t="str">
        <f t="shared" si="15"/>
        <v/>
      </c>
      <c r="DG1013" s="832">
        <v>1011</v>
      </c>
    </row>
    <row r="1014" spans="1:111" s="753" customFormat="1" ht="12" hidden="1" customHeight="1" x14ac:dyDescent="0.15">
      <c r="A1014" s="1136"/>
      <c r="B1014" s="765"/>
      <c r="C1014" s="1137"/>
      <c r="D1014" s="1136"/>
      <c r="E1014" s="1137"/>
      <c r="F1014" s="1137"/>
      <c r="G1014" s="1137"/>
      <c r="H1014" s="1137"/>
      <c r="I1014" s="765"/>
      <c r="DE1014" s="818"/>
      <c r="DF1014" s="772" t="str">
        <f t="shared" si="15"/>
        <v/>
      </c>
      <c r="DG1014" s="832">
        <v>1012</v>
      </c>
    </row>
    <row r="1015" spans="1:111" s="753" customFormat="1" ht="12" hidden="1" customHeight="1" x14ac:dyDescent="0.15">
      <c r="A1015" s="1136"/>
      <c r="B1015" s="765"/>
      <c r="C1015" s="1137"/>
      <c r="D1015" s="1136"/>
      <c r="E1015" s="1137"/>
      <c r="F1015" s="1137"/>
      <c r="G1015" s="1137"/>
      <c r="H1015" s="1137"/>
      <c r="I1015" s="765"/>
      <c r="DE1015" s="818"/>
      <c r="DF1015" s="772" t="str">
        <f t="shared" si="15"/>
        <v/>
      </c>
      <c r="DG1015" s="832">
        <v>1013</v>
      </c>
    </row>
    <row r="1016" spans="1:111" s="753" customFormat="1" ht="12" hidden="1" customHeight="1" x14ac:dyDescent="0.15">
      <c r="A1016" s="1136"/>
      <c r="B1016" s="765"/>
      <c r="C1016" s="1137"/>
      <c r="D1016" s="1136"/>
      <c r="E1016" s="1137"/>
      <c r="F1016" s="1137"/>
      <c r="G1016" s="1137"/>
      <c r="H1016" s="1137"/>
      <c r="I1016" s="765"/>
      <c r="DE1016" s="818"/>
      <c r="DF1016" s="772" t="str">
        <f t="shared" si="15"/>
        <v/>
      </c>
      <c r="DG1016" s="832">
        <v>1014</v>
      </c>
    </row>
    <row r="1017" spans="1:111" s="753" customFormat="1" ht="12" hidden="1" customHeight="1" x14ac:dyDescent="0.15">
      <c r="A1017" s="1136"/>
      <c r="B1017" s="765"/>
      <c r="C1017" s="1137"/>
      <c r="D1017" s="1136"/>
      <c r="E1017" s="1137"/>
      <c r="F1017" s="1137"/>
      <c r="G1017" s="1137"/>
      <c r="H1017" s="1137"/>
      <c r="I1017" s="765"/>
      <c r="DE1017" s="818"/>
      <c r="DF1017" s="772" t="str">
        <f t="shared" si="15"/>
        <v/>
      </c>
      <c r="DG1017" s="832">
        <v>1015</v>
      </c>
    </row>
    <row r="1018" spans="1:111" s="753" customFormat="1" ht="12" hidden="1" customHeight="1" x14ac:dyDescent="0.15">
      <c r="A1018" s="1136"/>
      <c r="B1018" s="765"/>
      <c r="C1018" s="1137"/>
      <c r="D1018" s="1136"/>
      <c r="E1018" s="1137"/>
      <c r="F1018" s="1137"/>
      <c r="G1018" s="1137"/>
      <c r="H1018" s="1137"/>
      <c r="I1018" s="765"/>
      <c r="DE1018" s="818"/>
      <c r="DF1018" s="772" t="str">
        <f t="shared" si="15"/>
        <v/>
      </c>
      <c r="DG1018" s="832">
        <v>1016</v>
      </c>
    </row>
    <row r="1019" spans="1:111" s="753" customFormat="1" ht="12" hidden="1" customHeight="1" x14ac:dyDescent="0.15">
      <c r="A1019" s="1136"/>
      <c r="B1019" s="765"/>
      <c r="C1019" s="1137"/>
      <c r="D1019" s="1136"/>
      <c r="E1019" s="1137"/>
      <c r="F1019" s="1137"/>
      <c r="G1019" s="1137"/>
      <c r="H1019" s="1137"/>
      <c r="I1019" s="765"/>
      <c r="DE1019" s="818"/>
      <c r="DF1019" s="772" t="str">
        <f t="shared" si="15"/>
        <v/>
      </c>
      <c r="DG1019" s="832">
        <v>1017</v>
      </c>
    </row>
    <row r="1020" spans="1:111" s="753" customFormat="1" ht="12" hidden="1" customHeight="1" x14ac:dyDescent="0.15">
      <c r="A1020" s="1136"/>
      <c r="B1020" s="765"/>
      <c r="C1020" s="1137"/>
      <c r="D1020" s="1136"/>
      <c r="E1020" s="1137"/>
      <c r="F1020" s="1137"/>
      <c r="G1020" s="1137"/>
      <c r="H1020" s="1137"/>
      <c r="I1020" s="765"/>
      <c r="DE1020" s="818"/>
      <c r="DF1020" s="772" t="str">
        <f t="shared" si="15"/>
        <v/>
      </c>
      <c r="DG1020" s="832">
        <v>1018</v>
      </c>
    </row>
    <row r="1021" spans="1:111" s="753" customFormat="1" ht="12" hidden="1" customHeight="1" x14ac:dyDescent="0.15">
      <c r="A1021" s="1136"/>
      <c r="B1021" s="765"/>
      <c r="C1021" s="1137"/>
      <c r="D1021" s="1136"/>
      <c r="E1021" s="1137"/>
      <c r="F1021" s="1137"/>
      <c r="G1021" s="1137"/>
      <c r="H1021" s="1137"/>
      <c r="I1021" s="765"/>
      <c r="DE1021" s="818"/>
      <c r="DF1021" s="772" t="str">
        <f t="shared" si="15"/>
        <v/>
      </c>
      <c r="DG1021" s="832">
        <v>1019</v>
      </c>
    </row>
    <row r="1022" spans="1:111" s="753" customFormat="1" ht="12" hidden="1" customHeight="1" x14ac:dyDescent="0.15">
      <c r="A1022" s="1136"/>
      <c r="B1022" s="765"/>
      <c r="C1022" s="1137"/>
      <c r="D1022" s="1136"/>
      <c r="E1022" s="1137"/>
      <c r="F1022" s="1137"/>
      <c r="G1022" s="1137"/>
      <c r="H1022" s="1137"/>
      <c r="I1022" s="765"/>
      <c r="DE1022" s="818"/>
      <c r="DF1022" s="772" t="str">
        <f t="shared" si="15"/>
        <v/>
      </c>
      <c r="DG1022" s="832">
        <v>1020</v>
      </c>
    </row>
    <row r="1023" spans="1:111" s="753" customFormat="1" ht="12" hidden="1" customHeight="1" x14ac:dyDescent="0.15">
      <c r="A1023" s="1136"/>
      <c r="B1023" s="765"/>
      <c r="C1023" s="1137"/>
      <c r="D1023" s="1136"/>
      <c r="E1023" s="1137"/>
      <c r="F1023" s="1137"/>
      <c r="G1023" s="1137"/>
      <c r="H1023" s="1137"/>
      <c r="I1023" s="765"/>
      <c r="DE1023" s="818"/>
      <c r="DF1023" s="772" t="str">
        <f t="shared" si="15"/>
        <v/>
      </c>
      <c r="DG1023" s="832">
        <v>1021</v>
      </c>
    </row>
    <row r="1024" spans="1:111" s="753" customFormat="1" ht="12" hidden="1" customHeight="1" x14ac:dyDescent="0.15">
      <c r="A1024" s="1136"/>
      <c r="B1024" s="765"/>
      <c r="C1024" s="1137"/>
      <c r="D1024" s="1136"/>
      <c r="E1024" s="1137"/>
      <c r="F1024" s="1137"/>
      <c r="G1024" s="1137"/>
      <c r="H1024" s="1137"/>
      <c r="I1024" s="765"/>
      <c r="DE1024" s="818"/>
      <c r="DF1024" s="772" t="str">
        <f t="shared" si="15"/>
        <v/>
      </c>
      <c r="DG1024" s="832">
        <v>1022</v>
      </c>
    </row>
    <row r="1025" spans="1:111" s="753" customFormat="1" ht="12" hidden="1" customHeight="1" x14ac:dyDescent="0.15">
      <c r="A1025" s="1136"/>
      <c r="B1025" s="765"/>
      <c r="C1025" s="1137"/>
      <c r="D1025" s="1136"/>
      <c r="E1025" s="1137"/>
      <c r="F1025" s="1137"/>
      <c r="G1025" s="1137"/>
      <c r="H1025" s="1137"/>
      <c r="I1025" s="765"/>
      <c r="DE1025" s="818"/>
      <c r="DF1025" s="772" t="str">
        <f t="shared" si="15"/>
        <v/>
      </c>
      <c r="DG1025" s="832">
        <v>1023</v>
      </c>
    </row>
    <row r="1026" spans="1:111" s="753" customFormat="1" ht="12" hidden="1" customHeight="1" x14ac:dyDescent="0.15">
      <c r="A1026" s="1136"/>
      <c r="B1026" s="765"/>
      <c r="C1026" s="1137"/>
      <c r="D1026" s="1136"/>
      <c r="E1026" s="1137"/>
      <c r="F1026" s="1137"/>
      <c r="G1026" s="1137"/>
      <c r="H1026" s="1137"/>
      <c r="I1026" s="765"/>
      <c r="DE1026" s="818"/>
      <c r="DF1026" s="772" t="str">
        <f t="shared" si="15"/>
        <v/>
      </c>
      <c r="DG1026" s="832">
        <v>1024</v>
      </c>
    </row>
    <row r="1027" spans="1:111" s="753" customFormat="1" ht="12" hidden="1" customHeight="1" x14ac:dyDescent="0.15">
      <c r="A1027" s="1136"/>
      <c r="B1027" s="765"/>
      <c r="C1027" s="1137"/>
      <c r="D1027" s="1136"/>
      <c r="E1027" s="1137"/>
      <c r="F1027" s="1137"/>
      <c r="G1027" s="1137"/>
      <c r="H1027" s="1137"/>
      <c r="I1027" s="765"/>
      <c r="DE1027" s="818"/>
      <c r="DF1027" s="772" t="str">
        <f t="shared" si="15"/>
        <v/>
      </c>
      <c r="DG1027" s="832">
        <v>1025</v>
      </c>
    </row>
    <row r="1028" spans="1:111" s="753" customFormat="1" ht="12" hidden="1" customHeight="1" x14ac:dyDescent="0.15">
      <c r="A1028" s="1136"/>
      <c r="B1028" s="765"/>
      <c r="C1028" s="1137"/>
      <c r="D1028" s="1136"/>
      <c r="E1028" s="1137"/>
      <c r="F1028" s="1137"/>
      <c r="G1028" s="1137"/>
      <c r="H1028" s="1137"/>
      <c r="I1028" s="765"/>
      <c r="DE1028" s="818"/>
      <c r="DF1028" s="772" t="str">
        <f t="shared" si="15"/>
        <v/>
      </c>
      <c r="DG1028" s="832">
        <v>1026</v>
      </c>
    </row>
    <row r="1029" spans="1:111" s="753" customFormat="1" ht="12" hidden="1" customHeight="1" x14ac:dyDescent="0.15">
      <c r="A1029" s="1136"/>
      <c r="B1029" s="765"/>
      <c r="C1029" s="1137"/>
      <c r="D1029" s="1136"/>
      <c r="E1029" s="1137"/>
      <c r="F1029" s="1137"/>
      <c r="G1029" s="1137"/>
      <c r="H1029" s="1137"/>
      <c r="I1029" s="765"/>
      <c r="DE1029" s="818"/>
      <c r="DF1029" s="772" t="str">
        <f t="shared" si="15"/>
        <v/>
      </c>
      <c r="DG1029" s="832">
        <v>1027</v>
      </c>
    </row>
    <row r="1030" spans="1:111" s="753" customFormat="1" ht="12" hidden="1" customHeight="1" x14ac:dyDescent="0.15">
      <c r="A1030" s="1136"/>
      <c r="B1030" s="765"/>
      <c r="C1030" s="1137"/>
      <c r="D1030" s="1136"/>
      <c r="E1030" s="1137"/>
      <c r="F1030" s="1137"/>
      <c r="G1030" s="1137"/>
      <c r="H1030" s="1137"/>
      <c r="I1030" s="765"/>
      <c r="DE1030" s="818"/>
      <c r="DF1030" s="772" t="str">
        <f t="shared" si="15"/>
        <v/>
      </c>
      <c r="DG1030" s="832">
        <v>1028</v>
      </c>
    </row>
    <row r="1031" spans="1:111" s="753" customFormat="1" ht="12" hidden="1" customHeight="1" x14ac:dyDescent="0.15">
      <c r="A1031" s="1136"/>
      <c r="B1031" s="765"/>
      <c r="C1031" s="1137"/>
      <c r="D1031" s="1136"/>
      <c r="E1031" s="1137"/>
      <c r="F1031" s="1137"/>
      <c r="G1031" s="1137"/>
      <c r="H1031" s="1137"/>
      <c r="I1031" s="765"/>
      <c r="DE1031" s="818"/>
      <c r="DF1031" s="772" t="str">
        <f t="shared" ref="DF1031:DF1094" si="16">IF(COUNTA(A1031:I1031)&gt;0,DG1031,"")</f>
        <v/>
      </c>
      <c r="DG1031" s="832">
        <v>1029</v>
      </c>
    </row>
    <row r="1032" spans="1:111" s="753" customFormat="1" ht="12" hidden="1" customHeight="1" x14ac:dyDescent="0.15">
      <c r="A1032" s="1136"/>
      <c r="B1032" s="765"/>
      <c r="C1032" s="1137"/>
      <c r="D1032" s="1136"/>
      <c r="E1032" s="1137"/>
      <c r="F1032" s="1137"/>
      <c r="G1032" s="1137"/>
      <c r="H1032" s="1137"/>
      <c r="I1032" s="765"/>
      <c r="DE1032" s="818"/>
      <c r="DF1032" s="772" t="str">
        <f t="shared" si="16"/>
        <v/>
      </c>
      <c r="DG1032" s="832">
        <v>1030</v>
      </c>
    </row>
    <row r="1033" spans="1:111" s="753" customFormat="1" ht="12" hidden="1" customHeight="1" x14ac:dyDescent="0.15">
      <c r="A1033" s="1136"/>
      <c r="B1033" s="765"/>
      <c r="C1033" s="1137"/>
      <c r="D1033" s="1136"/>
      <c r="E1033" s="1137"/>
      <c r="F1033" s="1137"/>
      <c r="G1033" s="1137"/>
      <c r="H1033" s="1137"/>
      <c r="I1033" s="765"/>
      <c r="DE1033" s="818"/>
      <c r="DF1033" s="772" t="str">
        <f t="shared" si="16"/>
        <v/>
      </c>
      <c r="DG1033" s="832">
        <v>1031</v>
      </c>
    </row>
    <row r="1034" spans="1:111" s="753" customFormat="1" ht="12" hidden="1" customHeight="1" x14ac:dyDescent="0.15">
      <c r="A1034" s="1136"/>
      <c r="B1034" s="765"/>
      <c r="C1034" s="1137"/>
      <c r="D1034" s="1136"/>
      <c r="E1034" s="1137"/>
      <c r="F1034" s="1137"/>
      <c r="G1034" s="1137"/>
      <c r="H1034" s="1137"/>
      <c r="I1034" s="765"/>
      <c r="DE1034" s="818"/>
      <c r="DF1034" s="772" t="str">
        <f t="shared" si="16"/>
        <v/>
      </c>
      <c r="DG1034" s="832">
        <v>1032</v>
      </c>
    </row>
    <row r="1035" spans="1:111" s="753" customFormat="1" ht="12" hidden="1" customHeight="1" x14ac:dyDescent="0.15">
      <c r="A1035" s="1136"/>
      <c r="B1035" s="765"/>
      <c r="C1035" s="1137"/>
      <c r="D1035" s="1136"/>
      <c r="E1035" s="1137"/>
      <c r="F1035" s="1137"/>
      <c r="G1035" s="1137"/>
      <c r="H1035" s="1137"/>
      <c r="I1035" s="765"/>
      <c r="DE1035" s="818"/>
      <c r="DF1035" s="772" t="str">
        <f t="shared" si="16"/>
        <v/>
      </c>
      <c r="DG1035" s="832">
        <v>1033</v>
      </c>
    </row>
    <row r="1036" spans="1:111" s="753" customFormat="1" ht="12" hidden="1" customHeight="1" x14ac:dyDescent="0.15">
      <c r="A1036" s="1136"/>
      <c r="B1036" s="765"/>
      <c r="C1036" s="1137"/>
      <c r="D1036" s="1136"/>
      <c r="E1036" s="1137"/>
      <c r="F1036" s="1137"/>
      <c r="G1036" s="1137"/>
      <c r="H1036" s="1137"/>
      <c r="I1036" s="765"/>
      <c r="DE1036" s="818"/>
      <c r="DF1036" s="772" t="str">
        <f t="shared" si="16"/>
        <v/>
      </c>
      <c r="DG1036" s="832">
        <v>1034</v>
      </c>
    </row>
    <row r="1037" spans="1:111" s="753" customFormat="1" ht="12" hidden="1" customHeight="1" x14ac:dyDescent="0.15">
      <c r="A1037" s="1136"/>
      <c r="B1037" s="765"/>
      <c r="C1037" s="1137"/>
      <c r="D1037" s="1136"/>
      <c r="E1037" s="1137"/>
      <c r="F1037" s="1137"/>
      <c r="G1037" s="1137"/>
      <c r="H1037" s="1137"/>
      <c r="I1037" s="765"/>
      <c r="DE1037" s="818"/>
      <c r="DF1037" s="772" t="str">
        <f t="shared" si="16"/>
        <v/>
      </c>
      <c r="DG1037" s="832">
        <v>1035</v>
      </c>
    </row>
    <row r="1038" spans="1:111" s="753" customFormat="1" ht="12" hidden="1" customHeight="1" x14ac:dyDescent="0.15">
      <c r="A1038" s="1136"/>
      <c r="B1038" s="765"/>
      <c r="C1038" s="1137"/>
      <c r="D1038" s="1136"/>
      <c r="E1038" s="1137"/>
      <c r="F1038" s="1137"/>
      <c r="G1038" s="1137"/>
      <c r="H1038" s="1137"/>
      <c r="I1038" s="765"/>
      <c r="DE1038" s="818"/>
      <c r="DF1038" s="772" t="str">
        <f t="shared" si="16"/>
        <v/>
      </c>
      <c r="DG1038" s="832">
        <v>1036</v>
      </c>
    </row>
    <row r="1039" spans="1:111" s="753" customFormat="1" ht="12" hidden="1" customHeight="1" x14ac:dyDescent="0.15">
      <c r="A1039" s="1136"/>
      <c r="B1039" s="765"/>
      <c r="C1039" s="1137"/>
      <c r="D1039" s="1136"/>
      <c r="E1039" s="1137"/>
      <c r="F1039" s="1137"/>
      <c r="G1039" s="1137"/>
      <c r="H1039" s="1137"/>
      <c r="I1039" s="765"/>
      <c r="DE1039" s="818"/>
      <c r="DF1039" s="772" t="str">
        <f t="shared" si="16"/>
        <v/>
      </c>
      <c r="DG1039" s="832">
        <v>1037</v>
      </c>
    </row>
    <row r="1040" spans="1:111" s="753" customFormat="1" ht="12" hidden="1" customHeight="1" x14ac:dyDescent="0.15">
      <c r="A1040" s="1136"/>
      <c r="B1040" s="765"/>
      <c r="C1040" s="1137"/>
      <c r="D1040" s="1136"/>
      <c r="E1040" s="1137"/>
      <c r="F1040" s="1137"/>
      <c r="G1040" s="1137"/>
      <c r="H1040" s="1137"/>
      <c r="I1040" s="765"/>
      <c r="DE1040" s="818"/>
      <c r="DF1040" s="772" t="str">
        <f t="shared" si="16"/>
        <v/>
      </c>
      <c r="DG1040" s="832">
        <v>1038</v>
      </c>
    </row>
    <row r="1041" spans="1:111" s="753" customFormat="1" ht="12" hidden="1" customHeight="1" x14ac:dyDescent="0.15">
      <c r="A1041" s="1136"/>
      <c r="B1041" s="765"/>
      <c r="C1041" s="1137"/>
      <c r="D1041" s="1136"/>
      <c r="E1041" s="1137"/>
      <c r="F1041" s="1137"/>
      <c r="G1041" s="1137"/>
      <c r="H1041" s="1137"/>
      <c r="I1041" s="765"/>
      <c r="DE1041" s="818"/>
      <c r="DF1041" s="772" t="str">
        <f t="shared" si="16"/>
        <v/>
      </c>
      <c r="DG1041" s="832">
        <v>1039</v>
      </c>
    </row>
    <row r="1042" spans="1:111" s="753" customFormat="1" ht="12" hidden="1" customHeight="1" x14ac:dyDescent="0.15">
      <c r="A1042" s="1136"/>
      <c r="B1042" s="765"/>
      <c r="C1042" s="1137"/>
      <c r="D1042" s="1136"/>
      <c r="E1042" s="1137"/>
      <c r="F1042" s="1137"/>
      <c r="G1042" s="1137"/>
      <c r="H1042" s="1137"/>
      <c r="I1042" s="765"/>
      <c r="DE1042" s="818"/>
      <c r="DF1042" s="772" t="str">
        <f t="shared" si="16"/>
        <v/>
      </c>
      <c r="DG1042" s="832">
        <v>1040</v>
      </c>
    </row>
    <row r="1043" spans="1:111" s="753" customFormat="1" ht="12" hidden="1" customHeight="1" x14ac:dyDescent="0.15">
      <c r="A1043" s="1136"/>
      <c r="B1043" s="765"/>
      <c r="C1043" s="1137"/>
      <c r="D1043" s="1136"/>
      <c r="E1043" s="1137"/>
      <c r="F1043" s="1137"/>
      <c r="G1043" s="1137"/>
      <c r="H1043" s="1137"/>
      <c r="I1043" s="765"/>
      <c r="DE1043" s="818"/>
      <c r="DF1043" s="772" t="str">
        <f t="shared" si="16"/>
        <v/>
      </c>
      <c r="DG1043" s="832">
        <v>1041</v>
      </c>
    </row>
    <row r="1044" spans="1:111" s="753" customFormat="1" ht="12" hidden="1" customHeight="1" x14ac:dyDescent="0.15">
      <c r="A1044" s="1136"/>
      <c r="B1044" s="765"/>
      <c r="C1044" s="1137"/>
      <c r="D1044" s="1136"/>
      <c r="E1044" s="1137"/>
      <c r="F1044" s="1137"/>
      <c r="G1044" s="1137"/>
      <c r="H1044" s="1137"/>
      <c r="I1044" s="765"/>
      <c r="DE1044" s="818"/>
      <c r="DF1044" s="772" t="str">
        <f t="shared" si="16"/>
        <v/>
      </c>
      <c r="DG1044" s="832">
        <v>1042</v>
      </c>
    </row>
    <row r="1045" spans="1:111" s="753" customFormat="1" ht="12" hidden="1" customHeight="1" x14ac:dyDescent="0.15">
      <c r="A1045" s="1136"/>
      <c r="B1045" s="765"/>
      <c r="C1045" s="1137"/>
      <c r="D1045" s="1136"/>
      <c r="E1045" s="1137"/>
      <c r="F1045" s="1137"/>
      <c r="G1045" s="1137"/>
      <c r="H1045" s="1137"/>
      <c r="I1045" s="765"/>
      <c r="DE1045" s="818"/>
      <c r="DF1045" s="772" t="str">
        <f t="shared" si="16"/>
        <v/>
      </c>
      <c r="DG1045" s="832">
        <v>1043</v>
      </c>
    </row>
    <row r="1046" spans="1:111" s="753" customFormat="1" ht="12" hidden="1" customHeight="1" x14ac:dyDescent="0.15">
      <c r="A1046" s="1136"/>
      <c r="B1046" s="765"/>
      <c r="C1046" s="1137"/>
      <c r="D1046" s="1136"/>
      <c r="E1046" s="1137"/>
      <c r="F1046" s="1137"/>
      <c r="G1046" s="1137"/>
      <c r="H1046" s="1137"/>
      <c r="I1046" s="765"/>
      <c r="DE1046" s="818"/>
      <c r="DF1046" s="772" t="str">
        <f t="shared" si="16"/>
        <v/>
      </c>
      <c r="DG1046" s="832">
        <v>1044</v>
      </c>
    </row>
    <row r="1047" spans="1:111" s="753" customFormat="1" ht="12" hidden="1" customHeight="1" x14ac:dyDescent="0.15">
      <c r="A1047" s="1136"/>
      <c r="B1047" s="765"/>
      <c r="C1047" s="1137"/>
      <c r="D1047" s="1136"/>
      <c r="E1047" s="1137"/>
      <c r="F1047" s="1137"/>
      <c r="G1047" s="1137"/>
      <c r="H1047" s="1137"/>
      <c r="I1047" s="765"/>
      <c r="DE1047" s="818"/>
      <c r="DF1047" s="772" t="str">
        <f t="shared" si="16"/>
        <v/>
      </c>
      <c r="DG1047" s="832">
        <v>1045</v>
      </c>
    </row>
    <row r="1048" spans="1:111" s="753" customFormat="1" ht="12" hidden="1" customHeight="1" x14ac:dyDescent="0.15">
      <c r="A1048" s="1136"/>
      <c r="B1048" s="765"/>
      <c r="C1048" s="1137"/>
      <c r="D1048" s="1136"/>
      <c r="E1048" s="1137"/>
      <c r="F1048" s="1137"/>
      <c r="G1048" s="1137"/>
      <c r="H1048" s="1137"/>
      <c r="I1048" s="765"/>
      <c r="DE1048" s="818"/>
      <c r="DF1048" s="772" t="str">
        <f t="shared" si="16"/>
        <v/>
      </c>
      <c r="DG1048" s="832">
        <v>1046</v>
      </c>
    </row>
    <row r="1049" spans="1:111" s="753" customFormat="1" ht="12" hidden="1" customHeight="1" x14ac:dyDescent="0.15">
      <c r="A1049" s="1136"/>
      <c r="B1049" s="765"/>
      <c r="C1049" s="1137"/>
      <c r="D1049" s="1136"/>
      <c r="E1049" s="1137"/>
      <c r="F1049" s="1137"/>
      <c r="G1049" s="1137"/>
      <c r="H1049" s="1137"/>
      <c r="I1049" s="765"/>
      <c r="DE1049" s="818"/>
      <c r="DF1049" s="772" t="str">
        <f t="shared" si="16"/>
        <v/>
      </c>
      <c r="DG1049" s="832">
        <v>1047</v>
      </c>
    </row>
    <row r="1050" spans="1:111" s="753" customFormat="1" ht="12" hidden="1" customHeight="1" x14ac:dyDescent="0.15">
      <c r="A1050" s="1136"/>
      <c r="B1050" s="765"/>
      <c r="C1050" s="1137"/>
      <c r="D1050" s="1136"/>
      <c r="E1050" s="1137"/>
      <c r="F1050" s="1137"/>
      <c r="G1050" s="1137"/>
      <c r="H1050" s="1137"/>
      <c r="I1050" s="765"/>
      <c r="DE1050" s="818"/>
      <c r="DF1050" s="772" t="str">
        <f t="shared" si="16"/>
        <v/>
      </c>
      <c r="DG1050" s="832">
        <v>1048</v>
      </c>
    </row>
    <row r="1051" spans="1:111" s="753" customFormat="1" ht="12" hidden="1" customHeight="1" x14ac:dyDescent="0.15">
      <c r="A1051" s="1136"/>
      <c r="B1051" s="765"/>
      <c r="C1051" s="1137"/>
      <c r="D1051" s="1136"/>
      <c r="E1051" s="1137"/>
      <c r="F1051" s="1137"/>
      <c r="G1051" s="1137"/>
      <c r="H1051" s="1137"/>
      <c r="I1051" s="765"/>
      <c r="DE1051" s="818"/>
      <c r="DF1051" s="772" t="str">
        <f t="shared" si="16"/>
        <v/>
      </c>
      <c r="DG1051" s="832">
        <v>1049</v>
      </c>
    </row>
    <row r="1052" spans="1:111" s="753" customFormat="1" ht="12" hidden="1" customHeight="1" x14ac:dyDescent="0.15">
      <c r="A1052" s="1136"/>
      <c r="B1052" s="765"/>
      <c r="C1052" s="1137"/>
      <c r="D1052" s="1136"/>
      <c r="E1052" s="1137"/>
      <c r="F1052" s="1137"/>
      <c r="G1052" s="1137"/>
      <c r="H1052" s="1137"/>
      <c r="I1052" s="765"/>
      <c r="DE1052" s="818"/>
      <c r="DF1052" s="772" t="str">
        <f t="shared" si="16"/>
        <v/>
      </c>
      <c r="DG1052" s="832">
        <v>1050</v>
      </c>
    </row>
    <row r="1053" spans="1:111" s="753" customFormat="1" ht="12" hidden="1" customHeight="1" x14ac:dyDescent="0.15">
      <c r="A1053" s="1136"/>
      <c r="B1053" s="765"/>
      <c r="C1053" s="1137"/>
      <c r="D1053" s="1136"/>
      <c r="E1053" s="1137"/>
      <c r="F1053" s="1137"/>
      <c r="G1053" s="1137"/>
      <c r="H1053" s="1137"/>
      <c r="I1053" s="765"/>
      <c r="DE1053" s="818"/>
      <c r="DF1053" s="772" t="str">
        <f t="shared" si="16"/>
        <v/>
      </c>
      <c r="DG1053" s="832">
        <v>1051</v>
      </c>
    </row>
    <row r="1054" spans="1:111" s="753" customFormat="1" ht="12" hidden="1" customHeight="1" x14ac:dyDescent="0.15">
      <c r="A1054" s="1136"/>
      <c r="B1054" s="765"/>
      <c r="C1054" s="1137"/>
      <c r="D1054" s="1136"/>
      <c r="E1054" s="1137"/>
      <c r="F1054" s="1137"/>
      <c r="G1054" s="1137"/>
      <c r="H1054" s="1137"/>
      <c r="I1054" s="765"/>
      <c r="DE1054" s="818"/>
      <c r="DF1054" s="772" t="str">
        <f t="shared" si="16"/>
        <v/>
      </c>
      <c r="DG1054" s="832">
        <v>1052</v>
      </c>
    </row>
    <row r="1055" spans="1:111" s="753" customFormat="1" ht="12" hidden="1" customHeight="1" x14ac:dyDescent="0.15">
      <c r="A1055" s="1136"/>
      <c r="B1055" s="765"/>
      <c r="C1055" s="1137"/>
      <c r="D1055" s="1136"/>
      <c r="E1055" s="1137"/>
      <c r="F1055" s="1137"/>
      <c r="G1055" s="1137"/>
      <c r="H1055" s="1137"/>
      <c r="I1055" s="765"/>
      <c r="DE1055" s="818"/>
      <c r="DF1055" s="772" t="str">
        <f t="shared" si="16"/>
        <v/>
      </c>
      <c r="DG1055" s="832">
        <v>1053</v>
      </c>
    </row>
    <row r="1056" spans="1:111" s="753" customFormat="1" ht="12" hidden="1" customHeight="1" x14ac:dyDescent="0.15">
      <c r="A1056" s="1136"/>
      <c r="B1056" s="765"/>
      <c r="C1056" s="1137"/>
      <c r="D1056" s="1136"/>
      <c r="E1056" s="1137"/>
      <c r="F1056" s="1137"/>
      <c r="G1056" s="1137"/>
      <c r="H1056" s="1137"/>
      <c r="I1056" s="765"/>
      <c r="DE1056" s="818"/>
      <c r="DF1056" s="772" t="str">
        <f t="shared" si="16"/>
        <v/>
      </c>
      <c r="DG1056" s="832">
        <v>1054</v>
      </c>
    </row>
    <row r="1057" spans="1:111" s="753" customFormat="1" ht="12" hidden="1" customHeight="1" x14ac:dyDescent="0.15">
      <c r="A1057" s="1136"/>
      <c r="B1057" s="765"/>
      <c r="C1057" s="1137"/>
      <c r="D1057" s="1136"/>
      <c r="E1057" s="1137"/>
      <c r="F1057" s="1137"/>
      <c r="G1057" s="1137"/>
      <c r="H1057" s="1137"/>
      <c r="I1057" s="765"/>
      <c r="DE1057" s="818"/>
      <c r="DF1057" s="772" t="str">
        <f t="shared" si="16"/>
        <v/>
      </c>
      <c r="DG1057" s="832">
        <v>1055</v>
      </c>
    </row>
    <row r="1058" spans="1:111" s="753" customFormat="1" ht="12" hidden="1" customHeight="1" x14ac:dyDescent="0.15">
      <c r="A1058" s="1136"/>
      <c r="B1058" s="765"/>
      <c r="C1058" s="1137"/>
      <c r="D1058" s="1136"/>
      <c r="E1058" s="1137"/>
      <c r="F1058" s="1137"/>
      <c r="G1058" s="1137"/>
      <c r="H1058" s="1137"/>
      <c r="I1058" s="765"/>
      <c r="DE1058" s="818"/>
      <c r="DF1058" s="772" t="str">
        <f t="shared" si="16"/>
        <v/>
      </c>
      <c r="DG1058" s="832">
        <v>1056</v>
      </c>
    </row>
    <row r="1059" spans="1:111" s="753" customFormat="1" ht="12" hidden="1" customHeight="1" x14ac:dyDescent="0.15">
      <c r="A1059" s="1136"/>
      <c r="B1059" s="765"/>
      <c r="C1059" s="1137"/>
      <c r="D1059" s="1136"/>
      <c r="E1059" s="1137"/>
      <c r="F1059" s="1137"/>
      <c r="G1059" s="1137"/>
      <c r="H1059" s="1137"/>
      <c r="I1059" s="765"/>
      <c r="DE1059" s="818"/>
      <c r="DF1059" s="772" t="str">
        <f t="shared" si="16"/>
        <v/>
      </c>
      <c r="DG1059" s="832">
        <v>1057</v>
      </c>
    </row>
    <row r="1060" spans="1:111" s="753" customFormat="1" ht="12" hidden="1" customHeight="1" x14ac:dyDescent="0.15">
      <c r="A1060" s="1136"/>
      <c r="B1060" s="765"/>
      <c r="C1060" s="1137"/>
      <c r="D1060" s="1136"/>
      <c r="E1060" s="1137"/>
      <c r="F1060" s="1137"/>
      <c r="G1060" s="1137"/>
      <c r="H1060" s="1137"/>
      <c r="I1060" s="765"/>
      <c r="DE1060" s="818"/>
      <c r="DF1060" s="772" t="str">
        <f t="shared" si="16"/>
        <v/>
      </c>
      <c r="DG1060" s="832">
        <v>1058</v>
      </c>
    </row>
    <row r="1061" spans="1:111" s="753" customFormat="1" ht="12" hidden="1" customHeight="1" x14ac:dyDescent="0.15">
      <c r="A1061" s="1136"/>
      <c r="B1061" s="765"/>
      <c r="C1061" s="1137"/>
      <c r="D1061" s="1136"/>
      <c r="E1061" s="1137"/>
      <c r="F1061" s="1137"/>
      <c r="G1061" s="1137"/>
      <c r="H1061" s="1137"/>
      <c r="I1061" s="765"/>
      <c r="DE1061" s="818"/>
      <c r="DF1061" s="772" t="str">
        <f t="shared" si="16"/>
        <v/>
      </c>
      <c r="DG1061" s="832">
        <v>1059</v>
      </c>
    </row>
    <row r="1062" spans="1:111" s="753" customFormat="1" ht="12" hidden="1" customHeight="1" x14ac:dyDescent="0.15">
      <c r="A1062" s="1136"/>
      <c r="B1062" s="765"/>
      <c r="C1062" s="1137"/>
      <c r="D1062" s="1136"/>
      <c r="E1062" s="1137"/>
      <c r="F1062" s="1137"/>
      <c r="G1062" s="1137"/>
      <c r="H1062" s="1137"/>
      <c r="I1062" s="765"/>
      <c r="DE1062" s="818"/>
      <c r="DF1062" s="772" t="str">
        <f t="shared" si="16"/>
        <v/>
      </c>
      <c r="DG1062" s="832">
        <v>1060</v>
      </c>
    </row>
    <row r="1063" spans="1:111" s="753" customFormat="1" ht="12" hidden="1" customHeight="1" x14ac:dyDescent="0.15">
      <c r="A1063" s="1136"/>
      <c r="B1063" s="765"/>
      <c r="C1063" s="1137"/>
      <c r="D1063" s="1136"/>
      <c r="E1063" s="1137"/>
      <c r="F1063" s="1137"/>
      <c r="G1063" s="1137"/>
      <c r="H1063" s="1137"/>
      <c r="I1063" s="765"/>
      <c r="DE1063" s="818"/>
      <c r="DF1063" s="772" t="str">
        <f t="shared" si="16"/>
        <v/>
      </c>
      <c r="DG1063" s="832">
        <v>1061</v>
      </c>
    </row>
    <row r="1064" spans="1:111" s="753" customFormat="1" ht="12" hidden="1" customHeight="1" x14ac:dyDescent="0.15">
      <c r="A1064" s="1136"/>
      <c r="B1064" s="765"/>
      <c r="C1064" s="1137"/>
      <c r="D1064" s="1136"/>
      <c r="E1064" s="1137"/>
      <c r="F1064" s="1137"/>
      <c r="G1064" s="1137"/>
      <c r="H1064" s="1137"/>
      <c r="I1064" s="765"/>
      <c r="DE1064" s="818"/>
      <c r="DF1064" s="772" t="str">
        <f t="shared" si="16"/>
        <v/>
      </c>
      <c r="DG1064" s="832">
        <v>1062</v>
      </c>
    </row>
    <row r="1065" spans="1:111" s="753" customFormat="1" ht="12" hidden="1" customHeight="1" x14ac:dyDescent="0.15">
      <c r="A1065" s="1136"/>
      <c r="B1065" s="765"/>
      <c r="C1065" s="1137"/>
      <c r="D1065" s="1136"/>
      <c r="E1065" s="1137"/>
      <c r="F1065" s="1137"/>
      <c r="G1065" s="1137"/>
      <c r="H1065" s="1137"/>
      <c r="I1065" s="765"/>
      <c r="DE1065" s="818"/>
      <c r="DF1065" s="772" t="str">
        <f t="shared" si="16"/>
        <v/>
      </c>
      <c r="DG1065" s="832">
        <v>1063</v>
      </c>
    </row>
    <row r="1066" spans="1:111" s="753" customFormat="1" ht="12" hidden="1" customHeight="1" x14ac:dyDescent="0.15">
      <c r="A1066" s="1136"/>
      <c r="B1066" s="765"/>
      <c r="C1066" s="1137"/>
      <c r="D1066" s="1136"/>
      <c r="E1066" s="1137"/>
      <c r="F1066" s="1137"/>
      <c r="G1066" s="1137"/>
      <c r="H1066" s="1137"/>
      <c r="I1066" s="765"/>
      <c r="DE1066" s="818"/>
      <c r="DF1066" s="772" t="str">
        <f t="shared" si="16"/>
        <v/>
      </c>
      <c r="DG1066" s="832">
        <v>1064</v>
      </c>
    </row>
    <row r="1067" spans="1:111" s="753" customFormat="1" ht="12" hidden="1" customHeight="1" x14ac:dyDescent="0.15">
      <c r="A1067" s="1136"/>
      <c r="B1067" s="765"/>
      <c r="C1067" s="1137"/>
      <c r="D1067" s="1136"/>
      <c r="E1067" s="1137"/>
      <c r="F1067" s="1137"/>
      <c r="G1067" s="1137"/>
      <c r="H1067" s="1137"/>
      <c r="I1067" s="765"/>
      <c r="DE1067" s="818"/>
      <c r="DF1067" s="772" t="str">
        <f t="shared" si="16"/>
        <v/>
      </c>
      <c r="DG1067" s="832">
        <v>1065</v>
      </c>
    </row>
    <row r="1068" spans="1:111" s="753" customFormat="1" ht="12" hidden="1" customHeight="1" x14ac:dyDescent="0.15">
      <c r="A1068" s="1136"/>
      <c r="B1068" s="765"/>
      <c r="C1068" s="1137"/>
      <c r="D1068" s="1136"/>
      <c r="E1068" s="1137"/>
      <c r="F1068" s="1137"/>
      <c r="G1068" s="1137"/>
      <c r="H1068" s="1137"/>
      <c r="I1068" s="765"/>
      <c r="DE1068" s="818"/>
      <c r="DF1068" s="772" t="str">
        <f t="shared" si="16"/>
        <v/>
      </c>
      <c r="DG1068" s="832">
        <v>1066</v>
      </c>
    </row>
    <row r="1069" spans="1:111" s="753" customFormat="1" ht="12" hidden="1" customHeight="1" x14ac:dyDescent="0.15">
      <c r="A1069" s="1136"/>
      <c r="B1069" s="765"/>
      <c r="C1069" s="1137"/>
      <c r="D1069" s="1136"/>
      <c r="E1069" s="1137"/>
      <c r="F1069" s="1137"/>
      <c r="G1069" s="1137"/>
      <c r="H1069" s="1137"/>
      <c r="I1069" s="765"/>
      <c r="DE1069" s="818"/>
      <c r="DF1069" s="772" t="str">
        <f t="shared" si="16"/>
        <v/>
      </c>
      <c r="DG1069" s="832">
        <v>1067</v>
      </c>
    </row>
    <row r="1070" spans="1:111" s="753" customFormat="1" ht="12" hidden="1" customHeight="1" x14ac:dyDescent="0.15">
      <c r="A1070" s="1136"/>
      <c r="B1070" s="765"/>
      <c r="C1070" s="1137"/>
      <c r="D1070" s="1136"/>
      <c r="E1070" s="1137"/>
      <c r="F1070" s="1137"/>
      <c r="G1070" s="1137"/>
      <c r="H1070" s="1137"/>
      <c r="I1070" s="765"/>
      <c r="DE1070" s="818"/>
      <c r="DF1070" s="772" t="str">
        <f t="shared" si="16"/>
        <v/>
      </c>
      <c r="DG1070" s="832">
        <v>1068</v>
      </c>
    </row>
    <row r="1071" spans="1:111" s="753" customFormat="1" ht="12" hidden="1" customHeight="1" x14ac:dyDescent="0.15">
      <c r="A1071" s="1136"/>
      <c r="B1071" s="765"/>
      <c r="C1071" s="1137"/>
      <c r="D1071" s="1136"/>
      <c r="E1071" s="1137"/>
      <c r="F1071" s="1137"/>
      <c r="G1071" s="1137"/>
      <c r="H1071" s="1137"/>
      <c r="I1071" s="765"/>
      <c r="DE1071" s="818"/>
      <c r="DF1071" s="772" t="str">
        <f t="shared" si="16"/>
        <v/>
      </c>
      <c r="DG1071" s="832">
        <v>1069</v>
      </c>
    </row>
    <row r="1072" spans="1:111" s="753" customFormat="1" ht="12" hidden="1" customHeight="1" x14ac:dyDescent="0.15">
      <c r="A1072" s="1136"/>
      <c r="B1072" s="765"/>
      <c r="C1072" s="1137"/>
      <c r="D1072" s="1136"/>
      <c r="E1072" s="1137"/>
      <c r="F1072" s="1137"/>
      <c r="G1072" s="1137"/>
      <c r="H1072" s="1137"/>
      <c r="I1072" s="765"/>
      <c r="DE1072" s="818"/>
      <c r="DF1072" s="772" t="str">
        <f t="shared" si="16"/>
        <v/>
      </c>
      <c r="DG1072" s="832">
        <v>1070</v>
      </c>
    </row>
    <row r="1073" spans="1:111" s="753" customFormat="1" ht="12" hidden="1" customHeight="1" x14ac:dyDescent="0.15">
      <c r="A1073" s="1136"/>
      <c r="B1073" s="765"/>
      <c r="C1073" s="1137"/>
      <c r="D1073" s="1136"/>
      <c r="E1073" s="1137"/>
      <c r="F1073" s="1137"/>
      <c r="G1073" s="1137"/>
      <c r="H1073" s="1137"/>
      <c r="I1073" s="765"/>
      <c r="DE1073" s="818"/>
      <c r="DF1073" s="772" t="str">
        <f t="shared" si="16"/>
        <v/>
      </c>
      <c r="DG1073" s="832">
        <v>1071</v>
      </c>
    </row>
    <row r="1074" spans="1:111" s="753" customFormat="1" ht="12" hidden="1" customHeight="1" x14ac:dyDescent="0.15">
      <c r="A1074" s="1136"/>
      <c r="B1074" s="765"/>
      <c r="C1074" s="1137"/>
      <c r="D1074" s="1136"/>
      <c r="E1074" s="1137"/>
      <c r="F1074" s="1137"/>
      <c r="G1074" s="1137"/>
      <c r="H1074" s="1137"/>
      <c r="I1074" s="765"/>
      <c r="DE1074" s="818"/>
      <c r="DF1074" s="772" t="str">
        <f t="shared" si="16"/>
        <v/>
      </c>
      <c r="DG1074" s="832">
        <v>1072</v>
      </c>
    </row>
    <row r="1075" spans="1:111" s="753" customFormat="1" ht="12" hidden="1" customHeight="1" x14ac:dyDescent="0.15">
      <c r="A1075" s="1136"/>
      <c r="B1075" s="765"/>
      <c r="C1075" s="1137"/>
      <c r="D1075" s="1136"/>
      <c r="E1075" s="1137"/>
      <c r="F1075" s="1137"/>
      <c r="G1075" s="1137"/>
      <c r="H1075" s="1137"/>
      <c r="I1075" s="765"/>
      <c r="DE1075" s="818"/>
      <c r="DF1075" s="772" t="str">
        <f t="shared" si="16"/>
        <v/>
      </c>
      <c r="DG1075" s="832">
        <v>1073</v>
      </c>
    </row>
    <row r="1076" spans="1:111" s="753" customFormat="1" ht="12" hidden="1" customHeight="1" x14ac:dyDescent="0.15">
      <c r="A1076" s="1136"/>
      <c r="B1076" s="765"/>
      <c r="C1076" s="1137"/>
      <c r="D1076" s="1136"/>
      <c r="E1076" s="1137"/>
      <c r="F1076" s="1137"/>
      <c r="G1076" s="1137"/>
      <c r="H1076" s="1137"/>
      <c r="I1076" s="765"/>
      <c r="DE1076" s="818"/>
      <c r="DF1076" s="772" t="str">
        <f t="shared" si="16"/>
        <v/>
      </c>
      <c r="DG1076" s="832">
        <v>1074</v>
      </c>
    </row>
    <row r="1077" spans="1:111" s="753" customFormat="1" ht="12" hidden="1" customHeight="1" x14ac:dyDescent="0.15">
      <c r="A1077" s="1136"/>
      <c r="B1077" s="765"/>
      <c r="C1077" s="1137"/>
      <c r="D1077" s="1136"/>
      <c r="E1077" s="1137"/>
      <c r="F1077" s="1137"/>
      <c r="G1077" s="1137"/>
      <c r="H1077" s="1137"/>
      <c r="I1077" s="765"/>
      <c r="DE1077" s="818"/>
      <c r="DF1077" s="772" t="str">
        <f t="shared" si="16"/>
        <v/>
      </c>
      <c r="DG1077" s="832">
        <v>1075</v>
      </c>
    </row>
    <row r="1078" spans="1:111" s="753" customFormat="1" ht="12" hidden="1" customHeight="1" x14ac:dyDescent="0.15">
      <c r="A1078" s="1136"/>
      <c r="B1078" s="765"/>
      <c r="C1078" s="1137"/>
      <c r="D1078" s="1136"/>
      <c r="E1078" s="1137"/>
      <c r="F1078" s="1137"/>
      <c r="G1078" s="1137"/>
      <c r="H1078" s="1137"/>
      <c r="I1078" s="765"/>
      <c r="DE1078" s="818"/>
      <c r="DF1078" s="772" t="str">
        <f t="shared" si="16"/>
        <v/>
      </c>
      <c r="DG1078" s="832">
        <v>1076</v>
      </c>
    </row>
    <row r="1079" spans="1:111" s="753" customFormat="1" ht="12" hidden="1" customHeight="1" x14ac:dyDescent="0.15">
      <c r="A1079" s="1136"/>
      <c r="B1079" s="765"/>
      <c r="C1079" s="1137"/>
      <c r="D1079" s="1136"/>
      <c r="E1079" s="1137"/>
      <c r="F1079" s="1137"/>
      <c r="G1079" s="1137"/>
      <c r="H1079" s="1137"/>
      <c r="I1079" s="765"/>
      <c r="DE1079" s="818"/>
      <c r="DF1079" s="772" t="str">
        <f t="shared" si="16"/>
        <v/>
      </c>
      <c r="DG1079" s="832">
        <v>1077</v>
      </c>
    </row>
    <row r="1080" spans="1:111" s="753" customFormat="1" ht="12" hidden="1" customHeight="1" x14ac:dyDescent="0.15">
      <c r="A1080" s="1136"/>
      <c r="B1080" s="765"/>
      <c r="C1080" s="1137"/>
      <c r="D1080" s="1136"/>
      <c r="E1080" s="1137"/>
      <c r="F1080" s="1137"/>
      <c r="G1080" s="1137"/>
      <c r="H1080" s="1137"/>
      <c r="I1080" s="765"/>
      <c r="DE1080" s="818"/>
      <c r="DF1080" s="772" t="str">
        <f t="shared" si="16"/>
        <v/>
      </c>
      <c r="DG1080" s="832">
        <v>1078</v>
      </c>
    </row>
    <row r="1081" spans="1:111" s="753" customFormat="1" ht="12" hidden="1" customHeight="1" x14ac:dyDescent="0.15">
      <c r="A1081" s="1136"/>
      <c r="B1081" s="765"/>
      <c r="C1081" s="1137"/>
      <c r="D1081" s="1136"/>
      <c r="E1081" s="1137"/>
      <c r="F1081" s="1137"/>
      <c r="G1081" s="1137"/>
      <c r="H1081" s="1137"/>
      <c r="I1081" s="765"/>
      <c r="DE1081" s="818"/>
      <c r="DF1081" s="772" t="str">
        <f t="shared" si="16"/>
        <v/>
      </c>
      <c r="DG1081" s="832">
        <v>1079</v>
      </c>
    </row>
    <row r="1082" spans="1:111" s="753" customFormat="1" ht="12" hidden="1" customHeight="1" x14ac:dyDescent="0.15">
      <c r="A1082" s="1136"/>
      <c r="B1082" s="765"/>
      <c r="C1082" s="1137"/>
      <c r="D1082" s="1136"/>
      <c r="E1082" s="1137"/>
      <c r="F1082" s="1137"/>
      <c r="G1082" s="1137"/>
      <c r="H1082" s="1137"/>
      <c r="I1082" s="765"/>
      <c r="DE1082" s="818"/>
      <c r="DF1082" s="772" t="str">
        <f t="shared" si="16"/>
        <v/>
      </c>
      <c r="DG1082" s="832">
        <v>1080</v>
      </c>
    </row>
    <row r="1083" spans="1:111" s="753" customFormat="1" ht="12" hidden="1" customHeight="1" x14ac:dyDescent="0.15">
      <c r="A1083" s="1136"/>
      <c r="B1083" s="765"/>
      <c r="C1083" s="1137"/>
      <c r="D1083" s="1136"/>
      <c r="E1083" s="1137"/>
      <c r="F1083" s="1137"/>
      <c r="G1083" s="1137"/>
      <c r="H1083" s="1137"/>
      <c r="I1083" s="765"/>
      <c r="DE1083" s="818"/>
      <c r="DF1083" s="772" t="str">
        <f t="shared" si="16"/>
        <v/>
      </c>
      <c r="DG1083" s="832">
        <v>1081</v>
      </c>
    </row>
    <row r="1084" spans="1:111" s="753" customFormat="1" ht="12" hidden="1" customHeight="1" x14ac:dyDescent="0.15">
      <c r="A1084" s="1136"/>
      <c r="B1084" s="765"/>
      <c r="C1084" s="1137"/>
      <c r="D1084" s="1136"/>
      <c r="E1084" s="1137"/>
      <c r="F1084" s="1137"/>
      <c r="G1084" s="1137"/>
      <c r="H1084" s="1137"/>
      <c r="I1084" s="765"/>
      <c r="DE1084" s="818"/>
      <c r="DF1084" s="772" t="str">
        <f t="shared" si="16"/>
        <v/>
      </c>
      <c r="DG1084" s="832">
        <v>1082</v>
      </c>
    </row>
    <row r="1085" spans="1:111" s="753" customFormat="1" ht="12" hidden="1" customHeight="1" x14ac:dyDescent="0.15">
      <c r="A1085" s="1136"/>
      <c r="B1085" s="765"/>
      <c r="C1085" s="1137"/>
      <c r="D1085" s="1136"/>
      <c r="E1085" s="1137"/>
      <c r="F1085" s="1137"/>
      <c r="G1085" s="1137"/>
      <c r="H1085" s="1137"/>
      <c r="I1085" s="765"/>
      <c r="DE1085" s="818"/>
      <c r="DF1085" s="772" t="str">
        <f t="shared" si="16"/>
        <v/>
      </c>
      <c r="DG1085" s="832">
        <v>1083</v>
      </c>
    </row>
    <row r="1086" spans="1:111" s="753" customFormat="1" ht="12" hidden="1" customHeight="1" x14ac:dyDescent="0.15">
      <c r="A1086" s="1136"/>
      <c r="B1086" s="765"/>
      <c r="C1086" s="1137"/>
      <c r="D1086" s="1136"/>
      <c r="E1086" s="1137"/>
      <c r="F1086" s="1137"/>
      <c r="G1086" s="1137"/>
      <c r="H1086" s="1137"/>
      <c r="I1086" s="765"/>
      <c r="DE1086" s="818"/>
      <c r="DF1086" s="772" t="str">
        <f t="shared" si="16"/>
        <v/>
      </c>
      <c r="DG1086" s="832">
        <v>1084</v>
      </c>
    </row>
    <row r="1087" spans="1:111" s="753" customFormat="1" ht="12" hidden="1" customHeight="1" x14ac:dyDescent="0.15">
      <c r="A1087" s="1136"/>
      <c r="B1087" s="765"/>
      <c r="C1087" s="1137"/>
      <c r="D1087" s="1136"/>
      <c r="E1087" s="1137"/>
      <c r="F1087" s="1137"/>
      <c r="G1087" s="1137"/>
      <c r="H1087" s="1137"/>
      <c r="I1087" s="765"/>
      <c r="DE1087" s="818"/>
      <c r="DF1087" s="772" t="str">
        <f t="shared" si="16"/>
        <v/>
      </c>
      <c r="DG1087" s="832">
        <v>1085</v>
      </c>
    </row>
    <row r="1088" spans="1:111" s="753" customFormat="1" ht="12" hidden="1" customHeight="1" x14ac:dyDescent="0.15">
      <c r="A1088" s="1136"/>
      <c r="B1088" s="765"/>
      <c r="C1088" s="1137"/>
      <c r="D1088" s="1136"/>
      <c r="E1088" s="1137"/>
      <c r="F1088" s="1137"/>
      <c r="G1088" s="1137"/>
      <c r="H1088" s="1137"/>
      <c r="I1088" s="765"/>
      <c r="DE1088" s="818"/>
      <c r="DF1088" s="772" t="str">
        <f t="shared" si="16"/>
        <v/>
      </c>
      <c r="DG1088" s="832">
        <v>1086</v>
      </c>
    </row>
    <row r="1089" spans="1:111" s="753" customFormat="1" ht="12" hidden="1" customHeight="1" x14ac:dyDescent="0.15">
      <c r="A1089" s="1136"/>
      <c r="B1089" s="765"/>
      <c r="C1089" s="1137"/>
      <c r="D1089" s="1136"/>
      <c r="E1089" s="1137"/>
      <c r="F1089" s="1137"/>
      <c r="G1089" s="1137"/>
      <c r="H1089" s="1137"/>
      <c r="I1089" s="765"/>
      <c r="DE1089" s="818"/>
      <c r="DF1089" s="772" t="str">
        <f t="shared" si="16"/>
        <v/>
      </c>
      <c r="DG1089" s="832">
        <v>1087</v>
      </c>
    </row>
    <row r="1090" spans="1:111" s="753" customFormat="1" ht="12" hidden="1" customHeight="1" x14ac:dyDescent="0.15">
      <c r="A1090" s="1136"/>
      <c r="B1090" s="765"/>
      <c r="C1090" s="1137"/>
      <c r="D1090" s="1136"/>
      <c r="E1090" s="1137"/>
      <c r="F1090" s="1137"/>
      <c r="G1090" s="1137"/>
      <c r="H1090" s="1137"/>
      <c r="I1090" s="765"/>
      <c r="DE1090" s="818"/>
      <c r="DF1090" s="772" t="str">
        <f t="shared" si="16"/>
        <v/>
      </c>
      <c r="DG1090" s="832">
        <v>1088</v>
      </c>
    </row>
    <row r="1091" spans="1:111" s="753" customFormat="1" ht="12" hidden="1" customHeight="1" x14ac:dyDescent="0.15">
      <c r="A1091" s="1136"/>
      <c r="B1091" s="765"/>
      <c r="C1091" s="1137"/>
      <c r="D1091" s="1136"/>
      <c r="E1091" s="1137"/>
      <c r="F1091" s="1137"/>
      <c r="G1091" s="1137"/>
      <c r="H1091" s="1137"/>
      <c r="I1091" s="765"/>
      <c r="DE1091" s="818"/>
      <c r="DF1091" s="772" t="str">
        <f t="shared" si="16"/>
        <v/>
      </c>
      <c r="DG1091" s="832">
        <v>1089</v>
      </c>
    </row>
    <row r="1092" spans="1:111" s="753" customFormat="1" ht="12" hidden="1" customHeight="1" x14ac:dyDescent="0.15">
      <c r="A1092" s="1136"/>
      <c r="B1092" s="765"/>
      <c r="C1092" s="1137"/>
      <c r="D1092" s="1136"/>
      <c r="E1092" s="1137"/>
      <c r="F1092" s="1137"/>
      <c r="G1092" s="1137"/>
      <c r="H1092" s="1137"/>
      <c r="I1092" s="765"/>
      <c r="DE1092" s="818"/>
      <c r="DF1092" s="772" t="str">
        <f t="shared" si="16"/>
        <v/>
      </c>
      <c r="DG1092" s="832">
        <v>1090</v>
      </c>
    </row>
    <row r="1093" spans="1:111" s="753" customFormat="1" ht="12" hidden="1" customHeight="1" x14ac:dyDescent="0.15">
      <c r="A1093" s="1136"/>
      <c r="B1093" s="765"/>
      <c r="C1093" s="1137"/>
      <c r="D1093" s="1136"/>
      <c r="E1093" s="1137"/>
      <c r="F1093" s="1137"/>
      <c r="G1093" s="1137"/>
      <c r="H1093" s="1137"/>
      <c r="I1093" s="765"/>
      <c r="DE1093" s="818"/>
      <c r="DF1093" s="772" t="str">
        <f t="shared" si="16"/>
        <v/>
      </c>
      <c r="DG1093" s="832">
        <v>1091</v>
      </c>
    </row>
    <row r="1094" spans="1:111" s="753" customFormat="1" ht="12" hidden="1" customHeight="1" x14ac:dyDescent="0.15">
      <c r="A1094" s="1136"/>
      <c r="B1094" s="765"/>
      <c r="C1094" s="1137"/>
      <c r="D1094" s="1136"/>
      <c r="E1094" s="1137"/>
      <c r="F1094" s="1137"/>
      <c r="G1094" s="1137"/>
      <c r="H1094" s="1137"/>
      <c r="I1094" s="765"/>
      <c r="DE1094" s="818"/>
      <c r="DF1094" s="772" t="str">
        <f t="shared" si="16"/>
        <v/>
      </c>
      <c r="DG1094" s="832">
        <v>1092</v>
      </c>
    </row>
    <row r="1095" spans="1:111" s="753" customFormat="1" ht="12" hidden="1" customHeight="1" x14ac:dyDescent="0.15">
      <c r="A1095" s="1136"/>
      <c r="B1095" s="765"/>
      <c r="C1095" s="1137"/>
      <c r="D1095" s="1136"/>
      <c r="E1095" s="1137"/>
      <c r="F1095" s="1137"/>
      <c r="G1095" s="1137"/>
      <c r="H1095" s="1137"/>
      <c r="I1095" s="765"/>
      <c r="DE1095" s="818"/>
      <c r="DF1095" s="772" t="str">
        <f t="shared" ref="DF1095:DF1158" si="17">IF(COUNTA(A1095:I1095)&gt;0,DG1095,"")</f>
        <v/>
      </c>
      <c r="DG1095" s="832">
        <v>1093</v>
      </c>
    </row>
    <row r="1096" spans="1:111" s="753" customFormat="1" ht="12" hidden="1" customHeight="1" x14ac:dyDescent="0.15">
      <c r="A1096" s="1136"/>
      <c r="B1096" s="765"/>
      <c r="C1096" s="1137"/>
      <c r="D1096" s="1136"/>
      <c r="E1096" s="1137"/>
      <c r="F1096" s="1137"/>
      <c r="G1096" s="1137"/>
      <c r="H1096" s="1137"/>
      <c r="I1096" s="765"/>
      <c r="DE1096" s="818"/>
      <c r="DF1096" s="772" t="str">
        <f t="shared" si="17"/>
        <v/>
      </c>
      <c r="DG1096" s="832">
        <v>1094</v>
      </c>
    </row>
    <row r="1097" spans="1:111" s="753" customFormat="1" ht="12" hidden="1" customHeight="1" x14ac:dyDescent="0.15">
      <c r="A1097" s="1136"/>
      <c r="B1097" s="765"/>
      <c r="C1097" s="1137"/>
      <c r="D1097" s="1136"/>
      <c r="E1097" s="1137"/>
      <c r="F1097" s="1137"/>
      <c r="G1097" s="1137"/>
      <c r="H1097" s="1137"/>
      <c r="I1097" s="765"/>
      <c r="DE1097" s="818"/>
      <c r="DF1097" s="772" t="str">
        <f t="shared" si="17"/>
        <v/>
      </c>
      <c r="DG1097" s="832">
        <v>1095</v>
      </c>
    </row>
    <row r="1098" spans="1:111" s="753" customFormat="1" ht="12" hidden="1" customHeight="1" x14ac:dyDescent="0.15">
      <c r="A1098" s="1136"/>
      <c r="B1098" s="765"/>
      <c r="C1098" s="1137"/>
      <c r="D1098" s="1136"/>
      <c r="E1098" s="1137"/>
      <c r="F1098" s="1137"/>
      <c r="G1098" s="1137"/>
      <c r="H1098" s="1137"/>
      <c r="I1098" s="765"/>
      <c r="DE1098" s="818"/>
      <c r="DF1098" s="772" t="str">
        <f t="shared" si="17"/>
        <v/>
      </c>
      <c r="DG1098" s="832">
        <v>1096</v>
      </c>
    </row>
    <row r="1099" spans="1:111" s="753" customFormat="1" ht="12" hidden="1" customHeight="1" x14ac:dyDescent="0.15">
      <c r="A1099" s="1136"/>
      <c r="B1099" s="765"/>
      <c r="C1099" s="1137"/>
      <c r="D1099" s="1136"/>
      <c r="E1099" s="1137"/>
      <c r="F1099" s="1137"/>
      <c r="G1099" s="1137"/>
      <c r="H1099" s="1137"/>
      <c r="I1099" s="765"/>
      <c r="DE1099" s="818"/>
      <c r="DF1099" s="772" t="str">
        <f t="shared" si="17"/>
        <v/>
      </c>
      <c r="DG1099" s="832">
        <v>1097</v>
      </c>
    </row>
    <row r="1100" spans="1:111" s="753" customFormat="1" ht="12" hidden="1" customHeight="1" x14ac:dyDescent="0.15">
      <c r="A1100" s="1136"/>
      <c r="B1100" s="765"/>
      <c r="C1100" s="1137"/>
      <c r="D1100" s="1136"/>
      <c r="E1100" s="1137"/>
      <c r="F1100" s="1137"/>
      <c r="G1100" s="1137"/>
      <c r="H1100" s="1137"/>
      <c r="I1100" s="765"/>
      <c r="DE1100" s="818"/>
      <c r="DF1100" s="772" t="str">
        <f t="shared" si="17"/>
        <v/>
      </c>
      <c r="DG1100" s="832">
        <v>1098</v>
      </c>
    </row>
    <row r="1101" spans="1:111" s="753" customFormat="1" ht="12" hidden="1" customHeight="1" x14ac:dyDescent="0.15">
      <c r="A1101" s="1136"/>
      <c r="B1101" s="765"/>
      <c r="C1101" s="1137"/>
      <c r="D1101" s="1136"/>
      <c r="E1101" s="1137"/>
      <c r="F1101" s="1137"/>
      <c r="G1101" s="1137"/>
      <c r="H1101" s="1137"/>
      <c r="I1101" s="765"/>
      <c r="DE1101" s="818"/>
      <c r="DF1101" s="772" t="str">
        <f t="shared" si="17"/>
        <v/>
      </c>
      <c r="DG1101" s="832">
        <v>1099</v>
      </c>
    </row>
    <row r="1102" spans="1:111" s="753" customFormat="1" ht="12" hidden="1" customHeight="1" x14ac:dyDescent="0.15">
      <c r="A1102" s="1136"/>
      <c r="B1102" s="765"/>
      <c r="C1102" s="1137"/>
      <c r="D1102" s="1136"/>
      <c r="E1102" s="1137"/>
      <c r="F1102" s="1137"/>
      <c r="G1102" s="1137"/>
      <c r="H1102" s="1137"/>
      <c r="I1102" s="765"/>
      <c r="DE1102" s="818"/>
      <c r="DF1102" s="772" t="str">
        <f t="shared" si="17"/>
        <v/>
      </c>
      <c r="DG1102" s="832">
        <v>1100</v>
      </c>
    </row>
    <row r="1103" spans="1:111" s="753" customFormat="1" ht="12" hidden="1" customHeight="1" x14ac:dyDescent="0.15">
      <c r="A1103" s="1136"/>
      <c r="B1103" s="765"/>
      <c r="C1103" s="1137"/>
      <c r="D1103" s="1136"/>
      <c r="E1103" s="1137"/>
      <c r="F1103" s="1137"/>
      <c r="G1103" s="1137"/>
      <c r="H1103" s="1137"/>
      <c r="I1103" s="765"/>
      <c r="DE1103" s="818"/>
      <c r="DF1103" s="772" t="str">
        <f t="shared" si="17"/>
        <v/>
      </c>
      <c r="DG1103" s="832">
        <v>1101</v>
      </c>
    </row>
    <row r="1104" spans="1:111" s="753" customFormat="1" ht="12" hidden="1" customHeight="1" x14ac:dyDescent="0.15">
      <c r="A1104" s="1136"/>
      <c r="B1104" s="765"/>
      <c r="C1104" s="1137"/>
      <c r="D1104" s="1136"/>
      <c r="E1104" s="1137"/>
      <c r="F1104" s="1137"/>
      <c r="G1104" s="1137"/>
      <c r="H1104" s="1137"/>
      <c r="I1104" s="765"/>
      <c r="DE1104" s="818"/>
      <c r="DF1104" s="772" t="str">
        <f t="shared" si="17"/>
        <v/>
      </c>
      <c r="DG1104" s="832">
        <v>1102</v>
      </c>
    </row>
    <row r="1105" spans="1:111" s="753" customFormat="1" ht="12" hidden="1" customHeight="1" x14ac:dyDescent="0.15">
      <c r="A1105" s="1136"/>
      <c r="B1105" s="765"/>
      <c r="C1105" s="1137"/>
      <c r="D1105" s="1136"/>
      <c r="E1105" s="1137"/>
      <c r="F1105" s="1137"/>
      <c r="G1105" s="1137"/>
      <c r="H1105" s="1137"/>
      <c r="I1105" s="765"/>
      <c r="DE1105" s="818"/>
      <c r="DF1105" s="772" t="str">
        <f t="shared" si="17"/>
        <v/>
      </c>
      <c r="DG1105" s="832">
        <v>1103</v>
      </c>
    </row>
    <row r="1106" spans="1:111" s="753" customFormat="1" ht="12" hidden="1" customHeight="1" x14ac:dyDescent="0.15">
      <c r="A1106" s="1136"/>
      <c r="B1106" s="765"/>
      <c r="C1106" s="1137"/>
      <c r="D1106" s="1136"/>
      <c r="E1106" s="1137"/>
      <c r="F1106" s="1137"/>
      <c r="G1106" s="1137"/>
      <c r="H1106" s="1137"/>
      <c r="I1106" s="765"/>
      <c r="DE1106" s="818"/>
      <c r="DF1106" s="772" t="str">
        <f t="shared" si="17"/>
        <v/>
      </c>
      <c r="DG1106" s="832">
        <v>1104</v>
      </c>
    </row>
    <row r="1107" spans="1:111" s="753" customFormat="1" ht="12" hidden="1" customHeight="1" x14ac:dyDescent="0.15">
      <c r="A1107" s="1136"/>
      <c r="B1107" s="765"/>
      <c r="C1107" s="1137"/>
      <c r="D1107" s="1136"/>
      <c r="E1107" s="1137"/>
      <c r="F1107" s="1137"/>
      <c r="G1107" s="1137"/>
      <c r="H1107" s="1137"/>
      <c r="I1107" s="765"/>
      <c r="DE1107" s="818"/>
      <c r="DF1107" s="772" t="str">
        <f t="shared" si="17"/>
        <v/>
      </c>
      <c r="DG1107" s="832">
        <v>1105</v>
      </c>
    </row>
    <row r="1108" spans="1:111" s="753" customFormat="1" ht="12" hidden="1" customHeight="1" x14ac:dyDescent="0.15">
      <c r="A1108" s="1136"/>
      <c r="B1108" s="765"/>
      <c r="C1108" s="1137"/>
      <c r="D1108" s="1136"/>
      <c r="E1108" s="1137"/>
      <c r="F1108" s="1137"/>
      <c r="G1108" s="1137"/>
      <c r="H1108" s="1137"/>
      <c r="I1108" s="765"/>
      <c r="DE1108" s="818"/>
      <c r="DF1108" s="772" t="str">
        <f t="shared" si="17"/>
        <v/>
      </c>
      <c r="DG1108" s="832">
        <v>1106</v>
      </c>
    </row>
    <row r="1109" spans="1:111" s="753" customFormat="1" ht="12" hidden="1" customHeight="1" x14ac:dyDescent="0.15">
      <c r="A1109" s="1136"/>
      <c r="B1109" s="765"/>
      <c r="C1109" s="1137"/>
      <c r="D1109" s="1136"/>
      <c r="E1109" s="1137"/>
      <c r="F1109" s="1137"/>
      <c r="G1109" s="1137"/>
      <c r="H1109" s="1137"/>
      <c r="I1109" s="765"/>
      <c r="DE1109" s="818"/>
      <c r="DF1109" s="772" t="str">
        <f t="shared" si="17"/>
        <v/>
      </c>
      <c r="DG1109" s="832">
        <v>1107</v>
      </c>
    </row>
    <row r="1110" spans="1:111" s="753" customFormat="1" ht="12" hidden="1" customHeight="1" x14ac:dyDescent="0.15">
      <c r="A1110" s="1136"/>
      <c r="B1110" s="765"/>
      <c r="C1110" s="1137"/>
      <c r="D1110" s="1136"/>
      <c r="E1110" s="1137"/>
      <c r="F1110" s="1137"/>
      <c r="G1110" s="1137"/>
      <c r="H1110" s="1137"/>
      <c r="I1110" s="765"/>
      <c r="DE1110" s="818"/>
      <c r="DF1110" s="772" t="str">
        <f t="shared" si="17"/>
        <v/>
      </c>
      <c r="DG1110" s="832">
        <v>1108</v>
      </c>
    </row>
    <row r="1111" spans="1:111" s="753" customFormat="1" ht="12" hidden="1" customHeight="1" x14ac:dyDescent="0.15">
      <c r="A1111" s="1136"/>
      <c r="B1111" s="765"/>
      <c r="C1111" s="1137"/>
      <c r="D1111" s="1136"/>
      <c r="E1111" s="1137"/>
      <c r="F1111" s="1137"/>
      <c r="G1111" s="1137"/>
      <c r="H1111" s="1137"/>
      <c r="I1111" s="765"/>
      <c r="DE1111" s="818"/>
      <c r="DF1111" s="772" t="str">
        <f t="shared" si="17"/>
        <v/>
      </c>
      <c r="DG1111" s="832">
        <v>1109</v>
      </c>
    </row>
    <row r="1112" spans="1:111" s="753" customFormat="1" ht="12" hidden="1" customHeight="1" x14ac:dyDescent="0.15">
      <c r="A1112" s="1136"/>
      <c r="B1112" s="765"/>
      <c r="C1112" s="1137"/>
      <c r="D1112" s="1136"/>
      <c r="E1112" s="1137"/>
      <c r="F1112" s="1137"/>
      <c r="G1112" s="1137"/>
      <c r="H1112" s="1137"/>
      <c r="I1112" s="765"/>
      <c r="DE1112" s="818"/>
      <c r="DF1112" s="772" t="str">
        <f t="shared" si="17"/>
        <v/>
      </c>
      <c r="DG1112" s="832">
        <v>1110</v>
      </c>
    </row>
    <row r="1113" spans="1:111" s="753" customFormat="1" ht="12" hidden="1" customHeight="1" x14ac:dyDescent="0.15">
      <c r="A1113" s="1136"/>
      <c r="B1113" s="765"/>
      <c r="C1113" s="1137"/>
      <c r="D1113" s="1136"/>
      <c r="E1113" s="1137"/>
      <c r="F1113" s="1137"/>
      <c r="G1113" s="1137"/>
      <c r="H1113" s="1137"/>
      <c r="I1113" s="765"/>
      <c r="DE1113" s="818"/>
      <c r="DF1113" s="772" t="str">
        <f t="shared" si="17"/>
        <v/>
      </c>
      <c r="DG1113" s="832">
        <v>1111</v>
      </c>
    </row>
    <row r="1114" spans="1:111" s="753" customFormat="1" ht="12" hidden="1" customHeight="1" x14ac:dyDescent="0.15">
      <c r="A1114" s="1136"/>
      <c r="B1114" s="765"/>
      <c r="C1114" s="1137"/>
      <c r="D1114" s="1136"/>
      <c r="E1114" s="1137"/>
      <c r="F1114" s="1137"/>
      <c r="G1114" s="1137"/>
      <c r="H1114" s="1137"/>
      <c r="I1114" s="765"/>
      <c r="DE1114" s="818"/>
      <c r="DF1114" s="772" t="str">
        <f t="shared" si="17"/>
        <v/>
      </c>
      <c r="DG1114" s="832">
        <v>1112</v>
      </c>
    </row>
    <row r="1115" spans="1:111" s="753" customFormat="1" ht="12" hidden="1" customHeight="1" x14ac:dyDescent="0.15">
      <c r="A1115" s="1136"/>
      <c r="B1115" s="765"/>
      <c r="C1115" s="1137"/>
      <c r="D1115" s="1136"/>
      <c r="E1115" s="1137"/>
      <c r="F1115" s="1137"/>
      <c r="G1115" s="1137"/>
      <c r="H1115" s="1137"/>
      <c r="I1115" s="765"/>
      <c r="DE1115" s="818"/>
      <c r="DF1115" s="772" t="str">
        <f t="shared" si="17"/>
        <v/>
      </c>
      <c r="DG1115" s="832">
        <v>1113</v>
      </c>
    </row>
    <row r="1116" spans="1:111" s="753" customFormat="1" ht="12" hidden="1" customHeight="1" x14ac:dyDescent="0.15">
      <c r="A1116" s="1136"/>
      <c r="B1116" s="765"/>
      <c r="C1116" s="1137"/>
      <c r="D1116" s="1136"/>
      <c r="E1116" s="1137"/>
      <c r="F1116" s="1137"/>
      <c r="G1116" s="1137"/>
      <c r="H1116" s="1137"/>
      <c r="I1116" s="765"/>
      <c r="DE1116" s="818"/>
      <c r="DF1116" s="772" t="str">
        <f t="shared" si="17"/>
        <v/>
      </c>
      <c r="DG1116" s="832">
        <v>1114</v>
      </c>
    </row>
    <row r="1117" spans="1:111" s="753" customFormat="1" ht="12" hidden="1" customHeight="1" x14ac:dyDescent="0.15">
      <c r="A1117" s="1136"/>
      <c r="B1117" s="765"/>
      <c r="C1117" s="1137"/>
      <c r="D1117" s="1136"/>
      <c r="E1117" s="1137"/>
      <c r="F1117" s="1137"/>
      <c r="G1117" s="1137"/>
      <c r="H1117" s="1137"/>
      <c r="I1117" s="765"/>
      <c r="DE1117" s="818"/>
      <c r="DF1117" s="772" t="str">
        <f t="shared" si="17"/>
        <v/>
      </c>
      <c r="DG1117" s="832">
        <v>1115</v>
      </c>
    </row>
    <row r="1118" spans="1:111" s="753" customFormat="1" ht="12" hidden="1" customHeight="1" x14ac:dyDescent="0.15">
      <c r="A1118" s="1136"/>
      <c r="B1118" s="765"/>
      <c r="C1118" s="1137"/>
      <c r="D1118" s="1136"/>
      <c r="E1118" s="1137"/>
      <c r="F1118" s="1137"/>
      <c r="G1118" s="1137"/>
      <c r="H1118" s="1137"/>
      <c r="I1118" s="765"/>
      <c r="DE1118" s="818"/>
      <c r="DF1118" s="772" t="str">
        <f t="shared" si="17"/>
        <v/>
      </c>
      <c r="DG1118" s="832">
        <v>1116</v>
      </c>
    </row>
    <row r="1119" spans="1:111" s="753" customFormat="1" ht="12" hidden="1" customHeight="1" x14ac:dyDescent="0.15">
      <c r="A1119" s="1136"/>
      <c r="B1119" s="765"/>
      <c r="C1119" s="1137"/>
      <c r="D1119" s="1136"/>
      <c r="E1119" s="1137"/>
      <c r="F1119" s="1137"/>
      <c r="G1119" s="1137"/>
      <c r="H1119" s="1137"/>
      <c r="I1119" s="765"/>
      <c r="DE1119" s="818"/>
      <c r="DF1119" s="772" t="str">
        <f t="shared" si="17"/>
        <v/>
      </c>
      <c r="DG1119" s="832">
        <v>1117</v>
      </c>
    </row>
    <row r="1120" spans="1:111" s="753" customFormat="1" ht="12" hidden="1" customHeight="1" x14ac:dyDescent="0.15">
      <c r="A1120" s="1136"/>
      <c r="B1120" s="765"/>
      <c r="C1120" s="1137"/>
      <c r="D1120" s="1136"/>
      <c r="E1120" s="1137"/>
      <c r="F1120" s="1137"/>
      <c r="G1120" s="1137"/>
      <c r="H1120" s="1137"/>
      <c r="I1120" s="765"/>
      <c r="DE1120" s="818"/>
      <c r="DF1120" s="772" t="str">
        <f t="shared" si="17"/>
        <v/>
      </c>
      <c r="DG1120" s="832">
        <v>1118</v>
      </c>
    </row>
    <row r="1121" spans="1:111" s="753" customFormat="1" ht="12" hidden="1" customHeight="1" x14ac:dyDescent="0.15">
      <c r="A1121" s="1136"/>
      <c r="B1121" s="765"/>
      <c r="C1121" s="1137"/>
      <c r="D1121" s="1136"/>
      <c r="E1121" s="1137"/>
      <c r="F1121" s="1137"/>
      <c r="G1121" s="1137"/>
      <c r="H1121" s="1137"/>
      <c r="I1121" s="765"/>
      <c r="DE1121" s="818"/>
      <c r="DF1121" s="772" t="str">
        <f t="shared" si="17"/>
        <v/>
      </c>
      <c r="DG1121" s="832">
        <v>1119</v>
      </c>
    </row>
    <row r="1122" spans="1:111" s="753" customFormat="1" ht="12" hidden="1" customHeight="1" x14ac:dyDescent="0.15">
      <c r="A1122" s="1136"/>
      <c r="B1122" s="765"/>
      <c r="C1122" s="1137"/>
      <c r="D1122" s="1136"/>
      <c r="E1122" s="1137"/>
      <c r="F1122" s="1137"/>
      <c r="G1122" s="1137"/>
      <c r="H1122" s="1137"/>
      <c r="I1122" s="765"/>
      <c r="DE1122" s="818"/>
      <c r="DF1122" s="772" t="str">
        <f t="shared" si="17"/>
        <v/>
      </c>
      <c r="DG1122" s="832">
        <v>1120</v>
      </c>
    </row>
    <row r="1123" spans="1:111" s="753" customFormat="1" ht="12" hidden="1" customHeight="1" x14ac:dyDescent="0.15">
      <c r="A1123" s="1136"/>
      <c r="B1123" s="765"/>
      <c r="C1123" s="1137"/>
      <c r="D1123" s="1136"/>
      <c r="E1123" s="1137"/>
      <c r="F1123" s="1137"/>
      <c r="G1123" s="1137"/>
      <c r="H1123" s="1137"/>
      <c r="I1123" s="765"/>
      <c r="DE1123" s="818"/>
      <c r="DF1123" s="772" t="str">
        <f t="shared" si="17"/>
        <v/>
      </c>
      <c r="DG1123" s="832">
        <v>1121</v>
      </c>
    </row>
    <row r="1124" spans="1:111" s="753" customFormat="1" ht="12" hidden="1" customHeight="1" x14ac:dyDescent="0.15">
      <c r="A1124" s="1136"/>
      <c r="B1124" s="765"/>
      <c r="C1124" s="1137"/>
      <c r="D1124" s="1136"/>
      <c r="E1124" s="1137"/>
      <c r="F1124" s="1137"/>
      <c r="G1124" s="1137"/>
      <c r="H1124" s="1137"/>
      <c r="I1124" s="765"/>
      <c r="DE1124" s="818"/>
      <c r="DF1124" s="772" t="str">
        <f t="shared" si="17"/>
        <v/>
      </c>
      <c r="DG1124" s="832">
        <v>1122</v>
      </c>
    </row>
    <row r="1125" spans="1:111" s="753" customFormat="1" ht="12" hidden="1" customHeight="1" x14ac:dyDescent="0.15">
      <c r="A1125" s="1136"/>
      <c r="B1125" s="765"/>
      <c r="C1125" s="1137"/>
      <c r="D1125" s="1136"/>
      <c r="E1125" s="1137"/>
      <c r="F1125" s="1137"/>
      <c r="G1125" s="1137"/>
      <c r="H1125" s="1137"/>
      <c r="I1125" s="765"/>
      <c r="DE1125" s="818"/>
      <c r="DF1125" s="772" t="str">
        <f t="shared" si="17"/>
        <v/>
      </c>
      <c r="DG1125" s="832">
        <v>1123</v>
      </c>
    </row>
    <row r="1126" spans="1:111" s="753" customFormat="1" ht="12" hidden="1" customHeight="1" x14ac:dyDescent="0.15">
      <c r="A1126" s="1136"/>
      <c r="B1126" s="765"/>
      <c r="C1126" s="1137"/>
      <c r="D1126" s="1136"/>
      <c r="E1126" s="1137"/>
      <c r="F1126" s="1137"/>
      <c r="G1126" s="1137"/>
      <c r="H1126" s="1137"/>
      <c r="I1126" s="765"/>
      <c r="DE1126" s="818"/>
      <c r="DF1126" s="772" t="str">
        <f t="shared" si="17"/>
        <v/>
      </c>
      <c r="DG1126" s="832">
        <v>1124</v>
      </c>
    </row>
    <row r="1127" spans="1:111" s="753" customFormat="1" ht="12" hidden="1" customHeight="1" x14ac:dyDescent="0.15">
      <c r="A1127" s="1136"/>
      <c r="B1127" s="765"/>
      <c r="C1127" s="1137"/>
      <c r="D1127" s="1136"/>
      <c r="E1127" s="1137"/>
      <c r="F1127" s="1137"/>
      <c r="G1127" s="1137"/>
      <c r="H1127" s="1137"/>
      <c r="I1127" s="765"/>
      <c r="DE1127" s="818"/>
      <c r="DF1127" s="772" t="str">
        <f t="shared" si="17"/>
        <v/>
      </c>
      <c r="DG1127" s="832">
        <v>1125</v>
      </c>
    </row>
    <row r="1128" spans="1:111" s="753" customFormat="1" ht="12" hidden="1" customHeight="1" x14ac:dyDescent="0.15">
      <c r="A1128" s="1136"/>
      <c r="B1128" s="765"/>
      <c r="C1128" s="1137"/>
      <c r="D1128" s="1136"/>
      <c r="E1128" s="1137"/>
      <c r="F1128" s="1137"/>
      <c r="G1128" s="1137"/>
      <c r="H1128" s="1137"/>
      <c r="I1128" s="765"/>
      <c r="DE1128" s="818"/>
      <c r="DF1128" s="772" t="str">
        <f t="shared" si="17"/>
        <v/>
      </c>
      <c r="DG1128" s="832">
        <v>1126</v>
      </c>
    </row>
    <row r="1129" spans="1:111" s="753" customFormat="1" ht="12" hidden="1" customHeight="1" x14ac:dyDescent="0.15">
      <c r="A1129" s="1136"/>
      <c r="B1129" s="765"/>
      <c r="C1129" s="1137"/>
      <c r="D1129" s="1136"/>
      <c r="E1129" s="1137"/>
      <c r="F1129" s="1137"/>
      <c r="G1129" s="1137"/>
      <c r="H1129" s="1137"/>
      <c r="I1129" s="765"/>
      <c r="DE1129" s="818"/>
      <c r="DF1129" s="772" t="str">
        <f t="shared" si="17"/>
        <v/>
      </c>
      <c r="DG1129" s="832">
        <v>1127</v>
      </c>
    </row>
    <row r="1130" spans="1:111" s="753" customFormat="1" ht="12" hidden="1" customHeight="1" x14ac:dyDescent="0.15">
      <c r="A1130" s="1136"/>
      <c r="B1130" s="765"/>
      <c r="C1130" s="1137"/>
      <c r="D1130" s="1136"/>
      <c r="E1130" s="1137"/>
      <c r="F1130" s="1137"/>
      <c r="G1130" s="1137"/>
      <c r="H1130" s="1137"/>
      <c r="I1130" s="765"/>
      <c r="DE1130" s="818"/>
      <c r="DF1130" s="772" t="str">
        <f t="shared" si="17"/>
        <v/>
      </c>
      <c r="DG1130" s="832">
        <v>1128</v>
      </c>
    </row>
    <row r="1131" spans="1:111" s="753" customFormat="1" ht="12" hidden="1" customHeight="1" x14ac:dyDescent="0.15">
      <c r="A1131" s="1136"/>
      <c r="B1131" s="765"/>
      <c r="C1131" s="1137"/>
      <c r="D1131" s="1136"/>
      <c r="E1131" s="1137"/>
      <c r="F1131" s="1137"/>
      <c r="G1131" s="1137"/>
      <c r="H1131" s="1137"/>
      <c r="I1131" s="765"/>
      <c r="DE1131" s="818"/>
      <c r="DF1131" s="772" t="str">
        <f t="shared" si="17"/>
        <v/>
      </c>
      <c r="DG1131" s="832">
        <v>1129</v>
      </c>
    </row>
    <row r="1132" spans="1:111" s="753" customFormat="1" ht="12" hidden="1" customHeight="1" x14ac:dyDescent="0.15">
      <c r="A1132" s="1136"/>
      <c r="B1132" s="765"/>
      <c r="C1132" s="1137"/>
      <c r="D1132" s="1136"/>
      <c r="E1132" s="1137"/>
      <c r="F1132" s="1137"/>
      <c r="G1132" s="1137"/>
      <c r="H1132" s="1137"/>
      <c r="I1132" s="765"/>
      <c r="DE1132" s="818"/>
      <c r="DF1132" s="772" t="str">
        <f t="shared" si="17"/>
        <v/>
      </c>
      <c r="DG1132" s="832">
        <v>1130</v>
      </c>
    </row>
    <row r="1133" spans="1:111" s="753" customFormat="1" ht="12" hidden="1" customHeight="1" x14ac:dyDescent="0.15">
      <c r="A1133" s="1136"/>
      <c r="B1133" s="765"/>
      <c r="C1133" s="1137"/>
      <c r="D1133" s="1136"/>
      <c r="E1133" s="1137"/>
      <c r="F1133" s="1137"/>
      <c r="G1133" s="1137"/>
      <c r="H1133" s="1137"/>
      <c r="I1133" s="765"/>
      <c r="DE1133" s="818"/>
      <c r="DF1133" s="772" t="str">
        <f t="shared" si="17"/>
        <v/>
      </c>
      <c r="DG1133" s="832">
        <v>1131</v>
      </c>
    </row>
    <row r="1134" spans="1:111" s="753" customFormat="1" ht="12" hidden="1" customHeight="1" x14ac:dyDescent="0.15">
      <c r="A1134" s="1136"/>
      <c r="B1134" s="765"/>
      <c r="C1134" s="1137"/>
      <c r="D1134" s="1136"/>
      <c r="E1134" s="1137"/>
      <c r="F1134" s="1137"/>
      <c r="G1134" s="1137"/>
      <c r="H1134" s="1137"/>
      <c r="I1134" s="765"/>
      <c r="DE1134" s="818"/>
      <c r="DF1134" s="772" t="str">
        <f t="shared" si="17"/>
        <v/>
      </c>
      <c r="DG1134" s="832">
        <v>1132</v>
      </c>
    </row>
    <row r="1135" spans="1:111" s="753" customFormat="1" ht="12" hidden="1" customHeight="1" x14ac:dyDescent="0.15">
      <c r="A1135" s="1136"/>
      <c r="B1135" s="765"/>
      <c r="C1135" s="1137"/>
      <c r="D1135" s="1136"/>
      <c r="E1135" s="1137"/>
      <c r="F1135" s="1137"/>
      <c r="G1135" s="1137"/>
      <c r="H1135" s="1137"/>
      <c r="I1135" s="765"/>
      <c r="DE1135" s="818"/>
      <c r="DF1135" s="772" t="str">
        <f t="shared" si="17"/>
        <v/>
      </c>
      <c r="DG1135" s="832">
        <v>1133</v>
      </c>
    </row>
    <row r="1136" spans="1:111" s="753" customFormat="1" ht="12" hidden="1" customHeight="1" x14ac:dyDescent="0.15">
      <c r="A1136" s="1136"/>
      <c r="B1136" s="765"/>
      <c r="C1136" s="1137"/>
      <c r="D1136" s="1136"/>
      <c r="E1136" s="1137"/>
      <c r="F1136" s="1137"/>
      <c r="G1136" s="1137"/>
      <c r="H1136" s="1137"/>
      <c r="I1136" s="765"/>
      <c r="DE1136" s="818"/>
      <c r="DF1136" s="772" t="str">
        <f t="shared" si="17"/>
        <v/>
      </c>
      <c r="DG1136" s="832">
        <v>1134</v>
      </c>
    </row>
    <row r="1137" spans="1:111" s="753" customFormat="1" ht="12" hidden="1" customHeight="1" x14ac:dyDescent="0.15">
      <c r="A1137" s="1136"/>
      <c r="B1137" s="765"/>
      <c r="C1137" s="1137"/>
      <c r="D1137" s="1136"/>
      <c r="E1137" s="1137"/>
      <c r="F1137" s="1137"/>
      <c r="G1137" s="1137"/>
      <c r="H1137" s="1137"/>
      <c r="I1137" s="765"/>
      <c r="DE1137" s="818"/>
      <c r="DF1137" s="772" t="str">
        <f t="shared" si="17"/>
        <v/>
      </c>
      <c r="DG1137" s="832">
        <v>1135</v>
      </c>
    </row>
    <row r="1138" spans="1:111" s="753" customFormat="1" ht="12" hidden="1" customHeight="1" x14ac:dyDescent="0.15">
      <c r="A1138" s="1136"/>
      <c r="B1138" s="765"/>
      <c r="C1138" s="1137"/>
      <c r="D1138" s="1136"/>
      <c r="E1138" s="1137"/>
      <c r="F1138" s="1137"/>
      <c r="G1138" s="1137"/>
      <c r="H1138" s="1137"/>
      <c r="I1138" s="765"/>
      <c r="DE1138" s="818"/>
      <c r="DF1138" s="772" t="str">
        <f t="shared" si="17"/>
        <v/>
      </c>
      <c r="DG1138" s="832">
        <v>1136</v>
      </c>
    </row>
    <row r="1139" spans="1:111" s="753" customFormat="1" ht="12" hidden="1" customHeight="1" x14ac:dyDescent="0.15">
      <c r="A1139" s="1136"/>
      <c r="B1139" s="765"/>
      <c r="C1139" s="1137"/>
      <c r="D1139" s="1136"/>
      <c r="E1139" s="1137"/>
      <c r="F1139" s="1137"/>
      <c r="G1139" s="1137"/>
      <c r="H1139" s="1137"/>
      <c r="I1139" s="765"/>
      <c r="DE1139" s="818"/>
      <c r="DF1139" s="772" t="str">
        <f t="shared" si="17"/>
        <v/>
      </c>
      <c r="DG1139" s="832">
        <v>1137</v>
      </c>
    </row>
    <row r="1140" spans="1:111" s="753" customFormat="1" ht="12" hidden="1" customHeight="1" x14ac:dyDescent="0.15">
      <c r="A1140" s="1136"/>
      <c r="B1140" s="765"/>
      <c r="C1140" s="1137"/>
      <c r="D1140" s="1136"/>
      <c r="E1140" s="1137"/>
      <c r="F1140" s="1137"/>
      <c r="G1140" s="1137"/>
      <c r="H1140" s="1137"/>
      <c r="I1140" s="765"/>
      <c r="DE1140" s="818"/>
      <c r="DF1140" s="772" t="str">
        <f t="shared" si="17"/>
        <v/>
      </c>
      <c r="DG1140" s="832">
        <v>1138</v>
      </c>
    </row>
    <row r="1141" spans="1:111" s="753" customFormat="1" ht="12" hidden="1" customHeight="1" x14ac:dyDescent="0.15">
      <c r="A1141" s="1136"/>
      <c r="B1141" s="765"/>
      <c r="C1141" s="1137"/>
      <c r="D1141" s="1136"/>
      <c r="E1141" s="1137"/>
      <c r="F1141" s="1137"/>
      <c r="G1141" s="1137"/>
      <c r="H1141" s="1137"/>
      <c r="I1141" s="765"/>
      <c r="DE1141" s="818"/>
      <c r="DF1141" s="772" t="str">
        <f t="shared" si="17"/>
        <v/>
      </c>
      <c r="DG1141" s="832">
        <v>1139</v>
      </c>
    </row>
    <row r="1142" spans="1:111" s="753" customFormat="1" ht="12" hidden="1" customHeight="1" x14ac:dyDescent="0.15">
      <c r="A1142" s="1136"/>
      <c r="B1142" s="765"/>
      <c r="C1142" s="1137"/>
      <c r="D1142" s="1136"/>
      <c r="E1142" s="1137"/>
      <c r="F1142" s="1137"/>
      <c r="G1142" s="1137"/>
      <c r="H1142" s="1137"/>
      <c r="I1142" s="765"/>
      <c r="DE1142" s="818"/>
      <c r="DF1142" s="772" t="str">
        <f t="shared" si="17"/>
        <v/>
      </c>
      <c r="DG1142" s="832">
        <v>1140</v>
      </c>
    </row>
    <row r="1143" spans="1:111" s="753" customFormat="1" ht="12" hidden="1" customHeight="1" x14ac:dyDescent="0.15">
      <c r="A1143" s="1136"/>
      <c r="B1143" s="765"/>
      <c r="C1143" s="1137"/>
      <c r="D1143" s="1136"/>
      <c r="E1143" s="1137"/>
      <c r="F1143" s="1137"/>
      <c r="G1143" s="1137"/>
      <c r="H1143" s="1137"/>
      <c r="I1143" s="765"/>
      <c r="DE1143" s="818"/>
      <c r="DF1143" s="772" t="str">
        <f t="shared" si="17"/>
        <v/>
      </c>
      <c r="DG1143" s="832">
        <v>1141</v>
      </c>
    </row>
    <row r="1144" spans="1:111" s="753" customFormat="1" ht="12" hidden="1" customHeight="1" x14ac:dyDescent="0.15">
      <c r="A1144" s="1136"/>
      <c r="B1144" s="765"/>
      <c r="C1144" s="1137"/>
      <c r="D1144" s="1136"/>
      <c r="E1144" s="1137"/>
      <c r="F1144" s="1137"/>
      <c r="G1144" s="1137"/>
      <c r="H1144" s="1137"/>
      <c r="I1144" s="765"/>
      <c r="DE1144" s="818"/>
      <c r="DF1144" s="772" t="str">
        <f t="shared" si="17"/>
        <v/>
      </c>
      <c r="DG1144" s="832">
        <v>1142</v>
      </c>
    </row>
    <row r="1145" spans="1:111" s="753" customFormat="1" ht="12" hidden="1" customHeight="1" x14ac:dyDescent="0.15">
      <c r="A1145" s="1136"/>
      <c r="B1145" s="765"/>
      <c r="C1145" s="1137"/>
      <c r="D1145" s="1136"/>
      <c r="E1145" s="1137"/>
      <c r="F1145" s="1137"/>
      <c r="G1145" s="1137"/>
      <c r="H1145" s="1137"/>
      <c r="I1145" s="765"/>
      <c r="DE1145" s="818"/>
      <c r="DF1145" s="772" t="str">
        <f t="shared" si="17"/>
        <v/>
      </c>
      <c r="DG1145" s="832">
        <v>1143</v>
      </c>
    </row>
    <row r="1146" spans="1:111" s="753" customFormat="1" ht="12" hidden="1" customHeight="1" x14ac:dyDescent="0.15">
      <c r="A1146" s="1136"/>
      <c r="B1146" s="765"/>
      <c r="C1146" s="1137"/>
      <c r="D1146" s="1136"/>
      <c r="E1146" s="1137"/>
      <c r="F1146" s="1137"/>
      <c r="G1146" s="1137"/>
      <c r="H1146" s="1137"/>
      <c r="I1146" s="765"/>
      <c r="DE1146" s="818"/>
      <c r="DF1146" s="772" t="str">
        <f t="shared" si="17"/>
        <v/>
      </c>
      <c r="DG1146" s="832">
        <v>1144</v>
      </c>
    </row>
    <row r="1147" spans="1:111" s="753" customFormat="1" ht="12" hidden="1" customHeight="1" x14ac:dyDescent="0.15">
      <c r="A1147" s="1136"/>
      <c r="B1147" s="765"/>
      <c r="C1147" s="1137"/>
      <c r="D1147" s="1136"/>
      <c r="E1147" s="1137"/>
      <c r="F1147" s="1137"/>
      <c r="G1147" s="1137"/>
      <c r="H1147" s="1137"/>
      <c r="I1147" s="765"/>
      <c r="DE1147" s="818"/>
      <c r="DF1147" s="772" t="str">
        <f t="shared" si="17"/>
        <v/>
      </c>
      <c r="DG1147" s="832">
        <v>1145</v>
      </c>
    </row>
    <row r="1148" spans="1:111" s="753" customFormat="1" ht="12" hidden="1" customHeight="1" x14ac:dyDescent="0.15">
      <c r="A1148" s="1136"/>
      <c r="B1148" s="765"/>
      <c r="C1148" s="1137"/>
      <c r="D1148" s="1136"/>
      <c r="E1148" s="1137"/>
      <c r="F1148" s="1137"/>
      <c r="G1148" s="1137"/>
      <c r="H1148" s="1137"/>
      <c r="I1148" s="765"/>
      <c r="DE1148" s="818"/>
      <c r="DF1148" s="772" t="str">
        <f t="shared" si="17"/>
        <v/>
      </c>
      <c r="DG1148" s="832">
        <v>1146</v>
      </c>
    </row>
    <row r="1149" spans="1:111" s="753" customFormat="1" ht="12" hidden="1" customHeight="1" x14ac:dyDescent="0.15">
      <c r="A1149" s="1136"/>
      <c r="B1149" s="765"/>
      <c r="C1149" s="1137"/>
      <c r="D1149" s="1136"/>
      <c r="E1149" s="1137"/>
      <c r="F1149" s="1137"/>
      <c r="G1149" s="1137"/>
      <c r="H1149" s="1137"/>
      <c r="I1149" s="765"/>
      <c r="DE1149" s="818"/>
      <c r="DF1149" s="772" t="str">
        <f t="shared" si="17"/>
        <v/>
      </c>
      <c r="DG1149" s="832">
        <v>1147</v>
      </c>
    </row>
    <row r="1150" spans="1:111" s="753" customFormat="1" ht="12" hidden="1" customHeight="1" x14ac:dyDescent="0.15">
      <c r="A1150" s="1136"/>
      <c r="B1150" s="765"/>
      <c r="C1150" s="1137"/>
      <c r="D1150" s="1136"/>
      <c r="E1150" s="1137"/>
      <c r="F1150" s="1137"/>
      <c r="G1150" s="1137"/>
      <c r="H1150" s="1137"/>
      <c r="I1150" s="765"/>
      <c r="DE1150" s="818"/>
      <c r="DF1150" s="772" t="str">
        <f t="shared" si="17"/>
        <v/>
      </c>
      <c r="DG1150" s="832">
        <v>1148</v>
      </c>
    </row>
    <row r="1151" spans="1:111" s="753" customFormat="1" ht="12" hidden="1" customHeight="1" x14ac:dyDescent="0.15">
      <c r="A1151" s="1136"/>
      <c r="B1151" s="765"/>
      <c r="C1151" s="1137"/>
      <c r="D1151" s="1136"/>
      <c r="E1151" s="1137"/>
      <c r="F1151" s="1137"/>
      <c r="G1151" s="1137"/>
      <c r="H1151" s="1137"/>
      <c r="I1151" s="765"/>
      <c r="DE1151" s="818"/>
      <c r="DF1151" s="772" t="str">
        <f t="shared" si="17"/>
        <v/>
      </c>
      <c r="DG1151" s="832">
        <v>1149</v>
      </c>
    </row>
    <row r="1152" spans="1:111" s="753" customFormat="1" ht="12" hidden="1" customHeight="1" x14ac:dyDescent="0.15">
      <c r="A1152" s="1136"/>
      <c r="B1152" s="765"/>
      <c r="C1152" s="1137"/>
      <c r="D1152" s="1136"/>
      <c r="E1152" s="1137"/>
      <c r="F1152" s="1137"/>
      <c r="G1152" s="1137"/>
      <c r="H1152" s="1137"/>
      <c r="I1152" s="765"/>
      <c r="DE1152" s="818"/>
      <c r="DF1152" s="772" t="str">
        <f t="shared" si="17"/>
        <v/>
      </c>
      <c r="DG1152" s="832">
        <v>1150</v>
      </c>
    </row>
    <row r="1153" spans="1:111" s="753" customFormat="1" ht="12" hidden="1" customHeight="1" x14ac:dyDescent="0.15">
      <c r="A1153" s="1136"/>
      <c r="B1153" s="765"/>
      <c r="C1153" s="1137"/>
      <c r="D1153" s="1136"/>
      <c r="E1153" s="1137"/>
      <c r="F1153" s="1137"/>
      <c r="G1153" s="1137"/>
      <c r="H1153" s="1137"/>
      <c r="I1153" s="765"/>
      <c r="DE1153" s="818"/>
      <c r="DF1153" s="772" t="str">
        <f t="shared" si="17"/>
        <v/>
      </c>
      <c r="DG1153" s="832">
        <v>1151</v>
      </c>
    </row>
    <row r="1154" spans="1:111" s="753" customFormat="1" ht="12" hidden="1" customHeight="1" x14ac:dyDescent="0.15">
      <c r="A1154" s="1136"/>
      <c r="B1154" s="765"/>
      <c r="C1154" s="1137"/>
      <c r="D1154" s="1136"/>
      <c r="E1154" s="1137"/>
      <c r="F1154" s="1137"/>
      <c r="G1154" s="1137"/>
      <c r="H1154" s="1137"/>
      <c r="I1154" s="765"/>
      <c r="DE1154" s="818"/>
      <c r="DF1154" s="772" t="str">
        <f t="shared" si="17"/>
        <v/>
      </c>
      <c r="DG1154" s="832">
        <v>1152</v>
      </c>
    </row>
    <row r="1155" spans="1:111" s="753" customFormat="1" ht="12" hidden="1" customHeight="1" x14ac:dyDescent="0.15">
      <c r="A1155" s="1136"/>
      <c r="B1155" s="765"/>
      <c r="C1155" s="1137"/>
      <c r="D1155" s="1136"/>
      <c r="E1155" s="1137"/>
      <c r="F1155" s="1137"/>
      <c r="G1155" s="1137"/>
      <c r="H1155" s="1137"/>
      <c r="I1155" s="765"/>
      <c r="DE1155" s="818"/>
      <c r="DF1155" s="772" t="str">
        <f t="shared" si="17"/>
        <v/>
      </c>
      <c r="DG1155" s="832">
        <v>1153</v>
      </c>
    </row>
    <row r="1156" spans="1:111" s="753" customFormat="1" ht="12" hidden="1" customHeight="1" x14ac:dyDescent="0.15">
      <c r="A1156" s="1136"/>
      <c r="B1156" s="765"/>
      <c r="C1156" s="1137"/>
      <c r="D1156" s="1136"/>
      <c r="E1156" s="1137"/>
      <c r="F1156" s="1137"/>
      <c r="G1156" s="1137"/>
      <c r="H1156" s="1137"/>
      <c r="I1156" s="765"/>
      <c r="DE1156" s="818"/>
      <c r="DF1156" s="772" t="str">
        <f t="shared" si="17"/>
        <v/>
      </c>
      <c r="DG1156" s="832">
        <v>1154</v>
      </c>
    </row>
    <row r="1157" spans="1:111" s="753" customFormat="1" ht="12" hidden="1" customHeight="1" x14ac:dyDescent="0.15">
      <c r="A1157" s="1136"/>
      <c r="B1157" s="765"/>
      <c r="C1157" s="1137"/>
      <c r="D1157" s="1136"/>
      <c r="E1157" s="1137"/>
      <c r="F1157" s="1137"/>
      <c r="G1157" s="1137"/>
      <c r="H1157" s="1137"/>
      <c r="I1157" s="765"/>
      <c r="DE1157" s="818"/>
      <c r="DF1157" s="772" t="str">
        <f t="shared" si="17"/>
        <v/>
      </c>
      <c r="DG1157" s="832">
        <v>1155</v>
      </c>
    </row>
    <row r="1158" spans="1:111" s="753" customFormat="1" ht="12" hidden="1" customHeight="1" x14ac:dyDescent="0.15">
      <c r="A1158" s="1136"/>
      <c r="B1158" s="765"/>
      <c r="C1158" s="1137"/>
      <c r="D1158" s="1136"/>
      <c r="E1158" s="1137"/>
      <c r="F1158" s="1137"/>
      <c r="G1158" s="1137"/>
      <c r="H1158" s="1137"/>
      <c r="I1158" s="765"/>
      <c r="DE1158" s="818"/>
      <c r="DF1158" s="772" t="str">
        <f t="shared" si="17"/>
        <v/>
      </c>
      <c r="DG1158" s="832">
        <v>1156</v>
      </c>
    </row>
    <row r="1159" spans="1:111" s="753" customFormat="1" ht="12" hidden="1" customHeight="1" x14ac:dyDescent="0.15">
      <c r="A1159" s="1136"/>
      <c r="B1159" s="765"/>
      <c r="C1159" s="1137"/>
      <c r="D1159" s="1136"/>
      <c r="E1159" s="1137"/>
      <c r="F1159" s="1137"/>
      <c r="G1159" s="1137"/>
      <c r="H1159" s="1137"/>
      <c r="I1159" s="765"/>
      <c r="DE1159" s="818"/>
      <c r="DF1159" s="772" t="str">
        <f t="shared" ref="DF1159:DF1222" si="18">IF(COUNTA(A1159:I1159)&gt;0,DG1159,"")</f>
        <v/>
      </c>
      <c r="DG1159" s="832">
        <v>1157</v>
      </c>
    </row>
    <row r="1160" spans="1:111" s="753" customFormat="1" ht="12" hidden="1" customHeight="1" x14ac:dyDescent="0.15">
      <c r="A1160" s="1136"/>
      <c r="B1160" s="765"/>
      <c r="C1160" s="1137"/>
      <c r="D1160" s="1136"/>
      <c r="E1160" s="1137"/>
      <c r="F1160" s="1137"/>
      <c r="G1160" s="1137"/>
      <c r="H1160" s="1137"/>
      <c r="I1160" s="765"/>
      <c r="DE1160" s="818"/>
      <c r="DF1160" s="772" t="str">
        <f t="shared" si="18"/>
        <v/>
      </c>
      <c r="DG1160" s="832">
        <v>1158</v>
      </c>
    </row>
    <row r="1161" spans="1:111" s="753" customFormat="1" ht="12" hidden="1" customHeight="1" x14ac:dyDescent="0.15">
      <c r="A1161" s="1136"/>
      <c r="B1161" s="765"/>
      <c r="C1161" s="1137"/>
      <c r="D1161" s="1136"/>
      <c r="E1161" s="1137"/>
      <c r="F1161" s="1137"/>
      <c r="G1161" s="1137"/>
      <c r="H1161" s="1137"/>
      <c r="I1161" s="765"/>
      <c r="DE1161" s="818"/>
      <c r="DF1161" s="772" t="str">
        <f t="shared" si="18"/>
        <v/>
      </c>
      <c r="DG1161" s="832">
        <v>1159</v>
      </c>
    </row>
    <row r="1162" spans="1:111" s="753" customFormat="1" ht="12" hidden="1" customHeight="1" x14ac:dyDescent="0.15">
      <c r="A1162" s="1136"/>
      <c r="B1162" s="765"/>
      <c r="C1162" s="1137"/>
      <c r="D1162" s="1136"/>
      <c r="E1162" s="1137"/>
      <c r="F1162" s="1137"/>
      <c r="G1162" s="1137"/>
      <c r="H1162" s="1137"/>
      <c r="I1162" s="765"/>
      <c r="DE1162" s="818"/>
      <c r="DF1162" s="772" t="str">
        <f t="shared" si="18"/>
        <v/>
      </c>
      <c r="DG1162" s="832">
        <v>1160</v>
      </c>
    </row>
    <row r="1163" spans="1:111" s="753" customFormat="1" ht="12" hidden="1" customHeight="1" x14ac:dyDescent="0.15">
      <c r="A1163" s="1136"/>
      <c r="B1163" s="765"/>
      <c r="C1163" s="1137"/>
      <c r="D1163" s="1136"/>
      <c r="E1163" s="1137"/>
      <c r="F1163" s="1137"/>
      <c r="G1163" s="1137"/>
      <c r="H1163" s="1137"/>
      <c r="I1163" s="765"/>
      <c r="DE1163" s="818"/>
      <c r="DF1163" s="772" t="str">
        <f t="shared" si="18"/>
        <v/>
      </c>
      <c r="DG1163" s="832">
        <v>1161</v>
      </c>
    </row>
    <row r="1164" spans="1:111" s="753" customFormat="1" ht="12" hidden="1" customHeight="1" x14ac:dyDescent="0.15">
      <c r="A1164" s="1136"/>
      <c r="B1164" s="765"/>
      <c r="C1164" s="1137"/>
      <c r="D1164" s="1136"/>
      <c r="E1164" s="1137"/>
      <c r="F1164" s="1137"/>
      <c r="G1164" s="1137"/>
      <c r="H1164" s="1137"/>
      <c r="I1164" s="765"/>
      <c r="DE1164" s="818"/>
      <c r="DF1164" s="772" t="str">
        <f t="shared" si="18"/>
        <v/>
      </c>
      <c r="DG1164" s="832">
        <v>1162</v>
      </c>
    </row>
    <row r="1165" spans="1:111" s="753" customFormat="1" ht="12" hidden="1" customHeight="1" x14ac:dyDescent="0.15">
      <c r="A1165" s="1136"/>
      <c r="B1165" s="765"/>
      <c r="C1165" s="1137"/>
      <c r="D1165" s="1136"/>
      <c r="E1165" s="1137"/>
      <c r="F1165" s="1137"/>
      <c r="G1165" s="1137"/>
      <c r="H1165" s="1137"/>
      <c r="I1165" s="765"/>
      <c r="DE1165" s="818"/>
      <c r="DF1165" s="772" t="str">
        <f t="shared" si="18"/>
        <v/>
      </c>
      <c r="DG1165" s="832">
        <v>1163</v>
      </c>
    </row>
    <row r="1166" spans="1:111" s="753" customFormat="1" ht="12" hidden="1" customHeight="1" x14ac:dyDescent="0.15">
      <c r="A1166" s="1136"/>
      <c r="B1166" s="765"/>
      <c r="C1166" s="1137"/>
      <c r="D1166" s="1136"/>
      <c r="E1166" s="1137"/>
      <c r="F1166" s="1137"/>
      <c r="G1166" s="1137"/>
      <c r="H1166" s="1137"/>
      <c r="I1166" s="765"/>
      <c r="DE1166" s="818"/>
      <c r="DF1166" s="772" t="str">
        <f t="shared" si="18"/>
        <v/>
      </c>
      <c r="DG1166" s="832">
        <v>1164</v>
      </c>
    </row>
    <row r="1167" spans="1:111" s="753" customFormat="1" ht="12" hidden="1" customHeight="1" x14ac:dyDescent="0.15">
      <c r="A1167" s="1136"/>
      <c r="B1167" s="765"/>
      <c r="C1167" s="1137"/>
      <c r="D1167" s="1136"/>
      <c r="E1167" s="1137"/>
      <c r="F1167" s="1137"/>
      <c r="G1167" s="1137"/>
      <c r="H1167" s="1137"/>
      <c r="I1167" s="765"/>
      <c r="DE1167" s="818"/>
      <c r="DF1167" s="772" t="str">
        <f t="shared" si="18"/>
        <v/>
      </c>
      <c r="DG1167" s="832">
        <v>1165</v>
      </c>
    </row>
    <row r="1168" spans="1:111" s="753" customFormat="1" ht="12" hidden="1" customHeight="1" x14ac:dyDescent="0.15">
      <c r="A1168" s="1136"/>
      <c r="B1168" s="765"/>
      <c r="C1168" s="1137"/>
      <c r="D1168" s="1136"/>
      <c r="E1168" s="1137"/>
      <c r="F1168" s="1137"/>
      <c r="G1168" s="1137"/>
      <c r="H1168" s="1137"/>
      <c r="I1168" s="765"/>
      <c r="DE1168" s="818"/>
      <c r="DF1168" s="772" t="str">
        <f t="shared" si="18"/>
        <v/>
      </c>
      <c r="DG1168" s="832">
        <v>1166</v>
      </c>
    </row>
    <row r="1169" spans="1:111" s="753" customFormat="1" ht="12" hidden="1" customHeight="1" x14ac:dyDescent="0.15">
      <c r="A1169" s="1136"/>
      <c r="B1169" s="765"/>
      <c r="C1169" s="1137"/>
      <c r="D1169" s="1136"/>
      <c r="E1169" s="1137"/>
      <c r="F1169" s="1137"/>
      <c r="G1169" s="1137"/>
      <c r="H1169" s="1137"/>
      <c r="I1169" s="765"/>
      <c r="DE1169" s="818"/>
      <c r="DF1169" s="772" t="str">
        <f t="shared" si="18"/>
        <v/>
      </c>
      <c r="DG1169" s="832">
        <v>1167</v>
      </c>
    </row>
    <row r="1170" spans="1:111" s="753" customFormat="1" ht="12" hidden="1" customHeight="1" x14ac:dyDescent="0.15">
      <c r="A1170" s="1136"/>
      <c r="B1170" s="765"/>
      <c r="C1170" s="1137"/>
      <c r="D1170" s="1136"/>
      <c r="E1170" s="1137"/>
      <c r="F1170" s="1137"/>
      <c r="G1170" s="1137"/>
      <c r="H1170" s="1137"/>
      <c r="I1170" s="765"/>
      <c r="DE1170" s="818"/>
      <c r="DF1170" s="772" t="str">
        <f t="shared" si="18"/>
        <v/>
      </c>
      <c r="DG1170" s="832">
        <v>1168</v>
      </c>
    </row>
    <row r="1171" spans="1:111" s="753" customFormat="1" ht="12" hidden="1" customHeight="1" x14ac:dyDescent="0.15">
      <c r="A1171" s="1136"/>
      <c r="B1171" s="765"/>
      <c r="C1171" s="1137"/>
      <c r="D1171" s="1136"/>
      <c r="E1171" s="1137"/>
      <c r="F1171" s="1137"/>
      <c r="G1171" s="1137"/>
      <c r="H1171" s="1137"/>
      <c r="I1171" s="765"/>
      <c r="DE1171" s="818"/>
      <c r="DF1171" s="772" t="str">
        <f t="shared" si="18"/>
        <v/>
      </c>
      <c r="DG1171" s="832">
        <v>1169</v>
      </c>
    </row>
    <row r="1172" spans="1:111" s="753" customFormat="1" ht="12" hidden="1" customHeight="1" x14ac:dyDescent="0.15">
      <c r="A1172" s="1136"/>
      <c r="B1172" s="765"/>
      <c r="C1172" s="1137"/>
      <c r="D1172" s="1136"/>
      <c r="E1172" s="1137"/>
      <c r="F1172" s="1137"/>
      <c r="G1172" s="1137"/>
      <c r="H1172" s="1137"/>
      <c r="I1172" s="765"/>
      <c r="DE1172" s="818"/>
      <c r="DF1172" s="772" t="str">
        <f t="shared" si="18"/>
        <v/>
      </c>
      <c r="DG1172" s="832">
        <v>1170</v>
      </c>
    </row>
    <row r="1173" spans="1:111" s="753" customFormat="1" ht="12" hidden="1" customHeight="1" x14ac:dyDescent="0.15">
      <c r="A1173" s="1136"/>
      <c r="B1173" s="765"/>
      <c r="C1173" s="1137"/>
      <c r="D1173" s="1136"/>
      <c r="E1173" s="1137"/>
      <c r="F1173" s="1137"/>
      <c r="G1173" s="1137"/>
      <c r="H1173" s="1137"/>
      <c r="I1173" s="765"/>
      <c r="DE1173" s="818"/>
      <c r="DF1173" s="772" t="str">
        <f t="shared" si="18"/>
        <v/>
      </c>
      <c r="DG1173" s="832">
        <v>1171</v>
      </c>
    </row>
    <row r="1174" spans="1:111" s="753" customFormat="1" ht="12" hidden="1" customHeight="1" x14ac:dyDescent="0.15">
      <c r="A1174" s="1136"/>
      <c r="B1174" s="765"/>
      <c r="C1174" s="1137"/>
      <c r="D1174" s="1136"/>
      <c r="E1174" s="1137"/>
      <c r="F1174" s="1137"/>
      <c r="G1174" s="1137"/>
      <c r="H1174" s="1137"/>
      <c r="I1174" s="765"/>
      <c r="DE1174" s="818"/>
      <c r="DF1174" s="772" t="str">
        <f t="shared" si="18"/>
        <v/>
      </c>
      <c r="DG1174" s="832">
        <v>1172</v>
      </c>
    </row>
    <row r="1175" spans="1:111" s="753" customFormat="1" ht="12" hidden="1" customHeight="1" x14ac:dyDescent="0.15">
      <c r="A1175" s="1136"/>
      <c r="B1175" s="765"/>
      <c r="C1175" s="1137"/>
      <c r="D1175" s="1136"/>
      <c r="E1175" s="1137"/>
      <c r="F1175" s="1137"/>
      <c r="G1175" s="1137"/>
      <c r="H1175" s="1137"/>
      <c r="I1175" s="765"/>
      <c r="DE1175" s="818"/>
      <c r="DF1175" s="772" t="str">
        <f t="shared" si="18"/>
        <v/>
      </c>
      <c r="DG1175" s="832">
        <v>1173</v>
      </c>
    </row>
    <row r="1176" spans="1:111" s="753" customFormat="1" ht="12" hidden="1" customHeight="1" x14ac:dyDescent="0.15">
      <c r="A1176" s="1136"/>
      <c r="B1176" s="765"/>
      <c r="C1176" s="1137"/>
      <c r="D1176" s="1136"/>
      <c r="E1176" s="1137"/>
      <c r="F1176" s="1137"/>
      <c r="G1176" s="1137"/>
      <c r="H1176" s="1137"/>
      <c r="I1176" s="765"/>
      <c r="DE1176" s="818"/>
      <c r="DF1176" s="772" t="str">
        <f t="shared" si="18"/>
        <v/>
      </c>
      <c r="DG1176" s="832">
        <v>1174</v>
      </c>
    </row>
    <row r="1177" spans="1:111" s="753" customFormat="1" ht="12" hidden="1" customHeight="1" x14ac:dyDescent="0.15">
      <c r="A1177" s="1136"/>
      <c r="B1177" s="765"/>
      <c r="C1177" s="1137"/>
      <c r="D1177" s="1136"/>
      <c r="E1177" s="1137"/>
      <c r="F1177" s="1137"/>
      <c r="G1177" s="1137"/>
      <c r="H1177" s="1137"/>
      <c r="I1177" s="765"/>
      <c r="DE1177" s="818"/>
      <c r="DF1177" s="772" t="str">
        <f t="shared" si="18"/>
        <v/>
      </c>
      <c r="DG1177" s="832">
        <v>1175</v>
      </c>
    </row>
    <row r="1178" spans="1:111" s="753" customFormat="1" ht="12" hidden="1" customHeight="1" x14ac:dyDescent="0.15">
      <c r="A1178" s="1136"/>
      <c r="B1178" s="765"/>
      <c r="C1178" s="1137"/>
      <c r="D1178" s="1136"/>
      <c r="E1178" s="1137"/>
      <c r="F1178" s="1137"/>
      <c r="G1178" s="1137"/>
      <c r="H1178" s="1137"/>
      <c r="I1178" s="765"/>
      <c r="DE1178" s="818"/>
      <c r="DF1178" s="772" t="str">
        <f t="shared" si="18"/>
        <v/>
      </c>
      <c r="DG1178" s="832">
        <v>1176</v>
      </c>
    </row>
    <row r="1179" spans="1:111" s="753" customFormat="1" ht="12" hidden="1" customHeight="1" x14ac:dyDescent="0.15">
      <c r="A1179" s="1136"/>
      <c r="B1179" s="765"/>
      <c r="C1179" s="1137"/>
      <c r="D1179" s="1136"/>
      <c r="E1179" s="1137"/>
      <c r="F1179" s="1137"/>
      <c r="G1179" s="1137"/>
      <c r="H1179" s="1137"/>
      <c r="I1179" s="765"/>
      <c r="DE1179" s="818"/>
      <c r="DF1179" s="772" t="str">
        <f t="shared" si="18"/>
        <v/>
      </c>
      <c r="DG1179" s="832">
        <v>1177</v>
      </c>
    </row>
    <row r="1180" spans="1:111" s="753" customFormat="1" ht="12" hidden="1" customHeight="1" x14ac:dyDescent="0.15">
      <c r="A1180" s="1136"/>
      <c r="B1180" s="765"/>
      <c r="C1180" s="1137"/>
      <c r="D1180" s="1136"/>
      <c r="E1180" s="1137"/>
      <c r="F1180" s="1137"/>
      <c r="G1180" s="1137"/>
      <c r="H1180" s="1137"/>
      <c r="I1180" s="765"/>
      <c r="DE1180" s="818"/>
      <c r="DF1180" s="772" t="str">
        <f t="shared" si="18"/>
        <v/>
      </c>
      <c r="DG1180" s="832">
        <v>1178</v>
      </c>
    </row>
    <row r="1181" spans="1:111" s="753" customFormat="1" ht="12" hidden="1" customHeight="1" x14ac:dyDescent="0.15">
      <c r="A1181" s="1136"/>
      <c r="B1181" s="765"/>
      <c r="C1181" s="1137"/>
      <c r="D1181" s="1136"/>
      <c r="E1181" s="1137"/>
      <c r="F1181" s="1137"/>
      <c r="G1181" s="1137"/>
      <c r="H1181" s="1137"/>
      <c r="I1181" s="765"/>
      <c r="DE1181" s="818"/>
      <c r="DF1181" s="772" t="str">
        <f t="shared" si="18"/>
        <v/>
      </c>
      <c r="DG1181" s="832">
        <v>1179</v>
      </c>
    </row>
    <row r="1182" spans="1:111" s="753" customFormat="1" ht="12" hidden="1" customHeight="1" x14ac:dyDescent="0.15">
      <c r="A1182" s="1136"/>
      <c r="B1182" s="765"/>
      <c r="C1182" s="1137"/>
      <c r="D1182" s="1136"/>
      <c r="E1182" s="1137"/>
      <c r="F1182" s="1137"/>
      <c r="G1182" s="1137"/>
      <c r="H1182" s="1137"/>
      <c r="I1182" s="765"/>
      <c r="DE1182" s="818"/>
      <c r="DF1182" s="772" t="str">
        <f t="shared" si="18"/>
        <v/>
      </c>
      <c r="DG1182" s="832">
        <v>1180</v>
      </c>
    </row>
    <row r="1183" spans="1:111" s="753" customFormat="1" ht="12" hidden="1" customHeight="1" x14ac:dyDescent="0.15">
      <c r="A1183" s="1136"/>
      <c r="B1183" s="765"/>
      <c r="C1183" s="1137"/>
      <c r="D1183" s="1136"/>
      <c r="E1183" s="1137"/>
      <c r="F1183" s="1137"/>
      <c r="G1183" s="1137"/>
      <c r="H1183" s="1137"/>
      <c r="I1183" s="765"/>
      <c r="DE1183" s="818"/>
      <c r="DF1183" s="772" t="str">
        <f t="shared" si="18"/>
        <v/>
      </c>
      <c r="DG1183" s="832">
        <v>1181</v>
      </c>
    </row>
    <row r="1184" spans="1:111" s="753" customFormat="1" ht="12" hidden="1" customHeight="1" x14ac:dyDescent="0.15">
      <c r="A1184" s="1136"/>
      <c r="B1184" s="765"/>
      <c r="C1184" s="1137"/>
      <c r="D1184" s="1136"/>
      <c r="E1184" s="1137"/>
      <c r="F1184" s="1137"/>
      <c r="G1184" s="1137"/>
      <c r="H1184" s="1137"/>
      <c r="I1184" s="765"/>
      <c r="DE1184" s="818"/>
      <c r="DF1184" s="772" t="str">
        <f t="shared" si="18"/>
        <v/>
      </c>
      <c r="DG1184" s="832">
        <v>1182</v>
      </c>
    </row>
    <row r="1185" spans="1:111" s="753" customFormat="1" ht="12" hidden="1" customHeight="1" x14ac:dyDescent="0.15">
      <c r="A1185" s="1136"/>
      <c r="B1185" s="765"/>
      <c r="C1185" s="1137"/>
      <c r="D1185" s="1136"/>
      <c r="E1185" s="1137"/>
      <c r="F1185" s="1137"/>
      <c r="G1185" s="1137"/>
      <c r="H1185" s="1137"/>
      <c r="I1185" s="765"/>
      <c r="DE1185" s="818"/>
      <c r="DF1185" s="772" t="str">
        <f t="shared" si="18"/>
        <v/>
      </c>
      <c r="DG1185" s="832">
        <v>1183</v>
      </c>
    </row>
    <row r="1186" spans="1:111" s="753" customFormat="1" ht="12" hidden="1" customHeight="1" x14ac:dyDescent="0.15">
      <c r="A1186" s="1136"/>
      <c r="B1186" s="765"/>
      <c r="C1186" s="1137"/>
      <c r="D1186" s="1136"/>
      <c r="E1186" s="1137"/>
      <c r="F1186" s="1137"/>
      <c r="G1186" s="1137"/>
      <c r="H1186" s="1137"/>
      <c r="I1186" s="765"/>
      <c r="DE1186" s="818"/>
      <c r="DF1186" s="772" t="str">
        <f t="shared" si="18"/>
        <v/>
      </c>
      <c r="DG1186" s="832">
        <v>1184</v>
      </c>
    </row>
    <row r="1187" spans="1:111" s="753" customFormat="1" ht="12" hidden="1" customHeight="1" x14ac:dyDescent="0.15">
      <c r="A1187" s="1136"/>
      <c r="B1187" s="765"/>
      <c r="C1187" s="1137"/>
      <c r="D1187" s="1136"/>
      <c r="E1187" s="1137"/>
      <c r="F1187" s="1137"/>
      <c r="G1187" s="1137"/>
      <c r="H1187" s="1137"/>
      <c r="I1187" s="765"/>
      <c r="DE1187" s="818"/>
      <c r="DF1187" s="772" t="str">
        <f t="shared" si="18"/>
        <v/>
      </c>
      <c r="DG1187" s="832">
        <v>1185</v>
      </c>
    </row>
    <row r="1188" spans="1:111" s="753" customFormat="1" ht="12" hidden="1" customHeight="1" x14ac:dyDescent="0.15">
      <c r="A1188" s="1136"/>
      <c r="B1188" s="765"/>
      <c r="C1188" s="1137"/>
      <c r="D1188" s="1136"/>
      <c r="E1188" s="1137"/>
      <c r="F1188" s="1137"/>
      <c r="G1188" s="1137"/>
      <c r="H1188" s="1137"/>
      <c r="I1188" s="765"/>
      <c r="DE1188" s="818"/>
      <c r="DF1188" s="772" t="str">
        <f t="shared" si="18"/>
        <v/>
      </c>
      <c r="DG1188" s="832">
        <v>1186</v>
      </c>
    </row>
    <row r="1189" spans="1:111" s="753" customFormat="1" ht="12" hidden="1" customHeight="1" x14ac:dyDescent="0.15">
      <c r="A1189" s="1136"/>
      <c r="B1189" s="765"/>
      <c r="C1189" s="1137"/>
      <c r="D1189" s="1136"/>
      <c r="E1189" s="1137"/>
      <c r="F1189" s="1137"/>
      <c r="G1189" s="1137"/>
      <c r="H1189" s="1137"/>
      <c r="I1189" s="765"/>
      <c r="DE1189" s="818"/>
      <c r="DF1189" s="772" t="str">
        <f t="shared" si="18"/>
        <v/>
      </c>
      <c r="DG1189" s="832">
        <v>1187</v>
      </c>
    </row>
    <row r="1190" spans="1:111" s="753" customFormat="1" ht="12" hidden="1" customHeight="1" x14ac:dyDescent="0.15">
      <c r="A1190" s="1136"/>
      <c r="B1190" s="765"/>
      <c r="C1190" s="1137"/>
      <c r="D1190" s="1136"/>
      <c r="E1190" s="1137"/>
      <c r="F1190" s="1137"/>
      <c r="G1190" s="1137"/>
      <c r="H1190" s="1137"/>
      <c r="I1190" s="765"/>
      <c r="DE1190" s="818"/>
      <c r="DF1190" s="772" t="str">
        <f t="shared" si="18"/>
        <v/>
      </c>
      <c r="DG1190" s="832">
        <v>1188</v>
      </c>
    </row>
    <row r="1191" spans="1:111" s="753" customFormat="1" ht="12" hidden="1" customHeight="1" x14ac:dyDescent="0.15">
      <c r="A1191" s="1136"/>
      <c r="B1191" s="765"/>
      <c r="C1191" s="1137"/>
      <c r="D1191" s="1136"/>
      <c r="E1191" s="1137"/>
      <c r="F1191" s="1137"/>
      <c r="G1191" s="1137"/>
      <c r="H1191" s="1137"/>
      <c r="I1191" s="765"/>
      <c r="DE1191" s="818"/>
      <c r="DF1191" s="772" t="str">
        <f t="shared" si="18"/>
        <v/>
      </c>
      <c r="DG1191" s="832">
        <v>1189</v>
      </c>
    </row>
    <row r="1192" spans="1:111" s="753" customFormat="1" ht="12" hidden="1" customHeight="1" x14ac:dyDescent="0.15">
      <c r="A1192" s="1136"/>
      <c r="B1192" s="765"/>
      <c r="C1192" s="1137"/>
      <c r="D1192" s="1136"/>
      <c r="E1192" s="1137"/>
      <c r="F1192" s="1137"/>
      <c r="G1192" s="1137"/>
      <c r="H1192" s="1137"/>
      <c r="I1192" s="765"/>
      <c r="DE1192" s="818"/>
      <c r="DF1192" s="772" t="str">
        <f t="shared" si="18"/>
        <v/>
      </c>
      <c r="DG1192" s="832">
        <v>1190</v>
      </c>
    </row>
    <row r="1193" spans="1:111" s="753" customFormat="1" ht="12" hidden="1" customHeight="1" x14ac:dyDescent="0.15">
      <c r="A1193" s="1136"/>
      <c r="B1193" s="765"/>
      <c r="C1193" s="1137"/>
      <c r="D1193" s="1136"/>
      <c r="E1193" s="1137"/>
      <c r="F1193" s="1137"/>
      <c r="G1193" s="1137"/>
      <c r="H1193" s="1137"/>
      <c r="I1193" s="765"/>
      <c r="DE1193" s="818"/>
      <c r="DF1193" s="772" t="str">
        <f t="shared" si="18"/>
        <v/>
      </c>
      <c r="DG1193" s="832">
        <v>1191</v>
      </c>
    </row>
    <row r="1194" spans="1:111" s="753" customFormat="1" ht="12" hidden="1" customHeight="1" x14ac:dyDescent="0.15">
      <c r="A1194" s="1136"/>
      <c r="B1194" s="765"/>
      <c r="C1194" s="1137"/>
      <c r="D1194" s="1136"/>
      <c r="E1194" s="1137"/>
      <c r="F1194" s="1137"/>
      <c r="G1194" s="1137"/>
      <c r="H1194" s="1137"/>
      <c r="I1194" s="765"/>
      <c r="DE1194" s="818"/>
      <c r="DF1194" s="772" t="str">
        <f t="shared" si="18"/>
        <v/>
      </c>
      <c r="DG1194" s="832">
        <v>1192</v>
      </c>
    </row>
    <row r="1195" spans="1:111" s="753" customFormat="1" ht="12" hidden="1" customHeight="1" x14ac:dyDescent="0.15">
      <c r="A1195" s="1136"/>
      <c r="B1195" s="765"/>
      <c r="C1195" s="1137"/>
      <c r="D1195" s="1136"/>
      <c r="E1195" s="1137"/>
      <c r="F1195" s="1137"/>
      <c r="G1195" s="1137"/>
      <c r="H1195" s="1137"/>
      <c r="I1195" s="765"/>
      <c r="DE1195" s="818"/>
      <c r="DF1195" s="772" t="str">
        <f t="shared" si="18"/>
        <v/>
      </c>
      <c r="DG1195" s="832">
        <v>1193</v>
      </c>
    </row>
    <row r="1196" spans="1:111" s="753" customFormat="1" ht="12" hidden="1" customHeight="1" x14ac:dyDescent="0.15">
      <c r="A1196" s="1136"/>
      <c r="B1196" s="765"/>
      <c r="C1196" s="1137"/>
      <c r="D1196" s="1136"/>
      <c r="E1196" s="1137"/>
      <c r="F1196" s="1137"/>
      <c r="G1196" s="1137"/>
      <c r="H1196" s="1137"/>
      <c r="I1196" s="765"/>
      <c r="DE1196" s="818"/>
      <c r="DF1196" s="772" t="str">
        <f t="shared" si="18"/>
        <v/>
      </c>
      <c r="DG1196" s="832">
        <v>1194</v>
      </c>
    </row>
    <row r="1197" spans="1:111" s="753" customFormat="1" ht="12" hidden="1" customHeight="1" x14ac:dyDescent="0.15">
      <c r="A1197" s="1136"/>
      <c r="B1197" s="765"/>
      <c r="C1197" s="1137"/>
      <c r="D1197" s="1136"/>
      <c r="E1197" s="1137"/>
      <c r="F1197" s="1137"/>
      <c r="G1197" s="1137"/>
      <c r="H1197" s="1137"/>
      <c r="I1197" s="765"/>
      <c r="DE1197" s="818"/>
      <c r="DF1197" s="772" t="str">
        <f t="shared" si="18"/>
        <v/>
      </c>
      <c r="DG1197" s="832">
        <v>1195</v>
      </c>
    </row>
    <row r="1198" spans="1:111" s="753" customFormat="1" ht="12" hidden="1" customHeight="1" x14ac:dyDescent="0.15">
      <c r="A1198" s="1136"/>
      <c r="B1198" s="765"/>
      <c r="C1198" s="1137"/>
      <c r="D1198" s="1136"/>
      <c r="E1198" s="1137"/>
      <c r="F1198" s="1137"/>
      <c r="G1198" s="1137"/>
      <c r="H1198" s="1137"/>
      <c r="I1198" s="765"/>
      <c r="DE1198" s="818"/>
      <c r="DF1198" s="772" t="str">
        <f t="shared" si="18"/>
        <v/>
      </c>
      <c r="DG1198" s="832">
        <v>1196</v>
      </c>
    </row>
    <row r="1199" spans="1:111" s="753" customFormat="1" ht="12" hidden="1" customHeight="1" x14ac:dyDescent="0.15">
      <c r="A1199" s="1136"/>
      <c r="B1199" s="765"/>
      <c r="C1199" s="1137"/>
      <c r="D1199" s="1136"/>
      <c r="E1199" s="1137"/>
      <c r="F1199" s="1137"/>
      <c r="G1199" s="1137"/>
      <c r="H1199" s="1137"/>
      <c r="I1199" s="765"/>
      <c r="DE1199" s="818"/>
      <c r="DF1199" s="772" t="str">
        <f t="shared" si="18"/>
        <v/>
      </c>
      <c r="DG1199" s="832">
        <v>1197</v>
      </c>
    </row>
    <row r="1200" spans="1:111" s="753" customFormat="1" ht="12" hidden="1" customHeight="1" x14ac:dyDescent="0.15">
      <c r="A1200" s="1136"/>
      <c r="B1200" s="765"/>
      <c r="C1200" s="1137"/>
      <c r="D1200" s="1136"/>
      <c r="E1200" s="1137"/>
      <c r="F1200" s="1137"/>
      <c r="G1200" s="1137"/>
      <c r="H1200" s="1137"/>
      <c r="I1200" s="765"/>
      <c r="DE1200" s="818"/>
      <c r="DF1200" s="772" t="str">
        <f t="shared" si="18"/>
        <v/>
      </c>
      <c r="DG1200" s="832">
        <v>1198</v>
      </c>
    </row>
    <row r="1201" spans="1:111" s="753" customFormat="1" ht="12" hidden="1" customHeight="1" x14ac:dyDescent="0.15">
      <c r="A1201" s="1136"/>
      <c r="B1201" s="765"/>
      <c r="C1201" s="1137"/>
      <c r="D1201" s="1136"/>
      <c r="E1201" s="1137"/>
      <c r="F1201" s="1137"/>
      <c r="G1201" s="1137"/>
      <c r="H1201" s="1137"/>
      <c r="I1201" s="765"/>
      <c r="DE1201" s="818"/>
      <c r="DF1201" s="772" t="str">
        <f t="shared" si="18"/>
        <v/>
      </c>
      <c r="DG1201" s="832">
        <v>1199</v>
      </c>
    </row>
    <row r="1202" spans="1:111" s="753" customFormat="1" ht="12" hidden="1" customHeight="1" x14ac:dyDescent="0.15">
      <c r="A1202" s="1136"/>
      <c r="B1202" s="765"/>
      <c r="C1202" s="1137"/>
      <c r="D1202" s="1136"/>
      <c r="E1202" s="1137"/>
      <c r="F1202" s="1137"/>
      <c r="G1202" s="1137"/>
      <c r="H1202" s="1137"/>
      <c r="I1202" s="765"/>
      <c r="DE1202" s="818"/>
      <c r="DF1202" s="772" t="str">
        <f t="shared" si="18"/>
        <v/>
      </c>
      <c r="DG1202" s="832">
        <v>1200</v>
      </c>
    </row>
    <row r="1203" spans="1:111" s="753" customFormat="1" ht="12" hidden="1" customHeight="1" x14ac:dyDescent="0.15">
      <c r="A1203" s="1136"/>
      <c r="B1203" s="765"/>
      <c r="C1203" s="1137"/>
      <c r="D1203" s="1136"/>
      <c r="E1203" s="1137"/>
      <c r="F1203" s="1137"/>
      <c r="G1203" s="1137"/>
      <c r="H1203" s="1137"/>
      <c r="I1203" s="765"/>
      <c r="DE1203" s="818"/>
      <c r="DF1203" s="772" t="str">
        <f t="shared" si="18"/>
        <v/>
      </c>
      <c r="DG1203" s="832">
        <v>1201</v>
      </c>
    </row>
    <row r="1204" spans="1:111" s="753" customFormat="1" ht="12" hidden="1" customHeight="1" x14ac:dyDescent="0.15">
      <c r="A1204" s="1136"/>
      <c r="B1204" s="765"/>
      <c r="C1204" s="1137"/>
      <c r="D1204" s="1136"/>
      <c r="E1204" s="1137"/>
      <c r="F1204" s="1137"/>
      <c r="G1204" s="1137"/>
      <c r="H1204" s="1137"/>
      <c r="I1204" s="765"/>
      <c r="DE1204" s="818"/>
      <c r="DF1204" s="772" t="str">
        <f t="shared" si="18"/>
        <v/>
      </c>
      <c r="DG1204" s="832">
        <v>1202</v>
      </c>
    </row>
    <row r="1205" spans="1:111" s="753" customFormat="1" ht="12" hidden="1" customHeight="1" x14ac:dyDescent="0.15">
      <c r="A1205" s="1136"/>
      <c r="B1205" s="765"/>
      <c r="C1205" s="1137"/>
      <c r="D1205" s="1136"/>
      <c r="E1205" s="1137"/>
      <c r="F1205" s="1137"/>
      <c r="G1205" s="1137"/>
      <c r="H1205" s="1137"/>
      <c r="I1205" s="765"/>
      <c r="DE1205" s="818"/>
      <c r="DF1205" s="772" t="str">
        <f t="shared" si="18"/>
        <v/>
      </c>
      <c r="DG1205" s="832">
        <v>1203</v>
      </c>
    </row>
    <row r="1206" spans="1:111" s="753" customFormat="1" ht="12" hidden="1" customHeight="1" x14ac:dyDescent="0.15">
      <c r="A1206" s="1136"/>
      <c r="B1206" s="765"/>
      <c r="C1206" s="1137"/>
      <c r="D1206" s="1136"/>
      <c r="E1206" s="1137"/>
      <c r="F1206" s="1137"/>
      <c r="G1206" s="1137"/>
      <c r="H1206" s="1137"/>
      <c r="I1206" s="765"/>
      <c r="DE1206" s="818"/>
      <c r="DF1206" s="772" t="str">
        <f t="shared" si="18"/>
        <v/>
      </c>
      <c r="DG1206" s="832">
        <v>1204</v>
      </c>
    </row>
    <row r="1207" spans="1:111" s="753" customFormat="1" ht="12" hidden="1" customHeight="1" x14ac:dyDescent="0.15">
      <c r="A1207" s="1136"/>
      <c r="B1207" s="765"/>
      <c r="C1207" s="1137"/>
      <c r="D1207" s="1136"/>
      <c r="E1207" s="1137"/>
      <c r="F1207" s="1137"/>
      <c r="G1207" s="1137"/>
      <c r="H1207" s="1137"/>
      <c r="I1207" s="765"/>
      <c r="DE1207" s="818"/>
      <c r="DF1207" s="772" t="str">
        <f t="shared" si="18"/>
        <v/>
      </c>
      <c r="DG1207" s="832">
        <v>1205</v>
      </c>
    </row>
    <row r="1208" spans="1:111" s="753" customFormat="1" ht="12" hidden="1" customHeight="1" x14ac:dyDescent="0.15">
      <c r="A1208" s="1136"/>
      <c r="B1208" s="765"/>
      <c r="C1208" s="1137"/>
      <c r="D1208" s="1136"/>
      <c r="E1208" s="1137"/>
      <c r="F1208" s="1137"/>
      <c r="G1208" s="1137"/>
      <c r="H1208" s="1137"/>
      <c r="I1208" s="765"/>
      <c r="DE1208" s="818"/>
      <c r="DF1208" s="772" t="str">
        <f t="shared" si="18"/>
        <v/>
      </c>
      <c r="DG1208" s="832">
        <v>1206</v>
      </c>
    </row>
    <row r="1209" spans="1:111" s="753" customFormat="1" ht="12" hidden="1" customHeight="1" x14ac:dyDescent="0.15">
      <c r="A1209" s="1136"/>
      <c r="B1209" s="765"/>
      <c r="C1209" s="1137"/>
      <c r="D1209" s="1136"/>
      <c r="E1209" s="1137"/>
      <c r="F1209" s="1137"/>
      <c r="G1209" s="1137"/>
      <c r="H1209" s="1137"/>
      <c r="I1209" s="765"/>
      <c r="DE1209" s="818"/>
      <c r="DF1209" s="772" t="str">
        <f t="shared" si="18"/>
        <v/>
      </c>
      <c r="DG1209" s="832">
        <v>1207</v>
      </c>
    </row>
    <row r="1210" spans="1:111" s="753" customFormat="1" ht="12" hidden="1" customHeight="1" x14ac:dyDescent="0.15">
      <c r="A1210" s="1136"/>
      <c r="B1210" s="765"/>
      <c r="C1210" s="1137"/>
      <c r="D1210" s="1136"/>
      <c r="E1210" s="1137"/>
      <c r="F1210" s="1137"/>
      <c r="G1210" s="1137"/>
      <c r="H1210" s="1137"/>
      <c r="I1210" s="765"/>
      <c r="DE1210" s="818"/>
      <c r="DF1210" s="772" t="str">
        <f t="shared" si="18"/>
        <v/>
      </c>
      <c r="DG1210" s="832">
        <v>1208</v>
      </c>
    </row>
    <row r="1211" spans="1:111" s="753" customFormat="1" ht="12" hidden="1" customHeight="1" x14ac:dyDescent="0.15">
      <c r="A1211" s="1136"/>
      <c r="B1211" s="765"/>
      <c r="C1211" s="1137"/>
      <c r="D1211" s="1136"/>
      <c r="E1211" s="1137"/>
      <c r="F1211" s="1137"/>
      <c r="G1211" s="1137"/>
      <c r="H1211" s="1137"/>
      <c r="I1211" s="765"/>
      <c r="DE1211" s="818"/>
      <c r="DF1211" s="772" t="str">
        <f t="shared" si="18"/>
        <v/>
      </c>
      <c r="DG1211" s="832">
        <v>1209</v>
      </c>
    </row>
    <row r="1212" spans="1:111" s="753" customFormat="1" ht="12" hidden="1" customHeight="1" x14ac:dyDescent="0.15">
      <c r="A1212" s="1136"/>
      <c r="B1212" s="765"/>
      <c r="C1212" s="1137"/>
      <c r="D1212" s="1136"/>
      <c r="E1212" s="1137"/>
      <c r="F1212" s="1137"/>
      <c r="G1212" s="1137"/>
      <c r="H1212" s="1137"/>
      <c r="I1212" s="765"/>
      <c r="DE1212" s="818"/>
      <c r="DF1212" s="772" t="str">
        <f t="shared" si="18"/>
        <v/>
      </c>
      <c r="DG1212" s="832">
        <v>1210</v>
      </c>
    </row>
    <row r="1213" spans="1:111" s="753" customFormat="1" ht="12" hidden="1" customHeight="1" x14ac:dyDescent="0.15">
      <c r="A1213" s="1136"/>
      <c r="B1213" s="765"/>
      <c r="C1213" s="1137"/>
      <c r="D1213" s="1136"/>
      <c r="E1213" s="1137"/>
      <c r="F1213" s="1137"/>
      <c r="G1213" s="1137"/>
      <c r="H1213" s="1137"/>
      <c r="I1213" s="765"/>
      <c r="DE1213" s="818"/>
      <c r="DF1213" s="772" t="str">
        <f t="shared" si="18"/>
        <v/>
      </c>
      <c r="DG1213" s="832">
        <v>1211</v>
      </c>
    </row>
    <row r="1214" spans="1:111" s="753" customFormat="1" ht="12" hidden="1" customHeight="1" x14ac:dyDescent="0.15">
      <c r="A1214" s="1136"/>
      <c r="B1214" s="765"/>
      <c r="C1214" s="1137"/>
      <c r="D1214" s="1136"/>
      <c r="E1214" s="1137"/>
      <c r="F1214" s="1137"/>
      <c r="G1214" s="1137"/>
      <c r="H1214" s="1137"/>
      <c r="I1214" s="765"/>
      <c r="DE1214" s="818"/>
      <c r="DF1214" s="772" t="str">
        <f t="shared" si="18"/>
        <v/>
      </c>
      <c r="DG1214" s="832">
        <v>1212</v>
      </c>
    </row>
    <row r="1215" spans="1:111" s="753" customFormat="1" ht="12" hidden="1" customHeight="1" x14ac:dyDescent="0.15">
      <c r="A1215" s="1136"/>
      <c r="B1215" s="765"/>
      <c r="C1215" s="1137"/>
      <c r="D1215" s="1136"/>
      <c r="E1215" s="1137"/>
      <c r="F1215" s="1137"/>
      <c r="G1215" s="1137"/>
      <c r="H1215" s="1137"/>
      <c r="I1215" s="765"/>
      <c r="DE1215" s="818"/>
      <c r="DF1215" s="772" t="str">
        <f t="shared" si="18"/>
        <v/>
      </c>
      <c r="DG1215" s="832">
        <v>1213</v>
      </c>
    </row>
    <row r="1216" spans="1:111" s="753" customFormat="1" ht="12" hidden="1" customHeight="1" x14ac:dyDescent="0.15">
      <c r="A1216" s="1136"/>
      <c r="B1216" s="765"/>
      <c r="C1216" s="1137"/>
      <c r="D1216" s="1136"/>
      <c r="E1216" s="1137"/>
      <c r="F1216" s="1137"/>
      <c r="G1216" s="1137"/>
      <c r="H1216" s="1137"/>
      <c r="I1216" s="765"/>
      <c r="DE1216" s="818"/>
      <c r="DF1216" s="772" t="str">
        <f t="shared" si="18"/>
        <v/>
      </c>
      <c r="DG1216" s="832">
        <v>1214</v>
      </c>
    </row>
    <row r="1217" spans="1:111" s="753" customFormat="1" ht="12" hidden="1" customHeight="1" x14ac:dyDescent="0.15">
      <c r="A1217" s="1136"/>
      <c r="B1217" s="765"/>
      <c r="C1217" s="1137"/>
      <c r="D1217" s="1136"/>
      <c r="E1217" s="1137"/>
      <c r="F1217" s="1137"/>
      <c r="G1217" s="1137"/>
      <c r="H1217" s="1137"/>
      <c r="I1217" s="765"/>
      <c r="DE1217" s="818"/>
      <c r="DF1217" s="772" t="str">
        <f t="shared" si="18"/>
        <v/>
      </c>
      <c r="DG1217" s="832">
        <v>1215</v>
      </c>
    </row>
    <row r="1218" spans="1:111" s="753" customFormat="1" ht="12" hidden="1" customHeight="1" x14ac:dyDescent="0.15">
      <c r="A1218" s="1136"/>
      <c r="B1218" s="765"/>
      <c r="C1218" s="1137"/>
      <c r="D1218" s="1136"/>
      <c r="E1218" s="1137"/>
      <c r="F1218" s="1137"/>
      <c r="G1218" s="1137"/>
      <c r="H1218" s="1137"/>
      <c r="I1218" s="765"/>
      <c r="DE1218" s="818"/>
      <c r="DF1218" s="772" t="str">
        <f t="shared" si="18"/>
        <v/>
      </c>
      <c r="DG1218" s="832">
        <v>1216</v>
      </c>
    </row>
    <row r="1219" spans="1:111" s="753" customFormat="1" ht="12" hidden="1" customHeight="1" x14ac:dyDescent="0.15">
      <c r="A1219" s="1136"/>
      <c r="B1219" s="765"/>
      <c r="C1219" s="1137"/>
      <c r="D1219" s="1136"/>
      <c r="E1219" s="1137"/>
      <c r="F1219" s="1137"/>
      <c r="G1219" s="1137"/>
      <c r="H1219" s="1137"/>
      <c r="I1219" s="765"/>
      <c r="DE1219" s="818"/>
      <c r="DF1219" s="772" t="str">
        <f t="shared" si="18"/>
        <v/>
      </c>
      <c r="DG1219" s="832">
        <v>1217</v>
      </c>
    </row>
    <row r="1220" spans="1:111" s="753" customFormat="1" ht="12" hidden="1" customHeight="1" x14ac:dyDescent="0.15">
      <c r="A1220" s="1136"/>
      <c r="B1220" s="765"/>
      <c r="C1220" s="1137"/>
      <c r="D1220" s="1136"/>
      <c r="E1220" s="1137"/>
      <c r="F1220" s="1137"/>
      <c r="G1220" s="1137"/>
      <c r="H1220" s="1137"/>
      <c r="I1220" s="765"/>
      <c r="DE1220" s="818"/>
      <c r="DF1220" s="772" t="str">
        <f t="shared" si="18"/>
        <v/>
      </c>
      <c r="DG1220" s="832">
        <v>1218</v>
      </c>
    </row>
    <row r="1221" spans="1:111" s="753" customFormat="1" ht="12" hidden="1" customHeight="1" x14ac:dyDescent="0.15">
      <c r="A1221" s="1136"/>
      <c r="B1221" s="765"/>
      <c r="C1221" s="1137"/>
      <c r="D1221" s="1136"/>
      <c r="E1221" s="1137"/>
      <c r="F1221" s="1137"/>
      <c r="G1221" s="1137"/>
      <c r="H1221" s="1137"/>
      <c r="I1221" s="765"/>
      <c r="DE1221" s="818"/>
      <c r="DF1221" s="772" t="str">
        <f t="shared" si="18"/>
        <v/>
      </c>
      <c r="DG1221" s="832">
        <v>1219</v>
      </c>
    </row>
    <row r="1222" spans="1:111" s="753" customFormat="1" ht="12" hidden="1" customHeight="1" x14ac:dyDescent="0.15">
      <c r="A1222" s="1136"/>
      <c r="B1222" s="765"/>
      <c r="C1222" s="1137"/>
      <c r="D1222" s="1136"/>
      <c r="E1222" s="1137"/>
      <c r="F1222" s="1137"/>
      <c r="G1222" s="1137"/>
      <c r="H1222" s="1137"/>
      <c r="I1222" s="765"/>
      <c r="DE1222" s="818"/>
      <c r="DF1222" s="772" t="str">
        <f t="shared" si="18"/>
        <v/>
      </c>
      <c r="DG1222" s="832">
        <v>1220</v>
      </c>
    </row>
    <row r="1223" spans="1:111" s="753" customFormat="1" ht="12" hidden="1" customHeight="1" x14ac:dyDescent="0.15">
      <c r="A1223" s="1136"/>
      <c r="B1223" s="765"/>
      <c r="C1223" s="1137"/>
      <c r="D1223" s="1136"/>
      <c r="E1223" s="1137"/>
      <c r="F1223" s="1137"/>
      <c r="G1223" s="1137"/>
      <c r="H1223" s="1137"/>
      <c r="I1223" s="765"/>
      <c r="DE1223" s="818"/>
      <c r="DF1223" s="772" t="str">
        <f t="shared" ref="DF1223:DF1286" si="19">IF(COUNTA(A1223:I1223)&gt;0,DG1223,"")</f>
        <v/>
      </c>
      <c r="DG1223" s="832">
        <v>1221</v>
      </c>
    </row>
    <row r="1224" spans="1:111" s="753" customFormat="1" ht="12" hidden="1" customHeight="1" x14ac:dyDescent="0.15">
      <c r="A1224" s="1136"/>
      <c r="B1224" s="765"/>
      <c r="C1224" s="1137"/>
      <c r="D1224" s="1136"/>
      <c r="E1224" s="1137"/>
      <c r="F1224" s="1137"/>
      <c r="G1224" s="1137"/>
      <c r="H1224" s="1137"/>
      <c r="I1224" s="765"/>
      <c r="DE1224" s="818"/>
      <c r="DF1224" s="772" t="str">
        <f t="shared" si="19"/>
        <v/>
      </c>
      <c r="DG1224" s="832">
        <v>1222</v>
      </c>
    </row>
    <row r="1225" spans="1:111" s="753" customFormat="1" ht="12" hidden="1" customHeight="1" x14ac:dyDescent="0.15">
      <c r="A1225" s="1136"/>
      <c r="B1225" s="765"/>
      <c r="C1225" s="1137"/>
      <c r="D1225" s="1136"/>
      <c r="E1225" s="1137"/>
      <c r="F1225" s="1137"/>
      <c r="G1225" s="1137"/>
      <c r="H1225" s="1137"/>
      <c r="I1225" s="765"/>
      <c r="DE1225" s="818"/>
      <c r="DF1225" s="772" t="str">
        <f t="shared" si="19"/>
        <v/>
      </c>
      <c r="DG1225" s="832">
        <v>1223</v>
      </c>
    </row>
    <row r="1226" spans="1:111" s="753" customFormat="1" ht="12" hidden="1" customHeight="1" x14ac:dyDescent="0.15">
      <c r="A1226" s="1136"/>
      <c r="B1226" s="765"/>
      <c r="C1226" s="1137"/>
      <c r="D1226" s="1136"/>
      <c r="E1226" s="1137"/>
      <c r="F1226" s="1137"/>
      <c r="G1226" s="1137"/>
      <c r="H1226" s="1137"/>
      <c r="I1226" s="765"/>
      <c r="DE1226" s="818"/>
      <c r="DF1226" s="772" t="str">
        <f t="shared" si="19"/>
        <v/>
      </c>
      <c r="DG1226" s="832">
        <v>1224</v>
      </c>
    </row>
    <row r="1227" spans="1:111" s="753" customFormat="1" ht="12" hidden="1" customHeight="1" x14ac:dyDescent="0.15">
      <c r="A1227" s="1136"/>
      <c r="B1227" s="765"/>
      <c r="C1227" s="1137"/>
      <c r="D1227" s="1136"/>
      <c r="E1227" s="1137"/>
      <c r="F1227" s="1137"/>
      <c r="G1227" s="1137"/>
      <c r="H1227" s="1137"/>
      <c r="I1227" s="765"/>
      <c r="DE1227" s="818"/>
      <c r="DF1227" s="772" t="str">
        <f t="shared" si="19"/>
        <v/>
      </c>
      <c r="DG1227" s="832">
        <v>1225</v>
      </c>
    </row>
    <row r="1228" spans="1:111" s="753" customFormat="1" ht="12" hidden="1" customHeight="1" x14ac:dyDescent="0.15">
      <c r="A1228" s="1136"/>
      <c r="B1228" s="765"/>
      <c r="C1228" s="1137"/>
      <c r="D1228" s="1136"/>
      <c r="E1228" s="1137"/>
      <c r="F1228" s="1137"/>
      <c r="G1228" s="1137"/>
      <c r="H1228" s="1137"/>
      <c r="I1228" s="765"/>
      <c r="DE1228" s="818"/>
      <c r="DF1228" s="772" t="str">
        <f t="shared" si="19"/>
        <v/>
      </c>
      <c r="DG1228" s="832">
        <v>1226</v>
      </c>
    </row>
    <row r="1229" spans="1:111" s="753" customFormat="1" ht="12" hidden="1" customHeight="1" x14ac:dyDescent="0.15">
      <c r="A1229" s="1136"/>
      <c r="B1229" s="765"/>
      <c r="C1229" s="1137"/>
      <c r="D1229" s="1136"/>
      <c r="E1229" s="1137"/>
      <c r="F1229" s="1137"/>
      <c r="G1229" s="1137"/>
      <c r="H1229" s="1137"/>
      <c r="I1229" s="765"/>
      <c r="DE1229" s="818"/>
      <c r="DF1229" s="772" t="str">
        <f t="shared" si="19"/>
        <v/>
      </c>
      <c r="DG1229" s="832">
        <v>1227</v>
      </c>
    </row>
    <row r="1230" spans="1:111" s="753" customFormat="1" ht="12" hidden="1" customHeight="1" x14ac:dyDescent="0.15">
      <c r="A1230" s="1136"/>
      <c r="B1230" s="765"/>
      <c r="C1230" s="1137"/>
      <c r="D1230" s="1136"/>
      <c r="E1230" s="1137"/>
      <c r="F1230" s="1137"/>
      <c r="G1230" s="1137"/>
      <c r="H1230" s="1137"/>
      <c r="I1230" s="765"/>
      <c r="DE1230" s="818"/>
      <c r="DF1230" s="772" t="str">
        <f t="shared" si="19"/>
        <v/>
      </c>
      <c r="DG1230" s="832">
        <v>1228</v>
      </c>
    </row>
    <row r="1231" spans="1:111" s="753" customFormat="1" ht="12" hidden="1" customHeight="1" x14ac:dyDescent="0.15">
      <c r="A1231" s="1136"/>
      <c r="B1231" s="765"/>
      <c r="C1231" s="1137"/>
      <c r="D1231" s="1136"/>
      <c r="E1231" s="1137"/>
      <c r="F1231" s="1137"/>
      <c r="G1231" s="1137"/>
      <c r="H1231" s="1137"/>
      <c r="I1231" s="765"/>
      <c r="DE1231" s="818"/>
      <c r="DF1231" s="772" t="str">
        <f t="shared" si="19"/>
        <v/>
      </c>
      <c r="DG1231" s="832">
        <v>1229</v>
      </c>
    </row>
    <row r="1232" spans="1:111" s="753" customFormat="1" ht="12" hidden="1" customHeight="1" x14ac:dyDescent="0.15">
      <c r="A1232" s="1136"/>
      <c r="B1232" s="765"/>
      <c r="C1232" s="1137"/>
      <c r="D1232" s="1136"/>
      <c r="E1232" s="1137"/>
      <c r="F1232" s="1137"/>
      <c r="G1232" s="1137"/>
      <c r="H1232" s="1137"/>
      <c r="I1232" s="765"/>
      <c r="DE1232" s="818"/>
      <c r="DF1232" s="772" t="str">
        <f t="shared" si="19"/>
        <v/>
      </c>
      <c r="DG1232" s="832">
        <v>1230</v>
      </c>
    </row>
    <row r="1233" spans="1:111" s="753" customFormat="1" ht="12" hidden="1" customHeight="1" x14ac:dyDescent="0.15">
      <c r="A1233" s="1136"/>
      <c r="B1233" s="765"/>
      <c r="C1233" s="1137"/>
      <c r="D1233" s="1136"/>
      <c r="E1233" s="1137"/>
      <c r="F1233" s="1137"/>
      <c r="G1233" s="1137"/>
      <c r="H1233" s="1137"/>
      <c r="I1233" s="765"/>
      <c r="DE1233" s="818"/>
      <c r="DF1233" s="772" t="str">
        <f t="shared" si="19"/>
        <v/>
      </c>
      <c r="DG1233" s="832">
        <v>1231</v>
      </c>
    </row>
    <row r="1234" spans="1:111" s="753" customFormat="1" ht="12" hidden="1" customHeight="1" x14ac:dyDescent="0.15">
      <c r="A1234" s="1136"/>
      <c r="B1234" s="765"/>
      <c r="C1234" s="1137"/>
      <c r="D1234" s="1136"/>
      <c r="E1234" s="1137"/>
      <c r="F1234" s="1137"/>
      <c r="G1234" s="1137"/>
      <c r="H1234" s="1137"/>
      <c r="I1234" s="765"/>
      <c r="DE1234" s="818"/>
      <c r="DF1234" s="772" t="str">
        <f t="shared" si="19"/>
        <v/>
      </c>
      <c r="DG1234" s="832">
        <v>1232</v>
      </c>
    </row>
    <row r="1235" spans="1:111" s="753" customFormat="1" ht="12" hidden="1" customHeight="1" x14ac:dyDescent="0.15">
      <c r="A1235" s="1136"/>
      <c r="B1235" s="765"/>
      <c r="C1235" s="1137"/>
      <c r="D1235" s="1136"/>
      <c r="E1235" s="1137"/>
      <c r="F1235" s="1137"/>
      <c r="G1235" s="1137"/>
      <c r="H1235" s="1137"/>
      <c r="I1235" s="765"/>
      <c r="DE1235" s="818"/>
      <c r="DF1235" s="772" t="str">
        <f t="shared" si="19"/>
        <v/>
      </c>
      <c r="DG1235" s="832">
        <v>1233</v>
      </c>
    </row>
    <row r="1236" spans="1:111" s="753" customFormat="1" ht="12" hidden="1" customHeight="1" x14ac:dyDescent="0.15">
      <c r="A1236" s="1136"/>
      <c r="B1236" s="765"/>
      <c r="C1236" s="1137"/>
      <c r="D1236" s="1136"/>
      <c r="E1236" s="1137"/>
      <c r="F1236" s="1137"/>
      <c r="G1236" s="1137"/>
      <c r="H1236" s="1137"/>
      <c r="I1236" s="765"/>
      <c r="DE1236" s="818"/>
      <c r="DF1236" s="772" t="str">
        <f t="shared" si="19"/>
        <v/>
      </c>
      <c r="DG1236" s="832">
        <v>1234</v>
      </c>
    </row>
    <row r="1237" spans="1:111" s="753" customFormat="1" ht="12" hidden="1" customHeight="1" x14ac:dyDescent="0.15">
      <c r="A1237" s="1136"/>
      <c r="B1237" s="765"/>
      <c r="C1237" s="1137"/>
      <c r="D1237" s="1136"/>
      <c r="E1237" s="1137"/>
      <c r="F1237" s="1137"/>
      <c r="G1237" s="1137"/>
      <c r="H1237" s="1137"/>
      <c r="I1237" s="765"/>
      <c r="DE1237" s="818"/>
      <c r="DF1237" s="772" t="str">
        <f t="shared" si="19"/>
        <v/>
      </c>
      <c r="DG1237" s="832">
        <v>1235</v>
      </c>
    </row>
    <row r="1238" spans="1:111" s="753" customFormat="1" ht="12" hidden="1" customHeight="1" x14ac:dyDescent="0.15">
      <c r="A1238" s="1136"/>
      <c r="B1238" s="765"/>
      <c r="C1238" s="1137"/>
      <c r="D1238" s="1136"/>
      <c r="E1238" s="1137"/>
      <c r="F1238" s="1137"/>
      <c r="G1238" s="1137"/>
      <c r="H1238" s="1137"/>
      <c r="I1238" s="765"/>
      <c r="DE1238" s="818"/>
      <c r="DF1238" s="772" t="str">
        <f t="shared" si="19"/>
        <v/>
      </c>
      <c r="DG1238" s="832">
        <v>1236</v>
      </c>
    </row>
    <row r="1239" spans="1:111" s="753" customFormat="1" ht="12" hidden="1" customHeight="1" x14ac:dyDescent="0.15">
      <c r="A1239" s="1136"/>
      <c r="B1239" s="765"/>
      <c r="C1239" s="1137"/>
      <c r="D1239" s="1136"/>
      <c r="E1239" s="1137"/>
      <c r="F1239" s="1137"/>
      <c r="G1239" s="1137"/>
      <c r="H1239" s="1137"/>
      <c r="I1239" s="765"/>
      <c r="DE1239" s="818"/>
      <c r="DF1239" s="772" t="str">
        <f t="shared" si="19"/>
        <v/>
      </c>
      <c r="DG1239" s="832">
        <v>1237</v>
      </c>
    </row>
    <row r="1240" spans="1:111" s="753" customFormat="1" ht="12" hidden="1" customHeight="1" x14ac:dyDescent="0.15">
      <c r="A1240" s="1136"/>
      <c r="B1240" s="765"/>
      <c r="C1240" s="1137"/>
      <c r="D1240" s="1136"/>
      <c r="E1240" s="1137"/>
      <c r="F1240" s="1137"/>
      <c r="G1240" s="1137"/>
      <c r="H1240" s="1137"/>
      <c r="I1240" s="765"/>
      <c r="DE1240" s="818"/>
      <c r="DF1240" s="772" t="str">
        <f t="shared" si="19"/>
        <v/>
      </c>
      <c r="DG1240" s="832">
        <v>1238</v>
      </c>
    </row>
    <row r="1241" spans="1:111" s="753" customFormat="1" ht="12" hidden="1" customHeight="1" x14ac:dyDescent="0.15">
      <c r="A1241" s="1136"/>
      <c r="B1241" s="765"/>
      <c r="C1241" s="1137"/>
      <c r="D1241" s="1136"/>
      <c r="E1241" s="1137"/>
      <c r="F1241" s="1137"/>
      <c r="G1241" s="1137"/>
      <c r="H1241" s="1137"/>
      <c r="I1241" s="765"/>
      <c r="DE1241" s="818"/>
      <c r="DF1241" s="772" t="str">
        <f t="shared" si="19"/>
        <v/>
      </c>
      <c r="DG1241" s="832">
        <v>1239</v>
      </c>
    </row>
    <row r="1242" spans="1:111" s="753" customFormat="1" ht="12" hidden="1" customHeight="1" x14ac:dyDescent="0.15">
      <c r="A1242" s="1136"/>
      <c r="B1242" s="765"/>
      <c r="C1242" s="1137"/>
      <c r="D1242" s="1136"/>
      <c r="E1242" s="1137"/>
      <c r="F1242" s="1137"/>
      <c r="G1242" s="1137"/>
      <c r="H1242" s="1137"/>
      <c r="I1242" s="765"/>
      <c r="DE1242" s="818"/>
      <c r="DF1242" s="772" t="str">
        <f t="shared" si="19"/>
        <v/>
      </c>
      <c r="DG1242" s="832">
        <v>1240</v>
      </c>
    </row>
    <row r="1243" spans="1:111" s="753" customFormat="1" ht="12" hidden="1" customHeight="1" x14ac:dyDescent="0.15">
      <c r="A1243" s="1136"/>
      <c r="B1243" s="765"/>
      <c r="C1243" s="1137"/>
      <c r="D1243" s="1136"/>
      <c r="E1243" s="1137"/>
      <c r="F1243" s="1137"/>
      <c r="G1243" s="1137"/>
      <c r="H1243" s="1137"/>
      <c r="I1243" s="765"/>
      <c r="DE1243" s="818"/>
      <c r="DF1243" s="772" t="str">
        <f t="shared" si="19"/>
        <v/>
      </c>
      <c r="DG1243" s="832">
        <v>1241</v>
      </c>
    </row>
    <row r="1244" spans="1:111" s="753" customFormat="1" ht="12" hidden="1" customHeight="1" x14ac:dyDescent="0.15">
      <c r="A1244" s="1136"/>
      <c r="B1244" s="765"/>
      <c r="C1244" s="1137"/>
      <c r="D1244" s="1136"/>
      <c r="E1244" s="1137"/>
      <c r="F1244" s="1137"/>
      <c r="G1244" s="1137"/>
      <c r="H1244" s="1137"/>
      <c r="I1244" s="765"/>
      <c r="DE1244" s="818"/>
      <c r="DF1244" s="772" t="str">
        <f t="shared" si="19"/>
        <v/>
      </c>
      <c r="DG1244" s="832">
        <v>1242</v>
      </c>
    </row>
    <row r="1245" spans="1:111" s="753" customFormat="1" ht="12" hidden="1" customHeight="1" x14ac:dyDescent="0.15">
      <c r="A1245" s="1136"/>
      <c r="B1245" s="765"/>
      <c r="C1245" s="1137"/>
      <c r="D1245" s="1136"/>
      <c r="E1245" s="1137"/>
      <c r="F1245" s="1137"/>
      <c r="G1245" s="1137"/>
      <c r="H1245" s="1137"/>
      <c r="I1245" s="765"/>
      <c r="DE1245" s="818"/>
      <c r="DF1245" s="772" t="str">
        <f t="shared" si="19"/>
        <v/>
      </c>
      <c r="DG1245" s="832">
        <v>1243</v>
      </c>
    </row>
    <row r="1246" spans="1:111" s="753" customFormat="1" ht="12" hidden="1" customHeight="1" x14ac:dyDescent="0.15">
      <c r="A1246" s="1136"/>
      <c r="B1246" s="765"/>
      <c r="C1246" s="1137"/>
      <c r="D1246" s="1136"/>
      <c r="E1246" s="1137"/>
      <c r="F1246" s="1137"/>
      <c r="G1246" s="1137"/>
      <c r="H1246" s="1137"/>
      <c r="I1246" s="765"/>
      <c r="DE1246" s="818"/>
      <c r="DF1246" s="772" t="str">
        <f t="shared" si="19"/>
        <v/>
      </c>
      <c r="DG1246" s="832">
        <v>1244</v>
      </c>
    </row>
    <row r="1247" spans="1:111" s="753" customFormat="1" ht="12" hidden="1" customHeight="1" x14ac:dyDescent="0.15">
      <c r="A1247" s="1136"/>
      <c r="B1247" s="765"/>
      <c r="C1247" s="1137"/>
      <c r="D1247" s="1136"/>
      <c r="E1247" s="1137"/>
      <c r="F1247" s="1137"/>
      <c r="G1247" s="1137"/>
      <c r="H1247" s="1137"/>
      <c r="I1247" s="765"/>
      <c r="DE1247" s="818"/>
      <c r="DF1247" s="772" t="str">
        <f t="shared" si="19"/>
        <v/>
      </c>
      <c r="DG1247" s="832">
        <v>1245</v>
      </c>
    </row>
    <row r="1248" spans="1:111" s="753" customFormat="1" ht="12" hidden="1" customHeight="1" x14ac:dyDescent="0.15">
      <c r="A1248" s="1136"/>
      <c r="B1248" s="765"/>
      <c r="C1248" s="1137"/>
      <c r="D1248" s="1136"/>
      <c r="E1248" s="1137"/>
      <c r="F1248" s="1137"/>
      <c r="G1248" s="1137"/>
      <c r="H1248" s="1137"/>
      <c r="I1248" s="765"/>
      <c r="DE1248" s="818"/>
      <c r="DF1248" s="772" t="str">
        <f t="shared" si="19"/>
        <v/>
      </c>
      <c r="DG1248" s="832">
        <v>1246</v>
      </c>
    </row>
    <row r="1249" spans="1:111" s="753" customFormat="1" ht="12" hidden="1" customHeight="1" x14ac:dyDescent="0.15">
      <c r="A1249" s="1136"/>
      <c r="B1249" s="765"/>
      <c r="C1249" s="1137"/>
      <c r="D1249" s="1136"/>
      <c r="E1249" s="1137"/>
      <c r="F1249" s="1137"/>
      <c r="G1249" s="1137"/>
      <c r="H1249" s="1137"/>
      <c r="I1249" s="765"/>
      <c r="DE1249" s="818"/>
      <c r="DF1249" s="772" t="str">
        <f t="shared" si="19"/>
        <v/>
      </c>
      <c r="DG1249" s="832">
        <v>1247</v>
      </c>
    </row>
    <row r="1250" spans="1:111" s="753" customFormat="1" ht="12" hidden="1" customHeight="1" x14ac:dyDescent="0.15">
      <c r="A1250" s="1136"/>
      <c r="B1250" s="765"/>
      <c r="C1250" s="1137"/>
      <c r="D1250" s="1136"/>
      <c r="E1250" s="1137"/>
      <c r="F1250" s="1137"/>
      <c r="G1250" s="1137"/>
      <c r="H1250" s="1137"/>
      <c r="I1250" s="765"/>
      <c r="DE1250" s="818"/>
      <c r="DF1250" s="772" t="str">
        <f t="shared" si="19"/>
        <v/>
      </c>
      <c r="DG1250" s="832">
        <v>1248</v>
      </c>
    </row>
    <row r="1251" spans="1:111" s="753" customFormat="1" ht="12" hidden="1" customHeight="1" x14ac:dyDescent="0.15">
      <c r="A1251" s="1136"/>
      <c r="B1251" s="765"/>
      <c r="C1251" s="1137"/>
      <c r="D1251" s="1136"/>
      <c r="E1251" s="1137"/>
      <c r="F1251" s="1137"/>
      <c r="G1251" s="1137"/>
      <c r="H1251" s="1137"/>
      <c r="I1251" s="765"/>
      <c r="DE1251" s="818"/>
      <c r="DF1251" s="772" t="str">
        <f t="shared" si="19"/>
        <v/>
      </c>
      <c r="DG1251" s="832">
        <v>1249</v>
      </c>
    </row>
    <row r="1252" spans="1:111" s="753" customFormat="1" ht="12" hidden="1" customHeight="1" x14ac:dyDescent="0.15">
      <c r="A1252" s="1136"/>
      <c r="B1252" s="765"/>
      <c r="C1252" s="1137"/>
      <c r="D1252" s="1136"/>
      <c r="E1252" s="1137"/>
      <c r="F1252" s="1137"/>
      <c r="G1252" s="1137"/>
      <c r="H1252" s="1137"/>
      <c r="I1252" s="765"/>
      <c r="DE1252" s="818"/>
      <c r="DF1252" s="772" t="str">
        <f t="shared" si="19"/>
        <v/>
      </c>
      <c r="DG1252" s="832">
        <v>1250</v>
      </c>
    </row>
    <row r="1253" spans="1:111" s="753" customFormat="1" ht="12" hidden="1" customHeight="1" x14ac:dyDescent="0.15">
      <c r="A1253" s="1136"/>
      <c r="B1253" s="765"/>
      <c r="C1253" s="1137"/>
      <c r="D1253" s="1136"/>
      <c r="E1253" s="1137"/>
      <c r="F1253" s="1137"/>
      <c r="G1253" s="1137"/>
      <c r="H1253" s="1137"/>
      <c r="I1253" s="765"/>
      <c r="DE1253" s="818"/>
      <c r="DF1253" s="772" t="str">
        <f t="shared" si="19"/>
        <v/>
      </c>
      <c r="DG1253" s="832">
        <v>1251</v>
      </c>
    </row>
    <row r="1254" spans="1:111" s="753" customFormat="1" ht="12" hidden="1" customHeight="1" x14ac:dyDescent="0.15">
      <c r="A1254" s="1136"/>
      <c r="B1254" s="765"/>
      <c r="C1254" s="1137"/>
      <c r="D1254" s="1136"/>
      <c r="E1254" s="1137"/>
      <c r="F1254" s="1137"/>
      <c r="G1254" s="1137"/>
      <c r="H1254" s="1137"/>
      <c r="I1254" s="765"/>
      <c r="DE1254" s="818"/>
      <c r="DF1254" s="772" t="str">
        <f t="shared" si="19"/>
        <v/>
      </c>
      <c r="DG1254" s="832">
        <v>1252</v>
      </c>
    </row>
    <row r="1255" spans="1:111" s="753" customFormat="1" ht="12" hidden="1" customHeight="1" x14ac:dyDescent="0.15">
      <c r="A1255" s="1136"/>
      <c r="B1255" s="765"/>
      <c r="C1255" s="1137"/>
      <c r="D1255" s="1136"/>
      <c r="E1255" s="1137"/>
      <c r="F1255" s="1137"/>
      <c r="G1255" s="1137"/>
      <c r="H1255" s="1137"/>
      <c r="I1255" s="765"/>
      <c r="DE1255" s="818"/>
      <c r="DF1255" s="772" t="str">
        <f t="shared" si="19"/>
        <v/>
      </c>
      <c r="DG1255" s="832">
        <v>1253</v>
      </c>
    </row>
    <row r="1256" spans="1:111" s="753" customFormat="1" ht="12" hidden="1" customHeight="1" x14ac:dyDescent="0.15">
      <c r="A1256" s="1136"/>
      <c r="B1256" s="765"/>
      <c r="C1256" s="1137"/>
      <c r="D1256" s="1136"/>
      <c r="E1256" s="1137"/>
      <c r="F1256" s="1137"/>
      <c r="G1256" s="1137"/>
      <c r="H1256" s="1137"/>
      <c r="I1256" s="765"/>
      <c r="DE1256" s="818"/>
      <c r="DF1256" s="772" t="str">
        <f t="shared" si="19"/>
        <v/>
      </c>
      <c r="DG1256" s="832">
        <v>1254</v>
      </c>
    </row>
    <row r="1257" spans="1:111" s="753" customFormat="1" ht="12" hidden="1" customHeight="1" x14ac:dyDescent="0.15">
      <c r="A1257" s="1136"/>
      <c r="B1257" s="765"/>
      <c r="C1257" s="1137"/>
      <c r="D1257" s="1136"/>
      <c r="E1257" s="1137"/>
      <c r="F1257" s="1137"/>
      <c r="G1257" s="1137"/>
      <c r="H1257" s="1137"/>
      <c r="I1257" s="765"/>
      <c r="DE1257" s="818"/>
      <c r="DF1257" s="772" t="str">
        <f t="shared" si="19"/>
        <v/>
      </c>
      <c r="DG1257" s="832">
        <v>1255</v>
      </c>
    </row>
    <row r="1258" spans="1:111" s="753" customFormat="1" ht="12" hidden="1" customHeight="1" x14ac:dyDescent="0.15">
      <c r="A1258" s="1136"/>
      <c r="B1258" s="765"/>
      <c r="C1258" s="1137"/>
      <c r="D1258" s="1136"/>
      <c r="E1258" s="1137"/>
      <c r="F1258" s="1137"/>
      <c r="G1258" s="1137"/>
      <c r="H1258" s="1137"/>
      <c r="I1258" s="765"/>
      <c r="DE1258" s="818"/>
      <c r="DF1258" s="772" t="str">
        <f t="shared" si="19"/>
        <v/>
      </c>
      <c r="DG1258" s="832">
        <v>1256</v>
      </c>
    </row>
    <row r="1259" spans="1:111" s="753" customFormat="1" ht="12" hidden="1" customHeight="1" x14ac:dyDescent="0.15">
      <c r="A1259" s="1136"/>
      <c r="B1259" s="765"/>
      <c r="C1259" s="1137"/>
      <c r="D1259" s="1136"/>
      <c r="E1259" s="1137"/>
      <c r="F1259" s="1137"/>
      <c r="G1259" s="1137"/>
      <c r="H1259" s="1137"/>
      <c r="I1259" s="765"/>
      <c r="DE1259" s="818"/>
      <c r="DF1259" s="772" t="str">
        <f t="shared" si="19"/>
        <v/>
      </c>
      <c r="DG1259" s="832">
        <v>1257</v>
      </c>
    </row>
    <row r="1260" spans="1:111" s="753" customFormat="1" ht="12" hidden="1" customHeight="1" x14ac:dyDescent="0.15">
      <c r="A1260" s="1136"/>
      <c r="B1260" s="765"/>
      <c r="C1260" s="1137"/>
      <c r="D1260" s="1136"/>
      <c r="E1260" s="1137"/>
      <c r="F1260" s="1137"/>
      <c r="G1260" s="1137"/>
      <c r="H1260" s="1137"/>
      <c r="I1260" s="765"/>
      <c r="DE1260" s="818"/>
      <c r="DF1260" s="772" t="str">
        <f t="shared" si="19"/>
        <v/>
      </c>
      <c r="DG1260" s="832">
        <v>1258</v>
      </c>
    </row>
    <row r="1261" spans="1:111" s="753" customFormat="1" ht="12" hidden="1" customHeight="1" x14ac:dyDescent="0.15">
      <c r="A1261" s="1136"/>
      <c r="B1261" s="765"/>
      <c r="C1261" s="1137"/>
      <c r="D1261" s="1136"/>
      <c r="E1261" s="1137"/>
      <c r="F1261" s="1137"/>
      <c r="G1261" s="1137"/>
      <c r="H1261" s="1137"/>
      <c r="I1261" s="765"/>
      <c r="DE1261" s="818"/>
      <c r="DF1261" s="772" t="str">
        <f t="shared" si="19"/>
        <v/>
      </c>
      <c r="DG1261" s="832">
        <v>1259</v>
      </c>
    </row>
    <row r="1262" spans="1:111" s="753" customFormat="1" ht="12" hidden="1" customHeight="1" x14ac:dyDescent="0.15">
      <c r="A1262" s="1136"/>
      <c r="B1262" s="765"/>
      <c r="C1262" s="1137"/>
      <c r="D1262" s="1136"/>
      <c r="E1262" s="1137"/>
      <c r="F1262" s="1137"/>
      <c r="G1262" s="1137"/>
      <c r="H1262" s="1137"/>
      <c r="I1262" s="765"/>
      <c r="DE1262" s="818"/>
      <c r="DF1262" s="772" t="str">
        <f t="shared" si="19"/>
        <v/>
      </c>
      <c r="DG1262" s="832">
        <v>1260</v>
      </c>
    </row>
    <row r="1263" spans="1:111" s="753" customFormat="1" ht="12" hidden="1" customHeight="1" x14ac:dyDescent="0.15">
      <c r="A1263" s="1136"/>
      <c r="B1263" s="765"/>
      <c r="C1263" s="1137"/>
      <c r="D1263" s="1136"/>
      <c r="E1263" s="1137"/>
      <c r="F1263" s="1137"/>
      <c r="G1263" s="1137"/>
      <c r="H1263" s="1137"/>
      <c r="I1263" s="765"/>
      <c r="DE1263" s="818"/>
      <c r="DF1263" s="772" t="str">
        <f t="shared" si="19"/>
        <v/>
      </c>
      <c r="DG1263" s="832">
        <v>1261</v>
      </c>
    </row>
    <row r="1264" spans="1:111" s="753" customFormat="1" ht="12" hidden="1" customHeight="1" x14ac:dyDescent="0.15">
      <c r="A1264" s="1136"/>
      <c r="B1264" s="765"/>
      <c r="C1264" s="1137"/>
      <c r="D1264" s="1136"/>
      <c r="E1264" s="1137"/>
      <c r="F1264" s="1137"/>
      <c r="G1264" s="1137"/>
      <c r="H1264" s="1137"/>
      <c r="I1264" s="765"/>
      <c r="DE1264" s="818"/>
      <c r="DF1264" s="772" t="str">
        <f t="shared" si="19"/>
        <v/>
      </c>
      <c r="DG1264" s="832">
        <v>1262</v>
      </c>
    </row>
    <row r="1265" spans="1:111" s="753" customFormat="1" ht="12" hidden="1" customHeight="1" x14ac:dyDescent="0.15">
      <c r="A1265" s="1136"/>
      <c r="B1265" s="765"/>
      <c r="C1265" s="1137"/>
      <c r="D1265" s="1136"/>
      <c r="E1265" s="1137"/>
      <c r="F1265" s="1137"/>
      <c r="G1265" s="1137"/>
      <c r="H1265" s="1137"/>
      <c r="I1265" s="765"/>
      <c r="DE1265" s="818"/>
      <c r="DF1265" s="772" t="str">
        <f t="shared" si="19"/>
        <v/>
      </c>
      <c r="DG1265" s="832">
        <v>1263</v>
      </c>
    </row>
    <row r="1266" spans="1:111" s="753" customFormat="1" ht="12" hidden="1" customHeight="1" x14ac:dyDescent="0.15">
      <c r="A1266" s="1136"/>
      <c r="B1266" s="765"/>
      <c r="C1266" s="1137"/>
      <c r="D1266" s="1136"/>
      <c r="E1266" s="1137"/>
      <c r="F1266" s="1137"/>
      <c r="G1266" s="1137"/>
      <c r="H1266" s="1137"/>
      <c r="I1266" s="765"/>
      <c r="DE1266" s="818"/>
      <c r="DF1266" s="772" t="str">
        <f t="shared" si="19"/>
        <v/>
      </c>
      <c r="DG1266" s="832">
        <v>1264</v>
      </c>
    </row>
    <row r="1267" spans="1:111" s="753" customFormat="1" ht="12" hidden="1" customHeight="1" x14ac:dyDescent="0.15">
      <c r="A1267" s="1136"/>
      <c r="B1267" s="765"/>
      <c r="C1267" s="1137"/>
      <c r="D1267" s="1136"/>
      <c r="E1267" s="1137"/>
      <c r="F1267" s="1137"/>
      <c r="G1267" s="1137"/>
      <c r="H1267" s="1137"/>
      <c r="I1267" s="765"/>
      <c r="DE1267" s="818"/>
      <c r="DF1267" s="772" t="str">
        <f t="shared" si="19"/>
        <v/>
      </c>
      <c r="DG1267" s="832">
        <v>1265</v>
      </c>
    </row>
    <row r="1268" spans="1:111" s="753" customFormat="1" ht="12" hidden="1" customHeight="1" x14ac:dyDescent="0.15">
      <c r="A1268" s="1136"/>
      <c r="B1268" s="765"/>
      <c r="C1268" s="1137"/>
      <c r="D1268" s="1136"/>
      <c r="E1268" s="1137"/>
      <c r="F1268" s="1137"/>
      <c r="G1268" s="1137"/>
      <c r="H1268" s="1137"/>
      <c r="I1268" s="765"/>
      <c r="DE1268" s="818"/>
      <c r="DF1268" s="772" t="str">
        <f t="shared" si="19"/>
        <v/>
      </c>
      <c r="DG1268" s="832">
        <v>1266</v>
      </c>
    </row>
    <row r="1269" spans="1:111" s="753" customFormat="1" ht="12" hidden="1" customHeight="1" x14ac:dyDescent="0.15">
      <c r="A1269" s="1136"/>
      <c r="B1269" s="765"/>
      <c r="C1269" s="1137"/>
      <c r="D1269" s="1136"/>
      <c r="E1269" s="1137"/>
      <c r="F1269" s="1137"/>
      <c r="G1269" s="1137"/>
      <c r="H1269" s="1137"/>
      <c r="I1269" s="765"/>
      <c r="DE1269" s="818"/>
      <c r="DF1269" s="772" t="str">
        <f t="shared" si="19"/>
        <v/>
      </c>
      <c r="DG1269" s="832">
        <v>1267</v>
      </c>
    </row>
    <row r="1270" spans="1:111" s="753" customFormat="1" ht="12" hidden="1" customHeight="1" x14ac:dyDescent="0.15">
      <c r="A1270" s="1136"/>
      <c r="B1270" s="765"/>
      <c r="C1270" s="1137"/>
      <c r="D1270" s="1136"/>
      <c r="E1270" s="1137"/>
      <c r="F1270" s="1137"/>
      <c r="G1270" s="1137"/>
      <c r="H1270" s="1137"/>
      <c r="I1270" s="765"/>
      <c r="DE1270" s="818"/>
      <c r="DF1270" s="772" t="str">
        <f t="shared" si="19"/>
        <v/>
      </c>
      <c r="DG1270" s="832">
        <v>1268</v>
      </c>
    </row>
    <row r="1271" spans="1:111" s="753" customFormat="1" ht="12" hidden="1" customHeight="1" x14ac:dyDescent="0.15">
      <c r="A1271" s="1136"/>
      <c r="B1271" s="765"/>
      <c r="C1271" s="1137"/>
      <c r="D1271" s="1136"/>
      <c r="E1271" s="1137"/>
      <c r="F1271" s="1137"/>
      <c r="G1271" s="1137"/>
      <c r="H1271" s="1137"/>
      <c r="I1271" s="765"/>
      <c r="DE1271" s="818"/>
      <c r="DF1271" s="772" t="str">
        <f t="shared" si="19"/>
        <v/>
      </c>
      <c r="DG1271" s="832">
        <v>1269</v>
      </c>
    </row>
    <row r="1272" spans="1:111" s="753" customFormat="1" ht="12" hidden="1" customHeight="1" x14ac:dyDescent="0.15">
      <c r="A1272" s="1136"/>
      <c r="B1272" s="765"/>
      <c r="C1272" s="1137"/>
      <c r="D1272" s="1136"/>
      <c r="E1272" s="1137"/>
      <c r="F1272" s="1137"/>
      <c r="G1272" s="1137"/>
      <c r="H1272" s="1137"/>
      <c r="I1272" s="765"/>
      <c r="DE1272" s="818"/>
      <c r="DF1272" s="772" t="str">
        <f t="shared" si="19"/>
        <v/>
      </c>
      <c r="DG1272" s="832">
        <v>1270</v>
      </c>
    </row>
    <row r="1273" spans="1:111" s="753" customFormat="1" ht="12" hidden="1" customHeight="1" x14ac:dyDescent="0.15">
      <c r="A1273" s="1136"/>
      <c r="B1273" s="765"/>
      <c r="C1273" s="1137"/>
      <c r="D1273" s="1136"/>
      <c r="E1273" s="1137"/>
      <c r="F1273" s="1137"/>
      <c r="G1273" s="1137"/>
      <c r="H1273" s="1137"/>
      <c r="I1273" s="765"/>
      <c r="DE1273" s="818"/>
      <c r="DF1273" s="772" t="str">
        <f t="shared" si="19"/>
        <v/>
      </c>
      <c r="DG1273" s="832">
        <v>1271</v>
      </c>
    </row>
    <row r="1274" spans="1:111" s="753" customFormat="1" ht="12" hidden="1" customHeight="1" x14ac:dyDescent="0.15">
      <c r="A1274" s="1136"/>
      <c r="B1274" s="765"/>
      <c r="C1274" s="1137"/>
      <c r="D1274" s="1136"/>
      <c r="E1274" s="1137"/>
      <c r="F1274" s="1137"/>
      <c r="G1274" s="1137"/>
      <c r="H1274" s="1137"/>
      <c r="I1274" s="765"/>
      <c r="DE1274" s="818"/>
      <c r="DF1274" s="772" t="str">
        <f t="shared" si="19"/>
        <v/>
      </c>
      <c r="DG1274" s="832">
        <v>1272</v>
      </c>
    </row>
    <row r="1275" spans="1:111" s="753" customFormat="1" ht="12" hidden="1" customHeight="1" x14ac:dyDescent="0.15">
      <c r="A1275" s="1136"/>
      <c r="B1275" s="765"/>
      <c r="C1275" s="1137"/>
      <c r="D1275" s="1136"/>
      <c r="E1275" s="1137"/>
      <c r="F1275" s="1137"/>
      <c r="G1275" s="1137"/>
      <c r="H1275" s="1137"/>
      <c r="I1275" s="765"/>
      <c r="DE1275" s="818"/>
      <c r="DF1275" s="772" t="str">
        <f t="shared" si="19"/>
        <v/>
      </c>
      <c r="DG1275" s="832">
        <v>1273</v>
      </c>
    </row>
    <row r="1276" spans="1:111" s="753" customFormat="1" ht="12" hidden="1" customHeight="1" x14ac:dyDescent="0.15">
      <c r="A1276" s="1136"/>
      <c r="B1276" s="765"/>
      <c r="C1276" s="1137"/>
      <c r="D1276" s="1136"/>
      <c r="E1276" s="1137"/>
      <c r="F1276" s="1137"/>
      <c r="G1276" s="1137"/>
      <c r="H1276" s="1137"/>
      <c r="I1276" s="765"/>
      <c r="DE1276" s="818"/>
      <c r="DF1276" s="772" t="str">
        <f t="shared" si="19"/>
        <v/>
      </c>
      <c r="DG1276" s="832">
        <v>1274</v>
      </c>
    </row>
    <row r="1277" spans="1:111" s="753" customFormat="1" ht="12" hidden="1" customHeight="1" x14ac:dyDescent="0.15">
      <c r="A1277" s="1136"/>
      <c r="B1277" s="765"/>
      <c r="C1277" s="1137"/>
      <c r="D1277" s="1136"/>
      <c r="E1277" s="1137"/>
      <c r="F1277" s="1137"/>
      <c r="G1277" s="1137"/>
      <c r="H1277" s="1137"/>
      <c r="I1277" s="765"/>
      <c r="DE1277" s="818"/>
      <c r="DF1277" s="772" t="str">
        <f t="shared" si="19"/>
        <v/>
      </c>
      <c r="DG1277" s="832">
        <v>1275</v>
      </c>
    </row>
    <row r="1278" spans="1:111" s="753" customFormat="1" ht="12" hidden="1" customHeight="1" x14ac:dyDescent="0.15">
      <c r="A1278" s="1136"/>
      <c r="B1278" s="765"/>
      <c r="C1278" s="1137"/>
      <c r="D1278" s="1136"/>
      <c r="E1278" s="1137"/>
      <c r="F1278" s="1137"/>
      <c r="G1278" s="1137"/>
      <c r="H1278" s="1137"/>
      <c r="I1278" s="765"/>
      <c r="DE1278" s="818"/>
      <c r="DF1278" s="772" t="str">
        <f t="shared" si="19"/>
        <v/>
      </c>
      <c r="DG1278" s="832">
        <v>1276</v>
      </c>
    </row>
    <row r="1279" spans="1:111" s="753" customFormat="1" ht="12" hidden="1" customHeight="1" x14ac:dyDescent="0.15">
      <c r="A1279" s="1136"/>
      <c r="B1279" s="765"/>
      <c r="C1279" s="1137"/>
      <c r="D1279" s="1136"/>
      <c r="E1279" s="1137"/>
      <c r="F1279" s="1137"/>
      <c r="G1279" s="1137"/>
      <c r="H1279" s="1137"/>
      <c r="I1279" s="765"/>
      <c r="DE1279" s="818"/>
      <c r="DF1279" s="772" t="str">
        <f t="shared" si="19"/>
        <v/>
      </c>
      <c r="DG1279" s="832">
        <v>1277</v>
      </c>
    </row>
    <row r="1280" spans="1:111" s="753" customFormat="1" ht="12" hidden="1" customHeight="1" x14ac:dyDescent="0.15">
      <c r="A1280" s="1136"/>
      <c r="B1280" s="765"/>
      <c r="C1280" s="1137"/>
      <c r="D1280" s="1136"/>
      <c r="E1280" s="1137"/>
      <c r="F1280" s="1137"/>
      <c r="G1280" s="1137"/>
      <c r="H1280" s="1137"/>
      <c r="I1280" s="765"/>
      <c r="DE1280" s="818"/>
      <c r="DF1280" s="772" t="str">
        <f t="shared" si="19"/>
        <v/>
      </c>
      <c r="DG1280" s="832">
        <v>1278</v>
      </c>
    </row>
    <row r="1281" spans="1:111" s="753" customFormat="1" ht="12" hidden="1" customHeight="1" x14ac:dyDescent="0.15">
      <c r="A1281" s="1136"/>
      <c r="B1281" s="765"/>
      <c r="C1281" s="1137"/>
      <c r="D1281" s="1136"/>
      <c r="E1281" s="1137"/>
      <c r="F1281" s="1137"/>
      <c r="G1281" s="1137"/>
      <c r="H1281" s="1137"/>
      <c r="I1281" s="765"/>
      <c r="DE1281" s="818"/>
      <c r="DF1281" s="772" t="str">
        <f t="shared" si="19"/>
        <v/>
      </c>
      <c r="DG1281" s="832">
        <v>1279</v>
      </c>
    </row>
    <row r="1282" spans="1:111" s="753" customFormat="1" ht="12" hidden="1" customHeight="1" x14ac:dyDescent="0.15">
      <c r="A1282" s="1136"/>
      <c r="B1282" s="765"/>
      <c r="C1282" s="1137"/>
      <c r="D1282" s="1136"/>
      <c r="E1282" s="1137"/>
      <c r="F1282" s="1137"/>
      <c r="G1282" s="1137"/>
      <c r="H1282" s="1137"/>
      <c r="I1282" s="765"/>
      <c r="DE1282" s="818"/>
      <c r="DF1282" s="772" t="str">
        <f t="shared" si="19"/>
        <v/>
      </c>
      <c r="DG1282" s="832">
        <v>1280</v>
      </c>
    </row>
    <row r="1283" spans="1:111" s="753" customFormat="1" ht="12" hidden="1" customHeight="1" x14ac:dyDescent="0.15">
      <c r="A1283" s="1136"/>
      <c r="B1283" s="765"/>
      <c r="C1283" s="1137"/>
      <c r="D1283" s="1136"/>
      <c r="E1283" s="1137"/>
      <c r="F1283" s="1137"/>
      <c r="G1283" s="1137"/>
      <c r="H1283" s="1137"/>
      <c r="I1283" s="765"/>
      <c r="DE1283" s="818"/>
      <c r="DF1283" s="772" t="str">
        <f t="shared" si="19"/>
        <v/>
      </c>
      <c r="DG1283" s="832">
        <v>1281</v>
      </c>
    </row>
    <row r="1284" spans="1:111" s="753" customFormat="1" ht="12" hidden="1" customHeight="1" x14ac:dyDescent="0.15">
      <c r="A1284" s="1136"/>
      <c r="B1284" s="765"/>
      <c r="C1284" s="1137"/>
      <c r="D1284" s="1136"/>
      <c r="E1284" s="1137"/>
      <c r="F1284" s="1137"/>
      <c r="G1284" s="1137"/>
      <c r="H1284" s="1137"/>
      <c r="I1284" s="765"/>
      <c r="DE1284" s="818"/>
      <c r="DF1284" s="772" t="str">
        <f t="shared" si="19"/>
        <v/>
      </c>
      <c r="DG1284" s="832">
        <v>1282</v>
      </c>
    </row>
    <row r="1285" spans="1:111" s="753" customFormat="1" ht="12" hidden="1" customHeight="1" x14ac:dyDescent="0.15">
      <c r="A1285" s="1136"/>
      <c r="B1285" s="765"/>
      <c r="C1285" s="1137"/>
      <c r="D1285" s="1136"/>
      <c r="E1285" s="1137"/>
      <c r="F1285" s="1137"/>
      <c r="G1285" s="1137"/>
      <c r="H1285" s="1137"/>
      <c r="I1285" s="765"/>
      <c r="DE1285" s="818"/>
      <c r="DF1285" s="772" t="str">
        <f t="shared" si="19"/>
        <v/>
      </c>
      <c r="DG1285" s="832">
        <v>1283</v>
      </c>
    </row>
    <row r="1286" spans="1:111" s="753" customFormat="1" ht="12" hidden="1" customHeight="1" x14ac:dyDescent="0.15">
      <c r="A1286" s="1136"/>
      <c r="B1286" s="765"/>
      <c r="C1286" s="1137"/>
      <c r="D1286" s="1136"/>
      <c r="E1286" s="1137"/>
      <c r="F1286" s="1137"/>
      <c r="G1286" s="1137"/>
      <c r="H1286" s="1137"/>
      <c r="I1286" s="765"/>
      <c r="DE1286" s="818"/>
      <c r="DF1286" s="772" t="str">
        <f t="shared" si="19"/>
        <v/>
      </c>
      <c r="DG1286" s="832">
        <v>1284</v>
      </c>
    </row>
    <row r="1287" spans="1:111" s="753" customFormat="1" ht="12" hidden="1" customHeight="1" x14ac:dyDescent="0.15">
      <c r="A1287" s="1136"/>
      <c r="B1287" s="765"/>
      <c r="C1287" s="1137"/>
      <c r="D1287" s="1136"/>
      <c r="E1287" s="1137"/>
      <c r="F1287" s="1137"/>
      <c r="G1287" s="1137"/>
      <c r="H1287" s="1137"/>
      <c r="I1287" s="765"/>
      <c r="DE1287" s="818"/>
      <c r="DF1287" s="772" t="str">
        <f t="shared" ref="DF1287:DF1350" si="20">IF(COUNTA(A1287:I1287)&gt;0,DG1287,"")</f>
        <v/>
      </c>
      <c r="DG1287" s="832">
        <v>1285</v>
      </c>
    </row>
    <row r="1288" spans="1:111" s="753" customFormat="1" ht="12" hidden="1" customHeight="1" x14ac:dyDescent="0.15">
      <c r="A1288" s="1136"/>
      <c r="B1288" s="765"/>
      <c r="C1288" s="1137"/>
      <c r="D1288" s="1136"/>
      <c r="E1288" s="1137"/>
      <c r="F1288" s="1137"/>
      <c r="G1288" s="1137"/>
      <c r="H1288" s="1137"/>
      <c r="I1288" s="765"/>
      <c r="DE1288" s="818"/>
      <c r="DF1288" s="772" t="str">
        <f t="shared" si="20"/>
        <v/>
      </c>
      <c r="DG1288" s="832">
        <v>1286</v>
      </c>
    </row>
    <row r="1289" spans="1:111" s="753" customFormat="1" ht="12" hidden="1" customHeight="1" x14ac:dyDescent="0.15">
      <c r="A1289" s="1136"/>
      <c r="B1289" s="765"/>
      <c r="C1289" s="1137"/>
      <c r="D1289" s="1136"/>
      <c r="E1289" s="1137"/>
      <c r="F1289" s="1137"/>
      <c r="G1289" s="1137"/>
      <c r="H1289" s="1137"/>
      <c r="I1289" s="765"/>
      <c r="DE1289" s="818"/>
      <c r="DF1289" s="772" t="str">
        <f t="shared" si="20"/>
        <v/>
      </c>
      <c r="DG1289" s="832">
        <v>1287</v>
      </c>
    </row>
    <row r="1290" spans="1:111" s="753" customFormat="1" ht="12" hidden="1" customHeight="1" x14ac:dyDescent="0.15">
      <c r="A1290" s="1136"/>
      <c r="B1290" s="765"/>
      <c r="C1290" s="1137"/>
      <c r="D1290" s="1136"/>
      <c r="E1290" s="1137"/>
      <c r="F1290" s="1137"/>
      <c r="G1290" s="1137"/>
      <c r="H1290" s="1137"/>
      <c r="I1290" s="765"/>
      <c r="DE1290" s="818"/>
      <c r="DF1290" s="772" t="str">
        <f t="shared" si="20"/>
        <v/>
      </c>
      <c r="DG1290" s="832">
        <v>1288</v>
      </c>
    </row>
    <row r="1291" spans="1:111" s="753" customFormat="1" ht="12" hidden="1" customHeight="1" x14ac:dyDescent="0.15">
      <c r="A1291" s="1136"/>
      <c r="B1291" s="765"/>
      <c r="C1291" s="1137"/>
      <c r="D1291" s="1136"/>
      <c r="E1291" s="1137"/>
      <c r="F1291" s="1137"/>
      <c r="G1291" s="1137"/>
      <c r="H1291" s="1137"/>
      <c r="I1291" s="765"/>
      <c r="DE1291" s="818"/>
      <c r="DF1291" s="772" t="str">
        <f t="shared" si="20"/>
        <v/>
      </c>
      <c r="DG1291" s="832">
        <v>1289</v>
      </c>
    </row>
    <row r="1292" spans="1:111" s="753" customFormat="1" ht="12" hidden="1" customHeight="1" x14ac:dyDescent="0.15">
      <c r="A1292" s="1136"/>
      <c r="B1292" s="765"/>
      <c r="C1292" s="1137"/>
      <c r="D1292" s="1136"/>
      <c r="E1292" s="1137"/>
      <c r="F1292" s="1137"/>
      <c r="G1292" s="1137"/>
      <c r="H1292" s="1137"/>
      <c r="I1292" s="765"/>
      <c r="DE1292" s="818"/>
      <c r="DF1292" s="772" t="str">
        <f t="shared" si="20"/>
        <v/>
      </c>
      <c r="DG1292" s="832">
        <v>1290</v>
      </c>
    </row>
    <row r="1293" spans="1:111" s="753" customFormat="1" ht="12" hidden="1" customHeight="1" x14ac:dyDescent="0.15">
      <c r="A1293" s="1136"/>
      <c r="B1293" s="765"/>
      <c r="C1293" s="1137"/>
      <c r="D1293" s="1136"/>
      <c r="E1293" s="1137"/>
      <c r="F1293" s="1137"/>
      <c r="G1293" s="1137"/>
      <c r="H1293" s="1137"/>
      <c r="I1293" s="765"/>
      <c r="DE1293" s="818"/>
      <c r="DF1293" s="772" t="str">
        <f t="shared" si="20"/>
        <v/>
      </c>
      <c r="DG1293" s="832">
        <v>1291</v>
      </c>
    </row>
    <row r="1294" spans="1:111" s="753" customFormat="1" ht="12" hidden="1" customHeight="1" x14ac:dyDescent="0.15">
      <c r="A1294" s="1136"/>
      <c r="B1294" s="765"/>
      <c r="C1294" s="1137"/>
      <c r="D1294" s="1136"/>
      <c r="E1294" s="1137"/>
      <c r="F1294" s="1137"/>
      <c r="G1294" s="1137"/>
      <c r="H1294" s="1137"/>
      <c r="I1294" s="765"/>
      <c r="DE1294" s="818"/>
      <c r="DF1294" s="772" t="str">
        <f t="shared" si="20"/>
        <v/>
      </c>
      <c r="DG1294" s="832">
        <v>1292</v>
      </c>
    </row>
    <row r="1295" spans="1:111" s="753" customFormat="1" ht="12" hidden="1" customHeight="1" x14ac:dyDescent="0.15">
      <c r="A1295" s="1136"/>
      <c r="B1295" s="765"/>
      <c r="C1295" s="1137"/>
      <c r="D1295" s="1136"/>
      <c r="E1295" s="1137"/>
      <c r="F1295" s="1137"/>
      <c r="G1295" s="1137"/>
      <c r="H1295" s="1137"/>
      <c r="I1295" s="765"/>
      <c r="DE1295" s="818"/>
      <c r="DF1295" s="772" t="str">
        <f t="shared" si="20"/>
        <v/>
      </c>
      <c r="DG1295" s="832">
        <v>1293</v>
      </c>
    </row>
    <row r="1296" spans="1:111" s="753" customFormat="1" ht="12" hidden="1" customHeight="1" x14ac:dyDescent="0.15">
      <c r="A1296" s="1136"/>
      <c r="B1296" s="765"/>
      <c r="C1296" s="1137"/>
      <c r="D1296" s="1136"/>
      <c r="E1296" s="1137"/>
      <c r="F1296" s="1137"/>
      <c r="G1296" s="1137"/>
      <c r="H1296" s="1137"/>
      <c r="I1296" s="765"/>
      <c r="DE1296" s="818"/>
      <c r="DF1296" s="772" t="str">
        <f t="shared" si="20"/>
        <v/>
      </c>
      <c r="DG1296" s="832">
        <v>1294</v>
      </c>
    </row>
    <row r="1297" spans="1:111" s="753" customFormat="1" ht="12" hidden="1" customHeight="1" x14ac:dyDescent="0.15">
      <c r="A1297" s="1136"/>
      <c r="B1297" s="765"/>
      <c r="C1297" s="1137"/>
      <c r="D1297" s="1136"/>
      <c r="E1297" s="1137"/>
      <c r="F1297" s="1137"/>
      <c r="G1297" s="1137"/>
      <c r="H1297" s="1137"/>
      <c r="I1297" s="765"/>
      <c r="DE1297" s="818"/>
      <c r="DF1297" s="772" t="str">
        <f t="shared" si="20"/>
        <v/>
      </c>
      <c r="DG1297" s="832">
        <v>1295</v>
      </c>
    </row>
    <row r="1298" spans="1:111" s="753" customFormat="1" ht="12" hidden="1" customHeight="1" x14ac:dyDescent="0.15">
      <c r="A1298" s="1136"/>
      <c r="B1298" s="765"/>
      <c r="C1298" s="1137"/>
      <c r="D1298" s="1136"/>
      <c r="E1298" s="1137"/>
      <c r="F1298" s="1137"/>
      <c r="G1298" s="1137"/>
      <c r="H1298" s="1137"/>
      <c r="I1298" s="765"/>
      <c r="DE1298" s="818"/>
      <c r="DF1298" s="772" t="str">
        <f t="shared" si="20"/>
        <v/>
      </c>
      <c r="DG1298" s="832">
        <v>1296</v>
      </c>
    </row>
    <row r="1299" spans="1:111" s="753" customFormat="1" ht="12" hidden="1" customHeight="1" x14ac:dyDescent="0.15">
      <c r="A1299" s="1136"/>
      <c r="B1299" s="765"/>
      <c r="C1299" s="1137"/>
      <c r="D1299" s="1136"/>
      <c r="E1299" s="1137"/>
      <c r="F1299" s="1137"/>
      <c r="G1299" s="1137"/>
      <c r="H1299" s="1137"/>
      <c r="I1299" s="765"/>
      <c r="DE1299" s="818"/>
      <c r="DF1299" s="772" t="str">
        <f t="shared" si="20"/>
        <v/>
      </c>
      <c r="DG1299" s="832">
        <v>1297</v>
      </c>
    </row>
    <row r="1300" spans="1:111" s="753" customFormat="1" ht="12" hidden="1" customHeight="1" x14ac:dyDescent="0.15">
      <c r="A1300" s="1136"/>
      <c r="B1300" s="765"/>
      <c r="C1300" s="1137"/>
      <c r="D1300" s="1136"/>
      <c r="E1300" s="1137"/>
      <c r="F1300" s="1137"/>
      <c r="G1300" s="1137"/>
      <c r="H1300" s="1137"/>
      <c r="I1300" s="765"/>
      <c r="DE1300" s="818"/>
      <c r="DF1300" s="772" t="str">
        <f t="shared" si="20"/>
        <v/>
      </c>
      <c r="DG1300" s="832">
        <v>1298</v>
      </c>
    </row>
    <row r="1301" spans="1:111" s="753" customFormat="1" ht="12" hidden="1" customHeight="1" x14ac:dyDescent="0.15">
      <c r="A1301" s="1136"/>
      <c r="B1301" s="765"/>
      <c r="C1301" s="1137"/>
      <c r="D1301" s="1136"/>
      <c r="E1301" s="1137"/>
      <c r="F1301" s="1137"/>
      <c r="G1301" s="1137"/>
      <c r="H1301" s="1137"/>
      <c r="I1301" s="765"/>
      <c r="DE1301" s="818"/>
      <c r="DF1301" s="772" t="str">
        <f t="shared" si="20"/>
        <v/>
      </c>
      <c r="DG1301" s="832">
        <v>1299</v>
      </c>
    </row>
    <row r="1302" spans="1:111" s="753" customFormat="1" ht="12" hidden="1" customHeight="1" x14ac:dyDescent="0.15">
      <c r="A1302" s="1136"/>
      <c r="B1302" s="765"/>
      <c r="C1302" s="1137"/>
      <c r="D1302" s="1136"/>
      <c r="E1302" s="1137"/>
      <c r="F1302" s="1137"/>
      <c r="G1302" s="1137"/>
      <c r="H1302" s="1137"/>
      <c r="I1302" s="765"/>
      <c r="DE1302" s="818"/>
      <c r="DF1302" s="772" t="str">
        <f t="shared" si="20"/>
        <v/>
      </c>
      <c r="DG1302" s="832">
        <v>1300</v>
      </c>
    </row>
    <row r="1303" spans="1:111" s="753" customFormat="1" ht="12" hidden="1" customHeight="1" x14ac:dyDescent="0.15">
      <c r="A1303" s="1136"/>
      <c r="B1303" s="765"/>
      <c r="C1303" s="1137"/>
      <c r="D1303" s="1136"/>
      <c r="E1303" s="1137"/>
      <c r="F1303" s="1137"/>
      <c r="G1303" s="1137"/>
      <c r="H1303" s="1137"/>
      <c r="I1303" s="765"/>
      <c r="DE1303" s="818"/>
      <c r="DF1303" s="772" t="str">
        <f t="shared" si="20"/>
        <v/>
      </c>
      <c r="DG1303" s="832">
        <v>1301</v>
      </c>
    </row>
    <row r="1304" spans="1:111" s="753" customFormat="1" ht="12" hidden="1" customHeight="1" x14ac:dyDescent="0.15">
      <c r="A1304" s="1136"/>
      <c r="B1304" s="765"/>
      <c r="C1304" s="1137"/>
      <c r="D1304" s="1136"/>
      <c r="E1304" s="1137"/>
      <c r="F1304" s="1137"/>
      <c r="G1304" s="1137"/>
      <c r="H1304" s="1137"/>
      <c r="I1304" s="765"/>
      <c r="DE1304" s="818"/>
      <c r="DF1304" s="772" t="str">
        <f t="shared" si="20"/>
        <v/>
      </c>
      <c r="DG1304" s="832">
        <v>1302</v>
      </c>
    </row>
    <row r="1305" spans="1:111" s="753" customFormat="1" ht="12" hidden="1" customHeight="1" x14ac:dyDescent="0.15">
      <c r="A1305" s="1136"/>
      <c r="B1305" s="765"/>
      <c r="C1305" s="1137"/>
      <c r="D1305" s="1136"/>
      <c r="E1305" s="1137"/>
      <c r="F1305" s="1137"/>
      <c r="G1305" s="1137"/>
      <c r="H1305" s="1137"/>
      <c r="I1305" s="765"/>
      <c r="DE1305" s="818"/>
      <c r="DF1305" s="772" t="str">
        <f t="shared" si="20"/>
        <v/>
      </c>
      <c r="DG1305" s="832">
        <v>1303</v>
      </c>
    </row>
    <row r="1306" spans="1:111" s="753" customFormat="1" ht="12" hidden="1" customHeight="1" x14ac:dyDescent="0.15">
      <c r="A1306" s="1136"/>
      <c r="B1306" s="765"/>
      <c r="C1306" s="1137"/>
      <c r="D1306" s="1136"/>
      <c r="E1306" s="1137"/>
      <c r="F1306" s="1137"/>
      <c r="G1306" s="1137"/>
      <c r="H1306" s="1137"/>
      <c r="I1306" s="765"/>
      <c r="DE1306" s="818"/>
      <c r="DF1306" s="772" t="str">
        <f t="shared" si="20"/>
        <v/>
      </c>
      <c r="DG1306" s="832">
        <v>1304</v>
      </c>
    </row>
    <row r="1307" spans="1:111" s="753" customFormat="1" ht="12" hidden="1" customHeight="1" x14ac:dyDescent="0.15">
      <c r="A1307" s="1136"/>
      <c r="B1307" s="765"/>
      <c r="C1307" s="1137"/>
      <c r="D1307" s="1136"/>
      <c r="E1307" s="1137"/>
      <c r="F1307" s="1137"/>
      <c r="G1307" s="1137"/>
      <c r="H1307" s="1137"/>
      <c r="I1307" s="765"/>
      <c r="DE1307" s="818"/>
      <c r="DF1307" s="772" t="str">
        <f t="shared" si="20"/>
        <v/>
      </c>
      <c r="DG1307" s="832">
        <v>1305</v>
      </c>
    </row>
    <row r="1308" spans="1:111" s="753" customFormat="1" ht="12" hidden="1" customHeight="1" x14ac:dyDescent="0.15">
      <c r="A1308" s="1136"/>
      <c r="B1308" s="765"/>
      <c r="C1308" s="1137"/>
      <c r="D1308" s="1136"/>
      <c r="E1308" s="1137"/>
      <c r="F1308" s="1137"/>
      <c r="G1308" s="1137"/>
      <c r="H1308" s="1137"/>
      <c r="I1308" s="765"/>
      <c r="DE1308" s="818"/>
      <c r="DF1308" s="772" t="str">
        <f t="shared" si="20"/>
        <v/>
      </c>
      <c r="DG1308" s="832">
        <v>1306</v>
      </c>
    </row>
    <row r="1309" spans="1:111" s="753" customFormat="1" ht="12" hidden="1" customHeight="1" x14ac:dyDescent="0.15">
      <c r="A1309" s="1136"/>
      <c r="B1309" s="765"/>
      <c r="C1309" s="1137"/>
      <c r="D1309" s="1136"/>
      <c r="E1309" s="1137"/>
      <c r="F1309" s="1137"/>
      <c r="G1309" s="1137"/>
      <c r="H1309" s="1137"/>
      <c r="I1309" s="765"/>
      <c r="DE1309" s="818"/>
      <c r="DF1309" s="772" t="str">
        <f t="shared" si="20"/>
        <v/>
      </c>
      <c r="DG1309" s="832">
        <v>1307</v>
      </c>
    </row>
    <row r="1310" spans="1:111" s="753" customFormat="1" ht="12" hidden="1" customHeight="1" x14ac:dyDescent="0.15">
      <c r="A1310" s="1136"/>
      <c r="B1310" s="765"/>
      <c r="C1310" s="1137"/>
      <c r="D1310" s="1136"/>
      <c r="E1310" s="1137"/>
      <c r="F1310" s="1137"/>
      <c r="G1310" s="1137"/>
      <c r="H1310" s="1137"/>
      <c r="I1310" s="765"/>
      <c r="DE1310" s="818"/>
      <c r="DF1310" s="772" t="str">
        <f t="shared" si="20"/>
        <v/>
      </c>
      <c r="DG1310" s="832">
        <v>1308</v>
      </c>
    </row>
    <row r="1311" spans="1:111" s="753" customFormat="1" ht="12" hidden="1" customHeight="1" x14ac:dyDescent="0.15">
      <c r="A1311" s="1136"/>
      <c r="B1311" s="765"/>
      <c r="C1311" s="1137"/>
      <c r="D1311" s="1136"/>
      <c r="E1311" s="1137"/>
      <c r="F1311" s="1137"/>
      <c r="G1311" s="1137"/>
      <c r="H1311" s="1137"/>
      <c r="I1311" s="765"/>
      <c r="DE1311" s="818"/>
      <c r="DF1311" s="772" t="str">
        <f t="shared" si="20"/>
        <v/>
      </c>
      <c r="DG1311" s="832">
        <v>1309</v>
      </c>
    </row>
    <row r="1312" spans="1:111" s="753" customFormat="1" ht="12" hidden="1" customHeight="1" x14ac:dyDescent="0.15">
      <c r="A1312" s="1136"/>
      <c r="B1312" s="765"/>
      <c r="C1312" s="1137"/>
      <c r="D1312" s="1136"/>
      <c r="E1312" s="1137"/>
      <c r="F1312" s="1137"/>
      <c r="G1312" s="1137"/>
      <c r="H1312" s="1137"/>
      <c r="I1312" s="765"/>
      <c r="DE1312" s="818"/>
      <c r="DF1312" s="772" t="str">
        <f t="shared" si="20"/>
        <v/>
      </c>
      <c r="DG1312" s="832">
        <v>1310</v>
      </c>
    </row>
    <row r="1313" spans="1:111" s="753" customFormat="1" ht="12" hidden="1" customHeight="1" x14ac:dyDescent="0.15">
      <c r="A1313" s="1136"/>
      <c r="B1313" s="765"/>
      <c r="C1313" s="1137"/>
      <c r="D1313" s="1136"/>
      <c r="E1313" s="1137"/>
      <c r="F1313" s="1137"/>
      <c r="G1313" s="1137"/>
      <c r="H1313" s="1137"/>
      <c r="I1313" s="765"/>
      <c r="DE1313" s="818"/>
      <c r="DF1313" s="772" t="str">
        <f t="shared" si="20"/>
        <v/>
      </c>
      <c r="DG1313" s="832">
        <v>1311</v>
      </c>
    </row>
    <row r="1314" spans="1:111" s="753" customFormat="1" ht="12" hidden="1" customHeight="1" x14ac:dyDescent="0.15">
      <c r="A1314" s="1136"/>
      <c r="B1314" s="765"/>
      <c r="C1314" s="1137"/>
      <c r="D1314" s="1136"/>
      <c r="E1314" s="1137"/>
      <c r="F1314" s="1137"/>
      <c r="G1314" s="1137"/>
      <c r="H1314" s="1137"/>
      <c r="I1314" s="765"/>
      <c r="DE1314" s="818"/>
      <c r="DF1314" s="772" t="str">
        <f t="shared" si="20"/>
        <v/>
      </c>
      <c r="DG1314" s="832">
        <v>1312</v>
      </c>
    </row>
    <row r="1315" spans="1:111" s="753" customFormat="1" ht="12" hidden="1" customHeight="1" x14ac:dyDescent="0.15">
      <c r="A1315" s="1136"/>
      <c r="B1315" s="765"/>
      <c r="C1315" s="1137"/>
      <c r="D1315" s="1136"/>
      <c r="E1315" s="1137"/>
      <c r="F1315" s="1137"/>
      <c r="G1315" s="1137"/>
      <c r="H1315" s="1137"/>
      <c r="I1315" s="765"/>
      <c r="DE1315" s="818"/>
      <c r="DF1315" s="772" t="str">
        <f t="shared" si="20"/>
        <v/>
      </c>
      <c r="DG1315" s="832">
        <v>1313</v>
      </c>
    </row>
    <row r="1316" spans="1:111" s="753" customFormat="1" ht="12" hidden="1" customHeight="1" x14ac:dyDescent="0.15">
      <c r="A1316" s="1136"/>
      <c r="B1316" s="765"/>
      <c r="C1316" s="1137"/>
      <c r="D1316" s="1136"/>
      <c r="E1316" s="1137"/>
      <c r="F1316" s="1137"/>
      <c r="G1316" s="1137"/>
      <c r="H1316" s="1137"/>
      <c r="I1316" s="765"/>
      <c r="DE1316" s="818"/>
      <c r="DF1316" s="772" t="str">
        <f t="shared" si="20"/>
        <v/>
      </c>
      <c r="DG1316" s="832">
        <v>1314</v>
      </c>
    </row>
    <row r="1317" spans="1:111" s="753" customFormat="1" ht="12" hidden="1" customHeight="1" x14ac:dyDescent="0.15">
      <c r="A1317" s="1136"/>
      <c r="B1317" s="765"/>
      <c r="C1317" s="1137"/>
      <c r="D1317" s="1136"/>
      <c r="E1317" s="1137"/>
      <c r="F1317" s="1137"/>
      <c r="G1317" s="1137"/>
      <c r="H1317" s="1137"/>
      <c r="I1317" s="765"/>
      <c r="DE1317" s="818"/>
      <c r="DF1317" s="772" t="str">
        <f t="shared" si="20"/>
        <v/>
      </c>
      <c r="DG1317" s="832">
        <v>1315</v>
      </c>
    </row>
    <row r="1318" spans="1:111" s="753" customFormat="1" ht="12" hidden="1" customHeight="1" x14ac:dyDescent="0.15">
      <c r="A1318" s="1136"/>
      <c r="B1318" s="765"/>
      <c r="C1318" s="1137"/>
      <c r="D1318" s="1136"/>
      <c r="E1318" s="1137"/>
      <c r="F1318" s="1137"/>
      <c r="G1318" s="1137"/>
      <c r="H1318" s="1137"/>
      <c r="I1318" s="765"/>
      <c r="DE1318" s="818"/>
      <c r="DF1318" s="772" t="str">
        <f t="shared" si="20"/>
        <v/>
      </c>
      <c r="DG1318" s="832">
        <v>1316</v>
      </c>
    </row>
    <row r="1319" spans="1:111" s="753" customFormat="1" ht="12" hidden="1" customHeight="1" x14ac:dyDescent="0.15">
      <c r="A1319" s="1136"/>
      <c r="B1319" s="765"/>
      <c r="C1319" s="1137"/>
      <c r="D1319" s="1136"/>
      <c r="E1319" s="1137"/>
      <c r="F1319" s="1137"/>
      <c r="G1319" s="1137"/>
      <c r="H1319" s="1137"/>
      <c r="I1319" s="765"/>
      <c r="DE1319" s="818"/>
      <c r="DF1319" s="772" t="str">
        <f t="shared" si="20"/>
        <v/>
      </c>
      <c r="DG1319" s="832">
        <v>1317</v>
      </c>
    </row>
    <row r="1320" spans="1:111" s="753" customFormat="1" ht="12" hidden="1" customHeight="1" x14ac:dyDescent="0.15">
      <c r="A1320" s="1136"/>
      <c r="B1320" s="765"/>
      <c r="C1320" s="1137"/>
      <c r="D1320" s="1136"/>
      <c r="E1320" s="1137"/>
      <c r="F1320" s="1137"/>
      <c r="G1320" s="1137"/>
      <c r="H1320" s="1137"/>
      <c r="I1320" s="765"/>
      <c r="DE1320" s="818"/>
      <c r="DF1320" s="772" t="str">
        <f t="shared" si="20"/>
        <v/>
      </c>
      <c r="DG1320" s="832">
        <v>1318</v>
      </c>
    </row>
    <row r="1321" spans="1:111" s="753" customFormat="1" ht="12" hidden="1" customHeight="1" x14ac:dyDescent="0.15">
      <c r="A1321" s="1136"/>
      <c r="B1321" s="765"/>
      <c r="C1321" s="1137"/>
      <c r="D1321" s="1136"/>
      <c r="E1321" s="1137"/>
      <c r="F1321" s="1137"/>
      <c r="G1321" s="1137"/>
      <c r="H1321" s="1137"/>
      <c r="I1321" s="765"/>
      <c r="DE1321" s="818"/>
      <c r="DF1321" s="772" t="str">
        <f t="shared" si="20"/>
        <v/>
      </c>
      <c r="DG1321" s="832">
        <v>1319</v>
      </c>
    </row>
    <row r="1322" spans="1:111" s="753" customFormat="1" ht="12" hidden="1" customHeight="1" x14ac:dyDescent="0.15">
      <c r="A1322" s="1136"/>
      <c r="B1322" s="765"/>
      <c r="C1322" s="1137"/>
      <c r="D1322" s="1136"/>
      <c r="E1322" s="1137"/>
      <c r="F1322" s="1137"/>
      <c r="G1322" s="1137"/>
      <c r="H1322" s="1137"/>
      <c r="I1322" s="765"/>
      <c r="DE1322" s="818"/>
      <c r="DF1322" s="772" t="str">
        <f t="shared" si="20"/>
        <v/>
      </c>
      <c r="DG1322" s="832">
        <v>1320</v>
      </c>
    </row>
    <row r="1323" spans="1:111" s="753" customFormat="1" ht="12" hidden="1" customHeight="1" x14ac:dyDescent="0.15">
      <c r="A1323" s="1136"/>
      <c r="B1323" s="765"/>
      <c r="C1323" s="1137"/>
      <c r="D1323" s="1136"/>
      <c r="E1323" s="1137"/>
      <c r="F1323" s="1137"/>
      <c r="G1323" s="1137"/>
      <c r="H1323" s="1137"/>
      <c r="I1323" s="765"/>
      <c r="DE1323" s="818"/>
      <c r="DF1323" s="772" t="str">
        <f t="shared" si="20"/>
        <v/>
      </c>
      <c r="DG1323" s="832">
        <v>1321</v>
      </c>
    </row>
    <row r="1324" spans="1:111" s="753" customFormat="1" ht="12" hidden="1" customHeight="1" x14ac:dyDescent="0.15">
      <c r="A1324" s="1136"/>
      <c r="B1324" s="765"/>
      <c r="C1324" s="1137"/>
      <c r="D1324" s="1136"/>
      <c r="E1324" s="1137"/>
      <c r="F1324" s="1137"/>
      <c r="G1324" s="1137"/>
      <c r="H1324" s="1137"/>
      <c r="I1324" s="765"/>
      <c r="DE1324" s="818"/>
      <c r="DF1324" s="772" t="str">
        <f t="shared" si="20"/>
        <v/>
      </c>
      <c r="DG1324" s="832">
        <v>1322</v>
      </c>
    </row>
    <row r="1325" spans="1:111" s="753" customFormat="1" ht="12" hidden="1" customHeight="1" x14ac:dyDescent="0.15">
      <c r="A1325" s="1136"/>
      <c r="B1325" s="765"/>
      <c r="C1325" s="1137"/>
      <c r="D1325" s="1136"/>
      <c r="E1325" s="1137"/>
      <c r="F1325" s="1137"/>
      <c r="G1325" s="1137"/>
      <c r="H1325" s="1137"/>
      <c r="I1325" s="765"/>
      <c r="DE1325" s="818"/>
      <c r="DF1325" s="772" t="str">
        <f t="shared" si="20"/>
        <v/>
      </c>
      <c r="DG1325" s="832">
        <v>1323</v>
      </c>
    </row>
    <row r="1326" spans="1:111" s="753" customFormat="1" ht="12" hidden="1" customHeight="1" x14ac:dyDescent="0.15">
      <c r="A1326" s="1136"/>
      <c r="B1326" s="765"/>
      <c r="C1326" s="1137"/>
      <c r="D1326" s="1136"/>
      <c r="E1326" s="1137"/>
      <c r="F1326" s="1137"/>
      <c r="G1326" s="1137"/>
      <c r="H1326" s="1137"/>
      <c r="I1326" s="765"/>
      <c r="DE1326" s="818"/>
      <c r="DF1326" s="772" t="str">
        <f t="shared" si="20"/>
        <v/>
      </c>
      <c r="DG1326" s="832">
        <v>1324</v>
      </c>
    </row>
    <row r="1327" spans="1:111" s="753" customFormat="1" ht="12" hidden="1" customHeight="1" x14ac:dyDescent="0.15">
      <c r="A1327" s="1136"/>
      <c r="B1327" s="765"/>
      <c r="C1327" s="1137"/>
      <c r="D1327" s="1136"/>
      <c r="E1327" s="1137"/>
      <c r="F1327" s="1137"/>
      <c r="G1327" s="1137"/>
      <c r="H1327" s="1137"/>
      <c r="I1327" s="765"/>
      <c r="DE1327" s="818"/>
      <c r="DF1327" s="772" t="str">
        <f t="shared" si="20"/>
        <v/>
      </c>
      <c r="DG1327" s="832">
        <v>1325</v>
      </c>
    </row>
    <row r="1328" spans="1:111" s="753" customFormat="1" ht="12" hidden="1" customHeight="1" x14ac:dyDescent="0.15">
      <c r="A1328" s="1136"/>
      <c r="B1328" s="765"/>
      <c r="C1328" s="1137"/>
      <c r="D1328" s="1136"/>
      <c r="E1328" s="1137"/>
      <c r="F1328" s="1137"/>
      <c r="G1328" s="1137"/>
      <c r="H1328" s="1137"/>
      <c r="I1328" s="765"/>
      <c r="DE1328" s="818"/>
      <c r="DF1328" s="772" t="str">
        <f t="shared" si="20"/>
        <v/>
      </c>
      <c r="DG1328" s="832">
        <v>1326</v>
      </c>
    </row>
    <row r="1329" spans="1:111" s="753" customFormat="1" ht="12" hidden="1" customHeight="1" x14ac:dyDescent="0.15">
      <c r="A1329" s="1136"/>
      <c r="B1329" s="765"/>
      <c r="C1329" s="1137"/>
      <c r="D1329" s="1136"/>
      <c r="E1329" s="1137"/>
      <c r="F1329" s="1137"/>
      <c r="G1329" s="1137"/>
      <c r="H1329" s="1137"/>
      <c r="I1329" s="765"/>
      <c r="DE1329" s="818"/>
      <c r="DF1329" s="772" t="str">
        <f t="shared" si="20"/>
        <v/>
      </c>
      <c r="DG1329" s="832">
        <v>1327</v>
      </c>
    </row>
    <row r="1330" spans="1:111" s="753" customFormat="1" ht="12" hidden="1" customHeight="1" x14ac:dyDescent="0.15">
      <c r="A1330" s="1136"/>
      <c r="B1330" s="765"/>
      <c r="C1330" s="1137"/>
      <c r="D1330" s="1136"/>
      <c r="E1330" s="1137"/>
      <c r="F1330" s="1137"/>
      <c r="G1330" s="1137"/>
      <c r="H1330" s="1137"/>
      <c r="I1330" s="765"/>
      <c r="DE1330" s="818"/>
      <c r="DF1330" s="772" t="str">
        <f t="shared" si="20"/>
        <v/>
      </c>
      <c r="DG1330" s="832">
        <v>1328</v>
      </c>
    </row>
    <row r="1331" spans="1:111" s="753" customFormat="1" ht="12" hidden="1" customHeight="1" x14ac:dyDescent="0.15">
      <c r="A1331" s="1136"/>
      <c r="B1331" s="765"/>
      <c r="C1331" s="1137"/>
      <c r="D1331" s="1136"/>
      <c r="E1331" s="1137"/>
      <c r="F1331" s="1137"/>
      <c r="G1331" s="1137"/>
      <c r="H1331" s="1137"/>
      <c r="I1331" s="765"/>
      <c r="DE1331" s="818"/>
      <c r="DF1331" s="772" t="str">
        <f t="shared" si="20"/>
        <v/>
      </c>
      <c r="DG1331" s="832">
        <v>1329</v>
      </c>
    </row>
    <row r="1332" spans="1:111" s="753" customFormat="1" ht="12" hidden="1" customHeight="1" x14ac:dyDescent="0.15">
      <c r="A1332" s="1136"/>
      <c r="B1332" s="765"/>
      <c r="C1332" s="1137"/>
      <c r="D1332" s="1136"/>
      <c r="E1332" s="1137"/>
      <c r="F1332" s="1137"/>
      <c r="G1332" s="1137"/>
      <c r="H1332" s="1137"/>
      <c r="I1332" s="765"/>
      <c r="DE1332" s="818"/>
      <c r="DF1332" s="772" t="str">
        <f t="shared" si="20"/>
        <v/>
      </c>
      <c r="DG1332" s="832">
        <v>1330</v>
      </c>
    </row>
    <row r="1333" spans="1:111" s="753" customFormat="1" ht="12" hidden="1" customHeight="1" x14ac:dyDescent="0.15">
      <c r="A1333" s="1136"/>
      <c r="B1333" s="765"/>
      <c r="C1333" s="1137"/>
      <c r="D1333" s="1136"/>
      <c r="E1333" s="1137"/>
      <c r="F1333" s="1137"/>
      <c r="G1333" s="1137"/>
      <c r="H1333" s="1137"/>
      <c r="I1333" s="765"/>
      <c r="DE1333" s="818"/>
      <c r="DF1333" s="772" t="str">
        <f t="shared" si="20"/>
        <v/>
      </c>
      <c r="DG1333" s="832">
        <v>1331</v>
      </c>
    </row>
    <row r="1334" spans="1:111" s="753" customFormat="1" ht="12" hidden="1" customHeight="1" x14ac:dyDescent="0.15">
      <c r="A1334" s="1136"/>
      <c r="B1334" s="765"/>
      <c r="C1334" s="1137"/>
      <c r="D1334" s="1136"/>
      <c r="E1334" s="1137"/>
      <c r="F1334" s="1137"/>
      <c r="G1334" s="1137"/>
      <c r="H1334" s="1137"/>
      <c r="I1334" s="765"/>
      <c r="DE1334" s="818"/>
      <c r="DF1334" s="772" t="str">
        <f t="shared" si="20"/>
        <v/>
      </c>
      <c r="DG1334" s="832">
        <v>1332</v>
      </c>
    </row>
    <row r="1335" spans="1:111" s="753" customFormat="1" ht="12" hidden="1" customHeight="1" x14ac:dyDescent="0.15">
      <c r="A1335" s="1136"/>
      <c r="B1335" s="765"/>
      <c r="C1335" s="1137"/>
      <c r="D1335" s="1136"/>
      <c r="E1335" s="1137"/>
      <c r="F1335" s="1137"/>
      <c r="G1335" s="1137"/>
      <c r="H1335" s="1137"/>
      <c r="I1335" s="765"/>
      <c r="DE1335" s="818"/>
      <c r="DF1335" s="772" t="str">
        <f t="shared" si="20"/>
        <v/>
      </c>
      <c r="DG1335" s="832">
        <v>1333</v>
      </c>
    </row>
    <row r="1336" spans="1:111" s="753" customFormat="1" ht="12" hidden="1" customHeight="1" x14ac:dyDescent="0.15">
      <c r="A1336" s="1136"/>
      <c r="B1336" s="765"/>
      <c r="C1336" s="1137"/>
      <c r="D1336" s="1136"/>
      <c r="E1336" s="1137"/>
      <c r="F1336" s="1137"/>
      <c r="G1336" s="1137"/>
      <c r="H1336" s="1137"/>
      <c r="I1336" s="765"/>
      <c r="DE1336" s="818"/>
      <c r="DF1336" s="772" t="str">
        <f t="shared" si="20"/>
        <v/>
      </c>
      <c r="DG1336" s="832">
        <v>1334</v>
      </c>
    </row>
    <row r="1337" spans="1:111" s="753" customFormat="1" ht="12" hidden="1" customHeight="1" x14ac:dyDescent="0.15">
      <c r="A1337" s="1136"/>
      <c r="B1337" s="765"/>
      <c r="C1337" s="1137"/>
      <c r="D1337" s="1136"/>
      <c r="E1337" s="1137"/>
      <c r="F1337" s="1137"/>
      <c r="G1337" s="1137"/>
      <c r="H1337" s="1137"/>
      <c r="I1337" s="765"/>
      <c r="DE1337" s="818"/>
      <c r="DF1337" s="772" t="str">
        <f t="shared" si="20"/>
        <v/>
      </c>
      <c r="DG1337" s="832">
        <v>1335</v>
      </c>
    </row>
    <row r="1338" spans="1:111" s="753" customFormat="1" ht="12" hidden="1" customHeight="1" x14ac:dyDescent="0.15">
      <c r="A1338" s="1136"/>
      <c r="B1338" s="765"/>
      <c r="C1338" s="1137"/>
      <c r="D1338" s="1136"/>
      <c r="E1338" s="1137"/>
      <c r="F1338" s="1137"/>
      <c r="G1338" s="1137"/>
      <c r="H1338" s="1137"/>
      <c r="I1338" s="765"/>
      <c r="DE1338" s="818"/>
      <c r="DF1338" s="772" t="str">
        <f t="shared" si="20"/>
        <v/>
      </c>
      <c r="DG1338" s="832">
        <v>1336</v>
      </c>
    </row>
    <row r="1339" spans="1:111" s="753" customFormat="1" ht="12" hidden="1" customHeight="1" x14ac:dyDescent="0.15">
      <c r="A1339" s="1136"/>
      <c r="B1339" s="765"/>
      <c r="C1339" s="1137"/>
      <c r="D1339" s="1136"/>
      <c r="E1339" s="1137"/>
      <c r="F1339" s="1137"/>
      <c r="G1339" s="1137"/>
      <c r="H1339" s="1137"/>
      <c r="I1339" s="765"/>
      <c r="DE1339" s="818"/>
      <c r="DF1339" s="772" t="str">
        <f t="shared" si="20"/>
        <v/>
      </c>
      <c r="DG1339" s="832">
        <v>1337</v>
      </c>
    </row>
    <row r="1340" spans="1:111" s="753" customFormat="1" ht="12" hidden="1" customHeight="1" x14ac:dyDescent="0.15">
      <c r="A1340" s="1136"/>
      <c r="B1340" s="765"/>
      <c r="C1340" s="1137"/>
      <c r="D1340" s="1136"/>
      <c r="E1340" s="1137"/>
      <c r="F1340" s="1137"/>
      <c r="G1340" s="1137"/>
      <c r="H1340" s="1137"/>
      <c r="I1340" s="765"/>
      <c r="DE1340" s="818"/>
      <c r="DF1340" s="772" t="str">
        <f t="shared" si="20"/>
        <v/>
      </c>
      <c r="DG1340" s="832">
        <v>1338</v>
      </c>
    </row>
    <row r="1341" spans="1:111" s="753" customFormat="1" ht="12" hidden="1" customHeight="1" x14ac:dyDescent="0.15">
      <c r="A1341" s="1136"/>
      <c r="B1341" s="765"/>
      <c r="C1341" s="1137"/>
      <c r="D1341" s="1136"/>
      <c r="E1341" s="1137"/>
      <c r="F1341" s="1137"/>
      <c r="G1341" s="1137"/>
      <c r="H1341" s="1137"/>
      <c r="I1341" s="765"/>
      <c r="DE1341" s="818"/>
      <c r="DF1341" s="772" t="str">
        <f t="shared" si="20"/>
        <v/>
      </c>
      <c r="DG1341" s="832">
        <v>1339</v>
      </c>
    </row>
    <row r="1342" spans="1:111" s="753" customFormat="1" ht="12" hidden="1" customHeight="1" x14ac:dyDescent="0.15">
      <c r="A1342" s="1136"/>
      <c r="B1342" s="765"/>
      <c r="C1342" s="1137"/>
      <c r="D1342" s="1136"/>
      <c r="E1342" s="1137"/>
      <c r="F1342" s="1137"/>
      <c r="G1342" s="1137"/>
      <c r="H1342" s="1137"/>
      <c r="I1342" s="765"/>
      <c r="DE1342" s="818"/>
      <c r="DF1342" s="772" t="str">
        <f t="shared" si="20"/>
        <v/>
      </c>
      <c r="DG1342" s="832">
        <v>1340</v>
      </c>
    </row>
    <row r="1343" spans="1:111" s="753" customFormat="1" ht="12" hidden="1" customHeight="1" x14ac:dyDescent="0.15">
      <c r="A1343" s="1136"/>
      <c r="B1343" s="765"/>
      <c r="C1343" s="1137"/>
      <c r="D1343" s="1136"/>
      <c r="E1343" s="1137"/>
      <c r="F1343" s="1137"/>
      <c r="G1343" s="1137"/>
      <c r="H1343" s="1137"/>
      <c r="I1343" s="765"/>
      <c r="DE1343" s="818"/>
      <c r="DF1343" s="772" t="str">
        <f t="shared" si="20"/>
        <v/>
      </c>
      <c r="DG1343" s="832">
        <v>1341</v>
      </c>
    </row>
    <row r="1344" spans="1:111" s="753" customFormat="1" ht="12" hidden="1" customHeight="1" x14ac:dyDescent="0.15">
      <c r="A1344" s="1136"/>
      <c r="B1344" s="765"/>
      <c r="C1344" s="1137"/>
      <c r="D1344" s="1136"/>
      <c r="E1344" s="1137"/>
      <c r="F1344" s="1137"/>
      <c r="G1344" s="1137"/>
      <c r="H1344" s="1137"/>
      <c r="I1344" s="765"/>
      <c r="DE1344" s="818"/>
      <c r="DF1344" s="772" t="str">
        <f t="shared" si="20"/>
        <v/>
      </c>
      <c r="DG1344" s="832">
        <v>1342</v>
      </c>
    </row>
    <row r="1345" spans="1:111" s="753" customFormat="1" ht="12" hidden="1" customHeight="1" x14ac:dyDescent="0.15">
      <c r="A1345" s="1136"/>
      <c r="B1345" s="765"/>
      <c r="C1345" s="1137"/>
      <c r="D1345" s="1136"/>
      <c r="E1345" s="1137"/>
      <c r="F1345" s="1137"/>
      <c r="G1345" s="1137"/>
      <c r="H1345" s="1137"/>
      <c r="I1345" s="765"/>
      <c r="DE1345" s="818"/>
      <c r="DF1345" s="772" t="str">
        <f t="shared" si="20"/>
        <v/>
      </c>
      <c r="DG1345" s="832">
        <v>1343</v>
      </c>
    </row>
    <row r="1346" spans="1:111" s="753" customFormat="1" ht="12" hidden="1" customHeight="1" x14ac:dyDescent="0.15">
      <c r="A1346" s="1136"/>
      <c r="B1346" s="765"/>
      <c r="C1346" s="1137"/>
      <c r="D1346" s="1136"/>
      <c r="E1346" s="1137"/>
      <c r="F1346" s="1137"/>
      <c r="G1346" s="1137"/>
      <c r="H1346" s="1137"/>
      <c r="I1346" s="765"/>
      <c r="DE1346" s="818"/>
      <c r="DF1346" s="772" t="str">
        <f t="shared" si="20"/>
        <v/>
      </c>
      <c r="DG1346" s="832">
        <v>1344</v>
      </c>
    </row>
    <row r="1347" spans="1:111" s="753" customFormat="1" ht="12" hidden="1" customHeight="1" x14ac:dyDescent="0.15">
      <c r="A1347" s="1136"/>
      <c r="B1347" s="765"/>
      <c r="C1347" s="1137"/>
      <c r="D1347" s="1136"/>
      <c r="E1347" s="1137"/>
      <c r="F1347" s="1137"/>
      <c r="G1347" s="1137"/>
      <c r="H1347" s="1137"/>
      <c r="I1347" s="765"/>
      <c r="DE1347" s="818"/>
      <c r="DF1347" s="772" t="str">
        <f t="shared" si="20"/>
        <v/>
      </c>
      <c r="DG1347" s="832">
        <v>1345</v>
      </c>
    </row>
    <row r="1348" spans="1:111" s="753" customFormat="1" ht="12" hidden="1" customHeight="1" x14ac:dyDescent="0.15">
      <c r="A1348" s="1136"/>
      <c r="B1348" s="765"/>
      <c r="C1348" s="1137"/>
      <c r="D1348" s="1136"/>
      <c r="E1348" s="1137"/>
      <c r="F1348" s="1137"/>
      <c r="G1348" s="1137"/>
      <c r="H1348" s="1137"/>
      <c r="I1348" s="765"/>
      <c r="DE1348" s="818"/>
      <c r="DF1348" s="772" t="str">
        <f t="shared" si="20"/>
        <v/>
      </c>
      <c r="DG1348" s="832">
        <v>1346</v>
      </c>
    </row>
    <row r="1349" spans="1:111" s="753" customFormat="1" ht="12" hidden="1" customHeight="1" x14ac:dyDescent="0.15">
      <c r="A1349" s="1136"/>
      <c r="B1349" s="765"/>
      <c r="C1349" s="1137"/>
      <c r="D1349" s="1136"/>
      <c r="E1349" s="1137"/>
      <c r="F1349" s="1137"/>
      <c r="G1349" s="1137"/>
      <c r="H1349" s="1137"/>
      <c r="I1349" s="765"/>
      <c r="DE1349" s="818"/>
      <c r="DF1349" s="772" t="str">
        <f t="shared" si="20"/>
        <v/>
      </c>
      <c r="DG1349" s="832">
        <v>1347</v>
      </c>
    </row>
    <row r="1350" spans="1:111" s="753" customFormat="1" ht="12" hidden="1" customHeight="1" x14ac:dyDescent="0.15">
      <c r="A1350" s="1136"/>
      <c r="B1350" s="765"/>
      <c r="C1350" s="1137"/>
      <c r="D1350" s="1136"/>
      <c r="E1350" s="1137"/>
      <c r="F1350" s="1137"/>
      <c r="G1350" s="1137"/>
      <c r="H1350" s="1137"/>
      <c r="I1350" s="765"/>
      <c r="DE1350" s="818"/>
      <c r="DF1350" s="772" t="str">
        <f t="shared" si="20"/>
        <v/>
      </c>
      <c r="DG1350" s="832">
        <v>1348</v>
      </c>
    </row>
    <row r="1351" spans="1:111" s="753" customFormat="1" ht="12" hidden="1" customHeight="1" x14ac:dyDescent="0.15">
      <c r="A1351" s="1136"/>
      <c r="B1351" s="765"/>
      <c r="C1351" s="1137"/>
      <c r="D1351" s="1136"/>
      <c r="E1351" s="1137"/>
      <c r="F1351" s="1137"/>
      <c r="G1351" s="1137"/>
      <c r="H1351" s="1137"/>
      <c r="I1351" s="765"/>
      <c r="DE1351" s="818"/>
      <c r="DF1351" s="772" t="str">
        <f t="shared" ref="DF1351:DF1414" si="21">IF(COUNTA(A1351:I1351)&gt;0,DG1351,"")</f>
        <v/>
      </c>
      <c r="DG1351" s="832">
        <v>1349</v>
      </c>
    </row>
    <row r="1352" spans="1:111" s="753" customFormat="1" ht="12" hidden="1" customHeight="1" x14ac:dyDescent="0.15">
      <c r="A1352" s="1136"/>
      <c r="B1352" s="765"/>
      <c r="C1352" s="1137"/>
      <c r="D1352" s="1136"/>
      <c r="E1352" s="1137"/>
      <c r="F1352" s="1137"/>
      <c r="G1352" s="1137"/>
      <c r="H1352" s="1137"/>
      <c r="I1352" s="765"/>
      <c r="DE1352" s="818"/>
      <c r="DF1352" s="772" t="str">
        <f t="shared" si="21"/>
        <v/>
      </c>
      <c r="DG1352" s="832">
        <v>1350</v>
      </c>
    </row>
    <row r="1353" spans="1:111" s="753" customFormat="1" ht="12" hidden="1" customHeight="1" x14ac:dyDescent="0.15">
      <c r="A1353" s="1136"/>
      <c r="B1353" s="765"/>
      <c r="C1353" s="1137"/>
      <c r="D1353" s="1136"/>
      <c r="E1353" s="1137"/>
      <c r="F1353" s="1137"/>
      <c r="G1353" s="1137"/>
      <c r="H1353" s="1137"/>
      <c r="I1353" s="765"/>
      <c r="DE1353" s="818"/>
      <c r="DF1353" s="772" t="str">
        <f t="shared" si="21"/>
        <v/>
      </c>
      <c r="DG1353" s="832">
        <v>1351</v>
      </c>
    </row>
    <row r="1354" spans="1:111" s="753" customFormat="1" ht="12" hidden="1" customHeight="1" x14ac:dyDescent="0.15">
      <c r="A1354" s="1136"/>
      <c r="B1354" s="765"/>
      <c r="C1354" s="1137"/>
      <c r="D1354" s="1136"/>
      <c r="E1354" s="1137"/>
      <c r="F1354" s="1137"/>
      <c r="G1354" s="1137"/>
      <c r="H1354" s="1137"/>
      <c r="I1354" s="765"/>
      <c r="DE1354" s="818"/>
      <c r="DF1354" s="772" t="str">
        <f t="shared" si="21"/>
        <v/>
      </c>
      <c r="DG1354" s="832">
        <v>1352</v>
      </c>
    </row>
    <row r="1355" spans="1:111" s="753" customFormat="1" ht="12" hidden="1" customHeight="1" x14ac:dyDescent="0.15">
      <c r="A1355" s="1136"/>
      <c r="B1355" s="765"/>
      <c r="C1355" s="1137"/>
      <c r="D1355" s="1136"/>
      <c r="E1355" s="1137"/>
      <c r="F1355" s="1137"/>
      <c r="G1355" s="1137"/>
      <c r="H1355" s="1137"/>
      <c r="I1355" s="765"/>
      <c r="DE1355" s="818"/>
      <c r="DF1355" s="772" t="str">
        <f t="shared" si="21"/>
        <v/>
      </c>
      <c r="DG1355" s="832">
        <v>1353</v>
      </c>
    </row>
    <row r="1356" spans="1:111" s="753" customFormat="1" ht="12" hidden="1" customHeight="1" x14ac:dyDescent="0.15">
      <c r="A1356" s="1136"/>
      <c r="B1356" s="765"/>
      <c r="C1356" s="1137"/>
      <c r="D1356" s="1136"/>
      <c r="E1356" s="1137"/>
      <c r="F1356" s="1137"/>
      <c r="G1356" s="1137"/>
      <c r="H1356" s="1137"/>
      <c r="I1356" s="765"/>
      <c r="DE1356" s="818"/>
      <c r="DF1356" s="772" t="str">
        <f t="shared" si="21"/>
        <v/>
      </c>
      <c r="DG1356" s="832">
        <v>1354</v>
      </c>
    </row>
    <row r="1357" spans="1:111" s="753" customFormat="1" ht="12" hidden="1" customHeight="1" x14ac:dyDescent="0.15">
      <c r="A1357" s="1136"/>
      <c r="B1357" s="765"/>
      <c r="C1357" s="1137"/>
      <c r="D1357" s="1136"/>
      <c r="E1357" s="1137"/>
      <c r="F1357" s="1137"/>
      <c r="G1357" s="1137"/>
      <c r="H1357" s="1137"/>
      <c r="I1357" s="765"/>
      <c r="DE1357" s="818"/>
      <c r="DF1357" s="772" t="str">
        <f t="shared" si="21"/>
        <v/>
      </c>
      <c r="DG1357" s="832">
        <v>1355</v>
      </c>
    </row>
    <row r="1358" spans="1:111" s="753" customFormat="1" ht="12" hidden="1" customHeight="1" x14ac:dyDescent="0.15">
      <c r="A1358" s="1136"/>
      <c r="B1358" s="765"/>
      <c r="C1358" s="1137"/>
      <c r="D1358" s="1136"/>
      <c r="E1358" s="1137"/>
      <c r="F1358" s="1137"/>
      <c r="G1358" s="1137"/>
      <c r="H1358" s="1137"/>
      <c r="I1358" s="765"/>
      <c r="DE1358" s="818"/>
      <c r="DF1358" s="772" t="str">
        <f t="shared" si="21"/>
        <v/>
      </c>
      <c r="DG1358" s="832">
        <v>1356</v>
      </c>
    </row>
    <row r="1359" spans="1:111" s="753" customFormat="1" ht="12" hidden="1" customHeight="1" x14ac:dyDescent="0.15">
      <c r="A1359" s="1136"/>
      <c r="B1359" s="765"/>
      <c r="C1359" s="1137"/>
      <c r="D1359" s="1136"/>
      <c r="E1359" s="1137"/>
      <c r="F1359" s="1137"/>
      <c r="G1359" s="1137"/>
      <c r="H1359" s="1137"/>
      <c r="I1359" s="765"/>
      <c r="DE1359" s="818"/>
      <c r="DF1359" s="772" t="str">
        <f t="shared" si="21"/>
        <v/>
      </c>
      <c r="DG1359" s="832">
        <v>1357</v>
      </c>
    </row>
    <row r="1360" spans="1:111" s="753" customFormat="1" ht="12" hidden="1" customHeight="1" x14ac:dyDescent="0.15">
      <c r="A1360" s="1136"/>
      <c r="B1360" s="765"/>
      <c r="C1360" s="1137"/>
      <c r="D1360" s="1136"/>
      <c r="E1360" s="1137"/>
      <c r="F1360" s="1137"/>
      <c r="G1360" s="1137"/>
      <c r="H1360" s="1137"/>
      <c r="I1360" s="765"/>
      <c r="DE1360" s="818"/>
      <c r="DF1360" s="772" t="str">
        <f t="shared" si="21"/>
        <v/>
      </c>
      <c r="DG1360" s="832">
        <v>1358</v>
      </c>
    </row>
    <row r="1361" spans="1:111" s="753" customFormat="1" ht="12" hidden="1" customHeight="1" x14ac:dyDescent="0.15">
      <c r="A1361" s="1136"/>
      <c r="B1361" s="765"/>
      <c r="C1361" s="1137"/>
      <c r="D1361" s="1136"/>
      <c r="E1361" s="1137"/>
      <c r="F1361" s="1137"/>
      <c r="G1361" s="1137"/>
      <c r="H1361" s="1137"/>
      <c r="I1361" s="765"/>
      <c r="DE1361" s="818"/>
      <c r="DF1361" s="772" t="str">
        <f t="shared" si="21"/>
        <v/>
      </c>
      <c r="DG1361" s="832">
        <v>1359</v>
      </c>
    </row>
    <row r="1362" spans="1:111" s="753" customFormat="1" ht="12" hidden="1" customHeight="1" x14ac:dyDescent="0.15">
      <c r="A1362" s="1136"/>
      <c r="B1362" s="765"/>
      <c r="C1362" s="1137"/>
      <c r="D1362" s="1136"/>
      <c r="E1362" s="1137"/>
      <c r="F1362" s="1137"/>
      <c r="G1362" s="1137"/>
      <c r="H1362" s="1137"/>
      <c r="I1362" s="765"/>
      <c r="DE1362" s="818"/>
      <c r="DF1362" s="772" t="str">
        <f t="shared" si="21"/>
        <v/>
      </c>
      <c r="DG1362" s="832">
        <v>1360</v>
      </c>
    </row>
    <row r="1363" spans="1:111" s="753" customFormat="1" ht="12" hidden="1" customHeight="1" x14ac:dyDescent="0.15">
      <c r="A1363" s="1136"/>
      <c r="B1363" s="765"/>
      <c r="C1363" s="1137"/>
      <c r="D1363" s="1136"/>
      <c r="E1363" s="1137"/>
      <c r="F1363" s="1137"/>
      <c r="G1363" s="1137"/>
      <c r="H1363" s="1137"/>
      <c r="I1363" s="765"/>
      <c r="DE1363" s="818"/>
      <c r="DF1363" s="772" t="str">
        <f t="shared" si="21"/>
        <v/>
      </c>
      <c r="DG1363" s="832">
        <v>1361</v>
      </c>
    </row>
    <row r="1364" spans="1:111" s="753" customFormat="1" ht="12" hidden="1" customHeight="1" x14ac:dyDescent="0.15">
      <c r="A1364" s="1136"/>
      <c r="B1364" s="765"/>
      <c r="C1364" s="1137"/>
      <c r="D1364" s="1136"/>
      <c r="E1364" s="1137"/>
      <c r="F1364" s="1137"/>
      <c r="G1364" s="1137"/>
      <c r="H1364" s="1137"/>
      <c r="I1364" s="765"/>
      <c r="DE1364" s="818"/>
      <c r="DF1364" s="772" t="str">
        <f t="shared" si="21"/>
        <v/>
      </c>
      <c r="DG1364" s="832">
        <v>1362</v>
      </c>
    </row>
    <row r="1365" spans="1:111" s="753" customFormat="1" ht="12" hidden="1" customHeight="1" x14ac:dyDescent="0.15">
      <c r="A1365" s="1136"/>
      <c r="B1365" s="765"/>
      <c r="C1365" s="1137"/>
      <c r="D1365" s="1136"/>
      <c r="E1365" s="1137"/>
      <c r="F1365" s="1137"/>
      <c r="G1365" s="1137"/>
      <c r="H1365" s="1137"/>
      <c r="I1365" s="765"/>
      <c r="DE1365" s="818"/>
      <c r="DF1365" s="772" t="str">
        <f t="shared" si="21"/>
        <v/>
      </c>
      <c r="DG1365" s="832">
        <v>1363</v>
      </c>
    </row>
    <row r="1366" spans="1:111" s="753" customFormat="1" ht="12" hidden="1" customHeight="1" x14ac:dyDescent="0.15">
      <c r="A1366" s="1136"/>
      <c r="B1366" s="765"/>
      <c r="C1366" s="1137"/>
      <c r="D1366" s="1136"/>
      <c r="E1366" s="1137"/>
      <c r="F1366" s="1137"/>
      <c r="G1366" s="1137"/>
      <c r="H1366" s="1137"/>
      <c r="I1366" s="765"/>
      <c r="DE1366" s="818"/>
      <c r="DF1366" s="772" t="str">
        <f t="shared" si="21"/>
        <v/>
      </c>
      <c r="DG1366" s="832">
        <v>1364</v>
      </c>
    </row>
    <row r="1367" spans="1:111" s="753" customFormat="1" ht="12" hidden="1" customHeight="1" x14ac:dyDescent="0.15">
      <c r="A1367" s="1136"/>
      <c r="B1367" s="765"/>
      <c r="C1367" s="1137"/>
      <c r="D1367" s="1136"/>
      <c r="E1367" s="1137"/>
      <c r="F1367" s="1137"/>
      <c r="G1367" s="1137"/>
      <c r="H1367" s="1137"/>
      <c r="I1367" s="765"/>
      <c r="DE1367" s="818"/>
      <c r="DF1367" s="772" t="str">
        <f t="shared" si="21"/>
        <v/>
      </c>
      <c r="DG1367" s="832">
        <v>1365</v>
      </c>
    </row>
    <row r="1368" spans="1:111" s="753" customFormat="1" ht="12" hidden="1" customHeight="1" x14ac:dyDescent="0.15">
      <c r="A1368" s="1136"/>
      <c r="B1368" s="765"/>
      <c r="C1368" s="1137"/>
      <c r="D1368" s="1136"/>
      <c r="E1368" s="1137"/>
      <c r="F1368" s="1137"/>
      <c r="G1368" s="1137"/>
      <c r="H1368" s="1137"/>
      <c r="I1368" s="765"/>
      <c r="DE1368" s="818"/>
      <c r="DF1368" s="772" t="str">
        <f t="shared" si="21"/>
        <v/>
      </c>
      <c r="DG1368" s="832">
        <v>1366</v>
      </c>
    </row>
    <row r="1369" spans="1:111" s="753" customFormat="1" ht="12" hidden="1" customHeight="1" x14ac:dyDescent="0.15">
      <c r="A1369" s="1136"/>
      <c r="B1369" s="765"/>
      <c r="C1369" s="1137"/>
      <c r="D1369" s="1136"/>
      <c r="E1369" s="1137"/>
      <c r="F1369" s="1137"/>
      <c r="G1369" s="1137"/>
      <c r="H1369" s="1137"/>
      <c r="I1369" s="765"/>
      <c r="DE1369" s="818"/>
      <c r="DF1369" s="772" t="str">
        <f t="shared" si="21"/>
        <v/>
      </c>
      <c r="DG1369" s="832">
        <v>1367</v>
      </c>
    </row>
    <row r="1370" spans="1:111" s="753" customFormat="1" ht="12" hidden="1" customHeight="1" x14ac:dyDescent="0.15">
      <c r="A1370" s="1136"/>
      <c r="B1370" s="765"/>
      <c r="C1370" s="1137"/>
      <c r="D1370" s="1136"/>
      <c r="E1370" s="1137"/>
      <c r="F1370" s="1137"/>
      <c r="G1370" s="1137"/>
      <c r="H1370" s="1137"/>
      <c r="I1370" s="765"/>
      <c r="DE1370" s="818"/>
      <c r="DF1370" s="772" t="str">
        <f t="shared" si="21"/>
        <v/>
      </c>
      <c r="DG1370" s="832">
        <v>1368</v>
      </c>
    </row>
    <row r="1371" spans="1:111" s="753" customFormat="1" ht="12" hidden="1" customHeight="1" x14ac:dyDescent="0.15">
      <c r="A1371" s="1136"/>
      <c r="B1371" s="765"/>
      <c r="C1371" s="1137"/>
      <c r="D1371" s="1136"/>
      <c r="E1371" s="1137"/>
      <c r="F1371" s="1137"/>
      <c r="G1371" s="1137"/>
      <c r="H1371" s="1137"/>
      <c r="I1371" s="765"/>
      <c r="DE1371" s="818"/>
      <c r="DF1371" s="772" t="str">
        <f t="shared" si="21"/>
        <v/>
      </c>
      <c r="DG1371" s="832">
        <v>1369</v>
      </c>
    </row>
    <row r="1372" spans="1:111" s="753" customFormat="1" ht="12" hidden="1" customHeight="1" x14ac:dyDescent="0.15">
      <c r="A1372" s="1136"/>
      <c r="B1372" s="765"/>
      <c r="C1372" s="1137"/>
      <c r="D1372" s="1136"/>
      <c r="E1372" s="1137"/>
      <c r="F1372" s="1137"/>
      <c r="G1372" s="1137"/>
      <c r="H1372" s="1137"/>
      <c r="I1372" s="765"/>
      <c r="DE1372" s="818"/>
      <c r="DF1372" s="772" t="str">
        <f t="shared" si="21"/>
        <v/>
      </c>
      <c r="DG1372" s="832">
        <v>1370</v>
      </c>
    </row>
    <row r="1373" spans="1:111" s="753" customFormat="1" ht="12" hidden="1" customHeight="1" x14ac:dyDescent="0.15">
      <c r="A1373" s="1136"/>
      <c r="B1373" s="765"/>
      <c r="C1373" s="1137"/>
      <c r="D1373" s="1136"/>
      <c r="E1373" s="1137"/>
      <c r="F1373" s="1137"/>
      <c r="G1373" s="1137"/>
      <c r="H1373" s="1137"/>
      <c r="I1373" s="765"/>
      <c r="DE1373" s="818"/>
      <c r="DF1373" s="772" t="str">
        <f t="shared" si="21"/>
        <v/>
      </c>
      <c r="DG1373" s="832">
        <v>1371</v>
      </c>
    </row>
    <row r="1374" spans="1:111" s="753" customFormat="1" ht="12" hidden="1" customHeight="1" x14ac:dyDescent="0.15">
      <c r="A1374" s="1136"/>
      <c r="B1374" s="765"/>
      <c r="C1374" s="1137"/>
      <c r="D1374" s="1136"/>
      <c r="E1374" s="1137"/>
      <c r="F1374" s="1137"/>
      <c r="G1374" s="1137"/>
      <c r="H1374" s="1137"/>
      <c r="I1374" s="765"/>
      <c r="DE1374" s="818"/>
      <c r="DF1374" s="772" t="str">
        <f t="shared" si="21"/>
        <v/>
      </c>
      <c r="DG1374" s="832">
        <v>1372</v>
      </c>
    </row>
    <row r="1375" spans="1:111" s="753" customFormat="1" ht="12" hidden="1" customHeight="1" x14ac:dyDescent="0.15">
      <c r="A1375" s="1136"/>
      <c r="B1375" s="765"/>
      <c r="C1375" s="1137"/>
      <c r="D1375" s="1136"/>
      <c r="E1375" s="1137"/>
      <c r="F1375" s="1137"/>
      <c r="G1375" s="1137"/>
      <c r="H1375" s="1137"/>
      <c r="I1375" s="765"/>
      <c r="DE1375" s="818"/>
      <c r="DF1375" s="772" t="str">
        <f t="shared" si="21"/>
        <v/>
      </c>
      <c r="DG1375" s="832">
        <v>1373</v>
      </c>
    </row>
    <row r="1376" spans="1:111" s="753" customFormat="1" ht="12" hidden="1" customHeight="1" x14ac:dyDescent="0.15">
      <c r="A1376" s="1136"/>
      <c r="B1376" s="765"/>
      <c r="C1376" s="1137"/>
      <c r="D1376" s="1136"/>
      <c r="E1376" s="1137"/>
      <c r="F1376" s="1137"/>
      <c r="G1376" s="1137"/>
      <c r="H1376" s="1137"/>
      <c r="I1376" s="765"/>
      <c r="DE1376" s="818"/>
      <c r="DF1376" s="772" t="str">
        <f t="shared" si="21"/>
        <v/>
      </c>
      <c r="DG1376" s="832">
        <v>1374</v>
      </c>
    </row>
    <row r="1377" spans="1:111" s="753" customFormat="1" ht="12" hidden="1" customHeight="1" x14ac:dyDescent="0.15">
      <c r="A1377" s="1136"/>
      <c r="B1377" s="765"/>
      <c r="C1377" s="1137"/>
      <c r="D1377" s="1136"/>
      <c r="E1377" s="1137"/>
      <c r="F1377" s="1137"/>
      <c r="G1377" s="1137"/>
      <c r="H1377" s="1137"/>
      <c r="I1377" s="765"/>
      <c r="DE1377" s="818"/>
      <c r="DF1377" s="772" t="str">
        <f t="shared" si="21"/>
        <v/>
      </c>
      <c r="DG1377" s="832">
        <v>1375</v>
      </c>
    </row>
    <row r="1378" spans="1:111" s="753" customFormat="1" ht="12" hidden="1" customHeight="1" x14ac:dyDescent="0.15">
      <c r="A1378" s="1136"/>
      <c r="B1378" s="765"/>
      <c r="C1378" s="1137"/>
      <c r="D1378" s="1136"/>
      <c r="E1378" s="1137"/>
      <c r="F1378" s="1137"/>
      <c r="G1378" s="1137"/>
      <c r="H1378" s="1137"/>
      <c r="I1378" s="765"/>
      <c r="DE1378" s="818"/>
      <c r="DF1378" s="772" t="str">
        <f t="shared" si="21"/>
        <v/>
      </c>
      <c r="DG1378" s="832">
        <v>1376</v>
      </c>
    </row>
    <row r="1379" spans="1:111" s="753" customFormat="1" ht="12" hidden="1" customHeight="1" x14ac:dyDescent="0.15">
      <c r="A1379" s="1136"/>
      <c r="B1379" s="765"/>
      <c r="C1379" s="1137"/>
      <c r="D1379" s="1136"/>
      <c r="E1379" s="1137"/>
      <c r="F1379" s="1137"/>
      <c r="G1379" s="1137"/>
      <c r="H1379" s="1137"/>
      <c r="I1379" s="765"/>
      <c r="DE1379" s="818"/>
      <c r="DF1379" s="772" t="str">
        <f t="shared" si="21"/>
        <v/>
      </c>
      <c r="DG1379" s="832">
        <v>1377</v>
      </c>
    </row>
    <row r="1380" spans="1:111" s="753" customFormat="1" ht="12" hidden="1" customHeight="1" x14ac:dyDescent="0.15">
      <c r="A1380" s="1136"/>
      <c r="B1380" s="765"/>
      <c r="C1380" s="1137"/>
      <c r="D1380" s="1136"/>
      <c r="E1380" s="1137"/>
      <c r="F1380" s="1137"/>
      <c r="G1380" s="1137"/>
      <c r="H1380" s="1137"/>
      <c r="I1380" s="765"/>
      <c r="DE1380" s="818"/>
      <c r="DF1380" s="772" t="str">
        <f t="shared" si="21"/>
        <v/>
      </c>
      <c r="DG1380" s="832">
        <v>1378</v>
      </c>
    </row>
    <row r="1381" spans="1:111" s="753" customFormat="1" ht="12" hidden="1" customHeight="1" x14ac:dyDescent="0.15">
      <c r="A1381" s="1136"/>
      <c r="B1381" s="765"/>
      <c r="C1381" s="1137"/>
      <c r="D1381" s="1136"/>
      <c r="E1381" s="1137"/>
      <c r="F1381" s="1137"/>
      <c r="G1381" s="1137"/>
      <c r="H1381" s="1137"/>
      <c r="I1381" s="765"/>
      <c r="DE1381" s="818"/>
      <c r="DF1381" s="772" t="str">
        <f t="shared" si="21"/>
        <v/>
      </c>
      <c r="DG1381" s="832">
        <v>1379</v>
      </c>
    </row>
    <row r="1382" spans="1:111" s="753" customFormat="1" ht="12" hidden="1" customHeight="1" x14ac:dyDescent="0.15">
      <c r="A1382" s="1136"/>
      <c r="B1382" s="765"/>
      <c r="C1382" s="1137"/>
      <c r="D1382" s="1136"/>
      <c r="E1382" s="1137"/>
      <c r="F1382" s="1137"/>
      <c r="G1382" s="1137"/>
      <c r="H1382" s="1137"/>
      <c r="I1382" s="765"/>
      <c r="DE1382" s="818"/>
      <c r="DF1382" s="772" t="str">
        <f t="shared" si="21"/>
        <v/>
      </c>
      <c r="DG1382" s="832">
        <v>1380</v>
      </c>
    </row>
    <row r="1383" spans="1:111" s="753" customFormat="1" ht="12" hidden="1" customHeight="1" x14ac:dyDescent="0.15">
      <c r="A1383" s="1136"/>
      <c r="B1383" s="765"/>
      <c r="C1383" s="1137"/>
      <c r="D1383" s="1136"/>
      <c r="E1383" s="1137"/>
      <c r="F1383" s="1137"/>
      <c r="G1383" s="1137"/>
      <c r="H1383" s="1137"/>
      <c r="I1383" s="765"/>
      <c r="DE1383" s="818"/>
      <c r="DF1383" s="772" t="str">
        <f t="shared" si="21"/>
        <v/>
      </c>
      <c r="DG1383" s="832">
        <v>1381</v>
      </c>
    </row>
    <row r="1384" spans="1:111" s="753" customFormat="1" ht="12" hidden="1" customHeight="1" x14ac:dyDescent="0.15">
      <c r="A1384" s="1136"/>
      <c r="B1384" s="765"/>
      <c r="C1384" s="1137"/>
      <c r="D1384" s="1136"/>
      <c r="E1384" s="1137"/>
      <c r="F1384" s="1137"/>
      <c r="G1384" s="1137"/>
      <c r="H1384" s="1137"/>
      <c r="I1384" s="765"/>
      <c r="DE1384" s="818"/>
      <c r="DF1384" s="772" t="str">
        <f t="shared" si="21"/>
        <v/>
      </c>
      <c r="DG1384" s="832">
        <v>1382</v>
      </c>
    </row>
    <row r="1385" spans="1:111" s="753" customFormat="1" ht="12" hidden="1" customHeight="1" x14ac:dyDescent="0.15">
      <c r="A1385" s="1136"/>
      <c r="B1385" s="765"/>
      <c r="C1385" s="1137"/>
      <c r="D1385" s="1136"/>
      <c r="E1385" s="1137"/>
      <c r="F1385" s="1137"/>
      <c r="G1385" s="1137"/>
      <c r="H1385" s="1137"/>
      <c r="I1385" s="765"/>
      <c r="DE1385" s="818"/>
      <c r="DF1385" s="772" t="str">
        <f t="shared" si="21"/>
        <v/>
      </c>
      <c r="DG1385" s="832">
        <v>1383</v>
      </c>
    </row>
    <row r="1386" spans="1:111" s="753" customFormat="1" ht="12" hidden="1" customHeight="1" x14ac:dyDescent="0.15">
      <c r="A1386" s="1136"/>
      <c r="B1386" s="765"/>
      <c r="C1386" s="1137"/>
      <c r="D1386" s="1136"/>
      <c r="E1386" s="1137"/>
      <c r="F1386" s="1137"/>
      <c r="G1386" s="1137"/>
      <c r="H1386" s="1137"/>
      <c r="I1386" s="765"/>
      <c r="DE1386" s="818"/>
      <c r="DF1386" s="772" t="str">
        <f t="shared" si="21"/>
        <v/>
      </c>
      <c r="DG1386" s="832">
        <v>1384</v>
      </c>
    </row>
    <row r="1387" spans="1:111" s="753" customFormat="1" ht="12" hidden="1" customHeight="1" x14ac:dyDescent="0.15">
      <c r="A1387" s="1136"/>
      <c r="B1387" s="765"/>
      <c r="C1387" s="1137"/>
      <c r="D1387" s="1136"/>
      <c r="E1387" s="1137"/>
      <c r="F1387" s="1137"/>
      <c r="G1387" s="1137"/>
      <c r="H1387" s="1137"/>
      <c r="I1387" s="765"/>
      <c r="DE1387" s="818"/>
      <c r="DF1387" s="772" t="str">
        <f t="shared" si="21"/>
        <v/>
      </c>
      <c r="DG1387" s="832">
        <v>1385</v>
      </c>
    </row>
    <row r="1388" spans="1:111" s="753" customFormat="1" ht="12" hidden="1" customHeight="1" x14ac:dyDescent="0.15">
      <c r="A1388" s="1136"/>
      <c r="B1388" s="765"/>
      <c r="C1388" s="1137"/>
      <c r="D1388" s="1136"/>
      <c r="E1388" s="1137"/>
      <c r="F1388" s="1137"/>
      <c r="G1388" s="1137"/>
      <c r="H1388" s="1137"/>
      <c r="I1388" s="765"/>
      <c r="DE1388" s="818"/>
      <c r="DF1388" s="772" t="str">
        <f t="shared" si="21"/>
        <v/>
      </c>
      <c r="DG1388" s="832">
        <v>1386</v>
      </c>
    </row>
    <row r="1389" spans="1:111" s="753" customFormat="1" ht="12" hidden="1" customHeight="1" x14ac:dyDescent="0.15">
      <c r="A1389" s="1136"/>
      <c r="B1389" s="765"/>
      <c r="C1389" s="1137"/>
      <c r="D1389" s="1136"/>
      <c r="E1389" s="1137"/>
      <c r="F1389" s="1137"/>
      <c r="G1389" s="1137"/>
      <c r="H1389" s="1137"/>
      <c r="I1389" s="765"/>
      <c r="DE1389" s="818"/>
      <c r="DF1389" s="772" t="str">
        <f t="shared" si="21"/>
        <v/>
      </c>
      <c r="DG1389" s="832">
        <v>1387</v>
      </c>
    </row>
    <row r="1390" spans="1:111" s="753" customFormat="1" ht="12" hidden="1" customHeight="1" x14ac:dyDescent="0.15">
      <c r="A1390" s="1136"/>
      <c r="B1390" s="765"/>
      <c r="C1390" s="1137"/>
      <c r="D1390" s="1136"/>
      <c r="E1390" s="1137"/>
      <c r="F1390" s="1137"/>
      <c r="G1390" s="1137"/>
      <c r="H1390" s="1137"/>
      <c r="I1390" s="765"/>
      <c r="DE1390" s="818"/>
      <c r="DF1390" s="772" t="str">
        <f t="shared" si="21"/>
        <v/>
      </c>
      <c r="DG1390" s="832">
        <v>1388</v>
      </c>
    </row>
    <row r="1391" spans="1:111" s="753" customFormat="1" ht="12" hidden="1" customHeight="1" x14ac:dyDescent="0.15">
      <c r="A1391" s="1136"/>
      <c r="B1391" s="765"/>
      <c r="C1391" s="1137"/>
      <c r="D1391" s="1136"/>
      <c r="E1391" s="1137"/>
      <c r="F1391" s="1137"/>
      <c r="G1391" s="1137"/>
      <c r="H1391" s="1137"/>
      <c r="I1391" s="765"/>
      <c r="DE1391" s="818"/>
      <c r="DF1391" s="772" t="str">
        <f t="shared" si="21"/>
        <v/>
      </c>
      <c r="DG1391" s="832">
        <v>1389</v>
      </c>
    </row>
    <row r="1392" spans="1:111" s="753" customFormat="1" ht="12" hidden="1" customHeight="1" x14ac:dyDescent="0.15">
      <c r="A1392" s="1136"/>
      <c r="B1392" s="765"/>
      <c r="C1392" s="1137"/>
      <c r="D1392" s="1136"/>
      <c r="E1392" s="1137"/>
      <c r="F1392" s="1137"/>
      <c r="G1392" s="1137"/>
      <c r="H1392" s="1137"/>
      <c r="I1392" s="765"/>
      <c r="DE1392" s="818"/>
      <c r="DF1392" s="772" t="str">
        <f t="shared" si="21"/>
        <v/>
      </c>
      <c r="DG1392" s="832">
        <v>1390</v>
      </c>
    </row>
    <row r="1393" spans="1:111" s="753" customFormat="1" ht="12" hidden="1" customHeight="1" x14ac:dyDescent="0.15">
      <c r="A1393" s="1136"/>
      <c r="B1393" s="765"/>
      <c r="C1393" s="1137"/>
      <c r="D1393" s="1136"/>
      <c r="E1393" s="1137"/>
      <c r="F1393" s="1137"/>
      <c r="G1393" s="1137"/>
      <c r="H1393" s="1137"/>
      <c r="I1393" s="765"/>
      <c r="DE1393" s="818"/>
      <c r="DF1393" s="772" t="str">
        <f t="shared" si="21"/>
        <v/>
      </c>
      <c r="DG1393" s="832">
        <v>1391</v>
      </c>
    </row>
    <row r="1394" spans="1:111" s="753" customFormat="1" ht="12" hidden="1" customHeight="1" x14ac:dyDescent="0.15">
      <c r="A1394" s="1136"/>
      <c r="B1394" s="765"/>
      <c r="C1394" s="1137"/>
      <c r="D1394" s="1136"/>
      <c r="E1394" s="1137"/>
      <c r="F1394" s="1137"/>
      <c r="G1394" s="1137"/>
      <c r="H1394" s="1137"/>
      <c r="I1394" s="765"/>
      <c r="DE1394" s="818"/>
      <c r="DF1394" s="772" t="str">
        <f t="shared" si="21"/>
        <v/>
      </c>
      <c r="DG1394" s="832">
        <v>1392</v>
      </c>
    </row>
    <row r="1395" spans="1:111" s="753" customFormat="1" ht="12" hidden="1" customHeight="1" x14ac:dyDescent="0.15">
      <c r="A1395" s="1136"/>
      <c r="B1395" s="765"/>
      <c r="C1395" s="1137"/>
      <c r="D1395" s="1136"/>
      <c r="E1395" s="1137"/>
      <c r="F1395" s="1137"/>
      <c r="G1395" s="1137"/>
      <c r="H1395" s="1137"/>
      <c r="I1395" s="765"/>
      <c r="DE1395" s="818"/>
      <c r="DF1395" s="772" t="str">
        <f t="shared" si="21"/>
        <v/>
      </c>
      <c r="DG1395" s="832">
        <v>1393</v>
      </c>
    </row>
    <row r="1396" spans="1:111" s="753" customFormat="1" ht="12" hidden="1" customHeight="1" x14ac:dyDescent="0.15">
      <c r="A1396" s="1136"/>
      <c r="B1396" s="765"/>
      <c r="C1396" s="1137"/>
      <c r="D1396" s="1136"/>
      <c r="E1396" s="1137"/>
      <c r="F1396" s="1137"/>
      <c r="G1396" s="1137"/>
      <c r="H1396" s="1137"/>
      <c r="I1396" s="765"/>
      <c r="DE1396" s="818"/>
      <c r="DF1396" s="772" t="str">
        <f t="shared" si="21"/>
        <v/>
      </c>
      <c r="DG1396" s="832">
        <v>1394</v>
      </c>
    </row>
    <row r="1397" spans="1:111" s="753" customFormat="1" ht="12" hidden="1" customHeight="1" x14ac:dyDescent="0.15">
      <c r="A1397" s="1136"/>
      <c r="B1397" s="765"/>
      <c r="C1397" s="1137"/>
      <c r="D1397" s="1136"/>
      <c r="E1397" s="1137"/>
      <c r="F1397" s="1137"/>
      <c r="G1397" s="1137"/>
      <c r="H1397" s="1137"/>
      <c r="I1397" s="765"/>
      <c r="DE1397" s="818"/>
      <c r="DF1397" s="772" t="str">
        <f t="shared" si="21"/>
        <v/>
      </c>
      <c r="DG1397" s="832">
        <v>1395</v>
      </c>
    </row>
    <row r="1398" spans="1:111" s="753" customFormat="1" ht="12" hidden="1" customHeight="1" x14ac:dyDescent="0.15">
      <c r="A1398" s="1136"/>
      <c r="B1398" s="765"/>
      <c r="C1398" s="1137"/>
      <c r="D1398" s="1136"/>
      <c r="E1398" s="1137"/>
      <c r="F1398" s="1137"/>
      <c r="G1398" s="1137"/>
      <c r="H1398" s="1137"/>
      <c r="I1398" s="765"/>
      <c r="DE1398" s="818"/>
      <c r="DF1398" s="772" t="str">
        <f t="shared" si="21"/>
        <v/>
      </c>
      <c r="DG1398" s="832">
        <v>1396</v>
      </c>
    </row>
    <row r="1399" spans="1:111" s="753" customFormat="1" ht="12" hidden="1" customHeight="1" x14ac:dyDescent="0.15">
      <c r="A1399" s="1136"/>
      <c r="B1399" s="765"/>
      <c r="C1399" s="1137"/>
      <c r="D1399" s="1136"/>
      <c r="E1399" s="1137"/>
      <c r="F1399" s="1137"/>
      <c r="G1399" s="1137"/>
      <c r="H1399" s="1137"/>
      <c r="I1399" s="765"/>
      <c r="DE1399" s="818"/>
      <c r="DF1399" s="772" t="str">
        <f t="shared" si="21"/>
        <v/>
      </c>
      <c r="DG1399" s="832">
        <v>1397</v>
      </c>
    </row>
    <row r="1400" spans="1:111" s="753" customFormat="1" ht="12" hidden="1" customHeight="1" x14ac:dyDescent="0.15">
      <c r="A1400" s="1136"/>
      <c r="B1400" s="765"/>
      <c r="C1400" s="1137"/>
      <c r="D1400" s="1136"/>
      <c r="E1400" s="1137"/>
      <c r="F1400" s="1137"/>
      <c r="G1400" s="1137"/>
      <c r="H1400" s="1137"/>
      <c r="I1400" s="765"/>
      <c r="DE1400" s="818"/>
      <c r="DF1400" s="772" t="str">
        <f t="shared" si="21"/>
        <v/>
      </c>
      <c r="DG1400" s="832">
        <v>1398</v>
      </c>
    </row>
    <row r="1401" spans="1:111" s="753" customFormat="1" ht="12" hidden="1" customHeight="1" x14ac:dyDescent="0.15">
      <c r="A1401" s="1136"/>
      <c r="B1401" s="765"/>
      <c r="C1401" s="1137"/>
      <c r="D1401" s="1136"/>
      <c r="E1401" s="1137"/>
      <c r="F1401" s="1137"/>
      <c r="G1401" s="1137"/>
      <c r="H1401" s="1137"/>
      <c r="I1401" s="765"/>
      <c r="DE1401" s="818"/>
      <c r="DF1401" s="772" t="str">
        <f t="shared" si="21"/>
        <v/>
      </c>
      <c r="DG1401" s="832">
        <v>1399</v>
      </c>
    </row>
    <row r="1402" spans="1:111" s="753" customFormat="1" ht="12" hidden="1" customHeight="1" x14ac:dyDescent="0.15">
      <c r="A1402" s="1136"/>
      <c r="B1402" s="765"/>
      <c r="C1402" s="1137"/>
      <c r="D1402" s="1136"/>
      <c r="E1402" s="1137"/>
      <c r="F1402" s="1137"/>
      <c r="G1402" s="1137"/>
      <c r="H1402" s="1137"/>
      <c r="I1402" s="765"/>
      <c r="DE1402" s="818"/>
      <c r="DF1402" s="772" t="str">
        <f t="shared" si="21"/>
        <v/>
      </c>
      <c r="DG1402" s="832">
        <v>1400</v>
      </c>
    </row>
    <row r="1403" spans="1:111" s="753" customFormat="1" ht="12" hidden="1" customHeight="1" x14ac:dyDescent="0.15">
      <c r="A1403" s="1136"/>
      <c r="B1403" s="765"/>
      <c r="C1403" s="1137"/>
      <c r="D1403" s="1136"/>
      <c r="E1403" s="1137"/>
      <c r="F1403" s="1137"/>
      <c r="G1403" s="1137"/>
      <c r="H1403" s="1137"/>
      <c r="I1403" s="765"/>
      <c r="DE1403" s="818"/>
      <c r="DF1403" s="772" t="str">
        <f t="shared" si="21"/>
        <v/>
      </c>
      <c r="DG1403" s="832">
        <v>1401</v>
      </c>
    </row>
    <row r="1404" spans="1:111" s="753" customFormat="1" ht="12" hidden="1" customHeight="1" x14ac:dyDescent="0.15">
      <c r="A1404" s="1136"/>
      <c r="B1404" s="765"/>
      <c r="C1404" s="1137"/>
      <c r="D1404" s="1136"/>
      <c r="E1404" s="1137"/>
      <c r="F1404" s="1137"/>
      <c r="G1404" s="1137"/>
      <c r="H1404" s="1137"/>
      <c r="I1404" s="765"/>
      <c r="DE1404" s="818"/>
      <c r="DF1404" s="772" t="str">
        <f t="shared" si="21"/>
        <v/>
      </c>
      <c r="DG1404" s="832">
        <v>1402</v>
      </c>
    </row>
    <row r="1405" spans="1:111" s="753" customFormat="1" ht="12" hidden="1" customHeight="1" x14ac:dyDescent="0.15">
      <c r="A1405" s="1136"/>
      <c r="B1405" s="765"/>
      <c r="C1405" s="1137"/>
      <c r="D1405" s="1136"/>
      <c r="E1405" s="1137"/>
      <c r="F1405" s="1137"/>
      <c r="G1405" s="1137"/>
      <c r="H1405" s="1137"/>
      <c r="I1405" s="765"/>
      <c r="DE1405" s="818"/>
      <c r="DF1405" s="772" t="str">
        <f t="shared" si="21"/>
        <v/>
      </c>
      <c r="DG1405" s="832">
        <v>1403</v>
      </c>
    </row>
    <row r="1406" spans="1:111" s="753" customFormat="1" ht="12" hidden="1" customHeight="1" x14ac:dyDescent="0.15">
      <c r="A1406" s="1136"/>
      <c r="B1406" s="765"/>
      <c r="C1406" s="1137"/>
      <c r="D1406" s="1136"/>
      <c r="E1406" s="1137"/>
      <c r="F1406" s="1137"/>
      <c r="G1406" s="1137"/>
      <c r="H1406" s="1137"/>
      <c r="I1406" s="765"/>
      <c r="DE1406" s="818"/>
      <c r="DF1406" s="772" t="str">
        <f t="shared" si="21"/>
        <v/>
      </c>
      <c r="DG1406" s="832">
        <v>1404</v>
      </c>
    </row>
    <row r="1407" spans="1:111" s="753" customFormat="1" ht="12" hidden="1" customHeight="1" x14ac:dyDescent="0.15">
      <c r="A1407" s="1136"/>
      <c r="B1407" s="765"/>
      <c r="C1407" s="1137"/>
      <c r="D1407" s="1136"/>
      <c r="E1407" s="1137"/>
      <c r="F1407" s="1137"/>
      <c r="G1407" s="1137"/>
      <c r="H1407" s="1137"/>
      <c r="I1407" s="765"/>
      <c r="DE1407" s="818"/>
      <c r="DF1407" s="772" t="str">
        <f t="shared" si="21"/>
        <v/>
      </c>
      <c r="DG1407" s="832">
        <v>1405</v>
      </c>
    </row>
    <row r="1408" spans="1:111" s="753" customFormat="1" ht="12" hidden="1" customHeight="1" x14ac:dyDescent="0.15">
      <c r="A1408" s="1136"/>
      <c r="B1408" s="765"/>
      <c r="C1408" s="1137"/>
      <c r="D1408" s="1136"/>
      <c r="E1408" s="1137"/>
      <c r="F1408" s="1137"/>
      <c r="G1408" s="1137"/>
      <c r="H1408" s="1137"/>
      <c r="I1408" s="765"/>
      <c r="DE1408" s="818"/>
      <c r="DF1408" s="772" t="str">
        <f t="shared" si="21"/>
        <v/>
      </c>
      <c r="DG1408" s="832">
        <v>1406</v>
      </c>
    </row>
    <row r="1409" spans="1:111" s="753" customFormat="1" ht="12" hidden="1" customHeight="1" x14ac:dyDescent="0.15">
      <c r="A1409" s="1136"/>
      <c r="B1409" s="765"/>
      <c r="C1409" s="1137"/>
      <c r="D1409" s="1136"/>
      <c r="E1409" s="1137"/>
      <c r="F1409" s="1137"/>
      <c r="G1409" s="1137"/>
      <c r="H1409" s="1137"/>
      <c r="I1409" s="765"/>
      <c r="DE1409" s="818"/>
      <c r="DF1409" s="772" t="str">
        <f t="shared" si="21"/>
        <v/>
      </c>
      <c r="DG1409" s="832">
        <v>1407</v>
      </c>
    </row>
    <row r="1410" spans="1:111" s="753" customFormat="1" ht="12" hidden="1" customHeight="1" x14ac:dyDescent="0.15">
      <c r="A1410" s="1136"/>
      <c r="B1410" s="765"/>
      <c r="C1410" s="1137"/>
      <c r="D1410" s="1136"/>
      <c r="E1410" s="1137"/>
      <c r="F1410" s="1137"/>
      <c r="G1410" s="1137"/>
      <c r="H1410" s="1137"/>
      <c r="I1410" s="765"/>
      <c r="DE1410" s="818"/>
      <c r="DF1410" s="772" t="str">
        <f t="shared" si="21"/>
        <v/>
      </c>
      <c r="DG1410" s="832">
        <v>1408</v>
      </c>
    </row>
    <row r="1411" spans="1:111" s="753" customFormat="1" ht="12" hidden="1" customHeight="1" x14ac:dyDescent="0.15">
      <c r="A1411" s="1136"/>
      <c r="B1411" s="765"/>
      <c r="C1411" s="1137"/>
      <c r="D1411" s="1136"/>
      <c r="E1411" s="1137"/>
      <c r="F1411" s="1137"/>
      <c r="G1411" s="1137"/>
      <c r="H1411" s="1137"/>
      <c r="I1411" s="765"/>
      <c r="DE1411" s="818"/>
      <c r="DF1411" s="772" t="str">
        <f t="shared" si="21"/>
        <v/>
      </c>
      <c r="DG1411" s="832">
        <v>1409</v>
      </c>
    </row>
    <row r="1412" spans="1:111" s="753" customFormat="1" ht="12" hidden="1" customHeight="1" x14ac:dyDescent="0.15">
      <c r="A1412" s="1136"/>
      <c r="B1412" s="765"/>
      <c r="C1412" s="1137"/>
      <c r="D1412" s="1136"/>
      <c r="E1412" s="1137"/>
      <c r="F1412" s="1137"/>
      <c r="G1412" s="1137"/>
      <c r="H1412" s="1137"/>
      <c r="I1412" s="765"/>
      <c r="DE1412" s="818"/>
      <c r="DF1412" s="772" t="str">
        <f t="shared" si="21"/>
        <v/>
      </c>
      <c r="DG1412" s="832">
        <v>1410</v>
      </c>
    </row>
    <row r="1413" spans="1:111" s="753" customFormat="1" ht="12" hidden="1" customHeight="1" x14ac:dyDescent="0.15">
      <c r="A1413" s="1136"/>
      <c r="B1413" s="765"/>
      <c r="C1413" s="1137"/>
      <c r="D1413" s="1136"/>
      <c r="E1413" s="1137"/>
      <c r="F1413" s="1137"/>
      <c r="G1413" s="1137"/>
      <c r="H1413" s="1137"/>
      <c r="I1413" s="765"/>
      <c r="DE1413" s="818"/>
      <c r="DF1413" s="772" t="str">
        <f t="shared" si="21"/>
        <v/>
      </c>
      <c r="DG1413" s="832">
        <v>1411</v>
      </c>
    </row>
    <row r="1414" spans="1:111" s="753" customFormat="1" ht="12" hidden="1" customHeight="1" x14ac:dyDescent="0.15">
      <c r="A1414" s="1136"/>
      <c r="B1414" s="765"/>
      <c r="C1414" s="1137"/>
      <c r="D1414" s="1136"/>
      <c r="E1414" s="1137"/>
      <c r="F1414" s="1137"/>
      <c r="G1414" s="1137"/>
      <c r="H1414" s="1137"/>
      <c r="I1414" s="765"/>
      <c r="DE1414" s="818"/>
      <c r="DF1414" s="772" t="str">
        <f t="shared" si="21"/>
        <v/>
      </c>
      <c r="DG1414" s="832">
        <v>1412</v>
      </c>
    </row>
    <row r="1415" spans="1:111" s="753" customFormat="1" ht="12" hidden="1" customHeight="1" x14ac:dyDescent="0.15">
      <c r="A1415" s="1136"/>
      <c r="B1415" s="765"/>
      <c r="C1415" s="1137"/>
      <c r="D1415" s="1136"/>
      <c r="E1415" s="1137"/>
      <c r="F1415" s="1137"/>
      <c r="G1415" s="1137"/>
      <c r="H1415" s="1137"/>
      <c r="I1415" s="765"/>
      <c r="DE1415" s="818"/>
      <c r="DF1415" s="772" t="str">
        <f t="shared" ref="DF1415:DF1478" si="22">IF(COUNTA(A1415:I1415)&gt;0,DG1415,"")</f>
        <v/>
      </c>
      <c r="DG1415" s="832">
        <v>1413</v>
      </c>
    </row>
    <row r="1416" spans="1:111" s="753" customFormat="1" ht="12" hidden="1" customHeight="1" x14ac:dyDescent="0.15">
      <c r="A1416" s="1136"/>
      <c r="B1416" s="765"/>
      <c r="C1416" s="1137"/>
      <c r="D1416" s="1136"/>
      <c r="E1416" s="1137"/>
      <c r="F1416" s="1137"/>
      <c r="G1416" s="1137"/>
      <c r="H1416" s="1137"/>
      <c r="I1416" s="765"/>
      <c r="DE1416" s="818"/>
      <c r="DF1416" s="772" t="str">
        <f t="shared" si="22"/>
        <v/>
      </c>
      <c r="DG1416" s="832">
        <v>1414</v>
      </c>
    </row>
    <row r="1417" spans="1:111" s="753" customFormat="1" ht="12" hidden="1" customHeight="1" x14ac:dyDescent="0.15">
      <c r="A1417" s="1136"/>
      <c r="B1417" s="765"/>
      <c r="C1417" s="1137"/>
      <c r="D1417" s="1136"/>
      <c r="E1417" s="1137"/>
      <c r="F1417" s="1137"/>
      <c r="G1417" s="1137"/>
      <c r="H1417" s="1137"/>
      <c r="I1417" s="765"/>
      <c r="DE1417" s="818"/>
      <c r="DF1417" s="772" t="str">
        <f t="shared" si="22"/>
        <v/>
      </c>
      <c r="DG1417" s="832">
        <v>1415</v>
      </c>
    </row>
    <row r="1418" spans="1:111" s="753" customFormat="1" ht="12" hidden="1" customHeight="1" x14ac:dyDescent="0.15">
      <c r="A1418" s="1136"/>
      <c r="B1418" s="765"/>
      <c r="C1418" s="1137"/>
      <c r="D1418" s="1136"/>
      <c r="E1418" s="1137"/>
      <c r="F1418" s="1137"/>
      <c r="G1418" s="1137"/>
      <c r="H1418" s="1137"/>
      <c r="I1418" s="765"/>
      <c r="DE1418" s="818"/>
      <c r="DF1418" s="772" t="str">
        <f t="shared" si="22"/>
        <v/>
      </c>
      <c r="DG1418" s="832">
        <v>1416</v>
      </c>
    </row>
    <row r="1419" spans="1:111" s="753" customFormat="1" ht="12" hidden="1" customHeight="1" x14ac:dyDescent="0.15">
      <c r="A1419" s="1136"/>
      <c r="B1419" s="765"/>
      <c r="C1419" s="1137"/>
      <c r="D1419" s="1136"/>
      <c r="E1419" s="1137"/>
      <c r="F1419" s="1137"/>
      <c r="G1419" s="1137"/>
      <c r="H1419" s="1137"/>
      <c r="I1419" s="765"/>
      <c r="DE1419" s="818"/>
      <c r="DF1419" s="772" t="str">
        <f t="shared" si="22"/>
        <v/>
      </c>
      <c r="DG1419" s="832">
        <v>1417</v>
      </c>
    </row>
    <row r="1420" spans="1:111" s="753" customFormat="1" ht="12" hidden="1" customHeight="1" x14ac:dyDescent="0.15">
      <c r="A1420" s="1136"/>
      <c r="B1420" s="765"/>
      <c r="C1420" s="1137"/>
      <c r="D1420" s="1136"/>
      <c r="E1420" s="1137"/>
      <c r="F1420" s="1137"/>
      <c r="G1420" s="1137"/>
      <c r="H1420" s="1137"/>
      <c r="I1420" s="765"/>
      <c r="DE1420" s="818"/>
      <c r="DF1420" s="772" t="str">
        <f t="shared" si="22"/>
        <v/>
      </c>
      <c r="DG1420" s="832">
        <v>1418</v>
      </c>
    </row>
    <row r="1421" spans="1:111" s="753" customFormat="1" ht="12" hidden="1" customHeight="1" x14ac:dyDescent="0.15">
      <c r="A1421" s="1136"/>
      <c r="B1421" s="765"/>
      <c r="C1421" s="1137"/>
      <c r="D1421" s="1136"/>
      <c r="E1421" s="1137"/>
      <c r="F1421" s="1137"/>
      <c r="G1421" s="1137"/>
      <c r="H1421" s="1137"/>
      <c r="I1421" s="765"/>
      <c r="DE1421" s="818"/>
      <c r="DF1421" s="772" t="str">
        <f t="shared" si="22"/>
        <v/>
      </c>
      <c r="DG1421" s="832">
        <v>1419</v>
      </c>
    </row>
    <row r="1422" spans="1:111" s="753" customFormat="1" ht="12" hidden="1" customHeight="1" x14ac:dyDescent="0.15">
      <c r="A1422" s="1136"/>
      <c r="B1422" s="765"/>
      <c r="C1422" s="1137"/>
      <c r="D1422" s="1136"/>
      <c r="E1422" s="1137"/>
      <c r="F1422" s="1137"/>
      <c r="G1422" s="1137"/>
      <c r="H1422" s="1137"/>
      <c r="I1422" s="765"/>
      <c r="DE1422" s="818"/>
      <c r="DF1422" s="772" t="str">
        <f t="shared" si="22"/>
        <v/>
      </c>
      <c r="DG1422" s="832">
        <v>1420</v>
      </c>
    </row>
    <row r="1423" spans="1:111" s="753" customFormat="1" ht="12" hidden="1" customHeight="1" x14ac:dyDescent="0.15">
      <c r="A1423" s="1136"/>
      <c r="B1423" s="765"/>
      <c r="C1423" s="1137"/>
      <c r="D1423" s="1136"/>
      <c r="E1423" s="1137"/>
      <c r="F1423" s="1137"/>
      <c r="G1423" s="1137"/>
      <c r="H1423" s="1137"/>
      <c r="I1423" s="765"/>
      <c r="DE1423" s="818"/>
      <c r="DF1423" s="772" t="str">
        <f t="shared" si="22"/>
        <v/>
      </c>
      <c r="DG1423" s="832">
        <v>1421</v>
      </c>
    </row>
    <row r="1424" spans="1:111" s="753" customFormat="1" ht="12" hidden="1" customHeight="1" x14ac:dyDescent="0.15">
      <c r="A1424" s="1136"/>
      <c r="B1424" s="765"/>
      <c r="C1424" s="1137"/>
      <c r="D1424" s="1136"/>
      <c r="E1424" s="1137"/>
      <c r="F1424" s="1137"/>
      <c r="G1424" s="1137"/>
      <c r="H1424" s="1137"/>
      <c r="I1424" s="765"/>
      <c r="DE1424" s="818"/>
      <c r="DF1424" s="772" t="str">
        <f t="shared" si="22"/>
        <v/>
      </c>
      <c r="DG1424" s="832">
        <v>1422</v>
      </c>
    </row>
    <row r="1425" spans="1:111" s="753" customFormat="1" ht="12" hidden="1" customHeight="1" x14ac:dyDescent="0.15">
      <c r="A1425" s="1136"/>
      <c r="B1425" s="765"/>
      <c r="C1425" s="1137"/>
      <c r="D1425" s="1136"/>
      <c r="E1425" s="1137"/>
      <c r="F1425" s="1137"/>
      <c r="G1425" s="1137"/>
      <c r="H1425" s="1137"/>
      <c r="I1425" s="765"/>
      <c r="DE1425" s="818"/>
      <c r="DF1425" s="772" t="str">
        <f t="shared" si="22"/>
        <v/>
      </c>
      <c r="DG1425" s="832">
        <v>1423</v>
      </c>
    </row>
    <row r="1426" spans="1:111" s="753" customFormat="1" ht="12" hidden="1" customHeight="1" x14ac:dyDescent="0.15">
      <c r="A1426" s="1136"/>
      <c r="B1426" s="765"/>
      <c r="C1426" s="1137"/>
      <c r="D1426" s="1136"/>
      <c r="E1426" s="1137"/>
      <c r="F1426" s="1137"/>
      <c r="G1426" s="1137"/>
      <c r="H1426" s="1137"/>
      <c r="I1426" s="765"/>
      <c r="DE1426" s="818"/>
      <c r="DF1426" s="772" t="str">
        <f t="shared" si="22"/>
        <v/>
      </c>
      <c r="DG1426" s="832">
        <v>1424</v>
      </c>
    </row>
    <row r="1427" spans="1:111" s="753" customFormat="1" ht="12" hidden="1" customHeight="1" x14ac:dyDescent="0.15">
      <c r="A1427" s="1136"/>
      <c r="B1427" s="765"/>
      <c r="C1427" s="1137"/>
      <c r="D1427" s="1136"/>
      <c r="E1427" s="1137"/>
      <c r="F1427" s="1137"/>
      <c r="G1427" s="1137"/>
      <c r="H1427" s="1137"/>
      <c r="I1427" s="765"/>
      <c r="DE1427" s="818"/>
      <c r="DF1427" s="772" t="str">
        <f t="shared" si="22"/>
        <v/>
      </c>
      <c r="DG1427" s="832">
        <v>1425</v>
      </c>
    </row>
    <row r="1428" spans="1:111" s="753" customFormat="1" ht="12" hidden="1" customHeight="1" x14ac:dyDescent="0.15">
      <c r="A1428" s="1136"/>
      <c r="B1428" s="765"/>
      <c r="C1428" s="1137"/>
      <c r="D1428" s="1136"/>
      <c r="E1428" s="1137"/>
      <c r="F1428" s="1137"/>
      <c r="G1428" s="1137"/>
      <c r="H1428" s="1137"/>
      <c r="I1428" s="765"/>
      <c r="DE1428" s="818"/>
      <c r="DF1428" s="772" t="str">
        <f t="shared" si="22"/>
        <v/>
      </c>
      <c r="DG1428" s="832">
        <v>1426</v>
      </c>
    </row>
    <row r="1429" spans="1:111" s="753" customFormat="1" ht="12" hidden="1" customHeight="1" x14ac:dyDescent="0.15">
      <c r="A1429" s="1136"/>
      <c r="B1429" s="765"/>
      <c r="C1429" s="1137"/>
      <c r="D1429" s="1136"/>
      <c r="E1429" s="1137"/>
      <c r="F1429" s="1137"/>
      <c r="G1429" s="1137"/>
      <c r="H1429" s="1137"/>
      <c r="I1429" s="765"/>
      <c r="DE1429" s="818"/>
      <c r="DF1429" s="772" t="str">
        <f t="shared" si="22"/>
        <v/>
      </c>
      <c r="DG1429" s="832">
        <v>1427</v>
      </c>
    </row>
    <row r="1430" spans="1:111" s="753" customFormat="1" ht="12" hidden="1" customHeight="1" x14ac:dyDescent="0.15">
      <c r="A1430" s="1136"/>
      <c r="B1430" s="765"/>
      <c r="C1430" s="1137"/>
      <c r="D1430" s="1136"/>
      <c r="E1430" s="1137"/>
      <c r="F1430" s="1137"/>
      <c r="G1430" s="1137"/>
      <c r="H1430" s="1137"/>
      <c r="I1430" s="765"/>
      <c r="DE1430" s="818"/>
      <c r="DF1430" s="772" t="str">
        <f t="shared" si="22"/>
        <v/>
      </c>
      <c r="DG1430" s="832">
        <v>1428</v>
      </c>
    </row>
    <row r="1431" spans="1:111" s="753" customFormat="1" ht="12" hidden="1" customHeight="1" x14ac:dyDescent="0.15">
      <c r="A1431" s="1136"/>
      <c r="B1431" s="765"/>
      <c r="C1431" s="1137"/>
      <c r="D1431" s="1136"/>
      <c r="E1431" s="1137"/>
      <c r="F1431" s="1137"/>
      <c r="G1431" s="1137"/>
      <c r="H1431" s="1137"/>
      <c r="I1431" s="765"/>
      <c r="DE1431" s="818"/>
      <c r="DF1431" s="772" t="str">
        <f t="shared" si="22"/>
        <v/>
      </c>
      <c r="DG1431" s="832">
        <v>1429</v>
      </c>
    </row>
    <row r="1432" spans="1:111" s="753" customFormat="1" ht="12" hidden="1" customHeight="1" x14ac:dyDescent="0.15">
      <c r="A1432" s="1136"/>
      <c r="B1432" s="765"/>
      <c r="C1432" s="1137"/>
      <c r="D1432" s="1136"/>
      <c r="E1432" s="1137"/>
      <c r="F1432" s="1137"/>
      <c r="G1432" s="1137"/>
      <c r="H1432" s="1137"/>
      <c r="I1432" s="765"/>
      <c r="DE1432" s="818"/>
      <c r="DF1432" s="772" t="str">
        <f t="shared" si="22"/>
        <v/>
      </c>
      <c r="DG1432" s="832">
        <v>1430</v>
      </c>
    </row>
    <row r="1433" spans="1:111" s="753" customFormat="1" ht="12" hidden="1" customHeight="1" x14ac:dyDescent="0.15">
      <c r="A1433" s="1136"/>
      <c r="B1433" s="765"/>
      <c r="C1433" s="1137"/>
      <c r="D1433" s="1136"/>
      <c r="E1433" s="1137"/>
      <c r="F1433" s="1137"/>
      <c r="G1433" s="1137"/>
      <c r="H1433" s="1137"/>
      <c r="I1433" s="765"/>
      <c r="DE1433" s="818"/>
      <c r="DF1433" s="772" t="str">
        <f t="shared" si="22"/>
        <v/>
      </c>
      <c r="DG1433" s="832">
        <v>1431</v>
      </c>
    </row>
    <row r="1434" spans="1:111" s="753" customFormat="1" ht="12" hidden="1" customHeight="1" x14ac:dyDescent="0.15">
      <c r="A1434" s="1136"/>
      <c r="B1434" s="765"/>
      <c r="C1434" s="1137"/>
      <c r="D1434" s="1136"/>
      <c r="E1434" s="1137"/>
      <c r="F1434" s="1137"/>
      <c r="G1434" s="1137"/>
      <c r="H1434" s="1137"/>
      <c r="I1434" s="765"/>
      <c r="DE1434" s="818"/>
      <c r="DF1434" s="772" t="str">
        <f t="shared" si="22"/>
        <v/>
      </c>
      <c r="DG1434" s="832">
        <v>1432</v>
      </c>
    </row>
    <row r="1435" spans="1:111" s="753" customFormat="1" ht="12" hidden="1" customHeight="1" x14ac:dyDescent="0.15">
      <c r="A1435" s="1136"/>
      <c r="B1435" s="765"/>
      <c r="C1435" s="1137"/>
      <c r="D1435" s="1136"/>
      <c r="E1435" s="1137"/>
      <c r="F1435" s="1137"/>
      <c r="G1435" s="1137"/>
      <c r="H1435" s="1137"/>
      <c r="I1435" s="765"/>
      <c r="DE1435" s="818"/>
      <c r="DF1435" s="772" t="str">
        <f t="shared" si="22"/>
        <v/>
      </c>
      <c r="DG1435" s="832">
        <v>1433</v>
      </c>
    </row>
    <row r="1436" spans="1:111" s="753" customFormat="1" ht="12" hidden="1" customHeight="1" x14ac:dyDescent="0.15">
      <c r="A1436" s="1136"/>
      <c r="B1436" s="765"/>
      <c r="C1436" s="1137"/>
      <c r="D1436" s="1136"/>
      <c r="E1436" s="1137"/>
      <c r="F1436" s="1137"/>
      <c r="G1436" s="1137"/>
      <c r="H1436" s="1137"/>
      <c r="I1436" s="765"/>
      <c r="DE1436" s="818"/>
      <c r="DF1436" s="772" t="str">
        <f t="shared" si="22"/>
        <v/>
      </c>
      <c r="DG1436" s="832">
        <v>1434</v>
      </c>
    </row>
    <row r="1437" spans="1:111" s="753" customFormat="1" ht="12" hidden="1" customHeight="1" x14ac:dyDescent="0.15">
      <c r="A1437" s="1136"/>
      <c r="B1437" s="765"/>
      <c r="C1437" s="1137"/>
      <c r="D1437" s="1136"/>
      <c r="E1437" s="1137"/>
      <c r="F1437" s="1137"/>
      <c r="G1437" s="1137"/>
      <c r="H1437" s="1137"/>
      <c r="I1437" s="765"/>
      <c r="DE1437" s="818"/>
      <c r="DF1437" s="772" t="str">
        <f t="shared" si="22"/>
        <v/>
      </c>
      <c r="DG1437" s="832">
        <v>1435</v>
      </c>
    </row>
    <row r="1438" spans="1:111" s="753" customFormat="1" ht="12" hidden="1" customHeight="1" x14ac:dyDescent="0.15">
      <c r="A1438" s="1136"/>
      <c r="B1438" s="765"/>
      <c r="C1438" s="1137"/>
      <c r="D1438" s="1136"/>
      <c r="E1438" s="1137"/>
      <c r="F1438" s="1137"/>
      <c r="G1438" s="1137"/>
      <c r="H1438" s="1137"/>
      <c r="I1438" s="765"/>
      <c r="DE1438" s="818"/>
      <c r="DF1438" s="772" t="str">
        <f t="shared" si="22"/>
        <v/>
      </c>
      <c r="DG1438" s="832">
        <v>1436</v>
      </c>
    </row>
    <row r="1439" spans="1:111" s="753" customFormat="1" ht="12" hidden="1" customHeight="1" x14ac:dyDescent="0.15">
      <c r="A1439" s="1136"/>
      <c r="B1439" s="765"/>
      <c r="C1439" s="1137"/>
      <c r="D1439" s="1136"/>
      <c r="E1439" s="1137"/>
      <c r="F1439" s="1137"/>
      <c r="G1439" s="1137"/>
      <c r="H1439" s="1137"/>
      <c r="I1439" s="765"/>
      <c r="DE1439" s="818"/>
      <c r="DF1439" s="772" t="str">
        <f t="shared" si="22"/>
        <v/>
      </c>
      <c r="DG1439" s="832">
        <v>1437</v>
      </c>
    </row>
    <row r="1440" spans="1:111" s="753" customFormat="1" ht="12" hidden="1" customHeight="1" x14ac:dyDescent="0.15">
      <c r="A1440" s="1136"/>
      <c r="B1440" s="765"/>
      <c r="C1440" s="1137"/>
      <c r="D1440" s="1136"/>
      <c r="E1440" s="1137"/>
      <c r="F1440" s="1137"/>
      <c r="G1440" s="1137"/>
      <c r="H1440" s="1137"/>
      <c r="I1440" s="765"/>
      <c r="DE1440" s="818"/>
      <c r="DF1440" s="772" t="str">
        <f t="shared" si="22"/>
        <v/>
      </c>
      <c r="DG1440" s="832">
        <v>1438</v>
      </c>
    </row>
    <row r="1441" spans="1:111" s="753" customFormat="1" ht="12" hidden="1" customHeight="1" x14ac:dyDescent="0.15">
      <c r="A1441" s="1136"/>
      <c r="B1441" s="765"/>
      <c r="C1441" s="1137"/>
      <c r="D1441" s="1136"/>
      <c r="E1441" s="1137"/>
      <c r="F1441" s="1137"/>
      <c r="G1441" s="1137"/>
      <c r="H1441" s="1137"/>
      <c r="I1441" s="765"/>
      <c r="DE1441" s="818"/>
      <c r="DF1441" s="772" t="str">
        <f t="shared" si="22"/>
        <v/>
      </c>
      <c r="DG1441" s="832">
        <v>1439</v>
      </c>
    </row>
    <row r="1442" spans="1:111" s="753" customFormat="1" ht="12" hidden="1" customHeight="1" x14ac:dyDescent="0.15">
      <c r="A1442" s="1136"/>
      <c r="B1442" s="765"/>
      <c r="C1442" s="1137"/>
      <c r="D1442" s="1136"/>
      <c r="E1442" s="1137"/>
      <c r="F1442" s="1137"/>
      <c r="G1442" s="1137"/>
      <c r="H1442" s="1137"/>
      <c r="I1442" s="765"/>
      <c r="DE1442" s="818"/>
      <c r="DF1442" s="772" t="str">
        <f t="shared" si="22"/>
        <v/>
      </c>
      <c r="DG1442" s="832">
        <v>1440</v>
      </c>
    </row>
    <row r="1443" spans="1:111" s="753" customFormat="1" ht="12" hidden="1" customHeight="1" x14ac:dyDescent="0.15">
      <c r="A1443" s="1136"/>
      <c r="B1443" s="765"/>
      <c r="C1443" s="1137"/>
      <c r="D1443" s="1136"/>
      <c r="E1443" s="1137"/>
      <c r="F1443" s="1137"/>
      <c r="G1443" s="1137"/>
      <c r="H1443" s="1137"/>
      <c r="I1443" s="765"/>
      <c r="DE1443" s="818"/>
      <c r="DF1443" s="772" t="str">
        <f t="shared" si="22"/>
        <v/>
      </c>
      <c r="DG1443" s="832">
        <v>1441</v>
      </c>
    </row>
    <row r="1444" spans="1:111" s="753" customFormat="1" ht="12" hidden="1" customHeight="1" x14ac:dyDescent="0.15">
      <c r="A1444" s="1136"/>
      <c r="B1444" s="765"/>
      <c r="C1444" s="1137"/>
      <c r="D1444" s="1136"/>
      <c r="E1444" s="1137"/>
      <c r="F1444" s="1137"/>
      <c r="G1444" s="1137"/>
      <c r="H1444" s="1137"/>
      <c r="I1444" s="765"/>
      <c r="DE1444" s="818"/>
      <c r="DF1444" s="772" t="str">
        <f t="shared" si="22"/>
        <v/>
      </c>
      <c r="DG1444" s="832">
        <v>1442</v>
      </c>
    </row>
    <row r="1445" spans="1:111" s="753" customFormat="1" ht="12" hidden="1" customHeight="1" x14ac:dyDescent="0.15">
      <c r="A1445" s="1136"/>
      <c r="B1445" s="765"/>
      <c r="C1445" s="1137"/>
      <c r="D1445" s="1136"/>
      <c r="E1445" s="1137"/>
      <c r="F1445" s="1137"/>
      <c r="G1445" s="1137"/>
      <c r="H1445" s="1137"/>
      <c r="I1445" s="765"/>
      <c r="DE1445" s="818"/>
      <c r="DF1445" s="772" t="str">
        <f t="shared" si="22"/>
        <v/>
      </c>
      <c r="DG1445" s="832">
        <v>1443</v>
      </c>
    </row>
    <row r="1446" spans="1:111" s="753" customFormat="1" ht="12" hidden="1" customHeight="1" x14ac:dyDescent="0.15">
      <c r="A1446" s="1136"/>
      <c r="B1446" s="765"/>
      <c r="C1446" s="1137"/>
      <c r="D1446" s="1136"/>
      <c r="E1446" s="1137"/>
      <c r="F1446" s="1137"/>
      <c r="G1446" s="1137"/>
      <c r="H1446" s="1137"/>
      <c r="I1446" s="765"/>
      <c r="DE1446" s="818"/>
      <c r="DF1446" s="772" t="str">
        <f t="shared" si="22"/>
        <v/>
      </c>
      <c r="DG1446" s="832">
        <v>1444</v>
      </c>
    </row>
    <row r="1447" spans="1:111" s="753" customFormat="1" ht="12" hidden="1" customHeight="1" x14ac:dyDescent="0.15">
      <c r="A1447" s="1136"/>
      <c r="B1447" s="765"/>
      <c r="C1447" s="1137"/>
      <c r="D1447" s="1136"/>
      <c r="E1447" s="1137"/>
      <c r="F1447" s="1137"/>
      <c r="G1447" s="1137"/>
      <c r="H1447" s="1137"/>
      <c r="I1447" s="765"/>
      <c r="DE1447" s="818"/>
      <c r="DF1447" s="772" t="str">
        <f t="shared" si="22"/>
        <v/>
      </c>
      <c r="DG1447" s="832">
        <v>1445</v>
      </c>
    </row>
    <row r="1448" spans="1:111" s="753" customFormat="1" ht="12" hidden="1" customHeight="1" x14ac:dyDescent="0.15">
      <c r="A1448" s="1136"/>
      <c r="B1448" s="765"/>
      <c r="C1448" s="1137"/>
      <c r="D1448" s="1136"/>
      <c r="E1448" s="1137"/>
      <c r="F1448" s="1137"/>
      <c r="G1448" s="1137"/>
      <c r="H1448" s="1137"/>
      <c r="I1448" s="765"/>
      <c r="DE1448" s="818"/>
      <c r="DF1448" s="772" t="str">
        <f t="shared" si="22"/>
        <v/>
      </c>
      <c r="DG1448" s="832">
        <v>1446</v>
      </c>
    </row>
    <row r="1449" spans="1:111" s="753" customFormat="1" ht="12" hidden="1" customHeight="1" x14ac:dyDescent="0.15">
      <c r="A1449" s="1136"/>
      <c r="B1449" s="765"/>
      <c r="C1449" s="1137"/>
      <c r="D1449" s="1136"/>
      <c r="E1449" s="1137"/>
      <c r="F1449" s="1137"/>
      <c r="G1449" s="1137"/>
      <c r="H1449" s="1137"/>
      <c r="I1449" s="765"/>
      <c r="DE1449" s="818"/>
      <c r="DF1449" s="772" t="str">
        <f t="shared" si="22"/>
        <v/>
      </c>
      <c r="DG1449" s="832">
        <v>1447</v>
      </c>
    </row>
    <row r="1450" spans="1:111" s="753" customFormat="1" ht="12" hidden="1" customHeight="1" x14ac:dyDescent="0.15">
      <c r="A1450" s="1136"/>
      <c r="B1450" s="765"/>
      <c r="C1450" s="1137"/>
      <c r="D1450" s="1136"/>
      <c r="E1450" s="1137"/>
      <c r="F1450" s="1137"/>
      <c r="G1450" s="1137"/>
      <c r="H1450" s="1137"/>
      <c r="I1450" s="765"/>
      <c r="DE1450" s="818"/>
      <c r="DF1450" s="772" t="str">
        <f t="shared" si="22"/>
        <v/>
      </c>
      <c r="DG1450" s="832">
        <v>1448</v>
      </c>
    </row>
    <row r="1451" spans="1:111" s="753" customFormat="1" ht="12" hidden="1" customHeight="1" x14ac:dyDescent="0.15">
      <c r="A1451" s="1136"/>
      <c r="B1451" s="765"/>
      <c r="C1451" s="1137"/>
      <c r="D1451" s="1136"/>
      <c r="E1451" s="1137"/>
      <c r="F1451" s="1137"/>
      <c r="G1451" s="1137"/>
      <c r="H1451" s="1137"/>
      <c r="I1451" s="765"/>
      <c r="DE1451" s="818"/>
      <c r="DF1451" s="772" t="str">
        <f t="shared" si="22"/>
        <v/>
      </c>
      <c r="DG1451" s="832">
        <v>1449</v>
      </c>
    </row>
    <row r="1452" spans="1:111" s="753" customFormat="1" ht="12" hidden="1" customHeight="1" x14ac:dyDescent="0.15">
      <c r="A1452" s="1136"/>
      <c r="B1452" s="765"/>
      <c r="C1452" s="1137"/>
      <c r="D1452" s="1136"/>
      <c r="E1452" s="1137"/>
      <c r="F1452" s="1137"/>
      <c r="G1452" s="1137"/>
      <c r="H1452" s="1137"/>
      <c r="I1452" s="765"/>
      <c r="DE1452" s="818"/>
      <c r="DF1452" s="772" t="str">
        <f t="shared" si="22"/>
        <v/>
      </c>
      <c r="DG1452" s="832">
        <v>1450</v>
      </c>
    </row>
    <row r="1453" spans="1:111" s="753" customFormat="1" ht="12" hidden="1" customHeight="1" x14ac:dyDescent="0.15">
      <c r="A1453" s="1136"/>
      <c r="B1453" s="765"/>
      <c r="C1453" s="1137"/>
      <c r="D1453" s="1136"/>
      <c r="E1453" s="1137"/>
      <c r="F1453" s="1137"/>
      <c r="G1453" s="1137"/>
      <c r="H1453" s="1137"/>
      <c r="I1453" s="765"/>
      <c r="DE1453" s="818"/>
      <c r="DF1453" s="772" t="str">
        <f t="shared" si="22"/>
        <v/>
      </c>
      <c r="DG1453" s="832">
        <v>1451</v>
      </c>
    </row>
    <row r="1454" spans="1:111" s="753" customFormat="1" ht="12" hidden="1" customHeight="1" x14ac:dyDescent="0.15">
      <c r="A1454" s="1136"/>
      <c r="B1454" s="765"/>
      <c r="C1454" s="1137"/>
      <c r="D1454" s="1136"/>
      <c r="E1454" s="1137"/>
      <c r="F1454" s="1137"/>
      <c r="G1454" s="1137"/>
      <c r="H1454" s="1137"/>
      <c r="I1454" s="765"/>
      <c r="DE1454" s="818"/>
      <c r="DF1454" s="772" t="str">
        <f t="shared" si="22"/>
        <v/>
      </c>
      <c r="DG1454" s="832">
        <v>1452</v>
      </c>
    </row>
    <row r="1455" spans="1:111" s="753" customFormat="1" ht="12" hidden="1" customHeight="1" x14ac:dyDescent="0.15">
      <c r="A1455" s="1136"/>
      <c r="B1455" s="765"/>
      <c r="C1455" s="1137"/>
      <c r="D1455" s="1136"/>
      <c r="E1455" s="1137"/>
      <c r="F1455" s="1137"/>
      <c r="G1455" s="1137"/>
      <c r="H1455" s="1137"/>
      <c r="I1455" s="765"/>
      <c r="DE1455" s="818"/>
      <c r="DF1455" s="772" t="str">
        <f t="shared" si="22"/>
        <v/>
      </c>
      <c r="DG1455" s="832">
        <v>1453</v>
      </c>
    </row>
    <row r="1456" spans="1:111" s="753" customFormat="1" ht="12" hidden="1" customHeight="1" x14ac:dyDescent="0.15">
      <c r="A1456" s="1136"/>
      <c r="B1456" s="765"/>
      <c r="C1456" s="1137"/>
      <c r="D1456" s="1136"/>
      <c r="E1456" s="1137"/>
      <c r="F1456" s="1137"/>
      <c r="G1456" s="1137"/>
      <c r="H1456" s="1137"/>
      <c r="I1456" s="765"/>
      <c r="DE1456" s="818"/>
      <c r="DF1456" s="772" t="str">
        <f t="shared" si="22"/>
        <v/>
      </c>
      <c r="DG1456" s="832">
        <v>1454</v>
      </c>
    </row>
    <row r="1457" spans="1:111" s="753" customFormat="1" ht="12" hidden="1" customHeight="1" x14ac:dyDescent="0.15">
      <c r="A1457" s="1136"/>
      <c r="B1457" s="765"/>
      <c r="C1457" s="1137"/>
      <c r="D1457" s="1136"/>
      <c r="E1457" s="1137"/>
      <c r="F1457" s="1137"/>
      <c r="G1457" s="1137"/>
      <c r="H1457" s="1137"/>
      <c r="I1457" s="765"/>
      <c r="DE1457" s="818"/>
      <c r="DF1457" s="772" t="str">
        <f t="shared" si="22"/>
        <v/>
      </c>
      <c r="DG1457" s="832">
        <v>1455</v>
      </c>
    </row>
    <row r="1458" spans="1:111" s="753" customFormat="1" ht="12" hidden="1" customHeight="1" x14ac:dyDescent="0.15">
      <c r="A1458" s="1136"/>
      <c r="B1458" s="765"/>
      <c r="C1458" s="1137"/>
      <c r="D1458" s="1136"/>
      <c r="E1458" s="1137"/>
      <c r="F1458" s="1137"/>
      <c r="G1458" s="1137"/>
      <c r="H1458" s="1137"/>
      <c r="I1458" s="765"/>
      <c r="DE1458" s="818"/>
      <c r="DF1458" s="772" t="str">
        <f t="shared" si="22"/>
        <v/>
      </c>
      <c r="DG1458" s="832">
        <v>1456</v>
      </c>
    </row>
    <row r="1459" spans="1:111" s="753" customFormat="1" ht="12" hidden="1" customHeight="1" x14ac:dyDescent="0.15">
      <c r="A1459" s="1136"/>
      <c r="B1459" s="765"/>
      <c r="C1459" s="1137"/>
      <c r="D1459" s="1136"/>
      <c r="E1459" s="1137"/>
      <c r="F1459" s="1137"/>
      <c r="G1459" s="1137"/>
      <c r="H1459" s="1137"/>
      <c r="I1459" s="765"/>
      <c r="DE1459" s="818"/>
      <c r="DF1459" s="772" t="str">
        <f t="shared" si="22"/>
        <v/>
      </c>
      <c r="DG1459" s="832">
        <v>1457</v>
      </c>
    </row>
    <row r="1460" spans="1:111" s="753" customFormat="1" ht="12" hidden="1" customHeight="1" x14ac:dyDescent="0.15">
      <c r="A1460" s="1136"/>
      <c r="B1460" s="765"/>
      <c r="C1460" s="1137"/>
      <c r="D1460" s="1136"/>
      <c r="E1460" s="1137"/>
      <c r="F1460" s="1137"/>
      <c r="G1460" s="1137"/>
      <c r="H1460" s="1137"/>
      <c r="I1460" s="765"/>
      <c r="DE1460" s="818"/>
      <c r="DF1460" s="772" t="str">
        <f t="shared" si="22"/>
        <v/>
      </c>
      <c r="DG1460" s="832">
        <v>1458</v>
      </c>
    </row>
    <row r="1461" spans="1:111" s="753" customFormat="1" ht="12" hidden="1" customHeight="1" x14ac:dyDescent="0.15">
      <c r="A1461" s="1136"/>
      <c r="B1461" s="765"/>
      <c r="C1461" s="1137"/>
      <c r="D1461" s="1136"/>
      <c r="E1461" s="1137"/>
      <c r="F1461" s="1137"/>
      <c r="G1461" s="1137"/>
      <c r="H1461" s="1137"/>
      <c r="I1461" s="765"/>
      <c r="DE1461" s="818"/>
      <c r="DF1461" s="772" t="str">
        <f t="shared" si="22"/>
        <v/>
      </c>
      <c r="DG1461" s="832">
        <v>1459</v>
      </c>
    </row>
    <row r="1462" spans="1:111" s="753" customFormat="1" ht="12" hidden="1" customHeight="1" x14ac:dyDescent="0.15">
      <c r="A1462" s="1136"/>
      <c r="B1462" s="765"/>
      <c r="C1462" s="1137"/>
      <c r="D1462" s="1136"/>
      <c r="E1462" s="1137"/>
      <c r="F1462" s="1137"/>
      <c r="G1462" s="1137"/>
      <c r="H1462" s="1137"/>
      <c r="I1462" s="765"/>
      <c r="DE1462" s="818"/>
      <c r="DF1462" s="772" t="str">
        <f t="shared" si="22"/>
        <v/>
      </c>
      <c r="DG1462" s="832">
        <v>1460</v>
      </c>
    </row>
    <row r="1463" spans="1:111" s="753" customFormat="1" ht="12" hidden="1" customHeight="1" x14ac:dyDescent="0.15">
      <c r="A1463" s="1136"/>
      <c r="B1463" s="765"/>
      <c r="C1463" s="1137"/>
      <c r="D1463" s="1136"/>
      <c r="E1463" s="1137"/>
      <c r="F1463" s="1137"/>
      <c r="G1463" s="1137"/>
      <c r="H1463" s="1137"/>
      <c r="I1463" s="765"/>
      <c r="DE1463" s="818"/>
      <c r="DF1463" s="772" t="str">
        <f t="shared" si="22"/>
        <v/>
      </c>
      <c r="DG1463" s="832">
        <v>1461</v>
      </c>
    </row>
    <row r="1464" spans="1:111" s="753" customFormat="1" ht="12" hidden="1" customHeight="1" x14ac:dyDescent="0.15">
      <c r="A1464" s="1136"/>
      <c r="B1464" s="765"/>
      <c r="C1464" s="1137"/>
      <c r="D1464" s="1136"/>
      <c r="E1464" s="1137"/>
      <c r="F1464" s="1137"/>
      <c r="G1464" s="1137"/>
      <c r="H1464" s="1137"/>
      <c r="I1464" s="765"/>
      <c r="DE1464" s="818"/>
      <c r="DF1464" s="772" t="str">
        <f t="shared" si="22"/>
        <v/>
      </c>
      <c r="DG1464" s="832">
        <v>1462</v>
      </c>
    </row>
    <row r="1465" spans="1:111" s="753" customFormat="1" ht="12" hidden="1" customHeight="1" x14ac:dyDescent="0.15">
      <c r="A1465" s="1136"/>
      <c r="B1465" s="765"/>
      <c r="C1465" s="1137"/>
      <c r="D1465" s="1136"/>
      <c r="E1465" s="1137"/>
      <c r="F1465" s="1137"/>
      <c r="G1465" s="1137"/>
      <c r="H1465" s="1137"/>
      <c r="I1465" s="765"/>
      <c r="DE1465" s="818"/>
      <c r="DF1465" s="772" t="str">
        <f t="shared" si="22"/>
        <v/>
      </c>
      <c r="DG1465" s="832">
        <v>1463</v>
      </c>
    </row>
    <row r="1466" spans="1:111" s="753" customFormat="1" ht="12" hidden="1" customHeight="1" x14ac:dyDescent="0.15">
      <c r="A1466" s="1136"/>
      <c r="B1466" s="765"/>
      <c r="C1466" s="1137"/>
      <c r="D1466" s="1136"/>
      <c r="E1466" s="1137"/>
      <c r="F1466" s="1137"/>
      <c r="G1466" s="1137"/>
      <c r="H1466" s="1137"/>
      <c r="I1466" s="765"/>
      <c r="DE1466" s="818"/>
      <c r="DF1466" s="772" t="str">
        <f t="shared" si="22"/>
        <v/>
      </c>
      <c r="DG1466" s="832">
        <v>1464</v>
      </c>
    </row>
    <row r="1467" spans="1:111" s="753" customFormat="1" ht="12" hidden="1" customHeight="1" x14ac:dyDescent="0.15">
      <c r="A1467" s="1136"/>
      <c r="B1467" s="765"/>
      <c r="C1467" s="1137"/>
      <c r="D1467" s="1136"/>
      <c r="E1467" s="1137"/>
      <c r="F1467" s="1137"/>
      <c r="G1467" s="1137"/>
      <c r="H1467" s="1137"/>
      <c r="I1467" s="765"/>
      <c r="DE1467" s="818"/>
      <c r="DF1467" s="772" t="str">
        <f t="shared" si="22"/>
        <v/>
      </c>
      <c r="DG1467" s="832">
        <v>1465</v>
      </c>
    </row>
    <row r="1468" spans="1:111" s="753" customFormat="1" ht="12" hidden="1" customHeight="1" x14ac:dyDescent="0.15">
      <c r="A1468" s="1136"/>
      <c r="B1468" s="765"/>
      <c r="C1468" s="1137"/>
      <c r="D1468" s="1136"/>
      <c r="E1468" s="1137"/>
      <c r="F1468" s="1137"/>
      <c r="G1468" s="1137"/>
      <c r="H1468" s="1137"/>
      <c r="I1468" s="765"/>
      <c r="DE1468" s="818"/>
      <c r="DF1468" s="772" t="str">
        <f t="shared" si="22"/>
        <v/>
      </c>
      <c r="DG1468" s="832">
        <v>1466</v>
      </c>
    </row>
    <row r="1469" spans="1:111" s="753" customFormat="1" ht="12" hidden="1" customHeight="1" x14ac:dyDescent="0.15">
      <c r="A1469" s="1136"/>
      <c r="B1469" s="765"/>
      <c r="C1469" s="1137"/>
      <c r="D1469" s="1136"/>
      <c r="E1469" s="1137"/>
      <c r="F1469" s="1137"/>
      <c r="G1469" s="1137"/>
      <c r="H1469" s="1137"/>
      <c r="I1469" s="765"/>
      <c r="DE1469" s="818"/>
      <c r="DF1469" s="772" t="str">
        <f t="shared" si="22"/>
        <v/>
      </c>
      <c r="DG1469" s="832">
        <v>1467</v>
      </c>
    </row>
    <row r="1470" spans="1:111" s="753" customFormat="1" ht="12" hidden="1" customHeight="1" x14ac:dyDescent="0.15">
      <c r="A1470" s="1136"/>
      <c r="B1470" s="765"/>
      <c r="C1470" s="1137"/>
      <c r="D1470" s="1136"/>
      <c r="E1470" s="1137"/>
      <c r="F1470" s="1137"/>
      <c r="G1470" s="1137"/>
      <c r="H1470" s="1137"/>
      <c r="I1470" s="765"/>
      <c r="DE1470" s="818"/>
      <c r="DF1470" s="772" t="str">
        <f t="shared" si="22"/>
        <v/>
      </c>
      <c r="DG1470" s="832">
        <v>1468</v>
      </c>
    </row>
    <row r="1471" spans="1:111" s="753" customFormat="1" ht="12" hidden="1" customHeight="1" x14ac:dyDescent="0.15">
      <c r="A1471" s="1136"/>
      <c r="B1471" s="765"/>
      <c r="C1471" s="1137"/>
      <c r="D1471" s="1136"/>
      <c r="E1471" s="1137"/>
      <c r="F1471" s="1137"/>
      <c r="G1471" s="1137"/>
      <c r="H1471" s="1137"/>
      <c r="I1471" s="765"/>
      <c r="DE1471" s="818"/>
      <c r="DF1471" s="772" t="str">
        <f t="shared" si="22"/>
        <v/>
      </c>
      <c r="DG1471" s="832">
        <v>1469</v>
      </c>
    </row>
    <row r="1472" spans="1:111" s="753" customFormat="1" ht="12" hidden="1" customHeight="1" x14ac:dyDescent="0.15">
      <c r="A1472" s="1136"/>
      <c r="B1472" s="765"/>
      <c r="C1472" s="1137"/>
      <c r="D1472" s="1136"/>
      <c r="E1472" s="1137"/>
      <c r="F1472" s="1137"/>
      <c r="G1472" s="1137"/>
      <c r="H1472" s="1137"/>
      <c r="I1472" s="765"/>
      <c r="DE1472" s="818"/>
      <c r="DF1472" s="772" t="str">
        <f t="shared" si="22"/>
        <v/>
      </c>
      <c r="DG1472" s="832">
        <v>1470</v>
      </c>
    </row>
    <row r="1473" spans="1:111" s="753" customFormat="1" ht="12" hidden="1" customHeight="1" x14ac:dyDescent="0.15">
      <c r="A1473" s="1136"/>
      <c r="B1473" s="765"/>
      <c r="C1473" s="1137"/>
      <c r="D1473" s="1136"/>
      <c r="E1473" s="1137"/>
      <c r="F1473" s="1137"/>
      <c r="G1473" s="1137"/>
      <c r="H1473" s="1137"/>
      <c r="I1473" s="765"/>
      <c r="DE1473" s="818"/>
      <c r="DF1473" s="772" t="str">
        <f t="shared" si="22"/>
        <v/>
      </c>
      <c r="DG1473" s="832">
        <v>1471</v>
      </c>
    </row>
    <row r="1474" spans="1:111" s="753" customFormat="1" ht="12" hidden="1" customHeight="1" x14ac:dyDescent="0.15">
      <c r="A1474" s="1136"/>
      <c r="B1474" s="765"/>
      <c r="C1474" s="1137"/>
      <c r="D1474" s="1136"/>
      <c r="E1474" s="1137"/>
      <c r="F1474" s="1137"/>
      <c r="G1474" s="1137"/>
      <c r="H1474" s="1137"/>
      <c r="I1474" s="765"/>
      <c r="DE1474" s="818"/>
      <c r="DF1474" s="772" t="str">
        <f t="shared" si="22"/>
        <v/>
      </c>
      <c r="DG1474" s="832">
        <v>1472</v>
      </c>
    </row>
    <row r="1475" spans="1:111" s="753" customFormat="1" ht="12" hidden="1" customHeight="1" x14ac:dyDescent="0.15">
      <c r="A1475" s="1136"/>
      <c r="B1475" s="765"/>
      <c r="C1475" s="1137"/>
      <c r="D1475" s="1136"/>
      <c r="E1475" s="1137"/>
      <c r="F1475" s="1137"/>
      <c r="G1475" s="1137"/>
      <c r="H1475" s="1137"/>
      <c r="I1475" s="765"/>
      <c r="DE1475" s="818"/>
      <c r="DF1475" s="772" t="str">
        <f t="shared" si="22"/>
        <v/>
      </c>
      <c r="DG1475" s="832">
        <v>1473</v>
      </c>
    </row>
    <row r="1476" spans="1:111" s="753" customFormat="1" ht="12" hidden="1" customHeight="1" x14ac:dyDescent="0.15">
      <c r="A1476" s="1136"/>
      <c r="B1476" s="765"/>
      <c r="C1476" s="1137"/>
      <c r="D1476" s="1136"/>
      <c r="E1476" s="1137"/>
      <c r="F1476" s="1137"/>
      <c r="G1476" s="1137"/>
      <c r="H1476" s="1137"/>
      <c r="I1476" s="765"/>
      <c r="DE1476" s="818"/>
      <c r="DF1476" s="772" t="str">
        <f t="shared" si="22"/>
        <v/>
      </c>
      <c r="DG1476" s="832">
        <v>1474</v>
      </c>
    </row>
    <row r="1477" spans="1:111" s="753" customFormat="1" ht="12" hidden="1" customHeight="1" x14ac:dyDescent="0.15">
      <c r="A1477" s="1136"/>
      <c r="B1477" s="765"/>
      <c r="C1477" s="1137"/>
      <c r="D1477" s="1136"/>
      <c r="E1477" s="1137"/>
      <c r="F1477" s="1137"/>
      <c r="G1477" s="1137"/>
      <c r="H1477" s="1137"/>
      <c r="I1477" s="765"/>
      <c r="DE1477" s="818"/>
      <c r="DF1477" s="772" t="str">
        <f t="shared" si="22"/>
        <v/>
      </c>
      <c r="DG1477" s="832">
        <v>1475</v>
      </c>
    </row>
    <row r="1478" spans="1:111" s="753" customFormat="1" ht="12" hidden="1" customHeight="1" x14ac:dyDescent="0.15">
      <c r="A1478" s="1136"/>
      <c r="B1478" s="765"/>
      <c r="C1478" s="1137"/>
      <c r="D1478" s="1136"/>
      <c r="E1478" s="1137"/>
      <c r="F1478" s="1137"/>
      <c r="G1478" s="1137"/>
      <c r="H1478" s="1137"/>
      <c r="I1478" s="765"/>
      <c r="DE1478" s="818"/>
      <c r="DF1478" s="772" t="str">
        <f t="shared" si="22"/>
        <v/>
      </c>
      <c r="DG1478" s="832">
        <v>1476</v>
      </c>
    </row>
    <row r="1479" spans="1:111" s="753" customFormat="1" ht="12" hidden="1" customHeight="1" x14ac:dyDescent="0.15">
      <c r="A1479" s="1136"/>
      <c r="B1479" s="765"/>
      <c r="C1479" s="1137"/>
      <c r="D1479" s="1136"/>
      <c r="E1479" s="1137"/>
      <c r="F1479" s="1137"/>
      <c r="G1479" s="1137"/>
      <c r="H1479" s="1137"/>
      <c r="I1479" s="765"/>
      <c r="DE1479" s="818"/>
      <c r="DF1479" s="772" t="str">
        <f t="shared" ref="DF1479:DF1542" si="23">IF(COUNTA(A1479:I1479)&gt;0,DG1479,"")</f>
        <v/>
      </c>
      <c r="DG1479" s="832">
        <v>1477</v>
      </c>
    </row>
    <row r="1480" spans="1:111" s="753" customFormat="1" ht="12" hidden="1" customHeight="1" x14ac:dyDescent="0.15">
      <c r="A1480" s="1136"/>
      <c r="B1480" s="765"/>
      <c r="C1480" s="1137"/>
      <c r="D1480" s="1136"/>
      <c r="E1480" s="1137"/>
      <c r="F1480" s="1137"/>
      <c r="G1480" s="1137"/>
      <c r="H1480" s="1137"/>
      <c r="I1480" s="765"/>
      <c r="DE1480" s="818"/>
      <c r="DF1480" s="772" t="str">
        <f t="shared" si="23"/>
        <v/>
      </c>
      <c r="DG1480" s="832">
        <v>1478</v>
      </c>
    </row>
    <row r="1481" spans="1:111" s="753" customFormat="1" ht="12" hidden="1" customHeight="1" x14ac:dyDescent="0.15">
      <c r="A1481" s="1136"/>
      <c r="B1481" s="765"/>
      <c r="C1481" s="1137"/>
      <c r="D1481" s="1136"/>
      <c r="E1481" s="1137"/>
      <c r="F1481" s="1137"/>
      <c r="G1481" s="1137"/>
      <c r="H1481" s="1137"/>
      <c r="I1481" s="765"/>
      <c r="DE1481" s="818"/>
      <c r="DF1481" s="772" t="str">
        <f t="shared" si="23"/>
        <v/>
      </c>
      <c r="DG1481" s="832">
        <v>1479</v>
      </c>
    </row>
    <row r="1482" spans="1:111" s="753" customFormat="1" ht="12" hidden="1" customHeight="1" x14ac:dyDescent="0.15">
      <c r="A1482" s="1136"/>
      <c r="B1482" s="765"/>
      <c r="C1482" s="1137"/>
      <c r="D1482" s="1136"/>
      <c r="E1482" s="1137"/>
      <c r="F1482" s="1137"/>
      <c r="G1482" s="1137"/>
      <c r="H1482" s="1137"/>
      <c r="I1482" s="765"/>
      <c r="DE1482" s="818"/>
      <c r="DF1482" s="772" t="str">
        <f t="shared" si="23"/>
        <v/>
      </c>
      <c r="DG1482" s="832">
        <v>1480</v>
      </c>
    </row>
    <row r="1483" spans="1:111" s="753" customFormat="1" ht="12" hidden="1" customHeight="1" x14ac:dyDescent="0.15">
      <c r="A1483" s="1136"/>
      <c r="B1483" s="765"/>
      <c r="C1483" s="1137"/>
      <c r="D1483" s="1136"/>
      <c r="E1483" s="1137"/>
      <c r="F1483" s="1137"/>
      <c r="G1483" s="1137"/>
      <c r="H1483" s="1137"/>
      <c r="I1483" s="765"/>
      <c r="DE1483" s="818"/>
      <c r="DF1483" s="772" t="str">
        <f t="shared" si="23"/>
        <v/>
      </c>
      <c r="DG1483" s="832">
        <v>1481</v>
      </c>
    </row>
    <row r="1484" spans="1:111" s="753" customFormat="1" ht="12" hidden="1" customHeight="1" x14ac:dyDescent="0.15">
      <c r="A1484" s="1136"/>
      <c r="B1484" s="765"/>
      <c r="C1484" s="1137"/>
      <c r="D1484" s="1136"/>
      <c r="E1484" s="1137"/>
      <c r="F1484" s="1137"/>
      <c r="G1484" s="1137"/>
      <c r="H1484" s="1137"/>
      <c r="I1484" s="765"/>
      <c r="DE1484" s="818"/>
      <c r="DF1484" s="772" t="str">
        <f t="shared" si="23"/>
        <v/>
      </c>
      <c r="DG1484" s="832">
        <v>1482</v>
      </c>
    </row>
    <row r="1485" spans="1:111" s="753" customFormat="1" ht="12" hidden="1" customHeight="1" x14ac:dyDescent="0.15">
      <c r="A1485" s="1136"/>
      <c r="B1485" s="765"/>
      <c r="C1485" s="1137"/>
      <c r="D1485" s="1136"/>
      <c r="E1485" s="1137"/>
      <c r="F1485" s="1137"/>
      <c r="G1485" s="1137"/>
      <c r="H1485" s="1137"/>
      <c r="I1485" s="765"/>
      <c r="DE1485" s="818"/>
      <c r="DF1485" s="772" t="str">
        <f t="shared" si="23"/>
        <v/>
      </c>
      <c r="DG1485" s="832">
        <v>1483</v>
      </c>
    </row>
    <row r="1486" spans="1:111" s="753" customFormat="1" ht="12" hidden="1" customHeight="1" x14ac:dyDescent="0.15">
      <c r="A1486" s="1136"/>
      <c r="B1486" s="765"/>
      <c r="C1486" s="1137"/>
      <c r="D1486" s="1136"/>
      <c r="E1486" s="1137"/>
      <c r="F1486" s="1137"/>
      <c r="G1486" s="1137"/>
      <c r="H1486" s="1137"/>
      <c r="I1486" s="765"/>
      <c r="DE1486" s="818"/>
      <c r="DF1486" s="772" t="str">
        <f t="shared" si="23"/>
        <v/>
      </c>
      <c r="DG1486" s="832">
        <v>1484</v>
      </c>
    </row>
    <row r="1487" spans="1:111" s="753" customFormat="1" ht="12" hidden="1" customHeight="1" x14ac:dyDescent="0.15">
      <c r="A1487" s="1136"/>
      <c r="B1487" s="765"/>
      <c r="C1487" s="1137"/>
      <c r="D1487" s="1136"/>
      <c r="E1487" s="1137"/>
      <c r="F1487" s="1137"/>
      <c r="G1487" s="1137"/>
      <c r="H1487" s="1137"/>
      <c r="I1487" s="765"/>
      <c r="DE1487" s="818"/>
      <c r="DF1487" s="772" t="str">
        <f t="shared" si="23"/>
        <v/>
      </c>
      <c r="DG1487" s="832">
        <v>1485</v>
      </c>
    </row>
    <row r="1488" spans="1:111" s="753" customFormat="1" ht="12" hidden="1" customHeight="1" x14ac:dyDescent="0.15">
      <c r="A1488" s="1136"/>
      <c r="B1488" s="765"/>
      <c r="C1488" s="1137"/>
      <c r="D1488" s="1136"/>
      <c r="E1488" s="1137"/>
      <c r="F1488" s="1137"/>
      <c r="G1488" s="1137"/>
      <c r="H1488" s="1137"/>
      <c r="I1488" s="765"/>
      <c r="DE1488" s="818"/>
      <c r="DF1488" s="772" t="str">
        <f t="shared" si="23"/>
        <v/>
      </c>
      <c r="DG1488" s="832">
        <v>1486</v>
      </c>
    </row>
    <row r="1489" spans="1:111" s="753" customFormat="1" ht="12" hidden="1" customHeight="1" x14ac:dyDescent="0.15">
      <c r="A1489" s="1136"/>
      <c r="B1489" s="765"/>
      <c r="C1489" s="1137"/>
      <c r="D1489" s="1136"/>
      <c r="E1489" s="1137"/>
      <c r="F1489" s="1137"/>
      <c r="G1489" s="1137"/>
      <c r="H1489" s="1137"/>
      <c r="I1489" s="765"/>
      <c r="DE1489" s="818"/>
      <c r="DF1489" s="772" t="str">
        <f t="shared" si="23"/>
        <v/>
      </c>
      <c r="DG1489" s="832">
        <v>1487</v>
      </c>
    </row>
    <row r="1490" spans="1:111" s="753" customFormat="1" ht="12" hidden="1" customHeight="1" x14ac:dyDescent="0.15">
      <c r="A1490" s="1136"/>
      <c r="B1490" s="765"/>
      <c r="C1490" s="1137"/>
      <c r="D1490" s="1136"/>
      <c r="E1490" s="1137"/>
      <c r="F1490" s="1137"/>
      <c r="G1490" s="1137"/>
      <c r="H1490" s="1137"/>
      <c r="I1490" s="765"/>
      <c r="DE1490" s="818"/>
      <c r="DF1490" s="772" t="str">
        <f t="shared" si="23"/>
        <v/>
      </c>
      <c r="DG1490" s="832">
        <v>1488</v>
      </c>
    </row>
    <row r="1491" spans="1:111" s="753" customFormat="1" ht="12" hidden="1" customHeight="1" x14ac:dyDescent="0.15">
      <c r="A1491" s="1136"/>
      <c r="B1491" s="765"/>
      <c r="C1491" s="1137"/>
      <c r="D1491" s="1136"/>
      <c r="E1491" s="1137"/>
      <c r="F1491" s="1137"/>
      <c r="G1491" s="1137"/>
      <c r="H1491" s="1137"/>
      <c r="I1491" s="765"/>
      <c r="DE1491" s="818"/>
      <c r="DF1491" s="772" t="str">
        <f t="shared" si="23"/>
        <v/>
      </c>
      <c r="DG1491" s="832">
        <v>1489</v>
      </c>
    </row>
    <row r="1492" spans="1:111" s="753" customFormat="1" ht="12" hidden="1" customHeight="1" x14ac:dyDescent="0.15">
      <c r="A1492" s="1136"/>
      <c r="B1492" s="765"/>
      <c r="C1492" s="1137"/>
      <c r="D1492" s="1136"/>
      <c r="E1492" s="1137"/>
      <c r="F1492" s="1137"/>
      <c r="G1492" s="1137"/>
      <c r="H1492" s="1137"/>
      <c r="I1492" s="765"/>
      <c r="DE1492" s="818"/>
      <c r="DF1492" s="772" t="str">
        <f t="shared" si="23"/>
        <v/>
      </c>
      <c r="DG1492" s="832">
        <v>1490</v>
      </c>
    </row>
    <row r="1493" spans="1:111" s="753" customFormat="1" ht="12" hidden="1" customHeight="1" x14ac:dyDescent="0.15">
      <c r="A1493" s="1136"/>
      <c r="B1493" s="765"/>
      <c r="C1493" s="1137"/>
      <c r="D1493" s="1136"/>
      <c r="E1493" s="1137"/>
      <c r="F1493" s="1137"/>
      <c r="G1493" s="1137"/>
      <c r="H1493" s="1137"/>
      <c r="I1493" s="765"/>
      <c r="DE1493" s="818"/>
      <c r="DF1493" s="772" t="str">
        <f t="shared" si="23"/>
        <v/>
      </c>
      <c r="DG1493" s="832">
        <v>1491</v>
      </c>
    </row>
    <row r="1494" spans="1:111" s="753" customFormat="1" ht="12" hidden="1" customHeight="1" x14ac:dyDescent="0.15">
      <c r="A1494" s="1136"/>
      <c r="B1494" s="765"/>
      <c r="C1494" s="1137"/>
      <c r="D1494" s="1136"/>
      <c r="E1494" s="1137"/>
      <c r="F1494" s="1137"/>
      <c r="G1494" s="1137"/>
      <c r="H1494" s="1137"/>
      <c r="I1494" s="765"/>
      <c r="DE1494" s="818"/>
      <c r="DF1494" s="772" t="str">
        <f t="shared" si="23"/>
        <v/>
      </c>
      <c r="DG1494" s="832">
        <v>1492</v>
      </c>
    </row>
    <row r="1495" spans="1:111" s="753" customFormat="1" ht="12" hidden="1" customHeight="1" x14ac:dyDescent="0.15">
      <c r="A1495" s="1136"/>
      <c r="B1495" s="765"/>
      <c r="C1495" s="1137"/>
      <c r="D1495" s="1136"/>
      <c r="E1495" s="1137"/>
      <c r="F1495" s="1137"/>
      <c r="G1495" s="1137"/>
      <c r="H1495" s="1137"/>
      <c r="I1495" s="765"/>
      <c r="DE1495" s="818"/>
      <c r="DF1495" s="772" t="str">
        <f t="shared" si="23"/>
        <v/>
      </c>
      <c r="DG1495" s="832">
        <v>1493</v>
      </c>
    </row>
    <row r="1496" spans="1:111" s="753" customFormat="1" ht="12" hidden="1" customHeight="1" x14ac:dyDescent="0.15">
      <c r="A1496" s="1136"/>
      <c r="B1496" s="765"/>
      <c r="C1496" s="1137"/>
      <c r="D1496" s="1136"/>
      <c r="E1496" s="1137"/>
      <c r="F1496" s="1137"/>
      <c r="G1496" s="1137"/>
      <c r="H1496" s="1137"/>
      <c r="I1496" s="765"/>
      <c r="DE1496" s="818"/>
      <c r="DF1496" s="772" t="str">
        <f t="shared" si="23"/>
        <v/>
      </c>
      <c r="DG1496" s="832">
        <v>1494</v>
      </c>
    </row>
    <row r="1497" spans="1:111" s="753" customFormat="1" ht="12" hidden="1" customHeight="1" x14ac:dyDescent="0.15">
      <c r="A1497" s="1136"/>
      <c r="B1497" s="765"/>
      <c r="C1497" s="1137"/>
      <c r="D1497" s="1136"/>
      <c r="E1497" s="1137"/>
      <c r="F1497" s="1137"/>
      <c r="G1497" s="1137"/>
      <c r="H1497" s="1137"/>
      <c r="I1497" s="765"/>
      <c r="DE1497" s="818"/>
      <c r="DF1497" s="772" t="str">
        <f t="shared" si="23"/>
        <v/>
      </c>
      <c r="DG1497" s="832">
        <v>1495</v>
      </c>
    </row>
    <row r="1498" spans="1:111" s="753" customFormat="1" ht="12" hidden="1" customHeight="1" x14ac:dyDescent="0.15">
      <c r="A1498" s="1136"/>
      <c r="B1498" s="765"/>
      <c r="C1498" s="1137"/>
      <c r="D1498" s="1136"/>
      <c r="E1498" s="1137"/>
      <c r="F1498" s="1137"/>
      <c r="G1498" s="1137"/>
      <c r="H1498" s="1137"/>
      <c r="I1498" s="765"/>
      <c r="DE1498" s="818"/>
      <c r="DF1498" s="772" t="str">
        <f t="shared" si="23"/>
        <v/>
      </c>
      <c r="DG1498" s="832">
        <v>1496</v>
      </c>
    </row>
    <row r="1499" spans="1:111" s="753" customFormat="1" ht="12" hidden="1" customHeight="1" x14ac:dyDescent="0.15">
      <c r="A1499" s="1136"/>
      <c r="B1499" s="765"/>
      <c r="C1499" s="1137"/>
      <c r="D1499" s="1136"/>
      <c r="E1499" s="1137"/>
      <c r="F1499" s="1137"/>
      <c r="G1499" s="1137"/>
      <c r="H1499" s="1137"/>
      <c r="I1499" s="765"/>
      <c r="DE1499" s="818"/>
      <c r="DF1499" s="772" t="str">
        <f t="shared" si="23"/>
        <v/>
      </c>
      <c r="DG1499" s="832">
        <v>1497</v>
      </c>
    </row>
    <row r="1500" spans="1:111" s="753" customFormat="1" ht="12" hidden="1" customHeight="1" x14ac:dyDescent="0.15">
      <c r="A1500" s="1136"/>
      <c r="B1500" s="765"/>
      <c r="C1500" s="1137"/>
      <c r="D1500" s="1136"/>
      <c r="E1500" s="1137"/>
      <c r="F1500" s="1137"/>
      <c r="G1500" s="1137"/>
      <c r="H1500" s="1137"/>
      <c r="I1500" s="765"/>
      <c r="DE1500" s="818"/>
      <c r="DF1500" s="772" t="str">
        <f t="shared" si="23"/>
        <v/>
      </c>
      <c r="DG1500" s="832">
        <v>1498</v>
      </c>
    </row>
    <row r="1501" spans="1:111" s="753" customFormat="1" ht="12" hidden="1" customHeight="1" x14ac:dyDescent="0.15">
      <c r="A1501" s="1136"/>
      <c r="B1501" s="765"/>
      <c r="C1501" s="1137"/>
      <c r="D1501" s="1136"/>
      <c r="E1501" s="1137"/>
      <c r="F1501" s="1137"/>
      <c r="G1501" s="1137"/>
      <c r="H1501" s="1137"/>
      <c r="I1501" s="765"/>
      <c r="DE1501" s="818"/>
      <c r="DF1501" s="772" t="str">
        <f t="shared" si="23"/>
        <v/>
      </c>
      <c r="DG1501" s="832">
        <v>1499</v>
      </c>
    </row>
    <row r="1502" spans="1:111" s="753" customFormat="1" ht="12" hidden="1" customHeight="1" x14ac:dyDescent="0.15">
      <c r="A1502" s="1136"/>
      <c r="B1502" s="765"/>
      <c r="C1502" s="1137"/>
      <c r="D1502" s="1136"/>
      <c r="E1502" s="1137"/>
      <c r="F1502" s="1137"/>
      <c r="G1502" s="1137"/>
      <c r="H1502" s="1137"/>
      <c r="I1502" s="765"/>
      <c r="DE1502" s="818"/>
      <c r="DF1502" s="772" t="str">
        <f t="shared" si="23"/>
        <v/>
      </c>
      <c r="DG1502" s="832">
        <v>1500</v>
      </c>
    </row>
    <row r="1503" spans="1:111" s="753" customFormat="1" ht="12" hidden="1" customHeight="1" x14ac:dyDescent="0.15">
      <c r="A1503" s="1136"/>
      <c r="B1503" s="765"/>
      <c r="C1503" s="1137"/>
      <c r="D1503" s="1136"/>
      <c r="E1503" s="1137"/>
      <c r="F1503" s="1137"/>
      <c r="G1503" s="1137"/>
      <c r="H1503" s="1137"/>
      <c r="I1503" s="765"/>
      <c r="DE1503" s="818"/>
      <c r="DF1503" s="772" t="str">
        <f t="shared" si="23"/>
        <v/>
      </c>
      <c r="DG1503" s="832">
        <v>1501</v>
      </c>
    </row>
    <row r="1504" spans="1:111" s="753" customFormat="1" ht="12" hidden="1" customHeight="1" x14ac:dyDescent="0.15">
      <c r="A1504" s="1136"/>
      <c r="B1504" s="765"/>
      <c r="C1504" s="1137"/>
      <c r="D1504" s="1136"/>
      <c r="E1504" s="1137"/>
      <c r="F1504" s="1137"/>
      <c r="G1504" s="1137"/>
      <c r="H1504" s="1137"/>
      <c r="I1504" s="765"/>
      <c r="DE1504" s="818"/>
      <c r="DF1504" s="772" t="str">
        <f t="shared" si="23"/>
        <v/>
      </c>
      <c r="DG1504" s="832">
        <v>1502</v>
      </c>
    </row>
    <row r="1505" spans="1:111" s="753" customFormat="1" ht="12" hidden="1" customHeight="1" x14ac:dyDescent="0.15">
      <c r="A1505" s="1136"/>
      <c r="B1505" s="765"/>
      <c r="C1505" s="1137"/>
      <c r="D1505" s="1136"/>
      <c r="E1505" s="1137"/>
      <c r="F1505" s="1137"/>
      <c r="G1505" s="1137"/>
      <c r="H1505" s="1137"/>
      <c r="I1505" s="765"/>
      <c r="DE1505" s="818"/>
      <c r="DF1505" s="772" t="str">
        <f t="shared" si="23"/>
        <v/>
      </c>
      <c r="DG1505" s="832">
        <v>1503</v>
      </c>
    </row>
    <row r="1506" spans="1:111" s="753" customFormat="1" ht="12" hidden="1" customHeight="1" x14ac:dyDescent="0.15">
      <c r="A1506" s="1136"/>
      <c r="B1506" s="765"/>
      <c r="C1506" s="1137"/>
      <c r="D1506" s="1136"/>
      <c r="E1506" s="1137"/>
      <c r="F1506" s="1137"/>
      <c r="G1506" s="1137"/>
      <c r="H1506" s="1137"/>
      <c r="I1506" s="765"/>
      <c r="DE1506" s="818"/>
      <c r="DF1506" s="772" t="str">
        <f t="shared" si="23"/>
        <v/>
      </c>
      <c r="DG1506" s="832">
        <v>1504</v>
      </c>
    </row>
    <row r="1507" spans="1:111" s="753" customFormat="1" ht="12" hidden="1" customHeight="1" x14ac:dyDescent="0.15">
      <c r="A1507" s="1136"/>
      <c r="B1507" s="765"/>
      <c r="C1507" s="1137"/>
      <c r="D1507" s="1136"/>
      <c r="E1507" s="1137"/>
      <c r="F1507" s="1137"/>
      <c r="G1507" s="1137"/>
      <c r="H1507" s="1137"/>
      <c r="I1507" s="765"/>
      <c r="DE1507" s="818"/>
      <c r="DF1507" s="772" t="str">
        <f t="shared" si="23"/>
        <v/>
      </c>
      <c r="DG1507" s="832">
        <v>1505</v>
      </c>
    </row>
    <row r="1508" spans="1:111" s="753" customFormat="1" ht="12" hidden="1" customHeight="1" x14ac:dyDescent="0.15">
      <c r="A1508" s="1136"/>
      <c r="B1508" s="765"/>
      <c r="C1508" s="1137"/>
      <c r="D1508" s="1136"/>
      <c r="E1508" s="1137"/>
      <c r="F1508" s="1137"/>
      <c r="G1508" s="1137"/>
      <c r="H1508" s="1137"/>
      <c r="I1508" s="765"/>
      <c r="DE1508" s="818"/>
      <c r="DF1508" s="772" t="str">
        <f t="shared" si="23"/>
        <v/>
      </c>
      <c r="DG1508" s="832">
        <v>1506</v>
      </c>
    </row>
    <row r="1509" spans="1:111" s="753" customFormat="1" ht="12" hidden="1" customHeight="1" x14ac:dyDescent="0.15">
      <c r="A1509" s="1136"/>
      <c r="B1509" s="765"/>
      <c r="C1509" s="1137"/>
      <c r="D1509" s="1136"/>
      <c r="E1509" s="1137"/>
      <c r="F1509" s="1137"/>
      <c r="G1509" s="1137"/>
      <c r="H1509" s="1137"/>
      <c r="I1509" s="765"/>
      <c r="DE1509" s="818"/>
      <c r="DF1509" s="772" t="str">
        <f t="shared" si="23"/>
        <v/>
      </c>
      <c r="DG1509" s="832">
        <v>1507</v>
      </c>
    </row>
    <row r="1510" spans="1:111" s="753" customFormat="1" ht="12" hidden="1" customHeight="1" x14ac:dyDescent="0.15">
      <c r="A1510" s="1136"/>
      <c r="B1510" s="765"/>
      <c r="C1510" s="1137"/>
      <c r="D1510" s="1136"/>
      <c r="E1510" s="1137"/>
      <c r="F1510" s="1137"/>
      <c r="G1510" s="1137"/>
      <c r="H1510" s="1137"/>
      <c r="I1510" s="765"/>
      <c r="DE1510" s="818"/>
      <c r="DF1510" s="772" t="str">
        <f t="shared" si="23"/>
        <v/>
      </c>
      <c r="DG1510" s="832">
        <v>1508</v>
      </c>
    </row>
    <row r="1511" spans="1:111" s="753" customFormat="1" ht="12" hidden="1" customHeight="1" x14ac:dyDescent="0.15">
      <c r="A1511" s="1136"/>
      <c r="B1511" s="765"/>
      <c r="C1511" s="1137"/>
      <c r="D1511" s="1136"/>
      <c r="E1511" s="1137"/>
      <c r="F1511" s="1137"/>
      <c r="G1511" s="1137"/>
      <c r="H1511" s="1137"/>
      <c r="I1511" s="765"/>
      <c r="DE1511" s="818"/>
      <c r="DF1511" s="772" t="str">
        <f t="shared" si="23"/>
        <v/>
      </c>
      <c r="DG1511" s="832">
        <v>1509</v>
      </c>
    </row>
    <row r="1512" spans="1:111" s="753" customFormat="1" ht="12" hidden="1" customHeight="1" x14ac:dyDescent="0.15">
      <c r="A1512" s="1136"/>
      <c r="B1512" s="765"/>
      <c r="C1512" s="1137"/>
      <c r="D1512" s="1136"/>
      <c r="E1512" s="1137"/>
      <c r="F1512" s="1137"/>
      <c r="G1512" s="1137"/>
      <c r="H1512" s="1137"/>
      <c r="I1512" s="765"/>
      <c r="DE1512" s="818"/>
      <c r="DF1512" s="772" t="str">
        <f t="shared" si="23"/>
        <v/>
      </c>
      <c r="DG1512" s="832">
        <v>1510</v>
      </c>
    </row>
    <row r="1513" spans="1:111" s="753" customFormat="1" ht="12" hidden="1" customHeight="1" x14ac:dyDescent="0.15">
      <c r="A1513" s="1136"/>
      <c r="B1513" s="765"/>
      <c r="C1513" s="1137"/>
      <c r="D1513" s="1136"/>
      <c r="E1513" s="1137"/>
      <c r="F1513" s="1137"/>
      <c r="G1513" s="1137"/>
      <c r="H1513" s="1137"/>
      <c r="I1513" s="765"/>
      <c r="DE1513" s="818"/>
      <c r="DF1513" s="772" t="str">
        <f t="shared" si="23"/>
        <v/>
      </c>
      <c r="DG1513" s="832">
        <v>1511</v>
      </c>
    </row>
    <row r="1514" spans="1:111" s="753" customFormat="1" ht="12" hidden="1" customHeight="1" x14ac:dyDescent="0.15">
      <c r="A1514" s="1136"/>
      <c r="B1514" s="765"/>
      <c r="C1514" s="1137"/>
      <c r="D1514" s="1136"/>
      <c r="E1514" s="1137"/>
      <c r="F1514" s="1137"/>
      <c r="G1514" s="1137"/>
      <c r="H1514" s="1137"/>
      <c r="I1514" s="765"/>
      <c r="DE1514" s="818"/>
      <c r="DF1514" s="772" t="str">
        <f t="shared" si="23"/>
        <v/>
      </c>
      <c r="DG1514" s="832">
        <v>1512</v>
      </c>
    </row>
    <row r="1515" spans="1:111" s="753" customFormat="1" ht="12" hidden="1" customHeight="1" x14ac:dyDescent="0.15">
      <c r="A1515" s="1136"/>
      <c r="B1515" s="765"/>
      <c r="C1515" s="1137"/>
      <c r="D1515" s="1136"/>
      <c r="E1515" s="1137"/>
      <c r="F1515" s="1137"/>
      <c r="G1515" s="1137"/>
      <c r="H1515" s="1137"/>
      <c r="I1515" s="765"/>
      <c r="DE1515" s="818"/>
      <c r="DF1515" s="772" t="str">
        <f t="shared" si="23"/>
        <v/>
      </c>
      <c r="DG1515" s="832">
        <v>1513</v>
      </c>
    </row>
    <row r="1516" spans="1:111" s="753" customFormat="1" ht="12" hidden="1" customHeight="1" x14ac:dyDescent="0.15">
      <c r="A1516" s="1136"/>
      <c r="B1516" s="765"/>
      <c r="C1516" s="1137"/>
      <c r="D1516" s="1136"/>
      <c r="E1516" s="1137"/>
      <c r="F1516" s="1137"/>
      <c r="G1516" s="1137"/>
      <c r="H1516" s="1137"/>
      <c r="I1516" s="765"/>
      <c r="DE1516" s="818"/>
      <c r="DF1516" s="772" t="str">
        <f t="shared" si="23"/>
        <v/>
      </c>
      <c r="DG1516" s="832">
        <v>1514</v>
      </c>
    </row>
    <row r="1517" spans="1:111" s="753" customFormat="1" ht="12" hidden="1" customHeight="1" x14ac:dyDescent="0.15">
      <c r="A1517" s="1136"/>
      <c r="B1517" s="765"/>
      <c r="C1517" s="1137"/>
      <c r="D1517" s="1136"/>
      <c r="E1517" s="1137"/>
      <c r="F1517" s="1137"/>
      <c r="G1517" s="1137"/>
      <c r="H1517" s="1137"/>
      <c r="I1517" s="765"/>
      <c r="DE1517" s="818"/>
      <c r="DF1517" s="772" t="str">
        <f t="shared" si="23"/>
        <v/>
      </c>
      <c r="DG1517" s="832">
        <v>1515</v>
      </c>
    </row>
    <row r="1518" spans="1:111" s="753" customFormat="1" ht="12" hidden="1" customHeight="1" x14ac:dyDescent="0.15">
      <c r="A1518" s="1136"/>
      <c r="B1518" s="765"/>
      <c r="C1518" s="1137"/>
      <c r="D1518" s="1136"/>
      <c r="E1518" s="1137"/>
      <c r="F1518" s="1137"/>
      <c r="G1518" s="1137"/>
      <c r="H1518" s="1137"/>
      <c r="I1518" s="765"/>
      <c r="DE1518" s="818"/>
      <c r="DF1518" s="772" t="str">
        <f t="shared" si="23"/>
        <v/>
      </c>
      <c r="DG1518" s="832">
        <v>1516</v>
      </c>
    </row>
    <row r="1519" spans="1:111" s="753" customFormat="1" ht="12" hidden="1" customHeight="1" x14ac:dyDescent="0.15">
      <c r="A1519" s="1136"/>
      <c r="B1519" s="765"/>
      <c r="C1519" s="1137"/>
      <c r="D1519" s="1136"/>
      <c r="E1519" s="1137"/>
      <c r="F1519" s="1137"/>
      <c r="G1519" s="1137"/>
      <c r="H1519" s="1137"/>
      <c r="I1519" s="765"/>
      <c r="DE1519" s="818"/>
      <c r="DF1519" s="772" t="str">
        <f t="shared" si="23"/>
        <v/>
      </c>
      <c r="DG1519" s="832">
        <v>1517</v>
      </c>
    </row>
    <row r="1520" spans="1:111" s="753" customFormat="1" ht="12" hidden="1" customHeight="1" x14ac:dyDescent="0.15">
      <c r="A1520" s="1136"/>
      <c r="B1520" s="765"/>
      <c r="C1520" s="1137"/>
      <c r="D1520" s="1136"/>
      <c r="E1520" s="1137"/>
      <c r="F1520" s="1137"/>
      <c r="G1520" s="1137"/>
      <c r="H1520" s="1137"/>
      <c r="I1520" s="765"/>
      <c r="DE1520" s="818"/>
      <c r="DF1520" s="772" t="str">
        <f t="shared" si="23"/>
        <v/>
      </c>
      <c r="DG1520" s="832">
        <v>1518</v>
      </c>
    </row>
    <row r="1521" spans="1:111" s="753" customFormat="1" ht="12" hidden="1" customHeight="1" x14ac:dyDescent="0.15">
      <c r="A1521" s="1136"/>
      <c r="B1521" s="765"/>
      <c r="C1521" s="1137"/>
      <c r="D1521" s="1136"/>
      <c r="E1521" s="1137"/>
      <c r="F1521" s="1137"/>
      <c r="G1521" s="1137"/>
      <c r="H1521" s="1137"/>
      <c r="I1521" s="765"/>
      <c r="DE1521" s="818"/>
      <c r="DF1521" s="772" t="str">
        <f t="shared" si="23"/>
        <v/>
      </c>
      <c r="DG1521" s="832">
        <v>1519</v>
      </c>
    </row>
    <row r="1522" spans="1:111" s="753" customFormat="1" ht="12" hidden="1" customHeight="1" x14ac:dyDescent="0.15">
      <c r="A1522" s="1136"/>
      <c r="B1522" s="765"/>
      <c r="C1522" s="1137"/>
      <c r="D1522" s="1136"/>
      <c r="E1522" s="1137"/>
      <c r="F1522" s="1137"/>
      <c r="G1522" s="1137"/>
      <c r="H1522" s="1137"/>
      <c r="I1522" s="765"/>
      <c r="DE1522" s="818"/>
      <c r="DF1522" s="772" t="str">
        <f t="shared" si="23"/>
        <v/>
      </c>
      <c r="DG1522" s="832">
        <v>1520</v>
      </c>
    </row>
    <row r="1523" spans="1:111" s="753" customFormat="1" ht="12" hidden="1" customHeight="1" x14ac:dyDescent="0.15">
      <c r="A1523" s="1136"/>
      <c r="B1523" s="765"/>
      <c r="C1523" s="1137"/>
      <c r="D1523" s="1136"/>
      <c r="E1523" s="1137"/>
      <c r="F1523" s="1137"/>
      <c r="G1523" s="1137"/>
      <c r="H1523" s="1137"/>
      <c r="I1523" s="765"/>
      <c r="DE1523" s="818"/>
      <c r="DF1523" s="772" t="str">
        <f t="shared" si="23"/>
        <v/>
      </c>
      <c r="DG1523" s="832">
        <v>1521</v>
      </c>
    </row>
    <row r="1524" spans="1:111" s="753" customFormat="1" ht="12" hidden="1" customHeight="1" x14ac:dyDescent="0.15">
      <c r="A1524" s="1136"/>
      <c r="B1524" s="765"/>
      <c r="C1524" s="1137"/>
      <c r="D1524" s="1136"/>
      <c r="E1524" s="1137"/>
      <c r="F1524" s="1137"/>
      <c r="G1524" s="1137"/>
      <c r="H1524" s="1137"/>
      <c r="I1524" s="765"/>
      <c r="DE1524" s="818"/>
      <c r="DF1524" s="772" t="str">
        <f t="shared" si="23"/>
        <v/>
      </c>
      <c r="DG1524" s="832">
        <v>1522</v>
      </c>
    </row>
    <row r="1525" spans="1:111" s="753" customFormat="1" ht="12" hidden="1" customHeight="1" x14ac:dyDescent="0.15">
      <c r="A1525" s="1136"/>
      <c r="B1525" s="765"/>
      <c r="C1525" s="1137"/>
      <c r="D1525" s="1136"/>
      <c r="E1525" s="1137"/>
      <c r="F1525" s="1137"/>
      <c r="G1525" s="1137"/>
      <c r="H1525" s="1137"/>
      <c r="I1525" s="765"/>
      <c r="DE1525" s="818"/>
      <c r="DF1525" s="772" t="str">
        <f t="shared" si="23"/>
        <v/>
      </c>
      <c r="DG1525" s="832">
        <v>1523</v>
      </c>
    </row>
    <row r="1526" spans="1:111" s="753" customFormat="1" ht="12" hidden="1" customHeight="1" x14ac:dyDescent="0.15">
      <c r="A1526" s="1136"/>
      <c r="B1526" s="765"/>
      <c r="C1526" s="1137"/>
      <c r="D1526" s="1136"/>
      <c r="E1526" s="1137"/>
      <c r="F1526" s="1137"/>
      <c r="G1526" s="1137"/>
      <c r="H1526" s="1137"/>
      <c r="I1526" s="765"/>
      <c r="DE1526" s="818"/>
      <c r="DF1526" s="772" t="str">
        <f t="shared" si="23"/>
        <v/>
      </c>
      <c r="DG1526" s="832">
        <v>1524</v>
      </c>
    </row>
    <row r="1527" spans="1:111" s="753" customFormat="1" ht="12" hidden="1" customHeight="1" x14ac:dyDescent="0.15">
      <c r="A1527" s="1136"/>
      <c r="B1527" s="765"/>
      <c r="C1527" s="1137"/>
      <c r="D1527" s="1136"/>
      <c r="E1527" s="1137"/>
      <c r="F1527" s="1137"/>
      <c r="G1527" s="1137"/>
      <c r="H1527" s="1137"/>
      <c r="I1527" s="765"/>
      <c r="DE1527" s="818"/>
      <c r="DF1527" s="772" t="str">
        <f t="shared" si="23"/>
        <v/>
      </c>
      <c r="DG1527" s="832">
        <v>1525</v>
      </c>
    </row>
    <row r="1528" spans="1:111" s="753" customFormat="1" ht="12" hidden="1" customHeight="1" x14ac:dyDescent="0.15">
      <c r="A1528" s="1136"/>
      <c r="B1528" s="765"/>
      <c r="C1528" s="1137"/>
      <c r="D1528" s="1136"/>
      <c r="E1528" s="1137"/>
      <c r="F1528" s="1137"/>
      <c r="G1528" s="1137"/>
      <c r="H1528" s="1137"/>
      <c r="I1528" s="765"/>
      <c r="DE1528" s="818"/>
      <c r="DF1528" s="772" t="str">
        <f t="shared" si="23"/>
        <v/>
      </c>
      <c r="DG1528" s="832">
        <v>1526</v>
      </c>
    </row>
    <row r="1529" spans="1:111" s="753" customFormat="1" ht="12" hidden="1" customHeight="1" x14ac:dyDescent="0.15">
      <c r="A1529" s="1136"/>
      <c r="B1529" s="765"/>
      <c r="C1529" s="1137"/>
      <c r="D1529" s="1136"/>
      <c r="E1529" s="1137"/>
      <c r="F1529" s="1137"/>
      <c r="G1529" s="1137"/>
      <c r="H1529" s="1137"/>
      <c r="I1529" s="765"/>
      <c r="DE1529" s="818"/>
      <c r="DF1529" s="772" t="str">
        <f t="shared" si="23"/>
        <v/>
      </c>
      <c r="DG1529" s="832">
        <v>1527</v>
      </c>
    </row>
    <row r="1530" spans="1:111" s="753" customFormat="1" ht="12" hidden="1" customHeight="1" x14ac:dyDescent="0.15">
      <c r="A1530" s="1136"/>
      <c r="B1530" s="765"/>
      <c r="C1530" s="1137"/>
      <c r="D1530" s="1136"/>
      <c r="E1530" s="1137"/>
      <c r="F1530" s="1137"/>
      <c r="G1530" s="1137"/>
      <c r="H1530" s="1137"/>
      <c r="I1530" s="765"/>
      <c r="DE1530" s="818"/>
      <c r="DF1530" s="772" t="str">
        <f t="shared" si="23"/>
        <v/>
      </c>
      <c r="DG1530" s="832">
        <v>1528</v>
      </c>
    </row>
    <row r="1531" spans="1:111" s="753" customFormat="1" ht="12" hidden="1" customHeight="1" x14ac:dyDescent="0.15">
      <c r="A1531" s="1136"/>
      <c r="B1531" s="765"/>
      <c r="C1531" s="1137"/>
      <c r="D1531" s="1136"/>
      <c r="E1531" s="1137"/>
      <c r="F1531" s="1137"/>
      <c r="G1531" s="1137"/>
      <c r="H1531" s="1137"/>
      <c r="I1531" s="765"/>
      <c r="DE1531" s="818"/>
      <c r="DF1531" s="772" t="str">
        <f t="shared" si="23"/>
        <v/>
      </c>
      <c r="DG1531" s="832">
        <v>1529</v>
      </c>
    </row>
    <row r="1532" spans="1:111" s="753" customFormat="1" ht="12" hidden="1" customHeight="1" x14ac:dyDescent="0.15">
      <c r="A1532" s="1136"/>
      <c r="B1532" s="765"/>
      <c r="C1532" s="1137"/>
      <c r="D1532" s="1136"/>
      <c r="E1532" s="1137"/>
      <c r="F1532" s="1137"/>
      <c r="G1532" s="1137"/>
      <c r="H1532" s="1137"/>
      <c r="I1532" s="765"/>
      <c r="DE1532" s="818"/>
      <c r="DF1532" s="772" t="str">
        <f t="shared" si="23"/>
        <v/>
      </c>
      <c r="DG1532" s="832">
        <v>1530</v>
      </c>
    </row>
    <row r="1533" spans="1:111" s="753" customFormat="1" ht="12" hidden="1" customHeight="1" x14ac:dyDescent="0.15">
      <c r="A1533" s="1136"/>
      <c r="B1533" s="765"/>
      <c r="C1533" s="1137"/>
      <c r="D1533" s="1136"/>
      <c r="E1533" s="1137"/>
      <c r="F1533" s="1137"/>
      <c r="G1533" s="1137"/>
      <c r="H1533" s="1137"/>
      <c r="I1533" s="765"/>
      <c r="DE1533" s="818"/>
      <c r="DF1533" s="772" t="str">
        <f t="shared" si="23"/>
        <v/>
      </c>
      <c r="DG1533" s="832">
        <v>1531</v>
      </c>
    </row>
    <row r="1534" spans="1:111" s="753" customFormat="1" ht="12" hidden="1" customHeight="1" x14ac:dyDescent="0.15">
      <c r="A1534" s="1136"/>
      <c r="B1534" s="765"/>
      <c r="C1534" s="1137"/>
      <c r="D1534" s="1136"/>
      <c r="E1534" s="1137"/>
      <c r="F1534" s="1137"/>
      <c r="G1534" s="1137"/>
      <c r="H1534" s="1137"/>
      <c r="I1534" s="765"/>
      <c r="DE1534" s="818"/>
      <c r="DF1534" s="772" t="str">
        <f t="shared" si="23"/>
        <v/>
      </c>
      <c r="DG1534" s="832">
        <v>1532</v>
      </c>
    </row>
    <row r="1535" spans="1:111" s="753" customFormat="1" ht="12" hidden="1" customHeight="1" x14ac:dyDescent="0.15">
      <c r="A1535" s="1136"/>
      <c r="B1535" s="765"/>
      <c r="C1535" s="1137"/>
      <c r="D1535" s="1136"/>
      <c r="E1535" s="1137"/>
      <c r="F1535" s="1137"/>
      <c r="G1535" s="1137"/>
      <c r="H1535" s="1137"/>
      <c r="I1535" s="765"/>
      <c r="DE1535" s="818"/>
      <c r="DF1535" s="772" t="str">
        <f t="shared" si="23"/>
        <v/>
      </c>
      <c r="DG1535" s="832">
        <v>1533</v>
      </c>
    </row>
    <row r="1536" spans="1:111" s="753" customFormat="1" ht="12" hidden="1" customHeight="1" x14ac:dyDescent="0.15">
      <c r="A1536" s="1136"/>
      <c r="B1536" s="765"/>
      <c r="C1536" s="1137"/>
      <c r="D1536" s="1136"/>
      <c r="E1536" s="1137"/>
      <c r="F1536" s="1137"/>
      <c r="G1536" s="1137"/>
      <c r="H1536" s="1137"/>
      <c r="I1536" s="765"/>
      <c r="DE1536" s="818"/>
      <c r="DF1536" s="772" t="str">
        <f t="shared" si="23"/>
        <v/>
      </c>
      <c r="DG1536" s="832">
        <v>1534</v>
      </c>
    </row>
    <row r="1537" spans="1:111" s="753" customFormat="1" ht="12" hidden="1" customHeight="1" x14ac:dyDescent="0.15">
      <c r="A1537" s="1136"/>
      <c r="B1537" s="765"/>
      <c r="C1537" s="1137"/>
      <c r="D1537" s="1136"/>
      <c r="E1537" s="1137"/>
      <c r="F1537" s="1137"/>
      <c r="G1537" s="1137"/>
      <c r="H1537" s="1137"/>
      <c r="I1537" s="765"/>
      <c r="DE1537" s="818"/>
      <c r="DF1537" s="772" t="str">
        <f t="shared" si="23"/>
        <v/>
      </c>
      <c r="DG1537" s="832">
        <v>1535</v>
      </c>
    </row>
    <row r="1538" spans="1:111" s="753" customFormat="1" ht="12" hidden="1" customHeight="1" x14ac:dyDescent="0.15">
      <c r="A1538" s="1136"/>
      <c r="B1538" s="765"/>
      <c r="C1538" s="1137"/>
      <c r="D1538" s="1136"/>
      <c r="E1538" s="1137"/>
      <c r="F1538" s="1137"/>
      <c r="G1538" s="1137"/>
      <c r="H1538" s="1137"/>
      <c r="I1538" s="765"/>
      <c r="DE1538" s="818"/>
      <c r="DF1538" s="772" t="str">
        <f t="shared" si="23"/>
        <v/>
      </c>
      <c r="DG1538" s="832">
        <v>1536</v>
      </c>
    </row>
    <row r="1539" spans="1:111" s="753" customFormat="1" ht="12" hidden="1" customHeight="1" x14ac:dyDescent="0.15">
      <c r="A1539" s="1136"/>
      <c r="B1539" s="765"/>
      <c r="C1539" s="1137"/>
      <c r="D1539" s="1136"/>
      <c r="E1539" s="1137"/>
      <c r="F1539" s="1137"/>
      <c r="G1539" s="1137"/>
      <c r="H1539" s="1137"/>
      <c r="I1539" s="765"/>
      <c r="DE1539" s="818"/>
      <c r="DF1539" s="772" t="str">
        <f t="shared" si="23"/>
        <v/>
      </c>
      <c r="DG1539" s="832">
        <v>1537</v>
      </c>
    </row>
    <row r="1540" spans="1:111" s="753" customFormat="1" ht="12" hidden="1" customHeight="1" x14ac:dyDescent="0.15">
      <c r="A1540" s="1136"/>
      <c r="B1540" s="765"/>
      <c r="C1540" s="1137"/>
      <c r="D1540" s="1136"/>
      <c r="E1540" s="1137"/>
      <c r="F1540" s="1137"/>
      <c r="G1540" s="1137"/>
      <c r="H1540" s="1137"/>
      <c r="I1540" s="765"/>
      <c r="DE1540" s="818"/>
      <c r="DF1540" s="772" t="str">
        <f t="shared" si="23"/>
        <v/>
      </c>
      <c r="DG1540" s="832">
        <v>1538</v>
      </c>
    </row>
    <row r="1541" spans="1:111" s="753" customFormat="1" ht="12" hidden="1" customHeight="1" x14ac:dyDescent="0.15">
      <c r="A1541" s="1136"/>
      <c r="B1541" s="765"/>
      <c r="C1541" s="1137"/>
      <c r="D1541" s="1136"/>
      <c r="E1541" s="1137"/>
      <c r="F1541" s="1137"/>
      <c r="G1541" s="1137"/>
      <c r="H1541" s="1137"/>
      <c r="I1541" s="765"/>
      <c r="DE1541" s="818"/>
      <c r="DF1541" s="772" t="str">
        <f t="shared" si="23"/>
        <v/>
      </c>
      <c r="DG1541" s="832">
        <v>1539</v>
      </c>
    </row>
    <row r="1542" spans="1:111" s="753" customFormat="1" ht="12" hidden="1" customHeight="1" x14ac:dyDescent="0.15">
      <c r="A1542" s="1136"/>
      <c r="B1542" s="765"/>
      <c r="C1542" s="1137"/>
      <c r="D1542" s="1136"/>
      <c r="E1542" s="1137"/>
      <c r="F1542" s="1137"/>
      <c r="G1542" s="1137"/>
      <c r="H1542" s="1137"/>
      <c r="I1542" s="765"/>
      <c r="DE1542" s="818"/>
      <c r="DF1542" s="772" t="str">
        <f t="shared" si="23"/>
        <v/>
      </c>
      <c r="DG1542" s="832">
        <v>1540</v>
      </c>
    </row>
    <row r="1543" spans="1:111" s="753" customFormat="1" ht="12" hidden="1" customHeight="1" x14ac:dyDescent="0.15">
      <c r="A1543" s="1136"/>
      <c r="B1543" s="765"/>
      <c r="C1543" s="1137"/>
      <c r="D1543" s="1136"/>
      <c r="E1543" s="1137"/>
      <c r="F1543" s="1137"/>
      <c r="G1543" s="1137"/>
      <c r="H1543" s="1137"/>
      <c r="I1543" s="765"/>
      <c r="DE1543" s="818"/>
      <c r="DF1543" s="772" t="str">
        <f t="shared" ref="DF1543:DF1606" si="24">IF(COUNTA(A1543:I1543)&gt;0,DG1543,"")</f>
        <v/>
      </c>
      <c r="DG1543" s="832">
        <v>1541</v>
      </c>
    </row>
    <row r="1544" spans="1:111" s="753" customFormat="1" ht="12" hidden="1" customHeight="1" x14ac:dyDescent="0.15">
      <c r="A1544" s="1136"/>
      <c r="B1544" s="765"/>
      <c r="C1544" s="1137"/>
      <c r="D1544" s="1136"/>
      <c r="E1544" s="1137"/>
      <c r="F1544" s="1137"/>
      <c r="G1544" s="1137"/>
      <c r="H1544" s="1137"/>
      <c r="I1544" s="765"/>
      <c r="DE1544" s="818"/>
      <c r="DF1544" s="772" t="str">
        <f t="shared" si="24"/>
        <v/>
      </c>
      <c r="DG1544" s="832">
        <v>1542</v>
      </c>
    </row>
    <row r="1545" spans="1:111" s="753" customFormat="1" ht="12" hidden="1" customHeight="1" x14ac:dyDescent="0.15">
      <c r="A1545" s="1136"/>
      <c r="B1545" s="765"/>
      <c r="C1545" s="1137"/>
      <c r="D1545" s="1136"/>
      <c r="E1545" s="1137"/>
      <c r="F1545" s="1137"/>
      <c r="G1545" s="1137"/>
      <c r="H1545" s="1137"/>
      <c r="I1545" s="765"/>
      <c r="DE1545" s="818"/>
      <c r="DF1545" s="772" t="str">
        <f t="shared" si="24"/>
        <v/>
      </c>
      <c r="DG1545" s="832">
        <v>1543</v>
      </c>
    </row>
    <row r="1546" spans="1:111" s="753" customFormat="1" ht="12" hidden="1" customHeight="1" x14ac:dyDescent="0.15">
      <c r="A1546" s="1136"/>
      <c r="B1546" s="765"/>
      <c r="C1546" s="1137"/>
      <c r="D1546" s="1136"/>
      <c r="E1546" s="1137"/>
      <c r="F1546" s="1137"/>
      <c r="G1546" s="1137"/>
      <c r="H1546" s="1137"/>
      <c r="I1546" s="765"/>
      <c r="DE1546" s="818"/>
      <c r="DF1546" s="772" t="str">
        <f t="shared" si="24"/>
        <v/>
      </c>
      <c r="DG1546" s="832">
        <v>1544</v>
      </c>
    </row>
    <row r="1547" spans="1:111" s="753" customFormat="1" ht="12" hidden="1" customHeight="1" x14ac:dyDescent="0.15">
      <c r="A1547" s="1136"/>
      <c r="B1547" s="765"/>
      <c r="C1547" s="1137"/>
      <c r="D1547" s="1136"/>
      <c r="E1547" s="1137"/>
      <c r="F1547" s="1137"/>
      <c r="G1547" s="1137"/>
      <c r="H1547" s="1137"/>
      <c r="I1547" s="765"/>
      <c r="DE1547" s="818"/>
      <c r="DF1547" s="772" t="str">
        <f t="shared" si="24"/>
        <v/>
      </c>
      <c r="DG1547" s="832">
        <v>1545</v>
      </c>
    </row>
    <row r="1548" spans="1:111" s="753" customFormat="1" ht="12" hidden="1" customHeight="1" x14ac:dyDescent="0.15">
      <c r="A1548" s="1136"/>
      <c r="B1548" s="765"/>
      <c r="C1548" s="1137"/>
      <c r="D1548" s="1136"/>
      <c r="E1548" s="1137"/>
      <c r="F1548" s="1137"/>
      <c r="G1548" s="1137"/>
      <c r="H1548" s="1137"/>
      <c r="I1548" s="765"/>
      <c r="DE1548" s="818"/>
      <c r="DF1548" s="772" t="str">
        <f t="shared" si="24"/>
        <v/>
      </c>
      <c r="DG1548" s="832">
        <v>1546</v>
      </c>
    </row>
    <row r="1549" spans="1:111" s="753" customFormat="1" ht="12" hidden="1" customHeight="1" x14ac:dyDescent="0.15">
      <c r="A1549" s="1136"/>
      <c r="B1549" s="765"/>
      <c r="C1549" s="1137"/>
      <c r="D1549" s="1136"/>
      <c r="E1549" s="1137"/>
      <c r="F1549" s="1137"/>
      <c r="G1549" s="1137"/>
      <c r="H1549" s="1137"/>
      <c r="I1549" s="765"/>
      <c r="DE1549" s="818"/>
      <c r="DF1549" s="772" t="str">
        <f t="shared" si="24"/>
        <v/>
      </c>
      <c r="DG1549" s="832">
        <v>1547</v>
      </c>
    </row>
    <row r="1550" spans="1:111" s="753" customFormat="1" ht="12" hidden="1" customHeight="1" x14ac:dyDescent="0.15">
      <c r="A1550" s="1136"/>
      <c r="B1550" s="765"/>
      <c r="C1550" s="1137"/>
      <c r="D1550" s="1136"/>
      <c r="E1550" s="1137"/>
      <c r="F1550" s="1137"/>
      <c r="G1550" s="1137"/>
      <c r="H1550" s="1137"/>
      <c r="I1550" s="765"/>
      <c r="DE1550" s="818"/>
      <c r="DF1550" s="772" t="str">
        <f t="shared" si="24"/>
        <v/>
      </c>
      <c r="DG1550" s="832">
        <v>1548</v>
      </c>
    </row>
    <row r="1551" spans="1:111" s="753" customFormat="1" ht="12" hidden="1" customHeight="1" x14ac:dyDescent="0.15">
      <c r="A1551" s="1136"/>
      <c r="B1551" s="765"/>
      <c r="C1551" s="1137"/>
      <c r="D1551" s="1136"/>
      <c r="E1551" s="1137"/>
      <c r="F1551" s="1137"/>
      <c r="G1551" s="1137"/>
      <c r="H1551" s="1137"/>
      <c r="I1551" s="765"/>
      <c r="DE1551" s="818"/>
      <c r="DF1551" s="772" t="str">
        <f t="shared" si="24"/>
        <v/>
      </c>
      <c r="DG1551" s="832">
        <v>1549</v>
      </c>
    </row>
    <row r="1552" spans="1:111" s="753" customFormat="1" ht="12" hidden="1" customHeight="1" x14ac:dyDescent="0.15">
      <c r="A1552" s="1136"/>
      <c r="B1552" s="765"/>
      <c r="C1552" s="1137"/>
      <c r="D1552" s="1136"/>
      <c r="E1552" s="1137"/>
      <c r="F1552" s="1137"/>
      <c r="G1552" s="1137"/>
      <c r="H1552" s="1137"/>
      <c r="I1552" s="765"/>
      <c r="DE1552" s="818"/>
      <c r="DF1552" s="772" t="str">
        <f t="shared" si="24"/>
        <v/>
      </c>
      <c r="DG1552" s="832">
        <v>1550</v>
      </c>
    </row>
    <row r="1553" spans="1:111" s="753" customFormat="1" ht="12" hidden="1" customHeight="1" x14ac:dyDescent="0.15">
      <c r="A1553" s="1136"/>
      <c r="B1553" s="765"/>
      <c r="C1553" s="1137"/>
      <c r="D1553" s="1136"/>
      <c r="E1553" s="1137"/>
      <c r="F1553" s="1137"/>
      <c r="G1553" s="1137"/>
      <c r="H1553" s="1137"/>
      <c r="I1553" s="765"/>
      <c r="DE1553" s="818"/>
      <c r="DF1553" s="772" t="str">
        <f t="shared" si="24"/>
        <v/>
      </c>
      <c r="DG1553" s="832">
        <v>1551</v>
      </c>
    </row>
    <row r="1554" spans="1:111" s="753" customFormat="1" ht="12" hidden="1" customHeight="1" x14ac:dyDescent="0.15">
      <c r="A1554" s="1136"/>
      <c r="B1554" s="765"/>
      <c r="C1554" s="1137"/>
      <c r="D1554" s="1136"/>
      <c r="E1554" s="1137"/>
      <c r="F1554" s="1137"/>
      <c r="G1554" s="1137"/>
      <c r="H1554" s="1137"/>
      <c r="I1554" s="765"/>
      <c r="DE1554" s="818"/>
      <c r="DF1554" s="772" t="str">
        <f t="shared" si="24"/>
        <v/>
      </c>
      <c r="DG1554" s="832">
        <v>1552</v>
      </c>
    </row>
    <row r="1555" spans="1:111" s="753" customFormat="1" ht="12" hidden="1" customHeight="1" x14ac:dyDescent="0.15">
      <c r="A1555" s="1136"/>
      <c r="B1555" s="765"/>
      <c r="C1555" s="1137"/>
      <c r="D1555" s="1136"/>
      <c r="E1555" s="1137"/>
      <c r="F1555" s="1137"/>
      <c r="G1555" s="1137"/>
      <c r="H1555" s="1137"/>
      <c r="I1555" s="765"/>
      <c r="DE1555" s="818"/>
      <c r="DF1555" s="772" t="str">
        <f t="shared" si="24"/>
        <v/>
      </c>
      <c r="DG1555" s="832">
        <v>1553</v>
      </c>
    </row>
    <row r="1556" spans="1:111" s="753" customFormat="1" ht="12" hidden="1" customHeight="1" x14ac:dyDescent="0.15">
      <c r="A1556" s="1136"/>
      <c r="B1556" s="765"/>
      <c r="C1556" s="1137"/>
      <c r="D1556" s="1136"/>
      <c r="E1556" s="1137"/>
      <c r="F1556" s="1137"/>
      <c r="G1556" s="1137"/>
      <c r="H1556" s="1137"/>
      <c r="I1556" s="765"/>
      <c r="DE1556" s="818"/>
      <c r="DF1556" s="772" t="str">
        <f t="shared" si="24"/>
        <v/>
      </c>
      <c r="DG1556" s="832">
        <v>1554</v>
      </c>
    </row>
    <row r="1557" spans="1:111" s="753" customFormat="1" ht="12" hidden="1" customHeight="1" x14ac:dyDescent="0.15">
      <c r="A1557" s="1136"/>
      <c r="B1557" s="765"/>
      <c r="C1557" s="1137"/>
      <c r="D1557" s="1136"/>
      <c r="E1557" s="1137"/>
      <c r="F1557" s="1137"/>
      <c r="G1557" s="1137"/>
      <c r="H1557" s="1137"/>
      <c r="I1557" s="765"/>
      <c r="DE1557" s="818"/>
      <c r="DF1557" s="772" t="str">
        <f t="shared" si="24"/>
        <v/>
      </c>
      <c r="DG1557" s="832">
        <v>1555</v>
      </c>
    </row>
    <row r="1558" spans="1:111" s="753" customFormat="1" ht="12" hidden="1" customHeight="1" x14ac:dyDescent="0.15">
      <c r="A1558" s="1136"/>
      <c r="B1558" s="765"/>
      <c r="C1558" s="1137"/>
      <c r="D1558" s="1136"/>
      <c r="E1558" s="1137"/>
      <c r="F1558" s="1137"/>
      <c r="G1558" s="1137"/>
      <c r="H1558" s="1137"/>
      <c r="I1558" s="765"/>
      <c r="DE1558" s="818"/>
      <c r="DF1558" s="772" t="str">
        <f t="shared" si="24"/>
        <v/>
      </c>
      <c r="DG1558" s="832">
        <v>1556</v>
      </c>
    </row>
    <row r="1559" spans="1:111" s="753" customFormat="1" ht="12" hidden="1" customHeight="1" x14ac:dyDescent="0.15">
      <c r="A1559" s="1136"/>
      <c r="B1559" s="765"/>
      <c r="C1559" s="1137"/>
      <c r="D1559" s="1136"/>
      <c r="E1559" s="1137"/>
      <c r="F1559" s="1137"/>
      <c r="G1559" s="1137"/>
      <c r="H1559" s="1137"/>
      <c r="I1559" s="765"/>
      <c r="DE1559" s="818"/>
      <c r="DF1559" s="772" t="str">
        <f t="shared" si="24"/>
        <v/>
      </c>
      <c r="DG1559" s="832">
        <v>1557</v>
      </c>
    </row>
    <row r="1560" spans="1:111" s="753" customFormat="1" ht="12" hidden="1" customHeight="1" x14ac:dyDescent="0.15">
      <c r="A1560" s="1136"/>
      <c r="B1560" s="765"/>
      <c r="C1560" s="1137"/>
      <c r="D1560" s="1136"/>
      <c r="E1560" s="1137"/>
      <c r="F1560" s="1137"/>
      <c r="G1560" s="1137"/>
      <c r="H1560" s="1137"/>
      <c r="I1560" s="765"/>
      <c r="DE1560" s="818"/>
      <c r="DF1560" s="772" t="str">
        <f t="shared" si="24"/>
        <v/>
      </c>
      <c r="DG1560" s="832">
        <v>1558</v>
      </c>
    </row>
    <row r="1561" spans="1:111" s="753" customFormat="1" ht="12" hidden="1" customHeight="1" x14ac:dyDescent="0.15">
      <c r="A1561" s="1136"/>
      <c r="B1561" s="765"/>
      <c r="C1561" s="1137"/>
      <c r="D1561" s="1136"/>
      <c r="E1561" s="1137"/>
      <c r="F1561" s="1137"/>
      <c r="G1561" s="1137"/>
      <c r="H1561" s="1137"/>
      <c r="I1561" s="765"/>
      <c r="DE1561" s="818"/>
      <c r="DF1561" s="772" t="str">
        <f t="shared" si="24"/>
        <v/>
      </c>
      <c r="DG1561" s="832">
        <v>1559</v>
      </c>
    </row>
    <row r="1562" spans="1:111" s="753" customFormat="1" ht="12" hidden="1" customHeight="1" x14ac:dyDescent="0.15">
      <c r="A1562" s="1136"/>
      <c r="B1562" s="765"/>
      <c r="C1562" s="1137"/>
      <c r="D1562" s="1136"/>
      <c r="E1562" s="1137"/>
      <c r="F1562" s="1137"/>
      <c r="G1562" s="1137"/>
      <c r="H1562" s="1137"/>
      <c r="I1562" s="765"/>
      <c r="DE1562" s="818"/>
      <c r="DF1562" s="772" t="str">
        <f t="shared" si="24"/>
        <v/>
      </c>
      <c r="DG1562" s="832">
        <v>1560</v>
      </c>
    </row>
    <row r="1563" spans="1:111" s="753" customFormat="1" ht="12" hidden="1" customHeight="1" x14ac:dyDescent="0.15">
      <c r="A1563" s="1136"/>
      <c r="B1563" s="765"/>
      <c r="C1563" s="1137"/>
      <c r="D1563" s="1136"/>
      <c r="E1563" s="1137"/>
      <c r="F1563" s="1137"/>
      <c r="G1563" s="1137"/>
      <c r="H1563" s="1137"/>
      <c r="I1563" s="765"/>
      <c r="DE1563" s="818"/>
      <c r="DF1563" s="772" t="str">
        <f t="shared" si="24"/>
        <v/>
      </c>
      <c r="DG1563" s="832">
        <v>1561</v>
      </c>
    </row>
    <row r="1564" spans="1:111" s="753" customFormat="1" ht="12" hidden="1" customHeight="1" x14ac:dyDescent="0.15">
      <c r="A1564" s="1136"/>
      <c r="B1564" s="765"/>
      <c r="C1564" s="1137"/>
      <c r="D1564" s="1136"/>
      <c r="E1564" s="1137"/>
      <c r="F1564" s="1137"/>
      <c r="G1564" s="1137"/>
      <c r="H1564" s="1137"/>
      <c r="I1564" s="765"/>
      <c r="DE1564" s="818"/>
      <c r="DF1564" s="772" t="str">
        <f t="shared" si="24"/>
        <v/>
      </c>
      <c r="DG1564" s="832">
        <v>1562</v>
      </c>
    </row>
    <row r="1565" spans="1:111" s="753" customFormat="1" ht="12" hidden="1" customHeight="1" x14ac:dyDescent="0.15">
      <c r="A1565" s="1136"/>
      <c r="B1565" s="765"/>
      <c r="C1565" s="1137"/>
      <c r="D1565" s="1136"/>
      <c r="E1565" s="1137"/>
      <c r="F1565" s="1137"/>
      <c r="G1565" s="1137"/>
      <c r="H1565" s="1137"/>
      <c r="I1565" s="765"/>
      <c r="DE1565" s="818"/>
      <c r="DF1565" s="772" t="str">
        <f t="shared" si="24"/>
        <v/>
      </c>
      <c r="DG1565" s="832">
        <v>1563</v>
      </c>
    </row>
    <row r="1566" spans="1:111" s="753" customFormat="1" ht="12" hidden="1" customHeight="1" x14ac:dyDescent="0.15">
      <c r="A1566" s="1136"/>
      <c r="B1566" s="765"/>
      <c r="C1566" s="1137"/>
      <c r="D1566" s="1136"/>
      <c r="E1566" s="1137"/>
      <c r="F1566" s="1137"/>
      <c r="G1566" s="1137"/>
      <c r="H1566" s="1137"/>
      <c r="I1566" s="765"/>
      <c r="DE1566" s="818"/>
      <c r="DF1566" s="772" t="str">
        <f t="shared" si="24"/>
        <v/>
      </c>
      <c r="DG1566" s="832">
        <v>1564</v>
      </c>
    </row>
    <row r="1567" spans="1:111" s="753" customFormat="1" ht="12" hidden="1" customHeight="1" x14ac:dyDescent="0.15">
      <c r="A1567" s="1136"/>
      <c r="B1567" s="765"/>
      <c r="C1567" s="1137"/>
      <c r="D1567" s="1136"/>
      <c r="E1567" s="1137"/>
      <c r="F1567" s="1137"/>
      <c r="G1567" s="1137"/>
      <c r="H1567" s="1137"/>
      <c r="I1567" s="765"/>
      <c r="DE1567" s="818"/>
      <c r="DF1567" s="772" t="str">
        <f t="shared" si="24"/>
        <v/>
      </c>
      <c r="DG1567" s="832">
        <v>1565</v>
      </c>
    </row>
    <row r="1568" spans="1:111" s="753" customFormat="1" ht="12" hidden="1" customHeight="1" x14ac:dyDescent="0.15">
      <c r="A1568" s="1136"/>
      <c r="B1568" s="765"/>
      <c r="C1568" s="1137"/>
      <c r="D1568" s="1136"/>
      <c r="E1568" s="1137"/>
      <c r="F1568" s="1137"/>
      <c r="G1568" s="1137"/>
      <c r="H1568" s="1137"/>
      <c r="I1568" s="765"/>
      <c r="DE1568" s="818"/>
      <c r="DF1568" s="772" t="str">
        <f t="shared" si="24"/>
        <v/>
      </c>
      <c r="DG1568" s="832">
        <v>1566</v>
      </c>
    </row>
    <row r="1569" spans="1:111" s="753" customFormat="1" ht="12" hidden="1" customHeight="1" x14ac:dyDescent="0.15">
      <c r="A1569" s="1136"/>
      <c r="B1569" s="765"/>
      <c r="C1569" s="1137"/>
      <c r="D1569" s="1136"/>
      <c r="E1569" s="1137"/>
      <c r="F1569" s="1137"/>
      <c r="G1569" s="1137"/>
      <c r="H1569" s="1137"/>
      <c r="I1569" s="765"/>
      <c r="DE1569" s="818"/>
      <c r="DF1569" s="772" t="str">
        <f t="shared" si="24"/>
        <v/>
      </c>
      <c r="DG1569" s="832">
        <v>1567</v>
      </c>
    </row>
    <row r="1570" spans="1:111" s="753" customFormat="1" ht="12" hidden="1" customHeight="1" x14ac:dyDescent="0.15">
      <c r="A1570" s="1136"/>
      <c r="B1570" s="765"/>
      <c r="C1570" s="1137"/>
      <c r="D1570" s="1136"/>
      <c r="E1570" s="1137"/>
      <c r="F1570" s="1137"/>
      <c r="G1570" s="1137"/>
      <c r="H1570" s="1137"/>
      <c r="I1570" s="765"/>
      <c r="DE1570" s="818"/>
      <c r="DF1570" s="772" t="str">
        <f t="shared" si="24"/>
        <v/>
      </c>
      <c r="DG1570" s="832">
        <v>1568</v>
      </c>
    </row>
    <row r="1571" spans="1:111" s="753" customFormat="1" ht="12" hidden="1" customHeight="1" x14ac:dyDescent="0.15">
      <c r="A1571" s="1136"/>
      <c r="B1571" s="765"/>
      <c r="C1571" s="1137"/>
      <c r="D1571" s="1136"/>
      <c r="E1571" s="1137"/>
      <c r="F1571" s="1137"/>
      <c r="G1571" s="1137"/>
      <c r="H1571" s="1137"/>
      <c r="I1571" s="765"/>
      <c r="DE1571" s="818"/>
      <c r="DF1571" s="772" t="str">
        <f t="shared" si="24"/>
        <v/>
      </c>
      <c r="DG1571" s="832">
        <v>1569</v>
      </c>
    </row>
    <row r="1572" spans="1:111" s="753" customFormat="1" ht="12" hidden="1" customHeight="1" x14ac:dyDescent="0.15">
      <c r="A1572" s="1136"/>
      <c r="B1572" s="765"/>
      <c r="C1572" s="1137"/>
      <c r="D1572" s="1136"/>
      <c r="E1572" s="1137"/>
      <c r="F1572" s="1137"/>
      <c r="G1572" s="1137"/>
      <c r="H1572" s="1137"/>
      <c r="I1572" s="765"/>
      <c r="DE1572" s="818"/>
      <c r="DF1572" s="772" t="str">
        <f t="shared" si="24"/>
        <v/>
      </c>
      <c r="DG1572" s="832">
        <v>1570</v>
      </c>
    </row>
    <row r="1573" spans="1:111" s="753" customFormat="1" ht="12" hidden="1" customHeight="1" x14ac:dyDescent="0.15">
      <c r="A1573" s="1136"/>
      <c r="B1573" s="765"/>
      <c r="C1573" s="1137"/>
      <c r="D1573" s="1136"/>
      <c r="E1573" s="1137"/>
      <c r="F1573" s="1137"/>
      <c r="G1573" s="1137"/>
      <c r="H1573" s="1137"/>
      <c r="I1573" s="765"/>
      <c r="DE1573" s="818"/>
      <c r="DF1573" s="772" t="str">
        <f t="shared" si="24"/>
        <v/>
      </c>
      <c r="DG1573" s="832">
        <v>1571</v>
      </c>
    </row>
    <row r="1574" spans="1:111" s="753" customFormat="1" ht="12" hidden="1" customHeight="1" x14ac:dyDescent="0.15">
      <c r="A1574" s="1136"/>
      <c r="B1574" s="765"/>
      <c r="C1574" s="1137"/>
      <c r="D1574" s="1136"/>
      <c r="E1574" s="1137"/>
      <c r="F1574" s="1137"/>
      <c r="G1574" s="1137"/>
      <c r="H1574" s="1137"/>
      <c r="I1574" s="765"/>
      <c r="DE1574" s="818"/>
      <c r="DF1574" s="772" t="str">
        <f t="shared" si="24"/>
        <v/>
      </c>
      <c r="DG1574" s="832">
        <v>1572</v>
      </c>
    </row>
    <row r="1575" spans="1:111" s="753" customFormat="1" ht="12" hidden="1" customHeight="1" x14ac:dyDescent="0.15">
      <c r="A1575" s="1136"/>
      <c r="B1575" s="765"/>
      <c r="C1575" s="1137"/>
      <c r="D1575" s="1136"/>
      <c r="E1575" s="1137"/>
      <c r="F1575" s="1137"/>
      <c r="G1575" s="1137"/>
      <c r="H1575" s="1137"/>
      <c r="I1575" s="765"/>
      <c r="DE1575" s="818"/>
      <c r="DF1575" s="772" t="str">
        <f t="shared" si="24"/>
        <v/>
      </c>
      <c r="DG1575" s="832">
        <v>1573</v>
      </c>
    </row>
    <row r="1576" spans="1:111" s="753" customFormat="1" ht="12" hidden="1" customHeight="1" x14ac:dyDescent="0.15">
      <c r="A1576" s="1136"/>
      <c r="B1576" s="765"/>
      <c r="C1576" s="1137"/>
      <c r="D1576" s="1136"/>
      <c r="E1576" s="1137"/>
      <c r="F1576" s="1137"/>
      <c r="G1576" s="1137"/>
      <c r="H1576" s="1137"/>
      <c r="I1576" s="765"/>
      <c r="DE1576" s="818"/>
      <c r="DF1576" s="772" t="str">
        <f t="shared" si="24"/>
        <v/>
      </c>
      <c r="DG1576" s="832">
        <v>1574</v>
      </c>
    </row>
    <row r="1577" spans="1:111" s="753" customFormat="1" ht="12" hidden="1" customHeight="1" x14ac:dyDescent="0.15">
      <c r="A1577" s="1136"/>
      <c r="B1577" s="765"/>
      <c r="C1577" s="1137"/>
      <c r="D1577" s="1136"/>
      <c r="E1577" s="1137"/>
      <c r="F1577" s="1137"/>
      <c r="G1577" s="1137"/>
      <c r="H1577" s="1137"/>
      <c r="I1577" s="765"/>
      <c r="DE1577" s="818"/>
      <c r="DF1577" s="772" t="str">
        <f t="shared" si="24"/>
        <v/>
      </c>
      <c r="DG1577" s="832">
        <v>1575</v>
      </c>
    </row>
    <row r="1578" spans="1:111" s="753" customFormat="1" ht="12" hidden="1" customHeight="1" x14ac:dyDescent="0.15">
      <c r="A1578" s="1136"/>
      <c r="B1578" s="765"/>
      <c r="C1578" s="1137"/>
      <c r="D1578" s="1136"/>
      <c r="E1578" s="1137"/>
      <c r="F1578" s="1137"/>
      <c r="G1578" s="1137"/>
      <c r="H1578" s="1137"/>
      <c r="I1578" s="765"/>
      <c r="DE1578" s="818"/>
      <c r="DF1578" s="772" t="str">
        <f t="shared" si="24"/>
        <v/>
      </c>
      <c r="DG1578" s="832">
        <v>1576</v>
      </c>
    </row>
    <row r="1579" spans="1:111" s="753" customFormat="1" ht="12" hidden="1" customHeight="1" x14ac:dyDescent="0.15">
      <c r="A1579" s="1136"/>
      <c r="B1579" s="765"/>
      <c r="C1579" s="1137"/>
      <c r="D1579" s="1136"/>
      <c r="E1579" s="1137"/>
      <c r="F1579" s="1137"/>
      <c r="G1579" s="1137"/>
      <c r="H1579" s="1137"/>
      <c r="I1579" s="765"/>
      <c r="DE1579" s="818"/>
      <c r="DF1579" s="772" t="str">
        <f t="shared" si="24"/>
        <v/>
      </c>
      <c r="DG1579" s="832">
        <v>1577</v>
      </c>
    </row>
    <row r="1580" spans="1:111" s="753" customFormat="1" ht="12" hidden="1" customHeight="1" x14ac:dyDescent="0.15">
      <c r="A1580" s="1136"/>
      <c r="B1580" s="765"/>
      <c r="C1580" s="1137"/>
      <c r="D1580" s="1136"/>
      <c r="E1580" s="1137"/>
      <c r="F1580" s="1137"/>
      <c r="G1580" s="1137"/>
      <c r="H1580" s="1137"/>
      <c r="I1580" s="765"/>
      <c r="DE1580" s="818"/>
      <c r="DF1580" s="772" t="str">
        <f t="shared" si="24"/>
        <v/>
      </c>
      <c r="DG1580" s="832">
        <v>1578</v>
      </c>
    </row>
    <row r="1581" spans="1:111" s="753" customFormat="1" ht="12" hidden="1" customHeight="1" x14ac:dyDescent="0.15">
      <c r="A1581" s="1136"/>
      <c r="B1581" s="765"/>
      <c r="C1581" s="1137"/>
      <c r="D1581" s="1136"/>
      <c r="E1581" s="1137"/>
      <c r="F1581" s="1137"/>
      <c r="G1581" s="1137"/>
      <c r="H1581" s="1137"/>
      <c r="I1581" s="765"/>
      <c r="DE1581" s="818"/>
      <c r="DF1581" s="772" t="str">
        <f t="shared" si="24"/>
        <v/>
      </c>
      <c r="DG1581" s="832">
        <v>1579</v>
      </c>
    </row>
    <row r="1582" spans="1:111" s="753" customFormat="1" ht="12" hidden="1" customHeight="1" x14ac:dyDescent="0.15">
      <c r="A1582" s="1136"/>
      <c r="B1582" s="765"/>
      <c r="C1582" s="1137"/>
      <c r="D1582" s="1136"/>
      <c r="E1582" s="1137"/>
      <c r="F1582" s="1137"/>
      <c r="G1582" s="1137"/>
      <c r="H1582" s="1137"/>
      <c r="I1582" s="765"/>
      <c r="DE1582" s="818"/>
      <c r="DF1582" s="772" t="str">
        <f t="shared" si="24"/>
        <v/>
      </c>
      <c r="DG1582" s="832">
        <v>1580</v>
      </c>
    </row>
    <row r="1583" spans="1:111" s="753" customFormat="1" ht="12" hidden="1" customHeight="1" x14ac:dyDescent="0.15">
      <c r="A1583" s="1136"/>
      <c r="B1583" s="765"/>
      <c r="C1583" s="1137"/>
      <c r="D1583" s="1136"/>
      <c r="E1583" s="1137"/>
      <c r="F1583" s="1137"/>
      <c r="G1583" s="1137"/>
      <c r="H1583" s="1137"/>
      <c r="I1583" s="765"/>
      <c r="DE1583" s="818"/>
      <c r="DF1583" s="772" t="str">
        <f t="shared" si="24"/>
        <v/>
      </c>
      <c r="DG1583" s="832">
        <v>1581</v>
      </c>
    </row>
    <row r="1584" spans="1:111" s="753" customFormat="1" ht="12" hidden="1" customHeight="1" x14ac:dyDescent="0.15">
      <c r="A1584" s="1136"/>
      <c r="B1584" s="765"/>
      <c r="C1584" s="1137"/>
      <c r="D1584" s="1136"/>
      <c r="E1584" s="1137"/>
      <c r="F1584" s="1137"/>
      <c r="G1584" s="1137"/>
      <c r="H1584" s="1137"/>
      <c r="I1584" s="765"/>
      <c r="DE1584" s="818"/>
      <c r="DF1584" s="772" t="str">
        <f t="shared" si="24"/>
        <v/>
      </c>
      <c r="DG1584" s="832">
        <v>1582</v>
      </c>
    </row>
    <row r="1585" spans="1:111" s="753" customFormat="1" ht="12" hidden="1" customHeight="1" x14ac:dyDescent="0.15">
      <c r="A1585" s="1136"/>
      <c r="B1585" s="765"/>
      <c r="C1585" s="1137"/>
      <c r="D1585" s="1136"/>
      <c r="E1585" s="1137"/>
      <c r="F1585" s="1137"/>
      <c r="G1585" s="1137"/>
      <c r="H1585" s="1137"/>
      <c r="I1585" s="765"/>
      <c r="DE1585" s="818"/>
      <c r="DF1585" s="772" t="str">
        <f t="shared" si="24"/>
        <v/>
      </c>
      <c r="DG1585" s="832">
        <v>1583</v>
      </c>
    </row>
    <row r="1586" spans="1:111" s="753" customFormat="1" ht="12" hidden="1" customHeight="1" x14ac:dyDescent="0.15">
      <c r="A1586" s="1136"/>
      <c r="B1586" s="765"/>
      <c r="C1586" s="1137"/>
      <c r="D1586" s="1136"/>
      <c r="E1586" s="1137"/>
      <c r="F1586" s="1137"/>
      <c r="G1586" s="1137"/>
      <c r="H1586" s="1137"/>
      <c r="I1586" s="765"/>
      <c r="DE1586" s="818"/>
      <c r="DF1586" s="772" t="str">
        <f t="shared" si="24"/>
        <v/>
      </c>
      <c r="DG1586" s="832">
        <v>1584</v>
      </c>
    </row>
    <row r="1587" spans="1:111" s="753" customFormat="1" ht="12" hidden="1" customHeight="1" x14ac:dyDescent="0.15">
      <c r="A1587" s="1136"/>
      <c r="B1587" s="765"/>
      <c r="C1587" s="1137"/>
      <c r="D1587" s="1136"/>
      <c r="E1587" s="1137"/>
      <c r="F1587" s="1137"/>
      <c r="G1587" s="1137"/>
      <c r="H1587" s="1137"/>
      <c r="I1587" s="765"/>
      <c r="DE1587" s="818"/>
      <c r="DF1587" s="772" t="str">
        <f t="shared" si="24"/>
        <v/>
      </c>
      <c r="DG1587" s="832">
        <v>1585</v>
      </c>
    </row>
    <row r="1588" spans="1:111" s="753" customFormat="1" ht="12" hidden="1" customHeight="1" x14ac:dyDescent="0.15">
      <c r="A1588" s="1136"/>
      <c r="B1588" s="765"/>
      <c r="C1588" s="1137"/>
      <c r="D1588" s="1136"/>
      <c r="E1588" s="1137"/>
      <c r="F1588" s="1137"/>
      <c r="G1588" s="1137"/>
      <c r="H1588" s="1137"/>
      <c r="I1588" s="765"/>
      <c r="DE1588" s="818"/>
      <c r="DF1588" s="772" t="str">
        <f t="shared" si="24"/>
        <v/>
      </c>
      <c r="DG1588" s="832">
        <v>1586</v>
      </c>
    </row>
    <row r="1589" spans="1:111" s="753" customFormat="1" ht="12" hidden="1" customHeight="1" x14ac:dyDescent="0.15">
      <c r="A1589" s="1136"/>
      <c r="B1589" s="765"/>
      <c r="C1589" s="1137"/>
      <c r="D1589" s="1136"/>
      <c r="E1589" s="1137"/>
      <c r="F1589" s="1137"/>
      <c r="G1589" s="1137"/>
      <c r="H1589" s="1137"/>
      <c r="I1589" s="765"/>
      <c r="DE1589" s="818"/>
      <c r="DF1589" s="772" t="str">
        <f t="shared" si="24"/>
        <v/>
      </c>
      <c r="DG1589" s="832">
        <v>1587</v>
      </c>
    </row>
    <row r="1590" spans="1:111" s="753" customFormat="1" ht="12" hidden="1" customHeight="1" x14ac:dyDescent="0.15">
      <c r="A1590" s="1136"/>
      <c r="B1590" s="765"/>
      <c r="C1590" s="1137"/>
      <c r="D1590" s="1136"/>
      <c r="E1590" s="1137"/>
      <c r="F1590" s="1137"/>
      <c r="G1590" s="1137"/>
      <c r="H1590" s="1137"/>
      <c r="I1590" s="765"/>
      <c r="DE1590" s="818"/>
      <c r="DF1590" s="772" t="str">
        <f t="shared" si="24"/>
        <v/>
      </c>
      <c r="DG1590" s="832">
        <v>1588</v>
      </c>
    </row>
    <row r="1591" spans="1:111" s="753" customFormat="1" ht="12" hidden="1" customHeight="1" x14ac:dyDescent="0.15">
      <c r="A1591" s="1136"/>
      <c r="B1591" s="765"/>
      <c r="C1591" s="1137"/>
      <c r="D1591" s="1136"/>
      <c r="E1591" s="1137"/>
      <c r="F1591" s="1137"/>
      <c r="G1591" s="1137"/>
      <c r="H1591" s="1137"/>
      <c r="I1591" s="765"/>
      <c r="DE1591" s="818"/>
      <c r="DF1591" s="772" t="str">
        <f t="shared" si="24"/>
        <v/>
      </c>
      <c r="DG1591" s="832">
        <v>1589</v>
      </c>
    </row>
    <row r="1592" spans="1:111" s="753" customFormat="1" ht="12" hidden="1" customHeight="1" x14ac:dyDescent="0.15">
      <c r="A1592" s="1136"/>
      <c r="B1592" s="765"/>
      <c r="C1592" s="1137"/>
      <c r="D1592" s="1136"/>
      <c r="E1592" s="1137"/>
      <c r="F1592" s="1137"/>
      <c r="G1592" s="1137"/>
      <c r="H1592" s="1137"/>
      <c r="I1592" s="765"/>
      <c r="DE1592" s="818"/>
      <c r="DF1592" s="772" t="str">
        <f t="shared" si="24"/>
        <v/>
      </c>
      <c r="DG1592" s="832">
        <v>1590</v>
      </c>
    </row>
    <row r="1593" spans="1:111" s="753" customFormat="1" ht="12" hidden="1" customHeight="1" x14ac:dyDescent="0.15">
      <c r="A1593" s="1136"/>
      <c r="B1593" s="765"/>
      <c r="C1593" s="1137"/>
      <c r="D1593" s="1136"/>
      <c r="E1593" s="1137"/>
      <c r="F1593" s="1137"/>
      <c r="G1593" s="1137"/>
      <c r="H1593" s="1137"/>
      <c r="I1593" s="765"/>
      <c r="DE1593" s="818"/>
      <c r="DF1593" s="772" t="str">
        <f t="shared" si="24"/>
        <v/>
      </c>
      <c r="DG1593" s="832">
        <v>1591</v>
      </c>
    </row>
    <row r="1594" spans="1:111" s="753" customFormat="1" ht="12" hidden="1" customHeight="1" x14ac:dyDescent="0.15">
      <c r="A1594" s="1136"/>
      <c r="B1594" s="765"/>
      <c r="C1594" s="1137"/>
      <c r="D1594" s="1136"/>
      <c r="E1594" s="1137"/>
      <c r="F1594" s="1137"/>
      <c r="G1594" s="1137"/>
      <c r="H1594" s="1137"/>
      <c r="I1594" s="765"/>
      <c r="DE1594" s="818"/>
      <c r="DF1594" s="772" t="str">
        <f t="shared" si="24"/>
        <v/>
      </c>
      <c r="DG1594" s="832">
        <v>1592</v>
      </c>
    </row>
    <row r="1595" spans="1:111" s="753" customFormat="1" ht="12" hidden="1" customHeight="1" x14ac:dyDescent="0.15">
      <c r="A1595" s="1136"/>
      <c r="B1595" s="765"/>
      <c r="C1595" s="1137"/>
      <c r="D1595" s="1136"/>
      <c r="E1595" s="1137"/>
      <c r="F1595" s="1137"/>
      <c r="G1595" s="1137"/>
      <c r="H1595" s="1137"/>
      <c r="I1595" s="765"/>
      <c r="DE1595" s="818"/>
      <c r="DF1595" s="772" t="str">
        <f t="shared" si="24"/>
        <v/>
      </c>
      <c r="DG1595" s="832">
        <v>1593</v>
      </c>
    </row>
    <row r="1596" spans="1:111" s="753" customFormat="1" ht="12" hidden="1" customHeight="1" x14ac:dyDescent="0.15">
      <c r="A1596" s="1136"/>
      <c r="B1596" s="765"/>
      <c r="C1596" s="1137"/>
      <c r="D1596" s="1136"/>
      <c r="E1596" s="1137"/>
      <c r="F1596" s="1137"/>
      <c r="G1596" s="1137"/>
      <c r="H1596" s="1137"/>
      <c r="I1596" s="765"/>
      <c r="DE1596" s="818"/>
      <c r="DF1596" s="772" t="str">
        <f t="shared" si="24"/>
        <v/>
      </c>
      <c r="DG1596" s="832">
        <v>1594</v>
      </c>
    </row>
    <row r="1597" spans="1:111" s="753" customFormat="1" ht="12" hidden="1" customHeight="1" x14ac:dyDescent="0.15">
      <c r="A1597" s="1136"/>
      <c r="B1597" s="765"/>
      <c r="C1597" s="1137"/>
      <c r="D1597" s="1136"/>
      <c r="E1597" s="1137"/>
      <c r="F1597" s="1137"/>
      <c r="G1597" s="1137"/>
      <c r="H1597" s="1137"/>
      <c r="I1597" s="765"/>
      <c r="DE1597" s="818"/>
      <c r="DF1597" s="772" t="str">
        <f t="shared" si="24"/>
        <v/>
      </c>
      <c r="DG1597" s="832">
        <v>1595</v>
      </c>
    </row>
    <row r="1598" spans="1:111" s="753" customFormat="1" ht="12" hidden="1" customHeight="1" x14ac:dyDescent="0.15">
      <c r="A1598" s="1136"/>
      <c r="B1598" s="765"/>
      <c r="C1598" s="1137"/>
      <c r="D1598" s="1136"/>
      <c r="E1598" s="1137"/>
      <c r="F1598" s="1137"/>
      <c r="G1598" s="1137"/>
      <c r="H1598" s="1137"/>
      <c r="I1598" s="765"/>
      <c r="DE1598" s="818"/>
      <c r="DF1598" s="772" t="str">
        <f t="shared" si="24"/>
        <v/>
      </c>
      <c r="DG1598" s="832">
        <v>1596</v>
      </c>
    </row>
    <row r="1599" spans="1:111" s="753" customFormat="1" ht="12" hidden="1" customHeight="1" x14ac:dyDescent="0.15">
      <c r="A1599" s="1136"/>
      <c r="B1599" s="765"/>
      <c r="C1599" s="1137"/>
      <c r="D1599" s="1136"/>
      <c r="E1599" s="1137"/>
      <c r="F1599" s="1137"/>
      <c r="G1599" s="1137"/>
      <c r="H1599" s="1137"/>
      <c r="I1599" s="765"/>
      <c r="DE1599" s="818"/>
      <c r="DF1599" s="772" t="str">
        <f t="shared" si="24"/>
        <v/>
      </c>
      <c r="DG1599" s="832">
        <v>1597</v>
      </c>
    </row>
    <row r="1600" spans="1:111" s="753" customFormat="1" ht="12" hidden="1" customHeight="1" x14ac:dyDescent="0.15">
      <c r="A1600" s="1136"/>
      <c r="B1600" s="765"/>
      <c r="C1600" s="1137"/>
      <c r="D1600" s="1136"/>
      <c r="E1600" s="1137"/>
      <c r="F1600" s="1137"/>
      <c r="G1600" s="1137"/>
      <c r="H1600" s="1137"/>
      <c r="I1600" s="765"/>
      <c r="DE1600" s="818"/>
      <c r="DF1600" s="772" t="str">
        <f t="shared" si="24"/>
        <v/>
      </c>
      <c r="DG1600" s="832">
        <v>1598</v>
      </c>
    </row>
    <row r="1601" spans="1:111" s="753" customFormat="1" ht="12" hidden="1" customHeight="1" x14ac:dyDescent="0.15">
      <c r="A1601" s="1136"/>
      <c r="B1601" s="765"/>
      <c r="C1601" s="1137"/>
      <c r="D1601" s="1136"/>
      <c r="E1601" s="1137"/>
      <c r="F1601" s="1137"/>
      <c r="G1601" s="1137"/>
      <c r="H1601" s="1137"/>
      <c r="I1601" s="765"/>
      <c r="DE1601" s="818"/>
      <c r="DF1601" s="772" t="str">
        <f t="shared" si="24"/>
        <v/>
      </c>
      <c r="DG1601" s="832">
        <v>1599</v>
      </c>
    </row>
    <row r="1602" spans="1:111" s="753" customFormat="1" ht="12" hidden="1" customHeight="1" x14ac:dyDescent="0.15">
      <c r="A1602" s="1136"/>
      <c r="B1602" s="765"/>
      <c r="C1602" s="1137"/>
      <c r="D1602" s="1136"/>
      <c r="E1602" s="1137"/>
      <c r="F1602" s="1137"/>
      <c r="G1602" s="1137"/>
      <c r="H1602" s="1137"/>
      <c r="I1602" s="765"/>
      <c r="DE1602" s="818"/>
      <c r="DF1602" s="772" t="str">
        <f t="shared" si="24"/>
        <v/>
      </c>
      <c r="DG1602" s="832">
        <v>1600</v>
      </c>
    </row>
    <row r="1603" spans="1:111" s="753" customFormat="1" ht="12" hidden="1" customHeight="1" x14ac:dyDescent="0.15">
      <c r="A1603" s="1136"/>
      <c r="B1603" s="765"/>
      <c r="C1603" s="1137"/>
      <c r="D1603" s="1136"/>
      <c r="E1603" s="1137"/>
      <c r="F1603" s="1137"/>
      <c r="G1603" s="1137"/>
      <c r="H1603" s="1137"/>
      <c r="I1603" s="765"/>
      <c r="DE1603" s="818"/>
      <c r="DF1603" s="772" t="str">
        <f t="shared" si="24"/>
        <v/>
      </c>
      <c r="DG1603" s="832">
        <v>1601</v>
      </c>
    </row>
    <row r="1604" spans="1:111" s="753" customFormat="1" ht="12" hidden="1" customHeight="1" x14ac:dyDescent="0.15">
      <c r="A1604" s="1136"/>
      <c r="B1604" s="765"/>
      <c r="C1604" s="1137"/>
      <c r="D1604" s="1136"/>
      <c r="E1604" s="1137"/>
      <c r="F1604" s="1137"/>
      <c r="G1604" s="1137"/>
      <c r="H1604" s="1137"/>
      <c r="I1604" s="765"/>
      <c r="DE1604" s="818"/>
      <c r="DF1604" s="772" t="str">
        <f t="shared" si="24"/>
        <v/>
      </c>
      <c r="DG1604" s="832">
        <v>1602</v>
      </c>
    </row>
    <row r="1605" spans="1:111" s="753" customFormat="1" ht="12" hidden="1" customHeight="1" x14ac:dyDescent="0.15">
      <c r="A1605" s="1136"/>
      <c r="B1605" s="765"/>
      <c r="C1605" s="1137"/>
      <c r="D1605" s="1136"/>
      <c r="E1605" s="1137"/>
      <c r="F1605" s="1137"/>
      <c r="G1605" s="1137"/>
      <c r="H1605" s="1137"/>
      <c r="I1605" s="765"/>
      <c r="DE1605" s="818"/>
      <c r="DF1605" s="772" t="str">
        <f t="shared" si="24"/>
        <v/>
      </c>
      <c r="DG1605" s="832">
        <v>1603</v>
      </c>
    </row>
    <row r="1606" spans="1:111" s="753" customFormat="1" ht="12" hidden="1" customHeight="1" x14ac:dyDescent="0.15">
      <c r="A1606" s="1136"/>
      <c r="B1606" s="765"/>
      <c r="C1606" s="1137"/>
      <c r="D1606" s="1136"/>
      <c r="E1606" s="1137"/>
      <c r="F1606" s="1137"/>
      <c r="G1606" s="1137"/>
      <c r="H1606" s="1137"/>
      <c r="I1606" s="765"/>
      <c r="DE1606" s="818"/>
      <c r="DF1606" s="772" t="str">
        <f t="shared" si="24"/>
        <v/>
      </c>
      <c r="DG1606" s="832">
        <v>1604</v>
      </c>
    </row>
    <row r="1607" spans="1:111" s="753" customFormat="1" ht="12" hidden="1" customHeight="1" x14ac:dyDescent="0.15">
      <c r="A1607" s="1136"/>
      <c r="B1607" s="765"/>
      <c r="C1607" s="1137"/>
      <c r="D1607" s="1136"/>
      <c r="E1607" s="1137"/>
      <c r="F1607" s="1137"/>
      <c r="G1607" s="1137"/>
      <c r="H1607" s="1137"/>
      <c r="I1607" s="765"/>
      <c r="DE1607" s="818"/>
      <c r="DF1607" s="772" t="str">
        <f t="shared" ref="DF1607:DF1670" si="25">IF(COUNTA(A1607:I1607)&gt;0,DG1607,"")</f>
        <v/>
      </c>
      <c r="DG1607" s="832">
        <v>1605</v>
      </c>
    </row>
    <row r="1608" spans="1:111" s="753" customFormat="1" ht="12" hidden="1" customHeight="1" x14ac:dyDescent="0.15">
      <c r="A1608" s="1136"/>
      <c r="B1608" s="765"/>
      <c r="C1608" s="1137"/>
      <c r="D1608" s="1136"/>
      <c r="E1608" s="1137"/>
      <c r="F1608" s="1137"/>
      <c r="G1608" s="1137"/>
      <c r="H1608" s="1137"/>
      <c r="I1608" s="765"/>
      <c r="DE1608" s="818"/>
      <c r="DF1608" s="772" t="str">
        <f t="shared" si="25"/>
        <v/>
      </c>
      <c r="DG1608" s="832">
        <v>1606</v>
      </c>
    </row>
    <row r="1609" spans="1:111" s="753" customFormat="1" ht="12" hidden="1" customHeight="1" x14ac:dyDescent="0.15">
      <c r="A1609" s="1136"/>
      <c r="B1609" s="765"/>
      <c r="C1609" s="1137"/>
      <c r="D1609" s="1136"/>
      <c r="E1609" s="1137"/>
      <c r="F1609" s="1137"/>
      <c r="G1609" s="1137"/>
      <c r="H1609" s="1137"/>
      <c r="I1609" s="765"/>
      <c r="DE1609" s="818"/>
      <c r="DF1609" s="772" t="str">
        <f t="shared" si="25"/>
        <v/>
      </c>
      <c r="DG1609" s="832">
        <v>1607</v>
      </c>
    </row>
    <row r="1610" spans="1:111" s="753" customFormat="1" ht="12" hidden="1" customHeight="1" x14ac:dyDescent="0.15">
      <c r="A1610" s="1136"/>
      <c r="B1610" s="765"/>
      <c r="C1610" s="1137"/>
      <c r="D1610" s="1136"/>
      <c r="E1610" s="1137"/>
      <c r="F1610" s="1137"/>
      <c r="G1610" s="1137"/>
      <c r="H1610" s="1137"/>
      <c r="I1610" s="765"/>
      <c r="DE1610" s="818"/>
      <c r="DF1610" s="772" t="str">
        <f t="shared" si="25"/>
        <v/>
      </c>
      <c r="DG1610" s="832">
        <v>1608</v>
      </c>
    </row>
    <row r="1611" spans="1:111" s="753" customFormat="1" ht="12" hidden="1" customHeight="1" x14ac:dyDescent="0.15">
      <c r="A1611" s="1136"/>
      <c r="B1611" s="765"/>
      <c r="C1611" s="1137"/>
      <c r="D1611" s="1136"/>
      <c r="E1611" s="1137"/>
      <c r="F1611" s="1137"/>
      <c r="G1611" s="1137"/>
      <c r="H1611" s="1137"/>
      <c r="I1611" s="765"/>
      <c r="DE1611" s="818"/>
      <c r="DF1611" s="772" t="str">
        <f t="shared" si="25"/>
        <v/>
      </c>
      <c r="DG1611" s="832">
        <v>1609</v>
      </c>
    </row>
    <row r="1612" spans="1:111" s="753" customFormat="1" ht="12" hidden="1" customHeight="1" x14ac:dyDescent="0.15">
      <c r="A1612" s="1136"/>
      <c r="B1612" s="765"/>
      <c r="C1612" s="1137"/>
      <c r="D1612" s="1136"/>
      <c r="E1612" s="1137"/>
      <c r="F1612" s="1137"/>
      <c r="G1612" s="1137"/>
      <c r="H1612" s="1137"/>
      <c r="I1612" s="765"/>
      <c r="DE1612" s="818"/>
      <c r="DF1612" s="772" t="str">
        <f t="shared" si="25"/>
        <v/>
      </c>
      <c r="DG1612" s="832">
        <v>1610</v>
      </c>
    </row>
    <row r="1613" spans="1:111" s="753" customFormat="1" ht="12" hidden="1" customHeight="1" x14ac:dyDescent="0.15">
      <c r="A1613" s="1136"/>
      <c r="B1613" s="765"/>
      <c r="C1613" s="1137"/>
      <c r="D1613" s="1136"/>
      <c r="E1613" s="1137"/>
      <c r="F1613" s="1137"/>
      <c r="G1613" s="1137"/>
      <c r="H1613" s="1137"/>
      <c r="I1613" s="765"/>
      <c r="DE1613" s="818"/>
      <c r="DF1613" s="772" t="str">
        <f t="shared" si="25"/>
        <v/>
      </c>
      <c r="DG1613" s="832">
        <v>1611</v>
      </c>
    </row>
    <row r="1614" spans="1:111" s="753" customFormat="1" ht="12" hidden="1" customHeight="1" x14ac:dyDescent="0.15">
      <c r="A1614" s="1136"/>
      <c r="B1614" s="765"/>
      <c r="C1614" s="1137"/>
      <c r="D1614" s="1136"/>
      <c r="E1614" s="1137"/>
      <c r="F1614" s="1137"/>
      <c r="G1614" s="1137"/>
      <c r="H1614" s="1137"/>
      <c r="I1614" s="765"/>
      <c r="DE1614" s="818"/>
      <c r="DF1614" s="772" t="str">
        <f t="shared" si="25"/>
        <v/>
      </c>
      <c r="DG1614" s="832">
        <v>1612</v>
      </c>
    </row>
    <row r="1615" spans="1:111" s="753" customFormat="1" ht="12" hidden="1" customHeight="1" x14ac:dyDescent="0.15">
      <c r="A1615" s="1136"/>
      <c r="B1615" s="765"/>
      <c r="C1615" s="1137"/>
      <c r="D1615" s="1136"/>
      <c r="E1615" s="1137"/>
      <c r="F1615" s="1137"/>
      <c r="G1615" s="1137"/>
      <c r="H1615" s="1137"/>
      <c r="I1615" s="765"/>
      <c r="DE1615" s="818"/>
      <c r="DF1615" s="772" t="str">
        <f t="shared" si="25"/>
        <v/>
      </c>
      <c r="DG1615" s="832">
        <v>1613</v>
      </c>
    </row>
    <row r="1616" spans="1:111" s="753" customFormat="1" ht="12" hidden="1" customHeight="1" x14ac:dyDescent="0.15">
      <c r="A1616" s="1136"/>
      <c r="B1616" s="765"/>
      <c r="C1616" s="1137"/>
      <c r="D1616" s="1136"/>
      <c r="E1616" s="1137"/>
      <c r="F1616" s="1137"/>
      <c r="G1616" s="1137"/>
      <c r="H1616" s="1137"/>
      <c r="I1616" s="765"/>
      <c r="DE1616" s="818"/>
      <c r="DF1616" s="772" t="str">
        <f t="shared" si="25"/>
        <v/>
      </c>
      <c r="DG1616" s="832">
        <v>1614</v>
      </c>
    </row>
    <row r="1617" spans="1:111" s="753" customFormat="1" ht="12" hidden="1" customHeight="1" x14ac:dyDescent="0.15">
      <c r="A1617" s="1136"/>
      <c r="B1617" s="765"/>
      <c r="C1617" s="1137"/>
      <c r="D1617" s="1136"/>
      <c r="E1617" s="1137"/>
      <c r="F1617" s="1137"/>
      <c r="G1617" s="1137"/>
      <c r="H1617" s="1137"/>
      <c r="I1617" s="765"/>
      <c r="DE1617" s="818"/>
      <c r="DF1617" s="772" t="str">
        <f t="shared" si="25"/>
        <v/>
      </c>
      <c r="DG1617" s="832">
        <v>1615</v>
      </c>
    </row>
    <row r="1618" spans="1:111" s="753" customFormat="1" ht="12" hidden="1" customHeight="1" x14ac:dyDescent="0.15">
      <c r="A1618" s="1136"/>
      <c r="B1618" s="765"/>
      <c r="C1618" s="1137"/>
      <c r="D1618" s="1136"/>
      <c r="E1618" s="1137"/>
      <c r="F1618" s="1137"/>
      <c r="G1618" s="1137"/>
      <c r="H1618" s="1137"/>
      <c r="I1618" s="765"/>
      <c r="DE1618" s="818"/>
      <c r="DF1618" s="772" t="str">
        <f t="shared" si="25"/>
        <v/>
      </c>
      <c r="DG1618" s="832">
        <v>1616</v>
      </c>
    </row>
    <row r="1619" spans="1:111" s="753" customFormat="1" ht="12" hidden="1" customHeight="1" x14ac:dyDescent="0.15">
      <c r="A1619" s="1136"/>
      <c r="B1619" s="765"/>
      <c r="C1619" s="1137"/>
      <c r="D1619" s="1136"/>
      <c r="E1619" s="1137"/>
      <c r="F1619" s="1137"/>
      <c r="G1619" s="1137"/>
      <c r="H1619" s="1137"/>
      <c r="I1619" s="765"/>
      <c r="DE1619" s="818"/>
      <c r="DF1619" s="772" t="str">
        <f t="shared" si="25"/>
        <v/>
      </c>
      <c r="DG1619" s="832">
        <v>1617</v>
      </c>
    </row>
    <row r="1620" spans="1:111" s="753" customFormat="1" ht="12" hidden="1" customHeight="1" x14ac:dyDescent="0.15">
      <c r="A1620" s="1136"/>
      <c r="B1620" s="765"/>
      <c r="C1620" s="1137"/>
      <c r="D1620" s="1136"/>
      <c r="E1620" s="1137"/>
      <c r="F1620" s="1137"/>
      <c r="G1620" s="1137"/>
      <c r="H1620" s="1137"/>
      <c r="I1620" s="765"/>
      <c r="DE1620" s="818"/>
      <c r="DF1620" s="772" t="str">
        <f t="shared" si="25"/>
        <v/>
      </c>
      <c r="DG1620" s="832">
        <v>1618</v>
      </c>
    </row>
    <row r="1621" spans="1:111" s="753" customFormat="1" ht="12" hidden="1" customHeight="1" x14ac:dyDescent="0.15">
      <c r="A1621" s="1136"/>
      <c r="B1621" s="765"/>
      <c r="C1621" s="1137"/>
      <c r="D1621" s="1136"/>
      <c r="E1621" s="1137"/>
      <c r="F1621" s="1137"/>
      <c r="G1621" s="1137"/>
      <c r="H1621" s="1137"/>
      <c r="I1621" s="765"/>
      <c r="DE1621" s="818"/>
      <c r="DF1621" s="772" t="str">
        <f t="shared" si="25"/>
        <v/>
      </c>
      <c r="DG1621" s="832">
        <v>1619</v>
      </c>
    </row>
    <row r="1622" spans="1:111" s="753" customFormat="1" ht="12" hidden="1" customHeight="1" x14ac:dyDescent="0.15">
      <c r="A1622" s="1136"/>
      <c r="B1622" s="765"/>
      <c r="C1622" s="1137"/>
      <c r="D1622" s="1136"/>
      <c r="E1622" s="1137"/>
      <c r="F1622" s="1137"/>
      <c r="G1622" s="1137"/>
      <c r="H1622" s="1137"/>
      <c r="I1622" s="765"/>
      <c r="DE1622" s="818"/>
      <c r="DF1622" s="772" t="str">
        <f t="shared" si="25"/>
        <v/>
      </c>
      <c r="DG1622" s="832">
        <v>1620</v>
      </c>
    </row>
    <row r="1623" spans="1:111" s="753" customFormat="1" ht="12" hidden="1" customHeight="1" x14ac:dyDescent="0.15">
      <c r="A1623" s="1136"/>
      <c r="B1623" s="765"/>
      <c r="C1623" s="1137"/>
      <c r="D1623" s="1136"/>
      <c r="E1623" s="1137"/>
      <c r="F1623" s="1137"/>
      <c r="G1623" s="1137"/>
      <c r="H1623" s="1137"/>
      <c r="I1623" s="765"/>
      <c r="DE1623" s="818"/>
      <c r="DF1623" s="772" t="str">
        <f t="shared" si="25"/>
        <v/>
      </c>
      <c r="DG1623" s="832">
        <v>1621</v>
      </c>
    </row>
    <row r="1624" spans="1:111" s="753" customFormat="1" ht="12" hidden="1" customHeight="1" x14ac:dyDescent="0.15">
      <c r="A1624" s="1136"/>
      <c r="B1624" s="765"/>
      <c r="C1624" s="1137"/>
      <c r="D1624" s="1136"/>
      <c r="E1624" s="1137"/>
      <c r="F1624" s="1137"/>
      <c r="G1624" s="1137"/>
      <c r="H1624" s="1137"/>
      <c r="I1624" s="765"/>
      <c r="DE1624" s="818"/>
      <c r="DF1624" s="772" t="str">
        <f t="shared" si="25"/>
        <v/>
      </c>
      <c r="DG1624" s="832">
        <v>1622</v>
      </c>
    </row>
    <row r="1625" spans="1:111" s="753" customFormat="1" ht="12" hidden="1" customHeight="1" x14ac:dyDescent="0.15">
      <c r="A1625" s="1136"/>
      <c r="B1625" s="765"/>
      <c r="C1625" s="1137"/>
      <c r="D1625" s="1136"/>
      <c r="E1625" s="1137"/>
      <c r="F1625" s="1137"/>
      <c r="G1625" s="1137"/>
      <c r="H1625" s="1137"/>
      <c r="I1625" s="765"/>
      <c r="DE1625" s="818"/>
      <c r="DF1625" s="772" t="str">
        <f t="shared" si="25"/>
        <v/>
      </c>
      <c r="DG1625" s="832">
        <v>1623</v>
      </c>
    </row>
    <row r="1626" spans="1:111" s="753" customFormat="1" ht="12" hidden="1" customHeight="1" x14ac:dyDescent="0.15">
      <c r="A1626" s="1136"/>
      <c r="B1626" s="765"/>
      <c r="C1626" s="1137"/>
      <c r="D1626" s="1136"/>
      <c r="E1626" s="1137"/>
      <c r="F1626" s="1137"/>
      <c r="G1626" s="1137"/>
      <c r="H1626" s="1137"/>
      <c r="I1626" s="765"/>
      <c r="DE1626" s="818"/>
      <c r="DF1626" s="772" t="str">
        <f t="shared" si="25"/>
        <v/>
      </c>
      <c r="DG1626" s="832">
        <v>1624</v>
      </c>
    </row>
    <row r="1627" spans="1:111" s="753" customFormat="1" ht="12" hidden="1" customHeight="1" x14ac:dyDescent="0.15">
      <c r="A1627" s="1136"/>
      <c r="B1627" s="765"/>
      <c r="C1627" s="1137"/>
      <c r="D1627" s="1136"/>
      <c r="E1627" s="1137"/>
      <c r="F1627" s="1137"/>
      <c r="G1627" s="1137"/>
      <c r="H1627" s="1137"/>
      <c r="I1627" s="765"/>
      <c r="DE1627" s="818"/>
      <c r="DF1627" s="772" t="str">
        <f t="shared" si="25"/>
        <v/>
      </c>
      <c r="DG1627" s="832">
        <v>1625</v>
      </c>
    </row>
    <row r="1628" spans="1:111" s="753" customFormat="1" ht="12" hidden="1" customHeight="1" x14ac:dyDescent="0.15">
      <c r="A1628" s="1136"/>
      <c r="B1628" s="765"/>
      <c r="C1628" s="1137"/>
      <c r="D1628" s="1136"/>
      <c r="E1628" s="1137"/>
      <c r="F1628" s="1137"/>
      <c r="G1628" s="1137"/>
      <c r="H1628" s="1137"/>
      <c r="I1628" s="765"/>
      <c r="DE1628" s="818"/>
      <c r="DF1628" s="772" t="str">
        <f t="shared" si="25"/>
        <v/>
      </c>
      <c r="DG1628" s="832">
        <v>1626</v>
      </c>
    </row>
    <row r="1629" spans="1:111" s="753" customFormat="1" ht="12" hidden="1" customHeight="1" x14ac:dyDescent="0.15">
      <c r="A1629" s="1136"/>
      <c r="B1629" s="765"/>
      <c r="C1629" s="1137"/>
      <c r="D1629" s="1136"/>
      <c r="E1629" s="1137"/>
      <c r="F1629" s="1137"/>
      <c r="G1629" s="1137"/>
      <c r="H1629" s="1137"/>
      <c r="I1629" s="765"/>
      <c r="DE1629" s="818"/>
      <c r="DF1629" s="772" t="str">
        <f t="shared" si="25"/>
        <v/>
      </c>
      <c r="DG1629" s="832">
        <v>1627</v>
      </c>
    </row>
    <row r="1630" spans="1:111" s="753" customFormat="1" ht="12" hidden="1" customHeight="1" x14ac:dyDescent="0.15">
      <c r="A1630" s="1136"/>
      <c r="B1630" s="765"/>
      <c r="C1630" s="1137"/>
      <c r="D1630" s="1136"/>
      <c r="E1630" s="1137"/>
      <c r="F1630" s="1137"/>
      <c r="G1630" s="1137"/>
      <c r="H1630" s="1137"/>
      <c r="I1630" s="765"/>
      <c r="DE1630" s="818"/>
      <c r="DF1630" s="772" t="str">
        <f t="shared" si="25"/>
        <v/>
      </c>
      <c r="DG1630" s="832">
        <v>1628</v>
      </c>
    </row>
    <row r="1631" spans="1:111" s="753" customFormat="1" ht="12" hidden="1" customHeight="1" x14ac:dyDescent="0.15">
      <c r="A1631" s="1136"/>
      <c r="B1631" s="765"/>
      <c r="C1631" s="1137"/>
      <c r="D1631" s="1136"/>
      <c r="E1631" s="1137"/>
      <c r="F1631" s="1137"/>
      <c r="G1631" s="1137"/>
      <c r="H1631" s="1137"/>
      <c r="I1631" s="765"/>
      <c r="DE1631" s="818"/>
      <c r="DF1631" s="772" t="str">
        <f t="shared" si="25"/>
        <v/>
      </c>
      <c r="DG1631" s="832">
        <v>1629</v>
      </c>
    </row>
    <row r="1632" spans="1:111" s="753" customFormat="1" ht="12" hidden="1" customHeight="1" x14ac:dyDescent="0.15">
      <c r="A1632" s="1136"/>
      <c r="B1632" s="765"/>
      <c r="C1632" s="1137"/>
      <c r="D1632" s="1136"/>
      <c r="E1632" s="1137"/>
      <c r="F1632" s="1137"/>
      <c r="G1632" s="1137"/>
      <c r="H1632" s="1137"/>
      <c r="I1632" s="765"/>
      <c r="DE1632" s="818"/>
      <c r="DF1632" s="772" t="str">
        <f t="shared" si="25"/>
        <v/>
      </c>
      <c r="DG1632" s="832">
        <v>1630</v>
      </c>
    </row>
    <row r="1633" spans="1:111" s="753" customFormat="1" ht="12" hidden="1" customHeight="1" x14ac:dyDescent="0.15">
      <c r="A1633" s="1136"/>
      <c r="B1633" s="765"/>
      <c r="C1633" s="1137"/>
      <c r="D1633" s="1136"/>
      <c r="E1633" s="1137"/>
      <c r="F1633" s="1137"/>
      <c r="G1633" s="1137"/>
      <c r="H1633" s="1137"/>
      <c r="I1633" s="765"/>
      <c r="DE1633" s="818"/>
      <c r="DF1633" s="772" t="str">
        <f t="shared" si="25"/>
        <v/>
      </c>
      <c r="DG1633" s="832">
        <v>1631</v>
      </c>
    </row>
    <row r="1634" spans="1:111" s="753" customFormat="1" ht="12" hidden="1" customHeight="1" x14ac:dyDescent="0.15">
      <c r="A1634" s="1136"/>
      <c r="B1634" s="765"/>
      <c r="C1634" s="1137"/>
      <c r="D1634" s="1136"/>
      <c r="E1634" s="1137"/>
      <c r="F1634" s="1137"/>
      <c r="G1634" s="1137"/>
      <c r="H1634" s="1137"/>
      <c r="I1634" s="765"/>
      <c r="DE1634" s="818"/>
      <c r="DF1634" s="772" t="str">
        <f t="shared" si="25"/>
        <v/>
      </c>
      <c r="DG1634" s="832">
        <v>1632</v>
      </c>
    </row>
    <row r="1635" spans="1:111" s="753" customFormat="1" ht="12" hidden="1" customHeight="1" x14ac:dyDescent="0.15">
      <c r="A1635" s="1136"/>
      <c r="B1635" s="765"/>
      <c r="C1635" s="1137"/>
      <c r="D1635" s="1136"/>
      <c r="E1635" s="1137"/>
      <c r="F1635" s="1137"/>
      <c r="G1635" s="1137"/>
      <c r="H1635" s="1137"/>
      <c r="I1635" s="765"/>
      <c r="DE1635" s="818"/>
      <c r="DF1635" s="772" t="str">
        <f t="shared" si="25"/>
        <v/>
      </c>
      <c r="DG1635" s="832">
        <v>1633</v>
      </c>
    </row>
    <row r="1636" spans="1:111" s="753" customFormat="1" ht="12" hidden="1" customHeight="1" x14ac:dyDescent="0.15">
      <c r="A1636" s="1136"/>
      <c r="B1636" s="765"/>
      <c r="C1636" s="1137"/>
      <c r="D1636" s="1136"/>
      <c r="E1636" s="1137"/>
      <c r="F1636" s="1137"/>
      <c r="G1636" s="1137"/>
      <c r="H1636" s="1137"/>
      <c r="I1636" s="765"/>
      <c r="DE1636" s="818"/>
      <c r="DF1636" s="772" t="str">
        <f t="shared" si="25"/>
        <v/>
      </c>
      <c r="DG1636" s="832">
        <v>1634</v>
      </c>
    </row>
    <row r="1637" spans="1:111" s="753" customFormat="1" ht="12" hidden="1" customHeight="1" x14ac:dyDescent="0.15">
      <c r="A1637" s="1136"/>
      <c r="B1637" s="765"/>
      <c r="C1637" s="1137"/>
      <c r="D1637" s="1136"/>
      <c r="E1637" s="1137"/>
      <c r="F1637" s="1137"/>
      <c r="G1637" s="1137"/>
      <c r="H1637" s="1137"/>
      <c r="I1637" s="765"/>
      <c r="DE1637" s="818"/>
      <c r="DF1637" s="772" t="str">
        <f t="shared" si="25"/>
        <v/>
      </c>
      <c r="DG1637" s="832">
        <v>1635</v>
      </c>
    </row>
    <row r="1638" spans="1:111" s="753" customFormat="1" ht="12" hidden="1" customHeight="1" x14ac:dyDescent="0.15">
      <c r="A1638" s="1136"/>
      <c r="B1638" s="765"/>
      <c r="C1638" s="1137"/>
      <c r="D1638" s="1136"/>
      <c r="E1638" s="1137"/>
      <c r="F1638" s="1137"/>
      <c r="G1638" s="1137"/>
      <c r="H1638" s="1137"/>
      <c r="I1638" s="765"/>
      <c r="DE1638" s="818"/>
      <c r="DF1638" s="772" t="str">
        <f t="shared" si="25"/>
        <v/>
      </c>
      <c r="DG1638" s="832">
        <v>1636</v>
      </c>
    </row>
    <row r="1639" spans="1:111" s="753" customFormat="1" ht="12" hidden="1" customHeight="1" x14ac:dyDescent="0.15">
      <c r="A1639" s="1136"/>
      <c r="B1639" s="765"/>
      <c r="C1639" s="1137"/>
      <c r="D1639" s="1136"/>
      <c r="E1639" s="1137"/>
      <c r="F1639" s="1137"/>
      <c r="G1639" s="1137"/>
      <c r="H1639" s="1137"/>
      <c r="I1639" s="765"/>
      <c r="DE1639" s="818"/>
      <c r="DF1639" s="772" t="str">
        <f t="shared" si="25"/>
        <v/>
      </c>
      <c r="DG1639" s="832">
        <v>1637</v>
      </c>
    </row>
    <row r="1640" spans="1:111" s="753" customFormat="1" ht="12" hidden="1" customHeight="1" x14ac:dyDescent="0.15">
      <c r="A1640" s="1136"/>
      <c r="B1640" s="765"/>
      <c r="C1640" s="1137"/>
      <c r="D1640" s="1136"/>
      <c r="E1640" s="1137"/>
      <c r="F1640" s="1137"/>
      <c r="G1640" s="1137"/>
      <c r="H1640" s="1137"/>
      <c r="I1640" s="765"/>
      <c r="DE1640" s="818"/>
      <c r="DF1640" s="772" t="str">
        <f t="shared" si="25"/>
        <v/>
      </c>
      <c r="DG1640" s="832">
        <v>1638</v>
      </c>
    </row>
    <row r="1641" spans="1:111" s="753" customFormat="1" ht="12" hidden="1" customHeight="1" x14ac:dyDescent="0.15">
      <c r="A1641" s="1136"/>
      <c r="B1641" s="765"/>
      <c r="C1641" s="1137"/>
      <c r="D1641" s="1136"/>
      <c r="E1641" s="1137"/>
      <c r="F1641" s="1137"/>
      <c r="G1641" s="1137"/>
      <c r="H1641" s="1137"/>
      <c r="I1641" s="765"/>
      <c r="DE1641" s="818"/>
      <c r="DF1641" s="772" t="str">
        <f t="shared" si="25"/>
        <v/>
      </c>
      <c r="DG1641" s="832">
        <v>1639</v>
      </c>
    </row>
    <row r="1642" spans="1:111" s="753" customFormat="1" ht="12" hidden="1" customHeight="1" x14ac:dyDescent="0.15">
      <c r="A1642" s="1136"/>
      <c r="B1642" s="765"/>
      <c r="C1642" s="1137"/>
      <c r="D1642" s="1136"/>
      <c r="E1642" s="1137"/>
      <c r="F1642" s="1137"/>
      <c r="G1642" s="1137"/>
      <c r="H1642" s="1137"/>
      <c r="I1642" s="765"/>
      <c r="DE1642" s="818"/>
      <c r="DF1642" s="772" t="str">
        <f t="shared" si="25"/>
        <v/>
      </c>
      <c r="DG1642" s="832">
        <v>1640</v>
      </c>
    </row>
    <row r="1643" spans="1:111" s="753" customFormat="1" ht="12" hidden="1" customHeight="1" x14ac:dyDescent="0.15">
      <c r="A1643" s="1136"/>
      <c r="B1643" s="765"/>
      <c r="C1643" s="1137"/>
      <c r="D1643" s="1136"/>
      <c r="E1643" s="1137"/>
      <c r="F1643" s="1137"/>
      <c r="G1643" s="1137"/>
      <c r="H1643" s="1137"/>
      <c r="I1643" s="765"/>
      <c r="DE1643" s="818"/>
      <c r="DF1643" s="772" t="str">
        <f t="shared" si="25"/>
        <v/>
      </c>
      <c r="DG1643" s="832">
        <v>1641</v>
      </c>
    </row>
    <row r="1644" spans="1:111" s="753" customFormat="1" ht="12" hidden="1" customHeight="1" x14ac:dyDescent="0.15">
      <c r="A1644" s="1136"/>
      <c r="B1644" s="765"/>
      <c r="C1644" s="1137"/>
      <c r="D1644" s="1136"/>
      <c r="E1644" s="1137"/>
      <c r="F1644" s="1137"/>
      <c r="G1644" s="1137"/>
      <c r="H1644" s="1137"/>
      <c r="I1644" s="765"/>
      <c r="DE1644" s="818"/>
      <c r="DF1644" s="772" t="str">
        <f t="shared" si="25"/>
        <v/>
      </c>
      <c r="DG1644" s="832">
        <v>1642</v>
      </c>
    </row>
    <row r="1645" spans="1:111" s="753" customFormat="1" ht="12" hidden="1" customHeight="1" x14ac:dyDescent="0.15">
      <c r="A1645" s="1136"/>
      <c r="B1645" s="765"/>
      <c r="C1645" s="1137"/>
      <c r="D1645" s="1136"/>
      <c r="E1645" s="1137"/>
      <c r="F1645" s="1137"/>
      <c r="G1645" s="1137"/>
      <c r="H1645" s="1137"/>
      <c r="I1645" s="765"/>
      <c r="DE1645" s="818"/>
      <c r="DF1645" s="772" t="str">
        <f t="shared" si="25"/>
        <v/>
      </c>
      <c r="DG1645" s="832">
        <v>1643</v>
      </c>
    </row>
    <row r="1646" spans="1:111" s="753" customFormat="1" ht="12" hidden="1" customHeight="1" x14ac:dyDescent="0.15">
      <c r="A1646" s="1136"/>
      <c r="B1646" s="765"/>
      <c r="C1646" s="1137"/>
      <c r="D1646" s="1136"/>
      <c r="E1646" s="1137"/>
      <c r="F1646" s="1137"/>
      <c r="G1646" s="1137"/>
      <c r="H1646" s="1137"/>
      <c r="I1646" s="765"/>
      <c r="DE1646" s="818"/>
      <c r="DF1646" s="772" t="str">
        <f t="shared" si="25"/>
        <v/>
      </c>
      <c r="DG1646" s="832">
        <v>1644</v>
      </c>
    </row>
    <row r="1647" spans="1:111" s="753" customFormat="1" ht="12" hidden="1" customHeight="1" x14ac:dyDescent="0.15">
      <c r="A1647" s="1136"/>
      <c r="B1647" s="765"/>
      <c r="C1647" s="1137"/>
      <c r="D1647" s="1136"/>
      <c r="E1647" s="1137"/>
      <c r="F1647" s="1137"/>
      <c r="G1647" s="1137"/>
      <c r="H1647" s="1137"/>
      <c r="I1647" s="765"/>
      <c r="DE1647" s="818"/>
      <c r="DF1647" s="772" t="str">
        <f t="shared" si="25"/>
        <v/>
      </c>
      <c r="DG1647" s="832">
        <v>1645</v>
      </c>
    </row>
    <row r="1648" spans="1:111" s="753" customFormat="1" ht="12" hidden="1" customHeight="1" x14ac:dyDescent="0.15">
      <c r="A1648" s="1136"/>
      <c r="B1648" s="765"/>
      <c r="C1648" s="1137"/>
      <c r="D1648" s="1136"/>
      <c r="E1648" s="1137"/>
      <c r="F1648" s="1137"/>
      <c r="G1648" s="1137"/>
      <c r="H1648" s="1137"/>
      <c r="I1648" s="765"/>
      <c r="DE1648" s="818"/>
      <c r="DF1648" s="772" t="str">
        <f t="shared" si="25"/>
        <v/>
      </c>
      <c r="DG1648" s="832">
        <v>1646</v>
      </c>
    </row>
    <row r="1649" spans="1:111" s="753" customFormat="1" ht="12" hidden="1" customHeight="1" x14ac:dyDescent="0.15">
      <c r="A1649" s="1136"/>
      <c r="B1649" s="765"/>
      <c r="C1649" s="1137"/>
      <c r="D1649" s="1136"/>
      <c r="E1649" s="1137"/>
      <c r="F1649" s="1137"/>
      <c r="G1649" s="1137"/>
      <c r="H1649" s="1137"/>
      <c r="I1649" s="765"/>
      <c r="DE1649" s="818"/>
      <c r="DF1649" s="772" t="str">
        <f t="shared" si="25"/>
        <v/>
      </c>
      <c r="DG1649" s="832">
        <v>1647</v>
      </c>
    </row>
    <row r="1650" spans="1:111" s="753" customFormat="1" ht="12" hidden="1" customHeight="1" x14ac:dyDescent="0.15">
      <c r="A1650" s="1136"/>
      <c r="B1650" s="765"/>
      <c r="C1650" s="1137"/>
      <c r="D1650" s="1136"/>
      <c r="E1650" s="1137"/>
      <c r="F1650" s="1137"/>
      <c r="G1650" s="1137"/>
      <c r="H1650" s="1137"/>
      <c r="I1650" s="765"/>
      <c r="DE1650" s="818"/>
      <c r="DF1650" s="772" t="str">
        <f t="shared" si="25"/>
        <v/>
      </c>
      <c r="DG1650" s="832">
        <v>1648</v>
      </c>
    </row>
    <row r="1651" spans="1:111" s="753" customFormat="1" ht="12" hidden="1" customHeight="1" x14ac:dyDescent="0.15">
      <c r="A1651" s="1136"/>
      <c r="B1651" s="765"/>
      <c r="C1651" s="1137"/>
      <c r="D1651" s="1136"/>
      <c r="E1651" s="1137"/>
      <c r="F1651" s="1137"/>
      <c r="G1651" s="1137"/>
      <c r="H1651" s="1137"/>
      <c r="I1651" s="765"/>
      <c r="DE1651" s="818"/>
      <c r="DF1651" s="772" t="str">
        <f t="shared" si="25"/>
        <v/>
      </c>
      <c r="DG1651" s="832">
        <v>1649</v>
      </c>
    </row>
    <row r="1652" spans="1:111" s="753" customFormat="1" ht="12" hidden="1" customHeight="1" x14ac:dyDescent="0.15">
      <c r="A1652" s="1136"/>
      <c r="B1652" s="765"/>
      <c r="C1652" s="1137"/>
      <c r="D1652" s="1136"/>
      <c r="E1652" s="1137"/>
      <c r="F1652" s="1137"/>
      <c r="G1652" s="1137"/>
      <c r="H1652" s="1137"/>
      <c r="I1652" s="765"/>
      <c r="DE1652" s="818"/>
      <c r="DF1652" s="772" t="str">
        <f t="shared" si="25"/>
        <v/>
      </c>
      <c r="DG1652" s="832">
        <v>1650</v>
      </c>
    </row>
    <row r="1653" spans="1:111" s="753" customFormat="1" ht="12" hidden="1" customHeight="1" x14ac:dyDescent="0.15">
      <c r="A1653" s="1136"/>
      <c r="B1653" s="765"/>
      <c r="C1653" s="1137"/>
      <c r="D1653" s="1136"/>
      <c r="E1653" s="1137"/>
      <c r="F1653" s="1137"/>
      <c r="G1653" s="1137"/>
      <c r="H1653" s="1137"/>
      <c r="I1653" s="765"/>
      <c r="DE1653" s="818"/>
      <c r="DF1653" s="772" t="str">
        <f t="shared" si="25"/>
        <v/>
      </c>
      <c r="DG1653" s="832">
        <v>1651</v>
      </c>
    </row>
    <row r="1654" spans="1:111" s="753" customFormat="1" ht="12" hidden="1" customHeight="1" x14ac:dyDescent="0.15">
      <c r="A1654" s="1136"/>
      <c r="B1654" s="765"/>
      <c r="C1654" s="1137"/>
      <c r="D1654" s="1136"/>
      <c r="E1654" s="1137"/>
      <c r="F1654" s="1137"/>
      <c r="G1654" s="1137"/>
      <c r="H1654" s="1137"/>
      <c r="I1654" s="765"/>
      <c r="DE1654" s="818"/>
      <c r="DF1654" s="772" t="str">
        <f t="shared" si="25"/>
        <v/>
      </c>
      <c r="DG1654" s="832">
        <v>1652</v>
      </c>
    </row>
    <row r="1655" spans="1:111" s="753" customFormat="1" ht="12" hidden="1" customHeight="1" x14ac:dyDescent="0.15">
      <c r="A1655" s="1136"/>
      <c r="B1655" s="765"/>
      <c r="C1655" s="1137"/>
      <c r="D1655" s="1136"/>
      <c r="E1655" s="1137"/>
      <c r="F1655" s="1137"/>
      <c r="G1655" s="1137"/>
      <c r="H1655" s="1137"/>
      <c r="I1655" s="765"/>
      <c r="DE1655" s="818"/>
      <c r="DF1655" s="772" t="str">
        <f t="shared" si="25"/>
        <v/>
      </c>
      <c r="DG1655" s="832">
        <v>1653</v>
      </c>
    </row>
    <row r="1656" spans="1:111" s="753" customFormat="1" ht="12" hidden="1" customHeight="1" x14ac:dyDescent="0.15">
      <c r="A1656" s="1136"/>
      <c r="B1656" s="765"/>
      <c r="C1656" s="1137"/>
      <c r="D1656" s="1136"/>
      <c r="E1656" s="1137"/>
      <c r="F1656" s="1137"/>
      <c r="G1656" s="1137"/>
      <c r="H1656" s="1137"/>
      <c r="I1656" s="765"/>
      <c r="DE1656" s="818"/>
      <c r="DF1656" s="772" t="str">
        <f t="shared" si="25"/>
        <v/>
      </c>
      <c r="DG1656" s="832">
        <v>1654</v>
      </c>
    </row>
    <row r="1657" spans="1:111" s="753" customFormat="1" ht="12" hidden="1" customHeight="1" x14ac:dyDescent="0.15">
      <c r="A1657" s="1136"/>
      <c r="B1657" s="765"/>
      <c r="C1657" s="1137"/>
      <c r="D1657" s="1136"/>
      <c r="E1657" s="1137"/>
      <c r="F1657" s="1137"/>
      <c r="G1657" s="1137"/>
      <c r="H1657" s="1137"/>
      <c r="I1657" s="765"/>
      <c r="DE1657" s="818"/>
      <c r="DF1657" s="772" t="str">
        <f t="shared" si="25"/>
        <v/>
      </c>
      <c r="DG1657" s="832">
        <v>1655</v>
      </c>
    </row>
    <row r="1658" spans="1:111" s="753" customFormat="1" ht="12" hidden="1" customHeight="1" x14ac:dyDescent="0.15">
      <c r="A1658" s="1136"/>
      <c r="B1658" s="765"/>
      <c r="C1658" s="1137"/>
      <c r="D1658" s="1136"/>
      <c r="E1658" s="1137"/>
      <c r="F1658" s="1137"/>
      <c r="G1658" s="1137"/>
      <c r="H1658" s="1137"/>
      <c r="I1658" s="765"/>
      <c r="DE1658" s="818"/>
      <c r="DF1658" s="772" t="str">
        <f t="shared" si="25"/>
        <v/>
      </c>
      <c r="DG1658" s="832">
        <v>1656</v>
      </c>
    </row>
    <row r="1659" spans="1:111" s="753" customFormat="1" ht="12" hidden="1" customHeight="1" x14ac:dyDescent="0.15">
      <c r="A1659" s="1136"/>
      <c r="B1659" s="765"/>
      <c r="C1659" s="1137"/>
      <c r="D1659" s="1136"/>
      <c r="E1659" s="1137"/>
      <c r="F1659" s="1137"/>
      <c r="G1659" s="1137"/>
      <c r="H1659" s="1137"/>
      <c r="I1659" s="765"/>
      <c r="DE1659" s="818"/>
      <c r="DF1659" s="772" t="str">
        <f t="shared" si="25"/>
        <v/>
      </c>
      <c r="DG1659" s="832">
        <v>1657</v>
      </c>
    </row>
    <row r="1660" spans="1:111" s="753" customFormat="1" ht="12" hidden="1" customHeight="1" x14ac:dyDescent="0.15">
      <c r="A1660" s="1136"/>
      <c r="B1660" s="765"/>
      <c r="C1660" s="1137"/>
      <c r="D1660" s="1136"/>
      <c r="E1660" s="1137"/>
      <c r="F1660" s="1137"/>
      <c r="G1660" s="1137"/>
      <c r="H1660" s="1137"/>
      <c r="I1660" s="765"/>
      <c r="DE1660" s="818"/>
      <c r="DF1660" s="772" t="str">
        <f t="shared" si="25"/>
        <v/>
      </c>
      <c r="DG1660" s="832">
        <v>1658</v>
      </c>
    </row>
    <row r="1661" spans="1:111" s="753" customFormat="1" ht="12" hidden="1" customHeight="1" x14ac:dyDescent="0.15">
      <c r="A1661" s="1136"/>
      <c r="B1661" s="765"/>
      <c r="C1661" s="1137"/>
      <c r="D1661" s="1136"/>
      <c r="E1661" s="1137"/>
      <c r="F1661" s="1137"/>
      <c r="G1661" s="1137"/>
      <c r="H1661" s="1137"/>
      <c r="I1661" s="765"/>
      <c r="DE1661" s="818"/>
      <c r="DF1661" s="772" t="str">
        <f t="shared" si="25"/>
        <v/>
      </c>
      <c r="DG1661" s="832">
        <v>1659</v>
      </c>
    </row>
    <row r="1662" spans="1:111" s="753" customFormat="1" ht="12" hidden="1" customHeight="1" x14ac:dyDescent="0.15">
      <c r="A1662" s="1136"/>
      <c r="B1662" s="765"/>
      <c r="C1662" s="1137"/>
      <c r="D1662" s="1136"/>
      <c r="E1662" s="1137"/>
      <c r="F1662" s="1137"/>
      <c r="G1662" s="1137"/>
      <c r="H1662" s="1137"/>
      <c r="I1662" s="765"/>
      <c r="DE1662" s="818"/>
      <c r="DF1662" s="772" t="str">
        <f t="shared" si="25"/>
        <v/>
      </c>
      <c r="DG1662" s="832">
        <v>1660</v>
      </c>
    </row>
    <row r="1663" spans="1:111" s="753" customFormat="1" ht="12" hidden="1" customHeight="1" x14ac:dyDescent="0.15">
      <c r="A1663" s="1136"/>
      <c r="B1663" s="765"/>
      <c r="C1663" s="1137"/>
      <c r="D1663" s="1136"/>
      <c r="E1663" s="1137"/>
      <c r="F1663" s="1137"/>
      <c r="G1663" s="1137"/>
      <c r="H1663" s="1137"/>
      <c r="I1663" s="765"/>
      <c r="DE1663" s="818"/>
      <c r="DF1663" s="772" t="str">
        <f t="shared" si="25"/>
        <v/>
      </c>
      <c r="DG1663" s="832">
        <v>1661</v>
      </c>
    </row>
    <row r="1664" spans="1:111" s="753" customFormat="1" ht="12" hidden="1" customHeight="1" x14ac:dyDescent="0.15">
      <c r="A1664" s="1136"/>
      <c r="B1664" s="765"/>
      <c r="C1664" s="1137"/>
      <c r="D1664" s="1136"/>
      <c r="E1664" s="1137"/>
      <c r="F1664" s="1137"/>
      <c r="G1664" s="1137"/>
      <c r="H1664" s="1137"/>
      <c r="I1664" s="765"/>
      <c r="DE1664" s="818"/>
      <c r="DF1664" s="772" t="str">
        <f t="shared" si="25"/>
        <v/>
      </c>
      <c r="DG1664" s="832">
        <v>1662</v>
      </c>
    </row>
    <row r="1665" spans="1:111" s="753" customFormat="1" ht="12" hidden="1" customHeight="1" x14ac:dyDescent="0.15">
      <c r="A1665" s="1136"/>
      <c r="B1665" s="765"/>
      <c r="C1665" s="1137"/>
      <c r="D1665" s="1136"/>
      <c r="E1665" s="1137"/>
      <c r="F1665" s="1137"/>
      <c r="G1665" s="1137"/>
      <c r="H1665" s="1137"/>
      <c r="I1665" s="765"/>
      <c r="DE1665" s="818"/>
      <c r="DF1665" s="772" t="str">
        <f t="shared" si="25"/>
        <v/>
      </c>
      <c r="DG1665" s="832">
        <v>1663</v>
      </c>
    </row>
    <row r="1666" spans="1:111" s="753" customFormat="1" ht="12" hidden="1" customHeight="1" x14ac:dyDescent="0.15">
      <c r="A1666" s="1136"/>
      <c r="B1666" s="765"/>
      <c r="C1666" s="1137"/>
      <c r="D1666" s="1136"/>
      <c r="E1666" s="1137"/>
      <c r="F1666" s="1137"/>
      <c r="G1666" s="1137"/>
      <c r="H1666" s="1137"/>
      <c r="I1666" s="765"/>
      <c r="DE1666" s="818"/>
      <c r="DF1666" s="772" t="str">
        <f t="shared" si="25"/>
        <v/>
      </c>
      <c r="DG1666" s="832">
        <v>1664</v>
      </c>
    </row>
    <row r="1667" spans="1:111" s="753" customFormat="1" ht="12" hidden="1" customHeight="1" x14ac:dyDescent="0.15">
      <c r="A1667" s="1136"/>
      <c r="B1667" s="765"/>
      <c r="C1667" s="1137"/>
      <c r="D1667" s="1136"/>
      <c r="E1667" s="1137"/>
      <c r="F1667" s="1137"/>
      <c r="G1667" s="1137"/>
      <c r="H1667" s="1137"/>
      <c r="I1667" s="765"/>
      <c r="DE1667" s="818"/>
      <c r="DF1667" s="772" t="str">
        <f t="shared" si="25"/>
        <v/>
      </c>
      <c r="DG1667" s="832">
        <v>1665</v>
      </c>
    </row>
    <row r="1668" spans="1:111" s="753" customFormat="1" ht="12" hidden="1" customHeight="1" x14ac:dyDescent="0.15">
      <c r="A1668" s="1136"/>
      <c r="B1668" s="765"/>
      <c r="C1668" s="1137"/>
      <c r="D1668" s="1136"/>
      <c r="E1668" s="1137"/>
      <c r="F1668" s="1137"/>
      <c r="G1668" s="1137"/>
      <c r="H1668" s="1137"/>
      <c r="I1668" s="765"/>
      <c r="DE1668" s="818"/>
      <c r="DF1668" s="772" t="str">
        <f t="shared" si="25"/>
        <v/>
      </c>
      <c r="DG1668" s="832">
        <v>1666</v>
      </c>
    </row>
    <row r="1669" spans="1:111" s="753" customFormat="1" ht="12" hidden="1" customHeight="1" x14ac:dyDescent="0.15">
      <c r="A1669" s="1136"/>
      <c r="B1669" s="765"/>
      <c r="C1669" s="1137"/>
      <c r="D1669" s="1136"/>
      <c r="E1669" s="1137"/>
      <c r="F1669" s="1137"/>
      <c r="G1669" s="1137"/>
      <c r="H1669" s="1137"/>
      <c r="I1669" s="765"/>
      <c r="DE1669" s="818"/>
      <c r="DF1669" s="772" t="str">
        <f t="shared" si="25"/>
        <v/>
      </c>
      <c r="DG1669" s="832">
        <v>1667</v>
      </c>
    </row>
    <row r="1670" spans="1:111" s="753" customFormat="1" ht="12" hidden="1" customHeight="1" x14ac:dyDescent="0.15">
      <c r="A1670" s="1136"/>
      <c r="B1670" s="765"/>
      <c r="C1670" s="1137"/>
      <c r="D1670" s="1136"/>
      <c r="E1670" s="1137"/>
      <c r="F1670" s="1137"/>
      <c r="G1670" s="1137"/>
      <c r="H1670" s="1137"/>
      <c r="I1670" s="765"/>
      <c r="DE1670" s="818"/>
      <c r="DF1670" s="772" t="str">
        <f t="shared" si="25"/>
        <v/>
      </c>
      <c r="DG1670" s="832">
        <v>1668</v>
      </c>
    </row>
    <row r="1671" spans="1:111" s="753" customFormat="1" ht="12" hidden="1" customHeight="1" x14ac:dyDescent="0.15">
      <c r="A1671" s="1136"/>
      <c r="B1671" s="765"/>
      <c r="C1671" s="1137"/>
      <c r="D1671" s="1136"/>
      <c r="E1671" s="1137"/>
      <c r="F1671" s="1137"/>
      <c r="G1671" s="1137"/>
      <c r="H1671" s="1137"/>
      <c r="I1671" s="765"/>
      <c r="DE1671" s="818"/>
      <c r="DF1671" s="772" t="str">
        <f t="shared" ref="DF1671:DF1734" si="26">IF(COUNTA(A1671:I1671)&gt;0,DG1671,"")</f>
        <v/>
      </c>
      <c r="DG1671" s="832">
        <v>1669</v>
      </c>
    </row>
    <row r="1672" spans="1:111" s="753" customFormat="1" ht="12" hidden="1" customHeight="1" x14ac:dyDescent="0.15">
      <c r="A1672" s="1136"/>
      <c r="B1672" s="765"/>
      <c r="C1672" s="1137"/>
      <c r="D1672" s="1136"/>
      <c r="E1672" s="1137"/>
      <c r="F1672" s="1137"/>
      <c r="G1672" s="1137"/>
      <c r="H1672" s="1137"/>
      <c r="I1672" s="765"/>
      <c r="DE1672" s="818"/>
      <c r="DF1672" s="772" t="str">
        <f t="shared" si="26"/>
        <v/>
      </c>
      <c r="DG1672" s="832">
        <v>1670</v>
      </c>
    </row>
    <row r="1673" spans="1:111" s="753" customFormat="1" ht="12" hidden="1" customHeight="1" x14ac:dyDescent="0.15">
      <c r="A1673" s="1136"/>
      <c r="B1673" s="765"/>
      <c r="C1673" s="1137"/>
      <c r="D1673" s="1136"/>
      <c r="E1673" s="1137"/>
      <c r="F1673" s="1137"/>
      <c r="G1673" s="1137"/>
      <c r="H1673" s="1137"/>
      <c r="I1673" s="765"/>
      <c r="DE1673" s="818"/>
      <c r="DF1673" s="772" t="str">
        <f t="shared" si="26"/>
        <v/>
      </c>
      <c r="DG1673" s="832">
        <v>1671</v>
      </c>
    </row>
    <row r="1674" spans="1:111" s="753" customFormat="1" ht="12" hidden="1" customHeight="1" x14ac:dyDescent="0.15">
      <c r="A1674" s="1136"/>
      <c r="B1674" s="765"/>
      <c r="C1674" s="1137"/>
      <c r="D1674" s="1136"/>
      <c r="E1674" s="1137"/>
      <c r="F1674" s="1137"/>
      <c r="G1674" s="1137"/>
      <c r="H1674" s="1137"/>
      <c r="I1674" s="765"/>
      <c r="DE1674" s="818"/>
      <c r="DF1674" s="772" t="str">
        <f t="shared" si="26"/>
        <v/>
      </c>
      <c r="DG1674" s="832">
        <v>1672</v>
      </c>
    </row>
    <row r="1675" spans="1:111" s="753" customFormat="1" ht="12" hidden="1" customHeight="1" x14ac:dyDescent="0.15">
      <c r="A1675" s="1136"/>
      <c r="B1675" s="765"/>
      <c r="C1675" s="1137"/>
      <c r="D1675" s="1136"/>
      <c r="E1675" s="1137"/>
      <c r="F1675" s="1137"/>
      <c r="G1675" s="1137"/>
      <c r="H1675" s="1137"/>
      <c r="I1675" s="765"/>
      <c r="DE1675" s="818"/>
      <c r="DF1675" s="772" t="str">
        <f t="shared" si="26"/>
        <v/>
      </c>
      <c r="DG1675" s="832">
        <v>1673</v>
      </c>
    </row>
    <row r="1676" spans="1:111" s="753" customFormat="1" ht="12" hidden="1" customHeight="1" x14ac:dyDescent="0.15">
      <c r="A1676" s="1136"/>
      <c r="B1676" s="765"/>
      <c r="C1676" s="1137"/>
      <c r="D1676" s="1136"/>
      <c r="E1676" s="1137"/>
      <c r="F1676" s="1137"/>
      <c r="G1676" s="1137"/>
      <c r="H1676" s="1137"/>
      <c r="I1676" s="765"/>
      <c r="DE1676" s="818"/>
      <c r="DF1676" s="772" t="str">
        <f t="shared" si="26"/>
        <v/>
      </c>
      <c r="DG1676" s="832">
        <v>1674</v>
      </c>
    </row>
    <row r="1677" spans="1:111" s="753" customFormat="1" ht="12" hidden="1" customHeight="1" x14ac:dyDescent="0.15">
      <c r="A1677" s="1136"/>
      <c r="B1677" s="765"/>
      <c r="C1677" s="1137"/>
      <c r="D1677" s="1136"/>
      <c r="E1677" s="1137"/>
      <c r="F1677" s="1137"/>
      <c r="G1677" s="1137"/>
      <c r="H1677" s="1137"/>
      <c r="I1677" s="765"/>
      <c r="DE1677" s="818"/>
      <c r="DF1677" s="772" t="str">
        <f t="shared" si="26"/>
        <v/>
      </c>
      <c r="DG1677" s="832">
        <v>1675</v>
      </c>
    </row>
    <row r="1678" spans="1:111" s="753" customFormat="1" ht="12" hidden="1" customHeight="1" x14ac:dyDescent="0.15">
      <c r="A1678" s="1136"/>
      <c r="B1678" s="765"/>
      <c r="C1678" s="1137"/>
      <c r="D1678" s="1136"/>
      <c r="E1678" s="1137"/>
      <c r="F1678" s="1137"/>
      <c r="G1678" s="1137"/>
      <c r="H1678" s="1137"/>
      <c r="I1678" s="765"/>
      <c r="DE1678" s="818"/>
      <c r="DF1678" s="772" t="str">
        <f t="shared" si="26"/>
        <v/>
      </c>
      <c r="DG1678" s="832">
        <v>1676</v>
      </c>
    </row>
    <row r="1679" spans="1:111" s="753" customFormat="1" ht="12" hidden="1" customHeight="1" x14ac:dyDescent="0.15">
      <c r="A1679" s="1136"/>
      <c r="B1679" s="765"/>
      <c r="C1679" s="1137"/>
      <c r="D1679" s="1136"/>
      <c r="E1679" s="1137"/>
      <c r="F1679" s="1137"/>
      <c r="G1679" s="1137"/>
      <c r="H1679" s="1137"/>
      <c r="I1679" s="765"/>
      <c r="DE1679" s="818"/>
      <c r="DF1679" s="772" t="str">
        <f t="shared" si="26"/>
        <v/>
      </c>
      <c r="DG1679" s="832">
        <v>1677</v>
      </c>
    </row>
    <row r="1680" spans="1:111" s="753" customFormat="1" ht="12" hidden="1" customHeight="1" x14ac:dyDescent="0.15">
      <c r="A1680" s="1136"/>
      <c r="B1680" s="765"/>
      <c r="C1680" s="1137"/>
      <c r="D1680" s="1136"/>
      <c r="E1680" s="1137"/>
      <c r="F1680" s="1137"/>
      <c r="G1680" s="1137"/>
      <c r="H1680" s="1137"/>
      <c r="I1680" s="765"/>
      <c r="DE1680" s="818"/>
      <c r="DF1680" s="772" t="str">
        <f t="shared" si="26"/>
        <v/>
      </c>
      <c r="DG1680" s="832">
        <v>1678</v>
      </c>
    </row>
    <row r="1681" spans="1:111" s="753" customFormat="1" ht="12" hidden="1" customHeight="1" x14ac:dyDescent="0.15">
      <c r="A1681" s="1136"/>
      <c r="B1681" s="765"/>
      <c r="C1681" s="1137"/>
      <c r="D1681" s="1136"/>
      <c r="E1681" s="1137"/>
      <c r="F1681" s="1137"/>
      <c r="G1681" s="1137"/>
      <c r="H1681" s="1137"/>
      <c r="I1681" s="765"/>
      <c r="DE1681" s="818"/>
      <c r="DF1681" s="772" t="str">
        <f t="shared" si="26"/>
        <v/>
      </c>
      <c r="DG1681" s="832">
        <v>1679</v>
      </c>
    </row>
    <row r="1682" spans="1:111" s="753" customFormat="1" ht="12" hidden="1" customHeight="1" x14ac:dyDescent="0.15">
      <c r="A1682" s="1136"/>
      <c r="B1682" s="765"/>
      <c r="C1682" s="1137"/>
      <c r="D1682" s="1136"/>
      <c r="E1682" s="1137"/>
      <c r="F1682" s="1137"/>
      <c r="G1682" s="1137"/>
      <c r="H1682" s="1137"/>
      <c r="I1682" s="765"/>
      <c r="DE1682" s="818"/>
      <c r="DF1682" s="772" t="str">
        <f t="shared" si="26"/>
        <v/>
      </c>
      <c r="DG1682" s="832">
        <v>1680</v>
      </c>
    </row>
    <row r="1683" spans="1:111" s="753" customFormat="1" ht="12" hidden="1" customHeight="1" x14ac:dyDescent="0.15">
      <c r="A1683" s="1136"/>
      <c r="B1683" s="765"/>
      <c r="C1683" s="1137"/>
      <c r="D1683" s="1136"/>
      <c r="E1683" s="1137"/>
      <c r="F1683" s="1137"/>
      <c r="G1683" s="1137"/>
      <c r="H1683" s="1137"/>
      <c r="I1683" s="765"/>
      <c r="DE1683" s="818"/>
      <c r="DF1683" s="772" t="str">
        <f t="shared" si="26"/>
        <v/>
      </c>
      <c r="DG1683" s="832">
        <v>1681</v>
      </c>
    </row>
    <row r="1684" spans="1:111" s="753" customFormat="1" ht="12" hidden="1" customHeight="1" x14ac:dyDescent="0.15">
      <c r="A1684" s="1136"/>
      <c r="B1684" s="765"/>
      <c r="C1684" s="1137"/>
      <c r="D1684" s="1136"/>
      <c r="E1684" s="1137"/>
      <c r="F1684" s="1137"/>
      <c r="G1684" s="1137"/>
      <c r="H1684" s="1137"/>
      <c r="I1684" s="765"/>
      <c r="DE1684" s="818"/>
      <c r="DF1684" s="772" t="str">
        <f t="shared" si="26"/>
        <v/>
      </c>
      <c r="DG1684" s="832">
        <v>1682</v>
      </c>
    </row>
    <row r="1685" spans="1:111" s="753" customFormat="1" ht="12" hidden="1" customHeight="1" x14ac:dyDescent="0.15">
      <c r="A1685" s="1136"/>
      <c r="B1685" s="765"/>
      <c r="C1685" s="1137"/>
      <c r="D1685" s="1136"/>
      <c r="E1685" s="1137"/>
      <c r="F1685" s="1137"/>
      <c r="G1685" s="1137"/>
      <c r="H1685" s="1137"/>
      <c r="I1685" s="765"/>
      <c r="DE1685" s="818"/>
      <c r="DF1685" s="772" t="str">
        <f t="shared" si="26"/>
        <v/>
      </c>
      <c r="DG1685" s="832">
        <v>1683</v>
      </c>
    </row>
    <row r="1686" spans="1:111" s="753" customFormat="1" ht="12" hidden="1" customHeight="1" x14ac:dyDescent="0.15">
      <c r="A1686" s="1136"/>
      <c r="B1686" s="765"/>
      <c r="C1686" s="1137"/>
      <c r="D1686" s="1136"/>
      <c r="E1686" s="1137"/>
      <c r="F1686" s="1137"/>
      <c r="G1686" s="1137"/>
      <c r="H1686" s="1137"/>
      <c r="I1686" s="765"/>
      <c r="DE1686" s="818"/>
      <c r="DF1686" s="772" t="str">
        <f t="shared" si="26"/>
        <v/>
      </c>
      <c r="DG1686" s="832">
        <v>1684</v>
      </c>
    </row>
    <row r="1687" spans="1:111" s="753" customFormat="1" ht="12" hidden="1" customHeight="1" x14ac:dyDescent="0.15">
      <c r="A1687" s="1136"/>
      <c r="B1687" s="765"/>
      <c r="C1687" s="1137"/>
      <c r="D1687" s="1136"/>
      <c r="E1687" s="1137"/>
      <c r="F1687" s="1137"/>
      <c r="G1687" s="1137"/>
      <c r="H1687" s="1137"/>
      <c r="I1687" s="765"/>
      <c r="DE1687" s="818"/>
      <c r="DF1687" s="772" t="str">
        <f t="shared" si="26"/>
        <v/>
      </c>
      <c r="DG1687" s="832">
        <v>1685</v>
      </c>
    </row>
    <row r="1688" spans="1:111" s="753" customFormat="1" ht="12" hidden="1" customHeight="1" x14ac:dyDescent="0.15">
      <c r="A1688" s="1136"/>
      <c r="B1688" s="765"/>
      <c r="C1688" s="1137"/>
      <c r="D1688" s="1136"/>
      <c r="E1688" s="1137"/>
      <c r="F1688" s="1137"/>
      <c r="G1688" s="1137"/>
      <c r="H1688" s="1137"/>
      <c r="I1688" s="765"/>
      <c r="DE1688" s="818"/>
      <c r="DF1688" s="772" t="str">
        <f t="shared" si="26"/>
        <v/>
      </c>
      <c r="DG1688" s="832">
        <v>1686</v>
      </c>
    </row>
    <row r="1689" spans="1:111" s="753" customFormat="1" ht="12" hidden="1" customHeight="1" x14ac:dyDescent="0.15">
      <c r="A1689" s="1136"/>
      <c r="B1689" s="765"/>
      <c r="C1689" s="1137"/>
      <c r="D1689" s="1136"/>
      <c r="E1689" s="1137"/>
      <c r="F1689" s="1137"/>
      <c r="G1689" s="1137"/>
      <c r="H1689" s="1137"/>
      <c r="I1689" s="765"/>
      <c r="DE1689" s="818"/>
      <c r="DF1689" s="772" t="str">
        <f t="shared" si="26"/>
        <v/>
      </c>
      <c r="DG1689" s="832">
        <v>1687</v>
      </c>
    </row>
    <row r="1690" spans="1:111" s="753" customFormat="1" ht="12" hidden="1" customHeight="1" x14ac:dyDescent="0.15">
      <c r="A1690" s="1136"/>
      <c r="B1690" s="765"/>
      <c r="C1690" s="1137"/>
      <c r="D1690" s="1136"/>
      <c r="E1690" s="1137"/>
      <c r="F1690" s="1137"/>
      <c r="G1690" s="1137"/>
      <c r="H1690" s="1137"/>
      <c r="I1690" s="765"/>
      <c r="DE1690" s="818"/>
      <c r="DF1690" s="772" t="str">
        <f t="shared" si="26"/>
        <v/>
      </c>
      <c r="DG1690" s="832">
        <v>1688</v>
      </c>
    </row>
    <row r="1691" spans="1:111" s="753" customFormat="1" ht="12" hidden="1" customHeight="1" x14ac:dyDescent="0.15">
      <c r="A1691" s="1136"/>
      <c r="B1691" s="765"/>
      <c r="C1691" s="1137"/>
      <c r="D1691" s="1136"/>
      <c r="E1691" s="1137"/>
      <c r="F1691" s="1137"/>
      <c r="G1691" s="1137"/>
      <c r="H1691" s="1137"/>
      <c r="I1691" s="765"/>
      <c r="DE1691" s="818"/>
      <c r="DF1691" s="772" t="str">
        <f t="shared" si="26"/>
        <v/>
      </c>
      <c r="DG1691" s="832">
        <v>1689</v>
      </c>
    </row>
    <row r="1692" spans="1:111" s="753" customFormat="1" ht="12" hidden="1" customHeight="1" x14ac:dyDescent="0.15">
      <c r="A1692" s="1136"/>
      <c r="B1692" s="765"/>
      <c r="C1692" s="1137"/>
      <c r="D1692" s="1136"/>
      <c r="E1692" s="1137"/>
      <c r="F1692" s="1137"/>
      <c r="G1692" s="1137"/>
      <c r="H1692" s="1137"/>
      <c r="I1692" s="765"/>
      <c r="DE1692" s="818"/>
      <c r="DF1692" s="772" t="str">
        <f t="shared" si="26"/>
        <v/>
      </c>
      <c r="DG1692" s="832">
        <v>1690</v>
      </c>
    </row>
    <row r="1693" spans="1:111" s="753" customFormat="1" ht="12" hidden="1" customHeight="1" x14ac:dyDescent="0.15">
      <c r="A1693" s="1136"/>
      <c r="B1693" s="765"/>
      <c r="C1693" s="1137"/>
      <c r="D1693" s="1136"/>
      <c r="E1693" s="1137"/>
      <c r="F1693" s="1137"/>
      <c r="G1693" s="1137"/>
      <c r="H1693" s="1137"/>
      <c r="I1693" s="765"/>
      <c r="DE1693" s="818"/>
      <c r="DF1693" s="772" t="str">
        <f t="shared" si="26"/>
        <v/>
      </c>
      <c r="DG1693" s="832">
        <v>1691</v>
      </c>
    </row>
    <row r="1694" spans="1:111" s="753" customFormat="1" ht="12" hidden="1" customHeight="1" x14ac:dyDescent="0.15">
      <c r="A1694" s="1136"/>
      <c r="B1694" s="765"/>
      <c r="C1694" s="1137"/>
      <c r="D1694" s="1136"/>
      <c r="E1694" s="1137"/>
      <c r="F1694" s="1137"/>
      <c r="G1694" s="1137"/>
      <c r="H1694" s="1137"/>
      <c r="I1694" s="765"/>
      <c r="DE1694" s="818"/>
      <c r="DF1694" s="772" t="str">
        <f t="shared" si="26"/>
        <v/>
      </c>
      <c r="DG1694" s="832">
        <v>1692</v>
      </c>
    </row>
    <row r="1695" spans="1:111" s="753" customFormat="1" ht="12" hidden="1" customHeight="1" x14ac:dyDescent="0.15">
      <c r="A1695" s="1136"/>
      <c r="B1695" s="765"/>
      <c r="C1695" s="1137"/>
      <c r="D1695" s="1136"/>
      <c r="E1695" s="1137"/>
      <c r="F1695" s="1137"/>
      <c r="G1695" s="1137"/>
      <c r="H1695" s="1137"/>
      <c r="I1695" s="765"/>
      <c r="DE1695" s="818"/>
      <c r="DF1695" s="772" t="str">
        <f t="shared" si="26"/>
        <v/>
      </c>
      <c r="DG1695" s="832">
        <v>1693</v>
      </c>
    </row>
    <row r="1696" spans="1:111" s="753" customFormat="1" ht="12" hidden="1" customHeight="1" x14ac:dyDescent="0.15">
      <c r="A1696" s="1136"/>
      <c r="B1696" s="765"/>
      <c r="C1696" s="1137"/>
      <c r="D1696" s="1136"/>
      <c r="E1696" s="1137"/>
      <c r="F1696" s="1137"/>
      <c r="G1696" s="1137"/>
      <c r="H1696" s="1137"/>
      <c r="I1696" s="765"/>
      <c r="DE1696" s="818"/>
      <c r="DF1696" s="772" t="str">
        <f t="shared" si="26"/>
        <v/>
      </c>
      <c r="DG1696" s="832">
        <v>1694</v>
      </c>
    </row>
    <row r="1697" spans="1:111" s="753" customFormat="1" ht="12" hidden="1" customHeight="1" x14ac:dyDescent="0.15">
      <c r="A1697" s="1136"/>
      <c r="B1697" s="765"/>
      <c r="C1697" s="1137"/>
      <c r="D1697" s="1136"/>
      <c r="E1697" s="1137"/>
      <c r="F1697" s="1137"/>
      <c r="G1697" s="1137"/>
      <c r="H1697" s="1137"/>
      <c r="I1697" s="765"/>
      <c r="DE1697" s="818"/>
      <c r="DF1697" s="772" t="str">
        <f t="shared" si="26"/>
        <v/>
      </c>
      <c r="DG1697" s="832">
        <v>1695</v>
      </c>
    </row>
    <row r="1698" spans="1:111" s="753" customFormat="1" ht="12" hidden="1" customHeight="1" x14ac:dyDescent="0.15">
      <c r="A1698" s="1136"/>
      <c r="B1698" s="765"/>
      <c r="C1698" s="1137"/>
      <c r="D1698" s="1136"/>
      <c r="E1698" s="1137"/>
      <c r="F1698" s="1137"/>
      <c r="G1698" s="1137"/>
      <c r="H1698" s="1137"/>
      <c r="I1698" s="765"/>
      <c r="DE1698" s="818"/>
      <c r="DF1698" s="772" t="str">
        <f t="shared" si="26"/>
        <v/>
      </c>
      <c r="DG1698" s="832">
        <v>1696</v>
      </c>
    </row>
    <row r="1699" spans="1:111" s="753" customFormat="1" ht="12" hidden="1" customHeight="1" x14ac:dyDescent="0.15">
      <c r="A1699" s="1136"/>
      <c r="B1699" s="765"/>
      <c r="C1699" s="1137"/>
      <c r="D1699" s="1136"/>
      <c r="E1699" s="1137"/>
      <c r="F1699" s="1137"/>
      <c r="G1699" s="1137"/>
      <c r="H1699" s="1137"/>
      <c r="I1699" s="765"/>
      <c r="DE1699" s="818"/>
      <c r="DF1699" s="772" t="str">
        <f t="shared" si="26"/>
        <v/>
      </c>
      <c r="DG1699" s="832">
        <v>1697</v>
      </c>
    </row>
    <row r="1700" spans="1:111" s="753" customFormat="1" ht="12" hidden="1" customHeight="1" x14ac:dyDescent="0.15">
      <c r="A1700" s="1136"/>
      <c r="B1700" s="765"/>
      <c r="C1700" s="1137"/>
      <c r="D1700" s="1136"/>
      <c r="E1700" s="1137"/>
      <c r="F1700" s="1137"/>
      <c r="G1700" s="1137"/>
      <c r="H1700" s="1137"/>
      <c r="I1700" s="765"/>
      <c r="DE1700" s="818"/>
      <c r="DF1700" s="772" t="str">
        <f t="shared" si="26"/>
        <v/>
      </c>
      <c r="DG1700" s="832">
        <v>1698</v>
      </c>
    </row>
    <row r="1701" spans="1:111" s="753" customFormat="1" ht="12" hidden="1" customHeight="1" x14ac:dyDescent="0.15">
      <c r="A1701" s="1136"/>
      <c r="B1701" s="765"/>
      <c r="C1701" s="1137"/>
      <c r="D1701" s="1136"/>
      <c r="E1701" s="1137"/>
      <c r="F1701" s="1137"/>
      <c r="G1701" s="1137"/>
      <c r="H1701" s="1137"/>
      <c r="I1701" s="765"/>
      <c r="DE1701" s="818"/>
      <c r="DF1701" s="772" t="str">
        <f t="shared" si="26"/>
        <v/>
      </c>
      <c r="DG1701" s="832">
        <v>1699</v>
      </c>
    </row>
    <row r="1702" spans="1:111" s="753" customFormat="1" ht="12" hidden="1" customHeight="1" x14ac:dyDescent="0.15">
      <c r="A1702" s="1136"/>
      <c r="B1702" s="765"/>
      <c r="C1702" s="1137"/>
      <c r="D1702" s="1136"/>
      <c r="E1702" s="1137"/>
      <c r="F1702" s="1137"/>
      <c r="G1702" s="1137"/>
      <c r="H1702" s="1137"/>
      <c r="I1702" s="765"/>
      <c r="DE1702" s="818"/>
      <c r="DF1702" s="772" t="str">
        <f t="shared" si="26"/>
        <v/>
      </c>
      <c r="DG1702" s="832">
        <v>1700</v>
      </c>
    </row>
    <row r="1703" spans="1:111" s="753" customFormat="1" ht="12" hidden="1" customHeight="1" x14ac:dyDescent="0.15">
      <c r="A1703" s="1136"/>
      <c r="B1703" s="765"/>
      <c r="C1703" s="1137"/>
      <c r="D1703" s="1136"/>
      <c r="E1703" s="1137"/>
      <c r="F1703" s="1137"/>
      <c r="G1703" s="1137"/>
      <c r="H1703" s="1137"/>
      <c r="I1703" s="765"/>
      <c r="DE1703" s="818"/>
      <c r="DF1703" s="772" t="str">
        <f t="shared" si="26"/>
        <v/>
      </c>
      <c r="DG1703" s="832">
        <v>1701</v>
      </c>
    </row>
    <row r="1704" spans="1:111" s="753" customFormat="1" ht="12" hidden="1" customHeight="1" x14ac:dyDescent="0.15">
      <c r="A1704" s="1136"/>
      <c r="B1704" s="765"/>
      <c r="C1704" s="1137"/>
      <c r="D1704" s="1136"/>
      <c r="E1704" s="1137"/>
      <c r="F1704" s="1137"/>
      <c r="G1704" s="1137"/>
      <c r="H1704" s="1137"/>
      <c r="I1704" s="765"/>
      <c r="DE1704" s="818"/>
      <c r="DF1704" s="772" t="str">
        <f t="shared" si="26"/>
        <v/>
      </c>
      <c r="DG1704" s="832">
        <v>1702</v>
      </c>
    </row>
    <row r="1705" spans="1:111" s="753" customFormat="1" ht="12" hidden="1" customHeight="1" x14ac:dyDescent="0.15">
      <c r="A1705" s="1136"/>
      <c r="B1705" s="765"/>
      <c r="C1705" s="1137"/>
      <c r="D1705" s="1136"/>
      <c r="E1705" s="1137"/>
      <c r="F1705" s="1137"/>
      <c r="G1705" s="1137"/>
      <c r="H1705" s="1137"/>
      <c r="I1705" s="765"/>
      <c r="DE1705" s="818"/>
      <c r="DF1705" s="772" t="str">
        <f t="shared" si="26"/>
        <v/>
      </c>
      <c r="DG1705" s="832">
        <v>1703</v>
      </c>
    </row>
    <row r="1706" spans="1:111" s="753" customFormat="1" ht="12" hidden="1" customHeight="1" x14ac:dyDescent="0.15">
      <c r="A1706" s="1136"/>
      <c r="B1706" s="765"/>
      <c r="C1706" s="1137"/>
      <c r="D1706" s="1136"/>
      <c r="E1706" s="1137"/>
      <c r="F1706" s="1137"/>
      <c r="G1706" s="1137"/>
      <c r="H1706" s="1137"/>
      <c r="I1706" s="765"/>
      <c r="DE1706" s="818"/>
      <c r="DF1706" s="772" t="str">
        <f t="shared" si="26"/>
        <v/>
      </c>
      <c r="DG1706" s="832">
        <v>1704</v>
      </c>
    </row>
    <row r="1707" spans="1:111" s="753" customFormat="1" ht="12" hidden="1" customHeight="1" x14ac:dyDescent="0.15">
      <c r="A1707" s="1136"/>
      <c r="B1707" s="765"/>
      <c r="C1707" s="1137"/>
      <c r="D1707" s="1136"/>
      <c r="E1707" s="1137"/>
      <c r="F1707" s="1137"/>
      <c r="G1707" s="1137"/>
      <c r="H1707" s="1137"/>
      <c r="I1707" s="765"/>
      <c r="DE1707" s="818"/>
      <c r="DF1707" s="772" t="str">
        <f t="shared" si="26"/>
        <v/>
      </c>
      <c r="DG1707" s="832">
        <v>1705</v>
      </c>
    </row>
    <row r="1708" spans="1:111" s="753" customFormat="1" ht="12" hidden="1" customHeight="1" x14ac:dyDescent="0.15">
      <c r="A1708" s="1136"/>
      <c r="B1708" s="765"/>
      <c r="C1708" s="1137"/>
      <c r="D1708" s="1136"/>
      <c r="E1708" s="1137"/>
      <c r="F1708" s="1137"/>
      <c r="G1708" s="1137"/>
      <c r="H1708" s="1137"/>
      <c r="I1708" s="765"/>
      <c r="DE1708" s="818"/>
      <c r="DF1708" s="772" t="str">
        <f t="shared" si="26"/>
        <v/>
      </c>
      <c r="DG1708" s="832">
        <v>1706</v>
      </c>
    </row>
    <row r="1709" spans="1:111" s="753" customFormat="1" ht="12" hidden="1" customHeight="1" x14ac:dyDescent="0.15">
      <c r="A1709" s="1136"/>
      <c r="B1709" s="765"/>
      <c r="C1709" s="1137"/>
      <c r="D1709" s="1136"/>
      <c r="E1709" s="1137"/>
      <c r="F1709" s="1137"/>
      <c r="G1709" s="1137"/>
      <c r="H1709" s="1137"/>
      <c r="I1709" s="765"/>
      <c r="DE1709" s="818"/>
      <c r="DF1709" s="772" t="str">
        <f t="shared" si="26"/>
        <v/>
      </c>
      <c r="DG1709" s="832">
        <v>1707</v>
      </c>
    </row>
    <row r="1710" spans="1:111" s="753" customFormat="1" ht="12" hidden="1" customHeight="1" x14ac:dyDescent="0.15">
      <c r="A1710" s="1136"/>
      <c r="B1710" s="765"/>
      <c r="C1710" s="1137"/>
      <c r="D1710" s="1136"/>
      <c r="E1710" s="1137"/>
      <c r="F1710" s="1137"/>
      <c r="G1710" s="1137"/>
      <c r="H1710" s="1137"/>
      <c r="I1710" s="765"/>
      <c r="DE1710" s="818"/>
      <c r="DF1710" s="772" t="str">
        <f t="shared" si="26"/>
        <v/>
      </c>
      <c r="DG1710" s="832">
        <v>1708</v>
      </c>
    </row>
    <row r="1711" spans="1:111" s="753" customFormat="1" ht="12" hidden="1" customHeight="1" x14ac:dyDescent="0.15">
      <c r="A1711" s="1136"/>
      <c r="B1711" s="765"/>
      <c r="C1711" s="1137"/>
      <c r="D1711" s="1136"/>
      <c r="E1711" s="1137"/>
      <c r="F1711" s="1137"/>
      <c r="G1711" s="1137"/>
      <c r="H1711" s="1137"/>
      <c r="I1711" s="765"/>
      <c r="DE1711" s="818"/>
      <c r="DF1711" s="772" t="str">
        <f t="shared" si="26"/>
        <v/>
      </c>
      <c r="DG1711" s="832">
        <v>1709</v>
      </c>
    </row>
    <row r="1712" spans="1:111" s="753" customFormat="1" ht="12" hidden="1" customHeight="1" x14ac:dyDescent="0.15">
      <c r="A1712" s="1136"/>
      <c r="B1712" s="765"/>
      <c r="C1712" s="1137"/>
      <c r="D1712" s="1136"/>
      <c r="E1712" s="1137"/>
      <c r="F1712" s="1137"/>
      <c r="G1712" s="1137"/>
      <c r="H1712" s="1137"/>
      <c r="I1712" s="765"/>
      <c r="DE1712" s="818"/>
      <c r="DF1712" s="772" t="str">
        <f t="shared" si="26"/>
        <v/>
      </c>
      <c r="DG1712" s="832">
        <v>1710</v>
      </c>
    </row>
    <row r="1713" spans="1:111" s="753" customFormat="1" ht="12" hidden="1" customHeight="1" x14ac:dyDescent="0.15">
      <c r="A1713" s="1136"/>
      <c r="B1713" s="765"/>
      <c r="C1713" s="1137"/>
      <c r="D1713" s="1136"/>
      <c r="E1713" s="1137"/>
      <c r="F1713" s="1137"/>
      <c r="G1713" s="1137"/>
      <c r="H1713" s="1137"/>
      <c r="I1713" s="765"/>
      <c r="DE1713" s="818"/>
      <c r="DF1713" s="772" t="str">
        <f t="shared" si="26"/>
        <v/>
      </c>
      <c r="DG1713" s="832">
        <v>1711</v>
      </c>
    </row>
    <row r="1714" spans="1:111" s="753" customFormat="1" ht="12" hidden="1" customHeight="1" x14ac:dyDescent="0.15">
      <c r="A1714" s="1136"/>
      <c r="B1714" s="765"/>
      <c r="C1714" s="1137"/>
      <c r="D1714" s="1136"/>
      <c r="E1714" s="1137"/>
      <c r="F1714" s="1137"/>
      <c r="G1714" s="1137"/>
      <c r="H1714" s="1137"/>
      <c r="I1714" s="765"/>
      <c r="DE1714" s="818"/>
      <c r="DF1714" s="772" t="str">
        <f t="shared" si="26"/>
        <v/>
      </c>
      <c r="DG1714" s="832">
        <v>1712</v>
      </c>
    </row>
    <row r="1715" spans="1:111" s="753" customFormat="1" ht="12" hidden="1" customHeight="1" x14ac:dyDescent="0.15">
      <c r="A1715" s="1136"/>
      <c r="B1715" s="765"/>
      <c r="C1715" s="1137"/>
      <c r="D1715" s="1136"/>
      <c r="E1715" s="1137"/>
      <c r="F1715" s="1137"/>
      <c r="G1715" s="1137"/>
      <c r="H1715" s="1137"/>
      <c r="I1715" s="765"/>
      <c r="DE1715" s="818"/>
      <c r="DF1715" s="772" t="str">
        <f t="shared" si="26"/>
        <v/>
      </c>
      <c r="DG1715" s="832">
        <v>1713</v>
      </c>
    </row>
    <row r="1716" spans="1:111" s="753" customFormat="1" ht="12" hidden="1" customHeight="1" x14ac:dyDescent="0.15">
      <c r="A1716" s="1136"/>
      <c r="B1716" s="765"/>
      <c r="C1716" s="1137"/>
      <c r="D1716" s="1136"/>
      <c r="E1716" s="1137"/>
      <c r="F1716" s="1137"/>
      <c r="G1716" s="1137"/>
      <c r="H1716" s="1137"/>
      <c r="I1716" s="765"/>
      <c r="DE1716" s="818"/>
      <c r="DF1716" s="772" t="str">
        <f t="shared" si="26"/>
        <v/>
      </c>
      <c r="DG1716" s="832">
        <v>1714</v>
      </c>
    </row>
    <row r="1717" spans="1:111" s="753" customFormat="1" ht="12" hidden="1" customHeight="1" x14ac:dyDescent="0.15">
      <c r="A1717" s="1136"/>
      <c r="B1717" s="765"/>
      <c r="C1717" s="1137"/>
      <c r="D1717" s="1136"/>
      <c r="E1717" s="1137"/>
      <c r="F1717" s="1137"/>
      <c r="G1717" s="1137"/>
      <c r="H1717" s="1137"/>
      <c r="I1717" s="765"/>
      <c r="DE1717" s="818"/>
      <c r="DF1717" s="772" t="str">
        <f t="shared" si="26"/>
        <v/>
      </c>
      <c r="DG1717" s="832">
        <v>1715</v>
      </c>
    </row>
    <row r="1718" spans="1:111" s="753" customFormat="1" ht="12" hidden="1" customHeight="1" x14ac:dyDescent="0.15">
      <c r="A1718" s="1136"/>
      <c r="B1718" s="765"/>
      <c r="C1718" s="1137"/>
      <c r="D1718" s="1136"/>
      <c r="E1718" s="1137"/>
      <c r="F1718" s="1137"/>
      <c r="G1718" s="1137"/>
      <c r="H1718" s="1137"/>
      <c r="I1718" s="765"/>
      <c r="DE1718" s="818"/>
      <c r="DF1718" s="772" t="str">
        <f t="shared" si="26"/>
        <v/>
      </c>
      <c r="DG1718" s="832">
        <v>1716</v>
      </c>
    </row>
    <row r="1719" spans="1:111" s="753" customFormat="1" ht="12" hidden="1" customHeight="1" x14ac:dyDescent="0.15">
      <c r="A1719" s="1136"/>
      <c r="B1719" s="765"/>
      <c r="C1719" s="1137"/>
      <c r="D1719" s="1136"/>
      <c r="E1719" s="1137"/>
      <c r="F1719" s="1137"/>
      <c r="G1719" s="1137"/>
      <c r="H1719" s="1137"/>
      <c r="I1719" s="765"/>
      <c r="DE1719" s="818"/>
      <c r="DF1719" s="772" t="str">
        <f t="shared" si="26"/>
        <v/>
      </c>
      <c r="DG1719" s="832">
        <v>1717</v>
      </c>
    </row>
    <row r="1720" spans="1:111" s="753" customFormat="1" ht="12" hidden="1" customHeight="1" x14ac:dyDescent="0.15">
      <c r="A1720" s="1136"/>
      <c r="B1720" s="765"/>
      <c r="C1720" s="1137"/>
      <c r="D1720" s="1136"/>
      <c r="E1720" s="1137"/>
      <c r="F1720" s="1137"/>
      <c r="G1720" s="1137"/>
      <c r="H1720" s="1137"/>
      <c r="I1720" s="765"/>
      <c r="DE1720" s="818"/>
      <c r="DF1720" s="772" t="str">
        <f t="shared" si="26"/>
        <v/>
      </c>
      <c r="DG1720" s="832">
        <v>1718</v>
      </c>
    </row>
    <row r="1721" spans="1:111" s="753" customFormat="1" ht="12" hidden="1" customHeight="1" x14ac:dyDescent="0.15">
      <c r="A1721" s="1136"/>
      <c r="B1721" s="765"/>
      <c r="C1721" s="1137"/>
      <c r="D1721" s="1136"/>
      <c r="E1721" s="1137"/>
      <c r="F1721" s="1137"/>
      <c r="G1721" s="1137"/>
      <c r="H1721" s="1137"/>
      <c r="I1721" s="765"/>
      <c r="DE1721" s="818"/>
      <c r="DF1721" s="772" t="str">
        <f t="shared" si="26"/>
        <v/>
      </c>
      <c r="DG1721" s="832">
        <v>1719</v>
      </c>
    </row>
    <row r="1722" spans="1:111" s="753" customFormat="1" ht="12" hidden="1" customHeight="1" x14ac:dyDescent="0.15">
      <c r="A1722" s="1136"/>
      <c r="B1722" s="765"/>
      <c r="C1722" s="1137"/>
      <c r="D1722" s="1136"/>
      <c r="E1722" s="1137"/>
      <c r="F1722" s="1137"/>
      <c r="G1722" s="1137"/>
      <c r="H1722" s="1137"/>
      <c r="I1722" s="765"/>
      <c r="DE1722" s="818"/>
      <c r="DF1722" s="772" t="str">
        <f t="shared" si="26"/>
        <v/>
      </c>
      <c r="DG1722" s="832">
        <v>1720</v>
      </c>
    </row>
    <row r="1723" spans="1:111" s="753" customFormat="1" ht="12" hidden="1" customHeight="1" x14ac:dyDescent="0.15">
      <c r="A1723" s="1136"/>
      <c r="B1723" s="765"/>
      <c r="C1723" s="1137"/>
      <c r="D1723" s="1136"/>
      <c r="E1723" s="1137"/>
      <c r="F1723" s="1137"/>
      <c r="G1723" s="1137"/>
      <c r="H1723" s="1137"/>
      <c r="I1723" s="765"/>
      <c r="DE1723" s="818"/>
      <c r="DF1723" s="772" t="str">
        <f t="shared" si="26"/>
        <v/>
      </c>
      <c r="DG1723" s="832">
        <v>1721</v>
      </c>
    </row>
    <row r="1724" spans="1:111" s="753" customFormat="1" ht="12" hidden="1" customHeight="1" x14ac:dyDescent="0.15">
      <c r="A1724" s="1136"/>
      <c r="B1724" s="765"/>
      <c r="C1724" s="1137"/>
      <c r="D1724" s="1136"/>
      <c r="E1724" s="1137"/>
      <c r="F1724" s="1137"/>
      <c r="G1724" s="1137"/>
      <c r="H1724" s="1137"/>
      <c r="I1724" s="765"/>
      <c r="DE1724" s="818"/>
      <c r="DF1724" s="772" t="str">
        <f t="shared" si="26"/>
        <v/>
      </c>
      <c r="DG1724" s="832">
        <v>1722</v>
      </c>
    </row>
    <row r="1725" spans="1:111" s="753" customFormat="1" ht="12" hidden="1" customHeight="1" x14ac:dyDescent="0.15">
      <c r="A1725" s="1136"/>
      <c r="B1725" s="765"/>
      <c r="C1725" s="1137"/>
      <c r="D1725" s="1136"/>
      <c r="E1725" s="1137"/>
      <c r="F1725" s="1137"/>
      <c r="G1725" s="1137"/>
      <c r="H1725" s="1137"/>
      <c r="I1725" s="765"/>
      <c r="DE1725" s="818"/>
      <c r="DF1725" s="772" t="str">
        <f t="shared" si="26"/>
        <v/>
      </c>
      <c r="DG1725" s="832">
        <v>1723</v>
      </c>
    </row>
    <row r="1726" spans="1:111" s="753" customFormat="1" ht="12" hidden="1" customHeight="1" x14ac:dyDescent="0.15">
      <c r="A1726" s="1136"/>
      <c r="B1726" s="765"/>
      <c r="C1726" s="1137"/>
      <c r="D1726" s="1136"/>
      <c r="E1726" s="1137"/>
      <c r="F1726" s="1137"/>
      <c r="G1726" s="1137"/>
      <c r="H1726" s="1137"/>
      <c r="I1726" s="765"/>
      <c r="DE1726" s="818"/>
      <c r="DF1726" s="772" t="str">
        <f t="shared" si="26"/>
        <v/>
      </c>
      <c r="DG1726" s="832">
        <v>1724</v>
      </c>
    </row>
    <row r="1727" spans="1:111" s="753" customFormat="1" ht="12" hidden="1" customHeight="1" x14ac:dyDescent="0.15">
      <c r="A1727" s="1136"/>
      <c r="B1727" s="765"/>
      <c r="C1727" s="1137"/>
      <c r="D1727" s="1136"/>
      <c r="E1727" s="1137"/>
      <c r="F1727" s="1137"/>
      <c r="G1727" s="1137"/>
      <c r="H1727" s="1137"/>
      <c r="I1727" s="765"/>
      <c r="DE1727" s="818"/>
      <c r="DF1727" s="772" t="str">
        <f t="shared" si="26"/>
        <v/>
      </c>
      <c r="DG1727" s="832">
        <v>1725</v>
      </c>
    </row>
    <row r="1728" spans="1:111" s="753" customFormat="1" ht="12" hidden="1" customHeight="1" x14ac:dyDescent="0.15">
      <c r="A1728" s="1136"/>
      <c r="B1728" s="765"/>
      <c r="C1728" s="1137"/>
      <c r="D1728" s="1136"/>
      <c r="E1728" s="1137"/>
      <c r="F1728" s="1137"/>
      <c r="G1728" s="1137"/>
      <c r="H1728" s="1137"/>
      <c r="I1728" s="765"/>
      <c r="DE1728" s="818"/>
      <c r="DF1728" s="772" t="str">
        <f t="shared" si="26"/>
        <v/>
      </c>
      <c r="DG1728" s="832">
        <v>1726</v>
      </c>
    </row>
    <row r="1729" spans="1:111" s="753" customFormat="1" ht="12" hidden="1" customHeight="1" x14ac:dyDescent="0.15">
      <c r="A1729" s="1136"/>
      <c r="B1729" s="765"/>
      <c r="C1729" s="1137"/>
      <c r="D1729" s="1136"/>
      <c r="E1729" s="1137"/>
      <c r="F1729" s="1137"/>
      <c r="G1729" s="1137"/>
      <c r="H1729" s="1137"/>
      <c r="I1729" s="765"/>
      <c r="DE1729" s="818"/>
      <c r="DF1729" s="772" t="str">
        <f t="shared" si="26"/>
        <v/>
      </c>
      <c r="DG1729" s="832">
        <v>1727</v>
      </c>
    </row>
    <row r="1730" spans="1:111" s="753" customFormat="1" ht="12" hidden="1" customHeight="1" x14ac:dyDescent="0.15">
      <c r="A1730" s="1136"/>
      <c r="B1730" s="765"/>
      <c r="C1730" s="1137"/>
      <c r="D1730" s="1136"/>
      <c r="E1730" s="1137"/>
      <c r="F1730" s="1137"/>
      <c r="G1730" s="1137"/>
      <c r="H1730" s="1137"/>
      <c r="I1730" s="765"/>
      <c r="DE1730" s="818"/>
      <c r="DF1730" s="772" t="str">
        <f t="shared" si="26"/>
        <v/>
      </c>
      <c r="DG1730" s="832">
        <v>1728</v>
      </c>
    </row>
    <row r="1731" spans="1:111" s="753" customFormat="1" ht="12" hidden="1" customHeight="1" x14ac:dyDescent="0.15">
      <c r="A1731" s="1136"/>
      <c r="B1731" s="765"/>
      <c r="C1731" s="1137"/>
      <c r="D1731" s="1136"/>
      <c r="E1731" s="1137"/>
      <c r="F1731" s="1137"/>
      <c r="G1731" s="1137"/>
      <c r="H1731" s="1137"/>
      <c r="I1731" s="765"/>
      <c r="DE1731" s="818"/>
      <c r="DF1731" s="772" t="str">
        <f t="shared" si="26"/>
        <v/>
      </c>
      <c r="DG1731" s="832">
        <v>1729</v>
      </c>
    </row>
    <row r="1732" spans="1:111" s="753" customFormat="1" ht="12" hidden="1" customHeight="1" x14ac:dyDescent="0.15">
      <c r="A1732" s="1136"/>
      <c r="B1732" s="765"/>
      <c r="C1732" s="1137"/>
      <c r="D1732" s="1136"/>
      <c r="E1732" s="1137"/>
      <c r="F1732" s="1137"/>
      <c r="G1732" s="1137"/>
      <c r="H1732" s="1137"/>
      <c r="I1732" s="765"/>
      <c r="DE1732" s="818"/>
      <c r="DF1732" s="772" t="str">
        <f t="shared" si="26"/>
        <v/>
      </c>
      <c r="DG1732" s="832">
        <v>1730</v>
      </c>
    </row>
    <row r="1733" spans="1:111" s="753" customFormat="1" ht="12" hidden="1" customHeight="1" x14ac:dyDescent="0.15">
      <c r="A1733" s="1136"/>
      <c r="B1733" s="765"/>
      <c r="C1733" s="1137"/>
      <c r="D1733" s="1136"/>
      <c r="E1733" s="1137"/>
      <c r="F1733" s="1137"/>
      <c r="G1733" s="1137"/>
      <c r="H1733" s="1137"/>
      <c r="I1733" s="765"/>
      <c r="DE1733" s="818"/>
      <c r="DF1733" s="772" t="str">
        <f t="shared" si="26"/>
        <v/>
      </c>
      <c r="DG1733" s="832">
        <v>1731</v>
      </c>
    </row>
    <row r="1734" spans="1:111" s="753" customFormat="1" ht="12" hidden="1" customHeight="1" x14ac:dyDescent="0.15">
      <c r="A1734" s="1136"/>
      <c r="B1734" s="765"/>
      <c r="C1734" s="1137"/>
      <c r="D1734" s="1136"/>
      <c r="E1734" s="1137"/>
      <c r="F1734" s="1137"/>
      <c r="G1734" s="1137"/>
      <c r="H1734" s="1137"/>
      <c r="I1734" s="765"/>
      <c r="DE1734" s="818"/>
      <c r="DF1734" s="772" t="str">
        <f t="shared" si="26"/>
        <v/>
      </c>
      <c r="DG1734" s="832">
        <v>1732</v>
      </c>
    </row>
    <row r="1735" spans="1:111" s="753" customFormat="1" ht="12" hidden="1" customHeight="1" x14ac:dyDescent="0.15">
      <c r="A1735" s="1136"/>
      <c r="B1735" s="765"/>
      <c r="C1735" s="1137"/>
      <c r="D1735" s="1136"/>
      <c r="E1735" s="1137"/>
      <c r="F1735" s="1137"/>
      <c r="G1735" s="1137"/>
      <c r="H1735" s="1137"/>
      <c r="I1735" s="765"/>
      <c r="DE1735" s="818"/>
      <c r="DF1735" s="772" t="str">
        <f t="shared" ref="DF1735:DF1798" si="27">IF(COUNTA(A1735:I1735)&gt;0,DG1735,"")</f>
        <v/>
      </c>
      <c r="DG1735" s="832">
        <v>1733</v>
      </c>
    </row>
    <row r="1736" spans="1:111" s="753" customFormat="1" ht="12" hidden="1" customHeight="1" x14ac:dyDescent="0.15">
      <c r="A1736" s="1136"/>
      <c r="B1736" s="765"/>
      <c r="C1736" s="1137"/>
      <c r="D1736" s="1136"/>
      <c r="E1736" s="1137"/>
      <c r="F1736" s="1137"/>
      <c r="G1736" s="1137"/>
      <c r="H1736" s="1137"/>
      <c r="I1736" s="765"/>
      <c r="DE1736" s="818"/>
      <c r="DF1736" s="772" t="str">
        <f t="shared" si="27"/>
        <v/>
      </c>
      <c r="DG1736" s="832">
        <v>1734</v>
      </c>
    </row>
    <row r="1737" spans="1:111" s="753" customFormat="1" ht="12" hidden="1" customHeight="1" x14ac:dyDescent="0.15">
      <c r="A1737" s="1136"/>
      <c r="B1737" s="765"/>
      <c r="C1737" s="1137"/>
      <c r="D1737" s="1136"/>
      <c r="E1737" s="1137"/>
      <c r="F1737" s="1137"/>
      <c r="G1737" s="1137"/>
      <c r="H1737" s="1137"/>
      <c r="I1737" s="765"/>
      <c r="DE1737" s="818"/>
      <c r="DF1737" s="772" t="str">
        <f t="shared" si="27"/>
        <v/>
      </c>
      <c r="DG1737" s="832">
        <v>1735</v>
      </c>
    </row>
    <row r="1738" spans="1:111" s="753" customFormat="1" ht="12" hidden="1" customHeight="1" x14ac:dyDescent="0.15">
      <c r="A1738" s="1136"/>
      <c r="B1738" s="765"/>
      <c r="C1738" s="1137"/>
      <c r="D1738" s="1136"/>
      <c r="E1738" s="1137"/>
      <c r="F1738" s="1137"/>
      <c r="G1738" s="1137"/>
      <c r="H1738" s="1137"/>
      <c r="I1738" s="765"/>
      <c r="DE1738" s="818"/>
      <c r="DF1738" s="772" t="str">
        <f t="shared" si="27"/>
        <v/>
      </c>
      <c r="DG1738" s="832">
        <v>1736</v>
      </c>
    </row>
    <row r="1739" spans="1:111" s="753" customFormat="1" ht="12" hidden="1" customHeight="1" x14ac:dyDescent="0.15">
      <c r="A1739" s="1136"/>
      <c r="B1739" s="765"/>
      <c r="C1739" s="1137"/>
      <c r="D1739" s="1136"/>
      <c r="E1739" s="1137"/>
      <c r="F1739" s="1137"/>
      <c r="G1739" s="1137"/>
      <c r="H1739" s="1137"/>
      <c r="I1739" s="765"/>
      <c r="DE1739" s="818"/>
      <c r="DF1739" s="772" t="str">
        <f t="shared" si="27"/>
        <v/>
      </c>
      <c r="DG1739" s="832">
        <v>1737</v>
      </c>
    </row>
    <row r="1740" spans="1:111" s="753" customFormat="1" ht="12" hidden="1" customHeight="1" x14ac:dyDescent="0.15">
      <c r="A1740" s="1136"/>
      <c r="B1740" s="765"/>
      <c r="C1740" s="1137"/>
      <c r="D1740" s="1136"/>
      <c r="E1740" s="1137"/>
      <c r="F1740" s="1137"/>
      <c r="G1740" s="1137"/>
      <c r="H1740" s="1137"/>
      <c r="I1740" s="765"/>
      <c r="DE1740" s="818"/>
      <c r="DF1740" s="772" t="str">
        <f t="shared" si="27"/>
        <v/>
      </c>
      <c r="DG1740" s="832">
        <v>1738</v>
      </c>
    </row>
    <row r="1741" spans="1:111" s="753" customFormat="1" ht="12" hidden="1" customHeight="1" x14ac:dyDescent="0.15">
      <c r="A1741" s="1136"/>
      <c r="B1741" s="765"/>
      <c r="C1741" s="1137"/>
      <c r="D1741" s="1136"/>
      <c r="E1741" s="1137"/>
      <c r="F1741" s="1137"/>
      <c r="G1741" s="1137"/>
      <c r="H1741" s="1137"/>
      <c r="I1741" s="765"/>
      <c r="DE1741" s="818"/>
      <c r="DF1741" s="772" t="str">
        <f t="shared" si="27"/>
        <v/>
      </c>
      <c r="DG1741" s="832">
        <v>1739</v>
      </c>
    </row>
    <row r="1742" spans="1:111" s="753" customFormat="1" ht="12" hidden="1" customHeight="1" x14ac:dyDescent="0.15">
      <c r="A1742" s="1136"/>
      <c r="B1742" s="765"/>
      <c r="C1742" s="1137"/>
      <c r="D1742" s="1136"/>
      <c r="E1742" s="1137"/>
      <c r="F1742" s="1137"/>
      <c r="G1742" s="1137"/>
      <c r="H1742" s="1137"/>
      <c r="I1742" s="765"/>
      <c r="DE1742" s="818"/>
      <c r="DF1742" s="772" t="str">
        <f t="shared" si="27"/>
        <v/>
      </c>
      <c r="DG1742" s="832">
        <v>1740</v>
      </c>
    </row>
    <row r="1743" spans="1:111" s="753" customFormat="1" ht="12" hidden="1" customHeight="1" x14ac:dyDescent="0.15">
      <c r="A1743" s="1136"/>
      <c r="B1743" s="765"/>
      <c r="C1743" s="1137"/>
      <c r="D1743" s="1136"/>
      <c r="E1743" s="1137"/>
      <c r="F1743" s="1137"/>
      <c r="G1743" s="1137"/>
      <c r="H1743" s="1137"/>
      <c r="I1743" s="765"/>
      <c r="DE1743" s="818"/>
      <c r="DF1743" s="772" t="str">
        <f t="shared" si="27"/>
        <v/>
      </c>
      <c r="DG1743" s="832">
        <v>1741</v>
      </c>
    </row>
    <row r="1744" spans="1:111" s="753" customFormat="1" ht="12" hidden="1" customHeight="1" x14ac:dyDescent="0.15">
      <c r="A1744" s="1136"/>
      <c r="B1744" s="765"/>
      <c r="C1744" s="1137"/>
      <c r="D1744" s="1136"/>
      <c r="E1744" s="1137"/>
      <c r="F1744" s="1137"/>
      <c r="G1744" s="1137"/>
      <c r="H1744" s="1137"/>
      <c r="I1744" s="765"/>
      <c r="DE1744" s="818"/>
      <c r="DF1744" s="772" t="str">
        <f t="shared" si="27"/>
        <v/>
      </c>
      <c r="DG1744" s="832">
        <v>1742</v>
      </c>
    </row>
    <row r="1745" spans="1:111" s="753" customFormat="1" ht="12" hidden="1" customHeight="1" x14ac:dyDescent="0.15">
      <c r="A1745" s="1136"/>
      <c r="B1745" s="765"/>
      <c r="C1745" s="1137"/>
      <c r="D1745" s="1136"/>
      <c r="E1745" s="1137"/>
      <c r="F1745" s="1137"/>
      <c r="G1745" s="1137"/>
      <c r="H1745" s="1137"/>
      <c r="I1745" s="765"/>
      <c r="DE1745" s="818"/>
      <c r="DF1745" s="772" t="str">
        <f t="shared" si="27"/>
        <v/>
      </c>
      <c r="DG1745" s="832">
        <v>1743</v>
      </c>
    </row>
    <row r="1746" spans="1:111" s="753" customFormat="1" ht="12" hidden="1" customHeight="1" x14ac:dyDescent="0.15">
      <c r="A1746" s="1136"/>
      <c r="B1746" s="765"/>
      <c r="C1746" s="1137"/>
      <c r="D1746" s="1136"/>
      <c r="E1746" s="1137"/>
      <c r="F1746" s="1137"/>
      <c r="G1746" s="1137"/>
      <c r="H1746" s="1137"/>
      <c r="I1746" s="765"/>
      <c r="DE1746" s="818"/>
      <c r="DF1746" s="772" t="str">
        <f t="shared" si="27"/>
        <v/>
      </c>
      <c r="DG1746" s="832">
        <v>1744</v>
      </c>
    </row>
    <row r="1747" spans="1:111" s="753" customFormat="1" ht="12" hidden="1" customHeight="1" x14ac:dyDescent="0.15">
      <c r="A1747" s="1136"/>
      <c r="B1747" s="765"/>
      <c r="C1747" s="1137"/>
      <c r="D1747" s="1136"/>
      <c r="E1747" s="1137"/>
      <c r="F1747" s="1137"/>
      <c r="G1747" s="1137"/>
      <c r="H1747" s="1137"/>
      <c r="I1747" s="765"/>
      <c r="DE1747" s="818"/>
      <c r="DF1747" s="772" t="str">
        <f t="shared" si="27"/>
        <v/>
      </c>
      <c r="DG1747" s="832">
        <v>1745</v>
      </c>
    </row>
    <row r="1748" spans="1:111" s="753" customFormat="1" ht="12" hidden="1" customHeight="1" x14ac:dyDescent="0.15">
      <c r="A1748" s="1136"/>
      <c r="B1748" s="765"/>
      <c r="C1748" s="1137"/>
      <c r="D1748" s="1136"/>
      <c r="E1748" s="1137"/>
      <c r="F1748" s="1137"/>
      <c r="G1748" s="1137"/>
      <c r="H1748" s="1137"/>
      <c r="I1748" s="765"/>
      <c r="DE1748" s="818"/>
      <c r="DF1748" s="772" t="str">
        <f t="shared" si="27"/>
        <v/>
      </c>
      <c r="DG1748" s="832">
        <v>1746</v>
      </c>
    </row>
    <row r="1749" spans="1:111" s="753" customFormat="1" ht="12" hidden="1" customHeight="1" x14ac:dyDescent="0.15">
      <c r="A1749" s="1136"/>
      <c r="B1749" s="765"/>
      <c r="C1749" s="1137"/>
      <c r="D1749" s="1136"/>
      <c r="E1749" s="1137"/>
      <c r="F1749" s="1137"/>
      <c r="G1749" s="1137"/>
      <c r="H1749" s="1137"/>
      <c r="I1749" s="765"/>
      <c r="DE1749" s="818"/>
      <c r="DF1749" s="772" t="str">
        <f t="shared" si="27"/>
        <v/>
      </c>
      <c r="DG1749" s="832">
        <v>1747</v>
      </c>
    </row>
    <row r="1750" spans="1:111" s="753" customFormat="1" ht="12" hidden="1" customHeight="1" x14ac:dyDescent="0.15">
      <c r="A1750" s="1136"/>
      <c r="B1750" s="765"/>
      <c r="C1750" s="1137"/>
      <c r="D1750" s="1136"/>
      <c r="E1750" s="1137"/>
      <c r="F1750" s="1137"/>
      <c r="G1750" s="1137"/>
      <c r="H1750" s="1137"/>
      <c r="I1750" s="765"/>
      <c r="DE1750" s="818"/>
      <c r="DF1750" s="772" t="str">
        <f t="shared" si="27"/>
        <v/>
      </c>
      <c r="DG1750" s="832">
        <v>1748</v>
      </c>
    </row>
    <row r="1751" spans="1:111" s="753" customFormat="1" ht="12" hidden="1" customHeight="1" x14ac:dyDescent="0.15">
      <c r="A1751" s="1136"/>
      <c r="B1751" s="765"/>
      <c r="C1751" s="1137"/>
      <c r="D1751" s="1136"/>
      <c r="E1751" s="1137"/>
      <c r="F1751" s="1137"/>
      <c r="G1751" s="1137"/>
      <c r="H1751" s="1137"/>
      <c r="I1751" s="765"/>
      <c r="DE1751" s="818"/>
      <c r="DF1751" s="772" t="str">
        <f t="shared" si="27"/>
        <v/>
      </c>
      <c r="DG1751" s="832">
        <v>1749</v>
      </c>
    </row>
    <row r="1752" spans="1:111" s="753" customFormat="1" ht="12" hidden="1" customHeight="1" x14ac:dyDescent="0.15">
      <c r="A1752" s="1136"/>
      <c r="B1752" s="765"/>
      <c r="C1752" s="1137"/>
      <c r="D1752" s="1136"/>
      <c r="E1752" s="1137"/>
      <c r="F1752" s="1137"/>
      <c r="G1752" s="1137"/>
      <c r="H1752" s="1137"/>
      <c r="I1752" s="765"/>
      <c r="DE1752" s="818"/>
      <c r="DF1752" s="772" t="str">
        <f t="shared" si="27"/>
        <v/>
      </c>
      <c r="DG1752" s="832">
        <v>1750</v>
      </c>
    </row>
    <row r="1753" spans="1:111" s="753" customFormat="1" ht="12" hidden="1" customHeight="1" x14ac:dyDescent="0.15">
      <c r="A1753" s="1136"/>
      <c r="B1753" s="765"/>
      <c r="C1753" s="1137"/>
      <c r="D1753" s="1136"/>
      <c r="E1753" s="1137"/>
      <c r="F1753" s="1137"/>
      <c r="G1753" s="1137"/>
      <c r="H1753" s="1137"/>
      <c r="I1753" s="765"/>
      <c r="DE1753" s="818"/>
      <c r="DF1753" s="772" t="str">
        <f t="shared" si="27"/>
        <v/>
      </c>
      <c r="DG1753" s="832">
        <v>1751</v>
      </c>
    </row>
    <row r="1754" spans="1:111" s="753" customFormat="1" ht="12" hidden="1" customHeight="1" x14ac:dyDescent="0.15">
      <c r="A1754" s="1136"/>
      <c r="B1754" s="765"/>
      <c r="C1754" s="1137"/>
      <c r="D1754" s="1136"/>
      <c r="E1754" s="1137"/>
      <c r="F1754" s="1137"/>
      <c r="G1754" s="1137"/>
      <c r="H1754" s="1137"/>
      <c r="I1754" s="765"/>
      <c r="DE1754" s="818"/>
      <c r="DF1754" s="772" t="str">
        <f t="shared" si="27"/>
        <v/>
      </c>
      <c r="DG1754" s="832">
        <v>1752</v>
      </c>
    </row>
    <row r="1755" spans="1:111" s="753" customFormat="1" ht="12" hidden="1" customHeight="1" x14ac:dyDescent="0.15">
      <c r="A1755" s="1136"/>
      <c r="B1755" s="765"/>
      <c r="C1755" s="1137"/>
      <c r="D1755" s="1136"/>
      <c r="E1755" s="1137"/>
      <c r="F1755" s="1137"/>
      <c r="G1755" s="1137"/>
      <c r="H1755" s="1137"/>
      <c r="I1755" s="765"/>
      <c r="DE1755" s="818"/>
      <c r="DF1755" s="772" t="str">
        <f t="shared" si="27"/>
        <v/>
      </c>
      <c r="DG1755" s="832">
        <v>1753</v>
      </c>
    </row>
    <row r="1756" spans="1:111" s="753" customFormat="1" ht="12" hidden="1" customHeight="1" x14ac:dyDescent="0.15">
      <c r="A1756" s="1136"/>
      <c r="B1756" s="765"/>
      <c r="C1756" s="1137"/>
      <c r="D1756" s="1136"/>
      <c r="E1756" s="1137"/>
      <c r="F1756" s="1137"/>
      <c r="G1756" s="1137"/>
      <c r="H1756" s="1137"/>
      <c r="I1756" s="765"/>
      <c r="DE1756" s="818"/>
      <c r="DF1756" s="772" t="str">
        <f t="shared" si="27"/>
        <v/>
      </c>
      <c r="DG1756" s="832">
        <v>1754</v>
      </c>
    </row>
    <row r="1757" spans="1:111" s="753" customFormat="1" ht="12" hidden="1" customHeight="1" x14ac:dyDescent="0.15">
      <c r="A1757" s="1136"/>
      <c r="B1757" s="765"/>
      <c r="C1757" s="1137"/>
      <c r="D1757" s="1136"/>
      <c r="E1757" s="1137"/>
      <c r="F1757" s="1137"/>
      <c r="G1757" s="1137"/>
      <c r="H1757" s="1137"/>
      <c r="I1757" s="765"/>
      <c r="DE1757" s="818"/>
      <c r="DF1757" s="772" t="str">
        <f t="shared" si="27"/>
        <v/>
      </c>
      <c r="DG1757" s="832">
        <v>1755</v>
      </c>
    </row>
    <row r="1758" spans="1:111" s="753" customFormat="1" ht="12" hidden="1" customHeight="1" x14ac:dyDescent="0.15">
      <c r="A1758" s="1136"/>
      <c r="B1758" s="765"/>
      <c r="C1758" s="1137"/>
      <c r="D1758" s="1136"/>
      <c r="E1758" s="1137"/>
      <c r="F1758" s="1137"/>
      <c r="G1758" s="1137"/>
      <c r="H1758" s="1137"/>
      <c r="I1758" s="765"/>
      <c r="DE1758" s="818"/>
      <c r="DF1758" s="772" t="str">
        <f t="shared" si="27"/>
        <v/>
      </c>
      <c r="DG1758" s="832">
        <v>1756</v>
      </c>
    </row>
    <row r="1759" spans="1:111" s="753" customFormat="1" ht="12" hidden="1" customHeight="1" x14ac:dyDescent="0.15">
      <c r="A1759" s="1136"/>
      <c r="B1759" s="765"/>
      <c r="C1759" s="1137"/>
      <c r="D1759" s="1136"/>
      <c r="E1759" s="1137"/>
      <c r="F1759" s="1137"/>
      <c r="G1759" s="1137"/>
      <c r="H1759" s="1137"/>
      <c r="I1759" s="765"/>
      <c r="DE1759" s="818"/>
      <c r="DF1759" s="772" t="str">
        <f t="shared" si="27"/>
        <v/>
      </c>
      <c r="DG1759" s="832">
        <v>1757</v>
      </c>
    </row>
    <row r="1760" spans="1:111" s="753" customFormat="1" ht="12" hidden="1" customHeight="1" x14ac:dyDescent="0.15">
      <c r="A1760" s="1136"/>
      <c r="B1760" s="765"/>
      <c r="C1760" s="1137"/>
      <c r="D1760" s="1136"/>
      <c r="E1760" s="1137"/>
      <c r="F1760" s="1137"/>
      <c r="G1760" s="1137"/>
      <c r="H1760" s="1137"/>
      <c r="I1760" s="765"/>
      <c r="DE1760" s="818"/>
      <c r="DF1760" s="772" t="str">
        <f t="shared" si="27"/>
        <v/>
      </c>
      <c r="DG1760" s="832">
        <v>1758</v>
      </c>
    </row>
    <row r="1761" spans="1:111" s="753" customFormat="1" ht="12" hidden="1" customHeight="1" x14ac:dyDescent="0.15">
      <c r="A1761" s="1136"/>
      <c r="B1761" s="765"/>
      <c r="C1761" s="1137"/>
      <c r="D1761" s="1136"/>
      <c r="E1761" s="1137"/>
      <c r="F1761" s="1137"/>
      <c r="G1761" s="1137"/>
      <c r="H1761" s="1137"/>
      <c r="I1761" s="765"/>
      <c r="DE1761" s="818"/>
      <c r="DF1761" s="772" t="str">
        <f t="shared" si="27"/>
        <v/>
      </c>
      <c r="DG1761" s="832">
        <v>1759</v>
      </c>
    </row>
    <row r="1762" spans="1:111" s="753" customFormat="1" ht="12" hidden="1" customHeight="1" x14ac:dyDescent="0.15">
      <c r="A1762" s="1136"/>
      <c r="B1762" s="765"/>
      <c r="C1762" s="1137"/>
      <c r="D1762" s="1136"/>
      <c r="E1762" s="1137"/>
      <c r="F1762" s="1137"/>
      <c r="G1762" s="1137"/>
      <c r="H1762" s="1137"/>
      <c r="I1762" s="765"/>
      <c r="DE1762" s="818"/>
      <c r="DF1762" s="772" t="str">
        <f t="shared" si="27"/>
        <v/>
      </c>
      <c r="DG1762" s="832">
        <v>1760</v>
      </c>
    </row>
    <row r="1763" spans="1:111" s="753" customFormat="1" ht="12" hidden="1" customHeight="1" x14ac:dyDescent="0.15">
      <c r="A1763" s="1136"/>
      <c r="B1763" s="765"/>
      <c r="C1763" s="1137"/>
      <c r="D1763" s="1136"/>
      <c r="E1763" s="1137"/>
      <c r="F1763" s="1137"/>
      <c r="G1763" s="1137"/>
      <c r="H1763" s="1137"/>
      <c r="I1763" s="765"/>
      <c r="DE1763" s="818"/>
      <c r="DF1763" s="772" t="str">
        <f t="shared" si="27"/>
        <v/>
      </c>
      <c r="DG1763" s="832">
        <v>1761</v>
      </c>
    </row>
    <row r="1764" spans="1:111" s="753" customFormat="1" ht="12" hidden="1" customHeight="1" x14ac:dyDescent="0.15">
      <c r="A1764" s="1136"/>
      <c r="B1764" s="765"/>
      <c r="C1764" s="1137"/>
      <c r="D1764" s="1136"/>
      <c r="E1764" s="1137"/>
      <c r="F1764" s="1137"/>
      <c r="G1764" s="1137"/>
      <c r="H1764" s="1137"/>
      <c r="I1764" s="765"/>
      <c r="DE1764" s="818"/>
      <c r="DF1764" s="772" t="str">
        <f t="shared" si="27"/>
        <v/>
      </c>
      <c r="DG1764" s="832">
        <v>1762</v>
      </c>
    </row>
    <row r="1765" spans="1:111" s="753" customFormat="1" ht="12" hidden="1" customHeight="1" x14ac:dyDescent="0.15">
      <c r="A1765" s="1136"/>
      <c r="B1765" s="765"/>
      <c r="C1765" s="1137"/>
      <c r="D1765" s="1136"/>
      <c r="E1765" s="1137"/>
      <c r="F1765" s="1137"/>
      <c r="G1765" s="1137"/>
      <c r="H1765" s="1137"/>
      <c r="I1765" s="765"/>
      <c r="DE1765" s="818"/>
      <c r="DF1765" s="772" t="str">
        <f t="shared" si="27"/>
        <v/>
      </c>
      <c r="DG1765" s="832">
        <v>1763</v>
      </c>
    </row>
    <row r="1766" spans="1:111" s="753" customFormat="1" ht="12" hidden="1" customHeight="1" x14ac:dyDescent="0.15">
      <c r="A1766" s="1136"/>
      <c r="B1766" s="765"/>
      <c r="C1766" s="1137"/>
      <c r="D1766" s="1136"/>
      <c r="E1766" s="1137"/>
      <c r="F1766" s="1137"/>
      <c r="G1766" s="1137"/>
      <c r="H1766" s="1137"/>
      <c r="I1766" s="765"/>
      <c r="DE1766" s="818"/>
      <c r="DF1766" s="772" t="str">
        <f t="shared" si="27"/>
        <v/>
      </c>
      <c r="DG1766" s="832">
        <v>1764</v>
      </c>
    </row>
    <row r="1767" spans="1:111" s="753" customFormat="1" ht="12" hidden="1" customHeight="1" x14ac:dyDescent="0.15">
      <c r="A1767" s="1136"/>
      <c r="B1767" s="765"/>
      <c r="C1767" s="1137"/>
      <c r="D1767" s="1136"/>
      <c r="E1767" s="1137"/>
      <c r="F1767" s="1137"/>
      <c r="G1767" s="1137"/>
      <c r="H1767" s="1137"/>
      <c r="I1767" s="765"/>
      <c r="DE1767" s="818"/>
      <c r="DF1767" s="772" t="str">
        <f t="shared" si="27"/>
        <v/>
      </c>
      <c r="DG1767" s="832">
        <v>1765</v>
      </c>
    </row>
    <row r="1768" spans="1:111" s="753" customFormat="1" ht="12" hidden="1" customHeight="1" x14ac:dyDescent="0.15">
      <c r="A1768" s="1136"/>
      <c r="B1768" s="765"/>
      <c r="C1768" s="1137"/>
      <c r="D1768" s="1136"/>
      <c r="E1768" s="1137"/>
      <c r="F1768" s="1137"/>
      <c r="G1768" s="1137"/>
      <c r="H1768" s="1137"/>
      <c r="I1768" s="765"/>
      <c r="DE1768" s="818"/>
      <c r="DF1768" s="772" t="str">
        <f t="shared" si="27"/>
        <v/>
      </c>
      <c r="DG1768" s="832">
        <v>1766</v>
      </c>
    </row>
    <row r="1769" spans="1:111" s="753" customFormat="1" ht="12" hidden="1" customHeight="1" x14ac:dyDescent="0.15">
      <c r="A1769" s="1136"/>
      <c r="B1769" s="765"/>
      <c r="C1769" s="1137"/>
      <c r="D1769" s="1136"/>
      <c r="E1769" s="1137"/>
      <c r="F1769" s="1137"/>
      <c r="G1769" s="1137"/>
      <c r="H1769" s="1137"/>
      <c r="I1769" s="765"/>
      <c r="DE1769" s="818"/>
      <c r="DF1769" s="772" t="str">
        <f t="shared" si="27"/>
        <v/>
      </c>
      <c r="DG1769" s="832">
        <v>1767</v>
      </c>
    </row>
    <row r="1770" spans="1:111" s="753" customFormat="1" ht="12" hidden="1" customHeight="1" x14ac:dyDescent="0.15">
      <c r="A1770" s="1136"/>
      <c r="B1770" s="765"/>
      <c r="C1770" s="1137"/>
      <c r="D1770" s="1136"/>
      <c r="E1770" s="1137"/>
      <c r="F1770" s="1137"/>
      <c r="G1770" s="1137"/>
      <c r="H1770" s="1137"/>
      <c r="I1770" s="765"/>
      <c r="DE1770" s="818"/>
      <c r="DF1770" s="772" t="str">
        <f t="shared" si="27"/>
        <v/>
      </c>
      <c r="DG1770" s="832">
        <v>1768</v>
      </c>
    </row>
    <row r="1771" spans="1:111" s="753" customFormat="1" ht="12" hidden="1" customHeight="1" x14ac:dyDescent="0.15">
      <c r="A1771" s="1136"/>
      <c r="B1771" s="765"/>
      <c r="C1771" s="1137"/>
      <c r="D1771" s="1136"/>
      <c r="E1771" s="1137"/>
      <c r="F1771" s="1137"/>
      <c r="G1771" s="1137"/>
      <c r="H1771" s="1137"/>
      <c r="I1771" s="765"/>
      <c r="DE1771" s="818"/>
      <c r="DF1771" s="772" t="str">
        <f t="shared" si="27"/>
        <v/>
      </c>
      <c r="DG1771" s="832">
        <v>1769</v>
      </c>
    </row>
    <row r="1772" spans="1:111" s="753" customFormat="1" ht="12" hidden="1" customHeight="1" x14ac:dyDescent="0.15">
      <c r="A1772" s="1136"/>
      <c r="B1772" s="765"/>
      <c r="C1772" s="1137"/>
      <c r="D1772" s="1136"/>
      <c r="E1772" s="1137"/>
      <c r="F1772" s="1137"/>
      <c r="G1772" s="1137"/>
      <c r="H1772" s="1137"/>
      <c r="I1772" s="765"/>
      <c r="DE1772" s="818"/>
      <c r="DF1772" s="772" t="str">
        <f t="shared" si="27"/>
        <v/>
      </c>
      <c r="DG1772" s="832">
        <v>1770</v>
      </c>
    </row>
    <row r="1773" spans="1:111" s="753" customFormat="1" ht="12" hidden="1" customHeight="1" x14ac:dyDescent="0.15">
      <c r="A1773" s="1136"/>
      <c r="B1773" s="765"/>
      <c r="C1773" s="1137"/>
      <c r="D1773" s="1136"/>
      <c r="E1773" s="1137"/>
      <c r="F1773" s="1137"/>
      <c r="G1773" s="1137"/>
      <c r="H1773" s="1137"/>
      <c r="I1773" s="765"/>
      <c r="DE1773" s="818"/>
      <c r="DF1773" s="772" t="str">
        <f t="shared" si="27"/>
        <v/>
      </c>
      <c r="DG1773" s="832">
        <v>1771</v>
      </c>
    </row>
    <row r="1774" spans="1:111" s="753" customFormat="1" ht="12" hidden="1" customHeight="1" x14ac:dyDescent="0.15">
      <c r="A1774" s="1136"/>
      <c r="B1774" s="765"/>
      <c r="C1774" s="1137"/>
      <c r="D1774" s="1136"/>
      <c r="E1774" s="1137"/>
      <c r="F1774" s="1137"/>
      <c r="G1774" s="1137"/>
      <c r="H1774" s="1137"/>
      <c r="I1774" s="765"/>
      <c r="DE1774" s="818"/>
      <c r="DF1774" s="772" t="str">
        <f t="shared" si="27"/>
        <v/>
      </c>
      <c r="DG1774" s="832">
        <v>1772</v>
      </c>
    </row>
    <row r="1775" spans="1:111" s="753" customFormat="1" ht="12" hidden="1" customHeight="1" x14ac:dyDescent="0.15">
      <c r="A1775" s="1136"/>
      <c r="B1775" s="765"/>
      <c r="C1775" s="1137"/>
      <c r="D1775" s="1136"/>
      <c r="E1775" s="1137"/>
      <c r="F1775" s="1137"/>
      <c r="G1775" s="1137"/>
      <c r="H1775" s="1137"/>
      <c r="I1775" s="765"/>
      <c r="DE1775" s="818"/>
      <c r="DF1775" s="772" t="str">
        <f t="shared" si="27"/>
        <v/>
      </c>
      <c r="DG1775" s="832">
        <v>1773</v>
      </c>
    </row>
    <row r="1776" spans="1:111" s="753" customFormat="1" ht="12" hidden="1" customHeight="1" x14ac:dyDescent="0.15">
      <c r="A1776" s="1136"/>
      <c r="B1776" s="765"/>
      <c r="C1776" s="1137"/>
      <c r="D1776" s="1136"/>
      <c r="E1776" s="1137"/>
      <c r="F1776" s="1137"/>
      <c r="G1776" s="1137"/>
      <c r="H1776" s="1137"/>
      <c r="I1776" s="765"/>
      <c r="DE1776" s="818"/>
      <c r="DF1776" s="772" t="str">
        <f t="shared" si="27"/>
        <v/>
      </c>
      <c r="DG1776" s="832">
        <v>1774</v>
      </c>
    </row>
    <row r="1777" spans="1:111" s="753" customFormat="1" ht="12" hidden="1" customHeight="1" x14ac:dyDescent="0.15">
      <c r="A1777" s="1136"/>
      <c r="B1777" s="765"/>
      <c r="C1777" s="1137"/>
      <c r="D1777" s="1136"/>
      <c r="E1777" s="1137"/>
      <c r="F1777" s="1137"/>
      <c r="G1777" s="1137"/>
      <c r="H1777" s="1137"/>
      <c r="I1777" s="765"/>
      <c r="DE1777" s="818"/>
      <c r="DF1777" s="772" t="str">
        <f t="shared" si="27"/>
        <v/>
      </c>
      <c r="DG1777" s="832">
        <v>1775</v>
      </c>
    </row>
    <row r="1778" spans="1:111" s="753" customFormat="1" ht="12" hidden="1" customHeight="1" x14ac:dyDescent="0.15">
      <c r="A1778" s="1136"/>
      <c r="B1778" s="765"/>
      <c r="C1778" s="1137"/>
      <c r="D1778" s="1136"/>
      <c r="E1778" s="1137"/>
      <c r="F1778" s="1137"/>
      <c r="G1778" s="1137"/>
      <c r="H1778" s="1137"/>
      <c r="I1778" s="765"/>
      <c r="DE1778" s="818"/>
      <c r="DF1778" s="772" t="str">
        <f t="shared" si="27"/>
        <v/>
      </c>
      <c r="DG1778" s="832">
        <v>1776</v>
      </c>
    </row>
    <row r="1779" spans="1:111" s="753" customFormat="1" ht="12" hidden="1" customHeight="1" x14ac:dyDescent="0.15">
      <c r="A1779" s="1136"/>
      <c r="B1779" s="765"/>
      <c r="C1779" s="1137"/>
      <c r="D1779" s="1136"/>
      <c r="E1779" s="1137"/>
      <c r="F1779" s="1137"/>
      <c r="G1779" s="1137"/>
      <c r="H1779" s="1137"/>
      <c r="I1779" s="765"/>
      <c r="DE1779" s="818"/>
      <c r="DF1779" s="772" t="str">
        <f t="shared" si="27"/>
        <v/>
      </c>
      <c r="DG1779" s="832">
        <v>1777</v>
      </c>
    </row>
    <row r="1780" spans="1:111" s="753" customFormat="1" ht="12" hidden="1" customHeight="1" x14ac:dyDescent="0.15">
      <c r="A1780" s="1136"/>
      <c r="B1780" s="765"/>
      <c r="C1780" s="1137"/>
      <c r="D1780" s="1136"/>
      <c r="E1780" s="1137"/>
      <c r="F1780" s="1137"/>
      <c r="G1780" s="1137"/>
      <c r="H1780" s="1137"/>
      <c r="I1780" s="765"/>
      <c r="DE1780" s="818"/>
      <c r="DF1780" s="772" t="str">
        <f t="shared" si="27"/>
        <v/>
      </c>
      <c r="DG1780" s="832">
        <v>1778</v>
      </c>
    </row>
    <row r="1781" spans="1:111" s="753" customFormat="1" ht="12" hidden="1" customHeight="1" x14ac:dyDescent="0.15">
      <c r="A1781" s="1136"/>
      <c r="B1781" s="765"/>
      <c r="C1781" s="1137"/>
      <c r="D1781" s="1136"/>
      <c r="E1781" s="1137"/>
      <c r="F1781" s="1137"/>
      <c r="G1781" s="1137"/>
      <c r="H1781" s="1137"/>
      <c r="I1781" s="765"/>
      <c r="DE1781" s="818"/>
      <c r="DF1781" s="772" t="str">
        <f t="shared" si="27"/>
        <v/>
      </c>
      <c r="DG1781" s="832">
        <v>1779</v>
      </c>
    </row>
    <row r="1782" spans="1:111" s="753" customFormat="1" ht="12" hidden="1" customHeight="1" x14ac:dyDescent="0.15">
      <c r="A1782" s="1136"/>
      <c r="B1782" s="765"/>
      <c r="C1782" s="1137"/>
      <c r="D1782" s="1136"/>
      <c r="E1782" s="1137"/>
      <c r="F1782" s="1137"/>
      <c r="G1782" s="1137"/>
      <c r="H1782" s="1137"/>
      <c r="I1782" s="765"/>
      <c r="DE1782" s="818"/>
      <c r="DF1782" s="772" t="str">
        <f t="shared" si="27"/>
        <v/>
      </c>
      <c r="DG1782" s="832">
        <v>1780</v>
      </c>
    </row>
    <row r="1783" spans="1:111" s="753" customFormat="1" ht="12" hidden="1" customHeight="1" x14ac:dyDescent="0.15">
      <c r="A1783" s="1136"/>
      <c r="B1783" s="765"/>
      <c r="C1783" s="1137"/>
      <c r="D1783" s="1136"/>
      <c r="E1783" s="1137"/>
      <c r="F1783" s="1137"/>
      <c r="G1783" s="1137"/>
      <c r="H1783" s="1137"/>
      <c r="I1783" s="765"/>
      <c r="DE1783" s="818"/>
      <c r="DF1783" s="772" t="str">
        <f t="shared" si="27"/>
        <v/>
      </c>
      <c r="DG1783" s="832">
        <v>1781</v>
      </c>
    </row>
    <row r="1784" spans="1:111" s="753" customFormat="1" ht="12" hidden="1" customHeight="1" x14ac:dyDescent="0.15">
      <c r="A1784" s="1136"/>
      <c r="B1784" s="765"/>
      <c r="C1784" s="1137"/>
      <c r="D1784" s="1136"/>
      <c r="E1784" s="1137"/>
      <c r="F1784" s="1137"/>
      <c r="G1784" s="1137"/>
      <c r="H1784" s="1137"/>
      <c r="I1784" s="765"/>
      <c r="DE1784" s="818"/>
      <c r="DF1784" s="772" t="str">
        <f t="shared" si="27"/>
        <v/>
      </c>
      <c r="DG1784" s="832">
        <v>1782</v>
      </c>
    </row>
    <row r="1785" spans="1:111" s="753" customFormat="1" ht="12" hidden="1" customHeight="1" x14ac:dyDescent="0.15">
      <c r="A1785" s="1136"/>
      <c r="B1785" s="765"/>
      <c r="C1785" s="1137"/>
      <c r="D1785" s="1136"/>
      <c r="E1785" s="1137"/>
      <c r="F1785" s="1137"/>
      <c r="G1785" s="1137"/>
      <c r="H1785" s="1137"/>
      <c r="I1785" s="765"/>
      <c r="DE1785" s="818"/>
      <c r="DF1785" s="772" t="str">
        <f t="shared" si="27"/>
        <v/>
      </c>
      <c r="DG1785" s="832">
        <v>1783</v>
      </c>
    </row>
    <row r="1786" spans="1:111" s="753" customFormat="1" ht="12" hidden="1" customHeight="1" x14ac:dyDescent="0.15">
      <c r="A1786" s="1136"/>
      <c r="B1786" s="765"/>
      <c r="C1786" s="1137"/>
      <c r="D1786" s="1136"/>
      <c r="E1786" s="1137"/>
      <c r="F1786" s="1137"/>
      <c r="G1786" s="1137"/>
      <c r="H1786" s="1137"/>
      <c r="I1786" s="765"/>
      <c r="DE1786" s="818"/>
      <c r="DF1786" s="772" t="str">
        <f t="shared" si="27"/>
        <v/>
      </c>
      <c r="DG1786" s="832">
        <v>1784</v>
      </c>
    </row>
    <row r="1787" spans="1:111" s="753" customFormat="1" ht="12" hidden="1" customHeight="1" x14ac:dyDescent="0.15">
      <c r="A1787" s="1136"/>
      <c r="B1787" s="765"/>
      <c r="C1787" s="1137"/>
      <c r="D1787" s="1136"/>
      <c r="E1787" s="1137"/>
      <c r="F1787" s="1137"/>
      <c r="G1787" s="1137"/>
      <c r="H1787" s="1137"/>
      <c r="I1787" s="765"/>
      <c r="DE1787" s="818"/>
      <c r="DF1787" s="772" t="str">
        <f t="shared" si="27"/>
        <v/>
      </c>
      <c r="DG1787" s="832">
        <v>1785</v>
      </c>
    </row>
    <row r="1788" spans="1:111" s="753" customFormat="1" ht="12" hidden="1" customHeight="1" x14ac:dyDescent="0.15">
      <c r="A1788" s="1136"/>
      <c r="B1788" s="765"/>
      <c r="C1788" s="1137"/>
      <c r="D1788" s="1136"/>
      <c r="E1788" s="1137"/>
      <c r="F1788" s="1137"/>
      <c r="G1788" s="1137"/>
      <c r="H1788" s="1137"/>
      <c r="I1788" s="765"/>
      <c r="DE1788" s="818"/>
      <c r="DF1788" s="772" t="str">
        <f t="shared" si="27"/>
        <v/>
      </c>
      <c r="DG1788" s="832">
        <v>1786</v>
      </c>
    </row>
    <row r="1789" spans="1:111" s="753" customFormat="1" ht="12" hidden="1" customHeight="1" x14ac:dyDescent="0.15">
      <c r="A1789" s="1136"/>
      <c r="B1789" s="765"/>
      <c r="C1789" s="1137"/>
      <c r="D1789" s="1136"/>
      <c r="E1789" s="1137"/>
      <c r="F1789" s="1137"/>
      <c r="G1789" s="1137"/>
      <c r="H1789" s="1137"/>
      <c r="I1789" s="765"/>
      <c r="DE1789" s="818"/>
      <c r="DF1789" s="772" t="str">
        <f t="shared" si="27"/>
        <v/>
      </c>
      <c r="DG1789" s="832">
        <v>1787</v>
      </c>
    </row>
    <row r="1790" spans="1:111" s="753" customFormat="1" ht="12" hidden="1" customHeight="1" x14ac:dyDescent="0.15">
      <c r="A1790" s="1136"/>
      <c r="B1790" s="765"/>
      <c r="C1790" s="1137"/>
      <c r="D1790" s="1136"/>
      <c r="E1790" s="1137"/>
      <c r="F1790" s="1137"/>
      <c r="G1790" s="1137"/>
      <c r="H1790" s="1137"/>
      <c r="I1790" s="765"/>
      <c r="DE1790" s="818"/>
      <c r="DF1790" s="772" t="str">
        <f t="shared" si="27"/>
        <v/>
      </c>
      <c r="DG1790" s="832">
        <v>1788</v>
      </c>
    </row>
    <row r="1791" spans="1:111" s="753" customFormat="1" ht="12" hidden="1" customHeight="1" x14ac:dyDescent="0.15">
      <c r="A1791" s="1136"/>
      <c r="B1791" s="765"/>
      <c r="C1791" s="1137"/>
      <c r="D1791" s="1136"/>
      <c r="E1791" s="1137"/>
      <c r="F1791" s="1137"/>
      <c r="G1791" s="1137"/>
      <c r="H1791" s="1137"/>
      <c r="I1791" s="765"/>
      <c r="DE1791" s="818"/>
      <c r="DF1791" s="772" t="str">
        <f t="shared" si="27"/>
        <v/>
      </c>
      <c r="DG1791" s="832">
        <v>1789</v>
      </c>
    </row>
    <row r="1792" spans="1:111" s="753" customFormat="1" ht="12" hidden="1" customHeight="1" x14ac:dyDescent="0.15">
      <c r="A1792" s="1136"/>
      <c r="B1792" s="765"/>
      <c r="C1792" s="1137"/>
      <c r="D1792" s="1136"/>
      <c r="E1792" s="1137"/>
      <c r="F1792" s="1137"/>
      <c r="G1792" s="1137"/>
      <c r="H1792" s="1137"/>
      <c r="I1792" s="765"/>
      <c r="DE1792" s="818"/>
      <c r="DF1792" s="772" t="str">
        <f t="shared" si="27"/>
        <v/>
      </c>
      <c r="DG1792" s="832">
        <v>1790</v>
      </c>
    </row>
    <row r="1793" spans="1:111" s="753" customFormat="1" ht="12" hidden="1" customHeight="1" x14ac:dyDescent="0.15">
      <c r="A1793" s="1136"/>
      <c r="B1793" s="765"/>
      <c r="C1793" s="1137"/>
      <c r="D1793" s="1136"/>
      <c r="E1793" s="1137"/>
      <c r="F1793" s="1137"/>
      <c r="G1793" s="1137"/>
      <c r="H1793" s="1137"/>
      <c r="I1793" s="765"/>
      <c r="DE1793" s="818"/>
      <c r="DF1793" s="772" t="str">
        <f t="shared" si="27"/>
        <v/>
      </c>
      <c r="DG1793" s="832">
        <v>1791</v>
      </c>
    </row>
    <row r="1794" spans="1:111" s="753" customFormat="1" ht="12" hidden="1" customHeight="1" x14ac:dyDescent="0.15">
      <c r="A1794" s="1136"/>
      <c r="B1794" s="765"/>
      <c r="C1794" s="1137"/>
      <c r="D1794" s="1136"/>
      <c r="E1794" s="1137"/>
      <c r="F1794" s="1137"/>
      <c r="G1794" s="1137"/>
      <c r="H1794" s="1137"/>
      <c r="I1794" s="765"/>
      <c r="DE1794" s="818"/>
      <c r="DF1794" s="772" t="str">
        <f t="shared" si="27"/>
        <v/>
      </c>
      <c r="DG1794" s="832">
        <v>1792</v>
      </c>
    </row>
    <row r="1795" spans="1:111" s="753" customFormat="1" ht="12" hidden="1" customHeight="1" x14ac:dyDescent="0.15">
      <c r="A1795" s="1136"/>
      <c r="B1795" s="765"/>
      <c r="C1795" s="1137"/>
      <c r="D1795" s="1136"/>
      <c r="E1795" s="1137"/>
      <c r="F1795" s="1137"/>
      <c r="G1795" s="1137"/>
      <c r="H1795" s="1137"/>
      <c r="I1795" s="765"/>
      <c r="DE1795" s="818"/>
      <c r="DF1795" s="772" t="str">
        <f t="shared" si="27"/>
        <v/>
      </c>
      <c r="DG1795" s="832">
        <v>1793</v>
      </c>
    </row>
    <row r="1796" spans="1:111" s="753" customFormat="1" ht="12" hidden="1" customHeight="1" x14ac:dyDescent="0.15">
      <c r="A1796" s="1136"/>
      <c r="B1796" s="765"/>
      <c r="C1796" s="1137"/>
      <c r="D1796" s="1136"/>
      <c r="E1796" s="1137"/>
      <c r="F1796" s="1137"/>
      <c r="G1796" s="1137"/>
      <c r="H1796" s="1137"/>
      <c r="I1796" s="765"/>
      <c r="DE1796" s="818"/>
      <c r="DF1796" s="772" t="str">
        <f t="shared" si="27"/>
        <v/>
      </c>
      <c r="DG1796" s="832">
        <v>1794</v>
      </c>
    </row>
    <row r="1797" spans="1:111" s="753" customFormat="1" ht="12" hidden="1" customHeight="1" x14ac:dyDescent="0.15">
      <c r="A1797" s="1136"/>
      <c r="B1797" s="765"/>
      <c r="C1797" s="1137"/>
      <c r="D1797" s="1136"/>
      <c r="E1797" s="1137"/>
      <c r="F1797" s="1137"/>
      <c r="G1797" s="1137"/>
      <c r="H1797" s="1137"/>
      <c r="I1797" s="765"/>
      <c r="DE1797" s="818"/>
      <c r="DF1797" s="772" t="str">
        <f t="shared" si="27"/>
        <v/>
      </c>
      <c r="DG1797" s="832">
        <v>1795</v>
      </c>
    </row>
    <row r="1798" spans="1:111" s="753" customFormat="1" ht="12" hidden="1" customHeight="1" x14ac:dyDescent="0.15">
      <c r="A1798" s="1136"/>
      <c r="B1798" s="765"/>
      <c r="C1798" s="1137"/>
      <c r="D1798" s="1136"/>
      <c r="E1798" s="1137"/>
      <c r="F1798" s="1137"/>
      <c r="G1798" s="1137"/>
      <c r="H1798" s="1137"/>
      <c r="I1798" s="765"/>
      <c r="DE1798" s="818"/>
      <c r="DF1798" s="772" t="str">
        <f t="shared" si="27"/>
        <v/>
      </c>
      <c r="DG1798" s="832">
        <v>1796</v>
      </c>
    </row>
    <row r="1799" spans="1:111" s="753" customFormat="1" ht="12" hidden="1" customHeight="1" x14ac:dyDescent="0.15">
      <c r="A1799" s="1136"/>
      <c r="B1799" s="765"/>
      <c r="C1799" s="1137"/>
      <c r="D1799" s="1136"/>
      <c r="E1799" s="1137"/>
      <c r="F1799" s="1137"/>
      <c r="G1799" s="1137"/>
      <c r="H1799" s="1137"/>
      <c r="I1799" s="765"/>
      <c r="DE1799" s="818"/>
      <c r="DF1799" s="772" t="str">
        <f t="shared" ref="DF1799:DF1862" si="28">IF(COUNTA(A1799:I1799)&gt;0,DG1799,"")</f>
        <v/>
      </c>
      <c r="DG1799" s="832">
        <v>1797</v>
      </c>
    </row>
    <row r="1800" spans="1:111" s="753" customFormat="1" ht="12" hidden="1" customHeight="1" x14ac:dyDescent="0.15">
      <c r="A1800" s="1136"/>
      <c r="B1800" s="765"/>
      <c r="C1800" s="1137"/>
      <c r="D1800" s="1136"/>
      <c r="E1800" s="1137"/>
      <c r="F1800" s="1137"/>
      <c r="G1800" s="1137"/>
      <c r="H1800" s="1137"/>
      <c r="I1800" s="765"/>
      <c r="DE1800" s="818"/>
      <c r="DF1800" s="772" t="str">
        <f t="shared" si="28"/>
        <v/>
      </c>
      <c r="DG1800" s="832">
        <v>1798</v>
      </c>
    </row>
    <row r="1801" spans="1:111" s="753" customFormat="1" ht="12" hidden="1" customHeight="1" x14ac:dyDescent="0.15">
      <c r="A1801" s="1136"/>
      <c r="B1801" s="765"/>
      <c r="C1801" s="1137"/>
      <c r="D1801" s="1136"/>
      <c r="E1801" s="1137"/>
      <c r="F1801" s="1137"/>
      <c r="G1801" s="1137"/>
      <c r="H1801" s="1137"/>
      <c r="I1801" s="765"/>
      <c r="DE1801" s="818"/>
      <c r="DF1801" s="772" t="str">
        <f t="shared" si="28"/>
        <v/>
      </c>
      <c r="DG1801" s="832">
        <v>1799</v>
      </c>
    </row>
    <row r="1802" spans="1:111" s="753" customFormat="1" ht="12" hidden="1" customHeight="1" x14ac:dyDescent="0.15">
      <c r="A1802" s="1136"/>
      <c r="B1802" s="765"/>
      <c r="C1802" s="1137"/>
      <c r="D1802" s="1136"/>
      <c r="E1802" s="1137"/>
      <c r="F1802" s="1137"/>
      <c r="G1802" s="1137"/>
      <c r="H1802" s="1137"/>
      <c r="I1802" s="765"/>
      <c r="DE1802" s="818"/>
      <c r="DF1802" s="772" t="str">
        <f t="shared" si="28"/>
        <v/>
      </c>
      <c r="DG1802" s="832">
        <v>1800</v>
      </c>
    </row>
    <row r="1803" spans="1:111" s="753" customFormat="1" ht="12" hidden="1" customHeight="1" x14ac:dyDescent="0.15">
      <c r="A1803" s="1136"/>
      <c r="B1803" s="765"/>
      <c r="C1803" s="1137"/>
      <c r="D1803" s="1136"/>
      <c r="E1803" s="1137"/>
      <c r="F1803" s="1137"/>
      <c r="G1803" s="1137"/>
      <c r="H1803" s="1137"/>
      <c r="I1803" s="765"/>
      <c r="DE1803" s="818"/>
      <c r="DF1803" s="772" t="str">
        <f t="shared" si="28"/>
        <v/>
      </c>
      <c r="DG1803" s="832">
        <v>1801</v>
      </c>
    </row>
    <row r="1804" spans="1:111" s="753" customFormat="1" ht="12" hidden="1" customHeight="1" x14ac:dyDescent="0.15">
      <c r="A1804" s="1136"/>
      <c r="B1804" s="765"/>
      <c r="C1804" s="1137"/>
      <c r="D1804" s="1136"/>
      <c r="E1804" s="1137"/>
      <c r="F1804" s="1137"/>
      <c r="G1804" s="1137"/>
      <c r="H1804" s="1137"/>
      <c r="I1804" s="765"/>
      <c r="DE1804" s="818"/>
      <c r="DF1804" s="772" t="str">
        <f t="shared" si="28"/>
        <v/>
      </c>
      <c r="DG1804" s="832">
        <v>1802</v>
      </c>
    </row>
    <row r="1805" spans="1:111" s="753" customFormat="1" ht="12" hidden="1" customHeight="1" x14ac:dyDescent="0.15">
      <c r="A1805" s="1136"/>
      <c r="B1805" s="765"/>
      <c r="C1805" s="1137"/>
      <c r="D1805" s="1136"/>
      <c r="E1805" s="1137"/>
      <c r="F1805" s="1137"/>
      <c r="G1805" s="1137"/>
      <c r="H1805" s="1137"/>
      <c r="I1805" s="765"/>
      <c r="DE1805" s="818"/>
      <c r="DF1805" s="772" t="str">
        <f t="shared" si="28"/>
        <v/>
      </c>
      <c r="DG1805" s="832">
        <v>1803</v>
      </c>
    </row>
    <row r="1806" spans="1:111" s="753" customFormat="1" ht="12" hidden="1" customHeight="1" x14ac:dyDescent="0.15">
      <c r="A1806" s="1136"/>
      <c r="B1806" s="765"/>
      <c r="C1806" s="1137"/>
      <c r="D1806" s="1136"/>
      <c r="E1806" s="1137"/>
      <c r="F1806" s="1137"/>
      <c r="G1806" s="1137"/>
      <c r="H1806" s="1137"/>
      <c r="I1806" s="765"/>
      <c r="DE1806" s="818"/>
      <c r="DF1806" s="772" t="str">
        <f t="shared" si="28"/>
        <v/>
      </c>
      <c r="DG1806" s="832">
        <v>1804</v>
      </c>
    </row>
    <row r="1807" spans="1:111" s="753" customFormat="1" ht="12" hidden="1" customHeight="1" x14ac:dyDescent="0.15">
      <c r="A1807" s="1136"/>
      <c r="B1807" s="765"/>
      <c r="C1807" s="1137"/>
      <c r="D1807" s="1136"/>
      <c r="E1807" s="1137"/>
      <c r="F1807" s="1137"/>
      <c r="G1807" s="1137"/>
      <c r="H1807" s="1137"/>
      <c r="I1807" s="765"/>
      <c r="DE1807" s="818"/>
      <c r="DF1807" s="772" t="str">
        <f t="shared" si="28"/>
        <v/>
      </c>
      <c r="DG1807" s="832">
        <v>1805</v>
      </c>
    </row>
    <row r="1808" spans="1:111" s="753" customFormat="1" ht="12" hidden="1" customHeight="1" x14ac:dyDescent="0.15">
      <c r="A1808" s="1136"/>
      <c r="B1808" s="765"/>
      <c r="C1808" s="1137"/>
      <c r="D1808" s="1136"/>
      <c r="E1808" s="1137"/>
      <c r="F1808" s="1137"/>
      <c r="G1808" s="1137"/>
      <c r="H1808" s="1137"/>
      <c r="I1808" s="765"/>
      <c r="DE1808" s="818"/>
      <c r="DF1808" s="772" t="str">
        <f t="shared" si="28"/>
        <v/>
      </c>
      <c r="DG1808" s="832">
        <v>1806</v>
      </c>
    </row>
    <row r="1809" spans="1:111" s="753" customFormat="1" ht="12" hidden="1" customHeight="1" x14ac:dyDescent="0.15">
      <c r="A1809" s="1136"/>
      <c r="B1809" s="765"/>
      <c r="C1809" s="1137"/>
      <c r="D1809" s="1136"/>
      <c r="E1809" s="1137"/>
      <c r="F1809" s="1137"/>
      <c r="G1809" s="1137"/>
      <c r="H1809" s="1137"/>
      <c r="I1809" s="765"/>
      <c r="DE1809" s="818"/>
      <c r="DF1809" s="772" t="str">
        <f t="shared" si="28"/>
        <v/>
      </c>
      <c r="DG1809" s="832">
        <v>1807</v>
      </c>
    </row>
    <row r="1810" spans="1:111" s="753" customFormat="1" ht="12" hidden="1" customHeight="1" x14ac:dyDescent="0.15">
      <c r="A1810" s="1136"/>
      <c r="B1810" s="765"/>
      <c r="C1810" s="1137"/>
      <c r="D1810" s="1136"/>
      <c r="E1810" s="1137"/>
      <c r="F1810" s="1137"/>
      <c r="G1810" s="1137"/>
      <c r="H1810" s="1137"/>
      <c r="I1810" s="765"/>
      <c r="DE1810" s="818"/>
      <c r="DF1810" s="772" t="str">
        <f t="shared" si="28"/>
        <v/>
      </c>
      <c r="DG1810" s="832">
        <v>1808</v>
      </c>
    </row>
    <row r="1811" spans="1:111" s="753" customFormat="1" ht="12" hidden="1" customHeight="1" x14ac:dyDescent="0.15">
      <c r="A1811" s="1136"/>
      <c r="B1811" s="765"/>
      <c r="C1811" s="1137"/>
      <c r="D1811" s="1136"/>
      <c r="E1811" s="1137"/>
      <c r="F1811" s="1137"/>
      <c r="G1811" s="1137"/>
      <c r="H1811" s="1137"/>
      <c r="I1811" s="765"/>
      <c r="DE1811" s="818"/>
      <c r="DF1811" s="772" t="str">
        <f t="shared" si="28"/>
        <v/>
      </c>
      <c r="DG1811" s="832">
        <v>1809</v>
      </c>
    </row>
    <row r="1812" spans="1:111" s="753" customFormat="1" ht="12" hidden="1" customHeight="1" x14ac:dyDescent="0.15">
      <c r="A1812" s="1136"/>
      <c r="B1812" s="765"/>
      <c r="C1812" s="1137"/>
      <c r="D1812" s="1136"/>
      <c r="E1812" s="1137"/>
      <c r="F1812" s="1137"/>
      <c r="G1812" s="1137"/>
      <c r="H1812" s="1137"/>
      <c r="I1812" s="765"/>
      <c r="DE1812" s="818"/>
      <c r="DF1812" s="772" t="str">
        <f t="shared" si="28"/>
        <v/>
      </c>
      <c r="DG1812" s="832">
        <v>1810</v>
      </c>
    </row>
    <row r="1813" spans="1:111" s="753" customFormat="1" ht="12" hidden="1" customHeight="1" x14ac:dyDescent="0.15">
      <c r="A1813" s="1136"/>
      <c r="B1813" s="765"/>
      <c r="C1813" s="1137"/>
      <c r="D1813" s="1136"/>
      <c r="E1813" s="1137"/>
      <c r="F1813" s="1137"/>
      <c r="G1813" s="1137"/>
      <c r="H1813" s="1137"/>
      <c r="I1813" s="765"/>
      <c r="DE1813" s="818"/>
      <c r="DF1813" s="772" t="str">
        <f t="shared" si="28"/>
        <v/>
      </c>
      <c r="DG1813" s="832">
        <v>1811</v>
      </c>
    </row>
    <row r="1814" spans="1:111" s="753" customFormat="1" ht="12" hidden="1" customHeight="1" x14ac:dyDescent="0.15">
      <c r="A1814" s="1136"/>
      <c r="B1814" s="765"/>
      <c r="C1814" s="1137"/>
      <c r="D1814" s="1136"/>
      <c r="E1814" s="1137"/>
      <c r="F1814" s="1137"/>
      <c r="G1814" s="1137"/>
      <c r="H1814" s="1137"/>
      <c r="I1814" s="765"/>
      <c r="DE1814" s="818"/>
      <c r="DF1814" s="772" t="str">
        <f t="shared" si="28"/>
        <v/>
      </c>
      <c r="DG1814" s="832">
        <v>1812</v>
      </c>
    </row>
    <row r="1815" spans="1:111" s="753" customFormat="1" ht="12" hidden="1" customHeight="1" x14ac:dyDescent="0.15">
      <c r="A1815" s="1136"/>
      <c r="B1815" s="765"/>
      <c r="C1815" s="1137"/>
      <c r="D1815" s="1136"/>
      <c r="E1815" s="1137"/>
      <c r="F1815" s="1137"/>
      <c r="G1815" s="1137"/>
      <c r="H1815" s="1137"/>
      <c r="I1815" s="765"/>
      <c r="DE1815" s="818"/>
      <c r="DF1815" s="772" t="str">
        <f t="shared" si="28"/>
        <v/>
      </c>
      <c r="DG1815" s="832">
        <v>1813</v>
      </c>
    </row>
    <row r="1816" spans="1:111" s="753" customFormat="1" ht="12" hidden="1" customHeight="1" x14ac:dyDescent="0.15">
      <c r="A1816" s="1136"/>
      <c r="B1816" s="765"/>
      <c r="C1816" s="1137"/>
      <c r="D1816" s="1136"/>
      <c r="E1816" s="1137"/>
      <c r="F1816" s="1137"/>
      <c r="G1816" s="1137"/>
      <c r="H1816" s="1137"/>
      <c r="I1816" s="765"/>
      <c r="DE1816" s="818"/>
      <c r="DF1816" s="772" t="str">
        <f t="shared" si="28"/>
        <v/>
      </c>
      <c r="DG1816" s="832">
        <v>1814</v>
      </c>
    </row>
    <row r="1817" spans="1:111" s="753" customFormat="1" ht="12" hidden="1" customHeight="1" x14ac:dyDescent="0.15">
      <c r="A1817" s="1136"/>
      <c r="B1817" s="765"/>
      <c r="C1817" s="1137"/>
      <c r="D1817" s="1136"/>
      <c r="E1817" s="1137"/>
      <c r="F1817" s="1137"/>
      <c r="G1817" s="1137"/>
      <c r="H1817" s="1137"/>
      <c r="I1817" s="765"/>
      <c r="DE1817" s="818"/>
      <c r="DF1817" s="772" t="str">
        <f t="shared" si="28"/>
        <v/>
      </c>
      <c r="DG1817" s="832">
        <v>1815</v>
      </c>
    </row>
    <row r="1818" spans="1:111" s="753" customFormat="1" ht="12" hidden="1" customHeight="1" x14ac:dyDescent="0.15">
      <c r="A1818" s="1136"/>
      <c r="B1818" s="765"/>
      <c r="C1818" s="1137"/>
      <c r="D1818" s="1136"/>
      <c r="E1818" s="1137"/>
      <c r="F1818" s="1137"/>
      <c r="G1818" s="1137"/>
      <c r="H1818" s="1137"/>
      <c r="I1818" s="765"/>
      <c r="DE1818" s="818"/>
      <c r="DF1818" s="772" t="str">
        <f t="shared" si="28"/>
        <v/>
      </c>
      <c r="DG1818" s="832">
        <v>1816</v>
      </c>
    </row>
    <row r="1819" spans="1:111" s="753" customFormat="1" ht="12" hidden="1" customHeight="1" x14ac:dyDescent="0.15">
      <c r="A1819" s="1136"/>
      <c r="B1819" s="765"/>
      <c r="C1819" s="1137"/>
      <c r="D1819" s="1136"/>
      <c r="E1819" s="1137"/>
      <c r="F1819" s="1137"/>
      <c r="G1819" s="1137"/>
      <c r="H1819" s="1137"/>
      <c r="I1819" s="765"/>
      <c r="DE1819" s="818"/>
      <c r="DF1819" s="772" t="str">
        <f t="shared" si="28"/>
        <v/>
      </c>
      <c r="DG1819" s="832">
        <v>1817</v>
      </c>
    </row>
    <row r="1820" spans="1:111" s="753" customFormat="1" ht="12" hidden="1" customHeight="1" x14ac:dyDescent="0.15">
      <c r="A1820" s="1136"/>
      <c r="B1820" s="765"/>
      <c r="C1820" s="1137"/>
      <c r="D1820" s="1136"/>
      <c r="E1820" s="1137"/>
      <c r="F1820" s="1137"/>
      <c r="G1820" s="1137"/>
      <c r="H1820" s="1137"/>
      <c r="I1820" s="765"/>
      <c r="DE1820" s="818"/>
      <c r="DF1820" s="772" t="str">
        <f t="shared" si="28"/>
        <v/>
      </c>
      <c r="DG1820" s="832">
        <v>1818</v>
      </c>
    </row>
    <row r="1821" spans="1:111" s="753" customFormat="1" ht="12" hidden="1" customHeight="1" x14ac:dyDescent="0.15">
      <c r="A1821" s="1136"/>
      <c r="B1821" s="765"/>
      <c r="C1821" s="1137"/>
      <c r="D1821" s="1136"/>
      <c r="E1821" s="1137"/>
      <c r="F1821" s="1137"/>
      <c r="G1821" s="1137"/>
      <c r="H1821" s="1137"/>
      <c r="I1821" s="765"/>
      <c r="DE1821" s="818"/>
      <c r="DF1821" s="772" t="str">
        <f t="shared" si="28"/>
        <v/>
      </c>
      <c r="DG1821" s="832">
        <v>1819</v>
      </c>
    </row>
    <row r="1822" spans="1:111" s="753" customFormat="1" ht="12" hidden="1" customHeight="1" x14ac:dyDescent="0.15">
      <c r="A1822" s="1136"/>
      <c r="B1822" s="765"/>
      <c r="C1822" s="1137"/>
      <c r="D1822" s="1136"/>
      <c r="E1822" s="1137"/>
      <c r="F1822" s="1137"/>
      <c r="G1822" s="1137"/>
      <c r="H1822" s="1137"/>
      <c r="I1822" s="765"/>
      <c r="DE1822" s="818"/>
      <c r="DF1822" s="772" t="str">
        <f t="shared" si="28"/>
        <v/>
      </c>
      <c r="DG1822" s="832">
        <v>1820</v>
      </c>
    </row>
    <row r="1823" spans="1:111" s="753" customFormat="1" ht="12" hidden="1" customHeight="1" x14ac:dyDescent="0.15">
      <c r="A1823" s="1136"/>
      <c r="B1823" s="765"/>
      <c r="C1823" s="1137"/>
      <c r="D1823" s="1136"/>
      <c r="E1823" s="1137"/>
      <c r="F1823" s="1137"/>
      <c r="G1823" s="1137"/>
      <c r="H1823" s="1137"/>
      <c r="I1823" s="765"/>
      <c r="DE1823" s="818"/>
      <c r="DF1823" s="772" t="str">
        <f t="shared" si="28"/>
        <v/>
      </c>
      <c r="DG1823" s="832">
        <v>1821</v>
      </c>
    </row>
    <row r="1824" spans="1:111" s="753" customFormat="1" ht="12" hidden="1" customHeight="1" x14ac:dyDescent="0.15">
      <c r="A1824" s="1136"/>
      <c r="B1824" s="765"/>
      <c r="C1824" s="1137"/>
      <c r="D1824" s="1136"/>
      <c r="E1824" s="1137"/>
      <c r="F1824" s="1137"/>
      <c r="G1824" s="1137"/>
      <c r="H1824" s="1137"/>
      <c r="I1824" s="765"/>
      <c r="DE1824" s="818"/>
      <c r="DF1824" s="772" t="str">
        <f t="shared" si="28"/>
        <v/>
      </c>
      <c r="DG1824" s="832">
        <v>1822</v>
      </c>
    </row>
    <row r="1825" spans="1:111" s="753" customFormat="1" ht="12" hidden="1" customHeight="1" x14ac:dyDescent="0.15">
      <c r="A1825" s="1136"/>
      <c r="B1825" s="765"/>
      <c r="C1825" s="1137"/>
      <c r="D1825" s="1136"/>
      <c r="E1825" s="1137"/>
      <c r="F1825" s="1137"/>
      <c r="G1825" s="1137"/>
      <c r="H1825" s="1137"/>
      <c r="I1825" s="765"/>
      <c r="DE1825" s="818"/>
      <c r="DF1825" s="772" t="str">
        <f t="shared" si="28"/>
        <v/>
      </c>
      <c r="DG1825" s="832">
        <v>1823</v>
      </c>
    </row>
    <row r="1826" spans="1:111" s="753" customFormat="1" ht="12" hidden="1" customHeight="1" x14ac:dyDescent="0.15">
      <c r="A1826" s="1136"/>
      <c r="B1826" s="765"/>
      <c r="C1826" s="1137"/>
      <c r="D1826" s="1136"/>
      <c r="E1826" s="1137"/>
      <c r="F1826" s="1137"/>
      <c r="G1826" s="1137"/>
      <c r="H1826" s="1137"/>
      <c r="I1826" s="765"/>
      <c r="DE1826" s="818"/>
      <c r="DF1826" s="772" t="str">
        <f t="shared" si="28"/>
        <v/>
      </c>
      <c r="DG1826" s="832">
        <v>1824</v>
      </c>
    </row>
    <row r="1827" spans="1:111" s="753" customFormat="1" ht="12" hidden="1" customHeight="1" x14ac:dyDescent="0.15">
      <c r="A1827" s="1136"/>
      <c r="B1827" s="765"/>
      <c r="C1827" s="1137"/>
      <c r="D1827" s="1136"/>
      <c r="E1827" s="1137"/>
      <c r="F1827" s="1137"/>
      <c r="G1827" s="1137"/>
      <c r="H1827" s="1137"/>
      <c r="I1827" s="765"/>
      <c r="DE1827" s="818"/>
      <c r="DF1827" s="772" t="str">
        <f t="shared" si="28"/>
        <v/>
      </c>
      <c r="DG1827" s="832">
        <v>1825</v>
      </c>
    </row>
    <row r="1828" spans="1:111" s="753" customFormat="1" ht="12" hidden="1" customHeight="1" x14ac:dyDescent="0.15">
      <c r="A1828" s="1136"/>
      <c r="B1828" s="765"/>
      <c r="C1828" s="1137"/>
      <c r="D1828" s="1136"/>
      <c r="E1828" s="1137"/>
      <c r="F1828" s="1137"/>
      <c r="G1828" s="1137"/>
      <c r="H1828" s="1137"/>
      <c r="I1828" s="765"/>
      <c r="DE1828" s="818"/>
      <c r="DF1828" s="772" t="str">
        <f t="shared" si="28"/>
        <v/>
      </c>
      <c r="DG1828" s="832">
        <v>1826</v>
      </c>
    </row>
    <row r="1829" spans="1:111" s="753" customFormat="1" ht="12" hidden="1" customHeight="1" x14ac:dyDescent="0.15">
      <c r="A1829" s="1136"/>
      <c r="B1829" s="765"/>
      <c r="C1829" s="1137"/>
      <c r="D1829" s="1136"/>
      <c r="E1829" s="1137"/>
      <c r="F1829" s="1137"/>
      <c r="G1829" s="1137"/>
      <c r="H1829" s="1137"/>
      <c r="I1829" s="765"/>
      <c r="DE1829" s="818"/>
      <c r="DF1829" s="772" t="str">
        <f t="shared" si="28"/>
        <v/>
      </c>
      <c r="DG1829" s="832">
        <v>1827</v>
      </c>
    </row>
    <row r="1830" spans="1:111" s="753" customFormat="1" ht="12" hidden="1" customHeight="1" x14ac:dyDescent="0.15">
      <c r="A1830" s="1136"/>
      <c r="B1830" s="765"/>
      <c r="C1830" s="1137"/>
      <c r="D1830" s="1136"/>
      <c r="E1830" s="1137"/>
      <c r="F1830" s="1137"/>
      <c r="G1830" s="1137"/>
      <c r="H1830" s="1137"/>
      <c r="I1830" s="765"/>
      <c r="DE1830" s="818"/>
      <c r="DF1830" s="772" t="str">
        <f t="shared" si="28"/>
        <v/>
      </c>
      <c r="DG1830" s="832">
        <v>1828</v>
      </c>
    </row>
    <row r="1831" spans="1:111" s="753" customFormat="1" ht="12" hidden="1" customHeight="1" x14ac:dyDescent="0.15">
      <c r="A1831" s="1136"/>
      <c r="B1831" s="765"/>
      <c r="C1831" s="1137"/>
      <c r="D1831" s="1136"/>
      <c r="E1831" s="1137"/>
      <c r="F1831" s="1137"/>
      <c r="G1831" s="1137"/>
      <c r="H1831" s="1137"/>
      <c r="I1831" s="765"/>
      <c r="DE1831" s="818"/>
      <c r="DF1831" s="772" t="str">
        <f t="shared" si="28"/>
        <v/>
      </c>
      <c r="DG1831" s="832">
        <v>1829</v>
      </c>
    </row>
    <row r="1832" spans="1:111" s="753" customFormat="1" ht="12" hidden="1" customHeight="1" x14ac:dyDescent="0.15">
      <c r="A1832" s="1136"/>
      <c r="B1832" s="765"/>
      <c r="C1832" s="1137"/>
      <c r="D1832" s="1136"/>
      <c r="E1832" s="1137"/>
      <c r="F1832" s="1137"/>
      <c r="G1832" s="1137"/>
      <c r="H1832" s="1137"/>
      <c r="I1832" s="765"/>
      <c r="DE1832" s="818"/>
      <c r="DF1832" s="772" t="str">
        <f t="shared" si="28"/>
        <v/>
      </c>
      <c r="DG1832" s="832">
        <v>1830</v>
      </c>
    </row>
    <row r="1833" spans="1:111" s="753" customFormat="1" ht="12" hidden="1" customHeight="1" x14ac:dyDescent="0.15">
      <c r="A1833" s="1136"/>
      <c r="B1833" s="765"/>
      <c r="C1833" s="1137"/>
      <c r="D1833" s="1136"/>
      <c r="E1833" s="1137"/>
      <c r="F1833" s="1137"/>
      <c r="G1833" s="1137"/>
      <c r="H1833" s="1137"/>
      <c r="I1833" s="765"/>
      <c r="DE1833" s="818"/>
      <c r="DF1833" s="772" t="str">
        <f t="shared" si="28"/>
        <v/>
      </c>
      <c r="DG1833" s="832">
        <v>1831</v>
      </c>
    </row>
    <row r="1834" spans="1:111" s="753" customFormat="1" ht="12" hidden="1" customHeight="1" x14ac:dyDescent="0.15">
      <c r="A1834" s="1136"/>
      <c r="B1834" s="765"/>
      <c r="C1834" s="1137"/>
      <c r="D1834" s="1136"/>
      <c r="E1834" s="1137"/>
      <c r="F1834" s="1137"/>
      <c r="G1834" s="1137"/>
      <c r="H1834" s="1137"/>
      <c r="I1834" s="765"/>
      <c r="DE1834" s="818"/>
      <c r="DF1834" s="772" t="str">
        <f t="shared" si="28"/>
        <v/>
      </c>
      <c r="DG1834" s="832">
        <v>1832</v>
      </c>
    </row>
    <row r="1835" spans="1:111" s="753" customFormat="1" ht="12" hidden="1" customHeight="1" x14ac:dyDescent="0.15">
      <c r="A1835" s="1136"/>
      <c r="B1835" s="765"/>
      <c r="C1835" s="1137"/>
      <c r="D1835" s="1136"/>
      <c r="E1835" s="1137"/>
      <c r="F1835" s="1137"/>
      <c r="G1835" s="1137"/>
      <c r="H1835" s="1137"/>
      <c r="I1835" s="765"/>
      <c r="DE1835" s="818"/>
      <c r="DF1835" s="772" t="str">
        <f t="shared" si="28"/>
        <v/>
      </c>
      <c r="DG1835" s="832">
        <v>1833</v>
      </c>
    </row>
    <row r="1836" spans="1:111" s="753" customFormat="1" ht="12" hidden="1" customHeight="1" x14ac:dyDescent="0.15">
      <c r="A1836" s="1136"/>
      <c r="B1836" s="765"/>
      <c r="C1836" s="1137"/>
      <c r="D1836" s="1136"/>
      <c r="E1836" s="1137"/>
      <c r="F1836" s="1137"/>
      <c r="G1836" s="1137"/>
      <c r="H1836" s="1137"/>
      <c r="I1836" s="765"/>
      <c r="DE1836" s="818"/>
      <c r="DF1836" s="772" t="str">
        <f t="shared" si="28"/>
        <v/>
      </c>
      <c r="DG1836" s="832">
        <v>1834</v>
      </c>
    </row>
    <row r="1837" spans="1:111" s="753" customFormat="1" ht="12" hidden="1" customHeight="1" x14ac:dyDescent="0.15">
      <c r="A1837" s="1136"/>
      <c r="B1837" s="765"/>
      <c r="C1837" s="1137"/>
      <c r="D1837" s="1136"/>
      <c r="E1837" s="1137"/>
      <c r="F1837" s="1137"/>
      <c r="G1837" s="1137"/>
      <c r="H1837" s="1137"/>
      <c r="I1837" s="765"/>
      <c r="DE1837" s="818"/>
      <c r="DF1837" s="772" t="str">
        <f t="shared" si="28"/>
        <v/>
      </c>
      <c r="DG1837" s="832">
        <v>1835</v>
      </c>
    </row>
    <row r="1838" spans="1:111" s="753" customFormat="1" ht="12" hidden="1" customHeight="1" x14ac:dyDescent="0.15">
      <c r="A1838" s="1136"/>
      <c r="B1838" s="765"/>
      <c r="C1838" s="1137"/>
      <c r="D1838" s="1136"/>
      <c r="E1838" s="1137"/>
      <c r="F1838" s="1137"/>
      <c r="G1838" s="1137"/>
      <c r="H1838" s="1137"/>
      <c r="I1838" s="765"/>
      <c r="DE1838" s="818"/>
      <c r="DF1838" s="772" t="str">
        <f t="shared" si="28"/>
        <v/>
      </c>
      <c r="DG1838" s="832">
        <v>1836</v>
      </c>
    </row>
    <row r="1839" spans="1:111" s="753" customFormat="1" ht="12" hidden="1" customHeight="1" x14ac:dyDescent="0.15">
      <c r="A1839" s="1136"/>
      <c r="B1839" s="765"/>
      <c r="C1839" s="1137"/>
      <c r="D1839" s="1136"/>
      <c r="E1839" s="1137"/>
      <c r="F1839" s="1137"/>
      <c r="G1839" s="1137"/>
      <c r="H1839" s="1137"/>
      <c r="I1839" s="765"/>
      <c r="DE1839" s="818"/>
      <c r="DF1839" s="772" t="str">
        <f t="shared" si="28"/>
        <v/>
      </c>
      <c r="DG1839" s="832">
        <v>1837</v>
      </c>
    </row>
    <row r="1840" spans="1:111" s="753" customFormat="1" ht="12" hidden="1" customHeight="1" x14ac:dyDescent="0.15">
      <c r="A1840" s="1136"/>
      <c r="B1840" s="765"/>
      <c r="C1840" s="1137"/>
      <c r="D1840" s="1136"/>
      <c r="E1840" s="1137"/>
      <c r="F1840" s="1137"/>
      <c r="G1840" s="1137"/>
      <c r="H1840" s="1137"/>
      <c r="I1840" s="765"/>
      <c r="DE1840" s="818"/>
      <c r="DF1840" s="772" t="str">
        <f t="shared" si="28"/>
        <v/>
      </c>
      <c r="DG1840" s="832">
        <v>1838</v>
      </c>
    </row>
    <row r="1841" spans="1:111" s="753" customFormat="1" ht="12" hidden="1" customHeight="1" x14ac:dyDescent="0.15">
      <c r="A1841" s="1136"/>
      <c r="B1841" s="765"/>
      <c r="C1841" s="1137"/>
      <c r="D1841" s="1136"/>
      <c r="E1841" s="1137"/>
      <c r="F1841" s="1137"/>
      <c r="G1841" s="1137"/>
      <c r="H1841" s="1137"/>
      <c r="I1841" s="765"/>
      <c r="DE1841" s="818"/>
      <c r="DF1841" s="772" t="str">
        <f t="shared" si="28"/>
        <v/>
      </c>
      <c r="DG1841" s="832">
        <v>1839</v>
      </c>
    </row>
    <row r="1842" spans="1:111" s="753" customFormat="1" ht="12" hidden="1" customHeight="1" x14ac:dyDescent="0.15">
      <c r="A1842" s="1136"/>
      <c r="B1842" s="765"/>
      <c r="C1842" s="1137"/>
      <c r="D1842" s="1136"/>
      <c r="E1842" s="1137"/>
      <c r="F1842" s="1137"/>
      <c r="G1842" s="1137"/>
      <c r="H1842" s="1137"/>
      <c r="I1842" s="765"/>
      <c r="DE1842" s="818"/>
      <c r="DF1842" s="772" t="str">
        <f t="shared" si="28"/>
        <v/>
      </c>
      <c r="DG1842" s="832">
        <v>1840</v>
      </c>
    </row>
    <row r="1843" spans="1:111" s="753" customFormat="1" ht="12" hidden="1" customHeight="1" x14ac:dyDescent="0.15">
      <c r="A1843" s="1136"/>
      <c r="B1843" s="765"/>
      <c r="C1843" s="1137"/>
      <c r="D1843" s="1136"/>
      <c r="E1843" s="1137"/>
      <c r="F1843" s="1137"/>
      <c r="G1843" s="1137"/>
      <c r="H1843" s="1137"/>
      <c r="I1843" s="765"/>
      <c r="DE1843" s="818"/>
      <c r="DF1843" s="772" t="str">
        <f t="shared" si="28"/>
        <v/>
      </c>
      <c r="DG1843" s="832">
        <v>1841</v>
      </c>
    </row>
    <row r="1844" spans="1:111" s="753" customFormat="1" ht="12" hidden="1" customHeight="1" x14ac:dyDescent="0.15">
      <c r="A1844" s="1136"/>
      <c r="B1844" s="765"/>
      <c r="C1844" s="1137"/>
      <c r="D1844" s="1136"/>
      <c r="E1844" s="1137"/>
      <c r="F1844" s="1137"/>
      <c r="G1844" s="1137"/>
      <c r="H1844" s="1137"/>
      <c r="I1844" s="765"/>
      <c r="DE1844" s="818"/>
      <c r="DF1844" s="772" t="str">
        <f t="shared" si="28"/>
        <v/>
      </c>
      <c r="DG1844" s="832">
        <v>1842</v>
      </c>
    </row>
    <row r="1845" spans="1:111" s="753" customFormat="1" ht="12" hidden="1" customHeight="1" x14ac:dyDescent="0.15">
      <c r="A1845" s="1136"/>
      <c r="B1845" s="765"/>
      <c r="C1845" s="1137"/>
      <c r="D1845" s="1136"/>
      <c r="E1845" s="1137"/>
      <c r="F1845" s="1137"/>
      <c r="G1845" s="1137"/>
      <c r="H1845" s="1137"/>
      <c r="I1845" s="765"/>
      <c r="DE1845" s="818"/>
      <c r="DF1845" s="772" t="str">
        <f t="shared" si="28"/>
        <v/>
      </c>
      <c r="DG1845" s="832">
        <v>1843</v>
      </c>
    </row>
    <row r="1846" spans="1:111" s="753" customFormat="1" ht="12" hidden="1" customHeight="1" x14ac:dyDescent="0.15">
      <c r="A1846" s="1136"/>
      <c r="B1846" s="765"/>
      <c r="C1846" s="1137"/>
      <c r="D1846" s="1136"/>
      <c r="E1846" s="1137"/>
      <c r="F1846" s="1137"/>
      <c r="G1846" s="1137"/>
      <c r="H1846" s="1137"/>
      <c r="I1846" s="765"/>
      <c r="DE1846" s="818"/>
      <c r="DF1846" s="772" t="str">
        <f t="shared" si="28"/>
        <v/>
      </c>
      <c r="DG1846" s="832">
        <v>1844</v>
      </c>
    </row>
    <row r="1847" spans="1:111" s="753" customFormat="1" ht="12" hidden="1" customHeight="1" x14ac:dyDescent="0.15">
      <c r="A1847" s="1136"/>
      <c r="B1847" s="765"/>
      <c r="C1847" s="1137"/>
      <c r="D1847" s="1136"/>
      <c r="E1847" s="1137"/>
      <c r="F1847" s="1137"/>
      <c r="G1847" s="1137"/>
      <c r="H1847" s="1137"/>
      <c r="I1847" s="765"/>
      <c r="DE1847" s="818"/>
      <c r="DF1847" s="772" t="str">
        <f t="shared" si="28"/>
        <v/>
      </c>
      <c r="DG1847" s="832">
        <v>1845</v>
      </c>
    </row>
    <row r="1848" spans="1:111" s="753" customFormat="1" ht="12" hidden="1" customHeight="1" x14ac:dyDescent="0.15">
      <c r="A1848" s="1136"/>
      <c r="B1848" s="765"/>
      <c r="C1848" s="1137"/>
      <c r="D1848" s="1136"/>
      <c r="E1848" s="1137"/>
      <c r="F1848" s="1137"/>
      <c r="G1848" s="1137"/>
      <c r="H1848" s="1137"/>
      <c r="I1848" s="765"/>
      <c r="DE1848" s="818"/>
      <c r="DF1848" s="772" t="str">
        <f t="shared" si="28"/>
        <v/>
      </c>
      <c r="DG1848" s="832">
        <v>1846</v>
      </c>
    </row>
    <row r="1849" spans="1:111" s="753" customFormat="1" ht="12" hidden="1" customHeight="1" x14ac:dyDescent="0.15">
      <c r="A1849" s="1136"/>
      <c r="B1849" s="765"/>
      <c r="C1849" s="1137"/>
      <c r="D1849" s="1136"/>
      <c r="E1849" s="1137"/>
      <c r="F1849" s="1137"/>
      <c r="G1849" s="1137"/>
      <c r="H1849" s="1137"/>
      <c r="I1849" s="765"/>
      <c r="DE1849" s="818"/>
      <c r="DF1849" s="772" t="str">
        <f t="shared" si="28"/>
        <v/>
      </c>
      <c r="DG1849" s="832">
        <v>1847</v>
      </c>
    </row>
    <row r="1850" spans="1:111" s="753" customFormat="1" ht="12" hidden="1" customHeight="1" x14ac:dyDescent="0.15">
      <c r="A1850" s="1136"/>
      <c r="B1850" s="765"/>
      <c r="C1850" s="1137"/>
      <c r="D1850" s="1136"/>
      <c r="E1850" s="1137"/>
      <c r="F1850" s="1137"/>
      <c r="G1850" s="1137"/>
      <c r="H1850" s="1137"/>
      <c r="I1850" s="765"/>
      <c r="DE1850" s="818"/>
      <c r="DF1850" s="772" t="str">
        <f t="shared" si="28"/>
        <v/>
      </c>
      <c r="DG1850" s="832">
        <v>1848</v>
      </c>
    </row>
    <row r="1851" spans="1:111" s="753" customFormat="1" ht="12" hidden="1" customHeight="1" x14ac:dyDescent="0.15">
      <c r="A1851" s="1136"/>
      <c r="B1851" s="765"/>
      <c r="C1851" s="1137"/>
      <c r="D1851" s="1136"/>
      <c r="E1851" s="1137"/>
      <c r="F1851" s="1137"/>
      <c r="G1851" s="1137"/>
      <c r="H1851" s="1137"/>
      <c r="I1851" s="765"/>
      <c r="DE1851" s="818"/>
      <c r="DF1851" s="772" t="str">
        <f t="shared" si="28"/>
        <v/>
      </c>
      <c r="DG1851" s="832">
        <v>1849</v>
      </c>
    </row>
    <row r="1852" spans="1:111" s="753" customFormat="1" ht="12" hidden="1" customHeight="1" x14ac:dyDescent="0.15">
      <c r="A1852" s="1136"/>
      <c r="B1852" s="765"/>
      <c r="C1852" s="1137"/>
      <c r="D1852" s="1136"/>
      <c r="E1852" s="1137"/>
      <c r="F1852" s="1137"/>
      <c r="G1852" s="1137"/>
      <c r="H1852" s="1137"/>
      <c r="I1852" s="765"/>
      <c r="DE1852" s="818"/>
      <c r="DF1852" s="772" t="str">
        <f t="shared" si="28"/>
        <v/>
      </c>
      <c r="DG1852" s="832">
        <v>1850</v>
      </c>
    </row>
    <row r="1853" spans="1:111" s="753" customFormat="1" ht="12" hidden="1" customHeight="1" x14ac:dyDescent="0.15">
      <c r="A1853" s="1136"/>
      <c r="B1853" s="765"/>
      <c r="C1853" s="1137"/>
      <c r="D1853" s="1136"/>
      <c r="E1853" s="1137"/>
      <c r="F1853" s="1137"/>
      <c r="G1853" s="1137"/>
      <c r="H1853" s="1137"/>
      <c r="I1853" s="765"/>
      <c r="DE1853" s="818"/>
      <c r="DF1853" s="772" t="str">
        <f t="shared" si="28"/>
        <v/>
      </c>
      <c r="DG1853" s="832">
        <v>1851</v>
      </c>
    </row>
    <row r="1854" spans="1:111" s="753" customFormat="1" ht="12" hidden="1" customHeight="1" x14ac:dyDescent="0.15">
      <c r="A1854" s="1136"/>
      <c r="B1854" s="765"/>
      <c r="C1854" s="1137"/>
      <c r="D1854" s="1136"/>
      <c r="E1854" s="1137"/>
      <c r="F1854" s="1137"/>
      <c r="G1854" s="1137"/>
      <c r="H1854" s="1137"/>
      <c r="I1854" s="765"/>
      <c r="DE1854" s="818"/>
      <c r="DF1854" s="772" t="str">
        <f t="shared" si="28"/>
        <v/>
      </c>
      <c r="DG1854" s="832">
        <v>1852</v>
      </c>
    </row>
    <row r="1855" spans="1:111" s="753" customFormat="1" ht="12" hidden="1" customHeight="1" x14ac:dyDescent="0.15">
      <c r="A1855" s="1136"/>
      <c r="B1855" s="765"/>
      <c r="C1855" s="1137"/>
      <c r="D1855" s="1136"/>
      <c r="E1855" s="1137"/>
      <c r="F1855" s="1137"/>
      <c r="G1855" s="1137"/>
      <c r="H1855" s="1137"/>
      <c r="I1855" s="765"/>
      <c r="DE1855" s="818"/>
      <c r="DF1855" s="772" t="str">
        <f t="shared" si="28"/>
        <v/>
      </c>
      <c r="DG1855" s="832">
        <v>1853</v>
      </c>
    </row>
    <row r="1856" spans="1:111" s="753" customFormat="1" ht="12" hidden="1" customHeight="1" x14ac:dyDescent="0.15">
      <c r="A1856" s="1136"/>
      <c r="B1856" s="765"/>
      <c r="C1856" s="1137"/>
      <c r="D1856" s="1136"/>
      <c r="E1856" s="1137"/>
      <c r="F1856" s="1137"/>
      <c r="G1856" s="1137"/>
      <c r="H1856" s="1137"/>
      <c r="I1856" s="765"/>
      <c r="DE1856" s="818"/>
      <c r="DF1856" s="772" t="str">
        <f t="shared" si="28"/>
        <v/>
      </c>
      <c r="DG1856" s="832">
        <v>1854</v>
      </c>
    </row>
    <row r="1857" spans="1:111" s="753" customFormat="1" ht="12" hidden="1" customHeight="1" x14ac:dyDescent="0.15">
      <c r="A1857" s="1136"/>
      <c r="B1857" s="765"/>
      <c r="C1857" s="1137"/>
      <c r="D1857" s="1136"/>
      <c r="E1857" s="1137"/>
      <c r="F1857" s="1137"/>
      <c r="G1857" s="1137"/>
      <c r="H1857" s="1137"/>
      <c r="I1857" s="765"/>
      <c r="DE1857" s="818"/>
      <c r="DF1857" s="772" t="str">
        <f t="shared" si="28"/>
        <v/>
      </c>
      <c r="DG1857" s="832">
        <v>1855</v>
      </c>
    </row>
    <row r="1858" spans="1:111" s="753" customFormat="1" ht="12" hidden="1" customHeight="1" x14ac:dyDescent="0.15">
      <c r="A1858" s="1136"/>
      <c r="B1858" s="765"/>
      <c r="C1858" s="1137"/>
      <c r="D1858" s="1136"/>
      <c r="E1858" s="1137"/>
      <c r="F1858" s="1137"/>
      <c r="G1858" s="1137"/>
      <c r="H1858" s="1137"/>
      <c r="I1858" s="765"/>
      <c r="DE1858" s="818"/>
      <c r="DF1858" s="772" t="str">
        <f t="shared" si="28"/>
        <v/>
      </c>
      <c r="DG1858" s="832">
        <v>1856</v>
      </c>
    </row>
    <row r="1859" spans="1:111" s="753" customFormat="1" ht="12" hidden="1" customHeight="1" x14ac:dyDescent="0.15">
      <c r="A1859" s="1136"/>
      <c r="B1859" s="765"/>
      <c r="C1859" s="1137"/>
      <c r="D1859" s="1136"/>
      <c r="E1859" s="1137"/>
      <c r="F1859" s="1137"/>
      <c r="G1859" s="1137"/>
      <c r="H1859" s="1137"/>
      <c r="I1859" s="765"/>
      <c r="DE1859" s="818"/>
      <c r="DF1859" s="772" t="str">
        <f t="shared" si="28"/>
        <v/>
      </c>
      <c r="DG1859" s="832">
        <v>1857</v>
      </c>
    </row>
    <row r="1860" spans="1:111" s="753" customFormat="1" ht="12" hidden="1" customHeight="1" x14ac:dyDescent="0.15">
      <c r="A1860" s="1136"/>
      <c r="B1860" s="765"/>
      <c r="C1860" s="1137"/>
      <c r="D1860" s="1136"/>
      <c r="E1860" s="1137"/>
      <c r="F1860" s="1137"/>
      <c r="G1860" s="1137"/>
      <c r="H1860" s="1137"/>
      <c r="I1860" s="765"/>
      <c r="DE1860" s="818"/>
      <c r="DF1860" s="772" t="str">
        <f t="shared" si="28"/>
        <v/>
      </c>
      <c r="DG1860" s="832">
        <v>1858</v>
      </c>
    </row>
    <row r="1861" spans="1:111" s="753" customFormat="1" ht="12" hidden="1" customHeight="1" x14ac:dyDescent="0.15">
      <c r="A1861" s="1136"/>
      <c r="B1861" s="765"/>
      <c r="C1861" s="1137"/>
      <c r="D1861" s="1136"/>
      <c r="E1861" s="1137"/>
      <c r="F1861" s="1137"/>
      <c r="G1861" s="1137"/>
      <c r="H1861" s="1137"/>
      <c r="I1861" s="765"/>
      <c r="DE1861" s="818"/>
      <c r="DF1861" s="772" t="str">
        <f t="shared" si="28"/>
        <v/>
      </c>
      <c r="DG1861" s="832">
        <v>1859</v>
      </c>
    </row>
    <row r="1862" spans="1:111" s="753" customFormat="1" ht="12" hidden="1" customHeight="1" x14ac:dyDescent="0.15">
      <c r="A1862" s="1136"/>
      <c r="B1862" s="765"/>
      <c r="C1862" s="1137"/>
      <c r="D1862" s="1136"/>
      <c r="E1862" s="1137"/>
      <c r="F1862" s="1137"/>
      <c r="G1862" s="1137"/>
      <c r="H1862" s="1137"/>
      <c r="I1862" s="765"/>
      <c r="DE1862" s="818"/>
      <c r="DF1862" s="772" t="str">
        <f t="shared" si="28"/>
        <v/>
      </c>
      <c r="DG1862" s="832">
        <v>1860</v>
      </c>
    </row>
    <row r="1863" spans="1:111" s="753" customFormat="1" ht="12" hidden="1" customHeight="1" x14ac:dyDescent="0.15">
      <c r="A1863" s="1136"/>
      <c r="B1863" s="765"/>
      <c r="C1863" s="1137"/>
      <c r="D1863" s="1136"/>
      <c r="E1863" s="1137"/>
      <c r="F1863" s="1137"/>
      <c r="G1863" s="1137"/>
      <c r="H1863" s="1137"/>
      <c r="I1863" s="765"/>
      <c r="DE1863" s="818"/>
      <c r="DF1863" s="772" t="str">
        <f t="shared" ref="DF1863:DF1926" si="29">IF(COUNTA(A1863:I1863)&gt;0,DG1863,"")</f>
        <v/>
      </c>
      <c r="DG1863" s="832">
        <v>1861</v>
      </c>
    </row>
    <row r="1864" spans="1:111" s="753" customFormat="1" ht="12" hidden="1" customHeight="1" x14ac:dyDescent="0.15">
      <c r="A1864" s="1136"/>
      <c r="B1864" s="765"/>
      <c r="C1864" s="1137"/>
      <c r="D1864" s="1136"/>
      <c r="E1864" s="1137"/>
      <c r="F1864" s="1137"/>
      <c r="G1864" s="1137"/>
      <c r="H1864" s="1137"/>
      <c r="I1864" s="765"/>
      <c r="DE1864" s="818"/>
      <c r="DF1864" s="772" t="str">
        <f t="shared" si="29"/>
        <v/>
      </c>
      <c r="DG1864" s="832">
        <v>1862</v>
      </c>
    </row>
    <row r="1865" spans="1:111" s="753" customFormat="1" ht="12" hidden="1" customHeight="1" x14ac:dyDescent="0.15">
      <c r="A1865" s="1136"/>
      <c r="B1865" s="765"/>
      <c r="C1865" s="1137"/>
      <c r="D1865" s="1136"/>
      <c r="E1865" s="1137"/>
      <c r="F1865" s="1137"/>
      <c r="G1865" s="1137"/>
      <c r="H1865" s="1137"/>
      <c r="I1865" s="765"/>
      <c r="DE1865" s="818"/>
      <c r="DF1865" s="772" t="str">
        <f t="shared" si="29"/>
        <v/>
      </c>
      <c r="DG1865" s="832">
        <v>1863</v>
      </c>
    </row>
    <row r="1866" spans="1:111" s="753" customFormat="1" ht="12" hidden="1" customHeight="1" x14ac:dyDescent="0.15">
      <c r="A1866" s="1136"/>
      <c r="B1866" s="765"/>
      <c r="C1866" s="1137"/>
      <c r="D1866" s="1136"/>
      <c r="E1866" s="1137"/>
      <c r="F1866" s="1137"/>
      <c r="G1866" s="1137"/>
      <c r="H1866" s="1137"/>
      <c r="I1866" s="765"/>
      <c r="DE1866" s="818"/>
      <c r="DF1866" s="772" t="str">
        <f t="shared" si="29"/>
        <v/>
      </c>
      <c r="DG1866" s="832">
        <v>1864</v>
      </c>
    </row>
    <row r="1867" spans="1:111" s="753" customFormat="1" ht="12" hidden="1" customHeight="1" x14ac:dyDescent="0.15">
      <c r="A1867" s="1136"/>
      <c r="B1867" s="765"/>
      <c r="C1867" s="1137"/>
      <c r="D1867" s="1136"/>
      <c r="E1867" s="1137"/>
      <c r="F1867" s="1137"/>
      <c r="G1867" s="1137"/>
      <c r="H1867" s="1137"/>
      <c r="I1867" s="765"/>
      <c r="DE1867" s="818"/>
      <c r="DF1867" s="772" t="str">
        <f t="shared" si="29"/>
        <v/>
      </c>
      <c r="DG1867" s="832">
        <v>1865</v>
      </c>
    </row>
    <row r="1868" spans="1:111" s="753" customFormat="1" ht="12" hidden="1" customHeight="1" x14ac:dyDescent="0.15">
      <c r="A1868" s="1136"/>
      <c r="B1868" s="765"/>
      <c r="C1868" s="1137"/>
      <c r="D1868" s="1136"/>
      <c r="E1868" s="1137"/>
      <c r="F1868" s="1137"/>
      <c r="G1868" s="1137"/>
      <c r="H1868" s="1137"/>
      <c r="I1868" s="765"/>
      <c r="DE1868" s="818"/>
      <c r="DF1868" s="772" t="str">
        <f t="shared" si="29"/>
        <v/>
      </c>
      <c r="DG1868" s="832">
        <v>1866</v>
      </c>
    </row>
    <row r="1869" spans="1:111" s="753" customFormat="1" ht="12" hidden="1" customHeight="1" x14ac:dyDescent="0.15">
      <c r="A1869" s="1136"/>
      <c r="B1869" s="765"/>
      <c r="C1869" s="1137"/>
      <c r="D1869" s="1136"/>
      <c r="E1869" s="1137"/>
      <c r="F1869" s="1137"/>
      <c r="G1869" s="1137"/>
      <c r="H1869" s="1137"/>
      <c r="I1869" s="765"/>
      <c r="DE1869" s="818"/>
      <c r="DF1869" s="772" t="str">
        <f t="shared" si="29"/>
        <v/>
      </c>
      <c r="DG1869" s="832">
        <v>1867</v>
      </c>
    </row>
    <row r="1870" spans="1:111" s="753" customFormat="1" ht="12" hidden="1" customHeight="1" x14ac:dyDescent="0.15">
      <c r="A1870" s="1136"/>
      <c r="B1870" s="765"/>
      <c r="C1870" s="1137"/>
      <c r="D1870" s="1136"/>
      <c r="E1870" s="1137"/>
      <c r="F1870" s="1137"/>
      <c r="G1870" s="1137"/>
      <c r="H1870" s="1137"/>
      <c r="I1870" s="765"/>
      <c r="DE1870" s="818"/>
      <c r="DF1870" s="772" t="str">
        <f t="shared" si="29"/>
        <v/>
      </c>
      <c r="DG1870" s="832">
        <v>1868</v>
      </c>
    </row>
    <row r="1871" spans="1:111" s="753" customFormat="1" ht="12" hidden="1" customHeight="1" x14ac:dyDescent="0.15">
      <c r="A1871" s="1136"/>
      <c r="B1871" s="765"/>
      <c r="C1871" s="1137"/>
      <c r="D1871" s="1136"/>
      <c r="E1871" s="1137"/>
      <c r="F1871" s="1137"/>
      <c r="G1871" s="1137"/>
      <c r="H1871" s="1137"/>
      <c r="I1871" s="765"/>
      <c r="DE1871" s="818"/>
      <c r="DF1871" s="772" t="str">
        <f t="shared" si="29"/>
        <v/>
      </c>
      <c r="DG1871" s="832">
        <v>1869</v>
      </c>
    </row>
    <row r="1872" spans="1:111" s="753" customFormat="1" ht="12" hidden="1" customHeight="1" x14ac:dyDescent="0.15">
      <c r="A1872" s="1136"/>
      <c r="B1872" s="765"/>
      <c r="C1872" s="1137"/>
      <c r="D1872" s="1136"/>
      <c r="E1872" s="1137"/>
      <c r="F1872" s="1137"/>
      <c r="G1872" s="1137"/>
      <c r="H1872" s="1137"/>
      <c r="I1872" s="765"/>
      <c r="DE1872" s="818"/>
      <c r="DF1872" s="772" t="str">
        <f t="shared" si="29"/>
        <v/>
      </c>
      <c r="DG1872" s="832">
        <v>1870</v>
      </c>
    </row>
    <row r="1873" spans="1:111" s="753" customFormat="1" ht="12" hidden="1" customHeight="1" x14ac:dyDescent="0.15">
      <c r="A1873" s="1136"/>
      <c r="B1873" s="765"/>
      <c r="C1873" s="1137"/>
      <c r="D1873" s="1136"/>
      <c r="E1873" s="1137"/>
      <c r="F1873" s="1137"/>
      <c r="G1873" s="1137"/>
      <c r="H1873" s="1137"/>
      <c r="I1873" s="765"/>
      <c r="DE1873" s="818"/>
      <c r="DF1873" s="772" t="str">
        <f t="shared" si="29"/>
        <v/>
      </c>
      <c r="DG1873" s="832">
        <v>1871</v>
      </c>
    </row>
    <row r="1874" spans="1:111" s="753" customFormat="1" ht="12" hidden="1" customHeight="1" x14ac:dyDescent="0.15">
      <c r="A1874" s="1136"/>
      <c r="B1874" s="765"/>
      <c r="C1874" s="1137"/>
      <c r="D1874" s="1136"/>
      <c r="E1874" s="1137"/>
      <c r="F1874" s="1137"/>
      <c r="G1874" s="1137"/>
      <c r="H1874" s="1137"/>
      <c r="I1874" s="765"/>
      <c r="DE1874" s="818"/>
      <c r="DF1874" s="772" t="str">
        <f t="shared" si="29"/>
        <v/>
      </c>
      <c r="DG1874" s="832">
        <v>1872</v>
      </c>
    </row>
    <row r="1875" spans="1:111" s="753" customFormat="1" ht="12" hidden="1" customHeight="1" x14ac:dyDescent="0.15">
      <c r="A1875" s="1136"/>
      <c r="B1875" s="765"/>
      <c r="C1875" s="1137"/>
      <c r="D1875" s="1136"/>
      <c r="E1875" s="1137"/>
      <c r="F1875" s="1137"/>
      <c r="G1875" s="1137"/>
      <c r="H1875" s="1137"/>
      <c r="I1875" s="765"/>
      <c r="DE1875" s="818"/>
      <c r="DF1875" s="772" t="str">
        <f t="shared" si="29"/>
        <v/>
      </c>
      <c r="DG1875" s="832">
        <v>1873</v>
      </c>
    </row>
    <row r="1876" spans="1:111" s="753" customFormat="1" ht="12" hidden="1" customHeight="1" x14ac:dyDescent="0.15">
      <c r="A1876" s="1136"/>
      <c r="B1876" s="765"/>
      <c r="C1876" s="1137"/>
      <c r="D1876" s="1136"/>
      <c r="E1876" s="1137"/>
      <c r="F1876" s="1137"/>
      <c r="G1876" s="1137"/>
      <c r="H1876" s="1137"/>
      <c r="I1876" s="765"/>
      <c r="DE1876" s="818"/>
      <c r="DF1876" s="772" t="str">
        <f t="shared" si="29"/>
        <v/>
      </c>
      <c r="DG1876" s="832">
        <v>1874</v>
      </c>
    </row>
    <row r="1877" spans="1:111" s="753" customFormat="1" ht="12" hidden="1" customHeight="1" x14ac:dyDescent="0.15">
      <c r="A1877" s="1136"/>
      <c r="B1877" s="765"/>
      <c r="C1877" s="1137"/>
      <c r="D1877" s="1136"/>
      <c r="E1877" s="1137"/>
      <c r="F1877" s="1137"/>
      <c r="G1877" s="1137"/>
      <c r="H1877" s="1137"/>
      <c r="I1877" s="765"/>
      <c r="DE1877" s="818"/>
      <c r="DF1877" s="772" t="str">
        <f t="shared" si="29"/>
        <v/>
      </c>
      <c r="DG1877" s="832">
        <v>1875</v>
      </c>
    </row>
    <row r="1878" spans="1:111" s="753" customFormat="1" ht="12" hidden="1" customHeight="1" x14ac:dyDescent="0.15">
      <c r="A1878" s="1136"/>
      <c r="B1878" s="765"/>
      <c r="C1878" s="1137"/>
      <c r="D1878" s="1136"/>
      <c r="E1878" s="1137"/>
      <c r="F1878" s="1137"/>
      <c r="G1878" s="1137"/>
      <c r="H1878" s="1137"/>
      <c r="I1878" s="765"/>
      <c r="DE1878" s="818"/>
      <c r="DF1878" s="772" t="str">
        <f t="shared" si="29"/>
        <v/>
      </c>
      <c r="DG1878" s="832">
        <v>1876</v>
      </c>
    </row>
    <row r="1879" spans="1:111" s="753" customFormat="1" ht="12" hidden="1" customHeight="1" x14ac:dyDescent="0.15">
      <c r="A1879" s="1136"/>
      <c r="B1879" s="765"/>
      <c r="C1879" s="1137"/>
      <c r="D1879" s="1136"/>
      <c r="E1879" s="1137"/>
      <c r="F1879" s="1137"/>
      <c r="G1879" s="1137"/>
      <c r="H1879" s="1137"/>
      <c r="I1879" s="765"/>
      <c r="DE1879" s="818"/>
      <c r="DF1879" s="772" t="str">
        <f t="shared" si="29"/>
        <v/>
      </c>
      <c r="DG1879" s="832">
        <v>1877</v>
      </c>
    </row>
    <row r="1880" spans="1:111" s="753" customFormat="1" ht="12" hidden="1" customHeight="1" x14ac:dyDescent="0.15">
      <c r="A1880" s="1136"/>
      <c r="B1880" s="765"/>
      <c r="C1880" s="1137"/>
      <c r="D1880" s="1136"/>
      <c r="E1880" s="1137"/>
      <c r="F1880" s="1137"/>
      <c r="G1880" s="1137"/>
      <c r="H1880" s="1137"/>
      <c r="I1880" s="765"/>
      <c r="DE1880" s="818"/>
      <c r="DF1880" s="772" t="str">
        <f t="shared" si="29"/>
        <v/>
      </c>
      <c r="DG1880" s="832">
        <v>1878</v>
      </c>
    </row>
    <row r="1881" spans="1:111" s="753" customFormat="1" ht="12" hidden="1" customHeight="1" x14ac:dyDescent="0.15">
      <c r="A1881" s="1136"/>
      <c r="B1881" s="765"/>
      <c r="C1881" s="1137"/>
      <c r="D1881" s="1136"/>
      <c r="E1881" s="1137"/>
      <c r="F1881" s="1137"/>
      <c r="G1881" s="1137"/>
      <c r="H1881" s="1137"/>
      <c r="I1881" s="765"/>
      <c r="DE1881" s="818"/>
      <c r="DF1881" s="772" t="str">
        <f t="shared" si="29"/>
        <v/>
      </c>
      <c r="DG1881" s="832">
        <v>1879</v>
      </c>
    </row>
    <row r="1882" spans="1:111" s="753" customFormat="1" ht="12" hidden="1" customHeight="1" x14ac:dyDescent="0.15">
      <c r="A1882" s="1136"/>
      <c r="B1882" s="765"/>
      <c r="C1882" s="1137"/>
      <c r="D1882" s="1136"/>
      <c r="E1882" s="1137"/>
      <c r="F1882" s="1137"/>
      <c r="G1882" s="1137"/>
      <c r="H1882" s="1137"/>
      <c r="I1882" s="765"/>
      <c r="DE1882" s="818"/>
      <c r="DF1882" s="772" t="str">
        <f t="shared" si="29"/>
        <v/>
      </c>
      <c r="DG1882" s="832">
        <v>1880</v>
      </c>
    </row>
    <row r="1883" spans="1:111" s="753" customFormat="1" ht="12" hidden="1" customHeight="1" x14ac:dyDescent="0.15">
      <c r="A1883" s="1136"/>
      <c r="B1883" s="765"/>
      <c r="C1883" s="1137"/>
      <c r="D1883" s="1136"/>
      <c r="E1883" s="1137"/>
      <c r="F1883" s="1137"/>
      <c r="G1883" s="1137"/>
      <c r="H1883" s="1137"/>
      <c r="I1883" s="765"/>
      <c r="DE1883" s="818"/>
      <c r="DF1883" s="772" t="str">
        <f t="shared" si="29"/>
        <v/>
      </c>
      <c r="DG1883" s="832">
        <v>1881</v>
      </c>
    </row>
    <row r="1884" spans="1:111" s="753" customFormat="1" ht="12" hidden="1" customHeight="1" x14ac:dyDescent="0.15">
      <c r="A1884" s="1136"/>
      <c r="B1884" s="765"/>
      <c r="C1884" s="1137"/>
      <c r="D1884" s="1136"/>
      <c r="E1884" s="1137"/>
      <c r="F1884" s="1137"/>
      <c r="G1884" s="1137"/>
      <c r="H1884" s="1137"/>
      <c r="I1884" s="765"/>
      <c r="DE1884" s="818"/>
      <c r="DF1884" s="772" t="str">
        <f t="shared" si="29"/>
        <v/>
      </c>
      <c r="DG1884" s="832">
        <v>1882</v>
      </c>
    </row>
    <row r="1885" spans="1:111" s="753" customFormat="1" ht="12" hidden="1" customHeight="1" x14ac:dyDescent="0.15">
      <c r="A1885" s="1136"/>
      <c r="B1885" s="765"/>
      <c r="C1885" s="1137"/>
      <c r="D1885" s="1136"/>
      <c r="E1885" s="1137"/>
      <c r="F1885" s="1137"/>
      <c r="G1885" s="1137"/>
      <c r="H1885" s="1137"/>
      <c r="I1885" s="765"/>
      <c r="DE1885" s="818"/>
      <c r="DF1885" s="772" t="str">
        <f t="shared" si="29"/>
        <v/>
      </c>
      <c r="DG1885" s="832">
        <v>1883</v>
      </c>
    </row>
    <row r="1886" spans="1:111" s="753" customFormat="1" ht="12" hidden="1" customHeight="1" x14ac:dyDescent="0.15">
      <c r="A1886" s="1136"/>
      <c r="B1886" s="765"/>
      <c r="C1886" s="1137"/>
      <c r="D1886" s="1136"/>
      <c r="E1886" s="1137"/>
      <c r="F1886" s="1137"/>
      <c r="G1886" s="1137"/>
      <c r="H1886" s="1137"/>
      <c r="I1886" s="765"/>
      <c r="DE1886" s="818"/>
      <c r="DF1886" s="772" t="str">
        <f t="shared" si="29"/>
        <v/>
      </c>
      <c r="DG1886" s="832">
        <v>1884</v>
      </c>
    </row>
    <row r="1887" spans="1:111" s="753" customFormat="1" ht="12" hidden="1" customHeight="1" x14ac:dyDescent="0.15">
      <c r="A1887" s="1136"/>
      <c r="B1887" s="765"/>
      <c r="C1887" s="1137"/>
      <c r="D1887" s="1136"/>
      <c r="E1887" s="1137"/>
      <c r="F1887" s="1137"/>
      <c r="G1887" s="1137"/>
      <c r="H1887" s="1137"/>
      <c r="I1887" s="765"/>
      <c r="DE1887" s="818"/>
      <c r="DF1887" s="772" t="str">
        <f t="shared" si="29"/>
        <v/>
      </c>
      <c r="DG1887" s="832">
        <v>1885</v>
      </c>
    </row>
    <row r="1888" spans="1:111" s="753" customFormat="1" ht="12" hidden="1" customHeight="1" x14ac:dyDescent="0.15">
      <c r="A1888" s="1136"/>
      <c r="B1888" s="765"/>
      <c r="C1888" s="1137"/>
      <c r="D1888" s="1136"/>
      <c r="E1888" s="1137"/>
      <c r="F1888" s="1137"/>
      <c r="G1888" s="1137"/>
      <c r="H1888" s="1137"/>
      <c r="I1888" s="765"/>
      <c r="DE1888" s="818"/>
      <c r="DF1888" s="772" t="str">
        <f t="shared" si="29"/>
        <v/>
      </c>
      <c r="DG1888" s="832">
        <v>1886</v>
      </c>
    </row>
    <row r="1889" spans="1:111" s="753" customFormat="1" ht="12" hidden="1" customHeight="1" x14ac:dyDescent="0.15">
      <c r="A1889" s="1136"/>
      <c r="B1889" s="765"/>
      <c r="C1889" s="1137"/>
      <c r="D1889" s="1136"/>
      <c r="E1889" s="1137"/>
      <c r="F1889" s="1137"/>
      <c r="G1889" s="1137"/>
      <c r="H1889" s="1137"/>
      <c r="I1889" s="765"/>
      <c r="DE1889" s="818"/>
      <c r="DF1889" s="772" t="str">
        <f t="shared" si="29"/>
        <v/>
      </c>
      <c r="DG1889" s="832">
        <v>1887</v>
      </c>
    </row>
    <row r="1890" spans="1:111" s="753" customFormat="1" ht="12" hidden="1" customHeight="1" x14ac:dyDescent="0.15">
      <c r="A1890" s="1136"/>
      <c r="B1890" s="765"/>
      <c r="C1890" s="1137"/>
      <c r="D1890" s="1136"/>
      <c r="E1890" s="1137"/>
      <c r="F1890" s="1137"/>
      <c r="G1890" s="1137"/>
      <c r="H1890" s="1137"/>
      <c r="I1890" s="765"/>
      <c r="DE1890" s="818"/>
      <c r="DF1890" s="772" t="str">
        <f t="shared" si="29"/>
        <v/>
      </c>
      <c r="DG1890" s="832">
        <v>1888</v>
      </c>
    </row>
    <row r="1891" spans="1:111" s="753" customFormat="1" ht="12" hidden="1" customHeight="1" x14ac:dyDescent="0.15">
      <c r="A1891" s="1136"/>
      <c r="B1891" s="765"/>
      <c r="C1891" s="1137"/>
      <c r="D1891" s="1136"/>
      <c r="E1891" s="1137"/>
      <c r="F1891" s="1137"/>
      <c r="G1891" s="1137"/>
      <c r="H1891" s="1137"/>
      <c r="I1891" s="765"/>
      <c r="DE1891" s="818"/>
      <c r="DF1891" s="772" t="str">
        <f t="shared" si="29"/>
        <v/>
      </c>
      <c r="DG1891" s="832">
        <v>1889</v>
      </c>
    </row>
    <row r="1892" spans="1:111" s="753" customFormat="1" ht="12" hidden="1" customHeight="1" x14ac:dyDescent="0.15">
      <c r="A1892" s="1136"/>
      <c r="B1892" s="765"/>
      <c r="C1892" s="1137"/>
      <c r="D1892" s="1136"/>
      <c r="E1892" s="1137"/>
      <c r="F1892" s="1137"/>
      <c r="G1892" s="1137"/>
      <c r="H1892" s="1137"/>
      <c r="I1892" s="765"/>
      <c r="DE1892" s="818"/>
      <c r="DF1892" s="772" t="str">
        <f t="shared" si="29"/>
        <v/>
      </c>
      <c r="DG1892" s="832">
        <v>1890</v>
      </c>
    </row>
    <row r="1893" spans="1:111" s="753" customFormat="1" ht="12" hidden="1" customHeight="1" x14ac:dyDescent="0.15">
      <c r="A1893" s="1136"/>
      <c r="B1893" s="765"/>
      <c r="C1893" s="1137"/>
      <c r="D1893" s="1136"/>
      <c r="E1893" s="1137"/>
      <c r="F1893" s="1137"/>
      <c r="G1893" s="1137"/>
      <c r="H1893" s="1137"/>
      <c r="I1893" s="765"/>
      <c r="DE1893" s="818"/>
      <c r="DF1893" s="772" t="str">
        <f t="shared" si="29"/>
        <v/>
      </c>
      <c r="DG1893" s="832">
        <v>1891</v>
      </c>
    </row>
    <row r="1894" spans="1:111" s="753" customFormat="1" ht="12" hidden="1" customHeight="1" x14ac:dyDescent="0.15">
      <c r="A1894" s="1136"/>
      <c r="B1894" s="765"/>
      <c r="C1894" s="1137"/>
      <c r="D1894" s="1136"/>
      <c r="E1894" s="1137"/>
      <c r="F1894" s="1137"/>
      <c r="G1894" s="1137"/>
      <c r="H1894" s="1137"/>
      <c r="I1894" s="765"/>
      <c r="DE1894" s="818"/>
      <c r="DF1894" s="772" t="str">
        <f t="shared" si="29"/>
        <v/>
      </c>
      <c r="DG1894" s="832">
        <v>1892</v>
      </c>
    </row>
    <row r="1895" spans="1:111" s="753" customFormat="1" ht="12" hidden="1" customHeight="1" x14ac:dyDescent="0.15">
      <c r="A1895" s="1136"/>
      <c r="B1895" s="765"/>
      <c r="C1895" s="1137"/>
      <c r="D1895" s="1136"/>
      <c r="E1895" s="1137"/>
      <c r="F1895" s="1137"/>
      <c r="G1895" s="1137"/>
      <c r="H1895" s="1137"/>
      <c r="I1895" s="765"/>
      <c r="DE1895" s="818"/>
      <c r="DF1895" s="772" t="str">
        <f t="shared" si="29"/>
        <v/>
      </c>
      <c r="DG1895" s="832">
        <v>1893</v>
      </c>
    </row>
    <row r="1896" spans="1:111" s="753" customFormat="1" ht="12" hidden="1" customHeight="1" x14ac:dyDescent="0.15">
      <c r="A1896" s="1136"/>
      <c r="B1896" s="765"/>
      <c r="C1896" s="1137"/>
      <c r="D1896" s="1136"/>
      <c r="E1896" s="1137"/>
      <c r="F1896" s="1137"/>
      <c r="G1896" s="1137"/>
      <c r="H1896" s="1137"/>
      <c r="I1896" s="765"/>
      <c r="DE1896" s="818"/>
      <c r="DF1896" s="772" t="str">
        <f t="shared" si="29"/>
        <v/>
      </c>
      <c r="DG1896" s="832">
        <v>1894</v>
      </c>
    </row>
    <row r="1897" spans="1:111" s="753" customFormat="1" ht="12" hidden="1" customHeight="1" x14ac:dyDescent="0.15">
      <c r="A1897" s="1136"/>
      <c r="B1897" s="765"/>
      <c r="C1897" s="1137"/>
      <c r="D1897" s="1136"/>
      <c r="E1897" s="1137"/>
      <c r="F1897" s="1137"/>
      <c r="G1897" s="1137"/>
      <c r="H1897" s="1137"/>
      <c r="I1897" s="765"/>
      <c r="DE1897" s="818"/>
      <c r="DF1897" s="772" t="str">
        <f t="shared" si="29"/>
        <v/>
      </c>
      <c r="DG1897" s="832">
        <v>1895</v>
      </c>
    </row>
    <row r="1898" spans="1:111" s="753" customFormat="1" ht="12" hidden="1" customHeight="1" x14ac:dyDescent="0.15">
      <c r="A1898" s="1136"/>
      <c r="B1898" s="765"/>
      <c r="C1898" s="1137"/>
      <c r="D1898" s="1136"/>
      <c r="E1898" s="1137"/>
      <c r="F1898" s="1137"/>
      <c r="G1898" s="1137"/>
      <c r="H1898" s="1137"/>
      <c r="I1898" s="765"/>
      <c r="DE1898" s="818"/>
      <c r="DF1898" s="772" t="str">
        <f t="shared" si="29"/>
        <v/>
      </c>
      <c r="DG1898" s="832">
        <v>1896</v>
      </c>
    </row>
    <row r="1899" spans="1:111" s="753" customFormat="1" ht="12" hidden="1" customHeight="1" x14ac:dyDescent="0.15">
      <c r="A1899" s="1136"/>
      <c r="B1899" s="765"/>
      <c r="C1899" s="1137"/>
      <c r="D1899" s="1136"/>
      <c r="E1899" s="1137"/>
      <c r="F1899" s="1137"/>
      <c r="G1899" s="1137"/>
      <c r="H1899" s="1137"/>
      <c r="I1899" s="765"/>
      <c r="DE1899" s="818"/>
      <c r="DF1899" s="772" t="str">
        <f t="shared" si="29"/>
        <v/>
      </c>
      <c r="DG1899" s="832">
        <v>1897</v>
      </c>
    </row>
    <row r="1900" spans="1:111" s="753" customFormat="1" ht="12" hidden="1" customHeight="1" x14ac:dyDescent="0.15">
      <c r="A1900" s="1136"/>
      <c r="B1900" s="765"/>
      <c r="C1900" s="1137"/>
      <c r="D1900" s="1136"/>
      <c r="E1900" s="1137"/>
      <c r="F1900" s="1137"/>
      <c r="G1900" s="1137"/>
      <c r="H1900" s="1137"/>
      <c r="I1900" s="765"/>
      <c r="DE1900" s="818"/>
      <c r="DF1900" s="772" t="str">
        <f t="shared" si="29"/>
        <v/>
      </c>
      <c r="DG1900" s="832">
        <v>1898</v>
      </c>
    </row>
    <row r="1901" spans="1:111" s="753" customFormat="1" ht="12" hidden="1" customHeight="1" x14ac:dyDescent="0.15">
      <c r="A1901" s="1136"/>
      <c r="B1901" s="765"/>
      <c r="C1901" s="1137"/>
      <c r="D1901" s="1136"/>
      <c r="E1901" s="1137"/>
      <c r="F1901" s="1137"/>
      <c r="G1901" s="1137"/>
      <c r="H1901" s="1137"/>
      <c r="I1901" s="765"/>
      <c r="DE1901" s="818"/>
      <c r="DF1901" s="772" t="str">
        <f t="shared" si="29"/>
        <v/>
      </c>
      <c r="DG1901" s="832">
        <v>1899</v>
      </c>
    </row>
    <row r="1902" spans="1:111" s="753" customFormat="1" ht="12" hidden="1" customHeight="1" x14ac:dyDescent="0.15">
      <c r="A1902" s="1136"/>
      <c r="B1902" s="765"/>
      <c r="C1902" s="1137"/>
      <c r="D1902" s="1136"/>
      <c r="E1902" s="1137"/>
      <c r="F1902" s="1137"/>
      <c r="G1902" s="1137"/>
      <c r="H1902" s="1137"/>
      <c r="I1902" s="765"/>
      <c r="DE1902" s="818"/>
      <c r="DF1902" s="772" t="str">
        <f t="shared" si="29"/>
        <v/>
      </c>
      <c r="DG1902" s="832">
        <v>1900</v>
      </c>
    </row>
    <row r="1903" spans="1:111" s="753" customFormat="1" ht="12" hidden="1" customHeight="1" x14ac:dyDescent="0.15">
      <c r="A1903" s="1136"/>
      <c r="B1903" s="765"/>
      <c r="C1903" s="1137"/>
      <c r="D1903" s="1136"/>
      <c r="E1903" s="1137"/>
      <c r="F1903" s="1137"/>
      <c r="G1903" s="1137"/>
      <c r="H1903" s="1137"/>
      <c r="I1903" s="765"/>
      <c r="DE1903" s="818"/>
      <c r="DF1903" s="772" t="str">
        <f t="shared" si="29"/>
        <v/>
      </c>
      <c r="DG1903" s="832">
        <v>1901</v>
      </c>
    </row>
    <row r="1904" spans="1:111" s="753" customFormat="1" ht="12" hidden="1" customHeight="1" x14ac:dyDescent="0.15">
      <c r="A1904" s="1136"/>
      <c r="B1904" s="765"/>
      <c r="C1904" s="1137"/>
      <c r="D1904" s="1136"/>
      <c r="E1904" s="1137"/>
      <c r="F1904" s="1137"/>
      <c r="G1904" s="1137"/>
      <c r="H1904" s="1137"/>
      <c r="I1904" s="765"/>
      <c r="DE1904" s="818"/>
      <c r="DF1904" s="772" t="str">
        <f t="shared" si="29"/>
        <v/>
      </c>
      <c r="DG1904" s="832">
        <v>1902</v>
      </c>
    </row>
    <row r="1905" spans="1:111" s="753" customFormat="1" ht="12" hidden="1" customHeight="1" x14ac:dyDescent="0.15">
      <c r="A1905" s="1136"/>
      <c r="B1905" s="765"/>
      <c r="C1905" s="1137"/>
      <c r="D1905" s="1136"/>
      <c r="E1905" s="1137"/>
      <c r="F1905" s="1137"/>
      <c r="G1905" s="1137"/>
      <c r="H1905" s="1137"/>
      <c r="I1905" s="765"/>
      <c r="DE1905" s="818"/>
      <c r="DF1905" s="772" t="str">
        <f t="shared" si="29"/>
        <v/>
      </c>
      <c r="DG1905" s="832">
        <v>1903</v>
      </c>
    </row>
    <row r="1906" spans="1:111" s="753" customFormat="1" ht="12" hidden="1" customHeight="1" x14ac:dyDescent="0.15">
      <c r="A1906" s="1136"/>
      <c r="B1906" s="765"/>
      <c r="C1906" s="1137"/>
      <c r="D1906" s="1136"/>
      <c r="E1906" s="1137"/>
      <c r="F1906" s="1137"/>
      <c r="G1906" s="1137"/>
      <c r="H1906" s="1137"/>
      <c r="I1906" s="765"/>
      <c r="DE1906" s="818"/>
      <c r="DF1906" s="772" t="str">
        <f t="shared" si="29"/>
        <v/>
      </c>
      <c r="DG1906" s="832">
        <v>1904</v>
      </c>
    </row>
    <row r="1907" spans="1:111" s="753" customFormat="1" ht="12" hidden="1" customHeight="1" x14ac:dyDescent="0.15">
      <c r="A1907" s="1136"/>
      <c r="B1907" s="765"/>
      <c r="C1907" s="1137"/>
      <c r="D1907" s="1136"/>
      <c r="E1907" s="1137"/>
      <c r="F1907" s="1137"/>
      <c r="G1907" s="1137"/>
      <c r="H1907" s="1137"/>
      <c r="I1907" s="765"/>
      <c r="DE1907" s="818"/>
      <c r="DF1907" s="772" t="str">
        <f t="shared" si="29"/>
        <v/>
      </c>
      <c r="DG1907" s="832">
        <v>1905</v>
      </c>
    </row>
    <row r="1908" spans="1:111" s="753" customFormat="1" ht="12" hidden="1" customHeight="1" x14ac:dyDescent="0.15">
      <c r="A1908" s="1136"/>
      <c r="B1908" s="765"/>
      <c r="C1908" s="1137"/>
      <c r="D1908" s="1136"/>
      <c r="E1908" s="1137"/>
      <c r="F1908" s="1137"/>
      <c r="G1908" s="1137"/>
      <c r="H1908" s="1137"/>
      <c r="I1908" s="765"/>
      <c r="DE1908" s="818"/>
      <c r="DF1908" s="772" t="str">
        <f t="shared" si="29"/>
        <v/>
      </c>
      <c r="DG1908" s="832">
        <v>1906</v>
      </c>
    </row>
    <row r="1909" spans="1:111" s="753" customFormat="1" ht="12" hidden="1" customHeight="1" x14ac:dyDescent="0.15">
      <c r="A1909" s="1136"/>
      <c r="B1909" s="765"/>
      <c r="C1909" s="1137"/>
      <c r="D1909" s="1136"/>
      <c r="E1909" s="1137"/>
      <c r="F1909" s="1137"/>
      <c r="G1909" s="1137"/>
      <c r="H1909" s="1137"/>
      <c r="I1909" s="765"/>
      <c r="DE1909" s="818"/>
      <c r="DF1909" s="772" t="str">
        <f t="shared" si="29"/>
        <v/>
      </c>
      <c r="DG1909" s="832">
        <v>1907</v>
      </c>
    </row>
    <row r="1910" spans="1:111" s="753" customFormat="1" ht="12" hidden="1" customHeight="1" x14ac:dyDescent="0.15">
      <c r="A1910" s="1136"/>
      <c r="B1910" s="765"/>
      <c r="C1910" s="1137"/>
      <c r="D1910" s="1136"/>
      <c r="E1910" s="1137"/>
      <c r="F1910" s="1137"/>
      <c r="G1910" s="1137"/>
      <c r="H1910" s="1137"/>
      <c r="I1910" s="765"/>
      <c r="DE1910" s="818"/>
      <c r="DF1910" s="772" t="str">
        <f t="shared" si="29"/>
        <v/>
      </c>
      <c r="DG1910" s="832">
        <v>1908</v>
      </c>
    </row>
    <row r="1911" spans="1:111" s="753" customFormat="1" ht="12" hidden="1" customHeight="1" x14ac:dyDescent="0.15">
      <c r="A1911" s="1136"/>
      <c r="B1911" s="765"/>
      <c r="C1911" s="1137"/>
      <c r="D1911" s="1136"/>
      <c r="E1911" s="1137"/>
      <c r="F1911" s="1137"/>
      <c r="G1911" s="1137"/>
      <c r="H1911" s="1137"/>
      <c r="I1911" s="765"/>
      <c r="DE1911" s="818"/>
      <c r="DF1911" s="772" t="str">
        <f t="shared" si="29"/>
        <v/>
      </c>
      <c r="DG1911" s="832">
        <v>1909</v>
      </c>
    </row>
    <row r="1912" spans="1:111" s="753" customFormat="1" ht="12" hidden="1" customHeight="1" x14ac:dyDescent="0.15">
      <c r="A1912" s="1136"/>
      <c r="B1912" s="765"/>
      <c r="C1912" s="1137"/>
      <c r="D1912" s="1136"/>
      <c r="E1912" s="1137"/>
      <c r="F1912" s="1137"/>
      <c r="G1912" s="1137"/>
      <c r="H1912" s="1137"/>
      <c r="I1912" s="765"/>
      <c r="DE1912" s="818"/>
      <c r="DF1912" s="772" t="str">
        <f t="shared" si="29"/>
        <v/>
      </c>
      <c r="DG1912" s="832">
        <v>1910</v>
      </c>
    </row>
    <row r="1913" spans="1:111" s="753" customFormat="1" ht="12" hidden="1" customHeight="1" x14ac:dyDescent="0.15">
      <c r="A1913" s="1136"/>
      <c r="B1913" s="765"/>
      <c r="C1913" s="1137"/>
      <c r="D1913" s="1136"/>
      <c r="E1913" s="1137"/>
      <c r="F1913" s="1137"/>
      <c r="G1913" s="1137"/>
      <c r="H1913" s="1137"/>
      <c r="I1913" s="765"/>
      <c r="DE1913" s="818"/>
      <c r="DF1913" s="772" t="str">
        <f t="shared" si="29"/>
        <v/>
      </c>
      <c r="DG1913" s="832">
        <v>1911</v>
      </c>
    </row>
    <row r="1914" spans="1:111" s="753" customFormat="1" ht="12" hidden="1" customHeight="1" x14ac:dyDescent="0.15">
      <c r="A1914" s="1136"/>
      <c r="B1914" s="765"/>
      <c r="C1914" s="1137"/>
      <c r="D1914" s="1136"/>
      <c r="E1914" s="1137"/>
      <c r="F1914" s="1137"/>
      <c r="G1914" s="1137"/>
      <c r="H1914" s="1137"/>
      <c r="I1914" s="765"/>
      <c r="DE1914" s="818"/>
      <c r="DF1914" s="772" t="str">
        <f t="shared" si="29"/>
        <v/>
      </c>
      <c r="DG1914" s="832">
        <v>1912</v>
      </c>
    </row>
    <row r="1915" spans="1:111" s="753" customFormat="1" ht="12" hidden="1" customHeight="1" x14ac:dyDescent="0.15">
      <c r="A1915" s="1136"/>
      <c r="B1915" s="765"/>
      <c r="C1915" s="1137"/>
      <c r="D1915" s="1136"/>
      <c r="E1915" s="1137"/>
      <c r="F1915" s="1137"/>
      <c r="G1915" s="1137"/>
      <c r="H1915" s="1137"/>
      <c r="I1915" s="765"/>
      <c r="DE1915" s="818"/>
      <c r="DF1915" s="772" t="str">
        <f t="shared" si="29"/>
        <v/>
      </c>
      <c r="DG1915" s="832">
        <v>1913</v>
      </c>
    </row>
    <row r="1916" spans="1:111" s="753" customFormat="1" ht="12" hidden="1" customHeight="1" x14ac:dyDescent="0.15">
      <c r="A1916" s="1136"/>
      <c r="B1916" s="765"/>
      <c r="C1916" s="1137"/>
      <c r="D1916" s="1136"/>
      <c r="E1916" s="1137"/>
      <c r="F1916" s="1137"/>
      <c r="G1916" s="1137"/>
      <c r="H1916" s="1137"/>
      <c r="I1916" s="765"/>
      <c r="DE1916" s="818"/>
      <c r="DF1916" s="772" t="str">
        <f t="shared" si="29"/>
        <v/>
      </c>
      <c r="DG1916" s="832">
        <v>1914</v>
      </c>
    </row>
    <row r="1917" spans="1:111" s="753" customFormat="1" ht="12" hidden="1" customHeight="1" x14ac:dyDescent="0.15">
      <c r="A1917" s="1136"/>
      <c r="B1917" s="765"/>
      <c r="C1917" s="1137"/>
      <c r="D1917" s="1136"/>
      <c r="E1917" s="1137"/>
      <c r="F1917" s="1137"/>
      <c r="G1917" s="1137"/>
      <c r="H1917" s="1137"/>
      <c r="I1917" s="765"/>
      <c r="DE1917" s="818"/>
      <c r="DF1917" s="772" t="str">
        <f t="shared" si="29"/>
        <v/>
      </c>
      <c r="DG1917" s="832">
        <v>1915</v>
      </c>
    </row>
    <row r="1918" spans="1:111" s="753" customFormat="1" ht="12" hidden="1" customHeight="1" x14ac:dyDescent="0.15">
      <c r="A1918" s="1136"/>
      <c r="B1918" s="765"/>
      <c r="C1918" s="1137"/>
      <c r="D1918" s="1136"/>
      <c r="E1918" s="1137"/>
      <c r="F1918" s="1137"/>
      <c r="G1918" s="1137"/>
      <c r="H1918" s="1137"/>
      <c r="I1918" s="765"/>
      <c r="DE1918" s="818"/>
      <c r="DF1918" s="772" t="str">
        <f t="shared" si="29"/>
        <v/>
      </c>
      <c r="DG1918" s="832">
        <v>1916</v>
      </c>
    </row>
    <row r="1919" spans="1:111" s="753" customFormat="1" ht="12" hidden="1" customHeight="1" x14ac:dyDescent="0.15">
      <c r="A1919" s="1136"/>
      <c r="B1919" s="765"/>
      <c r="C1919" s="1137"/>
      <c r="D1919" s="1136"/>
      <c r="E1919" s="1137"/>
      <c r="F1919" s="1137"/>
      <c r="G1919" s="1137"/>
      <c r="H1919" s="1137"/>
      <c r="I1919" s="765"/>
      <c r="DE1919" s="818"/>
      <c r="DF1919" s="772" t="str">
        <f t="shared" si="29"/>
        <v/>
      </c>
      <c r="DG1919" s="832">
        <v>1917</v>
      </c>
    </row>
    <row r="1920" spans="1:111" s="753" customFormat="1" ht="12" hidden="1" customHeight="1" x14ac:dyDescent="0.15">
      <c r="A1920" s="1136"/>
      <c r="B1920" s="765"/>
      <c r="C1920" s="1137"/>
      <c r="D1920" s="1136"/>
      <c r="E1920" s="1137"/>
      <c r="F1920" s="1137"/>
      <c r="G1920" s="1137"/>
      <c r="H1920" s="1137"/>
      <c r="I1920" s="765"/>
      <c r="DE1920" s="818"/>
      <c r="DF1920" s="772" t="str">
        <f t="shared" si="29"/>
        <v/>
      </c>
      <c r="DG1920" s="832">
        <v>1918</v>
      </c>
    </row>
    <row r="1921" spans="1:111" s="753" customFormat="1" ht="12" hidden="1" customHeight="1" x14ac:dyDescent="0.15">
      <c r="A1921" s="1136"/>
      <c r="B1921" s="765"/>
      <c r="C1921" s="1137"/>
      <c r="D1921" s="1136"/>
      <c r="E1921" s="1137"/>
      <c r="F1921" s="1137"/>
      <c r="G1921" s="1137"/>
      <c r="H1921" s="1137"/>
      <c r="I1921" s="765"/>
      <c r="DE1921" s="818"/>
      <c r="DF1921" s="772" t="str">
        <f t="shared" si="29"/>
        <v/>
      </c>
      <c r="DG1921" s="832">
        <v>1919</v>
      </c>
    </row>
    <row r="1922" spans="1:111" s="753" customFormat="1" ht="12" hidden="1" customHeight="1" x14ac:dyDescent="0.15">
      <c r="A1922" s="1136"/>
      <c r="B1922" s="765"/>
      <c r="C1922" s="1137"/>
      <c r="D1922" s="1136"/>
      <c r="E1922" s="1137"/>
      <c r="F1922" s="1137"/>
      <c r="G1922" s="1137"/>
      <c r="H1922" s="1137"/>
      <c r="I1922" s="765"/>
      <c r="DE1922" s="818"/>
      <c r="DF1922" s="772" t="str">
        <f t="shared" si="29"/>
        <v/>
      </c>
      <c r="DG1922" s="832">
        <v>1920</v>
      </c>
    </row>
    <row r="1923" spans="1:111" s="753" customFormat="1" ht="12" hidden="1" customHeight="1" x14ac:dyDescent="0.15">
      <c r="A1923" s="1136"/>
      <c r="B1923" s="765"/>
      <c r="C1923" s="1137"/>
      <c r="D1923" s="1136"/>
      <c r="E1923" s="1137"/>
      <c r="F1923" s="1137"/>
      <c r="G1923" s="1137"/>
      <c r="H1923" s="1137"/>
      <c r="I1923" s="765"/>
      <c r="DE1923" s="818"/>
      <c r="DF1923" s="772" t="str">
        <f t="shared" si="29"/>
        <v/>
      </c>
      <c r="DG1923" s="832">
        <v>1921</v>
      </c>
    </row>
    <row r="1924" spans="1:111" s="753" customFormat="1" ht="12" hidden="1" customHeight="1" x14ac:dyDescent="0.15">
      <c r="A1924" s="1136"/>
      <c r="B1924" s="765"/>
      <c r="C1924" s="1137"/>
      <c r="D1924" s="1136"/>
      <c r="E1924" s="1137"/>
      <c r="F1924" s="1137"/>
      <c r="G1924" s="1137"/>
      <c r="H1924" s="1137"/>
      <c r="I1924" s="765"/>
      <c r="DE1924" s="818"/>
      <c r="DF1924" s="772" t="str">
        <f t="shared" si="29"/>
        <v/>
      </c>
      <c r="DG1924" s="832">
        <v>1922</v>
      </c>
    </row>
    <row r="1925" spans="1:111" s="753" customFormat="1" ht="12" hidden="1" customHeight="1" x14ac:dyDescent="0.15">
      <c r="A1925" s="1136"/>
      <c r="B1925" s="765"/>
      <c r="C1925" s="1137"/>
      <c r="D1925" s="1136"/>
      <c r="E1925" s="1137"/>
      <c r="F1925" s="1137"/>
      <c r="G1925" s="1137"/>
      <c r="H1925" s="1137"/>
      <c r="I1925" s="765"/>
      <c r="DE1925" s="818"/>
      <c r="DF1925" s="772" t="str">
        <f t="shared" si="29"/>
        <v/>
      </c>
      <c r="DG1925" s="832">
        <v>1923</v>
      </c>
    </row>
    <row r="1926" spans="1:111" s="753" customFormat="1" ht="12" hidden="1" customHeight="1" x14ac:dyDescent="0.15">
      <c r="A1926" s="1136"/>
      <c r="B1926" s="765"/>
      <c r="C1926" s="1137"/>
      <c r="D1926" s="1136"/>
      <c r="E1926" s="1137"/>
      <c r="F1926" s="1137"/>
      <c r="G1926" s="1137"/>
      <c r="H1926" s="1137"/>
      <c r="I1926" s="765"/>
      <c r="DE1926" s="818"/>
      <c r="DF1926" s="772" t="str">
        <f t="shared" si="29"/>
        <v/>
      </c>
      <c r="DG1926" s="832">
        <v>1924</v>
      </c>
    </row>
    <row r="1927" spans="1:111" s="753" customFormat="1" ht="12" hidden="1" customHeight="1" x14ac:dyDescent="0.15">
      <c r="A1927" s="1136"/>
      <c r="B1927" s="765"/>
      <c r="C1927" s="1137"/>
      <c r="D1927" s="1136"/>
      <c r="E1927" s="1137"/>
      <c r="F1927" s="1137"/>
      <c r="G1927" s="1137"/>
      <c r="H1927" s="1137"/>
      <c r="I1927" s="765"/>
      <c r="DE1927" s="818"/>
      <c r="DF1927" s="772" t="str">
        <f t="shared" ref="DF1927:DF1990" si="30">IF(COUNTA(A1927:I1927)&gt;0,DG1927,"")</f>
        <v/>
      </c>
      <c r="DG1927" s="832">
        <v>1925</v>
      </c>
    </row>
    <row r="1928" spans="1:111" s="753" customFormat="1" ht="12" hidden="1" customHeight="1" x14ac:dyDescent="0.15">
      <c r="A1928" s="1136"/>
      <c r="B1928" s="765"/>
      <c r="C1928" s="1137"/>
      <c r="D1928" s="1136"/>
      <c r="E1928" s="1137"/>
      <c r="F1928" s="1137"/>
      <c r="G1928" s="1137"/>
      <c r="H1928" s="1137"/>
      <c r="I1928" s="765"/>
      <c r="DE1928" s="818"/>
      <c r="DF1928" s="772" t="str">
        <f t="shared" si="30"/>
        <v/>
      </c>
      <c r="DG1928" s="832">
        <v>1926</v>
      </c>
    </row>
    <row r="1929" spans="1:111" s="753" customFormat="1" ht="12" hidden="1" customHeight="1" x14ac:dyDescent="0.15">
      <c r="A1929" s="1136"/>
      <c r="B1929" s="765"/>
      <c r="C1929" s="1137"/>
      <c r="D1929" s="1136"/>
      <c r="E1929" s="1137"/>
      <c r="F1929" s="1137"/>
      <c r="G1929" s="1137"/>
      <c r="H1929" s="1137"/>
      <c r="I1929" s="765"/>
      <c r="DE1929" s="818"/>
      <c r="DF1929" s="772" t="str">
        <f t="shared" si="30"/>
        <v/>
      </c>
      <c r="DG1929" s="832">
        <v>1927</v>
      </c>
    </row>
    <row r="1930" spans="1:111" s="753" customFormat="1" ht="12" hidden="1" customHeight="1" x14ac:dyDescent="0.15">
      <c r="A1930" s="1136"/>
      <c r="B1930" s="765"/>
      <c r="C1930" s="1137"/>
      <c r="D1930" s="1136"/>
      <c r="E1930" s="1137"/>
      <c r="F1930" s="1137"/>
      <c r="G1930" s="1137"/>
      <c r="H1930" s="1137"/>
      <c r="I1930" s="765"/>
      <c r="DE1930" s="818"/>
      <c r="DF1930" s="772" t="str">
        <f t="shared" si="30"/>
        <v/>
      </c>
      <c r="DG1930" s="832">
        <v>1928</v>
      </c>
    </row>
    <row r="1931" spans="1:111" s="753" customFormat="1" ht="12" hidden="1" customHeight="1" x14ac:dyDescent="0.15">
      <c r="A1931" s="1136"/>
      <c r="B1931" s="765"/>
      <c r="C1931" s="1137"/>
      <c r="D1931" s="1136"/>
      <c r="E1931" s="1137"/>
      <c r="F1931" s="1137"/>
      <c r="G1931" s="1137"/>
      <c r="H1931" s="1137"/>
      <c r="I1931" s="765"/>
      <c r="DE1931" s="818"/>
      <c r="DF1931" s="772" t="str">
        <f t="shared" si="30"/>
        <v/>
      </c>
      <c r="DG1931" s="832">
        <v>1929</v>
      </c>
    </row>
    <row r="1932" spans="1:111" s="753" customFormat="1" ht="12" hidden="1" customHeight="1" x14ac:dyDescent="0.15">
      <c r="A1932" s="1136"/>
      <c r="B1932" s="765"/>
      <c r="C1932" s="1137"/>
      <c r="D1932" s="1136"/>
      <c r="E1932" s="1137"/>
      <c r="F1932" s="1137"/>
      <c r="G1932" s="1137"/>
      <c r="H1932" s="1137"/>
      <c r="I1932" s="765"/>
      <c r="DE1932" s="818"/>
      <c r="DF1932" s="772" t="str">
        <f t="shared" si="30"/>
        <v/>
      </c>
      <c r="DG1932" s="832">
        <v>1930</v>
      </c>
    </row>
    <row r="1933" spans="1:111" s="753" customFormat="1" ht="12" hidden="1" customHeight="1" x14ac:dyDescent="0.15">
      <c r="A1933" s="1136"/>
      <c r="B1933" s="765"/>
      <c r="C1933" s="1137"/>
      <c r="D1933" s="1136"/>
      <c r="E1933" s="1137"/>
      <c r="F1933" s="1137"/>
      <c r="G1933" s="1137"/>
      <c r="H1933" s="1137"/>
      <c r="I1933" s="765"/>
      <c r="DE1933" s="818"/>
      <c r="DF1933" s="772" t="str">
        <f t="shared" si="30"/>
        <v/>
      </c>
      <c r="DG1933" s="832">
        <v>1931</v>
      </c>
    </row>
    <row r="1934" spans="1:111" s="753" customFormat="1" ht="12" hidden="1" customHeight="1" x14ac:dyDescent="0.15">
      <c r="A1934" s="1136"/>
      <c r="B1934" s="765"/>
      <c r="C1934" s="1137"/>
      <c r="D1934" s="1136"/>
      <c r="E1934" s="1137"/>
      <c r="F1934" s="1137"/>
      <c r="G1934" s="1137"/>
      <c r="H1934" s="1137"/>
      <c r="I1934" s="765"/>
      <c r="DE1934" s="818"/>
      <c r="DF1934" s="772" t="str">
        <f t="shared" si="30"/>
        <v/>
      </c>
      <c r="DG1934" s="832">
        <v>1932</v>
      </c>
    </row>
    <row r="1935" spans="1:111" s="753" customFormat="1" ht="12" hidden="1" customHeight="1" x14ac:dyDescent="0.15">
      <c r="A1935" s="1136"/>
      <c r="B1935" s="765"/>
      <c r="C1935" s="1137"/>
      <c r="D1935" s="1136"/>
      <c r="E1935" s="1137"/>
      <c r="F1935" s="1137"/>
      <c r="G1935" s="1137"/>
      <c r="H1935" s="1137"/>
      <c r="I1935" s="765"/>
      <c r="DE1935" s="818"/>
      <c r="DF1935" s="772" t="str">
        <f t="shared" si="30"/>
        <v/>
      </c>
      <c r="DG1935" s="832">
        <v>1933</v>
      </c>
    </row>
    <row r="1936" spans="1:111" s="753" customFormat="1" ht="12" hidden="1" customHeight="1" x14ac:dyDescent="0.15">
      <c r="A1936" s="1136"/>
      <c r="B1936" s="765"/>
      <c r="C1936" s="1137"/>
      <c r="D1936" s="1136"/>
      <c r="E1936" s="1137"/>
      <c r="F1936" s="1137"/>
      <c r="G1936" s="1137"/>
      <c r="H1936" s="1137"/>
      <c r="I1936" s="765"/>
      <c r="DE1936" s="818"/>
      <c r="DF1936" s="772" t="str">
        <f t="shared" si="30"/>
        <v/>
      </c>
      <c r="DG1936" s="832">
        <v>1934</v>
      </c>
    </row>
    <row r="1937" spans="1:111" s="753" customFormat="1" ht="12" hidden="1" customHeight="1" x14ac:dyDescent="0.15">
      <c r="A1937" s="1136"/>
      <c r="B1937" s="765"/>
      <c r="C1937" s="1137"/>
      <c r="D1937" s="1136"/>
      <c r="E1937" s="1137"/>
      <c r="F1937" s="1137"/>
      <c r="G1937" s="1137"/>
      <c r="H1937" s="1137"/>
      <c r="I1937" s="765"/>
      <c r="DE1937" s="818"/>
      <c r="DF1937" s="772" t="str">
        <f t="shared" si="30"/>
        <v/>
      </c>
      <c r="DG1937" s="832">
        <v>1935</v>
      </c>
    </row>
    <row r="1938" spans="1:111" s="753" customFormat="1" ht="12" hidden="1" customHeight="1" x14ac:dyDescent="0.15">
      <c r="A1938" s="1136"/>
      <c r="B1938" s="765"/>
      <c r="C1938" s="1137"/>
      <c r="D1938" s="1136"/>
      <c r="E1938" s="1137"/>
      <c r="F1938" s="1137"/>
      <c r="G1938" s="1137"/>
      <c r="H1938" s="1137"/>
      <c r="I1938" s="765"/>
      <c r="DE1938" s="818"/>
      <c r="DF1938" s="772" t="str">
        <f t="shared" si="30"/>
        <v/>
      </c>
      <c r="DG1938" s="832">
        <v>1936</v>
      </c>
    </row>
    <row r="1939" spans="1:111" s="753" customFormat="1" ht="12" hidden="1" customHeight="1" x14ac:dyDescent="0.15">
      <c r="A1939" s="1136"/>
      <c r="B1939" s="765"/>
      <c r="C1939" s="1137"/>
      <c r="D1939" s="1136"/>
      <c r="E1939" s="1137"/>
      <c r="F1939" s="1137"/>
      <c r="G1939" s="1137"/>
      <c r="H1939" s="1137"/>
      <c r="I1939" s="765"/>
      <c r="DE1939" s="818"/>
      <c r="DF1939" s="772" t="str">
        <f t="shared" si="30"/>
        <v/>
      </c>
      <c r="DG1939" s="832">
        <v>1937</v>
      </c>
    </row>
    <row r="1940" spans="1:111" s="753" customFormat="1" ht="12" hidden="1" customHeight="1" x14ac:dyDescent="0.15">
      <c r="A1940" s="1136"/>
      <c r="B1940" s="765"/>
      <c r="C1940" s="1137"/>
      <c r="D1940" s="1136"/>
      <c r="E1940" s="1137"/>
      <c r="F1940" s="1137"/>
      <c r="G1940" s="1137"/>
      <c r="H1940" s="1137"/>
      <c r="I1940" s="765"/>
      <c r="DE1940" s="818"/>
      <c r="DF1940" s="772" t="str">
        <f t="shared" si="30"/>
        <v/>
      </c>
      <c r="DG1940" s="832">
        <v>1938</v>
      </c>
    </row>
    <row r="1941" spans="1:111" s="753" customFormat="1" ht="12" hidden="1" customHeight="1" x14ac:dyDescent="0.15">
      <c r="A1941" s="1136"/>
      <c r="B1941" s="765"/>
      <c r="C1941" s="1137"/>
      <c r="D1941" s="1136"/>
      <c r="E1941" s="1137"/>
      <c r="F1941" s="1137"/>
      <c r="G1941" s="1137"/>
      <c r="H1941" s="1137"/>
      <c r="I1941" s="765"/>
      <c r="DE1941" s="818"/>
      <c r="DF1941" s="772" t="str">
        <f t="shared" si="30"/>
        <v/>
      </c>
      <c r="DG1941" s="832">
        <v>1939</v>
      </c>
    </row>
    <row r="1942" spans="1:111" s="753" customFormat="1" ht="12" hidden="1" customHeight="1" x14ac:dyDescent="0.15">
      <c r="A1942" s="1136"/>
      <c r="B1942" s="765"/>
      <c r="C1942" s="1137"/>
      <c r="D1942" s="1136"/>
      <c r="E1942" s="1137"/>
      <c r="F1942" s="1137"/>
      <c r="G1942" s="1137"/>
      <c r="H1942" s="1137"/>
      <c r="I1942" s="765"/>
      <c r="DE1942" s="818"/>
      <c r="DF1942" s="772" t="str">
        <f t="shared" si="30"/>
        <v/>
      </c>
      <c r="DG1942" s="832">
        <v>1940</v>
      </c>
    </row>
    <row r="1943" spans="1:111" s="753" customFormat="1" ht="12" hidden="1" customHeight="1" x14ac:dyDescent="0.15">
      <c r="A1943" s="1136"/>
      <c r="B1943" s="765"/>
      <c r="C1943" s="1137"/>
      <c r="D1943" s="1136"/>
      <c r="E1943" s="1137"/>
      <c r="F1943" s="1137"/>
      <c r="G1943" s="1137"/>
      <c r="H1943" s="1137"/>
      <c r="I1943" s="765"/>
      <c r="DE1943" s="818"/>
      <c r="DF1943" s="772" t="str">
        <f t="shared" si="30"/>
        <v/>
      </c>
      <c r="DG1943" s="832">
        <v>1941</v>
      </c>
    </row>
    <row r="1944" spans="1:111" s="753" customFormat="1" ht="12" hidden="1" customHeight="1" x14ac:dyDescent="0.15">
      <c r="A1944" s="1136"/>
      <c r="B1944" s="765"/>
      <c r="C1944" s="1137"/>
      <c r="D1944" s="1136"/>
      <c r="E1944" s="1137"/>
      <c r="F1944" s="1137"/>
      <c r="G1944" s="1137"/>
      <c r="H1944" s="1137"/>
      <c r="I1944" s="765"/>
      <c r="DE1944" s="818"/>
      <c r="DF1944" s="772" t="str">
        <f t="shared" si="30"/>
        <v/>
      </c>
      <c r="DG1944" s="832">
        <v>1942</v>
      </c>
    </row>
    <row r="1945" spans="1:111" s="753" customFormat="1" ht="12" hidden="1" customHeight="1" x14ac:dyDescent="0.15">
      <c r="A1945" s="1136"/>
      <c r="B1945" s="765"/>
      <c r="C1945" s="1137"/>
      <c r="D1945" s="1136"/>
      <c r="E1945" s="1137"/>
      <c r="F1945" s="1137"/>
      <c r="G1945" s="1137"/>
      <c r="H1945" s="1137"/>
      <c r="I1945" s="765"/>
      <c r="DE1945" s="818"/>
      <c r="DF1945" s="772" t="str">
        <f t="shared" si="30"/>
        <v/>
      </c>
      <c r="DG1945" s="832">
        <v>1943</v>
      </c>
    </row>
    <row r="1946" spans="1:111" s="753" customFormat="1" ht="12" hidden="1" customHeight="1" x14ac:dyDescent="0.15">
      <c r="A1946" s="1136"/>
      <c r="B1946" s="765"/>
      <c r="C1946" s="1137"/>
      <c r="D1946" s="1136"/>
      <c r="E1946" s="1137"/>
      <c r="F1946" s="1137"/>
      <c r="G1946" s="1137"/>
      <c r="H1946" s="1137"/>
      <c r="I1946" s="765"/>
      <c r="DE1946" s="818"/>
      <c r="DF1946" s="772" t="str">
        <f t="shared" si="30"/>
        <v/>
      </c>
      <c r="DG1946" s="832">
        <v>1944</v>
      </c>
    </row>
    <row r="1947" spans="1:111" s="753" customFormat="1" ht="12" hidden="1" customHeight="1" x14ac:dyDescent="0.15">
      <c r="A1947" s="1136"/>
      <c r="B1947" s="765"/>
      <c r="C1947" s="1137"/>
      <c r="D1947" s="1136"/>
      <c r="E1947" s="1137"/>
      <c r="F1947" s="1137"/>
      <c r="G1947" s="1137"/>
      <c r="H1947" s="1137"/>
      <c r="I1947" s="765"/>
      <c r="DE1947" s="818"/>
      <c r="DF1947" s="772" t="str">
        <f t="shared" si="30"/>
        <v/>
      </c>
      <c r="DG1947" s="832">
        <v>1945</v>
      </c>
    </row>
    <row r="1948" spans="1:111" s="753" customFormat="1" ht="12" hidden="1" customHeight="1" x14ac:dyDescent="0.15">
      <c r="A1948" s="1136"/>
      <c r="B1948" s="765"/>
      <c r="C1948" s="1137"/>
      <c r="D1948" s="1136"/>
      <c r="E1948" s="1137"/>
      <c r="F1948" s="1137"/>
      <c r="G1948" s="1137"/>
      <c r="H1948" s="1137"/>
      <c r="I1948" s="765"/>
      <c r="DE1948" s="818"/>
      <c r="DF1948" s="772" t="str">
        <f t="shared" si="30"/>
        <v/>
      </c>
      <c r="DG1948" s="832">
        <v>1946</v>
      </c>
    </row>
    <row r="1949" spans="1:111" s="753" customFormat="1" ht="12" hidden="1" customHeight="1" x14ac:dyDescent="0.15">
      <c r="A1949" s="1136"/>
      <c r="B1949" s="765"/>
      <c r="C1949" s="1137"/>
      <c r="D1949" s="1136"/>
      <c r="E1949" s="1137"/>
      <c r="F1949" s="1137"/>
      <c r="G1949" s="1137"/>
      <c r="H1949" s="1137"/>
      <c r="I1949" s="765"/>
      <c r="DE1949" s="818"/>
      <c r="DF1949" s="772" t="str">
        <f t="shared" si="30"/>
        <v/>
      </c>
      <c r="DG1949" s="832">
        <v>1947</v>
      </c>
    </row>
    <row r="1950" spans="1:111" s="753" customFormat="1" ht="12" hidden="1" customHeight="1" x14ac:dyDescent="0.15">
      <c r="A1950" s="1136"/>
      <c r="B1950" s="765"/>
      <c r="C1950" s="1137"/>
      <c r="D1950" s="1136"/>
      <c r="E1950" s="1137"/>
      <c r="F1950" s="1137"/>
      <c r="G1950" s="1137"/>
      <c r="H1950" s="1137"/>
      <c r="I1950" s="765"/>
      <c r="DE1950" s="818"/>
      <c r="DF1950" s="772" t="str">
        <f t="shared" si="30"/>
        <v/>
      </c>
      <c r="DG1950" s="832">
        <v>1948</v>
      </c>
    </row>
    <row r="1951" spans="1:111" s="753" customFormat="1" ht="12" hidden="1" customHeight="1" x14ac:dyDescent="0.15">
      <c r="A1951" s="1136"/>
      <c r="B1951" s="765"/>
      <c r="C1951" s="1137"/>
      <c r="D1951" s="1136"/>
      <c r="E1951" s="1137"/>
      <c r="F1951" s="1137"/>
      <c r="G1951" s="1137"/>
      <c r="H1951" s="1137"/>
      <c r="I1951" s="765"/>
      <c r="DE1951" s="818"/>
      <c r="DF1951" s="772" t="str">
        <f t="shared" si="30"/>
        <v/>
      </c>
      <c r="DG1951" s="832">
        <v>1949</v>
      </c>
    </row>
    <row r="1952" spans="1:111" s="753" customFormat="1" ht="12" hidden="1" customHeight="1" x14ac:dyDescent="0.15">
      <c r="A1952" s="1136"/>
      <c r="B1952" s="765"/>
      <c r="C1952" s="1137"/>
      <c r="D1952" s="1136"/>
      <c r="E1952" s="1137"/>
      <c r="F1952" s="1137"/>
      <c r="G1952" s="1137"/>
      <c r="H1952" s="1137"/>
      <c r="I1952" s="765"/>
      <c r="DE1952" s="818"/>
      <c r="DF1952" s="772" t="str">
        <f t="shared" si="30"/>
        <v/>
      </c>
      <c r="DG1952" s="832">
        <v>1950</v>
      </c>
    </row>
    <row r="1953" spans="1:111" s="753" customFormat="1" ht="12" hidden="1" customHeight="1" x14ac:dyDescent="0.15">
      <c r="A1953" s="1136"/>
      <c r="B1953" s="765"/>
      <c r="C1953" s="1137"/>
      <c r="D1953" s="1136"/>
      <c r="E1953" s="1137"/>
      <c r="F1953" s="1137"/>
      <c r="G1953" s="1137"/>
      <c r="H1953" s="1137"/>
      <c r="I1953" s="765"/>
      <c r="DE1953" s="818"/>
      <c r="DF1953" s="772" t="str">
        <f t="shared" si="30"/>
        <v/>
      </c>
      <c r="DG1953" s="832">
        <v>1951</v>
      </c>
    </row>
    <row r="1954" spans="1:111" s="753" customFormat="1" ht="12" hidden="1" customHeight="1" x14ac:dyDescent="0.15">
      <c r="A1954" s="1136"/>
      <c r="B1954" s="765"/>
      <c r="C1954" s="1137"/>
      <c r="D1954" s="1136"/>
      <c r="E1954" s="1137"/>
      <c r="F1954" s="1137"/>
      <c r="G1954" s="1137"/>
      <c r="H1954" s="1137"/>
      <c r="I1954" s="765"/>
      <c r="DE1954" s="818"/>
      <c r="DF1954" s="772" t="str">
        <f t="shared" si="30"/>
        <v/>
      </c>
      <c r="DG1954" s="832">
        <v>1952</v>
      </c>
    </row>
    <row r="1955" spans="1:111" s="753" customFormat="1" ht="12" hidden="1" customHeight="1" x14ac:dyDescent="0.15">
      <c r="A1955" s="1136"/>
      <c r="B1955" s="765"/>
      <c r="C1955" s="1137"/>
      <c r="D1955" s="1136"/>
      <c r="E1955" s="1137"/>
      <c r="F1955" s="1137"/>
      <c r="G1955" s="1137"/>
      <c r="H1955" s="1137"/>
      <c r="I1955" s="765"/>
      <c r="DE1955" s="818"/>
      <c r="DF1955" s="772" t="str">
        <f t="shared" si="30"/>
        <v/>
      </c>
      <c r="DG1955" s="832">
        <v>1953</v>
      </c>
    </row>
    <row r="1956" spans="1:111" s="753" customFormat="1" ht="12" hidden="1" customHeight="1" x14ac:dyDescent="0.15">
      <c r="A1956" s="1136"/>
      <c r="B1956" s="765"/>
      <c r="C1956" s="1137"/>
      <c r="D1956" s="1136"/>
      <c r="E1956" s="1137"/>
      <c r="F1956" s="1137"/>
      <c r="G1956" s="1137"/>
      <c r="H1956" s="1137"/>
      <c r="I1956" s="765"/>
      <c r="DE1956" s="818"/>
      <c r="DF1956" s="772" t="str">
        <f t="shared" si="30"/>
        <v/>
      </c>
      <c r="DG1956" s="832">
        <v>1954</v>
      </c>
    </row>
    <row r="1957" spans="1:111" s="753" customFormat="1" ht="12" hidden="1" customHeight="1" x14ac:dyDescent="0.15">
      <c r="A1957" s="1136"/>
      <c r="B1957" s="765"/>
      <c r="C1957" s="1137"/>
      <c r="D1957" s="1136"/>
      <c r="E1957" s="1137"/>
      <c r="F1957" s="1137"/>
      <c r="G1957" s="1137"/>
      <c r="H1957" s="1137"/>
      <c r="I1957" s="765"/>
      <c r="DE1957" s="818"/>
      <c r="DF1957" s="772" t="str">
        <f t="shared" si="30"/>
        <v/>
      </c>
      <c r="DG1957" s="832">
        <v>1955</v>
      </c>
    </row>
    <row r="1958" spans="1:111" s="753" customFormat="1" ht="12" hidden="1" customHeight="1" x14ac:dyDescent="0.15">
      <c r="A1958" s="1136"/>
      <c r="B1958" s="765"/>
      <c r="C1958" s="1137"/>
      <c r="D1958" s="1136"/>
      <c r="E1958" s="1137"/>
      <c r="F1958" s="1137"/>
      <c r="G1958" s="1137"/>
      <c r="H1958" s="1137"/>
      <c r="I1958" s="765"/>
      <c r="DE1958" s="818"/>
      <c r="DF1958" s="772" t="str">
        <f t="shared" si="30"/>
        <v/>
      </c>
      <c r="DG1958" s="832">
        <v>1956</v>
      </c>
    </row>
    <row r="1959" spans="1:111" s="753" customFormat="1" ht="12" hidden="1" customHeight="1" x14ac:dyDescent="0.15">
      <c r="A1959" s="1136"/>
      <c r="B1959" s="765"/>
      <c r="C1959" s="1137"/>
      <c r="D1959" s="1136"/>
      <c r="E1959" s="1137"/>
      <c r="F1959" s="1137"/>
      <c r="G1959" s="1137"/>
      <c r="H1959" s="1137"/>
      <c r="I1959" s="765"/>
      <c r="DE1959" s="818"/>
      <c r="DF1959" s="772" t="str">
        <f t="shared" si="30"/>
        <v/>
      </c>
      <c r="DG1959" s="832">
        <v>1957</v>
      </c>
    </row>
    <row r="1960" spans="1:111" s="753" customFormat="1" ht="12" hidden="1" customHeight="1" x14ac:dyDescent="0.15">
      <c r="A1960" s="1136"/>
      <c r="B1960" s="765"/>
      <c r="C1960" s="1137"/>
      <c r="D1960" s="1136"/>
      <c r="E1960" s="1137"/>
      <c r="F1960" s="1137"/>
      <c r="G1960" s="1137"/>
      <c r="H1960" s="1137"/>
      <c r="I1960" s="765"/>
      <c r="DE1960" s="818"/>
      <c r="DF1960" s="772" t="str">
        <f t="shared" si="30"/>
        <v/>
      </c>
      <c r="DG1960" s="832">
        <v>1958</v>
      </c>
    </row>
    <row r="1961" spans="1:111" s="753" customFormat="1" ht="12" hidden="1" customHeight="1" x14ac:dyDescent="0.15">
      <c r="A1961" s="1136"/>
      <c r="B1961" s="765"/>
      <c r="C1961" s="1137"/>
      <c r="D1961" s="1136"/>
      <c r="E1961" s="1137"/>
      <c r="F1961" s="1137"/>
      <c r="G1961" s="1137"/>
      <c r="H1961" s="1137"/>
      <c r="I1961" s="765"/>
      <c r="DE1961" s="818"/>
      <c r="DF1961" s="772" t="str">
        <f t="shared" si="30"/>
        <v/>
      </c>
      <c r="DG1961" s="832">
        <v>1959</v>
      </c>
    </row>
    <row r="1962" spans="1:111" s="753" customFormat="1" ht="12" hidden="1" customHeight="1" x14ac:dyDescent="0.15">
      <c r="A1962" s="1136"/>
      <c r="B1962" s="765"/>
      <c r="C1962" s="1137"/>
      <c r="D1962" s="1136"/>
      <c r="E1962" s="1137"/>
      <c r="F1962" s="1137"/>
      <c r="G1962" s="1137"/>
      <c r="H1962" s="1137"/>
      <c r="I1962" s="765"/>
      <c r="DE1962" s="818"/>
      <c r="DF1962" s="772" t="str">
        <f t="shared" si="30"/>
        <v/>
      </c>
      <c r="DG1962" s="832">
        <v>1960</v>
      </c>
    </row>
    <row r="1963" spans="1:111" s="753" customFormat="1" ht="12" hidden="1" customHeight="1" x14ac:dyDescent="0.15">
      <c r="A1963" s="1136"/>
      <c r="B1963" s="765"/>
      <c r="C1963" s="1137"/>
      <c r="D1963" s="1136"/>
      <c r="E1963" s="1137"/>
      <c r="F1963" s="1137"/>
      <c r="G1963" s="1137"/>
      <c r="H1963" s="1137"/>
      <c r="I1963" s="765"/>
      <c r="DE1963" s="818"/>
      <c r="DF1963" s="772" t="str">
        <f t="shared" si="30"/>
        <v/>
      </c>
      <c r="DG1963" s="832">
        <v>1961</v>
      </c>
    </row>
    <row r="1964" spans="1:111" s="753" customFormat="1" ht="12" hidden="1" customHeight="1" x14ac:dyDescent="0.15">
      <c r="A1964" s="1136"/>
      <c r="B1964" s="765"/>
      <c r="C1964" s="1137"/>
      <c r="D1964" s="1136"/>
      <c r="E1964" s="1137"/>
      <c r="F1964" s="1137"/>
      <c r="G1964" s="1137"/>
      <c r="H1964" s="1137"/>
      <c r="I1964" s="765"/>
      <c r="DE1964" s="818"/>
      <c r="DF1964" s="772" t="str">
        <f t="shared" si="30"/>
        <v/>
      </c>
      <c r="DG1964" s="832">
        <v>1962</v>
      </c>
    </row>
    <row r="1965" spans="1:111" s="753" customFormat="1" ht="12" hidden="1" customHeight="1" x14ac:dyDescent="0.15">
      <c r="A1965" s="1136"/>
      <c r="B1965" s="765"/>
      <c r="C1965" s="1137"/>
      <c r="D1965" s="1136"/>
      <c r="E1965" s="1137"/>
      <c r="F1965" s="1137"/>
      <c r="G1965" s="1137"/>
      <c r="H1965" s="1137"/>
      <c r="I1965" s="765"/>
      <c r="DE1965" s="818"/>
      <c r="DF1965" s="772" t="str">
        <f t="shared" si="30"/>
        <v/>
      </c>
      <c r="DG1965" s="832">
        <v>1963</v>
      </c>
    </row>
    <row r="1966" spans="1:111" s="753" customFormat="1" ht="12" hidden="1" customHeight="1" x14ac:dyDescent="0.15">
      <c r="A1966" s="1136"/>
      <c r="B1966" s="765"/>
      <c r="C1966" s="1137"/>
      <c r="D1966" s="1136"/>
      <c r="E1966" s="1137"/>
      <c r="F1966" s="1137"/>
      <c r="G1966" s="1137"/>
      <c r="H1966" s="1137"/>
      <c r="I1966" s="765"/>
      <c r="DE1966" s="818"/>
      <c r="DF1966" s="772" t="str">
        <f t="shared" si="30"/>
        <v/>
      </c>
      <c r="DG1966" s="832">
        <v>1964</v>
      </c>
    </row>
    <row r="1967" spans="1:111" s="753" customFormat="1" ht="12" hidden="1" customHeight="1" x14ac:dyDescent="0.15">
      <c r="A1967" s="1136"/>
      <c r="B1967" s="765"/>
      <c r="C1967" s="1137"/>
      <c r="D1967" s="1136"/>
      <c r="E1967" s="1137"/>
      <c r="F1967" s="1137"/>
      <c r="G1967" s="1137"/>
      <c r="H1967" s="1137"/>
      <c r="I1967" s="765"/>
      <c r="DE1967" s="818"/>
      <c r="DF1967" s="772" t="str">
        <f t="shared" si="30"/>
        <v/>
      </c>
      <c r="DG1967" s="832">
        <v>1965</v>
      </c>
    </row>
    <row r="1968" spans="1:111" s="753" customFormat="1" ht="12" hidden="1" customHeight="1" x14ac:dyDescent="0.15">
      <c r="A1968" s="1136"/>
      <c r="B1968" s="765"/>
      <c r="C1968" s="1137"/>
      <c r="D1968" s="1136"/>
      <c r="E1968" s="1137"/>
      <c r="F1968" s="1137"/>
      <c r="G1968" s="1137"/>
      <c r="H1968" s="1137"/>
      <c r="I1968" s="765"/>
      <c r="DE1968" s="818"/>
      <c r="DF1968" s="772" t="str">
        <f t="shared" si="30"/>
        <v/>
      </c>
      <c r="DG1968" s="832">
        <v>1966</v>
      </c>
    </row>
    <row r="1969" spans="1:111" s="753" customFormat="1" ht="12" hidden="1" customHeight="1" x14ac:dyDescent="0.15">
      <c r="A1969" s="1136"/>
      <c r="B1969" s="765"/>
      <c r="C1969" s="1137"/>
      <c r="D1969" s="1136"/>
      <c r="E1969" s="1137"/>
      <c r="F1969" s="1137"/>
      <c r="G1969" s="1137"/>
      <c r="H1969" s="1137"/>
      <c r="I1969" s="765"/>
      <c r="DE1969" s="818"/>
      <c r="DF1969" s="772" t="str">
        <f t="shared" si="30"/>
        <v/>
      </c>
      <c r="DG1969" s="832">
        <v>1967</v>
      </c>
    </row>
    <row r="1970" spans="1:111" s="753" customFormat="1" ht="12" hidden="1" customHeight="1" x14ac:dyDescent="0.15">
      <c r="A1970" s="1136"/>
      <c r="B1970" s="765"/>
      <c r="C1970" s="1137"/>
      <c r="D1970" s="1136"/>
      <c r="E1970" s="1137"/>
      <c r="F1970" s="1137"/>
      <c r="G1970" s="1137"/>
      <c r="H1970" s="1137"/>
      <c r="I1970" s="765"/>
      <c r="DE1970" s="818"/>
      <c r="DF1970" s="772" t="str">
        <f t="shared" si="30"/>
        <v/>
      </c>
      <c r="DG1970" s="832">
        <v>1968</v>
      </c>
    </row>
    <row r="1971" spans="1:111" s="753" customFormat="1" ht="12" hidden="1" customHeight="1" x14ac:dyDescent="0.15">
      <c r="A1971" s="1136"/>
      <c r="B1971" s="765"/>
      <c r="C1971" s="1137"/>
      <c r="D1971" s="1136"/>
      <c r="E1971" s="1137"/>
      <c r="F1971" s="1137"/>
      <c r="G1971" s="1137"/>
      <c r="H1971" s="1137"/>
      <c r="I1971" s="765"/>
      <c r="DE1971" s="818"/>
      <c r="DF1971" s="772" t="str">
        <f t="shared" si="30"/>
        <v/>
      </c>
      <c r="DG1971" s="832">
        <v>1969</v>
      </c>
    </row>
    <row r="1972" spans="1:111" s="753" customFormat="1" ht="12" hidden="1" customHeight="1" x14ac:dyDescent="0.15">
      <c r="A1972" s="1136"/>
      <c r="B1972" s="765"/>
      <c r="C1972" s="1137"/>
      <c r="D1972" s="1136"/>
      <c r="E1972" s="1137"/>
      <c r="F1972" s="1137"/>
      <c r="G1972" s="1137"/>
      <c r="H1972" s="1137"/>
      <c r="I1972" s="765"/>
      <c r="DE1972" s="818"/>
      <c r="DF1972" s="772" t="str">
        <f t="shared" si="30"/>
        <v/>
      </c>
      <c r="DG1972" s="832">
        <v>1970</v>
      </c>
    </row>
    <row r="1973" spans="1:111" s="753" customFormat="1" ht="12" hidden="1" customHeight="1" x14ac:dyDescent="0.15">
      <c r="A1973" s="1136"/>
      <c r="B1973" s="765"/>
      <c r="C1973" s="1137"/>
      <c r="D1973" s="1136"/>
      <c r="E1973" s="1137"/>
      <c r="F1973" s="1137"/>
      <c r="G1973" s="1137"/>
      <c r="H1973" s="1137"/>
      <c r="I1973" s="765"/>
      <c r="DE1973" s="818"/>
      <c r="DF1973" s="772" t="str">
        <f t="shared" si="30"/>
        <v/>
      </c>
      <c r="DG1973" s="832">
        <v>1971</v>
      </c>
    </row>
    <row r="1974" spans="1:111" s="753" customFormat="1" ht="12" hidden="1" customHeight="1" x14ac:dyDescent="0.15">
      <c r="A1974" s="1136"/>
      <c r="B1974" s="765"/>
      <c r="C1974" s="1137"/>
      <c r="D1974" s="1136"/>
      <c r="E1974" s="1137"/>
      <c r="F1974" s="1137"/>
      <c r="G1974" s="1137"/>
      <c r="H1974" s="1137"/>
      <c r="I1974" s="765"/>
      <c r="DE1974" s="818"/>
      <c r="DF1974" s="772" t="str">
        <f t="shared" si="30"/>
        <v/>
      </c>
      <c r="DG1974" s="832">
        <v>1972</v>
      </c>
    </row>
    <row r="1975" spans="1:111" s="753" customFormat="1" ht="12" hidden="1" customHeight="1" x14ac:dyDescent="0.15">
      <c r="A1975" s="1136"/>
      <c r="B1975" s="765"/>
      <c r="C1975" s="1137"/>
      <c r="D1975" s="1136"/>
      <c r="E1975" s="1137"/>
      <c r="F1975" s="1137"/>
      <c r="G1975" s="1137"/>
      <c r="H1975" s="1137"/>
      <c r="I1975" s="765"/>
      <c r="DE1975" s="818"/>
      <c r="DF1975" s="772" t="str">
        <f t="shared" si="30"/>
        <v/>
      </c>
      <c r="DG1975" s="832">
        <v>1973</v>
      </c>
    </row>
    <row r="1976" spans="1:111" s="753" customFormat="1" ht="12" hidden="1" customHeight="1" x14ac:dyDescent="0.15">
      <c r="A1976" s="1136"/>
      <c r="B1976" s="765"/>
      <c r="C1976" s="1137"/>
      <c r="D1976" s="1136"/>
      <c r="E1976" s="1137"/>
      <c r="F1976" s="1137"/>
      <c r="G1976" s="1137"/>
      <c r="H1976" s="1137"/>
      <c r="I1976" s="765"/>
      <c r="DE1976" s="818"/>
      <c r="DF1976" s="772" t="str">
        <f t="shared" si="30"/>
        <v/>
      </c>
      <c r="DG1976" s="832">
        <v>1974</v>
      </c>
    </row>
    <row r="1977" spans="1:111" s="753" customFormat="1" ht="12" hidden="1" customHeight="1" x14ac:dyDescent="0.15">
      <c r="A1977" s="1136"/>
      <c r="B1977" s="765"/>
      <c r="C1977" s="1137"/>
      <c r="D1977" s="1136"/>
      <c r="E1977" s="1137"/>
      <c r="F1977" s="1137"/>
      <c r="G1977" s="1137"/>
      <c r="H1977" s="1137"/>
      <c r="I1977" s="765"/>
      <c r="DE1977" s="818"/>
      <c r="DF1977" s="772" t="str">
        <f t="shared" si="30"/>
        <v/>
      </c>
      <c r="DG1977" s="832">
        <v>1975</v>
      </c>
    </row>
    <row r="1978" spans="1:111" s="753" customFormat="1" ht="12" hidden="1" customHeight="1" x14ac:dyDescent="0.15">
      <c r="A1978" s="1136"/>
      <c r="B1978" s="765"/>
      <c r="C1978" s="1137"/>
      <c r="D1978" s="1136"/>
      <c r="E1978" s="1137"/>
      <c r="F1978" s="1137"/>
      <c r="G1978" s="1137"/>
      <c r="H1978" s="1137"/>
      <c r="I1978" s="765"/>
      <c r="DE1978" s="818"/>
      <c r="DF1978" s="772" t="str">
        <f t="shared" si="30"/>
        <v/>
      </c>
      <c r="DG1978" s="832">
        <v>1976</v>
      </c>
    </row>
    <row r="1979" spans="1:111" s="753" customFormat="1" ht="12" hidden="1" customHeight="1" x14ac:dyDescent="0.15">
      <c r="A1979" s="1136"/>
      <c r="B1979" s="765"/>
      <c r="C1979" s="1137"/>
      <c r="D1979" s="1136"/>
      <c r="E1979" s="1137"/>
      <c r="F1979" s="1137"/>
      <c r="G1979" s="1137"/>
      <c r="H1979" s="1137"/>
      <c r="I1979" s="765"/>
      <c r="DE1979" s="818"/>
      <c r="DF1979" s="772" t="str">
        <f t="shared" si="30"/>
        <v/>
      </c>
      <c r="DG1979" s="832">
        <v>1977</v>
      </c>
    </row>
    <row r="1980" spans="1:111" s="753" customFormat="1" ht="12" hidden="1" customHeight="1" x14ac:dyDescent="0.15">
      <c r="A1980" s="1136"/>
      <c r="B1980" s="765"/>
      <c r="C1980" s="1137"/>
      <c r="D1980" s="1136"/>
      <c r="E1980" s="1137"/>
      <c r="F1980" s="1137"/>
      <c r="G1980" s="1137"/>
      <c r="H1980" s="1137"/>
      <c r="I1980" s="765"/>
      <c r="DE1980" s="818"/>
      <c r="DF1980" s="772" t="str">
        <f t="shared" si="30"/>
        <v/>
      </c>
      <c r="DG1980" s="832">
        <v>1978</v>
      </c>
    </row>
    <row r="1981" spans="1:111" s="753" customFormat="1" ht="12" hidden="1" customHeight="1" x14ac:dyDescent="0.15">
      <c r="A1981" s="1136"/>
      <c r="B1981" s="765"/>
      <c r="C1981" s="1137"/>
      <c r="D1981" s="1136"/>
      <c r="E1981" s="1137"/>
      <c r="F1981" s="1137"/>
      <c r="G1981" s="1137"/>
      <c r="H1981" s="1137"/>
      <c r="I1981" s="765"/>
      <c r="DE1981" s="818"/>
      <c r="DF1981" s="772" t="str">
        <f t="shared" si="30"/>
        <v/>
      </c>
      <c r="DG1981" s="832">
        <v>1979</v>
      </c>
    </row>
    <row r="1982" spans="1:111" s="753" customFormat="1" ht="12" hidden="1" customHeight="1" x14ac:dyDescent="0.15">
      <c r="A1982" s="1136"/>
      <c r="B1982" s="765"/>
      <c r="C1982" s="1137"/>
      <c r="D1982" s="1136"/>
      <c r="E1982" s="1137"/>
      <c r="F1982" s="1137"/>
      <c r="G1982" s="1137"/>
      <c r="H1982" s="1137"/>
      <c r="I1982" s="765"/>
      <c r="DE1982" s="818"/>
      <c r="DF1982" s="772" t="str">
        <f t="shared" si="30"/>
        <v/>
      </c>
      <c r="DG1982" s="832">
        <v>1980</v>
      </c>
    </row>
    <row r="1983" spans="1:111" s="753" customFormat="1" ht="12" hidden="1" customHeight="1" x14ac:dyDescent="0.15">
      <c r="A1983" s="1136"/>
      <c r="B1983" s="765"/>
      <c r="C1983" s="1137"/>
      <c r="D1983" s="1136"/>
      <c r="E1983" s="1137"/>
      <c r="F1983" s="1137"/>
      <c r="G1983" s="1137"/>
      <c r="H1983" s="1137"/>
      <c r="I1983" s="765"/>
      <c r="DE1983" s="818"/>
      <c r="DF1983" s="772" t="str">
        <f t="shared" si="30"/>
        <v/>
      </c>
      <c r="DG1983" s="832">
        <v>1981</v>
      </c>
    </row>
    <row r="1984" spans="1:111" s="753" customFormat="1" ht="12" hidden="1" customHeight="1" x14ac:dyDescent="0.15">
      <c r="A1984" s="1136"/>
      <c r="B1984" s="765"/>
      <c r="C1984" s="1137"/>
      <c r="D1984" s="1136"/>
      <c r="E1984" s="1137"/>
      <c r="F1984" s="1137"/>
      <c r="G1984" s="1137"/>
      <c r="H1984" s="1137"/>
      <c r="I1984" s="765"/>
      <c r="DE1984" s="818"/>
      <c r="DF1984" s="772" t="str">
        <f t="shared" si="30"/>
        <v/>
      </c>
      <c r="DG1984" s="832">
        <v>1982</v>
      </c>
    </row>
    <row r="1985" spans="1:111" s="753" customFormat="1" ht="12" hidden="1" customHeight="1" x14ac:dyDescent="0.15">
      <c r="A1985" s="1136"/>
      <c r="B1985" s="765"/>
      <c r="C1985" s="1137"/>
      <c r="D1985" s="1136"/>
      <c r="E1985" s="1137"/>
      <c r="F1985" s="1137"/>
      <c r="G1985" s="1137"/>
      <c r="H1985" s="1137"/>
      <c r="I1985" s="765"/>
      <c r="DE1985" s="818"/>
      <c r="DF1985" s="772" t="str">
        <f t="shared" si="30"/>
        <v/>
      </c>
      <c r="DG1985" s="832">
        <v>1983</v>
      </c>
    </row>
    <row r="1986" spans="1:111" s="753" customFormat="1" ht="12" hidden="1" customHeight="1" x14ac:dyDescent="0.15">
      <c r="A1986" s="1136"/>
      <c r="B1986" s="765"/>
      <c r="C1986" s="1137"/>
      <c r="D1986" s="1136"/>
      <c r="E1986" s="1137"/>
      <c r="F1986" s="1137"/>
      <c r="G1986" s="1137"/>
      <c r="H1986" s="1137"/>
      <c r="I1986" s="765"/>
      <c r="DE1986" s="818"/>
      <c r="DF1986" s="772" t="str">
        <f t="shared" si="30"/>
        <v/>
      </c>
      <c r="DG1986" s="832">
        <v>1984</v>
      </c>
    </row>
    <row r="1987" spans="1:111" s="757" customFormat="1" ht="12" hidden="1" customHeight="1" x14ac:dyDescent="0.15">
      <c r="A1987" s="1136"/>
      <c r="B1987" s="765"/>
      <c r="C1987" s="1137"/>
      <c r="D1987" s="1136"/>
      <c r="E1987" s="1137"/>
      <c r="F1987" s="1137"/>
      <c r="G1987" s="1137"/>
      <c r="H1987" s="1137"/>
      <c r="I1987" s="765"/>
      <c r="DE1987" s="818"/>
      <c r="DF1987" s="772" t="str">
        <f t="shared" si="30"/>
        <v/>
      </c>
      <c r="DG1987" s="832">
        <v>1985</v>
      </c>
    </row>
    <row r="1988" spans="1:111" s="757" customFormat="1" ht="12" hidden="1" customHeight="1" x14ac:dyDescent="0.15">
      <c r="A1988" s="1136"/>
      <c r="B1988" s="765"/>
      <c r="C1988" s="1137"/>
      <c r="D1988" s="1136"/>
      <c r="E1988" s="1137"/>
      <c r="F1988" s="1137"/>
      <c r="G1988" s="1137"/>
      <c r="H1988" s="1137"/>
      <c r="I1988" s="765"/>
      <c r="DE1988" s="818"/>
      <c r="DF1988" s="772" t="str">
        <f t="shared" si="30"/>
        <v/>
      </c>
      <c r="DG1988" s="832">
        <v>1986</v>
      </c>
    </row>
    <row r="1989" spans="1:111" s="757" customFormat="1" ht="12" hidden="1" customHeight="1" x14ac:dyDescent="0.15">
      <c r="A1989" s="1136"/>
      <c r="B1989" s="765"/>
      <c r="C1989" s="1137"/>
      <c r="D1989" s="1136"/>
      <c r="E1989" s="1137"/>
      <c r="F1989" s="1137"/>
      <c r="G1989" s="1137"/>
      <c r="H1989" s="1137"/>
      <c r="I1989" s="765"/>
      <c r="DE1989" s="818"/>
      <c r="DF1989" s="772" t="str">
        <f t="shared" si="30"/>
        <v/>
      </c>
      <c r="DG1989" s="832">
        <v>1987</v>
      </c>
    </row>
    <row r="1990" spans="1:111" s="757" customFormat="1" ht="12" hidden="1" customHeight="1" x14ac:dyDescent="0.15">
      <c r="A1990" s="1136"/>
      <c r="B1990" s="765"/>
      <c r="C1990" s="1137"/>
      <c r="D1990" s="1136"/>
      <c r="E1990" s="1137"/>
      <c r="F1990" s="1137"/>
      <c r="G1990" s="1137"/>
      <c r="H1990" s="1137"/>
      <c r="I1990" s="765"/>
      <c r="DE1990" s="818"/>
      <c r="DF1990" s="772" t="str">
        <f t="shared" si="30"/>
        <v/>
      </c>
      <c r="DG1990" s="832">
        <v>1988</v>
      </c>
    </row>
    <row r="1991" spans="1:111" s="757" customFormat="1" ht="12" hidden="1" customHeight="1" x14ac:dyDescent="0.15">
      <c r="A1991" s="1136"/>
      <c r="B1991" s="765"/>
      <c r="C1991" s="1137"/>
      <c r="D1991" s="1136"/>
      <c r="E1991" s="1137"/>
      <c r="F1991" s="1137"/>
      <c r="G1991" s="1137"/>
      <c r="H1991" s="1137"/>
      <c r="I1991" s="765"/>
      <c r="DE1991" s="818"/>
      <c r="DF1991" s="772" t="str">
        <f t="shared" ref="DF1991:DF2005" si="31">IF(COUNTA(A1991:I1991)&gt;0,DG1991,"")</f>
        <v/>
      </c>
      <c r="DG1991" s="832">
        <v>1989</v>
      </c>
    </row>
    <row r="1992" spans="1:111" s="757" customFormat="1" ht="12" hidden="1" customHeight="1" x14ac:dyDescent="0.15">
      <c r="A1992" s="1136"/>
      <c r="B1992" s="765"/>
      <c r="C1992" s="1137"/>
      <c r="D1992" s="1136"/>
      <c r="E1992" s="1137"/>
      <c r="F1992" s="1137"/>
      <c r="G1992" s="1137"/>
      <c r="H1992" s="1137"/>
      <c r="I1992" s="765"/>
      <c r="DE1992" s="818"/>
      <c r="DF1992" s="772" t="str">
        <f t="shared" si="31"/>
        <v/>
      </c>
      <c r="DG1992" s="832">
        <v>1990</v>
      </c>
    </row>
    <row r="1993" spans="1:111" s="757" customFormat="1" ht="12" hidden="1" customHeight="1" x14ac:dyDescent="0.15">
      <c r="A1993" s="1136"/>
      <c r="B1993" s="765"/>
      <c r="C1993" s="1137"/>
      <c r="D1993" s="1136"/>
      <c r="E1993" s="1137"/>
      <c r="F1993" s="1137"/>
      <c r="G1993" s="1137"/>
      <c r="H1993" s="1137"/>
      <c r="I1993" s="765"/>
      <c r="DE1993" s="818"/>
      <c r="DF1993" s="772" t="str">
        <f t="shared" si="31"/>
        <v/>
      </c>
      <c r="DG1993" s="832">
        <v>1991</v>
      </c>
    </row>
    <row r="1994" spans="1:111" s="757" customFormat="1" ht="12" hidden="1" customHeight="1" x14ac:dyDescent="0.15">
      <c r="A1994" s="1136"/>
      <c r="B1994" s="765"/>
      <c r="C1994" s="1137"/>
      <c r="D1994" s="1136"/>
      <c r="E1994" s="1137"/>
      <c r="F1994" s="1137"/>
      <c r="G1994" s="1137"/>
      <c r="H1994" s="1137"/>
      <c r="I1994" s="765"/>
      <c r="DE1994" s="818"/>
      <c r="DF1994" s="772" t="str">
        <f t="shared" si="31"/>
        <v/>
      </c>
      <c r="DG1994" s="832">
        <v>1992</v>
      </c>
    </row>
    <row r="1995" spans="1:111" s="757" customFormat="1" ht="12" hidden="1" customHeight="1" x14ac:dyDescent="0.15">
      <c r="A1995" s="1136"/>
      <c r="B1995" s="765"/>
      <c r="C1995" s="1137"/>
      <c r="D1995" s="1136"/>
      <c r="E1995" s="1137"/>
      <c r="F1995" s="1137"/>
      <c r="G1995" s="1137"/>
      <c r="H1995" s="1137"/>
      <c r="I1995" s="765"/>
      <c r="DE1995" s="818"/>
      <c r="DF1995" s="772" t="str">
        <f t="shared" si="31"/>
        <v/>
      </c>
      <c r="DG1995" s="832">
        <v>1993</v>
      </c>
    </row>
    <row r="1996" spans="1:111" s="757" customFormat="1" ht="12" hidden="1" customHeight="1" x14ac:dyDescent="0.15">
      <c r="A1996" s="1136"/>
      <c r="B1996" s="765"/>
      <c r="C1996" s="1137"/>
      <c r="D1996" s="1136"/>
      <c r="E1996" s="1137"/>
      <c r="F1996" s="1137"/>
      <c r="G1996" s="1137"/>
      <c r="H1996" s="1137"/>
      <c r="I1996" s="765"/>
      <c r="DE1996" s="818"/>
      <c r="DF1996" s="772" t="str">
        <f t="shared" si="31"/>
        <v/>
      </c>
      <c r="DG1996" s="832">
        <v>1994</v>
      </c>
    </row>
    <row r="1997" spans="1:111" ht="12" hidden="1" customHeight="1" x14ac:dyDescent="0.15">
      <c r="A1997" s="1136"/>
      <c r="B1997" s="765"/>
      <c r="C1997" s="1137"/>
      <c r="D1997" s="1136"/>
      <c r="E1997" s="1137"/>
      <c r="F1997" s="1137"/>
      <c r="G1997" s="1137"/>
      <c r="H1997" s="1137"/>
      <c r="I1997" s="765"/>
      <c r="DE1997" s="818"/>
      <c r="DF1997" s="772" t="str">
        <f t="shared" si="31"/>
        <v/>
      </c>
      <c r="DG1997" s="832">
        <v>1995</v>
      </c>
    </row>
    <row r="1998" spans="1:111" ht="12" hidden="1" customHeight="1" x14ac:dyDescent="0.15">
      <c r="A1998" s="1136"/>
      <c r="B1998" s="765"/>
      <c r="C1998" s="1137"/>
      <c r="D1998" s="1136"/>
      <c r="E1998" s="1137"/>
      <c r="F1998" s="1137"/>
      <c r="G1998" s="1137"/>
      <c r="H1998" s="1137"/>
      <c r="I1998" s="765"/>
      <c r="DE1998" s="818"/>
      <c r="DF1998" s="772" t="str">
        <f t="shared" si="31"/>
        <v/>
      </c>
      <c r="DG1998" s="832">
        <v>1996</v>
      </c>
    </row>
    <row r="1999" spans="1:111" ht="12" hidden="1" customHeight="1" x14ac:dyDescent="0.15">
      <c r="A1999" s="1136"/>
      <c r="B1999" s="765"/>
      <c r="C1999" s="1137"/>
      <c r="D1999" s="1136"/>
      <c r="E1999" s="1137"/>
      <c r="F1999" s="1137"/>
      <c r="G1999" s="1137"/>
      <c r="H1999" s="1137"/>
      <c r="I1999" s="765"/>
      <c r="DE1999" s="818"/>
      <c r="DF1999" s="772" t="str">
        <f t="shared" si="31"/>
        <v/>
      </c>
      <c r="DG1999" s="832">
        <v>1997</v>
      </c>
    </row>
    <row r="2000" spans="1:111" ht="12" hidden="1" customHeight="1" x14ac:dyDescent="0.15">
      <c r="A2000" s="1136"/>
      <c r="B2000" s="765"/>
      <c r="C2000" s="1137"/>
      <c r="D2000" s="1136"/>
      <c r="E2000" s="1137"/>
      <c r="F2000" s="1137"/>
      <c r="G2000" s="1137"/>
      <c r="H2000" s="1137"/>
      <c r="I2000" s="765"/>
      <c r="DE2000" s="818"/>
      <c r="DF2000" s="772" t="str">
        <f t="shared" si="31"/>
        <v/>
      </c>
      <c r="DG2000" s="832">
        <v>1998</v>
      </c>
    </row>
    <row r="2001" spans="1:111" ht="12" hidden="1" customHeight="1" x14ac:dyDescent="0.15">
      <c r="A2001" s="1136"/>
      <c r="B2001" s="765"/>
      <c r="C2001" s="1137"/>
      <c r="D2001" s="1136"/>
      <c r="E2001" s="1137"/>
      <c r="F2001" s="1137"/>
      <c r="G2001" s="1137"/>
      <c r="H2001" s="1137"/>
      <c r="I2001" s="765"/>
      <c r="DE2001" s="818"/>
      <c r="DF2001" s="772" t="str">
        <f t="shared" si="31"/>
        <v/>
      </c>
      <c r="DG2001" s="832">
        <v>1999</v>
      </c>
    </row>
    <row r="2002" spans="1:111" ht="12" hidden="1" customHeight="1" x14ac:dyDescent="0.15">
      <c r="A2002" s="1136"/>
      <c r="B2002" s="765"/>
      <c r="C2002" s="1137"/>
      <c r="D2002" s="1136"/>
      <c r="E2002" s="1137"/>
      <c r="F2002" s="1137"/>
      <c r="G2002" s="1137"/>
      <c r="H2002" s="1137"/>
      <c r="I2002" s="765"/>
      <c r="DE2002" s="818"/>
      <c r="DF2002" s="772" t="str">
        <f t="shared" si="31"/>
        <v/>
      </c>
      <c r="DG2002" s="832">
        <v>2000</v>
      </c>
    </row>
    <row r="2003" spans="1:111" ht="12" hidden="1" customHeight="1" x14ac:dyDescent="0.15">
      <c r="A2003" s="1136"/>
      <c r="B2003" s="765"/>
      <c r="C2003" s="1137"/>
      <c r="D2003" s="1136"/>
      <c r="E2003" s="1137"/>
      <c r="F2003" s="1137"/>
      <c r="G2003" s="1137"/>
      <c r="H2003" s="1137"/>
      <c r="I2003" s="765"/>
      <c r="DE2003" s="818"/>
      <c r="DF2003" s="772" t="str">
        <f t="shared" si="31"/>
        <v/>
      </c>
      <c r="DG2003" s="832">
        <v>2001</v>
      </c>
    </row>
    <row r="2004" spans="1:111" ht="12" hidden="1" customHeight="1" x14ac:dyDescent="0.15">
      <c r="A2004" s="1136"/>
      <c r="B2004" s="765"/>
      <c r="C2004" s="1137"/>
      <c r="D2004" s="1136"/>
      <c r="E2004" s="1137"/>
      <c r="F2004" s="1137"/>
      <c r="G2004" s="1137"/>
      <c r="H2004" s="1137"/>
      <c r="I2004" s="765"/>
      <c r="DE2004" s="818"/>
      <c r="DF2004" s="772" t="str">
        <f t="shared" si="31"/>
        <v/>
      </c>
      <c r="DG2004" s="832">
        <v>2002</v>
      </c>
    </row>
    <row r="2005" spans="1:111" ht="12" hidden="1" customHeight="1" x14ac:dyDescent="0.15">
      <c r="A2005" s="1138"/>
      <c r="B2005" s="766"/>
      <c r="C2005" s="1139"/>
      <c r="D2005" s="1138"/>
      <c r="E2005" s="1139"/>
      <c r="F2005" s="1139"/>
      <c r="G2005" s="1139"/>
      <c r="H2005" s="1139"/>
      <c r="I2005" s="766"/>
      <c r="DE2005" s="818"/>
      <c r="DF2005" s="772" t="str">
        <f t="shared" si="31"/>
        <v/>
      </c>
      <c r="DG2005" s="832">
        <v>2003</v>
      </c>
    </row>
    <row r="2006" spans="1:111" ht="12" customHeight="1" x14ac:dyDescent="0.15">
      <c r="A2006" s="3388" t="s">
        <v>1215</v>
      </c>
      <c r="B2006" s="3388"/>
      <c r="C2006" s="3388"/>
      <c r="D2006" s="3388"/>
      <c r="E2006" s="3388"/>
      <c r="F2006" s="3388"/>
      <c r="G2006" s="3388"/>
      <c r="H2006" s="3388"/>
      <c r="I2006" s="3388"/>
      <c r="DE2006" s="818"/>
    </row>
  </sheetData>
  <sheetProtection algorithmName="SHA-512" hashValue="2eS4/CPrzKgOAvbc9C+XpSK+gcH8Y7eFcd6o5RVhb0tuiLpTGRkqsM7Hp3mv+N5haC5O+FN1sUK6vBxYkU9N2w==" saltValue="dY8jOvY8K2iNf2Ni8iXeSA==" spinCount="100000" sheet="1" objects="1" scenarios="1"/>
  <mergeCells count="5">
    <mergeCell ref="B4:C4"/>
    <mergeCell ref="E4:F4"/>
    <mergeCell ref="H4:I4"/>
    <mergeCell ref="A2006:I2006"/>
    <mergeCell ref="J2:N2"/>
  </mergeCells>
  <phoneticPr fontId="3"/>
  <conditionalFormatting sqref="B4:C4">
    <cfRule type="cellIs" dxfId="2366" priority="34" operator="equal">
      <formula>""</formula>
    </cfRule>
  </conditionalFormatting>
  <conditionalFormatting sqref="E4 H4">
    <cfRule type="cellIs" dxfId="2365" priority="33" operator="equal">
      <formula>""</formula>
    </cfRule>
  </conditionalFormatting>
  <conditionalFormatting sqref="A1001:I1986 A1997:I2005">
    <cfRule type="cellIs" dxfId="2364" priority="32" operator="equal">
      <formula>""</formula>
    </cfRule>
  </conditionalFormatting>
  <conditionalFormatting sqref="A726:I1000">
    <cfRule type="cellIs" dxfId="2363" priority="30" operator="equal">
      <formula>""</formula>
    </cfRule>
  </conditionalFormatting>
  <conditionalFormatting sqref="A1987:I1992">
    <cfRule type="cellIs" dxfId="2362" priority="29" operator="equal">
      <formula>""</formula>
    </cfRule>
  </conditionalFormatting>
  <conditionalFormatting sqref="A1993:I1996">
    <cfRule type="cellIs" dxfId="2361" priority="28" operator="equal">
      <formula>""</formula>
    </cfRule>
  </conditionalFormatting>
  <conditionalFormatting sqref="A6:A222 A369:A725">
    <cfRule type="cellIs" dxfId="2360" priority="27" operator="equal">
      <formula>""</formula>
    </cfRule>
  </conditionalFormatting>
  <conditionalFormatting sqref="A223:A290">
    <cfRule type="cellIs" dxfId="2359" priority="26" operator="equal">
      <formula>""</formula>
    </cfRule>
  </conditionalFormatting>
  <conditionalFormatting sqref="A291:A368">
    <cfRule type="cellIs" dxfId="2358" priority="25" operator="equal">
      <formula>""</formula>
    </cfRule>
  </conditionalFormatting>
  <conditionalFormatting sqref="B6:B222 B369:B725">
    <cfRule type="cellIs" dxfId="2357" priority="24" operator="equal">
      <formula>""</formula>
    </cfRule>
  </conditionalFormatting>
  <conditionalFormatting sqref="B223:B290">
    <cfRule type="cellIs" dxfId="2356" priority="23" operator="equal">
      <formula>""</formula>
    </cfRule>
  </conditionalFormatting>
  <conditionalFormatting sqref="B291:B368">
    <cfRule type="cellIs" dxfId="2355" priority="22" operator="equal">
      <formula>""</formula>
    </cfRule>
  </conditionalFormatting>
  <conditionalFormatting sqref="C6:C222 C369:C725">
    <cfRule type="cellIs" dxfId="2354" priority="21" operator="equal">
      <formula>""</formula>
    </cfRule>
  </conditionalFormatting>
  <conditionalFormatting sqref="C223:C290">
    <cfRule type="cellIs" dxfId="2353" priority="20" operator="equal">
      <formula>""</formula>
    </cfRule>
  </conditionalFormatting>
  <conditionalFormatting sqref="C291:C368">
    <cfRule type="cellIs" dxfId="2352" priority="19" operator="equal">
      <formula>""</formula>
    </cfRule>
  </conditionalFormatting>
  <conditionalFormatting sqref="D6:D222 D369:D725">
    <cfRule type="cellIs" dxfId="2351" priority="18" operator="equal">
      <formula>""</formula>
    </cfRule>
  </conditionalFormatting>
  <conditionalFormatting sqref="D223:D290">
    <cfRule type="cellIs" dxfId="2350" priority="17" operator="equal">
      <formula>""</formula>
    </cfRule>
  </conditionalFormatting>
  <conditionalFormatting sqref="D291:D368">
    <cfRule type="cellIs" dxfId="2349" priority="16" operator="equal">
      <formula>""</formula>
    </cfRule>
  </conditionalFormatting>
  <conditionalFormatting sqref="E6:E222 E369:E725">
    <cfRule type="cellIs" dxfId="2348" priority="15" operator="equal">
      <formula>""</formula>
    </cfRule>
  </conditionalFormatting>
  <conditionalFormatting sqref="E223:E290">
    <cfRule type="cellIs" dxfId="2347" priority="14" operator="equal">
      <formula>""</formula>
    </cfRule>
  </conditionalFormatting>
  <conditionalFormatting sqref="E291:E368">
    <cfRule type="cellIs" dxfId="2346" priority="13" operator="equal">
      <formula>""</formula>
    </cfRule>
  </conditionalFormatting>
  <conditionalFormatting sqref="F6:F222 F369:F725">
    <cfRule type="cellIs" dxfId="2345" priority="12" operator="equal">
      <formula>""</formula>
    </cfRule>
  </conditionalFormatting>
  <conditionalFormatting sqref="F223:F290">
    <cfRule type="cellIs" dxfId="2344" priority="11" operator="equal">
      <formula>""</formula>
    </cfRule>
  </conditionalFormatting>
  <conditionalFormatting sqref="F291:F368">
    <cfRule type="cellIs" dxfId="2343" priority="10" operator="equal">
      <formula>""</formula>
    </cfRule>
  </conditionalFormatting>
  <conditionalFormatting sqref="G6:G222 G369:G725">
    <cfRule type="cellIs" dxfId="2342" priority="9" operator="equal">
      <formula>""</formula>
    </cfRule>
  </conditionalFormatting>
  <conditionalFormatting sqref="G223:G290">
    <cfRule type="cellIs" dxfId="2341" priority="8" operator="equal">
      <formula>""</formula>
    </cfRule>
  </conditionalFormatting>
  <conditionalFormatting sqref="G291:G368">
    <cfRule type="cellIs" dxfId="2340" priority="7" operator="equal">
      <formula>""</formula>
    </cfRule>
  </conditionalFormatting>
  <conditionalFormatting sqref="H6:H222 H369:H725">
    <cfRule type="cellIs" dxfId="2339" priority="6" operator="equal">
      <formula>""</formula>
    </cfRule>
  </conditionalFormatting>
  <conditionalFormatting sqref="H223:H290">
    <cfRule type="cellIs" dxfId="2338" priority="5" operator="equal">
      <formula>""</formula>
    </cfRule>
  </conditionalFormatting>
  <conditionalFormatting sqref="H291:H368">
    <cfRule type="cellIs" dxfId="2337" priority="4" operator="equal">
      <formula>""</formula>
    </cfRule>
  </conditionalFormatting>
  <conditionalFormatting sqref="I6:I222 I369:I725">
    <cfRule type="cellIs" dxfId="2336" priority="3" operator="equal">
      <formula>""</formula>
    </cfRule>
  </conditionalFormatting>
  <conditionalFormatting sqref="I223:I290">
    <cfRule type="cellIs" dxfId="2335" priority="2" operator="equal">
      <formula>""</formula>
    </cfRule>
  </conditionalFormatting>
  <conditionalFormatting sqref="I291:I368">
    <cfRule type="cellIs" dxfId="2334" priority="1" operator="equal">
      <formula>""</formula>
    </cfRule>
  </conditionalFormatting>
  <dataValidations count="8">
    <dataValidation operator="greaterThan" allowBlank="1" showInputMessage="1" showErrorMessage="1" sqref="B6:B2005" xr:uid="{00000000-0002-0000-0F00-000000000000}"/>
    <dataValidation type="decimal" operator="greaterThan" allowBlank="1" showInputMessage="1" showErrorMessage="1" sqref="E726:F2005 C726:C2005" xr:uid="{00000000-0002-0000-0F00-000001000000}">
      <formula1>0</formula1>
    </dataValidation>
    <dataValidation type="decimal" operator="greaterThanOrEqual" allowBlank="1" showInputMessage="1" showErrorMessage="1" sqref="G726:H2005" xr:uid="{00000000-0002-0000-0F00-000002000000}">
      <formula1>0</formula1>
    </dataValidation>
    <dataValidation type="decimal" operator="greaterThanOrEqual" allowBlank="1" showInputMessage="1" showErrorMessage="1" error="測定風量を数値で入力してください。" prompt="測定風量を数値で入力してください。" sqref="H6:H725" xr:uid="{85B8DC18-4E66-4E02-9D66-602284135B81}">
      <formula1>0</formula1>
    </dataValidation>
    <dataValidation type="decimal" operator="greaterThanOrEqual" allowBlank="1" showInputMessage="1" showErrorMessage="1" error="数値で入力してください。" prompt="測定した風速を記入してください。" sqref="G6:G725" xr:uid="{ABB7B149-55FA-49B4-937F-4069F549DC7F}">
      <formula1>0</formula1>
    </dataValidation>
    <dataValidation type="decimal" operator="greaterThan" allowBlank="1" showInputMessage="1" showErrorMessage="1" error="数値での記入が必要です" prompt="開口面積を数値で記入してください" sqref="F6:F725" xr:uid="{AC75082B-A1AC-4492-A9F5-22251986F77F}">
      <formula1>0</formula1>
    </dataValidation>
    <dataValidation type="decimal" operator="greaterThan" allowBlank="1" showInputMessage="1" showErrorMessage="1" error="数値で入力してください" prompt="発熱量×換気型式×廃ガス量(都市ガスなら0.93)の計算値を数値で記入してください" sqref="E6:E725" xr:uid="{20C65957-73FB-44FF-A073-8210E9FD61C1}">
      <formula1>0</formula1>
    </dataValidation>
    <dataValidation type="decimal" operator="greaterThan" allowBlank="1" showInputMessage="1" showErrorMessage="1" error="数値での記入が必要です" prompt="機器の発熱量を数値で記入してください" sqref="C6:C725" xr:uid="{B2660F98-55C6-4EF9-8055-398BC8C3AA96}">
      <formula1>0</formula1>
    </dataValidation>
  </dataValidations>
  <printOptions horizontalCentered="1"/>
  <pageMargins left="0.39370078740157483" right="0.39370078740157483" top="0.78740157480314965" bottom="0.59055118110236227" header="0.51181102362204722" footer="0.39370078740157483"/>
  <pageSetup paperSize="9" scale="115" orientation="landscape" blackAndWhite="1" r:id="rId1"/>
  <headerFooter alignWithMargins="0">
    <oddHeader>&amp;R№&amp;P</oddHeader>
    <oddFooter>&amp;L注）　「測定風速」欄には、原則として測定した箇所の平均風速を記入する。</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3000000}">
          <x14:formula1>
            <xm:f>プルダウン選択肢!$I$3:$I$6</xm:f>
          </x14:formula1>
          <xm:sqref>D726:D2005</xm:sqref>
        </x14:dataValidation>
        <x14:dataValidation type="list" allowBlank="1" showInputMessage="1" showErrorMessage="1" xr:uid="{00000000-0002-0000-0F00-000004000000}">
          <x14:formula1>
            <xm:f>プルダウン選択肢!$E$3:$E$4</xm:f>
          </x14:formula1>
          <xm:sqref>I726:I2005</xm:sqref>
        </x14:dataValidation>
        <x14:dataValidation type="list" allowBlank="1" showInputMessage="1" showErrorMessage="1" error="要是正・指摘なしを選択してください。" prompt="要是正・指摘なしを選択してください。" xr:uid="{FD643024-5C0A-4861-9E6A-479E0AE557DA}">
          <x14:formula1>
            <xm:f>プルダウン選択肢!$E$3:$E$4</xm:f>
          </x14:formula1>
          <xm:sqref>I6:I725</xm:sqref>
        </x14:dataValidation>
        <x14:dataValidation type="list" allowBlank="1" showInputMessage="1" showErrorMessage="1" error="リストから選択が必要です" prompt="換気の型式をリストから選択してください" xr:uid="{BB6E1E03-A397-431B-A139-E4E120D8FA92}">
          <x14:formula1>
            <xm:f>プルダウン選択肢!$I$3:$I$6</xm:f>
          </x14:formula1>
          <xm:sqref>D6:D725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dimension ref="A1:FG3703"/>
  <sheetViews>
    <sheetView showGridLines="0" zoomScaleNormal="100" workbookViewId="0">
      <pane ySplit="2" topLeftCell="A3" activePane="bottomLeft" state="frozen"/>
      <selection pane="bottomLeft"/>
    </sheetView>
  </sheetViews>
  <sheetFormatPr defaultColWidth="9" defaultRowHeight="10.5" x14ac:dyDescent="0.15"/>
  <cols>
    <col min="1" max="1" width="3.75" style="193" customWidth="1"/>
    <col min="2" max="2" width="5.5" style="193" customWidth="1"/>
    <col min="3" max="3" width="5.75" style="193" customWidth="1"/>
    <col min="4" max="4" width="5.5" style="193" customWidth="1"/>
    <col min="5" max="5" width="4.25" style="193" customWidth="1"/>
    <col min="6" max="6" width="15.625" style="193" customWidth="1"/>
    <col min="7" max="7" width="13.75" style="193" customWidth="1"/>
    <col min="8" max="8" width="8.625" style="193" customWidth="1"/>
    <col min="9" max="9" width="3.25" style="193" customWidth="1"/>
    <col min="10" max="10" width="2.25" style="193" customWidth="1"/>
    <col min="11" max="13" width="4.125" style="753" customWidth="1"/>
    <col min="14" max="14" width="8.625" style="193" customWidth="1"/>
    <col min="15" max="16" width="3.625" style="753" customWidth="1"/>
    <col min="17" max="17" width="10.625" style="193" customWidth="1"/>
    <col min="18" max="18" width="7" style="193" customWidth="1"/>
    <col min="19" max="19" width="9" style="193"/>
    <col min="20" max="20" width="2.125" style="193" customWidth="1"/>
    <col min="21" max="108" width="2.125" style="193" hidden="1" customWidth="1"/>
    <col min="109" max="110" width="9" style="193" hidden="1" customWidth="1"/>
    <col min="111" max="111" width="7.5" style="771" hidden="1" customWidth="1"/>
    <col min="112" max="112" width="2.75" style="193" hidden="1" customWidth="1"/>
    <col min="113" max="125" width="9" style="193" hidden="1" customWidth="1"/>
    <col min="126" max="162" width="0" style="193" hidden="1" customWidth="1"/>
    <col min="163" max="16384" width="9" style="193"/>
  </cols>
  <sheetData>
    <row r="1" spans="1:163" s="756" customFormat="1" ht="9.9499999999999993" customHeight="1" x14ac:dyDescent="0.15">
      <c r="A1" s="818"/>
      <c r="B1" s="818"/>
      <c r="C1" s="818"/>
      <c r="D1" s="818"/>
      <c r="E1" s="818"/>
      <c r="F1" s="818"/>
      <c r="G1" s="818"/>
      <c r="H1" s="818"/>
      <c r="I1" s="818"/>
      <c r="J1" s="818"/>
      <c r="K1" s="818"/>
      <c r="L1" s="818"/>
      <c r="M1" s="818"/>
      <c r="N1" s="818"/>
      <c r="O1" s="818"/>
      <c r="P1" s="818"/>
      <c r="Q1" s="818"/>
      <c r="R1" s="818"/>
      <c r="DG1" s="771"/>
    </row>
    <row r="2" spans="1:163" s="756" customFormat="1" ht="27" customHeight="1" thickBot="1" x14ac:dyDescent="0.2">
      <c r="A2" s="1743" t="s">
        <v>6290</v>
      </c>
      <c r="B2" s="818"/>
      <c r="C2" s="818"/>
      <c r="D2" s="818"/>
      <c r="E2" s="818"/>
      <c r="F2" s="818"/>
      <c r="G2" s="818"/>
      <c r="H2" s="818"/>
      <c r="I2" s="818"/>
      <c r="J2" s="818"/>
      <c r="K2" s="818"/>
      <c r="L2" s="818"/>
      <c r="M2" s="818"/>
      <c r="N2" s="818"/>
      <c r="O2" s="818"/>
      <c r="P2" s="818"/>
      <c r="Q2" s="818"/>
      <c r="R2" s="818"/>
      <c r="S2" s="1358" t="str">
        <f>HYPERLINK("#目次!$F$26:$F$44","目次、シート一覧へ")</f>
        <v>目次、シート一覧へ</v>
      </c>
      <c r="DF2" s="771" t="s">
        <v>1789</v>
      </c>
      <c r="DG2" s="771"/>
    </row>
    <row r="3" spans="1:163" s="223" customFormat="1" ht="14.25" thickBot="1" x14ac:dyDescent="0.2">
      <c r="A3" s="3473" t="s">
        <v>1239</v>
      </c>
      <c r="B3" s="3474"/>
      <c r="C3" s="3474"/>
      <c r="D3" s="3474"/>
      <c r="E3" s="3474"/>
      <c r="F3" s="3474"/>
      <c r="G3" s="3474"/>
      <c r="H3" s="3474"/>
      <c r="I3" s="3474"/>
      <c r="J3" s="3474"/>
      <c r="K3" s="3474"/>
      <c r="L3" s="3474"/>
      <c r="M3" s="3474"/>
      <c r="N3" s="3474"/>
      <c r="O3" s="3474"/>
      <c r="P3" s="3474"/>
      <c r="Q3" s="3474"/>
      <c r="R3" s="3474"/>
      <c r="DE3" s="822"/>
      <c r="DF3" s="1115">
        <f>IF(MAX(DF9:DF3702)*74=0,74,MAX(DF9:DF3702)*74)</f>
        <v>74</v>
      </c>
      <c r="DG3" s="772"/>
      <c r="DH3" s="223">
        <v>1</v>
      </c>
      <c r="DI3" s="223" t="s">
        <v>3590</v>
      </c>
    </row>
    <row r="4" spans="1:163" ht="12" customHeight="1" x14ac:dyDescent="0.15">
      <c r="A4" s="3393" t="s">
        <v>576</v>
      </c>
      <c r="B4" s="3417"/>
      <c r="C4" s="3418"/>
      <c r="D4" s="3419"/>
      <c r="E4" s="3393" t="s">
        <v>575</v>
      </c>
      <c r="F4" s="3417"/>
      <c r="G4" s="3386"/>
      <c r="H4" s="3416"/>
      <c r="I4" s="3416"/>
      <c r="J4" s="3387"/>
      <c r="K4" s="3393" t="s">
        <v>1214</v>
      </c>
      <c r="L4" s="3395"/>
      <c r="M4" s="3420"/>
      <c r="N4" s="3386"/>
      <c r="O4" s="3416"/>
      <c r="P4" s="3416"/>
      <c r="Q4" s="3416"/>
      <c r="R4" s="3387"/>
      <c r="DE4" s="823"/>
      <c r="DH4" s="193">
        <v>2</v>
      </c>
    </row>
    <row r="5" spans="1:163" ht="12" customHeight="1" x14ac:dyDescent="0.15">
      <c r="A5" s="3421">
        <v>1</v>
      </c>
      <c r="B5" s="3423" t="s">
        <v>1238</v>
      </c>
      <c r="C5" s="3424"/>
      <c r="D5" s="3424"/>
      <c r="E5" s="3424"/>
      <c r="F5" s="3425"/>
      <c r="G5" s="3393" t="s">
        <v>1237</v>
      </c>
      <c r="H5" s="3417"/>
      <c r="I5" s="3393" t="s">
        <v>1236</v>
      </c>
      <c r="J5" s="3394"/>
      <c r="K5" s="3394"/>
      <c r="L5" s="3394"/>
      <c r="M5" s="3394"/>
      <c r="N5" s="3394"/>
      <c r="O5" s="3394"/>
      <c r="P5" s="3394"/>
      <c r="Q5" s="3394"/>
      <c r="R5" s="3417"/>
      <c r="DE5" s="823"/>
      <c r="DF5" s="772"/>
      <c r="DG5" s="772"/>
      <c r="DH5" s="193">
        <v>3</v>
      </c>
    </row>
    <row r="6" spans="1:163" ht="12" customHeight="1" x14ac:dyDescent="0.15">
      <c r="A6" s="3422"/>
      <c r="B6" s="3426"/>
      <c r="C6" s="3427"/>
      <c r="D6" s="3427"/>
      <c r="E6" s="3427"/>
      <c r="F6" s="3428"/>
      <c r="G6" s="3426"/>
      <c r="H6" s="3428"/>
      <c r="I6" s="3431"/>
      <c r="J6" s="3430"/>
      <c r="K6" s="3430"/>
      <c r="L6" s="3430"/>
      <c r="M6" s="1704" t="s">
        <v>1761</v>
      </c>
      <c r="N6" s="3429"/>
      <c r="O6" s="3430"/>
      <c r="P6" s="1705" t="s">
        <v>1762</v>
      </c>
      <c r="Q6" s="1706"/>
      <c r="R6" s="1696" t="s">
        <v>1763</v>
      </c>
      <c r="S6" s="1273" t="str">
        <f>IF(AND(Q6&lt;&gt;"",Q6&lt;120),"一般の排煙機：規定風量は120㎥/min以上必要です。","")</f>
        <v/>
      </c>
      <c r="T6" s="222"/>
      <c r="DE6" s="823"/>
      <c r="DF6" s="771"/>
      <c r="DH6" s="193">
        <v>4</v>
      </c>
    </row>
    <row r="7" spans="1:163" ht="6" customHeight="1" x14ac:dyDescent="0.15">
      <c r="A7" s="794"/>
      <c r="B7" s="794"/>
      <c r="C7" s="794"/>
      <c r="D7" s="794"/>
      <c r="E7" s="794"/>
      <c r="F7" s="794"/>
      <c r="G7" s="794"/>
      <c r="H7" s="794"/>
      <c r="I7" s="794"/>
      <c r="J7" s="794"/>
      <c r="K7" s="795"/>
      <c r="L7" s="795"/>
      <c r="M7" s="795"/>
      <c r="N7" s="794"/>
      <c r="O7" s="796"/>
      <c r="P7" s="796"/>
      <c r="Q7" s="795"/>
      <c r="R7" s="795"/>
      <c r="DE7" s="823"/>
      <c r="DF7" s="772"/>
      <c r="DG7" s="772"/>
      <c r="DH7" s="193">
        <v>5</v>
      </c>
    </row>
    <row r="8" spans="1:163" ht="12" customHeight="1" x14ac:dyDescent="0.15">
      <c r="A8" s="3432">
        <v>2</v>
      </c>
      <c r="B8" s="3393" t="s">
        <v>6279</v>
      </c>
      <c r="C8" s="3394"/>
      <c r="D8" s="3394"/>
      <c r="E8" s="3394"/>
      <c r="F8" s="3394"/>
      <c r="G8" s="3394"/>
      <c r="H8" s="3394"/>
      <c r="I8" s="3394"/>
      <c r="J8" s="3394"/>
      <c r="K8" s="3394"/>
      <c r="L8" s="3394"/>
      <c r="M8" s="3394"/>
      <c r="N8" s="3394"/>
      <c r="O8" s="3395"/>
      <c r="P8" s="1679"/>
      <c r="Q8" s="3434" t="s">
        <v>1231</v>
      </c>
      <c r="R8" s="3435"/>
      <c r="S8" s="1273" t="str">
        <f>IF(AND(Q6&lt;&gt;"",Q6&lt;120), "劇場，集会場等（天井３ｍ以上）を受け持つ排煙機：規定風量は500㎥／min以上必要です。","")</f>
        <v/>
      </c>
      <c r="DE8" s="823"/>
      <c r="DF8" s="225" t="s">
        <v>1782</v>
      </c>
      <c r="DG8" s="771" t="s">
        <v>1783</v>
      </c>
      <c r="DH8" s="193">
        <v>6</v>
      </c>
      <c r="DJ8" s="771"/>
    </row>
    <row r="9" spans="1:163" ht="12" customHeight="1" x14ac:dyDescent="0.15">
      <c r="A9" s="3433"/>
      <c r="B9" s="1681" t="s">
        <v>54</v>
      </c>
      <c r="C9" s="3393" t="s">
        <v>1234</v>
      </c>
      <c r="D9" s="3394"/>
      <c r="E9" s="3394"/>
      <c r="F9" s="1678" t="s">
        <v>1233</v>
      </c>
      <c r="G9" s="3393" t="s">
        <v>1228</v>
      </c>
      <c r="H9" s="3417"/>
      <c r="I9" s="3393" t="s">
        <v>579</v>
      </c>
      <c r="J9" s="3394"/>
      <c r="K9" s="3394"/>
      <c r="L9" s="3394"/>
      <c r="M9" s="3417"/>
      <c r="N9" s="3396" t="s">
        <v>578</v>
      </c>
      <c r="O9" s="3397"/>
      <c r="P9" s="3398"/>
      <c r="Q9" s="3436"/>
      <c r="R9" s="3437"/>
      <c r="S9" s="1273" t="str">
        <f>IF(AND(Q6&lt;&gt;"",Q6&lt;120),"特別避難階段の附室又は非常用ＥＶの乗降ロビーを受け持つ排煙機：規定風量は240㎥／min以上必要です。","")</f>
        <v/>
      </c>
      <c r="DE9" s="823"/>
      <c r="DF9" s="772" t="str">
        <f>IF(COUNTA(B10:R59)&gt;0,DG9,"")</f>
        <v/>
      </c>
      <c r="DG9" s="771">
        <v>1</v>
      </c>
      <c r="DH9" s="193">
        <v>7</v>
      </c>
      <c r="DJ9" s="771"/>
    </row>
    <row r="10" spans="1:163" s="753" customFormat="1" ht="12" customHeight="1" x14ac:dyDescent="0.15">
      <c r="A10" s="3433"/>
      <c r="B10" s="1990"/>
      <c r="C10" s="3409"/>
      <c r="D10" s="3409"/>
      <c r="E10" s="3409"/>
      <c r="F10" s="1141"/>
      <c r="G10" s="3410"/>
      <c r="H10" s="3410"/>
      <c r="I10" s="3410"/>
      <c r="J10" s="3410"/>
      <c r="K10" s="3410"/>
      <c r="L10" s="3410"/>
      <c r="M10" s="3410"/>
      <c r="N10" s="3411"/>
      <c r="O10" s="3412"/>
      <c r="P10" s="3413"/>
      <c r="Q10" s="3414"/>
      <c r="R10" s="3415"/>
      <c r="S10" s="1740" t="s">
        <v>6302</v>
      </c>
      <c r="DE10" s="823"/>
      <c r="DF10" s="772"/>
      <c r="DG10" s="771"/>
      <c r="DH10" s="771">
        <v>8</v>
      </c>
      <c r="DJ10" s="772"/>
    </row>
    <row r="11" spans="1:163" s="753" customFormat="1" ht="12" customHeight="1" x14ac:dyDescent="0.15">
      <c r="A11" s="3433"/>
      <c r="B11" s="1989"/>
      <c r="C11" s="3406"/>
      <c r="D11" s="3406"/>
      <c r="E11" s="3406"/>
      <c r="F11" s="1994"/>
      <c r="G11" s="3407"/>
      <c r="H11" s="3407"/>
      <c r="I11" s="3407"/>
      <c r="J11" s="3407"/>
      <c r="K11" s="3407"/>
      <c r="L11" s="3407"/>
      <c r="M11" s="3407"/>
      <c r="N11" s="3399"/>
      <c r="O11" s="3400"/>
      <c r="P11" s="3401"/>
      <c r="Q11" s="3402"/>
      <c r="R11" s="3408"/>
      <c r="S11" s="1740" t="s">
        <v>6301</v>
      </c>
      <c r="DE11" s="823"/>
      <c r="DF11" s="772"/>
      <c r="DG11" s="771"/>
      <c r="DH11" s="771">
        <v>9</v>
      </c>
      <c r="DJ11" s="771"/>
    </row>
    <row r="12" spans="1:163" s="771" customFormat="1" ht="12" customHeight="1" x14ac:dyDescent="0.15">
      <c r="A12" s="3433"/>
      <c r="B12" s="1989"/>
      <c r="C12" s="3406"/>
      <c r="D12" s="3406"/>
      <c r="E12" s="3406"/>
      <c r="F12" s="1994"/>
      <c r="G12" s="3407"/>
      <c r="H12" s="3407"/>
      <c r="I12" s="3407"/>
      <c r="J12" s="3407"/>
      <c r="K12" s="3407"/>
      <c r="L12" s="3407"/>
      <c r="M12" s="3407"/>
      <c r="N12" s="3399"/>
      <c r="O12" s="3400"/>
      <c r="P12" s="3401"/>
      <c r="Q12" s="3402"/>
      <c r="R12" s="3408"/>
      <c r="S12" s="1739"/>
      <c r="DE12" s="823"/>
      <c r="DH12" s="771">
        <v>10</v>
      </c>
    </row>
    <row r="13" spans="1:163" s="771" customFormat="1" ht="12" customHeight="1" x14ac:dyDescent="0.15">
      <c r="A13" s="3433"/>
      <c r="B13" s="1989"/>
      <c r="C13" s="3406"/>
      <c r="D13" s="3406"/>
      <c r="E13" s="3406"/>
      <c r="F13" s="1994"/>
      <c r="G13" s="3407"/>
      <c r="H13" s="3407"/>
      <c r="I13" s="3407"/>
      <c r="J13" s="3407"/>
      <c r="K13" s="3407"/>
      <c r="L13" s="3407"/>
      <c r="M13" s="3407"/>
      <c r="N13" s="3399"/>
      <c r="O13" s="3400"/>
      <c r="P13" s="3401"/>
      <c r="Q13" s="3402"/>
      <c r="R13" s="3408"/>
      <c r="S13" s="1739" t="s">
        <v>6285</v>
      </c>
      <c r="DE13" s="823"/>
      <c r="DF13" s="772"/>
      <c r="DH13" s="771">
        <v>11</v>
      </c>
      <c r="FG13" s="1723"/>
    </row>
    <row r="14" spans="1:163" s="771" customFormat="1" ht="12" customHeight="1" x14ac:dyDescent="0.15">
      <c r="A14" s="3433"/>
      <c r="B14" s="1989"/>
      <c r="C14" s="3406"/>
      <c r="D14" s="3406"/>
      <c r="E14" s="3406"/>
      <c r="F14" s="1994"/>
      <c r="G14" s="3407"/>
      <c r="H14" s="3407"/>
      <c r="I14" s="3407"/>
      <c r="J14" s="3407"/>
      <c r="K14" s="3407"/>
      <c r="L14" s="3407"/>
      <c r="M14" s="3407"/>
      <c r="N14" s="3399"/>
      <c r="O14" s="3400"/>
      <c r="P14" s="3401"/>
      <c r="Q14" s="3402"/>
      <c r="R14" s="3408"/>
      <c r="S14" s="1739" t="s">
        <v>6286</v>
      </c>
      <c r="DE14" s="823"/>
      <c r="DH14" s="771">
        <v>12</v>
      </c>
    </row>
    <row r="15" spans="1:163" s="771" customFormat="1" ht="12" customHeight="1" x14ac:dyDescent="0.15">
      <c r="A15" s="3433"/>
      <c r="B15" s="1989"/>
      <c r="C15" s="3406"/>
      <c r="D15" s="3406"/>
      <c r="E15" s="3406"/>
      <c r="F15" s="1994"/>
      <c r="G15" s="3407"/>
      <c r="H15" s="3407"/>
      <c r="I15" s="3407"/>
      <c r="J15" s="3407"/>
      <c r="K15" s="3407"/>
      <c r="L15" s="3407"/>
      <c r="M15" s="3407"/>
      <c r="N15" s="3399"/>
      <c r="O15" s="3400"/>
      <c r="P15" s="3401"/>
      <c r="Q15" s="3402"/>
      <c r="R15" s="3408"/>
      <c r="S15" s="1739" t="s">
        <v>6287</v>
      </c>
      <c r="DE15" s="823"/>
      <c r="DF15" s="772"/>
      <c r="DH15" s="771">
        <v>13</v>
      </c>
    </row>
    <row r="16" spans="1:163" s="771" customFormat="1" ht="12" customHeight="1" x14ac:dyDescent="0.15">
      <c r="A16" s="3433"/>
      <c r="B16" s="1989"/>
      <c r="C16" s="3406"/>
      <c r="D16" s="3406"/>
      <c r="E16" s="3406"/>
      <c r="F16" s="1994"/>
      <c r="G16" s="3407"/>
      <c r="H16" s="3407"/>
      <c r="I16" s="3407"/>
      <c r="J16" s="3407"/>
      <c r="K16" s="3407"/>
      <c r="L16" s="3407"/>
      <c r="M16" s="3407"/>
      <c r="N16" s="3399"/>
      <c r="O16" s="3400"/>
      <c r="P16" s="3401"/>
      <c r="Q16" s="3402"/>
      <c r="R16" s="3402"/>
      <c r="DE16" s="823"/>
      <c r="DH16" s="771">
        <v>14</v>
      </c>
    </row>
    <row r="17" spans="1:112" s="771" customFormat="1" ht="12" customHeight="1" x14ac:dyDescent="0.15">
      <c r="A17" s="3433"/>
      <c r="B17" s="1989"/>
      <c r="C17" s="3406"/>
      <c r="D17" s="3406"/>
      <c r="E17" s="3406"/>
      <c r="F17" s="1994"/>
      <c r="G17" s="3407"/>
      <c r="H17" s="3407"/>
      <c r="I17" s="3407"/>
      <c r="J17" s="3407"/>
      <c r="K17" s="3407"/>
      <c r="L17" s="3407"/>
      <c r="M17" s="3407"/>
      <c r="N17" s="3399"/>
      <c r="O17" s="3400"/>
      <c r="P17" s="3401"/>
      <c r="Q17" s="3402"/>
      <c r="R17" s="3402"/>
      <c r="S17" s="1739"/>
      <c r="DE17" s="823"/>
      <c r="DF17" s="772"/>
      <c r="DH17" s="771">
        <v>15</v>
      </c>
    </row>
    <row r="18" spans="1:112" s="771" customFormat="1" ht="12" customHeight="1" x14ac:dyDescent="0.15">
      <c r="A18" s="3433"/>
      <c r="B18" s="1989"/>
      <c r="C18" s="3406"/>
      <c r="D18" s="3406"/>
      <c r="E18" s="3406"/>
      <c r="F18" s="1994"/>
      <c r="G18" s="3407"/>
      <c r="H18" s="3407"/>
      <c r="I18" s="3407"/>
      <c r="J18" s="3407"/>
      <c r="K18" s="3407"/>
      <c r="L18" s="3407"/>
      <c r="M18" s="3407"/>
      <c r="N18" s="3399"/>
      <c r="O18" s="3400"/>
      <c r="P18" s="3401"/>
      <c r="Q18" s="3402"/>
      <c r="R18" s="3402"/>
      <c r="DE18" s="823"/>
      <c r="DH18" s="771">
        <v>16</v>
      </c>
    </row>
    <row r="19" spans="1:112" s="771" customFormat="1" ht="12" customHeight="1" x14ac:dyDescent="0.15">
      <c r="A19" s="3433"/>
      <c r="B19" s="1989"/>
      <c r="C19" s="3406"/>
      <c r="D19" s="3406"/>
      <c r="E19" s="3406"/>
      <c r="F19" s="1994"/>
      <c r="G19" s="3407"/>
      <c r="H19" s="3407"/>
      <c r="I19" s="3407"/>
      <c r="J19" s="3407"/>
      <c r="K19" s="3407"/>
      <c r="L19" s="3407"/>
      <c r="M19" s="3407"/>
      <c r="N19" s="3399"/>
      <c r="O19" s="3400"/>
      <c r="P19" s="3401"/>
      <c r="Q19" s="3402"/>
      <c r="R19" s="3402"/>
      <c r="DE19" s="823"/>
      <c r="DF19" s="772"/>
      <c r="DH19" s="771">
        <v>17</v>
      </c>
    </row>
    <row r="20" spans="1:112" s="771" customFormat="1" ht="12" customHeight="1" x14ac:dyDescent="0.15">
      <c r="A20" s="3433"/>
      <c r="B20" s="1989"/>
      <c r="C20" s="3406"/>
      <c r="D20" s="3406"/>
      <c r="E20" s="3406"/>
      <c r="F20" s="1994"/>
      <c r="G20" s="3407"/>
      <c r="H20" s="3407"/>
      <c r="I20" s="3407"/>
      <c r="J20" s="3407"/>
      <c r="K20" s="3407"/>
      <c r="L20" s="3407"/>
      <c r="M20" s="3407"/>
      <c r="N20" s="3399"/>
      <c r="O20" s="3400"/>
      <c r="P20" s="3401"/>
      <c r="Q20" s="3402"/>
      <c r="R20" s="3402"/>
      <c r="DE20" s="823"/>
      <c r="DH20" s="771">
        <v>18</v>
      </c>
    </row>
    <row r="21" spans="1:112" s="771" customFormat="1" ht="12" customHeight="1" x14ac:dyDescent="0.15">
      <c r="A21" s="3433"/>
      <c r="B21" s="1989"/>
      <c r="C21" s="3406"/>
      <c r="D21" s="3406"/>
      <c r="E21" s="3406"/>
      <c r="F21" s="1994"/>
      <c r="G21" s="3407"/>
      <c r="H21" s="3407"/>
      <c r="I21" s="3407"/>
      <c r="J21" s="3407"/>
      <c r="K21" s="3407"/>
      <c r="L21" s="3407"/>
      <c r="M21" s="3407"/>
      <c r="N21" s="3399"/>
      <c r="O21" s="3400"/>
      <c r="P21" s="3401"/>
      <c r="Q21" s="3402"/>
      <c r="R21" s="3402"/>
      <c r="DE21" s="823"/>
      <c r="DF21" s="772"/>
      <c r="DH21" s="771">
        <v>19</v>
      </c>
    </row>
    <row r="22" spans="1:112" s="771" customFormat="1" ht="12" customHeight="1" x14ac:dyDescent="0.15">
      <c r="A22" s="3433"/>
      <c r="B22" s="1989"/>
      <c r="C22" s="3406"/>
      <c r="D22" s="3406"/>
      <c r="E22" s="3406"/>
      <c r="F22" s="1994"/>
      <c r="G22" s="3407"/>
      <c r="H22" s="3407"/>
      <c r="I22" s="3407"/>
      <c r="J22" s="3407"/>
      <c r="K22" s="3407"/>
      <c r="L22" s="3407"/>
      <c r="M22" s="3407"/>
      <c r="N22" s="3399"/>
      <c r="O22" s="3400"/>
      <c r="P22" s="3401"/>
      <c r="Q22" s="3402"/>
      <c r="R22" s="3402"/>
      <c r="DE22" s="823"/>
      <c r="DH22" s="771">
        <v>20</v>
      </c>
    </row>
    <row r="23" spans="1:112" s="771" customFormat="1" ht="12" customHeight="1" x14ac:dyDescent="0.15">
      <c r="A23" s="3433"/>
      <c r="B23" s="1989"/>
      <c r="C23" s="3406"/>
      <c r="D23" s="3406"/>
      <c r="E23" s="3406"/>
      <c r="F23" s="1994"/>
      <c r="G23" s="3407"/>
      <c r="H23" s="3407"/>
      <c r="I23" s="3407"/>
      <c r="J23" s="3407"/>
      <c r="K23" s="3407"/>
      <c r="L23" s="3407"/>
      <c r="M23" s="3407"/>
      <c r="N23" s="3399"/>
      <c r="O23" s="3400"/>
      <c r="P23" s="3401"/>
      <c r="Q23" s="3402"/>
      <c r="R23" s="3402"/>
      <c r="DE23" s="823"/>
      <c r="DF23" s="772"/>
      <c r="DH23" s="771">
        <v>21</v>
      </c>
    </row>
    <row r="24" spans="1:112" s="771" customFormat="1" ht="12" customHeight="1" x14ac:dyDescent="0.15">
      <c r="A24" s="3433"/>
      <c r="B24" s="1989"/>
      <c r="C24" s="3406"/>
      <c r="D24" s="3406"/>
      <c r="E24" s="3406"/>
      <c r="F24" s="1994"/>
      <c r="G24" s="3407"/>
      <c r="H24" s="3407"/>
      <c r="I24" s="3407"/>
      <c r="J24" s="3407"/>
      <c r="K24" s="3407"/>
      <c r="L24" s="3407"/>
      <c r="M24" s="3407"/>
      <c r="N24" s="3399"/>
      <c r="O24" s="3400"/>
      <c r="P24" s="3401"/>
      <c r="Q24" s="3402"/>
      <c r="R24" s="3402"/>
      <c r="DE24" s="823"/>
      <c r="DH24" s="771">
        <v>22</v>
      </c>
    </row>
    <row r="25" spans="1:112" s="771" customFormat="1" ht="12" customHeight="1" x14ac:dyDescent="0.15">
      <c r="A25" s="3433"/>
      <c r="B25" s="1989"/>
      <c r="C25" s="3406"/>
      <c r="D25" s="3406"/>
      <c r="E25" s="3406"/>
      <c r="F25" s="1994"/>
      <c r="G25" s="3407"/>
      <c r="H25" s="3407"/>
      <c r="I25" s="3407"/>
      <c r="J25" s="3407"/>
      <c r="K25" s="3407"/>
      <c r="L25" s="3407"/>
      <c r="M25" s="3407"/>
      <c r="N25" s="3399"/>
      <c r="O25" s="3400"/>
      <c r="P25" s="3401"/>
      <c r="Q25" s="3402"/>
      <c r="R25" s="3402"/>
      <c r="DE25" s="823"/>
      <c r="DF25" s="772"/>
      <c r="DH25" s="771">
        <v>23</v>
      </c>
    </row>
    <row r="26" spans="1:112" s="771" customFormat="1" ht="12" customHeight="1" x14ac:dyDescent="0.15">
      <c r="A26" s="3433"/>
      <c r="B26" s="1989"/>
      <c r="C26" s="3406"/>
      <c r="D26" s="3406"/>
      <c r="E26" s="3406"/>
      <c r="F26" s="1994"/>
      <c r="G26" s="3407"/>
      <c r="H26" s="3407"/>
      <c r="I26" s="3407"/>
      <c r="J26" s="3407"/>
      <c r="K26" s="3407"/>
      <c r="L26" s="3407"/>
      <c r="M26" s="3407"/>
      <c r="N26" s="3399"/>
      <c r="O26" s="3400"/>
      <c r="P26" s="3401"/>
      <c r="Q26" s="3402"/>
      <c r="R26" s="3402"/>
      <c r="DE26" s="823"/>
      <c r="DH26" s="771">
        <v>24</v>
      </c>
    </row>
    <row r="27" spans="1:112" s="771" customFormat="1" ht="12" customHeight="1" x14ac:dyDescent="0.15">
      <c r="A27" s="3433"/>
      <c r="B27" s="1989"/>
      <c r="C27" s="3406"/>
      <c r="D27" s="3406"/>
      <c r="E27" s="3406"/>
      <c r="F27" s="1994"/>
      <c r="G27" s="3407"/>
      <c r="H27" s="3407"/>
      <c r="I27" s="3407"/>
      <c r="J27" s="3407"/>
      <c r="K27" s="3407"/>
      <c r="L27" s="3407"/>
      <c r="M27" s="3407"/>
      <c r="N27" s="3399"/>
      <c r="O27" s="3400"/>
      <c r="P27" s="3401"/>
      <c r="Q27" s="3402"/>
      <c r="R27" s="3402"/>
      <c r="DE27" s="823"/>
      <c r="DF27" s="772"/>
      <c r="DH27" s="771">
        <v>25</v>
      </c>
    </row>
    <row r="28" spans="1:112" s="771" customFormat="1" ht="12" customHeight="1" x14ac:dyDescent="0.15">
      <c r="A28" s="3433"/>
      <c r="B28" s="1989"/>
      <c r="C28" s="3406"/>
      <c r="D28" s="3406"/>
      <c r="E28" s="3406"/>
      <c r="F28" s="1994"/>
      <c r="G28" s="3407"/>
      <c r="H28" s="3407"/>
      <c r="I28" s="3407"/>
      <c r="J28" s="3407"/>
      <c r="K28" s="3407"/>
      <c r="L28" s="3407"/>
      <c r="M28" s="3407"/>
      <c r="N28" s="3399"/>
      <c r="O28" s="3400"/>
      <c r="P28" s="3401"/>
      <c r="Q28" s="3402"/>
      <c r="R28" s="3402"/>
      <c r="DE28" s="823"/>
      <c r="DH28" s="771">
        <v>26</v>
      </c>
    </row>
    <row r="29" spans="1:112" s="771" customFormat="1" ht="12" customHeight="1" x14ac:dyDescent="0.15">
      <c r="A29" s="3433"/>
      <c r="B29" s="1989"/>
      <c r="C29" s="3406"/>
      <c r="D29" s="3406"/>
      <c r="E29" s="3406"/>
      <c r="F29" s="1994"/>
      <c r="G29" s="3407"/>
      <c r="H29" s="3407"/>
      <c r="I29" s="3407"/>
      <c r="J29" s="3407"/>
      <c r="K29" s="3407"/>
      <c r="L29" s="3407"/>
      <c r="M29" s="3407"/>
      <c r="N29" s="3399"/>
      <c r="O29" s="3400"/>
      <c r="P29" s="3401"/>
      <c r="Q29" s="3402"/>
      <c r="R29" s="3402"/>
      <c r="DE29" s="823"/>
      <c r="DF29" s="772"/>
      <c r="DH29" s="771">
        <v>27</v>
      </c>
    </row>
    <row r="30" spans="1:112" s="771" customFormat="1" ht="12" customHeight="1" x14ac:dyDescent="0.15">
      <c r="A30" s="3433"/>
      <c r="B30" s="1989"/>
      <c r="C30" s="3406"/>
      <c r="D30" s="3406"/>
      <c r="E30" s="3406"/>
      <c r="F30" s="1994"/>
      <c r="G30" s="3407"/>
      <c r="H30" s="3407"/>
      <c r="I30" s="3407"/>
      <c r="J30" s="3407"/>
      <c r="K30" s="3407"/>
      <c r="L30" s="3407"/>
      <c r="M30" s="3407"/>
      <c r="N30" s="3399"/>
      <c r="O30" s="3400"/>
      <c r="P30" s="3401"/>
      <c r="Q30" s="3402"/>
      <c r="R30" s="3402"/>
      <c r="DE30" s="823"/>
      <c r="DH30" s="771">
        <v>28</v>
      </c>
    </row>
    <row r="31" spans="1:112" s="771" customFormat="1" ht="12" customHeight="1" x14ac:dyDescent="0.15">
      <c r="A31" s="3433"/>
      <c r="B31" s="1989"/>
      <c r="C31" s="3406"/>
      <c r="D31" s="3406"/>
      <c r="E31" s="3406"/>
      <c r="F31" s="1994"/>
      <c r="G31" s="3407"/>
      <c r="H31" s="3407"/>
      <c r="I31" s="3407"/>
      <c r="J31" s="3407"/>
      <c r="K31" s="3407"/>
      <c r="L31" s="3407"/>
      <c r="M31" s="3407"/>
      <c r="N31" s="3399"/>
      <c r="O31" s="3400"/>
      <c r="P31" s="3401"/>
      <c r="Q31" s="3402"/>
      <c r="R31" s="3402"/>
      <c r="DE31" s="823"/>
      <c r="DF31" s="772"/>
      <c r="DH31" s="771">
        <v>29</v>
      </c>
    </row>
    <row r="32" spans="1:112" s="771" customFormat="1" ht="12" customHeight="1" x14ac:dyDescent="0.15">
      <c r="A32" s="3433"/>
      <c r="B32" s="1989"/>
      <c r="C32" s="3406"/>
      <c r="D32" s="3406"/>
      <c r="E32" s="3406"/>
      <c r="F32" s="1994"/>
      <c r="G32" s="3407"/>
      <c r="H32" s="3407"/>
      <c r="I32" s="3407"/>
      <c r="J32" s="3407"/>
      <c r="K32" s="3407"/>
      <c r="L32" s="3407"/>
      <c r="M32" s="3407"/>
      <c r="N32" s="3399"/>
      <c r="O32" s="3400"/>
      <c r="P32" s="3401"/>
      <c r="Q32" s="3402"/>
      <c r="R32" s="3402"/>
      <c r="DE32" s="823"/>
      <c r="DH32" s="771">
        <v>30</v>
      </c>
    </row>
    <row r="33" spans="1:112" s="771" customFormat="1" ht="12" customHeight="1" x14ac:dyDescent="0.15">
      <c r="A33" s="3433"/>
      <c r="B33" s="1989"/>
      <c r="C33" s="3406"/>
      <c r="D33" s="3406"/>
      <c r="E33" s="3406"/>
      <c r="F33" s="1994"/>
      <c r="G33" s="3407"/>
      <c r="H33" s="3407"/>
      <c r="I33" s="3407"/>
      <c r="J33" s="3407"/>
      <c r="K33" s="3407"/>
      <c r="L33" s="3407"/>
      <c r="M33" s="3407"/>
      <c r="N33" s="3399"/>
      <c r="O33" s="3400"/>
      <c r="P33" s="3401"/>
      <c r="Q33" s="3402"/>
      <c r="R33" s="3402"/>
      <c r="DE33" s="823"/>
      <c r="DF33" s="772"/>
      <c r="DH33" s="771">
        <v>31</v>
      </c>
    </row>
    <row r="34" spans="1:112" s="771" customFormat="1" ht="12" customHeight="1" x14ac:dyDescent="0.15">
      <c r="A34" s="3433"/>
      <c r="B34" s="1989"/>
      <c r="C34" s="3406"/>
      <c r="D34" s="3406"/>
      <c r="E34" s="3406"/>
      <c r="F34" s="1994"/>
      <c r="G34" s="3407"/>
      <c r="H34" s="3407"/>
      <c r="I34" s="3407"/>
      <c r="J34" s="3407"/>
      <c r="K34" s="3407"/>
      <c r="L34" s="3407"/>
      <c r="M34" s="3407"/>
      <c r="N34" s="3399"/>
      <c r="O34" s="3400"/>
      <c r="P34" s="3401"/>
      <c r="Q34" s="3402"/>
      <c r="R34" s="3402"/>
      <c r="DE34" s="823"/>
      <c r="DH34" s="771">
        <v>32</v>
      </c>
    </row>
    <row r="35" spans="1:112" s="771" customFormat="1" ht="12" customHeight="1" x14ac:dyDescent="0.15">
      <c r="A35" s="3433"/>
      <c r="B35" s="1989"/>
      <c r="C35" s="3406"/>
      <c r="D35" s="3406"/>
      <c r="E35" s="3406"/>
      <c r="F35" s="1994"/>
      <c r="G35" s="3407"/>
      <c r="H35" s="3407"/>
      <c r="I35" s="3407"/>
      <c r="J35" s="3407"/>
      <c r="K35" s="3407"/>
      <c r="L35" s="3407"/>
      <c r="M35" s="3407"/>
      <c r="N35" s="3399"/>
      <c r="O35" s="3400"/>
      <c r="P35" s="3401"/>
      <c r="Q35" s="3402"/>
      <c r="R35" s="3402"/>
      <c r="DE35" s="823"/>
      <c r="DF35" s="772"/>
      <c r="DH35" s="771">
        <v>33</v>
      </c>
    </row>
    <row r="36" spans="1:112" s="771" customFormat="1" ht="12" customHeight="1" x14ac:dyDescent="0.15">
      <c r="A36" s="3433"/>
      <c r="B36" s="1989"/>
      <c r="C36" s="3406"/>
      <c r="D36" s="3406"/>
      <c r="E36" s="3406"/>
      <c r="F36" s="1994"/>
      <c r="G36" s="3407"/>
      <c r="H36" s="3407"/>
      <c r="I36" s="3407"/>
      <c r="J36" s="3407"/>
      <c r="K36" s="3407"/>
      <c r="L36" s="3407"/>
      <c r="M36" s="3407"/>
      <c r="N36" s="3399"/>
      <c r="O36" s="3400"/>
      <c r="P36" s="3401"/>
      <c r="Q36" s="3402"/>
      <c r="R36" s="3402"/>
      <c r="DE36" s="823"/>
      <c r="DH36" s="771">
        <v>34</v>
      </c>
    </row>
    <row r="37" spans="1:112" s="771" customFormat="1" ht="12" customHeight="1" x14ac:dyDescent="0.15">
      <c r="A37" s="3433"/>
      <c r="B37" s="1989"/>
      <c r="C37" s="3406"/>
      <c r="D37" s="3406"/>
      <c r="E37" s="3406"/>
      <c r="F37" s="1994"/>
      <c r="G37" s="3407"/>
      <c r="H37" s="3407"/>
      <c r="I37" s="3407"/>
      <c r="J37" s="3407"/>
      <c r="K37" s="3407"/>
      <c r="L37" s="3407"/>
      <c r="M37" s="3407"/>
      <c r="N37" s="3399"/>
      <c r="O37" s="3400"/>
      <c r="P37" s="3401"/>
      <c r="Q37" s="3402"/>
      <c r="R37" s="3402"/>
      <c r="DE37" s="823"/>
      <c r="DF37" s="772"/>
      <c r="DH37" s="771">
        <v>35</v>
      </c>
    </row>
    <row r="38" spans="1:112" s="771" customFormat="1" ht="12" customHeight="1" x14ac:dyDescent="0.15">
      <c r="A38" s="3433"/>
      <c r="B38" s="1989"/>
      <c r="C38" s="3406"/>
      <c r="D38" s="3406"/>
      <c r="E38" s="3406"/>
      <c r="F38" s="1994"/>
      <c r="G38" s="3407"/>
      <c r="H38" s="3407"/>
      <c r="I38" s="3407"/>
      <c r="J38" s="3407"/>
      <c r="K38" s="3407"/>
      <c r="L38" s="3407"/>
      <c r="M38" s="3407"/>
      <c r="N38" s="3399"/>
      <c r="O38" s="3400"/>
      <c r="P38" s="3401"/>
      <c r="Q38" s="3402"/>
      <c r="R38" s="3402"/>
      <c r="DE38" s="823"/>
      <c r="DH38" s="771">
        <v>36</v>
      </c>
    </row>
    <row r="39" spans="1:112" s="771" customFormat="1" ht="12" customHeight="1" x14ac:dyDescent="0.15">
      <c r="A39" s="3433"/>
      <c r="B39" s="1989"/>
      <c r="C39" s="3406"/>
      <c r="D39" s="3406"/>
      <c r="E39" s="3406"/>
      <c r="F39" s="1994"/>
      <c r="G39" s="3407"/>
      <c r="H39" s="3407"/>
      <c r="I39" s="3407"/>
      <c r="J39" s="3407"/>
      <c r="K39" s="3407"/>
      <c r="L39" s="3407"/>
      <c r="M39" s="3407"/>
      <c r="N39" s="3399"/>
      <c r="O39" s="3400"/>
      <c r="P39" s="3401"/>
      <c r="Q39" s="3402"/>
      <c r="R39" s="3402"/>
      <c r="DE39" s="823"/>
      <c r="DF39" s="772"/>
      <c r="DH39" s="771">
        <v>37</v>
      </c>
    </row>
    <row r="40" spans="1:112" s="771" customFormat="1" ht="12" customHeight="1" x14ac:dyDescent="0.15">
      <c r="A40" s="3433"/>
      <c r="B40" s="1989"/>
      <c r="C40" s="3406"/>
      <c r="D40" s="3406"/>
      <c r="E40" s="3406"/>
      <c r="F40" s="1994"/>
      <c r="G40" s="3407"/>
      <c r="H40" s="3407"/>
      <c r="I40" s="3407"/>
      <c r="J40" s="3407"/>
      <c r="K40" s="3407"/>
      <c r="L40" s="3407"/>
      <c r="M40" s="3407"/>
      <c r="N40" s="3399"/>
      <c r="O40" s="3400"/>
      <c r="P40" s="3401"/>
      <c r="Q40" s="3402"/>
      <c r="R40" s="3402"/>
      <c r="DE40" s="823"/>
      <c r="DH40" s="771">
        <v>38</v>
      </c>
    </row>
    <row r="41" spans="1:112" s="771" customFormat="1" ht="12" customHeight="1" x14ac:dyDescent="0.15">
      <c r="A41" s="3433"/>
      <c r="B41" s="1989"/>
      <c r="C41" s="3406"/>
      <c r="D41" s="3406"/>
      <c r="E41" s="3406"/>
      <c r="F41" s="1994"/>
      <c r="G41" s="3407"/>
      <c r="H41" s="3407"/>
      <c r="I41" s="3407"/>
      <c r="J41" s="3407"/>
      <c r="K41" s="3407"/>
      <c r="L41" s="3407"/>
      <c r="M41" s="3407"/>
      <c r="N41" s="3399"/>
      <c r="O41" s="3400"/>
      <c r="P41" s="3401"/>
      <c r="Q41" s="3402"/>
      <c r="R41" s="3402"/>
      <c r="DE41" s="823"/>
      <c r="DF41" s="772"/>
      <c r="DH41" s="771">
        <v>39</v>
      </c>
    </row>
    <row r="42" spans="1:112" s="771" customFormat="1" ht="12" customHeight="1" x14ac:dyDescent="0.15">
      <c r="A42" s="3433"/>
      <c r="B42" s="1989"/>
      <c r="C42" s="3406"/>
      <c r="D42" s="3406"/>
      <c r="E42" s="3406"/>
      <c r="F42" s="1994"/>
      <c r="G42" s="3407"/>
      <c r="H42" s="3407"/>
      <c r="I42" s="3407"/>
      <c r="J42" s="3407"/>
      <c r="K42" s="3407"/>
      <c r="L42" s="3407"/>
      <c r="M42" s="3407"/>
      <c r="N42" s="3399"/>
      <c r="O42" s="3400"/>
      <c r="P42" s="3401"/>
      <c r="Q42" s="3402"/>
      <c r="R42" s="3402"/>
      <c r="DE42" s="823"/>
      <c r="DH42" s="771">
        <v>40</v>
      </c>
    </row>
    <row r="43" spans="1:112" s="771" customFormat="1" ht="12" customHeight="1" x14ac:dyDescent="0.15">
      <c r="A43" s="3433"/>
      <c r="B43" s="1989"/>
      <c r="C43" s="3406"/>
      <c r="D43" s="3406"/>
      <c r="E43" s="3406"/>
      <c r="F43" s="1994"/>
      <c r="G43" s="3407"/>
      <c r="H43" s="3407"/>
      <c r="I43" s="3407"/>
      <c r="J43" s="3407"/>
      <c r="K43" s="3407"/>
      <c r="L43" s="3407"/>
      <c r="M43" s="3407"/>
      <c r="N43" s="3399"/>
      <c r="O43" s="3400"/>
      <c r="P43" s="3401"/>
      <c r="Q43" s="3402"/>
      <c r="R43" s="3402"/>
      <c r="DE43" s="823"/>
      <c r="DF43" s="772"/>
      <c r="DH43" s="771">
        <v>41</v>
      </c>
    </row>
    <row r="44" spans="1:112" s="753" customFormat="1" ht="12" customHeight="1" x14ac:dyDescent="0.15">
      <c r="A44" s="3433"/>
      <c r="B44" s="1989"/>
      <c r="C44" s="3406"/>
      <c r="D44" s="3406"/>
      <c r="E44" s="3406"/>
      <c r="F44" s="1994"/>
      <c r="G44" s="3407"/>
      <c r="H44" s="3407"/>
      <c r="I44" s="3407"/>
      <c r="J44" s="3407"/>
      <c r="K44" s="3407"/>
      <c r="L44" s="3407"/>
      <c r="M44" s="3407"/>
      <c r="N44" s="3399"/>
      <c r="O44" s="3400"/>
      <c r="P44" s="3401"/>
      <c r="Q44" s="3402"/>
      <c r="R44" s="3402"/>
      <c r="DE44" s="823"/>
      <c r="DF44" s="771"/>
      <c r="DG44" s="771"/>
      <c r="DH44" s="771">
        <v>42</v>
      </c>
    </row>
    <row r="45" spans="1:112" s="753" customFormat="1" ht="12" customHeight="1" x14ac:dyDescent="0.15">
      <c r="A45" s="3433"/>
      <c r="B45" s="1989"/>
      <c r="C45" s="3406"/>
      <c r="D45" s="3406"/>
      <c r="E45" s="3406"/>
      <c r="F45" s="1994"/>
      <c r="G45" s="3407"/>
      <c r="H45" s="3407"/>
      <c r="I45" s="3407"/>
      <c r="J45" s="3407"/>
      <c r="K45" s="3407"/>
      <c r="L45" s="3407"/>
      <c r="M45" s="3407"/>
      <c r="N45" s="3399"/>
      <c r="O45" s="3400"/>
      <c r="P45" s="3401"/>
      <c r="Q45" s="3402"/>
      <c r="R45" s="3402"/>
      <c r="DE45" s="823"/>
      <c r="DF45" s="772"/>
      <c r="DG45" s="771"/>
      <c r="DH45" s="771">
        <v>43</v>
      </c>
    </row>
    <row r="46" spans="1:112" s="753" customFormat="1" ht="12" customHeight="1" x14ac:dyDescent="0.15">
      <c r="A46" s="3433"/>
      <c r="B46" s="1989"/>
      <c r="C46" s="3406"/>
      <c r="D46" s="3406"/>
      <c r="E46" s="3406"/>
      <c r="F46" s="1994"/>
      <c r="G46" s="3407"/>
      <c r="H46" s="3407"/>
      <c r="I46" s="3407"/>
      <c r="J46" s="3407"/>
      <c r="K46" s="3407"/>
      <c r="L46" s="3407"/>
      <c r="M46" s="3407"/>
      <c r="N46" s="3399"/>
      <c r="O46" s="3400"/>
      <c r="P46" s="3401"/>
      <c r="Q46" s="3402"/>
      <c r="R46" s="3402"/>
      <c r="DE46" s="823"/>
      <c r="DF46" s="771"/>
      <c r="DG46" s="771"/>
      <c r="DH46" s="771">
        <v>44</v>
      </c>
    </row>
    <row r="47" spans="1:112" s="753" customFormat="1" ht="12" customHeight="1" x14ac:dyDescent="0.15">
      <c r="A47" s="3433"/>
      <c r="B47" s="1989"/>
      <c r="C47" s="3406"/>
      <c r="D47" s="3406"/>
      <c r="E47" s="3406"/>
      <c r="F47" s="1994"/>
      <c r="G47" s="3407"/>
      <c r="H47" s="3407"/>
      <c r="I47" s="3407"/>
      <c r="J47" s="3407"/>
      <c r="K47" s="3407"/>
      <c r="L47" s="3407"/>
      <c r="M47" s="3407"/>
      <c r="N47" s="3399"/>
      <c r="O47" s="3400"/>
      <c r="P47" s="3401"/>
      <c r="Q47" s="3402"/>
      <c r="R47" s="3402"/>
      <c r="DE47" s="823"/>
      <c r="DF47" s="772"/>
      <c r="DG47" s="771"/>
      <c r="DH47" s="771">
        <v>45</v>
      </c>
    </row>
    <row r="48" spans="1:112" s="753" customFormat="1" ht="12" customHeight="1" x14ac:dyDescent="0.15">
      <c r="A48" s="3433"/>
      <c r="B48" s="1989"/>
      <c r="C48" s="3406"/>
      <c r="D48" s="3406"/>
      <c r="E48" s="3406"/>
      <c r="F48" s="1994"/>
      <c r="G48" s="3407"/>
      <c r="H48" s="3407"/>
      <c r="I48" s="3407"/>
      <c r="J48" s="3407"/>
      <c r="K48" s="3407"/>
      <c r="L48" s="3407"/>
      <c r="M48" s="3407"/>
      <c r="N48" s="3399"/>
      <c r="O48" s="3400"/>
      <c r="P48" s="3401"/>
      <c r="Q48" s="3402"/>
      <c r="R48" s="3402"/>
      <c r="DE48" s="823"/>
      <c r="DF48" s="771"/>
      <c r="DG48" s="771"/>
      <c r="DH48" s="771">
        <v>46</v>
      </c>
    </row>
    <row r="49" spans="1:112" s="753" customFormat="1" ht="12" customHeight="1" x14ac:dyDescent="0.15">
      <c r="A49" s="3433"/>
      <c r="B49" s="1989"/>
      <c r="C49" s="3406"/>
      <c r="D49" s="3406"/>
      <c r="E49" s="3406"/>
      <c r="F49" s="1994"/>
      <c r="G49" s="3407"/>
      <c r="H49" s="3407"/>
      <c r="I49" s="3407"/>
      <c r="J49" s="3407"/>
      <c r="K49" s="3407"/>
      <c r="L49" s="3407"/>
      <c r="M49" s="3407"/>
      <c r="N49" s="3399"/>
      <c r="O49" s="3400"/>
      <c r="P49" s="3401"/>
      <c r="Q49" s="3402"/>
      <c r="R49" s="3402"/>
      <c r="DE49" s="823"/>
      <c r="DF49" s="772"/>
      <c r="DG49" s="771"/>
      <c r="DH49" s="771">
        <v>47</v>
      </c>
    </row>
    <row r="50" spans="1:112" s="753" customFormat="1" ht="12" customHeight="1" x14ac:dyDescent="0.15">
      <c r="A50" s="3433"/>
      <c r="B50" s="1989"/>
      <c r="C50" s="3406"/>
      <c r="D50" s="3406"/>
      <c r="E50" s="3406"/>
      <c r="F50" s="1994"/>
      <c r="G50" s="3407"/>
      <c r="H50" s="3407"/>
      <c r="I50" s="3407"/>
      <c r="J50" s="3407"/>
      <c r="K50" s="3407"/>
      <c r="L50" s="3407"/>
      <c r="M50" s="3407"/>
      <c r="N50" s="3399"/>
      <c r="O50" s="3400"/>
      <c r="P50" s="3401"/>
      <c r="Q50" s="3402"/>
      <c r="R50" s="3402"/>
      <c r="DE50" s="823"/>
      <c r="DF50" s="771"/>
      <c r="DG50" s="771"/>
      <c r="DH50" s="771">
        <v>48</v>
      </c>
    </row>
    <row r="51" spans="1:112" s="753" customFormat="1" ht="12" customHeight="1" x14ac:dyDescent="0.15">
      <c r="A51" s="3433"/>
      <c r="B51" s="1989"/>
      <c r="C51" s="3406"/>
      <c r="D51" s="3406"/>
      <c r="E51" s="3406"/>
      <c r="F51" s="1994"/>
      <c r="G51" s="3407"/>
      <c r="H51" s="3407"/>
      <c r="I51" s="3407"/>
      <c r="J51" s="3407"/>
      <c r="K51" s="3407"/>
      <c r="L51" s="3407"/>
      <c r="M51" s="3407"/>
      <c r="N51" s="3399"/>
      <c r="O51" s="3400"/>
      <c r="P51" s="3401"/>
      <c r="Q51" s="3402"/>
      <c r="R51" s="3402"/>
      <c r="DE51" s="823"/>
      <c r="DF51" s="772"/>
      <c r="DG51" s="771"/>
      <c r="DH51" s="771">
        <v>49</v>
      </c>
    </row>
    <row r="52" spans="1:112" s="753" customFormat="1" ht="12" customHeight="1" x14ac:dyDescent="0.15">
      <c r="A52" s="3433"/>
      <c r="B52" s="1989"/>
      <c r="C52" s="3406"/>
      <c r="D52" s="3406"/>
      <c r="E52" s="3406"/>
      <c r="F52" s="1994"/>
      <c r="G52" s="3407"/>
      <c r="H52" s="3407"/>
      <c r="I52" s="3407"/>
      <c r="J52" s="3407"/>
      <c r="K52" s="3407"/>
      <c r="L52" s="3407"/>
      <c r="M52" s="3407"/>
      <c r="N52" s="3399"/>
      <c r="O52" s="3400"/>
      <c r="P52" s="3401"/>
      <c r="Q52" s="3402"/>
      <c r="R52" s="3402"/>
      <c r="DE52" s="823"/>
      <c r="DF52" s="771"/>
      <c r="DG52" s="771"/>
      <c r="DH52" s="771">
        <v>50</v>
      </c>
    </row>
    <row r="53" spans="1:112" s="753" customFormat="1" ht="12" customHeight="1" x14ac:dyDescent="0.15">
      <c r="A53" s="3433"/>
      <c r="B53" s="1989"/>
      <c r="C53" s="3406"/>
      <c r="D53" s="3406"/>
      <c r="E53" s="3406"/>
      <c r="F53" s="1994"/>
      <c r="G53" s="3407"/>
      <c r="H53" s="3407"/>
      <c r="I53" s="3407"/>
      <c r="J53" s="3407"/>
      <c r="K53" s="3407"/>
      <c r="L53" s="3407"/>
      <c r="M53" s="3407"/>
      <c r="N53" s="3399"/>
      <c r="O53" s="3400"/>
      <c r="P53" s="3401"/>
      <c r="Q53" s="3402"/>
      <c r="R53" s="3402"/>
      <c r="DE53" s="823"/>
      <c r="DF53" s="772"/>
      <c r="DG53" s="771"/>
      <c r="DH53" s="771">
        <v>51</v>
      </c>
    </row>
    <row r="54" spans="1:112" s="753" customFormat="1" ht="12" customHeight="1" x14ac:dyDescent="0.15">
      <c r="A54" s="3433"/>
      <c r="B54" s="1989"/>
      <c r="C54" s="3406"/>
      <c r="D54" s="3406"/>
      <c r="E54" s="3406"/>
      <c r="F54" s="1994"/>
      <c r="G54" s="3407"/>
      <c r="H54" s="3407"/>
      <c r="I54" s="3407"/>
      <c r="J54" s="3407"/>
      <c r="K54" s="3407"/>
      <c r="L54" s="3407"/>
      <c r="M54" s="3407"/>
      <c r="N54" s="3399"/>
      <c r="O54" s="3400"/>
      <c r="P54" s="3401"/>
      <c r="Q54" s="3402"/>
      <c r="R54" s="3402"/>
      <c r="DE54" s="823"/>
      <c r="DF54" s="771"/>
      <c r="DG54" s="771"/>
      <c r="DH54" s="771">
        <v>52</v>
      </c>
    </row>
    <row r="55" spans="1:112" s="753" customFormat="1" ht="12" customHeight="1" x14ac:dyDescent="0.15">
      <c r="A55" s="3433"/>
      <c r="B55" s="1989"/>
      <c r="C55" s="3406"/>
      <c r="D55" s="3406"/>
      <c r="E55" s="3406"/>
      <c r="F55" s="1994"/>
      <c r="G55" s="3407"/>
      <c r="H55" s="3407"/>
      <c r="I55" s="3407"/>
      <c r="J55" s="3407"/>
      <c r="K55" s="3407"/>
      <c r="L55" s="3407"/>
      <c r="M55" s="3407"/>
      <c r="N55" s="3399"/>
      <c r="O55" s="3400"/>
      <c r="P55" s="3401"/>
      <c r="Q55" s="3402"/>
      <c r="R55" s="3402"/>
      <c r="DE55" s="823"/>
      <c r="DF55" s="772"/>
      <c r="DG55" s="771"/>
      <c r="DH55" s="771">
        <v>53</v>
      </c>
    </row>
    <row r="56" spans="1:112" s="684" customFormat="1" ht="12" customHeight="1" x14ac:dyDescent="0.15">
      <c r="A56" s="3433"/>
      <c r="B56" s="1989"/>
      <c r="C56" s="3406"/>
      <c r="D56" s="3406"/>
      <c r="E56" s="3406"/>
      <c r="F56" s="1994"/>
      <c r="G56" s="3407"/>
      <c r="H56" s="3407"/>
      <c r="I56" s="3407"/>
      <c r="J56" s="3407"/>
      <c r="K56" s="3407"/>
      <c r="L56" s="3407"/>
      <c r="M56" s="3407"/>
      <c r="N56" s="3399"/>
      <c r="O56" s="3400"/>
      <c r="P56" s="3401"/>
      <c r="Q56" s="3402"/>
      <c r="R56" s="3402"/>
      <c r="DE56" s="823"/>
      <c r="DF56" s="771"/>
      <c r="DG56" s="771"/>
      <c r="DH56" s="771">
        <v>54</v>
      </c>
    </row>
    <row r="57" spans="1:112" s="684" customFormat="1" ht="12" customHeight="1" x14ac:dyDescent="0.15">
      <c r="A57" s="3433"/>
      <c r="B57" s="1989"/>
      <c r="C57" s="3406"/>
      <c r="D57" s="3406"/>
      <c r="E57" s="3406"/>
      <c r="F57" s="1994"/>
      <c r="G57" s="3407"/>
      <c r="H57" s="3407"/>
      <c r="I57" s="3407"/>
      <c r="J57" s="3407"/>
      <c r="K57" s="3407"/>
      <c r="L57" s="3407"/>
      <c r="M57" s="3407"/>
      <c r="N57" s="3399"/>
      <c r="O57" s="3400"/>
      <c r="P57" s="3401"/>
      <c r="Q57" s="3402"/>
      <c r="R57" s="3402"/>
      <c r="DE57" s="823"/>
      <c r="DF57" s="772"/>
      <c r="DG57" s="771"/>
      <c r="DH57" s="771">
        <v>55</v>
      </c>
    </row>
    <row r="58" spans="1:112" s="753" customFormat="1" ht="12" customHeight="1" x14ac:dyDescent="0.15">
      <c r="A58" s="3433"/>
      <c r="B58" s="1989"/>
      <c r="C58" s="3406"/>
      <c r="D58" s="3406"/>
      <c r="E58" s="3406"/>
      <c r="F58" s="1994"/>
      <c r="G58" s="3407"/>
      <c r="H58" s="3407"/>
      <c r="I58" s="3407"/>
      <c r="J58" s="3407"/>
      <c r="K58" s="3407"/>
      <c r="L58" s="3407"/>
      <c r="M58" s="3407"/>
      <c r="N58" s="3399"/>
      <c r="O58" s="3400"/>
      <c r="P58" s="3401"/>
      <c r="Q58" s="3402"/>
      <c r="R58" s="3402"/>
      <c r="DE58" s="823"/>
      <c r="DF58" s="771"/>
      <c r="DG58" s="771"/>
      <c r="DH58" s="771">
        <v>56</v>
      </c>
    </row>
    <row r="59" spans="1:112" s="684" customFormat="1" ht="12" customHeight="1" x14ac:dyDescent="0.15">
      <c r="A59" s="3433"/>
      <c r="B59" s="1991"/>
      <c r="C59" s="3483"/>
      <c r="D59" s="3483"/>
      <c r="E59" s="3483"/>
      <c r="F59" s="1995"/>
      <c r="G59" s="3447"/>
      <c r="H59" s="3447"/>
      <c r="I59" s="3447"/>
      <c r="J59" s="3447"/>
      <c r="K59" s="3447"/>
      <c r="L59" s="3447"/>
      <c r="M59" s="3447"/>
      <c r="N59" s="3403"/>
      <c r="O59" s="3404"/>
      <c r="P59" s="3405"/>
      <c r="Q59" s="3448"/>
      <c r="R59" s="3448"/>
      <c r="DE59" s="823"/>
      <c r="DF59" s="772"/>
      <c r="DG59" s="771"/>
      <c r="DH59" s="771">
        <v>57</v>
      </c>
    </row>
    <row r="60" spans="1:112" ht="6" customHeight="1" x14ac:dyDescent="0.15">
      <c r="A60" s="797"/>
      <c r="B60" s="798"/>
      <c r="C60" s="3446"/>
      <c r="D60" s="3446"/>
      <c r="E60" s="3446"/>
      <c r="F60" s="798"/>
      <c r="G60" s="3446"/>
      <c r="H60" s="3446"/>
      <c r="I60" s="3446"/>
      <c r="J60" s="3446"/>
      <c r="K60" s="3446"/>
      <c r="L60" s="3446"/>
      <c r="M60" s="3446"/>
      <c r="N60" s="798"/>
      <c r="O60" s="798"/>
      <c r="P60" s="798"/>
      <c r="Q60" s="3438"/>
      <c r="R60" s="3438"/>
      <c r="DE60" s="823"/>
      <c r="DF60" s="771"/>
      <c r="DH60" s="771">
        <v>58</v>
      </c>
    </row>
    <row r="61" spans="1:112" ht="12" customHeight="1" x14ac:dyDescent="0.15">
      <c r="A61" s="3421">
        <v>3</v>
      </c>
      <c r="B61" s="3393" t="s">
        <v>1232</v>
      </c>
      <c r="C61" s="3394"/>
      <c r="D61" s="3394"/>
      <c r="E61" s="3394"/>
      <c r="F61" s="3394"/>
      <c r="G61" s="3394"/>
      <c r="H61" s="3394"/>
      <c r="I61" s="3394"/>
      <c r="J61" s="3394"/>
      <c r="K61" s="3394"/>
      <c r="L61" s="3394"/>
      <c r="M61" s="3394"/>
      <c r="N61" s="3394"/>
      <c r="O61" s="3395"/>
      <c r="P61" s="3420"/>
      <c r="Q61" s="3434" t="s">
        <v>1231</v>
      </c>
      <c r="R61" s="3435"/>
      <c r="X61" s="752"/>
      <c r="DE61" s="823"/>
      <c r="DF61" s="772"/>
      <c r="DH61" s="771">
        <v>59</v>
      </c>
    </row>
    <row r="62" spans="1:112" ht="12" customHeight="1" x14ac:dyDescent="0.15">
      <c r="A62" s="3475"/>
      <c r="B62" s="3436" t="s">
        <v>1230</v>
      </c>
      <c r="C62" s="3396"/>
      <c r="D62" s="3396"/>
      <c r="E62" s="3393" t="s">
        <v>1229</v>
      </c>
      <c r="F62" s="3417"/>
      <c r="G62" s="3393" t="s">
        <v>1228</v>
      </c>
      <c r="H62" s="3417"/>
      <c r="I62" s="3393" t="s">
        <v>579</v>
      </c>
      <c r="J62" s="3394"/>
      <c r="K62" s="3394"/>
      <c r="L62" s="3394"/>
      <c r="M62" s="3394"/>
      <c r="N62" s="3393" t="s">
        <v>578</v>
      </c>
      <c r="O62" s="3395"/>
      <c r="P62" s="3420"/>
      <c r="Q62" s="3436"/>
      <c r="R62" s="3437"/>
      <c r="DE62" s="823"/>
      <c r="DF62" s="771"/>
      <c r="DH62" s="771">
        <v>60</v>
      </c>
    </row>
    <row r="63" spans="1:112" ht="12" customHeight="1" x14ac:dyDescent="0.15">
      <c r="A63" s="3422"/>
      <c r="B63" s="3386" t="s">
        <v>6510</v>
      </c>
      <c r="C63" s="3416"/>
      <c r="D63" s="3416"/>
      <c r="E63" s="3439">
        <v>4</v>
      </c>
      <c r="F63" s="3440"/>
      <c r="G63" s="3439">
        <v>5</v>
      </c>
      <c r="H63" s="3440"/>
      <c r="I63" s="3439">
        <v>6</v>
      </c>
      <c r="J63" s="3461"/>
      <c r="K63" s="3461"/>
      <c r="L63" s="3461"/>
      <c r="M63" s="3461"/>
      <c r="N63" s="3462">
        <v>7</v>
      </c>
      <c r="O63" s="3463"/>
      <c r="P63" s="3464"/>
      <c r="Q63" s="3386" t="s">
        <v>275</v>
      </c>
      <c r="R63" s="3387"/>
      <c r="DE63" s="823"/>
      <c r="DF63" s="772"/>
      <c r="DH63" s="771">
        <v>61</v>
      </c>
    </row>
    <row r="64" spans="1:112" ht="6" customHeight="1" x14ac:dyDescent="0.15">
      <c r="A64" s="799"/>
      <c r="B64" s="3438"/>
      <c r="C64" s="3438"/>
      <c r="D64" s="3438"/>
      <c r="E64" s="3438"/>
      <c r="F64" s="3438"/>
      <c r="G64" s="3441"/>
      <c r="H64" s="3441"/>
      <c r="I64" s="799"/>
      <c r="J64" s="799"/>
      <c r="K64" s="799"/>
      <c r="L64" s="799"/>
      <c r="M64" s="799"/>
      <c r="N64" s="799"/>
      <c r="O64" s="799"/>
      <c r="P64" s="799"/>
      <c r="Q64" s="799"/>
      <c r="R64" s="799"/>
      <c r="DE64" s="823"/>
      <c r="DF64" s="771"/>
      <c r="DH64" s="771">
        <v>62</v>
      </c>
    </row>
    <row r="65" spans="1:112" ht="21" customHeight="1" x14ac:dyDescent="0.15">
      <c r="A65" s="3421">
        <v>4</v>
      </c>
      <c r="B65" s="3442" t="s">
        <v>1227</v>
      </c>
      <c r="C65" s="3424"/>
      <c r="D65" s="3425"/>
      <c r="E65" s="3443" t="s">
        <v>1226</v>
      </c>
      <c r="F65" s="3444"/>
      <c r="G65" s="3445"/>
      <c r="H65" s="3445"/>
      <c r="I65" s="793"/>
      <c r="J65" s="786">
        <v>5</v>
      </c>
      <c r="K65" s="3449" t="s">
        <v>1764</v>
      </c>
      <c r="L65" s="3450"/>
      <c r="M65" s="3450"/>
      <c r="N65" s="3450"/>
      <c r="O65" s="3450"/>
      <c r="P65" s="3450"/>
      <c r="Q65" s="3450"/>
      <c r="R65" s="3451"/>
      <c r="DE65" s="823"/>
      <c r="DF65" s="772"/>
      <c r="DH65" s="771">
        <v>63</v>
      </c>
    </row>
    <row r="66" spans="1:112" ht="12" customHeight="1" x14ac:dyDescent="0.15">
      <c r="A66" s="3422"/>
      <c r="B66" s="3386" t="s">
        <v>647</v>
      </c>
      <c r="C66" s="3416"/>
      <c r="D66" s="3387"/>
      <c r="E66" s="3386" t="s">
        <v>275</v>
      </c>
      <c r="F66" s="3387"/>
      <c r="G66" s="3445"/>
      <c r="H66" s="3445"/>
      <c r="I66" s="793"/>
      <c r="J66" s="3476"/>
      <c r="K66" s="3452"/>
      <c r="L66" s="3453"/>
      <c r="M66" s="3453"/>
      <c r="N66" s="3453"/>
      <c r="O66" s="3453"/>
      <c r="P66" s="3453"/>
      <c r="Q66" s="3453"/>
      <c r="R66" s="3454"/>
      <c r="DE66" s="823"/>
      <c r="DF66" s="771"/>
      <c r="DH66" s="771">
        <v>64</v>
      </c>
    </row>
    <row r="67" spans="1:112" ht="12" customHeight="1" x14ac:dyDescent="0.15">
      <c r="A67" s="787"/>
      <c r="B67" s="792"/>
      <c r="C67" s="792"/>
      <c r="D67" s="792"/>
      <c r="E67" s="792"/>
      <c r="F67" s="792"/>
      <c r="G67" s="3445"/>
      <c r="H67" s="3445"/>
      <c r="I67" s="787"/>
      <c r="J67" s="3477"/>
      <c r="K67" s="3455"/>
      <c r="L67" s="3456"/>
      <c r="M67" s="3456"/>
      <c r="N67" s="3456"/>
      <c r="O67" s="3456"/>
      <c r="P67" s="3456"/>
      <c r="Q67" s="3456"/>
      <c r="R67" s="3457"/>
      <c r="S67" s="225"/>
      <c r="T67" s="755"/>
      <c r="DE67" s="823"/>
      <c r="DF67" s="772"/>
      <c r="DH67" s="771">
        <v>65</v>
      </c>
    </row>
    <row r="68" spans="1:112" ht="12" customHeight="1" x14ac:dyDescent="0.15">
      <c r="A68" s="787"/>
      <c r="B68" s="788"/>
      <c r="C68" s="788"/>
      <c r="D68" s="788"/>
      <c r="E68" s="788"/>
      <c r="F68" s="788"/>
      <c r="G68" s="788"/>
      <c r="H68" s="788"/>
      <c r="I68" s="787"/>
      <c r="J68" s="3477"/>
      <c r="K68" s="3455"/>
      <c r="L68" s="3456"/>
      <c r="M68" s="3456"/>
      <c r="N68" s="3456"/>
      <c r="O68" s="3456"/>
      <c r="P68" s="3456"/>
      <c r="Q68" s="3456"/>
      <c r="R68" s="3457"/>
      <c r="DE68" s="823"/>
      <c r="DF68" s="771"/>
      <c r="DH68" s="771">
        <v>66</v>
      </c>
    </row>
    <row r="69" spans="1:112" ht="12" customHeight="1" x14ac:dyDescent="0.15">
      <c r="A69" s="787"/>
      <c r="B69" s="3465" t="s">
        <v>1225</v>
      </c>
      <c r="C69" s="3465"/>
      <c r="D69" s="3465"/>
      <c r="E69" s="3465"/>
      <c r="F69" s="3465"/>
      <c r="G69" s="3465"/>
      <c r="H69" s="3465"/>
      <c r="I69" s="787"/>
      <c r="J69" s="3477"/>
      <c r="K69" s="3455"/>
      <c r="L69" s="3456"/>
      <c r="M69" s="3456"/>
      <c r="N69" s="3456"/>
      <c r="O69" s="3456"/>
      <c r="P69" s="3456"/>
      <c r="Q69" s="3456"/>
      <c r="R69" s="3457"/>
      <c r="DE69" s="823"/>
      <c r="DF69" s="772"/>
      <c r="DH69" s="771">
        <v>67</v>
      </c>
    </row>
    <row r="70" spans="1:112" ht="12" customHeight="1" x14ac:dyDescent="0.15">
      <c r="A70" s="787"/>
      <c r="B70" s="3465" t="s">
        <v>1224</v>
      </c>
      <c r="C70" s="3465"/>
      <c r="D70" s="3465"/>
      <c r="E70" s="3465"/>
      <c r="F70" s="3465"/>
      <c r="G70" s="3465"/>
      <c r="H70" s="3465"/>
      <c r="I70" s="789"/>
      <c r="J70" s="3477"/>
      <c r="K70" s="3455"/>
      <c r="L70" s="3456"/>
      <c r="M70" s="3456"/>
      <c r="N70" s="3456"/>
      <c r="O70" s="3456"/>
      <c r="P70" s="3456"/>
      <c r="Q70" s="3456"/>
      <c r="R70" s="3457"/>
      <c r="DE70" s="823"/>
      <c r="DF70" s="771"/>
      <c r="DH70" s="771">
        <v>68</v>
      </c>
    </row>
    <row r="71" spans="1:112" ht="12" customHeight="1" x14ac:dyDescent="0.15">
      <c r="A71" s="790" t="s">
        <v>1223</v>
      </c>
      <c r="B71" s="3466" t="s">
        <v>577</v>
      </c>
      <c r="C71" s="3466"/>
      <c r="D71" s="3466"/>
      <c r="E71" s="3466"/>
      <c r="F71" s="3466"/>
      <c r="G71" s="3466"/>
      <c r="H71" s="3466"/>
      <c r="I71" s="787"/>
      <c r="J71" s="3477"/>
      <c r="K71" s="3455"/>
      <c r="L71" s="3456"/>
      <c r="M71" s="3456"/>
      <c r="N71" s="3456"/>
      <c r="O71" s="3456"/>
      <c r="P71" s="3456"/>
      <c r="Q71" s="3456"/>
      <c r="R71" s="3457"/>
      <c r="DE71" s="823"/>
      <c r="DF71" s="772"/>
      <c r="DH71" s="771">
        <v>69</v>
      </c>
    </row>
    <row r="72" spans="1:112" ht="12" customHeight="1" x14ac:dyDescent="0.15">
      <c r="A72" s="790"/>
      <c r="B72" s="3467" t="s">
        <v>1222</v>
      </c>
      <c r="C72" s="3467"/>
      <c r="D72" s="3467"/>
      <c r="E72" s="3467"/>
      <c r="F72" s="3467"/>
      <c r="G72" s="3467"/>
      <c r="H72" s="3467"/>
      <c r="I72" s="787"/>
      <c r="J72" s="3477"/>
      <c r="K72" s="3455"/>
      <c r="L72" s="3456"/>
      <c r="M72" s="3456"/>
      <c r="N72" s="3456"/>
      <c r="O72" s="3456"/>
      <c r="P72" s="3456"/>
      <c r="Q72" s="3456"/>
      <c r="R72" s="3457"/>
      <c r="DE72" s="823"/>
      <c r="DF72" s="771"/>
      <c r="DH72" s="771">
        <v>70</v>
      </c>
    </row>
    <row r="73" spans="1:112" ht="12" customHeight="1" x14ac:dyDescent="0.15">
      <c r="A73" s="790"/>
      <c r="B73" s="3467"/>
      <c r="C73" s="3467"/>
      <c r="D73" s="3467"/>
      <c r="E73" s="3467"/>
      <c r="F73" s="3467"/>
      <c r="G73" s="3467"/>
      <c r="H73" s="3467"/>
      <c r="I73" s="787"/>
      <c r="J73" s="3477"/>
      <c r="K73" s="3455"/>
      <c r="L73" s="3456"/>
      <c r="M73" s="3456"/>
      <c r="N73" s="3456"/>
      <c r="O73" s="3456"/>
      <c r="P73" s="3456"/>
      <c r="Q73" s="3456"/>
      <c r="R73" s="3457"/>
      <c r="DE73" s="823"/>
      <c r="DF73" s="772"/>
      <c r="DH73" s="771">
        <v>71</v>
      </c>
    </row>
    <row r="74" spans="1:112" ht="12" customHeight="1" x14ac:dyDescent="0.15">
      <c r="A74" s="790"/>
      <c r="B74" s="3465"/>
      <c r="C74" s="3465"/>
      <c r="D74" s="3465"/>
      <c r="E74" s="3465"/>
      <c r="F74" s="3465"/>
      <c r="G74" s="3465"/>
      <c r="H74" s="3465"/>
      <c r="I74" s="787"/>
      <c r="J74" s="3477"/>
      <c r="K74" s="3455"/>
      <c r="L74" s="3456"/>
      <c r="M74" s="3456"/>
      <c r="N74" s="3456"/>
      <c r="O74" s="3456"/>
      <c r="P74" s="3456"/>
      <c r="Q74" s="3456"/>
      <c r="R74" s="3457"/>
      <c r="DE74" s="823"/>
      <c r="DF74" s="771"/>
      <c r="DH74" s="771">
        <v>72</v>
      </c>
    </row>
    <row r="75" spans="1:112" ht="12" customHeight="1" x14ac:dyDescent="0.15">
      <c r="A75" s="790"/>
      <c r="B75" s="3465" t="s">
        <v>652</v>
      </c>
      <c r="C75" s="3465"/>
      <c r="D75" s="3465"/>
      <c r="E75" s="3465"/>
      <c r="F75" s="3465"/>
      <c r="G75" s="3465"/>
      <c r="H75" s="3465"/>
      <c r="I75" s="787"/>
      <c r="J75" s="3477"/>
      <c r="K75" s="3455"/>
      <c r="L75" s="3456"/>
      <c r="M75" s="3456"/>
      <c r="N75" s="3456"/>
      <c r="O75" s="3456"/>
      <c r="P75" s="3456"/>
      <c r="Q75" s="3456"/>
      <c r="R75" s="3457"/>
      <c r="U75" s="224"/>
      <c r="V75" s="224"/>
      <c r="W75" s="224"/>
      <c r="X75" s="224"/>
      <c r="Y75" s="224"/>
      <c r="Z75" s="224"/>
      <c r="AA75" s="224"/>
      <c r="AB75" s="224"/>
      <c r="AC75" s="224"/>
      <c r="AD75" s="224"/>
      <c r="AE75" s="224"/>
      <c r="DE75" s="823"/>
      <c r="DF75" s="772"/>
      <c r="DH75" s="771">
        <v>73</v>
      </c>
    </row>
    <row r="76" spans="1:112" ht="12" customHeight="1" x14ac:dyDescent="0.15">
      <c r="A76" s="790"/>
      <c r="B76" s="3465"/>
      <c r="C76" s="3465"/>
      <c r="D76" s="3465"/>
      <c r="E76" s="3465"/>
      <c r="F76" s="3465"/>
      <c r="G76" s="3465"/>
      <c r="H76" s="3465"/>
      <c r="I76" s="787"/>
      <c r="J76" s="3478"/>
      <c r="K76" s="3458"/>
      <c r="L76" s="3459"/>
      <c r="M76" s="3459"/>
      <c r="N76" s="3459"/>
      <c r="O76" s="3459"/>
      <c r="P76" s="3459"/>
      <c r="Q76" s="3459"/>
      <c r="R76" s="3460"/>
      <c r="DE76" s="823"/>
      <c r="DF76" s="771"/>
      <c r="DH76" s="771">
        <v>74</v>
      </c>
    </row>
    <row r="77" spans="1:112" s="772" customFormat="1" ht="13.5" x14ac:dyDescent="0.15">
      <c r="A77" s="3473" t="s">
        <v>1239</v>
      </c>
      <c r="B77" s="3474"/>
      <c r="C77" s="3474"/>
      <c r="D77" s="3474"/>
      <c r="E77" s="3474"/>
      <c r="F77" s="3474"/>
      <c r="G77" s="3474"/>
      <c r="H77" s="3474"/>
      <c r="I77" s="3474"/>
      <c r="J77" s="3474"/>
      <c r="K77" s="3474"/>
      <c r="L77" s="3474"/>
      <c r="M77" s="3474"/>
      <c r="N77" s="3474"/>
      <c r="O77" s="3474"/>
      <c r="P77" s="3474"/>
      <c r="Q77" s="3474"/>
      <c r="R77" s="3474"/>
      <c r="DE77" s="822"/>
      <c r="DH77" s="771">
        <v>1</v>
      </c>
    </row>
    <row r="78" spans="1:112" s="771" customFormat="1" ht="12" customHeight="1" x14ac:dyDescent="0.15">
      <c r="A78" s="3393" t="s">
        <v>576</v>
      </c>
      <c r="B78" s="3417"/>
      <c r="C78" s="3418"/>
      <c r="D78" s="3419"/>
      <c r="E78" s="3393" t="s">
        <v>575</v>
      </c>
      <c r="F78" s="3417"/>
      <c r="G78" s="3386"/>
      <c r="H78" s="3416"/>
      <c r="I78" s="3416"/>
      <c r="J78" s="3387"/>
      <c r="K78" s="3393" t="s">
        <v>1214</v>
      </c>
      <c r="L78" s="3395"/>
      <c r="M78" s="3420"/>
      <c r="N78" s="3386"/>
      <c r="O78" s="3416"/>
      <c r="P78" s="3416"/>
      <c r="Q78" s="3416"/>
      <c r="R78" s="3387"/>
      <c r="DE78" s="823"/>
      <c r="DH78" s="771">
        <v>2</v>
      </c>
    </row>
    <row r="79" spans="1:112" s="771" customFormat="1" ht="12" customHeight="1" x14ac:dyDescent="0.15">
      <c r="A79" s="3421">
        <v>1</v>
      </c>
      <c r="B79" s="3423" t="s">
        <v>1238</v>
      </c>
      <c r="C79" s="3424"/>
      <c r="D79" s="3424"/>
      <c r="E79" s="3424"/>
      <c r="F79" s="3425"/>
      <c r="G79" s="3393" t="s">
        <v>1237</v>
      </c>
      <c r="H79" s="3417"/>
      <c r="I79" s="3393" t="s">
        <v>1236</v>
      </c>
      <c r="J79" s="3394"/>
      <c r="K79" s="3394"/>
      <c r="L79" s="3394"/>
      <c r="M79" s="3394"/>
      <c r="N79" s="3394"/>
      <c r="O79" s="3394"/>
      <c r="P79" s="3394"/>
      <c r="Q79" s="3394"/>
      <c r="R79" s="3417"/>
      <c r="DE79" s="823"/>
      <c r="DG79" s="772"/>
      <c r="DH79" s="771">
        <v>3</v>
      </c>
    </row>
    <row r="80" spans="1:112" s="771" customFormat="1" ht="12" customHeight="1" x14ac:dyDescent="0.15">
      <c r="A80" s="3422"/>
      <c r="B80" s="3426"/>
      <c r="C80" s="3427"/>
      <c r="D80" s="3427"/>
      <c r="E80" s="3427"/>
      <c r="F80" s="3428"/>
      <c r="G80" s="3426"/>
      <c r="H80" s="3428"/>
      <c r="I80" s="3431"/>
      <c r="J80" s="3430"/>
      <c r="K80" s="3430"/>
      <c r="L80" s="3430"/>
      <c r="M80" s="1704" t="s">
        <v>1761</v>
      </c>
      <c r="N80" s="3429"/>
      <c r="O80" s="3430"/>
      <c r="P80" s="1705" t="s">
        <v>1762</v>
      </c>
      <c r="Q80" s="1730"/>
      <c r="R80" s="1738" t="s">
        <v>1763</v>
      </c>
      <c r="S80" s="758" t="str">
        <f>IF(AND(Q80&lt;&gt;"",Q80&lt;120),"排煙機の規定風量は120㎥以上必要です。","")</f>
        <v/>
      </c>
      <c r="T80" s="770"/>
      <c r="DE80" s="823"/>
      <c r="DH80" s="771">
        <v>4</v>
      </c>
    </row>
    <row r="81" spans="1:112" s="771" customFormat="1" ht="6" customHeight="1" x14ac:dyDescent="0.15">
      <c r="A81" s="794"/>
      <c r="B81" s="794"/>
      <c r="C81" s="794"/>
      <c r="D81" s="794"/>
      <c r="E81" s="794"/>
      <c r="F81" s="794"/>
      <c r="G81" s="794"/>
      <c r="H81" s="794"/>
      <c r="I81" s="794"/>
      <c r="J81" s="794"/>
      <c r="K81" s="1737"/>
      <c r="L81" s="1737"/>
      <c r="M81" s="1737"/>
      <c r="N81" s="794"/>
      <c r="O81" s="796"/>
      <c r="P81" s="796"/>
      <c r="Q81" s="1737"/>
      <c r="R81" s="1737"/>
      <c r="DE81" s="823"/>
      <c r="DG81" s="772"/>
      <c r="DH81" s="771">
        <v>5</v>
      </c>
    </row>
    <row r="82" spans="1:112" s="771" customFormat="1" ht="12" customHeight="1" x14ac:dyDescent="0.15">
      <c r="A82" s="3432">
        <v>2</v>
      </c>
      <c r="B82" s="3393" t="s">
        <v>6279</v>
      </c>
      <c r="C82" s="3394"/>
      <c r="D82" s="3394"/>
      <c r="E82" s="3394"/>
      <c r="F82" s="3394"/>
      <c r="G82" s="3394"/>
      <c r="H82" s="3394"/>
      <c r="I82" s="3394"/>
      <c r="J82" s="3394"/>
      <c r="K82" s="3394"/>
      <c r="L82" s="3394"/>
      <c r="M82" s="3394"/>
      <c r="N82" s="3394"/>
      <c r="O82" s="3395"/>
      <c r="P82" s="1728"/>
      <c r="Q82" s="3434" t="s">
        <v>1231</v>
      </c>
      <c r="R82" s="3435"/>
      <c r="DE82" s="823"/>
      <c r="DH82" s="771">
        <v>6</v>
      </c>
    </row>
    <row r="83" spans="1:112" s="771" customFormat="1" ht="12" customHeight="1" x14ac:dyDescent="0.15">
      <c r="A83" s="3433"/>
      <c r="B83" s="1731" t="s">
        <v>54</v>
      </c>
      <c r="C83" s="3393" t="s">
        <v>1234</v>
      </c>
      <c r="D83" s="3394"/>
      <c r="E83" s="3394"/>
      <c r="F83" s="1724" t="s">
        <v>1233</v>
      </c>
      <c r="G83" s="3393" t="s">
        <v>1228</v>
      </c>
      <c r="H83" s="3417"/>
      <c r="I83" s="3393" t="s">
        <v>579</v>
      </c>
      <c r="J83" s="3394"/>
      <c r="K83" s="3394"/>
      <c r="L83" s="3394"/>
      <c r="M83" s="3417"/>
      <c r="N83" s="3396" t="s">
        <v>578</v>
      </c>
      <c r="O83" s="3397"/>
      <c r="P83" s="3398"/>
      <c r="Q83" s="3436"/>
      <c r="R83" s="3437"/>
      <c r="DE83" s="823"/>
      <c r="DF83" s="772" t="str">
        <f>IF(COUNTA(B84:R133)&gt;0,DG83,"")</f>
        <v/>
      </c>
      <c r="DG83" s="772">
        <v>2</v>
      </c>
      <c r="DH83" s="771">
        <v>7</v>
      </c>
    </row>
    <row r="84" spans="1:112" s="771" customFormat="1" ht="12" customHeight="1" x14ac:dyDescent="0.15">
      <c r="A84" s="3433"/>
      <c r="B84" s="1990"/>
      <c r="C84" s="3409"/>
      <c r="D84" s="3409"/>
      <c r="E84" s="3409"/>
      <c r="F84" s="1141"/>
      <c r="G84" s="3410"/>
      <c r="H84" s="3410"/>
      <c r="I84" s="3410"/>
      <c r="J84" s="3410"/>
      <c r="K84" s="3410"/>
      <c r="L84" s="3410"/>
      <c r="M84" s="3410"/>
      <c r="N84" s="3411"/>
      <c r="O84" s="3412"/>
      <c r="P84" s="3413"/>
      <c r="Q84" s="3414"/>
      <c r="R84" s="3415"/>
      <c r="S84" s="1740" t="s">
        <v>6302</v>
      </c>
      <c r="DE84" s="823"/>
      <c r="DH84" s="771">
        <v>8</v>
      </c>
    </row>
    <row r="85" spans="1:112" s="771" customFormat="1" ht="12" customHeight="1" x14ac:dyDescent="0.15">
      <c r="A85" s="3433"/>
      <c r="B85" s="1989"/>
      <c r="C85" s="3406"/>
      <c r="D85" s="3406"/>
      <c r="E85" s="3406"/>
      <c r="F85" s="1994"/>
      <c r="G85" s="3407"/>
      <c r="H85" s="3407"/>
      <c r="I85" s="3407"/>
      <c r="J85" s="3407"/>
      <c r="K85" s="3407"/>
      <c r="L85" s="3407"/>
      <c r="M85" s="3407"/>
      <c r="N85" s="3399"/>
      <c r="O85" s="3400"/>
      <c r="P85" s="3401"/>
      <c r="Q85" s="3402"/>
      <c r="R85" s="3408"/>
      <c r="S85" s="1740" t="s">
        <v>6301</v>
      </c>
      <c r="DE85" s="823"/>
      <c r="DG85" s="772"/>
      <c r="DH85" s="771">
        <v>9</v>
      </c>
    </row>
    <row r="86" spans="1:112" s="771" customFormat="1" ht="12" customHeight="1" x14ac:dyDescent="0.15">
      <c r="A86" s="3433"/>
      <c r="B86" s="1989"/>
      <c r="C86" s="3406"/>
      <c r="D86" s="3406"/>
      <c r="E86" s="3406"/>
      <c r="F86" s="1994"/>
      <c r="G86" s="3407"/>
      <c r="H86" s="3407"/>
      <c r="I86" s="3407"/>
      <c r="J86" s="3407"/>
      <c r="K86" s="3407"/>
      <c r="L86" s="3407"/>
      <c r="M86" s="3407"/>
      <c r="N86" s="3399"/>
      <c r="O86" s="3400"/>
      <c r="P86" s="3401"/>
      <c r="Q86" s="3402"/>
      <c r="R86" s="3408"/>
      <c r="S86" s="1739"/>
      <c r="DE86" s="823"/>
      <c r="DH86" s="771">
        <v>10</v>
      </c>
    </row>
    <row r="87" spans="1:112" s="771" customFormat="1" ht="12" customHeight="1" x14ac:dyDescent="0.15">
      <c r="A87" s="3433"/>
      <c r="B87" s="1989"/>
      <c r="C87" s="3406"/>
      <c r="D87" s="3406"/>
      <c r="E87" s="3406"/>
      <c r="F87" s="1994"/>
      <c r="G87" s="3407"/>
      <c r="H87" s="3407"/>
      <c r="I87" s="3407"/>
      <c r="J87" s="3407"/>
      <c r="K87" s="3407"/>
      <c r="L87" s="3407"/>
      <c r="M87" s="3407"/>
      <c r="N87" s="3399"/>
      <c r="O87" s="3400"/>
      <c r="P87" s="3401"/>
      <c r="Q87" s="3402"/>
      <c r="R87" s="3408"/>
      <c r="S87" s="1739" t="s">
        <v>6285</v>
      </c>
      <c r="DE87" s="823"/>
      <c r="DG87" s="772"/>
      <c r="DH87" s="771">
        <v>11</v>
      </c>
    </row>
    <row r="88" spans="1:112" s="771" customFormat="1" ht="12" customHeight="1" x14ac:dyDescent="0.15">
      <c r="A88" s="3433"/>
      <c r="B88" s="1989"/>
      <c r="C88" s="3406"/>
      <c r="D88" s="3406"/>
      <c r="E88" s="3406"/>
      <c r="F88" s="1994"/>
      <c r="G88" s="3407"/>
      <c r="H88" s="3407"/>
      <c r="I88" s="3407"/>
      <c r="J88" s="3407"/>
      <c r="K88" s="3407"/>
      <c r="L88" s="3407"/>
      <c r="M88" s="3407"/>
      <c r="N88" s="3399"/>
      <c r="O88" s="3400"/>
      <c r="P88" s="3401"/>
      <c r="Q88" s="3402"/>
      <c r="R88" s="3408"/>
      <c r="S88" s="1739" t="s">
        <v>6286</v>
      </c>
      <c r="DE88" s="823"/>
      <c r="DH88" s="771">
        <v>12</v>
      </c>
    </row>
    <row r="89" spans="1:112" s="771" customFormat="1" ht="12" customHeight="1" x14ac:dyDescent="0.15">
      <c r="A89" s="3433"/>
      <c r="B89" s="1989"/>
      <c r="C89" s="3406"/>
      <c r="D89" s="3406"/>
      <c r="E89" s="3406"/>
      <c r="F89" s="1994"/>
      <c r="G89" s="3407"/>
      <c r="H89" s="3407"/>
      <c r="I89" s="3407"/>
      <c r="J89" s="3407"/>
      <c r="K89" s="3407"/>
      <c r="L89" s="3407"/>
      <c r="M89" s="3407"/>
      <c r="N89" s="3399"/>
      <c r="O89" s="3400"/>
      <c r="P89" s="3401"/>
      <c r="Q89" s="3402"/>
      <c r="R89" s="3408"/>
      <c r="S89" s="1739" t="s">
        <v>6287</v>
      </c>
      <c r="DE89" s="823"/>
      <c r="DG89" s="772"/>
      <c r="DH89" s="771">
        <v>13</v>
      </c>
    </row>
    <row r="90" spans="1:112" s="771" customFormat="1" ht="12" customHeight="1" x14ac:dyDescent="0.15">
      <c r="A90" s="3433"/>
      <c r="B90" s="1989"/>
      <c r="C90" s="3406"/>
      <c r="D90" s="3406"/>
      <c r="E90" s="3406"/>
      <c r="F90" s="1994"/>
      <c r="G90" s="3407"/>
      <c r="H90" s="3407"/>
      <c r="I90" s="3407"/>
      <c r="J90" s="3407"/>
      <c r="K90" s="3407"/>
      <c r="L90" s="3407"/>
      <c r="M90" s="3407"/>
      <c r="N90" s="3399"/>
      <c r="O90" s="3400"/>
      <c r="P90" s="3401"/>
      <c r="Q90" s="3402"/>
      <c r="R90" s="3402"/>
      <c r="DE90" s="823"/>
      <c r="DH90" s="771">
        <v>14</v>
      </c>
    </row>
    <row r="91" spans="1:112" s="771" customFormat="1" ht="12" customHeight="1" x14ac:dyDescent="0.15">
      <c r="A91" s="3433"/>
      <c r="B91" s="1989"/>
      <c r="C91" s="3406"/>
      <c r="D91" s="3406"/>
      <c r="E91" s="3406"/>
      <c r="F91" s="1994"/>
      <c r="G91" s="3407"/>
      <c r="H91" s="3407"/>
      <c r="I91" s="3407"/>
      <c r="J91" s="3407"/>
      <c r="K91" s="3407"/>
      <c r="L91" s="3407"/>
      <c r="M91" s="3407"/>
      <c r="N91" s="3399"/>
      <c r="O91" s="3400"/>
      <c r="P91" s="3401"/>
      <c r="Q91" s="3402"/>
      <c r="R91" s="3402"/>
      <c r="DE91" s="823"/>
      <c r="DG91" s="772"/>
      <c r="DH91" s="771">
        <v>15</v>
      </c>
    </row>
    <row r="92" spans="1:112" s="771" customFormat="1" ht="12" customHeight="1" x14ac:dyDescent="0.15">
      <c r="A92" s="3433"/>
      <c r="B92" s="1989"/>
      <c r="C92" s="3406"/>
      <c r="D92" s="3406"/>
      <c r="E92" s="3406"/>
      <c r="F92" s="1994"/>
      <c r="G92" s="3407"/>
      <c r="H92" s="3407"/>
      <c r="I92" s="3407"/>
      <c r="J92" s="3407"/>
      <c r="K92" s="3407"/>
      <c r="L92" s="3407"/>
      <c r="M92" s="3407"/>
      <c r="N92" s="3399"/>
      <c r="O92" s="3400"/>
      <c r="P92" s="3401"/>
      <c r="Q92" s="3402"/>
      <c r="R92" s="3402"/>
      <c r="DE92" s="823"/>
      <c r="DH92" s="771">
        <v>16</v>
      </c>
    </row>
    <row r="93" spans="1:112" s="771" customFormat="1" ht="12" customHeight="1" x14ac:dyDescent="0.15">
      <c r="A93" s="3433"/>
      <c r="B93" s="1989"/>
      <c r="C93" s="3406"/>
      <c r="D93" s="3406"/>
      <c r="E93" s="3406"/>
      <c r="F93" s="1994"/>
      <c r="G93" s="3407"/>
      <c r="H93" s="3407"/>
      <c r="I93" s="3407"/>
      <c r="J93" s="3407"/>
      <c r="K93" s="3407"/>
      <c r="L93" s="3407"/>
      <c r="M93" s="3407"/>
      <c r="N93" s="3399"/>
      <c r="O93" s="3400"/>
      <c r="P93" s="3401"/>
      <c r="Q93" s="3402"/>
      <c r="R93" s="3402"/>
      <c r="DE93" s="823"/>
      <c r="DG93" s="772"/>
      <c r="DH93" s="771">
        <v>17</v>
      </c>
    </row>
    <row r="94" spans="1:112" s="771" customFormat="1" ht="12" customHeight="1" x14ac:dyDescent="0.15">
      <c r="A94" s="3433"/>
      <c r="B94" s="1989"/>
      <c r="C94" s="3406"/>
      <c r="D94" s="3406"/>
      <c r="E94" s="3406"/>
      <c r="F94" s="1994"/>
      <c r="G94" s="3407"/>
      <c r="H94" s="3407"/>
      <c r="I94" s="3407"/>
      <c r="J94" s="3407"/>
      <c r="K94" s="3407"/>
      <c r="L94" s="3407"/>
      <c r="M94" s="3407"/>
      <c r="N94" s="3399"/>
      <c r="O94" s="3400"/>
      <c r="P94" s="3401"/>
      <c r="Q94" s="3402"/>
      <c r="R94" s="3402"/>
      <c r="DE94" s="823"/>
      <c r="DH94" s="771">
        <v>18</v>
      </c>
    </row>
    <row r="95" spans="1:112" s="771" customFormat="1" ht="12" customHeight="1" x14ac:dyDescent="0.15">
      <c r="A95" s="3433"/>
      <c r="B95" s="1989"/>
      <c r="C95" s="3406"/>
      <c r="D95" s="3406"/>
      <c r="E95" s="3406"/>
      <c r="F95" s="1994"/>
      <c r="G95" s="3407"/>
      <c r="H95" s="3407"/>
      <c r="I95" s="3407"/>
      <c r="J95" s="3407"/>
      <c r="K95" s="3407"/>
      <c r="L95" s="3407"/>
      <c r="M95" s="3407"/>
      <c r="N95" s="3399"/>
      <c r="O95" s="3400"/>
      <c r="P95" s="3401"/>
      <c r="Q95" s="3402"/>
      <c r="R95" s="3402"/>
      <c r="DE95" s="823"/>
      <c r="DG95" s="772"/>
      <c r="DH95" s="771">
        <v>19</v>
      </c>
    </row>
    <row r="96" spans="1:112" s="771" customFormat="1" ht="12" customHeight="1" x14ac:dyDescent="0.15">
      <c r="A96" s="3433"/>
      <c r="B96" s="1989"/>
      <c r="C96" s="3406"/>
      <c r="D96" s="3406"/>
      <c r="E96" s="3406"/>
      <c r="F96" s="1994"/>
      <c r="G96" s="3407"/>
      <c r="H96" s="3407"/>
      <c r="I96" s="3407"/>
      <c r="J96" s="3407"/>
      <c r="K96" s="3407"/>
      <c r="L96" s="3407"/>
      <c r="M96" s="3407"/>
      <c r="N96" s="3399"/>
      <c r="O96" s="3400"/>
      <c r="P96" s="3401"/>
      <c r="Q96" s="3402"/>
      <c r="R96" s="3402"/>
      <c r="DE96" s="823"/>
      <c r="DH96" s="771">
        <v>20</v>
      </c>
    </row>
    <row r="97" spans="1:112" s="771" customFormat="1" ht="12" customHeight="1" x14ac:dyDescent="0.15">
      <c r="A97" s="3433"/>
      <c r="B97" s="1989"/>
      <c r="C97" s="3406"/>
      <c r="D97" s="3406"/>
      <c r="E97" s="3406"/>
      <c r="F97" s="1994"/>
      <c r="G97" s="3407"/>
      <c r="H97" s="3407"/>
      <c r="I97" s="3407"/>
      <c r="J97" s="3407"/>
      <c r="K97" s="3407"/>
      <c r="L97" s="3407"/>
      <c r="M97" s="3407"/>
      <c r="N97" s="3399"/>
      <c r="O97" s="3400"/>
      <c r="P97" s="3401"/>
      <c r="Q97" s="3402"/>
      <c r="R97" s="3402"/>
      <c r="DE97" s="823"/>
      <c r="DG97" s="772"/>
      <c r="DH97" s="771">
        <v>21</v>
      </c>
    </row>
    <row r="98" spans="1:112" s="771" customFormat="1" ht="12" customHeight="1" x14ac:dyDescent="0.15">
      <c r="A98" s="3433"/>
      <c r="B98" s="1989"/>
      <c r="C98" s="3406"/>
      <c r="D98" s="3406"/>
      <c r="E98" s="3406"/>
      <c r="F98" s="1994"/>
      <c r="G98" s="3407"/>
      <c r="H98" s="3407"/>
      <c r="I98" s="3407"/>
      <c r="J98" s="3407"/>
      <c r="K98" s="3407"/>
      <c r="L98" s="3407"/>
      <c r="M98" s="3407"/>
      <c r="N98" s="3399"/>
      <c r="O98" s="3400"/>
      <c r="P98" s="3401"/>
      <c r="Q98" s="3402"/>
      <c r="R98" s="3402"/>
      <c r="DE98" s="823"/>
      <c r="DH98" s="771">
        <v>22</v>
      </c>
    </row>
    <row r="99" spans="1:112" s="771" customFormat="1" ht="12" customHeight="1" x14ac:dyDescent="0.15">
      <c r="A99" s="3433"/>
      <c r="B99" s="1989"/>
      <c r="C99" s="3406"/>
      <c r="D99" s="3406"/>
      <c r="E99" s="3406"/>
      <c r="F99" s="1994"/>
      <c r="G99" s="3407"/>
      <c r="H99" s="3407"/>
      <c r="I99" s="3407"/>
      <c r="J99" s="3407"/>
      <c r="K99" s="3407"/>
      <c r="L99" s="3407"/>
      <c r="M99" s="3407"/>
      <c r="N99" s="3399"/>
      <c r="O99" s="3400"/>
      <c r="P99" s="3401"/>
      <c r="Q99" s="3402"/>
      <c r="R99" s="3402"/>
      <c r="DE99" s="823"/>
      <c r="DG99" s="772"/>
      <c r="DH99" s="771">
        <v>23</v>
      </c>
    </row>
    <row r="100" spans="1:112" s="771" customFormat="1" ht="12" customHeight="1" x14ac:dyDescent="0.15">
      <c r="A100" s="3433"/>
      <c r="B100" s="1989"/>
      <c r="C100" s="3406"/>
      <c r="D100" s="3406"/>
      <c r="E100" s="3406"/>
      <c r="F100" s="1994"/>
      <c r="G100" s="3407"/>
      <c r="H100" s="3407"/>
      <c r="I100" s="3407"/>
      <c r="J100" s="3407"/>
      <c r="K100" s="3407"/>
      <c r="L100" s="3407"/>
      <c r="M100" s="3407"/>
      <c r="N100" s="3399"/>
      <c r="O100" s="3400"/>
      <c r="P100" s="3401"/>
      <c r="Q100" s="3402"/>
      <c r="R100" s="3402"/>
      <c r="DE100" s="823"/>
      <c r="DH100" s="771">
        <v>24</v>
      </c>
    </row>
    <row r="101" spans="1:112" s="771" customFormat="1" ht="12" customHeight="1" x14ac:dyDescent="0.15">
      <c r="A101" s="3433"/>
      <c r="B101" s="1989"/>
      <c r="C101" s="3406"/>
      <c r="D101" s="3406"/>
      <c r="E101" s="3406"/>
      <c r="F101" s="1994"/>
      <c r="G101" s="3407"/>
      <c r="H101" s="3407"/>
      <c r="I101" s="3407"/>
      <c r="J101" s="3407"/>
      <c r="K101" s="3407"/>
      <c r="L101" s="3407"/>
      <c r="M101" s="3407"/>
      <c r="N101" s="3399"/>
      <c r="O101" s="3400"/>
      <c r="P101" s="3401"/>
      <c r="Q101" s="3402"/>
      <c r="R101" s="3402"/>
      <c r="DE101" s="823"/>
      <c r="DG101" s="772"/>
      <c r="DH101" s="771">
        <v>25</v>
      </c>
    </row>
    <row r="102" spans="1:112" s="771" customFormat="1" ht="12" customHeight="1" x14ac:dyDescent="0.15">
      <c r="A102" s="3433"/>
      <c r="B102" s="1989"/>
      <c r="C102" s="3406"/>
      <c r="D102" s="3406"/>
      <c r="E102" s="3406"/>
      <c r="F102" s="1994"/>
      <c r="G102" s="3407"/>
      <c r="H102" s="3407"/>
      <c r="I102" s="3407"/>
      <c r="J102" s="3407"/>
      <c r="K102" s="3407"/>
      <c r="L102" s="3407"/>
      <c r="M102" s="3407"/>
      <c r="N102" s="3399"/>
      <c r="O102" s="3400"/>
      <c r="P102" s="3401"/>
      <c r="Q102" s="3402"/>
      <c r="R102" s="3402"/>
      <c r="DE102" s="823"/>
      <c r="DH102" s="771">
        <v>26</v>
      </c>
    </row>
    <row r="103" spans="1:112" s="771" customFormat="1" ht="12" customHeight="1" x14ac:dyDescent="0.15">
      <c r="A103" s="3433"/>
      <c r="B103" s="1989"/>
      <c r="C103" s="3406"/>
      <c r="D103" s="3406"/>
      <c r="E103" s="3406"/>
      <c r="F103" s="1994"/>
      <c r="G103" s="3407"/>
      <c r="H103" s="3407"/>
      <c r="I103" s="3407"/>
      <c r="J103" s="3407"/>
      <c r="K103" s="3407"/>
      <c r="L103" s="3407"/>
      <c r="M103" s="3407"/>
      <c r="N103" s="3399"/>
      <c r="O103" s="3400"/>
      <c r="P103" s="3401"/>
      <c r="Q103" s="3402"/>
      <c r="R103" s="3402"/>
      <c r="DE103" s="823"/>
      <c r="DG103" s="772"/>
      <c r="DH103" s="771">
        <v>27</v>
      </c>
    </row>
    <row r="104" spans="1:112" s="771" customFormat="1" ht="12" customHeight="1" x14ac:dyDescent="0.15">
      <c r="A104" s="3433"/>
      <c r="B104" s="1989"/>
      <c r="C104" s="3406"/>
      <c r="D104" s="3406"/>
      <c r="E104" s="3406"/>
      <c r="F104" s="1994"/>
      <c r="G104" s="3407"/>
      <c r="H104" s="3407"/>
      <c r="I104" s="3407"/>
      <c r="J104" s="3407"/>
      <c r="K104" s="3407"/>
      <c r="L104" s="3407"/>
      <c r="M104" s="3407"/>
      <c r="N104" s="3399"/>
      <c r="O104" s="3400"/>
      <c r="P104" s="3401"/>
      <c r="Q104" s="3402"/>
      <c r="R104" s="3402"/>
      <c r="DE104" s="823"/>
      <c r="DH104" s="771">
        <v>28</v>
      </c>
    </row>
    <row r="105" spans="1:112" s="771" customFormat="1" ht="12" customHeight="1" x14ac:dyDescent="0.15">
      <c r="A105" s="3433"/>
      <c r="B105" s="1989"/>
      <c r="C105" s="3406"/>
      <c r="D105" s="3406"/>
      <c r="E105" s="3406"/>
      <c r="F105" s="1994"/>
      <c r="G105" s="3407"/>
      <c r="H105" s="3407"/>
      <c r="I105" s="3407"/>
      <c r="J105" s="3407"/>
      <c r="K105" s="3407"/>
      <c r="L105" s="3407"/>
      <c r="M105" s="3407"/>
      <c r="N105" s="3399"/>
      <c r="O105" s="3400"/>
      <c r="P105" s="3401"/>
      <c r="Q105" s="3402"/>
      <c r="R105" s="3402"/>
      <c r="DE105" s="823"/>
      <c r="DG105" s="772"/>
      <c r="DH105" s="771">
        <v>29</v>
      </c>
    </row>
    <row r="106" spans="1:112" s="771" customFormat="1" ht="12" customHeight="1" x14ac:dyDescent="0.15">
      <c r="A106" s="3433"/>
      <c r="B106" s="1989"/>
      <c r="C106" s="3406"/>
      <c r="D106" s="3406"/>
      <c r="E106" s="3406"/>
      <c r="F106" s="1994"/>
      <c r="G106" s="3407"/>
      <c r="H106" s="3407"/>
      <c r="I106" s="3407"/>
      <c r="J106" s="3407"/>
      <c r="K106" s="3407"/>
      <c r="L106" s="3407"/>
      <c r="M106" s="3407"/>
      <c r="N106" s="3399"/>
      <c r="O106" s="3400"/>
      <c r="P106" s="3401"/>
      <c r="Q106" s="3402"/>
      <c r="R106" s="3402"/>
      <c r="DE106" s="823"/>
      <c r="DH106" s="771">
        <v>30</v>
      </c>
    </row>
    <row r="107" spans="1:112" s="771" customFormat="1" ht="12" customHeight="1" x14ac:dyDescent="0.15">
      <c r="A107" s="3433"/>
      <c r="B107" s="1989"/>
      <c r="C107" s="3406"/>
      <c r="D107" s="3406"/>
      <c r="E107" s="3406"/>
      <c r="F107" s="1994"/>
      <c r="G107" s="3407"/>
      <c r="H107" s="3407"/>
      <c r="I107" s="3407"/>
      <c r="J107" s="3407"/>
      <c r="K107" s="3407"/>
      <c r="L107" s="3407"/>
      <c r="M107" s="3407"/>
      <c r="N107" s="3399"/>
      <c r="O107" s="3400"/>
      <c r="P107" s="3401"/>
      <c r="Q107" s="3402"/>
      <c r="R107" s="3402"/>
      <c r="DE107" s="823"/>
      <c r="DG107" s="772"/>
      <c r="DH107" s="771">
        <v>31</v>
      </c>
    </row>
    <row r="108" spans="1:112" s="771" customFormat="1" ht="12" customHeight="1" x14ac:dyDescent="0.15">
      <c r="A108" s="3433"/>
      <c r="B108" s="1989"/>
      <c r="C108" s="3406"/>
      <c r="D108" s="3406"/>
      <c r="E108" s="3406"/>
      <c r="F108" s="1994"/>
      <c r="G108" s="3407"/>
      <c r="H108" s="3407"/>
      <c r="I108" s="3407"/>
      <c r="J108" s="3407"/>
      <c r="K108" s="3407"/>
      <c r="L108" s="3407"/>
      <c r="M108" s="3407"/>
      <c r="N108" s="3399"/>
      <c r="O108" s="3400"/>
      <c r="P108" s="3401"/>
      <c r="Q108" s="3402"/>
      <c r="R108" s="3402"/>
      <c r="DE108" s="823"/>
      <c r="DH108" s="771">
        <v>32</v>
      </c>
    </row>
    <row r="109" spans="1:112" s="771" customFormat="1" ht="12" customHeight="1" x14ac:dyDescent="0.15">
      <c r="A109" s="3433"/>
      <c r="B109" s="1989"/>
      <c r="C109" s="3406"/>
      <c r="D109" s="3406"/>
      <c r="E109" s="3406"/>
      <c r="F109" s="1994"/>
      <c r="G109" s="3407"/>
      <c r="H109" s="3407"/>
      <c r="I109" s="3407"/>
      <c r="J109" s="3407"/>
      <c r="K109" s="3407"/>
      <c r="L109" s="3407"/>
      <c r="M109" s="3407"/>
      <c r="N109" s="3399"/>
      <c r="O109" s="3400"/>
      <c r="P109" s="3401"/>
      <c r="Q109" s="3402"/>
      <c r="R109" s="3402"/>
      <c r="DE109" s="823"/>
      <c r="DG109" s="772"/>
      <c r="DH109" s="771">
        <v>33</v>
      </c>
    </row>
    <row r="110" spans="1:112" s="771" customFormat="1" ht="12" customHeight="1" x14ac:dyDescent="0.15">
      <c r="A110" s="3433"/>
      <c r="B110" s="1989"/>
      <c r="C110" s="3406"/>
      <c r="D110" s="3406"/>
      <c r="E110" s="3406"/>
      <c r="F110" s="1994"/>
      <c r="G110" s="3407"/>
      <c r="H110" s="3407"/>
      <c r="I110" s="3407"/>
      <c r="J110" s="3407"/>
      <c r="K110" s="3407"/>
      <c r="L110" s="3407"/>
      <c r="M110" s="3407"/>
      <c r="N110" s="3399"/>
      <c r="O110" s="3400"/>
      <c r="P110" s="3401"/>
      <c r="Q110" s="3402"/>
      <c r="R110" s="3402"/>
      <c r="DE110" s="823"/>
      <c r="DH110" s="771">
        <v>34</v>
      </c>
    </row>
    <row r="111" spans="1:112" s="771" customFormat="1" ht="12" customHeight="1" x14ac:dyDescent="0.15">
      <c r="A111" s="3433"/>
      <c r="B111" s="1989"/>
      <c r="C111" s="3406"/>
      <c r="D111" s="3406"/>
      <c r="E111" s="3406"/>
      <c r="F111" s="1994"/>
      <c r="G111" s="3407"/>
      <c r="H111" s="3407"/>
      <c r="I111" s="3407"/>
      <c r="J111" s="3407"/>
      <c r="K111" s="3407"/>
      <c r="L111" s="3407"/>
      <c r="M111" s="3407"/>
      <c r="N111" s="3399"/>
      <c r="O111" s="3400"/>
      <c r="P111" s="3401"/>
      <c r="Q111" s="3402"/>
      <c r="R111" s="3402"/>
      <c r="DE111" s="823"/>
      <c r="DG111" s="772"/>
      <c r="DH111" s="771">
        <v>35</v>
      </c>
    </row>
    <row r="112" spans="1:112" s="771" customFormat="1" ht="12" customHeight="1" x14ac:dyDescent="0.15">
      <c r="A112" s="3433"/>
      <c r="B112" s="1989"/>
      <c r="C112" s="3406"/>
      <c r="D112" s="3406"/>
      <c r="E112" s="3406"/>
      <c r="F112" s="1994"/>
      <c r="G112" s="3407"/>
      <c r="H112" s="3407"/>
      <c r="I112" s="3407"/>
      <c r="J112" s="3407"/>
      <c r="K112" s="3407"/>
      <c r="L112" s="3407"/>
      <c r="M112" s="3407"/>
      <c r="N112" s="3399"/>
      <c r="O112" s="3400"/>
      <c r="P112" s="3401"/>
      <c r="Q112" s="3402"/>
      <c r="R112" s="3402"/>
      <c r="DE112" s="823"/>
      <c r="DH112" s="771">
        <v>36</v>
      </c>
    </row>
    <row r="113" spans="1:112" s="771" customFormat="1" ht="12" customHeight="1" x14ac:dyDescent="0.15">
      <c r="A113" s="3433"/>
      <c r="B113" s="1989"/>
      <c r="C113" s="3406"/>
      <c r="D113" s="3406"/>
      <c r="E113" s="3406"/>
      <c r="F113" s="1994"/>
      <c r="G113" s="3407"/>
      <c r="H113" s="3407"/>
      <c r="I113" s="3407"/>
      <c r="J113" s="3407"/>
      <c r="K113" s="3407"/>
      <c r="L113" s="3407"/>
      <c r="M113" s="3407"/>
      <c r="N113" s="3399"/>
      <c r="O113" s="3400"/>
      <c r="P113" s="3401"/>
      <c r="Q113" s="3402"/>
      <c r="R113" s="3402"/>
      <c r="DE113" s="823"/>
      <c r="DG113" s="772"/>
      <c r="DH113" s="771">
        <v>37</v>
      </c>
    </row>
    <row r="114" spans="1:112" s="771" customFormat="1" ht="12" customHeight="1" x14ac:dyDescent="0.15">
      <c r="A114" s="3433"/>
      <c r="B114" s="1989"/>
      <c r="C114" s="3406"/>
      <c r="D114" s="3406"/>
      <c r="E114" s="3406"/>
      <c r="F114" s="1994"/>
      <c r="G114" s="3407"/>
      <c r="H114" s="3407"/>
      <c r="I114" s="3407"/>
      <c r="J114" s="3407"/>
      <c r="K114" s="3407"/>
      <c r="L114" s="3407"/>
      <c r="M114" s="3407"/>
      <c r="N114" s="3399"/>
      <c r="O114" s="3400"/>
      <c r="P114" s="3401"/>
      <c r="Q114" s="3402"/>
      <c r="R114" s="3402"/>
      <c r="DE114" s="823"/>
      <c r="DH114" s="771">
        <v>38</v>
      </c>
    </row>
    <row r="115" spans="1:112" s="771" customFormat="1" ht="12" customHeight="1" x14ac:dyDescent="0.15">
      <c r="A115" s="3433"/>
      <c r="B115" s="1989"/>
      <c r="C115" s="3406"/>
      <c r="D115" s="3406"/>
      <c r="E115" s="3406"/>
      <c r="F115" s="1994"/>
      <c r="G115" s="3407"/>
      <c r="H115" s="3407"/>
      <c r="I115" s="3407"/>
      <c r="J115" s="3407"/>
      <c r="K115" s="3407"/>
      <c r="L115" s="3407"/>
      <c r="M115" s="3407"/>
      <c r="N115" s="3399"/>
      <c r="O115" s="3400"/>
      <c r="P115" s="3401"/>
      <c r="Q115" s="3402"/>
      <c r="R115" s="3402"/>
      <c r="DE115" s="823"/>
      <c r="DG115" s="772"/>
      <c r="DH115" s="771">
        <v>39</v>
      </c>
    </row>
    <row r="116" spans="1:112" s="771" customFormat="1" ht="12" customHeight="1" x14ac:dyDescent="0.15">
      <c r="A116" s="3433"/>
      <c r="B116" s="1989"/>
      <c r="C116" s="3406"/>
      <c r="D116" s="3406"/>
      <c r="E116" s="3406"/>
      <c r="F116" s="1994"/>
      <c r="G116" s="3407"/>
      <c r="H116" s="3407"/>
      <c r="I116" s="3407"/>
      <c r="J116" s="3407"/>
      <c r="K116" s="3407"/>
      <c r="L116" s="3407"/>
      <c r="M116" s="3407"/>
      <c r="N116" s="3399"/>
      <c r="O116" s="3400"/>
      <c r="P116" s="3401"/>
      <c r="Q116" s="3402"/>
      <c r="R116" s="3402"/>
      <c r="DE116" s="823"/>
      <c r="DH116" s="771">
        <v>40</v>
      </c>
    </row>
    <row r="117" spans="1:112" s="771" customFormat="1" ht="12" customHeight="1" x14ac:dyDescent="0.15">
      <c r="A117" s="3433"/>
      <c r="B117" s="1989"/>
      <c r="C117" s="3406"/>
      <c r="D117" s="3406"/>
      <c r="E117" s="3406"/>
      <c r="F117" s="1994"/>
      <c r="G117" s="3407"/>
      <c r="H117" s="3407"/>
      <c r="I117" s="3407"/>
      <c r="J117" s="3407"/>
      <c r="K117" s="3407"/>
      <c r="L117" s="3407"/>
      <c r="M117" s="3407"/>
      <c r="N117" s="3399"/>
      <c r="O117" s="3400"/>
      <c r="P117" s="3401"/>
      <c r="Q117" s="3402"/>
      <c r="R117" s="3402"/>
      <c r="DE117" s="823"/>
      <c r="DG117" s="772"/>
      <c r="DH117" s="771">
        <v>41</v>
      </c>
    </row>
    <row r="118" spans="1:112" s="771" customFormat="1" ht="12" customHeight="1" x14ac:dyDescent="0.15">
      <c r="A118" s="3433"/>
      <c r="B118" s="1989"/>
      <c r="C118" s="3406"/>
      <c r="D118" s="3406"/>
      <c r="E118" s="3406"/>
      <c r="F118" s="1994"/>
      <c r="G118" s="3407"/>
      <c r="H118" s="3407"/>
      <c r="I118" s="3407"/>
      <c r="J118" s="3407"/>
      <c r="K118" s="3407"/>
      <c r="L118" s="3407"/>
      <c r="M118" s="3407"/>
      <c r="N118" s="3399"/>
      <c r="O118" s="3400"/>
      <c r="P118" s="3401"/>
      <c r="Q118" s="3402"/>
      <c r="R118" s="3402"/>
      <c r="DE118" s="823"/>
      <c r="DH118" s="771">
        <v>42</v>
      </c>
    </row>
    <row r="119" spans="1:112" s="771" customFormat="1" ht="12" customHeight="1" x14ac:dyDescent="0.15">
      <c r="A119" s="3433"/>
      <c r="B119" s="1989"/>
      <c r="C119" s="3406"/>
      <c r="D119" s="3406"/>
      <c r="E119" s="3406"/>
      <c r="F119" s="1994"/>
      <c r="G119" s="3407"/>
      <c r="H119" s="3407"/>
      <c r="I119" s="3407"/>
      <c r="J119" s="3407"/>
      <c r="K119" s="3407"/>
      <c r="L119" s="3407"/>
      <c r="M119" s="3407"/>
      <c r="N119" s="3399"/>
      <c r="O119" s="3400"/>
      <c r="P119" s="3401"/>
      <c r="Q119" s="3402"/>
      <c r="R119" s="3402"/>
      <c r="DE119" s="823"/>
      <c r="DG119" s="772"/>
      <c r="DH119" s="771">
        <v>43</v>
      </c>
    </row>
    <row r="120" spans="1:112" s="771" customFormat="1" ht="12" customHeight="1" x14ac:dyDescent="0.15">
      <c r="A120" s="3433"/>
      <c r="B120" s="1989"/>
      <c r="C120" s="3406"/>
      <c r="D120" s="3406"/>
      <c r="E120" s="3406"/>
      <c r="F120" s="1994"/>
      <c r="G120" s="3407"/>
      <c r="H120" s="3407"/>
      <c r="I120" s="3407"/>
      <c r="J120" s="3407"/>
      <c r="K120" s="3407"/>
      <c r="L120" s="3407"/>
      <c r="M120" s="3407"/>
      <c r="N120" s="3399"/>
      <c r="O120" s="3400"/>
      <c r="P120" s="3401"/>
      <c r="Q120" s="3402"/>
      <c r="R120" s="3402"/>
      <c r="DE120" s="823"/>
      <c r="DH120" s="771">
        <v>44</v>
      </c>
    </row>
    <row r="121" spans="1:112" s="771" customFormat="1" ht="12" customHeight="1" x14ac:dyDescent="0.15">
      <c r="A121" s="3433"/>
      <c r="B121" s="1989"/>
      <c r="C121" s="3406"/>
      <c r="D121" s="3406"/>
      <c r="E121" s="3406"/>
      <c r="F121" s="1994"/>
      <c r="G121" s="3407"/>
      <c r="H121" s="3407"/>
      <c r="I121" s="3407"/>
      <c r="J121" s="3407"/>
      <c r="K121" s="3407"/>
      <c r="L121" s="3407"/>
      <c r="M121" s="3407"/>
      <c r="N121" s="3399"/>
      <c r="O121" s="3400"/>
      <c r="P121" s="3401"/>
      <c r="Q121" s="3402"/>
      <c r="R121" s="3402"/>
      <c r="DE121" s="823"/>
      <c r="DG121" s="772"/>
      <c r="DH121" s="771">
        <v>45</v>
      </c>
    </row>
    <row r="122" spans="1:112" s="771" customFormat="1" ht="12" customHeight="1" x14ac:dyDescent="0.15">
      <c r="A122" s="3433"/>
      <c r="B122" s="1989"/>
      <c r="C122" s="3406"/>
      <c r="D122" s="3406"/>
      <c r="E122" s="3406"/>
      <c r="F122" s="1994"/>
      <c r="G122" s="3407"/>
      <c r="H122" s="3407"/>
      <c r="I122" s="3407"/>
      <c r="J122" s="3407"/>
      <c r="K122" s="3407"/>
      <c r="L122" s="3407"/>
      <c r="M122" s="3407"/>
      <c r="N122" s="3399"/>
      <c r="O122" s="3400"/>
      <c r="P122" s="3401"/>
      <c r="Q122" s="3402"/>
      <c r="R122" s="3402"/>
      <c r="DE122" s="823"/>
      <c r="DH122" s="771">
        <v>46</v>
      </c>
    </row>
    <row r="123" spans="1:112" s="771" customFormat="1" ht="12" customHeight="1" x14ac:dyDescent="0.15">
      <c r="A123" s="3433"/>
      <c r="B123" s="1989"/>
      <c r="C123" s="3406"/>
      <c r="D123" s="3406"/>
      <c r="E123" s="3406"/>
      <c r="F123" s="1994"/>
      <c r="G123" s="3407"/>
      <c r="H123" s="3407"/>
      <c r="I123" s="3407"/>
      <c r="J123" s="3407"/>
      <c r="K123" s="3407"/>
      <c r="L123" s="3407"/>
      <c r="M123" s="3407"/>
      <c r="N123" s="3399"/>
      <c r="O123" s="3400"/>
      <c r="P123" s="3401"/>
      <c r="Q123" s="3402"/>
      <c r="R123" s="3402"/>
      <c r="DE123" s="823"/>
      <c r="DG123" s="772"/>
      <c r="DH123" s="771">
        <v>47</v>
      </c>
    </row>
    <row r="124" spans="1:112" s="771" customFormat="1" ht="12" customHeight="1" x14ac:dyDescent="0.15">
      <c r="A124" s="3433"/>
      <c r="B124" s="1989"/>
      <c r="C124" s="3406"/>
      <c r="D124" s="3406"/>
      <c r="E124" s="3406"/>
      <c r="F124" s="1994"/>
      <c r="G124" s="3407"/>
      <c r="H124" s="3407"/>
      <c r="I124" s="3407"/>
      <c r="J124" s="3407"/>
      <c r="K124" s="3407"/>
      <c r="L124" s="3407"/>
      <c r="M124" s="3407"/>
      <c r="N124" s="3399"/>
      <c r="O124" s="3400"/>
      <c r="P124" s="3401"/>
      <c r="Q124" s="3402"/>
      <c r="R124" s="3402"/>
      <c r="DE124" s="823"/>
      <c r="DH124" s="771">
        <v>48</v>
      </c>
    </row>
    <row r="125" spans="1:112" s="771" customFormat="1" ht="12" customHeight="1" x14ac:dyDescent="0.15">
      <c r="A125" s="3433"/>
      <c r="B125" s="1989"/>
      <c r="C125" s="3406"/>
      <c r="D125" s="3406"/>
      <c r="E125" s="3406"/>
      <c r="F125" s="1994"/>
      <c r="G125" s="3407"/>
      <c r="H125" s="3407"/>
      <c r="I125" s="3407"/>
      <c r="J125" s="3407"/>
      <c r="K125" s="3407"/>
      <c r="L125" s="3407"/>
      <c r="M125" s="3407"/>
      <c r="N125" s="3399"/>
      <c r="O125" s="3400"/>
      <c r="P125" s="3401"/>
      <c r="Q125" s="3402"/>
      <c r="R125" s="3402"/>
      <c r="DE125" s="823"/>
      <c r="DG125" s="772"/>
      <c r="DH125" s="771">
        <v>49</v>
      </c>
    </row>
    <row r="126" spans="1:112" s="771" customFormat="1" ht="12" customHeight="1" x14ac:dyDescent="0.15">
      <c r="A126" s="3433"/>
      <c r="B126" s="1989"/>
      <c r="C126" s="3406"/>
      <c r="D126" s="3406"/>
      <c r="E126" s="3406"/>
      <c r="F126" s="1994"/>
      <c r="G126" s="3407"/>
      <c r="H126" s="3407"/>
      <c r="I126" s="3407"/>
      <c r="J126" s="3407"/>
      <c r="K126" s="3407"/>
      <c r="L126" s="3407"/>
      <c r="M126" s="3407"/>
      <c r="N126" s="3399"/>
      <c r="O126" s="3400"/>
      <c r="P126" s="3401"/>
      <c r="Q126" s="3402"/>
      <c r="R126" s="3402"/>
      <c r="DE126" s="823"/>
      <c r="DH126" s="771">
        <v>50</v>
      </c>
    </row>
    <row r="127" spans="1:112" s="771" customFormat="1" ht="12" customHeight="1" x14ac:dyDescent="0.15">
      <c r="A127" s="3433"/>
      <c r="B127" s="1989"/>
      <c r="C127" s="3406"/>
      <c r="D127" s="3406"/>
      <c r="E127" s="3406"/>
      <c r="F127" s="1994"/>
      <c r="G127" s="3407"/>
      <c r="H127" s="3407"/>
      <c r="I127" s="3407"/>
      <c r="J127" s="3407"/>
      <c r="K127" s="3407"/>
      <c r="L127" s="3407"/>
      <c r="M127" s="3407"/>
      <c r="N127" s="3399"/>
      <c r="O127" s="3400"/>
      <c r="P127" s="3401"/>
      <c r="Q127" s="3402"/>
      <c r="R127" s="3402"/>
      <c r="DE127" s="823"/>
      <c r="DG127" s="772"/>
      <c r="DH127" s="771">
        <v>51</v>
      </c>
    </row>
    <row r="128" spans="1:112" s="771" customFormat="1" ht="12" customHeight="1" x14ac:dyDescent="0.15">
      <c r="A128" s="3433"/>
      <c r="B128" s="1989"/>
      <c r="C128" s="3406"/>
      <c r="D128" s="3406"/>
      <c r="E128" s="3406"/>
      <c r="F128" s="1994"/>
      <c r="G128" s="3407"/>
      <c r="H128" s="3407"/>
      <c r="I128" s="3407"/>
      <c r="J128" s="3407"/>
      <c r="K128" s="3407"/>
      <c r="L128" s="3407"/>
      <c r="M128" s="3407"/>
      <c r="N128" s="3399"/>
      <c r="O128" s="3400"/>
      <c r="P128" s="3401"/>
      <c r="Q128" s="3402"/>
      <c r="R128" s="3402"/>
      <c r="DE128" s="823"/>
      <c r="DH128" s="771">
        <v>52</v>
      </c>
    </row>
    <row r="129" spans="1:112" s="771" customFormat="1" ht="12" customHeight="1" x14ac:dyDescent="0.15">
      <c r="A129" s="3433"/>
      <c r="B129" s="1989"/>
      <c r="C129" s="3406"/>
      <c r="D129" s="3406"/>
      <c r="E129" s="3406"/>
      <c r="F129" s="1994"/>
      <c r="G129" s="3407"/>
      <c r="H129" s="3407"/>
      <c r="I129" s="3407"/>
      <c r="J129" s="3407"/>
      <c r="K129" s="3407"/>
      <c r="L129" s="3407"/>
      <c r="M129" s="3407"/>
      <c r="N129" s="3399"/>
      <c r="O129" s="3400"/>
      <c r="P129" s="3401"/>
      <c r="Q129" s="3402"/>
      <c r="R129" s="3402"/>
      <c r="DE129" s="823"/>
      <c r="DG129" s="772"/>
      <c r="DH129" s="771">
        <v>53</v>
      </c>
    </row>
    <row r="130" spans="1:112" s="771" customFormat="1" ht="12" customHeight="1" x14ac:dyDescent="0.15">
      <c r="A130" s="3433"/>
      <c r="B130" s="1989"/>
      <c r="C130" s="3406"/>
      <c r="D130" s="3406"/>
      <c r="E130" s="3406"/>
      <c r="F130" s="1994"/>
      <c r="G130" s="3407"/>
      <c r="H130" s="3407"/>
      <c r="I130" s="3407"/>
      <c r="J130" s="3407"/>
      <c r="K130" s="3407"/>
      <c r="L130" s="3407"/>
      <c r="M130" s="3407"/>
      <c r="N130" s="3399"/>
      <c r="O130" s="3400"/>
      <c r="P130" s="3401"/>
      <c r="Q130" s="3402"/>
      <c r="R130" s="3402"/>
      <c r="DE130" s="823"/>
      <c r="DH130" s="771">
        <v>54</v>
      </c>
    </row>
    <row r="131" spans="1:112" s="771" customFormat="1" ht="12" customHeight="1" x14ac:dyDescent="0.15">
      <c r="A131" s="3433"/>
      <c r="B131" s="1989"/>
      <c r="C131" s="3406"/>
      <c r="D131" s="3406"/>
      <c r="E131" s="3406"/>
      <c r="F131" s="1994"/>
      <c r="G131" s="3407"/>
      <c r="H131" s="3407"/>
      <c r="I131" s="3407"/>
      <c r="J131" s="3407"/>
      <c r="K131" s="3407"/>
      <c r="L131" s="3407"/>
      <c r="M131" s="3407"/>
      <c r="N131" s="3399"/>
      <c r="O131" s="3400"/>
      <c r="P131" s="3401"/>
      <c r="Q131" s="3402"/>
      <c r="R131" s="3402"/>
      <c r="DE131" s="823"/>
      <c r="DG131" s="772"/>
      <c r="DH131" s="771">
        <v>55</v>
      </c>
    </row>
    <row r="132" spans="1:112" s="771" customFormat="1" ht="12" customHeight="1" x14ac:dyDescent="0.15">
      <c r="A132" s="3433"/>
      <c r="B132" s="1989"/>
      <c r="C132" s="3406"/>
      <c r="D132" s="3406"/>
      <c r="E132" s="3406"/>
      <c r="F132" s="1994"/>
      <c r="G132" s="3407"/>
      <c r="H132" s="3407"/>
      <c r="I132" s="3407"/>
      <c r="J132" s="3407"/>
      <c r="K132" s="3407"/>
      <c r="L132" s="3407"/>
      <c r="M132" s="3407"/>
      <c r="N132" s="3399"/>
      <c r="O132" s="3400"/>
      <c r="P132" s="3401"/>
      <c r="Q132" s="3402"/>
      <c r="R132" s="3402"/>
      <c r="DE132" s="823"/>
      <c r="DH132" s="771">
        <v>56</v>
      </c>
    </row>
    <row r="133" spans="1:112" s="771" customFormat="1" ht="12" customHeight="1" x14ac:dyDescent="0.15">
      <c r="A133" s="3433"/>
      <c r="B133" s="1991"/>
      <c r="C133" s="3483"/>
      <c r="D133" s="3483"/>
      <c r="E133" s="3483"/>
      <c r="F133" s="1995"/>
      <c r="G133" s="3447"/>
      <c r="H133" s="3447"/>
      <c r="I133" s="3447"/>
      <c r="J133" s="3447"/>
      <c r="K133" s="3447"/>
      <c r="L133" s="3447"/>
      <c r="M133" s="3447"/>
      <c r="N133" s="3403"/>
      <c r="O133" s="3404"/>
      <c r="P133" s="3405"/>
      <c r="Q133" s="3448"/>
      <c r="R133" s="3448"/>
      <c r="DE133" s="823"/>
      <c r="DG133" s="772"/>
      <c r="DH133" s="771">
        <v>57</v>
      </c>
    </row>
    <row r="134" spans="1:112" s="771" customFormat="1" ht="6" customHeight="1" x14ac:dyDescent="0.15">
      <c r="A134" s="797"/>
      <c r="B134" s="1733"/>
      <c r="C134" s="3446"/>
      <c r="D134" s="3446"/>
      <c r="E134" s="3446"/>
      <c r="F134" s="1733"/>
      <c r="G134" s="3446"/>
      <c r="H134" s="3446"/>
      <c r="I134" s="3446"/>
      <c r="J134" s="3446"/>
      <c r="K134" s="3446"/>
      <c r="L134" s="3446"/>
      <c r="M134" s="3446"/>
      <c r="N134" s="1733"/>
      <c r="O134" s="1733"/>
      <c r="P134" s="1733"/>
      <c r="Q134" s="3438"/>
      <c r="R134" s="3438"/>
      <c r="DE134" s="823"/>
      <c r="DH134" s="771">
        <v>58</v>
      </c>
    </row>
    <row r="135" spans="1:112" s="771" customFormat="1" ht="12" customHeight="1" x14ac:dyDescent="0.15">
      <c r="A135" s="3421">
        <v>3</v>
      </c>
      <c r="B135" s="3393" t="s">
        <v>1232</v>
      </c>
      <c r="C135" s="3394"/>
      <c r="D135" s="3394"/>
      <c r="E135" s="3394"/>
      <c r="F135" s="3394"/>
      <c r="G135" s="3394"/>
      <c r="H135" s="3394"/>
      <c r="I135" s="3394"/>
      <c r="J135" s="3394"/>
      <c r="K135" s="3394"/>
      <c r="L135" s="3394"/>
      <c r="M135" s="3394"/>
      <c r="N135" s="3394"/>
      <c r="O135" s="3395"/>
      <c r="P135" s="3420"/>
      <c r="Q135" s="3434" t="s">
        <v>1231</v>
      </c>
      <c r="R135" s="3435"/>
      <c r="DE135" s="823"/>
      <c r="DG135" s="772"/>
      <c r="DH135" s="771">
        <v>59</v>
      </c>
    </row>
    <row r="136" spans="1:112" s="771" customFormat="1" ht="12" customHeight="1" x14ac:dyDescent="0.15">
      <c r="A136" s="3475"/>
      <c r="B136" s="3436" t="s">
        <v>1230</v>
      </c>
      <c r="C136" s="3396"/>
      <c r="D136" s="3396"/>
      <c r="E136" s="3393" t="s">
        <v>1229</v>
      </c>
      <c r="F136" s="3417"/>
      <c r="G136" s="3393" t="s">
        <v>1228</v>
      </c>
      <c r="H136" s="3417"/>
      <c r="I136" s="3393" t="s">
        <v>579</v>
      </c>
      <c r="J136" s="3394"/>
      <c r="K136" s="3394"/>
      <c r="L136" s="3394"/>
      <c r="M136" s="3394"/>
      <c r="N136" s="3393" t="s">
        <v>578</v>
      </c>
      <c r="O136" s="3395"/>
      <c r="P136" s="3420"/>
      <c r="Q136" s="3436"/>
      <c r="R136" s="3437"/>
      <c r="DE136" s="823"/>
      <c r="DH136" s="771">
        <v>60</v>
      </c>
    </row>
    <row r="137" spans="1:112" s="771" customFormat="1" ht="12" customHeight="1" x14ac:dyDescent="0.15">
      <c r="A137" s="3422"/>
      <c r="B137" s="3386"/>
      <c r="C137" s="3416"/>
      <c r="D137" s="3416"/>
      <c r="E137" s="3439"/>
      <c r="F137" s="3440"/>
      <c r="G137" s="3439"/>
      <c r="H137" s="3440"/>
      <c r="I137" s="3439"/>
      <c r="J137" s="3461"/>
      <c r="K137" s="3461"/>
      <c r="L137" s="3461"/>
      <c r="M137" s="3461"/>
      <c r="N137" s="3462"/>
      <c r="O137" s="3463"/>
      <c r="P137" s="3464"/>
      <c r="Q137" s="3386"/>
      <c r="R137" s="3387"/>
      <c r="DE137" s="823"/>
      <c r="DG137" s="772"/>
      <c r="DH137" s="771">
        <v>61</v>
      </c>
    </row>
    <row r="138" spans="1:112" s="771" customFormat="1" ht="6" customHeight="1" x14ac:dyDescent="0.15">
      <c r="A138" s="799"/>
      <c r="B138" s="3438"/>
      <c r="C138" s="3438"/>
      <c r="D138" s="3438"/>
      <c r="E138" s="3438"/>
      <c r="F138" s="3438"/>
      <c r="G138" s="3441"/>
      <c r="H138" s="3441"/>
      <c r="I138" s="799"/>
      <c r="J138" s="799"/>
      <c r="K138" s="799"/>
      <c r="L138" s="799"/>
      <c r="M138" s="799"/>
      <c r="N138" s="799"/>
      <c r="O138" s="799"/>
      <c r="P138" s="799"/>
      <c r="Q138" s="799"/>
      <c r="R138" s="799"/>
      <c r="DE138" s="823"/>
      <c r="DH138" s="771">
        <v>62</v>
      </c>
    </row>
    <row r="139" spans="1:112" s="771" customFormat="1" ht="21" customHeight="1" x14ac:dyDescent="0.15">
      <c r="A139" s="3421">
        <v>4</v>
      </c>
      <c r="B139" s="3442" t="s">
        <v>1227</v>
      </c>
      <c r="C139" s="3424"/>
      <c r="D139" s="3425"/>
      <c r="E139" s="3443" t="s">
        <v>1226</v>
      </c>
      <c r="F139" s="3444"/>
      <c r="G139" s="3445"/>
      <c r="H139" s="3445"/>
      <c r="I139" s="793"/>
      <c r="J139" s="1729">
        <v>5</v>
      </c>
      <c r="K139" s="3449" t="s">
        <v>1764</v>
      </c>
      <c r="L139" s="3450"/>
      <c r="M139" s="3450"/>
      <c r="N139" s="3450"/>
      <c r="O139" s="3450"/>
      <c r="P139" s="3450"/>
      <c r="Q139" s="3450"/>
      <c r="R139" s="3451"/>
      <c r="DE139" s="823"/>
      <c r="DG139" s="772"/>
      <c r="DH139" s="771">
        <v>63</v>
      </c>
    </row>
    <row r="140" spans="1:112" s="771" customFormat="1" ht="12" customHeight="1" x14ac:dyDescent="0.15">
      <c r="A140" s="3422"/>
      <c r="B140" s="3386"/>
      <c r="C140" s="3416"/>
      <c r="D140" s="3387"/>
      <c r="E140" s="3386"/>
      <c r="F140" s="3387"/>
      <c r="G140" s="3445"/>
      <c r="H140" s="3445"/>
      <c r="I140" s="793"/>
      <c r="J140" s="3476"/>
      <c r="K140" s="3452"/>
      <c r="L140" s="3453"/>
      <c r="M140" s="3453"/>
      <c r="N140" s="3453"/>
      <c r="O140" s="3453"/>
      <c r="P140" s="3453"/>
      <c r="Q140" s="3453"/>
      <c r="R140" s="3454"/>
      <c r="DE140" s="823"/>
      <c r="DH140" s="771">
        <v>64</v>
      </c>
    </row>
    <row r="141" spans="1:112" s="771" customFormat="1" ht="12" customHeight="1" x14ac:dyDescent="0.15">
      <c r="A141" s="1736"/>
      <c r="B141" s="1732"/>
      <c r="C141" s="1732"/>
      <c r="D141" s="1732"/>
      <c r="E141" s="1732"/>
      <c r="F141" s="1732"/>
      <c r="G141" s="3445"/>
      <c r="H141" s="3445"/>
      <c r="I141" s="1736"/>
      <c r="J141" s="3477"/>
      <c r="K141" s="3455"/>
      <c r="L141" s="3456"/>
      <c r="M141" s="3456"/>
      <c r="N141" s="3456"/>
      <c r="O141" s="3456"/>
      <c r="P141" s="3456"/>
      <c r="Q141" s="3456"/>
      <c r="R141" s="3457"/>
      <c r="S141" s="225"/>
      <c r="T141" s="755"/>
      <c r="DE141" s="823"/>
      <c r="DG141" s="772"/>
      <c r="DH141" s="771">
        <v>65</v>
      </c>
    </row>
    <row r="142" spans="1:112" s="771" customFormat="1" ht="12" customHeight="1" x14ac:dyDescent="0.15">
      <c r="A142" s="1736"/>
      <c r="B142" s="788"/>
      <c r="C142" s="788"/>
      <c r="D142" s="788"/>
      <c r="E142" s="788"/>
      <c r="F142" s="788"/>
      <c r="G142" s="788"/>
      <c r="H142" s="788"/>
      <c r="I142" s="1736"/>
      <c r="J142" s="3477"/>
      <c r="K142" s="3455"/>
      <c r="L142" s="3456"/>
      <c r="M142" s="3456"/>
      <c r="N142" s="3456"/>
      <c r="O142" s="3456"/>
      <c r="P142" s="3456"/>
      <c r="Q142" s="3456"/>
      <c r="R142" s="3457"/>
      <c r="DE142" s="823"/>
      <c r="DH142" s="771">
        <v>66</v>
      </c>
    </row>
    <row r="143" spans="1:112" s="771" customFormat="1" ht="12" customHeight="1" x14ac:dyDescent="0.15">
      <c r="A143" s="1736"/>
      <c r="B143" s="3465" t="s">
        <v>1225</v>
      </c>
      <c r="C143" s="3465"/>
      <c r="D143" s="3465"/>
      <c r="E143" s="3465"/>
      <c r="F143" s="3465"/>
      <c r="G143" s="3465"/>
      <c r="H143" s="3465"/>
      <c r="I143" s="1736"/>
      <c r="J143" s="3477"/>
      <c r="K143" s="3455"/>
      <c r="L143" s="3456"/>
      <c r="M143" s="3456"/>
      <c r="N143" s="3456"/>
      <c r="O143" s="3456"/>
      <c r="P143" s="3456"/>
      <c r="Q143" s="3456"/>
      <c r="R143" s="3457"/>
      <c r="DE143" s="823"/>
      <c r="DG143" s="772"/>
      <c r="DH143" s="771">
        <v>67</v>
      </c>
    </row>
    <row r="144" spans="1:112" s="771" customFormat="1" ht="12" customHeight="1" x14ac:dyDescent="0.15">
      <c r="A144" s="1736"/>
      <c r="B144" s="3465" t="s">
        <v>1224</v>
      </c>
      <c r="C144" s="3465"/>
      <c r="D144" s="3465"/>
      <c r="E144" s="3465"/>
      <c r="F144" s="3465"/>
      <c r="G144" s="3465"/>
      <c r="H144" s="3465"/>
      <c r="I144" s="789"/>
      <c r="J144" s="3477"/>
      <c r="K144" s="3455"/>
      <c r="L144" s="3456"/>
      <c r="M144" s="3456"/>
      <c r="N144" s="3456"/>
      <c r="O144" s="3456"/>
      <c r="P144" s="3456"/>
      <c r="Q144" s="3456"/>
      <c r="R144" s="3457"/>
      <c r="DE144" s="823"/>
      <c r="DH144" s="771">
        <v>68</v>
      </c>
    </row>
    <row r="145" spans="1:112" s="771" customFormat="1" ht="12" customHeight="1" x14ac:dyDescent="0.15">
      <c r="A145" s="790" t="s">
        <v>1223</v>
      </c>
      <c r="B145" s="3466" t="s">
        <v>577</v>
      </c>
      <c r="C145" s="3466"/>
      <c r="D145" s="3466"/>
      <c r="E145" s="3466"/>
      <c r="F145" s="3466"/>
      <c r="G145" s="3466"/>
      <c r="H145" s="3466"/>
      <c r="I145" s="1736"/>
      <c r="J145" s="3477"/>
      <c r="K145" s="3455"/>
      <c r="L145" s="3456"/>
      <c r="M145" s="3456"/>
      <c r="N145" s="3456"/>
      <c r="O145" s="3456"/>
      <c r="P145" s="3456"/>
      <c r="Q145" s="3456"/>
      <c r="R145" s="3457"/>
      <c r="DE145" s="823"/>
      <c r="DG145" s="772"/>
      <c r="DH145" s="771">
        <v>69</v>
      </c>
    </row>
    <row r="146" spans="1:112" s="771" customFormat="1" ht="12" customHeight="1" x14ac:dyDescent="0.15">
      <c r="A146" s="790"/>
      <c r="B146" s="3467" t="s">
        <v>1222</v>
      </c>
      <c r="C146" s="3467"/>
      <c r="D146" s="3467"/>
      <c r="E146" s="3467"/>
      <c r="F146" s="3467"/>
      <c r="G146" s="3467"/>
      <c r="H146" s="3467"/>
      <c r="I146" s="1736"/>
      <c r="J146" s="3477"/>
      <c r="K146" s="3455"/>
      <c r="L146" s="3456"/>
      <c r="M146" s="3456"/>
      <c r="N146" s="3456"/>
      <c r="O146" s="3456"/>
      <c r="P146" s="3456"/>
      <c r="Q146" s="3456"/>
      <c r="R146" s="3457"/>
      <c r="DE146" s="823"/>
      <c r="DG146" s="772"/>
      <c r="DH146" s="771">
        <v>70</v>
      </c>
    </row>
    <row r="147" spans="1:112" s="771" customFormat="1" ht="12" customHeight="1" x14ac:dyDescent="0.15">
      <c r="A147" s="790"/>
      <c r="B147" s="3467"/>
      <c r="C147" s="3467"/>
      <c r="D147" s="3467"/>
      <c r="E147" s="3467"/>
      <c r="F147" s="3467"/>
      <c r="G147" s="3467"/>
      <c r="H147" s="3467"/>
      <c r="I147" s="1736"/>
      <c r="J147" s="3477"/>
      <c r="K147" s="3455"/>
      <c r="L147" s="3456"/>
      <c r="M147" s="3456"/>
      <c r="N147" s="3456"/>
      <c r="O147" s="3456"/>
      <c r="P147" s="3456"/>
      <c r="Q147" s="3456"/>
      <c r="R147" s="3457"/>
      <c r="DE147" s="823"/>
      <c r="DH147" s="771">
        <v>71</v>
      </c>
    </row>
    <row r="148" spans="1:112" s="771" customFormat="1" ht="12" customHeight="1" x14ac:dyDescent="0.15">
      <c r="A148" s="790"/>
      <c r="B148" s="3465"/>
      <c r="C148" s="3465"/>
      <c r="D148" s="3465"/>
      <c r="E148" s="3465"/>
      <c r="F148" s="3465"/>
      <c r="G148" s="3465"/>
      <c r="H148" s="3465"/>
      <c r="I148" s="1736"/>
      <c r="J148" s="3477"/>
      <c r="K148" s="3455"/>
      <c r="L148" s="3456"/>
      <c r="M148" s="3456"/>
      <c r="N148" s="3456"/>
      <c r="O148" s="3456"/>
      <c r="P148" s="3456"/>
      <c r="Q148" s="3456"/>
      <c r="R148" s="3457"/>
      <c r="DE148" s="823"/>
      <c r="DG148" s="772"/>
      <c r="DH148" s="771">
        <v>72</v>
      </c>
    </row>
    <row r="149" spans="1:112" s="771" customFormat="1" ht="12" customHeight="1" x14ac:dyDescent="0.15">
      <c r="A149" s="790"/>
      <c r="B149" s="3465" t="s">
        <v>652</v>
      </c>
      <c r="C149" s="3465"/>
      <c r="D149" s="3465"/>
      <c r="E149" s="3465"/>
      <c r="F149" s="3465"/>
      <c r="G149" s="3465"/>
      <c r="H149" s="3465"/>
      <c r="I149" s="1736"/>
      <c r="J149" s="3477"/>
      <c r="K149" s="3455"/>
      <c r="L149" s="3456"/>
      <c r="M149" s="3456"/>
      <c r="N149" s="3456"/>
      <c r="O149" s="3456"/>
      <c r="P149" s="3456"/>
      <c r="Q149" s="3456"/>
      <c r="R149" s="3457"/>
      <c r="U149" s="224"/>
      <c r="V149" s="224"/>
      <c r="W149" s="224"/>
      <c r="X149" s="224"/>
      <c r="Y149" s="224"/>
      <c r="Z149" s="224"/>
      <c r="AA149" s="224"/>
      <c r="AB149" s="224"/>
      <c r="AC149" s="224"/>
      <c r="AD149" s="224"/>
      <c r="AE149" s="224"/>
      <c r="DE149" s="823"/>
      <c r="DH149" s="771">
        <v>73</v>
      </c>
    </row>
    <row r="150" spans="1:112" s="771" customFormat="1" ht="12" customHeight="1" x14ac:dyDescent="0.15">
      <c r="A150" s="790"/>
      <c r="B150" s="3465"/>
      <c r="C150" s="3465"/>
      <c r="D150" s="3465"/>
      <c r="E150" s="3465"/>
      <c r="F150" s="3465"/>
      <c r="G150" s="3465"/>
      <c r="H150" s="3465"/>
      <c r="I150" s="1736"/>
      <c r="J150" s="3478"/>
      <c r="K150" s="3458"/>
      <c r="L150" s="3459"/>
      <c r="M150" s="3459"/>
      <c r="N150" s="3459"/>
      <c r="O150" s="3459"/>
      <c r="P150" s="3459"/>
      <c r="Q150" s="3459"/>
      <c r="R150" s="3460"/>
      <c r="DE150" s="823"/>
      <c r="DG150" s="772"/>
      <c r="DH150" s="771">
        <v>74</v>
      </c>
    </row>
    <row r="151" spans="1:112" s="772" customFormat="1" ht="13.5" x14ac:dyDescent="0.15">
      <c r="A151" s="3473" t="s">
        <v>1239</v>
      </c>
      <c r="B151" s="3474"/>
      <c r="C151" s="3474"/>
      <c r="D151" s="3474"/>
      <c r="E151" s="3474"/>
      <c r="F151" s="3474"/>
      <c r="G151" s="3474"/>
      <c r="H151" s="3474"/>
      <c r="I151" s="3474"/>
      <c r="J151" s="3474"/>
      <c r="K151" s="3474"/>
      <c r="L151" s="3474"/>
      <c r="M151" s="3474"/>
      <c r="N151" s="3474"/>
      <c r="O151" s="3474"/>
      <c r="P151" s="3474"/>
      <c r="Q151" s="3474"/>
      <c r="R151" s="3474"/>
      <c r="DE151" s="822"/>
    </row>
    <row r="152" spans="1:112" s="771" customFormat="1" ht="12" customHeight="1" x14ac:dyDescent="0.15">
      <c r="A152" s="3393" t="s">
        <v>576</v>
      </c>
      <c r="B152" s="3417"/>
      <c r="C152" s="3418"/>
      <c r="D152" s="3419"/>
      <c r="E152" s="3393" t="s">
        <v>575</v>
      </c>
      <c r="F152" s="3417"/>
      <c r="G152" s="3386"/>
      <c r="H152" s="3416"/>
      <c r="I152" s="3416"/>
      <c r="J152" s="3387"/>
      <c r="K152" s="3393" t="s">
        <v>1214</v>
      </c>
      <c r="L152" s="3395"/>
      <c r="M152" s="3420"/>
      <c r="N152" s="3386"/>
      <c r="O152" s="3416"/>
      <c r="P152" s="3416"/>
      <c r="Q152" s="3416"/>
      <c r="R152" s="3387"/>
      <c r="DE152" s="823"/>
    </row>
    <row r="153" spans="1:112" s="771" customFormat="1" ht="12" customHeight="1" x14ac:dyDescent="0.15">
      <c r="A153" s="3421">
        <v>1</v>
      </c>
      <c r="B153" s="3423" t="s">
        <v>1238</v>
      </c>
      <c r="C153" s="3424"/>
      <c r="D153" s="3424"/>
      <c r="E153" s="3424"/>
      <c r="F153" s="3425"/>
      <c r="G153" s="3393" t="s">
        <v>1237</v>
      </c>
      <c r="H153" s="3417"/>
      <c r="I153" s="3393" t="s">
        <v>1236</v>
      </c>
      <c r="J153" s="3394"/>
      <c r="K153" s="3394"/>
      <c r="L153" s="3394"/>
      <c r="M153" s="3394"/>
      <c r="N153" s="3394"/>
      <c r="O153" s="3394"/>
      <c r="P153" s="3394"/>
      <c r="Q153" s="3394"/>
      <c r="R153" s="3417"/>
      <c r="DE153" s="823"/>
      <c r="DG153" s="772"/>
    </row>
    <row r="154" spans="1:112" s="771" customFormat="1" ht="12" customHeight="1" x14ac:dyDescent="0.15">
      <c r="A154" s="3422"/>
      <c r="B154" s="3426"/>
      <c r="C154" s="3427"/>
      <c r="D154" s="3427"/>
      <c r="E154" s="3427"/>
      <c r="F154" s="3428"/>
      <c r="G154" s="3426"/>
      <c r="H154" s="3428"/>
      <c r="I154" s="3431"/>
      <c r="J154" s="3430"/>
      <c r="K154" s="3430"/>
      <c r="L154" s="3430"/>
      <c r="M154" s="1704" t="s">
        <v>1761</v>
      </c>
      <c r="N154" s="3429"/>
      <c r="O154" s="3430"/>
      <c r="P154" s="1705" t="s">
        <v>1762</v>
      </c>
      <c r="Q154" s="1730"/>
      <c r="R154" s="1738" t="s">
        <v>1763</v>
      </c>
      <c r="S154" s="758" t="str">
        <f>IF(AND(Q154&lt;&gt;"",Q154&lt;120),"排煙機の規定風量は120㎥以上必要です。","")</f>
        <v/>
      </c>
      <c r="T154" s="770"/>
      <c r="DE154" s="823"/>
    </row>
    <row r="155" spans="1:112" s="771" customFormat="1" ht="6" customHeight="1" x14ac:dyDescent="0.15">
      <c r="A155" s="794"/>
      <c r="B155" s="794"/>
      <c r="C155" s="794"/>
      <c r="D155" s="794"/>
      <c r="E155" s="794"/>
      <c r="F155" s="794"/>
      <c r="G155" s="794"/>
      <c r="H155" s="794"/>
      <c r="I155" s="794"/>
      <c r="J155" s="794"/>
      <c r="K155" s="1737"/>
      <c r="L155" s="1737"/>
      <c r="M155" s="1737"/>
      <c r="N155" s="794"/>
      <c r="O155" s="796"/>
      <c r="P155" s="796"/>
      <c r="Q155" s="1737"/>
      <c r="R155" s="1737"/>
      <c r="DE155" s="823"/>
      <c r="DG155" s="772"/>
    </row>
    <row r="156" spans="1:112" s="771" customFormat="1" ht="12" customHeight="1" x14ac:dyDescent="0.15">
      <c r="A156" s="3432">
        <v>2</v>
      </c>
      <c r="B156" s="3393" t="s">
        <v>6279</v>
      </c>
      <c r="C156" s="3394"/>
      <c r="D156" s="3394"/>
      <c r="E156" s="3394"/>
      <c r="F156" s="3394"/>
      <c r="G156" s="3394"/>
      <c r="H156" s="3394"/>
      <c r="I156" s="3394"/>
      <c r="J156" s="3394"/>
      <c r="K156" s="3394"/>
      <c r="L156" s="3394"/>
      <c r="M156" s="3394"/>
      <c r="N156" s="3394"/>
      <c r="O156" s="3395"/>
      <c r="P156" s="1728"/>
      <c r="Q156" s="3434" t="s">
        <v>1231</v>
      </c>
      <c r="R156" s="3435"/>
      <c r="DE156" s="823"/>
    </row>
    <row r="157" spans="1:112" s="771" customFormat="1" ht="12" customHeight="1" x14ac:dyDescent="0.15">
      <c r="A157" s="3433"/>
      <c r="B157" s="1731" t="s">
        <v>54</v>
      </c>
      <c r="C157" s="3393" t="s">
        <v>1234</v>
      </c>
      <c r="D157" s="3394"/>
      <c r="E157" s="3394"/>
      <c r="F157" s="1724" t="s">
        <v>1233</v>
      </c>
      <c r="G157" s="3393" t="s">
        <v>1228</v>
      </c>
      <c r="H157" s="3417"/>
      <c r="I157" s="3393" t="s">
        <v>579</v>
      </c>
      <c r="J157" s="3394"/>
      <c r="K157" s="3394"/>
      <c r="L157" s="3394"/>
      <c r="M157" s="3417"/>
      <c r="N157" s="3396" t="s">
        <v>578</v>
      </c>
      <c r="O157" s="3397"/>
      <c r="P157" s="3398"/>
      <c r="Q157" s="3436"/>
      <c r="R157" s="3437"/>
      <c r="DE157" s="823"/>
      <c r="DF157" s="772" t="str">
        <f>IF(COUNTA(B158:R207)&gt;0,DG157,"")</f>
        <v/>
      </c>
      <c r="DG157" s="828">
        <v>3</v>
      </c>
    </row>
    <row r="158" spans="1:112" s="771" customFormat="1" ht="12" customHeight="1" x14ac:dyDescent="0.15">
      <c r="A158" s="3433"/>
      <c r="B158" s="1990"/>
      <c r="C158" s="3409"/>
      <c r="D158" s="3409"/>
      <c r="E158" s="3409"/>
      <c r="F158" s="1141"/>
      <c r="G158" s="3410"/>
      <c r="H158" s="3410"/>
      <c r="I158" s="3410"/>
      <c r="J158" s="3410"/>
      <c r="K158" s="3410"/>
      <c r="L158" s="3410"/>
      <c r="M158" s="3410"/>
      <c r="N158" s="3411"/>
      <c r="O158" s="3412"/>
      <c r="P158" s="3413"/>
      <c r="Q158" s="3414"/>
      <c r="R158" s="3415"/>
      <c r="S158" s="1740" t="s">
        <v>6302</v>
      </c>
      <c r="DE158" s="823"/>
    </row>
    <row r="159" spans="1:112" s="771" customFormat="1" ht="12" customHeight="1" x14ac:dyDescent="0.15">
      <c r="A159" s="3433"/>
      <c r="B159" s="1989"/>
      <c r="C159" s="3406"/>
      <c r="D159" s="3406"/>
      <c r="E159" s="3406"/>
      <c r="F159" s="1994"/>
      <c r="G159" s="3407"/>
      <c r="H159" s="3407"/>
      <c r="I159" s="3407"/>
      <c r="J159" s="3407"/>
      <c r="K159" s="3407"/>
      <c r="L159" s="3407"/>
      <c r="M159" s="3407"/>
      <c r="N159" s="3399"/>
      <c r="O159" s="3400"/>
      <c r="P159" s="3401"/>
      <c r="Q159" s="3402"/>
      <c r="R159" s="3408"/>
      <c r="S159" s="1740" t="s">
        <v>6301</v>
      </c>
      <c r="DE159" s="823"/>
      <c r="DG159" s="772"/>
    </row>
    <row r="160" spans="1:112" s="771" customFormat="1" ht="12" customHeight="1" x14ac:dyDescent="0.15">
      <c r="A160" s="3433"/>
      <c r="B160" s="1989"/>
      <c r="C160" s="3406"/>
      <c r="D160" s="3406"/>
      <c r="E160" s="3406"/>
      <c r="F160" s="1994"/>
      <c r="G160" s="3407"/>
      <c r="H160" s="3407"/>
      <c r="I160" s="3407"/>
      <c r="J160" s="3407"/>
      <c r="K160" s="3407"/>
      <c r="L160" s="3407"/>
      <c r="M160" s="3407"/>
      <c r="N160" s="3399"/>
      <c r="O160" s="3400"/>
      <c r="P160" s="3401"/>
      <c r="Q160" s="3402"/>
      <c r="R160" s="3408"/>
      <c r="S160" s="1739"/>
      <c r="DE160" s="823"/>
    </row>
    <row r="161" spans="1:111" s="771" customFormat="1" ht="12" customHeight="1" x14ac:dyDescent="0.15">
      <c r="A161" s="3433"/>
      <c r="B161" s="1989"/>
      <c r="C161" s="3406"/>
      <c r="D161" s="3406"/>
      <c r="E161" s="3406"/>
      <c r="F161" s="1994"/>
      <c r="G161" s="3407"/>
      <c r="H161" s="3407"/>
      <c r="I161" s="3407"/>
      <c r="J161" s="3407"/>
      <c r="K161" s="3407"/>
      <c r="L161" s="3407"/>
      <c r="M161" s="3407"/>
      <c r="N161" s="3399"/>
      <c r="O161" s="3400"/>
      <c r="P161" s="3401"/>
      <c r="Q161" s="3402"/>
      <c r="R161" s="3408"/>
      <c r="S161" s="1739" t="s">
        <v>6285</v>
      </c>
      <c r="DE161" s="823"/>
      <c r="DG161" s="772"/>
    </row>
    <row r="162" spans="1:111" s="771" customFormat="1" ht="12" customHeight="1" x14ac:dyDescent="0.15">
      <c r="A162" s="3433"/>
      <c r="B162" s="1989"/>
      <c r="C162" s="3406"/>
      <c r="D162" s="3406"/>
      <c r="E162" s="3406"/>
      <c r="F162" s="1994"/>
      <c r="G162" s="3407"/>
      <c r="H162" s="3407"/>
      <c r="I162" s="3407"/>
      <c r="J162" s="3407"/>
      <c r="K162" s="3407"/>
      <c r="L162" s="3407"/>
      <c r="M162" s="3407"/>
      <c r="N162" s="3399"/>
      <c r="O162" s="3400"/>
      <c r="P162" s="3401"/>
      <c r="Q162" s="3402"/>
      <c r="R162" s="3408"/>
      <c r="S162" s="1739" t="s">
        <v>6286</v>
      </c>
      <c r="DE162" s="823"/>
    </row>
    <row r="163" spans="1:111" s="771" customFormat="1" ht="12" customHeight="1" x14ac:dyDescent="0.15">
      <c r="A163" s="3433"/>
      <c r="B163" s="1989"/>
      <c r="C163" s="3406"/>
      <c r="D163" s="3406"/>
      <c r="E163" s="3406"/>
      <c r="F163" s="1994"/>
      <c r="G163" s="3407"/>
      <c r="H163" s="3407"/>
      <c r="I163" s="3407"/>
      <c r="J163" s="3407"/>
      <c r="K163" s="3407"/>
      <c r="L163" s="3407"/>
      <c r="M163" s="3407"/>
      <c r="N163" s="3399"/>
      <c r="O163" s="3400"/>
      <c r="P163" s="3401"/>
      <c r="Q163" s="3402"/>
      <c r="R163" s="3408"/>
      <c r="S163" s="1739" t="s">
        <v>6287</v>
      </c>
      <c r="DE163" s="823"/>
      <c r="DG163" s="772"/>
    </row>
    <row r="164" spans="1:111" s="771" customFormat="1" ht="12" customHeight="1" x14ac:dyDescent="0.15">
      <c r="A164" s="3433"/>
      <c r="B164" s="1989"/>
      <c r="C164" s="3406"/>
      <c r="D164" s="3406"/>
      <c r="E164" s="3406"/>
      <c r="F164" s="1994"/>
      <c r="G164" s="3407"/>
      <c r="H164" s="3407"/>
      <c r="I164" s="3407"/>
      <c r="J164" s="3407"/>
      <c r="K164" s="3407"/>
      <c r="L164" s="3407"/>
      <c r="M164" s="3407"/>
      <c r="N164" s="3399"/>
      <c r="O164" s="3400"/>
      <c r="P164" s="3401"/>
      <c r="Q164" s="3402"/>
      <c r="R164" s="3402"/>
      <c r="DE164" s="823"/>
    </row>
    <row r="165" spans="1:111" s="771" customFormat="1" ht="12" customHeight="1" x14ac:dyDescent="0.15">
      <c r="A165" s="3433"/>
      <c r="B165" s="1989"/>
      <c r="C165" s="3406"/>
      <c r="D165" s="3406"/>
      <c r="E165" s="3406"/>
      <c r="F165" s="1994"/>
      <c r="G165" s="3407"/>
      <c r="H165" s="3407"/>
      <c r="I165" s="3407"/>
      <c r="J165" s="3407"/>
      <c r="K165" s="3407"/>
      <c r="L165" s="3407"/>
      <c r="M165" s="3407"/>
      <c r="N165" s="3399"/>
      <c r="O165" s="3400"/>
      <c r="P165" s="3401"/>
      <c r="Q165" s="3402"/>
      <c r="R165" s="3402"/>
      <c r="DE165" s="823"/>
      <c r="DG165" s="772"/>
    </row>
    <row r="166" spans="1:111" s="771" customFormat="1" ht="12" customHeight="1" x14ac:dyDescent="0.15">
      <c r="A166" s="3433"/>
      <c r="B166" s="1989"/>
      <c r="C166" s="3406"/>
      <c r="D166" s="3406"/>
      <c r="E166" s="3406"/>
      <c r="F166" s="1994"/>
      <c r="G166" s="3407"/>
      <c r="H166" s="3407"/>
      <c r="I166" s="3407"/>
      <c r="J166" s="3407"/>
      <c r="K166" s="3407"/>
      <c r="L166" s="3407"/>
      <c r="M166" s="3407"/>
      <c r="N166" s="3399"/>
      <c r="O166" s="3400"/>
      <c r="P166" s="3401"/>
      <c r="Q166" s="3402"/>
      <c r="R166" s="3402"/>
      <c r="DE166" s="823"/>
    </row>
    <row r="167" spans="1:111" s="771" customFormat="1" ht="12" customHeight="1" x14ac:dyDescent="0.15">
      <c r="A167" s="3433"/>
      <c r="B167" s="1989"/>
      <c r="C167" s="3406"/>
      <c r="D167" s="3406"/>
      <c r="E167" s="3406"/>
      <c r="F167" s="1994"/>
      <c r="G167" s="3407"/>
      <c r="H167" s="3407"/>
      <c r="I167" s="3407"/>
      <c r="J167" s="3407"/>
      <c r="K167" s="3407"/>
      <c r="L167" s="3407"/>
      <c r="M167" s="3407"/>
      <c r="N167" s="3399"/>
      <c r="O167" s="3400"/>
      <c r="P167" s="3401"/>
      <c r="Q167" s="3402"/>
      <c r="R167" s="3402"/>
      <c r="DE167" s="823"/>
      <c r="DG167" s="772"/>
    </row>
    <row r="168" spans="1:111" s="771" customFormat="1" ht="12" customHeight="1" x14ac:dyDescent="0.15">
      <c r="A168" s="3433"/>
      <c r="B168" s="1989"/>
      <c r="C168" s="3406"/>
      <c r="D168" s="3406"/>
      <c r="E168" s="3406"/>
      <c r="F168" s="1994"/>
      <c r="G168" s="3407"/>
      <c r="H168" s="3407"/>
      <c r="I168" s="3407"/>
      <c r="J168" s="3407"/>
      <c r="K168" s="3407"/>
      <c r="L168" s="3407"/>
      <c r="M168" s="3407"/>
      <c r="N168" s="3399"/>
      <c r="O168" s="3400"/>
      <c r="P168" s="3401"/>
      <c r="Q168" s="3402"/>
      <c r="R168" s="3402"/>
      <c r="DE168" s="823"/>
    </row>
    <row r="169" spans="1:111" s="771" customFormat="1" ht="12" customHeight="1" x14ac:dyDescent="0.15">
      <c r="A169" s="3433"/>
      <c r="B169" s="1989"/>
      <c r="C169" s="3406"/>
      <c r="D169" s="3406"/>
      <c r="E169" s="3406"/>
      <c r="F169" s="1994"/>
      <c r="G169" s="3407"/>
      <c r="H169" s="3407"/>
      <c r="I169" s="3407"/>
      <c r="J169" s="3407"/>
      <c r="K169" s="3407"/>
      <c r="L169" s="3407"/>
      <c r="M169" s="3407"/>
      <c r="N169" s="3399"/>
      <c r="O169" s="3400"/>
      <c r="P169" s="3401"/>
      <c r="Q169" s="3402"/>
      <c r="R169" s="3402"/>
      <c r="DE169" s="823"/>
      <c r="DG169" s="772"/>
    </row>
    <row r="170" spans="1:111" s="771" customFormat="1" ht="12" customHeight="1" x14ac:dyDescent="0.15">
      <c r="A170" s="3433"/>
      <c r="B170" s="1989"/>
      <c r="C170" s="3406"/>
      <c r="D170" s="3406"/>
      <c r="E170" s="3406"/>
      <c r="F170" s="1994"/>
      <c r="G170" s="3407"/>
      <c r="H170" s="3407"/>
      <c r="I170" s="3407"/>
      <c r="J170" s="3407"/>
      <c r="K170" s="3407"/>
      <c r="L170" s="3407"/>
      <c r="M170" s="3407"/>
      <c r="N170" s="3399"/>
      <c r="O170" s="3400"/>
      <c r="P170" s="3401"/>
      <c r="Q170" s="3402"/>
      <c r="R170" s="3402"/>
      <c r="DE170" s="823"/>
    </row>
    <row r="171" spans="1:111" s="771" customFormat="1" ht="12" customHeight="1" x14ac:dyDescent="0.15">
      <c r="A171" s="3433"/>
      <c r="B171" s="1989"/>
      <c r="C171" s="3406"/>
      <c r="D171" s="3406"/>
      <c r="E171" s="3406"/>
      <c r="F171" s="1994"/>
      <c r="G171" s="3407"/>
      <c r="H171" s="3407"/>
      <c r="I171" s="3407"/>
      <c r="J171" s="3407"/>
      <c r="K171" s="3407"/>
      <c r="L171" s="3407"/>
      <c r="M171" s="3407"/>
      <c r="N171" s="3399"/>
      <c r="O171" s="3400"/>
      <c r="P171" s="3401"/>
      <c r="Q171" s="3402"/>
      <c r="R171" s="3402"/>
      <c r="DE171" s="823"/>
      <c r="DG171" s="772"/>
    </row>
    <row r="172" spans="1:111" s="771" customFormat="1" ht="12" customHeight="1" x14ac:dyDescent="0.15">
      <c r="A172" s="3433"/>
      <c r="B172" s="1989"/>
      <c r="C172" s="3406"/>
      <c r="D172" s="3406"/>
      <c r="E172" s="3406"/>
      <c r="F172" s="1994"/>
      <c r="G172" s="3407"/>
      <c r="H172" s="3407"/>
      <c r="I172" s="3407"/>
      <c r="J172" s="3407"/>
      <c r="K172" s="3407"/>
      <c r="L172" s="3407"/>
      <c r="M172" s="3407"/>
      <c r="N172" s="3399"/>
      <c r="O172" s="3400"/>
      <c r="P172" s="3401"/>
      <c r="Q172" s="3402"/>
      <c r="R172" s="3402"/>
      <c r="DE172" s="823"/>
    </row>
    <row r="173" spans="1:111" s="771" customFormat="1" ht="12" customHeight="1" x14ac:dyDescent="0.15">
      <c r="A173" s="3433"/>
      <c r="B173" s="1989"/>
      <c r="C173" s="3406"/>
      <c r="D173" s="3406"/>
      <c r="E173" s="3406"/>
      <c r="F173" s="1994"/>
      <c r="G173" s="3407"/>
      <c r="H173" s="3407"/>
      <c r="I173" s="3407"/>
      <c r="J173" s="3407"/>
      <c r="K173" s="3407"/>
      <c r="L173" s="3407"/>
      <c r="M173" s="3407"/>
      <c r="N173" s="3399"/>
      <c r="O173" s="3400"/>
      <c r="P173" s="3401"/>
      <c r="Q173" s="3402"/>
      <c r="R173" s="3402"/>
      <c r="DE173" s="823"/>
      <c r="DG173" s="772"/>
    </row>
    <row r="174" spans="1:111" s="771" customFormat="1" ht="12" customHeight="1" x14ac:dyDescent="0.15">
      <c r="A174" s="3433"/>
      <c r="B174" s="1989"/>
      <c r="C174" s="3406"/>
      <c r="D174" s="3406"/>
      <c r="E174" s="3406"/>
      <c r="F174" s="1994"/>
      <c r="G174" s="3407"/>
      <c r="H174" s="3407"/>
      <c r="I174" s="3407"/>
      <c r="J174" s="3407"/>
      <c r="K174" s="3407"/>
      <c r="L174" s="3407"/>
      <c r="M174" s="3407"/>
      <c r="N174" s="3399"/>
      <c r="O174" s="3400"/>
      <c r="P174" s="3401"/>
      <c r="Q174" s="3402"/>
      <c r="R174" s="3402"/>
      <c r="DE174" s="823"/>
    </row>
    <row r="175" spans="1:111" s="771" customFormat="1" ht="12" customHeight="1" x14ac:dyDescent="0.15">
      <c r="A175" s="3433"/>
      <c r="B175" s="1989"/>
      <c r="C175" s="3406"/>
      <c r="D175" s="3406"/>
      <c r="E175" s="3406"/>
      <c r="F175" s="1994"/>
      <c r="G175" s="3407"/>
      <c r="H175" s="3407"/>
      <c r="I175" s="3407"/>
      <c r="J175" s="3407"/>
      <c r="K175" s="3407"/>
      <c r="L175" s="3407"/>
      <c r="M175" s="3407"/>
      <c r="N175" s="3399"/>
      <c r="O175" s="3400"/>
      <c r="P175" s="3401"/>
      <c r="Q175" s="3402"/>
      <c r="R175" s="3402"/>
      <c r="DE175" s="823"/>
      <c r="DG175" s="772"/>
    </row>
    <row r="176" spans="1:111" s="771" customFormat="1" ht="12" customHeight="1" x14ac:dyDescent="0.15">
      <c r="A176" s="3433"/>
      <c r="B176" s="1989"/>
      <c r="C176" s="3406"/>
      <c r="D176" s="3406"/>
      <c r="E176" s="3406"/>
      <c r="F176" s="1994"/>
      <c r="G176" s="3407"/>
      <c r="H176" s="3407"/>
      <c r="I176" s="3407"/>
      <c r="J176" s="3407"/>
      <c r="K176" s="3407"/>
      <c r="L176" s="3407"/>
      <c r="M176" s="3407"/>
      <c r="N176" s="3399"/>
      <c r="O176" s="3400"/>
      <c r="P176" s="3401"/>
      <c r="Q176" s="3402"/>
      <c r="R176" s="3402"/>
      <c r="DE176" s="823"/>
    </row>
    <row r="177" spans="1:111" s="771" customFormat="1" ht="12" customHeight="1" x14ac:dyDescent="0.15">
      <c r="A177" s="3433"/>
      <c r="B177" s="1989"/>
      <c r="C177" s="3406"/>
      <c r="D177" s="3406"/>
      <c r="E177" s="3406"/>
      <c r="F177" s="1994"/>
      <c r="G177" s="3407"/>
      <c r="H177" s="3407"/>
      <c r="I177" s="3407"/>
      <c r="J177" s="3407"/>
      <c r="K177" s="3407"/>
      <c r="L177" s="3407"/>
      <c r="M177" s="3407"/>
      <c r="N177" s="3399"/>
      <c r="O177" s="3400"/>
      <c r="P177" s="3401"/>
      <c r="Q177" s="3402"/>
      <c r="R177" s="3402"/>
      <c r="DE177" s="823"/>
      <c r="DG177" s="772"/>
    </row>
    <row r="178" spans="1:111" s="771" customFormat="1" ht="12" customHeight="1" x14ac:dyDescent="0.15">
      <c r="A178" s="3433"/>
      <c r="B178" s="1989"/>
      <c r="C178" s="3406"/>
      <c r="D178" s="3406"/>
      <c r="E178" s="3406"/>
      <c r="F178" s="1994"/>
      <c r="G178" s="3407"/>
      <c r="H178" s="3407"/>
      <c r="I178" s="3407"/>
      <c r="J178" s="3407"/>
      <c r="K178" s="3407"/>
      <c r="L178" s="3407"/>
      <c r="M178" s="3407"/>
      <c r="N178" s="3399"/>
      <c r="O178" s="3400"/>
      <c r="P178" s="3401"/>
      <c r="Q178" s="3402"/>
      <c r="R178" s="3402"/>
      <c r="DE178" s="823"/>
    </row>
    <row r="179" spans="1:111" s="771" customFormat="1" ht="12" customHeight="1" x14ac:dyDescent="0.15">
      <c r="A179" s="3433"/>
      <c r="B179" s="1989"/>
      <c r="C179" s="3406"/>
      <c r="D179" s="3406"/>
      <c r="E179" s="3406"/>
      <c r="F179" s="1994"/>
      <c r="G179" s="3407"/>
      <c r="H179" s="3407"/>
      <c r="I179" s="3407"/>
      <c r="J179" s="3407"/>
      <c r="K179" s="3407"/>
      <c r="L179" s="3407"/>
      <c r="M179" s="3407"/>
      <c r="N179" s="3399"/>
      <c r="O179" s="3400"/>
      <c r="P179" s="3401"/>
      <c r="Q179" s="3402"/>
      <c r="R179" s="3402"/>
      <c r="DE179" s="823"/>
      <c r="DG179" s="772"/>
    </row>
    <row r="180" spans="1:111" s="771" customFormat="1" ht="12" customHeight="1" x14ac:dyDescent="0.15">
      <c r="A180" s="3433"/>
      <c r="B180" s="1989"/>
      <c r="C180" s="3406"/>
      <c r="D180" s="3406"/>
      <c r="E180" s="3406"/>
      <c r="F180" s="1994"/>
      <c r="G180" s="3407"/>
      <c r="H180" s="3407"/>
      <c r="I180" s="3407"/>
      <c r="J180" s="3407"/>
      <c r="K180" s="3407"/>
      <c r="L180" s="3407"/>
      <c r="M180" s="3407"/>
      <c r="N180" s="3399"/>
      <c r="O180" s="3400"/>
      <c r="P180" s="3401"/>
      <c r="Q180" s="3402"/>
      <c r="R180" s="3402"/>
      <c r="DE180" s="823"/>
    </row>
    <row r="181" spans="1:111" s="771" customFormat="1" ht="12" customHeight="1" x14ac:dyDescent="0.15">
      <c r="A181" s="3433"/>
      <c r="B181" s="1989"/>
      <c r="C181" s="3406"/>
      <c r="D181" s="3406"/>
      <c r="E181" s="3406"/>
      <c r="F181" s="1994"/>
      <c r="G181" s="3407"/>
      <c r="H181" s="3407"/>
      <c r="I181" s="3407"/>
      <c r="J181" s="3407"/>
      <c r="K181" s="3407"/>
      <c r="L181" s="3407"/>
      <c r="M181" s="3407"/>
      <c r="N181" s="3399"/>
      <c r="O181" s="3400"/>
      <c r="P181" s="3401"/>
      <c r="Q181" s="3402"/>
      <c r="R181" s="3402"/>
      <c r="DE181" s="823"/>
      <c r="DG181" s="772"/>
    </row>
    <row r="182" spans="1:111" s="771" customFormat="1" ht="12" customHeight="1" x14ac:dyDescent="0.15">
      <c r="A182" s="3433"/>
      <c r="B182" s="1989"/>
      <c r="C182" s="3406"/>
      <c r="D182" s="3406"/>
      <c r="E182" s="3406"/>
      <c r="F182" s="1994"/>
      <c r="G182" s="3407"/>
      <c r="H182" s="3407"/>
      <c r="I182" s="3407"/>
      <c r="J182" s="3407"/>
      <c r="K182" s="3407"/>
      <c r="L182" s="3407"/>
      <c r="M182" s="3407"/>
      <c r="N182" s="3399"/>
      <c r="O182" s="3400"/>
      <c r="P182" s="3401"/>
      <c r="Q182" s="3402"/>
      <c r="R182" s="3402"/>
      <c r="DE182" s="823"/>
    </row>
    <row r="183" spans="1:111" s="771" customFormat="1" ht="12" customHeight="1" x14ac:dyDescent="0.15">
      <c r="A183" s="3433"/>
      <c r="B183" s="1989"/>
      <c r="C183" s="3406"/>
      <c r="D183" s="3406"/>
      <c r="E183" s="3406"/>
      <c r="F183" s="1994"/>
      <c r="G183" s="3407"/>
      <c r="H183" s="3407"/>
      <c r="I183" s="3407"/>
      <c r="J183" s="3407"/>
      <c r="K183" s="3407"/>
      <c r="L183" s="3407"/>
      <c r="M183" s="3407"/>
      <c r="N183" s="3399"/>
      <c r="O183" s="3400"/>
      <c r="P183" s="3401"/>
      <c r="Q183" s="3402"/>
      <c r="R183" s="3402"/>
      <c r="DE183" s="823"/>
      <c r="DG183" s="772"/>
    </row>
    <row r="184" spans="1:111" s="771" customFormat="1" ht="12" customHeight="1" x14ac:dyDescent="0.15">
      <c r="A184" s="3433"/>
      <c r="B184" s="1989"/>
      <c r="C184" s="3406"/>
      <c r="D184" s="3406"/>
      <c r="E184" s="3406"/>
      <c r="F184" s="1994"/>
      <c r="G184" s="3407"/>
      <c r="H184" s="3407"/>
      <c r="I184" s="3407"/>
      <c r="J184" s="3407"/>
      <c r="K184" s="3407"/>
      <c r="L184" s="3407"/>
      <c r="M184" s="3407"/>
      <c r="N184" s="3399"/>
      <c r="O184" s="3400"/>
      <c r="P184" s="3401"/>
      <c r="Q184" s="3402"/>
      <c r="R184" s="3402"/>
      <c r="DE184" s="823"/>
    </row>
    <row r="185" spans="1:111" s="771" customFormat="1" ht="12" customHeight="1" x14ac:dyDescent="0.15">
      <c r="A185" s="3433"/>
      <c r="B185" s="1989"/>
      <c r="C185" s="3406"/>
      <c r="D185" s="3406"/>
      <c r="E185" s="3406"/>
      <c r="F185" s="1994"/>
      <c r="G185" s="3407"/>
      <c r="H185" s="3407"/>
      <c r="I185" s="3407"/>
      <c r="J185" s="3407"/>
      <c r="K185" s="3407"/>
      <c r="L185" s="3407"/>
      <c r="M185" s="3407"/>
      <c r="N185" s="3399"/>
      <c r="O185" s="3400"/>
      <c r="P185" s="3401"/>
      <c r="Q185" s="3402"/>
      <c r="R185" s="3402"/>
      <c r="DE185" s="823"/>
      <c r="DG185" s="772"/>
    </row>
    <row r="186" spans="1:111" s="771" customFormat="1" ht="12" customHeight="1" x14ac:dyDescent="0.15">
      <c r="A186" s="3433"/>
      <c r="B186" s="1989"/>
      <c r="C186" s="3406"/>
      <c r="D186" s="3406"/>
      <c r="E186" s="3406"/>
      <c r="F186" s="1994"/>
      <c r="G186" s="3407"/>
      <c r="H186" s="3407"/>
      <c r="I186" s="3407"/>
      <c r="J186" s="3407"/>
      <c r="K186" s="3407"/>
      <c r="L186" s="3407"/>
      <c r="M186" s="3407"/>
      <c r="N186" s="3399"/>
      <c r="O186" s="3400"/>
      <c r="P186" s="3401"/>
      <c r="Q186" s="3402"/>
      <c r="R186" s="3402"/>
      <c r="DE186" s="823"/>
    </row>
    <row r="187" spans="1:111" s="771" customFormat="1" ht="12" customHeight="1" x14ac:dyDescent="0.15">
      <c r="A187" s="3433"/>
      <c r="B187" s="1989"/>
      <c r="C187" s="3406"/>
      <c r="D187" s="3406"/>
      <c r="E187" s="3406"/>
      <c r="F187" s="1994"/>
      <c r="G187" s="3407"/>
      <c r="H187" s="3407"/>
      <c r="I187" s="3407"/>
      <c r="J187" s="3407"/>
      <c r="K187" s="3407"/>
      <c r="L187" s="3407"/>
      <c r="M187" s="3407"/>
      <c r="N187" s="3399"/>
      <c r="O187" s="3400"/>
      <c r="P187" s="3401"/>
      <c r="Q187" s="3402"/>
      <c r="R187" s="3402"/>
      <c r="DE187" s="823"/>
      <c r="DG187" s="772"/>
    </row>
    <row r="188" spans="1:111" s="771" customFormat="1" ht="12" customHeight="1" x14ac:dyDescent="0.15">
      <c r="A188" s="3433"/>
      <c r="B188" s="1989"/>
      <c r="C188" s="3406"/>
      <c r="D188" s="3406"/>
      <c r="E188" s="3406"/>
      <c r="F188" s="1994"/>
      <c r="G188" s="3407"/>
      <c r="H188" s="3407"/>
      <c r="I188" s="3407"/>
      <c r="J188" s="3407"/>
      <c r="K188" s="3407"/>
      <c r="L188" s="3407"/>
      <c r="M188" s="3407"/>
      <c r="N188" s="3399"/>
      <c r="O188" s="3400"/>
      <c r="P188" s="3401"/>
      <c r="Q188" s="3402"/>
      <c r="R188" s="3402"/>
      <c r="DE188" s="823"/>
    </row>
    <row r="189" spans="1:111" s="771" customFormat="1" ht="12" customHeight="1" x14ac:dyDescent="0.15">
      <c r="A189" s="3433"/>
      <c r="B189" s="1989"/>
      <c r="C189" s="3406"/>
      <c r="D189" s="3406"/>
      <c r="E189" s="3406"/>
      <c r="F189" s="1994"/>
      <c r="G189" s="3407"/>
      <c r="H189" s="3407"/>
      <c r="I189" s="3407"/>
      <c r="J189" s="3407"/>
      <c r="K189" s="3407"/>
      <c r="L189" s="3407"/>
      <c r="M189" s="3407"/>
      <c r="N189" s="3399"/>
      <c r="O189" s="3400"/>
      <c r="P189" s="3401"/>
      <c r="Q189" s="3402"/>
      <c r="R189" s="3402"/>
      <c r="DE189" s="823"/>
      <c r="DG189" s="772"/>
    </row>
    <row r="190" spans="1:111" s="771" customFormat="1" ht="12" customHeight="1" x14ac:dyDescent="0.15">
      <c r="A190" s="3433"/>
      <c r="B190" s="1989"/>
      <c r="C190" s="3406"/>
      <c r="D190" s="3406"/>
      <c r="E190" s="3406"/>
      <c r="F190" s="1994"/>
      <c r="G190" s="3407"/>
      <c r="H190" s="3407"/>
      <c r="I190" s="3407"/>
      <c r="J190" s="3407"/>
      <c r="K190" s="3407"/>
      <c r="L190" s="3407"/>
      <c r="M190" s="3407"/>
      <c r="N190" s="3399"/>
      <c r="O190" s="3400"/>
      <c r="P190" s="3401"/>
      <c r="Q190" s="3402"/>
      <c r="R190" s="3402"/>
      <c r="DE190" s="823"/>
    </row>
    <row r="191" spans="1:111" s="771" customFormat="1" ht="12" customHeight="1" x14ac:dyDescent="0.15">
      <c r="A191" s="3433"/>
      <c r="B191" s="1989"/>
      <c r="C191" s="3406"/>
      <c r="D191" s="3406"/>
      <c r="E191" s="3406"/>
      <c r="F191" s="1994"/>
      <c r="G191" s="3407"/>
      <c r="H191" s="3407"/>
      <c r="I191" s="3407"/>
      <c r="J191" s="3407"/>
      <c r="K191" s="3407"/>
      <c r="L191" s="3407"/>
      <c r="M191" s="3407"/>
      <c r="N191" s="3399"/>
      <c r="O191" s="3400"/>
      <c r="P191" s="3401"/>
      <c r="Q191" s="3402"/>
      <c r="R191" s="3402"/>
      <c r="DE191" s="823"/>
      <c r="DG191" s="772"/>
    </row>
    <row r="192" spans="1:111" s="771" customFormat="1" ht="12" customHeight="1" x14ac:dyDescent="0.15">
      <c r="A192" s="3433"/>
      <c r="B192" s="1989"/>
      <c r="C192" s="3406"/>
      <c r="D192" s="3406"/>
      <c r="E192" s="3406"/>
      <c r="F192" s="1994"/>
      <c r="G192" s="3407"/>
      <c r="H192" s="3407"/>
      <c r="I192" s="3407"/>
      <c r="J192" s="3407"/>
      <c r="K192" s="3407"/>
      <c r="L192" s="3407"/>
      <c r="M192" s="3407"/>
      <c r="N192" s="3399"/>
      <c r="O192" s="3400"/>
      <c r="P192" s="3401"/>
      <c r="Q192" s="3402"/>
      <c r="R192" s="3402"/>
      <c r="DE192" s="823"/>
    </row>
    <row r="193" spans="1:111" s="771" customFormat="1" ht="12" customHeight="1" x14ac:dyDescent="0.15">
      <c r="A193" s="3433"/>
      <c r="B193" s="1989"/>
      <c r="C193" s="3406"/>
      <c r="D193" s="3406"/>
      <c r="E193" s="3406"/>
      <c r="F193" s="1994"/>
      <c r="G193" s="3407"/>
      <c r="H193" s="3407"/>
      <c r="I193" s="3407"/>
      <c r="J193" s="3407"/>
      <c r="K193" s="3407"/>
      <c r="L193" s="3407"/>
      <c r="M193" s="3407"/>
      <c r="N193" s="3399"/>
      <c r="O193" s="3400"/>
      <c r="P193" s="3401"/>
      <c r="Q193" s="3402"/>
      <c r="R193" s="3402"/>
      <c r="DE193" s="823"/>
      <c r="DG193" s="772"/>
    </row>
    <row r="194" spans="1:111" s="771" customFormat="1" ht="12" customHeight="1" x14ac:dyDescent="0.15">
      <c r="A194" s="3433"/>
      <c r="B194" s="1989"/>
      <c r="C194" s="3406"/>
      <c r="D194" s="3406"/>
      <c r="E194" s="3406"/>
      <c r="F194" s="1994"/>
      <c r="G194" s="3407"/>
      <c r="H194" s="3407"/>
      <c r="I194" s="3407"/>
      <c r="J194" s="3407"/>
      <c r="K194" s="3407"/>
      <c r="L194" s="3407"/>
      <c r="M194" s="3407"/>
      <c r="N194" s="3399"/>
      <c r="O194" s="3400"/>
      <c r="P194" s="3401"/>
      <c r="Q194" s="3402"/>
      <c r="R194" s="3402"/>
      <c r="DE194" s="823"/>
    </row>
    <row r="195" spans="1:111" s="771" customFormat="1" ht="12" customHeight="1" x14ac:dyDescent="0.15">
      <c r="A195" s="3433"/>
      <c r="B195" s="1989"/>
      <c r="C195" s="3406"/>
      <c r="D195" s="3406"/>
      <c r="E195" s="3406"/>
      <c r="F195" s="1994"/>
      <c r="G195" s="3407"/>
      <c r="H195" s="3407"/>
      <c r="I195" s="3407"/>
      <c r="J195" s="3407"/>
      <c r="K195" s="3407"/>
      <c r="L195" s="3407"/>
      <c r="M195" s="3407"/>
      <c r="N195" s="3399"/>
      <c r="O195" s="3400"/>
      <c r="P195" s="3401"/>
      <c r="Q195" s="3402"/>
      <c r="R195" s="3402"/>
      <c r="DE195" s="823"/>
      <c r="DG195" s="772"/>
    </row>
    <row r="196" spans="1:111" s="771" customFormat="1" ht="12" customHeight="1" x14ac:dyDescent="0.15">
      <c r="A196" s="3433"/>
      <c r="B196" s="1989"/>
      <c r="C196" s="3406"/>
      <c r="D196" s="3406"/>
      <c r="E196" s="3406"/>
      <c r="F196" s="1994"/>
      <c r="G196" s="3407"/>
      <c r="H196" s="3407"/>
      <c r="I196" s="3407"/>
      <c r="J196" s="3407"/>
      <c r="K196" s="3407"/>
      <c r="L196" s="3407"/>
      <c r="M196" s="3407"/>
      <c r="N196" s="3399"/>
      <c r="O196" s="3400"/>
      <c r="P196" s="3401"/>
      <c r="Q196" s="3402"/>
      <c r="R196" s="3402"/>
      <c r="DE196" s="823"/>
    </row>
    <row r="197" spans="1:111" s="771" customFormat="1" ht="12" customHeight="1" x14ac:dyDescent="0.15">
      <c r="A197" s="3433"/>
      <c r="B197" s="1989"/>
      <c r="C197" s="3406"/>
      <c r="D197" s="3406"/>
      <c r="E197" s="3406"/>
      <c r="F197" s="1994"/>
      <c r="G197" s="3407"/>
      <c r="H197" s="3407"/>
      <c r="I197" s="3407"/>
      <c r="J197" s="3407"/>
      <c r="K197" s="3407"/>
      <c r="L197" s="3407"/>
      <c r="M197" s="3407"/>
      <c r="N197" s="3399"/>
      <c r="O197" s="3400"/>
      <c r="P197" s="3401"/>
      <c r="Q197" s="3402"/>
      <c r="R197" s="3402"/>
      <c r="DE197" s="823"/>
      <c r="DG197" s="772"/>
    </row>
    <row r="198" spans="1:111" s="771" customFormat="1" ht="12" customHeight="1" x14ac:dyDescent="0.15">
      <c r="A198" s="3433"/>
      <c r="B198" s="1989"/>
      <c r="C198" s="3406"/>
      <c r="D198" s="3406"/>
      <c r="E198" s="3406"/>
      <c r="F198" s="1994"/>
      <c r="G198" s="3407"/>
      <c r="H198" s="3407"/>
      <c r="I198" s="3407"/>
      <c r="J198" s="3407"/>
      <c r="K198" s="3407"/>
      <c r="L198" s="3407"/>
      <c r="M198" s="3407"/>
      <c r="N198" s="3399"/>
      <c r="O198" s="3400"/>
      <c r="P198" s="3401"/>
      <c r="Q198" s="3402"/>
      <c r="R198" s="3402"/>
      <c r="DE198" s="823"/>
    </row>
    <row r="199" spans="1:111" s="771" customFormat="1" ht="12" customHeight="1" x14ac:dyDescent="0.15">
      <c r="A199" s="3433"/>
      <c r="B199" s="1989"/>
      <c r="C199" s="3406"/>
      <c r="D199" s="3406"/>
      <c r="E199" s="3406"/>
      <c r="F199" s="1994"/>
      <c r="G199" s="3407"/>
      <c r="H199" s="3407"/>
      <c r="I199" s="3407"/>
      <c r="J199" s="3407"/>
      <c r="K199" s="3407"/>
      <c r="L199" s="3407"/>
      <c r="M199" s="3407"/>
      <c r="N199" s="3399"/>
      <c r="O199" s="3400"/>
      <c r="P199" s="3401"/>
      <c r="Q199" s="3402"/>
      <c r="R199" s="3402"/>
      <c r="DE199" s="823"/>
      <c r="DG199" s="772"/>
    </row>
    <row r="200" spans="1:111" s="771" customFormat="1" ht="12" customHeight="1" x14ac:dyDescent="0.15">
      <c r="A200" s="3433"/>
      <c r="B200" s="1989"/>
      <c r="C200" s="3406"/>
      <c r="D200" s="3406"/>
      <c r="E200" s="3406"/>
      <c r="F200" s="1994"/>
      <c r="G200" s="3407"/>
      <c r="H200" s="3407"/>
      <c r="I200" s="3407"/>
      <c r="J200" s="3407"/>
      <c r="K200" s="3407"/>
      <c r="L200" s="3407"/>
      <c r="M200" s="3407"/>
      <c r="N200" s="3399"/>
      <c r="O200" s="3400"/>
      <c r="P200" s="3401"/>
      <c r="Q200" s="3402"/>
      <c r="R200" s="3402"/>
      <c r="DE200" s="823"/>
    </row>
    <row r="201" spans="1:111" s="771" customFormat="1" ht="12" customHeight="1" x14ac:dyDescent="0.15">
      <c r="A201" s="3433"/>
      <c r="B201" s="1989"/>
      <c r="C201" s="3406"/>
      <c r="D201" s="3406"/>
      <c r="E201" s="3406"/>
      <c r="F201" s="1994"/>
      <c r="G201" s="3407"/>
      <c r="H201" s="3407"/>
      <c r="I201" s="3407"/>
      <c r="J201" s="3407"/>
      <c r="K201" s="3407"/>
      <c r="L201" s="3407"/>
      <c r="M201" s="3407"/>
      <c r="N201" s="3399"/>
      <c r="O201" s="3400"/>
      <c r="P201" s="3401"/>
      <c r="Q201" s="3402"/>
      <c r="R201" s="3402"/>
      <c r="DE201" s="823"/>
      <c r="DG201" s="772"/>
    </row>
    <row r="202" spans="1:111" s="771" customFormat="1" ht="12" customHeight="1" x14ac:dyDescent="0.15">
      <c r="A202" s="3433"/>
      <c r="B202" s="1989"/>
      <c r="C202" s="3406"/>
      <c r="D202" s="3406"/>
      <c r="E202" s="3406"/>
      <c r="F202" s="1994"/>
      <c r="G202" s="3407"/>
      <c r="H202" s="3407"/>
      <c r="I202" s="3407"/>
      <c r="J202" s="3407"/>
      <c r="K202" s="3407"/>
      <c r="L202" s="3407"/>
      <c r="M202" s="3407"/>
      <c r="N202" s="3399"/>
      <c r="O202" s="3400"/>
      <c r="P202" s="3401"/>
      <c r="Q202" s="3402"/>
      <c r="R202" s="3402"/>
      <c r="DE202" s="823"/>
    </row>
    <row r="203" spans="1:111" s="771" customFormat="1" ht="12" customHeight="1" x14ac:dyDescent="0.15">
      <c r="A203" s="3433"/>
      <c r="B203" s="1989"/>
      <c r="C203" s="3406"/>
      <c r="D203" s="3406"/>
      <c r="E203" s="3406"/>
      <c r="F203" s="1994"/>
      <c r="G203" s="3407"/>
      <c r="H203" s="3407"/>
      <c r="I203" s="3407"/>
      <c r="J203" s="3407"/>
      <c r="K203" s="3407"/>
      <c r="L203" s="3407"/>
      <c r="M203" s="3407"/>
      <c r="N203" s="3399"/>
      <c r="O203" s="3400"/>
      <c r="P203" s="3401"/>
      <c r="Q203" s="3402"/>
      <c r="R203" s="3402"/>
      <c r="DE203" s="823"/>
      <c r="DG203" s="772"/>
    </row>
    <row r="204" spans="1:111" s="771" customFormat="1" ht="12" customHeight="1" x14ac:dyDescent="0.15">
      <c r="A204" s="3433"/>
      <c r="B204" s="1989"/>
      <c r="C204" s="3406"/>
      <c r="D204" s="3406"/>
      <c r="E204" s="3406"/>
      <c r="F204" s="1994"/>
      <c r="G204" s="3407"/>
      <c r="H204" s="3407"/>
      <c r="I204" s="3407"/>
      <c r="J204" s="3407"/>
      <c r="K204" s="3407"/>
      <c r="L204" s="3407"/>
      <c r="M204" s="3407"/>
      <c r="N204" s="3399"/>
      <c r="O204" s="3400"/>
      <c r="P204" s="3401"/>
      <c r="Q204" s="3402"/>
      <c r="R204" s="3402"/>
      <c r="DE204" s="823"/>
    </row>
    <row r="205" spans="1:111" s="771" customFormat="1" ht="12" customHeight="1" x14ac:dyDescent="0.15">
      <c r="A205" s="3433"/>
      <c r="B205" s="1989"/>
      <c r="C205" s="3406"/>
      <c r="D205" s="3406"/>
      <c r="E205" s="3406"/>
      <c r="F205" s="1994"/>
      <c r="G205" s="3407"/>
      <c r="H205" s="3407"/>
      <c r="I205" s="3407"/>
      <c r="J205" s="3407"/>
      <c r="K205" s="3407"/>
      <c r="L205" s="3407"/>
      <c r="M205" s="3407"/>
      <c r="N205" s="3399"/>
      <c r="O205" s="3400"/>
      <c r="P205" s="3401"/>
      <c r="Q205" s="3402"/>
      <c r="R205" s="3402"/>
      <c r="DE205" s="823"/>
      <c r="DG205" s="772"/>
    </row>
    <row r="206" spans="1:111" s="771" customFormat="1" ht="12" customHeight="1" x14ac:dyDescent="0.15">
      <c r="A206" s="3433"/>
      <c r="B206" s="1989"/>
      <c r="C206" s="3406"/>
      <c r="D206" s="3406"/>
      <c r="E206" s="3406"/>
      <c r="F206" s="1994"/>
      <c r="G206" s="3407"/>
      <c r="H206" s="3407"/>
      <c r="I206" s="3407"/>
      <c r="J206" s="3407"/>
      <c r="K206" s="3407"/>
      <c r="L206" s="3407"/>
      <c r="M206" s="3407"/>
      <c r="N206" s="3399"/>
      <c r="O206" s="3400"/>
      <c r="P206" s="3401"/>
      <c r="Q206" s="3402"/>
      <c r="R206" s="3402"/>
      <c r="DE206" s="823"/>
    </row>
    <row r="207" spans="1:111" s="771" customFormat="1" ht="12" customHeight="1" x14ac:dyDescent="0.15">
      <c r="A207" s="3433"/>
      <c r="B207" s="1991"/>
      <c r="C207" s="3483"/>
      <c r="D207" s="3483"/>
      <c r="E207" s="3483"/>
      <c r="F207" s="1995"/>
      <c r="G207" s="3447"/>
      <c r="H207" s="3447"/>
      <c r="I207" s="3447"/>
      <c r="J207" s="3447"/>
      <c r="K207" s="3447"/>
      <c r="L207" s="3447"/>
      <c r="M207" s="3447"/>
      <c r="N207" s="3403"/>
      <c r="O207" s="3404"/>
      <c r="P207" s="3405"/>
      <c r="Q207" s="3448"/>
      <c r="R207" s="3448"/>
      <c r="DE207" s="823"/>
      <c r="DG207" s="772"/>
    </row>
    <row r="208" spans="1:111" s="771" customFormat="1" ht="6" customHeight="1" x14ac:dyDescent="0.15">
      <c r="A208" s="797"/>
      <c r="B208" s="1733"/>
      <c r="C208" s="3446"/>
      <c r="D208" s="3446"/>
      <c r="E208" s="3446"/>
      <c r="F208" s="1733"/>
      <c r="G208" s="3446"/>
      <c r="H208" s="3446"/>
      <c r="I208" s="3446"/>
      <c r="J208" s="3446"/>
      <c r="K208" s="3446"/>
      <c r="L208" s="3446"/>
      <c r="M208" s="3446"/>
      <c r="N208" s="1733"/>
      <c r="O208" s="1733"/>
      <c r="P208" s="1733"/>
      <c r="Q208" s="3438"/>
      <c r="R208" s="3438"/>
      <c r="DE208" s="823"/>
    </row>
    <row r="209" spans="1:111" s="771" customFormat="1" ht="12" customHeight="1" x14ac:dyDescent="0.15">
      <c r="A209" s="3421">
        <v>3</v>
      </c>
      <c r="B209" s="3393" t="s">
        <v>1232</v>
      </c>
      <c r="C209" s="3394"/>
      <c r="D209" s="3394"/>
      <c r="E209" s="3394"/>
      <c r="F209" s="3394"/>
      <c r="G209" s="3394"/>
      <c r="H209" s="3394"/>
      <c r="I209" s="3394"/>
      <c r="J209" s="3394"/>
      <c r="K209" s="3394"/>
      <c r="L209" s="3394"/>
      <c r="M209" s="3394"/>
      <c r="N209" s="3394"/>
      <c r="O209" s="3395"/>
      <c r="P209" s="3420"/>
      <c r="Q209" s="3434" t="s">
        <v>1231</v>
      </c>
      <c r="R209" s="3435"/>
      <c r="DE209" s="823"/>
      <c r="DG209" s="772"/>
    </row>
    <row r="210" spans="1:111" s="771" customFormat="1" ht="12" customHeight="1" x14ac:dyDescent="0.15">
      <c r="A210" s="3475"/>
      <c r="B210" s="3436" t="s">
        <v>1230</v>
      </c>
      <c r="C210" s="3396"/>
      <c r="D210" s="3396"/>
      <c r="E210" s="3393" t="s">
        <v>1229</v>
      </c>
      <c r="F210" s="3417"/>
      <c r="G210" s="3393" t="s">
        <v>1228</v>
      </c>
      <c r="H210" s="3417"/>
      <c r="I210" s="3393" t="s">
        <v>579</v>
      </c>
      <c r="J210" s="3394"/>
      <c r="K210" s="3394"/>
      <c r="L210" s="3394"/>
      <c r="M210" s="3394"/>
      <c r="N210" s="3393" t="s">
        <v>578</v>
      </c>
      <c r="O210" s="3395"/>
      <c r="P210" s="3420"/>
      <c r="Q210" s="3436"/>
      <c r="R210" s="3437"/>
      <c r="DE210" s="823"/>
    </row>
    <row r="211" spans="1:111" s="771" customFormat="1" ht="12" customHeight="1" x14ac:dyDescent="0.15">
      <c r="A211" s="3422"/>
      <c r="B211" s="3386"/>
      <c r="C211" s="3416"/>
      <c r="D211" s="3416"/>
      <c r="E211" s="3439"/>
      <c r="F211" s="3440"/>
      <c r="G211" s="3439"/>
      <c r="H211" s="3440"/>
      <c r="I211" s="3439"/>
      <c r="J211" s="3461"/>
      <c r="K211" s="3461"/>
      <c r="L211" s="3461"/>
      <c r="M211" s="3461"/>
      <c r="N211" s="3462"/>
      <c r="O211" s="3463"/>
      <c r="P211" s="3464"/>
      <c r="Q211" s="3386"/>
      <c r="R211" s="3387"/>
      <c r="DE211" s="823"/>
      <c r="DG211" s="772"/>
    </row>
    <row r="212" spans="1:111" s="771" customFormat="1" ht="6" customHeight="1" x14ac:dyDescent="0.15">
      <c r="A212" s="799"/>
      <c r="B212" s="3438"/>
      <c r="C212" s="3438"/>
      <c r="D212" s="3438"/>
      <c r="E212" s="3438"/>
      <c r="F212" s="3438"/>
      <c r="G212" s="3441"/>
      <c r="H212" s="3441"/>
      <c r="I212" s="799"/>
      <c r="J212" s="799"/>
      <c r="K212" s="799"/>
      <c r="L212" s="799"/>
      <c r="M212" s="799"/>
      <c r="N212" s="799"/>
      <c r="O212" s="799"/>
      <c r="P212" s="799"/>
      <c r="Q212" s="799"/>
      <c r="R212" s="799"/>
      <c r="DE212" s="823"/>
    </row>
    <row r="213" spans="1:111" s="771" customFormat="1" ht="21" customHeight="1" x14ac:dyDescent="0.15">
      <c r="A213" s="3421">
        <v>4</v>
      </c>
      <c r="B213" s="3442" t="s">
        <v>1227</v>
      </c>
      <c r="C213" s="3424"/>
      <c r="D213" s="3425"/>
      <c r="E213" s="3443" t="s">
        <v>1226</v>
      </c>
      <c r="F213" s="3444"/>
      <c r="G213" s="3445"/>
      <c r="H213" s="3445"/>
      <c r="I213" s="793"/>
      <c r="J213" s="1729">
        <v>5</v>
      </c>
      <c r="K213" s="3449" t="s">
        <v>1764</v>
      </c>
      <c r="L213" s="3450"/>
      <c r="M213" s="3450"/>
      <c r="N213" s="3450"/>
      <c r="O213" s="3450"/>
      <c r="P213" s="3450"/>
      <c r="Q213" s="3450"/>
      <c r="R213" s="3451"/>
      <c r="DE213" s="823"/>
      <c r="DG213" s="772"/>
    </row>
    <row r="214" spans="1:111" s="771" customFormat="1" ht="12" customHeight="1" x14ac:dyDescent="0.15">
      <c r="A214" s="3422"/>
      <c r="B214" s="3386"/>
      <c r="C214" s="3416"/>
      <c r="D214" s="3387"/>
      <c r="E214" s="3386"/>
      <c r="F214" s="3387"/>
      <c r="G214" s="3445"/>
      <c r="H214" s="3445"/>
      <c r="I214" s="793"/>
      <c r="J214" s="3476"/>
      <c r="K214" s="3452"/>
      <c r="L214" s="3453"/>
      <c r="M214" s="3453"/>
      <c r="N214" s="3453"/>
      <c r="O214" s="3453"/>
      <c r="P214" s="3453"/>
      <c r="Q214" s="3453"/>
      <c r="R214" s="3454"/>
      <c r="DE214" s="823"/>
    </row>
    <row r="215" spans="1:111" s="771" customFormat="1" ht="12" customHeight="1" x14ac:dyDescent="0.15">
      <c r="A215" s="1736"/>
      <c r="B215" s="1732"/>
      <c r="C215" s="1732"/>
      <c r="D215" s="1732"/>
      <c r="E215" s="1732"/>
      <c r="F215" s="1732"/>
      <c r="G215" s="3445"/>
      <c r="H215" s="3445"/>
      <c r="I215" s="1736"/>
      <c r="J215" s="3477"/>
      <c r="K215" s="3455"/>
      <c r="L215" s="3456"/>
      <c r="M215" s="3456"/>
      <c r="N215" s="3456"/>
      <c r="O215" s="3456"/>
      <c r="P215" s="3456"/>
      <c r="Q215" s="3456"/>
      <c r="R215" s="3457"/>
      <c r="S215" s="225"/>
      <c r="T215" s="755"/>
      <c r="DE215" s="823"/>
      <c r="DG215" s="772"/>
    </row>
    <row r="216" spans="1:111" s="771" customFormat="1" ht="12" customHeight="1" x14ac:dyDescent="0.15">
      <c r="A216" s="1736"/>
      <c r="B216" s="788"/>
      <c r="C216" s="788"/>
      <c r="D216" s="788"/>
      <c r="E216" s="788"/>
      <c r="F216" s="788"/>
      <c r="G216" s="788"/>
      <c r="H216" s="788"/>
      <c r="I216" s="1736"/>
      <c r="J216" s="3477"/>
      <c r="K216" s="3455"/>
      <c r="L216" s="3456"/>
      <c r="M216" s="3456"/>
      <c r="N216" s="3456"/>
      <c r="O216" s="3456"/>
      <c r="P216" s="3456"/>
      <c r="Q216" s="3456"/>
      <c r="R216" s="3457"/>
      <c r="DE216" s="823"/>
    </row>
    <row r="217" spans="1:111" s="771" customFormat="1" ht="12" customHeight="1" x14ac:dyDescent="0.15">
      <c r="A217" s="1736"/>
      <c r="B217" s="3465" t="s">
        <v>1225</v>
      </c>
      <c r="C217" s="3465"/>
      <c r="D217" s="3465"/>
      <c r="E217" s="3465"/>
      <c r="F217" s="3465"/>
      <c r="G217" s="3465"/>
      <c r="H217" s="3465"/>
      <c r="I217" s="1736"/>
      <c r="J217" s="3477"/>
      <c r="K217" s="3455"/>
      <c r="L217" s="3456"/>
      <c r="M217" s="3456"/>
      <c r="N217" s="3456"/>
      <c r="O217" s="3456"/>
      <c r="P217" s="3456"/>
      <c r="Q217" s="3456"/>
      <c r="R217" s="3457"/>
      <c r="DE217" s="823"/>
      <c r="DG217" s="772"/>
    </row>
    <row r="218" spans="1:111" s="771" customFormat="1" ht="12" customHeight="1" x14ac:dyDescent="0.15">
      <c r="A218" s="1736"/>
      <c r="B218" s="3465" t="s">
        <v>1224</v>
      </c>
      <c r="C218" s="3465"/>
      <c r="D218" s="3465"/>
      <c r="E218" s="3465"/>
      <c r="F218" s="3465"/>
      <c r="G218" s="3465"/>
      <c r="H218" s="3465"/>
      <c r="I218" s="789"/>
      <c r="J218" s="3477"/>
      <c r="K218" s="3455"/>
      <c r="L218" s="3456"/>
      <c r="M218" s="3456"/>
      <c r="N218" s="3456"/>
      <c r="O218" s="3456"/>
      <c r="P218" s="3456"/>
      <c r="Q218" s="3456"/>
      <c r="R218" s="3457"/>
      <c r="DE218" s="823"/>
    </row>
    <row r="219" spans="1:111" s="771" customFormat="1" ht="12" customHeight="1" x14ac:dyDescent="0.15">
      <c r="A219" s="790" t="s">
        <v>1223</v>
      </c>
      <c r="B219" s="3466" t="s">
        <v>577</v>
      </c>
      <c r="C219" s="3466"/>
      <c r="D219" s="3466"/>
      <c r="E219" s="3466"/>
      <c r="F219" s="3466"/>
      <c r="G219" s="3466"/>
      <c r="H219" s="3466"/>
      <c r="I219" s="1736"/>
      <c r="J219" s="3477"/>
      <c r="K219" s="3455"/>
      <c r="L219" s="3456"/>
      <c r="M219" s="3456"/>
      <c r="N219" s="3456"/>
      <c r="O219" s="3456"/>
      <c r="P219" s="3456"/>
      <c r="Q219" s="3456"/>
      <c r="R219" s="3457"/>
      <c r="DE219" s="823"/>
      <c r="DG219" s="772"/>
    </row>
    <row r="220" spans="1:111" s="771" customFormat="1" ht="12" customHeight="1" x14ac:dyDescent="0.15">
      <c r="A220" s="790"/>
      <c r="B220" s="3467" t="s">
        <v>1222</v>
      </c>
      <c r="C220" s="3467"/>
      <c r="D220" s="3467"/>
      <c r="E220" s="3467"/>
      <c r="F220" s="3467"/>
      <c r="G220" s="3467"/>
      <c r="H220" s="3467"/>
      <c r="I220" s="1736"/>
      <c r="J220" s="3477"/>
      <c r="K220" s="3455"/>
      <c r="L220" s="3456"/>
      <c r="M220" s="3456"/>
      <c r="N220" s="3456"/>
      <c r="O220" s="3456"/>
      <c r="P220" s="3456"/>
      <c r="Q220" s="3456"/>
      <c r="R220" s="3457"/>
      <c r="DE220" s="823"/>
    </row>
    <row r="221" spans="1:111" s="771" customFormat="1" ht="12" customHeight="1" x14ac:dyDescent="0.15">
      <c r="A221" s="790"/>
      <c r="B221" s="3467"/>
      <c r="C221" s="3467"/>
      <c r="D221" s="3467"/>
      <c r="E221" s="3467"/>
      <c r="F221" s="3467"/>
      <c r="G221" s="3467"/>
      <c r="H221" s="3467"/>
      <c r="I221" s="1736"/>
      <c r="J221" s="3477"/>
      <c r="K221" s="3455"/>
      <c r="L221" s="3456"/>
      <c r="M221" s="3456"/>
      <c r="N221" s="3456"/>
      <c r="O221" s="3456"/>
      <c r="P221" s="3456"/>
      <c r="Q221" s="3456"/>
      <c r="R221" s="3457"/>
      <c r="DE221" s="823"/>
      <c r="DG221" s="772"/>
    </row>
    <row r="222" spans="1:111" s="771" customFormat="1" ht="12" customHeight="1" x14ac:dyDescent="0.15">
      <c r="A222" s="790"/>
      <c r="B222" s="3465"/>
      <c r="C222" s="3465"/>
      <c r="D222" s="3465"/>
      <c r="E222" s="3465"/>
      <c r="F222" s="3465"/>
      <c r="G222" s="3465"/>
      <c r="H222" s="3465"/>
      <c r="I222" s="1736"/>
      <c r="J222" s="3477"/>
      <c r="K222" s="3455"/>
      <c r="L222" s="3456"/>
      <c r="M222" s="3456"/>
      <c r="N222" s="3456"/>
      <c r="O222" s="3456"/>
      <c r="P222" s="3456"/>
      <c r="Q222" s="3456"/>
      <c r="R222" s="3457"/>
      <c r="DE222" s="823"/>
    </row>
    <row r="223" spans="1:111" s="771" customFormat="1" ht="12" customHeight="1" x14ac:dyDescent="0.15">
      <c r="A223" s="790"/>
      <c r="B223" s="3465" t="s">
        <v>652</v>
      </c>
      <c r="C223" s="3465"/>
      <c r="D223" s="3465"/>
      <c r="E223" s="3465"/>
      <c r="F223" s="3465"/>
      <c r="G223" s="3465"/>
      <c r="H223" s="3465"/>
      <c r="I223" s="1736"/>
      <c r="J223" s="3477"/>
      <c r="K223" s="3455"/>
      <c r="L223" s="3456"/>
      <c r="M223" s="3456"/>
      <c r="N223" s="3456"/>
      <c r="O223" s="3456"/>
      <c r="P223" s="3456"/>
      <c r="Q223" s="3456"/>
      <c r="R223" s="3457"/>
      <c r="U223" s="224"/>
      <c r="V223" s="224"/>
      <c r="W223" s="224"/>
      <c r="X223" s="224"/>
      <c r="Y223" s="224"/>
      <c r="Z223" s="224"/>
      <c r="AA223" s="224"/>
      <c r="AB223" s="224"/>
      <c r="AC223" s="224"/>
      <c r="AD223" s="224"/>
      <c r="AE223" s="224"/>
      <c r="DE223" s="823"/>
      <c r="DG223" s="772"/>
    </row>
    <row r="224" spans="1:111" s="771" customFormat="1" ht="12" customHeight="1" x14ac:dyDescent="0.15">
      <c r="A224" s="790"/>
      <c r="B224" s="3465"/>
      <c r="C224" s="3465"/>
      <c r="D224" s="3465"/>
      <c r="E224" s="3465"/>
      <c r="F224" s="3465"/>
      <c r="G224" s="3465"/>
      <c r="H224" s="3465"/>
      <c r="I224" s="1736"/>
      <c r="J224" s="3478"/>
      <c r="K224" s="3458"/>
      <c r="L224" s="3459"/>
      <c r="M224" s="3459"/>
      <c r="N224" s="3459"/>
      <c r="O224" s="3459"/>
      <c r="P224" s="3459"/>
      <c r="Q224" s="3459"/>
      <c r="R224" s="3460"/>
      <c r="DE224" s="823"/>
    </row>
    <row r="225" spans="1:111" s="772" customFormat="1" ht="13.5" x14ac:dyDescent="0.15">
      <c r="A225" s="3473" t="s">
        <v>1239</v>
      </c>
      <c r="B225" s="3474"/>
      <c r="C225" s="3474"/>
      <c r="D225" s="3474"/>
      <c r="E225" s="3474"/>
      <c r="F225" s="3474"/>
      <c r="G225" s="3474"/>
      <c r="H225" s="3474"/>
      <c r="I225" s="3474"/>
      <c r="J225" s="3474"/>
      <c r="K225" s="3474"/>
      <c r="L225" s="3474"/>
      <c r="M225" s="3474"/>
      <c r="N225" s="3474"/>
      <c r="O225" s="3474"/>
      <c r="P225" s="3474"/>
      <c r="Q225" s="3474"/>
      <c r="R225" s="3474"/>
      <c r="DE225" s="822"/>
    </row>
    <row r="226" spans="1:111" s="771" customFormat="1" ht="12" customHeight="1" x14ac:dyDescent="0.15">
      <c r="A226" s="3393" t="s">
        <v>576</v>
      </c>
      <c r="B226" s="3417"/>
      <c r="C226" s="3418"/>
      <c r="D226" s="3419"/>
      <c r="E226" s="3393" t="s">
        <v>575</v>
      </c>
      <c r="F226" s="3417"/>
      <c r="G226" s="3386"/>
      <c r="H226" s="3416"/>
      <c r="I226" s="3416"/>
      <c r="J226" s="3387"/>
      <c r="K226" s="3393" t="s">
        <v>1214</v>
      </c>
      <c r="L226" s="3395"/>
      <c r="M226" s="3420"/>
      <c r="N226" s="3386"/>
      <c r="O226" s="3416"/>
      <c r="P226" s="3416"/>
      <c r="Q226" s="3416"/>
      <c r="R226" s="3387"/>
      <c r="DE226" s="823"/>
    </row>
    <row r="227" spans="1:111" s="771" customFormat="1" ht="12" customHeight="1" x14ac:dyDescent="0.15">
      <c r="A227" s="3421">
        <v>1</v>
      </c>
      <c r="B227" s="3423" t="s">
        <v>1238</v>
      </c>
      <c r="C227" s="3424"/>
      <c r="D227" s="3424"/>
      <c r="E227" s="3424"/>
      <c r="F227" s="3425"/>
      <c r="G227" s="3393" t="s">
        <v>1237</v>
      </c>
      <c r="H227" s="3417"/>
      <c r="I227" s="3393" t="s">
        <v>1236</v>
      </c>
      <c r="J227" s="3394"/>
      <c r="K227" s="3394"/>
      <c r="L227" s="3394"/>
      <c r="M227" s="3394"/>
      <c r="N227" s="3394"/>
      <c r="O227" s="3394"/>
      <c r="P227" s="3394"/>
      <c r="Q227" s="3394"/>
      <c r="R227" s="3417"/>
      <c r="DE227" s="823"/>
    </row>
    <row r="228" spans="1:111" s="771" customFormat="1" ht="12" customHeight="1" x14ac:dyDescent="0.15">
      <c r="A228" s="3422"/>
      <c r="B228" s="3426"/>
      <c r="C228" s="3427"/>
      <c r="D228" s="3427"/>
      <c r="E228" s="3427"/>
      <c r="F228" s="3428"/>
      <c r="G228" s="3426"/>
      <c r="H228" s="3428"/>
      <c r="I228" s="3431"/>
      <c r="J228" s="3430"/>
      <c r="K228" s="3430"/>
      <c r="L228" s="3430"/>
      <c r="M228" s="1704" t="s">
        <v>1761</v>
      </c>
      <c r="N228" s="3429"/>
      <c r="O228" s="3430"/>
      <c r="P228" s="1705" t="s">
        <v>1762</v>
      </c>
      <c r="Q228" s="1730"/>
      <c r="R228" s="1738" t="s">
        <v>1763</v>
      </c>
      <c r="S228" s="758" t="str">
        <f>IF(AND(Q228&lt;&gt;"",Q228&lt;120),"排煙機の規定風量は120㎥以上必要です。","")</f>
        <v/>
      </c>
      <c r="T228" s="770"/>
      <c r="DE228" s="823"/>
    </row>
    <row r="229" spans="1:111" s="771" customFormat="1" ht="6" customHeight="1" x14ac:dyDescent="0.15">
      <c r="A229" s="794"/>
      <c r="B229" s="794"/>
      <c r="C229" s="794"/>
      <c r="D229" s="794"/>
      <c r="E229" s="794"/>
      <c r="F229" s="794"/>
      <c r="G229" s="794"/>
      <c r="H229" s="794"/>
      <c r="I229" s="794"/>
      <c r="J229" s="794"/>
      <c r="K229" s="1737"/>
      <c r="L229" s="1737"/>
      <c r="M229" s="1737"/>
      <c r="N229" s="794"/>
      <c r="O229" s="796"/>
      <c r="P229" s="796"/>
      <c r="Q229" s="1737"/>
      <c r="R229" s="1737"/>
      <c r="DE229" s="823"/>
    </row>
    <row r="230" spans="1:111" s="771" customFormat="1" ht="12" customHeight="1" x14ac:dyDescent="0.15">
      <c r="A230" s="3432">
        <v>2</v>
      </c>
      <c r="B230" s="3393" t="s">
        <v>6279</v>
      </c>
      <c r="C230" s="3394"/>
      <c r="D230" s="3394"/>
      <c r="E230" s="3394"/>
      <c r="F230" s="3394"/>
      <c r="G230" s="3394"/>
      <c r="H230" s="3394"/>
      <c r="I230" s="3394"/>
      <c r="J230" s="3394"/>
      <c r="K230" s="3394"/>
      <c r="L230" s="3394"/>
      <c r="M230" s="3394"/>
      <c r="N230" s="3394"/>
      <c r="O230" s="3395"/>
      <c r="P230" s="1728"/>
      <c r="Q230" s="3434" t="s">
        <v>1231</v>
      </c>
      <c r="R230" s="3435"/>
      <c r="DE230" s="823"/>
    </row>
    <row r="231" spans="1:111" s="771" customFormat="1" ht="12" customHeight="1" x14ac:dyDescent="0.15">
      <c r="A231" s="3433"/>
      <c r="B231" s="1731" t="s">
        <v>54</v>
      </c>
      <c r="C231" s="3393" t="s">
        <v>1234</v>
      </c>
      <c r="D231" s="3394"/>
      <c r="E231" s="3394"/>
      <c r="F231" s="1724" t="s">
        <v>1233</v>
      </c>
      <c r="G231" s="3393" t="s">
        <v>1228</v>
      </c>
      <c r="H231" s="3417"/>
      <c r="I231" s="3393" t="s">
        <v>579</v>
      </c>
      <c r="J231" s="3394"/>
      <c r="K231" s="3394"/>
      <c r="L231" s="3394"/>
      <c r="M231" s="3417"/>
      <c r="N231" s="3396" t="s">
        <v>578</v>
      </c>
      <c r="O231" s="3397"/>
      <c r="P231" s="3398"/>
      <c r="Q231" s="3436"/>
      <c r="R231" s="3437"/>
      <c r="DE231" s="823"/>
      <c r="DF231" s="772" t="str">
        <f>IF(COUNTA(B232:R281)&gt;0,DG231,"")</f>
        <v/>
      </c>
      <c r="DG231" s="829">
        <v>4</v>
      </c>
    </row>
    <row r="232" spans="1:111" s="771" customFormat="1" ht="12" customHeight="1" x14ac:dyDescent="0.15">
      <c r="A232" s="3433"/>
      <c r="B232" s="1990"/>
      <c r="C232" s="3409"/>
      <c r="D232" s="3409"/>
      <c r="E232" s="3409"/>
      <c r="F232" s="1141"/>
      <c r="G232" s="3410"/>
      <c r="H232" s="3410"/>
      <c r="I232" s="3410"/>
      <c r="J232" s="3410"/>
      <c r="K232" s="3410"/>
      <c r="L232" s="3410"/>
      <c r="M232" s="3410"/>
      <c r="N232" s="3411"/>
      <c r="O232" s="3412"/>
      <c r="P232" s="3413"/>
      <c r="Q232" s="3414"/>
      <c r="R232" s="3415"/>
      <c r="S232" s="1740" t="s">
        <v>6302</v>
      </c>
      <c r="DE232" s="823"/>
    </row>
    <row r="233" spans="1:111" s="771" customFormat="1" ht="12" customHeight="1" x14ac:dyDescent="0.15">
      <c r="A233" s="3433"/>
      <c r="B233" s="1989"/>
      <c r="C233" s="3406"/>
      <c r="D233" s="3406"/>
      <c r="E233" s="3406"/>
      <c r="F233" s="1994"/>
      <c r="G233" s="3407"/>
      <c r="H233" s="3407"/>
      <c r="I233" s="3407"/>
      <c r="J233" s="3407"/>
      <c r="K233" s="3407"/>
      <c r="L233" s="3407"/>
      <c r="M233" s="3407"/>
      <c r="N233" s="3399"/>
      <c r="O233" s="3400"/>
      <c r="P233" s="3401"/>
      <c r="Q233" s="3402"/>
      <c r="R233" s="3408"/>
      <c r="S233" s="1740" t="s">
        <v>6301</v>
      </c>
      <c r="DE233" s="823"/>
    </row>
    <row r="234" spans="1:111" s="771" customFormat="1" ht="12" customHeight="1" x14ac:dyDescent="0.15">
      <c r="A234" s="3433"/>
      <c r="B234" s="1989"/>
      <c r="C234" s="3406"/>
      <c r="D234" s="3406"/>
      <c r="E234" s="3406"/>
      <c r="F234" s="1994"/>
      <c r="G234" s="3407"/>
      <c r="H234" s="3407"/>
      <c r="I234" s="3407"/>
      <c r="J234" s="3407"/>
      <c r="K234" s="3407"/>
      <c r="L234" s="3407"/>
      <c r="M234" s="3407"/>
      <c r="N234" s="3399"/>
      <c r="O234" s="3400"/>
      <c r="P234" s="3401"/>
      <c r="Q234" s="3402"/>
      <c r="R234" s="3408"/>
      <c r="S234" s="1739"/>
      <c r="DE234" s="823"/>
    </row>
    <row r="235" spans="1:111" s="771" customFormat="1" ht="12" customHeight="1" x14ac:dyDescent="0.15">
      <c r="A235" s="3433"/>
      <c r="B235" s="1989"/>
      <c r="C235" s="3406"/>
      <c r="D235" s="3406"/>
      <c r="E235" s="3406"/>
      <c r="F235" s="1994"/>
      <c r="G235" s="3407"/>
      <c r="H235" s="3407"/>
      <c r="I235" s="3407"/>
      <c r="J235" s="3407"/>
      <c r="K235" s="3407"/>
      <c r="L235" s="3407"/>
      <c r="M235" s="3407"/>
      <c r="N235" s="3399"/>
      <c r="O235" s="3400"/>
      <c r="P235" s="3401"/>
      <c r="Q235" s="3402"/>
      <c r="R235" s="3408"/>
      <c r="S235" s="1739" t="s">
        <v>6285</v>
      </c>
      <c r="DE235" s="823"/>
    </row>
    <row r="236" spans="1:111" s="771" customFormat="1" ht="12" customHeight="1" x14ac:dyDescent="0.15">
      <c r="A236" s="3433"/>
      <c r="B236" s="1989"/>
      <c r="C236" s="3406"/>
      <c r="D236" s="3406"/>
      <c r="E236" s="3406"/>
      <c r="F236" s="1994"/>
      <c r="G236" s="3407"/>
      <c r="H236" s="3407"/>
      <c r="I236" s="3407"/>
      <c r="J236" s="3407"/>
      <c r="K236" s="3407"/>
      <c r="L236" s="3407"/>
      <c r="M236" s="3407"/>
      <c r="N236" s="3399"/>
      <c r="O236" s="3400"/>
      <c r="P236" s="3401"/>
      <c r="Q236" s="3402"/>
      <c r="R236" s="3408"/>
      <c r="S236" s="1739" t="s">
        <v>6286</v>
      </c>
      <c r="DE236" s="823"/>
    </row>
    <row r="237" spans="1:111" s="771" customFormat="1" ht="12" customHeight="1" x14ac:dyDescent="0.15">
      <c r="A237" s="3433"/>
      <c r="B237" s="1989"/>
      <c r="C237" s="3406"/>
      <c r="D237" s="3406"/>
      <c r="E237" s="3406"/>
      <c r="F237" s="1994"/>
      <c r="G237" s="3407"/>
      <c r="H237" s="3407"/>
      <c r="I237" s="3407"/>
      <c r="J237" s="3407"/>
      <c r="K237" s="3407"/>
      <c r="L237" s="3407"/>
      <c r="M237" s="3407"/>
      <c r="N237" s="3399"/>
      <c r="O237" s="3400"/>
      <c r="P237" s="3401"/>
      <c r="Q237" s="3402"/>
      <c r="R237" s="3408"/>
      <c r="S237" s="1739" t="s">
        <v>6287</v>
      </c>
      <c r="DE237" s="823"/>
    </row>
    <row r="238" spans="1:111" s="771" customFormat="1" ht="12" customHeight="1" x14ac:dyDescent="0.15">
      <c r="A238" s="3433"/>
      <c r="B238" s="1989"/>
      <c r="C238" s="3406"/>
      <c r="D238" s="3406"/>
      <c r="E238" s="3406"/>
      <c r="F238" s="1994"/>
      <c r="G238" s="3407"/>
      <c r="H238" s="3407"/>
      <c r="I238" s="3407"/>
      <c r="J238" s="3407"/>
      <c r="K238" s="3407"/>
      <c r="L238" s="3407"/>
      <c r="M238" s="3407"/>
      <c r="N238" s="3399"/>
      <c r="O238" s="3400"/>
      <c r="P238" s="3401"/>
      <c r="Q238" s="3402"/>
      <c r="R238" s="3402"/>
      <c r="DE238" s="823"/>
    </row>
    <row r="239" spans="1:111" s="771" customFormat="1" ht="12" customHeight="1" x14ac:dyDescent="0.15">
      <c r="A239" s="3433"/>
      <c r="B239" s="1989"/>
      <c r="C239" s="3406"/>
      <c r="D239" s="3406"/>
      <c r="E239" s="3406"/>
      <c r="F239" s="1994"/>
      <c r="G239" s="3407"/>
      <c r="H239" s="3407"/>
      <c r="I239" s="3407"/>
      <c r="J239" s="3407"/>
      <c r="K239" s="3407"/>
      <c r="L239" s="3407"/>
      <c r="M239" s="3407"/>
      <c r="N239" s="3399"/>
      <c r="O239" s="3400"/>
      <c r="P239" s="3401"/>
      <c r="Q239" s="3402"/>
      <c r="R239" s="3402"/>
      <c r="DE239" s="823"/>
    </row>
    <row r="240" spans="1:111" s="771" customFormat="1" ht="12" customHeight="1" x14ac:dyDescent="0.15">
      <c r="A240" s="3433"/>
      <c r="B240" s="1989"/>
      <c r="C240" s="3406"/>
      <c r="D240" s="3406"/>
      <c r="E240" s="3406"/>
      <c r="F240" s="1994"/>
      <c r="G240" s="3407"/>
      <c r="H240" s="3407"/>
      <c r="I240" s="3407"/>
      <c r="J240" s="3407"/>
      <c r="K240" s="3407"/>
      <c r="L240" s="3407"/>
      <c r="M240" s="3407"/>
      <c r="N240" s="3399"/>
      <c r="O240" s="3400"/>
      <c r="P240" s="3401"/>
      <c r="Q240" s="3402"/>
      <c r="R240" s="3402"/>
      <c r="DE240" s="823"/>
    </row>
    <row r="241" spans="1:109" s="771" customFormat="1" ht="12" customHeight="1" x14ac:dyDescent="0.15">
      <c r="A241" s="3433"/>
      <c r="B241" s="1989"/>
      <c r="C241" s="3406"/>
      <c r="D241" s="3406"/>
      <c r="E241" s="3406"/>
      <c r="F241" s="1994"/>
      <c r="G241" s="3407"/>
      <c r="H241" s="3407"/>
      <c r="I241" s="3407"/>
      <c r="J241" s="3407"/>
      <c r="K241" s="3407"/>
      <c r="L241" s="3407"/>
      <c r="M241" s="3407"/>
      <c r="N241" s="3399"/>
      <c r="O241" s="3400"/>
      <c r="P241" s="3401"/>
      <c r="Q241" s="3402"/>
      <c r="R241" s="3402"/>
      <c r="DE241" s="823"/>
    </row>
    <row r="242" spans="1:109" s="771" customFormat="1" ht="12" customHeight="1" x14ac:dyDescent="0.15">
      <c r="A242" s="3433"/>
      <c r="B242" s="1989"/>
      <c r="C242" s="3406"/>
      <c r="D242" s="3406"/>
      <c r="E242" s="3406"/>
      <c r="F242" s="1994"/>
      <c r="G242" s="3407"/>
      <c r="H242" s="3407"/>
      <c r="I242" s="3407"/>
      <c r="J242" s="3407"/>
      <c r="K242" s="3407"/>
      <c r="L242" s="3407"/>
      <c r="M242" s="3407"/>
      <c r="N242" s="3399"/>
      <c r="O242" s="3400"/>
      <c r="P242" s="3401"/>
      <c r="Q242" s="3402"/>
      <c r="R242" s="3402"/>
      <c r="DE242" s="823"/>
    </row>
    <row r="243" spans="1:109" s="771" customFormat="1" ht="12" customHeight="1" x14ac:dyDescent="0.15">
      <c r="A243" s="3433"/>
      <c r="B243" s="1989"/>
      <c r="C243" s="3406"/>
      <c r="D243" s="3406"/>
      <c r="E243" s="3406"/>
      <c r="F243" s="1994"/>
      <c r="G243" s="3407"/>
      <c r="H243" s="3407"/>
      <c r="I243" s="3407"/>
      <c r="J243" s="3407"/>
      <c r="K243" s="3407"/>
      <c r="L243" s="3407"/>
      <c r="M243" s="3407"/>
      <c r="N243" s="3399"/>
      <c r="O243" s="3400"/>
      <c r="P243" s="3401"/>
      <c r="Q243" s="3402"/>
      <c r="R243" s="3402"/>
      <c r="DE243" s="823"/>
    </row>
    <row r="244" spans="1:109" s="771" customFormat="1" ht="12" customHeight="1" x14ac:dyDescent="0.15">
      <c r="A244" s="3433"/>
      <c r="B244" s="1989"/>
      <c r="C244" s="3406"/>
      <c r="D244" s="3406"/>
      <c r="E244" s="3406"/>
      <c r="F244" s="1994"/>
      <c r="G244" s="3407"/>
      <c r="H244" s="3407"/>
      <c r="I244" s="3407"/>
      <c r="J244" s="3407"/>
      <c r="K244" s="3407"/>
      <c r="L244" s="3407"/>
      <c r="M244" s="3407"/>
      <c r="N244" s="3399"/>
      <c r="O244" s="3400"/>
      <c r="P244" s="3401"/>
      <c r="Q244" s="3402"/>
      <c r="R244" s="3402"/>
      <c r="DE244" s="823"/>
    </row>
    <row r="245" spans="1:109" s="771" customFormat="1" ht="12" customHeight="1" x14ac:dyDescent="0.15">
      <c r="A245" s="3433"/>
      <c r="B245" s="1989"/>
      <c r="C245" s="3406"/>
      <c r="D245" s="3406"/>
      <c r="E245" s="3406"/>
      <c r="F245" s="1994"/>
      <c r="G245" s="3407"/>
      <c r="H245" s="3407"/>
      <c r="I245" s="3407"/>
      <c r="J245" s="3407"/>
      <c r="K245" s="3407"/>
      <c r="L245" s="3407"/>
      <c r="M245" s="3407"/>
      <c r="N245" s="3399"/>
      <c r="O245" s="3400"/>
      <c r="P245" s="3401"/>
      <c r="Q245" s="3402"/>
      <c r="R245" s="3402"/>
      <c r="DE245" s="823"/>
    </row>
    <row r="246" spans="1:109" s="771" customFormat="1" ht="12" customHeight="1" x14ac:dyDescent="0.15">
      <c r="A246" s="3433"/>
      <c r="B246" s="1989"/>
      <c r="C246" s="3406"/>
      <c r="D246" s="3406"/>
      <c r="E246" s="3406"/>
      <c r="F246" s="1994"/>
      <c r="G246" s="3407"/>
      <c r="H246" s="3407"/>
      <c r="I246" s="3407"/>
      <c r="J246" s="3407"/>
      <c r="K246" s="3407"/>
      <c r="L246" s="3407"/>
      <c r="M246" s="3407"/>
      <c r="N246" s="3399"/>
      <c r="O246" s="3400"/>
      <c r="P246" s="3401"/>
      <c r="Q246" s="3402"/>
      <c r="R246" s="3402"/>
      <c r="DE246" s="823"/>
    </row>
    <row r="247" spans="1:109" s="771" customFormat="1" ht="12" customHeight="1" x14ac:dyDescent="0.15">
      <c r="A247" s="3433"/>
      <c r="B247" s="1989"/>
      <c r="C247" s="3406"/>
      <c r="D247" s="3406"/>
      <c r="E247" s="3406"/>
      <c r="F247" s="1994"/>
      <c r="G247" s="3407"/>
      <c r="H247" s="3407"/>
      <c r="I247" s="3407"/>
      <c r="J247" s="3407"/>
      <c r="K247" s="3407"/>
      <c r="L247" s="3407"/>
      <c r="M247" s="3407"/>
      <c r="N247" s="3399"/>
      <c r="O247" s="3400"/>
      <c r="P247" s="3401"/>
      <c r="Q247" s="3402"/>
      <c r="R247" s="3402"/>
      <c r="DE247" s="823"/>
    </row>
    <row r="248" spans="1:109" s="771" customFormat="1" ht="12" customHeight="1" x14ac:dyDescent="0.15">
      <c r="A248" s="3433"/>
      <c r="B248" s="1989"/>
      <c r="C248" s="3406"/>
      <c r="D248" s="3406"/>
      <c r="E248" s="3406"/>
      <c r="F248" s="1994"/>
      <c r="G248" s="3407"/>
      <c r="H248" s="3407"/>
      <c r="I248" s="3407"/>
      <c r="J248" s="3407"/>
      <c r="K248" s="3407"/>
      <c r="L248" s="3407"/>
      <c r="M248" s="3407"/>
      <c r="N248" s="3399"/>
      <c r="O248" s="3400"/>
      <c r="P248" s="3401"/>
      <c r="Q248" s="3402"/>
      <c r="R248" s="3402"/>
      <c r="DE248" s="823"/>
    </row>
    <row r="249" spans="1:109" s="771" customFormat="1" ht="12" customHeight="1" x14ac:dyDescent="0.15">
      <c r="A249" s="3433"/>
      <c r="B249" s="1989"/>
      <c r="C249" s="3406"/>
      <c r="D249" s="3406"/>
      <c r="E249" s="3406"/>
      <c r="F249" s="1994"/>
      <c r="G249" s="3407"/>
      <c r="H249" s="3407"/>
      <c r="I249" s="3407"/>
      <c r="J249" s="3407"/>
      <c r="K249" s="3407"/>
      <c r="L249" s="3407"/>
      <c r="M249" s="3407"/>
      <c r="N249" s="3399"/>
      <c r="O249" s="3400"/>
      <c r="P249" s="3401"/>
      <c r="Q249" s="3402"/>
      <c r="R249" s="3402"/>
      <c r="DE249" s="823"/>
    </row>
    <row r="250" spans="1:109" s="771" customFormat="1" ht="12" customHeight="1" x14ac:dyDescent="0.15">
      <c r="A250" s="3433"/>
      <c r="B250" s="1989"/>
      <c r="C250" s="3406"/>
      <c r="D250" s="3406"/>
      <c r="E250" s="3406"/>
      <c r="F250" s="1994"/>
      <c r="G250" s="3407"/>
      <c r="H250" s="3407"/>
      <c r="I250" s="3407"/>
      <c r="J250" s="3407"/>
      <c r="K250" s="3407"/>
      <c r="L250" s="3407"/>
      <c r="M250" s="3407"/>
      <c r="N250" s="3399"/>
      <c r="O250" s="3400"/>
      <c r="P250" s="3401"/>
      <c r="Q250" s="3402"/>
      <c r="R250" s="3402"/>
      <c r="DE250" s="823"/>
    </row>
    <row r="251" spans="1:109" s="771" customFormat="1" ht="12" customHeight="1" x14ac:dyDescent="0.15">
      <c r="A251" s="3433"/>
      <c r="B251" s="1989"/>
      <c r="C251" s="3406"/>
      <c r="D251" s="3406"/>
      <c r="E251" s="3406"/>
      <c r="F251" s="1994"/>
      <c r="G251" s="3407"/>
      <c r="H251" s="3407"/>
      <c r="I251" s="3407"/>
      <c r="J251" s="3407"/>
      <c r="K251" s="3407"/>
      <c r="L251" s="3407"/>
      <c r="M251" s="3407"/>
      <c r="N251" s="3399"/>
      <c r="O251" s="3400"/>
      <c r="P251" s="3401"/>
      <c r="Q251" s="3402"/>
      <c r="R251" s="3402"/>
      <c r="DE251" s="823"/>
    </row>
    <row r="252" spans="1:109" s="771" customFormat="1" ht="12" customHeight="1" x14ac:dyDescent="0.15">
      <c r="A252" s="3433"/>
      <c r="B252" s="1989"/>
      <c r="C252" s="3406"/>
      <c r="D252" s="3406"/>
      <c r="E252" s="3406"/>
      <c r="F252" s="1994"/>
      <c r="G252" s="3407"/>
      <c r="H252" s="3407"/>
      <c r="I252" s="3407"/>
      <c r="J252" s="3407"/>
      <c r="K252" s="3407"/>
      <c r="L252" s="3407"/>
      <c r="M252" s="3407"/>
      <c r="N252" s="3399"/>
      <c r="O252" s="3400"/>
      <c r="P252" s="3401"/>
      <c r="Q252" s="3402"/>
      <c r="R252" s="3402"/>
      <c r="DE252" s="823"/>
    </row>
    <row r="253" spans="1:109" s="771" customFormat="1" ht="12" customHeight="1" x14ac:dyDescent="0.15">
      <c r="A253" s="3433"/>
      <c r="B253" s="1989"/>
      <c r="C253" s="3406"/>
      <c r="D253" s="3406"/>
      <c r="E253" s="3406"/>
      <c r="F253" s="1994"/>
      <c r="G253" s="3407"/>
      <c r="H253" s="3407"/>
      <c r="I253" s="3407"/>
      <c r="J253" s="3407"/>
      <c r="K253" s="3407"/>
      <c r="L253" s="3407"/>
      <c r="M253" s="3407"/>
      <c r="N253" s="3399"/>
      <c r="O253" s="3400"/>
      <c r="P253" s="3401"/>
      <c r="Q253" s="3402"/>
      <c r="R253" s="3402"/>
      <c r="DE253" s="823"/>
    </row>
    <row r="254" spans="1:109" s="771" customFormat="1" ht="12" customHeight="1" x14ac:dyDescent="0.15">
      <c r="A254" s="3433"/>
      <c r="B254" s="1989"/>
      <c r="C254" s="3406"/>
      <c r="D254" s="3406"/>
      <c r="E254" s="3406"/>
      <c r="F254" s="1994"/>
      <c r="G254" s="3407"/>
      <c r="H254" s="3407"/>
      <c r="I254" s="3407"/>
      <c r="J254" s="3407"/>
      <c r="K254" s="3407"/>
      <c r="L254" s="3407"/>
      <c r="M254" s="3407"/>
      <c r="N254" s="3399"/>
      <c r="O254" s="3400"/>
      <c r="P254" s="3401"/>
      <c r="Q254" s="3402"/>
      <c r="R254" s="3402"/>
      <c r="DE254" s="823"/>
    </row>
    <row r="255" spans="1:109" s="771" customFormat="1" ht="12" customHeight="1" x14ac:dyDescent="0.15">
      <c r="A255" s="3433"/>
      <c r="B255" s="1989"/>
      <c r="C255" s="3406"/>
      <c r="D255" s="3406"/>
      <c r="E255" s="3406"/>
      <c r="F255" s="1994"/>
      <c r="G255" s="3407"/>
      <c r="H255" s="3407"/>
      <c r="I255" s="3407"/>
      <c r="J255" s="3407"/>
      <c r="K255" s="3407"/>
      <c r="L255" s="3407"/>
      <c r="M255" s="3407"/>
      <c r="N255" s="3399"/>
      <c r="O255" s="3400"/>
      <c r="P255" s="3401"/>
      <c r="Q255" s="3402"/>
      <c r="R255" s="3402"/>
      <c r="DE255" s="823"/>
    </row>
    <row r="256" spans="1:109" s="771" customFormat="1" ht="12" customHeight="1" x14ac:dyDescent="0.15">
      <c r="A256" s="3433"/>
      <c r="B256" s="1989"/>
      <c r="C256" s="3406"/>
      <c r="D256" s="3406"/>
      <c r="E256" s="3406"/>
      <c r="F256" s="1994"/>
      <c r="G256" s="3407"/>
      <c r="H256" s="3407"/>
      <c r="I256" s="3407"/>
      <c r="J256" s="3407"/>
      <c r="K256" s="3407"/>
      <c r="L256" s="3407"/>
      <c r="M256" s="3407"/>
      <c r="N256" s="3399"/>
      <c r="O256" s="3400"/>
      <c r="P256" s="3401"/>
      <c r="Q256" s="3402"/>
      <c r="R256" s="3402"/>
      <c r="DE256" s="823"/>
    </row>
    <row r="257" spans="1:109" s="771" customFormat="1" ht="12" customHeight="1" x14ac:dyDescent="0.15">
      <c r="A257" s="3433"/>
      <c r="B257" s="1989"/>
      <c r="C257" s="3406"/>
      <c r="D257" s="3406"/>
      <c r="E257" s="3406"/>
      <c r="F257" s="1994"/>
      <c r="G257" s="3407"/>
      <c r="H257" s="3407"/>
      <c r="I257" s="3407"/>
      <c r="J257" s="3407"/>
      <c r="K257" s="3407"/>
      <c r="L257" s="3407"/>
      <c r="M257" s="3407"/>
      <c r="N257" s="3399"/>
      <c r="O257" s="3400"/>
      <c r="P257" s="3401"/>
      <c r="Q257" s="3402"/>
      <c r="R257" s="3402"/>
      <c r="DE257" s="823"/>
    </row>
    <row r="258" spans="1:109" s="771" customFormat="1" ht="12" customHeight="1" x14ac:dyDescent="0.15">
      <c r="A258" s="3433"/>
      <c r="B258" s="1989"/>
      <c r="C258" s="3406"/>
      <c r="D258" s="3406"/>
      <c r="E258" s="3406"/>
      <c r="F258" s="1994"/>
      <c r="G258" s="3407"/>
      <c r="H258" s="3407"/>
      <c r="I258" s="3407"/>
      <c r="J258" s="3407"/>
      <c r="K258" s="3407"/>
      <c r="L258" s="3407"/>
      <c r="M258" s="3407"/>
      <c r="N258" s="3399"/>
      <c r="O258" s="3400"/>
      <c r="P258" s="3401"/>
      <c r="Q258" s="3402"/>
      <c r="R258" s="3402"/>
      <c r="DE258" s="823"/>
    </row>
    <row r="259" spans="1:109" s="771" customFormat="1" ht="12" customHeight="1" x14ac:dyDescent="0.15">
      <c r="A259" s="3433"/>
      <c r="B259" s="1989"/>
      <c r="C259" s="3406"/>
      <c r="D259" s="3406"/>
      <c r="E259" s="3406"/>
      <c r="F259" s="1994"/>
      <c r="G259" s="3407"/>
      <c r="H259" s="3407"/>
      <c r="I259" s="3407"/>
      <c r="J259" s="3407"/>
      <c r="K259" s="3407"/>
      <c r="L259" s="3407"/>
      <c r="M259" s="3407"/>
      <c r="N259" s="3399"/>
      <c r="O259" s="3400"/>
      <c r="P259" s="3401"/>
      <c r="Q259" s="3402"/>
      <c r="R259" s="3402"/>
      <c r="DE259" s="823"/>
    </row>
    <row r="260" spans="1:109" s="771" customFormat="1" ht="12" customHeight="1" x14ac:dyDescent="0.15">
      <c r="A260" s="3433"/>
      <c r="B260" s="1989"/>
      <c r="C260" s="3406"/>
      <c r="D260" s="3406"/>
      <c r="E260" s="3406"/>
      <c r="F260" s="1994"/>
      <c r="G260" s="3407"/>
      <c r="H260" s="3407"/>
      <c r="I260" s="3407"/>
      <c r="J260" s="3407"/>
      <c r="K260" s="3407"/>
      <c r="L260" s="3407"/>
      <c r="M260" s="3407"/>
      <c r="N260" s="3399"/>
      <c r="O260" s="3400"/>
      <c r="P260" s="3401"/>
      <c r="Q260" s="3402"/>
      <c r="R260" s="3402"/>
      <c r="DE260" s="823"/>
    </row>
    <row r="261" spans="1:109" s="771" customFormat="1" ht="12" customHeight="1" x14ac:dyDescent="0.15">
      <c r="A261" s="3433"/>
      <c r="B261" s="1989"/>
      <c r="C261" s="3406"/>
      <c r="D261" s="3406"/>
      <c r="E261" s="3406"/>
      <c r="F261" s="1994"/>
      <c r="G261" s="3407"/>
      <c r="H261" s="3407"/>
      <c r="I261" s="3407"/>
      <c r="J261" s="3407"/>
      <c r="K261" s="3407"/>
      <c r="L261" s="3407"/>
      <c r="M261" s="3407"/>
      <c r="N261" s="3399"/>
      <c r="O261" s="3400"/>
      <c r="P261" s="3401"/>
      <c r="Q261" s="3402"/>
      <c r="R261" s="3402"/>
      <c r="DE261" s="823"/>
    </row>
    <row r="262" spans="1:109" s="771" customFormat="1" ht="12" customHeight="1" x14ac:dyDescent="0.15">
      <c r="A262" s="3433"/>
      <c r="B262" s="1989"/>
      <c r="C262" s="3406"/>
      <c r="D262" s="3406"/>
      <c r="E262" s="3406"/>
      <c r="F262" s="1994"/>
      <c r="G262" s="3407"/>
      <c r="H262" s="3407"/>
      <c r="I262" s="3407"/>
      <c r="J262" s="3407"/>
      <c r="K262" s="3407"/>
      <c r="L262" s="3407"/>
      <c r="M262" s="3407"/>
      <c r="N262" s="3399"/>
      <c r="O262" s="3400"/>
      <c r="P262" s="3401"/>
      <c r="Q262" s="3402"/>
      <c r="R262" s="3402"/>
      <c r="DE262" s="823"/>
    </row>
    <row r="263" spans="1:109" s="771" customFormat="1" ht="12" customHeight="1" x14ac:dyDescent="0.15">
      <c r="A263" s="3433"/>
      <c r="B263" s="1989"/>
      <c r="C263" s="3406"/>
      <c r="D263" s="3406"/>
      <c r="E263" s="3406"/>
      <c r="F263" s="1994"/>
      <c r="G263" s="3407"/>
      <c r="H263" s="3407"/>
      <c r="I263" s="3407"/>
      <c r="J263" s="3407"/>
      <c r="K263" s="3407"/>
      <c r="L263" s="3407"/>
      <c r="M263" s="3407"/>
      <c r="N263" s="3399"/>
      <c r="O263" s="3400"/>
      <c r="P263" s="3401"/>
      <c r="Q263" s="3402"/>
      <c r="R263" s="3402"/>
      <c r="DE263" s="823"/>
    </row>
    <row r="264" spans="1:109" s="771" customFormat="1" ht="12" customHeight="1" x14ac:dyDescent="0.15">
      <c r="A264" s="3433"/>
      <c r="B264" s="1989"/>
      <c r="C264" s="3406"/>
      <c r="D264" s="3406"/>
      <c r="E264" s="3406"/>
      <c r="F264" s="1994"/>
      <c r="G264" s="3407"/>
      <c r="H264" s="3407"/>
      <c r="I264" s="3407"/>
      <c r="J264" s="3407"/>
      <c r="K264" s="3407"/>
      <c r="L264" s="3407"/>
      <c r="M264" s="3407"/>
      <c r="N264" s="3399"/>
      <c r="O264" s="3400"/>
      <c r="P264" s="3401"/>
      <c r="Q264" s="3402"/>
      <c r="R264" s="3402"/>
      <c r="DE264" s="823"/>
    </row>
    <row r="265" spans="1:109" s="771" customFormat="1" ht="12" customHeight="1" x14ac:dyDescent="0.15">
      <c r="A265" s="3433"/>
      <c r="B265" s="1989"/>
      <c r="C265" s="3406"/>
      <c r="D265" s="3406"/>
      <c r="E265" s="3406"/>
      <c r="F265" s="1994"/>
      <c r="G265" s="3407"/>
      <c r="H265" s="3407"/>
      <c r="I265" s="3407"/>
      <c r="J265" s="3407"/>
      <c r="K265" s="3407"/>
      <c r="L265" s="3407"/>
      <c r="M265" s="3407"/>
      <c r="N265" s="3399"/>
      <c r="O265" s="3400"/>
      <c r="P265" s="3401"/>
      <c r="Q265" s="3402"/>
      <c r="R265" s="3402"/>
      <c r="DE265" s="823"/>
    </row>
    <row r="266" spans="1:109" s="771" customFormat="1" ht="12" customHeight="1" x14ac:dyDescent="0.15">
      <c r="A266" s="3433"/>
      <c r="B266" s="1989"/>
      <c r="C266" s="3406"/>
      <c r="D266" s="3406"/>
      <c r="E266" s="3406"/>
      <c r="F266" s="1994"/>
      <c r="G266" s="3407"/>
      <c r="H266" s="3407"/>
      <c r="I266" s="3407"/>
      <c r="J266" s="3407"/>
      <c r="K266" s="3407"/>
      <c r="L266" s="3407"/>
      <c r="M266" s="3407"/>
      <c r="N266" s="3399"/>
      <c r="O266" s="3400"/>
      <c r="P266" s="3401"/>
      <c r="Q266" s="3402"/>
      <c r="R266" s="3402"/>
      <c r="DE266" s="823"/>
    </row>
    <row r="267" spans="1:109" s="771" customFormat="1" ht="12" customHeight="1" x14ac:dyDescent="0.15">
      <c r="A267" s="3433"/>
      <c r="B267" s="1989"/>
      <c r="C267" s="3406"/>
      <c r="D267" s="3406"/>
      <c r="E267" s="3406"/>
      <c r="F267" s="1994"/>
      <c r="G267" s="3407"/>
      <c r="H267" s="3407"/>
      <c r="I267" s="3407"/>
      <c r="J267" s="3407"/>
      <c r="K267" s="3407"/>
      <c r="L267" s="3407"/>
      <c r="M267" s="3407"/>
      <c r="N267" s="3399"/>
      <c r="O267" s="3400"/>
      <c r="P267" s="3401"/>
      <c r="Q267" s="3402"/>
      <c r="R267" s="3402"/>
      <c r="DE267" s="823"/>
    </row>
    <row r="268" spans="1:109" s="771" customFormat="1" ht="12" customHeight="1" x14ac:dyDescent="0.15">
      <c r="A268" s="3433"/>
      <c r="B268" s="1989"/>
      <c r="C268" s="3406"/>
      <c r="D268" s="3406"/>
      <c r="E268" s="3406"/>
      <c r="F268" s="1994"/>
      <c r="G268" s="3407"/>
      <c r="H268" s="3407"/>
      <c r="I268" s="3407"/>
      <c r="J268" s="3407"/>
      <c r="K268" s="3407"/>
      <c r="L268" s="3407"/>
      <c r="M268" s="3407"/>
      <c r="N268" s="3399"/>
      <c r="O268" s="3400"/>
      <c r="P268" s="3401"/>
      <c r="Q268" s="3402"/>
      <c r="R268" s="3402"/>
      <c r="DE268" s="823"/>
    </row>
    <row r="269" spans="1:109" s="771" customFormat="1" ht="12" customHeight="1" x14ac:dyDescent="0.15">
      <c r="A269" s="3433"/>
      <c r="B269" s="1989"/>
      <c r="C269" s="3406"/>
      <c r="D269" s="3406"/>
      <c r="E269" s="3406"/>
      <c r="F269" s="1994"/>
      <c r="G269" s="3407"/>
      <c r="H269" s="3407"/>
      <c r="I269" s="3407"/>
      <c r="J269" s="3407"/>
      <c r="K269" s="3407"/>
      <c r="L269" s="3407"/>
      <c r="M269" s="3407"/>
      <c r="N269" s="3399"/>
      <c r="O269" s="3400"/>
      <c r="P269" s="3401"/>
      <c r="Q269" s="3402"/>
      <c r="R269" s="3402"/>
      <c r="DE269" s="823"/>
    </row>
    <row r="270" spans="1:109" s="771" customFormat="1" ht="12" customHeight="1" x14ac:dyDescent="0.15">
      <c r="A270" s="3433"/>
      <c r="B270" s="1989"/>
      <c r="C270" s="3406"/>
      <c r="D270" s="3406"/>
      <c r="E270" s="3406"/>
      <c r="F270" s="1994"/>
      <c r="G270" s="3407"/>
      <c r="H270" s="3407"/>
      <c r="I270" s="3407"/>
      <c r="J270" s="3407"/>
      <c r="K270" s="3407"/>
      <c r="L270" s="3407"/>
      <c r="M270" s="3407"/>
      <c r="N270" s="3399"/>
      <c r="O270" s="3400"/>
      <c r="P270" s="3401"/>
      <c r="Q270" s="3402"/>
      <c r="R270" s="3402"/>
      <c r="DE270" s="823"/>
    </row>
    <row r="271" spans="1:109" s="771" customFormat="1" ht="12" customHeight="1" x14ac:dyDescent="0.15">
      <c r="A271" s="3433"/>
      <c r="B271" s="1989"/>
      <c r="C271" s="3406"/>
      <c r="D271" s="3406"/>
      <c r="E271" s="3406"/>
      <c r="F271" s="1994"/>
      <c r="G271" s="3407"/>
      <c r="H271" s="3407"/>
      <c r="I271" s="3407"/>
      <c r="J271" s="3407"/>
      <c r="K271" s="3407"/>
      <c r="L271" s="3407"/>
      <c r="M271" s="3407"/>
      <c r="N271" s="3399"/>
      <c r="O271" s="3400"/>
      <c r="P271" s="3401"/>
      <c r="Q271" s="3402"/>
      <c r="R271" s="3402"/>
      <c r="DE271" s="823"/>
    </row>
    <row r="272" spans="1:109" s="771" customFormat="1" ht="12" customHeight="1" x14ac:dyDescent="0.15">
      <c r="A272" s="3433"/>
      <c r="B272" s="1989"/>
      <c r="C272" s="3406"/>
      <c r="D272" s="3406"/>
      <c r="E272" s="3406"/>
      <c r="F272" s="1994"/>
      <c r="G272" s="3407"/>
      <c r="H272" s="3407"/>
      <c r="I272" s="3407"/>
      <c r="J272" s="3407"/>
      <c r="K272" s="3407"/>
      <c r="L272" s="3407"/>
      <c r="M272" s="3407"/>
      <c r="N272" s="3399"/>
      <c r="O272" s="3400"/>
      <c r="P272" s="3401"/>
      <c r="Q272" s="3402"/>
      <c r="R272" s="3402"/>
      <c r="DE272" s="823"/>
    </row>
    <row r="273" spans="1:109" s="771" customFormat="1" ht="12" customHeight="1" x14ac:dyDescent="0.15">
      <c r="A273" s="3433"/>
      <c r="B273" s="1989"/>
      <c r="C273" s="3406"/>
      <c r="D273" s="3406"/>
      <c r="E273" s="3406"/>
      <c r="F273" s="1994"/>
      <c r="G273" s="3407"/>
      <c r="H273" s="3407"/>
      <c r="I273" s="3407"/>
      <c r="J273" s="3407"/>
      <c r="K273" s="3407"/>
      <c r="L273" s="3407"/>
      <c r="M273" s="3407"/>
      <c r="N273" s="3399"/>
      <c r="O273" s="3400"/>
      <c r="P273" s="3401"/>
      <c r="Q273" s="3402"/>
      <c r="R273" s="3402"/>
      <c r="DE273" s="823"/>
    </row>
    <row r="274" spans="1:109" s="771" customFormat="1" ht="12" customHeight="1" x14ac:dyDescent="0.15">
      <c r="A274" s="3433"/>
      <c r="B274" s="1989"/>
      <c r="C274" s="3406"/>
      <c r="D274" s="3406"/>
      <c r="E274" s="3406"/>
      <c r="F274" s="1994"/>
      <c r="G274" s="3407"/>
      <c r="H274" s="3407"/>
      <c r="I274" s="3407"/>
      <c r="J274" s="3407"/>
      <c r="K274" s="3407"/>
      <c r="L274" s="3407"/>
      <c r="M274" s="3407"/>
      <c r="N274" s="3399"/>
      <c r="O274" s="3400"/>
      <c r="P274" s="3401"/>
      <c r="Q274" s="3402"/>
      <c r="R274" s="3402"/>
      <c r="DE274" s="823"/>
    </row>
    <row r="275" spans="1:109" s="771" customFormat="1" ht="12" customHeight="1" x14ac:dyDescent="0.15">
      <c r="A275" s="3433"/>
      <c r="B275" s="1989"/>
      <c r="C275" s="3406"/>
      <c r="D275" s="3406"/>
      <c r="E275" s="3406"/>
      <c r="F275" s="1994"/>
      <c r="G275" s="3407"/>
      <c r="H275" s="3407"/>
      <c r="I275" s="3407"/>
      <c r="J275" s="3407"/>
      <c r="K275" s="3407"/>
      <c r="L275" s="3407"/>
      <c r="M275" s="3407"/>
      <c r="N275" s="3399"/>
      <c r="O275" s="3400"/>
      <c r="P275" s="3401"/>
      <c r="Q275" s="3402"/>
      <c r="R275" s="3402"/>
      <c r="DE275" s="823"/>
    </row>
    <row r="276" spans="1:109" s="771" customFormat="1" ht="12" customHeight="1" x14ac:dyDescent="0.15">
      <c r="A276" s="3433"/>
      <c r="B276" s="1989"/>
      <c r="C276" s="3406"/>
      <c r="D276" s="3406"/>
      <c r="E276" s="3406"/>
      <c r="F276" s="1994"/>
      <c r="G276" s="3407"/>
      <c r="H276" s="3407"/>
      <c r="I276" s="3407"/>
      <c r="J276" s="3407"/>
      <c r="K276" s="3407"/>
      <c r="L276" s="3407"/>
      <c r="M276" s="3407"/>
      <c r="N276" s="3399"/>
      <c r="O276" s="3400"/>
      <c r="P276" s="3401"/>
      <c r="Q276" s="3402"/>
      <c r="R276" s="3402"/>
      <c r="DE276" s="823"/>
    </row>
    <row r="277" spans="1:109" s="771" customFormat="1" ht="12" customHeight="1" x14ac:dyDescent="0.15">
      <c r="A277" s="3433"/>
      <c r="B277" s="1989"/>
      <c r="C277" s="3406"/>
      <c r="D277" s="3406"/>
      <c r="E277" s="3406"/>
      <c r="F277" s="1994"/>
      <c r="G277" s="3407"/>
      <c r="H277" s="3407"/>
      <c r="I277" s="3407"/>
      <c r="J277" s="3407"/>
      <c r="K277" s="3407"/>
      <c r="L277" s="3407"/>
      <c r="M277" s="3407"/>
      <c r="N277" s="3399"/>
      <c r="O277" s="3400"/>
      <c r="P277" s="3401"/>
      <c r="Q277" s="3402"/>
      <c r="R277" s="3402"/>
      <c r="DE277" s="823"/>
    </row>
    <row r="278" spans="1:109" s="771" customFormat="1" ht="12" customHeight="1" x14ac:dyDescent="0.15">
      <c r="A278" s="3433"/>
      <c r="B278" s="1989"/>
      <c r="C278" s="3406"/>
      <c r="D278" s="3406"/>
      <c r="E278" s="3406"/>
      <c r="F278" s="1994"/>
      <c r="G278" s="3407"/>
      <c r="H278" s="3407"/>
      <c r="I278" s="3407"/>
      <c r="J278" s="3407"/>
      <c r="K278" s="3407"/>
      <c r="L278" s="3407"/>
      <c r="M278" s="3407"/>
      <c r="N278" s="3399"/>
      <c r="O278" s="3400"/>
      <c r="P278" s="3401"/>
      <c r="Q278" s="3402"/>
      <c r="R278" s="3402"/>
      <c r="DE278" s="823"/>
    </row>
    <row r="279" spans="1:109" s="771" customFormat="1" ht="12" customHeight="1" x14ac:dyDescent="0.15">
      <c r="A279" s="3433"/>
      <c r="B279" s="1989"/>
      <c r="C279" s="3406"/>
      <c r="D279" s="3406"/>
      <c r="E279" s="3406"/>
      <c r="F279" s="1994"/>
      <c r="G279" s="3407"/>
      <c r="H279" s="3407"/>
      <c r="I279" s="3407"/>
      <c r="J279" s="3407"/>
      <c r="K279" s="3407"/>
      <c r="L279" s="3407"/>
      <c r="M279" s="3407"/>
      <c r="N279" s="3399"/>
      <c r="O279" s="3400"/>
      <c r="P279" s="3401"/>
      <c r="Q279" s="3402"/>
      <c r="R279" s="3402"/>
      <c r="DE279" s="823"/>
    </row>
    <row r="280" spans="1:109" s="771" customFormat="1" ht="12" customHeight="1" x14ac:dyDescent="0.15">
      <c r="A280" s="3433"/>
      <c r="B280" s="1989"/>
      <c r="C280" s="3406"/>
      <c r="D280" s="3406"/>
      <c r="E280" s="3406"/>
      <c r="F280" s="1994"/>
      <c r="G280" s="3407"/>
      <c r="H280" s="3407"/>
      <c r="I280" s="3407"/>
      <c r="J280" s="3407"/>
      <c r="K280" s="3407"/>
      <c r="L280" s="3407"/>
      <c r="M280" s="3407"/>
      <c r="N280" s="3399"/>
      <c r="O280" s="3400"/>
      <c r="P280" s="3401"/>
      <c r="Q280" s="3402"/>
      <c r="R280" s="3402"/>
      <c r="DE280" s="823"/>
    </row>
    <row r="281" spans="1:109" s="771" customFormat="1" ht="12" customHeight="1" x14ac:dyDescent="0.15">
      <c r="A281" s="3433"/>
      <c r="B281" s="1991"/>
      <c r="C281" s="3483"/>
      <c r="D281" s="3483"/>
      <c r="E281" s="3483"/>
      <c r="F281" s="1995"/>
      <c r="G281" s="3447"/>
      <c r="H281" s="3447"/>
      <c r="I281" s="3447"/>
      <c r="J281" s="3447"/>
      <c r="K281" s="3447"/>
      <c r="L281" s="3447"/>
      <c r="M281" s="3447"/>
      <c r="N281" s="3403"/>
      <c r="O281" s="3404"/>
      <c r="P281" s="3405"/>
      <c r="Q281" s="3448"/>
      <c r="R281" s="3448"/>
      <c r="DE281" s="823"/>
    </row>
    <row r="282" spans="1:109" s="771" customFormat="1" ht="6" customHeight="1" x14ac:dyDescent="0.15">
      <c r="A282" s="797"/>
      <c r="B282" s="1733"/>
      <c r="C282" s="3446"/>
      <c r="D282" s="3446"/>
      <c r="E282" s="3446"/>
      <c r="F282" s="1733"/>
      <c r="G282" s="3446"/>
      <c r="H282" s="3446"/>
      <c r="I282" s="3446"/>
      <c r="J282" s="3446"/>
      <c r="K282" s="3446"/>
      <c r="L282" s="3446"/>
      <c r="M282" s="3446"/>
      <c r="N282" s="1733"/>
      <c r="O282" s="1733"/>
      <c r="P282" s="1733"/>
      <c r="Q282" s="3438"/>
      <c r="R282" s="3438"/>
      <c r="DE282" s="823"/>
    </row>
    <row r="283" spans="1:109" s="771" customFormat="1" ht="12" customHeight="1" x14ac:dyDescent="0.15">
      <c r="A283" s="3421">
        <v>3</v>
      </c>
      <c r="B283" s="3393" t="s">
        <v>1232</v>
      </c>
      <c r="C283" s="3394"/>
      <c r="D283" s="3394"/>
      <c r="E283" s="3394"/>
      <c r="F283" s="3394"/>
      <c r="G283" s="3394"/>
      <c r="H283" s="3394"/>
      <c r="I283" s="3394"/>
      <c r="J283" s="3394"/>
      <c r="K283" s="3394"/>
      <c r="L283" s="3394"/>
      <c r="M283" s="3394"/>
      <c r="N283" s="3394"/>
      <c r="O283" s="3395"/>
      <c r="P283" s="3420"/>
      <c r="Q283" s="3434" t="s">
        <v>1231</v>
      </c>
      <c r="R283" s="3435"/>
      <c r="DE283" s="823"/>
    </row>
    <row r="284" spans="1:109" s="771" customFormat="1" ht="12" customHeight="1" x14ac:dyDescent="0.15">
      <c r="A284" s="3475"/>
      <c r="B284" s="3436" t="s">
        <v>1230</v>
      </c>
      <c r="C284" s="3396"/>
      <c r="D284" s="3396"/>
      <c r="E284" s="3393" t="s">
        <v>1229</v>
      </c>
      <c r="F284" s="3417"/>
      <c r="G284" s="3393" t="s">
        <v>1228</v>
      </c>
      <c r="H284" s="3417"/>
      <c r="I284" s="3393" t="s">
        <v>579</v>
      </c>
      <c r="J284" s="3394"/>
      <c r="K284" s="3394"/>
      <c r="L284" s="3394"/>
      <c r="M284" s="3394"/>
      <c r="N284" s="3393" t="s">
        <v>578</v>
      </c>
      <c r="O284" s="3395"/>
      <c r="P284" s="3420"/>
      <c r="Q284" s="3436"/>
      <c r="R284" s="3437"/>
      <c r="DE284" s="823"/>
    </row>
    <row r="285" spans="1:109" s="771" customFormat="1" ht="12" customHeight="1" x14ac:dyDescent="0.15">
      <c r="A285" s="3422"/>
      <c r="B285" s="3386"/>
      <c r="C285" s="3416"/>
      <c r="D285" s="3416"/>
      <c r="E285" s="3439"/>
      <c r="F285" s="3440"/>
      <c r="G285" s="3439"/>
      <c r="H285" s="3440"/>
      <c r="I285" s="3439"/>
      <c r="J285" s="3461"/>
      <c r="K285" s="3461"/>
      <c r="L285" s="3461"/>
      <c r="M285" s="3461"/>
      <c r="N285" s="3462"/>
      <c r="O285" s="3463"/>
      <c r="P285" s="3464"/>
      <c r="Q285" s="3386"/>
      <c r="R285" s="3387"/>
      <c r="DE285" s="823"/>
    </row>
    <row r="286" spans="1:109" s="771" customFormat="1" ht="6" customHeight="1" x14ac:dyDescent="0.15">
      <c r="A286" s="799"/>
      <c r="B286" s="3438"/>
      <c r="C286" s="3438"/>
      <c r="D286" s="3438"/>
      <c r="E286" s="3438"/>
      <c r="F286" s="3438"/>
      <c r="G286" s="3441"/>
      <c r="H286" s="3441"/>
      <c r="I286" s="799"/>
      <c r="J286" s="799"/>
      <c r="K286" s="799"/>
      <c r="L286" s="799"/>
      <c r="M286" s="799"/>
      <c r="N286" s="799"/>
      <c r="O286" s="799"/>
      <c r="P286" s="799"/>
      <c r="Q286" s="799"/>
      <c r="R286" s="799"/>
      <c r="DE286" s="823"/>
    </row>
    <row r="287" spans="1:109" s="771" customFormat="1" ht="21" customHeight="1" x14ac:dyDescent="0.15">
      <c r="A287" s="3421">
        <v>4</v>
      </c>
      <c r="B287" s="3442" t="s">
        <v>1227</v>
      </c>
      <c r="C287" s="3424"/>
      <c r="D287" s="3425"/>
      <c r="E287" s="3443" t="s">
        <v>1226</v>
      </c>
      <c r="F287" s="3444"/>
      <c r="G287" s="3445"/>
      <c r="H287" s="3445"/>
      <c r="I287" s="793"/>
      <c r="J287" s="1729">
        <v>5</v>
      </c>
      <c r="K287" s="3449" t="s">
        <v>1764</v>
      </c>
      <c r="L287" s="3450"/>
      <c r="M287" s="3450"/>
      <c r="N287" s="3450"/>
      <c r="O287" s="3450"/>
      <c r="P287" s="3450"/>
      <c r="Q287" s="3450"/>
      <c r="R287" s="3451"/>
      <c r="DE287" s="823"/>
    </row>
    <row r="288" spans="1:109" s="771" customFormat="1" ht="12" customHeight="1" x14ac:dyDescent="0.15">
      <c r="A288" s="3422"/>
      <c r="B288" s="3386"/>
      <c r="C288" s="3416"/>
      <c r="D288" s="3387"/>
      <c r="E288" s="3386"/>
      <c r="F288" s="3387"/>
      <c r="G288" s="3445"/>
      <c r="H288" s="3445"/>
      <c r="I288" s="793"/>
      <c r="J288" s="3476"/>
      <c r="K288" s="3452"/>
      <c r="L288" s="3453"/>
      <c r="M288" s="3453"/>
      <c r="N288" s="3453"/>
      <c r="O288" s="3453"/>
      <c r="P288" s="3453"/>
      <c r="Q288" s="3453"/>
      <c r="R288" s="3454"/>
      <c r="DE288" s="823"/>
    </row>
    <row r="289" spans="1:109" s="771" customFormat="1" ht="12" customHeight="1" x14ac:dyDescent="0.15">
      <c r="A289" s="1736"/>
      <c r="B289" s="1732"/>
      <c r="C289" s="1732"/>
      <c r="D289" s="1732"/>
      <c r="E289" s="1732"/>
      <c r="F289" s="1732"/>
      <c r="G289" s="3445"/>
      <c r="H289" s="3445"/>
      <c r="I289" s="1736"/>
      <c r="J289" s="3477"/>
      <c r="K289" s="3455"/>
      <c r="L289" s="3456"/>
      <c r="M289" s="3456"/>
      <c r="N289" s="3456"/>
      <c r="O289" s="3456"/>
      <c r="P289" s="3456"/>
      <c r="Q289" s="3456"/>
      <c r="R289" s="3457"/>
      <c r="S289" s="225"/>
      <c r="T289" s="755"/>
      <c r="DE289" s="823"/>
    </row>
    <row r="290" spans="1:109" s="771" customFormat="1" ht="12" customHeight="1" x14ac:dyDescent="0.15">
      <c r="A290" s="1736"/>
      <c r="B290" s="788"/>
      <c r="C290" s="788"/>
      <c r="D290" s="788"/>
      <c r="E290" s="788"/>
      <c r="F290" s="788"/>
      <c r="G290" s="788"/>
      <c r="H290" s="788"/>
      <c r="I290" s="1736"/>
      <c r="J290" s="3477"/>
      <c r="K290" s="3455"/>
      <c r="L290" s="3456"/>
      <c r="M290" s="3456"/>
      <c r="N290" s="3456"/>
      <c r="O290" s="3456"/>
      <c r="P290" s="3456"/>
      <c r="Q290" s="3456"/>
      <c r="R290" s="3457"/>
      <c r="DE290" s="823"/>
    </row>
    <row r="291" spans="1:109" s="771" customFormat="1" ht="12" customHeight="1" x14ac:dyDescent="0.15">
      <c r="A291" s="1736"/>
      <c r="B291" s="3465" t="s">
        <v>1225</v>
      </c>
      <c r="C291" s="3465"/>
      <c r="D291" s="3465"/>
      <c r="E291" s="3465"/>
      <c r="F291" s="3465"/>
      <c r="G291" s="3465"/>
      <c r="H291" s="3465"/>
      <c r="I291" s="1736"/>
      <c r="J291" s="3477"/>
      <c r="K291" s="3455"/>
      <c r="L291" s="3456"/>
      <c r="M291" s="3456"/>
      <c r="N291" s="3456"/>
      <c r="O291" s="3456"/>
      <c r="P291" s="3456"/>
      <c r="Q291" s="3456"/>
      <c r="R291" s="3457"/>
      <c r="DE291" s="823"/>
    </row>
    <row r="292" spans="1:109" s="771" customFormat="1" ht="12" customHeight="1" x14ac:dyDescent="0.15">
      <c r="A292" s="1736"/>
      <c r="B292" s="3465" t="s">
        <v>1224</v>
      </c>
      <c r="C292" s="3465"/>
      <c r="D292" s="3465"/>
      <c r="E292" s="3465"/>
      <c r="F292" s="3465"/>
      <c r="G292" s="3465"/>
      <c r="H292" s="3465"/>
      <c r="I292" s="789"/>
      <c r="J292" s="3477"/>
      <c r="K292" s="3455"/>
      <c r="L292" s="3456"/>
      <c r="M292" s="3456"/>
      <c r="N292" s="3456"/>
      <c r="O292" s="3456"/>
      <c r="P292" s="3456"/>
      <c r="Q292" s="3456"/>
      <c r="R292" s="3457"/>
      <c r="DE292" s="823"/>
    </row>
    <row r="293" spans="1:109" s="771" customFormat="1" ht="12" customHeight="1" x14ac:dyDescent="0.15">
      <c r="A293" s="790" t="s">
        <v>1223</v>
      </c>
      <c r="B293" s="3466" t="s">
        <v>577</v>
      </c>
      <c r="C293" s="3466"/>
      <c r="D293" s="3466"/>
      <c r="E293" s="3466"/>
      <c r="F293" s="3466"/>
      <c r="G293" s="3466"/>
      <c r="H293" s="3466"/>
      <c r="I293" s="1736"/>
      <c r="J293" s="3477"/>
      <c r="K293" s="3455"/>
      <c r="L293" s="3456"/>
      <c r="M293" s="3456"/>
      <c r="N293" s="3456"/>
      <c r="O293" s="3456"/>
      <c r="P293" s="3456"/>
      <c r="Q293" s="3456"/>
      <c r="R293" s="3457"/>
      <c r="DE293" s="823"/>
    </row>
    <row r="294" spans="1:109" s="771" customFormat="1" ht="12" customHeight="1" x14ac:dyDescent="0.15">
      <c r="A294" s="790"/>
      <c r="B294" s="3467" t="s">
        <v>1222</v>
      </c>
      <c r="C294" s="3467"/>
      <c r="D294" s="3467"/>
      <c r="E294" s="3467"/>
      <c r="F294" s="3467"/>
      <c r="G294" s="3467"/>
      <c r="H294" s="3467"/>
      <c r="I294" s="1736"/>
      <c r="J294" s="3477"/>
      <c r="K294" s="3455"/>
      <c r="L294" s="3456"/>
      <c r="M294" s="3456"/>
      <c r="N294" s="3456"/>
      <c r="O294" s="3456"/>
      <c r="P294" s="3456"/>
      <c r="Q294" s="3456"/>
      <c r="R294" s="3457"/>
      <c r="DE294" s="823"/>
    </row>
    <row r="295" spans="1:109" s="771" customFormat="1" ht="12" customHeight="1" x14ac:dyDescent="0.15">
      <c r="A295" s="790"/>
      <c r="B295" s="3467"/>
      <c r="C295" s="3467"/>
      <c r="D295" s="3467"/>
      <c r="E295" s="3467"/>
      <c r="F295" s="3467"/>
      <c r="G295" s="3467"/>
      <c r="H295" s="3467"/>
      <c r="I295" s="1736"/>
      <c r="J295" s="3477"/>
      <c r="K295" s="3455"/>
      <c r="L295" s="3456"/>
      <c r="M295" s="3456"/>
      <c r="N295" s="3456"/>
      <c r="O295" s="3456"/>
      <c r="P295" s="3456"/>
      <c r="Q295" s="3456"/>
      <c r="R295" s="3457"/>
      <c r="DE295" s="823"/>
    </row>
    <row r="296" spans="1:109" s="771" customFormat="1" ht="12" customHeight="1" x14ac:dyDescent="0.15">
      <c r="A296" s="790"/>
      <c r="B296" s="3465"/>
      <c r="C296" s="3465"/>
      <c r="D296" s="3465"/>
      <c r="E296" s="3465"/>
      <c r="F296" s="3465"/>
      <c r="G296" s="3465"/>
      <c r="H296" s="3465"/>
      <c r="I296" s="1736"/>
      <c r="J296" s="3477"/>
      <c r="K296" s="3455"/>
      <c r="L296" s="3456"/>
      <c r="M296" s="3456"/>
      <c r="N296" s="3456"/>
      <c r="O296" s="3456"/>
      <c r="P296" s="3456"/>
      <c r="Q296" s="3456"/>
      <c r="R296" s="3457"/>
      <c r="DE296" s="823"/>
    </row>
    <row r="297" spans="1:109" s="771" customFormat="1" ht="12" customHeight="1" x14ac:dyDescent="0.15">
      <c r="A297" s="790"/>
      <c r="B297" s="3465" t="s">
        <v>652</v>
      </c>
      <c r="C297" s="3465"/>
      <c r="D297" s="3465"/>
      <c r="E297" s="3465"/>
      <c r="F297" s="3465"/>
      <c r="G297" s="3465"/>
      <c r="H297" s="3465"/>
      <c r="I297" s="1736"/>
      <c r="J297" s="3477"/>
      <c r="K297" s="3455"/>
      <c r="L297" s="3456"/>
      <c r="M297" s="3456"/>
      <c r="N297" s="3456"/>
      <c r="O297" s="3456"/>
      <c r="P297" s="3456"/>
      <c r="Q297" s="3456"/>
      <c r="R297" s="3457"/>
      <c r="U297" s="224"/>
      <c r="V297" s="224"/>
      <c r="W297" s="224"/>
      <c r="X297" s="224"/>
      <c r="Y297" s="224"/>
      <c r="Z297" s="224"/>
      <c r="AA297" s="224"/>
      <c r="AB297" s="224"/>
      <c r="AC297" s="224"/>
      <c r="AD297" s="224"/>
      <c r="AE297" s="224"/>
      <c r="DE297" s="823"/>
    </row>
    <row r="298" spans="1:109" s="771" customFormat="1" ht="12" customHeight="1" x14ac:dyDescent="0.15">
      <c r="A298" s="790"/>
      <c r="B298" s="3465"/>
      <c r="C298" s="3465"/>
      <c r="D298" s="3465"/>
      <c r="E298" s="3465"/>
      <c r="F298" s="3465"/>
      <c r="G298" s="3465"/>
      <c r="H298" s="3465"/>
      <c r="I298" s="1736"/>
      <c r="J298" s="3478"/>
      <c r="K298" s="3458"/>
      <c r="L298" s="3459"/>
      <c r="M298" s="3459"/>
      <c r="N298" s="3459"/>
      <c r="O298" s="3459"/>
      <c r="P298" s="3459"/>
      <c r="Q298" s="3459"/>
      <c r="R298" s="3460"/>
      <c r="DE298" s="823"/>
    </row>
    <row r="299" spans="1:109" s="772" customFormat="1" ht="13.5" x14ac:dyDescent="0.15">
      <c r="A299" s="3473" t="s">
        <v>1239</v>
      </c>
      <c r="B299" s="3474"/>
      <c r="C299" s="3474"/>
      <c r="D299" s="3474"/>
      <c r="E299" s="3474"/>
      <c r="F299" s="3474"/>
      <c r="G299" s="3474"/>
      <c r="H299" s="3474"/>
      <c r="I299" s="3474"/>
      <c r="J299" s="3474"/>
      <c r="K299" s="3474"/>
      <c r="L299" s="3474"/>
      <c r="M299" s="3474"/>
      <c r="N299" s="3474"/>
      <c r="O299" s="3474"/>
      <c r="P299" s="3474"/>
      <c r="Q299" s="3474"/>
      <c r="R299" s="3474"/>
      <c r="DE299" s="822"/>
    </row>
    <row r="300" spans="1:109" s="771" customFormat="1" ht="12" customHeight="1" x14ac:dyDescent="0.15">
      <c r="A300" s="3393" t="s">
        <v>576</v>
      </c>
      <c r="B300" s="3417"/>
      <c r="C300" s="3418"/>
      <c r="D300" s="3419"/>
      <c r="E300" s="3393" t="s">
        <v>575</v>
      </c>
      <c r="F300" s="3417"/>
      <c r="G300" s="3386"/>
      <c r="H300" s="3416"/>
      <c r="I300" s="3416"/>
      <c r="J300" s="3387"/>
      <c r="K300" s="3393" t="s">
        <v>1214</v>
      </c>
      <c r="L300" s="3395"/>
      <c r="M300" s="3420"/>
      <c r="N300" s="3386"/>
      <c r="O300" s="3416"/>
      <c r="P300" s="3416"/>
      <c r="Q300" s="3416"/>
      <c r="R300" s="3387"/>
      <c r="DE300" s="823"/>
    </row>
    <row r="301" spans="1:109" s="771" customFormat="1" ht="12" customHeight="1" x14ac:dyDescent="0.15">
      <c r="A301" s="3421">
        <v>1</v>
      </c>
      <c r="B301" s="3423" t="s">
        <v>1238</v>
      </c>
      <c r="C301" s="3424"/>
      <c r="D301" s="3424"/>
      <c r="E301" s="3424"/>
      <c r="F301" s="3425"/>
      <c r="G301" s="3393" t="s">
        <v>1237</v>
      </c>
      <c r="H301" s="3417"/>
      <c r="I301" s="3393" t="s">
        <v>1236</v>
      </c>
      <c r="J301" s="3394"/>
      <c r="K301" s="3394"/>
      <c r="L301" s="3394"/>
      <c r="M301" s="3394"/>
      <c r="N301" s="3394"/>
      <c r="O301" s="3394"/>
      <c r="P301" s="3394"/>
      <c r="Q301" s="3394"/>
      <c r="R301" s="3417"/>
      <c r="DE301" s="823"/>
    </row>
    <row r="302" spans="1:109" s="771" customFormat="1" ht="12" customHeight="1" x14ac:dyDescent="0.15">
      <c r="A302" s="3422"/>
      <c r="B302" s="3426"/>
      <c r="C302" s="3427"/>
      <c r="D302" s="3427"/>
      <c r="E302" s="3427"/>
      <c r="F302" s="3428"/>
      <c r="G302" s="3426"/>
      <c r="H302" s="3428"/>
      <c r="I302" s="3431"/>
      <c r="J302" s="3430"/>
      <c r="K302" s="3430"/>
      <c r="L302" s="3430"/>
      <c r="M302" s="1704" t="s">
        <v>1761</v>
      </c>
      <c r="N302" s="3429"/>
      <c r="O302" s="3430"/>
      <c r="P302" s="1705" t="s">
        <v>1762</v>
      </c>
      <c r="Q302" s="1730"/>
      <c r="R302" s="1738" t="s">
        <v>1763</v>
      </c>
      <c r="S302" s="758" t="str">
        <f>IF(AND(Q302&lt;&gt;"",Q302&lt;120),"排煙機の規定風量は120㎥以上必要です。","")</f>
        <v/>
      </c>
      <c r="T302" s="770"/>
      <c r="DE302" s="823"/>
    </row>
    <row r="303" spans="1:109" s="771" customFormat="1" ht="6" customHeight="1" x14ac:dyDescent="0.15">
      <c r="A303" s="794"/>
      <c r="B303" s="794"/>
      <c r="C303" s="794"/>
      <c r="D303" s="794"/>
      <c r="E303" s="794"/>
      <c r="F303" s="794"/>
      <c r="G303" s="794"/>
      <c r="H303" s="794"/>
      <c r="I303" s="794"/>
      <c r="J303" s="794"/>
      <c r="K303" s="1737"/>
      <c r="L303" s="1737"/>
      <c r="M303" s="1737"/>
      <c r="N303" s="794"/>
      <c r="O303" s="796"/>
      <c r="P303" s="796"/>
      <c r="Q303" s="1737"/>
      <c r="R303" s="1737"/>
      <c r="DE303" s="823"/>
    </row>
    <row r="304" spans="1:109" s="771" customFormat="1" ht="12" customHeight="1" x14ac:dyDescent="0.15">
      <c r="A304" s="3432">
        <v>2</v>
      </c>
      <c r="B304" s="3393" t="s">
        <v>6279</v>
      </c>
      <c r="C304" s="3394"/>
      <c r="D304" s="3394"/>
      <c r="E304" s="3394"/>
      <c r="F304" s="3394"/>
      <c r="G304" s="3394"/>
      <c r="H304" s="3394"/>
      <c r="I304" s="3394"/>
      <c r="J304" s="3394"/>
      <c r="K304" s="3394"/>
      <c r="L304" s="3394"/>
      <c r="M304" s="3394"/>
      <c r="N304" s="3394"/>
      <c r="O304" s="3395"/>
      <c r="P304" s="1728"/>
      <c r="Q304" s="3434" t="s">
        <v>1231</v>
      </c>
      <c r="R304" s="3435"/>
      <c r="DE304" s="823"/>
    </row>
    <row r="305" spans="1:111" s="771" customFormat="1" ht="12" customHeight="1" x14ac:dyDescent="0.15">
      <c r="A305" s="3433"/>
      <c r="B305" s="1731" t="s">
        <v>54</v>
      </c>
      <c r="C305" s="3393" t="s">
        <v>1234</v>
      </c>
      <c r="D305" s="3394"/>
      <c r="E305" s="3394"/>
      <c r="F305" s="1724" t="s">
        <v>1233</v>
      </c>
      <c r="G305" s="3393" t="s">
        <v>1228</v>
      </c>
      <c r="H305" s="3417"/>
      <c r="I305" s="3393" t="s">
        <v>579</v>
      </c>
      <c r="J305" s="3394"/>
      <c r="K305" s="3394"/>
      <c r="L305" s="3394"/>
      <c r="M305" s="3417"/>
      <c r="N305" s="3396" t="s">
        <v>578</v>
      </c>
      <c r="O305" s="3397"/>
      <c r="P305" s="3398"/>
      <c r="Q305" s="3436"/>
      <c r="R305" s="3437"/>
      <c r="DE305" s="823"/>
      <c r="DF305" s="772" t="str">
        <f>IF(COUNTA(B306:R355)&gt;0,DG305,"")</f>
        <v/>
      </c>
      <c r="DG305" s="829">
        <v>5</v>
      </c>
    </row>
    <row r="306" spans="1:111" s="771" customFormat="1" ht="12" customHeight="1" x14ac:dyDescent="0.15">
      <c r="A306" s="3433"/>
      <c r="B306" s="1990"/>
      <c r="C306" s="3409"/>
      <c r="D306" s="3409"/>
      <c r="E306" s="3409"/>
      <c r="F306" s="1141"/>
      <c r="G306" s="3410"/>
      <c r="H306" s="3410"/>
      <c r="I306" s="3410"/>
      <c r="J306" s="3410"/>
      <c r="K306" s="3410"/>
      <c r="L306" s="3410"/>
      <c r="M306" s="3410"/>
      <c r="N306" s="3411"/>
      <c r="O306" s="3412"/>
      <c r="P306" s="3413"/>
      <c r="Q306" s="3414"/>
      <c r="R306" s="3415"/>
      <c r="S306" s="1740" t="s">
        <v>6302</v>
      </c>
      <c r="DE306" s="823"/>
    </row>
    <row r="307" spans="1:111" s="771" customFormat="1" ht="12" customHeight="1" x14ac:dyDescent="0.15">
      <c r="A307" s="3433"/>
      <c r="B307" s="1989"/>
      <c r="C307" s="3406"/>
      <c r="D307" s="3406"/>
      <c r="E307" s="3406"/>
      <c r="F307" s="1994"/>
      <c r="G307" s="3407"/>
      <c r="H307" s="3407"/>
      <c r="I307" s="3407"/>
      <c r="J307" s="3407"/>
      <c r="K307" s="3407"/>
      <c r="L307" s="3407"/>
      <c r="M307" s="3407"/>
      <c r="N307" s="3399"/>
      <c r="O307" s="3400"/>
      <c r="P307" s="3401"/>
      <c r="Q307" s="3402"/>
      <c r="R307" s="3408"/>
      <c r="S307" s="1740" t="s">
        <v>6301</v>
      </c>
      <c r="DE307" s="823"/>
    </row>
    <row r="308" spans="1:111" s="771" customFormat="1" ht="12" customHeight="1" x14ac:dyDescent="0.15">
      <c r="A308" s="3433"/>
      <c r="B308" s="1989"/>
      <c r="C308" s="3406"/>
      <c r="D308" s="3406"/>
      <c r="E308" s="3406"/>
      <c r="F308" s="1994"/>
      <c r="G308" s="3407"/>
      <c r="H308" s="3407"/>
      <c r="I308" s="3407"/>
      <c r="J308" s="3407"/>
      <c r="K308" s="3407"/>
      <c r="L308" s="3407"/>
      <c r="M308" s="3407"/>
      <c r="N308" s="3399"/>
      <c r="O308" s="3400"/>
      <c r="P308" s="3401"/>
      <c r="Q308" s="3402"/>
      <c r="R308" s="3408"/>
      <c r="S308" s="1739"/>
      <c r="DE308" s="823"/>
    </row>
    <row r="309" spans="1:111" s="771" customFormat="1" ht="12" customHeight="1" x14ac:dyDescent="0.15">
      <c r="A309" s="3433"/>
      <c r="B309" s="1989"/>
      <c r="C309" s="3406"/>
      <c r="D309" s="3406"/>
      <c r="E309" s="3406"/>
      <c r="F309" s="1994"/>
      <c r="G309" s="3407"/>
      <c r="H309" s="3407"/>
      <c r="I309" s="3407"/>
      <c r="J309" s="3407"/>
      <c r="K309" s="3407"/>
      <c r="L309" s="3407"/>
      <c r="M309" s="3407"/>
      <c r="N309" s="3399"/>
      <c r="O309" s="3400"/>
      <c r="P309" s="3401"/>
      <c r="Q309" s="3402"/>
      <c r="R309" s="3408"/>
      <c r="S309" s="1739" t="s">
        <v>6285</v>
      </c>
      <c r="DE309" s="823"/>
    </row>
    <row r="310" spans="1:111" s="771" customFormat="1" ht="12" customHeight="1" x14ac:dyDescent="0.15">
      <c r="A310" s="3433"/>
      <c r="B310" s="1989"/>
      <c r="C310" s="3406"/>
      <c r="D310" s="3406"/>
      <c r="E310" s="3406"/>
      <c r="F310" s="1994"/>
      <c r="G310" s="3407"/>
      <c r="H310" s="3407"/>
      <c r="I310" s="3407"/>
      <c r="J310" s="3407"/>
      <c r="K310" s="3407"/>
      <c r="L310" s="3407"/>
      <c r="M310" s="3407"/>
      <c r="N310" s="3399"/>
      <c r="O310" s="3400"/>
      <c r="P310" s="3401"/>
      <c r="Q310" s="3402"/>
      <c r="R310" s="3408"/>
      <c r="S310" s="1739" t="s">
        <v>6286</v>
      </c>
      <c r="DE310" s="823"/>
    </row>
    <row r="311" spans="1:111" s="771" customFormat="1" ht="12" customHeight="1" x14ac:dyDescent="0.15">
      <c r="A311" s="3433"/>
      <c r="B311" s="1989"/>
      <c r="C311" s="3406"/>
      <c r="D311" s="3406"/>
      <c r="E311" s="3406"/>
      <c r="F311" s="1994"/>
      <c r="G311" s="3407"/>
      <c r="H311" s="3407"/>
      <c r="I311" s="3407"/>
      <c r="J311" s="3407"/>
      <c r="K311" s="3407"/>
      <c r="L311" s="3407"/>
      <c r="M311" s="3407"/>
      <c r="N311" s="3399"/>
      <c r="O311" s="3400"/>
      <c r="P311" s="3401"/>
      <c r="Q311" s="3402"/>
      <c r="R311" s="3408"/>
      <c r="S311" s="1739" t="s">
        <v>6287</v>
      </c>
      <c r="DE311" s="823"/>
    </row>
    <row r="312" spans="1:111" s="771" customFormat="1" ht="12" customHeight="1" x14ac:dyDescent="0.15">
      <c r="A312" s="3433"/>
      <c r="B312" s="1989"/>
      <c r="C312" s="3406"/>
      <c r="D312" s="3406"/>
      <c r="E312" s="3406"/>
      <c r="F312" s="1994"/>
      <c r="G312" s="3407"/>
      <c r="H312" s="3407"/>
      <c r="I312" s="3407"/>
      <c r="J312" s="3407"/>
      <c r="K312" s="3407"/>
      <c r="L312" s="3407"/>
      <c r="M312" s="3407"/>
      <c r="N312" s="3399"/>
      <c r="O312" s="3400"/>
      <c r="P312" s="3401"/>
      <c r="Q312" s="3402"/>
      <c r="R312" s="3402"/>
      <c r="DE312" s="823"/>
    </row>
    <row r="313" spans="1:111" s="771" customFormat="1" ht="12" customHeight="1" x14ac:dyDescent="0.15">
      <c r="A313" s="3433"/>
      <c r="B313" s="1989"/>
      <c r="C313" s="3406"/>
      <c r="D313" s="3406"/>
      <c r="E313" s="3406"/>
      <c r="F313" s="1994"/>
      <c r="G313" s="3407"/>
      <c r="H313" s="3407"/>
      <c r="I313" s="3407"/>
      <c r="J313" s="3407"/>
      <c r="K313" s="3407"/>
      <c r="L313" s="3407"/>
      <c r="M313" s="3407"/>
      <c r="N313" s="3399"/>
      <c r="O313" s="3400"/>
      <c r="P313" s="3401"/>
      <c r="Q313" s="3402"/>
      <c r="R313" s="3402"/>
      <c r="DE313" s="823"/>
    </row>
    <row r="314" spans="1:111" s="771" customFormat="1" ht="12" customHeight="1" x14ac:dyDescent="0.15">
      <c r="A314" s="3433"/>
      <c r="B314" s="1989"/>
      <c r="C314" s="3406"/>
      <c r="D314" s="3406"/>
      <c r="E314" s="3406"/>
      <c r="F314" s="1994"/>
      <c r="G314" s="3407"/>
      <c r="H314" s="3407"/>
      <c r="I314" s="3407"/>
      <c r="J314" s="3407"/>
      <c r="K314" s="3407"/>
      <c r="L314" s="3407"/>
      <c r="M314" s="3407"/>
      <c r="N314" s="3399"/>
      <c r="O314" s="3400"/>
      <c r="P314" s="3401"/>
      <c r="Q314" s="3402"/>
      <c r="R314" s="3402"/>
      <c r="DE314" s="823"/>
    </row>
    <row r="315" spans="1:111" s="771" customFormat="1" ht="12" customHeight="1" x14ac:dyDescent="0.15">
      <c r="A315" s="3433"/>
      <c r="B315" s="1989"/>
      <c r="C315" s="3406"/>
      <c r="D315" s="3406"/>
      <c r="E315" s="3406"/>
      <c r="F315" s="1994"/>
      <c r="G315" s="3407"/>
      <c r="H315" s="3407"/>
      <c r="I315" s="3407"/>
      <c r="J315" s="3407"/>
      <c r="K315" s="3407"/>
      <c r="L315" s="3407"/>
      <c r="M315" s="3407"/>
      <c r="N315" s="3399"/>
      <c r="O315" s="3400"/>
      <c r="P315" s="3401"/>
      <c r="Q315" s="3402"/>
      <c r="R315" s="3402"/>
      <c r="DE315" s="823"/>
    </row>
    <row r="316" spans="1:111" s="771" customFormat="1" ht="12" customHeight="1" x14ac:dyDescent="0.15">
      <c r="A316" s="3433"/>
      <c r="B316" s="1989"/>
      <c r="C316" s="3406"/>
      <c r="D316" s="3406"/>
      <c r="E316" s="3406"/>
      <c r="F316" s="1994"/>
      <c r="G316" s="3407"/>
      <c r="H316" s="3407"/>
      <c r="I316" s="3407"/>
      <c r="J316" s="3407"/>
      <c r="K316" s="3407"/>
      <c r="L316" s="3407"/>
      <c r="M316" s="3407"/>
      <c r="N316" s="3399"/>
      <c r="O316" s="3400"/>
      <c r="P316" s="3401"/>
      <c r="Q316" s="3402"/>
      <c r="R316" s="3402"/>
      <c r="DE316" s="823"/>
    </row>
    <row r="317" spans="1:111" s="771" customFormat="1" ht="12" customHeight="1" x14ac:dyDescent="0.15">
      <c r="A317" s="3433"/>
      <c r="B317" s="1989"/>
      <c r="C317" s="3406"/>
      <c r="D317" s="3406"/>
      <c r="E317" s="3406"/>
      <c r="F317" s="1994"/>
      <c r="G317" s="3407"/>
      <c r="H317" s="3407"/>
      <c r="I317" s="3407"/>
      <c r="J317" s="3407"/>
      <c r="K317" s="3407"/>
      <c r="L317" s="3407"/>
      <c r="M317" s="3407"/>
      <c r="N317" s="3399"/>
      <c r="O317" s="3400"/>
      <c r="P317" s="3401"/>
      <c r="Q317" s="3402"/>
      <c r="R317" s="3402"/>
      <c r="DE317" s="823"/>
    </row>
    <row r="318" spans="1:111" s="771" customFormat="1" ht="12" customHeight="1" x14ac:dyDescent="0.15">
      <c r="A318" s="3433"/>
      <c r="B318" s="1989"/>
      <c r="C318" s="3406"/>
      <c r="D318" s="3406"/>
      <c r="E318" s="3406"/>
      <c r="F318" s="1994"/>
      <c r="G318" s="3407"/>
      <c r="H318" s="3407"/>
      <c r="I318" s="3407"/>
      <c r="J318" s="3407"/>
      <c r="K318" s="3407"/>
      <c r="L318" s="3407"/>
      <c r="M318" s="3407"/>
      <c r="N318" s="3399"/>
      <c r="O318" s="3400"/>
      <c r="P318" s="3401"/>
      <c r="Q318" s="3402"/>
      <c r="R318" s="3402"/>
      <c r="DE318" s="823"/>
    </row>
    <row r="319" spans="1:111" s="771" customFormat="1" ht="12" customHeight="1" x14ac:dyDescent="0.15">
      <c r="A319" s="3433"/>
      <c r="B319" s="1989"/>
      <c r="C319" s="3406"/>
      <c r="D319" s="3406"/>
      <c r="E319" s="3406"/>
      <c r="F319" s="1994"/>
      <c r="G319" s="3407"/>
      <c r="H319" s="3407"/>
      <c r="I319" s="3407"/>
      <c r="J319" s="3407"/>
      <c r="K319" s="3407"/>
      <c r="L319" s="3407"/>
      <c r="M319" s="3407"/>
      <c r="N319" s="3399"/>
      <c r="O319" s="3400"/>
      <c r="P319" s="3401"/>
      <c r="Q319" s="3402"/>
      <c r="R319" s="3402"/>
      <c r="DE319" s="823"/>
    </row>
    <row r="320" spans="1:111" s="771" customFormat="1" ht="12" customHeight="1" x14ac:dyDescent="0.15">
      <c r="A320" s="3433"/>
      <c r="B320" s="1989"/>
      <c r="C320" s="3406"/>
      <c r="D320" s="3406"/>
      <c r="E320" s="3406"/>
      <c r="F320" s="1994"/>
      <c r="G320" s="3407"/>
      <c r="H320" s="3407"/>
      <c r="I320" s="3407"/>
      <c r="J320" s="3407"/>
      <c r="K320" s="3407"/>
      <c r="L320" s="3407"/>
      <c r="M320" s="3407"/>
      <c r="N320" s="3399"/>
      <c r="O320" s="3400"/>
      <c r="P320" s="3401"/>
      <c r="Q320" s="3402"/>
      <c r="R320" s="3402"/>
      <c r="DE320" s="823"/>
    </row>
    <row r="321" spans="1:109" s="771" customFormat="1" ht="12" customHeight="1" x14ac:dyDescent="0.15">
      <c r="A321" s="3433"/>
      <c r="B321" s="1989"/>
      <c r="C321" s="3406"/>
      <c r="D321" s="3406"/>
      <c r="E321" s="3406"/>
      <c r="F321" s="1994"/>
      <c r="G321" s="3407"/>
      <c r="H321" s="3407"/>
      <c r="I321" s="3407"/>
      <c r="J321" s="3407"/>
      <c r="K321" s="3407"/>
      <c r="L321" s="3407"/>
      <c r="M321" s="3407"/>
      <c r="N321" s="3399"/>
      <c r="O321" s="3400"/>
      <c r="P321" s="3401"/>
      <c r="Q321" s="3402"/>
      <c r="R321" s="3402"/>
      <c r="DE321" s="823"/>
    </row>
    <row r="322" spans="1:109" s="771" customFormat="1" ht="12" customHeight="1" x14ac:dyDescent="0.15">
      <c r="A322" s="3433"/>
      <c r="B322" s="1989"/>
      <c r="C322" s="3406"/>
      <c r="D322" s="3406"/>
      <c r="E322" s="3406"/>
      <c r="F322" s="1994"/>
      <c r="G322" s="3407"/>
      <c r="H322" s="3407"/>
      <c r="I322" s="3407"/>
      <c r="J322" s="3407"/>
      <c r="K322" s="3407"/>
      <c r="L322" s="3407"/>
      <c r="M322" s="3407"/>
      <c r="N322" s="3399"/>
      <c r="O322" s="3400"/>
      <c r="P322" s="3401"/>
      <c r="Q322" s="3402"/>
      <c r="R322" s="3402"/>
      <c r="DE322" s="823"/>
    </row>
    <row r="323" spans="1:109" s="771" customFormat="1" ht="12" customHeight="1" x14ac:dyDescent="0.15">
      <c r="A323" s="3433"/>
      <c r="B323" s="1989"/>
      <c r="C323" s="3406"/>
      <c r="D323" s="3406"/>
      <c r="E323" s="3406"/>
      <c r="F323" s="1994"/>
      <c r="G323" s="3407"/>
      <c r="H323" s="3407"/>
      <c r="I323" s="3407"/>
      <c r="J323" s="3407"/>
      <c r="K323" s="3407"/>
      <c r="L323" s="3407"/>
      <c r="M323" s="3407"/>
      <c r="N323" s="3399"/>
      <c r="O323" s="3400"/>
      <c r="P323" s="3401"/>
      <c r="Q323" s="3402"/>
      <c r="R323" s="3402"/>
      <c r="DE323" s="823"/>
    </row>
    <row r="324" spans="1:109" s="771" customFormat="1" ht="12" customHeight="1" x14ac:dyDescent="0.15">
      <c r="A324" s="3433"/>
      <c r="B324" s="1989"/>
      <c r="C324" s="3406"/>
      <c r="D324" s="3406"/>
      <c r="E324" s="3406"/>
      <c r="F324" s="1994"/>
      <c r="G324" s="3407"/>
      <c r="H324" s="3407"/>
      <c r="I324" s="3407"/>
      <c r="J324" s="3407"/>
      <c r="K324" s="3407"/>
      <c r="L324" s="3407"/>
      <c r="M324" s="3407"/>
      <c r="N324" s="3399"/>
      <c r="O324" s="3400"/>
      <c r="P324" s="3401"/>
      <c r="Q324" s="3402"/>
      <c r="R324" s="3402"/>
      <c r="DE324" s="823"/>
    </row>
    <row r="325" spans="1:109" s="771" customFormat="1" ht="12" customHeight="1" x14ac:dyDescent="0.15">
      <c r="A325" s="3433"/>
      <c r="B325" s="1989"/>
      <c r="C325" s="3406"/>
      <c r="D325" s="3406"/>
      <c r="E325" s="3406"/>
      <c r="F325" s="1994"/>
      <c r="G325" s="3407"/>
      <c r="H325" s="3407"/>
      <c r="I325" s="3407"/>
      <c r="J325" s="3407"/>
      <c r="K325" s="3407"/>
      <c r="L325" s="3407"/>
      <c r="M325" s="3407"/>
      <c r="N325" s="3399"/>
      <c r="O325" s="3400"/>
      <c r="P325" s="3401"/>
      <c r="Q325" s="3402"/>
      <c r="R325" s="3402"/>
      <c r="DE325" s="823"/>
    </row>
    <row r="326" spans="1:109" s="771" customFormat="1" ht="12" customHeight="1" x14ac:dyDescent="0.15">
      <c r="A326" s="3433"/>
      <c r="B326" s="1989"/>
      <c r="C326" s="3406"/>
      <c r="D326" s="3406"/>
      <c r="E326" s="3406"/>
      <c r="F326" s="1994"/>
      <c r="G326" s="3407"/>
      <c r="H326" s="3407"/>
      <c r="I326" s="3407"/>
      <c r="J326" s="3407"/>
      <c r="K326" s="3407"/>
      <c r="L326" s="3407"/>
      <c r="M326" s="3407"/>
      <c r="N326" s="3399"/>
      <c r="O326" s="3400"/>
      <c r="P326" s="3401"/>
      <c r="Q326" s="3402"/>
      <c r="R326" s="3402"/>
      <c r="DE326" s="823"/>
    </row>
    <row r="327" spans="1:109" s="771" customFormat="1" ht="12" customHeight="1" x14ac:dyDescent="0.15">
      <c r="A327" s="3433"/>
      <c r="B327" s="1989"/>
      <c r="C327" s="3406"/>
      <c r="D327" s="3406"/>
      <c r="E327" s="3406"/>
      <c r="F327" s="1994"/>
      <c r="G327" s="3407"/>
      <c r="H327" s="3407"/>
      <c r="I327" s="3407"/>
      <c r="J327" s="3407"/>
      <c r="K327" s="3407"/>
      <c r="L327" s="3407"/>
      <c r="M327" s="3407"/>
      <c r="N327" s="3399"/>
      <c r="O327" s="3400"/>
      <c r="P327" s="3401"/>
      <c r="Q327" s="3402"/>
      <c r="R327" s="3402"/>
      <c r="DE327" s="823"/>
    </row>
    <row r="328" spans="1:109" s="771" customFormat="1" ht="12" customHeight="1" x14ac:dyDescent="0.15">
      <c r="A328" s="3433"/>
      <c r="B328" s="1989"/>
      <c r="C328" s="3406"/>
      <c r="D328" s="3406"/>
      <c r="E328" s="3406"/>
      <c r="F328" s="1994"/>
      <c r="G328" s="3407"/>
      <c r="H328" s="3407"/>
      <c r="I328" s="3407"/>
      <c r="J328" s="3407"/>
      <c r="K328" s="3407"/>
      <c r="L328" s="3407"/>
      <c r="M328" s="3407"/>
      <c r="N328" s="3399"/>
      <c r="O328" s="3400"/>
      <c r="P328" s="3401"/>
      <c r="Q328" s="3402"/>
      <c r="R328" s="3402"/>
      <c r="DE328" s="823"/>
    </row>
    <row r="329" spans="1:109" s="771" customFormat="1" ht="12" customHeight="1" x14ac:dyDescent="0.15">
      <c r="A329" s="3433"/>
      <c r="B329" s="1989"/>
      <c r="C329" s="3406"/>
      <c r="D329" s="3406"/>
      <c r="E329" s="3406"/>
      <c r="F329" s="1994"/>
      <c r="G329" s="3407"/>
      <c r="H329" s="3407"/>
      <c r="I329" s="3407"/>
      <c r="J329" s="3407"/>
      <c r="K329" s="3407"/>
      <c r="L329" s="3407"/>
      <c r="M329" s="3407"/>
      <c r="N329" s="3399"/>
      <c r="O329" s="3400"/>
      <c r="P329" s="3401"/>
      <c r="Q329" s="3402"/>
      <c r="R329" s="3402"/>
      <c r="DE329" s="823"/>
    </row>
    <row r="330" spans="1:109" s="771" customFormat="1" ht="12" customHeight="1" x14ac:dyDescent="0.15">
      <c r="A330" s="3433"/>
      <c r="B330" s="1989"/>
      <c r="C330" s="3406"/>
      <c r="D330" s="3406"/>
      <c r="E330" s="3406"/>
      <c r="F330" s="1994"/>
      <c r="G330" s="3407"/>
      <c r="H330" s="3407"/>
      <c r="I330" s="3407"/>
      <c r="J330" s="3407"/>
      <c r="K330" s="3407"/>
      <c r="L330" s="3407"/>
      <c r="M330" s="3407"/>
      <c r="N330" s="3399"/>
      <c r="O330" s="3400"/>
      <c r="P330" s="3401"/>
      <c r="Q330" s="3402"/>
      <c r="R330" s="3402"/>
      <c r="DE330" s="823"/>
    </row>
    <row r="331" spans="1:109" s="771" customFormat="1" ht="12" customHeight="1" x14ac:dyDescent="0.15">
      <c r="A331" s="3433"/>
      <c r="B331" s="1989"/>
      <c r="C331" s="3406"/>
      <c r="D331" s="3406"/>
      <c r="E331" s="3406"/>
      <c r="F331" s="1994"/>
      <c r="G331" s="3407"/>
      <c r="H331" s="3407"/>
      <c r="I331" s="3407"/>
      <c r="J331" s="3407"/>
      <c r="K331" s="3407"/>
      <c r="L331" s="3407"/>
      <c r="M331" s="3407"/>
      <c r="N331" s="3399"/>
      <c r="O331" s="3400"/>
      <c r="P331" s="3401"/>
      <c r="Q331" s="3402"/>
      <c r="R331" s="3402"/>
      <c r="DE331" s="823"/>
    </row>
    <row r="332" spans="1:109" s="771" customFormat="1" ht="12" customHeight="1" x14ac:dyDescent="0.15">
      <c r="A332" s="3433"/>
      <c r="B332" s="1989"/>
      <c r="C332" s="3406"/>
      <c r="D332" s="3406"/>
      <c r="E332" s="3406"/>
      <c r="F332" s="1994"/>
      <c r="G332" s="3407"/>
      <c r="H332" s="3407"/>
      <c r="I332" s="3407"/>
      <c r="J332" s="3407"/>
      <c r="K332" s="3407"/>
      <c r="L332" s="3407"/>
      <c r="M332" s="3407"/>
      <c r="N332" s="3399"/>
      <c r="O332" s="3400"/>
      <c r="P332" s="3401"/>
      <c r="Q332" s="3402"/>
      <c r="R332" s="3402"/>
      <c r="DE332" s="823"/>
    </row>
    <row r="333" spans="1:109" s="771" customFormat="1" ht="12" customHeight="1" x14ac:dyDescent="0.15">
      <c r="A333" s="3433"/>
      <c r="B333" s="1989"/>
      <c r="C333" s="3406"/>
      <c r="D333" s="3406"/>
      <c r="E333" s="3406"/>
      <c r="F333" s="1994"/>
      <c r="G333" s="3407"/>
      <c r="H333" s="3407"/>
      <c r="I333" s="3407"/>
      <c r="J333" s="3407"/>
      <c r="K333" s="3407"/>
      <c r="L333" s="3407"/>
      <c r="M333" s="3407"/>
      <c r="N333" s="3399"/>
      <c r="O333" s="3400"/>
      <c r="P333" s="3401"/>
      <c r="Q333" s="3402"/>
      <c r="R333" s="3402"/>
      <c r="DE333" s="823"/>
    </row>
    <row r="334" spans="1:109" s="771" customFormat="1" ht="12" customHeight="1" x14ac:dyDescent="0.15">
      <c r="A334" s="3433"/>
      <c r="B334" s="1989"/>
      <c r="C334" s="3406"/>
      <c r="D334" s="3406"/>
      <c r="E334" s="3406"/>
      <c r="F334" s="1994"/>
      <c r="G334" s="3407"/>
      <c r="H334" s="3407"/>
      <c r="I334" s="3407"/>
      <c r="J334" s="3407"/>
      <c r="K334" s="3407"/>
      <c r="L334" s="3407"/>
      <c r="M334" s="3407"/>
      <c r="N334" s="3399"/>
      <c r="O334" s="3400"/>
      <c r="P334" s="3401"/>
      <c r="Q334" s="3402"/>
      <c r="R334" s="3402"/>
      <c r="DE334" s="823"/>
    </row>
    <row r="335" spans="1:109" s="771" customFormat="1" ht="12" customHeight="1" x14ac:dyDescent="0.15">
      <c r="A335" s="3433"/>
      <c r="B335" s="1989"/>
      <c r="C335" s="3406"/>
      <c r="D335" s="3406"/>
      <c r="E335" s="3406"/>
      <c r="F335" s="1994"/>
      <c r="G335" s="3407"/>
      <c r="H335" s="3407"/>
      <c r="I335" s="3407"/>
      <c r="J335" s="3407"/>
      <c r="K335" s="3407"/>
      <c r="L335" s="3407"/>
      <c r="M335" s="3407"/>
      <c r="N335" s="3399"/>
      <c r="O335" s="3400"/>
      <c r="P335" s="3401"/>
      <c r="Q335" s="3402"/>
      <c r="R335" s="3402"/>
      <c r="DE335" s="823"/>
    </row>
    <row r="336" spans="1:109" s="771" customFormat="1" ht="12" customHeight="1" x14ac:dyDescent="0.15">
      <c r="A336" s="3433"/>
      <c r="B336" s="1989"/>
      <c r="C336" s="3406"/>
      <c r="D336" s="3406"/>
      <c r="E336" s="3406"/>
      <c r="F336" s="1994"/>
      <c r="G336" s="3407"/>
      <c r="H336" s="3407"/>
      <c r="I336" s="3407"/>
      <c r="J336" s="3407"/>
      <c r="K336" s="3407"/>
      <c r="L336" s="3407"/>
      <c r="M336" s="3407"/>
      <c r="N336" s="3399"/>
      <c r="O336" s="3400"/>
      <c r="P336" s="3401"/>
      <c r="Q336" s="3402"/>
      <c r="R336" s="3402"/>
      <c r="DE336" s="823"/>
    </row>
    <row r="337" spans="1:109" s="771" customFormat="1" ht="12" customHeight="1" x14ac:dyDescent="0.15">
      <c r="A337" s="3433"/>
      <c r="B337" s="1989"/>
      <c r="C337" s="3406"/>
      <c r="D337" s="3406"/>
      <c r="E337" s="3406"/>
      <c r="F337" s="1994"/>
      <c r="G337" s="3407"/>
      <c r="H337" s="3407"/>
      <c r="I337" s="3407"/>
      <c r="J337" s="3407"/>
      <c r="K337" s="3407"/>
      <c r="L337" s="3407"/>
      <c r="M337" s="3407"/>
      <c r="N337" s="3399"/>
      <c r="O337" s="3400"/>
      <c r="P337" s="3401"/>
      <c r="Q337" s="3402"/>
      <c r="R337" s="3402"/>
      <c r="DE337" s="823"/>
    </row>
    <row r="338" spans="1:109" s="771" customFormat="1" ht="12" customHeight="1" x14ac:dyDescent="0.15">
      <c r="A338" s="3433"/>
      <c r="B338" s="1989"/>
      <c r="C338" s="3406"/>
      <c r="D338" s="3406"/>
      <c r="E338" s="3406"/>
      <c r="F338" s="1994"/>
      <c r="G338" s="3407"/>
      <c r="H338" s="3407"/>
      <c r="I338" s="3407"/>
      <c r="J338" s="3407"/>
      <c r="K338" s="3407"/>
      <c r="L338" s="3407"/>
      <c r="M338" s="3407"/>
      <c r="N338" s="3399"/>
      <c r="O338" s="3400"/>
      <c r="P338" s="3401"/>
      <c r="Q338" s="3402"/>
      <c r="R338" s="3402"/>
      <c r="DE338" s="823"/>
    </row>
    <row r="339" spans="1:109" s="771" customFormat="1" ht="12" customHeight="1" x14ac:dyDescent="0.15">
      <c r="A339" s="3433"/>
      <c r="B339" s="1989"/>
      <c r="C339" s="3406"/>
      <c r="D339" s="3406"/>
      <c r="E339" s="3406"/>
      <c r="F339" s="1994"/>
      <c r="G339" s="3407"/>
      <c r="H339" s="3407"/>
      <c r="I339" s="3407"/>
      <c r="J339" s="3407"/>
      <c r="K339" s="3407"/>
      <c r="L339" s="3407"/>
      <c r="M339" s="3407"/>
      <c r="N339" s="3399"/>
      <c r="O339" s="3400"/>
      <c r="P339" s="3401"/>
      <c r="Q339" s="3402"/>
      <c r="R339" s="3402"/>
      <c r="DE339" s="823"/>
    </row>
    <row r="340" spans="1:109" s="771" customFormat="1" ht="12" customHeight="1" x14ac:dyDescent="0.15">
      <c r="A340" s="3433"/>
      <c r="B340" s="1989"/>
      <c r="C340" s="3406"/>
      <c r="D340" s="3406"/>
      <c r="E340" s="3406"/>
      <c r="F340" s="1994"/>
      <c r="G340" s="3407"/>
      <c r="H340" s="3407"/>
      <c r="I340" s="3407"/>
      <c r="J340" s="3407"/>
      <c r="K340" s="3407"/>
      <c r="L340" s="3407"/>
      <c r="M340" s="3407"/>
      <c r="N340" s="3399"/>
      <c r="O340" s="3400"/>
      <c r="P340" s="3401"/>
      <c r="Q340" s="3402"/>
      <c r="R340" s="3402"/>
      <c r="DE340" s="823"/>
    </row>
    <row r="341" spans="1:109" s="771" customFormat="1" ht="12" customHeight="1" x14ac:dyDescent="0.15">
      <c r="A341" s="3433"/>
      <c r="B341" s="1989"/>
      <c r="C341" s="3406"/>
      <c r="D341" s="3406"/>
      <c r="E341" s="3406"/>
      <c r="F341" s="1994"/>
      <c r="G341" s="3407"/>
      <c r="H341" s="3407"/>
      <c r="I341" s="3407"/>
      <c r="J341" s="3407"/>
      <c r="K341" s="3407"/>
      <c r="L341" s="3407"/>
      <c r="M341" s="3407"/>
      <c r="N341" s="3399"/>
      <c r="O341" s="3400"/>
      <c r="P341" s="3401"/>
      <c r="Q341" s="3402"/>
      <c r="R341" s="3402"/>
      <c r="DE341" s="823"/>
    </row>
    <row r="342" spans="1:109" s="771" customFormat="1" ht="12" customHeight="1" x14ac:dyDescent="0.15">
      <c r="A342" s="3433"/>
      <c r="B342" s="1989"/>
      <c r="C342" s="3406"/>
      <c r="D342" s="3406"/>
      <c r="E342" s="3406"/>
      <c r="F342" s="1994"/>
      <c r="G342" s="3407"/>
      <c r="H342" s="3407"/>
      <c r="I342" s="3407"/>
      <c r="J342" s="3407"/>
      <c r="K342" s="3407"/>
      <c r="L342" s="3407"/>
      <c r="M342" s="3407"/>
      <c r="N342" s="3399"/>
      <c r="O342" s="3400"/>
      <c r="P342" s="3401"/>
      <c r="Q342" s="3402"/>
      <c r="R342" s="3402"/>
      <c r="DE342" s="823"/>
    </row>
    <row r="343" spans="1:109" s="771" customFormat="1" ht="12" customHeight="1" x14ac:dyDescent="0.15">
      <c r="A343" s="3433"/>
      <c r="B343" s="1989"/>
      <c r="C343" s="3406"/>
      <c r="D343" s="3406"/>
      <c r="E343" s="3406"/>
      <c r="F343" s="1994"/>
      <c r="G343" s="3407"/>
      <c r="H343" s="3407"/>
      <c r="I343" s="3407"/>
      <c r="J343" s="3407"/>
      <c r="K343" s="3407"/>
      <c r="L343" s="3407"/>
      <c r="M343" s="3407"/>
      <c r="N343" s="3399"/>
      <c r="O343" s="3400"/>
      <c r="P343" s="3401"/>
      <c r="Q343" s="3402"/>
      <c r="R343" s="3402"/>
      <c r="DE343" s="823"/>
    </row>
    <row r="344" spans="1:109" s="771" customFormat="1" ht="12" customHeight="1" x14ac:dyDescent="0.15">
      <c r="A344" s="3433"/>
      <c r="B344" s="1989"/>
      <c r="C344" s="3406"/>
      <c r="D344" s="3406"/>
      <c r="E344" s="3406"/>
      <c r="F344" s="1994"/>
      <c r="G344" s="3407"/>
      <c r="H344" s="3407"/>
      <c r="I344" s="3407"/>
      <c r="J344" s="3407"/>
      <c r="K344" s="3407"/>
      <c r="L344" s="3407"/>
      <c r="M344" s="3407"/>
      <c r="N344" s="3399"/>
      <c r="O344" s="3400"/>
      <c r="P344" s="3401"/>
      <c r="Q344" s="3402"/>
      <c r="R344" s="3402"/>
      <c r="DE344" s="823"/>
    </row>
    <row r="345" spans="1:109" s="771" customFormat="1" ht="12" customHeight="1" x14ac:dyDescent="0.15">
      <c r="A345" s="3433"/>
      <c r="B345" s="1989"/>
      <c r="C345" s="3406"/>
      <c r="D345" s="3406"/>
      <c r="E345" s="3406"/>
      <c r="F345" s="1994"/>
      <c r="G345" s="3407"/>
      <c r="H345" s="3407"/>
      <c r="I345" s="3407"/>
      <c r="J345" s="3407"/>
      <c r="K345" s="3407"/>
      <c r="L345" s="3407"/>
      <c r="M345" s="3407"/>
      <c r="N345" s="3399"/>
      <c r="O345" s="3400"/>
      <c r="P345" s="3401"/>
      <c r="Q345" s="3402"/>
      <c r="R345" s="3402"/>
      <c r="DE345" s="823"/>
    </row>
    <row r="346" spans="1:109" s="771" customFormat="1" ht="12" customHeight="1" x14ac:dyDescent="0.15">
      <c r="A346" s="3433"/>
      <c r="B346" s="1989"/>
      <c r="C346" s="3406"/>
      <c r="D346" s="3406"/>
      <c r="E346" s="3406"/>
      <c r="F346" s="1994"/>
      <c r="G346" s="3407"/>
      <c r="H346" s="3407"/>
      <c r="I346" s="3407"/>
      <c r="J346" s="3407"/>
      <c r="K346" s="3407"/>
      <c r="L346" s="3407"/>
      <c r="M346" s="3407"/>
      <c r="N346" s="3399"/>
      <c r="O346" s="3400"/>
      <c r="P346" s="3401"/>
      <c r="Q346" s="3402"/>
      <c r="R346" s="3402"/>
      <c r="DE346" s="823"/>
    </row>
    <row r="347" spans="1:109" s="771" customFormat="1" ht="12" customHeight="1" x14ac:dyDescent="0.15">
      <c r="A347" s="3433"/>
      <c r="B347" s="1989"/>
      <c r="C347" s="3406"/>
      <c r="D347" s="3406"/>
      <c r="E347" s="3406"/>
      <c r="F347" s="1994"/>
      <c r="G347" s="3407"/>
      <c r="H347" s="3407"/>
      <c r="I347" s="3407"/>
      <c r="J347" s="3407"/>
      <c r="K347" s="3407"/>
      <c r="L347" s="3407"/>
      <c r="M347" s="3407"/>
      <c r="N347" s="3399"/>
      <c r="O347" s="3400"/>
      <c r="P347" s="3401"/>
      <c r="Q347" s="3402"/>
      <c r="R347" s="3402"/>
      <c r="DE347" s="823"/>
    </row>
    <row r="348" spans="1:109" s="771" customFormat="1" ht="12" customHeight="1" x14ac:dyDescent="0.15">
      <c r="A348" s="3433"/>
      <c r="B348" s="1989"/>
      <c r="C348" s="3406"/>
      <c r="D348" s="3406"/>
      <c r="E348" s="3406"/>
      <c r="F348" s="1994"/>
      <c r="G348" s="3407"/>
      <c r="H348" s="3407"/>
      <c r="I348" s="3407"/>
      <c r="J348" s="3407"/>
      <c r="K348" s="3407"/>
      <c r="L348" s="3407"/>
      <c r="M348" s="3407"/>
      <c r="N348" s="3399"/>
      <c r="O348" s="3400"/>
      <c r="P348" s="3401"/>
      <c r="Q348" s="3402"/>
      <c r="R348" s="3402"/>
      <c r="DE348" s="823"/>
    </row>
    <row r="349" spans="1:109" s="771" customFormat="1" ht="12" customHeight="1" x14ac:dyDescent="0.15">
      <c r="A349" s="3433"/>
      <c r="B349" s="1989"/>
      <c r="C349" s="3406"/>
      <c r="D349" s="3406"/>
      <c r="E349" s="3406"/>
      <c r="F349" s="1994"/>
      <c r="G349" s="3407"/>
      <c r="H349" s="3407"/>
      <c r="I349" s="3407"/>
      <c r="J349" s="3407"/>
      <c r="K349" s="3407"/>
      <c r="L349" s="3407"/>
      <c r="M349" s="3407"/>
      <c r="N349" s="3399"/>
      <c r="O349" s="3400"/>
      <c r="P349" s="3401"/>
      <c r="Q349" s="3402"/>
      <c r="R349" s="3402"/>
      <c r="DE349" s="823"/>
    </row>
    <row r="350" spans="1:109" s="771" customFormat="1" ht="12" customHeight="1" x14ac:dyDescent="0.15">
      <c r="A350" s="3433"/>
      <c r="B350" s="1989"/>
      <c r="C350" s="3406"/>
      <c r="D350" s="3406"/>
      <c r="E350" s="3406"/>
      <c r="F350" s="1994"/>
      <c r="G350" s="3407"/>
      <c r="H350" s="3407"/>
      <c r="I350" s="3407"/>
      <c r="J350" s="3407"/>
      <c r="K350" s="3407"/>
      <c r="L350" s="3407"/>
      <c r="M350" s="3407"/>
      <c r="N350" s="3399"/>
      <c r="O350" s="3400"/>
      <c r="P350" s="3401"/>
      <c r="Q350" s="3402"/>
      <c r="R350" s="3402"/>
      <c r="DE350" s="823"/>
    </row>
    <row r="351" spans="1:109" s="771" customFormat="1" ht="12" customHeight="1" x14ac:dyDescent="0.15">
      <c r="A351" s="3433"/>
      <c r="B351" s="1989"/>
      <c r="C351" s="3406"/>
      <c r="D351" s="3406"/>
      <c r="E351" s="3406"/>
      <c r="F351" s="1994"/>
      <c r="G351" s="3407"/>
      <c r="H351" s="3407"/>
      <c r="I351" s="3407"/>
      <c r="J351" s="3407"/>
      <c r="K351" s="3407"/>
      <c r="L351" s="3407"/>
      <c r="M351" s="3407"/>
      <c r="N351" s="3399"/>
      <c r="O351" s="3400"/>
      <c r="P351" s="3401"/>
      <c r="Q351" s="3402"/>
      <c r="R351" s="3402"/>
      <c r="DE351" s="823"/>
    </row>
    <row r="352" spans="1:109" s="771" customFormat="1" ht="12" customHeight="1" x14ac:dyDescent="0.15">
      <c r="A352" s="3433"/>
      <c r="B352" s="1989"/>
      <c r="C352" s="3406"/>
      <c r="D352" s="3406"/>
      <c r="E352" s="3406"/>
      <c r="F352" s="1994"/>
      <c r="G352" s="3407"/>
      <c r="H352" s="3407"/>
      <c r="I352" s="3407"/>
      <c r="J352" s="3407"/>
      <c r="K352" s="3407"/>
      <c r="L352" s="3407"/>
      <c r="M352" s="3407"/>
      <c r="N352" s="3399"/>
      <c r="O352" s="3400"/>
      <c r="P352" s="3401"/>
      <c r="Q352" s="3402"/>
      <c r="R352" s="3402"/>
      <c r="DE352" s="823"/>
    </row>
    <row r="353" spans="1:109" s="771" customFormat="1" ht="12" customHeight="1" x14ac:dyDescent="0.15">
      <c r="A353" s="3433"/>
      <c r="B353" s="1989"/>
      <c r="C353" s="3406"/>
      <c r="D353" s="3406"/>
      <c r="E353" s="3406"/>
      <c r="F353" s="1994"/>
      <c r="G353" s="3407"/>
      <c r="H353" s="3407"/>
      <c r="I353" s="3407"/>
      <c r="J353" s="3407"/>
      <c r="K353" s="3407"/>
      <c r="L353" s="3407"/>
      <c r="M353" s="3407"/>
      <c r="N353" s="3399"/>
      <c r="O353" s="3400"/>
      <c r="P353" s="3401"/>
      <c r="Q353" s="3402"/>
      <c r="R353" s="3402"/>
      <c r="DE353" s="823"/>
    </row>
    <row r="354" spans="1:109" s="771" customFormat="1" ht="12" customHeight="1" x14ac:dyDescent="0.15">
      <c r="A354" s="3433"/>
      <c r="B354" s="1989"/>
      <c r="C354" s="3406"/>
      <c r="D354" s="3406"/>
      <c r="E354" s="3406"/>
      <c r="F354" s="1994"/>
      <c r="G354" s="3407"/>
      <c r="H354" s="3407"/>
      <c r="I354" s="3407"/>
      <c r="J354" s="3407"/>
      <c r="K354" s="3407"/>
      <c r="L354" s="3407"/>
      <c r="M354" s="3407"/>
      <c r="N354" s="3399"/>
      <c r="O354" s="3400"/>
      <c r="P354" s="3401"/>
      <c r="Q354" s="3402"/>
      <c r="R354" s="3402"/>
      <c r="DE354" s="823"/>
    </row>
    <row r="355" spans="1:109" s="771" customFormat="1" ht="12" customHeight="1" x14ac:dyDescent="0.15">
      <c r="A355" s="3433"/>
      <c r="B355" s="1991"/>
      <c r="C355" s="3483"/>
      <c r="D355" s="3483"/>
      <c r="E355" s="3483"/>
      <c r="F355" s="1995"/>
      <c r="G355" s="3447"/>
      <c r="H355" s="3447"/>
      <c r="I355" s="3447"/>
      <c r="J355" s="3447"/>
      <c r="K355" s="3447"/>
      <c r="L355" s="3447"/>
      <c r="M355" s="3447"/>
      <c r="N355" s="3403"/>
      <c r="O355" s="3404"/>
      <c r="P355" s="3405"/>
      <c r="Q355" s="3448"/>
      <c r="R355" s="3448"/>
      <c r="DE355" s="823"/>
    </row>
    <row r="356" spans="1:109" s="771" customFormat="1" ht="6" customHeight="1" x14ac:dyDescent="0.15">
      <c r="A356" s="797"/>
      <c r="B356" s="1733"/>
      <c r="C356" s="3446"/>
      <c r="D356" s="3446"/>
      <c r="E356" s="3446"/>
      <c r="F356" s="1733"/>
      <c r="G356" s="3446"/>
      <c r="H356" s="3446"/>
      <c r="I356" s="3446"/>
      <c r="J356" s="3446"/>
      <c r="K356" s="3446"/>
      <c r="L356" s="3446"/>
      <c r="M356" s="3446"/>
      <c r="N356" s="1733"/>
      <c r="O356" s="1733"/>
      <c r="P356" s="1733"/>
      <c r="Q356" s="3438"/>
      <c r="R356" s="3438"/>
      <c r="DE356" s="823"/>
    </row>
    <row r="357" spans="1:109" s="771" customFormat="1" ht="12" customHeight="1" x14ac:dyDescent="0.15">
      <c r="A357" s="3421">
        <v>3</v>
      </c>
      <c r="B357" s="3393" t="s">
        <v>1232</v>
      </c>
      <c r="C357" s="3394"/>
      <c r="D357" s="3394"/>
      <c r="E357" s="3394"/>
      <c r="F357" s="3394"/>
      <c r="G357" s="3394"/>
      <c r="H357" s="3394"/>
      <c r="I357" s="3394"/>
      <c r="J357" s="3394"/>
      <c r="K357" s="3394"/>
      <c r="L357" s="3394"/>
      <c r="M357" s="3394"/>
      <c r="N357" s="3394"/>
      <c r="O357" s="3395"/>
      <c r="P357" s="3420"/>
      <c r="Q357" s="3434" t="s">
        <v>1231</v>
      </c>
      <c r="R357" s="3435"/>
      <c r="DE357" s="823"/>
    </row>
    <row r="358" spans="1:109" s="771" customFormat="1" ht="12" customHeight="1" x14ac:dyDescent="0.15">
      <c r="A358" s="3475"/>
      <c r="B358" s="3436" t="s">
        <v>1230</v>
      </c>
      <c r="C358" s="3396"/>
      <c r="D358" s="3396"/>
      <c r="E358" s="3393" t="s">
        <v>1229</v>
      </c>
      <c r="F358" s="3417"/>
      <c r="G358" s="3393" t="s">
        <v>1228</v>
      </c>
      <c r="H358" s="3417"/>
      <c r="I358" s="3393" t="s">
        <v>579</v>
      </c>
      <c r="J358" s="3394"/>
      <c r="K358" s="3394"/>
      <c r="L358" s="3394"/>
      <c r="M358" s="3394"/>
      <c r="N358" s="3393" t="s">
        <v>578</v>
      </c>
      <c r="O358" s="3395"/>
      <c r="P358" s="3420"/>
      <c r="Q358" s="3436"/>
      <c r="R358" s="3437"/>
      <c r="DE358" s="823"/>
    </row>
    <row r="359" spans="1:109" s="771" customFormat="1" ht="12" customHeight="1" x14ac:dyDescent="0.15">
      <c r="A359" s="3422"/>
      <c r="B359" s="3386"/>
      <c r="C359" s="3416"/>
      <c r="D359" s="3416"/>
      <c r="E359" s="3439"/>
      <c r="F359" s="3440"/>
      <c r="G359" s="3439"/>
      <c r="H359" s="3440"/>
      <c r="I359" s="3439"/>
      <c r="J359" s="3461"/>
      <c r="K359" s="3461"/>
      <c r="L359" s="3461"/>
      <c r="M359" s="3461"/>
      <c r="N359" s="3462"/>
      <c r="O359" s="3463"/>
      <c r="P359" s="3464"/>
      <c r="Q359" s="3386"/>
      <c r="R359" s="3387"/>
      <c r="DE359" s="823"/>
    </row>
    <row r="360" spans="1:109" s="771" customFormat="1" ht="6" customHeight="1" x14ac:dyDescent="0.15">
      <c r="A360" s="799"/>
      <c r="B360" s="3438"/>
      <c r="C360" s="3438"/>
      <c r="D360" s="3438"/>
      <c r="E360" s="3438"/>
      <c r="F360" s="3438"/>
      <c r="G360" s="3441"/>
      <c r="H360" s="3441"/>
      <c r="I360" s="799"/>
      <c r="J360" s="799"/>
      <c r="K360" s="799"/>
      <c r="L360" s="799"/>
      <c r="M360" s="799"/>
      <c r="N360" s="799"/>
      <c r="O360" s="799"/>
      <c r="P360" s="799"/>
      <c r="Q360" s="799"/>
      <c r="R360" s="799"/>
      <c r="DE360" s="823"/>
    </row>
    <row r="361" spans="1:109" s="771" customFormat="1" ht="21" customHeight="1" x14ac:dyDescent="0.15">
      <c r="A361" s="3421">
        <v>4</v>
      </c>
      <c r="B361" s="3442" t="s">
        <v>1227</v>
      </c>
      <c r="C361" s="3424"/>
      <c r="D361" s="3425"/>
      <c r="E361" s="3443" t="s">
        <v>1226</v>
      </c>
      <c r="F361" s="3444"/>
      <c r="G361" s="3445"/>
      <c r="H361" s="3445"/>
      <c r="I361" s="793"/>
      <c r="J361" s="1729">
        <v>5</v>
      </c>
      <c r="K361" s="3449" t="s">
        <v>1764</v>
      </c>
      <c r="L361" s="3450"/>
      <c r="M361" s="3450"/>
      <c r="N361" s="3450"/>
      <c r="O361" s="3450"/>
      <c r="P361" s="3450"/>
      <c r="Q361" s="3450"/>
      <c r="R361" s="3451"/>
      <c r="DE361" s="823"/>
    </row>
    <row r="362" spans="1:109" s="771" customFormat="1" ht="12" customHeight="1" x14ac:dyDescent="0.15">
      <c r="A362" s="3422"/>
      <c r="B362" s="3386"/>
      <c r="C362" s="3416"/>
      <c r="D362" s="3387"/>
      <c r="E362" s="3386"/>
      <c r="F362" s="3387"/>
      <c r="G362" s="3445"/>
      <c r="H362" s="3445"/>
      <c r="I362" s="793"/>
      <c r="J362" s="3476"/>
      <c r="K362" s="3452"/>
      <c r="L362" s="3453"/>
      <c r="M362" s="3453"/>
      <c r="N362" s="3453"/>
      <c r="O362" s="3453"/>
      <c r="P362" s="3453"/>
      <c r="Q362" s="3453"/>
      <c r="R362" s="3454"/>
      <c r="DE362" s="823"/>
    </row>
    <row r="363" spans="1:109" s="771" customFormat="1" ht="12" customHeight="1" x14ac:dyDescent="0.15">
      <c r="A363" s="1736"/>
      <c r="B363" s="1732"/>
      <c r="C363" s="1732"/>
      <c r="D363" s="1732"/>
      <c r="E363" s="1732"/>
      <c r="F363" s="1732"/>
      <c r="G363" s="3445"/>
      <c r="H363" s="3445"/>
      <c r="I363" s="1736"/>
      <c r="J363" s="3477"/>
      <c r="K363" s="3455"/>
      <c r="L363" s="3456"/>
      <c r="M363" s="3456"/>
      <c r="N363" s="3456"/>
      <c r="O363" s="3456"/>
      <c r="P363" s="3456"/>
      <c r="Q363" s="3456"/>
      <c r="R363" s="3457"/>
      <c r="S363" s="225"/>
      <c r="T363" s="755"/>
      <c r="DE363" s="823"/>
    </row>
    <row r="364" spans="1:109" s="771" customFormat="1" ht="12" customHeight="1" x14ac:dyDescent="0.15">
      <c r="A364" s="1736"/>
      <c r="B364" s="788"/>
      <c r="C364" s="788"/>
      <c r="D364" s="788"/>
      <c r="E364" s="788"/>
      <c r="F364" s="788"/>
      <c r="G364" s="788"/>
      <c r="H364" s="788"/>
      <c r="I364" s="1736"/>
      <c r="J364" s="3477"/>
      <c r="K364" s="3455"/>
      <c r="L364" s="3456"/>
      <c r="M364" s="3456"/>
      <c r="N364" s="3456"/>
      <c r="O364" s="3456"/>
      <c r="P364" s="3456"/>
      <c r="Q364" s="3456"/>
      <c r="R364" s="3457"/>
      <c r="DE364" s="823"/>
    </row>
    <row r="365" spans="1:109" s="771" customFormat="1" ht="12" customHeight="1" x14ac:dyDescent="0.15">
      <c r="A365" s="1736"/>
      <c r="B365" s="3465" t="s">
        <v>1225</v>
      </c>
      <c r="C365" s="3465"/>
      <c r="D365" s="3465"/>
      <c r="E365" s="3465"/>
      <c r="F365" s="3465"/>
      <c r="G365" s="3465"/>
      <c r="H365" s="3465"/>
      <c r="I365" s="1736"/>
      <c r="J365" s="3477"/>
      <c r="K365" s="3455"/>
      <c r="L365" s="3456"/>
      <c r="M365" s="3456"/>
      <c r="N365" s="3456"/>
      <c r="O365" s="3456"/>
      <c r="P365" s="3456"/>
      <c r="Q365" s="3456"/>
      <c r="R365" s="3457"/>
      <c r="DE365" s="823"/>
    </row>
    <row r="366" spans="1:109" s="771" customFormat="1" ht="12" customHeight="1" x14ac:dyDescent="0.15">
      <c r="A366" s="1736"/>
      <c r="B366" s="3465" t="s">
        <v>1224</v>
      </c>
      <c r="C366" s="3465"/>
      <c r="D366" s="3465"/>
      <c r="E366" s="3465"/>
      <c r="F366" s="3465"/>
      <c r="G366" s="3465"/>
      <c r="H366" s="3465"/>
      <c r="I366" s="789"/>
      <c r="J366" s="3477"/>
      <c r="K366" s="3455"/>
      <c r="L366" s="3456"/>
      <c r="M366" s="3456"/>
      <c r="N366" s="3456"/>
      <c r="O366" s="3456"/>
      <c r="P366" s="3456"/>
      <c r="Q366" s="3456"/>
      <c r="R366" s="3457"/>
      <c r="DE366" s="823"/>
    </row>
    <row r="367" spans="1:109" s="771" customFormat="1" ht="12" customHeight="1" x14ac:dyDescent="0.15">
      <c r="A367" s="790" t="s">
        <v>1223</v>
      </c>
      <c r="B367" s="3466" t="s">
        <v>577</v>
      </c>
      <c r="C367" s="3466"/>
      <c r="D367" s="3466"/>
      <c r="E367" s="3466"/>
      <c r="F367" s="3466"/>
      <c r="G367" s="3466"/>
      <c r="H367" s="3466"/>
      <c r="I367" s="1736"/>
      <c r="J367" s="3477"/>
      <c r="K367" s="3455"/>
      <c r="L367" s="3456"/>
      <c r="M367" s="3456"/>
      <c r="N367" s="3456"/>
      <c r="O367" s="3456"/>
      <c r="P367" s="3456"/>
      <c r="Q367" s="3456"/>
      <c r="R367" s="3457"/>
      <c r="DE367" s="823"/>
    </row>
    <row r="368" spans="1:109" s="771" customFormat="1" ht="12" customHeight="1" x14ac:dyDescent="0.15">
      <c r="A368" s="790"/>
      <c r="B368" s="3467" t="s">
        <v>1222</v>
      </c>
      <c r="C368" s="3467"/>
      <c r="D368" s="3467"/>
      <c r="E368" s="3467"/>
      <c r="F368" s="3467"/>
      <c r="G368" s="3467"/>
      <c r="H368" s="3467"/>
      <c r="I368" s="1736"/>
      <c r="J368" s="3477"/>
      <c r="K368" s="3455"/>
      <c r="L368" s="3456"/>
      <c r="M368" s="3456"/>
      <c r="N368" s="3456"/>
      <c r="O368" s="3456"/>
      <c r="P368" s="3456"/>
      <c r="Q368" s="3456"/>
      <c r="R368" s="3457"/>
      <c r="DE368" s="823"/>
    </row>
    <row r="369" spans="1:111" s="771" customFormat="1" ht="12" customHeight="1" x14ac:dyDescent="0.15">
      <c r="A369" s="790"/>
      <c r="B369" s="3467"/>
      <c r="C369" s="3467"/>
      <c r="D369" s="3467"/>
      <c r="E369" s="3467"/>
      <c r="F369" s="3467"/>
      <c r="G369" s="3467"/>
      <c r="H369" s="3467"/>
      <c r="I369" s="1736"/>
      <c r="J369" s="3477"/>
      <c r="K369" s="3455"/>
      <c r="L369" s="3456"/>
      <c r="M369" s="3456"/>
      <c r="N369" s="3456"/>
      <c r="O369" s="3456"/>
      <c r="P369" s="3456"/>
      <c r="Q369" s="3456"/>
      <c r="R369" s="3457"/>
      <c r="DE369" s="823"/>
    </row>
    <row r="370" spans="1:111" s="771" customFormat="1" ht="12" customHeight="1" x14ac:dyDescent="0.15">
      <c r="A370" s="790"/>
      <c r="B370" s="3465"/>
      <c r="C370" s="3465"/>
      <c r="D370" s="3465"/>
      <c r="E370" s="3465"/>
      <c r="F370" s="3465"/>
      <c r="G370" s="3465"/>
      <c r="H370" s="3465"/>
      <c r="I370" s="1736"/>
      <c r="J370" s="3477"/>
      <c r="K370" s="3455"/>
      <c r="L370" s="3456"/>
      <c r="M370" s="3456"/>
      <c r="N370" s="3456"/>
      <c r="O370" s="3456"/>
      <c r="P370" s="3456"/>
      <c r="Q370" s="3456"/>
      <c r="R370" s="3457"/>
      <c r="DE370" s="823"/>
    </row>
    <row r="371" spans="1:111" s="771" customFormat="1" ht="12" customHeight="1" x14ac:dyDescent="0.15">
      <c r="A371" s="790"/>
      <c r="B371" s="3465" t="s">
        <v>652</v>
      </c>
      <c r="C371" s="3465"/>
      <c r="D371" s="3465"/>
      <c r="E371" s="3465"/>
      <c r="F371" s="3465"/>
      <c r="G371" s="3465"/>
      <c r="H371" s="3465"/>
      <c r="I371" s="1736"/>
      <c r="J371" s="3477"/>
      <c r="K371" s="3455"/>
      <c r="L371" s="3456"/>
      <c r="M371" s="3456"/>
      <c r="N371" s="3456"/>
      <c r="O371" s="3456"/>
      <c r="P371" s="3456"/>
      <c r="Q371" s="3456"/>
      <c r="R371" s="3457"/>
      <c r="U371" s="224"/>
      <c r="V371" s="224"/>
      <c r="W371" s="224"/>
      <c r="X371" s="224"/>
      <c r="Y371" s="224"/>
      <c r="Z371" s="224"/>
      <c r="AA371" s="224"/>
      <c r="AB371" s="224"/>
      <c r="AC371" s="224"/>
      <c r="AD371" s="224"/>
      <c r="AE371" s="224"/>
      <c r="DE371" s="823"/>
    </row>
    <row r="372" spans="1:111" s="771" customFormat="1" ht="12" customHeight="1" x14ac:dyDescent="0.15">
      <c r="A372" s="790"/>
      <c r="B372" s="3465"/>
      <c r="C372" s="3465"/>
      <c r="D372" s="3465"/>
      <c r="E372" s="3465"/>
      <c r="F372" s="3465"/>
      <c r="G372" s="3465"/>
      <c r="H372" s="3465"/>
      <c r="I372" s="1736"/>
      <c r="J372" s="3478"/>
      <c r="K372" s="3458"/>
      <c r="L372" s="3459"/>
      <c r="M372" s="3459"/>
      <c r="N372" s="3459"/>
      <c r="O372" s="3459"/>
      <c r="P372" s="3459"/>
      <c r="Q372" s="3459"/>
      <c r="R372" s="3460"/>
      <c r="DE372" s="823"/>
    </row>
    <row r="373" spans="1:111" s="772" customFormat="1" ht="13.5" x14ac:dyDescent="0.15">
      <c r="A373" s="3473" t="s">
        <v>1239</v>
      </c>
      <c r="B373" s="3474"/>
      <c r="C373" s="3474"/>
      <c r="D373" s="3474"/>
      <c r="E373" s="3474"/>
      <c r="F373" s="3474"/>
      <c r="G373" s="3474"/>
      <c r="H373" s="3474"/>
      <c r="I373" s="3474"/>
      <c r="J373" s="3474"/>
      <c r="K373" s="3474"/>
      <c r="L373" s="3474"/>
      <c r="M373" s="3474"/>
      <c r="N373" s="3474"/>
      <c r="O373" s="3474"/>
      <c r="P373" s="3474"/>
      <c r="Q373" s="3474"/>
      <c r="R373" s="3474"/>
      <c r="DE373" s="822"/>
    </row>
    <row r="374" spans="1:111" s="771" customFormat="1" ht="12" customHeight="1" x14ac:dyDescent="0.15">
      <c r="A374" s="3393" t="s">
        <v>576</v>
      </c>
      <c r="B374" s="3417"/>
      <c r="C374" s="3418"/>
      <c r="D374" s="3419"/>
      <c r="E374" s="3393" t="s">
        <v>575</v>
      </c>
      <c r="F374" s="3417"/>
      <c r="G374" s="3386"/>
      <c r="H374" s="3416"/>
      <c r="I374" s="3416"/>
      <c r="J374" s="3387"/>
      <c r="K374" s="3393" t="s">
        <v>1214</v>
      </c>
      <c r="L374" s="3395"/>
      <c r="M374" s="3420"/>
      <c r="N374" s="3386"/>
      <c r="O374" s="3416"/>
      <c r="P374" s="3416"/>
      <c r="Q374" s="3416"/>
      <c r="R374" s="3387"/>
      <c r="DE374" s="823"/>
    </row>
    <row r="375" spans="1:111" s="771" customFormat="1" ht="12" customHeight="1" x14ac:dyDescent="0.15">
      <c r="A375" s="3421">
        <v>1</v>
      </c>
      <c r="B375" s="3423" t="s">
        <v>1238</v>
      </c>
      <c r="C375" s="3424"/>
      <c r="D375" s="3424"/>
      <c r="E375" s="3424"/>
      <c r="F375" s="3425"/>
      <c r="G375" s="3393" t="s">
        <v>1237</v>
      </c>
      <c r="H375" s="3417"/>
      <c r="I375" s="3393" t="s">
        <v>1236</v>
      </c>
      <c r="J375" s="3394"/>
      <c r="K375" s="3394"/>
      <c r="L375" s="3394"/>
      <c r="M375" s="3394"/>
      <c r="N375" s="3394"/>
      <c r="O375" s="3394"/>
      <c r="P375" s="3394"/>
      <c r="Q375" s="3394"/>
      <c r="R375" s="3417"/>
      <c r="DE375" s="823"/>
    </row>
    <row r="376" spans="1:111" s="771" customFormat="1" ht="12" customHeight="1" x14ac:dyDescent="0.15">
      <c r="A376" s="3422"/>
      <c r="B376" s="3426"/>
      <c r="C376" s="3427"/>
      <c r="D376" s="3427"/>
      <c r="E376" s="3427"/>
      <c r="F376" s="3428"/>
      <c r="G376" s="3426"/>
      <c r="H376" s="3428"/>
      <c r="I376" s="3431"/>
      <c r="J376" s="3430"/>
      <c r="K376" s="3430"/>
      <c r="L376" s="3430"/>
      <c r="M376" s="1704" t="s">
        <v>1761</v>
      </c>
      <c r="N376" s="3429"/>
      <c r="O376" s="3430"/>
      <c r="P376" s="1705" t="s">
        <v>1762</v>
      </c>
      <c r="Q376" s="1730"/>
      <c r="R376" s="1738" t="s">
        <v>1763</v>
      </c>
      <c r="S376" s="758" t="str">
        <f>IF(AND(Q376&lt;&gt;"",Q376&lt;120),"排煙機の規定風量は120㎥以上必要です。","")</f>
        <v/>
      </c>
      <c r="T376" s="770"/>
      <c r="DE376" s="823"/>
    </row>
    <row r="377" spans="1:111" s="771" customFormat="1" ht="6" customHeight="1" x14ac:dyDescent="0.15">
      <c r="A377" s="794"/>
      <c r="B377" s="794"/>
      <c r="C377" s="794"/>
      <c r="D377" s="794"/>
      <c r="E377" s="794"/>
      <c r="F377" s="794"/>
      <c r="G377" s="794"/>
      <c r="H377" s="794"/>
      <c r="I377" s="794"/>
      <c r="J377" s="794"/>
      <c r="K377" s="1737"/>
      <c r="L377" s="1737"/>
      <c r="M377" s="1737"/>
      <c r="N377" s="794"/>
      <c r="O377" s="796"/>
      <c r="P377" s="796"/>
      <c r="Q377" s="1737"/>
      <c r="R377" s="1737"/>
      <c r="DE377" s="823"/>
    </row>
    <row r="378" spans="1:111" s="771" customFormat="1" ht="12" customHeight="1" x14ac:dyDescent="0.15">
      <c r="A378" s="3432">
        <v>2</v>
      </c>
      <c r="B378" s="3393" t="s">
        <v>6279</v>
      </c>
      <c r="C378" s="3394"/>
      <c r="D378" s="3394"/>
      <c r="E378" s="3394"/>
      <c r="F378" s="3394"/>
      <c r="G378" s="3394"/>
      <c r="H378" s="3394"/>
      <c r="I378" s="3394"/>
      <c r="J378" s="3394"/>
      <c r="K378" s="3394"/>
      <c r="L378" s="3394"/>
      <c r="M378" s="3394"/>
      <c r="N378" s="3394"/>
      <c r="O378" s="3395"/>
      <c r="P378" s="1728"/>
      <c r="Q378" s="3434" t="s">
        <v>1231</v>
      </c>
      <c r="R378" s="3435"/>
      <c r="DE378" s="823"/>
    </row>
    <row r="379" spans="1:111" s="771" customFormat="1" ht="12" customHeight="1" x14ac:dyDescent="0.15">
      <c r="A379" s="3433"/>
      <c r="B379" s="1731" t="s">
        <v>54</v>
      </c>
      <c r="C379" s="3393" t="s">
        <v>1234</v>
      </c>
      <c r="D379" s="3394"/>
      <c r="E379" s="3394"/>
      <c r="F379" s="1724" t="s">
        <v>1233</v>
      </c>
      <c r="G379" s="3393" t="s">
        <v>1228</v>
      </c>
      <c r="H379" s="3417"/>
      <c r="I379" s="3393" t="s">
        <v>579</v>
      </c>
      <c r="J379" s="3394"/>
      <c r="K379" s="3394"/>
      <c r="L379" s="3394"/>
      <c r="M379" s="3417"/>
      <c r="N379" s="3396" t="s">
        <v>578</v>
      </c>
      <c r="O379" s="3397"/>
      <c r="P379" s="3398"/>
      <c r="Q379" s="3436"/>
      <c r="R379" s="3437"/>
      <c r="DE379" s="823"/>
      <c r="DF379" s="772" t="str">
        <f>IF(COUNTA(B380:R429)&gt;0,DG379,"")</f>
        <v/>
      </c>
      <c r="DG379" s="829">
        <v>6</v>
      </c>
    </row>
    <row r="380" spans="1:111" s="771" customFormat="1" ht="12" customHeight="1" x14ac:dyDescent="0.15">
      <c r="A380" s="3433"/>
      <c r="B380" s="1727"/>
      <c r="C380" s="3409"/>
      <c r="D380" s="3409"/>
      <c r="E380" s="3409"/>
      <c r="F380" s="1141"/>
      <c r="G380" s="3472"/>
      <c r="H380" s="3472"/>
      <c r="I380" s="3472"/>
      <c r="J380" s="3472"/>
      <c r="K380" s="3472"/>
      <c r="L380" s="3472"/>
      <c r="M380" s="3472"/>
      <c r="N380" s="3484"/>
      <c r="O380" s="3485"/>
      <c r="P380" s="3486"/>
      <c r="Q380" s="3414"/>
      <c r="R380" s="3415"/>
      <c r="S380" s="1740" t="s">
        <v>6302</v>
      </c>
      <c r="DE380" s="823"/>
    </row>
    <row r="381" spans="1:111" s="771" customFormat="1" ht="12" customHeight="1" x14ac:dyDescent="0.15">
      <c r="A381" s="3433"/>
      <c r="B381" s="1725"/>
      <c r="C381" s="3406"/>
      <c r="D381" s="3406"/>
      <c r="E381" s="3406"/>
      <c r="F381" s="1726"/>
      <c r="G381" s="3468"/>
      <c r="H381" s="3468"/>
      <c r="I381" s="3468"/>
      <c r="J381" s="3468"/>
      <c r="K381" s="3468"/>
      <c r="L381" s="3468"/>
      <c r="M381" s="3468"/>
      <c r="N381" s="3469"/>
      <c r="O381" s="3470"/>
      <c r="P381" s="3471"/>
      <c r="Q381" s="3402"/>
      <c r="R381" s="3408"/>
      <c r="S381" s="1740" t="s">
        <v>6301</v>
      </c>
      <c r="DE381" s="823"/>
    </row>
    <row r="382" spans="1:111" s="771" customFormat="1" ht="12" customHeight="1" x14ac:dyDescent="0.15">
      <c r="A382" s="3433"/>
      <c r="B382" s="1725"/>
      <c r="C382" s="3406"/>
      <c r="D382" s="3406"/>
      <c r="E382" s="3406"/>
      <c r="F382" s="1726"/>
      <c r="G382" s="3468"/>
      <c r="H382" s="3468"/>
      <c r="I382" s="3468"/>
      <c r="J382" s="3468"/>
      <c r="K382" s="3468"/>
      <c r="L382" s="3468"/>
      <c r="M382" s="3468"/>
      <c r="N382" s="3469"/>
      <c r="O382" s="3470"/>
      <c r="P382" s="3471"/>
      <c r="Q382" s="3402"/>
      <c r="R382" s="3408"/>
      <c r="S382" s="1739"/>
      <c r="DE382" s="823"/>
    </row>
    <row r="383" spans="1:111" s="771" customFormat="1" ht="12" customHeight="1" x14ac:dyDescent="0.15">
      <c r="A383" s="3433"/>
      <c r="B383" s="1725"/>
      <c r="C383" s="3406"/>
      <c r="D383" s="3406"/>
      <c r="E383" s="3406"/>
      <c r="F383" s="1726"/>
      <c r="G383" s="3468"/>
      <c r="H383" s="3468"/>
      <c r="I383" s="3468"/>
      <c r="J383" s="3468"/>
      <c r="K383" s="3468"/>
      <c r="L383" s="3468"/>
      <c r="M383" s="3468"/>
      <c r="N383" s="3469"/>
      <c r="O383" s="3470"/>
      <c r="P383" s="3471"/>
      <c r="Q383" s="3402"/>
      <c r="R383" s="3408"/>
      <c r="S383" s="1739" t="s">
        <v>6285</v>
      </c>
      <c r="DE383" s="823"/>
    </row>
    <row r="384" spans="1:111" s="771" customFormat="1" ht="12" customHeight="1" x14ac:dyDescent="0.15">
      <c r="A384" s="3433"/>
      <c r="B384" s="1725"/>
      <c r="C384" s="3406"/>
      <c r="D384" s="3406"/>
      <c r="E384" s="3406"/>
      <c r="F384" s="1726"/>
      <c r="G384" s="3468"/>
      <c r="H384" s="3468"/>
      <c r="I384" s="3468"/>
      <c r="J384" s="3468"/>
      <c r="K384" s="3468"/>
      <c r="L384" s="3468"/>
      <c r="M384" s="3468"/>
      <c r="N384" s="3469"/>
      <c r="O384" s="3470"/>
      <c r="P384" s="3471"/>
      <c r="Q384" s="3402"/>
      <c r="R384" s="3408"/>
      <c r="S384" s="1739" t="s">
        <v>6286</v>
      </c>
      <c r="DE384" s="823"/>
    </row>
    <row r="385" spans="1:109" s="771" customFormat="1" ht="12" customHeight="1" x14ac:dyDescent="0.15">
      <c r="A385" s="3433"/>
      <c r="B385" s="1725"/>
      <c r="C385" s="3406"/>
      <c r="D385" s="3406"/>
      <c r="E385" s="3406"/>
      <c r="F385" s="1726"/>
      <c r="G385" s="3468"/>
      <c r="H385" s="3468"/>
      <c r="I385" s="3468"/>
      <c r="J385" s="3468"/>
      <c r="K385" s="3468"/>
      <c r="L385" s="3468"/>
      <c r="M385" s="3468"/>
      <c r="N385" s="3469"/>
      <c r="O385" s="3470"/>
      <c r="P385" s="3471"/>
      <c r="Q385" s="3402"/>
      <c r="R385" s="3408"/>
      <c r="S385" s="1739" t="s">
        <v>6287</v>
      </c>
      <c r="DE385" s="823"/>
    </row>
    <row r="386" spans="1:109" s="771" customFormat="1" ht="12" customHeight="1" x14ac:dyDescent="0.15">
      <c r="A386" s="3433"/>
      <c r="B386" s="1725"/>
      <c r="C386" s="3406"/>
      <c r="D386" s="3406"/>
      <c r="E386" s="3406"/>
      <c r="F386" s="1726"/>
      <c r="G386" s="3468"/>
      <c r="H386" s="3468"/>
      <c r="I386" s="3468"/>
      <c r="J386" s="3468"/>
      <c r="K386" s="3468"/>
      <c r="L386" s="3468"/>
      <c r="M386" s="3468"/>
      <c r="N386" s="3469"/>
      <c r="O386" s="3470"/>
      <c r="P386" s="3471"/>
      <c r="Q386" s="3402"/>
      <c r="R386" s="3402"/>
      <c r="DE386" s="823"/>
    </row>
    <row r="387" spans="1:109" s="771" customFormat="1" ht="12" customHeight="1" x14ac:dyDescent="0.15">
      <c r="A387" s="3433"/>
      <c r="B387" s="1725"/>
      <c r="C387" s="3406"/>
      <c r="D387" s="3406"/>
      <c r="E387" s="3406"/>
      <c r="F387" s="1726"/>
      <c r="G387" s="3468"/>
      <c r="H387" s="3468"/>
      <c r="I387" s="3468"/>
      <c r="J387" s="3468"/>
      <c r="K387" s="3468"/>
      <c r="L387" s="3468"/>
      <c r="M387" s="3468"/>
      <c r="N387" s="3469"/>
      <c r="O387" s="3470"/>
      <c r="P387" s="3471"/>
      <c r="Q387" s="3402"/>
      <c r="R387" s="3402"/>
      <c r="DE387" s="823"/>
    </row>
    <row r="388" spans="1:109" s="771" customFormat="1" ht="12" customHeight="1" x14ac:dyDescent="0.15">
      <c r="A388" s="3433"/>
      <c r="B388" s="1725"/>
      <c r="C388" s="3406"/>
      <c r="D388" s="3406"/>
      <c r="E388" s="3406"/>
      <c r="F388" s="1726"/>
      <c r="G388" s="3468"/>
      <c r="H388" s="3468"/>
      <c r="I388" s="3468"/>
      <c r="J388" s="3468"/>
      <c r="K388" s="3468"/>
      <c r="L388" s="3468"/>
      <c r="M388" s="3468"/>
      <c r="N388" s="3469"/>
      <c r="O388" s="3470"/>
      <c r="P388" s="3471"/>
      <c r="Q388" s="3402"/>
      <c r="R388" s="3402"/>
      <c r="DE388" s="823"/>
    </row>
    <row r="389" spans="1:109" s="771" customFormat="1" ht="12" customHeight="1" x14ac:dyDescent="0.15">
      <c r="A389" s="3433"/>
      <c r="B389" s="1725"/>
      <c r="C389" s="3406"/>
      <c r="D389" s="3406"/>
      <c r="E389" s="3406"/>
      <c r="F389" s="1726"/>
      <c r="G389" s="3468"/>
      <c r="H389" s="3468"/>
      <c r="I389" s="3468"/>
      <c r="J389" s="3468"/>
      <c r="K389" s="3468"/>
      <c r="L389" s="3468"/>
      <c r="M389" s="3468"/>
      <c r="N389" s="3469"/>
      <c r="O389" s="3470"/>
      <c r="P389" s="3471"/>
      <c r="Q389" s="3402"/>
      <c r="R389" s="3402"/>
      <c r="DE389" s="823"/>
    </row>
    <row r="390" spans="1:109" s="771" customFormat="1" ht="12" customHeight="1" x14ac:dyDescent="0.15">
      <c r="A390" s="3433"/>
      <c r="B390" s="1725"/>
      <c r="C390" s="3406"/>
      <c r="D390" s="3406"/>
      <c r="E390" s="3406"/>
      <c r="F390" s="1726"/>
      <c r="G390" s="3468"/>
      <c r="H390" s="3468"/>
      <c r="I390" s="3468"/>
      <c r="J390" s="3468"/>
      <c r="K390" s="3468"/>
      <c r="L390" s="3468"/>
      <c r="M390" s="3468"/>
      <c r="N390" s="3469"/>
      <c r="O390" s="3470"/>
      <c r="P390" s="3471"/>
      <c r="Q390" s="3402"/>
      <c r="R390" s="3402"/>
      <c r="DE390" s="823"/>
    </row>
    <row r="391" spans="1:109" s="771" customFormat="1" ht="12" customHeight="1" x14ac:dyDescent="0.15">
      <c r="A391" s="3433"/>
      <c r="B391" s="1725"/>
      <c r="C391" s="3406"/>
      <c r="D391" s="3406"/>
      <c r="E391" s="3406"/>
      <c r="F391" s="1726"/>
      <c r="G391" s="3468"/>
      <c r="H391" s="3468"/>
      <c r="I391" s="3468"/>
      <c r="J391" s="3468"/>
      <c r="K391" s="3468"/>
      <c r="L391" s="3468"/>
      <c r="M391" s="3468"/>
      <c r="N391" s="3469"/>
      <c r="O391" s="3470"/>
      <c r="P391" s="3471"/>
      <c r="Q391" s="3402"/>
      <c r="R391" s="3402"/>
      <c r="DE391" s="823"/>
    </row>
    <row r="392" spans="1:109" s="771" customFormat="1" ht="12" customHeight="1" x14ac:dyDescent="0.15">
      <c r="A392" s="3433"/>
      <c r="B392" s="1725"/>
      <c r="C392" s="3406"/>
      <c r="D392" s="3406"/>
      <c r="E392" s="3406"/>
      <c r="F392" s="1726"/>
      <c r="G392" s="3468"/>
      <c r="H392" s="3468"/>
      <c r="I392" s="3468"/>
      <c r="J392" s="3468"/>
      <c r="K392" s="3468"/>
      <c r="L392" s="3468"/>
      <c r="M392" s="3468"/>
      <c r="N392" s="3469"/>
      <c r="O392" s="3470"/>
      <c r="P392" s="3471"/>
      <c r="Q392" s="3402"/>
      <c r="R392" s="3402"/>
      <c r="DE392" s="823"/>
    </row>
    <row r="393" spans="1:109" s="771" customFormat="1" ht="12" customHeight="1" x14ac:dyDescent="0.15">
      <c r="A393" s="3433"/>
      <c r="B393" s="1725"/>
      <c r="C393" s="3406"/>
      <c r="D393" s="3406"/>
      <c r="E393" s="3406"/>
      <c r="F393" s="1726"/>
      <c r="G393" s="3468"/>
      <c r="H393" s="3468"/>
      <c r="I393" s="3468"/>
      <c r="J393" s="3468"/>
      <c r="K393" s="3468"/>
      <c r="L393" s="3468"/>
      <c r="M393" s="3468"/>
      <c r="N393" s="3469"/>
      <c r="O393" s="3470"/>
      <c r="P393" s="3471"/>
      <c r="Q393" s="3402"/>
      <c r="R393" s="3402"/>
      <c r="DE393" s="823"/>
    </row>
    <row r="394" spans="1:109" s="771" customFormat="1" ht="12" customHeight="1" x14ac:dyDescent="0.15">
      <c r="A394" s="3433"/>
      <c r="B394" s="1725"/>
      <c r="C394" s="3406"/>
      <c r="D394" s="3406"/>
      <c r="E394" s="3406"/>
      <c r="F394" s="1726"/>
      <c r="G394" s="3468"/>
      <c r="H394" s="3468"/>
      <c r="I394" s="3468"/>
      <c r="J394" s="3468"/>
      <c r="K394" s="3468"/>
      <c r="L394" s="3468"/>
      <c r="M394" s="3468"/>
      <c r="N394" s="3469"/>
      <c r="O394" s="3470"/>
      <c r="P394" s="3471"/>
      <c r="Q394" s="3402"/>
      <c r="R394" s="3402"/>
      <c r="DE394" s="823"/>
    </row>
    <row r="395" spans="1:109" s="771" customFormat="1" ht="12" customHeight="1" x14ac:dyDescent="0.15">
      <c r="A395" s="3433"/>
      <c r="B395" s="1725"/>
      <c r="C395" s="3406"/>
      <c r="D395" s="3406"/>
      <c r="E395" s="3406"/>
      <c r="F395" s="1726"/>
      <c r="G395" s="3468"/>
      <c r="H395" s="3468"/>
      <c r="I395" s="3468"/>
      <c r="J395" s="3468"/>
      <c r="K395" s="3468"/>
      <c r="L395" s="3468"/>
      <c r="M395" s="3468"/>
      <c r="N395" s="3469"/>
      <c r="O395" s="3470"/>
      <c r="P395" s="3471"/>
      <c r="Q395" s="3402"/>
      <c r="R395" s="3402"/>
      <c r="DE395" s="823"/>
    </row>
    <row r="396" spans="1:109" s="771" customFormat="1" ht="12" customHeight="1" x14ac:dyDescent="0.15">
      <c r="A396" s="3433"/>
      <c r="B396" s="1725"/>
      <c r="C396" s="3406"/>
      <c r="D396" s="3406"/>
      <c r="E396" s="3406"/>
      <c r="F396" s="1726"/>
      <c r="G396" s="3468"/>
      <c r="H396" s="3468"/>
      <c r="I396" s="3468"/>
      <c r="J396" s="3468"/>
      <c r="K396" s="3468"/>
      <c r="L396" s="3468"/>
      <c r="M396" s="3468"/>
      <c r="N396" s="3469"/>
      <c r="O396" s="3470"/>
      <c r="P396" s="3471"/>
      <c r="Q396" s="3402"/>
      <c r="R396" s="3402"/>
      <c r="DE396" s="823"/>
    </row>
    <row r="397" spans="1:109" s="771" customFormat="1" ht="12" customHeight="1" x14ac:dyDescent="0.15">
      <c r="A397" s="3433"/>
      <c r="B397" s="1725"/>
      <c r="C397" s="3406"/>
      <c r="D397" s="3406"/>
      <c r="E397" s="3406"/>
      <c r="F397" s="1726"/>
      <c r="G397" s="3468"/>
      <c r="H397" s="3468"/>
      <c r="I397" s="3468"/>
      <c r="J397" s="3468"/>
      <c r="K397" s="3468"/>
      <c r="L397" s="3468"/>
      <c r="M397" s="3468"/>
      <c r="N397" s="3469"/>
      <c r="O397" s="3470"/>
      <c r="P397" s="3471"/>
      <c r="Q397" s="3402"/>
      <c r="R397" s="3402"/>
      <c r="DE397" s="823"/>
    </row>
    <row r="398" spans="1:109" s="771" customFormat="1" ht="12" customHeight="1" x14ac:dyDescent="0.15">
      <c r="A398" s="3433"/>
      <c r="B398" s="1725"/>
      <c r="C398" s="3406"/>
      <c r="D398" s="3406"/>
      <c r="E398" s="3406"/>
      <c r="F398" s="1726"/>
      <c r="G398" s="3468"/>
      <c r="H398" s="3468"/>
      <c r="I398" s="3468"/>
      <c r="J398" s="3468"/>
      <c r="K398" s="3468"/>
      <c r="L398" s="3468"/>
      <c r="M398" s="3468"/>
      <c r="N398" s="3469"/>
      <c r="O398" s="3470"/>
      <c r="P398" s="3471"/>
      <c r="Q398" s="3402"/>
      <c r="R398" s="3402"/>
      <c r="DE398" s="823"/>
    </row>
    <row r="399" spans="1:109" s="771" customFormat="1" ht="12" customHeight="1" x14ac:dyDescent="0.15">
      <c r="A399" s="3433"/>
      <c r="B399" s="1725"/>
      <c r="C399" s="3406"/>
      <c r="D399" s="3406"/>
      <c r="E399" s="3406"/>
      <c r="F399" s="1726"/>
      <c r="G399" s="3468"/>
      <c r="H399" s="3468"/>
      <c r="I399" s="3468"/>
      <c r="J399" s="3468"/>
      <c r="K399" s="3468"/>
      <c r="L399" s="3468"/>
      <c r="M399" s="3468"/>
      <c r="N399" s="3469"/>
      <c r="O399" s="3470"/>
      <c r="P399" s="3471"/>
      <c r="Q399" s="3402"/>
      <c r="R399" s="3402"/>
      <c r="DE399" s="823"/>
    </row>
    <row r="400" spans="1:109" s="771" customFormat="1" ht="12" customHeight="1" x14ac:dyDescent="0.15">
      <c r="A400" s="3433"/>
      <c r="B400" s="1725"/>
      <c r="C400" s="3406"/>
      <c r="D400" s="3406"/>
      <c r="E400" s="3406"/>
      <c r="F400" s="1726"/>
      <c r="G400" s="3468"/>
      <c r="H400" s="3468"/>
      <c r="I400" s="3468"/>
      <c r="J400" s="3468"/>
      <c r="K400" s="3468"/>
      <c r="L400" s="3468"/>
      <c r="M400" s="3468"/>
      <c r="N400" s="3469"/>
      <c r="O400" s="3470"/>
      <c r="P400" s="3471"/>
      <c r="Q400" s="3402"/>
      <c r="R400" s="3402"/>
      <c r="DE400" s="823"/>
    </row>
    <row r="401" spans="1:109" s="771" customFormat="1" ht="12" customHeight="1" x14ac:dyDescent="0.15">
      <c r="A401" s="3433"/>
      <c r="B401" s="1725"/>
      <c r="C401" s="3406"/>
      <c r="D401" s="3406"/>
      <c r="E401" s="3406"/>
      <c r="F401" s="1726"/>
      <c r="G401" s="3468"/>
      <c r="H401" s="3468"/>
      <c r="I401" s="3468"/>
      <c r="J401" s="3468"/>
      <c r="K401" s="3468"/>
      <c r="L401" s="3468"/>
      <c r="M401" s="3468"/>
      <c r="N401" s="3469"/>
      <c r="O401" s="3470"/>
      <c r="P401" s="3471"/>
      <c r="Q401" s="3402"/>
      <c r="R401" s="3402"/>
      <c r="DE401" s="823"/>
    </row>
    <row r="402" spans="1:109" s="771" customFormat="1" ht="12" customHeight="1" x14ac:dyDescent="0.15">
      <c r="A402" s="3433"/>
      <c r="B402" s="1725"/>
      <c r="C402" s="3406"/>
      <c r="D402" s="3406"/>
      <c r="E402" s="3406"/>
      <c r="F402" s="1726"/>
      <c r="G402" s="3468"/>
      <c r="H402" s="3468"/>
      <c r="I402" s="3468"/>
      <c r="J402" s="3468"/>
      <c r="K402" s="3468"/>
      <c r="L402" s="3468"/>
      <c r="M402" s="3468"/>
      <c r="N402" s="3469"/>
      <c r="O402" s="3470"/>
      <c r="P402" s="3471"/>
      <c r="Q402" s="3402"/>
      <c r="R402" s="3402"/>
      <c r="DE402" s="823"/>
    </row>
    <row r="403" spans="1:109" s="771" customFormat="1" ht="12" customHeight="1" x14ac:dyDescent="0.15">
      <c r="A403" s="3433"/>
      <c r="B403" s="1725"/>
      <c r="C403" s="3406"/>
      <c r="D403" s="3406"/>
      <c r="E403" s="3406"/>
      <c r="F403" s="1726"/>
      <c r="G403" s="3468"/>
      <c r="H403" s="3468"/>
      <c r="I403" s="3468"/>
      <c r="J403" s="3468"/>
      <c r="K403" s="3468"/>
      <c r="L403" s="3468"/>
      <c r="M403" s="3468"/>
      <c r="N403" s="3469"/>
      <c r="O403" s="3470"/>
      <c r="P403" s="3471"/>
      <c r="Q403" s="3402"/>
      <c r="R403" s="3402"/>
      <c r="DE403" s="823"/>
    </row>
    <row r="404" spans="1:109" s="771" customFormat="1" ht="12" customHeight="1" x14ac:dyDescent="0.15">
      <c r="A404" s="3433"/>
      <c r="B404" s="1725"/>
      <c r="C404" s="3406"/>
      <c r="D404" s="3406"/>
      <c r="E404" s="3406"/>
      <c r="F404" s="1726"/>
      <c r="G404" s="3468"/>
      <c r="H404" s="3468"/>
      <c r="I404" s="3468"/>
      <c r="J404" s="3468"/>
      <c r="K404" s="3468"/>
      <c r="L404" s="3468"/>
      <c r="M404" s="3468"/>
      <c r="N404" s="3469"/>
      <c r="O404" s="3470"/>
      <c r="P404" s="3471"/>
      <c r="Q404" s="3402"/>
      <c r="R404" s="3402"/>
      <c r="DE404" s="823"/>
    </row>
    <row r="405" spans="1:109" s="771" customFormat="1" ht="12" customHeight="1" x14ac:dyDescent="0.15">
      <c r="A405" s="3433"/>
      <c r="B405" s="1725"/>
      <c r="C405" s="3406"/>
      <c r="D405" s="3406"/>
      <c r="E405" s="3406"/>
      <c r="F405" s="1726"/>
      <c r="G405" s="3468"/>
      <c r="H405" s="3468"/>
      <c r="I405" s="3468"/>
      <c r="J405" s="3468"/>
      <c r="K405" s="3468"/>
      <c r="L405" s="3468"/>
      <c r="M405" s="3468"/>
      <c r="N405" s="3469"/>
      <c r="O405" s="3470"/>
      <c r="P405" s="3471"/>
      <c r="Q405" s="3402"/>
      <c r="R405" s="3402"/>
      <c r="DE405" s="823"/>
    </row>
    <row r="406" spans="1:109" s="771" customFormat="1" ht="12" customHeight="1" x14ac:dyDescent="0.15">
      <c r="A406" s="3433"/>
      <c r="B406" s="1725"/>
      <c r="C406" s="3406"/>
      <c r="D406" s="3406"/>
      <c r="E406" s="3406"/>
      <c r="F406" s="1726"/>
      <c r="G406" s="3468"/>
      <c r="H406" s="3468"/>
      <c r="I406" s="3468"/>
      <c r="J406" s="3468"/>
      <c r="K406" s="3468"/>
      <c r="L406" s="3468"/>
      <c r="M406" s="3468"/>
      <c r="N406" s="3469"/>
      <c r="O406" s="3470"/>
      <c r="P406" s="3471"/>
      <c r="Q406" s="3402"/>
      <c r="R406" s="3402"/>
      <c r="DE406" s="823"/>
    </row>
    <row r="407" spans="1:109" s="771" customFormat="1" ht="12" customHeight="1" x14ac:dyDescent="0.15">
      <c r="A407" s="3433"/>
      <c r="B407" s="1725"/>
      <c r="C407" s="3406"/>
      <c r="D407" s="3406"/>
      <c r="E407" s="3406"/>
      <c r="F407" s="1726"/>
      <c r="G407" s="3468"/>
      <c r="H407" s="3468"/>
      <c r="I407" s="3468"/>
      <c r="J407" s="3468"/>
      <c r="K407" s="3468"/>
      <c r="L407" s="3468"/>
      <c r="M407" s="3468"/>
      <c r="N407" s="3469"/>
      <c r="O407" s="3470"/>
      <c r="P407" s="3471"/>
      <c r="Q407" s="3402"/>
      <c r="R407" s="3402"/>
      <c r="DE407" s="823"/>
    </row>
    <row r="408" spans="1:109" s="771" customFormat="1" ht="12" customHeight="1" x14ac:dyDescent="0.15">
      <c r="A408" s="3433"/>
      <c r="B408" s="1725"/>
      <c r="C408" s="3406"/>
      <c r="D408" s="3406"/>
      <c r="E408" s="3406"/>
      <c r="F408" s="1726"/>
      <c r="G408" s="3468"/>
      <c r="H408" s="3468"/>
      <c r="I408" s="3468"/>
      <c r="J408" s="3468"/>
      <c r="K408" s="3468"/>
      <c r="L408" s="3468"/>
      <c r="M408" s="3468"/>
      <c r="N408" s="3469"/>
      <c r="O408" s="3470"/>
      <c r="P408" s="3471"/>
      <c r="Q408" s="3402"/>
      <c r="R408" s="3402"/>
      <c r="DE408" s="823"/>
    </row>
    <row r="409" spans="1:109" s="771" customFormat="1" ht="12" customHeight="1" x14ac:dyDescent="0.15">
      <c r="A409" s="3433"/>
      <c r="B409" s="1725"/>
      <c r="C409" s="3406"/>
      <c r="D409" s="3406"/>
      <c r="E409" s="3406"/>
      <c r="F409" s="1726"/>
      <c r="G409" s="3468"/>
      <c r="H409" s="3468"/>
      <c r="I409" s="3468"/>
      <c r="J409" s="3468"/>
      <c r="K409" s="3468"/>
      <c r="L409" s="3468"/>
      <c r="M409" s="3468"/>
      <c r="N409" s="3469"/>
      <c r="O409" s="3470"/>
      <c r="P409" s="3471"/>
      <c r="Q409" s="3402"/>
      <c r="R409" s="3402"/>
      <c r="DE409" s="823"/>
    </row>
    <row r="410" spans="1:109" s="771" customFormat="1" ht="12" customHeight="1" x14ac:dyDescent="0.15">
      <c r="A410" s="3433"/>
      <c r="B410" s="1725"/>
      <c r="C410" s="3406"/>
      <c r="D410" s="3406"/>
      <c r="E410" s="3406"/>
      <c r="F410" s="1726"/>
      <c r="G410" s="3468"/>
      <c r="H410" s="3468"/>
      <c r="I410" s="3468"/>
      <c r="J410" s="3468"/>
      <c r="K410" s="3468"/>
      <c r="L410" s="3468"/>
      <c r="M410" s="3468"/>
      <c r="N410" s="3469"/>
      <c r="O410" s="3470"/>
      <c r="P410" s="3471"/>
      <c r="Q410" s="3402"/>
      <c r="R410" s="3402"/>
      <c r="DE410" s="823"/>
    </row>
    <row r="411" spans="1:109" s="771" customFormat="1" ht="12" customHeight="1" x14ac:dyDescent="0.15">
      <c r="A411" s="3433"/>
      <c r="B411" s="1725"/>
      <c r="C411" s="3406"/>
      <c r="D411" s="3406"/>
      <c r="E411" s="3406"/>
      <c r="F411" s="1726"/>
      <c r="G411" s="3468"/>
      <c r="H411" s="3468"/>
      <c r="I411" s="3468"/>
      <c r="J411" s="3468"/>
      <c r="K411" s="3468"/>
      <c r="L411" s="3468"/>
      <c r="M411" s="3468"/>
      <c r="N411" s="3469"/>
      <c r="O411" s="3470"/>
      <c r="P411" s="3471"/>
      <c r="Q411" s="3402"/>
      <c r="R411" s="3402"/>
      <c r="DE411" s="823"/>
    </row>
    <row r="412" spans="1:109" s="771" customFormat="1" ht="12" customHeight="1" x14ac:dyDescent="0.15">
      <c r="A412" s="3433"/>
      <c r="B412" s="1725"/>
      <c r="C412" s="3406"/>
      <c r="D412" s="3406"/>
      <c r="E412" s="3406"/>
      <c r="F412" s="1726"/>
      <c r="G412" s="3468"/>
      <c r="H412" s="3468"/>
      <c r="I412" s="3468"/>
      <c r="J412" s="3468"/>
      <c r="K412" s="3468"/>
      <c r="L412" s="3468"/>
      <c r="M412" s="3468"/>
      <c r="N412" s="3469"/>
      <c r="O412" s="3470"/>
      <c r="P412" s="3471"/>
      <c r="Q412" s="3402"/>
      <c r="R412" s="3402"/>
      <c r="DE412" s="823"/>
    </row>
    <row r="413" spans="1:109" s="771" customFormat="1" ht="12" customHeight="1" x14ac:dyDescent="0.15">
      <c r="A413" s="3433"/>
      <c r="B413" s="1725"/>
      <c r="C413" s="3406"/>
      <c r="D413" s="3406"/>
      <c r="E413" s="3406"/>
      <c r="F413" s="1726"/>
      <c r="G413" s="3468"/>
      <c r="H413" s="3468"/>
      <c r="I413" s="3468"/>
      <c r="J413" s="3468"/>
      <c r="K413" s="3468"/>
      <c r="L413" s="3468"/>
      <c r="M413" s="3468"/>
      <c r="N413" s="3469"/>
      <c r="O413" s="3470"/>
      <c r="P413" s="3471"/>
      <c r="Q413" s="3402"/>
      <c r="R413" s="3402"/>
      <c r="DE413" s="823"/>
    </row>
    <row r="414" spans="1:109" s="771" customFormat="1" ht="12" customHeight="1" x14ac:dyDescent="0.15">
      <c r="A414" s="3433"/>
      <c r="B414" s="1725"/>
      <c r="C414" s="3406"/>
      <c r="D414" s="3406"/>
      <c r="E414" s="3406"/>
      <c r="F414" s="1726"/>
      <c r="G414" s="3468"/>
      <c r="H414" s="3468"/>
      <c r="I414" s="3468"/>
      <c r="J414" s="3468"/>
      <c r="K414" s="3468"/>
      <c r="L414" s="3468"/>
      <c r="M414" s="3468"/>
      <c r="N414" s="3469"/>
      <c r="O414" s="3470"/>
      <c r="P414" s="3471"/>
      <c r="Q414" s="3402"/>
      <c r="R414" s="3402"/>
      <c r="DE414" s="823"/>
    </row>
    <row r="415" spans="1:109" s="771" customFormat="1" ht="12" customHeight="1" x14ac:dyDescent="0.15">
      <c r="A415" s="3433"/>
      <c r="B415" s="1725"/>
      <c r="C415" s="3406"/>
      <c r="D415" s="3406"/>
      <c r="E415" s="3406"/>
      <c r="F415" s="1726"/>
      <c r="G415" s="3468"/>
      <c r="H415" s="3468"/>
      <c r="I415" s="3468"/>
      <c r="J415" s="3468"/>
      <c r="K415" s="3468"/>
      <c r="L415" s="3468"/>
      <c r="M415" s="3468"/>
      <c r="N415" s="3469"/>
      <c r="O415" s="3470"/>
      <c r="P415" s="3471"/>
      <c r="Q415" s="3402"/>
      <c r="R415" s="3402"/>
      <c r="DE415" s="823"/>
    </row>
    <row r="416" spans="1:109" s="771" customFormat="1" ht="12" customHeight="1" x14ac:dyDescent="0.15">
      <c r="A416" s="3433"/>
      <c r="B416" s="1725"/>
      <c r="C416" s="3406"/>
      <c r="D416" s="3406"/>
      <c r="E416" s="3406"/>
      <c r="F416" s="1726"/>
      <c r="G416" s="3468"/>
      <c r="H416" s="3468"/>
      <c r="I416" s="3468"/>
      <c r="J416" s="3468"/>
      <c r="K416" s="3468"/>
      <c r="L416" s="3468"/>
      <c r="M416" s="3468"/>
      <c r="N416" s="3469"/>
      <c r="O416" s="3470"/>
      <c r="P416" s="3471"/>
      <c r="Q416" s="3402"/>
      <c r="R416" s="3402"/>
      <c r="DE416" s="823"/>
    </row>
    <row r="417" spans="1:109" s="771" customFormat="1" ht="12" customHeight="1" x14ac:dyDescent="0.15">
      <c r="A417" s="3433"/>
      <c r="B417" s="1725"/>
      <c r="C417" s="3406"/>
      <c r="D417" s="3406"/>
      <c r="E417" s="3406"/>
      <c r="F417" s="1726"/>
      <c r="G417" s="3468"/>
      <c r="H417" s="3468"/>
      <c r="I417" s="3468"/>
      <c r="J417" s="3468"/>
      <c r="K417" s="3468"/>
      <c r="L417" s="3468"/>
      <c r="M417" s="3468"/>
      <c r="N417" s="3469"/>
      <c r="O417" s="3470"/>
      <c r="P417" s="3471"/>
      <c r="Q417" s="3402"/>
      <c r="R417" s="3402"/>
      <c r="DE417" s="823"/>
    </row>
    <row r="418" spans="1:109" s="771" customFormat="1" ht="12" customHeight="1" x14ac:dyDescent="0.15">
      <c r="A418" s="3433"/>
      <c r="B418" s="1725"/>
      <c r="C418" s="3406"/>
      <c r="D418" s="3406"/>
      <c r="E418" s="3406"/>
      <c r="F418" s="1726"/>
      <c r="G418" s="3468"/>
      <c r="H418" s="3468"/>
      <c r="I418" s="3468"/>
      <c r="J418" s="3468"/>
      <c r="K418" s="3468"/>
      <c r="L418" s="3468"/>
      <c r="M418" s="3468"/>
      <c r="N418" s="3469"/>
      <c r="O418" s="3470"/>
      <c r="P418" s="3471"/>
      <c r="Q418" s="3402"/>
      <c r="R418" s="3402"/>
      <c r="DE418" s="823"/>
    </row>
    <row r="419" spans="1:109" s="771" customFormat="1" ht="12" customHeight="1" x14ac:dyDescent="0.15">
      <c r="A419" s="3433"/>
      <c r="B419" s="1725"/>
      <c r="C419" s="3406"/>
      <c r="D419" s="3406"/>
      <c r="E419" s="3406"/>
      <c r="F419" s="1726"/>
      <c r="G419" s="3468"/>
      <c r="H419" s="3468"/>
      <c r="I419" s="3468"/>
      <c r="J419" s="3468"/>
      <c r="K419" s="3468"/>
      <c r="L419" s="3468"/>
      <c r="M419" s="3468"/>
      <c r="N419" s="3469"/>
      <c r="O419" s="3470"/>
      <c r="P419" s="3471"/>
      <c r="Q419" s="3402"/>
      <c r="R419" s="3402"/>
      <c r="DE419" s="823"/>
    </row>
    <row r="420" spans="1:109" s="771" customFormat="1" ht="12" customHeight="1" x14ac:dyDescent="0.15">
      <c r="A420" s="3433"/>
      <c r="B420" s="1725"/>
      <c r="C420" s="3406"/>
      <c r="D420" s="3406"/>
      <c r="E420" s="3406"/>
      <c r="F420" s="1726"/>
      <c r="G420" s="3468"/>
      <c r="H420" s="3468"/>
      <c r="I420" s="3468"/>
      <c r="J420" s="3468"/>
      <c r="K420" s="3468"/>
      <c r="L420" s="3468"/>
      <c r="M420" s="3468"/>
      <c r="N420" s="3469"/>
      <c r="O420" s="3470"/>
      <c r="P420" s="3471"/>
      <c r="Q420" s="3402"/>
      <c r="R420" s="3402"/>
      <c r="DE420" s="823"/>
    </row>
    <row r="421" spans="1:109" s="771" customFormat="1" ht="12" customHeight="1" x14ac:dyDescent="0.15">
      <c r="A421" s="3433"/>
      <c r="B421" s="1725"/>
      <c r="C421" s="3406"/>
      <c r="D421" s="3406"/>
      <c r="E421" s="3406"/>
      <c r="F421" s="1726"/>
      <c r="G421" s="3468"/>
      <c r="H421" s="3468"/>
      <c r="I421" s="3468"/>
      <c r="J421" s="3468"/>
      <c r="K421" s="3468"/>
      <c r="L421" s="3468"/>
      <c r="M421" s="3468"/>
      <c r="N421" s="3469"/>
      <c r="O421" s="3470"/>
      <c r="P421" s="3471"/>
      <c r="Q421" s="3402"/>
      <c r="R421" s="3402"/>
      <c r="DE421" s="823"/>
    </row>
    <row r="422" spans="1:109" s="771" customFormat="1" ht="12" customHeight="1" x14ac:dyDescent="0.15">
      <c r="A422" s="3433"/>
      <c r="B422" s="1725"/>
      <c r="C422" s="3406"/>
      <c r="D422" s="3406"/>
      <c r="E422" s="3406"/>
      <c r="F422" s="1726"/>
      <c r="G422" s="3468"/>
      <c r="H422" s="3468"/>
      <c r="I422" s="3468"/>
      <c r="J422" s="3468"/>
      <c r="K422" s="3468"/>
      <c r="L422" s="3468"/>
      <c r="M422" s="3468"/>
      <c r="N422" s="3469"/>
      <c r="O422" s="3470"/>
      <c r="P422" s="3471"/>
      <c r="Q422" s="3402"/>
      <c r="R422" s="3402"/>
      <c r="DE422" s="823"/>
    </row>
    <row r="423" spans="1:109" s="771" customFormat="1" ht="12" customHeight="1" x14ac:dyDescent="0.15">
      <c r="A423" s="3433"/>
      <c r="B423" s="1725"/>
      <c r="C423" s="3406"/>
      <c r="D423" s="3406"/>
      <c r="E423" s="3406"/>
      <c r="F423" s="1726"/>
      <c r="G423" s="3468"/>
      <c r="H423" s="3468"/>
      <c r="I423" s="3468"/>
      <c r="J423" s="3468"/>
      <c r="K423" s="3468"/>
      <c r="L423" s="3468"/>
      <c r="M423" s="3468"/>
      <c r="N423" s="3469"/>
      <c r="O423" s="3470"/>
      <c r="P423" s="3471"/>
      <c r="Q423" s="3402"/>
      <c r="R423" s="3402"/>
      <c r="DE423" s="823"/>
    </row>
    <row r="424" spans="1:109" s="771" customFormat="1" ht="12" customHeight="1" x14ac:dyDescent="0.15">
      <c r="A424" s="3433"/>
      <c r="B424" s="1725"/>
      <c r="C424" s="3406"/>
      <c r="D424" s="3406"/>
      <c r="E424" s="3406"/>
      <c r="F424" s="1726"/>
      <c r="G424" s="3468"/>
      <c r="H424" s="3468"/>
      <c r="I424" s="3468"/>
      <c r="J424" s="3468"/>
      <c r="K424" s="3468"/>
      <c r="L424" s="3468"/>
      <c r="M424" s="3468"/>
      <c r="N424" s="3469"/>
      <c r="O424" s="3470"/>
      <c r="P424" s="3471"/>
      <c r="Q424" s="3402"/>
      <c r="R424" s="3402"/>
      <c r="DE424" s="823"/>
    </row>
    <row r="425" spans="1:109" s="771" customFormat="1" ht="12" customHeight="1" x14ac:dyDescent="0.15">
      <c r="A425" s="3433"/>
      <c r="B425" s="1725"/>
      <c r="C425" s="3406"/>
      <c r="D425" s="3406"/>
      <c r="E425" s="3406"/>
      <c r="F425" s="1726"/>
      <c r="G425" s="3468"/>
      <c r="H425" s="3468"/>
      <c r="I425" s="3468"/>
      <c r="J425" s="3468"/>
      <c r="K425" s="3468"/>
      <c r="L425" s="3468"/>
      <c r="M425" s="3468"/>
      <c r="N425" s="3469"/>
      <c r="O425" s="3470"/>
      <c r="P425" s="3471"/>
      <c r="Q425" s="3402"/>
      <c r="R425" s="3402"/>
      <c r="DE425" s="823"/>
    </row>
    <row r="426" spans="1:109" s="771" customFormat="1" ht="12" customHeight="1" x14ac:dyDescent="0.15">
      <c r="A426" s="3433"/>
      <c r="B426" s="1725"/>
      <c r="C426" s="3406"/>
      <c r="D426" s="3406"/>
      <c r="E426" s="3406"/>
      <c r="F426" s="1726"/>
      <c r="G426" s="3468"/>
      <c r="H426" s="3468"/>
      <c r="I426" s="3468"/>
      <c r="J426" s="3468"/>
      <c r="K426" s="3468"/>
      <c r="L426" s="3468"/>
      <c r="M426" s="3468"/>
      <c r="N426" s="3469"/>
      <c r="O426" s="3470"/>
      <c r="P426" s="3471"/>
      <c r="Q426" s="3402"/>
      <c r="R426" s="3402"/>
      <c r="DE426" s="823"/>
    </row>
    <row r="427" spans="1:109" s="771" customFormat="1" ht="12" customHeight="1" x14ac:dyDescent="0.15">
      <c r="A427" s="3433"/>
      <c r="B427" s="1725"/>
      <c r="C427" s="3406"/>
      <c r="D427" s="3406"/>
      <c r="E427" s="3406"/>
      <c r="F427" s="1726"/>
      <c r="G427" s="3468"/>
      <c r="H427" s="3468"/>
      <c r="I427" s="3468"/>
      <c r="J427" s="3468"/>
      <c r="K427" s="3468"/>
      <c r="L427" s="3468"/>
      <c r="M427" s="3468"/>
      <c r="N427" s="3469"/>
      <c r="O427" s="3470"/>
      <c r="P427" s="3471"/>
      <c r="Q427" s="3402"/>
      <c r="R427" s="3402"/>
      <c r="DE427" s="823"/>
    </row>
    <row r="428" spans="1:109" s="771" customFormat="1" ht="12" customHeight="1" x14ac:dyDescent="0.15">
      <c r="A428" s="3433"/>
      <c r="B428" s="1725"/>
      <c r="C428" s="3406"/>
      <c r="D428" s="3406"/>
      <c r="E428" s="3406"/>
      <c r="F428" s="1726"/>
      <c r="G428" s="3468"/>
      <c r="H428" s="3468"/>
      <c r="I428" s="3468"/>
      <c r="J428" s="3468"/>
      <c r="K428" s="3468"/>
      <c r="L428" s="3468"/>
      <c r="M428" s="3468"/>
      <c r="N428" s="3469"/>
      <c r="O428" s="3470"/>
      <c r="P428" s="3471"/>
      <c r="Q428" s="3402"/>
      <c r="R428" s="3402"/>
      <c r="DE428" s="823"/>
    </row>
    <row r="429" spans="1:109" s="771" customFormat="1" ht="12" customHeight="1" x14ac:dyDescent="0.15">
      <c r="A429" s="3433"/>
      <c r="B429" s="1735"/>
      <c r="C429" s="3483"/>
      <c r="D429" s="3483"/>
      <c r="E429" s="3483"/>
      <c r="F429" s="1734"/>
      <c r="G429" s="3479"/>
      <c r="H429" s="3479"/>
      <c r="I429" s="3479"/>
      <c r="J429" s="3479"/>
      <c r="K429" s="3479"/>
      <c r="L429" s="3479"/>
      <c r="M429" s="3479"/>
      <c r="N429" s="3480"/>
      <c r="O429" s="3481"/>
      <c r="P429" s="3482"/>
      <c r="Q429" s="3448"/>
      <c r="R429" s="3448"/>
      <c r="DE429" s="823"/>
    </row>
    <row r="430" spans="1:109" s="771" customFormat="1" ht="6" customHeight="1" x14ac:dyDescent="0.15">
      <c r="A430" s="797"/>
      <c r="B430" s="1733"/>
      <c r="C430" s="3446"/>
      <c r="D430" s="3446"/>
      <c r="E430" s="3446"/>
      <c r="F430" s="1733"/>
      <c r="G430" s="3446"/>
      <c r="H430" s="3446"/>
      <c r="I430" s="3446"/>
      <c r="J430" s="3446"/>
      <c r="K430" s="3446"/>
      <c r="L430" s="3446"/>
      <c r="M430" s="3446"/>
      <c r="N430" s="1733"/>
      <c r="O430" s="1733"/>
      <c r="P430" s="1733"/>
      <c r="Q430" s="3438"/>
      <c r="R430" s="3438"/>
      <c r="DE430" s="823"/>
    </row>
    <row r="431" spans="1:109" s="771" customFormat="1" ht="12" customHeight="1" x14ac:dyDescent="0.15">
      <c r="A431" s="3421">
        <v>3</v>
      </c>
      <c r="B431" s="3393" t="s">
        <v>1232</v>
      </c>
      <c r="C431" s="3394"/>
      <c r="D431" s="3394"/>
      <c r="E431" s="3394"/>
      <c r="F431" s="3394"/>
      <c r="G431" s="3394"/>
      <c r="H431" s="3394"/>
      <c r="I431" s="3394"/>
      <c r="J431" s="3394"/>
      <c r="K431" s="3394"/>
      <c r="L431" s="3394"/>
      <c r="M431" s="3394"/>
      <c r="N431" s="3394"/>
      <c r="O431" s="3395"/>
      <c r="P431" s="3420"/>
      <c r="Q431" s="3434" t="s">
        <v>1231</v>
      </c>
      <c r="R431" s="3435"/>
      <c r="DE431" s="823"/>
    </row>
    <row r="432" spans="1:109" s="771" customFormat="1" ht="12" customHeight="1" x14ac:dyDescent="0.15">
      <c r="A432" s="3475"/>
      <c r="B432" s="3436" t="s">
        <v>1230</v>
      </c>
      <c r="C432" s="3396"/>
      <c r="D432" s="3396"/>
      <c r="E432" s="3393" t="s">
        <v>1229</v>
      </c>
      <c r="F432" s="3417"/>
      <c r="G432" s="3393" t="s">
        <v>1228</v>
      </c>
      <c r="H432" s="3417"/>
      <c r="I432" s="3393" t="s">
        <v>579</v>
      </c>
      <c r="J432" s="3394"/>
      <c r="K432" s="3394"/>
      <c r="L432" s="3394"/>
      <c r="M432" s="3394"/>
      <c r="N432" s="3393" t="s">
        <v>578</v>
      </c>
      <c r="O432" s="3395"/>
      <c r="P432" s="3420"/>
      <c r="Q432" s="3436"/>
      <c r="R432" s="3437"/>
      <c r="DE432" s="823"/>
    </row>
    <row r="433" spans="1:109" s="771" customFormat="1" ht="12" customHeight="1" x14ac:dyDescent="0.15">
      <c r="A433" s="3422"/>
      <c r="B433" s="3386"/>
      <c r="C433" s="3416"/>
      <c r="D433" s="3416"/>
      <c r="E433" s="3439"/>
      <c r="F433" s="3440"/>
      <c r="G433" s="3439"/>
      <c r="H433" s="3440"/>
      <c r="I433" s="3439"/>
      <c r="J433" s="3461"/>
      <c r="K433" s="3461"/>
      <c r="L433" s="3461"/>
      <c r="M433" s="3461"/>
      <c r="N433" s="3462"/>
      <c r="O433" s="3463"/>
      <c r="P433" s="3464"/>
      <c r="Q433" s="3386"/>
      <c r="R433" s="3387"/>
      <c r="DE433" s="823"/>
    </row>
    <row r="434" spans="1:109" s="771" customFormat="1" ht="6" customHeight="1" x14ac:dyDescent="0.15">
      <c r="A434" s="799"/>
      <c r="B434" s="3438"/>
      <c r="C434" s="3438"/>
      <c r="D434" s="3438"/>
      <c r="E434" s="3438"/>
      <c r="F434" s="3438"/>
      <c r="G434" s="3441"/>
      <c r="H434" s="3441"/>
      <c r="I434" s="799"/>
      <c r="J434" s="799"/>
      <c r="K434" s="799"/>
      <c r="L434" s="799"/>
      <c r="M434" s="799"/>
      <c r="N434" s="799"/>
      <c r="O434" s="799"/>
      <c r="P434" s="799"/>
      <c r="Q434" s="799"/>
      <c r="R434" s="799"/>
      <c r="DE434" s="823"/>
    </row>
    <row r="435" spans="1:109" s="771" customFormat="1" ht="21" customHeight="1" x14ac:dyDescent="0.15">
      <c r="A435" s="3421">
        <v>4</v>
      </c>
      <c r="B435" s="3442" t="s">
        <v>1227</v>
      </c>
      <c r="C435" s="3424"/>
      <c r="D435" s="3425"/>
      <c r="E435" s="3443" t="s">
        <v>1226</v>
      </c>
      <c r="F435" s="3444"/>
      <c r="G435" s="3445"/>
      <c r="H435" s="3445"/>
      <c r="I435" s="793"/>
      <c r="J435" s="1729">
        <v>5</v>
      </c>
      <c r="K435" s="3449" t="s">
        <v>1764</v>
      </c>
      <c r="L435" s="3450"/>
      <c r="M435" s="3450"/>
      <c r="N435" s="3450"/>
      <c r="O435" s="3450"/>
      <c r="P435" s="3450"/>
      <c r="Q435" s="3450"/>
      <c r="R435" s="3451"/>
      <c r="DE435" s="823"/>
    </row>
    <row r="436" spans="1:109" s="771" customFormat="1" ht="12" customHeight="1" x14ac:dyDescent="0.15">
      <c r="A436" s="3422"/>
      <c r="B436" s="3386"/>
      <c r="C436" s="3416"/>
      <c r="D436" s="3387"/>
      <c r="E436" s="3386"/>
      <c r="F436" s="3387"/>
      <c r="G436" s="3445"/>
      <c r="H436" s="3445"/>
      <c r="I436" s="793"/>
      <c r="J436" s="3476"/>
      <c r="K436" s="3452"/>
      <c r="L436" s="3453"/>
      <c r="M436" s="3453"/>
      <c r="N436" s="3453"/>
      <c r="O436" s="3453"/>
      <c r="P436" s="3453"/>
      <c r="Q436" s="3453"/>
      <c r="R436" s="3454"/>
      <c r="DE436" s="823"/>
    </row>
    <row r="437" spans="1:109" s="771" customFormat="1" ht="12" customHeight="1" x14ac:dyDescent="0.15">
      <c r="A437" s="1736"/>
      <c r="B437" s="1732"/>
      <c r="C437" s="1732"/>
      <c r="D437" s="1732"/>
      <c r="E437" s="1732"/>
      <c r="F437" s="1732"/>
      <c r="G437" s="3445"/>
      <c r="H437" s="3445"/>
      <c r="I437" s="1736"/>
      <c r="J437" s="3477"/>
      <c r="K437" s="3455"/>
      <c r="L437" s="3456"/>
      <c r="M437" s="3456"/>
      <c r="N437" s="3456"/>
      <c r="O437" s="3456"/>
      <c r="P437" s="3456"/>
      <c r="Q437" s="3456"/>
      <c r="R437" s="3457"/>
      <c r="S437" s="225"/>
      <c r="T437" s="755"/>
      <c r="DE437" s="823"/>
    </row>
    <row r="438" spans="1:109" s="771" customFormat="1" ht="12" customHeight="1" x14ac:dyDescent="0.15">
      <c r="A438" s="1736"/>
      <c r="B438" s="788"/>
      <c r="C438" s="788"/>
      <c r="D438" s="788"/>
      <c r="E438" s="788"/>
      <c r="F438" s="788"/>
      <c r="G438" s="788"/>
      <c r="H438" s="788"/>
      <c r="I438" s="1736"/>
      <c r="J438" s="3477"/>
      <c r="K438" s="3455"/>
      <c r="L438" s="3456"/>
      <c r="M438" s="3456"/>
      <c r="N438" s="3456"/>
      <c r="O438" s="3456"/>
      <c r="P438" s="3456"/>
      <c r="Q438" s="3456"/>
      <c r="R438" s="3457"/>
      <c r="DE438" s="823"/>
    </row>
    <row r="439" spans="1:109" s="771" customFormat="1" ht="12" customHeight="1" x14ac:dyDescent="0.15">
      <c r="A439" s="1736"/>
      <c r="B439" s="3465" t="s">
        <v>1225</v>
      </c>
      <c r="C439" s="3465"/>
      <c r="D439" s="3465"/>
      <c r="E439" s="3465"/>
      <c r="F439" s="3465"/>
      <c r="G439" s="3465"/>
      <c r="H439" s="3465"/>
      <c r="I439" s="1736"/>
      <c r="J439" s="3477"/>
      <c r="K439" s="3455"/>
      <c r="L439" s="3456"/>
      <c r="M439" s="3456"/>
      <c r="N439" s="3456"/>
      <c r="O439" s="3456"/>
      <c r="P439" s="3456"/>
      <c r="Q439" s="3456"/>
      <c r="R439" s="3457"/>
      <c r="DE439" s="823"/>
    </row>
    <row r="440" spans="1:109" s="771" customFormat="1" ht="12" customHeight="1" x14ac:dyDescent="0.15">
      <c r="A440" s="1736"/>
      <c r="B440" s="3465" t="s">
        <v>1224</v>
      </c>
      <c r="C440" s="3465"/>
      <c r="D440" s="3465"/>
      <c r="E440" s="3465"/>
      <c r="F440" s="3465"/>
      <c r="G440" s="3465"/>
      <c r="H440" s="3465"/>
      <c r="I440" s="789"/>
      <c r="J440" s="3477"/>
      <c r="K440" s="3455"/>
      <c r="L440" s="3456"/>
      <c r="M440" s="3456"/>
      <c r="N440" s="3456"/>
      <c r="O440" s="3456"/>
      <c r="P440" s="3456"/>
      <c r="Q440" s="3456"/>
      <c r="R440" s="3457"/>
      <c r="DE440" s="823"/>
    </row>
    <row r="441" spans="1:109" s="771" customFormat="1" ht="12" customHeight="1" x14ac:dyDescent="0.15">
      <c r="A441" s="790" t="s">
        <v>1223</v>
      </c>
      <c r="B441" s="3466" t="s">
        <v>577</v>
      </c>
      <c r="C441" s="3466"/>
      <c r="D441" s="3466"/>
      <c r="E441" s="3466"/>
      <c r="F441" s="3466"/>
      <c r="G441" s="3466"/>
      <c r="H441" s="3466"/>
      <c r="I441" s="1736"/>
      <c r="J441" s="3477"/>
      <c r="K441" s="3455"/>
      <c r="L441" s="3456"/>
      <c r="M441" s="3456"/>
      <c r="N441" s="3456"/>
      <c r="O441" s="3456"/>
      <c r="P441" s="3456"/>
      <c r="Q441" s="3456"/>
      <c r="R441" s="3457"/>
      <c r="DE441" s="823"/>
    </row>
    <row r="442" spans="1:109" s="771" customFormat="1" ht="12" customHeight="1" x14ac:dyDescent="0.15">
      <c r="A442" s="790"/>
      <c r="B442" s="3467" t="s">
        <v>1222</v>
      </c>
      <c r="C442" s="3467"/>
      <c r="D442" s="3467"/>
      <c r="E442" s="3467"/>
      <c r="F442" s="3467"/>
      <c r="G442" s="3467"/>
      <c r="H442" s="3467"/>
      <c r="I442" s="1736"/>
      <c r="J442" s="3477"/>
      <c r="K442" s="3455"/>
      <c r="L442" s="3456"/>
      <c r="M442" s="3456"/>
      <c r="N442" s="3456"/>
      <c r="O442" s="3456"/>
      <c r="P442" s="3456"/>
      <c r="Q442" s="3456"/>
      <c r="R442" s="3457"/>
      <c r="DE442" s="823"/>
    </row>
    <row r="443" spans="1:109" s="771" customFormat="1" ht="12" customHeight="1" x14ac:dyDescent="0.15">
      <c r="A443" s="790"/>
      <c r="B443" s="3467"/>
      <c r="C443" s="3467"/>
      <c r="D443" s="3467"/>
      <c r="E443" s="3467"/>
      <c r="F443" s="3467"/>
      <c r="G443" s="3467"/>
      <c r="H443" s="3467"/>
      <c r="I443" s="1736"/>
      <c r="J443" s="3477"/>
      <c r="K443" s="3455"/>
      <c r="L443" s="3456"/>
      <c r="M443" s="3456"/>
      <c r="N443" s="3456"/>
      <c r="O443" s="3456"/>
      <c r="P443" s="3456"/>
      <c r="Q443" s="3456"/>
      <c r="R443" s="3457"/>
      <c r="DE443" s="823"/>
    </row>
    <row r="444" spans="1:109" s="771" customFormat="1" ht="12" customHeight="1" x14ac:dyDescent="0.15">
      <c r="A444" s="790"/>
      <c r="B444" s="3465"/>
      <c r="C444" s="3465"/>
      <c r="D444" s="3465"/>
      <c r="E444" s="3465"/>
      <c r="F444" s="3465"/>
      <c r="G444" s="3465"/>
      <c r="H444" s="3465"/>
      <c r="I444" s="1736"/>
      <c r="J444" s="3477"/>
      <c r="K444" s="3455"/>
      <c r="L444" s="3456"/>
      <c r="M444" s="3456"/>
      <c r="N444" s="3456"/>
      <c r="O444" s="3456"/>
      <c r="P444" s="3456"/>
      <c r="Q444" s="3456"/>
      <c r="R444" s="3457"/>
      <c r="DE444" s="823"/>
    </row>
    <row r="445" spans="1:109" s="771" customFormat="1" ht="12" customHeight="1" x14ac:dyDescent="0.15">
      <c r="A445" s="790"/>
      <c r="B445" s="3465" t="s">
        <v>652</v>
      </c>
      <c r="C445" s="3465"/>
      <c r="D445" s="3465"/>
      <c r="E445" s="3465"/>
      <c r="F445" s="3465"/>
      <c r="G445" s="3465"/>
      <c r="H445" s="3465"/>
      <c r="I445" s="1736"/>
      <c r="J445" s="3477"/>
      <c r="K445" s="3455"/>
      <c r="L445" s="3456"/>
      <c r="M445" s="3456"/>
      <c r="N445" s="3456"/>
      <c r="O445" s="3456"/>
      <c r="P445" s="3456"/>
      <c r="Q445" s="3456"/>
      <c r="R445" s="3457"/>
      <c r="U445" s="224"/>
      <c r="V445" s="224"/>
      <c r="W445" s="224"/>
      <c r="X445" s="224"/>
      <c r="Y445" s="224"/>
      <c r="Z445" s="224"/>
      <c r="AA445" s="224"/>
      <c r="AB445" s="224"/>
      <c r="AC445" s="224"/>
      <c r="AD445" s="224"/>
      <c r="AE445" s="224"/>
      <c r="DE445" s="823"/>
    </row>
    <row r="446" spans="1:109" s="771" customFormat="1" ht="12" customHeight="1" x14ac:dyDescent="0.15">
      <c r="A446" s="790"/>
      <c r="B446" s="3465"/>
      <c r="C446" s="3465"/>
      <c r="D446" s="3465"/>
      <c r="E446" s="3465"/>
      <c r="F446" s="3465"/>
      <c r="G446" s="3465"/>
      <c r="H446" s="3465"/>
      <c r="I446" s="1736"/>
      <c r="J446" s="3478"/>
      <c r="K446" s="3458"/>
      <c r="L446" s="3459"/>
      <c r="M446" s="3459"/>
      <c r="N446" s="3459"/>
      <c r="O446" s="3459"/>
      <c r="P446" s="3459"/>
      <c r="Q446" s="3459"/>
      <c r="R446" s="3460"/>
      <c r="DE446" s="823"/>
    </row>
    <row r="447" spans="1:109" s="772" customFormat="1" ht="13.5" x14ac:dyDescent="0.15">
      <c r="A447" s="3473" t="s">
        <v>1239</v>
      </c>
      <c r="B447" s="3474"/>
      <c r="C447" s="3474"/>
      <c r="D447" s="3474"/>
      <c r="E447" s="3474"/>
      <c r="F447" s="3474"/>
      <c r="G447" s="3474"/>
      <c r="H447" s="3474"/>
      <c r="I447" s="3474"/>
      <c r="J447" s="3474"/>
      <c r="K447" s="3474"/>
      <c r="L447" s="3474"/>
      <c r="M447" s="3474"/>
      <c r="N447" s="3474"/>
      <c r="O447" s="3474"/>
      <c r="P447" s="3474"/>
      <c r="Q447" s="3474"/>
      <c r="R447" s="3474"/>
      <c r="DE447" s="822"/>
    </row>
    <row r="448" spans="1:109" s="771" customFormat="1" ht="12" customHeight="1" x14ac:dyDescent="0.15">
      <c r="A448" s="3393" t="s">
        <v>576</v>
      </c>
      <c r="B448" s="3417"/>
      <c r="C448" s="3418"/>
      <c r="D448" s="3419"/>
      <c r="E448" s="3393" t="s">
        <v>575</v>
      </c>
      <c r="F448" s="3417"/>
      <c r="G448" s="3386"/>
      <c r="H448" s="3416"/>
      <c r="I448" s="3416"/>
      <c r="J448" s="3387"/>
      <c r="K448" s="3393" t="s">
        <v>1214</v>
      </c>
      <c r="L448" s="3395"/>
      <c r="M448" s="3420"/>
      <c r="N448" s="3386"/>
      <c r="O448" s="3416"/>
      <c r="P448" s="3416"/>
      <c r="Q448" s="3416"/>
      <c r="R448" s="3387"/>
      <c r="DE448" s="823"/>
    </row>
    <row r="449" spans="1:111" s="771" customFormat="1" ht="12" customHeight="1" x14ac:dyDescent="0.15">
      <c r="A449" s="3421">
        <v>1</v>
      </c>
      <c r="B449" s="3423" t="s">
        <v>1238</v>
      </c>
      <c r="C449" s="3424"/>
      <c r="D449" s="3424"/>
      <c r="E449" s="3424"/>
      <c r="F449" s="3425"/>
      <c r="G449" s="3393" t="s">
        <v>1237</v>
      </c>
      <c r="H449" s="3417"/>
      <c r="I449" s="3393" t="s">
        <v>1236</v>
      </c>
      <c r="J449" s="3394"/>
      <c r="K449" s="3394"/>
      <c r="L449" s="3394"/>
      <c r="M449" s="3394"/>
      <c r="N449" s="3394"/>
      <c r="O449" s="3394"/>
      <c r="P449" s="3394"/>
      <c r="Q449" s="3394"/>
      <c r="R449" s="3417"/>
      <c r="DE449" s="823"/>
    </row>
    <row r="450" spans="1:111" s="771" customFormat="1" ht="12" customHeight="1" x14ac:dyDescent="0.15">
      <c r="A450" s="3422"/>
      <c r="B450" s="3426"/>
      <c r="C450" s="3427"/>
      <c r="D450" s="3427"/>
      <c r="E450" s="3427"/>
      <c r="F450" s="3428"/>
      <c r="G450" s="3426"/>
      <c r="H450" s="3428"/>
      <c r="I450" s="3431"/>
      <c r="J450" s="3430"/>
      <c r="K450" s="3430"/>
      <c r="L450" s="3430"/>
      <c r="M450" s="1704" t="s">
        <v>1761</v>
      </c>
      <c r="N450" s="3429"/>
      <c r="O450" s="3430"/>
      <c r="P450" s="1705" t="s">
        <v>1762</v>
      </c>
      <c r="Q450" s="1730"/>
      <c r="R450" s="1738" t="s">
        <v>1763</v>
      </c>
      <c r="S450" s="758" t="str">
        <f>IF(AND(Q450&lt;&gt;"",Q450&lt;120),"排煙機の規定風量は120㎥以上必要です。","")</f>
        <v/>
      </c>
      <c r="T450" s="770"/>
      <c r="DE450" s="823"/>
    </row>
    <row r="451" spans="1:111" s="771" customFormat="1" ht="6" customHeight="1" x14ac:dyDescent="0.15">
      <c r="A451" s="794"/>
      <c r="B451" s="794"/>
      <c r="C451" s="794"/>
      <c r="D451" s="794"/>
      <c r="E451" s="794"/>
      <c r="F451" s="794"/>
      <c r="G451" s="794"/>
      <c r="H451" s="794"/>
      <c r="I451" s="794"/>
      <c r="J451" s="794"/>
      <c r="K451" s="1737"/>
      <c r="L451" s="1737"/>
      <c r="M451" s="1737"/>
      <c r="N451" s="794"/>
      <c r="O451" s="796"/>
      <c r="P451" s="796"/>
      <c r="Q451" s="1737"/>
      <c r="R451" s="1737"/>
      <c r="DE451" s="823"/>
    </row>
    <row r="452" spans="1:111" s="771" customFormat="1" ht="12" customHeight="1" x14ac:dyDescent="0.15">
      <c r="A452" s="3432">
        <v>2</v>
      </c>
      <c r="B452" s="3393" t="s">
        <v>6279</v>
      </c>
      <c r="C452" s="3394"/>
      <c r="D452" s="3394"/>
      <c r="E452" s="3394"/>
      <c r="F452" s="3394"/>
      <c r="G452" s="3394"/>
      <c r="H452" s="3394"/>
      <c r="I452" s="3394"/>
      <c r="J452" s="3394"/>
      <c r="K452" s="3394"/>
      <c r="L452" s="3394"/>
      <c r="M452" s="3394"/>
      <c r="N452" s="3394"/>
      <c r="O452" s="3395"/>
      <c r="P452" s="1728"/>
      <c r="Q452" s="3434" t="s">
        <v>1231</v>
      </c>
      <c r="R452" s="3435"/>
      <c r="DE452" s="823"/>
    </row>
    <row r="453" spans="1:111" s="771" customFormat="1" ht="12" customHeight="1" x14ac:dyDescent="0.15">
      <c r="A453" s="3433"/>
      <c r="B453" s="1731" t="s">
        <v>54</v>
      </c>
      <c r="C453" s="3393" t="s">
        <v>1234</v>
      </c>
      <c r="D453" s="3394"/>
      <c r="E453" s="3394"/>
      <c r="F453" s="1724" t="s">
        <v>1233</v>
      </c>
      <c r="G453" s="3393" t="s">
        <v>1228</v>
      </c>
      <c r="H453" s="3417"/>
      <c r="I453" s="3393" t="s">
        <v>579</v>
      </c>
      <c r="J453" s="3394"/>
      <c r="K453" s="3394"/>
      <c r="L453" s="3394"/>
      <c r="M453" s="3417"/>
      <c r="N453" s="3396" t="s">
        <v>578</v>
      </c>
      <c r="O453" s="3397"/>
      <c r="P453" s="3398"/>
      <c r="Q453" s="3436"/>
      <c r="R453" s="3437"/>
      <c r="DE453" s="823"/>
      <c r="DF453" s="772" t="str">
        <f>IF(COUNTA(B454:R503)&gt;0,DG453,"")</f>
        <v/>
      </c>
      <c r="DG453" s="829">
        <v>7</v>
      </c>
    </row>
    <row r="454" spans="1:111" s="771" customFormat="1" ht="12" customHeight="1" x14ac:dyDescent="0.15">
      <c r="A454" s="3433"/>
      <c r="B454" s="1727"/>
      <c r="C454" s="3409"/>
      <c r="D454" s="3409"/>
      <c r="E454" s="3409"/>
      <c r="F454" s="1141"/>
      <c r="G454" s="3472"/>
      <c r="H454" s="3472"/>
      <c r="I454" s="3472"/>
      <c r="J454" s="3472"/>
      <c r="K454" s="3472"/>
      <c r="L454" s="3472"/>
      <c r="M454" s="3472"/>
      <c r="N454" s="3484"/>
      <c r="O454" s="3485"/>
      <c r="P454" s="3486"/>
      <c r="Q454" s="3414"/>
      <c r="R454" s="3415"/>
      <c r="S454" s="1740" t="s">
        <v>6302</v>
      </c>
      <c r="DE454" s="823"/>
    </row>
    <row r="455" spans="1:111" s="771" customFormat="1" ht="12" customHeight="1" x14ac:dyDescent="0.15">
      <c r="A455" s="3433"/>
      <c r="B455" s="1725"/>
      <c r="C455" s="3406"/>
      <c r="D455" s="3406"/>
      <c r="E455" s="3406"/>
      <c r="F455" s="1726"/>
      <c r="G455" s="3468"/>
      <c r="H455" s="3468"/>
      <c r="I455" s="3468"/>
      <c r="J455" s="3468"/>
      <c r="K455" s="3468"/>
      <c r="L455" s="3468"/>
      <c r="M455" s="3468"/>
      <c r="N455" s="3469"/>
      <c r="O455" s="3470"/>
      <c r="P455" s="3471"/>
      <c r="Q455" s="3402"/>
      <c r="R455" s="3408"/>
      <c r="S455" s="1740" t="s">
        <v>6301</v>
      </c>
      <c r="DE455" s="823"/>
    </row>
    <row r="456" spans="1:111" s="771" customFormat="1" ht="12" customHeight="1" x14ac:dyDescent="0.15">
      <c r="A456" s="3433"/>
      <c r="B456" s="1725"/>
      <c r="C456" s="3406"/>
      <c r="D456" s="3406"/>
      <c r="E456" s="3406"/>
      <c r="F456" s="1726"/>
      <c r="G456" s="3468"/>
      <c r="H456" s="3468"/>
      <c r="I456" s="3468"/>
      <c r="J456" s="3468"/>
      <c r="K456" s="3468"/>
      <c r="L456" s="3468"/>
      <c r="M456" s="3468"/>
      <c r="N456" s="3469"/>
      <c r="O456" s="3470"/>
      <c r="P456" s="3471"/>
      <c r="Q456" s="3402"/>
      <c r="R456" s="3408"/>
      <c r="S456" s="1739"/>
      <c r="DE456" s="823"/>
    </row>
    <row r="457" spans="1:111" s="771" customFormat="1" ht="12" customHeight="1" x14ac:dyDescent="0.15">
      <c r="A457" s="3433"/>
      <c r="B457" s="1725"/>
      <c r="C457" s="3406"/>
      <c r="D457" s="3406"/>
      <c r="E457" s="3406"/>
      <c r="F457" s="1726"/>
      <c r="G457" s="3468"/>
      <c r="H457" s="3468"/>
      <c r="I457" s="3468"/>
      <c r="J457" s="3468"/>
      <c r="K457" s="3468"/>
      <c r="L457" s="3468"/>
      <c r="M457" s="3468"/>
      <c r="N457" s="3469"/>
      <c r="O457" s="3470"/>
      <c r="P457" s="3471"/>
      <c r="Q457" s="3402"/>
      <c r="R457" s="3408"/>
      <c r="S457" s="1739" t="s">
        <v>6285</v>
      </c>
      <c r="DE457" s="823"/>
    </row>
    <row r="458" spans="1:111" s="771" customFormat="1" ht="12" customHeight="1" x14ac:dyDescent="0.15">
      <c r="A458" s="3433"/>
      <c r="B458" s="1725"/>
      <c r="C458" s="3406"/>
      <c r="D458" s="3406"/>
      <c r="E458" s="3406"/>
      <c r="F458" s="1726"/>
      <c r="G458" s="3468"/>
      <c r="H458" s="3468"/>
      <c r="I458" s="3468"/>
      <c r="J458" s="3468"/>
      <c r="K458" s="3468"/>
      <c r="L458" s="3468"/>
      <c r="M458" s="3468"/>
      <c r="N458" s="3469"/>
      <c r="O458" s="3470"/>
      <c r="P458" s="3471"/>
      <c r="Q458" s="3402"/>
      <c r="R458" s="3408"/>
      <c r="S458" s="1739" t="s">
        <v>6286</v>
      </c>
      <c r="DE458" s="823"/>
    </row>
    <row r="459" spans="1:111" s="771" customFormat="1" ht="12" customHeight="1" x14ac:dyDescent="0.15">
      <c r="A459" s="3433"/>
      <c r="B459" s="1725"/>
      <c r="C459" s="3406"/>
      <c r="D459" s="3406"/>
      <c r="E459" s="3406"/>
      <c r="F459" s="1726"/>
      <c r="G459" s="3468"/>
      <c r="H459" s="3468"/>
      <c r="I459" s="3468"/>
      <c r="J459" s="3468"/>
      <c r="K459" s="3468"/>
      <c r="L459" s="3468"/>
      <c r="M459" s="3468"/>
      <c r="N459" s="3469"/>
      <c r="O459" s="3470"/>
      <c r="P459" s="3471"/>
      <c r="Q459" s="3402"/>
      <c r="R459" s="3408"/>
      <c r="S459" s="1739" t="s">
        <v>6287</v>
      </c>
      <c r="DE459" s="823"/>
    </row>
    <row r="460" spans="1:111" s="771" customFormat="1" ht="12" customHeight="1" x14ac:dyDescent="0.15">
      <c r="A460" s="3433"/>
      <c r="B460" s="1725"/>
      <c r="C460" s="3406"/>
      <c r="D460" s="3406"/>
      <c r="E460" s="3406"/>
      <c r="F460" s="1726"/>
      <c r="G460" s="3468"/>
      <c r="H460" s="3468"/>
      <c r="I460" s="3468"/>
      <c r="J460" s="3468"/>
      <c r="K460" s="3468"/>
      <c r="L460" s="3468"/>
      <c r="M460" s="3468"/>
      <c r="N460" s="3469"/>
      <c r="O460" s="3470"/>
      <c r="P460" s="3471"/>
      <c r="Q460" s="3402"/>
      <c r="R460" s="3402"/>
      <c r="DE460" s="823"/>
    </row>
    <row r="461" spans="1:111" s="771" customFormat="1" ht="12" customHeight="1" x14ac:dyDescent="0.15">
      <c r="A461" s="3433"/>
      <c r="B461" s="1725"/>
      <c r="C461" s="3406"/>
      <c r="D461" s="3406"/>
      <c r="E461" s="3406"/>
      <c r="F461" s="1726"/>
      <c r="G461" s="3468"/>
      <c r="H461" s="3468"/>
      <c r="I461" s="3468"/>
      <c r="J461" s="3468"/>
      <c r="K461" s="3468"/>
      <c r="L461" s="3468"/>
      <c r="M461" s="3468"/>
      <c r="N461" s="3469"/>
      <c r="O461" s="3470"/>
      <c r="P461" s="3471"/>
      <c r="Q461" s="3402"/>
      <c r="R461" s="3402"/>
      <c r="DE461" s="823"/>
    </row>
    <row r="462" spans="1:111" s="771" customFormat="1" ht="12" customHeight="1" x14ac:dyDescent="0.15">
      <c r="A462" s="3433"/>
      <c r="B462" s="1725"/>
      <c r="C462" s="3406"/>
      <c r="D462" s="3406"/>
      <c r="E462" s="3406"/>
      <c r="F462" s="1726"/>
      <c r="G462" s="3468"/>
      <c r="H462" s="3468"/>
      <c r="I462" s="3468"/>
      <c r="J462" s="3468"/>
      <c r="K462" s="3468"/>
      <c r="L462" s="3468"/>
      <c r="M462" s="3468"/>
      <c r="N462" s="3469"/>
      <c r="O462" s="3470"/>
      <c r="P462" s="3471"/>
      <c r="Q462" s="3402"/>
      <c r="R462" s="3402"/>
      <c r="DE462" s="823"/>
    </row>
    <row r="463" spans="1:111" s="771" customFormat="1" ht="12" customHeight="1" x14ac:dyDescent="0.15">
      <c r="A463" s="3433"/>
      <c r="B463" s="1725"/>
      <c r="C463" s="3406"/>
      <c r="D463" s="3406"/>
      <c r="E463" s="3406"/>
      <c r="F463" s="1726"/>
      <c r="G463" s="3468"/>
      <c r="H463" s="3468"/>
      <c r="I463" s="3468"/>
      <c r="J463" s="3468"/>
      <c r="K463" s="3468"/>
      <c r="L463" s="3468"/>
      <c r="M463" s="3468"/>
      <c r="N463" s="3469"/>
      <c r="O463" s="3470"/>
      <c r="P463" s="3471"/>
      <c r="Q463" s="3402"/>
      <c r="R463" s="3402"/>
      <c r="DE463" s="823"/>
    </row>
    <row r="464" spans="1:111" s="771" customFormat="1" ht="12" customHeight="1" x14ac:dyDescent="0.15">
      <c r="A464" s="3433"/>
      <c r="B464" s="1725"/>
      <c r="C464" s="3406"/>
      <c r="D464" s="3406"/>
      <c r="E464" s="3406"/>
      <c r="F464" s="1726"/>
      <c r="G464" s="3468"/>
      <c r="H464" s="3468"/>
      <c r="I464" s="3468"/>
      <c r="J464" s="3468"/>
      <c r="K464" s="3468"/>
      <c r="L464" s="3468"/>
      <c r="M464" s="3468"/>
      <c r="N464" s="3469"/>
      <c r="O464" s="3470"/>
      <c r="P464" s="3471"/>
      <c r="Q464" s="3402"/>
      <c r="R464" s="3402"/>
      <c r="DE464" s="823"/>
    </row>
    <row r="465" spans="1:109" s="771" customFormat="1" ht="12" customHeight="1" x14ac:dyDescent="0.15">
      <c r="A465" s="3433"/>
      <c r="B465" s="1725"/>
      <c r="C465" s="3406"/>
      <c r="D465" s="3406"/>
      <c r="E465" s="3406"/>
      <c r="F465" s="1726"/>
      <c r="G465" s="3468"/>
      <c r="H465" s="3468"/>
      <c r="I465" s="3468"/>
      <c r="J465" s="3468"/>
      <c r="K465" s="3468"/>
      <c r="L465" s="3468"/>
      <c r="M465" s="3468"/>
      <c r="N465" s="3469"/>
      <c r="O465" s="3470"/>
      <c r="P465" s="3471"/>
      <c r="Q465" s="3402"/>
      <c r="R465" s="3402"/>
      <c r="DE465" s="823"/>
    </row>
    <row r="466" spans="1:109" s="771" customFormat="1" ht="12" customHeight="1" x14ac:dyDescent="0.15">
      <c r="A466" s="3433"/>
      <c r="B466" s="1725"/>
      <c r="C466" s="3406"/>
      <c r="D466" s="3406"/>
      <c r="E466" s="3406"/>
      <c r="F466" s="1726"/>
      <c r="G466" s="3468"/>
      <c r="H466" s="3468"/>
      <c r="I466" s="3468"/>
      <c r="J466" s="3468"/>
      <c r="K466" s="3468"/>
      <c r="L466" s="3468"/>
      <c r="M466" s="3468"/>
      <c r="N466" s="3469"/>
      <c r="O466" s="3470"/>
      <c r="P466" s="3471"/>
      <c r="Q466" s="3402"/>
      <c r="R466" s="3402"/>
      <c r="DE466" s="823"/>
    </row>
    <row r="467" spans="1:109" s="771" customFormat="1" ht="12" customHeight="1" x14ac:dyDescent="0.15">
      <c r="A467" s="3433"/>
      <c r="B467" s="1725"/>
      <c r="C467" s="3406"/>
      <c r="D467" s="3406"/>
      <c r="E467" s="3406"/>
      <c r="F467" s="1726"/>
      <c r="G467" s="3468"/>
      <c r="H467" s="3468"/>
      <c r="I467" s="3468"/>
      <c r="J467" s="3468"/>
      <c r="K467" s="3468"/>
      <c r="L467" s="3468"/>
      <c r="M467" s="3468"/>
      <c r="N467" s="3469"/>
      <c r="O467" s="3470"/>
      <c r="P467" s="3471"/>
      <c r="Q467" s="3402"/>
      <c r="R467" s="3402"/>
      <c r="DE467" s="823"/>
    </row>
    <row r="468" spans="1:109" s="771" customFormat="1" ht="12" customHeight="1" x14ac:dyDescent="0.15">
      <c r="A468" s="3433"/>
      <c r="B468" s="1725"/>
      <c r="C468" s="3406"/>
      <c r="D468" s="3406"/>
      <c r="E468" s="3406"/>
      <c r="F468" s="1726"/>
      <c r="G468" s="3468"/>
      <c r="H468" s="3468"/>
      <c r="I468" s="3468"/>
      <c r="J468" s="3468"/>
      <c r="K468" s="3468"/>
      <c r="L468" s="3468"/>
      <c r="M468" s="3468"/>
      <c r="N468" s="3469"/>
      <c r="O468" s="3470"/>
      <c r="P468" s="3471"/>
      <c r="Q468" s="3402"/>
      <c r="R468" s="3402"/>
      <c r="DE468" s="823"/>
    </row>
    <row r="469" spans="1:109" s="771" customFormat="1" ht="12" customHeight="1" x14ac:dyDescent="0.15">
      <c r="A469" s="3433"/>
      <c r="B469" s="1725"/>
      <c r="C469" s="3406"/>
      <c r="D469" s="3406"/>
      <c r="E469" s="3406"/>
      <c r="F469" s="1726"/>
      <c r="G469" s="3468"/>
      <c r="H469" s="3468"/>
      <c r="I469" s="3468"/>
      <c r="J469" s="3468"/>
      <c r="K469" s="3468"/>
      <c r="L469" s="3468"/>
      <c r="M469" s="3468"/>
      <c r="N469" s="3469"/>
      <c r="O469" s="3470"/>
      <c r="P469" s="3471"/>
      <c r="Q469" s="3402"/>
      <c r="R469" s="3402"/>
      <c r="DE469" s="823"/>
    </row>
    <row r="470" spans="1:109" s="771" customFormat="1" ht="12" customHeight="1" x14ac:dyDescent="0.15">
      <c r="A470" s="3433"/>
      <c r="B470" s="1725"/>
      <c r="C470" s="3406"/>
      <c r="D470" s="3406"/>
      <c r="E470" s="3406"/>
      <c r="F470" s="1726"/>
      <c r="G470" s="3468"/>
      <c r="H470" s="3468"/>
      <c r="I470" s="3468"/>
      <c r="J470" s="3468"/>
      <c r="K470" s="3468"/>
      <c r="L470" s="3468"/>
      <c r="M470" s="3468"/>
      <c r="N470" s="3469"/>
      <c r="O470" s="3470"/>
      <c r="P470" s="3471"/>
      <c r="Q470" s="3402"/>
      <c r="R470" s="3402"/>
      <c r="DE470" s="823"/>
    </row>
    <row r="471" spans="1:109" s="771" customFormat="1" ht="12" customHeight="1" x14ac:dyDescent="0.15">
      <c r="A471" s="3433"/>
      <c r="B471" s="1725"/>
      <c r="C471" s="3406"/>
      <c r="D471" s="3406"/>
      <c r="E471" s="3406"/>
      <c r="F471" s="1726"/>
      <c r="G471" s="3468"/>
      <c r="H471" s="3468"/>
      <c r="I471" s="3468"/>
      <c r="J471" s="3468"/>
      <c r="K471" s="3468"/>
      <c r="L471" s="3468"/>
      <c r="M471" s="3468"/>
      <c r="N471" s="3469"/>
      <c r="O471" s="3470"/>
      <c r="P471" s="3471"/>
      <c r="Q471" s="3402"/>
      <c r="R471" s="3402"/>
      <c r="DE471" s="823"/>
    </row>
    <row r="472" spans="1:109" s="771" customFormat="1" ht="12" customHeight="1" x14ac:dyDescent="0.15">
      <c r="A472" s="3433"/>
      <c r="B472" s="1725"/>
      <c r="C472" s="3406"/>
      <c r="D472" s="3406"/>
      <c r="E472" s="3406"/>
      <c r="F472" s="1726"/>
      <c r="G472" s="3468"/>
      <c r="H472" s="3468"/>
      <c r="I472" s="3468"/>
      <c r="J472" s="3468"/>
      <c r="K472" s="3468"/>
      <c r="L472" s="3468"/>
      <c r="M472" s="3468"/>
      <c r="N472" s="3469"/>
      <c r="O472" s="3470"/>
      <c r="P472" s="3471"/>
      <c r="Q472" s="3402"/>
      <c r="R472" s="3402"/>
      <c r="DE472" s="823"/>
    </row>
    <row r="473" spans="1:109" s="771" customFormat="1" ht="12" customHeight="1" x14ac:dyDescent="0.15">
      <c r="A473" s="3433"/>
      <c r="B473" s="1725"/>
      <c r="C473" s="3406"/>
      <c r="D473" s="3406"/>
      <c r="E473" s="3406"/>
      <c r="F473" s="1726"/>
      <c r="G473" s="3468"/>
      <c r="H473" s="3468"/>
      <c r="I473" s="3468"/>
      <c r="J473" s="3468"/>
      <c r="K473" s="3468"/>
      <c r="L473" s="3468"/>
      <c r="M473" s="3468"/>
      <c r="N473" s="3469"/>
      <c r="O473" s="3470"/>
      <c r="P473" s="3471"/>
      <c r="Q473" s="3402"/>
      <c r="R473" s="3402"/>
      <c r="DE473" s="823"/>
    </row>
    <row r="474" spans="1:109" s="771" customFormat="1" ht="12" customHeight="1" x14ac:dyDescent="0.15">
      <c r="A474" s="3433"/>
      <c r="B474" s="1725"/>
      <c r="C474" s="3406"/>
      <c r="D474" s="3406"/>
      <c r="E474" s="3406"/>
      <c r="F474" s="1726"/>
      <c r="G474" s="3468"/>
      <c r="H474" s="3468"/>
      <c r="I474" s="3468"/>
      <c r="J474" s="3468"/>
      <c r="K474" s="3468"/>
      <c r="L474" s="3468"/>
      <c r="M474" s="3468"/>
      <c r="N474" s="3469"/>
      <c r="O474" s="3470"/>
      <c r="P474" s="3471"/>
      <c r="Q474" s="3402"/>
      <c r="R474" s="3402"/>
      <c r="DE474" s="823"/>
    </row>
    <row r="475" spans="1:109" s="771" customFormat="1" ht="12" customHeight="1" x14ac:dyDescent="0.15">
      <c r="A475" s="3433"/>
      <c r="B475" s="1725"/>
      <c r="C475" s="3406"/>
      <c r="D475" s="3406"/>
      <c r="E475" s="3406"/>
      <c r="F475" s="1726"/>
      <c r="G475" s="3468"/>
      <c r="H475" s="3468"/>
      <c r="I475" s="3468"/>
      <c r="J475" s="3468"/>
      <c r="K475" s="3468"/>
      <c r="L475" s="3468"/>
      <c r="M475" s="3468"/>
      <c r="N475" s="3469"/>
      <c r="O475" s="3470"/>
      <c r="P475" s="3471"/>
      <c r="Q475" s="3402"/>
      <c r="R475" s="3402"/>
      <c r="DE475" s="823"/>
    </row>
    <row r="476" spans="1:109" s="771" customFormat="1" ht="12" customHeight="1" x14ac:dyDescent="0.15">
      <c r="A476" s="3433"/>
      <c r="B476" s="1725"/>
      <c r="C476" s="3406"/>
      <c r="D476" s="3406"/>
      <c r="E476" s="3406"/>
      <c r="F476" s="1726"/>
      <c r="G476" s="3468"/>
      <c r="H476" s="3468"/>
      <c r="I476" s="3468"/>
      <c r="J476" s="3468"/>
      <c r="K476" s="3468"/>
      <c r="L476" s="3468"/>
      <c r="M476" s="3468"/>
      <c r="N476" s="3469"/>
      <c r="O476" s="3470"/>
      <c r="P476" s="3471"/>
      <c r="Q476" s="3402"/>
      <c r="R476" s="3402"/>
      <c r="DE476" s="823"/>
    </row>
    <row r="477" spans="1:109" s="771" customFormat="1" ht="12" customHeight="1" x14ac:dyDescent="0.15">
      <c r="A477" s="3433"/>
      <c r="B477" s="1725"/>
      <c r="C477" s="3406"/>
      <c r="D477" s="3406"/>
      <c r="E477" s="3406"/>
      <c r="F477" s="1726"/>
      <c r="G477" s="3468"/>
      <c r="H477" s="3468"/>
      <c r="I477" s="3468"/>
      <c r="J477" s="3468"/>
      <c r="K477" s="3468"/>
      <c r="L477" s="3468"/>
      <c r="M477" s="3468"/>
      <c r="N477" s="3469"/>
      <c r="O477" s="3470"/>
      <c r="P477" s="3471"/>
      <c r="Q477" s="3402"/>
      <c r="R477" s="3402"/>
      <c r="DE477" s="823"/>
    </row>
    <row r="478" spans="1:109" s="771" customFormat="1" ht="12" customHeight="1" x14ac:dyDescent="0.15">
      <c r="A478" s="3433"/>
      <c r="B478" s="1725"/>
      <c r="C478" s="3406"/>
      <c r="D478" s="3406"/>
      <c r="E478" s="3406"/>
      <c r="F478" s="1726"/>
      <c r="G478" s="3468"/>
      <c r="H478" s="3468"/>
      <c r="I478" s="3468"/>
      <c r="J478" s="3468"/>
      <c r="K478" s="3468"/>
      <c r="L478" s="3468"/>
      <c r="M478" s="3468"/>
      <c r="N478" s="3469"/>
      <c r="O478" s="3470"/>
      <c r="P478" s="3471"/>
      <c r="Q478" s="3402"/>
      <c r="R478" s="3402"/>
      <c r="DE478" s="823"/>
    </row>
    <row r="479" spans="1:109" s="771" customFormat="1" ht="12" customHeight="1" x14ac:dyDescent="0.15">
      <c r="A479" s="3433"/>
      <c r="B479" s="1725"/>
      <c r="C479" s="3406"/>
      <c r="D479" s="3406"/>
      <c r="E479" s="3406"/>
      <c r="F479" s="1726"/>
      <c r="G479" s="3468"/>
      <c r="H479" s="3468"/>
      <c r="I479" s="3468"/>
      <c r="J479" s="3468"/>
      <c r="K479" s="3468"/>
      <c r="L479" s="3468"/>
      <c r="M479" s="3468"/>
      <c r="N479" s="3469"/>
      <c r="O479" s="3470"/>
      <c r="P479" s="3471"/>
      <c r="Q479" s="3402"/>
      <c r="R479" s="3402"/>
      <c r="DE479" s="823"/>
    </row>
    <row r="480" spans="1:109" s="771" customFormat="1" ht="12" customHeight="1" x14ac:dyDescent="0.15">
      <c r="A480" s="3433"/>
      <c r="B480" s="1725"/>
      <c r="C480" s="3406"/>
      <c r="D480" s="3406"/>
      <c r="E480" s="3406"/>
      <c r="F480" s="1726"/>
      <c r="G480" s="3468"/>
      <c r="H480" s="3468"/>
      <c r="I480" s="3468"/>
      <c r="J480" s="3468"/>
      <c r="K480" s="3468"/>
      <c r="L480" s="3468"/>
      <c r="M480" s="3468"/>
      <c r="N480" s="3469"/>
      <c r="O480" s="3470"/>
      <c r="P480" s="3471"/>
      <c r="Q480" s="3402"/>
      <c r="R480" s="3402"/>
      <c r="DE480" s="823"/>
    </row>
    <row r="481" spans="1:109" s="771" customFormat="1" ht="12" customHeight="1" x14ac:dyDescent="0.15">
      <c r="A481" s="3433"/>
      <c r="B481" s="1725"/>
      <c r="C481" s="3406"/>
      <c r="D481" s="3406"/>
      <c r="E481" s="3406"/>
      <c r="F481" s="1726"/>
      <c r="G481" s="3468"/>
      <c r="H481" s="3468"/>
      <c r="I481" s="3468"/>
      <c r="J481" s="3468"/>
      <c r="K481" s="3468"/>
      <c r="L481" s="3468"/>
      <c r="M481" s="3468"/>
      <c r="N481" s="3469"/>
      <c r="O481" s="3470"/>
      <c r="P481" s="3471"/>
      <c r="Q481" s="3402"/>
      <c r="R481" s="3402"/>
      <c r="DE481" s="823"/>
    </row>
    <row r="482" spans="1:109" s="771" customFormat="1" ht="12" customHeight="1" x14ac:dyDescent="0.15">
      <c r="A482" s="3433"/>
      <c r="B482" s="1725"/>
      <c r="C482" s="3406"/>
      <c r="D482" s="3406"/>
      <c r="E482" s="3406"/>
      <c r="F482" s="1726"/>
      <c r="G482" s="3468"/>
      <c r="H482" s="3468"/>
      <c r="I482" s="3468"/>
      <c r="J482" s="3468"/>
      <c r="K482" s="3468"/>
      <c r="L482" s="3468"/>
      <c r="M482" s="3468"/>
      <c r="N482" s="3469"/>
      <c r="O482" s="3470"/>
      <c r="P482" s="3471"/>
      <c r="Q482" s="3402"/>
      <c r="R482" s="3402"/>
      <c r="DE482" s="823"/>
    </row>
    <row r="483" spans="1:109" s="771" customFormat="1" ht="12" customHeight="1" x14ac:dyDescent="0.15">
      <c r="A483" s="3433"/>
      <c r="B483" s="1725"/>
      <c r="C483" s="3406"/>
      <c r="D483" s="3406"/>
      <c r="E483" s="3406"/>
      <c r="F483" s="1726"/>
      <c r="G483" s="3468"/>
      <c r="H483" s="3468"/>
      <c r="I483" s="3468"/>
      <c r="J483" s="3468"/>
      <c r="K483" s="3468"/>
      <c r="L483" s="3468"/>
      <c r="M483" s="3468"/>
      <c r="N483" s="3469"/>
      <c r="O483" s="3470"/>
      <c r="P483" s="3471"/>
      <c r="Q483" s="3402"/>
      <c r="R483" s="3402"/>
      <c r="DE483" s="823"/>
    </row>
    <row r="484" spans="1:109" s="771" customFormat="1" ht="12" customHeight="1" x14ac:dyDescent="0.15">
      <c r="A484" s="3433"/>
      <c r="B484" s="1725"/>
      <c r="C484" s="3406"/>
      <c r="D484" s="3406"/>
      <c r="E484" s="3406"/>
      <c r="F484" s="1726"/>
      <c r="G484" s="3468"/>
      <c r="H484" s="3468"/>
      <c r="I484" s="3468"/>
      <c r="J484" s="3468"/>
      <c r="K484" s="3468"/>
      <c r="L484" s="3468"/>
      <c r="M484" s="3468"/>
      <c r="N484" s="3469"/>
      <c r="O484" s="3470"/>
      <c r="P484" s="3471"/>
      <c r="Q484" s="3402"/>
      <c r="R484" s="3402"/>
      <c r="DE484" s="823"/>
    </row>
    <row r="485" spans="1:109" s="771" customFormat="1" ht="12" customHeight="1" x14ac:dyDescent="0.15">
      <c r="A485" s="3433"/>
      <c r="B485" s="1725"/>
      <c r="C485" s="3406"/>
      <c r="D485" s="3406"/>
      <c r="E485" s="3406"/>
      <c r="F485" s="1726"/>
      <c r="G485" s="3468"/>
      <c r="H485" s="3468"/>
      <c r="I485" s="3468"/>
      <c r="J485" s="3468"/>
      <c r="K485" s="3468"/>
      <c r="L485" s="3468"/>
      <c r="M485" s="3468"/>
      <c r="N485" s="3469"/>
      <c r="O485" s="3470"/>
      <c r="P485" s="3471"/>
      <c r="Q485" s="3402"/>
      <c r="R485" s="3402"/>
      <c r="DE485" s="823"/>
    </row>
    <row r="486" spans="1:109" s="771" customFormat="1" ht="12" customHeight="1" x14ac:dyDescent="0.15">
      <c r="A486" s="3433"/>
      <c r="B486" s="1725"/>
      <c r="C486" s="3406"/>
      <c r="D486" s="3406"/>
      <c r="E486" s="3406"/>
      <c r="F486" s="1726"/>
      <c r="G486" s="3468"/>
      <c r="H486" s="3468"/>
      <c r="I486" s="3468"/>
      <c r="J486" s="3468"/>
      <c r="K486" s="3468"/>
      <c r="L486" s="3468"/>
      <c r="M486" s="3468"/>
      <c r="N486" s="3469"/>
      <c r="O486" s="3470"/>
      <c r="P486" s="3471"/>
      <c r="Q486" s="3402"/>
      <c r="R486" s="3402"/>
      <c r="DE486" s="823"/>
    </row>
    <row r="487" spans="1:109" s="771" customFormat="1" ht="12" customHeight="1" x14ac:dyDescent="0.15">
      <c r="A487" s="3433"/>
      <c r="B487" s="1725"/>
      <c r="C487" s="3406"/>
      <c r="D487" s="3406"/>
      <c r="E487" s="3406"/>
      <c r="F487" s="1726"/>
      <c r="G487" s="3468"/>
      <c r="H487" s="3468"/>
      <c r="I487" s="3468"/>
      <c r="J487" s="3468"/>
      <c r="K487" s="3468"/>
      <c r="L487" s="3468"/>
      <c r="M487" s="3468"/>
      <c r="N487" s="3469"/>
      <c r="O487" s="3470"/>
      <c r="P487" s="3471"/>
      <c r="Q487" s="3402"/>
      <c r="R487" s="3402"/>
      <c r="DE487" s="823"/>
    </row>
    <row r="488" spans="1:109" s="771" customFormat="1" ht="12" customHeight="1" x14ac:dyDescent="0.15">
      <c r="A488" s="3433"/>
      <c r="B488" s="1725"/>
      <c r="C488" s="3406"/>
      <c r="D488" s="3406"/>
      <c r="E488" s="3406"/>
      <c r="F488" s="1726"/>
      <c r="G488" s="3468"/>
      <c r="H488" s="3468"/>
      <c r="I488" s="3468"/>
      <c r="J488" s="3468"/>
      <c r="K488" s="3468"/>
      <c r="L488" s="3468"/>
      <c r="M488" s="3468"/>
      <c r="N488" s="3469"/>
      <c r="O488" s="3470"/>
      <c r="P488" s="3471"/>
      <c r="Q488" s="3402"/>
      <c r="R488" s="3402"/>
      <c r="DE488" s="823"/>
    </row>
    <row r="489" spans="1:109" s="771" customFormat="1" ht="12" customHeight="1" x14ac:dyDescent="0.15">
      <c r="A489" s="3433"/>
      <c r="B489" s="1725"/>
      <c r="C489" s="3406"/>
      <c r="D489" s="3406"/>
      <c r="E489" s="3406"/>
      <c r="F489" s="1726"/>
      <c r="G489" s="3468"/>
      <c r="H489" s="3468"/>
      <c r="I489" s="3468"/>
      <c r="J489" s="3468"/>
      <c r="K489" s="3468"/>
      <c r="L489" s="3468"/>
      <c r="M489" s="3468"/>
      <c r="N489" s="3469"/>
      <c r="O489" s="3470"/>
      <c r="P489" s="3471"/>
      <c r="Q489" s="3402"/>
      <c r="R489" s="3402"/>
      <c r="DE489" s="823"/>
    </row>
    <row r="490" spans="1:109" s="771" customFormat="1" ht="12" customHeight="1" x14ac:dyDescent="0.15">
      <c r="A490" s="3433"/>
      <c r="B490" s="1725"/>
      <c r="C490" s="3406"/>
      <c r="D490" s="3406"/>
      <c r="E490" s="3406"/>
      <c r="F490" s="1726"/>
      <c r="G490" s="3468"/>
      <c r="H490" s="3468"/>
      <c r="I490" s="3468"/>
      <c r="J490" s="3468"/>
      <c r="K490" s="3468"/>
      <c r="L490" s="3468"/>
      <c r="M490" s="3468"/>
      <c r="N490" s="3469"/>
      <c r="O490" s="3470"/>
      <c r="P490" s="3471"/>
      <c r="Q490" s="3402"/>
      <c r="R490" s="3402"/>
      <c r="DE490" s="823"/>
    </row>
    <row r="491" spans="1:109" s="771" customFormat="1" ht="12" customHeight="1" x14ac:dyDescent="0.15">
      <c r="A491" s="3433"/>
      <c r="B491" s="1725"/>
      <c r="C491" s="3406"/>
      <c r="D491" s="3406"/>
      <c r="E491" s="3406"/>
      <c r="F491" s="1726"/>
      <c r="G491" s="3468"/>
      <c r="H491" s="3468"/>
      <c r="I491" s="3468"/>
      <c r="J491" s="3468"/>
      <c r="K491" s="3468"/>
      <c r="L491" s="3468"/>
      <c r="M491" s="3468"/>
      <c r="N491" s="3469"/>
      <c r="O491" s="3470"/>
      <c r="P491" s="3471"/>
      <c r="Q491" s="3402"/>
      <c r="R491" s="3402"/>
      <c r="DE491" s="823"/>
    </row>
    <row r="492" spans="1:109" s="771" customFormat="1" ht="12" customHeight="1" x14ac:dyDescent="0.15">
      <c r="A492" s="3433"/>
      <c r="B492" s="1725"/>
      <c r="C492" s="3406"/>
      <c r="D492" s="3406"/>
      <c r="E492" s="3406"/>
      <c r="F492" s="1726"/>
      <c r="G492" s="3468"/>
      <c r="H492" s="3468"/>
      <c r="I492" s="3468"/>
      <c r="J492" s="3468"/>
      <c r="K492" s="3468"/>
      <c r="L492" s="3468"/>
      <c r="M492" s="3468"/>
      <c r="N492" s="3469"/>
      <c r="O492" s="3470"/>
      <c r="P492" s="3471"/>
      <c r="Q492" s="3402"/>
      <c r="R492" s="3402"/>
      <c r="DE492" s="823"/>
    </row>
    <row r="493" spans="1:109" s="771" customFormat="1" ht="12" customHeight="1" x14ac:dyDescent="0.15">
      <c r="A493" s="3433"/>
      <c r="B493" s="1725"/>
      <c r="C493" s="3406"/>
      <c r="D493" s="3406"/>
      <c r="E493" s="3406"/>
      <c r="F493" s="1726"/>
      <c r="G493" s="3468"/>
      <c r="H493" s="3468"/>
      <c r="I493" s="3468"/>
      <c r="J493" s="3468"/>
      <c r="K493" s="3468"/>
      <c r="L493" s="3468"/>
      <c r="M493" s="3468"/>
      <c r="N493" s="3469"/>
      <c r="O493" s="3470"/>
      <c r="P493" s="3471"/>
      <c r="Q493" s="3402"/>
      <c r="R493" s="3402"/>
      <c r="DE493" s="823"/>
    </row>
    <row r="494" spans="1:109" s="771" customFormat="1" ht="12" customHeight="1" x14ac:dyDescent="0.15">
      <c r="A494" s="3433"/>
      <c r="B494" s="1725"/>
      <c r="C494" s="3406"/>
      <c r="D494" s="3406"/>
      <c r="E494" s="3406"/>
      <c r="F494" s="1726"/>
      <c r="G494" s="3468"/>
      <c r="H494" s="3468"/>
      <c r="I494" s="3468"/>
      <c r="J494" s="3468"/>
      <c r="K494" s="3468"/>
      <c r="L494" s="3468"/>
      <c r="M494" s="3468"/>
      <c r="N494" s="3469"/>
      <c r="O494" s="3470"/>
      <c r="P494" s="3471"/>
      <c r="Q494" s="3402"/>
      <c r="R494" s="3402"/>
      <c r="DE494" s="823"/>
    </row>
    <row r="495" spans="1:109" s="771" customFormat="1" ht="12" customHeight="1" x14ac:dyDescent="0.15">
      <c r="A495" s="3433"/>
      <c r="B495" s="1725"/>
      <c r="C495" s="3406"/>
      <c r="D495" s="3406"/>
      <c r="E495" s="3406"/>
      <c r="F495" s="1726"/>
      <c r="G495" s="3468"/>
      <c r="H495" s="3468"/>
      <c r="I495" s="3468"/>
      <c r="J495" s="3468"/>
      <c r="K495" s="3468"/>
      <c r="L495" s="3468"/>
      <c r="M495" s="3468"/>
      <c r="N495" s="3469"/>
      <c r="O495" s="3470"/>
      <c r="P495" s="3471"/>
      <c r="Q495" s="3402"/>
      <c r="R495" s="3402"/>
      <c r="DE495" s="823"/>
    </row>
    <row r="496" spans="1:109" s="771" customFormat="1" ht="12" customHeight="1" x14ac:dyDescent="0.15">
      <c r="A496" s="3433"/>
      <c r="B496" s="1725"/>
      <c r="C496" s="3406"/>
      <c r="D496" s="3406"/>
      <c r="E496" s="3406"/>
      <c r="F496" s="1726"/>
      <c r="G496" s="3468"/>
      <c r="H496" s="3468"/>
      <c r="I496" s="3468"/>
      <c r="J496" s="3468"/>
      <c r="K496" s="3468"/>
      <c r="L496" s="3468"/>
      <c r="M496" s="3468"/>
      <c r="N496" s="3469"/>
      <c r="O496" s="3470"/>
      <c r="P496" s="3471"/>
      <c r="Q496" s="3402"/>
      <c r="R496" s="3402"/>
      <c r="DE496" s="823"/>
    </row>
    <row r="497" spans="1:109" s="771" customFormat="1" ht="12" customHeight="1" x14ac:dyDescent="0.15">
      <c r="A497" s="3433"/>
      <c r="B497" s="1725"/>
      <c r="C497" s="3406"/>
      <c r="D497" s="3406"/>
      <c r="E497" s="3406"/>
      <c r="F497" s="1726"/>
      <c r="G497" s="3468"/>
      <c r="H497" s="3468"/>
      <c r="I497" s="3468"/>
      <c r="J497" s="3468"/>
      <c r="K497" s="3468"/>
      <c r="L497" s="3468"/>
      <c r="M497" s="3468"/>
      <c r="N497" s="3469"/>
      <c r="O497" s="3470"/>
      <c r="P497" s="3471"/>
      <c r="Q497" s="3402"/>
      <c r="R497" s="3402"/>
      <c r="DE497" s="823"/>
    </row>
    <row r="498" spans="1:109" s="771" customFormat="1" ht="12" customHeight="1" x14ac:dyDescent="0.15">
      <c r="A498" s="3433"/>
      <c r="B498" s="1725"/>
      <c r="C498" s="3406"/>
      <c r="D498" s="3406"/>
      <c r="E498" s="3406"/>
      <c r="F498" s="1726"/>
      <c r="G498" s="3468"/>
      <c r="H498" s="3468"/>
      <c r="I498" s="3468"/>
      <c r="J498" s="3468"/>
      <c r="K498" s="3468"/>
      <c r="L498" s="3468"/>
      <c r="M498" s="3468"/>
      <c r="N498" s="3469"/>
      <c r="O498" s="3470"/>
      <c r="P498" s="3471"/>
      <c r="Q498" s="3402"/>
      <c r="R498" s="3402"/>
      <c r="DE498" s="823"/>
    </row>
    <row r="499" spans="1:109" s="771" customFormat="1" ht="12" customHeight="1" x14ac:dyDescent="0.15">
      <c r="A499" s="3433"/>
      <c r="B499" s="1725"/>
      <c r="C499" s="3406"/>
      <c r="D499" s="3406"/>
      <c r="E499" s="3406"/>
      <c r="F499" s="1726"/>
      <c r="G499" s="3468"/>
      <c r="H499" s="3468"/>
      <c r="I499" s="3468"/>
      <c r="J499" s="3468"/>
      <c r="K499" s="3468"/>
      <c r="L499" s="3468"/>
      <c r="M499" s="3468"/>
      <c r="N499" s="3469"/>
      <c r="O499" s="3470"/>
      <c r="P499" s="3471"/>
      <c r="Q499" s="3402"/>
      <c r="R499" s="3402"/>
      <c r="DE499" s="823"/>
    </row>
    <row r="500" spans="1:109" s="771" customFormat="1" ht="12" customHeight="1" x14ac:dyDescent="0.15">
      <c r="A500" s="3433"/>
      <c r="B500" s="1725"/>
      <c r="C500" s="3406"/>
      <c r="D500" s="3406"/>
      <c r="E500" s="3406"/>
      <c r="F500" s="1726"/>
      <c r="G500" s="3468"/>
      <c r="H500" s="3468"/>
      <c r="I500" s="3468"/>
      <c r="J500" s="3468"/>
      <c r="K500" s="3468"/>
      <c r="L500" s="3468"/>
      <c r="M500" s="3468"/>
      <c r="N500" s="3469"/>
      <c r="O500" s="3470"/>
      <c r="P500" s="3471"/>
      <c r="Q500" s="3402"/>
      <c r="R500" s="3402"/>
      <c r="DE500" s="823"/>
    </row>
    <row r="501" spans="1:109" s="771" customFormat="1" ht="12" customHeight="1" x14ac:dyDescent="0.15">
      <c r="A501" s="3433"/>
      <c r="B501" s="1725"/>
      <c r="C501" s="3406"/>
      <c r="D501" s="3406"/>
      <c r="E501" s="3406"/>
      <c r="F501" s="1726"/>
      <c r="G501" s="3468"/>
      <c r="H501" s="3468"/>
      <c r="I501" s="3468"/>
      <c r="J501" s="3468"/>
      <c r="K501" s="3468"/>
      <c r="L501" s="3468"/>
      <c r="M501" s="3468"/>
      <c r="N501" s="3469"/>
      <c r="O501" s="3470"/>
      <c r="P501" s="3471"/>
      <c r="Q501" s="3402"/>
      <c r="R501" s="3402"/>
      <c r="DE501" s="823"/>
    </row>
    <row r="502" spans="1:109" s="771" customFormat="1" ht="12" customHeight="1" x14ac:dyDescent="0.15">
      <c r="A502" s="3433"/>
      <c r="B502" s="1725"/>
      <c r="C502" s="3406"/>
      <c r="D502" s="3406"/>
      <c r="E502" s="3406"/>
      <c r="F502" s="1726"/>
      <c r="G502" s="3468"/>
      <c r="H502" s="3468"/>
      <c r="I502" s="3468"/>
      <c r="J502" s="3468"/>
      <c r="K502" s="3468"/>
      <c r="L502" s="3468"/>
      <c r="M502" s="3468"/>
      <c r="N502" s="3469"/>
      <c r="O502" s="3470"/>
      <c r="P502" s="3471"/>
      <c r="Q502" s="3402"/>
      <c r="R502" s="3402"/>
      <c r="DE502" s="823"/>
    </row>
    <row r="503" spans="1:109" s="771" customFormat="1" ht="12" customHeight="1" x14ac:dyDescent="0.15">
      <c r="A503" s="3433"/>
      <c r="B503" s="1735"/>
      <c r="C503" s="3483"/>
      <c r="D503" s="3483"/>
      <c r="E503" s="3483"/>
      <c r="F503" s="1734"/>
      <c r="G503" s="3479"/>
      <c r="H503" s="3479"/>
      <c r="I503" s="3479"/>
      <c r="J503" s="3479"/>
      <c r="K503" s="3479"/>
      <c r="L503" s="3479"/>
      <c r="M503" s="3479"/>
      <c r="N503" s="3480"/>
      <c r="O503" s="3481"/>
      <c r="P503" s="3482"/>
      <c r="Q503" s="3448"/>
      <c r="R503" s="3448"/>
      <c r="DE503" s="823"/>
    </row>
    <row r="504" spans="1:109" s="771" customFormat="1" ht="6" customHeight="1" x14ac:dyDescent="0.15">
      <c r="A504" s="797"/>
      <c r="B504" s="1733"/>
      <c r="C504" s="3446"/>
      <c r="D504" s="3446"/>
      <c r="E504" s="3446"/>
      <c r="F504" s="1733"/>
      <c r="G504" s="3446"/>
      <c r="H504" s="3446"/>
      <c r="I504" s="3446"/>
      <c r="J504" s="3446"/>
      <c r="K504" s="3446"/>
      <c r="L504" s="3446"/>
      <c r="M504" s="3446"/>
      <c r="N504" s="1733"/>
      <c r="O504" s="1733"/>
      <c r="P504" s="1733"/>
      <c r="Q504" s="3438"/>
      <c r="R504" s="3438"/>
      <c r="DE504" s="823"/>
    </row>
    <row r="505" spans="1:109" s="771" customFormat="1" ht="12" customHeight="1" x14ac:dyDescent="0.15">
      <c r="A505" s="3421">
        <v>3</v>
      </c>
      <c r="B505" s="3393" t="s">
        <v>1232</v>
      </c>
      <c r="C505" s="3394"/>
      <c r="D505" s="3394"/>
      <c r="E505" s="3394"/>
      <c r="F505" s="3394"/>
      <c r="G505" s="3394"/>
      <c r="H505" s="3394"/>
      <c r="I505" s="3394"/>
      <c r="J505" s="3394"/>
      <c r="K505" s="3394"/>
      <c r="L505" s="3394"/>
      <c r="M505" s="3394"/>
      <c r="N505" s="3394"/>
      <c r="O505" s="3395"/>
      <c r="P505" s="3420"/>
      <c r="Q505" s="3434" t="s">
        <v>1231</v>
      </c>
      <c r="R505" s="3435"/>
      <c r="DE505" s="823"/>
    </row>
    <row r="506" spans="1:109" s="771" customFormat="1" ht="12" customHeight="1" x14ac:dyDescent="0.15">
      <c r="A506" s="3475"/>
      <c r="B506" s="3436" t="s">
        <v>1230</v>
      </c>
      <c r="C506" s="3396"/>
      <c r="D506" s="3396"/>
      <c r="E506" s="3393" t="s">
        <v>1229</v>
      </c>
      <c r="F506" s="3417"/>
      <c r="G506" s="3393" t="s">
        <v>1228</v>
      </c>
      <c r="H506" s="3417"/>
      <c r="I506" s="3393" t="s">
        <v>579</v>
      </c>
      <c r="J506" s="3394"/>
      <c r="K506" s="3394"/>
      <c r="L506" s="3394"/>
      <c r="M506" s="3394"/>
      <c r="N506" s="3393" t="s">
        <v>578</v>
      </c>
      <c r="O506" s="3395"/>
      <c r="P506" s="3420"/>
      <c r="Q506" s="3436"/>
      <c r="R506" s="3437"/>
      <c r="DE506" s="823"/>
    </row>
    <row r="507" spans="1:109" s="771" customFormat="1" ht="12" customHeight="1" x14ac:dyDescent="0.15">
      <c r="A507" s="3422"/>
      <c r="B507" s="3386"/>
      <c r="C507" s="3416"/>
      <c r="D507" s="3416"/>
      <c r="E507" s="3439"/>
      <c r="F507" s="3440"/>
      <c r="G507" s="3439"/>
      <c r="H507" s="3440"/>
      <c r="I507" s="3439"/>
      <c r="J507" s="3461"/>
      <c r="K507" s="3461"/>
      <c r="L507" s="3461"/>
      <c r="M507" s="3461"/>
      <c r="N507" s="3462"/>
      <c r="O507" s="3463"/>
      <c r="P507" s="3464"/>
      <c r="Q507" s="3386"/>
      <c r="R507" s="3387"/>
      <c r="DE507" s="823"/>
    </row>
    <row r="508" spans="1:109" s="771" customFormat="1" ht="6" customHeight="1" x14ac:dyDescent="0.15">
      <c r="A508" s="799"/>
      <c r="B508" s="3438"/>
      <c r="C508" s="3438"/>
      <c r="D508" s="3438"/>
      <c r="E508" s="3438"/>
      <c r="F508" s="3438"/>
      <c r="G508" s="3441"/>
      <c r="H508" s="3441"/>
      <c r="I508" s="799"/>
      <c r="J508" s="799"/>
      <c r="K508" s="799"/>
      <c r="L508" s="799"/>
      <c r="M508" s="799"/>
      <c r="N508" s="799"/>
      <c r="O508" s="799"/>
      <c r="P508" s="799"/>
      <c r="Q508" s="799"/>
      <c r="R508" s="799"/>
      <c r="DE508" s="823"/>
    </row>
    <row r="509" spans="1:109" s="771" customFormat="1" ht="21" customHeight="1" x14ac:dyDescent="0.15">
      <c r="A509" s="3421">
        <v>4</v>
      </c>
      <c r="B509" s="3442" t="s">
        <v>1227</v>
      </c>
      <c r="C509" s="3424"/>
      <c r="D509" s="3425"/>
      <c r="E509" s="3443" t="s">
        <v>1226</v>
      </c>
      <c r="F509" s="3444"/>
      <c r="G509" s="3445"/>
      <c r="H509" s="3445"/>
      <c r="I509" s="793"/>
      <c r="J509" s="1729">
        <v>5</v>
      </c>
      <c r="K509" s="3449" t="s">
        <v>1764</v>
      </c>
      <c r="L509" s="3450"/>
      <c r="M509" s="3450"/>
      <c r="N509" s="3450"/>
      <c r="O509" s="3450"/>
      <c r="P509" s="3450"/>
      <c r="Q509" s="3450"/>
      <c r="R509" s="3451"/>
      <c r="DE509" s="823"/>
    </row>
    <row r="510" spans="1:109" s="771" customFormat="1" ht="12" customHeight="1" x14ac:dyDescent="0.15">
      <c r="A510" s="3422"/>
      <c r="B510" s="3386"/>
      <c r="C510" s="3416"/>
      <c r="D510" s="3387"/>
      <c r="E510" s="3386"/>
      <c r="F510" s="3387"/>
      <c r="G510" s="3445"/>
      <c r="H510" s="3445"/>
      <c r="I510" s="793"/>
      <c r="J510" s="3476"/>
      <c r="K510" s="3452"/>
      <c r="L510" s="3453"/>
      <c r="M510" s="3453"/>
      <c r="N510" s="3453"/>
      <c r="O510" s="3453"/>
      <c r="P510" s="3453"/>
      <c r="Q510" s="3453"/>
      <c r="R510" s="3454"/>
      <c r="DE510" s="823"/>
    </row>
    <row r="511" spans="1:109" s="771" customFormat="1" ht="12" customHeight="1" x14ac:dyDescent="0.15">
      <c r="A511" s="1736"/>
      <c r="B511" s="1732"/>
      <c r="C511" s="1732"/>
      <c r="D511" s="1732"/>
      <c r="E511" s="1732"/>
      <c r="F511" s="1732"/>
      <c r="G511" s="3445"/>
      <c r="H511" s="3445"/>
      <c r="I511" s="1736"/>
      <c r="J511" s="3477"/>
      <c r="K511" s="3455"/>
      <c r="L511" s="3456"/>
      <c r="M511" s="3456"/>
      <c r="N511" s="3456"/>
      <c r="O511" s="3456"/>
      <c r="P511" s="3456"/>
      <c r="Q511" s="3456"/>
      <c r="R511" s="3457"/>
      <c r="S511" s="225"/>
      <c r="T511" s="755"/>
      <c r="DE511" s="823"/>
    </row>
    <row r="512" spans="1:109" s="771" customFormat="1" ht="12" customHeight="1" x14ac:dyDescent="0.15">
      <c r="A512" s="1736"/>
      <c r="B512" s="788"/>
      <c r="C512" s="788"/>
      <c r="D512" s="788"/>
      <c r="E512" s="788"/>
      <c r="F512" s="788"/>
      <c r="G512" s="788"/>
      <c r="H512" s="788"/>
      <c r="I512" s="1736"/>
      <c r="J512" s="3477"/>
      <c r="K512" s="3455"/>
      <c r="L512" s="3456"/>
      <c r="M512" s="3456"/>
      <c r="N512" s="3456"/>
      <c r="O512" s="3456"/>
      <c r="P512" s="3456"/>
      <c r="Q512" s="3456"/>
      <c r="R512" s="3457"/>
      <c r="DE512" s="823"/>
    </row>
    <row r="513" spans="1:111" s="771" customFormat="1" ht="12" customHeight="1" x14ac:dyDescent="0.15">
      <c r="A513" s="1736"/>
      <c r="B513" s="3465" t="s">
        <v>1225</v>
      </c>
      <c r="C513" s="3465"/>
      <c r="D513" s="3465"/>
      <c r="E513" s="3465"/>
      <c r="F513" s="3465"/>
      <c r="G513" s="3465"/>
      <c r="H513" s="3465"/>
      <c r="I513" s="1736"/>
      <c r="J513" s="3477"/>
      <c r="K513" s="3455"/>
      <c r="L513" s="3456"/>
      <c r="M513" s="3456"/>
      <c r="N513" s="3456"/>
      <c r="O513" s="3456"/>
      <c r="P513" s="3456"/>
      <c r="Q513" s="3456"/>
      <c r="R513" s="3457"/>
      <c r="DE513" s="823"/>
    </row>
    <row r="514" spans="1:111" s="771" customFormat="1" ht="12" customHeight="1" x14ac:dyDescent="0.15">
      <c r="A514" s="1736"/>
      <c r="B514" s="3465" t="s">
        <v>1224</v>
      </c>
      <c r="C514" s="3465"/>
      <c r="D514" s="3465"/>
      <c r="E514" s="3465"/>
      <c r="F514" s="3465"/>
      <c r="G514" s="3465"/>
      <c r="H514" s="3465"/>
      <c r="I514" s="789"/>
      <c r="J514" s="3477"/>
      <c r="K514" s="3455"/>
      <c r="L514" s="3456"/>
      <c r="M514" s="3456"/>
      <c r="N514" s="3456"/>
      <c r="O514" s="3456"/>
      <c r="P514" s="3456"/>
      <c r="Q514" s="3456"/>
      <c r="R514" s="3457"/>
      <c r="DE514" s="823"/>
    </row>
    <row r="515" spans="1:111" s="771" customFormat="1" ht="12" customHeight="1" x14ac:dyDescent="0.15">
      <c r="A515" s="790" t="s">
        <v>1223</v>
      </c>
      <c r="B515" s="3466" t="s">
        <v>577</v>
      </c>
      <c r="C515" s="3466"/>
      <c r="D515" s="3466"/>
      <c r="E515" s="3466"/>
      <c r="F515" s="3466"/>
      <c r="G515" s="3466"/>
      <c r="H515" s="3466"/>
      <c r="I515" s="1736"/>
      <c r="J515" s="3477"/>
      <c r="K515" s="3455"/>
      <c r="L515" s="3456"/>
      <c r="M515" s="3456"/>
      <c r="N515" s="3456"/>
      <c r="O515" s="3456"/>
      <c r="P515" s="3456"/>
      <c r="Q515" s="3456"/>
      <c r="R515" s="3457"/>
      <c r="DE515" s="823"/>
    </row>
    <row r="516" spans="1:111" s="771" customFormat="1" ht="12" customHeight="1" x14ac:dyDescent="0.15">
      <c r="A516" s="790"/>
      <c r="B516" s="3467" t="s">
        <v>1222</v>
      </c>
      <c r="C516" s="3467"/>
      <c r="D516" s="3467"/>
      <c r="E516" s="3467"/>
      <c r="F516" s="3467"/>
      <c r="G516" s="3467"/>
      <c r="H516" s="3467"/>
      <c r="I516" s="1736"/>
      <c r="J516" s="3477"/>
      <c r="K516" s="3455"/>
      <c r="L516" s="3456"/>
      <c r="M516" s="3456"/>
      <c r="N516" s="3456"/>
      <c r="O516" s="3456"/>
      <c r="P516" s="3456"/>
      <c r="Q516" s="3456"/>
      <c r="R516" s="3457"/>
      <c r="DE516" s="823"/>
    </row>
    <row r="517" spans="1:111" s="771" customFormat="1" ht="12" customHeight="1" x14ac:dyDescent="0.15">
      <c r="A517" s="790"/>
      <c r="B517" s="3467"/>
      <c r="C517" s="3467"/>
      <c r="D517" s="3467"/>
      <c r="E517" s="3467"/>
      <c r="F517" s="3467"/>
      <c r="G517" s="3467"/>
      <c r="H517" s="3467"/>
      <c r="I517" s="1736"/>
      <c r="J517" s="3477"/>
      <c r="K517" s="3455"/>
      <c r="L517" s="3456"/>
      <c r="M517" s="3456"/>
      <c r="N517" s="3456"/>
      <c r="O517" s="3456"/>
      <c r="P517" s="3456"/>
      <c r="Q517" s="3456"/>
      <c r="R517" s="3457"/>
      <c r="DE517" s="823"/>
    </row>
    <row r="518" spans="1:111" s="771" customFormat="1" ht="12" customHeight="1" x14ac:dyDescent="0.15">
      <c r="A518" s="790"/>
      <c r="B518" s="3465"/>
      <c r="C518" s="3465"/>
      <c r="D518" s="3465"/>
      <c r="E518" s="3465"/>
      <c r="F518" s="3465"/>
      <c r="G518" s="3465"/>
      <c r="H518" s="3465"/>
      <c r="I518" s="1736"/>
      <c r="J518" s="3477"/>
      <c r="K518" s="3455"/>
      <c r="L518" s="3456"/>
      <c r="M518" s="3456"/>
      <c r="N518" s="3456"/>
      <c r="O518" s="3456"/>
      <c r="P518" s="3456"/>
      <c r="Q518" s="3456"/>
      <c r="R518" s="3457"/>
      <c r="DE518" s="823"/>
    </row>
    <row r="519" spans="1:111" s="771" customFormat="1" ht="12" customHeight="1" x14ac:dyDescent="0.15">
      <c r="A519" s="790"/>
      <c r="B519" s="3465" t="s">
        <v>652</v>
      </c>
      <c r="C519" s="3465"/>
      <c r="D519" s="3465"/>
      <c r="E519" s="3465"/>
      <c r="F519" s="3465"/>
      <c r="G519" s="3465"/>
      <c r="H519" s="3465"/>
      <c r="I519" s="1736"/>
      <c r="J519" s="3477"/>
      <c r="K519" s="3455"/>
      <c r="L519" s="3456"/>
      <c r="M519" s="3456"/>
      <c r="N519" s="3456"/>
      <c r="O519" s="3456"/>
      <c r="P519" s="3456"/>
      <c r="Q519" s="3456"/>
      <c r="R519" s="3457"/>
      <c r="U519" s="224"/>
      <c r="V519" s="224"/>
      <c r="W519" s="224"/>
      <c r="X519" s="224"/>
      <c r="Y519" s="224"/>
      <c r="Z519" s="224"/>
      <c r="AA519" s="224"/>
      <c r="AB519" s="224"/>
      <c r="AC519" s="224"/>
      <c r="AD519" s="224"/>
      <c r="AE519" s="224"/>
      <c r="DE519" s="823"/>
    </row>
    <row r="520" spans="1:111" s="771" customFormat="1" ht="12" customHeight="1" x14ac:dyDescent="0.15">
      <c r="A520" s="790"/>
      <c r="B520" s="3465"/>
      <c r="C520" s="3465"/>
      <c r="D520" s="3465"/>
      <c r="E520" s="3465"/>
      <c r="F520" s="3465"/>
      <c r="G520" s="3465"/>
      <c r="H520" s="3465"/>
      <c r="I520" s="1736"/>
      <c r="J520" s="3478"/>
      <c r="K520" s="3458"/>
      <c r="L520" s="3459"/>
      <c r="M520" s="3459"/>
      <c r="N520" s="3459"/>
      <c r="O520" s="3459"/>
      <c r="P520" s="3459"/>
      <c r="Q520" s="3459"/>
      <c r="R520" s="3460"/>
      <c r="DE520" s="823"/>
    </row>
    <row r="521" spans="1:111" s="772" customFormat="1" ht="13.5" x14ac:dyDescent="0.15">
      <c r="A521" s="3473" t="s">
        <v>1239</v>
      </c>
      <c r="B521" s="3474"/>
      <c r="C521" s="3474"/>
      <c r="D521" s="3474"/>
      <c r="E521" s="3474"/>
      <c r="F521" s="3474"/>
      <c r="G521" s="3474"/>
      <c r="H521" s="3474"/>
      <c r="I521" s="3474"/>
      <c r="J521" s="3474"/>
      <c r="K521" s="3474"/>
      <c r="L521" s="3474"/>
      <c r="M521" s="3474"/>
      <c r="N521" s="3474"/>
      <c r="O521" s="3474"/>
      <c r="P521" s="3474"/>
      <c r="Q521" s="3474"/>
      <c r="R521" s="3474"/>
      <c r="DE521" s="822"/>
    </row>
    <row r="522" spans="1:111" s="771" customFormat="1" ht="12" customHeight="1" x14ac:dyDescent="0.15">
      <c r="A522" s="3393" t="s">
        <v>576</v>
      </c>
      <c r="B522" s="3417"/>
      <c r="C522" s="3418"/>
      <c r="D522" s="3419"/>
      <c r="E522" s="3393" t="s">
        <v>575</v>
      </c>
      <c r="F522" s="3417"/>
      <c r="G522" s="3386"/>
      <c r="H522" s="3416"/>
      <c r="I522" s="3416"/>
      <c r="J522" s="3387"/>
      <c r="K522" s="3393" t="s">
        <v>1214</v>
      </c>
      <c r="L522" s="3395"/>
      <c r="M522" s="3420"/>
      <c r="N522" s="3386"/>
      <c r="O522" s="3416"/>
      <c r="P522" s="3416"/>
      <c r="Q522" s="3416"/>
      <c r="R522" s="3387"/>
      <c r="DE522" s="823"/>
    </row>
    <row r="523" spans="1:111" s="771" customFormat="1" ht="12" customHeight="1" x14ac:dyDescent="0.15">
      <c r="A523" s="3421">
        <v>1</v>
      </c>
      <c r="B523" s="3423" t="s">
        <v>1238</v>
      </c>
      <c r="C523" s="3424"/>
      <c r="D523" s="3424"/>
      <c r="E523" s="3424"/>
      <c r="F523" s="3425"/>
      <c r="G523" s="3393" t="s">
        <v>1237</v>
      </c>
      <c r="H523" s="3417"/>
      <c r="I523" s="3393" t="s">
        <v>1236</v>
      </c>
      <c r="J523" s="3394"/>
      <c r="K523" s="3394"/>
      <c r="L523" s="3394"/>
      <c r="M523" s="3394"/>
      <c r="N523" s="3394"/>
      <c r="O523" s="3394"/>
      <c r="P523" s="3394"/>
      <c r="Q523" s="3394"/>
      <c r="R523" s="3417"/>
      <c r="DE523" s="823"/>
    </row>
    <row r="524" spans="1:111" s="771" customFormat="1" ht="12" customHeight="1" x14ac:dyDescent="0.15">
      <c r="A524" s="3422"/>
      <c r="B524" s="3426"/>
      <c r="C524" s="3427"/>
      <c r="D524" s="3427"/>
      <c r="E524" s="3427"/>
      <c r="F524" s="3428"/>
      <c r="G524" s="3426"/>
      <c r="H524" s="3428"/>
      <c r="I524" s="3431"/>
      <c r="J524" s="3430"/>
      <c r="K524" s="3430"/>
      <c r="L524" s="3430"/>
      <c r="M524" s="1704" t="s">
        <v>1761</v>
      </c>
      <c r="N524" s="3429"/>
      <c r="O524" s="3430"/>
      <c r="P524" s="1705" t="s">
        <v>1762</v>
      </c>
      <c r="Q524" s="1730"/>
      <c r="R524" s="1738" t="s">
        <v>1763</v>
      </c>
      <c r="S524" s="758" t="str">
        <f>IF(AND(Q524&lt;&gt;"",Q524&lt;120),"排煙機の規定風量は120㎥以上必要です。","")</f>
        <v/>
      </c>
      <c r="T524" s="770"/>
      <c r="DE524" s="823"/>
    </row>
    <row r="525" spans="1:111" s="771" customFormat="1" ht="6" customHeight="1" x14ac:dyDescent="0.15">
      <c r="A525" s="794"/>
      <c r="B525" s="794"/>
      <c r="C525" s="794"/>
      <c r="D525" s="794"/>
      <c r="E525" s="794"/>
      <c r="F525" s="794"/>
      <c r="G525" s="794"/>
      <c r="H525" s="794"/>
      <c r="I525" s="794"/>
      <c r="J525" s="794"/>
      <c r="K525" s="1737"/>
      <c r="L525" s="1737"/>
      <c r="M525" s="1737"/>
      <c r="N525" s="794"/>
      <c r="O525" s="796"/>
      <c r="P525" s="796"/>
      <c r="Q525" s="1737"/>
      <c r="R525" s="1737"/>
      <c r="DE525" s="823"/>
    </row>
    <row r="526" spans="1:111" s="771" customFormat="1" ht="12" customHeight="1" x14ac:dyDescent="0.15">
      <c r="A526" s="3432">
        <v>2</v>
      </c>
      <c r="B526" s="3393" t="s">
        <v>6279</v>
      </c>
      <c r="C526" s="3394"/>
      <c r="D526" s="3394"/>
      <c r="E526" s="3394"/>
      <c r="F526" s="3394"/>
      <c r="G526" s="3394"/>
      <c r="H526" s="3394"/>
      <c r="I526" s="3394"/>
      <c r="J526" s="3394"/>
      <c r="K526" s="3394"/>
      <c r="L526" s="3394"/>
      <c r="M526" s="3394"/>
      <c r="N526" s="3394"/>
      <c r="O526" s="3395"/>
      <c r="P526" s="1728"/>
      <c r="Q526" s="3434" t="s">
        <v>1231</v>
      </c>
      <c r="R526" s="3435"/>
      <c r="DE526" s="823"/>
    </row>
    <row r="527" spans="1:111" s="771" customFormat="1" ht="12" customHeight="1" x14ac:dyDescent="0.15">
      <c r="A527" s="3433"/>
      <c r="B527" s="1731" t="s">
        <v>54</v>
      </c>
      <c r="C527" s="3393" t="s">
        <v>1234</v>
      </c>
      <c r="D527" s="3394"/>
      <c r="E527" s="3394"/>
      <c r="F527" s="1724" t="s">
        <v>1233</v>
      </c>
      <c r="G527" s="3393" t="s">
        <v>1228</v>
      </c>
      <c r="H527" s="3417"/>
      <c r="I527" s="3393" t="s">
        <v>579</v>
      </c>
      <c r="J527" s="3394"/>
      <c r="K527" s="3394"/>
      <c r="L527" s="3394"/>
      <c r="M527" s="3417"/>
      <c r="N527" s="3396" t="s">
        <v>578</v>
      </c>
      <c r="O527" s="3397"/>
      <c r="P527" s="3398"/>
      <c r="Q527" s="3436"/>
      <c r="R527" s="3437"/>
      <c r="DE527" s="823"/>
      <c r="DF527" s="772" t="str">
        <f>IF(COUNTA(B528:R577)&gt;0,DG527,"")</f>
        <v/>
      </c>
      <c r="DG527" s="829">
        <v>8</v>
      </c>
    </row>
    <row r="528" spans="1:111" s="771" customFormat="1" ht="12" customHeight="1" x14ac:dyDescent="0.15">
      <c r="A528" s="3433"/>
      <c r="B528" s="1727"/>
      <c r="C528" s="3409"/>
      <c r="D528" s="3409"/>
      <c r="E528" s="3409"/>
      <c r="F528" s="1141"/>
      <c r="G528" s="3472"/>
      <c r="H528" s="3472"/>
      <c r="I528" s="3472"/>
      <c r="J528" s="3472"/>
      <c r="K528" s="3472"/>
      <c r="L528" s="3472"/>
      <c r="M528" s="3472"/>
      <c r="N528" s="3484"/>
      <c r="O528" s="3485"/>
      <c r="P528" s="3486"/>
      <c r="Q528" s="3414"/>
      <c r="R528" s="3415"/>
      <c r="S528" s="1740" t="s">
        <v>6302</v>
      </c>
      <c r="DE528" s="823"/>
    </row>
    <row r="529" spans="1:109" s="771" customFormat="1" ht="12" customHeight="1" x14ac:dyDescent="0.15">
      <c r="A529" s="3433"/>
      <c r="B529" s="1725"/>
      <c r="C529" s="3406"/>
      <c r="D529" s="3406"/>
      <c r="E529" s="3406"/>
      <c r="F529" s="1726"/>
      <c r="G529" s="3468"/>
      <c r="H529" s="3468"/>
      <c r="I529" s="3468"/>
      <c r="J529" s="3468"/>
      <c r="K529" s="3468"/>
      <c r="L529" s="3468"/>
      <c r="M529" s="3468"/>
      <c r="N529" s="3469"/>
      <c r="O529" s="3470"/>
      <c r="P529" s="3471"/>
      <c r="Q529" s="3402"/>
      <c r="R529" s="3408"/>
      <c r="S529" s="1740" t="s">
        <v>6301</v>
      </c>
      <c r="DE529" s="823"/>
    </row>
    <row r="530" spans="1:109" s="771" customFormat="1" ht="12" customHeight="1" x14ac:dyDescent="0.15">
      <c r="A530" s="3433"/>
      <c r="B530" s="1725"/>
      <c r="C530" s="3406"/>
      <c r="D530" s="3406"/>
      <c r="E530" s="3406"/>
      <c r="F530" s="1726"/>
      <c r="G530" s="3468"/>
      <c r="H530" s="3468"/>
      <c r="I530" s="3468"/>
      <c r="J530" s="3468"/>
      <c r="K530" s="3468"/>
      <c r="L530" s="3468"/>
      <c r="M530" s="3468"/>
      <c r="N530" s="3469"/>
      <c r="O530" s="3470"/>
      <c r="P530" s="3471"/>
      <c r="Q530" s="3402"/>
      <c r="R530" s="3408"/>
      <c r="S530" s="1739"/>
      <c r="DE530" s="823"/>
    </row>
    <row r="531" spans="1:109" s="771" customFormat="1" ht="12" customHeight="1" x14ac:dyDescent="0.15">
      <c r="A531" s="3433"/>
      <c r="B531" s="1725"/>
      <c r="C531" s="3406"/>
      <c r="D531" s="3406"/>
      <c r="E531" s="3406"/>
      <c r="F531" s="1726"/>
      <c r="G531" s="3468"/>
      <c r="H531" s="3468"/>
      <c r="I531" s="3468"/>
      <c r="J531" s="3468"/>
      <c r="K531" s="3468"/>
      <c r="L531" s="3468"/>
      <c r="M531" s="3468"/>
      <c r="N531" s="3469"/>
      <c r="O531" s="3470"/>
      <c r="P531" s="3471"/>
      <c r="Q531" s="3402"/>
      <c r="R531" s="3408"/>
      <c r="S531" s="1739" t="s">
        <v>6285</v>
      </c>
      <c r="DE531" s="823"/>
    </row>
    <row r="532" spans="1:109" s="771" customFormat="1" ht="12" customHeight="1" x14ac:dyDescent="0.15">
      <c r="A532" s="3433"/>
      <c r="B532" s="1725"/>
      <c r="C532" s="3406"/>
      <c r="D532" s="3406"/>
      <c r="E532" s="3406"/>
      <c r="F532" s="1726"/>
      <c r="G532" s="3468"/>
      <c r="H532" s="3468"/>
      <c r="I532" s="3468"/>
      <c r="J532" s="3468"/>
      <c r="K532" s="3468"/>
      <c r="L532" s="3468"/>
      <c r="M532" s="3468"/>
      <c r="N532" s="3469"/>
      <c r="O532" s="3470"/>
      <c r="P532" s="3471"/>
      <c r="Q532" s="3402"/>
      <c r="R532" s="3408"/>
      <c r="S532" s="1739" t="s">
        <v>6286</v>
      </c>
      <c r="DE532" s="823"/>
    </row>
    <row r="533" spans="1:109" s="771" customFormat="1" ht="12" customHeight="1" x14ac:dyDescent="0.15">
      <c r="A533" s="3433"/>
      <c r="B533" s="1725"/>
      <c r="C533" s="3406"/>
      <c r="D533" s="3406"/>
      <c r="E533" s="3406"/>
      <c r="F533" s="1726"/>
      <c r="G533" s="3468"/>
      <c r="H533" s="3468"/>
      <c r="I533" s="3468"/>
      <c r="J533" s="3468"/>
      <c r="K533" s="3468"/>
      <c r="L533" s="3468"/>
      <c r="M533" s="3468"/>
      <c r="N533" s="3469"/>
      <c r="O533" s="3470"/>
      <c r="P533" s="3471"/>
      <c r="Q533" s="3402"/>
      <c r="R533" s="3408"/>
      <c r="S533" s="1739" t="s">
        <v>6287</v>
      </c>
      <c r="DE533" s="823"/>
    </row>
    <row r="534" spans="1:109" s="771" customFormat="1" ht="12" customHeight="1" x14ac:dyDescent="0.15">
      <c r="A534" s="3433"/>
      <c r="B534" s="1725"/>
      <c r="C534" s="3406"/>
      <c r="D534" s="3406"/>
      <c r="E534" s="3406"/>
      <c r="F534" s="1726"/>
      <c r="G534" s="3468"/>
      <c r="H534" s="3468"/>
      <c r="I534" s="3468"/>
      <c r="J534" s="3468"/>
      <c r="K534" s="3468"/>
      <c r="L534" s="3468"/>
      <c r="M534" s="3468"/>
      <c r="N534" s="3469"/>
      <c r="O534" s="3470"/>
      <c r="P534" s="3471"/>
      <c r="Q534" s="3402"/>
      <c r="R534" s="3402"/>
      <c r="DE534" s="823"/>
    </row>
    <row r="535" spans="1:109" s="771" customFormat="1" ht="12" customHeight="1" x14ac:dyDescent="0.15">
      <c r="A535" s="3433"/>
      <c r="B535" s="1725"/>
      <c r="C535" s="3406"/>
      <c r="D535" s="3406"/>
      <c r="E535" s="3406"/>
      <c r="F535" s="1726"/>
      <c r="G535" s="3468"/>
      <c r="H535" s="3468"/>
      <c r="I535" s="3468"/>
      <c r="J535" s="3468"/>
      <c r="K535" s="3468"/>
      <c r="L535" s="3468"/>
      <c r="M535" s="3468"/>
      <c r="N535" s="3469"/>
      <c r="O535" s="3470"/>
      <c r="P535" s="3471"/>
      <c r="Q535" s="3402"/>
      <c r="R535" s="3402"/>
      <c r="DE535" s="823"/>
    </row>
    <row r="536" spans="1:109" s="771" customFormat="1" ht="12" customHeight="1" x14ac:dyDescent="0.15">
      <c r="A536" s="3433"/>
      <c r="B536" s="1725"/>
      <c r="C536" s="3406"/>
      <c r="D536" s="3406"/>
      <c r="E536" s="3406"/>
      <c r="F536" s="1726"/>
      <c r="G536" s="3468"/>
      <c r="H536" s="3468"/>
      <c r="I536" s="3468"/>
      <c r="J536" s="3468"/>
      <c r="K536" s="3468"/>
      <c r="L536" s="3468"/>
      <c r="M536" s="3468"/>
      <c r="N536" s="3469"/>
      <c r="O536" s="3470"/>
      <c r="P536" s="3471"/>
      <c r="Q536" s="3402"/>
      <c r="R536" s="3402"/>
      <c r="DE536" s="823"/>
    </row>
    <row r="537" spans="1:109" s="771" customFormat="1" ht="12" customHeight="1" x14ac:dyDescent="0.15">
      <c r="A537" s="3433"/>
      <c r="B537" s="1725"/>
      <c r="C537" s="3406"/>
      <c r="D537" s="3406"/>
      <c r="E537" s="3406"/>
      <c r="F537" s="1726"/>
      <c r="G537" s="3468"/>
      <c r="H537" s="3468"/>
      <c r="I537" s="3468"/>
      <c r="J537" s="3468"/>
      <c r="K537" s="3468"/>
      <c r="L537" s="3468"/>
      <c r="M537" s="3468"/>
      <c r="N537" s="3469"/>
      <c r="O537" s="3470"/>
      <c r="P537" s="3471"/>
      <c r="Q537" s="3402"/>
      <c r="R537" s="3402"/>
      <c r="DE537" s="823"/>
    </row>
    <row r="538" spans="1:109" s="771" customFormat="1" ht="12" customHeight="1" x14ac:dyDescent="0.15">
      <c r="A538" s="3433"/>
      <c r="B538" s="1725"/>
      <c r="C538" s="3406"/>
      <c r="D538" s="3406"/>
      <c r="E538" s="3406"/>
      <c r="F538" s="1726"/>
      <c r="G538" s="3468"/>
      <c r="H538" s="3468"/>
      <c r="I538" s="3468"/>
      <c r="J538" s="3468"/>
      <c r="K538" s="3468"/>
      <c r="L538" s="3468"/>
      <c r="M538" s="3468"/>
      <c r="N538" s="3469"/>
      <c r="O538" s="3470"/>
      <c r="P538" s="3471"/>
      <c r="Q538" s="3402"/>
      <c r="R538" s="3402"/>
      <c r="DE538" s="823"/>
    </row>
    <row r="539" spans="1:109" s="771" customFormat="1" ht="12" customHeight="1" x14ac:dyDescent="0.15">
      <c r="A539" s="3433"/>
      <c r="B539" s="1725"/>
      <c r="C539" s="3406"/>
      <c r="D539" s="3406"/>
      <c r="E539" s="3406"/>
      <c r="F539" s="1726"/>
      <c r="G539" s="3468"/>
      <c r="H539" s="3468"/>
      <c r="I539" s="3468"/>
      <c r="J539" s="3468"/>
      <c r="K539" s="3468"/>
      <c r="L539" s="3468"/>
      <c r="M539" s="3468"/>
      <c r="N539" s="3469"/>
      <c r="O539" s="3470"/>
      <c r="P539" s="3471"/>
      <c r="Q539" s="3402"/>
      <c r="R539" s="3402"/>
      <c r="DE539" s="823"/>
    </row>
    <row r="540" spans="1:109" s="771" customFormat="1" ht="12" customHeight="1" x14ac:dyDescent="0.15">
      <c r="A540" s="3433"/>
      <c r="B540" s="1725"/>
      <c r="C540" s="3406"/>
      <c r="D540" s="3406"/>
      <c r="E540" s="3406"/>
      <c r="F540" s="1726"/>
      <c r="G540" s="3468"/>
      <c r="H540" s="3468"/>
      <c r="I540" s="3468"/>
      <c r="J540" s="3468"/>
      <c r="K540" s="3468"/>
      <c r="L540" s="3468"/>
      <c r="M540" s="3468"/>
      <c r="N540" s="3469"/>
      <c r="O540" s="3470"/>
      <c r="P540" s="3471"/>
      <c r="Q540" s="3402"/>
      <c r="R540" s="3402"/>
      <c r="DE540" s="823"/>
    </row>
    <row r="541" spans="1:109" s="771" customFormat="1" ht="12" customHeight="1" x14ac:dyDescent="0.15">
      <c r="A541" s="3433"/>
      <c r="B541" s="1725"/>
      <c r="C541" s="3406"/>
      <c r="D541" s="3406"/>
      <c r="E541" s="3406"/>
      <c r="F541" s="1726"/>
      <c r="G541" s="3468"/>
      <c r="H541" s="3468"/>
      <c r="I541" s="3468"/>
      <c r="J541" s="3468"/>
      <c r="K541" s="3468"/>
      <c r="L541" s="3468"/>
      <c r="M541" s="3468"/>
      <c r="N541" s="3469"/>
      <c r="O541" s="3470"/>
      <c r="P541" s="3471"/>
      <c r="Q541" s="3402"/>
      <c r="R541" s="3402"/>
      <c r="DE541" s="823"/>
    </row>
    <row r="542" spans="1:109" s="771" customFormat="1" ht="12" customHeight="1" x14ac:dyDescent="0.15">
      <c r="A542" s="3433"/>
      <c r="B542" s="1725"/>
      <c r="C542" s="3406"/>
      <c r="D542" s="3406"/>
      <c r="E542" s="3406"/>
      <c r="F542" s="1726"/>
      <c r="G542" s="3468"/>
      <c r="H542" s="3468"/>
      <c r="I542" s="3468"/>
      <c r="J542" s="3468"/>
      <c r="K542" s="3468"/>
      <c r="L542" s="3468"/>
      <c r="M542" s="3468"/>
      <c r="N542" s="3469"/>
      <c r="O542" s="3470"/>
      <c r="P542" s="3471"/>
      <c r="Q542" s="3402"/>
      <c r="R542" s="3402"/>
      <c r="DE542" s="823"/>
    </row>
    <row r="543" spans="1:109" s="771" customFormat="1" ht="12" customHeight="1" x14ac:dyDescent="0.15">
      <c r="A543" s="3433"/>
      <c r="B543" s="1725"/>
      <c r="C543" s="3406"/>
      <c r="D543" s="3406"/>
      <c r="E543" s="3406"/>
      <c r="F543" s="1726"/>
      <c r="G543" s="3468"/>
      <c r="H543" s="3468"/>
      <c r="I543" s="3468"/>
      <c r="J543" s="3468"/>
      <c r="K543" s="3468"/>
      <c r="L543" s="3468"/>
      <c r="M543" s="3468"/>
      <c r="N543" s="3469"/>
      <c r="O543" s="3470"/>
      <c r="P543" s="3471"/>
      <c r="Q543" s="3402"/>
      <c r="R543" s="3402"/>
      <c r="DE543" s="823"/>
    </row>
    <row r="544" spans="1:109" s="771" customFormat="1" ht="12" customHeight="1" x14ac:dyDescent="0.15">
      <c r="A544" s="3433"/>
      <c r="B544" s="1725"/>
      <c r="C544" s="3406"/>
      <c r="D544" s="3406"/>
      <c r="E544" s="3406"/>
      <c r="F544" s="1726"/>
      <c r="G544" s="3468"/>
      <c r="H544" s="3468"/>
      <c r="I544" s="3468"/>
      <c r="J544" s="3468"/>
      <c r="K544" s="3468"/>
      <c r="L544" s="3468"/>
      <c r="M544" s="3468"/>
      <c r="N544" s="3469"/>
      <c r="O544" s="3470"/>
      <c r="P544" s="3471"/>
      <c r="Q544" s="3402"/>
      <c r="R544" s="3402"/>
      <c r="DE544" s="823"/>
    </row>
    <row r="545" spans="1:109" s="771" customFormat="1" ht="12" customHeight="1" x14ac:dyDescent="0.15">
      <c r="A545" s="3433"/>
      <c r="B545" s="1725"/>
      <c r="C545" s="3406"/>
      <c r="D545" s="3406"/>
      <c r="E545" s="3406"/>
      <c r="F545" s="1726"/>
      <c r="G545" s="3468"/>
      <c r="H545" s="3468"/>
      <c r="I545" s="3468"/>
      <c r="J545" s="3468"/>
      <c r="K545" s="3468"/>
      <c r="L545" s="3468"/>
      <c r="M545" s="3468"/>
      <c r="N545" s="3469"/>
      <c r="O545" s="3470"/>
      <c r="P545" s="3471"/>
      <c r="Q545" s="3402"/>
      <c r="R545" s="3402"/>
      <c r="DE545" s="823"/>
    </row>
    <row r="546" spans="1:109" s="771" customFormat="1" ht="12" customHeight="1" x14ac:dyDescent="0.15">
      <c r="A546" s="3433"/>
      <c r="B546" s="1725"/>
      <c r="C546" s="3406"/>
      <c r="D546" s="3406"/>
      <c r="E546" s="3406"/>
      <c r="F546" s="1726"/>
      <c r="G546" s="3468"/>
      <c r="H546" s="3468"/>
      <c r="I546" s="3468"/>
      <c r="J546" s="3468"/>
      <c r="K546" s="3468"/>
      <c r="L546" s="3468"/>
      <c r="M546" s="3468"/>
      <c r="N546" s="3469"/>
      <c r="O546" s="3470"/>
      <c r="P546" s="3471"/>
      <c r="Q546" s="3402"/>
      <c r="R546" s="3402"/>
      <c r="DE546" s="823"/>
    </row>
    <row r="547" spans="1:109" s="771" customFormat="1" ht="12" customHeight="1" x14ac:dyDescent="0.15">
      <c r="A547" s="3433"/>
      <c r="B547" s="1725"/>
      <c r="C547" s="3406"/>
      <c r="D547" s="3406"/>
      <c r="E547" s="3406"/>
      <c r="F547" s="1726"/>
      <c r="G547" s="3468"/>
      <c r="H547" s="3468"/>
      <c r="I547" s="3468"/>
      <c r="J547" s="3468"/>
      <c r="K547" s="3468"/>
      <c r="L547" s="3468"/>
      <c r="M547" s="3468"/>
      <c r="N547" s="3469"/>
      <c r="O547" s="3470"/>
      <c r="P547" s="3471"/>
      <c r="Q547" s="3402"/>
      <c r="R547" s="3402"/>
      <c r="DE547" s="823"/>
    </row>
    <row r="548" spans="1:109" s="771" customFormat="1" ht="12" customHeight="1" x14ac:dyDescent="0.15">
      <c r="A548" s="3433"/>
      <c r="B548" s="1725"/>
      <c r="C548" s="3406"/>
      <c r="D548" s="3406"/>
      <c r="E548" s="3406"/>
      <c r="F548" s="1726"/>
      <c r="G548" s="3468"/>
      <c r="H548" s="3468"/>
      <c r="I548" s="3468"/>
      <c r="J548" s="3468"/>
      <c r="K548" s="3468"/>
      <c r="L548" s="3468"/>
      <c r="M548" s="3468"/>
      <c r="N548" s="3469"/>
      <c r="O548" s="3470"/>
      <c r="P548" s="3471"/>
      <c r="Q548" s="3402"/>
      <c r="R548" s="3402"/>
      <c r="DE548" s="823"/>
    </row>
    <row r="549" spans="1:109" s="771" customFormat="1" ht="12" customHeight="1" x14ac:dyDescent="0.15">
      <c r="A549" s="3433"/>
      <c r="B549" s="1725"/>
      <c r="C549" s="3406"/>
      <c r="D549" s="3406"/>
      <c r="E549" s="3406"/>
      <c r="F549" s="1726"/>
      <c r="G549" s="3468"/>
      <c r="H549" s="3468"/>
      <c r="I549" s="3468"/>
      <c r="J549" s="3468"/>
      <c r="K549" s="3468"/>
      <c r="L549" s="3468"/>
      <c r="M549" s="3468"/>
      <c r="N549" s="3469"/>
      <c r="O549" s="3470"/>
      <c r="P549" s="3471"/>
      <c r="Q549" s="3402"/>
      <c r="R549" s="3402"/>
      <c r="DE549" s="823"/>
    </row>
    <row r="550" spans="1:109" s="771" customFormat="1" ht="12" customHeight="1" x14ac:dyDescent="0.15">
      <c r="A550" s="3433"/>
      <c r="B550" s="1725"/>
      <c r="C550" s="3406"/>
      <c r="D550" s="3406"/>
      <c r="E550" s="3406"/>
      <c r="F550" s="1726"/>
      <c r="G550" s="3468"/>
      <c r="H550" s="3468"/>
      <c r="I550" s="3468"/>
      <c r="J550" s="3468"/>
      <c r="K550" s="3468"/>
      <c r="L550" s="3468"/>
      <c r="M550" s="3468"/>
      <c r="N550" s="3469"/>
      <c r="O550" s="3470"/>
      <c r="P550" s="3471"/>
      <c r="Q550" s="3402"/>
      <c r="R550" s="3402"/>
      <c r="DE550" s="823"/>
    </row>
    <row r="551" spans="1:109" s="771" customFormat="1" ht="12" customHeight="1" x14ac:dyDescent="0.15">
      <c r="A551" s="3433"/>
      <c r="B551" s="1725"/>
      <c r="C551" s="3406"/>
      <c r="D551" s="3406"/>
      <c r="E551" s="3406"/>
      <c r="F551" s="1726"/>
      <c r="G551" s="3468"/>
      <c r="H551" s="3468"/>
      <c r="I551" s="3468"/>
      <c r="J551" s="3468"/>
      <c r="K551" s="3468"/>
      <c r="L551" s="3468"/>
      <c r="M551" s="3468"/>
      <c r="N551" s="3469"/>
      <c r="O551" s="3470"/>
      <c r="P551" s="3471"/>
      <c r="Q551" s="3402"/>
      <c r="R551" s="3402"/>
      <c r="DE551" s="823"/>
    </row>
    <row r="552" spans="1:109" s="771" customFormat="1" ht="12" customHeight="1" x14ac:dyDescent="0.15">
      <c r="A552" s="3433"/>
      <c r="B552" s="1725"/>
      <c r="C552" s="3406"/>
      <c r="D552" s="3406"/>
      <c r="E552" s="3406"/>
      <c r="F552" s="1726"/>
      <c r="G552" s="3468"/>
      <c r="H552" s="3468"/>
      <c r="I552" s="3468"/>
      <c r="J552" s="3468"/>
      <c r="K552" s="3468"/>
      <c r="L552" s="3468"/>
      <c r="M552" s="3468"/>
      <c r="N552" s="3469"/>
      <c r="O552" s="3470"/>
      <c r="P552" s="3471"/>
      <c r="Q552" s="3402"/>
      <c r="R552" s="3402"/>
      <c r="DE552" s="823"/>
    </row>
    <row r="553" spans="1:109" s="771" customFormat="1" ht="12" customHeight="1" x14ac:dyDescent="0.15">
      <c r="A553" s="3433"/>
      <c r="B553" s="1725"/>
      <c r="C553" s="3406"/>
      <c r="D553" s="3406"/>
      <c r="E553" s="3406"/>
      <c r="F553" s="1726"/>
      <c r="G553" s="3468"/>
      <c r="H553" s="3468"/>
      <c r="I553" s="3468"/>
      <c r="J553" s="3468"/>
      <c r="K553" s="3468"/>
      <c r="L553" s="3468"/>
      <c r="M553" s="3468"/>
      <c r="N553" s="3469"/>
      <c r="O553" s="3470"/>
      <c r="P553" s="3471"/>
      <c r="Q553" s="3402"/>
      <c r="R553" s="3402"/>
      <c r="DE553" s="823"/>
    </row>
    <row r="554" spans="1:109" s="771" customFormat="1" ht="12" customHeight="1" x14ac:dyDescent="0.15">
      <c r="A554" s="3433"/>
      <c r="B554" s="1725"/>
      <c r="C554" s="3406"/>
      <c r="D554" s="3406"/>
      <c r="E554" s="3406"/>
      <c r="F554" s="1726"/>
      <c r="G554" s="3468"/>
      <c r="H554" s="3468"/>
      <c r="I554" s="3468"/>
      <c r="J554" s="3468"/>
      <c r="K554" s="3468"/>
      <c r="L554" s="3468"/>
      <c r="M554" s="3468"/>
      <c r="N554" s="3469"/>
      <c r="O554" s="3470"/>
      <c r="P554" s="3471"/>
      <c r="Q554" s="3402"/>
      <c r="R554" s="3402"/>
      <c r="DE554" s="823"/>
    </row>
    <row r="555" spans="1:109" s="771" customFormat="1" ht="12" customHeight="1" x14ac:dyDescent="0.15">
      <c r="A555" s="3433"/>
      <c r="B555" s="1725"/>
      <c r="C555" s="3406"/>
      <c r="D555" s="3406"/>
      <c r="E555" s="3406"/>
      <c r="F555" s="1726"/>
      <c r="G555" s="3468"/>
      <c r="H555" s="3468"/>
      <c r="I555" s="3468"/>
      <c r="J555" s="3468"/>
      <c r="K555" s="3468"/>
      <c r="L555" s="3468"/>
      <c r="M555" s="3468"/>
      <c r="N555" s="3469"/>
      <c r="O555" s="3470"/>
      <c r="P555" s="3471"/>
      <c r="Q555" s="3402"/>
      <c r="R555" s="3402"/>
      <c r="DE555" s="823"/>
    </row>
    <row r="556" spans="1:109" s="771" customFormat="1" ht="12" customHeight="1" x14ac:dyDescent="0.15">
      <c r="A556" s="3433"/>
      <c r="B556" s="1725"/>
      <c r="C556" s="3406"/>
      <c r="D556" s="3406"/>
      <c r="E556" s="3406"/>
      <c r="F556" s="1726"/>
      <c r="G556" s="3468"/>
      <c r="H556" s="3468"/>
      <c r="I556" s="3468"/>
      <c r="J556" s="3468"/>
      <c r="K556" s="3468"/>
      <c r="L556" s="3468"/>
      <c r="M556" s="3468"/>
      <c r="N556" s="3469"/>
      <c r="O556" s="3470"/>
      <c r="P556" s="3471"/>
      <c r="Q556" s="3402"/>
      <c r="R556" s="3402"/>
      <c r="DE556" s="823"/>
    </row>
    <row r="557" spans="1:109" s="771" customFormat="1" ht="12" customHeight="1" x14ac:dyDescent="0.15">
      <c r="A557" s="3433"/>
      <c r="B557" s="1725"/>
      <c r="C557" s="3406"/>
      <c r="D557" s="3406"/>
      <c r="E557" s="3406"/>
      <c r="F557" s="1726"/>
      <c r="G557" s="3468"/>
      <c r="H557" s="3468"/>
      <c r="I557" s="3468"/>
      <c r="J557" s="3468"/>
      <c r="K557" s="3468"/>
      <c r="L557" s="3468"/>
      <c r="M557" s="3468"/>
      <c r="N557" s="3469"/>
      <c r="O557" s="3470"/>
      <c r="P557" s="3471"/>
      <c r="Q557" s="3402"/>
      <c r="R557" s="3402"/>
      <c r="DE557" s="823"/>
    </row>
    <row r="558" spans="1:109" s="771" customFormat="1" ht="12" customHeight="1" x14ac:dyDescent="0.15">
      <c r="A558" s="3433"/>
      <c r="B558" s="1725"/>
      <c r="C558" s="3406"/>
      <c r="D558" s="3406"/>
      <c r="E558" s="3406"/>
      <c r="F558" s="1726"/>
      <c r="G558" s="3468"/>
      <c r="H558" s="3468"/>
      <c r="I558" s="3468"/>
      <c r="J558" s="3468"/>
      <c r="K558" s="3468"/>
      <c r="L558" s="3468"/>
      <c r="M558" s="3468"/>
      <c r="N558" s="3469"/>
      <c r="O558" s="3470"/>
      <c r="P558" s="3471"/>
      <c r="Q558" s="3402"/>
      <c r="R558" s="3402"/>
      <c r="DE558" s="823"/>
    </row>
    <row r="559" spans="1:109" s="771" customFormat="1" ht="12" customHeight="1" x14ac:dyDescent="0.15">
      <c r="A559" s="3433"/>
      <c r="B559" s="1725"/>
      <c r="C559" s="3406"/>
      <c r="D559" s="3406"/>
      <c r="E559" s="3406"/>
      <c r="F559" s="1726"/>
      <c r="G559" s="3468"/>
      <c r="H559" s="3468"/>
      <c r="I559" s="3468"/>
      <c r="J559" s="3468"/>
      <c r="K559" s="3468"/>
      <c r="L559" s="3468"/>
      <c r="M559" s="3468"/>
      <c r="N559" s="3469"/>
      <c r="O559" s="3470"/>
      <c r="P559" s="3471"/>
      <c r="Q559" s="3402"/>
      <c r="R559" s="3402"/>
      <c r="DE559" s="823"/>
    </row>
    <row r="560" spans="1:109" s="771" customFormat="1" ht="12" customHeight="1" x14ac:dyDescent="0.15">
      <c r="A560" s="3433"/>
      <c r="B560" s="1725"/>
      <c r="C560" s="3406"/>
      <c r="D560" s="3406"/>
      <c r="E560" s="3406"/>
      <c r="F560" s="1726"/>
      <c r="G560" s="3468"/>
      <c r="H560" s="3468"/>
      <c r="I560" s="3468"/>
      <c r="J560" s="3468"/>
      <c r="K560" s="3468"/>
      <c r="L560" s="3468"/>
      <c r="M560" s="3468"/>
      <c r="N560" s="3469"/>
      <c r="O560" s="3470"/>
      <c r="P560" s="3471"/>
      <c r="Q560" s="3402"/>
      <c r="R560" s="3402"/>
      <c r="DE560" s="823"/>
    </row>
    <row r="561" spans="1:109" s="771" customFormat="1" ht="12" customHeight="1" x14ac:dyDescent="0.15">
      <c r="A561" s="3433"/>
      <c r="B561" s="1725"/>
      <c r="C561" s="3406"/>
      <c r="D561" s="3406"/>
      <c r="E561" s="3406"/>
      <c r="F561" s="1726"/>
      <c r="G561" s="3468"/>
      <c r="H561" s="3468"/>
      <c r="I561" s="3468"/>
      <c r="J561" s="3468"/>
      <c r="K561" s="3468"/>
      <c r="L561" s="3468"/>
      <c r="M561" s="3468"/>
      <c r="N561" s="3469"/>
      <c r="O561" s="3470"/>
      <c r="P561" s="3471"/>
      <c r="Q561" s="3402"/>
      <c r="R561" s="3402"/>
      <c r="DE561" s="823"/>
    </row>
    <row r="562" spans="1:109" s="771" customFormat="1" ht="12" customHeight="1" x14ac:dyDescent="0.15">
      <c r="A562" s="3433"/>
      <c r="B562" s="1725"/>
      <c r="C562" s="3406"/>
      <c r="D562" s="3406"/>
      <c r="E562" s="3406"/>
      <c r="F562" s="1726"/>
      <c r="G562" s="3468"/>
      <c r="H562" s="3468"/>
      <c r="I562" s="3468"/>
      <c r="J562" s="3468"/>
      <c r="K562" s="3468"/>
      <c r="L562" s="3468"/>
      <c r="M562" s="3468"/>
      <c r="N562" s="3469"/>
      <c r="O562" s="3470"/>
      <c r="P562" s="3471"/>
      <c r="Q562" s="3402"/>
      <c r="R562" s="3402"/>
      <c r="DE562" s="823"/>
    </row>
    <row r="563" spans="1:109" s="771" customFormat="1" ht="12" customHeight="1" x14ac:dyDescent="0.15">
      <c r="A563" s="3433"/>
      <c r="B563" s="1725"/>
      <c r="C563" s="3406"/>
      <c r="D563" s="3406"/>
      <c r="E563" s="3406"/>
      <c r="F563" s="1726"/>
      <c r="G563" s="3468"/>
      <c r="H563" s="3468"/>
      <c r="I563" s="3468"/>
      <c r="J563" s="3468"/>
      <c r="K563" s="3468"/>
      <c r="L563" s="3468"/>
      <c r="M563" s="3468"/>
      <c r="N563" s="3469"/>
      <c r="O563" s="3470"/>
      <c r="P563" s="3471"/>
      <c r="Q563" s="3402"/>
      <c r="R563" s="3402"/>
      <c r="DE563" s="823"/>
    </row>
    <row r="564" spans="1:109" s="771" customFormat="1" ht="12" customHeight="1" x14ac:dyDescent="0.15">
      <c r="A564" s="3433"/>
      <c r="B564" s="1725"/>
      <c r="C564" s="3406"/>
      <c r="D564" s="3406"/>
      <c r="E564" s="3406"/>
      <c r="F564" s="1726"/>
      <c r="G564" s="3468"/>
      <c r="H564" s="3468"/>
      <c r="I564" s="3468"/>
      <c r="J564" s="3468"/>
      <c r="K564" s="3468"/>
      <c r="L564" s="3468"/>
      <c r="M564" s="3468"/>
      <c r="N564" s="3469"/>
      <c r="O564" s="3470"/>
      <c r="P564" s="3471"/>
      <c r="Q564" s="3402"/>
      <c r="R564" s="3402"/>
      <c r="DE564" s="823"/>
    </row>
    <row r="565" spans="1:109" s="771" customFormat="1" ht="12" customHeight="1" x14ac:dyDescent="0.15">
      <c r="A565" s="3433"/>
      <c r="B565" s="1725"/>
      <c r="C565" s="3406"/>
      <c r="D565" s="3406"/>
      <c r="E565" s="3406"/>
      <c r="F565" s="1726"/>
      <c r="G565" s="3468"/>
      <c r="H565" s="3468"/>
      <c r="I565" s="3468"/>
      <c r="J565" s="3468"/>
      <c r="K565" s="3468"/>
      <c r="L565" s="3468"/>
      <c r="M565" s="3468"/>
      <c r="N565" s="3469"/>
      <c r="O565" s="3470"/>
      <c r="P565" s="3471"/>
      <c r="Q565" s="3402"/>
      <c r="R565" s="3402"/>
      <c r="DE565" s="823"/>
    </row>
    <row r="566" spans="1:109" s="771" customFormat="1" ht="12" customHeight="1" x14ac:dyDescent="0.15">
      <c r="A566" s="3433"/>
      <c r="B566" s="1725"/>
      <c r="C566" s="3406"/>
      <c r="D566" s="3406"/>
      <c r="E566" s="3406"/>
      <c r="F566" s="1726"/>
      <c r="G566" s="3468"/>
      <c r="H566" s="3468"/>
      <c r="I566" s="3468"/>
      <c r="J566" s="3468"/>
      <c r="K566" s="3468"/>
      <c r="L566" s="3468"/>
      <c r="M566" s="3468"/>
      <c r="N566" s="3469"/>
      <c r="O566" s="3470"/>
      <c r="P566" s="3471"/>
      <c r="Q566" s="3402"/>
      <c r="R566" s="3402"/>
      <c r="DE566" s="823"/>
    </row>
    <row r="567" spans="1:109" s="771" customFormat="1" ht="12" customHeight="1" x14ac:dyDescent="0.15">
      <c r="A567" s="3433"/>
      <c r="B567" s="1725"/>
      <c r="C567" s="3406"/>
      <c r="D567" s="3406"/>
      <c r="E567" s="3406"/>
      <c r="F567" s="1726"/>
      <c r="G567" s="3468"/>
      <c r="H567" s="3468"/>
      <c r="I567" s="3468"/>
      <c r="J567" s="3468"/>
      <c r="K567" s="3468"/>
      <c r="L567" s="3468"/>
      <c r="M567" s="3468"/>
      <c r="N567" s="3469"/>
      <c r="O567" s="3470"/>
      <c r="P567" s="3471"/>
      <c r="Q567" s="3402"/>
      <c r="R567" s="3402"/>
      <c r="DE567" s="823"/>
    </row>
    <row r="568" spans="1:109" s="771" customFormat="1" ht="12" customHeight="1" x14ac:dyDescent="0.15">
      <c r="A568" s="3433"/>
      <c r="B568" s="1725"/>
      <c r="C568" s="3406"/>
      <c r="D568" s="3406"/>
      <c r="E568" s="3406"/>
      <c r="F568" s="1726"/>
      <c r="G568" s="3468"/>
      <c r="H568" s="3468"/>
      <c r="I568" s="3468"/>
      <c r="J568" s="3468"/>
      <c r="K568" s="3468"/>
      <c r="L568" s="3468"/>
      <c r="M568" s="3468"/>
      <c r="N568" s="3469"/>
      <c r="O568" s="3470"/>
      <c r="P568" s="3471"/>
      <c r="Q568" s="3402"/>
      <c r="R568" s="3402"/>
      <c r="DE568" s="823"/>
    </row>
    <row r="569" spans="1:109" s="771" customFormat="1" ht="12" customHeight="1" x14ac:dyDescent="0.15">
      <c r="A569" s="3433"/>
      <c r="B569" s="1725"/>
      <c r="C569" s="3406"/>
      <c r="D569" s="3406"/>
      <c r="E569" s="3406"/>
      <c r="F569" s="1726"/>
      <c r="G569" s="3468"/>
      <c r="H569" s="3468"/>
      <c r="I569" s="3468"/>
      <c r="J569" s="3468"/>
      <c r="K569" s="3468"/>
      <c r="L569" s="3468"/>
      <c r="M569" s="3468"/>
      <c r="N569" s="3469"/>
      <c r="O569" s="3470"/>
      <c r="P569" s="3471"/>
      <c r="Q569" s="3402"/>
      <c r="R569" s="3402"/>
      <c r="DE569" s="823"/>
    </row>
    <row r="570" spans="1:109" s="771" customFormat="1" ht="12" customHeight="1" x14ac:dyDescent="0.15">
      <c r="A570" s="3433"/>
      <c r="B570" s="1725"/>
      <c r="C570" s="3406"/>
      <c r="D570" s="3406"/>
      <c r="E570" s="3406"/>
      <c r="F570" s="1726"/>
      <c r="G570" s="3468"/>
      <c r="H570" s="3468"/>
      <c r="I570" s="3468"/>
      <c r="J570" s="3468"/>
      <c r="K570" s="3468"/>
      <c r="L570" s="3468"/>
      <c r="M570" s="3468"/>
      <c r="N570" s="3469"/>
      <c r="O570" s="3470"/>
      <c r="P570" s="3471"/>
      <c r="Q570" s="3402"/>
      <c r="R570" s="3402"/>
      <c r="DE570" s="823"/>
    </row>
    <row r="571" spans="1:109" s="771" customFormat="1" ht="12" customHeight="1" x14ac:dyDescent="0.15">
      <c r="A571" s="3433"/>
      <c r="B571" s="1725"/>
      <c r="C571" s="3406"/>
      <c r="D571" s="3406"/>
      <c r="E571" s="3406"/>
      <c r="F571" s="1726"/>
      <c r="G571" s="3468"/>
      <c r="H571" s="3468"/>
      <c r="I571" s="3468"/>
      <c r="J571" s="3468"/>
      <c r="K571" s="3468"/>
      <c r="L571" s="3468"/>
      <c r="M571" s="3468"/>
      <c r="N571" s="3469"/>
      <c r="O571" s="3470"/>
      <c r="P571" s="3471"/>
      <c r="Q571" s="3402"/>
      <c r="R571" s="3402"/>
      <c r="DE571" s="823"/>
    </row>
    <row r="572" spans="1:109" s="771" customFormat="1" ht="12" customHeight="1" x14ac:dyDescent="0.15">
      <c r="A572" s="3433"/>
      <c r="B572" s="1725"/>
      <c r="C572" s="3406"/>
      <c r="D572" s="3406"/>
      <c r="E572" s="3406"/>
      <c r="F572" s="1726"/>
      <c r="G572" s="3468"/>
      <c r="H572" s="3468"/>
      <c r="I572" s="3468"/>
      <c r="J572" s="3468"/>
      <c r="K572" s="3468"/>
      <c r="L572" s="3468"/>
      <c r="M572" s="3468"/>
      <c r="N572" s="3469"/>
      <c r="O572" s="3470"/>
      <c r="P572" s="3471"/>
      <c r="Q572" s="3402"/>
      <c r="R572" s="3402"/>
      <c r="DE572" s="823"/>
    </row>
    <row r="573" spans="1:109" s="771" customFormat="1" ht="12" customHeight="1" x14ac:dyDescent="0.15">
      <c r="A573" s="3433"/>
      <c r="B573" s="1725"/>
      <c r="C573" s="3406"/>
      <c r="D573" s="3406"/>
      <c r="E573" s="3406"/>
      <c r="F573" s="1726"/>
      <c r="G573" s="3468"/>
      <c r="H573" s="3468"/>
      <c r="I573" s="3468"/>
      <c r="J573" s="3468"/>
      <c r="K573" s="3468"/>
      <c r="L573" s="3468"/>
      <c r="M573" s="3468"/>
      <c r="N573" s="3469"/>
      <c r="O573" s="3470"/>
      <c r="P573" s="3471"/>
      <c r="Q573" s="3402"/>
      <c r="R573" s="3402"/>
      <c r="DE573" s="823"/>
    </row>
    <row r="574" spans="1:109" s="771" customFormat="1" ht="12" customHeight="1" x14ac:dyDescent="0.15">
      <c r="A574" s="3433"/>
      <c r="B574" s="1725"/>
      <c r="C574" s="3406"/>
      <c r="D574" s="3406"/>
      <c r="E574" s="3406"/>
      <c r="F574" s="1726"/>
      <c r="G574" s="3468"/>
      <c r="H574" s="3468"/>
      <c r="I574" s="3468"/>
      <c r="J574" s="3468"/>
      <c r="K574" s="3468"/>
      <c r="L574" s="3468"/>
      <c r="M574" s="3468"/>
      <c r="N574" s="3469"/>
      <c r="O574" s="3470"/>
      <c r="P574" s="3471"/>
      <c r="Q574" s="3402"/>
      <c r="R574" s="3402"/>
      <c r="DE574" s="823"/>
    </row>
    <row r="575" spans="1:109" s="771" customFormat="1" ht="12" customHeight="1" x14ac:dyDescent="0.15">
      <c r="A575" s="3433"/>
      <c r="B575" s="1725"/>
      <c r="C575" s="3406"/>
      <c r="D575" s="3406"/>
      <c r="E575" s="3406"/>
      <c r="F575" s="1726"/>
      <c r="G575" s="3468"/>
      <c r="H575" s="3468"/>
      <c r="I575" s="3468"/>
      <c r="J575" s="3468"/>
      <c r="K575" s="3468"/>
      <c r="L575" s="3468"/>
      <c r="M575" s="3468"/>
      <c r="N575" s="3469"/>
      <c r="O575" s="3470"/>
      <c r="P575" s="3471"/>
      <c r="Q575" s="3402"/>
      <c r="R575" s="3402"/>
      <c r="DE575" s="823"/>
    </row>
    <row r="576" spans="1:109" s="771" customFormat="1" ht="12" customHeight="1" x14ac:dyDescent="0.15">
      <c r="A576" s="3433"/>
      <c r="B576" s="1725"/>
      <c r="C576" s="3406"/>
      <c r="D576" s="3406"/>
      <c r="E576" s="3406"/>
      <c r="F576" s="1726"/>
      <c r="G576" s="3468"/>
      <c r="H576" s="3468"/>
      <c r="I576" s="3468"/>
      <c r="J576" s="3468"/>
      <c r="K576" s="3468"/>
      <c r="L576" s="3468"/>
      <c r="M576" s="3468"/>
      <c r="N576" s="3469"/>
      <c r="O576" s="3470"/>
      <c r="P576" s="3471"/>
      <c r="Q576" s="3402"/>
      <c r="R576" s="3402"/>
      <c r="DE576" s="823"/>
    </row>
    <row r="577" spans="1:109" s="771" customFormat="1" ht="12" customHeight="1" x14ac:dyDescent="0.15">
      <c r="A577" s="3433"/>
      <c r="B577" s="1735"/>
      <c r="C577" s="3483"/>
      <c r="D577" s="3483"/>
      <c r="E577" s="3483"/>
      <c r="F577" s="1734"/>
      <c r="G577" s="3479"/>
      <c r="H577" s="3479"/>
      <c r="I577" s="3479"/>
      <c r="J577" s="3479"/>
      <c r="K577" s="3479"/>
      <c r="L577" s="3479"/>
      <c r="M577" s="3479"/>
      <c r="N577" s="3480"/>
      <c r="O577" s="3481"/>
      <c r="P577" s="3482"/>
      <c r="Q577" s="3448"/>
      <c r="R577" s="3448"/>
      <c r="DE577" s="823"/>
    </row>
    <row r="578" spans="1:109" s="771" customFormat="1" ht="6" customHeight="1" x14ac:dyDescent="0.15">
      <c r="A578" s="797"/>
      <c r="B578" s="1733"/>
      <c r="C578" s="3446"/>
      <c r="D578" s="3446"/>
      <c r="E578" s="3446"/>
      <c r="F578" s="1733"/>
      <c r="G578" s="3446"/>
      <c r="H578" s="3446"/>
      <c r="I578" s="3446"/>
      <c r="J578" s="3446"/>
      <c r="K578" s="3446"/>
      <c r="L578" s="3446"/>
      <c r="M578" s="3446"/>
      <c r="N578" s="1733"/>
      <c r="O578" s="1733"/>
      <c r="P578" s="1733"/>
      <c r="Q578" s="3438"/>
      <c r="R578" s="3438"/>
      <c r="DE578" s="823"/>
    </row>
    <row r="579" spans="1:109" s="771" customFormat="1" ht="12" customHeight="1" x14ac:dyDescent="0.15">
      <c r="A579" s="3421">
        <v>3</v>
      </c>
      <c r="B579" s="3393" t="s">
        <v>1232</v>
      </c>
      <c r="C579" s="3394"/>
      <c r="D579" s="3394"/>
      <c r="E579" s="3394"/>
      <c r="F579" s="3394"/>
      <c r="G579" s="3394"/>
      <c r="H579" s="3394"/>
      <c r="I579" s="3394"/>
      <c r="J579" s="3394"/>
      <c r="K579" s="3394"/>
      <c r="L579" s="3394"/>
      <c r="M579" s="3394"/>
      <c r="N579" s="3394"/>
      <c r="O579" s="3395"/>
      <c r="P579" s="3420"/>
      <c r="Q579" s="3434" t="s">
        <v>1231</v>
      </c>
      <c r="R579" s="3435"/>
      <c r="DE579" s="823"/>
    </row>
    <row r="580" spans="1:109" s="771" customFormat="1" ht="12" customHeight="1" x14ac:dyDescent="0.15">
      <c r="A580" s="3475"/>
      <c r="B580" s="3436" t="s">
        <v>1230</v>
      </c>
      <c r="C580" s="3396"/>
      <c r="D580" s="3396"/>
      <c r="E580" s="3393" t="s">
        <v>1229</v>
      </c>
      <c r="F580" s="3417"/>
      <c r="G580" s="3393" t="s">
        <v>1228</v>
      </c>
      <c r="H580" s="3417"/>
      <c r="I580" s="3393" t="s">
        <v>579</v>
      </c>
      <c r="J580" s="3394"/>
      <c r="K580" s="3394"/>
      <c r="L580" s="3394"/>
      <c r="M580" s="3394"/>
      <c r="N580" s="3393" t="s">
        <v>578</v>
      </c>
      <c r="O580" s="3395"/>
      <c r="P580" s="3420"/>
      <c r="Q580" s="3436"/>
      <c r="R580" s="3437"/>
      <c r="DE580" s="823"/>
    </row>
    <row r="581" spans="1:109" s="771" customFormat="1" ht="12" customHeight="1" x14ac:dyDescent="0.15">
      <c r="A581" s="3422"/>
      <c r="B581" s="3386"/>
      <c r="C581" s="3416"/>
      <c r="D581" s="3416"/>
      <c r="E581" s="3439"/>
      <c r="F581" s="3440"/>
      <c r="G581" s="3439"/>
      <c r="H581" s="3440"/>
      <c r="I581" s="3439"/>
      <c r="J581" s="3461"/>
      <c r="K581" s="3461"/>
      <c r="L581" s="3461"/>
      <c r="M581" s="3461"/>
      <c r="N581" s="3462"/>
      <c r="O581" s="3463"/>
      <c r="P581" s="3464"/>
      <c r="Q581" s="3386"/>
      <c r="R581" s="3387"/>
      <c r="DE581" s="823"/>
    </row>
    <row r="582" spans="1:109" s="771" customFormat="1" ht="6" customHeight="1" x14ac:dyDescent="0.15">
      <c r="A582" s="799"/>
      <c r="B582" s="3438"/>
      <c r="C582" s="3438"/>
      <c r="D582" s="3438"/>
      <c r="E582" s="3438"/>
      <c r="F582" s="3438"/>
      <c r="G582" s="3441"/>
      <c r="H582" s="3441"/>
      <c r="I582" s="799"/>
      <c r="J582" s="799"/>
      <c r="K582" s="799"/>
      <c r="L582" s="799"/>
      <c r="M582" s="799"/>
      <c r="N582" s="799"/>
      <c r="O582" s="799"/>
      <c r="P582" s="799"/>
      <c r="Q582" s="799"/>
      <c r="R582" s="799"/>
      <c r="DE582" s="823"/>
    </row>
    <row r="583" spans="1:109" s="771" customFormat="1" ht="21" customHeight="1" x14ac:dyDescent="0.15">
      <c r="A583" s="3421">
        <v>4</v>
      </c>
      <c r="B583" s="3442" t="s">
        <v>1227</v>
      </c>
      <c r="C583" s="3424"/>
      <c r="D583" s="3425"/>
      <c r="E583" s="3443" t="s">
        <v>1226</v>
      </c>
      <c r="F583" s="3444"/>
      <c r="G583" s="3445"/>
      <c r="H583" s="3445"/>
      <c r="I583" s="793"/>
      <c r="J583" s="1729">
        <v>5</v>
      </c>
      <c r="K583" s="3449" t="s">
        <v>1764</v>
      </c>
      <c r="L583" s="3450"/>
      <c r="M583" s="3450"/>
      <c r="N583" s="3450"/>
      <c r="O583" s="3450"/>
      <c r="P583" s="3450"/>
      <c r="Q583" s="3450"/>
      <c r="R583" s="3451"/>
      <c r="DE583" s="823"/>
    </row>
    <row r="584" spans="1:109" s="771" customFormat="1" ht="12" customHeight="1" x14ac:dyDescent="0.15">
      <c r="A584" s="3422"/>
      <c r="B584" s="3386"/>
      <c r="C584" s="3416"/>
      <c r="D584" s="3387"/>
      <c r="E584" s="3386"/>
      <c r="F584" s="3387"/>
      <c r="G584" s="3445"/>
      <c r="H584" s="3445"/>
      <c r="I584" s="793"/>
      <c r="J584" s="3476"/>
      <c r="K584" s="3452"/>
      <c r="L584" s="3453"/>
      <c r="M584" s="3453"/>
      <c r="N584" s="3453"/>
      <c r="O584" s="3453"/>
      <c r="P584" s="3453"/>
      <c r="Q584" s="3453"/>
      <c r="R584" s="3454"/>
      <c r="DE584" s="823"/>
    </row>
    <row r="585" spans="1:109" s="771" customFormat="1" ht="12" customHeight="1" x14ac:dyDescent="0.15">
      <c r="A585" s="1736"/>
      <c r="B585" s="1732"/>
      <c r="C585" s="1732"/>
      <c r="D585" s="1732"/>
      <c r="E585" s="1732"/>
      <c r="F585" s="1732"/>
      <c r="G585" s="3445"/>
      <c r="H585" s="3445"/>
      <c r="I585" s="1736"/>
      <c r="J585" s="3477"/>
      <c r="K585" s="3455"/>
      <c r="L585" s="3456"/>
      <c r="M585" s="3456"/>
      <c r="N585" s="3456"/>
      <c r="O585" s="3456"/>
      <c r="P585" s="3456"/>
      <c r="Q585" s="3456"/>
      <c r="R585" s="3457"/>
      <c r="S585" s="225"/>
      <c r="T585" s="755"/>
      <c r="DE585" s="823"/>
    </row>
    <row r="586" spans="1:109" s="771" customFormat="1" ht="12" customHeight="1" x14ac:dyDescent="0.15">
      <c r="A586" s="1736"/>
      <c r="B586" s="788"/>
      <c r="C586" s="788"/>
      <c r="D586" s="788"/>
      <c r="E586" s="788"/>
      <c r="F586" s="788"/>
      <c r="G586" s="788"/>
      <c r="H586" s="788"/>
      <c r="I586" s="1736"/>
      <c r="J586" s="3477"/>
      <c r="K586" s="3455"/>
      <c r="L586" s="3456"/>
      <c r="M586" s="3456"/>
      <c r="N586" s="3456"/>
      <c r="O586" s="3456"/>
      <c r="P586" s="3456"/>
      <c r="Q586" s="3456"/>
      <c r="R586" s="3457"/>
      <c r="DE586" s="823"/>
    </row>
    <row r="587" spans="1:109" s="771" customFormat="1" ht="12" customHeight="1" x14ac:dyDescent="0.15">
      <c r="A587" s="1736"/>
      <c r="B587" s="3465" t="s">
        <v>1225</v>
      </c>
      <c r="C587" s="3465"/>
      <c r="D587" s="3465"/>
      <c r="E587" s="3465"/>
      <c r="F587" s="3465"/>
      <c r="G587" s="3465"/>
      <c r="H587" s="3465"/>
      <c r="I587" s="1736"/>
      <c r="J587" s="3477"/>
      <c r="K587" s="3455"/>
      <c r="L587" s="3456"/>
      <c r="M587" s="3456"/>
      <c r="N587" s="3456"/>
      <c r="O587" s="3456"/>
      <c r="P587" s="3456"/>
      <c r="Q587" s="3456"/>
      <c r="R587" s="3457"/>
      <c r="DE587" s="823"/>
    </row>
    <row r="588" spans="1:109" s="771" customFormat="1" ht="12" customHeight="1" x14ac:dyDescent="0.15">
      <c r="A588" s="1736"/>
      <c r="B588" s="3465" t="s">
        <v>1224</v>
      </c>
      <c r="C588" s="3465"/>
      <c r="D588" s="3465"/>
      <c r="E588" s="3465"/>
      <c r="F588" s="3465"/>
      <c r="G588" s="3465"/>
      <c r="H588" s="3465"/>
      <c r="I588" s="789"/>
      <c r="J588" s="3477"/>
      <c r="K588" s="3455"/>
      <c r="L588" s="3456"/>
      <c r="M588" s="3456"/>
      <c r="N588" s="3456"/>
      <c r="O588" s="3456"/>
      <c r="P588" s="3456"/>
      <c r="Q588" s="3456"/>
      <c r="R588" s="3457"/>
      <c r="DE588" s="823"/>
    </row>
    <row r="589" spans="1:109" s="771" customFormat="1" ht="12" customHeight="1" x14ac:dyDescent="0.15">
      <c r="A589" s="790" t="s">
        <v>1223</v>
      </c>
      <c r="B589" s="3466" t="s">
        <v>577</v>
      </c>
      <c r="C589" s="3466"/>
      <c r="D589" s="3466"/>
      <c r="E589" s="3466"/>
      <c r="F589" s="3466"/>
      <c r="G589" s="3466"/>
      <c r="H589" s="3466"/>
      <c r="I589" s="1736"/>
      <c r="J589" s="3477"/>
      <c r="K589" s="3455"/>
      <c r="L589" s="3456"/>
      <c r="M589" s="3456"/>
      <c r="N589" s="3456"/>
      <c r="O589" s="3456"/>
      <c r="P589" s="3456"/>
      <c r="Q589" s="3456"/>
      <c r="R589" s="3457"/>
      <c r="DE589" s="823"/>
    </row>
    <row r="590" spans="1:109" s="771" customFormat="1" ht="12" customHeight="1" x14ac:dyDescent="0.15">
      <c r="A590" s="790"/>
      <c r="B590" s="3467" t="s">
        <v>1222</v>
      </c>
      <c r="C590" s="3467"/>
      <c r="D590" s="3467"/>
      <c r="E590" s="3467"/>
      <c r="F590" s="3467"/>
      <c r="G590" s="3467"/>
      <c r="H590" s="3467"/>
      <c r="I590" s="1736"/>
      <c r="J590" s="3477"/>
      <c r="K590" s="3455"/>
      <c r="L590" s="3456"/>
      <c r="M590" s="3456"/>
      <c r="N590" s="3456"/>
      <c r="O590" s="3456"/>
      <c r="P590" s="3456"/>
      <c r="Q590" s="3456"/>
      <c r="R590" s="3457"/>
      <c r="DE590" s="823"/>
    </row>
    <row r="591" spans="1:109" s="771" customFormat="1" ht="12" customHeight="1" x14ac:dyDescent="0.15">
      <c r="A591" s="790"/>
      <c r="B591" s="3467"/>
      <c r="C591" s="3467"/>
      <c r="D591" s="3467"/>
      <c r="E591" s="3467"/>
      <c r="F591" s="3467"/>
      <c r="G591" s="3467"/>
      <c r="H591" s="3467"/>
      <c r="I591" s="1736"/>
      <c r="J591" s="3477"/>
      <c r="K591" s="3455"/>
      <c r="L591" s="3456"/>
      <c r="M591" s="3456"/>
      <c r="N591" s="3456"/>
      <c r="O591" s="3456"/>
      <c r="P591" s="3456"/>
      <c r="Q591" s="3456"/>
      <c r="R591" s="3457"/>
      <c r="DE591" s="823"/>
    </row>
    <row r="592" spans="1:109" s="771" customFormat="1" ht="12" customHeight="1" x14ac:dyDescent="0.15">
      <c r="A592" s="790"/>
      <c r="B592" s="3465"/>
      <c r="C592" s="3465"/>
      <c r="D592" s="3465"/>
      <c r="E592" s="3465"/>
      <c r="F592" s="3465"/>
      <c r="G592" s="3465"/>
      <c r="H592" s="3465"/>
      <c r="I592" s="1736"/>
      <c r="J592" s="3477"/>
      <c r="K592" s="3455"/>
      <c r="L592" s="3456"/>
      <c r="M592" s="3456"/>
      <c r="N592" s="3456"/>
      <c r="O592" s="3456"/>
      <c r="P592" s="3456"/>
      <c r="Q592" s="3456"/>
      <c r="R592" s="3457"/>
      <c r="DE592" s="823"/>
    </row>
    <row r="593" spans="1:111" s="771" customFormat="1" ht="12" customHeight="1" x14ac:dyDescent="0.15">
      <c r="A593" s="790"/>
      <c r="B593" s="3465" t="s">
        <v>652</v>
      </c>
      <c r="C593" s="3465"/>
      <c r="D593" s="3465"/>
      <c r="E593" s="3465"/>
      <c r="F593" s="3465"/>
      <c r="G593" s="3465"/>
      <c r="H593" s="3465"/>
      <c r="I593" s="1736"/>
      <c r="J593" s="3477"/>
      <c r="K593" s="3455"/>
      <c r="L593" s="3456"/>
      <c r="M593" s="3456"/>
      <c r="N593" s="3456"/>
      <c r="O593" s="3456"/>
      <c r="P593" s="3456"/>
      <c r="Q593" s="3456"/>
      <c r="R593" s="3457"/>
      <c r="U593" s="224"/>
      <c r="V593" s="224"/>
      <c r="W593" s="224"/>
      <c r="X593" s="224"/>
      <c r="Y593" s="224"/>
      <c r="Z593" s="224"/>
      <c r="AA593" s="224"/>
      <c r="AB593" s="224"/>
      <c r="AC593" s="224"/>
      <c r="AD593" s="224"/>
      <c r="AE593" s="224"/>
      <c r="DE593" s="823"/>
    </row>
    <row r="594" spans="1:111" s="771" customFormat="1" ht="12" customHeight="1" x14ac:dyDescent="0.15">
      <c r="A594" s="790"/>
      <c r="B594" s="3465"/>
      <c r="C594" s="3465"/>
      <c r="D594" s="3465"/>
      <c r="E594" s="3465"/>
      <c r="F594" s="3465"/>
      <c r="G594" s="3465"/>
      <c r="H594" s="3465"/>
      <c r="I594" s="1736"/>
      <c r="J594" s="3478"/>
      <c r="K594" s="3458"/>
      <c r="L594" s="3459"/>
      <c r="M594" s="3459"/>
      <c r="N594" s="3459"/>
      <c r="O594" s="3459"/>
      <c r="P594" s="3459"/>
      <c r="Q594" s="3459"/>
      <c r="R594" s="3460"/>
      <c r="DE594" s="823"/>
    </row>
    <row r="595" spans="1:111" s="772" customFormat="1" ht="13.5" x14ac:dyDescent="0.15">
      <c r="A595" s="3473" t="s">
        <v>1239</v>
      </c>
      <c r="B595" s="3474"/>
      <c r="C595" s="3474"/>
      <c r="D595" s="3474"/>
      <c r="E595" s="3474"/>
      <c r="F595" s="3474"/>
      <c r="G595" s="3474"/>
      <c r="H595" s="3474"/>
      <c r="I595" s="3474"/>
      <c r="J595" s="3474"/>
      <c r="K595" s="3474"/>
      <c r="L595" s="3474"/>
      <c r="M595" s="3474"/>
      <c r="N595" s="3474"/>
      <c r="O595" s="3474"/>
      <c r="P595" s="3474"/>
      <c r="Q595" s="3474"/>
      <c r="R595" s="3474"/>
      <c r="DE595" s="822"/>
    </row>
    <row r="596" spans="1:111" s="771" customFormat="1" ht="12" customHeight="1" x14ac:dyDescent="0.15">
      <c r="A596" s="3393" t="s">
        <v>576</v>
      </c>
      <c r="B596" s="3417"/>
      <c r="C596" s="3418"/>
      <c r="D596" s="3419"/>
      <c r="E596" s="3393" t="s">
        <v>575</v>
      </c>
      <c r="F596" s="3417"/>
      <c r="G596" s="3386"/>
      <c r="H596" s="3416"/>
      <c r="I596" s="3416"/>
      <c r="J596" s="3387"/>
      <c r="K596" s="3393" t="s">
        <v>1214</v>
      </c>
      <c r="L596" s="3395"/>
      <c r="M596" s="3420"/>
      <c r="N596" s="3386"/>
      <c r="O596" s="3416"/>
      <c r="P596" s="3416"/>
      <c r="Q596" s="3416"/>
      <c r="R596" s="3387"/>
      <c r="DE596" s="823"/>
    </row>
    <row r="597" spans="1:111" s="771" customFormat="1" ht="12" customHeight="1" x14ac:dyDescent="0.15">
      <c r="A597" s="3421">
        <v>1</v>
      </c>
      <c r="B597" s="3423" t="s">
        <v>1238</v>
      </c>
      <c r="C597" s="3424"/>
      <c r="D597" s="3424"/>
      <c r="E597" s="3424"/>
      <c r="F597" s="3425"/>
      <c r="G597" s="3393" t="s">
        <v>1237</v>
      </c>
      <c r="H597" s="3417"/>
      <c r="I597" s="3393" t="s">
        <v>1236</v>
      </c>
      <c r="J597" s="3394"/>
      <c r="K597" s="3394"/>
      <c r="L597" s="3394"/>
      <c r="M597" s="3394"/>
      <c r="N597" s="3394"/>
      <c r="O597" s="3394"/>
      <c r="P597" s="3394"/>
      <c r="Q597" s="3394"/>
      <c r="R597" s="3417"/>
      <c r="DE597" s="823"/>
    </row>
    <row r="598" spans="1:111" s="771" customFormat="1" ht="12" customHeight="1" x14ac:dyDescent="0.15">
      <c r="A598" s="3422"/>
      <c r="B598" s="3426"/>
      <c r="C598" s="3427"/>
      <c r="D598" s="3427"/>
      <c r="E598" s="3427"/>
      <c r="F598" s="3428"/>
      <c r="G598" s="3426"/>
      <c r="H598" s="3428"/>
      <c r="I598" s="3431"/>
      <c r="J598" s="3430"/>
      <c r="K598" s="3430"/>
      <c r="L598" s="3430"/>
      <c r="M598" s="1704" t="s">
        <v>1761</v>
      </c>
      <c r="N598" s="3429"/>
      <c r="O598" s="3430"/>
      <c r="P598" s="1705" t="s">
        <v>1762</v>
      </c>
      <c r="Q598" s="1730"/>
      <c r="R598" s="1738" t="s">
        <v>1763</v>
      </c>
      <c r="S598" s="758" t="str">
        <f>IF(AND(Q598&lt;&gt;"",Q598&lt;120),"排煙機の規定風量は120㎥以上必要です。","")</f>
        <v/>
      </c>
      <c r="T598" s="770"/>
      <c r="DE598" s="823"/>
    </row>
    <row r="599" spans="1:111" s="771" customFormat="1" ht="6" customHeight="1" x14ac:dyDescent="0.15">
      <c r="A599" s="794"/>
      <c r="B599" s="794"/>
      <c r="C599" s="794"/>
      <c r="D599" s="794"/>
      <c r="E599" s="794"/>
      <c r="F599" s="794"/>
      <c r="G599" s="794"/>
      <c r="H599" s="794"/>
      <c r="I599" s="794"/>
      <c r="J599" s="794"/>
      <c r="K599" s="1737"/>
      <c r="L599" s="1737"/>
      <c r="M599" s="1737"/>
      <c r="N599" s="794"/>
      <c r="O599" s="796"/>
      <c r="P599" s="796"/>
      <c r="Q599" s="1737"/>
      <c r="R599" s="1737"/>
      <c r="DE599" s="823"/>
    </row>
    <row r="600" spans="1:111" s="771" customFormat="1" ht="12" customHeight="1" x14ac:dyDescent="0.15">
      <c r="A600" s="3432">
        <v>2</v>
      </c>
      <c r="B600" s="3393" t="s">
        <v>6279</v>
      </c>
      <c r="C600" s="3394"/>
      <c r="D600" s="3394"/>
      <c r="E600" s="3394"/>
      <c r="F600" s="3394"/>
      <c r="G600" s="3394"/>
      <c r="H600" s="3394"/>
      <c r="I600" s="3394"/>
      <c r="J600" s="3394"/>
      <c r="K600" s="3394"/>
      <c r="L600" s="3394"/>
      <c r="M600" s="3394"/>
      <c r="N600" s="3394"/>
      <c r="O600" s="3395"/>
      <c r="P600" s="1728"/>
      <c r="Q600" s="3434" t="s">
        <v>1231</v>
      </c>
      <c r="R600" s="3435"/>
      <c r="DE600" s="823"/>
    </row>
    <row r="601" spans="1:111" s="771" customFormat="1" ht="12" customHeight="1" x14ac:dyDescent="0.15">
      <c r="A601" s="3433"/>
      <c r="B601" s="1731" t="s">
        <v>54</v>
      </c>
      <c r="C601" s="3393" t="s">
        <v>1234</v>
      </c>
      <c r="D601" s="3394"/>
      <c r="E601" s="3394"/>
      <c r="F601" s="1724" t="s">
        <v>1233</v>
      </c>
      <c r="G601" s="3393" t="s">
        <v>1228</v>
      </c>
      <c r="H601" s="3417"/>
      <c r="I601" s="3393" t="s">
        <v>579</v>
      </c>
      <c r="J601" s="3394"/>
      <c r="K601" s="3394"/>
      <c r="L601" s="3394"/>
      <c r="M601" s="3417"/>
      <c r="N601" s="3396" t="s">
        <v>578</v>
      </c>
      <c r="O601" s="3397"/>
      <c r="P601" s="3398"/>
      <c r="Q601" s="3436"/>
      <c r="R601" s="3437"/>
      <c r="DE601" s="823"/>
      <c r="DF601" s="772" t="str">
        <f>IF(COUNTA(B602:R651)&gt;0,DG601,"")</f>
        <v/>
      </c>
      <c r="DG601" s="829">
        <v>9</v>
      </c>
    </row>
    <row r="602" spans="1:111" s="771" customFormat="1" ht="12" customHeight="1" x14ac:dyDescent="0.15">
      <c r="A602" s="3433"/>
      <c r="B602" s="1727"/>
      <c r="C602" s="3409"/>
      <c r="D602" s="3409"/>
      <c r="E602" s="3409"/>
      <c r="F602" s="1141"/>
      <c r="G602" s="3472"/>
      <c r="H602" s="3472"/>
      <c r="I602" s="3472"/>
      <c r="J602" s="3472"/>
      <c r="K602" s="3472"/>
      <c r="L602" s="3472"/>
      <c r="M602" s="3472"/>
      <c r="N602" s="3484"/>
      <c r="O602" s="3485"/>
      <c r="P602" s="3486"/>
      <c r="Q602" s="3414"/>
      <c r="R602" s="3415"/>
      <c r="S602" s="1740" t="s">
        <v>6302</v>
      </c>
      <c r="DE602" s="823"/>
    </row>
    <row r="603" spans="1:111" s="771" customFormat="1" ht="12" customHeight="1" x14ac:dyDescent="0.15">
      <c r="A603" s="3433"/>
      <c r="B603" s="1725"/>
      <c r="C603" s="3406"/>
      <c r="D603" s="3406"/>
      <c r="E603" s="3406"/>
      <c r="F603" s="1726"/>
      <c r="G603" s="3468"/>
      <c r="H603" s="3468"/>
      <c r="I603" s="3468"/>
      <c r="J603" s="3468"/>
      <c r="K603" s="3468"/>
      <c r="L603" s="3468"/>
      <c r="M603" s="3468"/>
      <c r="N603" s="3469"/>
      <c r="O603" s="3470"/>
      <c r="P603" s="3471"/>
      <c r="Q603" s="3402"/>
      <c r="R603" s="3408"/>
      <c r="S603" s="1740" t="s">
        <v>6301</v>
      </c>
      <c r="DE603" s="823"/>
    </row>
    <row r="604" spans="1:111" s="771" customFormat="1" ht="12" customHeight="1" x14ac:dyDescent="0.15">
      <c r="A604" s="3433"/>
      <c r="B604" s="1725"/>
      <c r="C604" s="3406"/>
      <c r="D604" s="3406"/>
      <c r="E604" s="3406"/>
      <c r="F604" s="1726"/>
      <c r="G604" s="3468"/>
      <c r="H604" s="3468"/>
      <c r="I604" s="3468"/>
      <c r="J604" s="3468"/>
      <c r="K604" s="3468"/>
      <c r="L604" s="3468"/>
      <c r="M604" s="3468"/>
      <c r="N604" s="3469"/>
      <c r="O604" s="3470"/>
      <c r="P604" s="3471"/>
      <c r="Q604" s="3402"/>
      <c r="R604" s="3408"/>
      <c r="S604" s="1739"/>
      <c r="DE604" s="823"/>
    </row>
    <row r="605" spans="1:111" s="771" customFormat="1" ht="12" customHeight="1" x14ac:dyDescent="0.15">
      <c r="A605" s="3433"/>
      <c r="B605" s="1725"/>
      <c r="C605" s="3406"/>
      <c r="D605" s="3406"/>
      <c r="E605" s="3406"/>
      <c r="F605" s="1726"/>
      <c r="G605" s="3468"/>
      <c r="H605" s="3468"/>
      <c r="I605" s="3468"/>
      <c r="J605" s="3468"/>
      <c r="K605" s="3468"/>
      <c r="L605" s="3468"/>
      <c r="M605" s="3468"/>
      <c r="N605" s="3469"/>
      <c r="O605" s="3470"/>
      <c r="P605" s="3471"/>
      <c r="Q605" s="3402"/>
      <c r="R605" s="3408"/>
      <c r="S605" s="1739" t="s">
        <v>6285</v>
      </c>
      <c r="DE605" s="823"/>
    </row>
    <row r="606" spans="1:111" s="771" customFormat="1" ht="12" customHeight="1" x14ac:dyDescent="0.15">
      <c r="A606" s="3433"/>
      <c r="B606" s="1725"/>
      <c r="C606" s="3406"/>
      <c r="D606" s="3406"/>
      <c r="E606" s="3406"/>
      <c r="F606" s="1726"/>
      <c r="G606" s="3468"/>
      <c r="H606" s="3468"/>
      <c r="I606" s="3468"/>
      <c r="J606" s="3468"/>
      <c r="K606" s="3468"/>
      <c r="L606" s="3468"/>
      <c r="M606" s="3468"/>
      <c r="N606" s="3469"/>
      <c r="O606" s="3470"/>
      <c r="P606" s="3471"/>
      <c r="Q606" s="3402"/>
      <c r="R606" s="3408"/>
      <c r="S606" s="1739" t="s">
        <v>6286</v>
      </c>
      <c r="DE606" s="823"/>
    </row>
    <row r="607" spans="1:111" s="771" customFormat="1" ht="12" customHeight="1" x14ac:dyDescent="0.15">
      <c r="A607" s="3433"/>
      <c r="B607" s="1725"/>
      <c r="C607" s="3406"/>
      <c r="D607" s="3406"/>
      <c r="E607" s="3406"/>
      <c r="F607" s="1726"/>
      <c r="G607" s="3468"/>
      <c r="H607" s="3468"/>
      <c r="I607" s="3468"/>
      <c r="J607" s="3468"/>
      <c r="K607" s="3468"/>
      <c r="L607" s="3468"/>
      <c r="M607" s="3468"/>
      <c r="N607" s="3469"/>
      <c r="O607" s="3470"/>
      <c r="P607" s="3471"/>
      <c r="Q607" s="3402"/>
      <c r="R607" s="3408"/>
      <c r="S607" s="1739" t="s">
        <v>6287</v>
      </c>
      <c r="DE607" s="823"/>
    </row>
    <row r="608" spans="1:111" s="771" customFormat="1" ht="12" customHeight="1" x14ac:dyDescent="0.15">
      <c r="A608" s="3433"/>
      <c r="B608" s="1725"/>
      <c r="C608" s="3406"/>
      <c r="D608" s="3406"/>
      <c r="E608" s="3406"/>
      <c r="F608" s="1726"/>
      <c r="G608" s="3468"/>
      <c r="H608" s="3468"/>
      <c r="I608" s="3468"/>
      <c r="J608" s="3468"/>
      <c r="K608" s="3468"/>
      <c r="L608" s="3468"/>
      <c r="M608" s="3468"/>
      <c r="N608" s="3469"/>
      <c r="O608" s="3470"/>
      <c r="P608" s="3471"/>
      <c r="Q608" s="3402"/>
      <c r="R608" s="3402"/>
      <c r="DE608" s="823"/>
    </row>
    <row r="609" spans="1:109" s="771" customFormat="1" ht="12" customHeight="1" x14ac:dyDescent="0.15">
      <c r="A609" s="3433"/>
      <c r="B609" s="1725"/>
      <c r="C609" s="3406"/>
      <c r="D609" s="3406"/>
      <c r="E609" s="3406"/>
      <c r="F609" s="1726"/>
      <c r="G609" s="3468"/>
      <c r="H609" s="3468"/>
      <c r="I609" s="3468"/>
      <c r="J609" s="3468"/>
      <c r="K609" s="3468"/>
      <c r="L609" s="3468"/>
      <c r="M609" s="3468"/>
      <c r="N609" s="3469"/>
      <c r="O609" s="3470"/>
      <c r="P609" s="3471"/>
      <c r="Q609" s="3402"/>
      <c r="R609" s="3402"/>
      <c r="DE609" s="823"/>
    </row>
    <row r="610" spans="1:109" s="771" customFormat="1" ht="12" customHeight="1" x14ac:dyDescent="0.15">
      <c r="A610" s="3433"/>
      <c r="B610" s="1725"/>
      <c r="C610" s="3406"/>
      <c r="D610" s="3406"/>
      <c r="E610" s="3406"/>
      <c r="F610" s="1726"/>
      <c r="G610" s="3468"/>
      <c r="H610" s="3468"/>
      <c r="I610" s="3468"/>
      <c r="J610" s="3468"/>
      <c r="K610" s="3468"/>
      <c r="L610" s="3468"/>
      <c r="M610" s="3468"/>
      <c r="N610" s="3469"/>
      <c r="O610" s="3470"/>
      <c r="P610" s="3471"/>
      <c r="Q610" s="3402"/>
      <c r="R610" s="3402"/>
      <c r="DE610" s="823"/>
    </row>
    <row r="611" spans="1:109" s="771" customFormat="1" ht="12" customHeight="1" x14ac:dyDescent="0.15">
      <c r="A611" s="3433"/>
      <c r="B611" s="1725"/>
      <c r="C611" s="3406"/>
      <c r="D611" s="3406"/>
      <c r="E611" s="3406"/>
      <c r="F611" s="1726"/>
      <c r="G611" s="3468"/>
      <c r="H611" s="3468"/>
      <c r="I611" s="3468"/>
      <c r="J611" s="3468"/>
      <c r="K611" s="3468"/>
      <c r="L611" s="3468"/>
      <c r="M611" s="3468"/>
      <c r="N611" s="3469"/>
      <c r="O611" s="3470"/>
      <c r="P611" s="3471"/>
      <c r="Q611" s="3402"/>
      <c r="R611" s="3402"/>
      <c r="DE611" s="823"/>
    </row>
    <row r="612" spans="1:109" s="771" customFormat="1" ht="12" customHeight="1" x14ac:dyDescent="0.15">
      <c r="A612" s="3433"/>
      <c r="B612" s="1725"/>
      <c r="C612" s="3406"/>
      <c r="D612" s="3406"/>
      <c r="E612" s="3406"/>
      <c r="F612" s="1726"/>
      <c r="G612" s="3468"/>
      <c r="H612" s="3468"/>
      <c r="I612" s="3468"/>
      <c r="J612" s="3468"/>
      <c r="K612" s="3468"/>
      <c r="L612" s="3468"/>
      <c r="M612" s="3468"/>
      <c r="N612" s="3469"/>
      <c r="O612" s="3470"/>
      <c r="P612" s="3471"/>
      <c r="Q612" s="3402"/>
      <c r="R612" s="3402"/>
      <c r="DE612" s="823"/>
    </row>
    <row r="613" spans="1:109" s="771" customFormat="1" ht="12" customHeight="1" x14ac:dyDescent="0.15">
      <c r="A613" s="3433"/>
      <c r="B613" s="1725"/>
      <c r="C613" s="3406"/>
      <c r="D613" s="3406"/>
      <c r="E613" s="3406"/>
      <c r="F613" s="1726"/>
      <c r="G613" s="3468"/>
      <c r="H613" s="3468"/>
      <c r="I613" s="3468"/>
      <c r="J613" s="3468"/>
      <c r="K613" s="3468"/>
      <c r="L613" s="3468"/>
      <c r="M613" s="3468"/>
      <c r="N613" s="3469"/>
      <c r="O613" s="3470"/>
      <c r="P613" s="3471"/>
      <c r="Q613" s="3402"/>
      <c r="R613" s="3402"/>
      <c r="DE613" s="823"/>
    </row>
    <row r="614" spans="1:109" s="771" customFormat="1" ht="12" customHeight="1" x14ac:dyDescent="0.15">
      <c r="A614" s="3433"/>
      <c r="B614" s="1725"/>
      <c r="C614" s="3406"/>
      <c r="D614" s="3406"/>
      <c r="E614" s="3406"/>
      <c r="F614" s="1726"/>
      <c r="G614" s="3468"/>
      <c r="H614" s="3468"/>
      <c r="I614" s="3468"/>
      <c r="J614" s="3468"/>
      <c r="K614" s="3468"/>
      <c r="L614" s="3468"/>
      <c r="M614" s="3468"/>
      <c r="N614" s="3469"/>
      <c r="O614" s="3470"/>
      <c r="P614" s="3471"/>
      <c r="Q614" s="3402"/>
      <c r="R614" s="3402"/>
      <c r="DE614" s="823"/>
    </row>
    <row r="615" spans="1:109" s="771" customFormat="1" ht="12" customHeight="1" x14ac:dyDescent="0.15">
      <c r="A615" s="3433"/>
      <c r="B615" s="1725"/>
      <c r="C615" s="3406"/>
      <c r="D615" s="3406"/>
      <c r="E615" s="3406"/>
      <c r="F615" s="1726"/>
      <c r="G615" s="3468"/>
      <c r="H615" s="3468"/>
      <c r="I615" s="3468"/>
      <c r="J615" s="3468"/>
      <c r="K615" s="3468"/>
      <c r="L615" s="3468"/>
      <c r="M615" s="3468"/>
      <c r="N615" s="3469"/>
      <c r="O615" s="3470"/>
      <c r="P615" s="3471"/>
      <c r="Q615" s="3402"/>
      <c r="R615" s="3402"/>
      <c r="DE615" s="823"/>
    </row>
    <row r="616" spans="1:109" s="771" customFormat="1" ht="12" customHeight="1" x14ac:dyDescent="0.15">
      <c r="A616" s="3433"/>
      <c r="B616" s="1725"/>
      <c r="C616" s="3406"/>
      <c r="D616" s="3406"/>
      <c r="E616" s="3406"/>
      <c r="F616" s="1726"/>
      <c r="G616" s="3468"/>
      <c r="H616" s="3468"/>
      <c r="I616" s="3468"/>
      <c r="J616" s="3468"/>
      <c r="K616" s="3468"/>
      <c r="L616" s="3468"/>
      <c r="M616" s="3468"/>
      <c r="N616" s="3469"/>
      <c r="O616" s="3470"/>
      <c r="P616" s="3471"/>
      <c r="Q616" s="3402"/>
      <c r="R616" s="3402"/>
      <c r="DE616" s="823"/>
    </row>
    <row r="617" spans="1:109" s="771" customFormat="1" ht="12" customHeight="1" x14ac:dyDescent="0.15">
      <c r="A617" s="3433"/>
      <c r="B617" s="1725"/>
      <c r="C617" s="3406"/>
      <c r="D617" s="3406"/>
      <c r="E617" s="3406"/>
      <c r="F617" s="1726"/>
      <c r="G617" s="3468"/>
      <c r="H617" s="3468"/>
      <c r="I617" s="3468"/>
      <c r="J617" s="3468"/>
      <c r="K617" s="3468"/>
      <c r="L617" s="3468"/>
      <c r="M617" s="3468"/>
      <c r="N617" s="3469"/>
      <c r="O617" s="3470"/>
      <c r="P617" s="3471"/>
      <c r="Q617" s="3402"/>
      <c r="R617" s="3402"/>
      <c r="DE617" s="823"/>
    </row>
    <row r="618" spans="1:109" s="771" customFormat="1" ht="12" customHeight="1" x14ac:dyDescent="0.15">
      <c r="A618" s="3433"/>
      <c r="B618" s="1725"/>
      <c r="C618" s="3406"/>
      <c r="D618" s="3406"/>
      <c r="E618" s="3406"/>
      <c r="F618" s="1726"/>
      <c r="G618" s="3468"/>
      <c r="H618" s="3468"/>
      <c r="I618" s="3468"/>
      <c r="J618" s="3468"/>
      <c r="K618" s="3468"/>
      <c r="L618" s="3468"/>
      <c r="M618" s="3468"/>
      <c r="N618" s="3469"/>
      <c r="O618" s="3470"/>
      <c r="P618" s="3471"/>
      <c r="Q618" s="3402"/>
      <c r="R618" s="3402"/>
      <c r="DE618" s="823"/>
    </row>
    <row r="619" spans="1:109" s="771" customFormat="1" ht="12" customHeight="1" x14ac:dyDescent="0.15">
      <c r="A619" s="3433"/>
      <c r="B619" s="1725"/>
      <c r="C619" s="3406"/>
      <c r="D619" s="3406"/>
      <c r="E619" s="3406"/>
      <c r="F619" s="1726"/>
      <c r="G619" s="3468"/>
      <c r="H619" s="3468"/>
      <c r="I619" s="3468"/>
      <c r="J619" s="3468"/>
      <c r="K619" s="3468"/>
      <c r="L619" s="3468"/>
      <c r="M619" s="3468"/>
      <c r="N619" s="3469"/>
      <c r="O619" s="3470"/>
      <c r="P619" s="3471"/>
      <c r="Q619" s="3402"/>
      <c r="R619" s="3402"/>
      <c r="DE619" s="823"/>
    </row>
    <row r="620" spans="1:109" s="771" customFormat="1" ht="12" customHeight="1" x14ac:dyDescent="0.15">
      <c r="A620" s="3433"/>
      <c r="B620" s="1725"/>
      <c r="C620" s="3406"/>
      <c r="D620" s="3406"/>
      <c r="E620" s="3406"/>
      <c r="F620" s="1726"/>
      <c r="G620" s="3468"/>
      <c r="H620" s="3468"/>
      <c r="I620" s="3468"/>
      <c r="J620" s="3468"/>
      <c r="K620" s="3468"/>
      <c r="L620" s="3468"/>
      <c r="M620" s="3468"/>
      <c r="N620" s="3469"/>
      <c r="O620" s="3470"/>
      <c r="P620" s="3471"/>
      <c r="Q620" s="3402"/>
      <c r="R620" s="3402"/>
      <c r="DE620" s="823"/>
    </row>
    <row r="621" spans="1:109" s="771" customFormat="1" ht="12" customHeight="1" x14ac:dyDescent="0.15">
      <c r="A621" s="3433"/>
      <c r="B621" s="1725"/>
      <c r="C621" s="3406"/>
      <c r="D621" s="3406"/>
      <c r="E621" s="3406"/>
      <c r="F621" s="1726"/>
      <c r="G621" s="3468"/>
      <c r="H621" s="3468"/>
      <c r="I621" s="3468"/>
      <c r="J621" s="3468"/>
      <c r="K621" s="3468"/>
      <c r="L621" s="3468"/>
      <c r="M621" s="3468"/>
      <c r="N621" s="3469"/>
      <c r="O621" s="3470"/>
      <c r="P621" s="3471"/>
      <c r="Q621" s="3402"/>
      <c r="R621" s="3402"/>
      <c r="DE621" s="823"/>
    </row>
    <row r="622" spans="1:109" s="771" customFormat="1" ht="12" customHeight="1" x14ac:dyDescent="0.15">
      <c r="A622" s="3433"/>
      <c r="B622" s="1725"/>
      <c r="C622" s="3406"/>
      <c r="D622" s="3406"/>
      <c r="E622" s="3406"/>
      <c r="F622" s="1726"/>
      <c r="G622" s="3468"/>
      <c r="H622" s="3468"/>
      <c r="I622" s="3468"/>
      <c r="J622" s="3468"/>
      <c r="K622" s="3468"/>
      <c r="L622" s="3468"/>
      <c r="M622" s="3468"/>
      <c r="N622" s="3469"/>
      <c r="O622" s="3470"/>
      <c r="P622" s="3471"/>
      <c r="Q622" s="3402"/>
      <c r="R622" s="3402"/>
      <c r="DE622" s="823"/>
    </row>
    <row r="623" spans="1:109" s="771" customFormat="1" ht="12" customHeight="1" x14ac:dyDescent="0.15">
      <c r="A623" s="3433"/>
      <c r="B623" s="1725"/>
      <c r="C623" s="3406"/>
      <c r="D623" s="3406"/>
      <c r="E623" s="3406"/>
      <c r="F623" s="1726"/>
      <c r="G623" s="3468"/>
      <c r="H623" s="3468"/>
      <c r="I623" s="3468"/>
      <c r="J623" s="3468"/>
      <c r="K623" s="3468"/>
      <c r="L623" s="3468"/>
      <c r="M623" s="3468"/>
      <c r="N623" s="3469"/>
      <c r="O623" s="3470"/>
      <c r="P623" s="3471"/>
      <c r="Q623" s="3402"/>
      <c r="R623" s="3402"/>
      <c r="DE623" s="823"/>
    </row>
    <row r="624" spans="1:109" s="771" customFormat="1" ht="12" customHeight="1" x14ac:dyDescent="0.15">
      <c r="A624" s="3433"/>
      <c r="B624" s="1725"/>
      <c r="C624" s="3406"/>
      <c r="D624" s="3406"/>
      <c r="E624" s="3406"/>
      <c r="F624" s="1726"/>
      <c r="G624" s="3468"/>
      <c r="H624" s="3468"/>
      <c r="I624" s="3468"/>
      <c r="J624" s="3468"/>
      <c r="K624" s="3468"/>
      <c r="L624" s="3468"/>
      <c r="M624" s="3468"/>
      <c r="N624" s="3469"/>
      <c r="O624" s="3470"/>
      <c r="P624" s="3471"/>
      <c r="Q624" s="3402"/>
      <c r="R624" s="3402"/>
      <c r="DE624" s="823"/>
    </row>
    <row r="625" spans="1:109" s="771" customFormat="1" ht="12" customHeight="1" x14ac:dyDescent="0.15">
      <c r="A625" s="3433"/>
      <c r="B625" s="1725"/>
      <c r="C625" s="3406"/>
      <c r="D625" s="3406"/>
      <c r="E625" s="3406"/>
      <c r="F625" s="1726"/>
      <c r="G625" s="3468"/>
      <c r="H625" s="3468"/>
      <c r="I625" s="3468"/>
      <c r="J625" s="3468"/>
      <c r="K625" s="3468"/>
      <c r="L625" s="3468"/>
      <c r="M625" s="3468"/>
      <c r="N625" s="3469"/>
      <c r="O625" s="3470"/>
      <c r="P625" s="3471"/>
      <c r="Q625" s="3402"/>
      <c r="R625" s="3402"/>
      <c r="DE625" s="823"/>
    </row>
    <row r="626" spans="1:109" s="771" customFormat="1" ht="12" customHeight="1" x14ac:dyDescent="0.15">
      <c r="A626" s="3433"/>
      <c r="B626" s="1725"/>
      <c r="C626" s="3406"/>
      <c r="D626" s="3406"/>
      <c r="E626" s="3406"/>
      <c r="F626" s="1726"/>
      <c r="G626" s="3468"/>
      <c r="H626" s="3468"/>
      <c r="I626" s="3468"/>
      <c r="J626" s="3468"/>
      <c r="K626" s="3468"/>
      <c r="L626" s="3468"/>
      <c r="M626" s="3468"/>
      <c r="N626" s="3469"/>
      <c r="O626" s="3470"/>
      <c r="P626" s="3471"/>
      <c r="Q626" s="3402"/>
      <c r="R626" s="3402"/>
      <c r="DE626" s="823"/>
    </row>
    <row r="627" spans="1:109" s="771" customFormat="1" ht="12" customHeight="1" x14ac:dyDescent="0.15">
      <c r="A627" s="3433"/>
      <c r="B627" s="1725"/>
      <c r="C627" s="3406"/>
      <c r="D627" s="3406"/>
      <c r="E627" s="3406"/>
      <c r="F627" s="1726"/>
      <c r="G627" s="3468"/>
      <c r="H627" s="3468"/>
      <c r="I627" s="3468"/>
      <c r="J627" s="3468"/>
      <c r="K627" s="3468"/>
      <c r="L627" s="3468"/>
      <c r="M627" s="3468"/>
      <c r="N627" s="3469"/>
      <c r="O627" s="3470"/>
      <c r="P627" s="3471"/>
      <c r="Q627" s="3402"/>
      <c r="R627" s="3402"/>
      <c r="DE627" s="823"/>
    </row>
    <row r="628" spans="1:109" s="771" customFormat="1" ht="12" customHeight="1" x14ac:dyDescent="0.15">
      <c r="A628" s="3433"/>
      <c r="B628" s="1725"/>
      <c r="C628" s="3406"/>
      <c r="D628" s="3406"/>
      <c r="E628" s="3406"/>
      <c r="F628" s="1726"/>
      <c r="G628" s="3468"/>
      <c r="H628" s="3468"/>
      <c r="I628" s="3468"/>
      <c r="J628" s="3468"/>
      <c r="K628" s="3468"/>
      <c r="L628" s="3468"/>
      <c r="M628" s="3468"/>
      <c r="N628" s="3469"/>
      <c r="O628" s="3470"/>
      <c r="P628" s="3471"/>
      <c r="Q628" s="3402"/>
      <c r="R628" s="3402"/>
      <c r="DE628" s="823"/>
    </row>
    <row r="629" spans="1:109" s="771" customFormat="1" ht="12" customHeight="1" x14ac:dyDescent="0.15">
      <c r="A629" s="3433"/>
      <c r="B629" s="1725"/>
      <c r="C629" s="3406"/>
      <c r="D629" s="3406"/>
      <c r="E629" s="3406"/>
      <c r="F629" s="1726"/>
      <c r="G629" s="3468"/>
      <c r="H629" s="3468"/>
      <c r="I629" s="3468"/>
      <c r="J629" s="3468"/>
      <c r="K629" s="3468"/>
      <c r="L629" s="3468"/>
      <c r="M629" s="3468"/>
      <c r="N629" s="3469"/>
      <c r="O629" s="3470"/>
      <c r="P629" s="3471"/>
      <c r="Q629" s="3402"/>
      <c r="R629" s="3402"/>
      <c r="DE629" s="823"/>
    </row>
    <row r="630" spans="1:109" s="771" customFormat="1" ht="12" customHeight="1" x14ac:dyDescent="0.15">
      <c r="A630" s="3433"/>
      <c r="B630" s="1725"/>
      <c r="C630" s="3406"/>
      <c r="D630" s="3406"/>
      <c r="E630" s="3406"/>
      <c r="F630" s="1726"/>
      <c r="G630" s="3468"/>
      <c r="H630" s="3468"/>
      <c r="I630" s="3468"/>
      <c r="J630" s="3468"/>
      <c r="K630" s="3468"/>
      <c r="L630" s="3468"/>
      <c r="M630" s="3468"/>
      <c r="N630" s="3469"/>
      <c r="O630" s="3470"/>
      <c r="P630" s="3471"/>
      <c r="Q630" s="3402"/>
      <c r="R630" s="3402"/>
      <c r="DE630" s="823"/>
    </row>
    <row r="631" spans="1:109" s="771" customFormat="1" ht="12" customHeight="1" x14ac:dyDescent="0.15">
      <c r="A631" s="3433"/>
      <c r="B631" s="1725"/>
      <c r="C631" s="3406"/>
      <c r="D631" s="3406"/>
      <c r="E631" s="3406"/>
      <c r="F631" s="1726"/>
      <c r="G631" s="3468"/>
      <c r="H631" s="3468"/>
      <c r="I631" s="3468"/>
      <c r="J631" s="3468"/>
      <c r="K631" s="3468"/>
      <c r="L631" s="3468"/>
      <c r="M631" s="3468"/>
      <c r="N631" s="3469"/>
      <c r="O631" s="3470"/>
      <c r="P631" s="3471"/>
      <c r="Q631" s="3402"/>
      <c r="R631" s="3402"/>
      <c r="DE631" s="823"/>
    </row>
    <row r="632" spans="1:109" s="771" customFormat="1" ht="12" customHeight="1" x14ac:dyDescent="0.15">
      <c r="A632" s="3433"/>
      <c r="B632" s="1725"/>
      <c r="C632" s="3406"/>
      <c r="D632" s="3406"/>
      <c r="E632" s="3406"/>
      <c r="F632" s="1726"/>
      <c r="G632" s="3468"/>
      <c r="H632" s="3468"/>
      <c r="I632" s="3468"/>
      <c r="J632" s="3468"/>
      <c r="K632" s="3468"/>
      <c r="L632" s="3468"/>
      <c r="M632" s="3468"/>
      <c r="N632" s="3469"/>
      <c r="O632" s="3470"/>
      <c r="P632" s="3471"/>
      <c r="Q632" s="3402"/>
      <c r="R632" s="3402"/>
      <c r="DE632" s="823"/>
    </row>
    <row r="633" spans="1:109" s="771" customFormat="1" ht="12" customHeight="1" x14ac:dyDescent="0.15">
      <c r="A633" s="3433"/>
      <c r="B633" s="1725"/>
      <c r="C633" s="3406"/>
      <c r="D633" s="3406"/>
      <c r="E633" s="3406"/>
      <c r="F633" s="1726"/>
      <c r="G633" s="3468"/>
      <c r="H633" s="3468"/>
      <c r="I633" s="3468"/>
      <c r="J633" s="3468"/>
      <c r="K633" s="3468"/>
      <c r="L633" s="3468"/>
      <c r="M633" s="3468"/>
      <c r="N633" s="3469"/>
      <c r="O633" s="3470"/>
      <c r="P633" s="3471"/>
      <c r="Q633" s="3402"/>
      <c r="R633" s="3402"/>
      <c r="DE633" s="823"/>
    </row>
    <row r="634" spans="1:109" s="771" customFormat="1" ht="12" customHeight="1" x14ac:dyDescent="0.15">
      <c r="A634" s="3433"/>
      <c r="B634" s="1725"/>
      <c r="C634" s="3406"/>
      <c r="D634" s="3406"/>
      <c r="E634" s="3406"/>
      <c r="F634" s="1726"/>
      <c r="G634" s="3468"/>
      <c r="H634" s="3468"/>
      <c r="I634" s="3468"/>
      <c r="J634" s="3468"/>
      <c r="K634" s="3468"/>
      <c r="L634" s="3468"/>
      <c r="M634" s="3468"/>
      <c r="N634" s="3469"/>
      <c r="O634" s="3470"/>
      <c r="P634" s="3471"/>
      <c r="Q634" s="3402"/>
      <c r="R634" s="3402"/>
      <c r="DE634" s="823"/>
    </row>
    <row r="635" spans="1:109" s="771" customFormat="1" ht="12" customHeight="1" x14ac:dyDescent="0.15">
      <c r="A635" s="3433"/>
      <c r="B635" s="1725"/>
      <c r="C635" s="3406"/>
      <c r="D635" s="3406"/>
      <c r="E635" s="3406"/>
      <c r="F635" s="1726"/>
      <c r="G635" s="3468"/>
      <c r="H635" s="3468"/>
      <c r="I635" s="3468"/>
      <c r="J635" s="3468"/>
      <c r="K635" s="3468"/>
      <c r="L635" s="3468"/>
      <c r="M635" s="3468"/>
      <c r="N635" s="3469"/>
      <c r="O635" s="3470"/>
      <c r="P635" s="3471"/>
      <c r="Q635" s="3402"/>
      <c r="R635" s="3402"/>
      <c r="DE635" s="823"/>
    </row>
    <row r="636" spans="1:109" s="771" customFormat="1" ht="12" customHeight="1" x14ac:dyDescent="0.15">
      <c r="A636" s="3433"/>
      <c r="B636" s="1725"/>
      <c r="C636" s="3406"/>
      <c r="D636" s="3406"/>
      <c r="E636" s="3406"/>
      <c r="F636" s="1726"/>
      <c r="G636" s="3468"/>
      <c r="H636" s="3468"/>
      <c r="I636" s="3468"/>
      <c r="J636" s="3468"/>
      <c r="K636" s="3468"/>
      <c r="L636" s="3468"/>
      <c r="M636" s="3468"/>
      <c r="N636" s="3469"/>
      <c r="O636" s="3470"/>
      <c r="P636" s="3471"/>
      <c r="Q636" s="3402"/>
      <c r="R636" s="3402"/>
      <c r="DE636" s="823"/>
    </row>
    <row r="637" spans="1:109" s="771" customFormat="1" ht="12" customHeight="1" x14ac:dyDescent="0.15">
      <c r="A637" s="3433"/>
      <c r="B637" s="1725"/>
      <c r="C637" s="3406"/>
      <c r="D637" s="3406"/>
      <c r="E637" s="3406"/>
      <c r="F637" s="1726"/>
      <c r="G637" s="3468"/>
      <c r="H637" s="3468"/>
      <c r="I637" s="3468"/>
      <c r="J637" s="3468"/>
      <c r="K637" s="3468"/>
      <c r="L637" s="3468"/>
      <c r="M637" s="3468"/>
      <c r="N637" s="3469"/>
      <c r="O637" s="3470"/>
      <c r="P637" s="3471"/>
      <c r="Q637" s="3402"/>
      <c r="R637" s="3402"/>
      <c r="DE637" s="823"/>
    </row>
    <row r="638" spans="1:109" s="771" customFormat="1" ht="12" customHeight="1" x14ac:dyDescent="0.15">
      <c r="A638" s="3433"/>
      <c r="B638" s="1725"/>
      <c r="C638" s="3406"/>
      <c r="D638" s="3406"/>
      <c r="E638" s="3406"/>
      <c r="F638" s="1726"/>
      <c r="G638" s="3468"/>
      <c r="H638" s="3468"/>
      <c r="I638" s="3468"/>
      <c r="J638" s="3468"/>
      <c r="K638" s="3468"/>
      <c r="L638" s="3468"/>
      <c r="M638" s="3468"/>
      <c r="N638" s="3469"/>
      <c r="O638" s="3470"/>
      <c r="P638" s="3471"/>
      <c r="Q638" s="3402"/>
      <c r="R638" s="3402"/>
      <c r="DE638" s="823"/>
    </row>
    <row r="639" spans="1:109" s="771" customFormat="1" ht="12" customHeight="1" x14ac:dyDescent="0.15">
      <c r="A639" s="3433"/>
      <c r="B639" s="1725"/>
      <c r="C639" s="3406"/>
      <c r="D639" s="3406"/>
      <c r="E639" s="3406"/>
      <c r="F639" s="1726"/>
      <c r="G639" s="3468"/>
      <c r="H639" s="3468"/>
      <c r="I639" s="3468"/>
      <c r="J639" s="3468"/>
      <c r="K639" s="3468"/>
      <c r="L639" s="3468"/>
      <c r="M639" s="3468"/>
      <c r="N639" s="3469"/>
      <c r="O639" s="3470"/>
      <c r="P639" s="3471"/>
      <c r="Q639" s="3402"/>
      <c r="R639" s="3402"/>
      <c r="DE639" s="823"/>
    </row>
    <row r="640" spans="1:109" s="771" customFormat="1" ht="12" customHeight="1" x14ac:dyDescent="0.15">
      <c r="A640" s="3433"/>
      <c r="B640" s="1725"/>
      <c r="C640" s="3406"/>
      <c r="D640" s="3406"/>
      <c r="E640" s="3406"/>
      <c r="F640" s="1726"/>
      <c r="G640" s="3468"/>
      <c r="H640" s="3468"/>
      <c r="I640" s="3468"/>
      <c r="J640" s="3468"/>
      <c r="K640" s="3468"/>
      <c r="L640" s="3468"/>
      <c r="M640" s="3468"/>
      <c r="N640" s="3469"/>
      <c r="O640" s="3470"/>
      <c r="P640" s="3471"/>
      <c r="Q640" s="3402"/>
      <c r="R640" s="3402"/>
      <c r="DE640" s="823"/>
    </row>
    <row r="641" spans="1:109" s="771" customFormat="1" ht="12" customHeight="1" x14ac:dyDescent="0.15">
      <c r="A641" s="3433"/>
      <c r="B641" s="1725"/>
      <c r="C641" s="3406"/>
      <c r="D641" s="3406"/>
      <c r="E641" s="3406"/>
      <c r="F641" s="1726"/>
      <c r="G641" s="3468"/>
      <c r="H641" s="3468"/>
      <c r="I641" s="3468"/>
      <c r="J641" s="3468"/>
      <c r="K641" s="3468"/>
      <c r="L641" s="3468"/>
      <c r="M641" s="3468"/>
      <c r="N641" s="3469"/>
      <c r="O641" s="3470"/>
      <c r="P641" s="3471"/>
      <c r="Q641" s="3402"/>
      <c r="R641" s="3402"/>
      <c r="DE641" s="823"/>
    </row>
    <row r="642" spans="1:109" s="771" customFormat="1" ht="12" customHeight="1" x14ac:dyDescent="0.15">
      <c r="A642" s="3433"/>
      <c r="B642" s="1725"/>
      <c r="C642" s="3406"/>
      <c r="D642" s="3406"/>
      <c r="E642" s="3406"/>
      <c r="F642" s="1726"/>
      <c r="G642" s="3468"/>
      <c r="H642" s="3468"/>
      <c r="I642" s="3468"/>
      <c r="J642" s="3468"/>
      <c r="K642" s="3468"/>
      <c r="L642" s="3468"/>
      <c r="M642" s="3468"/>
      <c r="N642" s="3469"/>
      <c r="O642" s="3470"/>
      <c r="P642" s="3471"/>
      <c r="Q642" s="3402"/>
      <c r="R642" s="3402"/>
      <c r="DE642" s="823"/>
    </row>
    <row r="643" spans="1:109" s="771" customFormat="1" ht="12" customHeight="1" x14ac:dyDescent="0.15">
      <c r="A643" s="3433"/>
      <c r="B643" s="1725"/>
      <c r="C643" s="3406"/>
      <c r="D643" s="3406"/>
      <c r="E643" s="3406"/>
      <c r="F643" s="1726"/>
      <c r="G643" s="3468"/>
      <c r="H643" s="3468"/>
      <c r="I643" s="3468"/>
      <c r="J643" s="3468"/>
      <c r="K643" s="3468"/>
      <c r="L643" s="3468"/>
      <c r="M643" s="3468"/>
      <c r="N643" s="3469"/>
      <c r="O643" s="3470"/>
      <c r="P643" s="3471"/>
      <c r="Q643" s="3402"/>
      <c r="R643" s="3402"/>
      <c r="DE643" s="823"/>
    </row>
    <row r="644" spans="1:109" s="771" customFormat="1" ht="12" customHeight="1" x14ac:dyDescent="0.15">
      <c r="A644" s="3433"/>
      <c r="B644" s="1725"/>
      <c r="C644" s="3406"/>
      <c r="D644" s="3406"/>
      <c r="E644" s="3406"/>
      <c r="F644" s="1726"/>
      <c r="G644" s="3468"/>
      <c r="H644" s="3468"/>
      <c r="I644" s="3468"/>
      <c r="J644" s="3468"/>
      <c r="K644" s="3468"/>
      <c r="L644" s="3468"/>
      <c r="M644" s="3468"/>
      <c r="N644" s="3469"/>
      <c r="O644" s="3470"/>
      <c r="P644" s="3471"/>
      <c r="Q644" s="3402"/>
      <c r="R644" s="3402"/>
      <c r="DE644" s="823"/>
    </row>
    <row r="645" spans="1:109" s="771" customFormat="1" ht="12" customHeight="1" x14ac:dyDescent="0.15">
      <c r="A645" s="3433"/>
      <c r="B645" s="1725"/>
      <c r="C645" s="3406"/>
      <c r="D645" s="3406"/>
      <c r="E645" s="3406"/>
      <c r="F645" s="1726"/>
      <c r="G645" s="3468"/>
      <c r="H645" s="3468"/>
      <c r="I645" s="3468"/>
      <c r="J645" s="3468"/>
      <c r="K645" s="3468"/>
      <c r="L645" s="3468"/>
      <c r="M645" s="3468"/>
      <c r="N645" s="3469"/>
      <c r="O645" s="3470"/>
      <c r="P645" s="3471"/>
      <c r="Q645" s="3402"/>
      <c r="R645" s="3402"/>
      <c r="DE645" s="823"/>
    </row>
    <row r="646" spans="1:109" s="771" customFormat="1" ht="12" customHeight="1" x14ac:dyDescent="0.15">
      <c r="A646" s="3433"/>
      <c r="B646" s="1725"/>
      <c r="C646" s="3406"/>
      <c r="D646" s="3406"/>
      <c r="E646" s="3406"/>
      <c r="F646" s="1726"/>
      <c r="G646" s="3468"/>
      <c r="H646" s="3468"/>
      <c r="I646" s="3468"/>
      <c r="J646" s="3468"/>
      <c r="K646" s="3468"/>
      <c r="L646" s="3468"/>
      <c r="M646" s="3468"/>
      <c r="N646" s="3469"/>
      <c r="O646" s="3470"/>
      <c r="P646" s="3471"/>
      <c r="Q646" s="3402"/>
      <c r="R646" s="3402"/>
      <c r="DE646" s="823"/>
    </row>
    <row r="647" spans="1:109" s="771" customFormat="1" ht="12" customHeight="1" x14ac:dyDescent="0.15">
      <c r="A647" s="3433"/>
      <c r="B647" s="1725"/>
      <c r="C647" s="3406"/>
      <c r="D647" s="3406"/>
      <c r="E647" s="3406"/>
      <c r="F647" s="1726"/>
      <c r="G647" s="3468"/>
      <c r="H647" s="3468"/>
      <c r="I647" s="3468"/>
      <c r="J647" s="3468"/>
      <c r="K647" s="3468"/>
      <c r="L647" s="3468"/>
      <c r="M647" s="3468"/>
      <c r="N647" s="3469"/>
      <c r="O647" s="3470"/>
      <c r="P647" s="3471"/>
      <c r="Q647" s="3402"/>
      <c r="R647" s="3402"/>
      <c r="DE647" s="823"/>
    </row>
    <row r="648" spans="1:109" s="771" customFormat="1" ht="12" customHeight="1" x14ac:dyDescent="0.15">
      <c r="A648" s="3433"/>
      <c r="B648" s="1725"/>
      <c r="C648" s="3406"/>
      <c r="D648" s="3406"/>
      <c r="E648" s="3406"/>
      <c r="F648" s="1726"/>
      <c r="G648" s="3468"/>
      <c r="H648" s="3468"/>
      <c r="I648" s="3468"/>
      <c r="J648" s="3468"/>
      <c r="K648" s="3468"/>
      <c r="L648" s="3468"/>
      <c r="M648" s="3468"/>
      <c r="N648" s="3469"/>
      <c r="O648" s="3470"/>
      <c r="P648" s="3471"/>
      <c r="Q648" s="3402"/>
      <c r="R648" s="3402"/>
      <c r="DE648" s="823"/>
    </row>
    <row r="649" spans="1:109" s="771" customFormat="1" ht="12" customHeight="1" x14ac:dyDescent="0.15">
      <c r="A649" s="3433"/>
      <c r="B649" s="1725"/>
      <c r="C649" s="3406"/>
      <c r="D649" s="3406"/>
      <c r="E649" s="3406"/>
      <c r="F649" s="1726"/>
      <c r="G649" s="3468"/>
      <c r="H649" s="3468"/>
      <c r="I649" s="3468"/>
      <c r="J649" s="3468"/>
      <c r="K649" s="3468"/>
      <c r="L649" s="3468"/>
      <c r="M649" s="3468"/>
      <c r="N649" s="3469"/>
      <c r="O649" s="3470"/>
      <c r="P649" s="3471"/>
      <c r="Q649" s="3402"/>
      <c r="R649" s="3402"/>
      <c r="DE649" s="823"/>
    </row>
    <row r="650" spans="1:109" s="771" customFormat="1" ht="12" customHeight="1" x14ac:dyDescent="0.15">
      <c r="A650" s="3433"/>
      <c r="B650" s="1725"/>
      <c r="C650" s="3406"/>
      <c r="D650" s="3406"/>
      <c r="E650" s="3406"/>
      <c r="F650" s="1726"/>
      <c r="G650" s="3468"/>
      <c r="H650" s="3468"/>
      <c r="I650" s="3468"/>
      <c r="J650" s="3468"/>
      <c r="K650" s="3468"/>
      <c r="L650" s="3468"/>
      <c r="M650" s="3468"/>
      <c r="N650" s="3469"/>
      <c r="O650" s="3470"/>
      <c r="P650" s="3471"/>
      <c r="Q650" s="3402"/>
      <c r="R650" s="3402"/>
      <c r="DE650" s="823"/>
    </row>
    <row r="651" spans="1:109" s="771" customFormat="1" ht="12" customHeight="1" x14ac:dyDescent="0.15">
      <c r="A651" s="3433"/>
      <c r="B651" s="1735"/>
      <c r="C651" s="3483"/>
      <c r="D651" s="3483"/>
      <c r="E651" s="3483"/>
      <c r="F651" s="1734"/>
      <c r="G651" s="3479"/>
      <c r="H651" s="3479"/>
      <c r="I651" s="3479"/>
      <c r="J651" s="3479"/>
      <c r="K651" s="3479"/>
      <c r="L651" s="3479"/>
      <c r="M651" s="3479"/>
      <c r="N651" s="3480"/>
      <c r="O651" s="3481"/>
      <c r="P651" s="3482"/>
      <c r="Q651" s="3448"/>
      <c r="R651" s="3448"/>
      <c r="DE651" s="823"/>
    </row>
    <row r="652" spans="1:109" s="771" customFormat="1" ht="6" customHeight="1" x14ac:dyDescent="0.15">
      <c r="A652" s="797"/>
      <c r="B652" s="1733"/>
      <c r="C652" s="3446"/>
      <c r="D652" s="3446"/>
      <c r="E652" s="3446"/>
      <c r="F652" s="1733"/>
      <c r="G652" s="3446"/>
      <c r="H652" s="3446"/>
      <c r="I652" s="3446"/>
      <c r="J652" s="3446"/>
      <c r="K652" s="3446"/>
      <c r="L652" s="3446"/>
      <c r="M652" s="3446"/>
      <c r="N652" s="1733"/>
      <c r="O652" s="1733"/>
      <c r="P652" s="1733"/>
      <c r="Q652" s="3438"/>
      <c r="R652" s="3438"/>
      <c r="DE652" s="823"/>
    </row>
    <row r="653" spans="1:109" s="771" customFormat="1" ht="12" customHeight="1" x14ac:dyDescent="0.15">
      <c r="A653" s="3421">
        <v>3</v>
      </c>
      <c r="B653" s="3393" t="s">
        <v>1232</v>
      </c>
      <c r="C653" s="3394"/>
      <c r="D653" s="3394"/>
      <c r="E653" s="3394"/>
      <c r="F653" s="3394"/>
      <c r="G653" s="3394"/>
      <c r="H653" s="3394"/>
      <c r="I653" s="3394"/>
      <c r="J653" s="3394"/>
      <c r="K653" s="3394"/>
      <c r="L653" s="3394"/>
      <c r="M653" s="3394"/>
      <c r="N653" s="3394"/>
      <c r="O653" s="3395"/>
      <c r="P653" s="3420"/>
      <c r="Q653" s="3434" t="s">
        <v>1231</v>
      </c>
      <c r="R653" s="3435"/>
      <c r="DE653" s="823"/>
    </row>
    <row r="654" spans="1:109" s="771" customFormat="1" ht="12" customHeight="1" x14ac:dyDescent="0.15">
      <c r="A654" s="3475"/>
      <c r="B654" s="3436" t="s">
        <v>1230</v>
      </c>
      <c r="C654" s="3396"/>
      <c r="D654" s="3396"/>
      <c r="E654" s="3393" t="s">
        <v>1229</v>
      </c>
      <c r="F654" s="3417"/>
      <c r="G654" s="3393" t="s">
        <v>1228</v>
      </c>
      <c r="H654" s="3417"/>
      <c r="I654" s="3393" t="s">
        <v>579</v>
      </c>
      <c r="J654" s="3394"/>
      <c r="K654" s="3394"/>
      <c r="L654" s="3394"/>
      <c r="M654" s="3394"/>
      <c r="N654" s="3393" t="s">
        <v>578</v>
      </c>
      <c r="O654" s="3395"/>
      <c r="P654" s="3420"/>
      <c r="Q654" s="3436"/>
      <c r="R654" s="3437"/>
      <c r="DE654" s="823"/>
    </row>
    <row r="655" spans="1:109" s="771" customFormat="1" ht="12" customHeight="1" x14ac:dyDescent="0.15">
      <c r="A655" s="3422"/>
      <c r="B655" s="3386"/>
      <c r="C655" s="3416"/>
      <c r="D655" s="3416"/>
      <c r="E655" s="3439"/>
      <c r="F655" s="3440"/>
      <c r="G655" s="3439"/>
      <c r="H655" s="3440"/>
      <c r="I655" s="3439"/>
      <c r="J655" s="3461"/>
      <c r="K655" s="3461"/>
      <c r="L655" s="3461"/>
      <c r="M655" s="3461"/>
      <c r="N655" s="3462"/>
      <c r="O655" s="3463"/>
      <c r="P655" s="3464"/>
      <c r="Q655" s="3386"/>
      <c r="R655" s="3387"/>
      <c r="DE655" s="823"/>
    </row>
    <row r="656" spans="1:109" s="771" customFormat="1" ht="6" customHeight="1" x14ac:dyDescent="0.15">
      <c r="A656" s="799"/>
      <c r="B656" s="3438"/>
      <c r="C656" s="3438"/>
      <c r="D656" s="3438"/>
      <c r="E656" s="3438"/>
      <c r="F656" s="3438"/>
      <c r="G656" s="3441"/>
      <c r="H656" s="3441"/>
      <c r="I656" s="799"/>
      <c r="J656" s="799"/>
      <c r="K656" s="799"/>
      <c r="L656" s="799"/>
      <c r="M656" s="799"/>
      <c r="N656" s="799"/>
      <c r="O656" s="799"/>
      <c r="P656" s="799"/>
      <c r="Q656" s="799"/>
      <c r="R656" s="799"/>
      <c r="DE656" s="823"/>
    </row>
    <row r="657" spans="1:109" s="771" customFormat="1" ht="21" customHeight="1" x14ac:dyDescent="0.15">
      <c r="A657" s="3421">
        <v>4</v>
      </c>
      <c r="B657" s="3442" t="s">
        <v>1227</v>
      </c>
      <c r="C657" s="3424"/>
      <c r="D657" s="3425"/>
      <c r="E657" s="3443" t="s">
        <v>1226</v>
      </c>
      <c r="F657" s="3444"/>
      <c r="G657" s="3445"/>
      <c r="H657" s="3445"/>
      <c r="I657" s="793"/>
      <c r="J657" s="1729">
        <v>5</v>
      </c>
      <c r="K657" s="3449" t="s">
        <v>1764</v>
      </c>
      <c r="L657" s="3450"/>
      <c r="M657" s="3450"/>
      <c r="N657" s="3450"/>
      <c r="O657" s="3450"/>
      <c r="P657" s="3450"/>
      <c r="Q657" s="3450"/>
      <c r="R657" s="3451"/>
      <c r="DE657" s="823"/>
    </row>
    <row r="658" spans="1:109" s="771" customFormat="1" ht="12" customHeight="1" x14ac:dyDescent="0.15">
      <c r="A658" s="3422"/>
      <c r="B658" s="3386"/>
      <c r="C658" s="3416"/>
      <c r="D658" s="3387"/>
      <c r="E658" s="3386"/>
      <c r="F658" s="3387"/>
      <c r="G658" s="3445"/>
      <c r="H658" s="3445"/>
      <c r="I658" s="793"/>
      <c r="J658" s="3476"/>
      <c r="K658" s="3452"/>
      <c r="L658" s="3453"/>
      <c r="M658" s="3453"/>
      <c r="N658" s="3453"/>
      <c r="O658" s="3453"/>
      <c r="P658" s="3453"/>
      <c r="Q658" s="3453"/>
      <c r="R658" s="3454"/>
      <c r="DE658" s="823"/>
    </row>
    <row r="659" spans="1:109" s="771" customFormat="1" ht="12" customHeight="1" x14ac:dyDescent="0.15">
      <c r="A659" s="1736"/>
      <c r="B659" s="1732"/>
      <c r="C659" s="1732"/>
      <c r="D659" s="1732"/>
      <c r="E659" s="1732"/>
      <c r="F659" s="1732"/>
      <c r="G659" s="3445"/>
      <c r="H659" s="3445"/>
      <c r="I659" s="1736"/>
      <c r="J659" s="3477"/>
      <c r="K659" s="3455"/>
      <c r="L659" s="3456"/>
      <c r="M659" s="3456"/>
      <c r="N659" s="3456"/>
      <c r="O659" s="3456"/>
      <c r="P659" s="3456"/>
      <c r="Q659" s="3456"/>
      <c r="R659" s="3457"/>
      <c r="S659" s="225"/>
      <c r="T659" s="755"/>
      <c r="DE659" s="823"/>
    </row>
    <row r="660" spans="1:109" s="771" customFormat="1" ht="12" customHeight="1" x14ac:dyDescent="0.15">
      <c r="A660" s="1736"/>
      <c r="B660" s="788"/>
      <c r="C660" s="788"/>
      <c r="D660" s="788"/>
      <c r="E660" s="788"/>
      <c r="F660" s="788"/>
      <c r="G660" s="788"/>
      <c r="H660" s="788"/>
      <c r="I660" s="1736"/>
      <c r="J660" s="3477"/>
      <c r="K660" s="3455"/>
      <c r="L660" s="3456"/>
      <c r="M660" s="3456"/>
      <c r="N660" s="3456"/>
      <c r="O660" s="3456"/>
      <c r="P660" s="3456"/>
      <c r="Q660" s="3456"/>
      <c r="R660" s="3457"/>
      <c r="DE660" s="823"/>
    </row>
    <row r="661" spans="1:109" s="771" customFormat="1" ht="12" customHeight="1" x14ac:dyDescent="0.15">
      <c r="A661" s="1736"/>
      <c r="B661" s="3465" t="s">
        <v>1225</v>
      </c>
      <c r="C661" s="3465"/>
      <c r="D661" s="3465"/>
      <c r="E661" s="3465"/>
      <c r="F661" s="3465"/>
      <c r="G661" s="3465"/>
      <c r="H661" s="3465"/>
      <c r="I661" s="1736"/>
      <c r="J661" s="3477"/>
      <c r="K661" s="3455"/>
      <c r="L661" s="3456"/>
      <c r="M661" s="3456"/>
      <c r="N661" s="3456"/>
      <c r="O661" s="3456"/>
      <c r="P661" s="3456"/>
      <c r="Q661" s="3456"/>
      <c r="R661" s="3457"/>
      <c r="DE661" s="823"/>
    </row>
    <row r="662" spans="1:109" s="771" customFormat="1" ht="12" customHeight="1" x14ac:dyDescent="0.15">
      <c r="A662" s="1736"/>
      <c r="B662" s="3465" t="s">
        <v>1224</v>
      </c>
      <c r="C662" s="3465"/>
      <c r="D662" s="3465"/>
      <c r="E662" s="3465"/>
      <c r="F662" s="3465"/>
      <c r="G662" s="3465"/>
      <c r="H662" s="3465"/>
      <c r="I662" s="789"/>
      <c r="J662" s="3477"/>
      <c r="K662" s="3455"/>
      <c r="L662" s="3456"/>
      <c r="M662" s="3456"/>
      <c r="N662" s="3456"/>
      <c r="O662" s="3456"/>
      <c r="P662" s="3456"/>
      <c r="Q662" s="3456"/>
      <c r="R662" s="3457"/>
      <c r="DE662" s="823"/>
    </row>
    <row r="663" spans="1:109" s="771" customFormat="1" ht="12" customHeight="1" x14ac:dyDescent="0.15">
      <c r="A663" s="790" t="s">
        <v>1223</v>
      </c>
      <c r="B663" s="3466" t="s">
        <v>577</v>
      </c>
      <c r="C663" s="3466"/>
      <c r="D663" s="3466"/>
      <c r="E663" s="3466"/>
      <c r="F663" s="3466"/>
      <c r="G663" s="3466"/>
      <c r="H663" s="3466"/>
      <c r="I663" s="1736"/>
      <c r="J663" s="3477"/>
      <c r="K663" s="3455"/>
      <c r="L663" s="3456"/>
      <c r="M663" s="3456"/>
      <c r="N663" s="3456"/>
      <c r="O663" s="3456"/>
      <c r="P663" s="3456"/>
      <c r="Q663" s="3456"/>
      <c r="R663" s="3457"/>
      <c r="DE663" s="823"/>
    </row>
    <row r="664" spans="1:109" s="771" customFormat="1" ht="12" customHeight="1" x14ac:dyDescent="0.15">
      <c r="A664" s="790"/>
      <c r="B664" s="3467" t="s">
        <v>1222</v>
      </c>
      <c r="C664" s="3467"/>
      <c r="D664" s="3467"/>
      <c r="E664" s="3467"/>
      <c r="F664" s="3467"/>
      <c r="G664" s="3467"/>
      <c r="H664" s="3467"/>
      <c r="I664" s="1736"/>
      <c r="J664" s="3477"/>
      <c r="K664" s="3455"/>
      <c r="L664" s="3456"/>
      <c r="M664" s="3456"/>
      <c r="N664" s="3456"/>
      <c r="O664" s="3456"/>
      <c r="P664" s="3456"/>
      <c r="Q664" s="3456"/>
      <c r="R664" s="3457"/>
      <c r="DE664" s="823"/>
    </row>
    <row r="665" spans="1:109" s="771" customFormat="1" ht="12" customHeight="1" x14ac:dyDescent="0.15">
      <c r="A665" s="790"/>
      <c r="B665" s="3467"/>
      <c r="C665" s="3467"/>
      <c r="D665" s="3467"/>
      <c r="E665" s="3467"/>
      <c r="F665" s="3467"/>
      <c r="G665" s="3467"/>
      <c r="H665" s="3467"/>
      <c r="I665" s="1736"/>
      <c r="J665" s="3477"/>
      <c r="K665" s="3455"/>
      <c r="L665" s="3456"/>
      <c r="M665" s="3456"/>
      <c r="N665" s="3456"/>
      <c r="O665" s="3456"/>
      <c r="P665" s="3456"/>
      <c r="Q665" s="3456"/>
      <c r="R665" s="3457"/>
      <c r="DE665" s="823"/>
    </row>
    <row r="666" spans="1:109" s="771" customFormat="1" ht="12" customHeight="1" x14ac:dyDescent="0.15">
      <c r="A666" s="790"/>
      <c r="B666" s="3465"/>
      <c r="C666" s="3465"/>
      <c r="D666" s="3465"/>
      <c r="E666" s="3465"/>
      <c r="F666" s="3465"/>
      <c r="G666" s="3465"/>
      <c r="H666" s="3465"/>
      <c r="I666" s="1736"/>
      <c r="J666" s="3477"/>
      <c r="K666" s="3455"/>
      <c r="L666" s="3456"/>
      <c r="M666" s="3456"/>
      <c r="N666" s="3456"/>
      <c r="O666" s="3456"/>
      <c r="P666" s="3456"/>
      <c r="Q666" s="3456"/>
      <c r="R666" s="3457"/>
      <c r="DE666" s="823"/>
    </row>
    <row r="667" spans="1:109" s="771" customFormat="1" ht="12" customHeight="1" x14ac:dyDescent="0.15">
      <c r="A667" s="790"/>
      <c r="B667" s="3465" t="s">
        <v>652</v>
      </c>
      <c r="C667" s="3465"/>
      <c r="D667" s="3465"/>
      <c r="E667" s="3465"/>
      <c r="F667" s="3465"/>
      <c r="G667" s="3465"/>
      <c r="H667" s="3465"/>
      <c r="I667" s="1736"/>
      <c r="J667" s="3477"/>
      <c r="K667" s="3455"/>
      <c r="L667" s="3456"/>
      <c r="M667" s="3456"/>
      <c r="N667" s="3456"/>
      <c r="O667" s="3456"/>
      <c r="P667" s="3456"/>
      <c r="Q667" s="3456"/>
      <c r="R667" s="3457"/>
      <c r="U667" s="224"/>
      <c r="V667" s="224"/>
      <c r="W667" s="224"/>
      <c r="X667" s="224"/>
      <c r="Y667" s="224"/>
      <c r="Z667" s="224"/>
      <c r="AA667" s="224"/>
      <c r="AB667" s="224"/>
      <c r="AC667" s="224"/>
      <c r="AD667" s="224"/>
      <c r="AE667" s="224"/>
      <c r="DE667" s="823"/>
    </row>
    <row r="668" spans="1:109" s="771" customFormat="1" ht="12" customHeight="1" x14ac:dyDescent="0.15">
      <c r="A668" s="790"/>
      <c r="B668" s="3465"/>
      <c r="C668" s="3465"/>
      <c r="D668" s="3465"/>
      <c r="E668" s="3465"/>
      <c r="F668" s="3465"/>
      <c r="G668" s="3465"/>
      <c r="H668" s="3465"/>
      <c r="I668" s="1736"/>
      <c r="J668" s="3478"/>
      <c r="K668" s="3458"/>
      <c r="L668" s="3459"/>
      <c r="M668" s="3459"/>
      <c r="N668" s="3459"/>
      <c r="O668" s="3459"/>
      <c r="P668" s="3459"/>
      <c r="Q668" s="3459"/>
      <c r="R668" s="3460"/>
      <c r="DE668" s="823"/>
    </row>
    <row r="669" spans="1:109" s="772" customFormat="1" ht="13.5" x14ac:dyDescent="0.15">
      <c r="A669" s="3473" t="s">
        <v>1239</v>
      </c>
      <c r="B669" s="3474"/>
      <c r="C669" s="3474"/>
      <c r="D669" s="3474"/>
      <c r="E669" s="3474"/>
      <c r="F669" s="3474"/>
      <c r="G669" s="3474"/>
      <c r="H669" s="3474"/>
      <c r="I669" s="3474"/>
      <c r="J669" s="3474"/>
      <c r="K669" s="3474"/>
      <c r="L669" s="3474"/>
      <c r="M669" s="3474"/>
      <c r="N669" s="3474"/>
      <c r="O669" s="3474"/>
      <c r="P669" s="3474"/>
      <c r="Q669" s="3474"/>
      <c r="R669" s="3474"/>
      <c r="DE669" s="822"/>
    </row>
    <row r="670" spans="1:109" s="771" customFormat="1" ht="12" customHeight="1" x14ac:dyDescent="0.15">
      <c r="A670" s="3393" t="s">
        <v>576</v>
      </c>
      <c r="B670" s="3417"/>
      <c r="C670" s="3418"/>
      <c r="D670" s="3419"/>
      <c r="E670" s="3393" t="s">
        <v>575</v>
      </c>
      <c r="F670" s="3417"/>
      <c r="G670" s="3386"/>
      <c r="H670" s="3416"/>
      <c r="I670" s="3416"/>
      <c r="J670" s="3387"/>
      <c r="K670" s="3393" t="s">
        <v>1214</v>
      </c>
      <c r="L670" s="3395"/>
      <c r="M670" s="3420"/>
      <c r="N670" s="3386"/>
      <c r="O670" s="3416"/>
      <c r="P670" s="3416"/>
      <c r="Q670" s="3416"/>
      <c r="R670" s="3387"/>
      <c r="DE670" s="823"/>
    </row>
    <row r="671" spans="1:109" s="771" customFormat="1" ht="12" customHeight="1" x14ac:dyDescent="0.15">
      <c r="A671" s="3421">
        <v>1</v>
      </c>
      <c r="B671" s="3423" t="s">
        <v>1238</v>
      </c>
      <c r="C671" s="3424"/>
      <c r="D671" s="3424"/>
      <c r="E671" s="3424"/>
      <c r="F671" s="3425"/>
      <c r="G671" s="3393" t="s">
        <v>1237</v>
      </c>
      <c r="H671" s="3417"/>
      <c r="I671" s="3393" t="s">
        <v>1236</v>
      </c>
      <c r="J671" s="3394"/>
      <c r="K671" s="3394"/>
      <c r="L671" s="3394"/>
      <c r="M671" s="3394"/>
      <c r="N671" s="3394"/>
      <c r="O671" s="3394"/>
      <c r="P671" s="3394"/>
      <c r="Q671" s="3394"/>
      <c r="R671" s="3417"/>
      <c r="DE671" s="823"/>
    </row>
    <row r="672" spans="1:109" s="771" customFormat="1" ht="12" customHeight="1" x14ac:dyDescent="0.15">
      <c r="A672" s="3422"/>
      <c r="B672" s="3426"/>
      <c r="C672" s="3427"/>
      <c r="D672" s="3427"/>
      <c r="E672" s="3427"/>
      <c r="F672" s="3428"/>
      <c r="G672" s="3426"/>
      <c r="H672" s="3428"/>
      <c r="I672" s="3431"/>
      <c r="J672" s="3430"/>
      <c r="K672" s="3430"/>
      <c r="L672" s="3430"/>
      <c r="M672" s="1704" t="s">
        <v>1761</v>
      </c>
      <c r="N672" s="3429"/>
      <c r="O672" s="3430"/>
      <c r="P672" s="1705" t="s">
        <v>1762</v>
      </c>
      <c r="Q672" s="1730"/>
      <c r="R672" s="1738" t="s">
        <v>1763</v>
      </c>
      <c r="S672" s="758" t="str">
        <f>IF(AND(Q672&lt;&gt;"",Q672&lt;120),"排煙機の規定風量は120㎥以上必要です。","")</f>
        <v/>
      </c>
      <c r="T672" s="770"/>
      <c r="DE672" s="823"/>
    </row>
    <row r="673" spans="1:111" s="771" customFormat="1" ht="6" customHeight="1" x14ac:dyDescent="0.15">
      <c r="A673" s="794"/>
      <c r="B673" s="794"/>
      <c r="C673" s="794"/>
      <c r="D673" s="794"/>
      <c r="E673" s="794"/>
      <c r="F673" s="794"/>
      <c r="G673" s="794"/>
      <c r="H673" s="794"/>
      <c r="I673" s="794"/>
      <c r="J673" s="794"/>
      <c r="K673" s="1737"/>
      <c r="L673" s="1737"/>
      <c r="M673" s="1737"/>
      <c r="N673" s="794"/>
      <c r="O673" s="796"/>
      <c r="P673" s="796"/>
      <c r="Q673" s="1737"/>
      <c r="R673" s="1737"/>
      <c r="DE673" s="823"/>
    </row>
    <row r="674" spans="1:111" s="771" customFormat="1" ht="12" customHeight="1" x14ac:dyDescent="0.15">
      <c r="A674" s="3432">
        <v>2</v>
      </c>
      <c r="B674" s="3393" t="s">
        <v>6279</v>
      </c>
      <c r="C674" s="3394"/>
      <c r="D674" s="3394"/>
      <c r="E674" s="3394"/>
      <c r="F674" s="3394"/>
      <c r="G674" s="3394"/>
      <c r="H674" s="3394"/>
      <c r="I674" s="3394"/>
      <c r="J674" s="3394"/>
      <c r="K674" s="3394"/>
      <c r="L674" s="3394"/>
      <c r="M674" s="3394"/>
      <c r="N674" s="3394"/>
      <c r="O674" s="3395"/>
      <c r="P674" s="1728"/>
      <c r="Q674" s="3434" t="s">
        <v>1231</v>
      </c>
      <c r="R674" s="3435"/>
      <c r="DE674" s="823"/>
    </row>
    <row r="675" spans="1:111" s="771" customFormat="1" ht="12" customHeight="1" x14ac:dyDescent="0.15">
      <c r="A675" s="3433"/>
      <c r="B675" s="1731" t="s">
        <v>54</v>
      </c>
      <c r="C675" s="3393" t="s">
        <v>1234</v>
      </c>
      <c r="D675" s="3394"/>
      <c r="E675" s="3394"/>
      <c r="F675" s="1724" t="s">
        <v>1233</v>
      </c>
      <c r="G675" s="3393" t="s">
        <v>1228</v>
      </c>
      <c r="H675" s="3417"/>
      <c r="I675" s="3393" t="s">
        <v>579</v>
      </c>
      <c r="J675" s="3394"/>
      <c r="K675" s="3394"/>
      <c r="L675" s="3394"/>
      <c r="M675" s="3417"/>
      <c r="N675" s="3396" t="s">
        <v>578</v>
      </c>
      <c r="O675" s="3397"/>
      <c r="P675" s="3398"/>
      <c r="Q675" s="3436"/>
      <c r="R675" s="3437"/>
      <c r="DE675" s="823"/>
      <c r="DF675" s="772" t="str">
        <f>IF(COUNTA(B676:R725)&gt;0,DG675,"")</f>
        <v/>
      </c>
      <c r="DG675" s="829">
        <v>10</v>
      </c>
    </row>
    <row r="676" spans="1:111" s="771" customFormat="1" ht="12" customHeight="1" x14ac:dyDescent="0.15">
      <c r="A676" s="3433"/>
      <c r="B676" s="1727"/>
      <c r="C676" s="3409"/>
      <c r="D676" s="3409"/>
      <c r="E676" s="3409"/>
      <c r="F676" s="1141"/>
      <c r="G676" s="3472"/>
      <c r="H676" s="3472"/>
      <c r="I676" s="3472"/>
      <c r="J676" s="3472"/>
      <c r="K676" s="3472"/>
      <c r="L676" s="3472"/>
      <c r="M676" s="3472"/>
      <c r="N676" s="3484"/>
      <c r="O676" s="3485"/>
      <c r="P676" s="3486"/>
      <c r="Q676" s="3414"/>
      <c r="R676" s="3415"/>
      <c r="S676" s="1740" t="s">
        <v>6302</v>
      </c>
      <c r="DE676" s="823"/>
    </row>
    <row r="677" spans="1:111" s="771" customFormat="1" ht="12" customHeight="1" x14ac:dyDescent="0.15">
      <c r="A677" s="3433"/>
      <c r="B677" s="1725"/>
      <c r="C677" s="3406"/>
      <c r="D677" s="3406"/>
      <c r="E677" s="3406"/>
      <c r="F677" s="1726"/>
      <c r="G677" s="3468"/>
      <c r="H677" s="3468"/>
      <c r="I677" s="3468"/>
      <c r="J677" s="3468"/>
      <c r="K677" s="3468"/>
      <c r="L677" s="3468"/>
      <c r="M677" s="3468"/>
      <c r="N677" s="3469"/>
      <c r="O677" s="3470"/>
      <c r="P677" s="3471"/>
      <c r="Q677" s="3402"/>
      <c r="R677" s="3408"/>
      <c r="S677" s="1740" t="s">
        <v>6301</v>
      </c>
      <c r="DE677" s="823"/>
    </row>
    <row r="678" spans="1:111" s="771" customFormat="1" ht="12" customHeight="1" x14ac:dyDescent="0.15">
      <c r="A678" s="3433"/>
      <c r="B678" s="1725"/>
      <c r="C678" s="3406"/>
      <c r="D678" s="3406"/>
      <c r="E678" s="3406"/>
      <c r="F678" s="1726"/>
      <c r="G678" s="3468"/>
      <c r="H678" s="3468"/>
      <c r="I678" s="3468"/>
      <c r="J678" s="3468"/>
      <c r="K678" s="3468"/>
      <c r="L678" s="3468"/>
      <c r="M678" s="3468"/>
      <c r="N678" s="3469"/>
      <c r="O678" s="3470"/>
      <c r="P678" s="3471"/>
      <c r="Q678" s="3402"/>
      <c r="R678" s="3408"/>
      <c r="S678" s="1739"/>
      <c r="DE678" s="823"/>
    </row>
    <row r="679" spans="1:111" s="771" customFormat="1" ht="12" customHeight="1" x14ac:dyDescent="0.15">
      <c r="A679" s="3433"/>
      <c r="B679" s="1725"/>
      <c r="C679" s="3406"/>
      <c r="D679" s="3406"/>
      <c r="E679" s="3406"/>
      <c r="F679" s="1726"/>
      <c r="G679" s="3468"/>
      <c r="H679" s="3468"/>
      <c r="I679" s="3468"/>
      <c r="J679" s="3468"/>
      <c r="K679" s="3468"/>
      <c r="L679" s="3468"/>
      <c r="M679" s="3468"/>
      <c r="N679" s="3469"/>
      <c r="O679" s="3470"/>
      <c r="P679" s="3471"/>
      <c r="Q679" s="3402"/>
      <c r="R679" s="3408"/>
      <c r="S679" s="1739" t="s">
        <v>6285</v>
      </c>
      <c r="DE679" s="823"/>
    </row>
    <row r="680" spans="1:111" s="771" customFormat="1" ht="12" customHeight="1" x14ac:dyDescent="0.15">
      <c r="A680" s="3433"/>
      <c r="B680" s="1725"/>
      <c r="C680" s="3406"/>
      <c r="D680" s="3406"/>
      <c r="E680" s="3406"/>
      <c r="F680" s="1726"/>
      <c r="G680" s="3468"/>
      <c r="H680" s="3468"/>
      <c r="I680" s="3468"/>
      <c r="J680" s="3468"/>
      <c r="K680" s="3468"/>
      <c r="L680" s="3468"/>
      <c r="M680" s="3468"/>
      <c r="N680" s="3469"/>
      <c r="O680" s="3470"/>
      <c r="P680" s="3471"/>
      <c r="Q680" s="3402"/>
      <c r="R680" s="3408"/>
      <c r="S680" s="1739" t="s">
        <v>6286</v>
      </c>
      <c r="DE680" s="823"/>
    </row>
    <row r="681" spans="1:111" s="771" customFormat="1" ht="12" customHeight="1" x14ac:dyDescent="0.15">
      <c r="A681" s="3433"/>
      <c r="B681" s="1725"/>
      <c r="C681" s="3406"/>
      <c r="D681" s="3406"/>
      <c r="E681" s="3406"/>
      <c r="F681" s="1726"/>
      <c r="G681" s="3468"/>
      <c r="H681" s="3468"/>
      <c r="I681" s="3468"/>
      <c r="J681" s="3468"/>
      <c r="K681" s="3468"/>
      <c r="L681" s="3468"/>
      <c r="M681" s="3468"/>
      <c r="N681" s="3469"/>
      <c r="O681" s="3470"/>
      <c r="P681" s="3471"/>
      <c r="Q681" s="3402"/>
      <c r="R681" s="3408"/>
      <c r="S681" s="1739" t="s">
        <v>6287</v>
      </c>
      <c r="DE681" s="823"/>
    </row>
    <row r="682" spans="1:111" s="771" customFormat="1" ht="12" customHeight="1" x14ac:dyDescent="0.15">
      <c r="A682" s="3433"/>
      <c r="B682" s="1725"/>
      <c r="C682" s="3406"/>
      <c r="D682" s="3406"/>
      <c r="E682" s="3406"/>
      <c r="F682" s="1726"/>
      <c r="G682" s="3468"/>
      <c r="H682" s="3468"/>
      <c r="I682" s="3468"/>
      <c r="J682" s="3468"/>
      <c r="K682" s="3468"/>
      <c r="L682" s="3468"/>
      <c r="M682" s="3468"/>
      <c r="N682" s="3469"/>
      <c r="O682" s="3470"/>
      <c r="P682" s="3471"/>
      <c r="Q682" s="3402"/>
      <c r="R682" s="3402"/>
      <c r="DE682" s="823"/>
    </row>
    <row r="683" spans="1:111" s="771" customFormat="1" ht="12" customHeight="1" x14ac:dyDescent="0.15">
      <c r="A683" s="3433"/>
      <c r="B683" s="1725"/>
      <c r="C683" s="3406"/>
      <c r="D683" s="3406"/>
      <c r="E683" s="3406"/>
      <c r="F683" s="1726"/>
      <c r="G683" s="3468"/>
      <c r="H683" s="3468"/>
      <c r="I683" s="3468"/>
      <c r="J683" s="3468"/>
      <c r="K683" s="3468"/>
      <c r="L683" s="3468"/>
      <c r="M683" s="3468"/>
      <c r="N683" s="3469"/>
      <c r="O683" s="3470"/>
      <c r="P683" s="3471"/>
      <c r="Q683" s="3402"/>
      <c r="R683" s="3402"/>
      <c r="DE683" s="823"/>
    </row>
    <row r="684" spans="1:111" s="771" customFormat="1" ht="12" customHeight="1" x14ac:dyDescent="0.15">
      <c r="A684" s="3433"/>
      <c r="B684" s="1725"/>
      <c r="C684" s="3406"/>
      <c r="D684" s="3406"/>
      <c r="E684" s="3406"/>
      <c r="F684" s="1726"/>
      <c r="G684" s="3468"/>
      <c r="H684" s="3468"/>
      <c r="I684" s="3468"/>
      <c r="J684" s="3468"/>
      <c r="K684" s="3468"/>
      <c r="L684" s="3468"/>
      <c r="M684" s="3468"/>
      <c r="N684" s="3469"/>
      <c r="O684" s="3470"/>
      <c r="P684" s="3471"/>
      <c r="Q684" s="3402"/>
      <c r="R684" s="3402"/>
      <c r="DE684" s="823"/>
    </row>
    <row r="685" spans="1:111" s="771" customFormat="1" ht="12" customHeight="1" x14ac:dyDescent="0.15">
      <c r="A685" s="3433"/>
      <c r="B685" s="1725"/>
      <c r="C685" s="3406"/>
      <c r="D685" s="3406"/>
      <c r="E685" s="3406"/>
      <c r="F685" s="1726"/>
      <c r="G685" s="3468"/>
      <c r="H685" s="3468"/>
      <c r="I685" s="3468"/>
      <c r="J685" s="3468"/>
      <c r="K685" s="3468"/>
      <c r="L685" s="3468"/>
      <c r="M685" s="3468"/>
      <c r="N685" s="3469"/>
      <c r="O685" s="3470"/>
      <c r="P685" s="3471"/>
      <c r="Q685" s="3402"/>
      <c r="R685" s="3402"/>
      <c r="DE685" s="823"/>
    </row>
    <row r="686" spans="1:111" s="771" customFormat="1" ht="12" customHeight="1" x14ac:dyDescent="0.15">
      <c r="A686" s="3433"/>
      <c r="B686" s="1725"/>
      <c r="C686" s="3406"/>
      <c r="D686" s="3406"/>
      <c r="E686" s="3406"/>
      <c r="F686" s="1726"/>
      <c r="G686" s="3468"/>
      <c r="H686" s="3468"/>
      <c r="I686" s="3468"/>
      <c r="J686" s="3468"/>
      <c r="K686" s="3468"/>
      <c r="L686" s="3468"/>
      <c r="M686" s="3468"/>
      <c r="N686" s="3469"/>
      <c r="O686" s="3470"/>
      <c r="P686" s="3471"/>
      <c r="Q686" s="3402"/>
      <c r="R686" s="3402"/>
      <c r="DE686" s="823"/>
    </row>
    <row r="687" spans="1:111" s="771" customFormat="1" ht="12" customHeight="1" x14ac:dyDescent="0.15">
      <c r="A687" s="3433"/>
      <c r="B687" s="1725"/>
      <c r="C687" s="3406"/>
      <c r="D687" s="3406"/>
      <c r="E687" s="3406"/>
      <c r="F687" s="1726"/>
      <c r="G687" s="3468"/>
      <c r="H687" s="3468"/>
      <c r="I687" s="3468"/>
      <c r="J687" s="3468"/>
      <c r="K687" s="3468"/>
      <c r="L687" s="3468"/>
      <c r="M687" s="3468"/>
      <c r="N687" s="3469"/>
      <c r="O687" s="3470"/>
      <c r="P687" s="3471"/>
      <c r="Q687" s="3402"/>
      <c r="R687" s="3402"/>
      <c r="DE687" s="823"/>
    </row>
    <row r="688" spans="1:111" s="771" customFormat="1" ht="12" customHeight="1" x14ac:dyDescent="0.15">
      <c r="A688" s="3433"/>
      <c r="B688" s="1725"/>
      <c r="C688" s="3406"/>
      <c r="D688" s="3406"/>
      <c r="E688" s="3406"/>
      <c r="F688" s="1726"/>
      <c r="G688" s="3468"/>
      <c r="H688" s="3468"/>
      <c r="I688" s="3468"/>
      <c r="J688" s="3468"/>
      <c r="K688" s="3468"/>
      <c r="L688" s="3468"/>
      <c r="M688" s="3468"/>
      <c r="N688" s="3469"/>
      <c r="O688" s="3470"/>
      <c r="P688" s="3471"/>
      <c r="Q688" s="3402"/>
      <c r="R688" s="3402"/>
      <c r="DE688" s="823"/>
    </row>
    <row r="689" spans="1:109" s="771" customFormat="1" ht="12" customHeight="1" x14ac:dyDescent="0.15">
      <c r="A689" s="3433"/>
      <c r="B689" s="1725"/>
      <c r="C689" s="3406"/>
      <c r="D689" s="3406"/>
      <c r="E689" s="3406"/>
      <c r="F689" s="1726"/>
      <c r="G689" s="3468"/>
      <c r="H689" s="3468"/>
      <c r="I689" s="3468"/>
      <c r="J689" s="3468"/>
      <c r="K689" s="3468"/>
      <c r="L689" s="3468"/>
      <c r="M689" s="3468"/>
      <c r="N689" s="3469"/>
      <c r="O689" s="3470"/>
      <c r="P689" s="3471"/>
      <c r="Q689" s="3402"/>
      <c r="R689" s="3402"/>
      <c r="DE689" s="823"/>
    </row>
    <row r="690" spans="1:109" s="771" customFormat="1" ht="12" customHeight="1" x14ac:dyDescent="0.15">
      <c r="A690" s="3433"/>
      <c r="B690" s="1725"/>
      <c r="C690" s="3406"/>
      <c r="D690" s="3406"/>
      <c r="E690" s="3406"/>
      <c r="F690" s="1726"/>
      <c r="G690" s="3468"/>
      <c r="H690" s="3468"/>
      <c r="I690" s="3468"/>
      <c r="J690" s="3468"/>
      <c r="K690" s="3468"/>
      <c r="L690" s="3468"/>
      <c r="M690" s="3468"/>
      <c r="N690" s="3469"/>
      <c r="O690" s="3470"/>
      <c r="P690" s="3471"/>
      <c r="Q690" s="3402"/>
      <c r="R690" s="3402"/>
      <c r="DE690" s="823"/>
    </row>
    <row r="691" spans="1:109" s="771" customFormat="1" ht="12" customHeight="1" x14ac:dyDescent="0.15">
      <c r="A691" s="3433"/>
      <c r="B691" s="1725"/>
      <c r="C691" s="3406"/>
      <c r="D691" s="3406"/>
      <c r="E691" s="3406"/>
      <c r="F691" s="1726"/>
      <c r="G691" s="3468"/>
      <c r="H691" s="3468"/>
      <c r="I691" s="3468"/>
      <c r="J691" s="3468"/>
      <c r="K691" s="3468"/>
      <c r="L691" s="3468"/>
      <c r="M691" s="3468"/>
      <c r="N691" s="3469"/>
      <c r="O691" s="3470"/>
      <c r="P691" s="3471"/>
      <c r="Q691" s="3402"/>
      <c r="R691" s="3402"/>
      <c r="DE691" s="823"/>
    </row>
    <row r="692" spans="1:109" s="771" customFormat="1" ht="12" customHeight="1" x14ac:dyDescent="0.15">
      <c r="A692" s="3433"/>
      <c r="B692" s="1725"/>
      <c r="C692" s="3406"/>
      <c r="D692" s="3406"/>
      <c r="E692" s="3406"/>
      <c r="F692" s="1726"/>
      <c r="G692" s="3468"/>
      <c r="H692" s="3468"/>
      <c r="I692" s="3468"/>
      <c r="J692" s="3468"/>
      <c r="K692" s="3468"/>
      <c r="L692" s="3468"/>
      <c r="M692" s="3468"/>
      <c r="N692" s="3469"/>
      <c r="O692" s="3470"/>
      <c r="P692" s="3471"/>
      <c r="Q692" s="3402"/>
      <c r="R692" s="3402"/>
      <c r="DE692" s="823"/>
    </row>
    <row r="693" spans="1:109" s="771" customFormat="1" ht="12" customHeight="1" x14ac:dyDescent="0.15">
      <c r="A693" s="3433"/>
      <c r="B693" s="1725"/>
      <c r="C693" s="3406"/>
      <c r="D693" s="3406"/>
      <c r="E693" s="3406"/>
      <c r="F693" s="1726"/>
      <c r="G693" s="3468"/>
      <c r="H693" s="3468"/>
      <c r="I693" s="3468"/>
      <c r="J693" s="3468"/>
      <c r="K693" s="3468"/>
      <c r="L693" s="3468"/>
      <c r="M693" s="3468"/>
      <c r="N693" s="3469"/>
      <c r="O693" s="3470"/>
      <c r="P693" s="3471"/>
      <c r="Q693" s="3402"/>
      <c r="R693" s="3402"/>
      <c r="DE693" s="823"/>
    </row>
    <row r="694" spans="1:109" s="771" customFormat="1" ht="12" customHeight="1" x14ac:dyDescent="0.15">
      <c r="A694" s="3433"/>
      <c r="B694" s="1725"/>
      <c r="C694" s="3406"/>
      <c r="D694" s="3406"/>
      <c r="E694" s="3406"/>
      <c r="F694" s="1726"/>
      <c r="G694" s="3468"/>
      <c r="H694" s="3468"/>
      <c r="I694" s="3468"/>
      <c r="J694" s="3468"/>
      <c r="K694" s="3468"/>
      <c r="L694" s="3468"/>
      <c r="M694" s="3468"/>
      <c r="N694" s="3469"/>
      <c r="O694" s="3470"/>
      <c r="P694" s="3471"/>
      <c r="Q694" s="3402"/>
      <c r="R694" s="3402"/>
      <c r="DE694" s="823"/>
    </row>
    <row r="695" spans="1:109" s="771" customFormat="1" ht="12" customHeight="1" x14ac:dyDescent="0.15">
      <c r="A695" s="3433"/>
      <c r="B695" s="1725"/>
      <c r="C695" s="3406"/>
      <c r="D695" s="3406"/>
      <c r="E695" s="3406"/>
      <c r="F695" s="1726"/>
      <c r="G695" s="3468"/>
      <c r="H695" s="3468"/>
      <c r="I695" s="3468"/>
      <c r="J695" s="3468"/>
      <c r="K695" s="3468"/>
      <c r="L695" s="3468"/>
      <c r="M695" s="3468"/>
      <c r="N695" s="3469"/>
      <c r="O695" s="3470"/>
      <c r="P695" s="3471"/>
      <c r="Q695" s="3402"/>
      <c r="R695" s="3402"/>
      <c r="DE695" s="823"/>
    </row>
    <row r="696" spans="1:109" s="771" customFormat="1" ht="12" customHeight="1" x14ac:dyDescent="0.15">
      <c r="A696" s="3433"/>
      <c r="B696" s="1725"/>
      <c r="C696" s="3406"/>
      <c r="D696" s="3406"/>
      <c r="E696" s="3406"/>
      <c r="F696" s="1726"/>
      <c r="G696" s="3468"/>
      <c r="H696" s="3468"/>
      <c r="I696" s="3468"/>
      <c r="J696" s="3468"/>
      <c r="K696" s="3468"/>
      <c r="L696" s="3468"/>
      <c r="M696" s="3468"/>
      <c r="N696" s="3469"/>
      <c r="O696" s="3470"/>
      <c r="P696" s="3471"/>
      <c r="Q696" s="3402"/>
      <c r="R696" s="3402"/>
      <c r="DE696" s="823"/>
    </row>
    <row r="697" spans="1:109" s="771" customFormat="1" ht="12" customHeight="1" x14ac:dyDescent="0.15">
      <c r="A697" s="3433"/>
      <c r="B697" s="1725"/>
      <c r="C697" s="3406"/>
      <c r="D697" s="3406"/>
      <c r="E697" s="3406"/>
      <c r="F697" s="1726"/>
      <c r="G697" s="3468"/>
      <c r="H697" s="3468"/>
      <c r="I697" s="3468"/>
      <c r="J697" s="3468"/>
      <c r="K697" s="3468"/>
      <c r="L697" s="3468"/>
      <c r="M697" s="3468"/>
      <c r="N697" s="3469"/>
      <c r="O697" s="3470"/>
      <c r="P697" s="3471"/>
      <c r="Q697" s="3402"/>
      <c r="R697" s="3402"/>
      <c r="DE697" s="823"/>
    </row>
    <row r="698" spans="1:109" s="771" customFormat="1" ht="12" customHeight="1" x14ac:dyDescent="0.15">
      <c r="A698" s="3433"/>
      <c r="B698" s="1725"/>
      <c r="C698" s="3406"/>
      <c r="D698" s="3406"/>
      <c r="E698" s="3406"/>
      <c r="F698" s="1726"/>
      <c r="G698" s="3468"/>
      <c r="H698" s="3468"/>
      <c r="I698" s="3468"/>
      <c r="J698" s="3468"/>
      <c r="K698" s="3468"/>
      <c r="L698" s="3468"/>
      <c r="M698" s="3468"/>
      <c r="N698" s="3469"/>
      <c r="O698" s="3470"/>
      <c r="P698" s="3471"/>
      <c r="Q698" s="3402"/>
      <c r="R698" s="3402"/>
      <c r="DE698" s="823"/>
    </row>
    <row r="699" spans="1:109" s="771" customFormat="1" ht="12" customHeight="1" x14ac:dyDescent="0.15">
      <c r="A699" s="3433"/>
      <c r="B699" s="1725"/>
      <c r="C699" s="3406"/>
      <c r="D699" s="3406"/>
      <c r="E699" s="3406"/>
      <c r="F699" s="1726"/>
      <c r="G699" s="3468"/>
      <c r="H699" s="3468"/>
      <c r="I699" s="3468"/>
      <c r="J699" s="3468"/>
      <c r="K699" s="3468"/>
      <c r="L699" s="3468"/>
      <c r="M699" s="3468"/>
      <c r="N699" s="3469"/>
      <c r="O699" s="3470"/>
      <c r="P699" s="3471"/>
      <c r="Q699" s="3402"/>
      <c r="R699" s="3402"/>
      <c r="DE699" s="823"/>
    </row>
    <row r="700" spans="1:109" s="771" customFormat="1" ht="12" customHeight="1" x14ac:dyDescent="0.15">
      <c r="A700" s="3433"/>
      <c r="B700" s="1725"/>
      <c r="C700" s="3406"/>
      <c r="D700" s="3406"/>
      <c r="E700" s="3406"/>
      <c r="F700" s="1726"/>
      <c r="G700" s="3468"/>
      <c r="H700" s="3468"/>
      <c r="I700" s="3468"/>
      <c r="J700" s="3468"/>
      <c r="K700" s="3468"/>
      <c r="L700" s="3468"/>
      <c r="M700" s="3468"/>
      <c r="N700" s="3469"/>
      <c r="O700" s="3470"/>
      <c r="P700" s="3471"/>
      <c r="Q700" s="3402"/>
      <c r="R700" s="3402"/>
      <c r="DE700" s="823"/>
    </row>
    <row r="701" spans="1:109" s="771" customFormat="1" ht="12" customHeight="1" x14ac:dyDescent="0.15">
      <c r="A701" s="3433"/>
      <c r="B701" s="1725"/>
      <c r="C701" s="3406"/>
      <c r="D701" s="3406"/>
      <c r="E701" s="3406"/>
      <c r="F701" s="1726"/>
      <c r="G701" s="3468"/>
      <c r="H701" s="3468"/>
      <c r="I701" s="3468"/>
      <c r="J701" s="3468"/>
      <c r="K701" s="3468"/>
      <c r="L701" s="3468"/>
      <c r="M701" s="3468"/>
      <c r="N701" s="3469"/>
      <c r="O701" s="3470"/>
      <c r="P701" s="3471"/>
      <c r="Q701" s="3402"/>
      <c r="R701" s="3402"/>
      <c r="DE701" s="823"/>
    </row>
    <row r="702" spans="1:109" s="771" customFormat="1" ht="12" customHeight="1" x14ac:dyDescent="0.15">
      <c r="A702" s="3433"/>
      <c r="B702" s="1725"/>
      <c r="C702" s="3406"/>
      <c r="D702" s="3406"/>
      <c r="E702" s="3406"/>
      <c r="F702" s="1726"/>
      <c r="G702" s="3468"/>
      <c r="H702" s="3468"/>
      <c r="I702" s="3468"/>
      <c r="J702" s="3468"/>
      <c r="K702" s="3468"/>
      <c r="L702" s="3468"/>
      <c r="M702" s="3468"/>
      <c r="N702" s="3469"/>
      <c r="O702" s="3470"/>
      <c r="P702" s="3471"/>
      <c r="Q702" s="3402"/>
      <c r="R702" s="3402"/>
      <c r="DE702" s="823"/>
    </row>
    <row r="703" spans="1:109" s="771" customFormat="1" ht="12" customHeight="1" x14ac:dyDescent="0.15">
      <c r="A703" s="3433"/>
      <c r="B703" s="1725"/>
      <c r="C703" s="3406"/>
      <c r="D703" s="3406"/>
      <c r="E703" s="3406"/>
      <c r="F703" s="1726"/>
      <c r="G703" s="3468"/>
      <c r="H703" s="3468"/>
      <c r="I703" s="3468"/>
      <c r="J703" s="3468"/>
      <c r="K703" s="3468"/>
      <c r="L703" s="3468"/>
      <c r="M703" s="3468"/>
      <c r="N703" s="3469"/>
      <c r="O703" s="3470"/>
      <c r="P703" s="3471"/>
      <c r="Q703" s="3402"/>
      <c r="R703" s="3402"/>
      <c r="DE703" s="823"/>
    </row>
    <row r="704" spans="1:109" s="771" customFormat="1" ht="12" customHeight="1" x14ac:dyDescent="0.15">
      <c r="A704" s="3433"/>
      <c r="B704" s="1725"/>
      <c r="C704" s="3406"/>
      <c r="D704" s="3406"/>
      <c r="E704" s="3406"/>
      <c r="F704" s="1726"/>
      <c r="G704" s="3468"/>
      <c r="H704" s="3468"/>
      <c r="I704" s="3468"/>
      <c r="J704" s="3468"/>
      <c r="K704" s="3468"/>
      <c r="L704" s="3468"/>
      <c r="M704" s="3468"/>
      <c r="N704" s="3469"/>
      <c r="O704" s="3470"/>
      <c r="P704" s="3471"/>
      <c r="Q704" s="3402"/>
      <c r="R704" s="3402"/>
      <c r="DE704" s="823"/>
    </row>
    <row r="705" spans="1:109" s="771" customFormat="1" ht="12" customHeight="1" x14ac:dyDescent="0.15">
      <c r="A705" s="3433"/>
      <c r="B705" s="1725"/>
      <c r="C705" s="3406"/>
      <c r="D705" s="3406"/>
      <c r="E705" s="3406"/>
      <c r="F705" s="1726"/>
      <c r="G705" s="3468"/>
      <c r="H705" s="3468"/>
      <c r="I705" s="3468"/>
      <c r="J705" s="3468"/>
      <c r="K705" s="3468"/>
      <c r="L705" s="3468"/>
      <c r="M705" s="3468"/>
      <c r="N705" s="3469"/>
      <c r="O705" s="3470"/>
      <c r="P705" s="3471"/>
      <c r="Q705" s="3402"/>
      <c r="R705" s="3402"/>
      <c r="DE705" s="823"/>
    </row>
    <row r="706" spans="1:109" s="771" customFormat="1" ht="12" customHeight="1" x14ac:dyDescent="0.15">
      <c r="A706" s="3433"/>
      <c r="B706" s="1725"/>
      <c r="C706" s="3406"/>
      <c r="D706" s="3406"/>
      <c r="E706" s="3406"/>
      <c r="F706" s="1726"/>
      <c r="G706" s="3468"/>
      <c r="H706" s="3468"/>
      <c r="I706" s="3468"/>
      <c r="J706" s="3468"/>
      <c r="K706" s="3468"/>
      <c r="L706" s="3468"/>
      <c r="M706" s="3468"/>
      <c r="N706" s="3469"/>
      <c r="O706" s="3470"/>
      <c r="P706" s="3471"/>
      <c r="Q706" s="3402"/>
      <c r="R706" s="3402"/>
      <c r="DE706" s="823"/>
    </row>
    <row r="707" spans="1:109" s="771" customFormat="1" ht="12" customHeight="1" x14ac:dyDescent="0.15">
      <c r="A707" s="3433"/>
      <c r="B707" s="1725"/>
      <c r="C707" s="3406"/>
      <c r="D707" s="3406"/>
      <c r="E707" s="3406"/>
      <c r="F707" s="1726"/>
      <c r="G707" s="3468"/>
      <c r="H707" s="3468"/>
      <c r="I707" s="3468"/>
      <c r="J707" s="3468"/>
      <c r="K707" s="3468"/>
      <c r="L707" s="3468"/>
      <c r="M707" s="3468"/>
      <c r="N707" s="3469"/>
      <c r="O707" s="3470"/>
      <c r="P707" s="3471"/>
      <c r="Q707" s="3402"/>
      <c r="R707" s="3402"/>
      <c r="DE707" s="823"/>
    </row>
    <row r="708" spans="1:109" s="771" customFormat="1" ht="12" customHeight="1" x14ac:dyDescent="0.15">
      <c r="A708" s="3433"/>
      <c r="B708" s="1725"/>
      <c r="C708" s="3406"/>
      <c r="D708" s="3406"/>
      <c r="E708" s="3406"/>
      <c r="F708" s="1726"/>
      <c r="G708" s="3468"/>
      <c r="H708" s="3468"/>
      <c r="I708" s="3468"/>
      <c r="J708" s="3468"/>
      <c r="K708" s="3468"/>
      <c r="L708" s="3468"/>
      <c r="M708" s="3468"/>
      <c r="N708" s="3469"/>
      <c r="O708" s="3470"/>
      <c r="P708" s="3471"/>
      <c r="Q708" s="3402"/>
      <c r="R708" s="3402"/>
      <c r="DE708" s="823"/>
    </row>
    <row r="709" spans="1:109" s="771" customFormat="1" ht="12" customHeight="1" x14ac:dyDescent="0.15">
      <c r="A709" s="3433"/>
      <c r="B709" s="1725"/>
      <c r="C709" s="3406"/>
      <c r="D709" s="3406"/>
      <c r="E709" s="3406"/>
      <c r="F709" s="1726"/>
      <c r="G709" s="3468"/>
      <c r="H709" s="3468"/>
      <c r="I709" s="3468"/>
      <c r="J709" s="3468"/>
      <c r="K709" s="3468"/>
      <c r="L709" s="3468"/>
      <c r="M709" s="3468"/>
      <c r="N709" s="3469"/>
      <c r="O709" s="3470"/>
      <c r="P709" s="3471"/>
      <c r="Q709" s="3402"/>
      <c r="R709" s="3402"/>
      <c r="DE709" s="823"/>
    </row>
    <row r="710" spans="1:109" s="771" customFormat="1" ht="12" customHeight="1" x14ac:dyDescent="0.15">
      <c r="A710" s="3433"/>
      <c r="B710" s="1725"/>
      <c r="C710" s="3406"/>
      <c r="D710" s="3406"/>
      <c r="E710" s="3406"/>
      <c r="F710" s="1726"/>
      <c r="G710" s="3468"/>
      <c r="H710" s="3468"/>
      <c r="I710" s="3468"/>
      <c r="J710" s="3468"/>
      <c r="K710" s="3468"/>
      <c r="L710" s="3468"/>
      <c r="M710" s="3468"/>
      <c r="N710" s="3469"/>
      <c r="O710" s="3470"/>
      <c r="P710" s="3471"/>
      <c r="Q710" s="3402"/>
      <c r="R710" s="3402"/>
      <c r="DE710" s="823"/>
    </row>
    <row r="711" spans="1:109" s="771" customFormat="1" ht="12" customHeight="1" x14ac:dyDescent="0.15">
      <c r="A711" s="3433"/>
      <c r="B711" s="1725"/>
      <c r="C711" s="3406"/>
      <c r="D711" s="3406"/>
      <c r="E711" s="3406"/>
      <c r="F711" s="1726"/>
      <c r="G711" s="3468"/>
      <c r="H711" s="3468"/>
      <c r="I711" s="3468"/>
      <c r="J711" s="3468"/>
      <c r="K711" s="3468"/>
      <c r="L711" s="3468"/>
      <c r="M711" s="3468"/>
      <c r="N711" s="3469"/>
      <c r="O711" s="3470"/>
      <c r="P711" s="3471"/>
      <c r="Q711" s="3402"/>
      <c r="R711" s="3402"/>
      <c r="DE711" s="823"/>
    </row>
    <row r="712" spans="1:109" s="771" customFormat="1" ht="12" customHeight="1" x14ac:dyDescent="0.15">
      <c r="A712" s="3433"/>
      <c r="B712" s="1725"/>
      <c r="C712" s="3406"/>
      <c r="D712" s="3406"/>
      <c r="E712" s="3406"/>
      <c r="F712" s="1726"/>
      <c r="G712" s="3468"/>
      <c r="H712" s="3468"/>
      <c r="I712" s="3468"/>
      <c r="J712" s="3468"/>
      <c r="K712" s="3468"/>
      <c r="L712" s="3468"/>
      <c r="M712" s="3468"/>
      <c r="N712" s="3469"/>
      <c r="O712" s="3470"/>
      <c r="P712" s="3471"/>
      <c r="Q712" s="3402"/>
      <c r="R712" s="3402"/>
      <c r="DE712" s="823"/>
    </row>
    <row r="713" spans="1:109" s="771" customFormat="1" ht="12" customHeight="1" x14ac:dyDescent="0.15">
      <c r="A713" s="3433"/>
      <c r="B713" s="1725"/>
      <c r="C713" s="3406"/>
      <c r="D713" s="3406"/>
      <c r="E713" s="3406"/>
      <c r="F713" s="1726"/>
      <c r="G713" s="3468"/>
      <c r="H713" s="3468"/>
      <c r="I713" s="3468"/>
      <c r="J713" s="3468"/>
      <c r="K713" s="3468"/>
      <c r="L713" s="3468"/>
      <c r="M713" s="3468"/>
      <c r="N713" s="3469"/>
      <c r="O713" s="3470"/>
      <c r="P713" s="3471"/>
      <c r="Q713" s="3402"/>
      <c r="R713" s="3402"/>
      <c r="DE713" s="823"/>
    </row>
    <row r="714" spans="1:109" s="771" customFormat="1" ht="12" customHeight="1" x14ac:dyDescent="0.15">
      <c r="A714" s="3433"/>
      <c r="B714" s="1725"/>
      <c r="C714" s="3406"/>
      <c r="D714" s="3406"/>
      <c r="E714" s="3406"/>
      <c r="F714" s="1726"/>
      <c r="G714" s="3468"/>
      <c r="H714" s="3468"/>
      <c r="I714" s="3468"/>
      <c r="J714" s="3468"/>
      <c r="K714" s="3468"/>
      <c r="L714" s="3468"/>
      <c r="M714" s="3468"/>
      <c r="N714" s="3469"/>
      <c r="O714" s="3470"/>
      <c r="P714" s="3471"/>
      <c r="Q714" s="3402"/>
      <c r="R714" s="3402"/>
      <c r="DE714" s="823"/>
    </row>
    <row r="715" spans="1:109" s="771" customFormat="1" ht="12" customHeight="1" x14ac:dyDescent="0.15">
      <c r="A715" s="3433"/>
      <c r="B715" s="1725"/>
      <c r="C715" s="3406"/>
      <c r="D715" s="3406"/>
      <c r="E715" s="3406"/>
      <c r="F715" s="1726"/>
      <c r="G715" s="3468"/>
      <c r="H715" s="3468"/>
      <c r="I715" s="3468"/>
      <c r="J715" s="3468"/>
      <c r="K715" s="3468"/>
      <c r="L715" s="3468"/>
      <c r="M715" s="3468"/>
      <c r="N715" s="3469"/>
      <c r="O715" s="3470"/>
      <c r="P715" s="3471"/>
      <c r="Q715" s="3402"/>
      <c r="R715" s="3402"/>
      <c r="DE715" s="823"/>
    </row>
    <row r="716" spans="1:109" s="771" customFormat="1" ht="12" customHeight="1" x14ac:dyDescent="0.15">
      <c r="A716" s="3433"/>
      <c r="B716" s="1725"/>
      <c r="C716" s="3406"/>
      <c r="D716" s="3406"/>
      <c r="E716" s="3406"/>
      <c r="F716" s="1726"/>
      <c r="G716" s="3468"/>
      <c r="H716" s="3468"/>
      <c r="I716" s="3468"/>
      <c r="J716" s="3468"/>
      <c r="K716" s="3468"/>
      <c r="L716" s="3468"/>
      <c r="M716" s="3468"/>
      <c r="N716" s="3469"/>
      <c r="O716" s="3470"/>
      <c r="P716" s="3471"/>
      <c r="Q716" s="3402"/>
      <c r="R716" s="3402"/>
      <c r="DE716" s="823"/>
    </row>
    <row r="717" spans="1:109" s="771" customFormat="1" ht="12" customHeight="1" x14ac:dyDescent="0.15">
      <c r="A717" s="3433"/>
      <c r="B717" s="1725"/>
      <c r="C717" s="3406"/>
      <c r="D717" s="3406"/>
      <c r="E717" s="3406"/>
      <c r="F717" s="1726"/>
      <c r="G717" s="3468"/>
      <c r="H717" s="3468"/>
      <c r="I717" s="3468"/>
      <c r="J717" s="3468"/>
      <c r="K717" s="3468"/>
      <c r="L717" s="3468"/>
      <c r="M717" s="3468"/>
      <c r="N717" s="3469"/>
      <c r="O717" s="3470"/>
      <c r="P717" s="3471"/>
      <c r="Q717" s="3402"/>
      <c r="R717" s="3402"/>
      <c r="DE717" s="823"/>
    </row>
    <row r="718" spans="1:109" s="771" customFormat="1" ht="12" customHeight="1" x14ac:dyDescent="0.15">
      <c r="A718" s="3433"/>
      <c r="B718" s="1725"/>
      <c r="C718" s="3406"/>
      <c r="D718" s="3406"/>
      <c r="E718" s="3406"/>
      <c r="F718" s="1726"/>
      <c r="G718" s="3468"/>
      <c r="H718" s="3468"/>
      <c r="I718" s="3468"/>
      <c r="J718" s="3468"/>
      <c r="K718" s="3468"/>
      <c r="L718" s="3468"/>
      <c r="M718" s="3468"/>
      <c r="N718" s="3469"/>
      <c r="O718" s="3470"/>
      <c r="P718" s="3471"/>
      <c r="Q718" s="3402"/>
      <c r="R718" s="3402"/>
      <c r="DE718" s="823"/>
    </row>
    <row r="719" spans="1:109" s="771" customFormat="1" ht="12" customHeight="1" x14ac:dyDescent="0.15">
      <c r="A719" s="3433"/>
      <c r="B719" s="1725"/>
      <c r="C719" s="3406"/>
      <c r="D719" s="3406"/>
      <c r="E719" s="3406"/>
      <c r="F719" s="1726"/>
      <c r="G719" s="3468"/>
      <c r="H719" s="3468"/>
      <c r="I719" s="3468"/>
      <c r="J719" s="3468"/>
      <c r="K719" s="3468"/>
      <c r="L719" s="3468"/>
      <c r="M719" s="3468"/>
      <c r="N719" s="3469"/>
      <c r="O719" s="3470"/>
      <c r="P719" s="3471"/>
      <c r="Q719" s="3402"/>
      <c r="R719" s="3402"/>
      <c r="DE719" s="823"/>
    </row>
    <row r="720" spans="1:109" s="771" customFormat="1" ht="12" customHeight="1" x14ac:dyDescent="0.15">
      <c r="A720" s="3433"/>
      <c r="B720" s="1725"/>
      <c r="C720" s="3406"/>
      <c r="D720" s="3406"/>
      <c r="E720" s="3406"/>
      <c r="F720" s="1726"/>
      <c r="G720" s="3468"/>
      <c r="H720" s="3468"/>
      <c r="I720" s="3468"/>
      <c r="J720" s="3468"/>
      <c r="K720" s="3468"/>
      <c r="L720" s="3468"/>
      <c r="M720" s="3468"/>
      <c r="N720" s="3469"/>
      <c r="O720" s="3470"/>
      <c r="P720" s="3471"/>
      <c r="Q720" s="3402"/>
      <c r="R720" s="3402"/>
      <c r="DE720" s="823"/>
    </row>
    <row r="721" spans="1:109" s="771" customFormat="1" ht="12" customHeight="1" x14ac:dyDescent="0.15">
      <c r="A721" s="3433"/>
      <c r="B721" s="1725"/>
      <c r="C721" s="3406"/>
      <c r="D721" s="3406"/>
      <c r="E721" s="3406"/>
      <c r="F721" s="1726"/>
      <c r="G721" s="3468"/>
      <c r="H721" s="3468"/>
      <c r="I721" s="3468"/>
      <c r="J721" s="3468"/>
      <c r="K721" s="3468"/>
      <c r="L721" s="3468"/>
      <c r="M721" s="3468"/>
      <c r="N721" s="3469"/>
      <c r="O721" s="3470"/>
      <c r="P721" s="3471"/>
      <c r="Q721" s="3402"/>
      <c r="R721" s="3402"/>
      <c r="DE721" s="823"/>
    </row>
    <row r="722" spans="1:109" s="771" customFormat="1" ht="12" customHeight="1" x14ac:dyDescent="0.15">
      <c r="A722" s="3433"/>
      <c r="B722" s="1725"/>
      <c r="C722" s="3406"/>
      <c r="D722" s="3406"/>
      <c r="E722" s="3406"/>
      <c r="F722" s="1726"/>
      <c r="G722" s="3468"/>
      <c r="H722" s="3468"/>
      <c r="I722" s="3468"/>
      <c r="J722" s="3468"/>
      <c r="K722" s="3468"/>
      <c r="L722" s="3468"/>
      <c r="M722" s="3468"/>
      <c r="N722" s="3469"/>
      <c r="O722" s="3470"/>
      <c r="P722" s="3471"/>
      <c r="Q722" s="3402"/>
      <c r="R722" s="3402"/>
      <c r="DE722" s="823"/>
    </row>
    <row r="723" spans="1:109" s="771" customFormat="1" ht="12" customHeight="1" x14ac:dyDescent="0.15">
      <c r="A723" s="3433"/>
      <c r="B723" s="1725"/>
      <c r="C723" s="3406"/>
      <c r="D723" s="3406"/>
      <c r="E723" s="3406"/>
      <c r="F723" s="1726"/>
      <c r="G723" s="3468"/>
      <c r="H723" s="3468"/>
      <c r="I723" s="3468"/>
      <c r="J723" s="3468"/>
      <c r="K723" s="3468"/>
      <c r="L723" s="3468"/>
      <c r="M723" s="3468"/>
      <c r="N723" s="3469"/>
      <c r="O723" s="3470"/>
      <c r="P723" s="3471"/>
      <c r="Q723" s="3402"/>
      <c r="R723" s="3402"/>
      <c r="DE723" s="823"/>
    </row>
    <row r="724" spans="1:109" s="771" customFormat="1" ht="12" customHeight="1" x14ac:dyDescent="0.15">
      <c r="A724" s="3433"/>
      <c r="B724" s="1725"/>
      <c r="C724" s="3406"/>
      <c r="D724" s="3406"/>
      <c r="E724" s="3406"/>
      <c r="F724" s="1726"/>
      <c r="G724" s="3468"/>
      <c r="H724" s="3468"/>
      <c r="I724" s="3468"/>
      <c r="J724" s="3468"/>
      <c r="K724" s="3468"/>
      <c r="L724" s="3468"/>
      <c r="M724" s="3468"/>
      <c r="N724" s="3469"/>
      <c r="O724" s="3470"/>
      <c r="P724" s="3471"/>
      <c r="Q724" s="3402"/>
      <c r="R724" s="3402"/>
      <c r="DE724" s="823"/>
    </row>
    <row r="725" spans="1:109" s="771" customFormat="1" ht="12" customHeight="1" x14ac:dyDescent="0.15">
      <c r="A725" s="3433"/>
      <c r="B725" s="1735"/>
      <c r="C725" s="3483"/>
      <c r="D725" s="3483"/>
      <c r="E725" s="3483"/>
      <c r="F725" s="1734"/>
      <c r="G725" s="3479"/>
      <c r="H725" s="3479"/>
      <c r="I725" s="3479"/>
      <c r="J725" s="3479"/>
      <c r="K725" s="3479"/>
      <c r="L725" s="3479"/>
      <c r="M725" s="3479"/>
      <c r="N725" s="3480"/>
      <c r="O725" s="3481"/>
      <c r="P725" s="3482"/>
      <c r="Q725" s="3448"/>
      <c r="R725" s="3448"/>
      <c r="DE725" s="823"/>
    </row>
    <row r="726" spans="1:109" s="771" customFormat="1" ht="6" customHeight="1" x14ac:dyDescent="0.15">
      <c r="A726" s="797"/>
      <c r="B726" s="1733"/>
      <c r="C726" s="3446"/>
      <c r="D726" s="3446"/>
      <c r="E726" s="3446"/>
      <c r="F726" s="1733"/>
      <c r="G726" s="3446"/>
      <c r="H726" s="3446"/>
      <c r="I726" s="3446"/>
      <c r="J726" s="3446"/>
      <c r="K726" s="3446"/>
      <c r="L726" s="3446"/>
      <c r="M726" s="3446"/>
      <c r="N726" s="1733"/>
      <c r="O726" s="1733"/>
      <c r="P726" s="1733"/>
      <c r="Q726" s="3438"/>
      <c r="R726" s="3438"/>
      <c r="DE726" s="823"/>
    </row>
    <row r="727" spans="1:109" s="771" customFormat="1" ht="12" customHeight="1" x14ac:dyDescent="0.15">
      <c r="A727" s="3421">
        <v>3</v>
      </c>
      <c r="B727" s="3393" t="s">
        <v>1232</v>
      </c>
      <c r="C727" s="3394"/>
      <c r="D727" s="3394"/>
      <c r="E727" s="3394"/>
      <c r="F727" s="3394"/>
      <c r="G727" s="3394"/>
      <c r="H727" s="3394"/>
      <c r="I727" s="3394"/>
      <c r="J727" s="3394"/>
      <c r="K727" s="3394"/>
      <c r="L727" s="3394"/>
      <c r="M727" s="3394"/>
      <c r="N727" s="3394"/>
      <c r="O727" s="3395"/>
      <c r="P727" s="3420"/>
      <c r="Q727" s="3434" t="s">
        <v>1231</v>
      </c>
      <c r="R727" s="3435"/>
      <c r="DE727" s="823"/>
    </row>
    <row r="728" spans="1:109" s="771" customFormat="1" ht="12" customHeight="1" x14ac:dyDescent="0.15">
      <c r="A728" s="3475"/>
      <c r="B728" s="3436" t="s">
        <v>1230</v>
      </c>
      <c r="C728" s="3396"/>
      <c r="D728" s="3396"/>
      <c r="E728" s="3393" t="s">
        <v>1229</v>
      </c>
      <c r="F728" s="3417"/>
      <c r="G728" s="3393" t="s">
        <v>1228</v>
      </c>
      <c r="H728" s="3417"/>
      <c r="I728" s="3393" t="s">
        <v>579</v>
      </c>
      <c r="J728" s="3394"/>
      <c r="K728" s="3394"/>
      <c r="L728" s="3394"/>
      <c r="M728" s="3394"/>
      <c r="N728" s="3393" t="s">
        <v>578</v>
      </c>
      <c r="O728" s="3395"/>
      <c r="P728" s="3420"/>
      <c r="Q728" s="3436"/>
      <c r="R728" s="3437"/>
      <c r="DE728" s="823"/>
    </row>
    <row r="729" spans="1:109" s="771" customFormat="1" ht="12" customHeight="1" x14ac:dyDescent="0.15">
      <c r="A729" s="3422"/>
      <c r="B729" s="3386"/>
      <c r="C729" s="3416"/>
      <c r="D729" s="3416"/>
      <c r="E729" s="3439"/>
      <c r="F729" s="3440"/>
      <c r="G729" s="3439"/>
      <c r="H729" s="3440"/>
      <c r="I729" s="3439"/>
      <c r="J729" s="3461"/>
      <c r="K729" s="3461"/>
      <c r="L729" s="3461"/>
      <c r="M729" s="3461"/>
      <c r="N729" s="3462"/>
      <c r="O729" s="3463"/>
      <c r="P729" s="3464"/>
      <c r="Q729" s="3386"/>
      <c r="R729" s="3387"/>
      <c r="DE729" s="823"/>
    </row>
    <row r="730" spans="1:109" s="771" customFormat="1" ht="6" customHeight="1" x14ac:dyDescent="0.15">
      <c r="A730" s="799"/>
      <c r="B730" s="3438"/>
      <c r="C730" s="3438"/>
      <c r="D730" s="3438"/>
      <c r="E730" s="3438"/>
      <c r="F730" s="3438"/>
      <c r="G730" s="3441"/>
      <c r="H730" s="3441"/>
      <c r="I730" s="799"/>
      <c r="J730" s="799"/>
      <c r="K730" s="799"/>
      <c r="L730" s="799"/>
      <c r="M730" s="799"/>
      <c r="N730" s="799"/>
      <c r="O730" s="799"/>
      <c r="P730" s="799"/>
      <c r="Q730" s="799"/>
      <c r="R730" s="799"/>
      <c r="DE730" s="823"/>
    </row>
    <row r="731" spans="1:109" s="771" customFormat="1" ht="21" customHeight="1" x14ac:dyDescent="0.15">
      <c r="A731" s="3421">
        <v>4</v>
      </c>
      <c r="B731" s="3442" t="s">
        <v>1227</v>
      </c>
      <c r="C731" s="3424"/>
      <c r="D731" s="3425"/>
      <c r="E731" s="3443" t="s">
        <v>1226</v>
      </c>
      <c r="F731" s="3444"/>
      <c r="G731" s="3445"/>
      <c r="H731" s="3445"/>
      <c r="I731" s="793"/>
      <c r="J731" s="1729">
        <v>5</v>
      </c>
      <c r="K731" s="3449" t="s">
        <v>1764</v>
      </c>
      <c r="L731" s="3450"/>
      <c r="M731" s="3450"/>
      <c r="N731" s="3450"/>
      <c r="O731" s="3450"/>
      <c r="P731" s="3450"/>
      <c r="Q731" s="3450"/>
      <c r="R731" s="3451"/>
      <c r="DE731" s="823"/>
    </row>
    <row r="732" spans="1:109" s="771" customFormat="1" ht="12" customHeight="1" x14ac:dyDescent="0.15">
      <c r="A732" s="3422"/>
      <c r="B732" s="3386"/>
      <c r="C732" s="3416"/>
      <c r="D732" s="3387"/>
      <c r="E732" s="3386"/>
      <c r="F732" s="3387"/>
      <c r="G732" s="3445"/>
      <c r="H732" s="3445"/>
      <c r="I732" s="793"/>
      <c r="J732" s="3476"/>
      <c r="K732" s="3452"/>
      <c r="L732" s="3453"/>
      <c r="M732" s="3453"/>
      <c r="N732" s="3453"/>
      <c r="O732" s="3453"/>
      <c r="P732" s="3453"/>
      <c r="Q732" s="3453"/>
      <c r="R732" s="3454"/>
      <c r="DE732" s="823"/>
    </row>
    <row r="733" spans="1:109" s="771" customFormat="1" ht="12" customHeight="1" x14ac:dyDescent="0.15">
      <c r="A733" s="1736"/>
      <c r="B733" s="1732"/>
      <c r="C733" s="1732"/>
      <c r="D733" s="1732"/>
      <c r="E733" s="1732"/>
      <c r="F733" s="1732"/>
      <c r="G733" s="3445"/>
      <c r="H733" s="3445"/>
      <c r="I733" s="1736"/>
      <c r="J733" s="3477"/>
      <c r="K733" s="3455"/>
      <c r="L733" s="3456"/>
      <c r="M733" s="3456"/>
      <c r="N733" s="3456"/>
      <c r="O733" s="3456"/>
      <c r="P733" s="3456"/>
      <c r="Q733" s="3456"/>
      <c r="R733" s="3457"/>
      <c r="S733" s="225"/>
      <c r="T733" s="755"/>
      <c r="DE733" s="823"/>
    </row>
    <row r="734" spans="1:109" s="771" customFormat="1" ht="12" customHeight="1" x14ac:dyDescent="0.15">
      <c r="A734" s="1736"/>
      <c r="B734" s="788"/>
      <c r="C734" s="788"/>
      <c r="D734" s="788"/>
      <c r="E734" s="788"/>
      <c r="F734" s="788"/>
      <c r="G734" s="788"/>
      <c r="H734" s="788"/>
      <c r="I734" s="1736"/>
      <c r="J734" s="3477"/>
      <c r="K734" s="3455"/>
      <c r="L734" s="3456"/>
      <c r="M734" s="3456"/>
      <c r="N734" s="3456"/>
      <c r="O734" s="3456"/>
      <c r="P734" s="3456"/>
      <c r="Q734" s="3456"/>
      <c r="R734" s="3457"/>
      <c r="DE734" s="823"/>
    </row>
    <row r="735" spans="1:109" s="771" customFormat="1" ht="12" customHeight="1" x14ac:dyDescent="0.15">
      <c r="A735" s="1736"/>
      <c r="B735" s="3465" t="s">
        <v>1225</v>
      </c>
      <c r="C735" s="3465"/>
      <c r="D735" s="3465"/>
      <c r="E735" s="3465"/>
      <c r="F735" s="3465"/>
      <c r="G735" s="3465"/>
      <c r="H735" s="3465"/>
      <c r="I735" s="1736"/>
      <c r="J735" s="3477"/>
      <c r="K735" s="3455"/>
      <c r="L735" s="3456"/>
      <c r="M735" s="3456"/>
      <c r="N735" s="3456"/>
      <c r="O735" s="3456"/>
      <c r="P735" s="3456"/>
      <c r="Q735" s="3456"/>
      <c r="R735" s="3457"/>
      <c r="DE735" s="823"/>
    </row>
    <row r="736" spans="1:109" s="771" customFormat="1" ht="12" customHeight="1" x14ac:dyDescent="0.15">
      <c r="A736" s="1736"/>
      <c r="B736" s="3465" t="s">
        <v>1224</v>
      </c>
      <c r="C736" s="3465"/>
      <c r="D736" s="3465"/>
      <c r="E736" s="3465"/>
      <c r="F736" s="3465"/>
      <c r="G736" s="3465"/>
      <c r="H736" s="3465"/>
      <c r="I736" s="789"/>
      <c r="J736" s="3477"/>
      <c r="K736" s="3455"/>
      <c r="L736" s="3456"/>
      <c r="M736" s="3456"/>
      <c r="N736" s="3456"/>
      <c r="O736" s="3456"/>
      <c r="P736" s="3456"/>
      <c r="Q736" s="3456"/>
      <c r="R736" s="3457"/>
      <c r="DE736" s="823"/>
    </row>
    <row r="737" spans="1:111" s="771" customFormat="1" ht="12" customHeight="1" x14ac:dyDescent="0.15">
      <c r="A737" s="790" t="s">
        <v>1223</v>
      </c>
      <c r="B737" s="3466" t="s">
        <v>577</v>
      </c>
      <c r="C737" s="3466"/>
      <c r="D737" s="3466"/>
      <c r="E737" s="3466"/>
      <c r="F737" s="3466"/>
      <c r="G737" s="3466"/>
      <c r="H737" s="3466"/>
      <c r="I737" s="1736"/>
      <c r="J737" s="3477"/>
      <c r="K737" s="3455"/>
      <c r="L737" s="3456"/>
      <c r="M737" s="3456"/>
      <c r="N737" s="3456"/>
      <c r="O737" s="3456"/>
      <c r="P737" s="3456"/>
      <c r="Q737" s="3456"/>
      <c r="R737" s="3457"/>
      <c r="DE737" s="823"/>
    </row>
    <row r="738" spans="1:111" s="771" customFormat="1" ht="12" customHeight="1" x14ac:dyDescent="0.15">
      <c r="A738" s="790"/>
      <c r="B738" s="3467" t="s">
        <v>1222</v>
      </c>
      <c r="C738" s="3467"/>
      <c r="D738" s="3467"/>
      <c r="E738" s="3467"/>
      <c r="F738" s="3467"/>
      <c r="G738" s="3467"/>
      <c r="H738" s="3467"/>
      <c r="I738" s="1736"/>
      <c r="J738" s="3477"/>
      <c r="K738" s="3455"/>
      <c r="L738" s="3456"/>
      <c r="M738" s="3456"/>
      <c r="N738" s="3456"/>
      <c r="O738" s="3456"/>
      <c r="P738" s="3456"/>
      <c r="Q738" s="3456"/>
      <c r="R738" s="3457"/>
      <c r="DE738" s="823"/>
    </row>
    <row r="739" spans="1:111" s="771" customFormat="1" ht="12" customHeight="1" x14ac:dyDescent="0.15">
      <c r="A739" s="790"/>
      <c r="B739" s="3467"/>
      <c r="C739" s="3467"/>
      <c r="D739" s="3467"/>
      <c r="E739" s="3467"/>
      <c r="F739" s="3467"/>
      <c r="G739" s="3467"/>
      <c r="H739" s="3467"/>
      <c r="I739" s="1736"/>
      <c r="J739" s="3477"/>
      <c r="K739" s="3455"/>
      <c r="L739" s="3456"/>
      <c r="M739" s="3456"/>
      <c r="N739" s="3456"/>
      <c r="O739" s="3456"/>
      <c r="P739" s="3456"/>
      <c r="Q739" s="3456"/>
      <c r="R739" s="3457"/>
      <c r="DE739" s="823"/>
    </row>
    <row r="740" spans="1:111" s="771" customFormat="1" ht="12" customHeight="1" x14ac:dyDescent="0.15">
      <c r="A740" s="790"/>
      <c r="B740" s="3465"/>
      <c r="C740" s="3465"/>
      <c r="D740" s="3465"/>
      <c r="E740" s="3465"/>
      <c r="F740" s="3465"/>
      <c r="G740" s="3465"/>
      <c r="H740" s="3465"/>
      <c r="I740" s="1736"/>
      <c r="J740" s="3477"/>
      <c r="K740" s="3455"/>
      <c r="L740" s="3456"/>
      <c r="M740" s="3456"/>
      <c r="N740" s="3456"/>
      <c r="O740" s="3456"/>
      <c r="P740" s="3456"/>
      <c r="Q740" s="3456"/>
      <c r="R740" s="3457"/>
      <c r="DE740" s="823"/>
    </row>
    <row r="741" spans="1:111" s="771" customFormat="1" ht="12" customHeight="1" x14ac:dyDescent="0.15">
      <c r="A741" s="790"/>
      <c r="B741" s="3465" t="s">
        <v>652</v>
      </c>
      <c r="C741" s="3465"/>
      <c r="D741" s="3465"/>
      <c r="E741" s="3465"/>
      <c r="F741" s="3465"/>
      <c r="G741" s="3465"/>
      <c r="H741" s="3465"/>
      <c r="I741" s="1736"/>
      <c r="J741" s="3477"/>
      <c r="K741" s="3455"/>
      <c r="L741" s="3456"/>
      <c r="M741" s="3456"/>
      <c r="N741" s="3456"/>
      <c r="O741" s="3456"/>
      <c r="P741" s="3456"/>
      <c r="Q741" s="3456"/>
      <c r="R741" s="3457"/>
      <c r="U741" s="224"/>
      <c r="V741" s="224"/>
      <c r="W741" s="224"/>
      <c r="X741" s="224"/>
      <c r="Y741" s="224"/>
      <c r="Z741" s="224"/>
      <c r="AA741" s="224"/>
      <c r="AB741" s="224"/>
      <c r="AC741" s="224"/>
      <c r="AD741" s="224"/>
      <c r="AE741" s="224"/>
      <c r="DE741" s="823"/>
    </row>
    <row r="742" spans="1:111" s="771" customFormat="1" ht="12" customHeight="1" x14ac:dyDescent="0.15">
      <c r="A742" s="790"/>
      <c r="B742" s="3465"/>
      <c r="C742" s="3465"/>
      <c r="D742" s="3465"/>
      <c r="E742" s="3465"/>
      <c r="F742" s="3465"/>
      <c r="G742" s="3465"/>
      <c r="H742" s="3465"/>
      <c r="I742" s="1736"/>
      <c r="J742" s="3478"/>
      <c r="K742" s="3458"/>
      <c r="L742" s="3459"/>
      <c r="M742" s="3459"/>
      <c r="N742" s="3459"/>
      <c r="O742" s="3459"/>
      <c r="P742" s="3459"/>
      <c r="Q742" s="3459"/>
      <c r="R742" s="3460"/>
      <c r="DE742" s="823"/>
    </row>
    <row r="743" spans="1:111" s="772" customFormat="1" ht="13.5" x14ac:dyDescent="0.15">
      <c r="A743" s="3473" t="s">
        <v>1239</v>
      </c>
      <c r="B743" s="3474"/>
      <c r="C743" s="3474"/>
      <c r="D743" s="3474"/>
      <c r="E743" s="3474"/>
      <c r="F743" s="3474"/>
      <c r="G743" s="3474"/>
      <c r="H743" s="3474"/>
      <c r="I743" s="3474"/>
      <c r="J743" s="3474"/>
      <c r="K743" s="3474"/>
      <c r="L743" s="3474"/>
      <c r="M743" s="3474"/>
      <c r="N743" s="3474"/>
      <c r="O743" s="3474"/>
      <c r="P743" s="3474"/>
      <c r="Q743" s="3474"/>
      <c r="R743" s="3474"/>
      <c r="DE743" s="822"/>
    </row>
    <row r="744" spans="1:111" s="771" customFormat="1" ht="12" customHeight="1" x14ac:dyDescent="0.15">
      <c r="A744" s="3393" t="s">
        <v>576</v>
      </c>
      <c r="B744" s="3417"/>
      <c r="C744" s="3418"/>
      <c r="D744" s="3419"/>
      <c r="E744" s="3393" t="s">
        <v>575</v>
      </c>
      <c r="F744" s="3417"/>
      <c r="G744" s="3386"/>
      <c r="H744" s="3416"/>
      <c r="I744" s="3416"/>
      <c r="J744" s="3387"/>
      <c r="K744" s="3393" t="s">
        <v>1214</v>
      </c>
      <c r="L744" s="3395"/>
      <c r="M744" s="3420"/>
      <c r="N744" s="3386"/>
      <c r="O744" s="3416"/>
      <c r="P744" s="3416"/>
      <c r="Q744" s="3416"/>
      <c r="R744" s="3387"/>
      <c r="DE744" s="823"/>
    </row>
    <row r="745" spans="1:111" s="771" customFormat="1" ht="12" customHeight="1" x14ac:dyDescent="0.15">
      <c r="A745" s="3421">
        <v>1</v>
      </c>
      <c r="B745" s="3423" t="s">
        <v>1238</v>
      </c>
      <c r="C745" s="3424"/>
      <c r="D745" s="3424"/>
      <c r="E745" s="3424"/>
      <c r="F745" s="3425"/>
      <c r="G745" s="3393" t="s">
        <v>1237</v>
      </c>
      <c r="H745" s="3417"/>
      <c r="I745" s="3393" t="s">
        <v>1236</v>
      </c>
      <c r="J745" s="3394"/>
      <c r="K745" s="3394"/>
      <c r="L745" s="3394"/>
      <c r="M745" s="3394"/>
      <c r="N745" s="3394"/>
      <c r="O745" s="3394"/>
      <c r="P745" s="3394"/>
      <c r="Q745" s="3394"/>
      <c r="R745" s="3417"/>
      <c r="DE745" s="823"/>
    </row>
    <row r="746" spans="1:111" s="771" customFormat="1" ht="12" customHeight="1" x14ac:dyDescent="0.15">
      <c r="A746" s="3422"/>
      <c r="B746" s="3426"/>
      <c r="C746" s="3427"/>
      <c r="D746" s="3427"/>
      <c r="E746" s="3427"/>
      <c r="F746" s="3428"/>
      <c r="G746" s="3426"/>
      <c r="H746" s="3428"/>
      <c r="I746" s="3431"/>
      <c r="J746" s="3430"/>
      <c r="K746" s="3430"/>
      <c r="L746" s="3430"/>
      <c r="M746" s="1704" t="s">
        <v>1761</v>
      </c>
      <c r="N746" s="3429"/>
      <c r="O746" s="3430"/>
      <c r="P746" s="1705" t="s">
        <v>1762</v>
      </c>
      <c r="Q746" s="1730"/>
      <c r="R746" s="1738" t="s">
        <v>1763</v>
      </c>
      <c r="S746" s="758" t="str">
        <f>IF(AND(Q746&lt;&gt;"",Q746&lt;120),"排煙機の規定風量は120㎥以上必要です。","")</f>
        <v/>
      </c>
      <c r="T746" s="770"/>
      <c r="DE746" s="823"/>
    </row>
    <row r="747" spans="1:111" s="771" customFormat="1" ht="6" customHeight="1" x14ac:dyDescent="0.15">
      <c r="A747" s="794"/>
      <c r="B747" s="794"/>
      <c r="C747" s="794"/>
      <c r="D747" s="794"/>
      <c r="E747" s="794"/>
      <c r="F747" s="794"/>
      <c r="G747" s="794"/>
      <c r="H747" s="794"/>
      <c r="I747" s="794"/>
      <c r="J747" s="794"/>
      <c r="K747" s="1737"/>
      <c r="L747" s="1737"/>
      <c r="M747" s="1737"/>
      <c r="N747" s="794"/>
      <c r="O747" s="796"/>
      <c r="P747" s="796"/>
      <c r="Q747" s="1737"/>
      <c r="R747" s="1737"/>
      <c r="DE747" s="823"/>
    </row>
    <row r="748" spans="1:111" s="771" customFormat="1" ht="12" customHeight="1" x14ac:dyDescent="0.15">
      <c r="A748" s="3432">
        <v>2</v>
      </c>
      <c r="B748" s="3393" t="s">
        <v>6279</v>
      </c>
      <c r="C748" s="3394"/>
      <c r="D748" s="3394"/>
      <c r="E748" s="3394"/>
      <c r="F748" s="3394"/>
      <c r="G748" s="3394"/>
      <c r="H748" s="3394"/>
      <c r="I748" s="3394"/>
      <c r="J748" s="3394"/>
      <c r="K748" s="3394"/>
      <c r="L748" s="3394"/>
      <c r="M748" s="3394"/>
      <c r="N748" s="3394"/>
      <c r="O748" s="3395"/>
      <c r="P748" s="1728"/>
      <c r="Q748" s="3434" t="s">
        <v>1231</v>
      </c>
      <c r="R748" s="3435"/>
      <c r="DE748" s="823"/>
    </row>
    <row r="749" spans="1:111" s="771" customFormat="1" ht="12" customHeight="1" x14ac:dyDescent="0.15">
      <c r="A749" s="3433"/>
      <c r="B749" s="1731" t="s">
        <v>54</v>
      </c>
      <c r="C749" s="3393" t="s">
        <v>1234</v>
      </c>
      <c r="D749" s="3394"/>
      <c r="E749" s="3394"/>
      <c r="F749" s="1724" t="s">
        <v>1233</v>
      </c>
      <c r="G749" s="3393" t="s">
        <v>1228</v>
      </c>
      <c r="H749" s="3417"/>
      <c r="I749" s="3393" t="s">
        <v>579</v>
      </c>
      <c r="J749" s="3394"/>
      <c r="K749" s="3394"/>
      <c r="L749" s="3394"/>
      <c r="M749" s="3417"/>
      <c r="N749" s="3396" t="s">
        <v>578</v>
      </c>
      <c r="O749" s="3397"/>
      <c r="P749" s="3398"/>
      <c r="Q749" s="3436"/>
      <c r="R749" s="3437"/>
      <c r="DE749" s="823"/>
      <c r="DF749" s="772" t="str">
        <f>IF(COUNTA(B750:R799)&gt;0,DG749,"")</f>
        <v/>
      </c>
      <c r="DG749" s="829">
        <v>11</v>
      </c>
    </row>
    <row r="750" spans="1:111" s="771" customFormat="1" ht="12" customHeight="1" x14ac:dyDescent="0.15">
      <c r="A750" s="3433"/>
      <c r="B750" s="1727"/>
      <c r="C750" s="3409"/>
      <c r="D750" s="3409"/>
      <c r="E750" s="3409"/>
      <c r="F750" s="1141"/>
      <c r="G750" s="3472"/>
      <c r="H750" s="3472"/>
      <c r="I750" s="3472"/>
      <c r="J750" s="3472"/>
      <c r="K750" s="3472"/>
      <c r="L750" s="3472"/>
      <c r="M750" s="3472"/>
      <c r="N750" s="3484"/>
      <c r="O750" s="3485"/>
      <c r="P750" s="3486"/>
      <c r="Q750" s="3414"/>
      <c r="R750" s="3415"/>
      <c r="S750" s="1740" t="s">
        <v>6302</v>
      </c>
      <c r="DE750" s="823"/>
    </row>
    <row r="751" spans="1:111" s="771" customFormat="1" ht="12" customHeight="1" x14ac:dyDescent="0.15">
      <c r="A751" s="3433"/>
      <c r="B751" s="1725"/>
      <c r="C751" s="3406"/>
      <c r="D751" s="3406"/>
      <c r="E751" s="3406"/>
      <c r="F751" s="1726"/>
      <c r="G751" s="3468"/>
      <c r="H751" s="3468"/>
      <c r="I751" s="3468"/>
      <c r="J751" s="3468"/>
      <c r="K751" s="3468"/>
      <c r="L751" s="3468"/>
      <c r="M751" s="3468"/>
      <c r="N751" s="3469"/>
      <c r="O751" s="3470"/>
      <c r="P751" s="3471"/>
      <c r="Q751" s="3402"/>
      <c r="R751" s="3408"/>
      <c r="S751" s="1740" t="s">
        <v>6301</v>
      </c>
      <c r="DE751" s="823"/>
    </row>
    <row r="752" spans="1:111" s="771" customFormat="1" ht="12" customHeight="1" x14ac:dyDescent="0.15">
      <c r="A752" s="3433"/>
      <c r="B752" s="1725"/>
      <c r="C752" s="3406"/>
      <c r="D752" s="3406"/>
      <c r="E752" s="3406"/>
      <c r="F752" s="1726"/>
      <c r="G752" s="3468"/>
      <c r="H752" s="3468"/>
      <c r="I752" s="3468"/>
      <c r="J752" s="3468"/>
      <c r="K752" s="3468"/>
      <c r="L752" s="3468"/>
      <c r="M752" s="3468"/>
      <c r="N752" s="3469"/>
      <c r="O752" s="3470"/>
      <c r="P752" s="3471"/>
      <c r="Q752" s="3402"/>
      <c r="R752" s="3408"/>
      <c r="S752" s="1739"/>
      <c r="DE752" s="823"/>
    </row>
    <row r="753" spans="1:109" s="771" customFormat="1" ht="12" customHeight="1" x14ac:dyDescent="0.15">
      <c r="A753" s="3433"/>
      <c r="B753" s="1725"/>
      <c r="C753" s="3406"/>
      <c r="D753" s="3406"/>
      <c r="E753" s="3406"/>
      <c r="F753" s="1726"/>
      <c r="G753" s="3468"/>
      <c r="H753" s="3468"/>
      <c r="I753" s="3468"/>
      <c r="J753" s="3468"/>
      <c r="K753" s="3468"/>
      <c r="L753" s="3468"/>
      <c r="M753" s="3468"/>
      <c r="N753" s="3469"/>
      <c r="O753" s="3470"/>
      <c r="P753" s="3471"/>
      <c r="Q753" s="3402"/>
      <c r="R753" s="3408"/>
      <c r="S753" s="1739" t="s">
        <v>6285</v>
      </c>
      <c r="DE753" s="823"/>
    </row>
    <row r="754" spans="1:109" s="771" customFormat="1" ht="12" customHeight="1" x14ac:dyDescent="0.15">
      <c r="A754" s="3433"/>
      <c r="B754" s="1725"/>
      <c r="C754" s="3406"/>
      <c r="D754" s="3406"/>
      <c r="E754" s="3406"/>
      <c r="F754" s="1726"/>
      <c r="G754" s="3468"/>
      <c r="H754" s="3468"/>
      <c r="I754" s="3468"/>
      <c r="J754" s="3468"/>
      <c r="K754" s="3468"/>
      <c r="L754" s="3468"/>
      <c r="M754" s="3468"/>
      <c r="N754" s="3469"/>
      <c r="O754" s="3470"/>
      <c r="P754" s="3471"/>
      <c r="Q754" s="3402"/>
      <c r="R754" s="3408"/>
      <c r="S754" s="1739" t="s">
        <v>6286</v>
      </c>
      <c r="DE754" s="823"/>
    </row>
    <row r="755" spans="1:109" s="771" customFormat="1" ht="12" customHeight="1" x14ac:dyDescent="0.15">
      <c r="A755" s="3433"/>
      <c r="B755" s="1725"/>
      <c r="C755" s="3406"/>
      <c r="D755" s="3406"/>
      <c r="E755" s="3406"/>
      <c r="F755" s="1726"/>
      <c r="G755" s="3468"/>
      <c r="H755" s="3468"/>
      <c r="I755" s="3468"/>
      <c r="J755" s="3468"/>
      <c r="K755" s="3468"/>
      <c r="L755" s="3468"/>
      <c r="M755" s="3468"/>
      <c r="N755" s="3469"/>
      <c r="O755" s="3470"/>
      <c r="P755" s="3471"/>
      <c r="Q755" s="3402"/>
      <c r="R755" s="3408"/>
      <c r="S755" s="1739" t="s">
        <v>6287</v>
      </c>
      <c r="DE755" s="823"/>
    </row>
    <row r="756" spans="1:109" s="771" customFormat="1" ht="12" customHeight="1" x14ac:dyDescent="0.15">
      <c r="A756" s="3433"/>
      <c r="B756" s="1725"/>
      <c r="C756" s="3406"/>
      <c r="D756" s="3406"/>
      <c r="E756" s="3406"/>
      <c r="F756" s="1726"/>
      <c r="G756" s="3468"/>
      <c r="H756" s="3468"/>
      <c r="I756" s="3468"/>
      <c r="J756" s="3468"/>
      <c r="K756" s="3468"/>
      <c r="L756" s="3468"/>
      <c r="M756" s="3468"/>
      <c r="N756" s="3469"/>
      <c r="O756" s="3470"/>
      <c r="P756" s="3471"/>
      <c r="Q756" s="3402"/>
      <c r="R756" s="3402"/>
      <c r="DE756" s="823"/>
    </row>
    <row r="757" spans="1:109" s="771" customFormat="1" ht="12" customHeight="1" x14ac:dyDescent="0.15">
      <c r="A757" s="3433"/>
      <c r="B757" s="1725"/>
      <c r="C757" s="3406"/>
      <c r="D757" s="3406"/>
      <c r="E757" s="3406"/>
      <c r="F757" s="1726"/>
      <c r="G757" s="3468"/>
      <c r="H757" s="3468"/>
      <c r="I757" s="3468"/>
      <c r="J757" s="3468"/>
      <c r="K757" s="3468"/>
      <c r="L757" s="3468"/>
      <c r="M757" s="3468"/>
      <c r="N757" s="3469"/>
      <c r="O757" s="3470"/>
      <c r="P757" s="3471"/>
      <c r="Q757" s="3402"/>
      <c r="R757" s="3402"/>
      <c r="DE757" s="823"/>
    </row>
    <row r="758" spans="1:109" s="771" customFormat="1" ht="12" customHeight="1" x14ac:dyDescent="0.15">
      <c r="A758" s="3433"/>
      <c r="B758" s="1725"/>
      <c r="C758" s="3406"/>
      <c r="D758" s="3406"/>
      <c r="E758" s="3406"/>
      <c r="F758" s="1726"/>
      <c r="G758" s="3468"/>
      <c r="H758" s="3468"/>
      <c r="I758" s="3468"/>
      <c r="J758" s="3468"/>
      <c r="K758" s="3468"/>
      <c r="L758" s="3468"/>
      <c r="M758" s="3468"/>
      <c r="N758" s="3469"/>
      <c r="O758" s="3470"/>
      <c r="P758" s="3471"/>
      <c r="Q758" s="3402"/>
      <c r="R758" s="3402"/>
      <c r="DE758" s="823"/>
    </row>
    <row r="759" spans="1:109" s="771" customFormat="1" ht="12" customHeight="1" x14ac:dyDescent="0.15">
      <c r="A759" s="3433"/>
      <c r="B759" s="1725"/>
      <c r="C759" s="3406"/>
      <c r="D759" s="3406"/>
      <c r="E759" s="3406"/>
      <c r="F759" s="1726"/>
      <c r="G759" s="3468"/>
      <c r="H759" s="3468"/>
      <c r="I759" s="3468"/>
      <c r="J759" s="3468"/>
      <c r="K759" s="3468"/>
      <c r="L759" s="3468"/>
      <c r="M759" s="3468"/>
      <c r="N759" s="3469"/>
      <c r="O759" s="3470"/>
      <c r="P759" s="3471"/>
      <c r="Q759" s="3402"/>
      <c r="R759" s="3402"/>
      <c r="DE759" s="823"/>
    </row>
    <row r="760" spans="1:109" s="771" customFormat="1" ht="12" customHeight="1" x14ac:dyDescent="0.15">
      <c r="A760" s="3433"/>
      <c r="B760" s="1725"/>
      <c r="C760" s="3406"/>
      <c r="D760" s="3406"/>
      <c r="E760" s="3406"/>
      <c r="F760" s="1726"/>
      <c r="G760" s="3468"/>
      <c r="H760" s="3468"/>
      <c r="I760" s="3468"/>
      <c r="J760" s="3468"/>
      <c r="K760" s="3468"/>
      <c r="L760" s="3468"/>
      <c r="M760" s="3468"/>
      <c r="N760" s="3469"/>
      <c r="O760" s="3470"/>
      <c r="P760" s="3471"/>
      <c r="Q760" s="3402"/>
      <c r="R760" s="3402"/>
      <c r="DE760" s="823"/>
    </row>
    <row r="761" spans="1:109" s="771" customFormat="1" ht="12" customHeight="1" x14ac:dyDescent="0.15">
      <c r="A761" s="3433"/>
      <c r="B761" s="1725"/>
      <c r="C761" s="3406"/>
      <c r="D761" s="3406"/>
      <c r="E761" s="3406"/>
      <c r="F761" s="1726"/>
      <c r="G761" s="3468"/>
      <c r="H761" s="3468"/>
      <c r="I761" s="3468"/>
      <c r="J761" s="3468"/>
      <c r="K761" s="3468"/>
      <c r="L761" s="3468"/>
      <c r="M761" s="3468"/>
      <c r="N761" s="3469"/>
      <c r="O761" s="3470"/>
      <c r="P761" s="3471"/>
      <c r="Q761" s="3402"/>
      <c r="R761" s="3402"/>
      <c r="DE761" s="823"/>
    </row>
    <row r="762" spans="1:109" s="771" customFormat="1" ht="12" customHeight="1" x14ac:dyDescent="0.15">
      <c r="A762" s="3433"/>
      <c r="B762" s="1725"/>
      <c r="C762" s="3406"/>
      <c r="D762" s="3406"/>
      <c r="E762" s="3406"/>
      <c r="F762" s="1726"/>
      <c r="G762" s="3468"/>
      <c r="H762" s="3468"/>
      <c r="I762" s="3468"/>
      <c r="J762" s="3468"/>
      <c r="K762" s="3468"/>
      <c r="L762" s="3468"/>
      <c r="M762" s="3468"/>
      <c r="N762" s="3469"/>
      <c r="O762" s="3470"/>
      <c r="P762" s="3471"/>
      <c r="Q762" s="3402"/>
      <c r="R762" s="3402"/>
      <c r="DE762" s="823"/>
    </row>
    <row r="763" spans="1:109" s="771" customFormat="1" ht="12" customHeight="1" x14ac:dyDescent="0.15">
      <c r="A763" s="3433"/>
      <c r="B763" s="1725"/>
      <c r="C763" s="3406"/>
      <c r="D763" s="3406"/>
      <c r="E763" s="3406"/>
      <c r="F763" s="1726"/>
      <c r="G763" s="3468"/>
      <c r="H763" s="3468"/>
      <c r="I763" s="3468"/>
      <c r="J763" s="3468"/>
      <c r="K763" s="3468"/>
      <c r="L763" s="3468"/>
      <c r="M763" s="3468"/>
      <c r="N763" s="3469"/>
      <c r="O763" s="3470"/>
      <c r="P763" s="3471"/>
      <c r="Q763" s="3402"/>
      <c r="R763" s="3402"/>
      <c r="DE763" s="823"/>
    </row>
    <row r="764" spans="1:109" s="771" customFormat="1" ht="12" customHeight="1" x14ac:dyDescent="0.15">
      <c r="A764" s="3433"/>
      <c r="B764" s="1725"/>
      <c r="C764" s="3406"/>
      <c r="D764" s="3406"/>
      <c r="E764" s="3406"/>
      <c r="F764" s="1726"/>
      <c r="G764" s="3468"/>
      <c r="H764" s="3468"/>
      <c r="I764" s="3468"/>
      <c r="J764" s="3468"/>
      <c r="K764" s="3468"/>
      <c r="L764" s="3468"/>
      <c r="M764" s="3468"/>
      <c r="N764" s="3469"/>
      <c r="O764" s="3470"/>
      <c r="P764" s="3471"/>
      <c r="Q764" s="3402"/>
      <c r="R764" s="3402"/>
      <c r="DE764" s="823"/>
    </row>
    <row r="765" spans="1:109" s="771" customFormat="1" ht="12" customHeight="1" x14ac:dyDescent="0.15">
      <c r="A765" s="3433"/>
      <c r="B765" s="1725"/>
      <c r="C765" s="3406"/>
      <c r="D765" s="3406"/>
      <c r="E765" s="3406"/>
      <c r="F765" s="1726"/>
      <c r="G765" s="3468"/>
      <c r="H765" s="3468"/>
      <c r="I765" s="3468"/>
      <c r="J765" s="3468"/>
      <c r="K765" s="3468"/>
      <c r="L765" s="3468"/>
      <c r="M765" s="3468"/>
      <c r="N765" s="3469"/>
      <c r="O765" s="3470"/>
      <c r="P765" s="3471"/>
      <c r="Q765" s="3402"/>
      <c r="R765" s="3402"/>
      <c r="DE765" s="823"/>
    </row>
    <row r="766" spans="1:109" s="771" customFormat="1" ht="12" customHeight="1" x14ac:dyDescent="0.15">
      <c r="A766" s="3433"/>
      <c r="B766" s="1725"/>
      <c r="C766" s="3406"/>
      <c r="D766" s="3406"/>
      <c r="E766" s="3406"/>
      <c r="F766" s="1726"/>
      <c r="G766" s="3468"/>
      <c r="H766" s="3468"/>
      <c r="I766" s="3468"/>
      <c r="J766" s="3468"/>
      <c r="K766" s="3468"/>
      <c r="L766" s="3468"/>
      <c r="M766" s="3468"/>
      <c r="N766" s="3469"/>
      <c r="O766" s="3470"/>
      <c r="P766" s="3471"/>
      <c r="Q766" s="3402"/>
      <c r="R766" s="3402"/>
      <c r="DE766" s="823"/>
    </row>
    <row r="767" spans="1:109" s="771" customFormat="1" ht="12" customHeight="1" x14ac:dyDescent="0.15">
      <c r="A767" s="3433"/>
      <c r="B767" s="1725"/>
      <c r="C767" s="3406"/>
      <c r="D767" s="3406"/>
      <c r="E767" s="3406"/>
      <c r="F767" s="1726"/>
      <c r="G767" s="3468"/>
      <c r="H767" s="3468"/>
      <c r="I767" s="3468"/>
      <c r="J767" s="3468"/>
      <c r="K767" s="3468"/>
      <c r="L767" s="3468"/>
      <c r="M767" s="3468"/>
      <c r="N767" s="3469"/>
      <c r="O767" s="3470"/>
      <c r="P767" s="3471"/>
      <c r="Q767" s="3402"/>
      <c r="R767" s="3402"/>
      <c r="DE767" s="823"/>
    </row>
    <row r="768" spans="1:109" s="771" customFormat="1" ht="12" customHeight="1" x14ac:dyDescent="0.15">
      <c r="A768" s="3433"/>
      <c r="B768" s="1725"/>
      <c r="C768" s="3406"/>
      <c r="D768" s="3406"/>
      <c r="E768" s="3406"/>
      <c r="F768" s="1726"/>
      <c r="G768" s="3468"/>
      <c r="H768" s="3468"/>
      <c r="I768" s="3468"/>
      <c r="J768" s="3468"/>
      <c r="K768" s="3468"/>
      <c r="L768" s="3468"/>
      <c r="M768" s="3468"/>
      <c r="N768" s="3469"/>
      <c r="O768" s="3470"/>
      <c r="P768" s="3471"/>
      <c r="Q768" s="3402"/>
      <c r="R768" s="3402"/>
      <c r="DE768" s="823"/>
    </row>
    <row r="769" spans="1:109" s="771" customFormat="1" ht="12" customHeight="1" x14ac:dyDescent="0.15">
      <c r="A769" s="3433"/>
      <c r="B769" s="1725"/>
      <c r="C769" s="3406"/>
      <c r="D769" s="3406"/>
      <c r="E769" s="3406"/>
      <c r="F769" s="1726"/>
      <c r="G769" s="3468"/>
      <c r="H769" s="3468"/>
      <c r="I769" s="3468"/>
      <c r="J769" s="3468"/>
      <c r="K769" s="3468"/>
      <c r="L769" s="3468"/>
      <c r="M769" s="3468"/>
      <c r="N769" s="3469"/>
      <c r="O769" s="3470"/>
      <c r="P769" s="3471"/>
      <c r="Q769" s="3402"/>
      <c r="R769" s="3402"/>
      <c r="DE769" s="823"/>
    </row>
    <row r="770" spans="1:109" s="771" customFormat="1" ht="12" customHeight="1" x14ac:dyDescent="0.15">
      <c r="A770" s="3433"/>
      <c r="B770" s="1725"/>
      <c r="C770" s="3406"/>
      <c r="D770" s="3406"/>
      <c r="E770" s="3406"/>
      <c r="F770" s="1726"/>
      <c r="G770" s="3468"/>
      <c r="H770" s="3468"/>
      <c r="I770" s="3468"/>
      <c r="J770" s="3468"/>
      <c r="K770" s="3468"/>
      <c r="L770" s="3468"/>
      <c r="M770" s="3468"/>
      <c r="N770" s="3469"/>
      <c r="O770" s="3470"/>
      <c r="P770" s="3471"/>
      <c r="Q770" s="3402"/>
      <c r="R770" s="3402"/>
      <c r="DE770" s="823"/>
    </row>
    <row r="771" spans="1:109" s="771" customFormat="1" ht="12" customHeight="1" x14ac:dyDescent="0.15">
      <c r="A771" s="3433"/>
      <c r="B771" s="1725"/>
      <c r="C771" s="3406"/>
      <c r="D771" s="3406"/>
      <c r="E771" s="3406"/>
      <c r="F771" s="1726"/>
      <c r="G771" s="3468"/>
      <c r="H771" s="3468"/>
      <c r="I771" s="3468"/>
      <c r="J771" s="3468"/>
      <c r="K771" s="3468"/>
      <c r="L771" s="3468"/>
      <c r="M771" s="3468"/>
      <c r="N771" s="3469"/>
      <c r="O771" s="3470"/>
      <c r="P771" s="3471"/>
      <c r="Q771" s="3402"/>
      <c r="R771" s="3402"/>
      <c r="DE771" s="823"/>
    </row>
    <row r="772" spans="1:109" s="771" customFormat="1" ht="12" customHeight="1" x14ac:dyDescent="0.15">
      <c r="A772" s="3433"/>
      <c r="B772" s="1725"/>
      <c r="C772" s="3406"/>
      <c r="D772" s="3406"/>
      <c r="E772" s="3406"/>
      <c r="F772" s="1726"/>
      <c r="G772" s="3468"/>
      <c r="H772" s="3468"/>
      <c r="I772" s="3468"/>
      <c r="J772" s="3468"/>
      <c r="K772" s="3468"/>
      <c r="L772" s="3468"/>
      <c r="M772" s="3468"/>
      <c r="N772" s="3469"/>
      <c r="O772" s="3470"/>
      <c r="P772" s="3471"/>
      <c r="Q772" s="3402"/>
      <c r="R772" s="3402"/>
      <c r="DE772" s="823"/>
    </row>
    <row r="773" spans="1:109" s="771" customFormat="1" ht="12" customHeight="1" x14ac:dyDescent="0.15">
      <c r="A773" s="3433"/>
      <c r="B773" s="1725"/>
      <c r="C773" s="3406"/>
      <c r="D773" s="3406"/>
      <c r="E773" s="3406"/>
      <c r="F773" s="1726"/>
      <c r="G773" s="3468"/>
      <c r="H773" s="3468"/>
      <c r="I773" s="3468"/>
      <c r="J773" s="3468"/>
      <c r="K773" s="3468"/>
      <c r="L773" s="3468"/>
      <c r="M773" s="3468"/>
      <c r="N773" s="3469"/>
      <c r="O773" s="3470"/>
      <c r="P773" s="3471"/>
      <c r="Q773" s="3402"/>
      <c r="R773" s="3402"/>
      <c r="DE773" s="823"/>
    </row>
    <row r="774" spans="1:109" s="771" customFormat="1" ht="12" customHeight="1" x14ac:dyDescent="0.15">
      <c r="A774" s="3433"/>
      <c r="B774" s="1725"/>
      <c r="C774" s="3406"/>
      <c r="D774" s="3406"/>
      <c r="E774" s="3406"/>
      <c r="F774" s="1726"/>
      <c r="G774" s="3468"/>
      <c r="H774" s="3468"/>
      <c r="I774" s="3468"/>
      <c r="J774" s="3468"/>
      <c r="K774" s="3468"/>
      <c r="L774" s="3468"/>
      <c r="M774" s="3468"/>
      <c r="N774" s="3469"/>
      <c r="O774" s="3470"/>
      <c r="P774" s="3471"/>
      <c r="Q774" s="3402"/>
      <c r="R774" s="3402"/>
      <c r="DE774" s="823"/>
    </row>
    <row r="775" spans="1:109" s="771" customFormat="1" ht="12" customHeight="1" x14ac:dyDescent="0.15">
      <c r="A775" s="3433"/>
      <c r="B775" s="1725"/>
      <c r="C775" s="3406"/>
      <c r="D775" s="3406"/>
      <c r="E775" s="3406"/>
      <c r="F775" s="1726"/>
      <c r="G775" s="3468"/>
      <c r="H775" s="3468"/>
      <c r="I775" s="3468"/>
      <c r="J775" s="3468"/>
      <c r="K775" s="3468"/>
      <c r="L775" s="3468"/>
      <c r="M775" s="3468"/>
      <c r="N775" s="3469"/>
      <c r="O775" s="3470"/>
      <c r="P775" s="3471"/>
      <c r="Q775" s="3402"/>
      <c r="R775" s="3402"/>
      <c r="DE775" s="823"/>
    </row>
    <row r="776" spans="1:109" s="771" customFormat="1" ht="12" customHeight="1" x14ac:dyDescent="0.15">
      <c r="A776" s="3433"/>
      <c r="B776" s="1725"/>
      <c r="C776" s="3406"/>
      <c r="D776" s="3406"/>
      <c r="E776" s="3406"/>
      <c r="F776" s="1726"/>
      <c r="G776" s="3468"/>
      <c r="H776" s="3468"/>
      <c r="I776" s="3468"/>
      <c r="J776" s="3468"/>
      <c r="K776" s="3468"/>
      <c r="L776" s="3468"/>
      <c r="M776" s="3468"/>
      <c r="N776" s="3469"/>
      <c r="O776" s="3470"/>
      <c r="P776" s="3471"/>
      <c r="Q776" s="3402"/>
      <c r="R776" s="3402"/>
      <c r="DE776" s="823"/>
    </row>
    <row r="777" spans="1:109" s="771" customFormat="1" ht="12" customHeight="1" x14ac:dyDescent="0.15">
      <c r="A777" s="3433"/>
      <c r="B777" s="1725"/>
      <c r="C777" s="3406"/>
      <c r="D777" s="3406"/>
      <c r="E777" s="3406"/>
      <c r="F777" s="1726"/>
      <c r="G777" s="3468"/>
      <c r="H777" s="3468"/>
      <c r="I777" s="3468"/>
      <c r="J777" s="3468"/>
      <c r="K777" s="3468"/>
      <c r="L777" s="3468"/>
      <c r="M777" s="3468"/>
      <c r="N777" s="3469"/>
      <c r="O777" s="3470"/>
      <c r="P777" s="3471"/>
      <c r="Q777" s="3402"/>
      <c r="R777" s="3402"/>
      <c r="DE777" s="823"/>
    </row>
    <row r="778" spans="1:109" s="771" customFormat="1" ht="12" customHeight="1" x14ac:dyDescent="0.15">
      <c r="A778" s="3433"/>
      <c r="B778" s="1725"/>
      <c r="C778" s="3406"/>
      <c r="D778" s="3406"/>
      <c r="E778" s="3406"/>
      <c r="F778" s="1726"/>
      <c r="G778" s="3468"/>
      <c r="H778" s="3468"/>
      <c r="I778" s="3468"/>
      <c r="J778" s="3468"/>
      <c r="K778" s="3468"/>
      <c r="L778" s="3468"/>
      <c r="M778" s="3468"/>
      <c r="N778" s="3469"/>
      <c r="O778" s="3470"/>
      <c r="P778" s="3471"/>
      <c r="Q778" s="3402"/>
      <c r="R778" s="3402"/>
      <c r="DE778" s="823"/>
    </row>
    <row r="779" spans="1:109" s="771" customFormat="1" ht="12" customHeight="1" x14ac:dyDescent="0.15">
      <c r="A779" s="3433"/>
      <c r="B779" s="1725"/>
      <c r="C779" s="3406"/>
      <c r="D779" s="3406"/>
      <c r="E779" s="3406"/>
      <c r="F779" s="1726"/>
      <c r="G779" s="3468"/>
      <c r="H779" s="3468"/>
      <c r="I779" s="3468"/>
      <c r="J779" s="3468"/>
      <c r="K779" s="3468"/>
      <c r="L779" s="3468"/>
      <c r="M779" s="3468"/>
      <c r="N779" s="3469"/>
      <c r="O779" s="3470"/>
      <c r="P779" s="3471"/>
      <c r="Q779" s="3402"/>
      <c r="R779" s="3402"/>
      <c r="DE779" s="823"/>
    </row>
    <row r="780" spans="1:109" s="771" customFormat="1" ht="12" customHeight="1" x14ac:dyDescent="0.15">
      <c r="A780" s="3433"/>
      <c r="B780" s="1725"/>
      <c r="C780" s="3406"/>
      <c r="D780" s="3406"/>
      <c r="E780" s="3406"/>
      <c r="F780" s="1726"/>
      <c r="G780" s="3468"/>
      <c r="H780" s="3468"/>
      <c r="I780" s="3468"/>
      <c r="J780" s="3468"/>
      <c r="K780" s="3468"/>
      <c r="L780" s="3468"/>
      <c r="M780" s="3468"/>
      <c r="N780" s="3469"/>
      <c r="O780" s="3470"/>
      <c r="P780" s="3471"/>
      <c r="Q780" s="3402"/>
      <c r="R780" s="3402"/>
      <c r="DE780" s="823"/>
    </row>
    <row r="781" spans="1:109" s="771" customFormat="1" ht="12" customHeight="1" x14ac:dyDescent="0.15">
      <c r="A781" s="3433"/>
      <c r="B781" s="1725"/>
      <c r="C781" s="3406"/>
      <c r="D781" s="3406"/>
      <c r="E781" s="3406"/>
      <c r="F781" s="1726"/>
      <c r="G781" s="3468"/>
      <c r="H781" s="3468"/>
      <c r="I781" s="3468"/>
      <c r="J781" s="3468"/>
      <c r="K781" s="3468"/>
      <c r="L781" s="3468"/>
      <c r="M781" s="3468"/>
      <c r="N781" s="3469"/>
      <c r="O781" s="3470"/>
      <c r="P781" s="3471"/>
      <c r="Q781" s="3402"/>
      <c r="R781" s="3402"/>
      <c r="DE781" s="823"/>
    </row>
    <row r="782" spans="1:109" s="771" customFormat="1" ht="12" customHeight="1" x14ac:dyDescent="0.15">
      <c r="A782" s="3433"/>
      <c r="B782" s="1725"/>
      <c r="C782" s="3406"/>
      <c r="D782" s="3406"/>
      <c r="E782" s="3406"/>
      <c r="F782" s="1726"/>
      <c r="G782" s="3468"/>
      <c r="H782" s="3468"/>
      <c r="I782" s="3468"/>
      <c r="J782" s="3468"/>
      <c r="K782" s="3468"/>
      <c r="L782" s="3468"/>
      <c r="M782" s="3468"/>
      <c r="N782" s="3469"/>
      <c r="O782" s="3470"/>
      <c r="P782" s="3471"/>
      <c r="Q782" s="3402"/>
      <c r="R782" s="3402"/>
      <c r="DE782" s="823"/>
    </row>
    <row r="783" spans="1:109" s="771" customFormat="1" ht="12" customHeight="1" x14ac:dyDescent="0.15">
      <c r="A783" s="3433"/>
      <c r="B783" s="1725"/>
      <c r="C783" s="3406"/>
      <c r="D783" s="3406"/>
      <c r="E783" s="3406"/>
      <c r="F783" s="1726"/>
      <c r="G783" s="3468"/>
      <c r="H783" s="3468"/>
      <c r="I783" s="3468"/>
      <c r="J783" s="3468"/>
      <c r="K783" s="3468"/>
      <c r="L783" s="3468"/>
      <c r="M783" s="3468"/>
      <c r="N783" s="3469"/>
      <c r="O783" s="3470"/>
      <c r="P783" s="3471"/>
      <c r="Q783" s="3402"/>
      <c r="R783" s="3402"/>
      <c r="DE783" s="823"/>
    </row>
    <row r="784" spans="1:109" s="771" customFormat="1" ht="12" customHeight="1" x14ac:dyDescent="0.15">
      <c r="A784" s="3433"/>
      <c r="B784" s="1725"/>
      <c r="C784" s="3406"/>
      <c r="D784" s="3406"/>
      <c r="E784" s="3406"/>
      <c r="F784" s="1726"/>
      <c r="G784" s="3468"/>
      <c r="H784" s="3468"/>
      <c r="I784" s="3468"/>
      <c r="J784" s="3468"/>
      <c r="K784" s="3468"/>
      <c r="L784" s="3468"/>
      <c r="M784" s="3468"/>
      <c r="N784" s="3469"/>
      <c r="O784" s="3470"/>
      <c r="P784" s="3471"/>
      <c r="Q784" s="3402"/>
      <c r="R784" s="3402"/>
      <c r="DE784" s="823"/>
    </row>
    <row r="785" spans="1:109" s="771" customFormat="1" ht="12" customHeight="1" x14ac:dyDescent="0.15">
      <c r="A785" s="3433"/>
      <c r="B785" s="1725"/>
      <c r="C785" s="3406"/>
      <c r="D785" s="3406"/>
      <c r="E785" s="3406"/>
      <c r="F785" s="1726"/>
      <c r="G785" s="3468"/>
      <c r="H785" s="3468"/>
      <c r="I785" s="3468"/>
      <c r="J785" s="3468"/>
      <c r="K785" s="3468"/>
      <c r="L785" s="3468"/>
      <c r="M785" s="3468"/>
      <c r="N785" s="3469"/>
      <c r="O785" s="3470"/>
      <c r="P785" s="3471"/>
      <c r="Q785" s="3402"/>
      <c r="R785" s="3402"/>
      <c r="DE785" s="823"/>
    </row>
    <row r="786" spans="1:109" s="771" customFormat="1" ht="12" customHeight="1" x14ac:dyDescent="0.15">
      <c r="A786" s="3433"/>
      <c r="B786" s="1725"/>
      <c r="C786" s="3406"/>
      <c r="D786" s="3406"/>
      <c r="E786" s="3406"/>
      <c r="F786" s="1726"/>
      <c r="G786" s="3468"/>
      <c r="H786" s="3468"/>
      <c r="I786" s="3468"/>
      <c r="J786" s="3468"/>
      <c r="K786" s="3468"/>
      <c r="L786" s="3468"/>
      <c r="M786" s="3468"/>
      <c r="N786" s="3469"/>
      <c r="O786" s="3470"/>
      <c r="P786" s="3471"/>
      <c r="Q786" s="3402"/>
      <c r="R786" s="3402"/>
      <c r="DE786" s="823"/>
    </row>
    <row r="787" spans="1:109" s="771" customFormat="1" ht="12" customHeight="1" x14ac:dyDescent="0.15">
      <c r="A787" s="3433"/>
      <c r="B787" s="1725"/>
      <c r="C787" s="3406"/>
      <c r="D787" s="3406"/>
      <c r="E787" s="3406"/>
      <c r="F787" s="1726"/>
      <c r="G787" s="3468"/>
      <c r="H787" s="3468"/>
      <c r="I787" s="3468"/>
      <c r="J787" s="3468"/>
      <c r="K787" s="3468"/>
      <c r="L787" s="3468"/>
      <c r="M787" s="3468"/>
      <c r="N787" s="3469"/>
      <c r="O787" s="3470"/>
      <c r="P787" s="3471"/>
      <c r="Q787" s="3402"/>
      <c r="R787" s="3402"/>
      <c r="DE787" s="823"/>
    </row>
    <row r="788" spans="1:109" s="771" customFormat="1" ht="12" customHeight="1" x14ac:dyDescent="0.15">
      <c r="A788" s="3433"/>
      <c r="B788" s="1725"/>
      <c r="C788" s="3406"/>
      <c r="D788" s="3406"/>
      <c r="E788" s="3406"/>
      <c r="F788" s="1726"/>
      <c r="G788" s="3468"/>
      <c r="H788" s="3468"/>
      <c r="I788" s="3468"/>
      <c r="J788" s="3468"/>
      <c r="K788" s="3468"/>
      <c r="L788" s="3468"/>
      <c r="M788" s="3468"/>
      <c r="N788" s="3469"/>
      <c r="O788" s="3470"/>
      <c r="P788" s="3471"/>
      <c r="Q788" s="3402"/>
      <c r="R788" s="3402"/>
      <c r="DE788" s="823"/>
    </row>
    <row r="789" spans="1:109" s="771" customFormat="1" ht="12" customHeight="1" x14ac:dyDescent="0.15">
      <c r="A789" s="3433"/>
      <c r="B789" s="1725"/>
      <c r="C789" s="3406"/>
      <c r="D789" s="3406"/>
      <c r="E789" s="3406"/>
      <c r="F789" s="1726"/>
      <c r="G789" s="3468"/>
      <c r="H789" s="3468"/>
      <c r="I789" s="3468"/>
      <c r="J789" s="3468"/>
      <c r="K789" s="3468"/>
      <c r="L789" s="3468"/>
      <c r="M789" s="3468"/>
      <c r="N789" s="3469"/>
      <c r="O789" s="3470"/>
      <c r="P789" s="3471"/>
      <c r="Q789" s="3402"/>
      <c r="R789" s="3402"/>
      <c r="DE789" s="823"/>
    </row>
    <row r="790" spans="1:109" s="771" customFormat="1" ht="12" customHeight="1" x14ac:dyDescent="0.15">
      <c r="A790" s="3433"/>
      <c r="B790" s="1725"/>
      <c r="C790" s="3406"/>
      <c r="D790" s="3406"/>
      <c r="E790" s="3406"/>
      <c r="F790" s="1726"/>
      <c r="G790" s="3468"/>
      <c r="H790" s="3468"/>
      <c r="I790" s="3468"/>
      <c r="J790" s="3468"/>
      <c r="K790" s="3468"/>
      <c r="L790" s="3468"/>
      <c r="M790" s="3468"/>
      <c r="N790" s="3469"/>
      <c r="O790" s="3470"/>
      <c r="P790" s="3471"/>
      <c r="Q790" s="3402"/>
      <c r="R790" s="3402"/>
      <c r="DE790" s="823"/>
    </row>
    <row r="791" spans="1:109" s="771" customFormat="1" ht="12" customHeight="1" x14ac:dyDescent="0.15">
      <c r="A791" s="3433"/>
      <c r="B791" s="1725"/>
      <c r="C791" s="3406"/>
      <c r="D791" s="3406"/>
      <c r="E791" s="3406"/>
      <c r="F791" s="1726"/>
      <c r="G791" s="3468"/>
      <c r="H791" s="3468"/>
      <c r="I791" s="3468"/>
      <c r="J791" s="3468"/>
      <c r="K791" s="3468"/>
      <c r="L791" s="3468"/>
      <c r="M791" s="3468"/>
      <c r="N791" s="3469"/>
      <c r="O791" s="3470"/>
      <c r="P791" s="3471"/>
      <c r="Q791" s="3402"/>
      <c r="R791" s="3402"/>
      <c r="DE791" s="823"/>
    </row>
    <row r="792" spans="1:109" s="771" customFormat="1" ht="12" customHeight="1" x14ac:dyDescent="0.15">
      <c r="A792" s="3433"/>
      <c r="B792" s="1725"/>
      <c r="C792" s="3406"/>
      <c r="D792" s="3406"/>
      <c r="E792" s="3406"/>
      <c r="F792" s="1726"/>
      <c r="G792" s="3468"/>
      <c r="H792" s="3468"/>
      <c r="I792" s="3468"/>
      <c r="J792" s="3468"/>
      <c r="K792" s="3468"/>
      <c r="L792" s="3468"/>
      <c r="M792" s="3468"/>
      <c r="N792" s="3469"/>
      <c r="O792" s="3470"/>
      <c r="P792" s="3471"/>
      <c r="Q792" s="3402"/>
      <c r="R792" s="3402"/>
      <c r="DE792" s="823"/>
    </row>
    <row r="793" spans="1:109" s="771" customFormat="1" ht="12" customHeight="1" x14ac:dyDescent="0.15">
      <c r="A793" s="3433"/>
      <c r="B793" s="1725"/>
      <c r="C793" s="3406"/>
      <c r="D793" s="3406"/>
      <c r="E793" s="3406"/>
      <c r="F793" s="1726"/>
      <c r="G793" s="3468"/>
      <c r="H793" s="3468"/>
      <c r="I793" s="3468"/>
      <c r="J793" s="3468"/>
      <c r="K793" s="3468"/>
      <c r="L793" s="3468"/>
      <c r="M793" s="3468"/>
      <c r="N793" s="3469"/>
      <c r="O793" s="3470"/>
      <c r="P793" s="3471"/>
      <c r="Q793" s="3402"/>
      <c r="R793" s="3402"/>
      <c r="DE793" s="823"/>
    </row>
    <row r="794" spans="1:109" s="771" customFormat="1" ht="12" customHeight="1" x14ac:dyDescent="0.15">
      <c r="A794" s="3433"/>
      <c r="B794" s="1725"/>
      <c r="C794" s="3406"/>
      <c r="D794" s="3406"/>
      <c r="E794" s="3406"/>
      <c r="F794" s="1726"/>
      <c r="G794" s="3468"/>
      <c r="H794" s="3468"/>
      <c r="I794" s="3468"/>
      <c r="J794" s="3468"/>
      <c r="K794" s="3468"/>
      <c r="L794" s="3468"/>
      <c r="M794" s="3468"/>
      <c r="N794" s="3469"/>
      <c r="O794" s="3470"/>
      <c r="P794" s="3471"/>
      <c r="Q794" s="3402"/>
      <c r="R794" s="3402"/>
      <c r="DE794" s="823"/>
    </row>
    <row r="795" spans="1:109" s="771" customFormat="1" ht="12" customHeight="1" x14ac:dyDescent="0.15">
      <c r="A795" s="3433"/>
      <c r="B795" s="1725"/>
      <c r="C795" s="3406"/>
      <c r="D795" s="3406"/>
      <c r="E795" s="3406"/>
      <c r="F795" s="1726"/>
      <c r="G795" s="3468"/>
      <c r="H795" s="3468"/>
      <c r="I795" s="3468"/>
      <c r="J795" s="3468"/>
      <c r="K795" s="3468"/>
      <c r="L795" s="3468"/>
      <c r="M795" s="3468"/>
      <c r="N795" s="3469"/>
      <c r="O795" s="3470"/>
      <c r="P795" s="3471"/>
      <c r="Q795" s="3402"/>
      <c r="R795" s="3402"/>
      <c r="DE795" s="823"/>
    </row>
    <row r="796" spans="1:109" s="771" customFormat="1" ht="12" customHeight="1" x14ac:dyDescent="0.15">
      <c r="A796" s="3433"/>
      <c r="B796" s="1725"/>
      <c r="C796" s="3406"/>
      <c r="D796" s="3406"/>
      <c r="E796" s="3406"/>
      <c r="F796" s="1726"/>
      <c r="G796" s="3468"/>
      <c r="H796" s="3468"/>
      <c r="I796" s="3468"/>
      <c r="J796" s="3468"/>
      <c r="K796" s="3468"/>
      <c r="L796" s="3468"/>
      <c r="M796" s="3468"/>
      <c r="N796" s="3469"/>
      <c r="O796" s="3470"/>
      <c r="P796" s="3471"/>
      <c r="Q796" s="3402"/>
      <c r="R796" s="3402"/>
      <c r="DE796" s="823"/>
    </row>
    <row r="797" spans="1:109" s="771" customFormat="1" ht="12" customHeight="1" x14ac:dyDescent="0.15">
      <c r="A797" s="3433"/>
      <c r="B797" s="1725"/>
      <c r="C797" s="3406"/>
      <c r="D797" s="3406"/>
      <c r="E797" s="3406"/>
      <c r="F797" s="1726"/>
      <c r="G797" s="3468"/>
      <c r="H797" s="3468"/>
      <c r="I797" s="3468"/>
      <c r="J797" s="3468"/>
      <c r="K797" s="3468"/>
      <c r="L797" s="3468"/>
      <c r="M797" s="3468"/>
      <c r="N797" s="3469"/>
      <c r="O797" s="3470"/>
      <c r="P797" s="3471"/>
      <c r="Q797" s="3402"/>
      <c r="R797" s="3402"/>
      <c r="DE797" s="823"/>
    </row>
    <row r="798" spans="1:109" s="771" customFormat="1" ht="12" customHeight="1" x14ac:dyDescent="0.15">
      <c r="A798" s="3433"/>
      <c r="B798" s="1725"/>
      <c r="C798" s="3406"/>
      <c r="D798" s="3406"/>
      <c r="E798" s="3406"/>
      <c r="F798" s="1726"/>
      <c r="G798" s="3468"/>
      <c r="H798" s="3468"/>
      <c r="I798" s="3468"/>
      <c r="J798" s="3468"/>
      <c r="K798" s="3468"/>
      <c r="L798" s="3468"/>
      <c r="M798" s="3468"/>
      <c r="N798" s="3469"/>
      <c r="O798" s="3470"/>
      <c r="P798" s="3471"/>
      <c r="Q798" s="3402"/>
      <c r="R798" s="3402"/>
      <c r="DE798" s="823"/>
    </row>
    <row r="799" spans="1:109" s="771" customFormat="1" ht="12" customHeight="1" x14ac:dyDescent="0.15">
      <c r="A799" s="3433"/>
      <c r="B799" s="1735"/>
      <c r="C799" s="3483"/>
      <c r="D799" s="3483"/>
      <c r="E799" s="3483"/>
      <c r="F799" s="1734"/>
      <c r="G799" s="3479"/>
      <c r="H799" s="3479"/>
      <c r="I799" s="3479"/>
      <c r="J799" s="3479"/>
      <c r="K799" s="3479"/>
      <c r="L799" s="3479"/>
      <c r="M799" s="3479"/>
      <c r="N799" s="3480"/>
      <c r="O799" s="3481"/>
      <c r="P799" s="3482"/>
      <c r="Q799" s="3448"/>
      <c r="R799" s="3448"/>
      <c r="DE799" s="823"/>
    </row>
    <row r="800" spans="1:109" s="771" customFormat="1" ht="6" customHeight="1" x14ac:dyDescent="0.15">
      <c r="A800" s="797"/>
      <c r="B800" s="1733"/>
      <c r="C800" s="3446"/>
      <c r="D800" s="3446"/>
      <c r="E800" s="3446"/>
      <c r="F800" s="1733"/>
      <c r="G800" s="3446"/>
      <c r="H800" s="3446"/>
      <c r="I800" s="3446"/>
      <c r="J800" s="3446"/>
      <c r="K800" s="3446"/>
      <c r="L800" s="3446"/>
      <c r="M800" s="3446"/>
      <c r="N800" s="1733"/>
      <c r="O800" s="1733"/>
      <c r="P800" s="1733"/>
      <c r="Q800" s="3438"/>
      <c r="R800" s="3438"/>
      <c r="DE800" s="823"/>
    </row>
    <row r="801" spans="1:109" s="771" customFormat="1" ht="12" customHeight="1" x14ac:dyDescent="0.15">
      <c r="A801" s="3421">
        <v>3</v>
      </c>
      <c r="B801" s="3393" t="s">
        <v>1232</v>
      </c>
      <c r="C801" s="3394"/>
      <c r="D801" s="3394"/>
      <c r="E801" s="3394"/>
      <c r="F801" s="3394"/>
      <c r="G801" s="3394"/>
      <c r="H801" s="3394"/>
      <c r="I801" s="3394"/>
      <c r="J801" s="3394"/>
      <c r="K801" s="3394"/>
      <c r="L801" s="3394"/>
      <c r="M801" s="3394"/>
      <c r="N801" s="3394"/>
      <c r="O801" s="3395"/>
      <c r="P801" s="3420"/>
      <c r="Q801" s="3434" t="s">
        <v>1231</v>
      </c>
      <c r="R801" s="3435"/>
      <c r="DE801" s="823"/>
    </row>
    <row r="802" spans="1:109" s="771" customFormat="1" ht="12" customHeight="1" x14ac:dyDescent="0.15">
      <c r="A802" s="3475"/>
      <c r="B802" s="3436" t="s">
        <v>1230</v>
      </c>
      <c r="C802" s="3396"/>
      <c r="D802" s="3396"/>
      <c r="E802" s="3393" t="s">
        <v>1229</v>
      </c>
      <c r="F802" s="3417"/>
      <c r="G802" s="3393" t="s">
        <v>1228</v>
      </c>
      <c r="H802" s="3417"/>
      <c r="I802" s="3393" t="s">
        <v>579</v>
      </c>
      <c r="J802" s="3394"/>
      <c r="K802" s="3394"/>
      <c r="L802" s="3394"/>
      <c r="M802" s="3394"/>
      <c r="N802" s="3393" t="s">
        <v>578</v>
      </c>
      <c r="O802" s="3395"/>
      <c r="P802" s="3420"/>
      <c r="Q802" s="3436"/>
      <c r="R802" s="3437"/>
      <c r="DE802" s="823"/>
    </row>
    <row r="803" spans="1:109" s="771" customFormat="1" ht="12" customHeight="1" x14ac:dyDescent="0.15">
      <c r="A803" s="3422"/>
      <c r="B803" s="3386"/>
      <c r="C803" s="3416"/>
      <c r="D803" s="3416"/>
      <c r="E803" s="3439"/>
      <c r="F803" s="3440"/>
      <c r="G803" s="3439"/>
      <c r="H803" s="3440"/>
      <c r="I803" s="3439"/>
      <c r="J803" s="3461"/>
      <c r="K803" s="3461"/>
      <c r="L803" s="3461"/>
      <c r="M803" s="3461"/>
      <c r="N803" s="3462"/>
      <c r="O803" s="3463"/>
      <c r="P803" s="3464"/>
      <c r="Q803" s="3386"/>
      <c r="R803" s="3387"/>
      <c r="DE803" s="823"/>
    </row>
    <row r="804" spans="1:109" s="771" customFormat="1" ht="6" customHeight="1" x14ac:dyDescent="0.15">
      <c r="A804" s="799"/>
      <c r="B804" s="3438"/>
      <c r="C804" s="3438"/>
      <c r="D804" s="3438"/>
      <c r="E804" s="3438"/>
      <c r="F804" s="3438"/>
      <c r="G804" s="3441"/>
      <c r="H804" s="3441"/>
      <c r="I804" s="799"/>
      <c r="J804" s="799"/>
      <c r="K804" s="799"/>
      <c r="L804" s="799"/>
      <c r="M804" s="799"/>
      <c r="N804" s="799"/>
      <c r="O804" s="799"/>
      <c r="P804" s="799"/>
      <c r="Q804" s="799"/>
      <c r="R804" s="799"/>
      <c r="DE804" s="823"/>
    </row>
    <row r="805" spans="1:109" s="771" customFormat="1" ht="21" customHeight="1" x14ac:dyDescent="0.15">
      <c r="A805" s="3421">
        <v>4</v>
      </c>
      <c r="B805" s="3442" t="s">
        <v>1227</v>
      </c>
      <c r="C805" s="3424"/>
      <c r="D805" s="3425"/>
      <c r="E805" s="3443" t="s">
        <v>1226</v>
      </c>
      <c r="F805" s="3444"/>
      <c r="G805" s="3445"/>
      <c r="H805" s="3445"/>
      <c r="I805" s="793"/>
      <c r="J805" s="1729">
        <v>5</v>
      </c>
      <c r="K805" s="3449" t="s">
        <v>1764</v>
      </c>
      <c r="L805" s="3450"/>
      <c r="M805" s="3450"/>
      <c r="N805" s="3450"/>
      <c r="O805" s="3450"/>
      <c r="P805" s="3450"/>
      <c r="Q805" s="3450"/>
      <c r="R805" s="3451"/>
      <c r="DE805" s="823"/>
    </row>
    <row r="806" spans="1:109" s="771" customFormat="1" ht="12" customHeight="1" x14ac:dyDescent="0.15">
      <c r="A806" s="3422"/>
      <c r="B806" s="3386"/>
      <c r="C806" s="3416"/>
      <c r="D806" s="3387"/>
      <c r="E806" s="3386"/>
      <c r="F806" s="3387"/>
      <c r="G806" s="3445"/>
      <c r="H806" s="3445"/>
      <c r="I806" s="793"/>
      <c r="J806" s="3476"/>
      <c r="K806" s="3452"/>
      <c r="L806" s="3453"/>
      <c r="M806" s="3453"/>
      <c r="N806" s="3453"/>
      <c r="O806" s="3453"/>
      <c r="P806" s="3453"/>
      <c r="Q806" s="3453"/>
      <c r="R806" s="3454"/>
      <c r="DE806" s="823"/>
    </row>
    <row r="807" spans="1:109" s="771" customFormat="1" ht="12" customHeight="1" x14ac:dyDescent="0.15">
      <c r="A807" s="1736"/>
      <c r="B807" s="1732"/>
      <c r="C807" s="1732"/>
      <c r="D807" s="1732"/>
      <c r="E807" s="1732"/>
      <c r="F807" s="1732"/>
      <c r="G807" s="3445"/>
      <c r="H807" s="3445"/>
      <c r="I807" s="1736"/>
      <c r="J807" s="3477"/>
      <c r="K807" s="3455"/>
      <c r="L807" s="3456"/>
      <c r="M807" s="3456"/>
      <c r="N807" s="3456"/>
      <c r="O807" s="3456"/>
      <c r="P807" s="3456"/>
      <c r="Q807" s="3456"/>
      <c r="R807" s="3457"/>
      <c r="S807" s="225"/>
      <c r="T807" s="755"/>
      <c r="DE807" s="823"/>
    </row>
    <row r="808" spans="1:109" s="771" customFormat="1" ht="12" customHeight="1" x14ac:dyDescent="0.15">
      <c r="A808" s="1736"/>
      <c r="B808" s="788"/>
      <c r="C808" s="788"/>
      <c r="D808" s="788"/>
      <c r="E808" s="788"/>
      <c r="F808" s="788"/>
      <c r="G808" s="788"/>
      <c r="H808" s="788"/>
      <c r="I808" s="1736"/>
      <c r="J808" s="3477"/>
      <c r="K808" s="3455"/>
      <c r="L808" s="3456"/>
      <c r="M808" s="3456"/>
      <c r="N808" s="3456"/>
      <c r="O808" s="3456"/>
      <c r="P808" s="3456"/>
      <c r="Q808" s="3456"/>
      <c r="R808" s="3457"/>
      <c r="DE808" s="823"/>
    </row>
    <row r="809" spans="1:109" s="771" customFormat="1" ht="12" customHeight="1" x14ac:dyDescent="0.15">
      <c r="A809" s="1736"/>
      <c r="B809" s="3465" t="s">
        <v>1225</v>
      </c>
      <c r="C809" s="3465"/>
      <c r="D809" s="3465"/>
      <c r="E809" s="3465"/>
      <c r="F809" s="3465"/>
      <c r="G809" s="3465"/>
      <c r="H809" s="3465"/>
      <c r="I809" s="1736"/>
      <c r="J809" s="3477"/>
      <c r="K809" s="3455"/>
      <c r="L809" s="3456"/>
      <c r="M809" s="3456"/>
      <c r="N809" s="3456"/>
      <c r="O809" s="3456"/>
      <c r="P809" s="3456"/>
      <c r="Q809" s="3456"/>
      <c r="R809" s="3457"/>
      <c r="DE809" s="823"/>
    </row>
    <row r="810" spans="1:109" s="771" customFormat="1" ht="12" customHeight="1" x14ac:dyDescent="0.15">
      <c r="A810" s="1736"/>
      <c r="B810" s="3465" t="s">
        <v>1224</v>
      </c>
      <c r="C810" s="3465"/>
      <c r="D810" s="3465"/>
      <c r="E810" s="3465"/>
      <c r="F810" s="3465"/>
      <c r="G810" s="3465"/>
      <c r="H810" s="3465"/>
      <c r="I810" s="789"/>
      <c r="J810" s="3477"/>
      <c r="K810" s="3455"/>
      <c r="L810" s="3456"/>
      <c r="M810" s="3456"/>
      <c r="N810" s="3456"/>
      <c r="O810" s="3456"/>
      <c r="P810" s="3456"/>
      <c r="Q810" s="3456"/>
      <c r="R810" s="3457"/>
      <c r="DE810" s="823"/>
    </row>
    <row r="811" spans="1:109" s="771" customFormat="1" ht="12" customHeight="1" x14ac:dyDescent="0.15">
      <c r="A811" s="790" t="s">
        <v>1223</v>
      </c>
      <c r="B811" s="3466" t="s">
        <v>577</v>
      </c>
      <c r="C811" s="3466"/>
      <c r="D811" s="3466"/>
      <c r="E811" s="3466"/>
      <c r="F811" s="3466"/>
      <c r="G811" s="3466"/>
      <c r="H811" s="3466"/>
      <c r="I811" s="1736"/>
      <c r="J811" s="3477"/>
      <c r="K811" s="3455"/>
      <c r="L811" s="3456"/>
      <c r="M811" s="3456"/>
      <c r="N811" s="3456"/>
      <c r="O811" s="3456"/>
      <c r="P811" s="3456"/>
      <c r="Q811" s="3456"/>
      <c r="R811" s="3457"/>
      <c r="DE811" s="823"/>
    </row>
    <row r="812" spans="1:109" s="771" customFormat="1" ht="12" customHeight="1" x14ac:dyDescent="0.15">
      <c r="A812" s="790"/>
      <c r="B812" s="3467" t="s">
        <v>1222</v>
      </c>
      <c r="C812" s="3467"/>
      <c r="D812" s="3467"/>
      <c r="E812" s="3467"/>
      <c r="F812" s="3467"/>
      <c r="G812" s="3467"/>
      <c r="H812" s="3467"/>
      <c r="I812" s="1736"/>
      <c r="J812" s="3477"/>
      <c r="K812" s="3455"/>
      <c r="L812" s="3456"/>
      <c r="M812" s="3456"/>
      <c r="N812" s="3456"/>
      <c r="O812" s="3456"/>
      <c r="P812" s="3456"/>
      <c r="Q812" s="3456"/>
      <c r="R812" s="3457"/>
      <c r="DE812" s="823"/>
    </row>
    <row r="813" spans="1:109" s="771" customFormat="1" ht="12" customHeight="1" x14ac:dyDescent="0.15">
      <c r="A813" s="790"/>
      <c r="B813" s="3467"/>
      <c r="C813" s="3467"/>
      <c r="D813" s="3467"/>
      <c r="E813" s="3467"/>
      <c r="F813" s="3467"/>
      <c r="G813" s="3467"/>
      <c r="H813" s="3467"/>
      <c r="I813" s="1736"/>
      <c r="J813" s="3477"/>
      <c r="K813" s="3455"/>
      <c r="L813" s="3456"/>
      <c r="M813" s="3456"/>
      <c r="N813" s="3456"/>
      <c r="O813" s="3456"/>
      <c r="P813" s="3456"/>
      <c r="Q813" s="3456"/>
      <c r="R813" s="3457"/>
      <c r="DE813" s="823"/>
    </row>
    <row r="814" spans="1:109" s="771" customFormat="1" ht="12" customHeight="1" x14ac:dyDescent="0.15">
      <c r="A814" s="790"/>
      <c r="B814" s="3465"/>
      <c r="C814" s="3465"/>
      <c r="D814" s="3465"/>
      <c r="E814" s="3465"/>
      <c r="F814" s="3465"/>
      <c r="G814" s="3465"/>
      <c r="H814" s="3465"/>
      <c r="I814" s="1736"/>
      <c r="J814" s="3477"/>
      <c r="K814" s="3455"/>
      <c r="L814" s="3456"/>
      <c r="M814" s="3456"/>
      <c r="N814" s="3456"/>
      <c r="O814" s="3456"/>
      <c r="P814" s="3456"/>
      <c r="Q814" s="3456"/>
      <c r="R814" s="3457"/>
      <c r="DE814" s="823"/>
    </row>
    <row r="815" spans="1:109" s="771" customFormat="1" ht="12" customHeight="1" x14ac:dyDescent="0.15">
      <c r="A815" s="790"/>
      <c r="B815" s="3465" t="s">
        <v>652</v>
      </c>
      <c r="C815" s="3465"/>
      <c r="D815" s="3465"/>
      <c r="E815" s="3465"/>
      <c r="F815" s="3465"/>
      <c r="G815" s="3465"/>
      <c r="H815" s="3465"/>
      <c r="I815" s="1736"/>
      <c r="J815" s="3477"/>
      <c r="K815" s="3455"/>
      <c r="L815" s="3456"/>
      <c r="M815" s="3456"/>
      <c r="N815" s="3456"/>
      <c r="O815" s="3456"/>
      <c r="P815" s="3456"/>
      <c r="Q815" s="3456"/>
      <c r="R815" s="3457"/>
      <c r="U815" s="224"/>
      <c r="V815" s="224"/>
      <c r="W815" s="224"/>
      <c r="X815" s="224"/>
      <c r="Y815" s="224"/>
      <c r="Z815" s="224"/>
      <c r="AA815" s="224"/>
      <c r="AB815" s="224"/>
      <c r="AC815" s="224"/>
      <c r="AD815" s="224"/>
      <c r="AE815" s="224"/>
      <c r="DE815" s="823"/>
    </row>
    <row r="816" spans="1:109" s="771" customFormat="1" ht="12" customHeight="1" x14ac:dyDescent="0.15">
      <c r="A816" s="790"/>
      <c r="B816" s="3465"/>
      <c r="C816" s="3465"/>
      <c r="D816" s="3465"/>
      <c r="E816" s="3465"/>
      <c r="F816" s="3465"/>
      <c r="G816" s="3465"/>
      <c r="H816" s="3465"/>
      <c r="I816" s="1736"/>
      <c r="J816" s="3478"/>
      <c r="K816" s="3458"/>
      <c r="L816" s="3459"/>
      <c r="M816" s="3459"/>
      <c r="N816" s="3459"/>
      <c r="O816" s="3459"/>
      <c r="P816" s="3459"/>
      <c r="Q816" s="3459"/>
      <c r="R816" s="3460"/>
      <c r="DE816" s="823"/>
    </row>
    <row r="817" spans="1:111" s="772" customFormat="1" ht="13.5" x14ac:dyDescent="0.15">
      <c r="A817" s="3473" t="s">
        <v>1239</v>
      </c>
      <c r="B817" s="3474"/>
      <c r="C817" s="3474"/>
      <c r="D817" s="3474"/>
      <c r="E817" s="3474"/>
      <c r="F817" s="3474"/>
      <c r="G817" s="3474"/>
      <c r="H817" s="3474"/>
      <c r="I817" s="3474"/>
      <c r="J817" s="3474"/>
      <c r="K817" s="3474"/>
      <c r="L817" s="3474"/>
      <c r="M817" s="3474"/>
      <c r="N817" s="3474"/>
      <c r="O817" s="3474"/>
      <c r="P817" s="3474"/>
      <c r="Q817" s="3474"/>
      <c r="R817" s="3474"/>
      <c r="DE817" s="822"/>
    </row>
    <row r="818" spans="1:111" s="771" customFormat="1" ht="12" customHeight="1" x14ac:dyDescent="0.15">
      <c r="A818" s="3393" t="s">
        <v>576</v>
      </c>
      <c r="B818" s="3417"/>
      <c r="C818" s="3418"/>
      <c r="D818" s="3419"/>
      <c r="E818" s="3393" t="s">
        <v>575</v>
      </c>
      <c r="F818" s="3417"/>
      <c r="G818" s="3386"/>
      <c r="H818" s="3416"/>
      <c r="I818" s="3416"/>
      <c r="J818" s="3387"/>
      <c r="K818" s="3393" t="s">
        <v>1214</v>
      </c>
      <c r="L818" s="3395"/>
      <c r="M818" s="3420"/>
      <c r="N818" s="3386"/>
      <c r="O818" s="3416"/>
      <c r="P818" s="3416"/>
      <c r="Q818" s="3416"/>
      <c r="R818" s="3387"/>
      <c r="DE818" s="823"/>
    </row>
    <row r="819" spans="1:111" s="771" customFormat="1" ht="12" customHeight="1" x14ac:dyDescent="0.15">
      <c r="A819" s="3421">
        <v>1</v>
      </c>
      <c r="B819" s="3423" t="s">
        <v>1238</v>
      </c>
      <c r="C819" s="3424"/>
      <c r="D819" s="3424"/>
      <c r="E819" s="3424"/>
      <c r="F819" s="3425"/>
      <c r="G819" s="3393" t="s">
        <v>1237</v>
      </c>
      <c r="H819" s="3417"/>
      <c r="I819" s="3393" t="s">
        <v>1236</v>
      </c>
      <c r="J819" s="3394"/>
      <c r="K819" s="3394"/>
      <c r="L819" s="3394"/>
      <c r="M819" s="3394"/>
      <c r="N819" s="3394"/>
      <c r="O819" s="3394"/>
      <c r="P819" s="3394"/>
      <c r="Q819" s="3394"/>
      <c r="R819" s="3417"/>
      <c r="DE819" s="823"/>
    </row>
    <row r="820" spans="1:111" s="771" customFormat="1" ht="12" customHeight="1" x14ac:dyDescent="0.15">
      <c r="A820" s="3422"/>
      <c r="B820" s="3426"/>
      <c r="C820" s="3427"/>
      <c r="D820" s="3427"/>
      <c r="E820" s="3427"/>
      <c r="F820" s="3428"/>
      <c r="G820" s="3426"/>
      <c r="H820" s="3428"/>
      <c r="I820" s="3431"/>
      <c r="J820" s="3430"/>
      <c r="K820" s="3430"/>
      <c r="L820" s="3430"/>
      <c r="M820" s="1704" t="s">
        <v>1761</v>
      </c>
      <c r="N820" s="3429"/>
      <c r="O820" s="3430"/>
      <c r="P820" s="1705" t="s">
        <v>1762</v>
      </c>
      <c r="Q820" s="1730"/>
      <c r="R820" s="1738" t="s">
        <v>1763</v>
      </c>
      <c r="S820" s="758" t="str">
        <f>IF(AND(Q820&lt;&gt;"",Q820&lt;120),"排煙機の規定風量は120㎥以上必要です。","")</f>
        <v/>
      </c>
      <c r="T820" s="770"/>
      <c r="DE820" s="823"/>
    </row>
    <row r="821" spans="1:111" s="771" customFormat="1" ht="6" customHeight="1" x14ac:dyDescent="0.15">
      <c r="A821" s="794"/>
      <c r="B821" s="794"/>
      <c r="C821" s="794"/>
      <c r="D821" s="794"/>
      <c r="E821" s="794"/>
      <c r="F821" s="794"/>
      <c r="G821" s="794"/>
      <c r="H821" s="794"/>
      <c r="I821" s="794"/>
      <c r="J821" s="794"/>
      <c r="K821" s="1737"/>
      <c r="L821" s="1737"/>
      <c r="M821" s="1737"/>
      <c r="N821" s="794"/>
      <c r="O821" s="796"/>
      <c r="P821" s="796"/>
      <c r="Q821" s="1737"/>
      <c r="R821" s="1737"/>
      <c r="DE821" s="823"/>
    </row>
    <row r="822" spans="1:111" s="771" customFormat="1" ht="12" customHeight="1" x14ac:dyDescent="0.15">
      <c r="A822" s="3432">
        <v>2</v>
      </c>
      <c r="B822" s="3393" t="s">
        <v>6279</v>
      </c>
      <c r="C822" s="3394"/>
      <c r="D822" s="3394"/>
      <c r="E822" s="3394"/>
      <c r="F822" s="3394"/>
      <c r="G822" s="3394"/>
      <c r="H822" s="3394"/>
      <c r="I822" s="3394"/>
      <c r="J822" s="3394"/>
      <c r="K822" s="3394"/>
      <c r="L822" s="3394"/>
      <c r="M822" s="3394"/>
      <c r="N822" s="3394"/>
      <c r="O822" s="3395"/>
      <c r="P822" s="1728"/>
      <c r="Q822" s="3434" t="s">
        <v>1231</v>
      </c>
      <c r="R822" s="3435"/>
      <c r="DE822" s="823"/>
    </row>
    <row r="823" spans="1:111" s="771" customFormat="1" ht="12" customHeight="1" x14ac:dyDescent="0.15">
      <c r="A823" s="3433"/>
      <c r="B823" s="1731" t="s">
        <v>54</v>
      </c>
      <c r="C823" s="3393" t="s">
        <v>1234</v>
      </c>
      <c r="D823" s="3394"/>
      <c r="E823" s="3394"/>
      <c r="F823" s="1724" t="s">
        <v>1233</v>
      </c>
      <c r="G823" s="3393" t="s">
        <v>1228</v>
      </c>
      <c r="H823" s="3417"/>
      <c r="I823" s="3393" t="s">
        <v>579</v>
      </c>
      <c r="J823" s="3394"/>
      <c r="K823" s="3394"/>
      <c r="L823" s="3394"/>
      <c r="M823" s="3417"/>
      <c r="N823" s="3396" t="s">
        <v>578</v>
      </c>
      <c r="O823" s="3397"/>
      <c r="P823" s="3398"/>
      <c r="Q823" s="3436"/>
      <c r="R823" s="3437"/>
      <c r="DE823" s="823"/>
      <c r="DF823" s="772" t="str">
        <f>IF(COUNTA(B824:R873)&gt;0,DG823,"")</f>
        <v/>
      </c>
      <c r="DG823" s="829">
        <v>12</v>
      </c>
    </row>
    <row r="824" spans="1:111" s="771" customFormat="1" ht="12" customHeight="1" x14ac:dyDescent="0.15">
      <c r="A824" s="3433"/>
      <c r="B824" s="1727"/>
      <c r="C824" s="3409"/>
      <c r="D824" s="3409"/>
      <c r="E824" s="3409"/>
      <c r="F824" s="1141"/>
      <c r="G824" s="3472"/>
      <c r="H824" s="3472"/>
      <c r="I824" s="3472"/>
      <c r="J824" s="3472"/>
      <c r="K824" s="3472"/>
      <c r="L824" s="3472"/>
      <c r="M824" s="3472"/>
      <c r="N824" s="3484"/>
      <c r="O824" s="3485"/>
      <c r="P824" s="3486"/>
      <c r="Q824" s="3414"/>
      <c r="R824" s="3415"/>
      <c r="S824" s="1740" t="s">
        <v>6302</v>
      </c>
      <c r="DE824" s="823"/>
    </row>
    <row r="825" spans="1:111" s="771" customFormat="1" ht="12" customHeight="1" x14ac:dyDescent="0.15">
      <c r="A825" s="3433"/>
      <c r="B825" s="1725"/>
      <c r="C825" s="3406"/>
      <c r="D825" s="3406"/>
      <c r="E825" s="3406"/>
      <c r="F825" s="1726"/>
      <c r="G825" s="3468"/>
      <c r="H825" s="3468"/>
      <c r="I825" s="3468"/>
      <c r="J825" s="3468"/>
      <c r="K825" s="3468"/>
      <c r="L825" s="3468"/>
      <c r="M825" s="3468"/>
      <c r="N825" s="3469"/>
      <c r="O825" s="3470"/>
      <c r="P825" s="3471"/>
      <c r="Q825" s="3402"/>
      <c r="R825" s="3408"/>
      <c r="S825" s="1740" t="s">
        <v>6301</v>
      </c>
      <c r="DE825" s="823"/>
    </row>
    <row r="826" spans="1:111" s="771" customFormat="1" ht="12" customHeight="1" x14ac:dyDescent="0.15">
      <c r="A826" s="3433"/>
      <c r="B826" s="1725"/>
      <c r="C826" s="3406"/>
      <c r="D826" s="3406"/>
      <c r="E826" s="3406"/>
      <c r="F826" s="1726"/>
      <c r="G826" s="3468"/>
      <c r="H826" s="3468"/>
      <c r="I826" s="3468"/>
      <c r="J826" s="3468"/>
      <c r="K826" s="3468"/>
      <c r="L826" s="3468"/>
      <c r="M826" s="3468"/>
      <c r="N826" s="3469"/>
      <c r="O826" s="3470"/>
      <c r="P826" s="3471"/>
      <c r="Q826" s="3402"/>
      <c r="R826" s="3408"/>
      <c r="S826" s="1739"/>
      <c r="DE826" s="823"/>
    </row>
    <row r="827" spans="1:111" s="771" customFormat="1" ht="12" customHeight="1" x14ac:dyDescent="0.15">
      <c r="A827" s="3433"/>
      <c r="B827" s="1725"/>
      <c r="C827" s="3406"/>
      <c r="D827" s="3406"/>
      <c r="E827" s="3406"/>
      <c r="F827" s="1726"/>
      <c r="G827" s="3468"/>
      <c r="H827" s="3468"/>
      <c r="I827" s="3468"/>
      <c r="J827" s="3468"/>
      <c r="K827" s="3468"/>
      <c r="L827" s="3468"/>
      <c r="M827" s="3468"/>
      <c r="N827" s="3469"/>
      <c r="O827" s="3470"/>
      <c r="P827" s="3471"/>
      <c r="Q827" s="3402"/>
      <c r="R827" s="3408"/>
      <c r="S827" s="1739" t="s">
        <v>6285</v>
      </c>
      <c r="DE827" s="823"/>
    </row>
    <row r="828" spans="1:111" s="771" customFormat="1" ht="12" customHeight="1" x14ac:dyDescent="0.15">
      <c r="A828" s="3433"/>
      <c r="B828" s="1725"/>
      <c r="C828" s="3406"/>
      <c r="D828" s="3406"/>
      <c r="E828" s="3406"/>
      <c r="F828" s="1726"/>
      <c r="G828" s="3468"/>
      <c r="H828" s="3468"/>
      <c r="I828" s="3468"/>
      <c r="J828" s="3468"/>
      <c r="K828" s="3468"/>
      <c r="L828" s="3468"/>
      <c r="M828" s="3468"/>
      <c r="N828" s="3469"/>
      <c r="O828" s="3470"/>
      <c r="P828" s="3471"/>
      <c r="Q828" s="3402"/>
      <c r="R828" s="3408"/>
      <c r="S828" s="1739" t="s">
        <v>6286</v>
      </c>
      <c r="DE828" s="823"/>
    </row>
    <row r="829" spans="1:111" s="771" customFormat="1" ht="12" customHeight="1" x14ac:dyDescent="0.15">
      <c r="A829" s="3433"/>
      <c r="B829" s="1725"/>
      <c r="C829" s="3406"/>
      <c r="D829" s="3406"/>
      <c r="E829" s="3406"/>
      <c r="F829" s="1726"/>
      <c r="G829" s="3468"/>
      <c r="H829" s="3468"/>
      <c r="I829" s="3468"/>
      <c r="J829" s="3468"/>
      <c r="K829" s="3468"/>
      <c r="L829" s="3468"/>
      <c r="M829" s="3468"/>
      <c r="N829" s="3469"/>
      <c r="O829" s="3470"/>
      <c r="P829" s="3471"/>
      <c r="Q829" s="3402"/>
      <c r="R829" s="3408"/>
      <c r="S829" s="1739" t="s">
        <v>6287</v>
      </c>
      <c r="DE829" s="823"/>
    </row>
    <row r="830" spans="1:111" s="771" customFormat="1" ht="12" customHeight="1" x14ac:dyDescent="0.15">
      <c r="A830" s="3433"/>
      <c r="B830" s="1725"/>
      <c r="C830" s="3406"/>
      <c r="D830" s="3406"/>
      <c r="E830" s="3406"/>
      <c r="F830" s="1726"/>
      <c r="G830" s="3468"/>
      <c r="H830" s="3468"/>
      <c r="I830" s="3468"/>
      <c r="J830" s="3468"/>
      <c r="K830" s="3468"/>
      <c r="L830" s="3468"/>
      <c r="M830" s="3468"/>
      <c r="N830" s="3469"/>
      <c r="O830" s="3470"/>
      <c r="P830" s="3471"/>
      <c r="Q830" s="3402"/>
      <c r="R830" s="3402"/>
      <c r="DE830" s="823"/>
    </row>
    <row r="831" spans="1:111" s="771" customFormat="1" ht="12" customHeight="1" x14ac:dyDescent="0.15">
      <c r="A831" s="3433"/>
      <c r="B831" s="1725"/>
      <c r="C831" s="3406"/>
      <c r="D831" s="3406"/>
      <c r="E831" s="3406"/>
      <c r="F831" s="1726"/>
      <c r="G831" s="3468"/>
      <c r="H831" s="3468"/>
      <c r="I831" s="3468"/>
      <c r="J831" s="3468"/>
      <c r="K831" s="3468"/>
      <c r="L831" s="3468"/>
      <c r="M831" s="3468"/>
      <c r="N831" s="3469"/>
      <c r="O831" s="3470"/>
      <c r="P831" s="3471"/>
      <c r="Q831" s="3402"/>
      <c r="R831" s="3402"/>
      <c r="DE831" s="823"/>
    </row>
    <row r="832" spans="1:111" s="771" customFormat="1" ht="12" customHeight="1" x14ac:dyDescent="0.15">
      <c r="A832" s="3433"/>
      <c r="B832" s="1725"/>
      <c r="C832" s="3406"/>
      <c r="D832" s="3406"/>
      <c r="E832" s="3406"/>
      <c r="F832" s="1726"/>
      <c r="G832" s="3468"/>
      <c r="H832" s="3468"/>
      <c r="I832" s="3468"/>
      <c r="J832" s="3468"/>
      <c r="K832" s="3468"/>
      <c r="L832" s="3468"/>
      <c r="M832" s="3468"/>
      <c r="N832" s="3469"/>
      <c r="O832" s="3470"/>
      <c r="P832" s="3471"/>
      <c r="Q832" s="3402"/>
      <c r="R832" s="3402"/>
      <c r="DE832" s="823"/>
    </row>
    <row r="833" spans="1:109" s="771" customFormat="1" ht="12" customHeight="1" x14ac:dyDescent="0.15">
      <c r="A833" s="3433"/>
      <c r="B833" s="1725"/>
      <c r="C833" s="3406"/>
      <c r="D833" s="3406"/>
      <c r="E833" s="3406"/>
      <c r="F833" s="1726"/>
      <c r="G833" s="3468"/>
      <c r="H833" s="3468"/>
      <c r="I833" s="3468"/>
      <c r="J833" s="3468"/>
      <c r="K833" s="3468"/>
      <c r="L833" s="3468"/>
      <c r="M833" s="3468"/>
      <c r="N833" s="3469"/>
      <c r="O833" s="3470"/>
      <c r="P833" s="3471"/>
      <c r="Q833" s="3402"/>
      <c r="R833" s="3402"/>
      <c r="DE833" s="823"/>
    </row>
    <row r="834" spans="1:109" s="771" customFormat="1" ht="12" customHeight="1" x14ac:dyDescent="0.15">
      <c r="A834" s="3433"/>
      <c r="B834" s="1725"/>
      <c r="C834" s="3406"/>
      <c r="D834" s="3406"/>
      <c r="E834" s="3406"/>
      <c r="F834" s="1726"/>
      <c r="G834" s="3468"/>
      <c r="H834" s="3468"/>
      <c r="I834" s="3468"/>
      <c r="J834" s="3468"/>
      <c r="K834" s="3468"/>
      <c r="L834" s="3468"/>
      <c r="M834" s="3468"/>
      <c r="N834" s="3469"/>
      <c r="O834" s="3470"/>
      <c r="P834" s="3471"/>
      <c r="Q834" s="3402"/>
      <c r="R834" s="3402"/>
      <c r="DE834" s="823"/>
    </row>
    <row r="835" spans="1:109" s="771" customFormat="1" ht="12" customHeight="1" x14ac:dyDescent="0.15">
      <c r="A835" s="3433"/>
      <c r="B835" s="1725"/>
      <c r="C835" s="3406"/>
      <c r="D835" s="3406"/>
      <c r="E835" s="3406"/>
      <c r="F835" s="1726"/>
      <c r="G835" s="3468"/>
      <c r="H835" s="3468"/>
      <c r="I835" s="3468"/>
      <c r="J835" s="3468"/>
      <c r="K835" s="3468"/>
      <c r="L835" s="3468"/>
      <c r="M835" s="3468"/>
      <c r="N835" s="3469"/>
      <c r="O835" s="3470"/>
      <c r="P835" s="3471"/>
      <c r="Q835" s="3402"/>
      <c r="R835" s="3402"/>
      <c r="DE835" s="823"/>
    </row>
    <row r="836" spans="1:109" s="771" customFormat="1" ht="12" customHeight="1" x14ac:dyDescent="0.15">
      <c r="A836" s="3433"/>
      <c r="B836" s="1725"/>
      <c r="C836" s="3406"/>
      <c r="D836" s="3406"/>
      <c r="E836" s="3406"/>
      <c r="F836" s="1726"/>
      <c r="G836" s="3468"/>
      <c r="H836" s="3468"/>
      <c r="I836" s="3468"/>
      <c r="J836" s="3468"/>
      <c r="K836" s="3468"/>
      <c r="L836" s="3468"/>
      <c r="M836" s="3468"/>
      <c r="N836" s="3469"/>
      <c r="O836" s="3470"/>
      <c r="P836" s="3471"/>
      <c r="Q836" s="3402"/>
      <c r="R836" s="3402"/>
      <c r="DE836" s="823"/>
    </row>
    <row r="837" spans="1:109" s="771" customFormat="1" ht="12" customHeight="1" x14ac:dyDescent="0.15">
      <c r="A837" s="3433"/>
      <c r="B837" s="1725"/>
      <c r="C837" s="3406"/>
      <c r="D837" s="3406"/>
      <c r="E837" s="3406"/>
      <c r="F837" s="1726"/>
      <c r="G837" s="3468"/>
      <c r="H837" s="3468"/>
      <c r="I837" s="3468"/>
      <c r="J837" s="3468"/>
      <c r="K837" s="3468"/>
      <c r="L837" s="3468"/>
      <c r="M837" s="3468"/>
      <c r="N837" s="3469"/>
      <c r="O837" s="3470"/>
      <c r="P837" s="3471"/>
      <c r="Q837" s="3402"/>
      <c r="R837" s="3402"/>
      <c r="DE837" s="823"/>
    </row>
    <row r="838" spans="1:109" s="771" customFormat="1" ht="12" customHeight="1" x14ac:dyDescent="0.15">
      <c r="A838" s="3433"/>
      <c r="B838" s="1725"/>
      <c r="C838" s="3406"/>
      <c r="D838" s="3406"/>
      <c r="E838" s="3406"/>
      <c r="F838" s="1726"/>
      <c r="G838" s="3468"/>
      <c r="H838" s="3468"/>
      <c r="I838" s="3468"/>
      <c r="J838" s="3468"/>
      <c r="K838" s="3468"/>
      <c r="L838" s="3468"/>
      <c r="M838" s="3468"/>
      <c r="N838" s="3469"/>
      <c r="O838" s="3470"/>
      <c r="P838" s="3471"/>
      <c r="Q838" s="3402"/>
      <c r="R838" s="3402"/>
      <c r="DE838" s="823"/>
    </row>
    <row r="839" spans="1:109" s="771" customFormat="1" ht="12" customHeight="1" x14ac:dyDescent="0.15">
      <c r="A839" s="3433"/>
      <c r="B839" s="1725"/>
      <c r="C839" s="3406"/>
      <c r="D839" s="3406"/>
      <c r="E839" s="3406"/>
      <c r="F839" s="1726"/>
      <c r="G839" s="3468"/>
      <c r="H839" s="3468"/>
      <c r="I839" s="3468"/>
      <c r="J839" s="3468"/>
      <c r="K839" s="3468"/>
      <c r="L839" s="3468"/>
      <c r="M839" s="3468"/>
      <c r="N839" s="3469"/>
      <c r="O839" s="3470"/>
      <c r="P839" s="3471"/>
      <c r="Q839" s="3402"/>
      <c r="R839" s="3402"/>
      <c r="DE839" s="823"/>
    </row>
    <row r="840" spans="1:109" s="771" customFormat="1" ht="12" customHeight="1" x14ac:dyDescent="0.15">
      <c r="A840" s="3433"/>
      <c r="B840" s="1725"/>
      <c r="C840" s="3406"/>
      <c r="D840" s="3406"/>
      <c r="E840" s="3406"/>
      <c r="F840" s="1726"/>
      <c r="G840" s="3468"/>
      <c r="H840" s="3468"/>
      <c r="I840" s="3468"/>
      <c r="J840" s="3468"/>
      <c r="K840" s="3468"/>
      <c r="L840" s="3468"/>
      <c r="M840" s="3468"/>
      <c r="N840" s="3469"/>
      <c r="O840" s="3470"/>
      <c r="P840" s="3471"/>
      <c r="Q840" s="3402"/>
      <c r="R840" s="3402"/>
      <c r="DE840" s="823"/>
    </row>
    <row r="841" spans="1:109" s="771" customFormat="1" ht="12" customHeight="1" x14ac:dyDescent="0.15">
      <c r="A841" s="3433"/>
      <c r="B841" s="1725"/>
      <c r="C841" s="3406"/>
      <c r="D841" s="3406"/>
      <c r="E841" s="3406"/>
      <c r="F841" s="1726"/>
      <c r="G841" s="3468"/>
      <c r="H841" s="3468"/>
      <c r="I841" s="3468"/>
      <c r="J841" s="3468"/>
      <c r="K841" s="3468"/>
      <c r="L841" s="3468"/>
      <c r="M841" s="3468"/>
      <c r="N841" s="3469"/>
      <c r="O841" s="3470"/>
      <c r="P841" s="3471"/>
      <c r="Q841" s="3402"/>
      <c r="R841" s="3402"/>
      <c r="DE841" s="823"/>
    </row>
    <row r="842" spans="1:109" s="771" customFormat="1" ht="12" customHeight="1" x14ac:dyDescent="0.15">
      <c r="A842" s="3433"/>
      <c r="B842" s="1725"/>
      <c r="C842" s="3406"/>
      <c r="D842" s="3406"/>
      <c r="E842" s="3406"/>
      <c r="F842" s="1726"/>
      <c r="G842" s="3468"/>
      <c r="H842" s="3468"/>
      <c r="I842" s="3468"/>
      <c r="J842" s="3468"/>
      <c r="K842" s="3468"/>
      <c r="L842" s="3468"/>
      <c r="M842" s="3468"/>
      <c r="N842" s="3469"/>
      <c r="O842" s="3470"/>
      <c r="P842" s="3471"/>
      <c r="Q842" s="3402"/>
      <c r="R842" s="3402"/>
      <c r="DE842" s="823"/>
    </row>
    <row r="843" spans="1:109" s="771" customFormat="1" ht="12" customHeight="1" x14ac:dyDescent="0.15">
      <c r="A843" s="3433"/>
      <c r="B843" s="1725"/>
      <c r="C843" s="3406"/>
      <c r="D843" s="3406"/>
      <c r="E843" s="3406"/>
      <c r="F843" s="1726"/>
      <c r="G843" s="3468"/>
      <c r="H843" s="3468"/>
      <c r="I843" s="3468"/>
      <c r="J843" s="3468"/>
      <c r="K843" s="3468"/>
      <c r="L843" s="3468"/>
      <c r="M843" s="3468"/>
      <c r="N843" s="3469"/>
      <c r="O843" s="3470"/>
      <c r="P843" s="3471"/>
      <c r="Q843" s="3402"/>
      <c r="R843" s="3402"/>
      <c r="DE843" s="823"/>
    </row>
    <row r="844" spans="1:109" s="771" customFormat="1" ht="12" customHeight="1" x14ac:dyDescent="0.15">
      <c r="A844" s="3433"/>
      <c r="B844" s="1725"/>
      <c r="C844" s="3406"/>
      <c r="D844" s="3406"/>
      <c r="E844" s="3406"/>
      <c r="F844" s="1726"/>
      <c r="G844" s="3468"/>
      <c r="H844" s="3468"/>
      <c r="I844" s="3468"/>
      <c r="J844" s="3468"/>
      <c r="K844" s="3468"/>
      <c r="L844" s="3468"/>
      <c r="M844" s="3468"/>
      <c r="N844" s="3469"/>
      <c r="O844" s="3470"/>
      <c r="P844" s="3471"/>
      <c r="Q844" s="3402"/>
      <c r="R844" s="3402"/>
      <c r="DE844" s="823"/>
    </row>
    <row r="845" spans="1:109" s="771" customFormat="1" ht="12" customHeight="1" x14ac:dyDescent="0.15">
      <c r="A845" s="3433"/>
      <c r="B845" s="1725"/>
      <c r="C845" s="3406"/>
      <c r="D845" s="3406"/>
      <c r="E845" s="3406"/>
      <c r="F845" s="1726"/>
      <c r="G845" s="3468"/>
      <c r="H845" s="3468"/>
      <c r="I845" s="3468"/>
      <c r="J845" s="3468"/>
      <c r="K845" s="3468"/>
      <c r="L845" s="3468"/>
      <c r="M845" s="3468"/>
      <c r="N845" s="3469"/>
      <c r="O845" s="3470"/>
      <c r="P845" s="3471"/>
      <c r="Q845" s="3402"/>
      <c r="R845" s="3402"/>
      <c r="DE845" s="823"/>
    </row>
    <row r="846" spans="1:109" s="771" customFormat="1" ht="12" customHeight="1" x14ac:dyDescent="0.15">
      <c r="A846" s="3433"/>
      <c r="B846" s="1725"/>
      <c r="C846" s="3406"/>
      <c r="D846" s="3406"/>
      <c r="E846" s="3406"/>
      <c r="F846" s="1726"/>
      <c r="G846" s="3468"/>
      <c r="H846" s="3468"/>
      <c r="I846" s="3468"/>
      <c r="J846" s="3468"/>
      <c r="K846" s="3468"/>
      <c r="L846" s="3468"/>
      <c r="M846" s="3468"/>
      <c r="N846" s="3469"/>
      <c r="O846" s="3470"/>
      <c r="P846" s="3471"/>
      <c r="Q846" s="3402"/>
      <c r="R846" s="3402"/>
      <c r="DE846" s="823"/>
    </row>
    <row r="847" spans="1:109" s="771" customFormat="1" ht="12" customHeight="1" x14ac:dyDescent="0.15">
      <c r="A847" s="3433"/>
      <c r="B847" s="1725"/>
      <c r="C847" s="3406"/>
      <c r="D847" s="3406"/>
      <c r="E847" s="3406"/>
      <c r="F847" s="1726"/>
      <c r="G847" s="3468"/>
      <c r="H847" s="3468"/>
      <c r="I847" s="3468"/>
      <c r="J847" s="3468"/>
      <c r="K847" s="3468"/>
      <c r="L847" s="3468"/>
      <c r="M847" s="3468"/>
      <c r="N847" s="3469"/>
      <c r="O847" s="3470"/>
      <c r="P847" s="3471"/>
      <c r="Q847" s="3402"/>
      <c r="R847" s="3402"/>
      <c r="DE847" s="823"/>
    </row>
    <row r="848" spans="1:109" s="771" customFormat="1" ht="12" customHeight="1" x14ac:dyDescent="0.15">
      <c r="A848" s="3433"/>
      <c r="B848" s="1725"/>
      <c r="C848" s="3406"/>
      <c r="D848" s="3406"/>
      <c r="E848" s="3406"/>
      <c r="F848" s="1726"/>
      <c r="G848" s="3468"/>
      <c r="H848" s="3468"/>
      <c r="I848" s="3468"/>
      <c r="J848" s="3468"/>
      <c r="K848" s="3468"/>
      <c r="L848" s="3468"/>
      <c r="M848" s="3468"/>
      <c r="N848" s="3469"/>
      <c r="O848" s="3470"/>
      <c r="P848" s="3471"/>
      <c r="Q848" s="3402"/>
      <c r="R848" s="3402"/>
      <c r="DE848" s="823"/>
    </row>
    <row r="849" spans="1:109" s="771" customFormat="1" ht="12" customHeight="1" x14ac:dyDescent="0.15">
      <c r="A849" s="3433"/>
      <c r="B849" s="1725"/>
      <c r="C849" s="3406"/>
      <c r="D849" s="3406"/>
      <c r="E849" s="3406"/>
      <c r="F849" s="1726"/>
      <c r="G849" s="3468"/>
      <c r="H849" s="3468"/>
      <c r="I849" s="3468"/>
      <c r="J849" s="3468"/>
      <c r="K849" s="3468"/>
      <c r="L849" s="3468"/>
      <c r="M849" s="3468"/>
      <c r="N849" s="3469"/>
      <c r="O849" s="3470"/>
      <c r="P849" s="3471"/>
      <c r="Q849" s="3402"/>
      <c r="R849" s="3402"/>
      <c r="DE849" s="823"/>
    </row>
    <row r="850" spans="1:109" s="771" customFormat="1" ht="12" customHeight="1" x14ac:dyDescent="0.15">
      <c r="A850" s="3433"/>
      <c r="B850" s="1725"/>
      <c r="C850" s="3406"/>
      <c r="D850" s="3406"/>
      <c r="E850" s="3406"/>
      <c r="F850" s="1726"/>
      <c r="G850" s="3468"/>
      <c r="H850" s="3468"/>
      <c r="I850" s="3468"/>
      <c r="J850" s="3468"/>
      <c r="K850" s="3468"/>
      <c r="L850" s="3468"/>
      <c r="M850" s="3468"/>
      <c r="N850" s="3469"/>
      <c r="O850" s="3470"/>
      <c r="P850" s="3471"/>
      <c r="Q850" s="3402"/>
      <c r="R850" s="3402"/>
      <c r="DE850" s="823"/>
    </row>
    <row r="851" spans="1:109" s="771" customFormat="1" ht="12" customHeight="1" x14ac:dyDescent="0.15">
      <c r="A851" s="3433"/>
      <c r="B851" s="1725"/>
      <c r="C851" s="3406"/>
      <c r="D851" s="3406"/>
      <c r="E851" s="3406"/>
      <c r="F851" s="1726"/>
      <c r="G851" s="3468"/>
      <c r="H851" s="3468"/>
      <c r="I851" s="3468"/>
      <c r="J851" s="3468"/>
      <c r="K851" s="3468"/>
      <c r="L851" s="3468"/>
      <c r="M851" s="3468"/>
      <c r="N851" s="3469"/>
      <c r="O851" s="3470"/>
      <c r="P851" s="3471"/>
      <c r="Q851" s="3402"/>
      <c r="R851" s="3402"/>
      <c r="DE851" s="823"/>
    </row>
    <row r="852" spans="1:109" s="771" customFormat="1" ht="12" customHeight="1" x14ac:dyDescent="0.15">
      <c r="A852" s="3433"/>
      <c r="B852" s="1725"/>
      <c r="C852" s="3406"/>
      <c r="D852" s="3406"/>
      <c r="E852" s="3406"/>
      <c r="F852" s="1726"/>
      <c r="G852" s="3468"/>
      <c r="H852" s="3468"/>
      <c r="I852" s="3468"/>
      <c r="J852" s="3468"/>
      <c r="K852" s="3468"/>
      <c r="L852" s="3468"/>
      <c r="M852" s="3468"/>
      <c r="N852" s="3469"/>
      <c r="O852" s="3470"/>
      <c r="P852" s="3471"/>
      <c r="Q852" s="3402"/>
      <c r="R852" s="3402"/>
      <c r="DE852" s="823"/>
    </row>
    <row r="853" spans="1:109" s="771" customFormat="1" ht="12" customHeight="1" x14ac:dyDescent="0.15">
      <c r="A853" s="3433"/>
      <c r="B853" s="1725"/>
      <c r="C853" s="3406"/>
      <c r="D853" s="3406"/>
      <c r="E853" s="3406"/>
      <c r="F853" s="1726"/>
      <c r="G853" s="3468"/>
      <c r="H853" s="3468"/>
      <c r="I853" s="3468"/>
      <c r="J853" s="3468"/>
      <c r="K853" s="3468"/>
      <c r="L853" s="3468"/>
      <c r="M853" s="3468"/>
      <c r="N853" s="3469"/>
      <c r="O853" s="3470"/>
      <c r="P853" s="3471"/>
      <c r="Q853" s="3402"/>
      <c r="R853" s="3402"/>
      <c r="DE853" s="823"/>
    </row>
    <row r="854" spans="1:109" s="771" customFormat="1" ht="12" customHeight="1" x14ac:dyDescent="0.15">
      <c r="A854" s="3433"/>
      <c r="B854" s="1725"/>
      <c r="C854" s="3406"/>
      <c r="D854" s="3406"/>
      <c r="E854" s="3406"/>
      <c r="F854" s="1726"/>
      <c r="G854" s="3468"/>
      <c r="H854" s="3468"/>
      <c r="I854" s="3468"/>
      <c r="J854" s="3468"/>
      <c r="K854" s="3468"/>
      <c r="L854" s="3468"/>
      <c r="M854" s="3468"/>
      <c r="N854" s="3469"/>
      <c r="O854" s="3470"/>
      <c r="P854" s="3471"/>
      <c r="Q854" s="3402"/>
      <c r="R854" s="3402"/>
      <c r="DE854" s="823"/>
    </row>
    <row r="855" spans="1:109" s="771" customFormat="1" ht="12" customHeight="1" x14ac:dyDescent="0.15">
      <c r="A855" s="3433"/>
      <c r="B855" s="1725"/>
      <c r="C855" s="3406"/>
      <c r="D855" s="3406"/>
      <c r="E855" s="3406"/>
      <c r="F855" s="1726"/>
      <c r="G855" s="3468"/>
      <c r="H855" s="3468"/>
      <c r="I855" s="3468"/>
      <c r="J855" s="3468"/>
      <c r="K855" s="3468"/>
      <c r="L855" s="3468"/>
      <c r="M855" s="3468"/>
      <c r="N855" s="3469"/>
      <c r="O855" s="3470"/>
      <c r="P855" s="3471"/>
      <c r="Q855" s="3402"/>
      <c r="R855" s="3402"/>
      <c r="DE855" s="823"/>
    </row>
    <row r="856" spans="1:109" s="771" customFormat="1" ht="12" customHeight="1" x14ac:dyDescent="0.15">
      <c r="A856" s="3433"/>
      <c r="B856" s="1725"/>
      <c r="C856" s="3406"/>
      <c r="D856" s="3406"/>
      <c r="E856" s="3406"/>
      <c r="F856" s="1726"/>
      <c r="G856" s="3468"/>
      <c r="H856" s="3468"/>
      <c r="I856" s="3468"/>
      <c r="J856" s="3468"/>
      <c r="K856" s="3468"/>
      <c r="L856" s="3468"/>
      <c r="M856" s="3468"/>
      <c r="N856" s="3469"/>
      <c r="O856" s="3470"/>
      <c r="P856" s="3471"/>
      <c r="Q856" s="3402"/>
      <c r="R856" s="3402"/>
      <c r="DE856" s="823"/>
    </row>
    <row r="857" spans="1:109" s="771" customFormat="1" ht="12" customHeight="1" x14ac:dyDescent="0.15">
      <c r="A857" s="3433"/>
      <c r="B857" s="1725"/>
      <c r="C857" s="3406"/>
      <c r="D857" s="3406"/>
      <c r="E857" s="3406"/>
      <c r="F857" s="1726"/>
      <c r="G857" s="3468"/>
      <c r="H857" s="3468"/>
      <c r="I857" s="3468"/>
      <c r="J857" s="3468"/>
      <c r="K857" s="3468"/>
      <c r="L857" s="3468"/>
      <c r="M857" s="3468"/>
      <c r="N857" s="3469"/>
      <c r="O857" s="3470"/>
      <c r="P857" s="3471"/>
      <c r="Q857" s="3402"/>
      <c r="R857" s="3402"/>
      <c r="DE857" s="823"/>
    </row>
    <row r="858" spans="1:109" s="771" customFormat="1" ht="12" customHeight="1" x14ac:dyDescent="0.15">
      <c r="A858" s="3433"/>
      <c r="B858" s="1725"/>
      <c r="C858" s="3406"/>
      <c r="D858" s="3406"/>
      <c r="E858" s="3406"/>
      <c r="F858" s="1726"/>
      <c r="G858" s="3468"/>
      <c r="H858" s="3468"/>
      <c r="I858" s="3468"/>
      <c r="J858" s="3468"/>
      <c r="K858" s="3468"/>
      <c r="L858" s="3468"/>
      <c r="M858" s="3468"/>
      <c r="N858" s="3469"/>
      <c r="O858" s="3470"/>
      <c r="P858" s="3471"/>
      <c r="Q858" s="3402"/>
      <c r="R858" s="3402"/>
      <c r="DE858" s="823"/>
    </row>
    <row r="859" spans="1:109" s="771" customFormat="1" ht="12" customHeight="1" x14ac:dyDescent="0.15">
      <c r="A859" s="3433"/>
      <c r="B859" s="1725"/>
      <c r="C859" s="3406"/>
      <c r="D859" s="3406"/>
      <c r="E859" s="3406"/>
      <c r="F859" s="1726"/>
      <c r="G859" s="3468"/>
      <c r="H859" s="3468"/>
      <c r="I859" s="3468"/>
      <c r="J859" s="3468"/>
      <c r="K859" s="3468"/>
      <c r="L859" s="3468"/>
      <c r="M859" s="3468"/>
      <c r="N859" s="3469"/>
      <c r="O859" s="3470"/>
      <c r="P859" s="3471"/>
      <c r="Q859" s="3402"/>
      <c r="R859" s="3402"/>
      <c r="DE859" s="823"/>
    </row>
    <row r="860" spans="1:109" s="771" customFormat="1" ht="12" customHeight="1" x14ac:dyDescent="0.15">
      <c r="A860" s="3433"/>
      <c r="B860" s="1725"/>
      <c r="C860" s="3406"/>
      <c r="D860" s="3406"/>
      <c r="E860" s="3406"/>
      <c r="F860" s="1726"/>
      <c r="G860" s="3468"/>
      <c r="H860" s="3468"/>
      <c r="I860" s="3468"/>
      <c r="J860" s="3468"/>
      <c r="K860" s="3468"/>
      <c r="L860" s="3468"/>
      <c r="M860" s="3468"/>
      <c r="N860" s="3469"/>
      <c r="O860" s="3470"/>
      <c r="P860" s="3471"/>
      <c r="Q860" s="3402"/>
      <c r="R860" s="3402"/>
      <c r="DE860" s="823"/>
    </row>
    <row r="861" spans="1:109" s="771" customFormat="1" ht="12" customHeight="1" x14ac:dyDescent="0.15">
      <c r="A861" s="3433"/>
      <c r="B861" s="1725"/>
      <c r="C861" s="3406"/>
      <c r="D861" s="3406"/>
      <c r="E861" s="3406"/>
      <c r="F861" s="1726"/>
      <c r="G861" s="3468"/>
      <c r="H861" s="3468"/>
      <c r="I861" s="3468"/>
      <c r="J861" s="3468"/>
      <c r="K861" s="3468"/>
      <c r="L861" s="3468"/>
      <c r="M861" s="3468"/>
      <c r="N861" s="3469"/>
      <c r="O861" s="3470"/>
      <c r="P861" s="3471"/>
      <c r="Q861" s="3402"/>
      <c r="R861" s="3402"/>
      <c r="DE861" s="823"/>
    </row>
    <row r="862" spans="1:109" s="771" customFormat="1" ht="12" customHeight="1" x14ac:dyDescent="0.15">
      <c r="A862" s="3433"/>
      <c r="B862" s="1725"/>
      <c r="C862" s="3406"/>
      <c r="D862" s="3406"/>
      <c r="E862" s="3406"/>
      <c r="F862" s="1726"/>
      <c r="G862" s="3468"/>
      <c r="H862" s="3468"/>
      <c r="I862" s="3468"/>
      <c r="J862" s="3468"/>
      <c r="K862" s="3468"/>
      <c r="L862" s="3468"/>
      <c r="M862" s="3468"/>
      <c r="N862" s="3469"/>
      <c r="O862" s="3470"/>
      <c r="P862" s="3471"/>
      <c r="Q862" s="3402"/>
      <c r="R862" s="3402"/>
      <c r="DE862" s="823"/>
    </row>
    <row r="863" spans="1:109" s="771" customFormat="1" ht="12" customHeight="1" x14ac:dyDescent="0.15">
      <c r="A863" s="3433"/>
      <c r="B863" s="1725"/>
      <c r="C863" s="3406"/>
      <c r="D863" s="3406"/>
      <c r="E863" s="3406"/>
      <c r="F863" s="1726"/>
      <c r="G863" s="3468"/>
      <c r="H863" s="3468"/>
      <c r="I863" s="3468"/>
      <c r="J863" s="3468"/>
      <c r="K863" s="3468"/>
      <c r="L863" s="3468"/>
      <c r="M863" s="3468"/>
      <c r="N863" s="3469"/>
      <c r="O863" s="3470"/>
      <c r="P863" s="3471"/>
      <c r="Q863" s="3402"/>
      <c r="R863" s="3402"/>
      <c r="DE863" s="823"/>
    </row>
    <row r="864" spans="1:109" s="771" customFormat="1" ht="12" customHeight="1" x14ac:dyDescent="0.15">
      <c r="A864" s="3433"/>
      <c r="B864" s="1725"/>
      <c r="C864" s="3406"/>
      <c r="D864" s="3406"/>
      <c r="E864" s="3406"/>
      <c r="F864" s="1726"/>
      <c r="G864" s="3468"/>
      <c r="H864" s="3468"/>
      <c r="I864" s="3468"/>
      <c r="J864" s="3468"/>
      <c r="K864" s="3468"/>
      <c r="L864" s="3468"/>
      <c r="M864" s="3468"/>
      <c r="N864" s="3469"/>
      <c r="O864" s="3470"/>
      <c r="P864" s="3471"/>
      <c r="Q864" s="3402"/>
      <c r="R864" s="3402"/>
      <c r="DE864" s="823"/>
    </row>
    <row r="865" spans="1:109" s="771" customFormat="1" ht="12" customHeight="1" x14ac:dyDescent="0.15">
      <c r="A865" s="3433"/>
      <c r="B865" s="1725"/>
      <c r="C865" s="3406"/>
      <c r="D865" s="3406"/>
      <c r="E865" s="3406"/>
      <c r="F865" s="1726"/>
      <c r="G865" s="3468"/>
      <c r="H865" s="3468"/>
      <c r="I865" s="3468"/>
      <c r="J865" s="3468"/>
      <c r="K865" s="3468"/>
      <c r="L865" s="3468"/>
      <c r="M865" s="3468"/>
      <c r="N865" s="3469"/>
      <c r="O865" s="3470"/>
      <c r="P865" s="3471"/>
      <c r="Q865" s="3402"/>
      <c r="R865" s="3402"/>
      <c r="DE865" s="823"/>
    </row>
    <row r="866" spans="1:109" s="771" customFormat="1" ht="12" customHeight="1" x14ac:dyDescent="0.15">
      <c r="A866" s="3433"/>
      <c r="B866" s="1725"/>
      <c r="C866" s="3406"/>
      <c r="D866" s="3406"/>
      <c r="E866" s="3406"/>
      <c r="F866" s="1726"/>
      <c r="G866" s="3468"/>
      <c r="H866" s="3468"/>
      <c r="I866" s="3468"/>
      <c r="J866" s="3468"/>
      <c r="K866" s="3468"/>
      <c r="L866" s="3468"/>
      <c r="M866" s="3468"/>
      <c r="N866" s="3469"/>
      <c r="O866" s="3470"/>
      <c r="P866" s="3471"/>
      <c r="Q866" s="3402"/>
      <c r="R866" s="3402"/>
      <c r="DE866" s="823"/>
    </row>
    <row r="867" spans="1:109" s="771" customFormat="1" ht="12" customHeight="1" x14ac:dyDescent="0.15">
      <c r="A867" s="3433"/>
      <c r="B867" s="1725"/>
      <c r="C867" s="3406"/>
      <c r="D867" s="3406"/>
      <c r="E867" s="3406"/>
      <c r="F867" s="1726"/>
      <c r="G867" s="3468"/>
      <c r="H867" s="3468"/>
      <c r="I867" s="3468"/>
      <c r="J867" s="3468"/>
      <c r="K867" s="3468"/>
      <c r="L867" s="3468"/>
      <c r="M867" s="3468"/>
      <c r="N867" s="3469"/>
      <c r="O867" s="3470"/>
      <c r="P867" s="3471"/>
      <c r="Q867" s="3402"/>
      <c r="R867" s="3402"/>
      <c r="DE867" s="823"/>
    </row>
    <row r="868" spans="1:109" s="771" customFormat="1" ht="12" customHeight="1" x14ac:dyDescent="0.15">
      <c r="A868" s="3433"/>
      <c r="B868" s="1725"/>
      <c r="C868" s="3406"/>
      <c r="D868" s="3406"/>
      <c r="E868" s="3406"/>
      <c r="F868" s="1726"/>
      <c r="G868" s="3468"/>
      <c r="H868" s="3468"/>
      <c r="I868" s="3468"/>
      <c r="J868" s="3468"/>
      <c r="K868" s="3468"/>
      <c r="L868" s="3468"/>
      <c r="M868" s="3468"/>
      <c r="N868" s="3469"/>
      <c r="O868" s="3470"/>
      <c r="P868" s="3471"/>
      <c r="Q868" s="3402"/>
      <c r="R868" s="3402"/>
      <c r="DE868" s="823"/>
    </row>
    <row r="869" spans="1:109" s="771" customFormat="1" ht="12" customHeight="1" x14ac:dyDescent="0.15">
      <c r="A869" s="3433"/>
      <c r="B869" s="1725"/>
      <c r="C869" s="3406"/>
      <c r="D869" s="3406"/>
      <c r="E869" s="3406"/>
      <c r="F869" s="1726"/>
      <c r="G869" s="3468"/>
      <c r="H869" s="3468"/>
      <c r="I869" s="3468"/>
      <c r="J869" s="3468"/>
      <c r="K869" s="3468"/>
      <c r="L869" s="3468"/>
      <c r="M869" s="3468"/>
      <c r="N869" s="3469"/>
      <c r="O869" s="3470"/>
      <c r="P869" s="3471"/>
      <c r="Q869" s="3402"/>
      <c r="R869" s="3402"/>
      <c r="DE869" s="823"/>
    </row>
    <row r="870" spans="1:109" s="771" customFormat="1" ht="12" customHeight="1" x14ac:dyDescent="0.15">
      <c r="A870" s="3433"/>
      <c r="B870" s="1725"/>
      <c r="C870" s="3406"/>
      <c r="D870" s="3406"/>
      <c r="E870" s="3406"/>
      <c r="F870" s="1726"/>
      <c r="G870" s="3468"/>
      <c r="H870" s="3468"/>
      <c r="I870" s="3468"/>
      <c r="J870" s="3468"/>
      <c r="K870" s="3468"/>
      <c r="L870" s="3468"/>
      <c r="M870" s="3468"/>
      <c r="N870" s="3469"/>
      <c r="O870" s="3470"/>
      <c r="P870" s="3471"/>
      <c r="Q870" s="3402"/>
      <c r="R870" s="3402"/>
      <c r="DE870" s="823"/>
    </row>
    <row r="871" spans="1:109" s="771" customFormat="1" ht="12" customHeight="1" x14ac:dyDescent="0.15">
      <c r="A871" s="3433"/>
      <c r="B871" s="1725"/>
      <c r="C871" s="3406"/>
      <c r="D871" s="3406"/>
      <c r="E871" s="3406"/>
      <c r="F871" s="1726"/>
      <c r="G871" s="3468"/>
      <c r="H871" s="3468"/>
      <c r="I871" s="3468"/>
      <c r="J871" s="3468"/>
      <c r="K871" s="3468"/>
      <c r="L871" s="3468"/>
      <c r="M871" s="3468"/>
      <c r="N871" s="3469"/>
      <c r="O871" s="3470"/>
      <c r="P871" s="3471"/>
      <c r="Q871" s="3402"/>
      <c r="R871" s="3402"/>
      <c r="DE871" s="823"/>
    </row>
    <row r="872" spans="1:109" s="771" customFormat="1" ht="12" customHeight="1" x14ac:dyDescent="0.15">
      <c r="A872" s="3433"/>
      <c r="B872" s="1725"/>
      <c r="C872" s="3406"/>
      <c r="D872" s="3406"/>
      <c r="E872" s="3406"/>
      <c r="F872" s="1726"/>
      <c r="G872" s="3468"/>
      <c r="H872" s="3468"/>
      <c r="I872" s="3468"/>
      <c r="J872" s="3468"/>
      <c r="K872" s="3468"/>
      <c r="L872" s="3468"/>
      <c r="M872" s="3468"/>
      <c r="N872" s="3469"/>
      <c r="O872" s="3470"/>
      <c r="P872" s="3471"/>
      <c r="Q872" s="3402"/>
      <c r="R872" s="3402"/>
      <c r="DE872" s="823"/>
    </row>
    <row r="873" spans="1:109" s="771" customFormat="1" ht="12" customHeight="1" x14ac:dyDescent="0.15">
      <c r="A873" s="3433"/>
      <c r="B873" s="1735"/>
      <c r="C873" s="3483"/>
      <c r="D873" s="3483"/>
      <c r="E873" s="3483"/>
      <c r="F873" s="1734"/>
      <c r="G873" s="3479"/>
      <c r="H873" s="3479"/>
      <c r="I873" s="3479"/>
      <c r="J873" s="3479"/>
      <c r="K873" s="3479"/>
      <c r="L873" s="3479"/>
      <c r="M873" s="3479"/>
      <c r="N873" s="3480"/>
      <c r="O873" s="3481"/>
      <c r="P873" s="3482"/>
      <c r="Q873" s="3448"/>
      <c r="R873" s="3448"/>
      <c r="DE873" s="823"/>
    </row>
    <row r="874" spans="1:109" s="771" customFormat="1" ht="6" customHeight="1" x14ac:dyDescent="0.15">
      <c r="A874" s="797"/>
      <c r="B874" s="1733"/>
      <c r="C874" s="3446"/>
      <c r="D874" s="3446"/>
      <c r="E874" s="3446"/>
      <c r="F874" s="1733"/>
      <c r="G874" s="3446"/>
      <c r="H874" s="3446"/>
      <c r="I874" s="3446"/>
      <c r="J874" s="3446"/>
      <c r="K874" s="3446"/>
      <c r="L874" s="3446"/>
      <c r="M874" s="3446"/>
      <c r="N874" s="1733"/>
      <c r="O874" s="1733"/>
      <c r="P874" s="1733"/>
      <c r="Q874" s="3438"/>
      <c r="R874" s="3438"/>
      <c r="DE874" s="823"/>
    </row>
    <row r="875" spans="1:109" s="771" customFormat="1" ht="12" customHeight="1" x14ac:dyDescent="0.15">
      <c r="A875" s="3421">
        <v>3</v>
      </c>
      <c r="B875" s="3393" t="s">
        <v>1232</v>
      </c>
      <c r="C875" s="3394"/>
      <c r="D875" s="3394"/>
      <c r="E875" s="3394"/>
      <c r="F875" s="3394"/>
      <c r="G875" s="3394"/>
      <c r="H875" s="3394"/>
      <c r="I875" s="3394"/>
      <c r="J875" s="3394"/>
      <c r="K875" s="3394"/>
      <c r="L875" s="3394"/>
      <c r="M875" s="3394"/>
      <c r="N875" s="3394"/>
      <c r="O875" s="3395"/>
      <c r="P875" s="3420"/>
      <c r="Q875" s="3434" t="s">
        <v>1231</v>
      </c>
      <c r="R875" s="3435"/>
      <c r="DE875" s="823"/>
    </row>
    <row r="876" spans="1:109" s="771" customFormat="1" ht="12" customHeight="1" x14ac:dyDescent="0.15">
      <c r="A876" s="3475"/>
      <c r="B876" s="3436" t="s">
        <v>1230</v>
      </c>
      <c r="C876" s="3396"/>
      <c r="D876" s="3396"/>
      <c r="E876" s="3393" t="s">
        <v>1229</v>
      </c>
      <c r="F876" s="3417"/>
      <c r="G876" s="3393" t="s">
        <v>1228</v>
      </c>
      <c r="H876" s="3417"/>
      <c r="I876" s="3393" t="s">
        <v>579</v>
      </c>
      <c r="J876" s="3394"/>
      <c r="K876" s="3394"/>
      <c r="L876" s="3394"/>
      <c r="M876" s="3394"/>
      <c r="N876" s="3393" t="s">
        <v>578</v>
      </c>
      <c r="O876" s="3395"/>
      <c r="P876" s="3420"/>
      <c r="Q876" s="3436"/>
      <c r="R876" s="3437"/>
      <c r="DE876" s="823"/>
    </row>
    <row r="877" spans="1:109" s="771" customFormat="1" ht="12" customHeight="1" x14ac:dyDescent="0.15">
      <c r="A877" s="3422"/>
      <c r="B877" s="3386"/>
      <c r="C877" s="3416"/>
      <c r="D877" s="3416"/>
      <c r="E877" s="3439"/>
      <c r="F877" s="3440"/>
      <c r="G877" s="3439"/>
      <c r="H877" s="3440"/>
      <c r="I877" s="3439"/>
      <c r="J877" s="3461"/>
      <c r="K877" s="3461"/>
      <c r="L877" s="3461"/>
      <c r="M877" s="3461"/>
      <c r="N877" s="3462"/>
      <c r="O877" s="3463"/>
      <c r="P877" s="3464"/>
      <c r="Q877" s="3386"/>
      <c r="R877" s="3387"/>
      <c r="DE877" s="823"/>
    </row>
    <row r="878" spans="1:109" s="771" customFormat="1" ht="6" customHeight="1" x14ac:dyDescent="0.15">
      <c r="A878" s="799"/>
      <c r="B878" s="3438"/>
      <c r="C878" s="3438"/>
      <c r="D878" s="3438"/>
      <c r="E878" s="3438"/>
      <c r="F878" s="3438"/>
      <c r="G878" s="3441"/>
      <c r="H878" s="3441"/>
      <c r="I878" s="799"/>
      <c r="J878" s="799"/>
      <c r="K878" s="799"/>
      <c r="L878" s="799"/>
      <c r="M878" s="799"/>
      <c r="N878" s="799"/>
      <c r="O878" s="799"/>
      <c r="P878" s="799"/>
      <c r="Q878" s="799"/>
      <c r="R878" s="799"/>
      <c r="DE878" s="823"/>
    </row>
    <row r="879" spans="1:109" s="771" customFormat="1" ht="21" customHeight="1" x14ac:dyDescent="0.15">
      <c r="A879" s="3421">
        <v>4</v>
      </c>
      <c r="B879" s="3442" t="s">
        <v>1227</v>
      </c>
      <c r="C879" s="3424"/>
      <c r="D879" s="3425"/>
      <c r="E879" s="3443" t="s">
        <v>1226</v>
      </c>
      <c r="F879" s="3444"/>
      <c r="G879" s="3445"/>
      <c r="H879" s="3445"/>
      <c r="I879" s="793"/>
      <c r="J879" s="1729">
        <v>5</v>
      </c>
      <c r="K879" s="3449" t="s">
        <v>1764</v>
      </c>
      <c r="L879" s="3450"/>
      <c r="M879" s="3450"/>
      <c r="N879" s="3450"/>
      <c r="O879" s="3450"/>
      <c r="P879" s="3450"/>
      <c r="Q879" s="3450"/>
      <c r="R879" s="3451"/>
      <c r="DE879" s="823"/>
    </row>
    <row r="880" spans="1:109" s="771" customFormat="1" ht="12" customHeight="1" x14ac:dyDescent="0.15">
      <c r="A880" s="3422"/>
      <c r="B880" s="3386"/>
      <c r="C880" s="3416"/>
      <c r="D880" s="3387"/>
      <c r="E880" s="3386"/>
      <c r="F880" s="3387"/>
      <c r="G880" s="3445"/>
      <c r="H880" s="3445"/>
      <c r="I880" s="793"/>
      <c r="J880" s="3476"/>
      <c r="K880" s="3452"/>
      <c r="L880" s="3453"/>
      <c r="M880" s="3453"/>
      <c r="N880" s="3453"/>
      <c r="O880" s="3453"/>
      <c r="P880" s="3453"/>
      <c r="Q880" s="3453"/>
      <c r="R880" s="3454"/>
      <c r="DE880" s="823"/>
    </row>
    <row r="881" spans="1:109" s="771" customFormat="1" ht="12" customHeight="1" x14ac:dyDescent="0.15">
      <c r="A881" s="1736"/>
      <c r="B881" s="1732"/>
      <c r="C881" s="1732"/>
      <c r="D881" s="1732"/>
      <c r="E881" s="1732"/>
      <c r="F881" s="1732"/>
      <c r="G881" s="3445"/>
      <c r="H881" s="3445"/>
      <c r="I881" s="1736"/>
      <c r="J881" s="3477"/>
      <c r="K881" s="3455"/>
      <c r="L881" s="3456"/>
      <c r="M881" s="3456"/>
      <c r="N881" s="3456"/>
      <c r="O881" s="3456"/>
      <c r="P881" s="3456"/>
      <c r="Q881" s="3456"/>
      <c r="R881" s="3457"/>
      <c r="S881" s="225"/>
      <c r="T881" s="755"/>
      <c r="DE881" s="823"/>
    </row>
    <row r="882" spans="1:109" s="771" customFormat="1" ht="12" customHeight="1" x14ac:dyDescent="0.15">
      <c r="A882" s="1736"/>
      <c r="B882" s="788"/>
      <c r="C882" s="788"/>
      <c r="D882" s="788"/>
      <c r="E882" s="788"/>
      <c r="F882" s="788"/>
      <c r="G882" s="788"/>
      <c r="H882" s="788"/>
      <c r="I882" s="1736"/>
      <c r="J882" s="3477"/>
      <c r="K882" s="3455"/>
      <c r="L882" s="3456"/>
      <c r="M882" s="3456"/>
      <c r="N882" s="3456"/>
      <c r="O882" s="3456"/>
      <c r="P882" s="3456"/>
      <c r="Q882" s="3456"/>
      <c r="R882" s="3457"/>
      <c r="DE882" s="823"/>
    </row>
    <row r="883" spans="1:109" s="771" customFormat="1" ht="12" customHeight="1" x14ac:dyDescent="0.15">
      <c r="A883" s="1736"/>
      <c r="B883" s="3465" t="s">
        <v>1225</v>
      </c>
      <c r="C883" s="3465"/>
      <c r="D883" s="3465"/>
      <c r="E883" s="3465"/>
      <c r="F883" s="3465"/>
      <c r="G883" s="3465"/>
      <c r="H883" s="3465"/>
      <c r="I883" s="1736"/>
      <c r="J883" s="3477"/>
      <c r="K883" s="3455"/>
      <c r="L883" s="3456"/>
      <c r="M883" s="3456"/>
      <c r="N883" s="3456"/>
      <c r="O883" s="3456"/>
      <c r="P883" s="3456"/>
      <c r="Q883" s="3456"/>
      <c r="R883" s="3457"/>
      <c r="DE883" s="823"/>
    </row>
    <row r="884" spans="1:109" s="771" customFormat="1" ht="12" customHeight="1" x14ac:dyDescent="0.15">
      <c r="A884" s="1736"/>
      <c r="B884" s="3465" t="s">
        <v>1224</v>
      </c>
      <c r="C884" s="3465"/>
      <c r="D884" s="3465"/>
      <c r="E884" s="3465"/>
      <c r="F884" s="3465"/>
      <c r="G884" s="3465"/>
      <c r="H884" s="3465"/>
      <c r="I884" s="789"/>
      <c r="J884" s="3477"/>
      <c r="K884" s="3455"/>
      <c r="L884" s="3456"/>
      <c r="M884" s="3456"/>
      <c r="N884" s="3456"/>
      <c r="O884" s="3456"/>
      <c r="P884" s="3456"/>
      <c r="Q884" s="3456"/>
      <c r="R884" s="3457"/>
      <c r="DE884" s="823"/>
    </row>
    <row r="885" spans="1:109" s="771" customFormat="1" ht="12" customHeight="1" x14ac:dyDescent="0.15">
      <c r="A885" s="790" t="s">
        <v>1223</v>
      </c>
      <c r="B885" s="3466" t="s">
        <v>577</v>
      </c>
      <c r="C885" s="3466"/>
      <c r="D885" s="3466"/>
      <c r="E885" s="3466"/>
      <c r="F885" s="3466"/>
      <c r="G885" s="3466"/>
      <c r="H885" s="3466"/>
      <c r="I885" s="1736"/>
      <c r="J885" s="3477"/>
      <c r="K885" s="3455"/>
      <c r="L885" s="3456"/>
      <c r="M885" s="3456"/>
      <c r="N885" s="3456"/>
      <c r="O885" s="3456"/>
      <c r="P885" s="3456"/>
      <c r="Q885" s="3456"/>
      <c r="R885" s="3457"/>
      <c r="DE885" s="823"/>
    </row>
    <row r="886" spans="1:109" s="771" customFormat="1" ht="12" customHeight="1" x14ac:dyDescent="0.15">
      <c r="A886" s="790"/>
      <c r="B886" s="3467" t="s">
        <v>1222</v>
      </c>
      <c r="C886" s="3467"/>
      <c r="D886" s="3467"/>
      <c r="E886" s="3467"/>
      <c r="F886" s="3467"/>
      <c r="G886" s="3467"/>
      <c r="H886" s="3467"/>
      <c r="I886" s="1736"/>
      <c r="J886" s="3477"/>
      <c r="K886" s="3455"/>
      <c r="L886" s="3456"/>
      <c r="M886" s="3456"/>
      <c r="N886" s="3456"/>
      <c r="O886" s="3456"/>
      <c r="P886" s="3456"/>
      <c r="Q886" s="3456"/>
      <c r="R886" s="3457"/>
      <c r="DE886" s="823"/>
    </row>
    <row r="887" spans="1:109" s="771" customFormat="1" ht="12" customHeight="1" x14ac:dyDescent="0.15">
      <c r="A887" s="790"/>
      <c r="B887" s="3467"/>
      <c r="C887" s="3467"/>
      <c r="D887" s="3467"/>
      <c r="E887" s="3467"/>
      <c r="F887" s="3467"/>
      <c r="G887" s="3467"/>
      <c r="H887" s="3467"/>
      <c r="I887" s="1736"/>
      <c r="J887" s="3477"/>
      <c r="K887" s="3455"/>
      <c r="L887" s="3456"/>
      <c r="M887" s="3456"/>
      <c r="N887" s="3456"/>
      <c r="O887" s="3456"/>
      <c r="P887" s="3456"/>
      <c r="Q887" s="3456"/>
      <c r="R887" s="3457"/>
      <c r="DE887" s="823"/>
    </row>
    <row r="888" spans="1:109" s="771" customFormat="1" ht="12" customHeight="1" x14ac:dyDescent="0.15">
      <c r="A888" s="790"/>
      <c r="B888" s="3465"/>
      <c r="C888" s="3465"/>
      <c r="D888" s="3465"/>
      <c r="E888" s="3465"/>
      <c r="F888" s="3465"/>
      <c r="G888" s="3465"/>
      <c r="H888" s="3465"/>
      <c r="I888" s="1736"/>
      <c r="J888" s="3477"/>
      <c r="K888" s="3455"/>
      <c r="L888" s="3456"/>
      <c r="M888" s="3456"/>
      <c r="N888" s="3456"/>
      <c r="O888" s="3456"/>
      <c r="P888" s="3456"/>
      <c r="Q888" s="3456"/>
      <c r="R888" s="3457"/>
      <c r="DE888" s="823"/>
    </row>
    <row r="889" spans="1:109" s="771" customFormat="1" ht="12" customHeight="1" x14ac:dyDescent="0.15">
      <c r="A889" s="790"/>
      <c r="B889" s="3465" t="s">
        <v>652</v>
      </c>
      <c r="C889" s="3465"/>
      <c r="D889" s="3465"/>
      <c r="E889" s="3465"/>
      <c r="F889" s="3465"/>
      <c r="G889" s="3465"/>
      <c r="H889" s="3465"/>
      <c r="I889" s="1736"/>
      <c r="J889" s="3477"/>
      <c r="K889" s="3455"/>
      <c r="L889" s="3456"/>
      <c r="M889" s="3456"/>
      <c r="N889" s="3456"/>
      <c r="O889" s="3456"/>
      <c r="P889" s="3456"/>
      <c r="Q889" s="3456"/>
      <c r="R889" s="3457"/>
      <c r="U889" s="224"/>
      <c r="V889" s="224"/>
      <c r="W889" s="224"/>
      <c r="X889" s="224"/>
      <c r="Y889" s="224"/>
      <c r="Z889" s="224"/>
      <c r="AA889" s="224"/>
      <c r="AB889" s="224"/>
      <c r="AC889" s="224"/>
      <c r="AD889" s="224"/>
      <c r="AE889" s="224"/>
      <c r="DE889" s="823"/>
    </row>
    <row r="890" spans="1:109" s="771" customFormat="1" ht="12" customHeight="1" x14ac:dyDescent="0.15">
      <c r="A890" s="790"/>
      <c r="B890" s="3465"/>
      <c r="C890" s="3465"/>
      <c r="D890" s="3465"/>
      <c r="E890" s="3465"/>
      <c r="F890" s="3465"/>
      <c r="G890" s="3465"/>
      <c r="H890" s="3465"/>
      <c r="I890" s="1736"/>
      <c r="J890" s="3478"/>
      <c r="K890" s="3458"/>
      <c r="L890" s="3459"/>
      <c r="M890" s="3459"/>
      <c r="N890" s="3459"/>
      <c r="O890" s="3459"/>
      <c r="P890" s="3459"/>
      <c r="Q890" s="3459"/>
      <c r="R890" s="3460"/>
      <c r="DE890" s="823"/>
    </row>
    <row r="891" spans="1:109" s="772" customFormat="1" ht="13.5" x14ac:dyDescent="0.15">
      <c r="A891" s="3473" t="s">
        <v>1239</v>
      </c>
      <c r="B891" s="3474"/>
      <c r="C891" s="3474"/>
      <c r="D891" s="3474"/>
      <c r="E891" s="3474"/>
      <c r="F891" s="3474"/>
      <c r="G891" s="3474"/>
      <c r="H891" s="3474"/>
      <c r="I891" s="3474"/>
      <c r="J891" s="3474"/>
      <c r="K891" s="3474"/>
      <c r="L891" s="3474"/>
      <c r="M891" s="3474"/>
      <c r="N891" s="3474"/>
      <c r="O891" s="3474"/>
      <c r="P891" s="3474"/>
      <c r="Q891" s="3474"/>
      <c r="R891" s="3474"/>
      <c r="DE891" s="822"/>
    </row>
    <row r="892" spans="1:109" s="771" customFormat="1" ht="12" customHeight="1" x14ac:dyDescent="0.15">
      <c r="A892" s="3393" t="s">
        <v>576</v>
      </c>
      <c r="B892" s="3417"/>
      <c r="C892" s="3418"/>
      <c r="D892" s="3419"/>
      <c r="E892" s="3393" t="s">
        <v>575</v>
      </c>
      <c r="F892" s="3417"/>
      <c r="G892" s="3386"/>
      <c r="H892" s="3416"/>
      <c r="I892" s="3416"/>
      <c r="J892" s="3387"/>
      <c r="K892" s="3393" t="s">
        <v>1214</v>
      </c>
      <c r="L892" s="3395"/>
      <c r="M892" s="3420"/>
      <c r="N892" s="3386"/>
      <c r="O892" s="3416"/>
      <c r="P892" s="3416"/>
      <c r="Q892" s="3416"/>
      <c r="R892" s="3387"/>
      <c r="DE892" s="823"/>
    </row>
    <row r="893" spans="1:109" s="771" customFormat="1" ht="12" customHeight="1" x14ac:dyDescent="0.15">
      <c r="A893" s="3421">
        <v>1</v>
      </c>
      <c r="B893" s="3423" t="s">
        <v>1238</v>
      </c>
      <c r="C893" s="3424"/>
      <c r="D893" s="3424"/>
      <c r="E893" s="3424"/>
      <c r="F893" s="3425"/>
      <c r="G893" s="3393" t="s">
        <v>1237</v>
      </c>
      <c r="H893" s="3417"/>
      <c r="I893" s="3393" t="s">
        <v>1236</v>
      </c>
      <c r="J893" s="3394"/>
      <c r="K893" s="3394"/>
      <c r="L893" s="3394"/>
      <c r="M893" s="3394"/>
      <c r="N893" s="3394"/>
      <c r="O893" s="3394"/>
      <c r="P893" s="3394"/>
      <c r="Q893" s="3394"/>
      <c r="R893" s="3417"/>
      <c r="DE893" s="823"/>
    </row>
    <row r="894" spans="1:109" s="771" customFormat="1" ht="12" customHeight="1" x14ac:dyDescent="0.15">
      <c r="A894" s="3422"/>
      <c r="B894" s="3426"/>
      <c r="C894" s="3427"/>
      <c r="D894" s="3427"/>
      <c r="E894" s="3427"/>
      <c r="F894" s="3428"/>
      <c r="G894" s="3426"/>
      <c r="H894" s="3428"/>
      <c r="I894" s="3431"/>
      <c r="J894" s="3430"/>
      <c r="K894" s="3430"/>
      <c r="L894" s="3430"/>
      <c r="M894" s="1704" t="s">
        <v>1761</v>
      </c>
      <c r="N894" s="3429"/>
      <c r="O894" s="3430"/>
      <c r="P894" s="1705" t="s">
        <v>1762</v>
      </c>
      <c r="Q894" s="1730"/>
      <c r="R894" s="1738" t="s">
        <v>1763</v>
      </c>
      <c r="S894" s="758" t="str">
        <f>IF(AND(Q894&lt;&gt;"",Q894&lt;120),"排煙機の規定風量は120㎥以上必要です。","")</f>
        <v/>
      </c>
      <c r="T894" s="770"/>
      <c r="DE894" s="823"/>
    </row>
    <row r="895" spans="1:109" s="771" customFormat="1" ht="6" customHeight="1" x14ac:dyDescent="0.15">
      <c r="A895" s="794"/>
      <c r="B895" s="794"/>
      <c r="C895" s="794"/>
      <c r="D895" s="794"/>
      <c r="E895" s="794"/>
      <c r="F895" s="794"/>
      <c r="G895" s="794"/>
      <c r="H895" s="794"/>
      <c r="I895" s="794"/>
      <c r="J895" s="794"/>
      <c r="K895" s="1737"/>
      <c r="L895" s="1737"/>
      <c r="M895" s="1737"/>
      <c r="N895" s="794"/>
      <c r="O895" s="796"/>
      <c r="P895" s="796"/>
      <c r="Q895" s="1737"/>
      <c r="R895" s="1737"/>
      <c r="DE895" s="823"/>
    </row>
    <row r="896" spans="1:109" s="771" customFormat="1" ht="12" customHeight="1" x14ac:dyDescent="0.15">
      <c r="A896" s="3432">
        <v>2</v>
      </c>
      <c r="B896" s="3393" t="s">
        <v>6279</v>
      </c>
      <c r="C896" s="3394"/>
      <c r="D896" s="3394"/>
      <c r="E896" s="3394"/>
      <c r="F896" s="3394"/>
      <c r="G896" s="3394"/>
      <c r="H896" s="3394"/>
      <c r="I896" s="3394"/>
      <c r="J896" s="3394"/>
      <c r="K896" s="3394"/>
      <c r="L896" s="3394"/>
      <c r="M896" s="3394"/>
      <c r="N896" s="3394"/>
      <c r="O896" s="3395"/>
      <c r="P896" s="1728"/>
      <c r="Q896" s="3434" t="s">
        <v>1231</v>
      </c>
      <c r="R896" s="3435"/>
      <c r="DE896" s="823"/>
    </row>
    <row r="897" spans="1:111" s="771" customFormat="1" ht="12" customHeight="1" x14ac:dyDescent="0.15">
      <c r="A897" s="3433"/>
      <c r="B897" s="1731" t="s">
        <v>54</v>
      </c>
      <c r="C897" s="3393" t="s">
        <v>1234</v>
      </c>
      <c r="D897" s="3394"/>
      <c r="E897" s="3394"/>
      <c r="F897" s="1724" t="s">
        <v>1233</v>
      </c>
      <c r="G897" s="3393" t="s">
        <v>1228</v>
      </c>
      <c r="H897" s="3417"/>
      <c r="I897" s="3393" t="s">
        <v>579</v>
      </c>
      <c r="J897" s="3394"/>
      <c r="K897" s="3394"/>
      <c r="L897" s="3394"/>
      <c r="M897" s="3417"/>
      <c r="N897" s="3396" t="s">
        <v>578</v>
      </c>
      <c r="O897" s="3397"/>
      <c r="P897" s="3398"/>
      <c r="Q897" s="3436"/>
      <c r="R897" s="3437"/>
      <c r="DE897" s="823"/>
      <c r="DF897" s="772" t="str">
        <f>IF(COUNTA(B898:R947)&gt;0,DG897,"")</f>
        <v/>
      </c>
      <c r="DG897" s="829">
        <v>13</v>
      </c>
    </row>
    <row r="898" spans="1:111" s="771" customFormat="1" ht="12" customHeight="1" x14ac:dyDescent="0.15">
      <c r="A898" s="3433"/>
      <c r="B898" s="1727"/>
      <c r="C898" s="3409"/>
      <c r="D898" s="3409"/>
      <c r="E898" s="3409"/>
      <c r="F898" s="1141"/>
      <c r="G898" s="3472"/>
      <c r="H898" s="3472"/>
      <c r="I898" s="3472"/>
      <c r="J898" s="3472"/>
      <c r="K898" s="3472"/>
      <c r="L898" s="3472"/>
      <c r="M898" s="3472"/>
      <c r="N898" s="3484"/>
      <c r="O898" s="3485"/>
      <c r="P898" s="3486"/>
      <c r="Q898" s="3414"/>
      <c r="R898" s="3415"/>
      <c r="S898" s="1740" t="s">
        <v>6302</v>
      </c>
      <c r="DE898" s="823"/>
    </row>
    <row r="899" spans="1:111" s="771" customFormat="1" ht="12" customHeight="1" x14ac:dyDescent="0.15">
      <c r="A899" s="3433"/>
      <c r="B899" s="1725"/>
      <c r="C899" s="3406"/>
      <c r="D899" s="3406"/>
      <c r="E899" s="3406"/>
      <c r="F899" s="1726"/>
      <c r="G899" s="3468"/>
      <c r="H899" s="3468"/>
      <c r="I899" s="3468"/>
      <c r="J899" s="3468"/>
      <c r="K899" s="3468"/>
      <c r="L899" s="3468"/>
      <c r="M899" s="3468"/>
      <c r="N899" s="3469"/>
      <c r="O899" s="3470"/>
      <c r="P899" s="3471"/>
      <c r="Q899" s="3402"/>
      <c r="R899" s="3408"/>
      <c r="S899" s="1740" t="s">
        <v>6301</v>
      </c>
      <c r="DE899" s="823"/>
    </row>
    <row r="900" spans="1:111" s="771" customFormat="1" ht="12" customHeight="1" x14ac:dyDescent="0.15">
      <c r="A900" s="3433"/>
      <c r="B900" s="1725"/>
      <c r="C900" s="3406"/>
      <c r="D900" s="3406"/>
      <c r="E900" s="3406"/>
      <c r="F900" s="1726"/>
      <c r="G900" s="3468"/>
      <c r="H900" s="3468"/>
      <c r="I900" s="3468"/>
      <c r="J900" s="3468"/>
      <c r="K900" s="3468"/>
      <c r="L900" s="3468"/>
      <c r="M900" s="3468"/>
      <c r="N900" s="3469"/>
      <c r="O900" s="3470"/>
      <c r="P900" s="3471"/>
      <c r="Q900" s="3402"/>
      <c r="R900" s="3408"/>
      <c r="S900" s="1739"/>
      <c r="DE900" s="823"/>
    </row>
    <row r="901" spans="1:111" s="771" customFormat="1" ht="12" customHeight="1" x14ac:dyDescent="0.15">
      <c r="A901" s="3433"/>
      <c r="B901" s="1725"/>
      <c r="C901" s="3406"/>
      <c r="D901" s="3406"/>
      <c r="E901" s="3406"/>
      <c r="F901" s="1726"/>
      <c r="G901" s="3468"/>
      <c r="H901" s="3468"/>
      <c r="I901" s="3468"/>
      <c r="J901" s="3468"/>
      <c r="K901" s="3468"/>
      <c r="L901" s="3468"/>
      <c r="M901" s="3468"/>
      <c r="N901" s="3469"/>
      <c r="O901" s="3470"/>
      <c r="P901" s="3471"/>
      <c r="Q901" s="3402"/>
      <c r="R901" s="3408"/>
      <c r="S901" s="1739" t="s">
        <v>6285</v>
      </c>
      <c r="DE901" s="823"/>
    </row>
    <row r="902" spans="1:111" s="771" customFormat="1" ht="12" customHeight="1" x14ac:dyDescent="0.15">
      <c r="A902" s="3433"/>
      <c r="B902" s="1725"/>
      <c r="C902" s="3406"/>
      <c r="D902" s="3406"/>
      <c r="E902" s="3406"/>
      <c r="F902" s="1726"/>
      <c r="G902" s="3468"/>
      <c r="H902" s="3468"/>
      <c r="I902" s="3468"/>
      <c r="J902" s="3468"/>
      <c r="K902" s="3468"/>
      <c r="L902" s="3468"/>
      <c r="M902" s="3468"/>
      <c r="N902" s="3469"/>
      <c r="O902" s="3470"/>
      <c r="P902" s="3471"/>
      <c r="Q902" s="3402"/>
      <c r="R902" s="3408"/>
      <c r="S902" s="1739" t="s">
        <v>6286</v>
      </c>
      <c r="DE902" s="823"/>
    </row>
    <row r="903" spans="1:111" s="771" customFormat="1" ht="12" customHeight="1" x14ac:dyDescent="0.15">
      <c r="A903" s="3433"/>
      <c r="B903" s="1725"/>
      <c r="C903" s="3406"/>
      <c r="D903" s="3406"/>
      <c r="E903" s="3406"/>
      <c r="F903" s="1726"/>
      <c r="G903" s="3468"/>
      <c r="H903" s="3468"/>
      <c r="I903" s="3468"/>
      <c r="J903" s="3468"/>
      <c r="K903" s="3468"/>
      <c r="L903" s="3468"/>
      <c r="M903" s="3468"/>
      <c r="N903" s="3469"/>
      <c r="O903" s="3470"/>
      <c r="P903" s="3471"/>
      <c r="Q903" s="3402"/>
      <c r="R903" s="3408"/>
      <c r="S903" s="1739" t="s">
        <v>6287</v>
      </c>
      <c r="DE903" s="823"/>
    </row>
    <row r="904" spans="1:111" s="771" customFormat="1" ht="12" customHeight="1" x14ac:dyDescent="0.15">
      <c r="A904" s="3433"/>
      <c r="B904" s="1725"/>
      <c r="C904" s="3406"/>
      <c r="D904" s="3406"/>
      <c r="E904" s="3406"/>
      <c r="F904" s="1726"/>
      <c r="G904" s="3468"/>
      <c r="H904" s="3468"/>
      <c r="I904" s="3468"/>
      <c r="J904" s="3468"/>
      <c r="K904" s="3468"/>
      <c r="L904" s="3468"/>
      <c r="M904" s="3468"/>
      <c r="N904" s="3469"/>
      <c r="O904" s="3470"/>
      <c r="P904" s="3471"/>
      <c r="Q904" s="3402"/>
      <c r="R904" s="3402"/>
      <c r="DE904" s="823"/>
    </row>
    <row r="905" spans="1:111" s="771" customFormat="1" ht="12" customHeight="1" x14ac:dyDescent="0.15">
      <c r="A905" s="3433"/>
      <c r="B905" s="1725"/>
      <c r="C905" s="3406"/>
      <c r="D905" s="3406"/>
      <c r="E905" s="3406"/>
      <c r="F905" s="1726"/>
      <c r="G905" s="3468"/>
      <c r="H905" s="3468"/>
      <c r="I905" s="3468"/>
      <c r="J905" s="3468"/>
      <c r="K905" s="3468"/>
      <c r="L905" s="3468"/>
      <c r="M905" s="3468"/>
      <c r="N905" s="3469"/>
      <c r="O905" s="3470"/>
      <c r="P905" s="3471"/>
      <c r="Q905" s="3402"/>
      <c r="R905" s="3402"/>
      <c r="DE905" s="823"/>
    </row>
    <row r="906" spans="1:111" s="771" customFormat="1" ht="12" customHeight="1" x14ac:dyDescent="0.15">
      <c r="A906" s="3433"/>
      <c r="B906" s="1725"/>
      <c r="C906" s="3406"/>
      <c r="D906" s="3406"/>
      <c r="E906" s="3406"/>
      <c r="F906" s="1726"/>
      <c r="G906" s="3468"/>
      <c r="H906" s="3468"/>
      <c r="I906" s="3468"/>
      <c r="J906" s="3468"/>
      <c r="K906" s="3468"/>
      <c r="L906" s="3468"/>
      <c r="M906" s="3468"/>
      <c r="N906" s="3469"/>
      <c r="O906" s="3470"/>
      <c r="P906" s="3471"/>
      <c r="Q906" s="3402"/>
      <c r="R906" s="3402"/>
      <c r="DE906" s="823"/>
    </row>
    <row r="907" spans="1:111" s="771" customFormat="1" ht="12" customHeight="1" x14ac:dyDescent="0.15">
      <c r="A907" s="3433"/>
      <c r="B907" s="1725"/>
      <c r="C907" s="3406"/>
      <c r="D907" s="3406"/>
      <c r="E907" s="3406"/>
      <c r="F907" s="1726"/>
      <c r="G907" s="3468"/>
      <c r="H907" s="3468"/>
      <c r="I907" s="3468"/>
      <c r="J907" s="3468"/>
      <c r="K907" s="3468"/>
      <c r="L907" s="3468"/>
      <c r="M907" s="3468"/>
      <c r="N907" s="3469"/>
      <c r="O907" s="3470"/>
      <c r="P907" s="3471"/>
      <c r="Q907" s="3402"/>
      <c r="R907" s="3402"/>
      <c r="DE907" s="823"/>
    </row>
    <row r="908" spans="1:111" s="771" customFormat="1" ht="12" customHeight="1" x14ac:dyDescent="0.15">
      <c r="A908" s="3433"/>
      <c r="B908" s="1725"/>
      <c r="C908" s="3406"/>
      <c r="D908" s="3406"/>
      <c r="E908" s="3406"/>
      <c r="F908" s="1726"/>
      <c r="G908" s="3468"/>
      <c r="H908" s="3468"/>
      <c r="I908" s="3468"/>
      <c r="J908" s="3468"/>
      <c r="K908" s="3468"/>
      <c r="L908" s="3468"/>
      <c r="M908" s="3468"/>
      <c r="N908" s="3469"/>
      <c r="O908" s="3470"/>
      <c r="P908" s="3471"/>
      <c r="Q908" s="3402"/>
      <c r="R908" s="3402"/>
      <c r="DE908" s="823"/>
    </row>
    <row r="909" spans="1:111" s="771" customFormat="1" ht="12" customHeight="1" x14ac:dyDescent="0.15">
      <c r="A909" s="3433"/>
      <c r="B909" s="1725"/>
      <c r="C909" s="3406"/>
      <c r="D909" s="3406"/>
      <c r="E909" s="3406"/>
      <c r="F909" s="1726"/>
      <c r="G909" s="3468"/>
      <c r="H909" s="3468"/>
      <c r="I909" s="3468"/>
      <c r="J909" s="3468"/>
      <c r="K909" s="3468"/>
      <c r="L909" s="3468"/>
      <c r="M909" s="3468"/>
      <c r="N909" s="3469"/>
      <c r="O909" s="3470"/>
      <c r="P909" s="3471"/>
      <c r="Q909" s="3402"/>
      <c r="R909" s="3402"/>
      <c r="DE909" s="823"/>
    </row>
    <row r="910" spans="1:111" s="771" customFormat="1" ht="12" customHeight="1" x14ac:dyDescent="0.15">
      <c r="A910" s="3433"/>
      <c r="B910" s="1725"/>
      <c r="C910" s="3406"/>
      <c r="D910" s="3406"/>
      <c r="E910" s="3406"/>
      <c r="F910" s="1726"/>
      <c r="G910" s="3468"/>
      <c r="H910" s="3468"/>
      <c r="I910" s="3468"/>
      <c r="J910" s="3468"/>
      <c r="K910" s="3468"/>
      <c r="L910" s="3468"/>
      <c r="M910" s="3468"/>
      <c r="N910" s="3469"/>
      <c r="O910" s="3470"/>
      <c r="P910" s="3471"/>
      <c r="Q910" s="3402"/>
      <c r="R910" s="3402"/>
      <c r="DE910" s="823"/>
    </row>
    <row r="911" spans="1:111" s="771" customFormat="1" ht="12" customHeight="1" x14ac:dyDescent="0.15">
      <c r="A911" s="3433"/>
      <c r="B911" s="1725"/>
      <c r="C911" s="3406"/>
      <c r="D911" s="3406"/>
      <c r="E911" s="3406"/>
      <c r="F911" s="1726"/>
      <c r="G911" s="3468"/>
      <c r="H911" s="3468"/>
      <c r="I911" s="3468"/>
      <c r="J911" s="3468"/>
      <c r="K911" s="3468"/>
      <c r="L911" s="3468"/>
      <c r="M911" s="3468"/>
      <c r="N911" s="3469"/>
      <c r="O911" s="3470"/>
      <c r="P911" s="3471"/>
      <c r="Q911" s="3402"/>
      <c r="R911" s="3402"/>
      <c r="DE911" s="823"/>
    </row>
    <row r="912" spans="1:111" s="771" customFormat="1" ht="12" customHeight="1" x14ac:dyDescent="0.15">
      <c r="A912" s="3433"/>
      <c r="B912" s="1725"/>
      <c r="C912" s="3406"/>
      <c r="D912" s="3406"/>
      <c r="E912" s="3406"/>
      <c r="F912" s="1726"/>
      <c r="G912" s="3468"/>
      <c r="H912" s="3468"/>
      <c r="I912" s="3468"/>
      <c r="J912" s="3468"/>
      <c r="K912" s="3468"/>
      <c r="L912" s="3468"/>
      <c r="M912" s="3468"/>
      <c r="N912" s="3469"/>
      <c r="O912" s="3470"/>
      <c r="P912" s="3471"/>
      <c r="Q912" s="3402"/>
      <c r="R912" s="3402"/>
      <c r="DE912" s="823"/>
    </row>
    <row r="913" spans="1:109" s="771" customFormat="1" ht="12" customHeight="1" x14ac:dyDescent="0.15">
      <c r="A913" s="3433"/>
      <c r="B913" s="1725"/>
      <c r="C913" s="3406"/>
      <c r="D913" s="3406"/>
      <c r="E913" s="3406"/>
      <c r="F913" s="1726"/>
      <c r="G913" s="3468"/>
      <c r="H913" s="3468"/>
      <c r="I913" s="3468"/>
      <c r="J913" s="3468"/>
      <c r="K913" s="3468"/>
      <c r="L913" s="3468"/>
      <c r="M913" s="3468"/>
      <c r="N913" s="3469"/>
      <c r="O913" s="3470"/>
      <c r="P913" s="3471"/>
      <c r="Q913" s="3402"/>
      <c r="R913" s="3402"/>
      <c r="DE913" s="823"/>
    </row>
    <row r="914" spans="1:109" s="771" customFormat="1" ht="12" customHeight="1" x14ac:dyDescent="0.15">
      <c r="A914" s="3433"/>
      <c r="B914" s="1725"/>
      <c r="C914" s="3406"/>
      <c r="D914" s="3406"/>
      <c r="E914" s="3406"/>
      <c r="F914" s="1726"/>
      <c r="G914" s="3468"/>
      <c r="H914" s="3468"/>
      <c r="I914" s="3468"/>
      <c r="J914" s="3468"/>
      <c r="K914" s="3468"/>
      <c r="L914" s="3468"/>
      <c r="M914" s="3468"/>
      <c r="N914" s="3469"/>
      <c r="O914" s="3470"/>
      <c r="P914" s="3471"/>
      <c r="Q914" s="3402"/>
      <c r="R914" s="3402"/>
      <c r="DE914" s="823"/>
    </row>
    <row r="915" spans="1:109" s="771" customFormat="1" ht="12" customHeight="1" x14ac:dyDescent="0.15">
      <c r="A915" s="3433"/>
      <c r="B915" s="1725"/>
      <c r="C915" s="3406"/>
      <c r="D915" s="3406"/>
      <c r="E915" s="3406"/>
      <c r="F915" s="1726"/>
      <c r="G915" s="3468"/>
      <c r="H915" s="3468"/>
      <c r="I915" s="3468"/>
      <c r="J915" s="3468"/>
      <c r="K915" s="3468"/>
      <c r="L915" s="3468"/>
      <c r="M915" s="3468"/>
      <c r="N915" s="3469"/>
      <c r="O915" s="3470"/>
      <c r="P915" s="3471"/>
      <c r="Q915" s="3402"/>
      <c r="R915" s="3402"/>
      <c r="DE915" s="823"/>
    </row>
    <row r="916" spans="1:109" s="771" customFormat="1" ht="12" customHeight="1" x14ac:dyDescent="0.15">
      <c r="A916" s="3433"/>
      <c r="B916" s="1725"/>
      <c r="C916" s="3406"/>
      <c r="D916" s="3406"/>
      <c r="E916" s="3406"/>
      <c r="F916" s="1726"/>
      <c r="G916" s="3468"/>
      <c r="H916" s="3468"/>
      <c r="I916" s="3468"/>
      <c r="J916" s="3468"/>
      <c r="K916" s="3468"/>
      <c r="L916" s="3468"/>
      <c r="M916" s="3468"/>
      <c r="N916" s="3469"/>
      <c r="O916" s="3470"/>
      <c r="P916" s="3471"/>
      <c r="Q916" s="3402"/>
      <c r="R916" s="3402"/>
      <c r="DE916" s="823"/>
    </row>
    <row r="917" spans="1:109" s="771" customFormat="1" ht="12" customHeight="1" x14ac:dyDescent="0.15">
      <c r="A917" s="3433"/>
      <c r="B917" s="1725"/>
      <c r="C917" s="3406"/>
      <c r="D917" s="3406"/>
      <c r="E917" s="3406"/>
      <c r="F917" s="1726"/>
      <c r="G917" s="3468"/>
      <c r="H917" s="3468"/>
      <c r="I917" s="3468"/>
      <c r="J917" s="3468"/>
      <c r="K917" s="3468"/>
      <c r="L917" s="3468"/>
      <c r="M917" s="3468"/>
      <c r="N917" s="3469"/>
      <c r="O917" s="3470"/>
      <c r="P917" s="3471"/>
      <c r="Q917" s="3402"/>
      <c r="R917" s="3402"/>
      <c r="DE917" s="823"/>
    </row>
    <row r="918" spans="1:109" s="771" customFormat="1" ht="12" customHeight="1" x14ac:dyDescent="0.15">
      <c r="A918" s="3433"/>
      <c r="B918" s="1725"/>
      <c r="C918" s="3406"/>
      <c r="D918" s="3406"/>
      <c r="E918" s="3406"/>
      <c r="F918" s="1726"/>
      <c r="G918" s="3468"/>
      <c r="H918" s="3468"/>
      <c r="I918" s="3468"/>
      <c r="J918" s="3468"/>
      <c r="K918" s="3468"/>
      <c r="L918" s="3468"/>
      <c r="M918" s="3468"/>
      <c r="N918" s="3469"/>
      <c r="O918" s="3470"/>
      <c r="P918" s="3471"/>
      <c r="Q918" s="3402"/>
      <c r="R918" s="3402"/>
      <c r="DE918" s="823"/>
    </row>
    <row r="919" spans="1:109" s="771" customFormat="1" ht="12" customHeight="1" x14ac:dyDescent="0.15">
      <c r="A919" s="3433"/>
      <c r="B919" s="1725"/>
      <c r="C919" s="3406"/>
      <c r="D919" s="3406"/>
      <c r="E919" s="3406"/>
      <c r="F919" s="1726"/>
      <c r="G919" s="3468"/>
      <c r="H919" s="3468"/>
      <c r="I919" s="3468"/>
      <c r="J919" s="3468"/>
      <c r="K919" s="3468"/>
      <c r="L919" s="3468"/>
      <c r="M919" s="3468"/>
      <c r="N919" s="3469"/>
      <c r="O919" s="3470"/>
      <c r="P919" s="3471"/>
      <c r="Q919" s="3402"/>
      <c r="R919" s="3402"/>
      <c r="DE919" s="823"/>
    </row>
    <row r="920" spans="1:109" s="771" customFormat="1" ht="12" customHeight="1" x14ac:dyDescent="0.15">
      <c r="A920" s="3433"/>
      <c r="B920" s="1725"/>
      <c r="C920" s="3406"/>
      <c r="D920" s="3406"/>
      <c r="E920" s="3406"/>
      <c r="F920" s="1726"/>
      <c r="G920" s="3468"/>
      <c r="H920" s="3468"/>
      <c r="I920" s="3468"/>
      <c r="J920" s="3468"/>
      <c r="K920" s="3468"/>
      <c r="L920" s="3468"/>
      <c r="M920" s="3468"/>
      <c r="N920" s="3469"/>
      <c r="O920" s="3470"/>
      <c r="P920" s="3471"/>
      <c r="Q920" s="3402"/>
      <c r="R920" s="3402"/>
      <c r="DE920" s="823"/>
    </row>
    <row r="921" spans="1:109" s="771" customFormat="1" ht="12" customHeight="1" x14ac:dyDescent="0.15">
      <c r="A921" s="3433"/>
      <c r="B921" s="1725"/>
      <c r="C921" s="3406"/>
      <c r="D921" s="3406"/>
      <c r="E921" s="3406"/>
      <c r="F921" s="1726"/>
      <c r="G921" s="3468"/>
      <c r="H921" s="3468"/>
      <c r="I921" s="3468"/>
      <c r="J921" s="3468"/>
      <c r="K921" s="3468"/>
      <c r="L921" s="3468"/>
      <c r="M921" s="3468"/>
      <c r="N921" s="3469"/>
      <c r="O921" s="3470"/>
      <c r="P921" s="3471"/>
      <c r="Q921" s="3402"/>
      <c r="R921" s="3402"/>
      <c r="DE921" s="823"/>
    </row>
    <row r="922" spans="1:109" s="771" customFormat="1" ht="12" customHeight="1" x14ac:dyDescent="0.15">
      <c r="A922" s="3433"/>
      <c r="B922" s="1725"/>
      <c r="C922" s="3406"/>
      <c r="D922" s="3406"/>
      <c r="E922" s="3406"/>
      <c r="F922" s="1726"/>
      <c r="G922" s="3468"/>
      <c r="H922" s="3468"/>
      <c r="I922" s="3468"/>
      <c r="J922" s="3468"/>
      <c r="K922" s="3468"/>
      <c r="L922" s="3468"/>
      <c r="M922" s="3468"/>
      <c r="N922" s="3469"/>
      <c r="O922" s="3470"/>
      <c r="P922" s="3471"/>
      <c r="Q922" s="3402"/>
      <c r="R922" s="3402"/>
      <c r="DE922" s="823"/>
    </row>
    <row r="923" spans="1:109" s="771" customFormat="1" ht="12" customHeight="1" x14ac:dyDescent="0.15">
      <c r="A923" s="3433"/>
      <c r="B923" s="1725"/>
      <c r="C923" s="3406"/>
      <c r="D923" s="3406"/>
      <c r="E923" s="3406"/>
      <c r="F923" s="1726"/>
      <c r="G923" s="3468"/>
      <c r="H923" s="3468"/>
      <c r="I923" s="3468"/>
      <c r="J923" s="3468"/>
      <c r="K923" s="3468"/>
      <c r="L923" s="3468"/>
      <c r="M923" s="3468"/>
      <c r="N923" s="3469"/>
      <c r="O923" s="3470"/>
      <c r="P923" s="3471"/>
      <c r="Q923" s="3402"/>
      <c r="R923" s="3402"/>
      <c r="DE923" s="823"/>
    </row>
    <row r="924" spans="1:109" s="771" customFormat="1" ht="12" customHeight="1" x14ac:dyDescent="0.15">
      <c r="A924" s="3433"/>
      <c r="B924" s="1725"/>
      <c r="C924" s="3406"/>
      <c r="D924" s="3406"/>
      <c r="E924" s="3406"/>
      <c r="F924" s="1726"/>
      <c r="G924" s="3468"/>
      <c r="H924" s="3468"/>
      <c r="I924" s="3468"/>
      <c r="J924" s="3468"/>
      <c r="K924" s="3468"/>
      <c r="L924" s="3468"/>
      <c r="M924" s="3468"/>
      <c r="N924" s="3469"/>
      <c r="O924" s="3470"/>
      <c r="P924" s="3471"/>
      <c r="Q924" s="3402"/>
      <c r="R924" s="3402"/>
      <c r="DE924" s="823"/>
    </row>
    <row r="925" spans="1:109" s="771" customFormat="1" ht="12" customHeight="1" x14ac:dyDescent="0.15">
      <c r="A925" s="3433"/>
      <c r="B925" s="1725"/>
      <c r="C925" s="3406"/>
      <c r="D925" s="3406"/>
      <c r="E925" s="3406"/>
      <c r="F925" s="1726"/>
      <c r="G925" s="3468"/>
      <c r="H925" s="3468"/>
      <c r="I925" s="3468"/>
      <c r="J925" s="3468"/>
      <c r="K925" s="3468"/>
      <c r="L925" s="3468"/>
      <c r="M925" s="3468"/>
      <c r="N925" s="3469"/>
      <c r="O925" s="3470"/>
      <c r="P925" s="3471"/>
      <c r="Q925" s="3402"/>
      <c r="R925" s="3402"/>
      <c r="DE925" s="823"/>
    </row>
    <row r="926" spans="1:109" s="771" customFormat="1" ht="12" customHeight="1" x14ac:dyDescent="0.15">
      <c r="A926" s="3433"/>
      <c r="B926" s="1725"/>
      <c r="C926" s="3406"/>
      <c r="D926" s="3406"/>
      <c r="E926" s="3406"/>
      <c r="F926" s="1726"/>
      <c r="G926" s="3468"/>
      <c r="H926" s="3468"/>
      <c r="I926" s="3468"/>
      <c r="J926" s="3468"/>
      <c r="K926" s="3468"/>
      <c r="L926" s="3468"/>
      <c r="M926" s="3468"/>
      <c r="N926" s="3469"/>
      <c r="O926" s="3470"/>
      <c r="P926" s="3471"/>
      <c r="Q926" s="3402"/>
      <c r="R926" s="3402"/>
      <c r="DE926" s="823"/>
    </row>
    <row r="927" spans="1:109" s="771" customFormat="1" ht="12" customHeight="1" x14ac:dyDescent="0.15">
      <c r="A927" s="3433"/>
      <c r="B927" s="1725"/>
      <c r="C927" s="3406"/>
      <c r="D927" s="3406"/>
      <c r="E927" s="3406"/>
      <c r="F927" s="1726"/>
      <c r="G927" s="3468"/>
      <c r="H927" s="3468"/>
      <c r="I927" s="3468"/>
      <c r="J927" s="3468"/>
      <c r="K927" s="3468"/>
      <c r="L927" s="3468"/>
      <c r="M927" s="3468"/>
      <c r="N927" s="3469"/>
      <c r="O927" s="3470"/>
      <c r="P927" s="3471"/>
      <c r="Q927" s="3402"/>
      <c r="R927" s="3402"/>
      <c r="DE927" s="823"/>
    </row>
    <row r="928" spans="1:109" s="771" customFormat="1" ht="12" customHeight="1" x14ac:dyDescent="0.15">
      <c r="A928" s="3433"/>
      <c r="B928" s="1725"/>
      <c r="C928" s="3406"/>
      <c r="D928" s="3406"/>
      <c r="E928" s="3406"/>
      <c r="F928" s="1726"/>
      <c r="G928" s="3468"/>
      <c r="H928" s="3468"/>
      <c r="I928" s="3468"/>
      <c r="J928" s="3468"/>
      <c r="K928" s="3468"/>
      <c r="L928" s="3468"/>
      <c r="M928" s="3468"/>
      <c r="N928" s="3469"/>
      <c r="O928" s="3470"/>
      <c r="P928" s="3471"/>
      <c r="Q928" s="3402"/>
      <c r="R928" s="3402"/>
      <c r="DE928" s="823"/>
    </row>
    <row r="929" spans="1:109" s="771" customFormat="1" ht="12" customHeight="1" x14ac:dyDescent="0.15">
      <c r="A929" s="3433"/>
      <c r="B929" s="1725"/>
      <c r="C929" s="3406"/>
      <c r="D929" s="3406"/>
      <c r="E929" s="3406"/>
      <c r="F929" s="1726"/>
      <c r="G929" s="3468"/>
      <c r="H929" s="3468"/>
      <c r="I929" s="3468"/>
      <c r="J929" s="3468"/>
      <c r="K929" s="3468"/>
      <c r="L929" s="3468"/>
      <c r="M929" s="3468"/>
      <c r="N929" s="3469"/>
      <c r="O929" s="3470"/>
      <c r="P929" s="3471"/>
      <c r="Q929" s="3402"/>
      <c r="R929" s="3402"/>
      <c r="DE929" s="823"/>
    </row>
    <row r="930" spans="1:109" s="771" customFormat="1" ht="12" customHeight="1" x14ac:dyDescent="0.15">
      <c r="A930" s="3433"/>
      <c r="B930" s="1725"/>
      <c r="C930" s="3406"/>
      <c r="D930" s="3406"/>
      <c r="E930" s="3406"/>
      <c r="F930" s="1726"/>
      <c r="G930" s="3468"/>
      <c r="H930" s="3468"/>
      <c r="I930" s="3468"/>
      <c r="J930" s="3468"/>
      <c r="K930" s="3468"/>
      <c r="L930" s="3468"/>
      <c r="M930" s="3468"/>
      <c r="N930" s="3469"/>
      <c r="O930" s="3470"/>
      <c r="P930" s="3471"/>
      <c r="Q930" s="3402"/>
      <c r="R930" s="3402"/>
      <c r="DE930" s="823"/>
    </row>
    <row r="931" spans="1:109" s="771" customFormat="1" ht="12" customHeight="1" x14ac:dyDescent="0.15">
      <c r="A931" s="3433"/>
      <c r="B931" s="1725"/>
      <c r="C931" s="3406"/>
      <c r="D931" s="3406"/>
      <c r="E931" s="3406"/>
      <c r="F931" s="1726"/>
      <c r="G931" s="3468"/>
      <c r="H931" s="3468"/>
      <c r="I931" s="3468"/>
      <c r="J931" s="3468"/>
      <c r="K931" s="3468"/>
      <c r="L931" s="3468"/>
      <c r="M931" s="3468"/>
      <c r="N931" s="3469"/>
      <c r="O931" s="3470"/>
      <c r="P931" s="3471"/>
      <c r="Q931" s="3402"/>
      <c r="R931" s="3402"/>
      <c r="DE931" s="823"/>
    </row>
    <row r="932" spans="1:109" s="771" customFormat="1" ht="12" customHeight="1" x14ac:dyDescent="0.15">
      <c r="A932" s="3433"/>
      <c r="B932" s="1725"/>
      <c r="C932" s="3406"/>
      <c r="D932" s="3406"/>
      <c r="E932" s="3406"/>
      <c r="F932" s="1726"/>
      <c r="G932" s="3468"/>
      <c r="H932" s="3468"/>
      <c r="I932" s="3468"/>
      <c r="J932" s="3468"/>
      <c r="K932" s="3468"/>
      <c r="L932" s="3468"/>
      <c r="M932" s="3468"/>
      <c r="N932" s="3469"/>
      <c r="O932" s="3470"/>
      <c r="P932" s="3471"/>
      <c r="Q932" s="3402"/>
      <c r="R932" s="3402"/>
      <c r="DE932" s="823"/>
    </row>
    <row r="933" spans="1:109" s="771" customFormat="1" ht="12" customHeight="1" x14ac:dyDescent="0.15">
      <c r="A933" s="3433"/>
      <c r="B933" s="1725"/>
      <c r="C933" s="3406"/>
      <c r="D933" s="3406"/>
      <c r="E933" s="3406"/>
      <c r="F933" s="1726"/>
      <c r="G933" s="3468"/>
      <c r="H933" s="3468"/>
      <c r="I933" s="3468"/>
      <c r="J933" s="3468"/>
      <c r="K933" s="3468"/>
      <c r="L933" s="3468"/>
      <c r="M933" s="3468"/>
      <c r="N933" s="3469"/>
      <c r="O933" s="3470"/>
      <c r="P933" s="3471"/>
      <c r="Q933" s="3402"/>
      <c r="R933" s="3402"/>
      <c r="DE933" s="823"/>
    </row>
    <row r="934" spans="1:109" s="771" customFormat="1" ht="12" customHeight="1" x14ac:dyDescent="0.15">
      <c r="A934" s="3433"/>
      <c r="B934" s="1725"/>
      <c r="C934" s="3406"/>
      <c r="D934" s="3406"/>
      <c r="E934" s="3406"/>
      <c r="F934" s="1726"/>
      <c r="G934" s="3468"/>
      <c r="H934" s="3468"/>
      <c r="I934" s="3468"/>
      <c r="J934" s="3468"/>
      <c r="K934" s="3468"/>
      <c r="L934" s="3468"/>
      <c r="M934" s="3468"/>
      <c r="N934" s="3469"/>
      <c r="O934" s="3470"/>
      <c r="P934" s="3471"/>
      <c r="Q934" s="3402"/>
      <c r="R934" s="3402"/>
      <c r="DE934" s="823"/>
    </row>
    <row r="935" spans="1:109" s="771" customFormat="1" ht="12" customHeight="1" x14ac:dyDescent="0.15">
      <c r="A935" s="3433"/>
      <c r="B935" s="1725"/>
      <c r="C935" s="3406"/>
      <c r="D935" s="3406"/>
      <c r="E935" s="3406"/>
      <c r="F935" s="1726"/>
      <c r="G935" s="3468"/>
      <c r="H935" s="3468"/>
      <c r="I935" s="3468"/>
      <c r="J935" s="3468"/>
      <c r="K935" s="3468"/>
      <c r="L935" s="3468"/>
      <c r="M935" s="3468"/>
      <c r="N935" s="3469"/>
      <c r="O935" s="3470"/>
      <c r="P935" s="3471"/>
      <c r="Q935" s="3402"/>
      <c r="R935" s="3402"/>
      <c r="DE935" s="823"/>
    </row>
    <row r="936" spans="1:109" s="771" customFormat="1" ht="12" customHeight="1" x14ac:dyDescent="0.15">
      <c r="A936" s="3433"/>
      <c r="B936" s="1725"/>
      <c r="C936" s="3406"/>
      <c r="D936" s="3406"/>
      <c r="E936" s="3406"/>
      <c r="F936" s="1726"/>
      <c r="G936" s="3468"/>
      <c r="H936" s="3468"/>
      <c r="I936" s="3468"/>
      <c r="J936" s="3468"/>
      <c r="K936" s="3468"/>
      <c r="L936" s="3468"/>
      <c r="M936" s="3468"/>
      <c r="N936" s="3469"/>
      <c r="O936" s="3470"/>
      <c r="P936" s="3471"/>
      <c r="Q936" s="3402"/>
      <c r="R936" s="3402"/>
      <c r="DE936" s="823"/>
    </row>
    <row r="937" spans="1:109" s="771" customFormat="1" ht="12" customHeight="1" x14ac:dyDescent="0.15">
      <c r="A937" s="3433"/>
      <c r="B937" s="1725"/>
      <c r="C937" s="3406"/>
      <c r="D937" s="3406"/>
      <c r="E937" s="3406"/>
      <c r="F937" s="1726"/>
      <c r="G937" s="3468"/>
      <c r="H937" s="3468"/>
      <c r="I937" s="3468"/>
      <c r="J937" s="3468"/>
      <c r="K937" s="3468"/>
      <c r="L937" s="3468"/>
      <c r="M937" s="3468"/>
      <c r="N937" s="3469"/>
      <c r="O937" s="3470"/>
      <c r="P937" s="3471"/>
      <c r="Q937" s="3402"/>
      <c r="R937" s="3402"/>
      <c r="DE937" s="823"/>
    </row>
    <row r="938" spans="1:109" s="771" customFormat="1" ht="12" customHeight="1" x14ac:dyDescent="0.15">
      <c r="A938" s="3433"/>
      <c r="B938" s="1725"/>
      <c r="C938" s="3406"/>
      <c r="D938" s="3406"/>
      <c r="E938" s="3406"/>
      <c r="F938" s="1726"/>
      <c r="G938" s="3468"/>
      <c r="H938" s="3468"/>
      <c r="I938" s="3468"/>
      <c r="J938" s="3468"/>
      <c r="K938" s="3468"/>
      <c r="L938" s="3468"/>
      <c r="M938" s="3468"/>
      <c r="N938" s="3469"/>
      <c r="O938" s="3470"/>
      <c r="P938" s="3471"/>
      <c r="Q938" s="3402"/>
      <c r="R938" s="3402"/>
      <c r="DE938" s="823"/>
    </row>
    <row r="939" spans="1:109" s="771" customFormat="1" ht="12" customHeight="1" x14ac:dyDescent="0.15">
      <c r="A939" s="3433"/>
      <c r="B939" s="1725"/>
      <c r="C939" s="3406"/>
      <c r="D939" s="3406"/>
      <c r="E939" s="3406"/>
      <c r="F939" s="1726"/>
      <c r="G939" s="3468"/>
      <c r="H939" s="3468"/>
      <c r="I939" s="3468"/>
      <c r="J939" s="3468"/>
      <c r="K939" s="3468"/>
      <c r="L939" s="3468"/>
      <c r="M939" s="3468"/>
      <c r="N939" s="3469"/>
      <c r="O939" s="3470"/>
      <c r="P939" s="3471"/>
      <c r="Q939" s="3402"/>
      <c r="R939" s="3402"/>
      <c r="DE939" s="823"/>
    </row>
    <row r="940" spans="1:109" s="771" customFormat="1" ht="12" customHeight="1" x14ac:dyDescent="0.15">
      <c r="A940" s="3433"/>
      <c r="B940" s="1725"/>
      <c r="C940" s="3406"/>
      <c r="D940" s="3406"/>
      <c r="E940" s="3406"/>
      <c r="F940" s="1726"/>
      <c r="G940" s="3468"/>
      <c r="H940" s="3468"/>
      <c r="I940" s="3468"/>
      <c r="J940" s="3468"/>
      <c r="K940" s="3468"/>
      <c r="L940" s="3468"/>
      <c r="M940" s="3468"/>
      <c r="N940" s="3469"/>
      <c r="O940" s="3470"/>
      <c r="P940" s="3471"/>
      <c r="Q940" s="3402"/>
      <c r="R940" s="3402"/>
      <c r="DE940" s="823"/>
    </row>
    <row r="941" spans="1:109" s="771" customFormat="1" ht="12" customHeight="1" x14ac:dyDescent="0.15">
      <c r="A941" s="3433"/>
      <c r="B941" s="1725"/>
      <c r="C941" s="3406"/>
      <c r="D941" s="3406"/>
      <c r="E941" s="3406"/>
      <c r="F941" s="1726"/>
      <c r="G941" s="3468"/>
      <c r="H941" s="3468"/>
      <c r="I941" s="3468"/>
      <c r="J941" s="3468"/>
      <c r="K941" s="3468"/>
      <c r="L941" s="3468"/>
      <c r="M941" s="3468"/>
      <c r="N941" s="3469"/>
      <c r="O941" s="3470"/>
      <c r="P941" s="3471"/>
      <c r="Q941" s="3402"/>
      <c r="R941" s="3402"/>
      <c r="DE941" s="823"/>
    </row>
    <row r="942" spans="1:109" s="771" customFormat="1" ht="12" customHeight="1" x14ac:dyDescent="0.15">
      <c r="A942" s="3433"/>
      <c r="B942" s="1725"/>
      <c r="C942" s="3406"/>
      <c r="D942" s="3406"/>
      <c r="E942" s="3406"/>
      <c r="F942" s="1726"/>
      <c r="G942" s="3468"/>
      <c r="H942" s="3468"/>
      <c r="I942" s="3468"/>
      <c r="J942" s="3468"/>
      <c r="K942" s="3468"/>
      <c r="L942" s="3468"/>
      <c r="M942" s="3468"/>
      <c r="N942" s="3469"/>
      <c r="O942" s="3470"/>
      <c r="P942" s="3471"/>
      <c r="Q942" s="3402"/>
      <c r="R942" s="3402"/>
      <c r="DE942" s="823"/>
    </row>
    <row r="943" spans="1:109" s="771" customFormat="1" ht="12" customHeight="1" x14ac:dyDescent="0.15">
      <c r="A943" s="3433"/>
      <c r="B943" s="1725"/>
      <c r="C943" s="3406"/>
      <c r="D943" s="3406"/>
      <c r="E943" s="3406"/>
      <c r="F943" s="1726"/>
      <c r="G943" s="3468"/>
      <c r="H943" s="3468"/>
      <c r="I943" s="3468"/>
      <c r="J943" s="3468"/>
      <c r="K943" s="3468"/>
      <c r="L943" s="3468"/>
      <c r="M943" s="3468"/>
      <c r="N943" s="3469"/>
      <c r="O943" s="3470"/>
      <c r="P943" s="3471"/>
      <c r="Q943" s="3402"/>
      <c r="R943" s="3402"/>
      <c r="DE943" s="823"/>
    </row>
    <row r="944" spans="1:109" s="771" customFormat="1" ht="12" customHeight="1" x14ac:dyDescent="0.15">
      <c r="A944" s="3433"/>
      <c r="B944" s="1725"/>
      <c r="C944" s="3406"/>
      <c r="D944" s="3406"/>
      <c r="E944" s="3406"/>
      <c r="F944" s="1726"/>
      <c r="G944" s="3468"/>
      <c r="H944" s="3468"/>
      <c r="I944" s="3468"/>
      <c r="J944" s="3468"/>
      <c r="K944" s="3468"/>
      <c r="L944" s="3468"/>
      <c r="M944" s="3468"/>
      <c r="N944" s="3469"/>
      <c r="O944" s="3470"/>
      <c r="P944" s="3471"/>
      <c r="Q944" s="3402"/>
      <c r="R944" s="3402"/>
      <c r="DE944" s="823"/>
    </row>
    <row r="945" spans="1:109" s="771" customFormat="1" ht="12" customHeight="1" x14ac:dyDescent="0.15">
      <c r="A945" s="3433"/>
      <c r="B945" s="1725"/>
      <c r="C945" s="3406"/>
      <c r="D945" s="3406"/>
      <c r="E945" s="3406"/>
      <c r="F945" s="1726"/>
      <c r="G945" s="3468"/>
      <c r="H945" s="3468"/>
      <c r="I945" s="3468"/>
      <c r="J945" s="3468"/>
      <c r="K945" s="3468"/>
      <c r="L945" s="3468"/>
      <c r="M945" s="3468"/>
      <c r="N945" s="3469"/>
      <c r="O945" s="3470"/>
      <c r="P945" s="3471"/>
      <c r="Q945" s="3402"/>
      <c r="R945" s="3402"/>
      <c r="DE945" s="823"/>
    </row>
    <row r="946" spans="1:109" s="771" customFormat="1" ht="12" customHeight="1" x14ac:dyDescent="0.15">
      <c r="A946" s="3433"/>
      <c r="B946" s="1725"/>
      <c r="C946" s="3406"/>
      <c r="D946" s="3406"/>
      <c r="E946" s="3406"/>
      <c r="F946" s="1726"/>
      <c r="G946" s="3468"/>
      <c r="H946" s="3468"/>
      <c r="I946" s="3468"/>
      <c r="J946" s="3468"/>
      <c r="K946" s="3468"/>
      <c r="L946" s="3468"/>
      <c r="M946" s="3468"/>
      <c r="N946" s="3469"/>
      <c r="O946" s="3470"/>
      <c r="P946" s="3471"/>
      <c r="Q946" s="3402"/>
      <c r="R946" s="3402"/>
      <c r="DE946" s="823"/>
    </row>
    <row r="947" spans="1:109" s="771" customFormat="1" ht="12" customHeight="1" x14ac:dyDescent="0.15">
      <c r="A947" s="3433"/>
      <c r="B947" s="1735"/>
      <c r="C947" s="3483"/>
      <c r="D947" s="3483"/>
      <c r="E947" s="3483"/>
      <c r="F947" s="1734"/>
      <c r="G947" s="3479"/>
      <c r="H947" s="3479"/>
      <c r="I947" s="3479"/>
      <c r="J947" s="3479"/>
      <c r="K947" s="3479"/>
      <c r="L947" s="3479"/>
      <c r="M947" s="3479"/>
      <c r="N947" s="3480"/>
      <c r="O947" s="3481"/>
      <c r="P947" s="3482"/>
      <c r="Q947" s="3448"/>
      <c r="R947" s="3448"/>
      <c r="DE947" s="823"/>
    </row>
    <row r="948" spans="1:109" s="771" customFormat="1" ht="6" customHeight="1" x14ac:dyDescent="0.15">
      <c r="A948" s="797"/>
      <c r="B948" s="1733"/>
      <c r="C948" s="3446"/>
      <c r="D948" s="3446"/>
      <c r="E948" s="3446"/>
      <c r="F948" s="1733"/>
      <c r="G948" s="3446"/>
      <c r="H948" s="3446"/>
      <c r="I948" s="3446"/>
      <c r="J948" s="3446"/>
      <c r="K948" s="3446"/>
      <c r="L948" s="3446"/>
      <c r="M948" s="3446"/>
      <c r="N948" s="1733"/>
      <c r="O948" s="1733"/>
      <c r="P948" s="1733"/>
      <c r="Q948" s="3438"/>
      <c r="R948" s="3438"/>
      <c r="DE948" s="823"/>
    </row>
    <row r="949" spans="1:109" s="771" customFormat="1" ht="12" customHeight="1" x14ac:dyDescent="0.15">
      <c r="A949" s="3421">
        <v>3</v>
      </c>
      <c r="B949" s="3393" t="s">
        <v>1232</v>
      </c>
      <c r="C949" s="3394"/>
      <c r="D949" s="3394"/>
      <c r="E949" s="3394"/>
      <c r="F949" s="3394"/>
      <c r="G949" s="3394"/>
      <c r="H949" s="3394"/>
      <c r="I949" s="3394"/>
      <c r="J949" s="3394"/>
      <c r="K949" s="3394"/>
      <c r="L949" s="3394"/>
      <c r="M949" s="3394"/>
      <c r="N949" s="3394"/>
      <c r="O949" s="3395"/>
      <c r="P949" s="3420"/>
      <c r="Q949" s="3434" t="s">
        <v>1231</v>
      </c>
      <c r="R949" s="3435"/>
      <c r="DE949" s="823"/>
    </row>
    <row r="950" spans="1:109" s="771" customFormat="1" ht="12" customHeight="1" x14ac:dyDescent="0.15">
      <c r="A950" s="3475"/>
      <c r="B950" s="3436" t="s">
        <v>1230</v>
      </c>
      <c r="C950" s="3396"/>
      <c r="D950" s="3396"/>
      <c r="E950" s="3393" t="s">
        <v>1229</v>
      </c>
      <c r="F950" s="3417"/>
      <c r="G950" s="3393" t="s">
        <v>1228</v>
      </c>
      <c r="H950" s="3417"/>
      <c r="I950" s="3393" t="s">
        <v>579</v>
      </c>
      <c r="J950" s="3394"/>
      <c r="K950" s="3394"/>
      <c r="L950" s="3394"/>
      <c r="M950" s="3394"/>
      <c r="N950" s="3393" t="s">
        <v>578</v>
      </c>
      <c r="O950" s="3395"/>
      <c r="P950" s="3420"/>
      <c r="Q950" s="3436"/>
      <c r="R950" s="3437"/>
      <c r="DE950" s="823"/>
    </row>
    <row r="951" spans="1:109" s="771" customFormat="1" ht="12" customHeight="1" x14ac:dyDescent="0.15">
      <c r="A951" s="3422"/>
      <c r="B951" s="3386"/>
      <c r="C951" s="3416"/>
      <c r="D951" s="3416"/>
      <c r="E951" s="3439"/>
      <c r="F951" s="3440"/>
      <c r="G951" s="3439"/>
      <c r="H951" s="3440"/>
      <c r="I951" s="3439"/>
      <c r="J951" s="3461"/>
      <c r="K951" s="3461"/>
      <c r="L951" s="3461"/>
      <c r="M951" s="3461"/>
      <c r="N951" s="3462"/>
      <c r="O951" s="3463"/>
      <c r="P951" s="3464"/>
      <c r="Q951" s="3386"/>
      <c r="R951" s="3387"/>
      <c r="DE951" s="823"/>
    </row>
    <row r="952" spans="1:109" s="771" customFormat="1" ht="6" customHeight="1" x14ac:dyDescent="0.15">
      <c r="A952" s="799"/>
      <c r="B952" s="3438"/>
      <c r="C952" s="3438"/>
      <c r="D952" s="3438"/>
      <c r="E952" s="3438"/>
      <c r="F952" s="3438"/>
      <c r="G952" s="3441"/>
      <c r="H952" s="3441"/>
      <c r="I952" s="799"/>
      <c r="J952" s="799"/>
      <c r="K952" s="799"/>
      <c r="L952" s="799"/>
      <c r="M952" s="799"/>
      <c r="N952" s="799"/>
      <c r="O952" s="799"/>
      <c r="P952" s="799"/>
      <c r="Q952" s="799"/>
      <c r="R952" s="799"/>
      <c r="DE952" s="823"/>
    </row>
    <row r="953" spans="1:109" s="771" customFormat="1" ht="21" customHeight="1" x14ac:dyDescent="0.15">
      <c r="A953" s="3421">
        <v>4</v>
      </c>
      <c r="B953" s="3442" t="s">
        <v>1227</v>
      </c>
      <c r="C953" s="3424"/>
      <c r="D953" s="3425"/>
      <c r="E953" s="3443" t="s">
        <v>1226</v>
      </c>
      <c r="F953" s="3444"/>
      <c r="G953" s="3445"/>
      <c r="H953" s="3445"/>
      <c r="I953" s="793"/>
      <c r="J953" s="1729">
        <v>5</v>
      </c>
      <c r="K953" s="3449" t="s">
        <v>1764</v>
      </c>
      <c r="L953" s="3450"/>
      <c r="M953" s="3450"/>
      <c r="N953" s="3450"/>
      <c r="O953" s="3450"/>
      <c r="P953" s="3450"/>
      <c r="Q953" s="3450"/>
      <c r="R953" s="3451"/>
      <c r="DE953" s="823"/>
    </row>
    <row r="954" spans="1:109" s="771" customFormat="1" ht="12" customHeight="1" x14ac:dyDescent="0.15">
      <c r="A954" s="3422"/>
      <c r="B954" s="3386"/>
      <c r="C954" s="3416"/>
      <c r="D954" s="3387"/>
      <c r="E954" s="3386"/>
      <c r="F954" s="3387"/>
      <c r="G954" s="3445"/>
      <c r="H954" s="3445"/>
      <c r="I954" s="793"/>
      <c r="J954" s="3476"/>
      <c r="K954" s="3452"/>
      <c r="L954" s="3453"/>
      <c r="M954" s="3453"/>
      <c r="N954" s="3453"/>
      <c r="O954" s="3453"/>
      <c r="P954" s="3453"/>
      <c r="Q954" s="3453"/>
      <c r="R954" s="3454"/>
      <c r="DE954" s="823"/>
    </row>
    <row r="955" spans="1:109" s="771" customFormat="1" ht="12" customHeight="1" x14ac:dyDescent="0.15">
      <c r="A955" s="1736"/>
      <c r="B955" s="1732"/>
      <c r="C955" s="1732"/>
      <c r="D955" s="1732"/>
      <c r="E955" s="1732"/>
      <c r="F955" s="1732"/>
      <c r="G955" s="3445"/>
      <c r="H955" s="3445"/>
      <c r="I955" s="1736"/>
      <c r="J955" s="3477"/>
      <c r="K955" s="3455"/>
      <c r="L955" s="3456"/>
      <c r="M955" s="3456"/>
      <c r="N955" s="3456"/>
      <c r="O955" s="3456"/>
      <c r="P955" s="3456"/>
      <c r="Q955" s="3456"/>
      <c r="R955" s="3457"/>
      <c r="S955" s="225"/>
      <c r="T955" s="755"/>
      <c r="DE955" s="823"/>
    </row>
    <row r="956" spans="1:109" s="771" customFormat="1" ht="12" customHeight="1" x14ac:dyDescent="0.15">
      <c r="A956" s="1736"/>
      <c r="B956" s="788"/>
      <c r="C956" s="788"/>
      <c r="D956" s="788"/>
      <c r="E956" s="788"/>
      <c r="F956" s="788"/>
      <c r="G956" s="788"/>
      <c r="H956" s="788"/>
      <c r="I956" s="1736"/>
      <c r="J956" s="3477"/>
      <c r="K956" s="3455"/>
      <c r="L956" s="3456"/>
      <c r="M956" s="3456"/>
      <c r="N956" s="3456"/>
      <c r="O956" s="3456"/>
      <c r="P956" s="3456"/>
      <c r="Q956" s="3456"/>
      <c r="R956" s="3457"/>
      <c r="DE956" s="823"/>
    </row>
    <row r="957" spans="1:109" s="771" customFormat="1" ht="12" customHeight="1" x14ac:dyDescent="0.15">
      <c r="A957" s="1736"/>
      <c r="B957" s="3465" t="s">
        <v>1225</v>
      </c>
      <c r="C957" s="3465"/>
      <c r="D957" s="3465"/>
      <c r="E957" s="3465"/>
      <c r="F957" s="3465"/>
      <c r="G957" s="3465"/>
      <c r="H957" s="3465"/>
      <c r="I957" s="1736"/>
      <c r="J957" s="3477"/>
      <c r="K957" s="3455"/>
      <c r="L957" s="3456"/>
      <c r="M957" s="3456"/>
      <c r="N957" s="3456"/>
      <c r="O957" s="3456"/>
      <c r="P957" s="3456"/>
      <c r="Q957" s="3456"/>
      <c r="R957" s="3457"/>
      <c r="DE957" s="823"/>
    </row>
    <row r="958" spans="1:109" s="771" customFormat="1" ht="12" customHeight="1" x14ac:dyDescent="0.15">
      <c r="A958" s="1736"/>
      <c r="B958" s="3465" t="s">
        <v>1224</v>
      </c>
      <c r="C958" s="3465"/>
      <c r="D958" s="3465"/>
      <c r="E958" s="3465"/>
      <c r="F958" s="3465"/>
      <c r="G958" s="3465"/>
      <c r="H958" s="3465"/>
      <c r="I958" s="789"/>
      <c r="J958" s="3477"/>
      <c r="K958" s="3455"/>
      <c r="L958" s="3456"/>
      <c r="M958" s="3456"/>
      <c r="N958" s="3456"/>
      <c r="O958" s="3456"/>
      <c r="P958" s="3456"/>
      <c r="Q958" s="3456"/>
      <c r="R958" s="3457"/>
      <c r="DE958" s="823"/>
    </row>
    <row r="959" spans="1:109" s="771" customFormat="1" ht="12" customHeight="1" x14ac:dyDescent="0.15">
      <c r="A959" s="790" t="s">
        <v>1223</v>
      </c>
      <c r="B959" s="3466" t="s">
        <v>577</v>
      </c>
      <c r="C959" s="3466"/>
      <c r="D959" s="3466"/>
      <c r="E959" s="3466"/>
      <c r="F959" s="3466"/>
      <c r="G959" s="3466"/>
      <c r="H959" s="3466"/>
      <c r="I959" s="1736"/>
      <c r="J959" s="3477"/>
      <c r="K959" s="3455"/>
      <c r="L959" s="3456"/>
      <c r="M959" s="3456"/>
      <c r="N959" s="3456"/>
      <c r="O959" s="3456"/>
      <c r="P959" s="3456"/>
      <c r="Q959" s="3456"/>
      <c r="R959" s="3457"/>
      <c r="DE959" s="823"/>
    </row>
    <row r="960" spans="1:109" s="771" customFormat="1" ht="12" customHeight="1" x14ac:dyDescent="0.15">
      <c r="A960" s="790"/>
      <c r="B960" s="3467" t="s">
        <v>1222</v>
      </c>
      <c r="C960" s="3467"/>
      <c r="D960" s="3467"/>
      <c r="E960" s="3467"/>
      <c r="F960" s="3467"/>
      <c r="G960" s="3467"/>
      <c r="H960" s="3467"/>
      <c r="I960" s="1736"/>
      <c r="J960" s="3477"/>
      <c r="K960" s="3455"/>
      <c r="L960" s="3456"/>
      <c r="M960" s="3456"/>
      <c r="N960" s="3456"/>
      <c r="O960" s="3456"/>
      <c r="P960" s="3456"/>
      <c r="Q960" s="3456"/>
      <c r="R960" s="3457"/>
      <c r="DE960" s="823"/>
    </row>
    <row r="961" spans="1:111" s="771" customFormat="1" ht="12" customHeight="1" x14ac:dyDescent="0.15">
      <c r="A961" s="790"/>
      <c r="B961" s="3467"/>
      <c r="C961" s="3467"/>
      <c r="D961" s="3467"/>
      <c r="E961" s="3467"/>
      <c r="F961" s="3467"/>
      <c r="G961" s="3467"/>
      <c r="H961" s="3467"/>
      <c r="I961" s="1736"/>
      <c r="J961" s="3477"/>
      <c r="K961" s="3455"/>
      <c r="L961" s="3456"/>
      <c r="M961" s="3456"/>
      <c r="N961" s="3456"/>
      <c r="O961" s="3456"/>
      <c r="P961" s="3456"/>
      <c r="Q961" s="3456"/>
      <c r="R961" s="3457"/>
      <c r="DE961" s="823"/>
    </row>
    <row r="962" spans="1:111" s="771" customFormat="1" ht="12" customHeight="1" x14ac:dyDescent="0.15">
      <c r="A962" s="790"/>
      <c r="B962" s="3465"/>
      <c r="C962" s="3465"/>
      <c r="D962" s="3465"/>
      <c r="E962" s="3465"/>
      <c r="F962" s="3465"/>
      <c r="G962" s="3465"/>
      <c r="H962" s="3465"/>
      <c r="I962" s="1736"/>
      <c r="J962" s="3477"/>
      <c r="K962" s="3455"/>
      <c r="L962" s="3456"/>
      <c r="M962" s="3456"/>
      <c r="N962" s="3456"/>
      <c r="O962" s="3456"/>
      <c r="P962" s="3456"/>
      <c r="Q962" s="3456"/>
      <c r="R962" s="3457"/>
      <c r="DE962" s="823"/>
    </row>
    <row r="963" spans="1:111" s="771" customFormat="1" ht="12" customHeight="1" x14ac:dyDescent="0.15">
      <c r="A963" s="790"/>
      <c r="B963" s="3465" t="s">
        <v>652</v>
      </c>
      <c r="C963" s="3465"/>
      <c r="D963" s="3465"/>
      <c r="E963" s="3465"/>
      <c r="F963" s="3465"/>
      <c r="G963" s="3465"/>
      <c r="H963" s="3465"/>
      <c r="I963" s="1736"/>
      <c r="J963" s="3477"/>
      <c r="K963" s="3455"/>
      <c r="L963" s="3456"/>
      <c r="M963" s="3456"/>
      <c r="N963" s="3456"/>
      <c r="O963" s="3456"/>
      <c r="P963" s="3456"/>
      <c r="Q963" s="3456"/>
      <c r="R963" s="3457"/>
      <c r="U963" s="224"/>
      <c r="V963" s="224"/>
      <c r="W963" s="224"/>
      <c r="X963" s="224"/>
      <c r="Y963" s="224"/>
      <c r="Z963" s="224"/>
      <c r="AA963" s="224"/>
      <c r="AB963" s="224"/>
      <c r="AC963" s="224"/>
      <c r="AD963" s="224"/>
      <c r="AE963" s="224"/>
      <c r="DE963" s="823"/>
    </row>
    <row r="964" spans="1:111" s="771" customFormat="1" ht="12" customHeight="1" x14ac:dyDescent="0.15">
      <c r="A964" s="790"/>
      <c r="B964" s="3465"/>
      <c r="C964" s="3465"/>
      <c r="D964" s="3465"/>
      <c r="E964" s="3465"/>
      <c r="F964" s="3465"/>
      <c r="G964" s="3465"/>
      <c r="H964" s="3465"/>
      <c r="I964" s="1736"/>
      <c r="J964" s="3478"/>
      <c r="K964" s="3458"/>
      <c r="L964" s="3459"/>
      <c r="M964" s="3459"/>
      <c r="N964" s="3459"/>
      <c r="O964" s="3459"/>
      <c r="P964" s="3459"/>
      <c r="Q964" s="3459"/>
      <c r="R964" s="3460"/>
      <c r="DE964" s="823"/>
    </row>
    <row r="965" spans="1:111" s="772" customFormat="1" ht="13.5" x14ac:dyDescent="0.15">
      <c r="A965" s="3473" t="s">
        <v>1239</v>
      </c>
      <c r="B965" s="3474"/>
      <c r="C965" s="3474"/>
      <c r="D965" s="3474"/>
      <c r="E965" s="3474"/>
      <c r="F965" s="3474"/>
      <c r="G965" s="3474"/>
      <c r="H965" s="3474"/>
      <c r="I965" s="3474"/>
      <c r="J965" s="3474"/>
      <c r="K965" s="3474"/>
      <c r="L965" s="3474"/>
      <c r="M965" s="3474"/>
      <c r="N965" s="3474"/>
      <c r="O965" s="3474"/>
      <c r="P965" s="3474"/>
      <c r="Q965" s="3474"/>
      <c r="R965" s="3474"/>
      <c r="DE965" s="822"/>
    </row>
    <row r="966" spans="1:111" s="771" customFormat="1" ht="12" customHeight="1" x14ac:dyDescent="0.15">
      <c r="A966" s="3393" t="s">
        <v>576</v>
      </c>
      <c r="B966" s="3417"/>
      <c r="C966" s="3418"/>
      <c r="D966" s="3419"/>
      <c r="E966" s="3393" t="s">
        <v>575</v>
      </c>
      <c r="F966" s="3417"/>
      <c r="G966" s="3386"/>
      <c r="H966" s="3416"/>
      <c r="I966" s="3416"/>
      <c r="J966" s="3387"/>
      <c r="K966" s="3393" t="s">
        <v>1214</v>
      </c>
      <c r="L966" s="3395"/>
      <c r="M966" s="3420"/>
      <c r="N966" s="3386"/>
      <c r="O966" s="3416"/>
      <c r="P966" s="3416"/>
      <c r="Q966" s="3416"/>
      <c r="R966" s="3387"/>
      <c r="DE966" s="823"/>
    </row>
    <row r="967" spans="1:111" s="771" customFormat="1" ht="12" customHeight="1" x14ac:dyDescent="0.15">
      <c r="A967" s="3421">
        <v>1</v>
      </c>
      <c r="B967" s="3423" t="s">
        <v>1238</v>
      </c>
      <c r="C967" s="3424"/>
      <c r="D967" s="3424"/>
      <c r="E967" s="3424"/>
      <c r="F967" s="3425"/>
      <c r="G967" s="3393" t="s">
        <v>1237</v>
      </c>
      <c r="H967" s="3417"/>
      <c r="I967" s="3393" t="s">
        <v>1236</v>
      </c>
      <c r="J967" s="3394"/>
      <c r="K967" s="3394"/>
      <c r="L967" s="3394"/>
      <c r="M967" s="3394"/>
      <c r="N967" s="3394"/>
      <c r="O967" s="3394"/>
      <c r="P967" s="3394"/>
      <c r="Q967" s="3394"/>
      <c r="R967" s="3417"/>
      <c r="DE967" s="823"/>
    </row>
    <row r="968" spans="1:111" s="771" customFormat="1" ht="12" customHeight="1" x14ac:dyDescent="0.15">
      <c r="A968" s="3422"/>
      <c r="B968" s="3426"/>
      <c r="C968" s="3427"/>
      <c r="D968" s="3427"/>
      <c r="E968" s="3427"/>
      <c r="F968" s="3428"/>
      <c r="G968" s="3426"/>
      <c r="H968" s="3428"/>
      <c r="I968" s="3431"/>
      <c r="J968" s="3430"/>
      <c r="K968" s="3430"/>
      <c r="L968" s="3430"/>
      <c r="M968" s="1704" t="s">
        <v>1761</v>
      </c>
      <c r="N968" s="3429"/>
      <c r="O968" s="3430"/>
      <c r="P968" s="1705" t="s">
        <v>1762</v>
      </c>
      <c r="Q968" s="1730"/>
      <c r="R968" s="1738" t="s">
        <v>1763</v>
      </c>
      <c r="S968" s="758" t="str">
        <f>IF(AND(Q968&lt;&gt;"",Q968&lt;120),"排煙機の規定風量は120㎥以上必要です。","")</f>
        <v/>
      </c>
      <c r="T968" s="770"/>
      <c r="DE968" s="823"/>
    </row>
    <row r="969" spans="1:111" s="771" customFormat="1" ht="6" customHeight="1" x14ac:dyDescent="0.15">
      <c r="A969" s="794"/>
      <c r="B969" s="794"/>
      <c r="C969" s="794"/>
      <c r="D969" s="794"/>
      <c r="E969" s="794"/>
      <c r="F969" s="794"/>
      <c r="G969" s="794"/>
      <c r="H969" s="794"/>
      <c r="I969" s="794"/>
      <c r="J969" s="794"/>
      <c r="K969" s="1737"/>
      <c r="L969" s="1737"/>
      <c r="M969" s="1737"/>
      <c r="N969" s="794"/>
      <c r="O969" s="796"/>
      <c r="P969" s="796"/>
      <c r="Q969" s="1737"/>
      <c r="R969" s="1737"/>
      <c r="DE969" s="823"/>
    </row>
    <row r="970" spans="1:111" s="771" customFormat="1" ht="12" customHeight="1" x14ac:dyDescent="0.15">
      <c r="A970" s="3432">
        <v>2</v>
      </c>
      <c r="B970" s="3393" t="s">
        <v>6279</v>
      </c>
      <c r="C970" s="3394"/>
      <c r="D970" s="3394"/>
      <c r="E970" s="3394"/>
      <c r="F970" s="3394"/>
      <c r="G970" s="3394"/>
      <c r="H970" s="3394"/>
      <c r="I970" s="3394"/>
      <c r="J970" s="3394"/>
      <c r="K970" s="3394"/>
      <c r="L970" s="3394"/>
      <c r="M970" s="3394"/>
      <c r="N970" s="3394"/>
      <c r="O970" s="3395"/>
      <c r="P970" s="1728"/>
      <c r="Q970" s="3434" t="s">
        <v>1231</v>
      </c>
      <c r="R970" s="3435"/>
      <c r="DE970" s="823"/>
    </row>
    <row r="971" spans="1:111" s="771" customFormat="1" ht="12" customHeight="1" x14ac:dyDescent="0.15">
      <c r="A971" s="3433"/>
      <c r="B971" s="1731" t="s">
        <v>54</v>
      </c>
      <c r="C971" s="3393" t="s">
        <v>1234</v>
      </c>
      <c r="D971" s="3394"/>
      <c r="E971" s="3394"/>
      <c r="F971" s="1724" t="s">
        <v>1233</v>
      </c>
      <c r="G971" s="3393" t="s">
        <v>1228</v>
      </c>
      <c r="H971" s="3417"/>
      <c r="I971" s="3393" t="s">
        <v>579</v>
      </c>
      <c r="J971" s="3394"/>
      <c r="K971" s="3394"/>
      <c r="L971" s="3394"/>
      <c r="M971" s="3417"/>
      <c r="N971" s="3396" t="s">
        <v>578</v>
      </c>
      <c r="O971" s="3397"/>
      <c r="P971" s="3398"/>
      <c r="Q971" s="3436"/>
      <c r="R971" s="3437"/>
      <c r="DE971" s="823"/>
      <c r="DF971" s="772" t="str">
        <f>IF(COUNTA(B972:R1021)&gt;0,DG971,"")</f>
        <v/>
      </c>
      <c r="DG971" s="829">
        <v>14</v>
      </c>
    </row>
    <row r="972" spans="1:111" s="771" customFormat="1" ht="12" customHeight="1" x14ac:dyDescent="0.15">
      <c r="A972" s="3433"/>
      <c r="B972" s="1727"/>
      <c r="C972" s="3409"/>
      <c r="D972" s="3409"/>
      <c r="E972" s="3409"/>
      <c r="F972" s="1141"/>
      <c r="G972" s="3472"/>
      <c r="H972" s="3472"/>
      <c r="I972" s="3472"/>
      <c r="J972" s="3472"/>
      <c r="K972" s="3472"/>
      <c r="L972" s="3472"/>
      <c r="M972" s="3472"/>
      <c r="N972" s="3484"/>
      <c r="O972" s="3485"/>
      <c r="P972" s="3486"/>
      <c r="Q972" s="3414"/>
      <c r="R972" s="3415"/>
      <c r="S972" s="1740" t="s">
        <v>6302</v>
      </c>
      <c r="DE972" s="823"/>
    </row>
    <row r="973" spans="1:111" s="771" customFormat="1" ht="12" customHeight="1" x14ac:dyDescent="0.15">
      <c r="A973" s="3433"/>
      <c r="B973" s="1725"/>
      <c r="C973" s="3406"/>
      <c r="D973" s="3406"/>
      <c r="E973" s="3406"/>
      <c r="F973" s="1726"/>
      <c r="G973" s="3468"/>
      <c r="H973" s="3468"/>
      <c r="I973" s="3468"/>
      <c r="J973" s="3468"/>
      <c r="K973" s="3468"/>
      <c r="L973" s="3468"/>
      <c r="M973" s="3468"/>
      <c r="N973" s="3469"/>
      <c r="O973" s="3470"/>
      <c r="P973" s="3471"/>
      <c r="Q973" s="3402"/>
      <c r="R973" s="3408"/>
      <c r="S973" s="1740" t="s">
        <v>6301</v>
      </c>
      <c r="DE973" s="823"/>
    </row>
    <row r="974" spans="1:111" s="771" customFormat="1" ht="12" customHeight="1" x14ac:dyDescent="0.15">
      <c r="A974" s="3433"/>
      <c r="B974" s="1725"/>
      <c r="C974" s="3406"/>
      <c r="D974" s="3406"/>
      <c r="E974" s="3406"/>
      <c r="F974" s="1726"/>
      <c r="G974" s="3468"/>
      <c r="H974" s="3468"/>
      <c r="I974" s="3468"/>
      <c r="J974" s="3468"/>
      <c r="K974" s="3468"/>
      <c r="L974" s="3468"/>
      <c r="M974" s="3468"/>
      <c r="N974" s="3469"/>
      <c r="O974" s="3470"/>
      <c r="P974" s="3471"/>
      <c r="Q974" s="3402"/>
      <c r="R974" s="3408"/>
      <c r="S974" s="1739"/>
      <c r="DE974" s="823"/>
    </row>
    <row r="975" spans="1:111" s="771" customFormat="1" ht="12" customHeight="1" x14ac:dyDescent="0.15">
      <c r="A975" s="3433"/>
      <c r="B975" s="1725"/>
      <c r="C975" s="3406"/>
      <c r="D975" s="3406"/>
      <c r="E975" s="3406"/>
      <c r="F975" s="1726"/>
      <c r="G975" s="3468"/>
      <c r="H975" s="3468"/>
      <c r="I975" s="3468"/>
      <c r="J975" s="3468"/>
      <c r="K975" s="3468"/>
      <c r="L975" s="3468"/>
      <c r="M975" s="3468"/>
      <c r="N975" s="3469"/>
      <c r="O975" s="3470"/>
      <c r="P975" s="3471"/>
      <c r="Q975" s="3402"/>
      <c r="R975" s="3408"/>
      <c r="S975" s="1739" t="s">
        <v>6285</v>
      </c>
      <c r="DE975" s="823"/>
    </row>
    <row r="976" spans="1:111" s="771" customFormat="1" ht="12" customHeight="1" x14ac:dyDescent="0.15">
      <c r="A976" s="3433"/>
      <c r="B976" s="1725"/>
      <c r="C976" s="3406"/>
      <c r="D976" s="3406"/>
      <c r="E976" s="3406"/>
      <c r="F976" s="1726"/>
      <c r="G976" s="3468"/>
      <c r="H976" s="3468"/>
      <c r="I976" s="3468"/>
      <c r="J976" s="3468"/>
      <c r="K976" s="3468"/>
      <c r="L976" s="3468"/>
      <c r="M976" s="3468"/>
      <c r="N976" s="3469"/>
      <c r="O976" s="3470"/>
      <c r="P976" s="3471"/>
      <c r="Q976" s="3402"/>
      <c r="R976" s="3408"/>
      <c r="S976" s="1739" t="s">
        <v>6286</v>
      </c>
      <c r="DE976" s="823"/>
    </row>
    <row r="977" spans="1:109" s="771" customFormat="1" ht="12" customHeight="1" x14ac:dyDescent="0.15">
      <c r="A977" s="3433"/>
      <c r="B977" s="1725"/>
      <c r="C977" s="3406"/>
      <c r="D977" s="3406"/>
      <c r="E977" s="3406"/>
      <c r="F977" s="1726"/>
      <c r="G977" s="3468"/>
      <c r="H977" s="3468"/>
      <c r="I977" s="3468"/>
      <c r="J977" s="3468"/>
      <c r="K977" s="3468"/>
      <c r="L977" s="3468"/>
      <c r="M977" s="3468"/>
      <c r="N977" s="3469"/>
      <c r="O977" s="3470"/>
      <c r="P977" s="3471"/>
      <c r="Q977" s="3402"/>
      <c r="R977" s="3408"/>
      <c r="S977" s="1739" t="s">
        <v>6287</v>
      </c>
      <c r="DE977" s="823"/>
    </row>
    <row r="978" spans="1:109" s="771" customFormat="1" ht="12" customHeight="1" x14ac:dyDescent="0.15">
      <c r="A978" s="3433"/>
      <c r="B978" s="1725"/>
      <c r="C978" s="3406"/>
      <c r="D978" s="3406"/>
      <c r="E978" s="3406"/>
      <c r="F978" s="1726"/>
      <c r="G978" s="3468"/>
      <c r="H978" s="3468"/>
      <c r="I978" s="3468"/>
      <c r="J978" s="3468"/>
      <c r="K978" s="3468"/>
      <c r="L978" s="3468"/>
      <c r="M978" s="3468"/>
      <c r="N978" s="3469"/>
      <c r="O978" s="3470"/>
      <c r="P978" s="3471"/>
      <c r="Q978" s="3402"/>
      <c r="R978" s="3402"/>
      <c r="DE978" s="823"/>
    </row>
    <row r="979" spans="1:109" s="771" customFormat="1" ht="12" customHeight="1" x14ac:dyDescent="0.15">
      <c r="A979" s="3433"/>
      <c r="B979" s="1725"/>
      <c r="C979" s="3406"/>
      <c r="D979" s="3406"/>
      <c r="E979" s="3406"/>
      <c r="F979" s="1726"/>
      <c r="G979" s="3468"/>
      <c r="H979" s="3468"/>
      <c r="I979" s="3468"/>
      <c r="J979" s="3468"/>
      <c r="K979" s="3468"/>
      <c r="L979" s="3468"/>
      <c r="M979" s="3468"/>
      <c r="N979" s="3469"/>
      <c r="O979" s="3470"/>
      <c r="P979" s="3471"/>
      <c r="Q979" s="3402"/>
      <c r="R979" s="3402"/>
      <c r="DE979" s="823"/>
    </row>
    <row r="980" spans="1:109" s="771" customFormat="1" ht="12" customHeight="1" x14ac:dyDescent="0.15">
      <c r="A980" s="3433"/>
      <c r="B980" s="1725"/>
      <c r="C980" s="3406"/>
      <c r="D980" s="3406"/>
      <c r="E980" s="3406"/>
      <c r="F980" s="1726"/>
      <c r="G980" s="3468"/>
      <c r="H980" s="3468"/>
      <c r="I980" s="3468"/>
      <c r="J980" s="3468"/>
      <c r="K980" s="3468"/>
      <c r="L980" s="3468"/>
      <c r="M980" s="3468"/>
      <c r="N980" s="3469"/>
      <c r="O980" s="3470"/>
      <c r="P980" s="3471"/>
      <c r="Q980" s="3402"/>
      <c r="R980" s="3402"/>
      <c r="DE980" s="823"/>
    </row>
    <row r="981" spans="1:109" s="771" customFormat="1" ht="12" customHeight="1" x14ac:dyDescent="0.15">
      <c r="A981" s="3433"/>
      <c r="B981" s="1725"/>
      <c r="C981" s="3406"/>
      <c r="D981" s="3406"/>
      <c r="E981" s="3406"/>
      <c r="F981" s="1726"/>
      <c r="G981" s="3468"/>
      <c r="H981" s="3468"/>
      <c r="I981" s="3468"/>
      <c r="J981" s="3468"/>
      <c r="K981" s="3468"/>
      <c r="L981" s="3468"/>
      <c r="M981" s="3468"/>
      <c r="N981" s="3469"/>
      <c r="O981" s="3470"/>
      <c r="P981" s="3471"/>
      <c r="Q981" s="3402"/>
      <c r="R981" s="3402"/>
      <c r="DE981" s="823"/>
    </row>
    <row r="982" spans="1:109" s="771" customFormat="1" ht="12" customHeight="1" x14ac:dyDescent="0.15">
      <c r="A982" s="3433"/>
      <c r="B982" s="1725"/>
      <c r="C982" s="3406"/>
      <c r="D982" s="3406"/>
      <c r="E982" s="3406"/>
      <c r="F982" s="1726"/>
      <c r="G982" s="3468"/>
      <c r="H982" s="3468"/>
      <c r="I982" s="3468"/>
      <c r="J982" s="3468"/>
      <c r="K982" s="3468"/>
      <c r="L982" s="3468"/>
      <c r="M982" s="3468"/>
      <c r="N982" s="3469"/>
      <c r="O982" s="3470"/>
      <c r="P982" s="3471"/>
      <c r="Q982" s="3402"/>
      <c r="R982" s="3402"/>
      <c r="DE982" s="823"/>
    </row>
    <row r="983" spans="1:109" s="771" customFormat="1" ht="12" customHeight="1" x14ac:dyDescent="0.15">
      <c r="A983" s="3433"/>
      <c r="B983" s="1725"/>
      <c r="C983" s="3406"/>
      <c r="D983" s="3406"/>
      <c r="E983" s="3406"/>
      <c r="F983" s="1726"/>
      <c r="G983" s="3468"/>
      <c r="H983" s="3468"/>
      <c r="I983" s="3468"/>
      <c r="J983" s="3468"/>
      <c r="K983" s="3468"/>
      <c r="L983" s="3468"/>
      <c r="M983" s="3468"/>
      <c r="N983" s="3469"/>
      <c r="O983" s="3470"/>
      <c r="P983" s="3471"/>
      <c r="Q983" s="3402"/>
      <c r="R983" s="3402"/>
      <c r="DE983" s="823"/>
    </row>
    <row r="984" spans="1:109" s="771" customFormat="1" ht="12" customHeight="1" x14ac:dyDescent="0.15">
      <c r="A984" s="3433"/>
      <c r="B984" s="1725"/>
      <c r="C984" s="3406"/>
      <c r="D984" s="3406"/>
      <c r="E984" s="3406"/>
      <c r="F984" s="1726"/>
      <c r="G984" s="3468"/>
      <c r="H984" s="3468"/>
      <c r="I984" s="3468"/>
      <c r="J984" s="3468"/>
      <c r="K984" s="3468"/>
      <c r="L984" s="3468"/>
      <c r="M984" s="3468"/>
      <c r="N984" s="3469"/>
      <c r="O984" s="3470"/>
      <c r="P984" s="3471"/>
      <c r="Q984" s="3402"/>
      <c r="R984" s="3402"/>
      <c r="DE984" s="823"/>
    </row>
    <row r="985" spans="1:109" s="771" customFormat="1" ht="12" customHeight="1" x14ac:dyDescent="0.15">
      <c r="A985" s="3433"/>
      <c r="B985" s="1725"/>
      <c r="C985" s="3406"/>
      <c r="D985" s="3406"/>
      <c r="E985" s="3406"/>
      <c r="F985" s="1726"/>
      <c r="G985" s="3468"/>
      <c r="H985" s="3468"/>
      <c r="I985" s="3468"/>
      <c r="J985" s="3468"/>
      <c r="K985" s="3468"/>
      <c r="L985" s="3468"/>
      <c r="M985" s="3468"/>
      <c r="N985" s="3469"/>
      <c r="O985" s="3470"/>
      <c r="P985" s="3471"/>
      <c r="Q985" s="3402"/>
      <c r="R985" s="3402"/>
      <c r="DE985" s="823"/>
    </row>
    <row r="986" spans="1:109" s="771" customFormat="1" ht="12" customHeight="1" x14ac:dyDescent="0.15">
      <c r="A986" s="3433"/>
      <c r="B986" s="1725"/>
      <c r="C986" s="3406"/>
      <c r="D986" s="3406"/>
      <c r="E986" s="3406"/>
      <c r="F986" s="1726"/>
      <c r="G986" s="3468"/>
      <c r="H986" s="3468"/>
      <c r="I986" s="3468"/>
      <c r="J986" s="3468"/>
      <c r="K986" s="3468"/>
      <c r="L986" s="3468"/>
      <c r="M986" s="3468"/>
      <c r="N986" s="3469"/>
      <c r="O986" s="3470"/>
      <c r="P986" s="3471"/>
      <c r="Q986" s="3402"/>
      <c r="R986" s="3402"/>
      <c r="DE986" s="823"/>
    </row>
    <row r="987" spans="1:109" s="771" customFormat="1" ht="12" customHeight="1" x14ac:dyDescent="0.15">
      <c r="A987" s="3433"/>
      <c r="B987" s="1725"/>
      <c r="C987" s="3406"/>
      <c r="D987" s="3406"/>
      <c r="E987" s="3406"/>
      <c r="F987" s="1726"/>
      <c r="G987" s="3468"/>
      <c r="H987" s="3468"/>
      <c r="I987" s="3468"/>
      <c r="J987" s="3468"/>
      <c r="K987" s="3468"/>
      <c r="L987" s="3468"/>
      <c r="M987" s="3468"/>
      <c r="N987" s="3469"/>
      <c r="O987" s="3470"/>
      <c r="P987" s="3471"/>
      <c r="Q987" s="3402"/>
      <c r="R987" s="3402"/>
      <c r="DE987" s="823"/>
    </row>
    <row r="988" spans="1:109" s="771" customFormat="1" ht="12" customHeight="1" x14ac:dyDescent="0.15">
      <c r="A988" s="3433"/>
      <c r="B988" s="1725"/>
      <c r="C988" s="3406"/>
      <c r="D988" s="3406"/>
      <c r="E988" s="3406"/>
      <c r="F988" s="1726"/>
      <c r="G988" s="3468"/>
      <c r="H988" s="3468"/>
      <c r="I988" s="3468"/>
      <c r="J988" s="3468"/>
      <c r="K988" s="3468"/>
      <c r="L988" s="3468"/>
      <c r="M988" s="3468"/>
      <c r="N988" s="3469"/>
      <c r="O988" s="3470"/>
      <c r="P988" s="3471"/>
      <c r="Q988" s="3402"/>
      <c r="R988" s="3402"/>
      <c r="DE988" s="823"/>
    </row>
    <row r="989" spans="1:109" s="771" customFormat="1" ht="12" customHeight="1" x14ac:dyDescent="0.15">
      <c r="A989" s="3433"/>
      <c r="B989" s="1725"/>
      <c r="C989" s="3406"/>
      <c r="D989" s="3406"/>
      <c r="E989" s="3406"/>
      <c r="F989" s="1726"/>
      <c r="G989" s="3468"/>
      <c r="H989" s="3468"/>
      <c r="I989" s="3468"/>
      <c r="J989" s="3468"/>
      <c r="K989" s="3468"/>
      <c r="L989" s="3468"/>
      <c r="M989" s="3468"/>
      <c r="N989" s="3469"/>
      <c r="O989" s="3470"/>
      <c r="P989" s="3471"/>
      <c r="Q989" s="3402"/>
      <c r="R989" s="3402"/>
      <c r="DE989" s="823"/>
    </row>
    <row r="990" spans="1:109" s="771" customFormat="1" ht="12" customHeight="1" x14ac:dyDescent="0.15">
      <c r="A990" s="3433"/>
      <c r="B990" s="1725"/>
      <c r="C990" s="3406"/>
      <c r="D990" s="3406"/>
      <c r="E990" s="3406"/>
      <c r="F990" s="1726"/>
      <c r="G990" s="3468"/>
      <c r="H990" s="3468"/>
      <c r="I990" s="3468"/>
      <c r="J990" s="3468"/>
      <c r="K990" s="3468"/>
      <c r="L990" s="3468"/>
      <c r="M990" s="3468"/>
      <c r="N990" s="3469"/>
      <c r="O990" s="3470"/>
      <c r="P990" s="3471"/>
      <c r="Q990" s="3402"/>
      <c r="R990" s="3402"/>
      <c r="DE990" s="823"/>
    </row>
    <row r="991" spans="1:109" s="771" customFormat="1" ht="12" customHeight="1" x14ac:dyDescent="0.15">
      <c r="A991" s="3433"/>
      <c r="B991" s="1725"/>
      <c r="C991" s="3406"/>
      <c r="D991" s="3406"/>
      <c r="E991" s="3406"/>
      <c r="F991" s="1726"/>
      <c r="G991" s="3468"/>
      <c r="H991" s="3468"/>
      <c r="I991" s="3468"/>
      <c r="J991" s="3468"/>
      <c r="K991" s="3468"/>
      <c r="L991" s="3468"/>
      <c r="M991" s="3468"/>
      <c r="N991" s="3469"/>
      <c r="O991" s="3470"/>
      <c r="P991" s="3471"/>
      <c r="Q991" s="3402"/>
      <c r="R991" s="3402"/>
      <c r="DE991" s="823"/>
    </row>
    <row r="992" spans="1:109" s="771" customFormat="1" ht="12" customHeight="1" x14ac:dyDescent="0.15">
      <c r="A992" s="3433"/>
      <c r="B992" s="1725"/>
      <c r="C992" s="3406"/>
      <c r="D992" s="3406"/>
      <c r="E992" s="3406"/>
      <c r="F992" s="1726"/>
      <c r="G992" s="3468"/>
      <c r="H992" s="3468"/>
      <c r="I992" s="3468"/>
      <c r="J992" s="3468"/>
      <c r="K992" s="3468"/>
      <c r="L992" s="3468"/>
      <c r="M992" s="3468"/>
      <c r="N992" s="3469"/>
      <c r="O992" s="3470"/>
      <c r="P992" s="3471"/>
      <c r="Q992" s="3402"/>
      <c r="R992" s="3402"/>
      <c r="DE992" s="823"/>
    </row>
    <row r="993" spans="1:109" s="771" customFormat="1" ht="12" customHeight="1" x14ac:dyDescent="0.15">
      <c r="A993" s="3433"/>
      <c r="B993" s="1725"/>
      <c r="C993" s="3406"/>
      <c r="D993" s="3406"/>
      <c r="E993" s="3406"/>
      <c r="F993" s="1726"/>
      <c r="G993" s="3468"/>
      <c r="H993" s="3468"/>
      <c r="I993" s="3468"/>
      <c r="J993" s="3468"/>
      <c r="K993" s="3468"/>
      <c r="L993" s="3468"/>
      <c r="M993" s="3468"/>
      <c r="N993" s="3469"/>
      <c r="O993" s="3470"/>
      <c r="P993" s="3471"/>
      <c r="Q993" s="3402"/>
      <c r="R993" s="3402"/>
      <c r="DE993" s="823"/>
    </row>
    <row r="994" spans="1:109" s="771" customFormat="1" ht="12" customHeight="1" x14ac:dyDescent="0.15">
      <c r="A994" s="3433"/>
      <c r="B994" s="1725"/>
      <c r="C994" s="3406"/>
      <c r="D994" s="3406"/>
      <c r="E994" s="3406"/>
      <c r="F994" s="1726"/>
      <c r="G994" s="3468"/>
      <c r="H994" s="3468"/>
      <c r="I994" s="3468"/>
      <c r="J994" s="3468"/>
      <c r="K994" s="3468"/>
      <c r="L994" s="3468"/>
      <c r="M994" s="3468"/>
      <c r="N994" s="3469"/>
      <c r="O994" s="3470"/>
      <c r="P994" s="3471"/>
      <c r="Q994" s="3402"/>
      <c r="R994" s="3402"/>
      <c r="DE994" s="823"/>
    </row>
    <row r="995" spans="1:109" s="771" customFormat="1" ht="12" customHeight="1" x14ac:dyDescent="0.15">
      <c r="A995" s="3433"/>
      <c r="B995" s="1725"/>
      <c r="C995" s="3406"/>
      <c r="D995" s="3406"/>
      <c r="E995" s="3406"/>
      <c r="F995" s="1726"/>
      <c r="G995" s="3468"/>
      <c r="H995" s="3468"/>
      <c r="I995" s="3468"/>
      <c r="J995" s="3468"/>
      <c r="K995" s="3468"/>
      <c r="L995" s="3468"/>
      <c r="M995" s="3468"/>
      <c r="N995" s="3469"/>
      <c r="O995" s="3470"/>
      <c r="P995" s="3471"/>
      <c r="Q995" s="3402"/>
      <c r="R995" s="3402"/>
      <c r="DE995" s="823"/>
    </row>
    <row r="996" spans="1:109" s="771" customFormat="1" ht="12" customHeight="1" x14ac:dyDescent="0.15">
      <c r="A996" s="3433"/>
      <c r="B996" s="1725"/>
      <c r="C996" s="3406"/>
      <c r="D996" s="3406"/>
      <c r="E996" s="3406"/>
      <c r="F996" s="1726"/>
      <c r="G996" s="3468"/>
      <c r="H996" s="3468"/>
      <c r="I996" s="3468"/>
      <c r="J996" s="3468"/>
      <c r="K996" s="3468"/>
      <c r="L996" s="3468"/>
      <c r="M996" s="3468"/>
      <c r="N996" s="3469"/>
      <c r="O996" s="3470"/>
      <c r="P996" s="3471"/>
      <c r="Q996" s="3402"/>
      <c r="R996" s="3402"/>
      <c r="DE996" s="823"/>
    </row>
    <row r="997" spans="1:109" s="771" customFormat="1" ht="12" customHeight="1" x14ac:dyDescent="0.15">
      <c r="A997" s="3433"/>
      <c r="B997" s="1725"/>
      <c r="C997" s="3406"/>
      <c r="D997" s="3406"/>
      <c r="E997" s="3406"/>
      <c r="F997" s="1726"/>
      <c r="G997" s="3468"/>
      <c r="H997" s="3468"/>
      <c r="I997" s="3468"/>
      <c r="J997" s="3468"/>
      <c r="K997" s="3468"/>
      <c r="L997" s="3468"/>
      <c r="M997" s="3468"/>
      <c r="N997" s="3469"/>
      <c r="O997" s="3470"/>
      <c r="P997" s="3471"/>
      <c r="Q997" s="3402"/>
      <c r="R997" s="3402"/>
      <c r="DE997" s="823"/>
    </row>
    <row r="998" spans="1:109" s="771" customFormat="1" ht="12" customHeight="1" x14ac:dyDescent="0.15">
      <c r="A998" s="3433"/>
      <c r="B998" s="1725"/>
      <c r="C998" s="3406"/>
      <c r="D998" s="3406"/>
      <c r="E998" s="3406"/>
      <c r="F998" s="1726"/>
      <c r="G998" s="3468"/>
      <c r="H998" s="3468"/>
      <c r="I998" s="3468"/>
      <c r="J998" s="3468"/>
      <c r="K998" s="3468"/>
      <c r="L998" s="3468"/>
      <c r="M998" s="3468"/>
      <c r="N998" s="3469"/>
      <c r="O998" s="3470"/>
      <c r="P998" s="3471"/>
      <c r="Q998" s="3402"/>
      <c r="R998" s="3402"/>
      <c r="DE998" s="823"/>
    </row>
    <row r="999" spans="1:109" s="771" customFormat="1" ht="12" customHeight="1" x14ac:dyDescent="0.15">
      <c r="A999" s="3433"/>
      <c r="B999" s="1725"/>
      <c r="C999" s="3406"/>
      <c r="D999" s="3406"/>
      <c r="E999" s="3406"/>
      <c r="F999" s="1726"/>
      <c r="G999" s="3468"/>
      <c r="H999" s="3468"/>
      <c r="I999" s="3468"/>
      <c r="J999" s="3468"/>
      <c r="K999" s="3468"/>
      <c r="L999" s="3468"/>
      <c r="M999" s="3468"/>
      <c r="N999" s="3469"/>
      <c r="O999" s="3470"/>
      <c r="P999" s="3471"/>
      <c r="Q999" s="3402"/>
      <c r="R999" s="3402"/>
      <c r="DE999" s="823"/>
    </row>
    <row r="1000" spans="1:109" s="771" customFormat="1" ht="12" customHeight="1" x14ac:dyDescent="0.15">
      <c r="A1000" s="3433"/>
      <c r="B1000" s="1725"/>
      <c r="C1000" s="3406"/>
      <c r="D1000" s="3406"/>
      <c r="E1000" s="3406"/>
      <c r="F1000" s="1726"/>
      <c r="G1000" s="3468"/>
      <c r="H1000" s="3468"/>
      <c r="I1000" s="3468"/>
      <c r="J1000" s="3468"/>
      <c r="K1000" s="3468"/>
      <c r="L1000" s="3468"/>
      <c r="M1000" s="3468"/>
      <c r="N1000" s="3469"/>
      <c r="O1000" s="3470"/>
      <c r="P1000" s="3471"/>
      <c r="Q1000" s="3402"/>
      <c r="R1000" s="3402"/>
      <c r="DE1000" s="823"/>
    </row>
    <row r="1001" spans="1:109" s="771" customFormat="1" ht="12" customHeight="1" x14ac:dyDescent="0.15">
      <c r="A1001" s="3433"/>
      <c r="B1001" s="1725"/>
      <c r="C1001" s="3406"/>
      <c r="D1001" s="3406"/>
      <c r="E1001" s="3406"/>
      <c r="F1001" s="1726"/>
      <c r="G1001" s="3468"/>
      <c r="H1001" s="3468"/>
      <c r="I1001" s="3468"/>
      <c r="J1001" s="3468"/>
      <c r="K1001" s="3468"/>
      <c r="L1001" s="3468"/>
      <c r="M1001" s="3468"/>
      <c r="N1001" s="3469"/>
      <c r="O1001" s="3470"/>
      <c r="P1001" s="3471"/>
      <c r="Q1001" s="3402"/>
      <c r="R1001" s="3402"/>
      <c r="DE1001" s="823"/>
    </row>
    <row r="1002" spans="1:109" s="771" customFormat="1" ht="12" customHeight="1" x14ac:dyDescent="0.15">
      <c r="A1002" s="3433"/>
      <c r="B1002" s="1725"/>
      <c r="C1002" s="3406"/>
      <c r="D1002" s="3406"/>
      <c r="E1002" s="3406"/>
      <c r="F1002" s="1726"/>
      <c r="G1002" s="3468"/>
      <c r="H1002" s="3468"/>
      <c r="I1002" s="3468"/>
      <c r="J1002" s="3468"/>
      <c r="K1002" s="3468"/>
      <c r="L1002" s="3468"/>
      <c r="M1002" s="3468"/>
      <c r="N1002" s="3469"/>
      <c r="O1002" s="3470"/>
      <c r="P1002" s="3471"/>
      <c r="Q1002" s="3402"/>
      <c r="R1002" s="3402"/>
      <c r="DE1002" s="823"/>
    </row>
    <row r="1003" spans="1:109" s="771" customFormat="1" ht="12" customHeight="1" x14ac:dyDescent="0.15">
      <c r="A1003" s="3433"/>
      <c r="B1003" s="1725"/>
      <c r="C1003" s="3406"/>
      <c r="D1003" s="3406"/>
      <c r="E1003" s="3406"/>
      <c r="F1003" s="1726"/>
      <c r="G1003" s="3468"/>
      <c r="H1003" s="3468"/>
      <c r="I1003" s="3468"/>
      <c r="J1003" s="3468"/>
      <c r="K1003" s="3468"/>
      <c r="L1003" s="3468"/>
      <c r="M1003" s="3468"/>
      <c r="N1003" s="3469"/>
      <c r="O1003" s="3470"/>
      <c r="P1003" s="3471"/>
      <c r="Q1003" s="3402"/>
      <c r="R1003" s="3402"/>
      <c r="DE1003" s="823"/>
    </row>
    <row r="1004" spans="1:109" s="771" customFormat="1" ht="12" customHeight="1" x14ac:dyDescent="0.15">
      <c r="A1004" s="3433"/>
      <c r="B1004" s="1725"/>
      <c r="C1004" s="3406"/>
      <c r="D1004" s="3406"/>
      <c r="E1004" s="3406"/>
      <c r="F1004" s="1726"/>
      <c r="G1004" s="3468"/>
      <c r="H1004" s="3468"/>
      <c r="I1004" s="3468"/>
      <c r="J1004" s="3468"/>
      <c r="K1004" s="3468"/>
      <c r="L1004" s="3468"/>
      <c r="M1004" s="3468"/>
      <c r="N1004" s="3469"/>
      <c r="O1004" s="3470"/>
      <c r="P1004" s="3471"/>
      <c r="Q1004" s="3402"/>
      <c r="R1004" s="3402"/>
      <c r="DE1004" s="823"/>
    </row>
    <row r="1005" spans="1:109" s="771" customFormat="1" ht="12" customHeight="1" x14ac:dyDescent="0.15">
      <c r="A1005" s="3433"/>
      <c r="B1005" s="1725"/>
      <c r="C1005" s="3406"/>
      <c r="D1005" s="3406"/>
      <c r="E1005" s="3406"/>
      <c r="F1005" s="1726"/>
      <c r="G1005" s="3468"/>
      <c r="H1005" s="3468"/>
      <c r="I1005" s="3468"/>
      <c r="J1005" s="3468"/>
      <c r="K1005" s="3468"/>
      <c r="L1005" s="3468"/>
      <c r="M1005" s="3468"/>
      <c r="N1005" s="3469"/>
      <c r="O1005" s="3470"/>
      <c r="P1005" s="3471"/>
      <c r="Q1005" s="3402"/>
      <c r="R1005" s="3402"/>
      <c r="DE1005" s="823"/>
    </row>
    <row r="1006" spans="1:109" s="771" customFormat="1" ht="12" customHeight="1" x14ac:dyDescent="0.15">
      <c r="A1006" s="3433"/>
      <c r="B1006" s="1725"/>
      <c r="C1006" s="3406"/>
      <c r="D1006" s="3406"/>
      <c r="E1006" s="3406"/>
      <c r="F1006" s="1726"/>
      <c r="G1006" s="3468"/>
      <c r="H1006" s="3468"/>
      <c r="I1006" s="3468"/>
      <c r="J1006" s="3468"/>
      <c r="K1006" s="3468"/>
      <c r="L1006" s="3468"/>
      <c r="M1006" s="3468"/>
      <c r="N1006" s="3469"/>
      <c r="O1006" s="3470"/>
      <c r="P1006" s="3471"/>
      <c r="Q1006" s="3402"/>
      <c r="R1006" s="3402"/>
      <c r="DE1006" s="823"/>
    </row>
    <row r="1007" spans="1:109" s="771" customFormat="1" ht="12" customHeight="1" x14ac:dyDescent="0.15">
      <c r="A1007" s="3433"/>
      <c r="B1007" s="1725"/>
      <c r="C1007" s="3406"/>
      <c r="D1007" s="3406"/>
      <c r="E1007" s="3406"/>
      <c r="F1007" s="1726"/>
      <c r="G1007" s="3468"/>
      <c r="H1007" s="3468"/>
      <c r="I1007" s="3468"/>
      <c r="J1007" s="3468"/>
      <c r="K1007" s="3468"/>
      <c r="L1007" s="3468"/>
      <c r="M1007" s="3468"/>
      <c r="N1007" s="3469"/>
      <c r="O1007" s="3470"/>
      <c r="P1007" s="3471"/>
      <c r="Q1007" s="3402"/>
      <c r="R1007" s="3402"/>
      <c r="DE1007" s="823"/>
    </row>
    <row r="1008" spans="1:109" s="771" customFormat="1" ht="12" customHeight="1" x14ac:dyDescent="0.15">
      <c r="A1008" s="3433"/>
      <c r="B1008" s="1725"/>
      <c r="C1008" s="3406"/>
      <c r="D1008" s="3406"/>
      <c r="E1008" s="3406"/>
      <c r="F1008" s="1726"/>
      <c r="G1008" s="3468"/>
      <c r="H1008" s="3468"/>
      <c r="I1008" s="3468"/>
      <c r="J1008" s="3468"/>
      <c r="K1008" s="3468"/>
      <c r="L1008" s="3468"/>
      <c r="M1008" s="3468"/>
      <c r="N1008" s="3469"/>
      <c r="O1008" s="3470"/>
      <c r="P1008" s="3471"/>
      <c r="Q1008" s="3402"/>
      <c r="R1008" s="3402"/>
      <c r="DE1008" s="823"/>
    </row>
    <row r="1009" spans="1:109" s="771" customFormat="1" ht="12" customHeight="1" x14ac:dyDescent="0.15">
      <c r="A1009" s="3433"/>
      <c r="B1009" s="1725"/>
      <c r="C1009" s="3406"/>
      <c r="D1009" s="3406"/>
      <c r="E1009" s="3406"/>
      <c r="F1009" s="1726"/>
      <c r="G1009" s="3468"/>
      <c r="H1009" s="3468"/>
      <c r="I1009" s="3468"/>
      <c r="J1009" s="3468"/>
      <c r="K1009" s="3468"/>
      <c r="L1009" s="3468"/>
      <c r="M1009" s="3468"/>
      <c r="N1009" s="3469"/>
      <c r="O1009" s="3470"/>
      <c r="P1009" s="3471"/>
      <c r="Q1009" s="3402"/>
      <c r="R1009" s="3402"/>
      <c r="DE1009" s="823"/>
    </row>
    <row r="1010" spans="1:109" s="771" customFormat="1" ht="12" customHeight="1" x14ac:dyDescent="0.15">
      <c r="A1010" s="3433"/>
      <c r="B1010" s="1725"/>
      <c r="C1010" s="3406"/>
      <c r="D1010" s="3406"/>
      <c r="E1010" s="3406"/>
      <c r="F1010" s="1726"/>
      <c r="G1010" s="3468"/>
      <c r="H1010" s="3468"/>
      <c r="I1010" s="3468"/>
      <c r="J1010" s="3468"/>
      <c r="K1010" s="3468"/>
      <c r="L1010" s="3468"/>
      <c r="M1010" s="3468"/>
      <c r="N1010" s="3469"/>
      <c r="O1010" s="3470"/>
      <c r="P1010" s="3471"/>
      <c r="Q1010" s="3402"/>
      <c r="R1010" s="3402"/>
      <c r="DE1010" s="823"/>
    </row>
    <row r="1011" spans="1:109" s="771" customFormat="1" ht="12" customHeight="1" x14ac:dyDescent="0.15">
      <c r="A1011" s="3433"/>
      <c r="B1011" s="1725"/>
      <c r="C1011" s="3406"/>
      <c r="D1011" s="3406"/>
      <c r="E1011" s="3406"/>
      <c r="F1011" s="1726"/>
      <c r="G1011" s="3468"/>
      <c r="H1011" s="3468"/>
      <c r="I1011" s="3468"/>
      <c r="J1011" s="3468"/>
      <c r="K1011" s="3468"/>
      <c r="L1011" s="3468"/>
      <c r="M1011" s="3468"/>
      <c r="N1011" s="3469"/>
      <c r="O1011" s="3470"/>
      <c r="P1011" s="3471"/>
      <c r="Q1011" s="3402"/>
      <c r="R1011" s="3402"/>
      <c r="DE1011" s="823"/>
    </row>
    <row r="1012" spans="1:109" s="771" customFormat="1" ht="12" customHeight="1" x14ac:dyDescent="0.15">
      <c r="A1012" s="3433"/>
      <c r="B1012" s="1725"/>
      <c r="C1012" s="3406"/>
      <c r="D1012" s="3406"/>
      <c r="E1012" s="3406"/>
      <c r="F1012" s="1726"/>
      <c r="G1012" s="3468"/>
      <c r="H1012" s="3468"/>
      <c r="I1012" s="3468"/>
      <c r="J1012" s="3468"/>
      <c r="K1012" s="3468"/>
      <c r="L1012" s="3468"/>
      <c r="M1012" s="3468"/>
      <c r="N1012" s="3469"/>
      <c r="O1012" s="3470"/>
      <c r="P1012" s="3471"/>
      <c r="Q1012" s="3402"/>
      <c r="R1012" s="3402"/>
      <c r="DE1012" s="823"/>
    </row>
    <row r="1013" spans="1:109" s="771" customFormat="1" ht="12" customHeight="1" x14ac:dyDescent="0.15">
      <c r="A1013" s="3433"/>
      <c r="B1013" s="1725"/>
      <c r="C1013" s="3406"/>
      <c r="D1013" s="3406"/>
      <c r="E1013" s="3406"/>
      <c r="F1013" s="1726"/>
      <c r="G1013" s="3468"/>
      <c r="H1013" s="3468"/>
      <c r="I1013" s="3468"/>
      <c r="J1013" s="3468"/>
      <c r="K1013" s="3468"/>
      <c r="L1013" s="3468"/>
      <c r="M1013" s="3468"/>
      <c r="N1013" s="3469"/>
      <c r="O1013" s="3470"/>
      <c r="P1013" s="3471"/>
      <c r="Q1013" s="3402"/>
      <c r="R1013" s="3402"/>
      <c r="DE1013" s="823"/>
    </row>
    <row r="1014" spans="1:109" s="771" customFormat="1" ht="12" customHeight="1" x14ac:dyDescent="0.15">
      <c r="A1014" s="3433"/>
      <c r="B1014" s="1725"/>
      <c r="C1014" s="3406"/>
      <c r="D1014" s="3406"/>
      <c r="E1014" s="3406"/>
      <c r="F1014" s="1726"/>
      <c r="G1014" s="3468"/>
      <c r="H1014" s="3468"/>
      <c r="I1014" s="3468"/>
      <c r="J1014" s="3468"/>
      <c r="K1014" s="3468"/>
      <c r="L1014" s="3468"/>
      <c r="M1014" s="3468"/>
      <c r="N1014" s="3469"/>
      <c r="O1014" s="3470"/>
      <c r="P1014" s="3471"/>
      <c r="Q1014" s="3402"/>
      <c r="R1014" s="3402"/>
      <c r="DE1014" s="823"/>
    </row>
    <row r="1015" spans="1:109" s="771" customFormat="1" ht="12" customHeight="1" x14ac:dyDescent="0.15">
      <c r="A1015" s="3433"/>
      <c r="B1015" s="1725"/>
      <c r="C1015" s="3406"/>
      <c r="D1015" s="3406"/>
      <c r="E1015" s="3406"/>
      <c r="F1015" s="1726"/>
      <c r="G1015" s="3468"/>
      <c r="H1015" s="3468"/>
      <c r="I1015" s="3468"/>
      <c r="J1015" s="3468"/>
      <c r="K1015" s="3468"/>
      <c r="L1015" s="3468"/>
      <c r="M1015" s="3468"/>
      <c r="N1015" s="3469"/>
      <c r="O1015" s="3470"/>
      <c r="P1015" s="3471"/>
      <c r="Q1015" s="3402"/>
      <c r="R1015" s="3402"/>
      <c r="DE1015" s="823"/>
    </row>
    <row r="1016" spans="1:109" s="771" customFormat="1" ht="12" customHeight="1" x14ac:dyDescent="0.15">
      <c r="A1016" s="3433"/>
      <c r="B1016" s="1725"/>
      <c r="C1016" s="3406"/>
      <c r="D1016" s="3406"/>
      <c r="E1016" s="3406"/>
      <c r="F1016" s="1726"/>
      <c r="G1016" s="3468"/>
      <c r="H1016" s="3468"/>
      <c r="I1016" s="3468"/>
      <c r="J1016" s="3468"/>
      <c r="K1016" s="3468"/>
      <c r="L1016" s="3468"/>
      <c r="M1016" s="3468"/>
      <c r="N1016" s="3469"/>
      <c r="O1016" s="3470"/>
      <c r="P1016" s="3471"/>
      <c r="Q1016" s="3402"/>
      <c r="R1016" s="3402"/>
      <c r="DE1016" s="823"/>
    </row>
    <row r="1017" spans="1:109" s="771" customFormat="1" ht="12" customHeight="1" x14ac:dyDescent="0.15">
      <c r="A1017" s="3433"/>
      <c r="B1017" s="1725"/>
      <c r="C1017" s="3406"/>
      <c r="D1017" s="3406"/>
      <c r="E1017" s="3406"/>
      <c r="F1017" s="1726"/>
      <c r="G1017" s="3468"/>
      <c r="H1017" s="3468"/>
      <c r="I1017" s="3468"/>
      <c r="J1017" s="3468"/>
      <c r="K1017" s="3468"/>
      <c r="L1017" s="3468"/>
      <c r="M1017" s="3468"/>
      <c r="N1017" s="3469"/>
      <c r="O1017" s="3470"/>
      <c r="P1017" s="3471"/>
      <c r="Q1017" s="3402"/>
      <c r="R1017" s="3402"/>
      <c r="DE1017" s="823"/>
    </row>
    <row r="1018" spans="1:109" s="771" customFormat="1" ht="12" customHeight="1" x14ac:dyDescent="0.15">
      <c r="A1018" s="3433"/>
      <c r="B1018" s="1725"/>
      <c r="C1018" s="3406"/>
      <c r="D1018" s="3406"/>
      <c r="E1018" s="3406"/>
      <c r="F1018" s="1726"/>
      <c r="G1018" s="3468"/>
      <c r="H1018" s="3468"/>
      <c r="I1018" s="3468"/>
      <c r="J1018" s="3468"/>
      <c r="K1018" s="3468"/>
      <c r="L1018" s="3468"/>
      <c r="M1018" s="3468"/>
      <c r="N1018" s="3469"/>
      <c r="O1018" s="3470"/>
      <c r="P1018" s="3471"/>
      <c r="Q1018" s="3402"/>
      <c r="R1018" s="3402"/>
      <c r="DE1018" s="823"/>
    </row>
    <row r="1019" spans="1:109" s="771" customFormat="1" ht="12" customHeight="1" x14ac:dyDescent="0.15">
      <c r="A1019" s="3433"/>
      <c r="B1019" s="1725"/>
      <c r="C1019" s="3406"/>
      <c r="D1019" s="3406"/>
      <c r="E1019" s="3406"/>
      <c r="F1019" s="1726"/>
      <c r="G1019" s="3468"/>
      <c r="H1019" s="3468"/>
      <c r="I1019" s="3468"/>
      <c r="J1019" s="3468"/>
      <c r="K1019" s="3468"/>
      <c r="L1019" s="3468"/>
      <c r="M1019" s="3468"/>
      <c r="N1019" s="3469"/>
      <c r="O1019" s="3470"/>
      <c r="P1019" s="3471"/>
      <c r="Q1019" s="3402"/>
      <c r="R1019" s="3402"/>
      <c r="DE1019" s="823"/>
    </row>
    <row r="1020" spans="1:109" s="771" customFormat="1" ht="12" customHeight="1" x14ac:dyDescent="0.15">
      <c r="A1020" s="3433"/>
      <c r="B1020" s="1725"/>
      <c r="C1020" s="3406"/>
      <c r="D1020" s="3406"/>
      <c r="E1020" s="3406"/>
      <c r="F1020" s="1726"/>
      <c r="G1020" s="3468"/>
      <c r="H1020" s="3468"/>
      <c r="I1020" s="3468"/>
      <c r="J1020" s="3468"/>
      <c r="K1020" s="3468"/>
      <c r="L1020" s="3468"/>
      <c r="M1020" s="3468"/>
      <c r="N1020" s="3469"/>
      <c r="O1020" s="3470"/>
      <c r="P1020" s="3471"/>
      <c r="Q1020" s="3402"/>
      <c r="R1020" s="3402"/>
      <c r="DE1020" s="823"/>
    </row>
    <row r="1021" spans="1:109" s="771" customFormat="1" ht="12" customHeight="1" x14ac:dyDescent="0.15">
      <c r="A1021" s="3433"/>
      <c r="B1021" s="1735"/>
      <c r="C1021" s="3483"/>
      <c r="D1021" s="3483"/>
      <c r="E1021" s="3483"/>
      <c r="F1021" s="1734"/>
      <c r="G1021" s="3479"/>
      <c r="H1021" s="3479"/>
      <c r="I1021" s="3479"/>
      <c r="J1021" s="3479"/>
      <c r="K1021" s="3479"/>
      <c r="L1021" s="3479"/>
      <c r="M1021" s="3479"/>
      <c r="N1021" s="3480"/>
      <c r="O1021" s="3481"/>
      <c r="P1021" s="3482"/>
      <c r="Q1021" s="3448"/>
      <c r="R1021" s="3448"/>
      <c r="DE1021" s="823"/>
    </row>
    <row r="1022" spans="1:109" s="771" customFormat="1" ht="6" customHeight="1" x14ac:dyDescent="0.15">
      <c r="A1022" s="797"/>
      <c r="B1022" s="1733"/>
      <c r="C1022" s="3446"/>
      <c r="D1022" s="3446"/>
      <c r="E1022" s="3446"/>
      <c r="F1022" s="1733"/>
      <c r="G1022" s="3446"/>
      <c r="H1022" s="3446"/>
      <c r="I1022" s="3446"/>
      <c r="J1022" s="3446"/>
      <c r="K1022" s="3446"/>
      <c r="L1022" s="3446"/>
      <c r="M1022" s="3446"/>
      <c r="N1022" s="1733"/>
      <c r="O1022" s="1733"/>
      <c r="P1022" s="1733"/>
      <c r="Q1022" s="3438"/>
      <c r="R1022" s="3438"/>
      <c r="DE1022" s="823"/>
    </row>
    <row r="1023" spans="1:109" s="771" customFormat="1" ht="12" customHeight="1" x14ac:dyDescent="0.15">
      <c r="A1023" s="3421">
        <v>3</v>
      </c>
      <c r="B1023" s="3393" t="s">
        <v>1232</v>
      </c>
      <c r="C1023" s="3394"/>
      <c r="D1023" s="3394"/>
      <c r="E1023" s="3394"/>
      <c r="F1023" s="3394"/>
      <c r="G1023" s="3394"/>
      <c r="H1023" s="3394"/>
      <c r="I1023" s="3394"/>
      <c r="J1023" s="3394"/>
      <c r="K1023" s="3394"/>
      <c r="L1023" s="3394"/>
      <c r="M1023" s="3394"/>
      <c r="N1023" s="3394"/>
      <c r="O1023" s="3395"/>
      <c r="P1023" s="3420"/>
      <c r="Q1023" s="3434" t="s">
        <v>1231</v>
      </c>
      <c r="R1023" s="3435"/>
      <c r="DE1023" s="823"/>
    </row>
    <row r="1024" spans="1:109" s="771" customFormat="1" ht="12" customHeight="1" x14ac:dyDescent="0.15">
      <c r="A1024" s="3475"/>
      <c r="B1024" s="3436" t="s">
        <v>1230</v>
      </c>
      <c r="C1024" s="3396"/>
      <c r="D1024" s="3396"/>
      <c r="E1024" s="3393" t="s">
        <v>1229</v>
      </c>
      <c r="F1024" s="3417"/>
      <c r="G1024" s="3393" t="s">
        <v>1228</v>
      </c>
      <c r="H1024" s="3417"/>
      <c r="I1024" s="3393" t="s">
        <v>579</v>
      </c>
      <c r="J1024" s="3394"/>
      <c r="K1024" s="3394"/>
      <c r="L1024" s="3394"/>
      <c r="M1024" s="3394"/>
      <c r="N1024" s="3393" t="s">
        <v>578</v>
      </c>
      <c r="O1024" s="3395"/>
      <c r="P1024" s="3420"/>
      <c r="Q1024" s="3436"/>
      <c r="R1024" s="3437"/>
      <c r="DE1024" s="823"/>
    </row>
    <row r="1025" spans="1:109" s="771" customFormat="1" ht="12" customHeight="1" x14ac:dyDescent="0.15">
      <c r="A1025" s="3422"/>
      <c r="B1025" s="3386"/>
      <c r="C1025" s="3416"/>
      <c r="D1025" s="3416"/>
      <c r="E1025" s="3439"/>
      <c r="F1025" s="3440"/>
      <c r="G1025" s="3439"/>
      <c r="H1025" s="3440"/>
      <c r="I1025" s="3439"/>
      <c r="J1025" s="3461"/>
      <c r="K1025" s="3461"/>
      <c r="L1025" s="3461"/>
      <c r="M1025" s="3461"/>
      <c r="N1025" s="3462"/>
      <c r="O1025" s="3463"/>
      <c r="P1025" s="3464"/>
      <c r="Q1025" s="3386"/>
      <c r="R1025" s="3387"/>
      <c r="DE1025" s="823"/>
    </row>
    <row r="1026" spans="1:109" s="771" customFormat="1" ht="6" customHeight="1" x14ac:dyDescent="0.15">
      <c r="A1026" s="799"/>
      <c r="B1026" s="3438"/>
      <c r="C1026" s="3438"/>
      <c r="D1026" s="3438"/>
      <c r="E1026" s="3438"/>
      <c r="F1026" s="3438"/>
      <c r="G1026" s="3441"/>
      <c r="H1026" s="3441"/>
      <c r="I1026" s="799"/>
      <c r="J1026" s="799"/>
      <c r="K1026" s="799"/>
      <c r="L1026" s="799"/>
      <c r="M1026" s="799"/>
      <c r="N1026" s="799"/>
      <c r="O1026" s="799"/>
      <c r="P1026" s="799"/>
      <c r="Q1026" s="799"/>
      <c r="R1026" s="799"/>
      <c r="DE1026" s="823"/>
    </row>
    <row r="1027" spans="1:109" s="771" customFormat="1" ht="21" customHeight="1" x14ac:dyDescent="0.15">
      <c r="A1027" s="3421">
        <v>4</v>
      </c>
      <c r="B1027" s="3442" t="s">
        <v>1227</v>
      </c>
      <c r="C1027" s="3424"/>
      <c r="D1027" s="3425"/>
      <c r="E1027" s="3443" t="s">
        <v>1226</v>
      </c>
      <c r="F1027" s="3444"/>
      <c r="G1027" s="3445"/>
      <c r="H1027" s="3445"/>
      <c r="I1027" s="793"/>
      <c r="J1027" s="1729">
        <v>5</v>
      </c>
      <c r="K1027" s="3449" t="s">
        <v>1764</v>
      </c>
      <c r="L1027" s="3450"/>
      <c r="M1027" s="3450"/>
      <c r="N1027" s="3450"/>
      <c r="O1027" s="3450"/>
      <c r="P1027" s="3450"/>
      <c r="Q1027" s="3450"/>
      <c r="R1027" s="3451"/>
      <c r="DE1027" s="823"/>
    </row>
    <row r="1028" spans="1:109" s="771" customFormat="1" ht="12" customHeight="1" x14ac:dyDescent="0.15">
      <c r="A1028" s="3422"/>
      <c r="B1028" s="3386"/>
      <c r="C1028" s="3416"/>
      <c r="D1028" s="3387"/>
      <c r="E1028" s="3386"/>
      <c r="F1028" s="3387"/>
      <c r="G1028" s="3445"/>
      <c r="H1028" s="3445"/>
      <c r="I1028" s="793"/>
      <c r="J1028" s="3476"/>
      <c r="K1028" s="3452"/>
      <c r="L1028" s="3453"/>
      <c r="M1028" s="3453"/>
      <c r="N1028" s="3453"/>
      <c r="O1028" s="3453"/>
      <c r="P1028" s="3453"/>
      <c r="Q1028" s="3453"/>
      <c r="R1028" s="3454"/>
      <c r="DE1028" s="823"/>
    </row>
    <row r="1029" spans="1:109" s="771" customFormat="1" ht="12" customHeight="1" x14ac:dyDescent="0.15">
      <c r="A1029" s="1736"/>
      <c r="B1029" s="1732"/>
      <c r="C1029" s="1732"/>
      <c r="D1029" s="1732"/>
      <c r="E1029" s="1732"/>
      <c r="F1029" s="1732"/>
      <c r="G1029" s="3445"/>
      <c r="H1029" s="3445"/>
      <c r="I1029" s="1736"/>
      <c r="J1029" s="3477"/>
      <c r="K1029" s="3455"/>
      <c r="L1029" s="3456"/>
      <c r="M1029" s="3456"/>
      <c r="N1029" s="3456"/>
      <c r="O1029" s="3456"/>
      <c r="P1029" s="3456"/>
      <c r="Q1029" s="3456"/>
      <c r="R1029" s="3457"/>
      <c r="S1029" s="225"/>
      <c r="T1029" s="755"/>
      <c r="DE1029" s="823"/>
    </row>
    <row r="1030" spans="1:109" s="771" customFormat="1" ht="12" customHeight="1" x14ac:dyDescent="0.15">
      <c r="A1030" s="1736"/>
      <c r="B1030" s="788"/>
      <c r="C1030" s="788"/>
      <c r="D1030" s="788"/>
      <c r="E1030" s="788"/>
      <c r="F1030" s="788"/>
      <c r="G1030" s="788"/>
      <c r="H1030" s="788"/>
      <c r="I1030" s="1736"/>
      <c r="J1030" s="3477"/>
      <c r="K1030" s="3455"/>
      <c r="L1030" s="3456"/>
      <c r="M1030" s="3456"/>
      <c r="N1030" s="3456"/>
      <c r="O1030" s="3456"/>
      <c r="P1030" s="3456"/>
      <c r="Q1030" s="3456"/>
      <c r="R1030" s="3457"/>
      <c r="DE1030" s="823"/>
    </row>
    <row r="1031" spans="1:109" s="771" customFormat="1" ht="12" customHeight="1" x14ac:dyDescent="0.15">
      <c r="A1031" s="1736"/>
      <c r="B1031" s="3465" t="s">
        <v>1225</v>
      </c>
      <c r="C1031" s="3465"/>
      <c r="D1031" s="3465"/>
      <c r="E1031" s="3465"/>
      <c r="F1031" s="3465"/>
      <c r="G1031" s="3465"/>
      <c r="H1031" s="3465"/>
      <c r="I1031" s="1736"/>
      <c r="J1031" s="3477"/>
      <c r="K1031" s="3455"/>
      <c r="L1031" s="3456"/>
      <c r="M1031" s="3456"/>
      <c r="N1031" s="3456"/>
      <c r="O1031" s="3456"/>
      <c r="P1031" s="3456"/>
      <c r="Q1031" s="3456"/>
      <c r="R1031" s="3457"/>
      <c r="DE1031" s="823"/>
    </row>
    <row r="1032" spans="1:109" s="771" customFormat="1" ht="12" customHeight="1" x14ac:dyDescent="0.15">
      <c r="A1032" s="1736"/>
      <c r="B1032" s="3465" t="s">
        <v>1224</v>
      </c>
      <c r="C1032" s="3465"/>
      <c r="D1032" s="3465"/>
      <c r="E1032" s="3465"/>
      <c r="F1032" s="3465"/>
      <c r="G1032" s="3465"/>
      <c r="H1032" s="3465"/>
      <c r="I1032" s="789"/>
      <c r="J1032" s="3477"/>
      <c r="K1032" s="3455"/>
      <c r="L1032" s="3456"/>
      <c r="M1032" s="3456"/>
      <c r="N1032" s="3456"/>
      <c r="O1032" s="3456"/>
      <c r="P1032" s="3456"/>
      <c r="Q1032" s="3456"/>
      <c r="R1032" s="3457"/>
      <c r="DE1032" s="823"/>
    </row>
    <row r="1033" spans="1:109" s="771" customFormat="1" ht="12" customHeight="1" x14ac:dyDescent="0.15">
      <c r="A1033" s="790" t="s">
        <v>1223</v>
      </c>
      <c r="B1033" s="3466" t="s">
        <v>577</v>
      </c>
      <c r="C1033" s="3466"/>
      <c r="D1033" s="3466"/>
      <c r="E1033" s="3466"/>
      <c r="F1033" s="3466"/>
      <c r="G1033" s="3466"/>
      <c r="H1033" s="3466"/>
      <c r="I1033" s="1736"/>
      <c r="J1033" s="3477"/>
      <c r="K1033" s="3455"/>
      <c r="L1033" s="3456"/>
      <c r="M1033" s="3456"/>
      <c r="N1033" s="3456"/>
      <c r="O1033" s="3456"/>
      <c r="P1033" s="3456"/>
      <c r="Q1033" s="3456"/>
      <c r="R1033" s="3457"/>
      <c r="DE1033" s="823"/>
    </row>
    <row r="1034" spans="1:109" s="771" customFormat="1" ht="12" customHeight="1" x14ac:dyDescent="0.15">
      <c r="A1034" s="790"/>
      <c r="B1034" s="3467" t="s">
        <v>1222</v>
      </c>
      <c r="C1034" s="3467"/>
      <c r="D1034" s="3467"/>
      <c r="E1034" s="3467"/>
      <c r="F1034" s="3467"/>
      <c r="G1034" s="3467"/>
      <c r="H1034" s="3467"/>
      <c r="I1034" s="1736"/>
      <c r="J1034" s="3477"/>
      <c r="K1034" s="3455"/>
      <c r="L1034" s="3456"/>
      <c r="M1034" s="3456"/>
      <c r="N1034" s="3456"/>
      <c r="O1034" s="3456"/>
      <c r="P1034" s="3456"/>
      <c r="Q1034" s="3456"/>
      <c r="R1034" s="3457"/>
      <c r="DE1034" s="823"/>
    </row>
    <row r="1035" spans="1:109" s="771" customFormat="1" ht="12" customHeight="1" x14ac:dyDescent="0.15">
      <c r="A1035" s="790"/>
      <c r="B1035" s="3467"/>
      <c r="C1035" s="3467"/>
      <c r="D1035" s="3467"/>
      <c r="E1035" s="3467"/>
      <c r="F1035" s="3467"/>
      <c r="G1035" s="3467"/>
      <c r="H1035" s="3467"/>
      <c r="I1035" s="1736"/>
      <c r="J1035" s="3477"/>
      <c r="K1035" s="3455"/>
      <c r="L1035" s="3456"/>
      <c r="M1035" s="3456"/>
      <c r="N1035" s="3456"/>
      <c r="O1035" s="3456"/>
      <c r="P1035" s="3456"/>
      <c r="Q1035" s="3456"/>
      <c r="R1035" s="3457"/>
      <c r="DE1035" s="823"/>
    </row>
    <row r="1036" spans="1:109" s="771" customFormat="1" ht="12" customHeight="1" x14ac:dyDescent="0.15">
      <c r="A1036" s="790"/>
      <c r="B1036" s="3465"/>
      <c r="C1036" s="3465"/>
      <c r="D1036" s="3465"/>
      <c r="E1036" s="3465"/>
      <c r="F1036" s="3465"/>
      <c r="G1036" s="3465"/>
      <c r="H1036" s="3465"/>
      <c r="I1036" s="1736"/>
      <c r="J1036" s="3477"/>
      <c r="K1036" s="3455"/>
      <c r="L1036" s="3456"/>
      <c r="M1036" s="3456"/>
      <c r="N1036" s="3456"/>
      <c r="O1036" s="3456"/>
      <c r="P1036" s="3456"/>
      <c r="Q1036" s="3456"/>
      <c r="R1036" s="3457"/>
      <c r="DE1036" s="823"/>
    </row>
    <row r="1037" spans="1:109" s="771" customFormat="1" ht="12" customHeight="1" x14ac:dyDescent="0.15">
      <c r="A1037" s="790"/>
      <c r="B1037" s="3465" t="s">
        <v>652</v>
      </c>
      <c r="C1037" s="3465"/>
      <c r="D1037" s="3465"/>
      <c r="E1037" s="3465"/>
      <c r="F1037" s="3465"/>
      <c r="G1037" s="3465"/>
      <c r="H1037" s="3465"/>
      <c r="I1037" s="1736"/>
      <c r="J1037" s="3477"/>
      <c r="K1037" s="3455"/>
      <c r="L1037" s="3456"/>
      <c r="M1037" s="3456"/>
      <c r="N1037" s="3456"/>
      <c r="O1037" s="3456"/>
      <c r="P1037" s="3456"/>
      <c r="Q1037" s="3456"/>
      <c r="R1037" s="3457"/>
      <c r="U1037" s="224"/>
      <c r="V1037" s="224"/>
      <c r="W1037" s="224"/>
      <c r="X1037" s="224"/>
      <c r="Y1037" s="224"/>
      <c r="Z1037" s="224"/>
      <c r="AA1037" s="224"/>
      <c r="AB1037" s="224"/>
      <c r="AC1037" s="224"/>
      <c r="AD1037" s="224"/>
      <c r="AE1037" s="224"/>
      <c r="DE1037" s="823"/>
    </row>
    <row r="1038" spans="1:109" s="771" customFormat="1" ht="12" customHeight="1" x14ac:dyDescent="0.15">
      <c r="A1038" s="790"/>
      <c r="B1038" s="3465"/>
      <c r="C1038" s="3465"/>
      <c r="D1038" s="3465"/>
      <c r="E1038" s="3465"/>
      <c r="F1038" s="3465"/>
      <c r="G1038" s="3465"/>
      <c r="H1038" s="3465"/>
      <c r="I1038" s="1736"/>
      <c r="J1038" s="3478"/>
      <c r="K1038" s="3458"/>
      <c r="L1038" s="3459"/>
      <c r="M1038" s="3459"/>
      <c r="N1038" s="3459"/>
      <c r="O1038" s="3459"/>
      <c r="P1038" s="3459"/>
      <c r="Q1038" s="3459"/>
      <c r="R1038" s="3460"/>
      <c r="DE1038" s="823"/>
    </row>
    <row r="1039" spans="1:109" s="772" customFormat="1" ht="13.5" x14ac:dyDescent="0.15">
      <c r="A1039" s="3473" t="s">
        <v>1239</v>
      </c>
      <c r="B1039" s="3474"/>
      <c r="C1039" s="3474"/>
      <c r="D1039" s="3474"/>
      <c r="E1039" s="3474"/>
      <c r="F1039" s="3474"/>
      <c r="G1039" s="3474"/>
      <c r="H1039" s="3474"/>
      <c r="I1039" s="3474"/>
      <c r="J1039" s="3474"/>
      <c r="K1039" s="3474"/>
      <c r="L1039" s="3474"/>
      <c r="M1039" s="3474"/>
      <c r="N1039" s="3474"/>
      <c r="O1039" s="3474"/>
      <c r="P1039" s="3474"/>
      <c r="Q1039" s="3474"/>
      <c r="R1039" s="3474"/>
      <c r="DE1039" s="822"/>
    </row>
    <row r="1040" spans="1:109" s="771" customFormat="1" ht="12" customHeight="1" x14ac:dyDescent="0.15">
      <c r="A1040" s="3393" t="s">
        <v>576</v>
      </c>
      <c r="B1040" s="3417"/>
      <c r="C1040" s="3418"/>
      <c r="D1040" s="3419"/>
      <c r="E1040" s="3393" t="s">
        <v>575</v>
      </c>
      <c r="F1040" s="3417"/>
      <c r="G1040" s="3386"/>
      <c r="H1040" s="3416"/>
      <c r="I1040" s="3416"/>
      <c r="J1040" s="3387"/>
      <c r="K1040" s="3393" t="s">
        <v>1214</v>
      </c>
      <c r="L1040" s="3395"/>
      <c r="M1040" s="3420"/>
      <c r="N1040" s="3386"/>
      <c r="O1040" s="3416"/>
      <c r="P1040" s="3416"/>
      <c r="Q1040" s="3416"/>
      <c r="R1040" s="3387"/>
      <c r="DE1040" s="823"/>
    </row>
    <row r="1041" spans="1:111" s="771" customFormat="1" ht="12" customHeight="1" x14ac:dyDescent="0.15">
      <c r="A1041" s="3421">
        <v>1</v>
      </c>
      <c r="B1041" s="3423" t="s">
        <v>1238</v>
      </c>
      <c r="C1041" s="3424"/>
      <c r="D1041" s="3424"/>
      <c r="E1041" s="3424"/>
      <c r="F1041" s="3425"/>
      <c r="G1041" s="3393" t="s">
        <v>1237</v>
      </c>
      <c r="H1041" s="3417"/>
      <c r="I1041" s="3393" t="s">
        <v>1236</v>
      </c>
      <c r="J1041" s="3394"/>
      <c r="K1041" s="3394"/>
      <c r="L1041" s="3394"/>
      <c r="M1041" s="3394"/>
      <c r="N1041" s="3394"/>
      <c r="O1041" s="3394"/>
      <c r="P1041" s="3394"/>
      <c r="Q1041" s="3394"/>
      <c r="R1041" s="3417"/>
      <c r="DE1041" s="823"/>
    </row>
    <row r="1042" spans="1:111" s="771" customFormat="1" ht="12" customHeight="1" x14ac:dyDescent="0.15">
      <c r="A1042" s="3422"/>
      <c r="B1042" s="3426"/>
      <c r="C1042" s="3427"/>
      <c r="D1042" s="3427"/>
      <c r="E1042" s="3427"/>
      <c r="F1042" s="3428"/>
      <c r="G1042" s="3426"/>
      <c r="H1042" s="3428"/>
      <c r="I1042" s="3431"/>
      <c r="J1042" s="3430"/>
      <c r="K1042" s="3430"/>
      <c r="L1042" s="3430"/>
      <c r="M1042" s="1704" t="s">
        <v>1761</v>
      </c>
      <c r="N1042" s="3429"/>
      <c r="O1042" s="3430"/>
      <c r="P1042" s="1705" t="s">
        <v>1762</v>
      </c>
      <c r="Q1042" s="1730"/>
      <c r="R1042" s="1738" t="s">
        <v>1763</v>
      </c>
      <c r="S1042" s="758" t="str">
        <f>IF(AND(Q1042&lt;&gt;"",Q1042&lt;120),"排煙機の規定風量は120㎥以上必要です。","")</f>
        <v/>
      </c>
      <c r="T1042" s="770"/>
      <c r="DE1042" s="823"/>
    </row>
    <row r="1043" spans="1:111" s="771" customFormat="1" ht="6" customHeight="1" x14ac:dyDescent="0.15">
      <c r="A1043" s="794"/>
      <c r="B1043" s="794"/>
      <c r="C1043" s="794"/>
      <c r="D1043" s="794"/>
      <c r="E1043" s="794"/>
      <c r="F1043" s="794"/>
      <c r="G1043" s="794"/>
      <c r="H1043" s="794"/>
      <c r="I1043" s="794"/>
      <c r="J1043" s="794"/>
      <c r="K1043" s="1737"/>
      <c r="L1043" s="1737"/>
      <c r="M1043" s="1737"/>
      <c r="N1043" s="794"/>
      <c r="O1043" s="796"/>
      <c r="P1043" s="796"/>
      <c r="Q1043" s="1737"/>
      <c r="R1043" s="1737"/>
      <c r="DE1043" s="823"/>
    </row>
    <row r="1044" spans="1:111" s="771" customFormat="1" ht="12" customHeight="1" x14ac:dyDescent="0.15">
      <c r="A1044" s="3432">
        <v>2</v>
      </c>
      <c r="B1044" s="3393" t="s">
        <v>6279</v>
      </c>
      <c r="C1044" s="3394"/>
      <c r="D1044" s="3394"/>
      <c r="E1044" s="3394"/>
      <c r="F1044" s="3394"/>
      <c r="G1044" s="3394"/>
      <c r="H1044" s="3394"/>
      <c r="I1044" s="3394"/>
      <c r="J1044" s="3394"/>
      <c r="K1044" s="3394"/>
      <c r="L1044" s="3394"/>
      <c r="M1044" s="3394"/>
      <c r="N1044" s="3394"/>
      <c r="O1044" s="3395"/>
      <c r="P1044" s="1728"/>
      <c r="Q1044" s="3434" t="s">
        <v>1231</v>
      </c>
      <c r="R1044" s="3435"/>
      <c r="DE1044" s="823"/>
    </row>
    <row r="1045" spans="1:111" s="771" customFormat="1" ht="12" customHeight="1" x14ac:dyDescent="0.15">
      <c r="A1045" s="3433"/>
      <c r="B1045" s="1731" t="s">
        <v>54</v>
      </c>
      <c r="C1045" s="3393" t="s">
        <v>1234</v>
      </c>
      <c r="D1045" s="3394"/>
      <c r="E1045" s="3394"/>
      <c r="F1045" s="1724" t="s">
        <v>1233</v>
      </c>
      <c r="G1045" s="3393" t="s">
        <v>1228</v>
      </c>
      <c r="H1045" s="3417"/>
      <c r="I1045" s="3393" t="s">
        <v>579</v>
      </c>
      <c r="J1045" s="3394"/>
      <c r="K1045" s="3394"/>
      <c r="L1045" s="3394"/>
      <c r="M1045" s="3417"/>
      <c r="N1045" s="3396" t="s">
        <v>578</v>
      </c>
      <c r="O1045" s="3397"/>
      <c r="P1045" s="3398"/>
      <c r="Q1045" s="3436"/>
      <c r="R1045" s="3437"/>
      <c r="DE1045" s="823"/>
      <c r="DF1045" s="772" t="str">
        <f>IF(COUNTA(B1046:R1095)&gt;0,DG1045,"")</f>
        <v/>
      </c>
      <c r="DG1045" s="829">
        <v>15</v>
      </c>
    </row>
    <row r="1046" spans="1:111" s="771" customFormat="1" ht="12" customHeight="1" x14ac:dyDescent="0.15">
      <c r="A1046" s="3433"/>
      <c r="B1046" s="1727"/>
      <c r="C1046" s="3409"/>
      <c r="D1046" s="3409"/>
      <c r="E1046" s="3409"/>
      <c r="F1046" s="1141"/>
      <c r="G1046" s="3472"/>
      <c r="H1046" s="3472"/>
      <c r="I1046" s="3472"/>
      <c r="J1046" s="3472"/>
      <c r="K1046" s="3472"/>
      <c r="L1046" s="3472"/>
      <c r="M1046" s="3472"/>
      <c r="N1046" s="3484"/>
      <c r="O1046" s="3485"/>
      <c r="P1046" s="3486"/>
      <c r="Q1046" s="3414"/>
      <c r="R1046" s="3415"/>
      <c r="S1046" s="1740" t="s">
        <v>6302</v>
      </c>
      <c r="DE1046" s="823"/>
    </row>
    <row r="1047" spans="1:111" s="771" customFormat="1" ht="12" customHeight="1" x14ac:dyDescent="0.15">
      <c r="A1047" s="3433"/>
      <c r="B1047" s="1725"/>
      <c r="C1047" s="3406"/>
      <c r="D1047" s="3406"/>
      <c r="E1047" s="3406"/>
      <c r="F1047" s="1726"/>
      <c r="G1047" s="3468"/>
      <c r="H1047" s="3468"/>
      <c r="I1047" s="3468"/>
      <c r="J1047" s="3468"/>
      <c r="K1047" s="3468"/>
      <c r="L1047" s="3468"/>
      <c r="M1047" s="3468"/>
      <c r="N1047" s="3469"/>
      <c r="O1047" s="3470"/>
      <c r="P1047" s="3471"/>
      <c r="Q1047" s="3402"/>
      <c r="R1047" s="3408"/>
      <c r="S1047" s="1740" t="s">
        <v>6301</v>
      </c>
      <c r="DE1047" s="823"/>
    </row>
    <row r="1048" spans="1:111" s="771" customFormat="1" ht="12" customHeight="1" x14ac:dyDescent="0.15">
      <c r="A1048" s="3433"/>
      <c r="B1048" s="1725"/>
      <c r="C1048" s="3406"/>
      <c r="D1048" s="3406"/>
      <c r="E1048" s="3406"/>
      <c r="F1048" s="1726"/>
      <c r="G1048" s="3468"/>
      <c r="H1048" s="3468"/>
      <c r="I1048" s="3468"/>
      <c r="J1048" s="3468"/>
      <c r="K1048" s="3468"/>
      <c r="L1048" s="3468"/>
      <c r="M1048" s="3468"/>
      <c r="N1048" s="3469"/>
      <c r="O1048" s="3470"/>
      <c r="P1048" s="3471"/>
      <c r="Q1048" s="3402"/>
      <c r="R1048" s="3408"/>
      <c r="S1048" s="1739"/>
      <c r="DE1048" s="823"/>
    </row>
    <row r="1049" spans="1:111" s="771" customFormat="1" ht="12" customHeight="1" x14ac:dyDescent="0.15">
      <c r="A1049" s="3433"/>
      <c r="B1049" s="1725"/>
      <c r="C1049" s="3406"/>
      <c r="D1049" s="3406"/>
      <c r="E1049" s="3406"/>
      <c r="F1049" s="1726"/>
      <c r="G1049" s="3468"/>
      <c r="H1049" s="3468"/>
      <c r="I1049" s="3468"/>
      <c r="J1049" s="3468"/>
      <c r="K1049" s="3468"/>
      <c r="L1049" s="3468"/>
      <c r="M1049" s="3468"/>
      <c r="N1049" s="3469"/>
      <c r="O1049" s="3470"/>
      <c r="P1049" s="3471"/>
      <c r="Q1049" s="3402"/>
      <c r="R1049" s="3408"/>
      <c r="S1049" s="1739" t="s">
        <v>6285</v>
      </c>
      <c r="DE1049" s="823"/>
    </row>
    <row r="1050" spans="1:111" s="771" customFormat="1" ht="12" customHeight="1" x14ac:dyDescent="0.15">
      <c r="A1050" s="3433"/>
      <c r="B1050" s="1725"/>
      <c r="C1050" s="3406"/>
      <c r="D1050" s="3406"/>
      <c r="E1050" s="3406"/>
      <c r="F1050" s="1726"/>
      <c r="G1050" s="3468"/>
      <c r="H1050" s="3468"/>
      <c r="I1050" s="3468"/>
      <c r="J1050" s="3468"/>
      <c r="K1050" s="3468"/>
      <c r="L1050" s="3468"/>
      <c r="M1050" s="3468"/>
      <c r="N1050" s="3469"/>
      <c r="O1050" s="3470"/>
      <c r="P1050" s="3471"/>
      <c r="Q1050" s="3402"/>
      <c r="R1050" s="3408"/>
      <c r="S1050" s="1739" t="s">
        <v>6286</v>
      </c>
      <c r="DE1050" s="823"/>
    </row>
    <row r="1051" spans="1:111" s="771" customFormat="1" ht="12" customHeight="1" x14ac:dyDescent="0.15">
      <c r="A1051" s="3433"/>
      <c r="B1051" s="1725"/>
      <c r="C1051" s="3406"/>
      <c r="D1051" s="3406"/>
      <c r="E1051" s="3406"/>
      <c r="F1051" s="1726"/>
      <c r="G1051" s="3468"/>
      <c r="H1051" s="3468"/>
      <c r="I1051" s="3468"/>
      <c r="J1051" s="3468"/>
      <c r="K1051" s="3468"/>
      <c r="L1051" s="3468"/>
      <c r="M1051" s="3468"/>
      <c r="N1051" s="3469"/>
      <c r="O1051" s="3470"/>
      <c r="P1051" s="3471"/>
      <c r="Q1051" s="3402"/>
      <c r="R1051" s="3408"/>
      <c r="S1051" s="1739" t="s">
        <v>6287</v>
      </c>
      <c r="DE1051" s="823"/>
    </row>
    <row r="1052" spans="1:111" s="771" customFormat="1" ht="12" customHeight="1" x14ac:dyDescent="0.15">
      <c r="A1052" s="3433"/>
      <c r="B1052" s="1725"/>
      <c r="C1052" s="3406"/>
      <c r="D1052" s="3406"/>
      <c r="E1052" s="3406"/>
      <c r="F1052" s="1726"/>
      <c r="G1052" s="3468"/>
      <c r="H1052" s="3468"/>
      <c r="I1052" s="3468"/>
      <c r="J1052" s="3468"/>
      <c r="K1052" s="3468"/>
      <c r="L1052" s="3468"/>
      <c r="M1052" s="3468"/>
      <c r="N1052" s="3469"/>
      <c r="O1052" s="3470"/>
      <c r="P1052" s="3471"/>
      <c r="Q1052" s="3402"/>
      <c r="R1052" s="3402"/>
      <c r="DE1052" s="823"/>
    </row>
    <row r="1053" spans="1:111" s="771" customFormat="1" ht="12" customHeight="1" x14ac:dyDescent="0.15">
      <c r="A1053" s="3433"/>
      <c r="B1053" s="1725"/>
      <c r="C1053" s="3406"/>
      <c r="D1053" s="3406"/>
      <c r="E1053" s="3406"/>
      <c r="F1053" s="1726"/>
      <c r="G1053" s="3468"/>
      <c r="H1053" s="3468"/>
      <c r="I1053" s="3468"/>
      <c r="J1053" s="3468"/>
      <c r="K1053" s="3468"/>
      <c r="L1053" s="3468"/>
      <c r="M1053" s="3468"/>
      <c r="N1053" s="3469"/>
      <c r="O1053" s="3470"/>
      <c r="P1053" s="3471"/>
      <c r="Q1053" s="3402"/>
      <c r="R1053" s="3402"/>
      <c r="DE1053" s="823"/>
    </row>
    <row r="1054" spans="1:111" s="771" customFormat="1" ht="12" customHeight="1" x14ac:dyDescent="0.15">
      <c r="A1054" s="3433"/>
      <c r="B1054" s="1725"/>
      <c r="C1054" s="3406"/>
      <c r="D1054" s="3406"/>
      <c r="E1054" s="3406"/>
      <c r="F1054" s="1726"/>
      <c r="G1054" s="3468"/>
      <c r="H1054" s="3468"/>
      <c r="I1054" s="3468"/>
      <c r="J1054" s="3468"/>
      <c r="K1054" s="3468"/>
      <c r="L1054" s="3468"/>
      <c r="M1054" s="3468"/>
      <c r="N1054" s="3469"/>
      <c r="O1054" s="3470"/>
      <c r="P1054" s="3471"/>
      <c r="Q1054" s="3402"/>
      <c r="R1054" s="3402"/>
      <c r="DE1054" s="823"/>
    </row>
    <row r="1055" spans="1:111" s="771" customFormat="1" ht="12" customHeight="1" x14ac:dyDescent="0.15">
      <c r="A1055" s="3433"/>
      <c r="B1055" s="1725"/>
      <c r="C1055" s="3406"/>
      <c r="D1055" s="3406"/>
      <c r="E1055" s="3406"/>
      <c r="F1055" s="1726"/>
      <c r="G1055" s="3468"/>
      <c r="H1055" s="3468"/>
      <c r="I1055" s="3468"/>
      <c r="J1055" s="3468"/>
      <c r="K1055" s="3468"/>
      <c r="L1055" s="3468"/>
      <c r="M1055" s="3468"/>
      <c r="N1055" s="3469"/>
      <c r="O1055" s="3470"/>
      <c r="P1055" s="3471"/>
      <c r="Q1055" s="3402"/>
      <c r="R1055" s="3402"/>
      <c r="DE1055" s="823"/>
    </row>
    <row r="1056" spans="1:111" s="771" customFormat="1" ht="12" customHeight="1" x14ac:dyDescent="0.15">
      <c r="A1056" s="3433"/>
      <c r="B1056" s="1725"/>
      <c r="C1056" s="3406"/>
      <c r="D1056" s="3406"/>
      <c r="E1056" s="3406"/>
      <c r="F1056" s="1726"/>
      <c r="G1056" s="3468"/>
      <c r="H1056" s="3468"/>
      <c r="I1056" s="3468"/>
      <c r="J1056" s="3468"/>
      <c r="K1056" s="3468"/>
      <c r="L1056" s="3468"/>
      <c r="M1056" s="3468"/>
      <c r="N1056" s="3469"/>
      <c r="O1056" s="3470"/>
      <c r="P1056" s="3471"/>
      <c r="Q1056" s="3402"/>
      <c r="R1056" s="3402"/>
      <c r="DE1056" s="823"/>
    </row>
    <row r="1057" spans="1:109" s="771" customFormat="1" ht="12" customHeight="1" x14ac:dyDescent="0.15">
      <c r="A1057" s="3433"/>
      <c r="B1057" s="1725"/>
      <c r="C1057" s="3406"/>
      <c r="D1057" s="3406"/>
      <c r="E1057" s="3406"/>
      <c r="F1057" s="1726"/>
      <c r="G1057" s="3468"/>
      <c r="H1057" s="3468"/>
      <c r="I1057" s="3468"/>
      <c r="J1057" s="3468"/>
      <c r="K1057" s="3468"/>
      <c r="L1057" s="3468"/>
      <c r="M1057" s="3468"/>
      <c r="N1057" s="3469"/>
      <c r="O1057" s="3470"/>
      <c r="P1057" s="3471"/>
      <c r="Q1057" s="3402"/>
      <c r="R1057" s="3402"/>
      <c r="DE1057" s="823"/>
    </row>
    <row r="1058" spans="1:109" s="771" customFormat="1" ht="12" customHeight="1" x14ac:dyDescent="0.15">
      <c r="A1058" s="3433"/>
      <c r="B1058" s="1725"/>
      <c r="C1058" s="3406"/>
      <c r="D1058" s="3406"/>
      <c r="E1058" s="3406"/>
      <c r="F1058" s="1726"/>
      <c r="G1058" s="3468"/>
      <c r="H1058" s="3468"/>
      <c r="I1058" s="3468"/>
      <c r="J1058" s="3468"/>
      <c r="K1058" s="3468"/>
      <c r="L1058" s="3468"/>
      <c r="M1058" s="3468"/>
      <c r="N1058" s="3469"/>
      <c r="O1058" s="3470"/>
      <c r="P1058" s="3471"/>
      <c r="Q1058" s="3402"/>
      <c r="R1058" s="3402"/>
      <c r="DE1058" s="823"/>
    </row>
    <row r="1059" spans="1:109" s="771" customFormat="1" ht="12" customHeight="1" x14ac:dyDescent="0.15">
      <c r="A1059" s="3433"/>
      <c r="B1059" s="1725"/>
      <c r="C1059" s="3406"/>
      <c r="D1059" s="3406"/>
      <c r="E1059" s="3406"/>
      <c r="F1059" s="1726"/>
      <c r="G1059" s="3468"/>
      <c r="H1059" s="3468"/>
      <c r="I1059" s="3468"/>
      <c r="J1059" s="3468"/>
      <c r="K1059" s="3468"/>
      <c r="L1059" s="3468"/>
      <c r="M1059" s="3468"/>
      <c r="N1059" s="3469"/>
      <c r="O1059" s="3470"/>
      <c r="P1059" s="3471"/>
      <c r="Q1059" s="3402"/>
      <c r="R1059" s="3402"/>
      <c r="DE1059" s="823"/>
    </row>
    <row r="1060" spans="1:109" s="771" customFormat="1" ht="12" customHeight="1" x14ac:dyDescent="0.15">
      <c r="A1060" s="3433"/>
      <c r="B1060" s="1725"/>
      <c r="C1060" s="3406"/>
      <c r="D1060" s="3406"/>
      <c r="E1060" s="3406"/>
      <c r="F1060" s="1726"/>
      <c r="G1060" s="3468"/>
      <c r="H1060" s="3468"/>
      <c r="I1060" s="3468"/>
      <c r="J1060" s="3468"/>
      <c r="K1060" s="3468"/>
      <c r="L1060" s="3468"/>
      <c r="M1060" s="3468"/>
      <c r="N1060" s="3469"/>
      <c r="O1060" s="3470"/>
      <c r="P1060" s="3471"/>
      <c r="Q1060" s="3402"/>
      <c r="R1060" s="3402"/>
      <c r="DE1060" s="823"/>
    </row>
    <row r="1061" spans="1:109" s="771" customFormat="1" ht="12" customHeight="1" x14ac:dyDescent="0.15">
      <c r="A1061" s="3433"/>
      <c r="B1061" s="1725"/>
      <c r="C1061" s="3406"/>
      <c r="D1061" s="3406"/>
      <c r="E1061" s="3406"/>
      <c r="F1061" s="1726"/>
      <c r="G1061" s="3468"/>
      <c r="H1061" s="3468"/>
      <c r="I1061" s="3468"/>
      <c r="J1061" s="3468"/>
      <c r="K1061" s="3468"/>
      <c r="L1061" s="3468"/>
      <c r="M1061" s="3468"/>
      <c r="N1061" s="3469"/>
      <c r="O1061" s="3470"/>
      <c r="P1061" s="3471"/>
      <c r="Q1061" s="3402"/>
      <c r="R1061" s="3402"/>
      <c r="DE1061" s="823"/>
    </row>
    <row r="1062" spans="1:109" s="771" customFormat="1" ht="12" customHeight="1" x14ac:dyDescent="0.15">
      <c r="A1062" s="3433"/>
      <c r="B1062" s="1725"/>
      <c r="C1062" s="3406"/>
      <c r="D1062" s="3406"/>
      <c r="E1062" s="3406"/>
      <c r="F1062" s="1726"/>
      <c r="G1062" s="3468"/>
      <c r="H1062" s="3468"/>
      <c r="I1062" s="3468"/>
      <c r="J1062" s="3468"/>
      <c r="K1062" s="3468"/>
      <c r="L1062" s="3468"/>
      <c r="M1062" s="3468"/>
      <c r="N1062" s="3469"/>
      <c r="O1062" s="3470"/>
      <c r="P1062" s="3471"/>
      <c r="Q1062" s="3402"/>
      <c r="R1062" s="3402"/>
      <c r="DE1062" s="823"/>
    </row>
    <row r="1063" spans="1:109" s="771" customFormat="1" ht="12" customHeight="1" x14ac:dyDescent="0.15">
      <c r="A1063" s="3433"/>
      <c r="B1063" s="1725"/>
      <c r="C1063" s="3406"/>
      <c r="D1063" s="3406"/>
      <c r="E1063" s="3406"/>
      <c r="F1063" s="1726"/>
      <c r="G1063" s="3468"/>
      <c r="H1063" s="3468"/>
      <c r="I1063" s="3468"/>
      <c r="J1063" s="3468"/>
      <c r="K1063" s="3468"/>
      <c r="L1063" s="3468"/>
      <c r="M1063" s="3468"/>
      <c r="N1063" s="3469"/>
      <c r="O1063" s="3470"/>
      <c r="P1063" s="3471"/>
      <c r="Q1063" s="3402"/>
      <c r="R1063" s="3402"/>
      <c r="DE1063" s="823"/>
    </row>
    <row r="1064" spans="1:109" s="771" customFormat="1" ht="12" customHeight="1" x14ac:dyDescent="0.15">
      <c r="A1064" s="3433"/>
      <c r="B1064" s="1725"/>
      <c r="C1064" s="3406"/>
      <c r="D1064" s="3406"/>
      <c r="E1064" s="3406"/>
      <c r="F1064" s="1726"/>
      <c r="G1064" s="3468"/>
      <c r="H1064" s="3468"/>
      <c r="I1064" s="3468"/>
      <c r="J1064" s="3468"/>
      <c r="K1064" s="3468"/>
      <c r="L1064" s="3468"/>
      <c r="M1064" s="3468"/>
      <c r="N1064" s="3469"/>
      <c r="O1064" s="3470"/>
      <c r="P1064" s="3471"/>
      <c r="Q1064" s="3402"/>
      <c r="R1064" s="3402"/>
      <c r="DE1064" s="823"/>
    </row>
    <row r="1065" spans="1:109" s="771" customFormat="1" ht="12" customHeight="1" x14ac:dyDescent="0.15">
      <c r="A1065" s="3433"/>
      <c r="B1065" s="1725"/>
      <c r="C1065" s="3406"/>
      <c r="D1065" s="3406"/>
      <c r="E1065" s="3406"/>
      <c r="F1065" s="1726"/>
      <c r="G1065" s="3468"/>
      <c r="H1065" s="3468"/>
      <c r="I1065" s="3468"/>
      <c r="J1065" s="3468"/>
      <c r="K1065" s="3468"/>
      <c r="L1065" s="3468"/>
      <c r="M1065" s="3468"/>
      <c r="N1065" s="3469"/>
      <c r="O1065" s="3470"/>
      <c r="P1065" s="3471"/>
      <c r="Q1065" s="3402"/>
      <c r="R1065" s="3402"/>
      <c r="DE1065" s="823"/>
    </row>
    <row r="1066" spans="1:109" s="771" customFormat="1" ht="12" customHeight="1" x14ac:dyDescent="0.15">
      <c r="A1066" s="3433"/>
      <c r="B1066" s="1725"/>
      <c r="C1066" s="3406"/>
      <c r="D1066" s="3406"/>
      <c r="E1066" s="3406"/>
      <c r="F1066" s="1726"/>
      <c r="G1066" s="3468"/>
      <c r="H1066" s="3468"/>
      <c r="I1066" s="3468"/>
      <c r="J1066" s="3468"/>
      <c r="K1066" s="3468"/>
      <c r="L1066" s="3468"/>
      <c r="M1066" s="3468"/>
      <c r="N1066" s="3469"/>
      <c r="O1066" s="3470"/>
      <c r="P1066" s="3471"/>
      <c r="Q1066" s="3402"/>
      <c r="R1066" s="3402"/>
      <c r="DE1066" s="823"/>
    </row>
    <row r="1067" spans="1:109" s="771" customFormat="1" ht="12" customHeight="1" x14ac:dyDescent="0.15">
      <c r="A1067" s="3433"/>
      <c r="B1067" s="1725"/>
      <c r="C1067" s="3406"/>
      <c r="D1067" s="3406"/>
      <c r="E1067" s="3406"/>
      <c r="F1067" s="1726"/>
      <c r="G1067" s="3468"/>
      <c r="H1067" s="3468"/>
      <c r="I1067" s="3468"/>
      <c r="J1067" s="3468"/>
      <c r="K1067" s="3468"/>
      <c r="L1067" s="3468"/>
      <c r="M1067" s="3468"/>
      <c r="N1067" s="3469"/>
      <c r="O1067" s="3470"/>
      <c r="P1067" s="3471"/>
      <c r="Q1067" s="3402"/>
      <c r="R1067" s="3402"/>
      <c r="DE1067" s="823"/>
    </row>
    <row r="1068" spans="1:109" s="771" customFormat="1" ht="12" customHeight="1" x14ac:dyDescent="0.15">
      <c r="A1068" s="3433"/>
      <c r="B1068" s="1725"/>
      <c r="C1068" s="3406"/>
      <c r="D1068" s="3406"/>
      <c r="E1068" s="3406"/>
      <c r="F1068" s="1726"/>
      <c r="G1068" s="3468"/>
      <c r="H1068" s="3468"/>
      <c r="I1068" s="3468"/>
      <c r="J1068" s="3468"/>
      <c r="K1068" s="3468"/>
      <c r="L1068" s="3468"/>
      <c r="M1068" s="3468"/>
      <c r="N1068" s="3469"/>
      <c r="O1068" s="3470"/>
      <c r="P1068" s="3471"/>
      <c r="Q1068" s="3402"/>
      <c r="R1068" s="3402"/>
      <c r="DE1068" s="823"/>
    </row>
    <row r="1069" spans="1:109" s="771" customFormat="1" ht="12" customHeight="1" x14ac:dyDescent="0.15">
      <c r="A1069" s="3433"/>
      <c r="B1069" s="1725"/>
      <c r="C1069" s="3406"/>
      <c r="D1069" s="3406"/>
      <c r="E1069" s="3406"/>
      <c r="F1069" s="1726"/>
      <c r="G1069" s="3468"/>
      <c r="H1069" s="3468"/>
      <c r="I1069" s="3468"/>
      <c r="J1069" s="3468"/>
      <c r="K1069" s="3468"/>
      <c r="L1069" s="3468"/>
      <c r="M1069" s="3468"/>
      <c r="N1069" s="3469"/>
      <c r="O1069" s="3470"/>
      <c r="P1069" s="3471"/>
      <c r="Q1069" s="3402"/>
      <c r="R1069" s="3402"/>
      <c r="DE1069" s="823"/>
    </row>
    <row r="1070" spans="1:109" s="771" customFormat="1" ht="12" customHeight="1" x14ac:dyDescent="0.15">
      <c r="A1070" s="3433"/>
      <c r="B1070" s="1725"/>
      <c r="C1070" s="3406"/>
      <c r="D1070" s="3406"/>
      <c r="E1070" s="3406"/>
      <c r="F1070" s="1726"/>
      <c r="G1070" s="3468"/>
      <c r="H1070" s="3468"/>
      <c r="I1070" s="3468"/>
      <c r="J1070" s="3468"/>
      <c r="K1070" s="3468"/>
      <c r="L1070" s="3468"/>
      <c r="M1070" s="3468"/>
      <c r="N1070" s="3469"/>
      <c r="O1070" s="3470"/>
      <c r="P1070" s="3471"/>
      <c r="Q1070" s="3402"/>
      <c r="R1070" s="3402"/>
      <c r="DE1070" s="823"/>
    </row>
    <row r="1071" spans="1:109" s="771" customFormat="1" ht="12" customHeight="1" x14ac:dyDescent="0.15">
      <c r="A1071" s="3433"/>
      <c r="B1071" s="1725"/>
      <c r="C1071" s="3406"/>
      <c r="D1071" s="3406"/>
      <c r="E1071" s="3406"/>
      <c r="F1071" s="1726"/>
      <c r="G1071" s="3468"/>
      <c r="H1071" s="3468"/>
      <c r="I1071" s="3468"/>
      <c r="J1071" s="3468"/>
      <c r="K1071" s="3468"/>
      <c r="L1071" s="3468"/>
      <c r="M1071" s="3468"/>
      <c r="N1071" s="3469"/>
      <c r="O1071" s="3470"/>
      <c r="P1071" s="3471"/>
      <c r="Q1071" s="3402"/>
      <c r="R1071" s="3402"/>
      <c r="DE1071" s="823"/>
    </row>
    <row r="1072" spans="1:109" s="771" customFormat="1" ht="12" customHeight="1" x14ac:dyDescent="0.15">
      <c r="A1072" s="3433"/>
      <c r="B1072" s="1725"/>
      <c r="C1072" s="3406"/>
      <c r="D1072" s="3406"/>
      <c r="E1072" s="3406"/>
      <c r="F1072" s="1726"/>
      <c r="G1072" s="3468"/>
      <c r="H1072" s="3468"/>
      <c r="I1072" s="3468"/>
      <c r="J1072" s="3468"/>
      <c r="K1072" s="3468"/>
      <c r="L1072" s="3468"/>
      <c r="M1072" s="3468"/>
      <c r="N1072" s="3469"/>
      <c r="O1072" s="3470"/>
      <c r="P1072" s="3471"/>
      <c r="Q1072" s="3402"/>
      <c r="R1072" s="3402"/>
      <c r="DE1072" s="823"/>
    </row>
    <row r="1073" spans="1:109" s="771" customFormat="1" ht="12" customHeight="1" x14ac:dyDescent="0.15">
      <c r="A1073" s="3433"/>
      <c r="B1073" s="1725"/>
      <c r="C1073" s="3406"/>
      <c r="D1073" s="3406"/>
      <c r="E1073" s="3406"/>
      <c r="F1073" s="1726"/>
      <c r="G1073" s="3468"/>
      <c r="H1073" s="3468"/>
      <c r="I1073" s="3468"/>
      <c r="J1073" s="3468"/>
      <c r="K1073" s="3468"/>
      <c r="L1073" s="3468"/>
      <c r="M1073" s="3468"/>
      <c r="N1073" s="3469"/>
      <c r="O1073" s="3470"/>
      <c r="P1073" s="3471"/>
      <c r="Q1073" s="3402"/>
      <c r="R1073" s="3402"/>
      <c r="DE1073" s="823"/>
    </row>
    <row r="1074" spans="1:109" s="771" customFormat="1" ht="12" customHeight="1" x14ac:dyDescent="0.15">
      <c r="A1074" s="3433"/>
      <c r="B1074" s="1725"/>
      <c r="C1074" s="3406"/>
      <c r="D1074" s="3406"/>
      <c r="E1074" s="3406"/>
      <c r="F1074" s="1726"/>
      <c r="G1074" s="3468"/>
      <c r="H1074" s="3468"/>
      <c r="I1074" s="3468"/>
      <c r="J1074" s="3468"/>
      <c r="K1074" s="3468"/>
      <c r="L1074" s="3468"/>
      <c r="M1074" s="3468"/>
      <c r="N1074" s="3469"/>
      <c r="O1074" s="3470"/>
      <c r="P1074" s="3471"/>
      <c r="Q1074" s="3402"/>
      <c r="R1074" s="3402"/>
      <c r="DE1074" s="823"/>
    </row>
    <row r="1075" spans="1:109" s="771" customFormat="1" ht="12" customHeight="1" x14ac:dyDescent="0.15">
      <c r="A1075" s="3433"/>
      <c r="B1075" s="1725"/>
      <c r="C1075" s="3406"/>
      <c r="D1075" s="3406"/>
      <c r="E1075" s="3406"/>
      <c r="F1075" s="1726"/>
      <c r="G1075" s="3468"/>
      <c r="H1075" s="3468"/>
      <c r="I1075" s="3468"/>
      <c r="J1075" s="3468"/>
      <c r="K1075" s="3468"/>
      <c r="L1075" s="3468"/>
      <c r="M1075" s="3468"/>
      <c r="N1075" s="3469"/>
      <c r="O1075" s="3470"/>
      <c r="P1075" s="3471"/>
      <c r="Q1075" s="3402"/>
      <c r="R1075" s="3402"/>
      <c r="DE1075" s="823"/>
    </row>
    <row r="1076" spans="1:109" s="771" customFormat="1" ht="12" customHeight="1" x14ac:dyDescent="0.15">
      <c r="A1076" s="3433"/>
      <c r="B1076" s="1725"/>
      <c r="C1076" s="3406"/>
      <c r="D1076" s="3406"/>
      <c r="E1076" s="3406"/>
      <c r="F1076" s="1726"/>
      <c r="G1076" s="3468"/>
      <c r="H1076" s="3468"/>
      <c r="I1076" s="3468"/>
      <c r="J1076" s="3468"/>
      <c r="K1076" s="3468"/>
      <c r="L1076" s="3468"/>
      <c r="M1076" s="3468"/>
      <c r="N1076" s="3469"/>
      <c r="O1076" s="3470"/>
      <c r="P1076" s="3471"/>
      <c r="Q1076" s="3402"/>
      <c r="R1076" s="3402"/>
      <c r="DE1076" s="823"/>
    </row>
    <row r="1077" spans="1:109" s="771" customFormat="1" ht="12" customHeight="1" x14ac:dyDescent="0.15">
      <c r="A1077" s="3433"/>
      <c r="B1077" s="1725"/>
      <c r="C1077" s="3406"/>
      <c r="D1077" s="3406"/>
      <c r="E1077" s="3406"/>
      <c r="F1077" s="1726"/>
      <c r="G1077" s="3468"/>
      <c r="H1077" s="3468"/>
      <c r="I1077" s="3468"/>
      <c r="J1077" s="3468"/>
      <c r="K1077" s="3468"/>
      <c r="L1077" s="3468"/>
      <c r="M1077" s="3468"/>
      <c r="N1077" s="3469"/>
      <c r="O1077" s="3470"/>
      <c r="P1077" s="3471"/>
      <c r="Q1077" s="3402"/>
      <c r="R1077" s="3402"/>
      <c r="DE1077" s="823"/>
    </row>
    <row r="1078" spans="1:109" s="771" customFormat="1" ht="12" customHeight="1" x14ac:dyDescent="0.15">
      <c r="A1078" s="3433"/>
      <c r="B1078" s="1725"/>
      <c r="C1078" s="3406"/>
      <c r="D1078" s="3406"/>
      <c r="E1078" s="3406"/>
      <c r="F1078" s="1726"/>
      <c r="G1078" s="3468"/>
      <c r="H1078" s="3468"/>
      <c r="I1078" s="3468"/>
      <c r="J1078" s="3468"/>
      <c r="K1078" s="3468"/>
      <c r="L1078" s="3468"/>
      <c r="M1078" s="3468"/>
      <c r="N1078" s="3469"/>
      <c r="O1078" s="3470"/>
      <c r="P1078" s="3471"/>
      <c r="Q1078" s="3402"/>
      <c r="R1078" s="3402"/>
      <c r="DE1078" s="823"/>
    </row>
    <row r="1079" spans="1:109" s="771" customFormat="1" ht="12" customHeight="1" x14ac:dyDescent="0.15">
      <c r="A1079" s="3433"/>
      <c r="B1079" s="1725"/>
      <c r="C1079" s="3406"/>
      <c r="D1079" s="3406"/>
      <c r="E1079" s="3406"/>
      <c r="F1079" s="1726"/>
      <c r="G1079" s="3468"/>
      <c r="H1079" s="3468"/>
      <c r="I1079" s="3468"/>
      <c r="J1079" s="3468"/>
      <c r="K1079" s="3468"/>
      <c r="L1079" s="3468"/>
      <c r="M1079" s="3468"/>
      <c r="N1079" s="3469"/>
      <c r="O1079" s="3470"/>
      <c r="P1079" s="3471"/>
      <c r="Q1079" s="3402"/>
      <c r="R1079" s="3402"/>
      <c r="DE1079" s="823"/>
    </row>
    <row r="1080" spans="1:109" s="771" customFormat="1" ht="12" customHeight="1" x14ac:dyDescent="0.15">
      <c r="A1080" s="3433"/>
      <c r="B1080" s="1725"/>
      <c r="C1080" s="3406"/>
      <c r="D1080" s="3406"/>
      <c r="E1080" s="3406"/>
      <c r="F1080" s="1726"/>
      <c r="G1080" s="3468"/>
      <c r="H1080" s="3468"/>
      <c r="I1080" s="3468"/>
      <c r="J1080" s="3468"/>
      <c r="K1080" s="3468"/>
      <c r="L1080" s="3468"/>
      <c r="M1080" s="3468"/>
      <c r="N1080" s="3469"/>
      <c r="O1080" s="3470"/>
      <c r="P1080" s="3471"/>
      <c r="Q1080" s="3402"/>
      <c r="R1080" s="3402"/>
      <c r="DE1080" s="823"/>
    </row>
    <row r="1081" spans="1:109" s="771" customFormat="1" ht="12" customHeight="1" x14ac:dyDescent="0.15">
      <c r="A1081" s="3433"/>
      <c r="B1081" s="1725"/>
      <c r="C1081" s="3406"/>
      <c r="D1081" s="3406"/>
      <c r="E1081" s="3406"/>
      <c r="F1081" s="1726"/>
      <c r="G1081" s="3468"/>
      <c r="H1081" s="3468"/>
      <c r="I1081" s="3468"/>
      <c r="J1081" s="3468"/>
      <c r="K1081" s="3468"/>
      <c r="L1081" s="3468"/>
      <c r="M1081" s="3468"/>
      <c r="N1081" s="3469"/>
      <c r="O1081" s="3470"/>
      <c r="P1081" s="3471"/>
      <c r="Q1081" s="3402"/>
      <c r="R1081" s="3402"/>
      <c r="DE1081" s="823"/>
    </row>
    <row r="1082" spans="1:109" s="771" customFormat="1" ht="12" customHeight="1" x14ac:dyDescent="0.15">
      <c r="A1082" s="3433"/>
      <c r="B1082" s="1725"/>
      <c r="C1082" s="3406"/>
      <c r="D1082" s="3406"/>
      <c r="E1082" s="3406"/>
      <c r="F1082" s="1726"/>
      <c r="G1082" s="3468"/>
      <c r="H1082" s="3468"/>
      <c r="I1082" s="3468"/>
      <c r="J1082" s="3468"/>
      <c r="K1082" s="3468"/>
      <c r="L1082" s="3468"/>
      <c r="M1082" s="3468"/>
      <c r="N1082" s="3469"/>
      <c r="O1082" s="3470"/>
      <c r="P1082" s="3471"/>
      <c r="Q1082" s="3402"/>
      <c r="R1082" s="3402"/>
      <c r="DE1082" s="823"/>
    </row>
    <row r="1083" spans="1:109" s="771" customFormat="1" ht="12" customHeight="1" x14ac:dyDescent="0.15">
      <c r="A1083" s="3433"/>
      <c r="B1083" s="1725"/>
      <c r="C1083" s="3406"/>
      <c r="D1083" s="3406"/>
      <c r="E1083" s="3406"/>
      <c r="F1083" s="1726"/>
      <c r="G1083" s="3468"/>
      <c r="H1083" s="3468"/>
      <c r="I1083" s="3468"/>
      <c r="J1083" s="3468"/>
      <c r="K1083" s="3468"/>
      <c r="L1083" s="3468"/>
      <c r="M1083" s="3468"/>
      <c r="N1083" s="3469"/>
      <c r="O1083" s="3470"/>
      <c r="P1083" s="3471"/>
      <c r="Q1083" s="3402"/>
      <c r="R1083" s="3402"/>
      <c r="DE1083" s="823"/>
    </row>
    <row r="1084" spans="1:109" s="771" customFormat="1" ht="12" customHeight="1" x14ac:dyDescent="0.15">
      <c r="A1084" s="3433"/>
      <c r="B1084" s="1725"/>
      <c r="C1084" s="3406"/>
      <c r="D1084" s="3406"/>
      <c r="E1084" s="3406"/>
      <c r="F1084" s="1726"/>
      <c r="G1084" s="3468"/>
      <c r="H1084" s="3468"/>
      <c r="I1084" s="3468"/>
      <c r="J1084" s="3468"/>
      <c r="K1084" s="3468"/>
      <c r="L1084" s="3468"/>
      <c r="M1084" s="3468"/>
      <c r="N1084" s="3469"/>
      <c r="O1084" s="3470"/>
      <c r="P1084" s="3471"/>
      <c r="Q1084" s="3402"/>
      <c r="R1084" s="3402"/>
      <c r="DE1084" s="823"/>
    </row>
    <row r="1085" spans="1:109" s="771" customFormat="1" ht="12" customHeight="1" x14ac:dyDescent="0.15">
      <c r="A1085" s="3433"/>
      <c r="B1085" s="1725"/>
      <c r="C1085" s="3406"/>
      <c r="D1085" s="3406"/>
      <c r="E1085" s="3406"/>
      <c r="F1085" s="1726"/>
      <c r="G1085" s="3468"/>
      <c r="H1085" s="3468"/>
      <c r="I1085" s="3468"/>
      <c r="J1085" s="3468"/>
      <c r="K1085" s="3468"/>
      <c r="L1085" s="3468"/>
      <c r="M1085" s="3468"/>
      <c r="N1085" s="3469"/>
      <c r="O1085" s="3470"/>
      <c r="P1085" s="3471"/>
      <c r="Q1085" s="3402"/>
      <c r="R1085" s="3402"/>
      <c r="DE1085" s="823"/>
    </row>
    <row r="1086" spans="1:109" s="771" customFormat="1" ht="12" customHeight="1" x14ac:dyDescent="0.15">
      <c r="A1086" s="3433"/>
      <c r="B1086" s="1725"/>
      <c r="C1086" s="3406"/>
      <c r="D1086" s="3406"/>
      <c r="E1086" s="3406"/>
      <c r="F1086" s="1726"/>
      <c r="G1086" s="3468"/>
      <c r="H1086" s="3468"/>
      <c r="I1086" s="3468"/>
      <c r="J1086" s="3468"/>
      <c r="K1086" s="3468"/>
      <c r="L1086" s="3468"/>
      <c r="M1086" s="3468"/>
      <c r="N1086" s="3469"/>
      <c r="O1086" s="3470"/>
      <c r="P1086" s="3471"/>
      <c r="Q1086" s="3402"/>
      <c r="R1086" s="3402"/>
      <c r="DE1086" s="823"/>
    </row>
    <row r="1087" spans="1:109" s="771" customFormat="1" ht="12" customHeight="1" x14ac:dyDescent="0.15">
      <c r="A1087" s="3433"/>
      <c r="B1087" s="1725"/>
      <c r="C1087" s="3406"/>
      <c r="D1087" s="3406"/>
      <c r="E1087" s="3406"/>
      <c r="F1087" s="1726"/>
      <c r="G1087" s="3468"/>
      <c r="H1087" s="3468"/>
      <c r="I1087" s="3468"/>
      <c r="J1087" s="3468"/>
      <c r="K1087" s="3468"/>
      <c r="L1087" s="3468"/>
      <c r="M1087" s="3468"/>
      <c r="N1087" s="3469"/>
      <c r="O1087" s="3470"/>
      <c r="P1087" s="3471"/>
      <c r="Q1087" s="3402"/>
      <c r="R1087" s="3402"/>
      <c r="DE1087" s="823"/>
    </row>
    <row r="1088" spans="1:109" s="771" customFormat="1" ht="12" customHeight="1" x14ac:dyDescent="0.15">
      <c r="A1088" s="3433"/>
      <c r="B1088" s="1725"/>
      <c r="C1088" s="3406"/>
      <c r="D1088" s="3406"/>
      <c r="E1088" s="3406"/>
      <c r="F1088" s="1726"/>
      <c r="G1088" s="3468"/>
      <c r="H1088" s="3468"/>
      <c r="I1088" s="3468"/>
      <c r="J1088" s="3468"/>
      <c r="K1088" s="3468"/>
      <c r="L1088" s="3468"/>
      <c r="M1088" s="3468"/>
      <c r="N1088" s="3469"/>
      <c r="O1088" s="3470"/>
      <c r="P1088" s="3471"/>
      <c r="Q1088" s="3402"/>
      <c r="R1088" s="3402"/>
      <c r="DE1088" s="823"/>
    </row>
    <row r="1089" spans="1:109" s="771" customFormat="1" ht="12" customHeight="1" x14ac:dyDescent="0.15">
      <c r="A1089" s="3433"/>
      <c r="B1089" s="1725"/>
      <c r="C1089" s="3406"/>
      <c r="D1089" s="3406"/>
      <c r="E1089" s="3406"/>
      <c r="F1089" s="1726"/>
      <c r="G1089" s="3468"/>
      <c r="H1089" s="3468"/>
      <c r="I1089" s="3468"/>
      <c r="J1089" s="3468"/>
      <c r="K1089" s="3468"/>
      <c r="L1089" s="3468"/>
      <c r="M1089" s="3468"/>
      <c r="N1089" s="3469"/>
      <c r="O1089" s="3470"/>
      <c r="P1089" s="3471"/>
      <c r="Q1089" s="3402"/>
      <c r="R1089" s="3402"/>
      <c r="DE1089" s="823"/>
    </row>
    <row r="1090" spans="1:109" s="771" customFormat="1" ht="12" customHeight="1" x14ac:dyDescent="0.15">
      <c r="A1090" s="3433"/>
      <c r="B1090" s="1725"/>
      <c r="C1090" s="3406"/>
      <c r="D1090" s="3406"/>
      <c r="E1090" s="3406"/>
      <c r="F1090" s="1726"/>
      <c r="G1090" s="3468"/>
      <c r="H1090" s="3468"/>
      <c r="I1090" s="3468"/>
      <c r="J1090" s="3468"/>
      <c r="K1090" s="3468"/>
      <c r="L1090" s="3468"/>
      <c r="M1090" s="3468"/>
      <c r="N1090" s="3469"/>
      <c r="O1090" s="3470"/>
      <c r="P1090" s="3471"/>
      <c r="Q1090" s="3402"/>
      <c r="R1090" s="3402"/>
      <c r="DE1090" s="823"/>
    </row>
    <row r="1091" spans="1:109" s="771" customFormat="1" ht="12" customHeight="1" x14ac:dyDescent="0.15">
      <c r="A1091" s="3433"/>
      <c r="B1091" s="1725"/>
      <c r="C1091" s="3406"/>
      <c r="D1091" s="3406"/>
      <c r="E1091" s="3406"/>
      <c r="F1091" s="1726"/>
      <c r="G1091" s="3468"/>
      <c r="H1091" s="3468"/>
      <c r="I1091" s="3468"/>
      <c r="J1091" s="3468"/>
      <c r="K1091" s="3468"/>
      <c r="L1091" s="3468"/>
      <c r="M1091" s="3468"/>
      <c r="N1091" s="3469"/>
      <c r="O1091" s="3470"/>
      <c r="P1091" s="3471"/>
      <c r="Q1091" s="3402"/>
      <c r="R1091" s="3402"/>
      <c r="DE1091" s="823"/>
    </row>
    <row r="1092" spans="1:109" s="771" customFormat="1" ht="12" customHeight="1" x14ac:dyDescent="0.15">
      <c r="A1092" s="3433"/>
      <c r="B1092" s="1725"/>
      <c r="C1092" s="3406"/>
      <c r="D1092" s="3406"/>
      <c r="E1092" s="3406"/>
      <c r="F1092" s="1726"/>
      <c r="G1092" s="3468"/>
      <c r="H1092" s="3468"/>
      <c r="I1092" s="3468"/>
      <c r="J1092" s="3468"/>
      <c r="K1092" s="3468"/>
      <c r="L1092" s="3468"/>
      <c r="M1092" s="3468"/>
      <c r="N1092" s="3469"/>
      <c r="O1092" s="3470"/>
      <c r="P1092" s="3471"/>
      <c r="Q1092" s="3402"/>
      <c r="R1092" s="3402"/>
      <c r="DE1092" s="823"/>
    </row>
    <row r="1093" spans="1:109" s="771" customFormat="1" ht="12" customHeight="1" x14ac:dyDescent="0.15">
      <c r="A1093" s="3433"/>
      <c r="B1093" s="1725"/>
      <c r="C1093" s="3406"/>
      <c r="D1093" s="3406"/>
      <c r="E1093" s="3406"/>
      <c r="F1093" s="1726"/>
      <c r="G1093" s="3468"/>
      <c r="H1093" s="3468"/>
      <c r="I1093" s="3468"/>
      <c r="J1093" s="3468"/>
      <c r="K1093" s="3468"/>
      <c r="L1093" s="3468"/>
      <c r="M1093" s="3468"/>
      <c r="N1093" s="3469"/>
      <c r="O1093" s="3470"/>
      <c r="P1093" s="3471"/>
      <c r="Q1093" s="3402"/>
      <c r="R1093" s="3402"/>
      <c r="DE1093" s="823"/>
    </row>
    <row r="1094" spans="1:109" s="771" customFormat="1" ht="12" customHeight="1" x14ac:dyDescent="0.15">
      <c r="A1094" s="3433"/>
      <c r="B1094" s="1725"/>
      <c r="C1094" s="3406"/>
      <c r="D1094" s="3406"/>
      <c r="E1094" s="3406"/>
      <c r="F1094" s="1726"/>
      <c r="G1094" s="3468"/>
      <c r="H1094" s="3468"/>
      <c r="I1094" s="3468"/>
      <c r="J1094" s="3468"/>
      <c r="K1094" s="3468"/>
      <c r="L1094" s="3468"/>
      <c r="M1094" s="3468"/>
      <c r="N1094" s="3469"/>
      <c r="O1094" s="3470"/>
      <c r="P1094" s="3471"/>
      <c r="Q1094" s="3402"/>
      <c r="R1094" s="3402"/>
      <c r="DE1094" s="823"/>
    </row>
    <row r="1095" spans="1:109" s="771" customFormat="1" ht="12" customHeight="1" x14ac:dyDescent="0.15">
      <c r="A1095" s="3433"/>
      <c r="B1095" s="1735"/>
      <c r="C1095" s="3483"/>
      <c r="D1095" s="3483"/>
      <c r="E1095" s="3483"/>
      <c r="F1095" s="1734"/>
      <c r="G1095" s="3479"/>
      <c r="H1095" s="3479"/>
      <c r="I1095" s="3479"/>
      <c r="J1095" s="3479"/>
      <c r="K1095" s="3479"/>
      <c r="L1095" s="3479"/>
      <c r="M1095" s="3479"/>
      <c r="N1095" s="3480"/>
      <c r="O1095" s="3481"/>
      <c r="P1095" s="3482"/>
      <c r="Q1095" s="3448"/>
      <c r="R1095" s="3448"/>
      <c r="DE1095" s="823"/>
    </row>
    <row r="1096" spans="1:109" s="771" customFormat="1" ht="6" customHeight="1" x14ac:dyDescent="0.15">
      <c r="A1096" s="797"/>
      <c r="B1096" s="1733"/>
      <c r="C1096" s="3446"/>
      <c r="D1096" s="3446"/>
      <c r="E1096" s="3446"/>
      <c r="F1096" s="1733"/>
      <c r="G1096" s="3446"/>
      <c r="H1096" s="3446"/>
      <c r="I1096" s="3446"/>
      <c r="J1096" s="3446"/>
      <c r="K1096" s="3446"/>
      <c r="L1096" s="3446"/>
      <c r="M1096" s="3446"/>
      <c r="N1096" s="1733"/>
      <c r="O1096" s="1733"/>
      <c r="P1096" s="1733"/>
      <c r="Q1096" s="3438"/>
      <c r="R1096" s="3438"/>
      <c r="DE1096" s="823"/>
    </row>
    <row r="1097" spans="1:109" s="771" customFormat="1" ht="12" customHeight="1" x14ac:dyDescent="0.15">
      <c r="A1097" s="3421">
        <v>3</v>
      </c>
      <c r="B1097" s="3393" t="s">
        <v>1232</v>
      </c>
      <c r="C1097" s="3394"/>
      <c r="D1097" s="3394"/>
      <c r="E1097" s="3394"/>
      <c r="F1097" s="3394"/>
      <c r="G1097" s="3394"/>
      <c r="H1097" s="3394"/>
      <c r="I1097" s="3394"/>
      <c r="J1097" s="3394"/>
      <c r="K1097" s="3394"/>
      <c r="L1097" s="3394"/>
      <c r="M1097" s="3394"/>
      <c r="N1097" s="3394"/>
      <c r="O1097" s="3395"/>
      <c r="P1097" s="3420"/>
      <c r="Q1097" s="3434" t="s">
        <v>1231</v>
      </c>
      <c r="R1097" s="3435"/>
      <c r="DE1097" s="823"/>
    </row>
    <row r="1098" spans="1:109" s="771" customFormat="1" ht="12" customHeight="1" x14ac:dyDescent="0.15">
      <c r="A1098" s="3475"/>
      <c r="B1098" s="3436" t="s">
        <v>1230</v>
      </c>
      <c r="C1098" s="3396"/>
      <c r="D1098" s="3396"/>
      <c r="E1098" s="3393" t="s">
        <v>1229</v>
      </c>
      <c r="F1098" s="3417"/>
      <c r="G1098" s="3393" t="s">
        <v>1228</v>
      </c>
      <c r="H1098" s="3417"/>
      <c r="I1098" s="3393" t="s">
        <v>579</v>
      </c>
      <c r="J1098" s="3394"/>
      <c r="K1098" s="3394"/>
      <c r="L1098" s="3394"/>
      <c r="M1098" s="3394"/>
      <c r="N1098" s="3393" t="s">
        <v>578</v>
      </c>
      <c r="O1098" s="3395"/>
      <c r="P1098" s="3420"/>
      <c r="Q1098" s="3436"/>
      <c r="R1098" s="3437"/>
      <c r="DE1098" s="823"/>
    </row>
    <row r="1099" spans="1:109" s="771" customFormat="1" ht="12" customHeight="1" x14ac:dyDescent="0.15">
      <c r="A1099" s="3422"/>
      <c r="B1099" s="3386"/>
      <c r="C1099" s="3416"/>
      <c r="D1099" s="3416"/>
      <c r="E1099" s="3439"/>
      <c r="F1099" s="3440"/>
      <c r="G1099" s="3439"/>
      <c r="H1099" s="3440"/>
      <c r="I1099" s="3439"/>
      <c r="J1099" s="3461"/>
      <c r="K1099" s="3461"/>
      <c r="L1099" s="3461"/>
      <c r="M1099" s="3461"/>
      <c r="N1099" s="3462"/>
      <c r="O1099" s="3463"/>
      <c r="P1099" s="3464"/>
      <c r="Q1099" s="3386"/>
      <c r="R1099" s="3387"/>
      <c r="DE1099" s="823"/>
    </row>
    <row r="1100" spans="1:109" s="771" customFormat="1" ht="6" customHeight="1" x14ac:dyDescent="0.15">
      <c r="A1100" s="799"/>
      <c r="B1100" s="3438"/>
      <c r="C1100" s="3438"/>
      <c r="D1100" s="3438"/>
      <c r="E1100" s="3438"/>
      <c r="F1100" s="3438"/>
      <c r="G1100" s="3441"/>
      <c r="H1100" s="3441"/>
      <c r="I1100" s="799"/>
      <c r="J1100" s="799"/>
      <c r="K1100" s="799"/>
      <c r="L1100" s="799"/>
      <c r="M1100" s="799"/>
      <c r="N1100" s="799"/>
      <c r="O1100" s="799"/>
      <c r="P1100" s="799"/>
      <c r="Q1100" s="799"/>
      <c r="R1100" s="799"/>
      <c r="DE1100" s="823"/>
    </row>
    <row r="1101" spans="1:109" s="771" customFormat="1" ht="21" customHeight="1" x14ac:dyDescent="0.15">
      <c r="A1101" s="3421">
        <v>4</v>
      </c>
      <c r="B1101" s="3442" t="s">
        <v>1227</v>
      </c>
      <c r="C1101" s="3424"/>
      <c r="D1101" s="3425"/>
      <c r="E1101" s="3443" t="s">
        <v>1226</v>
      </c>
      <c r="F1101" s="3444"/>
      <c r="G1101" s="3445"/>
      <c r="H1101" s="3445"/>
      <c r="I1101" s="793"/>
      <c r="J1101" s="1729">
        <v>5</v>
      </c>
      <c r="K1101" s="3449" t="s">
        <v>1764</v>
      </c>
      <c r="L1101" s="3450"/>
      <c r="M1101" s="3450"/>
      <c r="N1101" s="3450"/>
      <c r="O1101" s="3450"/>
      <c r="P1101" s="3450"/>
      <c r="Q1101" s="3450"/>
      <c r="R1101" s="3451"/>
      <c r="DE1101" s="823"/>
    </row>
    <row r="1102" spans="1:109" s="771" customFormat="1" ht="12" customHeight="1" x14ac:dyDescent="0.15">
      <c r="A1102" s="3422"/>
      <c r="B1102" s="3386"/>
      <c r="C1102" s="3416"/>
      <c r="D1102" s="3387"/>
      <c r="E1102" s="3386"/>
      <c r="F1102" s="3387"/>
      <c r="G1102" s="3445"/>
      <c r="H1102" s="3445"/>
      <c r="I1102" s="793"/>
      <c r="J1102" s="3476"/>
      <c r="K1102" s="3452"/>
      <c r="L1102" s="3453"/>
      <c r="M1102" s="3453"/>
      <c r="N1102" s="3453"/>
      <c r="O1102" s="3453"/>
      <c r="P1102" s="3453"/>
      <c r="Q1102" s="3453"/>
      <c r="R1102" s="3454"/>
      <c r="DE1102" s="823"/>
    </row>
    <row r="1103" spans="1:109" s="771" customFormat="1" ht="12" customHeight="1" x14ac:dyDescent="0.15">
      <c r="A1103" s="1736"/>
      <c r="B1103" s="1732"/>
      <c r="C1103" s="1732"/>
      <c r="D1103" s="1732"/>
      <c r="E1103" s="1732"/>
      <c r="F1103" s="1732"/>
      <c r="G1103" s="3445"/>
      <c r="H1103" s="3445"/>
      <c r="I1103" s="1736"/>
      <c r="J1103" s="3477"/>
      <c r="K1103" s="3455"/>
      <c r="L1103" s="3456"/>
      <c r="M1103" s="3456"/>
      <c r="N1103" s="3456"/>
      <c r="O1103" s="3456"/>
      <c r="P1103" s="3456"/>
      <c r="Q1103" s="3456"/>
      <c r="R1103" s="3457"/>
      <c r="S1103" s="225"/>
      <c r="T1103" s="755"/>
      <c r="DE1103" s="823"/>
    </row>
    <row r="1104" spans="1:109" s="771" customFormat="1" ht="12" customHeight="1" x14ac:dyDescent="0.15">
      <c r="A1104" s="1736"/>
      <c r="B1104" s="788"/>
      <c r="C1104" s="788"/>
      <c r="D1104" s="788"/>
      <c r="E1104" s="788"/>
      <c r="F1104" s="788"/>
      <c r="G1104" s="788"/>
      <c r="H1104" s="788"/>
      <c r="I1104" s="1736"/>
      <c r="J1104" s="3477"/>
      <c r="K1104" s="3455"/>
      <c r="L1104" s="3456"/>
      <c r="M1104" s="3456"/>
      <c r="N1104" s="3456"/>
      <c r="O1104" s="3456"/>
      <c r="P1104" s="3456"/>
      <c r="Q1104" s="3456"/>
      <c r="R1104" s="3457"/>
      <c r="DE1104" s="823"/>
    </row>
    <row r="1105" spans="1:111" s="771" customFormat="1" ht="12" customHeight="1" x14ac:dyDescent="0.15">
      <c r="A1105" s="1736"/>
      <c r="B1105" s="3465" t="s">
        <v>1225</v>
      </c>
      <c r="C1105" s="3465"/>
      <c r="D1105" s="3465"/>
      <c r="E1105" s="3465"/>
      <c r="F1105" s="3465"/>
      <c r="G1105" s="3465"/>
      <c r="H1105" s="3465"/>
      <c r="I1105" s="1736"/>
      <c r="J1105" s="3477"/>
      <c r="K1105" s="3455"/>
      <c r="L1105" s="3456"/>
      <c r="M1105" s="3456"/>
      <c r="N1105" s="3456"/>
      <c r="O1105" s="3456"/>
      <c r="P1105" s="3456"/>
      <c r="Q1105" s="3456"/>
      <c r="R1105" s="3457"/>
      <c r="DE1105" s="823"/>
    </row>
    <row r="1106" spans="1:111" s="771" customFormat="1" ht="12" customHeight="1" x14ac:dyDescent="0.15">
      <c r="A1106" s="1736"/>
      <c r="B1106" s="3465" t="s">
        <v>1224</v>
      </c>
      <c r="C1106" s="3465"/>
      <c r="D1106" s="3465"/>
      <c r="E1106" s="3465"/>
      <c r="F1106" s="3465"/>
      <c r="G1106" s="3465"/>
      <c r="H1106" s="3465"/>
      <c r="I1106" s="789"/>
      <c r="J1106" s="3477"/>
      <c r="K1106" s="3455"/>
      <c r="L1106" s="3456"/>
      <c r="M1106" s="3456"/>
      <c r="N1106" s="3456"/>
      <c r="O1106" s="3456"/>
      <c r="P1106" s="3456"/>
      <c r="Q1106" s="3456"/>
      <c r="R1106" s="3457"/>
      <c r="DE1106" s="823"/>
    </row>
    <row r="1107" spans="1:111" s="771" customFormat="1" ht="12" customHeight="1" x14ac:dyDescent="0.15">
      <c r="A1107" s="790" t="s">
        <v>1223</v>
      </c>
      <c r="B1107" s="3466" t="s">
        <v>577</v>
      </c>
      <c r="C1107" s="3466"/>
      <c r="D1107" s="3466"/>
      <c r="E1107" s="3466"/>
      <c r="F1107" s="3466"/>
      <c r="G1107" s="3466"/>
      <c r="H1107" s="3466"/>
      <c r="I1107" s="1736"/>
      <c r="J1107" s="3477"/>
      <c r="K1107" s="3455"/>
      <c r="L1107" s="3456"/>
      <c r="M1107" s="3456"/>
      <c r="N1107" s="3456"/>
      <c r="O1107" s="3456"/>
      <c r="P1107" s="3456"/>
      <c r="Q1107" s="3456"/>
      <c r="R1107" s="3457"/>
      <c r="DE1107" s="823"/>
    </row>
    <row r="1108" spans="1:111" s="771" customFormat="1" ht="12" customHeight="1" x14ac:dyDescent="0.15">
      <c r="A1108" s="790"/>
      <c r="B1108" s="3467" t="s">
        <v>1222</v>
      </c>
      <c r="C1108" s="3467"/>
      <c r="D1108" s="3467"/>
      <c r="E1108" s="3467"/>
      <c r="F1108" s="3467"/>
      <c r="G1108" s="3467"/>
      <c r="H1108" s="3467"/>
      <c r="I1108" s="1736"/>
      <c r="J1108" s="3477"/>
      <c r="K1108" s="3455"/>
      <c r="L1108" s="3456"/>
      <c r="M1108" s="3456"/>
      <c r="N1108" s="3456"/>
      <c r="O1108" s="3456"/>
      <c r="P1108" s="3456"/>
      <c r="Q1108" s="3456"/>
      <c r="R1108" s="3457"/>
      <c r="DE1108" s="823"/>
    </row>
    <row r="1109" spans="1:111" s="771" customFormat="1" ht="12" customHeight="1" x14ac:dyDescent="0.15">
      <c r="A1109" s="790"/>
      <c r="B1109" s="3467"/>
      <c r="C1109" s="3467"/>
      <c r="D1109" s="3467"/>
      <c r="E1109" s="3467"/>
      <c r="F1109" s="3467"/>
      <c r="G1109" s="3467"/>
      <c r="H1109" s="3467"/>
      <c r="I1109" s="1736"/>
      <c r="J1109" s="3477"/>
      <c r="K1109" s="3455"/>
      <c r="L1109" s="3456"/>
      <c r="M1109" s="3456"/>
      <c r="N1109" s="3456"/>
      <c r="O1109" s="3456"/>
      <c r="P1109" s="3456"/>
      <c r="Q1109" s="3456"/>
      <c r="R1109" s="3457"/>
      <c r="DE1109" s="823"/>
    </row>
    <row r="1110" spans="1:111" s="771" customFormat="1" ht="12" customHeight="1" x14ac:dyDescent="0.15">
      <c r="A1110" s="790"/>
      <c r="B1110" s="3465"/>
      <c r="C1110" s="3465"/>
      <c r="D1110" s="3465"/>
      <c r="E1110" s="3465"/>
      <c r="F1110" s="3465"/>
      <c r="G1110" s="3465"/>
      <c r="H1110" s="3465"/>
      <c r="I1110" s="1736"/>
      <c r="J1110" s="3477"/>
      <c r="K1110" s="3455"/>
      <c r="L1110" s="3456"/>
      <c r="M1110" s="3456"/>
      <c r="N1110" s="3456"/>
      <c r="O1110" s="3456"/>
      <c r="P1110" s="3456"/>
      <c r="Q1110" s="3456"/>
      <c r="R1110" s="3457"/>
      <c r="DE1110" s="823"/>
    </row>
    <row r="1111" spans="1:111" s="771" customFormat="1" ht="12" customHeight="1" x14ac:dyDescent="0.15">
      <c r="A1111" s="790"/>
      <c r="B1111" s="3465" t="s">
        <v>652</v>
      </c>
      <c r="C1111" s="3465"/>
      <c r="D1111" s="3465"/>
      <c r="E1111" s="3465"/>
      <c r="F1111" s="3465"/>
      <c r="G1111" s="3465"/>
      <c r="H1111" s="3465"/>
      <c r="I1111" s="1736"/>
      <c r="J1111" s="3477"/>
      <c r="K1111" s="3455"/>
      <c r="L1111" s="3456"/>
      <c r="M1111" s="3456"/>
      <c r="N1111" s="3456"/>
      <c r="O1111" s="3456"/>
      <c r="P1111" s="3456"/>
      <c r="Q1111" s="3456"/>
      <c r="R1111" s="3457"/>
      <c r="U1111" s="224"/>
      <c r="V1111" s="224"/>
      <c r="W1111" s="224"/>
      <c r="X1111" s="224"/>
      <c r="Y1111" s="224"/>
      <c r="Z1111" s="224"/>
      <c r="AA1111" s="224"/>
      <c r="AB1111" s="224"/>
      <c r="AC1111" s="224"/>
      <c r="AD1111" s="224"/>
      <c r="AE1111" s="224"/>
      <c r="DE1111" s="823"/>
    </row>
    <row r="1112" spans="1:111" s="771" customFormat="1" ht="12" customHeight="1" x14ac:dyDescent="0.15">
      <c r="A1112" s="790"/>
      <c r="B1112" s="3465"/>
      <c r="C1112" s="3465"/>
      <c r="D1112" s="3465"/>
      <c r="E1112" s="3465"/>
      <c r="F1112" s="3465"/>
      <c r="G1112" s="3465"/>
      <c r="H1112" s="3465"/>
      <c r="I1112" s="1736"/>
      <c r="J1112" s="3478"/>
      <c r="K1112" s="3458"/>
      <c r="L1112" s="3459"/>
      <c r="M1112" s="3459"/>
      <c r="N1112" s="3459"/>
      <c r="O1112" s="3459"/>
      <c r="P1112" s="3459"/>
      <c r="Q1112" s="3459"/>
      <c r="R1112" s="3460"/>
      <c r="DE1112" s="823"/>
    </row>
    <row r="1113" spans="1:111" s="772" customFormat="1" ht="13.5" x14ac:dyDescent="0.15">
      <c r="A1113" s="3473" t="s">
        <v>1239</v>
      </c>
      <c r="B1113" s="3474"/>
      <c r="C1113" s="3474"/>
      <c r="D1113" s="3474"/>
      <c r="E1113" s="3474"/>
      <c r="F1113" s="3474"/>
      <c r="G1113" s="3474"/>
      <c r="H1113" s="3474"/>
      <c r="I1113" s="3474"/>
      <c r="J1113" s="3474"/>
      <c r="K1113" s="3474"/>
      <c r="L1113" s="3474"/>
      <c r="M1113" s="3474"/>
      <c r="N1113" s="3474"/>
      <c r="O1113" s="3474"/>
      <c r="P1113" s="3474"/>
      <c r="Q1113" s="3474"/>
      <c r="R1113" s="3474"/>
      <c r="DE1113" s="822"/>
    </row>
    <row r="1114" spans="1:111" s="771" customFormat="1" ht="12" customHeight="1" x14ac:dyDescent="0.15">
      <c r="A1114" s="3393" t="s">
        <v>576</v>
      </c>
      <c r="B1114" s="3417"/>
      <c r="C1114" s="3418"/>
      <c r="D1114" s="3419"/>
      <c r="E1114" s="3393" t="s">
        <v>575</v>
      </c>
      <c r="F1114" s="3417"/>
      <c r="G1114" s="3386"/>
      <c r="H1114" s="3416"/>
      <c r="I1114" s="3416"/>
      <c r="J1114" s="3387"/>
      <c r="K1114" s="3393" t="s">
        <v>1214</v>
      </c>
      <c r="L1114" s="3395"/>
      <c r="M1114" s="3420"/>
      <c r="N1114" s="3386"/>
      <c r="O1114" s="3416"/>
      <c r="P1114" s="3416"/>
      <c r="Q1114" s="3416"/>
      <c r="R1114" s="3387"/>
      <c r="DE1114" s="823"/>
    </row>
    <row r="1115" spans="1:111" s="771" customFormat="1" ht="12" customHeight="1" x14ac:dyDescent="0.15">
      <c r="A1115" s="3421">
        <v>1</v>
      </c>
      <c r="B1115" s="3423" t="s">
        <v>1238</v>
      </c>
      <c r="C1115" s="3424"/>
      <c r="D1115" s="3424"/>
      <c r="E1115" s="3424"/>
      <c r="F1115" s="3425"/>
      <c r="G1115" s="3393" t="s">
        <v>1237</v>
      </c>
      <c r="H1115" s="3417"/>
      <c r="I1115" s="3393" t="s">
        <v>1236</v>
      </c>
      <c r="J1115" s="3394"/>
      <c r="K1115" s="3394"/>
      <c r="L1115" s="3394"/>
      <c r="M1115" s="3394"/>
      <c r="N1115" s="3394"/>
      <c r="O1115" s="3394"/>
      <c r="P1115" s="3394"/>
      <c r="Q1115" s="3394"/>
      <c r="R1115" s="3417"/>
      <c r="DE1115" s="823"/>
    </row>
    <row r="1116" spans="1:111" s="771" customFormat="1" ht="12" customHeight="1" x14ac:dyDescent="0.15">
      <c r="A1116" s="3422"/>
      <c r="B1116" s="3426"/>
      <c r="C1116" s="3427"/>
      <c r="D1116" s="3427"/>
      <c r="E1116" s="3427"/>
      <c r="F1116" s="3428"/>
      <c r="G1116" s="3426"/>
      <c r="H1116" s="3428"/>
      <c r="I1116" s="3431"/>
      <c r="J1116" s="3430"/>
      <c r="K1116" s="3430"/>
      <c r="L1116" s="3430"/>
      <c r="M1116" s="1704" t="s">
        <v>1761</v>
      </c>
      <c r="N1116" s="3429"/>
      <c r="O1116" s="3430"/>
      <c r="P1116" s="1705" t="s">
        <v>1762</v>
      </c>
      <c r="Q1116" s="1730"/>
      <c r="R1116" s="1738" t="s">
        <v>1763</v>
      </c>
      <c r="S1116" s="758" t="str">
        <f>IF(AND(Q1116&lt;&gt;"",Q1116&lt;120),"排煙機の規定風量は120㎥以上必要です。","")</f>
        <v/>
      </c>
      <c r="T1116" s="770"/>
      <c r="DE1116" s="823"/>
    </row>
    <row r="1117" spans="1:111" s="771" customFormat="1" ht="6" customHeight="1" x14ac:dyDescent="0.15">
      <c r="A1117" s="794"/>
      <c r="B1117" s="794"/>
      <c r="C1117" s="794"/>
      <c r="D1117" s="794"/>
      <c r="E1117" s="794"/>
      <c r="F1117" s="794"/>
      <c r="G1117" s="794"/>
      <c r="H1117" s="794"/>
      <c r="I1117" s="794"/>
      <c r="J1117" s="794"/>
      <c r="K1117" s="1737"/>
      <c r="L1117" s="1737"/>
      <c r="M1117" s="1737"/>
      <c r="N1117" s="794"/>
      <c r="O1117" s="796"/>
      <c r="P1117" s="796"/>
      <c r="Q1117" s="1737"/>
      <c r="R1117" s="1737"/>
      <c r="DE1117" s="823"/>
    </row>
    <row r="1118" spans="1:111" s="771" customFormat="1" ht="12" customHeight="1" x14ac:dyDescent="0.15">
      <c r="A1118" s="3432">
        <v>2</v>
      </c>
      <c r="B1118" s="3393" t="s">
        <v>6279</v>
      </c>
      <c r="C1118" s="3394"/>
      <c r="D1118" s="3394"/>
      <c r="E1118" s="3394"/>
      <c r="F1118" s="3394"/>
      <c r="G1118" s="3394"/>
      <c r="H1118" s="3394"/>
      <c r="I1118" s="3394"/>
      <c r="J1118" s="3394"/>
      <c r="K1118" s="3394"/>
      <c r="L1118" s="3394"/>
      <c r="M1118" s="3394"/>
      <c r="N1118" s="3394"/>
      <c r="O1118" s="3395"/>
      <c r="P1118" s="1728"/>
      <c r="Q1118" s="3434" t="s">
        <v>1231</v>
      </c>
      <c r="R1118" s="3435"/>
      <c r="DE1118" s="823"/>
    </row>
    <row r="1119" spans="1:111" s="771" customFormat="1" ht="12" customHeight="1" x14ac:dyDescent="0.15">
      <c r="A1119" s="3433"/>
      <c r="B1119" s="1731" t="s">
        <v>54</v>
      </c>
      <c r="C1119" s="3393" t="s">
        <v>1234</v>
      </c>
      <c r="D1119" s="3394"/>
      <c r="E1119" s="3394"/>
      <c r="F1119" s="1724" t="s">
        <v>1233</v>
      </c>
      <c r="G1119" s="3393" t="s">
        <v>1228</v>
      </c>
      <c r="H1119" s="3417"/>
      <c r="I1119" s="3393" t="s">
        <v>579</v>
      </c>
      <c r="J1119" s="3394"/>
      <c r="K1119" s="3394"/>
      <c r="L1119" s="3394"/>
      <c r="M1119" s="3417"/>
      <c r="N1119" s="3396" t="s">
        <v>578</v>
      </c>
      <c r="O1119" s="3397"/>
      <c r="P1119" s="3398"/>
      <c r="Q1119" s="3436"/>
      <c r="R1119" s="3437"/>
      <c r="DE1119" s="823"/>
      <c r="DF1119" s="772" t="str">
        <f>IF(COUNTA(B1120:R1169)&gt;0,DG1119,"")</f>
        <v/>
      </c>
      <c r="DG1119" s="829">
        <v>16</v>
      </c>
    </row>
    <row r="1120" spans="1:111" s="771" customFormat="1" ht="12" customHeight="1" x14ac:dyDescent="0.15">
      <c r="A1120" s="3433"/>
      <c r="B1120" s="1727"/>
      <c r="C1120" s="3409"/>
      <c r="D1120" s="3409"/>
      <c r="E1120" s="3409"/>
      <c r="F1120" s="1141"/>
      <c r="G1120" s="3472"/>
      <c r="H1120" s="3472"/>
      <c r="I1120" s="3472"/>
      <c r="J1120" s="3472"/>
      <c r="K1120" s="3472"/>
      <c r="L1120" s="3472"/>
      <c r="M1120" s="3472"/>
      <c r="N1120" s="3484"/>
      <c r="O1120" s="3485"/>
      <c r="P1120" s="3486"/>
      <c r="Q1120" s="3414"/>
      <c r="R1120" s="3415"/>
      <c r="S1120" s="1740" t="s">
        <v>6302</v>
      </c>
      <c r="DE1120" s="823"/>
    </row>
    <row r="1121" spans="1:109" s="771" customFormat="1" ht="12" customHeight="1" x14ac:dyDescent="0.15">
      <c r="A1121" s="3433"/>
      <c r="B1121" s="1725"/>
      <c r="C1121" s="3406"/>
      <c r="D1121" s="3406"/>
      <c r="E1121" s="3406"/>
      <c r="F1121" s="1726"/>
      <c r="G1121" s="3468"/>
      <c r="H1121" s="3468"/>
      <c r="I1121" s="3468"/>
      <c r="J1121" s="3468"/>
      <c r="K1121" s="3468"/>
      <c r="L1121" s="3468"/>
      <c r="M1121" s="3468"/>
      <c r="N1121" s="3469"/>
      <c r="O1121" s="3470"/>
      <c r="P1121" s="3471"/>
      <c r="Q1121" s="3402"/>
      <c r="R1121" s="3408"/>
      <c r="S1121" s="1740" t="s">
        <v>6301</v>
      </c>
      <c r="DE1121" s="823"/>
    </row>
    <row r="1122" spans="1:109" s="771" customFormat="1" ht="12" customHeight="1" x14ac:dyDescent="0.15">
      <c r="A1122" s="3433"/>
      <c r="B1122" s="1725"/>
      <c r="C1122" s="3406"/>
      <c r="D1122" s="3406"/>
      <c r="E1122" s="3406"/>
      <c r="F1122" s="1726"/>
      <c r="G1122" s="3468"/>
      <c r="H1122" s="3468"/>
      <c r="I1122" s="3468"/>
      <c r="J1122" s="3468"/>
      <c r="K1122" s="3468"/>
      <c r="L1122" s="3468"/>
      <c r="M1122" s="3468"/>
      <c r="N1122" s="3469"/>
      <c r="O1122" s="3470"/>
      <c r="P1122" s="3471"/>
      <c r="Q1122" s="3402"/>
      <c r="R1122" s="3408"/>
      <c r="S1122" s="1739"/>
      <c r="DE1122" s="823"/>
    </row>
    <row r="1123" spans="1:109" s="771" customFormat="1" ht="12" customHeight="1" x14ac:dyDescent="0.15">
      <c r="A1123" s="3433"/>
      <c r="B1123" s="1725"/>
      <c r="C1123" s="3406"/>
      <c r="D1123" s="3406"/>
      <c r="E1123" s="3406"/>
      <c r="F1123" s="1726"/>
      <c r="G1123" s="3468"/>
      <c r="H1123" s="3468"/>
      <c r="I1123" s="3468"/>
      <c r="J1123" s="3468"/>
      <c r="K1123" s="3468"/>
      <c r="L1123" s="3468"/>
      <c r="M1123" s="3468"/>
      <c r="N1123" s="3469"/>
      <c r="O1123" s="3470"/>
      <c r="P1123" s="3471"/>
      <c r="Q1123" s="3402"/>
      <c r="R1123" s="3408"/>
      <c r="S1123" s="1739" t="s">
        <v>6285</v>
      </c>
      <c r="DE1123" s="823"/>
    </row>
    <row r="1124" spans="1:109" s="771" customFormat="1" ht="12" customHeight="1" x14ac:dyDescent="0.15">
      <c r="A1124" s="3433"/>
      <c r="B1124" s="1725"/>
      <c r="C1124" s="3406"/>
      <c r="D1124" s="3406"/>
      <c r="E1124" s="3406"/>
      <c r="F1124" s="1726"/>
      <c r="G1124" s="3468"/>
      <c r="H1124" s="3468"/>
      <c r="I1124" s="3468"/>
      <c r="J1124" s="3468"/>
      <c r="K1124" s="3468"/>
      <c r="L1124" s="3468"/>
      <c r="M1124" s="3468"/>
      <c r="N1124" s="3469"/>
      <c r="O1124" s="3470"/>
      <c r="P1124" s="3471"/>
      <c r="Q1124" s="3402"/>
      <c r="R1124" s="3408"/>
      <c r="S1124" s="1739" t="s">
        <v>6286</v>
      </c>
      <c r="DE1124" s="823"/>
    </row>
    <row r="1125" spans="1:109" s="771" customFormat="1" ht="12" customHeight="1" x14ac:dyDescent="0.15">
      <c r="A1125" s="3433"/>
      <c r="B1125" s="1725"/>
      <c r="C1125" s="3406"/>
      <c r="D1125" s="3406"/>
      <c r="E1125" s="3406"/>
      <c r="F1125" s="1726"/>
      <c r="G1125" s="3468"/>
      <c r="H1125" s="3468"/>
      <c r="I1125" s="3468"/>
      <c r="J1125" s="3468"/>
      <c r="K1125" s="3468"/>
      <c r="L1125" s="3468"/>
      <c r="M1125" s="3468"/>
      <c r="N1125" s="3469"/>
      <c r="O1125" s="3470"/>
      <c r="P1125" s="3471"/>
      <c r="Q1125" s="3402"/>
      <c r="R1125" s="3408"/>
      <c r="S1125" s="1739" t="s">
        <v>6287</v>
      </c>
      <c r="DE1125" s="823"/>
    </row>
    <row r="1126" spans="1:109" s="771" customFormat="1" ht="12" customHeight="1" x14ac:dyDescent="0.15">
      <c r="A1126" s="3433"/>
      <c r="B1126" s="1725"/>
      <c r="C1126" s="3406"/>
      <c r="D1126" s="3406"/>
      <c r="E1126" s="3406"/>
      <c r="F1126" s="1726"/>
      <c r="G1126" s="3468"/>
      <c r="H1126" s="3468"/>
      <c r="I1126" s="3468"/>
      <c r="J1126" s="3468"/>
      <c r="K1126" s="3468"/>
      <c r="L1126" s="3468"/>
      <c r="M1126" s="3468"/>
      <c r="N1126" s="3469"/>
      <c r="O1126" s="3470"/>
      <c r="P1126" s="3471"/>
      <c r="Q1126" s="3402"/>
      <c r="R1126" s="3402"/>
      <c r="DE1126" s="823"/>
    </row>
    <row r="1127" spans="1:109" s="771" customFormat="1" ht="12" customHeight="1" x14ac:dyDescent="0.15">
      <c r="A1127" s="3433"/>
      <c r="B1127" s="1725"/>
      <c r="C1127" s="3406"/>
      <c r="D1127" s="3406"/>
      <c r="E1127" s="3406"/>
      <c r="F1127" s="1726"/>
      <c r="G1127" s="3468"/>
      <c r="H1127" s="3468"/>
      <c r="I1127" s="3468"/>
      <c r="J1127" s="3468"/>
      <c r="K1127" s="3468"/>
      <c r="L1127" s="3468"/>
      <c r="M1127" s="3468"/>
      <c r="N1127" s="3469"/>
      <c r="O1127" s="3470"/>
      <c r="P1127" s="3471"/>
      <c r="Q1127" s="3402"/>
      <c r="R1127" s="3402"/>
      <c r="DE1127" s="823"/>
    </row>
    <row r="1128" spans="1:109" s="771" customFormat="1" ht="12" customHeight="1" x14ac:dyDescent="0.15">
      <c r="A1128" s="3433"/>
      <c r="B1128" s="1725"/>
      <c r="C1128" s="3406"/>
      <c r="D1128" s="3406"/>
      <c r="E1128" s="3406"/>
      <c r="F1128" s="1726"/>
      <c r="G1128" s="3468"/>
      <c r="H1128" s="3468"/>
      <c r="I1128" s="3468"/>
      <c r="J1128" s="3468"/>
      <c r="K1128" s="3468"/>
      <c r="L1128" s="3468"/>
      <c r="M1128" s="3468"/>
      <c r="N1128" s="3469"/>
      <c r="O1128" s="3470"/>
      <c r="P1128" s="3471"/>
      <c r="Q1128" s="3402"/>
      <c r="R1128" s="3402"/>
      <c r="DE1128" s="823"/>
    </row>
    <row r="1129" spans="1:109" s="771" customFormat="1" ht="12" customHeight="1" x14ac:dyDescent="0.15">
      <c r="A1129" s="3433"/>
      <c r="B1129" s="1725"/>
      <c r="C1129" s="3406"/>
      <c r="D1129" s="3406"/>
      <c r="E1129" s="3406"/>
      <c r="F1129" s="1726"/>
      <c r="G1129" s="3468"/>
      <c r="H1129" s="3468"/>
      <c r="I1129" s="3468"/>
      <c r="J1129" s="3468"/>
      <c r="K1129" s="3468"/>
      <c r="L1129" s="3468"/>
      <c r="M1129" s="3468"/>
      <c r="N1129" s="3469"/>
      <c r="O1129" s="3470"/>
      <c r="P1129" s="3471"/>
      <c r="Q1129" s="3402"/>
      <c r="R1129" s="3402"/>
      <c r="DE1129" s="823"/>
    </row>
    <row r="1130" spans="1:109" s="771" customFormat="1" ht="12" customHeight="1" x14ac:dyDescent="0.15">
      <c r="A1130" s="3433"/>
      <c r="B1130" s="1725"/>
      <c r="C1130" s="3406"/>
      <c r="D1130" s="3406"/>
      <c r="E1130" s="3406"/>
      <c r="F1130" s="1726"/>
      <c r="G1130" s="3468"/>
      <c r="H1130" s="3468"/>
      <c r="I1130" s="3468"/>
      <c r="J1130" s="3468"/>
      <c r="K1130" s="3468"/>
      <c r="L1130" s="3468"/>
      <c r="M1130" s="3468"/>
      <c r="N1130" s="3469"/>
      <c r="O1130" s="3470"/>
      <c r="P1130" s="3471"/>
      <c r="Q1130" s="3402"/>
      <c r="R1130" s="3402"/>
      <c r="DE1130" s="823"/>
    </row>
    <row r="1131" spans="1:109" s="771" customFormat="1" ht="12" customHeight="1" x14ac:dyDescent="0.15">
      <c r="A1131" s="3433"/>
      <c r="B1131" s="1725"/>
      <c r="C1131" s="3406"/>
      <c r="D1131" s="3406"/>
      <c r="E1131" s="3406"/>
      <c r="F1131" s="1726"/>
      <c r="G1131" s="3468"/>
      <c r="H1131" s="3468"/>
      <c r="I1131" s="3468"/>
      <c r="J1131" s="3468"/>
      <c r="K1131" s="3468"/>
      <c r="L1131" s="3468"/>
      <c r="M1131" s="3468"/>
      <c r="N1131" s="3469"/>
      <c r="O1131" s="3470"/>
      <c r="P1131" s="3471"/>
      <c r="Q1131" s="3402"/>
      <c r="R1131" s="3402"/>
      <c r="DE1131" s="823"/>
    </row>
    <row r="1132" spans="1:109" s="771" customFormat="1" ht="12" customHeight="1" x14ac:dyDescent="0.15">
      <c r="A1132" s="3433"/>
      <c r="B1132" s="1725"/>
      <c r="C1132" s="3406"/>
      <c r="D1132" s="3406"/>
      <c r="E1132" s="3406"/>
      <c r="F1132" s="1726"/>
      <c r="G1132" s="3468"/>
      <c r="H1132" s="3468"/>
      <c r="I1132" s="3468"/>
      <c r="J1132" s="3468"/>
      <c r="K1132" s="3468"/>
      <c r="L1132" s="3468"/>
      <c r="M1132" s="3468"/>
      <c r="N1132" s="3469"/>
      <c r="O1132" s="3470"/>
      <c r="P1132" s="3471"/>
      <c r="Q1132" s="3402"/>
      <c r="R1132" s="3402"/>
      <c r="DE1132" s="823"/>
    </row>
    <row r="1133" spans="1:109" s="771" customFormat="1" ht="12" customHeight="1" x14ac:dyDescent="0.15">
      <c r="A1133" s="3433"/>
      <c r="B1133" s="1725"/>
      <c r="C1133" s="3406"/>
      <c r="D1133" s="3406"/>
      <c r="E1133" s="3406"/>
      <c r="F1133" s="1726"/>
      <c r="G1133" s="3468"/>
      <c r="H1133" s="3468"/>
      <c r="I1133" s="3468"/>
      <c r="J1133" s="3468"/>
      <c r="K1133" s="3468"/>
      <c r="L1133" s="3468"/>
      <c r="M1133" s="3468"/>
      <c r="N1133" s="3469"/>
      <c r="O1133" s="3470"/>
      <c r="P1133" s="3471"/>
      <c r="Q1133" s="3402"/>
      <c r="R1133" s="3402"/>
      <c r="DE1133" s="823"/>
    </row>
    <row r="1134" spans="1:109" s="771" customFormat="1" ht="12" customHeight="1" x14ac:dyDescent="0.15">
      <c r="A1134" s="3433"/>
      <c r="B1134" s="1725"/>
      <c r="C1134" s="3406"/>
      <c r="D1134" s="3406"/>
      <c r="E1134" s="3406"/>
      <c r="F1134" s="1726"/>
      <c r="G1134" s="3468"/>
      <c r="H1134" s="3468"/>
      <c r="I1134" s="3468"/>
      <c r="J1134" s="3468"/>
      <c r="K1134" s="3468"/>
      <c r="L1134" s="3468"/>
      <c r="M1134" s="3468"/>
      <c r="N1134" s="3469"/>
      <c r="O1134" s="3470"/>
      <c r="P1134" s="3471"/>
      <c r="Q1134" s="3402"/>
      <c r="R1134" s="3402"/>
      <c r="DE1134" s="823"/>
    </row>
    <row r="1135" spans="1:109" s="771" customFormat="1" ht="12" customHeight="1" x14ac:dyDescent="0.15">
      <c r="A1135" s="3433"/>
      <c r="B1135" s="1725"/>
      <c r="C1135" s="3406"/>
      <c r="D1135" s="3406"/>
      <c r="E1135" s="3406"/>
      <c r="F1135" s="1726"/>
      <c r="G1135" s="3468"/>
      <c r="H1135" s="3468"/>
      <c r="I1135" s="3468"/>
      <c r="J1135" s="3468"/>
      <c r="K1135" s="3468"/>
      <c r="L1135" s="3468"/>
      <c r="M1135" s="3468"/>
      <c r="N1135" s="3469"/>
      <c r="O1135" s="3470"/>
      <c r="P1135" s="3471"/>
      <c r="Q1135" s="3402"/>
      <c r="R1135" s="3402"/>
      <c r="DE1135" s="823"/>
    </row>
    <row r="1136" spans="1:109" s="771" customFormat="1" ht="12" customHeight="1" x14ac:dyDescent="0.15">
      <c r="A1136" s="3433"/>
      <c r="B1136" s="1725"/>
      <c r="C1136" s="3406"/>
      <c r="D1136" s="3406"/>
      <c r="E1136" s="3406"/>
      <c r="F1136" s="1726"/>
      <c r="G1136" s="3468"/>
      <c r="H1136" s="3468"/>
      <c r="I1136" s="3468"/>
      <c r="J1136" s="3468"/>
      <c r="K1136" s="3468"/>
      <c r="L1136" s="3468"/>
      <c r="M1136" s="3468"/>
      <c r="N1136" s="3469"/>
      <c r="O1136" s="3470"/>
      <c r="P1136" s="3471"/>
      <c r="Q1136" s="3402"/>
      <c r="R1136" s="3402"/>
      <c r="DE1136" s="823"/>
    </row>
    <row r="1137" spans="1:109" s="771" customFormat="1" ht="12" customHeight="1" x14ac:dyDescent="0.15">
      <c r="A1137" s="3433"/>
      <c r="B1137" s="1725"/>
      <c r="C1137" s="3406"/>
      <c r="D1137" s="3406"/>
      <c r="E1137" s="3406"/>
      <c r="F1137" s="1726"/>
      <c r="G1137" s="3468"/>
      <c r="H1137" s="3468"/>
      <c r="I1137" s="3468"/>
      <c r="J1137" s="3468"/>
      <c r="K1137" s="3468"/>
      <c r="L1137" s="3468"/>
      <c r="M1137" s="3468"/>
      <c r="N1137" s="3469"/>
      <c r="O1137" s="3470"/>
      <c r="P1137" s="3471"/>
      <c r="Q1137" s="3402"/>
      <c r="R1137" s="3402"/>
      <c r="DE1137" s="823"/>
    </row>
    <row r="1138" spans="1:109" s="771" customFormat="1" ht="12" customHeight="1" x14ac:dyDescent="0.15">
      <c r="A1138" s="3433"/>
      <c r="B1138" s="1725"/>
      <c r="C1138" s="3406"/>
      <c r="D1138" s="3406"/>
      <c r="E1138" s="3406"/>
      <c r="F1138" s="1726"/>
      <c r="G1138" s="3468"/>
      <c r="H1138" s="3468"/>
      <c r="I1138" s="3468"/>
      <c r="J1138" s="3468"/>
      <c r="K1138" s="3468"/>
      <c r="L1138" s="3468"/>
      <c r="M1138" s="3468"/>
      <c r="N1138" s="3469"/>
      <c r="O1138" s="3470"/>
      <c r="P1138" s="3471"/>
      <c r="Q1138" s="3402"/>
      <c r="R1138" s="3402"/>
      <c r="DE1138" s="823"/>
    </row>
    <row r="1139" spans="1:109" s="771" customFormat="1" ht="12" customHeight="1" x14ac:dyDescent="0.15">
      <c r="A1139" s="3433"/>
      <c r="B1139" s="1725"/>
      <c r="C1139" s="3406"/>
      <c r="D1139" s="3406"/>
      <c r="E1139" s="3406"/>
      <c r="F1139" s="1726"/>
      <c r="G1139" s="3468"/>
      <c r="H1139" s="3468"/>
      <c r="I1139" s="3468"/>
      <c r="J1139" s="3468"/>
      <c r="K1139" s="3468"/>
      <c r="L1139" s="3468"/>
      <c r="M1139" s="3468"/>
      <c r="N1139" s="3469"/>
      <c r="O1139" s="3470"/>
      <c r="P1139" s="3471"/>
      <c r="Q1139" s="3402"/>
      <c r="R1139" s="3402"/>
      <c r="DE1139" s="823"/>
    </row>
    <row r="1140" spans="1:109" s="771" customFormat="1" ht="12" customHeight="1" x14ac:dyDescent="0.15">
      <c r="A1140" s="3433"/>
      <c r="B1140" s="1725"/>
      <c r="C1140" s="3406"/>
      <c r="D1140" s="3406"/>
      <c r="E1140" s="3406"/>
      <c r="F1140" s="1726"/>
      <c r="G1140" s="3468"/>
      <c r="H1140" s="3468"/>
      <c r="I1140" s="3468"/>
      <c r="J1140" s="3468"/>
      <c r="K1140" s="3468"/>
      <c r="L1140" s="3468"/>
      <c r="M1140" s="3468"/>
      <c r="N1140" s="3469"/>
      <c r="O1140" s="3470"/>
      <c r="P1140" s="3471"/>
      <c r="Q1140" s="3402"/>
      <c r="R1140" s="3402"/>
      <c r="DE1140" s="823"/>
    </row>
    <row r="1141" spans="1:109" s="771" customFormat="1" ht="12" customHeight="1" x14ac:dyDescent="0.15">
      <c r="A1141" s="3433"/>
      <c r="B1141" s="1725"/>
      <c r="C1141" s="3406"/>
      <c r="D1141" s="3406"/>
      <c r="E1141" s="3406"/>
      <c r="F1141" s="1726"/>
      <c r="G1141" s="3468"/>
      <c r="H1141" s="3468"/>
      <c r="I1141" s="3468"/>
      <c r="J1141" s="3468"/>
      <c r="K1141" s="3468"/>
      <c r="L1141" s="3468"/>
      <c r="M1141" s="3468"/>
      <c r="N1141" s="3469"/>
      <c r="O1141" s="3470"/>
      <c r="P1141" s="3471"/>
      <c r="Q1141" s="3402"/>
      <c r="R1141" s="3402"/>
      <c r="DE1141" s="823"/>
    </row>
    <row r="1142" spans="1:109" s="771" customFormat="1" ht="12" customHeight="1" x14ac:dyDescent="0.15">
      <c r="A1142" s="3433"/>
      <c r="B1142" s="1725"/>
      <c r="C1142" s="3406"/>
      <c r="D1142" s="3406"/>
      <c r="E1142" s="3406"/>
      <c r="F1142" s="1726"/>
      <c r="G1142" s="3468"/>
      <c r="H1142" s="3468"/>
      <c r="I1142" s="3468"/>
      <c r="J1142" s="3468"/>
      <c r="K1142" s="3468"/>
      <c r="L1142" s="3468"/>
      <c r="M1142" s="3468"/>
      <c r="N1142" s="3469"/>
      <c r="O1142" s="3470"/>
      <c r="P1142" s="3471"/>
      <c r="Q1142" s="3402"/>
      <c r="R1142" s="3402"/>
      <c r="DE1142" s="823"/>
    </row>
    <row r="1143" spans="1:109" s="771" customFormat="1" ht="12" customHeight="1" x14ac:dyDescent="0.15">
      <c r="A1143" s="3433"/>
      <c r="B1143" s="1725"/>
      <c r="C1143" s="3406"/>
      <c r="D1143" s="3406"/>
      <c r="E1143" s="3406"/>
      <c r="F1143" s="1726"/>
      <c r="G1143" s="3468"/>
      <c r="H1143" s="3468"/>
      <c r="I1143" s="3468"/>
      <c r="J1143" s="3468"/>
      <c r="K1143" s="3468"/>
      <c r="L1143" s="3468"/>
      <c r="M1143" s="3468"/>
      <c r="N1143" s="3469"/>
      <c r="O1143" s="3470"/>
      <c r="P1143" s="3471"/>
      <c r="Q1143" s="3402"/>
      <c r="R1143" s="3402"/>
      <c r="DE1143" s="823"/>
    </row>
    <row r="1144" spans="1:109" s="771" customFormat="1" ht="12" customHeight="1" x14ac:dyDescent="0.15">
      <c r="A1144" s="3433"/>
      <c r="B1144" s="1725"/>
      <c r="C1144" s="3406"/>
      <c r="D1144" s="3406"/>
      <c r="E1144" s="3406"/>
      <c r="F1144" s="1726"/>
      <c r="G1144" s="3468"/>
      <c r="H1144" s="3468"/>
      <c r="I1144" s="3468"/>
      <c r="J1144" s="3468"/>
      <c r="K1144" s="3468"/>
      <c r="L1144" s="3468"/>
      <c r="M1144" s="3468"/>
      <c r="N1144" s="3469"/>
      <c r="O1144" s="3470"/>
      <c r="P1144" s="3471"/>
      <c r="Q1144" s="3402"/>
      <c r="R1144" s="3402"/>
      <c r="DE1144" s="823"/>
    </row>
    <row r="1145" spans="1:109" s="771" customFormat="1" ht="12" customHeight="1" x14ac:dyDescent="0.15">
      <c r="A1145" s="3433"/>
      <c r="B1145" s="1725"/>
      <c r="C1145" s="3406"/>
      <c r="D1145" s="3406"/>
      <c r="E1145" s="3406"/>
      <c r="F1145" s="1726"/>
      <c r="G1145" s="3468"/>
      <c r="H1145" s="3468"/>
      <c r="I1145" s="3468"/>
      <c r="J1145" s="3468"/>
      <c r="K1145" s="3468"/>
      <c r="L1145" s="3468"/>
      <c r="M1145" s="3468"/>
      <c r="N1145" s="3469"/>
      <c r="O1145" s="3470"/>
      <c r="P1145" s="3471"/>
      <c r="Q1145" s="3402"/>
      <c r="R1145" s="3402"/>
      <c r="DE1145" s="823"/>
    </row>
    <row r="1146" spans="1:109" s="771" customFormat="1" ht="12" customHeight="1" x14ac:dyDescent="0.15">
      <c r="A1146" s="3433"/>
      <c r="B1146" s="1725"/>
      <c r="C1146" s="3406"/>
      <c r="D1146" s="3406"/>
      <c r="E1146" s="3406"/>
      <c r="F1146" s="1726"/>
      <c r="G1146" s="3468"/>
      <c r="H1146" s="3468"/>
      <c r="I1146" s="3468"/>
      <c r="J1146" s="3468"/>
      <c r="K1146" s="3468"/>
      <c r="L1146" s="3468"/>
      <c r="M1146" s="3468"/>
      <c r="N1146" s="3469"/>
      <c r="O1146" s="3470"/>
      <c r="P1146" s="3471"/>
      <c r="Q1146" s="3402"/>
      <c r="R1146" s="3402"/>
      <c r="DE1146" s="823"/>
    </row>
    <row r="1147" spans="1:109" s="771" customFormat="1" ht="12" customHeight="1" x14ac:dyDescent="0.15">
      <c r="A1147" s="3433"/>
      <c r="B1147" s="1725"/>
      <c r="C1147" s="3406"/>
      <c r="D1147" s="3406"/>
      <c r="E1147" s="3406"/>
      <c r="F1147" s="1726"/>
      <c r="G1147" s="3468"/>
      <c r="H1147" s="3468"/>
      <c r="I1147" s="3468"/>
      <c r="J1147" s="3468"/>
      <c r="K1147" s="3468"/>
      <c r="L1147" s="3468"/>
      <c r="M1147" s="3468"/>
      <c r="N1147" s="3469"/>
      <c r="O1147" s="3470"/>
      <c r="P1147" s="3471"/>
      <c r="Q1147" s="3402"/>
      <c r="R1147" s="3402"/>
      <c r="DE1147" s="823"/>
    </row>
    <row r="1148" spans="1:109" s="771" customFormat="1" ht="12" customHeight="1" x14ac:dyDescent="0.15">
      <c r="A1148" s="3433"/>
      <c r="B1148" s="1725"/>
      <c r="C1148" s="3406"/>
      <c r="D1148" s="3406"/>
      <c r="E1148" s="3406"/>
      <c r="F1148" s="1726"/>
      <c r="G1148" s="3468"/>
      <c r="H1148" s="3468"/>
      <c r="I1148" s="3468"/>
      <c r="J1148" s="3468"/>
      <c r="K1148" s="3468"/>
      <c r="L1148" s="3468"/>
      <c r="M1148" s="3468"/>
      <c r="N1148" s="3469"/>
      <c r="O1148" s="3470"/>
      <c r="P1148" s="3471"/>
      <c r="Q1148" s="3402"/>
      <c r="R1148" s="3402"/>
      <c r="DE1148" s="823"/>
    </row>
    <row r="1149" spans="1:109" s="771" customFormat="1" ht="12" customHeight="1" x14ac:dyDescent="0.15">
      <c r="A1149" s="3433"/>
      <c r="B1149" s="1725"/>
      <c r="C1149" s="3406"/>
      <c r="D1149" s="3406"/>
      <c r="E1149" s="3406"/>
      <c r="F1149" s="1726"/>
      <c r="G1149" s="3468"/>
      <c r="H1149" s="3468"/>
      <c r="I1149" s="3468"/>
      <c r="J1149" s="3468"/>
      <c r="K1149" s="3468"/>
      <c r="L1149" s="3468"/>
      <c r="M1149" s="3468"/>
      <c r="N1149" s="3469"/>
      <c r="O1149" s="3470"/>
      <c r="P1149" s="3471"/>
      <c r="Q1149" s="3402"/>
      <c r="R1149" s="3402"/>
      <c r="DE1149" s="823"/>
    </row>
    <row r="1150" spans="1:109" s="771" customFormat="1" ht="12" customHeight="1" x14ac:dyDescent="0.15">
      <c r="A1150" s="3433"/>
      <c r="B1150" s="1725"/>
      <c r="C1150" s="3406"/>
      <c r="D1150" s="3406"/>
      <c r="E1150" s="3406"/>
      <c r="F1150" s="1726"/>
      <c r="G1150" s="3468"/>
      <c r="H1150" s="3468"/>
      <c r="I1150" s="3468"/>
      <c r="J1150" s="3468"/>
      <c r="K1150" s="3468"/>
      <c r="L1150" s="3468"/>
      <c r="M1150" s="3468"/>
      <c r="N1150" s="3469"/>
      <c r="O1150" s="3470"/>
      <c r="P1150" s="3471"/>
      <c r="Q1150" s="3402"/>
      <c r="R1150" s="3402"/>
      <c r="DE1150" s="823"/>
    </row>
    <row r="1151" spans="1:109" s="771" customFormat="1" ht="12" customHeight="1" x14ac:dyDescent="0.15">
      <c r="A1151" s="3433"/>
      <c r="B1151" s="1725"/>
      <c r="C1151" s="3406"/>
      <c r="D1151" s="3406"/>
      <c r="E1151" s="3406"/>
      <c r="F1151" s="1726"/>
      <c r="G1151" s="3468"/>
      <c r="H1151" s="3468"/>
      <c r="I1151" s="3468"/>
      <c r="J1151" s="3468"/>
      <c r="K1151" s="3468"/>
      <c r="L1151" s="3468"/>
      <c r="M1151" s="3468"/>
      <c r="N1151" s="3469"/>
      <c r="O1151" s="3470"/>
      <c r="P1151" s="3471"/>
      <c r="Q1151" s="3402"/>
      <c r="R1151" s="3402"/>
      <c r="DE1151" s="823"/>
    </row>
    <row r="1152" spans="1:109" s="771" customFormat="1" ht="12" customHeight="1" x14ac:dyDescent="0.15">
      <c r="A1152" s="3433"/>
      <c r="B1152" s="1725"/>
      <c r="C1152" s="3406"/>
      <c r="D1152" s="3406"/>
      <c r="E1152" s="3406"/>
      <c r="F1152" s="1726"/>
      <c r="G1152" s="3468"/>
      <c r="H1152" s="3468"/>
      <c r="I1152" s="3468"/>
      <c r="J1152" s="3468"/>
      <c r="K1152" s="3468"/>
      <c r="L1152" s="3468"/>
      <c r="M1152" s="3468"/>
      <c r="N1152" s="3469"/>
      <c r="O1152" s="3470"/>
      <c r="P1152" s="3471"/>
      <c r="Q1152" s="3402"/>
      <c r="R1152" s="3402"/>
      <c r="DE1152" s="823"/>
    </row>
    <row r="1153" spans="1:109" s="771" customFormat="1" ht="12" customHeight="1" x14ac:dyDescent="0.15">
      <c r="A1153" s="3433"/>
      <c r="B1153" s="1725"/>
      <c r="C1153" s="3406"/>
      <c r="D1153" s="3406"/>
      <c r="E1153" s="3406"/>
      <c r="F1153" s="1726"/>
      <c r="G1153" s="3468"/>
      <c r="H1153" s="3468"/>
      <c r="I1153" s="3468"/>
      <c r="J1153" s="3468"/>
      <c r="K1153" s="3468"/>
      <c r="L1153" s="3468"/>
      <c r="M1153" s="3468"/>
      <c r="N1153" s="3469"/>
      <c r="O1153" s="3470"/>
      <c r="P1153" s="3471"/>
      <c r="Q1153" s="3402"/>
      <c r="R1153" s="3402"/>
      <c r="DE1153" s="823"/>
    </row>
    <row r="1154" spans="1:109" s="771" customFormat="1" ht="12" customHeight="1" x14ac:dyDescent="0.15">
      <c r="A1154" s="3433"/>
      <c r="B1154" s="1725"/>
      <c r="C1154" s="3406"/>
      <c r="D1154" s="3406"/>
      <c r="E1154" s="3406"/>
      <c r="F1154" s="1726"/>
      <c r="G1154" s="3468"/>
      <c r="H1154" s="3468"/>
      <c r="I1154" s="3468"/>
      <c r="J1154" s="3468"/>
      <c r="K1154" s="3468"/>
      <c r="L1154" s="3468"/>
      <c r="M1154" s="3468"/>
      <c r="N1154" s="3469"/>
      <c r="O1154" s="3470"/>
      <c r="P1154" s="3471"/>
      <c r="Q1154" s="3402"/>
      <c r="R1154" s="3402"/>
      <c r="DE1154" s="823"/>
    </row>
    <row r="1155" spans="1:109" s="771" customFormat="1" ht="12" customHeight="1" x14ac:dyDescent="0.15">
      <c r="A1155" s="3433"/>
      <c r="B1155" s="1725"/>
      <c r="C1155" s="3406"/>
      <c r="D1155" s="3406"/>
      <c r="E1155" s="3406"/>
      <c r="F1155" s="1726"/>
      <c r="G1155" s="3468"/>
      <c r="H1155" s="3468"/>
      <c r="I1155" s="3468"/>
      <c r="J1155" s="3468"/>
      <c r="K1155" s="3468"/>
      <c r="L1155" s="3468"/>
      <c r="M1155" s="3468"/>
      <c r="N1155" s="3469"/>
      <c r="O1155" s="3470"/>
      <c r="P1155" s="3471"/>
      <c r="Q1155" s="3402"/>
      <c r="R1155" s="3402"/>
      <c r="DE1155" s="823"/>
    </row>
    <row r="1156" spans="1:109" s="771" customFormat="1" ht="12" customHeight="1" x14ac:dyDescent="0.15">
      <c r="A1156" s="3433"/>
      <c r="B1156" s="1725"/>
      <c r="C1156" s="3406"/>
      <c r="D1156" s="3406"/>
      <c r="E1156" s="3406"/>
      <c r="F1156" s="1726"/>
      <c r="G1156" s="3468"/>
      <c r="H1156" s="3468"/>
      <c r="I1156" s="3468"/>
      <c r="J1156" s="3468"/>
      <c r="K1156" s="3468"/>
      <c r="L1156" s="3468"/>
      <c r="M1156" s="3468"/>
      <c r="N1156" s="3469"/>
      <c r="O1156" s="3470"/>
      <c r="P1156" s="3471"/>
      <c r="Q1156" s="3402"/>
      <c r="R1156" s="3402"/>
      <c r="DE1156" s="823"/>
    </row>
    <row r="1157" spans="1:109" s="771" customFormat="1" ht="12" customHeight="1" x14ac:dyDescent="0.15">
      <c r="A1157" s="3433"/>
      <c r="B1157" s="1725"/>
      <c r="C1157" s="3406"/>
      <c r="D1157" s="3406"/>
      <c r="E1157" s="3406"/>
      <c r="F1157" s="1726"/>
      <c r="G1157" s="3468"/>
      <c r="H1157" s="3468"/>
      <c r="I1157" s="3468"/>
      <c r="J1157" s="3468"/>
      <c r="K1157" s="3468"/>
      <c r="L1157" s="3468"/>
      <c r="M1157" s="3468"/>
      <c r="N1157" s="3469"/>
      <c r="O1157" s="3470"/>
      <c r="P1157" s="3471"/>
      <c r="Q1157" s="3402"/>
      <c r="R1157" s="3402"/>
      <c r="DE1157" s="823"/>
    </row>
    <row r="1158" spans="1:109" s="771" customFormat="1" ht="12" customHeight="1" x14ac:dyDescent="0.15">
      <c r="A1158" s="3433"/>
      <c r="B1158" s="1725"/>
      <c r="C1158" s="3406"/>
      <c r="D1158" s="3406"/>
      <c r="E1158" s="3406"/>
      <c r="F1158" s="1726"/>
      <c r="G1158" s="3468"/>
      <c r="H1158" s="3468"/>
      <c r="I1158" s="3468"/>
      <c r="J1158" s="3468"/>
      <c r="K1158" s="3468"/>
      <c r="L1158" s="3468"/>
      <c r="M1158" s="3468"/>
      <c r="N1158" s="3469"/>
      <c r="O1158" s="3470"/>
      <c r="P1158" s="3471"/>
      <c r="Q1158" s="3402"/>
      <c r="R1158" s="3402"/>
      <c r="DE1158" s="823"/>
    </row>
    <row r="1159" spans="1:109" s="771" customFormat="1" ht="12" customHeight="1" x14ac:dyDescent="0.15">
      <c r="A1159" s="3433"/>
      <c r="B1159" s="1725"/>
      <c r="C1159" s="3406"/>
      <c r="D1159" s="3406"/>
      <c r="E1159" s="3406"/>
      <c r="F1159" s="1726"/>
      <c r="G1159" s="3468"/>
      <c r="H1159" s="3468"/>
      <c r="I1159" s="3468"/>
      <c r="J1159" s="3468"/>
      <c r="K1159" s="3468"/>
      <c r="L1159" s="3468"/>
      <c r="M1159" s="3468"/>
      <c r="N1159" s="3469"/>
      <c r="O1159" s="3470"/>
      <c r="P1159" s="3471"/>
      <c r="Q1159" s="3402"/>
      <c r="R1159" s="3402"/>
      <c r="DE1159" s="823"/>
    </row>
    <row r="1160" spans="1:109" s="771" customFormat="1" ht="12" customHeight="1" x14ac:dyDescent="0.15">
      <c r="A1160" s="3433"/>
      <c r="B1160" s="1725"/>
      <c r="C1160" s="3406"/>
      <c r="D1160" s="3406"/>
      <c r="E1160" s="3406"/>
      <c r="F1160" s="1726"/>
      <c r="G1160" s="3468"/>
      <c r="H1160" s="3468"/>
      <c r="I1160" s="3468"/>
      <c r="J1160" s="3468"/>
      <c r="K1160" s="3468"/>
      <c r="L1160" s="3468"/>
      <c r="M1160" s="3468"/>
      <c r="N1160" s="3469"/>
      <c r="O1160" s="3470"/>
      <c r="P1160" s="3471"/>
      <c r="Q1160" s="3402"/>
      <c r="R1160" s="3402"/>
      <c r="DE1160" s="823"/>
    </row>
    <row r="1161" spans="1:109" s="771" customFormat="1" ht="12" customHeight="1" x14ac:dyDescent="0.15">
      <c r="A1161" s="3433"/>
      <c r="B1161" s="1725"/>
      <c r="C1161" s="3406"/>
      <c r="D1161" s="3406"/>
      <c r="E1161" s="3406"/>
      <c r="F1161" s="1726"/>
      <c r="G1161" s="3468"/>
      <c r="H1161" s="3468"/>
      <c r="I1161" s="3468"/>
      <c r="J1161" s="3468"/>
      <c r="K1161" s="3468"/>
      <c r="L1161" s="3468"/>
      <c r="M1161" s="3468"/>
      <c r="N1161" s="3469"/>
      <c r="O1161" s="3470"/>
      <c r="P1161" s="3471"/>
      <c r="Q1161" s="3402"/>
      <c r="R1161" s="3402"/>
      <c r="DE1161" s="823"/>
    </row>
    <row r="1162" spans="1:109" s="771" customFormat="1" ht="12" customHeight="1" x14ac:dyDescent="0.15">
      <c r="A1162" s="3433"/>
      <c r="B1162" s="1725"/>
      <c r="C1162" s="3406"/>
      <c r="D1162" s="3406"/>
      <c r="E1162" s="3406"/>
      <c r="F1162" s="1726"/>
      <c r="G1162" s="3468"/>
      <c r="H1162" s="3468"/>
      <c r="I1162" s="3468"/>
      <c r="J1162" s="3468"/>
      <c r="K1162" s="3468"/>
      <c r="L1162" s="3468"/>
      <c r="M1162" s="3468"/>
      <c r="N1162" s="3469"/>
      <c r="O1162" s="3470"/>
      <c r="P1162" s="3471"/>
      <c r="Q1162" s="3402"/>
      <c r="R1162" s="3402"/>
      <c r="DE1162" s="823"/>
    </row>
    <row r="1163" spans="1:109" s="771" customFormat="1" ht="12" customHeight="1" x14ac:dyDescent="0.15">
      <c r="A1163" s="3433"/>
      <c r="B1163" s="1725"/>
      <c r="C1163" s="3406"/>
      <c r="D1163" s="3406"/>
      <c r="E1163" s="3406"/>
      <c r="F1163" s="1726"/>
      <c r="G1163" s="3468"/>
      <c r="H1163" s="3468"/>
      <c r="I1163" s="3468"/>
      <c r="J1163" s="3468"/>
      <c r="K1163" s="3468"/>
      <c r="L1163" s="3468"/>
      <c r="M1163" s="3468"/>
      <c r="N1163" s="3469"/>
      <c r="O1163" s="3470"/>
      <c r="P1163" s="3471"/>
      <c r="Q1163" s="3402"/>
      <c r="R1163" s="3402"/>
      <c r="DE1163" s="823"/>
    </row>
    <row r="1164" spans="1:109" s="771" customFormat="1" ht="12" customHeight="1" x14ac:dyDescent="0.15">
      <c r="A1164" s="3433"/>
      <c r="B1164" s="1725"/>
      <c r="C1164" s="3406"/>
      <c r="D1164" s="3406"/>
      <c r="E1164" s="3406"/>
      <c r="F1164" s="1726"/>
      <c r="G1164" s="3468"/>
      <c r="H1164" s="3468"/>
      <c r="I1164" s="3468"/>
      <c r="J1164" s="3468"/>
      <c r="K1164" s="3468"/>
      <c r="L1164" s="3468"/>
      <c r="M1164" s="3468"/>
      <c r="N1164" s="3469"/>
      <c r="O1164" s="3470"/>
      <c r="P1164" s="3471"/>
      <c r="Q1164" s="3402"/>
      <c r="R1164" s="3402"/>
      <c r="DE1164" s="823"/>
    </row>
    <row r="1165" spans="1:109" s="771" customFormat="1" ht="12" customHeight="1" x14ac:dyDescent="0.15">
      <c r="A1165" s="3433"/>
      <c r="B1165" s="1725"/>
      <c r="C1165" s="3406"/>
      <c r="D1165" s="3406"/>
      <c r="E1165" s="3406"/>
      <c r="F1165" s="1726"/>
      <c r="G1165" s="3468"/>
      <c r="H1165" s="3468"/>
      <c r="I1165" s="3468"/>
      <c r="J1165" s="3468"/>
      <c r="K1165" s="3468"/>
      <c r="L1165" s="3468"/>
      <c r="M1165" s="3468"/>
      <c r="N1165" s="3469"/>
      <c r="O1165" s="3470"/>
      <c r="P1165" s="3471"/>
      <c r="Q1165" s="3402"/>
      <c r="R1165" s="3402"/>
      <c r="DE1165" s="823"/>
    </row>
    <row r="1166" spans="1:109" s="771" customFormat="1" ht="12" customHeight="1" x14ac:dyDescent="0.15">
      <c r="A1166" s="3433"/>
      <c r="B1166" s="1725"/>
      <c r="C1166" s="3406"/>
      <c r="D1166" s="3406"/>
      <c r="E1166" s="3406"/>
      <c r="F1166" s="1726"/>
      <c r="G1166" s="3468"/>
      <c r="H1166" s="3468"/>
      <c r="I1166" s="3468"/>
      <c r="J1166" s="3468"/>
      <c r="K1166" s="3468"/>
      <c r="L1166" s="3468"/>
      <c r="M1166" s="3468"/>
      <c r="N1166" s="3469"/>
      <c r="O1166" s="3470"/>
      <c r="P1166" s="3471"/>
      <c r="Q1166" s="3402"/>
      <c r="R1166" s="3402"/>
      <c r="DE1166" s="823"/>
    </row>
    <row r="1167" spans="1:109" s="771" customFormat="1" ht="12" customHeight="1" x14ac:dyDescent="0.15">
      <c r="A1167" s="3433"/>
      <c r="B1167" s="1725"/>
      <c r="C1167" s="3406"/>
      <c r="D1167" s="3406"/>
      <c r="E1167" s="3406"/>
      <c r="F1167" s="1726"/>
      <c r="G1167" s="3468"/>
      <c r="H1167" s="3468"/>
      <c r="I1167" s="3468"/>
      <c r="J1167" s="3468"/>
      <c r="K1167" s="3468"/>
      <c r="L1167" s="3468"/>
      <c r="M1167" s="3468"/>
      <c r="N1167" s="3469"/>
      <c r="O1167" s="3470"/>
      <c r="P1167" s="3471"/>
      <c r="Q1167" s="3402"/>
      <c r="R1167" s="3402"/>
      <c r="DE1167" s="823"/>
    </row>
    <row r="1168" spans="1:109" s="771" customFormat="1" ht="12" customHeight="1" x14ac:dyDescent="0.15">
      <c r="A1168" s="3433"/>
      <c r="B1168" s="1725"/>
      <c r="C1168" s="3406"/>
      <c r="D1168" s="3406"/>
      <c r="E1168" s="3406"/>
      <c r="F1168" s="1726"/>
      <c r="G1168" s="3468"/>
      <c r="H1168" s="3468"/>
      <c r="I1168" s="3468"/>
      <c r="J1168" s="3468"/>
      <c r="K1168" s="3468"/>
      <c r="L1168" s="3468"/>
      <c r="M1168" s="3468"/>
      <c r="N1168" s="3469"/>
      <c r="O1168" s="3470"/>
      <c r="P1168" s="3471"/>
      <c r="Q1168" s="3402"/>
      <c r="R1168" s="3402"/>
      <c r="DE1168" s="823"/>
    </row>
    <row r="1169" spans="1:109" s="771" customFormat="1" ht="12" customHeight="1" x14ac:dyDescent="0.15">
      <c r="A1169" s="3433"/>
      <c r="B1169" s="1735"/>
      <c r="C1169" s="3483"/>
      <c r="D1169" s="3483"/>
      <c r="E1169" s="3483"/>
      <c r="F1169" s="1734"/>
      <c r="G1169" s="3479"/>
      <c r="H1169" s="3479"/>
      <c r="I1169" s="3479"/>
      <c r="J1169" s="3479"/>
      <c r="K1169" s="3479"/>
      <c r="L1169" s="3479"/>
      <c r="M1169" s="3479"/>
      <c r="N1169" s="3480"/>
      <c r="O1169" s="3481"/>
      <c r="P1169" s="3482"/>
      <c r="Q1169" s="3448"/>
      <c r="R1169" s="3448"/>
      <c r="DE1169" s="823"/>
    </row>
    <row r="1170" spans="1:109" s="771" customFormat="1" ht="6" customHeight="1" x14ac:dyDescent="0.15">
      <c r="A1170" s="797"/>
      <c r="B1170" s="1733"/>
      <c r="C1170" s="3446"/>
      <c r="D1170" s="3446"/>
      <c r="E1170" s="3446"/>
      <c r="F1170" s="1733"/>
      <c r="G1170" s="3446"/>
      <c r="H1170" s="3446"/>
      <c r="I1170" s="3446"/>
      <c r="J1170" s="3446"/>
      <c r="K1170" s="3446"/>
      <c r="L1170" s="3446"/>
      <c r="M1170" s="3446"/>
      <c r="N1170" s="1733"/>
      <c r="O1170" s="1733"/>
      <c r="P1170" s="1733"/>
      <c r="Q1170" s="3438"/>
      <c r="R1170" s="3438"/>
      <c r="DE1170" s="823"/>
    </row>
    <row r="1171" spans="1:109" s="771" customFormat="1" ht="12" customHeight="1" x14ac:dyDescent="0.15">
      <c r="A1171" s="3421">
        <v>3</v>
      </c>
      <c r="B1171" s="3393" t="s">
        <v>1232</v>
      </c>
      <c r="C1171" s="3394"/>
      <c r="D1171" s="3394"/>
      <c r="E1171" s="3394"/>
      <c r="F1171" s="3394"/>
      <c r="G1171" s="3394"/>
      <c r="H1171" s="3394"/>
      <c r="I1171" s="3394"/>
      <c r="J1171" s="3394"/>
      <c r="K1171" s="3394"/>
      <c r="L1171" s="3394"/>
      <c r="M1171" s="3394"/>
      <c r="N1171" s="3394"/>
      <c r="O1171" s="3395"/>
      <c r="P1171" s="3420"/>
      <c r="Q1171" s="3434" t="s">
        <v>1231</v>
      </c>
      <c r="R1171" s="3435"/>
      <c r="DE1171" s="823"/>
    </row>
    <row r="1172" spans="1:109" s="771" customFormat="1" ht="12" customHeight="1" x14ac:dyDescent="0.15">
      <c r="A1172" s="3475"/>
      <c r="B1172" s="3436" t="s">
        <v>1230</v>
      </c>
      <c r="C1172" s="3396"/>
      <c r="D1172" s="3396"/>
      <c r="E1172" s="3393" t="s">
        <v>1229</v>
      </c>
      <c r="F1172" s="3417"/>
      <c r="G1172" s="3393" t="s">
        <v>1228</v>
      </c>
      <c r="H1172" s="3417"/>
      <c r="I1172" s="3393" t="s">
        <v>579</v>
      </c>
      <c r="J1172" s="3394"/>
      <c r="K1172" s="3394"/>
      <c r="L1172" s="3394"/>
      <c r="M1172" s="3394"/>
      <c r="N1172" s="3393" t="s">
        <v>578</v>
      </c>
      <c r="O1172" s="3395"/>
      <c r="P1172" s="3420"/>
      <c r="Q1172" s="3436"/>
      <c r="R1172" s="3437"/>
      <c r="DE1172" s="823"/>
    </row>
    <row r="1173" spans="1:109" s="771" customFormat="1" ht="12" customHeight="1" x14ac:dyDescent="0.15">
      <c r="A1173" s="3422"/>
      <c r="B1173" s="3386"/>
      <c r="C1173" s="3416"/>
      <c r="D1173" s="3416"/>
      <c r="E1173" s="3439"/>
      <c r="F1173" s="3440"/>
      <c r="G1173" s="3439"/>
      <c r="H1173" s="3440"/>
      <c r="I1173" s="3439"/>
      <c r="J1173" s="3461"/>
      <c r="K1173" s="3461"/>
      <c r="L1173" s="3461"/>
      <c r="M1173" s="3461"/>
      <c r="N1173" s="3462"/>
      <c r="O1173" s="3463"/>
      <c r="P1173" s="3464"/>
      <c r="Q1173" s="3386"/>
      <c r="R1173" s="3387"/>
      <c r="DE1173" s="823"/>
    </row>
    <row r="1174" spans="1:109" s="771" customFormat="1" ht="6" customHeight="1" x14ac:dyDescent="0.15">
      <c r="A1174" s="799"/>
      <c r="B1174" s="3438"/>
      <c r="C1174" s="3438"/>
      <c r="D1174" s="3438"/>
      <c r="E1174" s="3438"/>
      <c r="F1174" s="3438"/>
      <c r="G1174" s="3441"/>
      <c r="H1174" s="3441"/>
      <c r="I1174" s="799"/>
      <c r="J1174" s="799"/>
      <c r="K1174" s="799"/>
      <c r="L1174" s="799"/>
      <c r="M1174" s="799"/>
      <c r="N1174" s="799"/>
      <c r="O1174" s="799"/>
      <c r="P1174" s="799"/>
      <c r="Q1174" s="799"/>
      <c r="R1174" s="799"/>
      <c r="DE1174" s="823"/>
    </row>
    <row r="1175" spans="1:109" s="771" customFormat="1" ht="21" customHeight="1" x14ac:dyDescent="0.15">
      <c r="A1175" s="3421">
        <v>4</v>
      </c>
      <c r="B1175" s="3442" t="s">
        <v>1227</v>
      </c>
      <c r="C1175" s="3424"/>
      <c r="D1175" s="3425"/>
      <c r="E1175" s="3443" t="s">
        <v>1226</v>
      </c>
      <c r="F1175" s="3444"/>
      <c r="G1175" s="3445"/>
      <c r="H1175" s="3445"/>
      <c r="I1175" s="793"/>
      <c r="J1175" s="1729">
        <v>5</v>
      </c>
      <c r="K1175" s="3449" t="s">
        <v>1764</v>
      </c>
      <c r="L1175" s="3450"/>
      <c r="M1175" s="3450"/>
      <c r="N1175" s="3450"/>
      <c r="O1175" s="3450"/>
      <c r="P1175" s="3450"/>
      <c r="Q1175" s="3450"/>
      <c r="R1175" s="3451"/>
      <c r="DE1175" s="823"/>
    </row>
    <row r="1176" spans="1:109" s="771" customFormat="1" ht="12" customHeight="1" x14ac:dyDescent="0.15">
      <c r="A1176" s="3422"/>
      <c r="B1176" s="3386"/>
      <c r="C1176" s="3416"/>
      <c r="D1176" s="3387"/>
      <c r="E1176" s="3386"/>
      <c r="F1176" s="3387"/>
      <c r="G1176" s="3445"/>
      <c r="H1176" s="3445"/>
      <c r="I1176" s="793"/>
      <c r="J1176" s="3476"/>
      <c r="K1176" s="3452"/>
      <c r="L1176" s="3453"/>
      <c r="M1176" s="3453"/>
      <c r="N1176" s="3453"/>
      <c r="O1176" s="3453"/>
      <c r="P1176" s="3453"/>
      <c r="Q1176" s="3453"/>
      <c r="R1176" s="3454"/>
      <c r="DE1176" s="823"/>
    </row>
    <row r="1177" spans="1:109" s="771" customFormat="1" ht="12" customHeight="1" x14ac:dyDescent="0.15">
      <c r="A1177" s="1736"/>
      <c r="B1177" s="1732"/>
      <c r="C1177" s="1732"/>
      <c r="D1177" s="1732"/>
      <c r="E1177" s="1732"/>
      <c r="F1177" s="1732"/>
      <c r="G1177" s="3445"/>
      <c r="H1177" s="3445"/>
      <c r="I1177" s="1736"/>
      <c r="J1177" s="3477"/>
      <c r="K1177" s="3455"/>
      <c r="L1177" s="3456"/>
      <c r="M1177" s="3456"/>
      <c r="N1177" s="3456"/>
      <c r="O1177" s="3456"/>
      <c r="P1177" s="3456"/>
      <c r="Q1177" s="3456"/>
      <c r="R1177" s="3457"/>
      <c r="S1177" s="225"/>
      <c r="T1177" s="755"/>
      <c r="DE1177" s="823"/>
    </row>
    <row r="1178" spans="1:109" s="771" customFormat="1" ht="12" customHeight="1" x14ac:dyDescent="0.15">
      <c r="A1178" s="1736"/>
      <c r="B1178" s="788"/>
      <c r="C1178" s="788"/>
      <c r="D1178" s="788"/>
      <c r="E1178" s="788"/>
      <c r="F1178" s="788"/>
      <c r="G1178" s="788"/>
      <c r="H1178" s="788"/>
      <c r="I1178" s="1736"/>
      <c r="J1178" s="3477"/>
      <c r="K1178" s="3455"/>
      <c r="L1178" s="3456"/>
      <c r="M1178" s="3456"/>
      <c r="N1178" s="3456"/>
      <c r="O1178" s="3456"/>
      <c r="P1178" s="3456"/>
      <c r="Q1178" s="3456"/>
      <c r="R1178" s="3457"/>
      <c r="DE1178" s="823"/>
    </row>
    <row r="1179" spans="1:109" s="771" customFormat="1" ht="12" customHeight="1" x14ac:dyDescent="0.15">
      <c r="A1179" s="1736"/>
      <c r="B1179" s="3465" t="s">
        <v>1225</v>
      </c>
      <c r="C1179" s="3465"/>
      <c r="D1179" s="3465"/>
      <c r="E1179" s="3465"/>
      <c r="F1179" s="3465"/>
      <c r="G1179" s="3465"/>
      <c r="H1179" s="3465"/>
      <c r="I1179" s="1736"/>
      <c r="J1179" s="3477"/>
      <c r="K1179" s="3455"/>
      <c r="L1179" s="3456"/>
      <c r="M1179" s="3456"/>
      <c r="N1179" s="3456"/>
      <c r="O1179" s="3456"/>
      <c r="P1179" s="3456"/>
      <c r="Q1179" s="3456"/>
      <c r="R1179" s="3457"/>
      <c r="DE1179" s="823"/>
    </row>
    <row r="1180" spans="1:109" s="771" customFormat="1" ht="12" customHeight="1" x14ac:dyDescent="0.15">
      <c r="A1180" s="1736"/>
      <c r="B1180" s="3465" t="s">
        <v>1224</v>
      </c>
      <c r="C1180" s="3465"/>
      <c r="D1180" s="3465"/>
      <c r="E1180" s="3465"/>
      <c r="F1180" s="3465"/>
      <c r="G1180" s="3465"/>
      <c r="H1180" s="3465"/>
      <c r="I1180" s="789"/>
      <c r="J1180" s="3477"/>
      <c r="K1180" s="3455"/>
      <c r="L1180" s="3456"/>
      <c r="M1180" s="3456"/>
      <c r="N1180" s="3456"/>
      <c r="O1180" s="3456"/>
      <c r="P1180" s="3456"/>
      <c r="Q1180" s="3456"/>
      <c r="R1180" s="3457"/>
      <c r="DE1180" s="823"/>
    </row>
    <row r="1181" spans="1:109" s="771" customFormat="1" ht="12" customHeight="1" x14ac:dyDescent="0.15">
      <c r="A1181" s="790" t="s">
        <v>1223</v>
      </c>
      <c r="B1181" s="3466" t="s">
        <v>577</v>
      </c>
      <c r="C1181" s="3466"/>
      <c r="D1181" s="3466"/>
      <c r="E1181" s="3466"/>
      <c r="F1181" s="3466"/>
      <c r="G1181" s="3466"/>
      <c r="H1181" s="3466"/>
      <c r="I1181" s="1736"/>
      <c r="J1181" s="3477"/>
      <c r="K1181" s="3455"/>
      <c r="L1181" s="3456"/>
      <c r="M1181" s="3456"/>
      <c r="N1181" s="3456"/>
      <c r="O1181" s="3456"/>
      <c r="P1181" s="3456"/>
      <c r="Q1181" s="3456"/>
      <c r="R1181" s="3457"/>
      <c r="DE1181" s="823"/>
    </row>
    <row r="1182" spans="1:109" s="771" customFormat="1" ht="12" customHeight="1" x14ac:dyDescent="0.15">
      <c r="A1182" s="790"/>
      <c r="B1182" s="3467" t="s">
        <v>1222</v>
      </c>
      <c r="C1182" s="3467"/>
      <c r="D1182" s="3467"/>
      <c r="E1182" s="3467"/>
      <c r="F1182" s="3467"/>
      <c r="G1182" s="3467"/>
      <c r="H1182" s="3467"/>
      <c r="I1182" s="1736"/>
      <c r="J1182" s="3477"/>
      <c r="K1182" s="3455"/>
      <c r="L1182" s="3456"/>
      <c r="M1182" s="3456"/>
      <c r="N1182" s="3456"/>
      <c r="O1182" s="3456"/>
      <c r="P1182" s="3456"/>
      <c r="Q1182" s="3456"/>
      <c r="R1182" s="3457"/>
      <c r="DE1182" s="823"/>
    </row>
    <row r="1183" spans="1:109" s="771" customFormat="1" ht="12" customHeight="1" x14ac:dyDescent="0.15">
      <c r="A1183" s="790"/>
      <c r="B1183" s="3467"/>
      <c r="C1183" s="3467"/>
      <c r="D1183" s="3467"/>
      <c r="E1183" s="3467"/>
      <c r="F1183" s="3467"/>
      <c r="G1183" s="3467"/>
      <c r="H1183" s="3467"/>
      <c r="I1183" s="1736"/>
      <c r="J1183" s="3477"/>
      <c r="K1183" s="3455"/>
      <c r="L1183" s="3456"/>
      <c r="M1183" s="3456"/>
      <c r="N1183" s="3456"/>
      <c r="O1183" s="3456"/>
      <c r="P1183" s="3456"/>
      <c r="Q1183" s="3456"/>
      <c r="R1183" s="3457"/>
      <c r="DE1183" s="823"/>
    </row>
    <row r="1184" spans="1:109" s="771" customFormat="1" ht="12" customHeight="1" x14ac:dyDescent="0.15">
      <c r="A1184" s="790"/>
      <c r="B1184" s="3465"/>
      <c r="C1184" s="3465"/>
      <c r="D1184" s="3465"/>
      <c r="E1184" s="3465"/>
      <c r="F1184" s="3465"/>
      <c r="G1184" s="3465"/>
      <c r="H1184" s="3465"/>
      <c r="I1184" s="1736"/>
      <c r="J1184" s="3477"/>
      <c r="K1184" s="3455"/>
      <c r="L1184" s="3456"/>
      <c r="M1184" s="3456"/>
      <c r="N1184" s="3456"/>
      <c r="O1184" s="3456"/>
      <c r="P1184" s="3456"/>
      <c r="Q1184" s="3456"/>
      <c r="R1184" s="3457"/>
      <c r="DE1184" s="823"/>
    </row>
    <row r="1185" spans="1:111" s="771" customFormat="1" ht="12" customHeight="1" x14ac:dyDescent="0.15">
      <c r="A1185" s="790"/>
      <c r="B1185" s="3465" t="s">
        <v>652</v>
      </c>
      <c r="C1185" s="3465"/>
      <c r="D1185" s="3465"/>
      <c r="E1185" s="3465"/>
      <c r="F1185" s="3465"/>
      <c r="G1185" s="3465"/>
      <c r="H1185" s="3465"/>
      <c r="I1185" s="1736"/>
      <c r="J1185" s="3477"/>
      <c r="K1185" s="3455"/>
      <c r="L1185" s="3456"/>
      <c r="M1185" s="3456"/>
      <c r="N1185" s="3456"/>
      <c r="O1185" s="3456"/>
      <c r="P1185" s="3456"/>
      <c r="Q1185" s="3456"/>
      <c r="R1185" s="3457"/>
      <c r="U1185" s="224"/>
      <c r="V1185" s="224"/>
      <c r="W1185" s="224"/>
      <c r="X1185" s="224"/>
      <c r="Y1185" s="224"/>
      <c r="Z1185" s="224"/>
      <c r="AA1185" s="224"/>
      <c r="AB1185" s="224"/>
      <c r="AC1185" s="224"/>
      <c r="AD1185" s="224"/>
      <c r="AE1185" s="224"/>
      <c r="DE1185" s="823"/>
    </row>
    <row r="1186" spans="1:111" s="771" customFormat="1" ht="12" customHeight="1" x14ac:dyDescent="0.15">
      <c r="A1186" s="790"/>
      <c r="B1186" s="3465"/>
      <c r="C1186" s="3465"/>
      <c r="D1186" s="3465"/>
      <c r="E1186" s="3465"/>
      <c r="F1186" s="3465"/>
      <c r="G1186" s="3465"/>
      <c r="H1186" s="3465"/>
      <c r="I1186" s="1736"/>
      <c r="J1186" s="3478"/>
      <c r="K1186" s="3458"/>
      <c r="L1186" s="3459"/>
      <c r="M1186" s="3459"/>
      <c r="N1186" s="3459"/>
      <c r="O1186" s="3459"/>
      <c r="P1186" s="3459"/>
      <c r="Q1186" s="3459"/>
      <c r="R1186" s="3460"/>
      <c r="DE1186" s="823"/>
    </row>
    <row r="1187" spans="1:111" s="772" customFormat="1" ht="13.5" x14ac:dyDescent="0.15">
      <c r="A1187" s="3473" t="s">
        <v>1239</v>
      </c>
      <c r="B1187" s="3474"/>
      <c r="C1187" s="3474"/>
      <c r="D1187" s="3474"/>
      <c r="E1187" s="3474"/>
      <c r="F1187" s="3474"/>
      <c r="G1187" s="3474"/>
      <c r="H1187" s="3474"/>
      <c r="I1187" s="3474"/>
      <c r="J1187" s="3474"/>
      <c r="K1187" s="3474"/>
      <c r="L1187" s="3474"/>
      <c r="M1187" s="3474"/>
      <c r="N1187" s="3474"/>
      <c r="O1187" s="3474"/>
      <c r="P1187" s="3474"/>
      <c r="Q1187" s="3474"/>
      <c r="R1187" s="3474"/>
      <c r="DE1187" s="822"/>
    </row>
    <row r="1188" spans="1:111" s="771" customFormat="1" ht="12" customHeight="1" x14ac:dyDescent="0.15">
      <c r="A1188" s="3393" t="s">
        <v>576</v>
      </c>
      <c r="B1188" s="3417"/>
      <c r="C1188" s="3418"/>
      <c r="D1188" s="3419"/>
      <c r="E1188" s="3393" t="s">
        <v>575</v>
      </c>
      <c r="F1188" s="3417"/>
      <c r="G1188" s="3386"/>
      <c r="H1188" s="3416"/>
      <c r="I1188" s="3416"/>
      <c r="J1188" s="3387"/>
      <c r="K1188" s="3393" t="s">
        <v>1214</v>
      </c>
      <c r="L1188" s="3395"/>
      <c r="M1188" s="3420"/>
      <c r="N1188" s="3386"/>
      <c r="O1188" s="3416"/>
      <c r="P1188" s="3416"/>
      <c r="Q1188" s="3416"/>
      <c r="R1188" s="3387"/>
      <c r="DE1188" s="823"/>
    </row>
    <row r="1189" spans="1:111" s="771" customFormat="1" ht="12" customHeight="1" x14ac:dyDescent="0.15">
      <c r="A1189" s="3421">
        <v>1</v>
      </c>
      <c r="B1189" s="3423" t="s">
        <v>1238</v>
      </c>
      <c r="C1189" s="3424"/>
      <c r="D1189" s="3424"/>
      <c r="E1189" s="3424"/>
      <c r="F1189" s="3425"/>
      <c r="G1189" s="3393" t="s">
        <v>1237</v>
      </c>
      <c r="H1189" s="3417"/>
      <c r="I1189" s="3393" t="s">
        <v>1236</v>
      </c>
      <c r="J1189" s="3394"/>
      <c r="K1189" s="3394"/>
      <c r="L1189" s="3394"/>
      <c r="M1189" s="3394"/>
      <c r="N1189" s="3394"/>
      <c r="O1189" s="3394"/>
      <c r="P1189" s="3394"/>
      <c r="Q1189" s="3394"/>
      <c r="R1189" s="3417"/>
      <c r="DE1189" s="823"/>
    </row>
    <row r="1190" spans="1:111" s="771" customFormat="1" ht="12" customHeight="1" x14ac:dyDescent="0.15">
      <c r="A1190" s="3422"/>
      <c r="B1190" s="3426"/>
      <c r="C1190" s="3427"/>
      <c r="D1190" s="3427"/>
      <c r="E1190" s="3427"/>
      <c r="F1190" s="3428"/>
      <c r="G1190" s="3426"/>
      <c r="H1190" s="3428"/>
      <c r="I1190" s="3431"/>
      <c r="J1190" s="3430"/>
      <c r="K1190" s="3430"/>
      <c r="L1190" s="3430"/>
      <c r="M1190" s="1704" t="s">
        <v>1761</v>
      </c>
      <c r="N1190" s="3429"/>
      <c r="O1190" s="3430"/>
      <c r="P1190" s="1705" t="s">
        <v>1762</v>
      </c>
      <c r="Q1190" s="1730"/>
      <c r="R1190" s="1738" t="s">
        <v>1763</v>
      </c>
      <c r="S1190" s="758" t="str">
        <f>IF(AND(Q1190&lt;&gt;"",Q1190&lt;120),"排煙機の規定風量は120㎥以上必要です。","")</f>
        <v/>
      </c>
      <c r="T1190" s="770"/>
      <c r="DE1190" s="823"/>
    </row>
    <row r="1191" spans="1:111" s="771" customFormat="1" ht="6" customHeight="1" x14ac:dyDescent="0.15">
      <c r="A1191" s="794"/>
      <c r="B1191" s="794"/>
      <c r="C1191" s="794"/>
      <c r="D1191" s="794"/>
      <c r="E1191" s="794"/>
      <c r="F1191" s="794"/>
      <c r="G1191" s="794"/>
      <c r="H1191" s="794"/>
      <c r="I1191" s="794"/>
      <c r="J1191" s="794"/>
      <c r="K1191" s="1737"/>
      <c r="L1191" s="1737"/>
      <c r="M1191" s="1737"/>
      <c r="N1191" s="794"/>
      <c r="O1191" s="796"/>
      <c r="P1191" s="796"/>
      <c r="Q1191" s="1737"/>
      <c r="R1191" s="1737"/>
      <c r="DE1191" s="823"/>
    </row>
    <row r="1192" spans="1:111" s="771" customFormat="1" ht="12" customHeight="1" x14ac:dyDescent="0.15">
      <c r="A1192" s="3432">
        <v>2</v>
      </c>
      <c r="B1192" s="3393" t="s">
        <v>6279</v>
      </c>
      <c r="C1192" s="3394"/>
      <c r="D1192" s="3394"/>
      <c r="E1192" s="3394"/>
      <c r="F1192" s="3394"/>
      <c r="G1192" s="3394"/>
      <c r="H1192" s="3394"/>
      <c r="I1192" s="3394"/>
      <c r="J1192" s="3394"/>
      <c r="K1192" s="3394"/>
      <c r="L1192" s="3394"/>
      <c r="M1192" s="3394"/>
      <c r="N1192" s="3394"/>
      <c r="O1192" s="3395"/>
      <c r="P1192" s="1728"/>
      <c r="Q1192" s="3434" t="s">
        <v>1231</v>
      </c>
      <c r="R1192" s="3435"/>
      <c r="DE1192" s="823"/>
    </row>
    <row r="1193" spans="1:111" s="771" customFormat="1" ht="12" customHeight="1" x14ac:dyDescent="0.15">
      <c r="A1193" s="3433"/>
      <c r="B1193" s="1731" t="s">
        <v>54</v>
      </c>
      <c r="C1193" s="3393" t="s">
        <v>1234</v>
      </c>
      <c r="D1193" s="3394"/>
      <c r="E1193" s="3394"/>
      <c r="F1193" s="1724" t="s">
        <v>1233</v>
      </c>
      <c r="G1193" s="3393" t="s">
        <v>1228</v>
      </c>
      <c r="H1193" s="3417"/>
      <c r="I1193" s="3393" t="s">
        <v>579</v>
      </c>
      <c r="J1193" s="3394"/>
      <c r="K1193" s="3394"/>
      <c r="L1193" s="3394"/>
      <c r="M1193" s="3417"/>
      <c r="N1193" s="3396" t="s">
        <v>578</v>
      </c>
      <c r="O1193" s="3397"/>
      <c r="P1193" s="3398"/>
      <c r="Q1193" s="3436"/>
      <c r="R1193" s="3437"/>
      <c r="DE1193" s="823"/>
      <c r="DF1193" s="772" t="str">
        <f>IF(COUNTA(B1194:R1243)&gt;0,DG1193,"")</f>
        <v/>
      </c>
      <c r="DG1193" s="829">
        <v>17</v>
      </c>
    </row>
    <row r="1194" spans="1:111" s="771" customFormat="1" ht="12" customHeight="1" x14ac:dyDescent="0.15">
      <c r="A1194" s="3433"/>
      <c r="B1194" s="1727"/>
      <c r="C1194" s="3409"/>
      <c r="D1194" s="3409"/>
      <c r="E1194" s="3409"/>
      <c r="F1194" s="1141"/>
      <c r="G1194" s="3472"/>
      <c r="H1194" s="3472"/>
      <c r="I1194" s="3472"/>
      <c r="J1194" s="3472"/>
      <c r="K1194" s="3472"/>
      <c r="L1194" s="3472"/>
      <c r="M1194" s="3472"/>
      <c r="N1194" s="3484"/>
      <c r="O1194" s="3485"/>
      <c r="P1194" s="3486"/>
      <c r="Q1194" s="3414"/>
      <c r="R1194" s="3415"/>
      <c r="S1194" s="1740" t="s">
        <v>6302</v>
      </c>
      <c r="DE1194" s="823"/>
    </row>
    <row r="1195" spans="1:111" s="771" customFormat="1" ht="12" customHeight="1" x14ac:dyDescent="0.15">
      <c r="A1195" s="3433"/>
      <c r="B1195" s="1725"/>
      <c r="C1195" s="3406"/>
      <c r="D1195" s="3406"/>
      <c r="E1195" s="3406"/>
      <c r="F1195" s="1726"/>
      <c r="G1195" s="3468"/>
      <c r="H1195" s="3468"/>
      <c r="I1195" s="3468"/>
      <c r="J1195" s="3468"/>
      <c r="K1195" s="3468"/>
      <c r="L1195" s="3468"/>
      <c r="M1195" s="3468"/>
      <c r="N1195" s="3469"/>
      <c r="O1195" s="3470"/>
      <c r="P1195" s="3471"/>
      <c r="Q1195" s="3402"/>
      <c r="R1195" s="3408"/>
      <c r="S1195" s="1740" t="s">
        <v>6301</v>
      </c>
      <c r="DE1195" s="823"/>
    </row>
    <row r="1196" spans="1:111" s="771" customFormat="1" ht="12" customHeight="1" x14ac:dyDescent="0.15">
      <c r="A1196" s="3433"/>
      <c r="B1196" s="1725"/>
      <c r="C1196" s="3406"/>
      <c r="D1196" s="3406"/>
      <c r="E1196" s="3406"/>
      <c r="F1196" s="1726"/>
      <c r="G1196" s="3468"/>
      <c r="H1196" s="3468"/>
      <c r="I1196" s="3468"/>
      <c r="J1196" s="3468"/>
      <c r="K1196" s="3468"/>
      <c r="L1196" s="3468"/>
      <c r="M1196" s="3468"/>
      <c r="N1196" s="3469"/>
      <c r="O1196" s="3470"/>
      <c r="P1196" s="3471"/>
      <c r="Q1196" s="3402"/>
      <c r="R1196" s="3408"/>
      <c r="S1196" s="1739"/>
      <c r="DE1196" s="823"/>
    </row>
    <row r="1197" spans="1:111" s="771" customFormat="1" ht="12" customHeight="1" x14ac:dyDescent="0.15">
      <c r="A1197" s="3433"/>
      <c r="B1197" s="1725"/>
      <c r="C1197" s="3406"/>
      <c r="D1197" s="3406"/>
      <c r="E1197" s="3406"/>
      <c r="F1197" s="1726"/>
      <c r="G1197" s="3468"/>
      <c r="H1197" s="3468"/>
      <c r="I1197" s="3468"/>
      <c r="J1197" s="3468"/>
      <c r="K1197" s="3468"/>
      <c r="L1197" s="3468"/>
      <c r="M1197" s="3468"/>
      <c r="N1197" s="3469"/>
      <c r="O1197" s="3470"/>
      <c r="P1197" s="3471"/>
      <c r="Q1197" s="3402"/>
      <c r="R1197" s="3408"/>
      <c r="S1197" s="1739" t="s">
        <v>6285</v>
      </c>
      <c r="DE1197" s="823"/>
    </row>
    <row r="1198" spans="1:111" s="771" customFormat="1" ht="12" customHeight="1" x14ac:dyDescent="0.15">
      <c r="A1198" s="3433"/>
      <c r="B1198" s="1725"/>
      <c r="C1198" s="3406"/>
      <c r="D1198" s="3406"/>
      <c r="E1198" s="3406"/>
      <c r="F1198" s="1726"/>
      <c r="G1198" s="3468"/>
      <c r="H1198" s="3468"/>
      <c r="I1198" s="3468"/>
      <c r="J1198" s="3468"/>
      <c r="K1198" s="3468"/>
      <c r="L1198" s="3468"/>
      <c r="M1198" s="3468"/>
      <c r="N1198" s="3469"/>
      <c r="O1198" s="3470"/>
      <c r="P1198" s="3471"/>
      <c r="Q1198" s="3402"/>
      <c r="R1198" s="3408"/>
      <c r="S1198" s="1739" t="s">
        <v>6286</v>
      </c>
      <c r="DE1198" s="823"/>
    </row>
    <row r="1199" spans="1:111" s="771" customFormat="1" ht="12" customHeight="1" x14ac:dyDescent="0.15">
      <c r="A1199" s="3433"/>
      <c r="B1199" s="1725"/>
      <c r="C1199" s="3406"/>
      <c r="D1199" s="3406"/>
      <c r="E1199" s="3406"/>
      <c r="F1199" s="1726"/>
      <c r="G1199" s="3468"/>
      <c r="H1199" s="3468"/>
      <c r="I1199" s="3468"/>
      <c r="J1199" s="3468"/>
      <c r="K1199" s="3468"/>
      <c r="L1199" s="3468"/>
      <c r="M1199" s="3468"/>
      <c r="N1199" s="3469"/>
      <c r="O1199" s="3470"/>
      <c r="P1199" s="3471"/>
      <c r="Q1199" s="3402"/>
      <c r="R1199" s="3408"/>
      <c r="S1199" s="1739" t="s">
        <v>6287</v>
      </c>
      <c r="DE1199" s="823"/>
    </row>
    <row r="1200" spans="1:111" s="771" customFormat="1" ht="12" customHeight="1" x14ac:dyDescent="0.15">
      <c r="A1200" s="3433"/>
      <c r="B1200" s="1725"/>
      <c r="C1200" s="3406"/>
      <c r="D1200" s="3406"/>
      <c r="E1200" s="3406"/>
      <c r="F1200" s="1726"/>
      <c r="G1200" s="3468"/>
      <c r="H1200" s="3468"/>
      <c r="I1200" s="3468"/>
      <c r="J1200" s="3468"/>
      <c r="K1200" s="3468"/>
      <c r="L1200" s="3468"/>
      <c r="M1200" s="3468"/>
      <c r="N1200" s="3469"/>
      <c r="O1200" s="3470"/>
      <c r="P1200" s="3471"/>
      <c r="Q1200" s="3402"/>
      <c r="R1200" s="3402"/>
      <c r="DE1200" s="823"/>
    </row>
    <row r="1201" spans="1:109" s="771" customFormat="1" ht="12" customHeight="1" x14ac:dyDescent="0.15">
      <c r="A1201" s="3433"/>
      <c r="B1201" s="1725"/>
      <c r="C1201" s="3406"/>
      <c r="D1201" s="3406"/>
      <c r="E1201" s="3406"/>
      <c r="F1201" s="1726"/>
      <c r="G1201" s="3468"/>
      <c r="H1201" s="3468"/>
      <c r="I1201" s="3468"/>
      <c r="J1201" s="3468"/>
      <c r="K1201" s="3468"/>
      <c r="L1201" s="3468"/>
      <c r="M1201" s="3468"/>
      <c r="N1201" s="3469"/>
      <c r="O1201" s="3470"/>
      <c r="P1201" s="3471"/>
      <c r="Q1201" s="3402"/>
      <c r="R1201" s="3402"/>
      <c r="DE1201" s="823"/>
    </row>
    <row r="1202" spans="1:109" s="771" customFormat="1" ht="12" customHeight="1" x14ac:dyDescent="0.15">
      <c r="A1202" s="3433"/>
      <c r="B1202" s="1725"/>
      <c r="C1202" s="3406"/>
      <c r="D1202" s="3406"/>
      <c r="E1202" s="3406"/>
      <c r="F1202" s="1726"/>
      <c r="G1202" s="3468"/>
      <c r="H1202" s="3468"/>
      <c r="I1202" s="3468"/>
      <c r="J1202" s="3468"/>
      <c r="K1202" s="3468"/>
      <c r="L1202" s="3468"/>
      <c r="M1202" s="3468"/>
      <c r="N1202" s="3469"/>
      <c r="O1202" s="3470"/>
      <c r="P1202" s="3471"/>
      <c r="Q1202" s="3402"/>
      <c r="R1202" s="3402"/>
      <c r="DE1202" s="823"/>
    </row>
    <row r="1203" spans="1:109" s="771" customFormat="1" ht="12" customHeight="1" x14ac:dyDescent="0.15">
      <c r="A1203" s="3433"/>
      <c r="B1203" s="1725"/>
      <c r="C1203" s="3406"/>
      <c r="D1203" s="3406"/>
      <c r="E1203" s="3406"/>
      <c r="F1203" s="1726"/>
      <c r="G1203" s="3468"/>
      <c r="H1203" s="3468"/>
      <c r="I1203" s="3468"/>
      <c r="J1203" s="3468"/>
      <c r="K1203" s="3468"/>
      <c r="L1203" s="3468"/>
      <c r="M1203" s="3468"/>
      <c r="N1203" s="3469"/>
      <c r="O1203" s="3470"/>
      <c r="P1203" s="3471"/>
      <c r="Q1203" s="3402"/>
      <c r="R1203" s="3402"/>
      <c r="DE1203" s="823"/>
    </row>
    <row r="1204" spans="1:109" s="771" customFormat="1" ht="12" customHeight="1" x14ac:dyDescent="0.15">
      <c r="A1204" s="3433"/>
      <c r="B1204" s="1725"/>
      <c r="C1204" s="3406"/>
      <c r="D1204" s="3406"/>
      <c r="E1204" s="3406"/>
      <c r="F1204" s="1726"/>
      <c r="G1204" s="3468"/>
      <c r="H1204" s="3468"/>
      <c r="I1204" s="3468"/>
      <c r="J1204" s="3468"/>
      <c r="K1204" s="3468"/>
      <c r="L1204" s="3468"/>
      <c r="M1204" s="3468"/>
      <c r="N1204" s="3469"/>
      <c r="O1204" s="3470"/>
      <c r="P1204" s="3471"/>
      <c r="Q1204" s="3402"/>
      <c r="R1204" s="3402"/>
      <c r="DE1204" s="823"/>
    </row>
    <row r="1205" spans="1:109" s="771" customFormat="1" ht="12" customHeight="1" x14ac:dyDescent="0.15">
      <c r="A1205" s="3433"/>
      <c r="B1205" s="1725"/>
      <c r="C1205" s="3406"/>
      <c r="D1205" s="3406"/>
      <c r="E1205" s="3406"/>
      <c r="F1205" s="1726"/>
      <c r="G1205" s="3468"/>
      <c r="H1205" s="3468"/>
      <c r="I1205" s="3468"/>
      <c r="J1205" s="3468"/>
      <c r="K1205" s="3468"/>
      <c r="L1205" s="3468"/>
      <c r="M1205" s="3468"/>
      <c r="N1205" s="3469"/>
      <c r="O1205" s="3470"/>
      <c r="P1205" s="3471"/>
      <c r="Q1205" s="3402"/>
      <c r="R1205" s="3402"/>
      <c r="DE1205" s="823"/>
    </row>
    <row r="1206" spans="1:109" s="771" customFormat="1" ht="12" customHeight="1" x14ac:dyDescent="0.15">
      <c r="A1206" s="3433"/>
      <c r="B1206" s="1725"/>
      <c r="C1206" s="3406"/>
      <c r="D1206" s="3406"/>
      <c r="E1206" s="3406"/>
      <c r="F1206" s="1726"/>
      <c r="G1206" s="3468"/>
      <c r="H1206" s="3468"/>
      <c r="I1206" s="3468"/>
      <c r="J1206" s="3468"/>
      <c r="K1206" s="3468"/>
      <c r="L1206" s="3468"/>
      <c r="M1206" s="3468"/>
      <c r="N1206" s="3469"/>
      <c r="O1206" s="3470"/>
      <c r="P1206" s="3471"/>
      <c r="Q1206" s="3402"/>
      <c r="R1206" s="3402"/>
      <c r="DE1206" s="823"/>
    </row>
    <row r="1207" spans="1:109" s="771" customFormat="1" ht="12" customHeight="1" x14ac:dyDescent="0.15">
      <c r="A1207" s="3433"/>
      <c r="B1207" s="1725"/>
      <c r="C1207" s="3406"/>
      <c r="D1207" s="3406"/>
      <c r="E1207" s="3406"/>
      <c r="F1207" s="1726"/>
      <c r="G1207" s="3468"/>
      <c r="H1207" s="3468"/>
      <c r="I1207" s="3468"/>
      <c r="J1207" s="3468"/>
      <c r="K1207" s="3468"/>
      <c r="L1207" s="3468"/>
      <c r="M1207" s="3468"/>
      <c r="N1207" s="3469"/>
      <c r="O1207" s="3470"/>
      <c r="P1207" s="3471"/>
      <c r="Q1207" s="3402"/>
      <c r="R1207" s="3402"/>
      <c r="DE1207" s="823"/>
    </row>
    <row r="1208" spans="1:109" s="771" customFormat="1" ht="12" customHeight="1" x14ac:dyDescent="0.15">
      <c r="A1208" s="3433"/>
      <c r="B1208" s="1725"/>
      <c r="C1208" s="3406"/>
      <c r="D1208" s="3406"/>
      <c r="E1208" s="3406"/>
      <c r="F1208" s="1726"/>
      <c r="G1208" s="3468"/>
      <c r="H1208" s="3468"/>
      <c r="I1208" s="3468"/>
      <c r="J1208" s="3468"/>
      <c r="K1208" s="3468"/>
      <c r="L1208" s="3468"/>
      <c r="M1208" s="3468"/>
      <c r="N1208" s="3469"/>
      <c r="O1208" s="3470"/>
      <c r="P1208" s="3471"/>
      <c r="Q1208" s="3402"/>
      <c r="R1208" s="3402"/>
      <c r="DE1208" s="823"/>
    </row>
    <row r="1209" spans="1:109" s="771" customFormat="1" ht="12" customHeight="1" x14ac:dyDescent="0.15">
      <c r="A1209" s="3433"/>
      <c r="B1209" s="1725"/>
      <c r="C1209" s="3406"/>
      <c r="D1209" s="3406"/>
      <c r="E1209" s="3406"/>
      <c r="F1209" s="1726"/>
      <c r="G1209" s="3468"/>
      <c r="H1209" s="3468"/>
      <c r="I1209" s="3468"/>
      <c r="J1209" s="3468"/>
      <c r="K1209" s="3468"/>
      <c r="L1209" s="3468"/>
      <c r="M1209" s="3468"/>
      <c r="N1209" s="3469"/>
      <c r="O1209" s="3470"/>
      <c r="P1209" s="3471"/>
      <c r="Q1209" s="3402"/>
      <c r="R1209" s="3402"/>
      <c r="DE1209" s="823"/>
    </row>
    <row r="1210" spans="1:109" s="771" customFormat="1" ht="12" customHeight="1" x14ac:dyDescent="0.15">
      <c r="A1210" s="3433"/>
      <c r="B1210" s="1725"/>
      <c r="C1210" s="3406"/>
      <c r="D1210" s="3406"/>
      <c r="E1210" s="3406"/>
      <c r="F1210" s="1726"/>
      <c r="G1210" s="3468"/>
      <c r="H1210" s="3468"/>
      <c r="I1210" s="3468"/>
      <c r="J1210" s="3468"/>
      <c r="K1210" s="3468"/>
      <c r="L1210" s="3468"/>
      <c r="M1210" s="3468"/>
      <c r="N1210" s="3469"/>
      <c r="O1210" s="3470"/>
      <c r="P1210" s="3471"/>
      <c r="Q1210" s="3402"/>
      <c r="R1210" s="3402"/>
      <c r="DE1210" s="823"/>
    </row>
    <row r="1211" spans="1:109" s="771" customFormat="1" ht="12" customHeight="1" x14ac:dyDescent="0.15">
      <c r="A1211" s="3433"/>
      <c r="B1211" s="1725"/>
      <c r="C1211" s="3406"/>
      <c r="D1211" s="3406"/>
      <c r="E1211" s="3406"/>
      <c r="F1211" s="1726"/>
      <c r="G1211" s="3468"/>
      <c r="H1211" s="3468"/>
      <c r="I1211" s="3468"/>
      <c r="J1211" s="3468"/>
      <c r="K1211" s="3468"/>
      <c r="L1211" s="3468"/>
      <c r="M1211" s="3468"/>
      <c r="N1211" s="3469"/>
      <c r="O1211" s="3470"/>
      <c r="P1211" s="3471"/>
      <c r="Q1211" s="3402"/>
      <c r="R1211" s="3402"/>
      <c r="DE1211" s="823"/>
    </row>
    <row r="1212" spans="1:109" s="771" customFormat="1" ht="12" customHeight="1" x14ac:dyDescent="0.15">
      <c r="A1212" s="3433"/>
      <c r="B1212" s="1725"/>
      <c r="C1212" s="3406"/>
      <c r="D1212" s="3406"/>
      <c r="E1212" s="3406"/>
      <c r="F1212" s="1726"/>
      <c r="G1212" s="3468"/>
      <c r="H1212" s="3468"/>
      <c r="I1212" s="3468"/>
      <c r="J1212" s="3468"/>
      <c r="K1212" s="3468"/>
      <c r="L1212" s="3468"/>
      <c r="M1212" s="3468"/>
      <c r="N1212" s="3469"/>
      <c r="O1212" s="3470"/>
      <c r="P1212" s="3471"/>
      <c r="Q1212" s="3402"/>
      <c r="R1212" s="3402"/>
      <c r="DE1212" s="823"/>
    </row>
    <row r="1213" spans="1:109" s="771" customFormat="1" ht="12" customHeight="1" x14ac:dyDescent="0.15">
      <c r="A1213" s="3433"/>
      <c r="B1213" s="1725"/>
      <c r="C1213" s="3406"/>
      <c r="D1213" s="3406"/>
      <c r="E1213" s="3406"/>
      <c r="F1213" s="1726"/>
      <c r="G1213" s="3468"/>
      <c r="H1213" s="3468"/>
      <c r="I1213" s="3468"/>
      <c r="J1213" s="3468"/>
      <c r="K1213" s="3468"/>
      <c r="L1213" s="3468"/>
      <c r="M1213" s="3468"/>
      <c r="N1213" s="3469"/>
      <c r="O1213" s="3470"/>
      <c r="P1213" s="3471"/>
      <c r="Q1213" s="3402"/>
      <c r="R1213" s="3402"/>
      <c r="DE1213" s="823"/>
    </row>
    <row r="1214" spans="1:109" s="771" customFormat="1" ht="12" customHeight="1" x14ac:dyDescent="0.15">
      <c r="A1214" s="3433"/>
      <c r="B1214" s="1725"/>
      <c r="C1214" s="3406"/>
      <c r="D1214" s="3406"/>
      <c r="E1214" s="3406"/>
      <c r="F1214" s="1726"/>
      <c r="G1214" s="3468"/>
      <c r="H1214" s="3468"/>
      <c r="I1214" s="3468"/>
      <c r="J1214" s="3468"/>
      <c r="K1214" s="3468"/>
      <c r="L1214" s="3468"/>
      <c r="M1214" s="3468"/>
      <c r="N1214" s="3469"/>
      <c r="O1214" s="3470"/>
      <c r="P1214" s="3471"/>
      <c r="Q1214" s="3402"/>
      <c r="R1214" s="3402"/>
      <c r="DE1214" s="823"/>
    </row>
    <row r="1215" spans="1:109" s="771" customFormat="1" ht="12" customHeight="1" x14ac:dyDescent="0.15">
      <c r="A1215" s="3433"/>
      <c r="B1215" s="1725"/>
      <c r="C1215" s="3406"/>
      <c r="D1215" s="3406"/>
      <c r="E1215" s="3406"/>
      <c r="F1215" s="1726"/>
      <c r="G1215" s="3468"/>
      <c r="H1215" s="3468"/>
      <c r="I1215" s="3468"/>
      <c r="J1215" s="3468"/>
      <c r="K1215" s="3468"/>
      <c r="L1215" s="3468"/>
      <c r="M1215" s="3468"/>
      <c r="N1215" s="3469"/>
      <c r="O1215" s="3470"/>
      <c r="P1215" s="3471"/>
      <c r="Q1215" s="3402"/>
      <c r="R1215" s="3402"/>
      <c r="DE1215" s="823"/>
    </row>
    <row r="1216" spans="1:109" s="771" customFormat="1" ht="12" customHeight="1" x14ac:dyDescent="0.15">
      <c r="A1216" s="3433"/>
      <c r="B1216" s="1725"/>
      <c r="C1216" s="3406"/>
      <c r="D1216" s="3406"/>
      <c r="E1216" s="3406"/>
      <c r="F1216" s="1726"/>
      <c r="G1216" s="3468"/>
      <c r="H1216" s="3468"/>
      <c r="I1216" s="3468"/>
      <c r="J1216" s="3468"/>
      <c r="K1216" s="3468"/>
      <c r="L1216" s="3468"/>
      <c r="M1216" s="3468"/>
      <c r="N1216" s="3469"/>
      <c r="O1216" s="3470"/>
      <c r="P1216" s="3471"/>
      <c r="Q1216" s="3402"/>
      <c r="R1216" s="3402"/>
      <c r="DE1216" s="823"/>
    </row>
    <row r="1217" spans="1:109" s="771" customFormat="1" ht="12" customHeight="1" x14ac:dyDescent="0.15">
      <c r="A1217" s="3433"/>
      <c r="B1217" s="1725"/>
      <c r="C1217" s="3406"/>
      <c r="D1217" s="3406"/>
      <c r="E1217" s="3406"/>
      <c r="F1217" s="1726"/>
      <c r="G1217" s="3468"/>
      <c r="H1217" s="3468"/>
      <c r="I1217" s="3468"/>
      <c r="J1217" s="3468"/>
      <c r="K1217" s="3468"/>
      <c r="L1217" s="3468"/>
      <c r="M1217" s="3468"/>
      <c r="N1217" s="3469"/>
      <c r="O1217" s="3470"/>
      <c r="P1217" s="3471"/>
      <c r="Q1217" s="3402"/>
      <c r="R1217" s="3402"/>
      <c r="DE1217" s="823"/>
    </row>
    <row r="1218" spans="1:109" s="771" customFormat="1" ht="12" customHeight="1" x14ac:dyDescent="0.15">
      <c r="A1218" s="3433"/>
      <c r="B1218" s="1725"/>
      <c r="C1218" s="3406"/>
      <c r="D1218" s="3406"/>
      <c r="E1218" s="3406"/>
      <c r="F1218" s="1726"/>
      <c r="G1218" s="3468"/>
      <c r="H1218" s="3468"/>
      <c r="I1218" s="3468"/>
      <c r="J1218" s="3468"/>
      <c r="K1218" s="3468"/>
      <c r="L1218" s="3468"/>
      <c r="M1218" s="3468"/>
      <c r="N1218" s="3469"/>
      <c r="O1218" s="3470"/>
      <c r="P1218" s="3471"/>
      <c r="Q1218" s="3402"/>
      <c r="R1218" s="3402"/>
      <c r="DE1218" s="823"/>
    </row>
    <row r="1219" spans="1:109" s="771" customFormat="1" ht="12" customHeight="1" x14ac:dyDescent="0.15">
      <c r="A1219" s="3433"/>
      <c r="B1219" s="1725"/>
      <c r="C1219" s="3406"/>
      <c r="D1219" s="3406"/>
      <c r="E1219" s="3406"/>
      <c r="F1219" s="1726"/>
      <c r="G1219" s="3468"/>
      <c r="H1219" s="3468"/>
      <c r="I1219" s="3468"/>
      <c r="J1219" s="3468"/>
      <c r="K1219" s="3468"/>
      <c r="L1219" s="3468"/>
      <c r="M1219" s="3468"/>
      <c r="N1219" s="3469"/>
      <c r="O1219" s="3470"/>
      <c r="P1219" s="3471"/>
      <c r="Q1219" s="3402"/>
      <c r="R1219" s="3402"/>
      <c r="DE1219" s="823"/>
    </row>
    <row r="1220" spans="1:109" s="771" customFormat="1" ht="12" customHeight="1" x14ac:dyDescent="0.15">
      <c r="A1220" s="3433"/>
      <c r="B1220" s="1725"/>
      <c r="C1220" s="3406"/>
      <c r="D1220" s="3406"/>
      <c r="E1220" s="3406"/>
      <c r="F1220" s="1726"/>
      <c r="G1220" s="3468"/>
      <c r="H1220" s="3468"/>
      <c r="I1220" s="3468"/>
      <c r="J1220" s="3468"/>
      <c r="K1220" s="3468"/>
      <c r="L1220" s="3468"/>
      <c r="M1220" s="3468"/>
      <c r="N1220" s="3469"/>
      <c r="O1220" s="3470"/>
      <c r="P1220" s="3471"/>
      <c r="Q1220" s="3402"/>
      <c r="R1220" s="3402"/>
      <c r="DE1220" s="823"/>
    </row>
    <row r="1221" spans="1:109" s="771" customFormat="1" ht="12" customHeight="1" x14ac:dyDescent="0.15">
      <c r="A1221" s="3433"/>
      <c r="B1221" s="1725"/>
      <c r="C1221" s="3406"/>
      <c r="D1221" s="3406"/>
      <c r="E1221" s="3406"/>
      <c r="F1221" s="1726"/>
      <c r="G1221" s="3468"/>
      <c r="H1221" s="3468"/>
      <c r="I1221" s="3468"/>
      <c r="J1221" s="3468"/>
      <c r="K1221" s="3468"/>
      <c r="L1221" s="3468"/>
      <c r="M1221" s="3468"/>
      <c r="N1221" s="3469"/>
      <c r="O1221" s="3470"/>
      <c r="P1221" s="3471"/>
      <c r="Q1221" s="3402"/>
      <c r="R1221" s="3402"/>
      <c r="DE1221" s="823"/>
    </row>
    <row r="1222" spans="1:109" s="771" customFormat="1" ht="12" customHeight="1" x14ac:dyDescent="0.15">
      <c r="A1222" s="3433"/>
      <c r="B1222" s="1725"/>
      <c r="C1222" s="3406"/>
      <c r="D1222" s="3406"/>
      <c r="E1222" s="3406"/>
      <c r="F1222" s="1726"/>
      <c r="G1222" s="3468"/>
      <c r="H1222" s="3468"/>
      <c r="I1222" s="3468"/>
      <c r="J1222" s="3468"/>
      <c r="K1222" s="3468"/>
      <c r="L1222" s="3468"/>
      <c r="M1222" s="3468"/>
      <c r="N1222" s="3469"/>
      <c r="O1222" s="3470"/>
      <c r="P1222" s="3471"/>
      <c r="Q1222" s="3402"/>
      <c r="R1222" s="3402"/>
      <c r="DE1222" s="823"/>
    </row>
    <row r="1223" spans="1:109" s="771" customFormat="1" ht="12" customHeight="1" x14ac:dyDescent="0.15">
      <c r="A1223" s="3433"/>
      <c r="B1223" s="1725"/>
      <c r="C1223" s="3406"/>
      <c r="D1223" s="3406"/>
      <c r="E1223" s="3406"/>
      <c r="F1223" s="1726"/>
      <c r="G1223" s="3468"/>
      <c r="H1223" s="3468"/>
      <c r="I1223" s="3468"/>
      <c r="J1223" s="3468"/>
      <c r="K1223" s="3468"/>
      <c r="L1223" s="3468"/>
      <c r="M1223" s="3468"/>
      <c r="N1223" s="3469"/>
      <c r="O1223" s="3470"/>
      <c r="P1223" s="3471"/>
      <c r="Q1223" s="3402"/>
      <c r="R1223" s="3402"/>
      <c r="DE1223" s="823"/>
    </row>
    <row r="1224" spans="1:109" s="771" customFormat="1" ht="12" customHeight="1" x14ac:dyDescent="0.15">
      <c r="A1224" s="3433"/>
      <c r="B1224" s="1725"/>
      <c r="C1224" s="3406"/>
      <c r="D1224" s="3406"/>
      <c r="E1224" s="3406"/>
      <c r="F1224" s="1726"/>
      <c r="G1224" s="3468"/>
      <c r="H1224" s="3468"/>
      <c r="I1224" s="3468"/>
      <c r="J1224" s="3468"/>
      <c r="K1224" s="3468"/>
      <c r="L1224" s="3468"/>
      <c r="M1224" s="3468"/>
      <c r="N1224" s="3469"/>
      <c r="O1224" s="3470"/>
      <c r="P1224" s="3471"/>
      <c r="Q1224" s="3402"/>
      <c r="R1224" s="3402"/>
      <c r="DE1224" s="823"/>
    </row>
    <row r="1225" spans="1:109" s="771" customFormat="1" ht="12" customHeight="1" x14ac:dyDescent="0.15">
      <c r="A1225" s="3433"/>
      <c r="B1225" s="1725"/>
      <c r="C1225" s="3406"/>
      <c r="D1225" s="3406"/>
      <c r="E1225" s="3406"/>
      <c r="F1225" s="1726"/>
      <c r="G1225" s="3468"/>
      <c r="H1225" s="3468"/>
      <c r="I1225" s="3468"/>
      <c r="J1225" s="3468"/>
      <c r="K1225" s="3468"/>
      <c r="L1225" s="3468"/>
      <c r="M1225" s="3468"/>
      <c r="N1225" s="3469"/>
      <c r="O1225" s="3470"/>
      <c r="P1225" s="3471"/>
      <c r="Q1225" s="3402"/>
      <c r="R1225" s="3402"/>
      <c r="DE1225" s="823"/>
    </row>
    <row r="1226" spans="1:109" s="771" customFormat="1" ht="12" customHeight="1" x14ac:dyDescent="0.15">
      <c r="A1226" s="3433"/>
      <c r="B1226" s="1725"/>
      <c r="C1226" s="3406"/>
      <c r="D1226" s="3406"/>
      <c r="E1226" s="3406"/>
      <c r="F1226" s="1726"/>
      <c r="G1226" s="3468"/>
      <c r="H1226" s="3468"/>
      <c r="I1226" s="3468"/>
      <c r="J1226" s="3468"/>
      <c r="K1226" s="3468"/>
      <c r="L1226" s="3468"/>
      <c r="M1226" s="3468"/>
      <c r="N1226" s="3469"/>
      <c r="O1226" s="3470"/>
      <c r="P1226" s="3471"/>
      <c r="Q1226" s="3402"/>
      <c r="R1226" s="3402"/>
      <c r="DE1226" s="823"/>
    </row>
    <row r="1227" spans="1:109" s="771" customFormat="1" ht="12" customHeight="1" x14ac:dyDescent="0.15">
      <c r="A1227" s="3433"/>
      <c r="B1227" s="1725"/>
      <c r="C1227" s="3406"/>
      <c r="D1227" s="3406"/>
      <c r="E1227" s="3406"/>
      <c r="F1227" s="1726"/>
      <c r="G1227" s="3468"/>
      <c r="H1227" s="3468"/>
      <c r="I1227" s="3468"/>
      <c r="J1227" s="3468"/>
      <c r="K1227" s="3468"/>
      <c r="L1227" s="3468"/>
      <c r="M1227" s="3468"/>
      <c r="N1227" s="3469"/>
      <c r="O1227" s="3470"/>
      <c r="P1227" s="3471"/>
      <c r="Q1227" s="3402"/>
      <c r="R1227" s="3402"/>
      <c r="DE1227" s="823"/>
    </row>
    <row r="1228" spans="1:109" s="771" customFormat="1" ht="12" customHeight="1" x14ac:dyDescent="0.15">
      <c r="A1228" s="3433"/>
      <c r="B1228" s="1725"/>
      <c r="C1228" s="3406"/>
      <c r="D1228" s="3406"/>
      <c r="E1228" s="3406"/>
      <c r="F1228" s="1726"/>
      <c r="G1228" s="3468"/>
      <c r="H1228" s="3468"/>
      <c r="I1228" s="3468"/>
      <c r="J1228" s="3468"/>
      <c r="K1228" s="3468"/>
      <c r="L1228" s="3468"/>
      <c r="M1228" s="3468"/>
      <c r="N1228" s="3469"/>
      <c r="O1228" s="3470"/>
      <c r="P1228" s="3471"/>
      <c r="Q1228" s="3402"/>
      <c r="R1228" s="3402"/>
      <c r="DE1228" s="823"/>
    </row>
    <row r="1229" spans="1:109" s="771" customFormat="1" ht="12" customHeight="1" x14ac:dyDescent="0.15">
      <c r="A1229" s="3433"/>
      <c r="B1229" s="1725"/>
      <c r="C1229" s="3406"/>
      <c r="D1229" s="3406"/>
      <c r="E1229" s="3406"/>
      <c r="F1229" s="1726"/>
      <c r="G1229" s="3468"/>
      <c r="H1229" s="3468"/>
      <c r="I1229" s="3468"/>
      <c r="J1229" s="3468"/>
      <c r="K1229" s="3468"/>
      <c r="L1229" s="3468"/>
      <c r="M1229" s="3468"/>
      <c r="N1229" s="3469"/>
      <c r="O1229" s="3470"/>
      <c r="P1229" s="3471"/>
      <c r="Q1229" s="3402"/>
      <c r="R1229" s="3402"/>
      <c r="DE1229" s="823"/>
    </row>
    <row r="1230" spans="1:109" s="771" customFormat="1" ht="12" customHeight="1" x14ac:dyDescent="0.15">
      <c r="A1230" s="3433"/>
      <c r="B1230" s="1725"/>
      <c r="C1230" s="3406"/>
      <c r="D1230" s="3406"/>
      <c r="E1230" s="3406"/>
      <c r="F1230" s="1726"/>
      <c r="G1230" s="3468"/>
      <c r="H1230" s="3468"/>
      <c r="I1230" s="3468"/>
      <c r="J1230" s="3468"/>
      <c r="K1230" s="3468"/>
      <c r="L1230" s="3468"/>
      <c r="M1230" s="3468"/>
      <c r="N1230" s="3469"/>
      <c r="O1230" s="3470"/>
      <c r="P1230" s="3471"/>
      <c r="Q1230" s="3402"/>
      <c r="R1230" s="3402"/>
      <c r="DE1230" s="823"/>
    </row>
    <row r="1231" spans="1:109" s="771" customFormat="1" ht="12" customHeight="1" x14ac:dyDescent="0.15">
      <c r="A1231" s="3433"/>
      <c r="B1231" s="1725"/>
      <c r="C1231" s="3406"/>
      <c r="D1231" s="3406"/>
      <c r="E1231" s="3406"/>
      <c r="F1231" s="1726"/>
      <c r="G1231" s="3468"/>
      <c r="H1231" s="3468"/>
      <c r="I1231" s="3468"/>
      <c r="J1231" s="3468"/>
      <c r="K1231" s="3468"/>
      <c r="L1231" s="3468"/>
      <c r="M1231" s="3468"/>
      <c r="N1231" s="3469"/>
      <c r="O1231" s="3470"/>
      <c r="P1231" s="3471"/>
      <c r="Q1231" s="3402"/>
      <c r="R1231" s="3402"/>
      <c r="DE1231" s="823"/>
    </row>
    <row r="1232" spans="1:109" s="771" customFormat="1" ht="12" customHeight="1" x14ac:dyDescent="0.15">
      <c r="A1232" s="3433"/>
      <c r="B1232" s="1725"/>
      <c r="C1232" s="3406"/>
      <c r="D1232" s="3406"/>
      <c r="E1232" s="3406"/>
      <c r="F1232" s="1726"/>
      <c r="G1232" s="3468"/>
      <c r="H1232" s="3468"/>
      <c r="I1232" s="3468"/>
      <c r="J1232" s="3468"/>
      <c r="K1232" s="3468"/>
      <c r="L1232" s="3468"/>
      <c r="M1232" s="3468"/>
      <c r="N1232" s="3469"/>
      <c r="O1232" s="3470"/>
      <c r="P1232" s="3471"/>
      <c r="Q1232" s="3402"/>
      <c r="R1232" s="3402"/>
      <c r="DE1232" s="823"/>
    </row>
    <row r="1233" spans="1:109" s="771" customFormat="1" ht="12" customHeight="1" x14ac:dyDescent="0.15">
      <c r="A1233" s="3433"/>
      <c r="B1233" s="1725"/>
      <c r="C1233" s="3406"/>
      <c r="D1233" s="3406"/>
      <c r="E1233" s="3406"/>
      <c r="F1233" s="1726"/>
      <c r="G1233" s="3468"/>
      <c r="H1233" s="3468"/>
      <c r="I1233" s="3468"/>
      <c r="J1233" s="3468"/>
      <c r="K1233" s="3468"/>
      <c r="L1233" s="3468"/>
      <c r="M1233" s="3468"/>
      <c r="N1233" s="3469"/>
      <c r="O1233" s="3470"/>
      <c r="P1233" s="3471"/>
      <c r="Q1233" s="3402"/>
      <c r="R1233" s="3402"/>
      <c r="DE1233" s="823"/>
    </row>
    <row r="1234" spans="1:109" s="771" customFormat="1" ht="12" customHeight="1" x14ac:dyDescent="0.15">
      <c r="A1234" s="3433"/>
      <c r="B1234" s="1725"/>
      <c r="C1234" s="3406"/>
      <c r="D1234" s="3406"/>
      <c r="E1234" s="3406"/>
      <c r="F1234" s="1726"/>
      <c r="G1234" s="3468"/>
      <c r="H1234" s="3468"/>
      <c r="I1234" s="3468"/>
      <c r="J1234" s="3468"/>
      <c r="K1234" s="3468"/>
      <c r="L1234" s="3468"/>
      <c r="M1234" s="3468"/>
      <c r="N1234" s="3469"/>
      <c r="O1234" s="3470"/>
      <c r="P1234" s="3471"/>
      <c r="Q1234" s="3402"/>
      <c r="R1234" s="3402"/>
      <c r="DE1234" s="823"/>
    </row>
    <row r="1235" spans="1:109" s="771" customFormat="1" ht="12" customHeight="1" x14ac:dyDescent="0.15">
      <c r="A1235" s="3433"/>
      <c r="B1235" s="1725"/>
      <c r="C1235" s="3406"/>
      <c r="D1235" s="3406"/>
      <c r="E1235" s="3406"/>
      <c r="F1235" s="1726"/>
      <c r="G1235" s="3468"/>
      <c r="H1235" s="3468"/>
      <c r="I1235" s="3468"/>
      <c r="J1235" s="3468"/>
      <c r="K1235" s="3468"/>
      <c r="L1235" s="3468"/>
      <c r="M1235" s="3468"/>
      <c r="N1235" s="3469"/>
      <c r="O1235" s="3470"/>
      <c r="P1235" s="3471"/>
      <c r="Q1235" s="3402"/>
      <c r="R1235" s="3402"/>
      <c r="DE1235" s="823"/>
    </row>
    <row r="1236" spans="1:109" s="771" customFormat="1" ht="12" customHeight="1" x14ac:dyDescent="0.15">
      <c r="A1236" s="3433"/>
      <c r="B1236" s="1725"/>
      <c r="C1236" s="3406"/>
      <c r="D1236" s="3406"/>
      <c r="E1236" s="3406"/>
      <c r="F1236" s="1726"/>
      <c r="G1236" s="3468"/>
      <c r="H1236" s="3468"/>
      <c r="I1236" s="3468"/>
      <c r="J1236" s="3468"/>
      <c r="K1236" s="3468"/>
      <c r="L1236" s="3468"/>
      <c r="M1236" s="3468"/>
      <c r="N1236" s="3469"/>
      <c r="O1236" s="3470"/>
      <c r="P1236" s="3471"/>
      <c r="Q1236" s="3402"/>
      <c r="R1236" s="3402"/>
      <c r="DE1236" s="823"/>
    </row>
    <row r="1237" spans="1:109" s="771" customFormat="1" ht="12" customHeight="1" x14ac:dyDescent="0.15">
      <c r="A1237" s="3433"/>
      <c r="B1237" s="1725"/>
      <c r="C1237" s="3406"/>
      <c r="D1237" s="3406"/>
      <c r="E1237" s="3406"/>
      <c r="F1237" s="1726"/>
      <c r="G1237" s="3468"/>
      <c r="H1237" s="3468"/>
      <c r="I1237" s="3468"/>
      <c r="J1237" s="3468"/>
      <c r="K1237" s="3468"/>
      <c r="L1237" s="3468"/>
      <c r="M1237" s="3468"/>
      <c r="N1237" s="3469"/>
      <c r="O1237" s="3470"/>
      <c r="P1237" s="3471"/>
      <c r="Q1237" s="3402"/>
      <c r="R1237" s="3402"/>
      <c r="DE1237" s="823"/>
    </row>
    <row r="1238" spans="1:109" s="771" customFormat="1" ht="12" customHeight="1" x14ac:dyDescent="0.15">
      <c r="A1238" s="3433"/>
      <c r="B1238" s="1725"/>
      <c r="C1238" s="3406"/>
      <c r="D1238" s="3406"/>
      <c r="E1238" s="3406"/>
      <c r="F1238" s="1726"/>
      <c r="G1238" s="3468"/>
      <c r="H1238" s="3468"/>
      <c r="I1238" s="3468"/>
      <c r="J1238" s="3468"/>
      <c r="K1238" s="3468"/>
      <c r="L1238" s="3468"/>
      <c r="M1238" s="3468"/>
      <c r="N1238" s="3469"/>
      <c r="O1238" s="3470"/>
      <c r="P1238" s="3471"/>
      <c r="Q1238" s="3402"/>
      <c r="R1238" s="3402"/>
      <c r="DE1238" s="823"/>
    </row>
    <row r="1239" spans="1:109" s="771" customFormat="1" ht="12" customHeight="1" x14ac:dyDescent="0.15">
      <c r="A1239" s="3433"/>
      <c r="B1239" s="1725"/>
      <c r="C1239" s="3406"/>
      <c r="D1239" s="3406"/>
      <c r="E1239" s="3406"/>
      <c r="F1239" s="1726"/>
      <c r="G1239" s="3468"/>
      <c r="H1239" s="3468"/>
      <c r="I1239" s="3468"/>
      <c r="J1239" s="3468"/>
      <c r="K1239" s="3468"/>
      <c r="L1239" s="3468"/>
      <c r="M1239" s="3468"/>
      <c r="N1239" s="3469"/>
      <c r="O1239" s="3470"/>
      <c r="P1239" s="3471"/>
      <c r="Q1239" s="3402"/>
      <c r="R1239" s="3402"/>
      <c r="DE1239" s="823"/>
    </row>
    <row r="1240" spans="1:109" s="771" customFormat="1" ht="12" customHeight="1" x14ac:dyDescent="0.15">
      <c r="A1240" s="3433"/>
      <c r="B1240" s="1725"/>
      <c r="C1240" s="3406"/>
      <c r="D1240" s="3406"/>
      <c r="E1240" s="3406"/>
      <c r="F1240" s="1726"/>
      <c r="G1240" s="3468"/>
      <c r="H1240" s="3468"/>
      <c r="I1240" s="3468"/>
      <c r="J1240" s="3468"/>
      <c r="K1240" s="3468"/>
      <c r="L1240" s="3468"/>
      <c r="M1240" s="3468"/>
      <c r="N1240" s="3469"/>
      <c r="O1240" s="3470"/>
      <c r="P1240" s="3471"/>
      <c r="Q1240" s="3402"/>
      <c r="R1240" s="3402"/>
      <c r="DE1240" s="823"/>
    </row>
    <row r="1241" spans="1:109" s="771" customFormat="1" ht="12" customHeight="1" x14ac:dyDescent="0.15">
      <c r="A1241" s="3433"/>
      <c r="B1241" s="1725"/>
      <c r="C1241" s="3406"/>
      <c r="D1241" s="3406"/>
      <c r="E1241" s="3406"/>
      <c r="F1241" s="1726"/>
      <c r="G1241" s="3468"/>
      <c r="H1241" s="3468"/>
      <c r="I1241" s="3468"/>
      <c r="J1241" s="3468"/>
      <c r="K1241" s="3468"/>
      <c r="L1241" s="3468"/>
      <c r="M1241" s="3468"/>
      <c r="N1241" s="3469"/>
      <c r="O1241" s="3470"/>
      <c r="P1241" s="3471"/>
      <c r="Q1241" s="3402"/>
      <c r="R1241" s="3402"/>
      <c r="DE1241" s="823"/>
    </row>
    <row r="1242" spans="1:109" s="771" customFormat="1" ht="12" customHeight="1" x14ac:dyDescent="0.15">
      <c r="A1242" s="3433"/>
      <c r="B1242" s="1725"/>
      <c r="C1242" s="3406"/>
      <c r="D1242" s="3406"/>
      <c r="E1242" s="3406"/>
      <c r="F1242" s="1726"/>
      <c r="G1242" s="3468"/>
      <c r="H1242" s="3468"/>
      <c r="I1242" s="3468"/>
      <c r="J1242" s="3468"/>
      <c r="K1242" s="3468"/>
      <c r="L1242" s="3468"/>
      <c r="M1242" s="3468"/>
      <c r="N1242" s="3469"/>
      <c r="O1242" s="3470"/>
      <c r="P1242" s="3471"/>
      <c r="Q1242" s="3402"/>
      <c r="R1242" s="3402"/>
      <c r="DE1242" s="823"/>
    </row>
    <row r="1243" spans="1:109" s="771" customFormat="1" ht="12" customHeight="1" x14ac:dyDescent="0.15">
      <c r="A1243" s="3433"/>
      <c r="B1243" s="1735"/>
      <c r="C1243" s="3483"/>
      <c r="D1243" s="3483"/>
      <c r="E1243" s="3483"/>
      <c r="F1243" s="1734"/>
      <c r="G1243" s="3479"/>
      <c r="H1243" s="3479"/>
      <c r="I1243" s="3479"/>
      <c r="J1243" s="3479"/>
      <c r="K1243" s="3479"/>
      <c r="L1243" s="3479"/>
      <c r="M1243" s="3479"/>
      <c r="N1243" s="3480"/>
      <c r="O1243" s="3481"/>
      <c r="P1243" s="3482"/>
      <c r="Q1243" s="3448"/>
      <c r="R1243" s="3448"/>
      <c r="DE1243" s="823"/>
    </row>
    <row r="1244" spans="1:109" s="771" customFormat="1" ht="6" customHeight="1" x14ac:dyDescent="0.15">
      <c r="A1244" s="797"/>
      <c r="B1244" s="1733"/>
      <c r="C1244" s="3446"/>
      <c r="D1244" s="3446"/>
      <c r="E1244" s="3446"/>
      <c r="F1244" s="1733"/>
      <c r="G1244" s="3446"/>
      <c r="H1244" s="3446"/>
      <c r="I1244" s="3446"/>
      <c r="J1244" s="3446"/>
      <c r="K1244" s="3446"/>
      <c r="L1244" s="3446"/>
      <c r="M1244" s="3446"/>
      <c r="N1244" s="1733"/>
      <c r="O1244" s="1733"/>
      <c r="P1244" s="1733"/>
      <c r="Q1244" s="3438"/>
      <c r="R1244" s="3438"/>
      <c r="DE1244" s="823"/>
    </row>
    <row r="1245" spans="1:109" s="771" customFormat="1" ht="12" customHeight="1" x14ac:dyDescent="0.15">
      <c r="A1245" s="3421">
        <v>3</v>
      </c>
      <c r="B1245" s="3393" t="s">
        <v>1232</v>
      </c>
      <c r="C1245" s="3394"/>
      <c r="D1245" s="3394"/>
      <c r="E1245" s="3394"/>
      <c r="F1245" s="3394"/>
      <c r="G1245" s="3394"/>
      <c r="H1245" s="3394"/>
      <c r="I1245" s="3394"/>
      <c r="J1245" s="3394"/>
      <c r="K1245" s="3394"/>
      <c r="L1245" s="3394"/>
      <c r="M1245" s="3394"/>
      <c r="N1245" s="3394"/>
      <c r="O1245" s="3395"/>
      <c r="P1245" s="3420"/>
      <c r="Q1245" s="3434" t="s">
        <v>1231</v>
      </c>
      <c r="R1245" s="3435"/>
      <c r="DE1245" s="823"/>
    </row>
    <row r="1246" spans="1:109" s="771" customFormat="1" ht="12" customHeight="1" x14ac:dyDescent="0.15">
      <c r="A1246" s="3475"/>
      <c r="B1246" s="3436" t="s">
        <v>1230</v>
      </c>
      <c r="C1246" s="3396"/>
      <c r="D1246" s="3396"/>
      <c r="E1246" s="3393" t="s">
        <v>1229</v>
      </c>
      <c r="F1246" s="3417"/>
      <c r="G1246" s="3393" t="s">
        <v>1228</v>
      </c>
      <c r="H1246" s="3417"/>
      <c r="I1246" s="3393" t="s">
        <v>579</v>
      </c>
      <c r="J1246" s="3394"/>
      <c r="K1246" s="3394"/>
      <c r="L1246" s="3394"/>
      <c r="M1246" s="3394"/>
      <c r="N1246" s="3393" t="s">
        <v>578</v>
      </c>
      <c r="O1246" s="3395"/>
      <c r="P1246" s="3420"/>
      <c r="Q1246" s="3436"/>
      <c r="R1246" s="3437"/>
      <c r="DE1246" s="823"/>
    </row>
    <row r="1247" spans="1:109" s="771" customFormat="1" ht="12" customHeight="1" x14ac:dyDescent="0.15">
      <c r="A1247" s="3422"/>
      <c r="B1247" s="3386"/>
      <c r="C1247" s="3416"/>
      <c r="D1247" s="3416"/>
      <c r="E1247" s="3439"/>
      <c r="F1247" s="3440"/>
      <c r="G1247" s="3439"/>
      <c r="H1247" s="3440"/>
      <c r="I1247" s="3439"/>
      <c r="J1247" s="3461"/>
      <c r="K1247" s="3461"/>
      <c r="L1247" s="3461"/>
      <c r="M1247" s="3461"/>
      <c r="N1247" s="3462"/>
      <c r="O1247" s="3463"/>
      <c r="P1247" s="3464"/>
      <c r="Q1247" s="3386"/>
      <c r="R1247" s="3387"/>
      <c r="DE1247" s="823"/>
    </row>
    <row r="1248" spans="1:109" s="771" customFormat="1" ht="6" customHeight="1" x14ac:dyDescent="0.15">
      <c r="A1248" s="799"/>
      <c r="B1248" s="3438"/>
      <c r="C1248" s="3438"/>
      <c r="D1248" s="3438"/>
      <c r="E1248" s="3438"/>
      <c r="F1248" s="3438"/>
      <c r="G1248" s="3441"/>
      <c r="H1248" s="3441"/>
      <c r="I1248" s="799"/>
      <c r="J1248" s="799"/>
      <c r="K1248" s="799"/>
      <c r="L1248" s="799"/>
      <c r="M1248" s="799"/>
      <c r="N1248" s="799"/>
      <c r="O1248" s="799"/>
      <c r="P1248" s="799"/>
      <c r="Q1248" s="799"/>
      <c r="R1248" s="799"/>
      <c r="DE1248" s="823"/>
    </row>
    <row r="1249" spans="1:109" s="771" customFormat="1" ht="21" customHeight="1" x14ac:dyDescent="0.15">
      <c r="A1249" s="3421">
        <v>4</v>
      </c>
      <c r="B1249" s="3442" t="s">
        <v>1227</v>
      </c>
      <c r="C1249" s="3424"/>
      <c r="D1249" s="3425"/>
      <c r="E1249" s="3443" t="s">
        <v>1226</v>
      </c>
      <c r="F1249" s="3444"/>
      <c r="G1249" s="3445"/>
      <c r="H1249" s="3445"/>
      <c r="I1249" s="793"/>
      <c r="J1249" s="1729">
        <v>5</v>
      </c>
      <c r="K1249" s="3449" t="s">
        <v>1764</v>
      </c>
      <c r="L1249" s="3450"/>
      <c r="M1249" s="3450"/>
      <c r="N1249" s="3450"/>
      <c r="O1249" s="3450"/>
      <c r="P1249" s="3450"/>
      <c r="Q1249" s="3450"/>
      <c r="R1249" s="3451"/>
      <c r="DE1249" s="823"/>
    </row>
    <row r="1250" spans="1:109" s="771" customFormat="1" ht="12" customHeight="1" x14ac:dyDescent="0.15">
      <c r="A1250" s="3422"/>
      <c r="B1250" s="3386"/>
      <c r="C1250" s="3416"/>
      <c r="D1250" s="3387"/>
      <c r="E1250" s="3386"/>
      <c r="F1250" s="3387"/>
      <c r="G1250" s="3445"/>
      <c r="H1250" s="3445"/>
      <c r="I1250" s="793"/>
      <c r="J1250" s="3476"/>
      <c r="K1250" s="3452"/>
      <c r="L1250" s="3453"/>
      <c r="M1250" s="3453"/>
      <c r="N1250" s="3453"/>
      <c r="O1250" s="3453"/>
      <c r="P1250" s="3453"/>
      <c r="Q1250" s="3453"/>
      <c r="R1250" s="3454"/>
      <c r="DE1250" s="823"/>
    </row>
    <row r="1251" spans="1:109" s="771" customFormat="1" ht="12" customHeight="1" x14ac:dyDescent="0.15">
      <c r="A1251" s="1736"/>
      <c r="B1251" s="1732"/>
      <c r="C1251" s="1732"/>
      <c r="D1251" s="1732"/>
      <c r="E1251" s="1732"/>
      <c r="F1251" s="1732"/>
      <c r="G1251" s="3445"/>
      <c r="H1251" s="3445"/>
      <c r="I1251" s="1736"/>
      <c r="J1251" s="3477"/>
      <c r="K1251" s="3455"/>
      <c r="L1251" s="3456"/>
      <c r="M1251" s="3456"/>
      <c r="N1251" s="3456"/>
      <c r="O1251" s="3456"/>
      <c r="P1251" s="3456"/>
      <c r="Q1251" s="3456"/>
      <c r="R1251" s="3457"/>
      <c r="S1251" s="225"/>
      <c r="T1251" s="755"/>
      <c r="DE1251" s="823"/>
    </row>
    <row r="1252" spans="1:109" s="771" customFormat="1" ht="12" customHeight="1" x14ac:dyDescent="0.15">
      <c r="A1252" s="1736"/>
      <c r="B1252" s="788"/>
      <c r="C1252" s="788"/>
      <c r="D1252" s="788"/>
      <c r="E1252" s="788"/>
      <c r="F1252" s="788"/>
      <c r="G1252" s="788"/>
      <c r="H1252" s="788"/>
      <c r="I1252" s="1736"/>
      <c r="J1252" s="3477"/>
      <c r="K1252" s="3455"/>
      <c r="L1252" s="3456"/>
      <c r="M1252" s="3456"/>
      <c r="N1252" s="3456"/>
      <c r="O1252" s="3456"/>
      <c r="P1252" s="3456"/>
      <c r="Q1252" s="3456"/>
      <c r="R1252" s="3457"/>
      <c r="DE1252" s="823"/>
    </row>
    <row r="1253" spans="1:109" s="771" customFormat="1" ht="12" customHeight="1" x14ac:dyDescent="0.15">
      <c r="A1253" s="1736"/>
      <c r="B1253" s="3465" t="s">
        <v>1225</v>
      </c>
      <c r="C1253" s="3465"/>
      <c r="D1253" s="3465"/>
      <c r="E1253" s="3465"/>
      <c r="F1253" s="3465"/>
      <c r="G1253" s="3465"/>
      <c r="H1253" s="3465"/>
      <c r="I1253" s="1736"/>
      <c r="J1253" s="3477"/>
      <c r="K1253" s="3455"/>
      <c r="L1253" s="3456"/>
      <c r="M1253" s="3456"/>
      <c r="N1253" s="3456"/>
      <c r="O1253" s="3456"/>
      <c r="P1253" s="3456"/>
      <c r="Q1253" s="3456"/>
      <c r="R1253" s="3457"/>
      <c r="DE1253" s="823"/>
    </row>
    <row r="1254" spans="1:109" s="771" customFormat="1" ht="12" customHeight="1" x14ac:dyDescent="0.15">
      <c r="A1254" s="1736"/>
      <c r="B1254" s="3465" t="s">
        <v>1224</v>
      </c>
      <c r="C1254" s="3465"/>
      <c r="D1254" s="3465"/>
      <c r="E1254" s="3465"/>
      <c r="F1254" s="3465"/>
      <c r="G1254" s="3465"/>
      <c r="H1254" s="3465"/>
      <c r="I1254" s="789"/>
      <c r="J1254" s="3477"/>
      <c r="K1254" s="3455"/>
      <c r="L1254" s="3456"/>
      <c r="M1254" s="3456"/>
      <c r="N1254" s="3456"/>
      <c r="O1254" s="3456"/>
      <c r="P1254" s="3456"/>
      <c r="Q1254" s="3456"/>
      <c r="R1254" s="3457"/>
      <c r="DE1254" s="823"/>
    </row>
    <row r="1255" spans="1:109" s="771" customFormat="1" ht="12" customHeight="1" x14ac:dyDescent="0.15">
      <c r="A1255" s="790" t="s">
        <v>1223</v>
      </c>
      <c r="B1255" s="3466" t="s">
        <v>577</v>
      </c>
      <c r="C1255" s="3466"/>
      <c r="D1255" s="3466"/>
      <c r="E1255" s="3466"/>
      <c r="F1255" s="3466"/>
      <c r="G1255" s="3466"/>
      <c r="H1255" s="3466"/>
      <c r="I1255" s="1736"/>
      <c r="J1255" s="3477"/>
      <c r="K1255" s="3455"/>
      <c r="L1255" s="3456"/>
      <c r="M1255" s="3456"/>
      <c r="N1255" s="3456"/>
      <c r="O1255" s="3456"/>
      <c r="P1255" s="3456"/>
      <c r="Q1255" s="3456"/>
      <c r="R1255" s="3457"/>
      <c r="DE1255" s="823"/>
    </row>
    <row r="1256" spans="1:109" s="771" customFormat="1" ht="12" customHeight="1" x14ac:dyDescent="0.15">
      <c r="A1256" s="790"/>
      <c r="B1256" s="3467" t="s">
        <v>1222</v>
      </c>
      <c r="C1256" s="3467"/>
      <c r="D1256" s="3467"/>
      <c r="E1256" s="3467"/>
      <c r="F1256" s="3467"/>
      <c r="G1256" s="3467"/>
      <c r="H1256" s="3467"/>
      <c r="I1256" s="1736"/>
      <c r="J1256" s="3477"/>
      <c r="K1256" s="3455"/>
      <c r="L1256" s="3456"/>
      <c r="M1256" s="3456"/>
      <c r="N1256" s="3456"/>
      <c r="O1256" s="3456"/>
      <c r="P1256" s="3456"/>
      <c r="Q1256" s="3456"/>
      <c r="R1256" s="3457"/>
      <c r="DE1256" s="823"/>
    </row>
    <row r="1257" spans="1:109" s="771" customFormat="1" ht="12" customHeight="1" x14ac:dyDescent="0.15">
      <c r="A1257" s="790"/>
      <c r="B1257" s="3467"/>
      <c r="C1257" s="3467"/>
      <c r="D1257" s="3467"/>
      <c r="E1257" s="3467"/>
      <c r="F1257" s="3467"/>
      <c r="G1257" s="3467"/>
      <c r="H1257" s="3467"/>
      <c r="I1257" s="1736"/>
      <c r="J1257" s="3477"/>
      <c r="K1257" s="3455"/>
      <c r="L1257" s="3456"/>
      <c r="M1257" s="3456"/>
      <c r="N1257" s="3456"/>
      <c r="O1257" s="3456"/>
      <c r="P1257" s="3456"/>
      <c r="Q1257" s="3456"/>
      <c r="R1257" s="3457"/>
      <c r="DE1257" s="823"/>
    </row>
    <row r="1258" spans="1:109" s="771" customFormat="1" ht="12" customHeight="1" x14ac:dyDescent="0.15">
      <c r="A1258" s="790"/>
      <c r="B1258" s="3465"/>
      <c r="C1258" s="3465"/>
      <c r="D1258" s="3465"/>
      <c r="E1258" s="3465"/>
      <c r="F1258" s="3465"/>
      <c r="G1258" s="3465"/>
      <c r="H1258" s="3465"/>
      <c r="I1258" s="1736"/>
      <c r="J1258" s="3477"/>
      <c r="K1258" s="3455"/>
      <c r="L1258" s="3456"/>
      <c r="M1258" s="3456"/>
      <c r="N1258" s="3456"/>
      <c r="O1258" s="3456"/>
      <c r="P1258" s="3456"/>
      <c r="Q1258" s="3456"/>
      <c r="R1258" s="3457"/>
      <c r="DE1258" s="823"/>
    </row>
    <row r="1259" spans="1:109" s="771" customFormat="1" ht="12" customHeight="1" x14ac:dyDescent="0.15">
      <c r="A1259" s="790"/>
      <c r="B1259" s="3465" t="s">
        <v>652</v>
      </c>
      <c r="C1259" s="3465"/>
      <c r="D1259" s="3465"/>
      <c r="E1259" s="3465"/>
      <c r="F1259" s="3465"/>
      <c r="G1259" s="3465"/>
      <c r="H1259" s="3465"/>
      <c r="I1259" s="1736"/>
      <c r="J1259" s="3477"/>
      <c r="K1259" s="3455"/>
      <c r="L1259" s="3456"/>
      <c r="M1259" s="3456"/>
      <c r="N1259" s="3456"/>
      <c r="O1259" s="3456"/>
      <c r="P1259" s="3456"/>
      <c r="Q1259" s="3456"/>
      <c r="R1259" s="3457"/>
      <c r="U1259" s="224"/>
      <c r="V1259" s="224"/>
      <c r="W1259" s="224"/>
      <c r="X1259" s="224"/>
      <c r="Y1259" s="224"/>
      <c r="Z1259" s="224"/>
      <c r="AA1259" s="224"/>
      <c r="AB1259" s="224"/>
      <c r="AC1259" s="224"/>
      <c r="AD1259" s="224"/>
      <c r="AE1259" s="224"/>
      <c r="DE1259" s="823"/>
    </row>
    <row r="1260" spans="1:109" s="771" customFormat="1" ht="12" customHeight="1" x14ac:dyDescent="0.15">
      <c r="A1260" s="790"/>
      <c r="B1260" s="3465"/>
      <c r="C1260" s="3465"/>
      <c r="D1260" s="3465"/>
      <c r="E1260" s="3465"/>
      <c r="F1260" s="3465"/>
      <c r="G1260" s="3465"/>
      <c r="H1260" s="3465"/>
      <c r="I1260" s="1736"/>
      <c r="J1260" s="3478"/>
      <c r="K1260" s="3458"/>
      <c r="L1260" s="3459"/>
      <c r="M1260" s="3459"/>
      <c r="N1260" s="3459"/>
      <c r="O1260" s="3459"/>
      <c r="P1260" s="3459"/>
      <c r="Q1260" s="3459"/>
      <c r="R1260" s="3460"/>
      <c r="DE1260" s="823"/>
    </row>
    <row r="1261" spans="1:109" s="772" customFormat="1" ht="13.5" hidden="1" x14ac:dyDescent="0.15">
      <c r="A1261" s="3473" t="s">
        <v>1239</v>
      </c>
      <c r="B1261" s="3474"/>
      <c r="C1261" s="3474"/>
      <c r="D1261" s="3474"/>
      <c r="E1261" s="3474"/>
      <c r="F1261" s="3474"/>
      <c r="G1261" s="3474"/>
      <c r="H1261" s="3474"/>
      <c r="I1261" s="3474"/>
      <c r="J1261" s="3474"/>
      <c r="K1261" s="3474"/>
      <c r="L1261" s="3474"/>
      <c r="M1261" s="3474"/>
      <c r="N1261" s="3474"/>
      <c r="O1261" s="3474"/>
      <c r="P1261" s="3474"/>
      <c r="Q1261" s="3474"/>
      <c r="R1261" s="3474"/>
      <c r="DE1261" s="822"/>
    </row>
    <row r="1262" spans="1:109" s="771" customFormat="1" ht="12" hidden="1" customHeight="1" x14ac:dyDescent="0.15">
      <c r="A1262" s="3393" t="s">
        <v>576</v>
      </c>
      <c r="B1262" s="3417"/>
      <c r="C1262" s="3494"/>
      <c r="D1262" s="3495"/>
      <c r="E1262" s="3393" t="s">
        <v>575</v>
      </c>
      <c r="F1262" s="3417"/>
      <c r="G1262" s="3386"/>
      <c r="H1262" s="3416"/>
      <c r="I1262" s="3416"/>
      <c r="J1262" s="3387"/>
      <c r="K1262" s="3393" t="s">
        <v>1214</v>
      </c>
      <c r="L1262" s="3395"/>
      <c r="M1262" s="3420"/>
      <c r="N1262" s="3386"/>
      <c r="O1262" s="3416"/>
      <c r="P1262" s="3416"/>
      <c r="Q1262" s="3416"/>
      <c r="R1262" s="3387"/>
      <c r="DE1262" s="823"/>
    </row>
    <row r="1263" spans="1:109" s="771" customFormat="1" ht="12" hidden="1" customHeight="1" x14ac:dyDescent="0.15">
      <c r="A1263" s="3421">
        <v>1</v>
      </c>
      <c r="B1263" s="3510" t="s">
        <v>1238</v>
      </c>
      <c r="C1263" s="3511"/>
      <c r="D1263" s="3511"/>
      <c r="E1263" s="3511"/>
      <c r="F1263" s="3512"/>
      <c r="G1263" s="3492" t="s">
        <v>1237</v>
      </c>
      <c r="H1263" s="3493"/>
      <c r="I1263" s="3492" t="s">
        <v>1236</v>
      </c>
      <c r="J1263" s="3503"/>
      <c r="K1263" s="3503"/>
      <c r="L1263" s="3503"/>
      <c r="M1263" s="3503"/>
      <c r="N1263" s="3503"/>
      <c r="O1263" s="3503"/>
      <c r="P1263" s="3503"/>
      <c r="Q1263" s="3503"/>
      <c r="R1263" s="3493"/>
      <c r="DE1263" s="823"/>
    </row>
    <row r="1264" spans="1:109" s="771" customFormat="1" ht="12" hidden="1" customHeight="1" x14ac:dyDescent="0.15">
      <c r="A1264" s="3422"/>
      <c r="B1264" s="3513"/>
      <c r="C1264" s="3514"/>
      <c r="D1264" s="3514"/>
      <c r="E1264" s="3514"/>
      <c r="F1264" s="3515"/>
      <c r="G1264" s="3516"/>
      <c r="H1264" s="3517"/>
      <c r="I1264" s="3518"/>
      <c r="J1264" s="3519"/>
      <c r="K1264" s="3519"/>
      <c r="L1264" s="3519"/>
      <c r="M1264" s="780" t="s">
        <v>1761</v>
      </c>
      <c r="N1264" s="3520"/>
      <c r="O1264" s="3521"/>
      <c r="P1264" s="781" t="s">
        <v>1762</v>
      </c>
      <c r="Q1264" s="773"/>
      <c r="R1264" s="782" t="s">
        <v>1763</v>
      </c>
      <c r="S1264" s="758" t="str">
        <f>IF(AND(Q1264&lt;&gt;"",Q1264&lt;120),"排煙機の規定風量は120㎥以上必要です。","")</f>
        <v/>
      </c>
      <c r="T1264" s="770"/>
      <c r="DE1264" s="823"/>
    </row>
    <row r="1265" spans="1:111" s="771" customFormat="1" ht="6" hidden="1" customHeight="1" x14ac:dyDescent="0.15">
      <c r="A1265" s="794"/>
      <c r="B1265" s="794"/>
      <c r="C1265" s="794"/>
      <c r="D1265" s="794"/>
      <c r="E1265" s="794"/>
      <c r="F1265" s="794"/>
      <c r="G1265" s="794"/>
      <c r="H1265" s="794"/>
      <c r="I1265" s="794"/>
      <c r="J1265" s="794"/>
      <c r="K1265" s="795"/>
      <c r="L1265" s="795"/>
      <c r="M1265" s="795"/>
      <c r="N1265" s="794"/>
      <c r="O1265" s="796"/>
      <c r="P1265" s="796"/>
      <c r="Q1265" s="795"/>
      <c r="R1265" s="795"/>
      <c r="DE1265" s="823"/>
    </row>
    <row r="1266" spans="1:111" s="771" customFormat="1" ht="12" hidden="1" customHeight="1" x14ac:dyDescent="0.15">
      <c r="A1266" s="3432">
        <v>2</v>
      </c>
      <c r="B1266" s="3492" t="s">
        <v>1235</v>
      </c>
      <c r="C1266" s="3503"/>
      <c r="D1266" s="3503"/>
      <c r="E1266" s="3503"/>
      <c r="F1266" s="3503"/>
      <c r="G1266" s="3503"/>
      <c r="H1266" s="3503"/>
      <c r="I1266" s="3503"/>
      <c r="J1266" s="3503"/>
      <c r="K1266" s="3503"/>
      <c r="L1266" s="3503"/>
      <c r="M1266" s="3503"/>
      <c r="N1266" s="3503"/>
      <c r="O1266" s="3504"/>
      <c r="P1266" s="783"/>
      <c r="Q1266" s="3434" t="s">
        <v>1231</v>
      </c>
      <c r="R1266" s="3435"/>
      <c r="DE1266" s="823"/>
    </row>
    <row r="1267" spans="1:111" s="771" customFormat="1" ht="12" hidden="1" customHeight="1" x14ac:dyDescent="0.15">
      <c r="A1267" s="3433"/>
      <c r="B1267" s="784" t="s">
        <v>54</v>
      </c>
      <c r="C1267" s="3501" t="s">
        <v>1234</v>
      </c>
      <c r="D1267" s="3396"/>
      <c r="E1267" s="3502"/>
      <c r="F1267" s="785" t="s">
        <v>1233</v>
      </c>
      <c r="G1267" s="3501" t="s">
        <v>1228</v>
      </c>
      <c r="H1267" s="3396"/>
      <c r="I1267" s="3501" t="s">
        <v>579</v>
      </c>
      <c r="J1267" s="3396"/>
      <c r="K1267" s="3396"/>
      <c r="L1267" s="3396"/>
      <c r="M1267" s="3396"/>
      <c r="N1267" s="3396" t="s">
        <v>578</v>
      </c>
      <c r="O1267" s="3397"/>
      <c r="P1267" s="3398"/>
      <c r="Q1267" s="3436"/>
      <c r="R1267" s="3437"/>
      <c r="DE1267" s="823"/>
      <c r="DF1267" s="772" t="str">
        <f>IF(COUNTA(B1268:R1317)&gt;0,DG1267,"")</f>
        <v/>
      </c>
      <c r="DG1267" s="829">
        <v>18</v>
      </c>
    </row>
    <row r="1268" spans="1:111" s="771" customFormat="1" ht="12" hidden="1" customHeight="1" x14ac:dyDescent="0.15">
      <c r="A1268" s="3433"/>
      <c r="B1268" s="762"/>
      <c r="C1268" s="3505"/>
      <c r="D1268" s="3505"/>
      <c r="E1268" s="3505"/>
      <c r="F1268" s="1172"/>
      <c r="G1268" s="3505"/>
      <c r="H1268" s="3505"/>
      <c r="I1268" s="3506"/>
      <c r="J1268" s="3506"/>
      <c r="K1268" s="3506"/>
      <c r="L1268" s="3506"/>
      <c r="M1268" s="3506"/>
      <c r="N1268" s="3507"/>
      <c r="O1268" s="3508"/>
      <c r="P1268" s="3509"/>
      <c r="Q1268" s="3505"/>
      <c r="R1268" s="3505"/>
      <c r="DE1268" s="823"/>
    </row>
    <row r="1269" spans="1:111" s="771" customFormat="1" ht="12" hidden="1" customHeight="1" x14ac:dyDescent="0.15">
      <c r="A1269" s="3433"/>
      <c r="B1269" s="763"/>
      <c r="C1269" s="3490"/>
      <c r="D1269" s="3490"/>
      <c r="E1269" s="3490"/>
      <c r="F1269" s="1173"/>
      <c r="G1269" s="3490"/>
      <c r="H1269" s="3490"/>
      <c r="I1269" s="3491"/>
      <c r="J1269" s="3491"/>
      <c r="K1269" s="3491"/>
      <c r="L1269" s="3491"/>
      <c r="M1269" s="3491"/>
      <c r="N1269" s="3487"/>
      <c r="O1269" s="3488"/>
      <c r="P1269" s="3489"/>
      <c r="Q1269" s="3490"/>
      <c r="R1269" s="3490"/>
      <c r="DE1269" s="823"/>
    </row>
    <row r="1270" spans="1:111" s="771" customFormat="1" ht="12" hidden="1" customHeight="1" x14ac:dyDescent="0.15">
      <c r="A1270" s="3433"/>
      <c r="B1270" s="763"/>
      <c r="C1270" s="3490"/>
      <c r="D1270" s="3490"/>
      <c r="E1270" s="3490"/>
      <c r="F1270" s="1173"/>
      <c r="G1270" s="3490"/>
      <c r="H1270" s="3490"/>
      <c r="I1270" s="3491"/>
      <c r="J1270" s="3491"/>
      <c r="K1270" s="3491"/>
      <c r="L1270" s="3491"/>
      <c r="M1270" s="3491"/>
      <c r="N1270" s="3487"/>
      <c r="O1270" s="3488"/>
      <c r="P1270" s="3489"/>
      <c r="Q1270" s="3490"/>
      <c r="R1270" s="3490"/>
      <c r="DE1270" s="823"/>
    </row>
    <row r="1271" spans="1:111" s="771" customFormat="1" ht="12" hidden="1" customHeight="1" x14ac:dyDescent="0.15">
      <c r="A1271" s="3433"/>
      <c r="B1271" s="763"/>
      <c r="C1271" s="3490"/>
      <c r="D1271" s="3490"/>
      <c r="E1271" s="3490"/>
      <c r="F1271" s="1173"/>
      <c r="G1271" s="3490"/>
      <c r="H1271" s="3490"/>
      <c r="I1271" s="3491"/>
      <c r="J1271" s="3491"/>
      <c r="K1271" s="3491"/>
      <c r="L1271" s="3491"/>
      <c r="M1271" s="3491"/>
      <c r="N1271" s="3487"/>
      <c r="O1271" s="3488"/>
      <c r="P1271" s="3489"/>
      <c r="Q1271" s="3490"/>
      <c r="R1271" s="3490"/>
      <c r="DE1271" s="823"/>
    </row>
    <row r="1272" spans="1:111" s="771" customFormat="1" ht="12" hidden="1" customHeight="1" x14ac:dyDescent="0.15">
      <c r="A1272" s="3433"/>
      <c r="B1272" s="763"/>
      <c r="C1272" s="3490"/>
      <c r="D1272" s="3490"/>
      <c r="E1272" s="3490"/>
      <c r="F1272" s="1173"/>
      <c r="G1272" s="3490"/>
      <c r="H1272" s="3490"/>
      <c r="I1272" s="3491"/>
      <c r="J1272" s="3491"/>
      <c r="K1272" s="3491"/>
      <c r="L1272" s="3491"/>
      <c r="M1272" s="3491"/>
      <c r="N1272" s="3487"/>
      <c r="O1272" s="3488"/>
      <c r="P1272" s="3489"/>
      <c r="Q1272" s="3490"/>
      <c r="R1272" s="3490"/>
      <c r="DE1272" s="823"/>
    </row>
    <row r="1273" spans="1:111" s="771" customFormat="1" ht="12" hidden="1" customHeight="1" x14ac:dyDescent="0.15">
      <c r="A1273" s="3433"/>
      <c r="B1273" s="763"/>
      <c r="C1273" s="3490"/>
      <c r="D1273" s="3490"/>
      <c r="E1273" s="3490"/>
      <c r="F1273" s="1173"/>
      <c r="G1273" s="3490"/>
      <c r="H1273" s="3490"/>
      <c r="I1273" s="3491"/>
      <c r="J1273" s="3491"/>
      <c r="K1273" s="3491"/>
      <c r="L1273" s="3491"/>
      <c r="M1273" s="3491"/>
      <c r="N1273" s="3487"/>
      <c r="O1273" s="3488"/>
      <c r="P1273" s="3489"/>
      <c r="Q1273" s="3490"/>
      <c r="R1273" s="3490"/>
      <c r="DE1273" s="823"/>
    </row>
    <row r="1274" spans="1:111" s="771" customFormat="1" ht="12" hidden="1" customHeight="1" x14ac:dyDescent="0.15">
      <c r="A1274" s="3433"/>
      <c r="B1274" s="763"/>
      <c r="C1274" s="3490"/>
      <c r="D1274" s="3490"/>
      <c r="E1274" s="3490"/>
      <c r="F1274" s="1173"/>
      <c r="G1274" s="3490"/>
      <c r="H1274" s="3490"/>
      <c r="I1274" s="3491"/>
      <c r="J1274" s="3491"/>
      <c r="K1274" s="3491"/>
      <c r="L1274" s="3491"/>
      <c r="M1274" s="3491"/>
      <c r="N1274" s="3487"/>
      <c r="O1274" s="3488"/>
      <c r="P1274" s="3489"/>
      <c r="Q1274" s="3490"/>
      <c r="R1274" s="3490"/>
      <c r="DE1274" s="823"/>
    </row>
    <row r="1275" spans="1:111" s="771" customFormat="1" ht="12" hidden="1" customHeight="1" x14ac:dyDescent="0.15">
      <c r="A1275" s="3433"/>
      <c r="B1275" s="763"/>
      <c r="C1275" s="3490"/>
      <c r="D1275" s="3490"/>
      <c r="E1275" s="3490"/>
      <c r="F1275" s="1173"/>
      <c r="G1275" s="3490"/>
      <c r="H1275" s="3490"/>
      <c r="I1275" s="3491"/>
      <c r="J1275" s="3491"/>
      <c r="K1275" s="3491"/>
      <c r="L1275" s="3491"/>
      <c r="M1275" s="3491"/>
      <c r="N1275" s="3487"/>
      <c r="O1275" s="3488"/>
      <c r="P1275" s="3489"/>
      <c r="Q1275" s="3490"/>
      <c r="R1275" s="3490"/>
      <c r="DE1275" s="823"/>
    </row>
    <row r="1276" spans="1:111" s="771" customFormat="1" ht="12" hidden="1" customHeight="1" x14ac:dyDescent="0.15">
      <c r="A1276" s="3433"/>
      <c r="B1276" s="763"/>
      <c r="C1276" s="3490"/>
      <c r="D1276" s="3490"/>
      <c r="E1276" s="3490"/>
      <c r="F1276" s="1173"/>
      <c r="G1276" s="3490"/>
      <c r="H1276" s="3490"/>
      <c r="I1276" s="3491"/>
      <c r="J1276" s="3491"/>
      <c r="K1276" s="3491"/>
      <c r="L1276" s="3491"/>
      <c r="M1276" s="3491"/>
      <c r="N1276" s="3487"/>
      <c r="O1276" s="3488"/>
      <c r="P1276" s="3489"/>
      <c r="Q1276" s="3490"/>
      <c r="R1276" s="3490"/>
      <c r="DE1276" s="823"/>
    </row>
    <row r="1277" spans="1:111" s="771" customFormat="1" ht="12" hidden="1" customHeight="1" x14ac:dyDescent="0.15">
      <c r="A1277" s="3433"/>
      <c r="B1277" s="763"/>
      <c r="C1277" s="3490"/>
      <c r="D1277" s="3490"/>
      <c r="E1277" s="3490"/>
      <c r="F1277" s="1173"/>
      <c r="G1277" s="3490"/>
      <c r="H1277" s="3490"/>
      <c r="I1277" s="3491"/>
      <c r="J1277" s="3491"/>
      <c r="K1277" s="3491"/>
      <c r="L1277" s="3491"/>
      <c r="M1277" s="3491"/>
      <c r="N1277" s="3487"/>
      <c r="O1277" s="3488"/>
      <c r="P1277" s="3489"/>
      <c r="Q1277" s="3490"/>
      <c r="R1277" s="3490"/>
      <c r="DE1277" s="823"/>
    </row>
    <row r="1278" spans="1:111" s="771" customFormat="1" ht="12" hidden="1" customHeight="1" x14ac:dyDescent="0.15">
      <c r="A1278" s="3433"/>
      <c r="B1278" s="763"/>
      <c r="C1278" s="3490"/>
      <c r="D1278" s="3490"/>
      <c r="E1278" s="3490"/>
      <c r="F1278" s="1173"/>
      <c r="G1278" s="3490"/>
      <c r="H1278" s="3490"/>
      <c r="I1278" s="3491"/>
      <c r="J1278" s="3491"/>
      <c r="K1278" s="3491"/>
      <c r="L1278" s="3491"/>
      <c r="M1278" s="3491"/>
      <c r="N1278" s="3487"/>
      <c r="O1278" s="3488"/>
      <c r="P1278" s="3489"/>
      <c r="Q1278" s="3490"/>
      <c r="R1278" s="3490"/>
      <c r="DE1278" s="823"/>
    </row>
    <row r="1279" spans="1:111" s="771" customFormat="1" ht="12" hidden="1" customHeight="1" x14ac:dyDescent="0.15">
      <c r="A1279" s="3433"/>
      <c r="B1279" s="763"/>
      <c r="C1279" s="3490"/>
      <c r="D1279" s="3490"/>
      <c r="E1279" s="3490"/>
      <c r="F1279" s="1173"/>
      <c r="G1279" s="3490"/>
      <c r="H1279" s="3490"/>
      <c r="I1279" s="3491"/>
      <c r="J1279" s="3491"/>
      <c r="K1279" s="3491"/>
      <c r="L1279" s="3491"/>
      <c r="M1279" s="3491"/>
      <c r="N1279" s="3487"/>
      <c r="O1279" s="3488"/>
      <c r="P1279" s="3489"/>
      <c r="Q1279" s="3490"/>
      <c r="R1279" s="3490"/>
      <c r="DE1279" s="823"/>
    </row>
    <row r="1280" spans="1:111" s="771" customFormat="1" ht="12" hidden="1" customHeight="1" x14ac:dyDescent="0.15">
      <c r="A1280" s="3433"/>
      <c r="B1280" s="763"/>
      <c r="C1280" s="3490"/>
      <c r="D1280" s="3490"/>
      <c r="E1280" s="3490"/>
      <c r="F1280" s="1173"/>
      <c r="G1280" s="3490"/>
      <c r="H1280" s="3490"/>
      <c r="I1280" s="3491"/>
      <c r="J1280" s="3491"/>
      <c r="K1280" s="3491"/>
      <c r="L1280" s="3491"/>
      <c r="M1280" s="3491"/>
      <c r="N1280" s="3487"/>
      <c r="O1280" s="3488"/>
      <c r="P1280" s="3489"/>
      <c r="Q1280" s="3490"/>
      <c r="R1280" s="3490"/>
      <c r="DE1280" s="823"/>
    </row>
    <row r="1281" spans="1:109" s="771" customFormat="1" ht="12" hidden="1" customHeight="1" x14ac:dyDescent="0.15">
      <c r="A1281" s="3433"/>
      <c r="B1281" s="763"/>
      <c r="C1281" s="3490"/>
      <c r="D1281" s="3490"/>
      <c r="E1281" s="3490"/>
      <c r="F1281" s="1173"/>
      <c r="G1281" s="3490"/>
      <c r="H1281" s="3490"/>
      <c r="I1281" s="3491"/>
      <c r="J1281" s="3491"/>
      <c r="K1281" s="3491"/>
      <c r="L1281" s="3491"/>
      <c r="M1281" s="3491"/>
      <c r="N1281" s="3487"/>
      <c r="O1281" s="3488"/>
      <c r="P1281" s="3489"/>
      <c r="Q1281" s="3490"/>
      <c r="R1281" s="3490"/>
      <c r="DE1281" s="823"/>
    </row>
    <row r="1282" spans="1:109" s="771" customFormat="1" ht="12" hidden="1" customHeight="1" x14ac:dyDescent="0.15">
      <c r="A1282" s="3433"/>
      <c r="B1282" s="763"/>
      <c r="C1282" s="3490"/>
      <c r="D1282" s="3490"/>
      <c r="E1282" s="3490"/>
      <c r="F1282" s="1173"/>
      <c r="G1282" s="3490"/>
      <c r="H1282" s="3490"/>
      <c r="I1282" s="3491"/>
      <c r="J1282" s="3491"/>
      <c r="K1282" s="3491"/>
      <c r="L1282" s="3491"/>
      <c r="M1282" s="3491"/>
      <c r="N1282" s="3487"/>
      <c r="O1282" s="3488"/>
      <c r="P1282" s="3489"/>
      <c r="Q1282" s="3490"/>
      <c r="R1282" s="3490"/>
      <c r="DE1282" s="823"/>
    </row>
    <row r="1283" spans="1:109" s="771" customFormat="1" ht="12" hidden="1" customHeight="1" x14ac:dyDescent="0.15">
      <c r="A1283" s="3433"/>
      <c r="B1283" s="763"/>
      <c r="C1283" s="3490"/>
      <c r="D1283" s="3490"/>
      <c r="E1283" s="3490"/>
      <c r="F1283" s="1173"/>
      <c r="G1283" s="3490"/>
      <c r="H1283" s="3490"/>
      <c r="I1283" s="3491"/>
      <c r="J1283" s="3491"/>
      <c r="K1283" s="3491"/>
      <c r="L1283" s="3491"/>
      <c r="M1283" s="3491"/>
      <c r="N1283" s="3487"/>
      <c r="O1283" s="3488"/>
      <c r="P1283" s="3489"/>
      <c r="Q1283" s="3490"/>
      <c r="R1283" s="3490"/>
      <c r="DE1283" s="823"/>
    </row>
    <row r="1284" spans="1:109" s="771" customFormat="1" ht="12" hidden="1" customHeight="1" x14ac:dyDescent="0.15">
      <c r="A1284" s="3433"/>
      <c r="B1284" s="763"/>
      <c r="C1284" s="3490"/>
      <c r="D1284" s="3490"/>
      <c r="E1284" s="3490"/>
      <c r="F1284" s="1173"/>
      <c r="G1284" s="3490"/>
      <c r="H1284" s="3490"/>
      <c r="I1284" s="3491"/>
      <c r="J1284" s="3491"/>
      <c r="K1284" s="3491"/>
      <c r="L1284" s="3491"/>
      <c r="M1284" s="3491"/>
      <c r="N1284" s="3487"/>
      <c r="O1284" s="3488"/>
      <c r="P1284" s="3489"/>
      <c r="Q1284" s="3490"/>
      <c r="R1284" s="3490"/>
      <c r="DE1284" s="823"/>
    </row>
    <row r="1285" spans="1:109" s="771" customFormat="1" ht="12" hidden="1" customHeight="1" x14ac:dyDescent="0.15">
      <c r="A1285" s="3433"/>
      <c r="B1285" s="763"/>
      <c r="C1285" s="3490"/>
      <c r="D1285" s="3490"/>
      <c r="E1285" s="3490"/>
      <c r="F1285" s="1173"/>
      <c r="G1285" s="3490"/>
      <c r="H1285" s="3490"/>
      <c r="I1285" s="3491"/>
      <c r="J1285" s="3491"/>
      <c r="K1285" s="3491"/>
      <c r="L1285" s="3491"/>
      <c r="M1285" s="3491"/>
      <c r="N1285" s="3487"/>
      <c r="O1285" s="3488"/>
      <c r="P1285" s="3489"/>
      <c r="Q1285" s="3490"/>
      <c r="R1285" s="3490"/>
      <c r="DE1285" s="823"/>
    </row>
    <row r="1286" spans="1:109" s="771" customFormat="1" ht="12" hidden="1" customHeight="1" x14ac:dyDescent="0.15">
      <c r="A1286" s="3433"/>
      <c r="B1286" s="763"/>
      <c r="C1286" s="3490"/>
      <c r="D1286" s="3490"/>
      <c r="E1286" s="3490"/>
      <c r="F1286" s="1173"/>
      <c r="G1286" s="3490"/>
      <c r="H1286" s="3490"/>
      <c r="I1286" s="3491"/>
      <c r="J1286" s="3491"/>
      <c r="K1286" s="3491"/>
      <c r="L1286" s="3491"/>
      <c r="M1286" s="3491"/>
      <c r="N1286" s="3487"/>
      <c r="O1286" s="3488"/>
      <c r="P1286" s="3489"/>
      <c r="Q1286" s="3490"/>
      <c r="R1286" s="3490"/>
      <c r="DE1286" s="823"/>
    </row>
    <row r="1287" spans="1:109" s="771" customFormat="1" ht="12" hidden="1" customHeight="1" x14ac:dyDescent="0.15">
      <c r="A1287" s="3433"/>
      <c r="B1287" s="763"/>
      <c r="C1287" s="3490"/>
      <c r="D1287" s="3490"/>
      <c r="E1287" s="3490"/>
      <c r="F1287" s="1173"/>
      <c r="G1287" s="3490"/>
      <c r="H1287" s="3490"/>
      <c r="I1287" s="3491"/>
      <c r="J1287" s="3491"/>
      <c r="K1287" s="3491"/>
      <c r="L1287" s="3491"/>
      <c r="M1287" s="3491"/>
      <c r="N1287" s="3487"/>
      <c r="O1287" s="3488"/>
      <c r="P1287" s="3489"/>
      <c r="Q1287" s="3490"/>
      <c r="R1287" s="3490"/>
      <c r="DE1287" s="823"/>
    </row>
    <row r="1288" spans="1:109" s="771" customFormat="1" ht="12" hidden="1" customHeight="1" x14ac:dyDescent="0.15">
      <c r="A1288" s="3433"/>
      <c r="B1288" s="763"/>
      <c r="C1288" s="3490"/>
      <c r="D1288" s="3490"/>
      <c r="E1288" s="3490"/>
      <c r="F1288" s="1173"/>
      <c r="G1288" s="3490"/>
      <c r="H1288" s="3490"/>
      <c r="I1288" s="3491"/>
      <c r="J1288" s="3491"/>
      <c r="K1288" s="3491"/>
      <c r="L1288" s="3491"/>
      <c r="M1288" s="3491"/>
      <c r="N1288" s="3487"/>
      <c r="O1288" s="3488"/>
      <c r="P1288" s="3489"/>
      <c r="Q1288" s="3490"/>
      <c r="R1288" s="3490"/>
      <c r="DE1288" s="823"/>
    </row>
    <row r="1289" spans="1:109" s="771" customFormat="1" ht="12" hidden="1" customHeight="1" x14ac:dyDescent="0.15">
      <c r="A1289" s="3433"/>
      <c r="B1289" s="763"/>
      <c r="C1289" s="3490"/>
      <c r="D1289" s="3490"/>
      <c r="E1289" s="3490"/>
      <c r="F1289" s="1173"/>
      <c r="G1289" s="3490"/>
      <c r="H1289" s="3490"/>
      <c r="I1289" s="3491"/>
      <c r="J1289" s="3491"/>
      <c r="K1289" s="3491"/>
      <c r="L1289" s="3491"/>
      <c r="M1289" s="3491"/>
      <c r="N1289" s="3487"/>
      <c r="O1289" s="3488"/>
      <c r="P1289" s="3489"/>
      <c r="Q1289" s="3490"/>
      <c r="R1289" s="3490"/>
      <c r="DE1289" s="823"/>
    </row>
    <row r="1290" spans="1:109" s="771" customFormat="1" ht="12" hidden="1" customHeight="1" x14ac:dyDescent="0.15">
      <c r="A1290" s="3433"/>
      <c r="B1290" s="763"/>
      <c r="C1290" s="3490"/>
      <c r="D1290" s="3490"/>
      <c r="E1290" s="3490"/>
      <c r="F1290" s="1173"/>
      <c r="G1290" s="3490"/>
      <c r="H1290" s="3490"/>
      <c r="I1290" s="3491"/>
      <c r="J1290" s="3491"/>
      <c r="K1290" s="3491"/>
      <c r="L1290" s="3491"/>
      <c r="M1290" s="3491"/>
      <c r="N1290" s="3487"/>
      <c r="O1290" s="3488"/>
      <c r="P1290" s="3489"/>
      <c r="Q1290" s="3490"/>
      <c r="R1290" s="3490"/>
      <c r="DE1290" s="823"/>
    </row>
    <row r="1291" spans="1:109" s="771" customFormat="1" ht="12" hidden="1" customHeight="1" x14ac:dyDescent="0.15">
      <c r="A1291" s="3433"/>
      <c r="B1291" s="763"/>
      <c r="C1291" s="3490"/>
      <c r="D1291" s="3490"/>
      <c r="E1291" s="3490"/>
      <c r="F1291" s="1173"/>
      <c r="G1291" s="3490"/>
      <c r="H1291" s="3490"/>
      <c r="I1291" s="3491"/>
      <c r="J1291" s="3491"/>
      <c r="K1291" s="3491"/>
      <c r="L1291" s="3491"/>
      <c r="M1291" s="3491"/>
      <c r="N1291" s="3487"/>
      <c r="O1291" s="3488"/>
      <c r="P1291" s="3489"/>
      <c r="Q1291" s="3490"/>
      <c r="R1291" s="3490"/>
      <c r="DE1291" s="823"/>
    </row>
    <row r="1292" spans="1:109" s="771" customFormat="1" ht="12" hidden="1" customHeight="1" x14ac:dyDescent="0.15">
      <c r="A1292" s="3433"/>
      <c r="B1292" s="763"/>
      <c r="C1292" s="3490"/>
      <c r="D1292" s="3490"/>
      <c r="E1292" s="3490"/>
      <c r="F1292" s="1173"/>
      <c r="G1292" s="3490"/>
      <c r="H1292" s="3490"/>
      <c r="I1292" s="3491"/>
      <c r="J1292" s="3491"/>
      <c r="K1292" s="3491"/>
      <c r="L1292" s="3491"/>
      <c r="M1292" s="3491"/>
      <c r="N1292" s="3487"/>
      <c r="O1292" s="3488"/>
      <c r="P1292" s="3489"/>
      <c r="Q1292" s="3490"/>
      <c r="R1292" s="3490"/>
      <c r="DE1292" s="823"/>
    </row>
    <row r="1293" spans="1:109" s="771" customFormat="1" ht="12" hidden="1" customHeight="1" x14ac:dyDescent="0.15">
      <c r="A1293" s="3433"/>
      <c r="B1293" s="763"/>
      <c r="C1293" s="3490"/>
      <c r="D1293" s="3490"/>
      <c r="E1293" s="3490"/>
      <c r="F1293" s="1173"/>
      <c r="G1293" s="3490"/>
      <c r="H1293" s="3490"/>
      <c r="I1293" s="3491"/>
      <c r="J1293" s="3491"/>
      <c r="K1293" s="3491"/>
      <c r="L1293" s="3491"/>
      <c r="M1293" s="3491"/>
      <c r="N1293" s="3487"/>
      <c r="O1293" s="3488"/>
      <c r="P1293" s="3489"/>
      <c r="Q1293" s="3490"/>
      <c r="R1293" s="3490"/>
      <c r="DE1293" s="823"/>
    </row>
    <row r="1294" spans="1:109" s="771" customFormat="1" ht="12" hidden="1" customHeight="1" x14ac:dyDescent="0.15">
      <c r="A1294" s="3433"/>
      <c r="B1294" s="763"/>
      <c r="C1294" s="3490"/>
      <c r="D1294" s="3490"/>
      <c r="E1294" s="3490"/>
      <c r="F1294" s="1173"/>
      <c r="G1294" s="3490"/>
      <c r="H1294" s="3490"/>
      <c r="I1294" s="3491"/>
      <c r="J1294" s="3491"/>
      <c r="K1294" s="3491"/>
      <c r="L1294" s="3491"/>
      <c r="M1294" s="3491"/>
      <c r="N1294" s="3487"/>
      <c r="O1294" s="3488"/>
      <c r="P1294" s="3489"/>
      <c r="Q1294" s="3490"/>
      <c r="R1294" s="3490"/>
      <c r="DE1294" s="823"/>
    </row>
    <row r="1295" spans="1:109" s="771" customFormat="1" ht="12" hidden="1" customHeight="1" x14ac:dyDescent="0.15">
      <c r="A1295" s="3433"/>
      <c r="B1295" s="763"/>
      <c r="C1295" s="3490"/>
      <c r="D1295" s="3490"/>
      <c r="E1295" s="3490"/>
      <c r="F1295" s="1173"/>
      <c r="G1295" s="3490"/>
      <c r="H1295" s="3490"/>
      <c r="I1295" s="3491"/>
      <c r="J1295" s="3491"/>
      <c r="K1295" s="3491"/>
      <c r="L1295" s="3491"/>
      <c r="M1295" s="3491"/>
      <c r="N1295" s="3487"/>
      <c r="O1295" s="3488"/>
      <c r="P1295" s="3489"/>
      <c r="Q1295" s="3490"/>
      <c r="R1295" s="3490"/>
      <c r="DE1295" s="823"/>
    </row>
    <row r="1296" spans="1:109" s="771" customFormat="1" ht="12" hidden="1" customHeight="1" x14ac:dyDescent="0.15">
      <c r="A1296" s="3433"/>
      <c r="B1296" s="763"/>
      <c r="C1296" s="3490"/>
      <c r="D1296" s="3490"/>
      <c r="E1296" s="3490"/>
      <c r="F1296" s="1173"/>
      <c r="G1296" s="3490"/>
      <c r="H1296" s="3490"/>
      <c r="I1296" s="3491"/>
      <c r="J1296" s="3491"/>
      <c r="K1296" s="3491"/>
      <c r="L1296" s="3491"/>
      <c r="M1296" s="3491"/>
      <c r="N1296" s="3487"/>
      <c r="O1296" s="3488"/>
      <c r="P1296" s="3489"/>
      <c r="Q1296" s="3490"/>
      <c r="R1296" s="3490"/>
      <c r="DE1296" s="823"/>
    </row>
    <row r="1297" spans="1:109" s="771" customFormat="1" ht="12" hidden="1" customHeight="1" x14ac:dyDescent="0.15">
      <c r="A1297" s="3433"/>
      <c r="B1297" s="763"/>
      <c r="C1297" s="3490"/>
      <c r="D1297" s="3490"/>
      <c r="E1297" s="3490"/>
      <c r="F1297" s="1173"/>
      <c r="G1297" s="3490"/>
      <c r="H1297" s="3490"/>
      <c r="I1297" s="3491"/>
      <c r="J1297" s="3491"/>
      <c r="K1297" s="3491"/>
      <c r="L1297" s="3491"/>
      <c r="M1297" s="3491"/>
      <c r="N1297" s="3487"/>
      <c r="O1297" s="3488"/>
      <c r="P1297" s="3489"/>
      <c r="Q1297" s="3490"/>
      <c r="R1297" s="3490"/>
      <c r="DE1297" s="823"/>
    </row>
    <row r="1298" spans="1:109" s="771" customFormat="1" ht="12" hidden="1" customHeight="1" x14ac:dyDescent="0.15">
      <c r="A1298" s="3433"/>
      <c r="B1298" s="763"/>
      <c r="C1298" s="3490"/>
      <c r="D1298" s="3490"/>
      <c r="E1298" s="3490"/>
      <c r="F1298" s="1173"/>
      <c r="G1298" s="3490"/>
      <c r="H1298" s="3490"/>
      <c r="I1298" s="3491"/>
      <c r="J1298" s="3491"/>
      <c r="K1298" s="3491"/>
      <c r="L1298" s="3491"/>
      <c r="M1298" s="3491"/>
      <c r="N1298" s="3487"/>
      <c r="O1298" s="3488"/>
      <c r="P1298" s="3489"/>
      <c r="Q1298" s="3490"/>
      <c r="R1298" s="3490"/>
      <c r="DE1298" s="823"/>
    </row>
    <row r="1299" spans="1:109" s="771" customFormat="1" ht="12" hidden="1" customHeight="1" x14ac:dyDescent="0.15">
      <c r="A1299" s="3433"/>
      <c r="B1299" s="763"/>
      <c r="C1299" s="3490"/>
      <c r="D1299" s="3490"/>
      <c r="E1299" s="3490"/>
      <c r="F1299" s="1173"/>
      <c r="G1299" s="3490"/>
      <c r="H1299" s="3490"/>
      <c r="I1299" s="3491"/>
      <c r="J1299" s="3491"/>
      <c r="K1299" s="3491"/>
      <c r="L1299" s="3491"/>
      <c r="M1299" s="3491"/>
      <c r="N1299" s="3487"/>
      <c r="O1299" s="3488"/>
      <c r="P1299" s="3489"/>
      <c r="Q1299" s="3490"/>
      <c r="R1299" s="3490"/>
      <c r="DE1299" s="823"/>
    </row>
    <row r="1300" spans="1:109" s="771" customFormat="1" ht="12" hidden="1" customHeight="1" x14ac:dyDescent="0.15">
      <c r="A1300" s="3433"/>
      <c r="B1300" s="763"/>
      <c r="C1300" s="3490"/>
      <c r="D1300" s="3490"/>
      <c r="E1300" s="3490"/>
      <c r="F1300" s="1173"/>
      <c r="G1300" s="3490"/>
      <c r="H1300" s="3490"/>
      <c r="I1300" s="3491"/>
      <c r="J1300" s="3491"/>
      <c r="K1300" s="3491"/>
      <c r="L1300" s="3491"/>
      <c r="M1300" s="3491"/>
      <c r="N1300" s="3487"/>
      <c r="O1300" s="3488"/>
      <c r="P1300" s="3489"/>
      <c r="Q1300" s="3490"/>
      <c r="R1300" s="3490"/>
      <c r="DE1300" s="823"/>
    </row>
    <row r="1301" spans="1:109" s="771" customFormat="1" ht="12" hidden="1" customHeight="1" x14ac:dyDescent="0.15">
      <c r="A1301" s="3433"/>
      <c r="B1301" s="763"/>
      <c r="C1301" s="3490"/>
      <c r="D1301" s="3490"/>
      <c r="E1301" s="3490"/>
      <c r="F1301" s="1173"/>
      <c r="G1301" s="3490"/>
      <c r="H1301" s="3490"/>
      <c r="I1301" s="3491"/>
      <c r="J1301" s="3491"/>
      <c r="K1301" s="3491"/>
      <c r="L1301" s="3491"/>
      <c r="M1301" s="3491"/>
      <c r="N1301" s="3487"/>
      <c r="O1301" s="3488"/>
      <c r="P1301" s="3489"/>
      <c r="Q1301" s="3490"/>
      <c r="R1301" s="3490"/>
      <c r="DE1301" s="823"/>
    </row>
    <row r="1302" spans="1:109" s="771" customFormat="1" ht="12" hidden="1" customHeight="1" x14ac:dyDescent="0.15">
      <c r="A1302" s="3433"/>
      <c r="B1302" s="763"/>
      <c r="C1302" s="3490"/>
      <c r="D1302" s="3490"/>
      <c r="E1302" s="3490"/>
      <c r="F1302" s="1173"/>
      <c r="G1302" s="3490"/>
      <c r="H1302" s="3490"/>
      <c r="I1302" s="3491"/>
      <c r="J1302" s="3491"/>
      <c r="K1302" s="3491"/>
      <c r="L1302" s="3491"/>
      <c r="M1302" s="3491"/>
      <c r="N1302" s="3487"/>
      <c r="O1302" s="3488"/>
      <c r="P1302" s="3489"/>
      <c r="Q1302" s="3490"/>
      <c r="R1302" s="3490"/>
      <c r="DE1302" s="823"/>
    </row>
    <row r="1303" spans="1:109" s="771" customFormat="1" ht="12" hidden="1" customHeight="1" x14ac:dyDescent="0.15">
      <c r="A1303" s="3433"/>
      <c r="B1303" s="763"/>
      <c r="C1303" s="3490"/>
      <c r="D1303" s="3490"/>
      <c r="E1303" s="3490"/>
      <c r="F1303" s="1173"/>
      <c r="G1303" s="3490"/>
      <c r="H1303" s="3490"/>
      <c r="I1303" s="3491"/>
      <c r="J1303" s="3491"/>
      <c r="K1303" s="3491"/>
      <c r="L1303" s="3491"/>
      <c r="M1303" s="3491"/>
      <c r="N1303" s="3487"/>
      <c r="O1303" s="3488"/>
      <c r="P1303" s="3489"/>
      <c r="Q1303" s="3490"/>
      <c r="R1303" s="3490"/>
      <c r="DE1303" s="823"/>
    </row>
    <row r="1304" spans="1:109" s="771" customFormat="1" ht="12" hidden="1" customHeight="1" x14ac:dyDescent="0.15">
      <c r="A1304" s="3433"/>
      <c r="B1304" s="763"/>
      <c r="C1304" s="3490"/>
      <c r="D1304" s="3490"/>
      <c r="E1304" s="3490"/>
      <c r="F1304" s="1173"/>
      <c r="G1304" s="3490"/>
      <c r="H1304" s="3490"/>
      <c r="I1304" s="3491"/>
      <c r="J1304" s="3491"/>
      <c r="K1304" s="3491"/>
      <c r="L1304" s="3491"/>
      <c r="M1304" s="3491"/>
      <c r="N1304" s="3487"/>
      <c r="O1304" s="3488"/>
      <c r="P1304" s="3489"/>
      <c r="Q1304" s="3490"/>
      <c r="R1304" s="3490"/>
      <c r="DE1304" s="823"/>
    </row>
    <row r="1305" spans="1:109" s="771" customFormat="1" ht="12" hidden="1" customHeight="1" x14ac:dyDescent="0.15">
      <c r="A1305" s="3433"/>
      <c r="B1305" s="763"/>
      <c r="C1305" s="3490"/>
      <c r="D1305" s="3490"/>
      <c r="E1305" s="3490"/>
      <c r="F1305" s="1173"/>
      <c r="G1305" s="3490"/>
      <c r="H1305" s="3490"/>
      <c r="I1305" s="3491"/>
      <c r="J1305" s="3491"/>
      <c r="K1305" s="3491"/>
      <c r="L1305" s="3491"/>
      <c r="M1305" s="3491"/>
      <c r="N1305" s="3487"/>
      <c r="O1305" s="3488"/>
      <c r="P1305" s="3489"/>
      <c r="Q1305" s="3490"/>
      <c r="R1305" s="3490"/>
      <c r="DE1305" s="823"/>
    </row>
    <row r="1306" spans="1:109" s="771" customFormat="1" ht="12" hidden="1" customHeight="1" x14ac:dyDescent="0.15">
      <c r="A1306" s="3433"/>
      <c r="B1306" s="763"/>
      <c r="C1306" s="3490"/>
      <c r="D1306" s="3490"/>
      <c r="E1306" s="3490"/>
      <c r="F1306" s="1173"/>
      <c r="G1306" s="3490"/>
      <c r="H1306" s="3490"/>
      <c r="I1306" s="3491"/>
      <c r="J1306" s="3491"/>
      <c r="K1306" s="3491"/>
      <c r="L1306" s="3491"/>
      <c r="M1306" s="3491"/>
      <c r="N1306" s="3487"/>
      <c r="O1306" s="3488"/>
      <c r="P1306" s="3489"/>
      <c r="Q1306" s="3490"/>
      <c r="R1306" s="3490"/>
      <c r="DE1306" s="823"/>
    </row>
    <row r="1307" spans="1:109" s="771" customFormat="1" ht="12" hidden="1" customHeight="1" x14ac:dyDescent="0.15">
      <c r="A1307" s="3433"/>
      <c r="B1307" s="763"/>
      <c r="C1307" s="3490"/>
      <c r="D1307" s="3490"/>
      <c r="E1307" s="3490"/>
      <c r="F1307" s="1173"/>
      <c r="G1307" s="3490"/>
      <c r="H1307" s="3490"/>
      <c r="I1307" s="3491"/>
      <c r="J1307" s="3491"/>
      <c r="K1307" s="3491"/>
      <c r="L1307" s="3491"/>
      <c r="M1307" s="3491"/>
      <c r="N1307" s="3487"/>
      <c r="O1307" s="3488"/>
      <c r="P1307" s="3489"/>
      <c r="Q1307" s="3490"/>
      <c r="R1307" s="3490"/>
      <c r="DE1307" s="823"/>
    </row>
    <row r="1308" spans="1:109" s="771" customFormat="1" ht="12" hidden="1" customHeight="1" x14ac:dyDescent="0.15">
      <c r="A1308" s="3433"/>
      <c r="B1308" s="763"/>
      <c r="C1308" s="3490"/>
      <c r="D1308" s="3490"/>
      <c r="E1308" s="3490"/>
      <c r="F1308" s="1173"/>
      <c r="G1308" s="3490"/>
      <c r="H1308" s="3490"/>
      <c r="I1308" s="3491"/>
      <c r="J1308" s="3491"/>
      <c r="K1308" s="3491"/>
      <c r="L1308" s="3491"/>
      <c r="M1308" s="3491"/>
      <c r="N1308" s="3487"/>
      <c r="O1308" s="3488"/>
      <c r="P1308" s="3489"/>
      <c r="Q1308" s="3490"/>
      <c r="R1308" s="3490"/>
      <c r="DE1308" s="823"/>
    </row>
    <row r="1309" spans="1:109" s="771" customFormat="1" ht="12" hidden="1" customHeight="1" x14ac:dyDescent="0.15">
      <c r="A1309" s="3433"/>
      <c r="B1309" s="763"/>
      <c r="C1309" s="3490"/>
      <c r="D1309" s="3490"/>
      <c r="E1309" s="3490"/>
      <c r="F1309" s="1173"/>
      <c r="G1309" s="3490"/>
      <c r="H1309" s="3490"/>
      <c r="I1309" s="3491"/>
      <c r="J1309" s="3491"/>
      <c r="K1309" s="3491"/>
      <c r="L1309" s="3491"/>
      <c r="M1309" s="3491"/>
      <c r="N1309" s="3487"/>
      <c r="O1309" s="3488"/>
      <c r="P1309" s="3489"/>
      <c r="Q1309" s="3490"/>
      <c r="R1309" s="3490"/>
      <c r="DE1309" s="823"/>
    </row>
    <row r="1310" spans="1:109" s="771" customFormat="1" ht="12" hidden="1" customHeight="1" x14ac:dyDescent="0.15">
      <c r="A1310" s="3433"/>
      <c r="B1310" s="763"/>
      <c r="C1310" s="3490"/>
      <c r="D1310" s="3490"/>
      <c r="E1310" s="3490"/>
      <c r="F1310" s="1173"/>
      <c r="G1310" s="3490"/>
      <c r="H1310" s="3490"/>
      <c r="I1310" s="3491"/>
      <c r="J1310" s="3491"/>
      <c r="K1310" s="3491"/>
      <c r="L1310" s="3491"/>
      <c r="M1310" s="3491"/>
      <c r="N1310" s="3487"/>
      <c r="O1310" s="3488"/>
      <c r="P1310" s="3489"/>
      <c r="Q1310" s="3490"/>
      <c r="R1310" s="3490"/>
      <c r="DE1310" s="823"/>
    </row>
    <row r="1311" spans="1:109" s="771" customFormat="1" ht="12" hidden="1" customHeight="1" x14ac:dyDescent="0.15">
      <c r="A1311" s="3433"/>
      <c r="B1311" s="763"/>
      <c r="C1311" s="3490"/>
      <c r="D1311" s="3490"/>
      <c r="E1311" s="3490"/>
      <c r="F1311" s="1173"/>
      <c r="G1311" s="3490"/>
      <c r="H1311" s="3490"/>
      <c r="I1311" s="3491"/>
      <c r="J1311" s="3491"/>
      <c r="K1311" s="3491"/>
      <c r="L1311" s="3491"/>
      <c r="M1311" s="3491"/>
      <c r="N1311" s="3487"/>
      <c r="O1311" s="3488"/>
      <c r="P1311" s="3489"/>
      <c r="Q1311" s="3490"/>
      <c r="R1311" s="3490"/>
      <c r="DE1311" s="823"/>
    </row>
    <row r="1312" spans="1:109" s="771" customFormat="1" ht="12" hidden="1" customHeight="1" x14ac:dyDescent="0.15">
      <c r="A1312" s="3433"/>
      <c r="B1312" s="763"/>
      <c r="C1312" s="3490"/>
      <c r="D1312" s="3490"/>
      <c r="E1312" s="3490"/>
      <c r="F1312" s="1173"/>
      <c r="G1312" s="3490"/>
      <c r="H1312" s="3490"/>
      <c r="I1312" s="3491"/>
      <c r="J1312" s="3491"/>
      <c r="K1312" s="3491"/>
      <c r="L1312" s="3491"/>
      <c r="M1312" s="3491"/>
      <c r="N1312" s="3487"/>
      <c r="O1312" s="3488"/>
      <c r="P1312" s="3489"/>
      <c r="Q1312" s="3490"/>
      <c r="R1312" s="3490"/>
      <c r="DE1312" s="823"/>
    </row>
    <row r="1313" spans="1:109" s="771" customFormat="1" ht="12" hidden="1" customHeight="1" x14ac:dyDescent="0.15">
      <c r="A1313" s="3433"/>
      <c r="B1313" s="763"/>
      <c r="C1313" s="3490"/>
      <c r="D1313" s="3490"/>
      <c r="E1313" s="3490"/>
      <c r="F1313" s="1173"/>
      <c r="G1313" s="3490"/>
      <c r="H1313" s="3490"/>
      <c r="I1313" s="3491"/>
      <c r="J1313" s="3491"/>
      <c r="K1313" s="3491"/>
      <c r="L1313" s="3491"/>
      <c r="M1313" s="3491"/>
      <c r="N1313" s="3487"/>
      <c r="O1313" s="3488"/>
      <c r="P1313" s="3489"/>
      <c r="Q1313" s="3490"/>
      <c r="R1313" s="3490"/>
      <c r="DE1313" s="823"/>
    </row>
    <row r="1314" spans="1:109" s="771" customFormat="1" ht="12" hidden="1" customHeight="1" x14ac:dyDescent="0.15">
      <c r="A1314" s="3433"/>
      <c r="B1314" s="763"/>
      <c r="C1314" s="3490"/>
      <c r="D1314" s="3490"/>
      <c r="E1314" s="3490"/>
      <c r="F1314" s="1173"/>
      <c r="G1314" s="3490"/>
      <c r="H1314" s="3490"/>
      <c r="I1314" s="3491"/>
      <c r="J1314" s="3491"/>
      <c r="K1314" s="3491"/>
      <c r="L1314" s="3491"/>
      <c r="M1314" s="3491"/>
      <c r="N1314" s="3487"/>
      <c r="O1314" s="3488"/>
      <c r="P1314" s="3489"/>
      <c r="Q1314" s="3490"/>
      <c r="R1314" s="3490"/>
      <c r="DE1314" s="823"/>
    </row>
    <row r="1315" spans="1:109" s="771" customFormat="1" ht="12" hidden="1" customHeight="1" x14ac:dyDescent="0.15">
      <c r="A1315" s="3433"/>
      <c r="B1315" s="763"/>
      <c r="C1315" s="3490"/>
      <c r="D1315" s="3490"/>
      <c r="E1315" s="3490"/>
      <c r="F1315" s="1173"/>
      <c r="G1315" s="3490"/>
      <c r="H1315" s="3490"/>
      <c r="I1315" s="3491"/>
      <c r="J1315" s="3491"/>
      <c r="K1315" s="3491"/>
      <c r="L1315" s="3491"/>
      <c r="M1315" s="3491"/>
      <c r="N1315" s="3487"/>
      <c r="O1315" s="3488"/>
      <c r="P1315" s="3489"/>
      <c r="Q1315" s="3490"/>
      <c r="R1315" s="3490"/>
      <c r="DE1315" s="823"/>
    </row>
    <row r="1316" spans="1:109" s="771" customFormat="1" ht="12" hidden="1" customHeight="1" x14ac:dyDescent="0.15">
      <c r="A1316" s="3433"/>
      <c r="B1316" s="763"/>
      <c r="C1316" s="3490"/>
      <c r="D1316" s="3490"/>
      <c r="E1316" s="3490"/>
      <c r="F1316" s="1173"/>
      <c r="G1316" s="3490"/>
      <c r="H1316" s="3490"/>
      <c r="I1316" s="3491"/>
      <c r="J1316" s="3491"/>
      <c r="K1316" s="3491"/>
      <c r="L1316" s="3491"/>
      <c r="M1316" s="3491"/>
      <c r="N1316" s="3487"/>
      <c r="O1316" s="3488"/>
      <c r="P1316" s="3489"/>
      <c r="Q1316" s="3490"/>
      <c r="R1316" s="3490"/>
      <c r="DE1316" s="823"/>
    </row>
    <row r="1317" spans="1:109" s="771" customFormat="1" ht="12" hidden="1" customHeight="1" x14ac:dyDescent="0.15">
      <c r="A1317" s="3433"/>
      <c r="B1317" s="768"/>
      <c r="C1317" s="3496"/>
      <c r="D1317" s="3496"/>
      <c r="E1317" s="3496"/>
      <c r="F1317" s="1174"/>
      <c r="G1317" s="3496"/>
      <c r="H1317" s="3496"/>
      <c r="I1317" s="3497"/>
      <c r="J1317" s="3497"/>
      <c r="K1317" s="3497"/>
      <c r="L1317" s="3497"/>
      <c r="M1317" s="3497"/>
      <c r="N1317" s="3498"/>
      <c r="O1317" s="3499"/>
      <c r="P1317" s="3500"/>
      <c r="Q1317" s="3496"/>
      <c r="R1317" s="3496"/>
      <c r="DE1317" s="823"/>
    </row>
    <row r="1318" spans="1:109" s="771" customFormat="1" ht="6" hidden="1" customHeight="1" x14ac:dyDescent="0.15">
      <c r="A1318" s="797"/>
      <c r="B1318" s="798"/>
      <c r="C1318" s="3446"/>
      <c r="D1318" s="3446"/>
      <c r="E1318" s="3446"/>
      <c r="F1318" s="798"/>
      <c r="G1318" s="3446"/>
      <c r="H1318" s="3446"/>
      <c r="I1318" s="3446"/>
      <c r="J1318" s="3446"/>
      <c r="K1318" s="3446"/>
      <c r="L1318" s="3446"/>
      <c r="M1318" s="3446"/>
      <c r="N1318" s="798"/>
      <c r="O1318" s="798"/>
      <c r="P1318" s="798"/>
      <c r="Q1318" s="3438"/>
      <c r="R1318" s="3438"/>
      <c r="DE1318" s="823"/>
    </row>
    <row r="1319" spans="1:109" s="771" customFormat="1" ht="12" hidden="1" customHeight="1" x14ac:dyDescent="0.15">
      <c r="A1319" s="3421">
        <v>3</v>
      </c>
      <c r="B1319" s="3492" t="s">
        <v>1232</v>
      </c>
      <c r="C1319" s="3503"/>
      <c r="D1319" s="3503"/>
      <c r="E1319" s="3503"/>
      <c r="F1319" s="3503"/>
      <c r="G1319" s="3503"/>
      <c r="H1319" s="3503"/>
      <c r="I1319" s="3503"/>
      <c r="J1319" s="3503"/>
      <c r="K1319" s="3503"/>
      <c r="L1319" s="3503"/>
      <c r="M1319" s="3503"/>
      <c r="N1319" s="3503"/>
      <c r="O1319" s="3504"/>
      <c r="P1319" s="3536"/>
      <c r="Q1319" s="3434" t="s">
        <v>1231</v>
      </c>
      <c r="R1319" s="3435"/>
      <c r="DE1319" s="823"/>
    </row>
    <row r="1320" spans="1:109" s="771" customFormat="1" ht="12" hidden="1" customHeight="1" x14ac:dyDescent="0.15">
      <c r="A1320" s="3475"/>
      <c r="B1320" s="3436" t="s">
        <v>1230</v>
      </c>
      <c r="C1320" s="3396"/>
      <c r="D1320" s="3502"/>
      <c r="E1320" s="3396" t="s">
        <v>1229</v>
      </c>
      <c r="F1320" s="3396"/>
      <c r="G1320" s="3501" t="s">
        <v>1228</v>
      </c>
      <c r="H1320" s="3502"/>
      <c r="I1320" s="3501" t="s">
        <v>579</v>
      </c>
      <c r="J1320" s="3396"/>
      <c r="K1320" s="3396"/>
      <c r="L1320" s="3396"/>
      <c r="M1320" s="3396"/>
      <c r="N1320" s="3396" t="s">
        <v>578</v>
      </c>
      <c r="O1320" s="3397"/>
      <c r="P1320" s="3398"/>
      <c r="Q1320" s="3436"/>
      <c r="R1320" s="3437"/>
      <c r="DE1320" s="823"/>
    </row>
    <row r="1321" spans="1:109" s="771" customFormat="1" ht="12" hidden="1" customHeight="1" x14ac:dyDescent="0.15">
      <c r="A1321" s="3422"/>
      <c r="B1321" s="3386"/>
      <c r="C1321" s="3416"/>
      <c r="D1321" s="3534"/>
      <c r="E1321" s="3461"/>
      <c r="F1321" s="3461"/>
      <c r="G1321" s="3531"/>
      <c r="H1321" s="3532"/>
      <c r="I1321" s="3531"/>
      <c r="J1321" s="3461"/>
      <c r="K1321" s="3461"/>
      <c r="L1321" s="3461"/>
      <c r="M1321" s="3461"/>
      <c r="N1321" s="3533"/>
      <c r="O1321" s="3463"/>
      <c r="P1321" s="3464"/>
      <c r="Q1321" s="3386"/>
      <c r="R1321" s="3387"/>
      <c r="DE1321" s="823"/>
    </row>
    <row r="1322" spans="1:109" s="771" customFormat="1" ht="6" hidden="1" customHeight="1" x14ac:dyDescent="0.15">
      <c r="A1322" s="799"/>
      <c r="B1322" s="3438"/>
      <c r="C1322" s="3438"/>
      <c r="D1322" s="3438"/>
      <c r="E1322" s="3438"/>
      <c r="F1322" s="3438"/>
      <c r="G1322" s="3441"/>
      <c r="H1322" s="3441"/>
      <c r="I1322" s="799"/>
      <c r="J1322" s="799"/>
      <c r="K1322" s="799"/>
      <c r="L1322" s="799"/>
      <c r="M1322" s="799"/>
      <c r="N1322" s="799"/>
      <c r="O1322" s="799"/>
      <c r="P1322" s="799"/>
      <c r="Q1322" s="799"/>
      <c r="R1322" s="799"/>
      <c r="DE1322" s="823"/>
    </row>
    <row r="1323" spans="1:109" s="771" customFormat="1" ht="21" hidden="1" customHeight="1" x14ac:dyDescent="0.15">
      <c r="A1323" s="3421">
        <v>4</v>
      </c>
      <c r="B1323" s="3442" t="s">
        <v>1227</v>
      </c>
      <c r="C1323" s="3424"/>
      <c r="D1323" s="3425"/>
      <c r="E1323" s="3443" t="s">
        <v>1226</v>
      </c>
      <c r="F1323" s="3444"/>
      <c r="G1323" s="3445"/>
      <c r="H1323" s="3445"/>
      <c r="I1323" s="793"/>
      <c r="J1323" s="786">
        <v>5</v>
      </c>
      <c r="K1323" s="3449" t="s">
        <v>1764</v>
      </c>
      <c r="L1323" s="3450"/>
      <c r="M1323" s="3450"/>
      <c r="N1323" s="3450"/>
      <c r="O1323" s="3450"/>
      <c r="P1323" s="3450"/>
      <c r="Q1323" s="3450"/>
      <c r="R1323" s="3451"/>
      <c r="DE1323" s="823"/>
    </row>
    <row r="1324" spans="1:109" s="771" customFormat="1" ht="12" hidden="1" customHeight="1" x14ac:dyDescent="0.15">
      <c r="A1324" s="3422"/>
      <c r="B1324" s="3386"/>
      <c r="C1324" s="3416"/>
      <c r="D1324" s="3387"/>
      <c r="E1324" s="3386"/>
      <c r="F1324" s="3387"/>
      <c r="G1324" s="3445"/>
      <c r="H1324" s="3445"/>
      <c r="I1324" s="793"/>
      <c r="J1324" s="3476"/>
      <c r="K1324" s="3522"/>
      <c r="L1324" s="3523"/>
      <c r="M1324" s="3523"/>
      <c r="N1324" s="3523"/>
      <c r="O1324" s="3523"/>
      <c r="P1324" s="3523"/>
      <c r="Q1324" s="3523"/>
      <c r="R1324" s="3524"/>
      <c r="DE1324" s="823"/>
    </row>
    <row r="1325" spans="1:109" s="771" customFormat="1" ht="12" hidden="1" customHeight="1" x14ac:dyDescent="0.15">
      <c r="A1325" s="787"/>
      <c r="B1325" s="792"/>
      <c r="C1325" s="792"/>
      <c r="D1325" s="792"/>
      <c r="E1325" s="792"/>
      <c r="F1325" s="792"/>
      <c r="G1325" s="3445"/>
      <c r="H1325" s="3445"/>
      <c r="I1325" s="787"/>
      <c r="J1325" s="3477"/>
      <c r="K1325" s="3525"/>
      <c r="L1325" s="3526"/>
      <c r="M1325" s="3526"/>
      <c r="N1325" s="3526"/>
      <c r="O1325" s="3526"/>
      <c r="P1325" s="3526"/>
      <c r="Q1325" s="3526"/>
      <c r="R1325" s="3527"/>
      <c r="S1325" s="225"/>
      <c r="T1325" s="755"/>
      <c r="DE1325" s="823"/>
    </row>
    <row r="1326" spans="1:109" s="771" customFormat="1" ht="12" hidden="1" customHeight="1" x14ac:dyDescent="0.15">
      <c r="A1326" s="787"/>
      <c r="B1326" s="788"/>
      <c r="C1326" s="788"/>
      <c r="D1326" s="788"/>
      <c r="E1326" s="788"/>
      <c r="F1326" s="788"/>
      <c r="G1326" s="788"/>
      <c r="H1326" s="788"/>
      <c r="I1326" s="787"/>
      <c r="J1326" s="3477"/>
      <c r="K1326" s="3525"/>
      <c r="L1326" s="3526"/>
      <c r="M1326" s="3526"/>
      <c r="N1326" s="3526"/>
      <c r="O1326" s="3526"/>
      <c r="P1326" s="3526"/>
      <c r="Q1326" s="3526"/>
      <c r="R1326" s="3527"/>
      <c r="DE1326" s="823"/>
    </row>
    <row r="1327" spans="1:109" s="771" customFormat="1" ht="12" hidden="1" customHeight="1" x14ac:dyDescent="0.15">
      <c r="A1327" s="787"/>
      <c r="B1327" s="3465" t="s">
        <v>1225</v>
      </c>
      <c r="C1327" s="3465"/>
      <c r="D1327" s="3465"/>
      <c r="E1327" s="3465"/>
      <c r="F1327" s="3465"/>
      <c r="G1327" s="3465"/>
      <c r="H1327" s="3465"/>
      <c r="I1327" s="787"/>
      <c r="J1327" s="3477"/>
      <c r="K1327" s="3525"/>
      <c r="L1327" s="3526"/>
      <c r="M1327" s="3526"/>
      <c r="N1327" s="3526"/>
      <c r="O1327" s="3526"/>
      <c r="P1327" s="3526"/>
      <c r="Q1327" s="3526"/>
      <c r="R1327" s="3527"/>
      <c r="DE1327" s="823"/>
    </row>
    <row r="1328" spans="1:109" s="771" customFormat="1" ht="12" hidden="1" customHeight="1" x14ac:dyDescent="0.15">
      <c r="A1328" s="787"/>
      <c r="B1328" s="3465" t="s">
        <v>1224</v>
      </c>
      <c r="C1328" s="3465"/>
      <c r="D1328" s="3465"/>
      <c r="E1328" s="3465"/>
      <c r="F1328" s="3465"/>
      <c r="G1328" s="3465"/>
      <c r="H1328" s="3465"/>
      <c r="I1328" s="789"/>
      <c r="J1328" s="3477"/>
      <c r="K1328" s="3525"/>
      <c r="L1328" s="3526"/>
      <c r="M1328" s="3526"/>
      <c r="N1328" s="3526"/>
      <c r="O1328" s="3526"/>
      <c r="P1328" s="3526"/>
      <c r="Q1328" s="3526"/>
      <c r="R1328" s="3527"/>
      <c r="DE1328" s="823"/>
    </row>
    <row r="1329" spans="1:111" s="771" customFormat="1" ht="12" hidden="1" customHeight="1" x14ac:dyDescent="0.15">
      <c r="A1329" s="790" t="s">
        <v>1223</v>
      </c>
      <c r="B1329" s="3466" t="s">
        <v>577</v>
      </c>
      <c r="C1329" s="3466"/>
      <c r="D1329" s="3466"/>
      <c r="E1329" s="3466"/>
      <c r="F1329" s="3466"/>
      <c r="G1329" s="3466"/>
      <c r="H1329" s="3466"/>
      <c r="I1329" s="787"/>
      <c r="J1329" s="3477"/>
      <c r="K1329" s="3525"/>
      <c r="L1329" s="3526"/>
      <c r="M1329" s="3526"/>
      <c r="N1329" s="3526"/>
      <c r="O1329" s="3526"/>
      <c r="P1329" s="3526"/>
      <c r="Q1329" s="3526"/>
      <c r="R1329" s="3527"/>
      <c r="DE1329" s="823"/>
    </row>
    <row r="1330" spans="1:111" s="771" customFormat="1" ht="12" hidden="1" customHeight="1" x14ac:dyDescent="0.15">
      <c r="A1330" s="790"/>
      <c r="B1330" s="3467" t="s">
        <v>1222</v>
      </c>
      <c r="C1330" s="3467"/>
      <c r="D1330" s="3467"/>
      <c r="E1330" s="3467"/>
      <c r="F1330" s="3467"/>
      <c r="G1330" s="3467"/>
      <c r="H1330" s="3467"/>
      <c r="I1330" s="787"/>
      <c r="J1330" s="3477"/>
      <c r="K1330" s="3525"/>
      <c r="L1330" s="3526"/>
      <c r="M1330" s="3526"/>
      <c r="N1330" s="3526"/>
      <c r="O1330" s="3526"/>
      <c r="P1330" s="3526"/>
      <c r="Q1330" s="3526"/>
      <c r="R1330" s="3527"/>
      <c r="DE1330" s="823"/>
    </row>
    <row r="1331" spans="1:111" s="771" customFormat="1" ht="12" hidden="1" customHeight="1" x14ac:dyDescent="0.15">
      <c r="A1331" s="790"/>
      <c r="B1331" s="3467"/>
      <c r="C1331" s="3467"/>
      <c r="D1331" s="3467"/>
      <c r="E1331" s="3467"/>
      <c r="F1331" s="3467"/>
      <c r="G1331" s="3467"/>
      <c r="H1331" s="3467"/>
      <c r="I1331" s="787"/>
      <c r="J1331" s="3477"/>
      <c r="K1331" s="3525"/>
      <c r="L1331" s="3526"/>
      <c r="M1331" s="3526"/>
      <c r="N1331" s="3526"/>
      <c r="O1331" s="3526"/>
      <c r="P1331" s="3526"/>
      <c r="Q1331" s="3526"/>
      <c r="R1331" s="3527"/>
      <c r="DE1331" s="823"/>
    </row>
    <row r="1332" spans="1:111" s="771" customFormat="1" ht="12" hidden="1" customHeight="1" x14ac:dyDescent="0.15">
      <c r="A1332" s="790"/>
      <c r="B1332" s="3465"/>
      <c r="C1332" s="3465"/>
      <c r="D1332" s="3465"/>
      <c r="E1332" s="3465"/>
      <c r="F1332" s="3465"/>
      <c r="G1332" s="3465"/>
      <c r="H1332" s="3465"/>
      <c r="I1332" s="787"/>
      <c r="J1332" s="3477"/>
      <c r="K1332" s="3525"/>
      <c r="L1332" s="3526"/>
      <c r="M1332" s="3526"/>
      <c r="N1332" s="3526"/>
      <c r="O1332" s="3526"/>
      <c r="P1332" s="3526"/>
      <c r="Q1332" s="3526"/>
      <c r="R1332" s="3527"/>
      <c r="DE1332" s="823"/>
    </row>
    <row r="1333" spans="1:111" s="771" customFormat="1" ht="12" hidden="1" customHeight="1" x14ac:dyDescent="0.15">
      <c r="A1333" s="790"/>
      <c r="B1333" s="3465" t="s">
        <v>652</v>
      </c>
      <c r="C1333" s="3465"/>
      <c r="D1333" s="3465"/>
      <c r="E1333" s="3465"/>
      <c r="F1333" s="3465"/>
      <c r="G1333" s="3465"/>
      <c r="H1333" s="3465"/>
      <c r="I1333" s="787"/>
      <c r="J1333" s="3477"/>
      <c r="K1333" s="3525"/>
      <c r="L1333" s="3526"/>
      <c r="M1333" s="3526"/>
      <c r="N1333" s="3526"/>
      <c r="O1333" s="3526"/>
      <c r="P1333" s="3526"/>
      <c r="Q1333" s="3526"/>
      <c r="R1333" s="3527"/>
      <c r="U1333" s="224"/>
      <c r="V1333" s="224"/>
      <c r="W1333" s="224"/>
      <c r="X1333" s="224"/>
      <c r="Y1333" s="224"/>
      <c r="Z1333" s="224"/>
      <c r="AA1333" s="224"/>
      <c r="AB1333" s="224"/>
      <c r="AC1333" s="224"/>
      <c r="AD1333" s="224"/>
      <c r="AE1333" s="224"/>
      <c r="DE1333" s="823"/>
    </row>
    <row r="1334" spans="1:111" s="771" customFormat="1" ht="12" hidden="1" customHeight="1" x14ac:dyDescent="0.15">
      <c r="A1334" s="790"/>
      <c r="B1334" s="3465"/>
      <c r="C1334" s="3465"/>
      <c r="D1334" s="3465"/>
      <c r="E1334" s="3465"/>
      <c r="F1334" s="3465"/>
      <c r="G1334" s="3465"/>
      <c r="H1334" s="3465"/>
      <c r="I1334" s="787"/>
      <c r="J1334" s="3478"/>
      <c r="K1334" s="3528"/>
      <c r="L1334" s="3529"/>
      <c r="M1334" s="3529"/>
      <c r="N1334" s="3529"/>
      <c r="O1334" s="3529"/>
      <c r="P1334" s="3529"/>
      <c r="Q1334" s="3529"/>
      <c r="R1334" s="3530"/>
      <c r="DE1334" s="823"/>
    </row>
    <row r="1335" spans="1:111" s="772" customFormat="1" ht="13.5" hidden="1" x14ac:dyDescent="0.15">
      <c r="A1335" s="3473" t="s">
        <v>1239</v>
      </c>
      <c r="B1335" s="3474"/>
      <c r="C1335" s="3474"/>
      <c r="D1335" s="3474"/>
      <c r="E1335" s="3474"/>
      <c r="F1335" s="3474"/>
      <c r="G1335" s="3474"/>
      <c r="H1335" s="3474"/>
      <c r="I1335" s="3474"/>
      <c r="J1335" s="3474"/>
      <c r="K1335" s="3474"/>
      <c r="L1335" s="3474"/>
      <c r="M1335" s="3474"/>
      <c r="N1335" s="3474"/>
      <c r="O1335" s="3474"/>
      <c r="P1335" s="3474"/>
      <c r="Q1335" s="3474"/>
      <c r="R1335" s="3474"/>
      <c r="DE1335" s="822"/>
    </row>
    <row r="1336" spans="1:111" s="771" customFormat="1" ht="12" hidden="1" customHeight="1" x14ac:dyDescent="0.15">
      <c r="A1336" s="3393" t="s">
        <v>576</v>
      </c>
      <c r="B1336" s="3417"/>
      <c r="C1336" s="3494"/>
      <c r="D1336" s="3495"/>
      <c r="E1336" s="3393" t="s">
        <v>575</v>
      </c>
      <c r="F1336" s="3417"/>
      <c r="G1336" s="3386"/>
      <c r="H1336" s="3416"/>
      <c r="I1336" s="3416"/>
      <c r="J1336" s="3387"/>
      <c r="K1336" s="3393" t="s">
        <v>1214</v>
      </c>
      <c r="L1336" s="3395"/>
      <c r="M1336" s="3420"/>
      <c r="N1336" s="3386"/>
      <c r="O1336" s="3416"/>
      <c r="P1336" s="3416"/>
      <c r="Q1336" s="3416"/>
      <c r="R1336" s="3387"/>
      <c r="DE1336" s="823"/>
    </row>
    <row r="1337" spans="1:111" s="771" customFormat="1" ht="12" hidden="1" customHeight="1" x14ac:dyDescent="0.15">
      <c r="A1337" s="3421">
        <v>1</v>
      </c>
      <c r="B1337" s="3510" t="s">
        <v>1238</v>
      </c>
      <c r="C1337" s="3511"/>
      <c r="D1337" s="3511"/>
      <c r="E1337" s="3511"/>
      <c r="F1337" s="3512"/>
      <c r="G1337" s="3492" t="s">
        <v>1237</v>
      </c>
      <c r="H1337" s="3493"/>
      <c r="I1337" s="3492" t="s">
        <v>1236</v>
      </c>
      <c r="J1337" s="3503"/>
      <c r="K1337" s="3503"/>
      <c r="L1337" s="3503"/>
      <c r="M1337" s="3503"/>
      <c r="N1337" s="3503"/>
      <c r="O1337" s="3503"/>
      <c r="P1337" s="3503"/>
      <c r="Q1337" s="3503"/>
      <c r="R1337" s="3493"/>
      <c r="DE1337" s="823"/>
    </row>
    <row r="1338" spans="1:111" s="771" customFormat="1" ht="12" hidden="1" customHeight="1" x14ac:dyDescent="0.15">
      <c r="A1338" s="3422"/>
      <c r="B1338" s="3513"/>
      <c r="C1338" s="3514"/>
      <c r="D1338" s="3514"/>
      <c r="E1338" s="3514"/>
      <c r="F1338" s="3515"/>
      <c r="G1338" s="3516"/>
      <c r="H1338" s="3517"/>
      <c r="I1338" s="3518"/>
      <c r="J1338" s="3519"/>
      <c r="K1338" s="3519"/>
      <c r="L1338" s="3519"/>
      <c r="M1338" s="780" t="s">
        <v>1761</v>
      </c>
      <c r="N1338" s="3520"/>
      <c r="O1338" s="3521"/>
      <c r="P1338" s="781" t="s">
        <v>1762</v>
      </c>
      <c r="Q1338" s="773"/>
      <c r="R1338" s="782" t="s">
        <v>1763</v>
      </c>
      <c r="S1338" s="758" t="str">
        <f>IF(AND(Q1338&lt;&gt;"",Q1338&lt;120),"排煙機の規定風量は120㎥以上必要です。","")</f>
        <v/>
      </c>
      <c r="T1338" s="770"/>
      <c r="DE1338" s="823"/>
    </row>
    <row r="1339" spans="1:111" s="771" customFormat="1" ht="6" hidden="1" customHeight="1" x14ac:dyDescent="0.15">
      <c r="A1339" s="794"/>
      <c r="B1339" s="794"/>
      <c r="C1339" s="794"/>
      <c r="D1339" s="794"/>
      <c r="E1339" s="794"/>
      <c r="F1339" s="794"/>
      <c r="G1339" s="794"/>
      <c r="H1339" s="794"/>
      <c r="I1339" s="794"/>
      <c r="J1339" s="794"/>
      <c r="K1339" s="795"/>
      <c r="L1339" s="795"/>
      <c r="M1339" s="795"/>
      <c r="N1339" s="794"/>
      <c r="O1339" s="796"/>
      <c r="P1339" s="796"/>
      <c r="Q1339" s="795"/>
      <c r="R1339" s="795"/>
      <c r="DE1339" s="823"/>
    </row>
    <row r="1340" spans="1:111" s="771" customFormat="1" ht="12" hidden="1" customHeight="1" x14ac:dyDescent="0.15">
      <c r="A1340" s="3432">
        <v>2</v>
      </c>
      <c r="B1340" s="3492" t="s">
        <v>1235</v>
      </c>
      <c r="C1340" s="3503"/>
      <c r="D1340" s="3503"/>
      <c r="E1340" s="3503"/>
      <c r="F1340" s="3503"/>
      <c r="G1340" s="3503"/>
      <c r="H1340" s="3503"/>
      <c r="I1340" s="3503"/>
      <c r="J1340" s="3503"/>
      <c r="K1340" s="3503"/>
      <c r="L1340" s="3503"/>
      <c r="M1340" s="3503"/>
      <c r="N1340" s="3503"/>
      <c r="O1340" s="3504"/>
      <c r="P1340" s="783"/>
      <c r="Q1340" s="3434" t="s">
        <v>1231</v>
      </c>
      <c r="R1340" s="3435"/>
      <c r="DE1340" s="823"/>
    </row>
    <row r="1341" spans="1:111" s="771" customFormat="1" ht="12" hidden="1" customHeight="1" x14ac:dyDescent="0.15">
      <c r="A1341" s="3433"/>
      <c r="B1341" s="784" t="s">
        <v>54</v>
      </c>
      <c r="C1341" s="3501" t="s">
        <v>1234</v>
      </c>
      <c r="D1341" s="3396"/>
      <c r="E1341" s="3502"/>
      <c r="F1341" s="785" t="s">
        <v>1233</v>
      </c>
      <c r="G1341" s="3501" t="s">
        <v>1228</v>
      </c>
      <c r="H1341" s="3396"/>
      <c r="I1341" s="3501" t="s">
        <v>579</v>
      </c>
      <c r="J1341" s="3396"/>
      <c r="K1341" s="3396"/>
      <c r="L1341" s="3396"/>
      <c r="M1341" s="3396"/>
      <c r="N1341" s="3396" t="s">
        <v>578</v>
      </c>
      <c r="O1341" s="3397"/>
      <c r="P1341" s="3398"/>
      <c r="Q1341" s="3436"/>
      <c r="R1341" s="3437"/>
      <c r="DE1341" s="823"/>
      <c r="DF1341" s="772" t="str">
        <f>IF(COUNTA(B1342:R1391)&gt;0,DG1341,"")</f>
        <v/>
      </c>
      <c r="DG1341" s="829">
        <v>19</v>
      </c>
    </row>
    <row r="1342" spans="1:111" s="771" customFormat="1" ht="12" hidden="1" customHeight="1" x14ac:dyDescent="0.15">
      <c r="A1342" s="3433"/>
      <c r="B1342" s="762"/>
      <c r="C1342" s="3505"/>
      <c r="D1342" s="3505"/>
      <c r="E1342" s="3505"/>
      <c r="F1342" s="1172"/>
      <c r="G1342" s="3505"/>
      <c r="H1342" s="3505"/>
      <c r="I1342" s="3506"/>
      <c r="J1342" s="3506"/>
      <c r="K1342" s="3506"/>
      <c r="L1342" s="3506"/>
      <c r="M1342" s="3506"/>
      <c r="N1342" s="3507"/>
      <c r="O1342" s="3508"/>
      <c r="P1342" s="3509"/>
      <c r="Q1342" s="3505"/>
      <c r="R1342" s="3505"/>
      <c r="DE1342" s="823"/>
    </row>
    <row r="1343" spans="1:111" s="771" customFormat="1" ht="12" hidden="1" customHeight="1" x14ac:dyDescent="0.15">
      <c r="A1343" s="3433"/>
      <c r="B1343" s="763"/>
      <c r="C1343" s="3490"/>
      <c r="D1343" s="3490"/>
      <c r="E1343" s="3490"/>
      <c r="F1343" s="1173"/>
      <c r="G1343" s="3490"/>
      <c r="H1343" s="3490"/>
      <c r="I1343" s="3491"/>
      <c r="J1343" s="3491"/>
      <c r="K1343" s="3491"/>
      <c r="L1343" s="3491"/>
      <c r="M1343" s="3491"/>
      <c r="N1343" s="3487"/>
      <c r="O1343" s="3488"/>
      <c r="P1343" s="3489"/>
      <c r="Q1343" s="3490"/>
      <c r="R1343" s="3490"/>
      <c r="DE1343" s="823"/>
    </row>
    <row r="1344" spans="1:111" s="771" customFormat="1" ht="12" hidden="1" customHeight="1" x14ac:dyDescent="0.15">
      <c r="A1344" s="3433"/>
      <c r="B1344" s="763"/>
      <c r="C1344" s="3490"/>
      <c r="D1344" s="3490"/>
      <c r="E1344" s="3490"/>
      <c r="F1344" s="1173"/>
      <c r="G1344" s="3490"/>
      <c r="H1344" s="3490"/>
      <c r="I1344" s="3491"/>
      <c r="J1344" s="3491"/>
      <c r="K1344" s="3491"/>
      <c r="L1344" s="3491"/>
      <c r="M1344" s="3491"/>
      <c r="N1344" s="3487"/>
      <c r="O1344" s="3488"/>
      <c r="P1344" s="3489"/>
      <c r="Q1344" s="3490"/>
      <c r="R1344" s="3490"/>
      <c r="DE1344" s="823"/>
    </row>
    <row r="1345" spans="1:109" s="771" customFormat="1" ht="12" hidden="1" customHeight="1" x14ac:dyDescent="0.15">
      <c r="A1345" s="3433"/>
      <c r="B1345" s="763"/>
      <c r="C1345" s="3490"/>
      <c r="D1345" s="3490"/>
      <c r="E1345" s="3490"/>
      <c r="F1345" s="1173"/>
      <c r="G1345" s="3490"/>
      <c r="H1345" s="3490"/>
      <c r="I1345" s="3491"/>
      <c r="J1345" s="3491"/>
      <c r="K1345" s="3491"/>
      <c r="L1345" s="3491"/>
      <c r="M1345" s="3491"/>
      <c r="N1345" s="3487"/>
      <c r="O1345" s="3488"/>
      <c r="P1345" s="3489"/>
      <c r="Q1345" s="3490"/>
      <c r="R1345" s="3490"/>
      <c r="DE1345" s="823"/>
    </row>
    <row r="1346" spans="1:109" s="771" customFormat="1" ht="12" hidden="1" customHeight="1" x14ac:dyDescent="0.15">
      <c r="A1346" s="3433"/>
      <c r="B1346" s="763"/>
      <c r="C1346" s="3490"/>
      <c r="D1346" s="3490"/>
      <c r="E1346" s="3490"/>
      <c r="F1346" s="1173"/>
      <c r="G1346" s="3490"/>
      <c r="H1346" s="3490"/>
      <c r="I1346" s="3491"/>
      <c r="J1346" s="3491"/>
      <c r="K1346" s="3491"/>
      <c r="L1346" s="3491"/>
      <c r="M1346" s="3491"/>
      <c r="N1346" s="3487"/>
      <c r="O1346" s="3488"/>
      <c r="P1346" s="3489"/>
      <c r="Q1346" s="3490"/>
      <c r="R1346" s="3490"/>
      <c r="DE1346" s="823"/>
    </row>
    <row r="1347" spans="1:109" s="771" customFormat="1" ht="12" hidden="1" customHeight="1" x14ac:dyDescent="0.15">
      <c r="A1347" s="3433"/>
      <c r="B1347" s="763"/>
      <c r="C1347" s="3490"/>
      <c r="D1347" s="3490"/>
      <c r="E1347" s="3490"/>
      <c r="F1347" s="1173"/>
      <c r="G1347" s="3490"/>
      <c r="H1347" s="3490"/>
      <c r="I1347" s="3491"/>
      <c r="J1347" s="3491"/>
      <c r="K1347" s="3491"/>
      <c r="L1347" s="3491"/>
      <c r="M1347" s="3491"/>
      <c r="N1347" s="3487"/>
      <c r="O1347" s="3488"/>
      <c r="P1347" s="3489"/>
      <c r="Q1347" s="3490"/>
      <c r="R1347" s="3490"/>
      <c r="DE1347" s="823"/>
    </row>
    <row r="1348" spans="1:109" s="771" customFormat="1" ht="12" hidden="1" customHeight="1" x14ac:dyDescent="0.15">
      <c r="A1348" s="3433"/>
      <c r="B1348" s="763"/>
      <c r="C1348" s="3490"/>
      <c r="D1348" s="3490"/>
      <c r="E1348" s="3490"/>
      <c r="F1348" s="1173"/>
      <c r="G1348" s="3490"/>
      <c r="H1348" s="3490"/>
      <c r="I1348" s="3491"/>
      <c r="J1348" s="3491"/>
      <c r="K1348" s="3491"/>
      <c r="L1348" s="3491"/>
      <c r="M1348" s="3491"/>
      <c r="N1348" s="3487"/>
      <c r="O1348" s="3488"/>
      <c r="P1348" s="3489"/>
      <c r="Q1348" s="3490"/>
      <c r="R1348" s="3490"/>
      <c r="DE1348" s="823"/>
    </row>
    <row r="1349" spans="1:109" s="771" customFormat="1" ht="12" hidden="1" customHeight="1" x14ac:dyDescent="0.15">
      <c r="A1349" s="3433"/>
      <c r="B1349" s="763"/>
      <c r="C1349" s="3490"/>
      <c r="D1349" s="3490"/>
      <c r="E1349" s="3490"/>
      <c r="F1349" s="1173"/>
      <c r="G1349" s="3490"/>
      <c r="H1349" s="3490"/>
      <c r="I1349" s="3491"/>
      <c r="J1349" s="3491"/>
      <c r="K1349" s="3491"/>
      <c r="L1349" s="3491"/>
      <c r="M1349" s="3491"/>
      <c r="N1349" s="3487"/>
      <c r="O1349" s="3488"/>
      <c r="P1349" s="3489"/>
      <c r="Q1349" s="3490"/>
      <c r="R1349" s="3490"/>
      <c r="DE1349" s="823"/>
    </row>
    <row r="1350" spans="1:109" s="771" customFormat="1" ht="12" hidden="1" customHeight="1" x14ac:dyDescent="0.15">
      <c r="A1350" s="3433"/>
      <c r="B1350" s="763"/>
      <c r="C1350" s="3490"/>
      <c r="D1350" s="3490"/>
      <c r="E1350" s="3490"/>
      <c r="F1350" s="1173"/>
      <c r="G1350" s="3490"/>
      <c r="H1350" s="3490"/>
      <c r="I1350" s="3491"/>
      <c r="J1350" s="3491"/>
      <c r="K1350" s="3491"/>
      <c r="L1350" s="3491"/>
      <c r="M1350" s="3491"/>
      <c r="N1350" s="3487"/>
      <c r="O1350" s="3488"/>
      <c r="P1350" s="3489"/>
      <c r="Q1350" s="3490"/>
      <c r="R1350" s="3490"/>
      <c r="DE1350" s="823"/>
    </row>
    <row r="1351" spans="1:109" s="771" customFormat="1" ht="12" hidden="1" customHeight="1" x14ac:dyDescent="0.15">
      <c r="A1351" s="3433"/>
      <c r="B1351" s="763"/>
      <c r="C1351" s="3490"/>
      <c r="D1351" s="3490"/>
      <c r="E1351" s="3490"/>
      <c r="F1351" s="1173"/>
      <c r="G1351" s="3490"/>
      <c r="H1351" s="3490"/>
      <c r="I1351" s="3491"/>
      <c r="J1351" s="3491"/>
      <c r="K1351" s="3491"/>
      <c r="L1351" s="3491"/>
      <c r="M1351" s="3491"/>
      <c r="N1351" s="3487"/>
      <c r="O1351" s="3488"/>
      <c r="P1351" s="3489"/>
      <c r="Q1351" s="3490"/>
      <c r="R1351" s="3490"/>
      <c r="DE1351" s="823"/>
    </row>
    <row r="1352" spans="1:109" s="771" customFormat="1" ht="12" hidden="1" customHeight="1" x14ac:dyDescent="0.15">
      <c r="A1352" s="3433"/>
      <c r="B1352" s="763"/>
      <c r="C1352" s="3490"/>
      <c r="D1352" s="3490"/>
      <c r="E1352" s="3490"/>
      <c r="F1352" s="1173"/>
      <c r="G1352" s="3490"/>
      <c r="H1352" s="3490"/>
      <c r="I1352" s="3491"/>
      <c r="J1352" s="3491"/>
      <c r="K1352" s="3491"/>
      <c r="L1352" s="3491"/>
      <c r="M1352" s="3491"/>
      <c r="N1352" s="3487"/>
      <c r="O1352" s="3488"/>
      <c r="P1352" s="3489"/>
      <c r="Q1352" s="3490"/>
      <c r="R1352" s="3490"/>
      <c r="DE1352" s="823"/>
    </row>
    <row r="1353" spans="1:109" s="771" customFormat="1" ht="12" hidden="1" customHeight="1" x14ac:dyDescent="0.15">
      <c r="A1353" s="3433"/>
      <c r="B1353" s="763"/>
      <c r="C1353" s="3490"/>
      <c r="D1353" s="3490"/>
      <c r="E1353" s="3490"/>
      <c r="F1353" s="1173"/>
      <c r="G1353" s="3490"/>
      <c r="H1353" s="3490"/>
      <c r="I1353" s="3491"/>
      <c r="J1353" s="3491"/>
      <c r="K1353" s="3491"/>
      <c r="L1353" s="3491"/>
      <c r="M1353" s="3491"/>
      <c r="N1353" s="3487"/>
      <c r="O1353" s="3488"/>
      <c r="P1353" s="3489"/>
      <c r="Q1353" s="3490"/>
      <c r="R1353" s="3490"/>
      <c r="DE1353" s="823"/>
    </row>
    <row r="1354" spans="1:109" s="771" customFormat="1" ht="12" hidden="1" customHeight="1" x14ac:dyDescent="0.15">
      <c r="A1354" s="3433"/>
      <c r="B1354" s="763"/>
      <c r="C1354" s="3490"/>
      <c r="D1354" s="3490"/>
      <c r="E1354" s="3490"/>
      <c r="F1354" s="1173"/>
      <c r="G1354" s="3490"/>
      <c r="H1354" s="3490"/>
      <c r="I1354" s="3491"/>
      <c r="J1354" s="3491"/>
      <c r="K1354" s="3491"/>
      <c r="L1354" s="3491"/>
      <c r="M1354" s="3491"/>
      <c r="N1354" s="3487"/>
      <c r="O1354" s="3488"/>
      <c r="P1354" s="3489"/>
      <c r="Q1354" s="3490"/>
      <c r="R1354" s="3490"/>
      <c r="DE1354" s="823"/>
    </row>
    <row r="1355" spans="1:109" s="771" customFormat="1" ht="12" hidden="1" customHeight="1" x14ac:dyDescent="0.15">
      <c r="A1355" s="3433"/>
      <c r="B1355" s="763"/>
      <c r="C1355" s="3490"/>
      <c r="D1355" s="3490"/>
      <c r="E1355" s="3490"/>
      <c r="F1355" s="1173"/>
      <c r="G1355" s="3490"/>
      <c r="H1355" s="3490"/>
      <c r="I1355" s="3491"/>
      <c r="J1355" s="3491"/>
      <c r="K1355" s="3491"/>
      <c r="L1355" s="3491"/>
      <c r="M1355" s="3491"/>
      <c r="N1355" s="3487"/>
      <c r="O1355" s="3488"/>
      <c r="P1355" s="3489"/>
      <c r="Q1355" s="3490"/>
      <c r="R1355" s="3490"/>
      <c r="DE1355" s="823"/>
    </row>
    <row r="1356" spans="1:109" s="771" customFormat="1" ht="12" hidden="1" customHeight="1" x14ac:dyDescent="0.15">
      <c r="A1356" s="3433"/>
      <c r="B1356" s="763"/>
      <c r="C1356" s="3490"/>
      <c r="D1356" s="3490"/>
      <c r="E1356" s="3490"/>
      <c r="F1356" s="1173"/>
      <c r="G1356" s="3490"/>
      <c r="H1356" s="3490"/>
      <c r="I1356" s="3491"/>
      <c r="J1356" s="3491"/>
      <c r="K1356" s="3491"/>
      <c r="L1356" s="3491"/>
      <c r="M1356" s="3491"/>
      <c r="N1356" s="3487"/>
      <c r="O1356" s="3488"/>
      <c r="P1356" s="3489"/>
      <c r="Q1356" s="3490"/>
      <c r="R1356" s="3490"/>
      <c r="DE1356" s="823"/>
    </row>
    <row r="1357" spans="1:109" s="771" customFormat="1" ht="12" hidden="1" customHeight="1" x14ac:dyDescent="0.15">
      <c r="A1357" s="3433"/>
      <c r="B1357" s="763"/>
      <c r="C1357" s="3490"/>
      <c r="D1357" s="3490"/>
      <c r="E1357" s="3490"/>
      <c r="F1357" s="1173"/>
      <c r="G1357" s="3490"/>
      <c r="H1357" s="3490"/>
      <c r="I1357" s="3491"/>
      <c r="J1357" s="3491"/>
      <c r="K1357" s="3491"/>
      <c r="L1357" s="3491"/>
      <c r="M1357" s="3491"/>
      <c r="N1357" s="3487"/>
      <c r="O1357" s="3488"/>
      <c r="P1357" s="3489"/>
      <c r="Q1357" s="3490"/>
      <c r="R1357" s="3490"/>
      <c r="DE1357" s="823"/>
    </row>
    <row r="1358" spans="1:109" s="771" customFormat="1" ht="12" hidden="1" customHeight="1" x14ac:dyDescent="0.15">
      <c r="A1358" s="3433"/>
      <c r="B1358" s="763"/>
      <c r="C1358" s="3490"/>
      <c r="D1358" s="3490"/>
      <c r="E1358" s="3490"/>
      <c r="F1358" s="1173"/>
      <c r="G1358" s="3490"/>
      <c r="H1358" s="3490"/>
      <c r="I1358" s="3491"/>
      <c r="J1358" s="3491"/>
      <c r="K1358" s="3491"/>
      <c r="L1358" s="3491"/>
      <c r="M1358" s="3491"/>
      <c r="N1358" s="3487"/>
      <c r="O1358" s="3488"/>
      <c r="P1358" s="3489"/>
      <c r="Q1358" s="3490"/>
      <c r="R1358" s="3490"/>
      <c r="DE1358" s="823"/>
    </row>
    <row r="1359" spans="1:109" s="771" customFormat="1" ht="12" hidden="1" customHeight="1" x14ac:dyDescent="0.15">
      <c r="A1359" s="3433"/>
      <c r="B1359" s="763"/>
      <c r="C1359" s="3490"/>
      <c r="D1359" s="3490"/>
      <c r="E1359" s="3490"/>
      <c r="F1359" s="1173"/>
      <c r="G1359" s="3490"/>
      <c r="H1359" s="3490"/>
      <c r="I1359" s="3491"/>
      <c r="J1359" s="3491"/>
      <c r="K1359" s="3491"/>
      <c r="L1359" s="3491"/>
      <c r="M1359" s="3491"/>
      <c r="N1359" s="3487"/>
      <c r="O1359" s="3488"/>
      <c r="P1359" s="3489"/>
      <c r="Q1359" s="3490"/>
      <c r="R1359" s="3490"/>
      <c r="DE1359" s="823"/>
    </row>
    <row r="1360" spans="1:109" s="771" customFormat="1" ht="12" hidden="1" customHeight="1" x14ac:dyDescent="0.15">
      <c r="A1360" s="3433"/>
      <c r="B1360" s="763"/>
      <c r="C1360" s="3490"/>
      <c r="D1360" s="3490"/>
      <c r="E1360" s="3490"/>
      <c r="F1360" s="1173"/>
      <c r="G1360" s="3490"/>
      <c r="H1360" s="3490"/>
      <c r="I1360" s="3491"/>
      <c r="J1360" s="3491"/>
      <c r="K1360" s="3491"/>
      <c r="L1360" s="3491"/>
      <c r="M1360" s="3491"/>
      <c r="N1360" s="3487"/>
      <c r="O1360" s="3488"/>
      <c r="P1360" s="3489"/>
      <c r="Q1360" s="3490"/>
      <c r="R1360" s="3490"/>
      <c r="DE1360" s="823"/>
    </row>
    <row r="1361" spans="1:109" s="771" customFormat="1" ht="12" hidden="1" customHeight="1" x14ac:dyDescent="0.15">
      <c r="A1361" s="3433"/>
      <c r="B1361" s="763"/>
      <c r="C1361" s="3490"/>
      <c r="D1361" s="3490"/>
      <c r="E1361" s="3490"/>
      <c r="F1361" s="1173"/>
      <c r="G1361" s="3490"/>
      <c r="H1361" s="3490"/>
      <c r="I1361" s="3491"/>
      <c r="J1361" s="3491"/>
      <c r="K1361" s="3491"/>
      <c r="L1361" s="3491"/>
      <c r="M1361" s="3491"/>
      <c r="N1361" s="3487"/>
      <c r="O1361" s="3488"/>
      <c r="P1361" s="3489"/>
      <c r="Q1361" s="3490"/>
      <c r="R1361" s="3490"/>
      <c r="DE1361" s="823"/>
    </row>
    <row r="1362" spans="1:109" s="771" customFormat="1" ht="12" hidden="1" customHeight="1" x14ac:dyDescent="0.15">
      <c r="A1362" s="3433"/>
      <c r="B1362" s="763"/>
      <c r="C1362" s="3490"/>
      <c r="D1362" s="3490"/>
      <c r="E1362" s="3490"/>
      <c r="F1362" s="1173"/>
      <c r="G1362" s="3490"/>
      <c r="H1362" s="3490"/>
      <c r="I1362" s="3491"/>
      <c r="J1362" s="3491"/>
      <c r="K1362" s="3491"/>
      <c r="L1362" s="3491"/>
      <c r="M1362" s="3491"/>
      <c r="N1362" s="3487"/>
      <c r="O1362" s="3488"/>
      <c r="P1362" s="3489"/>
      <c r="Q1362" s="3490"/>
      <c r="R1362" s="3490"/>
      <c r="DE1362" s="823"/>
    </row>
    <row r="1363" spans="1:109" s="771" customFormat="1" ht="12" hidden="1" customHeight="1" x14ac:dyDescent="0.15">
      <c r="A1363" s="3433"/>
      <c r="B1363" s="763"/>
      <c r="C1363" s="3490"/>
      <c r="D1363" s="3490"/>
      <c r="E1363" s="3490"/>
      <c r="F1363" s="1173"/>
      <c r="G1363" s="3490"/>
      <c r="H1363" s="3490"/>
      <c r="I1363" s="3491"/>
      <c r="J1363" s="3491"/>
      <c r="K1363" s="3491"/>
      <c r="L1363" s="3491"/>
      <c r="M1363" s="3491"/>
      <c r="N1363" s="3487"/>
      <c r="O1363" s="3488"/>
      <c r="P1363" s="3489"/>
      <c r="Q1363" s="3490"/>
      <c r="R1363" s="3490"/>
      <c r="DE1363" s="823"/>
    </row>
    <row r="1364" spans="1:109" s="771" customFormat="1" ht="12" hidden="1" customHeight="1" x14ac:dyDescent="0.15">
      <c r="A1364" s="3433"/>
      <c r="B1364" s="763"/>
      <c r="C1364" s="3490"/>
      <c r="D1364" s="3490"/>
      <c r="E1364" s="3490"/>
      <c r="F1364" s="1173"/>
      <c r="G1364" s="3490"/>
      <c r="H1364" s="3490"/>
      <c r="I1364" s="3491"/>
      <c r="J1364" s="3491"/>
      <c r="K1364" s="3491"/>
      <c r="L1364" s="3491"/>
      <c r="M1364" s="3491"/>
      <c r="N1364" s="3487"/>
      <c r="O1364" s="3488"/>
      <c r="P1364" s="3489"/>
      <c r="Q1364" s="3490"/>
      <c r="R1364" s="3490"/>
      <c r="DE1364" s="823"/>
    </row>
    <row r="1365" spans="1:109" s="771" customFormat="1" ht="12" hidden="1" customHeight="1" x14ac:dyDescent="0.15">
      <c r="A1365" s="3433"/>
      <c r="B1365" s="763"/>
      <c r="C1365" s="3490"/>
      <c r="D1365" s="3490"/>
      <c r="E1365" s="3490"/>
      <c r="F1365" s="1173"/>
      <c r="G1365" s="3490"/>
      <c r="H1365" s="3490"/>
      <c r="I1365" s="3491"/>
      <c r="J1365" s="3491"/>
      <c r="K1365" s="3491"/>
      <c r="L1365" s="3491"/>
      <c r="M1365" s="3491"/>
      <c r="N1365" s="3487"/>
      <c r="O1365" s="3488"/>
      <c r="P1365" s="3489"/>
      <c r="Q1365" s="3490"/>
      <c r="R1365" s="3490"/>
      <c r="DE1365" s="823"/>
    </row>
    <row r="1366" spans="1:109" s="771" customFormat="1" ht="12" hidden="1" customHeight="1" x14ac:dyDescent="0.15">
      <c r="A1366" s="3433"/>
      <c r="B1366" s="763"/>
      <c r="C1366" s="3490"/>
      <c r="D1366" s="3490"/>
      <c r="E1366" s="3490"/>
      <c r="F1366" s="1173"/>
      <c r="G1366" s="3490"/>
      <c r="H1366" s="3490"/>
      <c r="I1366" s="3491"/>
      <c r="J1366" s="3491"/>
      <c r="K1366" s="3491"/>
      <c r="L1366" s="3491"/>
      <c r="M1366" s="3491"/>
      <c r="N1366" s="3487"/>
      <c r="O1366" s="3488"/>
      <c r="P1366" s="3489"/>
      <c r="Q1366" s="3490"/>
      <c r="R1366" s="3490"/>
      <c r="DE1366" s="823"/>
    </row>
    <row r="1367" spans="1:109" s="771" customFormat="1" ht="12" hidden="1" customHeight="1" x14ac:dyDescent="0.15">
      <c r="A1367" s="3433"/>
      <c r="B1367" s="763"/>
      <c r="C1367" s="3490"/>
      <c r="D1367" s="3490"/>
      <c r="E1367" s="3490"/>
      <c r="F1367" s="1173"/>
      <c r="G1367" s="3490"/>
      <c r="H1367" s="3490"/>
      <c r="I1367" s="3491"/>
      <c r="J1367" s="3491"/>
      <c r="K1367" s="3491"/>
      <c r="L1367" s="3491"/>
      <c r="M1367" s="3491"/>
      <c r="N1367" s="3487"/>
      <c r="O1367" s="3488"/>
      <c r="P1367" s="3489"/>
      <c r="Q1367" s="3490"/>
      <c r="R1367" s="3490"/>
      <c r="DE1367" s="823"/>
    </row>
    <row r="1368" spans="1:109" s="771" customFormat="1" ht="12" hidden="1" customHeight="1" x14ac:dyDescent="0.15">
      <c r="A1368" s="3433"/>
      <c r="B1368" s="763"/>
      <c r="C1368" s="3490"/>
      <c r="D1368" s="3490"/>
      <c r="E1368" s="3490"/>
      <c r="F1368" s="1173"/>
      <c r="G1368" s="3490"/>
      <c r="H1368" s="3490"/>
      <c r="I1368" s="3491"/>
      <c r="J1368" s="3491"/>
      <c r="K1368" s="3491"/>
      <c r="L1368" s="3491"/>
      <c r="M1368" s="3491"/>
      <c r="N1368" s="3487"/>
      <c r="O1368" s="3488"/>
      <c r="P1368" s="3489"/>
      <c r="Q1368" s="3490"/>
      <c r="R1368" s="3490"/>
      <c r="DE1368" s="823"/>
    </row>
    <row r="1369" spans="1:109" s="771" customFormat="1" ht="12" hidden="1" customHeight="1" x14ac:dyDescent="0.15">
      <c r="A1369" s="3433"/>
      <c r="B1369" s="763"/>
      <c r="C1369" s="3490"/>
      <c r="D1369" s="3490"/>
      <c r="E1369" s="3490"/>
      <c r="F1369" s="1173"/>
      <c r="G1369" s="3490"/>
      <c r="H1369" s="3490"/>
      <c r="I1369" s="3491"/>
      <c r="J1369" s="3491"/>
      <c r="K1369" s="3491"/>
      <c r="L1369" s="3491"/>
      <c r="M1369" s="3491"/>
      <c r="N1369" s="3487"/>
      <c r="O1369" s="3488"/>
      <c r="P1369" s="3489"/>
      <c r="Q1369" s="3490"/>
      <c r="R1369" s="3490"/>
      <c r="DE1369" s="823"/>
    </row>
    <row r="1370" spans="1:109" s="771" customFormat="1" ht="12" hidden="1" customHeight="1" x14ac:dyDescent="0.15">
      <c r="A1370" s="3433"/>
      <c r="B1370" s="763"/>
      <c r="C1370" s="3490"/>
      <c r="D1370" s="3490"/>
      <c r="E1370" s="3490"/>
      <c r="F1370" s="1173"/>
      <c r="G1370" s="3490"/>
      <c r="H1370" s="3490"/>
      <c r="I1370" s="3491"/>
      <c r="J1370" s="3491"/>
      <c r="K1370" s="3491"/>
      <c r="L1370" s="3491"/>
      <c r="M1370" s="3491"/>
      <c r="N1370" s="3487"/>
      <c r="O1370" s="3488"/>
      <c r="P1370" s="3489"/>
      <c r="Q1370" s="3490"/>
      <c r="R1370" s="3490"/>
      <c r="DE1370" s="823"/>
    </row>
    <row r="1371" spans="1:109" s="771" customFormat="1" ht="12" hidden="1" customHeight="1" x14ac:dyDescent="0.15">
      <c r="A1371" s="3433"/>
      <c r="B1371" s="763"/>
      <c r="C1371" s="3490"/>
      <c r="D1371" s="3490"/>
      <c r="E1371" s="3490"/>
      <c r="F1371" s="1173"/>
      <c r="G1371" s="3490"/>
      <c r="H1371" s="3490"/>
      <c r="I1371" s="3491"/>
      <c r="J1371" s="3491"/>
      <c r="K1371" s="3491"/>
      <c r="L1371" s="3491"/>
      <c r="M1371" s="3491"/>
      <c r="N1371" s="3487"/>
      <c r="O1371" s="3488"/>
      <c r="P1371" s="3489"/>
      <c r="Q1371" s="3490"/>
      <c r="R1371" s="3490"/>
      <c r="DE1371" s="823"/>
    </row>
    <row r="1372" spans="1:109" s="771" customFormat="1" ht="12" hidden="1" customHeight="1" x14ac:dyDescent="0.15">
      <c r="A1372" s="3433"/>
      <c r="B1372" s="763"/>
      <c r="C1372" s="3490"/>
      <c r="D1372" s="3490"/>
      <c r="E1372" s="3490"/>
      <c r="F1372" s="1173"/>
      <c r="G1372" s="3490"/>
      <c r="H1372" s="3490"/>
      <c r="I1372" s="3491"/>
      <c r="J1372" s="3491"/>
      <c r="K1372" s="3491"/>
      <c r="L1372" s="3491"/>
      <c r="M1372" s="3491"/>
      <c r="N1372" s="3487"/>
      <c r="O1372" s="3488"/>
      <c r="P1372" s="3489"/>
      <c r="Q1372" s="3490"/>
      <c r="R1372" s="3490"/>
      <c r="DE1372" s="823"/>
    </row>
    <row r="1373" spans="1:109" s="771" customFormat="1" ht="12" hidden="1" customHeight="1" x14ac:dyDescent="0.15">
      <c r="A1373" s="3433"/>
      <c r="B1373" s="763"/>
      <c r="C1373" s="3490"/>
      <c r="D1373" s="3490"/>
      <c r="E1373" s="3490"/>
      <c r="F1373" s="1173"/>
      <c r="G1373" s="3490"/>
      <c r="H1373" s="3490"/>
      <c r="I1373" s="3491"/>
      <c r="J1373" s="3491"/>
      <c r="K1373" s="3491"/>
      <c r="L1373" s="3491"/>
      <c r="M1373" s="3491"/>
      <c r="N1373" s="3487"/>
      <c r="O1373" s="3488"/>
      <c r="P1373" s="3489"/>
      <c r="Q1373" s="3490"/>
      <c r="R1373" s="3490"/>
      <c r="DE1373" s="823"/>
    </row>
    <row r="1374" spans="1:109" s="771" customFormat="1" ht="12" hidden="1" customHeight="1" x14ac:dyDescent="0.15">
      <c r="A1374" s="3433"/>
      <c r="B1374" s="763"/>
      <c r="C1374" s="3490"/>
      <c r="D1374" s="3490"/>
      <c r="E1374" s="3490"/>
      <c r="F1374" s="1173"/>
      <c r="G1374" s="3490"/>
      <c r="H1374" s="3490"/>
      <c r="I1374" s="3491"/>
      <c r="J1374" s="3491"/>
      <c r="K1374" s="3491"/>
      <c r="L1374" s="3491"/>
      <c r="M1374" s="3491"/>
      <c r="N1374" s="3487"/>
      <c r="O1374" s="3488"/>
      <c r="P1374" s="3489"/>
      <c r="Q1374" s="3490"/>
      <c r="R1374" s="3490"/>
      <c r="DE1374" s="823"/>
    </row>
    <row r="1375" spans="1:109" s="771" customFormat="1" ht="12" hidden="1" customHeight="1" x14ac:dyDescent="0.15">
      <c r="A1375" s="3433"/>
      <c r="B1375" s="763"/>
      <c r="C1375" s="3490"/>
      <c r="D1375" s="3490"/>
      <c r="E1375" s="3490"/>
      <c r="F1375" s="1173"/>
      <c r="G1375" s="3490"/>
      <c r="H1375" s="3490"/>
      <c r="I1375" s="3491"/>
      <c r="J1375" s="3491"/>
      <c r="K1375" s="3491"/>
      <c r="L1375" s="3491"/>
      <c r="M1375" s="3491"/>
      <c r="N1375" s="3487"/>
      <c r="O1375" s="3488"/>
      <c r="P1375" s="3489"/>
      <c r="Q1375" s="3490"/>
      <c r="R1375" s="3490"/>
      <c r="DE1375" s="823"/>
    </row>
    <row r="1376" spans="1:109" s="771" customFormat="1" ht="12" hidden="1" customHeight="1" x14ac:dyDescent="0.15">
      <c r="A1376" s="3433"/>
      <c r="B1376" s="763"/>
      <c r="C1376" s="3490"/>
      <c r="D1376" s="3490"/>
      <c r="E1376" s="3490"/>
      <c r="F1376" s="1173"/>
      <c r="G1376" s="3490"/>
      <c r="H1376" s="3490"/>
      <c r="I1376" s="3491"/>
      <c r="J1376" s="3491"/>
      <c r="K1376" s="3491"/>
      <c r="L1376" s="3491"/>
      <c r="M1376" s="3491"/>
      <c r="N1376" s="3487"/>
      <c r="O1376" s="3488"/>
      <c r="P1376" s="3489"/>
      <c r="Q1376" s="3490"/>
      <c r="R1376" s="3490"/>
      <c r="DE1376" s="823"/>
    </row>
    <row r="1377" spans="1:109" s="771" customFormat="1" ht="12" hidden="1" customHeight="1" x14ac:dyDescent="0.15">
      <c r="A1377" s="3433"/>
      <c r="B1377" s="763"/>
      <c r="C1377" s="3490"/>
      <c r="D1377" s="3490"/>
      <c r="E1377" s="3490"/>
      <c r="F1377" s="1173"/>
      <c r="G1377" s="3490"/>
      <c r="H1377" s="3490"/>
      <c r="I1377" s="3491"/>
      <c r="J1377" s="3491"/>
      <c r="K1377" s="3491"/>
      <c r="L1377" s="3491"/>
      <c r="M1377" s="3491"/>
      <c r="N1377" s="3487"/>
      <c r="O1377" s="3488"/>
      <c r="P1377" s="3489"/>
      <c r="Q1377" s="3490"/>
      <c r="R1377" s="3490"/>
      <c r="DE1377" s="823"/>
    </row>
    <row r="1378" spans="1:109" s="771" customFormat="1" ht="12" hidden="1" customHeight="1" x14ac:dyDescent="0.15">
      <c r="A1378" s="3433"/>
      <c r="B1378" s="763"/>
      <c r="C1378" s="3490"/>
      <c r="D1378" s="3490"/>
      <c r="E1378" s="3490"/>
      <c r="F1378" s="1173"/>
      <c r="G1378" s="3490"/>
      <c r="H1378" s="3490"/>
      <c r="I1378" s="3491"/>
      <c r="J1378" s="3491"/>
      <c r="K1378" s="3491"/>
      <c r="L1378" s="3491"/>
      <c r="M1378" s="3491"/>
      <c r="N1378" s="3487"/>
      <c r="O1378" s="3488"/>
      <c r="P1378" s="3489"/>
      <c r="Q1378" s="3490"/>
      <c r="R1378" s="3490"/>
      <c r="DE1378" s="823"/>
    </row>
    <row r="1379" spans="1:109" s="771" customFormat="1" ht="12" hidden="1" customHeight="1" x14ac:dyDescent="0.15">
      <c r="A1379" s="3433"/>
      <c r="B1379" s="763"/>
      <c r="C1379" s="3490"/>
      <c r="D1379" s="3490"/>
      <c r="E1379" s="3490"/>
      <c r="F1379" s="1173"/>
      <c r="G1379" s="3490"/>
      <c r="H1379" s="3490"/>
      <c r="I1379" s="3491"/>
      <c r="J1379" s="3491"/>
      <c r="K1379" s="3491"/>
      <c r="L1379" s="3491"/>
      <c r="M1379" s="3491"/>
      <c r="N1379" s="3487"/>
      <c r="O1379" s="3488"/>
      <c r="P1379" s="3489"/>
      <c r="Q1379" s="3490"/>
      <c r="R1379" s="3490"/>
      <c r="DE1379" s="823"/>
    </row>
    <row r="1380" spans="1:109" s="771" customFormat="1" ht="12" hidden="1" customHeight="1" x14ac:dyDescent="0.15">
      <c r="A1380" s="3433"/>
      <c r="B1380" s="763"/>
      <c r="C1380" s="3490"/>
      <c r="D1380" s="3490"/>
      <c r="E1380" s="3490"/>
      <c r="F1380" s="1173"/>
      <c r="G1380" s="3490"/>
      <c r="H1380" s="3490"/>
      <c r="I1380" s="3491"/>
      <c r="J1380" s="3491"/>
      <c r="K1380" s="3491"/>
      <c r="L1380" s="3491"/>
      <c r="M1380" s="3491"/>
      <c r="N1380" s="3487"/>
      <c r="O1380" s="3488"/>
      <c r="P1380" s="3489"/>
      <c r="Q1380" s="3490"/>
      <c r="R1380" s="3490"/>
      <c r="DE1380" s="823"/>
    </row>
    <row r="1381" spans="1:109" s="771" customFormat="1" ht="12" hidden="1" customHeight="1" x14ac:dyDescent="0.15">
      <c r="A1381" s="3433"/>
      <c r="B1381" s="763"/>
      <c r="C1381" s="3490"/>
      <c r="D1381" s="3490"/>
      <c r="E1381" s="3490"/>
      <c r="F1381" s="1173"/>
      <c r="G1381" s="3490"/>
      <c r="H1381" s="3490"/>
      <c r="I1381" s="3491"/>
      <c r="J1381" s="3491"/>
      <c r="K1381" s="3491"/>
      <c r="L1381" s="3491"/>
      <c r="M1381" s="3491"/>
      <c r="N1381" s="3487"/>
      <c r="O1381" s="3488"/>
      <c r="P1381" s="3489"/>
      <c r="Q1381" s="3490"/>
      <c r="R1381" s="3490"/>
      <c r="DE1381" s="823"/>
    </row>
    <row r="1382" spans="1:109" s="771" customFormat="1" ht="12" hidden="1" customHeight="1" x14ac:dyDescent="0.15">
      <c r="A1382" s="3433"/>
      <c r="B1382" s="763"/>
      <c r="C1382" s="3490"/>
      <c r="D1382" s="3490"/>
      <c r="E1382" s="3490"/>
      <c r="F1382" s="1173"/>
      <c r="G1382" s="3490"/>
      <c r="H1382" s="3490"/>
      <c r="I1382" s="3491"/>
      <c r="J1382" s="3491"/>
      <c r="K1382" s="3491"/>
      <c r="L1382" s="3491"/>
      <c r="M1382" s="3491"/>
      <c r="N1382" s="3487"/>
      <c r="O1382" s="3488"/>
      <c r="P1382" s="3489"/>
      <c r="Q1382" s="3490"/>
      <c r="R1382" s="3490"/>
      <c r="DE1382" s="823"/>
    </row>
    <row r="1383" spans="1:109" s="771" customFormat="1" ht="12" hidden="1" customHeight="1" x14ac:dyDescent="0.15">
      <c r="A1383" s="3433"/>
      <c r="B1383" s="763"/>
      <c r="C1383" s="3490"/>
      <c r="D1383" s="3490"/>
      <c r="E1383" s="3490"/>
      <c r="F1383" s="1173"/>
      <c r="G1383" s="3490"/>
      <c r="H1383" s="3490"/>
      <c r="I1383" s="3491"/>
      <c r="J1383" s="3491"/>
      <c r="K1383" s="3491"/>
      <c r="L1383" s="3491"/>
      <c r="M1383" s="3491"/>
      <c r="N1383" s="3487"/>
      <c r="O1383" s="3488"/>
      <c r="P1383" s="3489"/>
      <c r="Q1383" s="3490"/>
      <c r="R1383" s="3490"/>
      <c r="DE1383" s="823"/>
    </row>
    <row r="1384" spans="1:109" s="771" customFormat="1" ht="12" hidden="1" customHeight="1" x14ac:dyDescent="0.15">
      <c r="A1384" s="3433"/>
      <c r="B1384" s="763"/>
      <c r="C1384" s="3490"/>
      <c r="D1384" s="3490"/>
      <c r="E1384" s="3490"/>
      <c r="F1384" s="1173"/>
      <c r="G1384" s="3490"/>
      <c r="H1384" s="3490"/>
      <c r="I1384" s="3491"/>
      <c r="J1384" s="3491"/>
      <c r="K1384" s="3491"/>
      <c r="L1384" s="3491"/>
      <c r="M1384" s="3491"/>
      <c r="N1384" s="3487"/>
      <c r="O1384" s="3488"/>
      <c r="P1384" s="3489"/>
      <c r="Q1384" s="3490"/>
      <c r="R1384" s="3490"/>
      <c r="DE1384" s="823"/>
    </row>
    <row r="1385" spans="1:109" s="771" customFormat="1" ht="12" hidden="1" customHeight="1" x14ac:dyDescent="0.15">
      <c r="A1385" s="3433"/>
      <c r="B1385" s="763"/>
      <c r="C1385" s="3490"/>
      <c r="D1385" s="3490"/>
      <c r="E1385" s="3490"/>
      <c r="F1385" s="1173"/>
      <c r="G1385" s="3490"/>
      <c r="H1385" s="3490"/>
      <c r="I1385" s="3491"/>
      <c r="J1385" s="3491"/>
      <c r="K1385" s="3491"/>
      <c r="L1385" s="3491"/>
      <c r="M1385" s="3491"/>
      <c r="N1385" s="3487"/>
      <c r="O1385" s="3488"/>
      <c r="P1385" s="3489"/>
      <c r="Q1385" s="3490"/>
      <c r="R1385" s="3490"/>
      <c r="DE1385" s="823"/>
    </row>
    <row r="1386" spans="1:109" s="771" customFormat="1" ht="12" hidden="1" customHeight="1" x14ac:dyDescent="0.15">
      <c r="A1386" s="3433"/>
      <c r="B1386" s="763"/>
      <c r="C1386" s="3490"/>
      <c r="D1386" s="3490"/>
      <c r="E1386" s="3490"/>
      <c r="F1386" s="1173"/>
      <c r="G1386" s="3490"/>
      <c r="H1386" s="3490"/>
      <c r="I1386" s="3491"/>
      <c r="J1386" s="3491"/>
      <c r="K1386" s="3491"/>
      <c r="L1386" s="3491"/>
      <c r="M1386" s="3491"/>
      <c r="N1386" s="3487"/>
      <c r="O1386" s="3488"/>
      <c r="P1386" s="3489"/>
      <c r="Q1386" s="3490"/>
      <c r="R1386" s="3490"/>
      <c r="DE1386" s="823"/>
    </row>
    <row r="1387" spans="1:109" s="771" customFormat="1" ht="12" hidden="1" customHeight="1" x14ac:dyDescent="0.15">
      <c r="A1387" s="3433"/>
      <c r="B1387" s="763"/>
      <c r="C1387" s="3490"/>
      <c r="D1387" s="3490"/>
      <c r="E1387" s="3490"/>
      <c r="F1387" s="1173"/>
      <c r="G1387" s="3490"/>
      <c r="H1387" s="3490"/>
      <c r="I1387" s="3491"/>
      <c r="J1387" s="3491"/>
      <c r="K1387" s="3491"/>
      <c r="L1387" s="3491"/>
      <c r="M1387" s="3491"/>
      <c r="N1387" s="3487"/>
      <c r="O1387" s="3488"/>
      <c r="P1387" s="3489"/>
      <c r="Q1387" s="3490"/>
      <c r="R1387" s="3490"/>
      <c r="DE1387" s="823"/>
    </row>
    <row r="1388" spans="1:109" s="771" customFormat="1" ht="12" hidden="1" customHeight="1" x14ac:dyDescent="0.15">
      <c r="A1388" s="3433"/>
      <c r="B1388" s="763"/>
      <c r="C1388" s="3490"/>
      <c r="D1388" s="3490"/>
      <c r="E1388" s="3490"/>
      <c r="F1388" s="1173"/>
      <c r="G1388" s="3490"/>
      <c r="H1388" s="3490"/>
      <c r="I1388" s="3491"/>
      <c r="J1388" s="3491"/>
      <c r="K1388" s="3491"/>
      <c r="L1388" s="3491"/>
      <c r="M1388" s="3491"/>
      <c r="N1388" s="3487"/>
      <c r="O1388" s="3488"/>
      <c r="P1388" s="3489"/>
      <c r="Q1388" s="3490"/>
      <c r="R1388" s="3490"/>
      <c r="DE1388" s="823"/>
    </row>
    <row r="1389" spans="1:109" s="771" customFormat="1" ht="12" hidden="1" customHeight="1" x14ac:dyDescent="0.15">
      <c r="A1389" s="3433"/>
      <c r="B1389" s="763"/>
      <c r="C1389" s="3490"/>
      <c r="D1389" s="3490"/>
      <c r="E1389" s="3490"/>
      <c r="F1389" s="1173"/>
      <c r="G1389" s="3490"/>
      <c r="H1389" s="3490"/>
      <c r="I1389" s="3491"/>
      <c r="J1389" s="3491"/>
      <c r="K1389" s="3491"/>
      <c r="L1389" s="3491"/>
      <c r="M1389" s="3491"/>
      <c r="N1389" s="3487"/>
      <c r="O1389" s="3488"/>
      <c r="P1389" s="3489"/>
      <c r="Q1389" s="3490"/>
      <c r="R1389" s="3490"/>
      <c r="DE1389" s="823"/>
    </row>
    <row r="1390" spans="1:109" s="771" customFormat="1" ht="12" hidden="1" customHeight="1" x14ac:dyDescent="0.15">
      <c r="A1390" s="3433"/>
      <c r="B1390" s="763"/>
      <c r="C1390" s="3490"/>
      <c r="D1390" s="3490"/>
      <c r="E1390" s="3490"/>
      <c r="F1390" s="1173"/>
      <c r="G1390" s="3490"/>
      <c r="H1390" s="3490"/>
      <c r="I1390" s="3491"/>
      <c r="J1390" s="3491"/>
      <c r="K1390" s="3491"/>
      <c r="L1390" s="3491"/>
      <c r="M1390" s="3491"/>
      <c r="N1390" s="3487"/>
      <c r="O1390" s="3488"/>
      <c r="P1390" s="3489"/>
      <c r="Q1390" s="3490"/>
      <c r="R1390" s="3490"/>
      <c r="DE1390" s="823"/>
    </row>
    <row r="1391" spans="1:109" s="771" customFormat="1" ht="12" hidden="1" customHeight="1" x14ac:dyDescent="0.15">
      <c r="A1391" s="3433"/>
      <c r="B1391" s="768"/>
      <c r="C1391" s="3496"/>
      <c r="D1391" s="3496"/>
      <c r="E1391" s="3496"/>
      <c r="F1391" s="1174"/>
      <c r="G1391" s="3496"/>
      <c r="H1391" s="3496"/>
      <c r="I1391" s="3497"/>
      <c r="J1391" s="3497"/>
      <c r="K1391" s="3497"/>
      <c r="L1391" s="3497"/>
      <c r="M1391" s="3497"/>
      <c r="N1391" s="3498"/>
      <c r="O1391" s="3499"/>
      <c r="P1391" s="3500"/>
      <c r="Q1391" s="3496"/>
      <c r="R1391" s="3496"/>
      <c r="DE1391" s="823"/>
    </row>
    <row r="1392" spans="1:109" s="771" customFormat="1" ht="6" hidden="1" customHeight="1" x14ac:dyDescent="0.15">
      <c r="A1392" s="797"/>
      <c r="B1392" s="798"/>
      <c r="C1392" s="3446"/>
      <c r="D1392" s="3446"/>
      <c r="E1392" s="3446"/>
      <c r="F1392" s="798"/>
      <c r="G1392" s="3446"/>
      <c r="H1392" s="3446"/>
      <c r="I1392" s="3446"/>
      <c r="J1392" s="3446"/>
      <c r="K1392" s="3446"/>
      <c r="L1392" s="3446"/>
      <c r="M1392" s="3446"/>
      <c r="N1392" s="798"/>
      <c r="O1392" s="798"/>
      <c r="P1392" s="798"/>
      <c r="Q1392" s="3438"/>
      <c r="R1392" s="3438"/>
      <c r="DE1392" s="823"/>
    </row>
    <row r="1393" spans="1:109" s="771" customFormat="1" ht="12" hidden="1" customHeight="1" x14ac:dyDescent="0.15">
      <c r="A1393" s="3421">
        <v>3</v>
      </c>
      <c r="B1393" s="3492" t="s">
        <v>1232</v>
      </c>
      <c r="C1393" s="3503"/>
      <c r="D1393" s="3503"/>
      <c r="E1393" s="3503"/>
      <c r="F1393" s="3503"/>
      <c r="G1393" s="3503"/>
      <c r="H1393" s="3503"/>
      <c r="I1393" s="3503"/>
      <c r="J1393" s="3503"/>
      <c r="K1393" s="3503"/>
      <c r="L1393" s="3503"/>
      <c r="M1393" s="3503"/>
      <c r="N1393" s="3503"/>
      <c r="O1393" s="3504"/>
      <c r="P1393" s="3536"/>
      <c r="Q1393" s="3434" t="s">
        <v>1231</v>
      </c>
      <c r="R1393" s="3435"/>
      <c r="DE1393" s="823"/>
    </row>
    <row r="1394" spans="1:109" s="771" customFormat="1" ht="12" hidden="1" customHeight="1" x14ac:dyDescent="0.15">
      <c r="A1394" s="3475"/>
      <c r="B1394" s="3436" t="s">
        <v>1230</v>
      </c>
      <c r="C1394" s="3396"/>
      <c r="D1394" s="3502"/>
      <c r="E1394" s="3396" t="s">
        <v>1229</v>
      </c>
      <c r="F1394" s="3396"/>
      <c r="G1394" s="3501" t="s">
        <v>1228</v>
      </c>
      <c r="H1394" s="3502"/>
      <c r="I1394" s="3501" t="s">
        <v>579</v>
      </c>
      <c r="J1394" s="3396"/>
      <c r="K1394" s="3396"/>
      <c r="L1394" s="3396"/>
      <c r="M1394" s="3396"/>
      <c r="N1394" s="3396" t="s">
        <v>578</v>
      </c>
      <c r="O1394" s="3397"/>
      <c r="P1394" s="3398"/>
      <c r="Q1394" s="3436"/>
      <c r="R1394" s="3437"/>
      <c r="DE1394" s="823"/>
    </row>
    <row r="1395" spans="1:109" s="771" customFormat="1" ht="12" hidden="1" customHeight="1" x14ac:dyDescent="0.15">
      <c r="A1395" s="3422"/>
      <c r="B1395" s="3386"/>
      <c r="C1395" s="3416"/>
      <c r="D1395" s="3534"/>
      <c r="E1395" s="3461"/>
      <c r="F1395" s="3461"/>
      <c r="G1395" s="3531"/>
      <c r="H1395" s="3532"/>
      <c r="I1395" s="3531"/>
      <c r="J1395" s="3461"/>
      <c r="K1395" s="3461"/>
      <c r="L1395" s="3461"/>
      <c r="M1395" s="3461"/>
      <c r="N1395" s="3533"/>
      <c r="O1395" s="3463"/>
      <c r="P1395" s="3464"/>
      <c r="Q1395" s="3386"/>
      <c r="R1395" s="3387"/>
      <c r="DE1395" s="823"/>
    </row>
    <row r="1396" spans="1:109" s="771" customFormat="1" ht="6" hidden="1" customHeight="1" x14ac:dyDescent="0.15">
      <c r="A1396" s="799"/>
      <c r="B1396" s="3438"/>
      <c r="C1396" s="3438"/>
      <c r="D1396" s="3438"/>
      <c r="E1396" s="3438"/>
      <c r="F1396" s="3438"/>
      <c r="G1396" s="3441"/>
      <c r="H1396" s="3441"/>
      <c r="I1396" s="799"/>
      <c r="J1396" s="799"/>
      <c r="K1396" s="799"/>
      <c r="L1396" s="799"/>
      <c r="M1396" s="799"/>
      <c r="N1396" s="799"/>
      <c r="O1396" s="799"/>
      <c r="P1396" s="799"/>
      <c r="Q1396" s="799"/>
      <c r="R1396" s="799"/>
      <c r="DE1396" s="823"/>
    </row>
    <row r="1397" spans="1:109" s="771" customFormat="1" ht="21" hidden="1" customHeight="1" x14ac:dyDescent="0.15">
      <c r="A1397" s="3421">
        <v>4</v>
      </c>
      <c r="B1397" s="3442" t="s">
        <v>1227</v>
      </c>
      <c r="C1397" s="3424"/>
      <c r="D1397" s="3425"/>
      <c r="E1397" s="3443" t="s">
        <v>1226</v>
      </c>
      <c r="F1397" s="3444"/>
      <c r="G1397" s="3445"/>
      <c r="H1397" s="3445"/>
      <c r="I1397" s="793"/>
      <c r="J1397" s="786">
        <v>5</v>
      </c>
      <c r="K1397" s="3449" t="s">
        <v>1764</v>
      </c>
      <c r="L1397" s="3450"/>
      <c r="M1397" s="3450"/>
      <c r="N1397" s="3450"/>
      <c r="O1397" s="3450"/>
      <c r="P1397" s="3450"/>
      <c r="Q1397" s="3450"/>
      <c r="R1397" s="3451"/>
      <c r="DE1397" s="823"/>
    </row>
    <row r="1398" spans="1:109" s="771" customFormat="1" ht="12" hidden="1" customHeight="1" x14ac:dyDescent="0.15">
      <c r="A1398" s="3422"/>
      <c r="B1398" s="3386"/>
      <c r="C1398" s="3416"/>
      <c r="D1398" s="3387"/>
      <c r="E1398" s="3386"/>
      <c r="F1398" s="3387"/>
      <c r="G1398" s="3445"/>
      <c r="H1398" s="3445"/>
      <c r="I1398" s="793"/>
      <c r="J1398" s="3476"/>
      <c r="K1398" s="3522"/>
      <c r="L1398" s="3523"/>
      <c r="M1398" s="3523"/>
      <c r="N1398" s="3523"/>
      <c r="O1398" s="3523"/>
      <c r="P1398" s="3523"/>
      <c r="Q1398" s="3523"/>
      <c r="R1398" s="3524"/>
      <c r="DE1398" s="823"/>
    </row>
    <row r="1399" spans="1:109" s="771" customFormat="1" ht="12" hidden="1" customHeight="1" x14ac:dyDescent="0.15">
      <c r="A1399" s="787"/>
      <c r="B1399" s="792"/>
      <c r="C1399" s="792"/>
      <c r="D1399" s="792"/>
      <c r="E1399" s="792"/>
      <c r="F1399" s="792"/>
      <c r="G1399" s="3445"/>
      <c r="H1399" s="3445"/>
      <c r="I1399" s="787"/>
      <c r="J1399" s="3477"/>
      <c r="K1399" s="3525"/>
      <c r="L1399" s="3526"/>
      <c r="M1399" s="3526"/>
      <c r="N1399" s="3526"/>
      <c r="O1399" s="3526"/>
      <c r="P1399" s="3526"/>
      <c r="Q1399" s="3526"/>
      <c r="R1399" s="3527"/>
      <c r="S1399" s="225"/>
      <c r="T1399" s="755"/>
      <c r="DE1399" s="823"/>
    </row>
    <row r="1400" spans="1:109" s="771" customFormat="1" ht="12" hidden="1" customHeight="1" x14ac:dyDescent="0.15">
      <c r="A1400" s="787"/>
      <c r="B1400" s="788"/>
      <c r="C1400" s="788"/>
      <c r="D1400" s="788"/>
      <c r="E1400" s="788"/>
      <c r="F1400" s="788"/>
      <c r="G1400" s="788"/>
      <c r="H1400" s="788"/>
      <c r="I1400" s="787"/>
      <c r="J1400" s="3477"/>
      <c r="K1400" s="3525"/>
      <c r="L1400" s="3526"/>
      <c r="M1400" s="3526"/>
      <c r="N1400" s="3526"/>
      <c r="O1400" s="3526"/>
      <c r="P1400" s="3526"/>
      <c r="Q1400" s="3526"/>
      <c r="R1400" s="3527"/>
      <c r="DE1400" s="823"/>
    </row>
    <row r="1401" spans="1:109" s="771" customFormat="1" ht="12" hidden="1" customHeight="1" x14ac:dyDescent="0.15">
      <c r="A1401" s="787"/>
      <c r="B1401" s="3465" t="s">
        <v>1225</v>
      </c>
      <c r="C1401" s="3465"/>
      <c r="D1401" s="3465"/>
      <c r="E1401" s="3465"/>
      <c r="F1401" s="3465"/>
      <c r="G1401" s="3465"/>
      <c r="H1401" s="3465"/>
      <c r="I1401" s="787"/>
      <c r="J1401" s="3477"/>
      <c r="K1401" s="3525"/>
      <c r="L1401" s="3526"/>
      <c r="M1401" s="3526"/>
      <c r="N1401" s="3526"/>
      <c r="O1401" s="3526"/>
      <c r="P1401" s="3526"/>
      <c r="Q1401" s="3526"/>
      <c r="R1401" s="3527"/>
      <c r="DE1401" s="823"/>
    </row>
    <row r="1402" spans="1:109" s="771" customFormat="1" ht="12" hidden="1" customHeight="1" x14ac:dyDescent="0.15">
      <c r="A1402" s="787"/>
      <c r="B1402" s="3465" t="s">
        <v>1224</v>
      </c>
      <c r="C1402" s="3465"/>
      <c r="D1402" s="3465"/>
      <c r="E1402" s="3465"/>
      <c r="F1402" s="3465"/>
      <c r="G1402" s="3465"/>
      <c r="H1402" s="3465"/>
      <c r="I1402" s="789"/>
      <c r="J1402" s="3477"/>
      <c r="K1402" s="3525"/>
      <c r="L1402" s="3526"/>
      <c r="M1402" s="3526"/>
      <c r="N1402" s="3526"/>
      <c r="O1402" s="3526"/>
      <c r="P1402" s="3526"/>
      <c r="Q1402" s="3526"/>
      <c r="R1402" s="3527"/>
      <c r="DE1402" s="823"/>
    </row>
    <row r="1403" spans="1:109" s="771" customFormat="1" ht="12" hidden="1" customHeight="1" x14ac:dyDescent="0.15">
      <c r="A1403" s="790" t="s">
        <v>1223</v>
      </c>
      <c r="B1403" s="3466" t="s">
        <v>577</v>
      </c>
      <c r="C1403" s="3466"/>
      <c r="D1403" s="3466"/>
      <c r="E1403" s="3466"/>
      <c r="F1403" s="3466"/>
      <c r="G1403" s="3466"/>
      <c r="H1403" s="3466"/>
      <c r="I1403" s="787"/>
      <c r="J1403" s="3477"/>
      <c r="K1403" s="3525"/>
      <c r="L1403" s="3526"/>
      <c r="M1403" s="3526"/>
      <c r="N1403" s="3526"/>
      <c r="O1403" s="3526"/>
      <c r="P1403" s="3526"/>
      <c r="Q1403" s="3526"/>
      <c r="R1403" s="3527"/>
      <c r="DE1403" s="823"/>
    </row>
    <row r="1404" spans="1:109" s="771" customFormat="1" ht="12" hidden="1" customHeight="1" x14ac:dyDescent="0.15">
      <c r="A1404" s="790"/>
      <c r="B1404" s="3467" t="s">
        <v>1222</v>
      </c>
      <c r="C1404" s="3467"/>
      <c r="D1404" s="3467"/>
      <c r="E1404" s="3467"/>
      <c r="F1404" s="3467"/>
      <c r="G1404" s="3467"/>
      <c r="H1404" s="3467"/>
      <c r="I1404" s="787"/>
      <c r="J1404" s="3477"/>
      <c r="K1404" s="3525"/>
      <c r="L1404" s="3526"/>
      <c r="M1404" s="3526"/>
      <c r="N1404" s="3526"/>
      <c r="O1404" s="3526"/>
      <c r="P1404" s="3526"/>
      <c r="Q1404" s="3526"/>
      <c r="R1404" s="3527"/>
      <c r="DE1404" s="823"/>
    </row>
    <row r="1405" spans="1:109" s="771" customFormat="1" ht="12" hidden="1" customHeight="1" x14ac:dyDescent="0.15">
      <c r="A1405" s="790"/>
      <c r="B1405" s="3467"/>
      <c r="C1405" s="3467"/>
      <c r="D1405" s="3467"/>
      <c r="E1405" s="3467"/>
      <c r="F1405" s="3467"/>
      <c r="G1405" s="3467"/>
      <c r="H1405" s="3467"/>
      <c r="I1405" s="787"/>
      <c r="J1405" s="3477"/>
      <c r="K1405" s="3525"/>
      <c r="L1405" s="3526"/>
      <c r="M1405" s="3526"/>
      <c r="N1405" s="3526"/>
      <c r="O1405" s="3526"/>
      <c r="P1405" s="3526"/>
      <c r="Q1405" s="3526"/>
      <c r="R1405" s="3527"/>
      <c r="DE1405" s="823"/>
    </row>
    <row r="1406" spans="1:109" s="771" customFormat="1" ht="12" hidden="1" customHeight="1" x14ac:dyDescent="0.15">
      <c r="A1406" s="790"/>
      <c r="B1406" s="3465"/>
      <c r="C1406" s="3465"/>
      <c r="D1406" s="3465"/>
      <c r="E1406" s="3465"/>
      <c r="F1406" s="3465"/>
      <c r="G1406" s="3465"/>
      <c r="H1406" s="3465"/>
      <c r="I1406" s="787"/>
      <c r="J1406" s="3477"/>
      <c r="K1406" s="3525"/>
      <c r="L1406" s="3526"/>
      <c r="M1406" s="3526"/>
      <c r="N1406" s="3526"/>
      <c r="O1406" s="3526"/>
      <c r="P1406" s="3526"/>
      <c r="Q1406" s="3526"/>
      <c r="R1406" s="3527"/>
      <c r="DE1406" s="823"/>
    </row>
    <row r="1407" spans="1:109" s="771" customFormat="1" ht="12" hidden="1" customHeight="1" x14ac:dyDescent="0.15">
      <c r="A1407" s="790"/>
      <c r="B1407" s="3465" t="s">
        <v>652</v>
      </c>
      <c r="C1407" s="3465"/>
      <c r="D1407" s="3465"/>
      <c r="E1407" s="3465"/>
      <c r="F1407" s="3465"/>
      <c r="G1407" s="3465"/>
      <c r="H1407" s="3465"/>
      <c r="I1407" s="787"/>
      <c r="J1407" s="3477"/>
      <c r="K1407" s="3525"/>
      <c r="L1407" s="3526"/>
      <c r="M1407" s="3526"/>
      <c r="N1407" s="3526"/>
      <c r="O1407" s="3526"/>
      <c r="P1407" s="3526"/>
      <c r="Q1407" s="3526"/>
      <c r="R1407" s="3527"/>
      <c r="U1407" s="224"/>
      <c r="V1407" s="224"/>
      <c r="W1407" s="224"/>
      <c r="X1407" s="224"/>
      <c r="Y1407" s="224"/>
      <c r="Z1407" s="224"/>
      <c r="AA1407" s="224"/>
      <c r="AB1407" s="224"/>
      <c r="AC1407" s="224"/>
      <c r="AD1407" s="224"/>
      <c r="AE1407" s="224"/>
      <c r="DE1407" s="823"/>
    </row>
    <row r="1408" spans="1:109" s="771" customFormat="1" ht="12" hidden="1" customHeight="1" x14ac:dyDescent="0.15">
      <c r="A1408" s="790"/>
      <c r="B1408" s="3465"/>
      <c r="C1408" s="3465"/>
      <c r="D1408" s="3465"/>
      <c r="E1408" s="3465"/>
      <c r="F1408" s="3465"/>
      <c r="G1408" s="3465"/>
      <c r="H1408" s="3465"/>
      <c r="I1408" s="787"/>
      <c r="J1408" s="3478"/>
      <c r="K1408" s="3528"/>
      <c r="L1408" s="3529"/>
      <c r="M1408" s="3529"/>
      <c r="N1408" s="3529"/>
      <c r="O1408" s="3529"/>
      <c r="P1408" s="3529"/>
      <c r="Q1408" s="3529"/>
      <c r="R1408" s="3530"/>
      <c r="DE1408" s="823"/>
    </row>
    <row r="1409" spans="1:111" s="772" customFormat="1" ht="13.5" hidden="1" x14ac:dyDescent="0.15">
      <c r="A1409" s="3473" t="s">
        <v>1239</v>
      </c>
      <c r="B1409" s="3474"/>
      <c r="C1409" s="3474"/>
      <c r="D1409" s="3474"/>
      <c r="E1409" s="3474"/>
      <c r="F1409" s="3474"/>
      <c r="G1409" s="3474"/>
      <c r="H1409" s="3474"/>
      <c r="I1409" s="3474"/>
      <c r="J1409" s="3474"/>
      <c r="K1409" s="3474"/>
      <c r="L1409" s="3474"/>
      <c r="M1409" s="3474"/>
      <c r="N1409" s="3474"/>
      <c r="O1409" s="3474"/>
      <c r="P1409" s="3474"/>
      <c r="Q1409" s="3474"/>
      <c r="R1409" s="3474"/>
      <c r="DE1409" s="822"/>
    </row>
    <row r="1410" spans="1:111" s="771" customFormat="1" ht="12" hidden="1" customHeight="1" x14ac:dyDescent="0.15">
      <c r="A1410" s="3393" t="s">
        <v>576</v>
      </c>
      <c r="B1410" s="3417"/>
      <c r="C1410" s="3494"/>
      <c r="D1410" s="3495"/>
      <c r="E1410" s="3393" t="s">
        <v>575</v>
      </c>
      <c r="F1410" s="3417"/>
      <c r="G1410" s="3386"/>
      <c r="H1410" s="3416"/>
      <c r="I1410" s="3416"/>
      <c r="J1410" s="3387"/>
      <c r="K1410" s="3393" t="s">
        <v>1214</v>
      </c>
      <c r="L1410" s="3395"/>
      <c r="M1410" s="3420"/>
      <c r="N1410" s="3386"/>
      <c r="O1410" s="3416"/>
      <c r="P1410" s="3416"/>
      <c r="Q1410" s="3416"/>
      <c r="R1410" s="3387"/>
      <c r="DE1410" s="823"/>
    </row>
    <row r="1411" spans="1:111" s="771" customFormat="1" ht="12" hidden="1" customHeight="1" x14ac:dyDescent="0.15">
      <c r="A1411" s="3421">
        <v>1</v>
      </c>
      <c r="B1411" s="3510" t="s">
        <v>1238</v>
      </c>
      <c r="C1411" s="3511"/>
      <c r="D1411" s="3511"/>
      <c r="E1411" s="3511"/>
      <c r="F1411" s="3512"/>
      <c r="G1411" s="3492" t="s">
        <v>1237</v>
      </c>
      <c r="H1411" s="3493"/>
      <c r="I1411" s="3492" t="s">
        <v>1236</v>
      </c>
      <c r="J1411" s="3503"/>
      <c r="K1411" s="3503"/>
      <c r="L1411" s="3503"/>
      <c r="M1411" s="3503"/>
      <c r="N1411" s="3503"/>
      <c r="O1411" s="3503"/>
      <c r="P1411" s="3503"/>
      <c r="Q1411" s="3503"/>
      <c r="R1411" s="3493"/>
      <c r="DE1411" s="823"/>
    </row>
    <row r="1412" spans="1:111" s="771" customFormat="1" ht="12" hidden="1" customHeight="1" x14ac:dyDescent="0.15">
      <c r="A1412" s="3422"/>
      <c r="B1412" s="3513"/>
      <c r="C1412" s="3514"/>
      <c r="D1412" s="3514"/>
      <c r="E1412" s="3514"/>
      <c r="F1412" s="3515"/>
      <c r="G1412" s="3516"/>
      <c r="H1412" s="3517"/>
      <c r="I1412" s="3518"/>
      <c r="J1412" s="3519"/>
      <c r="K1412" s="3519"/>
      <c r="L1412" s="3519"/>
      <c r="M1412" s="780" t="s">
        <v>1761</v>
      </c>
      <c r="N1412" s="3520"/>
      <c r="O1412" s="3521"/>
      <c r="P1412" s="781" t="s">
        <v>1762</v>
      </c>
      <c r="Q1412" s="773"/>
      <c r="R1412" s="782" t="s">
        <v>1763</v>
      </c>
      <c r="S1412" s="758" t="str">
        <f>IF(AND(Q1412&lt;&gt;"",Q1412&lt;120),"排煙機の規定風量は120㎥以上必要です。","")</f>
        <v/>
      </c>
      <c r="T1412" s="770"/>
      <c r="DE1412" s="823"/>
    </row>
    <row r="1413" spans="1:111" s="771" customFormat="1" ht="6" hidden="1" customHeight="1" x14ac:dyDescent="0.15">
      <c r="A1413" s="794"/>
      <c r="B1413" s="794"/>
      <c r="C1413" s="794"/>
      <c r="D1413" s="794"/>
      <c r="E1413" s="794"/>
      <c r="F1413" s="794"/>
      <c r="G1413" s="794"/>
      <c r="H1413" s="794"/>
      <c r="I1413" s="794"/>
      <c r="J1413" s="794"/>
      <c r="K1413" s="795"/>
      <c r="L1413" s="795"/>
      <c r="M1413" s="795"/>
      <c r="N1413" s="794"/>
      <c r="O1413" s="796"/>
      <c r="P1413" s="796"/>
      <c r="Q1413" s="795"/>
      <c r="R1413" s="795"/>
      <c r="DE1413" s="823"/>
    </row>
    <row r="1414" spans="1:111" s="771" customFormat="1" ht="12" hidden="1" customHeight="1" x14ac:dyDescent="0.15">
      <c r="A1414" s="3432">
        <v>2</v>
      </c>
      <c r="B1414" s="3492" t="s">
        <v>1235</v>
      </c>
      <c r="C1414" s="3503"/>
      <c r="D1414" s="3503"/>
      <c r="E1414" s="3503"/>
      <c r="F1414" s="3503"/>
      <c r="G1414" s="3503"/>
      <c r="H1414" s="3503"/>
      <c r="I1414" s="3503"/>
      <c r="J1414" s="3503"/>
      <c r="K1414" s="3503"/>
      <c r="L1414" s="3503"/>
      <c r="M1414" s="3503"/>
      <c r="N1414" s="3503"/>
      <c r="O1414" s="3504"/>
      <c r="P1414" s="783"/>
      <c r="Q1414" s="3434" t="s">
        <v>1231</v>
      </c>
      <c r="R1414" s="3435"/>
      <c r="DE1414" s="823"/>
    </row>
    <row r="1415" spans="1:111" s="771" customFormat="1" ht="12" hidden="1" customHeight="1" x14ac:dyDescent="0.15">
      <c r="A1415" s="3433"/>
      <c r="B1415" s="784" t="s">
        <v>54</v>
      </c>
      <c r="C1415" s="3501" t="s">
        <v>1234</v>
      </c>
      <c r="D1415" s="3396"/>
      <c r="E1415" s="3502"/>
      <c r="F1415" s="785" t="s">
        <v>1233</v>
      </c>
      <c r="G1415" s="3501" t="s">
        <v>1228</v>
      </c>
      <c r="H1415" s="3396"/>
      <c r="I1415" s="3501" t="s">
        <v>579</v>
      </c>
      <c r="J1415" s="3396"/>
      <c r="K1415" s="3396"/>
      <c r="L1415" s="3396"/>
      <c r="M1415" s="3396"/>
      <c r="N1415" s="3396" t="s">
        <v>578</v>
      </c>
      <c r="O1415" s="3397"/>
      <c r="P1415" s="3398"/>
      <c r="Q1415" s="3436"/>
      <c r="R1415" s="3437"/>
      <c r="DE1415" s="823"/>
      <c r="DF1415" s="772" t="str">
        <f>IF(COUNTA(B1416:R1465)&gt;0,DG1415,"")</f>
        <v/>
      </c>
      <c r="DG1415" s="829">
        <v>20</v>
      </c>
    </row>
    <row r="1416" spans="1:111" s="771" customFormat="1" ht="12" hidden="1" customHeight="1" x14ac:dyDescent="0.15">
      <c r="A1416" s="3433"/>
      <c r="B1416" s="762"/>
      <c r="C1416" s="3505"/>
      <c r="D1416" s="3505"/>
      <c r="E1416" s="3505"/>
      <c r="F1416" s="1172"/>
      <c r="G1416" s="3505"/>
      <c r="H1416" s="3505"/>
      <c r="I1416" s="3506"/>
      <c r="J1416" s="3506"/>
      <c r="K1416" s="3506"/>
      <c r="L1416" s="3506"/>
      <c r="M1416" s="3506"/>
      <c r="N1416" s="3507"/>
      <c r="O1416" s="3508"/>
      <c r="P1416" s="3509"/>
      <c r="Q1416" s="3505"/>
      <c r="R1416" s="3505"/>
      <c r="DE1416" s="823"/>
    </row>
    <row r="1417" spans="1:111" s="771" customFormat="1" ht="12" hidden="1" customHeight="1" x14ac:dyDescent="0.15">
      <c r="A1417" s="3433"/>
      <c r="B1417" s="763"/>
      <c r="C1417" s="3490"/>
      <c r="D1417" s="3490"/>
      <c r="E1417" s="3490"/>
      <c r="F1417" s="1173"/>
      <c r="G1417" s="3490"/>
      <c r="H1417" s="3490"/>
      <c r="I1417" s="3491"/>
      <c r="J1417" s="3491"/>
      <c r="K1417" s="3491"/>
      <c r="L1417" s="3491"/>
      <c r="M1417" s="3491"/>
      <c r="N1417" s="3487"/>
      <c r="O1417" s="3488"/>
      <c r="P1417" s="3489"/>
      <c r="Q1417" s="3490"/>
      <c r="R1417" s="3490"/>
      <c r="DE1417" s="823"/>
    </row>
    <row r="1418" spans="1:111" s="771" customFormat="1" ht="12" hidden="1" customHeight="1" x14ac:dyDescent="0.15">
      <c r="A1418" s="3433"/>
      <c r="B1418" s="763"/>
      <c r="C1418" s="3490"/>
      <c r="D1418" s="3490"/>
      <c r="E1418" s="3490"/>
      <c r="F1418" s="1173"/>
      <c r="G1418" s="3490"/>
      <c r="H1418" s="3490"/>
      <c r="I1418" s="3491"/>
      <c r="J1418" s="3491"/>
      <c r="K1418" s="3491"/>
      <c r="L1418" s="3491"/>
      <c r="M1418" s="3491"/>
      <c r="N1418" s="3487"/>
      <c r="O1418" s="3488"/>
      <c r="P1418" s="3489"/>
      <c r="Q1418" s="3490"/>
      <c r="R1418" s="3490"/>
      <c r="DE1418" s="823"/>
    </row>
    <row r="1419" spans="1:111" s="771" customFormat="1" ht="12" hidden="1" customHeight="1" x14ac:dyDescent="0.15">
      <c r="A1419" s="3433"/>
      <c r="B1419" s="763"/>
      <c r="C1419" s="3490"/>
      <c r="D1419" s="3490"/>
      <c r="E1419" s="3490"/>
      <c r="F1419" s="1173"/>
      <c r="G1419" s="3490"/>
      <c r="H1419" s="3490"/>
      <c r="I1419" s="3491"/>
      <c r="J1419" s="3491"/>
      <c r="K1419" s="3491"/>
      <c r="L1419" s="3491"/>
      <c r="M1419" s="3491"/>
      <c r="N1419" s="3487"/>
      <c r="O1419" s="3488"/>
      <c r="P1419" s="3489"/>
      <c r="Q1419" s="3490"/>
      <c r="R1419" s="3490"/>
      <c r="DE1419" s="823"/>
    </row>
    <row r="1420" spans="1:111" s="771" customFormat="1" ht="12" hidden="1" customHeight="1" x14ac:dyDescent="0.15">
      <c r="A1420" s="3433"/>
      <c r="B1420" s="763"/>
      <c r="C1420" s="3490"/>
      <c r="D1420" s="3490"/>
      <c r="E1420" s="3490"/>
      <c r="F1420" s="1173"/>
      <c r="G1420" s="3490"/>
      <c r="H1420" s="3490"/>
      <c r="I1420" s="3491"/>
      <c r="J1420" s="3491"/>
      <c r="K1420" s="3491"/>
      <c r="L1420" s="3491"/>
      <c r="M1420" s="3491"/>
      <c r="N1420" s="3487"/>
      <c r="O1420" s="3488"/>
      <c r="P1420" s="3489"/>
      <c r="Q1420" s="3490"/>
      <c r="R1420" s="3490"/>
      <c r="DE1420" s="823"/>
    </row>
    <row r="1421" spans="1:111" s="771" customFormat="1" ht="12" hidden="1" customHeight="1" x14ac:dyDescent="0.15">
      <c r="A1421" s="3433"/>
      <c r="B1421" s="763"/>
      <c r="C1421" s="3490"/>
      <c r="D1421" s="3490"/>
      <c r="E1421" s="3490"/>
      <c r="F1421" s="1173"/>
      <c r="G1421" s="3490"/>
      <c r="H1421" s="3490"/>
      <c r="I1421" s="3491"/>
      <c r="J1421" s="3491"/>
      <c r="K1421" s="3491"/>
      <c r="L1421" s="3491"/>
      <c r="M1421" s="3491"/>
      <c r="N1421" s="3487"/>
      <c r="O1421" s="3488"/>
      <c r="P1421" s="3489"/>
      <c r="Q1421" s="3490"/>
      <c r="R1421" s="3490"/>
      <c r="DE1421" s="823"/>
    </row>
    <row r="1422" spans="1:111" s="771" customFormat="1" ht="12" hidden="1" customHeight="1" x14ac:dyDescent="0.15">
      <c r="A1422" s="3433"/>
      <c r="B1422" s="763"/>
      <c r="C1422" s="3490"/>
      <c r="D1422" s="3490"/>
      <c r="E1422" s="3490"/>
      <c r="F1422" s="1173"/>
      <c r="G1422" s="3490"/>
      <c r="H1422" s="3490"/>
      <c r="I1422" s="3491"/>
      <c r="J1422" s="3491"/>
      <c r="K1422" s="3491"/>
      <c r="L1422" s="3491"/>
      <c r="M1422" s="3491"/>
      <c r="N1422" s="3487"/>
      <c r="O1422" s="3488"/>
      <c r="P1422" s="3489"/>
      <c r="Q1422" s="3490"/>
      <c r="R1422" s="3490"/>
      <c r="DE1422" s="823"/>
    </row>
    <row r="1423" spans="1:111" s="771" customFormat="1" ht="12" hidden="1" customHeight="1" x14ac:dyDescent="0.15">
      <c r="A1423" s="3433"/>
      <c r="B1423" s="763"/>
      <c r="C1423" s="3490"/>
      <c r="D1423" s="3490"/>
      <c r="E1423" s="3490"/>
      <c r="F1423" s="1173"/>
      <c r="G1423" s="3490"/>
      <c r="H1423" s="3490"/>
      <c r="I1423" s="3491"/>
      <c r="J1423" s="3491"/>
      <c r="K1423" s="3491"/>
      <c r="L1423" s="3491"/>
      <c r="M1423" s="3491"/>
      <c r="N1423" s="3487"/>
      <c r="O1423" s="3488"/>
      <c r="P1423" s="3489"/>
      <c r="Q1423" s="3490"/>
      <c r="R1423" s="3490"/>
      <c r="DE1423" s="823"/>
    </row>
    <row r="1424" spans="1:111" s="771" customFormat="1" ht="12" hidden="1" customHeight="1" x14ac:dyDescent="0.15">
      <c r="A1424" s="3433"/>
      <c r="B1424" s="763"/>
      <c r="C1424" s="3490"/>
      <c r="D1424" s="3490"/>
      <c r="E1424" s="3490"/>
      <c r="F1424" s="1173"/>
      <c r="G1424" s="3490"/>
      <c r="H1424" s="3490"/>
      <c r="I1424" s="3491"/>
      <c r="J1424" s="3491"/>
      <c r="K1424" s="3491"/>
      <c r="L1424" s="3491"/>
      <c r="M1424" s="3491"/>
      <c r="N1424" s="3487"/>
      <c r="O1424" s="3488"/>
      <c r="P1424" s="3489"/>
      <c r="Q1424" s="3490"/>
      <c r="R1424" s="3490"/>
      <c r="DE1424" s="823"/>
    </row>
    <row r="1425" spans="1:109" s="771" customFormat="1" ht="12" hidden="1" customHeight="1" x14ac:dyDescent="0.15">
      <c r="A1425" s="3433"/>
      <c r="B1425" s="763"/>
      <c r="C1425" s="3490"/>
      <c r="D1425" s="3490"/>
      <c r="E1425" s="3490"/>
      <c r="F1425" s="1173"/>
      <c r="G1425" s="3490"/>
      <c r="H1425" s="3490"/>
      <c r="I1425" s="3491"/>
      <c r="J1425" s="3491"/>
      <c r="K1425" s="3491"/>
      <c r="L1425" s="3491"/>
      <c r="M1425" s="3491"/>
      <c r="N1425" s="3487"/>
      <c r="O1425" s="3488"/>
      <c r="P1425" s="3489"/>
      <c r="Q1425" s="3490"/>
      <c r="R1425" s="3490"/>
      <c r="DE1425" s="823"/>
    </row>
    <row r="1426" spans="1:109" s="771" customFormat="1" ht="12" hidden="1" customHeight="1" x14ac:dyDescent="0.15">
      <c r="A1426" s="3433"/>
      <c r="B1426" s="763"/>
      <c r="C1426" s="3490"/>
      <c r="D1426" s="3490"/>
      <c r="E1426" s="3490"/>
      <c r="F1426" s="1173"/>
      <c r="G1426" s="3490"/>
      <c r="H1426" s="3490"/>
      <c r="I1426" s="3491"/>
      <c r="J1426" s="3491"/>
      <c r="K1426" s="3491"/>
      <c r="L1426" s="3491"/>
      <c r="M1426" s="3491"/>
      <c r="N1426" s="3487"/>
      <c r="O1426" s="3488"/>
      <c r="P1426" s="3489"/>
      <c r="Q1426" s="3490"/>
      <c r="R1426" s="3490"/>
      <c r="DE1426" s="823"/>
    </row>
    <row r="1427" spans="1:109" s="771" customFormat="1" ht="12" hidden="1" customHeight="1" x14ac:dyDescent="0.15">
      <c r="A1427" s="3433"/>
      <c r="B1427" s="763"/>
      <c r="C1427" s="3490"/>
      <c r="D1427" s="3490"/>
      <c r="E1427" s="3490"/>
      <c r="F1427" s="1173"/>
      <c r="G1427" s="3490"/>
      <c r="H1427" s="3490"/>
      <c r="I1427" s="3491"/>
      <c r="J1427" s="3491"/>
      <c r="K1427" s="3491"/>
      <c r="L1427" s="3491"/>
      <c r="M1427" s="3491"/>
      <c r="N1427" s="3487"/>
      <c r="O1427" s="3488"/>
      <c r="P1427" s="3489"/>
      <c r="Q1427" s="3490"/>
      <c r="R1427" s="3490"/>
      <c r="DE1427" s="823"/>
    </row>
    <row r="1428" spans="1:109" s="771" customFormat="1" ht="12" hidden="1" customHeight="1" x14ac:dyDescent="0.15">
      <c r="A1428" s="3433"/>
      <c r="B1428" s="763"/>
      <c r="C1428" s="3490"/>
      <c r="D1428" s="3490"/>
      <c r="E1428" s="3490"/>
      <c r="F1428" s="1173"/>
      <c r="G1428" s="3490"/>
      <c r="H1428" s="3490"/>
      <c r="I1428" s="3491"/>
      <c r="J1428" s="3491"/>
      <c r="K1428" s="3491"/>
      <c r="L1428" s="3491"/>
      <c r="M1428" s="3491"/>
      <c r="N1428" s="3487"/>
      <c r="O1428" s="3488"/>
      <c r="P1428" s="3489"/>
      <c r="Q1428" s="3490"/>
      <c r="R1428" s="3490"/>
      <c r="DE1428" s="823"/>
    </row>
    <row r="1429" spans="1:109" s="771" customFormat="1" ht="12" hidden="1" customHeight="1" x14ac:dyDescent="0.15">
      <c r="A1429" s="3433"/>
      <c r="B1429" s="763"/>
      <c r="C1429" s="3490"/>
      <c r="D1429" s="3490"/>
      <c r="E1429" s="3490"/>
      <c r="F1429" s="1173"/>
      <c r="G1429" s="3490"/>
      <c r="H1429" s="3490"/>
      <c r="I1429" s="3491"/>
      <c r="J1429" s="3491"/>
      <c r="K1429" s="3491"/>
      <c r="L1429" s="3491"/>
      <c r="M1429" s="3491"/>
      <c r="N1429" s="3487"/>
      <c r="O1429" s="3488"/>
      <c r="P1429" s="3489"/>
      <c r="Q1429" s="3490"/>
      <c r="R1429" s="3490"/>
      <c r="DE1429" s="823"/>
    </row>
    <row r="1430" spans="1:109" s="771" customFormat="1" ht="12" hidden="1" customHeight="1" x14ac:dyDescent="0.15">
      <c r="A1430" s="3433"/>
      <c r="B1430" s="763"/>
      <c r="C1430" s="3490"/>
      <c r="D1430" s="3490"/>
      <c r="E1430" s="3490"/>
      <c r="F1430" s="1173"/>
      <c r="G1430" s="3490"/>
      <c r="H1430" s="3490"/>
      <c r="I1430" s="3491"/>
      <c r="J1430" s="3491"/>
      <c r="K1430" s="3491"/>
      <c r="L1430" s="3491"/>
      <c r="M1430" s="3491"/>
      <c r="N1430" s="3487"/>
      <c r="O1430" s="3488"/>
      <c r="P1430" s="3489"/>
      <c r="Q1430" s="3490"/>
      <c r="R1430" s="3490"/>
      <c r="DE1430" s="823"/>
    </row>
    <row r="1431" spans="1:109" s="771" customFormat="1" ht="12" hidden="1" customHeight="1" x14ac:dyDescent="0.15">
      <c r="A1431" s="3433"/>
      <c r="B1431" s="763"/>
      <c r="C1431" s="3490"/>
      <c r="D1431" s="3490"/>
      <c r="E1431" s="3490"/>
      <c r="F1431" s="1173"/>
      <c r="G1431" s="3490"/>
      <c r="H1431" s="3490"/>
      <c r="I1431" s="3491"/>
      <c r="J1431" s="3491"/>
      <c r="K1431" s="3491"/>
      <c r="L1431" s="3491"/>
      <c r="M1431" s="3491"/>
      <c r="N1431" s="3487"/>
      <c r="O1431" s="3488"/>
      <c r="P1431" s="3489"/>
      <c r="Q1431" s="3490"/>
      <c r="R1431" s="3490"/>
      <c r="DE1431" s="823"/>
    </row>
    <row r="1432" spans="1:109" s="771" customFormat="1" ht="12" hidden="1" customHeight="1" x14ac:dyDescent="0.15">
      <c r="A1432" s="3433"/>
      <c r="B1432" s="763"/>
      <c r="C1432" s="3490"/>
      <c r="D1432" s="3490"/>
      <c r="E1432" s="3490"/>
      <c r="F1432" s="1173"/>
      <c r="G1432" s="3490"/>
      <c r="H1432" s="3490"/>
      <c r="I1432" s="3491"/>
      <c r="J1432" s="3491"/>
      <c r="K1432" s="3491"/>
      <c r="L1432" s="3491"/>
      <c r="M1432" s="3491"/>
      <c r="N1432" s="3487"/>
      <c r="O1432" s="3488"/>
      <c r="P1432" s="3489"/>
      <c r="Q1432" s="3490"/>
      <c r="R1432" s="3490"/>
      <c r="DE1432" s="823"/>
    </row>
    <row r="1433" spans="1:109" s="771" customFormat="1" ht="12" hidden="1" customHeight="1" x14ac:dyDescent="0.15">
      <c r="A1433" s="3433"/>
      <c r="B1433" s="763"/>
      <c r="C1433" s="3490"/>
      <c r="D1433" s="3490"/>
      <c r="E1433" s="3490"/>
      <c r="F1433" s="1173"/>
      <c r="G1433" s="3490"/>
      <c r="H1433" s="3490"/>
      <c r="I1433" s="3491"/>
      <c r="J1433" s="3491"/>
      <c r="K1433" s="3491"/>
      <c r="L1433" s="3491"/>
      <c r="M1433" s="3491"/>
      <c r="N1433" s="3487"/>
      <c r="O1433" s="3488"/>
      <c r="P1433" s="3489"/>
      <c r="Q1433" s="3490"/>
      <c r="R1433" s="3490"/>
      <c r="DE1433" s="823"/>
    </row>
    <row r="1434" spans="1:109" s="771" customFormat="1" ht="12" hidden="1" customHeight="1" x14ac:dyDescent="0.15">
      <c r="A1434" s="3433"/>
      <c r="B1434" s="763"/>
      <c r="C1434" s="3490"/>
      <c r="D1434" s="3490"/>
      <c r="E1434" s="3490"/>
      <c r="F1434" s="1173"/>
      <c r="G1434" s="3490"/>
      <c r="H1434" s="3490"/>
      <c r="I1434" s="3491"/>
      <c r="J1434" s="3491"/>
      <c r="K1434" s="3491"/>
      <c r="L1434" s="3491"/>
      <c r="M1434" s="3491"/>
      <c r="N1434" s="3487"/>
      <c r="O1434" s="3488"/>
      <c r="P1434" s="3489"/>
      <c r="Q1434" s="3490"/>
      <c r="R1434" s="3490"/>
      <c r="DE1434" s="823"/>
    </row>
    <row r="1435" spans="1:109" s="771" customFormat="1" ht="12" hidden="1" customHeight="1" x14ac:dyDescent="0.15">
      <c r="A1435" s="3433"/>
      <c r="B1435" s="763"/>
      <c r="C1435" s="3490"/>
      <c r="D1435" s="3490"/>
      <c r="E1435" s="3490"/>
      <c r="F1435" s="1173"/>
      <c r="G1435" s="3490"/>
      <c r="H1435" s="3490"/>
      <c r="I1435" s="3491"/>
      <c r="J1435" s="3491"/>
      <c r="K1435" s="3491"/>
      <c r="L1435" s="3491"/>
      <c r="M1435" s="3491"/>
      <c r="N1435" s="3487"/>
      <c r="O1435" s="3488"/>
      <c r="P1435" s="3489"/>
      <c r="Q1435" s="3490"/>
      <c r="R1435" s="3490"/>
      <c r="DE1435" s="823"/>
    </row>
    <row r="1436" spans="1:109" s="771" customFormat="1" ht="12" hidden="1" customHeight="1" x14ac:dyDescent="0.15">
      <c r="A1436" s="3433"/>
      <c r="B1436" s="763"/>
      <c r="C1436" s="3490"/>
      <c r="D1436" s="3490"/>
      <c r="E1436" s="3490"/>
      <c r="F1436" s="1173"/>
      <c r="G1436" s="3490"/>
      <c r="H1436" s="3490"/>
      <c r="I1436" s="3491"/>
      <c r="J1436" s="3491"/>
      <c r="K1436" s="3491"/>
      <c r="L1436" s="3491"/>
      <c r="M1436" s="3491"/>
      <c r="N1436" s="3487"/>
      <c r="O1436" s="3488"/>
      <c r="P1436" s="3489"/>
      <c r="Q1436" s="3490"/>
      <c r="R1436" s="3490"/>
      <c r="DE1436" s="823"/>
    </row>
    <row r="1437" spans="1:109" s="771" customFormat="1" ht="12" hidden="1" customHeight="1" x14ac:dyDescent="0.15">
      <c r="A1437" s="3433"/>
      <c r="B1437" s="763"/>
      <c r="C1437" s="3490"/>
      <c r="D1437" s="3490"/>
      <c r="E1437" s="3490"/>
      <c r="F1437" s="1173"/>
      <c r="G1437" s="3490"/>
      <c r="H1437" s="3490"/>
      <c r="I1437" s="3491"/>
      <c r="J1437" s="3491"/>
      <c r="K1437" s="3491"/>
      <c r="L1437" s="3491"/>
      <c r="M1437" s="3491"/>
      <c r="N1437" s="3487"/>
      <c r="O1437" s="3488"/>
      <c r="P1437" s="3489"/>
      <c r="Q1437" s="3490"/>
      <c r="R1437" s="3490"/>
      <c r="DE1437" s="823"/>
    </row>
    <row r="1438" spans="1:109" s="771" customFormat="1" ht="12" hidden="1" customHeight="1" x14ac:dyDescent="0.15">
      <c r="A1438" s="3433"/>
      <c r="B1438" s="763"/>
      <c r="C1438" s="3490"/>
      <c r="D1438" s="3490"/>
      <c r="E1438" s="3490"/>
      <c r="F1438" s="1173"/>
      <c r="G1438" s="3490"/>
      <c r="H1438" s="3490"/>
      <c r="I1438" s="3491"/>
      <c r="J1438" s="3491"/>
      <c r="K1438" s="3491"/>
      <c r="L1438" s="3491"/>
      <c r="M1438" s="3491"/>
      <c r="N1438" s="3487"/>
      <c r="O1438" s="3488"/>
      <c r="P1438" s="3489"/>
      <c r="Q1438" s="3490"/>
      <c r="R1438" s="3490"/>
      <c r="DE1438" s="823"/>
    </row>
    <row r="1439" spans="1:109" s="771" customFormat="1" ht="12" hidden="1" customHeight="1" x14ac:dyDescent="0.15">
      <c r="A1439" s="3433"/>
      <c r="B1439" s="763"/>
      <c r="C1439" s="3490"/>
      <c r="D1439" s="3490"/>
      <c r="E1439" s="3490"/>
      <c r="F1439" s="1173"/>
      <c r="G1439" s="3490"/>
      <c r="H1439" s="3490"/>
      <c r="I1439" s="3491"/>
      <c r="J1439" s="3491"/>
      <c r="K1439" s="3491"/>
      <c r="L1439" s="3491"/>
      <c r="M1439" s="3491"/>
      <c r="N1439" s="3487"/>
      <c r="O1439" s="3488"/>
      <c r="P1439" s="3489"/>
      <c r="Q1439" s="3490"/>
      <c r="R1439" s="3490"/>
      <c r="DE1439" s="823"/>
    </row>
    <row r="1440" spans="1:109" s="771" customFormat="1" ht="12" hidden="1" customHeight="1" x14ac:dyDescent="0.15">
      <c r="A1440" s="3433"/>
      <c r="B1440" s="763"/>
      <c r="C1440" s="3490"/>
      <c r="D1440" s="3490"/>
      <c r="E1440" s="3490"/>
      <c r="F1440" s="1173"/>
      <c r="G1440" s="3490"/>
      <c r="H1440" s="3490"/>
      <c r="I1440" s="3491"/>
      <c r="J1440" s="3491"/>
      <c r="K1440" s="3491"/>
      <c r="L1440" s="3491"/>
      <c r="M1440" s="3491"/>
      <c r="N1440" s="3487"/>
      <c r="O1440" s="3488"/>
      <c r="P1440" s="3489"/>
      <c r="Q1440" s="3490"/>
      <c r="R1440" s="3490"/>
      <c r="DE1440" s="823"/>
    </row>
    <row r="1441" spans="1:109" s="771" customFormat="1" ht="12" hidden="1" customHeight="1" x14ac:dyDescent="0.15">
      <c r="A1441" s="3433"/>
      <c r="B1441" s="763"/>
      <c r="C1441" s="3490"/>
      <c r="D1441" s="3490"/>
      <c r="E1441" s="3490"/>
      <c r="F1441" s="1173"/>
      <c r="G1441" s="3490"/>
      <c r="H1441" s="3490"/>
      <c r="I1441" s="3491"/>
      <c r="J1441" s="3491"/>
      <c r="K1441" s="3491"/>
      <c r="L1441" s="3491"/>
      <c r="M1441" s="3491"/>
      <c r="N1441" s="3487"/>
      <c r="O1441" s="3488"/>
      <c r="P1441" s="3489"/>
      <c r="Q1441" s="3490"/>
      <c r="R1441" s="3490"/>
      <c r="DE1441" s="823"/>
    </row>
    <row r="1442" spans="1:109" s="771" customFormat="1" ht="12" hidden="1" customHeight="1" x14ac:dyDescent="0.15">
      <c r="A1442" s="3433"/>
      <c r="B1442" s="763"/>
      <c r="C1442" s="3490"/>
      <c r="D1442" s="3490"/>
      <c r="E1442" s="3490"/>
      <c r="F1442" s="1173"/>
      <c r="G1442" s="3490"/>
      <c r="H1442" s="3490"/>
      <c r="I1442" s="3491"/>
      <c r="J1442" s="3491"/>
      <c r="K1442" s="3491"/>
      <c r="L1442" s="3491"/>
      <c r="M1442" s="3491"/>
      <c r="N1442" s="3487"/>
      <c r="O1442" s="3488"/>
      <c r="P1442" s="3489"/>
      <c r="Q1442" s="3490"/>
      <c r="R1442" s="3490"/>
      <c r="DE1442" s="823"/>
    </row>
    <row r="1443" spans="1:109" s="771" customFormat="1" ht="12" hidden="1" customHeight="1" x14ac:dyDescent="0.15">
      <c r="A1443" s="3433"/>
      <c r="B1443" s="763"/>
      <c r="C1443" s="3490"/>
      <c r="D1443" s="3490"/>
      <c r="E1443" s="3490"/>
      <c r="F1443" s="1173"/>
      <c r="G1443" s="3490"/>
      <c r="H1443" s="3490"/>
      <c r="I1443" s="3491"/>
      <c r="J1443" s="3491"/>
      <c r="K1443" s="3491"/>
      <c r="L1443" s="3491"/>
      <c r="M1443" s="3491"/>
      <c r="N1443" s="3487"/>
      <c r="O1443" s="3488"/>
      <c r="P1443" s="3489"/>
      <c r="Q1443" s="3490"/>
      <c r="R1443" s="3490"/>
      <c r="DE1443" s="823"/>
    </row>
    <row r="1444" spans="1:109" s="771" customFormat="1" ht="12" hidden="1" customHeight="1" x14ac:dyDescent="0.15">
      <c r="A1444" s="3433"/>
      <c r="B1444" s="763"/>
      <c r="C1444" s="3490"/>
      <c r="D1444" s="3490"/>
      <c r="E1444" s="3490"/>
      <c r="F1444" s="1173"/>
      <c r="G1444" s="3490"/>
      <c r="H1444" s="3490"/>
      <c r="I1444" s="3491"/>
      <c r="J1444" s="3491"/>
      <c r="K1444" s="3491"/>
      <c r="L1444" s="3491"/>
      <c r="M1444" s="3491"/>
      <c r="N1444" s="3487"/>
      <c r="O1444" s="3488"/>
      <c r="P1444" s="3489"/>
      <c r="Q1444" s="3490"/>
      <c r="R1444" s="3490"/>
      <c r="DE1444" s="823"/>
    </row>
    <row r="1445" spans="1:109" s="771" customFormat="1" ht="12" hidden="1" customHeight="1" x14ac:dyDescent="0.15">
      <c r="A1445" s="3433"/>
      <c r="B1445" s="763"/>
      <c r="C1445" s="3490"/>
      <c r="D1445" s="3490"/>
      <c r="E1445" s="3490"/>
      <c r="F1445" s="1173"/>
      <c r="G1445" s="3490"/>
      <c r="H1445" s="3490"/>
      <c r="I1445" s="3491"/>
      <c r="J1445" s="3491"/>
      <c r="K1445" s="3491"/>
      <c r="L1445" s="3491"/>
      <c r="M1445" s="3491"/>
      <c r="N1445" s="3487"/>
      <c r="O1445" s="3488"/>
      <c r="P1445" s="3489"/>
      <c r="Q1445" s="3490"/>
      <c r="R1445" s="3490"/>
      <c r="DE1445" s="823"/>
    </row>
    <row r="1446" spans="1:109" s="771" customFormat="1" ht="12" hidden="1" customHeight="1" x14ac:dyDescent="0.15">
      <c r="A1446" s="3433"/>
      <c r="B1446" s="763"/>
      <c r="C1446" s="3490"/>
      <c r="D1446" s="3490"/>
      <c r="E1446" s="3490"/>
      <c r="F1446" s="1173"/>
      <c r="G1446" s="3490"/>
      <c r="H1446" s="3490"/>
      <c r="I1446" s="3491"/>
      <c r="J1446" s="3491"/>
      <c r="K1446" s="3491"/>
      <c r="L1446" s="3491"/>
      <c r="M1446" s="3491"/>
      <c r="N1446" s="3487"/>
      <c r="O1446" s="3488"/>
      <c r="P1446" s="3489"/>
      <c r="Q1446" s="3490"/>
      <c r="R1446" s="3490"/>
      <c r="DE1446" s="823"/>
    </row>
    <row r="1447" spans="1:109" s="771" customFormat="1" ht="12" hidden="1" customHeight="1" x14ac:dyDescent="0.15">
      <c r="A1447" s="3433"/>
      <c r="B1447" s="763"/>
      <c r="C1447" s="3490"/>
      <c r="D1447" s="3490"/>
      <c r="E1447" s="3490"/>
      <c r="F1447" s="1173"/>
      <c r="G1447" s="3490"/>
      <c r="H1447" s="3490"/>
      <c r="I1447" s="3491"/>
      <c r="J1447" s="3491"/>
      <c r="K1447" s="3491"/>
      <c r="L1447" s="3491"/>
      <c r="M1447" s="3491"/>
      <c r="N1447" s="3487"/>
      <c r="O1447" s="3488"/>
      <c r="P1447" s="3489"/>
      <c r="Q1447" s="3490"/>
      <c r="R1447" s="3490"/>
      <c r="DE1447" s="823"/>
    </row>
    <row r="1448" spans="1:109" s="771" customFormat="1" ht="12" hidden="1" customHeight="1" x14ac:dyDescent="0.15">
      <c r="A1448" s="3433"/>
      <c r="B1448" s="763"/>
      <c r="C1448" s="3490"/>
      <c r="D1448" s="3490"/>
      <c r="E1448" s="3490"/>
      <c r="F1448" s="1173"/>
      <c r="G1448" s="3490"/>
      <c r="H1448" s="3490"/>
      <c r="I1448" s="3491"/>
      <c r="J1448" s="3491"/>
      <c r="K1448" s="3491"/>
      <c r="L1448" s="3491"/>
      <c r="M1448" s="3491"/>
      <c r="N1448" s="3487"/>
      <c r="O1448" s="3488"/>
      <c r="P1448" s="3489"/>
      <c r="Q1448" s="3490"/>
      <c r="R1448" s="3490"/>
      <c r="DE1448" s="823"/>
    </row>
    <row r="1449" spans="1:109" s="771" customFormat="1" ht="12" hidden="1" customHeight="1" x14ac:dyDescent="0.15">
      <c r="A1449" s="3433"/>
      <c r="B1449" s="763"/>
      <c r="C1449" s="3490"/>
      <c r="D1449" s="3490"/>
      <c r="E1449" s="3490"/>
      <c r="F1449" s="1173"/>
      <c r="G1449" s="3490"/>
      <c r="H1449" s="3490"/>
      <c r="I1449" s="3491"/>
      <c r="J1449" s="3491"/>
      <c r="K1449" s="3491"/>
      <c r="L1449" s="3491"/>
      <c r="M1449" s="3491"/>
      <c r="N1449" s="3487"/>
      <c r="O1449" s="3488"/>
      <c r="P1449" s="3489"/>
      <c r="Q1449" s="3490"/>
      <c r="R1449" s="3490"/>
      <c r="DE1449" s="823"/>
    </row>
    <row r="1450" spans="1:109" s="771" customFormat="1" ht="12" hidden="1" customHeight="1" x14ac:dyDescent="0.15">
      <c r="A1450" s="3433"/>
      <c r="B1450" s="763"/>
      <c r="C1450" s="3490"/>
      <c r="D1450" s="3490"/>
      <c r="E1450" s="3490"/>
      <c r="F1450" s="1173"/>
      <c r="G1450" s="3490"/>
      <c r="H1450" s="3490"/>
      <c r="I1450" s="3491"/>
      <c r="J1450" s="3491"/>
      <c r="K1450" s="3491"/>
      <c r="L1450" s="3491"/>
      <c r="M1450" s="3491"/>
      <c r="N1450" s="3487"/>
      <c r="O1450" s="3488"/>
      <c r="P1450" s="3489"/>
      <c r="Q1450" s="3490"/>
      <c r="R1450" s="3490"/>
      <c r="DE1450" s="823"/>
    </row>
    <row r="1451" spans="1:109" s="771" customFormat="1" ht="12" hidden="1" customHeight="1" x14ac:dyDescent="0.15">
      <c r="A1451" s="3433"/>
      <c r="B1451" s="763"/>
      <c r="C1451" s="3490"/>
      <c r="D1451" s="3490"/>
      <c r="E1451" s="3490"/>
      <c r="F1451" s="1173"/>
      <c r="G1451" s="3490"/>
      <c r="H1451" s="3490"/>
      <c r="I1451" s="3491"/>
      <c r="J1451" s="3491"/>
      <c r="K1451" s="3491"/>
      <c r="L1451" s="3491"/>
      <c r="M1451" s="3491"/>
      <c r="N1451" s="3487"/>
      <c r="O1451" s="3488"/>
      <c r="P1451" s="3489"/>
      <c r="Q1451" s="3490"/>
      <c r="R1451" s="3490"/>
      <c r="DE1451" s="823"/>
    </row>
    <row r="1452" spans="1:109" s="771" customFormat="1" ht="12" hidden="1" customHeight="1" x14ac:dyDescent="0.15">
      <c r="A1452" s="3433"/>
      <c r="B1452" s="763"/>
      <c r="C1452" s="3490"/>
      <c r="D1452" s="3490"/>
      <c r="E1452" s="3490"/>
      <c r="F1452" s="1173"/>
      <c r="G1452" s="3490"/>
      <c r="H1452" s="3490"/>
      <c r="I1452" s="3491"/>
      <c r="J1452" s="3491"/>
      <c r="K1452" s="3491"/>
      <c r="L1452" s="3491"/>
      <c r="M1452" s="3491"/>
      <c r="N1452" s="3487"/>
      <c r="O1452" s="3488"/>
      <c r="P1452" s="3489"/>
      <c r="Q1452" s="3490"/>
      <c r="R1452" s="3490"/>
      <c r="DE1452" s="823"/>
    </row>
    <row r="1453" spans="1:109" s="771" customFormat="1" ht="12" hidden="1" customHeight="1" x14ac:dyDescent="0.15">
      <c r="A1453" s="3433"/>
      <c r="B1453" s="763"/>
      <c r="C1453" s="3490"/>
      <c r="D1453" s="3490"/>
      <c r="E1453" s="3490"/>
      <c r="F1453" s="1173"/>
      <c r="G1453" s="3490"/>
      <c r="H1453" s="3490"/>
      <c r="I1453" s="3491"/>
      <c r="J1453" s="3491"/>
      <c r="K1453" s="3491"/>
      <c r="L1453" s="3491"/>
      <c r="M1453" s="3491"/>
      <c r="N1453" s="3487"/>
      <c r="O1453" s="3488"/>
      <c r="P1453" s="3489"/>
      <c r="Q1453" s="3490"/>
      <c r="R1453" s="3490"/>
      <c r="DE1453" s="823"/>
    </row>
    <row r="1454" spans="1:109" s="771" customFormat="1" ht="12" hidden="1" customHeight="1" x14ac:dyDescent="0.15">
      <c r="A1454" s="3433"/>
      <c r="B1454" s="763"/>
      <c r="C1454" s="3490"/>
      <c r="D1454" s="3490"/>
      <c r="E1454" s="3490"/>
      <c r="F1454" s="1173"/>
      <c r="G1454" s="3490"/>
      <c r="H1454" s="3490"/>
      <c r="I1454" s="3491"/>
      <c r="J1454" s="3491"/>
      <c r="K1454" s="3491"/>
      <c r="L1454" s="3491"/>
      <c r="M1454" s="3491"/>
      <c r="N1454" s="3487"/>
      <c r="O1454" s="3488"/>
      <c r="P1454" s="3489"/>
      <c r="Q1454" s="3490"/>
      <c r="R1454" s="3490"/>
      <c r="DE1454" s="823"/>
    </row>
    <row r="1455" spans="1:109" s="771" customFormat="1" ht="12" hidden="1" customHeight="1" x14ac:dyDescent="0.15">
      <c r="A1455" s="3433"/>
      <c r="B1455" s="763"/>
      <c r="C1455" s="3490"/>
      <c r="D1455" s="3490"/>
      <c r="E1455" s="3490"/>
      <c r="F1455" s="1173"/>
      <c r="G1455" s="3490"/>
      <c r="H1455" s="3490"/>
      <c r="I1455" s="3491"/>
      <c r="J1455" s="3491"/>
      <c r="K1455" s="3491"/>
      <c r="L1455" s="3491"/>
      <c r="M1455" s="3491"/>
      <c r="N1455" s="3487"/>
      <c r="O1455" s="3488"/>
      <c r="P1455" s="3489"/>
      <c r="Q1455" s="3490"/>
      <c r="R1455" s="3490"/>
      <c r="DE1455" s="823"/>
    </row>
    <row r="1456" spans="1:109" s="771" customFormat="1" ht="12" hidden="1" customHeight="1" x14ac:dyDescent="0.15">
      <c r="A1456" s="3433"/>
      <c r="B1456" s="763"/>
      <c r="C1456" s="3490"/>
      <c r="D1456" s="3490"/>
      <c r="E1456" s="3490"/>
      <c r="F1456" s="1173"/>
      <c r="G1456" s="3490"/>
      <c r="H1456" s="3490"/>
      <c r="I1456" s="3491"/>
      <c r="J1456" s="3491"/>
      <c r="K1456" s="3491"/>
      <c r="L1456" s="3491"/>
      <c r="M1456" s="3491"/>
      <c r="N1456" s="3487"/>
      <c r="O1456" s="3488"/>
      <c r="P1456" s="3489"/>
      <c r="Q1456" s="3490"/>
      <c r="R1456" s="3490"/>
      <c r="DE1456" s="823"/>
    </row>
    <row r="1457" spans="1:109" s="771" customFormat="1" ht="12" hidden="1" customHeight="1" x14ac:dyDescent="0.15">
      <c r="A1457" s="3433"/>
      <c r="B1457" s="763"/>
      <c r="C1457" s="3490"/>
      <c r="D1457" s="3490"/>
      <c r="E1457" s="3490"/>
      <c r="F1457" s="1173"/>
      <c r="G1457" s="3490"/>
      <c r="H1457" s="3490"/>
      <c r="I1457" s="3491"/>
      <c r="J1457" s="3491"/>
      <c r="K1457" s="3491"/>
      <c r="L1457" s="3491"/>
      <c r="M1457" s="3491"/>
      <c r="N1457" s="3487"/>
      <c r="O1457" s="3488"/>
      <c r="P1457" s="3489"/>
      <c r="Q1457" s="3490"/>
      <c r="R1457" s="3490"/>
      <c r="DE1457" s="823"/>
    </row>
    <row r="1458" spans="1:109" s="771" customFormat="1" ht="12" hidden="1" customHeight="1" x14ac:dyDescent="0.15">
      <c r="A1458" s="3433"/>
      <c r="B1458" s="763"/>
      <c r="C1458" s="3490"/>
      <c r="D1458" s="3490"/>
      <c r="E1458" s="3490"/>
      <c r="F1458" s="1173"/>
      <c r="G1458" s="3490"/>
      <c r="H1458" s="3490"/>
      <c r="I1458" s="3491"/>
      <c r="J1458" s="3491"/>
      <c r="K1458" s="3491"/>
      <c r="L1458" s="3491"/>
      <c r="M1458" s="3491"/>
      <c r="N1458" s="3487"/>
      <c r="O1458" s="3488"/>
      <c r="P1458" s="3489"/>
      <c r="Q1458" s="3490"/>
      <c r="R1458" s="3490"/>
      <c r="DE1458" s="823"/>
    </row>
    <row r="1459" spans="1:109" s="771" customFormat="1" ht="12" hidden="1" customHeight="1" x14ac:dyDescent="0.15">
      <c r="A1459" s="3433"/>
      <c r="B1459" s="763"/>
      <c r="C1459" s="3490"/>
      <c r="D1459" s="3490"/>
      <c r="E1459" s="3490"/>
      <c r="F1459" s="1173"/>
      <c r="G1459" s="3490"/>
      <c r="H1459" s="3490"/>
      <c r="I1459" s="3491"/>
      <c r="J1459" s="3491"/>
      <c r="K1459" s="3491"/>
      <c r="L1459" s="3491"/>
      <c r="M1459" s="3491"/>
      <c r="N1459" s="3487"/>
      <c r="O1459" s="3488"/>
      <c r="P1459" s="3489"/>
      <c r="Q1459" s="3490"/>
      <c r="R1459" s="3490"/>
      <c r="DE1459" s="823"/>
    </row>
    <row r="1460" spans="1:109" s="771" customFormat="1" ht="12" hidden="1" customHeight="1" x14ac:dyDescent="0.15">
      <c r="A1460" s="3433"/>
      <c r="B1460" s="763"/>
      <c r="C1460" s="3490"/>
      <c r="D1460" s="3490"/>
      <c r="E1460" s="3490"/>
      <c r="F1460" s="1173"/>
      <c r="G1460" s="3490"/>
      <c r="H1460" s="3490"/>
      <c r="I1460" s="3491"/>
      <c r="J1460" s="3491"/>
      <c r="K1460" s="3491"/>
      <c r="L1460" s="3491"/>
      <c r="M1460" s="3491"/>
      <c r="N1460" s="3487"/>
      <c r="O1460" s="3488"/>
      <c r="P1460" s="3489"/>
      <c r="Q1460" s="3490"/>
      <c r="R1460" s="3490"/>
      <c r="DE1460" s="823"/>
    </row>
    <row r="1461" spans="1:109" s="771" customFormat="1" ht="12" hidden="1" customHeight="1" x14ac:dyDescent="0.15">
      <c r="A1461" s="3433"/>
      <c r="B1461" s="763"/>
      <c r="C1461" s="3490"/>
      <c r="D1461" s="3490"/>
      <c r="E1461" s="3490"/>
      <c r="F1461" s="1173"/>
      <c r="G1461" s="3490"/>
      <c r="H1461" s="3490"/>
      <c r="I1461" s="3491"/>
      <c r="J1461" s="3491"/>
      <c r="K1461" s="3491"/>
      <c r="L1461" s="3491"/>
      <c r="M1461" s="3491"/>
      <c r="N1461" s="3487"/>
      <c r="O1461" s="3488"/>
      <c r="P1461" s="3489"/>
      <c r="Q1461" s="3490"/>
      <c r="R1461" s="3490"/>
      <c r="DE1461" s="823"/>
    </row>
    <row r="1462" spans="1:109" s="771" customFormat="1" ht="12" hidden="1" customHeight="1" x14ac:dyDescent="0.15">
      <c r="A1462" s="3433"/>
      <c r="B1462" s="763"/>
      <c r="C1462" s="3490"/>
      <c r="D1462" s="3490"/>
      <c r="E1462" s="3490"/>
      <c r="F1462" s="1173"/>
      <c r="G1462" s="3490"/>
      <c r="H1462" s="3490"/>
      <c r="I1462" s="3491"/>
      <c r="J1462" s="3491"/>
      <c r="K1462" s="3491"/>
      <c r="L1462" s="3491"/>
      <c r="M1462" s="3491"/>
      <c r="N1462" s="3487"/>
      <c r="O1462" s="3488"/>
      <c r="P1462" s="3489"/>
      <c r="Q1462" s="3490"/>
      <c r="R1462" s="3490"/>
      <c r="DE1462" s="823"/>
    </row>
    <row r="1463" spans="1:109" s="771" customFormat="1" ht="12" hidden="1" customHeight="1" x14ac:dyDescent="0.15">
      <c r="A1463" s="3433"/>
      <c r="B1463" s="763"/>
      <c r="C1463" s="3490"/>
      <c r="D1463" s="3490"/>
      <c r="E1463" s="3490"/>
      <c r="F1463" s="1173"/>
      <c r="G1463" s="3490"/>
      <c r="H1463" s="3490"/>
      <c r="I1463" s="3491"/>
      <c r="J1463" s="3491"/>
      <c r="K1463" s="3491"/>
      <c r="L1463" s="3491"/>
      <c r="M1463" s="3491"/>
      <c r="N1463" s="3487"/>
      <c r="O1463" s="3488"/>
      <c r="P1463" s="3489"/>
      <c r="Q1463" s="3490"/>
      <c r="R1463" s="3490"/>
      <c r="DE1463" s="823"/>
    </row>
    <row r="1464" spans="1:109" s="771" customFormat="1" ht="12" hidden="1" customHeight="1" x14ac:dyDescent="0.15">
      <c r="A1464" s="3433"/>
      <c r="B1464" s="763"/>
      <c r="C1464" s="3490"/>
      <c r="D1464" s="3490"/>
      <c r="E1464" s="3490"/>
      <c r="F1464" s="1173"/>
      <c r="G1464" s="3490"/>
      <c r="H1464" s="3490"/>
      <c r="I1464" s="3491"/>
      <c r="J1464" s="3491"/>
      <c r="K1464" s="3491"/>
      <c r="L1464" s="3491"/>
      <c r="M1464" s="3491"/>
      <c r="N1464" s="3487"/>
      <c r="O1464" s="3488"/>
      <c r="P1464" s="3489"/>
      <c r="Q1464" s="3490"/>
      <c r="R1464" s="3490"/>
      <c r="DE1464" s="823"/>
    </row>
    <row r="1465" spans="1:109" s="771" customFormat="1" ht="12" hidden="1" customHeight="1" x14ac:dyDescent="0.15">
      <c r="A1465" s="3433"/>
      <c r="B1465" s="768"/>
      <c r="C1465" s="3496"/>
      <c r="D1465" s="3496"/>
      <c r="E1465" s="3496"/>
      <c r="F1465" s="1174"/>
      <c r="G1465" s="3496"/>
      <c r="H1465" s="3496"/>
      <c r="I1465" s="3497"/>
      <c r="J1465" s="3497"/>
      <c r="K1465" s="3497"/>
      <c r="L1465" s="3497"/>
      <c r="M1465" s="3497"/>
      <c r="N1465" s="3498"/>
      <c r="O1465" s="3499"/>
      <c r="P1465" s="3500"/>
      <c r="Q1465" s="3496"/>
      <c r="R1465" s="3496"/>
      <c r="DE1465" s="823"/>
    </row>
    <row r="1466" spans="1:109" s="771" customFormat="1" ht="6" hidden="1" customHeight="1" x14ac:dyDescent="0.15">
      <c r="A1466" s="797"/>
      <c r="B1466" s="798"/>
      <c r="C1466" s="3446"/>
      <c r="D1466" s="3446"/>
      <c r="E1466" s="3446"/>
      <c r="F1466" s="798"/>
      <c r="G1466" s="3446"/>
      <c r="H1466" s="3446"/>
      <c r="I1466" s="3446"/>
      <c r="J1466" s="3446"/>
      <c r="K1466" s="3446"/>
      <c r="L1466" s="3446"/>
      <c r="M1466" s="3446"/>
      <c r="N1466" s="798"/>
      <c r="O1466" s="798"/>
      <c r="P1466" s="798"/>
      <c r="Q1466" s="3438"/>
      <c r="R1466" s="3438"/>
      <c r="DE1466" s="823"/>
    </row>
    <row r="1467" spans="1:109" s="771" customFormat="1" ht="12" hidden="1" customHeight="1" x14ac:dyDescent="0.15">
      <c r="A1467" s="3421">
        <v>3</v>
      </c>
      <c r="B1467" s="3492" t="s">
        <v>1232</v>
      </c>
      <c r="C1467" s="3503"/>
      <c r="D1467" s="3503"/>
      <c r="E1467" s="3503"/>
      <c r="F1467" s="3503"/>
      <c r="G1467" s="3503"/>
      <c r="H1467" s="3503"/>
      <c r="I1467" s="3503"/>
      <c r="J1467" s="3503"/>
      <c r="K1467" s="3503"/>
      <c r="L1467" s="3503"/>
      <c r="M1467" s="3503"/>
      <c r="N1467" s="3503"/>
      <c r="O1467" s="3504"/>
      <c r="P1467" s="3536"/>
      <c r="Q1467" s="3434" t="s">
        <v>1231</v>
      </c>
      <c r="R1467" s="3435"/>
      <c r="DE1467" s="823"/>
    </row>
    <row r="1468" spans="1:109" s="771" customFormat="1" ht="12" hidden="1" customHeight="1" x14ac:dyDescent="0.15">
      <c r="A1468" s="3475"/>
      <c r="B1468" s="3436" t="s">
        <v>1230</v>
      </c>
      <c r="C1468" s="3396"/>
      <c r="D1468" s="3502"/>
      <c r="E1468" s="3396" t="s">
        <v>1229</v>
      </c>
      <c r="F1468" s="3396"/>
      <c r="G1468" s="3501" t="s">
        <v>1228</v>
      </c>
      <c r="H1468" s="3502"/>
      <c r="I1468" s="3501" t="s">
        <v>579</v>
      </c>
      <c r="J1468" s="3396"/>
      <c r="K1468" s="3396"/>
      <c r="L1468" s="3396"/>
      <c r="M1468" s="3396"/>
      <c r="N1468" s="3396" t="s">
        <v>578</v>
      </c>
      <c r="O1468" s="3397"/>
      <c r="P1468" s="3398"/>
      <c r="Q1468" s="3436"/>
      <c r="R1468" s="3437"/>
      <c r="DE1468" s="823"/>
    </row>
    <row r="1469" spans="1:109" s="771" customFormat="1" ht="12" hidden="1" customHeight="1" x14ac:dyDescent="0.15">
      <c r="A1469" s="3422"/>
      <c r="B1469" s="3386"/>
      <c r="C1469" s="3416"/>
      <c r="D1469" s="3534"/>
      <c r="E1469" s="3461"/>
      <c r="F1469" s="3461"/>
      <c r="G1469" s="3531"/>
      <c r="H1469" s="3532"/>
      <c r="I1469" s="3531"/>
      <c r="J1469" s="3461"/>
      <c r="K1469" s="3461"/>
      <c r="L1469" s="3461"/>
      <c r="M1469" s="3461"/>
      <c r="N1469" s="3533"/>
      <c r="O1469" s="3463"/>
      <c r="P1469" s="3464"/>
      <c r="Q1469" s="3386"/>
      <c r="R1469" s="3387"/>
      <c r="DE1469" s="823"/>
    </row>
    <row r="1470" spans="1:109" s="771" customFormat="1" ht="6" hidden="1" customHeight="1" x14ac:dyDescent="0.15">
      <c r="A1470" s="799"/>
      <c r="B1470" s="3438"/>
      <c r="C1470" s="3438"/>
      <c r="D1470" s="3438"/>
      <c r="E1470" s="3438"/>
      <c r="F1470" s="3438"/>
      <c r="G1470" s="3441"/>
      <c r="H1470" s="3441"/>
      <c r="I1470" s="799"/>
      <c r="J1470" s="799"/>
      <c r="K1470" s="799"/>
      <c r="L1470" s="799"/>
      <c r="M1470" s="799"/>
      <c r="N1470" s="799"/>
      <c r="O1470" s="799"/>
      <c r="P1470" s="799"/>
      <c r="Q1470" s="799"/>
      <c r="R1470" s="799"/>
      <c r="DE1470" s="823"/>
    </row>
    <row r="1471" spans="1:109" s="771" customFormat="1" ht="21" hidden="1" customHeight="1" x14ac:dyDescent="0.15">
      <c r="A1471" s="3421">
        <v>4</v>
      </c>
      <c r="B1471" s="3442" t="s">
        <v>1227</v>
      </c>
      <c r="C1471" s="3424"/>
      <c r="D1471" s="3425"/>
      <c r="E1471" s="3443" t="s">
        <v>1226</v>
      </c>
      <c r="F1471" s="3444"/>
      <c r="G1471" s="3445"/>
      <c r="H1471" s="3445"/>
      <c r="I1471" s="793"/>
      <c r="J1471" s="786">
        <v>5</v>
      </c>
      <c r="K1471" s="3449" t="s">
        <v>1764</v>
      </c>
      <c r="L1471" s="3450"/>
      <c r="M1471" s="3450"/>
      <c r="N1471" s="3450"/>
      <c r="O1471" s="3450"/>
      <c r="P1471" s="3450"/>
      <c r="Q1471" s="3450"/>
      <c r="R1471" s="3451"/>
      <c r="DE1471" s="823"/>
    </row>
    <row r="1472" spans="1:109" s="771" customFormat="1" ht="12" hidden="1" customHeight="1" x14ac:dyDescent="0.15">
      <c r="A1472" s="3422"/>
      <c r="B1472" s="3386"/>
      <c r="C1472" s="3416"/>
      <c r="D1472" s="3387"/>
      <c r="E1472" s="3386"/>
      <c r="F1472" s="3387"/>
      <c r="G1472" s="3445"/>
      <c r="H1472" s="3445"/>
      <c r="I1472" s="793"/>
      <c r="J1472" s="3476"/>
      <c r="K1472" s="3522"/>
      <c r="L1472" s="3523"/>
      <c r="M1472" s="3523"/>
      <c r="N1472" s="3523"/>
      <c r="O1472" s="3523"/>
      <c r="P1472" s="3523"/>
      <c r="Q1472" s="3523"/>
      <c r="R1472" s="3524"/>
      <c r="DE1472" s="823"/>
    </row>
    <row r="1473" spans="1:109" s="771" customFormat="1" ht="12" hidden="1" customHeight="1" x14ac:dyDescent="0.15">
      <c r="A1473" s="787"/>
      <c r="B1473" s="792"/>
      <c r="C1473" s="792"/>
      <c r="D1473" s="792"/>
      <c r="E1473" s="792"/>
      <c r="F1473" s="792"/>
      <c r="G1473" s="3445"/>
      <c r="H1473" s="3445"/>
      <c r="I1473" s="787"/>
      <c r="J1473" s="3477"/>
      <c r="K1473" s="3525"/>
      <c r="L1473" s="3526"/>
      <c r="M1473" s="3526"/>
      <c r="N1473" s="3526"/>
      <c r="O1473" s="3526"/>
      <c r="P1473" s="3526"/>
      <c r="Q1473" s="3526"/>
      <c r="R1473" s="3527"/>
      <c r="S1473" s="225"/>
      <c r="T1473" s="755"/>
      <c r="DE1473" s="823"/>
    </row>
    <row r="1474" spans="1:109" s="771" customFormat="1" ht="12" hidden="1" customHeight="1" x14ac:dyDescent="0.15">
      <c r="A1474" s="787"/>
      <c r="B1474" s="788"/>
      <c r="C1474" s="788"/>
      <c r="D1474" s="788"/>
      <c r="E1474" s="788"/>
      <c r="F1474" s="788"/>
      <c r="G1474" s="788"/>
      <c r="H1474" s="788"/>
      <c r="I1474" s="787"/>
      <c r="J1474" s="3477"/>
      <c r="K1474" s="3525"/>
      <c r="L1474" s="3526"/>
      <c r="M1474" s="3526"/>
      <c r="N1474" s="3526"/>
      <c r="O1474" s="3526"/>
      <c r="P1474" s="3526"/>
      <c r="Q1474" s="3526"/>
      <c r="R1474" s="3527"/>
      <c r="DE1474" s="823"/>
    </row>
    <row r="1475" spans="1:109" s="771" customFormat="1" ht="12" hidden="1" customHeight="1" x14ac:dyDescent="0.15">
      <c r="A1475" s="787"/>
      <c r="B1475" s="3465" t="s">
        <v>1225</v>
      </c>
      <c r="C1475" s="3465"/>
      <c r="D1475" s="3465"/>
      <c r="E1475" s="3465"/>
      <c r="F1475" s="3465"/>
      <c r="G1475" s="3465"/>
      <c r="H1475" s="3465"/>
      <c r="I1475" s="787"/>
      <c r="J1475" s="3477"/>
      <c r="K1475" s="3525"/>
      <c r="L1475" s="3526"/>
      <c r="M1475" s="3526"/>
      <c r="N1475" s="3526"/>
      <c r="O1475" s="3526"/>
      <c r="P1475" s="3526"/>
      <c r="Q1475" s="3526"/>
      <c r="R1475" s="3527"/>
      <c r="DE1475" s="823"/>
    </row>
    <row r="1476" spans="1:109" s="771" customFormat="1" ht="12" hidden="1" customHeight="1" x14ac:dyDescent="0.15">
      <c r="A1476" s="787"/>
      <c r="B1476" s="3465" t="s">
        <v>1224</v>
      </c>
      <c r="C1476" s="3465"/>
      <c r="D1476" s="3465"/>
      <c r="E1476" s="3465"/>
      <c r="F1476" s="3465"/>
      <c r="G1476" s="3465"/>
      <c r="H1476" s="3465"/>
      <c r="I1476" s="789"/>
      <c r="J1476" s="3477"/>
      <c r="K1476" s="3525"/>
      <c r="L1476" s="3526"/>
      <c r="M1476" s="3526"/>
      <c r="N1476" s="3526"/>
      <c r="O1476" s="3526"/>
      <c r="P1476" s="3526"/>
      <c r="Q1476" s="3526"/>
      <c r="R1476" s="3527"/>
      <c r="DE1476" s="823"/>
    </row>
    <row r="1477" spans="1:109" s="771" customFormat="1" ht="12" hidden="1" customHeight="1" x14ac:dyDescent="0.15">
      <c r="A1477" s="790" t="s">
        <v>1223</v>
      </c>
      <c r="B1477" s="3466" t="s">
        <v>577</v>
      </c>
      <c r="C1477" s="3466"/>
      <c r="D1477" s="3466"/>
      <c r="E1477" s="3466"/>
      <c r="F1477" s="3466"/>
      <c r="G1477" s="3466"/>
      <c r="H1477" s="3466"/>
      <c r="I1477" s="787"/>
      <c r="J1477" s="3477"/>
      <c r="K1477" s="3525"/>
      <c r="L1477" s="3526"/>
      <c r="M1477" s="3526"/>
      <c r="N1477" s="3526"/>
      <c r="O1477" s="3526"/>
      <c r="P1477" s="3526"/>
      <c r="Q1477" s="3526"/>
      <c r="R1477" s="3527"/>
      <c r="DE1477" s="823"/>
    </row>
    <row r="1478" spans="1:109" s="771" customFormat="1" ht="12" hidden="1" customHeight="1" x14ac:dyDescent="0.15">
      <c r="A1478" s="790"/>
      <c r="B1478" s="3467" t="s">
        <v>1222</v>
      </c>
      <c r="C1478" s="3467"/>
      <c r="D1478" s="3467"/>
      <c r="E1478" s="3467"/>
      <c r="F1478" s="3467"/>
      <c r="G1478" s="3467"/>
      <c r="H1478" s="3467"/>
      <c r="I1478" s="787"/>
      <c r="J1478" s="3477"/>
      <c r="K1478" s="3525"/>
      <c r="L1478" s="3526"/>
      <c r="M1478" s="3526"/>
      <c r="N1478" s="3526"/>
      <c r="O1478" s="3526"/>
      <c r="P1478" s="3526"/>
      <c r="Q1478" s="3526"/>
      <c r="R1478" s="3527"/>
      <c r="DE1478" s="823"/>
    </row>
    <row r="1479" spans="1:109" s="771" customFormat="1" ht="12" hidden="1" customHeight="1" x14ac:dyDescent="0.15">
      <c r="A1479" s="790"/>
      <c r="B1479" s="3467"/>
      <c r="C1479" s="3467"/>
      <c r="D1479" s="3467"/>
      <c r="E1479" s="3467"/>
      <c r="F1479" s="3467"/>
      <c r="G1479" s="3467"/>
      <c r="H1479" s="3467"/>
      <c r="I1479" s="787"/>
      <c r="J1479" s="3477"/>
      <c r="K1479" s="3525"/>
      <c r="L1479" s="3526"/>
      <c r="M1479" s="3526"/>
      <c r="N1479" s="3526"/>
      <c r="O1479" s="3526"/>
      <c r="P1479" s="3526"/>
      <c r="Q1479" s="3526"/>
      <c r="R1479" s="3527"/>
      <c r="DE1479" s="823"/>
    </row>
    <row r="1480" spans="1:109" s="771" customFormat="1" ht="12" hidden="1" customHeight="1" x14ac:dyDescent="0.15">
      <c r="A1480" s="790"/>
      <c r="B1480" s="3465"/>
      <c r="C1480" s="3465"/>
      <c r="D1480" s="3465"/>
      <c r="E1480" s="3465"/>
      <c r="F1480" s="3465"/>
      <c r="G1480" s="3465"/>
      <c r="H1480" s="3465"/>
      <c r="I1480" s="787"/>
      <c r="J1480" s="3477"/>
      <c r="K1480" s="3525"/>
      <c r="L1480" s="3526"/>
      <c r="M1480" s="3526"/>
      <c r="N1480" s="3526"/>
      <c r="O1480" s="3526"/>
      <c r="P1480" s="3526"/>
      <c r="Q1480" s="3526"/>
      <c r="R1480" s="3527"/>
      <c r="DE1480" s="823"/>
    </row>
    <row r="1481" spans="1:109" s="771" customFormat="1" ht="12" hidden="1" customHeight="1" x14ac:dyDescent="0.15">
      <c r="A1481" s="790"/>
      <c r="B1481" s="3465" t="s">
        <v>652</v>
      </c>
      <c r="C1481" s="3465"/>
      <c r="D1481" s="3465"/>
      <c r="E1481" s="3465"/>
      <c r="F1481" s="3465"/>
      <c r="G1481" s="3465"/>
      <c r="H1481" s="3465"/>
      <c r="I1481" s="787"/>
      <c r="J1481" s="3477"/>
      <c r="K1481" s="3525"/>
      <c r="L1481" s="3526"/>
      <c r="M1481" s="3526"/>
      <c r="N1481" s="3526"/>
      <c r="O1481" s="3526"/>
      <c r="P1481" s="3526"/>
      <c r="Q1481" s="3526"/>
      <c r="R1481" s="3527"/>
      <c r="U1481" s="224"/>
      <c r="V1481" s="224"/>
      <c r="W1481" s="224"/>
      <c r="X1481" s="224"/>
      <c r="Y1481" s="224"/>
      <c r="Z1481" s="224"/>
      <c r="AA1481" s="224"/>
      <c r="AB1481" s="224"/>
      <c r="AC1481" s="224"/>
      <c r="AD1481" s="224"/>
      <c r="AE1481" s="224"/>
      <c r="DE1481" s="823"/>
    </row>
    <row r="1482" spans="1:109" s="771" customFormat="1" ht="12" hidden="1" customHeight="1" x14ac:dyDescent="0.15">
      <c r="A1482" s="790"/>
      <c r="B1482" s="3465"/>
      <c r="C1482" s="3465"/>
      <c r="D1482" s="3465"/>
      <c r="E1482" s="3465"/>
      <c r="F1482" s="3465"/>
      <c r="G1482" s="3465"/>
      <c r="H1482" s="3465"/>
      <c r="I1482" s="787"/>
      <c r="J1482" s="3478"/>
      <c r="K1482" s="3528"/>
      <c r="L1482" s="3529"/>
      <c r="M1482" s="3529"/>
      <c r="N1482" s="3529"/>
      <c r="O1482" s="3529"/>
      <c r="P1482" s="3529"/>
      <c r="Q1482" s="3529"/>
      <c r="R1482" s="3530"/>
      <c r="DE1482" s="823"/>
    </row>
    <row r="1483" spans="1:109" s="772" customFormat="1" ht="13.5" hidden="1" x14ac:dyDescent="0.15">
      <c r="A1483" s="3473" t="s">
        <v>1239</v>
      </c>
      <c r="B1483" s="3474"/>
      <c r="C1483" s="3474"/>
      <c r="D1483" s="3474"/>
      <c r="E1483" s="3474"/>
      <c r="F1483" s="3474"/>
      <c r="G1483" s="3474"/>
      <c r="H1483" s="3474"/>
      <c r="I1483" s="3474"/>
      <c r="J1483" s="3474"/>
      <c r="K1483" s="3474"/>
      <c r="L1483" s="3474"/>
      <c r="M1483" s="3474"/>
      <c r="N1483" s="3474"/>
      <c r="O1483" s="3474"/>
      <c r="P1483" s="3474"/>
      <c r="Q1483" s="3474"/>
      <c r="R1483" s="3474"/>
      <c r="DE1483" s="822"/>
    </row>
    <row r="1484" spans="1:109" s="771" customFormat="1" ht="12" hidden="1" customHeight="1" x14ac:dyDescent="0.15">
      <c r="A1484" s="3393" t="s">
        <v>576</v>
      </c>
      <c r="B1484" s="3417"/>
      <c r="C1484" s="3494"/>
      <c r="D1484" s="3495"/>
      <c r="E1484" s="3393" t="s">
        <v>575</v>
      </c>
      <c r="F1484" s="3417"/>
      <c r="G1484" s="3386"/>
      <c r="H1484" s="3416"/>
      <c r="I1484" s="3416"/>
      <c r="J1484" s="3387"/>
      <c r="K1484" s="3393" t="s">
        <v>1214</v>
      </c>
      <c r="L1484" s="3395"/>
      <c r="M1484" s="3420"/>
      <c r="N1484" s="3386"/>
      <c r="O1484" s="3416"/>
      <c r="P1484" s="3416"/>
      <c r="Q1484" s="3416"/>
      <c r="R1484" s="3387"/>
      <c r="DE1484" s="823"/>
    </row>
    <row r="1485" spans="1:109" s="771" customFormat="1" ht="12" hidden="1" customHeight="1" x14ac:dyDescent="0.15">
      <c r="A1485" s="3421">
        <v>1</v>
      </c>
      <c r="B1485" s="3510" t="s">
        <v>1238</v>
      </c>
      <c r="C1485" s="3511"/>
      <c r="D1485" s="3511"/>
      <c r="E1485" s="3511"/>
      <c r="F1485" s="3512"/>
      <c r="G1485" s="3492" t="s">
        <v>1237</v>
      </c>
      <c r="H1485" s="3493"/>
      <c r="I1485" s="3492" t="s">
        <v>1236</v>
      </c>
      <c r="J1485" s="3503"/>
      <c r="K1485" s="3503"/>
      <c r="L1485" s="3503"/>
      <c r="M1485" s="3503"/>
      <c r="N1485" s="3503"/>
      <c r="O1485" s="3503"/>
      <c r="P1485" s="3503"/>
      <c r="Q1485" s="3503"/>
      <c r="R1485" s="3493"/>
      <c r="DE1485" s="823"/>
    </row>
    <row r="1486" spans="1:109" s="771" customFormat="1" ht="12" hidden="1" customHeight="1" x14ac:dyDescent="0.15">
      <c r="A1486" s="3422"/>
      <c r="B1486" s="3513"/>
      <c r="C1486" s="3514"/>
      <c r="D1486" s="3514"/>
      <c r="E1486" s="3514"/>
      <c r="F1486" s="3515"/>
      <c r="G1486" s="3516"/>
      <c r="H1486" s="3517"/>
      <c r="I1486" s="3518"/>
      <c r="J1486" s="3519"/>
      <c r="K1486" s="3519"/>
      <c r="L1486" s="3519"/>
      <c r="M1486" s="780" t="s">
        <v>1761</v>
      </c>
      <c r="N1486" s="3520"/>
      <c r="O1486" s="3521"/>
      <c r="P1486" s="781" t="s">
        <v>1762</v>
      </c>
      <c r="Q1486" s="773"/>
      <c r="R1486" s="782" t="s">
        <v>1763</v>
      </c>
      <c r="S1486" s="758" t="str">
        <f>IF(AND(Q1486&lt;&gt;"",Q1486&lt;120),"排煙機の規定風量は120㎥以上必要です。","")</f>
        <v/>
      </c>
      <c r="T1486" s="770"/>
      <c r="DE1486" s="823"/>
    </row>
    <row r="1487" spans="1:109" s="771" customFormat="1" ht="6" hidden="1" customHeight="1" x14ac:dyDescent="0.15">
      <c r="A1487" s="794"/>
      <c r="B1487" s="794"/>
      <c r="C1487" s="794"/>
      <c r="D1487" s="794"/>
      <c r="E1487" s="794"/>
      <c r="F1487" s="794"/>
      <c r="G1487" s="794"/>
      <c r="H1487" s="794"/>
      <c r="I1487" s="794"/>
      <c r="J1487" s="794"/>
      <c r="K1487" s="795"/>
      <c r="L1487" s="795"/>
      <c r="M1487" s="795"/>
      <c r="N1487" s="794"/>
      <c r="O1487" s="796"/>
      <c r="P1487" s="796"/>
      <c r="Q1487" s="795"/>
      <c r="R1487" s="795"/>
      <c r="DE1487" s="823"/>
    </row>
    <row r="1488" spans="1:109" s="771" customFormat="1" ht="12" hidden="1" customHeight="1" x14ac:dyDescent="0.15">
      <c r="A1488" s="3432">
        <v>2</v>
      </c>
      <c r="B1488" s="3492" t="s">
        <v>1235</v>
      </c>
      <c r="C1488" s="3503"/>
      <c r="D1488" s="3503"/>
      <c r="E1488" s="3503"/>
      <c r="F1488" s="3503"/>
      <c r="G1488" s="3503"/>
      <c r="H1488" s="3503"/>
      <c r="I1488" s="3503"/>
      <c r="J1488" s="3503"/>
      <c r="K1488" s="3503"/>
      <c r="L1488" s="3503"/>
      <c r="M1488" s="3503"/>
      <c r="N1488" s="3503"/>
      <c r="O1488" s="3504"/>
      <c r="P1488" s="783"/>
      <c r="Q1488" s="3434" t="s">
        <v>1231</v>
      </c>
      <c r="R1488" s="3435"/>
      <c r="DE1488" s="823"/>
    </row>
    <row r="1489" spans="1:111" s="771" customFormat="1" ht="12" hidden="1" customHeight="1" x14ac:dyDescent="0.15">
      <c r="A1489" s="3433"/>
      <c r="B1489" s="784" t="s">
        <v>54</v>
      </c>
      <c r="C1489" s="3501" t="s">
        <v>1234</v>
      </c>
      <c r="D1489" s="3396"/>
      <c r="E1489" s="3502"/>
      <c r="F1489" s="785" t="s">
        <v>1233</v>
      </c>
      <c r="G1489" s="3501" t="s">
        <v>1228</v>
      </c>
      <c r="H1489" s="3396"/>
      <c r="I1489" s="3501" t="s">
        <v>579</v>
      </c>
      <c r="J1489" s="3396"/>
      <c r="K1489" s="3396"/>
      <c r="L1489" s="3396"/>
      <c r="M1489" s="3396"/>
      <c r="N1489" s="3396" t="s">
        <v>578</v>
      </c>
      <c r="O1489" s="3397"/>
      <c r="P1489" s="3398"/>
      <c r="Q1489" s="3436"/>
      <c r="R1489" s="3437"/>
      <c r="DE1489" s="823"/>
      <c r="DF1489" s="772" t="str">
        <f>IF(COUNTA(B1490:R1539)&gt;0,DG1489,"")</f>
        <v/>
      </c>
      <c r="DG1489" s="829">
        <v>21</v>
      </c>
    </row>
    <row r="1490" spans="1:111" s="771" customFormat="1" ht="12" hidden="1" customHeight="1" x14ac:dyDescent="0.15">
      <c r="A1490" s="3433"/>
      <c r="B1490" s="762"/>
      <c r="C1490" s="3505"/>
      <c r="D1490" s="3505"/>
      <c r="E1490" s="3505"/>
      <c r="F1490" s="1172"/>
      <c r="G1490" s="3505"/>
      <c r="H1490" s="3505"/>
      <c r="I1490" s="3506"/>
      <c r="J1490" s="3506"/>
      <c r="K1490" s="3506"/>
      <c r="L1490" s="3506"/>
      <c r="M1490" s="3506"/>
      <c r="N1490" s="3507"/>
      <c r="O1490" s="3508"/>
      <c r="P1490" s="3509"/>
      <c r="Q1490" s="3505"/>
      <c r="R1490" s="3505"/>
      <c r="DE1490" s="823"/>
    </row>
    <row r="1491" spans="1:111" s="771" customFormat="1" ht="12" hidden="1" customHeight="1" x14ac:dyDescent="0.15">
      <c r="A1491" s="3433"/>
      <c r="B1491" s="763"/>
      <c r="C1491" s="3490"/>
      <c r="D1491" s="3490"/>
      <c r="E1491" s="3490"/>
      <c r="F1491" s="1173"/>
      <c r="G1491" s="3490"/>
      <c r="H1491" s="3490"/>
      <c r="I1491" s="3491"/>
      <c r="J1491" s="3491"/>
      <c r="K1491" s="3491"/>
      <c r="L1491" s="3491"/>
      <c r="M1491" s="3491"/>
      <c r="N1491" s="3487"/>
      <c r="O1491" s="3488"/>
      <c r="P1491" s="3489"/>
      <c r="Q1491" s="3490"/>
      <c r="R1491" s="3490"/>
      <c r="DE1491" s="823"/>
    </row>
    <row r="1492" spans="1:111" s="771" customFormat="1" ht="12" hidden="1" customHeight="1" x14ac:dyDescent="0.15">
      <c r="A1492" s="3433"/>
      <c r="B1492" s="763"/>
      <c r="C1492" s="3490"/>
      <c r="D1492" s="3490"/>
      <c r="E1492" s="3490"/>
      <c r="F1492" s="1173"/>
      <c r="G1492" s="3490"/>
      <c r="H1492" s="3490"/>
      <c r="I1492" s="3491"/>
      <c r="J1492" s="3491"/>
      <c r="K1492" s="3491"/>
      <c r="L1492" s="3491"/>
      <c r="M1492" s="3491"/>
      <c r="N1492" s="3487"/>
      <c r="O1492" s="3488"/>
      <c r="P1492" s="3489"/>
      <c r="Q1492" s="3490"/>
      <c r="R1492" s="3490"/>
      <c r="DE1492" s="823"/>
    </row>
    <row r="1493" spans="1:111" s="771" customFormat="1" ht="12" hidden="1" customHeight="1" x14ac:dyDescent="0.15">
      <c r="A1493" s="3433"/>
      <c r="B1493" s="763"/>
      <c r="C1493" s="3490"/>
      <c r="D1493" s="3490"/>
      <c r="E1493" s="3490"/>
      <c r="F1493" s="1173"/>
      <c r="G1493" s="3490"/>
      <c r="H1493" s="3490"/>
      <c r="I1493" s="3491"/>
      <c r="J1493" s="3491"/>
      <c r="K1493" s="3491"/>
      <c r="L1493" s="3491"/>
      <c r="M1493" s="3491"/>
      <c r="N1493" s="3487"/>
      <c r="O1493" s="3488"/>
      <c r="P1493" s="3489"/>
      <c r="Q1493" s="3490"/>
      <c r="R1493" s="3490"/>
      <c r="DE1493" s="823"/>
    </row>
    <row r="1494" spans="1:111" s="771" customFormat="1" ht="12" hidden="1" customHeight="1" x14ac:dyDescent="0.15">
      <c r="A1494" s="3433"/>
      <c r="B1494" s="763"/>
      <c r="C1494" s="3490"/>
      <c r="D1494" s="3490"/>
      <c r="E1494" s="3490"/>
      <c r="F1494" s="1173"/>
      <c r="G1494" s="3490"/>
      <c r="H1494" s="3490"/>
      <c r="I1494" s="3491"/>
      <c r="J1494" s="3491"/>
      <c r="K1494" s="3491"/>
      <c r="L1494" s="3491"/>
      <c r="M1494" s="3491"/>
      <c r="N1494" s="3487"/>
      <c r="O1494" s="3488"/>
      <c r="P1494" s="3489"/>
      <c r="Q1494" s="3490"/>
      <c r="R1494" s="3490"/>
      <c r="DE1494" s="823"/>
    </row>
    <row r="1495" spans="1:111" s="771" customFormat="1" ht="12" hidden="1" customHeight="1" x14ac:dyDescent="0.15">
      <c r="A1495" s="3433"/>
      <c r="B1495" s="763"/>
      <c r="C1495" s="3490"/>
      <c r="D1495" s="3490"/>
      <c r="E1495" s="3490"/>
      <c r="F1495" s="1173"/>
      <c r="G1495" s="3490"/>
      <c r="H1495" s="3490"/>
      <c r="I1495" s="3491"/>
      <c r="J1495" s="3491"/>
      <c r="K1495" s="3491"/>
      <c r="L1495" s="3491"/>
      <c r="M1495" s="3491"/>
      <c r="N1495" s="3487"/>
      <c r="O1495" s="3488"/>
      <c r="P1495" s="3489"/>
      <c r="Q1495" s="3490"/>
      <c r="R1495" s="3490"/>
      <c r="DE1495" s="823"/>
    </row>
    <row r="1496" spans="1:111" s="771" customFormat="1" ht="12" hidden="1" customHeight="1" x14ac:dyDescent="0.15">
      <c r="A1496" s="3433"/>
      <c r="B1496" s="763"/>
      <c r="C1496" s="3490"/>
      <c r="D1496" s="3490"/>
      <c r="E1496" s="3490"/>
      <c r="F1496" s="1173"/>
      <c r="G1496" s="3490"/>
      <c r="H1496" s="3490"/>
      <c r="I1496" s="3491"/>
      <c r="J1496" s="3491"/>
      <c r="K1496" s="3491"/>
      <c r="L1496" s="3491"/>
      <c r="M1496" s="3491"/>
      <c r="N1496" s="3487"/>
      <c r="O1496" s="3488"/>
      <c r="P1496" s="3489"/>
      <c r="Q1496" s="3490"/>
      <c r="R1496" s="3490"/>
      <c r="DE1496" s="823"/>
    </row>
    <row r="1497" spans="1:111" s="771" customFormat="1" ht="12" hidden="1" customHeight="1" x14ac:dyDescent="0.15">
      <c r="A1497" s="3433"/>
      <c r="B1497" s="763"/>
      <c r="C1497" s="3490"/>
      <c r="D1497" s="3490"/>
      <c r="E1497" s="3490"/>
      <c r="F1497" s="1173"/>
      <c r="G1497" s="3490"/>
      <c r="H1497" s="3490"/>
      <c r="I1497" s="3491"/>
      <c r="J1497" s="3491"/>
      <c r="K1497" s="3491"/>
      <c r="L1497" s="3491"/>
      <c r="M1497" s="3491"/>
      <c r="N1497" s="3487"/>
      <c r="O1497" s="3488"/>
      <c r="P1497" s="3489"/>
      <c r="Q1497" s="3490"/>
      <c r="R1497" s="3490"/>
      <c r="DE1497" s="823"/>
    </row>
    <row r="1498" spans="1:111" s="771" customFormat="1" ht="12" hidden="1" customHeight="1" x14ac:dyDescent="0.15">
      <c r="A1498" s="3433"/>
      <c r="B1498" s="763"/>
      <c r="C1498" s="3490"/>
      <c r="D1498" s="3490"/>
      <c r="E1498" s="3490"/>
      <c r="F1498" s="1173"/>
      <c r="G1498" s="3490"/>
      <c r="H1498" s="3490"/>
      <c r="I1498" s="3491"/>
      <c r="J1498" s="3491"/>
      <c r="K1498" s="3491"/>
      <c r="L1498" s="3491"/>
      <c r="M1498" s="3491"/>
      <c r="N1498" s="3487"/>
      <c r="O1498" s="3488"/>
      <c r="P1498" s="3489"/>
      <c r="Q1498" s="3490"/>
      <c r="R1498" s="3490"/>
      <c r="DE1498" s="823"/>
    </row>
    <row r="1499" spans="1:111" s="771" customFormat="1" ht="12" hidden="1" customHeight="1" x14ac:dyDescent="0.15">
      <c r="A1499" s="3433"/>
      <c r="B1499" s="763"/>
      <c r="C1499" s="3490"/>
      <c r="D1499" s="3490"/>
      <c r="E1499" s="3490"/>
      <c r="F1499" s="1173"/>
      <c r="G1499" s="3490"/>
      <c r="H1499" s="3490"/>
      <c r="I1499" s="3491"/>
      <c r="J1499" s="3491"/>
      <c r="K1499" s="3491"/>
      <c r="L1499" s="3491"/>
      <c r="M1499" s="3491"/>
      <c r="N1499" s="3487"/>
      <c r="O1499" s="3488"/>
      <c r="P1499" s="3489"/>
      <c r="Q1499" s="3490"/>
      <c r="R1499" s="3490"/>
      <c r="DE1499" s="823"/>
    </row>
    <row r="1500" spans="1:111" s="771" customFormat="1" ht="12" hidden="1" customHeight="1" x14ac:dyDescent="0.15">
      <c r="A1500" s="3433"/>
      <c r="B1500" s="763"/>
      <c r="C1500" s="3490"/>
      <c r="D1500" s="3490"/>
      <c r="E1500" s="3490"/>
      <c r="F1500" s="1173"/>
      <c r="G1500" s="3490"/>
      <c r="H1500" s="3490"/>
      <c r="I1500" s="3491"/>
      <c r="J1500" s="3491"/>
      <c r="K1500" s="3491"/>
      <c r="L1500" s="3491"/>
      <c r="M1500" s="3491"/>
      <c r="N1500" s="3487"/>
      <c r="O1500" s="3488"/>
      <c r="P1500" s="3489"/>
      <c r="Q1500" s="3490"/>
      <c r="R1500" s="3490"/>
      <c r="DE1500" s="823"/>
    </row>
    <row r="1501" spans="1:111" s="771" customFormat="1" ht="12" hidden="1" customHeight="1" x14ac:dyDescent="0.15">
      <c r="A1501" s="3433"/>
      <c r="B1501" s="763"/>
      <c r="C1501" s="3490"/>
      <c r="D1501" s="3490"/>
      <c r="E1501" s="3490"/>
      <c r="F1501" s="1173"/>
      <c r="G1501" s="3490"/>
      <c r="H1501" s="3490"/>
      <c r="I1501" s="3491"/>
      <c r="J1501" s="3491"/>
      <c r="K1501" s="3491"/>
      <c r="L1501" s="3491"/>
      <c r="M1501" s="3491"/>
      <c r="N1501" s="3487"/>
      <c r="O1501" s="3488"/>
      <c r="P1501" s="3489"/>
      <c r="Q1501" s="3490"/>
      <c r="R1501" s="3490"/>
      <c r="DE1501" s="823"/>
    </row>
    <row r="1502" spans="1:111" s="771" customFormat="1" ht="12" hidden="1" customHeight="1" x14ac:dyDescent="0.15">
      <c r="A1502" s="3433"/>
      <c r="B1502" s="763"/>
      <c r="C1502" s="3490"/>
      <c r="D1502" s="3490"/>
      <c r="E1502" s="3490"/>
      <c r="F1502" s="1173"/>
      <c r="G1502" s="3490"/>
      <c r="H1502" s="3490"/>
      <c r="I1502" s="3491"/>
      <c r="J1502" s="3491"/>
      <c r="K1502" s="3491"/>
      <c r="L1502" s="3491"/>
      <c r="M1502" s="3491"/>
      <c r="N1502" s="3487"/>
      <c r="O1502" s="3488"/>
      <c r="P1502" s="3489"/>
      <c r="Q1502" s="3490"/>
      <c r="R1502" s="3490"/>
      <c r="DE1502" s="823"/>
    </row>
    <row r="1503" spans="1:111" s="771" customFormat="1" ht="12" hidden="1" customHeight="1" x14ac:dyDescent="0.15">
      <c r="A1503" s="3433"/>
      <c r="B1503" s="763"/>
      <c r="C1503" s="3490"/>
      <c r="D1503" s="3490"/>
      <c r="E1503" s="3490"/>
      <c r="F1503" s="1173"/>
      <c r="G1503" s="3490"/>
      <c r="H1503" s="3490"/>
      <c r="I1503" s="3491"/>
      <c r="J1503" s="3491"/>
      <c r="K1503" s="3491"/>
      <c r="L1503" s="3491"/>
      <c r="M1503" s="3491"/>
      <c r="N1503" s="3487"/>
      <c r="O1503" s="3488"/>
      <c r="P1503" s="3489"/>
      <c r="Q1503" s="3490"/>
      <c r="R1503" s="3490"/>
      <c r="DE1503" s="823"/>
    </row>
    <row r="1504" spans="1:111" s="771" customFormat="1" ht="12" hidden="1" customHeight="1" x14ac:dyDescent="0.15">
      <c r="A1504" s="3433"/>
      <c r="B1504" s="763"/>
      <c r="C1504" s="3490"/>
      <c r="D1504" s="3490"/>
      <c r="E1504" s="3490"/>
      <c r="F1504" s="1173"/>
      <c r="G1504" s="3490"/>
      <c r="H1504" s="3490"/>
      <c r="I1504" s="3491"/>
      <c r="J1504" s="3491"/>
      <c r="K1504" s="3491"/>
      <c r="L1504" s="3491"/>
      <c r="M1504" s="3491"/>
      <c r="N1504" s="3487"/>
      <c r="O1504" s="3488"/>
      <c r="P1504" s="3489"/>
      <c r="Q1504" s="3490"/>
      <c r="R1504" s="3490"/>
      <c r="DE1504" s="823"/>
    </row>
    <row r="1505" spans="1:109" s="771" customFormat="1" ht="12" hidden="1" customHeight="1" x14ac:dyDescent="0.15">
      <c r="A1505" s="3433"/>
      <c r="B1505" s="763"/>
      <c r="C1505" s="3490"/>
      <c r="D1505" s="3490"/>
      <c r="E1505" s="3490"/>
      <c r="F1505" s="1173"/>
      <c r="G1505" s="3490"/>
      <c r="H1505" s="3490"/>
      <c r="I1505" s="3491"/>
      <c r="J1505" s="3491"/>
      <c r="K1505" s="3491"/>
      <c r="L1505" s="3491"/>
      <c r="M1505" s="3491"/>
      <c r="N1505" s="3487"/>
      <c r="O1505" s="3488"/>
      <c r="P1505" s="3489"/>
      <c r="Q1505" s="3490"/>
      <c r="R1505" s="3490"/>
      <c r="DE1505" s="823"/>
    </row>
    <row r="1506" spans="1:109" s="771" customFormat="1" ht="12" hidden="1" customHeight="1" x14ac:dyDescent="0.15">
      <c r="A1506" s="3433"/>
      <c r="B1506" s="763"/>
      <c r="C1506" s="3490"/>
      <c r="D1506" s="3490"/>
      <c r="E1506" s="3490"/>
      <c r="F1506" s="1173"/>
      <c r="G1506" s="3490"/>
      <c r="H1506" s="3490"/>
      <c r="I1506" s="3491"/>
      <c r="J1506" s="3491"/>
      <c r="K1506" s="3491"/>
      <c r="L1506" s="3491"/>
      <c r="M1506" s="3491"/>
      <c r="N1506" s="3487"/>
      <c r="O1506" s="3488"/>
      <c r="P1506" s="3489"/>
      <c r="Q1506" s="3490"/>
      <c r="R1506" s="3490"/>
      <c r="DE1506" s="823"/>
    </row>
    <row r="1507" spans="1:109" s="771" customFormat="1" ht="12" hidden="1" customHeight="1" x14ac:dyDescent="0.15">
      <c r="A1507" s="3433"/>
      <c r="B1507" s="763"/>
      <c r="C1507" s="3490"/>
      <c r="D1507" s="3490"/>
      <c r="E1507" s="3490"/>
      <c r="F1507" s="1173"/>
      <c r="G1507" s="3490"/>
      <c r="H1507" s="3490"/>
      <c r="I1507" s="3491"/>
      <c r="J1507" s="3491"/>
      <c r="K1507" s="3491"/>
      <c r="L1507" s="3491"/>
      <c r="M1507" s="3491"/>
      <c r="N1507" s="3487"/>
      <c r="O1507" s="3488"/>
      <c r="P1507" s="3489"/>
      <c r="Q1507" s="3490"/>
      <c r="R1507" s="3490"/>
      <c r="DE1507" s="823"/>
    </row>
    <row r="1508" spans="1:109" s="771" customFormat="1" ht="12" hidden="1" customHeight="1" x14ac:dyDescent="0.15">
      <c r="A1508" s="3433"/>
      <c r="B1508" s="763"/>
      <c r="C1508" s="3490"/>
      <c r="D1508" s="3490"/>
      <c r="E1508" s="3490"/>
      <c r="F1508" s="1173"/>
      <c r="G1508" s="3490"/>
      <c r="H1508" s="3490"/>
      <c r="I1508" s="3491"/>
      <c r="J1508" s="3491"/>
      <c r="K1508" s="3491"/>
      <c r="L1508" s="3491"/>
      <c r="M1508" s="3491"/>
      <c r="N1508" s="3487"/>
      <c r="O1508" s="3488"/>
      <c r="P1508" s="3489"/>
      <c r="Q1508" s="3490"/>
      <c r="R1508" s="3490"/>
      <c r="DE1508" s="823"/>
    </row>
    <row r="1509" spans="1:109" s="771" customFormat="1" ht="12" hidden="1" customHeight="1" x14ac:dyDescent="0.15">
      <c r="A1509" s="3433"/>
      <c r="B1509" s="763"/>
      <c r="C1509" s="3490"/>
      <c r="D1509" s="3490"/>
      <c r="E1509" s="3490"/>
      <c r="F1509" s="1173"/>
      <c r="G1509" s="3490"/>
      <c r="H1509" s="3490"/>
      <c r="I1509" s="3491"/>
      <c r="J1509" s="3491"/>
      <c r="K1509" s="3491"/>
      <c r="L1509" s="3491"/>
      <c r="M1509" s="3491"/>
      <c r="N1509" s="3487"/>
      <c r="O1509" s="3488"/>
      <c r="P1509" s="3489"/>
      <c r="Q1509" s="3490"/>
      <c r="R1509" s="3490"/>
      <c r="DE1509" s="823"/>
    </row>
    <row r="1510" spans="1:109" s="771" customFormat="1" ht="12" hidden="1" customHeight="1" x14ac:dyDescent="0.15">
      <c r="A1510" s="3433"/>
      <c r="B1510" s="763"/>
      <c r="C1510" s="3490"/>
      <c r="D1510" s="3490"/>
      <c r="E1510" s="3490"/>
      <c r="F1510" s="1173"/>
      <c r="G1510" s="3490"/>
      <c r="H1510" s="3490"/>
      <c r="I1510" s="3491"/>
      <c r="J1510" s="3491"/>
      <c r="K1510" s="3491"/>
      <c r="L1510" s="3491"/>
      <c r="M1510" s="3491"/>
      <c r="N1510" s="3487"/>
      <c r="O1510" s="3488"/>
      <c r="P1510" s="3489"/>
      <c r="Q1510" s="3490"/>
      <c r="R1510" s="3490"/>
      <c r="DE1510" s="823"/>
    </row>
    <row r="1511" spans="1:109" s="771" customFormat="1" ht="12" hidden="1" customHeight="1" x14ac:dyDescent="0.15">
      <c r="A1511" s="3433"/>
      <c r="B1511" s="763"/>
      <c r="C1511" s="3490"/>
      <c r="D1511" s="3490"/>
      <c r="E1511" s="3490"/>
      <c r="F1511" s="1173"/>
      <c r="G1511" s="3490"/>
      <c r="H1511" s="3490"/>
      <c r="I1511" s="3491"/>
      <c r="J1511" s="3491"/>
      <c r="K1511" s="3491"/>
      <c r="L1511" s="3491"/>
      <c r="M1511" s="3491"/>
      <c r="N1511" s="3487"/>
      <c r="O1511" s="3488"/>
      <c r="P1511" s="3489"/>
      <c r="Q1511" s="3490"/>
      <c r="R1511" s="3490"/>
      <c r="DE1511" s="823"/>
    </row>
    <row r="1512" spans="1:109" s="771" customFormat="1" ht="12" hidden="1" customHeight="1" x14ac:dyDescent="0.15">
      <c r="A1512" s="3433"/>
      <c r="B1512" s="763"/>
      <c r="C1512" s="3490"/>
      <c r="D1512" s="3490"/>
      <c r="E1512" s="3490"/>
      <c r="F1512" s="1173"/>
      <c r="G1512" s="3490"/>
      <c r="H1512" s="3490"/>
      <c r="I1512" s="3491"/>
      <c r="J1512" s="3491"/>
      <c r="K1512" s="3491"/>
      <c r="L1512" s="3491"/>
      <c r="M1512" s="3491"/>
      <c r="N1512" s="3487"/>
      <c r="O1512" s="3488"/>
      <c r="P1512" s="3489"/>
      <c r="Q1512" s="3490"/>
      <c r="R1512" s="3490"/>
      <c r="DE1512" s="823"/>
    </row>
    <row r="1513" spans="1:109" s="771" customFormat="1" ht="12" hidden="1" customHeight="1" x14ac:dyDescent="0.15">
      <c r="A1513" s="3433"/>
      <c r="B1513" s="763"/>
      <c r="C1513" s="3490"/>
      <c r="D1513" s="3490"/>
      <c r="E1513" s="3490"/>
      <c r="F1513" s="1173"/>
      <c r="G1513" s="3490"/>
      <c r="H1513" s="3490"/>
      <c r="I1513" s="3491"/>
      <c r="J1513" s="3491"/>
      <c r="K1513" s="3491"/>
      <c r="L1513" s="3491"/>
      <c r="M1513" s="3491"/>
      <c r="N1513" s="3487"/>
      <c r="O1513" s="3488"/>
      <c r="P1513" s="3489"/>
      <c r="Q1513" s="3490"/>
      <c r="R1513" s="3490"/>
      <c r="DE1513" s="823"/>
    </row>
    <row r="1514" spans="1:109" s="771" customFormat="1" ht="12" hidden="1" customHeight="1" x14ac:dyDescent="0.15">
      <c r="A1514" s="3433"/>
      <c r="B1514" s="763"/>
      <c r="C1514" s="3490"/>
      <c r="D1514" s="3490"/>
      <c r="E1514" s="3490"/>
      <c r="F1514" s="1173"/>
      <c r="G1514" s="3490"/>
      <c r="H1514" s="3490"/>
      <c r="I1514" s="3491"/>
      <c r="J1514" s="3491"/>
      <c r="K1514" s="3491"/>
      <c r="L1514" s="3491"/>
      <c r="M1514" s="3491"/>
      <c r="N1514" s="3487"/>
      <c r="O1514" s="3488"/>
      <c r="P1514" s="3489"/>
      <c r="Q1514" s="3490"/>
      <c r="R1514" s="3490"/>
      <c r="DE1514" s="823"/>
    </row>
    <row r="1515" spans="1:109" s="771" customFormat="1" ht="12" hidden="1" customHeight="1" x14ac:dyDescent="0.15">
      <c r="A1515" s="3433"/>
      <c r="B1515" s="763"/>
      <c r="C1515" s="3490"/>
      <c r="D1515" s="3490"/>
      <c r="E1515" s="3490"/>
      <c r="F1515" s="1173"/>
      <c r="G1515" s="3490"/>
      <c r="H1515" s="3490"/>
      <c r="I1515" s="3491"/>
      <c r="J1515" s="3491"/>
      <c r="K1515" s="3491"/>
      <c r="L1515" s="3491"/>
      <c r="M1515" s="3491"/>
      <c r="N1515" s="3487"/>
      <c r="O1515" s="3488"/>
      <c r="P1515" s="3489"/>
      <c r="Q1515" s="3490"/>
      <c r="R1515" s="3490"/>
      <c r="DE1515" s="823"/>
    </row>
    <row r="1516" spans="1:109" s="771" customFormat="1" ht="12" hidden="1" customHeight="1" x14ac:dyDescent="0.15">
      <c r="A1516" s="3433"/>
      <c r="B1516" s="763"/>
      <c r="C1516" s="3490"/>
      <c r="D1516" s="3490"/>
      <c r="E1516" s="3490"/>
      <c r="F1516" s="1173"/>
      <c r="G1516" s="3490"/>
      <c r="H1516" s="3490"/>
      <c r="I1516" s="3491"/>
      <c r="J1516" s="3491"/>
      <c r="K1516" s="3491"/>
      <c r="L1516" s="3491"/>
      <c r="M1516" s="3491"/>
      <c r="N1516" s="3487"/>
      <c r="O1516" s="3488"/>
      <c r="P1516" s="3489"/>
      <c r="Q1516" s="3490"/>
      <c r="R1516" s="3490"/>
      <c r="DE1516" s="823"/>
    </row>
    <row r="1517" spans="1:109" s="771" customFormat="1" ht="12" hidden="1" customHeight="1" x14ac:dyDescent="0.15">
      <c r="A1517" s="3433"/>
      <c r="B1517" s="763"/>
      <c r="C1517" s="3490"/>
      <c r="D1517" s="3490"/>
      <c r="E1517" s="3490"/>
      <c r="F1517" s="1173"/>
      <c r="G1517" s="3490"/>
      <c r="H1517" s="3490"/>
      <c r="I1517" s="3491"/>
      <c r="J1517" s="3491"/>
      <c r="K1517" s="3491"/>
      <c r="L1517" s="3491"/>
      <c r="M1517" s="3491"/>
      <c r="N1517" s="3487"/>
      <c r="O1517" s="3488"/>
      <c r="P1517" s="3489"/>
      <c r="Q1517" s="3490"/>
      <c r="R1517" s="3490"/>
      <c r="DE1517" s="823"/>
    </row>
    <row r="1518" spans="1:109" s="771" customFormat="1" ht="12" hidden="1" customHeight="1" x14ac:dyDescent="0.15">
      <c r="A1518" s="3433"/>
      <c r="B1518" s="763"/>
      <c r="C1518" s="3490"/>
      <c r="D1518" s="3490"/>
      <c r="E1518" s="3490"/>
      <c r="F1518" s="1173"/>
      <c r="G1518" s="3490"/>
      <c r="H1518" s="3490"/>
      <c r="I1518" s="3491"/>
      <c r="J1518" s="3491"/>
      <c r="K1518" s="3491"/>
      <c r="L1518" s="3491"/>
      <c r="M1518" s="3491"/>
      <c r="N1518" s="3487"/>
      <c r="O1518" s="3488"/>
      <c r="P1518" s="3489"/>
      <c r="Q1518" s="3490"/>
      <c r="R1518" s="3490"/>
      <c r="DE1518" s="823"/>
    </row>
    <row r="1519" spans="1:109" s="771" customFormat="1" ht="12" hidden="1" customHeight="1" x14ac:dyDescent="0.15">
      <c r="A1519" s="3433"/>
      <c r="B1519" s="763"/>
      <c r="C1519" s="3490"/>
      <c r="D1519" s="3490"/>
      <c r="E1519" s="3490"/>
      <c r="F1519" s="1173"/>
      <c r="G1519" s="3490"/>
      <c r="H1519" s="3490"/>
      <c r="I1519" s="3491"/>
      <c r="J1519" s="3491"/>
      <c r="K1519" s="3491"/>
      <c r="L1519" s="3491"/>
      <c r="M1519" s="3491"/>
      <c r="N1519" s="3487"/>
      <c r="O1519" s="3488"/>
      <c r="P1519" s="3489"/>
      <c r="Q1519" s="3490"/>
      <c r="R1519" s="3490"/>
      <c r="DE1519" s="823"/>
    </row>
    <row r="1520" spans="1:109" s="771" customFormat="1" ht="12" hidden="1" customHeight="1" x14ac:dyDescent="0.15">
      <c r="A1520" s="3433"/>
      <c r="B1520" s="763"/>
      <c r="C1520" s="3490"/>
      <c r="D1520" s="3490"/>
      <c r="E1520" s="3490"/>
      <c r="F1520" s="1173"/>
      <c r="G1520" s="3490"/>
      <c r="H1520" s="3490"/>
      <c r="I1520" s="3491"/>
      <c r="J1520" s="3491"/>
      <c r="K1520" s="3491"/>
      <c r="L1520" s="3491"/>
      <c r="M1520" s="3491"/>
      <c r="N1520" s="3487"/>
      <c r="O1520" s="3488"/>
      <c r="P1520" s="3489"/>
      <c r="Q1520" s="3490"/>
      <c r="R1520" s="3490"/>
      <c r="DE1520" s="823"/>
    </row>
    <row r="1521" spans="1:109" s="771" customFormat="1" ht="12" hidden="1" customHeight="1" x14ac:dyDescent="0.15">
      <c r="A1521" s="3433"/>
      <c r="B1521" s="763"/>
      <c r="C1521" s="3490"/>
      <c r="D1521" s="3490"/>
      <c r="E1521" s="3490"/>
      <c r="F1521" s="1173"/>
      <c r="G1521" s="3490"/>
      <c r="H1521" s="3490"/>
      <c r="I1521" s="3491"/>
      <c r="J1521" s="3491"/>
      <c r="K1521" s="3491"/>
      <c r="L1521" s="3491"/>
      <c r="M1521" s="3491"/>
      <c r="N1521" s="3487"/>
      <c r="O1521" s="3488"/>
      <c r="P1521" s="3489"/>
      <c r="Q1521" s="3490"/>
      <c r="R1521" s="3490"/>
      <c r="DE1521" s="823"/>
    </row>
    <row r="1522" spans="1:109" s="771" customFormat="1" ht="12" hidden="1" customHeight="1" x14ac:dyDescent="0.15">
      <c r="A1522" s="3433"/>
      <c r="B1522" s="763"/>
      <c r="C1522" s="3490"/>
      <c r="D1522" s="3490"/>
      <c r="E1522" s="3490"/>
      <c r="F1522" s="1173"/>
      <c r="G1522" s="3490"/>
      <c r="H1522" s="3490"/>
      <c r="I1522" s="3491"/>
      <c r="J1522" s="3491"/>
      <c r="K1522" s="3491"/>
      <c r="L1522" s="3491"/>
      <c r="M1522" s="3491"/>
      <c r="N1522" s="3487"/>
      <c r="O1522" s="3488"/>
      <c r="P1522" s="3489"/>
      <c r="Q1522" s="3490"/>
      <c r="R1522" s="3490"/>
      <c r="DE1522" s="823"/>
    </row>
    <row r="1523" spans="1:109" s="771" customFormat="1" ht="12" hidden="1" customHeight="1" x14ac:dyDescent="0.15">
      <c r="A1523" s="3433"/>
      <c r="B1523" s="763"/>
      <c r="C1523" s="3490"/>
      <c r="D1523" s="3490"/>
      <c r="E1523" s="3490"/>
      <c r="F1523" s="1173"/>
      <c r="G1523" s="3490"/>
      <c r="H1523" s="3490"/>
      <c r="I1523" s="3491"/>
      <c r="J1523" s="3491"/>
      <c r="K1523" s="3491"/>
      <c r="L1523" s="3491"/>
      <c r="M1523" s="3491"/>
      <c r="N1523" s="3487"/>
      <c r="O1523" s="3488"/>
      <c r="P1523" s="3489"/>
      <c r="Q1523" s="3490"/>
      <c r="R1523" s="3490"/>
      <c r="DE1523" s="823"/>
    </row>
    <row r="1524" spans="1:109" s="771" customFormat="1" ht="12" hidden="1" customHeight="1" x14ac:dyDescent="0.15">
      <c r="A1524" s="3433"/>
      <c r="B1524" s="763"/>
      <c r="C1524" s="3490"/>
      <c r="D1524" s="3490"/>
      <c r="E1524" s="3490"/>
      <c r="F1524" s="1173"/>
      <c r="G1524" s="3490"/>
      <c r="H1524" s="3490"/>
      <c r="I1524" s="3491"/>
      <c r="J1524" s="3491"/>
      <c r="K1524" s="3491"/>
      <c r="L1524" s="3491"/>
      <c r="M1524" s="3491"/>
      <c r="N1524" s="3487"/>
      <c r="O1524" s="3488"/>
      <c r="P1524" s="3489"/>
      <c r="Q1524" s="3490"/>
      <c r="R1524" s="3490"/>
      <c r="DE1524" s="823"/>
    </row>
    <row r="1525" spans="1:109" s="771" customFormat="1" ht="12" hidden="1" customHeight="1" x14ac:dyDescent="0.15">
      <c r="A1525" s="3433"/>
      <c r="B1525" s="763"/>
      <c r="C1525" s="3490"/>
      <c r="D1525" s="3490"/>
      <c r="E1525" s="3490"/>
      <c r="F1525" s="1173"/>
      <c r="G1525" s="3490"/>
      <c r="H1525" s="3490"/>
      <c r="I1525" s="3491"/>
      <c r="J1525" s="3491"/>
      <c r="K1525" s="3491"/>
      <c r="L1525" s="3491"/>
      <c r="M1525" s="3491"/>
      <c r="N1525" s="3487"/>
      <c r="O1525" s="3488"/>
      <c r="P1525" s="3489"/>
      <c r="Q1525" s="3490"/>
      <c r="R1525" s="3490"/>
      <c r="DE1525" s="823"/>
    </row>
    <row r="1526" spans="1:109" s="771" customFormat="1" ht="12" hidden="1" customHeight="1" x14ac:dyDescent="0.15">
      <c r="A1526" s="3433"/>
      <c r="B1526" s="763"/>
      <c r="C1526" s="3490"/>
      <c r="D1526" s="3490"/>
      <c r="E1526" s="3490"/>
      <c r="F1526" s="1173"/>
      <c r="G1526" s="3490"/>
      <c r="H1526" s="3490"/>
      <c r="I1526" s="3491"/>
      <c r="J1526" s="3491"/>
      <c r="K1526" s="3491"/>
      <c r="L1526" s="3491"/>
      <c r="M1526" s="3491"/>
      <c r="N1526" s="3487"/>
      <c r="O1526" s="3488"/>
      <c r="P1526" s="3489"/>
      <c r="Q1526" s="3490"/>
      <c r="R1526" s="3490"/>
      <c r="DE1526" s="823"/>
    </row>
    <row r="1527" spans="1:109" s="771" customFormat="1" ht="12" hidden="1" customHeight="1" x14ac:dyDescent="0.15">
      <c r="A1527" s="3433"/>
      <c r="B1527" s="763"/>
      <c r="C1527" s="3490"/>
      <c r="D1527" s="3490"/>
      <c r="E1527" s="3490"/>
      <c r="F1527" s="1173"/>
      <c r="G1527" s="3490"/>
      <c r="H1527" s="3490"/>
      <c r="I1527" s="3491"/>
      <c r="J1527" s="3491"/>
      <c r="K1527" s="3491"/>
      <c r="L1527" s="3491"/>
      <c r="M1527" s="3491"/>
      <c r="N1527" s="3487"/>
      <c r="O1527" s="3488"/>
      <c r="P1527" s="3489"/>
      <c r="Q1527" s="3490"/>
      <c r="R1527" s="3490"/>
      <c r="DE1527" s="823"/>
    </row>
    <row r="1528" spans="1:109" s="771" customFormat="1" ht="12" hidden="1" customHeight="1" x14ac:dyDescent="0.15">
      <c r="A1528" s="3433"/>
      <c r="B1528" s="763"/>
      <c r="C1528" s="3490"/>
      <c r="D1528" s="3490"/>
      <c r="E1528" s="3490"/>
      <c r="F1528" s="1173"/>
      <c r="G1528" s="3490"/>
      <c r="H1528" s="3490"/>
      <c r="I1528" s="3491"/>
      <c r="J1528" s="3491"/>
      <c r="K1528" s="3491"/>
      <c r="L1528" s="3491"/>
      <c r="M1528" s="3491"/>
      <c r="N1528" s="3487"/>
      <c r="O1528" s="3488"/>
      <c r="P1528" s="3489"/>
      <c r="Q1528" s="3490"/>
      <c r="R1528" s="3490"/>
      <c r="DE1528" s="823"/>
    </row>
    <row r="1529" spans="1:109" s="771" customFormat="1" ht="12" hidden="1" customHeight="1" x14ac:dyDescent="0.15">
      <c r="A1529" s="3433"/>
      <c r="B1529" s="763"/>
      <c r="C1529" s="3490"/>
      <c r="D1529" s="3490"/>
      <c r="E1529" s="3490"/>
      <c r="F1529" s="1173"/>
      <c r="G1529" s="3490"/>
      <c r="H1529" s="3490"/>
      <c r="I1529" s="3491"/>
      <c r="J1529" s="3491"/>
      <c r="K1529" s="3491"/>
      <c r="L1529" s="3491"/>
      <c r="M1529" s="3491"/>
      <c r="N1529" s="3487"/>
      <c r="O1529" s="3488"/>
      <c r="P1529" s="3489"/>
      <c r="Q1529" s="3490"/>
      <c r="R1529" s="3490"/>
      <c r="DE1529" s="823"/>
    </row>
    <row r="1530" spans="1:109" s="771" customFormat="1" ht="12" hidden="1" customHeight="1" x14ac:dyDescent="0.15">
      <c r="A1530" s="3433"/>
      <c r="B1530" s="763"/>
      <c r="C1530" s="3490"/>
      <c r="D1530" s="3490"/>
      <c r="E1530" s="3490"/>
      <c r="F1530" s="1173"/>
      <c r="G1530" s="3490"/>
      <c r="H1530" s="3490"/>
      <c r="I1530" s="3491"/>
      <c r="J1530" s="3491"/>
      <c r="K1530" s="3491"/>
      <c r="L1530" s="3491"/>
      <c r="M1530" s="3491"/>
      <c r="N1530" s="3487"/>
      <c r="O1530" s="3488"/>
      <c r="P1530" s="3489"/>
      <c r="Q1530" s="3490"/>
      <c r="R1530" s="3490"/>
      <c r="DE1530" s="823"/>
    </row>
    <row r="1531" spans="1:109" s="771" customFormat="1" ht="12" hidden="1" customHeight="1" x14ac:dyDescent="0.15">
      <c r="A1531" s="3433"/>
      <c r="B1531" s="763"/>
      <c r="C1531" s="3490"/>
      <c r="D1531" s="3490"/>
      <c r="E1531" s="3490"/>
      <c r="F1531" s="1173"/>
      <c r="G1531" s="3490"/>
      <c r="H1531" s="3490"/>
      <c r="I1531" s="3491"/>
      <c r="J1531" s="3491"/>
      <c r="K1531" s="3491"/>
      <c r="L1531" s="3491"/>
      <c r="M1531" s="3491"/>
      <c r="N1531" s="3487"/>
      <c r="O1531" s="3488"/>
      <c r="P1531" s="3489"/>
      <c r="Q1531" s="3490"/>
      <c r="R1531" s="3490"/>
      <c r="DE1531" s="823"/>
    </row>
    <row r="1532" spans="1:109" s="771" customFormat="1" ht="12" hidden="1" customHeight="1" x14ac:dyDescent="0.15">
      <c r="A1532" s="3433"/>
      <c r="B1532" s="763"/>
      <c r="C1532" s="3490"/>
      <c r="D1532" s="3490"/>
      <c r="E1532" s="3490"/>
      <c r="F1532" s="1173"/>
      <c r="G1532" s="3490"/>
      <c r="H1532" s="3490"/>
      <c r="I1532" s="3491"/>
      <c r="J1532" s="3491"/>
      <c r="K1532" s="3491"/>
      <c r="L1532" s="3491"/>
      <c r="M1532" s="3491"/>
      <c r="N1532" s="3487"/>
      <c r="O1532" s="3488"/>
      <c r="P1532" s="3489"/>
      <c r="Q1532" s="3490"/>
      <c r="R1532" s="3490"/>
      <c r="DE1532" s="823"/>
    </row>
    <row r="1533" spans="1:109" s="771" customFormat="1" ht="12" hidden="1" customHeight="1" x14ac:dyDescent="0.15">
      <c r="A1533" s="3433"/>
      <c r="B1533" s="763"/>
      <c r="C1533" s="3490"/>
      <c r="D1533" s="3490"/>
      <c r="E1533" s="3490"/>
      <c r="F1533" s="1173"/>
      <c r="G1533" s="3490"/>
      <c r="H1533" s="3490"/>
      <c r="I1533" s="3491"/>
      <c r="J1533" s="3491"/>
      <c r="K1533" s="3491"/>
      <c r="L1533" s="3491"/>
      <c r="M1533" s="3491"/>
      <c r="N1533" s="3487"/>
      <c r="O1533" s="3488"/>
      <c r="P1533" s="3489"/>
      <c r="Q1533" s="3490"/>
      <c r="R1533" s="3490"/>
      <c r="DE1533" s="823"/>
    </row>
    <row r="1534" spans="1:109" s="771" customFormat="1" ht="12" hidden="1" customHeight="1" x14ac:dyDescent="0.15">
      <c r="A1534" s="3433"/>
      <c r="B1534" s="763"/>
      <c r="C1534" s="3490"/>
      <c r="D1534" s="3490"/>
      <c r="E1534" s="3490"/>
      <c r="F1534" s="1173"/>
      <c r="G1534" s="3490"/>
      <c r="H1534" s="3490"/>
      <c r="I1534" s="3491"/>
      <c r="J1534" s="3491"/>
      <c r="K1534" s="3491"/>
      <c r="L1534" s="3491"/>
      <c r="M1534" s="3491"/>
      <c r="N1534" s="3487"/>
      <c r="O1534" s="3488"/>
      <c r="P1534" s="3489"/>
      <c r="Q1534" s="3490"/>
      <c r="R1534" s="3490"/>
      <c r="DE1534" s="823"/>
    </row>
    <row r="1535" spans="1:109" s="771" customFormat="1" ht="12" hidden="1" customHeight="1" x14ac:dyDescent="0.15">
      <c r="A1535" s="3433"/>
      <c r="B1535" s="763"/>
      <c r="C1535" s="3490"/>
      <c r="D1535" s="3490"/>
      <c r="E1535" s="3490"/>
      <c r="F1535" s="1173"/>
      <c r="G1535" s="3490"/>
      <c r="H1535" s="3490"/>
      <c r="I1535" s="3491"/>
      <c r="J1535" s="3491"/>
      <c r="K1535" s="3491"/>
      <c r="L1535" s="3491"/>
      <c r="M1535" s="3491"/>
      <c r="N1535" s="3487"/>
      <c r="O1535" s="3488"/>
      <c r="P1535" s="3489"/>
      <c r="Q1535" s="3490"/>
      <c r="R1535" s="3490"/>
      <c r="DE1535" s="823"/>
    </row>
    <row r="1536" spans="1:109" s="771" customFormat="1" ht="12" hidden="1" customHeight="1" x14ac:dyDescent="0.15">
      <c r="A1536" s="3433"/>
      <c r="B1536" s="763"/>
      <c r="C1536" s="3490"/>
      <c r="D1536" s="3490"/>
      <c r="E1536" s="3490"/>
      <c r="F1536" s="1173"/>
      <c r="G1536" s="3490"/>
      <c r="H1536" s="3490"/>
      <c r="I1536" s="3491"/>
      <c r="J1536" s="3491"/>
      <c r="K1536" s="3491"/>
      <c r="L1536" s="3491"/>
      <c r="M1536" s="3491"/>
      <c r="N1536" s="3487"/>
      <c r="O1536" s="3488"/>
      <c r="P1536" s="3489"/>
      <c r="Q1536" s="3490"/>
      <c r="R1536" s="3490"/>
      <c r="DE1536" s="823"/>
    </row>
    <row r="1537" spans="1:109" s="771" customFormat="1" ht="12" hidden="1" customHeight="1" x14ac:dyDescent="0.15">
      <c r="A1537" s="3433"/>
      <c r="B1537" s="763"/>
      <c r="C1537" s="3490"/>
      <c r="D1537" s="3490"/>
      <c r="E1537" s="3490"/>
      <c r="F1537" s="1173"/>
      <c r="G1537" s="3490"/>
      <c r="H1537" s="3490"/>
      <c r="I1537" s="3491"/>
      <c r="J1537" s="3491"/>
      <c r="K1537" s="3491"/>
      <c r="L1537" s="3491"/>
      <c r="M1537" s="3491"/>
      <c r="N1537" s="3487"/>
      <c r="O1537" s="3488"/>
      <c r="P1537" s="3489"/>
      <c r="Q1537" s="3490"/>
      <c r="R1537" s="3490"/>
      <c r="DE1537" s="823"/>
    </row>
    <row r="1538" spans="1:109" s="771" customFormat="1" ht="12" hidden="1" customHeight="1" x14ac:dyDescent="0.15">
      <c r="A1538" s="3433"/>
      <c r="B1538" s="763"/>
      <c r="C1538" s="3490"/>
      <c r="D1538" s="3490"/>
      <c r="E1538" s="3490"/>
      <c r="F1538" s="1173"/>
      <c r="G1538" s="3490"/>
      <c r="H1538" s="3490"/>
      <c r="I1538" s="3491"/>
      <c r="J1538" s="3491"/>
      <c r="K1538" s="3491"/>
      <c r="L1538" s="3491"/>
      <c r="M1538" s="3491"/>
      <c r="N1538" s="3487"/>
      <c r="O1538" s="3488"/>
      <c r="P1538" s="3489"/>
      <c r="Q1538" s="3490"/>
      <c r="R1538" s="3490"/>
      <c r="DE1538" s="823"/>
    </row>
    <row r="1539" spans="1:109" s="771" customFormat="1" ht="12" hidden="1" customHeight="1" x14ac:dyDescent="0.15">
      <c r="A1539" s="3433"/>
      <c r="B1539" s="768"/>
      <c r="C1539" s="3496"/>
      <c r="D1539" s="3496"/>
      <c r="E1539" s="3496"/>
      <c r="F1539" s="1174"/>
      <c r="G1539" s="3496"/>
      <c r="H1539" s="3496"/>
      <c r="I1539" s="3497"/>
      <c r="J1539" s="3497"/>
      <c r="K1539" s="3497"/>
      <c r="L1539" s="3497"/>
      <c r="M1539" s="3497"/>
      <c r="N1539" s="3498"/>
      <c r="O1539" s="3499"/>
      <c r="P1539" s="3500"/>
      <c r="Q1539" s="3496"/>
      <c r="R1539" s="3496"/>
      <c r="DE1539" s="823"/>
    </row>
    <row r="1540" spans="1:109" s="771" customFormat="1" ht="6" hidden="1" customHeight="1" x14ac:dyDescent="0.15">
      <c r="A1540" s="797"/>
      <c r="B1540" s="798"/>
      <c r="C1540" s="3446"/>
      <c r="D1540" s="3446"/>
      <c r="E1540" s="3446"/>
      <c r="F1540" s="798"/>
      <c r="G1540" s="3446"/>
      <c r="H1540" s="3446"/>
      <c r="I1540" s="3446"/>
      <c r="J1540" s="3446"/>
      <c r="K1540" s="3446"/>
      <c r="L1540" s="3446"/>
      <c r="M1540" s="3446"/>
      <c r="N1540" s="798"/>
      <c r="O1540" s="798"/>
      <c r="P1540" s="798"/>
      <c r="Q1540" s="3438"/>
      <c r="R1540" s="3438"/>
      <c r="DE1540" s="823"/>
    </row>
    <row r="1541" spans="1:109" s="771" customFormat="1" ht="12" hidden="1" customHeight="1" x14ac:dyDescent="0.15">
      <c r="A1541" s="3421">
        <v>3</v>
      </c>
      <c r="B1541" s="3492" t="s">
        <v>1232</v>
      </c>
      <c r="C1541" s="3503"/>
      <c r="D1541" s="3503"/>
      <c r="E1541" s="3503"/>
      <c r="F1541" s="3503"/>
      <c r="G1541" s="3503"/>
      <c r="H1541" s="3503"/>
      <c r="I1541" s="3503"/>
      <c r="J1541" s="3503"/>
      <c r="K1541" s="3503"/>
      <c r="L1541" s="3503"/>
      <c r="M1541" s="3503"/>
      <c r="N1541" s="3503"/>
      <c r="O1541" s="3504"/>
      <c r="P1541" s="3536"/>
      <c r="Q1541" s="3434" t="s">
        <v>1231</v>
      </c>
      <c r="R1541" s="3435"/>
      <c r="DE1541" s="823"/>
    </row>
    <row r="1542" spans="1:109" s="771" customFormat="1" ht="12" hidden="1" customHeight="1" x14ac:dyDescent="0.15">
      <c r="A1542" s="3475"/>
      <c r="B1542" s="3436" t="s">
        <v>1230</v>
      </c>
      <c r="C1542" s="3396"/>
      <c r="D1542" s="3502"/>
      <c r="E1542" s="3396" t="s">
        <v>1229</v>
      </c>
      <c r="F1542" s="3396"/>
      <c r="G1542" s="3501" t="s">
        <v>1228</v>
      </c>
      <c r="H1542" s="3502"/>
      <c r="I1542" s="3501" t="s">
        <v>579</v>
      </c>
      <c r="J1542" s="3396"/>
      <c r="K1542" s="3396"/>
      <c r="L1542" s="3396"/>
      <c r="M1542" s="3396"/>
      <c r="N1542" s="3396" t="s">
        <v>578</v>
      </c>
      <c r="O1542" s="3397"/>
      <c r="P1542" s="3398"/>
      <c r="Q1542" s="3436"/>
      <c r="R1542" s="3437"/>
      <c r="DE1542" s="823"/>
    </row>
    <row r="1543" spans="1:109" s="771" customFormat="1" ht="12" hidden="1" customHeight="1" x14ac:dyDescent="0.15">
      <c r="A1543" s="3422"/>
      <c r="B1543" s="3386"/>
      <c r="C1543" s="3416"/>
      <c r="D1543" s="3534"/>
      <c r="E1543" s="3461"/>
      <c r="F1543" s="3461"/>
      <c r="G1543" s="3531"/>
      <c r="H1543" s="3532"/>
      <c r="I1543" s="3531"/>
      <c r="J1543" s="3461"/>
      <c r="K1543" s="3461"/>
      <c r="L1543" s="3461"/>
      <c r="M1543" s="3461"/>
      <c r="N1543" s="3533"/>
      <c r="O1543" s="3463"/>
      <c r="P1543" s="3464"/>
      <c r="Q1543" s="3386"/>
      <c r="R1543" s="3387"/>
      <c r="DE1543" s="823"/>
    </row>
    <row r="1544" spans="1:109" s="771" customFormat="1" ht="6" hidden="1" customHeight="1" x14ac:dyDescent="0.15">
      <c r="A1544" s="799"/>
      <c r="B1544" s="3438"/>
      <c r="C1544" s="3438"/>
      <c r="D1544" s="3438"/>
      <c r="E1544" s="3438"/>
      <c r="F1544" s="3438"/>
      <c r="G1544" s="3441"/>
      <c r="H1544" s="3441"/>
      <c r="I1544" s="799"/>
      <c r="J1544" s="799"/>
      <c r="K1544" s="799"/>
      <c r="L1544" s="799"/>
      <c r="M1544" s="799"/>
      <c r="N1544" s="799"/>
      <c r="O1544" s="799"/>
      <c r="P1544" s="799"/>
      <c r="Q1544" s="799"/>
      <c r="R1544" s="799"/>
      <c r="DE1544" s="823"/>
    </row>
    <row r="1545" spans="1:109" s="771" customFormat="1" ht="21" hidden="1" customHeight="1" x14ac:dyDescent="0.15">
      <c r="A1545" s="3421">
        <v>4</v>
      </c>
      <c r="B1545" s="3442" t="s">
        <v>1227</v>
      </c>
      <c r="C1545" s="3424"/>
      <c r="D1545" s="3425"/>
      <c r="E1545" s="3443" t="s">
        <v>1226</v>
      </c>
      <c r="F1545" s="3444"/>
      <c r="G1545" s="3445"/>
      <c r="H1545" s="3445"/>
      <c r="I1545" s="793"/>
      <c r="J1545" s="786">
        <v>5</v>
      </c>
      <c r="K1545" s="3449" t="s">
        <v>1764</v>
      </c>
      <c r="L1545" s="3450"/>
      <c r="M1545" s="3450"/>
      <c r="N1545" s="3450"/>
      <c r="O1545" s="3450"/>
      <c r="P1545" s="3450"/>
      <c r="Q1545" s="3450"/>
      <c r="R1545" s="3451"/>
      <c r="DE1545" s="823"/>
    </row>
    <row r="1546" spans="1:109" s="771" customFormat="1" ht="12" hidden="1" customHeight="1" x14ac:dyDescent="0.15">
      <c r="A1546" s="3422"/>
      <c r="B1546" s="3386"/>
      <c r="C1546" s="3416"/>
      <c r="D1546" s="3387"/>
      <c r="E1546" s="3386"/>
      <c r="F1546" s="3387"/>
      <c r="G1546" s="3445"/>
      <c r="H1546" s="3445"/>
      <c r="I1546" s="793"/>
      <c r="J1546" s="3476"/>
      <c r="K1546" s="3522"/>
      <c r="L1546" s="3523"/>
      <c r="M1546" s="3523"/>
      <c r="N1546" s="3523"/>
      <c r="O1546" s="3523"/>
      <c r="P1546" s="3523"/>
      <c r="Q1546" s="3523"/>
      <c r="R1546" s="3524"/>
      <c r="DE1546" s="823"/>
    </row>
    <row r="1547" spans="1:109" s="771" customFormat="1" ht="12" hidden="1" customHeight="1" x14ac:dyDescent="0.15">
      <c r="A1547" s="787"/>
      <c r="B1547" s="792"/>
      <c r="C1547" s="792"/>
      <c r="D1547" s="792"/>
      <c r="E1547" s="792"/>
      <c r="F1547" s="792"/>
      <c r="G1547" s="3445"/>
      <c r="H1547" s="3445"/>
      <c r="I1547" s="787"/>
      <c r="J1547" s="3477"/>
      <c r="K1547" s="3525"/>
      <c r="L1547" s="3526"/>
      <c r="M1547" s="3526"/>
      <c r="N1547" s="3526"/>
      <c r="O1547" s="3526"/>
      <c r="P1547" s="3526"/>
      <c r="Q1547" s="3526"/>
      <c r="R1547" s="3527"/>
      <c r="S1547" s="225"/>
      <c r="T1547" s="755"/>
      <c r="DE1547" s="823"/>
    </row>
    <row r="1548" spans="1:109" s="771" customFormat="1" ht="12" hidden="1" customHeight="1" x14ac:dyDescent="0.15">
      <c r="A1548" s="787"/>
      <c r="B1548" s="788"/>
      <c r="C1548" s="788"/>
      <c r="D1548" s="788"/>
      <c r="E1548" s="788"/>
      <c r="F1548" s="788"/>
      <c r="G1548" s="788"/>
      <c r="H1548" s="788"/>
      <c r="I1548" s="787"/>
      <c r="J1548" s="3477"/>
      <c r="K1548" s="3525"/>
      <c r="L1548" s="3526"/>
      <c r="M1548" s="3526"/>
      <c r="N1548" s="3526"/>
      <c r="O1548" s="3526"/>
      <c r="P1548" s="3526"/>
      <c r="Q1548" s="3526"/>
      <c r="R1548" s="3527"/>
      <c r="DE1548" s="823"/>
    </row>
    <row r="1549" spans="1:109" s="771" customFormat="1" ht="12" hidden="1" customHeight="1" x14ac:dyDescent="0.15">
      <c r="A1549" s="787"/>
      <c r="B1549" s="3465" t="s">
        <v>1225</v>
      </c>
      <c r="C1549" s="3465"/>
      <c r="D1549" s="3465"/>
      <c r="E1549" s="3465"/>
      <c r="F1549" s="3465"/>
      <c r="G1549" s="3465"/>
      <c r="H1549" s="3465"/>
      <c r="I1549" s="787"/>
      <c r="J1549" s="3477"/>
      <c r="K1549" s="3525"/>
      <c r="L1549" s="3526"/>
      <c r="M1549" s="3526"/>
      <c r="N1549" s="3526"/>
      <c r="O1549" s="3526"/>
      <c r="P1549" s="3526"/>
      <c r="Q1549" s="3526"/>
      <c r="R1549" s="3527"/>
      <c r="DE1549" s="823"/>
    </row>
    <row r="1550" spans="1:109" s="771" customFormat="1" ht="12" hidden="1" customHeight="1" x14ac:dyDescent="0.15">
      <c r="A1550" s="787"/>
      <c r="B1550" s="3465" t="s">
        <v>1224</v>
      </c>
      <c r="C1550" s="3465"/>
      <c r="D1550" s="3465"/>
      <c r="E1550" s="3465"/>
      <c r="F1550" s="3465"/>
      <c r="G1550" s="3465"/>
      <c r="H1550" s="3465"/>
      <c r="I1550" s="789"/>
      <c r="J1550" s="3477"/>
      <c r="K1550" s="3525"/>
      <c r="L1550" s="3526"/>
      <c r="M1550" s="3526"/>
      <c r="N1550" s="3526"/>
      <c r="O1550" s="3526"/>
      <c r="P1550" s="3526"/>
      <c r="Q1550" s="3526"/>
      <c r="R1550" s="3527"/>
      <c r="DE1550" s="823"/>
    </row>
    <row r="1551" spans="1:109" s="771" customFormat="1" ht="12" hidden="1" customHeight="1" x14ac:dyDescent="0.15">
      <c r="A1551" s="790" t="s">
        <v>1223</v>
      </c>
      <c r="B1551" s="3466" t="s">
        <v>577</v>
      </c>
      <c r="C1551" s="3466"/>
      <c r="D1551" s="3466"/>
      <c r="E1551" s="3466"/>
      <c r="F1551" s="3466"/>
      <c r="G1551" s="3466"/>
      <c r="H1551" s="3466"/>
      <c r="I1551" s="787"/>
      <c r="J1551" s="3477"/>
      <c r="K1551" s="3525"/>
      <c r="L1551" s="3526"/>
      <c r="M1551" s="3526"/>
      <c r="N1551" s="3526"/>
      <c r="O1551" s="3526"/>
      <c r="P1551" s="3526"/>
      <c r="Q1551" s="3526"/>
      <c r="R1551" s="3527"/>
      <c r="DE1551" s="823"/>
    </row>
    <row r="1552" spans="1:109" s="771" customFormat="1" ht="12" hidden="1" customHeight="1" x14ac:dyDescent="0.15">
      <c r="A1552" s="790"/>
      <c r="B1552" s="3467" t="s">
        <v>1222</v>
      </c>
      <c r="C1552" s="3467"/>
      <c r="D1552" s="3467"/>
      <c r="E1552" s="3467"/>
      <c r="F1552" s="3467"/>
      <c r="G1552" s="3467"/>
      <c r="H1552" s="3467"/>
      <c r="I1552" s="787"/>
      <c r="J1552" s="3477"/>
      <c r="K1552" s="3525"/>
      <c r="L1552" s="3526"/>
      <c r="M1552" s="3526"/>
      <c r="N1552" s="3526"/>
      <c r="O1552" s="3526"/>
      <c r="P1552" s="3526"/>
      <c r="Q1552" s="3526"/>
      <c r="R1552" s="3527"/>
      <c r="DE1552" s="823"/>
    </row>
    <row r="1553" spans="1:111" s="771" customFormat="1" ht="12" hidden="1" customHeight="1" x14ac:dyDescent="0.15">
      <c r="A1553" s="790"/>
      <c r="B1553" s="3467"/>
      <c r="C1553" s="3467"/>
      <c r="D1553" s="3467"/>
      <c r="E1553" s="3467"/>
      <c r="F1553" s="3467"/>
      <c r="G1553" s="3467"/>
      <c r="H1553" s="3467"/>
      <c r="I1553" s="787"/>
      <c r="J1553" s="3477"/>
      <c r="K1553" s="3525"/>
      <c r="L1553" s="3526"/>
      <c r="M1553" s="3526"/>
      <c r="N1553" s="3526"/>
      <c r="O1553" s="3526"/>
      <c r="P1553" s="3526"/>
      <c r="Q1553" s="3526"/>
      <c r="R1553" s="3527"/>
      <c r="DE1553" s="823"/>
    </row>
    <row r="1554" spans="1:111" s="771" customFormat="1" ht="12" hidden="1" customHeight="1" x14ac:dyDescent="0.15">
      <c r="A1554" s="790"/>
      <c r="B1554" s="3465"/>
      <c r="C1554" s="3465"/>
      <c r="D1554" s="3465"/>
      <c r="E1554" s="3465"/>
      <c r="F1554" s="3465"/>
      <c r="G1554" s="3465"/>
      <c r="H1554" s="3465"/>
      <c r="I1554" s="787"/>
      <c r="J1554" s="3477"/>
      <c r="K1554" s="3525"/>
      <c r="L1554" s="3526"/>
      <c r="M1554" s="3526"/>
      <c r="N1554" s="3526"/>
      <c r="O1554" s="3526"/>
      <c r="P1554" s="3526"/>
      <c r="Q1554" s="3526"/>
      <c r="R1554" s="3527"/>
      <c r="DE1554" s="823"/>
    </row>
    <row r="1555" spans="1:111" s="771" customFormat="1" ht="12" hidden="1" customHeight="1" x14ac:dyDescent="0.15">
      <c r="A1555" s="790"/>
      <c r="B1555" s="3465" t="s">
        <v>652</v>
      </c>
      <c r="C1555" s="3465"/>
      <c r="D1555" s="3465"/>
      <c r="E1555" s="3465"/>
      <c r="F1555" s="3465"/>
      <c r="G1555" s="3465"/>
      <c r="H1555" s="3465"/>
      <c r="I1555" s="787"/>
      <c r="J1555" s="3477"/>
      <c r="K1555" s="3525"/>
      <c r="L1555" s="3526"/>
      <c r="M1555" s="3526"/>
      <c r="N1555" s="3526"/>
      <c r="O1555" s="3526"/>
      <c r="P1555" s="3526"/>
      <c r="Q1555" s="3526"/>
      <c r="R1555" s="3527"/>
      <c r="U1555" s="224"/>
      <c r="V1555" s="224"/>
      <c r="W1555" s="224"/>
      <c r="X1555" s="224"/>
      <c r="Y1555" s="224"/>
      <c r="Z1555" s="224"/>
      <c r="AA1555" s="224"/>
      <c r="AB1555" s="224"/>
      <c r="AC1555" s="224"/>
      <c r="AD1555" s="224"/>
      <c r="AE1555" s="224"/>
      <c r="DE1555" s="823"/>
    </row>
    <row r="1556" spans="1:111" s="771" customFormat="1" ht="12" hidden="1" customHeight="1" x14ac:dyDescent="0.15">
      <c r="A1556" s="790"/>
      <c r="B1556" s="3465"/>
      <c r="C1556" s="3465"/>
      <c r="D1556" s="3465"/>
      <c r="E1556" s="3465"/>
      <c r="F1556" s="3465"/>
      <c r="G1556" s="3465"/>
      <c r="H1556" s="3465"/>
      <c r="I1556" s="787"/>
      <c r="J1556" s="3478"/>
      <c r="K1556" s="3528"/>
      <c r="L1556" s="3529"/>
      <c r="M1556" s="3529"/>
      <c r="N1556" s="3529"/>
      <c r="O1556" s="3529"/>
      <c r="P1556" s="3529"/>
      <c r="Q1556" s="3529"/>
      <c r="R1556" s="3530"/>
      <c r="DE1556" s="823"/>
    </row>
    <row r="1557" spans="1:111" s="772" customFormat="1" ht="13.5" hidden="1" x14ac:dyDescent="0.15">
      <c r="A1557" s="3473" t="s">
        <v>1239</v>
      </c>
      <c r="B1557" s="3474"/>
      <c r="C1557" s="3474"/>
      <c r="D1557" s="3474"/>
      <c r="E1557" s="3474"/>
      <c r="F1557" s="3474"/>
      <c r="G1557" s="3474"/>
      <c r="H1557" s="3474"/>
      <c r="I1557" s="3474"/>
      <c r="J1557" s="3474"/>
      <c r="K1557" s="3474"/>
      <c r="L1557" s="3474"/>
      <c r="M1557" s="3474"/>
      <c r="N1557" s="3474"/>
      <c r="O1557" s="3474"/>
      <c r="P1557" s="3474"/>
      <c r="Q1557" s="3474"/>
      <c r="R1557" s="3474"/>
      <c r="DE1557" s="822"/>
    </row>
    <row r="1558" spans="1:111" s="771" customFormat="1" ht="12" hidden="1" customHeight="1" x14ac:dyDescent="0.15">
      <c r="A1558" s="3393" t="s">
        <v>576</v>
      </c>
      <c r="B1558" s="3417"/>
      <c r="C1558" s="3494"/>
      <c r="D1558" s="3495"/>
      <c r="E1558" s="3393" t="s">
        <v>575</v>
      </c>
      <c r="F1558" s="3417"/>
      <c r="G1558" s="3386"/>
      <c r="H1558" s="3416"/>
      <c r="I1558" s="3416"/>
      <c r="J1558" s="3387"/>
      <c r="K1558" s="3393" t="s">
        <v>1214</v>
      </c>
      <c r="L1558" s="3395"/>
      <c r="M1558" s="3420"/>
      <c r="N1558" s="3386"/>
      <c r="O1558" s="3416"/>
      <c r="P1558" s="3416"/>
      <c r="Q1558" s="3416"/>
      <c r="R1558" s="3387"/>
      <c r="DE1558" s="823"/>
    </row>
    <row r="1559" spans="1:111" s="771" customFormat="1" ht="12" hidden="1" customHeight="1" x14ac:dyDescent="0.15">
      <c r="A1559" s="3421">
        <v>1</v>
      </c>
      <c r="B1559" s="3510" t="s">
        <v>1238</v>
      </c>
      <c r="C1559" s="3511"/>
      <c r="D1559" s="3511"/>
      <c r="E1559" s="3511"/>
      <c r="F1559" s="3512"/>
      <c r="G1559" s="3492" t="s">
        <v>1237</v>
      </c>
      <c r="H1559" s="3493"/>
      <c r="I1559" s="3492" t="s">
        <v>1236</v>
      </c>
      <c r="J1559" s="3503"/>
      <c r="K1559" s="3503"/>
      <c r="L1559" s="3503"/>
      <c r="M1559" s="3503"/>
      <c r="N1559" s="3503"/>
      <c r="O1559" s="3503"/>
      <c r="P1559" s="3503"/>
      <c r="Q1559" s="3503"/>
      <c r="R1559" s="3493"/>
      <c r="DE1559" s="823"/>
    </row>
    <row r="1560" spans="1:111" s="771" customFormat="1" ht="12" hidden="1" customHeight="1" x14ac:dyDescent="0.15">
      <c r="A1560" s="3422"/>
      <c r="B1560" s="3513"/>
      <c r="C1560" s="3514"/>
      <c r="D1560" s="3514"/>
      <c r="E1560" s="3514"/>
      <c r="F1560" s="3515"/>
      <c r="G1560" s="3516"/>
      <c r="H1560" s="3517"/>
      <c r="I1560" s="3518"/>
      <c r="J1560" s="3519"/>
      <c r="K1560" s="3519"/>
      <c r="L1560" s="3519"/>
      <c r="M1560" s="780" t="s">
        <v>1761</v>
      </c>
      <c r="N1560" s="3520"/>
      <c r="O1560" s="3521"/>
      <c r="P1560" s="781" t="s">
        <v>1762</v>
      </c>
      <c r="Q1560" s="773"/>
      <c r="R1560" s="782" t="s">
        <v>1763</v>
      </c>
      <c r="S1560" s="758" t="str">
        <f>IF(AND(Q1560&lt;&gt;"",Q1560&lt;120),"排煙機の規定風量は120㎥以上必要です。","")</f>
        <v/>
      </c>
      <c r="T1560" s="770"/>
      <c r="DE1560" s="823"/>
    </row>
    <row r="1561" spans="1:111" s="771" customFormat="1" ht="6" hidden="1" customHeight="1" x14ac:dyDescent="0.15">
      <c r="A1561" s="794"/>
      <c r="B1561" s="794"/>
      <c r="C1561" s="794"/>
      <c r="D1561" s="794"/>
      <c r="E1561" s="794"/>
      <c r="F1561" s="794"/>
      <c r="G1561" s="794"/>
      <c r="H1561" s="794"/>
      <c r="I1561" s="794"/>
      <c r="J1561" s="794"/>
      <c r="K1561" s="795"/>
      <c r="L1561" s="795"/>
      <c r="M1561" s="795"/>
      <c r="N1561" s="794"/>
      <c r="O1561" s="796"/>
      <c r="P1561" s="796"/>
      <c r="Q1561" s="795"/>
      <c r="R1561" s="795"/>
      <c r="DE1561" s="823"/>
    </row>
    <row r="1562" spans="1:111" s="771" customFormat="1" ht="12" hidden="1" customHeight="1" x14ac:dyDescent="0.15">
      <c r="A1562" s="3432">
        <v>2</v>
      </c>
      <c r="B1562" s="3492" t="s">
        <v>1235</v>
      </c>
      <c r="C1562" s="3503"/>
      <c r="D1562" s="3503"/>
      <c r="E1562" s="3503"/>
      <c r="F1562" s="3503"/>
      <c r="G1562" s="3503"/>
      <c r="H1562" s="3503"/>
      <c r="I1562" s="3503"/>
      <c r="J1562" s="3503"/>
      <c r="K1562" s="3503"/>
      <c r="L1562" s="3503"/>
      <c r="M1562" s="3503"/>
      <c r="N1562" s="3503"/>
      <c r="O1562" s="3504"/>
      <c r="P1562" s="783"/>
      <c r="Q1562" s="3434" t="s">
        <v>1231</v>
      </c>
      <c r="R1562" s="3435"/>
      <c r="DE1562" s="823"/>
    </row>
    <row r="1563" spans="1:111" s="771" customFormat="1" ht="12" hidden="1" customHeight="1" x14ac:dyDescent="0.15">
      <c r="A1563" s="3433"/>
      <c r="B1563" s="784" t="s">
        <v>54</v>
      </c>
      <c r="C1563" s="3501" t="s">
        <v>1234</v>
      </c>
      <c r="D1563" s="3396"/>
      <c r="E1563" s="3502"/>
      <c r="F1563" s="785" t="s">
        <v>1233</v>
      </c>
      <c r="G1563" s="3501" t="s">
        <v>1228</v>
      </c>
      <c r="H1563" s="3396"/>
      <c r="I1563" s="3501" t="s">
        <v>579</v>
      </c>
      <c r="J1563" s="3396"/>
      <c r="K1563" s="3396"/>
      <c r="L1563" s="3396"/>
      <c r="M1563" s="3396"/>
      <c r="N1563" s="3396" t="s">
        <v>578</v>
      </c>
      <c r="O1563" s="3397"/>
      <c r="P1563" s="3398"/>
      <c r="Q1563" s="3436"/>
      <c r="R1563" s="3437"/>
      <c r="DE1563" s="823"/>
      <c r="DF1563" s="772" t="str">
        <f>IF(COUNTA(B1564:R1613)&gt;0,DG1563,"")</f>
        <v/>
      </c>
      <c r="DG1563" s="829">
        <v>22</v>
      </c>
    </row>
    <row r="1564" spans="1:111" s="771" customFormat="1" ht="12" hidden="1" customHeight="1" x14ac:dyDescent="0.15">
      <c r="A1564" s="3433"/>
      <c r="B1564" s="762"/>
      <c r="C1564" s="3505"/>
      <c r="D1564" s="3505"/>
      <c r="E1564" s="3505"/>
      <c r="F1564" s="1172"/>
      <c r="G1564" s="3505"/>
      <c r="H1564" s="3505"/>
      <c r="I1564" s="3506"/>
      <c r="J1564" s="3506"/>
      <c r="K1564" s="3506"/>
      <c r="L1564" s="3506"/>
      <c r="M1564" s="3506"/>
      <c r="N1564" s="3507"/>
      <c r="O1564" s="3508"/>
      <c r="P1564" s="3509"/>
      <c r="Q1564" s="3505"/>
      <c r="R1564" s="3505"/>
      <c r="DE1564" s="823"/>
    </row>
    <row r="1565" spans="1:111" s="771" customFormat="1" ht="12" hidden="1" customHeight="1" x14ac:dyDescent="0.15">
      <c r="A1565" s="3433"/>
      <c r="B1565" s="763"/>
      <c r="C1565" s="3490"/>
      <c r="D1565" s="3490"/>
      <c r="E1565" s="3490"/>
      <c r="F1565" s="1173"/>
      <c r="G1565" s="3490"/>
      <c r="H1565" s="3490"/>
      <c r="I1565" s="3491"/>
      <c r="J1565" s="3491"/>
      <c r="K1565" s="3491"/>
      <c r="L1565" s="3491"/>
      <c r="M1565" s="3491"/>
      <c r="N1565" s="3487"/>
      <c r="O1565" s="3488"/>
      <c r="P1565" s="3489"/>
      <c r="Q1565" s="3490"/>
      <c r="R1565" s="3490"/>
      <c r="DE1565" s="823"/>
    </row>
    <row r="1566" spans="1:111" s="771" customFormat="1" ht="12" hidden="1" customHeight="1" x14ac:dyDescent="0.15">
      <c r="A1566" s="3433"/>
      <c r="B1566" s="763"/>
      <c r="C1566" s="3490"/>
      <c r="D1566" s="3490"/>
      <c r="E1566" s="3490"/>
      <c r="F1566" s="1173"/>
      <c r="G1566" s="3490"/>
      <c r="H1566" s="3490"/>
      <c r="I1566" s="3491"/>
      <c r="J1566" s="3491"/>
      <c r="K1566" s="3491"/>
      <c r="L1566" s="3491"/>
      <c r="M1566" s="3491"/>
      <c r="N1566" s="3487"/>
      <c r="O1566" s="3488"/>
      <c r="P1566" s="3489"/>
      <c r="Q1566" s="3490"/>
      <c r="R1566" s="3490"/>
      <c r="DE1566" s="823"/>
    </row>
    <row r="1567" spans="1:111" s="771" customFormat="1" ht="12" hidden="1" customHeight="1" x14ac:dyDescent="0.15">
      <c r="A1567" s="3433"/>
      <c r="B1567" s="763"/>
      <c r="C1567" s="3490"/>
      <c r="D1567" s="3490"/>
      <c r="E1567" s="3490"/>
      <c r="F1567" s="1173"/>
      <c r="G1567" s="3490"/>
      <c r="H1567" s="3490"/>
      <c r="I1567" s="3491"/>
      <c r="J1567" s="3491"/>
      <c r="K1567" s="3491"/>
      <c r="L1567" s="3491"/>
      <c r="M1567" s="3491"/>
      <c r="N1567" s="3487"/>
      <c r="O1567" s="3488"/>
      <c r="P1567" s="3489"/>
      <c r="Q1567" s="3490"/>
      <c r="R1567" s="3490"/>
      <c r="DE1567" s="823"/>
    </row>
    <row r="1568" spans="1:111" s="771" customFormat="1" ht="12" hidden="1" customHeight="1" x14ac:dyDescent="0.15">
      <c r="A1568" s="3433"/>
      <c r="B1568" s="763"/>
      <c r="C1568" s="3490"/>
      <c r="D1568" s="3490"/>
      <c r="E1568" s="3490"/>
      <c r="F1568" s="1173"/>
      <c r="G1568" s="3490"/>
      <c r="H1568" s="3490"/>
      <c r="I1568" s="3491"/>
      <c r="J1568" s="3491"/>
      <c r="K1568" s="3491"/>
      <c r="L1568" s="3491"/>
      <c r="M1568" s="3491"/>
      <c r="N1568" s="3487"/>
      <c r="O1568" s="3488"/>
      <c r="P1568" s="3489"/>
      <c r="Q1568" s="3490"/>
      <c r="R1568" s="3490"/>
      <c r="DE1568" s="823"/>
    </row>
    <row r="1569" spans="1:109" s="771" customFormat="1" ht="12" hidden="1" customHeight="1" x14ac:dyDescent="0.15">
      <c r="A1569" s="3433"/>
      <c r="B1569" s="763"/>
      <c r="C1569" s="3490"/>
      <c r="D1569" s="3490"/>
      <c r="E1569" s="3490"/>
      <c r="F1569" s="1173"/>
      <c r="G1569" s="3490"/>
      <c r="H1569" s="3490"/>
      <c r="I1569" s="3491"/>
      <c r="J1569" s="3491"/>
      <c r="K1569" s="3491"/>
      <c r="L1569" s="3491"/>
      <c r="M1569" s="3491"/>
      <c r="N1569" s="3487"/>
      <c r="O1569" s="3488"/>
      <c r="P1569" s="3489"/>
      <c r="Q1569" s="3490"/>
      <c r="R1569" s="3490"/>
      <c r="DE1569" s="823"/>
    </row>
    <row r="1570" spans="1:109" s="771" customFormat="1" ht="12" hidden="1" customHeight="1" x14ac:dyDescent="0.15">
      <c r="A1570" s="3433"/>
      <c r="B1570" s="763"/>
      <c r="C1570" s="3490"/>
      <c r="D1570" s="3490"/>
      <c r="E1570" s="3490"/>
      <c r="F1570" s="1173"/>
      <c r="G1570" s="3490"/>
      <c r="H1570" s="3490"/>
      <c r="I1570" s="3491"/>
      <c r="J1570" s="3491"/>
      <c r="K1570" s="3491"/>
      <c r="L1570" s="3491"/>
      <c r="M1570" s="3491"/>
      <c r="N1570" s="3487"/>
      <c r="O1570" s="3488"/>
      <c r="P1570" s="3489"/>
      <c r="Q1570" s="3490"/>
      <c r="R1570" s="3490"/>
      <c r="DE1570" s="823"/>
    </row>
    <row r="1571" spans="1:109" s="771" customFormat="1" ht="12" hidden="1" customHeight="1" x14ac:dyDescent="0.15">
      <c r="A1571" s="3433"/>
      <c r="B1571" s="763"/>
      <c r="C1571" s="3490"/>
      <c r="D1571" s="3490"/>
      <c r="E1571" s="3490"/>
      <c r="F1571" s="1173"/>
      <c r="G1571" s="3490"/>
      <c r="H1571" s="3490"/>
      <c r="I1571" s="3491"/>
      <c r="J1571" s="3491"/>
      <c r="K1571" s="3491"/>
      <c r="L1571" s="3491"/>
      <c r="M1571" s="3491"/>
      <c r="N1571" s="3487"/>
      <c r="O1571" s="3488"/>
      <c r="P1571" s="3489"/>
      <c r="Q1571" s="3490"/>
      <c r="R1571" s="3490"/>
      <c r="DE1571" s="823"/>
    </row>
    <row r="1572" spans="1:109" s="771" customFormat="1" ht="12" hidden="1" customHeight="1" x14ac:dyDescent="0.15">
      <c r="A1572" s="3433"/>
      <c r="B1572" s="763"/>
      <c r="C1572" s="3490"/>
      <c r="D1572" s="3490"/>
      <c r="E1572" s="3490"/>
      <c r="F1572" s="1173"/>
      <c r="G1572" s="3490"/>
      <c r="H1572" s="3490"/>
      <c r="I1572" s="3491"/>
      <c r="J1572" s="3491"/>
      <c r="K1572" s="3491"/>
      <c r="L1572" s="3491"/>
      <c r="M1572" s="3491"/>
      <c r="N1572" s="3487"/>
      <c r="O1572" s="3488"/>
      <c r="P1572" s="3489"/>
      <c r="Q1572" s="3490"/>
      <c r="R1572" s="3490"/>
      <c r="DE1572" s="823"/>
    </row>
    <row r="1573" spans="1:109" s="771" customFormat="1" ht="12" hidden="1" customHeight="1" x14ac:dyDescent="0.15">
      <c r="A1573" s="3433"/>
      <c r="B1573" s="763"/>
      <c r="C1573" s="3490"/>
      <c r="D1573" s="3490"/>
      <c r="E1573" s="3490"/>
      <c r="F1573" s="1173"/>
      <c r="G1573" s="3490"/>
      <c r="H1573" s="3490"/>
      <c r="I1573" s="3491"/>
      <c r="J1573" s="3491"/>
      <c r="K1573" s="3491"/>
      <c r="L1573" s="3491"/>
      <c r="M1573" s="3491"/>
      <c r="N1573" s="3487"/>
      <c r="O1573" s="3488"/>
      <c r="P1573" s="3489"/>
      <c r="Q1573" s="3490"/>
      <c r="R1573" s="3490"/>
      <c r="DE1573" s="823"/>
    </row>
    <row r="1574" spans="1:109" s="771" customFormat="1" ht="12" hidden="1" customHeight="1" x14ac:dyDescent="0.15">
      <c r="A1574" s="3433"/>
      <c r="B1574" s="763"/>
      <c r="C1574" s="3490"/>
      <c r="D1574" s="3490"/>
      <c r="E1574" s="3490"/>
      <c r="F1574" s="1173"/>
      <c r="G1574" s="3490"/>
      <c r="H1574" s="3490"/>
      <c r="I1574" s="3491"/>
      <c r="J1574" s="3491"/>
      <c r="K1574" s="3491"/>
      <c r="L1574" s="3491"/>
      <c r="M1574" s="3491"/>
      <c r="N1574" s="3487"/>
      <c r="O1574" s="3488"/>
      <c r="P1574" s="3489"/>
      <c r="Q1574" s="3490"/>
      <c r="R1574" s="3490"/>
      <c r="DE1574" s="823"/>
    </row>
    <row r="1575" spans="1:109" s="771" customFormat="1" ht="12" hidden="1" customHeight="1" x14ac:dyDescent="0.15">
      <c r="A1575" s="3433"/>
      <c r="B1575" s="763"/>
      <c r="C1575" s="3490"/>
      <c r="D1575" s="3490"/>
      <c r="E1575" s="3490"/>
      <c r="F1575" s="1173"/>
      <c r="G1575" s="3490"/>
      <c r="H1575" s="3490"/>
      <c r="I1575" s="3491"/>
      <c r="J1575" s="3491"/>
      <c r="K1575" s="3491"/>
      <c r="L1575" s="3491"/>
      <c r="M1575" s="3491"/>
      <c r="N1575" s="3487"/>
      <c r="O1575" s="3488"/>
      <c r="P1575" s="3489"/>
      <c r="Q1575" s="3490"/>
      <c r="R1575" s="3490"/>
      <c r="DE1575" s="823"/>
    </row>
    <row r="1576" spans="1:109" s="771" customFormat="1" ht="12" hidden="1" customHeight="1" x14ac:dyDescent="0.15">
      <c r="A1576" s="3433"/>
      <c r="B1576" s="763"/>
      <c r="C1576" s="3490"/>
      <c r="D1576" s="3490"/>
      <c r="E1576" s="3490"/>
      <c r="F1576" s="1173"/>
      <c r="G1576" s="3490"/>
      <c r="H1576" s="3490"/>
      <c r="I1576" s="3491"/>
      <c r="J1576" s="3491"/>
      <c r="K1576" s="3491"/>
      <c r="L1576" s="3491"/>
      <c r="M1576" s="3491"/>
      <c r="N1576" s="3487"/>
      <c r="O1576" s="3488"/>
      <c r="P1576" s="3489"/>
      <c r="Q1576" s="3490"/>
      <c r="R1576" s="3490"/>
      <c r="DE1576" s="823"/>
    </row>
    <row r="1577" spans="1:109" s="771" customFormat="1" ht="12" hidden="1" customHeight="1" x14ac:dyDescent="0.15">
      <c r="A1577" s="3433"/>
      <c r="B1577" s="763"/>
      <c r="C1577" s="3490"/>
      <c r="D1577" s="3490"/>
      <c r="E1577" s="3490"/>
      <c r="F1577" s="1173"/>
      <c r="G1577" s="3490"/>
      <c r="H1577" s="3490"/>
      <c r="I1577" s="3491"/>
      <c r="J1577" s="3491"/>
      <c r="K1577" s="3491"/>
      <c r="L1577" s="3491"/>
      <c r="M1577" s="3491"/>
      <c r="N1577" s="3487"/>
      <c r="O1577" s="3488"/>
      <c r="P1577" s="3489"/>
      <c r="Q1577" s="3490"/>
      <c r="R1577" s="3490"/>
      <c r="DE1577" s="823"/>
    </row>
    <row r="1578" spans="1:109" s="771" customFormat="1" ht="12" hidden="1" customHeight="1" x14ac:dyDescent="0.15">
      <c r="A1578" s="3433"/>
      <c r="B1578" s="763"/>
      <c r="C1578" s="3490"/>
      <c r="D1578" s="3490"/>
      <c r="E1578" s="3490"/>
      <c r="F1578" s="1173"/>
      <c r="G1578" s="3490"/>
      <c r="H1578" s="3490"/>
      <c r="I1578" s="3491"/>
      <c r="J1578" s="3491"/>
      <c r="K1578" s="3491"/>
      <c r="L1578" s="3491"/>
      <c r="M1578" s="3491"/>
      <c r="N1578" s="3487"/>
      <c r="O1578" s="3488"/>
      <c r="P1578" s="3489"/>
      <c r="Q1578" s="3490"/>
      <c r="R1578" s="3490"/>
      <c r="DE1578" s="823"/>
    </row>
    <row r="1579" spans="1:109" s="771" customFormat="1" ht="12" hidden="1" customHeight="1" x14ac:dyDescent="0.15">
      <c r="A1579" s="3433"/>
      <c r="B1579" s="763"/>
      <c r="C1579" s="3490"/>
      <c r="D1579" s="3490"/>
      <c r="E1579" s="3490"/>
      <c r="F1579" s="1173"/>
      <c r="G1579" s="3490"/>
      <c r="H1579" s="3490"/>
      <c r="I1579" s="3491"/>
      <c r="J1579" s="3491"/>
      <c r="K1579" s="3491"/>
      <c r="L1579" s="3491"/>
      <c r="M1579" s="3491"/>
      <c r="N1579" s="3487"/>
      <c r="O1579" s="3488"/>
      <c r="P1579" s="3489"/>
      <c r="Q1579" s="3490"/>
      <c r="R1579" s="3490"/>
      <c r="DE1579" s="823"/>
    </row>
    <row r="1580" spans="1:109" s="771" customFormat="1" ht="12" hidden="1" customHeight="1" x14ac:dyDescent="0.15">
      <c r="A1580" s="3433"/>
      <c r="B1580" s="763"/>
      <c r="C1580" s="3490"/>
      <c r="D1580" s="3490"/>
      <c r="E1580" s="3490"/>
      <c r="F1580" s="1173"/>
      <c r="G1580" s="3490"/>
      <c r="H1580" s="3490"/>
      <c r="I1580" s="3491"/>
      <c r="J1580" s="3491"/>
      <c r="K1580" s="3491"/>
      <c r="L1580" s="3491"/>
      <c r="M1580" s="3491"/>
      <c r="N1580" s="3487"/>
      <c r="O1580" s="3488"/>
      <c r="P1580" s="3489"/>
      <c r="Q1580" s="3490"/>
      <c r="R1580" s="3490"/>
      <c r="DE1580" s="823"/>
    </row>
    <row r="1581" spans="1:109" s="771" customFormat="1" ht="12" hidden="1" customHeight="1" x14ac:dyDescent="0.15">
      <c r="A1581" s="3433"/>
      <c r="B1581" s="763"/>
      <c r="C1581" s="3490"/>
      <c r="D1581" s="3490"/>
      <c r="E1581" s="3490"/>
      <c r="F1581" s="1173"/>
      <c r="G1581" s="3490"/>
      <c r="H1581" s="3490"/>
      <c r="I1581" s="3491"/>
      <c r="J1581" s="3491"/>
      <c r="K1581" s="3491"/>
      <c r="L1581" s="3491"/>
      <c r="M1581" s="3491"/>
      <c r="N1581" s="3487"/>
      <c r="O1581" s="3488"/>
      <c r="P1581" s="3489"/>
      <c r="Q1581" s="3490"/>
      <c r="R1581" s="3490"/>
      <c r="DE1581" s="823"/>
    </row>
    <row r="1582" spans="1:109" s="771" customFormat="1" ht="12" hidden="1" customHeight="1" x14ac:dyDescent="0.15">
      <c r="A1582" s="3433"/>
      <c r="B1582" s="763"/>
      <c r="C1582" s="3490"/>
      <c r="D1582" s="3490"/>
      <c r="E1582" s="3490"/>
      <c r="F1582" s="1173"/>
      <c r="G1582" s="3490"/>
      <c r="H1582" s="3490"/>
      <c r="I1582" s="3491"/>
      <c r="J1582" s="3491"/>
      <c r="K1582" s="3491"/>
      <c r="L1582" s="3491"/>
      <c r="M1582" s="3491"/>
      <c r="N1582" s="3487"/>
      <c r="O1582" s="3488"/>
      <c r="P1582" s="3489"/>
      <c r="Q1582" s="3490"/>
      <c r="R1582" s="3490"/>
      <c r="DE1582" s="823"/>
    </row>
    <row r="1583" spans="1:109" s="771" customFormat="1" ht="12" hidden="1" customHeight="1" x14ac:dyDescent="0.15">
      <c r="A1583" s="3433"/>
      <c r="B1583" s="763"/>
      <c r="C1583" s="3490"/>
      <c r="D1583" s="3490"/>
      <c r="E1583" s="3490"/>
      <c r="F1583" s="1173"/>
      <c r="G1583" s="3490"/>
      <c r="H1583" s="3490"/>
      <c r="I1583" s="3491"/>
      <c r="J1583" s="3491"/>
      <c r="K1583" s="3491"/>
      <c r="L1583" s="3491"/>
      <c r="M1583" s="3491"/>
      <c r="N1583" s="3487"/>
      <c r="O1583" s="3488"/>
      <c r="P1583" s="3489"/>
      <c r="Q1583" s="3490"/>
      <c r="R1583" s="3490"/>
      <c r="DE1583" s="823"/>
    </row>
    <row r="1584" spans="1:109" s="771" customFormat="1" ht="12" hidden="1" customHeight="1" x14ac:dyDescent="0.15">
      <c r="A1584" s="3433"/>
      <c r="B1584" s="763"/>
      <c r="C1584" s="3490"/>
      <c r="D1584" s="3490"/>
      <c r="E1584" s="3490"/>
      <c r="F1584" s="1173"/>
      <c r="G1584" s="3490"/>
      <c r="H1584" s="3490"/>
      <c r="I1584" s="3491"/>
      <c r="J1584" s="3491"/>
      <c r="K1584" s="3491"/>
      <c r="L1584" s="3491"/>
      <c r="M1584" s="3491"/>
      <c r="N1584" s="3487"/>
      <c r="O1584" s="3488"/>
      <c r="P1584" s="3489"/>
      <c r="Q1584" s="3490"/>
      <c r="R1584" s="3490"/>
      <c r="DE1584" s="823"/>
    </row>
    <row r="1585" spans="1:109" s="771" customFormat="1" ht="12" hidden="1" customHeight="1" x14ac:dyDescent="0.15">
      <c r="A1585" s="3433"/>
      <c r="B1585" s="763"/>
      <c r="C1585" s="3490"/>
      <c r="D1585" s="3490"/>
      <c r="E1585" s="3490"/>
      <c r="F1585" s="1173"/>
      <c r="G1585" s="3490"/>
      <c r="H1585" s="3490"/>
      <c r="I1585" s="3491"/>
      <c r="J1585" s="3491"/>
      <c r="K1585" s="3491"/>
      <c r="L1585" s="3491"/>
      <c r="M1585" s="3491"/>
      <c r="N1585" s="3487"/>
      <c r="O1585" s="3488"/>
      <c r="P1585" s="3489"/>
      <c r="Q1585" s="3490"/>
      <c r="R1585" s="3490"/>
      <c r="DE1585" s="823"/>
    </row>
    <row r="1586" spans="1:109" s="771" customFormat="1" ht="12" hidden="1" customHeight="1" x14ac:dyDescent="0.15">
      <c r="A1586" s="3433"/>
      <c r="B1586" s="763"/>
      <c r="C1586" s="3490"/>
      <c r="D1586" s="3490"/>
      <c r="E1586" s="3490"/>
      <c r="F1586" s="1173"/>
      <c r="G1586" s="3490"/>
      <c r="H1586" s="3490"/>
      <c r="I1586" s="3491"/>
      <c r="J1586" s="3491"/>
      <c r="K1586" s="3491"/>
      <c r="L1586" s="3491"/>
      <c r="M1586" s="3491"/>
      <c r="N1586" s="3487"/>
      <c r="O1586" s="3488"/>
      <c r="P1586" s="3489"/>
      <c r="Q1586" s="3490"/>
      <c r="R1586" s="3490"/>
      <c r="DE1586" s="823"/>
    </row>
    <row r="1587" spans="1:109" s="771" customFormat="1" ht="12" hidden="1" customHeight="1" x14ac:dyDescent="0.15">
      <c r="A1587" s="3433"/>
      <c r="B1587" s="763"/>
      <c r="C1587" s="3490"/>
      <c r="D1587" s="3490"/>
      <c r="E1587" s="3490"/>
      <c r="F1587" s="1173"/>
      <c r="G1587" s="3490"/>
      <c r="H1587" s="3490"/>
      <c r="I1587" s="3491"/>
      <c r="J1587" s="3491"/>
      <c r="K1587" s="3491"/>
      <c r="L1587" s="3491"/>
      <c r="M1587" s="3491"/>
      <c r="N1587" s="3487"/>
      <c r="O1587" s="3488"/>
      <c r="P1587" s="3489"/>
      <c r="Q1587" s="3490"/>
      <c r="R1587" s="3490"/>
      <c r="DE1587" s="823"/>
    </row>
    <row r="1588" spans="1:109" s="771" customFormat="1" ht="12" hidden="1" customHeight="1" x14ac:dyDescent="0.15">
      <c r="A1588" s="3433"/>
      <c r="B1588" s="763"/>
      <c r="C1588" s="3490"/>
      <c r="D1588" s="3490"/>
      <c r="E1588" s="3490"/>
      <c r="F1588" s="1173"/>
      <c r="G1588" s="3490"/>
      <c r="H1588" s="3490"/>
      <c r="I1588" s="3491"/>
      <c r="J1588" s="3491"/>
      <c r="K1588" s="3491"/>
      <c r="L1588" s="3491"/>
      <c r="M1588" s="3491"/>
      <c r="N1588" s="3487"/>
      <c r="O1588" s="3488"/>
      <c r="P1588" s="3489"/>
      <c r="Q1588" s="3490"/>
      <c r="R1588" s="3490"/>
      <c r="DE1588" s="823"/>
    </row>
    <row r="1589" spans="1:109" s="771" customFormat="1" ht="12" hidden="1" customHeight="1" x14ac:dyDescent="0.15">
      <c r="A1589" s="3433"/>
      <c r="B1589" s="763"/>
      <c r="C1589" s="3490"/>
      <c r="D1589" s="3490"/>
      <c r="E1589" s="3490"/>
      <c r="F1589" s="1173"/>
      <c r="G1589" s="3490"/>
      <c r="H1589" s="3490"/>
      <c r="I1589" s="3491"/>
      <c r="J1589" s="3491"/>
      <c r="K1589" s="3491"/>
      <c r="L1589" s="3491"/>
      <c r="M1589" s="3491"/>
      <c r="N1589" s="3487"/>
      <c r="O1589" s="3488"/>
      <c r="P1589" s="3489"/>
      <c r="Q1589" s="3490"/>
      <c r="R1589" s="3490"/>
      <c r="DE1589" s="823"/>
    </row>
    <row r="1590" spans="1:109" s="771" customFormat="1" ht="12" hidden="1" customHeight="1" x14ac:dyDescent="0.15">
      <c r="A1590" s="3433"/>
      <c r="B1590" s="763"/>
      <c r="C1590" s="3490"/>
      <c r="D1590" s="3490"/>
      <c r="E1590" s="3490"/>
      <c r="F1590" s="1173"/>
      <c r="G1590" s="3490"/>
      <c r="H1590" s="3490"/>
      <c r="I1590" s="3491"/>
      <c r="J1590" s="3491"/>
      <c r="K1590" s="3491"/>
      <c r="L1590" s="3491"/>
      <c r="M1590" s="3491"/>
      <c r="N1590" s="3487"/>
      <c r="O1590" s="3488"/>
      <c r="P1590" s="3489"/>
      <c r="Q1590" s="3490"/>
      <c r="R1590" s="3490"/>
      <c r="DE1590" s="823"/>
    </row>
    <row r="1591" spans="1:109" s="771" customFormat="1" ht="12" hidden="1" customHeight="1" x14ac:dyDescent="0.15">
      <c r="A1591" s="3433"/>
      <c r="B1591" s="763"/>
      <c r="C1591" s="3490"/>
      <c r="D1591" s="3490"/>
      <c r="E1591" s="3490"/>
      <c r="F1591" s="1173"/>
      <c r="G1591" s="3490"/>
      <c r="H1591" s="3490"/>
      <c r="I1591" s="3491"/>
      <c r="J1591" s="3491"/>
      <c r="K1591" s="3491"/>
      <c r="L1591" s="3491"/>
      <c r="M1591" s="3491"/>
      <c r="N1591" s="3487"/>
      <c r="O1591" s="3488"/>
      <c r="P1591" s="3489"/>
      <c r="Q1591" s="3490"/>
      <c r="R1591" s="3490"/>
      <c r="DE1591" s="823"/>
    </row>
    <row r="1592" spans="1:109" s="771" customFormat="1" ht="12" hidden="1" customHeight="1" x14ac:dyDescent="0.15">
      <c r="A1592" s="3433"/>
      <c r="B1592" s="763"/>
      <c r="C1592" s="3490"/>
      <c r="D1592" s="3490"/>
      <c r="E1592" s="3490"/>
      <c r="F1592" s="1173"/>
      <c r="G1592" s="3490"/>
      <c r="H1592" s="3490"/>
      <c r="I1592" s="3491"/>
      <c r="J1592" s="3491"/>
      <c r="K1592" s="3491"/>
      <c r="L1592" s="3491"/>
      <c r="M1592" s="3491"/>
      <c r="N1592" s="3487"/>
      <c r="O1592" s="3488"/>
      <c r="P1592" s="3489"/>
      <c r="Q1592" s="3490"/>
      <c r="R1592" s="3490"/>
      <c r="DE1592" s="823"/>
    </row>
    <row r="1593" spans="1:109" s="771" customFormat="1" ht="12" hidden="1" customHeight="1" x14ac:dyDescent="0.15">
      <c r="A1593" s="3433"/>
      <c r="B1593" s="763"/>
      <c r="C1593" s="3490"/>
      <c r="D1593" s="3490"/>
      <c r="E1593" s="3490"/>
      <c r="F1593" s="1173"/>
      <c r="G1593" s="3490"/>
      <c r="H1593" s="3490"/>
      <c r="I1593" s="3491"/>
      <c r="J1593" s="3491"/>
      <c r="K1593" s="3491"/>
      <c r="L1593" s="3491"/>
      <c r="M1593" s="3491"/>
      <c r="N1593" s="3487"/>
      <c r="O1593" s="3488"/>
      <c r="P1593" s="3489"/>
      <c r="Q1593" s="3490"/>
      <c r="R1593" s="3490"/>
      <c r="DE1593" s="823"/>
    </row>
    <row r="1594" spans="1:109" s="771" customFormat="1" ht="12" hidden="1" customHeight="1" x14ac:dyDescent="0.15">
      <c r="A1594" s="3433"/>
      <c r="B1594" s="763"/>
      <c r="C1594" s="3490"/>
      <c r="D1594" s="3490"/>
      <c r="E1594" s="3490"/>
      <c r="F1594" s="1173"/>
      <c r="G1594" s="3490"/>
      <c r="H1594" s="3490"/>
      <c r="I1594" s="3491"/>
      <c r="J1594" s="3491"/>
      <c r="K1594" s="3491"/>
      <c r="L1594" s="3491"/>
      <c r="M1594" s="3491"/>
      <c r="N1594" s="3487"/>
      <c r="O1594" s="3488"/>
      <c r="P1594" s="3489"/>
      <c r="Q1594" s="3490"/>
      <c r="R1594" s="3490"/>
      <c r="DE1594" s="823"/>
    </row>
    <row r="1595" spans="1:109" s="771" customFormat="1" ht="12" hidden="1" customHeight="1" x14ac:dyDescent="0.15">
      <c r="A1595" s="3433"/>
      <c r="B1595" s="763"/>
      <c r="C1595" s="3490"/>
      <c r="D1595" s="3490"/>
      <c r="E1595" s="3490"/>
      <c r="F1595" s="1173"/>
      <c r="G1595" s="3490"/>
      <c r="H1595" s="3490"/>
      <c r="I1595" s="3491"/>
      <c r="J1595" s="3491"/>
      <c r="K1595" s="3491"/>
      <c r="L1595" s="3491"/>
      <c r="M1595" s="3491"/>
      <c r="N1595" s="3487"/>
      <c r="O1595" s="3488"/>
      <c r="P1595" s="3489"/>
      <c r="Q1595" s="3490"/>
      <c r="R1595" s="3490"/>
      <c r="DE1595" s="823"/>
    </row>
    <row r="1596" spans="1:109" s="771" customFormat="1" ht="12" hidden="1" customHeight="1" x14ac:dyDescent="0.15">
      <c r="A1596" s="3433"/>
      <c r="B1596" s="763"/>
      <c r="C1596" s="3490"/>
      <c r="D1596" s="3490"/>
      <c r="E1596" s="3490"/>
      <c r="F1596" s="1173"/>
      <c r="G1596" s="3490"/>
      <c r="H1596" s="3490"/>
      <c r="I1596" s="3491"/>
      <c r="J1596" s="3491"/>
      <c r="K1596" s="3491"/>
      <c r="L1596" s="3491"/>
      <c r="M1596" s="3491"/>
      <c r="N1596" s="3487"/>
      <c r="O1596" s="3488"/>
      <c r="P1596" s="3489"/>
      <c r="Q1596" s="3490"/>
      <c r="R1596" s="3490"/>
      <c r="DE1596" s="823"/>
    </row>
    <row r="1597" spans="1:109" s="771" customFormat="1" ht="12" hidden="1" customHeight="1" x14ac:dyDescent="0.15">
      <c r="A1597" s="3433"/>
      <c r="B1597" s="763"/>
      <c r="C1597" s="3490"/>
      <c r="D1597" s="3490"/>
      <c r="E1597" s="3490"/>
      <c r="F1597" s="1173"/>
      <c r="G1597" s="3490"/>
      <c r="H1597" s="3490"/>
      <c r="I1597" s="3491"/>
      <c r="J1597" s="3491"/>
      <c r="K1597" s="3491"/>
      <c r="L1597" s="3491"/>
      <c r="M1597" s="3491"/>
      <c r="N1597" s="3487"/>
      <c r="O1597" s="3488"/>
      <c r="P1597" s="3489"/>
      <c r="Q1597" s="3490"/>
      <c r="R1597" s="3490"/>
      <c r="DE1597" s="823"/>
    </row>
    <row r="1598" spans="1:109" s="771" customFormat="1" ht="12" hidden="1" customHeight="1" x14ac:dyDescent="0.15">
      <c r="A1598" s="3433"/>
      <c r="B1598" s="763"/>
      <c r="C1598" s="3490"/>
      <c r="D1598" s="3490"/>
      <c r="E1598" s="3490"/>
      <c r="F1598" s="1173"/>
      <c r="G1598" s="3490"/>
      <c r="H1598" s="3490"/>
      <c r="I1598" s="3491"/>
      <c r="J1598" s="3491"/>
      <c r="K1598" s="3491"/>
      <c r="L1598" s="3491"/>
      <c r="M1598" s="3491"/>
      <c r="N1598" s="3487"/>
      <c r="O1598" s="3488"/>
      <c r="P1598" s="3489"/>
      <c r="Q1598" s="3490"/>
      <c r="R1598" s="3490"/>
      <c r="DE1598" s="823"/>
    </row>
    <row r="1599" spans="1:109" s="771" customFormat="1" ht="12" hidden="1" customHeight="1" x14ac:dyDescent="0.15">
      <c r="A1599" s="3433"/>
      <c r="B1599" s="763"/>
      <c r="C1599" s="3490"/>
      <c r="D1599" s="3490"/>
      <c r="E1599" s="3490"/>
      <c r="F1599" s="1173"/>
      <c r="G1599" s="3490"/>
      <c r="H1599" s="3490"/>
      <c r="I1599" s="3491"/>
      <c r="J1599" s="3491"/>
      <c r="K1599" s="3491"/>
      <c r="L1599" s="3491"/>
      <c r="M1599" s="3491"/>
      <c r="N1599" s="3487"/>
      <c r="O1599" s="3488"/>
      <c r="P1599" s="3489"/>
      <c r="Q1599" s="3490"/>
      <c r="R1599" s="3490"/>
      <c r="DE1599" s="823"/>
    </row>
    <row r="1600" spans="1:109" s="771" customFormat="1" ht="12" hidden="1" customHeight="1" x14ac:dyDescent="0.15">
      <c r="A1600" s="3433"/>
      <c r="B1600" s="763"/>
      <c r="C1600" s="3490"/>
      <c r="D1600" s="3490"/>
      <c r="E1600" s="3490"/>
      <c r="F1600" s="1173"/>
      <c r="G1600" s="3490"/>
      <c r="H1600" s="3490"/>
      <c r="I1600" s="3491"/>
      <c r="J1600" s="3491"/>
      <c r="K1600" s="3491"/>
      <c r="L1600" s="3491"/>
      <c r="M1600" s="3491"/>
      <c r="N1600" s="3487"/>
      <c r="O1600" s="3488"/>
      <c r="P1600" s="3489"/>
      <c r="Q1600" s="3490"/>
      <c r="R1600" s="3490"/>
      <c r="DE1600" s="823"/>
    </row>
    <row r="1601" spans="1:109" s="771" customFormat="1" ht="12" hidden="1" customHeight="1" x14ac:dyDescent="0.15">
      <c r="A1601" s="3433"/>
      <c r="B1601" s="763"/>
      <c r="C1601" s="3490"/>
      <c r="D1601" s="3490"/>
      <c r="E1601" s="3490"/>
      <c r="F1601" s="1173"/>
      <c r="G1601" s="3490"/>
      <c r="H1601" s="3490"/>
      <c r="I1601" s="3491"/>
      <c r="J1601" s="3491"/>
      <c r="K1601" s="3491"/>
      <c r="L1601" s="3491"/>
      <c r="M1601" s="3491"/>
      <c r="N1601" s="3487"/>
      <c r="O1601" s="3488"/>
      <c r="P1601" s="3489"/>
      <c r="Q1601" s="3490"/>
      <c r="R1601" s="3490"/>
      <c r="DE1601" s="823"/>
    </row>
    <row r="1602" spans="1:109" s="771" customFormat="1" ht="12" hidden="1" customHeight="1" x14ac:dyDescent="0.15">
      <c r="A1602" s="3433"/>
      <c r="B1602" s="763"/>
      <c r="C1602" s="3490"/>
      <c r="D1602" s="3490"/>
      <c r="E1602" s="3490"/>
      <c r="F1602" s="1173"/>
      <c r="G1602" s="3490"/>
      <c r="H1602" s="3490"/>
      <c r="I1602" s="3491"/>
      <c r="J1602" s="3491"/>
      <c r="K1602" s="3491"/>
      <c r="L1602" s="3491"/>
      <c r="M1602" s="3491"/>
      <c r="N1602" s="3487"/>
      <c r="O1602" s="3488"/>
      <c r="P1602" s="3489"/>
      <c r="Q1602" s="3490"/>
      <c r="R1602" s="3490"/>
      <c r="DE1602" s="823"/>
    </row>
    <row r="1603" spans="1:109" s="771" customFormat="1" ht="12" hidden="1" customHeight="1" x14ac:dyDescent="0.15">
      <c r="A1603" s="3433"/>
      <c r="B1603" s="763"/>
      <c r="C1603" s="3490"/>
      <c r="D1603" s="3490"/>
      <c r="E1603" s="3490"/>
      <c r="F1603" s="1173"/>
      <c r="G1603" s="3490"/>
      <c r="H1603" s="3490"/>
      <c r="I1603" s="3491"/>
      <c r="J1603" s="3491"/>
      <c r="K1603" s="3491"/>
      <c r="L1603" s="3491"/>
      <c r="M1603" s="3491"/>
      <c r="N1603" s="3487"/>
      <c r="O1603" s="3488"/>
      <c r="P1603" s="3489"/>
      <c r="Q1603" s="3490"/>
      <c r="R1603" s="3490"/>
      <c r="DE1603" s="823"/>
    </row>
    <row r="1604" spans="1:109" s="771" customFormat="1" ht="12" hidden="1" customHeight="1" x14ac:dyDescent="0.15">
      <c r="A1604" s="3433"/>
      <c r="B1604" s="763"/>
      <c r="C1604" s="3490"/>
      <c r="D1604" s="3490"/>
      <c r="E1604" s="3490"/>
      <c r="F1604" s="1173"/>
      <c r="G1604" s="3490"/>
      <c r="H1604" s="3490"/>
      <c r="I1604" s="3491"/>
      <c r="J1604" s="3491"/>
      <c r="K1604" s="3491"/>
      <c r="L1604" s="3491"/>
      <c r="M1604" s="3491"/>
      <c r="N1604" s="3487"/>
      <c r="O1604" s="3488"/>
      <c r="P1604" s="3489"/>
      <c r="Q1604" s="3490"/>
      <c r="R1604" s="3490"/>
      <c r="DE1604" s="823"/>
    </row>
    <row r="1605" spans="1:109" s="771" customFormat="1" ht="12" hidden="1" customHeight="1" x14ac:dyDescent="0.15">
      <c r="A1605" s="3433"/>
      <c r="B1605" s="763"/>
      <c r="C1605" s="3490"/>
      <c r="D1605" s="3490"/>
      <c r="E1605" s="3490"/>
      <c r="F1605" s="1173"/>
      <c r="G1605" s="3490"/>
      <c r="H1605" s="3490"/>
      <c r="I1605" s="3491"/>
      <c r="J1605" s="3491"/>
      <c r="K1605" s="3491"/>
      <c r="L1605" s="3491"/>
      <c r="M1605" s="3491"/>
      <c r="N1605" s="3487"/>
      <c r="O1605" s="3488"/>
      <c r="P1605" s="3489"/>
      <c r="Q1605" s="3490"/>
      <c r="R1605" s="3490"/>
      <c r="DE1605" s="823"/>
    </row>
    <row r="1606" spans="1:109" s="771" customFormat="1" ht="12" hidden="1" customHeight="1" x14ac:dyDescent="0.15">
      <c r="A1606" s="3433"/>
      <c r="B1606" s="763"/>
      <c r="C1606" s="3490"/>
      <c r="D1606" s="3490"/>
      <c r="E1606" s="3490"/>
      <c r="F1606" s="1173"/>
      <c r="G1606" s="3490"/>
      <c r="H1606" s="3490"/>
      <c r="I1606" s="3491"/>
      <c r="J1606" s="3491"/>
      <c r="K1606" s="3491"/>
      <c r="L1606" s="3491"/>
      <c r="M1606" s="3491"/>
      <c r="N1606" s="3487"/>
      <c r="O1606" s="3488"/>
      <c r="P1606" s="3489"/>
      <c r="Q1606" s="3490"/>
      <c r="R1606" s="3490"/>
      <c r="DE1606" s="823"/>
    </row>
    <row r="1607" spans="1:109" s="771" customFormat="1" ht="12" hidden="1" customHeight="1" x14ac:dyDescent="0.15">
      <c r="A1607" s="3433"/>
      <c r="B1607" s="763"/>
      <c r="C1607" s="3490"/>
      <c r="D1607" s="3490"/>
      <c r="E1607" s="3490"/>
      <c r="F1607" s="1173"/>
      <c r="G1607" s="3490"/>
      <c r="H1607" s="3490"/>
      <c r="I1607" s="3491"/>
      <c r="J1607" s="3491"/>
      <c r="K1607" s="3491"/>
      <c r="L1607" s="3491"/>
      <c r="M1607" s="3491"/>
      <c r="N1607" s="3487"/>
      <c r="O1607" s="3488"/>
      <c r="P1607" s="3489"/>
      <c r="Q1607" s="3490"/>
      <c r="R1607" s="3490"/>
      <c r="DE1607" s="823"/>
    </row>
    <row r="1608" spans="1:109" s="771" customFormat="1" ht="12" hidden="1" customHeight="1" x14ac:dyDescent="0.15">
      <c r="A1608" s="3433"/>
      <c r="B1608" s="763"/>
      <c r="C1608" s="3490"/>
      <c r="D1608" s="3490"/>
      <c r="E1608" s="3490"/>
      <c r="F1608" s="1173"/>
      <c r="G1608" s="3490"/>
      <c r="H1608" s="3490"/>
      <c r="I1608" s="3491"/>
      <c r="J1608" s="3491"/>
      <c r="K1608" s="3491"/>
      <c r="L1608" s="3491"/>
      <c r="M1608" s="3491"/>
      <c r="N1608" s="3487"/>
      <c r="O1608" s="3488"/>
      <c r="P1608" s="3489"/>
      <c r="Q1608" s="3490"/>
      <c r="R1608" s="3490"/>
      <c r="DE1608" s="823"/>
    </row>
    <row r="1609" spans="1:109" s="771" customFormat="1" ht="12" hidden="1" customHeight="1" x14ac:dyDescent="0.15">
      <c r="A1609" s="3433"/>
      <c r="B1609" s="763"/>
      <c r="C1609" s="3490"/>
      <c r="D1609" s="3490"/>
      <c r="E1609" s="3490"/>
      <c r="F1609" s="1173"/>
      <c r="G1609" s="3490"/>
      <c r="H1609" s="3490"/>
      <c r="I1609" s="3491"/>
      <c r="J1609" s="3491"/>
      <c r="K1609" s="3491"/>
      <c r="L1609" s="3491"/>
      <c r="M1609" s="3491"/>
      <c r="N1609" s="3487"/>
      <c r="O1609" s="3488"/>
      <c r="P1609" s="3489"/>
      <c r="Q1609" s="3490"/>
      <c r="R1609" s="3490"/>
      <c r="DE1609" s="823"/>
    </row>
    <row r="1610" spans="1:109" s="771" customFormat="1" ht="12" hidden="1" customHeight="1" x14ac:dyDescent="0.15">
      <c r="A1610" s="3433"/>
      <c r="B1610" s="763"/>
      <c r="C1610" s="3490"/>
      <c r="D1610" s="3490"/>
      <c r="E1610" s="3490"/>
      <c r="F1610" s="1173"/>
      <c r="G1610" s="3490"/>
      <c r="H1610" s="3490"/>
      <c r="I1610" s="3491"/>
      <c r="J1610" s="3491"/>
      <c r="K1610" s="3491"/>
      <c r="L1610" s="3491"/>
      <c r="M1610" s="3491"/>
      <c r="N1610" s="3487"/>
      <c r="O1610" s="3488"/>
      <c r="P1610" s="3489"/>
      <c r="Q1610" s="3490"/>
      <c r="R1610" s="3490"/>
      <c r="DE1610" s="823"/>
    </row>
    <row r="1611" spans="1:109" s="771" customFormat="1" ht="12" hidden="1" customHeight="1" x14ac:dyDescent="0.15">
      <c r="A1611" s="3433"/>
      <c r="B1611" s="763"/>
      <c r="C1611" s="3490"/>
      <c r="D1611" s="3490"/>
      <c r="E1611" s="3490"/>
      <c r="F1611" s="1173"/>
      <c r="G1611" s="3490"/>
      <c r="H1611" s="3490"/>
      <c r="I1611" s="3491"/>
      <c r="J1611" s="3491"/>
      <c r="K1611" s="3491"/>
      <c r="L1611" s="3491"/>
      <c r="M1611" s="3491"/>
      <c r="N1611" s="3487"/>
      <c r="O1611" s="3488"/>
      <c r="P1611" s="3489"/>
      <c r="Q1611" s="3490"/>
      <c r="R1611" s="3490"/>
      <c r="DE1611" s="823"/>
    </row>
    <row r="1612" spans="1:109" s="771" customFormat="1" ht="12" hidden="1" customHeight="1" x14ac:dyDescent="0.15">
      <c r="A1612" s="3433"/>
      <c r="B1612" s="763"/>
      <c r="C1612" s="3490"/>
      <c r="D1612" s="3490"/>
      <c r="E1612" s="3490"/>
      <c r="F1612" s="1173"/>
      <c r="G1612" s="3490"/>
      <c r="H1612" s="3490"/>
      <c r="I1612" s="3491"/>
      <c r="J1612" s="3491"/>
      <c r="K1612" s="3491"/>
      <c r="L1612" s="3491"/>
      <c r="M1612" s="3491"/>
      <c r="N1612" s="3487"/>
      <c r="O1612" s="3488"/>
      <c r="P1612" s="3489"/>
      <c r="Q1612" s="3490"/>
      <c r="R1612" s="3490"/>
      <c r="DE1612" s="823"/>
    </row>
    <row r="1613" spans="1:109" s="771" customFormat="1" ht="12" hidden="1" customHeight="1" x14ac:dyDescent="0.15">
      <c r="A1613" s="3433"/>
      <c r="B1613" s="768"/>
      <c r="C1613" s="3496"/>
      <c r="D1613" s="3496"/>
      <c r="E1613" s="3496"/>
      <c r="F1613" s="1174"/>
      <c r="G1613" s="3496"/>
      <c r="H1613" s="3496"/>
      <c r="I1613" s="3497"/>
      <c r="J1613" s="3497"/>
      <c r="K1613" s="3497"/>
      <c r="L1613" s="3497"/>
      <c r="M1613" s="3497"/>
      <c r="N1613" s="3498"/>
      <c r="O1613" s="3499"/>
      <c r="P1613" s="3500"/>
      <c r="Q1613" s="3496"/>
      <c r="R1613" s="3496"/>
      <c r="DE1613" s="823"/>
    </row>
    <row r="1614" spans="1:109" s="771" customFormat="1" ht="6" hidden="1" customHeight="1" x14ac:dyDescent="0.15">
      <c r="A1614" s="797"/>
      <c r="B1614" s="798"/>
      <c r="C1614" s="3446"/>
      <c r="D1614" s="3446"/>
      <c r="E1614" s="3446"/>
      <c r="F1614" s="798"/>
      <c r="G1614" s="3446"/>
      <c r="H1614" s="3446"/>
      <c r="I1614" s="3446"/>
      <c r="J1614" s="3446"/>
      <c r="K1614" s="3446"/>
      <c r="L1614" s="3446"/>
      <c r="M1614" s="3446"/>
      <c r="N1614" s="798"/>
      <c r="O1614" s="798"/>
      <c r="P1614" s="798"/>
      <c r="Q1614" s="3438"/>
      <c r="R1614" s="3438"/>
      <c r="DE1614" s="823"/>
    </row>
    <row r="1615" spans="1:109" s="771" customFormat="1" ht="12" hidden="1" customHeight="1" x14ac:dyDescent="0.15">
      <c r="A1615" s="3421">
        <v>3</v>
      </c>
      <c r="B1615" s="3492" t="s">
        <v>1232</v>
      </c>
      <c r="C1615" s="3503"/>
      <c r="D1615" s="3503"/>
      <c r="E1615" s="3503"/>
      <c r="F1615" s="3503"/>
      <c r="G1615" s="3503"/>
      <c r="H1615" s="3503"/>
      <c r="I1615" s="3503"/>
      <c r="J1615" s="3503"/>
      <c r="K1615" s="3503"/>
      <c r="L1615" s="3503"/>
      <c r="M1615" s="3503"/>
      <c r="N1615" s="3503"/>
      <c r="O1615" s="3504"/>
      <c r="P1615" s="3536"/>
      <c r="Q1615" s="3434" t="s">
        <v>1231</v>
      </c>
      <c r="R1615" s="3435"/>
      <c r="DE1615" s="823"/>
    </row>
    <row r="1616" spans="1:109" s="771" customFormat="1" ht="12" hidden="1" customHeight="1" x14ac:dyDescent="0.15">
      <c r="A1616" s="3475"/>
      <c r="B1616" s="3436" t="s">
        <v>1230</v>
      </c>
      <c r="C1616" s="3396"/>
      <c r="D1616" s="3502"/>
      <c r="E1616" s="3396" t="s">
        <v>1229</v>
      </c>
      <c r="F1616" s="3396"/>
      <c r="G1616" s="3501" t="s">
        <v>1228</v>
      </c>
      <c r="H1616" s="3502"/>
      <c r="I1616" s="3501" t="s">
        <v>579</v>
      </c>
      <c r="J1616" s="3396"/>
      <c r="K1616" s="3396"/>
      <c r="L1616" s="3396"/>
      <c r="M1616" s="3396"/>
      <c r="N1616" s="3396" t="s">
        <v>578</v>
      </c>
      <c r="O1616" s="3397"/>
      <c r="P1616" s="3398"/>
      <c r="Q1616" s="3436"/>
      <c r="R1616" s="3437"/>
      <c r="DE1616" s="823"/>
    </row>
    <row r="1617" spans="1:109" s="771" customFormat="1" ht="12" hidden="1" customHeight="1" x14ac:dyDescent="0.15">
      <c r="A1617" s="3422"/>
      <c r="B1617" s="3386"/>
      <c r="C1617" s="3416"/>
      <c r="D1617" s="3534"/>
      <c r="E1617" s="3461"/>
      <c r="F1617" s="3461"/>
      <c r="G1617" s="3531"/>
      <c r="H1617" s="3532"/>
      <c r="I1617" s="3531"/>
      <c r="J1617" s="3461"/>
      <c r="K1617" s="3461"/>
      <c r="L1617" s="3461"/>
      <c r="M1617" s="3461"/>
      <c r="N1617" s="3533"/>
      <c r="O1617" s="3463"/>
      <c r="P1617" s="3464"/>
      <c r="Q1617" s="3386"/>
      <c r="R1617" s="3387"/>
      <c r="DE1617" s="823"/>
    </row>
    <row r="1618" spans="1:109" s="771" customFormat="1" ht="6" hidden="1" customHeight="1" x14ac:dyDescent="0.15">
      <c r="A1618" s="799"/>
      <c r="B1618" s="3438"/>
      <c r="C1618" s="3438"/>
      <c r="D1618" s="3438"/>
      <c r="E1618" s="3438"/>
      <c r="F1618" s="3438"/>
      <c r="G1618" s="3441"/>
      <c r="H1618" s="3441"/>
      <c r="I1618" s="799"/>
      <c r="J1618" s="799"/>
      <c r="K1618" s="799"/>
      <c r="L1618" s="799"/>
      <c r="M1618" s="799"/>
      <c r="N1618" s="799"/>
      <c r="O1618" s="799"/>
      <c r="P1618" s="799"/>
      <c r="Q1618" s="799"/>
      <c r="R1618" s="799"/>
      <c r="DE1618" s="823"/>
    </row>
    <row r="1619" spans="1:109" s="771" customFormat="1" ht="21" hidden="1" customHeight="1" x14ac:dyDescent="0.15">
      <c r="A1619" s="3421">
        <v>4</v>
      </c>
      <c r="B1619" s="3442" t="s">
        <v>1227</v>
      </c>
      <c r="C1619" s="3424"/>
      <c r="D1619" s="3425"/>
      <c r="E1619" s="3443" t="s">
        <v>1226</v>
      </c>
      <c r="F1619" s="3444"/>
      <c r="G1619" s="3445"/>
      <c r="H1619" s="3445"/>
      <c r="I1619" s="793"/>
      <c r="J1619" s="786">
        <v>5</v>
      </c>
      <c r="K1619" s="3449" t="s">
        <v>1764</v>
      </c>
      <c r="L1619" s="3450"/>
      <c r="M1619" s="3450"/>
      <c r="N1619" s="3450"/>
      <c r="O1619" s="3450"/>
      <c r="P1619" s="3450"/>
      <c r="Q1619" s="3450"/>
      <c r="R1619" s="3451"/>
      <c r="DE1619" s="823"/>
    </row>
    <row r="1620" spans="1:109" s="771" customFormat="1" ht="12" hidden="1" customHeight="1" x14ac:dyDescent="0.15">
      <c r="A1620" s="3422"/>
      <c r="B1620" s="3386"/>
      <c r="C1620" s="3416"/>
      <c r="D1620" s="3387"/>
      <c r="E1620" s="3386"/>
      <c r="F1620" s="3387"/>
      <c r="G1620" s="3445"/>
      <c r="H1620" s="3445"/>
      <c r="I1620" s="793"/>
      <c r="J1620" s="3476"/>
      <c r="K1620" s="3522"/>
      <c r="L1620" s="3523"/>
      <c r="M1620" s="3523"/>
      <c r="N1620" s="3523"/>
      <c r="O1620" s="3523"/>
      <c r="P1620" s="3523"/>
      <c r="Q1620" s="3523"/>
      <c r="R1620" s="3524"/>
      <c r="DE1620" s="823"/>
    </row>
    <row r="1621" spans="1:109" s="771" customFormat="1" ht="12" hidden="1" customHeight="1" x14ac:dyDescent="0.15">
      <c r="A1621" s="787"/>
      <c r="B1621" s="792"/>
      <c r="C1621" s="792"/>
      <c r="D1621" s="792"/>
      <c r="E1621" s="792"/>
      <c r="F1621" s="792"/>
      <c r="G1621" s="3445"/>
      <c r="H1621" s="3445"/>
      <c r="I1621" s="787"/>
      <c r="J1621" s="3477"/>
      <c r="K1621" s="3525"/>
      <c r="L1621" s="3526"/>
      <c r="M1621" s="3526"/>
      <c r="N1621" s="3526"/>
      <c r="O1621" s="3526"/>
      <c r="P1621" s="3526"/>
      <c r="Q1621" s="3526"/>
      <c r="R1621" s="3527"/>
      <c r="S1621" s="225"/>
      <c r="T1621" s="755"/>
      <c r="DE1621" s="823"/>
    </row>
    <row r="1622" spans="1:109" s="771" customFormat="1" ht="12" hidden="1" customHeight="1" x14ac:dyDescent="0.15">
      <c r="A1622" s="787"/>
      <c r="B1622" s="788"/>
      <c r="C1622" s="788"/>
      <c r="D1622" s="788"/>
      <c r="E1622" s="788"/>
      <c r="F1622" s="788"/>
      <c r="G1622" s="788"/>
      <c r="H1622" s="788"/>
      <c r="I1622" s="787"/>
      <c r="J1622" s="3477"/>
      <c r="K1622" s="3525"/>
      <c r="L1622" s="3526"/>
      <c r="M1622" s="3526"/>
      <c r="N1622" s="3526"/>
      <c r="O1622" s="3526"/>
      <c r="P1622" s="3526"/>
      <c r="Q1622" s="3526"/>
      <c r="R1622" s="3527"/>
      <c r="DE1622" s="823"/>
    </row>
    <row r="1623" spans="1:109" s="771" customFormat="1" ht="12" hidden="1" customHeight="1" x14ac:dyDescent="0.15">
      <c r="A1623" s="787"/>
      <c r="B1623" s="3465" t="s">
        <v>1225</v>
      </c>
      <c r="C1623" s="3465"/>
      <c r="D1623" s="3465"/>
      <c r="E1623" s="3465"/>
      <c r="F1623" s="3465"/>
      <c r="G1623" s="3465"/>
      <c r="H1623" s="3465"/>
      <c r="I1623" s="787"/>
      <c r="J1623" s="3477"/>
      <c r="K1623" s="3525"/>
      <c r="L1623" s="3526"/>
      <c r="M1623" s="3526"/>
      <c r="N1623" s="3526"/>
      <c r="O1623" s="3526"/>
      <c r="P1623" s="3526"/>
      <c r="Q1623" s="3526"/>
      <c r="R1623" s="3527"/>
      <c r="DE1623" s="823"/>
    </row>
    <row r="1624" spans="1:109" s="771" customFormat="1" ht="12" hidden="1" customHeight="1" x14ac:dyDescent="0.15">
      <c r="A1624" s="787"/>
      <c r="B1624" s="3465" t="s">
        <v>1224</v>
      </c>
      <c r="C1624" s="3465"/>
      <c r="D1624" s="3465"/>
      <c r="E1624" s="3465"/>
      <c r="F1624" s="3465"/>
      <c r="G1624" s="3465"/>
      <c r="H1624" s="3465"/>
      <c r="I1624" s="789"/>
      <c r="J1624" s="3477"/>
      <c r="K1624" s="3525"/>
      <c r="L1624" s="3526"/>
      <c r="M1624" s="3526"/>
      <c r="N1624" s="3526"/>
      <c r="O1624" s="3526"/>
      <c r="P1624" s="3526"/>
      <c r="Q1624" s="3526"/>
      <c r="R1624" s="3527"/>
      <c r="DE1624" s="823"/>
    </row>
    <row r="1625" spans="1:109" s="771" customFormat="1" ht="12" hidden="1" customHeight="1" x14ac:dyDescent="0.15">
      <c r="A1625" s="790" t="s">
        <v>1223</v>
      </c>
      <c r="B1625" s="3466" t="s">
        <v>577</v>
      </c>
      <c r="C1625" s="3466"/>
      <c r="D1625" s="3466"/>
      <c r="E1625" s="3466"/>
      <c r="F1625" s="3466"/>
      <c r="G1625" s="3466"/>
      <c r="H1625" s="3466"/>
      <c r="I1625" s="787"/>
      <c r="J1625" s="3477"/>
      <c r="K1625" s="3525"/>
      <c r="L1625" s="3526"/>
      <c r="M1625" s="3526"/>
      <c r="N1625" s="3526"/>
      <c r="O1625" s="3526"/>
      <c r="P1625" s="3526"/>
      <c r="Q1625" s="3526"/>
      <c r="R1625" s="3527"/>
      <c r="DE1625" s="823"/>
    </row>
    <row r="1626" spans="1:109" s="771" customFormat="1" ht="12" hidden="1" customHeight="1" x14ac:dyDescent="0.15">
      <c r="A1626" s="790"/>
      <c r="B1626" s="3467" t="s">
        <v>1222</v>
      </c>
      <c r="C1626" s="3467"/>
      <c r="D1626" s="3467"/>
      <c r="E1626" s="3467"/>
      <c r="F1626" s="3467"/>
      <c r="G1626" s="3467"/>
      <c r="H1626" s="3467"/>
      <c r="I1626" s="787"/>
      <c r="J1626" s="3477"/>
      <c r="K1626" s="3525"/>
      <c r="L1626" s="3526"/>
      <c r="M1626" s="3526"/>
      <c r="N1626" s="3526"/>
      <c r="O1626" s="3526"/>
      <c r="P1626" s="3526"/>
      <c r="Q1626" s="3526"/>
      <c r="R1626" s="3527"/>
      <c r="DE1626" s="823"/>
    </row>
    <row r="1627" spans="1:109" s="771" customFormat="1" ht="12" hidden="1" customHeight="1" x14ac:dyDescent="0.15">
      <c r="A1627" s="790"/>
      <c r="B1627" s="3467"/>
      <c r="C1627" s="3467"/>
      <c r="D1627" s="3467"/>
      <c r="E1627" s="3467"/>
      <c r="F1627" s="3467"/>
      <c r="G1627" s="3467"/>
      <c r="H1627" s="3467"/>
      <c r="I1627" s="787"/>
      <c r="J1627" s="3477"/>
      <c r="K1627" s="3525"/>
      <c r="L1627" s="3526"/>
      <c r="M1627" s="3526"/>
      <c r="N1627" s="3526"/>
      <c r="O1627" s="3526"/>
      <c r="P1627" s="3526"/>
      <c r="Q1627" s="3526"/>
      <c r="R1627" s="3527"/>
      <c r="DE1627" s="823"/>
    </row>
    <row r="1628" spans="1:109" s="771" customFormat="1" ht="12" hidden="1" customHeight="1" x14ac:dyDescent="0.15">
      <c r="A1628" s="790"/>
      <c r="B1628" s="3465"/>
      <c r="C1628" s="3465"/>
      <c r="D1628" s="3465"/>
      <c r="E1628" s="3465"/>
      <c r="F1628" s="3465"/>
      <c r="G1628" s="3465"/>
      <c r="H1628" s="3465"/>
      <c r="I1628" s="787"/>
      <c r="J1628" s="3477"/>
      <c r="K1628" s="3525"/>
      <c r="L1628" s="3526"/>
      <c r="M1628" s="3526"/>
      <c r="N1628" s="3526"/>
      <c r="O1628" s="3526"/>
      <c r="P1628" s="3526"/>
      <c r="Q1628" s="3526"/>
      <c r="R1628" s="3527"/>
      <c r="DE1628" s="823"/>
    </row>
    <row r="1629" spans="1:109" s="771" customFormat="1" ht="12" hidden="1" customHeight="1" x14ac:dyDescent="0.15">
      <c r="A1629" s="790"/>
      <c r="B1629" s="3465" t="s">
        <v>652</v>
      </c>
      <c r="C1629" s="3465"/>
      <c r="D1629" s="3465"/>
      <c r="E1629" s="3465"/>
      <c r="F1629" s="3465"/>
      <c r="G1629" s="3465"/>
      <c r="H1629" s="3465"/>
      <c r="I1629" s="787"/>
      <c r="J1629" s="3477"/>
      <c r="K1629" s="3525"/>
      <c r="L1629" s="3526"/>
      <c r="M1629" s="3526"/>
      <c r="N1629" s="3526"/>
      <c r="O1629" s="3526"/>
      <c r="P1629" s="3526"/>
      <c r="Q1629" s="3526"/>
      <c r="R1629" s="3527"/>
      <c r="U1629" s="224"/>
      <c r="V1629" s="224"/>
      <c r="W1629" s="224"/>
      <c r="X1629" s="224"/>
      <c r="Y1629" s="224"/>
      <c r="Z1629" s="224"/>
      <c r="AA1629" s="224"/>
      <c r="AB1629" s="224"/>
      <c r="AC1629" s="224"/>
      <c r="AD1629" s="224"/>
      <c r="AE1629" s="224"/>
      <c r="DE1629" s="823"/>
    </row>
    <row r="1630" spans="1:109" s="771" customFormat="1" ht="12" hidden="1" customHeight="1" x14ac:dyDescent="0.15">
      <c r="A1630" s="790"/>
      <c r="B1630" s="3465"/>
      <c r="C1630" s="3465"/>
      <c r="D1630" s="3465"/>
      <c r="E1630" s="3465"/>
      <c r="F1630" s="3465"/>
      <c r="G1630" s="3465"/>
      <c r="H1630" s="3465"/>
      <c r="I1630" s="787"/>
      <c r="J1630" s="3478"/>
      <c r="K1630" s="3528"/>
      <c r="L1630" s="3529"/>
      <c r="M1630" s="3529"/>
      <c r="N1630" s="3529"/>
      <c r="O1630" s="3529"/>
      <c r="P1630" s="3529"/>
      <c r="Q1630" s="3529"/>
      <c r="R1630" s="3530"/>
      <c r="DE1630" s="823"/>
    </row>
    <row r="1631" spans="1:109" s="772" customFormat="1" ht="13.5" hidden="1" x14ac:dyDescent="0.15">
      <c r="A1631" s="3473" t="s">
        <v>1239</v>
      </c>
      <c r="B1631" s="3474"/>
      <c r="C1631" s="3474"/>
      <c r="D1631" s="3474"/>
      <c r="E1631" s="3474"/>
      <c r="F1631" s="3474"/>
      <c r="G1631" s="3474"/>
      <c r="H1631" s="3474"/>
      <c r="I1631" s="3474"/>
      <c r="J1631" s="3474"/>
      <c r="K1631" s="3474"/>
      <c r="L1631" s="3474"/>
      <c r="M1631" s="3474"/>
      <c r="N1631" s="3474"/>
      <c r="O1631" s="3474"/>
      <c r="P1631" s="3474"/>
      <c r="Q1631" s="3474"/>
      <c r="R1631" s="3474"/>
      <c r="DE1631" s="822"/>
    </row>
    <row r="1632" spans="1:109" s="771" customFormat="1" ht="12" hidden="1" customHeight="1" x14ac:dyDescent="0.15">
      <c r="A1632" s="3393" t="s">
        <v>576</v>
      </c>
      <c r="B1632" s="3417"/>
      <c r="C1632" s="3494"/>
      <c r="D1632" s="3495"/>
      <c r="E1632" s="3393" t="s">
        <v>575</v>
      </c>
      <c r="F1632" s="3417"/>
      <c r="G1632" s="3386"/>
      <c r="H1632" s="3416"/>
      <c r="I1632" s="3416"/>
      <c r="J1632" s="3387"/>
      <c r="K1632" s="3393" t="s">
        <v>1214</v>
      </c>
      <c r="L1632" s="3395"/>
      <c r="M1632" s="3420"/>
      <c r="N1632" s="3386"/>
      <c r="O1632" s="3416"/>
      <c r="P1632" s="3416"/>
      <c r="Q1632" s="3416"/>
      <c r="R1632" s="3387"/>
      <c r="DE1632" s="823"/>
    </row>
    <row r="1633" spans="1:111" s="771" customFormat="1" ht="12" hidden="1" customHeight="1" x14ac:dyDescent="0.15">
      <c r="A1633" s="3421">
        <v>1</v>
      </c>
      <c r="B1633" s="3510" t="s">
        <v>1238</v>
      </c>
      <c r="C1633" s="3511"/>
      <c r="D1633" s="3511"/>
      <c r="E1633" s="3511"/>
      <c r="F1633" s="3512"/>
      <c r="G1633" s="3492" t="s">
        <v>1237</v>
      </c>
      <c r="H1633" s="3493"/>
      <c r="I1633" s="3492" t="s">
        <v>1236</v>
      </c>
      <c r="J1633" s="3503"/>
      <c r="K1633" s="3503"/>
      <c r="L1633" s="3503"/>
      <c r="M1633" s="3503"/>
      <c r="N1633" s="3503"/>
      <c r="O1633" s="3503"/>
      <c r="P1633" s="3503"/>
      <c r="Q1633" s="3503"/>
      <c r="R1633" s="3493"/>
      <c r="DE1633" s="823"/>
    </row>
    <row r="1634" spans="1:111" s="771" customFormat="1" ht="12" hidden="1" customHeight="1" x14ac:dyDescent="0.15">
      <c r="A1634" s="3422"/>
      <c r="B1634" s="3513"/>
      <c r="C1634" s="3514"/>
      <c r="D1634" s="3514"/>
      <c r="E1634" s="3514"/>
      <c r="F1634" s="3515"/>
      <c r="G1634" s="3516"/>
      <c r="H1634" s="3517"/>
      <c r="I1634" s="3518"/>
      <c r="J1634" s="3519"/>
      <c r="K1634" s="3519"/>
      <c r="L1634" s="3519"/>
      <c r="M1634" s="780" t="s">
        <v>1761</v>
      </c>
      <c r="N1634" s="3520"/>
      <c r="O1634" s="3521"/>
      <c r="P1634" s="781" t="s">
        <v>1762</v>
      </c>
      <c r="Q1634" s="773"/>
      <c r="R1634" s="782" t="s">
        <v>1763</v>
      </c>
      <c r="S1634" s="758" t="str">
        <f>IF(AND(Q1634&lt;&gt;"",Q1634&lt;120),"排煙機の規定風量は120㎥以上必要です。","")</f>
        <v/>
      </c>
      <c r="T1634" s="770"/>
      <c r="DE1634" s="823"/>
    </row>
    <row r="1635" spans="1:111" s="771" customFormat="1" ht="6" hidden="1" customHeight="1" x14ac:dyDescent="0.15">
      <c r="A1635" s="794"/>
      <c r="B1635" s="794"/>
      <c r="C1635" s="794"/>
      <c r="D1635" s="794"/>
      <c r="E1635" s="794"/>
      <c r="F1635" s="794"/>
      <c r="G1635" s="794"/>
      <c r="H1635" s="794"/>
      <c r="I1635" s="794"/>
      <c r="J1635" s="794"/>
      <c r="K1635" s="795"/>
      <c r="L1635" s="795"/>
      <c r="M1635" s="795"/>
      <c r="N1635" s="794"/>
      <c r="O1635" s="796"/>
      <c r="P1635" s="796"/>
      <c r="Q1635" s="795"/>
      <c r="R1635" s="795"/>
      <c r="DE1635" s="823"/>
    </row>
    <row r="1636" spans="1:111" s="771" customFormat="1" ht="12" hidden="1" customHeight="1" x14ac:dyDescent="0.15">
      <c r="A1636" s="3432">
        <v>2</v>
      </c>
      <c r="B1636" s="3492" t="s">
        <v>1235</v>
      </c>
      <c r="C1636" s="3503"/>
      <c r="D1636" s="3503"/>
      <c r="E1636" s="3503"/>
      <c r="F1636" s="3503"/>
      <c r="G1636" s="3503"/>
      <c r="H1636" s="3503"/>
      <c r="I1636" s="3503"/>
      <c r="J1636" s="3503"/>
      <c r="K1636" s="3503"/>
      <c r="L1636" s="3503"/>
      <c r="M1636" s="3503"/>
      <c r="N1636" s="3503"/>
      <c r="O1636" s="3504"/>
      <c r="P1636" s="783"/>
      <c r="Q1636" s="3434" t="s">
        <v>1231</v>
      </c>
      <c r="R1636" s="3435"/>
      <c r="DE1636" s="823"/>
    </row>
    <row r="1637" spans="1:111" s="771" customFormat="1" ht="12" hidden="1" customHeight="1" x14ac:dyDescent="0.15">
      <c r="A1637" s="3433"/>
      <c r="B1637" s="784" t="s">
        <v>54</v>
      </c>
      <c r="C1637" s="3501" t="s">
        <v>1234</v>
      </c>
      <c r="D1637" s="3396"/>
      <c r="E1637" s="3502"/>
      <c r="F1637" s="785" t="s">
        <v>1233</v>
      </c>
      <c r="G1637" s="3501" t="s">
        <v>1228</v>
      </c>
      <c r="H1637" s="3396"/>
      <c r="I1637" s="3501" t="s">
        <v>579</v>
      </c>
      <c r="J1637" s="3396"/>
      <c r="K1637" s="3396"/>
      <c r="L1637" s="3396"/>
      <c r="M1637" s="3396"/>
      <c r="N1637" s="3396" t="s">
        <v>578</v>
      </c>
      <c r="O1637" s="3397"/>
      <c r="P1637" s="3398"/>
      <c r="Q1637" s="3436"/>
      <c r="R1637" s="3437"/>
      <c r="DE1637" s="823"/>
      <c r="DF1637" s="772" t="str">
        <f>IF(COUNTA(B1638:R1687)&gt;0,DG1637,"")</f>
        <v/>
      </c>
      <c r="DG1637" s="829">
        <v>23</v>
      </c>
    </row>
    <row r="1638" spans="1:111" s="771" customFormat="1" ht="12" hidden="1" customHeight="1" x14ac:dyDescent="0.15">
      <c r="A1638" s="3433"/>
      <c r="B1638" s="762"/>
      <c r="C1638" s="3505"/>
      <c r="D1638" s="3505"/>
      <c r="E1638" s="3505"/>
      <c r="F1638" s="1172"/>
      <c r="G1638" s="3505"/>
      <c r="H1638" s="3505"/>
      <c r="I1638" s="3506"/>
      <c r="J1638" s="3506"/>
      <c r="K1638" s="3506"/>
      <c r="L1638" s="3506"/>
      <c r="M1638" s="3506"/>
      <c r="N1638" s="3507"/>
      <c r="O1638" s="3508"/>
      <c r="P1638" s="3509"/>
      <c r="Q1638" s="3505"/>
      <c r="R1638" s="3505"/>
      <c r="DE1638" s="823"/>
    </row>
    <row r="1639" spans="1:111" s="771" customFormat="1" ht="12" hidden="1" customHeight="1" x14ac:dyDescent="0.15">
      <c r="A1639" s="3433"/>
      <c r="B1639" s="763"/>
      <c r="C1639" s="3490"/>
      <c r="D1639" s="3490"/>
      <c r="E1639" s="3490"/>
      <c r="F1639" s="1173"/>
      <c r="G1639" s="3490"/>
      <c r="H1639" s="3490"/>
      <c r="I1639" s="3491"/>
      <c r="J1639" s="3491"/>
      <c r="K1639" s="3491"/>
      <c r="L1639" s="3491"/>
      <c r="M1639" s="3491"/>
      <c r="N1639" s="3487"/>
      <c r="O1639" s="3488"/>
      <c r="P1639" s="3489"/>
      <c r="Q1639" s="3490"/>
      <c r="R1639" s="3490"/>
      <c r="DE1639" s="823"/>
    </row>
    <row r="1640" spans="1:111" s="771" customFormat="1" ht="12" hidden="1" customHeight="1" x14ac:dyDescent="0.15">
      <c r="A1640" s="3433"/>
      <c r="B1640" s="763"/>
      <c r="C1640" s="3490"/>
      <c r="D1640" s="3490"/>
      <c r="E1640" s="3490"/>
      <c r="F1640" s="1173"/>
      <c r="G1640" s="3490"/>
      <c r="H1640" s="3490"/>
      <c r="I1640" s="3491"/>
      <c r="J1640" s="3491"/>
      <c r="K1640" s="3491"/>
      <c r="L1640" s="3491"/>
      <c r="M1640" s="3491"/>
      <c r="N1640" s="3487"/>
      <c r="O1640" s="3488"/>
      <c r="P1640" s="3489"/>
      <c r="Q1640" s="3490"/>
      <c r="R1640" s="3490"/>
      <c r="DE1640" s="823"/>
    </row>
    <row r="1641" spans="1:111" s="771" customFormat="1" ht="12" hidden="1" customHeight="1" x14ac:dyDescent="0.15">
      <c r="A1641" s="3433"/>
      <c r="B1641" s="763"/>
      <c r="C1641" s="3490"/>
      <c r="D1641" s="3490"/>
      <c r="E1641" s="3490"/>
      <c r="F1641" s="1173"/>
      <c r="G1641" s="3490"/>
      <c r="H1641" s="3490"/>
      <c r="I1641" s="3491"/>
      <c r="J1641" s="3491"/>
      <c r="K1641" s="3491"/>
      <c r="L1641" s="3491"/>
      <c r="M1641" s="3491"/>
      <c r="N1641" s="3487"/>
      <c r="O1641" s="3488"/>
      <c r="P1641" s="3489"/>
      <c r="Q1641" s="3490"/>
      <c r="R1641" s="3490"/>
      <c r="DE1641" s="823"/>
    </row>
    <row r="1642" spans="1:111" s="771" customFormat="1" ht="12" hidden="1" customHeight="1" x14ac:dyDescent="0.15">
      <c r="A1642" s="3433"/>
      <c r="B1642" s="763"/>
      <c r="C1642" s="3490"/>
      <c r="D1642" s="3490"/>
      <c r="E1642" s="3490"/>
      <c r="F1642" s="1173"/>
      <c r="G1642" s="3490"/>
      <c r="H1642" s="3490"/>
      <c r="I1642" s="3491"/>
      <c r="J1642" s="3491"/>
      <c r="K1642" s="3491"/>
      <c r="L1642" s="3491"/>
      <c r="M1642" s="3491"/>
      <c r="N1642" s="3487"/>
      <c r="O1642" s="3488"/>
      <c r="P1642" s="3489"/>
      <c r="Q1642" s="3490"/>
      <c r="R1642" s="3490"/>
      <c r="DE1642" s="823"/>
    </row>
    <row r="1643" spans="1:111" s="771" customFormat="1" ht="12" hidden="1" customHeight="1" x14ac:dyDescent="0.15">
      <c r="A1643" s="3433"/>
      <c r="B1643" s="763"/>
      <c r="C1643" s="3490"/>
      <c r="D1643" s="3490"/>
      <c r="E1643" s="3490"/>
      <c r="F1643" s="1173"/>
      <c r="G1643" s="3490"/>
      <c r="H1643" s="3490"/>
      <c r="I1643" s="3491"/>
      <c r="J1643" s="3491"/>
      <c r="K1643" s="3491"/>
      <c r="L1643" s="3491"/>
      <c r="M1643" s="3491"/>
      <c r="N1643" s="3487"/>
      <c r="O1643" s="3488"/>
      <c r="P1643" s="3489"/>
      <c r="Q1643" s="3490"/>
      <c r="R1643" s="3490"/>
      <c r="DE1643" s="823"/>
    </row>
    <row r="1644" spans="1:111" s="771" customFormat="1" ht="12" hidden="1" customHeight="1" x14ac:dyDescent="0.15">
      <c r="A1644" s="3433"/>
      <c r="B1644" s="763"/>
      <c r="C1644" s="3490"/>
      <c r="D1644" s="3490"/>
      <c r="E1644" s="3490"/>
      <c r="F1644" s="1173"/>
      <c r="G1644" s="3490"/>
      <c r="H1644" s="3490"/>
      <c r="I1644" s="3491"/>
      <c r="J1644" s="3491"/>
      <c r="K1644" s="3491"/>
      <c r="L1644" s="3491"/>
      <c r="M1644" s="3491"/>
      <c r="N1644" s="3487"/>
      <c r="O1644" s="3488"/>
      <c r="P1644" s="3489"/>
      <c r="Q1644" s="3490"/>
      <c r="R1644" s="3490"/>
      <c r="DE1644" s="823"/>
    </row>
    <row r="1645" spans="1:111" s="771" customFormat="1" ht="12" hidden="1" customHeight="1" x14ac:dyDescent="0.15">
      <c r="A1645" s="3433"/>
      <c r="B1645" s="763"/>
      <c r="C1645" s="3490"/>
      <c r="D1645" s="3490"/>
      <c r="E1645" s="3490"/>
      <c r="F1645" s="1173"/>
      <c r="G1645" s="3490"/>
      <c r="H1645" s="3490"/>
      <c r="I1645" s="3491"/>
      <c r="J1645" s="3491"/>
      <c r="K1645" s="3491"/>
      <c r="L1645" s="3491"/>
      <c r="M1645" s="3491"/>
      <c r="N1645" s="3487"/>
      <c r="O1645" s="3488"/>
      <c r="P1645" s="3489"/>
      <c r="Q1645" s="3490"/>
      <c r="R1645" s="3490"/>
      <c r="DE1645" s="823"/>
    </row>
    <row r="1646" spans="1:111" s="771" customFormat="1" ht="12" hidden="1" customHeight="1" x14ac:dyDescent="0.15">
      <c r="A1646" s="3433"/>
      <c r="B1646" s="763"/>
      <c r="C1646" s="3490"/>
      <c r="D1646" s="3490"/>
      <c r="E1646" s="3490"/>
      <c r="F1646" s="1173"/>
      <c r="G1646" s="3490"/>
      <c r="H1646" s="3490"/>
      <c r="I1646" s="3491"/>
      <c r="J1646" s="3491"/>
      <c r="K1646" s="3491"/>
      <c r="L1646" s="3491"/>
      <c r="M1646" s="3491"/>
      <c r="N1646" s="3487"/>
      <c r="O1646" s="3488"/>
      <c r="P1646" s="3489"/>
      <c r="Q1646" s="3490"/>
      <c r="R1646" s="3490"/>
      <c r="DE1646" s="823"/>
    </row>
    <row r="1647" spans="1:111" s="771" customFormat="1" ht="12" hidden="1" customHeight="1" x14ac:dyDescent="0.15">
      <c r="A1647" s="3433"/>
      <c r="B1647" s="763"/>
      <c r="C1647" s="3490"/>
      <c r="D1647" s="3490"/>
      <c r="E1647" s="3490"/>
      <c r="F1647" s="1173"/>
      <c r="G1647" s="3490"/>
      <c r="H1647" s="3490"/>
      <c r="I1647" s="3491"/>
      <c r="J1647" s="3491"/>
      <c r="K1647" s="3491"/>
      <c r="L1647" s="3491"/>
      <c r="M1647" s="3491"/>
      <c r="N1647" s="3487"/>
      <c r="O1647" s="3488"/>
      <c r="P1647" s="3489"/>
      <c r="Q1647" s="3490"/>
      <c r="R1647" s="3490"/>
      <c r="DE1647" s="823"/>
    </row>
    <row r="1648" spans="1:111" s="771" customFormat="1" ht="12" hidden="1" customHeight="1" x14ac:dyDescent="0.15">
      <c r="A1648" s="3433"/>
      <c r="B1648" s="763"/>
      <c r="C1648" s="3490"/>
      <c r="D1648" s="3490"/>
      <c r="E1648" s="3490"/>
      <c r="F1648" s="1173"/>
      <c r="G1648" s="3490"/>
      <c r="H1648" s="3490"/>
      <c r="I1648" s="3491"/>
      <c r="J1648" s="3491"/>
      <c r="K1648" s="3491"/>
      <c r="L1648" s="3491"/>
      <c r="M1648" s="3491"/>
      <c r="N1648" s="3487"/>
      <c r="O1648" s="3488"/>
      <c r="P1648" s="3489"/>
      <c r="Q1648" s="3490"/>
      <c r="R1648" s="3490"/>
      <c r="DE1648" s="823"/>
    </row>
    <row r="1649" spans="1:109" s="771" customFormat="1" ht="12" hidden="1" customHeight="1" x14ac:dyDescent="0.15">
      <c r="A1649" s="3433"/>
      <c r="B1649" s="763"/>
      <c r="C1649" s="3490"/>
      <c r="D1649" s="3490"/>
      <c r="E1649" s="3490"/>
      <c r="F1649" s="1173"/>
      <c r="G1649" s="3490"/>
      <c r="H1649" s="3490"/>
      <c r="I1649" s="3491"/>
      <c r="J1649" s="3491"/>
      <c r="K1649" s="3491"/>
      <c r="L1649" s="3491"/>
      <c r="M1649" s="3491"/>
      <c r="N1649" s="3487"/>
      <c r="O1649" s="3488"/>
      <c r="P1649" s="3489"/>
      <c r="Q1649" s="3490"/>
      <c r="R1649" s="3490"/>
      <c r="DE1649" s="823"/>
    </row>
    <row r="1650" spans="1:109" s="771" customFormat="1" ht="12" hidden="1" customHeight="1" x14ac:dyDescent="0.15">
      <c r="A1650" s="3433"/>
      <c r="B1650" s="763"/>
      <c r="C1650" s="3490"/>
      <c r="D1650" s="3490"/>
      <c r="E1650" s="3490"/>
      <c r="F1650" s="1173"/>
      <c r="G1650" s="3490"/>
      <c r="H1650" s="3490"/>
      <c r="I1650" s="3491"/>
      <c r="J1650" s="3491"/>
      <c r="K1650" s="3491"/>
      <c r="L1650" s="3491"/>
      <c r="M1650" s="3491"/>
      <c r="N1650" s="3487"/>
      <c r="O1650" s="3488"/>
      <c r="P1650" s="3489"/>
      <c r="Q1650" s="3490"/>
      <c r="R1650" s="3490"/>
      <c r="DE1650" s="823"/>
    </row>
    <row r="1651" spans="1:109" s="771" customFormat="1" ht="12" hidden="1" customHeight="1" x14ac:dyDescent="0.15">
      <c r="A1651" s="3433"/>
      <c r="B1651" s="763"/>
      <c r="C1651" s="3490"/>
      <c r="D1651" s="3490"/>
      <c r="E1651" s="3490"/>
      <c r="F1651" s="1173"/>
      <c r="G1651" s="3490"/>
      <c r="H1651" s="3490"/>
      <c r="I1651" s="3491"/>
      <c r="J1651" s="3491"/>
      <c r="K1651" s="3491"/>
      <c r="L1651" s="3491"/>
      <c r="M1651" s="3491"/>
      <c r="N1651" s="3487"/>
      <c r="O1651" s="3488"/>
      <c r="P1651" s="3489"/>
      <c r="Q1651" s="3490"/>
      <c r="R1651" s="3490"/>
      <c r="DE1651" s="823"/>
    </row>
    <row r="1652" spans="1:109" s="771" customFormat="1" ht="12" hidden="1" customHeight="1" x14ac:dyDescent="0.15">
      <c r="A1652" s="3433"/>
      <c r="B1652" s="763"/>
      <c r="C1652" s="3490"/>
      <c r="D1652" s="3490"/>
      <c r="E1652" s="3490"/>
      <c r="F1652" s="1173"/>
      <c r="G1652" s="3490"/>
      <c r="H1652" s="3490"/>
      <c r="I1652" s="3491"/>
      <c r="J1652" s="3491"/>
      <c r="K1652" s="3491"/>
      <c r="L1652" s="3491"/>
      <c r="M1652" s="3491"/>
      <c r="N1652" s="3487"/>
      <c r="O1652" s="3488"/>
      <c r="P1652" s="3489"/>
      <c r="Q1652" s="3490"/>
      <c r="R1652" s="3490"/>
      <c r="DE1652" s="823"/>
    </row>
    <row r="1653" spans="1:109" s="771" customFormat="1" ht="12" hidden="1" customHeight="1" x14ac:dyDescent="0.15">
      <c r="A1653" s="3433"/>
      <c r="B1653" s="763"/>
      <c r="C1653" s="3490"/>
      <c r="D1653" s="3490"/>
      <c r="E1653" s="3490"/>
      <c r="F1653" s="1173"/>
      <c r="G1653" s="3490"/>
      <c r="H1653" s="3490"/>
      <c r="I1653" s="3491"/>
      <c r="J1653" s="3491"/>
      <c r="K1653" s="3491"/>
      <c r="L1653" s="3491"/>
      <c r="M1653" s="3491"/>
      <c r="N1653" s="3487"/>
      <c r="O1653" s="3488"/>
      <c r="P1653" s="3489"/>
      <c r="Q1653" s="3490"/>
      <c r="R1653" s="3490"/>
      <c r="DE1653" s="823"/>
    </row>
    <row r="1654" spans="1:109" s="771" customFormat="1" ht="12" hidden="1" customHeight="1" x14ac:dyDescent="0.15">
      <c r="A1654" s="3433"/>
      <c r="B1654" s="763"/>
      <c r="C1654" s="3490"/>
      <c r="D1654" s="3490"/>
      <c r="E1654" s="3490"/>
      <c r="F1654" s="1173"/>
      <c r="G1654" s="3490"/>
      <c r="H1654" s="3490"/>
      <c r="I1654" s="3491"/>
      <c r="J1654" s="3491"/>
      <c r="K1654" s="3491"/>
      <c r="L1654" s="3491"/>
      <c r="M1654" s="3491"/>
      <c r="N1654" s="3487"/>
      <c r="O1654" s="3488"/>
      <c r="P1654" s="3489"/>
      <c r="Q1654" s="3490"/>
      <c r="R1654" s="3490"/>
      <c r="DE1654" s="823"/>
    </row>
    <row r="1655" spans="1:109" s="771" customFormat="1" ht="12" hidden="1" customHeight="1" x14ac:dyDescent="0.15">
      <c r="A1655" s="3433"/>
      <c r="B1655" s="763"/>
      <c r="C1655" s="3490"/>
      <c r="D1655" s="3490"/>
      <c r="E1655" s="3490"/>
      <c r="F1655" s="1173"/>
      <c r="G1655" s="3490"/>
      <c r="H1655" s="3490"/>
      <c r="I1655" s="3491"/>
      <c r="J1655" s="3491"/>
      <c r="K1655" s="3491"/>
      <c r="L1655" s="3491"/>
      <c r="M1655" s="3491"/>
      <c r="N1655" s="3487"/>
      <c r="O1655" s="3488"/>
      <c r="P1655" s="3489"/>
      <c r="Q1655" s="3490"/>
      <c r="R1655" s="3490"/>
      <c r="DE1655" s="823"/>
    </row>
    <row r="1656" spans="1:109" s="771" customFormat="1" ht="12" hidden="1" customHeight="1" x14ac:dyDescent="0.15">
      <c r="A1656" s="3433"/>
      <c r="B1656" s="763"/>
      <c r="C1656" s="3490"/>
      <c r="D1656" s="3490"/>
      <c r="E1656" s="3490"/>
      <c r="F1656" s="1173"/>
      <c r="G1656" s="3490"/>
      <c r="H1656" s="3490"/>
      <c r="I1656" s="3491"/>
      <c r="J1656" s="3491"/>
      <c r="K1656" s="3491"/>
      <c r="L1656" s="3491"/>
      <c r="M1656" s="3491"/>
      <c r="N1656" s="3487"/>
      <c r="O1656" s="3488"/>
      <c r="P1656" s="3489"/>
      <c r="Q1656" s="3490"/>
      <c r="R1656" s="3490"/>
      <c r="DE1656" s="823"/>
    </row>
    <row r="1657" spans="1:109" s="771" customFormat="1" ht="12" hidden="1" customHeight="1" x14ac:dyDescent="0.15">
      <c r="A1657" s="3433"/>
      <c r="B1657" s="763"/>
      <c r="C1657" s="3490"/>
      <c r="D1657" s="3490"/>
      <c r="E1657" s="3490"/>
      <c r="F1657" s="1173"/>
      <c r="G1657" s="3490"/>
      <c r="H1657" s="3490"/>
      <c r="I1657" s="3491"/>
      <c r="J1657" s="3491"/>
      <c r="K1657" s="3491"/>
      <c r="L1657" s="3491"/>
      <c r="M1657" s="3491"/>
      <c r="N1657" s="3487"/>
      <c r="O1657" s="3488"/>
      <c r="P1657" s="3489"/>
      <c r="Q1657" s="3490"/>
      <c r="R1657" s="3490"/>
      <c r="DE1657" s="823"/>
    </row>
    <row r="1658" spans="1:109" s="771" customFormat="1" ht="12" hidden="1" customHeight="1" x14ac:dyDescent="0.15">
      <c r="A1658" s="3433"/>
      <c r="B1658" s="763"/>
      <c r="C1658" s="3490"/>
      <c r="D1658" s="3490"/>
      <c r="E1658" s="3490"/>
      <c r="F1658" s="1173"/>
      <c r="G1658" s="3490"/>
      <c r="H1658" s="3490"/>
      <c r="I1658" s="3491"/>
      <c r="J1658" s="3491"/>
      <c r="K1658" s="3491"/>
      <c r="L1658" s="3491"/>
      <c r="M1658" s="3491"/>
      <c r="N1658" s="3487"/>
      <c r="O1658" s="3488"/>
      <c r="P1658" s="3489"/>
      <c r="Q1658" s="3490"/>
      <c r="R1658" s="3490"/>
      <c r="DE1658" s="823"/>
    </row>
    <row r="1659" spans="1:109" s="771" customFormat="1" ht="12" hidden="1" customHeight="1" x14ac:dyDescent="0.15">
      <c r="A1659" s="3433"/>
      <c r="B1659" s="763"/>
      <c r="C1659" s="3490"/>
      <c r="D1659" s="3490"/>
      <c r="E1659" s="3490"/>
      <c r="F1659" s="1173"/>
      <c r="G1659" s="3490"/>
      <c r="H1659" s="3490"/>
      <c r="I1659" s="3491"/>
      <c r="J1659" s="3491"/>
      <c r="K1659" s="3491"/>
      <c r="L1659" s="3491"/>
      <c r="M1659" s="3491"/>
      <c r="N1659" s="3487"/>
      <c r="O1659" s="3488"/>
      <c r="P1659" s="3489"/>
      <c r="Q1659" s="3490"/>
      <c r="R1659" s="3490"/>
      <c r="DE1659" s="823"/>
    </row>
    <row r="1660" spans="1:109" s="771" customFormat="1" ht="12" hidden="1" customHeight="1" x14ac:dyDescent="0.15">
      <c r="A1660" s="3433"/>
      <c r="B1660" s="763"/>
      <c r="C1660" s="3490"/>
      <c r="D1660" s="3490"/>
      <c r="E1660" s="3490"/>
      <c r="F1660" s="1173"/>
      <c r="G1660" s="3490"/>
      <c r="H1660" s="3490"/>
      <c r="I1660" s="3491"/>
      <c r="J1660" s="3491"/>
      <c r="K1660" s="3491"/>
      <c r="L1660" s="3491"/>
      <c r="M1660" s="3491"/>
      <c r="N1660" s="3487"/>
      <c r="O1660" s="3488"/>
      <c r="P1660" s="3489"/>
      <c r="Q1660" s="3490"/>
      <c r="R1660" s="3490"/>
      <c r="DE1660" s="823"/>
    </row>
    <row r="1661" spans="1:109" s="771" customFormat="1" ht="12" hidden="1" customHeight="1" x14ac:dyDescent="0.15">
      <c r="A1661" s="3433"/>
      <c r="B1661" s="763"/>
      <c r="C1661" s="3490"/>
      <c r="D1661" s="3490"/>
      <c r="E1661" s="3490"/>
      <c r="F1661" s="1173"/>
      <c r="G1661" s="3490"/>
      <c r="H1661" s="3490"/>
      <c r="I1661" s="3491"/>
      <c r="J1661" s="3491"/>
      <c r="K1661" s="3491"/>
      <c r="L1661" s="3491"/>
      <c r="M1661" s="3491"/>
      <c r="N1661" s="3487"/>
      <c r="O1661" s="3488"/>
      <c r="P1661" s="3489"/>
      <c r="Q1661" s="3490"/>
      <c r="R1661" s="3490"/>
      <c r="DE1661" s="823"/>
    </row>
    <row r="1662" spans="1:109" s="771" customFormat="1" ht="12" hidden="1" customHeight="1" x14ac:dyDescent="0.15">
      <c r="A1662" s="3433"/>
      <c r="B1662" s="763"/>
      <c r="C1662" s="3490"/>
      <c r="D1662" s="3490"/>
      <c r="E1662" s="3490"/>
      <c r="F1662" s="1173"/>
      <c r="G1662" s="3490"/>
      <c r="H1662" s="3490"/>
      <c r="I1662" s="3491"/>
      <c r="J1662" s="3491"/>
      <c r="K1662" s="3491"/>
      <c r="L1662" s="3491"/>
      <c r="M1662" s="3491"/>
      <c r="N1662" s="3487"/>
      <c r="O1662" s="3488"/>
      <c r="P1662" s="3489"/>
      <c r="Q1662" s="3490"/>
      <c r="R1662" s="3490"/>
      <c r="DE1662" s="823"/>
    </row>
    <row r="1663" spans="1:109" s="771" customFormat="1" ht="12" hidden="1" customHeight="1" x14ac:dyDescent="0.15">
      <c r="A1663" s="3433"/>
      <c r="B1663" s="763"/>
      <c r="C1663" s="3490"/>
      <c r="D1663" s="3490"/>
      <c r="E1663" s="3490"/>
      <c r="F1663" s="1173"/>
      <c r="G1663" s="3490"/>
      <c r="H1663" s="3490"/>
      <c r="I1663" s="3491"/>
      <c r="J1663" s="3491"/>
      <c r="K1663" s="3491"/>
      <c r="L1663" s="3491"/>
      <c r="M1663" s="3491"/>
      <c r="N1663" s="3487"/>
      <c r="O1663" s="3488"/>
      <c r="P1663" s="3489"/>
      <c r="Q1663" s="3490"/>
      <c r="R1663" s="3490"/>
      <c r="DE1663" s="823"/>
    </row>
    <row r="1664" spans="1:109" s="771" customFormat="1" ht="12" hidden="1" customHeight="1" x14ac:dyDescent="0.15">
      <c r="A1664" s="3433"/>
      <c r="B1664" s="763"/>
      <c r="C1664" s="3490"/>
      <c r="D1664" s="3490"/>
      <c r="E1664" s="3490"/>
      <c r="F1664" s="1173"/>
      <c r="G1664" s="3490"/>
      <c r="H1664" s="3490"/>
      <c r="I1664" s="3491"/>
      <c r="J1664" s="3491"/>
      <c r="K1664" s="3491"/>
      <c r="L1664" s="3491"/>
      <c r="M1664" s="3491"/>
      <c r="N1664" s="3487"/>
      <c r="O1664" s="3488"/>
      <c r="P1664" s="3489"/>
      <c r="Q1664" s="3490"/>
      <c r="R1664" s="3490"/>
      <c r="DE1664" s="823"/>
    </row>
    <row r="1665" spans="1:109" s="771" customFormat="1" ht="12" hidden="1" customHeight="1" x14ac:dyDescent="0.15">
      <c r="A1665" s="3433"/>
      <c r="B1665" s="763"/>
      <c r="C1665" s="3490"/>
      <c r="D1665" s="3490"/>
      <c r="E1665" s="3490"/>
      <c r="F1665" s="1173"/>
      <c r="G1665" s="3490"/>
      <c r="H1665" s="3490"/>
      <c r="I1665" s="3491"/>
      <c r="J1665" s="3491"/>
      <c r="K1665" s="3491"/>
      <c r="L1665" s="3491"/>
      <c r="M1665" s="3491"/>
      <c r="N1665" s="3487"/>
      <c r="O1665" s="3488"/>
      <c r="P1665" s="3489"/>
      <c r="Q1665" s="3490"/>
      <c r="R1665" s="3490"/>
      <c r="DE1665" s="823"/>
    </row>
    <row r="1666" spans="1:109" s="771" customFormat="1" ht="12" hidden="1" customHeight="1" x14ac:dyDescent="0.15">
      <c r="A1666" s="3433"/>
      <c r="B1666" s="763"/>
      <c r="C1666" s="3490"/>
      <c r="D1666" s="3490"/>
      <c r="E1666" s="3490"/>
      <c r="F1666" s="1173"/>
      <c r="G1666" s="3490"/>
      <c r="H1666" s="3490"/>
      <c r="I1666" s="3491"/>
      <c r="J1666" s="3491"/>
      <c r="K1666" s="3491"/>
      <c r="L1666" s="3491"/>
      <c r="M1666" s="3491"/>
      <c r="N1666" s="3487"/>
      <c r="O1666" s="3488"/>
      <c r="P1666" s="3489"/>
      <c r="Q1666" s="3490"/>
      <c r="R1666" s="3490"/>
      <c r="DE1666" s="823"/>
    </row>
    <row r="1667" spans="1:109" s="771" customFormat="1" ht="12" hidden="1" customHeight="1" x14ac:dyDescent="0.15">
      <c r="A1667" s="3433"/>
      <c r="B1667" s="763"/>
      <c r="C1667" s="3490"/>
      <c r="D1667" s="3490"/>
      <c r="E1667" s="3490"/>
      <c r="F1667" s="1173"/>
      <c r="G1667" s="3490"/>
      <c r="H1667" s="3490"/>
      <c r="I1667" s="3491"/>
      <c r="J1667" s="3491"/>
      <c r="K1667" s="3491"/>
      <c r="L1667" s="3491"/>
      <c r="M1667" s="3491"/>
      <c r="N1667" s="3487"/>
      <c r="O1667" s="3488"/>
      <c r="P1667" s="3489"/>
      <c r="Q1667" s="3490"/>
      <c r="R1667" s="3490"/>
      <c r="DE1667" s="823"/>
    </row>
    <row r="1668" spans="1:109" s="771" customFormat="1" ht="12" hidden="1" customHeight="1" x14ac:dyDescent="0.15">
      <c r="A1668" s="3433"/>
      <c r="B1668" s="763"/>
      <c r="C1668" s="3490"/>
      <c r="D1668" s="3490"/>
      <c r="E1668" s="3490"/>
      <c r="F1668" s="1173"/>
      <c r="G1668" s="3490"/>
      <c r="H1668" s="3490"/>
      <c r="I1668" s="3491"/>
      <c r="J1668" s="3491"/>
      <c r="K1668" s="3491"/>
      <c r="L1668" s="3491"/>
      <c r="M1668" s="3491"/>
      <c r="N1668" s="3487"/>
      <c r="O1668" s="3488"/>
      <c r="P1668" s="3489"/>
      <c r="Q1668" s="3490"/>
      <c r="R1668" s="3490"/>
      <c r="DE1668" s="823"/>
    </row>
    <row r="1669" spans="1:109" s="771" customFormat="1" ht="12" hidden="1" customHeight="1" x14ac:dyDescent="0.15">
      <c r="A1669" s="3433"/>
      <c r="B1669" s="763"/>
      <c r="C1669" s="3490"/>
      <c r="D1669" s="3490"/>
      <c r="E1669" s="3490"/>
      <c r="F1669" s="1173"/>
      <c r="G1669" s="3490"/>
      <c r="H1669" s="3490"/>
      <c r="I1669" s="3491"/>
      <c r="J1669" s="3491"/>
      <c r="K1669" s="3491"/>
      <c r="L1669" s="3491"/>
      <c r="M1669" s="3491"/>
      <c r="N1669" s="3487"/>
      <c r="O1669" s="3488"/>
      <c r="P1669" s="3489"/>
      <c r="Q1669" s="3490"/>
      <c r="R1669" s="3490"/>
      <c r="DE1669" s="823"/>
    </row>
    <row r="1670" spans="1:109" s="771" customFormat="1" ht="12" hidden="1" customHeight="1" x14ac:dyDescent="0.15">
      <c r="A1670" s="3433"/>
      <c r="B1670" s="763"/>
      <c r="C1670" s="3490"/>
      <c r="D1670" s="3490"/>
      <c r="E1670" s="3490"/>
      <c r="F1670" s="1173"/>
      <c r="G1670" s="3490"/>
      <c r="H1670" s="3490"/>
      <c r="I1670" s="3491"/>
      <c r="J1670" s="3491"/>
      <c r="K1670" s="3491"/>
      <c r="L1670" s="3491"/>
      <c r="M1670" s="3491"/>
      <c r="N1670" s="3487"/>
      <c r="O1670" s="3488"/>
      <c r="P1670" s="3489"/>
      <c r="Q1670" s="3490"/>
      <c r="R1670" s="3490"/>
      <c r="DE1670" s="823"/>
    </row>
    <row r="1671" spans="1:109" s="771" customFormat="1" ht="12" hidden="1" customHeight="1" x14ac:dyDescent="0.15">
      <c r="A1671" s="3433"/>
      <c r="B1671" s="763"/>
      <c r="C1671" s="3490"/>
      <c r="D1671" s="3490"/>
      <c r="E1671" s="3490"/>
      <c r="F1671" s="1173"/>
      <c r="G1671" s="3490"/>
      <c r="H1671" s="3490"/>
      <c r="I1671" s="3491"/>
      <c r="J1671" s="3491"/>
      <c r="K1671" s="3491"/>
      <c r="L1671" s="3491"/>
      <c r="M1671" s="3491"/>
      <c r="N1671" s="3487"/>
      <c r="O1671" s="3488"/>
      <c r="P1671" s="3489"/>
      <c r="Q1671" s="3490"/>
      <c r="R1671" s="3490"/>
      <c r="DE1671" s="823"/>
    </row>
    <row r="1672" spans="1:109" s="771" customFormat="1" ht="12" hidden="1" customHeight="1" x14ac:dyDescent="0.15">
      <c r="A1672" s="3433"/>
      <c r="B1672" s="763"/>
      <c r="C1672" s="3490"/>
      <c r="D1672" s="3490"/>
      <c r="E1672" s="3490"/>
      <c r="F1672" s="1173"/>
      <c r="G1672" s="3490"/>
      <c r="H1672" s="3490"/>
      <c r="I1672" s="3491"/>
      <c r="J1672" s="3491"/>
      <c r="K1672" s="3491"/>
      <c r="L1672" s="3491"/>
      <c r="M1672" s="3491"/>
      <c r="N1672" s="3487"/>
      <c r="O1672" s="3488"/>
      <c r="P1672" s="3489"/>
      <c r="Q1672" s="3490"/>
      <c r="R1672" s="3490"/>
      <c r="DE1672" s="823"/>
    </row>
    <row r="1673" spans="1:109" s="771" customFormat="1" ht="12" hidden="1" customHeight="1" x14ac:dyDescent="0.15">
      <c r="A1673" s="3433"/>
      <c r="B1673" s="763"/>
      <c r="C1673" s="3490"/>
      <c r="D1673" s="3490"/>
      <c r="E1673" s="3490"/>
      <c r="F1673" s="1173"/>
      <c r="G1673" s="3490"/>
      <c r="H1673" s="3490"/>
      <c r="I1673" s="3491"/>
      <c r="J1673" s="3491"/>
      <c r="K1673" s="3491"/>
      <c r="L1673" s="3491"/>
      <c r="M1673" s="3491"/>
      <c r="N1673" s="3487"/>
      <c r="O1673" s="3488"/>
      <c r="P1673" s="3489"/>
      <c r="Q1673" s="3490"/>
      <c r="R1673" s="3490"/>
      <c r="DE1673" s="823"/>
    </row>
    <row r="1674" spans="1:109" s="771" customFormat="1" ht="12" hidden="1" customHeight="1" x14ac:dyDescent="0.15">
      <c r="A1674" s="3433"/>
      <c r="B1674" s="763"/>
      <c r="C1674" s="3490"/>
      <c r="D1674" s="3490"/>
      <c r="E1674" s="3490"/>
      <c r="F1674" s="1173"/>
      <c r="G1674" s="3490"/>
      <c r="H1674" s="3490"/>
      <c r="I1674" s="3491"/>
      <c r="J1674" s="3491"/>
      <c r="K1674" s="3491"/>
      <c r="L1674" s="3491"/>
      <c r="M1674" s="3491"/>
      <c r="N1674" s="3487"/>
      <c r="O1674" s="3488"/>
      <c r="P1674" s="3489"/>
      <c r="Q1674" s="3490"/>
      <c r="R1674" s="3490"/>
      <c r="DE1674" s="823"/>
    </row>
    <row r="1675" spans="1:109" s="771" customFormat="1" ht="12" hidden="1" customHeight="1" x14ac:dyDescent="0.15">
      <c r="A1675" s="3433"/>
      <c r="B1675" s="763"/>
      <c r="C1675" s="3490"/>
      <c r="D1675" s="3490"/>
      <c r="E1675" s="3490"/>
      <c r="F1675" s="1173"/>
      <c r="G1675" s="3490"/>
      <c r="H1675" s="3490"/>
      <c r="I1675" s="3491"/>
      <c r="J1675" s="3491"/>
      <c r="K1675" s="3491"/>
      <c r="L1675" s="3491"/>
      <c r="M1675" s="3491"/>
      <c r="N1675" s="3487"/>
      <c r="O1675" s="3488"/>
      <c r="P1675" s="3489"/>
      <c r="Q1675" s="3490"/>
      <c r="R1675" s="3490"/>
      <c r="DE1675" s="823"/>
    </row>
    <row r="1676" spans="1:109" s="771" customFormat="1" ht="12" hidden="1" customHeight="1" x14ac:dyDescent="0.15">
      <c r="A1676" s="3433"/>
      <c r="B1676" s="763"/>
      <c r="C1676" s="3490"/>
      <c r="D1676" s="3490"/>
      <c r="E1676" s="3490"/>
      <c r="F1676" s="1173"/>
      <c r="G1676" s="3490"/>
      <c r="H1676" s="3490"/>
      <c r="I1676" s="3491"/>
      <c r="J1676" s="3491"/>
      <c r="K1676" s="3491"/>
      <c r="L1676" s="3491"/>
      <c r="M1676" s="3491"/>
      <c r="N1676" s="3487"/>
      <c r="O1676" s="3488"/>
      <c r="P1676" s="3489"/>
      <c r="Q1676" s="3490"/>
      <c r="R1676" s="3490"/>
      <c r="DE1676" s="823"/>
    </row>
    <row r="1677" spans="1:109" s="771" customFormat="1" ht="12" hidden="1" customHeight="1" x14ac:dyDescent="0.15">
      <c r="A1677" s="3433"/>
      <c r="B1677" s="763"/>
      <c r="C1677" s="3490"/>
      <c r="D1677" s="3490"/>
      <c r="E1677" s="3490"/>
      <c r="F1677" s="1173"/>
      <c r="G1677" s="3490"/>
      <c r="H1677" s="3490"/>
      <c r="I1677" s="3491"/>
      <c r="J1677" s="3491"/>
      <c r="K1677" s="3491"/>
      <c r="L1677" s="3491"/>
      <c r="M1677" s="3491"/>
      <c r="N1677" s="3487"/>
      <c r="O1677" s="3488"/>
      <c r="P1677" s="3489"/>
      <c r="Q1677" s="3490"/>
      <c r="R1677" s="3490"/>
      <c r="DE1677" s="823"/>
    </row>
    <row r="1678" spans="1:109" s="771" customFormat="1" ht="12" hidden="1" customHeight="1" x14ac:dyDescent="0.15">
      <c r="A1678" s="3433"/>
      <c r="B1678" s="763"/>
      <c r="C1678" s="3490"/>
      <c r="D1678" s="3490"/>
      <c r="E1678" s="3490"/>
      <c r="F1678" s="1173"/>
      <c r="G1678" s="3490"/>
      <c r="H1678" s="3490"/>
      <c r="I1678" s="3491"/>
      <c r="J1678" s="3491"/>
      <c r="K1678" s="3491"/>
      <c r="L1678" s="3491"/>
      <c r="M1678" s="3491"/>
      <c r="N1678" s="3487"/>
      <c r="O1678" s="3488"/>
      <c r="P1678" s="3489"/>
      <c r="Q1678" s="3490"/>
      <c r="R1678" s="3490"/>
      <c r="DE1678" s="823"/>
    </row>
    <row r="1679" spans="1:109" s="771" customFormat="1" ht="12" hidden="1" customHeight="1" x14ac:dyDescent="0.15">
      <c r="A1679" s="3433"/>
      <c r="B1679" s="763"/>
      <c r="C1679" s="3490"/>
      <c r="D1679" s="3490"/>
      <c r="E1679" s="3490"/>
      <c r="F1679" s="1173"/>
      <c r="G1679" s="3490"/>
      <c r="H1679" s="3490"/>
      <c r="I1679" s="3491"/>
      <c r="J1679" s="3491"/>
      <c r="K1679" s="3491"/>
      <c r="L1679" s="3491"/>
      <c r="M1679" s="3491"/>
      <c r="N1679" s="3487"/>
      <c r="O1679" s="3488"/>
      <c r="P1679" s="3489"/>
      <c r="Q1679" s="3490"/>
      <c r="R1679" s="3490"/>
      <c r="DE1679" s="823"/>
    </row>
    <row r="1680" spans="1:109" s="771" customFormat="1" ht="12" hidden="1" customHeight="1" x14ac:dyDescent="0.15">
      <c r="A1680" s="3433"/>
      <c r="B1680" s="763"/>
      <c r="C1680" s="3490"/>
      <c r="D1680" s="3490"/>
      <c r="E1680" s="3490"/>
      <c r="F1680" s="1173"/>
      <c r="G1680" s="3490"/>
      <c r="H1680" s="3490"/>
      <c r="I1680" s="3491"/>
      <c r="J1680" s="3491"/>
      <c r="K1680" s="3491"/>
      <c r="L1680" s="3491"/>
      <c r="M1680" s="3491"/>
      <c r="N1680" s="3487"/>
      <c r="O1680" s="3488"/>
      <c r="P1680" s="3489"/>
      <c r="Q1680" s="3490"/>
      <c r="R1680" s="3490"/>
      <c r="DE1680" s="823"/>
    </row>
    <row r="1681" spans="1:109" s="771" customFormat="1" ht="12" hidden="1" customHeight="1" x14ac:dyDescent="0.15">
      <c r="A1681" s="3433"/>
      <c r="B1681" s="763"/>
      <c r="C1681" s="3490"/>
      <c r="D1681" s="3490"/>
      <c r="E1681" s="3490"/>
      <c r="F1681" s="1173"/>
      <c r="G1681" s="3490"/>
      <c r="H1681" s="3490"/>
      <c r="I1681" s="3491"/>
      <c r="J1681" s="3491"/>
      <c r="K1681" s="3491"/>
      <c r="L1681" s="3491"/>
      <c r="M1681" s="3491"/>
      <c r="N1681" s="3487"/>
      <c r="O1681" s="3488"/>
      <c r="P1681" s="3489"/>
      <c r="Q1681" s="3490"/>
      <c r="R1681" s="3490"/>
      <c r="DE1681" s="823"/>
    </row>
    <row r="1682" spans="1:109" s="771" customFormat="1" ht="12" hidden="1" customHeight="1" x14ac:dyDescent="0.15">
      <c r="A1682" s="3433"/>
      <c r="B1682" s="763"/>
      <c r="C1682" s="3490"/>
      <c r="D1682" s="3490"/>
      <c r="E1682" s="3490"/>
      <c r="F1682" s="1173"/>
      <c r="G1682" s="3490"/>
      <c r="H1682" s="3490"/>
      <c r="I1682" s="3491"/>
      <c r="J1682" s="3491"/>
      <c r="K1682" s="3491"/>
      <c r="L1682" s="3491"/>
      <c r="M1682" s="3491"/>
      <c r="N1682" s="3487"/>
      <c r="O1682" s="3488"/>
      <c r="P1682" s="3489"/>
      <c r="Q1682" s="3490"/>
      <c r="R1682" s="3490"/>
      <c r="DE1682" s="823"/>
    </row>
    <row r="1683" spans="1:109" s="771" customFormat="1" ht="12" hidden="1" customHeight="1" x14ac:dyDescent="0.15">
      <c r="A1683" s="3433"/>
      <c r="B1683" s="763"/>
      <c r="C1683" s="3490"/>
      <c r="D1683" s="3490"/>
      <c r="E1683" s="3490"/>
      <c r="F1683" s="1173"/>
      <c r="G1683" s="3490"/>
      <c r="H1683" s="3490"/>
      <c r="I1683" s="3491"/>
      <c r="J1683" s="3491"/>
      <c r="K1683" s="3491"/>
      <c r="L1683" s="3491"/>
      <c r="M1683" s="3491"/>
      <c r="N1683" s="3487"/>
      <c r="O1683" s="3488"/>
      <c r="P1683" s="3489"/>
      <c r="Q1683" s="3490"/>
      <c r="R1683" s="3490"/>
      <c r="DE1683" s="823"/>
    </row>
    <row r="1684" spans="1:109" s="771" customFormat="1" ht="12" hidden="1" customHeight="1" x14ac:dyDescent="0.15">
      <c r="A1684" s="3433"/>
      <c r="B1684" s="763"/>
      <c r="C1684" s="3490"/>
      <c r="D1684" s="3490"/>
      <c r="E1684" s="3490"/>
      <c r="F1684" s="1173"/>
      <c r="G1684" s="3490"/>
      <c r="H1684" s="3490"/>
      <c r="I1684" s="3491"/>
      <c r="J1684" s="3491"/>
      <c r="K1684" s="3491"/>
      <c r="L1684" s="3491"/>
      <c r="M1684" s="3491"/>
      <c r="N1684" s="3487"/>
      <c r="O1684" s="3488"/>
      <c r="P1684" s="3489"/>
      <c r="Q1684" s="3490"/>
      <c r="R1684" s="3490"/>
      <c r="DE1684" s="823"/>
    </row>
    <row r="1685" spans="1:109" s="771" customFormat="1" ht="12" hidden="1" customHeight="1" x14ac:dyDescent="0.15">
      <c r="A1685" s="3433"/>
      <c r="B1685" s="763"/>
      <c r="C1685" s="3490"/>
      <c r="D1685" s="3490"/>
      <c r="E1685" s="3490"/>
      <c r="F1685" s="1173"/>
      <c r="G1685" s="3490"/>
      <c r="H1685" s="3490"/>
      <c r="I1685" s="3491"/>
      <c r="J1685" s="3491"/>
      <c r="K1685" s="3491"/>
      <c r="L1685" s="3491"/>
      <c r="M1685" s="3491"/>
      <c r="N1685" s="3487"/>
      <c r="O1685" s="3488"/>
      <c r="P1685" s="3489"/>
      <c r="Q1685" s="3490"/>
      <c r="R1685" s="3490"/>
      <c r="DE1685" s="823"/>
    </row>
    <row r="1686" spans="1:109" s="771" customFormat="1" ht="12" hidden="1" customHeight="1" x14ac:dyDescent="0.15">
      <c r="A1686" s="3433"/>
      <c r="B1686" s="763"/>
      <c r="C1686" s="3490"/>
      <c r="D1686" s="3490"/>
      <c r="E1686" s="3490"/>
      <c r="F1686" s="1173"/>
      <c r="G1686" s="3490"/>
      <c r="H1686" s="3490"/>
      <c r="I1686" s="3491"/>
      <c r="J1686" s="3491"/>
      <c r="K1686" s="3491"/>
      <c r="L1686" s="3491"/>
      <c r="M1686" s="3491"/>
      <c r="N1686" s="3487"/>
      <c r="O1686" s="3488"/>
      <c r="P1686" s="3489"/>
      <c r="Q1686" s="3490"/>
      <c r="R1686" s="3490"/>
      <c r="DE1686" s="823"/>
    </row>
    <row r="1687" spans="1:109" s="771" customFormat="1" ht="12" hidden="1" customHeight="1" x14ac:dyDescent="0.15">
      <c r="A1687" s="3433"/>
      <c r="B1687" s="768"/>
      <c r="C1687" s="3496"/>
      <c r="D1687" s="3496"/>
      <c r="E1687" s="3496"/>
      <c r="F1687" s="1174"/>
      <c r="G1687" s="3496"/>
      <c r="H1687" s="3496"/>
      <c r="I1687" s="3497"/>
      <c r="J1687" s="3497"/>
      <c r="K1687" s="3497"/>
      <c r="L1687" s="3497"/>
      <c r="M1687" s="3497"/>
      <c r="N1687" s="3498"/>
      <c r="O1687" s="3499"/>
      <c r="P1687" s="3500"/>
      <c r="Q1687" s="3496"/>
      <c r="R1687" s="3496"/>
      <c r="DE1687" s="823"/>
    </row>
    <row r="1688" spans="1:109" s="771" customFormat="1" ht="6" hidden="1" customHeight="1" x14ac:dyDescent="0.15">
      <c r="A1688" s="797"/>
      <c r="B1688" s="798"/>
      <c r="C1688" s="3446"/>
      <c r="D1688" s="3446"/>
      <c r="E1688" s="3446"/>
      <c r="F1688" s="798"/>
      <c r="G1688" s="3446"/>
      <c r="H1688" s="3446"/>
      <c r="I1688" s="3446"/>
      <c r="J1688" s="3446"/>
      <c r="K1688" s="3446"/>
      <c r="L1688" s="3446"/>
      <c r="M1688" s="3446"/>
      <c r="N1688" s="798"/>
      <c r="O1688" s="798"/>
      <c r="P1688" s="798"/>
      <c r="Q1688" s="3438"/>
      <c r="R1688" s="3438"/>
      <c r="DE1688" s="823"/>
    </row>
    <row r="1689" spans="1:109" s="771" customFormat="1" ht="12" hidden="1" customHeight="1" x14ac:dyDescent="0.15">
      <c r="A1689" s="3421">
        <v>3</v>
      </c>
      <c r="B1689" s="3492" t="s">
        <v>1232</v>
      </c>
      <c r="C1689" s="3503"/>
      <c r="D1689" s="3503"/>
      <c r="E1689" s="3503"/>
      <c r="F1689" s="3503"/>
      <c r="G1689" s="3503"/>
      <c r="H1689" s="3503"/>
      <c r="I1689" s="3503"/>
      <c r="J1689" s="3503"/>
      <c r="K1689" s="3503"/>
      <c r="L1689" s="3503"/>
      <c r="M1689" s="3503"/>
      <c r="N1689" s="3503"/>
      <c r="O1689" s="3504"/>
      <c r="P1689" s="3536"/>
      <c r="Q1689" s="3434" t="s">
        <v>1231</v>
      </c>
      <c r="R1689" s="3435"/>
      <c r="DE1689" s="823"/>
    </row>
    <row r="1690" spans="1:109" s="771" customFormat="1" ht="12" hidden="1" customHeight="1" x14ac:dyDescent="0.15">
      <c r="A1690" s="3475"/>
      <c r="B1690" s="3436" t="s">
        <v>1230</v>
      </c>
      <c r="C1690" s="3396"/>
      <c r="D1690" s="3502"/>
      <c r="E1690" s="3396" t="s">
        <v>1229</v>
      </c>
      <c r="F1690" s="3396"/>
      <c r="G1690" s="3501" t="s">
        <v>1228</v>
      </c>
      <c r="H1690" s="3502"/>
      <c r="I1690" s="3501" t="s">
        <v>579</v>
      </c>
      <c r="J1690" s="3396"/>
      <c r="K1690" s="3396"/>
      <c r="L1690" s="3396"/>
      <c r="M1690" s="3396"/>
      <c r="N1690" s="3396" t="s">
        <v>578</v>
      </c>
      <c r="O1690" s="3397"/>
      <c r="P1690" s="3398"/>
      <c r="Q1690" s="3436"/>
      <c r="R1690" s="3437"/>
      <c r="DE1690" s="823"/>
    </row>
    <row r="1691" spans="1:109" s="771" customFormat="1" ht="12" hidden="1" customHeight="1" x14ac:dyDescent="0.15">
      <c r="A1691" s="3422"/>
      <c r="B1691" s="3386"/>
      <c r="C1691" s="3416"/>
      <c r="D1691" s="3534"/>
      <c r="E1691" s="3461"/>
      <c r="F1691" s="3461"/>
      <c r="G1691" s="3531"/>
      <c r="H1691" s="3532"/>
      <c r="I1691" s="3531"/>
      <c r="J1691" s="3461"/>
      <c r="K1691" s="3461"/>
      <c r="L1691" s="3461"/>
      <c r="M1691" s="3461"/>
      <c r="N1691" s="3533"/>
      <c r="O1691" s="3463"/>
      <c r="P1691" s="3464"/>
      <c r="Q1691" s="3386"/>
      <c r="R1691" s="3387"/>
      <c r="DE1691" s="823"/>
    </row>
    <row r="1692" spans="1:109" s="771" customFormat="1" ht="6" hidden="1" customHeight="1" x14ac:dyDescent="0.15">
      <c r="A1692" s="799"/>
      <c r="B1692" s="3438"/>
      <c r="C1692" s="3438"/>
      <c r="D1692" s="3438"/>
      <c r="E1692" s="3438"/>
      <c r="F1692" s="3438"/>
      <c r="G1692" s="3441"/>
      <c r="H1692" s="3441"/>
      <c r="I1692" s="799"/>
      <c r="J1692" s="799"/>
      <c r="K1692" s="799"/>
      <c r="L1692" s="799"/>
      <c r="M1692" s="799"/>
      <c r="N1692" s="799"/>
      <c r="O1692" s="799"/>
      <c r="P1692" s="799"/>
      <c r="Q1692" s="799"/>
      <c r="R1692" s="799"/>
      <c r="DE1692" s="823"/>
    </row>
    <row r="1693" spans="1:109" s="771" customFormat="1" ht="21" hidden="1" customHeight="1" x14ac:dyDescent="0.15">
      <c r="A1693" s="3421">
        <v>4</v>
      </c>
      <c r="B1693" s="3442" t="s">
        <v>1227</v>
      </c>
      <c r="C1693" s="3424"/>
      <c r="D1693" s="3425"/>
      <c r="E1693" s="3443" t="s">
        <v>1226</v>
      </c>
      <c r="F1693" s="3444"/>
      <c r="G1693" s="3445"/>
      <c r="H1693" s="3445"/>
      <c r="I1693" s="793"/>
      <c r="J1693" s="786">
        <v>5</v>
      </c>
      <c r="K1693" s="3449" t="s">
        <v>1764</v>
      </c>
      <c r="L1693" s="3450"/>
      <c r="M1693" s="3450"/>
      <c r="N1693" s="3450"/>
      <c r="O1693" s="3450"/>
      <c r="P1693" s="3450"/>
      <c r="Q1693" s="3450"/>
      <c r="R1693" s="3451"/>
      <c r="DE1693" s="823"/>
    </row>
    <row r="1694" spans="1:109" s="771" customFormat="1" ht="12" hidden="1" customHeight="1" x14ac:dyDescent="0.15">
      <c r="A1694" s="3422"/>
      <c r="B1694" s="3386"/>
      <c r="C1694" s="3416"/>
      <c r="D1694" s="3387"/>
      <c r="E1694" s="3386"/>
      <c r="F1694" s="3387"/>
      <c r="G1694" s="3445"/>
      <c r="H1694" s="3445"/>
      <c r="I1694" s="793"/>
      <c r="J1694" s="3476"/>
      <c r="K1694" s="3522"/>
      <c r="L1694" s="3523"/>
      <c r="M1694" s="3523"/>
      <c r="N1694" s="3523"/>
      <c r="O1694" s="3523"/>
      <c r="P1694" s="3523"/>
      <c r="Q1694" s="3523"/>
      <c r="R1694" s="3524"/>
      <c r="DE1694" s="823"/>
    </row>
    <row r="1695" spans="1:109" s="771" customFormat="1" ht="12" hidden="1" customHeight="1" x14ac:dyDescent="0.15">
      <c r="A1695" s="787"/>
      <c r="B1695" s="792"/>
      <c r="C1695" s="792"/>
      <c r="D1695" s="792"/>
      <c r="E1695" s="792"/>
      <c r="F1695" s="792"/>
      <c r="G1695" s="3445"/>
      <c r="H1695" s="3445"/>
      <c r="I1695" s="787"/>
      <c r="J1695" s="3477"/>
      <c r="K1695" s="3525"/>
      <c r="L1695" s="3526"/>
      <c r="M1695" s="3526"/>
      <c r="N1695" s="3526"/>
      <c r="O1695" s="3526"/>
      <c r="P1695" s="3526"/>
      <c r="Q1695" s="3526"/>
      <c r="R1695" s="3527"/>
      <c r="S1695" s="225"/>
      <c r="T1695" s="755"/>
      <c r="DE1695" s="823"/>
    </row>
    <row r="1696" spans="1:109" s="771" customFormat="1" ht="12" hidden="1" customHeight="1" x14ac:dyDescent="0.15">
      <c r="A1696" s="787"/>
      <c r="B1696" s="788"/>
      <c r="C1696" s="788"/>
      <c r="D1696" s="788"/>
      <c r="E1696" s="788"/>
      <c r="F1696" s="788"/>
      <c r="G1696" s="788"/>
      <c r="H1696" s="788"/>
      <c r="I1696" s="787"/>
      <c r="J1696" s="3477"/>
      <c r="K1696" s="3525"/>
      <c r="L1696" s="3526"/>
      <c r="M1696" s="3526"/>
      <c r="N1696" s="3526"/>
      <c r="O1696" s="3526"/>
      <c r="P1696" s="3526"/>
      <c r="Q1696" s="3526"/>
      <c r="R1696" s="3527"/>
      <c r="DE1696" s="823"/>
    </row>
    <row r="1697" spans="1:111" s="771" customFormat="1" ht="12" hidden="1" customHeight="1" x14ac:dyDescent="0.15">
      <c r="A1697" s="787"/>
      <c r="B1697" s="3465" t="s">
        <v>1225</v>
      </c>
      <c r="C1697" s="3465"/>
      <c r="D1697" s="3465"/>
      <c r="E1697" s="3465"/>
      <c r="F1697" s="3465"/>
      <c r="G1697" s="3465"/>
      <c r="H1697" s="3465"/>
      <c r="I1697" s="787"/>
      <c r="J1697" s="3477"/>
      <c r="K1697" s="3525"/>
      <c r="L1697" s="3526"/>
      <c r="M1697" s="3526"/>
      <c r="N1697" s="3526"/>
      <c r="O1697" s="3526"/>
      <c r="P1697" s="3526"/>
      <c r="Q1697" s="3526"/>
      <c r="R1697" s="3527"/>
      <c r="DE1697" s="823"/>
    </row>
    <row r="1698" spans="1:111" s="771" customFormat="1" ht="12" hidden="1" customHeight="1" x14ac:dyDescent="0.15">
      <c r="A1698" s="787"/>
      <c r="B1698" s="3465" t="s">
        <v>1224</v>
      </c>
      <c r="C1698" s="3465"/>
      <c r="D1698" s="3465"/>
      <c r="E1698" s="3465"/>
      <c r="F1698" s="3465"/>
      <c r="G1698" s="3465"/>
      <c r="H1698" s="3465"/>
      <c r="I1698" s="789"/>
      <c r="J1698" s="3477"/>
      <c r="K1698" s="3525"/>
      <c r="L1698" s="3526"/>
      <c r="M1698" s="3526"/>
      <c r="N1698" s="3526"/>
      <c r="O1698" s="3526"/>
      <c r="P1698" s="3526"/>
      <c r="Q1698" s="3526"/>
      <c r="R1698" s="3527"/>
      <c r="DE1698" s="823"/>
    </row>
    <row r="1699" spans="1:111" s="771" customFormat="1" ht="12" hidden="1" customHeight="1" x14ac:dyDescent="0.15">
      <c r="A1699" s="790" t="s">
        <v>1223</v>
      </c>
      <c r="B1699" s="3466" t="s">
        <v>577</v>
      </c>
      <c r="C1699" s="3466"/>
      <c r="D1699" s="3466"/>
      <c r="E1699" s="3466"/>
      <c r="F1699" s="3466"/>
      <c r="G1699" s="3466"/>
      <c r="H1699" s="3466"/>
      <c r="I1699" s="787"/>
      <c r="J1699" s="3477"/>
      <c r="K1699" s="3525"/>
      <c r="L1699" s="3526"/>
      <c r="M1699" s="3526"/>
      <c r="N1699" s="3526"/>
      <c r="O1699" s="3526"/>
      <c r="P1699" s="3526"/>
      <c r="Q1699" s="3526"/>
      <c r="R1699" s="3527"/>
      <c r="DE1699" s="823"/>
    </row>
    <row r="1700" spans="1:111" s="771" customFormat="1" ht="12" hidden="1" customHeight="1" x14ac:dyDescent="0.15">
      <c r="A1700" s="790"/>
      <c r="B1700" s="3467" t="s">
        <v>1222</v>
      </c>
      <c r="C1700" s="3467"/>
      <c r="D1700" s="3467"/>
      <c r="E1700" s="3467"/>
      <c r="F1700" s="3467"/>
      <c r="G1700" s="3467"/>
      <c r="H1700" s="3467"/>
      <c r="I1700" s="787"/>
      <c r="J1700" s="3477"/>
      <c r="K1700" s="3525"/>
      <c r="L1700" s="3526"/>
      <c r="M1700" s="3526"/>
      <c r="N1700" s="3526"/>
      <c r="O1700" s="3526"/>
      <c r="P1700" s="3526"/>
      <c r="Q1700" s="3526"/>
      <c r="R1700" s="3527"/>
      <c r="DE1700" s="823"/>
    </row>
    <row r="1701" spans="1:111" s="771" customFormat="1" ht="12" hidden="1" customHeight="1" x14ac:dyDescent="0.15">
      <c r="A1701" s="790"/>
      <c r="B1701" s="3467"/>
      <c r="C1701" s="3467"/>
      <c r="D1701" s="3467"/>
      <c r="E1701" s="3467"/>
      <c r="F1701" s="3467"/>
      <c r="G1701" s="3467"/>
      <c r="H1701" s="3467"/>
      <c r="I1701" s="787"/>
      <c r="J1701" s="3477"/>
      <c r="K1701" s="3525"/>
      <c r="L1701" s="3526"/>
      <c r="M1701" s="3526"/>
      <c r="N1701" s="3526"/>
      <c r="O1701" s="3526"/>
      <c r="P1701" s="3526"/>
      <c r="Q1701" s="3526"/>
      <c r="R1701" s="3527"/>
      <c r="DE1701" s="823"/>
    </row>
    <row r="1702" spans="1:111" s="771" customFormat="1" ht="12" hidden="1" customHeight="1" x14ac:dyDescent="0.15">
      <c r="A1702" s="790"/>
      <c r="B1702" s="3465"/>
      <c r="C1702" s="3465"/>
      <c r="D1702" s="3465"/>
      <c r="E1702" s="3465"/>
      <c r="F1702" s="3465"/>
      <c r="G1702" s="3465"/>
      <c r="H1702" s="3465"/>
      <c r="I1702" s="787"/>
      <c r="J1702" s="3477"/>
      <c r="K1702" s="3525"/>
      <c r="L1702" s="3526"/>
      <c r="M1702" s="3526"/>
      <c r="N1702" s="3526"/>
      <c r="O1702" s="3526"/>
      <c r="P1702" s="3526"/>
      <c r="Q1702" s="3526"/>
      <c r="R1702" s="3527"/>
      <c r="DE1702" s="823"/>
    </row>
    <row r="1703" spans="1:111" s="771" customFormat="1" ht="12" hidden="1" customHeight="1" x14ac:dyDescent="0.15">
      <c r="A1703" s="790"/>
      <c r="B1703" s="3465" t="s">
        <v>652</v>
      </c>
      <c r="C1703" s="3465"/>
      <c r="D1703" s="3465"/>
      <c r="E1703" s="3465"/>
      <c r="F1703" s="3465"/>
      <c r="G1703" s="3465"/>
      <c r="H1703" s="3465"/>
      <c r="I1703" s="787"/>
      <c r="J1703" s="3477"/>
      <c r="K1703" s="3525"/>
      <c r="L1703" s="3526"/>
      <c r="M1703" s="3526"/>
      <c r="N1703" s="3526"/>
      <c r="O1703" s="3526"/>
      <c r="P1703" s="3526"/>
      <c r="Q1703" s="3526"/>
      <c r="R1703" s="3527"/>
      <c r="U1703" s="224"/>
      <c r="V1703" s="224"/>
      <c r="W1703" s="224"/>
      <c r="X1703" s="224"/>
      <c r="Y1703" s="224"/>
      <c r="Z1703" s="224"/>
      <c r="AA1703" s="224"/>
      <c r="AB1703" s="224"/>
      <c r="AC1703" s="224"/>
      <c r="AD1703" s="224"/>
      <c r="AE1703" s="224"/>
      <c r="DE1703" s="823"/>
    </row>
    <row r="1704" spans="1:111" s="771" customFormat="1" ht="12" hidden="1" customHeight="1" x14ac:dyDescent="0.15">
      <c r="A1704" s="790"/>
      <c r="B1704" s="3465"/>
      <c r="C1704" s="3465"/>
      <c r="D1704" s="3465"/>
      <c r="E1704" s="3465"/>
      <c r="F1704" s="3465"/>
      <c r="G1704" s="3465"/>
      <c r="H1704" s="3465"/>
      <c r="I1704" s="787"/>
      <c r="J1704" s="3478"/>
      <c r="K1704" s="3528"/>
      <c r="L1704" s="3529"/>
      <c r="M1704" s="3529"/>
      <c r="N1704" s="3529"/>
      <c r="O1704" s="3529"/>
      <c r="P1704" s="3529"/>
      <c r="Q1704" s="3529"/>
      <c r="R1704" s="3530"/>
      <c r="DE1704" s="823"/>
    </row>
    <row r="1705" spans="1:111" s="772" customFormat="1" ht="13.5" hidden="1" x14ac:dyDescent="0.15">
      <c r="A1705" s="3473" t="s">
        <v>1239</v>
      </c>
      <c r="B1705" s="3474"/>
      <c r="C1705" s="3474"/>
      <c r="D1705" s="3474"/>
      <c r="E1705" s="3474"/>
      <c r="F1705" s="3474"/>
      <c r="G1705" s="3474"/>
      <c r="H1705" s="3474"/>
      <c r="I1705" s="3474"/>
      <c r="J1705" s="3474"/>
      <c r="K1705" s="3474"/>
      <c r="L1705" s="3474"/>
      <c r="M1705" s="3474"/>
      <c r="N1705" s="3474"/>
      <c r="O1705" s="3474"/>
      <c r="P1705" s="3474"/>
      <c r="Q1705" s="3474"/>
      <c r="R1705" s="3474"/>
      <c r="DE1705" s="822"/>
    </row>
    <row r="1706" spans="1:111" s="771" customFormat="1" ht="12" hidden="1" customHeight="1" x14ac:dyDescent="0.15">
      <c r="A1706" s="3393" t="s">
        <v>576</v>
      </c>
      <c r="B1706" s="3417"/>
      <c r="C1706" s="3494"/>
      <c r="D1706" s="3495"/>
      <c r="E1706" s="3393" t="s">
        <v>575</v>
      </c>
      <c r="F1706" s="3417"/>
      <c r="G1706" s="3386"/>
      <c r="H1706" s="3416"/>
      <c r="I1706" s="3416"/>
      <c r="J1706" s="3387"/>
      <c r="K1706" s="3393" t="s">
        <v>1214</v>
      </c>
      <c r="L1706" s="3395"/>
      <c r="M1706" s="3420"/>
      <c r="N1706" s="3386"/>
      <c r="O1706" s="3416"/>
      <c r="P1706" s="3416"/>
      <c r="Q1706" s="3416"/>
      <c r="R1706" s="3387"/>
      <c r="DE1706" s="823"/>
    </row>
    <row r="1707" spans="1:111" s="771" customFormat="1" ht="12" hidden="1" customHeight="1" x14ac:dyDescent="0.15">
      <c r="A1707" s="3421">
        <v>1</v>
      </c>
      <c r="B1707" s="3510" t="s">
        <v>1238</v>
      </c>
      <c r="C1707" s="3511"/>
      <c r="D1707" s="3511"/>
      <c r="E1707" s="3511"/>
      <c r="F1707" s="3512"/>
      <c r="G1707" s="3492" t="s">
        <v>1237</v>
      </c>
      <c r="H1707" s="3493"/>
      <c r="I1707" s="3492" t="s">
        <v>1236</v>
      </c>
      <c r="J1707" s="3503"/>
      <c r="K1707" s="3503"/>
      <c r="L1707" s="3503"/>
      <c r="M1707" s="3503"/>
      <c r="N1707" s="3503"/>
      <c r="O1707" s="3503"/>
      <c r="P1707" s="3503"/>
      <c r="Q1707" s="3503"/>
      <c r="R1707" s="3493"/>
      <c r="DE1707" s="823"/>
    </row>
    <row r="1708" spans="1:111" s="771" customFormat="1" ht="12" hidden="1" customHeight="1" x14ac:dyDescent="0.15">
      <c r="A1708" s="3422"/>
      <c r="B1708" s="3513"/>
      <c r="C1708" s="3514"/>
      <c r="D1708" s="3514"/>
      <c r="E1708" s="3514"/>
      <c r="F1708" s="3515"/>
      <c r="G1708" s="3516"/>
      <c r="H1708" s="3517"/>
      <c r="I1708" s="3518"/>
      <c r="J1708" s="3519"/>
      <c r="K1708" s="3519"/>
      <c r="L1708" s="3519"/>
      <c r="M1708" s="780" t="s">
        <v>1761</v>
      </c>
      <c r="N1708" s="3520"/>
      <c r="O1708" s="3521"/>
      <c r="P1708" s="781" t="s">
        <v>1762</v>
      </c>
      <c r="Q1708" s="773"/>
      <c r="R1708" s="782" t="s">
        <v>1763</v>
      </c>
      <c r="S1708" s="758" t="str">
        <f>IF(AND(Q1708&lt;&gt;"",Q1708&lt;120),"排煙機の規定風量は120㎥以上必要です。","")</f>
        <v/>
      </c>
      <c r="T1708" s="770"/>
      <c r="DE1708" s="823"/>
    </row>
    <row r="1709" spans="1:111" s="771" customFormat="1" ht="6" hidden="1" customHeight="1" x14ac:dyDescent="0.15">
      <c r="A1709" s="794"/>
      <c r="B1709" s="794"/>
      <c r="C1709" s="794"/>
      <c r="D1709" s="794"/>
      <c r="E1709" s="794"/>
      <c r="F1709" s="794"/>
      <c r="G1709" s="794"/>
      <c r="H1709" s="794"/>
      <c r="I1709" s="794"/>
      <c r="J1709" s="794"/>
      <c r="K1709" s="795"/>
      <c r="L1709" s="795"/>
      <c r="M1709" s="795"/>
      <c r="N1709" s="794"/>
      <c r="O1709" s="796"/>
      <c r="P1709" s="796"/>
      <c r="Q1709" s="795"/>
      <c r="R1709" s="795"/>
      <c r="DE1709" s="823"/>
    </row>
    <row r="1710" spans="1:111" s="771" customFormat="1" ht="12" hidden="1" customHeight="1" x14ac:dyDescent="0.15">
      <c r="A1710" s="3432">
        <v>2</v>
      </c>
      <c r="B1710" s="3492" t="s">
        <v>1235</v>
      </c>
      <c r="C1710" s="3503"/>
      <c r="D1710" s="3503"/>
      <c r="E1710" s="3503"/>
      <c r="F1710" s="3503"/>
      <c r="G1710" s="3503"/>
      <c r="H1710" s="3503"/>
      <c r="I1710" s="3503"/>
      <c r="J1710" s="3503"/>
      <c r="K1710" s="3503"/>
      <c r="L1710" s="3503"/>
      <c r="M1710" s="3503"/>
      <c r="N1710" s="3503"/>
      <c r="O1710" s="3504"/>
      <c r="P1710" s="783"/>
      <c r="Q1710" s="3434" t="s">
        <v>1231</v>
      </c>
      <c r="R1710" s="3435"/>
      <c r="DE1710" s="823"/>
    </row>
    <row r="1711" spans="1:111" s="771" customFormat="1" ht="12" hidden="1" customHeight="1" x14ac:dyDescent="0.15">
      <c r="A1711" s="3433"/>
      <c r="B1711" s="784" t="s">
        <v>54</v>
      </c>
      <c r="C1711" s="3501" t="s">
        <v>1234</v>
      </c>
      <c r="D1711" s="3396"/>
      <c r="E1711" s="3502"/>
      <c r="F1711" s="785" t="s">
        <v>1233</v>
      </c>
      <c r="G1711" s="3501" t="s">
        <v>1228</v>
      </c>
      <c r="H1711" s="3396"/>
      <c r="I1711" s="3501" t="s">
        <v>579</v>
      </c>
      <c r="J1711" s="3396"/>
      <c r="K1711" s="3396"/>
      <c r="L1711" s="3396"/>
      <c r="M1711" s="3396"/>
      <c r="N1711" s="3396" t="s">
        <v>578</v>
      </c>
      <c r="O1711" s="3397"/>
      <c r="P1711" s="3398"/>
      <c r="Q1711" s="3436"/>
      <c r="R1711" s="3437"/>
      <c r="DE1711" s="823"/>
      <c r="DF1711" s="772" t="str">
        <f>IF(COUNTA(B1712:R1761)&gt;0,DG1711,"")</f>
        <v/>
      </c>
      <c r="DG1711" s="829">
        <v>24</v>
      </c>
    </row>
    <row r="1712" spans="1:111" s="771" customFormat="1" ht="12" hidden="1" customHeight="1" x14ac:dyDescent="0.15">
      <c r="A1712" s="3433"/>
      <c r="B1712" s="762"/>
      <c r="C1712" s="3505"/>
      <c r="D1712" s="3505"/>
      <c r="E1712" s="3505"/>
      <c r="F1712" s="1172"/>
      <c r="G1712" s="3505"/>
      <c r="H1712" s="3505"/>
      <c r="I1712" s="3506"/>
      <c r="J1712" s="3506"/>
      <c r="K1712" s="3506"/>
      <c r="L1712" s="3506"/>
      <c r="M1712" s="3506"/>
      <c r="N1712" s="3507"/>
      <c r="O1712" s="3508"/>
      <c r="P1712" s="3509"/>
      <c r="Q1712" s="3505"/>
      <c r="R1712" s="3505"/>
      <c r="DE1712" s="823"/>
    </row>
    <row r="1713" spans="1:109" s="771" customFormat="1" ht="12" hidden="1" customHeight="1" x14ac:dyDescent="0.15">
      <c r="A1713" s="3433"/>
      <c r="B1713" s="763"/>
      <c r="C1713" s="3490"/>
      <c r="D1713" s="3490"/>
      <c r="E1713" s="3490"/>
      <c r="F1713" s="1173"/>
      <c r="G1713" s="3490"/>
      <c r="H1713" s="3490"/>
      <c r="I1713" s="3491"/>
      <c r="J1713" s="3491"/>
      <c r="K1713" s="3491"/>
      <c r="L1713" s="3491"/>
      <c r="M1713" s="3491"/>
      <c r="N1713" s="3487"/>
      <c r="O1713" s="3488"/>
      <c r="P1713" s="3489"/>
      <c r="Q1713" s="3490"/>
      <c r="R1713" s="3490"/>
      <c r="DE1713" s="823"/>
    </row>
    <row r="1714" spans="1:109" s="771" customFormat="1" ht="12" hidden="1" customHeight="1" x14ac:dyDescent="0.15">
      <c r="A1714" s="3433"/>
      <c r="B1714" s="763"/>
      <c r="C1714" s="3490"/>
      <c r="D1714" s="3490"/>
      <c r="E1714" s="3490"/>
      <c r="F1714" s="1173"/>
      <c r="G1714" s="3490"/>
      <c r="H1714" s="3490"/>
      <c r="I1714" s="3491"/>
      <c r="J1714" s="3491"/>
      <c r="K1714" s="3491"/>
      <c r="L1714" s="3491"/>
      <c r="M1714" s="3491"/>
      <c r="N1714" s="3487"/>
      <c r="O1714" s="3488"/>
      <c r="P1714" s="3489"/>
      <c r="Q1714" s="3490"/>
      <c r="R1714" s="3490"/>
      <c r="DE1714" s="823"/>
    </row>
    <row r="1715" spans="1:109" s="771" customFormat="1" ht="12" hidden="1" customHeight="1" x14ac:dyDescent="0.15">
      <c r="A1715" s="3433"/>
      <c r="B1715" s="763"/>
      <c r="C1715" s="3490"/>
      <c r="D1715" s="3490"/>
      <c r="E1715" s="3490"/>
      <c r="F1715" s="1173"/>
      <c r="G1715" s="3490"/>
      <c r="H1715" s="3490"/>
      <c r="I1715" s="3491"/>
      <c r="J1715" s="3491"/>
      <c r="K1715" s="3491"/>
      <c r="L1715" s="3491"/>
      <c r="M1715" s="3491"/>
      <c r="N1715" s="3487"/>
      <c r="O1715" s="3488"/>
      <c r="P1715" s="3489"/>
      <c r="Q1715" s="3490"/>
      <c r="R1715" s="3490"/>
      <c r="DE1715" s="823"/>
    </row>
    <row r="1716" spans="1:109" s="771" customFormat="1" ht="12" hidden="1" customHeight="1" x14ac:dyDescent="0.15">
      <c r="A1716" s="3433"/>
      <c r="B1716" s="763"/>
      <c r="C1716" s="3490"/>
      <c r="D1716" s="3490"/>
      <c r="E1716" s="3490"/>
      <c r="F1716" s="1173"/>
      <c r="G1716" s="3490"/>
      <c r="H1716" s="3490"/>
      <c r="I1716" s="3491"/>
      <c r="J1716" s="3491"/>
      <c r="K1716" s="3491"/>
      <c r="L1716" s="3491"/>
      <c r="M1716" s="3491"/>
      <c r="N1716" s="3487"/>
      <c r="O1716" s="3488"/>
      <c r="P1716" s="3489"/>
      <c r="Q1716" s="3490"/>
      <c r="R1716" s="3490"/>
      <c r="DE1716" s="823"/>
    </row>
    <row r="1717" spans="1:109" s="771" customFormat="1" ht="12" hidden="1" customHeight="1" x14ac:dyDescent="0.15">
      <c r="A1717" s="3433"/>
      <c r="B1717" s="763"/>
      <c r="C1717" s="3490"/>
      <c r="D1717" s="3490"/>
      <c r="E1717" s="3490"/>
      <c r="F1717" s="1173"/>
      <c r="G1717" s="3490"/>
      <c r="H1717" s="3490"/>
      <c r="I1717" s="3491"/>
      <c r="J1717" s="3491"/>
      <c r="K1717" s="3491"/>
      <c r="L1717" s="3491"/>
      <c r="M1717" s="3491"/>
      <c r="N1717" s="3487"/>
      <c r="O1717" s="3488"/>
      <c r="P1717" s="3489"/>
      <c r="Q1717" s="3490"/>
      <c r="R1717" s="3490"/>
      <c r="DE1717" s="823"/>
    </row>
    <row r="1718" spans="1:109" s="771" customFormat="1" ht="12" hidden="1" customHeight="1" x14ac:dyDescent="0.15">
      <c r="A1718" s="3433"/>
      <c r="B1718" s="763"/>
      <c r="C1718" s="3490"/>
      <c r="D1718" s="3490"/>
      <c r="E1718" s="3490"/>
      <c r="F1718" s="1173"/>
      <c r="G1718" s="3490"/>
      <c r="H1718" s="3490"/>
      <c r="I1718" s="3491"/>
      <c r="J1718" s="3491"/>
      <c r="K1718" s="3491"/>
      <c r="L1718" s="3491"/>
      <c r="M1718" s="3491"/>
      <c r="N1718" s="3487"/>
      <c r="O1718" s="3488"/>
      <c r="P1718" s="3489"/>
      <c r="Q1718" s="3490"/>
      <c r="R1718" s="3490"/>
      <c r="DE1718" s="823"/>
    </row>
    <row r="1719" spans="1:109" s="771" customFormat="1" ht="12" hidden="1" customHeight="1" x14ac:dyDescent="0.15">
      <c r="A1719" s="3433"/>
      <c r="B1719" s="763"/>
      <c r="C1719" s="3490"/>
      <c r="D1719" s="3490"/>
      <c r="E1719" s="3490"/>
      <c r="F1719" s="1173"/>
      <c r="G1719" s="3490"/>
      <c r="H1719" s="3490"/>
      <c r="I1719" s="3491"/>
      <c r="J1719" s="3491"/>
      <c r="K1719" s="3491"/>
      <c r="L1719" s="3491"/>
      <c r="M1719" s="3491"/>
      <c r="N1719" s="3487"/>
      <c r="O1719" s="3488"/>
      <c r="P1719" s="3489"/>
      <c r="Q1719" s="3490"/>
      <c r="R1719" s="3490"/>
      <c r="DE1719" s="823"/>
    </row>
    <row r="1720" spans="1:109" s="771" customFormat="1" ht="12" hidden="1" customHeight="1" x14ac:dyDescent="0.15">
      <c r="A1720" s="3433"/>
      <c r="B1720" s="763"/>
      <c r="C1720" s="3490"/>
      <c r="D1720" s="3490"/>
      <c r="E1720" s="3490"/>
      <c r="F1720" s="1173"/>
      <c r="G1720" s="3490"/>
      <c r="H1720" s="3490"/>
      <c r="I1720" s="3491"/>
      <c r="J1720" s="3491"/>
      <c r="K1720" s="3491"/>
      <c r="L1720" s="3491"/>
      <c r="M1720" s="3491"/>
      <c r="N1720" s="3487"/>
      <c r="O1720" s="3488"/>
      <c r="P1720" s="3489"/>
      <c r="Q1720" s="3490"/>
      <c r="R1720" s="3490"/>
      <c r="DE1720" s="823"/>
    </row>
    <row r="1721" spans="1:109" s="771" customFormat="1" ht="12" hidden="1" customHeight="1" x14ac:dyDescent="0.15">
      <c r="A1721" s="3433"/>
      <c r="B1721" s="763"/>
      <c r="C1721" s="3490"/>
      <c r="D1721" s="3490"/>
      <c r="E1721" s="3490"/>
      <c r="F1721" s="1173"/>
      <c r="G1721" s="3490"/>
      <c r="H1721" s="3490"/>
      <c r="I1721" s="3491"/>
      <c r="J1721" s="3491"/>
      <c r="K1721" s="3491"/>
      <c r="L1721" s="3491"/>
      <c r="M1721" s="3491"/>
      <c r="N1721" s="3487"/>
      <c r="O1721" s="3488"/>
      <c r="P1721" s="3489"/>
      <c r="Q1721" s="3490"/>
      <c r="R1721" s="3490"/>
      <c r="DE1721" s="823"/>
    </row>
    <row r="1722" spans="1:109" s="771" customFormat="1" ht="12" hidden="1" customHeight="1" x14ac:dyDescent="0.15">
      <c r="A1722" s="3433"/>
      <c r="B1722" s="763"/>
      <c r="C1722" s="3490"/>
      <c r="D1722" s="3490"/>
      <c r="E1722" s="3490"/>
      <c r="F1722" s="1173"/>
      <c r="G1722" s="3490"/>
      <c r="H1722" s="3490"/>
      <c r="I1722" s="3491"/>
      <c r="J1722" s="3491"/>
      <c r="K1722" s="3491"/>
      <c r="L1722" s="3491"/>
      <c r="M1722" s="3491"/>
      <c r="N1722" s="3487"/>
      <c r="O1722" s="3488"/>
      <c r="P1722" s="3489"/>
      <c r="Q1722" s="3490"/>
      <c r="R1722" s="3490"/>
      <c r="DE1722" s="823"/>
    </row>
    <row r="1723" spans="1:109" s="771" customFormat="1" ht="12" hidden="1" customHeight="1" x14ac:dyDescent="0.15">
      <c r="A1723" s="3433"/>
      <c r="B1723" s="763"/>
      <c r="C1723" s="3490"/>
      <c r="D1723" s="3490"/>
      <c r="E1723" s="3490"/>
      <c r="F1723" s="1173"/>
      <c r="G1723" s="3490"/>
      <c r="H1723" s="3490"/>
      <c r="I1723" s="3491"/>
      <c r="J1723" s="3491"/>
      <c r="K1723" s="3491"/>
      <c r="L1723" s="3491"/>
      <c r="M1723" s="3491"/>
      <c r="N1723" s="3487"/>
      <c r="O1723" s="3488"/>
      <c r="P1723" s="3489"/>
      <c r="Q1723" s="3490"/>
      <c r="R1723" s="3490"/>
      <c r="DE1723" s="823"/>
    </row>
    <row r="1724" spans="1:109" s="771" customFormat="1" ht="12" hidden="1" customHeight="1" x14ac:dyDescent="0.15">
      <c r="A1724" s="3433"/>
      <c r="B1724" s="763"/>
      <c r="C1724" s="3490"/>
      <c r="D1724" s="3490"/>
      <c r="E1724" s="3490"/>
      <c r="F1724" s="1173"/>
      <c r="G1724" s="3490"/>
      <c r="H1724" s="3490"/>
      <c r="I1724" s="3491"/>
      <c r="J1724" s="3491"/>
      <c r="K1724" s="3491"/>
      <c r="L1724" s="3491"/>
      <c r="M1724" s="3491"/>
      <c r="N1724" s="3487"/>
      <c r="O1724" s="3488"/>
      <c r="P1724" s="3489"/>
      <c r="Q1724" s="3490"/>
      <c r="R1724" s="3490"/>
      <c r="DE1724" s="823"/>
    </row>
    <row r="1725" spans="1:109" s="771" customFormat="1" ht="12" hidden="1" customHeight="1" x14ac:dyDescent="0.15">
      <c r="A1725" s="3433"/>
      <c r="B1725" s="763"/>
      <c r="C1725" s="3490"/>
      <c r="D1725" s="3490"/>
      <c r="E1725" s="3490"/>
      <c r="F1725" s="1173"/>
      <c r="G1725" s="3490"/>
      <c r="H1725" s="3490"/>
      <c r="I1725" s="3491"/>
      <c r="J1725" s="3491"/>
      <c r="K1725" s="3491"/>
      <c r="L1725" s="3491"/>
      <c r="M1725" s="3491"/>
      <c r="N1725" s="3487"/>
      <c r="O1725" s="3488"/>
      <c r="P1725" s="3489"/>
      <c r="Q1725" s="3490"/>
      <c r="R1725" s="3490"/>
      <c r="DE1725" s="823"/>
    </row>
    <row r="1726" spans="1:109" s="771" customFormat="1" ht="12" hidden="1" customHeight="1" x14ac:dyDescent="0.15">
      <c r="A1726" s="3433"/>
      <c r="B1726" s="763"/>
      <c r="C1726" s="3490"/>
      <c r="D1726" s="3490"/>
      <c r="E1726" s="3490"/>
      <c r="F1726" s="1173"/>
      <c r="G1726" s="3490"/>
      <c r="H1726" s="3490"/>
      <c r="I1726" s="3491"/>
      <c r="J1726" s="3491"/>
      <c r="K1726" s="3491"/>
      <c r="L1726" s="3491"/>
      <c r="M1726" s="3491"/>
      <c r="N1726" s="3487"/>
      <c r="O1726" s="3488"/>
      <c r="P1726" s="3489"/>
      <c r="Q1726" s="3490"/>
      <c r="R1726" s="3490"/>
      <c r="DE1726" s="823"/>
    </row>
    <row r="1727" spans="1:109" s="771" customFormat="1" ht="12" hidden="1" customHeight="1" x14ac:dyDescent="0.15">
      <c r="A1727" s="3433"/>
      <c r="B1727" s="763"/>
      <c r="C1727" s="3490"/>
      <c r="D1727" s="3490"/>
      <c r="E1727" s="3490"/>
      <c r="F1727" s="1173"/>
      <c r="G1727" s="3490"/>
      <c r="H1727" s="3490"/>
      <c r="I1727" s="3491"/>
      <c r="J1727" s="3491"/>
      <c r="K1727" s="3491"/>
      <c r="L1727" s="3491"/>
      <c r="M1727" s="3491"/>
      <c r="N1727" s="3487"/>
      <c r="O1727" s="3488"/>
      <c r="P1727" s="3489"/>
      <c r="Q1727" s="3490"/>
      <c r="R1727" s="3490"/>
      <c r="DE1727" s="823"/>
    </row>
    <row r="1728" spans="1:109" s="771" customFormat="1" ht="12" hidden="1" customHeight="1" x14ac:dyDescent="0.15">
      <c r="A1728" s="3433"/>
      <c r="B1728" s="763"/>
      <c r="C1728" s="3490"/>
      <c r="D1728" s="3490"/>
      <c r="E1728" s="3490"/>
      <c r="F1728" s="1173"/>
      <c r="G1728" s="3490"/>
      <c r="H1728" s="3490"/>
      <c r="I1728" s="3491"/>
      <c r="J1728" s="3491"/>
      <c r="K1728" s="3491"/>
      <c r="L1728" s="3491"/>
      <c r="M1728" s="3491"/>
      <c r="N1728" s="3487"/>
      <c r="O1728" s="3488"/>
      <c r="P1728" s="3489"/>
      <c r="Q1728" s="3490"/>
      <c r="R1728" s="3490"/>
      <c r="DE1728" s="823"/>
    </row>
    <row r="1729" spans="1:109" s="771" customFormat="1" ht="12" hidden="1" customHeight="1" x14ac:dyDescent="0.15">
      <c r="A1729" s="3433"/>
      <c r="B1729" s="763"/>
      <c r="C1729" s="3490"/>
      <c r="D1729" s="3490"/>
      <c r="E1729" s="3490"/>
      <c r="F1729" s="1173"/>
      <c r="G1729" s="3490"/>
      <c r="H1729" s="3490"/>
      <c r="I1729" s="3491"/>
      <c r="J1729" s="3491"/>
      <c r="K1729" s="3491"/>
      <c r="L1729" s="3491"/>
      <c r="M1729" s="3491"/>
      <c r="N1729" s="3487"/>
      <c r="O1729" s="3488"/>
      <c r="P1729" s="3489"/>
      <c r="Q1729" s="3490"/>
      <c r="R1729" s="3490"/>
      <c r="DE1729" s="823"/>
    </row>
    <row r="1730" spans="1:109" s="771" customFormat="1" ht="12" hidden="1" customHeight="1" x14ac:dyDescent="0.15">
      <c r="A1730" s="3433"/>
      <c r="B1730" s="763"/>
      <c r="C1730" s="3490"/>
      <c r="D1730" s="3490"/>
      <c r="E1730" s="3490"/>
      <c r="F1730" s="1173"/>
      <c r="G1730" s="3490"/>
      <c r="H1730" s="3490"/>
      <c r="I1730" s="3491"/>
      <c r="J1730" s="3491"/>
      <c r="K1730" s="3491"/>
      <c r="L1730" s="3491"/>
      <c r="M1730" s="3491"/>
      <c r="N1730" s="3487"/>
      <c r="O1730" s="3488"/>
      <c r="P1730" s="3489"/>
      <c r="Q1730" s="3490"/>
      <c r="R1730" s="3490"/>
      <c r="DE1730" s="823"/>
    </row>
    <row r="1731" spans="1:109" s="771" customFormat="1" ht="12" hidden="1" customHeight="1" x14ac:dyDescent="0.15">
      <c r="A1731" s="3433"/>
      <c r="B1731" s="763"/>
      <c r="C1731" s="3490"/>
      <c r="D1731" s="3490"/>
      <c r="E1731" s="3490"/>
      <c r="F1731" s="1173"/>
      <c r="G1731" s="3490"/>
      <c r="H1731" s="3490"/>
      <c r="I1731" s="3491"/>
      <c r="J1731" s="3491"/>
      <c r="K1731" s="3491"/>
      <c r="L1731" s="3491"/>
      <c r="M1731" s="3491"/>
      <c r="N1731" s="3487"/>
      <c r="O1731" s="3488"/>
      <c r="P1731" s="3489"/>
      <c r="Q1731" s="3490"/>
      <c r="R1731" s="3490"/>
      <c r="DE1731" s="823"/>
    </row>
    <row r="1732" spans="1:109" s="771" customFormat="1" ht="12" hidden="1" customHeight="1" x14ac:dyDescent="0.15">
      <c r="A1732" s="3433"/>
      <c r="B1732" s="763"/>
      <c r="C1732" s="3490"/>
      <c r="D1732" s="3490"/>
      <c r="E1732" s="3490"/>
      <c r="F1732" s="1173"/>
      <c r="G1732" s="3490"/>
      <c r="H1732" s="3490"/>
      <c r="I1732" s="3491"/>
      <c r="J1732" s="3491"/>
      <c r="K1732" s="3491"/>
      <c r="L1732" s="3491"/>
      <c r="M1732" s="3491"/>
      <c r="N1732" s="3487"/>
      <c r="O1732" s="3488"/>
      <c r="P1732" s="3489"/>
      <c r="Q1732" s="3490"/>
      <c r="R1732" s="3490"/>
      <c r="DE1732" s="823"/>
    </row>
    <row r="1733" spans="1:109" s="771" customFormat="1" ht="12" hidden="1" customHeight="1" x14ac:dyDescent="0.15">
      <c r="A1733" s="3433"/>
      <c r="B1733" s="763"/>
      <c r="C1733" s="3490"/>
      <c r="D1733" s="3490"/>
      <c r="E1733" s="3490"/>
      <c r="F1733" s="1173"/>
      <c r="G1733" s="3490"/>
      <c r="H1733" s="3490"/>
      <c r="I1733" s="3491"/>
      <c r="J1733" s="3491"/>
      <c r="K1733" s="3491"/>
      <c r="L1733" s="3491"/>
      <c r="M1733" s="3491"/>
      <c r="N1733" s="3487"/>
      <c r="O1733" s="3488"/>
      <c r="P1733" s="3489"/>
      <c r="Q1733" s="3490"/>
      <c r="R1733" s="3490"/>
      <c r="DE1733" s="823"/>
    </row>
    <row r="1734" spans="1:109" s="771" customFormat="1" ht="12" hidden="1" customHeight="1" x14ac:dyDescent="0.15">
      <c r="A1734" s="3433"/>
      <c r="B1734" s="763"/>
      <c r="C1734" s="3490"/>
      <c r="D1734" s="3490"/>
      <c r="E1734" s="3490"/>
      <c r="F1734" s="1173"/>
      <c r="G1734" s="3490"/>
      <c r="H1734" s="3490"/>
      <c r="I1734" s="3491"/>
      <c r="J1734" s="3491"/>
      <c r="K1734" s="3491"/>
      <c r="L1734" s="3491"/>
      <c r="M1734" s="3491"/>
      <c r="N1734" s="3487"/>
      <c r="O1734" s="3488"/>
      <c r="P1734" s="3489"/>
      <c r="Q1734" s="3490"/>
      <c r="R1734" s="3490"/>
      <c r="DE1734" s="823"/>
    </row>
    <row r="1735" spans="1:109" s="771" customFormat="1" ht="12" hidden="1" customHeight="1" x14ac:dyDescent="0.15">
      <c r="A1735" s="3433"/>
      <c r="B1735" s="763"/>
      <c r="C1735" s="3490"/>
      <c r="D1735" s="3490"/>
      <c r="E1735" s="3490"/>
      <c r="F1735" s="1173"/>
      <c r="G1735" s="3490"/>
      <c r="H1735" s="3490"/>
      <c r="I1735" s="3491"/>
      <c r="J1735" s="3491"/>
      <c r="K1735" s="3491"/>
      <c r="L1735" s="3491"/>
      <c r="M1735" s="3491"/>
      <c r="N1735" s="3487"/>
      <c r="O1735" s="3488"/>
      <c r="P1735" s="3489"/>
      <c r="Q1735" s="3490"/>
      <c r="R1735" s="3490"/>
      <c r="DE1735" s="823"/>
    </row>
    <row r="1736" spans="1:109" s="771" customFormat="1" ht="12" hidden="1" customHeight="1" x14ac:dyDescent="0.15">
      <c r="A1736" s="3433"/>
      <c r="B1736" s="763"/>
      <c r="C1736" s="3490"/>
      <c r="D1736" s="3490"/>
      <c r="E1736" s="3490"/>
      <c r="F1736" s="1173"/>
      <c r="G1736" s="3490"/>
      <c r="H1736" s="3490"/>
      <c r="I1736" s="3491"/>
      <c r="J1736" s="3491"/>
      <c r="K1736" s="3491"/>
      <c r="L1736" s="3491"/>
      <c r="M1736" s="3491"/>
      <c r="N1736" s="3487"/>
      <c r="O1736" s="3488"/>
      <c r="P1736" s="3489"/>
      <c r="Q1736" s="3490"/>
      <c r="R1736" s="3490"/>
      <c r="DE1736" s="823"/>
    </row>
    <row r="1737" spans="1:109" s="771" customFormat="1" ht="12" hidden="1" customHeight="1" x14ac:dyDescent="0.15">
      <c r="A1737" s="3433"/>
      <c r="B1737" s="763"/>
      <c r="C1737" s="3490"/>
      <c r="D1737" s="3490"/>
      <c r="E1737" s="3490"/>
      <c r="F1737" s="1173"/>
      <c r="G1737" s="3490"/>
      <c r="H1737" s="3490"/>
      <c r="I1737" s="3491"/>
      <c r="J1737" s="3491"/>
      <c r="K1737" s="3491"/>
      <c r="L1737" s="3491"/>
      <c r="M1737" s="3491"/>
      <c r="N1737" s="3487"/>
      <c r="O1737" s="3488"/>
      <c r="P1737" s="3489"/>
      <c r="Q1737" s="3490"/>
      <c r="R1737" s="3490"/>
      <c r="DE1737" s="823"/>
    </row>
    <row r="1738" spans="1:109" s="771" customFormat="1" ht="12" hidden="1" customHeight="1" x14ac:dyDescent="0.15">
      <c r="A1738" s="3433"/>
      <c r="B1738" s="763"/>
      <c r="C1738" s="3490"/>
      <c r="D1738" s="3490"/>
      <c r="E1738" s="3490"/>
      <c r="F1738" s="1173"/>
      <c r="G1738" s="3490"/>
      <c r="H1738" s="3490"/>
      <c r="I1738" s="3491"/>
      <c r="J1738" s="3491"/>
      <c r="K1738" s="3491"/>
      <c r="L1738" s="3491"/>
      <c r="M1738" s="3491"/>
      <c r="N1738" s="3487"/>
      <c r="O1738" s="3488"/>
      <c r="P1738" s="3489"/>
      <c r="Q1738" s="3490"/>
      <c r="R1738" s="3490"/>
      <c r="DE1738" s="823"/>
    </row>
    <row r="1739" spans="1:109" s="771" customFormat="1" ht="12" hidden="1" customHeight="1" x14ac:dyDescent="0.15">
      <c r="A1739" s="3433"/>
      <c r="B1739" s="763"/>
      <c r="C1739" s="3490"/>
      <c r="D1739" s="3490"/>
      <c r="E1739" s="3490"/>
      <c r="F1739" s="1173"/>
      <c r="G1739" s="3490"/>
      <c r="H1739" s="3490"/>
      <c r="I1739" s="3491"/>
      <c r="J1739" s="3491"/>
      <c r="K1739" s="3491"/>
      <c r="L1739" s="3491"/>
      <c r="M1739" s="3491"/>
      <c r="N1739" s="3487"/>
      <c r="O1739" s="3488"/>
      <c r="P1739" s="3489"/>
      <c r="Q1739" s="3490"/>
      <c r="R1739" s="3490"/>
      <c r="DE1739" s="823"/>
    </row>
    <row r="1740" spans="1:109" s="771" customFormat="1" ht="12" hidden="1" customHeight="1" x14ac:dyDescent="0.15">
      <c r="A1740" s="3433"/>
      <c r="B1740" s="763"/>
      <c r="C1740" s="3490"/>
      <c r="D1740" s="3490"/>
      <c r="E1740" s="3490"/>
      <c r="F1740" s="1173"/>
      <c r="G1740" s="3490"/>
      <c r="H1740" s="3490"/>
      <c r="I1740" s="3491"/>
      <c r="J1740" s="3491"/>
      <c r="K1740" s="3491"/>
      <c r="L1740" s="3491"/>
      <c r="M1740" s="3491"/>
      <c r="N1740" s="3487"/>
      <c r="O1740" s="3488"/>
      <c r="P1740" s="3489"/>
      <c r="Q1740" s="3490"/>
      <c r="R1740" s="3490"/>
      <c r="DE1740" s="823"/>
    </row>
    <row r="1741" spans="1:109" s="771" customFormat="1" ht="12" hidden="1" customHeight="1" x14ac:dyDescent="0.15">
      <c r="A1741" s="3433"/>
      <c r="B1741" s="763"/>
      <c r="C1741" s="3490"/>
      <c r="D1741" s="3490"/>
      <c r="E1741" s="3490"/>
      <c r="F1741" s="1173"/>
      <c r="G1741" s="3490"/>
      <c r="H1741" s="3490"/>
      <c r="I1741" s="3491"/>
      <c r="J1741" s="3491"/>
      <c r="K1741" s="3491"/>
      <c r="L1741" s="3491"/>
      <c r="M1741" s="3491"/>
      <c r="N1741" s="3487"/>
      <c r="O1741" s="3488"/>
      <c r="P1741" s="3489"/>
      <c r="Q1741" s="3490"/>
      <c r="R1741" s="3490"/>
      <c r="DE1741" s="823"/>
    </row>
    <row r="1742" spans="1:109" s="771" customFormat="1" ht="12" hidden="1" customHeight="1" x14ac:dyDescent="0.15">
      <c r="A1742" s="3433"/>
      <c r="B1742" s="763"/>
      <c r="C1742" s="3490"/>
      <c r="D1742" s="3490"/>
      <c r="E1742" s="3490"/>
      <c r="F1742" s="1173"/>
      <c r="G1742" s="3490"/>
      <c r="H1742" s="3490"/>
      <c r="I1742" s="3491"/>
      <c r="J1742" s="3491"/>
      <c r="K1742" s="3491"/>
      <c r="L1742" s="3491"/>
      <c r="M1742" s="3491"/>
      <c r="N1742" s="3487"/>
      <c r="O1742" s="3488"/>
      <c r="P1742" s="3489"/>
      <c r="Q1742" s="3490"/>
      <c r="R1742" s="3490"/>
      <c r="DE1742" s="823"/>
    </row>
    <row r="1743" spans="1:109" s="771" customFormat="1" ht="12" hidden="1" customHeight="1" x14ac:dyDescent="0.15">
      <c r="A1743" s="3433"/>
      <c r="B1743" s="763"/>
      <c r="C1743" s="3490"/>
      <c r="D1743" s="3490"/>
      <c r="E1743" s="3490"/>
      <c r="F1743" s="1173"/>
      <c r="G1743" s="3490"/>
      <c r="H1743" s="3490"/>
      <c r="I1743" s="3491"/>
      <c r="J1743" s="3491"/>
      <c r="K1743" s="3491"/>
      <c r="L1743" s="3491"/>
      <c r="M1743" s="3491"/>
      <c r="N1743" s="3487"/>
      <c r="O1743" s="3488"/>
      <c r="P1743" s="3489"/>
      <c r="Q1743" s="3490"/>
      <c r="R1743" s="3490"/>
      <c r="DE1743" s="823"/>
    </row>
    <row r="1744" spans="1:109" s="771" customFormat="1" ht="12" hidden="1" customHeight="1" x14ac:dyDescent="0.15">
      <c r="A1744" s="3433"/>
      <c r="B1744" s="763"/>
      <c r="C1744" s="3490"/>
      <c r="D1744" s="3490"/>
      <c r="E1744" s="3490"/>
      <c r="F1744" s="1173"/>
      <c r="G1744" s="3490"/>
      <c r="H1744" s="3490"/>
      <c r="I1744" s="3491"/>
      <c r="J1744" s="3491"/>
      <c r="K1744" s="3491"/>
      <c r="L1744" s="3491"/>
      <c r="M1744" s="3491"/>
      <c r="N1744" s="3487"/>
      <c r="O1744" s="3488"/>
      <c r="P1744" s="3489"/>
      <c r="Q1744" s="3490"/>
      <c r="R1744" s="3490"/>
      <c r="DE1744" s="823"/>
    </row>
    <row r="1745" spans="1:109" s="771" customFormat="1" ht="12" hidden="1" customHeight="1" x14ac:dyDescent="0.15">
      <c r="A1745" s="3433"/>
      <c r="B1745" s="763"/>
      <c r="C1745" s="3490"/>
      <c r="D1745" s="3490"/>
      <c r="E1745" s="3490"/>
      <c r="F1745" s="1173"/>
      <c r="G1745" s="3490"/>
      <c r="H1745" s="3490"/>
      <c r="I1745" s="3491"/>
      <c r="J1745" s="3491"/>
      <c r="K1745" s="3491"/>
      <c r="L1745" s="3491"/>
      <c r="M1745" s="3491"/>
      <c r="N1745" s="3487"/>
      <c r="O1745" s="3488"/>
      <c r="P1745" s="3489"/>
      <c r="Q1745" s="3490"/>
      <c r="R1745" s="3490"/>
      <c r="DE1745" s="823"/>
    </row>
    <row r="1746" spans="1:109" s="771" customFormat="1" ht="12" hidden="1" customHeight="1" x14ac:dyDescent="0.15">
      <c r="A1746" s="3433"/>
      <c r="B1746" s="763"/>
      <c r="C1746" s="3490"/>
      <c r="D1746" s="3490"/>
      <c r="E1746" s="3490"/>
      <c r="F1746" s="1173"/>
      <c r="G1746" s="3490"/>
      <c r="H1746" s="3490"/>
      <c r="I1746" s="3491"/>
      <c r="J1746" s="3491"/>
      <c r="K1746" s="3491"/>
      <c r="L1746" s="3491"/>
      <c r="M1746" s="3491"/>
      <c r="N1746" s="3487"/>
      <c r="O1746" s="3488"/>
      <c r="P1746" s="3489"/>
      <c r="Q1746" s="3490"/>
      <c r="R1746" s="3490"/>
      <c r="DE1746" s="823"/>
    </row>
    <row r="1747" spans="1:109" s="771" customFormat="1" ht="12" hidden="1" customHeight="1" x14ac:dyDescent="0.15">
      <c r="A1747" s="3433"/>
      <c r="B1747" s="763"/>
      <c r="C1747" s="3490"/>
      <c r="D1747" s="3490"/>
      <c r="E1747" s="3490"/>
      <c r="F1747" s="1173"/>
      <c r="G1747" s="3490"/>
      <c r="H1747" s="3490"/>
      <c r="I1747" s="3491"/>
      <c r="J1747" s="3491"/>
      <c r="K1747" s="3491"/>
      <c r="L1747" s="3491"/>
      <c r="M1747" s="3491"/>
      <c r="N1747" s="3487"/>
      <c r="O1747" s="3488"/>
      <c r="P1747" s="3489"/>
      <c r="Q1747" s="3490"/>
      <c r="R1747" s="3490"/>
      <c r="DE1747" s="823"/>
    </row>
    <row r="1748" spans="1:109" s="771" customFormat="1" ht="12" hidden="1" customHeight="1" x14ac:dyDescent="0.15">
      <c r="A1748" s="3433"/>
      <c r="B1748" s="763"/>
      <c r="C1748" s="3490"/>
      <c r="D1748" s="3490"/>
      <c r="E1748" s="3490"/>
      <c r="F1748" s="1173"/>
      <c r="G1748" s="3490"/>
      <c r="H1748" s="3490"/>
      <c r="I1748" s="3491"/>
      <c r="J1748" s="3491"/>
      <c r="K1748" s="3491"/>
      <c r="L1748" s="3491"/>
      <c r="M1748" s="3491"/>
      <c r="N1748" s="3487"/>
      <c r="O1748" s="3488"/>
      <c r="P1748" s="3489"/>
      <c r="Q1748" s="3490"/>
      <c r="R1748" s="3490"/>
      <c r="DE1748" s="823"/>
    </row>
    <row r="1749" spans="1:109" s="771" customFormat="1" ht="12" hidden="1" customHeight="1" x14ac:dyDescent="0.15">
      <c r="A1749" s="3433"/>
      <c r="B1749" s="763"/>
      <c r="C1749" s="3490"/>
      <c r="D1749" s="3490"/>
      <c r="E1749" s="3490"/>
      <c r="F1749" s="1173"/>
      <c r="G1749" s="3490"/>
      <c r="H1749" s="3490"/>
      <c r="I1749" s="3491"/>
      <c r="J1749" s="3491"/>
      <c r="K1749" s="3491"/>
      <c r="L1749" s="3491"/>
      <c r="M1749" s="3491"/>
      <c r="N1749" s="3487"/>
      <c r="O1749" s="3488"/>
      <c r="P1749" s="3489"/>
      <c r="Q1749" s="3490"/>
      <c r="R1749" s="3490"/>
      <c r="DE1749" s="823"/>
    </row>
    <row r="1750" spans="1:109" s="771" customFormat="1" ht="12" hidden="1" customHeight="1" x14ac:dyDescent="0.15">
      <c r="A1750" s="3433"/>
      <c r="B1750" s="763"/>
      <c r="C1750" s="3490"/>
      <c r="D1750" s="3490"/>
      <c r="E1750" s="3490"/>
      <c r="F1750" s="1173"/>
      <c r="G1750" s="3490"/>
      <c r="H1750" s="3490"/>
      <c r="I1750" s="3491"/>
      <c r="J1750" s="3491"/>
      <c r="K1750" s="3491"/>
      <c r="L1750" s="3491"/>
      <c r="M1750" s="3491"/>
      <c r="N1750" s="3487"/>
      <c r="O1750" s="3488"/>
      <c r="P1750" s="3489"/>
      <c r="Q1750" s="3490"/>
      <c r="R1750" s="3490"/>
      <c r="DE1750" s="823"/>
    </row>
    <row r="1751" spans="1:109" s="771" customFormat="1" ht="12" hidden="1" customHeight="1" x14ac:dyDescent="0.15">
      <c r="A1751" s="3433"/>
      <c r="B1751" s="763"/>
      <c r="C1751" s="3490"/>
      <c r="D1751" s="3490"/>
      <c r="E1751" s="3490"/>
      <c r="F1751" s="1173"/>
      <c r="G1751" s="3490"/>
      <c r="H1751" s="3490"/>
      <c r="I1751" s="3491"/>
      <c r="J1751" s="3491"/>
      <c r="K1751" s="3491"/>
      <c r="L1751" s="3491"/>
      <c r="M1751" s="3491"/>
      <c r="N1751" s="3487"/>
      <c r="O1751" s="3488"/>
      <c r="P1751" s="3489"/>
      <c r="Q1751" s="3490"/>
      <c r="R1751" s="3490"/>
      <c r="DE1751" s="823"/>
    </row>
    <row r="1752" spans="1:109" s="771" customFormat="1" ht="12" hidden="1" customHeight="1" x14ac:dyDescent="0.15">
      <c r="A1752" s="3433"/>
      <c r="B1752" s="763"/>
      <c r="C1752" s="3490"/>
      <c r="D1752" s="3490"/>
      <c r="E1752" s="3490"/>
      <c r="F1752" s="1173"/>
      <c r="G1752" s="3490"/>
      <c r="H1752" s="3490"/>
      <c r="I1752" s="3491"/>
      <c r="J1752" s="3491"/>
      <c r="K1752" s="3491"/>
      <c r="L1752" s="3491"/>
      <c r="M1752" s="3491"/>
      <c r="N1752" s="3487"/>
      <c r="O1752" s="3488"/>
      <c r="P1752" s="3489"/>
      <c r="Q1752" s="3490"/>
      <c r="R1752" s="3490"/>
      <c r="DE1752" s="823"/>
    </row>
    <row r="1753" spans="1:109" s="771" customFormat="1" ht="12" hidden="1" customHeight="1" x14ac:dyDescent="0.15">
      <c r="A1753" s="3433"/>
      <c r="B1753" s="763"/>
      <c r="C1753" s="3490"/>
      <c r="D1753" s="3490"/>
      <c r="E1753" s="3490"/>
      <c r="F1753" s="1173"/>
      <c r="G1753" s="3490"/>
      <c r="H1753" s="3490"/>
      <c r="I1753" s="3491"/>
      <c r="J1753" s="3491"/>
      <c r="K1753" s="3491"/>
      <c r="L1753" s="3491"/>
      <c r="M1753" s="3491"/>
      <c r="N1753" s="3487"/>
      <c r="O1753" s="3488"/>
      <c r="P1753" s="3489"/>
      <c r="Q1753" s="3490"/>
      <c r="R1753" s="3490"/>
      <c r="DE1753" s="823"/>
    </row>
    <row r="1754" spans="1:109" s="771" customFormat="1" ht="12" hidden="1" customHeight="1" x14ac:dyDescent="0.15">
      <c r="A1754" s="3433"/>
      <c r="B1754" s="763"/>
      <c r="C1754" s="3490"/>
      <c r="D1754" s="3490"/>
      <c r="E1754" s="3490"/>
      <c r="F1754" s="1173"/>
      <c r="G1754" s="3490"/>
      <c r="H1754" s="3490"/>
      <c r="I1754" s="3491"/>
      <c r="J1754" s="3491"/>
      <c r="K1754" s="3491"/>
      <c r="L1754" s="3491"/>
      <c r="M1754" s="3491"/>
      <c r="N1754" s="3487"/>
      <c r="O1754" s="3488"/>
      <c r="P1754" s="3489"/>
      <c r="Q1754" s="3490"/>
      <c r="R1754" s="3490"/>
      <c r="DE1754" s="823"/>
    </row>
    <row r="1755" spans="1:109" s="771" customFormat="1" ht="12" hidden="1" customHeight="1" x14ac:dyDescent="0.15">
      <c r="A1755" s="3433"/>
      <c r="B1755" s="763"/>
      <c r="C1755" s="3490"/>
      <c r="D1755" s="3490"/>
      <c r="E1755" s="3490"/>
      <c r="F1755" s="1173"/>
      <c r="G1755" s="3490"/>
      <c r="H1755" s="3490"/>
      <c r="I1755" s="3491"/>
      <c r="J1755" s="3491"/>
      <c r="K1755" s="3491"/>
      <c r="L1755" s="3491"/>
      <c r="M1755" s="3491"/>
      <c r="N1755" s="3487"/>
      <c r="O1755" s="3488"/>
      <c r="P1755" s="3489"/>
      <c r="Q1755" s="3490"/>
      <c r="R1755" s="3490"/>
      <c r="DE1755" s="823"/>
    </row>
    <row r="1756" spans="1:109" s="771" customFormat="1" ht="12" hidden="1" customHeight="1" x14ac:dyDescent="0.15">
      <c r="A1756" s="3433"/>
      <c r="B1756" s="763"/>
      <c r="C1756" s="3490"/>
      <c r="D1756" s="3490"/>
      <c r="E1756" s="3490"/>
      <c r="F1756" s="1173"/>
      <c r="G1756" s="3490"/>
      <c r="H1756" s="3490"/>
      <c r="I1756" s="3491"/>
      <c r="J1756" s="3491"/>
      <c r="K1756" s="3491"/>
      <c r="L1756" s="3491"/>
      <c r="M1756" s="3491"/>
      <c r="N1756" s="3487"/>
      <c r="O1756" s="3488"/>
      <c r="P1756" s="3489"/>
      <c r="Q1756" s="3490"/>
      <c r="R1756" s="3490"/>
      <c r="DE1756" s="823"/>
    </row>
    <row r="1757" spans="1:109" s="771" customFormat="1" ht="12" hidden="1" customHeight="1" x14ac:dyDescent="0.15">
      <c r="A1757" s="3433"/>
      <c r="B1757" s="763"/>
      <c r="C1757" s="3490"/>
      <c r="D1757" s="3490"/>
      <c r="E1757" s="3490"/>
      <c r="F1757" s="1173"/>
      <c r="G1757" s="3490"/>
      <c r="H1757" s="3490"/>
      <c r="I1757" s="3491"/>
      <c r="J1757" s="3491"/>
      <c r="K1757" s="3491"/>
      <c r="L1757" s="3491"/>
      <c r="M1757" s="3491"/>
      <c r="N1757" s="3487"/>
      <c r="O1757" s="3488"/>
      <c r="P1757" s="3489"/>
      <c r="Q1757" s="3490"/>
      <c r="R1757" s="3490"/>
      <c r="DE1757" s="823"/>
    </row>
    <row r="1758" spans="1:109" s="771" customFormat="1" ht="12" hidden="1" customHeight="1" x14ac:dyDescent="0.15">
      <c r="A1758" s="3433"/>
      <c r="B1758" s="763"/>
      <c r="C1758" s="3490"/>
      <c r="D1758" s="3490"/>
      <c r="E1758" s="3490"/>
      <c r="F1758" s="1173"/>
      <c r="G1758" s="3490"/>
      <c r="H1758" s="3490"/>
      <c r="I1758" s="3491"/>
      <c r="J1758" s="3491"/>
      <c r="K1758" s="3491"/>
      <c r="L1758" s="3491"/>
      <c r="M1758" s="3491"/>
      <c r="N1758" s="3487"/>
      <c r="O1758" s="3488"/>
      <c r="P1758" s="3489"/>
      <c r="Q1758" s="3490"/>
      <c r="R1758" s="3490"/>
      <c r="DE1758" s="823"/>
    </row>
    <row r="1759" spans="1:109" s="771" customFormat="1" ht="12" hidden="1" customHeight="1" x14ac:dyDescent="0.15">
      <c r="A1759" s="3433"/>
      <c r="B1759" s="763"/>
      <c r="C1759" s="3490"/>
      <c r="D1759" s="3490"/>
      <c r="E1759" s="3490"/>
      <c r="F1759" s="1173"/>
      <c r="G1759" s="3490"/>
      <c r="H1759" s="3490"/>
      <c r="I1759" s="3491"/>
      <c r="J1759" s="3491"/>
      <c r="K1759" s="3491"/>
      <c r="L1759" s="3491"/>
      <c r="M1759" s="3491"/>
      <c r="N1759" s="3487"/>
      <c r="O1759" s="3488"/>
      <c r="P1759" s="3489"/>
      <c r="Q1759" s="3490"/>
      <c r="R1759" s="3490"/>
      <c r="DE1759" s="823"/>
    </row>
    <row r="1760" spans="1:109" s="771" customFormat="1" ht="12" hidden="1" customHeight="1" x14ac:dyDescent="0.15">
      <c r="A1760" s="3433"/>
      <c r="B1760" s="763"/>
      <c r="C1760" s="3490"/>
      <c r="D1760" s="3490"/>
      <c r="E1760" s="3490"/>
      <c r="F1760" s="1173"/>
      <c r="G1760" s="3490"/>
      <c r="H1760" s="3490"/>
      <c r="I1760" s="3491"/>
      <c r="J1760" s="3491"/>
      <c r="K1760" s="3491"/>
      <c r="L1760" s="3491"/>
      <c r="M1760" s="3491"/>
      <c r="N1760" s="3487"/>
      <c r="O1760" s="3488"/>
      <c r="P1760" s="3489"/>
      <c r="Q1760" s="3490"/>
      <c r="R1760" s="3490"/>
      <c r="DE1760" s="823"/>
    </row>
    <row r="1761" spans="1:109" s="771" customFormat="1" ht="12" hidden="1" customHeight="1" x14ac:dyDescent="0.15">
      <c r="A1761" s="3433"/>
      <c r="B1761" s="768"/>
      <c r="C1761" s="3496"/>
      <c r="D1761" s="3496"/>
      <c r="E1761" s="3496"/>
      <c r="F1761" s="1174"/>
      <c r="G1761" s="3496"/>
      <c r="H1761" s="3496"/>
      <c r="I1761" s="3497"/>
      <c r="J1761" s="3497"/>
      <c r="K1761" s="3497"/>
      <c r="L1761" s="3497"/>
      <c r="M1761" s="3497"/>
      <c r="N1761" s="3498"/>
      <c r="O1761" s="3499"/>
      <c r="P1761" s="3500"/>
      <c r="Q1761" s="3496"/>
      <c r="R1761" s="3496"/>
      <c r="DE1761" s="823"/>
    </row>
    <row r="1762" spans="1:109" s="771" customFormat="1" ht="6" hidden="1" customHeight="1" x14ac:dyDescent="0.15">
      <c r="A1762" s="797"/>
      <c r="B1762" s="798"/>
      <c r="C1762" s="3446"/>
      <c r="D1762" s="3446"/>
      <c r="E1762" s="3446"/>
      <c r="F1762" s="798"/>
      <c r="G1762" s="3446"/>
      <c r="H1762" s="3446"/>
      <c r="I1762" s="3446"/>
      <c r="J1762" s="3446"/>
      <c r="K1762" s="3446"/>
      <c r="L1762" s="3446"/>
      <c r="M1762" s="3446"/>
      <c r="N1762" s="798"/>
      <c r="O1762" s="798"/>
      <c r="P1762" s="798"/>
      <c r="Q1762" s="3438"/>
      <c r="R1762" s="3438"/>
      <c r="DE1762" s="823"/>
    </row>
    <row r="1763" spans="1:109" s="771" customFormat="1" ht="12" hidden="1" customHeight="1" x14ac:dyDescent="0.15">
      <c r="A1763" s="3421">
        <v>3</v>
      </c>
      <c r="B1763" s="3492" t="s">
        <v>1232</v>
      </c>
      <c r="C1763" s="3503"/>
      <c r="D1763" s="3503"/>
      <c r="E1763" s="3503"/>
      <c r="F1763" s="3503"/>
      <c r="G1763" s="3503"/>
      <c r="H1763" s="3503"/>
      <c r="I1763" s="3503"/>
      <c r="J1763" s="3503"/>
      <c r="K1763" s="3503"/>
      <c r="L1763" s="3503"/>
      <c r="M1763" s="3503"/>
      <c r="N1763" s="3503"/>
      <c r="O1763" s="3504"/>
      <c r="P1763" s="3536"/>
      <c r="Q1763" s="3434" t="s">
        <v>1231</v>
      </c>
      <c r="R1763" s="3435"/>
      <c r="DE1763" s="823"/>
    </row>
    <row r="1764" spans="1:109" s="771" customFormat="1" ht="12" hidden="1" customHeight="1" x14ac:dyDescent="0.15">
      <c r="A1764" s="3475"/>
      <c r="B1764" s="3436" t="s">
        <v>1230</v>
      </c>
      <c r="C1764" s="3396"/>
      <c r="D1764" s="3502"/>
      <c r="E1764" s="3396" t="s">
        <v>1229</v>
      </c>
      <c r="F1764" s="3396"/>
      <c r="G1764" s="3501" t="s">
        <v>1228</v>
      </c>
      <c r="H1764" s="3502"/>
      <c r="I1764" s="3501" t="s">
        <v>579</v>
      </c>
      <c r="J1764" s="3396"/>
      <c r="K1764" s="3396"/>
      <c r="L1764" s="3396"/>
      <c r="M1764" s="3396"/>
      <c r="N1764" s="3396" t="s">
        <v>578</v>
      </c>
      <c r="O1764" s="3397"/>
      <c r="P1764" s="3398"/>
      <c r="Q1764" s="3436"/>
      <c r="R1764" s="3437"/>
      <c r="DE1764" s="823"/>
    </row>
    <row r="1765" spans="1:109" s="771" customFormat="1" ht="12" hidden="1" customHeight="1" x14ac:dyDescent="0.15">
      <c r="A1765" s="3422"/>
      <c r="B1765" s="3386"/>
      <c r="C1765" s="3416"/>
      <c r="D1765" s="3534"/>
      <c r="E1765" s="3461"/>
      <c r="F1765" s="3461"/>
      <c r="G1765" s="3531"/>
      <c r="H1765" s="3532"/>
      <c r="I1765" s="3531"/>
      <c r="J1765" s="3461"/>
      <c r="K1765" s="3461"/>
      <c r="L1765" s="3461"/>
      <c r="M1765" s="3461"/>
      <c r="N1765" s="3533"/>
      <c r="O1765" s="3463"/>
      <c r="P1765" s="3464"/>
      <c r="Q1765" s="3386"/>
      <c r="R1765" s="3387"/>
      <c r="DE1765" s="823"/>
    </row>
    <row r="1766" spans="1:109" s="771" customFormat="1" ht="6" hidden="1" customHeight="1" x14ac:dyDescent="0.15">
      <c r="A1766" s="799"/>
      <c r="B1766" s="3438"/>
      <c r="C1766" s="3438"/>
      <c r="D1766" s="3438"/>
      <c r="E1766" s="3438"/>
      <c r="F1766" s="3438"/>
      <c r="G1766" s="3441"/>
      <c r="H1766" s="3441"/>
      <c r="I1766" s="799"/>
      <c r="J1766" s="799"/>
      <c r="K1766" s="799"/>
      <c r="L1766" s="799"/>
      <c r="M1766" s="799"/>
      <c r="N1766" s="799"/>
      <c r="O1766" s="799"/>
      <c r="P1766" s="799"/>
      <c r="Q1766" s="799"/>
      <c r="R1766" s="799"/>
      <c r="DE1766" s="823"/>
    </row>
    <row r="1767" spans="1:109" s="771" customFormat="1" ht="21" hidden="1" customHeight="1" x14ac:dyDescent="0.15">
      <c r="A1767" s="3421">
        <v>4</v>
      </c>
      <c r="B1767" s="3442" t="s">
        <v>1227</v>
      </c>
      <c r="C1767" s="3424"/>
      <c r="D1767" s="3425"/>
      <c r="E1767" s="3443" t="s">
        <v>1226</v>
      </c>
      <c r="F1767" s="3444"/>
      <c r="G1767" s="3445"/>
      <c r="H1767" s="3445"/>
      <c r="I1767" s="793"/>
      <c r="J1767" s="786">
        <v>5</v>
      </c>
      <c r="K1767" s="3449" t="s">
        <v>1764</v>
      </c>
      <c r="L1767" s="3450"/>
      <c r="M1767" s="3450"/>
      <c r="N1767" s="3450"/>
      <c r="O1767" s="3450"/>
      <c r="P1767" s="3450"/>
      <c r="Q1767" s="3450"/>
      <c r="R1767" s="3451"/>
      <c r="DE1767" s="823"/>
    </row>
    <row r="1768" spans="1:109" s="771" customFormat="1" ht="12" hidden="1" customHeight="1" x14ac:dyDescent="0.15">
      <c r="A1768" s="3422"/>
      <c r="B1768" s="3386"/>
      <c r="C1768" s="3416"/>
      <c r="D1768" s="3387"/>
      <c r="E1768" s="3386"/>
      <c r="F1768" s="3387"/>
      <c r="G1768" s="3445"/>
      <c r="H1768" s="3445"/>
      <c r="I1768" s="793"/>
      <c r="J1768" s="3476"/>
      <c r="K1768" s="3522"/>
      <c r="L1768" s="3523"/>
      <c r="M1768" s="3523"/>
      <c r="N1768" s="3523"/>
      <c r="O1768" s="3523"/>
      <c r="P1768" s="3523"/>
      <c r="Q1768" s="3523"/>
      <c r="R1768" s="3524"/>
      <c r="DE1768" s="823"/>
    </row>
    <row r="1769" spans="1:109" s="771" customFormat="1" ht="12" hidden="1" customHeight="1" x14ac:dyDescent="0.15">
      <c r="A1769" s="787"/>
      <c r="B1769" s="792"/>
      <c r="C1769" s="792"/>
      <c r="D1769" s="792"/>
      <c r="E1769" s="792"/>
      <c r="F1769" s="792"/>
      <c r="G1769" s="3445"/>
      <c r="H1769" s="3445"/>
      <c r="I1769" s="787"/>
      <c r="J1769" s="3477"/>
      <c r="K1769" s="3525"/>
      <c r="L1769" s="3526"/>
      <c r="M1769" s="3526"/>
      <c r="N1769" s="3526"/>
      <c r="O1769" s="3526"/>
      <c r="P1769" s="3526"/>
      <c r="Q1769" s="3526"/>
      <c r="R1769" s="3527"/>
      <c r="S1769" s="225"/>
      <c r="T1769" s="755"/>
      <c r="DE1769" s="823"/>
    </row>
    <row r="1770" spans="1:109" s="771" customFormat="1" ht="12" hidden="1" customHeight="1" x14ac:dyDescent="0.15">
      <c r="A1770" s="787"/>
      <c r="B1770" s="788"/>
      <c r="C1770" s="788"/>
      <c r="D1770" s="788"/>
      <c r="E1770" s="788"/>
      <c r="F1770" s="788"/>
      <c r="G1770" s="788"/>
      <c r="H1770" s="788"/>
      <c r="I1770" s="787"/>
      <c r="J1770" s="3477"/>
      <c r="K1770" s="3525"/>
      <c r="L1770" s="3526"/>
      <c r="M1770" s="3526"/>
      <c r="N1770" s="3526"/>
      <c r="O1770" s="3526"/>
      <c r="P1770" s="3526"/>
      <c r="Q1770" s="3526"/>
      <c r="R1770" s="3527"/>
      <c r="DE1770" s="823"/>
    </row>
    <row r="1771" spans="1:109" s="771" customFormat="1" ht="12" hidden="1" customHeight="1" x14ac:dyDescent="0.15">
      <c r="A1771" s="787"/>
      <c r="B1771" s="3465" t="s">
        <v>1225</v>
      </c>
      <c r="C1771" s="3465"/>
      <c r="D1771" s="3465"/>
      <c r="E1771" s="3465"/>
      <c r="F1771" s="3465"/>
      <c r="G1771" s="3465"/>
      <c r="H1771" s="3465"/>
      <c r="I1771" s="787"/>
      <c r="J1771" s="3477"/>
      <c r="K1771" s="3525"/>
      <c r="L1771" s="3526"/>
      <c r="M1771" s="3526"/>
      <c r="N1771" s="3526"/>
      <c r="O1771" s="3526"/>
      <c r="P1771" s="3526"/>
      <c r="Q1771" s="3526"/>
      <c r="R1771" s="3527"/>
      <c r="DE1771" s="823"/>
    </row>
    <row r="1772" spans="1:109" s="771" customFormat="1" ht="12" hidden="1" customHeight="1" x14ac:dyDescent="0.15">
      <c r="A1772" s="787"/>
      <c r="B1772" s="3465" t="s">
        <v>1224</v>
      </c>
      <c r="C1772" s="3465"/>
      <c r="D1772" s="3465"/>
      <c r="E1772" s="3465"/>
      <c r="F1772" s="3465"/>
      <c r="G1772" s="3465"/>
      <c r="H1772" s="3465"/>
      <c r="I1772" s="789"/>
      <c r="J1772" s="3477"/>
      <c r="K1772" s="3525"/>
      <c r="L1772" s="3526"/>
      <c r="M1772" s="3526"/>
      <c r="N1772" s="3526"/>
      <c r="O1772" s="3526"/>
      <c r="P1772" s="3526"/>
      <c r="Q1772" s="3526"/>
      <c r="R1772" s="3527"/>
      <c r="DE1772" s="823"/>
    </row>
    <row r="1773" spans="1:109" s="771" customFormat="1" ht="12" hidden="1" customHeight="1" x14ac:dyDescent="0.15">
      <c r="A1773" s="790" t="s">
        <v>1223</v>
      </c>
      <c r="B1773" s="3466" t="s">
        <v>577</v>
      </c>
      <c r="C1773" s="3466"/>
      <c r="D1773" s="3466"/>
      <c r="E1773" s="3466"/>
      <c r="F1773" s="3466"/>
      <c r="G1773" s="3466"/>
      <c r="H1773" s="3466"/>
      <c r="I1773" s="787"/>
      <c r="J1773" s="3477"/>
      <c r="K1773" s="3525"/>
      <c r="L1773" s="3526"/>
      <c r="M1773" s="3526"/>
      <c r="N1773" s="3526"/>
      <c r="O1773" s="3526"/>
      <c r="P1773" s="3526"/>
      <c r="Q1773" s="3526"/>
      <c r="R1773" s="3527"/>
      <c r="DE1773" s="823"/>
    </row>
    <row r="1774" spans="1:109" s="771" customFormat="1" ht="12" hidden="1" customHeight="1" x14ac:dyDescent="0.15">
      <c r="A1774" s="790"/>
      <c r="B1774" s="3467" t="s">
        <v>1222</v>
      </c>
      <c r="C1774" s="3467"/>
      <c r="D1774" s="3467"/>
      <c r="E1774" s="3467"/>
      <c r="F1774" s="3467"/>
      <c r="G1774" s="3467"/>
      <c r="H1774" s="3467"/>
      <c r="I1774" s="787"/>
      <c r="J1774" s="3477"/>
      <c r="K1774" s="3525"/>
      <c r="L1774" s="3526"/>
      <c r="M1774" s="3526"/>
      <c r="N1774" s="3526"/>
      <c r="O1774" s="3526"/>
      <c r="P1774" s="3526"/>
      <c r="Q1774" s="3526"/>
      <c r="R1774" s="3527"/>
      <c r="DE1774" s="823"/>
    </row>
    <row r="1775" spans="1:109" s="771" customFormat="1" ht="12" hidden="1" customHeight="1" x14ac:dyDescent="0.15">
      <c r="A1775" s="790"/>
      <c r="B1775" s="3467"/>
      <c r="C1775" s="3467"/>
      <c r="D1775" s="3467"/>
      <c r="E1775" s="3467"/>
      <c r="F1775" s="3467"/>
      <c r="G1775" s="3467"/>
      <c r="H1775" s="3467"/>
      <c r="I1775" s="787"/>
      <c r="J1775" s="3477"/>
      <c r="K1775" s="3525"/>
      <c r="L1775" s="3526"/>
      <c r="M1775" s="3526"/>
      <c r="N1775" s="3526"/>
      <c r="O1775" s="3526"/>
      <c r="P1775" s="3526"/>
      <c r="Q1775" s="3526"/>
      <c r="R1775" s="3527"/>
      <c r="DE1775" s="823"/>
    </row>
    <row r="1776" spans="1:109" s="771" customFormat="1" ht="12" hidden="1" customHeight="1" x14ac:dyDescent="0.15">
      <c r="A1776" s="790"/>
      <c r="B1776" s="3465"/>
      <c r="C1776" s="3465"/>
      <c r="D1776" s="3465"/>
      <c r="E1776" s="3465"/>
      <c r="F1776" s="3465"/>
      <c r="G1776" s="3465"/>
      <c r="H1776" s="3465"/>
      <c r="I1776" s="787"/>
      <c r="J1776" s="3477"/>
      <c r="K1776" s="3525"/>
      <c r="L1776" s="3526"/>
      <c r="M1776" s="3526"/>
      <c r="N1776" s="3526"/>
      <c r="O1776" s="3526"/>
      <c r="P1776" s="3526"/>
      <c r="Q1776" s="3526"/>
      <c r="R1776" s="3527"/>
      <c r="DE1776" s="823"/>
    </row>
    <row r="1777" spans="1:111" s="771" customFormat="1" ht="12" hidden="1" customHeight="1" x14ac:dyDescent="0.15">
      <c r="A1777" s="790"/>
      <c r="B1777" s="3465" t="s">
        <v>652</v>
      </c>
      <c r="C1777" s="3465"/>
      <c r="D1777" s="3465"/>
      <c r="E1777" s="3465"/>
      <c r="F1777" s="3465"/>
      <c r="G1777" s="3465"/>
      <c r="H1777" s="3465"/>
      <c r="I1777" s="787"/>
      <c r="J1777" s="3477"/>
      <c r="K1777" s="3525"/>
      <c r="L1777" s="3526"/>
      <c r="M1777" s="3526"/>
      <c r="N1777" s="3526"/>
      <c r="O1777" s="3526"/>
      <c r="P1777" s="3526"/>
      <c r="Q1777" s="3526"/>
      <c r="R1777" s="3527"/>
      <c r="U1777" s="224"/>
      <c r="V1777" s="224"/>
      <c r="W1777" s="224"/>
      <c r="X1777" s="224"/>
      <c r="Y1777" s="224"/>
      <c r="Z1777" s="224"/>
      <c r="AA1777" s="224"/>
      <c r="AB1777" s="224"/>
      <c r="AC1777" s="224"/>
      <c r="AD1777" s="224"/>
      <c r="AE1777" s="224"/>
      <c r="DE1777" s="823"/>
    </row>
    <row r="1778" spans="1:111" s="771" customFormat="1" ht="12" hidden="1" customHeight="1" x14ac:dyDescent="0.15">
      <c r="A1778" s="790"/>
      <c r="B1778" s="3465"/>
      <c r="C1778" s="3465"/>
      <c r="D1778" s="3465"/>
      <c r="E1778" s="3465"/>
      <c r="F1778" s="3465"/>
      <c r="G1778" s="3465"/>
      <c r="H1778" s="3465"/>
      <c r="I1778" s="787"/>
      <c r="J1778" s="3478"/>
      <c r="K1778" s="3528"/>
      <c r="L1778" s="3529"/>
      <c r="M1778" s="3529"/>
      <c r="N1778" s="3529"/>
      <c r="O1778" s="3529"/>
      <c r="P1778" s="3529"/>
      <c r="Q1778" s="3529"/>
      <c r="R1778" s="3530"/>
      <c r="DE1778" s="823"/>
    </row>
    <row r="1779" spans="1:111" s="772" customFormat="1" ht="13.5" hidden="1" x14ac:dyDescent="0.15">
      <c r="A1779" s="3473" t="s">
        <v>1239</v>
      </c>
      <c r="B1779" s="3474"/>
      <c r="C1779" s="3474"/>
      <c r="D1779" s="3474"/>
      <c r="E1779" s="3474"/>
      <c r="F1779" s="3474"/>
      <c r="G1779" s="3474"/>
      <c r="H1779" s="3474"/>
      <c r="I1779" s="3474"/>
      <c r="J1779" s="3474"/>
      <c r="K1779" s="3474"/>
      <c r="L1779" s="3474"/>
      <c r="M1779" s="3474"/>
      <c r="N1779" s="3474"/>
      <c r="O1779" s="3474"/>
      <c r="P1779" s="3474"/>
      <c r="Q1779" s="3474"/>
      <c r="R1779" s="3474"/>
      <c r="DE1779" s="822"/>
    </row>
    <row r="1780" spans="1:111" s="771" customFormat="1" ht="12" hidden="1" customHeight="1" x14ac:dyDescent="0.15">
      <c r="A1780" s="3393" t="s">
        <v>576</v>
      </c>
      <c r="B1780" s="3417"/>
      <c r="C1780" s="3494"/>
      <c r="D1780" s="3495"/>
      <c r="E1780" s="3393" t="s">
        <v>575</v>
      </c>
      <c r="F1780" s="3417"/>
      <c r="G1780" s="3386"/>
      <c r="H1780" s="3416"/>
      <c r="I1780" s="3416"/>
      <c r="J1780" s="3387"/>
      <c r="K1780" s="3393" t="s">
        <v>1214</v>
      </c>
      <c r="L1780" s="3395"/>
      <c r="M1780" s="3420"/>
      <c r="N1780" s="3386"/>
      <c r="O1780" s="3416"/>
      <c r="P1780" s="3416"/>
      <c r="Q1780" s="3416"/>
      <c r="R1780" s="3387"/>
      <c r="DE1780" s="823"/>
    </row>
    <row r="1781" spans="1:111" s="771" customFormat="1" ht="12" hidden="1" customHeight="1" x14ac:dyDescent="0.15">
      <c r="A1781" s="3421">
        <v>1</v>
      </c>
      <c r="B1781" s="3510" t="s">
        <v>1238</v>
      </c>
      <c r="C1781" s="3511"/>
      <c r="D1781" s="3511"/>
      <c r="E1781" s="3511"/>
      <c r="F1781" s="3512"/>
      <c r="G1781" s="3492" t="s">
        <v>1237</v>
      </c>
      <c r="H1781" s="3493"/>
      <c r="I1781" s="3492" t="s">
        <v>1236</v>
      </c>
      <c r="J1781" s="3503"/>
      <c r="K1781" s="3503"/>
      <c r="L1781" s="3503"/>
      <c r="M1781" s="3503"/>
      <c r="N1781" s="3503"/>
      <c r="O1781" s="3503"/>
      <c r="P1781" s="3503"/>
      <c r="Q1781" s="3503"/>
      <c r="R1781" s="3493"/>
      <c r="DE1781" s="823"/>
    </row>
    <row r="1782" spans="1:111" s="771" customFormat="1" ht="12" hidden="1" customHeight="1" x14ac:dyDescent="0.15">
      <c r="A1782" s="3422"/>
      <c r="B1782" s="3513"/>
      <c r="C1782" s="3514"/>
      <c r="D1782" s="3514"/>
      <c r="E1782" s="3514"/>
      <c r="F1782" s="3515"/>
      <c r="G1782" s="3516"/>
      <c r="H1782" s="3517"/>
      <c r="I1782" s="3518"/>
      <c r="J1782" s="3519"/>
      <c r="K1782" s="3519"/>
      <c r="L1782" s="3519"/>
      <c r="M1782" s="780" t="s">
        <v>1761</v>
      </c>
      <c r="N1782" s="3520"/>
      <c r="O1782" s="3521"/>
      <c r="P1782" s="781" t="s">
        <v>1762</v>
      </c>
      <c r="Q1782" s="773"/>
      <c r="R1782" s="782" t="s">
        <v>1763</v>
      </c>
      <c r="S1782" s="758" t="str">
        <f>IF(AND(Q1782&lt;&gt;"",Q1782&lt;120),"排煙機の規定風量は120㎥以上必要です。","")</f>
        <v/>
      </c>
      <c r="T1782" s="770"/>
      <c r="DE1782" s="823"/>
    </row>
    <row r="1783" spans="1:111" s="771" customFormat="1" ht="6" hidden="1" customHeight="1" x14ac:dyDescent="0.15">
      <c r="A1783" s="794"/>
      <c r="B1783" s="794"/>
      <c r="C1783" s="794"/>
      <c r="D1783" s="794"/>
      <c r="E1783" s="794"/>
      <c r="F1783" s="794"/>
      <c r="G1783" s="794"/>
      <c r="H1783" s="794"/>
      <c r="I1783" s="794"/>
      <c r="J1783" s="794"/>
      <c r="K1783" s="795"/>
      <c r="L1783" s="795"/>
      <c r="M1783" s="795"/>
      <c r="N1783" s="794"/>
      <c r="O1783" s="796"/>
      <c r="P1783" s="796"/>
      <c r="Q1783" s="795"/>
      <c r="R1783" s="795"/>
      <c r="DE1783" s="823"/>
    </row>
    <row r="1784" spans="1:111" s="771" customFormat="1" ht="12" hidden="1" customHeight="1" x14ac:dyDescent="0.15">
      <c r="A1784" s="3432">
        <v>2</v>
      </c>
      <c r="B1784" s="3492" t="s">
        <v>1235</v>
      </c>
      <c r="C1784" s="3503"/>
      <c r="D1784" s="3503"/>
      <c r="E1784" s="3503"/>
      <c r="F1784" s="3503"/>
      <c r="G1784" s="3503"/>
      <c r="H1784" s="3503"/>
      <c r="I1784" s="3503"/>
      <c r="J1784" s="3503"/>
      <c r="K1784" s="3503"/>
      <c r="L1784" s="3503"/>
      <c r="M1784" s="3503"/>
      <c r="N1784" s="3503"/>
      <c r="O1784" s="3504"/>
      <c r="P1784" s="783"/>
      <c r="Q1784" s="3434" t="s">
        <v>1231</v>
      </c>
      <c r="R1784" s="3435"/>
      <c r="DE1784" s="823"/>
    </row>
    <row r="1785" spans="1:111" s="771" customFormat="1" ht="12" hidden="1" customHeight="1" x14ac:dyDescent="0.15">
      <c r="A1785" s="3433"/>
      <c r="B1785" s="784" t="s">
        <v>54</v>
      </c>
      <c r="C1785" s="3501" t="s">
        <v>1234</v>
      </c>
      <c r="D1785" s="3396"/>
      <c r="E1785" s="3502"/>
      <c r="F1785" s="785" t="s">
        <v>1233</v>
      </c>
      <c r="G1785" s="3501" t="s">
        <v>1228</v>
      </c>
      <c r="H1785" s="3396"/>
      <c r="I1785" s="3501" t="s">
        <v>579</v>
      </c>
      <c r="J1785" s="3396"/>
      <c r="K1785" s="3396"/>
      <c r="L1785" s="3396"/>
      <c r="M1785" s="3396"/>
      <c r="N1785" s="3396" t="s">
        <v>578</v>
      </c>
      <c r="O1785" s="3397"/>
      <c r="P1785" s="3398"/>
      <c r="Q1785" s="3436"/>
      <c r="R1785" s="3437"/>
      <c r="DE1785" s="823"/>
      <c r="DF1785" s="772" t="str">
        <f>IF(COUNTA(B1786:R1835)&gt;0,DG1785,"")</f>
        <v/>
      </c>
      <c r="DG1785" s="829">
        <v>25</v>
      </c>
    </row>
    <row r="1786" spans="1:111" s="771" customFormat="1" ht="12" hidden="1" customHeight="1" x14ac:dyDescent="0.15">
      <c r="A1786" s="3433"/>
      <c r="B1786" s="762"/>
      <c r="C1786" s="3505"/>
      <c r="D1786" s="3505"/>
      <c r="E1786" s="3505"/>
      <c r="F1786" s="1172"/>
      <c r="G1786" s="3505"/>
      <c r="H1786" s="3505"/>
      <c r="I1786" s="3506"/>
      <c r="J1786" s="3506"/>
      <c r="K1786" s="3506"/>
      <c r="L1786" s="3506"/>
      <c r="M1786" s="3506"/>
      <c r="N1786" s="3507"/>
      <c r="O1786" s="3508"/>
      <c r="P1786" s="3509"/>
      <c r="Q1786" s="3505"/>
      <c r="R1786" s="3505"/>
      <c r="DE1786" s="823"/>
    </row>
    <row r="1787" spans="1:111" s="771" customFormat="1" ht="12" hidden="1" customHeight="1" x14ac:dyDescent="0.15">
      <c r="A1787" s="3433"/>
      <c r="B1787" s="763"/>
      <c r="C1787" s="3490"/>
      <c r="D1787" s="3490"/>
      <c r="E1787" s="3490"/>
      <c r="F1787" s="1173"/>
      <c r="G1787" s="3490"/>
      <c r="H1787" s="3490"/>
      <c r="I1787" s="3491"/>
      <c r="J1787" s="3491"/>
      <c r="K1787" s="3491"/>
      <c r="L1787" s="3491"/>
      <c r="M1787" s="3491"/>
      <c r="N1787" s="3487"/>
      <c r="O1787" s="3488"/>
      <c r="P1787" s="3489"/>
      <c r="Q1787" s="3490"/>
      <c r="R1787" s="3490"/>
      <c r="DE1787" s="823"/>
    </row>
    <row r="1788" spans="1:111" s="771" customFormat="1" ht="12" hidden="1" customHeight="1" x14ac:dyDescent="0.15">
      <c r="A1788" s="3433"/>
      <c r="B1788" s="763"/>
      <c r="C1788" s="3490"/>
      <c r="D1788" s="3490"/>
      <c r="E1788" s="3490"/>
      <c r="F1788" s="1173"/>
      <c r="G1788" s="3490"/>
      <c r="H1788" s="3490"/>
      <c r="I1788" s="3491"/>
      <c r="J1788" s="3491"/>
      <c r="K1788" s="3491"/>
      <c r="L1788" s="3491"/>
      <c r="M1788" s="3491"/>
      <c r="N1788" s="3487"/>
      <c r="O1788" s="3488"/>
      <c r="P1788" s="3489"/>
      <c r="Q1788" s="3490"/>
      <c r="R1788" s="3490"/>
      <c r="DE1788" s="823"/>
    </row>
    <row r="1789" spans="1:111" s="771" customFormat="1" ht="12" hidden="1" customHeight="1" x14ac:dyDescent="0.15">
      <c r="A1789" s="3433"/>
      <c r="B1789" s="763"/>
      <c r="C1789" s="3490"/>
      <c r="D1789" s="3490"/>
      <c r="E1789" s="3490"/>
      <c r="F1789" s="1173"/>
      <c r="G1789" s="3490"/>
      <c r="H1789" s="3490"/>
      <c r="I1789" s="3491"/>
      <c r="J1789" s="3491"/>
      <c r="K1789" s="3491"/>
      <c r="L1789" s="3491"/>
      <c r="M1789" s="3491"/>
      <c r="N1789" s="3487"/>
      <c r="O1789" s="3488"/>
      <c r="P1789" s="3489"/>
      <c r="Q1789" s="3490"/>
      <c r="R1789" s="3490"/>
      <c r="DE1789" s="823"/>
    </row>
    <row r="1790" spans="1:111" s="771" customFormat="1" ht="12" hidden="1" customHeight="1" x14ac:dyDescent="0.15">
      <c r="A1790" s="3433"/>
      <c r="B1790" s="763"/>
      <c r="C1790" s="3490"/>
      <c r="D1790" s="3490"/>
      <c r="E1790" s="3490"/>
      <c r="F1790" s="1173"/>
      <c r="G1790" s="3490"/>
      <c r="H1790" s="3490"/>
      <c r="I1790" s="3491"/>
      <c r="J1790" s="3491"/>
      <c r="K1790" s="3491"/>
      <c r="L1790" s="3491"/>
      <c r="M1790" s="3491"/>
      <c r="N1790" s="3487"/>
      <c r="O1790" s="3488"/>
      <c r="P1790" s="3489"/>
      <c r="Q1790" s="3490"/>
      <c r="R1790" s="3490"/>
      <c r="DE1790" s="823"/>
    </row>
    <row r="1791" spans="1:111" s="771" customFormat="1" ht="12" hidden="1" customHeight="1" x14ac:dyDescent="0.15">
      <c r="A1791" s="3433"/>
      <c r="B1791" s="763"/>
      <c r="C1791" s="3490"/>
      <c r="D1791" s="3490"/>
      <c r="E1791" s="3490"/>
      <c r="F1791" s="1173"/>
      <c r="G1791" s="3490"/>
      <c r="H1791" s="3490"/>
      <c r="I1791" s="3491"/>
      <c r="J1791" s="3491"/>
      <c r="K1791" s="3491"/>
      <c r="L1791" s="3491"/>
      <c r="M1791" s="3491"/>
      <c r="N1791" s="3487"/>
      <c r="O1791" s="3488"/>
      <c r="P1791" s="3489"/>
      <c r="Q1791" s="3490"/>
      <c r="R1791" s="3490"/>
      <c r="DE1791" s="823"/>
    </row>
    <row r="1792" spans="1:111" s="771" customFormat="1" ht="12" hidden="1" customHeight="1" x14ac:dyDescent="0.15">
      <c r="A1792" s="3433"/>
      <c r="B1792" s="763"/>
      <c r="C1792" s="3490"/>
      <c r="D1792" s="3490"/>
      <c r="E1792" s="3490"/>
      <c r="F1792" s="1173"/>
      <c r="G1792" s="3490"/>
      <c r="H1792" s="3490"/>
      <c r="I1792" s="3491"/>
      <c r="J1792" s="3491"/>
      <c r="K1792" s="3491"/>
      <c r="L1792" s="3491"/>
      <c r="M1792" s="3491"/>
      <c r="N1792" s="3487"/>
      <c r="O1792" s="3488"/>
      <c r="P1792" s="3489"/>
      <c r="Q1792" s="3490"/>
      <c r="R1792" s="3490"/>
      <c r="DE1792" s="823"/>
    </row>
    <row r="1793" spans="1:109" s="771" customFormat="1" ht="12" hidden="1" customHeight="1" x14ac:dyDescent="0.15">
      <c r="A1793" s="3433"/>
      <c r="B1793" s="763"/>
      <c r="C1793" s="3490"/>
      <c r="D1793" s="3490"/>
      <c r="E1793" s="3490"/>
      <c r="F1793" s="1173"/>
      <c r="G1793" s="3490"/>
      <c r="H1793" s="3490"/>
      <c r="I1793" s="3491"/>
      <c r="J1793" s="3491"/>
      <c r="K1793" s="3491"/>
      <c r="L1793" s="3491"/>
      <c r="M1793" s="3491"/>
      <c r="N1793" s="3487"/>
      <c r="O1793" s="3488"/>
      <c r="P1793" s="3489"/>
      <c r="Q1793" s="3490"/>
      <c r="R1793" s="3490"/>
      <c r="DE1793" s="823"/>
    </row>
    <row r="1794" spans="1:109" s="771" customFormat="1" ht="12" hidden="1" customHeight="1" x14ac:dyDescent="0.15">
      <c r="A1794" s="3433"/>
      <c r="B1794" s="763"/>
      <c r="C1794" s="3490"/>
      <c r="D1794" s="3490"/>
      <c r="E1794" s="3490"/>
      <c r="F1794" s="1173"/>
      <c r="G1794" s="3490"/>
      <c r="H1794" s="3490"/>
      <c r="I1794" s="3491"/>
      <c r="J1794" s="3491"/>
      <c r="K1794" s="3491"/>
      <c r="L1794" s="3491"/>
      <c r="M1794" s="3491"/>
      <c r="N1794" s="3487"/>
      <c r="O1794" s="3488"/>
      <c r="P1794" s="3489"/>
      <c r="Q1794" s="3490"/>
      <c r="R1794" s="3490"/>
      <c r="DE1794" s="823"/>
    </row>
    <row r="1795" spans="1:109" s="771" customFormat="1" ht="12" hidden="1" customHeight="1" x14ac:dyDescent="0.15">
      <c r="A1795" s="3433"/>
      <c r="B1795" s="763"/>
      <c r="C1795" s="3490"/>
      <c r="D1795" s="3490"/>
      <c r="E1795" s="3490"/>
      <c r="F1795" s="1173"/>
      <c r="G1795" s="3490"/>
      <c r="H1795" s="3490"/>
      <c r="I1795" s="3491"/>
      <c r="J1795" s="3491"/>
      <c r="K1795" s="3491"/>
      <c r="L1795" s="3491"/>
      <c r="M1795" s="3491"/>
      <c r="N1795" s="3487"/>
      <c r="O1795" s="3488"/>
      <c r="P1795" s="3489"/>
      <c r="Q1795" s="3490"/>
      <c r="R1795" s="3490"/>
      <c r="DE1795" s="823"/>
    </row>
    <row r="1796" spans="1:109" s="771" customFormat="1" ht="12" hidden="1" customHeight="1" x14ac:dyDescent="0.15">
      <c r="A1796" s="3433"/>
      <c r="B1796" s="763"/>
      <c r="C1796" s="3490"/>
      <c r="D1796" s="3490"/>
      <c r="E1796" s="3490"/>
      <c r="F1796" s="1173"/>
      <c r="G1796" s="3490"/>
      <c r="H1796" s="3490"/>
      <c r="I1796" s="3491"/>
      <c r="J1796" s="3491"/>
      <c r="K1796" s="3491"/>
      <c r="L1796" s="3491"/>
      <c r="M1796" s="3491"/>
      <c r="N1796" s="3487"/>
      <c r="O1796" s="3488"/>
      <c r="P1796" s="3489"/>
      <c r="Q1796" s="3490"/>
      <c r="R1796" s="3490"/>
      <c r="DE1796" s="823"/>
    </row>
    <row r="1797" spans="1:109" s="771" customFormat="1" ht="12" hidden="1" customHeight="1" x14ac:dyDescent="0.15">
      <c r="A1797" s="3433"/>
      <c r="B1797" s="763"/>
      <c r="C1797" s="3490"/>
      <c r="D1797" s="3490"/>
      <c r="E1797" s="3490"/>
      <c r="F1797" s="1173"/>
      <c r="G1797" s="3490"/>
      <c r="H1797" s="3490"/>
      <c r="I1797" s="3491"/>
      <c r="J1797" s="3491"/>
      <c r="K1797" s="3491"/>
      <c r="L1797" s="3491"/>
      <c r="M1797" s="3491"/>
      <c r="N1797" s="3487"/>
      <c r="O1797" s="3488"/>
      <c r="P1797" s="3489"/>
      <c r="Q1797" s="3490"/>
      <c r="R1797" s="3490"/>
      <c r="DE1797" s="823"/>
    </row>
    <row r="1798" spans="1:109" s="771" customFormat="1" ht="12" hidden="1" customHeight="1" x14ac:dyDescent="0.15">
      <c r="A1798" s="3433"/>
      <c r="B1798" s="763"/>
      <c r="C1798" s="3490"/>
      <c r="D1798" s="3490"/>
      <c r="E1798" s="3490"/>
      <c r="F1798" s="1173"/>
      <c r="G1798" s="3490"/>
      <c r="H1798" s="3490"/>
      <c r="I1798" s="3491"/>
      <c r="J1798" s="3491"/>
      <c r="K1798" s="3491"/>
      <c r="L1798" s="3491"/>
      <c r="M1798" s="3491"/>
      <c r="N1798" s="3487"/>
      <c r="O1798" s="3488"/>
      <c r="P1798" s="3489"/>
      <c r="Q1798" s="3490"/>
      <c r="R1798" s="3490"/>
      <c r="DE1798" s="823"/>
    </row>
    <row r="1799" spans="1:109" s="771" customFormat="1" ht="12" hidden="1" customHeight="1" x14ac:dyDescent="0.15">
      <c r="A1799" s="3433"/>
      <c r="B1799" s="763"/>
      <c r="C1799" s="3490"/>
      <c r="D1799" s="3490"/>
      <c r="E1799" s="3490"/>
      <c r="F1799" s="1173"/>
      <c r="G1799" s="3490"/>
      <c r="H1799" s="3490"/>
      <c r="I1799" s="3491"/>
      <c r="J1799" s="3491"/>
      <c r="K1799" s="3491"/>
      <c r="L1799" s="3491"/>
      <c r="M1799" s="3491"/>
      <c r="N1799" s="3487"/>
      <c r="O1799" s="3488"/>
      <c r="P1799" s="3489"/>
      <c r="Q1799" s="3490"/>
      <c r="R1799" s="3490"/>
      <c r="DE1799" s="823"/>
    </row>
    <row r="1800" spans="1:109" s="771" customFormat="1" ht="12" hidden="1" customHeight="1" x14ac:dyDescent="0.15">
      <c r="A1800" s="3433"/>
      <c r="B1800" s="763"/>
      <c r="C1800" s="3490"/>
      <c r="D1800" s="3490"/>
      <c r="E1800" s="3490"/>
      <c r="F1800" s="1173"/>
      <c r="G1800" s="3490"/>
      <c r="H1800" s="3490"/>
      <c r="I1800" s="3491"/>
      <c r="J1800" s="3491"/>
      <c r="K1800" s="3491"/>
      <c r="L1800" s="3491"/>
      <c r="M1800" s="3491"/>
      <c r="N1800" s="3487"/>
      <c r="O1800" s="3488"/>
      <c r="P1800" s="3489"/>
      <c r="Q1800" s="3490"/>
      <c r="R1800" s="3490"/>
      <c r="DE1800" s="823"/>
    </row>
    <row r="1801" spans="1:109" s="771" customFormat="1" ht="12" hidden="1" customHeight="1" x14ac:dyDescent="0.15">
      <c r="A1801" s="3433"/>
      <c r="B1801" s="763"/>
      <c r="C1801" s="3490"/>
      <c r="D1801" s="3490"/>
      <c r="E1801" s="3490"/>
      <c r="F1801" s="1173"/>
      <c r="G1801" s="3490"/>
      <c r="H1801" s="3490"/>
      <c r="I1801" s="3491"/>
      <c r="J1801" s="3491"/>
      <c r="K1801" s="3491"/>
      <c r="L1801" s="3491"/>
      <c r="M1801" s="3491"/>
      <c r="N1801" s="3487"/>
      <c r="O1801" s="3488"/>
      <c r="P1801" s="3489"/>
      <c r="Q1801" s="3490"/>
      <c r="R1801" s="3490"/>
      <c r="DE1801" s="823"/>
    </row>
    <row r="1802" spans="1:109" s="771" customFormat="1" ht="12" hidden="1" customHeight="1" x14ac:dyDescent="0.15">
      <c r="A1802" s="3433"/>
      <c r="B1802" s="763"/>
      <c r="C1802" s="3490"/>
      <c r="D1802" s="3490"/>
      <c r="E1802" s="3490"/>
      <c r="F1802" s="1173"/>
      <c r="G1802" s="3490"/>
      <c r="H1802" s="3490"/>
      <c r="I1802" s="3491"/>
      <c r="J1802" s="3491"/>
      <c r="K1802" s="3491"/>
      <c r="L1802" s="3491"/>
      <c r="M1802" s="3491"/>
      <c r="N1802" s="3487"/>
      <c r="O1802" s="3488"/>
      <c r="P1802" s="3489"/>
      <c r="Q1802" s="3490"/>
      <c r="R1802" s="3490"/>
      <c r="DE1802" s="823"/>
    </row>
    <row r="1803" spans="1:109" s="771" customFormat="1" ht="12" hidden="1" customHeight="1" x14ac:dyDescent="0.15">
      <c r="A1803" s="3433"/>
      <c r="B1803" s="763"/>
      <c r="C1803" s="3490"/>
      <c r="D1803" s="3490"/>
      <c r="E1803" s="3490"/>
      <c r="F1803" s="1173"/>
      <c r="G1803" s="3490"/>
      <c r="H1803" s="3490"/>
      <c r="I1803" s="3491"/>
      <c r="J1803" s="3491"/>
      <c r="K1803" s="3491"/>
      <c r="L1803" s="3491"/>
      <c r="M1803" s="3491"/>
      <c r="N1803" s="3487"/>
      <c r="O1803" s="3488"/>
      <c r="P1803" s="3489"/>
      <c r="Q1803" s="3490"/>
      <c r="R1803" s="3490"/>
      <c r="DE1803" s="823"/>
    </row>
    <row r="1804" spans="1:109" s="771" customFormat="1" ht="12" hidden="1" customHeight="1" x14ac:dyDescent="0.15">
      <c r="A1804" s="3433"/>
      <c r="B1804" s="763"/>
      <c r="C1804" s="3490"/>
      <c r="D1804" s="3490"/>
      <c r="E1804" s="3490"/>
      <c r="F1804" s="1173"/>
      <c r="G1804" s="3490"/>
      <c r="H1804" s="3490"/>
      <c r="I1804" s="3491"/>
      <c r="J1804" s="3491"/>
      <c r="K1804" s="3491"/>
      <c r="L1804" s="3491"/>
      <c r="M1804" s="3491"/>
      <c r="N1804" s="3487"/>
      <c r="O1804" s="3488"/>
      <c r="P1804" s="3489"/>
      <c r="Q1804" s="3490"/>
      <c r="R1804" s="3490"/>
      <c r="DE1804" s="823"/>
    </row>
    <row r="1805" spans="1:109" s="771" customFormat="1" ht="12" hidden="1" customHeight="1" x14ac:dyDescent="0.15">
      <c r="A1805" s="3433"/>
      <c r="B1805" s="763"/>
      <c r="C1805" s="3490"/>
      <c r="D1805" s="3490"/>
      <c r="E1805" s="3490"/>
      <c r="F1805" s="1173"/>
      <c r="G1805" s="3490"/>
      <c r="H1805" s="3490"/>
      <c r="I1805" s="3491"/>
      <c r="J1805" s="3491"/>
      <c r="K1805" s="3491"/>
      <c r="L1805" s="3491"/>
      <c r="M1805" s="3491"/>
      <c r="N1805" s="3487"/>
      <c r="O1805" s="3488"/>
      <c r="P1805" s="3489"/>
      <c r="Q1805" s="3490"/>
      <c r="R1805" s="3490"/>
      <c r="DE1805" s="823"/>
    </row>
    <row r="1806" spans="1:109" s="771" customFormat="1" ht="12" hidden="1" customHeight="1" x14ac:dyDescent="0.15">
      <c r="A1806" s="3433"/>
      <c r="B1806" s="763"/>
      <c r="C1806" s="3490"/>
      <c r="D1806" s="3490"/>
      <c r="E1806" s="3490"/>
      <c r="F1806" s="1173"/>
      <c r="G1806" s="3490"/>
      <c r="H1806" s="3490"/>
      <c r="I1806" s="3491"/>
      <c r="J1806" s="3491"/>
      <c r="K1806" s="3491"/>
      <c r="L1806" s="3491"/>
      <c r="M1806" s="3491"/>
      <c r="N1806" s="3487"/>
      <c r="O1806" s="3488"/>
      <c r="P1806" s="3489"/>
      <c r="Q1806" s="3490"/>
      <c r="R1806" s="3490"/>
      <c r="DE1806" s="823"/>
    </row>
    <row r="1807" spans="1:109" s="771" customFormat="1" ht="12" hidden="1" customHeight="1" x14ac:dyDescent="0.15">
      <c r="A1807" s="3433"/>
      <c r="B1807" s="763"/>
      <c r="C1807" s="3490"/>
      <c r="D1807" s="3490"/>
      <c r="E1807" s="3490"/>
      <c r="F1807" s="1173"/>
      <c r="G1807" s="3490"/>
      <c r="H1807" s="3490"/>
      <c r="I1807" s="3491"/>
      <c r="J1807" s="3491"/>
      <c r="K1807" s="3491"/>
      <c r="L1807" s="3491"/>
      <c r="M1807" s="3491"/>
      <c r="N1807" s="3487"/>
      <c r="O1807" s="3488"/>
      <c r="P1807" s="3489"/>
      <c r="Q1807" s="3490"/>
      <c r="R1807" s="3490"/>
      <c r="DE1807" s="823"/>
    </row>
    <row r="1808" spans="1:109" s="771" customFormat="1" ht="12" hidden="1" customHeight="1" x14ac:dyDescent="0.15">
      <c r="A1808" s="3433"/>
      <c r="B1808" s="763"/>
      <c r="C1808" s="3490"/>
      <c r="D1808" s="3490"/>
      <c r="E1808" s="3490"/>
      <c r="F1808" s="1173"/>
      <c r="G1808" s="3490"/>
      <c r="H1808" s="3490"/>
      <c r="I1808" s="3491"/>
      <c r="J1808" s="3491"/>
      <c r="K1808" s="3491"/>
      <c r="L1808" s="3491"/>
      <c r="M1808" s="3491"/>
      <c r="N1808" s="3487"/>
      <c r="O1808" s="3488"/>
      <c r="P1808" s="3489"/>
      <c r="Q1808" s="3490"/>
      <c r="R1808" s="3490"/>
      <c r="DE1808" s="823"/>
    </row>
    <row r="1809" spans="1:109" s="771" customFormat="1" ht="12" hidden="1" customHeight="1" x14ac:dyDescent="0.15">
      <c r="A1809" s="3433"/>
      <c r="B1809" s="763"/>
      <c r="C1809" s="3490"/>
      <c r="D1809" s="3490"/>
      <c r="E1809" s="3490"/>
      <c r="F1809" s="1173"/>
      <c r="G1809" s="3490"/>
      <c r="H1809" s="3490"/>
      <c r="I1809" s="3491"/>
      <c r="J1809" s="3491"/>
      <c r="K1809" s="3491"/>
      <c r="L1809" s="3491"/>
      <c r="M1809" s="3491"/>
      <c r="N1809" s="3487"/>
      <c r="O1809" s="3488"/>
      <c r="P1809" s="3489"/>
      <c r="Q1809" s="3490"/>
      <c r="R1809" s="3490"/>
      <c r="DE1809" s="823"/>
    </row>
    <row r="1810" spans="1:109" s="771" customFormat="1" ht="12" hidden="1" customHeight="1" x14ac:dyDescent="0.15">
      <c r="A1810" s="3433"/>
      <c r="B1810" s="763"/>
      <c r="C1810" s="3490"/>
      <c r="D1810" s="3490"/>
      <c r="E1810" s="3490"/>
      <c r="F1810" s="1173"/>
      <c r="G1810" s="3490"/>
      <c r="H1810" s="3490"/>
      <c r="I1810" s="3491"/>
      <c r="J1810" s="3491"/>
      <c r="K1810" s="3491"/>
      <c r="L1810" s="3491"/>
      <c r="M1810" s="3491"/>
      <c r="N1810" s="3487"/>
      <c r="O1810" s="3488"/>
      <c r="P1810" s="3489"/>
      <c r="Q1810" s="3490"/>
      <c r="R1810" s="3490"/>
      <c r="DE1810" s="823"/>
    </row>
    <row r="1811" spans="1:109" s="771" customFormat="1" ht="12" hidden="1" customHeight="1" x14ac:dyDescent="0.15">
      <c r="A1811" s="3433"/>
      <c r="B1811" s="763"/>
      <c r="C1811" s="3490"/>
      <c r="D1811" s="3490"/>
      <c r="E1811" s="3490"/>
      <c r="F1811" s="1173"/>
      <c r="G1811" s="3490"/>
      <c r="H1811" s="3490"/>
      <c r="I1811" s="3491"/>
      <c r="J1811" s="3491"/>
      <c r="K1811" s="3491"/>
      <c r="L1811" s="3491"/>
      <c r="M1811" s="3491"/>
      <c r="N1811" s="3487"/>
      <c r="O1811" s="3488"/>
      <c r="P1811" s="3489"/>
      <c r="Q1811" s="3490"/>
      <c r="R1811" s="3490"/>
      <c r="DE1811" s="823"/>
    </row>
    <row r="1812" spans="1:109" s="771" customFormat="1" ht="12" hidden="1" customHeight="1" x14ac:dyDescent="0.15">
      <c r="A1812" s="3433"/>
      <c r="B1812" s="763"/>
      <c r="C1812" s="3490"/>
      <c r="D1812" s="3490"/>
      <c r="E1812" s="3490"/>
      <c r="F1812" s="1173"/>
      <c r="G1812" s="3490"/>
      <c r="H1812" s="3490"/>
      <c r="I1812" s="3491"/>
      <c r="J1812" s="3491"/>
      <c r="K1812" s="3491"/>
      <c r="L1812" s="3491"/>
      <c r="M1812" s="3491"/>
      <c r="N1812" s="3487"/>
      <c r="O1812" s="3488"/>
      <c r="P1812" s="3489"/>
      <c r="Q1812" s="3490"/>
      <c r="R1812" s="3490"/>
      <c r="DE1812" s="823"/>
    </row>
    <row r="1813" spans="1:109" s="771" customFormat="1" ht="12" hidden="1" customHeight="1" x14ac:dyDescent="0.15">
      <c r="A1813" s="3433"/>
      <c r="B1813" s="763"/>
      <c r="C1813" s="3490"/>
      <c r="D1813" s="3490"/>
      <c r="E1813" s="3490"/>
      <c r="F1813" s="1173"/>
      <c r="G1813" s="3490"/>
      <c r="H1813" s="3490"/>
      <c r="I1813" s="3491"/>
      <c r="J1813" s="3491"/>
      <c r="K1813" s="3491"/>
      <c r="L1813" s="3491"/>
      <c r="M1813" s="3491"/>
      <c r="N1813" s="3487"/>
      <c r="O1813" s="3488"/>
      <c r="P1813" s="3489"/>
      <c r="Q1813" s="3490"/>
      <c r="R1813" s="3490"/>
      <c r="DE1813" s="823"/>
    </row>
    <row r="1814" spans="1:109" s="771" customFormat="1" ht="12" hidden="1" customHeight="1" x14ac:dyDescent="0.15">
      <c r="A1814" s="3433"/>
      <c r="B1814" s="763"/>
      <c r="C1814" s="3490"/>
      <c r="D1814" s="3490"/>
      <c r="E1814" s="3490"/>
      <c r="F1814" s="1173"/>
      <c r="G1814" s="3490"/>
      <c r="H1814" s="3490"/>
      <c r="I1814" s="3491"/>
      <c r="J1814" s="3491"/>
      <c r="K1814" s="3491"/>
      <c r="L1814" s="3491"/>
      <c r="M1814" s="3491"/>
      <c r="N1814" s="3487"/>
      <c r="O1814" s="3488"/>
      <c r="P1814" s="3489"/>
      <c r="Q1814" s="3490"/>
      <c r="R1814" s="3490"/>
      <c r="DE1814" s="823"/>
    </row>
    <row r="1815" spans="1:109" s="771" customFormat="1" ht="12" hidden="1" customHeight="1" x14ac:dyDescent="0.15">
      <c r="A1815" s="3433"/>
      <c r="B1815" s="763"/>
      <c r="C1815" s="3490"/>
      <c r="D1815" s="3490"/>
      <c r="E1815" s="3490"/>
      <c r="F1815" s="1173"/>
      <c r="G1815" s="3490"/>
      <c r="H1815" s="3490"/>
      <c r="I1815" s="3491"/>
      <c r="J1815" s="3491"/>
      <c r="K1815" s="3491"/>
      <c r="L1815" s="3491"/>
      <c r="M1815" s="3491"/>
      <c r="N1815" s="3487"/>
      <c r="O1815" s="3488"/>
      <c r="P1815" s="3489"/>
      <c r="Q1815" s="3490"/>
      <c r="R1815" s="3490"/>
      <c r="DE1815" s="823"/>
    </row>
    <row r="1816" spans="1:109" s="771" customFormat="1" ht="12" hidden="1" customHeight="1" x14ac:dyDescent="0.15">
      <c r="A1816" s="3433"/>
      <c r="B1816" s="763"/>
      <c r="C1816" s="3490"/>
      <c r="D1816" s="3490"/>
      <c r="E1816" s="3490"/>
      <c r="F1816" s="1173"/>
      <c r="G1816" s="3490"/>
      <c r="H1816" s="3490"/>
      <c r="I1816" s="3491"/>
      <c r="J1816" s="3491"/>
      <c r="K1816" s="3491"/>
      <c r="L1816" s="3491"/>
      <c r="M1816" s="3491"/>
      <c r="N1816" s="3487"/>
      <c r="O1816" s="3488"/>
      <c r="P1816" s="3489"/>
      <c r="Q1816" s="3490"/>
      <c r="R1816" s="3490"/>
      <c r="DE1816" s="823"/>
    </row>
    <row r="1817" spans="1:109" s="771" customFormat="1" ht="12" hidden="1" customHeight="1" x14ac:dyDescent="0.15">
      <c r="A1817" s="3433"/>
      <c r="B1817" s="763"/>
      <c r="C1817" s="3490"/>
      <c r="D1817" s="3490"/>
      <c r="E1817" s="3490"/>
      <c r="F1817" s="1173"/>
      <c r="G1817" s="3490"/>
      <c r="H1817" s="3490"/>
      <c r="I1817" s="3491"/>
      <c r="J1817" s="3491"/>
      <c r="K1817" s="3491"/>
      <c r="L1817" s="3491"/>
      <c r="M1817" s="3491"/>
      <c r="N1817" s="3487"/>
      <c r="O1817" s="3488"/>
      <c r="P1817" s="3489"/>
      <c r="Q1817" s="3490"/>
      <c r="R1817" s="3490"/>
      <c r="DE1817" s="823"/>
    </row>
    <row r="1818" spans="1:109" s="771" customFormat="1" ht="12" hidden="1" customHeight="1" x14ac:dyDescent="0.15">
      <c r="A1818" s="3433"/>
      <c r="B1818" s="763"/>
      <c r="C1818" s="3490"/>
      <c r="D1818" s="3490"/>
      <c r="E1818" s="3490"/>
      <c r="F1818" s="1173"/>
      <c r="G1818" s="3490"/>
      <c r="H1818" s="3490"/>
      <c r="I1818" s="3491"/>
      <c r="J1818" s="3491"/>
      <c r="K1818" s="3491"/>
      <c r="L1818" s="3491"/>
      <c r="M1818" s="3491"/>
      <c r="N1818" s="3487"/>
      <c r="O1818" s="3488"/>
      <c r="P1818" s="3489"/>
      <c r="Q1818" s="3490"/>
      <c r="R1818" s="3490"/>
      <c r="DE1818" s="823"/>
    </row>
    <row r="1819" spans="1:109" s="771" customFormat="1" ht="12" hidden="1" customHeight="1" x14ac:dyDescent="0.15">
      <c r="A1819" s="3433"/>
      <c r="B1819" s="763"/>
      <c r="C1819" s="3490"/>
      <c r="D1819" s="3490"/>
      <c r="E1819" s="3490"/>
      <c r="F1819" s="1173"/>
      <c r="G1819" s="3490"/>
      <c r="H1819" s="3490"/>
      <c r="I1819" s="3491"/>
      <c r="J1819" s="3491"/>
      <c r="K1819" s="3491"/>
      <c r="L1819" s="3491"/>
      <c r="M1819" s="3491"/>
      <c r="N1819" s="3487"/>
      <c r="O1819" s="3488"/>
      <c r="P1819" s="3489"/>
      <c r="Q1819" s="3490"/>
      <c r="R1819" s="3490"/>
      <c r="DE1819" s="823"/>
    </row>
    <row r="1820" spans="1:109" s="771" customFormat="1" ht="12" hidden="1" customHeight="1" x14ac:dyDescent="0.15">
      <c r="A1820" s="3433"/>
      <c r="B1820" s="763"/>
      <c r="C1820" s="3490"/>
      <c r="D1820" s="3490"/>
      <c r="E1820" s="3490"/>
      <c r="F1820" s="1173"/>
      <c r="G1820" s="3490"/>
      <c r="H1820" s="3490"/>
      <c r="I1820" s="3491"/>
      <c r="J1820" s="3491"/>
      <c r="K1820" s="3491"/>
      <c r="L1820" s="3491"/>
      <c r="M1820" s="3491"/>
      <c r="N1820" s="3487"/>
      <c r="O1820" s="3488"/>
      <c r="P1820" s="3489"/>
      <c r="Q1820" s="3490"/>
      <c r="R1820" s="3490"/>
      <c r="DE1820" s="823"/>
    </row>
    <row r="1821" spans="1:109" s="771" customFormat="1" ht="12" hidden="1" customHeight="1" x14ac:dyDescent="0.15">
      <c r="A1821" s="3433"/>
      <c r="B1821" s="763"/>
      <c r="C1821" s="3490"/>
      <c r="D1821" s="3490"/>
      <c r="E1821" s="3490"/>
      <c r="F1821" s="1173"/>
      <c r="G1821" s="3490"/>
      <c r="H1821" s="3490"/>
      <c r="I1821" s="3491"/>
      <c r="J1821" s="3491"/>
      <c r="K1821" s="3491"/>
      <c r="L1821" s="3491"/>
      <c r="M1821" s="3491"/>
      <c r="N1821" s="3487"/>
      <c r="O1821" s="3488"/>
      <c r="P1821" s="3489"/>
      <c r="Q1821" s="3490"/>
      <c r="R1821" s="3490"/>
      <c r="DE1821" s="823"/>
    </row>
    <row r="1822" spans="1:109" s="771" customFormat="1" ht="12" hidden="1" customHeight="1" x14ac:dyDescent="0.15">
      <c r="A1822" s="3433"/>
      <c r="B1822" s="763"/>
      <c r="C1822" s="3490"/>
      <c r="D1822" s="3490"/>
      <c r="E1822" s="3490"/>
      <c r="F1822" s="1173"/>
      <c r="G1822" s="3490"/>
      <c r="H1822" s="3490"/>
      <c r="I1822" s="3491"/>
      <c r="J1822" s="3491"/>
      <c r="K1822" s="3491"/>
      <c r="L1822" s="3491"/>
      <c r="M1822" s="3491"/>
      <c r="N1822" s="3487"/>
      <c r="O1822" s="3488"/>
      <c r="P1822" s="3489"/>
      <c r="Q1822" s="3490"/>
      <c r="R1822" s="3490"/>
      <c r="DE1822" s="823"/>
    </row>
    <row r="1823" spans="1:109" s="771" customFormat="1" ht="12" hidden="1" customHeight="1" x14ac:dyDescent="0.15">
      <c r="A1823" s="3433"/>
      <c r="B1823" s="763"/>
      <c r="C1823" s="3490"/>
      <c r="D1823" s="3490"/>
      <c r="E1823" s="3490"/>
      <c r="F1823" s="1173"/>
      <c r="G1823" s="3490"/>
      <c r="H1823" s="3490"/>
      <c r="I1823" s="3491"/>
      <c r="J1823" s="3491"/>
      <c r="K1823" s="3491"/>
      <c r="L1823" s="3491"/>
      <c r="M1823" s="3491"/>
      <c r="N1823" s="3487"/>
      <c r="O1823" s="3488"/>
      <c r="P1823" s="3489"/>
      <c r="Q1823" s="3490"/>
      <c r="R1823" s="3490"/>
      <c r="DE1823" s="823"/>
    </row>
    <row r="1824" spans="1:109" s="771" customFormat="1" ht="12" hidden="1" customHeight="1" x14ac:dyDescent="0.15">
      <c r="A1824" s="3433"/>
      <c r="B1824" s="763"/>
      <c r="C1824" s="3490"/>
      <c r="D1824" s="3490"/>
      <c r="E1824" s="3490"/>
      <c r="F1824" s="1173"/>
      <c r="G1824" s="3490"/>
      <c r="H1824" s="3490"/>
      <c r="I1824" s="3491"/>
      <c r="J1824" s="3491"/>
      <c r="K1824" s="3491"/>
      <c r="L1824" s="3491"/>
      <c r="M1824" s="3491"/>
      <c r="N1824" s="3487"/>
      <c r="O1824" s="3488"/>
      <c r="P1824" s="3489"/>
      <c r="Q1824" s="3490"/>
      <c r="R1824" s="3490"/>
      <c r="DE1824" s="823"/>
    </row>
    <row r="1825" spans="1:109" s="771" customFormat="1" ht="12" hidden="1" customHeight="1" x14ac:dyDescent="0.15">
      <c r="A1825" s="3433"/>
      <c r="B1825" s="763"/>
      <c r="C1825" s="3490"/>
      <c r="D1825" s="3490"/>
      <c r="E1825" s="3490"/>
      <c r="F1825" s="1173"/>
      <c r="G1825" s="3490"/>
      <c r="H1825" s="3490"/>
      <c r="I1825" s="3491"/>
      <c r="J1825" s="3491"/>
      <c r="K1825" s="3491"/>
      <c r="L1825" s="3491"/>
      <c r="M1825" s="3491"/>
      <c r="N1825" s="3487"/>
      <c r="O1825" s="3488"/>
      <c r="P1825" s="3489"/>
      <c r="Q1825" s="3490"/>
      <c r="R1825" s="3490"/>
      <c r="DE1825" s="823"/>
    </row>
    <row r="1826" spans="1:109" s="771" customFormat="1" ht="12" hidden="1" customHeight="1" x14ac:dyDescent="0.15">
      <c r="A1826" s="3433"/>
      <c r="B1826" s="763"/>
      <c r="C1826" s="3490"/>
      <c r="D1826" s="3490"/>
      <c r="E1826" s="3490"/>
      <c r="F1826" s="1173"/>
      <c r="G1826" s="3490"/>
      <c r="H1826" s="3490"/>
      <c r="I1826" s="3491"/>
      <c r="J1826" s="3491"/>
      <c r="K1826" s="3491"/>
      <c r="L1826" s="3491"/>
      <c r="M1826" s="3491"/>
      <c r="N1826" s="3487"/>
      <c r="O1826" s="3488"/>
      <c r="P1826" s="3489"/>
      <c r="Q1826" s="3490"/>
      <c r="R1826" s="3490"/>
      <c r="DE1826" s="823"/>
    </row>
    <row r="1827" spans="1:109" s="771" customFormat="1" ht="12" hidden="1" customHeight="1" x14ac:dyDescent="0.15">
      <c r="A1827" s="3433"/>
      <c r="B1827" s="763"/>
      <c r="C1827" s="3490"/>
      <c r="D1827" s="3490"/>
      <c r="E1827" s="3490"/>
      <c r="F1827" s="1173"/>
      <c r="G1827" s="3490"/>
      <c r="H1827" s="3490"/>
      <c r="I1827" s="3491"/>
      <c r="J1827" s="3491"/>
      <c r="K1827" s="3491"/>
      <c r="L1827" s="3491"/>
      <c r="M1827" s="3491"/>
      <c r="N1827" s="3487"/>
      <c r="O1827" s="3488"/>
      <c r="P1827" s="3489"/>
      <c r="Q1827" s="3490"/>
      <c r="R1827" s="3490"/>
      <c r="DE1827" s="823"/>
    </row>
    <row r="1828" spans="1:109" s="771" customFormat="1" ht="12" hidden="1" customHeight="1" x14ac:dyDescent="0.15">
      <c r="A1828" s="3433"/>
      <c r="B1828" s="763"/>
      <c r="C1828" s="3490"/>
      <c r="D1828" s="3490"/>
      <c r="E1828" s="3490"/>
      <c r="F1828" s="1173"/>
      <c r="G1828" s="3490"/>
      <c r="H1828" s="3490"/>
      <c r="I1828" s="3491"/>
      <c r="J1828" s="3491"/>
      <c r="K1828" s="3491"/>
      <c r="L1828" s="3491"/>
      <c r="M1828" s="3491"/>
      <c r="N1828" s="3487"/>
      <c r="O1828" s="3488"/>
      <c r="P1828" s="3489"/>
      <c r="Q1828" s="3490"/>
      <c r="R1828" s="3490"/>
      <c r="DE1828" s="823"/>
    </row>
    <row r="1829" spans="1:109" s="771" customFormat="1" ht="12" hidden="1" customHeight="1" x14ac:dyDescent="0.15">
      <c r="A1829" s="3433"/>
      <c r="B1829" s="763"/>
      <c r="C1829" s="3490"/>
      <c r="D1829" s="3490"/>
      <c r="E1829" s="3490"/>
      <c r="F1829" s="1173"/>
      <c r="G1829" s="3490"/>
      <c r="H1829" s="3490"/>
      <c r="I1829" s="3491"/>
      <c r="J1829" s="3491"/>
      <c r="K1829" s="3491"/>
      <c r="L1829" s="3491"/>
      <c r="M1829" s="3491"/>
      <c r="N1829" s="3487"/>
      <c r="O1829" s="3488"/>
      <c r="P1829" s="3489"/>
      <c r="Q1829" s="3490"/>
      <c r="R1829" s="3490"/>
      <c r="DE1829" s="823"/>
    </row>
    <row r="1830" spans="1:109" s="771" customFormat="1" ht="12" hidden="1" customHeight="1" x14ac:dyDescent="0.15">
      <c r="A1830" s="3433"/>
      <c r="B1830" s="763"/>
      <c r="C1830" s="3490"/>
      <c r="D1830" s="3490"/>
      <c r="E1830" s="3490"/>
      <c r="F1830" s="1173"/>
      <c r="G1830" s="3490"/>
      <c r="H1830" s="3490"/>
      <c r="I1830" s="3491"/>
      <c r="J1830" s="3491"/>
      <c r="K1830" s="3491"/>
      <c r="L1830" s="3491"/>
      <c r="M1830" s="3491"/>
      <c r="N1830" s="3487"/>
      <c r="O1830" s="3488"/>
      <c r="P1830" s="3489"/>
      <c r="Q1830" s="3490"/>
      <c r="R1830" s="3490"/>
      <c r="DE1830" s="823"/>
    </row>
    <row r="1831" spans="1:109" s="771" customFormat="1" ht="12" hidden="1" customHeight="1" x14ac:dyDescent="0.15">
      <c r="A1831" s="3433"/>
      <c r="B1831" s="763"/>
      <c r="C1831" s="3490"/>
      <c r="D1831" s="3490"/>
      <c r="E1831" s="3490"/>
      <c r="F1831" s="1173"/>
      <c r="G1831" s="3490"/>
      <c r="H1831" s="3490"/>
      <c r="I1831" s="3491"/>
      <c r="J1831" s="3491"/>
      <c r="K1831" s="3491"/>
      <c r="L1831" s="3491"/>
      <c r="M1831" s="3491"/>
      <c r="N1831" s="3487"/>
      <c r="O1831" s="3488"/>
      <c r="P1831" s="3489"/>
      <c r="Q1831" s="3490"/>
      <c r="R1831" s="3490"/>
      <c r="DE1831" s="823"/>
    </row>
    <row r="1832" spans="1:109" s="771" customFormat="1" ht="12" hidden="1" customHeight="1" x14ac:dyDescent="0.15">
      <c r="A1832" s="3433"/>
      <c r="B1832" s="763"/>
      <c r="C1832" s="3490"/>
      <c r="D1832" s="3490"/>
      <c r="E1832" s="3490"/>
      <c r="F1832" s="1173"/>
      <c r="G1832" s="3490"/>
      <c r="H1832" s="3490"/>
      <c r="I1832" s="3491"/>
      <c r="J1832" s="3491"/>
      <c r="K1832" s="3491"/>
      <c r="L1832" s="3491"/>
      <c r="M1832" s="3491"/>
      <c r="N1832" s="3487"/>
      <c r="O1832" s="3488"/>
      <c r="P1832" s="3489"/>
      <c r="Q1832" s="3490"/>
      <c r="R1832" s="3490"/>
      <c r="DE1832" s="823"/>
    </row>
    <row r="1833" spans="1:109" s="771" customFormat="1" ht="12" hidden="1" customHeight="1" x14ac:dyDescent="0.15">
      <c r="A1833" s="3433"/>
      <c r="B1833" s="763"/>
      <c r="C1833" s="3490"/>
      <c r="D1833" s="3490"/>
      <c r="E1833" s="3490"/>
      <c r="F1833" s="1173"/>
      <c r="G1833" s="3490"/>
      <c r="H1833" s="3490"/>
      <c r="I1833" s="3491"/>
      <c r="J1833" s="3491"/>
      <c r="K1833" s="3491"/>
      <c r="L1833" s="3491"/>
      <c r="M1833" s="3491"/>
      <c r="N1833" s="3487"/>
      <c r="O1833" s="3488"/>
      <c r="P1833" s="3489"/>
      <c r="Q1833" s="3490"/>
      <c r="R1833" s="3490"/>
      <c r="DE1833" s="823"/>
    </row>
    <row r="1834" spans="1:109" s="771" customFormat="1" ht="12" hidden="1" customHeight="1" x14ac:dyDescent="0.15">
      <c r="A1834" s="3433"/>
      <c r="B1834" s="763"/>
      <c r="C1834" s="3490"/>
      <c r="D1834" s="3490"/>
      <c r="E1834" s="3490"/>
      <c r="F1834" s="1173"/>
      <c r="G1834" s="3490"/>
      <c r="H1834" s="3490"/>
      <c r="I1834" s="3491"/>
      <c r="J1834" s="3491"/>
      <c r="K1834" s="3491"/>
      <c r="L1834" s="3491"/>
      <c r="M1834" s="3491"/>
      <c r="N1834" s="3487"/>
      <c r="O1834" s="3488"/>
      <c r="P1834" s="3489"/>
      <c r="Q1834" s="3490"/>
      <c r="R1834" s="3490"/>
      <c r="DE1834" s="823"/>
    </row>
    <row r="1835" spans="1:109" s="771" customFormat="1" ht="12" hidden="1" customHeight="1" x14ac:dyDescent="0.15">
      <c r="A1835" s="3433"/>
      <c r="B1835" s="768"/>
      <c r="C1835" s="3496"/>
      <c r="D1835" s="3496"/>
      <c r="E1835" s="3496"/>
      <c r="F1835" s="1174"/>
      <c r="G1835" s="3496"/>
      <c r="H1835" s="3496"/>
      <c r="I1835" s="3497"/>
      <c r="J1835" s="3497"/>
      <c r="K1835" s="3497"/>
      <c r="L1835" s="3497"/>
      <c r="M1835" s="3497"/>
      <c r="N1835" s="3498"/>
      <c r="O1835" s="3499"/>
      <c r="P1835" s="3500"/>
      <c r="Q1835" s="3496"/>
      <c r="R1835" s="3496"/>
      <c r="DE1835" s="823"/>
    </row>
    <row r="1836" spans="1:109" s="771" customFormat="1" ht="6" hidden="1" customHeight="1" x14ac:dyDescent="0.15">
      <c r="A1836" s="797"/>
      <c r="B1836" s="798"/>
      <c r="C1836" s="3446"/>
      <c r="D1836" s="3446"/>
      <c r="E1836" s="3446"/>
      <c r="F1836" s="798"/>
      <c r="G1836" s="3446"/>
      <c r="H1836" s="3446"/>
      <c r="I1836" s="3446"/>
      <c r="J1836" s="3446"/>
      <c r="K1836" s="3446"/>
      <c r="L1836" s="3446"/>
      <c r="M1836" s="3446"/>
      <c r="N1836" s="798"/>
      <c r="O1836" s="798"/>
      <c r="P1836" s="798"/>
      <c r="Q1836" s="3438"/>
      <c r="R1836" s="3438"/>
      <c r="DE1836" s="823"/>
    </row>
    <row r="1837" spans="1:109" s="771" customFormat="1" ht="12" hidden="1" customHeight="1" x14ac:dyDescent="0.15">
      <c r="A1837" s="3421">
        <v>3</v>
      </c>
      <c r="B1837" s="3492" t="s">
        <v>1232</v>
      </c>
      <c r="C1837" s="3503"/>
      <c r="D1837" s="3503"/>
      <c r="E1837" s="3503"/>
      <c r="F1837" s="3503"/>
      <c r="G1837" s="3503"/>
      <c r="H1837" s="3503"/>
      <c r="I1837" s="3503"/>
      <c r="J1837" s="3503"/>
      <c r="K1837" s="3503"/>
      <c r="L1837" s="3503"/>
      <c r="M1837" s="3503"/>
      <c r="N1837" s="3503"/>
      <c r="O1837" s="3504"/>
      <c r="P1837" s="3536"/>
      <c r="Q1837" s="3434" t="s">
        <v>1231</v>
      </c>
      <c r="R1837" s="3435"/>
      <c r="DE1837" s="823"/>
    </row>
    <row r="1838" spans="1:109" s="771" customFormat="1" ht="12" hidden="1" customHeight="1" x14ac:dyDescent="0.15">
      <c r="A1838" s="3475"/>
      <c r="B1838" s="3436" t="s">
        <v>1230</v>
      </c>
      <c r="C1838" s="3396"/>
      <c r="D1838" s="3502"/>
      <c r="E1838" s="3396" t="s">
        <v>1229</v>
      </c>
      <c r="F1838" s="3396"/>
      <c r="G1838" s="3501" t="s">
        <v>1228</v>
      </c>
      <c r="H1838" s="3502"/>
      <c r="I1838" s="3501" t="s">
        <v>579</v>
      </c>
      <c r="J1838" s="3396"/>
      <c r="K1838" s="3396"/>
      <c r="L1838" s="3396"/>
      <c r="M1838" s="3396"/>
      <c r="N1838" s="3396" t="s">
        <v>578</v>
      </c>
      <c r="O1838" s="3397"/>
      <c r="P1838" s="3398"/>
      <c r="Q1838" s="3436"/>
      <c r="R1838" s="3437"/>
      <c r="DE1838" s="823"/>
    </row>
    <row r="1839" spans="1:109" s="771" customFormat="1" ht="12" hidden="1" customHeight="1" x14ac:dyDescent="0.15">
      <c r="A1839" s="3422"/>
      <c r="B1839" s="3386"/>
      <c r="C1839" s="3416"/>
      <c r="D1839" s="3534"/>
      <c r="E1839" s="3461"/>
      <c r="F1839" s="3461"/>
      <c r="G1839" s="3531"/>
      <c r="H1839" s="3532"/>
      <c r="I1839" s="3531"/>
      <c r="J1839" s="3461"/>
      <c r="K1839" s="3461"/>
      <c r="L1839" s="3461"/>
      <c r="M1839" s="3461"/>
      <c r="N1839" s="3533"/>
      <c r="O1839" s="3463"/>
      <c r="P1839" s="3464"/>
      <c r="Q1839" s="3386"/>
      <c r="R1839" s="3387"/>
      <c r="DE1839" s="823"/>
    </row>
    <row r="1840" spans="1:109" s="771" customFormat="1" ht="6" hidden="1" customHeight="1" x14ac:dyDescent="0.15">
      <c r="A1840" s="799"/>
      <c r="B1840" s="3438"/>
      <c r="C1840" s="3438"/>
      <c r="D1840" s="3438"/>
      <c r="E1840" s="3438"/>
      <c r="F1840" s="3438"/>
      <c r="G1840" s="3441"/>
      <c r="H1840" s="3441"/>
      <c r="I1840" s="799"/>
      <c r="J1840" s="799"/>
      <c r="K1840" s="799"/>
      <c r="L1840" s="799"/>
      <c r="M1840" s="799"/>
      <c r="N1840" s="799"/>
      <c r="O1840" s="799"/>
      <c r="P1840" s="799"/>
      <c r="Q1840" s="799"/>
      <c r="R1840" s="799"/>
      <c r="DE1840" s="823"/>
    </row>
    <row r="1841" spans="1:109" s="771" customFormat="1" ht="21" hidden="1" customHeight="1" x14ac:dyDescent="0.15">
      <c r="A1841" s="3421">
        <v>4</v>
      </c>
      <c r="B1841" s="3442" t="s">
        <v>1227</v>
      </c>
      <c r="C1841" s="3424"/>
      <c r="D1841" s="3425"/>
      <c r="E1841" s="3443" t="s">
        <v>1226</v>
      </c>
      <c r="F1841" s="3444"/>
      <c r="G1841" s="3445"/>
      <c r="H1841" s="3445"/>
      <c r="I1841" s="793"/>
      <c r="J1841" s="786">
        <v>5</v>
      </c>
      <c r="K1841" s="3449" t="s">
        <v>1764</v>
      </c>
      <c r="L1841" s="3450"/>
      <c r="M1841" s="3450"/>
      <c r="N1841" s="3450"/>
      <c r="O1841" s="3450"/>
      <c r="P1841" s="3450"/>
      <c r="Q1841" s="3450"/>
      <c r="R1841" s="3451"/>
      <c r="DE1841" s="823"/>
    </row>
    <row r="1842" spans="1:109" s="771" customFormat="1" ht="12" hidden="1" customHeight="1" x14ac:dyDescent="0.15">
      <c r="A1842" s="3422"/>
      <c r="B1842" s="3386"/>
      <c r="C1842" s="3416"/>
      <c r="D1842" s="3387"/>
      <c r="E1842" s="3386"/>
      <c r="F1842" s="3387"/>
      <c r="G1842" s="3445"/>
      <c r="H1842" s="3445"/>
      <c r="I1842" s="793"/>
      <c r="J1842" s="3476"/>
      <c r="K1842" s="3522"/>
      <c r="L1842" s="3523"/>
      <c r="M1842" s="3523"/>
      <c r="N1842" s="3523"/>
      <c r="O1842" s="3523"/>
      <c r="P1842" s="3523"/>
      <c r="Q1842" s="3523"/>
      <c r="R1842" s="3524"/>
      <c r="DE1842" s="823"/>
    </row>
    <row r="1843" spans="1:109" s="771" customFormat="1" ht="12" hidden="1" customHeight="1" x14ac:dyDescent="0.15">
      <c r="A1843" s="787"/>
      <c r="B1843" s="792"/>
      <c r="C1843" s="792"/>
      <c r="D1843" s="792"/>
      <c r="E1843" s="792"/>
      <c r="F1843" s="792"/>
      <c r="G1843" s="3445"/>
      <c r="H1843" s="3445"/>
      <c r="I1843" s="787"/>
      <c r="J1843" s="3477"/>
      <c r="K1843" s="3525"/>
      <c r="L1843" s="3526"/>
      <c r="M1843" s="3526"/>
      <c r="N1843" s="3526"/>
      <c r="O1843" s="3526"/>
      <c r="P1843" s="3526"/>
      <c r="Q1843" s="3526"/>
      <c r="R1843" s="3527"/>
      <c r="S1843" s="225"/>
      <c r="T1843" s="755"/>
      <c r="DE1843" s="823"/>
    </row>
    <row r="1844" spans="1:109" s="771" customFormat="1" ht="12" hidden="1" customHeight="1" x14ac:dyDescent="0.15">
      <c r="A1844" s="787"/>
      <c r="B1844" s="788"/>
      <c r="C1844" s="788"/>
      <c r="D1844" s="788"/>
      <c r="E1844" s="788"/>
      <c r="F1844" s="788"/>
      <c r="G1844" s="788"/>
      <c r="H1844" s="788"/>
      <c r="I1844" s="787"/>
      <c r="J1844" s="3477"/>
      <c r="K1844" s="3525"/>
      <c r="L1844" s="3526"/>
      <c r="M1844" s="3526"/>
      <c r="N1844" s="3526"/>
      <c r="O1844" s="3526"/>
      <c r="P1844" s="3526"/>
      <c r="Q1844" s="3526"/>
      <c r="R1844" s="3527"/>
      <c r="DE1844" s="823"/>
    </row>
    <row r="1845" spans="1:109" s="771" customFormat="1" ht="12" hidden="1" customHeight="1" x14ac:dyDescent="0.15">
      <c r="A1845" s="787"/>
      <c r="B1845" s="3465" t="s">
        <v>1225</v>
      </c>
      <c r="C1845" s="3465"/>
      <c r="D1845" s="3465"/>
      <c r="E1845" s="3465"/>
      <c r="F1845" s="3465"/>
      <c r="G1845" s="3465"/>
      <c r="H1845" s="3465"/>
      <c r="I1845" s="787"/>
      <c r="J1845" s="3477"/>
      <c r="K1845" s="3525"/>
      <c r="L1845" s="3526"/>
      <c r="M1845" s="3526"/>
      <c r="N1845" s="3526"/>
      <c r="O1845" s="3526"/>
      <c r="P1845" s="3526"/>
      <c r="Q1845" s="3526"/>
      <c r="R1845" s="3527"/>
      <c r="DE1845" s="823"/>
    </row>
    <row r="1846" spans="1:109" s="771" customFormat="1" ht="12" hidden="1" customHeight="1" x14ac:dyDescent="0.15">
      <c r="A1846" s="787"/>
      <c r="B1846" s="3465" t="s">
        <v>1224</v>
      </c>
      <c r="C1846" s="3465"/>
      <c r="D1846" s="3465"/>
      <c r="E1846" s="3465"/>
      <c r="F1846" s="3465"/>
      <c r="G1846" s="3465"/>
      <c r="H1846" s="3465"/>
      <c r="I1846" s="789"/>
      <c r="J1846" s="3477"/>
      <c r="K1846" s="3525"/>
      <c r="L1846" s="3526"/>
      <c r="M1846" s="3526"/>
      <c r="N1846" s="3526"/>
      <c r="O1846" s="3526"/>
      <c r="P1846" s="3526"/>
      <c r="Q1846" s="3526"/>
      <c r="R1846" s="3527"/>
      <c r="DE1846" s="823"/>
    </row>
    <row r="1847" spans="1:109" s="771" customFormat="1" ht="12" hidden="1" customHeight="1" x14ac:dyDescent="0.15">
      <c r="A1847" s="790" t="s">
        <v>1223</v>
      </c>
      <c r="B1847" s="3466" t="s">
        <v>577</v>
      </c>
      <c r="C1847" s="3466"/>
      <c r="D1847" s="3466"/>
      <c r="E1847" s="3466"/>
      <c r="F1847" s="3466"/>
      <c r="G1847" s="3466"/>
      <c r="H1847" s="3466"/>
      <c r="I1847" s="787"/>
      <c r="J1847" s="3477"/>
      <c r="K1847" s="3525"/>
      <c r="L1847" s="3526"/>
      <c r="M1847" s="3526"/>
      <c r="N1847" s="3526"/>
      <c r="O1847" s="3526"/>
      <c r="P1847" s="3526"/>
      <c r="Q1847" s="3526"/>
      <c r="R1847" s="3527"/>
      <c r="DE1847" s="823"/>
    </row>
    <row r="1848" spans="1:109" s="771" customFormat="1" ht="12" hidden="1" customHeight="1" x14ac:dyDescent="0.15">
      <c r="A1848" s="790"/>
      <c r="B1848" s="3467" t="s">
        <v>1222</v>
      </c>
      <c r="C1848" s="3467"/>
      <c r="D1848" s="3467"/>
      <c r="E1848" s="3467"/>
      <c r="F1848" s="3467"/>
      <c r="G1848" s="3467"/>
      <c r="H1848" s="3467"/>
      <c r="I1848" s="787"/>
      <c r="J1848" s="3477"/>
      <c r="K1848" s="3525"/>
      <c r="L1848" s="3526"/>
      <c r="M1848" s="3526"/>
      <c r="N1848" s="3526"/>
      <c r="O1848" s="3526"/>
      <c r="P1848" s="3526"/>
      <c r="Q1848" s="3526"/>
      <c r="R1848" s="3527"/>
      <c r="DE1848" s="823"/>
    </row>
    <row r="1849" spans="1:109" s="771" customFormat="1" ht="12" hidden="1" customHeight="1" x14ac:dyDescent="0.15">
      <c r="A1849" s="790"/>
      <c r="B1849" s="3467"/>
      <c r="C1849" s="3467"/>
      <c r="D1849" s="3467"/>
      <c r="E1849" s="3467"/>
      <c r="F1849" s="3467"/>
      <c r="G1849" s="3467"/>
      <c r="H1849" s="3467"/>
      <c r="I1849" s="787"/>
      <c r="J1849" s="3477"/>
      <c r="K1849" s="3525"/>
      <c r="L1849" s="3526"/>
      <c r="M1849" s="3526"/>
      <c r="N1849" s="3526"/>
      <c r="O1849" s="3526"/>
      <c r="P1849" s="3526"/>
      <c r="Q1849" s="3526"/>
      <c r="R1849" s="3527"/>
      <c r="DE1849" s="823"/>
    </row>
    <row r="1850" spans="1:109" s="771" customFormat="1" ht="12" hidden="1" customHeight="1" x14ac:dyDescent="0.15">
      <c r="A1850" s="790"/>
      <c r="B1850" s="3465"/>
      <c r="C1850" s="3465"/>
      <c r="D1850" s="3465"/>
      <c r="E1850" s="3465"/>
      <c r="F1850" s="3465"/>
      <c r="G1850" s="3465"/>
      <c r="H1850" s="3465"/>
      <c r="I1850" s="787"/>
      <c r="J1850" s="3477"/>
      <c r="K1850" s="3525"/>
      <c r="L1850" s="3526"/>
      <c r="M1850" s="3526"/>
      <c r="N1850" s="3526"/>
      <c r="O1850" s="3526"/>
      <c r="P1850" s="3526"/>
      <c r="Q1850" s="3526"/>
      <c r="R1850" s="3527"/>
      <c r="DE1850" s="823"/>
    </row>
    <row r="1851" spans="1:109" s="771" customFormat="1" ht="12" hidden="1" customHeight="1" x14ac:dyDescent="0.15">
      <c r="A1851" s="790"/>
      <c r="B1851" s="3465" t="s">
        <v>652</v>
      </c>
      <c r="C1851" s="3465"/>
      <c r="D1851" s="3465"/>
      <c r="E1851" s="3465"/>
      <c r="F1851" s="3465"/>
      <c r="G1851" s="3465"/>
      <c r="H1851" s="3465"/>
      <c r="I1851" s="787"/>
      <c r="J1851" s="3477"/>
      <c r="K1851" s="3525"/>
      <c r="L1851" s="3526"/>
      <c r="M1851" s="3526"/>
      <c r="N1851" s="3526"/>
      <c r="O1851" s="3526"/>
      <c r="P1851" s="3526"/>
      <c r="Q1851" s="3526"/>
      <c r="R1851" s="3527"/>
      <c r="U1851" s="224"/>
      <c r="V1851" s="224"/>
      <c r="W1851" s="224"/>
      <c r="X1851" s="224"/>
      <c r="Y1851" s="224"/>
      <c r="Z1851" s="224"/>
      <c r="AA1851" s="224"/>
      <c r="AB1851" s="224"/>
      <c r="AC1851" s="224"/>
      <c r="AD1851" s="224"/>
      <c r="AE1851" s="224"/>
      <c r="DE1851" s="823"/>
    </row>
    <row r="1852" spans="1:109" s="771" customFormat="1" ht="12" hidden="1" customHeight="1" x14ac:dyDescent="0.15">
      <c r="A1852" s="790"/>
      <c r="B1852" s="3465"/>
      <c r="C1852" s="3465"/>
      <c r="D1852" s="3465"/>
      <c r="E1852" s="3465"/>
      <c r="F1852" s="3465"/>
      <c r="G1852" s="3465"/>
      <c r="H1852" s="3465"/>
      <c r="I1852" s="787"/>
      <c r="J1852" s="3478"/>
      <c r="K1852" s="3528"/>
      <c r="L1852" s="3529"/>
      <c r="M1852" s="3529"/>
      <c r="N1852" s="3529"/>
      <c r="O1852" s="3529"/>
      <c r="P1852" s="3529"/>
      <c r="Q1852" s="3529"/>
      <c r="R1852" s="3530"/>
      <c r="DE1852" s="823"/>
    </row>
    <row r="1853" spans="1:109" s="772" customFormat="1" ht="13.5" hidden="1" x14ac:dyDescent="0.15">
      <c r="A1853" s="3473" t="s">
        <v>1239</v>
      </c>
      <c r="B1853" s="3474"/>
      <c r="C1853" s="3474"/>
      <c r="D1853" s="3474"/>
      <c r="E1853" s="3474"/>
      <c r="F1853" s="3474"/>
      <c r="G1853" s="3474"/>
      <c r="H1853" s="3474"/>
      <c r="I1853" s="3474"/>
      <c r="J1853" s="3474"/>
      <c r="K1853" s="3474"/>
      <c r="L1853" s="3474"/>
      <c r="M1853" s="3474"/>
      <c r="N1853" s="3474"/>
      <c r="O1853" s="3474"/>
      <c r="P1853" s="3474"/>
      <c r="Q1853" s="3474"/>
      <c r="R1853" s="3474"/>
      <c r="DE1853" s="822"/>
    </row>
    <row r="1854" spans="1:109" s="771" customFormat="1" ht="12" hidden="1" customHeight="1" x14ac:dyDescent="0.15">
      <c r="A1854" s="3393" t="s">
        <v>576</v>
      </c>
      <c r="B1854" s="3417"/>
      <c r="C1854" s="3494"/>
      <c r="D1854" s="3495"/>
      <c r="E1854" s="3393" t="s">
        <v>575</v>
      </c>
      <c r="F1854" s="3417"/>
      <c r="G1854" s="3386"/>
      <c r="H1854" s="3416"/>
      <c r="I1854" s="3416"/>
      <c r="J1854" s="3387"/>
      <c r="K1854" s="3393" t="s">
        <v>1214</v>
      </c>
      <c r="L1854" s="3395"/>
      <c r="M1854" s="3420"/>
      <c r="N1854" s="3386"/>
      <c r="O1854" s="3416"/>
      <c r="P1854" s="3416"/>
      <c r="Q1854" s="3416"/>
      <c r="R1854" s="3387"/>
      <c r="DE1854" s="823"/>
    </row>
    <row r="1855" spans="1:109" s="771" customFormat="1" ht="12" hidden="1" customHeight="1" x14ac:dyDescent="0.15">
      <c r="A1855" s="3421">
        <v>1</v>
      </c>
      <c r="B1855" s="3510" t="s">
        <v>1238</v>
      </c>
      <c r="C1855" s="3511"/>
      <c r="D1855" s="3511"/>
      <c r="E1855" s="3511"/>
      <c r="F1855" s="3512"/>
      <c r="G1855" s="3492" t="s">
        <v>1237</v>
      </c>
      <c r="H1855" s="3493"/>
      <c r="I1855" s="3492" t="s">
        <v>1236</v>
      </c>
      <c r="J1855" s="3503"/>
      <c r="K1855" s="3503"/>
      <c r="L1855" s="3503"/>
      <c r="M1855" s="3503"/>
      <c r="N1855" s="3503"/>
      <c r="O1855" s="3503"/>
      <c r="P1855" s="3503"/>
      <c r="Q1855" s="3503"/>
      <c r="R1855" s="3493"/>
      <c r="DE1855" s="823"/>
    </row>
    <row r="1856" spans="1:109" s="771" customFormat="1" ht="12" hidden="1" customHeight="1" x14ac:dyDescent="0.15">
      <c r="A1856" s="3422"/>
      <c r="B1856" s="3513"/>
      <c r="C1856" s="3514"/>
      <c r="D1856" s="3514"/>
      <c r="E1856" s="3514"/>
      <c r="F1856" s="3515"/>
      <c r="G1856" s="3516"/>
      <c r="H1856" s="3517"/>
      <c r="I1856" s="3518"/>
      <c r="J1856" s="3519"/>
      <c r="K1856" s="3519"/>
      <c r="L1856" s="3519"/>
      <c r="M1856" s="780" t="s">
        <v>1761</v>
      </c>
      <c r="N1856" s="3520"/>
      <c r="O1856" s="3521"/>
      <c r="P1856" s="781" t="s">
        <v>1762</v>
      </c>
      <c r="Q1856" s="773"/>
      <c r="R1856" s="782" t="s">
        <v>1763</v>
      </c>
      <c r="S1856" s="758" t="str">
        <f>IF(AND(Q1856&lt;&gt;"",Q1856&lt;120),"排煙機の規定風量は120㎥以上必要です。","")</f>
        <v/>
      </c>
      <c r="T1856" s="770"/>
      <c r="DE1856" s="823"/>
    </row>
    <row r="1857" spans="1:111" s="771" customFormat="1" ht="6" hidden="1" customHeight="1" x14ac:dyDescent="0.15">
      <c r="A1857" s="794"/>
      <c r="B1857" s="794"/>
      <c r="C1857" s="794"/>
      <c r="D1857" s="794"/>
      <c r="E1857" s="794"/>
      <c r="F1857" s="794"/>
      <c r="G1857" s="794"/>
      <c r="H1857" s="794"/>
      <c r="I1857" s="794"/>
      <c r="J1857" s="794"/>
      <c r="K1857" s="795"/>
      <c r="L1857" s="795"/>
      <c r="M1857" s="795"/>
      <c r="N1857" s="794"/>
      <c r="O1857" s="796"/>
      <c r="P1857" s="796"/>
      <c r="Q1857" s="795"/>
      <c r="R1857" s="795"/>
      <c r="DE1857" s="823"/>
    </row>
    <row r="1858" spans="1:111" s="771" customFormat="1" ht="12" hidden="1" customHeight="1" x14ac:dyDescent="0.15">
      <c r="A1858" s="3432">
        <v>2</v>
      </c>
      <c r="B1858" s="3492" t="s">
        <v>1235</v>
      </c>
      <c r="C1858" s="3503"/>
      <c r="D1858" s="3503"/>
      <c r="E1858" s="3503"/>
      <c r="F1858" s="3503"/>
      <c r="G1858" s="3503"/>
      <c r="H1858" s="3503"/>
      <c r="I1858" s="3503"/>
      <c r="J1858" s="3503"/>
      <c r="K1858" s="3503"/>
      <c r="L1858" s="3503"/>
      <c r="M1858" s="3503"/>
      <c r="N1858" s="3503"/>
      <c r="O1858" s="3504"/>
      <c r="P1858" s="783"/>
      <c r="Q1858" s="3434" t="s">
        <v>1231</v>
      </c>
      <c r="R1858" s="3435"/>
      <c r="DE1858" s="823"/>
    </row>
    <row r="1859" spans="1:111" s="771" customFormat="1" ht="12" hidden="1" customHeight="1" x14ac:dyDescent="0.15">
      <c r="A1859" s="3433"/>
      <c r="B1859" s="784" t="s">
        <v>54</v>
      </c>
      <c r="C1859" s="3501" t="s">
        <v>1234</v>
      </c>
      <c r="D1859" s="3396"/>
      <c r="E1859" s="3502"/>
      <c r="F1859" s="785" t="s">
        <v>1233</v>
      </c>
      <c r="G1859" s="3501" t="s">
        <v>1228</v>
      </c>
      <c r="H1859" s="3396"/>
      <c r="I1859" s="3501" t="s">
        <v>579</v>
      </c>
      <c r="J1859" s="3396"/>
      <c r="K1859" s="3396"/>
      <c r="L1859" s="3396"/>
      <c r="M1859" s="3396"/>
      <c r="N1859" s="3396" t="s">
        <v>578</v>
      </c>
      <c r="O1859" s="3397"/>
      <c r="P1859" s="3398"/>
      <c r="Q1859" s="3436"/>
      <c r="R1859" s="3437"/>
      <c r="DE1859" s="823"/>
      <c r="DF1859" s="772" t="str">
        <f>IF(COUNTA(B1860:R1909)&gt;0,DG1859,"")</f>
        <v/>
      </c>
      <c r="DG1859" s="829">
        <v>26</v>
      </c>
    </row>
    <row r="1860" spans="1:111" s="771" customFormat="1" ht="12" hidden="1" customHeight="1" x14ac:dyDescent="0.15">
      <c r="A1860" s="3433"/>
      <c r="B1860" s="762"/>
      <c r="C1860" s="3505"/>
      <c r="D1860" s="3505"/>
      <c r="E1860" s="3505"/>
      <c r="F1860" s="1172"/>
      <c r="G1860" s="3505"/>
      <c r="H1860" s="3505"/>
      <c r="I1860" s="3506"/>
      <c r="J1860" s="3506"/>
      <c r="K1860" s="3506"/>
      <c r="L1860" s="3506"/>
      <c r="M1860" s="3506"/>
      <c r="N1860" s="3507"/>
      <c r="O1860" s="3508"/>
      <c r="P1860" s="3509"/>
      <c r="Q1860" s="3505"/>
      <c r="R1860" s="3505"/>
      <c r="DE1860" s="823"/>
    </row>
    <row r="1861" spans="1:111" s="771" customFormat="1" ht="12" hidden="1" customHeight="1" x14ac:dyDescent="0.15">
      <c r="A1861" s="3433"/>
      <c r="B1861" s="763"/>
      <c r="C1861" s="3490"/>
      <c r="D1861" s="3490"/>
      <c r="E1861" s="3490"/>
      <c r="F1861" s="1173"/>
      <c r="G1861" s="3490"/>
      <c r="H1861" s="3490"/>
      <c r="I1861" s="3491"/>
      <c r="J1861" s="3491"/>
      <c r="K1861" s="3491"/>
      <c r="L1861" s="3491"/>
      <c r="M1861" s="3491"/>
      <c r="N1861" s="3487"/>
      <c r="O1861" s="3488"/>
      <c r="P1861" s="3489"/>
      <c r="Q1861" s="3490"/>
      <c r="R1861" s="3490"/>
      <c r="DE1861" s="823"/>
    </row>
    <row r="1862" spans="1:111" s="771" customFormat="1" ht="12" hidden="1" customHeight="1" x14ac:dyDescent="0.15">
      <c r="A1862" s="3433"/>
      <c r="B1862" s="763"/>
      <c r="C1862" s="3490"/>
      <c r="D1862" s="3490"/>
      <c r="E1862" s="3490"/>
      <c r="F1862" s="1173"/>
      <c r="G1862" s="3490"/>
      <c r="H1862" s="3490"/>
      <c r="I1862" s="3491"/>
      <c r="J1862" s="3491"/>
      <c r="K1862" s="3491"/>
      <c r="L1862" s="3491"/>
      <c r="M1862" s="3491"/>
      <c r="N1862" s="3487"/>
      <c r="O1862" s="3488"/>
      <c r="P1862" s="3489"/>
      <c r="Q1862" s="3490"/>
      <c r="R1862" s="3490"/>
      <c r="DE1862" s="823"/>
    </row>
    <row r="1863" spans="1:111" s="771" customFormat="1" ht="12" hidden="1" customHeight="1" x14ac:dyDescent="0.15">
      <c r="A1863" s="3433"/>
      <c r="B1863" s="763"/>
      <c r="C1863" s="3490"/>
      <c r="D1863" s="3490"/>
      <c r="E1863" s="3490"/>
      <c r="F1863" s="1173"/>
      <c r="G1863" s="3490"/>
      <c r="H1863" s="3490"/>
      <c r="I1863" s="3491"/>
      <c r="J1863" s="3491"/>
      <c r="K1863" s="3491"/>
      <c r="L1863" s="3491"/>
      <c r="M1863" s="3491"/>
      <c r="N1863" s="3487"/>
      <c r="O1863" s="3488"/>
      <c r="P1863" s="3489"/>
      <c r="Q1863" s="3490"/>
      <c r="R1863" s="3490"/>
      <c r="DE1863" s="823"/>
    </row>
    <row r="1864" spans="1:111" s="771" customFormat="1" ht="12" hidden="1" customHeight="1" x14ac:dyDescent="0.15">
      <c r="A1864" s="3433"/>
      <c r="B1864" s="763"/>
      <c r="C1864" s="3490"/>
      <c r="D1864" s="3490"/>
      <c r="E1864" s="3490"/>
      <c r="F1864" s="1173"/>
      <c r="G1864" s="3490"/>
      <c r="H1864" s="3490"/>
      <c r="I1864" s="3491"/>
      <c r="J1864" s="3491"/>
      <c r="K1864" s="3491"/>
      <c r="L1864" s="3491"/>
      <c r="M1864" s="3491"/>
      <c r="N1864" s="3487"/>
      <c r="O1864" s="3488"/>
      <c r="P1864" s="3489"/>
      <c r="Q1864" s="3490"/>
      <c r="R1864" s="3490"/>
      <c r="DE1864" s="823"/>
    </row>
    <row r="1865" spans="1:111" s="771" customFormat="1" ht="12" hidden="1" customHeight="1" x14ac:dyDescent="0.15">
      <c r="A1865" s="3433"/>
      <c r="B1865" s="763"/>
      <c r="C1865" s="3490"/>
      <c r="D1865" s="3490"/>
      <c r="E1865" s="3490"/>
      <c r="F1865" s="1173"/>
      <c r="G1865" s="3490"/>
      <c r="H1865" s="3490"/>
      <c r="I1865" s="3491"/>
      <c r="J1865" s="3491"/>
      <c r="K1865" s="3491"/>
      <c r="L1865" s="3491"/>
      <c r="M1865" s="3491"/>
      <c r="N1865" s="3487"/>
      <c r="O1865" s="3488"/>
      <c r="P1865" s="3489"/>
      <c r="Q1865" s="3490"/>
      <c r="R1865" s="3490"/>
      <c r="DE1865" s="823"/>
    </row>
    <row r="1866" spans="1:111" s="771" customFormat="1" ht="12" hidden="1" customHeight="1" x14ac:dyDescent="0.15">
      <c r="A1866" s="3433"/>
      <c r="B1866" s="763"/>
      <c r="C1866" s="3490"/>
      <c r="D1866" s="3490"/>
      <c r="E1866" s="3490"/>
      <c r="F1866" s="1173"/>
      <c r="G1866" s="3490"/>
      <c r="H1866" s="3490"/>
      <c r="I1866" s="3491"/>
      <c r="J1866" s="3491"/>
      <c r="K1866" s="3491"/>
      <c r="L1866" s="3491"/>
      <c r="M1866" s="3491"/>
      <c r="N1866" s="3487"/>
      <c r="O1866" s="3488"/>
      <c r="P1866" s="3489"/>
      <c r="Q1866" s="3490"/>
      <c r="R1866" s="3490"/>
      <c r="DE1866" s="823"/>
    </row>
    <row r="1867" spans="1:111" s="771" customFormat="1" ht="12" hidden="1" customHeight="1" x14ac:dyDescent="0.15">
      <c r="A1867" s="3433"/>
      <c r="B1867" s="763"/>
      <c r="C1867" s="3490"/>
      <c r="D1867" s="3490"/>
      <c r="E1867" s="3490"/>
      <c r="F1867" s="1173"/>
      <c r="G1867" s="3490"/>
      <c r="H1867" s="3490"/>
      <c r="I1867" s="3491"/>
      <c r="J1867" s="3491"/>
      <c r="K1867" s="3491"/>
      <c r="L1867" s="3491"/>
      <c r="M1867" s="3491"/>
      <c r="N1867" s="3487"/>
      <c r="O1867" s="3488"/>
      <c r="P1867" s="3489"/>
      <c r="Q1867" s="3490"/>
      <c r="R1867" s="3490"/>
      <c r="DE1867" s="823"/>
    </row>
    <row r="1868" spans="1:111" s="771" customFormat="1" ht="12" hidden="1" customHeight="1" x14ac:dyDescent="0.15">
      <c r="A1868" s="3433"/>
      <c r="B1868" s="763"/>
      <c r="C1868" s="3490"/>
      <c r="D1868" s="3490"/>
      <c r="E1868" s="3490"/>
      <c r="F1868" s="1173"/>
      <c r="G1868" s="3490"/>
      <c r="H1868" s="3490"/>
      <c r="I1868" s="3491"/>
      <c r="J1868" s="3491"/>
      <c r="K1868" s="3491"/>
      <c r="L1868" s="3491"/>
      <c r="M1868" s="3491"/>
      <c r="N1868" s="3487"/>
      <c r="O1868" s="3488"/>
      <c r="P1868" s="3489"/>
      <c r="Q1868" s="3490"/>
      <c r="R1868" s="3490"/>
      <c r="DE1868" s="823"/>
    </row>
    <row r="1869" spans="1:111" s="771" customFormat="1" ht="12" hidden="1" customHeight="1" x14ac:dyDescent="0.15">
      <c r="A1869" s="3433"/>
      <c r="B1869" s="763"/>
      <c r="C1869" s="3490"/>
      <c r="D1869" s="3490"/>
      <c r="E1869" s="3490"/>
      <c r="F1869" s="1173"/>
      <c r="G1869" s="3490"/>
      <c r="H1869" s="3490"/>
      <c r="I1869" s="3491"/>
      <c r="J1869" s="3491"/>
      <c r="K1869" s="3491"/>
      <c r="L1869" s="3491"/>
      <c r="M1869" s="3491"/>
      <c r="N1869" s="3487"/>
      <c r="O1869" s="3488"/>
      <c r="P1869" s="3489"/>
      <c r="Q1869" s="3490"/>
      <c r="R1869" s="3490"/>
      <c r="DE1869" s="823"/>
    </row>
    <row r="1870" spans="1:111" s="771" customFormat="1" ht="12" hidden="1" customHeight="1" x14ac:dyDescent="0.15">
      <c r="A1870" s="3433"/>
      <c r="B1870" s="763"/>
      <c r="C1870" s="3490"/>
      <c r="D1870" s="3490"/>
      <c r="E1870" s="3490"/>
      <c r="F1870" s="1173"/>
      <c r="G1870" s="3490"/>
      <c r="H1870" s="3490"/>
      <c r="I1870" s="3491"/>
      <c r="J1870" s="3491"/>
      <c r="K1870" s="3491"/>
      <c r="L1870" s="3491"/>
      <c r="M1870" s="3491"/>
      <c r="N1870" s="3487"/>
      <c r="O1870" s="3488"/>
      <c r="P1870" s="3489"/>
      <c r="Q1870" s="3490"/>
      <c r="R1870" s="3490"/>
      <c r="DE1870" s="823"/>
    </row>
    <row r="1871" spans="1:111" s="771" customFormat="1" ht="12" hidden="1" customHeight="1" x14ac:dyDescent="0.15">
      <c r="A1871" s="3433"/>
      <c r="B1871" s="763"/>
      <c r="C1871" s="3490"/>
      <c r="D1871" s="3490"/>
      <c r="E1871" s="3490"/>
      <c r="F1871" s="1173"/>
      <c r="G1871" s="3490"/>
      <c r="H1871" s="3490"/>
      <c r="I1871" s="3491"/>
      <c r="J1871" s="3491"/>
      <c r="K1871" s="3491"/>
      <c r="L1871" s="3491"/>
      <c r="M1871" s="3491"/>
      <c r="N1871" s="3487"/>
      <c r="O1871" s="3488"/>
      <c r="P1871" s="3489"/>
      <c r="Q1871" s="3490"/>
      <c r="R1871" s="3490"/>
      <c r="DE1871" s="823"/>
    </row>
    <row r="1872" spans="1:111" s="771" customFormat="1" ht="12" hidden="1" customHeight="1" x14ac:dyDescent="0.15">
      <c r="A1872" s="3433"/>
      <c r="B1872" s="763"/>
      <c r="C1872" s="3490"/>
      <c r="D1872" s="3490"/>
      <c r="E1872" s="3490"/>
      <c r="F1872" s="1173"/>
      <c r="G1872" s="3490"/>
      <c r="H1872" s="3490"/>
      <c r="I1872" s="3491"/>
      <c r="J1872" s="3491"/>
      <c r="K1872" s="3491"/>
      <c r="L1872" s="3491"/>
      <c r="M1872" s="3491"/>
      <c r="N1872" s="3487"/>
      <c r="O1872" s="3488"/>
      <c r="P1872" s="3489"/>
      <c r="Q1872" s="3490"/>
      <c r="R1872" s="3490"/>
      <c r="DE1872" s="823"/>
    </row>
    <row r="1873" spans="1:109" s="771" customFormat="1" ht="12" hidden="1" customHeight="1" x14ac:dyDescent="0.15">
      <c r="A1873" s="3433"/>
      <c r="B1873" s="763"/>
      <c r="C1873" s="3490"/>
      <c r="D1873" s="3490"/>
      <c r="E1873" s="3490"/>
      <c r="F1873" s="1173"/>
      <c r="G1873" s="3490"/>
      <c r="H1873" s="3490"/>
      <c r="I1873" s="3491"/>
      <c r="J1873" s="3491"/>
      <c r="K1873" s="3491"/>
      <c r="L1873" s="3491"/>
      <c r="M1873" s="3491"/>
      <c r="N1873" s="3487"/>
      <c r="O1873" s="3488"/>
      <c r="P1873" s="3489"/>
      <c r="Q1873" s="3490"/>
      <c r="R1873" s="3490"/>
      <c r="DE1873" s="823"/>
    </row>
    <row r="1874" spans="1:109" s="771" customFormat="1" ht="12" hidden="1" customHeight="1" x14ac:dyDescent="0.15">
      <c r="A1874" s="3433"/>
      <c r="B1874" s="763"/>
      <c r="C1874" s="3490"/>
      <c r="D1874" s="3490"/>
      <c r="E1874" s="3490"/>
      <c r="F1874" s="1173"/>
      <c r="G1874" s="3490"/>
      <c r="H1874" s="3490"/>
      <c r="I1874" s="3491"/>
      <c r="J1874" s="3491"/>
      <c r="K1874" s="3491"/>
      <c r="L1874" s="3491"/>
      <c r="M1874" s="3491"/>
      <c r="N1874" s="3487"/>
      <c r="O1874" s="3488"/>
      <c r="P1874" s="3489"/>
      <c r="Q1874" s="3490"/>
      <c r="R1874" s="3490"/>
      <c r="DE1874" s="823"/>
    </row>
    <row r="1875" spans="1:109" s="771" customFormat="1" ht="12" hidden="1" customHeight="1" x14ac:dyDescent="0.15">
      <c r="A1875" s="3433"/>
      <c r="B1875" s="763"/>
      <c r="C1875" s="3490"/>
      <c r="D1875" s="3490"/>
      <c r="E1875" s="3490"/>
      <c r="F1875" s="1173"/>
      <c r="G1875" s="3490"/>
      <c r="H1875" s="3490"/>
      <c r="I1875" s="3491"/>
      <c r="J1875" s="3491"/>
      <c r="K1875" s="3491"/>
      <c r="L1875" s="3491"/>
      <c r="M1875" s="3491"/>
      <c r="N1875" s="3487"/>
      <c r="O1875" s="3488"/>
      <c r="P1875" s="3489"/>
      <c r="Q1875" s="3490"/>
      <c r="R1875" s="3490"/>
      <c r="DE1875" s="823"/>
    </row>
    <row r="1876" spans="1:109" s="771" customFormat="1" ht="12" hidden="1" customHeight="1" x14ac:dyDescent="0.15">
      <c r="A1876" s="3433"/>
      <c r="B1876" s="763"/>
      <c r="C1876" s="3490"/>
      <c r="D1876" s="3490"/>
      <c r="E1876" s="3490"/>
      <c r="F1876" s="1173"/>
      <c r="G1876" s="3490"/>
      <c r="H1876" s="3490"/>
      <c r="I1876" s="3491"/>
      <c r="J1876" s="3491"/>
      <c r="K1876" s="3491"/>
      <c r="L1876" s="3491"/>
      <c r="M1876" s="3491"/>
      <c r="N1876" s="3487"/>
      <c r="O1876" s="3488"/>
      <c r="P1876" s="3489"/>
      <c r="Q1876" s="3490"/>
      <c r="R1876" s="3490"/>
      <c r="DE1876" s="823"/>
    </row>
    <row r="1877" spans="1:109" s="771" customFormat="1" ht="12" hidden="1" customHeight="1" x14ac:dyDescent="0.15">
      <c r="A1877" s="3433"/>
      <c r="B1877" s="763"/>
      <c r="C1877" s="3490"/>
      <c r="D1877" s="3490"/>
      <c r="E1877" s="3490"/>
      <c r="F1877" s="1173"/>
      <c r="G1877" s="3490"/>
      <c r="H1877" s="3490"/>
      <c r="I1877" s="3491"/>
      <c r="J1877" s="3491"/>
      <c r="K1877" s="3491"/>
      <c r="L1877" s="3491"/>
      <c r="M1877" s="3491"/>
      <c r="N1877" s="3487"/>
      <c r="O1877" s="3488"/>
      <c r="P1877" s="3489"/>
      <c r="Q1877" s="3490"/>
      <c r="R1877" s="3490"/>
      <c r="DE1877" s="823"/>
    </row>
    <row r="1878" spans="1:109" s="771" customFormat="1" ht="12" hidden="1" customHeight="1" x14ac:dyDescent="0.15">
      <c r="A1878" s="3433"/>
      <c r="B1878" s="763"/>
      <c r="C1878" s="3490"/>
      <c r="D1878" s="3490"/>
      <c r="E1878" s="3490"/>
      <c r="F1878" s="1173"/>
      <c r="G1878" s="3490"/>
      <c r="H1878" s="3490"/>
      <c r="I1878" s="3491"/>
      <c r="J1878" s="3491"/>
      <c r="K1878" s="3491"/>
      <c r="L1878" s="3491"/>
      <c r="M1878" s="3491"/>
      <c r="N1878" s="3487"/>
      <c r="O1878" s="3488"/>
      <c r="P1878" s="3489"/>
      <c r="Q1878" s="3490"/>
      <c r="R1878" s="3490"/>
      <c r="DE1878" s="823"/>
    </row>
    <row r="1879" spans="1:109" s="771" customFormat="1" ht="12" hidden="1" customHeight="1" x14ac:dyDescent="0.15">
      <c r="A1879" s="3433"/>
      <c r="B1879" s="763"/>
      <c r="C1879" s="3490"/>
      <c r="D1879" s="3490"/>
      <c r="E1879" s="3490"/>
      <c r="F1879" s="1173"/>
      <c r="G1879" s="3490"/>
      <c r="H1879" s="3490"/>
      <c r="I1879" s="3491"/>
      <c r="J1879" s="3491"/>
      <c r="K1879" s="3491"/>
      <c r="L1879" s="3491"/>
      <c r="M1879" s="3491"/>
      <c r="N1879" s="3487"/>
      <c r="O1879" s="3488"/>
      <c r="P1879" s="3489"/>
      <c r="Q1879" s="3490"/>
      <c r="R1879" s="3490"/>
      <c r="DE1879" s="823"/>
    </row>
    <row r="1880" spans="1:109" s="771" customFormat="1" ht="12" hidden="1" customHeight="1" x14ac:dyDescent="0.15">
      <c r="A1880" s="3433"/>
      <c r="B1880" s="763"/>
      <c r="C1880" s="3490"/>
      <c r="D1880" s="3490"/>
      <c r="E1880" s="3490"/>
      <c r="F1880" s="1173"/>
      <c r="G1880" s="3490"/>
      <c r="H1880" s="3490"/>
      <c r="I1880" s="3491"/>
      <c r="J1880" s="3491"/>
      <c r="K1880" s="3491"/>
      <c r="L1880" s="3491"/>
      <c r="M1880" s="3491"/>
      <c r="N1880" s="3487"/>
      <c r="O1880" s="3488"/>
      <c r="P1880" s="3489"/>
      <c r="Q1880" s="3490"/>
      <c r="R1880" s="3490"/>
      <c r="DE1880" s="823"/>
    </row>
    <row r="1881" spans="1:109" s="771" customFormat="1" ht="12" hidden="1" customHeight="1" x14ac:dyDescent="0.15">
      <c r="A1881" s="3433"/>
      <c r="B1881" s="763"/>
      <c r="C1881" s="3490"/>
      <c r="D1881" s="3490"/>
      <c r="E1881" s="3490"/>
      <c r="F1881" s="1173"/>
      <c r="G1881" s="3490"/>
      <c r="H1881" s="3490"/>
      <c r="I1881" s="3491"/>
      <c r="J1881" s="3491"/>
      <c r="K1881" s="3491"/>
      <c r="L1881" s="3491"/>
      <c r="M1881" s="3491"/>
      <c r="N1881" s="3487"/>
      <c r="O1881" s="3488"/>
      <c r="P1881" s="3489"/>
      <c r="Q1881" s="3490"/>
      <c r="R1881" s="3490"/>
      <c r="DE1881" s="823"/>
    </row>
    <row r="1882" spans="1:109" s="771" customFormat="1" ht="12" hidden="1" customHeight="1" x14ac:dyDescent="0.15">
      <c r="A1882" s="3433"/>
      <c r="B1882" s="763"/>
      <c r="C1882" s="3490"/>
      <c r="D1882" s="3490"/>
      <c r="E1882" s="3490"/>
      <c r="F1882" s="1173"/>
      <c r="G1882" s="3490"/>
      <c r="H1882" s="3490"/>
      <c r="I1882" s="3491"/>
      <c r="J1882" s="3491"/>
      <c r="K1882" s="3491"/>
      <c r="L1882" s="3491"/>
      <c r="M1882" s="3491"/>
      <c r="N1882" s="3487"/>
      <c r="O1882" s="3488"/>
      <c r="P1882" s="3489"/>
      <c r="Q1882" s="3490"/>
      <c r="R1882" s="3490"/>
      <c r="DE1882" s="823"/>
    </row>
    <row r="1883" spans="1:109" s="771" customFormat="1" ht="12" hidden="1" customHeight="1" x14ac:dyDescent="0.15">
      <c r="A1883" s="3433"/>
      <c r="B1883" s="763"/>
      <c r="C1883" s="3490"/>
      <c r="D1883" s="3490"/>
      <c r="E1883" s="3490"/>
      <c r="F1883" s="1173"/>
      <c r="G1883" s="3490"/>
      <c r="H1883" s="3490"/>
      <c r="I1883" s="3491"/>
      <c r="J1883" s="3491"/>
      <c r="K1883" s="3491"/>
      <c r="L1883" s="3491"/>
      <c r="M1883" s="3491"/>
      <c r="N1883" s="3487"/>
      <c r="O1883" s="3488"/>
      <c r="P1883" s="3489"/>
      <c r="Q1883" s="3490"/>
      <c r="R1883" s="3490"/>
      <c r="DE1883" s="823"/>
    </row>
    <row r="1884" spans="1:109" s="771" customFormat="1" ht="12" hidden="1" customHeight="1" x14ac:dyDescent="0.15">
      <c r="A1884" s="3433"/>
      <c r="B1884" s="763"/>
      <c r="C1884" s="3490"/>
      <c r="D1884" s="3490"/>
      <c r="E1884" s="3490"/>
      <c r="F1884" s="1173"/>
      <c r="G1884" s="3490"/>
      <c r="H1884" s="3490"/>
      <c r="I1884" s="3491"/>
      <c r="J1884" s="3491"/>
      <c r="K1884" s="3491"/>
      <c r="L1884" s="3491"/>
      <c r="M1884" s="3491"/>
      <c r="N1884" s="3487"/>
      <c r="O1884" s="3488"/>
      <c r="P1884" s="3489"/>
      <c r="Q1884" s="3490"/>
      <c r="R1884" s="3490"/>
      <c r="DE1884" s="823"/>
    </row>
    <row r="1885" spans="1:109" s="771" customFormat="1" ht="12" hidden="1" customHeight="1" x14ac:dyDescent="0.15">
      <c r="A1885" s="3433"/>
      <c r="B1885" s="763"/>
      <c r="C1885" s="3490"/>
      <c r="D1885" s="3490"/>
      <c r="E1885" s="3490"/>
      <c r="F1885" s="1173"/>
      <c r="G1885" s="3490"/>
      <c r="H1885" s="3490"/>
      <c r="I1885" s="3491"/>
      <c r="J1885" s="3491"/>
      <c r="K1885" s="3491"/>
      <c r="L1885" s="3491"/>
      <c r="M1885" s="3491"/>
      <c r="N1885" s="3487"/>
      <c r="O1885" s="3488"/>
      <c r="P1885" s="3489"/>
      <c r="Q1885" s="3490"/>
      <c r="R1885" s="3490"/>
      <c r="DE1885" s="823"/>
    </row>
    <row r="1886" spans="1:109" s="771" customFormat="1" ht="12" hidden="1" customHeight="1" x14ac:dyDescent="0.15">
      <c r="A1886" s="3433"/>
      <c r="B1886" s="763"/>
      <c r="C1886" s="3490"/>
      <c r="D1886" s="3490"/>
      <c r="E1886" s="3490"/>
      <c r="F1886" s="1173"/>
      <c r="G1886" s="3490"/>
      <c r="H1886" s="3490"/>
      <c r="I1886" s="3491"/>
      <c r="J1886" s="3491"/>
      <c r="K1886" s="3491"/>
      <c r="L1886" s="3491"/>
      <c r="M1886" s="3491"/>
      <c r="N1886" s="3487"/>
      <c r="O1886" s="3488"/>
      <c r="P1886" s="3489"/>
      <c r="Q1886" s="3490"/>
      <c r="R1886" s="3490"/>
      <c r="DE1886" s="823"/>
    </row>
    <row r="1887" spans="1:109" s="771" customFormat="1" ht="12" hidden="1" customHeight="1" x14ac:dyDescent="0.15">
      <c r="A1887" s="3433"/>
      <c r="B1887" s="763"/>
      <c r="C1887" s="3490"/>
      <c r="D1887" s="3490"/>
      <c r="E1887" s="3490"/>
      <c r="F1887" s="1173"/>
      <c r="G1887" s="3490"/>
      <c r="H1887" s="3490"/>
      <c r="I1887" s="3491"/>
      <c r="J1887" s="3491"/>
      <c r="K1887" s="3491"/>
      <c r="L1887" s="3491"/>
      <c r="M1887" s="3491"/>
      <c r="N1887" s="3487"/>
      <c r="O1887" s="3488"/>
      <c r="P1887" s="3489"/>
      <c r="Q1887" s="3490"/>
      <c r="R1887" s="3490"/>
      <c r="DE1887" s="823"/>
    </row>
    <row r="1888" spans="1:109" s="771" customFormat="1" ht="12" hidden="1" customHeight="1" x14ac:dyDescent="0.15">
      <c r="A1888" s="3433"/>
      <c r="B1888" s="763"/>
      <c r="C1888" s="3490"/>
      <c r="D1888" s="3490"/>
      <c r="E1888" s="3490"/>
      <c r="F1888" s="1173"/>
      <c r="G1888" s="3490"/>
      <c r="H1888" s="3490"/>
      <c r="I1888" s="3491"/>
      <c r="J1888" s="3491"/>
      <c r="K1888" s="3491"/>
      <c r="L1888" s="3491"/>
      <c r="M1888" s="3491"/>
      <c r="N1888" s="3487"/>
      <c r="O1888" s="3488"/>
      <c r="P1888" s="3489"/>
      <c r="Q1888" s="3490"/>
      <c r="R1888" s="3490"/>
      <c r="DE1888" s="823"/>
    </row>
    <row r="1889" spans="1:109" s="771" customFormat="1" ht="12" hidden="1" customHeight="1" x14ac:dyDescent="0.15">
      <c r="A1889" s="3433"/>
      <c r="B1889" s="763"/>
      <c r="C1889" s="3490"/>
      <c r="D1889" s="3490"/>
      <c r="E1889" s="3490"/>
      <c r="F1889" s="1173"/>
      <c r="G1889" s="3490"/>
      <c r="H1889" s="3490"/>
      <c r="I1889" s="3491"/>
      <c r="J1889" s="3491"/>
      <c r="K1889" s="3491"/>
      <c r="L1889" s="3491"/>
      <c r="M1889" s="3491"/>
      <c r="N1889" s="3487"/>
      <c r="O1889" s="3488"/>
      <c r="P1889" s="3489"/>
      <c r="Q1889" s="3490"/>
      <c r="R1889" s="3490"/>
      <c r="DE1889" s="823"/>
    </row>
    <row r="1890" spans="1:109" s="771" customFormat="1" ht="12" hidden="1" customHeight="1" x14ac:dyDescent="0.15">
      <c r="A1890" s="3433"/>
      <c r="B1890" s="763"/>
      <c r="C1890" s="3490"/>
      <c r="D1890" s="3490"/>
      <c r="E1890" s="3490"/>
      <c r="F1890" s="1173"/>
      <c r="G1890" s="3490"/>
      <c r="H1890" s="3490"/>
      <c r="I1890" s="3491"/>
      <c r="J1890" s="3491"/>
      <c r="K1890" s="3491"/>
      <c r="L1890" s="3491"/>
      <c r="M1890" s="3491"/>
      <c r="N1890" s="3487"/>
      <c r="O1890" s="3488"/>
      <c r="P1890" s="3489"/>
      <c r="Q1890" s="3490"/>
      <c r="R1890" s="3490"/>
      <c r="DE1890" s="823"/>
    </row>
    <row r="1891" spans="1:109" s="771" customFormat="1" ht="12" hidden="1" customHeight="1" x14ac:dyDescent="0.15">
      <c r="A1891" s="3433"/>
      <c r="B1891" s="763"/>
      <c r="C1891" s="3490"/>
      <c r="D1891" s="3490"/>
      <c r="E1891" s="3490"/>
      <c r="F1891" s="1173"/>
      <c r="G1891" s="3490"/>
      <c r="H1891" s="3490"/>
      <c r="I1891" s="3491"/>
      <c r="J1891" s="3491"/>
      <c r="K1891" s="3491"/>
      <c r="L1891" s="3491"/>
      <c r="M1891" s="3491"/>
      <c r="N1891" s="3487"/>
      <c r="O1891" s="3488"/>
      <c r="P1891" s="3489"/>
      <c r="Q1891" s="3490"/>
      <c r="R1891" s="3490"/>
      <c r="DE1891" s="823"/>
    </row>
    <row r="1892" spans="1:109" s="771" customFormat="1" ht="12" hidden="1" customHeight="1" x14ac:dyDescent="0.15">
      <c r="A1892" s="3433"/>
      <c r="B1892" s="763"/>
      <c r="C1892" s="3490"/>
      <c r="D1892" s="3490"/>
      <c r="E1892" s="3490"/>
      <c r="F1892" s="1173"/>
      <c r="G1892" s="3490"/>
      <c r="H1892" s="3490"/>
      <c r="I1892" s="3491"/>
      <c r="J1892" s="3491"/>
      <c r="K1892" s="3491"/>
      <c r="L1892" s="3491"/>
      <c r="M1892" s="3491"/>
      <c r="N1892" s="3487"/>
      <c r="O1892" s="3488"/>
      <c r="P1892" s="3489"/>
      <c r="Q1892" s="3490"/>
      <c r="R1892" s="3490"/>
      <c r="DE1892" s="823"/>
    </row>
    <row r="1893" spans="1:109" s="771" customFormat="1" ht="12" hidden="1" customHeight="1" x14ac:dyDescent="0.15">
      <c r="A1893" s="3433"/>
      <c r="B1893" s="763"/>
      <c r="C1893" s="3490"/>
      <c r="D1893" s="3490"/>
      <c r="E1893" s="3490"/>
      <c r="F1893" s="1173"/>
      <c r="G1893" s="3490"/>
      <c r="H1893" s="3490"/>
      <c r="I1893" s="3491"/>
      <c r="J1893" s="3491"/>
      <c r="K1893" s="3491"/>
      <c r="L1893" s="3491"/>
      <c r="M1893" s="3491"/>
      <c r="N1893" s="3487"/>
      <c r="O1893" s="3488"/>
      <c r="P1893" s="3489"/>
      <c r="Q1893" s="3490"/>
      <c r="R1893" s="3490"/>
      <c r="DE1893" s="823"/>
    </row>
    <row r="1894" spans="1:109" s="771" customFormat="1" ht="12" hidden="1" customHeight="1" x14ac:dyDescent="0.15">
      <c r="A1894" s="3433"/>
      <c r="B1894" s="763"/>
      <c r="C1894" s="3490"/>
      <c r="D1894" s="3490"/>
      <c r="E1894" s="3490"/>
      <c r="F1894" s="1173"/>
      <c r="G1894" s="3490"/>
      <c r="H1894" s="3490"/>
      <c r="I1894" s="3491"/>
      <c r="J1894" s="3491"/>
      <c r="K1894" s="3491"/>
      <c r="L1894" s="3491"/>
      <c r="M1894" s="3491"/>
      <c r="N1894" s="3487"/>
      <c r="O1894" s="3488"/>
      <c r="P1894" s="3489"/>
      <c r="Q1894" s="3490"/>
      <c r="R1894" s="3490"/>
      <c r="DE1894" s="823"/>
    </row>
    <row r="1895" spans="1:109" s="771" customFormat="1" ht="12" hidden="1" customHeight="1" x14ac:dyDescent="0.15">
      <c r="A1895" s="3433"/>
      <c r="B1895" s="763"/>
      <c r="C1895" s="3490"/>
      <c r="D1895" s="3490"/>
      <c r="E1895" s="3490"/>
      <c r="F1895" s="1173"/>
      <c r="G1895" s="3490"/>
      <c r="H1895" s="3490"/>
      <c r="I1895" s="3491"/>
      <c r="J1895" s="3491"/>
      <c r="K1895" s="3491"/>
      <c r="L1895" s="3491"/>
      <c r="M1895" s="3491"/>
      <c r="N1895" s="3487"/>
      <c r="O1895" s="3488"/>
      <c r="P1895" s="3489"/>
      <c r="Q1895" s="3490"/>
      <c r="R1895" s="3490"/>
      <c r="DE1895" s="823"/>
    </row>
    <row r="1896" spans="1:109" s="771" customFormat="1" ht="12" hidden="1" customHeight="1" x14ac:dyDescent="0.15">
      <c r="A1896" s="3433"/>
      <c r="B1896" s="763"/>
      <c r="C1896" s="3490"/>
      <c r="D1896" s="3490"/>
      <c r="E1896" s="3490"/>
      <c r="F1896" s="1173"/>
      <c r="G1896" s="3490"/>
      <c r="H1896" s="3490"/>
      <c r="I1896" s="3491"/>
      <c r="J1896" s="3491"/>
      <c r="K1896" s="3491"/>
      <c r="L1896" s="3491"/>
      <c r="M1896" s="3491"/>
      <c r="N1896" s="3487"/>
      <c r="O1896" s="3488"/>
      <c r="P1896" s="3489"/>
      <c r="Q1896" s="3490"/>
      <c r="R1896" s="3490"/>
      <c r="DE1896" s="823"/>
    </row>
    <row r="1897" spans="1:109" s="771" customFormat="1" ht="12" hidden="1" customHeight="1" x14ac:dyDescent="0.15">
      <c r="A1897" s="3433"/>
      <c r="B1897" s="763"/>
      <c r="C1897" s="3490"/>
      <c r="D1897" s="3490"/>
      <c r="E1897" s="3490"/>
      <c r="F1897" s="1173"/>
      <c r="G1897" s="3490"/>
      <c r="H1897" s="3490"/>
      <c r="I1897" s="3491"/>
      <c r="J1897" s="3491"/>
      <c r="K1897" s="3491"/>
      <c r="L1897" s="3491"/>
      <c r="M1897" s="3491"/>
      <c r="N1897" s="3487"/>
      <c r="O1897" s="3488"/>
      <c r="P1897" s="3489"/>
      <c r="Q1897" s="3490"/>
      <c r="R1897" s="3490"/>
      <c r="DE1897" s="823"/>
    </row>
    <row r="1898" spans="1:109" s="771" customFormat="1" ht="12" hidden="1" customHeight="1" x14ac:dyDescent="0.15">
      <c r="A1898" s="3433"/>
      <c r="B1898" s="763"/>
      <c r="C1898" s="3490"/>
      <c r="D1898" s="3490"/>
      <c r="E1898" s="3490"/>
      <c r="F1898" s="1173"/>
      <c r="G1898" s="3490"/>
      <c r="H1898" s="3490"/>
      <c r="I1898" s="3491"/>
      <c r="J1898" s="3491"/>
      <c r="K1898" s="3491"/>
      <c r="L1898" s="3491"/>
      <c r="M1898" s="3491"/>
      <c r="N1898" s="3487"/>
      <c r="O1898" s="3488"/>
      <c r="P1898" s="3489"/>
      <c r="Q1898" s="3490"/>
      <c r="R1898" s="3490"/>
      <c r="DE1898" s="823"/>
    </row>
    <row r="1899" spans="1:109" s="771" customFormat="1" ht="12" hidden="1" customHeight="1" x14ac:dyDescent="0.15">
      <c r="A1899" s="3433"/>
      <c r="B1899" s="763"/>
      <c r="C1899" s="3490"/>
      <c r="D1899" s="3490"/>
      <c r="E1899" s="3490"/>
      <c r="F1899" s="1173"/>
      <c r="G1899" s="3490"/>
      <c r="H1899" s="3490"/>
      <c r="I1899" s="3491"/>
      <c r="J1899" s="3491"/>
      <c r="K1899" s="3491"/>
      <c r="L1899" s="3491"/>
      <c r="M1899" s="3491"/>
      <c r="N1899" s="3487"/>
      <c r="O1899" s="3488"/>
      <c r="P1899" s="3489"/>
      <c r="Q1899" s="3490"/>
      <c r="R1899" s="3490"/>
      <c r="DE1899" s="823"/>
    </row>
    <row r="1900" spans="1:109" s="771" customFormat="1" ht="12" hidden="1" customHeight="1" x14ac:dyDescent="0.15">
      <c r="A1900" s="3433"/>
      <c r="B1900" s="763"/>
      <c r="C1900" s="3490"/>
      <c r="D1900" s="3490"/>
      <c r="E1900" s="3490"/>
      <c r="F1900" s="1173"/>
      <c r="G1900" s="3490"/>
      <c r="H1900" s="3490"/>
      <c r="I1900" s="3491"/>
      <c r="J1900" s="3491"/>
      <c r="K1900" s="3491"/>
      <c r="L1900" s="3491"/>
      <c r="M1900" s="3491"/>
      <c r="N1900" s="3487"/>
      <c r="O1900" s="3488"/>
      <c r="P1900" s="3489"/>
      <c r="Q1900" s="3490"/>
      <c r="R1900" s="3490"/>
      <c r="DE1900" s="823"/>
    </row>
    <row r="1901" spans="1:109" s="771" customFormat="1" ht="12" hidden="1" customHeight="1" x14ac:dyDescent="0.15">
      <c r="A1901" s="3433"/>
      <c r="B1901" s="763"/>
      <c r="C1901" s="3490"/>
      <c r="D1901" s="3490"/>
      <c r="E1901" s="3490"/>
      <c r="F1901" s="1173"/>
      <c r="G1901" s="3490"/>
      <c r="H1901" s="3490"/>
      <c r="I1901" s="3491"/>
      <c r="J1901" s="3491"/>
      <c r="K1901" s="3491"/>
      <c r="L1901" s="3491"/>
      <c r="M1901" s="3491"/>
      <c r="N1901" s="3487"/>
      <c r="O1901" s="3488"/>
      <c r="P1901" s="3489"/>
      <c r="Q1901" s="3490"/>
      <c r="R1901" s="3490"/>
      <c r="DE1901" s="823"/>
    </row>
    <row r="1902" spans="1:109" s="771" customFormat="1" ht="12" hidden="1" customHeight="1" x14ac:dyDescent="0.15">
      <c r="A1902" s="3433"/>
      <c r="B1902" s="763"/>
      <c r="C1902" s="3490"/>
      <c r="D1902" s="3490"/>
      <c r="E1902" s="3490"/>
      <c r="F1902" s="1173"/>
      <c r="G1902" s="3490"/>
      <c r="H1902" s="3490"/>
      <c r="I1902" s="3491"/>
      <c r="J1902" s="3491"/>
      <c r="K1902" s="3491"/>
      <c r="L1902" s="3491"/>
      <c r="M1902" s="3491"/>
      <c r="N1902" s="3487"/>
      <c r="O1902" s="3488"/>
      <c r="P1902" s="3489"/>
      <c r="Q1902" s="3490"/>
      <c r="R1902" s="3490"/>
      <c r="DE1902" s="823"/>
    </row>
    <row r="1903" spans="1:109" s="771" customFormat="1" ht="12" hidden="1" customHeight="1" x14ac:dyDescent="0.15">
      <c r="A1903" s="3433"/>
      <c r="B1903" s="763"/>
      <c r="C1903" s="3490"/>
      <c r="D1903" s="3490"/>
      <c r="E1903" s="3490"/>
      <c r="F1903" s="1173"/>
      <c r="G1903" s="3490"/>
      <c r="H1903" s="3490"/>
      <c r="I1903" s="3491"/>
      <c r="J1903" s="3491"/>
      <c r="K1903" s="3491"/>
      <c r="L1903" s="3491"/>
      <c r="M1903" s="3491"/>
      <c r="N1903" s="3487"/>
      <c r="O1903" s="3488"/>
      <c r="P1903" s="3489"/>
      <c r="Q1903" s="3490"/>
      <c r="R1903" s="3490"/>
      <c r="DE1903" s="823"/>
    </row>
    <row r="1904" spans="1:109" s="771" customFormat="1" ht="12" hidden="1" customHeight="1" x14ac:dyDescent="0.15">
      <c r="A1904" s="3433"/>
      <c r="B1904" s="763"/>
      <c r="C1904" s="3490"/>
      <c r="D1904" s="3490"/>
      <c r="E1904" s="3490"/>
      <c r="F1904" s="1173"/>
      <c r="G1904" s="3490"/>
      <c r="H1904" s="3490"/>
      <c r="I1904" s="3491"/>
      <c r="J1904" s="3491"/>
      <c r="K1904" s="3491"/>
      <c r="L1904" s="3491"/>
      <c r="M1904" s="3491"/>
      <c r="N1904" s="3487"/>
      <c r="O1904" s="3488"/>
      <c r="P1904" s="3489"/>
      <c r="Q1904" s="3490"/>
      <c r="R1904" s="3490"/>
      <c r="DE1904" s="823"/>
    </row>
    <row r="1905" spans="1:109" s="771" customFormat="1" ht="12" hidden="1" customHeight="1" x14ac:dyDescent="0.15">
      <c r="A1905" s="3433"/>
      <c r="B1905" s="763"/>
      <c r="C1905" s="3490"/>
      <c r="D1905" s="3490"/>
      <c r="E1905" s="3490"/>
      <c r="F1905" s="1173"/>
      <c r="G1905" s="3490"/>
      <c r="H1905" s="3490"/>
      <c r="I1905" s="3491"/>
      <c r="J1905" s="3491"/>
      <c r="K1905" s="3491"/>
      <c r="L1905" s="3491"/>
      <c r="M1905" s="3491"/>
      <c r="N1905" s="3487"/>
      <c r="O1905" s="3488"/>
      <c r="P1905" s="3489"/>
      <c r="Q1905" s="3490"/>
      <c r="R1905" s="3490"/>
      <c r="DE1905" s="823"/>
    </row>
    <row r="1906" spans="1:109" s="771" customFormat="1" ht="12" hidden="1" customHeight="1" x14ac:dyDescent="0.15">
      <c r="A1906" s="3433"/>
      <c r="B1906" s="763"/>
      <c r="C1906" s="3490"/>
      <c r="D1906" s="3490"/>
      <c r="E1906" s="3490"/>
      <c r="F1906" s="1173"/>
      <c r="G1906" s="3490"/>
      <c r="H1906" s="3490"/>
      <c r="I1906" s="3491"/>
      <c r="J1906" s="3491"/>
      <c r="K1906" s="3491"/>
      <c r="L1906" s="3491"/>
      <c r="M1906" s="3491"/>
      <c r="N1906" s="3487"/>
      <c r="O1906" s="3488"/>
      <c r="P1906" s="3489"/>
      <c r="Q1906" s="3490"/>
      <c r="R1906" s="3490"/>
      <c r="DE1906" s="823"/>
    </row>
    <row r="1907" spans="1:109" s="771" customFormat="1" ht="12" hidden="1" customHeight="1" x14ac:dyDescent="0.15">
      <c r="A1907" s="3433"/>
      <c r="B1907" s="763"/>
      <c r="C1907" s="3490"/>
      <c r="D1907" s="3490"/>
      <c r="E1907" s="3490"/>
      <c r="F1907" s="1173"/>
      <c r="G1907" s="3490"/>
      <c r="H1907" s="3490"/>
      <c r="I1907" s="3491"/>
      <c r="J1907" s="3491"/>
      <c r="K1907" s="3491"/>
      <c r="L1907" s="3491"/>
      <c r="M1907" s="3491"/>
      <c r="N1907" s="3487"/>
      <c r="O1907" s="3488"/>
      <c r="P1907" s="3489"/>
      <c r="Q1907" s="3490"/>
      <c r="R1907" s="3490"/>
      <c r="DE1907" s="823"/>
    </row>
    <row r="1908" spans="1:109" s="771" customFormat="1" ht="12" hidden="1" customHeight="1" x14ac:dyDescent="0.15">
      <c r="A1908" s="3433"/>
      <c r="B1908" s="763"/>
      <c r="C1908" s="3490"/>
      <c r="D1908" s="3490"/>
      <c r="E1908" s="3490"/>
      <c r="F1908" s="1173"/>
      <c r="G1908" s="3490"/>
      <c r="H1908" s="3490"/>
      <c r="I1908" s="3491"/>
      <c r="J1908" s="3491"/>
      <c r="K1908" s="3491"/>
      <c r="L1908" s="3491"/>
      <c r="M1908" s="3491"/>
      <c r="N1908" s="3487"/>
      <c r="O1908" s="3488"/>
      <c r="P1908" s="3489"/>
      <c r="Q1908" s="3490"/>
      <c r="R1908" s="3490"/>
      <c r="DE1908" s="823"/>
    </row>
    <row r="1909" spans="1:109" s="771" customFormat="1" ht="12" hidden="1" customHeight="1" x14ac:dyDescent="0.15">
      <c r="A1909" s="3433"/>
      <c r="B1909" s="768"/>
      <c r="C1909" s="3496"/>
      <c r="D1909" s="3496"/>
      <c r="E1909" s="3496"/>
      <c r="F1909" s="1174"/>
      <c r="G1909" s="3496"/>
      <c r="H1909" s="3496"/>
      <c r="I1909" s="3497"/>
      <c r="J1909" s="3497"/>
      <c r="K1909" s="3497"/>
      <c r="L1909" s="3497"/>
      <c r="M1909" s="3497"/>
      <c r="N1909" s="3498"/>
      <c r="O1909" s="3499"/>
      <c r="P1909" s="3500"/>
      <c r="Q1909" s="3496"/>
      <c r="R1909" s="3496"/>
      <c r="DE1909" s="823"/>
    </row>
    <row r="1910" spans="1:109" s="771" customFormat="1" ht="6" hidden="1" customHeight="1" x14ac:dyDescent="0.15">
      <c r="A1910" s="797"/>
      <c r="B1910" s="798"/>
      <c r="C1910" s="3446"/>
      <c r="D1910" s="3446"/>
      <c r="E1910" s="3446"/>
      <c r="F1910" s="798"/>
      <c r="G1910" s="3446"/>
      <c r="H1910" s="3446"/>
      <c r="I1910" s="3446"/>
      <c r="J1910" s="3446"/>
      <c r="K1910" s="3446"/>
      <c r="L1910" s="3446"/>
      <c r="M1910" s="3446"/>
      <c r="N1910" s="798"/>
      <c r="O1910" s="798"/>
      <c r="P1910" s="798"/>
      <c r="Q1910" s="3438"/>
      <c r="R1910" s="3438"/>
      <c r="DE1910" s="823"/>
    </row>
    <row r="1911" spans="1:109" s="771" customFormat="1" ht="12" hidden="1" customHeight="1" x14ac:dyDescent="0.15">
      <c r="A1911" s="3421">
        <v>3</v>
      </c>
      <c r="B1911" s="3492" t="s">
        <v>1232</v>
      </c>
      <c r="C1911" s="3503"/>
      <c r="D1911" s="3503"/>
      <c r="E1911" s="3503"/>
      <c r="F1911" s="3503"/>
      <c r="G1911" s="3503"/>
      <c r="H1911" s="3503"/>
      <c r="I1911" s="3503"/>
      <c r="J1911" s="3503"/>
      <c r="K1911" s="3503"/>
      <c r="L1911" s="3503"/>
      <c r="M1911" s="3503"/>
      <c r="N1911" s="3503"/>
      <c r="O1911" s="3504"/>
      <c r="P1911" s="3536"/>
      <c r="Q1911" s="3434" t="s">
        <v>1231</v>
      </c>
      <c r="R1911" s="3435"/>
      <c r="DE1911" s="823"/>
    </row>
    <row r="1912" spans="1:109" s="771" customFormat="1" ht="12" hidden="1" customHeight="1" x14ac:dyDescent="0.15">
      <c r="A1912" s="3475"/>
      <c r="B1912" s="3436" t="s">
        <v>1230</v>
      </c>
      <c r="C1912" s="3396"/>
      <c r="D1912" s="3502"/>
      <c r="E1912" s="3396" t="s">
        <v>1229</v>
      </c>
      <c r="F1912" s="3396"/>
      <c r="G1912" s="3501" t="s">
        <v>1228</v>
      </c>
      <c r="H1912" s="3502"/>
      <c r="I1912" s="3501" t="s">
        <v>579</v>
      </c>
      <c r="J1912" s="3396"/>
      <c r="K1912" s="3396"/>
      <c r="L1912" s="3396"/>
      <c r="M1912" s="3396"/>
      <c r="N1912" s="3396" t="s">
        <v>578</v>
      </c>
      <c r="O1912" s="3397"/>
      <c r="P1912" s="3398"/>
      <c r="Q1912" s="3436"/>
      <c r="R1912" s="3437"/>
      <c r="DE1912" s="823"/>
    </row>
    <row r="1913" spans="1:109" s="771" customFormat="1" ht="12" hidden="1" customHeight="1" x14ac:dyDescent="0.15">
      <c r="A1913" s="3422"/>
      <c r="B1913" s="3386"/>
      <c r="C1913" s="3416"/>
      <c r="D1913" s="3534"/>
      <c r="E1913" s="3461"/>
      <c r="F1913" s="3461"/>
      <c r="G1913" s="3531"/>
      <c r="H1913" s="3532"/>
      <c r="I1913" s="3531"/>
      <c r="J1913" s="3461"/>
      <c r="K1913" s="3461"/>
      <c r="L1913" s="3461"/>
      <c r="M1913" s="3461"/>
      <c r="N1913" s="3533"/>
      <c r="O1913" s="3463"/>
      <c r="P1913" s="3464"/>
      <c r="Q1913" s="3386"/>
      <c r="R1913" s="3387"/>
      <c r="DE1913" s="823"/>
    </row>
    <row r="1914" spans="1:109" s="771" customFormat="1" ht="6" hidden="1" customHeight="1" x14ac:dyDescent="0.15">
      <c r="A1914" s="799"/>
      <c r="B1914" s="3438"/>
      <c r="C1914" s="3438"/>
      <c r="D1914" s="3438"/>
      <c r="E1914" s="3438"/>
      <c r="F1914" s="3438"/>
      <c r="G1914" s="3441"/>
      <c r="H1914" s="3441"/>
      <c r="I1914" s="799"/>
      <c r="J1914" s="799"/>
      <c r="K1914" s="799"/>
      <c r="L1914" s="799"/>
      <c r="M1914" s="799"/>
      <c r="N1914" s="799"/>
      <c r="O1914" s="799"/>
      <c r="P1914" s="799"/>
      <c r="Q1914" s="799"/>
      <c r="R1914" s="799"/>
      <c r="DE1914" s="823"/>
    </row>
    <row r="1915" spans="1:109" s="771" customFormat="1" ht="21" hidden="1" customHeight="1" x14ac:dyDescent="0.15">
      <c r="A1915" s="3421">
        <v>4</v>
      </c>
      <c r="B1915" s="3442" t="s">
        <v>1227</v>
      </c>
      <c r="C1915" s="3424"/>
      <c r="D1915" s="3425"/>
      <c r="E1915" s="3443" t="s">
        <v>1226</v>
      </c>
      <c r="F1915" s="3444"/>
      <c r="G1915" s="3445"/>
      <c r="H1915" s="3445"/>
      <c r="I1915" s="793"/>
      <c r="J1915" s="786">
        <v>5</v>
      </c>
      <c r="K1915" s="3449" t="s">
        <v>1764</v>
      </c>
      <c r="L1915" s="3450"/>
      <c r="M1915" s="3450"/>
      <c r="N1915" s="3450"/>
      <c r="O1915" s="3450"/>
      <c r="P1915" s="3450"/>
      <c r="Q1915" s="3450"/>
      <c r="R1915" s="3451"/>
      <c r="DE1915" s="823"/>
    </row>
    <row r="1916" spans="1:109" s="771" customFormat="1" ht="12" hidden="1" customHeight="1" x14ac:dyDescent="0.15">
      <c r="A1916" s="3422"/>
      <c r="B1916" s="3386"/>
      <c r="C1916" s="3416"/>
      <c r="D1916" s="3387"/>
      <c r="E1916" s="3386"/>
      <c r="F1916" s="3387"/>
      <c r="G1916" s="3445"/>
      <c r="H1916" s="3445"/>
      <c r="I1916" s="793"/>
      <c r="J1916" s="3476"/>
      <c r="K1916" s="3522"/>
      <c r="L1916" s="3523"/>
      <c r="M1916" s="3523"/>
      <c r="N1916" s="3523"/>
      <c r="O1916" s="3523"/>
      <c r="P1916" s="3523"/>
      <c r="Q1916" s="3523"/>
      <c r="R1916" s="3524"/>
      <c r="DE1916" s="823"/>
    </row>
    <row r="1917" spans="1:109" s="771" customFormat="1" ht="12" hidden="1" customHeight="1" x14ac:dyDescent="0.15">
      <c r="A1917" s="787"/>
      <c r="B1917" s="792"/>
      <c r="C1917" s="792"/>
      <c r="D1917" s="792"/>
      <c r="E1917" s="792"/>
      <c r="F1917" s="792"/>
      <c r="G1917" s="3445"/>
      <c r="H1917" s="3445"/>
      <c r="I1917" s="787"/>
      <c r="J1917" s="3477"/>
      <c r="K1917" s="3525"/>
      <c r="L1917" s="3526"/>
      <c r="M1917" s="3526"/>
      <c r="N1917" s="3526"/>
      <c r="O1917" s="3526"/>
      <c r="P1917" s="3526"/>
      <c r="Q1917" s="3526"/>
      <c r="R1917" s="3527"/>
      <c r="S1917" s="225"/>
      <c r="T1917" s="755"/>
      <c r="DE1917" s="823"/>
    </row>
    <row r="1918" spans="1:109" s="771" customFormat="1" ht="12" hidden="1" customHeight="1" x14ac:dyDescent="0.15">
      <c r="A1918" s="787"/>
      <c r="B1918" s="788"/>
      <c r="C1918" s="788"/>
      <c r="D1918" s="788"/>
      <c r="E1918" s="788"/>
      <c r="F1918" s="788"/>
      <c r="G1918" s="788"/>
      <c r="H1918" s="788"/>
      <c r="I1918" s="787"/>
      <c r="J1918" s="3477"/>
      <c r="K1918" s="3525"/>
      <c r="L1918" s="3526"/>
      <c r="M1918" s="3526"/>
      <c r="N1918" s="3526"/>
      <c r="O1918" s="3526"/>
      <c r="P1918" s="3526"/>
      <c r="Q1918" s="3526"/>
      <c r="R1918" s="3527"/>
      <c r="DE1918" s="823"/>
    </row>
    <row r="1919" spans="1:109" s="771" customFormat="1" ht="12" hidden="1" customHeight="1" x14ac:dyDescent="0.15">
      <c r="A1919" s="787"/>
      <c r="B1919" s="3465" t="s">
        <v>1225</v>
      </c>
      <c r="C1919" s="3465"/>
      <c r="D1919" s="3465"/>
      <c r="E1919" s="3465"/>
      <c r="F1919" s="3465"/>
      <c r="G1919" s="3465"/>
      <c r="H1919" s="3465"/>
      <c r="I1919" s="787"/>
      <c r="J1919" s="3477"/>
      <c r="K1919" s="3525"/>
      <c r="L1919" s="3526"/>
      <c r="M1919" s="3526"/>
      <c r="N1919" s="3526"/>
      <c r="O1919" s="3526"/>
      <c r="P1919" s="3526"/>
      <c r="Q1919" s="3526"/>
      <c r="R1919" s="3527"/>
      <c r="DE1919" s="823"/>
    </row>
    <row r="1920" spans="1:109" s="771" customFormat="1" ht="12" hidden="1" customHeight="1" x14ac:dyDescent="0.15">
      <c r="A1920" s="787"/>
      <c r="B1920" s="3465" t="s">
        <v>1224</v>
      </c>
      <c r="C1920" s="3465"/>
      <c r="D1920" s="3465"/>
      <c r="E1920" s="3465"/>
      <c r="F1920" s="3465"/>
      <c r="G1920" s="3465"/>
      <c r="H1920" s="3465"/>
      <c r="I1920" s="789"/>
      <c r="J1920" s="3477"/>
      <c r="K1920" s="3525"/>
      <c r="L1920" s="3526"/>
      <c r="M1920" s="3526"/>
      <c r="N1920" s="3526"/>
      <c r="O1920" s="3526"/>
      <c r="P1920" s="3526"/>
      <c r="Q1920" s="3526"/>
      <c r="R1920" s="3527"/>
      <c r="DE1920" s="823"/>
    </row>
    <row r="1921" spans="1:111" s="771" customFormat="1" ht="12" hidden="1" customHeight="1" x14ac:dyDescent="0.15">
      <c r="A1921" s="790" t="s">
        <v>1223</v>
      </c>
      <c r="B1921" s="3466" t="s">
        <v>577</v>
      </c>
      <c r="C1921" s="3466"/>
      <c r="D1921" s="3466"/>
      <c r="E1921" s="3466"/>
      <c r="F1921" s="3466"/>
      <c r="G1921" s="3466"/>
      <c r="H1921" s="3466"/>
      <c r="I1921" s="787"/>
      <c r="J1921" s="3477"/>
      <c r="K1921" s="3525"/>
      <c r="L1921" s="3526"/>
      <c r="M1921" s="3526"/>
      <c r="N1921" s="3526"/>
      <c r="O1921" s="3526"/>
      <c r="P1921" s="3526"/>
      <c r="Q1921" s="3526"/>
      <c r="R1921" s="3527"/>
      <c r="DE1921" s="823"/>
    </row>
    <row r="1922" spans="1:111" s="771" customFormat="1" ht="12" hidden="1" customHeight="1" x14ac:dyDescent="0.15">
      <c r="A1922" s="790"/>
      <c r="B1922" s="3467" t="s">
        <v>1222</v>
      </c>
      <c r="C1922" s="3467"/>
      <c r="D1922" s="3467"/>
      <c r="E1922" s="3467"/>
      <c r="F1922" s="3467"/>
      <c r="G1922" s="3467"/>
      <c r="H1922" s="3467"/>
      <c r="I1922" s="787"/>
      <c r="J1922" s="3477"/>
      <c r="K1922" s="3525"/>
      <c r="L1922" s="3526"/>
      <c r="M1922" s="3526"/>
      <c r="N1922" s="3526"/>
      <c r="O1922" s="3526"/>
      <c r="P1922" s="3526"/>
      <c r="Q1922" s="3526"/>
      <c r="R1922" s="3527"/>
      <c r="DE1922" s="823"/>
    </row>
    <row r="1923" spans="1:111" s="771" customFormat="1" ht="12" hidden="1" customHeight="1" x14ac:dyDescent="0.15">
      <c r="A1923" s="790"/>
      <c r="B1923" s="3467"/>
      <c r="C1923" s="3467"/>
      <c r="D1923" s="3467"/>
      <c r="E1923" s="3467"/>
      <c r="F1923" s="3467"/>
      <c r="G1923" s="3467"/>
      <c r="H1923" s="3467"/>
      <c r="I1923" s="787"/>
      <c r="J1923" s="3477"/>
      <c r="K1923" s="3525"/>
      <c r="L1923" s="3526"/>
      <c r="M1923" s="3526"/>
      <c r="N1923" s="3526"/>
      <c r="O1923" s="3526"/>
      <c r="P1923" s="3526"/>
      <c r="Q1923" s="3526"/>
      <c r="R1923" s="3527"/>
      <c r="DE1923" s="823"/>
    </row>
    <row r="1924" spans="1:111" s="771" customFormat="1" ht="12" hidden="1" customHeight="1" x14ac:dyDescent="0.15">
      <c r="A1924" s="790"/>
      <c r="B1924" s="3465"/>
      <c r="C1924" s="3465"/>
      <c r="D1924" s="3465"/>
      <c r="E1924" s="3465"/>
      <c r="F1924" s="3465"/>
      <c r="G1924" s="3465"/>
      <c r="H1924" s="3465"/>
      <c r="I1924" s="787"/>
      <c r="J1924" s="3477"/>
      <c r="K1924" s="3525"/>
      <c r="L1924" s="3526"/>
      <c r="M1924" s="3526"/>
      <c r="N1924" s="3526"/>
      <c r="O1924" s="3526"/>
      <c r="P1924" s="3526"/>
      <c r="Q1924" s="3526"/>
      <c r="R1924" s="3527"/>
      <c r="DE1924" s="823"/>
    </row>
    <row r="1925" spans="1:111" s="771" customFormat="1" ht="12" hidden="1" customHeight="1" x14ac:dyDescent="0.15">
      <c r="A1925" s="790"/>
      <c r="B1925" s="3465" t="s">
        <v>652</v>
      </c>
      <c r="C1925" s="3465"/>
      <c r="D1925" s="3465"/>
      <c r="E1925" s="3465"/>
      <c r="F1925" s="3465"/>
      <c r="G1925" s="3465"/>
      <c r="H1925" s="3465"/>
      <c r="I1925" s="787"/>
      <c r="J1925" s="3477"/>
      <c r="K1925" s="3525"/>
      <c r="L1925" s="3526"/>
      <c r="M1925" s="3526"/>
      <c r="N1925" s="3526"/>
      <c r="O1925" s="3526"/>
      <c r="P1925" s="3526"/>
      <c r="Q1925" s="3526"/>
      <c r="R1925" s="3527"/>
      <c r="U1925" s="224"/>
      <c r="V1925" s="224"/>
      <c r="W1925" s="224"/>
      <c r="X1925" s="224"/>
      <c r="Y1925" s="224"/>
      <c r="Z1925" s="224"/>
      <c r="AA1925" s="224"/>
      <c r="AB1925" s="224"/>
      <c r="AC1925" s="224"/>
      <c r="AD1925" s="224"/>
      <c r="AE1925" s="224"/>
      <c r="DE1925" s="823"/>
    </row>
    <row r="1926" spans="1:111" s="771" customFormat="1" ht="12" hidden="1" customHeight="1" x14ac:dyDescent="0.15">
      <c r="A1926" s="790"/>
      <c r="B1926" s="3465"/>
      <c r="C1926" s="3465"/>
      <c r="D1926" s="3465"/>
      <c r="E1926" s="3465"/>
      <c r="F1926" s="3465"/>
      <c r="G1926" s="3465"/>
      <c r="H1926" s="3465"/>
      <c r="I1926" s="787"/>
      <c r="J1926" s="3478"/>
      <c r="K1926" s="3528"/>
      <c r="L1926" s="3529"/>
      <c r="M1926" s="3529"/>
      <c r="N1926" s="3529"/>
      <c r="O1926" s="3529"/>
      <c r="P1926" s="3529"/>
      <c r="Q1926" s="3529"/>
      <c r="R1926" s="3530"/>
      <c r="DE1926" s="823"/>
    </row>
    <row r="1927" spans="1:111" s="772" customFormat="1" ht="13.5" hidden="1" x14ac:dyDescent="0.15">
      <c r="A1927" s="3473" t="s">
        <v>1239</v>
      </c>
      <c r="B1927" s="3474"/>
      <c r="C1927" s="3474"/>
      <c r="D1927" s="3474"/>
      <c r="E1927" s="3474"/>
      <c r="F1927" s="3474"/>
      <c r="G1927" s="3474"/>
      <c r="H1927" s="3474"/>
      <c r="I1927" s="3474"/>
      <c r="J1927" s="3474"/>
      <c r="K1927" s="3474"/>
      <c r="L1927" s="3474"/>
      <c r="M1927" s="3474"/>
      <c r="N1927" s="3474"/>
      <c r="O1927" s="3474"/>
      <c r="P1927" s="3474"/>
      <c r="Q1927" s="3474"/>
      <c r="R1927" s="3474"/>
      <c r="DE1927" s="822"/>
    </row>
    <row r="1928" spans="1:111" s="771" customFormat="1" ht="12" hidden="1" customHeight="1" x14ac:dyDescent="0.15">
      <c r="A1928" s="3393" t="s">
        <v>576</v>
      </c>
      <c r="B1928" s="3417"/>
      <c r="C1928" s="3494"/>
      <c r="D1928" s="3495"/>
      <c r="E1928" s="3393" t="s">
        <v>575</v>
      </c>
      <c r="F1928" s="3417"/>
      <c r="G1928" s="3386"/>
      <c r="H1928" s="3416"/>
      <c r="I1928" s="3416"/>
      <c r="J1928" s="3387"/>
      <c r="K1928" s="3393" t="s">
        <v>1214</v>
      </c>
      <c r="L1928" s="3395"/>
      <c r="M1928" s="3420"/>
      <c r="N1928" s="3386"/>
      <c r="O1928" s="3416"/>
      <c r="P1928" s="3416"/>
      <c r="Q1928" s="3416"/>
      <c r="R1928" s="3387"/>
      <c r="DE1928" s="823"/>
    </row>
    <row r="1929" spans="1:111" s="771" customFormat="1" ht="12" hidden="1" customHeight="1" x14ac:dyDescent="0.15">
      <c r="A1929" s="3421">
        <v>1</v>
      </c>
      <c r="B1929" s="3510" t="s">
        <v>1238</v>
      </c>
      <c r="C1929" s="3511"/>
      <c r="D1929" s="3511"/>
      <c r="E1929" s="3511"/>
      <c r="F1929" s="3512"/>
      <c r="G1929" s="3492" t="s">
        <v>1237</v>
      </c>
      <c r="H1929" s="3493"/>
      <c r="I1929" s="3492" t="s">
        <v>1236</v>
      </c>
      <c r="J1929" s="3503"/>
      <c r="K1929" s="3503"/>
      <c r="L1929" s="3503"/>
      <c r="M1929" s="3503"/>
      <c r="N1929" s="3503"/>
      <c r="O1929" s="3503"/>
      <c r="P1929" s="3503"/>
      <c r="Q1929" s="3503"/>
      <c r="R1929" s="3493"/>
      <c r="DE1929" s="823"/>
    </row>
    <row r="1930" spans="1:111" s="771" customFormat="1" ht="12" hidden="1" customHeight="1" x14ac:dyDescent="0.15">
      <c r="A1930" s="3422"/>
      <c r="B1930" s="3513"/>
      <c r="C1930" s="3514"/>
      <c r="D1930" s="3514"/>
      <c r="E1930" s="3514"/>
      <c r="F1930" s="3515"/>
      <c r="G1930" s="3516"/>
      <c r="H1930" s="3517"/>
      <c r="I1930" s="3518"/>
      <c r="J1930" s="3519"/>
      <c r="K1930" s="3519"/>
      <c r="L1930" s="3519"/>
      <c r="M1930" s="780" t="s">
        <v>1761</v>
      </c>
      <c r="N1930" s="3520"/>
      <c r="O1930" s="3521"/>
      <c r="P1930" s="781" t="s">
        <v>1762</v>
      </c>
      <c r="Q1930" s="773"/>
      <c r="R1930" s="782" t="s">
        <v>1763</v>
      </c>
      <c r="S1930" s="758" t="str">
        <f>IF(AND(Q1930&lt;&gt;"",Q1930&lt;120),"排煙機の規定風量は120㎥以上必要です。","")</f>
        <v/>
      </c>
      <c r="T1930" s="770"/>
      <c r="DE1930" s="823"/>
    </row>
    <row r="1931" spans="1:111" s="771" customFormat="1" ht="6" hidden="1" customHeight="1" x14ac:dyDescent="0.15">
      <c r="A1931" s="794"/>
      <c r="B1931" s="794"/>
      <c r="C1931" s="794"/>
      <c r="D1931" s="794"/>
      <c r="E1931" s="794"/>
      <c r="F1931" s="794"/>
      <c r="G1931" s="794"/>
      <c r="H1931" s="794"/>
      <c r="I1931" s="794"/>
      <c r="J1931" s="794"/>
      <c r="K1931" s="795"/>
      <c r="L1931" s="795"/>
      <c r="M1931" s="795"/>
      <c r="N1931" s="794"/>
      <c r="O1931" s="796"/>
      <c r="P1931" s="796"/>
      <c r="Q1931" s="795"/>
      <c r="R1931" s="795"/>
      <c r="DE1931" s="823"/>
    </row>
    <row r="1932" spans="1:111" s="771" customFormat="1" ht="12" hidden="1" customHeight="1" x14ac:dyDescent="0.15">
      <c r="A1932" s="3432">
        <v>2</v>
      </c>
      <c r="B1932" s="3492" t="s">
        <v>1235</v>
      </c>
      <c r="C1932" s="3503"/>
      <c r="D1932" s="3503"/>
      <c r="E1932" s="3503"/>
      <c r="F1932" s="3503"/>
      <c r="G1932" s="3503"/>
      <c r="H1932" s="3503"/>
      <c r="I1932" s="3503"/>
      <c r="J1932" s="3503"/>
      <c r="K1932" s="3503"/>
      <c r="L1932" s="3503"/>
      <c r="M1932" s="3503"/>
      <c r="N1932" s="3503"/>
      <c r="O1932" s="3504"/>
      <c r="P1932" s="783"/>
      <c r="Q1932" s="3434" t="s">
        <v>1231</v>
      </c>
      <c r="R1932" s="3435"/>
      <c r="DE1932" s="823"/>
    </row>
    <row r="1933" spans="1:111" s="771" customFormat="1" ht="12" hidden="1" customHeight="1" x14ac:dyDescent="0.15">
      <c r="A1933" s="3433"/>
      <c r="B1933" s="784" t="s">
        <v>54</v>
      </c>
      <c r="C1933" s="3501" t="s">
        <v>1234</v>
      </c>
      <c r="D1933" s="3396"/>
      <c r="E1933" s="3502"/>
      <c r="F1933" s="785" t="s">
        <v>1233</v>
      </c>
      <c r="G1933" s="3501" t="s">
        <v>1228</v>
      </c>
      <c r="H1933" s="3396"/>
      <c r="I1933" s="3501" t="s">
        <v>579</v>
      </c>
      <c r="J1933" s="3396"/>
      <c r="K1933" s="3396"/>
      <c r="L1933" s="3396"/>
      <c r="M1933" s="3396"/>
      <c r="N1933" s="3396" t="s">
        <v>578</v>
      </c>
      <c r="O1933" s="3397"/>
      <c r="P1933" s="3398"/>
      <c r="Q1933" s="3436"/>
      <c r="R1933" s="3437"/>
      <c r="DE1933" s="823"/>
      <c r="DF1933" s="772" t="str">
        <f>IF(COUNTA(B1934:R1983)&gt;0,DG1933,"")</f>
        <v/>
      </c>
      <c r="DG1933" s="829">
        <v>27</v>
      </c>
    </row>
    <row r="1934" spans="1:111" s="771" customFormat="1" ht="12" hidden="1" customHeight="1" x14ac:dyDescent="0.15">
      <c r="A1934" s="3433"/>
      <c r="B1934" s="762"/>
      <c r="C1934" s="3505"/>
      <c r="D1934" s="3505"/>
      <c r="E1934" s="3505"/>
      <c r="F1934" s="1172"/>
      <c r="G1934" s="3505"/>
      <c r="H1934" s="3505"/>
      <c r="I1934" s="3506"/>
      <c r="J1934" s="3506"/>
      <c r="K1934" s="3506"/>
      <c r="L1934" s="3506"/>
      <c r="M1934" s="3506"/>
      <c r="N1934" s="3507"/>
      <c r="O1934" s="3508"/>
      <c r="P1934" s="3509"/>
      <c r="Q1934" s="3505"/>
      <c r="R1934" s="3505"/>
      <c r="DE1934" s="823"/>
    </row>
    <row r="1935" spans="1:111" s="771" customFormat="1" ht="12" hidden="1" customHeight="1" x14ac:dyDescent="0.15">
      <c r="A1935" s="3433"/>
      <c r="B1935" s="763"/>
      <c r="C1935" s="3490"/>
      <c r="D1935" s="3490"/>
      <c r="E1935" s="3490"/>
      <c r="F1935" s="1173"/>
      <c r="G1935" s="3490"/>
      <c r="H1935" s="3490"/>
      <c r="I1935" s="3491"/>
      <c r="J1935" s="3491"/>
      <c r="K1935" s="3491"/>
      <c r="L1935" s="3491"/>
      <c r="M1935" s="3491"/>
      <c r="N1935" s="3487"/>
      <c r="O1935" s="3488"/>
      <c r="P1935" s="3489"/>
      <c r="Q1935" s="3490"/>
      <c r="R1935" s="3490"/>
      <c r="DE1935" s="823"/>
    </row>
    <row r="1936" spans="1:111" s="771" customFormat="1" ht="12" hidden="1" customHeight="1" x14ac:dyDescent="0.15">
      <c r="A1936" s="3433"/>
      <c r="B1936" s="763"/>
      <c r="C1936" s="3490"/>
      <c r="D1936" s="3490"/>
      <c r="E1936" s="3490"/>
      <c r="F1936" s="1173"/>
      <c r="G1936" s="3490"/>
      <c r="H1936" s="3490"/>
      <c r="I1936" s="3491"/>
      <c r="J1936" s="3491"/>
      <c r="K1936" s="3491"/>
      <c r="L1936" s="3491"/>
      <c r="M1936" s="3491"/>
      <c r="N1936" s="3487"/>
      <c r="O1936" s="3488"/>
      <c r="P1936" s="3489"/>
      <c r="Q1936" s="3490"/>
      <c r="R1936" s="3490"/>
      <c r="DE1936" s="823"/>
    </row>
    <row r="1937" spans="1:109" s="771" customFormat="1" ht="12" hidden="1" customHeight="1" x14ac:dyDescent="0.15">
      <c r="A1937" s="3433"/>
      <c r="B1937" s="763"/>
      <c r="C1937" s="3490"/>
      <c r="D1937" s="3490"/>
      <c r="E1937" s="3490"/>
      <c r="F1937" s="1173"/>
      <c r="G1937" s="3490"/>
      <c r="H1937" s="3490"/>
      <c r="I1937" s="3491"/>
      <c r="J1937" s="3491"/>
      <c r="K1937" s="3491"/>
      <c r="L1937" s="3491"/>
      <c r="M1937" s="3491"/>
      <c r="N1937" s="3487"/>
      <c r="O1937" s="3488"/>
      <c r="P1937" s="3489"/>
      <c r="Q1937" s="3490"/>
      <c r="R1937" s="3490"/>
      <c r="DE1937" s="823"/>
    </row>
    <row r="1938" spans="1:109" s="771" customFormat="1" ht="12" hidden="1" customHeight="1" x14ac:dyDescent="0.15">
      <c r="A1938" s="3433"/>
      <c r="B1938" s="763"/>
      <c r="C1938" s="3490"/>
      <c r="D1938" s="3490"/>
      <c r="E1938" s="3490"/>
      <c r="F1938" s="1173"/>
      <c r="G1938" s="3490"/>
      <c r="H1938" s="3490"/>
      <c r="I1938" s="3491"/>
      <c r="J1938" s="3491"/>
      <c r="K1938" s="3491"/>
      <c r="L1938" s="3491"/>
      <c r="M1938" s="3491"/>
      <c r="N1938" s="3487"/>
      <c r="O1938" s="3488"/>
      <c r="P1938" s="3489"/>
      <c r="Q1938" s="3490"/>
      <c r="R1938" s="3490"/>
      <c r="DE1938" s="823"/>
    </row>
    <row r="1939" spans="1:109" s="771" customFormat="1" ht="12" hidden="1" customHeight="1" x14ac:dyDescent="0.15">
      <c r="A1939" s="3433"/>
      <c r="B1939" s="763"/>
      <c r="C1939" s="3490"/>
      <c r="D1939" s="3490"/>
      <c r="E1939" s="3490"/>
      <c r="F1939" s="1173"/>
      <c r="G1939" s="3490"/>
      <c r="H1939" s="3490"/>
      <c r="I1939" s="3491"/>
      <c r="J1939" s="3491"/>
      <c r="K1939" s="3491"/>
      <c r="L1939" s="3491"/>
      <c r="M1939" s="3491"/>
      <c r="N1939" s="3487"/>
      <c r="O1939" s="3488"/>
      <c r="P1939" s="3489"/>
      <c r="Q1939" s="3490"/>
      <c r="R1939" s="3490"/>
      <c r="DE1939" s="823"/>
    </row>
    <row r="1940" spans="1:109" s="771" customFormat="1" ht="12" hidden="1" customHeight="1" x14ac:dyDescent="0.15">
      <c r="A1940" s="3433"/>
      <c r="B1940" s="763"/>
      <c r="C1940" s="3490"/>
      <c r="D1940" s="3490"/>
      <c r="E1940" s="3490"/>
      <c r="F1940" s="1173"/>
      <c r="G1940" s="3490"/>
      <c r="H1940" s="3490"/>
      <c r="I1940" s="3491"/>
      <c r="J1940" s="3491"/>
      <c r="K1940" s="3491"/>
      <c r="L1940" s="3491"/>
      <c r="M1940" s="3491"/>
      <c r="N1940" s="3487"/>
      <c r="O1940" s="3488"/>
      <c r="P1940" s="3489"/>
      <c r="Q1940" s="3490"/>
      <c r="R1940" s="3490"/>
      <c r="DE1940" s="823"/>
    </row>
    <row r="1941" spans="1:109" s="771" customFormat="1" ht="12" hidden="1" customHeight="1" x14ac:dyDescent="0.15">
      <c r="A1941" s="3433"/>
      <c r="B1941" s="763"/>
      <c r="C1941" s="3490"/>
      <c r="D1941" s="3490"/>
      <c r="E1941" s="3490"/>
      <c r="F1941" s="1173"/>
      <c r="G1941" s="3490"/>
      <c r="H1941" s="3490"/>
      <c r="I1941" s="3491"/>
      <c r="J1941" s="3491"/>
      <c r="K1941" s="3491"/>
      <c r="L1941" s="3491"/>
      <c r="M1941" s="3491"/>
      <c r="N1941" s="3487"/>
      <c r="O1941" s="3488"/>
      <c r="P1941" s="3489"/>
      <c r="Q1941" s="3490"/>
      <c r="R1941" s="3490"/>
      <c r="DE1941" s="823"/>
    </row>
    <row r="1942" spans="1:109" s="771" customFormat="1" ht="12" hidden="1" customHeight="1" x14ac:dyDescent="0.15">
      <c r="A1942" s="3433"/>
      <c r="B1942" s="763"/>
      <c r="C1942" s="3490"/>
      <c r="D1942" s="3490"/>
      <c r="E1942" s="3490"/>
      <c r="F1942" s="1173"/>
      <c r="G1942" s="3490"/>
      <c r="H1942" s="3490"/>
      <c r="I1942" s="3491"/>
      <c r="J1942" s="3491"/>
      <c r="K1942" s="3491"/>
      <c r="L1942" s="3491"/>
      <c r="M1942" s="3491"/>
      <c r="N1942" s="3487"/>
      <c r="O1942" s="3488"/>
      <c r="P1942" s="3489"/>
      <c r="Q1942" s="3490"/>
      <c r="R1942" s="3490"/>
      <c r="DE1942" s="823"/>
    </row>
    <row r="1943" spans="1:109" s="771" customFormat="1" ht="12" hidden="1" customHeight="1" x14ac:dyDescent="0.15">
      <c r="A1943" s="3433"/>
      <c r="B1943" s="763"/>
      <c r="C1943" s="3490"/>
      <c r="D1943" s="3490"/>
      <c r="E1943" s="3490"/>
      <c r="F1943" s="1173"/>
      <c r="G1943" s="3490"/>
      <c r="H1943" s="3490"/>
      <c r="I1943" s="3491"/>
      <c r="J1943" s="3491"/>
      <c r="K1943" s="3491"/>
      <c r="L1943" s="3491"/>
      <c r="M1943" s="3491"/>
      <c r="N1943" s="3487"/>
      <c r="O1943" s="3488"/>
      <c r="P1943" s="3489"/>
      <c r="Q1943" s="3490"/>
      <c r="R1943" s="3490"/>
      <c r="DE1943" s="823"/>
    </row>
    <row r="1944" spans="1:109" s="771" customFormat="1" ht="12" hidden="1" customHeight="1" x14ac:dyDescent="0.15">
      <c r="A1944" s="3433"/>
      <c r="B1944" s="763"/>
      <c r="C1944" s="3490"/>
      <c r="D1944" s="3490"/>
      <c r="E1944" s="3490"/>
      <c r="F1944" s="1173"/>
      <c r="G1944" s="3490"/>
      <c r="H1944" s="3490"/>
      <c r="I1944" s="3491"/>
      <c r="J1944" s="3491"/>
      <c r="K1944" s="3491"/>
      <c r="L1944" s="3491"/>
      <c r="M1944" s="3491"/>
      <c r="N1944" s="3487"/>
      <c r="O1944" s="3488"/>
      <c r="P1944" s="3489"/>
      <c r="Q1944" s="3490"/>
      <c r="R1944" s="3490"/>
      <c r="DE1944" s="823"/>
    </row>
    <row r="1945" spans="1:109" s="771" customFormat="1" ht="12" hidden="1" customHeight="1" x14ac:dyDescent="0.15">
      <c r="A1945" s="3433"/>
      <c r="B1945" s="763"/>
      <c r="C1945" s="3490"/>
      <c r="D1945" s="3490"/>
      <c r="E1945" s="3490"/>
      <c r="F1945" s="1173"/>
      <c r="G1945" s="3490"/>
      <c r="H1945" s="3490"/>
      <c r="I1945" s="3491"/>
      <c r="J1945" s="3491"/>
      <c r="K1945" s="3491"/>
      <c r="L1945" s="3491"/>
      <c r="M1945" s="3491"/>
      <c r="N1945" s="3487"/>
      <c r="O1945" s="3488"/>
      <c r="P1945" s="3489"/>
      <c r="Q1945" s="3490"/>
      <c r="R1945" s="3490"/>
      <c r="DE1945" s="823"/>
    </row>
    <row r="1946" spans="1:109" s="771" customFormat="1" ht="12" hidden="1" customHeight="1" x14ac:dyDescent="0.15">
      <c r="A1946" s="3433"/>
      <c r="B1946" s="763"/>
      <c r="C1946" s="3490"/>
      <c r="D1946" s="3490"/>
      <c r="E1946" s="3490"/>
      <c r="F1946" s="1173"/>
      <c r="G1946" s="3490"/>
      <c r="H1946" s="3490"/>
      <c r="I1946" s="3491"/>
      <c r="J1946" s="3491"/>
      <c r="K1946" s="3491"/>
      <c r="L1946" s="3491"/>
      <c r="M1946" s="3491"/>
      <c r="N1946" s="3487"/>
      <c r="O1946" s="3488"/>
      <c r="P1946" s="3489"/>
      <c r="Q1946" s="3490"/>
      <c r="R1946" s="3490"/>
      <c r="DE1946" s="823"/>
    </row>
    <row r="1947" spans="1:109" s="771" customFormat="1" ht="12" hidden="1" customHeight="1" x14ac:dyDescent="0.15">
      <c r="A1947" s="3433"/>
      <c r="B1947" s="763"/>
      <c r="C1947" s="3490"/>
      <c r="D1947" s="3490"/>
      <c r="E1947" s="3490"/>
      <c r="F1947" s="1173"/>
      <c r="G1947" s="3490"/>
      <c r="H1947" s="3490"/>
      <c r="I1947" s="3491"/>
      <c r="J1947" s="3491"/>
      <c r="K1947" s="3491"/>
      <c r="L1947" s="3491"/>
      <c r="M1947" s="3491"/>
      <c r="N1947" s="3487"/>
      <c r="O1947" s="3488"/>
      <c r="P1947" s="3489"/>
      <c r="Q1947" s="3490"/>
      <c r="R1947" s="3490"/>
      <c r="DE1947" s="823"/>
    </row>
    <row r="1948" spans="1:109" s="771" customFormat="1" ht="12" hidden="1" customHeight="1" x14ac:dyDescent="0.15">
      <c r="A1948" s="3433"/>
      <c r="B1948" s="763"/>
      <c r="C1948" s="3490"/>
      <c r="D1948" s="3490"/>
      <c r="E1948" s="3490"/>
      <c r="F1948" s="1173"/>
      <c r="G1948" s="3490"/>
      <c r="H1948" s="3490"/>
      <c r="I1948" s="3491"/>
      <c r="J1948" s="3491"/>
      <c r="K1948" s="3491"/>
      <c r="L1948" s="3491"/>
      <c r="M1948" s="3491"/>
      <c r="N1948" s="3487"/>
      <c r="O1948" s="3488"/>
      <c r="P1948" s="3489"/>
      <c r="Q1948" s="3490"/>
      <c r="R1948" s="3490"/>
      <c r="DE1948" s="823"/>
    </row>
    <row r="1949" spans="1:109" s="771" customFormat="1" ht="12" hidden="1" customHeight="1" x14ac:dyDescent="0.15">
      <c r="A1949" s="3433"/>
      <c r="B1949" s="763"/>
      <c r="C1949" s="3490"/>
      <c r="D1949" s="3490"/>
      <c r="E1949" s="3490"/>
      <c r="F1949" s="1173"/>
      <c r="G1949" s="3490"/>
      <c r="H1949" s="3490"/>
      <c r="I1949" s="3491"/>
      <c r="J1949" s="3491"/>
      <c r="K1949" s="3491"/>
      <c r="L1949" s="3491"/>
      <c r="M1949" s="3491"/>
      <c r="N1949" s="3487"/>
      <c r="O1949" s="3488"/>
      <c r="P1949" s="3489"/>
      <c r="Q1949" s="3490"/>
      <c r="R1949" s="3490"/>
      <c r="DE1949" s="823"/>
    </row>
    <row r="1950" spans="1:109" s="771" customFormat="1" ht="12" hidden="1" customHeight="1" x14ac:dyDescent="0.15">
      <c r="A1950" s="3433"/>
      <c r="B1950" s="763"/>
      <c r="C1950" s="3490"/>
      <c r="D1950" s="3490"/>
      <c r="E1950" s="3490"/>
      <c r="F1950" s="1173"/>
      <c r="G1950" s="3490"/>
      <c r="H1950" s="3490"/>
      <c r="I1950" s="3491"/>
      <c r="J1950" s="3491"/>
      <c r="K1950" s="3491"/>
      <c r="L1950" s="3491"/>
      <c r="M1950" s="3491"/>
      <c r="N1950" s="3487"/>
      <c r="O1950" s="3488"/>
      <c r="P1950" s="3489"/>
      <c r="Q1950" s="3490"/>
      <c r="R1950" s="3490"/>
      <c r="DE1950" s="823"/>
    </row>
    <row r="1951" spans="1:109" s="771" customFormat="1" ht="12" hidden="1" customHeight="1" x14ac:dyDescent="0.15">
      <c r="A1951" s="3433"/>
      <c r="B1951" s="763"/>
      <c r="C1951" s="3490"/>
      <c r="D1951" s="3490"/>
      <c r="E1951" s="3490"/>
      <c r="F1951" s="1173"/>
      <c r="G1951" s="3490"/>
      <c r="H1951" s="3490"/>
      <c r="I1951" s="3491"/>
      <c r="J1951" s="3491"/>
      <c r="K1951" s="3491"/>
      <c r="L1951" s="3491"/>
      <c r="M1951" s="3491"/>
      <c r="N1951" s="3487"/>
      <c r="O1951" s="3488"/>
      <c r="P1951" s="3489"/>
      <c r="Q1951" s="3490"/>
      <c r="R1951" s="3490"/>
      <c r="DE1951" s="823"/>
    </row>
    <row r="1952" spans="1:109" s="771" customFormat="1" ht="12" hidden="1" customHeight="1" x14ac:dyDescent="0.15">
      <c r="A1952" s="3433"/>
      <c r="B1952" s="763"/>
      <c r="C1952" s="3490"/>
      <c r="D1952" s="3490"/>
      <c r="E1952" s="3490"/>
      <c r="F1952" s="1173"/>
      <c r="G1952" s="3490"/>
      <c r="H1952" s="3490"/>
      <c r="I1952" s="3491"/>
      <c r="J1952" s="3491"/>
      <c r="K1952" s="3491"/>
      <c r="L1952" s="3491"/>
      <c r="M1952" s="3491"/>
      <c r="N1952" s="3487"/>
      <c r="O1952" s="3488"/>
      <c r="P1952" s="3489"/>
      <c r="Q1952" s="3490"/>
      <c r="R1952" s="3490"/>
      <c r="DE1952" s="823"/>
    </row>
    <row r="1953" spans="1:109" s="771" customFormat="1" ht="12" hidden="1" customHeight="1" x14ac:dyDescent="0.15">
      <c r="A1953" s="3433"/>
      <c r="B1953" s="763"/>
      <c r="C1953" s="3490"/>
      <c r="D1953" s="3490"/>
      <c r="E1953" s="3490"/>
      <c r="F1953" s="1173"/>
      <c r="G1953" s="3490"/>
      <c r="H1953" s="3490"/>
      <c r="I1953" s="3491"/>
      <c r="J1953" s="3491"/>
      <c r="K1953" s="3491"/>
      <c r="L1953" s="3491"/>
      <c r="M1953" s="3491"/>
      <c r="N1953" s="3487"/>
      <c r="O1953" s="3488"/>
      <c r="P1953" s="3489"/>
      <c r="Q1953" s="3490"/>
      <c r="R1953" s="3490"/>
      <c r="DE1953" s="823"/>
    </row>
    <row r="1954" spans="1:109" s="771" customFormat="1" ht="12" hidden="1" customHeight="1" x14ac:dyDescent="0.15">
      <c r="A1954" s="3433"/>
      <c r="B1954" s="763"/>
      <c r="C1954" s="3490"/>
      <c r="D1954" s="3490"/>
      <c r="E1954" s="3490"/>
      <c r="F1954" s="1173"/>
      <c r="G1954" s="3490"/>
      <c r="H1954" s="3490"/>
      <c r="I1954" s="3491"/>
      <c r="J1954" s="3491"/>
      <c r="K1954" s="3491"/>
      <c r="L1954" s="3491"/>
      <c r="M1954" s="3491"/>
      <c r="N1954" s="3487"/>
      <c r="O1954" s="3488"/>
      <c r="P1954" s="3489"/>
      <c r="Q1954" s="3490"/>
      <c r="R1954" s="3490"/>
      <c r="DE1954" s="823"/>
    </row>
    <row r="1955" spans="1:109" s="771" customFormat="1" ht="12" hidden="1" customHeight="1" x14ac:dyDescent="0.15">
      <c r="A1955" s="3433"/>
      <c r="B1955" s="763"/>
      <c r="C1955" s="3490"/>
      <c r="D1955" s="3490"/>
      <c r="E1955" s="3490"/>
      <c r="F1955" s="1173"/>
      <c r="G1955" s="3490"/>
      <c r="H1955" s="3490"/>
      <c r="I1955" s="3491"/>
      <c r="J1955" s="3491"/>
      <c r="K1955" s="3491"/>
      <c r="L1955" s="3491"/>
      <c r="M1955" s="3491"/>
      <c r="N1955" s="3487"/>
      <c r="O1955" s="3488"/>
      <c r="P1955" s="3489"/>
      <c r="Q1955" s="3490"/>
      <c r="R1955" s="3490"/>
      <c r="DE1955" s="823"/>
    </row>
    <row r="1956" spans="1:109" s="771" customFormat="1" ht="12" hidden="1" customHeight="1" x14ac:dyDescent="0.15">
      <c r="A1956" s="3433"/>
      <c r="B1956" s="763"/>
      <c r="C1956" s="3490"/>
      <c r="D1956" s="3490"/>
      <c r="E1956" s="3490"/>
      <c r="F1956" s="1173"/>
      <c r="G1956" s="3490"/>
      <c r="H1956" s="3490"/>
      <c r="I1956" s="3491"/>
      <c r="J1956" s="3491"/>
      <c r="K1956" s="3491"/>
      <c r="L1956" s="3491"/>
      <c r="M1956" s="3491"/>
      <c r="N1956" s="3487"/>
      <c r="O1956" s="3488"/>
      <c r="P1956" s="3489"/>
      <c r="Q1956" s="3490"/>
      <c r="R1956" s="3490"/>
      <c r="DE1956" s="823"/>
    </row>
    <row r="1957" spans="1:109" s="771" customFormat="1" ht="12" hidden="1" customHeight="1" x14ac:dyDescent="0.15">
      <c r="A1957" s="3433"/>
      <c r="B1957" s="763"/>
      <c r="C1957" s="3490"/>
      <c r="D1957" s="3490"/>
      <c r="E1957" s="3490"/>
      <c r="F1957" s="1173"/>
      <c r="G1957" s="3490"/>
      <c r="H1957" s="3490"/>
      <c r="I1957" s="3491"/>
      <c r="J1957" s="3491"/>
      <c r="K1957" s="3491"/>
      <c r="L1957" s="3491"/>
      <c r="M1957" s="3491"/>
      <c r="N1957" s="3487"/>
      <c r="O1957" s="3488"/>
      <c r="P1957" s="3489"/>
      <c r="Q1957" s="3490"/>
      <c r="R1957" s="3490"/>
      <c r="DE1957" s="823"/>
    </row>
    <row r="1958" spans="1:109" s="771" customFormat="1" ht="12" hidden="1" customHeight="1" x14ac:dyDescent="0.15">
      <c r="A1958" s="3433"/>
      <c r="B1958" s="763"/>
      <c r="C1958" s="3490"/>
      <c r="D1958" s="3490"/>
      <c r="E1958" s="3490"/>
      <c r="F1958" s="1173"/>
      <c r="G1958" s="3490"/>
      <c r="H1958" s="3490"/>
      <c r="I1958" s="3491"/>
      <c r="J1958" s="3491"/>
      <c r="K1958" s="3491"/>
      <c r="L1958" s="3491"/>
      <c r="M1958" s="3491"/>
      <c r="N1958" s="3487"/>
      <c r="O1958" s="3488"/>
      <c r="P1958" s="3489"/>
      <c r="Q1958" s="3490"/>
      <c r="R1958" s="3490"/>
      <c r="DE1958" s="823"/>
    </row>
    <row r="1959" spans="1:109" s="771" customFormat="1" ht="12" hidden="1" customHeight="1" x14ac:dyDescent="0.15">
      <c r="A1959" s="3433"/>
      <c r="B1959" s="763"/>
      <c r="C1959" s="3490"/>
      <c r="D1959" s="3490"/>
      <c r="E1959" s="3490"/>
      <c r="F1959" s="1173"/>
      <c r="G1959" s="3490"/>
      <c r="H1959" s="3490"/>
      <c r="I1959" s="3491"/>
      <c r="J1959" s="3491"/>
      <c r="K1959" s="3491"/>
      <c r="L1959" s="3491"/>
      <c r="M1959" s="3491"/>
      <c r="N1959" s="3487"/>
      <c r="O1959" s="3488"/>
      <c r="P1959" s="3489"/>
      <c r="Q1959" s="3490"/>
      <c r="R1959" s="3490"/>
      <c r="DE1959" s="823"/>
    </row>
    <row r="1960" spans="1:109" s="771" customFormat="1" ht="12" hidden="1" customHeight="1" x14ac:dyDescent="0.15">
      <c r="A1960" s="3433"/>
      <c r="B1960" s="763"/>
      <c r="C1960" s="3490"/>
      <c r="D1960" s="3490"/>
      <c r="E1960" s="3490"/>
      <c r="F1960" s="1173"/>
      <c r="G1960" s="3490"/>
      <c r="H1960" s="3490"/>
      <c r="I1960" s="3491"/>
      <c r="J1960" s="3491"/>
      <c r="K1960" s="3491"/>
      <c r="L1960" s="3491"/>
      <c r="M1960" s="3491"/>
      <c r="N1960" s="3487"/>
      <c r="O1960" s="3488"/>
      <c r="P1960" s="3489"/>
      <c r="Q1960" s="3490"/>
      <c r="R1960" s="3490"/>
      <c r="DE1960" s="823"/>
    </row>
    <row r="1961" spans="1:109" s="771" customFormat="1" ht="12" hidden="1" customHeight="1" x14ac:dyDescent="0.15">
      <c r="A1961" s="3433"/>
      <c r="B1961" s="763"/>
      <c r="C1961" s="3490"/>
      <c r="D1961" s="3490"/>
      <c r="E1961" s="3490"/>
      <c r="F1961" s="1173"/>
      <c r="G1961" s="3490"/>
      <c r="H1961" s="3490"/>
      <c r="I1961" s="3491"/>
      <c r="J1961" s="3491"/>
      <c r="K1961" s="3491"/>
      <c r="L1961" s="3491"/>
      <c r="M1961" s="3491"/>
      <c r="N1961" s="3487"/>
      <c r="O1961" s="3488"/>
      <c r="P1961" s="3489"/>
      <c r="Q1961" s="3490"/>
      <c r="R1961" s="3490"/>
      <c r="DE1961" s="823"/>
    </row>
    <row r="1962" spans="1:109" s="771" customFormat="1" ht="12" hidden="1" customHeight="1" x14ac:dyDescent="0.15">
      <c r="A1962" s="3433"/>
      <c r="B1962" s="763"/>
      <c r="C1962" s="3490"/>
      <c r="D1962" s="3490"/>
      <c r="E1962" s="3490"/>
      <c r="F1962" s="1173"/>
      <c r="G1962" s="3490"/>
      <c r="H1962" s="3490"/>
      <c r="I1962" s="3491"/>
      <c r="J1962" s="3491"/>
      <c r="K1962" s="3491"/>
      <c r="L1962" s="3491"/>
      <c r="M1962" s="3491"/>
      <c r="N1962" s="3487"/>
      <c r="O1962" s="3488"/>
      <c r="P1962" s="3489"/>
      <c r="Q1962" s="3490"/>
      <c r="R1962" s="3490"/>
      <c r="DE1962" s="823"/>
    </row>
    <row r="1963" spans="1:109" s="771" customFormat="1" ht="12" hidden="1" customHeight="1" x14ac:dyDescent="0.15">
      <c r="A1963" s="3433"/>
      <c r="B1963" s="763"/>
      <c r="C1963" s="3490"/>
      <c r="D1963" s="3490"/>
      <c r="E1963" s="3490"/>
      <c r="F1963" s="1173"/>
      <c r="G1963" s="3490"/>
      <c r="H1963" s="3490"/>
      <c r="I1963" s="3491"/>
      <c r="J1963" s="3491"/>
      <c r="K1963" s="3491"/>
      <c r="L1963" s="3491"/>
      <c r="M1963" s="3491"/>
      <c r="N1963" s="3487"/>
      <c r="O1963" s="3488"/>
      <c r="P1963" s="3489"/>
      <c r="Q1963" s="3490"/>
      <c r="R1963" s="3490"/>
      <c r="DE1963" s="823"/>
    </row>
    <row r="1964" spans="1:109" s="771" customFormat="1" ht="12" hidden="1" customHeight="1" x14ac:dyDescent="0.15">
      <c r="A1964" s="3433"/>
      <c r="B1964" s="763"/>
      <c r="C1964" s="3490"/>
      <c r="D1964" s="3490"/>
      <c r="E1964" s="3490"/>
      <c r="F1964" s="1173"/>
      <c r="G1964" s="3490"/>
      <c r="H1964" s="3490"/>
      <c r="I1964" s="3491"/>
      <c r="J1964" s="3491"/>
      <c r="K1964" s="3491"/>
      <c r="L1964" s="3491"/>
      <c r="M1964" s="3491"/>
      <c r="N1964" s="3487"/>
      <c r="O1964" s="3488"/>
      <c r="P1964" s="3489"/>
      <c r="Q1964" s="3490"/>
      <c r="R1964" s="3490"/>
      <c r="DE1964" s="823"/>
    </row>
    <row r="1965" spans="1:109" s="771" customFormat="1" ht="12" hidden="1" customHeight="1" x14ac:dyDescent="0.15">
      <c r="A1965" s="3433"/>
      <c r="B1965" s="763"/>
      <c r="C1965" s="3490"/>
      <c r="D1965" s="3490"/>
      <c r="E1965" s="3490"/>
      <c r="F1965" s="1173"/>
      <c r="G1965" s="3490"/>
      <c r="H1965" s="3490"/>
      <c r="I1965" s="3491"/>
      <c r="J1965" s="3491"/>
      <c r="K1965" s="3491"/>
      <c r="L1965" s="3491"/>
      <c r="M1965" s="3491"/>
      <c r="N1965" s="3487"/>
      <c r="O1965" s="3488"/>
      <c r="P1965" s="3489"/>
      <c r="Q1965" s="3490"/>
      <c r="R1965" s="3490"/>
      <c r="DE1965" s="823"/>
    </row>
    <row r="1966" spans="1:109" s="771" customFormat="1" ht="12" hidden="1" customHeight="1" x14ac:dyDescent="0.15">
      <c r="A1966" s="3433"/>
      <c r="B1966" s="763"/>
      <c r="C1966" s="3490"/>
      <c r="D1966" s="3490"/>
      <c r="E1966" s="3490"/>
      <c r="F1966" s="1173"/>
      <c r="G1966" s="3490"/>
      <c r="H1966" s="3490"/>
      <c r="I1966" s="3491"/>
      <c r="J1966" s="3491"/>
      <c r="K1966" s="3491"/>
      <c r="L1966" s="3491"/>
      <c r="M1966" s="3491"/>
      <c r="N1966" s="3487"/>
      <c r="O1966" s="3488"/>
      <c r="P1966" s="3489"/>
      <c r="Q1966" s="3490"/>
      <c r="R1966" s="3490"/>
      <c r="DE1966" s="823"/>
    </row>
    <row r="1967" spans="1:109" s="771" customFormat="1" ht="12" hidden="1" customHeight="1" x14ac:dyDescent="0.15">
      <c r="A1967" s="3433"/>
      <c r="B1967" s="763"/>
      <c r="C1967" s="3490"/>
      <c r="D1967" s="3490"/>
      <c r="E1967" s="3490"/>
      <c r="F1967" s="1173"/>
      <c r="G1967" s="3490"/>
      <c r="H1967" s="3490"/>
      <c r="I1967" s="3491"/>
      <c r="J1967" s="3491"/>
      <c r="K1967" s="3491"/>
      <c r="L1967" s="3491"/>
      <c r="M1967" s="3491"/>
      <c r="N1967" s="3487"/>
      <c r="O1967" s="3488"/>
      <c r="P1967" s="3489"/>
      <c r="Q1967" s="3490"/>
      <c r="R1967" s="3490"/>
      <c r="DE1967" s="823"/>
    </row>
    <row r="1968" spans="1:109" s="771" customFormat="1" ht="12" hidden="1" customHeight="1" x14ac:dyDescent="0.15">
      <c r="A1968" s="3433"/>
      <c r="B1968" s="763"/>
      <c r="C1968" s="3490"/>
      <c r="D1968" s="3490"/>
      <c r="E1968" s="3490"/>
      <c r="F1968" s="1173"/>
      <c r="G1968" s="3490"/>
      <c r="H1968" s="3490"/>
      <c r="I1968" s="3491"/>
      <c r="J1968" s="3491"/>
      <c r="K1968" s="3491"/>
      <c r="L1968" s="3491"/>
      <c r="M1968" s="3491"/>
      <c r="N1968" s="3487"/>
      <c r="O1968" s="3488"/>
      <c r="P1968" s="3489"/>
      <c r="Q1968" s="3490"/>
      <c r="R1968" s="3490"/>
      <c r="DE1968" s="823"/>
    </row>
    <row r="1969" spans="1:109" s="771" customFormat="1" ht="12" hidden="1" customHeight="1" x14ac:dyDescent="0.15">
      <c r="A1969" s="3433"/>
      <c r="B1969" s="763"/>
      <c r="C1969" s="3490"/>
      <c r="D1969" s="3490"/>
      <c r="E1969" s="3490"/>
      <c r="F1969" s="1173"/>
      <c r="G1969" s="3490"/>
      <c r="H1969" s="3490"/>
      <c r="I1969" s="3491"/>
      <c r="J1969" s="3491"/>
      <c r="K1969" s="3491"/>
      <c r="L1969" s="3491"/>
      <c r="M1969" s="3491"/>
      <c r="N1969" s="3487"/>
      <c r="O1969" s="3488"/>
      <c r="P1969" s="3489"/>
      <c r="Q1969" s="3490"/>
      <c r="R1969" s="3490"/>
      <c r="DE1969" s="823"/>
    </row>
    <row r="1970" spans="1:109" s="771" customFormat="1" ht="12" hidden="1" customHeight="1" x14ac:dyDescent="0.15">
      <c r="A1970" s="3433"/>
      <c r="B1970" s="763"/>
      <c r="C1970" s="3490"/>
      <c r="D1970" s="3490"/>
      <c r="E1970" s="3490"/>
      <c r="F1970" s="1173"/>
      <c r="G1970" s="3490"/>
      <c r="H1970" s="3490"/>
      <c r="I1970" s="3491"/>
      <c r="J1970" s="3491"/>
      <c r="K1970" s="3491"/>
      <c r="L1970" s="3491"/>
      <c r="M1970" s="3491"/>
      <c r="N1970" s="3487"/>
      <c r="O1970" s="3488"/>
      <c r="P1970" s="3489"/>
      <c r="Q1970" s="3490"/>
      <c r="R1970" s="3490"/>
      <c r="DE1970" s="823"/>
    </row>
    <row r="1971" spans="1:109" s="771" customFormat="1" ht="12" hidden="1" customHeight="1" x14ac:dyDescent="0.15">
      <c r="A1971" s="3433"/>
      <c r="B1971" s="763"/>
      <c r="C1971" s="3490"/>
      <c r="D1971" s="3490"/>
      <c r="E1971" s="3490"/>
      <c r="F1971" s="1173"/>
      <c r="G1971" s="3490"/>
      <c r="H1971" s="3490"/>
      <c r="I1971" s="3491"/>
      <c r="J1971" s="3491"/>
      <c r="K1971" s="3491"/>
      <c r="L1971" s="3491"/>
      <c r="M1971" s="3491"/>
      <c r="N1971" s="3487"/>
      <c r="O1971" s="3488"/>
      <c r="P1971" s="3489"/>
      <c r="Q1971" s="3490"/>
      <c r="R1971" s="3490"/>
      <c r="DE1971" s="823"/>
    </row>
    <row r="1972" spans="1:109" s="771" customFormat="1" ht="12" hidden="1" customHeight="1" x14ac:dyDescent="0.15">
      <c r="A1972" s="3433"/>
      <c r="B1972" s="763"/>
      <c r="C1972" s="3490"/>
      <c r="D1972" s="3490"/>
      <c r="E1972" s="3490"/>
      <c r="F1972" s="1173"/>
      <c r="G1972" s="3490"/>
      <c r="H1972" s="3490"/>
      <c r="I1972" s="3491"/>
      <c r="J1972" s="3491"/>
      <c r="K1972" s="3491"/>
      <c r="L1972" s="3491"/>
      <c r="M1972" s="3491"/>
      <c r="N1972" s="3487"/>
      <c r="O1972" s="3488"/>
      <c r="P1972" s="3489"/>
      <c r="Q1972" s="3490"/>
      <c r="R1972" s="3490"/>
      <c r="DE1972" s="823"/>
    </row>
    <row r="1973" spans="1:109" s="771" customFormat="1" ht="12" hidden="1" customHeight="1" x14ac:dyDescent="0.15">
      <c r="A1973" s="3433"/>
      <c r="B1973" s="763"/>
      <c r="C1973" s="3490"/>
      <c r="D1973" s="3490"/>
      <c r="E1973" s="3490"/>
      <c r="F1973" s="1173"/>
      <c r="G1973" s="3490"/>
      <c r="H1973" s="3490"/>
      <c r="I1973" s="3491"/>
      <c r="J1973" s="3491"/>
      <c r="K1973" s="3491"/>
      <c r="L1973" s="3491"/>
      <c r="M1973" s="3491"/>
      <c r="N1973" s="3487"/>
      <c r="O1973" s="3488"/>
      <c r="P1973" s="3489"/>
      <c r="Q1973" s="3490"/>
      <c r="R1973" s="3490"/>
      <c r="DE1973" s="823"/>
    </row>
    <row r="1974" spans="1:109" s="771" customFormat="1" ht="12" hidden="1" customHeight="1" x14ac:dyDescent="0.15">
      <c r="A1974" s="3433"/>
      <c r="B1974" s="763"/>
      <c r="C1974" s="3490"/>
      <c r="D1974" s="3490"/>
      <c r="E1974" s="3490"/>
      <c r="F1974" s="1173"/>
      <c r="G1974" s="3490"/>
      <c r="H1974" s="3490"/>
      <c r="I1974" s="3491"/>
      <c r="J1974" s="3491"/>
      <c r="K1974" s="3491"/>
      <c r="L1974" s="3491"/>
      <c r="M1974" s="3491"/>
      <c r="N1974" s="3487"/>
      <c r="O1974" s="3488"/>
      <c r="P1974" s="3489"/>
      <c r="Q1974" s="3490"/>
      <c r="R1974" s="3490"/>
      <c r="DE1974" s="823"/>
    </row>
    <row r="1975" spans="1:109" s="771" customFormat="1" ht="12" hidden="1" customHeight="1" x14ac:dyDescent="0.15">
      <c r="A1975" s="3433"/>
      <c r="B1975" s="763"/>
      <c r="C1975" s="3490"/>
      <c r="D1975" s="3490"/>
      <c r="E1975" s="3490"/>
      <c r="F1975" s="1173"/>
      <c r="G1975" s="3490"/>
      <c r="H1975" s="3490"/>
      <c r="I1975" s="3491"/>
      <c r="J1975" s="3491"/>
      <c r="K1975" s="3491"/>
      <c r="L1975" s="3491"/>
      <c r="M1975" s="3491"/>
      <c r="N1975" s="3487"/>
      <c r="O1975" s="3488"/>
      <c r="P1975" s="3489"/>
      <c r="Q1975" s="3490"/>
      <c r="R1975" s="3490"/>
      <c r="DE1975" s="823"/>
    </row>
    <row r="1976" spans="1:109" s="771" customFormat="1" ht="12" hidden="1" customHeight="1" x14ac:dyDescent="0.15">
      <c r="A1976" s="3433"/>
      <c r="B1976" s="763"/>
      <c r="C1976" s="3490"/>
      <c r="D1976" s="3490"/>
      <c r="E1976" s="3490"/>
      <c r="F1976" s="1173"/>
      <c r="G1976" s="3490"/>
      <c r="H1976" s="3490"/>
      <c r="I1976" s="3491"/>
      <c r="J1976" s="3491"/>
      <c r="K1976" s="3491"/>
      <c r="L1976" s="3491"/>
      <c r="M1976" s="3491"/>
      <c r="N1976" s="3487"/>
      <c r="O1976" s="3488"/>
      <c r="P1976" s="3489"/>
      <c r="Q1976" s="3490"/>
      <c r="R1976" s="3490"/>
      <c r="DE1976" s="823"/>
    </row>
    <row r="1977" spans="1:109" s="771" customFormat="1" ht="12" hidden="1" customHeight="1" x14ac:dyDescent="0.15">
      <c r="A1977" s="3433"/>
      <c r="B1977" s="763"/>
      <c r="C1977" s="3490"/>
      <c r="D1977" s="3490"/>
      <c r="E1977" s="3490"/>
      <c r="F1977" s="1173"/>
      <c r="G1977" s="3490"/>
      <c r="H1977" s="3490"/>
      <c r="I1977" s="3491"/>
      <c r="J1977" s="3491"/>
      <c r="K1977" s="3491"/>
      <c r="L1977" s="3491"/>
      <c r="M1977" s="3491"/>
      <c r="N1977" s="3487"/>
      <c r="O1977" s="3488"/>
      <c r="P1977" s="3489"/>
      <c r="Q1977" s="3490"/>
      <c r="R1977" s="3490"/>
      <c r="DE1977" s="823"/>
    </row>
    <row r="1978" spans="1:109" s="771" customFormat="1" ht="12" hidden="1" customHeight="1" x14ac:dyDescent="0.15">
      <c r="A1978" s="3433"/>
      <c r="B1978" s="763"/>
      <c r="C1978" s="3490"/>
      <c r="D1978" s="3490"/>
      <c r="E1978" s="3490"/>
      <c r="F1978" s="1173"/>
      <c r="G1978" s="3490"/>
      <c r="H1978" s="3490"/>
      <c r="I1978" s="3491"/>
      <c r="J1978" s="3491"/>
      <c r="K1978" s="3491"/>
      <c r="L1978" s="3491"/>
      <c r="M1978" s="3491"/>
      <c r="N1978" s="3487"/>
      <c r="O1978" s="3488"/>
      <c r="P1978" s="3489"/>
      <c r="Q1978" s="3490"/>
      <c r="R1978" s="3490"/>
      <c r="DE1978" s="823"/>
    </row>
    <row r="1979" spans="1:109" s="771" customFormat="1" ht="12" hidden="1" customHeight="1" x14ac:dyDescent="0.15">
      <c r="A1979" s="3433"/>
      <c r="B1979" s="763"/>
      <c r="C1979" s="3490"/>
      <c r="D1979" s="3490"/>
      <c r="E1979" s="3490"/>
      <c r="F1979" s="1173"/>
      <c r="G1979" s="3490"/>
      <c r="H1979" s="3490"/>
      <c r="I1979" s="3491"/>
      <c r="J1979" s="3491"/>
      <c r="K1979" s="3491"/>
      <c r="L1979" s="3491"/>
      <c r="M1979" s="3491"/>
      <c r="N1979" s="3487"/>
      <c r="O1979" s="3488"/>
      <c r="P1979" s="3489"/>
      <c r="Q1979" s="3490"/>
      <c r="R1979" s="3490"/>
      <c r="DE1979" s="823"/>
    </row>
    <row r="1980" spans="1:109" s="771" customFormat="1" ht="12" hidden="1" customHeight="1" x14ac:dyDescent="0.15">
      <c r="A1980" s="3433"/>
      <c r="B1980" s="763"/>
      <c r="C1980" s="3490"/>
      <c r="D1980" s="3490"/>
      <c r="E1980" s="3490"/>
      <c r="F1980" s="1173"/>
      <c r="G1980" s="3490"/>
      <c r="H1980" s="3490"/>
      <c r="I1980" s="3491"/>
      <c r="J1980" s="3491"/>
      <c r="K1980" s="3491"/>
      <c r="L1980" s="3491"/>
      <c r="M1980" s="3491"/>
      <c r="N1980" s="3487"/>
      <c r="O1980" s="3488"/>
      <c r="P1980" s="3489"/>
      <c r="Q1980" s="3490"/>
      <c r="R1980" s="3490"/>
      <c r="DE1980" s="823"/>
    </row>
    <row r="1981" spans="1:109" s="771" customFormat="1" ht="12" hidden="1" customHeight="1" x14ac:dyDescent="0.15">
      <c r="A1981" s="3433"/>
      <c r="B1981" s="763"/>
      <c r="C1981" s="3490"/>
      <c r="D1981" s="3490"/>
      <c r="E1981" s="3490"/>
      <c r="F1981" s="1173"/>
      <c r="G1981" s="3490"/>
      <c r="H1981" s="3490"/>
      <c r="I1981" s="3491"/>
      <c r="J1981" s="3491"/>
      <c r="K1981" s="3491"/>
      <c r="L1981" s="3491"/>
      <c r="M1981" s="3491"/>
      <c r="N1981" s="3487"/>
      <c r="O1981" s="3488"/>
      <c r="P1981" s="3489"/>
      <c r="Q1981" s="3490"/>
      <c r="R1981" s="3490"/>
      <c r="DE1981" s="823"/>
    </row>
    <row r="1982" spans="1:109" s="771" customFormat="1" ht="12" hidden="1" customHeight="1" x14ac:dyDescent="0.15">
      <c r="A1982" s="3433"/>
      <c r="B1982" s="763"/>
      <c r="C1982" s="3490"/>
      <c r="D1982" s="3490"/>
      <c r="E1982" s="3490"/>
      <c r="F1982" s="1173"/>
      <c r="G1982" s="3490"/>
      <c r="H1982" s="3490"/>
      <c r="I1982" s="3491"/>
      <c r="J1982" s="3491"/>
      <c r="K1982" s="3491"/>
      <c r="L1982" s="3491"/>
      <c r="M1982" s="3491"/>
      <c r="N1982" s="3487"/>
      <c r="O1982" s="3488"/>
      <c r="P1982" s="3489"/>
      <c r="Q1982" s="3490"/>
      <c r="R1982" s="3490"/>
      <c r="DE1982" s="823"/>
    </row>
    <row r="1983" spans="1:109" s="771" customFormat="1" ht="12" hidden="1" customHeight="1" x14ac:dyDescent="0.15">
      <c r="A1983" s="3433"/>
      <c r="B1983" s="768"/>
      <c r="C1983" s="3496"/>
      <c r="D1983" s="3496"/>
      <c r="E1983" s="3496"/>
      <c r="F1983" s="1174"/>
      <c r="G1983" s="3496"/>
      <c r="H1983" s="3496"/>
      <c r="I1983" s="3497"/>
      <c r="J1983" s="3497"/>
      <c r="K1983" s="3497"/>
      <c r="L1983" s="3497"/>
      <c r="M1983" s="3497"/>
      <c r="N1983" s="3498"/>
      <c r="O1983" s="3499"/>
      <c r="P1983" s="3500"/>
      <c r="Q1983" s="3496"/>
      <c r="R1983" s="3496"/>
      <c r="DE1983" s="823"/>
    </row>
    <row r="1984" spans="1:109" s="771" customFormat="1" ht="6" hidden="1" customHeight="1" x14ac:dyDescent="0.15">
      <c r="A1984" s="797"/>
      <c r="B1984" s="798"/>
      <c r="C1984" s="3446"/>
      <c r="D1984" s="3446"/>
      <c r="E1984" s="3446"/>
      <c r="F1984" s="798"/>
      <c r="G1984" s="3446"/>
      <c r="H1984" s="3446"/>
      <c r="I1984" s="3446"/>
      <c r="J1984" s="3446"/>
      <c r="K1984" s="3446"/>
      <c r="L1984" s="3446"/>
      <c r="M1984" s="3446"/>
      <c r="N1984" s="798"/>
      <c r="O1984" s="798"/>
      <c r="P1984" s="798"/>
      <c r="Q1984" s="3438"/>
      <c r="R1984" s="3438"/>
      <c r="DE1984" s="823"/>
    </row>
    <row r="1985" spans="1:109" s="771" customFormat="1" ht="12" hidden="1" customHeight="1" x14ac:dyDescent="0.15">
      <c r="A1985" s="3421">
        <v>3</v>
      </c>
      <c r="B1985" s="3492" t="s">
        <v>1232</v>
      </c>
      <c r="C1985" s="3503"/>
      <c r="D1985" s="3503"/>
      <c r="E1985" s="3503"/>
      <c r="F1985" s="3503"/>
      <c r="G1985" s="3503"/>
      <c r="H1985" s="3503"/>
      <c r="I1985" s="3503"/>
      <c r="J1985" s="3503"/>
      <c r="K1985" s="3503"/>
      <c r="L1985" s="3503"/>
      <c r="M1985" s="3503"/>
      <c r="N1985" s="3503"/>
      <c r="O1985" s="3504"/>
      <c r="P1985" s="3536"/>
      <c r="Q1985" s="3434" t="s">
        <v>1231</v>
      </c>
      <c r="R1985" s="3435"/>
      <c r="DE1985" s="823"/>
    </row>
    <row r="1986" spans="1:109" s="771" customFormat="1" ht="12" hidden="1" customHeight="1" x14ac:dyDescent="0.15">
      <c r="A1986" s="3475"/>
      <c r="B1986" s="3436" t="s">
        <v>1230</v>
      </c>
      <c r="C1986" s="3396"/>
      <c r="D1986" s="3502"/>
      <c r="E1986" s="3396" t="s">
        <v>1229</v>
      </c>
      <c r="F1986" s="3396"/>
      <c r="G1986" s="3501" t="s">
        <v>1228</v>
      </c>
      <c r="H1986" s="3502"/>
      <c r="I1986" s="3501" t="s">
        <v>579</v>
      </c>
      <c r="J1986" s="3396"/>
      <c r="K1986" s="3396"/>
      <c r="L1986" s="3396"/>
      <c r="M1986" s="3396"/>
      <c r="N1986" s="3396" t="s">
        <v>578</v>
      </c>
      <c r="O1986" s="3397"/>
      <c r="P1986" s="3398"/>
      <c r="Q1986" s="3436"/>
      <c r="R1986" s="3437"/>
      <c r="DE1986" s="823"/>
    </row>
    <row r="1987" spans="1:109" s="771" customFormat="1" ht="12" hidden="1" customHeight="1" x14ac:dyDescent="0.15">
      <c r="A1987" s="3422"/>
      <c r="B1987" s="3386"/>
      <c r="C1987" s="3416"/>
      <c r="D1987" s="3534"/>
      <c r="E1987" s="3461"/>
      <c r="F1987" s="3461"/>
      <c r="G1987" s="3531"/>
      <c r="H1987" s="3532"/>
      <c r="I1987" s="3531"/>
      <c r="J1987" s="3461"/>
      <c r="K1987" s="3461"/>
      <c r="L1987" s="3461"/>
      <c r="M1987" s="3461"/>
      <c r="N1987" s="3533"/>
      <c r="O1987" s="3463"/>
      <c r="P1987" s="3464"/>
      <c r="Q1987" s="3386"/>
      <c r="R1987" s="3387"/>
      <c r="DE1987" s="823"/>
    </row>
    <row r="1988" spans="1:109" s="771" customFormat="1" ht="6" hidden="1" customHeight="1" x14ac:dyDescent="0.15">
      <c r="A1988" s="799"/>
      <c r="B1988" s="3438"/>
      <c r="C1988" s="3438"/>
      <c r="D1988" s="3438"/>
      <c r="E1988" s="3438"/>
      <c r="F1988" s="3438"/>
      <c r="G1988" s="3441"/>
      <c r="H1988" s="3441"/>
      <c r="I1988" s="799"/>
      <c r="J1988" s="799"/>
      <c r="K1988" s="799"/>
      <c r="L1988" s="799"/>
      <c r="M1988" s="799"/>
      <c r="N1988" s="799"/>
      <c r="O1988" s="799"/>
      <c r="P1988" s="799"/>
      <c r="Q1988" s="799"/>
      <c r="R1988" s="799"/>
      <c r="DE1988" s="823"/>
    </row>
    <row r="1989" spans="1:109" s="771" customFormat="1" ht="21" hidden="1" customHeight="1" x14ac:dyDescent="0.15">
      <c r="A1989" s="3421">
        <v>4</v>
      </c>
      <c r="B1989" s="3442" t="s">
        <v>1227</v>
      </c>
      <c r="C1989" s="3424"/>
      <c r="D1989" s="3425"/>
      <c r="E1989" s="3443" t="s">
        <v>1226</v>
      </c>
      <c r="F1989" s="3444"/>
      <c r="G1989" s="3445"/>
      <c r="H1989" s="3445"/>
      <c r="I1989" s="793"/>
      <c r="J1989" s="786">
        <v>5</v>
      </c>
      <c r="K1989" s="3449" t="s">
        <v>1764</v>
      </c>
      <c r="L1989" s="3450"/>
      <c r="M1989" s="3450"/>
      <c r="N1989" s="3450"/>
      <c r="O1989" s="3450"/>
      <c r="P1989" s="3450"/>
      <c r="Q1989" s="3450"/>
      <c r="R1989" s="3451"/>
      <c r="DE1989" s="823"/>
    </row>
    <row r="1990" spans="1:109" s="771" customFormat="1" ht="12" hidden="1" customHeight="1" x14ac:dyDescent="0.15">
      <c r="A1990" s="3422"/>
      <c r="B1990" s="3386"/>
      <c r="C1990" s="3416"/>
      <c r="D1990" s="3387"/>
      <c r="E1990" s="3386"/>
      <c r="F1990" s="3387"/>
      <c r="G1990" s="3445"/>
      <c r="H1990" s="3445"/>
      <c r="I1990" s="793"/>
      <c r="J1990" s="3476"/>
      <c r="K1990" s="3522"/>
      <c r="L1990" s="3523"/>
      <c r="M1990" s="3523"/>
      <c r="N1990" s="3523"/>
      <c r="O1990" s="3523"/>
      <c r="P1990" s="3523"/>
      <c r="Q1990" s="3523"/>
      <c r="R1990" s="3524"/>
      <c r="DE1990" s="823"/>
    </row>
    <row r="1991" spans="1:109" s="771" customFormat="1" ht="12" hidden="1" customHeight="1" x14ac:dyDescent="0.15">
      <c r="A1991" s="787"/>
      <c r="B1991" s="792"/>
      <c r="C1991" s="792"/>
      <c r="D1991" s="792"/>
      <c r="E1991" s="792"/>
      <c r="F1991" s="792"/>
      <c r="G1991" s="3445"/>
      <c r="H1991" s="3445"/>
      <c r="I1991" s="787"/>
      <c r="J1991" s="3477"/>
      <c r="K1991" s="3525"/>
      <c r="L1991" s="3526"/>
      <c r="M1991" s="3526"/>
      <c r="N1991" s="3526"/>
      <c r="O1991" s="3526"/>
      <c r="P1991" s="3526"/>
      <c r="Q1991" s="3526"/>
      <c r="R1991" s="3527"/>
      <c r="S1991" s="225"/>
      <c r="T1991" s="755"/>
      <c r="DE1991" s="823"/>
    </row>
    <row r="1992" spans="1:109" s="771" customFormat="1" ht="12" hidden="1" customHeight="1" x14ac:dyDescent="0.15">
      <c r="A1992" s="787"/>
      <c r="B1992" s="788"/>
      <c r="C1992" s="788"/>
      <c r="D1992" s="788"/>
      <c r="E1992" s="788"/>
      <c r="F1992" s="788"/>
      <c r="G1992" s="788"/>
      <c r="H1992" s="788"/>
      <c r="I1992" s="787"/>
      <c r="J1992" s="3477"/>
      <c r="K1992" s="3525"/>
      <c r="L1992" s="3526"/>
      <c r="M1992" s="3526"/>
      <c r="N1992" s="3526"/>
      <c r="O1992" s="3526"/>
      <c r="P1992" s="3526"/>
      <c r="Q1992" s="3526"/>
      <c r="R1992" s="3527"/>
      <c r="DE1992" s="823"/>
    </row>
    <row r="1993" spans="1:109" s="771" customFormat="1" ht="12" hidden="1" customHeight="1" x14ac:dyDescent="0.15">
      <c r="A1993" s="787"/>
      <c r="B1993" s="3465" t="s">
        <v>1225</v>
      </c>
      <c r="C1993" s="3465"/>
      <c r="D1993" s="3465"/>
      <c r="E1993" s="3465"/>
      <c r="F1993" s="3465"/>
      <c r="G1993" s="3465"/>
      <c r="H1993" s="3465"/>
      <c r="I1993" s="787"/>
      <c r="J1993" s="3477"/>
      <c r="K1993" s="3525"/>
      <c r="L1993" s="3526"/>
      <c r="M1993" s="3526"/>
      <c r="N1993" s="3526"/>
      <c r="O1993" s="3526"/>
      <c r="P1993" s="3526"/>
      <c r="Q1993" s="3526"/>
      <c r="R1993" s="3527"/>
      <c r="DE1993" s="823"/>
    </row>
    <row r="1994" spans="1:109" s="771" customFormat="1" ht="12" hidden="1" customHeight="1" x14ac:dyDescent="0.15">
      <c r="A1994" s="787"/>
      <c r="B1994" s="3465" t="s">
        <v>1224</v>
      </c>
      <c r="C1994" s="3465"/>
      <c r="D1994" s="3465"/>
      <c r="E1994" s="3465"/>
      <c r="F1994" s="3465"/>
      <c r="G1994" s="3465"/>
      <c r="H1994" s="3465"/>
      <c r="I1994" s="789"/>
      <c r="J1994" s="3477"/>
      <c r="K1994" s="3525"/>
      <c r="L1994" s="3526"/>
      <c r="M1994" s="3526"/>
      <c r="N1994" s="3526"/>
      <c r="O1994" s="3526"/>
      <c r="P1994" s="3526"/>
      <c r="Q1994" s="3526"/>
      <c r="R1994" s="3527"/>
      <c r="DE1994" s="823"/>
    </row>
    <row r="1995" spans="1:109" s="771" customFormat="1" ht="12" hidden="1" customHeight="1" x14ac:dyDescent="0.15">
      <c r="A1995" s="790" t="s">
        <v>1223</v>
      </c>
      <c r="B1995" s="3466" t="s">
        <v>577</v>
      </c>
      <c r="C1995" s="3466"/>
      <c r="D1995" s="3466"/>
      <c r="E1995" s="3466"/>
      <c r="F1995" s="3466"/>
      <c r="G1995" s="3466"/>
      <c r="H1995" s="3466"/>
      <c r="I1995" s="787"/>
      <c r="J1995" s="3477"/>
      <c r="K1995" s="3525"/>
      <c r="L1995" s="3526"/>
      <c r="M1995" s="3526"/>
      <c r="N1995" s="3526"/>
      <c r="O1995" s="3526"/>
      <c r="P1995" s="3526"/>
      <c r="Q1995" s="3526"/>
      <c r="R1995" s="3527"/>
      <c r="DE1995" s="823"/>
    </row>
    <row r="1996" spans="1:109" s="771" customFormat="1" ht="12" hidden="1" customHeight="1" x14ac:dyDescent="0.15">
      <c r="A1996" s="790"/>
      <c r="B1996" s="3467" t="s">
        <v>1222</v>
      </c>
      <c r="C1996" s="3467"/>
      <c r="D1996" s="3467"/>
      <c r="E1996" s="3467"/>
      <c r="F1996" s="3467"/>
      <c r="G1996" s="3467"/>
      <c r="H1996" s="3467"/>
      <c r="I1996" s="787"/>
      <c r="J1996" s="3477"/>
      <c r="K1996" s="3525"/>
      <c r="L1996" s="3526"/>
      <c r="M1996" s="3526"/>
      <c r="N1996" s="3526"/>
      <c r="O1996" s="3526"/>
      <c r="P1996" s="3526"/>
      <c r="Q1996" s="3526"/>
      <c r="R1996" s="3527"/>
      <c r="DE1996" s="823"/>
    </row>
    <row r="1997" spans="1:109" s="771" customFormat="1" ht="12" hidden="1" customHeight="1" x14ac:dyDescent="0.15">
      <c r="A1997" s="790"/>
      <c r="B1997" s="3467"/>
      <c r="C1997" s="3467"/>
      <c r="D1997" s="3467"/>
      <c r="E1997" s="3467"/>
      <c r="F1997" s="3467"/>
      <c r="G1997" s="3467"/>
      <c r="H1997" s="3467"/>
      <c r="I1997" s="787"/>
      <c r="J1997" s="3477"/>
      <c r="K1997" s="3525"/>
      <c r="L1997" s="3526"/>
      <c r="M1997" s="3526"/>
      <c r="N1997" s="3526"/>
      <c r="O1997" s="3526"/>
      <c r="P1997" s="3526"/>
      <c r="Q1997" s="3526"/>
      <c r="R1997" s="3527"/>
      <c r="DE1997" s="823"/>
    </row>
    <row r="1998" spans="1:109" s="771" customFormat="1" ht="12" hidden="1" customHeight="1" x14ac:dyDescent="0.15">
      <c r="A1998" s="790"/>
      <c r="B1998" s="3465"/>
      <c r="C1998" s="3465"/>
      <c r="D1998" s="3465"/>
      <c r="E1998" s="3465"/>
      <c r="F1998" s="3465"/>
      <c r="G1998" s="3465"/>
      <c r="H1998" s="3465"/>
      <c r="I1998" s="787"/>
      <c r="J1998" s="3477"/>
      <c r="K1998" s="3525"/>
      <c r="L1998" s="3526"/>
      <c r="M1998" s="3526"/>
      <c r="N1998" s="3526"/>
      <c r="O1998" s="3526"/>
      <c r="P1998" s="3526"/>
      <c r="Q1998" s="3526"/>
      <c r="R1998" s="3527"/>
      <c r="DE1998" s="823"/>
    </row>
    <row r="1999" spans="1:109" s="771" customFormat="1" ht="12" hidden="1" customHeight="1" x14ac:dyDescent="0.15">
      <c r="A1999" s="790"/>
      <c r="B1999" s="3465" t="s">
        <v>652</v>
      </c>
      <c r="C1999" s="3465"/>
      <c r="D1999" s="3465"/>
      <c r="E1999" s="3465"/>
      <c r="F1999" s="3465"/>
      <c r="G1999" s="3465"/>
      <c r="H1999" s="3465"/>
      <c r="I1999" s="787"/>
      <c r="J1999" s="3477"/>
      <c r="K1999" s="3525"/>
      <c r="L1999" s="3526"/>
      <c r="M1999" s="3526"/>
      <c r="N1999" s="3526"/>
      <c r="O1999" s="3526"/>
      <c r="P1999" s="3526"/>
      <c r="Q1999" s="3526"/>
      <c r="R1999" s="3527"/>
      <c r="U1999" s="224"/>
      <c r="V1999" s="224"/>
      <c r="W1999" s="224"/>
      <c r="X1999" s="224"/>
      <c r="Y1999" s="224"/>
      <c r="Z1999" s="224"/>
      <c r="AA1999" s="224"/>
      <c r="AB1999" s="224"/>
      <c r="AC1999" s="224"/>
      <c r="AD1999" s="224"/>
      <c r="AE1999" s="224"/>
      <c r="DE1999" s="823"/>
    </row>
    <row r="2000" spans="1:109" s="771" customFormat="1" ht="12" hidden="1" customHeight="1" x14ac:dyDescent="0.15">
      <c r="A2000" s="790"/>
      <c r="B2000" s="3465"/>
      <c r="C2000" s="3465"/>
      <c r="D2000" s="3465"/>
      <c r="E2000" s="3465"/>
      <c r="F2000" s="3465"/>
      <c r="G2000" s="3465"/>
      <c r="H2000" s="3465"/>
      <c r="I2000" s="787"/>
      <c r="J2000" s="3478"/>
      <c r="K2000" s="3528"/>
      <c r="L2000" s="3529"/>
      <c r="M2000" s="3529"/>
      <c r="N2000" s="3529"/>
      <c r="O2000" s="3529"/>
      <c r="P2000" s="3529"/>
      <c r="Q2000" s="3529"/>
      <c r="R2000" s="3530"/>
      <c r="DE2000" s="823"/>
    </row>
    <row r="2001" spans="1:111" s="772" customFormat="1" ht="13.5" hidden="1" x14ac:dyDescent="0.15">
      <c r="A2001" s="3473" t="s">
        <v>1239</v>
      </c>
      <c r="B2001" s="3474"/>
      <c r="C2001" s="3474"/>
      <c r="D2001" s="3474"/>
      <c r="E2001" s="3474"/>
      <c r="F2001" s="3474"/>
      <c r="G2001" s="3474"/>
      <c r="H2001" s="3474"/>
      <c r="I2001" s="3474"/>
      <c r="J2001" s="3474"/>
      <c r="K2001" s="3474"/>
      <c r="L2001" s="3474"/>
      <c r="M2001" s="3474"/>
      <c r="N2001" s="3474"/>
      <c r="O2001" s="3474"/>
      <c r="P2001" s="3474"/>
      <c r="Q2001" s="3474"/>
      <c r="R2001" s="3474"/>
      <c r="DE2001" s="822"/>
    </row>
    <row r="2002" spans="1:111" s="771" customFormat="1" ht="12" hidden="1" customHeight="1" x14ac:dyDescent="0.15">
      <c r="A2002" s="3393" t="s">
        <v>576</v>
      </c>
      <c r="B2002" s="3417"/>
      <c r="C2002" s="3494"/>
      <c r="D2002" s="3495"/>
      <c r="E2002" s="3393" t="s">
        <v>575</v>
      </c>
      <c r="F2002" s="3417"/>
      <c r="G2002" s="3386"/>
      <c r="H2002" s="3416"/>
      <c r="I2002" s="3416"/>
      <c r="J2002" s="3387"/>
      <c r="K2002" s="3393" t="s">
        <v>1214</v>
      </c>
      <c r="L2002" s="3395"/>
      <c r="M2002" s="3420"/>
      <c r="N2002" s="3386"/>
      <c r="O2002" s="3416"/>
      <c r="P2002" s="3416"/>
      <c r="Q2002" s="3416"/>
      <c r="R2002" s="3387"/>
      <c r="DE2002" s="823"/>
    </row>
    <row r="2003" spans="1:111" s="771" customFormat="1" ht="12" hidden="1" customHeight="1" x14ac:dyDescent="0.15">
      <c r="A2003" s="3421">
        <v>1</v>
      </c>
      <c r="B2003" s="3510" t="s">
        <v>1238</v>
      </c>
      <c r="C2003" s="3511"/>
      <c r="D2003" s="3511"/>
      <c r="E2003" s="3511"/>
      <c r="F2003" s="3512"/>
      <c r="G2003" s="3492" t="s">
        <v>1237</v>
      </c>
      <c r="H2003" s="3493"/>
      <c r="I2003" s="3492" t="s">
        <v>1236</v>
      </c>
      <c r="J2003" s="3503"/>
      <c r="K2003" s="3503"/>
      <c r="L2003" s="3503"/>
      <c r="M2003" s="3503"/>
      <c r="N2003" s="3503"/>
      <c r="O2003" s="3503"/>
      <c r="P2003" s="3503"/>
      <c r="Q2003" s="3503"/>
      <c r="R2003" s="3493"/>
      <c r="DE2003" s="823"/>
    </row>
    <row r="2004" spans="1:111" s="771" customFormat="1" ht="12" hidden="1" customHeight="1" x14ac:dyDescent="0.15">
      <c r="A2004" s="3422"/>
      <c r="B2004" s="3513"/>
      <c r="C2004" s="3514"/>
      <c r="D2004" s="3514"/>
      <c r="E2004" s="3514"/>
      <c r="F2004" s="3515"/>
      <c r="G2004" s="3516"/>
      <c r="H2004" s="3517"/>
      <c r="I2004" s="3518"/>
      <c r="J2004" s="3519"/>
      <c r="K2004" s="3519"/>
      <c r="L2004" s="3519"/>
      <c r="M2004" s="780" t="s">
        <v>1761</v>
      </c>
      <c r="N2004" s="3520"/>
      <c r="O2004" s="3521"/>
      <c r="P2004" s="781" t="s">
        <v>1762</v>
      </c>
      <c r="Q2004" s="773"/>
      <c r="R2004" s="782" t="s">
        <v>1763</v>
      </c>
      <c r="S2004" s="758" t="str">
        <f>IF(AND(Q2004&lt;&gt;"",Q2004&lt;120),"排煙機の規定風量は120㎥以上必要です。","")</f>
        <v/>
      </c>
      <c r="T2004" s="770"/>
      <c r="DE2004" s="823"/>
    </row>
    <row r="2005" spans="1:111" s="771" customFormat="1" ht="6" hidden="1" customHeight="1" x14ac:dyDescent="0.15">
      <c r="A2005" s="794"/>
      <c r="B2005" s="794"/>
      <c r="C2005" s="794"/>
      <c r="D2005" s="794"/>
      <c r="E2005" s="794"/>
      <c r="F2005" s="794"/>
      <c r="G2005" s="794"/>
      <c r="H2005" s="794"/>
      <c r="I2005" s="794"/>
      <c r="J2005" s="794"/>
      <c r="K2005" s="795"/>
      <c r="L2005" s="795"/>
      <c r="M2005" s="795"/>
      <c r="N2005" s="794"/>
      <c r="O2005" s="796"/>
      <c r="P2005" s="796"/>
      <c r="Q2005" s="795"/>
      <c r="R2005" s="795"/>
      <c r="DE2005" s="823"/>
    </row>
    <row r="2006" spans="1:111" s="771" customFormat="1" ht="12" hidden="1" customHeight="1" x14ac:dyDescent="0.15">
      <c r="A2006" s="3432">
        <v>2</v>
      </c>
      <c r="B2006" s="3492" t="s">
        <v>1235</v>
      </c>
      <c r="C2006" s="3503"/>
      <c r="D2006" s="3503"/>
      <c r="E2006" s="3503"/>
      <c r="F2006" s="3503"/>
      <c r="G2006" s="3503"/>
      <c r="H2006" s="3503"/>
      <c r="I2006" s="3503"/>
      <c r="J2006" s="3503"/>
      <c r="K2006" s="3503"/>
      <c r="L2006" s="3503"/>
      <c r="M2006" s="3503"/>
      <c r="N2006" s="3503"/>
      <c r="O2006" s="3504"/>
      <c r="P2006" s="783"/>
      <c r="Q2006" s="3434" t="s">
        <v>1231</v>
      </c>
      <c r="R2006" s="3435"/>
      <c r="DE2006" s="823"/>
    </row>
    <row r="2007" spans="1:111" s="771" customFormat="1" ht="12" hidden="1" customHeight="1" x14ac:dyDescent="0.15">
      <c r="A2007" s="3433"/>
      <c r="B2007" s="784" t="s">
        <v>54</v>
      </c>
      <c r="C2007" s="3501" t="s">
        <v>1234</v>
      </c>
      <c r="D2007" s="3396"/>
      <c r="E2007" s="3502"/>
      <c r="F2007" s="785" t="s">
        <v>1233</v>
      </c>
      <c r="G2007" s="3501" t="s">
        <v>1228</v>
      </c>
      <c r="H2007" s="3396"/>
      <c r="I2007" s="3501" t="s">
        <v>579</v>
      </c>
      <c r="J2007" s="3396"/>
      <c r="K2007" s="3396"/>
      <c r="L2007" s="3396"/>
      <c r="M2007" s="3396"/>
      <c r="N2007" s="3396" t="s">
        <v>578</v>
      </c>
      <c r="O2007" s="3397"/>
      <c r="P2007" s="3398"/>
      <c r="Q2007" s="3436"/>
      <c r="R2007" s="3437"/>
      <c r="DE2007" s="823"/>
      <c r="DF2007" s="772" t="str">
        <f>IF(COUNTA(B2008:R2057)&gt;0,DG2007,"")</f>
        <v/>
      </c>
      <c r="DG2007" s="829">
        <v>28</v>
      </c>
    </row>
    <row r="2008" spans="1:111" s="771" customFormat="1" ht="12" hidden="1" customHeight="1" x14ac:dyDescent="0.15">
      <c r="A2008" s="3433"/>
      <c r="B2008" s="762"/>
      <c r="C2008" s="3505"/>
      <c r="D2008" s="3505"/>
      <c r="E2008" s="3505"/>
      <c r="F2008" s="1172"/>
      <c r="G2008" s="3505"/>
      <c r="H2008" s="3505"/>
      <c r="I2008" s="3506"/>
      <c r="J2008" s="3506"/>
      <c r="K2008" s="3506"/>
      <c r="L2008" s="3506"/>
      <c r="M2008" s="3506"/>
      <c r="N2008" s="3507"/>
      <c r="O2008" s="3508"/>
      <c r="P2008" s="3509"/>
      <c r="Q2008" s="3505"/>
      <c r="R2008" s="3505"/>
      <c r="DE2008" s="823"/>
    </row>
    <row r="2009" spans="1:111" s="771" customFormat="1" ht="12" hidden="1" customHeight="1" x14ac:dyDescent="0.15">
      <c r="A2009" s="3433"/>
      <c r="B2009" s="763"/>
      <c r="C2009" s="3490"/>
      <c r="D2009" s="3490"/>
      <c r="E2009" s="3490"/>
      <c r="F2009" s="1173"/>
      <c r="G2009" s="3490"/>
      <c r="H2009" s="3490"/>
      <c r="I2009" s="3491"/>
      <c r="J2009" s="3491"/>
      <c r="K2009" s="3491"/>
      <c r="L2009" s="3491"/>
      <c r="M2009" s="3491"/>
      <c r="N2009" s="3487"/>
      <c r="O2009" s="3488"/>
      <c r="P2009" s="3489"/>
      <c r="Q2009" s="3490"/>
      <c r="R2009" s="3490"/>
      <c r="DE2009" s="823"/>
    </row>
    <row r="2010" spans="1:111" s="771" customFormat="1" ht="12" hidden="1" customHeight="1" x14ac:dyDescent="0.15">
      <c r="A2010" s="3433"/>
      <c r="B2010" s="763"/>
      <c r="C2010" s="3490"/>
      <c r="D2010" s="3490"/>
      <c r="E2010" s="3490"/>
      <c r="F2010" s="1173"/>
      <c r="G2010" s="3490"/>
      <c r="H2010" s="3490"/>
      <c r="I2010" s="3491"/>
      <c r="J2010" s="3491"/>
      <c r="K2010" s="3491"/>
      <c r="L2010" s="3491"/>
      <c r="M2010" s="3491"/>
      <c r="N2010" s="3487"/>
      <c r="O2010" s="3488"/>
      <c r="P2010" s="3489"/>
      <c r="Q2010" s="3490"/>
      <c r="R2010" s="3490"/>
      <c r="DE2010" s="823"/>
    </row>
    <row r="2011" spans="1:111" s="771" customFormat="1" ht="12" hidden="1" customHeight="1" x14ac:dyDescent="0.15">
      <c r="A2011" s="3433"/>
      <c r="B2011" s="763"/>
      <c r="C2011" s="3490"/>
      <c r="D2011" s="3490"/>
      <c r="E2011" s="3490"/>
      <c r="F2011" s="1173"/>
      <c r="G2011" s="3490"/>
      <c r="H2011" s="3490"/>
      <c r="I2011" s="3491"/>
      <c r="J2011" s="3491"/>
      <c r="K2011" s="3491"/>
      <c r="L2011" s="3491"/>
      <c r="M2011" s="3491"/>
      <c r="N2011" s="3487"/>
      <c r="O2011" s="3488"/>
      <c r="P2011" s="3489"/>
      <c r="Q2011" s="3490"/>
      <c r="R2011" s="3490"/>
      <c r="DE2011" s="823"/>
    </row>
    <row r="2012" spans="1:111" s="771" customFormat="1" ht="12" hidden="1" customHeight="1" x14ac:dyDescent="0.15">
      <c r="A2012" s="3433"/>
      <c r="B2012" s="763"/>
      <c r="C2012" s="3490"/>
      <c r="D2012" s="3490"/>
      <c r="E2012" s="3490"/>
      <c r="F2012" s="1173"/>
      <c r="G2012" s="3490"/>
      <c r="H2012" s="3490"/>
      <c r="I2012" s="3491"/>
      <c r="J2012" s="3491"/>
      <c r="K2012" s="3491"/>
      <c r="L2012" s="3491"/>
      <c r="M2012" s="3491"/>
      <c r="N2012" s="3487"/>
      <c r="O2012" s="3488"/>
      <c r="P2012" s="3489"/>
      <c r="Q2012" s="3490"/>
      <c r="R2012" s="3490"/>
      <c r="DE2012" s="823"/>
    </row>
    <row r="2013" spans="1:111" s="771" customFormat="1" ht="12" hidden="1" customHeight="1" x14ac:dyDescent="0.15">
      <c r="A2013" s="3433"/>
      <c r="B2013" s="763"/>
      <c r="C2013" s="3490"/>
      <c r="D2013" s="3490"/>
      <c r="E2013" s="3490"/>
      <c r="F2013" s="1173"/>
      <c r="G2013" s="3490"/>
      <c r="H2013" s="3490"/>
      <c r="I2013" s="3491"/>
      <c r="J2013" s="3491"/>
      <c r="K2013" s="3491"/>
      <c r="L2013" s="3491"/>
      <c r="M2013" s="3491"/>
      <c r="N2013" s="3487"/>
      <c r="O2013" s="3488"/>
      <c r="P2013" s="3489"/>
      <c r="Q2013" s="3490"/>
      <c r="R2013" s="3490"/>
      <c r="DE2013" s="823"/>
    </row>
    <row r="2014" spans="1:111" s="771" customFormat="1" ht="12" hidden="1" customHeight="1" x14ac:dyDescent="0.15">
      <c r="A2014" s="3433"/>
      <c r="B2014" s="763"/>
      <c r="C2014" s="3490"/>
      <c r="D2014" s="3490"/>
      <c r="E2014" s="3490"/>
      <c r="F2014" s="1173"/>
      <c r="G2014" s="3490"/>
      <c r="H2014" s="3490"/>
      <c r="I2014" s="3491"/>
      <c r="J2014" s="3491"/>
      <c r="K2014" s="3491"/>
      <c r="L2014" s="3491"/>
      <c r="M2014" s="3491"/>
      <c r="N2014" s="3487"/>
      <c r="O2014" s="3488"/>
      <c r="P2014" s="3489"/>
      <c r="Q2014" s="3490"/>
      <c r="R2014" s="3490"/>
      <c r="DE2014" s="823"/>
    </row>
    <row r="2015" spans="1:111" s="771" customFormat="1" ht="12" hidden="1" customHeight="1" x14ac:dyDescent="0.15">
      <c r="A2015" s="3433"/>
      <c r="B2015" s="763"/>
      <c r="C2015" s="3490"/>
      <c r="D2015" s="3490"/>
      <c r="E2015" s="3490"/>
      <c r="F2015" s="1173"/>
      <c r="G2015" s="3490"/>
      <c r="H2015" s="3490"/>
      <c r="I2015" s="3491"/>
      <c r="J2015" s="3491"/>
      <c r="K2015" s="3491"/>
      <c r="L2015" s="3491"/>
      <c r="M2015" s="3491"/>
      <c r="N2015" s="3487"/>
      <c r="O2015" s="3488"/>
      <c r="P2015" s="3489"/>
      <c r="Q2015" s="3490"/>
      <c r="R2015" s="3490"/>
      <c r="DE2015" s="823"/>
    </row>
    <row r="2016" spans="1:111" s="771" customFormat="1" ht="12" hidden="1" customHeight="1" x14ac:dyDescent="0.15">
      <c r="A2016" s="3433"/>
      <c r="B2016" s="763"/>
      <c r="C2016" s="3490"/>
      <c r="D2016" s="3490"/>
      <c r="E2016" s="3490"/>
      <c r="F2016" s="1173"/>
      <c r="G2016" s="3490"/>
      <c r="H2016" s="3490"/>
      <c r="I2016" s="3491"/>
      <c r="J2016" s="3491"/>
      <c r="K2016" s="3491"/>
      <c r="L2016" s="3491"/>
      <c r="M2016" s="3491"/>
      <c r="N2016" s="3487"/>
      <c r="O2016" s="3488"/>
      <c r="P2016" s="3489"/>
      <c r="Q2016" s="3490"/>
      <c r="R2016" s="3490"/>
      <c r="DE2016" s="823"/>
    </row>
    <row r="2017" spans="1:109" s="771" customFormat="1" ht="12" hidden="1" customHeight="1" x14ac:dyDescent="0.15">
      <c r="A2017" s="3433"/>
      <c r="B2017" s="763"/>
      <c r="C2017" s="3490"/>
      <c r="D2017" s="3490"/>
      <c r="E2017" s="3490"/>
      <c r="F2017" s="1173"/>
      <c r="G2017" s="3490"/>
      <c r="H2017" s="3490"/>
      <c r="I2017" s="3491"/>
      <c r="J2017" s="3491"/>
      <c r="K2017" s="3491"/>
      <c r="L2017" s="3491"/>
      <c r="M2017" s="3491"/>
      <c r="N2017" s="3487"/>
      <c r="O2017" s="3488"/>
      <c r="P2017" s="3489"/>
      <c r="Q2017" s="3490"/>
      <c r="R2017" s="3490"/>
      <c r="DE2017" s="823"/>
    </row>
    <row r="2018" spans="1:109" s="771" customFormat="1" ht="12" hidden="1" customHeight="1" x14ac:dyDescent="0.15">
      <c r="A2018" s="3433"/>
      <c r="B2018" s="763"/>
      <c r="C2018" s="3490"/>
      <c r="D2018" s="3490"/>
      <c r="E2018" s="3490"/>
      <c r="F2018" s="1173"/>
      <c r="G2018" s="3490"/>
      <c r="H2018" s="3490"/>
      <c r="I2018" s="3491"/>
      <c r="J2018" s="3491"/>
      <c r="K2018" s="3491"/>
      <c r="L2018" s="3491"/>
      <c r="M2018" s="3491"/>
      <c r="N2018" s="3487"/>
      <c r="O2018" s="3488"/>
      <c r="P2018" s="3489"/>
      <c r="Q2018" s="3490"/>
      <c r="R2018" s="3490"/>
      <c r="DE2018" s="823"/>
    </row>
    <row r="2019" spans="1:109" s="771" customFormat="1" ht="12" hidden="1" customHeight="1" x14ac:dyDescent="0.15">
      <c r="A2019" s="3433"/>
      <c r="B2019" s="763"/>
      <c r="C2019" s="3490"/>
      <c r="D2019" s="3490"/>
      <c r="E2019" s="3490"/>
      <c r="F2019" s="1173"/>
      <c r="G2019" s="3490"/>
      <c r="H2019" s="3490"/>
      <c r="I2019" s="3491"/>
      <c r="J2019" s="3491"/>
      <c r="K2019" s="3491"/>
      <c r="L2019" s="3491"/>
      <c r="M2019" s="3491"/>
      <c r="N2019" s="3487"/>
      <c r="O2019" s="3488"/>
      <c r="P2019" s="3489"/>
      <c r="Q2019" s="3490"/>
      <c r="R2019" s="3490"/>
      <c r="DE2019" s="823"/>
    </row>
    <row r="2020" spans="1:109" s="771" customFormat="1" ht="12" hidden="1" customHeight="1" x14ac:dyDescent="0.15">
      <c r="A2020" s="3433"/>
      <c r="B2020" s="763"/>
      <c r="C2020" s="3490"/>
      <c r="D2020" s="3490"/>
      <c r="E2020" s="3490"/>
      <c r="F2020" s="1173"/>
      <c r="G2020" s="3490"/>
      <c r="H2020" s="3490"/>
      <c r="I2020" s="3491"/>
      <c r="J2020" s="3491"/>
      <c r="K2020" s="3491"/>
      <c r="L2020" s="3491"/>
      <c r="M2020" s="3491"/>
      <c r="N2020" s="3487"/>
      <c r="O2020" s="3488"/>
      <c r="P2020" s="3489"/>
      <c r="Q2020" s="3490"/>
      <c r="R2020" s="3490"/>
      <c r="DE2020" s="823"/>
    </row>
    <row r="2021" spans="1:109" s="771" customFormat="1" ht="12" hidden="1" customHeight="1" x14ac:dyDescent="0.15">
      <c r="A2021" s="3433"/>
      <c r="B2021" s="763"/>
      <c r="C2021" s="3490"/>
      <c r="D2021" s="3490"/>
      <c r="E2021" s="3490"/>
      <c r="F2021" s="1173"/>
      <c r="G2021" s="3490"/>
      <c r="H2021" s="3490"/>
      <c r="I2021" s="3491"/>
      <c r="J2021" s="3491"/>
      <c r="K2021" s="3491"/>
      <c r="L2021" s="3491"/>
      <c r="M2021" s="3491"/>
      <c r="N2021" s="3487"/>
      <c r="O2021" s="3488"/>
      <c r="P2021" s="3489"/>
      <c r="Q2021" s="3490"/>
      <c r="R2021" s="3490"/>
      <c r="DE2021" s="823"/>
    </row>
    <row r="2022" spans="1:109" s="771" customFormat="1" ht="12" hidden="1" customHeight="1" x14ac:dyDescent="0.15">
      <c r="A2022" s="3433"/>
      <c r="B2022" s="763"/>
      <c r="C2022" s="3490"/>
      <c r="D2022" s="3490"/>
      <c r="E2022" s="3490"/>
      <c r="F2022" s="1173"/>
      <c r="G2022" s="3490"/>
      <c r="H2022" s="3490"/>
      <c r="I2022" s="3491"/>
      <c r="J2022" s="3491"/>
      <c r="K2022" s="3491"/>
      <c r="L2022" s="3491"/>
      <c r="M2022" s="3491"/>
      <c r="N2022" s="3487"/>
      <c r="O2022" s="3488"/>
      <c r="P2022" s="3489"/>
      <c r="Q2022" s="3490"/>
      <c r="R2022" s="3490"/>
      <c r="DE2022" s="823"/>
    </row>
    <row r="2023" spans="1:109" s="771" customFormat="1" ht="12" hidden="1" customHeight="1" x14ac:dyDescent="0.15">
      <c r="A2023" s="3433"/>
      <c r="B2023" s="763"/>
      <c r="C2023" s="3490"/>
      <c r="D2023" s="3490"/>
      <c r="E2023" s="3490"/>
      <c r="F2023" s="1173"/>
      <c r="G2023" s="3490"/>
      <c r="H2023" s="3490"/>
      <c r="I2023" s="3491"/>
      <c r="J2023" s="3491"/>
      <c r="K2023" s="3491"/>
      <c r="L2023" s="3491"/>
      <c r="M2023" s="3491"/>
      <c r="N2023" s="3487"/>
      <c r="O2023" s="3488"/>
      <c r="P2023" s="3489"/>
      <c r="Q2023" s="3490"/>
      <c r="R2023" s="3490"/>
      <c r="DE2023" s="823"/>
    </row>
    <row r="2024" spans="1:109" s="771" customFormat="1" ht="12" hidden="1" customHeight="1" x14ac:dyDescent="0.15">
      <c r="A2024" s="3433"/>
      <c r="B2024" s="763"/>
      <c r="C2024" s="3490"/>
      <c r="D2024" s="3490"/>
      <c r="E2024" s="3490"/>
      <c r="F2024" s="1173"/>
      <c r="G2024" s="3490"/>
      <c r="H2024" s="3490"/>
      <c r="I2024" s="3491"/>
      <c r="J2024" s="3491"/>
      <c r="K2024" s="3491"/>
      <c r="L2024" s="3491"/>
      <c r="M2024" s="3491"/>
      <c r="N2024" s="3487"/>
      <c r="O2024" s="3488"/>
      <c r="P2024" s="3489"/>
      <c r="Q2024" s="3490"/>
      <c r="R2024" s="3490"/>
      <c r="DE2024" s="823"/>
    </row>
    <row r="2025" spans="1:109" s="771" customFormat="1" ht="12" hidden="1" customHeight="1" x14ac:dyDescent="0.15">
      <c r="A2025" s="3433"/>
      <c r="B2025" s="763"/>
      <c r="C2025" s="3490"/>
      <c r="D2025" s="3490"/>
      <c r="E2025" s="3490"/>
      <c r="F2025" s="1173"/>
      <c r="G2025" s="3490"/>
      <c r="H2025" s="3490"/>
      <c r="I2025" s="3491"/>
      <c r="J2025" s="3491"/>
      <c r="K2025" s="3491"/>
      <c r="L2025" s="3491"/>
      <c r="M2025" s="3491"/>
      <c r="N2025" s="3487"/>
      <c r="O2025" s="3488"/>
      <c r="P2025" s="3489"/>
      <c r="Q2025" s="3490"/>
      <c r="R2025" s="3490"/>
      <c r="DE2025" s="823"/>
    </row>
    <row r="2026" spans="1:109" s="771" customFormat="1" ht="12" hidden="1" customHeight="1" x14ac:dyDescent="0.15">
      <c r="A2026" s="3433"/>
      <c r="B2026" s="763"/>
      <c r="C2026" s="3490"/>
      <c r="D2026" s="3490"/>
      <c r="E2026" s="3490"/>
      <c r="F2026" s="1173"/>
      <c r="G2026" s="3490"/>
      <c r="H2026" s="3490"/>
      <c r="I2026" s="3491"/>
      <c r="J2026" s="3491"/>
      <c r="K2026" s="3491"/>
      <c r="L2026" s="3491"/>
      <c r="M2026" s="3491"/>
      <c r="N2026" s="3487"/>
      <c r="O2026" s="3488"/>
      <c r="P2026" s="3489"/>
      <c r="Q2026" s="3490"/>
      <c r="R2026" s="3490"/>
      <c r="DE2026" s="823"/>
    </row>
    <row r="2027" spans="1:109" s="771" customFormat="1" ht="12" hidden="1" customHeight="1" x14ac:dyDescent="0.15">
      <c r="A2027" s="3433"/>
      <c r="B2027" s="763"/>
      <c r="C2027" s="3490"/>
      <c r="D2027" s="3490"/>
      <c r="E2027" s="3490"/>
      <c r="F2027" s="1173"/>
      <c r="G2027" s="3490"/>
      <c r="H2027" s="3490"/>
      <c r="I2027" s="3491"/>
      <c r="J2027" s="3491"/>
      <c r="K2027" s="3491"/>
      <c r="L2027" s="3491"/>
      <c r="M2027" s="3491"/>
      <c r="N2027" s="3487"/>
      <c r="O2027" s="3488"/>
      <c r="P2027" s="3489"/>
      <c r="Q2027" s="3490"/>
      <c r="R2027" s="3490"/>
      <c r="DE2027" s="823"/>
    </row>
    <row r="2028" spans="1:109" s="771" customFormat="1" ht="12" hidden="1" customHeight="1" x14ac:dyDescent="0.15">
      <c r="A2028" s="3433"/>
      <c r="B2028" s="763"/>
      <c r="C2028" s="3490"/>
      <c r="D2028" s="3490"/>
      <c r="E2028" s="3490"/>
      <c r="F2028" s="1173"/>
      <c r="G2028" s="3490"/>
      <c r="H2028" s="3490"/>
      <c r="I2028" s="3491"/>
      <c r="J2028" s="3491"/>
      <c r="K2028" s="3491"/>
      <c r="L2028" s="3491"/>
      <c r="M2028" s="3491"/>
      <c r="N2028" s="3487"/>
      <c r="O2028" s="3488"/>
      <c r="P2028" s="3489"/>
      <c r="Q2028" s="3490"/>
      <c r="R2028" s="3490"/>
      <c r="DE2028" s="823"/>
    </row>
    <row r="2029" spans="1:109" s="771" customFormat="1" ht="12" hidden="1" customHeight="1" x14ac:dyDescent="0.15">
      <c r="A2029" s="3433"/>
      <c r="B2029" s="763"/>
      <c r="C2029" s="3490"/>
      <c r="D2029" s="3490"/>
      <c r="E2029" s="3490"/>
      <c r="F2029" s="1173"/>
      <c r="G2029" s="3490"/>
      <c r="H2029" s="3490"/>
      <c r="I2029" s="3491"/>
      <c r="J2029" s="3491"/>
      <c r="K2029" s="3491"/>
      <c r="L2029" s="3491"/>
      <c r="M2029" s="3491"/>
      <c r="N2029" s="3487"/>
      <c r="O2029" s="3488"/>
      <c r="P2029" s="3489"/>
      <c r="Q2029" s="3490"/>
      <c r="R2029" s="3490"/>
      <c r="DE2029" s="823"/>
    </row>
    <row r="2030" spans="1:109" s="771" customFormat="1" ht="12" hidden="1" customHeight="1" x14ac:dyDescent="0.15">
      <c r="A2030" s="3433"/>
      <c r="B2030" s="763"/>
      <c r="C2030" s="3490"/>
      <c r="D2030" s="3490"/>
      <c r="E2030" s="3490"/>
      <c r="F2030" s="1173"/>
      <c r="G2030" s="3490"/>
      <c r="H2030" s="3490"/>
      <c r="I2030" s="3491"/>
      <c r="J2030" s="3491"/>
      <c r="K2030" s="3491"/>
      <c r="L2030" s="3491"/>
      <c r="M2030" s="3491"/>
      <c r="N2030" s="3487"/>
      <c r="O2030" s="3488"/>
      <c r="P2030" s="3489"/>
      <c r="Q2030" s="3490"/>
      <c r="R2030" s="3490"/>
      <c r="DE2030" s="823"/>
    </row>
    <row r="2031" spans="1:109" s="771" customFormat="1" ht="12" hidden="1" customHeight="1" x14ac:dyDescent="0.15">
      <c r="A2031" s="3433"/>
      <c r="B2031" s="763"/>
      <c r="C2031" s="3490"/>
      <c r="D2031" s="3490"/>
      <c r="E2031" s="3490"/>
      <c r="F2031" s="1173"/>
      <c r="G2031" s="3490"/>
      <c r="H2031" s="3490"/>
      <c r="I2031" s="3491"/>
      <c r="J2031" s="3491"/>
      <c r="K2031" s="3491"/>
      <c r="L2031" s="3491"/>
      <c r="M2031" s="3491"/>
      <c r="N2031" s="3487"/>
      <c r="O2031" s="3488"/>
      <c r="P2031" s="3489"/>
      <c r="Q2031" s="3490"/>
      <c r="R2031" s="3490"/>
      <c r="DE2031" s="823"/>
    </row>
    <row r="2032" spans="1:109" s="771" customFormat="1" ht="12" hidden="1" customHeight="1" x14ac:dyDescent="0.15">
      <c r="A2032" s="3433"/>
      <c r="B2032" s="763"/>
      <c r="C2032" s="3490"/>
      <c r="D2032" s="3490"/>
      <c r="E2032" s="3490"/>
      <c r="F2032" s="1173"/>
      <c r="G2032" s="3490"/>
      <c r="H2032" s="3490"/>
      <c r="I2032" s="3491"/>
      <c r="J2032" s="3491"/>
      <c r="K2032" s="3491"/>
      <c r="L2032" s="3491"/>
      <c r="M2032" s="3491"/>
      <c r="N2032" s="3487"/>
      <c r="O2032" s="3488"/>
      <c r="P2032" s="3489"/>
      <c r="Q2032" s="3490"/>
      <c r="R2032" s="3490"/>
      <c r="DE2032" s="823"/>
    </row>
    <row r="2033" spans="1:109" s="771" customFormat="1" ht="12" hidden="1" customHeight="1" x14ac:dyDescent="0.15">
      <c r="A2033" s="3433"/>
      <c r="B2033" s="763"/>
      <c r="C2033" s="3490"/>
      <c r="D2033" s="3490"/>
      <c r="E2033" s="3490"/>
      <c r="F2033" s="1173"/>
      <c r="G2033" s="3490"/>
      <c r="H2033" s="3490"/>
      <c r="I2033" s="3491"/>
      <c r="J2033" s="3491"/>
      <c r="K2033" s="3491"/>
      <c r="L2033" s="3491"/>
      <c r="M2033" s="3491"/>
      <c r="N2033" s="3487"/>
      <c r="O2033" s="3488"/>
      <c r="P2033" s="3489"/>
      <c r="Q2033" s="3490"/>
      <c r="R2033" s="3490"/>
      <c r="DE2033" s="823"/>
    </row>
    <row r="2034" spans="1:109" s="771" customFormat="1" ht="12" hidden="1" customHeight="1" x14ac:dyDescent="0.15">
      <c r="A2034" s="3433"/>
      <c r="B2034" s="763"/>
      <c r="C2034" s="3490"/>
      <c r="D2034" s="3490"/>
      <c r="E2034" s="3490"/>
      <c r="F2034" s="1173"/>
      <c r="G2034" s="3490"/>
      <c r="H2034" s="3490"/>
      <c r="I2034" s="3491"/>
      <c r="J2034" s="3491"/>
      <c r="K2034" s="3491"/>
      <c r="L2034" s="3491"/>
      <c r="M2034" s="3491"/>
      <c r="N2034" s="3487"/>
      <c r="O2034" s="3488"/>
      <c r="P2034" s="3489"/>
      <c r="Q2034" s="3490"/>
      <c r="R2034" s="3490"/>
      <c r="DE2034" s="823"/>
    </row>
    <row r="2035" spans="1:109" s="771" customFormat="1" ht="12" hidden="1" customHeight="1" x14ac:dyDescent="0.15">
      <c r="A2035" s="3433"/>
      <c r="B2035" s="763"/>
      <c r="C2035" s="3490"/>
      <c r="D2035" s="3490"/>
      <c r="E2035" s="3490"/>
      <c r="F2035" s="1173"/>
      <c r="G2035" s="3490"/>
      <c r="H2035" s="3490"/>
      <c r="I2035" s="3491"/>
      <c r="J2035" s="3491"/>
      <c r="K2035" s="3491"/>
      <c r="L2035" s="3491"/>
      <c r="M2035" s="3491"/>
      <c r="N2035" s="3487"/>
      <c r="O2035" s="3488"/>
      <c r="P2035" s="3489"/>
      <c r="Q2035" s="3490"/>
      <c r="R2035" s="3490"/>
      <c r="DE2035" s="823"/>
    </row>
    <row r="2036" spans="1:109" s="771" customFormat="1" ht="12" hidden="1" customHeight="1" x14ac:dyDescent="0.15">
      <c r="A2036" s="3433"/>
      <c r="B2036" s="763"/>
      <c r="C2036" s="3490"/>
      <c r="D2036" s="3490"/>
      <c r="E2036" s="3490"/>
      <c r="F2036" s="1173"/>
      <c r="G2036" s="3490"/>
      <c r="H2036" s="3490"/>
      <c r="I2036" s="3491"/>
      <c r="J2036" s="3491"/>
      <c r="K2036" s="3491"/>
      <c r="L2036" s="3491"/>
      <c r="M2036" s="3491"/>
      <c r="N2036" s="3487"/>
      <c r="O2036" s="3488"/>
      <c r="P2036" s="3489"/>
      <c r="Q2036" s="3490"/>
      <c r="R2036" s="3490"/>
      <c r="DE2036" s="823"/>
    </row>
    <row r="2037" spans="1:109" s="771" customFormat="1" ht="12" hidden="1" customHeight="1" x14ac:dyDescent="0.15">
      <c r="A2037" s="3433"/>
      <c r="B2037" s="763"/>
      <c r="C2037" s="3490"/>
      <c r="D2037" s="3490"/>
      <c r="E2037" s="3490"/>
      <c r="F2037" s="1173"/>
      <c r="G2037" s="3490"/>
      <c r="H2037" s="3490"/>
      <c r="I2037" s="3491"/>
      <c r="J2037" s="3491"/>
      <c r="K2037" s="3491"/>
      <c r="L2037" s="3491"/>
      <c r="M2037" s="3491"/>
      <c r="N2037" s="3487"/>
      <c r="O2037" s="3488"/>
      <c r="P2037" s="3489"/>
      <c r="Q2037" s="3490"/>
      <c r="R2037" s="3490"/>
      <c r="DE2037" s="823"/>
    </row>
    <row r="2038" spans="1:109" s="771" customFormat="1" ht="12" hidden="1" customHeight="1" x14ac:dyDescent="0.15">
      <c r="A2038" s="3433"/>
      <c r="B2038" s="763"/>
      <c r="C2038" s="3490"/>
      <c r="D2038" s="3490"/>
      <c r="E2038" s="3490"/>
      <c r="F2038" s="1173"/>
      <c r="G2038" s="3490"/>
      <c r="H2038" s="3490"/>
      <c r="I2038" s="3491"/>
      <c r="J2038" s="3491"/>
      <c r="K2038" s="3491"/>
      <c r="L2038" s="3491"/>
      <c r="M2038" s="3491"/>
      <c r="N2038" s="3487"/>
      <c r="O2038" s="3488"/>
      <c r="P2038" s="3489"/>
      <c r="Q2038" s="3490"/>
      <c r="R2038" s="3490"/>
      <c r="DE2038" s="823"/>
    </row>
    <row r="2039" spans="1:109" s="771" customFormat="1" ht="12" hidden="1" customHeight="1" x14ac:dyDescent="0.15">
      <c r="A2039" s="3433"/>
      <c r="B2039" s="763"/>
      <c r="C2039" s="3490"/>
      <c r="D2039" s="3490"/>
      <c r="E2039" s="3490"/>
      <c r="F2039" s="1173"/>
      <c r="G2039" s="3490"/>
      <c r="H2039" s="3490"/>
      <c r="I2039" s="3491"/>
      <c r="J2039" s="3491"/>
      <c r="K2039" s="3491"/>
      <c r="L2039" s="3491"/>
      <c r="M2039" s="3491"/>
      <c r="N2039" s="3487"/>
      <c r="O2039" s="3488"/>
      <c r="P2039" s="3489"/>
      <c r="Q2039" s="3490"/>
      <c r="R2039" s="3490"/>
      <c r="DE2039" s="823"/>
    </row>
    <row r="2040" spans="1:109" s="771" customFormat="1" ht="12" hidden="1" customHeight="1" x14ac:dyDescent="0.15">
      <c r="A2040" s="3433"/>
      <c r="B2040" s="763"/>
      <c r="C2040" s="3490"/>
      <c r="D2040" s="3490"/>
      <c r="E2040" s="3490"/>
      <c r="F2040" s="1173"/>
      <c r="G2040" s="3490"/>
      <c r="H2040" s="3490"/>
      <c r="I2040" s="3491"/>
      <c r="J2040" s="3491"/>
      <c r="K2040" s="3491"/>
      <c r="L2040" s="3491"/>
      <c r="M2040" s="3491"/>
      <c r="N2040" s="3487"/>
      <c r="O2040" s="3488"/>
      <c r="P2040" s="3489"/>
      <c r="Q2040" s="3490"/>
      <c r="R2040" s="3490"/>
      <c r="DE2040" s="823"/>
    </row>
    <row r="2041" spans="1:109" s="771" customFormat="1" ht="12" hidden="1" customHeight="1" x14ac:dyDescent="0.15">
      <c r="A2041" s="3433"/>
      <c r="B2041" s="763"/>
      <c r="C2041" s="3490"/>
      <c r="D2041" s="3490"/>
      <c r="E2041" s="3490"/>
      <c r="F2041" s="1173"/>
      <c r="G2041" s="3490"/>
      <c r="H2041" s="3490"/>
      <c r="I2041" s="3491"/>
      <c r="J2041" s="3491"/>
      <c r="K2041" s="3491"/>
      <c r="L2041" s="3491"/>
      <c r="M2041" s="3491"/>
      <c r="N2041" s="3487"/>
      <c r="O2041" s="3488"/>
      <c r="P2041" s="3489"/>
      <c r="Q2041" s="3490"/>
      <c r="R2041" s="3490"/>
      <c r="DE2041" s="823"/>
    </row>
    <row r="2042" spans="1:109" s="771" customFormat="1" ht="12" hidden="1" customHeight="1" x14ac:dyDescent="0.15">
      <c r="A2042" s="3433"/>
      <c r="B2042" s="763"/>
      <c r="C2042" s="3490"/>
      <c r="D2042" s="3490"/>
      <c r="E2042" s="3490"/>
      <c r="F2042" s="1173"/>
      <c r="G2042" s="3490"/>
      <c r="H2042" s="3490"/>
      <c r="I2042" s="3491"/>
      <c r="J2042" s="3491"/>
      <c r="K2042" s="3491"/>
      <c r="L2042" s="3491"/>
      <c r="M2042" s="3491"/>
      <c r="N2042" s="3487"/>
      <c r="O2042" s="3488"/>
      <c r="P2042" s="3489"/>
      <c r="Q2042" s="3490"/>
      <c r="R2042" s="3490"/>
      <c r="DE2042" s="823"/>
    </row>
    <row r="2043" spans="1:109" s="771" customFormat="1" ht="12" hidden="1" customHeight="1" x14ac:dyDescent="0.15">
      <c r="A2043" s="3433"/>
      <c r="B2043" s="763"/>
      <c r="C2043" s="3490"/>
      <c r="D2043" s="3490"/>
      <c r="E2043" s="3490"/>
      <c r="F2043" s="1173"/>
      <c r="G2043" s="3490"/>
      <c r="H2043" s="3490"/>
      <c r="I2043" s="3491"/>
      <c r="J2043" s="3491"/>
      <c r="K2043" s="3491"/>
      <c r="L2043" s="3491"/>
      <c r="M2043" s="3491"/>
      <c r="N2043" s="3487"/>
      <c r="O2043" s="3488"/>
      <c r="P2043" s="3489"/>
      <c r="Q2043" s="3490"/>
      <c r="R2043" s="3490"/>
      <c r="DE2043" s="823"/>
    </row>
    <row r="2044" spans="1:109" s="771" customFormat="1" ht="12" hidden="1" customHeight="1" x14ac:dyDescent="0.15">
      <c r="A2044" s="3433"/>
      <c r="B2044" s="763"/>
      <c r="C2044" s="3490"/>
      <c r="D2044" s="3490"/>
      <c r="E2044" s="3490"/>
      <c r="F2044" s="1173"/>
      <c r="G2044" s="3490"/>
      <c r="H2044" s="3490"/>
      <c r="I2044" s="3491"/>
      <c r="J2044" s="3491"/>
      <c r="K2044" s="3491"/>
      <c r="L2044" s="3491"/>
      <c r="M2044" s="3491"/>
      <c r="N2044" s="3487"/>
      <c r="O2044" s="3488"/>
      <c r="P2044" s="3489"/>
      <c r="Q2044" s="3490"/>
      <c r="R2044" s="3490"/>
      <c r="DE2044" s="823"/>
    </row>
    <row r="2045" spans="1:109" s="771" customFormat="1" ht="12" hidden="1" customHeight="1" x14ac:dyDescent="0.15">
      <c r="A2045" s="3433"/>
      <c r="B2045" s="763"/>
      <c r="C2045" s="3490"/>
      <c r="D2045" s="3490"/>
      <c r="E2045" s="3490"/>
      <c r="F2045" s="1173"/>
      <c r="G2045" s="3490"/>
      <c r="H2045" s="3490"/>
      <c r="I2045" s="3491"/>
      <c r="J2045" s="3491"/>
      <c r="K2045" s="3491"/>
      <c r="L2045" s="3491"/>
      <c r="M2045" s="3491"/>
      <c r="N2045" s="3487"/>
      <c r="O2045" s="3488"/>
      <c r="P2045" s="3489"/>
      <c r="Q2045" s="3490"/>
      <c r="R2045" s="3490"/>
      <c r="DE2045" s="823"/>
    </row>
    <row r="2046" spans="1:109" s="771" customFormat="1" ht="12" hidden="1" customHeight="1" x14ac:dyDescent="0.15">
      <c r="A2046" s="3433"/>
      <c r="B2046" s="763"/>
      <c r="C2046" s="3490"/>
      <c r="D2046" s="3490"/>
      <c r="E2046" s="3490"/>
      <c r="F2046" s="1173"/>
      <c r="G2046" s="3490"/>
      <c r="H2046" s="3490"/>
      <c r="I2046" s="3491"/>
      <c r="J2046" s="3491"/>
      <c r="K2046" s="3491"/>
      <c r="L2046" s="3491"/>
      <c r="M2046" s="3491"/>
      <c r="N2046" s="3487"/>
      <c r="O2046" s="3488"/>
      <c r="P2046" s="3489"/>
      <c r="Q2046" s="3490"/>
      <c r="R2046" s="3490"/>
      <c r="DE2046" s="823"/>
    </row>
    <row r="2047" spans="1:109" s="771" customFormat="1" ht="12" hidden="1" customHeight="1" x14ac:dyDescent="0.15">
      <c r="A2047" s="3433"/>
      <c r="B2047" s="763"/>
      <c r="C2047" s="3490"/>
      <c r="D2047" s="3490"/>
      <c r="E2047" s="3490"/>
      <c r="F2047" s="1173"/>
      <c r="G2047" s="3490"/>
      <c r="H2047" s="3490"/>
      <c r="I2047" s="3491"/>
      <c r="J2047" s="3491"/>
      <c r="K2047" s="3491"/>
      <c r="L2047" s="3491"/>
      <c r="M2047" s="3491"/>
      <c r="N2047" s="3487"/>
      <c r="O2047" s="3488"/>
      <c r="P2047" s="3489"/>
      <c r="Q2047" s="3490"/>
      <c r="R2047" s="3490"/>
      <c r="DE2047" s="823"/>
    </row>
    <row r="2048" spans="1:109" s="771" customFormat="1" ht="12" hidden="1" customHeight="1" x14ac:dyDescent="0.15">
      <c r="A2048" s="3433"/>
      <c r="B2048" s="763"/>
      <c r="C2048" s="3490"/>
      <c r="D2048" s="3490"/>
      <c r="E2048" s="3490"/>
      <c r="F2048" s="1173"/>
      <c r="G2048" s="3490"/>
      <c r="H2048" s="3490"/>
      <c r="I2048" s="3491"/>
      <c r="J2048" s="3491"/>
      <c r="K2048" s="3491"/>
      <c r="L2048" s="3491"/>
      <c r="M2048" s="3491"/>
      <c r="N2048" s="3487"/>
      <c r="O2048" s="3488"/>
      <c r="P2048" s="3489"/>
      <c r="Q2048" s="3490"/>
      <c r="R2048" s="3490"/>
      <c r="DE2048" s="823"/>
    </row>
    <row r="2049" spans="1:109" s="771" customFormat="1" ht="12" hidden="1" customHeight="1" x14ac:dyDescent="0.15">
      <c r="A2049" s="3433"/>
      <c r="B2049" s="763"/>
      <c r="C2049" s="3490"/>
      <c r="D2049" s="3490"/>
      <c r="E2049" s="3490"/>
      <c r="F2049" s="1173"/>
      <c r="G2049" s="3490"/>
      <c r="H2049" s="3490"/>
      <c r="I2049" s="3491"/>
      <c r="J2049" s="3491"/>
      <c r="K2049" s="3491"/>
      <c r="L2049" s="3491"/>
      <c r="M2049" s="3491"/>
      <c r="N2049" s="3487"/>
      <c r="O2049" s="3488"/>
      <c r="P2049" s="3489"/>
      <c r="Q2049" s="3490"/>
      <c r="R2049" s="3490"/>
      <c r="DE2049" s="823"/>
    </row>
    <row r="2050" spans="1:109" s="771" customFormat="1" ht="12" hidden="1" customHeight="1" x14ac:dyDescent="0.15">
      <c r="A2050" s="3433"/>
      <c r="B2050" s="763"/>
      <c r="C2050" s="3490"/>
      <c r="D2050" s="3490"/>
      <c r="E2050" s="3490"/>
      <c r="F2050" s="1173"/>
      <c r="G2050" s="3490"/>
      <c r="H2050" s="3490"/>
      <c r="I2050" s="3491"/>
      <c r="J2050" s="3491"/>
      <c r="K2050" s="3491"/>
      <c r="L2050" s="3491"/>
      <c r="M2050" s="3491"/>
      <c r="N2050" s="3487"/>
      <c r="O2050" s="3488"/>
      <c r="P2050" s="3489"/>
      <c r="Q2050" s="3490"/>
      <c r="R2050" s="3490"/>
      <c r="DE2050" s="823"/>
    </row>
    <row r="2051" spans="1:109" s="771" customFormat="1" ht="12" hidden="1" customHeight="1" x14ac:dyDescent="0.15">
      <c r="A2051" s="3433"/>
      <c r="B2051" s="763"/>
      <c r="C2051" s="3490"/>
      <c r="D2051" s="3490"/>
      <c r="E2051" s="3490"/>
      <c r="F2051" s="1173"/>
      <c r="G2051" s="3490"/>
      <c r="H2051" s="3490"/>
      <c r="I2051" s="3491"/>
      <c r="J2051" s="3491"/>
      <c r="K2051" s="3491"/>
      <c r="L2051" s="3491"/>
      <c r="M2051" s="3491"/>
      <c r="N2051" s="3487"/>
      <c r="O2051" s="3488"/>
      <c r="P2051" s="3489"/>
      <c r="Q2051" s="3490"/>
      <c r="R2051" s="3490"/>
      <c r="DE2051" s="823"/>
    </row>
    <row r="2052" spans="1:109" s="771" customFormat="1" ht="12" hidden="1" customHeight="1" x14ac:dyDescent="0.15">
      <c r="A2052" s="3433"/>
      <c r="B2052" s="763"/>
      <c r="C2052" s="3490"/>
      <c r="D2052" s="3490"/>
      <c r="E2052" s="3490"/>
      <c r="F2052" s="1173"/>
      <c r="G2052" s="3490"/>
      <c r="H2052" s="3490"/>
      <c r="I2052" s="3491"/>
      <c r="J2052" s="3491"/>
      <c r="K2052" s="3491"/>
      <c r="L2052" s="3491"/>
      <c r="M2052" s="3491"/>
      <c r="N2052" s="3487"/>
      <c r="O2052" s="3488"/>
      <c r="P2052" s="3489"/>
      <c r="Q2052" s="3490"/>
      <c r="R2052" s="3490"/>
      <c r="DE2052" s="823"/>
    </row>
    <row r="2053" spans="1:109" s="771" customFormat="1" ht="12" hidden="1" customHeight="1" x14ac:dyDescent="0.15">
      <c r="A2053" s="3433"/>
      <c r="B2053" s="763"/>
      <c r="C2053" s="3490"/>
      <c r="D2053" s="3490"/>
      <c r="E2053" s="3490"/>
      <c r="F2053" s="1173"/>
      <c r="G2053" s="3490"/>
      <c r="H2053" s="3490"/>
      <c r="I2053" s="3491"/>
      <c r="J2053" s="3491"/>
      <c r="K2053" s="3491"/>
      <c r="L2053" s="3491"/>
      <c r="M2053" s="3491"/>
      <c r="N2053" s="3487"/>
      <c r="O2053" s="3488"/>
      <c r="P2053" s="3489"/>
      <c r="Q2053" s="3490"/>
      <c r="R2053" s="3490"/>
      <c r="DE2053" s="823"/>
    </row>
    <row r="2054" spans="1:109" s="771" customFormat="1" ht="12" hidden="1" customHeight="1" x14ac:dyDescent="0.15">
      <c r="A2054" s="3433"/>
      <c r="B2054" s="763"/>
      <c r="C2054" s="3490"/>
      <c r="D2054" s="3490"/>
      <c r="E2054" s="3490"/>
      <c r="F2054" s="1173"/>
      <c r="G2054" s="3490"/>
      <c r="H2054" s="3490"/>
      <c r="I2054" s="3491"/>
      <c r="J2054" s="3491"/>
      <c r="K2054" s="3491"/>
      <c r="L2054" s="3491"/>
      <c r="M2054" s="3491"/>
      <c r="N2054" s="3487"/>
      <c r="O2054" s="3488"/>
      <c r="P2054" s="3489"/>
      <c r="Q2054" s="3490"/>
      <c r="R2054" s="3490"/>
      <c r="DE2054" s="823"/>
    </row>
    <row r="2055" spans="1:109" s="771" customFormat="1" ht="12" hidden="1" customHeight="1" x14ac:dyDescent="0.15">
      <c r="A2055" s="3433"/>
      <c r="B2055" s="763"/>
      <c r="C2055" s="3490"/>
      <c r="D2055" s="3490"/>
      <c r="E2055" s="3490"/>
      <c r="F2055" s="1173"/>
      <c r="G2055" s="3490"/>
      <c r="H2055" s="3490"/>
      <c r="I2055" s="3491"/>
      <c r="J2055" s="3491"/>
      <c r="K2055" s="3491"/>
      <c r="L2055" s="3491"/>
      <c r="M2055" s="3491"/>
      <c r="N2055" s="3487"/>
      <c r="O2055" s="3488"/>
      <c r="P2055" s="3489"/>
      <c r="Q2055" s="3490"/>
      <c r="R2055" s="3490"/>
      <c r="DE2055" s="823"/>
    </row>
    <row r="2056" spans="1:109" s="771" customFormat="1" ht="12" hidden="1" customHeight="1" x14ac:dyDescent="0.15">
      <c r="A2056" s="3433"/>
      <c r="B2056" s="763"/>
      <c r="C2056" s="3490"/>
      <c r="D2056" s="3490"/>
      <c r="E2056" s="3490"/>
      <c r="F2056" s="1173"/>
      <c r="G2056" s="3490"/>
      <c r="H2056" s="3490"/>
      <c r="I2056" s="3491"/>
      <c r="J2056" s="3491"/>
      <c r="K2056" s="3491"/>
      <c r="L2056" s="3491"/>
      <c r="M2056" s="3491"/>
      <c r="N2056" s="3487"/>
      <c r="O2056" s="3488"/>
      <c r="P2056" s="3489"/>
      <c r="Q2056" s="3490"/>
      <c r="R2056" s="3490"/>
      <c r="DE2056" s="823"/>
    </row>
    <row r="2057" spans="1:109" s="771" customFormat="1" ht="12" hidden="1" customHeight="1" x14ac:dyDescent="0.15">
      <c r="A2057" s="3535"/>
      <c r="B2057" s="768"/>
      <c r="C2057" s="3496"/>
      <c r="D2057" s="3496"/>
      <c r="E2057" s="3496"/>
      <c r="F2057" s="1174"/>
      <c r="G2057" s="3496"/>
      <c r="H2057" s="3496"/>
      <c r="I2057" s="3497"/>
      <c r="J2057" s="3497"/>
      <c r="K2057" s="3497"/>
      <c r="L2057" s="3497"/>
      <c r="M2057" s="3497"/>
      <c r="N2057" s="3498"/>
      <c r="O2057" s="3499"/>
      <c r="P2057" s="3500"/>
      <c r="Q2057" s="3496"/>
      <c r="R2057" s="3496"/>
      <c r="DE2057" s="823"/>
    </row>
    <row r="2058" spans="1:109" s="771" customFormat="1" ht="6" hidden="1" customHeight="1" x14ac:dyDescent="0.15">
      <c r="A2058" s="797"/>
      <c r="B2058" s="798"/>
      <c r="C2058" s="3446"/>
      <c r="D2058" s="3446"/>
      <c r="E2058" s="3446"/>
      <c r="F2058" s="798"/>
      <c r="G2058" s="3446"/>
      <c r="H2058" s="3446"/>
      <c r="I2058" s="3446"/>
      <c r="J2058" s="3446"/>
      <c r="K2058" s="3446"/>
      <c r="L2058" s="3446"/>
      <c r="M2058" s="3446"/>
      <c r="N2058" s="798"/>
      <c r="O2058" s="798"/>
      <c r="P2058" s="798"/>
      <c r="Q2058" s="3438"/>
      <c r="R2058" s="3438"/>
      <c r="DE2058" s="823"/>
    </row>
    <row r="2059" spans="1:109" s="771" customFormat="1" ht="12" hidden="1" customHeight="1" x14ac:dyDescent="0.15">
      <c r="A2059" s="3421">
        <v>3</v>
      </c>
      <c r="B2059" s="3492" t="s">
        <v>1232</v>
      </c>
      <c r="C2059" s="3503"/>
      <c r="D2059" s="3503"/>
      <c r="E2059" s="3503"/>
      <c r="F2059" s="3503"/>
      <c r="G2059" s="3503"/>
      <c r="H2059" s="3503"/>
      <c r="I2059" s="3503"/>
      <c r="J2059" s="3503"/>
      <c r="K2059" s="3503"/>
      <c r="L2059" s="3503"/>
      <c r="M2059" s="3503"/>
      <c r="N2059" s="3503"/>
      <c r="O2059" s="3504"/>
      <c r="P2059" s="3536"/>
      <c r="Q2059" s="3434" t="s">
        <v>1231</v>
      </c>
      <c r="R2059" s="3435"/>
      <c r="DE2059" s="823"/>
    </row>
    <row r="2060" spans="1:109" s="771" customFormat="1" ht="12" hidden="1" customHeight="1" x14ac:dyDescent="0.15">
      <c r="A2060" s="3475"/>
      <c r="B2060" s="3436" t="s">
        <v>1230</v>
      </c>
      <c r="C2060" s="3396"/>
      <c r="D2060" s="3502"/>
      <c r="E2060" s="3396" t="s">
        <v>1229</v>
      </c>
      <c r="F2060" s="3396"/>
      <c r="G2060" s="3501" t="s">
        <v>1228</v>
      </c>
      <c r="H2060" s="3502"/>
      <c r="I2060" s="3501" t="s">
        <v>579</v>
      </c>
      <c r="J2060" s="3396"/>
      <c r="K2060" s="3396"/>
      <c r="L2060" s="3396"/>
      <c r="M2060" s="3396"/>
      <c r="N2060" s="3396" t="s">
        <v>578</v>
      </c>
      <c r="O2060" s="3397"/>
      <c r="P2060" s="3398"/>
      <c r="Q2060" s="3436"/>
      <c r="R2060" s="3437"/>
      <c r="DE2060" s="823"/>
    </row>
    <row r="2061" spans="1:109" s="771" customFormat="1" ht="12" hidden="1" customHeight="1" x14ac:dyDescent="0.15">
      <c r="A2061" s="3422"/>
      <c r="B2061" s="3386"/>
      <c r="C2061" s="3416"/>
      <c r="D2061" s="3534"/>
      <c r="E2061" s="3461"/>
      <c r="F2061" s="3461"/>
      <c r="G2061" s="3531"/>
      <c r="H2061" s="3532"/>
      <c r="I2061" s="3531"/>
      <c r="J2061" s="3461"/>
      <c r="K2061" s="3461"/>
      <c r="L2061" s="3461"/>
      <c r="M2061" s="3461"/>
      <c r="N2061" s="3533"/>
      <c r="O2061" s="3463"/>
      <c r="P2061" s="3464"/>
      <c r="Q2061" s="3386"/>
      <c r="R2061" s="3387"/>
      <c r="DE2061" s="823"/>
    </row>
    <row r="2062" spans="1:109" s="771" customFormat="1" ht="6" hidden="1" customHeight="1" x14ac:dyDescent="0.15">
      <c r="A2062" s="799"/>
      <c r="B2062" s="3438"/>
      <c r="C2062" s="3438"/>
      <c r="D2062" s="3438"/>
      <c r="E2062" s="3438"/>
      <c r="F2062" s="3438"/>
      <c r="G2062" s="3441"/>
      <c r="H2062" s="3441"/>
      <c r="I2062" s="799"/>
      <c r="J2062" s="799"/>
      <c r="K2062" s="799"/>
      <c r="L2062" s="799"/>
      <c r="M2062" s="799"/>
      <c r="N2062" s="799"/>
      <c r="O2062" s="799"/>
      <c r="P2062" s="799"/>
      <c r="Q2062" s="799"/>
      <c r="R2062" s="799"/>
      <c r="DE2062" s="823"/>
    </row>
    <row r="2063" spans="1:109" s="771" customFormat="1" ht="21" hidden="1" customHeight="1" x14ac:dyDescent="0.15">
      <c r="A2063" s="3421">
        <v>4</v>
      </c>
      <c r="B2063" s="3442" t="s">
        <v>1227</v>
      </c>
      <c r="C2063" s="3424"/>
      <c r="D2063" s="3425"/>
      <c r="E2063" s="3443" t="s">
        <v>1226</v>
      </c>
      <c r="F2063" s="3444"/>
      <c r="G2063" s="3445"/>
      <c r="H2063" s="3445"/>
      <c r="I2063" s="793"/>
      <c r="J2063" s="786">
        <v>5</v>
      </c>
      <c r="K2063" s="3449" t="s">
        <v>1764</v>
      </c>
      <c r="L2063" s="3450"/>
      <c r="M2063" s="3450"/>
      <c r="N2063" s="3450"/>
      <c r="O2063" s="3450"/>
      <c r="P2063" s="3450"/>
      <c r="Q2063" s="3450"/>
      <c r="R2063" s="3451"/>
      <c r="DE2063" s="823"/>
    </row>
    <row r="2064" spans="1:109" s="771" customFormat="1" ht="12" hidden="1" customHeight="1" x14ac:dyDescent="0.15">
      <c r="A2064" s="3422"/>
      <c r="B2064" s="3386"/>
      <c r="C2064" s="3416"/>
      <c r="D2064" s="3387"/>
      <c r="E2064" s="3386"/>
      <c r="F2064" s="3387"/>
      <c r="G2064" s="3445"/>
      <c r="H2064" s="3445"/>
      <c r="I2064" s="793"/>
      <c r="J2064" s="3476"/>
      <c r="K2064" s="3522"/>
      <c r="L2064" s="3523"/>
      <c r="M2064" s="3523"/>
      <c r="N2064" s="3523"/>
      <c r="O2064" s="3523"/>
      <c r="P2064" s="3523"/>
      <c r="Q2064" s="3523"/>
      <c r="R2064" s="3524"/>
      <c r="DE2064" s="823"/>
    </row>
    <row r="2065" spans="1:109" s="771" customFormat="1" ht="12" hidden="1" customHeight="1" x14ac:dyDescent="0.15">
      <c r="A2065" s="787"/>
      <c r="B2065" s="792"/>
      <c r="C2065" s="792"/>
      <c r="D2065" s="792"/>
      <c r="E2065" s="792"/>
      <c r="F2065" s="792"/>
      <c r="G2065" s="3445"/>
      <c r="H2065" s="3445"/>
      <c r="I2065" s="787"/>
      <c r="J2065" s="3477"/>
      <c r="K2065" s="3525"/>
      <c r="L2065" s="3526"/>
      <c r="M2065" s="3526"/>
      <c r="N2065" s="3526"/>
      <c r="O2065" s="3526"/>
      <c r="P2065" s="3526"/>
      <c r="Q2065" s="3526"/>
      <c r="R2065" s="3527"/>
      <c r="S2065" s="225"/>
      <c r="T2065" s="755"/>
      <c r="DE2065" s="823"/>
    </row>
    <row r="2066" spans="1:109" s="771" customFormat="1" ht="12" hidden="1" customHeight="1" x14ac:dyDescent="0.15">
      <c r="A2066" s="787"/>
      <c r="B2066" s="788"/>
      <c r="C2066" s="788"/>
      <c r="D2066" s="788"/>
      <c r="E2066" s="788"/>
      <c r="F2066" s="788"/>
      <c r="G2066" s="788"/>
      <c r="H2066" s="788"/>
      <c r="I2066" s="787"/>
      <c r="J2066" s="3477"/>
      <c r="K2066" s="3525"/>
      <c r="L2066" s="3526"/>
      <c r="M2066" s="3526"/>
      <c r="N2066" s="3526"/>
      <c r="O2066" s="3526"/>
      <c r="P2066" s="3526"/>
      <c r="Q2066" s="3526"/>
      <c r="R2066" s="3527"/>
      <c r="DE2066" s="823"/>
    </row>
    <row r="2067" spans="1:109" s="771" customFormat="1" ht="12" hidden="1" customHeight="1" x14ac:dyDescent="0.15">
      <c r="A2067" s="787"/>
      <c r="B2067" s="3465" t="s">
        <v>1225</v>
      </c>
      <c r="C2067" s="3465"/>
      <c r="D2067" s="3465"/>
      <c r="E2067" s="3465"/>
      <c r="F2067" s="3465"/>
      <c r="G2067" s="3465"/>
      <c r="H2067" s="3465"/>
      <c r="I2067" s="787"/>
      <c r="J2067" s="3477"/>
      <c r="K2067" s="3525"/>
      <c r="L2067" s="3526"/>
      <c r="M2067" s="3526"/>
      <c r="N2067" s="3526"/>
      <c r="O2067" s="3526"/>
      <c r="P2067" s="3526"/>
      <c r="Q2067" s="3526"/>
      <c r="R2067" s="3527"/>
      <c r="DE2067" s="823"/>
    </row>
    <row r="2068" spans="1:109" s="771" customFormat="1" ht="12" hidden="1" customHeight="1" x14ac:dyDescent="0.15">
      <c r="A2068" s="787"/>
      <c r="B2068" s="3465" t="s">
        <v>1224</v>
      </c>
      <c r="C2068" s="3465"/>
      <c r="D2068" s="3465"/>
      <c r="E2068" s="3465"/>
      <c r="F2068" s="3465"/>
      <c r="G2068" s="3465"/>
      <c r="H2068" s="3465"/>
      <c r="I2068" s="789"/>
      <c r="J2068" s="3477"/>
      <c r="K2068" s="3525"/>
      <c r="L2068" s="3526"/>
      <c r="M2068" s="3526"/>
      <c r="N2068" s="3526"/>
      <c r="O2068" s="3526"/>
      <c r="P2068" s="3526"/>
      <c r="Q2068" s="3526"/>
      <c r="R2068" s="3527"/>
      <c r="DE2068" s="823"/>
    </row>
    <row r="2069" spans="1:109" s="771" customFormat="1" ht="12" hidden="1" customHeight="1" x14ac:dyDescent="0.15">
      <c r="A2069" s="790" t="s">
        <v>1223</v>
      </c>
      <c r="B2069" s="3466" t="s">
        <v>577</v>
      </c>
      <c r="C2069" s="3466"/>
      <c r="D2069" s="3466"/>
      <c r="E2069" s="3466"/>
      <c r="F2069" s="3466"/>
      <c r="G2069" s="3466"/>
      <c r="H2069" s="3466"/>
      <c r="I2069" s="787"/>
      <c r="J2069" s="3477"/>
      <c r="K2069" s="3525"/>
      <c r="L2069" s="3526"/>
      <c r="M2069" s="3526"/>
      <c r="N2069" s="3526"/>
      <c r="O2069" s="3526"/>
      <c r="P2069" s="3526"/>
      <c r="Q2069" s="3526"/>
      <c r="R2069" s="3527"/>
      <c r="DE2069" s="823"/>
    </row>
    <row r="2070" spans="1:109" s="771" customFormat="1" ht="12" hidden="1" customHeight="1" x14ac:dyDescent="0.15">
      <c r="A2070" s="790"/>
      <c r="B2070" s="3467" t="s">
        <v>1222</v>
      </c>
      <c r="C2070" s="3467"/>
      <c r="D2070" s="3467"/>
      <c r="E2070" s="3467"/>
      <c r="F2070" s="3467"/>
      <c r="G2070" s="3467"/>
      <c r="H2070" s="3467"/>
      <c r="I2070" s="787"/>
      <c r="J2070" s="3477"/>
      <c r="K2070" s="3525"/>
      <c r="L2070" s="3526"/>
      <c r="M2070" s="3526"/>
      <c r="N2070" s="3526"/>
      <c r="O2070" s="3526"/>
      <c r="P2070" s="3526"/>
      <c r="Q2070" s="3526"/>
      <c r="R2070" s="3527"/>
      <c r="DE2070" s="823"/>
    </row>
    <row r="2071" spans="1:109" s="771" customFormat="1" ht="12" hidden="1" customHeight="1" x14ac:dyDescent="0.15">
      <c r="A2071" s="790"/>
      <c r="B2071" s="3467"/>
      <c r="C2071" s="3467"/>
      <c r="D2071" s="3467"/>
      <c r="E2071" s="3467"/>
      <c r="F2071" s="3467"/>
      <c r="G2071" s="3467"/>
      <c r="H2071" s="3467"/>
      <c r="I2071" s="787"/>
      <c r="J2071" s="3477"/>
      <c r="K2071" s="3525"/>
      <c r="L2071" s="3526"/>
      <c r="M2071" s="3526"/>
      <c r="N2071" s="3526"/>
      <c r="O2071" s="3526"/>
      <c r="P2071" s="3526"/>
      <c r="Q2071" s="3526"/>
      <c r="R2071" s="3527"/>
      <c r="DE2071" s="823"/>
    </row>
    <row r="2072" spans="1:109" s="771" customFormat="1" ht="12" hidden="1" customHeight="1" x14ac:dyDescent="0.15">
      <c r="A2072" s="790"/>
      <c r="B2072" s="3465"/>
      <c r="C2072" s="3465"/>
      <c r="D2072" s="3465"/>
      <c r="E2072" s="3465"/>
      <c r="F2072" s="3465"/>
      <c r="G2072" s="3465"/>
      <c r="H2072" s="3465"/>
      <c r="I2072" s="787"/>
      <c r="J2072" s="3477"/>
      <c r="K2072" s="3525"/>
      <c r="L2072" s="3526"/>
      <c r="M2072" s="3526"/>
      <c r="N2072" s="3526"/>
      <c r="O2072" s="3526"/>
      <c r="P2072" s="3526"/>
      <c r="Q2072" s="3526"/>
      <c r="R2072" s="3527"/>
      <c r="DE2072" s="823"/>
    </row>
    <row r="2073" spans="1:109" s="771" customFormat="1" ht="12" hidden="1" customHeight="1" x14ac:dyDescent="0.15">
      <c r="A2073" s="790"/>
      <c r="B2073" s="3465" t="s">
        <v>652</v>
      </c>
      <c r="C2073" s="3465"/>
      <c r="D2073" s="3465"/>
      <c r="E2073" s="3465"/>
      <c r="F2073" s="3465"/>
      <c r="G2073" s="3465"/>
      <c r="H2073" s="3465"/>
      <c r="I2073" s="787"/>
      <c r="J2073" s="3477"/>
      <c r="K2073" s="3525"/>
      <c r="L2073" s="3526"/>
      <c r="M2073" s="3526"/>
      <c r="N2073" s="3526"/>
      <c r="O2073" s="3526"/>
      <c r="P2073" s="3526"/>
      <c r="Q2073" s="3526"/>
      <c r="R2073" s="3527"/>
      <c r="U2073" s="224"/>
      <c r="V2073" s="224"/>
      <c r="W2073" s="224"/>
      <c r="X2073" s="224"/>
      <c r="Y2073" s="224"/>
      <c r="Z2073" s="224"/>
      <c r="AA2073" s="224"/>
      <c r="AB2073" s="224"/>
      <c r="AC2073" s="224"/>
      <c r="AD2073" s="224"/>
      <c r="AE2073" s="224"/>
      <c r="DE2073" s="823"/>
    </row>
    <row r="2074" spans="1:109" s="771" customFormat="1" ht="12" hidden="1" customHeight="1" x14ac:dyDescent="0.15">
      <c r="A2074" s="790"/>
      <c r="B2074" s="3465"/>
      <c r="C2074" s="3465"/>
      <c r="D2074" s="3465"/>
      <c r="E2074" s="3465"/>
      <c r="F2074" s="3465"/>
      <c r="G2074" s="3465"/>
      <c r="H2074" s="3465"/>
      <c r="I2074" s="787"/>
      <c r="J2074" s="3478"/>
      <c r="K2074" s="3528"/>
      <c r="L2074" s="3529"/>
      <c r="M2074" s="3529"/>
      <c r="N2074" s="3529"/>
      <c r="O2074" s="3529"/>
      <c r="P2074" s="3529"/>
      <c r="Q2074" s="3529"/>
      <c r="R2074" s="3530"/>
      <c r="DE2074" s="823"/>
    </row>
    <row r="2075" spans="1:109" s="772" customFormat="1" ht="13.5" hidden="1" x14ac:dyDescent="0.15">
      <c r="A2075" s="3473" t="s">
        <v>1239</v>
      </c>
      <c r="B2075" s="3474"/>
      <c r="C2075" s="3474"/>
      <c r="D2075" s="3474"/>
      <c r="E2075" s="3474"/>
      <c r="F2075" s="3474"/>
      <c r="G2075" s="3474"/>
      <c r="H2075" s="3474"/>
      <c r="I2075" s="3474"/>
      <c r="J2075" s="3474"/>
      <c r="K2075" s="3474"/>
      <c r="L2075" s="3474"/>
      <c r="M2075" s="3474"/>
      <c r="N2075" s="3474"/>
      <c r="O2075" s="3474"/>
      <c r="P2075" s="3474"/>
      <c r="Q2075" s="3474"/>
      <c r="R2075" s="3474"/>
      <c r="DE2075" s="822"/>
    </row>
    <row r="2076" spans="1:109" s="771" customFormat="1" ht="12" hidden="1" customHeight="1" x14ac:dyDescent="0.15">
      <c r="A2076" s="3393" t="s">
        <v>576</v>
      </c>
      <c r="B2076" s="3417"/>
      <c r="C2076" s="3494"/>
      <c r="D2076" s="3495"/>
      <c r="E2076" s="3393" t="s">
        <v>575</v>
      </c>
      <c r="F2076" s="3417"/>
      <c r="G2076" s="3386"/>
      <c r="H2076" s="3416"/>
      <c r="I2076" s="3416"/>
      <c r="J2076" s="3387"/>
      <c r="K2076" s="3393" t="s">
        <v>1214</v>
      </c>
      <c r="L2076" s="3395"/>
      <c r="M2076" s="3420"/>
      <c r="N2076" s="3386"/>
      <c r="O2076" s="3416"/>
      <c r="P2076" s="3416"/>
      <c r="Q2076" s="3416"/>
      <c r="R2076" s="3387"/>
      <c r="DE2076" s="823"/>
    </row>
    <row r="2077" spans="1:109" s="771" customFormat="1" ht="12" hidden="1" customHeight="1" x14ac:dyDescent="0.15">
      <c r="A2077" s="3421">
        <v>1</v>
      </c>
      <c r="B2077" s="3510" t="s">
        <v>1238</v>
      </c>
      <c r="C2077" s="3511"/>
      <c r="D2077" s="3511"/>
      <c r="E2077" s="3511"/>
      <c r="F2077" s="3512"/>
      <c r="G2077" s="3492" t="s">
        <v>1237</v>
      </c>
      <c r="H2077" s="3493"/>
      <c r="I2077" s="3492" t="s">
        <v>1236</v>
      </c>
      <c r="J2077" s="3503"/>
      <c r="K2077" s="3503"/>
      <c r="L2077" s="3503"/>
      <c r="M2077" s="3503"/>
      <c r="N2077" s="3503"/>
      <c r="O2077" s="3503"/>
      <c r="P2077" s="3503"/>
      <c r="Q2077" s="3503"/>
      <c r="R2077" s="3493"/>
      <c r="DE2077" s="823"/>
    </row>
    <row r="2078" spans="1:109" s="771" customFormat="1" ht="12" hidden="1" customHeight="1" x14ac:dyDescent="0.15">
      <c r="A2078" s="3422"/>
      <c r="B2078" s="3513"/>
      <c r="C2078" s="3514"/>
      <c r="D2078" s="3514"/>
      <c r="E2078" s="3514"/>
      <c r="F2078" s="3515"/>
      <c r="G2078" s="3516"/>
      <c r="H2078" s="3517"/>
      <c r="I2078" s="3518"/>
      <c r="J2078" s="3519"/>
      <c r="K2078" s="3519"/>
      <c r="L2078" s="3519"/>
      <c r="M2078" s="780" t="s">
        <v>1761</v>
      </c>
      <c r="N2078" s="3520"/>
      <c r="O2078" s="3521"/>
      <c r="P2078" s="781" t="s">
        <v>1762</v>
      </c>
      <c r="Q2078" s="773"/>
      <c r="R2078" s="782" t="s">
        <v>1763</v>
      </c>
      <c r="S2078" s="758" t="str">
        <f>IF(AND(Q2078&lt;&gt;"",Q2078&lt;120),"排煙機の規定風量は120㎥以上必要です。","")</f>
        <v/>
      </c>
      <c r="T2078" s="770"/>
      <c r="DE2078" s="823"/>
    </row>
    <row r="2079" spans="1:109" s="771" customFormat="1" ht="6" hidden="1" customHeight="1" x14ac:dyDescent="0.15">
      <c r="A2079" s="794"/>
      <c r="B2079" s="794"/>
      <c r="C2079" s="794"/>
      <c r="D2079" s="794"/>
      <c r="E2079" s="794"/>
      <c r="F2079" s="794"/>
      <c r="G2079" s="794"/>
      <c r="H2079" s="794"/>
      <c r="I2079" s="794"/>
      <c r="J2079" s="794"/>
      <c r="K2079" s="795"/>
      <c r="L2079" s="795"/>
      <c r="M2079" s="795"/>
      <c r="N2079" s="794"/>
      <c r="O2079" s="796"/>
      <c r="P2079" s="796"/>
      <c r="Q2079" s="795"/>
      <c r="R2079" s="795"/>
      <c r="DE2079" s="823"/>
    </row>
    <row r="2080" spans="1:109" s="771" customFormat="1" ht="12" hidden="1" customHeight="1" x14ac:dyDescent="0.15">
      <c r="A2080" s="3432">
        <v>2</v>
      </c>
      <c r="B2080" s="3492" t="s">
        <v>1235</v>
      </c>
      <c r="C2080" s="3503"/>
      <c r="D2080" s="3503"/>
      <c r="E2080" s="3503"/>
      <c r="F2080" s="3503"/>
      <c r="G2080" s="3503"/>
      <c r="H2080" s="3503"/>
      <c r="I2080" s="3503"/>
      <c r="J2080" s="3503"/>
      <c r="K2080" s="3503"/>
      <c r="L2080" s="3503"/>
      <c r="M2080" s="3503"/>
      <c r="N2080" s="3503"/>
      <c r="O2080" s="3504"/>
      <c r="P2080" s="783"/>
      <c r="Q2080" s="3434" t="s">
        <v>1231</v>
      </c>
      <c r="R2080" s="3435"/>
      <c r="DE2080" s="823"/>
    </row>
    <row r="2081" spans="1:111" s="771" customFormat="1" ht="12" hidden="1" customHeight="1" x14ac:dyDescent="0.15">
      <c r="A2081" s="3433"/>
      <c r="B2081" s="784" t="s">
        <v>54</v>
      </c>
      <c r="C2081" s="3501" t="s">
        <v>1234</v>
      </c>
      <c r="D2081" s="3396"/>
      <c r="E2081" s="3502"/>
      <c r="F2081" s="785" t="s">
        <v>1233</v>
      </c>
      <c r="G2081" s="3501" t="s">
        <v>1228</v>
      </c>
      <c r="H2081" s="3396"/>
      <c r="I2081" s="3501" t="s">
        <v>579</v>
      </c>
      <c r="J2081" s="3396"/>
      <c r="K2081" s="3396"/>
      <c r="L2081" s="3396"/>
      <c r="M2081" s="3396"/>
      <c r="N2081" s="3396" t="s">
        <v>578</v>
      </c>
      <c r="O2081" s="3397"/>
      <c r="P2081" s="3398"/>
      <c r="Q2081" s="3436"/>
      <c r="R2081" s="3437"/>
      <c r="DE2081" s="823"/>
      <c r="DF2081" s="772" t="str">
        <f>IF(COUNTA(B2082:R2131)&gt;0,DG2081,"")</f>
        <v/>
      </c>
      <c r="DG2081" s="829">
        <v>29</v>
      </c>
    </row>
    <row r="2082" spans="1:111" s="771" customFormat="1" ht="12" hidden="1" customHeight="1" x14ac:dyDescent="0.15">
      <c r="A2082" s="3433"/>
      <c r="B2082" s="762"/>
      <c r="C2082" s="3505"/>
      <c r="D2082" s="3505"/>
      <c r="E2082" s="3505"/>
      <c r="F2082" s="1172"/>
      <c r="G2082" s="3505"/>
      <c r="H2082" s="3505"/>
      <c r="I2082" s="3506"/>
      <c r="J2082" s="3506"/>
      <c r="K2082" s="3506"/>
      <c r="L2082" s="3506"/>
      <c r="M2082" s="3506"/>
      <c r="N2082" s="3507"/>
      <c r="O2082" s="3508"/>
      <c r="P2082" s="3509"/>
      <c r="Q2082" s="3505"/>
      <c r="R2082" s="3505"/>
      <c r="DE2082" s="823"/>
    </row>
    <row r="2083" spans="1:111" s="771" customFormat="1" ht="12" hidden="1" customHeight="1" x14ac:dyDescent="0.15">
      <c r="A2083" s="3433"/>
      <c r="B2083" s="763"/>
      <c r="C2083" s="3490"/>
      <c r="D2083" s="3490"/>
      <c r="E2083" s="3490"/>
      <c r="F2083" s="1173"/>
      <c r="G2083" s="3490"/>
      <c r="H2083" s="3490"/>
      <c r="I2083" s="3491"/>
      <c r="J2083" s="3491"/>
      <c r="K2083" s="3491"/>
      <c r="L2083" s="3491"/>
      <c r="M2083" s="3491"/>
      <c r="N2083" s="3487"/>
      <c r="O2083" s="3488"/>
      <c r="P2083" s="3489"/>
      <c r="Q2083" s="3490"/>
      <c r="R2083" s="3490"/>
      <c r="DE2083" s="823"/>
    </row>
    <row r="2084" spans="1:111" s="771" customFormat="1" ht="12" hidden="1" customHeight="1" x14ac:dyDescent="0.15">
      <c r="A2084" s="3433"/>
      <c r="B2084" s="763"/>
      <c r="C2084" s="3490"/>
      <c r="D2084" s="3490"/>
      <c r="E2084" s="3490"/>
      <c r="F2084" s="1173"/>
      <c r="G2084" s="3490"/>
      <c r="H2084" s="3490"/>
      <c r="I2084" s="3491"/>
      <c r="J2084" s="3491"/>
      <c r="K2084" s="3491"/>
      <c r="L2084" s="3491"/>
      <c r="M2084" s="3491"/>
      <c r="N2084" s="3487"/>
      <c r="O2084" s="3488"/>
      <c r="P2084" s="3489"/>
      <c r="Q2084" s="3490"/>
      <c r="R2084" s="3490"/>
      <c r="DE2084" s="823"/>
    </row>
    <row r="2085" spans="1:111" s="771" customFormat="1" ht="12" hidden="1" customHeight="1" x14ac:dyDescent="0.15">
      <c r="A2085" s="3433"/>
      <c r="B2085" s="763"/>
      <c r="C2085" s="3490"/>
      <c r="D2085" s="3490"/>
      <c r="E2085" s="3490"/>
      <c r="F2085" s="1173"/>
      <c r="G2085" s="3490"/>
      <c r="H2085" s="3490"/>
      <c r="I2085" s="3491"/>
      <c r="J2085" s="3491"/>
      <c r="K2085" s="3491"/>
      <c r="L2085" s="3491"/>
      <c r="M2085" s="3491"/>
      <c r="N2085" s="3487"/>
      <c r="O2085" s="3488"/>
      <c r="P2085" s="3489"/>
      <c r="Q2085" s="3490"/>
      <c r="R2085" s="3490"/>
      <c r="DE2085" s="823"/>
    </row>
    <row r="2086" spans="1:111" s="771" customFormat="1" ht="12" hidden="1" customHeight="1" x14ac:dyDescent="0.15">
      <c r="A2086" s="3433"/>
      <c r="B2086" s="763"/>
      <c r="C2086" s="3490"/>
      <c r="D2086" s="3490"/>
      <c r="E2086" s="3490"/>
      <c r="F2086" s="1173"/>
      <c r="G2086" s="3490"/>
      <c r="H2086" s="3490"/>
      <c r="I2086" s="3491"/>
      <c r="J2086" s="3491"/>
      <c r="K2086" s="3491"/>
      <c r="L2086" s="3491"/>
      <c r="M2086" s="3491"/>
      <c r="N2086" s="3487"/>
      <c r="O2086" s="3488"/>
      <c r="P2086" s="3489"/>
      <c r="Q2086" s="3490"/>
      <c r="R2086" s="3490"/>
      <c r="DE2086" s="823"/>
    </row>
    <row r="2087" spans="1:111" s="771" customFormat="1" ht="12" hidden="1" customHeight="1" x14ac:dyDescent="0.15">
      <c r="A2087" s="3433"/>
      <c r="B2087" s="763"/>
      <c r="C2087" s="3490"/>
      <c r="D2087" s="3490"/>
      <c r="E2087" s="3490"/>
      <c r="F2087" s="1173"/>
      <c r="G2087" s="3490"/>
      <c r="H2087" s="3490"/>
      <c r="I2087" s="3491"/>
      <c r="J2087" s="3491"/>
      <c r="K2087" s="3491"/>
      <c r="L2087" s="3491"/>
      <c r="M2087" s="3491"/>
      <c r="N2087" s="3487"/>
      <c r="O2087" s="3488"/>
      <c r="P2087" s="3489"/>
      <c r="Q2087" s="3490"/>
      <c r="R2087" s="3490"/>
      <c r="DE2087" s="823"/>
    </row>
    <row r="2088" spans="1:111" s="771" customFormat="1" ht="12" hidden="1" customHeight="1" x14ac:dyDescent="0.15">
      <c r="A2088" s="3433"/>
      <c r="B2088" s="763"/>
      <c r="C2088" s="3490"/>
      <c r="D2088" s="3490"/>
      <c r="E2088" s="3490"/>
      <c r="F2088" s="1173"/>
      <c r="G2088" s="3490"/>
      <c r="H2088" s="3490"/>
      <c r="I2088" s="3491"/>
      <c r="J2088" s="3491"/>
      <c r="K2088" s="3491"/>
      <c r="L2088" s="3491"/>
      <c r="M2088" s="3491"/>
      <c r="N2088" s="3487"/>
      <c r="O2088" s="3488"/>
      <c r="P2088" s="3489"/>
      <c r="Q2088" s="3490"/>
      <c r="R2088" s="3490"/>
      <c r="DE2088" s="823"/>
    </row>
    <row r="2089" spans="1:111" s="771" customFormat="1" ht="12" hidden="1" customHeight="1" x14ac:dyDescent="0.15">
      <c r="A2089" s="3433"/>
      <c r="B2089" s="763"/>
      <c r="C2089" s="3490"/>
      <c r="D2089" s="3490"/>
      <c r="E2089" s="3490"/>
      <c r="F2089" s="1173"/>
      <c r="G2089" s="3490"/>
      <c r="H2089" s="3490"/>
      <c r="I2089" s="3491"/>
      <c r="J2089" s="3491"/>
      <c r="K2089" s="3491"/>
      <c r="L2089" s="3491"/>
      <c r="M2089" s="3491"/>
      <c r="N2089" s="3487"/>
      <c r="O2089" s="3488"/>
      <c r="P2089" s="3489"/>
      <c r="Q2089" s="3490"/>
      <c r="R2089" s="3490"/>
      <c r="DE2089" s="823"/>
    </row>
    <row r="2090" spans="1:111" s="771" customFormat="1" ht="12" hidden="1" customHeight="1" x14ac:dyDescent="0.15">
      <c r="A2090" s="3433"/>
      <c r="B2090" s="763"/>
      <c r="C2090" s="3490"/>
      <c r="D2090" s="3490"/>
      <c r="E2090" s="3490"/>
      <c r="F2090" s="1173"/>
      <c r="G2090" s="3490"/>
      <c r="H2090" s="3490"/>
      <c r="I2090" s="3491"/>
      <c r="J2090" s="3491"/>
      <c r="K2090" s="3491"/>
      <c r="L2090" s="3491"/>
      <c r="M2090" s="3491"/>
      <c r="N2090" s="3487"/>
      <c r="O2090" s="3488"/>
      <c r="P2090" s="3489"/>
      <c r="Q2090" s="3490"/>
      <c r="R2090" s="3490"/>
      <c r="DE2090" s="823"/>
    </row>
    <row r="2091" spans="1:111" s="771" customFormat="1" ht="12" hidden="1" customHeight="1" x14ac:dyDescent="0.15">
      <c r="A2091" s="3433"/>
      <c r="B2091" s="763"/>
      <c r="C2091" s="3490"/>
      <c r="D2091" s="3490"/>
      <c r="E2091" s="3490"/>
      <c r="F2091" s="1173"/>
      <c r="G2091" s="3490"/>
      <c r="H2091" s="3490"/>
      <c r="I2091" s="3491"/>
      <c r="J2091" s="3491"/>
      <c r="K2091" s="3491"/>
      <c r="L2091" s="3491"/>
      <c r="M2091" s="3491"/>
      <c r="N2091" s="3487"/>
      <c r="O2091" s="3488"/>
      <c r="P2091" s="3489"/>
      <c r="Q2091" s="3490"/>
      <c r="R2091" s="3490"/>
      <c r="DE2091" s="823"/>
    </row>
    <row r="2092" spans="1:111" s="771" customFormat="1" ht="12" hidden="1" customHeight="1" x14ac:dyDescent="0.15">
      <c r="A2092" s="3433"/>
      <c r="B2092" s="763"/>
      <c r="C2092" s="3490"/>
      <c r="D2092" s="3490"/>
      <c r="E2092" s="3490"/>
      <c r="F2092" s="1173"/>
      <c r="G2092" s="3490"/>
      <c r="H2092" s="3490"/>
      <c r="I2092" s="3491"/>
      <c r="J2092" s="3491"/>
      <c r="K2092" s="3491"/>
      <c r="L2092" s="3491"/>
      <c r="M2092" s="3491"/>
      <c r="N2092" s="3487"/>
      <c r="O2092" s="3488"/>
      <c r="P2092" s="3489"/>
      <c r="Q2092" s="3490"/>
      <c r="R2092" s="3490"/>
      <c r="DE2092" s="823"/>
    </row>
    <row r="2093" spans="1:111" s="771" customFormat="1" ht="12" hidden="1" customHeight="1" x14ac:dyDescent="0.15">
      <c r="A2093" s="3433"/>
      <c r="B2093" s="763"/>
      <c r="C2093" s="3490"/>
      <c r="D2093" s="3490"/>
      <c r="E2093" s="3490"/>
      <c r="F2093" s="1173"/>
      <c r="G2093" s="3490"/>
      <c r="H2093" s="3490"/>
      <c r="I2093" s="3491"/>
      <c r="J2093" s="3491"/>
      <c r="K2093" s="3491"/>
      <c r="L2093" s="3491"/>
      <c r="M2093" s="3491"/>
      <c r="N2093" s="3487"/>
      <c r="O2093" s="3488"/>
      <c r="P2093" s="3489"/>
      <c r="Q2093" s="3490"/>
      <c r="R2093" s="3490"/>
      <c r="DE2093" s="823"/>
    </row>
    <row r="2094" spans="1:111" s="771" customFormat="1" ht="12" hidden="1" customHeight="1" x14ac:dyDescent="0.15">
      <c r="A2094" s="3433"/>
      <c r="B2094" s="763"/>
      <c r="C2094" s="3490"/>
      <c r="D2094" s="3490"/>
      <c r="E2094" s="3490"/>
      <c r="F2094" s="1173"/>
      <c r="G2094" s="3490"/>
      <c r="H2094" s="3490"/>
      <c r="I2094" s="3491"/>
      <c r="J2094" s="3491"/>
      <c r="K2094" s="3491"/>
      <c r="L2094" s="3491"/>
      <c r="M2094" s="3491"/>
      <c r="N2094" s="3487"/>
      <c r="O2094" s="3488"/>
      <c r="P2094" s="3489"/>
      <c r="Q2094" s="3490"/>
      <c r="R2094" s="3490"/>
      <c r="DE2094" s="823"/>
    </row>
    <row r="2095" spans="1:111" s="771" customFormat="1" ht="12" hidden="1" customHeight="1" x14ac:dyDescent="0.15">
      <c r="A2095" s="3433"/>
      <c r="B2095" s="763"/>
      <c r="C2095" s="3490"/>
      <c r="D2095" s="3490"/>
      <c r="E2095" s="3490"/>
      <c r="F2095" s="1173"/>
      <c r="G2095" s="3490"/>
      <c r="H2095" s="3490"/>
      <c r="I2095" s="3491"/>
      <c r="J2095" s="3491"/>
      <c r="K2095" s="3491"/>
      <c r="L2095" s="3491"/>
      <c r="M2095" s="3491"/>
      <c r="N2095" s="3487"/>
      <c r="O2095" s="3488"/>
      <c r="P2095" s="3489"/>
      <c r="Q2095" s="3490"/>
      <c r="R2095" s="3490"/>
      <c r="DE2095" s="823"/>
    </row>
    <row r="2096" spans="1:111" s="771" customFormat="1" ht="12" hidden="1" customHeight="1" x14ac:dyDescent="0.15">
      <c r="A2096" s="3433"/>
      <c r="B2096" s="763"/>
      <c r="C2096" s="3490"/>
      <c r="D2096" s="3490"/>
      <c r="E2096" s="3490"/>
      <c r="F2096" s="1173"/>
      <c r="G2096" s="3490"/>
      <c r="H2096" s="3490"/>
      <c r="I2096" s="3491"/>
      <c r="J2096" s="3491"/>
      <c r="K2096" s="3491"/>
      <c r="L2096" s="3491"/>
      <c r="M2096" s="3491"/>
      <c r="N2096" s="3487"/>
      <c r="O2096" s="3488"/>
      <c r="P2096" s="3489"/>
      <c r="Q2096" s="3490"/>
      <c r="R2096" s="3490"/>
      <c r="DE2096" s="823"/>
    </row>
    <row r="2097" spans="1:109" s="771" customFormat="1" ht="12" hidden="1" customHeight="1" x14ac:dyDescent="0.15">
      <c r="A2097" s="3433"/>
      <c r="B2097" s="763"/>
      <c r="C2097" s="3490"/>
      <c r="D2097" s="3490"/>
      <c r="E2097" s="3490"/>
      <c r="F2097" s="1173"/>
      <c r="G2097" s="3490"/>
      <c r="H2097" s="3490"/>
      <c r="I2097" s="3491"/>
      <c r="J2097" s="3491"/>
      <c r="K2097" s="3491"/>
      <c r="L2097" s="3491"/>
      <c r="M2097" s="3491"/>
      <c r="N2097" s="3487"/>
      <c r="O2097" s="3488"/>
      <c r="P2097" s="3489"/>
      <c r="Q2097" s="3490"/>
      <c r="R2097" s="3490"/>
      <c r="DE2097" s="823"/>
    </row>
    <row r="2098" spans="1:109" s="771" customFormat="1" ht="12" hidden="1" customHeight="1" x14ac:dyDescent="0.15">
      <c r="A2098" s="3433"/>
      <c r="B2098" s="763"/>
      <c r="C2098" s="3490"/>
      <c r="D2098" s="3490"/>
      <c r="E2098" s="3490"/>
      <c r="F2098" s="1173"/>
      <c r="G2098" s="3490"/>
      <c r="H2098" s="3490"/>
      <c r="I2098" s="3491"/>
      <c r="J2098" s="3491"/>
      <c r="K2098" s="3491"/>
      <c r="L2098" s="3491"/>
      <c r="M2098" s="3491"/>
      <c r="N2098" s="3487"/>
      <c r="O2098" s="3488"/>
      <c r="P2098" s="3489"/>
      <c r="Q2098" s="3490"/>
      <c r="R2098" s="3490"/>
      <c r="DE2098" s="823"/>
    </row>
    <row r="2099" spans="1:109" s="771" customFormat="1" ht="12" hidden="1" customHeight="1" x14ac:dyDescent="0.15">
      <c r="A2099" s="3433"/>
      <c r="B2099" s="763"/>
      <c r="C2099" s="3490"/>
      <c r="D2099" s="3490"/>
      <c r="E2099" s="3490"/>
      <c r="F2099" s="1173"/>
      <c r="G2099" s="3490"/>
      <c r="H2099" s="3490"/>
      <c r="I2099" s="3491"/>
      <c r="J2099" s="3491"/>
      <c r="K2099" s="3491"/>
      <c r="L2099" s="3491"/>
      <c r="M2099" s="3491"/>
      <c r="N2099" s="3487"/>
      <c r="O2099" s="3488"/>
      <c r="P2099" s="3489"/>
      <c r="Q2099" s="3490"/>
      <c r="R2099" s="3490"/>
      <c r="DE2099" s="823"/>
    </row>
    <row r="2100" spans="1:109" s="771" customFormat="1" ht="12" hidden="1" customHeight="1" x14ac:dyDescent="0.15">
      <c r="A2100" s="3433"/>
      <c r="B2100" s="763"/>
      <c r="C2100" s="3490"/>
      <c r="D2100" s="3490"/>
      <c r="E2100" s="3490"/>
      <c r="F2100" s="1173"/>
      <c r="G2100" s="3490"/>
      <c r="H2100" s="3490"/>
      <c r="I2100" s="3491"/>
      <c r="J2100" s="3491"/>
      <c r="K2100" s="3491"/>
      <c r="L2100" s="3491"/>
      <c r="M2100" s="3491"/>
      <c r="N2100" s="3487"/>
      <c r="O2100" s="3488"/>
      <c r="P2100" s="3489"/>
      <c r="Q2100" s="3490"/>
      <c r="R2100" s="3490"/>
      <c r="DE2100" s="823"/>
    </row>
    <row r="2101" spans="1:109" s="771" customFormat="1" ht="12" hidden="1" customHeight="1" x14ac:dyDescent="0.15">
      <c r="A2101" s="3433"/>
      <c r="B2101" s="763"/>
      <c r="C2101" s="3490"/>
      <c r="D2101" s="3490"/>
      <c r="E2101" s="3490"/>
      <c r="F2101" s="1173"/>
      <c r="G2101" s="3490"/>
      <c r="H2101" s="3490"/>
      <c r="I2101" s="3491"/>
      <c r="J2101" s="3491"/>
      <c r="K2101" s="3491"/>
      <c r="L2101" s="3491"/>
      <c r="M2101" s="3491"/>
      <c r="N2101" s="3487"/>
      <c r="O2101" s="3488"/>
      <c r="P2101" s="3489"/>
      <c r="Q2101" s="3490"/>
      <c r="R2101" s="3490"/>
      <c r="DE2101" s="823"/>
    </row>
    <row r="2102" spans="1:109" s="771" customFormat="1" ht="12" hidden="1" customHeight="1" x14ac:dyDescent="0.15">
      <c r="A2102" s="3433"/>
      <c r="B2102" s="763"/>
      <c r="C2102" s="3490"/>
      <c r="D2102" s="3490"/>
      <c r="E2102" s="3490"/>
      <c r="F2102" s="1173"/>
      <c r="G2102" s="3490"/>
      <c r="H2102" s="3490"/>
      <c r="I2102" s="3491"/>
      <c r="J2102" s="3491"/>
      <c r="K2102" s="3491"/>
      <c r="L2102" s="3491"/>
      <c r="M2102" s="3491"/>
      <c r="N2102" s="3487"/>
      <c r="O2102" s="3488"/>
      <c r="P2102" s="3489"/>
      <c r="Q2102" s="3490"/>
      <c r="R2102" s="3490"/>
      <c r="DE2102" s="823"/>
    </row>
    <row r="2103" spans="1:109" s="771" customFormat="1" ht="12" hidden="1" customHeight="1" x14ac:dyDescent="0.15">
      <c r="A2103" s="3433"/>
      <c r="B2103" s="763"/>
      <c r="C2103" s="3490"/>
      <c r="D2103" s="3490"/>
      <c r="E2103" s="3490"/>
      <c r="F2103" s="1173"/>
      <c r="G2103" s="3490"/>
      <c r="H2103" s="3490"/>
      <c r="I2103" s="3491"/>
      <c r="J2103" s="3491"/>
      <c r="K2103" s="3491"/>
      <c r="L2103" s="3491"/>
      <c r="M2103" s="3491"/>
      <c r="N2103" s="3487"/>
      <c r="O2103" s="3488"/>
      <c r="P2103" s="3489"/>
      <c r="Q2103" s="3490"/>
      <c r="R2103" s="3490"/>
      <c r="DE2103" s="823"/>
    </row>
    <row r="2104" spans="1:109" s="771" customFormat="1" ht="12" hidden="1" customHeight="1" x14ac:dyDescent="0.15">
      <c r="A2104" s="3433"/>
      <c r="B2104" s="763"/>
      <c r="C2104" s="3490"/>
      <c r="D2104" s="3490"/>
      <c r="E2104" s="3490"/>
      <c r="F2104" s="1173"/>
      <c r="G2104" s="3490"/>
      <c r="H2104" s="3490"/>
      <c r="I2104" s="3491"/>
      <c r="J2104" s="3491"/>
      <c r="K2104" s="3491"/>
      <c r="L2104" s="3491"/>
      <c r="M2104" s="3491"/>
      <c r="N2104" s="3487"/>
      <c r="O2104" s="3488"/>
      <c r="P2104" s="3489"/>
      <c r="Q2104" s="3490"/>
      <c r="R2104" s="3490"/>
      <c r="DE2104" s="823"/>
    </row>
    <row r="2105" spans="1:109" s="771" customFormat="1" ht="12" hidden="1" customHeight="1" x14ac:dyDescent="0.15">
      <c r="A2105" s="3433"/>
      <c r="B2105" s="763"/>
      <c r="C2105" s="3490"/>
      <c r="D2105" s="3490"/>
      <c r="E2105" s="3490"/>
      <c r="F2105" s="1173"/>
      <c r="G2105" s="3490"/>
      <c r="H2105" s="3490"/>
      <c r="I2105" s="3491"/>
      <c r="J2105" s="3491"/>
      <c r="K2105" s="3491"/>
      <c r="L2105" s="3491"/>
      <c r="M2105" s="3491"/>
      <c r="N2105" s="3487"/>
      <c r="O2105" s="3488"/>
      <c r="P2105" s="3489"/>
      <c r="Q2105" s="3490"/>
      <c r="R2105" s="3490"/>
      <c r="DE2105" s="823"/>
    </row>
    <row r="2106" spans="1:109" s="771" customFormat="1" ht="12" hidden="1" customHeight="1" x14ac:dyDescent="0.15">
      <c r="A2106" s="3433"/>
      <c r="B2106" s="763"/>
      <c r="C2106" s="3490"/>
      <c r="D2106" s="3490"/>
      <c r="E2106" s="3490"/>
      <c r="F2106" s="1173"/>
      <c r="G2106" s="3490"/>
      <c r="H2106" s="3490"/>
      <c r="I2106" s="3491"/>
      <c r="J2106" s="3491"/>
      <c r="K2106" s="3491"/>
      <c r="L2106" s="3491"/>
      <c r="M2106" s="3491"/>
      <c r="N2106" s="3487"/>
      <c r="O2106" s="3488"/>
      <c r="P2106" s="3489"/>
      <c r="Q2106" s="3490"/>
      <c r="R2106" s="3490"/>
      <c r="DE2106" s="823"/>
    </row>
    <row r="2107" spans="1:109" s="771" customFormat="1" ht="12" hidden="1" customHeight="1" x14ac:dyDescent="0.15">
      <c r="A2107" s="3433"/>
      <c r="B2107" s="763"/>
      <c r="C2107" s="3490"/>
      <c r="D2107" s="3490"/>
      <c r="E2107" s="3490"/>
      <c r="F2107" s="1173"/>
      <c r="G2107" s="3490"/>
      <c r="H2107" s="3490"/>
      <c r="I2107" s="3491"/>
      <c r="J2107" s="3491"/>
      <c r="K2107" s="3491"/>
      <c r="L2107" s="3491"/>
      <c r="M2107" s="3491"/>
      <c r="N2107" s="3487"/>
      <c r="O2107" s="3488"/>
      <c r="P2107" s="3489"/>
      <c r="Q2107" s="3490"/>
      <c r="R2107" s="3490"/>
      <c r="DE2107" s="823"/>
    </row>
    <row r="2108" spans="1:109" s="771" customFormat="1" ht="12" hidden="1" customHeight="1" x14ac:dyDescent="0.15">
      <c r="A2108" s="3433"/>
      <c r="B2108" s="763"/>
      <c r="C2108" s="3490"/>
      <c r="D2108" s="3490"/>
      <c r="E2108" s="3490"/>
      <c r="F2108" s="1173"/>
      <c r="G2108" s="3490"/>
      <c r="H2108" s="3490"/>
      <c r="I2108" s="3491"/>
      <c r="J2108" s="3491"/>
      <c r="K2108" s="3491"/>
      <c r="L2108" s="3491"/>
      <c r="M2108" s="3491"/>
      <c r="N2108" s="3487"/>
      <c r="O2108" s="3488"/>
      <c r="P2108" s="3489"/>
      <c r="Q2108" s="3490"/>
      <c r="R2108" s="3490"/>
      <c r="DE2108" s="823"/>
    </row>
    <row r="2109" spans="1:109" s="771" customFormat="1" ht="12" hidden="1" customHeight="1" x14ac:dyDescent="0.15">
      <c r="A2109" s="3433"/>
      <c r="B2109" s="763"/>
      <c r="C2109" s="3490"/>
      <c r="D2109" s="3490"/>
      <c r="E2109" s="3490"/>
      <c r="F2109" s="1173"/>
      <c r="G2109" s="3490"/>
      <c r="H2109" s="3490"/>
      <c r="I2109" s="3491"/>
      <c r="J2109" s="3491"/>
      <c r="K2109" s="3491"/>
      <c r="L2109" s="3491"/>
      <c r="M2109" s="3491"/>
      <c r="N2109" s="3487"/>
      <c r="O2109" s="3488"/>
      <c r="P2109" s="3489"/>
      <c r="Q2109" s="3490"/>
      <c r="R2109" s="3490"/>
      <c r="DE2109" s="823"/>
    </row>
    <row r="2110" spans="1:109" s="771" customFormat="1" ht="12" hidden="1" customHeight="1" x14ac:dyDescent="0.15">
      <c r="A2110" s="3433"/>
      <c r="B2110" s="763"/>
      <c r="C2110" s="3490"/>
      <c r="D2110" s="3490"/>
      <c r="E2110" s="3490"/>
      <c r="F2110" s="1173"/>
      <c r="G2110" s="3490"/>
      <c r="H2110" s="3490"/>
      <c r="I2110" s="3491"/>
      <c r="J2110" s="3491"/>
      <c r="K2110" s="3491"/>
      <c r="L2110" s="3491"/>
      <c r="M2110" s="3491"/>
      <c r="N2110" s="3487"/>
      <c r="O2110" s="3488"/>
      <c r="P2110" s="3489"/>
      <c r="Q2110" s="3490"/>
      <c r="R2110" s="3490"/>
      <c r="DE2110" s="823"/>
    </row>
    <row r="2111" spans="1:109" s="771" customFormat="1" ht="12" hidden="1" customHeight="1" x14ac:dyDescent="0.15">
      <c r="A2111" s="3433"/>
      <c r="B2111" s="763"/>
      <c r="C2111" s="3490"/>
      <c r="D2111" s="3490"/>
      <c r="E2111" s="3490"/>
      <c r="F2111" s="1173"/>
      <c r="G2111" s="3490"/>
      <c r="H2111" s="3490"/>
      <c r="I2111" s="3491"/>
      <c r="J2111" s="3491"/>
      <c r="K2111" s="3491"/>
      <c r="L2111" s="3491"/>
      <c r="M2111" s="3491"/>
      <c r="N2111" s="3487"/>
      <c r="O2111" s="3488"/>
      <c r="P2111" s="3489"/>
      <c r="Q2111" s="3490"/>
      <c r="R2111" s="3490"/>
      <c r="DE2111" s="823"/>
    </row>
    <row r="2112" spans="1:109" s="771" customFormat="1" ht="12" hidden="1" customHeight="1" x14ac:dyDescent="0.15">
      <c r="A2112" s="3433"/>
      <c r="B2112" s="763"/>
      <c r="C2112" s="3490"/>
      <c r="D2112" s="3490"/>
      <c r="E2112" s="3490"/>
      <c r="F2112" s="1173"/>
      <c r="G2112" s="3490"/>
      <c r="H2112" s="3490"/>
      <c r="I2112" s="3491"/>
      <c r="J2112" s="3491"/>
      <c r="K2112" s="3491"/>
      <c r="L2112" s="3491"/>
      <c r="M2112" s="3491"/>
      <c r="N2112" s="3487"/>
      <c r="O2112" s="3488"/>
      <c r="P2112" s="3489"/>
      <c r="Q2112" s="3490"/>
      <c r="R2112" s="3490"/>
      <c r="DE2112" s="823"/>
    </row>
    <row r="2113" spans="1:109" s="771" customFormat="1" ht="12" hidden="1" customHeight="1" x14ac:dyDescent="0.15">
      <c r="A2113" s="3433"/>
      <c r="B2113" s="763"/>
      <c r="C2113" s="3490"/>
      <c r="D2113" s="3490"/>
      <c r="E2113" s="3490"/>
      <c r="F2113" s="1173"/>
      <c r="G2113" s="3490"/>
      <c r="H2113" s="3490"/>
      <c r="I2113" s="3491"/>
      <c r="J2113" s="3491"/>
      <c r="K2113" s="3491"/>
      <c r="L2113" s="3491"/>
      <c r="M2113" s="3491"/>
      <c r="N2113" s="3487"/>
      <c r="O2113" s="3488"/>
      <c r="P2113" s="3489"/>
      <c r="Q2113" s="3490"/>
      <c r="R2113" s="3490"/>
      <c r="DE2113" s="823"/>
    </row>
    <row r="2114" spans="1:109" s="771" customFormat="1" ht="12" hidden="1" customHeight="1" x14ac:dyDescent="0.15">
      <c r="A2114" s="3433"/>
      <c r="B2114" s="763"/>
      <c r="C2114" s="3490"/>
      <c r="D2114" s="3490"/>
      <c r="E2114" s="3490"/>
      <c r="F2114" s="1173"/>
      <c r="G2114" s="3490"/>
      <c r="H2114" s="3490"/>
      <c r="I2114" s="3491"/>
      <c r="J2114" s="3491"/>
      <c r="K2114" s="3491"/>
      <c r="L2114" s="3491"/>
      <c r="M2114" s="3491"/>
      <c r="N2114" s="3487"/>
      <c r="O2114" s="3488"/>
      <c r="P2114" s="3489"/>
      <c r="Q2114" s="3490"/>
      <c r="R2114" s="3490"/>
      <c r="DE2114" s="823"/>
    </row>
    <row r="2115" spans="1:109" s="771" customFormat="1" ht="12" hidden="1" customHeight="1" x14ac:dyDescent="0.15">
      <c r="A2115" s="3433"/>
      <c r="B2115" s="763"/>
      <c r="C2115" s="3490"/>
      <c r="D2115" s="3490"/>
      <c r="E2115" s="3490"/>
      <c r="F2115" s="1173"/>
      <c r="G2115" s="3490"/>
      <c r="H2115" s="3490"/>
      <c r="I2115" s="3491"/>
      <c r="J2115" s="3491"/>
      <c r="K2115" s="3491"/>
      <c r="L2115" s="3491"/>
      <c r="M2115" s="3491"/>
      <c r="N2115" s="3487"/>
      <c r="O2115" s="3488"/>
      <c r="P2115" s="3489"/>
      <c r="Q2115" s="3490"/>
      <c r="R2115" s="3490"/>
      <c r="DE2115" s="823"/>
    </row>
    <row r="2116" spans="1:109" s="771" customFormat="1" ht="12" hidden="1" customHeight="1" x14ac:dyDescent="0.15">
      <c r="A2116" s="3433"/>
      <c r="B2116" s="763"/>
      <c r="C2116" s="3490"/>
      <c r="D2116" s="3490"/>
      <c r="E2116" s="3490"/>
      <c r="F2116" s="1173"/>
      <c r="G2116" s="3490"/>
      <c r="H2116" s="3490"/>
      <c r="I2116" s="3491"/>
      <c r="J2116" s="3491"/>
      <c r="K2116" s="3491"/>
      <c r="L2116" s="3491"/>
      <c r="M2116" s="3491"/>
      <c r="N2116" s="3487"/>
      <c r="O2116" s="3488"/>
      <c r="P2116" s="3489"/>
      <c r="Q2116" s="3490"/>
      <c r="R2116" s="3490"/>
      <c r="DE2116" s="823"/>
    </row>
    <row r="2117" spans="1:109" s="771" customFormat="1" ht="12" hidden="1" customHeight="1" x14ac:dyDescent="0.15">
      <c r="A2117" s="3433"/>
      <c r="B2117" s="763"/>
      <c r="C2117" s="3490"/>
      <c r="D2117" s="3490"/>
      <c r="E2117" s="3490"/>
      <c r="F2117" s="1173"/>
      <c r="G2117" s="3490"/>
      <c r="H2117" s="3490"/>
      <c r="I2117" s="3491"/>
      <c r="J2117" s="3491"/>
      <c r="K2117" s="3491"/>
      <c r="L2117" s="3491"/>
      <c r="M2117" s="3491"/>
      <c r="N2117" s="3487"/>
      <c r="O2117" s="3488"/>
      <c r="P2117" s="3489"/>
      <c r="Q2117" s="3490"/>
      <c r="R2117" s="3490"/>
      <c r="DE2117" s="823"/>
    </row>
    <row r="2118" spans="1:109" s="771" customFormat="1" ht="12" hidden="1" customHeight="1" x14ac:dyDescent="0.15">
      <c r="A2118" s="3433"/>
      <c r="B2118" s="763"/>
      <c r="C2118" s="3490"/>
      <c r="D2118" s="3490"/>
      <c r="E2118" s="3490"/>
      <c r="F2118" s="1173"/>
      <c r="G2118" s="3490"/>
      <c r="H2118" s="3490"/>
      <c r="I2118" s="3491"/>
      <c r="J2118" s="3491"/>
      <c r="K2118" s="3491"/>
      <c r="L2118" s="3491"/>
      <c r="M2118" s="3491"/>
      <c r="N2118" s="3487"/>
      <c r="O2118" s="3488"/>
      <c r="P2118" s="3489"/>
      <c r="Q2118" s="3490"/>
      <c r="R2118" s="3490"/>
      <c r="DE2118" s="823"/>
    </row>
    <row r="2119" spans="1:109" s="771" customFormat="1" ht="12" hidden="1" customHeight="1" x14ac:dyDescent="0.15">
      <c r="A2119" s="3433"/>
      <c r="B2119" s="763"/>
      <c r="C2119" s="3490"/>
      <c r="D2119" s="3490"/>
      <c r="E2119" s="3490"/>
      <c r="F2119" s="1173"/>
      <c r="G2119" s="3490"/>
      <c r="H2119" s="3490"/>
      <c r="I2119" s="3491"/>
      <c r="J2119" s="3491"/>
      <c r="K2119" s="3491"/>
      <c r="L2119" s="3491"/>
      <c r="M2119" s="3491"/>
      <c r="N2119" s="3487"/>
      <c r="O2119" s="3488"/>
      <c r="P2119" s="3489"/>
      <c r="Q2119" s="3490"/>
      <c r="R2119" s="3490"/>
      <c r="DE2119" s="823"/>
    </row>
    <row r="2120" spans="1:109" s="771" customFormat="1" ht="12" hidden="1" customHeight="1" x14ac:dyDescent="0.15">
      <c r="A2120" s="3433"/>
      <c r="B2120" s="763"/>
      <c r="C2120" s="3490"/>
      <c r="D2120" s="3490"/>
      <c r="E2120" s="3490"/>
      <c r="F2120" s="1173"/>
      <c r="G2120" s="3490"/>
      <c r="H2120" s="3490"/>
      <c r="I2120" s="3491"/>
      <c r="J2120" s="3491"/>
      <c r="K2120" s="3491"/>
      <c r="L2120" s="3491"/>
      <c r="M2120" s="3491"/>
      <c r="N2120" s="3487"/>
      <c r="O2120" s="3488"/>
      <c r="P2120" s="3489"/>
      <c r="Q2120" s="3490"/>
      <c r="R2120" s="3490"/>
      <c r="DE2120" s="823"/>
    </row>
    <row r="2121" spans="1:109" s="771" customFormat="1" ht="12" hidden="1" customHeight="1" x14ac:dyDescent="0.15">
      <c r="A2121" s="3433"/>
      <c r="B2121" s="763"/>
      <c r="C2121" s="3490"/>
      <c r="D2121" s="3490"/>
      <c r="E2121" s="3490"/>
      <c r="F2121" s="1173"/>
      <c r="G2121" s="3490"/>
      <c r="H2121" s="3490"/>
      <c r="I2121" s="3491"/>
      <c r="J2121" s="3491"/>
      <c r="K2121" s="3491"/>
      <c r="L2121" s="3491"/>
      <c r="M2121" s="3491"/>
      <c r="N2121" s="3487"/>
      <c r="O2121" s="3488"/>
      <c r="P2121" s="3489"/>
      <c r="Q2121" s="3490"/>
      <c r="R2121" s="3490"/>
      <c r="DE2121" s="823"/>
    </row>
    <row r="2122" spans="1:109" s="771" customFormat="1" ht="12" hidden="1" customHeight="1" x14ac:dyDescent="0.15">
      <c r="A2122" s="3433"/>
      <c r="B2122" s="763"/>
      <c r="C2122" s="3490"/>
      <c r="D2122" s="3490"/>
      <c r="E2122" s="3490"/>
      <c r="F2122" s="1173"/>
      <c r="G2122" s="3490"/>
      <c r="H2122" s="3490"/>
      <c r="I2122" s="3491"/>
      <c r="J2122" s="3491"/>
      <c r="K2122" s="3491"/>
      <c r="L2122" s="3491"/>
      <c r="M2122" s="3491"/>
      <c r="N2122" s="3487"/>
      <c r="O2122" s="3488"/>
      <c r="P2122" s="3489"/>
      <c r="Q2122" s="3490"/>
      <c r="R2122" s="3490"/>
      <c r="DE2122" s="823"/>
    </row>
    <row r="2123" spans="1:109" s="771" customFormat="1" ht="12" hidden="1" customHeight="1" x14ac:dyDescent="0.15">
      <c r="A2123" s="3433"/>
      <c r="B2123" s="763"/>
      <c r="C2123" s="3490"/>
      <c r="D2123" s="3490"/>
      <c r="E2123" s="3490"/>
      <c r="F2123" s="1173"/>
      <c r="G2123" s="3490"/>
      <c r="H2123" s="3490"/>
      <c r="I2123" s="3491"/>
      <c r="J2123" s="3491"/>
      <c r="K2123" s="3491"/>
      <c r="L2123" s="3491"/>
      <c r="M2123" s="3491"/>
      <c r="N2123" s="3487"/>
      <c r="O2123" s="3488"/>
      <c r="P2123" s="3489"/>
      <c r="Q2123" s="3490"/>
      <c r="R2123" s="3490"/>
      <c r="DE2123" s="823"/>
    </row>
    <row r="2124" spans="1:109" s="771" customFormat="1" ht="12" hidden="1" customHeight="1" x14ac:dyDescent="0.15">
      <c r="A2124" s="3433"/>
      <c r="B2124" s="763"/>
      <c r="C2124" s="3490"/>
      <c r="D2124" s="3490"/>
      <c r="E2124" s="3490"/>
      <c r="F2124" s="1173"/>
      <c r="G2124" s="3490"/>
      <c r="H2124" s="3490"/>
      <c r="I2124" s="3491"/>
      <c r="J2124" s="3491"/>
      <c r="K2124" s="3491"/>
      <c r="L2124" s="3491"/>
      <c r="M2124" s="3491"/>
      <c r="N2124" s="3487"/>
      <c r="O2124" s="3488"/>
      <c r="P2124" s="3489"/>
      <c r="Q2124" s="3490"/>
      <c r="R2124" s="3490"/>
      <c r="DE2124" s="823"/>
    </row>
    <row r="2125" spans="1:109" s="771" customFormat="1" ht="12" hidden="1" customHeight="1" x14ac:dyDescent="0.15">
      <c r="A2125" s="3433"/>
      <c r="B2125" s="763"/>
      <c r="C2125" s="3490"/>
      <c r="D2125" s="3490"/>
      <c r="E2125" s="3490"/>
      <c r="F2125" s="1173"/>
      <c r="G2125" s="3490"/>
      <c r="H2125" s="3490"/>
      <c r="I2125" s="3491"/>
      <c r="J2125" s="3491"/>
      <c r="K2125" s="3491"/>
      <c r="L2125" s="3491"/>
      <c r="M2125" s="3491"/>
      <c r="N2125" s="3487"/>
      <c r="O2125" s="3488"/>
      <c r="P2125" s="3489"/>
      <c r="Q2125" s="3490"/>
      <c r="R2125" s="3490"/>
      <c r="DE2125" s="823"/>
    </row>
    <row r="2126" spans="1:109" s="771" customFormat="1" ht="12" hidden="1" customHeight="1" x14ac:dyDescent="0.15">
      <c r="A2126" s="3433"/>
      <c r="B2126" s="763"/>
      <c r="C2126" s="3490"/>
      <c r="D2126" s="3490"/>
      <c r="E2126" s="3490"/>
      <c r="F2126" s="1173"/>
      <c r="G2126" s="3490"/>
      <c r="H2126" s="3490"/>
      <c r="I2126" s="3491"/>
      <c r="J2126" s="3491"/>
      <c r="K2126" s="3491"/>
      <c r="L2126" s="3491"/>
      <c r="M2126" s="3491"/>
      <c r="N2126" s="3487"/>
      <c r="O2126" s="3488"/>
      <c r="P2126" s="3489"/>
      <c r="Q2126" s="3490"/>
      <c r="R2126" s="3490"/>
      <c r="DE2126" s="823"/>
    </row>
    <row r="2127" spans="1:109" s="771" customFormat="1" ht="12" hidden="1" customHeight="1" x14ac:dyDescent="0.15">
      <c r="A2127" s="3433"/>
      <c r="B2127" s="763"/>
      <c r="C2127" s="3490"/>
      <c r="D2127" s="3490"/>
      <c r="E2127" s="3490"/>
      <c r="F2127" s="1173"/>
      <c r="G2127" s="3490"/>
      <c r="H2127" s="3490"/>
      <c r="I2127" s="3491"/>
      <c r="J2127" s="3491"/>
      <c r="K2127" s="3491"/>
      <c r="L2127" s="3491"/>
      <c r="M2127" s="3491"/>
      <c r="N2127" s="3487"/>
      <c r="O2127" s="3488"/>
      <c r="P2127" s="3489"/>
      <c r="Q2127" s="3490"/>
      <c r="R2127" s="3490"/>
      <c r="DE2127" s="823"/>
    </row>
    <row r="2128" spans="1:109" s="771" customFormat="1" ht="12" hidden="1" customHeight="1" x14ac:dyDescent="0.15">
      <c r="A2128" s="3433"/>
      <c r="B2128" s="763"/>
      <c r="C2128" s="3490"/>
      <c r="D2128" s="3490"/>
      <c r="E2128" s="3490"/>
      <c r="F2128" s="1173"/>
      <c r="G2128" s="3490"/>
      <c r="H2128" s="3490"/>
      <c r="I2128" s="3491"/>
      <c r="J2128" s="3491"/>
      <c r="K2128" s="3491"/>
      <c r="L2128" s="3491"/>
      <c r="M2128" s="3491"/>
      <c r="N2128" s="3487"/>
      <c r="O2128" s="3488"/>
      <c r="P2128" s="3489"/>
      <c r="Q2128" s="3490"/>
      <c r="R2128" s="3490"/>
      <c r="DE2128" s="823"/>
    </row>
    <row r="2129" spans="1:109" s="771" customFormat="1" ht="12" hidden="1" customHeight="1" x14ac:dyDescent="0.15">
      <c r="A2129" s="3433"/>
      <c r="B2129" s="763"/>
      <c r="C2129" s="3490"/>
      <c r="D2129" s="3490"/>
      <c r="E2129" s="3490"/>
      <c r="F2129" s="1173"/>
      <c r="G2129" s="3490"/>
      <c r="H2129" s="3490"/>
      <c r="I2129" s="3491"/>
      <c r="J2129" s="3491"/>
      <c r="K2129" s="3491"/>
      <c r="L2129" s="3491"/>
      <c r="M2129" s="3491"/>
      <c r="N2129" s="3487"/>
      <c r="O2129" s="3488"/>
      <c r="P2129" s="3489"/>
      <c r="Q2129" s="3490"/>
      <c r="R2129" s="3490"/>
      <c r="DE2129" s="823"/>
    </row>
    <row r="2130" spans="1:109" s="771" customFormat="1" ht="12" hidden="1" customHeight="1" x14ac:dyDescent="0.15">
      <c r="A2130" s="3433"/>
      <c r="B2130" s="763"/>
      <c r="C2130" s="3490"/>
      <c r="D2130" s="3490"/>
      <c r="E2130" s="3490"/>
      <c r="F2130" s="1173"/>
      <c r="G2130" s="3490"/>
      <c r="H2130" s="3490"/>
      <c r="I2130" s="3491"/>
      <c r="J2130" s="3491"/>
      <c r="K2130" s="3491"/>
      <c r="L2130" s="3491"/>
      <c r="M2130" s="3491"/>
      <c r="N2130" s="3487"/>
      <c r="O2130" s="3488"/>
      <c r="P2130" s="3489"/>
      <c r="Q2130" s="3490"/>
      <c r="R2130" s="3490"/>
      <c r="DE2130" s="823"/>
    </row>
    <row r="2131" spans="1:109" s="771" customFormat="1" ht="12" hidden="1" customHeight="1" x14ac:dyDescent="0.15">
      <c r="A2131" s="3433"/>
      <c r="B2131" s="768"/>
      <c r="C2131" s="3496"/>
      <c r="D2131" s="3496"/>
      <c r="E2131" s="3496"/>
      <c r="F2131" s="1174"/>
      <c r="G2131" s="3496"/>
      <c r="H2131" s="3496"/>
      <c r="I2131" s="3497"/>
      <c r="J2131" s="3497"/>
      <c r="K2131" s="3497"/>
      <c r="L2131" s="3497"/>
      <c r="M2131" s="3497"/>
      <c r="N2131" s="3498"/>
      <c r="O2131" s="3499"/>
      <c r="P2131" s="3500"/>
      <c r="Q2131" s="3496"/>
      <c r="R2131" s="3496"/>
      <c r="DE2131" s="823"/>
    </row>
    <row r="2132" spans="1:109" s="771" customFormat="1" ht="6" hidden="1" customHeight="1" x14ac:dyDescent="0.15">
      <c r="A2132" s="797"/>
      <c r="B2132" s="798"/>
      <c r="C2132" s="3446"/>
      <c r="D2132" s="3446"/>
      <c r="E2132" s="3446"/>
      <c r="F2132" s="798"/>
      <c r="G2132" s="3446"/>
      <c r="H2132" s="3446"/>
      <c r="I2132" s="3446"/>
      <c r="J2132" s="3446"/>
      <c r="K2132" s="3446"/>
      <c r="L2132" s="3446"/>
      <c r="M2132" s="3446"/>
      <c r="N2132" s="798"/>
      <c r="O2132" s="798"/>
      <c r="P2132" s="798"/>
      <c r="Q2132" s="3438"/>
      <c r="R2132" s="3438"/>
      <c r="DE2132" s="823"/>
    </row>
    <row r="2133" spans="1:109" s="771" customFormat="1" ht="12" hidden="1" customHeight="1" x14ac:dyDescent="0.15">
      <c r="A2133" s="3421">
        <v>3</v>
      </c>
      <c r="B2133" s="3492" t="s">
        <v>1232</v>
      </c>
      <c r="C2133" s="3503"/>
      <c r="D2133" s="3503"/>
      <c r="E2133" s="3503"/>
      <c r="F2133" s="3503"/>
      <c r="G2133" s="3503"/>
      <c r="H2133" s="3503"/>
      <c r="I2133" s="3503"/>
      <c r="J2133" s="3503"/>
      <c r="K2133" s="3503"/>
      <c r="L2133" s="3503"/>
      <c r="M2133" s="3503"/>
      <c r="N2133" s="3503"/>
      <c r="O2133" s="3504"/>
      <c r="P2133" s="3536"/>
      <c r="Q2133" s="3434" t="s">
        <v>1231</v>
      </c>
      <c r="R2133" s="3435"/>
      <c r="DE2133" s="823"/>
    </row>
    <row r="2134" spans="1:109" s="771" customFormat="1" ht="12" hidden="1" customHeight="1" x14ac:dyDescent="0.15">
      <c r="A2134" s="3475"/>
      <c r="B2134" s="3436" t="s">
        <v>1230</v>
      </c>
      <c r="C2134" s="3396"/>
      <c r="D2134" s="3502"/>
      <c r="E2134" s="3396" t="s">
        <v>1229</v>
      </c>
      <c r="F2134" s="3396"/>
      <c r="G2134" s="3501" t="s">
        <v>1228</v>
      </c>
      <c r="H2134" s="3502"/>
      <c r="I2134" s="3501" t="s">
        <v>579</v>
      </c>
      <c r="J2134" s="3396"/>
      <c r="K2134" s="3396"/>
      <c r="L2134" s="3396"/>
      <c r="M2134" s="3396"/>
      <c r="N2134" s="3396" t="s">
        <v>578</v>
      </c>
      <c r="O2134" s="3397"/>
      <c r="P2134" s="3398"/>
      <c r="Q2134" s="3436"/>
      <c r="R2134" s="3437"/>
      <c r="DE2134" s="823"/>
    </row>
    <row r="2135" spans="1:109" s="771" customFormat="1" ht="12" hidden="1" customHeight="1" x14ac:dyDescent="0.15">
      <c r="A2135" s="3422"/>
      <c r="B2135" s="3386"/>
      <c r="C2135" s="3416"/>
      <c r="D2135" s="3534"/>
      <c r="E2135" s="3461"/>
      <c r="F2135" s="3461"/>
      <c r="G2135" s="3531"/>
      <c r="H2135" s="3532"/>
      <c r="I2135" s="3531"/>
      <c r="J2135" s="3461"/>
      <c r="K2135" s="3461"/>
      <c r="L2135" s="3461"/>
      <c r="M2135" s="3461"/>
      <c r="N2135" s="3533"/>
      <c r="O2135" s="3463"/>
      <c r="P2135" s="3464"/>
      <c r="Q2135" s="3386"/>
      <c r="R2135" s="3387"/>
      <c r="DE2135" s="823"/>
    </row>
    <row r="2136" spans="1:109" s="771" customFormat="1" ht="6" hidden="1" customHeight="1" x14ac:dyDescent="0.15">
      <c r="A2136" s="799"/>
      <c r="B2136" s="3438"/>
      <c r="C2136" s="3438"/>
      <c r="D2136" s="3438"/>
      <c r="E2136" s="3438"/>
      <c r="F2136" s="3438"/>
      <c r="G2136" s="3441"/>
      <c r="H2136" s="3441"/>
      <c r="I2136" s="799"/>
      <c r="J2136" s="799"/>
      <c r="K2136" s="799"/>
      <c r="L2136" s="799"/>
      <c r="M2136" s="799"/>
      <c r="N2136" s="799"/>
      <c r="O2136" s="799"/>
      <c r="P2136" s="799"/>
      <c r="Q2136" s="799"/>
      <c r="R2136" s="799"/>
      <c r="DE2136" s="823"/>
    </row>
    <row r="2137" spans="1:109" s="771" customFormat="1" ht="21" hidden="1" customHeight="1" x14ac:dyDescent="0.15">
      <c r="A2137" s="3421">
        <v>4</v>
      </c>
      <c r="B2137" s="3442" t="s">
        <v>1227</v>
      </c>
      <c r="C2137" s="3424"/>
      <c r="D2137" s="3425"/>
      <c r="E2137" s="3443" t="s">
        <v>1226</v>
      </c>
      <c r="F2137" s="3444"/>
      <c r="G2137" s="3445"/>
      <c r="H2137" s="3445"/>
      <c r="I2137" s="793"/>
      <c r="J2137" s="786">
        <v>5</v>
      </c>
      <c r="K2137" s="3449" t="s">
        <v>1764</v>
      </c>
      <c r="L2137" s="3450"/>
      <c r="M2137" s="3450"/>
      <c r="N2137" s="3450"/>
      <c r="O2137" s="3450"/>
      <c r="P2137" s="3450"/>
      <c r="Q2137" s="3450"/>
      <c r="R2137" s="3451"/>
      <c r="DE2137" s="823"/>
    </row>
    <row r="2138" spans="1:109" s="771" customFormat="1" ht="12" hidden="1" customHeight="1" x14ac:dyDescent="0.15">
      <c r="A2138" s="3422"/>
      <c r="B2138" s="3386"/>
      <c r="C2138" s="3416"/>
      <c r="D2138" s="3387"/>
      <c r="E2138" s="3386"/>
      <c r="F2138" s="3387"/>
      <c r="G2138" s="3445"/>
      <c r="H2138" s="3445"/>
      <c r="I2138" s="793"/>
      <c r="J2138" s="3476"/>
      <c r="K2138" s="3522"/>
      <c r="L2138" s="3523"/>
      <c r="M2138" s="3523"/>
      <c r="N2138" s="3523"/>
      <c r="O2138" s="3523"/>
      <c r="P2138" s="3523"/>
      <c r="Q2138" s="3523"/>
      <c r="R2138" s="3524"/>
      <c r="DE2138" s="823"/>
    </row>
    <row r="2139" spans="1:109" s="771" customFormat="1" ht="12" hidden="1" customHeight="1" x14ac:dyDescent="0.15">
      <c r="A2139" s="787"/>
      <c r="B2139" s="792"/>
      <c r="C2139" s="792"/>
      <c r="D2139" s="792"/>
      <c r="E2139" s="792"/>
      <c r="F2139" s="792"/>
      <c r="G2139" s="3445"/>
      <c r="H2139" s="3445"/>
      <c r="I2139" s="787"/>
      <c r="J2139" s="3477"/>
      <c r="K2139" s="3525"/>
      <c r="L2139" s="3526"/>
      <c r="M2139" s="3526"/>
      <c r="N2139" s="3526"/>
      <c r="O2139" s="3526"/>
      <c r="P2139" s="3526"/>
      <c r="Q2139" s="3526"/>
      <c r="R2139" s="3527"/>
      <c r="S2139" s="225"/>
      <c r="T2139" s="755"/>
      <c r="DE2139" s="823"/>
    </row>
    <row r="2140" spans="1:109" s="771" customFormat="1" ht="12" hidden="1" customHeight="1" x14ac:dyDescent="0.15">
      <c r="A2140" s="787"/>
      <c r="B2140" s="788"/>
      <c r="C2140" s="788"/>
      <c r="D2140" s="788"/>
      <c r="E2140" s="788"/>
      <c r="F2140" s="788"/>
      <c r="G2140" s="788"/>
      <c r="H2140" s="788"/>
      <c r="I2140" s="787"/>
      <c r="J2140" s="3477"/>
      <c r="K2140" s="3525"/>
      <c r="L2140" s="3526"/>
      <c r="M2140" s="3526"/>
      <c r="N2140" s="3526"/>
      <c r="O2140" s="3526"/>
      <c r="P2140" s="3526"/>
      <c r="Q2140" s="3526"/>
      <c r="R2140" s="3527"/>
      <c r="DE2140" s="823"/>
    </row>
    <row r="2141" spans="1:109" s="771" customFormat="1" ht="12" hidden="1" customHeight="1" x14ac:dyDescent="0.15">
      <c r="A2141" s="787"/>
      <c r="B2141" s="3465" t="s">
        <v>1225</v>
      </c>
      <c r="C2141" s="3465"/>
      <c r="D2141" s="3465"/>
      <c r="E2141" s="3465"/>
      <c r="F2141" s="3465"/>
      <c r="G2141" s="3465"/>
      <c r="H2141" s="3465"/>
      <c r="I2141" s="787"/>
      <c r="J2141" s="3477"/>
      <c r="K2141" s="3525"/>
      <c r="L2141" s="3526"/>
      <c r="M2141" s="3526"/>
      <c r="N2141" s="3526"/>
      <c r="O2141" s="3526"/>
      <c r="P2141" s="3526"/>
      <c r="Q2141" s="3526"/>
      <c r="R2141" s="3527"/>
      <c r="DE2141" s="823"/>
    </row>
    <row r="2142" spans="1:109" s="771" customFormat="1" ht="12" hidden="1" customHeight="1" x14ac:dyDescent="0.15">
      <c r="A2142" s="787"/>
      <c r="B2142" s="3465" t="s">
        <v>1224</v>
      </c>
      <c r="C2142" s="3465"/>
      <c r="D2142" s="3465"/>
      <c r="E2142" s="3465"/>
      <c r="F2142" s="3465"/>
      <c r="G2142" s="3465"/>
      <c r="H2142" s="3465"/>
      <c r="I2142" s="789"/>
      <c r="J2142" s="3477"/>
      <c r="K2142" s="3525"/>
      <c r="L2142" s="3526"/>
      <c r="M2142" s="3526"/>
      <c r="N2142" s="3526"/>
      <c r="O2142" s="3526"/>
      <c r="P2142" s="3526"/>
      <c r="Q2142" s="3526"/>
      <c r="R2142" s="3527"/>
      <c r="DE2142" s="823"/>
    </row>
    <row r="2143" spans="1:109" s="771" customFormat="1" ht="12" hidden="1" customHeight="1" x14ac:dyDescent="0.15">
      <c r="A2143" s="790" t="s">
        <v>1223</v>
      </c>
      <c r="B2143" s="3466" t="s">
        <v>577</v>
      </c>
      <c r="C2143" s="3466"/>
      <c r="D2143" s="3466"/>
      <c r="E2143" s="3466"/>
      <c r="F2143" s="3466"/>
      <c r="G2143" s="3466"/>
      <c r="H2143" s="3466"/>
      <c r="I2143" s="787"/>
      <c r="J2143" s="3477"/>
      <c r="K2143" s="3525"/>
      <c r="L2143" s="3526"/>
      <c r="M2143" s="3526"/>
      <c r="N2143" s="3526"/>
      <c r="O2143" s="3526"/>
      <c r="P2143" s="3526"/>
      <c r="Q2143" s="3526"/>
      <c r="R2143" s="3527"/>
      <c r="DE2143" s="823"/>
    </row>
    <row r="2144" spans="1:109" s="771" customFormat="1" ht="12" hidden="1" customHeight="1" x14ac:dyDescent="0.15">
      <c r="A2144" s="790"/>
      <c r="B2144" s="3467" t="s">
        <v>1222</v>
      </c>
      <c r="C2144" s="3467"/>
      <c r="D2144" s="3467"/>
      <c r="E2144" s="3467"/>
      <c r="F2144" s="3467"/>
      <c r="G2144" s="3467"/>
      <c r="H2144" s="3467"/>
      <c r="I2144" s="787"/>
      <c r="J2144" s="3477"/>
      <c r="K2144" s="3525"/>
      <c r="L2144" s="3526"/>
      <c r="M2144" s="3526"/>
      <c r="N2144" s="3526"/>
      <c r="O2144" s="3526"/>
      <c r="P2144" s="3526"/>
      <c r="Q2144" s="3526"/>
      <c r="R2144" s="3527"/>
      <c r="DE2144" s="823"/>
    </row>
    <row r="2145" spans="1:111" s="771" customFormat="1" ht="12" hidden="1" customHeight="1" x14ac:dyDescent="0.15">
      <c r="A2145" s="790"/>
      <c r="B2145" s="3467"/>
      <c r="C2145" s="3467"/>
      <c r="D2145" s="3467"/>
      <c r="E2145" s="3467"/>
      <c r="F2145" s="3467"/>
      <c r="G2145" s="3467"/>
      <c r="H2145" s="3467"/>
      <c r="I2145" s="787"/>
      <c r="J2145" s="3477"/>
      <c r="K2145" s="3525"/>
      <c r="L2145" s="3526"/>
      <c r="M2145" s="3526"/>
      <c r="N2145" s="3526"/>
      <c r="O2145" s="3526"/>
      <c r="P2145" s="3526"/>
      <c r="Q2145" s="3526"/>
      <c r="R2145" s="3527"/>
      <c r="DE2145" s="823"/>
    </row>
    <row r="2146" spans="1:111" s="771" customFormat="1" ht="12" hidden="1" customHeight="1" x14ac:dyDescent="0.15">
      <c r="A2146" s="790"/>
      <c r="B2146" s="3465"/>
      <c r="C2146" s="3465"/>
      <c r="D2146" s="3465"/>
      <c r="E2146" s="3465"/>
      <c r="F2146" s="3465"/>
      <c r="G2146" s="3465"/>
      <c r="H2146" s="3465"/>
      <c r="I2146" s="787"/>
      <c r="J2146" s="3477"/>
      <c r="K2146" s="3525"/>
      <c r="L2146" s="3526"/>
      <c r="M2146" s="3526"/>
      <c r="N2146" s="3526"/>
      <c r="O2146" s="3526"/>
      <c r="P2146" s="3526"/>
      <c r="Q2146" s="3526"/>
      <c r="R2146" s="3527"/>
      <c r="DE2146" s="823"/>
    </row>
    <row r="2147" spans="1:111" s="771" customFormat="1" ht="12" hidden="1" customHeight="1" x14ac:dyDescent="0.15">
      <c r="A2147" s="790"/>
      <c r="B2147" s="3465" t="s">
        <v>652</v>
      </c>
      <c r="C2147" s="3465"/>
      <c r="D2147" s="3465"/>
      <c r="E2147" s="3465"/>
      <c r="F2147" s="3465"/>
      <c r="G2147" s="3465"/>
      <c r="H2147" s="3465"/>
      <c r="I2147" s="787"/>
      <c r="J2147" s="3477"/>
      <c r="K2147" s="3525"/>
      <c r="L2147" s="3526"/>
      <c r="M2147" s="3526"/>
      <c r="N2147" s="3526"/>
      <c r="O2147" s="3526"/>
      <c r="P2147" s="3526"/>
      <c r="Q2147" s="3526"/>
      <c r="R2147" s="3527"/>
      <c r="U2147" s="224"/>
      <c r="V2147" s="224"/>
      <c r="W2147" s="224"/>
      <c r="X2147" s="224"/>
      <c r="Y2147" s="224"/>
      <c r="Z2147" s="224"/>
      <c r="AA2147" s="224"/>
      <c r="AB2147" s="224"/>
      <c r="AC2147" s="224"/>
      <c r="AD2147" s="224"/>
      <c r="AE2147" s="224"/>
      <c r="DE2147" s="823"/>
    </row>
    <row r="2148" spans="1:111" s="771" customFormat="1" ht="12" hidden="1" customHeight="1" x14ac:dyDescent="0.15">
      <c r="A2148" s="790"/>
      <c r="B2148" s="3465"/>
      <c r="C2148" s="3465"/>
      <c r="D2148" s="3465"/>
      <c r="E2148" s="3465"/>
      <c r="F2148" s="3465"/>
      <c r="G2148" s="3465"/>
      <c r="H2148" s="3465"/>
      <c r="I2148" s="787"/>
      <c r="J2148" s="3478"/>
      <c r="K2148" s="3528"/>
      <c r="L2148" s="3529"/>
      <c r="M2148" s="3529"/>
      <c r="N2148" s="3529"/>
      <c r="O2148" s="3529"/>
      <c r="P2148" s="3529"/>
      <c r="Q2148" s="3529"/>
      <c r="R2148" s="3530"/>
      <c r="DE2148" s="823"/>
    </row>
    <row r="2149" spans="1:111" s="772" customFormat="1" ht="13.5" hidden="1" x14ac:dyDescent="0.15">
      <c r="A2149" s="3473" t="s">
        <v>1239</v>
      </c>
      <c r="B2149" s="3474"/>
      <c r="C2149" s="3474"/>
      <c r="D2149" s="3474"/>
      <c r="E2149" s="3474"/>
      <c r="F2149" s="3474"/>
      <c r="G2149" s="3474"/>
      <c r="H2149" s="3474"/>
      <c r="I2149" s="3474"/>
      <c r="J2149" s="3474"/>
      <c r="K2149" s="3474"/>
      <c r="L2149" s="3474"/>
      <c r="M2149" s="3474"/>
      <c r="N2149" s="3474"/>
      <c r="O2149" s="3474"/>
      <c r="P2149" s="3474"/>
      <c r="Q2149" s="3474"/>
      <c r="R2149" s="3474"/>
      <c r="DE2149" s="822"/>
    </row>
    <row r="2150" spans="1:111" s="771" customFormat="1" ht="12" hidden="1" customHeight="1" x14ac:dyDescent="0.15">
      <c r="A2150" s="3393" t="s">
        <v>576</v>
      </c>
      <c r="B2150" s="3417"/>
      <c r="C2150" s="3494"/>
      <c r="D2150" s="3495"/>
      <c r="E2150" s="3393" t="s">
        <v>575</v>
      </c>
      <c r="F2150" s="3417"/>
      <c r="G2150" s="3386"/>
      <c r="H2150" s="3416"/>
      <c r="I2150" s="3416"/>
      <c r="J2150" s="3387"/>
      <c r="K2150" s="3393" t="s">
        <v>1214</v>
      </c>
      <c r="L2150" s="3395"/>
      <c r="M2150" s="3420"/>
      <c r="N2150" s="3386"/>
      <c r="O2150" s="3416"/>
      <c r="P2150" s="3416"/>
      <c r="Q2150" s="3416"/>
      <c r="R2150" s="3387"/>
      <c r="DE2150" s="823"/>
    </row>
    <row r="2151" spans="1:111" s="771" customFormat="1" ht="12" hidden="1" customHeight="1" x14ac:dyDescent="0.15">
      <c r="A2151" s="3421">
        <v>1</v>
      </c>
      <c r="B2151" s="3510" t="s">
        <v>1238</v>
      </c>
      <c r="C2151" s="3511"/>
      <c r="D2151" s="3511"/>
      <c r="E2151" s="3511"/>
      <c r="F2151" s="3512"/>
      <c r="G2151" s="3492" t="s">
        <v>1237</v>
      </c>
      <c r="H2151" s="3493"/>
      <c r="I2151" s="3492" t="s">
        <v>1236</v>
      </c>
      <c r="J2151" s="3503"/>
      <c r="K2151" s="3503"/>
      <c r="L2151" s="3503"/>
      <c r="M2151" s="3503"/>
      <c r="N2151" s="3503"/>
      <c r="O2151" s="3503"/>
      <c r="P2151" s="3503"/>
      <c r="Q2151" s="3503"/>
      <c r="R2151" s="3493"/>
      <c r="DE2151" s="823"/>
    </row>
    <row r="2152" spans="1:111" s="771" customFormat="1" ht="12" hidden="1" customHeight="1" x14ac:dyDescent="0.15">
      <c r="A2152" s="3422"/>
      <c r="B2152" s="3513"/>
      <c r="C2152" s="3514"/>
      <c r="D2152" s="3514"/>
      <c r="E2152" s="3514"/>
      <c r="F2152" s="3515"/>
      <c r="G2152" s="3516"/>
      <c r="H2152" s="3517"/>
      <c r="I2152" s="3518"/>
      <c r="J2152" s="3519"/>
      <c r="K2152" s="3519"/>
      <c r="L2152" s="3519"/>
      <c r="M2152" s="780" t="s">
        <v>1761</v>
      </c>
      <c r="N2152" s="3520"/>
      <c r="O2152" s="3521"/>
      <c r="P2152" s="781" t="s">
        <v>1762</v>
      </c>
      <c r="Q2152" s="773"/>
      <c r="R2152" s="782" t="s">
        <v>1763</v>
      </c>
      <c r="S2152" s="758" t="str">
        <f>IF(AND(Q2152&lt;&gt;"",Q2152&lt;120),"排煙機の規定風量は120㎥以上必要です。","")</f>
        <v/>
      </c>
      <c r="T2152" s="770"/>
      <c r="DE2152" s="823"/>
    </row>
    <row r="2153" spans="1:111" s="771" customFormat="1" ht="6" hidden="1" customHeight="1" x14ac:dyDescent="0.15">
      <c r="A2153" s="794"/>
      <c r="B2153" s="794"/>
      <c r="C2153" s="794"/>
      <c r="D2153" s="794"/>
      <c r="E2153" s="794"/>
      <c r="F2153" s="794"/>
      <c r="G2153" s="794"/>
      <c r="H2153" s="794"/>
      <c r="I2153" s="794"/>
      <c r="J2153" s="794"/>
      <c r="K2153" s="795"/>
      <c r="L2153" s="795"/>
      <c r="M2153" s="795"/>
      <c r="N2153" s="794"/>
      <c r="O2153" s="796"/>
      <c r="P2153" s="796"/>
      <c r="Q2153" s="795"/>
      <c r="R2153" s="795"/>
      <c r="DE2153" s="823"/>
    </row>
    <row r="2154" spans="1:111" s="771" customFormat="1" ht="12" hidden="1" customHeight="1" x14ac:dyDescent="0.15">
      <c r="A2154" s="3432">
        <v>2</v>
      </c>
      <c r="B2154" s="3492" t="s">
        <v>1235</v>
      </c>
      <c r="C2154" s="3503"/>
      <c r="D2154" s="3503"/>
      <c r="E2154" s="3503"/>
      <c r="F2154" s="3503"/>
      <c r="G2154" s="3503"/>
      <c r="H2154" s="3503"/>
      <c r="I2154" s="3503"/>
      <c r="J2154" s="3503"/>
      <c r="K2154" s="3503"/>
      <c r="L2154" s="3503"/>
      <c r="M2154" s="3503"/>
      <c r="N2154" s="3503"/>
      <c r="O2154" s="3504"/>
      <c r="P2154" s="783"/>
      <c r="Q2154" s="3434" t="s">
        <v>1231</v>
      </c>
      <c r="R2154" s="3435"/>
      <c r="DE2154" s="823"/>
    </row>
    <row r="2155" spans="1:111" s="771" customFormat="1" ht="12" hidden="1" customHeight="1" x14ac:dyDescent="0.15">
      <c r="A2155" s="3433"/>
      <c r="B2155" s="784" t="s">
        <v>54</v>
      </c>
      <c r="C2155" s="3501" t="s">
        <v>1234</v>
      </c>
      <c r="D2155" s="3396"/>
      <c r="E2155" s="3502"/>
      <c r="F2155" s="785" t="s">
        <v>1233</v>
      </c>
      <c r="G2155" s="3501" t="s">
        <v>1228</v>
      </c>
      <c r="H2155" s="3396"/>
      <c r="I2155" s="3501" t="s">
        <v>579</v>
      </c>
      <c r="J2155" s="3396"/>
      <c r="K2155" s="3396"/>
      <c r="L2155" s="3396"/>
      <c r="M2155" s="3396"/>
      <c r="N2155" s="3396" t="s">
        <v>578</v>
      </c>
      <c r="O2155" s="3397"/>
      <c r="P2155" s="3398"/>
      <c r="Q2155" s="3436"/>
      <c r="R2155" s="3437"/>
      <c r="DE2155" s="823"/>
      <c r="DF2155" s="772" t="str">
        <f>IF(COUNTA(B2156:R2205)&gt;0,DG2155,"")</f>
        <v/>
      </c>
      <c r="DG2155" s="829">
        <v>30</v>
      </c>
    </row>
    <row r="2156" spans="1:111" s="771" customFormat="1" ht="12" hidden="1" customHeight="1" x14ac:dyDescent="0.15">
      <c r="A2156" s="3433"/>
      <c r="B2156" s="762"/>
      <c r="C2156" s="3505"/>
      <c r="D2156" s="3505"/>
      <c r="E2156" s="3505"/>
      <c r="F2156" s="1172"/>
      <c r="G2156" s="3505"/>
      <c r="H2156" s="3505"/>
      <c r="I2156" s="3506"/>
      <c r="J2156" s="3506"/>
      <c r="K2156" s="3506"/>
      <c r="L2156" s="3506"/>
      <c r="M2156" s="3506"/>
      <c r="N2156" s="3507"/>
      <c r="O2156" s="3508"/>
      <c r="P2156" s="3509"/>
      <c r="Q2156" s="3505"/>
      <c r="R2156" s="3505"/>
      <c r="DE2156" s="823"/>
    </row>
    <row r="2157" spans="1:111" s="771" customFormat="1" ht="12" hidden="1" customHeight="1" x14ac:dyDescent="0.15">
      <c r="A2157" s="3433"/>
      <c r="B2157" s="763"/>
      <c r="C2157" s="3490"/>
      <c r="D2157" s="3490"/>
      <c r="E2157" s="3490"/>
      <c r="F2157" s="1173"/>
      <c r="G2157" s="3490"/>
      <c r="H2157" s="3490"/>
      <c r="I2157" s="3491"/>
      <c r="J2157" s="3491"/>
      <c r="K2157" s="3491"/>
      <c r="L2157" s="3491"/>
      <c r="M2157" s="3491"/>
      <c r="N2157" s="3487"/>
      <c r="O2157" s="3488"/>
      <c r="P2157" s="3489"/>
      <c r="Q2157" s="3490"/>
      <c r="R2157" s="3490"/>
      <c r="DE2157" s="823"/>
    </row>
    <row r="2158" spans="1:111" s="771" customFormat="1" ht="12" hidden="1" customHeight="1" x14ac:dyDescent="0.15">
      <c r="A2158" s="3433"/>
      <c r="B2158" s="763"/>
      <c r="C2158" s="3490"/>
      <c r="D2158" s="3490"/>
      <c r="E2158" s="3490"/>
      <c r="F2158" s="1173"/>
      <c r="G2158" s="3490"/>
      <c r="H2158" s="3490"/>
      <c r="I2158" s="3491"/>
      <c r="J2158" s="3491"/>
      <c r="K2158" s="3491"/>
      <c r="L2158" s="3491"/>
      <c r="M2158" s="3491"/>
      <c r="N2158" s="3487"/>
      <c r="O2158" s="3488"/>
      <c r="P2158" s="3489"/>
      <c r="Q2158" s="3490"/>
      <c r="R2158" s="3490"/>
      <c r="DE2158" s="823"/>
    </row>
    <row r="2159" spans="1:111" s="771" customFormat="1" ht="12" hidden="1" customHeight="1" x14ac:dyDescent="0.15">
      <c r="A2159" s="3433"/>
      <c r="B2159" s="763"/>
      <c r="C2159" s="3490"/>
      <c r="D2159" s="3490"/>
      <c r="E2159" s="3490"/>
      <c r="F2159" s="1173"/>
      <c r="G2159" s="3490"/>
      <c r="H2159" s="3490"/>
      <c r="I2159" s="3491"/>
      <c r="J2159" s="3491"/>
      <c r="K2159" s="3491"/>
      <c r="L2159" s="3491"/>
      <c r="M2159" s="3491"/>
      <c r="N2159" s="3487"/>
      <c r="O2159" s="3488"/>
      <c r="P2159" s="3489"/>
      <c r="Q2159" s="3490"/>
      <c r="R2159" s="3490"/>
      <c r="DE2159" s="823"/>
    </row>
    <row r="2160" spans="1:111" s="771" customFormat="1" ht="12" hidden="1" customHeight="1" x14ac:dyDescent="0.15">
      <c r="A2160" s="3433"/>
      <c r="B2160" s="763"/>
      <c r="C2160" s="3490"/>
      <c r="D2160" s="3490"/>
      <c r="E2160" s="3490"/>
      <c r="F2160" s="1173"/>
      <c r="G2160" s="3490"/>
      <c r="H2160" s="3490"/>
      <c r="I2160" s="3491"/>
      <c r="J2160" s="3491"/>
      <c r="K2160" s="3491"/>
      <c r="L2160" s="3491"/>
      <c r="M2160" s="3491"/>
      <c r="N2160" s="3487"/>
      <c r="O2160" s="3488"/>
      <c r="P2160" s="3489"/>
      <c r="Q2160" s="3490"/>
      <c r="R2160" s="3490"/>
      <c r="DE2160" s="823"/>
    </row>
    <row r="2161" spans="1:109" s="771" customFormat="1" ht="12" hidden="1" customHeight="1" x14ac:dyDescent="0.15">
      <c r="A2161" s="3433"/>
      <c r="B2161" s="763"/>
      <c r="C2161" s="3490"/>
      <c r="D2161" s="3490"/>
      <c r="E2161" s="3490"/>
      <c r="F2161" s="1173"/>
      <c r="G2161" s="3490"/>
      <c r="H2161" s="3490"/>
      <c r="I2161" s="3491"/>
      <c r="J2161" s="3491"/>
      <c r="K2161" s="3491"/>
      <c r="L2161" s="3491"/>
      <c r="M2161" s="3491"/>
      <c r="N2161" s="3487"/>
      <c r="O2161" s="3488"/>
      <c r="P2161" s="3489"/>
      <c r="Q2161" s="3490"/>
      <c r="R2161" s="3490"/>
      <c r="DE2161" s="823"/>
    </row>
    <row r="2162" spans="1:109" s="771" customFormat="1" ht="12" hidden="1" customHeight="1" x14ac:dyDescent="0.15">
      <c r="A2162" s="3433"/>
      <c r="B2162" s="763"/>
      <c r="C2162" s="3490"/>
      <c r="D2162" s="3490"/>
      <c r="E2162" s="3490"/>
      <c r="F2162" s="1173"/>
      <c r="G2162" s="3490"/>
      <c r="H2162" s="3490"/>
      <c r="I2162" s="3491"/>
      <c r="J2162" s="3491"/>
      <c r="K2162" s="3491"/>
      <c r="L2162" s="3491"/>
      <c r="M2162" s="3491"/>
      <c r="N2162" s="3487"/>
      <c r="O2162" s="3488"/>
      <c r="P2162" s="3489"/>
      <c r="Q2162" s="3490"/>
      <c r="R2162" s="3490"/>
      <c r="DE2162" s="823"/>
    </row>
    <row r="2163" spans="1:109" s="771" customFormat="1" ht="12" hidden="1" customHeight="1" x14ac:dyDescent="0.15">
      <c r="A2163" s="3433"/>
      <c r="B2163" s="763"/>
      <c r="C2163" s="3490"/>
      <c r="D2163" s="3490"/>
      <c r="E2163" s="3490"/>
      <c r="F2163" s="1173"/>
      <c r="G2163" s="3490"/>
      <c r="H2163" s="3490"/>
      <c r="I2163" s="3491"/>
      <c r="J2163" s="3491"/>
      <c r="K2163" s="3491"/>
      <c r="L2163" s="3491"/>
      <c r="M2163" s="3491"/>
      <c r="N2163" s="3487"/>
      <c r="O2163" s="3488"/>
      <c r="P2163" s="3489"/>
      <c r="Q2163" s="3490"/>
      <c r="R2163" s="3490"/>
      <c r="DE2163" s="823"/>
    </row>
    <row r="2164" spans="1:109" s="771" customFormat="1" ht="12" hidden="1" customHeight="1" x14ac:dyDescent="0.15">
      <c r="A2164" s="3433"/>
      <c r="B2164" s="763"/>
      <c r="C2164" s="3490"/>
      <c r="D2164" s="3490"/>
      <c r="E2164" s="3490"/>
      <c r="F2164" s="1173"/>
      <c r="G2164" s="3490"/>
      <c r="H2164" s="3490"/>
      <c r="I2164" s="3491"/>
      <c r="J2164" s="3491"/>
      <c r="K2164" s="3491"/>
      <c r="L2164" s="3491"/>
      <c r="M2164" s="3491"/>
      <c r="N2164" s="3487"/>
      <c r="O2164" s="3488"/>
      <c r="P2164" s="3489"/>
      <c r="Q2164" s="3490"/>
      <c r="R2164" s="3490"/>
      <c r="DE2164" s="823"/>
    </row>
    <row r="2165" spans="1:109" s="771" customFormat="1" ht="12" hidden="1" customHeight="1" x14ac:dyDescent="0.15">
      <c r="A2165" s="3433"/>
      <c r="B2165" s="763"/>
      <c r="C2165" s="3490"/>
      <c r="D2165" s="3490"/>
      <c r="E2165" s="3490"/>
      <c r="F2165" s="1173"/>
      <c r="G2165" s="3490"/>
      <c r="H2165" s="3490"/>
      <c r="I2165" s="3491"/>
      <c r="J2165" s="3491"/>
      <c r="K2165" s="3491"/>
      <c r="L2165" s="3491"/>
      <c r="M2165" s="3491"/>
      <c r="N2165" s="3487"/>
      <c r="O2165" s="3488"/>
      <c r="P2165" s="3489"/>
      <c r="Q2165" s="3490"/>
      <c r="R2165" s="3490"/>
      <c r="DE2165" s="823"/>
    </row>
    <row r="2166" spans="1:109" s="771" customFormat="1" ht="12" hidden="1" customHeight="1" x14ac:dyDescent="0.15">
      <c r="A2166" s="3433"/>
      <c r="B2166" s="763"/>
      <c r="C2166" s="3490"/>
      <c r="D2166" s="3490"/>
      <c r="E2166" s="3490"/>
      <c r="F2166" s="1173"/>
      <c r="G2166" s="3490"/>
      <c r="H2166" s="3490"/>
      <c r="I2166" s="3491"/>
      <c r="J2166" s="3491"/>
      <c r="K2166" s="3491"/>
      <c r="L2166" s="3491"/>
      <c r="M2166" s="3491"/>
      <c r="N2166" s="3487"/>
      <c r="O2166" s="3488"/>
      <c r="P2166" s="3489"/>
      <c r="Q2166" s="3490"/>
      <c r="R2166" s="3490"/>
      <c r="DE2166" s="823"/>
    </row>
    <row r="2167" spans="1:109" s="771" customFormat="1" ht="12" hidden="1" customHeight="1" x14ac:dyDescent="0.15">
      <c r="A2167" s="3433"/>
      <c r="B2167" s="763"/>
      <c r="C2167" s="3490"/>
      <c r="D2167" s="3490"/>
      <c r="E2167" s="3490"/>
      <c r="F2167" s="1173"/>
      <c r="G2167" s="3490"/>
      <c r="H2167" s="3490"/>
      <c r="I2167" s="3491"/>
      <c r="J2167" s="3491"/>
      <c r="K2167" s="3491"/>
      <c r="L2167" s="3491"/>
      <c r="M2167" s="3491"/>
      <c r="N2167" s="3487"/>
      <c r="O2167" s="3488"/>
      <c r="P2167" s="3489"/>
      <c r="Q2167" s="3490"/>
      <c r="R2167" s="3490"/>
      <c r="DE2167" s="823"/>
    </row>
    <row r="2168" spans="1:109" s="771" customFormat="1" ht="12" hidden="1" customHeight="1" x14ac:dyDescent="0.15">
      <c r="A2168" s="3433"/>
      <c r="B2168" s="763"/>
      <c r="C2168" s="3490"/>
      <c r="D2168" s="3490"/>
      <c r="E2168" s="3490"/>
      <c r="F2168" s="1173"/>
      <c r="G2168" s="3490"/>
      <c r="H2168" s="3490"/>
      <c r="I2168" s="3491"/>
      <c r="J2168" s="3491"/>
      <c r="K2168" s="3491"/>
      <c r="L2168" s="3491"/>
      <c r="M2168" s="3491"/>
      <c r="N2168" s="3487"/>
      <c r="O2168" s="3488"/>
      <c r="P2168" s="3489"/>
      <c r="Q2168" s="3490"/>
      <c r="R2168" s="3490"/>
      <c r="DE2168" s="823"/>
    </row>
    <row r="2169" spans="1:109" s="771" customFormat="1" ht="12" hidden="1" customHeight="1" x14ac:dyDescent="0.15">
      <c r="A2169" s="3433"/>
      <c r="B2169" s="763"/>
      <c r="C2169" s="3490"/>
      <c r="D2169" s="3490"/>
      <c r="E2169" s="3490"/>
      <c r="F2169" s="1173"/>
      <c r="G2169" s="3490"/>
      <c r="H2169" s="3490"/>
      <c r="I2169" s="3491"/>
      <c r="J2169" s="3491"/>
      <c r="K2169" s="3491"/>
      <c r="L2169" s="3491"/>
      <c r="M2169" s="3491"/>
      <c r="N2169" s="3487"/>
      <c r="O2169" s="3488"/>
      <c r="P2169" s="3489"/>
      <c r="Q2169" s="3490"/>
      <c r="R2169" s="3490"/>
      <c r="DE2169" s="823"/>
    </row>
    <row r="2170" spans="1:109" s="771" customFormat="1" ht="12" hidden="1" customHeight="1" x14ac:dyDescent="0.15">
      <c r="A2170" s="3433"/>
      <c r="B2170" s="763"/>
      <c r="C2170" s="3490"/>
      <c r="D2170" s="3490"/>
      <c r="E2170" s="3490"/>
      <c r="F2170" s="1173"/>
      <c r="G2170" s="3490"/>
      <c r="H2170" s="3490"/>
      <c r="I2170" s="3491"/>
      <c r="J2170" s="3491"/>
      <c r="K2170" s="3491"/>
      <c r="L2170" s="3491"/>
      <c r="M2170" s="3491"/>
      <c r="N2170" s="3487"/>
      <c r="O2170" s="3488"/>
      <c r="P2170" s="3489"/>
      <c r="Q2170" s="3490"/>
      <c r="R2170" s="3490"/>
      <c r="DE2170" s="823"/>
    </row>
    <row r="2171" spans="1:109" s="771" customFormat="1" ht="12" hidden="1" customHeight="1" x14ac:dyDescent="0.15">
      <c r="A2171" s="3433"/>
      <c r="B2171" s="763"/>
      <c r="C2171" s="3490"/>
      <c r="D2171" s="3490"/>
      <c r="E2171" s="3490"/>
      <c r="F2171" s="1173"/>
      <c r="G2171" s="3490"/>
      <c r="H2171" s="3490"/>
      <c r="I2171" s="3491"/>
      <c r="J2171" s="3491"/>
      <c r="K2171" s="3491"/>
      <c r="L2171" s="3491"/>
      <c r="M2171" s="3491"/>
      <c r="N2171" s="3487"/>
      <c r="O2171" s="3488"/>
      <c r="P2171" s="3489"/>
      <c r="Q2171" s="3490"/>
      <c r="R2171" s="3490"/>
      <c r="DE2171" s="823"/>
    </row>
    <row r="2172" spans="1:109" s="771" customFormat="1" ht="12" hidden="1" customHeight="1" x14ac:dyDescent="0.15">
      <c r="A2172" s="3433"/>
      <c r="B2172" s="763"/>
      <c r="C2172" s="3490"/>
      <c r="D2172" s="3490"/>
      <c r="E2172" s="3490"/>
      <c r="F2172" s="1173"/>
      <c r="G2172" s="3490"/>
      <c r="H2172" s="3490"/>
      <c r="I2172" s="3491"/>
      <c r="J2172" s="3491"/>
      <c r="K2172" s="3491"/>
      <c r="L2172" s="3491"/>
      <c r="M2172" s="3491"/>
      <c r="N2172" s="3487"/>
      <c r="O2172" s="3488"/>
      <c r="P2172" s="3489"/>
      <c r="Q2172" s="3490"/>
      <c r="R2172" s="3490"/>
      <c r="DE2172" s="823"/>
    </row>
    <row r="2173" spans="1:109" s="771" customFormat="1" ht="12" hidden="1" customHeight="1" x14ac:dyDescent="0.15">
      <c r="A2173" s="3433"/>
      <c r="B2173" s="763"/>
      <c r="C2173" s="3490"/>
      <c r="D2173" s="3490"/>
      <c r="E2173" s="3490"/>
      <c r="F2173" s="1173"/>
      <c r="G2173" s="3490"/>
      <c r="H2173" s="3490"/>
      <c r="I2173" s="3491"/>
      <c r="J2173" s="3491"/>
      <c r="K2173" s="3491"/>
      <c r="L2173" s="3491"/>
      <c r="M2173" s="3491"/>
      <c r="N2173" s="3487"/>
      <c r="O2173" s="3488"/>
      <c r="P2173" s="3489"/>
      <c r="Q2173" s="3490"/>
      <c r="R2173" s="3490"/>
      <c r="DE2173" s="823"/>
    </row>
    <row r="2174" spans="1:109" s="771" customFormat="1" ht="12" hidden="1" customHeight="1" x14ac:dyDescent="0.15">
      <c r="A2174" s="3433"/>
      <c r="B2174" s="763"/>
      <c r="C2174" s="3490"/>
      <c r="D2174" s="3490"/>
      <c r="E2174" s="3490"/>
      <c r="F2174" s="1173"/>
      <c r="G2174" s="3490"/>
      <c r="H2174" s="3490"/>
      <c r="I2174" s="3491"/>
      <c r="J2174" s="3491"/>
      <c r="K2174" s="3491"/>
      <c r="L2174" s="3491"/>
      <c r="M2174" s="3491"/>
      <c r="N2174" s="3487"/>
      <c r="O2174" s="3488"/>
      <c r="P2174" s="3489"/>
      <c r="Q2174" s="3490"/>
      <c r="R2174" s="3490"/>
      <c r="DE2174" s="823"/>
    </row>
    <row r="2175" spans="1:109" s="771" customFormat="1" ht="12" hidden="1" customHeight="1" x14ac:dyDescent="0.15">
      <c r="A2175" s="3433"/>
      <c r="B2175" s="763"/>
      <c r="C2175" s="3490"/>
      <c r="D2175" s="3490"/>
      <c r="E2175" s="3490"/>
      <c r="F2175" s="1173"/>
      <c r="G2175" s="3490"/>
      <c r="H2175" s="3490"/>
      <c r="I2175" s="3491"/>
      <c r="J2175" s="3491"/>
      <c r="K2175" s="3491"/>
      <c r="L2175" s="3491"/>
      <c r="M2175" s="3491"/>
      <c r="N2175" s="3487"/>
      <c r="O2175" s="3488"/>
      <c r="P2175" s="3489"/>
      <c r="Q2175" s="3490"/>
      <c r="R2175" s="3490"/>
      <c r="DE2175" s="823"/>
    </row>
    <row r="2176" spans="1:109" s="771" customFormat="1" ht="12" hidden="1" customHeight="1" x14ac:dyDescent="0.15">
      <c r="A2176" s="3433"/>
      <c r="B2176" s="763"/>
      <c r="C2176" s="3490"/>
      <c r="D2176" s="3490"/>
      <c r="E2176" s="3490"/>
      <c r="F2176" s="1173"/>
      <c r="G2176" s="3490"/>
      <c r="H2176" s="3490"/>
      <c r="I2176" s="3491"/>
      <c r="J2176" s="3491"/>
      <c r="K2176" s="3491"/>
      <c r="L2176" s="3491"/>
      <c r="M2176" s="3491"/>
      <c r="N2176" s="3487"/>
      <c r="O2176" s="3488"/>
      <c r="P2176" s="3489"/>
      <c r="Q2176" s="3490"/>
      <c r="R2176" s="3490"/>
      <c r="DE2176" s="823"/>
    </row>
    <row r="2177" spans="1:109" s="771" customFormat="1" ht="12" hidden="1" customHeight="1" x14ac:dyDescent="0.15">
      <c r="A2177" s="3433"/>
      <c r="B2177" s="763"/>
      <c r="C2177" s="3490"/>
      <c r="D2177" s="3490"/>
      <c r="E2177" s="3490"/>
      <c r="F2177" s="1173"/>
      <c r="G2177" s="3490"/>
      <c r="H2177" s="3490"/>
      <c r="I2177" s="3491"/>
      <c r="J2177" s="3491"/>
      <c r="K2177" s="3491"/>
      <c r="L2177" s="3491"/>
      <c r="M2177" s="3491"/>
      <c r="N2177" s="3487"/>
      <c r="O2177" s="3488"/>
      <c r="P2177" s="3489"/>
      <c r="Q2177" s="3490"/>
      <c r="R2177" s="3490"/>
      <c r="DE2177" s="823"/>
    </row>
    <row r="2178" spans="1:109" s="771" customFormat="1" ht="12" hidden="1" customHeight="1" x14ac:dyDescent="0.15">
      <c r="A2178" s="3433"/>
      <c r="B2178" s="763"/>
      <c r="C2178" s="3490"/>
      <c r="D2178" s="3490"/>
      <c r="E2178" s="3490"/>
      <c r="F2178" s="1173"/>
      <c r="G2178" s="3490"/>
      <c r="H2178" s="3490"/>
      <c r="I2178" s="3491"/>
      <c r="J2178" s="3491"/>
      <c r="K2178" s="3491"/>
      <c r="L2178" s="3491"/>
      <c r="M2178" s="3491"/>
      <c r="N2178" s="3487"/>
      <c r="O2178" s="3488"/>
      <c r="P2178" s="3489"/>
      <c r="Q2178" s="3490"/>
      <c r="R2178" s="3490"/>
      <c r="DE2178" s="823"/>
    </row>
    <row r="2179" spans="1:109" s="771" customFormat="1" ht="12" hidden="1" customHeight="1" x14ac:dyDescent="0.15">
      <c r="A2179" s="3433"/>
      <c r="B2179" s="763"/>
      <c r="C2179" s="3490"/>
      <c r="D2179" s="3490"/>
      <c r="E2179" s="3490"/>
      <c r="F2179" s="1173"/>
      <c r="G2179" s="3490"/>
      <c r="H2179" s="3490"/>
      <c r="I2179" s="3491"/>
      <c r="J2179" s="3491"/>
      <c r="K2179" s="3491"/>
      <c r="L2179" s="3491"/>
      <c r="M2179" s="3491"/>
      <c r="N2179" s="3487"/>
      <c r="O2179" s="3488"/>
      <c r="P2179" s="3489"/>
      <c r="Q2179" s="3490"/>
      <c r="R2179" s="3490"/>
      <c r="DE2179" s="823"/>
    </row>
    <row r="2180" spans="1:109" s="771" customFormat="1" ht="12" hidden="1" customHeight="1" x14ac:dyDescent="0.15">
      <c r="A2180" s="3433"/>
      <c r="B2180" s="763"/>
      <c r="C2180" s="3490"/>
      <c r="D2180" s="3490"/>
      <c r="E2180" s="3490"/>
      <c r="F2180" s="1173"/>
      <c r="G2180" s="3490"/>
      <c r="H2180" s="3490"/>
      <c r="I2180" s="3491"/>
      <c r="J2180" s="3491"/>
      <c r="K2180" s="3491"/>
      <c r="L2180" s="3491"/>
      <c r="M2180" s="3491"/>
      <c r="N2180" s="3487"/>
      <c r="O2180" s="3488"/>
      <c r="P2180" s="3489"/>
      <c r="Q2180" s="3490"/>
      <c r="R2180" s="3490"/>
      <c r="DE2180" s="823"/>
    </row>
    <row r="2181" spans="1:109" s="771" customFormat="1" ht="12" hidden="1" customHeight="1" x14ac:dyDescent="0.15">
      <c r="A2181" s="3433"/>
      <c r="B2181" s="763"/>
      <c r="C2181" s="3490"/>
      <c r="D2181" s="3490"/>
      <c r="E2181" s="3490"/>
      <c r="F2181" s="1173"/>
      <c r="G2181" s="3490"/>
      <c r="H2181" s="3490"/>
      <c r="I2181" s="3491"/>
      <c r="J2181" s="3491"/>
      <c r="K2181" s="3491"/>
      <c r="L2181" s="3491"/>
      <c r="M2181" s="3491"/>
      <c r="N2181" s="3487"/>
      <c r="O2181" s="3488"/>
      <c r="P2181" s="3489"/>
      <c r="Q2181" s="3490"/>
      <c r="R2181" s="3490"/>
      <c r="DE2181" s="823"/>
    </row>
    <row r="2182" spans="1:109" s="771" customFormat="1" ht="12" hidden="1" customHeight="1" x14ac:dyDescent="0.15">
      <c r="A2182" s="3433"/>
      <c r="B2182" s="763"/>
      <c r="C2182" s="3490"/>
      <c r="D2182" s="3490"/>
      <c r="E2182" s="3490"/>
      <c r="F2182" s="1173"/>
      <c r="G2182" s="3490"/>
      <c r="H2182" s="3490"/>
      <c r="I2182" s="3491"/>
      <c r="J2182" s="3491"/>
      <c r="K2182" s="3491"/>
      <c r="L2182" s="3491"/>
      <c r="M2182" s="3491"/>
      <c r="N2182" s="3487"/>
      <c r="O2182" s="3488"/>
      <c r="P2182" s="3489"/>
      <c r="Q2182" s="3490"/>
      <c r="R2182" s="3490"/>
      <c r="DE2182" s="823"/>
    </row>
    <row r="2183" spans="1:109" s="771" customFormat="1" ht="12" hidden="1" customHeight="1" x14ac:dyDescent="0.15">
      <c r="A2183" s="3433"/>
      <c r="B2183" s="763"/>
      <c r="C2183" s="3490"/>
      <c r="D2183" s="3490"/>
      <c r="E2183" s="3490"/>
      <c r="F2183" s="1173"/>
      <c r="G2183" s="3490"/>
      <c r="H2183" s="3490"/>
      <c r="I2183" s="3491"/>
      <c r="J2183" s="3491"/>
      <c r="K2183" s="3491"/>
      <c r="L2183" s="3491"/>
      <c r="M2183" s="3491"/>
      <c r="N2183" s="3487"/>
      <c r="O2183" s="3488"/>
      <c r="P2183" s="3489"/>
      <c r="Q2183" s="3490"/>
      <c r="R2183" s="3490"/>
      <c r="DE2183" s="823"/>
    </row>
    <row r="2184" spans="1:109" s="771" customFormat="1" ht="12" hidden="1" customHeight="1" x14ac:dyDescent="0.15">
      <c r="A2184" s="3433"/>
      <c r="B2184" s="763"/>
      <c r="C2184" s="3490"/>
      <c r="D2184" s="3490"/>
      <c r="E2184" s="3490"/>
      <c r="F2184" s="1173"/>
      <c r="G2184" s="3490"/>
      <c r="H2184" s="3490"/>
      <c r="I2184" s="3491"/>
      <c r="J2184" s="3491"/>
      <c r="K2184" s="3491"/>
      <c r="L2184" s="3491"/>
      <c r="M2184" s="3491"/>
      <c r="N2184" s="3487"/>
      <c r="O2184" s="3488"/>
      <c r="P2184" s="3489"/>
      <c r="Q2184" s="3490"/>
      <c r="R2184" s="3490"/>
      <c r="DE2184" s="823"/>
    </row>
    <row r="2185" spans="1:109" s="771" customFormat="1" ht="12" hidden="1" customHeight="1" x14ac:dyDescent="0.15">
      <c r="A2185" s="3433"/>
      <c r="B2185" s="763"/>
      <c r="C2185" s="3490"/>
      <c r="D2185" s="3490"/>
      <c r="E2185" s="3490"/>
      <c r="F2185" s="1173"/>
      <c r="G2185" s="3490"/>
      <c r="H2185" s="3490"/>
      <c r="I2185" s="3491"/>
      <c r="J2185" s="3491"/>
      <c r="K2185" s="3491"/>
      <c r="L2185" s="3491"/>
      <c r="M2185" s="3491"/>
      <c r="N2185" s="3487"/>
      <c r="O2185" s="3488"/>
      <c r="P2185" s="3489"/>
      <c r="Q2185" s="3490"/>
      <c r="R2185" s="3490"/>
      <c r="DE2185" s="823"/>
    </row>
    <row r="2186" spans="1:109" s="771" customFormat="1" ht="12" hidden="1" customHeight="1" x14ac:dyDescent="0.15">
      <c r="A2186" s="3433"/>
      <c r="B2186" s="763"/>
      <c r="C2186" s="3490"/>
      <c r="D2186" s="3490"/>
      <c r="E2186" s="3490"/>
      <c r="F2186" s="1173"/>
      <c r="G2186" s="3490"/>
      <c r="H2186" s="3490"/>
      <c r="I2186" s="3491"/>
      <c r="J2186" s="3491"/>
      <c r="K2186" s="3491"/>
      <c r="L2186" s="3491"/>
      <c r="M2186" s="3491"/>
      <c r="N2186" s="3487"/>
      <c r="O2186" s="3488"/>
      <c r="P2186" s="3489"/>
      <c r="Q2186" s="3490"/>
      <c r="R2186" s="3490"/>
      <c r="DE2186" s="823"/>
    </row>
    <row r="2187" spans="1:109" s="771" customFormat="1" ht="12" hidden="1" customHeight="1" x14ac:dyDescent="0.15">
      <c r="A2187" s="3433"/>
      <c r="B2187" s="763"/>
      <c r="C2187" s="3490"/>
      <c r="D2187" s="3490"/>
      <c r="E2187" s="3490"/>
      <c r="F2187" s="1173"/>
      <c r="G2187" s="3490"/>
      <c r="H2187" s="3490"/>
      <c r="I2187" s="3491"/>
      <c r="J2187" s="3491"/>
      <c r="K2187" s="3491"/>
      <c r="L2187" s="3491"/>
      <c r="M2187" s="3491"/>
      <c r="N2187" s="3487"/>
      <c r="O2187" s="3488"/>
      <c r="P2187" s="3489"/>
      <c r="Q2187" s="3490"/>
      <c r="R2187" s="3490"/>
      <c r="DE2187" s="823"/>
    </row>
    <row r="2188" spans="1:109" s="771" customFormat="1" ht="12" hidden="1" customHeight="1" x14ac:dyDescent="0.15">
      <c r="A2188" s="3433"/>
      <c r="B2188" s="763"/>
      <c r="C2188" s="3490"/>
      <c r="D2188" s="3490"/>
      <c r="E2188" s="3490"/>
      <c r="F2188" s="1173"/>
      <c r="G2188" s="3490"/>
      <c r="H2188" s="3490"/>
      <c r="I2188" s="3491"/>
      <c r="J2188" s="3491"/>
      <c r="K2188" s="3491"/>
      <c r="L2188" s="3491"/>
      <c r="M2188" s="3491"/>
      <c r="N2188" s="3487"/>
      <c r="O2188" s="3488"/>
      <c r="P2188" s="3489"/>
      <c r="Q2188" s="3490"/>
      <c r="R2188" s="3490"/>
      <c r="DE2188" s="823"/>
    </row>
    <row r="2189" spans="1:109" s="771" customFormat="1" ht="12" hidden="1" customHeight="1" x14ac:dyDescent="0.15">
      <c r="A2189" s="3433"/>
      <c r="B2189" s="763"/>
      <c r="C2189" s="3490"/>
      <c r="D2189" s="3490"/>
      <c r="E2189" s="3490"/>
      <c r="F2189" s="1173"/>
      <c r="G2189" s="3490"/>
      <c r="H2189" s="3490"/>
      <c r="I2189" s="3491"/>
      <c r="J2189" s="3491"/>
      <c r="K2189" s="3491"/>
      <c r="L2189" s="3491"/>
      <c r="M2189" s="3491"/>
      <c r="N2189" s="3487"/>
      <c r="O2189" s="3488"/>
      <c r="P2189" s="3489"/>
      <c r="Q2189" s="3490"/>
      <c r="R2189" s="3490"/>
      <c r="DE2189" s="823"/>
    </row>
    <row r="2190" spans="1:109" s="771" customFormat="1" ht="12" hidden="1" customHeight="1" x14ac:dyDescent="0.15">
      <c r="A2190" s="3433"/>
      <c r="B2190" s="763"/>
      <c r="C2190" s="3490"/>
      <c r="D2190" s="3490"/>
      <c r="E2190" s="3490"/>
      <c r="F2190" s="1173"/>
      <c r="G2190" s="3490"/>
      <c r="H2190" s="3490"/>
      <c r="I2190" s="3491"/>
      <c r="J2190" s="3491"/>
      <c r="K2190" s="3491"/>
      <c r="L2190" s="3491"/>
      <c r="M2190" s="3491"/>
      <c r="N2190" s="3487"/>
      <c r="O2190" s="3488"/>
      <c r="P2190" s="3489"/>
      <c r="Q2190" s="3490"/>
      <c r="R2190" s="3490"/>
      <c r="DE2190" s="823"/>
    </row>
    <row r="2191" spans="1:109" s="771" customFormat="1" ht="12" hidden="1" customHeight="1" x14ac:dyDescent="0.15">
      <c r="A2191" s="3433"/>
      <c r="B2191" s="763"/>
      <c r="C2191" s="3490"/>
      <c r="D2191" s="3490"/>
      <c r="E2191" s="3490"/>
      <c r="F2191" s="1173"/>
      <c r="G2191" s="3490"/>
      <c r="H2191" s="3490"/>
      <c r="I2191" s="3491"/>
      <c r="J2191" s="3491"/>
      <c r="K2191" s="3491"/>
      <c r="L2191" s="3491"/>
      <c r="M2191" s="3491"/>
      <c r="N2191" s="3487"/>
      <c r="O2191" s="3488"/>
      <c r="P2191" s="3489"/>
      <c r="Q2191" s="3490"/>
      <c r="R2191" s="3490"/>
      <c r="DE2191" s="823"/>
    </row>
    <row r="2192" spans="1:109" s="771" customFormat="1" ht="12" hidden="1" customHeight="1" x14ac:dyDescent="0.15">
      <c r="A2192" s="3433"/>
      <c r="B2192" s="763"/>
      <c r="C2192" s="3490"/>
      <c r="D2192" s="3490"/>
      <c r="E2192" s="3490"/>
      <c r="F2192" s="1173"/>
      <c r="G2192" s="3490"/>
      <c r="H2192" s="3490"/>
      <c r="I2192" s="3491"/>
      <c r="J2192" s="3491"/>
      <c r="K2192" s="3491"/>
      <c r="L2192" s="3491"/>
      <c r="M2192" s="3491"/>
      <c r="N2192" s="3487"/>
      <c r="O2192" s="3488"/>
      <c r="P2192" s="3489"/>
      <c r="Q2192" s="3490"/>
      <c r="R2192" s="3490"/>
      <c r="DE2192" s="823"/>
    </row>
    <row r="2193" spans="1:109" s="771" customFormat="1" ht="12" hidden="1" customHeight="1" x14ac:dyDescent="0.15">
      <c r="A2193" s="3433"/>
      <c r="B2193" s="763"/>
      <c r="C2193" s="3490"/>
      <c r="D2193" s="3490"/>
      <c r="E2193" s="3490"/>
      <c r="F2193" s="1173"/>
      <c r="G2193" s="3490"/>
      <c r="H2193" s="3490"/>
      <c r="I2193" s="3491"/>
      <c r="J2193" s="3491"/>
      <c r="K2193" s="3491"/>
      <c r="L2193" s="3491"/>
      <c r="M2193" s="3491"/>
      <c r="N2193" s="3487"/>
      <c r="O2193" s="3488"/>
      <c r="P2193" s="3489"/>
      <c r="Q2193" s="3490"/>
      <c r="R2193" s="3490"/>
      <c r="DE2193" s="823"/>
    </row>
    <row r="2194" spans="1:109" s="771" customFormat="1" ht="12" hidden="1" customHeight="1" x14ac:dyDescent="0.15">
      <c r="A2194" s="3433"/>
      <c r="B2194" s="763"/>
      <c r="C2194" s="3490"/>
      <c r="D2194" s="3490"/>
      <c r="E2194" s="3490"/>
      <c r="F2194" s="1173"/>
      <c r="G2194" s="3490"/>
      <c r="H2194" s="3490"/>
      <c r="I2194" s="3491"/>
      <c r="J2194" s="3491"/>
      <c r="K2194" s="3491"/>
      <c r="L2194" s="3491"/>
      <c r="M2194" s="3491"/>
      <c r="N2194" s="3487"/>
      <c r="O2194" s="3488"/>
      <c r="P2194" s="3489"/>
      <c r="Q2194" s="3490"/>
      <c r="R2194" s="3490"/>
      <c r="DE2194" s="823"/>
    </row>
    <row r="2195" spans="1:109" s="771" customFormat="1" ht="12" hidden="1" customHeight="1" x14ac:dyDescent="0.15">
      <c r="A2195" s="3433"/>
      <c r="B2195" s="763"/>
      <c r="C2195" s="3490"/>
      <c r="D2195" s="3490"/>
      <c r="E2195" s="3490"/>
      <c r="F2195" s="1173"/>
      <c r="G2195" s="3490"/>
      <c r="H2195" s="3490"/>
      <c r="I2195" s="3491"/>
      <c r="J2195" s="3491"/>
      <c r="K2195" s="3491"/>
      <c r="L2195" s="3491"/>
      <c r="M2195" s="3491"/>
      <c r="N2195" s="3487"/>
      <c r="O2195" s="3488"/>
      <c r="P2195" s="3489"/>
      <c r="Q2195" s="3490"/>
      <c r="R2195" s="3490"/>
      <c r="DE2195" s="823"/>
    </row>
    <row r="2196" spans="1:109" s="771" customFormat="1" ht="12" hidden="1" customHeight="1" x14ac:dyDescent="0.15">
      <c r="A2196" s="3433"/>
      <c r="B2196" s="763"/>
      <c r="C2196" s="3490"/>
      <c r="D2196" s="3490"/>
      <c r="E2196" s="3490"/>
      <c r="F2196" s="1173"/>
      <c r="G2196" s="3490"/>
      <c r="H2196" s="3490"/>
      <c r="I2196" s="3491"/>
      <c r="J2196" s="3491"/>
      <c r="K2196" s="3491"/>
      <c r="L2196" s="3491"/>
      <c r="M2196" s="3491"/>
      <c r="N2196" s="3487"/>
      <c r="O2196" s="3488"/>
      <c r="P2196" s="3489"/>
      <c r="Q2196" s="3490"/>
      <c r="R2196" s="3490"/>
      <c r="DE2196" s="823"/>
    </row>
    <row r="2197" spans="1:109" s="771" customFormat="1" ht="12" hidden="1" customHeight="1" x14ac:dyDescent="0.15">
      <c r="A2197" s="3433"/>
      <c r="B2197" s="763"/>
      <c r="C2197" s="3490"/>
      <c r="D2197" s="3490"/>
      <c r="E2197" s="3490"/>
      <c r="F2197" s="1173"/>
      <c r="G2197" s="3490"/>
      <c r="H2197" s="3490"/>
      <c r="I2197" s="3491"/>
      <c r="J2197" s="3491"/>
      <c r="K2197" s="3491"/>
      <c r="L2197" s="3491"/>
      <c r="M2197" s="3491"/>
      <c r="N2197" s="3487"/>
      <c r="O2197" s="3488"/>
      <c r="P2197" s="3489"/>
      <c r="Q2197" s="3490"/>
      <c r="R2197" s="3490"/>
      <c r="DE2197" s="823"/>
    </row>
    <row r="2198" spans="1:109" s="771" customFormat="1" ht="12" hidden="1" customHeight="1" x14ac:dyDescent="0.15">
      <c r="A2198" s="3433"/>
      <c r="B2198" s="763"/>
      <c r="C2198" s="3490"/>
      <c r="D2198" s="3490"/>
      <c r="E2198" s="3490"/>
      <c r="F2198" s="1173"/>
      <c r="G2198" s="3490"/>
      <c r="H2198" s="3490"/>
      <c r="I2198" s="3491"/>
      <c r="J2198" s="3491"/>
      <c r="K2198" s="3491"/>
      <c r="L2198" s="3491"/>
      <c r="M2198" s="3491"/>
      <c r="N2198" s="3487"/>
      <c r="O2198" s="3488"/>
      <c r="P2198" s="3489"/>
      <c r="Q2198" s="3490"/>
      <c r="R2198" s="3490"/>
      <c r="DE2198" s="823"/>
    </row>
    <row r="2199" spans="1:109" s="771" customFormat="1" ht="12" hidden="1" customHeight="1" x14ac:dyDescent="0.15">
      <c r="A2199" s="3433"/>
      <c r="B2199" s="763"/>
      <c r="C2199" s="3490"/>
      <c r="D2199" s="3490"/>
      <c r="E2199" s="3490"/>
      <c r="F2199" s="1173"/>
      <c r="G2199" s="3490"/>
      <c r="H2199" s="3490"/>
      <c r="I2199" s="3491"/>
      <c r="J2199" s="3491"/>
      <c r="K2199" s="3491"/>
      <c r="L2199" s="3491"/>
      <c r="M2199" s="3491"/>
      <c r="N2199" s="3487"/>
      <c r="O2199" s="3488"/>
      <c r="P2199" s="3489"/>
      <c r="Q2199" s="3490"/>
      <c r="R2199" s="3490"/>
      <c r="DE2199" s="823"/>
    </row>
    <row r="2200" spans="1:109" s="771" customFormat="1" ht="12" hidden="1" customHeight="1" x14ac:dyDescent="0.15">
      <c r="A2200" s="3433"/>
      <c r="B2200" s="763"/>
      <c r="C2200" s="3490"/>
      <c r="D2200" s="3490"/>
      <c r="E2200" s="3490"/>
      <c r="F2200" s="1173"/>
      <c r="G2200" s="3490"/>
      <c r="H2200" s="3490"/>
      <c r="I2200" s="3491"/>
      <c r="J2200" s="3491"/>
      <c r="K2200" s="3491"/>
      <c r="L2200" s="3491"/>
      <c r="M2200" s="3491"/>
      <c r="N2200" s="3487"/>
      <c r="O2200" s="3488"/>
      <c r="P2200" s="3489"/>
      <c r="Q2200" s="3490"/>
      <c r="R2200" s="3490"/>
      <c r="DE2200" s="823"/>
    </row>
    <row r="2201" spans="1:109" s="771" customFormat="1" ht="12" hidden="1" customHeight="1" x14ac:dyDescent="0.15">
      <c r="A2201" s="3433"/>
      <c r="B2201" s="763"/>
      <c r="C2201" s="3490"/>
      <c r="D2201" s="3490"/>
      <c r="E2201" s="3490"/>
      <c r="F2201" s="1173"/>
      <c r="G2201" s="3490"/>
      <c r="H2201" s="3490"/>
      <c r="I2201" s="3491"/>
      <c r="J2201" s="3491"/>
      <c r="K2201" s="3491"/>
      <c r="L2201" s="3491"/>
      <c r="M2201" s="3491"/>
      <c r="N2201" s="3487"/>
      <c r="O2201" s="3488"/>
      <c r="P2201" s="3489"/>
      <c r="Q2201" s="3490"/>
      <c r="R2201" s="3490"/>
      <c r="DE2201" s="823"/>
    </row>
    <row r="2202" spans="1:109" s="771" customFormat="1" ht="12" hidden="1" customHeight="1" x14ac:dyDescent="0.15">
      <c r="A2202" s="3433"/>
      <c r="B2202" s="763"/>
      <c r="C2202" s="3490"/>
      <c r="D2202" s="3490"/>
      <c r="E2202" s="3490"/>
      <c r="F2202" s="1173"/>
      <c r="G2202" s="3490"/>
      <c r="H2202" s="3490"/>
      <c r="I2202" s="3491"/>
      <c r="J2202" s="3491"/>
      <c r="K2202" s="3491"/>
      <c r="L2202" s="3491"/>
      <c r="M2202" s="3491"/>
      <c r="N2202" s="3487"/>
      <c r="O2202" s="3488"/>
      <c r="P2202" s="3489"/>
      <c r="Q2202" s="3490"/>
      <c r="R2202" s="3490"/>
      <c r="DE2202" s="823"/>
    </row>
    <row r="2203" spans="1:109" s="771" customFormat="1" ht="12" hidden="1" customHeight="1" x14ac:dyDescent="0.15">
      <c r="A2203" s="3433"/>
      <c r="B2203" s="763"/>
      <c r="C2203" s="3490"/>
      <c r="D2203" s="3490"/>
      <c r="E2203" s="3490"/>
      <c r="F2203" s="1173"/>
      <c r="G2203" s="3490"/>
      <c r="H2203" s="3490"/>
      <c r="I2203" s="3491"/>
      <c r="J2203" s="3491"/>
      <c r="K2203" s="3491"/>
      <c r="L2203" s="3491"/>
      <c r="M2203" s="3491"/>
      <c r="N2203" s="3487"/>
      <c r="O2203" s="3488"/>
      <c r="P2203" s="3489"/>
      <c r="Q2203" s="3490"/>
      <c r="R2203" s="3490"/>
      <c r="DE2203" s="823"/>
    </row>
    <row r="2204" spans="1:109" s="771" customFormat="1" ht="12" hidden="1" customHeight="1" x14ac:dyDescent="0.15">
      <c r="A2204" s="3433"/>
      <c r="B2204" s="763"/>
      <c r="C2204" s="3490"/>
      <c r="D2204" s="3490"/>
      <c r="E2204" s="3490"/>
      <c r="F2204" s="1173"/>
      <c r="G2204" s="3490"/>
      <c r="H2204" s="3490"/>
      <c r="I2204" s="3491"/>
      <c r="J2204" s="3491"/>
      <c r="K2204" s="3491"/>
      <c r="L2204" s="3491"/>
      <c r="M2204" s="3491"/>
      <c r="N2204" s="3487"/>
      <c r="O2204" s="3488"/>
      <c r="P2204" s="3489"/>
      <c r="Q2204" s="3490"/>
      <c r="R2204" s="3490"/>
      <c r="DE2204" s="823"/>
    </row>
    <row r="2205" spans="1:109" s="771" customFormat="1" ht="12" hidden="1" customHeight="1" x14ac:dyDescent="0.15">
      <c r="A2205" s="3433"/>
      <c r="B2205" s="768"/>
      <c r="C2205" s="3496"/>
      <c r="D2205" s="3496"/>
      <c r="E2205" s="3496"/>
      <c r="F2205" s="1174"/>
      <c r="G2205" s="3496"/>
      <c r="H2205" s="3496"/>
      <c r="I2205" s="3497"/>
      <c r="J2205" s="3497"/>
      <c r="K2205" s="3497"/>
      <c r="L2205" s="3497"/>
      <c r="M2205" s="3497"/>
      <c r="N2205" s="3498"/>
      <c r="O2205" s="3499"/>
      <c r="P2205" s="3500"/>
      <c r="Q2205" s="3496"/>
      <c r="R2205" s="3496"/>
      <c r="DE2205" s="823"/>
    </row>
    <row r="2206" spans="1:109" s="771" customFormat="1" ht="6" hidden="1" customHeight="1" x14ac:dyDescent="0.15">
      <c r="A2206" s="797"/>
      <c r="B2206" s="798"/>
      <c r="C2206" s="3446"/>
      <c r="D2206" s="3446"/>
      <c r="E2206" s="3446"/>
      <c r="F2206" s="798"/>
      <c r="G2206" s="3446"/>
      <c r="H2206" s="3446"/>
      <c r="I2206" s="3446"/>
      <c r="J2206" s="3446"/>
      <c r="K2206" s="3446"/>
      <c r="L2206" s="3446"/>
      <c r="M2206" s="3446"/>
      <c r="N2206" s="798"/>
      <c r="O2206" s="798"/>
      <c r="P2206" s="798"/>
      <c r="Q2206" s="3438"/>
      <c r="R2206" s="3438"/>
      <c r="DE2206" s="823"/>
    </row>
    <row r="2207" spans="1:109" s="771" customFormat="1" ht="12" hidden="1" customHeight="1" x14ac:dyDescent="0.15">
      <c r="A2207" s="3421">
        <v>3</v>
      </c>
      <c r="B2207" s="3492" t="s">
        <v>1232</v>
      </c>
      <c r="C2207" s="3503"/>
      <c r="D2207" s="3503"/>
      <c r="E2207" s="3503"/>
      <c r="F2207" s="3503"/>
      <c r="G2207" s="3503"/>
      <c r="H2207" s="3503"/>
      <c r="I2207" s="3503"/>
      <c r="J2207" s="3503"/>
      <c r="K2207" s="3503"/>
      <c r="L2207" s="3503"/>
      <c r="M2207" s="3503"/>
      <c r="N2207" s="3503"/>
      <c r="O2207" s="3504"/>
      <c r="P2207" s="3536"/>
      <c r="Q2207" s="3434" t="s">
        <v>1231</v>
      </c>
      <c r="R2207" s="3435"/>
      <c r="DE2207" s="823"/>
    </row>
    <row r="2208" spans="1:109" s="771" customFormat="1" ht="12" hidden="1" customHeight="1" x14ac:dyDescent="0.15">
      <c r="A2208" s="3475"/>
      <c r="B2208" s="3436" t="s">
        <v>1230</v>
      </c>
      <c r="C2208" s="3396"/>
      <c r="D2208" s="3502"/>
      <c r="E2208" s="3396" t="s">
        <v>1229</v>
      </c>
      <c r="F2208" s="3396"/>
      <c r="G2208" s="3501" t="s">
        <v>1228</v>
      </c>
      <c r="H2208" s="3502"/>
      <c r="I2208" s="3501" t="s">
        <v>579</v>
      </c>
      <c r="J2208" s="3396"/>
      <c r="K2208" s="3396"/>
      <c r="L2208" s="3396"/>
      <c r="M2208" s="3396"/>
      <c r="N2208" s="3396" t="s">
        <v>578</v>
      </c>
      <c r="O2208" s="3397"/>
      <c r="P2208" s="3398"/>
      <c r="Q2208" s="3436"/>
      <c r="R2208" s="3437"/>
      <c r="DE2208" s="823"/>
    </row>
    <row r="2209" spans="1:109" s="771" customFormat="1" ht="12" hidden="1" customHeight="1" x14ac:dyDescent="0.15">
      <c r="A2209" s="3422"/>
      <c r="B2209" s="3386"/>
      <c r="C2209" s="3416"/>
      <c r="D2209" s="3534"/>
      <c r="E2209" s="3461"/>
      <c r="F2209" s="3461"/>
      <c r="G2209" s="3531"/>
      <c r="H2209" s="3532"/>
      <c r="I2209" s="3531"/>
      <c r="J2209" s="3461"/>
      <c r="K2209" s="3461"/>
      <c r="L2209" s="3461"/>
      <c r="M2209" s="3461"/>
      <c r="N2209" s="3533"/>
      <c r="O2209" s="3463"/>
      <c r="P2209" s="3464"/>
      <c r="Q2209" s="3386"/>
      <c r="R2209" s="3387"/>
      <c r="DE2209" s="823"/>
    </row>
    <row r="2210" spans="1:109" s="771" customFormat="1" ht="6" hidden="1" customHeight="1" x14ac:dyDescent="0.15">
      <c r="A2210" s="799"/>
      <c r="B2210" s="3438"/>
      <c r="C2210" s="3438"/>
      <c r="D2210" s="3438"/>
      <c r="E2210" s="3438"/>
      <c r="F2210" s="3438"/>
      <c r="G2210" s="3441"/>
      <c r="H2210" s="3441"/>
      <c r="I2210" s="799"/>
      <c r="J2210" s="799"/>
      <c r="K2210" s="799"/>
      <c r="L2210" s="799"/>
      <c r="M2210" s="799"/>
      <c r="N2210" s="799"/>
      <c r="O2210" s="799"/>
      <c r="P2210" s="799"/>
      <c r="Q2210" s="799"/>
      <c r="R2210" s="799"/>
      <c r="DE2210" s="823"/>
    </row>
    <row r="2211" spans="1:109" s="771" customFormat="1" ht="21" hidden="1" customHeight="1" x14ac:dyDescent="0.15">
      <c r="A2211" s="3421">
        <v>4</v>
      </c>
      <c r="B2211" s="3442" t="s">
        <v>1227</v>
      </c>
      <c r="C2211" s="3424"/>
      <c r="D2211" s="3425"/>
      <c r="E2211" s="3443" t="s">
        <v>1226</v>
      </c>
      <c r="F2211" s="3444"/>
      <c r="G2211" s="3445"/>
      <c r="H2211" s="3445"/>
      <c r="I2211" s="793"/>
      <c r="J2211" s="786">
        <v>5</v>
      </c>
      <c r="K2211" s="3449" t="s">
        <v>1764</v>
      </c>
      <c r="L2211" s="3450"/>
      <c r="M2211" s="3450"/>
      <c r="N2211" s="3450"/>
      <c r="O2211" s="3450"/>
      <c r="P2211" s="3450"/>
      <c r="Q2211" s="3450"/>
      <c r="R2211" s="3451"/>
      <c r="DE2211" s="823"/>
    </row>
    <row r="2212" spans="1:109" s="771" customFormat="1" ht="12" hidden="1" customHeight="1" x14ac:dyDescent="0.15">
      <c r="A2212" s="3422"/>
      <c r="B2212" s="3386"/>
      <c r="C2212" s="3416"/>
      <c r="D2212" s="3387"/>
      <c r="E2212" s="3386"/>
      <c r="F2212" s="3387"/>
      <c r="G2212" s="3445"/>
      <c r="H2212" s="3445"/>
      <c r="I2212" s="793"/>
      <c r="J2212" s="3476"/>
      <c r="K2212" s="3522"/>
      <c r="L2212" s="3523"/>
      <c r="M2212" s="3523"/>
      <c r="N2212" s="3523"/>
      <c r="O2212" s="3523"/>
      <c r="P2212" s="3523"/>
      <c r="Q2212" s="3523"/>
      <c r="R2212" s="3524"/>
      <c r="DE2212" s="823"/>
    </row>
    <row r="2213" spans="1:109" s="771" customFormat="1" ht="12" hidden="1" customHeight="1" x14ac:dyDescent="0.15">
      <c r="A2213" s="787"/>
      <c r="B2213" s="792"/>
      <c r="C2213" s="792"/>
      <c r="D2213" s="792"/>
      <c r="E2213" s="792"/>
      <c r="F2213" s="792"/>
      <c r="G2213" s="3445"/>
      <c r="H2213" s="3445"/>
      <c r="I2213" s="787"/>
      <c r="J2213" s="3477"/>
      <c r="K2213" s="3525"/>
      <c r="L2213" s="3526"/>
      <c r="M2213" s="3526"/>
      <c r="N2213" s="3526"/>
      <c r="O2213" s="3526"/>
      <c r="P2213" s="3526"/>
      <c r="Q2213" s="3526"/>
      <c r="R2213" s="3527"/>
      <c r="S2213" s="225"/>
      <c r="T2213" s="755"/>
      <c r="DE2213" s="823"/>
    </row>
    <row r="2214" spans="1:109" s="771" customFormat="1" ht="12" hidden="1" customHeight="1" x14ac:dyDescent="0.15">
      <c r="A2214" s="787"/>
      <c r="B2214" s="788"/>
      <c r="C2214" s="788"/>
      <c r="D2214" s="788"/>
      <c r="E2214" s="788"/>
      <c r="F2214" s="788"/>
      <c r="G2214" s="788"/>
      <c r="H2214" s="788"/>
      <c r="I2214" s="787"/>
      <c r="J2214" s="3477"/>
      <c r="K2214" s="3525"/>
      <c r="L2214" s="3526"/>
      <c r="M2214" s="3526"/>
      <c r="N2214" s="3526"/>
      <c r="O2214" s="3526"/>
      <c r="P2214" s="3526"/>
      <c r="Q2214" s="3526"/>
      <c r="R2214" s="3527"/>
      <c r="DE2214" s="823"/>
    </row>
    <row r="2215" spans="1:109" s="771" customFormat="1" ht="12" hidden="1" customHeight="1" x14ac:dyDescent="0.15">
      <c r="A2215" s="787"/>
      <c r="B2215" s="3465" t="s">
        <v>1225</v>
      </c>
      <c r="C2215" s="3465"/>
      <c r="D2215" s="3465"/>
      <c r="E2215" s="3465"/>
      <c r="F2215" s="3465"/>
      <c r="G2215" s="3465"/>
      <c r="H2215" s="3465"/>
      <c r="I2215" s="787"/>
      <c r="J2215" s="3477"/>
      <c r="K2215" s="3525"/>
      <c r="L2215" s="3526"/>
      <c r="M2215" s="3526"/>
      <c r="N2215" s="3526"/>
      <c r="O2215" s="3526"/>
      <c r="P2215" s="3526"/>
      <c r="Q2215" s="3526"/>
      <c r="R2215" s="3527"/>
      <c r="DE2215" s="823"/>
    </row>
    <row r="2216" spans="1:109" s="771" customFormat="1" ht="12" hidden="1" customHeight="1" x14ac:dyDescent="0.15">
      <c r="A2216" s="787"/>
      <c r="B2216" s="3465" t="s">
        <v>1224</v>
      </c>
      <c r="C2216" s="3465"/>
      <c r="D2216" s="3465"/>
      <c r="E2216" s="3465"/>
      <c r="F2216" s="3465"/>
      <c r="G2216" s="3465"/>
      <c r="H2216" s="3465"/>
      <c r="I2216" s="789"/>
      <c r="J2216" s="3477"/>
      <c r="K2216" s="3525"/>
      <c r="L2216" s="3526"/>
      <c r="M2216" s="3526"/>
      <c r="N2216" s="3526"/>
      <c r="O2216" s="3526"/>
      <c r="P2216" s="3526"/>
      <c r="Q2216" s="3526"/>
      <c r="R2216" s="3527"/>
      <c r="DE2216" s="823"/>
    </row>
    <row r="2217" spans="1:109" s="771" customFormat="1" ht="12" hidden="1" customHeight="1" x14ac:dyDescent="0.15">
      <c r="A2217" s="790" t="s">
        <v>1223</v>
      </c>
      <c r="B2217" s="3466" t="s">
        <v>577</v>
      </c>
      <c r="C2217" s="3466"/>
      <c r="D2217" s="3466"/>
      <c r="E2217" s="3466"/>
      <c r="F2217" s="3466"/>
      <c r="G2217" s="3466"/>
      <c r="H2217" s="3466"/>
      <c r="I2217" s="787"/>
      <c r="J2217" s="3477"/>
      <c r="K2217" s="3525"/>
      <c r="L2217" s="3526"/>
      <c r="M2217" s="3526"/>
      <c r="N2217" s="3526"/>
      <c r="O2217" s="3526"/>
      <c r="P2217" s="3526"/>
      <c r="Q2217" s="3526"/>
      <c r="R2217" s="3527"/>
      <c r="DE2217" s="823"/>
    </row>
    <row r="2218" spans="1:109" s="771" customFormat="1" ht="12" hidden="1" customHeight="1" x14ac:dyDescent="0.15">
      <c r="A2218" s="790"/>
      <c r="B2218" s="3467" t="s">
        <v>1222</v>
      </c>
      <c r="C2218" s="3467"/>
      <c r="D2218" s="3467"/>
      <c r="E2218" s="3467"/>
      <c r="F2218" s="3467"/>
      <c r="G2218" s="3467"/>
      <c r="H2218" s="3467"/>
      <c r="I2218" s="787"/>
      <c r="J2218" s="3477"/>
      <c r="K2218" s="3525"/>
      <c r="L2218" s="3526"/>
      <c r="M2218" s="3526"/>
      <c r="N2218" s="3526"/>
      <c r="O2218" s="3526"/>
      <c r="P2218" s="3526"/>
      <c r="Q2218" s="3526"/>
      <c r="R2218" s="3527"/>
      <c r="DE2218" s="823"/>
    </row>
    <row r="2219" spans="1:109" s="771" customFormat="1" ht="12" hidden="1" customHeight="1" x14ac:dyDescent="0.15">
      <c r="A2219" s="790"/>
      <c r="B2219" s="3467"/>
      <c r="C2219" s="3467"/>
      <c r="D2219" s="3467"/>
      <c r="E2219" s="3467"/>
      <c r="F2219" s="3467"/>
      <c r="G2219" s="3467"/>
      <c r="H2219" s="3467"/>
      <c r="I2219" s="787"/>
      <c r="J2219" s="3477"/>
      <c r="K2219" s="3525"/>
      <c r="L2219" s="3526"/>
      <c r="M2219" s="3526"/>
      <c r="N2219" s="3526"/>
      <c r="O2219" s="3526"/>
      <c r="P2219" s="3526"/>
      <c r="Q2219" s="3526"/>
      <c r="R2219" s="3527"/>
      <c r="DE2219" s="823"/>
    </row>
    <row r="2220" spans="1:109" s="771" customFormat="1" ht="12" hidden="1" customHeight="1" x14ac:dyDescent="0.15">
      <c r="A2220" s="790"/>
      <c r="B2220" s="3465"/>
      <c r="C2220" s="3465"/>
      <c r="D2220" s="3465"/>
      <c r="E2220" s="3465"/>
      <c r="F2220" s="3465"/>
      <c r="G2220" s="3465"/>
      <c r="H2220" s="3465"/>
      <c r="I2220" s="787"/>
      <c r="J2220" s="3477"/>
      <c r="K2220" s="3525"/>
      <c r="L2220" s="3526"/>
      <c r="M2220" s="3526"/>
      <c r="N2220" s="3526"/>
      <c r="O2220" s="3526"/>
      <c r="P2220" s="3526"/>
      <c r="Q2220" s="3526"/>
      <c r="R2220" s="3527"/>
      <c r="DE2220" s="823"/>
    </row>
    <row r="2221" spans="1:109" s="771" customFormat="1" ht="12" hidden="1" customHeight="1" x14ac:dyDescent="0.15">
      <c r="A2221" s="790"/>
      <c r="B2221" s="3465" t="s">
        <v>652</v>
      </c>
      <c r="C2221" s="3465"/>
      <c r="D2221" s="3465"/>
      <c r="E2221" s="3465"/>
      <c r="F2221" s="3465"/>
      <c r="G2221" s="3465"/>
      <c r="H2221" s="3465"/>
      <c r="I2221" s="787"/>
      <c r="J2221" s="3477"/>
      <c r="K2221" s="3525"/>
      <c r="L2221" s="3526"/>
      <c r="M2221" s="3526"/>
      <c r="N2221" s="3526"/>
      <c r="O2221" s="3526"/>
      <c r="P2221" s="3526"/>
      <c r="Q2221" s="3526"/>
      <c r="R2221" s="3527"/>
      <c r="U2221" s="224"/>
      <c r="V2221" s="224"/>
      <c r="W2221" s="224"/>
      <c r="X2221" s="224"/>
      <c r="Y2221" s="224"/>
      <c r="Z2221" s="224"/>
      <c r="AA2221" s="224"/>
      <c r="AB2221" s="224"/>
      <c r="AC2221" s="224"/>
      <c r="AD2221" s="224"/>
      <c r="AE2221" s="224"/>
      <c r="DE2221" s="823"/>
    </row>
    <row r="2222" spans="1:109" s="771" customFormat="1" ht="12" hidden="1" customHeight="1" x14ac:dyDescent="0.15">
      <c r="A2222" s="790"/>
      <c r="B2222" s="3465"/>
      <c r="C2222" s="3465"/>
      <c r="D2222" s="3465"/>
      <c r="E2222" s="3465"/>
      <c r="F2222" s="3465"/>
      <c r="G2222" s="3465"/>
      <c r="H2222" s="3465"/>
      <c r="I2222" s="787"/>
      <c r="J2222" s="3478"/>
      <c r="K2222" s="3528"/>
      <c r="L2222" s="3529"/>
      <c r="M2222" s="3529"/>
      <c r="N2222" s="3529"/>
      <c r="O2222" s="3529"/>
      <c r="P2222" s="3529"/>
      <c r="Q2222" s="3529"/>
      <c r="R2222" s="3530"/>
      <c r="DE2222" s="823"/>
    </row>
    <row r="2223" spans="1:109" s="772" customFormat="1" ht="13.5" hidden="1" x14ac:dyDescent="0.15">
      <c r="A2223" s="3473" t="s">
        <v>1239</v>
      </c>
      <c r="B2223" s="3474"/>
      <c r="C2223" s="3474"/>
      <c r="D2223" s="3474"/>
      <c r="E2223" s="3474"/>
      <c r="F2223" s="3474"/>
      <c r="G2223" s="3474"/>
      <c r="H2223" s="3474"/>
      <c r="I2223" s="3474"/>
      <c r="J2223" s="3474"/>
      <c r="K2223" s="3474"/>
      <c r="L2223" s="3474"/>
      <c r="M2223" s="3474"/>
      <c r="N2223" s="3474"/>
      <c r="O2223" s="3474"/>
      <c r="P2223" s="3474"/>
      <c r="Q2223" s="3474"/>
      <c r="R2223" s="3474"/>
      <c r="DE2223" s="822"/>
    </row>
    <row r="2224" spans="1:109" s="771" customFormat="1" ht="12" hidden="1" customHeight="1" x14ac:dyDescent="0.15">
      <c r="A2224" s="3393" t="s">
        <v>576</v>
      </c>
      <c r="B2224" s="3417"/>
      <c r="C2224" s="3494"/>
      <c r="D2224" s="3495"/>
      <c r="E2224" s="3393" t="s">
        <v>575</v>
      </c>
      <c r="F2224" s="3417"/>
      <c r="G2224" s="3386"/>
      <c r="H2224" s="3416"/>
      <c r="I2224" s="3416"/>
      <c r="J2224" s="3387"/>
      <c r="K2224" s="3393" t="s">
        <v>1214</v>
      </c>
      <c r="L2224" s="3395"/>
      <c r="M2224" s="3420"/>
      <c r="N2224" s="3386"/>
      <c r="O2224" s="3416"/>
      <c r="P2224" s="3416"/>
      <c r="Q2224" s="3416"/>
      <c r="R2224" s="3387"/>
      <c r="DE2224" s="823"/>
    </row>
    <row r="2225" spans="1:111" s="771" customFormat="1" ht="12" hidden="1" customHeight="1" x14ac:dyDescent="0.15">
      <c r="A2225" s="3421">
        <v>1</v>
      </c>
      <c r="B2225" s="3510" t="s">
        <v>1238</v>
      </c>
      <c r="C2225" s="3511"/>
      <c r="D2225" s="3511"/>
      <c r="E2225" s="3511"/>
      <c r="F2225" s="3512"/>
      <c r="G2225" s="3492" t="s">
        <v>1237</v>
      </c>
      <c r="H2225" s="3493"/>
      <c r="I2225" s="3492" t="s">
        <v>1236</v>
      </c>
      <c r="J2225" s="3503"/>
      <c r="K2225" s="3503"/>
      <c r="L2225" s="3503"/>
      <c r="M2225" s="3503"/>
      <c r="N2225" s="3503"/>
      <c r="O2225" s="3503"/>
      <c r="P2225" s="3503"/>
      <c r="Q2225" s="3503"/>
      <c r="R2225" s="3493"/>
      <c r="DE2225" s="823"/>
    </row>
    <row r="2226" spans="1:111" s="771" customFormat="1" ht="12" hidden="1" customHeight="1" x14ac:dyDescent="0.15">
      <c r="A2226" s="3422"/>
      <c r="B2226" s="3513"/>
      <c r="C2226" s="3514"/>
      <c r="D2226" s="3514"/>
      <c r="E2226" s="3514"/>
      <c r="F2226" s="3515"/>
      <c r="G2226" s="3516"/>
      <c r="H2226" s="3517"/>
      <c r="I2226" s="3518"/>
      <c r="J2226" s="3519"/>
      <c r="K2226" s="3519"/>
      <c r="L2226" s="3519"/>
      <c r="M2226" s="780" t="s">
        <v>1761</v>
      </c>
      <c r="N2226" s="3520"/>
      <c r="O2226" s="3521"/>
      <c r="P2226" s="781" t="s">
        <v>1762</v>
      </c>
      <c r="Q2226" s="773"/>
      <c r="R2226" s="782" t="s">
        <v>1763</v>
      </c>
      <c r="S2226" s="758" t="str">
        <f>IF(AND(Q2226&lt;&gt;"",Q2226&lt;120),"排煙機の規定風量は120㎥以上必要です。","")</f>
        <v/>
      </c>
      <c r="T2226" s="770"/>
      <c r="DE2226" s="823"/>
    </row>
    <row r="2227" spans="1:111" s="771" customFormat="1" ht="6" hidden="1" customHeight="1" x14ac:dyDescent="0.15">
      <c r="A2227" s="794"/>
      <c r="B2227" s="794"/>
      <c r="C2227" s="794"/>
      <c r="D2227" s="794"/>
      <c r="E2227" s="794"/>
      <c r="F2227" s="794"/>
      <c r="G2227" s="794"/>
      <c r="H2227" s="794"/>
      <c r="I2227" s="794"/>
      <c r="J2227" s="794"/>
      <c r="K2227" s="795"/>
      <c r="L2227" s="795"/>
      <c r="M2227" s="795"/>
      <c r="N2227" s="794"/>
      <c r="O2227" s="796"/>
      <c r="P2227" s="796"/>
      <c r="Q2227" s="795"/>
      <c r="R2227" s="795"/>
      <c r="DE2227" s="823"/>
    </row>
    <row r="2228" spans="1:111" s="771" customFormat="1" ht="12" hidden="1" customHeight="1" x14ac:dyDescent="0.15">
      <c r="A2228" s="3432">
        <v>2</v>
      </c>
      <c r="B2228" s="3492" t="s">
        <v>1235</v>
      </c>
      <c r="C2228" s="3503"/>
      <c r="D2228" s="3503"/>
      <c r="E2228" s="3503"/>
      <c r="F2228" s="3503"/>
      <c r="G2228" s="3503"/>
      <c r="H2228" s="3503"/>
      <c r="I2228" s="3503"/>
      <c r="J2228" s="3503"/>
      <c r="K2228" s="3503"/>
      <c r="L2228" s="3503"/>
      <c r="M2228" s="3503"/>
      <c r="N2228" s="3503"/>
      <c r="O2228" s="3504"/>
      <c r="P2228" s="783"/>
      <c r="Q2228" s="3434" t="s">
        <v>1231</v>
      </c>
      <c r="R2228" s="3435"/>
      <c r="DE2228" s="823"/>
    </row>
    <row r="2229" spans="1:111" s="771" customFormat="1" ht="12" hidden="1" customHeight="1" x14ac:dyDescent="0.15">
      <c r="A2229" s="3433"/>
      <c r="B2229" s="784" t="s">
        <v>54</v>
      </c>
      <c r="C2229" s="3501" t="s">
        <v>1234</v>
      </c>
      <c r="D2229" s="3396"/>
      <c r="E2229" s="3502"/>
      <c r="F2229" s="785" t="s">
        <v>1233</v>
      </c>
      <c r="G2229" s="3501" t="s">
        <v>1228</v>
      </c>
      <c r="H2229" s="3396"/>
      <c r="I2229" s="3501" t="s">
        <v>579</v>
      </c>
      <c r="J2229" s="3396"/>
      <c r="K2229" s="3396"/>
      <c r="L2229" s="3396"/>
      <c r="M2229" s="3396"/>
      <c r="N2229" s="3396" t="s">
        <v>578</v>
      </c>
      <c r="O2229" s="3397"/>
      <c r="P2229" s="3398"/>
      <c r="Q2229" s="3436"/>
      <c r="R2229" s="3437"/>
      <c r="DE2229" s="823"/>
      <c r="DF2229" s="772" t="str">
        <f>IF(COUNTA(B2230:R2279)&gt;0,DG2229,"")</f>
        <v/>
      </c>
      <c r="DG2229" s="829">
        <v>31</v>
      </c>
    </row>
    <row r="2230" spans="1:111" s="771" customFormat="1" ht="12" hidden="1" customHeight="1" x14ac:dyDescent="0.15">
      <c r="A2230" s="3433"/>
      <c r="B2230" s="762"/>
      <c r="C2230" s="3505"/>
      <c r="D2230" s="3505"/>
      <c r="E2230" s="3505"/>
      <c r="F2230" s="1172"/>
      <c r="G2230" s="3505"/>
      <c r="H2230" s="3505"/>
      <c r="I2230" s="3506"/>
      <c r="J2230" s="3506"/>
      <c r="K2230" s="3506"/>
      <c r="L2230" s="3506"/>
      <c r="M2230" s="3506"/>
      <c r="N2230" s="3507"/>
      <c r="O2230" s="3508"/>
      <c r="P2230" s="3509"/>
      <c r="Q2230" s="3505"/>
      <c r="R2230" s="3505"/>
      <c r="DE2230" s="823"/>
    </row>
    <row r="2231" spans="1:111" s="771" customFormat="1" ht="12" hidden="1" customHeight="1" x14ac:dyDescent="0.15">
      <c r="A2231" s="3433"/>
      <c r="B2231" s="763"/>
      <c r="C2231" s="3490"/>
      <c r="D2231" s="3490"/>
      <c r="E2231" s="3490"/>
      <c r="F2231" s="1173"/>
      <c r="G2231" s="3490"/>
      <c r="H2231" s="3490"/>
      <c r="I2231" s="3491"/>
      <c r="J2231" s="3491"/>
      <c r="K2231" s="3491"/>
      <c r="L2231" s="3491"/>
      <c r="M2231" s="3491"/>
      <c r="N2231" s="3487"/>
      <c r="O2231" s="3488"/>
      <c r="P2231" s="3489"/>
      <c r="Q2231" s="3490"/>
      <c r="R2231" s="3490"/>
      <c r="DE2231" s="823"/>
    </row>
    <row r="2232" spans="1:111" s="771" customFormat="1" ht="12" hidden="1" customHeight="1" x14ac:dyDescent="0.15">
      <c r="A2232" s="3433"/>
      <c r="B2232" s="763"/>
      <c r="C2232" s="3490"/>
      <c r="D2232" s="3490"/>
      <c r="E2232" s="3490"/>
      <c r="F2232" s="1173"/>
      <c r="G2232" s="3490"/>
      <c r="H2232" s="3490"/>
      <c r="I2232" s="3491"/>
      <c r="J2232" s="3491"/>
      <c r="K2232" s="3491"/>
      <c r="L2232" s="3491"/>
      <c r="M2232" s="3491"/>
      <c r="N2232" s="3487"/>
      <c r="O2232" s="3488"/>
      <c r="P2232" s="3489"/>
      <c r="Q2232" s="3490"/>
      <c r="R2232" s="3490"/>
      <c r="DE2232" s="823"/>
    </row>
    <row r="2233" spans="1:111" s="771" customFormat="1" ht="12" hidden="1" customHeight="1" x14ac:dyDescent="0.15">
      <c r="A2233" s="3433"/>
      <c r="B2233" s="763"/>
      <c r="C2233" s="3490"/>
      <c r="D2233" s="3490"/>
      <c r="E2233" s="3490"/>
      <c r="F2233" s="1173"/>
      <c r="G2233" s="3490"/>
      <c r="H2233" s="3490"/>
      <c r="I2233" s="3491"/>
      <c r="J2233" s="3491"/>
      <c r="K2233" s="3491"/>
      <c r="L2233" s="3491"/>
      <c r="M2233" s="3491"/>
      <c r="N2233" s="3487"/>
      <c r="O2233" s="3488"/>
      <c r="P2233" s="3489"/>
      <c r="Q2233" s="3490"/>
      <c r="R2233" s="3490"/>
      <c r="DE2233" s="823"/>
    </row>
    <row r="2234" spans="1:111" s="771" customFormat="1" ht="12" hidden="1" customHeight="1" x14ac:dyDescent="0.15">
      <c r="A2234" s="3433"/>
      <c r="B2234" s="763"/>
      <c r="C2234" s="3490"/>
      <c r="D2234" s="3490"/>
      <c r="E2234" s="3490"/>
      <c r="F2234" s="1173"/>
      <c r="G2234" s="3490"/>
      <c r="H2234" s="3490"/>
      <c r="I2234" s="3491"/>
      <c r="J2234" s="3491"/>
      <c r="K2234" s="3491"/>
      <c r="L2234" s="3491"/>
      <c r="M2234" s="3491"/>
      <c r="N2234" s="3487"/>
      <c r="O2234" s="3488"/>
      <c r="P2234" s="3489"/>
      <c r="Q2234" s="3490"/>
      <c r="R2234" s="3490"/>
      <c r="DE2234" s="823"/>
    </row>
    <row r="2235" spans="1:111" s="771" customFormat="1" ht="12" hidden="1" customHeight="1" x14ac:dyDescent="0.15">
      <c r="A2235" s="3433"/>
      <c r="B2235" s="763"/>
      <c r="C2235" s="3490"/>
      <c r="D2235" s="3490"/>
      <c r="E2235" s="3490"/>
      <c r="F2235" s="1173"/>
      <c r="G2235" s="3490"/>
      <c r="H2235" s="3490"/>
      <c r="I2235" s="3491"/>
      <c r="J2235" s="3491"/>
      <c r="K2235" s="3491"/>
      <c r="L2235" s="3491"/>
      <c r="M2235" s="3491"/>
      <c r="N2235" s="3487"/>
      <c r="O2235" s="3488"/>
      <c r="P2235" s="3489"/>
      <c r="Q2235" s="3490"/>
      <c r="R2235" s="3490"/>
      <c r="DE2235" s="823"/>
    </row>
    <row r="2236" spans="1:111" s="771" customFormat="1" ht="12" hidden="1" customHeight="1" x14ac:dyDescent="0.15">
      <c r="A2236" s="3433"/>
      <c r="B2236" s="763"/>
      <c r="C2236" s="3490"/>
      <c r="D2236" s="3490"/>
      <c r="E2236" s="3490"/>
      <c r="F2236" s="1173"/>
      <c r="G2236" s="3490"/>
      <c r="H2236" s="3490"/>
      <c r="I2236" s="3491"/>
      <c r="J2236" s="3491"/>
      <c r="K2236" s="3491"/>
      <c r="L2236" s="3491"/>
      <c r="M2236" s="3491"/>
      <c r="N2236" s="3487"/>
      <c r="O2236" s="3488"/>
      <c r="P2236" s="3489"/>
      <c r="Q2236" s="3490"/>
      <c r="R2236" s="3490"/>
      <c r="DE2236" s="823"/>
    </row>
    <row r="2237" spans="1:111" s="771" customFormat="1" ht="12" hidden="1" customHeight="1" x14ac:dyDescent="0.15">
      <c r="A2237" s="3433"/>
      <c r="B2237" s="763"/>
      <c r="C2237" s="3490"/>
      <c r="D2237" s="3490"/>
      <c r="E2237" s="3490"/>
      <c r="F2237" s="1173"/>
      <c r="G2237" s="3490"/>
      <c r="H2237" s="3490"/>
      <c r="I2237" s="3491"/>
      <c r="J2237" s="3491"/>
      <c r="K2237" s="3491"/>
      <c r="L2237" s="3491"/>
      <c r="M2237" s="3491"/>
      <c r="N2237" s="3487"/>
      <c r="O2237" s="3488"/>
      <c r="P2237" s="3489"/>
      <c r="Q2237" s="3490"/>
      <c r="R2237" s="3490"/>
      <c r="DE2237" s="823"/>
    </row>
    <row r="2238" spans="1:111" s="771" customFormat="1" ht="12" hidden="1" customHeight="1" x14ac:dyDescent="0.15">
      <c r="A2238" s="3433"/>
      <c r="B2238" s="763"/>
      <c r="C2238" s="3490"/>
      <c r="D2238" s="3490"/>
      <c r="E2238" s="3490"/>
      <c r="F2238" s="1173"/>
      <c r="G2238" s="3490"/>
      <c r="H2238" s="3490"/>
      <c r="I2238" s="3491"/>
      <c r="J2238" s="3491"/>
      <c r="K2238" s="3491"/>
      <c r="L2238" s="3491"/>
      <c r="M2238" s="3491"/>
      <c r="N2238" s="3487"/>
      <c r="O2238" s="3488"/>
      <c r="P2238" s="3489"/>
      <c r="Q2238" s="3490"/>
      <c r="R2238" s="3490"/>
      <c r="DE2238" s="823"/>
    </row>
    <row r="2239" spans="1:111" s="771" customFormat="1" ht="12" hidden="1" customHeight="1" x14ac:dyDescent="0.15">
      <c r="A2239" s="3433"/>
      <c r="B2239" s="763"/>
      <c r="C2239" s="3490"/>
      <c r="D2239" s="3490"/>
      <c r="E2239" s="3490"/>
      <c r="F2239" s="1173"/>
      <c r="G2239" s="3490"/>
      <c r="H2239" s="3490"/>
      <c r="I2239" s="3491"/>
      <c r="J2239" s="3491"/>
      <c r="K2239" s="3491"/>
      <c r="L2239" s="3491"/>
      <c r="M2239" s="3491"/>
      <c r="N2239" s="3487"/>
      <c r="O2239" s="3488"/>
      <c r="P2239" s="3489"/>
      <c r="Q2239" s="3490"/>
      <c r="R2239" s="3490"/>
      <c r="DE2239" s="823"/>
    </row>
    <row r="2240" spans="1:111" s="771" customFormat="1" ht="12" hidden="1" customHeight="1" x14ac:dyDescent="0.15">
      <c r="A2240" s="3433"/>
      <c r="B2240" s="763"/>
      <c r="C2240" s="3490"/>
      <c r="D2240" s="3490"/>
      <c r="E2240" s="3490"/>
      <c r="F2240" s="1173"/>
      <c r="G2240" s="3490"/>
      <c r="H2240" s="3490"/>
      <c r="I2240" s="3491"/>
      <c r="J2240" s="3491"/>
      <c r="K2240" s="3491"/>
      <c r="L2240" s="3491"/>
      <c r="M2240" s="3491"/>
      <c r="N2240" s="3487"/>
      <c r="O2240" s="3488"/>
      <c r="P2240" s="3489"/>
      <c r="Q2240" s="3490"/>
      <c r="R2240" s="3490"/>
      <c r="DE2240" s="823"/>
    </row>
    <row r="2241" spans="1:109" s="771" customFormat="1" ht="12" hidden="1" customHeight="1" x14ac:dyDescent="0.15">
      <c r="A2241" s="3433"/>
      <c r="B2241" s="763"/>
      <c r="C2241" s="3490"/>
      <c r="D2241" s="3490"/>
      <c r="E2241" s="3490"/>
      <c r="F2241" s="1173"/>
      <c r="G2241" s="3490"/>
      <c r="H2241" s="3490"/>
      <c r="I2241" s="3491"/>
      <c r="J2241" s="3491"/>
      <c r="K2241" s="3491"/>
      <c r="L2241" s="3491"/>
      <c r="M2241" s="3491"/>
      <c r="N2241" s="3487"/>
      <c r="O2241" s="3488"/>
      <c r="P2241" s="3489"/>
      <c r="Q2241" s="3490"/>
      <c r="R2241" s="3490"/>
      <c r="DE2241" s="823"/>
    </row>
    <row r="2242" spans="1:109" s="771" customFormat="1" ht="12" hidden="1" customHeight="1" x14ac:dyDescent="0.15">
      <c r="A2242" s="3433"/>
      <c r="B2242" s="763"/>
      <c r="C2242" s="3490"/>
      <c r="D2242" s="3490"/>
      <c r="E2242" s="3490"/>
      <c r="F2242" s="1173"/>
      <c r="G2242" s="3490"/>
      <c r="H2242" s="3490"/>
      <c r="I2242" s="3491"/>
      <c r="J2242" s="3491"/>
      <c r="K2242" s="3491"/>
      <c r="L2242" s="3491"/>
      <c r="M2242" s="3491"/>
      <c r="N2242" s="3487"/>
      <c r="O2242" s="3488"/>
      <c r="P2242" s="3489"/>
      <c r="Q2242" s="3490"/>
      <c r="R2242" s="3490"/>
      <c r="DE2242" s="823"/>
    </row>
    <row r="2243" spans="1:109" s="771" customFormat="1" ht="12" hidden="1" customHeight="1" x14ac:dyDescent="0.15">
      <c r="A2243" s="3433"/>
      <c r="B2243" s="763"/>
      <c r="C2243" s="3490"/>
      <c r="D2243" s="3490"/>
      <c r="E2243" s="3490"/>
      <c r="F2243" s="1173"/>
      <c r="G2243" s="3490"/>
      <c r="H2243" s="3490"/>
      <c r="I2243" s="3491"/>
      <c r="J2243" s="3491"/>
      <c r="K2243" s="3491"/>
      <c r="L2243" s="3491"/>
      <c r="M2243" s="3491"/>
      <c r="N2243" s="3487"/>
      <c r="O2243" s="3488"/>
      <c r="P2243" s="3489"/>
      <c r="Q2243" s="3490"/>
      <c r="R2243" s="3490"/>
      <c r="DE2243" s="823"/>
    </row>
    <row r="2244" spans="1:109" s="771" customFormat="1" ht="12" hidden="1" customHeight="1" x14ac:dyDescent="0.15">
      <c r="A2244" s="3433"/>
      <c r="B2244" s="763"/>
      <c r="C2244" s="3490"/>
      <c r="D2244" s="3490"/>
      <c r="E2244" s="3490"/>
      <c r="F2244" s="1173"/>
      <c r="G2244" s="3490"/>
      <c r="H2244" s="3490"/>
      <c r="I2244" s="3491"/>
      <c r="J2244" s="3491"/>
      <c r="K2244" s="3491"/>
      <c r="L2244" s="3491"/>
      <c r="M2244" s="3491"/>
      <c r="N2244" s="3487"/>
      <c r="O2244" s="3488"/>
      <c r="P2244" s="3489"/>
      <c r="Q2244" s="3490"/>
      <c r="R2244" s="3490"/>
      <c r="DE2244" s="823"/>
    </row>
    <row r="2245" spans="1:109" s="771" customFormat="1" ht="12" hidden="1" customHeight="1" x14ac:dyDescent="0.15">
      <c r="A2245" s="3433"/>
      <c r="B2245" s="763"/>
      <c r="C2245" s="3490"/>
      <c r="D2245" s="3490"/>
      <c r="E2245" s="3490"/>
      <c r="F2245" s="1173"/>
      <c r="G2245" s="3490"/>
      <c r="H2245" s="3490"/>
      <c r="I2245" s="3491"/>
      <c r="J2245" s="3491"/>
      <c r="K2245" s="3491"/>
      <c r="L2245" s="3491"/>
      <c r="M2245" s="3491"/>
      <c r="N2245" s="3487"/>
      <c r="O2245" s="3488"/>
      <c r="P2245" s="3489"/>
      <c r="Q2245" s="3490"/>
      <c r="R2245" s="3490"/>
      <c r="DE2245" s="823"/>
    </row>
    <row r="2246" spans="1:109" s="771" customFormat="1" ht="12" hidden="1" customHeight="1" x14ac:dyDescent="0.15">
      <c r="A2246" s="3433"/>
      <c r="B2246" s="763"/>
      <c r="C2246" s="3490"/>
      <c r="D2246" s="3490"/>
      <c r="E2246" s="3490"/>
      <c r="F2246" s="1173"/>
      <c r="G2246" s="3490"/>
      <c r="H2246" s="3490"/>
      <c r="I2246" s="3491"/>
      <c r="J2246" s="3491"/>
      <c r="K2246" s="3491"/>
      <c r="L2246" s="3491"/>
      <c r="M2246" s="3491"/>
      <c r="N2246" s="3487"/>
      <c r="O2246" s="3488"/>
      <c r="P2246" s="3489"/>
      <c r="Q2246" s="3490"/>
      <c r="R2246" s="3490"/>
      <c r="DE2246" s="823"/>
    </row>
    <row r="2247" spans="1:109" s="771" customFormat="1" ht="12" hidden="1" customHeight="1" x14ac:dyDescent="0.15">
      <c r="A2247" s="3433"/>
      <c r="B2247" s="763"/>
      <c r="C2247" s="3490"/>
      <c r="D2247" s="3490"/>
      <c r="E2247" s="3490"/>
      <c r="F2247" s="1173"/>
      <c r="G2247" s="3490"/>
      <c r="H2247" s="3490"/>
      <c r="I2247" s="3491"/>
      <c r="J2247" s="3491"/>
      <c r="K2247" s="3491"/>
      <c r="L2247" s="3491"/>
      <c r="M2247" s="3491"/>
      <c r="N2247" s="3487"/>
      <c r="O2247" s="3488"/>
      <c r="P2247" s="3489"/>
      <c r="Q2247" s="3490"/>
      <c r="R2247" s="3490"/>
      <c r="DE2247" s="823"/>
    </row>
    <row r="2248" spans="1:109" s="771" customFormat="1" ht="12" hidden="1" customHeight="1" x14ac:dyDescent="0.15">
      <c r="A2248" s="3433"/>
      <c r="B2248" s="763"/>
      <c r="C2248" s="3490"/>
      <c r="D2248" s="3490"/>
      <c r="E2248" s="3490"/>
      <c r="F2248" s="1173"/>
      <c r="G2248" s="3490"/>
      <c r="H2248" s="3490"/>
      <c r="I2248" s="3491"/>
      <c r="J2248" s="3491"/>
      <c r="K2248" s="3491"/>
      <c r="L2248" s="3491"/>
      <c r="M2248" s="3491"/>
      <c r="N2248" s="3487"/>
      <c r="O2248" s="3488"/>
      <c r="P2248" s="3489"/>
      <c r="Q2248" s="3490"/>
      <c r="R2248" s="3490"/>
      <c r="DE2248" s="823"/>
    </row>
    <row r="2249" spans="1:109" s="771" customFormat="1" ht="12" hidden="1" customHeight="1" x14ac:dyDescent="0.15">
      <c r="A2249" s="3433"/>
      <c r="B2249" s="763"/>
      <c r="C2249" s="3490"/>
      <c r="D2249" s="3490"/>
      <c r="E2249" s="3490"/>
      <c r="F2249" s="1173"/>
      <c r="G2249" s="3490"/>
      <c r="H2249" s="3490"/>
      <c r="I2249" s="3491"/>
      <c r="J2249" s="3491"/>
      <c r="K2249" s="3491"/>
      <c r="L2249" s="3491"/>
      <c r="M2249" s="3491"/>
      <c r="N2249" s="3487"/>
      <c r="O2249" s="3488"/>
      <c r="P2249" s="3489"/>
      <c r="Q2249" s="3490"/>
      <c r="R2249" s="3490"/>
      <c r="DE2249" s="823"/>
    </row>
    <row r="2250" spans="1:109" s="771" customFormat="1" ht="12" hidden="1" customHeight="1" x14ac:dyDescent="0.15">
      <c r="A2250" s="3433"/>
      <c r="B2250" s="763"/>
      <c r="C2250" s="3490"/>
      <c r="D2250" s="3490"/>
      <c r="E2250" s="3490"/>
      <c r="F2250" s="1173"/>
      <c r="G2250" s="3490"/>
      <c r="H2250" s="3490"/>
      <c r="I2250" s="3491"/>
      <c r="J2250" s="3491"/>
      <c r="K2250" s="3491"/>
      <c r="L2250" s="3491"/>
      <c r="M2250" s="3491"/>
      <c r="N2250" s="3487"/>
      <c r="O2250" s="3488"/>
      <c r="P2250" s="3489"/>
      <c r="Q2250" s="3490"/>
      <c r="R2250" s="3490"/>
      <c r="DE2250" s="823"/>
    </row>
    <row r="2251" spans="1:109" s="771" customFormat="1" ht="12" hidden="1" customHeight="1" x14ac:dyDescent="0.15">
      <c r="A2251" s="3433"/>
      <c r="B2251" s="763"/>
      <c r="C2251" s="3490"/>
      <c r="D2251" s="3490"/>
      <c r="E2251" s="3490"/>
      <c r="F2251" s="1173"/>
      <c r="G2251" s="3490"/>
      <c r="H2251" s="3490"/>
      <c r="I2251" s="3491"/>
      <c r="J2251" s="3491"/>
      <c r="K2251" s="3491"/>
      <c r="L2251" s="3491"/>
      <c r="M2251" s="3491"/>
      <c r="N2251" s="3487"/>
      <c r="O2251" s="3488"/>
      <c r="P2251" s="3489"/>
      <c r="Q2251" s="3490"/>
      <c r="R2251" s="3490"/>
      <c r="DE2251" s="823"/>
    </row>
    <row r="2252" spans="1:109" s="771" customFormat="1" ht="12" hidden="1" customHeight="1" x14ac:dyDescent="0.15">
      <c r="A2252" s="3433"/>
      <c r="B2252" s="763"/>
      <c r="C2252" s="3490"/>
      <c r="D2252" s="3490"/>
      <c r="E2252" s="3490"/>
      <c r="F2252" s="1173"/>
      <c r="G2252" s="3490"/>
      <c r="H2252" s="3490"/>
      <c r="I2252" s="3491"/>
      <c r="J2252" s="3491"/>
      <c r="K2252" s="3491"/>
      <c r="L2252" s="3491"/>
      <c r="M2252" s="3491"/>
      <c r="N2252" s="3487"/>
      <c r="O2252" s="3488"/>
      <c r="P2252" s="3489"/>
      <c r="Q2252" s="3490"/>
      <c r="R2252" s="3490"/>
      <c r="DE2252" s="823"/>
    </row>
    <row r="2253" spans="1:109" s="771" customFormat="1" ht="12" hidden="1" customHeight="1" x14ac:dyDescent="0.15">
      <c r="A2253" s="3433"/>
      <c r="B2253" s="763"/>
      <c r="C2253" s="3490"/>
      <c r="D2253" s="3490"/>
      <c r="E2253" s="3490"/>
      <c r="F2253" s="1173"/>
      <c r="G2253" s="3490"/>
      <c r="H2253" s="3490"/>
      <c r="I2253" s="3491"/>
      <c r="J2253" s="3491"/>
      <c r="K2253" s="3491"/>
      <c r="L2253" s="3491"/>
      <c r="M2253" s="3491"/>
      <c r="N2253" s="3487"/>
      <c r="O2253" s="3488"/>
      <c r="P2253" s="3489"/>
      <c r="Q2253" s="3490"/>
      <c r="R2253" s="3490"/>
      <c r="DE2253" s="823"/>
    </row>
    <row r="2254" spans="1:109" s="771" customFormat="1" ht="12" hidden="1" customHeight="1" x14ac:dyDescent="0.15">
      <c r="A2254" s="3433"/>
      <c r="B2254" s="763"/>
      <c r="C2254" s="3490"/>
      <c r="D2254" s="3490"/>
      <c r="E2254" s="3490"/>
      <c r="F2254" s="1173"/>
      <c r="G2254" s="3490"/>
      <c r="H2254" s="3490"/>
      <c r="I2254" s="3491"/>
      <c r="J2254" s="3491"/>
      <c r="K2254" s="3491"/>
      <c r="L2254" s="3491"/>
      <c r="M2254" s="3491"/>
      <c r="N2254" s="3487"/>
      <c r="O2254" s="3488"/>
      <c r="P2254" s="3489"/>
      <c r="Q2254" s="3490"/>
      <c r="R2254" s="3490"/>
      <c r="DE2254" s="823"/>
    </row>
    <row r="2255" spans="1:109" s="771" customFormat="1" ht="12" hidden="1" customHeight="1" x14ac:dyDescent="0.15">
      <c r="A2255" s="3433"/>
      <c r="B2255" s="763"/>
      <c r="C2255" s="3490"/>
      <c r="D2255" s="3490"/>
      <c r="E2255" s="3490"/>
      <c r="F2255" s="1173"/>
      <c r="G2255" s="3490"/>
      <c r="H2255" s="3490"/>
      <c r="I2255" s="3491"/>
      <c r="J2255" s="3491"/>
      <c r="K2255" s="3491"/>
      <c r="L2255" s="3491"/>
      <c r="M2255" s="3491"/>
      <c r="N2255" s="3487"/>
      <c r="O2255" s="3488"/>
      <c r="P2255" s="3489"/>
      <c r="Q2255" s="3490"/>
      <c r="R2255" s="3490"/>
      <c r="DE2255" s="823"/>
    </row>
    <row r="2256" spans="1:109" s="771" customFormat="1" ht="12" hidden="1" customHeight="1" x14ac:dyDescent="0.15">
      <c r="A2256" s="3433"/>
      <c r="B2256" s="763"/>
      <c r="C2256" s="3490"/>
      <c r="D2256" s="3490"/>
      <c r="E2256" s="3490"/>
      <c r="F2256" s="1173"/>
      <c r="G2256" s="3490"/>
      <c r="H2256" s="3490"/>
      <c r="I2256" s="3491"/>
      <c r="J2256" s="3491"/>
      <c r="K2256" s="3491"/>
      <c r="L2256" s="3491"/>
      <c r="M2256" s="3491"/>
      <c r="N2256" s="3487"/>
      <c r="O2256" s="3488"/>
      <c r="P2256" s="3489"/>
      <c r="Q2256" s="3490"/>
      <c r="R2256" s="3490"/>
      <c r="DE2256" s="823"/>
    </row>
    <row r="2257" spans="1:109" s="771" customFormat="1" ht="12" hidden="1" customHeight="1" x14ac:dyDescent="0.15">
      <c r="A2257" s="3433"/>
      <c r="B2257" s="763"/>
      <c r="C2257" s="3490"/>
      <c r="D2257" s="3490"/>
      <c r="E2257" s="3490"/>
      <c r="F2257" s="1173"/>
      <c r="G2257" s="3490"/>
      <c r="H2257" s="3490"/>
      <c r="I2257" s="3491"/>
      <c r="J2257" s="3491"/>
      <c r="K2257" s="3491"/>
      <c r="L2257" s="3491"/>
      <c r="M2257" s="3491"/>
      <c r="N2257" s="3487"/>
      <c r="O2257" s="3488"/>
      <c r="P2257" s="3489"/>
      <c r="Q2257" s="3490"/>
      <c r="R2257" s="3490"/>
      <c r="DE2257" s="823"/>
    </row>
    <row r="2258" spans="1:109" s="771" customFormat="1" ht="12" hidden="1" customHeight="1" x14ac:dyDescent="0.15">
      <c r="A2258" s="3433"/>
      <c r="B2258" s="763"/>
      <c r="C2258" s="3490"/>
      <c r="D2258" s="3490"/>
      <c r="E2258" s="3490"/>
      <c r="F2258" s="1173"/>
      <c r="G2258" s="3490"/>
      <c r="H2258" s="3490"/>
      <c r="I2258" s="3491"/>
      <c r="J2258" s="3491"/>
      <c r="K2258" s="3491"/>
      <c r="L2258" s="3491"/>
      <c r="M2258" s="3491"/>
      <c r="N2258" s="3487"/>
      <c r="O2258" s="3488"/>
      <c r="P2258" s="3489"/>
      <c r="Q2258" s="3490"/>
      <c r="R2258" s="3490"/>
      <c r="DE2258" s="823"/>
    </row>
    <row r="2259" spans="1:109" s="771" customFormat="1" ht="12" hidden="1" customHeight="1" x14ac:dyDescent="0.15">
      <c r="A2259" s="3433"/>
      <c r="B2259" s="763"/>
      <c r="C2259" s="3490"/>
      <c r="D2259" s="3490"/>
      <c r="E2259" s="3490"/>
      <c r="F2259" s="1173"/>
      <c r="G2259" s="3490"/>
      <c r="H2259" s="3490"/>
      <c r="I2259" s="3491"/>
      <c r="J2259" s="3491"/>
      <c r="K2259" s="3491"/>
      <c r="L2259" s="3491"/>
      <c r="M2259" s="3491"/>
      <c r="N2259" s="3487"/>
      <c r="O2259" s="3488"/>
      <c r="P2259" s="3489"/>
      <c r="Q2259" s="3490"/>
      <c r="R2259" s="3490"/>
      <c r="DE2259" s="823"/>
    </row>
    <row r="2260" spans="1:109" s="771" customFormat="1" ht="12" hidden="1" customHeight="1" x14ac:dyDescent="0.15">
      <c r="A2260" s="3433"/>
      <c r="B2260" s="763"/>
      <c r="C2260" s="3490"/>
      <c r="D2260" s="3490"/>
      <c r="E2260" s="3490"/>
      <c r="F2260" s="1173"/>
      <c r="G2260" s="3490"/>
      <c r="H2260" s="3490"/>
      <c r="I2260" s="3491"/>
      <c r="J2260" s="3491"/>
      <c r="K2260" s="3491"/>
      <c r="L2260" s="3491"/>
      <c r="M2260" s="3491"/>
      <c r="N2260" s="3487"/>
      <c r="O2260" s="3488"/>
      <c r="P2260" s="3489"/>
      <c r="Q2260" s="3490"/>
      <c r="R2260" s="3490"/>
      <c r="DE2260" s="823"/>
    </row>
    <row r="2261" spans="1:109" s="771" customFormat="1" ht="12" hidden="1" customHeight="1" x14ac:dyDescent="0.15">
      <c r="A2261" s="3433"/>
      <c r="B2261" s="763"/>
      <c r="C2261" s="3490"/>
      <c r="D2261" s="3490"/>
      <c r="E2261" s="3490"/>
      <c r="F2261" s="1173"/>
      <c r="G2261" s="3490"/>
      <c r="H2261" s="3490"/>
      <c r="I2261" s="3491"/>
      <c r="J2261" s="3491"/>
      <c r="K2261" s="3491"/>
      <c r="L2261" s="3491"/>
      <c r="M2261" s="3491"/>
      <c r="N2261" s="3487"/>
      <c r="O2261" s="3488"/>
      <c r="P2261" s="3489"/>
      <c r="Q2261" s="3490"/>
      <c r="R2261" s="3490"/>
      <c r="DE2261" s="823"/>
    </row>
    <row r="2262" spans="1:109" s="771" customFormat="1" ht="12" hidden="1" customHeight="1" x14ac:dyDescent="0.15">
      <c r="A2262" s="3433"/>
      <c r="B2262" s="763"/>
      <c r="C2262" s="3490"/>
      <c r="D2262" s="3490"/>
      <c r="E2262" s="3490"/>
      <c r="F2262" s="1173"/>
      <c r="G2262" s="3490"/>
      <c r="H2262" s="3490"/>
      <c r="I2262" s="3491"/>
      <c r="J2262" s="3491"/>
      <c r="K2262" s="3491"/>
      <c r="L2262" s="3491"/>
      <c r="M2262" s="3491"/>
      <c r="N2262" s="3487"/>
      <c r="O2262" s="3488"/>
      <c r="P2262" s="3489"/>
      <c r="Q2262" s="3490"/>
      <c r="R2262" s="3490"/>
      <c r="DE2262" s="823"/>
    </row>
    <row r="2263" spans="1:109" s="771" customFormat="1" ht="12" hidden="1" customHeight="1" x14ac:dyDescent="0.15">
      <c r="A2263" s="3433"/>
      <c r="B2263" s="763"/>
      <c r="C2263" s="3490"/>
      <c r="D2263" s="3490"/>
      <c r="E2263" s="3490"/>
      <c r="F2263" s="1173"/>
      <c r="G2263" s="3490"/>
      <c r="H2263" s="3490"/>
      <c r="I2263" s="3491"/>
      <c r="J2263" s="3491"/>
      <c r="K2263" s="3491"/>
      <c r="L2263" s="3491"/>
      <c r="M2263" s="3491"/>
      <c r="N2263" s="3487"/>
      <c r="O2263" s="3488"/>
      <c r="P2263" s="3489"/>
      <c r="Q2263" s="3490"/>
      <c r="R2263" s="3490"/>
      <c r="DE2263" s="823"/>
    </row>
    <row r="2264" spans="1:109" s="771" customFormat="1" ht="12" hidden="1" customHeight="1" x14ac:dyDescent="0.15">
      <c r="A2264" s="3433"/>
      <c r="B2264" s="763"/>
      <c r="C2264" s="3490"/>
      <c r="D2264" s="3490"/>
      <c r="E2264" s="3490"/>
      <c r="F2264" s="1173"/>
      <c r="G2264" s="3490"/>
      <c r="H2264" s="3490"/>
      <c r="I2264" s="3491"/>
      <c r="J2264" s="3491"/>
      <c r="K2264" s="3491"/>
      <c r="L2264" s="3491"/>
      <c r="M2264" s="3491"/>
      <c r="N2264" s="3487"/>
      <c r="O2264" s="3488"/>
      <c r="P2264" s="3489"/>
      <c r="Q2264" s="3490"/>
      <c r="R2264" s="3490"/>
      <c r="DE2264" s="823"/>
    </row>
    <row r="2265" spans="1:109" s="771" customFormat="1" ht="12" hidden="1" customHeight="1" x14ac:dyDescent="0.15">
      <c r="A2265" s="3433"/>
      <c r="B2265" s="763"/>
      <c r="C2265" s="3490"/>
      <c r="D2265" s="3490"/>
      <c r="E2265" s="3490"/>
      <c r="F2265" s="1173"/>
      <c r="G2265" s="3490"/>
      <c r="H2265" s="3490"/>
      <c r="I2265" s="3491"/>
      <c r="J2265" s="3491"/>
      <c r="K2265" s="3491"/>
      <c r="L2265" s="3491"/>
      <c r="M2265" s="3491"/>
      <c r="N2265" s="3487"/>
      <c r="O2265" s="3488"/>
      <c r="P2265" s="3489"/>
      <c r="Q2265" s="3490"/>
      <c r="R2265" s="3490"/>
      <c r="DE2265" s="823"/>
    </row>
    <row r="2266" spans="1:109" s="771" customFormat="1" ht="12" hidden="1" customHeight="1" x14ac:dyDescent="0.15">
      <c r="A2266" s="3433"/>
      <c r="B2266" s="763"/>
      <c r="C2266" s="3490"/>
      <c r="D2266" s="3490"/>
      <c r="E2266" s="3490"/>
      <c r="F2266" s="1173"/>
      <c r="G2266" s="3490"/>
      <c r="H2266" s="3490"/>
      <c r="I2266" s="3491"/>
      <c r="J2266" s="3491"/>
      <c r="K2266" s="3491"/>
      <c r="L2266" s="3491"/>
      <c r="M2266" s="3491"/>
      <c r="N2266" s="3487"/>
      <c r="O2266" s="3488"/>
      <c r="P2266" s="3489"/>
      <c r="Q2266" s="3490"/>
      <c r="R2266" s="3490"/>
      <c r="DE2266" s="823"/>
    </row>
    <row r="2267" spans="1:109" s="771" customFormat="1" ht="12" hidden="1" customHeight="1" x14ac:dyDescent="0.15">
      <c r="A2267" s="3433"/>
      <c r="B2267" s="763"/>
      <c r="C2267" s="3490"/>
      <c r="D2267" s="3490"/>
      <c r="E2267" s="3490"/>
      <c r="F2267" s="1173"/>
      <c r="G2267" s="3490"/>
      <c r="H2267" s="3490"/>
      <c r="I2267" s="3491"/>
      <c r="J2267" s="3491"/>
      <c r="K2267" s="3491"/>
      <c r="L2267" s="3491"/>
      <c r="M2267" s="3491"/>
      <c r="N2267" s="3487"/>
      <c r="O2267" s="3488"/>
      <c r="P2267" s="3489"/>
      <c r="Q2267" s="3490"/>
      <c r="R2267" s="3490"/>
      <c r="DE2267" s="823"/>
    </row>
    <row r="2268" spans="1:109" s="771" customFormat="1" ht="12" hidden="1" customHeight="1" x14ac:dyDescent="0.15">
      <c r="A2268" s="3433"/>
      <c r="B2268" s="763"/>
      <c r="C2268" s="3490"/>
      <c r="D2268" s="3490"/>
      <c r="E2268" s="3490"/>
      <c r="F2268" s="1173"/>
      <c r="G2268" s="3490"/>
      <c r="H2268" s="3490"/>
      <c r="I2268" s="3491"/>
      <c r="J2268" s="3491"/>
      <c r="K2268" s="3491"/>
      <c r="L2268" s="3491"/>
      <c r="M2268" s="3491"/>
      <c r="N2268" s="3487"/>
      <c r="O2268" s="3488"/>
      <c r="P2268" s="3489"/>
      <c r="Q2268" s="3490"/>
      <c r="R2268" s="3490"/>
      <c r="DE2268" s="823"/>
    </row>
    <row r="2269" spans="1:109" s="771" customFormat="1" ht="12" hidden="1" customHeight="1" x14ac:dyDescent="0.15">
      <c r="A2269" s="3433"/>
      <c r="B2269" s="763"/>
      <c r="C2269" s="3490"/>
      <c r="D2269" s="3490"/>
      <c r="E2269" s="3490"/>
      <c r="F2269" s="1173"/>
      <c r="G2269" s="3490"/>
      <c r="H2269" s="3490"/>
      <c r="I2269" s="3491"/>
      <c r="J2269" s="3491"/>
      <c r="K2269" s="3491"/>
      <c r="L2269" s="3491"/>
      <c r="M2269" s="3491"/>
      <c r="N2269" s="3487"/>
      <c r="O2269" s="3488"/>
      <c r="P2269" s="3489"/>
      <c r="Q2269" s="3490"/>
      <c r="R2269" s="3490"/>
      <c r="DE2269" s="823"/>
    </row>
    <row r="2270" spans="1:109" s="771" customFormat="1" ht="12" hidden="1" customHeight="1" x14ac:dyDescent="0.15">
      <c r="A2270" s="3433"/>
      <c r="B2270" s="763"/>
      <c r="C2270" s="3490"/>
      <c r="D2270" s="3490"/>
      <c r="E2270" s="3490"/>
      <c r="F2270" s="1173"/>
      <c r="G2270" s="3490"/>
      <c r="H2270" s="3490"/>
      <c r="I2270" s="3491"/>
      <c r="J2270" s="3491"/>
      <c r="K2270" s="3491"/>
      <c r="L2270" s="3491"/>
      <c r="M2270" s="3491"/>
      <c r="N2270" s="3487"/>
      <c r="O2270" s="3488"/>
      <c r="P2270" s="3489"/>
      <c r="Q2270" s="3490"/>
      <c r="R2270" s="3490"/>
      <c r="DE2270" s="823"/>
    </row>
    <row r="2271" spans="1:109" s="771" customFormat="1" ht="12" hidden="1" customHeight="1" x14ac:dyDescent="0.15">
      <c r="A2271" s="3433"/>
      <c r="B2271" s="763"/>
      <c r="C2271" s="3490"/>
      <c r="D2271" s="3490"/>
      <c r="E2271" s="3490"/>
      <c r="F2271" s="1173"/>
      <c r="G2271" s="3490"/>
      <c r="H2271" s="3490"/>
      <c r="I2271" s="3491"/>
      <c r="J2271" s="3491"/>
      <c r="K2271" s="3491"/>
      <c r="L2271" s="3491"/>
      <c r="M2271" s="3491"/>
      <c r="N2271" s="3487"/>
      <c r="O2271" s="3488"/>
      <c r="P2271" s="3489"/>
      <c r="Q2271" s="3490"/>
      <c r="R2271" s="3490"/>
      <c r="DE2271" s="823"/>
    </row>
    <row r="2272" spans="1:109" s="771" customFormat="1" ht="12" hidden="1" customHeight="1" x14ac:dyDescent="0.15">
      <c r="A2272" s="3433"/>
      <c r="B2272" s="763"/>
      <c r="C2272" s="3490"/>
      <c r="D2272" s="3490"/>
      <c r="E2272" s="3490"/>
      <c r="F2272" s="1173"/>
      <c r="G2272" s="3490"/>
      <c r="H2272" s="3490"/>
      <c r="I2272" s="3491"/>
      <c r="J2272" s="3491"/>
      <c r="K2272" s="3491"/>
      <c r="L2272" s="3491"/>
      <c r="M2272" s="3491"/>
      <c r="N2272" s="3487"/>
      <c r="O2272" s="3488"/>
      <c r="P2272" s="3489"/>
      <c r="Q2272" s="3490"/>
      <c r="R2272" s="3490"/>
      <c r="DE2272" s="823"/>
    </row>
    <row r="2273" spans="1:109" s="771" customFormat="1" ht="12" hidden="1" customHeight="1" x14ac:dyDescent="0.15">
      <c r="A2273" s="3433"/>
      <c r="B2273" s="763"/>
      <c r="C2273" s="3490"/>
      <c r="D2273" s="3490"/>
      <c r="E2273" s="3490"/>
      <c r="F2273" s="1173"/>
      <c r="G2273" s="3490"/>
      <c r="H2273" s="3490"/>
      <c r="I2273" s="3491"/>
      <c r="J2273" s="3491"/>
      <c r="K2273" s="3491"/>
      <c r="L2273" s="3491"/>
      <c r="M2273" s="3491"/>
      <c r="N2273" s="3487"/>
      <c r="O2273" s="3488"/>
      <c r="P2273" s="3489"/>
      <c r="Q2273" s="3490"/>
      <c r="R2273" s="3490"/>
      <c r="DE2273" s="823"/>
    </row>
    <row r="2274" spans="1:109" s="771" customFormat="1" ht="12" hidden="1" customHeight="1" x14ac:dyDescent="0.15">
      <c r="A2274" s="3433"/>
      <c r="B2274" s="763"/>
      <c r="C2274" s="3490"/>
      <c r="D2274" s="3490"/>
      <c r="E2274" s="3490"/>
      <c r="F2274" s="1173"/>
      <c r="G2274" s="3490"/>
      <c r="H2274" s="3490"/>
      <c r="I2274" s="3491"/>
      <c r="J2274" s="3491"/>
      <c r="K2274" s="3491"/>
      <c r="L2274" s="3491"/>
      <c r="M2274" s="3491"/>
      <c r="N2274" s="3487"/>
      <c r="O2274" s="3488"/>
      <c r="P2274" s="3489"/>
      <c r="Q2274" s="3490"/>
      <c r="R2274" s="3490"/>
      <c r="DE2274" s="823"/>
    </row>
    <row r="2275" spans="1:109" s="771" customFormat="1" ht="12" hidden="1" customHeight="1" x14ac:dyDescent="0.15">
      <c r="A2275" s="3433"/>
      <c r="B2275" s="763"/>
      <c r="C2275" s="3490"/>
      <c r="D2275" s="3490"/>
      <c r="E2275" s="3490"/>
      <c r="F2275" s="1173"/>
      <c r="G2275" s="3490"/>
      <c r="H2275" s="3490"/>
      <c r="I2275" s="3491"/>
      <c r="J2275" s="3491"/>
      <c r="K2275" s="3491"/>
      <c r="L2275" s="3491"/>
      <c r="M2275" s="3491"/>
      <c r="N2275" s="3487"/>
      <c r="O2275" s="3488"/>
      <c r="P2275" s="3489"/>
      <c r="Q2275" s="3490"/>
      <c r="R2275" s="3490"/>
      <c r="DE2275" s="823"/>
    </row>
    <row r="2276" spans="1:109" s="771" customFormat="1" ht="12" hidden="1" customHeight="1" x14ac:dyDescent="0.15">
      <c r="A2276" s="3433"/>
      <c r="B2276" s="763"/>
      <c r="C2276" s="3490"/>
      <c r="D2276" s="3490"/>
      <c r="E2276" s="3490"/>
      <c r="F2276" s="1173"/>
      <c r="G2276" s="3490"/>
      <c r="H2276" s="3490"/>
      <c r="I2276" s="3491"/>
      <c r="J2276" s="3491"/>
      <c r="K2276" s="3491"/>
      <c r="L2276" s="3491"/>
      <c r="M2276" s="3491"/>
      <c r="N2276" s="3487"/>
      <c r="O2276" s="3488"/>
      <c r="P2276" s="3489"/>
      <c r="Q2276" s="3490"/>
      <c r="R2276" s="3490"/>
      <c r="DE2276" s="823"/>
    </row>
    <row r="2277" spans="1:109" s="771" customFormat="1" ht="12" hidden="1" customHeight="1" x14ac:dyDescent="0.15">
      <c r="A2277" s="3433"/>
      <c r="B2277" s="763"/>
      <c r="C2277" s="3490"/>
      <c r="D2277" s="3490"/>
      <c r="E2277" s="3490"/>
      <c r="F2277" s="1173"/>
      <c r="G2277" s="3490"/>
      <c r="H2277" s="3490"/>
      <c r="I2277" s="3491"/>
      <c r="J2277" s="3491"/>
      <c r="K2277" s="3491"/>
      <c r="L2277" s="3491"/>
      <c r="M2277" s="3491"/>
      <c r="N2277" s="3487"/>
      <c r="O2277" s="3488"/>
      <c r="P2277" s="3489"/>
      <c r="Q2277" s="3490"/>
      <c r="R2277" s="3490"/>
      <c r="DE2277" s="823"/>
    </row>
    <row r="2278" spans="1:109" s="771" customFormat="1" ht="12" hidden="1" customHeight="1" x14ac:dyDescent="0.15">
      <c r="A2278" s="3433"/>
      <c r="B2278" s="763"/>
      <c r="C2278" s="3490"/>
      <c r="D2278" s="3490"/>
      <c r="E2278" s="3490"/>
      <c r="F2278" s="1173"/>
      <c r="G2278" s="3490"/>
      <c r="H2278" s="3490"/>
      <c r="I2278" s="3491"/>
      <c r="J2278" s="3491"/>
      <c r="K2278" s="3491"/>
      <c r="L2278" s="3491"/>
      <c r="M2278" s="3491"/>
      <c r="N2278" s="3487"/>
      <c r="O2278" s="3488"/>
      <c r="P2278" s="3489"/>
      <c r="Q2278" s="3490"/>
      <c r="R2278" s="3490"/>
      <c r="DE2278" s="823"/>
    </row>
    <row r="2279" spans="1:109" s="771" customFormat="1" ht="12" hidden="1" customHeight="1" x14ac:dyDescent="0.15">
      <c r="A2279" s="3433"/>
      <c r="B2279" s="768"/>
      <c r="C2279" s="3496"/>
      <c r="D2279" s="3496"/>
      <c r="E2279" s="3496"/>
      <c r="F2279" s="1174"/>
      <c r="G2279" s="3496"/>
      <c r="H2279" s="3496"/>
      <c r="I2279" s="3497"/>
      <c r="J2279" s="3497"/>
      <c r="K2279" s="3497"/>
      <c r="L2279" s="3497"/>
      <c r="M2279" s="3497"/>
      <c r="N2279" s="3498"/>
      <c r="O2279" s="3499"/>
      <c r="P2279" s="3500"/>
      <c r="Q2279" s="3496"/>
      <c r="R2279" s="3496"/>
      <c r="DE2279" s="823"/>
    </row>
    <row r="2280" spans="1:109" s="771" customFormat="1" ht="6" hidden="1" customHeight="1" x14ac:dyDescent="0.15">
      <c r="A2280" s="797"/>
      <c r="B2280" s="798"/>
      <c r="C2280" s="3446"/>
      <c r="D2280" s="3446"/>
      <c r="E2280" s="3446"/>
      <c r="F2280" s="798"/>
      <c r="G2280" s="3446"/>
      <c r="H2280" s="3446"/>
      <c r="I2280" s="3446"/>
      <c r="J2280" s="3446"/>
      <c r="K2280" s="3446"/>
      <c r="L2280" s="3446"/>
      <c r="M2280" s="3446"/>
      <c r="N2280" s="798"/>
      <c r="O2280" s="798"/>
      <c r="P2280" s="798"/>
      <c r="Q2280" s="3438"/>
      <c r="R2280" s="3438"/>
      <c r="DE2280" s="823"/>
    </row>
    <row r="2281" spans="1:109" s="771" customFormat="1" ht="12" hidden="1" customHeight="1" x14ac:dyDescent="0.15">
      <c r="A2281" s="3421">
        <v>3</v>
      </c>
      <c r="B2281" s="3492" t="s">
        <v>1232</v>
      </c>
      <c r="C2281" s="3503"/>
      <c r="D2281" s="3503"/>
      <c r="E2281" s="3503"/>
      <c r="F2281" s="3503"/>
      <c r="G2281" s="3503"/>
      <c r="H2281" s="3503"/>
      <c r="I2281" s="3503"/>
      <c r="J2281" s="3503"/>
      <c r="K2281" s="3503"/>
      <c r="L2281" s="3503"/>
      <c r="M2281" s="3503"/>
      <c r="N2281" s="3503"/>
      <c r="O2281" s="3504"/>
      <c r="P2281" s="3536"/>
      <c r="Q2281" s="3434" t="s">
        <v>1231</v>
      </c>
      <c r="R2281" s="3435"/>
      <c r="DE2281" s="823"/>
    </row>
    <row r="2282" spans="1:109" s="771" customFormat="1" ht="12" hidden="1" customHeight="1" x14ac:dyDescent="0.15">
      <c r="A2282" s="3475"/>
      <c r="B2282" s="3436" t="s">
        <v>1230</v>
      </c>
      <c r="C2282" s="3396"/>
      <c r="D2282" s="3502"/>
      <c r="E2282" s="3396" t="s">
        <v>1229</v>
      </c>
      <c r="F2282" s="3396"/>
      <c r="G2282" s="3501" t="s">
        <v>1228</v>
      </c>
      <c r="H2282" s="3502"/>
      <c r="I2282" s="3501" t="s">
        <v>579</v>
      </c>
      <c r="J2282" s="3396"/>
      <c r="K2282" s="3396"/>
      <c r="L2282" s="3396"/>
      <c r="M2282" s="3396"/>
      <c r="N2282" s="3396" t="s">
        <v>578</v>
      </c>
      <c r="O2282" s="3397"/>
      <c r="P2282" s="3398"/>
      <c r="Q2282" s="3436"/>
      <c r="R2282" s="3437"/>
      <c r="DE2282" s="823"/>
    </row>
    <row r="2283" spans="1:109" s="771" customFormat="1" ht="12" hidden="1" customHeight="1" x14ac:dyDescent="0.15">
      <c r="A2283" s="3422"/>
      <c r="B2283" s="3386"/>
      <c r="C2283" s="3416"/>
      <c r="D2283" s="3534"/>
      <c r="E2283" s="3461"/>
      <c r="F2283" s="3461"/>
      <c r="G2283" s="3531"/>
      <c r="H2283" s="3532"/>
      <c r="I2283" s="3531"/>
      <c r="J2283" s="3461"/>
      <c r="K2283" s="3461"/>
      <c r="L2283" s="3461"/>
      <c r="M2283" s="3461"/>
      <c r="N2283" s="3533"/>
      <c r="O2283" s="3463"/>
      <c r="P2283" s="3464"/>
      <c r="Q2283" s="3386"/>
      <c r="R2283" s="3387"/>
      <c r="DE2283" s="823"/>
    </row>
    <row r="2284" spans="1:109" s="771" customFormat="1" ht="6" hidden="1" customHeight="1" x14ac:dyDescent="0.15">
      <c r="A2284" s="799"/>
      <c r="B2284" s="3438"/>
      <c r="C2284" s="3438"/>
      <c r="D2284" s="3438"/>
      <c r="E2284" s="3438"/>
      <c r="F2284" s="3438"/>
      <c r="G2284" s="3441"/>
      <c r="H2284" s="3441"/>
      <c r="I2284" s="799"/>
      <c r="J2284" s="799"/>
      <c r="K2284" s="799"/>
      <c r="L2284" s="799"/>
      <c r="M2284" s="799"/>
      <c r="N2284" s="799"/>
      <c r="O2284" s="799"/>
      <c r="P2284" s="799"/>
      <c r="Q2284" s="799"/>
      <c r="R2284" s="799"/>
      <c r="DE2284" s="823"/>
    </row>
    <row r="2285" spans="1:109" s="771" customFormat="1" ht="21" hidden="1" customHeight="1" x14ac:dyDescent="0.15">
      <c r="A2285" s="3421">
        <v>4</v>
      </c>
      <c r="B2285" s="3442" t="s">
        <v>1227</v>
      </c>
      <c r="C2285" s="3424"/>
      <c r="D2285" s="3425"/>
      <c r="E2285" s="3443" t="s">
        <v>1226</v>
      </c>
      <c r="F2285" s="3444"/>
      <c r="G2285" s="3445"/>
      <c r="H2285" s="3445"/>
      <c r="I2285" s="793"/>
      <c r="J2285" s="786">
        <v>5</v>
      </c>
      <c r="K2285" s="3449" t="s">
        <v>1764</v>
      </c>
      <c r="L2285" s="3450"/>
      <c r="M2285" s="3450"/>
      <c r="N2285" s="3450"/>
      <c r="O2285" s="3450"/>
      <c r="P2285" s="3450"/>
      <c r="Q2285" s="3450"/>
      <c r="R2285" s="3451"/>
      <c r="DE2285" s="823"/>
    </row>
    <row r="2286" spans="1:109" s="771" customFormat="1" ht="12" hidden="1" customHeight="1" x14ac:dyDescent="0.15">
      <c r="A2286" s="3422"/>
      <c r="B2286" s="3386"/>
      <c r="C2286" s="3416"/>
      <c r="D2286" s="3387"/>
      <c r="E2286" s="3386"/>
      <c r="F2286" s="3387"/>
      <c r="G2286" s="3445"/>
      <c r="H2286" s="3445"/>
      <c r="I2286" s="793"/>
      <c r="J2286" s="3476"/>
      <c r="K2286" s="3522"/>
      <c r="L2286" s="3523"/>
      <c r="M2286" s="3523"/>
      <c r="N2286" s="3523"/>
      <c r="O2286" s="3523"/>
      <c r="P2286" s="3523"/>
      <c r="Q2286" s="3523"/>
      <c r="R2286" s="3524"/>
      <c r="DE2286" s="823"/>
    </row>
    <row r="2287" spans="1:109" s="771" customFormat="1" ht="12" hidden="1" customHeight="1" x14ac:dyDescent="0.15">
      <c r="A2287" s="787"/>
      <c r="B2287" s="792"/>
      <c r="C2287" s="792"/>
      <c r="D2287" s="792"/>
      <c r="E2287" s="792"/>
      <c r="F2287" s="792"/>
      <c r="G2287" s="3445"/>
      <c r="H2287" s="3445"/>
      <c r="I2287" s="787"/>
      <c r="J2287" s="3477"/>
      <c r="K2287" s="3525"/>
      <c r="L2287" s="3526"/>
      <c r="M2287" s="3526"/>
      <c r="N2287" s="3526"/>
      <c r="O2287" s="3526"/>
      <c r="P2287" s="3526"/>
      <c r="Q2287" s="3526"/>
      <c r="R2287" s="3527"/>
      <c r="S2287" s="225"/>
      <c r="T2287" s="755"/>
      <c r="DE2287" s="823"/>
    </row>
    <row r="2288" spans="1:109" s="771" customFormat="1" ht="12" hidden="1" customHeight="1" x14ac:dyDescent="0.15">
      <c r="A2288" s="787"/>
      <c r="B2288" s="788"/>
      <c r="C2288" s="788"/>
      <c r="D2288" s="788"/>
      <c r="E2288" s="788"/>
      <c r="F2288" s="788"/>
      <c r="G2288" s="788"/>
      <c r="H2288" s="788"/>
      <c r="I2288" s="787"/>
      <c r="J2288" s="3477"/>
      <c r="K2288" s="3525"/>
      <c r="L2288" s="3526"/>
      <c r="M2288" s="3526"/>
      <c r="N2288" s="3526"/>
      <c r="O2288" s="3526"/>
      <c r="P2288" s="3526"/>
      <c r="Q2288" s="3526"/>
      <c r="R2288" s="3527"/>
      <c r="DE2288" s="823"/>
    </row>
    <row r="2289" spans="1:111" s="771" customFormat="1" ht="12" hidden="1" customHeight="1" x14ac:dyDescent="0.15">
      <c r="A2289" s="787"/>
      <c r="B2289" s="3465" t="s">
        <v>1225</v>
      </c>
      <c r="C2289" s="3465"/>
      <c r="D2289" s="3465"/>
      <c r="E2289" s="3465"/>
      <c r="F2289" s="3465"/>
      <c r="G2289" s="3465"/>
      <c r="H2289" s="3465"/>
      <c r="I2289" s="787"/>
      <c r="J2289" s="3477"/>
      <c r="K2289" s="3525"/>
      <c r="L2289" s="3526"/>
      <c r="M2289" s="3526"/>
      <c r="N2289" s="3526"/>
      <c r="O2289" s="3526"/>
      <c r="P2289" s="3526"/>
      <c r="Q2289" s="3526"/>
      <c r="R2289" s="3527"/>
      <c r="DE2289" s="823"/>
    </row>
    <row r="2290" spans="1:111" s="771" customFormat="1" ht="12" hidden="1" customHeight="1" x14ac:dyDescent="0.15">
      <c r="A2290" s="787"/>
      <c r="B2290" s="3465" t="s">
        <v>1224</v>
      </c>
      <c r="C2290" s="3465"/>
      <c r="D2290" s="3465"/>
      <c r="E2290" s="3465"/>
      <c r="F2290" s="3465"/>
      <c r="G2290" s="3465"/>
      <c r="H2290" s="3465"/>
      <c r="I2290" s="789"/>
      <c r="J2290" s="3477"/>
      <c r="K2290" s="3525"/>
      <c r="L2290" s="3526"/>
      <c r="M2290" s="3526"/>
      <c r="N2290" s="3526"/>
      <c r="O2290" s="3526"/>
      <c r="P2290" s="3526"/>
      <c r="Q2290" s="3526"/>
      <c r="R2290" s="3527"/>
      <c r="DE2290" s="823"/>
    </row>
    <row r="2291" spans="1:111" s="771" customFormat="1" ht="12" hidden="1" customHeight="1" x14ac:dyDescent="0.15">
      <c r="A2291" s="790" t="s">
        <v>1223</v>
      </c>
      <c r="B2291" s="3466" t="s">
        <v>577</v>
      </c>
      <c r="C2291" s="3466"/>
      <c r="D2291" s="3466"/>
      <c r="E2291" s="3466"/>
      <c r="F2291" s="3466"/>
      <c r="G2291" s="3466"/>
      <c r="H2291" s="3466"/>
      <c r="I2291" s="787"/>
      <c r="J2291" s="3477"/>
      <c r="K2291" s="3525"/>
      <c r="L2291" s="3526"/>
      <c r="M2291" s="3526"/>
      <c r="N2291" s="3526"/>
      <c r="O2291" s="3526"/>
      <c r="P2291" s="3526"/>
      <c r="Q2291" s="3526"/>
      <c r="R2291" s="3527"/>
      <c r="DE2291" s="823"/>
    </row>
    <row r="2292" spans="1:111" s="771" customFormat="1" ht="12" hidden="1" customHeight="1" x14ac:dyDescent="0.15">
      <c r="A2292" s="790"/>
      <c r="B2292" s="3467" t="s">
        <v>1222</v>
      </c>
      <c r="C2292" s="3467"/>
      <c r="D2292" s="3467"/>
      <c r="E2292" s="3467"/>
      <c r="F2292" s="3467"/>
      <c r="G2292" s="3467"/>
      <c r="H2292" s="3467"/>
      <c r="I2292" s="787"/>
      <c r="J2292" s="3477"/>
      <c r="K2292" s="3525"/>
      <c r="L2292" s="3526"/>
      <c r="M2292" s="3526"/>
      <c r="N2292" s="3526"/>
      <c r="O2292" s="3526"/>
      <c r="P2292" s="3526"/>
      <c r="Q2292" s="3526"/>
      <c r="R2292" s="3527"/>
      <c r="DE2292" s="823"/>
    </row>
    <row r="2293" spans="1:111" s="771" customFormat="1" ht="12" hidden="1" customHeight="1" x14ac:dyDescent="0.15">
      <c r="A2293" s="790"/>
      <c r="B2293" s="3467"/>
      <c r="C2293" s="3467"/>
      <c r="D2293" s="3467"/>
      <c r="E2293" s="3467"/>
      <c r="F2293" s="3467"/>
      <c r="G2293" s="3467"/>
      <c r="H2293" s="3467"/>
      <c r="I2293" s="787"/>
      <c r="J2293" s="3477"/>
      <c r="K2293" s="3525"/>
      <c r="L2293" s="3526"/>
      <c r="M2293" s="3526"/>
      <c r="N2293" s="3526"/>
      <c r="O2293" s="3526"/>
      <c r="P2293" s="3526"/>
      <c r="Q2293" s="3526"/>
      <c r="R2293" s="3527"/>
      <c r="DE2293" s="823"/>
    </row>
    <row r="2294" spans="1:111" s="771" customFormat="1" ht="12" hidden="1" customHeight="1" x14ac:dyDescent="0.15">
      <c r="A2294" s="790"/>
      <c r="B2294" s="3465"/>
      <c r="C2294" s="3465"/>
      <c r="D2294" s="3465"/>
      <c r="E2294" s="3465"/>
      <c r="F2294" s="3465"/>
      <c r="G2294" s="3465"/>
      <c r="H2294" s="3465"/>
      <c r="I2294" s="787"/>
      <c r="J2294" s="3477"/>
      <c r="K2294" s="3525"/>
      <c r="L2294" s="3526"/>
      <c r="M2294" s="3526"/>
      <c r="N2294" s="3526"/>
      <c r="O2294" s="3526"/>
      <c r="P2294" s="3526"/>
      <c r="Q2294" s="3526"/>
      <c r="R2294" s="3527"/>
      <c r="DE2294" s="823"/>
    </row>
    <row r="2295" spans="1:111" s="771" customFormat="1" ht="12" hidden="1" customHeight="1" x14ac:dyDescent="0.15">
      <c r="A2295" s="790"/>
      <c r="B2295" s="3465" t="s">
        <v>652</v>
      </c>
      <c r="C2295" s="3465"/>
      <c r="D2295" s="3465"/>
      <c r="E2295" s="3465"/>
      <c r="F2295" s="3465"/>
      <c r="G2295" s="3465"/>
      <c r="H2295" s="3465"/>
      <c r="I2295" s="787"/>
      <c r="J2295" s="3477"/>
      <c r="K2295" s="3525"/>
      <c r="L2295" s="3526"/>
      <c r="M2295" s="3526"/>
      <c r="N2295" s="3526"/>
      <c r="O2295" s="3526"/>
      <c r="P2295" s="3526"/>
      <c r="Q2295" s="3526"/>
      <c r="R2295" s="3527"/>
      <c r="U2295" s="224"/>
      <c r="V2295" s="224"/>
      <c r="W2295" s="224"/>
      <c r="X2295" s="224"/>
      <c r="Y2295" s="224"/>
      <c r="Z2295" s="224"/>
      <c r="AA2295" s="224"/>
      <c r="AB2295" s="224"/>
      <c r="AC2295" s="224"/>
      <c r="AD2295" s="224"/>
      <c r="AE2295" s="224"/>
      <c r="DE2295" s="823"/>
    </row>
    <row r="2296" spans="1:111" s="771" customFormat="1" ht="12" hidden="1" customHeight="1" x14ac:dyDescent="0.15">
      <c r="A2296" s="790"/>
      <c r="B2296" s="3465"/>
      <c r="C2296" s="3465"/>
      <c r="D2296" s="3465"/>
      <c r="E2296" s="3465"/>
      <c r="F2296" s="3465"/>
      <c r="G2296" s="3465"/>
      <c r="H2296" s="3465"/>
      <c r="I2296" s="787"/>
      <c r="J2296" s="3478"/>
      <c r="K2296" s="3528"/>
      <c r="L2296" s="3529"/>
      <c r="M2296" s="3529"/>
      <c r="N2296" s="3529"/>
      <c r="O2296" s="3529"/>
      <c r="P2296" s="3529"/>
      <c r="Q2296" s="3529"/>
      <c r="R2296" s="3530"/>
      <c r="DE2296" s="823"/>
    </row>
    <row r="2297" spans="1:111" s="772" customFormat="1" ht="13.5" hidden="1" x14ac:dyDescent="0.15">
      <c r="A2297" s="3473" t="s">
        <v>1239</v>
      </c>
      <c r="B2297" s="3474"/>
      <c r="C2297" s="3474"/>
      <c r="D2297" s="3474"/>
      <c r="E2297" s="3474"/>
      <c r="F2297" s="3474"/>
      <c r="G2297" s="3474"/>
      <c r="H2297" s="3474"/>
      <c r="I2297" s="3474"/>
      <c r="J2297" s="3474"/>
      <c r="K2297" s="3474"/>
      <c r="L2297" s="3474"/>
      <c r="M2297" s="3474"/>
      <c r="N2297" s="3474"/>
      <c r="O2297" s="3474"/>
      <c r="P2297" s="3474"/>
      <c r="Q2297" s="3474"/>
      <c r="R2297" s="3474"/>
      <c r="DE2297" s="822"/>
    </row>
    <row r="2298" spans="1:111" s="771" customFormat="1" ht="12" hidden="1" customHeight="1" x14ac:dyDescent="0.15">
      <c r="A2298" s="3393" t="s">
        <v>576</v>
      </c>
      <c r="B2298" s="3417"/>
      <c r="C2298" s="3494"/>
      <c r="D2298" s="3495"/>
      <c r="E2298" s="3393" t="s">
        <v>575</v>
      </c>
      <c r="F2298" s="3417"/>
      <c r="G2298" s="3386"/>
      <c r="H2298" s="3416"/>
      <c r="I2298" s="3416"/>
      <c r="J2298" s="3387"/>
      <c r="K2298" s="3393" t="s">
        <v>1214</v>
      </c>
      <c r="L2298" s="3395"/>
      <c r="M2298" s="3420"/>
      <c r="N2298" s="3386"/>
      <c r="O2298" s="3416"/>
      <c r="P2298" s="3416"/>
      <c r="Q2298" s="3416"/>
      <c r="R2298" s="3387"/>
      <c r="DE2298" s="823"/>
    </row>
    <row r="2299" spans="1:111" s="771" customFormat="1" ht="12" hidden="1" customHeight="1" x14ac:dyDescent="0.15">
      <c r="A2299" s="3421">
        <v>1</v>
      </c>
      <c r="B2299" s="3510" t="s">
        <v>1238</v>
      </c>
      <c r="C2299" s="3511"/>
      <c r="D2299" s="3511"/>
      <c r="E2299" s="3511"/>
      <c r="F2299" s="3512"/>
      <c r="G2299" s="3492" t="s">
        <v>1237</v>
      </c>
      <c r="H2299" s="3493"/>
      <c r="I2299" s="3492" t="s">
        <v>1236</v>
      </c>
      <c r="J2299" s="3503"/>
      <c r="K2299" s="3503"/>
      <c r="L2299" s="3503"/>
      <c r="M2299" s="3503"/>
      <c r="N2299" s="3503"/>
      <c r="O2299" s="3503"/>
      <c r="P2299" s="3503"/>
      <c r="Q2299" s="3503"/>
      <c r="R2299" s="3493"/>
      <c r="DE2299" s="823"/>
    </row>
    <row r="2300" spans="1:111" s="771" customFormat="1" ht="12" hidden="1" customHeight="1" x14ac:dyDescent="0.15">
      <c r="A2300" s="3422"/>
      <c r="B2300" s="3513"/>
      <c r="C2300" s="3514"/>
      <c r="D2300" s="3514"/>
      <c r="E2300" s="3514"/>
      <c r="F2300" s="3515"/>
      <c r="G2300" s="3516"/>
      <c r="H2300" s="3517"/>
      <c r="I2300" s="3518"/>
      <c r="J2300" s="3519"/>
      <c r="K2300" s="3519"/>
      <c r="L2300" s="3519"/>
      <c r="M2300" s="780" t="s">
        <v>1761</v>
      </c>
      <c r="N2300" s="3520"/>
      <c r="O2300" s="3521"/>
      <c r="P2300" s="781" t="s">
        <v>1762</v>
      </c>
      <c r="Q2300" s="773"/>
      <c r="R2300" s="782" t="s">
        <v>1763</v>
      </c>
      <c r="S2300" s="758" t="str">
        <f>IF(AND(Q2300&lt;&gt;"",Q2300&lt;120),"排煙機の規定風量は120㎥以上必要です。","")</f>
        <v/>
      </c>
      <c r="T2300" s="770"/>
      <c r="DE2300" s="823"/>
    </row>
    <row r="2301" spans="1:111" s="771" customFormat="1" ht="6" hidden="1" customHeight="1" x14ac:dyDescent="0.15">
      <c r="A2301" s="794"/>
      <c r="B2301" s="794"/>
      <c r="C2301" s="794"/>
      <c r="D2301" s="794"/>
      <c r="E2301" s="794"/>
      <c r="F2301" s="794"/>
      <c r="G2301" s="794"/>
      <c r="H2301" s="794"/>
      <c r="I2301" s="794"/>
      <c r="J2301" s="794"/>
      <c r="K2301" s="795"/>
      <c r="L2301" s="795"/>
      <c r="M2301" s="795"/>
      <c r="N2301" s="794"/>
      <c r="O2301" s="796"/>
      <c r="P2301" s="796"/>
      <c r="Q2301" s="795"/>
      <c r="R2301" s="795"/>
      <c r="DE2301" s="823"/>
    </row>
    <row r="2302" spans="1:111" s="771" customFormat="1" ht="12" hidden="1" customHeight="1" x14ac:dyDescent="0.15">
      <c r="A2302" s="3432">
        <v>2</v>
      </c>
      <c r="B2302" s="3492" t="s">
        <v>1235</v>
      </c>
      <c r="C2302" s="3503"/>
      <c r="D2302" s="3503"/>
      <c r="E2302" s="3503"/>
      <c r="F2302" s="3503"/>
      <c r="G2302" s="3503"/>
      <c r="H2302" s="3503"/>
      <c r="I2302" s="3503"/>
      <c r="J2302" s="3503"/>
      <c r="K2302" s="3503"/>
      <c r="L2302" s="3503"/>
      <c r="M2302" s="3503"/>
      <c r="N2302" s="3503"/>
      <c r="O2302" s="3504"/>
      <c r="P2302" s="783"/>
      <c r="Q2302" s="3434" t="s">
        <v>1231</v>
      </c>
      <c r="R2302" s="3435"/>
      <c r="DE2302" s="823"/>
    </row>
    <row r="2303" spans="1:111" s="771" customFormat="1" ht="12" hidden="1" customHeight="1" x14ac:dyDescent="0.15">
      <c r="A2303" s="3433"/>
      <c r="B2303" s="784" t="s">
        <v>54</v>
      </c>
      <c r="C2303" s="3501" t="s">
        <v>1234</v>
      </c>
      <c r="D2303" s="3396"/>
      <c r="E2303" s="3502"/>
      <c r="F2303" s="785" t="s">
        <v>1233</v>
      </c>
      <c r="G2303" s="3501" t="s">
        <v>1228</v>
      </c>
      <c r="H2303" s="3396"/>
      <c r="I2303" s="3501" t="s">
        <v>579</v>
      </c>
      <c r="J2303" s="3396"/>
      <c r="K2303" s="3396"/>
      <c r="L2303" s="3396"/>
      <c r="M2303" s="3396"/>
      <c r="N2303" s="3396" t="s">
        <v>578</v>
      </c>
      <c r="O2303" s="3397"/>
      <c r="P2303" s="3398"/>
      <c r="Q2303" s="3436"/>
      <c r="R2303" s="3437"/>
      <c r="DE2303" s="823"/>
      <c r="DF2303" s="772" t="str">
        <f>IF(COUNTA(B2304:R2353)&gt;0,DG2303,"")</f>
        <v/>
      </c>
      <c r="DG2303" s="829">
        <v>32</v>
      </c>
    </row>
    <row r="2304" spans="1:111" s="771" customFormat="1" ht="12" hidden="1" customHeight="1" x14ac:dyDescent="0.15">
      <c r="A2304" s="3433"/>
      <c r="B2304" s="762"/>
      <c r="C2304" s="3505"/>
      <c r="D2304" s="3505"/>
      <c r="E2304" s="3505"/>
      <c r="F2304" s="1172"/>
      <c r="G2304" s="3505"/>
      <c r="H2304" s="3505"/>
      <c r="I2304" s="3506"/>
      <c r="J2304" s="3506"/>
      <c r="K2304" s="3506"/>
      <c r="L2304" s="3506"/>
      <c r="M2304" s="3506"/>
      <c r="N2304" s="3507"/>
      <c r="O2304" s="3508"/>
      <c r="P2304" s="3509"/>
      <c r="Q2304" s="3505"/>
      <c r="R2304" s="3505"/>
      <c r="DE2304" s="823"/>
    </row>
    <row r="2305" spans="1:109" s="771" customFormat="1" ht="12" hidden="1" customHeight="1" x14ac:dyDescent="0.15">
      <c r="A2305" s="3433"/>
      <c r="B2305" s="763"/>
      <c r="C2305" s="3490"/>
      <c r="D2305" s="3490"/>
      <c r="E2305" s="3490"/>
      <c r="F2305" s="1173"/>
      <c r="G2305" s="3490"/>
      <c r="H2305" s="3490"/>
      <c r="I2305" s="3491"/>
      <c r="J2305" s="3491"/>
      <c r="K2305" s="3491"/>
      <c r="L2305" s="3491"/>
      <c r="M2305" s="3491"/>
      <c r="N2305" s="3487"/>
      <c r="O2305" s="3488"/>
      <c r="P2305" s="3489"/>
      <c r="Q2305" s="3490"/>
      <c r="R2305" s="3490"/>
      <c r="DE2305" s="823"/>
    </row>
    <row r="2306" spans="1:109" s="771" customFormat="1" ht="12" hidden="1" customHeight="1" x14ac:dyDescent="0.15">
      <c r="A2306" s="3433"/>
      <c r="B2306" s="763"/>
      <c r="C2306" s="3490"/>
      <c r="D2306" s="3490"/>
      <c r="E2306" s="3490"/>
      <c r="F2306" s="1173"/>
      <c r="G2306" s="3490"/>
      <c r="H2306" s="3490"/>
      <c r="I2306" s="3491"/>
      <c r="J2306" s="3491"/>
      <c r="K2306" s="3491"/>
      <c r="L2306" s="3491"/>
      <c r="M2306" s="3491"/>
      <c r="N2306" s="3487"/>
      <c r="O2306" s="3488"/>
      <c r="P2306" s="3489"/>
      <c r="Q2306" s="3490"/>
      <c r="R2306" s="3490"/>
      <c r="DE2306" s="823"/>
    </row>
    <row r="2307" spans="1:109" s="771" customFormat="1" ht="12" hidden="1" customHeight="1" x14ac:dyDescent="0.15">
      <c r="A2307" s="3433"/>
      <c r="B2307" s="763"/>
      <c r="C2307" s="3490"/>
      <c r="D2307" s="3490"/>
      <c r="E2307" s="3490"/>
      <c r="F2307" s="1173"/>
      <c r="G2307" s="3490"/>
      <c r="H2307" s="3490"/>
      <c r="I2307" s="3491"/>
      <c r="J2307" s="3491"/>
      <c r="K2307" s="3491"/>
      <c r="L2307" s="3491"/>
      <c r="M2307" s="3491"/>
      <c r="N2307" s="3487"/>
      <c r="O2307" s="3488"/>
      <c r="P2307" s="3489"/>
      <c r="Q2307" s="3490"/>
      <c r="R2307" s="3490"/>
      <c r="DE2307" s="823"/>
    </row>
    <row r="2308" spans="1:109" s="771" customFormat="1" ht="12" hidden="1" customHeight="1" x14ac:dyDescent="0.15">
      <c r="A2308" s="3433"/>
      <c r="B2308" s="763"/>
      <c r="C2308" s="3490"/>
      <c r="D2308" s="3490"/>
      <c r="E2308" s="3490"/>
      <c r="F2308" s="1173"/>
      <c r="G2308" s="3490"/>
      <c r="H2308" s="3490"/>
      <c r="I2308" s="3491"/>
      <c r="J2308" s="3491"/>
      <c r="K2308" s="3491"/>
      <c r="L2308" s="3491"/>
      <c r="M2308" s="3491"/>
      <c r="N2308" s="3487"/>
      <c r="O2308" s="3488"/>
      <c r="P2308" s="3489"/>
      <c r="Q2308" s="3490"/>
      <c r="R2308" s="3490"/>
      <c r="DE2308" s="823"/>
    </row>
    <row r="2309" spans="1:109" s="771" customFormat="1" ht="12" hidden="1" customHeight="1" x14ac:dyDescent="0.15">
      <c r="A2309" s="3433"/>
      <c r="B2309" s="763"/>
      <c r="C2309" s="3490"/>
      <c r="D2309" s="3490"/>
      <c r="E2309" s="3490"/>
      <c r="F2309" s="1173"/>
      <c r="G2309" s="3490"/>
      <c r="H2309" s="3490"/>
      <c r="I2309" s="3491"/>
      <c r="J2309" s="3491"/>
      <c r="K2309" s="3491"/>
      <c r="L2309" s="3491"/>
      <c r="M2309" s="3491"/>
      <c r="N2309" s="3487"/>
      <c r="O2309" s="3488"/>
      <c r="P2309" s="3489"/>
      <c r="Q2309" s="3490"/>
      <c r="R2309" s="3490"/>
      <c r="DE2309" s="823"/>
    </row>
    <row r="2310" spans="1:109" s="771" customFormat="1" ht="12" hidden="1" customHeight="1" x14ac:dyDescent="0.15">
      <c r="A2310" s="3433"/>
      <c r="B2310" s="763"/>
      <c r="C2310" s="3490"/>
      <c r="D2310" s="3490"/>
      <c r="E2310" s="3490"/>
      <c r="F2310" s="1173"/>
      <c r="G2310" s="3490"/>
      <c r="H2310" s="3490"/>
      <c r="I2310" s="3491"/>
      <c r="J2310" s="3491"/>
      <c r="K2310" s="3491"/>
      <c r="L2310" s="3491"/>
      <c r="M2310" s="3491"/>
      <c r="N2310" s="3487"/>
      <c r="O2310" s="3488"/>
      <c r="P2310" s="3489"/>
      <c r="Q2310" s="3490"/>
      <c r="R2310" s="3490"/>
      <c r="DE2310" s="823"/>
    </row>
    <row r="2311" spans="1:109" s="771" customFormat="1" ht="12" hidden="1" customHeight="1" x14ac:dyDescent="0.15">
      <c r="A2311" s="3433"/>
      <c r="B2311" s="763"/>
      <c r="C2311" s="3490"/>
      <c r="D2311" s="3490"/>
      <c r="E2311" s="3490"/>
      <c r="F2311" s="1173"/>
      <c r="G2311" s="3490"/>
      <c r="H2311" s="3490"/>
      <c r="I2311" s="3491"/>
      <c r="J2311" s="3491"/>
      <c r="K2311" s="3491"/>
      <c r="L2311" s="3491"/>
      <c r="M2311" s="3491"/>
      <c r="N2311" s="3487"/>
      <c r="O2311" s="3488"/>
      <c r="P2311" s="3489"/>
      <c r="Q2311" s="3490"/>
      <c r="R2311" s="3490"/>
      <c r="DE2311" s="823"/>
    </row>
    <row r="2312" spans="1:109" s="771" customFormat="1" ht="12" hidden="1" customHeight="1" x14ac:dyDescent="0.15">
      <c r="A2312" s="3433"/>
      <c r="B2312" s="763"/>
      <c r="C2312" s="3490"/>
      <c r="D2312" s="3490"/>
      <c r="E2312" s="3490"/>
      <c r="F2312" s="1173"/>
      <c r="G2312" s="3490"/>
      <c r="H2312" s="3490"/>
      <c r="I2312" s="3491"/>
      <c r="J2312" s="3491"/>
      <c r="K2312" s="3491"/>
      <c r="L2312" s="3491"/>
      <c r="M2312" s="3491"/>
      <c r="N2312" s="3487"/>
      <c r="O2312" s="3488"/>
      <c r="P2312" s="3489"/>
      <c r="Q2312" s="3490"/>
      <c r="R2312" s="3490"/>
      <c r="DE2312" s="823"/>
    </row>
    <row r="2313" spans="1:109" s="771" customFormat="1" ht="12" hidden="1" customHeight="1" x14ac:dyDescent="0.15">
      <c r="A2313" s="3433"/>
      <c r="B2313" s="763"/>
      <c r="C2313" s="3490"/>
      <c r="D2313" s="3490"/>
      <c r="E2313" s="3490"/>
      <c r="F2313" s="1173"/>
      <c r="G2313" s="3490"/>
      <c r="H2313" s="3490"/>
      <c r="I2313" s="3491"/>
      <c r="J2313" s="3491"/>
      <c r="K2313" s="3491"/>
      <c r="L2313" s="3491"/>
      <c r="M2313" s="3491"/>
      <c r="N2313" s="3487"/>
      <c r="O2313" s="3488"/>
      <c r="P2313" s="3489"/>
      <c r="Q2313" s="3490"/>
      <c r="R2313" s="3490"/>
      <c r="DE2313" s="823"/>
    </row>
    <row r="2314" spans="1:109" s="771" customFormat="1" ht="12" hidden="1" customHeight="1" x14ac:dyDescent="0.15">
      <c r="A2314" s="3433"/>
      <c r="B2314" s="763"/>
      <c r="C2314" s="3490"/>
      <c r="D2314" s="3490"/>
      <c r="E2314" s="3490"/>
      <c r="F2314" s="1173"/>
      <c r="G2314" s="3490"/>
      <c r="H2314" s="3490"/>
      <c r="I2314" s="3491"/>
      <c r="J2314" s="3491"/>
      <c r="K2314" s="3491"/>
      <c r="L2314" s="3491"/>
      <c r="M2314" s="3491"/>
      <c r="N2314" s="3487"/>
      <c r="O2314" s="3488"/>
      <c r="P2314" s="3489"/>
      <c r="Q2314" s="3490"/>
      <c r="R2314" s="3490"/>
      <c r="DE2314" s="823"/>
    </row>
    <row r="2315" spans="1:109" s="771" customFormat="1" ht="12" hidden="1" customHeight="1" x14ac:dyDescent="0.15">
      <c r="A2315" s="3433"/>
      <c r="B2315" s="763"/>
      <c r="C2315" s="3490"/>
      <c r="D2315" s="3490"/>
      <c r="E2315" s="3490"/>
      <c r="F2315" s="1173"/>
      <c r="G2315" s="3490"/>
      <c r="H2315" s="3490"/>
      <c r="I2315" s="3491"/>
      <c r="J2315" s="3491"/>
      <c r="K2315" s="3491"/>
      <c r="L2315" s="3491"/>
      <c r="M2315" s="3491"/>
      <c r="N2315" s="3487"/>
      <c r="O2315" s="3488"/>
      <c r="P2315" s="3489"/>
      <c r="Q2315" s="3490"/>
      <c r="R2315" s="3490"/>
      <c r="DE2315" s="823"/>
    </row>
    <row r="2316" spans="1:109" s="771" customFormat="1" ht="12" hidden="1" customHeight="1" x14ac:dyDescent="0.15">
      <c r="A2316" s="3433"/>
      <c r="B2316" s="763"/>
      <c r="C2316" s="3490"/>
      <c r="D2316" s="3490"/>
      <c r="E2316" s="3490"/>
      <c r="F2316" s="1173"/>
      <c r="G2316" s="3490"/>
      <c r="H2316" s="3490"/>
      <c r="I2316" s="3491"/>
      <c r="J2316" s="3491"/>
      <c r="K2316" s="3491"/>
      <c r="L2316" s="3491"/>
      <c r="M2316" s="3491"/>
      <c r="N2316" s="3487"/>
      <c r="O2316" s="3488"/>
      <c r="P2316" s="3489"/>
      <c r="Q2316" s="3490"/>
      <c r="R2316" s="3490"/>
      <c r="DE2316" s="823"/>
    </row>
    <row r="2317" spans="1:109" s="771" customFormat="1" ht="12" hidden="1" customHeight="1" x14ac:dyDescent="0.15">
      <c r="A2317" s="3433"/>
      <c r="B2317" s="763"/>
      <c r="C2317" s="3490"/>
      <c r="D2317" s="3490"/>
      <c r="E2317" s="3490"/>
      <c r="F2317" s="1173"/>
      <c r="G2317" s="3490"/>
      <c r="H2317" s="3490"/>
      <c r="I2317" s="3491"/>
      <c r="J2317" s="3491"/>
      <c r="K2317" s="3491"/>
      <c r="L2317" s="3491"/>
      <c r="M2317" s="3491"/>
      <c r="N2317" s="3487"/>
      <c r="O2317" s="3488"/>
      <c r="P2317" s="3489"/>
      <c r="Q2317" s="3490"/>
      <c r="R2317" s="3490"/>
      <c r="DE2317" s="823"/>
    </row>
    <row r="2318" spans="1:109" s="771" customFormat="1" ht="12" hidden="1" customHeight="1" x14ac:dyDescent="0.15">
      <c r="A2318" s="3433"/>
      <c r="B2318" s="763"/>
      <c r="C2318" s="3490"/>
      <c r="D2318" s="3490"/>
      <c r="E2318" s="3490"/>
      <c r="F2318" s="1173"/>
      <c r="G2318" s="3490"/>
      <c r="H2318" s="3490"/>
      <c r="I2318" s="3491"/>
      <c r="J2318" s="3491"/>
      <c r="K2318" s="3491"/>
      <c r="L2318" s="3491"/>
      <c r="M2318" s="3491"/>
      <c r="N2318" s="3487"/>
      <c r="O2318" s="3488"/>
      <c r="P2318" s="3489"/>
      <c r="Q2318" s="3490"/>
      <c r="R2318" s="3490"/>
      <c r="DE2318" s="823"/>
    </row>
    <row r="2319" spans="1:109" s="771" customFormat="1" ht="12" hidden="1" customHeight="1" x14ac:dyDescent="0.15">
      <c r="A2319" s="3433"/>
      <c r="B2319" s="763"/>
      <c r="C2319" s="3490"/>
      <c r="D2319" s="3490"/>
      <c r="E2319" s="3490"/>
      <c r="F2319" s="1173"/>
      <c r="G2319" s="3490"/>
      <c r="H2319" s="3490"/>
      <c r="I2319" s="3491"/>
      <c r="J2319" s="3491"/>
      <c r="K2319" s="3491"/>
      <c r="L2319" s="3491"/>
      <c r="M2319" s="3491"/>
      <c r="N2319" s="3487"/>
      <c r="O2319" s="3488"/>
      <c r="P2319" s="3489"/>
      <c r="Q2319" s="3490"/>
      <c r="R2319" s="3490"/>
      <c r="DE2319" s="823"/>
    </row>
    <row r="2320" spans="1:109" s="771" customFormat="1" ht="12" hidden="1" customHeight="1" x14ac:dyDescent="0.15">
      <c r="A2320" s="3433"/>
      <c r="B2320" s="763"/>
      <c r="C2320" s="3490"/>
      <c r="D2320" s="3490"/>
      <c r="E2320" s="3490"/>
      <c r="F2320" s="1173"/>
      <c r="G2320" s="3490"/>
      <c r="H2320" s="3490"/>
      <c r="I2320" s="3491"/>
      <c r="J2320" s="3491"/>
      <c r="K2320" s="3491"/>
      <c r="L2320" s="3491"/>
      <c r="M2320" s="3491"/>
      <c r="N2320" s="3487"/>
      <c r="O2320" s="3488"/>
      <c r="P2320" s="3489"/>
      <c r="Q2320" s="3490"/>
      <c r="R2320" s="3490"/>
      <c r="DE2320" s="823"/>
    </row>
    <row r="2321" spans="1:109" s="771" customFormat="1" ht="12" hidden="1" customHeight="1" x14ac:dyDescent="0.15">
      <c r="A2321" s="3433"/>
      <c r="B2321" s="763"/>
      <c r="C2321" s="3490"/>
      <c r="D2321" s="3490"/>
      <c r="E2321" s="3490"/>
      <c r="F2321" s="1173"/>
      <c r="G2321" s="3490"/>
      <c r="H2321" s="3490"/>
      <c r="I2321" s="3491"/>
      <c r="J2321" s="3491"/>
      <c r="K2321" s="3491"/>
      <c r="L2321" s="3491"/>
      <c r="M2321" s="3491"/>
      <c r="N2321" s="3487"/>
      <c r="O2321" s="3488"/>
      <c r="P2321" s="3489"/>
      <c r="Q2321" s="3490"/>
      <c r="R2321" s="3490"/>
      <c r="DE2321" s="823"/>
    </row>
    <row r="2322" spans="1:109" s="771" customFormat="1" ht="12" hidden="1" customHeight="1" x14ac:dyDescent="0.15">
      <c r="A2322" s="3433"/>
      <c r="B2322" s="763"/>
      <c r="C2322" s="3490"/>
      <c r="D2322" s="3490"/>
      <c r="E2322" s="3490"/>
      <c r="F2322" s="1173"/>
      <c r="G2322" s="3490"/>
      <c r="H2322" s="3490"/>
      <c r="I2322" s="3491"/>
      <c r="J2322" s="3491"/>
      <c r="K2322" s="3491"/>
      <c r="L2322" s="3491"/>
      <c r="M2322" s="3491"/>
      <c r="N2322" s="3487"/>
      <c r="O2322" s="3488"/>
      <c r="P2322" s="3489"/>
      <c r="Q2322" s="3490"/>
      <c r="R2322" s="3490"/>
      <c r="DE2322" s="823"/>
    </row>
    <row r="2323" spans="1:109" s="771" customFormat="1" ht="12" hidden="1" customHeight="1" x14ac:dyDescent="0.15">
      <c r="A2323" s="3433"/>
      <c r="B2323" s="763"/>
      <c r="C2323" s="3490"/>
      <c r="D2323" s="3490"/>
      <c r="E2323" s="3490"/>
      <c r="F2323" s="1173"/>
      <c r="G2323" s="3490"/>
      <c r="H2323" s="3490"/>
      <c r="I2323" s="3491"/>
      <c r="J2323" s="3491"/>
      <c r="K2323" s="3491"/>
      <c r="L2323" s="3491"/>
      <c r="M2323" s="3491"/>
      <c r="N2323" s="3487"/>
      <c r="O2323" s="3488"/>
      <c r="P2323" s="3489"/>
      <c r="Q2323" s="3490"/>
      <c r="R2323" s="3490"/>
      <c r="DE2323" s="823"/>
    </row>
    <row r="2324" spans="1:109" s="771" customFormat="1" ht="12" hidden="1" customHeight="1" x14ac:dyDescent="0.15">
      <c r="A2324" s="3433"/>
      <c r="B2324" s="763"/>
      <c r="C2324" s="3490"/>
      <c r="D2324" s="3490"/>
      <c r="E2324" s="3490"/>
      <c r="F2324" s="1173"/>
      <c r="G2324" s="3490"/>
      <c r="H2324" s="3490"/>
      <c r="I2324" s="3491"/>
      <c r="J2324" s="3491"/>
      <c r="K2324" s="3491"/>
      <c r="L2324" s="3491"/>
      <c r="M2324" s="3491"/>
      <c r="N2324" s="3487"/>
      <c r="O2324" s="3488"/>
      <c r="P2324" s="3489"/>
      <c r="Q2324" s="3490"/>
      <c r="R2324" s="3490"/>
      <c r="DE2324" s="823"/>
    </row>
    <row r="2325" spans="1:109" s="771" customFormat="1" ht="12" hidden="1" customHeight="1" x14ac:dyDescent="0.15">
      <c r="A2325" s="3433"/>
      <c r="B2325" s="763"/>
      <c r="C2325" s="3490"/>
      <c r="D2325" s="3490"/>
      <c r="E2325" s="3490"/>
      <c r="F2325" s="1173"/>
      <c r="G2325" s="3490"/>
      <c r="H2325" s="3490"/>
      <c r="I2325" s="3491"/>
      <c r="J2325" s="3491"/>
      <c r="K2325" s="3491"/>
      <c r="L2325" s="3491"/>
      <c r="M2325" s="3491"/>
      <c r="N2325" s="3487"/>
      <c r="O2325" s="3488"/>
      <c r="P2325" s="3489"/>
      <c r="Q2325" s="3490"/>
      <c r="R2325" s="3490"/>
      <c r="DE2325" s="823"/>
    </row>
    <row r="2326" spans="1:109" s="771" customFormat="1" ht="12" hidden="1" customHeight="1" x14ac:dyDescent="0.15">
      <c r="A2326" s="3433"/>
      <c r="B2326" s="763"/>
      <c r="C2326" s="3490"/>
      <c r="D2326" s="3490"/>
      <c r="E2326" s="3490"/>
      <c r="F2326" s="1173"/>
      <c r="G2326" s="3490"/>
      <c r="H2326" s="3490"/>
      <c r="I2326" s="3491"/>
      <c r="J2326" s="3491"/>
      <c r="K2326" s="3491"/>
      <c r="L2326" s="3491"/>
      <c r="M2326" s="3491"/>
      <c r="N2326" s="3487"/>
      <c r="O2326" s="3488"/>
      <c r="P2326" s="3489"/>
      <c r="Q2326" s="3490"/>
      <c r="R2326" s="3490"/>
      <c r="DE2326" s="823"/>
    </row>
    <row r="2327" spans="1:109" s="771" customFormat="1" ht="12" hidden="1" customHeight="1" x14ac:dyDescent="0.15">
      <c r="A2327" s="3433"/>
      <c r="B2327" s="763"/>
      <c r="C2327" s="3490"/>
      <c r="D2327" s="3490"/>
      <c r="E2327" s="3490"/>
      <c r="F2327" s="1173"/>
      <c r="G2327" s="3490"/>
      <c r="H2327" s="3490"/>
      <c r="I2327" s="3491"/>
      <c r="J2327" s="3491"/>
      <c r="K2327" s="3491"/>
      <c r="L2327" s="3491"/>
      <c r="M2327" s="3491"/>
      <c r="N2327" s="3487"/>
      <c r="O2327" s="3488"/>
      <c r="P2327" s="3489"/>
      <c r="Q2327" s="3490"/>
      <c r="R2327" s="3490"/>
      <c r="DE2327" s="823"/>
    </row>
    <row r="2328" spans="1:109" s="771" customFormat="1" ht="12" hidden="1" customHeight="1" x14ac:dyDescent="0.15">
      <c r="A2328" s="3433"/>
      <c r="B2328" s="763"/>
      <c r="C2328" s="3490"/>
      <c r="D2328" s="3490"/>
      <c r="E2328" s="3490"/>
      <c r="F2328" s="1173"/>
      <c r="G2328" s="3490"/>
      <c r="H2328" s="3490"/>
      <c r="I2328" s="3491"/>
      <c r="J2328" s="3491"/>
      <c r="K2328" s="3491"/>
      <c r="L2328" s="3491"/>
      <c r="M2328" s="3491"/>
      <c r="N2328" s="3487"/>
      <c r="O2328" s="3488"/>
      <c r="P2328" s="3489"/>
      <c r="Q2328" s="3490"/>
      <c r="R2328" s="3490"/>
      <c r="DE2328" s="823"/>
    </row>
    <row r="2329" spans="1:109" s="771" customFormat="1" ht="12" hidden="1" customHeight="1" x14ac:dyDescent="0.15">
      <c r="A2329" s="3433"/>
      <c r="B2329" s="763"/>
      <c r="C2329" s="3490"/>
      <c r="D2329" s="3490"/>
      <c r="E2329" s="3490"/>
      <c r="F2329" s="1173"/>
      <c r="G2329" s="3490"/>
      <c r="H2329" s="3490"/>
      <c r="I2329" s="3491"/>
      <c r="J2329" s="3491"/>
      <c r="K2329" s="3491"/>
      <c r="L2329" s="3491"/>
      <c r="M2329" s="3491"/>
      <c r="N2329" s="3487"/>
      <c r="O2329" s="3488"/>
      <c r="P2329" s="3489"/>
      <c r="Q2329" s="3490"/>
      <c r="R2329" s="3490"/>
      <c r="DE2329" s="823"/>
    </row>
    <row r="2330" spans="1:109" s="771" customFormat="1" ht="12" hidden="1" customHeight="1" x14ac:dyDescent="0.15">
      <c r="A2330" s="3433"/>
      <c r="B2330" s="763"/>
      <c r="C2330" s="3490"/>
      <c r="D2330" s="3490"/>
      <c r="E2330" s="3490"/>
      <c r="F2330" s="1173"/>
      <c r="G2330" s="3490"/>
      <c r="H2330" s="3490"/>
      <c r="I2330" s="3491"/>
      <c r="J2330" s="3491"/>
      <c r="K2330" s="3491"/>
      <c r="L2330" s="3491"/>
      <c r="M2330" s="3491"/>
      <c r="N2330" s="3487"/>
      <c r="O2330" s="3488"/>
      <c r="P2330" s="3489"/>
      <c r="Q2330" s="3490"/>
      <c r="R2330" s="3490"/>
      <c r="DE2330" s="823"/>
    </row>
    <row r="2331" spans="1:109" s="771" customFormat="1" ht="12" hidden="1" customHeight="1" x14ac:dyDescent="0.15">
      <c r="A2331" s="3433"/>
      <c r="B2331" s="763"/>
      <c r="C2331" s="3490"/>
      <c r="D2331" s="3490"/>
      <c r="E2331" s="3490"/>
      <c r="F2331" s="1173"/>
      <c r="G2331" s="3490"/>
      <c r="H2331" s="3490"/>
      <c r="I2331" s="3491"/>
      <c r="J2331" s="3491"/>
      <c r="K2331" s="3491"/>
      <c r="L2331" s="3491"/>
      <c r="M2331" s="3491"/>
      <c r="N2331" s="3487"/>
      <c r="O2331" s="3488"/>
      <c r="P2331" s="3489"/>
      <c r="Q2331" s="3490"/>
      <c r="R2331" s="3490"/>
      <c r="DE2331" s="823"/>
    </row>
    <row r="2332" spans="1:109" s="771" customFormat="1" ht="12" hidden="1" customHeight="1" x14ac:dyDescent="0.15">
      <c r="A2332" s="3433"/>
      <c r="B2332" s="763"/>
      <c r="C2332" s="3490"/>
      <c r="D2332" s="3490"/>
      <c r="E2332" s="3490"/>
      <c r="F2332" s="1173"/>
      <c r="G2332" s="3490"/>
      <c r="H2332" s="3490"/>
      <c r="I2332" s="3491"/>
      <c r="J2332" s="3491"/>
      <c r="K2332" s="3491"/>
      <c r="L2332" s="3491"/>
      <c r="M2332" s="3491"/>
      <c r="N2332" s="3487"/>
      <c r="O2332" s="3488"/>
      <c r="P2332" s="3489"/>
      <c r="Q2332" s="3490"/>
      <c r="R2332" s="3490"/>
      <c r="DE2332" s="823"/>
    </row>
    <row r="2333" spans="1:109" s="771" customFormat="1" ht="12" hidden="1" customHeight="1" x14ac:dyDescent="0.15">
      <c r="A2333" s="3433"/>
      <c r="B2333" s="763"/>
      <c r="C2333" s="3490"/>
      <c r="D2333" s="3490"/>
      <c r="E2333" s="3490"/>
      <c r="F2333" s="1173"/>
      <c r="G2333" s="3490"/>
      <c r="H2333" s="3490"/>
      <c r="I2333" s="3491"/>
      <c r="J2333" s="3491"/>
      <c r="K2333" s="3491"/>
      <c r="L2333" s="3491"/>
      <c r="M2333" s="3491"/>
      <c r="N2333" s="3487"/>
      <c r="O2333" s="3488"/>
      <c r="P2333" s="3489"/>
      <c r="Q2333" s="3490"/>
      <c r="R2333" s="3490"/>
      <c r="DE2333" s="823"/>
    </row>
    <row r="2334" spans="1:109" s="771" customFormat="1" ht="12" hidden="1" customHeight="1" x14ac:dyDescent="0.15">
      <c r="A2334" s="3433"/>
      <c r="B2334" s="763"/>
      <c r="C2334" s="3490"/>
      <c r="D2334" s="3490"/>
      <c r="E2334" s="3490"/>
      <c r="F2334" s="1173"/>
      <c r="G2334" s="3490"/>
      <c r="H2334" s="3490"/>
      <c r="I2334" s="3491"/>
      <c r="J2334" s="3491"/>
      <c r="K2334" s="3491"/>
      <c r="L2334" s="3491"/>
      <c r="M2334" s="3491"/>
      <c r="N2334" s="3487"/>
      <c r="O2334" s="3488"/>
      <c r="P2334" s="3489"/>
      <c r="Q2334" s="3490"/>
      <c r="R2334" s="3490"/>
      <c r="DE2334" s="823"/>
    </row>
    <row r="2335" spans="1:109" s="771" customFormat="1" ht="12" hidden="1" customHeight="1" x14ac:dyDescent="0.15">
      <c r="A2335" s="3433"/>
      <c r="B2335" s="763"/>
      <c r="C2335" s="3490"/>
      <c r="D2335" s="3490"/>
      <c r="E2335" s="3490"/>
      <c r="F2335" s="1173"/>
      <c r="G2335" s="3490"/>
      <c r="H2335" s="3490"/>
      <c r="I2335" s="3491"/>
      <c r="J2335" s="3491"/>
      <c r="K2335" s="3491"/>
      <c r="L2335" s="3491"/>
      <c r="M2335" s="3491"/>
      <c r="N2335" s="3487"/>
      <c r="O2335" s="3488"/>
      <c r="P2335" s="3489"/>
      <c r="Q2335" s="3490"/>
      <c r="R2335" s="3490"/>
      <c r="DE2335" s="823"/>
    </row>
    <row r="2336" spans="1:109" s="771" customFormat="1" ht="12" hidden="1" customHeight="1" x14ac:dyDescent="0.15">
      <c r="A2336" s="3433"/>
      <c r="B2336" s="763"/>
      <c r="C2336" s="3490"/>
      <c r="D2336" s="3490"/>
      <c r="E2336" s="3490"/>
      <c r="F2336" s="1173"/>
      <c r="G2336" s="3490"/>
      <c r="H2336" s="3490"/>
      <c r="I2336" s="3491"/>
      <c r="J2336" s="3491"/>
      <c r="K2336" s="3491"/>
      <c r="L2336" s="3491"/>
      <c r="M2336" s="3491"/>
      <c r="N2336" s="3487"/>
      <c r="O2336" s="3488"/>
      <c r="P2336" s="3489"/>
      <c r="Q2336" s="3490"/>
      <c r="R2336" s="3490"/>
      <c r="DE2336" s="823"/>
    </row>
    <row r="2337" spans="1:109" s="771" customFormat="1" ht="12" hidden="1" customHeight="1" x14ac:dyDescent="0.15">
      <c r="A2337" s="3433"/>
      <c r="B2337" s="763"/>
      <c r="C2337" s="3490"/>
      <c r="D2337" s="3490"/>
      <c r="E2337" s="3490"/>
      <c r="F2337" s="1173"/>
      <c r="G2337" s="3490"/>
      <c r="H2337" s="3490"/>
      <c r="I2337" s="3491"/>
      <c r="J2337" s="3491"/>
      <c r="K2337" s="3491"/>
      <c r="L2337" s="3491"/>
      <c r="M2337" s="3491"/>
      <c r="N2337" s="3487"/>
      <c r="O2337" s="3488"/>
      <c r="P2337" s="3489"/>
      <c r="Q2337" s="3490"/>
      <c r="R2337" s="3490"/>
      <c r="DE2337" s="823"/>
    </row>
    <row r="2338" spans="1:109" s="771" customFormat="1" ht="12" hidden="1" customHeight="1" x14ac:dyDescent="0.15">
      <c r="A2338" s="3433"/>
      <c r="B2338" s="763"/>
      <c r="C2338" s="3490"/>
      <c r="D2338" s="3490"/>
      <c r="E2338" s="3490"/>
      <c r="F2338" s="1173"/>
      <c r="G2338" s="3490"/>
      <c r="H2338" s="3490"/>
      <c r="I2338" s="3491"/>
      <c r="J2338" s="3491"/>
      <c r="K2338" s="3491"/>
      <c r="L2338" s="3491"/>
      <c r="M2338" s="3491"/>
      <c r="N2338" s="3487"/>
      <c r="O2338" s="3488"/>
      <c r="P2338" s="3489"/>
      <c r="Q2338" s="3490"/>
      <c r="R2338" s="3490"/>
      <c r="DE2338" s="823"/>
    </row>
    <row r="2339" spans="1:109" s="771" customFormat="1" ht="12" hidden="1" customHeight="1" x14ac:dyDescent="0.15">
      <c r="A2339" s="3433"/>
      <c r="B2339" s="763"/>
      <c r="C2339" s="3490"/>
      <c r="D2339" s="3490"/>
      <c r="E2339" s="3490"/>
      <c r="F2339" s="1173"/>
      <c r="G2339" s="3490"/>
      <c r="H2339" s="3490"/>
      <c r="I2339" s="3491"/>
      <c r="J2339" s="3491"/>
      <c r="K2339" s="3491"/>
      <c r="L2339" s="3491"/>
      <c r="M2339" s="3491"/>
      <c r="N2339" s="3487"/>
      <c r="O2339" s="3488"/>
      <c r="P2339" s="3489"/>
      <c r="Q2339" s="3490"/>
      <c r="R2339" s="3490"/>
      <c r="DE2339" s="823"/>
    </row>
    <row r="2340" spans="1:109" s="771" customFormat="1" ht="12" hidden="1" customHeight="1" x14ac:dyDescent="0.15">
      <c r="A2340" s="3433"/>
      <c r="B2340" s="763"/>
      <c r="C2340" s="3490"/>
      <c r="D2340" s="3490"/>
      <c r="E2340" s="3490"/>
      <c r="F2340" s="1173"/>
      <c r="G2340" s="3490"/>
      <c r="H2340" s="3490"/>
      <c r="I2340" s="3491"/>
      <c r="J2340" s="3491"/>
      <c r="K2340" s="3491"/>
      <c r="L2340" s="3491"/>
      <c r="M2340" s="3491"/>
      <c r="N2340" s="3487"/>
      <c r="O2340" s="3488"/>
      <c r="P2340" s="3489"/>
      <c r="Q2340" s="3490"/>
      <c r="R2340" s="3490"/>
      <c r="DE2340" s="823"/>
    </row>
    <row r="2341" spans="1:109" s="771" customFormat="1" ht="12" hidden="1" customHeight="1" x14ac:dyDescent="0.15">
      <c r="A2341" s="3433"/>
      <c r="B2341" s="763"/>
      <c r="C2341" s="3490"/>
      <c r="D2341" s="3490"/>
      <c r="E2341" s="3490"/>
      <c r="F2341" s="1173"/>
      <c r="G2341" s="3490"/>
      <c r="H2341" s="3490"/>
      <c r="I2341" s="3491"/>
      <c r="J2341" s="3491"/>
      <c r="K2341" s="3491"/>
      <c r="L2341" s="3491"/>
      <c r="M2341" s="3491"/>
      <c r="N2341" s="3487"/>
      <c r="O2341" s="3488"/>
      <c r="P2341" s="3489"/>
      <c r="Q2341" s="3490"/>
      <c r="R2341" s="3490"/>
      <c r="DE2341" s="823"/>
    </row>
    <row r="2342" spans="1:109" s="771" customFormat="1" ht="12" hidden="1" customHeight="1" x14ac:dyDescent="0.15">
      <c r="A2342" s="3433"/>
      <c r="B2342" s="763"/>
      <c r="C2342" s="3490"/>
      <c r="D2342" s="3490"/>
      <c r="E2342" s="3490"/>
      <c r="F2342" s="1173"/>
      <c r="G2342" s="3490"/>
      <c r="H2342" s="3490"/>
      <c r="I2342" s="3491"/>
      <c r="J2342" s="3491"/>
      <c r="K2342" s="3491"/>
      <c r="L2342" s="3491"/>
      <c r="M2342" s="3491"/>
      <c r="N2342" s="3487"/>
      <c r="O2342" s="3488"/>
      <c r="P2342" s="3489"/>
      <c r="Q2342" s="3490"/>
      <c r="R2342" s="3490"/>
      <c r="DE2342" s="823"/>
    </row>
    <row r="2343" spans="1:109" s="771" customFormat="1" ht="12" hidden="1" customHeight="1" x14ac:dyDescent="0.15">
      <c r="A2343" s="3433"/>
      <c r="B2343" s="763"/>
      <c r="C2343" s="3490"/>
      <c r="D2343" s="3490"/>
      <c r="E2343" s="3490"/>
      <c r="F2343" s="1173"/>
      <c r="G2343" s="3490"/>
      <c r="H2343" s="3490"/>
      <c r="I2343" s="3491"/>
      <c r="J2343" s="3491"/>
      <c r="K2343" s="3491"/>
      <c r="L2343" s="3491"/>
      <c r="M2343" s="3491"/>
      <c r="N2343" s="3487"/>
      <c r="O2343" s="3488"/>
      <c r="P2343" s="3489"/>
      <c r="Q2343" s="3490"/>
      <c r="R2343" s="3490"/>
      <c r="DE2343" s="823"/>
    </row>
    <row r="2344" spans="1:109" s="771" customFormat="1" ht="12" hidden="1" customHeight="1" x14ac:dyDescent="0.15">
      <c r="A2344" s="3433"/>
      <c r="B2344" s="763"/>
      <c r="C2344" s="3490"/>
      <c r="D2344" s="3490"/>
      <c r="E2344" s="3490"/>
      <c r="F2344" s="1173"/>
      <c r="G2344" s="3490"/>
      <c r="H2344" s="3490"/>
      <c r="I2344" s="3491"/>
      <c r="J2344" s="3491"/>
      <c r="K2344" s="3491"/>
      <c r="L2344" s="3491"/>
      <c r="M2344" s="3491"/>
      <c r="N2344" s="3487"/>
      <c r="O2344" s="3488"/>
      <c r="P2344" s="3489"/>
      <c r="Q2344" s="3490"/>
      <c r="R2344" s="3490"/>
      <c r="DE2344" s="823"/>
    </row>
    <row r="2345" spans="1:109" s="771" customFormat="1" ht="12" hidden="1" customHeight="1" x14ac:dyDescent="0.15">
      <c r="A2345" s="3433"/>
      <c r="B2345" s="763"/>
      <c r="C2345" s="3490"/>
      <c r="D2345" s="3490"/>
      <c r="E2345" s="3490"/>
      <c r="F2345" s="1173"/>
      <c r="G2345" s="3490"/>
      <c r="H2345" s="3490"/>
      <c r="I2345" s="3491"/>
      <c r="J2345" s="3491"/>
      <c r="K2345" s="3491"/>
      <c r="L2345" s="3491"/>
      <c r="M2345" s="3491"/>
      <c r="N2345" s="3487"/>
      <c r="O2345" s="3488"/>
      <c r="P2345" s="3489"/>
      <c r="Q2345" s="3490"/>
      <c r="R2345" s="3490"/>
      <c r="DE2345" s="823"/>
    </row>
    <row r="2346" spans="1:109" s="771" customFormat="1" ht="12" hidden="1" customHeight="1" x14ac:dyDescent="0.15">
      <c r="A2346" s="3433"/>
      <c r="B2346" s="763"/>
      <c r="C2346" s="3490"/>
      <c r="D2346" s="3490"/>
      <c r="E2346" s="3490"/>
      <c r="F2346" s="1173"/>
      <c r="G2346" s="3490"/>
      <c r="H2346" s="3490"/>
      <c r="I2346" s="3491"/>
      <c r="J2346" s="3491"/>
      <c r="K2346" s="3491"/>
      <c r="L2346" s="3491"/>
      <c r="M2346" s="3491"/>
      <c r="N2346" s="3487"/>
      <c r="O2346" s="3488"/>
      <c r="P2346" s="3489"/>
      <c r="Q2346" s="3490"/>
      <c r="R2346" s="3490"/>
      <c r="DE2346" s="823"/>
    </row>
    <row r="2347" spans="1:109" s="771" customFormat="1" ht="12" hidden="1" customHeight="1" x14ac:dyDescent="0.15">
      <c r="A2347" s="3433"/>
      <c r="B2347" s="763"/>
      <c r="C2347" s="3490"/>
      <c r="D2347" s="3490"/>
      <c r="E2347" s="3490"/>
      <c r="F2347" s="1173"/>
      <c r="G2347" s="3490"/>
      <c r="H2347" s="3490"/>
      <c r="I2347" s="3491"/>
      <c r="J2347" s="3491"/>
      <c r="K2347" s="3491"/>
      <c r="L2347" s="3491"/>
      <c r="M2347" s="3491"/>
      <c r="N2347" s="3487"/>
      <c r="O2347" s="3488"/>
      <c r="P2347" s="3489"/>
      <c r="Q2347" s="3490"/>
      <c r="R2347" s="3490"/>
      <c r="DE2347" s="823"/>
    </row>
    <row r="2348" spans="1:109" s="771" customFormat="1" ht="12" hidden="1" customHeight="1" x14ac:dyDescent="0.15">
      <c r="A2348" s="3433"/>
      <c r="B2348" s="763"/>
      <c r="C2348" s="3490"/>
      <c r="D2348" s="3490"/>
      <c r="E2348" s="3490"/>
      <c r="F2348" s="1173"/>
      <c r="G2348" s="3490"/>
      <c r="H2348" s="3490"/>
      <c r="I2348" s="3491"/>
      <c r="J2348" s="3491"/>
      <c r="K2348" s="3491"/>
      <c r="L2348" s="3491"/>
      <c r="M2348" s="3491"/>
      <c r="N2348" s="3487"/>
      <c r="O2348" s="3488"/>
      <c r="P2348" s="3489"/>
      <c r="Q2348" s="3490"/>
      <c r="R2348" s="3490"/>
      <c r="DE2348" s="823"/>
    </row>
    <row r="2349" spans="1:109" s="771" customFormat="1" ht="12" hidden="1" customHeight="1" x14ac:dyDescent="0.15">
      <c r="A2349" s="3433"/>
      <c r="B2349" s="763"/>
      <c r="C2349" s="3490"/>
      <c r="D2349" s="3490"/>
      <c r="E2349" s="3490"/>
      <c r="F2349" s="1173"/>
      <c r="G2349" s="3490"/>
      <c r="H2349" s="3490"/>
      <c r="I2349" s="3491"/>
      <c r="J2349" s="3491"/>
      <c r="K2349" s="3491"/>
      <c r="L2349" s="3491"/>
      <c r="M2349" s="3491"/>
      <c r="N2349" s="3487"/>
      <c r="O2349" s="3488"/>
      <c r="P2349" s="3489"/>
      <c r="Q2349" s="3490"/>
      <c r="R2349" s="3490"/>
      <c r="DE2349" s="823"/>
    </row>
    <row r="2350" spans="1:109" s="771" customFormat="1" ht="12" hidden="1" customHeight="1" x14ac:dyDescent="0.15">
      <c r="A2350" s="3433"/>
      <c r="B2350" s="763"/>
      <c r="C2350" s="3490"/>
      <c r="D2350" s="3490"/>
      <c r="E2350" s="3490"/>
      <c r="F2350" s="1173"/>
      <c r="G2350" s="3490"/>
      <c r="H2350" s="3490"/>
      <c r="I2350" s="3491"/>
      <c r="J2350" s="3491"/>
      <c r="K2350" s="3491"/>
      <c r="L2350" s="3491"/>
      <c r="M2350" s="3491"/>
      <c r="N2350" s="3487"/>
      <c r="O2350" s="3488"/>
      <c r="P2350" s="3489"/>
      <c r="Q2350" s="3490"/>
      <c r="R2350" s="3490"/>
      <c r="DE2350" s="823"/>
    </row>
    <row r="2351" spans="1:109" s="771" customFormat="1" ht="12" hidden="1" customHeight="1" x14ac:dyDescent="0.15">
      <c r="A2351" s="3433"/>
      <c r="B2351" s="763"/>
      <c r="C2351" s="3490"/>
      <c r="D2351" s="3490"/>
      <c r="E2351" s="3490"/>
      <c r="F2351" s="1173"/>
      <c r="G2351" s="3490"/>
      <c r="H2351" s="3490"/>
      <c r="I2351" s="3491"/>
      <c r="J2351" s="3491"/>
      <c r="K2351" s="3491"/>
      <c r="L2351" s="3491"/>
      <c r="M2351" s="3491"/>
      <c r="N2351" s="3487"/>
      <c r="O2351" s="3488"/>
      <c r="P2351" s="3489"/>
      <c r="Q2351" s="3490"/>
      <c r="R2351" s="3490"/>
      <c r="DE2351" s="823"/>
    </row>
    <row r="2352" spans="1:109" s="771" customFormat="1" ht="12" hidden="1" customHeight="1" x14ac:dyDescent="0.15">
      <c r="A2352" s="3433"/>
      <c r="B2352" s="763"/>
      <c r="C2352" s="3490"/>
      <c r="D2352" s="3490"/>
      <c r="E2352" s="3490"/>
      <c r="F2352" s="1173"/>
      <c r="G2352" s="3490"/>
      <c r="H2352" s="3490"/>
      <c r="I2352" s="3491"/>
      <c r="J2352" s="3491"/>
      <c r="K2352" s="3491"/>
      <c r="L2352" s="3491"/>
      <c r="M2352" s="3491"/>
      <c r="N2352" s="3487"/>
      <c r="O2352" s="3488"/>
      <c r="P2352" s="3489"/>
      <c r="Q2352" s="3490"/>
      <c r="R2352" s="3490"/>
      <c r="DE2352" s="823"/>
    </row>
    <row r="2353" spans="1:109" s="771" customFormat="1" ht="12" hidden="1" customHeight="1" x14ac:dyDescent="0.15">
      <c r="A2353" s="3433"/>
      <c r="B2353" s="768"/>
      <c r="C2353" s="3496"/>
      <c r="D2353" s="3496"/>
      <c r="E2353" s="3496"/>
      <c r="F2353" s="1174"/>
      <c r="G2353" s="3496"/>
      <c r="H2353" s="3496"/>
      <c r="I2353" s="3497"/>
      <c r="J2353" s="3497"/>
      <c r="K2353" s="3497"/>
      <c r="L2353" s="3497"/>
      <c r="M2353" s="3497"/>
      <c r="N2353" s="3498"/>
      <c r="O2353" s="3499"/>
      <c r="P2353" s="3500"/>
      <c r="Q2353" s="3496"/>
      <c r="R2353" s="3496"/>
      <c r="DE2353" s="823"/>
    </row>
    <row r="2354" spans="1:109" s="771" customFormat="1" ht="6" hidden="1" customHeight="1" x14ac:dyDescent="0.15">
      <c r="A2354" s="797"/>
      <c r="B2354" s="798"/>
      <c r="C2354" s="3446"/>
      <c r="D2354" s="3446"/>
      <c r="E2354" s="3446"/>
      <c r="F2354" s="798"/>
      <c r="G2354" s="3446"/>
      <c r="H2354" s="3446"/>
      <c r="I2354" s="3446"/>
      <c r="J2354" s="3446"/>
      <c r="K2354" s="3446"/>
      <c r="L2354" s="3446"/>
      <c r="M2354" s="3446"/>
      <c r="N2354" s="798"/>
      <c r="O2354" s="798"/>
      <c r="P2354" s="798"/>
      <c r="Q2354" s="3438"/>
      <c r="R2354" s="3438"/>
      <c r="DE2354" s="823"/>
    </row>
    <row r="2355" spans="1:109" s="771" customFormat="1" ht="12" hidden="1" customHeight="1" x14ac:dyDescent="0.15">
      <c r="A2355" s="3421">
        <v>3</v>
      </c>
      <c r="B2355" s="3492" t="s">
        <v>1232</v>
      </c>
      <c r="C2355" s="3503"/>
      <c r="D2355" s="3503"/>
      <c r="E2355" s="3503"/>
      <c r="F2355" s="3503"/>
      <c r="G2355" s="3503"/>
      <c r="H2355" s="3503"/>
      <c r="I2355" s="3503"/>
      <c r="J2355" s="3503"/>
      <c r="K2355" s="3503"/>
      <c r="L2355" s="3503"/>
      <c r="M2355" s="3503"/>
      <c r="N2355" s="3503"/>
      <c r="O2355" s="3504"/>
      <c r="P2355" s="3536"/>
      <c r="Q2355" s="3434" t="s">
        <v>1231</v>
      </c>
      <c r="R2355" s="3435"/>
      <c r="DE2355" s="823"/>
    </row>
    <row r="2356" spans="1:109" s="771" customFormat="1" ht="12" hidden="1" customHeight="1" x14ac:dyDescent="0.15">
      <c r="A2356" s="3475"/>
      <c r="B2356" s="3436" t="s">
        <v>1230</v>
      </c>
      <c r="C2356" s="3396"/>
      <c r="D2356" s="3502"/>
      <c r="E2356" s="3396" t="s">
        <v>1229</v>
      </c>
      <c r="F2356" s="3396"/>
      <c r="G2356" s="3501" t="s">
        <v>1228</v>
      </c>
      <c r="H2356" s="3502"/>
      <c r="I2356" s="3501" t="s">
        <v>579</v>
      </c>
      <c r="J2356" s="3396"/>
      <c r="K2356" s="3396"/>
      <c r="L2356" s="3396"/>
      <c r="M2356" s="3396"/>
      <c r="N2356" s="3396" t="s">
        <v>578</v>
      </c>
      <c r="O2356" s="3397"/>
      <c r="P2356" s="3398"/>
      <c r="Q2356" s="3436"/>
      <c r="R2356" s="3437"/>
      <c r="DE2356" s="823"/>
    </row>
    <row r="2357" spans="1:109" s="771" customFormat="1" ht="12" hidden="1" customHeight="1" x14ac:dyDescent="0.15">
      <c r="A2357" s="3422"/>
      <c r="B2357" s="3386"/>
      <c r="C2357" s="3416"/>
      <c r="D2357" s="3534"/>
      <c r="E2357" s="3461"/>
      <c r="F2357" s="3461"/>
      <c r="G2357" s="3531"/>
      <c r="H2357" s="3532"/>
      <c r="I2357" s="3531"/>
      <c r="J2357" s="3461"/>
      <c r="K2357" s="3461"/>
      <c r="L2357" s="3461"/>
      <c r="M2357" s="3461"/>
      <c r="N2357" s="3533"/>
      <c r="O2357" s="3463"/>
      <c r="P2357" s="3464"/>
      <c r="Q2357" s="3386"/>
      <c r="R2357" s="3387"/>
      <c r="DE2357" s="823"/>
    </row>
    <row r="2358" spans="1:109" s="771" customFormat="1" ht="6" hidden="1" customHeight="1" x14ac:dyDescent="0.15">
      <c r="A2358" s="799"/>
      <c r="B2358" s="3438"/>
      <c r="C2358" s="3438"/>
      <c r="D2358" s="3438"/>
      <c r="E2358" s="3438"/>
      <c r="F2358" s="3438"/>
      <c r="G2358" s="3441"/>
      <c r="H2358" s="3441"/>
      <c r="I2358" s="799"/>
      <c r="J2358" s="799"/>
      <c r="K2358" s="799"/>
      <c r="L2358" s="799"/>
      <c r="M2358" s="799"/>
      <c r="N2358" s="799"/>
      <c r="O2358" s="799"/>
      <c r="P2358" s="799"/>
      <c r="Q2358" s="799"/>
      <c r="R2358" s="799"/>
      <c r="DE2358" s="823"/>
    </row>
    <row r="2359" spans="1:109" s="771" customFormat="1" ht="21" hidden="1" customHeight="1" x14ac:dyDescent="0.15">
      <c r="A2359" s="3421">
        <v>4</v>
      </c>
      <c r="B2359" s="3442" t="s">
        <v>1227</v>
      </c>
      <c r="C2359" s="3424"/>
      <c r="D2359" s="3425"/>
      <c r="E2359" s="3443" t="s">
        <v>1226</v>
      </c>
      <c r="F2359" s="3444"/>
      <c r="G2359" s="3445"/>
      <c r="H2359" s="3445"/>
      <c r="I2359" s="793"/>
      <c r="J2359" s="786">
        <v>5</v>
      </c>
      <c r="K2359" s="3449" t="s">
        <v>1764</v>
      </c>
      <c r="L2359" s="3450"/>
      <c r="M2359" s="3450"/>
      <c r="N2359" s="3450"/>
      <c r="O2359" s="3450"/>
      <c r="P2359" s="3450"/>
      <c r="Q2359" s="3450"/>
      <c r="R2359" s="3451"/>
      <c r="DE2359" s="823"/>
    </row>
    <row r="2360" spans="1:109" s="771" customFormat="1" ht="12" hidden="1" customHeight="1" x14ac:dyDescent="0.15">
      <c r="A2360" s="3422"/>
      <c r="B2360" s="3386"/>
      <c r="C2360" s="3416"/>
      <c r="D2360" s="3387"/>
      <c r="E2360" s="3386"/>
      <c r="F2360" s="3387"/>
      <c r="G2360" s="3445"/>
      <c r="H2360" s="3445"/>
      <c r="I2360" s="793"/>
      <c r="J2360" s="3476"/>
      <c r="K2360" s="3522"/>
      <c r="L2360" s="3523"/>
      <c r="M2360" s="3523"/>
      <c r="N2360" s="3523"/>
      <c r="O2360" s="3523"/>
      <c r="P2360" s="3523"/>
      <c r="Q2360" s="3523"/>
      <c r="R2360" s="3524"/>
      <c r="DE2360" s="823"/>
    </row>
    <row r="2361" spans="1:109" s="771" customFormat="1" ht="12" hidden="1" customHeight="1" x14ac:dyDescent="0.15">
      <c r="A2361" s="787"/>
      <c r="B2361" s="792"/>
      <c r="C2361" s="792"/>
      <c r="D2361" s="792"/>
      <c r="E2361" s="792"/>
      <c r="F2361" s="792"/>
      <c r="G2361" s="3445"/>
      <c r="H2361" s="3445"/>
      <c r="I2361" s="787"/>
      <c r="J2361" s="3477"/>
      <c r="K2361" s="3525"/>
      <c r="L2361" s="3526"/>
      <c r="M2361" s="3526"/>
      <c r="N2361" s="3526"/>
      <c r="O2361" s="3526"/>
      <c r="P2361" s="3526"/>
      <c r="Q2361" s="3526"/>
      <c r="R2361" s="3527"/>
      <c r="S2361" s="225"/>
      <c r="T2361" s="755"/>
      <c r="DE2361" s="823"/>
    </row>
    <row r="2362" spans="1:109" s="771" customFormat="1" ht="12" hidden="1" customHeight="1" x14ac:dyDescent="0.15">
      <c r="A2362" s="787"/>
      <c r="B2362" s="788"/>
      <c r="C2362" s="788"/>
      <c r="D2362" s="788"/>
      <c r="E2362" s="788"/>
      <c r="F2362" s="788"/>
      <c r="G2362" s="788"/>
      <c r="H2362" s="788"/>
      <c r="I2362" s="787"/>
      <c r="J2362" s="3477"/>
      <c r="K2362" s="3525"/>
      <c r="L2362" s="3526"/>
      <c r="M2362" s="3526"/>
      <c r="N2362" s="3526"/>
      <c r="O2362" s="3526"/>
      <c r="P2362" s="3526"/>
      <c r="Q2362" s="3526"/>
      <c r="R2362" s="3527"/>
      <c r="DE2362" s="823"/>
    </row>
    <row r="2363" spans="1:109" s="771" customFormat="1" ht="12" hidden="1" customHeight="1" x14ac:dyDescent="0.15">
      <c r="A2363" s="787"/>
      <c r="B2363" s="3465" t="s">
        <v>1225</v>
      </c>
      <c r="C2363" s="3465"/>
      <c r="D2363" s="3465"/>
      <c r="E2363" s="3465"/>
      <c r="F2363" s="3465"/>
      <c r="G2363" s="3465"/>
      <c r="H2363" s="3465"/>
      <c r="I2363" s="787"/>
      <c r="J2363" s="3477"/>
      <c r="K2363" s="3525"/>
      <c r="L2363" s="3526"/>
      <c r="M2363" s="3526"/>
      <c r="N2363" s="3526"/>
      <c r="O2363" s="3526"/>
      <c r="P2363" s="3526"/>
      <c r="Q2363" s="3526"/>
      <c r="R2363" s="3527"/>
      <c r="DE2363" s="823"/>
    </row>
    <row r="2364" spans="1:109" s="771" customFormat="1" ht="12" hidden="1" customHeight="1" x14ac:dyDescent="0.15">
      <c r="A2364" s="787"/>
      <c r="B2364" s="3465" t="s">
        <v>1224</v>
      </c>
      <c r="C2364" s="3465"/>
      <c r="D2364" s="3465"/>
      <c r="E2364" s="3465"/>
      <c r="F2364" s="3465"/>
      <c r="G2364" s="3465"/>
      <c r="H2364" s="3465"/>
      <c r="I2364" s="789"/>
      <c r="J2364" s="3477"/>
      <c r="K2364" s="3525"/>
      <c r="L2364" s="3526"/>
      <c r="M2364" s="3526"/>
      <c r="N2364" s="3526"/>
      <c r="O2364" s="3526"/>
      <c r="P2364" s="3526"/>
      <c r="Q2364" s="3526"/>
      <c r="R2364" s="3527"/>
      <c r="DE2364" s="823"/>
    </row>
    <row r="2365" spans="1:109" s="771" customFormat="1" ht="12" hidden="1" customHeight="1" x14ac:dyDescent="0.15">
      <c r="A2365" s="790" t="s">
        <v>1223</v>
      </c>
      <c r="B2365" s="3466" t="s">
        <v>577</v>
      </c>
      <c r="C2365" s="3466"/>
      <c r="D2365" s="3466"/>
      <c r="E2365" s="3466"/>
      <c r="F2365" s="3466"/>
      <c r="G2365" s="3466"/>
      <c r="H2365" s="3466"/>
      <c r="I2365" s="787"/>
      <c r="J2365" s="3477"/>
      <c r="K2365" s="3525"/>
      <c r="L2365" s="3526"/>
      <c r="M2365" s="3526"/>
      <c r="N2365" s="3526"/>
      <c r="O2365" s="3526"/>
      <c r="P2365" s="3526"/>
      <c r="Q2365" s="3526"/>
      <c r="R2365" s="3527"/>
      <c r="DE2365" s="823"/>
    </row>
    <row r="2366" spans="1:109" s="771" customFormat="1" ht="12" hidden="1" customHeight="1" x14ac:dyDescent="0.15">
      <c r="A2366" s="790"/>
      <c r="B2366" s="3467" t="s">
        <v>1222</v>
      </c>
      <c r="C2366" s="3467"/>
      <c r="D2366" s="3467"/>
      <c r="E2366" s="3467"/>
      <c r="F2366" s="3467"/>
      <c r="G2366" s="3467"/>
      <c r="H2366" s="3467"/>
      <c r="I2366" s="787"/>
      <c r="J2366" s="3477"/>
      <c r="K2366" s="3525"/>
      <c r="L2366" s="3526"/>
      <c r="M2366" s="3526"/>
      <c r="N2366" s="3526"/>
      <c r="O2366" s="3526"/>
      <c r="P2366" s="3526"/>
      <c r="Q2366" s="3526"/>
      <c r="R2366" s="3527"/>
      <c r="DE2366" s="823"/>
    </row>
    <row r="2367" spans="1:109" s="771" customFormat="1" ht="12" hidden="1" customHeight="1" x14ac:dyDescent="0.15">
      <c r="A2367" s="790"/>
      <c r="B2367" s="3467"/>
      <c r="C2367" s="3467"/>
      <c r="D2367" s="3467"/>
      <c r="E2367" s="3467"/>
      <c r="F2367" s="3467"/>
      <c r="G2367" s="3467"/>
      <c r="H2367" s="3467"/>
      <c r="I2367" s="787"/>
      <c r="J2367" s="3477"/>
      <c r="K2367" s="3525"/>
      <c r="L2367" s="3526"/>
      <c r="M2367" s="3526"/>
      <c r="N2367" s="3526"/>
      <c r="O2367" s="3526"/>
      <c r="P2367" s="3526"/>
      <c r="Q2367" s="3526"/>
      <c r="R2367" s="3527"/>
      <c r="DE2367" s="823"/>
    </row>
    <row r="2368" spans="1:109" s="771" customFormat="1" ht="12" hidden="1" customHeight="1" x14ac:dyDescent="0.15">
      <c r="A2368" s="790"/>
      <c r="B2368" s="3465"/>
      <c r="C2368" s="3465"/>
      <c r="D2368" s="3465"/>
      <c r="E2368" s="3465"/>
      <c r="F2368" s="3465"/>
      <c r="G2368" s="3465"/>
      <c r="H2368" s="3465"/>
      <c r="I2368" s="787"/>
      <c r="J2368" s="3477"/>
      <c r="K2368" s="3525"/>
      <c r="L2368" s="3526"/>
      <c r="M2368" s="3526"/>
      <c r="N2368" s="3526"/>
      <c r="O2368" s="3526"/>
      <c r="P2368" s="3526"/>
      <c r="Q2368" s="3526"/>
      <c r="R2368" s="3527"/>
      <c r="DE2368" s="823"/>
    </row>
    <row r="2369" spans="1:111" s="771" customFormat="1" ht="12" hidden="1" customHeight="1" x14ac:dyDescent="0.15">
      <c r="A2369" s="790"/>
      <c r="B2369" s="3465" t="s">
        <v>652</v>
      </c>
      <c r="C2369" s="3465"/>
      <c r="D2369" s="3465"/>
      <c r="E2369" s="3465"/>
      <c r="F2369" s="3465"/>
      <c r="G2369" s="3465"/>
      <c r="H2369" s="3465"/>
      <c r="I2369" s="787"/>
      <c r="J2369" s="3477"/>
      <c r="K2369" s="3525"/>
      <c r="L2369" s="3526"/>
      <c r="M2369" s="3526"/>
      <c r="N2369" s="3526"/>
      <c r="O2369" s="3526"/>
      <c r="P2369" s="3526"/>
      <c r="Q2369" s="3526"/>
      <c r="R2369" s="3527"/>
      <c r="U2369" s="224"/>
      <c r="V2369" s="224"/>
      <c r="W2369" s="224"/>
      <c r="X2369" s="224"/>
      <c r="Y2369" s="224"/>
      <c r="Z2369" s="224"/>
      <c r="AA2369" s="224"/>
      <c r="AB2369" s="224"/>
      <c r="AC2369" s="224"/>
      <c r="AD2369" s="224"/>
      <c r="AE2369" s="224"/>
      <c r="DE2369" s="823"/>
    </row>
    <row r="2370" spans="1:111" s="771" customFormat="1" ht="12" hidden="1" customHeight="1" x14ac:dyDescent="0.15">
      <c r="A2370" s="790"/>
      <c r="B2370" s="3465"/>
      <c r="C2370" s="3465"/>
      <c r="D2370" s="3465"/>
      <c r="E2370" s="3465"/>
      <c r="F2370" s="3465"/>
      <c r="G2370" s="3465"/>
      <c r="H2370" s="3465"/>
      <c r="I2370" s="787"/>
      <c r="J2370" s="3478"/>
      <c r="K2370" s="3528"/>
      <c r="L2370" s="3529"/>
      <c r="M2370" s="3529"/>
      <c r="N2370" s="3529"/>
      <c r="O2370" s="3529"/>
      <c r="P2370" s="3529"/>
      <c r="Q2370" s="3529"/>
      <c r="R2370" s="3530"/>
      <c r="DE2370" s="823"/>
    </row>
    <row r="2371" spans="1:111" s="772" customFormat="1" ht="13.5" hidden="1" x14ac:dyDescent="0.15">
      <c r="A2371" s="3473" t="s">
        <v>1239</v>
      </c>
      <c r="B2371" s="3474"/>
      <c r="C2371" s="3474"/>
      <c r="D2371" s="3474"/>
      <c r="E2371" s="3474"/>
      <c r="F2371" s="3474"/>
      <c r="G2371" s="3474"/>
      <c r="H2371" s="3474"/>
      <c r="I2371" s="3474"/>
      <c r="J2371" s="3474"/>
      <c r="K2371" s="3474"/>
      <c r="L2371" s="3474"/>
      <c r="M2371" s="3474"/>
      <c r="N2371" s="3474"/>
      <c r="O2371" s="3474"/>
      <c r="P2371" s="3474"/>
      <c r="Q2371" s="3474"/>
      <c r="R2371" s="3474"/>
      <c r="DE2371" s="822"/>
    </row>
    <row r="2372" spans="1:111" s="771" customFormat="1" ht="12" hidden="1" customHeight="1" x14ac:dyDescent="0.15">
      <c r="A2372" s="3393" t="s">
        <v>576</v>
      </c>
      <c r="B2372" s="3417"/>
      <c r="C2372" s="3494"/>
      <c r="D2372" s="3495"/>
      <c r="E2372" s="3393" t="s">
        <v>575</v>
      </c>
      <c r="F2372" s="3417"/>
      <c r="G2372" s="3386"/>
      <c r="H2372" s="3416"/>
      <c r="I2372" s="3416"/>
      <c r="J2372" s="3387"/>
      <c r="K2372" s="3393" t="s">
        <v>1214</v>
      </c>
      <c r="L2372" s="3395"/>
      <c r="M2372" s="3420"/>
      <c r="N2372" s="3386"/>
      <c r="O2372" s="3416"/>
      <c r="P2372" s="3416"/>
      <c r="Q2372" s="3416"/>
      <c r="R2372" s="3387"/>
      <c r="DE2372" s="823"/>
    </row>
    <row r="2373" spans="1:111" s="771" customFormat="1" ht="12" hidden="1" customHeight="1" x14ac:dyDescent="0.15">
      <c r="A2373" s="3421">
        <v>1</v>
      </c>
      <c r="B2373" s="3510" t="s">
        <v>1238</v>
      </c>
      <c r="C2373" s="3511"/>
      <c r="D2373" s="3511"/>
      <c r="E2373" s="3511"/>
      <c r="F2373" s="3512"/>
      <c r="G2373" s="3492" t="s">
        <v>1237</v>
      </c>
      <c r="H2373" s="3493"/>
      <c r="I2373" s="3492" t="s">
        <v>1236</v>
      </c>
      <c r="J2373" s="3503"/>
      <c r="K2373" s="3503"/>
      <c r="L2373" s="3503"/>
      <c r="M2373" s="3503"/>
      <c r="N2373" s="3503"/>
      <c r="O2373" s="3503"/>
      <c r="P2373" s="3503"/>
      <c r="Q2373" s="3503"/>
      <c r="R2373" s="3493"/>
      <c r="DE2373" s="823"/>
    </row>
    <row r="2374" spans="1:111" s="771" customFormat="1" ht="12" hidden="1" customHeight="1" x14ac:dyDescent="0.15">
      <c r="A2374" s="3422"/>
      <c r="B2374" s="3513"/>
      <c r="C2374" s="3514"/>
      <c r="D2374" s="3514"/>
      <c r="E2374" s="3514"/>
      <c r="F2374" s="3515"/>
      <c r="G2374" s="3516"/>
      <c r="H2374" s="3517"/>
      <c r="I2374" s="3518"/>
      <c r="J2374" s="3519"/>
      <c r="K2374" s="3519"/>
      <c r="L2374" s="3519"/>
      <c r="M2374" s="780" t="s">
        <v>1761</v>
      </c>
      <c r="N2374" s="3520"/>
      <c r="O2374" s="3521"/>
      <c r="P2374" s="781" t="s">
        <v>1762</v>
      </c>
      <c r="Q2374" s="773"/>
      <c r="R2374" s="782" t="s">
        <v>1763</v>
      </c>
      <c r="S2374" s="758" t="str">
        <f>IF(AND(Q2374&lt;&gt;"",Q2374&lt;120),"排煙機の規定風量は120㎥以上必要です。","")</f>
        <v/>
      </c>
      <c r="T2374" s="770"/>
      <c r="DE2374" s="823"/>
    </row>
    <row r="2375" spans="1:111" s="771" customFormat="1" ht="6" hidden="1" customHeight="1" x14ac:dyDescent="0.15">
      <c r="A2375" s="794"/>
      <c r="B2375" s="794"/>
      <c r="C2375" s="794"/>
      <c r="D2375" s="794"/>
      <c r="E2375" s="794"/>
      <c r="F2375" s="794"/>
      <c r="G2375" s="794"/>
      <c r="H2375" s="794"/>
      <c r="I2375" s="794"/>
      <c r="J2375" s="794"/>
      <c r="K2375" s="795"/>
      <c r="L2375" s="795"/>
      <c r="M2375" s="795"/>
      <c r="N2375" s="794"/>
      <c r="O2375" s="796"/>
      <c r="P2375" s="796"/>
      <c r="Q2375" s="795"/>
      <c r="R2375" s="795"/>
      <c r="DE2375" s="823"/>
    </row>
    <row r="2376" spans="1:111" s="771" customFormat="1" ht="12" hidden="1" customHeight="1" x14ac:dyDescent="0.15">
      <c r="A2376" s="3432">
        <v>2</v>
      </c>
      <c r="B2376" s="3492" t="s">
        <v>1235</v>
      </c>
      <c r="C2376" s="3503"/>
      <c r="D2376" s="3503"/>
      <c r="E2376" s="3503"/>
      <c r="F2376" s="3503"/>
      <c r="G2376" s="3503"/>
      <c r="H2376" s="3503"/>
      <c r="I2376" s="3503"/>
      <c r="J2376" s="3503"/>
      <c r="K2376" s="3503"/>
      <c r="L2376" s="3503"/>
      <c r="M2376" s="3503"/>
      <c r="N2376" s="3503"/>
      <c r="O2376" s="3504"/>
      <c r="P2376" s="783"/>
      <c r="Q2376" s="3434" t="s">
        <v>1231</v>
      </c>
      <c r="R2376" s="3435"/>
      <c r="DE2376" s="823"/>
    </row>
    <row r="2377" spans="1:111" s="771" customFormat="1" ht="12" hidden="1" customHeight="1" x14ac:dyDescent="0.15">
      <c r="A2377" s="3433"/>
      <c r="B2377" s="784" t="s">
        <v>54</v>
      </c>
      <c r="C2377" s="3501" t="s">
        <v>1234</v>
      </c>
      <c r="D2377" s="3396"/>
      <c r="E2377" s="3502"/>
      <c r="F2377" s="785" t="s">
        <v>1233</v>
      </c>
      <c r="G2377" s="3501" t="s">
        <v>1228</v>
      </c>
      <c r="H2377" s="3396"/>
      <c r="I2377" s="3501" t="s">
        <v>579</v>
      </c>
      <c r="J2377" s="3396"/>
      <c r="K2377" s="3396"/>
      <c r="L2377" s="3396"/>
      <c r="M2377" s="3396"/>
      <c r="N2377" s="3396" t="s">
        <v>578</v>
      </c>
      <c r="O2377" s="3397"/>
      <c r="P2377" s="3398"/>
      <c r="Q2377" s="3436"/>
      <c r="R2377" s="3437"/>
      <c r="DE2377" s="823"/>
      <c r="DF2377" s="772" t="str">
        <f>IF(COUNTA(B2378:R2427)&gt;0,DG2377,"")</f>
        <v/>
      </c>
      <c r="DG2377" s="829">
        <v>33</v>
      </c>
    </row>
    <row r="2378" spans="1:111" s="771" customFormat="1" ht="12" hidden="1" customHeight="1" x14ac:dyDescent="0.15">
      <c r="A2378" s="3433"/>
      <c r="B2378" s="762"/>
      <c r="C2378" s="3505"/>
      <c r="D2378" s="3505"/>
      <c r="E2378" s="3505"/>
      <c r="F2378" s="1172"/>
      <c r="G2378" s="3505"/>
      <c r="H2378" s="3505"/>
      <c r="I2378" s="3506"/>
      <c r="J2378" s="3506"/>
      <c r="K2378" s="3506"/>
      <c r="L2378" s="3506"/>
      <c r="M2378" s="3506"/>
      <c r="N2378" s="3507"/>
      <c r="O2378" s="3508"/>
      <c r="P2378" s="3509"/>
      <c r="Q2378" s="3505"/>
      <c r="R2378" s="3505"/>
      <c r="DE2378" s="823"/>
    </row>
    <row r="2379" spans="1:111" s="771" customFormat="1" ht="12" hidden="1" customHeight="1" x14ac:dyDescent="0.15">
      <c r="A2379" s="3433"/>
      <c r="B2379" s="763"/>
      <c r="C2379" s="3490"/>
      <c r="D2379" s="3490"/>
      <c r="E2379" s="3490"/>
      <c r="F2379" s="1173"/>
      <c r="G2379" s="3490"/>
      <c r="H2379" s="3490"/>
      <c r="I2379" s="3491"/>
      <c r="J2379" s="3491"/>
      <c r="K2379" s="3491"/>
      <c r="L2379" s="3491"/>
      <c r="M2379" s="3491"/>
      <c r="N2379" s="3487"/>
      <c r="O2379" s="3488"/>
      <c r="P2379" s="3489"/>
      <c r="Q2379" s="3490"/>
      <c r="R2379" s="3490"/>
      <c r="DE2379" s="823"/>
    </row>
    <row r="2380" spans="1:111" s="771" customFormat="1" ht="12" hidden="1" customHeight="1" x14ac:dyDescent="0.15">
      <c r="A2380" s="3433"/>
      <c r="B2380" s="763"/>
      <c r="C2380" s="3490"/>
      <c r="D2380" s="3490"/>
      <c r="E2380" s="3490"/>
      <c r="F2380" s="1173"/>
      <c r="G2380" s="3490"/>
      <c r="H2380" s="3490"/>
      <c r="I2380" s="3491"/>
      <c r="J2380" s="3491"/>
      <c r="K2380" s="3491"/>
      <c r="L2380" s="3491"/>
      <c r="M2380" s="3491"/>
      <c r="N2380" s="3487"/>
      <c r="O2380" s="3488"/>
      <c r="P2380" s="3489"/>
      <c r="Q2380" s="3490"/>
      <c r="R2380" s="3490"/>
      <c r="DE2380" s="823"/>
    </row>
    <row r="2381" spans="1:111" s="771" customFormat="1" ht="12" hidden="1" customHeight="1" x14ac:dyDescent="0.15">
      <c r="A2381" s="3433"/>
      <c r="B2381" s="763"/>
      <c r="C2381" s="3490"/>
      <c r="D2381" s="3490"/>
      <c r="E2381" s="3490"/>
      <c r="F2381" s="1173"/>
      <c r="G2381" s="3490"/>
      <c r="H2381" s="3490"/>
      <c r="I2381" s="3491"/>
      <c r="J2381" s="3491"/>
      <c r="K2381" s="3491"/>
      <c r="L2381" s="3491"/>
      <c r="M2381" s="3491"/>
      <c r="N2381" s="3487"/>
      <c r="O2381" s="3488"/>
      <c r="P2381" s="3489"/>
      <c r="Q2381" s="3490"/>
      <c r="R2381" s="3490"/>
      <c r="DE2381" s="823"/>
    </row>
    <row r="2382" spans="1:111" s="771" customFormat="1" ht="12" hidden="1" customHeight="1" x14ac:dyDescent="0.15">
      <c r="A2382" s="3433"/>
      <c r="B2382" s="763"/>
      <c r="C2382" s="3490"/>
      <c r="D2382" s="3490"/>
      <c r="E2382" s="3490"/>
      <c r="F2382" s="1173"/>
      <c r="G2382" s="3490"/>
      <c r="H2382" s="3490"/>
      <c r="I2382" s="3491"/>
      <c r="J2382" s="3491"/>
      <c r="K2382" s="3491"/>
      <c r="L2382" s="3491"/>
      <c r="M2382" s="3491"/>
      <c r="N2382" s="3487"/>
      <c r="O2382" s="3488"/>
      <c r="P2382" s="3489"/>
      <c r="Q2382" s="3490"/>
      <c r="R2382" s="3490"/>
      <c r="DE2382" s="823"/>
    </row>
    <row r="2383" spans="1:111" s="771" customFormat="1" ht="12" hidden="1" customHeight="1" x14ac:dyDescent="0.15">
      <c r="A2383" s="3433"/>
      <c r="B2383" s="763"/>
      <c r="C2383" s="3490"/>
      <c r="D2383" s="3490"/>
      <c r="E2383" s="3490"/>
      <c r="F2383" s="1173"/>
      <c r="G2383" s="3490"/>
      <c r="H2383" s="3490"/>
      <c r="I2383" s="3491"/>
      <c r="J2383" s="3491"/>
      <c r="K2383" s="3491"/>
      <c r="L2383" s="3491"/>
      <c r="M2383" s="3491"/>
      <c r="N2383" s="3487"/>
      <c r="O2383" s="3488"/>
      <c r="P2383" s="3489"/>
      <c r="Q2383" s="3490"/>
      <c r="R2383" s="3490"/>
      <c r="DE2383" s="823"/>
    </row>
    <row r="2384" spans="1:111" s="771" customFormat="1" ht="12" hidden="1" customHeight="1" x14ac:dyDescent="0.15">
      <c r="A2384" s="3433"/>
      <c r="B2384" s="763"/>
      <c r="C2384" s="3490"/>
      <c r="D2384" s="3490"/>
      <c r="E2384" s="3490"/>
      <c r="F2384" s="1173"/>
      <c r="G2384" s="3490"/>
      <c r="H2384" s="3490"/>
      <c r="I2384" s="3491"/>
      <c r="J2384" s="3491"/>
      <c r="K2384" s="3491"/>
      <c r="L2384" s="3491"/>
      <c r="M2384" s="3491"/>
      <c r="N2384" s="3487"/>
      <c r="O2384" s="3488"/>
      <c r="P2384" s="3489"/>
      <c r="Q2384" s="3490"/>
      <c r="R2384" s="3490"/>
      <c r="DE2384" s="823"/>
    </row>
    <row r="2385" spans="1:109" s="771" customFormat="1" ht="12" hidden="1" customHeight="1" x14ac:dyDescent="0.15">
      <c r="A2385" s="3433"/>
      <c r="B2385" s="763"/>
      <c r="C2385" s="3490"/>
      <c r="D2385" s="3490"/>
      <c r="E2385" s="3490"/>
      <c r="F2385" s="1173"/>
      <c r="G2385" s="3490"/>
      <c r="H2385" s="3490"/>
      <c r="I2385" s="3491"/>
      <c r="J2385" s="3491"/>
      <c r="K2385" s="3491"/>
      <c r="L2385" s="3491"/>
      <c r="M2385" s="3491"/>
      <c r="N2385" s="3487"/>
      <c r="O2385" s="3488"/>
      <c r="P2385" s="3489"/>
      <c r="Q2385" s="3490"/>
      <c r="R2385" s="3490"/>
      <c r="DE2385" s="823"/>
    </row>
    <row r="2386" spans="1:109" s="771" customFormat="1" ht="12" hidden="1" customHeight="1" x14ac:dyDescent="0.15">
      <c r="A2386" s="3433"/>
      <c r="B2386" s="763"/>
      <c r="C2386" s="3490"/>
      <c r="D2386" s="3490"/>
      <c r="E2386" s="3490"/>
      <c r="F2386" s="1173"/>
      <c r="G2386" s="3490"/>
      <c r="H2386" s="3490"/>
      <c r="I2386" s="3491"/>
      <c r="J2386" s="3491"/>
      <c r="K2386" s="3491"/>
      <c r="L2386" s="3491"/>
      <c r="M2386" s="3491"/>
      <c r="N2386" s="3487"/>
      <c r="O2386" s="3488"/>
      <c r="P2386" s="3489"/>
      <c r="Q2386" s="3490"/>
      <c r="R2386" s="3490"/>
      <c r="DE2386" s="823"/>
    </row>
    <row r="2387" spans="1:109" s="771" customFormat="1" ht="12" hidden="1" customHeight="1" x14ac:dyDescent="0.15">
      <c r="A2387" s="3433"/>
      <c r="B2387" s="763"/>
      <c r="C2387" s="3490"/>
      <c r="D2387" s="3490"/>
      <c r="E2387" s="3490"/>
      <c r="F2387" s="1173"/>
      <c r="G2387" s="3490"/>
      <c r="H2387" s="3490"/>
      <c r="I2387" s="3491"/>
      <c r="J2387" s="3491"/>
      <c r="K2387" s="3491"/>
      <c r="L2387" s="3491"/>
      <c r="M2387" s="3491"/>
      <c r="N2387" s="3487"/>
      <c r="O2387" s="3488"/>
      <c r="P2387" s="3489"/>
      <c r="Q2387" s="3490"/>
      <c r="R2387" s="3490"/>
      <c r="DE2387" s="823"/>
    </row>
    <row r="2388" spans="1:109" s="771" customFormat="1" ht="12" hidden="1" customHeight="1" x14ac:dyDescent="0.15">
      <c r="A2388" s="3433"/>
      <c r="B2388" s="763"/>
      <c r="C2388" s="3490"/>
      <c r="D2388" s="3490"/>
      <c r="E2388" s="3490"/>
      <c r="F2388" s="1173"/>
      <c r="G2388" s="3490"/>
      <c r="H2388" s="3490"/>
      <c r="I2388" s="3491"/>
      <c r="J2388" s="3491"/>
      <c r="K2388" s="3491"/>
      <c r="L2388" s="3491"/>
      <c r="M2388" s="3491"/>
      <c r="N2388" s="3487"/>
      <c r="O2388" s="3488"/>
      <c r="P2388" s="3489"/>
      <c r="Q2388" s="3490"/>
      <c r="R2388" s="3490"/>
      <c r="DE2388" s="823"/>
    </row>
    <row r="2389" spans="1:109" s="771" customFormat="1" ht="12" hidden="1" customHeight="1" x14ac:dyDescent="0.15">
      <c r="A2389" s="3433"/>
      <c r="B2389" s="763"/>
      <c r="C2389" s="3490"/>
      <c r="D2389" s="3490"/>
      <c r="E2389" s="3490"/>
      <c r="F2389" s="1173"/>
      <c r="G2389" s="3490"/>
      <c r="H2389" s="3490"/>
      <c r="I2389" s="3491"/>
      <c r="J2389" s="3491"/>
      <c r="K2389" s="3491"/>
      <c r="L2389" s="3491"/>
      <c r="M2389" s="3491"/>
      <c r="N2389" s="3487"/>
      <c r="O2389" s="3488"/>
      <c r="P2389" s="3489"/>
      <c r="Q2389" s="3490"/>
      <c r="R2389" s="3490"/>
      <c r="DE2389" s="823"/>
    </row>
    <row r="2390" spans="1:109" s="771" customFormat="1" ht="12" hidden="1" customHeight="1" x14ac:dyDescent="0.15">
      <c r="A2390" s="3433"/>
      <c r="B2390" s="763"/>
      <c r="C2390" s="3490"/>
      <c r="D2390" s="3490"/>
      <c r="E2390" s="3490"/>
      <c r="F2390" s="1173"/>
      <c r="G2390" s="3490"/>
      <c r="H2390" s="3490"/>
      <c r="I2390" s="3491"/>
      <c r="J2390" s="3491"/>
      <c r="K2390" s="3491"/>
      <c r="L2390" s="3491"/>
      <c r="M2390" s="3491"/>
      <c r="N2390" s="3487"/>
      <c r="O2390" s="3488"/>
      <c r="P2390" s="3489"/>
      <c r="Q2390" s="3490"/>
      <c r="R2390" s="3490"/>
      <c r="DE2390" s="823"/>
    </row>
    <row r="2391" spans="1:109" s="771" customFormat="1" ht="12" hidden="1" customHeight="1" x14ac:dyDescent="0.15">
      <c r="A2391" s="3433"/>
      <c r="B2391" s="763"/>
      <c r="C2391" s="3490"/>
      <c r="D2391" s="3490"/>
      <c r="E2391" s="3490"/>
      <c r="F2391" s="1173"/>
      <c r="G2391" s="3490"/>
      <c r="H2391" s="3490"/>
      <c r="I2391" s="3491"/>
      <c r="J2391" s="3491"/>
      <c r="K2391" s="3491"/>
      <c r="L2391" s="3491"/>
      <c r="M2391" s="3491"/>
      <c r="N2391" s="3487"/>
      <c r="O2391" s="3488"/>
      <c r="P2391" s="3489"/>
      <c r="Q2391" s="3490"/>
      <c r="R2391" s="3490"/>
      <c r="DE2391" s="823"/>
    </row>
    <row r="2392" spans="1:109" s="771" customFormat="1" ht="12" hidden="1" customHeight="1" x14ac:dyDescent="0.15">
      <c r="A2392" s="3433"/>
      <c r="B2392" s="763"/>
      <c r="C2392" s="3490"/>
      <c r="D2392" s="3490"/>
      <c r="E2392" s="3490"/>
      <c r="F2392" s="1173"/>
      <c r="G2392" s="3490"/>
      <c r="H2392" s="3490"/>
      <c r="I2392" s="3491"/>
      <c r="J2392" s="3491"/>
      <c r="K2392" s="3491"/>
      <c r="L2392" s="3491"/>
      <c r="M2392" s="3491"/>
      <c r="N2392" s="3487"/>
      <c r="O2392" s="3488"/>
      <c r="P2392" s="3489"/>
      <c r="Q2392" s="3490"/>
      <c r="R2392" s="3490"/>
      <c r="DE2392" s="823"/>
    </row>
    <row r="2393" spans="1:109" s="771" customFormat="1" ht="12" hidden="1" customHeight="1" x14ac:dyDescent="0.15">
      <c r="A2393" s="3433"/>
      <c r="B2393" s="763"/>
      <c r="C2393" s="3490"/>
      <c r="D2393" s="3490"/>
      <c r="E2393" s="3490"/>
      <c r="F2393" s="1173"/>
      <c r="G2393" s="3490"/>
      <c r="H2393" s="3490"/>
      <c r="I2393" s="3491"/>
      <c r="J2393" s="3491"/>
      <c r="K2393" s="3491"/>
      <c r="L2393" s="3491"/>
      <c r="M2393" s="3491"/>
      <c r="N2393" s="3487"/>
      <c r="O2393" s="3488"/>
      <c r="P2393" s="3489"/>
      <c r="Q2393" s="3490"/>
      <c r="R2393" s="3490"/>
      <c r="DE2393" s="823"/>
    </row>
    <row r="2394" spans="1:109" s="771" customFormat="1" ht="12" hidden="1" customHeight="1" x14ac:dyDescent="0.15">
      <c r="A2394" s="3433"/>
      <c r="B2394" s="763"/>
      <c r="C2394" s="3490"/>
      <c r="D2394" s="3490"/>
      <c r="E2394" s="3490"/>
      <c r="F2394" s="1173"/>
      <c r="G2394" s="3490"/>
      <c r="H2394" s="3490"/>
      <c r="I2394" s="3491"/>
      <c r="J2394" s="3491"/>
      <c r="K2394" s="3491"/>
      <c r="L2394" s="3491"/>
      <c r="M2394" s="3491"/>
      <c r="N2394" s="3487"/>
      <c r="O2394" s="3488"/>
      <c r="P2394" s="3489"/>
      <c r="Q2394" s="3490"/>
      <c r="R2394" s="3490"/>
      <c r="DE2394" s="823"/>
    </row>
    <row r="2395" spans="1:109" s="771" customFormat="1" ht="12" hidden="1" customHeight="1" x14ac:dyDescent="0.15">
      <c r="A2395" s="3433"/>
      <c r="B2395" s="763"/>
      <c r="C2395" s="3490"/>
      <c r="D2395" s="3490"/>
      <c r="E2395" s="3490"/>
      <c r="F2395" s="1173"/>
      <c r="G2395" s="3490"/>
      <c r="H2395" s="3490"/>
      <c r="I2395" s="3491"/>
      <c r="J2395" s="3491"/>
      <c r="K2395" s="3491"/>
      <c r="L2395" s="3491"/>
      <c r="M2395" s="3491"/>
      <c r="N2395" s="3487"/>
      <c r="O2395" s="3488"/>
      <c r="P2395" s="3489"/>
      <c r="Q2395" s="3490"/>
      <c r="R2395" s="3490"/>
      <c r="DE2395" s="823"/>
    </row>
    <row r="2396" spans="1:109" s="771" customFormat="1" ht="12" hidden="1" customHeight="1" x14ac:dyDescent="0.15">
      <c r="A2396" s="3433"/>
      <c r="B2396" s="763"/>
      <c r="C2396" s="3490"/>
      <c r="D2396" s="3490"/>
      <c r="E2396" s="3490"/>
      <c r="F2396" s="1173"/>
      <c r="G2396" s="3490"/>
      <c r="H2396" s="3490"/>
      <c r="I2396" s="3491"/>
      <c r="J2396" s="3491"/>
      <c r="K2396" s="3491"/>
      <c r="L2396" s="3491"/>
      <c r="M2396" s="3491"/>
      <c r="N2396" s="3487"/>
      <c r="O2396" s="3488"/>
      <c r="P2396" s="3489"/>
      <c r="Q2396" s="3490"/>
      <c r="R2396" s="3490"/>
      <c r="DE2396" s="823"/>
    </row>
    <row r="2397" spans="1:109" s="771" customFormat="1" ht="12" hidden="1" customHeight="1" x14ac:dyDescent="0.15">
      <c r="A2397" s="3433"/>
      <c r="B2397" s="763"/>
      <c r="C2397" s="3490"/>
      <c r="D2397" s="3490"/>
      <c r="E2397" s="3490"/>
      <c r="F2397" s="1173"/>
      <c r="G2397" s="3490"/>
      <c r="H2397" s="3490"/>
      <c r="I2397" s="3491"/>
      <c r="J2397" s="3491"/>
      <c r="K2397" s="3491"/>
      <c r="L2397" s="3491"/>
      <c r="M2397" s="3491"/>
      <c r="N2397" s="3487"/>
      <c r="O2397" s="3488"/>
      <c r="P2397" s="3489"/>
      <c r="Q2397" s="3490"/>
      <c r="R2397" s="3490"/>
      <c r="DE2397" s="823"/>
    </row>
    <row r="2398" spans="1:109" s="771" customFormat="1" ht="12" hidden="1" customHeight="1" x14ac:dyDescent="0.15">
      <c r="A2398" s="3433"/>
      <c r="B2398" s="763"/>
      <c r="C2398" s="3490"/>
      <c r="D2398" s="3490"/>
      <c r="E2398" s="3490"/>
      <c r="F2398" s="1173"/>
      <c r="G2398" s="3490"/>
      <c r="H2398" s="3490"/>
      <c r="I2398" s="3491"/>
      <c r="J2398" s="3491"/>
      <c r="K2398" s="3491"/>
      <c r="L2398" s="3491"/>
      <c r="M2398" s="3491"/>
      <c r="N2398" s="3487"/>
      <c r="O2398" s="3488"/>
      <c r="P2398" s="3489"/>
      <c r="Q2398" s="3490"/>
      <c r="R2398" s="3490"/>
      <c r="DE2398" s="823"/>
    </row>
    <row r="2399" spans="1:109" s="771" customFormat="1" ht="12" hidden="1" customHeight="1" x14ac:dyDescent="0.15">
      <c r="A2399" s="3433"/>
      <c r="B2399" s="763"/>
      <c r="C2399" s="3490"/>
      <c r="D2399" s="3490"/>
      <c r="E2399" s="3490"/>
      <c r="F2399" s="1173"/>
      <c r="G2399" s="3490"/>
      <c r="H2399" s="3490"/>
      <c r="I2399" s="3491"/>
      <c r="J2399" s="3491"/>
      <c r="K2399" s="3491"/>
      <c r="L2399" s="3491"/>
      <c r="M2399" s="3491"/>
      <c r="N2399" s="3487"/>
      <c r="O2399" s="3488"/>
      <c r="P2399" s="3489"/>
      <c r="Q2399" s="3490"/>
      <c r="R2399" s="3490"/>
      <c r="DE2399" s="823"/>
    </row>
    <row r="2400" spans="1:109" s="771" customFormat="1" ht="12" hidden="1" customHeight="1" x14ac:dyDescent="0.15">
      <c r="A2400" s="3433"/>
      <c r="B2400" s="763"/>
      <c r="C2400" s="3490"/>
      <c r="D2400" s="3490"/>
      <c r="E2400" s="3490"/>
      <c r="F2400" s="1173"/>
      <c r="G2400" s="3490"/>
      <c r="H2400" s="3490"/>
      <c r="I2400" s="3491"/>
      <c r="J2400" s="3491"/>
      <c r="K2400" s="3491"/>
      <c r="L2400" s="3491"/>
      <c r="M2400" s="3491"/>
      <c r="N2400" s="3487"/>
      <c r="O2400" s="3488"/>
      <c r="P2400" s="3489"/>
      <c r="Q2400" s="3490"/>
      <c r="R2400" s="3490"/>
      <c r="DE2400" s="823"/>
    </row>
    <row r="2401" spans="1:109" s="771" customFormat="1" ht="12" hidden="1" customHeight="1" x14ac:dyDescent="0.15">
      <c r="A2401" s="3433"/>
      <c r="B2401" s="763"/>
      <c r="C2401" s="3490"/>
      <c r="D2401" s="3490"/>
      <c r="E2401" s="3490"/>
      <c r="F2401" s="1173"/>
      <c r="G2401" s="3490"/>
      <c r="H2401" s="3490"/>
      <c r="I2401" s="3491"/>
      <c r="J2401" s="3491"/>
      <c r="K2401" s="3491"/>
      <c r="L2401" s="3491"/>
      <c r="M2401" s="3491"/>
      <c r="N2401" s="3487"/>
      <c r="O2401" s="3488"/>
      <c r="P2401" s="3489"/>
      <c r="Q2401" s="3490"/>
      <c r="R2401" s="3490"/>
      <c r="DE2401" s="823"/>
    </row>
    <row r="2402" spans="1:109" s="771" customFormat="1" ht="12" hidden="1" customHeight="1" x14ac:dyDescent="0.15">
      <c r="A2402" s="3433"/>
      <c r="B2402" s="763"/>
      <c r="C2402" s="3490"/>
      <c r="D2402" s="3490"/>
      <c r="E2402" s="3490"/>
      <c r="F2402" s="1173"/>
      <c r="G2402" s="3490"/>
      <c r="H2402" s="3490"/>
      <c r="I2402" s="3491"/>
      <c r="J2402" s="3491"/>
      <c r="K2402" s="3491"/>
      <c r="L2402" s="3491"/>
      <c r="M2402" s="3491"/>
      <c r="N2402" s="3487"/>
      <c r="O2402" s="3488"/>
      <c r="P2402" s="3489"/>
      <c r="Q2402" s="3490"/>
      <c r="R2402" s="3490"/>
      <c r="DE2402" s="823"/>
    </row>
    <row r="2403" spans="1:109" s="771" customFormat="1" ht="12" hidden="1" customHeight="1" x14ac:dyDescent="0.15">
      <c r="A2403" s="3433"/>
      <c r="B2403" s="763"/>
      <c r="C2403" s="3490"/>
      <c r="D2403" s="3490"/>
      <c r="E2403" s="3490"/>
      <c r="F2403" s="1173"/>
      <c r="G2403" s="3490"/>
      <c r="H2403" s="3490"/>
      <c r="I2403" s="3491"/>
      <c r="J2403" s="3491"/>
      <c r="K2403" s="3491"/>
      <c r="L2403" s="3491"/>
      <c r="M2403" s="3491"/>
      <c r="N2403" s="3487"/>
      <c r="O2403" s="3488"/>
      <c r="P2403" s="3489"/>
      <c r="Q2403" s="3490"/>
      <c r="R2403" s="3490"/>
      <c r="DE2403" s="823"/>
    </row>
    <row r="2404" spans="1:109" s="771" customFormat="1" ht="12" hidden="1" customHeight="1" x14ac:dyDescent="0.15">
      <c r="A2404" s="3433"/>
      <c r="B2404" s="763"/>
      <c r="C2404" s="3490"/>
      <c r="D2404" s="3490"/>
      <c r="E2404" s="3490"/>
      <c r="F2404" s="1173"/>
      <c r="G2404" s="3490"/>
      <c r="H2404" s="3490"/>
      <c r="I2404" s="3491"/>
      <c r="J2404" s="3491"/>
      <c r="K2404" s="3491"/>
      <c r="L2404" s="3491"/>
      <c r="M2404" s="3491"/>
      <c r="N2404" s="3487"/>
      <c r="O2404" s="3488"/>
      <c r="P2404" s="3489"/>
      <c r="Q2404" s="3490"/>
      <c r="R2404" s="3490"/>
      <c r="DE2404" s="823"/>
    </row>
    <row r="2405" spans="1:109" s="771" customFormat="1" ht="12" hidden="1" customHeight="1" x14ac:dyDescent="0.15">
      <c r="A2405" s="3433"/>
      <c r="B2405" s="763"/>
      <c r="C2405" s="3490"/>
      <c r="D2405" s="3490"/>
      <c r="E2405" s="3490"/>
      <c r="F2405" s="1173"/>
      <c r="G2405" s="3490"/>
      <c r="H2405" s="3490"/>
      <c r="I2405" s="3491"/>
      <c r="J2405" s="3491"/>
      <c r="K2405" s="3491"/>
      <c r="L2405" s="3491"/>
      <c r="M2405" s="3491"/>
      <c r="N2405" s="3487"/>
      <c r="O2405" s="3488"/>
      <c r="P2405" s="3489"/>
      <c r="Q2405" s="3490"/>
      <c r="R2405" s="3490"/>
      <c r="DE2405" s="823"/>
    </row>
    <row r="2406" spans="1:109" s="771" customFormat="1" ht="12" hidden="1" customHeight="1" x14ac:dyDescent="0.15">
      <c r="A2406" s="3433"/>
      <c r="B2406" s="763"/>
      <c r="C2406" s="3490"/>
      <c r="D2406" s="3490"/>
      <c r="E2406" s="3490"/>
      <c r="F2406" s="1173"/>
      <c r="G2406" s="3490"/>
      <c r="H2406" s="3490"/>
      <c r="I2406" s="3491"/>
      <c r="J2406" s="3491"/>
      <c r="K2406" s="3491"/>
      <c r="L2406" s="3491"/>
      <c r="M2406" s="3491"/>
      <c r="N2406" s="3487"/>
      <c r="O2406" s="3488"/>
      <c r="P2406" s="3489"/>
      <c r="Q2406" s="3490"/>
      <c r="R2406" s="3490"/>
      <c r="DE2406" s="823"/>
    </row>
    <row r="2407" spans="1:109" s="771" customFormat="1" ht="12" hidden="1" customHeight="1" x14ac:dyDescent="0.15">
      <c r="A2407" s="3433"/>
      <c r="B2407" s="763"/>
      <c r="C2407" s="3490"/>
      <c r="D2407" s="3490"/>
      <c r="E2407" s="3490"/>
      <c r="F2407" s="1173"/>
      <c r="G2407" s="3490"/>
      <c r="H2407" s="3490"/>
      <c r="I2407" s="3491"/>
      <c r="J2407" s="3491"/>
      <c r="K2407" s="3491"/>
      <c r="L2407" s="3491"/>
      <c r="M2407" s="3491"/>
      <c r="N2407" s="3487"/>
      <c r="O2407" s="3488"/>
      <c r="P2407" s="3489"/>
      <c r="Q2407" s="3490"/>
      <c r="R2407" s="3490"/>
      <c r="DE2407" s="823"/>
    </row>
    <row r="2408" spans="1:109" s="771" customFormat="1" ht="12" hidden="1" customHeight="1" x14ac:dyDescent="0.15">
      <c r="A2408" s="3433"/>
      <c r="B2408" s="763"/>
      <c r="C2408" s="3490"/>
      <c r="D2408" s="3490"/>
      <c r="E2408" s="3490"/>
      <c r="F2408" s="1173"/>
      <c r="G2408" s="3490"/>
      <c r="H2408" s="3490"/>
      <c r="I2408" s="3491"/>
      <c r="J2408" s="3491"/>
      <c r="K2408" s="3491"/>
      <c r="L2408" s="3491"/>
      <c r="M2408" s="3491"/>
      <c r="N2408" s="3487"/>
      <c r="O2408" s="3488"/>
      <c r="P2408" s="3489"/>
      <c r="Q2408" s="3490"/>
      <c r="R2408" s="3490"/>
      <c r="DE2408" s="823"/>
    </row>
    <row r="2409" spans="1:109" s="771" customFormat="1" ht="12" hidden="1" customHeight="1" x14ac:dyDescent="0.15">
      <c r="A2409" s="3433"/>
      <c r="B2409" s="763"/>
      <c r="C2409" s="3490"/>
      <c r="D2409" s="3490"/>
      <c r="E2409" s="3490"/>
      <c r="F2409" s="1173"/>
      <c r="G2409" s="3490"/>
      <c r="H2409" s="3490"/>
      <c r="I2409" s="3491"/>
      <c r="J2409" s="3491"/>
      <c r="K2409" s="3491"/>
      <c r="L2409" s="3491"/>
      <c r="M2409" s="3491"/>
      <c r="N2409" s="3487"/>
      <c r="O2409" s="3488"/>
      <c r="P2409" s="3489"/>
      <c r="Q2409" s="3490"/>
      <c r="R2409" s="3490"/>
      <c r="DE2409" s="823"/>
    </row>
    <row r="2410" spans="1:109" s="771" customFormat="1" ht="12" hidden="1" customHeight="1" x14ac:dyDescent="0.15">
      <c r="A2410" s="3433"/>
      <c r="B2410" s="763"/>
      <c r="C2410" s="3490"/>
      <c r="D2410" s="3490"/>
      <c r="E2410" s="3490"/>
      <c r="F2410" s="1173"/>
      <c r="G2410" s="3490"/>
      <c r="H2410" s="3490"/>
      <c r="I2410" s="3491"/>
      <c r="J2410" s="3491"/>
      <c r="K2410" s="3491"/>
      <c r="L2410" s="3491"/>
      <c r="M2410" s="3491"/>
      <c r="N2410" s="3487"/>
      <c r="O2410" s="3488"/>
      <c r="P2410" s="3489"/>
      <c r="Q2410" s="3490"/>
      <c r="R2410" s="3490"/>
      <c r="DE2410" s="823"/>
    </row>
    <row r="2411" spans="1:109" s="771" customFormat="1" ht="12" hidden="1" customHeight="1" x14ac:dyDescent="0.15">
      <c r="A2411" s="3433"/>
      <c r="B2411" s="763"/>
      <c r="C2411" s="3490"/>
      <c r="D2411" s="3490"/>
      <c r="E2411" s="3490"/>
      <c r="F2411" s="1173"/>
      <c r="G2411" s="3490"/>
      <c r="H2411" s="3490"/>
      <c r="I2411" s="3491"/>
      <c r="J2411" s="3491"/>
      <c r="K2411" s="3491"/>
      <c r="L2411" s="3491"/>
      <c r="M2411" s="3491"/>
      <c r="N2411" s="3487"/>
      <c r="O2411" s="3488"/>
      <c r="P2411" s="3489"/>
      <c r="Q2411" s="3490"/>
      <c r="R2411" s="3490"/>
      <c r="DE2411" s="823"/>
    </row>
    <row r="2412" spans="1:109" s="771" customFormat="1" ht="12" hidden="1" customHeight="1" x14ac:dyDescent="0.15">
      <c r="A2412" s="3433"/>
      <c r="B2412" s="763"/>
      <c r="C2412" s="3490"/>
      <c r="D2412" s="3490"/>
      <c r="E2412" s="3490"/>
      <c r="F2412" s="1173"/>
      <c r="G2412" s="3490"/>
      <c r="H2412" s="3490"/>
      <c r="I2412" s="3491"/>
      <c r="J2412" s="3491"/>
      <c r="K2412" s="3491"/>
      <c r="L2412" s="3491"/>
      <c r="M2412" s="3491"/>
      <c r="N2412" s="3487"/>
      <c r="O2412" s="3488"/>
      <c r="P2412" s="3489"/>
      <c r="Q2412" s="3490"/>
      <c r="R2412" s="3490"/>
      <c r="DE2412" s="823"/>
    </row>
    <row r="2413" spans="1:109" s="771" customFormat="1" ht="12" hidden="1" customHeight="1" x14ac:dyDescent="0.15">
      <c r="A2413" s="3433"/>
      <c r="B2413" s="763"/>
      <c r="C2413" s="3490"/>
      <c r="D2413" s="3490"/>
      <c r="E2413" s="3490"/>
      <c r="F2413" s="1173"/>
      <c r="G2413" s="3490"/>
      <c r="H2413" s="3490"/>
      <c r="I2413" s="3491"/>
      <c r="J2413" s="3491"/>
      <c r="K2413" s="3491"/>
      <c r="L2413" s="3491"/>
      <c r="M2413" s="3491"/>
      <c r="N2413" s="3487"/>
      <c r="O2413" s="3488"/>
      <c r="P2413" s="3489"/>
      <c r="Q2413" s="3490"/>
      <c r="R2413" s="3490"/>
      <c r="DE2413" s="823"/>
    </row>
    <row r="2414" spans="1:109" s="771" customFormat="1" ht="12" hidden="1" customHeight="1" x14ac:dyDescent="0.15">
      <c r="A2414" s="3433"/>
      <c r="B2414" s="763"/>
      <c r="C2414" s="3490"/>
      <c r="D2414" s="3490"/>
      <c r="E2414" s="3490"/>
      <c r="F2414" s="1173"/>
      <c r="G2414" s="3490"/>
      <c r="H2414" s="3490"/>
      <c r="I2414" s="3491"/>
      <c r="J2414" s="3491"/>
      <c r="K2414" s="3491"/>
      <c r="L2414" s="3491"/>
      <c r="M2414" s="3491"/>
      <c r="N2414" s="3487"/>
      <c r="O2414" s="3488"/>
      <c r="P2414" s="3489"/>
      <c r="Q2414" s="3490"/>
      <c r="R2414" s="3490"/>
      <c r="DE2414" s="823"/>
    </row>
    <row r="2415" spans="1:109" s="771" customFormat="1" ht="12" hidden="1" customHeight="1" x14ac:dyDescent="0.15">
      <c r="A2415" s="3433"/>
      <c r="B2415" s="763"/>
      <c r="C2415" s="3490"/>
      <c r="D2415" s="3490"/>
      <c r="E2415" s="3490"/>
      <c r="F2415" s="1173"/>
      <c r="G2415" s="3490"/>
      <c r="H2415" s="3490"/>
      <c r="I2415" s="3491"/>
      <c r="J2415" s="3491"/>
      <c r="K2415" s="3491"/>
      <c r="L2415" s="3491"/>
      <c r="M2415" s="3491"/>
      <c r="N2415" s="3487"/>
      <c r="O2415" s="3488"/>
      <c r="P2415" s="3489"/>
      <c r="Q2415" s="3490"/>
      <c r="R2415" s="3490"/>
      <c r="DE2415" s="823"/>
    </row>
    <row r="2416" spans="1:109" s="771" customFormat="1" ht="12" hidden="1" customHeight="1" x14ac:dyDescent="0.15">
      <c r="A2416" s="3433"/>
      <c r="B2416" s="763"/>
      <c r="C2416" s="3490"/>
      <c r="D2416" s="3490"/>
      <c r="E2416" s="3490"/>
      <c r="F2416" s="1173"/>
      <c r="G2416" s="3490"/>
      <c r="H2416" s="3490"/>
      <c r="I2416" s="3491"/>
      <c r="J2416" s="3491"/>
      <c r="K2416" s="3491"/>
      <c r="L2416" s="3491"/>
      <c r="M2416" s="3491"/>
      <c r="N2416" s="3487"/>
      <c r="O2416" s="3488"/>
      <c r="P2416" s="3489"/>
      <c r="Q2416" s="3490"/>
      <c r="R2416" s="3490"/>
      <c r="DE2416" s="823"/>
    </row>
    <row r="2417" spans="1:109" s="771" customFormat="1" ht="12" hidden="1" customHeight="1" x14ac:dyDescent="0.15">
      <c r="A2417" s="3433"/>
      <c r="B2417" s="763"/>
      <c r="C2417" s="3490"/>
      <c r="D2417" s="3490"/>
      <c r="E2417" s="3490"/>
      <c r="F2417" s="1173"/>
      <c r="G2417" s="3490"/>
      <c r="H2417" s="3490"/>
      <c r="I2417" s="3491"/>
      <c r="J2417" s="3491"/>
      <c r="K2417" s="3491"/>
      <c r="L2417" s="3491"/>
      <c r="M2417" s="3491"/>
      <c r="N2417" s="3487"/>
      <c r="O2417" s="3488"/>
      <c r="P2417" s="3489"/>
      <c r="Q2417" s="3490"/>
      <c r="R2417" s="3490"/>
      <c r="DE2417" s="823"/>
    </row>
    <row r="2418" spans="1:109" s="771" customFormat="1" ht="12" hidden="1" customHeight="1" x14ac:dyDescent="0.15">
      <c r="A2418" s="3433"/>
      <c r="B2418" s="763"/>
      <c r="C2418" s="3490"/>
      <c r="D2418" s="3490"/>
      <c r="E2418" s="3490"/>
      <c r="F2418" s="1173"/>
      <c r="G2418" s="3490"/>
      <c r="H2418" s="3490"/>
      <c r="I2418" s="3491"/>
      <c r="J2418" s="3491"/>
      <c r="K2418" s="3491"/>
      <c r="L2418" s="3491"/>
      <c r="M2418" s="3491"/>
      <c r="N2418" s="3487"/>
      <c r="O2418" s="3488"/>
      <c r="P2418" s="3489"/>
      <c r="Q2418" s="3490"/>
      <c r="R2418" s="3490"/>
      <c r="DE2418" s="823"/>
    </row>
    <row r="2419" spans="1:109" s="771" customFormat="1" ht="12" hidden="1" customHeight="1" x14ac:dyDescent="0.15">
      <c r="A2419" s="3433"/>
      <c r="B2419" s="763"/>
      <c r="C2419" s="3490"/>
      <c r="D2419" s="3490"/>
      <c r="E2419" s="3490"/>
      <c r="F2419" s="1173"/>
      <c r="G2419" s="3490"/>
      <c r="H2419" s="3490"/>
      <c r="I2419" s="3491"/>
      <c r="J2419" s="3491"/>
      <c r="K2419" s="3491"/>
      <c r="L2419" s="3491"/>
      <c r="M2419" s="3491"/>
      <c r="N2419" s="3487"/>
      <c r="O2419" s="3488"/>
      <c r="P2419" s="3489"/>
      <c r="Q2419" s="3490"/>
      <c r="R2419" s="3490"/>
      <c r="DE2419" s="823"/>
    </row>
    <row r="2420" spans="1:109" s="771" customFormat="1" ht="12" hidden="1" customHeight="1" x14ac:dyDescent="0.15">
      <c r="A2420" s="3433"/>
      <c r="B2420" s="763"/>
      <c r="C2420" s="3490"/>
      <c r="D2420" s="3490"/>
      <c r="E2420" s="3490"/>
      <c r="F2420" s="1173"/>
      <c r="G2420" s="3490"/>
      <c r="H2420" s="3490"/>
      <c r="I2420" s="3491"/>
      <c r="J2420" s="3491"/>
      <c r="K2420" s="3491"/>
      <c r="L2420" s="3491"/>
      <c r="M2420" s="3491"/>
      <c r="N2420" s="3487"/>
      <c r="O2420" s="3488"/>
      <c r="P2420" s="3489"/>
      <c r="Q2420" s="3490"/>
      <c r="R2420" s="3490"/>
      <c r="DE2420" s="823"/>
    </row>
    <row r="2421" spans="1:109" s="771" customFormat="1" ht="12" hidden="1" customHeight="1" x14ac:dyDescent="0.15">
      <c r="A2421" s="3433"/>
      <c r="B2421" s="763"/>
      <c r="C2421" s="3490"/>
      <c r="D2421" s="3490"/>
      <c r="E2421" s="3490"/>
      <c r="F2421" s="1173"/>
      <c r="G2421" s="3490"/>
      <c r="H2421" s="3490"/>
      <c r="I2421" s="3491"/>
      <c r="J2421" s="3491"/>
      <c r="K2421" s="3491"/>
      <c r="L2421" s="3491"/>
      <c r="M2421" s="3491"/>
      <c r="N2421" s="3487"/>
      <c r="O2421" s="3488"/>
      <c r="P2421" s="3489"/>
      <c r="Q2421" s="3490"/>
      <c r="R2421" s="3490"/>
      <c r="DE2421" s="823"/>
    </row>
    <row r="2422" spans="1:109" s="771" customFormat="1" ht="12" hidden="1" customHeight="1" x14ac:dyDescent="0.15">
      <c r="A2422" s="3433"/>
      <c r="B2422" s="763"/>
      <c r="C2422" s="3490"/>
      <c r="D2422" s="3490"/>
      <c r="E2422" s="3490"/>
      <c r="F2422" s="1173"/>
      <c r="G2422" s="3490"/>
      <c r="H2422" s="3490"/>
      <c r="I2422" s="3491"/>
      <c r="J2422" s="3491"/>
      <c r="K2422" s="3491"/>
      <c r="L2422" s="3491"/>
      <c r="M2422" s="3491"/>
      <c r="N2422" s="3487"/>
      <c r="O2422" s="3488"/>
      <c r="P2422" s="3489"/>
      <c r="Q2422" s="3490"/>
      <c r="R2422" s="3490"/>
      <c r="DE2422" s="823"/>
    </row>
    <row r="2423" spans="1:109" s="771" customFormat="1" ht="12" hidden="1" customHeight="1" x14ac:dyDescent="0.15">
      <c r="A2423" s="3433"/>
      <c r="B2423" s="763"/>
      <c r="C2423" s="3490"/>
      <c r="D2423" s="3490"/>
      <c r="E2423" s="3490"/>
      <c r="F2423" s="1173"/>
      <c r="G2423" s="3490"/>
      <c r="H2423" s="3490"/>
      <c r="I2423" s="3491"/>
      <c r="J2423" s="3491"/>
      <c r="K2423" s="3491"/>
      <c r="L2423" s="3491"/>
      <c r="M2423" s="3491"/>
      <c r="N2423" s="3487"/>
      <c r="O2423" s="3488"/>
      <c r="P2423" s="3489"/>
      <c r="Q2423" s="3490"/>
      <c r="R2423" s="3490"/>
      <c r="DE2423" s="823"/>
    </row>
    <row r="2424" spans="1:109" s="771" customFormat="1" ht="12" hidden="1" customHeight="1" x14ac:dyDescent="0.15">
      <c r="A2424" s="3433"/>
      <c r="B2424" s="763"/>
      <c r="C2424" s="3490"/>
      <c r="D2424" s="3490"/>
      <c r="E2424" s="3490"/>
      <c r="F2424" s="1173"/>
      <c r="G2424" s="3490"/>
      <c r="H2424" s="3490"/>
      <c r="I2424" s="3491"/>
      <c r="J2424" s="3491"/>
      <c r="K2424" s="3491"/>
      <c r="L2424" s="3491"/>
      <c r="M2424" s="3491"/>
      <c r="N2424" s="3487"/>
      <c r="O2424" s="3488"/>
      <c r="P2424" s="3489"/>
      <c r="Q2424" s="3490"/>
      <c r="R2424" s="3490"/>
      <c r="DE2424" s="823"/>
    </row>
    <row r="2425" spans="1:109" s="771" customFormat="1" ht="12" hidden="1" customHeight="1" x14ac:dyDescent="0.15">
      <c r="A2425" s="3433"/>
      <c r="B2425" s="763"/>
      <c r="C2425" s="3490"/>
      <c r="D2425" s="3490"/>
      <c r="E2425" s="3490"/>
      <c r="F2425" s="1173"/>
      <c r="G2425" s="3490"/>
      <c r="H2425" s="3490"/>
      <c r="I2425" s="3491"/>
      <c r="J2425" s="3491"/>
      <c r="K2425" s="3491"/>
      <c r="L2425" s="3491"/>
      <c r="M2425" s="3491"/>
      <c r="N2425" s="3487"/>
      <c r="O2425" s="3488"/>
      <c r="P2425" s="3489"/>
      <c r="Q2425" s="3490"/>
      <c r="R2425" s="3490"/>
      <c r="DE2425" s="823"/>
    </row>
    <row r="2426" spans="1:109" s="771" customFormat="1" ht="12" hidden="1" customHeight="1" x14ac:dyDescent="0.15">
      <c r="A2426" s="3433"/>
      <c r="B2426" s="763"/>
      <c r="C2426" s="3490"/>
      <c r="D2426" s="3490"/>
      <c r="E2426" s="3490"/>
      <c r="F2426" s="1173"/>
      <c r="G2426" s="3490"/>
      <c r="H2426" s="3490"/>
      <c r="I2426" s="3491"/>
      <c r="J2426" s="3491"/>
      <c r="K2426" s="3491"/>
      <c r="L2426" s="3491"/>
      <c r="M2426" s="3491"/>
      <c r="N2426" s="3487"/>
      <c r="O2426" s="3488"/>
      <c r="P2426" s="3489"/>
      <c r="Q2426" s="3490"/>
      <c r="R2426" s="3490"/>
      <c r="DE2426" s="823"/>
    </row>
    <row r="2427" spans="1:109" s="771" customFormat="1" ht="12" hidden="1" customHeight="1" x14ac:dyDescent="0.15">
      <c r="A2427" s="3433"/>
      <c r="B2427" s="768"/>
      <c r="C2427" s="3496"/>
      <c r="D2427" s="3496"/>
      <c r="E2427" s="3496"/>
      <c r="F2427" s="1174"/>
      <c r="G2427" s="3496"/>
      <c r="H2427" s="3496"/>
      <c r="I2427" s="3497"/>
      <c r="J2427" s="3497"/>
      <c r="K2427" s="3497"/>
      <c r="L2427" s="3497"/>
      <c r="M2427" s="3497"/>
      <c r="N2427" s="3498"/>
      <c r="O2427" s="3499"/>
      <c r="P2427" s="3500"/>
      <c r="Q2427" s="3496"/>
      <c r="R2427" s="3496"/>
      <c r="DE2427" s="823"/>
    </row>
    <row r="2428" spans="1:109" s="771" customFormat="1" ht="6" hidden="1" customHeight="1" x14ac:dyDescent="0.15">
      <c r="A2428" s="797"/>
      <c r="B2428" s="798"/>
      <c r="C2428" s="3446"/>
      <c r="D2428" s="3446"/>
      <c r="E2428" s="3446"/>
      <c r="F2428" s="798"/>
      <c r="G2428" s="3446"/>
      <c r="H2428" s="3446"/>
      <c r="I2428" s="3446"/>
      <c r="J2428" s="3446"/>
      <c r="K2428" s="3446"/>
      <c r="L2428" s="3446"/>
      <c r="M2428" s="3446"/>
      <c r="N2428" s="798"/>
      <c r="O2428" s="798"/>
      <c r="P2428" s="798"/>
      <c r="Q2428" s="3438"/>
      <c r="R2428" s="3438"/>
      <c r="DE2428" s="823"/>
    </row>
    <row r="2429" spans="1:109" s="771" customFormat="1" ht="12" hidden="1" customHeight="1" x14ac:dyDescent="0.15">
      <c r="A2429" s="3421">
        <v>3</v>
      </c>
      <c r="B2429" s="3492" t="s">
        <v>1232</v>
      </c>
      <c r="C2429" s="3503"/>
      <c r="D2429" s="3503"/>
      <c r="E2429" s="3503"/>
      <c r="F2429" s="3503"/>
      <c r="G2429" s="3503"/>
      <c r="H2429" s="3503"/>
      <c r="I2429" s="3503"/>
      <c r="J2429" s="3503"/>
      <c r="K2429" s="3503"/>
      <c r="L2429" s="3503"/>
      <c r="M2429" s="3503"/>
      <c r="N2429" s="3503"/>
      <c r="O2429" s="3504"/>
      <c r="P2429" s="3536"/>
      <c r="Q2429" s="3434" t="s">
        <v>1231</v>
      </c>
      <c r="R2429" s="3435"/>
      <c r="DE2429" s="823"/>
    </row>
    <row r="2430" spans="1:109" s="771" customFormat="1" ht="12" hidden="1" customHeight="1" x14ac:dyDescent="0.15">
      <c r="A2430" s="3475"/>
      <c r="B2430" s="3436" t="s">
        <v>1230</v>
      </c>
      <c r="C2430" s="3396"/>
      <c r="D2430" s="3502"/>
      <c r="E2430" s="3396" t="s">
        <v>1229</v>
      </c>
      <c r="F2430" s="3396"/>
      <c r="G2430" s="3501" t="s">
        <v>1228</v>
      </c>
      <c r="H2430" s="3502"/>
      <c r="I2430" s="3501" t="s">
        <v>579</v>
      </c>
      <c r="J2430" s="3396"/>
      <c r="K2430" s="3396"/>
      <c r="L2430" s="3396"/>
      <c r="M2430" s="3396"/>
      <c r="N2430" s="3396" t="s">
        <v>578</v>
      </c>
      <c r="O2430" s="3397"/>
      <c r="P2430" s="3398"/>
      <c r="Q2430" s="3436"/>
      <c r="R2430" s="3437"/>
      <c r="DE2430" s="823"/>
    </row>
    <row r="2431" spans="1:109" s="771" customFormat="1" ht="12" hidden="1" customHeight="1" x14ac:dyDescent="0.15">
      <c r="A2431" s="3422"/>
      <c r="B2431" s="3386"/>
      <c r="C2431" s="3416"/>
      <c r="D2431" s="3534"/>
      <c r="E2431" s="3461"/>
      <c r="F2431" s="3461"/>
      <c r="G2431" s="3531"/>
      <c r="H2431" s="3532"/>
      <c r="I2431" s="3531"/>
      <c r="J2431" s="3461"/>
      <c r="K2431" s="3461"/>
      <c r="L2431" s="3461"/>
      <c r="M2431" s="3461"/>
      <c r="N2431" s="3533"/>
      <c r="O2431" s="3463"/>
      <c r="P2431" s="3464"/>
      <c r="Q2431" s="3386"/>
      <c r="R2431" s="3387"/>
      <c r="DE2431" s="823"/>
    </row>
    <row r="2432" spans="1:109" s="771" customFormat="1" ht="6" hidden="1" customHeight="1" x14ac:dyDescent="0.15">
      <c r="A2432" s="799"/>
      <c r="B2432" s="3438"/>
      <c r="C2432" s="3438"/>
      <c r="D2432" s="3438"/>
      <c r="E2432" s="3438"/>
      <c r="F2432" s="3438"/>
      <c r="G2432" s="3441"/>
      <c r="H2432" s="3441"/>
      <c r="I2432" s="799"/>
      <c r="J2432" s="799"/>
      <c r="K2432" s="799"/>
      <c r="L2432" s="799"/>
      <c r="M2432" s="799"/>
      <c r="N2432" s="799"/>
      <c r="O2432" s="799"/>
      <c r="P2432" s="799"/>
      <c r="Q2432" s="799"/>
      <c r="R2432" s="799"/>
      <c r="DE2432" s="823"/>
    </row>
    <row r="2433" spans="1:109" s="771" customFormat="1" ht="21" hidden="1" customHeight="1" x14ac:dyDescent="0.15">
      <c r="A2433" s="3421">
        <v>4</v>
      </c>
      <c r="B2433" s="3442" t="s">
        <v>1227</v>
      </c>
      <c r="C2433" s="3424"/>
      <c r="D2433" s="3425"/>
      <c r="E2433" s="3443" t="s">
        <v>1226</v>
      </c>
      <c r="F2433" s="3444"/>
      <c r="G2433" s="3445"/>
      <c r="H2433" s="3445"/>
      <c r="I2433" s="793"/>
      <c r="J2433" s="786">
        <v>5</v>
      </c>
      <c r="K2433" s="3449" t="s">
        <v>1764</v>
      </c>
      <c r="L2433" s="3450"/>
      <c r="M2433" s="3450"/>
      <c r="N2433" s="3450"/>
      <c r="O2433" s="3450"/>
      <c r="P2433" s="3450"/>
      <c r="Q2433" s="3450"/>
      <c r="R2433" s="3451"/>
      <c r="DE2433" s="823"/>
    </row>
    <row r="2434" spans="1:109" s="771" customFormat="1" ht="12" hidden="1" customHeight="1" x14ac:dyDescent="0.15">
      <c r="A2434" s="3422"/>
      <c r="B2434" s="3386"/>
      <c r="C2434" s="3416"/>
      <c r="D2434" s="3387"/>
      <c r="E2434" s="3386"/>
      <c r="F2434" s="3387"/>
      <c r="G2434" s="3445"/>
      <c r="H2434" s="3445"/>
      <c r="I2434" s="793"/>
      <c r="J2434" s="3476"/>
      <c r="K2434" s="3522"/>
      <c r="L2434" s="3523"/>
      <c r="M2434" s="3523"/>
      <c r="N2434" s="3523"/>
      <c r="O2434" s="3523"/>
      <c r="P2434" s="3523"/>
      <c r="Q2434" s="3523"/>
      <c r="R2434" s="3524"/>
      <c r="DE2434" s="823"/>
    </row>
    <row r="2435" spans="1:109" s="771" customFormat="1" ht="12" hidden="1" customHeight="1" x14ac:dyDescent="0.15">
      <c r="A2435" s="787"/>
      <c r="B2435" s="792"/>
      <c r="C2435" s="792"/>
      <c r="D2435" s="792"/>
      <c r="E2435" s="792"/>
      <c r="F2435" s="792"/>
      <c r="G2435" s="3445"/>
      <c r="H2435" s="3445"/>
      <c r="I2435" s="787"/>
      <c r="J2435" s="3477"/>
      <c r="K2435" s="3525"/>
      <c r="L2435" s="3526"/>
      <c r="M2435" s="3526"/>
      <c r="N2435" s="3526"/>
      <c r="O2435" s="3526"/>
      <c r="P2435" s="3526"/>
      <c r="Q2435" s="3526"/>
      <c r="R2435" s="3527"/>
      <c r="S2435" s="225"/>
      <c r="T2435" s="755"/>
      <c r="DE2435" s="823"/>
    </row>
    <row r="2436" spans="1:109" s="771" customFormat="1" ht="12" hidden="1" customHeight="1" x14ac:dyDescent="0.15">
      <c r="A2436" s="787"/>
      <c r="B2436" s="788"/>
      <c r="C2436" s="788"/>
      <c r="D2436" s="788"/>
      <c r="E2436" s="788"/>
      <c r="F2436" s="788"/>
      <c r="G2436" s="788"/>
      <c r="H2436" s="788"/>
      <c r="I2436" s="787"/>
      <c r="J2436" s="3477"/>
      <c r="K2436" s="3525"/>
      <c r="L2436" s="3526"/>
      <c r="M2436" s="3526"/>
      <c r="N2436" s="3526"/>
      <c r="O2436" s="3526"/>
      <c r="P2436" s="3526"/>
      <c r="Q2436" s="3526"/>
      <c r="R2436" s="3527"/>
      <c r="DE2436" s="823"/>
    </row>
    <row r="2437" spans="1:109" s="771" customFormat="1" ht="12" hidden="1" customHeight="1" x14ac:dyDescent="0.15">
      <c r="A2437" s="787"/>
      <c r="B2437" s="3465" t="s">
        <v>1225</v>
      </c>
      <c r="C2437" s="3465"/>
      <c r="D2437" s="3465"/>
      <c r="E2437" s="3465"/>
      <c r="F2437" s="3465"/>
      <c r="G2437" s="3465"/>
      <c r="H2437" s="3465"/>
      <c r="I2437" s="787"/>
      <c r="J2437" s="3477"/>
      <c r="K2437" s="3525"/>
      <c r="L2437" s="3526"/>
      <c r="M2437" s="3526"/>
      <c r="N2437" s="3526"/>
      <c r="O2437" s="3526"/>
      <c r="P2437" s="3526"/>
      <c r="Q2437" s="3526"/>
      <c r="R2437" s="3527"/>
      <c r="DE2437" s="823"/>
    </row>
    <row r="2438" spans="1:109" s="771" customFormat="1" ht="12" hidden="1" customHeight="1" x14ac:dyDescent="0.15">
      <c r="A2438" s="787"/>
      <c r="B2438" s="3465" t="s">
        <v>1224</v>
      </c>
      <c r="C2438" s="3465"/>
      <c r="D2438" s="3465"/>
      <c r="E2438" s="3465"/>
      <c r="F2438" s="3465"/>
      <c r="G2438" s="3465"/>
      <c r="H2438" s="3465"/>
      <c r="I2438" s="789"/>
      <c r="J2438" s="3477"/>
      <c r="K2438" s="3525"/>
      <c r="L2438" s="3526"/>
      <c r="M2438" s="3526"/>
      <c r="N2438" s="3526"/>
      <c r="O2438" s="3526"/>
      <c r="P2438" s="3526"/>
      <c r="Q2438" s="3526"/>
      <c r="R2438" s="3527"/>
      <c r="DE2438" s="823"/>
    </row>
    <row r="2439" spans="1:109" s="771" customFormat="1" ht="12" hidden="1" customHeight="1" x14ac:dyDescent="0.15">
      <c r="A2439" s="790" t="s">
        <v>1223</v>
      </c>
      <c r="B2439" s="3466" t="s">
        <v>577</v>
      </c>
      <c r="C2439" s="3466"/>
      <c r="D2439" s="3466"/>
      <c r="E2439" s="3466"/>
      <c r="F2439" s="3466"/>
      <c r="G2439" s="3466"/>
      <c r="H2439" s="3466"/>
      <c r="I2439" s="787"/>
      <c r="J2439" s="3477"/>
      <c r="K2439" s="3525"/>
      <c r="L2439" s="3526"/>
      <c r="M2439" s="3526"/>
      <c r="N2439" s="3526"/>
      <c r="O2439" s="3526"/>
      <c r="P2439" s="3526"/>
      <c r="Q2439" s="3526"/>
      <c r="R2439" s="3527"/>
      <c r="DE2439" s="823"/>
    </row>
    <row r="2440" spans="1:109" s="771" customFormat="1" ht="12" hidden="1" customHeight="1" x14ac:dyDescent="0.15">
      <c r="A2440" s="790"/>
      <c r="B2440" s="3467" t="s">
        <v>1222</v>
      </c>
      <c r="C2440" s="3467"/>
      <c r="D2440" s="3467"/>
      <c r="E2440" s="3467"/>
      <c r="F2440" s="3467"/>
      <c r="G2440" s="3467"/>
      <c r="H2440" s="3467"/>
      <c r="I2440" s="787"/>
      <c r="J2440" s="3477"/>
      <c r="K2440" s="3525"/>
      <c r="L2440" s="3526"/>
      <c r="M2440" s="3526"/>
      <c r="N2440" s="3526"/>
      <c r="O2440" s="3526"/>
      <c r="P2440" s="3526"/>
      <c r="Q2440" s="3526"/>
      <c r="R2440" s="3527"/>
      <c r="DE2440" s="823"/>
    </row>
    <row r="2441" spans="1:109" s="771" customFormat="1" ht="12" hidden="1" customHeight="1" x14ac:dyDescent="0.15">
      <c r="A2441" s="790"/>
      <c r="B2441" s="3467"/>
      <c r="C2441" s="3467"/>
      <c r="D2441" s="3467"/>
      <c r="E2441" s="3467"/>
      <c r="F2441" s="3467"/>
      <c r="G2441" s="3467"/>
      <c r="H2441" s="3467"/>
      <c r="I2441" s="787"/>
      <c r="J2441" s="3477"/>
      <c r="K2441" s="3525"/>
      <c r="L2441" s="3526"/>
      <c r="M2441" s="3526"/>
      <c r="N2441" s="3526"/>
      <c r="O2441" s="3526"/>
      <c r="P2441" s="3526"/>
      <c r="Q2441" s="3526"/>
      <c r="R2441" s="3527"/>
      <c r="DE2441" s="823"/>
    </row>
    <row r="2442" spans="1:109" s="771" customFormat="1" ht="12" hidden="1" customHeight="1" x14ac:dyDescent="0.15">
      <c r="A2442" s="790"/>
      <c r="B2442" s="3465"/>
      <c r="C2442" s="3465"/>
      <c r="D2442" s="3465"/>
      <c r="E2442" s="3465"/>
      <c r="F2442" s="3465"/>
      <c r="G2442" s="3465"/>
      <c r="H2442" s="3465"/>
      <c r="I2442" s="787"/>
      <c r="J2442" s="3477"/>
      <c r="K2442" s="3525"/>
      <c r="L2442" s="3526"/>
      <c r="M2442" s="3526"/>
      <c r="N2442" s="3526"/>
      <c r="O2442" s="3526"/>
      <c r="P2442" s="3526"/>
      <c r="Q2442" s="3526"/>
      <c r="R2442" s="3527"/>
      <c r="DE2442" s="823"/>
    </row>
    <row r="2443" spans="1:109" s="771" customFormat="1" ht="12" hidden="1" customHeight="1" x14ac:dyDescent="0.15">
      <c r="A2443" s="790"/>
      <c r="B2443" s="3465" t="s">
        <v>652</v>
      </c>
      <c r="C2443" s="3465"/>
      <c r="D2443" s="3465"/>
      <c r="E2443" s="3465"/>
      <c r="F2443" s="3465"/>
      <c r="G2443" s="3465"/>
      <c r="H2443" s="3465"/>
      <c r="I2443" s="787"/>
      <c r="J2443" s="3477"/>
      <c r="K2443" s="3525"/>
      <c r="L2443" s="3526"/>
      <c r="M2443" s="3526"/>
      <c r="N2443" s="3526"/>
      <c r="O2443" s="3526"/>
      <c r="P2443" s="3526"/>
      <c r="Q2443" s="3526"/>
      <c r="R2443" s="3527"/>
      <c r="U2443" s="224"/>
      <c r="V2443" s="224"/>
      <c r="W2443" s="224"/>
      <c r="X2443" s="224"/>
      <c r="Y2443" s="224"/>
      <c r="Z2443" s="224"/>
      <c r="AA2443" s="224"/>
      <c r="AB2443" s="224"/>
      <c r="AC2443" s="224"/>
      <c r="AD2443" s="224"/>
      <c r="AE2443" s="224"/>
      <c r="DE2443" s="823"/>
    </row>
    <row r="2444" spans="1:109" s="771" customFormat="1" ht="12" hidden="1" customHeight="1" x14ac:dyDescent="0.15">
      <c r="A2444" s="790"/>
      <c r="B2444" s="3465"/>
      <c r="C2444" s="3465"/>
      <c r="D2444" s="3465"/>
      <c r="E2444" s="3465"/>
      <c r="F2444" s="3465"/>
      <c r="G2444" s="3465"/>
      <c r="H2444" s="3465"/>
      <c r="I2444" s="787"/>
      <c r="J2444" s="3478"/>
      <c r="K2444" s="3528"/>
      <c r="L2444" s="3529"/>
      <c r="M2444" s="3529"/>
      <c r="N2444" s="3529"/>
      <c r="O2444" s="3529"/>
      <c r="P2444" s="3529"/>
      <c r="Q2444" s="3529"/>
      <c r="R2444" s="3530"/>
      <c r="DE2444" s="823"/>
    </row>
    <row r="2445" spans="1:109" s="772" customFormat="1" ht="13.5" hidden="1" x14ac:dyDescent="0.15">
      <c r="A2445" s="3473" t="s">
        <v>1239</v>
      </c>
      <c r="B2445" s="3474"/>
      <c r="C2445" s="3474"/>
      <c r="D2445" s="3474"/>
      <c r="E2445" s="3474"/>
      <c r="F2445" s="3474"/>
      <c r="G2445" s="3474"/>
      <c r="H2445" s="3474"/>
      <c r="I2445" s="3474"/>
      <c r="J2445" s="3474"/>
      <c r="K2445" s="3474"/>
      <c r="L2445" s="3474"/>
      <c r="M2445" s="3474"/>
      <c r="N2445" s="3474"/>
      <c r="O2445" s="3474"/>
      <c r="P2445" s="3474"/>
      <c r="Q2445" s="3474"/>
      <c r="R2445" s="3474"/>
      <c r="DE2445" s="822"/>
    </row>
    <row r="2446" spans="1:109" s="771" customFormat="1" ht="12" hidden="1" customHeight="1" x14ac:dyDescent="0.15">
      <c r="A2446" s="3393" t="s">
        <v>576</v>
      </c>
      <c r="B2446" s="3417"/>
      <c r="C2446" s="3494"/>
      <c r="D2446" s="3495"/>
      <c r="E2446" s="3393" t="s">
        <v>575</v>
      </c>
      <c r="F2446" s="3417"/>
      <c r="G2446" s="3386"/>
      <c r="H2446" s="3416"/>
      <c r="I2446" s="3416"/>
      <c r="J2446" s="3387"/>
      <c r="K2446" s="3393" t="s">
        <v>1214</v>
      </c>
      <c r="L2446" s="3395"/>
      <c r="M2446" s="3420"/>
      <c r="N2446" s="3386"/>
      <c r="O2446" s="3416"/>
      <c r="P2446" s="3416"/>
      <c r="Q2446" s="3416"/>
      <c r="R2446" s="3387"/>
      <c r="DE2446" s="823"/>
    </row>
    <row r="2447" spans="1:109" s="771" customFormat="1" ht="12" hidden="1" customHeight="1" x14ac:dyDescent="0.15">
      <c r="A2447" s="3421">
        <v>1</v>
      </c>
      <c r="B2447" s="3510" t="s">
        <v>1238</v>
      </c>
      <c r="C2447" s="3511"/>
      <c r="D2447" s="3511"/>
      <c r="E2447" s="3511"/>
      <c r="F2447" s="3512"/>
      <c r="G2447" s="3492" t="s">
        <v>1237</v>
      </c>
      <c r="H2447" s="3493"/>
      <c r="I2447" s="3492" t="s">
        <v>1236</v>
      </c>
      <c r="J2447" s="3503"/>
      <c r="K2447" s="3503"/>
      <c r="L2447" s="3503"/>
      <c r="M2447" s="3503"/>
      <c r="N2447" s="3503"/>
      <c r="O2447" s="3503"/>
      <c r="P2447" s="3503"/>
      <c r="Q2447" s="3503"/>
      <c r="R2447" s="3493"/>
      <c r="DE2447" s="823"/>
    </row>
    <row r="2448" spans="1:109" s="771" customFormat="1" ht="12" hidden="1" customHeight="1" x14ac:dyDescent="0.15">
      <c r="A2448" s="3422"/>
      <c r="B2448" s="3513"/>
      <c r="C2448" s="3514"/>
      <c r="D2448" s="3514"/>
      <c r="E2448" s="3514"/>
      <c r="F2448" s="3515"/>
      <c r="G2448" s="3516"/>
      <c r="H2448" s="3517"/>
      <c r="I2448" s="3518"/>
      <c r="J2448" s="3519"/>
      <c r="K2448" s="3519"/>
      <c r="L2448" s="3519"/>
      <c r="M2448" s="780" t="s">
        <v>1761</v>
      </c>
      <c r="N2448" s="3520"/>
      <c r="O2448" s="3521"/>
      <c r="P2448" s="781" t="s">
        <v>1762</v>
      </c>
      <c r="Q2448" s="773"/>
      <c r="R2448" s="782" t="s">
        <v>1763</v>
      </c>
      <c r="S2448" s="758" t="str">
        <f>IF(AND(Q2448&lt;&gt;"",Q2448&lt;120),"排煙機の規定風量は120㎥以上必要です。","")</f>
        <v/>
      </c>
      <c r="T2448" s="770"/>
      <c r="DE2448" s="823"/>
    </row>
    <row r="2449" spans="1:111" s="771" customFormat="1" ht="6" hidden="1" customHeight="1" x14ac:dyDescent="0.15">
      <c r="A2449" s="794"/>
      <c r="B2449" s="794"/>
      <c r="C2449" s="794"/>
      <c r="D2449" s="794"/>
      <c r="E2449" s="794"/>
      <c r="F2449" s="794"/>
      <c r="G2449" s="794"/>
      <c r="H2449" s="794"/>
      <c r="I2449" s="794"/>
      <c r="J2449" s="794"/>
      <c r="K2449" s="795"/>
      <c r="L2449" s="795"/>
      <c r="M2449" s="795"/>
      <c r="N2449" s="794"/>
      <c r="O2449" s="796"/>
      <c r="P2449" s="796"/>
      <c r="Q2449" s="795"/>
      <c r="R2449" s="795"/>
      <c r="DE2449" s="823"/>
    </row>
    <row r="2450" spans="1:111" s="771" customFormat="1" ht="12" hidden="1" customHeight="1" x14ac:dyDescent="0.15">
      <c r="A2450" s="3432">
        <v>2</v>
      </c>
      <c r="B2450" s="3492" t="s">
        <v>1235</v>
      </c>
      <c r="C2450" s="3503"/>
      <c r="D2450" s="3503"/>
      <c r="E2450" s="3503"/>
      <c r="F2450" s="3503"/>
      <c r="G2450" s="3503"/>
      <c r="H2450" s="3503"/>
      <c r="I2450" s="3503"/>
      <c r="J2450" s="3503"/>
      <c r="K2450" s="3503"/>
      <c r="L2450" s="3503"/>
      <c r="M2450" s="3503"/>
      <c r="N2450" s="3503"/>
      <c r="O2450" s="3504"/>
      <c r="P2450" s="783"/>
      <c r="Q2450" s="3434" t="s">
        <v>1231</v>
      </c>
      <c r="R2450" s="3435"/>
      <c r="DE2450" s="823"/>
    </row>
    <row r="2451" spans="1:111" s="771" customFormat="1" ht="12" hidden="1" customHeight="1" x14ac:dyDescent="0.15">
      <c r="A2451" s="3433"/>
      <c r="B2451" s="784" t="s">
        <v>54</v>
      </c>
      <c r="C2451" s="3501" t="s">
        <v>1234</v>
      </c>
      <c r="D2451" s="3396"/>
      <c r="E2451" s="3502"/>
      <c r="F2451" s="785" t="s">
        <v>1233</v>
      </c>
      <c r="G2451" s="3501" t="s">
        <v>1228</v>
      </c>
      <c r="H2451" s="3396"/>
      <c r="I2451" s="3501" t="s">
        <v>579</v>
      </c>
      <c r="J2451" s="3396"/>
      <c r="K2451" s="3396"/>
      <c r="L2451" s="3396"/>
      <c r="M2451" s="3396"/>
      <c r="N2451" s="3396" t="s">
        <v>578</v>
      </c>
      <c r="O2451" s="3397"/>
      <c r="P2451" s="3398"/>
      <c r="Q2451" s="3436"/>
      <c r="R2451" s="3437"/>
      <c r="DE2451" s="823"/>
      <c r="DF2451" s="772" t="str">
        <f>IF(COUNTA(B2452:R2501)&gt;0,DG2451,"")</f>
        <v/>
      </c>
      <c r="DG2451" s="829">
        <v>34</v>
      </c>
    </row>
    <row r="2452" spans="1:111" s="771" customFormat="1" ht="12" hidden="1" customHeight="1" x14ac:dyDescent="0.15">
      <c r="A2452" s="3433"/>
      <c r="B2452" s="762"/>
      <c r="C2452" s="3505"/>
      <c r="D2452" s="3505"/>
      <c r="E2452" s="3505"/>
      <c r="F2452" s="1172"/>
      <c r="G2452" s="3505"/>
      <c r="H2452" s="3505"/>
      <c r="I2452" s="3506"/>
      <c r="J2452" s="3506"/>
      <c r="K2452" s="3506"/>
      <c r="L2452" s="3506"/>
      <c r="M2452" s="3506"/>
      <c r="N2452" s="3507"/>
      <c r="O2452" s="3508"/>
      <c r="P2452" s="3509"/>
      <c r="Q2452" s="3505"/>
      <c r="R2452" s="3505"/>
      <c r="DE2452" s="823"/>
    </row>
    <row r="2453" spans="1:111" s="771" customFormat="1" ht="12" hidden="1" customHeight="1" x14ac:dyDescent="0.15">
      <c r="A2453" s="3433"/>
      <c r="B2453" s="763"/>
      <c r="C2453" s="3490"/>
      <c r="D2453" s="3490"/>
      <c r="E2453" s="3490"/>
      <c r="F2453" s="1173"/>
      <c r="G2453" s="3490"/>
      <c r="H2453" s="3490"/>
      <c r="I2453" s="3491"/>
      <c r="J2453" s="3491"/>
      <c r="K2453" s="3491"/>
      <c r="L2453" s="3491"/>
      <c r="M2453" s="3491"/>
      <c r="N2453" s="3487"/>
      <c r="O2453" s="3488"/>
      <c r="P2453" s="3489"/>
      <c r="Q2453" s="3490"/>
      <c r="R2453" s="3490"/>
      <c r="DE2453" s="823"/>
    </row>
    <row r="2454" spans="1:111" s="771" customFormat="1" ht="12" hidden="1" customHeight="1" x14ac:dyDescent="0.15">
      <c r="A2454" s="3433"/>
      <c r="B2454" s="763"/>
      <c r="C2454" s="3490"/>
      <c r="D2454" s="3490"/>
      <c r="E2454" s="3490"/>
      <c r="F2454" s="1173"/>
      <c r="G2454" s="3490"/>
      <c r="H2454" s="3490"/>
      <c r="I2454" s="3491"/>
      <c r="J2454" s="3491"/>
      <c r="K2454" s="3491"/>
      <c r="L2454" s="3491"/>
      <c r="M2454" s="3491"/>
      <c r="N2454" s="3487"/>
      <c r="O2454" s="3488"/>
      <c r="P2454" s="3489"/>
      <c r="Q2454" s="3490"/>
      <c r="R2454" s="3490"/>
      <c r="DE2454" s="823"/>
    </row>
    <row r="2455" spans="1:111" s="771" customFormat="1" ht="12" hidden="1" customHeight="1" x14ac:dyDescent="0.15">
      <c r="A2455" s="3433"/>
      <c r="B2455" s="763"/>
      <c r="C2455" s="3490"/>
      <c r="D2455" s="3490"/>
      <c r="E2455" s="3490"/>
      <c r="F2455" s="1173"/>
      <c r="G2455" s="3490"/>
      <c r="H2455" s="3490"/>
      <c r="I2455" s="3491"/>
      <c r="J2455" s="3491"/>
      <c r="K2455" s="3491"/>
      <c r="L2455" s="3491"/>
      <c r="M2455" s="3491"/>
      <c r="N2455" s="3487"/>
      <c r="O2455" s="3488"/>
      <c r="P2455" s="3489"/>
      <c r="Q2455" s="3490"/>
      <c r="R2455" s="3490"/>
      <c r="DE2455" s="823"/>
    </row>
    <row r="2456" spans="1:111" s="771" customFormat="1" ht="12" hidden="1" customHeight="1" x14ac:dyDescent="0.15">
      <c r="A2456" s="3433"/>
      <c r="B2456" s="763"/>
      <c r="C2456" s="3490"/>
      <c r="D2456" s="3490"/>
      <c r="E2456" s="3490"/>
      <c r="F2456" s="1173"/>
      <c r="G2456" s="3490"/>
      <c r="H2456" s="3490"/>
      <c r="I2456" s="3491"/>
      <c r="J2456" s="3491"/>
      <c r="K2456" s="3491"/>
      <c r="L2456" s="3491"/>
      <c r="M2456" s="3491"/>
      <c r="N2456" s="3487"/>
      <c r="O2456" s="3488"/>
      <c r="P2456" s="3489"/>
      <c r="Q2456" s="3490"/>
      <c r="R2456" s="3490"/>
      <c r="DE2456" s="823"/>
    </row>
    <row r="2457" spans="1:111" s="771" customFormat="1" ht="12" hidden="1" customHeight="1" x14ac:dyDescent="0.15">
      <c r="A2457" s="3433"/>
      <c r="B2457" s="763"/>
      <c r="C2457" s="3490"/>
      <c r="D2457" s="3490"/>
      <c r="E2457" s="3490"/>
      <c r="F2457" s="1173"/>
      <c r="G2457" s="3490"/>
      <c r="H2457" s="3490"/>
      <c r="I2457" s="3491"/>
      <c r="J2457" s="3491"/>
      <c r="K2457" s="3491"/>
      <c r="L2457" s="3491"/>
      <c r="M2457" s="3491"/>
      <c r="N2457" s="3487"/>
      <c r="O2457" s="3488"/>
      <c r="P2457" s="3489"/>
      <c r="Q2457" s="3490"/>
      <c r="R2457" s="3490"/>
      <c r="DE2457" s="823"/>
    </row>
    <row r="2458" spans="1:111" s="771" customFormat="1" ht="12" hidden="1" customHeight="1" x14ac:dyDescent="0.15">
      <c r="A2458" s="3433"/>
      <c r="B2458" s="763"/>
      <c r="C2458" s="3490"/>
      <c r="D2458" s="3490"/>
      <c r="E2458" s="3490"/>
      <c r="F2458" s="1173"/>
      <c r="G2458" s="3490"/>
      <c r="H2458" s="3490"/>
      <c r="I2458" s="3491"/>
      <c r="J2458" s="3491"/>
      <c r="K2458" s="3491"/>
      <c r="L2458" s="3491"/>
      <c r="M2458" s="3491"/>
      <c r="N2458" s="3487"/>
      <c r="O2458" s="3488"/>
      <c r="P2458" s="3489"/>
      <c r="Q2458" s="3490"/>
      <c r="R2458" s="3490"/>
      <c r="DE2458" s="823"/>
    </row>
    <row r="2459" spans="1:111" s="771" customFormat="1" ht="12" hidden="1" customHeight="1" x14ac:dyDescent="0.15">
      <c r="A2459" s="3433"/>
      <c r="B2459" s="763"/>
      <c r="C2459" s="3490"/>
      <c r="D2459" s="3490"/>
      <c r="E2459" s="3490"/>
      <c r="F2459" s="1173"/>
      <c r="G2459" s="3490"/>
      <c r="H2459" s="3490"/>
      <c r="I2459" s="3491"/>
      <c r="J2459" s="3491"/>
      <c r="K2459" s="3491"/>
      <c r="L2459" s="3491"/>
      <c r="M2459" s="3491"/>
      <c r="N2459" s="3487"/>
      <c r="O2459" s="3488"/>
      <c r="P2459" s="3489"/>
      <c r="Q2459" s="3490"/>
      <c r="R2459" s="3490"/>
      <c r="DE2459" s="823"/>
    </row>
    <row r="2460" spans="1:111" s="771" customFormat="1" ht="12" hidden="1" customHeight="1" x14ac:dyDescent="0.15">
      <c r="A2460" s="3433"/>
      <c r="B2460" s="763"/>
      <c r="C2460" s="3490"/>
      <c r="D2460" s="3490"/>
      <c r="E2460" s="3490"/>
      <c r="F2460" s="1173"/>
      <c r="G2460" s="3490"/>
      <c r="H2460" s="3490"/>
      <c r="I2460" s="3491"/>
      <c r="J2460" s="3491"/>
      <c r="K2460" s="3491"/>
      <c r="L2460" s="3491"/>
      <c r="M2460" s="3491"/>
      <c r="N2460" s="3487"/>
      <c r="O2460" s="3488"/>
      <c r="P2460" s="3489"/>
      <c r="Q2460" s="3490"/>
      <c r="R2460" s="3490"/>
      <c r="DE2460" s="823"/>
    </row>
    <row r="2461" spans="1:111" s="771" customFormat="1" ht="12" hidden="1" customHeight="1" x14ac:dyDescent="0.15">
      <c r="A2461" s="3433"/>
      <c r="B2461" s="763"/>
      <c r="C2461" s="3490"/>
      <c r="D2461" s="3490"/>
      <c r="E2461" s="3490"/>
      <c r="F2461" s="1173"/>
      <c r="G2461" s="3490"/>
      <c r="H2461" s="3490"/>
      <c r="I2461" s="3491"/>
      <c r="J2461" s="3491"/>
      <c r="K2461" s="3491"/>
      <c r="L2461" s="3491"/>
      <c r="M2461" s="3491"/>
      <c r="N2461" s="3487"/>
      <c r="O2461" s="3488"/>
      <c r="P2461" s="3489"/>
      <c r="Q2461" s="3490"/>
      <c r="R2461" s="3490"/>
      <c r="DE2461" s="823"/>
    </row>
    <row r="2462" spans="1:111" s="771" customFormat="1" ht="12" hidden="1" customHeight="1" x14ac:dyDescent="0.15">
      <c r="A2462" s="3433"/>
      <c r="B2462" s="763"/>
      <c r="C2462" s="3490"/>
      <c r="D2462" s="3490"/>
      <c r="E2462" s="3490"/>
      <c r="F2462" s="1173"/>
      <c r="G2462" s="3490"/>
      <c r="H2462" s="3490"/>
      <c r="I2462" s="3491"/>
      <c r="J2462" s="3491"/>
      <c r="K2462" s="3491"/>
      <c r="L2462" s="3491"/>
      <c r="M2462" s="3491"/>
      <c r="N2462" s="3487"/>
      <c r="O2462" s="3488"/>
      <c r="P2462" s="3489"/>
      <c r="Q2462" s="3490"/>
      <c r="R2462" s="3490"/>
      <c r="DE2462" s="823"/>
    </row>
    <row r="2463" spans="1:111" s="771" customFormat="1" ht="12" hidden="1" customHeight="1" x14ac:dyDescent="0.15">
      <c r="A2463" s="3433"/>
      <c r="B2463" s="763"/>
      <c r="C2463" s="3490"/>
      <c r="D2463" s="3490"/>
      <c r="E2463" s="3490"/>
      <c r="F2463" s="1173"/>
      <c r="G2463" s="3490"/>
      <c r="H2463" s="3490"/>
      <c r="I2463" s="3491"/>
      <c r="J2463" s="3491"/>
      <c r="K2463" s="3491"/>
      <c r="L2463" s="3491"/>
      <c r="M2463" s="3491"/>
      <c r="N2463" s="3487"/>
      <c r="O2463" s="3488"/>
      <c r="P2463" s="3489"/>
      <c r="Q2463" s="3490"/>
      <c r="R2463" s="3490"/>
      <c r="DE2463" s="823"/>
    </row>
    <row r="2464" spans="1:111" s="771" customFormat="1" ht="12" hidden="1" customHeight="1" x14ac:dyDescent="0.15">
      <c r="A2464" s="3433"/>
      <c r="B2464" s="763"/>
      <c r="C2464" s="3490"/>
      <c r="D2464" s="3490"/>
      <c r="E2464" s="3490"/>
      <c r="F2464" s="1173"/>
      <c r="G2464" s="3490"/>
      <c r="H2464" s="3490"/>
      <c r="I2464" s="3491"/>
      <c r="J2464" s="3491"/>
      <c r="K2464" s="3491"/>
      <c r="L2464" s="3491"/>
      <c r="M2464" s="3491"/>
      <c r="N2464" s="3487"/>
      <c r="O2464" s="3488"/>
      <c r="P2464" s="3489"/>
      <c r="Q2464" s="3490"/>
      <c r="R2464" s="3490"/>
      <c r="DE2464" s="823"/>
    </row>
    <row r="2465" spans="1:109" s="771" customFormat="1" ht="12" hidden="1" customHeight="1" x14ac:dyDescent="0.15">
      <c r="A2465" s="3433"/>
      <c r="B2465" s="763"/>
      <c r="C2465" s="3490"/>
      <c r="D2465" s="3490"/>
      <c r="E2465" s="3490"/>
      <c r="F2465" s="1173"/>
      <c r="G2465" s="3490"/>
      <c r="H2465" s="3490"/>
      <c r="I2465" s="3491"/>
      <c r="J2465" s="3491"/>
      <c r="K2465" s="3491"/>
      <c r="L2465" s="3491"/>
      <c r="M2465" s="3491"/>
      <c r="N2465" s="3487"/>
      <c r="O2465" s="3488"/>
      <c r="P2465" s="3489"/>
      <c r="Q2465" s="3490"/>
      <c r="R2465" s="3490"/>
      <c r="DE2465" s="823"/>
    </row>
    <row r="2466" spans="1:109" s="771" customFormat="1" ht="12" hidden="1" customHeight="1" x14ac:dyDescent="0.15">
      <c r="A2466" s="3433"/>
      <c r="B2466" s="763"/>
      <c r="C2466" s="3490"/>
      <c r="D2466" s="3490"/>
      <c r="E2466" s="3490"/>
      <c r="F2466" s="1173"/>
      <c r="G2466" s="3490"/>
      <c r="H2466" s="3490"/>
      <c r="I2466" s="3491"/>
      <c r="J2466" s="3491"/>
      <c r="K2466" s="3491"/>
      <c r="L2466" s="3491"/>
      <c r="M2466" s="3491"/>
      <c r="N2466" s="3487"/>
      <c r="O2466" s="3488"/>
      <c r="P2466" s="3489"/>
      <c r="Q2466" s="3490"/>
      <c r="R2466" s="3490"/>
      <c r="DE2466" s="823"/>
    </row>
    <row r="2467" spans="1:109" s="771" customFormat="1" ht="12" hidden="1" customHeight="1" x14ac:dyDescent="0.15">
      <c r="A2467" s="3433"/>
      <c r="B2467" s="763"/>
      <c r="C2467" s="3490"/>
      <c r="D2467" s="3490"/>
      <c r="E2467" s="3490"/>
      <c r="F2467" s="1173"/>
      <c r="G2467" s="3490"/>
      <c r="H2467" s="3490"/>
      <c r="I2467" s="3491"/>
      <c r="J2467" s="3491"/>
      <c r="K2467" s="3491"/>
      <c r="L2467" s="3491"/>
      <c r="M2467" s="3491"/>
      <c r="N2467" s="3487"/>
      <c r="O2467" s="3488"/>
      <c r="P2467" s="3489"/>
      <c r="Q2467" s="3490"/>
      <c r="R2467" s="3490"/>
      <c r="DE2467" s="823"/>
    </row>
    <row r="2468" spans="1:109" s="771" customFormat="1" ht="12" hidden="1" customHeight="1" x14ac:dyDescent="0.15">
      <c r="A2468" s="3433"/>
      <c r="B2468" s="763"/>
      <c r="C2468" s="3490"/>
      <c r="D2468" s="3490"/>
      <c r="E2468" s="3490"/>
      <c r="F2468" s="1173"/>
      <c r="G2468" s="3490"/>
      <c r="H2468" s="3490"/>
      <c r="I2468" s="3491"/>
      <c r="J2468" s="3491"/>
      <c r="K2468" s="3491"/>
      <c r="L2468" s="3491"/>
      <c r="M2468" s="3491"/>
      <c r="N2468" s="3487"/>
      <c r="O2468" s="3488"/>
      <c r="P2468" s="3489"/>
      <c r="Q2468" s="3490"/>
      <c r="R2468" s="3490"/>
      <c r="DE2468" s="823"/>
    </row>
    <row r="2469" spans="1:109" s="771" customFormat="1" ht="12" hidden="1" customHeight="1" x14ac:dyDescent="0.15">
      <c r="A2469" s="3433"/>
      <c r="B2469" s="763"/>
      <c r="C2469" s="3490"/>
      <c r="D2469" s="3490"/>
      <c r="E2469" s="3490"/>
      <c r="F2469" s="1173"/>
      <c r="G2469" s="3490"/>
      <c r="H2469" s="3490"/>
      <c r="I2469" s="3491"/>
      <c r="J2469" s="3491"/>
      <c r="K2469" s="3491"/>
      <c r="L2469" s="3491"/>
      <c r="M2469" s="3491"/>
      <c r="N2469" s="3487"/>
      <c r="O2469" s="3488"/>
      <c r="P2469" s="3489"/>
      <c r="Q2469" s="3490"/>
      <c r="R2469" s="3490"/>
      <c r="DE2469" s="823"/>
    </row>
    <row r="2470" spans="1:109" s="771" customFormat="1" ht="12" hidden="1" customHeight="1" x14ac:dyDescent="0.15">
      <c r="A2470" s="3433"/>
      <c r="B2470" s="763"/>
      <c r="C2470" s="3490"/>
      <c r="D2470" s="3490"/>
      <c r="E2470" s="3490"/>
      <c r="F2470" s="1173"/>
      <c r="G2470" s="3490"/>
      <c r="H2470" s="3490"/>
      <c r="I2470" s="3491"/>
      <c r="J2470" s="3491"/>
      <c r="K2470" s="3491"/>
      <c r="L2470" s="3491"/>
      <c r="M2470" s="3491"/>
      <c r="N2470" s="3487"/>
      <c r="O2470" s="3488"/>
      <c r="P2470" s="3489"/>
      <c r="Q2470" s="3490"/>
      <c r="R2470" s="3490"/>
      <c r="DE2470" s="823"/>
    </row>
    <row r="2471" spans="1:109" s="771" customFormat="1" ht="12" hidden="1" customHeight="1" x14ac:dyDescent="0.15">
      <c r="A2471" s="3433"/>
      <c r="B2471" s="763"/>
      <c r="C2471" s="3490"/>
      <c r="D2471" s="3490"/>
      <c r="E2471" s="3490"/>
      <c r="F2471" s="1173"/>
      <c r="G2471" s="3490"/>
      <c r="H2471" s="3490"/>
      <c r="I2471" s="3491"/>
      <c r="J2471" s="3491"/>
      <c r="K2471" s="3491"/>
      <c r="L2471" s="3491"/>
      <c r="M2471" s="3491"/>
      <c r="N2471" s="3487"/>
      <c r="O2471" s="3488"/>
      <c r="P2471" s="3489"/>
      <c r="Q2471" s="3490"/>
      <c r="R2471" s="3490"/>
      <c r="DE2471" s="823"/>
    </row>
    <row r="2472" spans="1:109" s="771" customFormat="1" ht="12" hidden="1" customHeight="1" x14ac:dyDescent="0.15">
      <c r="A2472" s="3433"/>
      <c r="B2472" s="763"/>
      <c r="C2472" s="3490"/>
      <c r="D2472" s="3490"/>
      <c r="E2472" s="3490"/>
      <c r="F2472" s="1173"/>
      <c r="G2472" s="3490"/>
      <c r="H2472" s="3490"/>
      <c r="I2472" s="3491"/>
      <c r="J2472" s="3491"/>
      <c r="K2472" s="3491"/>
      <c r="L2472" s="3491"/>
      <c r="M2472" s="3491"/>
      <c r="N2472" s="3487"/>
      <c r="O2472" s="3488"/>
      <c r="P2472" s="3489"/>
      <c r="Q2472" s="3490"/>
      <c r="R2472" s="3490"/>
      <c r="DE2472" s="823"/>
    </row>
    <row r="2473" spans="1:109" s="771" customFormat="1" ht="12" hidden="1" customHeight="1" x14ac:dyDescent="0.15">
      <c r="A2473" s="3433"/>
      <c r="B2473" s="763"/>
      <c r="C2473" s="3490"/>
      <c r="D2473" s="3490"/>
      <c r="E2473" s="3490"/>
      <c r="F2473" s="1173"/>
      <c r="G2473" s="3490"/>
      <c r="H2473" s="3490"/>
      <c r="I2473" s="3491"/>
      <c r="J2473" s="3491"/>
      <c r="K2473" s="3491"/>
      <c r="L2473" s="3491"/>
      <c r="M2473" s="3491"/>
      <c r="N2473" s="3487"/>
      <c r="O2473" s="3488"/>
      <c r="P2473" s="3489"/>
      <c r="Q2473" s="3490"/>
      <c r="R2473" s="3490"/>
      <c r="DE2473" s="823"/>
    </row>
    <row r="2474" spans="1:109" s="771" customFormat="1" ht="12" hidden="1" customHeight="1" x14ac:dyDescent="0.15">
      <c r="A2474" s="3433"/>
      <c r="B2474" s="763"/>
      <c r="C2474" s="3490"/>
      <c r="D2474" s="3490"/>
      <c r="E2474" s="3490"/>
      <c r="F2474" s="1173"/>
      <c r="G2474" s="3490"/>
      <c r="H2474" s="3490"/>
      <c r="I2474" s="3491"/>
      <c r="J2474" s="3491"/>
      <c r="K2474" s="3491"/>
      <c r="L2474" s="3491"/>
      <c r="M2474" s="3491"/>
      <c r="N2474" s="3487"/>
      <c r="O2474" s="3488"/>
      <c r="P2474" s="3489"/>
      <c r="Q2474" s="3490"/>
      <c r="R2474" s="3490"/>
      <c r="DE2474" s="823"/>
    </row>
    <row r="2475" spans="1:109" s="771" customFormat="1" ht="12" hidden="1" customHeight="1" x14ac:dyDescent="0.15">
      <c r="A2475" s="3433"/>
      <c r="B2475" s="763"/>
      <c r="C2475" s="3490"/>
      <c r="D2475" s="3490"/>
      <c r="E2475" s="3490"/>
      <c r="F2475" s="1173"/>
      <c r="G2475" s="3490"/>
      <c r="H2475" s="3490"/>
      <c r="I2475" s="3491"/>
      <c r="J2475" s="3491"/>
      <c r="K2475" s="3491"/>
      <c r="L2475" s="3491"/>
      <c r="M2475" s="3491"/>
      <c r="N2475" s="3487"/>
      <c r="O2475" s="3488"/>
      <c r="P2475" s="3489"/>
      <c r="Q2475" s="3490"/>
      <c r="R2475" s="3490"/>
      <c r="DE2475" s="823"/>
    </row>
    <row r="2476" spans="1:109" s="771" customFormat="1" ht="12" hidden="1" customHeight="1" x14ac:dyDescent="0.15">
      <c r="A2476" s="3433"/>
      <c r="B2476" s="763"/>
      <c r="C2476" s="3490"/>
      <c r="D2476" s="3490"/>
      <c r="E2476" s="3490"/>
      <c r="F2476" s="1173"/>
      <c r="G2476" s="3490"/>
      <c r="H2476" s="3490"/>
      <c r="I2476" s="3491"/>
      <c r="J2476" s="3491"/>
      <c r="K2476" s="3491"/>
      <c r="L2476" s="3491"/>
      <c r="M2476" s="3491"/>
      <c r="N2476" s="3487"/>
      <c r="O2476" s="3488"/>
      <c r="P2476" s="3489"/>
      <c r="Q2476" s="3490"/>
      <c r="R2476" s="3490"/>
      <c r="DE2476" s="823"/>
    </row>
    <row r="2477" spans="1:109" s="771" customFormat="1" ht="12" hidden="1" customHeight="1" x14ac:dyDescent="0.15">
      <c r="A2477" s="3433"/>
      <c r="B2477" s="763"/>
      <c r="C2477" s="3490"/>
      <c r="D2477" s="3490"/>
      <c r="E2477" s="3490"/>
      <c r="F2477" s="1173"/>
      <c r="G2477" s="3490"/>
      <c r="H2477" s="3490"/>
      <c r="I2477" s="3491"/>
      <c r="J2477" s="3491"/>
      <c r="K2477" s="3491"/>
      <c r="L2477" s="3491"/>
      <c r="M2477" s="3491"/>
      <c r="N2477" s="3487"/>
      <c r="O2477" s="3488"/>
      <c r="P2477" s="3489"/>
      <c r="Q2477" s="3490"/>
      <c r="R2477" s="3490"/>
      <c r="DE2477" s="823"/>
    </row>
    <row r="2478" spans="1:109" s="771" customFormat="1" ht="12" hidden="1" customHeight="1" x14ac:dyDescent="0.15">
      <c r="A2478" s="3433"/>
      <c r="B2478" s="763"/>
      <c r="C2478" s="3490"/>
      <c r="D2478" s="3490"/>
      <c r="E2478" s="3490"/>
      <c r="F2478" s="1173"/>
      <c r="G2478" s="3490"/>
      <c r="H2478" s="3490"/>
      <c r="I2478" s="3491"/>
      <c r="J2478" s="3491"/>
      <c r="K2478" s="3491"/>
      <c r="L2478" s="3491"/>
      <c r="M2478" s="3491"/>
      <c r="N2478" s="3487"/>
      <c r="O2478" s="3488"/>
      <c r="P2478" s="3489"/>
      <c r="Q2478" s="3490"/>
      <c r="R2478" s="3490"/>
      <c r="DE2478" s="823"/>
    </row>
    <row r="2479" spans="1:109" s="771" customFormat="1" ht="12" hidden="1" customHeight="1" x14ac:dyDescent="0.15">
      <c r="A2479" s="3433"/>
      <c r="B2479" s="763"/>
      <c r="C2479" s="3490"/>
      <c r="D2479" s="3490"/>
      <c r="E2479" s="3490"/>
      <c r="F2479" s="1173"/>
      <c r="G2479" s="3490"/>
      <c r="H2479" s="3490"/>
      <c r="I2479" s="3491"/>
      <c r="J2479" s="3491"/>
      <c r="K2479" s="3491"/>
      <c r="L2479" s="3491"/>
      <c r="M2479" s="3491"/>
      <c r="N2479" s="3487"/>
      <c r="O2479" s="3488"/>
      <c r="P2479" s="3489"/>
      <c r="Q2479" s="3490"/>
      <c r="R2479" s="3490"/>
      <c r="DE2479" s="823"/>
    </row>
    <row r="2480" spans="1:109" s="771" customFormat="1" ht="12" hidden="1" customHeight="1" x14ac:dyDescent="0.15">
      <c r="A2480" s="3433"/>
      <c r="B2480" s="763"/>
      <c r="C2480" s="3490"/>
      <c r="D2480" s="3490"/>
      <c r="E2480" s="3490"/>
      <c r="F2480" s="1173"/>
      <c r="G2480" s="3490"/>
      <c r="H2480" s="3490"/>
      <c r="I2480" s="3491"/>
      <c r="J2480" s="3491"/>
      <c r="K2480" s="3491"/>
      <c r="L2480" s="3491"/>
      <c r="M2480" s="3491"/>
      <c r="N2480" s="3487"/>
      <c r="O2480" s="3488"/>
      <c r="P2480" s="3489"/>
      <c r="Q2480" s="3490"/>
      <c r="R2480" s="3490"/>
      <c r="DE2480" s="823"/>
    </row>
    <row r="2481" spans="1:109" s="771" customFormat="1" ht="12" hidden="1" customHeight="1" x14ac:dyDescent="0.15">
      <c r="A2481" s="3433"/>
      <c r="B2481" s="763"/>
      <c r="C2481" s="3490"/>
      <c r="D2481" s="3490"/>
      <c r="E2481" s="3490"/>
      <c r="F2481" s="1173"/>
      <c r="G2481" s="3490"/>
      <c r="H2481" s="3490"/>
      <c r="I2481" s="3491"/>
      <c r="J2481" s="3491"/>
      <c r="K2481" s="3491"/>
      <c r="L2481" s="3491"/>
      <c r="M2481" s="3491"/>
      <c r="N2481" s="3487"/>
      <c r="O2481" s="3488"/>
      <c r="P2481" s="3489"/>
      <c r="Q2481" s="3490"/>
      <c r="R2481" s="3490"/>
      <c r="DE2481" s="823"/>
    </row>
    <row r="2482" spans="1:109" s="771" customFormat="1" ht="12" hidden="1" customHeight="1" x14ac:dyDescent="0.15">
      <c r="A2482" s="3433"/>
      <c r="B2482" s="763"/>
      <c r="C2482" s="3490"/>
      <c r="D2482" s="3490"/>
      <c r="E2482" s="3490"/>
      <c r="F2482" s="1173"/>
      <c r="G2482" s="3490"/>
      <c r="H2482" s="3490"/>
      <c r="I2482" s="3491"/>
      <c r="J2482" s="3491"/>
      <c r="K2482" s="3491"/>
      <c r="L2482" s="3491"/>
      <c r="M2482" s="3491"/>
      <c r="N2482" s="3487"/>
      <c r="O2482" s="3488"/>
      <c r="P2482" s="3489"/>
      <c r="Q2482" s="3490"/>
      <c r="R2482" s="3490"/>
      <c r="DE2482" s="823"/>
    </row>
    <row r="2483" spans="1:109" s="771" customFormat="1" ht="12" hidden="1" customHeight="1" x14ac:dyDescent="0.15">
      <c r="A2483" s="3433"/>
      <c r="B2483" s="763"/>
      <c r="C2483" s="3490"/>
      <c r="D2483" s="3490"/>
      <c r="E2483" s="3490"/>
      <c r="F2483" s="1173"/>
      <c r="G2483" s="3490"/>
      <c r="H2483" s="3490"/>
      <c r="I2483" s="3491"/>
      <c r="J2483" s="3491"/>
      <c r="K2483" s="3491"/>
      <c r="L2483" s="3491"/>
      <c r="M2483" s="3491"/>
      <c r="N2483" s="3487"/>
      <c r="O2483" s="3488"/>
      <c r="P2483" s="3489"/>
      <c r="Q2483" s="3490"/>
      <c r="R2483" s="3490"/>
      <c r="DE2483" s="823"/>
    </row>
    <row r="2484" spans="1:109" s="771" customFormat="1" ht="12" hidden="1" customHeight="1" x14ac:dyDescent="0.15">
      <c r="A2484" s="3433"/>
      <c r="B2484" s="763"/>
      <c r="C2484" s="3490"/>
      <c r="D2484" s="3490"/>
      <c r="E2484" s="3490"/>
      <c r="F2484" s="1173"/>
      <c r="G2484" s="3490"/>
      <c r="H2484" s="3490"/>
      <c r="I2484" s="3491"/>
      <c r="J2484" s="3491"/>
      <c r="K2484" s="3491"/>
      <c r="L2484" s="3491"/>
      <c r="M2484" s="3491"/>
      <c r="N2484" s="3487"/>
      <c r="O2484" s="3488"/>
      <c r="P2484" s="3489"/>
      <c r="Q2484" s="3490"/>
      <c r="R2484" s="3490"/>
      <c r="DE2484" s="823"/>
    </row>
    <row r="2485" spans="1:109" s="771" customFormat="1" ht="12" hidden="1" customHeight="1" x14ac:dyDescent="0.15">
      <c r="A2485" s="3433"/>
      <c r="B2485" s="763"/>
      <c r="C2485" s="3490"/>
      <c r="D2485" s="3490"/>
      <c r="E2485" s="3490"/>
      <c r="F2485" s="1173"/>
      <c r="G2485" s="3490"/>
      <c r="H2485" s="3490"/>
      <c r="I2485" s="3491"/>
      <c r="J2485" s="3491"/>
      <c r="K2485" s="3491"/>
      <c r="L2485" s="3491"/>
      <c r="M2485" s="3491"/>
      <c r="N2485" s="3487"/>
      <c r="O2485" s="3488"/>
      <c r="P2485" s="3489"/>
      <c r="Q2485" s="3490"/>
      <c r="R2485" s="3490"/>
      <c r="DE2485" s="823"/>
    </row>
    <row r="2486" spans="1:109" s="771" customFormat="1" ht="12" hidden="1" customHeight="1" x14ac:dyDescent="0.15">
      <c r="A2486" s="3433"/>
      <c r="B2486" s="763"/>
      <c r="C2486" s="3490"/>
      <c r="D2486" s="3490"/>
      <c r="E2486" s="3490"/>
      <c r="F2486" s="1173"/>
      <c r="G2486" s="3490"/>
      <c r="H2486" s="3490"/>
      <c r="I2486" s="3491"/>
      <c r="J2486" s="3491"/>
      <c r="K2486" s="3491"/>
      <c r="L2486" s="3491"/>
      <c r="M2486" s="3491"/>
      <c r="N2486" s="3487"/>
      <c r="O2486" s="3488"/>
      <c r="P2486" s="3489"/>
      <c r="Q2486" s="3490"/>
      <c r="R2486" s="3490"/>
      <c r="DE2486" s="823"/>
    </row>
    <row r="2487" spans="1:109" s="771" customFormat="1" ht="12" hidden="1" customHeight="1" x14ac:dyDescent="0.15">
      <c r="A2487" s="3433"/>
      <c r="B2487" s="763"/>
      <c r="C2487" s="3490"/>
      <c r="D2487" s="3490"/>
      <c r="E2487" s="3490"/>
      <c r="F2487" s="1173"/>
      <c r="G2487" s="3490"/>
      <c r="H2487" s="3490"/>
      <c r="I2487" s="3491"/>
      <c r="J2487" s="3491"/>
      <c r="K2487" s="3491"/>
      <c r="L2487" s="3491"/>
      <c r="M2487" s="3491"/>
      <c r="N2487" s="3487"/>
      <c r="O2487" s="3488"/>
      <c r="P2487" s="3489"/>
      <c r="Q2487" s="3490"/>
      <c r="R2487" s="3490"/>
      <c r="DE2487" s="823"/>
    </row>
    <row r="2488" spans="1:109" s="771" customFormat="1" ht="12" hidden="1" customHeight="1" x14ac:dyDescent="0.15">
      <c r="A2488" s="3433"/>
      <c r="B2488" s="763"/>
      <c r="C2488" s="3490"/>
      <c r="D2488" s="3490"/>
      <c r="E2488" s="3490"/>
      <c r="F2488" s="1173"/>
      <c r="G2488" s="3490"/>
      <c r="H2488" s="3490"/>
      <c r="I2488" s="3491"/>
      <c r="J2488" s="3491"/>
      <c r="K2488" s="3491"/>
      <c r="L2488" s="3491"/>
      <c r="M2488" s="3491"/>
      <c r="N2488" s="3487"/>
      <c r="O2488" s="3488"/>
      <c r="P2488" s="3489"/>
      <c r="Q2488" s="3490"/>
      <c r="R2488" s="3490"/>
      <c r="DE2488" s="823"/>
    </row>
    <row r="2489" spans="1:109" s="771" customFormat="1" ht="12" hidden="1" customHeight="1" x14ac:dyDescent="0.15">
      <c r="A2489" s="3433"/>
      <c r="B2489" s="763"/>
      <c r="C2489" s="3490"/>
      <c r="D2489" s="3490"/>
      <c r="E2489" s="3490"/>
      <c r="F2489" s="1173"/>
      <c r="G2489" s="3490"/>
      <c r="H2489" s="3490"/>
      <c r="I2489" s="3491"/>
      <c r="J2489" s="3491"/>
      <c r="K2489" s="3491"/>
      <c r="L2489" s="3491"/>
      <c r="M2489" s="3491"/>
      <c r="N2489" s="3487"/>
      <c r="O2489" s="3488"/>
      <c r="P2489" s="3489"/>
      <c r="Q2489" s="3490"/>
      <c r="R2489" s="3490"/>
      <c r="DE2489" s="823"/>
    </row>
    <row r="2490" spans="1:109" s="771" customFormat="1" ht="12" hidden="1" customHeight="1" x14ac:dyDescent="0.15">
      <c r="A2490" s="3433"/>
      <c r="B2490" s="763"/>
      <c r="C2490" s="3490"/>
      <c r="D2490" s="3490"/>
      <c r="E2490" s="3490"/>
      <c r="F2490" s="1173"/>
      <c r="G2490" s="3490"/>
      <c r="H2490" s="3490"/>
      <c r="I2490" s="3491"/>
      <c r="J2490" s="3491"/>
      <c r="K2490" s="3491"/>
      <c r="L2490" s="3491"/>
      <c r="M2490" s="3491"/>
      <c r="N2490" s="3487"/>
      <c r="O2490" s="3488"/>
      <c r="P2490" s="3489"/>
      <c r="Q2490" s="3490"/>
      <c r="R2490" s="3490"/>
      <c r="DE2490" s="823"/>
    </row>
    <row r="2491" spans="1:109" s="771" customFormat="1" ht="12" hidden="1" customHeight="1" x14ac:dyDescent="0.15">
      <c r="A2491" s="3433"/>
      <c r="B2491" s="763"/>
      <c r="C2491" s="3490"/>
      <c r="D2491" s="3490"/>
      <c r="E2491" s="3490"/>
      <c r="F2491" s="1173"/>
      <c r="G2491" s="3490"/>
      <c r="H2491" s="3490"/>
      <c r="I2491" s="3491"/>
      <c r="J2491" s="3491"/>
      <c r="K2491" s="3491"/>
      <c r="L2491" s="3491"/>
      <c r="M2491" s="3491"/>
      <c r="N2491" s="3487"/>
      <c r="O2491" s="3488"/>
      <c r="P2491" s="3489"/>
      <c r="Q2491" s="3490"/>
      <c r="R2491" s="3490"/>
      <c r="DE2491" s="823"/>
    </row>
    <row r="2492" spans="1:109" s="771" customFormat="1" ht="12" hidden="1" customHeight="1" x14ac:dyDescent="0.15">
      <c r="A2492" s="3433"/>
      <c r="B2492" s="763"/>
      <c r="C2492" s="3490"/>
      <c r="D2492" s="3490"/>
      <c r="E2492" s="3490"/>
      <c r="F2492" s="1173"/>
      <c r="G2492" s="3490"/>
      <c r="H2492" s="3490"/>
      <c r="I2492" s="3491"/>
      <c r="J2492" s="3491"/>
      <c r="K2492" s="3491"/>
      <c r="L2492" s="3491"/>
      <c r="M2492" s="3491"/>
      <c r="N2492" s="3487"/>
      <c r="O2492" s="3488"/>
      <c r="P2492" s="3489"/>
      <c r="Q2492" s="3490"/>
      <c r="R2492" s="3490"/>
      <c r="DE2492" s="823"/>
    </row>
    <row r="2493" spans="1:109" s="771" customFormat="1" ht="12" hidden="1" customHeight="1" x14ac:dyDescent="0.15">
      <c r="A2493" s="3433"/>
      <c r="B2493" s="763"/>
      <c r="C2493" s="3490"/>
      <c r="D2493" s="3490"/>
      <c r="E2493" s="3490"/>
      <c r="F2493" s="1173"/>
      <c r="G2493" s="3490"/>
      <c r="H2493" s="3490"/>
      <c r="I2493" s="3491"/>
      <c r="J2493" s="3491"/>
      <c r="K2493" s="3491"/>
      <c r="L2493" s="3491"/>
      <c r="M2493" s="3491"/>
      <c r="N2493" s="3487"/>
      <c r="O2493" s="3488"/>
      <c r="P2493" s="3489"/>
      <c r="Q2493" s="3490"/>
      <c r="R2493" s="3490"/>
      <c r="DE2493" s="823"/>
    </row>
    <row r="2494" spans="1:109" s="771" customFormat="1" ht="12" hidden="1" customHeight="1" x14ac:dyDescent="0.15">
      <c r="A2494" s="3433"/>
      <c r="B2494" s="763"/>
      <c r="C2494" s="3490"/>
      <c r="D2494" s="3490"/>
      <c r="E2494" s="3490"/>
      <c r="F2494" s="1173"/>
      <c r="G2494" s="3490"/>
      <c r="H2494" s="3490"/>
      <c r="I2494" s="3491"/>
      <c r="J2494" s="3491"/>
      <c r="K2494" s="3491"/>
      <c r="L2494" s="3491"/>
      <c r="M2494" s="3491"/>
      <c r="N2494" s="3487"/>
      <c r="O2494" s="3488"/>
      <c r="P2494" s="3489"/>
      <c r="Q2494" s="3490"/>
      <c r="R2494" s="3490"/>
      <c r="DE2494" s="823"/>
    </row>
    <row r="2495" spans="1:109" s="771" customFormat="1" ht="12" hidden="1" customHeight="1" x14ac:dyDescent="0.15">
      <c r="A2495" s="3433"/>
      <c r="B2495" s="763"/>
      <c r="C2495" s="3490"/>
      <c r="D2495" s="3490"/>
      <c r="E2495" s="3490"/>
      <c r="F2495" s="1173"/>
      <c r="G2495" s="3490"/>
      <c r="H2495" s="3490"/>
      <c r="I2495" s="3491"/>
      <c r="J2495" s="3491"/>
      <c r="K2495" s="3491"/>
      <c r="L2495" s="3491"/>
      <c r="M2495" s="3491"/>
      <c r="N2495" s="3487"/>
      <c r="O2495" s="3488"/>
      <c r="P2495" s="3489"/>
      <c r="Q2495" s="3490"/>
      <c r="R2495" s="3490"/>
      <c r="DE2495" s="823"/>
    </row>
    <row r="2496" spans="1:109" s="771" customFormat="1" ht="12" hidden="1" customHeight="1" x14ac:dyDescent="0.15">
      <c r="A2496" s="3433"/>
      <c r="B2496" s="763"/>
      <c r="C2496" s="3490"/>
      <c r="D2496" s="3490"/>
      <c r="E2496" s="3490"/>
      <c r="F2496" s="1173"/>
      <c r="G2496" s="3490"/>
      <c r="H2496" s="3490"/>
      <c r="I2496" s="3491"/>
      <c r="J2496" s="3491"/>
      <c r="K2496" s="3491"/>
      <c r="L2496" s="3491"/>
      <c r="M2496" s="3491"/>
      <c r="N2496" s="3487"/>
      <c r="O2496" s="3488"/>
      <c r="P2496" s="3489"/>
      <c r="Q2496" s="3490"/>
      <c r="R2496" s="3490"/>
      <c r="DE2496" s="823"/>
    </row>
    <row r="2497" spans="1:109" s="771" customFormat="1" ht="12" hidden="1" customHeight="1" x14ac:dyDescent="0.15">
      <c r="A2497" s="3433"/>
      <c r="B2497" s="763"/>
      <c r="C2497" s="3490"/>
      <c r="D2497" s="3490"/>
      <c r="E2497" s="3490"/>
      <c r="F2497" s="1173"/>
      <c r="G2497" s="3490"/>
      <c r="H2497" s="3490"/>
      <c r="I2497" s="3491"/>
      <c r="J2497" s="3491"/>
      <c r="K2497" s="3491"/>
      <c r="L2497" s="3491"/>
      <c r="M2497" s="3491"/>
      <c r="N2497" s="3487"/>
      <c r="O2497" s="3488"/>
      <c r="P2497" s="3489"/>
      <c r="Q2497" s="3490"/>
      <c r="R2497" s="3490"/>
      <c r="DE2497" s="823"/>
    </row>
    <row r="2498" spans="1:109" s="771" customFormat="1" ht="12" hidden="1" customHeight="1" x14ac:dyDescent="0.15">
      <c r="A2498" s="3433"/>
      <c r="B2498" s="763"/>
      <c r="C2498" s="3490"/>
      <c r="D2498" s="3490"/>
      <c r="E2498" s="3490"/>
      <c r="F2498" s="1173"/>
      <c r="G2498" s="3490"/>
      <c r="H2498" s="3490"/>
      <c r="I2498" s="3491"/>
      <c r="J2498" s="3491"/>
      <c r="K2498" s="3491"/>
      <c r="L2498" s="3491"/>
      <c r="M2498" s="3491"/>
      <c r="N2498" s="3487"/>
      <c r="O2498" s="3488"/>
      <c r="P2498" s="3489"/>
      <c r="Q2498" s="3490"/>
      <c r="R2498" s="3490"/>
      <c r="DE2498" s="823"/>
    </row>
    <row r="2499" spans="1:109" s="771" customFormat="1" ht="12" hidden="1" customHeight="1" x14ac:dyDescent="0.15">
      <c r="A2499" s="3433"/>
      <c r="B2499" s="763"/>
      <c r="C2499" s="3490"/>
      <c r="D2499" s="3490"/>
      <c r="E2499" s="3490"/>
      <c r="F2499" s="1173"/>
      <c r="G2499" s="3490"/>
      <c r="H2499" s="3490"/>
      <c r="I2499" s="3491"/>
      <c r="J2499" s="3491"/>
      <c r="K2499" s="3491"/>
      <c r="L2499" s="3491"/>
      <c r="M2499" s="3491"/>
      <c r="N2499" s="3487"/>
      <c r="O2499" s="3488"/>
      <c r="P2499" s="3489"/>
      <c r="Q2499" s="3490"/>
      <c r="R2499" s="3490"/>
      <c r="DE2499" s="823"/>
    </row>
    <row r="2500" spans="1:109" s="771" customFormat="1" ht="12" hidden="1" customHeight="1" x14ac:dyDescent="0.15">
      <c r="A2500" s="3433"/>
      <c r="B2500" s="763"/>
      <c r="C2500" s="3490"/>
      <c r="D2500" s="3490"/>
      <c r="E2500" s="3490"/>
      <c r="F2500" s="1173"/>
      <c r="G2500" s="3490"/>
      <c r="H2500" s="3490"/>
      <c r="I2500" s="3491"/>
      <c r="J2500" s="3491"/>
      <c r="K2500" s="3491"/>
      <c r="L2500" s="3491"/>
      <c r="M2500" s="3491"/>
      <c r="N2500" s="3487"/>
      <c r="O2500" s="3488"/>
      <c r="P2500" s="3489"/>
      <c r="Q2500" s="3490"/>
      <c r="R2500" s="3490"/>
      <c r="DE2500" s="823"/>
    </row>
    <row r="2501" spans="1:109" s="771" customFormat="1" ht="12" hidden="1" customHeight="1" x14ac:dyDescent="0.15">
      <c r="A2501" s="3433"/>
      <c r="B2501" s="768"/>
      <c r="C2501" s="3496"/>
      <c r="D2501" s="3496"/>
      <c r="E2501" s="3496"/>
      <c r="F2501" s="1174"/>
      <c r="G2501" s="3496"/>
      <c r="H2501" s="3496"/>
      <c r="I2501" s="3497"/>
      <c r="J2501" s="3497"/>
      <c r="K2501" s="3497"/>
      <c r="L2501" s="3497"/>
      <c r="M2501" s="3497"/>
      <c r="N2501" s="3498"/>
      <c r="O2501" s="3499"/>
      <c r="P2501" s="3500"/>
      <c r="Q2501" s="3496"/>
      <c r="R2501" s="3496"/>
      <c r="DE2501" s="823"/>
    </row>
    <row r="2502" spans="1:109" s="771" customFormat="1" ht="6" hidden="1" customHeight="1" x14ac:dyDescent="0.15">
      <c r="A2502" s="797"/>
      <c r="B2502" s="798"/>
      <c r="C2502" s="3446"/>
      <c r="D2502" s="3446"/>
      <c r="E2502" s="3446"/>
      <c r="F2502" s="798"/>
      <c r="G2502" s="3446"/>
      <c r="H2502" s="3446"/>
      <c r="I2502" s="3446"/>
      <c r="J2502" s="3446"/>
      <c r="K2502" s="3446"/>
      <c r="L2502" s="3446"/>
      <c r="M2502" s="3446"/>
      <c r="N2502" s="798"/>
      <c r="O2502" s="798"/>
      <c r="P2502" s="798"/>
      <c r="Q2502" s="3438"/>
      <c r="R2502" s="3438"/>
      <c r="DE2502" s="823"/>
    </row>
    <row r="2503" spans="1:109" s="771" customFormat="1" ht="12" hidden="1" customHeight="1" x14ac:dyDescent="0.15">
      <c r="A2503" s="3421">
        <v>3</v>
      </c>
      <c r="B2503" s="3492" t="s">
        <v>1232</v>
      </c>
      <c r="C2503" s="3503"/>
      <c r="D2503" s="3503"/>
      <c r="E2503" s="3503"/>
      <c r="F2503" s="3503"/>
      <c r="G2503" s="3503"/>
      <c r="H2503" s="3503"/>
      <c r="I2503" s="3503"/>
      <c r="J2503" s="3503"/>
      <c r="K2503" s="3503"/>
      <c r="L2503" s="3503"/>
      <c r="M2503" s="3503"/>
      <c r="N2503" s="3503"/>
      <c r="O2503" s="3504"/>
      <c r="P2503" s="3536"/>
      <c r="Q2503" s="3434" t="s">
        <v>1231</v>
      </c>
      <c r="R2503" s="3435"/>
      <c r="DE2503" s="823"/>
    </row>
    <row r="2504" spans="1:109" s="771" customFormat="1" ht="12" hidden="1" customHeight="1" x14ac:dyDescent="0.15">
      <c r="A2504" s="3475"/>
      <c r="B2504" s="3436" t="s">
        <v>1230</v>
      </c>
      <c r="C2504" s="3396"/>
      <c r="D2504" s="3502"/>
      <c r="E2504" s="3396" t="s">
        <v>1229</v>
      </c>
      <c r="F2504" s="3396"/>
      <c r="G2504" s="3501" t="s">
        <v>1228</v>
      </c>
      <c r="H2504" s="3502"/>
      <c r="I2504" s="3501" t="s">
        <v>579</v>
      </c>
      <c r="J2504" s="3396"/>
      <c r="K2504" s="3396"/>
      <c r="L2504" s="3396"/>
      <c r="M2504" s="3396"/>
      <c r="N2504" s="3396" t="s">
        <v>578</v>
      </c>
      <c r="O2504" s="3397"/>
      <c r="P2504" s="3398"/>
      <c r="Q2504" s="3436"/>
      <c r="R2504" s="3437"/>
      <c r="DE2504" s="823"/>
    </row>
    <row r="2505" spans="1:109" s="771" customFormat="1" ht="12" hidden="1" customHeight="1" x14ac:dyDescent="0.15">
      <c r="A2505" s="3422"/>
      <c r="B2505" s="3386"/>
      <c r="C2505" s="3416"/>
      <c r="D2505" s="3534"/>
      <c r="E2505" s="3461"/>
      <c r="F2505" s="3461"/>
      <c r="G2505" s="3531"/>
      <c r="H2505" s="3532"/>
      <c r="I2505" s="3531"/>
      <c r="J2505" s="3461"/>
      <c r="K2505" s="3461"/>
      <c r="L2505" s="3461"/>
      <c r="M2505" s="3461"/>
      <c r="N2505" s="3533"/>
      <c r="O2505" s="3463"/>
      <c r="P2505" s="3464"/>
      <c r="Q2505" s="3386"/>
      <c r="R2505" s="3387"/>
      <c r="DE2505" s="823"/>
    </row>
    <row r="2506" spans="1:109" s="771" customFormat="1" ht="6" hidden="1" customHeight="1" x14ac:dyDescent="0.15">
      <c r="A2506" s="799"/>
      <c r="B2506" s="3438"/>
      <c r="C2506" s="3438"/>
      <c r="D2506" s="3438"/>
      <c r="E2506" s="3438"/>
      <c r="F2506" s="3438"/>
      <c r="G2506" s="3441"/>
      <c r="H2506" s="3441"/>
      <c r="I2506" s="799"/>
      <c r="J2506" s="799"/>
      <c r="K2506" s="799"/>
      <c r="L2506" s="799"/>
      <c r="M2506" s="799"/>
      <c r="N2506" s="799"/>
      <c r="O2506" s="799"/>
      <c r="P2506" s="799"/>
      <c r="Q2506" s="799"/>
      <c r="R2506" s="799"/>
      <c r="DE2506" s="823"/>
    </row>
    <row r="2507" spans="1:109" s="771" customFormat="1" ht="21" hidden="1" customHeight="1" x14ac:dyDescent="0.15">
      <c r="A2507" s="3421">
        <v>4</v>
      </c>
      <c r="B2507" s="3442" t="s">
        <v>1227</v>
      </c>
      <c r="C2507" s="3424"/>
      <c r="D2507" s="3425"/>
      <c r="E2507" s="3443" t="s">
        <v>1226</v>
      </c>
      <c r="F2507" s="3444"/>
      <c r="G2507" s="3445"/>
      <c r="H2507" s="3445"/>
      <c r="I2507" s="793"/>
      <c r="J2507" s="786">
        <v>5</v>
      </c>
      <c r="K2507" s="3449" t="s">
        <v>1764</v>
      </c>
      <c r="L2507" s="3450"/>
      <c r="M2507" s="3450"/>
      <c r="N2507" s="3450"/>
      <c r="O2507" s="3450"/>
      <c r="P2507" s="3450"/>
      <c r="Q2507" s="3450"/>
      <c r="R2507" s="3451"/>
      <c r="DE2507" s="823"/>
    </row>
    <row r="2508" spans="1:109" s="771" customFormat="1" ht="12" hidden="1" customHeight="1" x14ac:dyDescent="0.15">
      <c r="A2508" s="3422"/>
      <c r="B2508" s="3386"/>
      <c r="C2508" s="3416"/>
      <c r="D2508" s="3387"/>
      <c r="E2508" s="3386"/>
      <c r="F2508" s="3387"/>
      <c r="G2508" s="3445"/>
      <c r="H2508" s="3445"/>
      <c r="I2508" s="793"/>
      <c r="J2508" s="3476"/>
      <c r="K2508" s="3522"/>
      <c r="L2508" s="3523"/>
      <c r="M2508" s="3523"/>
      <c r="N2508" s="3523"/>
      <c r="O2508" s="3523"/>
      <c r="P2508" s="3523"/>
      <c r="Q2508" s="3523"/>
      <c r="R2508" s="3524"/>
      <c r="DE2508" s="823"/>
    </row>
    <row r="2509" spans="1:109" s="771" customFormat="1" ht="12" hidden="1" customHeight="1" x14ac:dyDescent="0.15">
      <c r="A2509" s="787"/>
      <c r="B2509" s="792"/>
      <c r="C2509" s="792"/>
      <c r="D2509" s="792"/>
      <c r="E2509" s="792"/>
      <c r="F2509" s="792"/>
      <c r="G2509" s="3445"/>
      <c r="H2509" s="3445"/>
      <c r="I2509" s="787"/>
      <c r="J2509" s="3477"/>
      <c r="K2509" s="3525"/>
      <c r="L2509" s="3526"/>
      <c r="M2509" s="3526"/>
      <c r="N2509" s="3526"/>
      <c r="O2509" s="3526"/>
      <c r="P2509" s="3526"/>
      <c r="Q2509" s="3526"/>
      <c r="R2509" s="3527"/>
      <c r="S2509" s="225"/>
      <c r="T2509" s="755"/>
      <c r="DE2509" s="823"/>
    </row>
    <row r="2510" spans="1:109" s="771" customFormat="1" ht="12" hidden="1" customHeight="1" x14ac:dyDescent="0.15">
      <c r="A2510" s="787"/>
      <c r="B2510" s="788"/>
      <c r="C2510" s="788"/>
      <c r="D2510" s="788"/>
      <c r="E2510" s="788"/>
      <c r="F2510" s="788"/>
      <c r="G2510" s="788"/>
      <c r="H2510" s="788"/>
      <c r="I2510" s="787"/>
      <c r="J2510" s="3477"/>
      <c r="K2510" s="3525"/>
      <c r="L2510" s="3526"/>
      <c r="M2510" s="3526"/>
      <c r="N2510" s="3526"/>
      <c r="O2510" s="3526"/>
      <c r="P2510" s="3526"/>
      <c r="Q2510" s="3526"/>
      <c r="R2510" s="3527"/>
      <c r="DE2510" s="823"/>
    </row>
    <row r="2511" spans="1:109" s="771" customFormat="1" ht="12" hidden="1" customHeight="1" x14ac:dyDescent="0.15">
      <c r="A2511" s="787"/>
      <c r="B2511" s="3465" t="s">
        <v>1225</v>
      </c>
      <c r="C2511" s="3465"/>
      <c r="D2511" s="3465"/>
      <c r="E2511" s="3465"/>
      <c r="F2511" s="3465"/>
      <c r="G2511" s="3465"/>
      <c r="H2511" s="3465"/>
      <c r="I2511" s="787"/>
      <c r="J2511" s="3477"/>
      <c r="K2511" s="3525"/>
      <c r="L2511" s="3526"/>
      <c r="M2511" s="3526"/>
      <c r="N2511" s="3526"/>
      <c r="O2511" s="3526"/>
      <c r="P2511" s="3526"/>
      <c r="Q2511" s="3526"/>
      <c r="R2511" s="3527"/>
      <c r="DE2511" s="823"/>
    </row>
    <row r="2512" spans="1:109" s="771" customFormat="1" ht="12" hidden="1" customHeight="1" x14ac:dyDescent="0.15">
      <c r="A2512" s="787"/>
      <c r="B2512" s="3465" t="s">
        <v>1224</v>
      </c>
      <c r="C2512" s="3465"/>
      <c r="D2512" s="3465"/>
      <c r="E2512" s="3465"/>
      <c r="F2512" s="3465"/>
      <c r="G2512" s="3465"/>
      <c r="H2512" s="3465"/>
      <c r="I2512" s="789"/>
      <c r="J2512" s="3477"/>
      <c r="K2512" s="3525"/>
      <c r="L2512" s="3526"/>
      <c r="M2512" s="3526"/>
      <c r="N2512" s="3526"/>
      <c r="O2512" s="3526"/>
      <c r="P2512" s="3526"/>
      <c r="Q2512" s="3526"/>
      <c r="R2512" s="3527"/>
      <c r="DE2512" s="823"/>
    </row>
    <row r="2513" spans="1:111" s="771" customFormat="1" ht="12" hidden="1" customHeight="1" x14ac:dyDescent="0.15">
      <c r="A2513" s="790" t="s">
        <v>1223</v>
      </c>
      <c r="B2513" s="3466" t="s">
        <v>577</v>
      </c>
      <c r="C2513" s="3466"/>
      <c r="D2513" s="3466"/>
      <c r="E2513" s="3466"/>
      <c r="F2513" s="3466"/>
      <c r="G2513" s="3466"/>
      <c r="H2513" s="3466"/>
      <c r="I2513" s="787"/>
      <c r="J2513" s="3477"/>
      <c r="K2513" s="3525"/>
      <c r="L2513" s="3526"/>
      <c r="M2513" s="3526"/>
      <c r="N2513" s="3526"/>
      <c r="O2513" s="3526"/>
      <c r="P2513" s="3526"/>
      <c r="Q2513" s="3526"/>
      <c r="R2513" s="3527"/>
      <c r="DE2513" s="823"/>
    </row>
    <row r="2514" spans="1:111" s="771" customFormat="1" ht="12" hidden="1" customHeight="1" x14ac:dyDescent="0.15">
      <c r="A2514" s="790"/>
      <c r="B2514" s="3467" t="s">
        <v>1222</v>
      </c>
      <c r="C2514" s="3467"/>
      <c r="D2514" s="3467"/>
      <c r="E2514" s="3467"/>
      <c r="F2514" s="3467"/>
      <c r="G2514" s="3467"/>
      <c r="H2514" s="3467"/>
      <c r="I2514" s="787"/>
      <c r="J2514" s="3477"/>
      <c r="K2514" s="3525"/>
      <c r="L2514" s="3526"/>
      <c r="M2514" s="3526"/>
      <c r="N2514" s="3526"/>
      <c r="O2514" s="3526"/>
      <c r="P2514" s="3526"/>
      <c r="Q2514" s="3526"/>
      <c r="R2514" s="3527"/>
      <c r="DE2514" s="823"/>
    </row>
    <row r="2515" spans="1:111" s="771" customFormat="1" ht="12" hidden="1" customHeight="1" x14ac:dyDescent="0.15">
      <c r="A2515" s="790"/>
      <c r="B2515" s="3467"/>
      <c r="C2515" s="3467"/>
      <c r="D2515" s="3467"/>
      <c r="E2515" s="3467"/>
      <c r="F2515" s="3467"/>
      <c r="G2515" s="3467"/>
      <c r="H2515" s="3467"/>
      <c r="I2515" s="787"/>
      <c r="J2515" s="3477"/>
      <c r="K2515" s="3525"/>
      <c r="L2515" s="3526"/>
      <c r="M2515" s="3526"/>
      <c r="N2515" s="3526"/>
      <c r="O2515" s="3526"/>
      <c r="P2515" s="3526"/>
      <c r="Q2515" s="3526"/>
      <c r="R2515" s="3527"/>
      <c r="DE2515" s="823"/>
    </row>
    <row r="2516" spans="1:111" s="771" customFormat="1" ht="12" hidden="1" customHeight="1" x14ac:dyDescent="0.15">
      <c r="A2516" s="790"/>
      <c r="B2516" s="3465"/>
      <c r="C2516" s="3465"/>
      <c r="D2516" s="3465"/>
      <c r="E2516" s="3465"/>
      <c r="F2516" s="3465"/>
      <c r="G2516" s="3465"/>
      <c r="H2516" s="3465"/>
      <c r="I2516" s="787"/>
      <c r="J2516" s="3477"/>
      <c r="K2516" s="3525"/>
      <c r="L2516" s="3526"/>
      <c r="M2516" s="3526"/>
      <c r="N2516" s="3526"/>
      <c r="O2516" s="3526"/>
      <c r="P2516" s="3526"/>
      <c r="Q2516" s="3526"/>
      <c r="R2516" s="3527"/>
      <c r="DE2516" s="823"/>
    </row>
    <row r="2517" spans="1:111" s="771" customFormat="1" ht="12" hidden="1" customHeight="1" x14ac:dyDescent="0.15">
      <c r="A2517" s="790"/>
      <c r="B2517" s="3465" t="s">
        <v>652</v>
      </c>
      <c r="C2517" s="3465"/>
      <c r="D2517" s="3465"/>
      <c r="E2517" s="3465"/>
      <c r="F2517" s="3465"/>
      <c r="G2517" s="3465"/>
      <c r="H2517" s="3465"/>
      <c r="I2517" s="787"/>
      <c r="J2517" s="3477"/>
      <c r="K2517" s="3525"/>
      <c r="L2517" s="3526"/>
      <c r="M2517" s="3526"/>
      <c r="N2517" s="3526"/>
      <c r="O2517" s="3526"/>
      <c r="P2517" s="3526"/>
      <c r="Q2517" s="3526"/>
      <c r="R2517" s="3527"/>
      <c r="U2517" s="224"/>
      <c r="V2517" s="224"/>
      <c r="W2517" s="224"/>
      <c r="X2517" s="224"/>
      <c r="Y2517" s="224"/>
      <c r="Z2517" s="224"/>
      <c r="AA2517" s="224"/>
      <c r="AB2517" s="224"/>
      <c r="AC2517" s="224"/>
      <c r="AD2517" s="224"/>
      <c r="AE2517" s="224"/>
      <c r="DE2517" s="823"/>
    </row>
    <row r="2518" spans="1:111" s="771" customFormat="1" ht="12" hidden="1" customHeight="1" x14ac:dyDescent="0.15">
      <c r="A2518" s="790"/>
      <c r="B2518" s="3465"/>
      <c r="C2518" s="3465"/>
      <c r="D2518" s="3465"/>
      <c r="E2518" s="3465"/>
      <c r="F2518" s="3465"/>
      <c r="G2518" s="3465"/>
      <c r="H2518" s="3465"/>
      <c r="I2518" s="787"/>
      <c r="J2518" s="3478"/>
      <c r="K2518" s="3528"/>
      <c r="L2518" s="3529"/>
      <c r="M2518" s="3529"/>
      <c r="N2518" s="3529"/>
      <c r="O2518" s="3529"/>
      <c r="P2518" s="3529"/>
      <c r="Q2518" s="3529"/>
      <c r="R2518" s="3530"/>
      <c r="DE2518" s="823"/>
    </row>
    <row r="2519" spans="1:111" s="772" customFormat="1" ht="13.5" hidden="1" x14ac:dyDescent="0.15">
      <c r="A2519" s="3473" t="s">
        <v>1239</v>
      </c>
      <c r="B2519" s="3474"/>
      <c r="C2519" s="3474"/>
      <c r="D2519" s="3474"/>
      <c r="E2519" s="3474"/>
      <c r="F2519" s="3474"/>
      <c r="G2519" s="3474"/>
      <c r="H2519" s="3474"/>
      <c r="I2519" s="3474"/>
      <c r="J2519" s="3474"/>
      <c r="K2519" s="3474"/>
      <c r="L2519" s="3474"/>
      <c r="M2519" s="3474"/>
      <c r="N2519" s="3474"/>
      <c r="O2519" s="3474"/>
      <c r="P2519" s="3474"/>
      <c r="Q2519" s="3474"/>
      <c r="R2519" s="3474"/>
      <c r="DE2519" s="822"/>
    </row>
    <row r="2520" spans="1:111" s="771" customFormat="1" ht="12" hidden="1" customHeight="1" x14ac:dyDescent="0.15">
      <c r="A2520" s="3393" t="s">
        <v>576</v>
      </c>
      <c r="B2520" s="3417"/>
      <c r="C2520" s="3494"/>
      <c r="D2520" s="3495"/>
      <c r="E2520" s="3393" t="s">
        <v>575</v>
      </c>
      <c r="F2520" s="3417"/>
      <c r="G2520" s="3386"/>
      <c r="H2520" s="3416"/>
      <c r="I2520" s="3416"/>
      <c r="J2520" s="3387"/>
      <c r="K2520" s="3393" t="s">
        <v>1214</v>
      </c>
      <c r="L2520" s="3395"/>
      <c r="M2520" s="3420"/>
      <c r="N2520" s="3386"/>
      <c r="O2520" s="3416"/>
      <c r="P2520" s="3416"/>
      <c r="Q2520" s="3416"/>
      <c r="R2520" s="3387"/>
      <c r="DE2520" s="823"/>
    </row>
    <row r="2521" spans="1:111" s="771" customFormat="1" ht="12" hidden="1" customHeight="1" x14ac:dyDescent="0.15">
      <c r="A2521" s="3421">
        <v>1</v>
      </c>
      <c r="B2521" s="3510" t="s">
        <v>1238</v>
      </c>
      <c r="C2521" s="3511"/>
      <c r="D2521" s="3511"/>
      <c r="E2521" s="3511"/>
      <c r="F2521" s="3512"/>
      <c r="G2521" s="3492" t="s">
        <v>1237</v>
      </c>
      <c r="H2521" s="3493"/>
      <c r="I2521" s="3492" t="s">
        <v>1236</v>
      </c>
      <c r="J2521" s="3503"/>
      <c r="K2521" s="3503"/>
      <c r="L2521" s="3503"/>
      <c r="M2521" s="3503"/>
      <c r="N2521" s="3503"/>
      <c r="O2521" s="3503"/>
      <c r="P2521" s="3503"/>
      <c r="Q2521" s="3503"/>
      <c r="R2521" s="3493"/>
      <c r="DE2521" s="823"/>
    </row>
    <row r="2522" spans="1:111" s="771" customFormat="1" ht="12" hidden="1" customHeight="1" x14ac:dyDescent="0.15">
      <c r="A2522" s="3422"/>
      <c r="B2522" s="3513"/>
      <c r="C2522" s="3514"/>
      <c r="D2522" s="3514"/>
      <c r="E2522" s="3514"/>
      <c r="F2522" s="3515"/>
      <c r="G2522" s="3516"/>
      <c r="H2522" s="3517"/>
      <c r="I2522" s="3518"/>
      <c r="J2522" s="3519"/>
      <c r="K2522" s="3519"/>
      <c r="L2522" s="3519"/>
      <c r="M2522" s="780" t="s">
        <v>1761</v>
      </c>
      <c r="N2522" s="3520"/>
      <c r="O2522" s="3521"/>
      <c r="P2522" s="781" t="s">
        <v>1762</v>
      </c>
      <c r="Q2522" s="773"/>
      <c r="R2522" s="782" t="s">
        <v>1763</v>
      </c>
      <c r="S2522" s="758" t="str">
        <f>IF(AND(Q2522&lt;&gt;"",Q2522&lt;120),"排煙機の規定風量は120㎥以上必要です。","")</f>
        <v/>
      </c>
      <c r="T2522" s="770"/>
      <c r="DE2522" s="823"/>
    </row>
    <row r="2523" spans="1:111" s="771" customFormat="1" ht="6" hidden="1" customHeight="1" x14ac:dyDescent="0.15">
      <c r="A2523" s="794"/>
      <c r="B2523" s="794"/>
      <c r="C2523" s="794"/>
      <c r="D2523" s="794"/>
      <c r="E2523" s="794"/>
      <c r="F2523" s="794"/>
      <c r="G2523" s="794"/>
      <c r="H2523" s="794"/>
      <c r="I2523" s="794"/>
      <c r="J2523" s="794"/>
      <c r="K2523" s="795"/>
      <c r="L2523" s="795"/>
      <c r="M2523" s="795"/>
      <c r="N2523" s="794"/>
      <c r="O2523" s="796"/>
      <c r="P2523" s="796"/>
      <c r="Q2523" s="795"/>
      <c r="R2523" s="795"/>
      <c r="DE2523" s="823"/>
    </row>
    <row r="2524" spans="1:111" s="771" customFormat="1" ht="12" hidden="1" customHeight="1" x14ac:dyDescent="0.15">
      <c r="A2524" s="3432">
        <v>2</v>
      </c>
      <c r="B2524" s="3492" t="s">
        <v>1235</v>
      </c>
      <c r="C2524" s="3503"/>
      <c r="D2524" s="3503"/>
      <c r="E2524" s="3503"/>
      <c r="F2524" s="3503"/>
      <c r="G2524" s="3503"/>
      <c r="H2524" s="3503"/>
      <c r="I2524" s="3503"/>
      <c r="J2524" s="3503"/>
      <c r="K2524" s="3503"/>
      <c r="L2524" s="3503"/>
      <c r="M2524" s="3503"/>
      <c r="N2524" s="3503"/>
      <c r="O2524" s="3504"/>
      <c r="P2524" s="783"/>
      <c r="Q2524" s="3434" t="s">
        <v>1231</v>
      </c>
      <c r="R2524" s="3435"/>
      <c r="DE2524" s="823"/>
    </row>
    <row r="2525" spans="1:111" s="771" customFormat="1" ht="12" hidden="1" customHeight="1" x14ac:dyDescent="0.15">
      <c r="A2525" s="3433"/>
      <c r="B2525" s="784" t="s">
        <v>54</v>
      </c>
      <c r="C2525" s="3501" t="s">
        <v>1234</v>
      </c>
      <c r="D2525" s="3396"/>
      <c r="E2525" s="3502"/>
      <c r="F2525" s="785" t="s">
        <v>1233</v>
      </c>
      <c r="G2525" s="3501" t="s">
        <v>1228</v>
      </c>
      <c r="H2525" s="3396"/>
      <c r="I2525" s="3501" t="s">
        <v>579</v>
      </c>
      <c r="J2525" s="3396"/>
      <c r="K2525" s="3396"/>
      <c r="L2525" s="3396"/>
      <c r="M2525" s="3396"/>
      <c r="N2525" s="3396" t="s">
        <v>578</v>
      </c>
      <c r="O2525" s="3397"/>
      <c r="P2525" s="3398"/>
      <c r="Q2525" s="3436"/>
      <c r="R2525" s="3437"/>
      <c r="DE2525" s="823"/>
      <c r="DF2525" s="772" t="str">
        <f>IF(COUNTA(B2526:R2575)&gt;0,DG2525,"")</f>
        <v/>
      </c>
      <c r="DG2525" s="829">
        <v>35</v>
      </c>
    </row>
    <row r="2526" spans="1:111" s="771" customFormat="1" ht="12" hidden="1" customHeight="1" x14ac:dyDescent="0.15">
      <c r="A2526" s="3433"/>
      <c r="B2526" s="762"/>
      <c r="C2526" s="3505"/>
      <c r="D2526" s="3505"/>
      <c r="E2526" s="3505"/>
      <c r="F2526" s="1172"/>
      <c r="G2526" s="3505"/>
      <c r="H2526" s="3505"/>
      <c r="I2526" s="3506"/>
      <c r="J2526" s="3506"/>
      <c r="K2526" s="3506"/>
      <c r="L2526" s="3506"/>
      <c r="M2526" s="3506"/>
      <c r="N2526" s="3507"/>
      <c r="O2526" s="3508"/>
      <c r="P2526" s="3509"/>
      <c r="Q2526" s="3505"/>
      <c r="R2526" s="3505"/>
      <c r="DE2526" s="823"/>
    </row>
    <row r="2527" spans="1:111" s="771" customFormat="1" ht="12" hidden="1" customHeight="1" x14ac:dyDescent="0.15">
      <c r="A2527" s="3433"/>
      <c r="B2527" s="763"/>
      <c r="C2527" s="3490"/>
      <c r="D2527" s="3490"/>
      <c r="E2527" s="3490"/>
      <c r="F2527" s="1173"/>
      <c r="G2527" s="3490"/>
      <c r="H2527" s="3490"/>
      <c r="I2527" s="3491"/>
      <c r="J2527" s="3491"/>
      <c r="K2527" s="3491"/>
      <c r="L2527" s="3491"/>
      <c r="M2527" s="3491"/>
      <c r="N2527" s="3487"/>
      <c r="O2527" s="3488"/>
      <c r="P2527" s="3489"/>
      <c r="Q2527" s="3490"/>
      <c r="R2527" s="3490"/>
      <c r="DE2527" s="823"/>
    </row>
    <row r="2528" spans="1:111" s="771" customFormat="1" ht="12" hidden="1" customHeight="1" x14ac:dyDescent="0.15">
      <c r="A2528" s="3433"/>
      <c r="B2528" s="763"/>
      <c r="C2528" s="3490"/>
      <c r="D2528" s="3490"/>
      <c r="E2528" s="3490"/>
      <c r="F2528" s="1173"/>
      <c r="G2528" s="3490"/>
      <c r="H2528" s="3490"/>
      <c r="I2528" s="3491"/>
      <c r="J2528" s="3491"/>
      <c r="K2528" s="3491"/>
      <c r="L2528" s="3491"/>
      <c r="M2528" s="3491"/>
      <c r="N2528" s="3487"/>
      <c r="O2528" s="3488"/>
      <c r="P2528" s="3489"/>
      <c r="Q2528" s="3490"/>
      <c r="R2528" s="3490"/>
      <c r="DE2528" s="823"/>
    </row>
    <row r="2529" spans="1:109" s="771" customFormat="1" ht="12" hidden="1" customHeight="1" x14ac:dyDescent="0.15">
      <c r="A2529" s="3433"/>
      <c r="B2529" s="763"/>
      <c r="C2529" s="3490"/>
      <c r="D2529" s="3490"/>
      <c r="E2529" s="3490"/>
      <c r="F2529" s="1173"/>
      <c r="G2529" s="3490"/>
      <c r="H2529" s="3490"/>
      <c r="I2529" s="3491"/>
      <c r="J2529" s="3491"/>
      <c r="K2529" s="3491"/>
      <c r="L2529" s="3491"/>
      <c r="M2529" s="3491"/>
      <c r="N2529" s="3487"/>
      <c r="O2529" s="3488"/>
      <c r="P2529" s="3489"/>
      <c r="Q2529" s="3490"/>
      <c r="R2529" s="3490"/>
      <c r="DE2529" s="823"/>
    </row>
    <row r="2530" spans="1:109" s="771" customFormat="1" ht="12" hidden="1" customHeight="1" x14ac:dyDescent="0.15">
      <c r="A2530" s="3433"/>
      <c r="B2530" s="763"/>
      <c r="C2530" s="3490"/>
      <c r="D2530" s="3490"/>
      <c r="E2530" s="3490"/>
      <c r="F2530" s="1173"/>
      <c r="G2530" s="3490"/>
      <c r="H2530" s="3490"/>
      <c r="I2530" s="3491"/>
      <c r="J2530" s="3491"/>
      <c r="K2530" s="3491"/>
      <c r="L2530" s="3491"/>
      <c r="M2530" s="3491"/>
      <c r="N2530" s="3487"/>
      <c r="O2530" s="3488"/>
      <c r="P2530" s="3489"/>
      <c r="Q2530" s="3490"/>
      <c r="R2530" s="3490"/>
      <c r="DE2530" s="823"/>
    </row>
    <row r="2531" spans="1:109" s="771" customFormat="1" ht="12" hidden="1" customHeight="1" x14ac:dyDescent="0.15">
      <c r="A2531" s="3433"/>
      <c r="B2531" s="763"/>
      <c r="C2531" s="3490"/>
      <c r="D2531" s="3490"/>
      <c r="E2531" s="3490"/>
      <c r="F2531" s="1173"/>
      <c r="G2531" s="3490"/>
      <c r="H2531" s="3490"/>
      <c r="I2531" s="3491"/>
      <c r="J2531" s="3491"/>
      <c r="K2531" s="3491"/>
      <c r="L2531" s="3491"/>
      <c r="M2531" s="3491"/>
      <c r="N2531" s="3487"/>
      <c r="O2531" s="3488"/>
      <c r="P2531" s="3489"/>
      <c r="Q2531" s="3490"/>
      <c r="R2531" s="3490"/>
      <c r="DE2531" s="823"/>
    </row>
    <row r="2532" spans="1:109" s="771" customFormat="1" ht="12" hidden="1" customHeight="1" x14ac:dyDescent="0.15">
      <c r="A2532" s="3433"/>
      <c r="B2532" s="763"/>
      <c r="C2532" s="3490"/>
      <c r="D2532" s="3490"/>
      <c r="E2532" s="3490"/>
      <c r="F2532" s="1173"/>
      <c r="G2532" s="3490"/>
      <c r="H2532" s="3490"/>
      <c r="I2532" s="3491"/>
      <c r="J2532" s="3491"/>
      <c r="K2532" s="3491"/>
      <c r="L2532" s="3491"/>
      <c r="M2532" s="3491"/>
      <c r="N2532" s="3487"/>
      <c r="O2532" s="3488"/>
      <c r="P2532" s="3489"/>
      <c r="Q2532" s="3490"/>
      <c r="R2532" s="3490"/>
      <c r="DE2532" s="823"/>
    </row>
    <row r="2533" spans="1:109" s="771" customFormat="1" ht="12" hidden="1" customHeight="1" x14ac:dyDescent="0.15">
      <c r="A2533" s="3433"/>
      <c r="B2533" s="763"/>
      <c r="C2533" s="3490"/>
      <c r="D2533" s="3490"/>
      <c r="E2533" s="3490"/>
      <c r="F2533" s="1173"/>
      <c r="G2533" s="3490"/>
      <c r="H2533" s="3490"/>
      <c r="I2533" s="3491"/>
      <c r="J2533" s="3491"/>
      <c r="K2533" s="3491"/>
      <c r="L2533" s="3491"/>
      <c r="M2533" s="3491"/>
      <c r="N2533" s="3487"/>
      <c r="O2533" s="3488"/>
      <c r="P2533" s="3489"/>
      <c r="Q2533" s="3490"/>
      <c r="R2533" s="3490"/>
      <c r="DE2533" s="823"/>
    </row>
    <row r="2534" spans="1:109" s="771" customFormat="1" ht="12" hidden="1" customHeight="1" x14ac:dyDescent="0.15">
      <c r="A2534" s="3433"/>
      <c r="B2534" s="763"/>
      <c r="C2534" s="3490"/>
      <c r="D2534" s="3490"/>
      <c r="E2534" s="3490"/>
      <c r="F2534" s="1173"/>
      <c r="G2534" s="3490"/>
      <c r="H2534" s="3490"/>
      <c r="I2534" s="3491"/>
      <c r="J2534" s="3491"/>
      <c r="K2534" s="3491"/>
      <c r="L2534" s="3491"/>
      <c r="M2534" s="3491"/>
      <c r="N2534" s="3487"/>
      <c r="O2534" s="3488"/>
      <c r="P2534" s="3489"/>
      <c r="Q2534" s="3490"/>
      <c r="R2534" s="3490"/>
      <c r="DE2534" s="823"/>
    </row>
    <row r="2535" spans="1:109" s="771" customFormat="1" ht="12" hidden="1" customHeight="1" x14ac:dyDescent="0.15">
      <c r="A2535" s="3433"/>
      <c r="B2535" s="763"/>
      <c r="C2535" s="3490"/>
      <c r="D2535" s="3490"/>
      <c r="E2535" s="3490"/>
      <c r="F2535" s="1173"/>
      <c r="G2535" s="3490"/>
      <c r="H2535" s="3490"/>
      <c r="I2535" s="3491"/>
      <c r="J2535" s="3491"/>
      <c r="K2535" s="3491"/>
      <c r="L2535" s="3491"/>
      <c r="M2535" s="3491"/>
      <c r="N2535" s="3487"/>
      <c r="O2535" s="3488"/>
      <c r="P2535" s="3489"/>
      <c r="Q2535" s="3490"/>
      <c r="R2535" s="3490"/>
      <c r="DE2535" s="823"/>
    </row>
    <row r="2536" spans="1:109" s="771" customFormat="1" ht="12" hidden="1" customHeight="1" x14ac:dyDescent="0.15">
      <c r="A2536" s="3433"/>
      <c r="B2536" s="763"/>
      <c r="C2536" s="3490"/>
      <c r="D2536" s="3490"/>
      <c r="E2536" s="3490"/>
      <c r="F2536" s="1173"/>
      <c r="G2536" s="3490"/>
      <c r="H2536" s="3490"/>
      <c r="I2536" s="3491"/>
      <c r="J2536" s="3491"/>
      <c r="K2536" s="3491"/>
      <c r="L2536" s="3491"/>
      <c r="M2536" s="3491"/>
      <c r="N2536" s="3487"/>
      <c r="O2536" s="3488"/>
      <c r="P2536" s="3489"/>
      <c r="Q2536" s="3490"/>
      <c r="R2536" s="3490"/>
      <c r="DE2536" s="823"/>
    </row>
    <row r="2537" spans="1:109" s="771" customFormat="1" ht="12" hidden="1" customHeight="1" x14ac:dyDescent="0.15">
      <c r="A2537" s="3433"/>
      <c r="B2537" s="763"/>
      <c r="C2537" s="3490"/>
      <c r="D2537" s="3490"/>
      <c r="E2537" s="3490"/>
      <c r="F2537" s="1173"/>
      <c r="G2537" s="3490"/>
      <c r="H2537" s="3490"/>
      <c r="I2537" s="3491"/>
      <c r="J2537" s="3491"/>
      <c r="K2537" s="3491"/>
      <c r="L2537" s="3491"/>
      <c r="M2537" s="3491"/>
      <c r="N2537" s="3487"/>
      <c r="O2537" s="3488"/>
      <c r="P2537" s="3489"/>
      <c r="Q2537" s="3490"/>
      <c r="R2537" s="3490"/>
      <c r="DE2537" s="823"/>
    </row>
    <row r="2538" spans="1:109" s="771" customFormat="1" ht="12" hidden="1" customHeight="1" x14ac:dyDescent="0.15">
      <c r="A2538" s="3433"/>
      <c r="B2538" s="763"/>
      <c r="C2538" s="3490"/>
      <c r="D2538" s="3490"/>
      <c r="E2538" s="3490"/>
      <c r="F2538" s="1173"/>
      <c r="G2538" s="3490"/>
      <c r="H2538" s="3490"/>
      <c r="I2538" s="3491"/>
      <c r="J2538" s="3491"/>
      <c r="K2538" s="3491"/>
      <c r="L2538" s="3491"/>
      <c r="M2538" s="3491"/>
      <c r="N2538" s="3487"/>
      <c r="O2538" s="3488"/>
      <c r="P2538" s="3489"/>
      <c r="Q2538" s="3490"/>
      <c r="R2538" s="3490"/>
      <c r="DE2538" s="823"/>
    </row>
    <row r="2539" spans="1:109" s="771" customFormat="1" ht="12" hidden="1" customHeight="1" x14ac:dyDescent="0.15">
      <c r="A2539" s="3433"/>
      <c r="B2539" s="763"/>
      <c r="C2539" s="3490"/>
      <c r="D2539" s="3490"/>
      <c r="E2539" s="3490"/>
      <c r="F2539" s="1173"/>
      <c r="G2539" s="3490"/>
      <c r="H2539" s="3490"/>
      <c r="I2539" s="3491"/>
      <c r="J2539" s="3491"/>
      <c r="K2539" s="3491"/>
      <c r="L2539" s="3491"/>
      <c r="M2539" s="3491"/>
      <c r="N2539" s="3487"/>
      <c r="O2539" s="3488"/>
      <c r="P2539" s="3489"/>
      <c r="Q2539" s="3490"/>
      <c r="R2539" s="3490"/>
      <c r="DE2539" s="823"/>
    </row>
    <row r="2540" spans="1:109" s="771" customFormat="1" ht="12" hidden="1" customHeight="1" x14ac:dyDescent="0.15">
      <c r="A2540" s="3433"/>
      <c r="B2540" s="763"/>
      <c r="C2540" s="3490"/>
      <c r="D2540" s="3490"/>
      <c r="E2540" s="3490"/>
      <c r="F2540" s="1173"/>
      <c r="G2540" s="3490"/>
      <c r="H2540" s="3490"/>
      <c r="I2540" s="3491"/>
      <c r="J2540" s="3491"/>
      <c r="K2540" s="3491"/>
      <c r="L2540" s="3491"/>
      <c r="M2540" s="3491"/>
      <c r="N2540" s="3487"/>
      <c r="O2540" s="3488"/>
      <c r="P2540" s="3489"/>
      <c r="Q2540" s="3490"/>
      <c r="R2540" s="3490"/>
      <c r="DE2540" s="823"/>
    </row>
    <row r="2541" spans="1:109" s="771" customFormat="1" ht="12" hidden="1" customHeight="1" x14ac:dyDescent="0.15">
      <c r="A2541" s="3433"/>
      <c r="B2541" s="763"/>
      <c r="C2541" s="3490"/>
      <c r="D2541" s="3490"/>
      <c r="E2541" s="3490"/>
      <c r="F2541" s="1173"/>
      <c r="G2541" s="3490"/>
      <c r="H2541" s="3490"/>
      <c r="I2541" s="3491"/>
      <c r="J2541" s="3491"/>
      <c r="K2541" s="3491"/>
      <c r="L2541" s="3491"/>
      <c r="M2541" s="3491"/>
      <c r="N2541" s="3487"/>
      <c r="O2541" s="3488"/>
      <c r="P2541" s="3489"/>
      <c r="Q2541" s="3490"/>
      <c r="R2541" s="3490"/>
      <c r="DE2541" s="823"/>
    </row>
    <row r="2542" spans="1:109" s="771" customFormat="1" ht="12" hidden="1" customHeight="1" x14ac:dyDescent="0.15">
      <c r="A2542" s="3433"/>
      <c r="B2542" s="763"/>
      <c r="C2542" s="3490"/>
      <c r="D2542" s="3490"/>
      <c r="E2542" s="3490"/>
      <c r="F2542" s="1173"/>
      <c r="G2542" s="3490"/>
      <c r="H2542" s="3490"/>
      <c r="I2542" s="3491"/>
      <c r="J2542" s="3491"/>
      <c r="K2542" s="3491"/>
      <c r="L2542" s="3491"/>
      <c r="M2542" s="3491"/>
      <c r="N2542" s="3487"/>
      <c r="O2542" s="3488"/>
      <c r="P2542" s="3489"/>
      <c r="Q2542" s="3490"/>
      <c r="R2542" s="3490"/>
      <c r="DE2542" s="823"/>
    </row>
    <row r="2543" spans="1:109" s="771" customFormat="1" ht="12" hidden="1" customHeight="1" x14ac:dyDescent="0.15">
      <c r="A2543" s="3433"/>
      <c r="B2543" s="763"/>
      <c r="C2543" s="3490"/>
      <c r="D2543" s="3490"/>
      <c r="E2543" s="3490"/>
      <c r="F2543" s="1173"/>
      <c r="G2543" s="3490"/>
      <c r="H2543" s="3490"/>
      <c r="I2543" s="3491"/>
      <c r="J2543" s="3491"/>
      <c r="K2543" s="3491"/>
      <c r="L2543" s="3491"/>
      <c r="M2543" s="3491"/>
      <c r="N2543" s="3487"/>
      <c r="O2543" s="3488"/>
      <c r="P2543" s="3489"/>
      <c r="Q2543" s="3490"/>
      <c r="R2543" s="3490"/>
      <c r="DE2543" s="823"/>
    </row>
    <row r="2544" spans="1:109" s="771" customFormat="1" ht="12" hidden="1" customHeight="1" x14ac:dyDescent="0.15">
      <c r="A2544" s="3433"/>
      <c r="B2544" s="763"/>
      <c r="C2544" s="3490"/>
      <c r="D2544" s="3490"/>
      <c r="E2544" s="3490"/>
      <c r="F2544" s="1173"/>
      <c r="G2544" s="3490"/>
      <c r="H2544" s="3490"/>
      <c r="I2544" s="3491"/>
      <c r="J2544" s="3491"/>
      <c r="K2544" s="3491"/>
      <c r="L2544" s="3491"/>
      <c r="M2544" s="3491"/>
      <c r="N2544" s="3487"/>
      <c r="O2544" s="3488"/>
      <c r="P2544" s="3489"/>
      <c r="Q2544" s="3490"/>
      <c r="R2544" s="3490"/>
      <c r="DE2544" s="823"/>
    </row>
    <row r="2545" spans="1:109" s="771" customFormat="1" ht="12" hidden="1" customHeight="1" x14ac:dyDescent="0.15">
      <c r="A2545" s="3433"/>
      <c r="B2545" s="763"/>
      <c r="C2545" s="3490"/>
      <c r="D2545" s="3490"/>
      <c r="E2545" s="3490"/>
      <c r="F2545" s="1173"/>
      <c r="G2545" s="3490"/>
      <c r="H2545" s="3490"/>
      <c r="I2545" s="3491"/>
      <c r="J2545" s="3491"/>
      <c r="K2545" s="3491"/>
      <c r="L2545" s="3491"/>
      <c r="M2545" s="3491"/>
      <c r="N2545" s="3487"/>
      <c r="O2545" s="3488"/>
      <c r="P2545" s="3489"/>
      <c r="Q2545" s="3490"/>
      <c r="R2545" s="3490"/>
      <c r="DE2545" s="823"/>
    </row>
    <row r="2546" spans="1:109" s="771" customFormat="1" ht="12" hidden="1" customHeight="1" x14ac:dyDescent="0.15">
      <c r="A2546" s="3433"/>
      <c r="B2546" s="763"/>
      <c r="C2546" s="3490"/>
      <c r="D2546" s="3490"/>
      <c r="E2546" s="3490"/>
      <c r="F2546" s="1173"/>
      <c r="G2546" s="3490"/>
      <c r="H2546" s="3490"/>
      <c r="I2546" s="3491"/>
      <c r="J2546" s="3491"/>
      <c r="K2546" s="3491"/>
      <c r="L2546" s="3491"/>
      <c r="M2546" s="3491"/>
      <c r="N2546" s="3487"/>
      <c r="O2546" s="3488"/>
      <c r="P2546" s="3489"/>
      <c r="Q2546" s="3490"/>
      <c r="R2546" s="3490"/>
      <c r="DE2546" s="823"/>
    </row>
    <row r="2547" spans="1:109" s="771" customFormat="1" ht="12" hidden="1" customHeight="1" x14ac:dyDescent="0.15">
      <c r="A2547" s="3433"/>
      <c r="B2547" s="763"/>
      <c r="C2547" s="3490"/>
      <c r="D2547" s="3490"/>
      <c r="E2547" s="3490"/>
      <c r="F2547" s="1173"/>
      <c r="G2547" s="3490"/>
      <c r="H2547" s="3490"/>
      <c r="I2547" s="3491"/>
      <c r="J2547" s="3491"/>
      <c r="K2547" s="3491"/>
      <c r="L2547" s="3491"/>
      <c r="M2547" s="3491"/>
      <c r="N2547" s="3487"/>
      <c r="O2547" s="3488"/>
      <c r="P2547" s="3489"/>
      <c r="Q2547" s="3490"/>
      <c r="R2547" s="3490"/>
      <c r="DE2547" s="823"/>
    </row>
    <row r="2548" spans="1:109" s="771" customFormat="1" ht="12" hidden="1" customHeight="1" x14ac:dyDescent="0.15">
      <c r="A2548" s="3433"/>
      <c r="B2548" s="763"/>
      <c r="C2548" s="3490"/>
      <c r="D2548" s="3490"/>
      <c r="E2548" s="3490"/>
      <c r="F2548" s="1173"/>
      <c r="G2548" s="3490"/>
      <c r="H2548" s="3490"/>
      <c r="I2548" s="3491"/>
      <c r="J2548" s="3491"/>
      <c r="K2548" s="3491"/>
      <c r="L2548" s="3491"/>
      <c r="M2548" s="3491"/>
      <c r="N2548" s="3487"/>
      <c r="O2548" s="3488"/>
      <c r="P2548" s="3489"/>
      <c r="Q2548" s="3490"/>
      <c r="R2548" s="3490"/>
      <c r="DE2548" s="823"/>
    </row>
    <row r="2549" spans="1:109" s="771" customFormat="1" ht="12" hidden="1" customHeight="1" x14ac:dyDescent="0.15">
      <c r="A2549" s="3433"/>
      <c r="B2549" s="763"/>
      <c r="C2549" s="3490"/>
      <c r="D2549" s="3490"/>
      <c r="E2549" s="3490"/>
      <c r="F2549" s="1173"/>
      <c r="G2549" s="3490"/>
      <c r="H2549" s="3490"/>
      <c r="I2549" s="3491"/>
      <c r="J2549" s="3491"/>
      <c r="K2549" s="3491"/>
      <c r="L2549" s="3491"/>
      <c r="M2549" s="3491"/>
      <c r="N2549" s="3487"/>
      <c r="O2549" s="3488"/>
      <c r="P2549" s="3489"/>
      <c r="Q2549" s="3490"/>
      <c r="R2549" s="3490"/>
      <c r="DE2549" s="823"/>
    </row>
    <row r="2550" spans="1:109" s="771" customFormat="1" ht="12" hidden="1" customHeight="1" x14ac:dyDescent="0.15">
      <c r="A2550" s="3433"/>
      <c r="B2550" s="763"/>
      <c r="C2550" s="3490"/>
      <c r="D2550" s="3490"/>
      <c r="E2550" s="3490"/>
      <c r="F2550" s="1173"/>
      <c r="G2550" s="3490"/>
      <c r="H2550" s="3490"/>
      <c r="I2550" s="3491"/>
      <c r="J2550" s="3491"/>
      <c r="K2550" s="3491"/>
      <c r="L2550" s="3491"/>
      <c r="M2550" s="3491"/>
      <c r="N2550" s="3487"/>
      <c r="O2550" s="3488"/>
      <c r="P2550" s="3489"/>
      <c r="Q2550" s="3490"/>
      <c r="R2550" s="3490"/>
      <c r="DE2550" s="823"/>
    </row>
    <row r="2551" spans="1:109" s="771" customFormat="1" ht="12" hidden="1" customHeight="1" x14ac:dyDescent="0.15">
      <c r="A2551" s="3433"/>
      <c r="B2551" s="763"/>
      <c r="C2551" s="3490"/>
      <c r="D2551" s="3490"/>
      <c r="E2551" s="3490"/>
      <c r="F2551" s="1173"/>
      <c r="G2551" s="3490"/>
      <c r="H2551" s="3490"/>
      <c r="I2551" s="3491"/>
      <c r="J2551" s="3491"/>
      <c r="K2551" s="3491"/>
      <c r="L2551" s="3491"/>
      <c r="M2551" s="3491"/>
      <c r="N2551" s="3487"/>
      <c r="O2551" s="3488"/>
      <c r="P2551" s="3489"/>
      <c r="Q2551" s="3490"/>
      <c r="R2551" s="3490"/>
      <c r="DE2551" s="823"/>
    </row>
    <row r="2552" spans="1:109" s="771" customFormat="1" ht="12" hidden="1" customHeight="1" x14ac:dyDescent="0.15">
      <c r="A2552" s="3433"/>
      <c r="B2552" s="763"/>
      <c r="C2552" s="3490"/>
      <c r="D2552" s="3490"/>
      <c r="E2552" s="3490"/>
      <c r="F2552" s="1173"/>
      <c r="G2552" s="3490"/>
      <c r="H2552" s="3490"/>
      <c r="I2552" s="3491"/>
      <c r="J2552" s="3491"/>
      <c r="K2552" s="3491"/>
      <c r="L2552" s="3491"/>
      <c r="M2552" s="3491"/>
      <c r="N2552" s="3487"/>
      <c r="O2552" s="3488"/>
      <c r="P2552" s="3489"/>
      <c r="Q2552" s="3490"/>
      <c r="R2552" s="3490"/>
      <c r="DE2552" s="823"/>
    </row>
    <row r="2553" spans="1:109" s="771" customFormat="1" ht="12" hidden="1" customHeight="1" x14ac:dyDescent="0.15">
      <c r="A2553" s="3433"/>
      <c r="B2553" s="763"/>
      <c r="C2553" s="3490"/>
      <c r="D2553" s="3490"/>
      <c r="E2553" s="3490"/>
      <c r="F2553" s="1173"/>
      <c r="G2553" s="3490"/>
      <c r="H2553" s="3490"/>
      <c r="I2553" s="3491"/>
      <c r="J2553" s="3491"/>
      <c r="K2553" s="3491"/>
      <c r="L2553" s="3491"/>
      <c r="M2553" s="3491"/>
      <c r="N2553" s="3487"/>
      <c r="O2553" s="3488"/>
      <c r="P2553" s="3489"/>
      <c r="Q2553" s="3490"/>
      <c r="R2553" s="3490"/>
      <c r="DE2553" s="823"/>
    </row>
    <row r="2554" spans="1:109" s="771" customFormat="1" ht="12" hidden="1" customHeight="1" x14ac:dyDescent="0.15">
      <c r="A2554" s="3433"/>
      <c r="B2554" s="763"/>
      <c r="C2554" s="3490"/>
      <c r="D2554" s="3490"/>
      <c r="E2554" s="3490"/>
      <c r="F2554" s="1173"/>
      <c r="G2554" s="3490"/>
      <c r="H2554" s="3490"/>
      <c r="I2554" s="3491"/>
      <c r="J2554" s="3491"/>
      <c r="K2554" s="3491"/>
      <c r="L2554" s="3491"/>
      <c r="M2554" s="3491"/>
      <c r="N2554" s="3487"/>
      <c r="O2554" s="3488"/>
      <c r="P2554" s="3489"/>
      <c r="Q2554" s="3490"/>
      <c r="R2554" s="3490"/>
      <c r="DE2554" s="823"/>
    </row>
    <row r="2555" spans="1:109" s="771" customFormat="1" ht="12" hidden="1" customHeight="1" x14ac:dyDescent="0.15">
      <c r="A2555" s="3433"/>
      <c r="B2555" s="763"/>
      <c r="C2555" s="3490"/>
      <c r="D2555" s="3490"/>
      <c r="E2555" s="3490"/>
      <c r="F2555" s="1173"/>
      <c r="G2555" s="3490"/>
      <c r="H2555" s="3490"/>
      <c r="I2555" s="3491"/>
      <c r="J2555" s="3491"/>
      <c r="K2555" s="3491"/>
      <c r="L2555" s="3491"/>
      <c r="M2555" s="3491"/>
      <c r="N2555" s="3487"/>
      <c r="O2555" s="3488"/>
      <c r="P2555" s="3489"/>
      <c r="Q2555" s="3490"/>
      <c r="R2555" s="3490"/>
      <c r="DE2555" s="823"/>
    </row>
    <row r="2556" spans="1:109" s="771" customFormat="1" ht="12" hidden="1" customHeight="1" x14ac:dyDescent="0.15">
      <c r="A2556" s="3433"/>
      <c r="B2556" s="763"/>
      <c r="C2556" s="3490"/>
      <c r="D2556" s="3490"/>
      <c r="E2556" s="3490"/>
      <c r="F2556" s="1173"/>
      <c r="G2556" s="3490"/>
      <c r="H2556" s="3490"/>
      <c r="I2556" s="3491"/>
      <c r="J2556" s="3491"/>
      <c r="K2556" s="3491"/>
      <c r="L2556" s="3491"/>
      <c r="M2556" s="3491"/>
      <c r="N2556" s="3487"/>
      <c r="O2556" s="3488"/>
      <c r="P2556" s="3489"/>
      <c r="Q2556" s="3490"/>
      <c r="R2556" s="3490"/>
      <c r="DE2556" s="823"/>
    </row>
    <row r="2557" spans="1:109" s="771" customFormat="1" ht="12" hidden="1" customHeight="1" x14ac:dyDescent="0.15">
      <c r="A2557" s="3433"/>
      <c r="B2557" s="763"/>
      <c r="C2557" s="3490"/>
      <c r="D2557" s="3490"/>
      <c r="E2557" s="3490"/>
      <c r="F2557" s="1173"/>
      <c r="G2557" s="3490"/>
      <c r="H2557" s="3490"/>
      <c r="I2557" s="3491"/>
      <c r="J2557" s="3491"/>
      <c r="K2557" s="3491"/>
      <c r="L2557" s="3491"/>
      <c r="M2557" s="3491"/>
      <c r="N2557" s="3487"/>
      <c r="O2557" s="3488"/>
      <c r="P2557" s="3489"/>
      <c r="Q2557" s="3490"/>
      <c r="R2557" s="3490"/>
      <c r="DE2557" s="823"/>
    </row>
    <row r="2558" spans="1:109" s="771" customFormat="1" ht="12" hidden="1" customHeight="1" x14ac:dyDescent="0.15">
      <c r="A2558" s="3433"/>
      <c r="B2558" s="763"/>
      <c r="C2558" s="3490"/>
      <c r="D2558" s="3490"/>
      <c r="E2558" s="3490"/>
      <c r="F2558" s="1173"/>
      <c r="G2558" s="3490"/>
      <c r="H2558" s="3490"/>
      <c r="I2558" s="3491"/>
      <c r="J2558" s="3491"/>
      <c r="K2558" s="3491"/>
      <c r="L2558" s="3491"/>
      <c r="M2558" s="3491"/>
      <c r="N2558" s="3487"/>
      <c r="O2558" s="3488"/>
      <c r="P2558" s="3489"/>
      <c r="Q2558" s="3490"/>
      <c r="R2558" s="3490"/>
      <c r="DE2558" s="823"/>
    </row>
    <row r="2559" spans="1:109" s="771" customFormat="1" ht="12" hidden="1" customHeight="1" x14ac:dyDescent="0.15">
      <c r="A2559" s="3433"/>
      <c r="B2559" s="763"/>
      <c r="C2559" s="3490"/>
      <c r="D2559" s="3490"/>
      <c r="E2559" s="3490"/>
      <c r="F2559" s="1173"/>
      <c r="G2559" s="3490"/>
      <c r="H2559" s="3490"/>
      <c r="I2559" s="3491"/>
      <c r="J2559" s="3491"/>
      <c r="K2559" s="3491"/>
      <c r="L2559" s="3491"/>
      <c r="M2559" s="3491"/>
      <c r="N2559" s="3487"/>
      <c r="O2559" s="3488"/>
      <c r="P2559" s="3489"/>
      <c r="Q2559" s="3490"/>
      <c r="R2559" s="3490"/>
      <c r="DE2559" s="823"/>
    </row>
    <row r="2560" spans="1:109" s="771" customFormat="1" ht="12" hidden="1" customHeight="1" x14ac:dyDescent="0.15">
      <c r="A2560" s="3433"/>
      <c r="B2560" s="763"/>
      <c r="C2560" s="3490"/>
      <c r="D2560" s="3490"/>
      <c r="E2560" s="3490"/>
      <c r="F2560" s="1173"/>
      <c r="G2560" s="3490"/>
      <c r="H2560" s="3490"/>
      <c r="I2560" s="3491"/>
      <c r="J2560" s="3491"/>
      <c r="K2560" s="3491"/>
      <c r="L2560" s="3491"/>
      <c r="M2560" s="3491"/>
      <c r="N2560" s="3487"/>
      <c r="O2560" s="3488"/>
      <c r="P2560" s="3489"/>
      <c r="Q2560" s="3490"/>
      <c r="R2560" s="3490"/>
      <c r="DE2560" s="823"/>
    </row>
    <row r="2561" spans="1:109" s="771" customFormat="1" ht="12" hidden="1" customHeight="1" x14ac:dyDescent="0.15">
      <c r="A2561" s="3433"/>
      <c r="B2561" s="763"/>
      <c r="C2561" s="3490"/>
      <c r="D2561" s="3490"/>
      <c r="E2561" s="3490"/>
      <c r="F2561" s="1173"/>
      <c r="G2561" s="3490"/>
      <c r="H2561" s="3490"/>
      <c r="I2561" s="3491"/>
      <c r="J2561" s="3491"/>
      <c r="K2561" s="3491"/>
      <c r="L2561" s="3491"/>
      <c r="M2561" s="3491"/>
      <c r="N2561" s="3487"/>
      <c r="O2561" s="3488"/>
      <c r="P2561" s="3489"/>
      <c r="Q2561" s="3490"/>
      <c r="R2561" s="3490"/>
      <c r="DE2561" s="823"/>
    </row>
    <row r="2562" spans="1:109" s="771" customFormat="1" ht="12" hidden="1" customHeight="1" x14ac:dyDescent="0.15">
      <c r="A2562" s="3433"/>
      <c r="B2562" s="763"/>
      <c r="C2562" s="3490"/>
      <c r="D2562" s="3490"/>
      <c r="E2562" s="3490"/>
      <c r="F2562" s="1173"/>
      <c r="G2562" s="3490"/>
      <c r="H2562" s="3490"/>
      <c r="I2562" s="3491"/>
      <c r="J2562" s="3491"/>
      <c r="K2562" s="3491"/>
      <c r="L2562" s="3491"/>
      <c r="M2562" s="3491"/>
      <c r="N2562" s="3487"/>
      <c r="O2562" s="3488"/>
      <c r="P2562" s="3489"/>
      <c r="Q2562" s="3490"/>
      <c r="R2562" s="3490"/>
      <c r="DE2562" s="823"/>
    </row>
    <row r="2563" spans="1:109" s="771" customFormat="1" ht="12" hidden="1" customHeight="1" x14ac:dyDescent="0.15">
      <c r="A2563" s="3433"/>
      <c r="B2563" s="763"/>
      <c r="C2563" s="3490"/>
      <c r="D2563" s="3490"/>
      <c r="E2563" s="3490"/>
      <c r="F2563" s="1173"/>
      <c r="G2563" s="3490"/>
      <c r="H2563" s="3490"/>
      <c r="I2563" s="3491"/>
      <c r="J2563" s="3491"/>
      <c r="K2563" s="3491"/>
      <c r="L2563" s="3491"/>
      <c r="M2563" s="3491"/>
      <c r="N2563" s="3487"/>
      <c r="O2563" s="3488"/>
      <c r="P2563" s="3489"/>
      <c r="Q2563" s="3490"/>
      <c r="R2563" s="3490"/>
      <c r="DE2563" s="823"/>
    </row>
    <row r="2564" spans="1:109" s="771" customFormat="1" ht="12" hidden="1" customHeight="1" x14ac:dyDescent="0.15">
      <c r="A2564" s="3433"/>
      <c r="B2564" s="763"/>
      <c r="C2564" s="3490"/>
      <c r="D2564" s="3490"/>
      <c r="E2564" s="3490"/>
      <c r="F2564" s="1173"/>
      <c r="G2564" s="3490"/>
      <c r="H2564" s="3490"/>
      <c r="I2564" s="3491"/>
      <c r="J2564" s="3491"/>
      <c r="K2564" s="3491"/>
      <c r="L2564" s="3491"/>
      <c r="M2564" s="3491"/>
      <c r="N2564" s="3487"/>
      <c r="O2564" s="3488"/>
      <c r="P2564" s="3489"/>
      <c r="Q2564" s="3490"/>
      <c r="R2564" s="3490"/>
      <c r="DE2564" s="823"/>
    </row>
    <row r="2565" spans="1:109" s="771" customFormat="1" ht="12" hidden="1" customHeight="1" x14ac:dyDescent="0.15">
      <c r="A2565" s="3433"/>
      <c r="B2565" s="763"/>
      <c r="C2565" s="3490"/>
      <c r="D2565" s="3490"/>
      <c r="E2565" s="3490"/>
      <c r="F2565" s="1173"/>
      <c r="G2565" s="3490"/>
      <c r="H2565" s="3490"/>
      <c r="I2565" s="3491"/>
      <c r="J2565" s="3491"/>
      <c r="K2565" s="3491"/>
      <c r="L2565" s="3491"/>
      <c r="M2565" s="3491"/>
      <c r="N2565" s="3487"/>
      <c r="O2565" s="3488"/>
      <c r="P2565" s="3489"/>
      <c r="Q2565" s="3490"/>
      <c r="R2565" s="3490"/>
      <c r="DE2565" s="823"/>
    </row>
    <row r="2566" spans="1:109" s="771" customFormat="1" ht="12" hidden="1" customHeight="1" x14ac:dyDescent="0.15">
      <c r="A2566" s="3433"/>
      <c r="B2566" s="763"/>
      <c r="C2566" s="3490"/>
      <c r="D2566" s="3490"/>
      <c r="E2566" s="3490"/>
      <c r="F2566" s="1173"/>
      <c r="G2566" s="3490"/>
      <c r="H2566" s="3490"/>
      <c r="I2566" s="3491"/>
      <c r="J2566" s="3491"/>
      <c r="K2566" s="3491"/>
      <c r="L2566" s="3491"/>
      <c r="M2566" s="3491"/>
      <c r="N2566" s="3487"/>
      <c r="O2566" s="3488"/>
      <c r="P2566" s="3489"/>
      <c r="Q2566" s="3490"/>
      <c r="R2566" s="3490"/>
      <c r="DE2566" s="823"/>
    </row>
    <row r="2567" spans="1:109" s="771" customFormat="1" ht="12" hidden="1" customHeight="1" x14ac:dyDescent="0.15">
      <c r="A2567" s="3433"/>
      <c r="B2567" s="763"/>
      <c r="C2567" s="3490"/>
      <c r="D2567" s="3490"/>
      <c r="E2567" s="3490"/>
      <c r="F2567" s="1173"/>
      <c r="G2567" s="3490"/>
      <c r="H2567" s="3490"/>
      <c r="I2567" s="3491"/>
      <c r="J2567" s="3491"/>
      <c r="K2567" s="3491"/>
      <c r="L2567" s="3491"/>
      <c r="M2567" s="3491"/>
      <c r="N2567" s="3487"/>
      <c r="O2567" s="3488"/>
      <c r="P2567" s="3489"/>
      <c r="Q2567" s="3490"/>
      <c r="R2567" s="3490"/>
      <c r="DE2567" s="823"/>
    </row>
    <row r="2568" spans="1:109" s="771" customFormat="1" ht="12" hidden="1" customHeight="1" x14ac:dyDescent="0.15">
      <c r="A2568" s="3433"/>
      <c r="B2568" s="763"/>
      <c r="C2568" s="3490"/>
      <c r="D2568" s="3490"/>
      <c r="E2568" s="3490"/>
      <c r="F2568" s="1173"/>
      <c r="G2568" s="3490"/>
      <c r="H2568" s="3490"/>
      <c r="I2568" s="3491"/>
      <c r="J2568" s="3491"/>
      <c r="K2568" s="3491"/>
      <c r="L2568" s="3491"/>
      <c r="M2568" s="3491"/>
      <c r="N2568" s="3487"/>
      <c r="O2568" s="3488"/>
      <c r="P2568" s="3489"/>
      <c r="Q2568" s="3490"/>
      <c r="R2568" s="3490"/>
      <c r="DE2568" s="823"/>
    </row>
    <row r="2569" spans="1:109" s="771" customFormat="1" ht="12" hidden="1" customHeight="1" x14ac:dyDescent="0.15">
      <c r="A2569" s="3433"/>
      <c r="B2569" s="763"/>
      <c r="C2569" s="3490"/>
      <c r="D2569" s="3490"/>
      <c r="E2569" s="3490"/>
      <c r="F2569" s="1173"/>
      <c r="G2569" s="3490"/>
      <c r="H2569" s="3490"/>
      <c r="I2569" s="3491"/>
      <c r="J2569" s="3491"/>
      <c r="K2569" s="3491"/>
      <c r="L2569" s="3491"/>
      <c r="M2569" s="3491"/>
      <c r="N2569" s="3487"/>
      <c r="O2569" s="3488"/>
      <c r="P2569" s="3489"/>
      <c r="Q2569" s="3490"/>
      <c r="R2569" s="3490"/>
      <c r="DE2569" s="823"/>
    </row>
    <row r="2570" spans="1:109" s="771" customFormat="1" ht="12" hidden="1" customHeight="1" x14ac:dyDescent="0.15">
      <c r="A2570" s="3433"/>
      <c r="B2570" s="763"/>
      <c r="C2570" s="3490"/>
      <c r="D2570" s="3490"/>
      <c r="E2570" s="3490"/>
      <c r="F2570" s="1173"/>
      <c r="G2570" s="3490"/>
      <c r="H2570" s="3490"/>
      <c r="I2570" s="3491"/>
      <c r="J2570" s="3491"/>
      <c r="K2570" s="3491"/>
      <c r="L2570" s="3491"/>
      <c r="M2570" s="3491"/>
      <c r="N2570" s="3487"/>
      <c r="O2570" s="3488"/>
      <c r="P2570" s="3489"/>
      <c r="Q2570" s="3490"/>
      <c r="R2570" s="3490"/>
      <c r="DE2570" s="823"/>
    </row>
    <row r="2571" spans="1:109" s="771" customFormat="1" ht="12" hidden="1" customHeight="1" x14ac:dyDescent="0.15">
      <c r="A2571" s="3433"/>
      <c r="B2571" s="763"/>
      <c r="C2571" s="3490"/>
      <c r="D2571" s="3490"/>
      <c r="E2571" s="3490"/>
      <c r="F2571" s="1173"/>
      <c r="G2571" s="3490"/>
      <c r="H2571" s="3490"/>
      <c r="I2571" s="3491"/>
      <c r="J2571" s="3491"/>
      <c r="K2571" s="3491"/>
      <c r="L2571" s="3491"/>
      <c r="M2571" s="3491"/>
      <c r="N2571" s="3487"/>
      <c r="O2571" s="3488"/>
      <c r="P2571" s="3489"/>
      <c r="Q2571" s="3490"/>
      <c r="R2571" s="3490"/>
      <c r="DE2571" s="823"/>
    </row>
    <row r="2572" spans="1:109" s="771" customFormat="1" ht="12" hidden="1" customHeight="1" x14ac:dyDescent="0.15">
      <c r="A2572" s="3433"/>
      <c r="B2572" s="763"/>
      <c r="C2572" s="3490"/>
      <c r="D2572" s="3490"/>
      <c r="E2572" s="3490"/>
      <c r="F2572" s="1173"/>
      <c r="G2572" s="3490"/>
      <c r="H2572" s="3490"/>
      <c r="I2572" s="3491"/>
      <c r="J2572" s="3491"/>
      <c r="K2572" s="3491"/>
      <c r="L2572" s="3491"/>
      <c r="M2572" s="3491"/>
      <c r="N2572" s="3487"/>
      <c r="O2572" s="3488"/>
      <c r="P2572" s="3489"/>
      <c r="Q2572" s="3490"/>
      <c r="R2572" s="3490"/>
      <c r="DE2572" s="823"/>
    </row>
    <row r="2573" spans="1:109" s="771" customFormat="1" ht="12" hidden="1" customHeight="1" x14ac:dyDescent="0.15">
      <c r="A2573" s="3433"/>
      <c r="B2573" s="763"/>
      <c r="C2573" s="3490"/>
      <c r="D2573" s="3490"/>
      <c r="E2573" s="3490"/>
      <c r="F2573" s="1173"/>
      <c r="G2573" s="3490"/>
      <c r="H2573" s="3490"/>
      <c r="I2573" s="3491"/>
      <c r="J2573" s="3491"/>
      <c r="K2573" s="3491"/>
      <c r="L2573" s="3491"/>
      <c r="M2573" s="3491"/>
      <c r="N2573" s="3487"/>
      <c r="O2573" s="3488"/>
      <c r="P2573" s="3489"/>
      <c r="Q2573" s="3490"/>
      <c r="R2573" s="3490"/>
      <c r="DE2573" s="823"/>
    </row>
    <row r="2574" spans="1:109" s="771" customFormat="1" ht="12" hidden="1" customHeight="1" x14ac:dyDescent="0.15">
      <c r="A2574" s="3433"/>
      <c r="B2574" s="763"/>
      <c r="C2574" s="3490"/>
      <c r="D2574" s="3490"/>
      <c r="E2574" s="3490"/>
      <c r="F2574" s="1173"/>
      <c r="G2574" s="3490"/>
      <c r="H2574" s="3490"/>
      <c r="I2574" s="3491"/>
      <c r="J2574" s="3491"/>
      <c r="K2574" s="3491"/>
      <c r="L2574" s="3491"/>
      <c r="M2574" s="3491"/>
      <c r="N2574" s="3487"/>
      <c r="O2574" s="3488"/>
      <c r="P2574" s="3489"/>
      <c r="Q2574" s="3490"/>
      <c r="R2574" s="3490"/>
      <c r="DE2574" s="823"/>
    </row>
    <row r="2575" spans="1:109" s="771" customFormat="1" ht="12" hidden="1" customHeight="1" x14ac:dyDescent="0.15">
      <c r="A2575" s="3433"/>
      <c r="B2575" s="768"/>
      <c r="C2575" s="3496"/>
      <c r="D2575" s="3496"/>
      <c r="E2575" s="3496"/>
      <c r="F2575" s="1174"/>
      <c r="G2575" s="3496"/>
      <c r="H2575" s="3496"/>
      <c r="I2575" s="3497"/>
      <c r="J2575" s="3497"/>
      <c r="K2575" s="3497"/>
      <c r="L2575" s="3497"/>
      <c r="M2575" s="3497"/>
      <c r="N2575" s="3498"/>
      <c r="O2575" s="3499"/>
      <c r="P2575" s="3500"/>
      <c r="Q2575" s="3496"/>
      <c r="R2575" s="3496"/>
      <c r="DE2575" s="823"/>
    </row>
    <row r="2576" spans="1:109" s="771" customFormat="1" ht="6" hidden="1" customHeight="1" x14ac:dyDescent="0.15">
      <c r="A2576" s="797"/>
      <c r="B2576" s="798"/>
      <c r="C2576" s="3446"/>
      <c r="D2576" s="3446"/>
      <c r="E2576" s="3446"/>
      <c r="F2576" s="798"/>
      <c r="G2576" s="3446"/>
      <c r="H2576" s="3446"/>
      <c r="I2576" s="3446"/>
      <c r="J2576" s="3446"/>
      <c r="K2576" s="3446"/>
      <c r="L2576" s="3446"/>
      <c r="M2576" s="3446"/>
      <c r="N2576" s="798"/>
      <c r="O2576" s="798"/>
      <c r="P2576" s="798"/>
      <c r="Q2576" s="3438"/>
      <c r="R2576" s="3438"/>
      <c r="DE2576" s="823"/>
    </row>
    <row r="2577" spans="1:109" s="771" customFormat="1" ht="12" hidden="1" customHeight="1" x14ac:dyDescent="0.15">
      <c r="A2577" s="3421">
        <v>3</v>
      </c>
      <c r="B2577" s="3492" t="s">
        <v>1232</v>
      </c>
      <c r="C2577" s="3503"/>
      <c r="D2577" s="3503"/>
      <c r="E2577" s="3503"/>
      <c r="F2577" s="3503"/>
      <c r="G2577" s="3503"/>
      <c r="H2577" s="3503"/>
      <c r="I2577" s="3503"/>
      <c r="J2577" s="3503"/>
      <c r="K2577" s="3503"/>
      <c r="L2577" s="3503"/>
      <c r="M2577" s="3503"/>
      <c r="N2577" s="3503"/>
      <c r="O2577" s="3504"/>
      <c r="P2577" s="3536"/>
      <c r="Q2577" s="3434" t="s">
        <v>1231</v>
      </c>
      <c r="R2577" s="3435"/>
      <c r="DE2577" s="823"/>
    </row>
    <row r="2578" spans="1:109" s="771" customFormat="1" ht="12" hidden="1" customHeight="1" x14ac:dyDescent="0.15">
      <c r="A2578" s="3475"/>
      <c r="B2578" s="3436" t="s">
        <v>1230</v>
      </c>
      <c r="C2578" s="3396"/>
      <c r="D2578" s="3502"/>
      <c r="E2578" s="3396" t="s">
        <v>1229</v>
      </c>
      <c r="F2578" s="3396"/>
      <c r="G2578" s="3501" t="s">
        <v>1228</v>
      </c>
      <c r="H2578" s="3502"/>
      <c r="I2578" s="3501" t="s">
        <v>579</v>
      </c>
      <c r="J2578" s="3396"/>
      <c r="K2578" s="3396"/>
      <c r="L2578" s="3396"/>
      <c r="M2578" s="3396"/>
      <c r="N2578" s="3396" t="s">
        <v>578</v>
      </c>
      <c r="O2578" s="3397"/>
      <c r="P2578" s="3398"/>
      <c r="Q2578" s="3436"/>
      <c r="R2578" s="3437"/>
      <c r="DE2578" s="823"/>
    </row>
    <row r="2579" spans="1:109" s="771" customFormat="1" ht="12" hidden="1" customHeight="1" x14ac:dyDescent="0.15">
      <c r="A2579" s="3422"/>
      <c r="B2579" s="3386"/>
      <c r="C2579" s="3416"/>
      <c r="D2579" s="3534"/>
      <c r="E2579" s="3461"/>
      <c r="F2579" s="3461"/>
      <c r="G2579" s="3531"/>
      <c r="H2579" s="3532"/>
      <c r="I2579" s="3531"/>
      <c r="J2579" s="3461"/>
      <c r="K2579" s="3461"/>
      <c r="L2579" s="3461"/>
      <c r="M2579" s="3461"/>
      <c r="N2579" s="3533"/>
      <c r="O2579" s="3463"/>
      <c r="P2579" s="3464"/>
      <c r="Q2579" s="3386"/>
      <c r="R2579" s="3387"/>
      <c r="DE2579" s="823"/>
    </row>
    <row r="2580" spans="1:109" s="771" customFormat="1" ht="6" hidden="1" customHeight="1" x14ac:dyDescent="0.15">
      <c r="A2580" s="799"/>
      <c r="B2580" s="3438"/>
      <c r="C2580" s="3438"/>
      <c r="D2580" s="3438"/>
      <c r="E2580" s="3438"/>
      <c r="F2580" s="3438"/>
      <c r="G2580" s="3441"/>
      <c r="H2580" s="3441"/>
      <c r="I2580" s="799"/>
      <c r="J2580" s="799"/>
      <c r="K2580" s="799"/>
      <c r="L2580" s="799"/>
      <c r="M2580" s="799"/>
      <c r="N2580" s="799"/>
      <c r="O2580" s="799"/>
      <c r="P2580" s="799"/>
      <c r="Q2580" s="799"/>
      <c r="R2580" s="799"/>
      <c r="DE2580" s="823"/>
    </row>
    <row r="2581" spans="1:109" s="771" customFormat="1" ht="21" hidden="1" customHeight="1" x14ac:dyDescent="0.15">
      <c r="A2581" s="3421">
        <v>4</v>
      </c>
      <c r="B2581" s="3442" t="s">
        <v>1227</v>
      </c>
      <c r="C2581" s="3424"/>
      <c r="D2581" s="3425"/>
      <c r="E2581" s="3443" t="s">
        <v>1226</v>
      </c>
      <c r="F2581" s="3444"/>
      <c r="G2581" s="3445"/>
      <c r="H2581" s="3445"/>
      <c r="I2581" s="793"/>
      <c r="J2581" s="786">
        <v>5</v>
      </c>
      <c r="K2581" s="3449" t="s">
        <v>1764</v>
      </c>
      <c r="L2581" s="3450"/>
      <c r="M2581" s="3450"/>
      <c r="N2581" s="3450"/>
      <c r="O2581" s="3450"/>
      <c r="P2581" s="3450"/>
      <c r="Q2581" s="3450"/>
      <c r="R2581" s="3451"/>
      <c r="DE2581" s="823"/>
    </row>
    <row r="2582" spans="1:109" s="771" customFormat="1" ht="12" hidden="1" customHeight="1" x14ac:dyDescent="0.15">
      <c r="A2582" s="3422"/>
      <c r="B2582" s="3386"/>
      <c r="C2582" s="3416"/>
      <c r="D2582" s="3387"/>
      <c r="E2582" s="3386"/>
      <c r="F2582" s="3387"/>
      <c r="G2582" s="3445"/>
      <c r="H2582" s="3445"/>
      <c r="I2582" s="793"/>
      <c r="J2582" s="3476"/>
      <c r="K2582" s="3522"/>
      <c r="L2582" s="3523"/>
      <c r="M2582" s="3523"/>
      <c r="N2582" s="3523"/>
      <c r="O2582" s="3523"/>
      <c r="P2582" s="3523"/>
      <c r="Q2582" s="3523"/>
      <c r="R2582" s="3524"/>
      <c r="DE2582" s="823"/>
    </row>
    <row r="2583" spans="1:109" s="771" customFormat="1" ht="12" hidden="1" customHeight="1" x14ac:dyDescent="0.15">
      <c r="A2583" s="787"/>
      <c r="B2583" s="792"/>
      <c r="C2583" s="792"/>
      <c r="D2583" s="792"/>
      <c r="E2583" s="792"/>
      <c r="F2583" s="792"/>
      <c r="G2583" s="3445"/>
      <c r="H2583" s="3445"/>
      <c r="I2583" s="787"/>
      <c r="J2583" s="3477"/>
      <c r="K2583" s="3525"/>
      <c r="L2583" s="3526"/>
      <c r="M2583" s="3526"/>
      <c r="N2583" s="3526"/>
      <c r="O2583" s="3526"/>
      <c r="P2583" s="3526"/>
      <c r="Q2583" s="3526"/>
      <c r="R2583" s="3527"/>
      <c r="S2583" s="225"/>
      <c r="T2583" s="755"/>
      <c r="DE2583" s="823"/>
    </row>
    <row r="2584" spans="1:109" s="771" customFormat="1" ht="12" hidden="1" customHeight="1" x14ac:dyDescent="0.15">
      <c r="A2584" s="787"/>
      <c r="B2584" s="788"/>
      <c r="C2584" s="788"/>
      <c r="D2584" s="788"/>
      <c r="E2584" s="788"/>
      <c r="F2584" s="788"/>
      <c r="G2584" s="788"/>
      <c r="H2584" s="788"/>
      <c r="I2584" s="787"/>
      <c r="J2584" s="3477"/>
      <c r="K2584" s="3525"/>
      <c r="L2584" s="3526"/>
      <c r="M2584" s="3526"/>
      <c r="N2584" s="3526"/>
      <c r="O2584" s="3526"/>
      <c r="P2584" s="3526"/>
      <c r="Q2584" s="3526"/>
      <c r="R2584" s="3527"/>
      <c r="DE2584" s="823"/>
    </row>
    <row r="2585" spans="1:109" s="771" customFormat="1" ht="12" hidden="1" customHeight="1" x14ac:dyDescent="0.15">
      <c r="A2585" s="787"/>
      <c r="B2585" s="3465" t="s">
        <v>1225</v>
      </c>
      <c r="C2585" s="3465"/>
      <c r="D2585" s="3465"/>
      <c r="E2585" s="3465"/>
      <c r="F2585" s="3465"/>
      <c r="G2585" s="3465"/>
      <c r="H2585" s="3465"/>
      <c r="I2585" s="787"/>
      <c r="J2585" s="3477"/>
      <c r="K2585" s="3525"/>
      <c r="L2585" s="3526"/>
      <c r="M2585" s="3526"/>
      <c r="N2585" s="3526"/>
      <c r="O2585" s="3526"/>
      <c r="P2585" s="3526"/>
      <c r="Q2585" s="3526"/>
      <c r="R2585" s="3527"/>
      <c r="DE2585" s="823"/>
    </row>
    <row r="2586" spans="1:109" s="771" customFormat="1" ht="12" hidden="1" customHeight="1" x14ac:dyDescent="0.15">
      <c r="A2586" s="787"/>
      <c r="B2586" s="3465" t="s">
        <v>1224</v>
      </c>
      <c r="C2586" s="3465"/>
      <c r="D2586" s="3465"/>
      <c r="E2586" s="3465"/>
      <c r="F2586" s="3465"/>
      <c r="G2586" s="3465"/>
      <c r="H2586" s="3465"/>
      <c r="I2586" s="789"/>
      <c r="J2586" s="3477"/>
      <c r="K2586" s="3525"/>
      <c r="L2586" s="3526"/>
      <c r="M2586" s="3526"/>
      <c r="N2586" s="3526"/>
      <c r="O2586" s="3526"/>
      <c r="P2586" s="3526"/>
      <c r="Q2586" s="3526"/>
      <c r="R2586" s="3527"/>
      <c r="DE2586" s="823"/>
    </row>
    <row r="2587" spans="1:109" s="771" customFormat="1" ht="12" hidden="1" customHeight="1" x14ac:dyDescent="0.15">
      <c r="A2587" s="790" t="s">
        <v>1223</v>
      </c>
      <c r="B2587" s="3466" t="s">
        <v>577</v>
      </c>
      <c r="C2587" s="3466"/>
      <c r="D2587" s="3466"/>
      <c r="E2587" s="3466"/>
      <c r="F2587" s="3466"/>
      <c r="G2587" s="3466"/>
      <c r="H2587" s="3466"/>
      <c r="I2587" s="787"/>
      <c r="J2587" s="3477"/>
      <c r="K2587" s="3525"/>
      <c r="L2587" s="3526"/>
      <c r="M2587" s="3526"/>
      <c r="N2587" s="3526"/>
      <c r="O2587" s="3526"/>
      <c r="P2587" s="3526"/>
      <c r="Q2587" s="3526"/>
      <c r="R2587" s="3527"/>
      <c r="DE2587" s="823"/>
    </row>
    <row r="2588" spans="1:109" s="771" customFormat="1" ht="12" hidden="1" customHeight="1" x14ac:dyDescent="0.15">
      <c r="A2588" s="790"/>
      <c r="B2588" s="3467" t="s">
        <v>1222</v>
      </c>
      <c r="C2588" s="3467"/>
      <c r="D2588" s="3467"/>
      <c r="E2588" s="3467"/>
      <c r="F2588" s="3467"/>
      <c r="G2588" s="3467"/>
      <c r="H2588" s="3467"/>
      <c r="I2588" s="787"/>
      <c r="J2588" s="3477"/>
      <c r="K2588" s="3525"/>
      <c r="L2588" s="3526"/>
      <c r="M2588" s="3526"/>
      <c r="N2588" s="3526"/>
      <c r="O2588" s="3526"/>
      <c r="P2588" s="3526"/>
      <c r="Q2588" s="3526"/>
      <c r="R2588" s="3527"/>
      <c r="DE2588" s="823"/>
    </row>
    <row r="2589" spans="1:109" s="771" customFormat="1" ht="12" hidden="1" customHeight="1" x14ac:dyDescent="0.15">
      <c r="A2589" s="790"/>
      <c r="B2589" s="3467"/>
      <c r="C2589" s="3467"/>
      <c r="D2589" s="3467"/>
      <c r="E2589" s="3467"/>
      <c r="F2589" s="3467"/>
      <c r="G2589" s="3467"/>
      <c r="H2589" s="3467"/>
      <c r="I2589" s="787"/>
      <c r="J2589" s="3477"/>
      <c r="K2589" s="3525"/>
      <c r="L2589" s="3526"/>
      <c r="M2589" s="3526"/>
      <c r="N2589" s="3526"/>
      <c r="O2589" s="3526"/>
      <c r="P2589" s="3526"/>
      <c r="Q2589" s="3526"/>
      <c r="R2589" s="3527"/>
      <c r="DE2589" s="823"/>
    </row>
    <row r="2590" spans="1:109" s="771" customFormat="1" ht="12" hidden="1" customHeight="1" x14ac:dyDescent="0.15">
      <c r="A2590" s="790"/>
      <c r="B2590" s="3465"/>
      <c r="C2590" s="3465"/>
      <c r="D2590" s="3465"/>
      <c r="E2590" s="3465"/>
      <c r="F2590" s="3465"/>
      <c r="G2590" s="3465"/>
      <c r="H2590" s="3465"/>
      <c r="I2590" s="787"/>
      <c r="J2590" s="3477"/>
      <c r="K2590" s="3525"/>
      <c r="L2590" s="3526"/>
      <c r="M2590" s="3526"/>
      <c r="N2590" s="3526"/>
      <c r="O2590" s="3526"/>
      <c r="P2590" s="3526"/>
      <c r="Q2590" s="3526"/>
      <c r="R2590" s="3527"/>
      <c r="DE2590" s="823"/>
    </row>
    <row r="2591" spans="1:109" s="771" customFormat="1" ht="12" hidden="1" customHeight="1" x14ac:dyDescent="0.15">
      <c r="A2591" s="790"/>
      <c r="B2591" s="3465" t="s">
        <v>652</v>
      </c>
      <c r="C2591" s="3465"/>
      <c r="D2591" s="3465"/>
      <c r="E2591" s="3465"/>
      <c r="F2591" s="3465"/>
      <c r="G2591" s="3465"/>
      <c r="H2591" s="3465"/>
      <c r="I2591" s="787"/>
      <c r="J2591" s="3477"/>
      <c r="K2591" s="3525"/>
      <c r="L2591" s="3526"/>
      <c r="M2591" s="3526"/>
      <c r="N2591" s="3526"/>
      <c r="O2591" s="3526"/>
      <c r="P2591" s="3526"/>
      <c r="Q2591" s="3526"/>
      <c r="R2591" s="3527"/>
      <c r="U2591" s="224"/>
      <c r="V2591" s="224"/>
      <c r="W2591" s="224"/>
      <c r="X2591" s="224"/>
      <c r="Y2591" s="224"/>
      <c r="Z2591" s="224"/>
      <c r="AA2591" s="224"/>
      <c r="AB2591" s="224"/>
      <c r="AC2591" s="224"/>
      <c r="AD2591" s="224"/>
      <c r="AE2591" s="224"/>
      <c r="DE2591" s="823"/>
    </row>
    <row r="2592" spans="1:109" s="771" customFormat="1" ht="12" hidden="1" customHeight="1" x14ac:dyDescent="0.15">
      <c r="A2592" s="790"/>
      <c r="B2592" s="3465"/>
      <c r="C2592" s="3465"/>
      <c r="D2592" s="3465"/>
      <c r="E2592" s="3465"/>
      <c r="F2592" s="3465"/>
      <c r="G2592" s="3465"/>
      <c r="H2592" s="3465"/>
      <c r="I2592" s="787"/>
      <c r="J2592" s="3478"/>
      <c r="K2592" s="3528"/>
      <c r="L2592" s="3529"/>
      <c r="M2592" s="3529"/>
      <c r="N2592" s="3529"/>
      <c r="O2592" s="3529"/>
      <c r="P2592" s="3529"/>
      <c r="Q2592" s="3529"/>
      <c r="R2592" s="3530"/>
      <c r="DE2592" s="823"/>
    </row>
    <row r="2593" spans="1:111" s="772" customFormat="1" ht="13.5" hidden="1" x14ac:dyDescent="0.15">
      <c r="A2593" s="3473" t="s">
        <v>1239</v>
      </c>
      <c r="B2593" s="3474"/>
      <c r="C2593" s="3474"/>
      <c r="D2593" s="3474"/>
      <c r="E2593" s="3474"/>
      <c r="F2593" s="3474"/>
      <c r="G2593" s="3474"/>
      <c r="H2593" s="3474"/>
      <c r="I2593" s="3474"/>
      <c r="J2593" s="3474"/>
      <c r="K2593" s="3474"/>
      <c r="L2593" s="3474"/>
      <c r="M2593" s="3474"/>
      <c r="N2593" s="3474"/>
      <c r="O2593" s="3474"/>
      <c r="P2593" s="3474"/>
      <c r="Q2593" s="3474"/>
      <c r="R2593" s="3474"/>
      <c r="DE2593" s="822"/>
    </row>
    <row r="2594" spans="1:111" s="771" customFormat="1" ht="12" hidden="1" customHeight="1" x14ac:dyDescent="0.15">
      <c r="A2594" s="3393" t="s">
        <v>576</v>
      </c>
      <c r="B2594" s="3417"/>
      <c r="C2594" s="3494"/>
      <c r="D2594" s="3495"/>
      <c r="E2594" s="3393" t="s">
        <v>575</v>
      </c>
      <c r="F2594" s="3417"/>
      <c r="G2594" s="3386"/>
      <c r="H2594" s="3416"/>
      <c r="I2594" s="3416"/>
      <c r="J2594" s="3387"/>
      <c r="K2594" s="3393" t="s">
        <v>1214</v>
      </c>
      <c r="L2594" s="3395"/>
      <c r="M2594" s="3420"/>
      <c r="N2594" s="3386"/>
      <c r="O2594" s="3416"/>
      <c r="P2594" s="3416"/>
      <c r="Q2594" s="3416"/>
      <c r="R2594" s="3387"/>
      <c r="DE2594" s="823"/>
    </row>
    <row r="2595" spans="1:111" s="771" customFormat="1" ht="12" hidden="1" customHeight="1" x14ac:dyDescent="0.15">
      <c r="A2595" s="3421">
        <v>1</v>
      </c>
      <c r="B2595" s="3510" t="s">
        <v>1238</v>
      </c>
      <c r="C2595" s="3511"/>
      <c r="D2595" s="3511"/>
      <c r="E2595" s="3511"/>
      <c r="F2595" s="3512"/>
      <c r="G2595" s="3492" t="s">
        <v>1237</v>
      </c>
      <c r="H2595" s="3493"/>
      <c r="I2595" s="3492" t="s">
        <v>1236</v>
      </c>
      <c r="J2595" s="3503"/>
      <c r="K2595" s="3503"/>
      <c r="L2595" s="3503"/>
      <c r="M2595" s="3503"/>
      <c r="N2595" s="3503"/>
      <c r="O2595" s="3503"/>
      <c r="P2595" s="3503"/>
      <c r="Q2595" s="3503"/>
      <c r="R2595" s="3493"/>
      <c r="DE2595" s="823"/>
    </row>
    <row r="2596" spans="1:111" s="771" customFormat="1" ht="12" hidden="1" customHeight="1" x14ac:dyDescent="0.15">
      <c r="A2596" s="3422"/>
      <c r="B2596" s="3513"/>
      <c r="C2596" s="3514"/>
      <c r="D2596" s="3514"/>
      <c r="E2596" s="3514"/>
      <c r="F2596" s="3515"/>
      <c r="G2596" s="3516"/>
      <c r="H2596" s="3517"/>
      <c r="I2596" s="3518"/>
      <c r="J2596" s="3519"/>
      <c r="K2596" s="3519"/>
      <c r="L2596" s="3519"/>
      <c r="M2596" s="780" t="s">
        <v>1761</v>
      </c>
      <c r="N2596" s="3520"/>
      <c r="O2596" s="3521"/>
      <c r="P2596" s="781" t="s">
        <v>1762</v>
      </c>
      <c r="Q2596" s="773"/>
      <c r="R2596" s="782" t="s">
        <v>1763</v>
      </c>
      <c r="S2596" s="758" t="str">
        <f>IF(AND(Q2596&lt;&gt;"",Q2596&lt;120),"排煙機の規定風量は120㎥以上必要です。","")</f>
        <v/>
      </c>
      <c r="T2596" s="770"/>
      <c r="DE2596" s="823"/>
    </row>
    <row r="2597" spans="1:111" s="771" customFormat="1" ht="6" hidden="1" customHeight="1" x14ac:dyDescent="0.15">
      <c r="A2597" s="794"/>
      <c r="B2597" s="794"/>
      <c r="C2597" s="794"/>
      <c r="D2597" s="794"/>
      <c r="E2597" s="794"/>
      <c r="F2597" s="794"/>
      <c r="G2597" s="794"/>
      <c r="H2597" s="794"/>
      <c r="I2597" s="794"/>
      <c r="J2597" s="794"/>
      <c r="K2597" s="795"/>
      <c r="L2597" s="795"/>
      <c r="M2597" s="795"/>
      <c r="N2597" s="794"/>
      <c r="O2597" s="796"/>
      <c r="P2597" s="796"/>
      <c r="Q2597" s="795"/>
      <c r="R2597" s="795"/>
      <c r="DE2597" s="823"/>
    </row>
    <row r="2598" spans="1:111" s="771" customFormat="1" ht="12" hidden="1" customHeight="1" x14ac:dyDescent="0.15">
      <c r="A2598" s="3432">
        <v>2</v>
      </c>
      <c r="B2598" s="3492" t="s">
        <v>1235</v>
      </c>
      <c r="C2598" s="3503"/>
      <c r="D2598" s="3503"/>
      <c r="E2598" s="3503"/>
      <c r="F2598" s="3503"/>
      <c r="G2598" s="3503"/>
      <c r="H2598" s="3503"/>
      <c r="I2598" s="3503"/>
      <c r="J2598" s="3503"/>
      <c r="K2598" s="3503"/>
      <c r="L2598" s="3503"/>
      <c r="M2598" s="3503"/>
      <c r="N2598" s="3503"/>
      <c r="O2598" s="3504"/>
      <c r="P2598" s="783"/>
      <c r="Q2598" s="3434" t="s">
        <v>1231</v>
      </c>
      <c r="R2598" s="3435"/>
      <c r="DE2598" s="823"/>
    </row>
    <row r="2599" spans="1:111" s="771" customFormat="1" ht="12" hidden="1" customHeight="1" x14ac:dyDescent="0.15">
      <c r="A2599" s="3433"/>
      <c r="B2599" s="784" t="s">
        <v>54</v>
      </c>
      <c r="C2599" s="3501" t="s">
        <v>1234</v>
      </c>
      <c r="D2599" s="3396"/>
      <c r="E2599" s="3502"/>
      <c r="F2599" s="785" t="s">
        <v>1233</v>
      </c>
      <c r="G2599" s="3501" t="s">
        <v>1228</v>
      </c>
      <c r="H2599" s="3396"/>
      <c r="I2599" s="3501" t="s">
        <v>579</v>
      </c>
      <c r="J2599" s="3396"/>
      <c r="K2599" s="3396"/>
      <c r="L2599" s="3396"/>
      <c r="M2599" s="3396"/>
      <c r="N2599" s="3396" t="s">
        <v>578</v>
      </c>
      <c r="O2599" s="3397"/>
      <c r="P2599" s="3398"/>
      <c r="Q2599" s="3436"/>
      <c r="R2599" s="3437"/>
      <c r="DE2599" s="823"/>
      <c r="DF2599" s="772" t="str">
        <f>IF(COUNTA(B2600:R2649)&gt;0,DG2599,"")</f>
        <v/>
      </c>
      <c r="DG2599" s="829">
        <v>36</v>
      </c>
    </row>
    <row r="2600" spans="1:111" s="771" customFormat="1" ht="12" hidden="1" customHeight="1" x14ac:dyDescent="0.15">
      <c r="A2600" s="3433"/>
      <c r="B2600" s="762"/>
      <c r="C2600" s="3505"/>
      <c r="D2600" s="3505"/>
      <c r="E2600" s="3505"/>
      <c r="F2600" s="1172"/>
      <c r="G2600" s="3505"/>
      <c r="H2600" s="3505"/>
      <c r="I2600" s="3506"/>
      <c r="J2600" s="3506"/>
      <c r="K2600" s="3506"/>
      <c r="L2600" s="3506"/>
      <c r="M2600" s="3506"/>
      <c r="N2600" s="3507"/>
      <c r="O2600" s="3508"/>
      <c r="P2600" s="3509"/>
      <c r="Q2600" s="3505"/>
      <c r="R2600" s="3505"/>
      <c r="DE2600" s="823"/>
    </row>
    <row r="2601" spans="1:111" s="771" customFormat="1" ht="12" hidden="1" customHeight="1" x14ac:dyDescent="0.15">
      <c r="A2601" s="3433"/>
      <c r="B2601" s="763"/>
      <c r="C2601" s="3490"/>
      <c r="D2601" s="3490"/>
      <c r="E2601" s="3490"/>
      <c r="F2601" s="1173"/>
      <c r="G2601" s="3490"/>
      <c r="H2601" s="3490"/>
      <c r="I2601" s="3491"/>
      <c r="J2601" s="3491"/>
      <c r="K2601" s="3491"/>
      <c r="L2601" s="3491"/>
      <c r="M2601" s="3491"/>
      <c r="N2601" s="3487"/>
      <c r="O2601" s="3488"/>
      <c r="P2601" s="3489"/>
      <c r="Q2601" s="3490"/>
      <c r="R2601" s="3490"/>
      <c r="DE2601" s="823"/>
    </row>
    <row r="2602" spans="1:111" s="771" customFormat="1" ht="12" hidden="1" customHeight="1" x14ac:dyDescent="0.15">
      <c r="A2602" s="3433"/>
      <c r="B2602" s="763"/>
      <c r="C2602" s="3490"/>
      <c r="D2602" s="3490"/>
      <c r="E2602" s="3490"/>
      <c r="F2602" s="1173"/>
      <c r="G2602" s="3490"/>
      <c r="H2602" s="3490"/>
      <c r="I2602" s="3491"/>
      <c r="J2602" s="3491"/>
      <c r="K2602" s="3491"/>
      <c r="L2602" s="3491"/>
      <c r="M2602" s="3491"/>
      <c r="N2602" s="3487"/>
      <c r="O2602" s="3488"/>
      <c r="P2602" s="3489"/>
      <c r="Q2602" s="3490"/>
      <c r="R2602" s="3490"/>
      <c r="DE2602" s="823"/>
    </row>
    <row r="2603" spans="1:111" s="771" customFormat="1" ht="12" hidden="1" customHeight="1" x14ac:dyDescent="0.15">
      <c r="A2603" s="3433"/>
      <c r="B2603" s="763"/>
      <c r="C2603" s="3490"/>
      <c r="D2603" s="3490"/>
      <c r="E2603" s="3490"/>
      <c r="F2603" s="1173"/>
      <c r="G2603" s="3490"/>
      <c r="H2603" s="3490"/>
      <c r="I2603" s="3491"/>
      <c r="J2603" s="3491"/>
      <c r="K2603" s="3491"/>
      <c r="L2603" s="3491"/>
      <c r="M2603" s="3491"/>
      <c r="N2603" s="3487"/>
      <c r="O2603" s="3488"/>
      <c r="P2603" s="3489"/>
      <c r="Q2603" s="3490"/>
      <c r="R2603" s="3490"/>
      <c r="DE2603" s="823"/>
    </row>
    <row r="2604" spans="1:111" s="771" customFormat="1" ht="12" hidden="1" customHeight="1" x14ac:dyDescent="0.15">
      <c r="A2604" s="3433"/>
      <c r="B2604" s="763"/>
      <c r="C2604" s="3490"/>
      <c r="D2604" s="3490"/>
      <c r="E2604" s="3490"/>
      <c r="F2604" s="1173"/>
      <c r="G2604" s="3490"/>
      <c r="H2604" s="3490"/>
      <c r="I2604" s="3491"/>
      <c r="J2604" s="3491"/>
      <c r="K2604" s="3491"/>
      <c r="L2604" s="3491"/>
      <c r="M2604" s="3491"/>
      <c r="N2604" s="3487"/>
      <c r="O2604" s="3488"/>
      <c r="P2604" s="3489"/>
      <c r="Q2604" s="3490"/>
      <c r="R2604" s="3490"/>
      <c r="DE2604" s="823"/>
    </row>
    <row r="2605" spans="1:111" s="771" customFormat="1" ht="12" hidden="1" customHeight="1" x14ac:dyDescent="0.15">
      <c r="A2605" s="3433"/>
      <c r="B2605" s="763"/>
      <c r="C2605" s="3490"/>
      <c r="D2605" s="3490"/>
      <c r="E2605" s="3490"/>
      <c r="F2605" s="1173"/>
      <c r="G2605" s="3490"/>
      <c r="H2605" s="3490"/>
      <c r="I2605" s="3491"/>
      <c r="J2605" s="3491"/>
      <c r="K2605" s="3491"/>
      <c r="L2605" s="3491"/>
      <c r="M2605" s="3491"/>
      <c r="N2605" s="3487"/>
      <c r="O2605" s="3488"/>
      <c r="P2605" s="3489"/>
      <c r="Q2605" s="3490"/>
      <c r="R2605" s="3490"/>
      <c r="DE2605" s="823"/>
    </row>
    <row r="2606" spans="1:111" s="771" customFormat="1" ht="12" hidden="1" customHeight="1" x14ac:dyDescent="0.15">
      <c r="A2606" s="3433"/>
      <c r="B2606" s="763"/>
      <c r="C2606" s="3490"/>
      <c r="D2606" s="3490"/>
      <c r="E2606" s="3490"/>
      <c r="F2606" s="1173"/>
      <c r="G2606" s="3490"/>
      <c r="H2606" s="3490"/>
      <c r="I2606" s="3491"/>
      <c r="J2606" s="3491"/>
      <c r="K2606" s="3491"/>
      <c r="L2606" s="3491"/>
      <c r="M2606" s="3491"/>
      <c r="N2606" s="3487"/>
      <c r="O2606" s="3488"/>
      <c r="P2606" s="3489"/>
      <c r="Q2606" s="3490"/>
      <c r="R2606" s="3490"/>
      <c r="DE2606" s="823"/>
    </row>
    <row r="2607" spans="1:111" s="771" customFormat="1" ht="12" hidden="1" customHeight="1" x14ac:dyDescent="0.15">
      <c r="A2607" s="3433"/>
      <c r="B2607" s="763"/>
      <c r="C2607" s="3490"/>
      <c r="D2607" s="3490"/>
      <c r="E2607" s="3490"/>
      <c r="F2607" s="1173"/>
      <c r="G2607" s="3490"/>
      <c r="H2607" s="3490"/>
      <c r="I2607" s="3491"/>
      <c r="J2607" s="3491"/>
      <c r="K2607" s="3491"/>
      <c r="L2607" s="3491"/>
      <c r="M2607" s="3491"/>
      <c r="N2607" s="3487"/>
      <c r="O2607" s="3488"/>
      <c r="P2607" s="3489"/>
      <c r="Q2607" s="3490"/>
      <c r="R2607" s="3490"/>
      <c r="DE2607" s="823"/>
    </row>
    <row r="2608" spans="1:111" s="771" customFormat="1" ht="12" hidden="1" customHeight="1" x14ac:dyDescent="0.15">
      <c r="A2608" s="3433"/>
      <c r="B2608" s="763"/>
      <c r="C2608" s="3490"/>
      <c r="D2608" s="3490"/>
      <c r="E2608" s="3490"/>
      <c r="F2608" s="1173"/>
      <c r="G2608" s="3490"/>
      <c r="H2608" s="3490"/>
      <c r="I2608" s="3491"/>
      <c r="J2608" s="3491"/>
      <c r="K2608" s="3491"/>
      <c r="L2608" s="3491"/>
      <c r="M2608" s="3491"/>
      <c r="N2608" s="3487"/>
      <c r="O2608" s="3488"/>
      <c r="P2608" s="3489"/>
      <c r="Q2608" s="3490"/>
      <c r="R2608" s="3490"/>
      <c r="DE2608" s="823"/>
    </row>
    <row r="2609" spans="1:109" s="771" customFormat="1" ht="12" hidden="1" customHeight="1" x14ac:dyDescent="0.15">
      <c r="A2609" s="3433"/>
      <c r="B2609" s="763"/>
      <c r="C2609" s="3490"/>
      <c r="D2609" s="3490"/>
      <c r="E2609" s="3490"/>
      <c r="F2609" s="1173"/>
      <c r="G2609" s="3490"/>
      <c r="H2609" s="3490"/>
      <c r="I2609" s="3491"/>
      <c r="J2609" s="3491"/>
      <c r="K2609" s="3491"/>
      <c r="L2609" s="3491"/>
      <c r="M2609" s="3491"/>
      <c r="N2609" s="3487"/>
      <c r="O2609" s="3488"/>
      <c r="P2609" s="3489"/>
      <c r="Q2609" s="3490"/>
      <c r="R2609" s="3490"/>
      <c r="DE2609" s="823"/>
    </row>
    <row r="2610" spans="1:109" s="771" customFormat="1" ht="12" hidden="1" customHeight="1" x14ac:dyDescent="0.15">
      <c r="A2610" s="3433"/>
      <c r="B2610" s="763"/>
      <c r="C2610" s="3490"/>
      <c r="D2610" s="3490"/>
      <c r="E2610" s="3490"/>
      <c r="F2610" s="1173"/>
      <c r="G2610" s="3490"/>
      <c r="H2610" s="3490"/>
      <c r="I2610" s="3491"/>
      <c r="J2610" s="3491"/>
      <c r="K2610" s="3491"/>
      <c r="L2610" s="3491"/>
      <c r="M2610" s="3491"/>
      <c r="N2610" s="3487"/>
      <c r="O2610" s="3488"/>
      <c r="P2610" s="3489"/>
      <c r="Q2610" s="3490"/>
      <c r="R2610" s="3490"/>
      <c r="DE2610" s="823"/>
    </row>
    <row r="2611" spans="1:109" s="771" customFormat="1" ht="12" hidden="1" customHeight="1" x14ac:dyDescent="0.15">
      <c r="A2611" s="3433"/>
      <c r="B2611" s="763"/>
      <c r="C2611" s="3490"/>
      <c r="D2611" s="3490"/>
      <c r="E2611" s="3490"/>
      <c r="F2611" s="1173"/>
      <c r="G2611" s="3490"/>
      <c r="H2611" s="3490"/>
      <c r="I2611" s="3491"/>
      <c r="J2611" s="3491"/>
      <c r="K2611" s="3491"/>
      <c r="L2611" s="3491"/>
      <c r="M2611" s="3491"/>
      <c r="N2611" s="3487"/>
      <c r="O2611" s="3488"/>
      <c r="P2611" s="3489"/>
      <c r="Q2611" s="3490"/>
      <c r="R2611" s="3490"/>
      <c r="DE2611" s="823"/>
    </row>
    <row r="2612" spans="1:109" s="771" customFormat="1" ht="12" hidden="1" customHeight="1" x14ac:dyDescent="0.15">
      <c r="A2612" s="3433"/>
      <c r="B2612" s="763"/>
      <c r="C2612" s="3490"/>
      <c r="D2612" s="3490"/>
      <c r="E2612" s="3490"/>
      <c r="F2612" s="1173"/>
      <c r="G2612" s="3490"/>
      <c r="H2612" s="3490"/>
      <c r="I2612" s="3491"/>
      <c r="J2612" s="3491"/>
      <c r="K2612" s="3491"/>
      <c r="L2612" s="3491"/>
      <c r="M2612" s="3491"/>
      <c r="N2612" s="3487"/>
      <c r="O2612" s="3488"/>
      <c r="P2612" s="3489"/>
      <c r="Q2612" s="3490"/>
      <c r="R2612" s="3490"/>
      <c r="DE2612" s="823"/>
    </row>
    <row r="2613" spans="1:109" s="771" customFormat="1" ht="12" hidden="1" customHeight="1" x14ac:dyDescent="0.15">
      <c r="A2613" s="3433"/>
      <c r="B2613" s="763"/>
      <c r="C2613" s="3490"/>
      <c r="D2613" s="3490"/>
      <c r="E2613" s="3490"/>
      <c r="F2613" s="1173"/>
      <c r="G2613" s="3490"/>
      <c r="H2613" s="3490"/>
      <c r="I2613" s="3491"/>
      <c r="J2613" s="3491"/>
      <c r="K2613" s="3491"/>
      <c r="L2613" s="3491"/>
      <c r="M2613" s="3491"/>
      <c r="N2613" s="3487"/>
      <c r="O2613" s="3488"/>
      <c r="P2613" s="3489"/>
      <c r="Q2613" s="3490"/>
      <c r="R2613" s="3490"/>
      <c r="DE2613" s="823"/>
    </row>
    <row r="2614" spans="1:109" s="771" customFormat="1" ht="12" hidden="1" customHeight="1" x14ac:dyDescent="0.15">
      <c r="A2614" s="3433"/>
      <c r="B2614" s="763"/>
      <c r="C2614" s="3490"/>
      <c r="D2614" s="3490"/>
      <c r="E2614" s="3490"/>
      <c r="F2614" s="1173"/>
      <c r="G2614" s="3490"/>
      <c r="H2614" s="3490"/>
      <c r="I2614" s="3491"/>
      <c r="J2614" s="3491"/>
      <c r="K2614" s="3491"/>
      <c r="L2614" s="3491"/>
      <c r="M2614" s="3491"/>
      <c r="N2614" s="3487"/>
      <c r="O2614" s="3488"/>
      <c r="P2614" s="3489"/>
      <c r="Q2614" s="3490"/>
      <c r="R2614" s="3490"/>
      <c r="DE2614" s="823"/>
    </row>
    <row r="2615" spans="1:109" s="771" customFormat="1" ht="12" hidden="1" customHeight="1" x14ac:dyDescent="0.15">
      <c r="A2615" s="3433"/>
      <c r="B2615" s="763"/>
      <c r="C2615" s="3490"/>
      <c r="D2615" s="3490"/>
      <c r="E2615" s="3490"/>
      <c r="F2615" s="1173"/>
      <c r="G2615" s="3490"/>
      <c r="H2615" s="3490"/>
      <c r="I2615" s="3491"/>
      <c r="J2615" s="3491"/>
      <c r="K2615" s="3491"/>
      <c r="L2615" s="3491"/>
      <c r="M2615" s="3491"/>
      <c r="N2615" s="3487"/>
      <c r="O2615" s="3488"/>
      <c r="P2615" s="3489"/>
      <c r="Q2615" s="3490"/>
      <c r="R2615" s="3490"/>
      <c r="DE2615" s="823"/>
    </row>
    <row r="2616" spans="1:109" s="771" customFormat="1" ht="12" hidden="1" customHeight="1" x14ac:dyDescent="0.15">
      <c r="A2616" s="3433"/>
      <c r="B2616" s="763"/>
      <c r="C2616" s="3490"/>
      <c r="D2616" s="3490"/>
      <c r="E2616" s="3490"/>
      <c r="F2616" s="1173"/>
      <c r="G2616" s="3490"/>
      <c r="H2616" s="3490"/>
      <c r="I2616" s="3491"/>
      <c r="J2616" s="3491"/>
      <c r="K2616" s="3491"/>
      <c r="L2616" s="3491"/>
      <c r="M2616" s="3491"/>
      <c r="N2616" s="3487"/>
      <c r="O2616" s="3488"/>
      <c r="P2616" s="3489"/>
      <c r="Q2616" s="3490"/>
      <c r="R2616" s="3490"/>
      <c r="DE2616" s="823"/>
    </row>
    <row r="2617" spans="1:109" s="771" customFormat="1" ht="12" hidden="1" customHeight="1" x14ac:dyDescent="0.15">
      <c r="A2617" s="3433"/>
      <c r="B2617" s="763"/>
      <c r="C2617" s="3490"/>
      <c r="D2617" s="3490"/>
      <c r="E2617" s="3490"/>
      <c r="F2617" s="1173"/>
      <c r="G2617" s="3490"/>
      <c r="H2617" s="3490"/>
      <c r="I2617" s="3491"/>
      <c r="J2617" s="3491"/>
      <c r="K2617" s="3491"/>
      <c r="L2617" s="3491"/>
      <c r="M2617" s="3491"/>
      <c r="N2617" s="3487"/>
      <c r="O2617" s="3488"/>
      <c r="P2617" s="3489"/>
      <c r="Q2617" s="3490"/>
      <c r="R2617" s="3490"/>
      <c r="DE2617" s="823"/>
    </row>
    <row r="2618" spans="1:109" s="771" customFormat="1" ht="12" hidden="1" customHeight="1" x14ac:dyDescent="0.15">
      <c r="A2618" s="3433"/>
      <c r="B2618" s="763"/>
      <c r="C2618" s="3490"/>
      <c r="D2618" s="3490"/>
      <c r="E2618" s="3490"/>
      <c r="F2618" s="1173"/>
      <c r="G2618" s="3490"/>
      <c r="H2618" s="3490"/>
      <c r="I2618" s="3491"/>
      <c r="J2618" s="3491"/>
      <c r="K2618" s="3491"/>
      <c r="L2618" s="3491"/>
      <c r="M2618" s="3491"/>
      <c r="N2618" s="3487"/>
      <c r="O2618" s="3488"/>
      <c r="P2618" s="3489"/>
      <c r="Q2618" s="3490"/>
      <c r="R2618" s="3490"/>
      <c r="DE2618" s="823"/>
    </row>
    <row r="2619" spans="1:109" s="771" customFormat="1" ht="12" hidden="1" customHeight="1" x14ac:dyDescent="0.15">
      <c r="A2619" s="3433"/>
      <c r="B2619" s="763"/>
      <c r="C2619" s="3490"/>
      <c r="D2619" s="3490"/>
      <c r="E2619" s="3490"/>
      <c r="F2619" s="1173"/>
      <c r="G2619" s="3490"/>
      <c r="H2619" s="3490"/>
      <c r="I2619" s="3491"/>
      <c r="J2619" s="3491"/>
      <c r="K2619" s="3491"/>
      <c r="L2619" s="3491"/>
      <c r="M2619" s="3491"/>
      <c r="N2619" s="3487"/>
      <c r="O2619" s="3488"/>
      <c r="P2619" s="3489"/>
      <c r="Q2619" s="3490"/>
      <c r="R2619" s="3490"/>
      <c r="DE2619" s="823"/>
    </row>
    <row r="2620" spans="1:109" s="771" customFormat="1" ht="12" hidden="1" customHeight="1" x14ac:dyDescent="0.15">
      <c r="A2620" s="3433"/>
      <c r="B2620" s="763"/>
      <c r="C2620" s="3490"/>
      <c r="D2620" s="3490"/>
      <c r="E2620" s="3490"/>
      <c r="F2620" s="1173"/>
      <c r="G2620" s="3490"/>
      <c r="H2620" s="3490"/>
      <c r="I2620" s="3491"/>
      <c r="J2620" s="3491"/>
      <c r="K2620" s="3491"/>
      <c r="L2620" s="3491"/>
      <c r="M2620" s="3491"/>
      <c r="N2620" s="3487"/>
      <c r="O2620" s="3488"/>
      <c r="P2620" s="3489"/>
      <c r="Q2620" s="3490"/>
      <c r="R2620" s="3490"/>
      <c r="DE2620" s="823"/>
    </row>
    <row r="2621" spans="1:109" s="771" customFormat="1" ht="12" hidden="1" customHeight="1" x14ac:dyDescent="0.15">
      <c r="A2621" s="3433"/>
      <c r="B2621" s="763"/>
      <c r="C2621" s="3490"/>
      <c r="D2621" s="3490"/>
      <c r="E2621" s="3490"/>
      <c r="F2621" s="1173"/>
      <c r="G2621" s="3490"/>
      <c r="H2621" s="3490"/>
      <c r="I2621" s="3491"/>
      <c r="J2621" s="3491"/>
      <c r="K2621" s="3491"/>
      <c r="L2621" s="3491"/>
      <c r="M2621" s="3491"/>
      <c r="N2621" s="3487"/>
      <c r="O2621" s="3488"/>
      <c r="P2621" s="3489"/>
      <c r="Q2621" s="3490"/>
      <c r="R2621" s="3490"/>
      <c r="DE2621" s="823"/>
    </row>
    <row r="2622" spans="1:109" s="771" customFormat="1" ht="12" hidden="1" customHeight="1" x14ac:dyDescent="0.15">
      <c r="A2622" s="3433"/>
      <c r="B2622" s="763"/>
      <c r="C2622" s="3490"/>
      <c r="D2622" s="3490"/>
      <c r="E2622" s="3490"/>
      <c r="F2622" s="1173"/>
      <c r="G2622" s="3490"/>
      <c r="H2622" s="3490"/>
      <c r="I2622" s="3491"/>
      <c r="J2622" s="3491"/>
      <c r="K2622" s="3491"/>
      <c r="L2622" s="3491"/>
      <c r="M2622" s="3491"/>
      <c r="N2622" s="3487"/>
      <c r="O2622" s="3488"/>
      <c r="P2622" s="3489"/>
      <c r="Q2622" s="3490"/>
      <c r="R2622" s="3490"/>
      <c r="DE2622" s="823"/>
    </row>
    <row r="2623" spans="1:109" s="771" customFormat="1" ht="12" hidden="1" customHeight="1" x14ac:dyDescent="0.15">
      <c r="A2623" s="3433"/>
      <c r="B2623" s="763"/>
      <c r="C2623" s="3490"/>
      <c r="D2623" s="3490"/>
      <c r="E2623" s="3490"/>
      <c r="F2623" s="1173"/>
      <c r="G2623" s="3490"/>
      <c r="H2623" s="3490"/>
      <c r="I2623" s="3491"/>
      <c r="J2623" s="3491"/>
      <c r="K2623" s="3491"/>
      <c r="L2623" s="3491"/>
      <c r="M2623" s="3491"/>
      <c r="N2623" s="3487"/>
      <c r="O2623" s="3488"/>
      <c r="P2623" s="3489"/>
      <c r="Q2623" s="3490"/>
      <c r="R2623" s="3490"/>
      <c r="DE2623" s="823"/>
    </row>
    <row r="2624" spans="1:109" s="771" customFormat="1" ht="12" hidden="1" customHeight="1" x14ac:dyDescent="0.15">
      <c r="A2624" s="3433"/>
      <c r="B2624" s="763"/>
      <c r="C2624" s="3490"/>
      <c r="D2624" s="3490"/>
      <c r="E2624" s="3490"/>
      <c r="F2624" s="1173"/>
      <c r="G2624" s="3490"/>
      <c r="H2624" s="3490"/>
      <c r="I2624" s="3491"/>
      <c r="J2624" s="3491"/>
      <c r="K2624" s="3491"/>
      <c r="L2624" s="3491"/>
      <c r="M2624" s="3491"/>
      <c r="N2624" s="3487"/>
      <c r="O2624" s="3488"/>
      <c r="P2624" s="3489"/>
      <c r="Q2624" s="3490"/>
      <c r="R2624" s="3490"/>
      <c r="DE2624" s="823"/>
    </row>
    <row r="2625" spans="1:109" s="771" customFormat="1" ht="12" hidden="1" customHeight="1" x14ac:dyDescent="0.15">
      <c r="A2625" s="3433"/>
      <c r="B2625" s="763"/>
      <c r="C2625" s="3490"/>
      <c r="D2625" s="3490"/>
      <c r="E2625" s="3490"/>
      <c r="F2625" s="1173"/>
      <c r="G2625" s="3490"/>
      <c r="H2625" s="3490"/>
      <c r="I2625" s="3491"/>
      <c r="J2625" s="3491"/>
      <c r="K2625" s="3491"/>
      <c r="L2625" s="3491"/>
      <c r="M2625" s="3491"/>
      <c r="N2625" s="3487"/>
      <c r="O2625" s="3488"/>
      <c r="P2625" s="3489"/>
      <c r="Q2625" s="3490"/>
      <c r="R2625" s="3490"/>
      <c r="DE2625" s="823"/>
    </row>
    <row r="2626" spans="1:109" s="771" customFormat="1" ht="12" hidden="1" customHeight="1" x14ac:dyDescent="0.15">
      <c r="A2626" s="3433"/>
      <c r="B2626" s="763"/>
      <c r="C2626" s="3490"/>
      <c r="D2626" s="3490"/>
      <c r="E2626" s="3490"/>
      <c r="F2626" s="1173"/>
      <c r="G2626" s="3490"/>
      <c r="H2626" s="3490"/>
      <c r="I2626" s="3491"/>
      <c r="J2626" s="3491"/>
      <c r="K2626" s="3491"/>
      <c r="L2626" s="3491"/>
      <c r="M2626" s="3491"/>
      <c r="N2626" s="3487"/>
      <c r="O2626" s="3488"/>
      <c r="P2626" s="3489"/>
      <c r="Q2626" s="3490"/>
      <c r="R2626" s="3490"/>
      <c r="DE2626" s="823"/>
    </row>
    <row r="2627" spans="1:109" s="771" customFormat="1" ht="12" hidden="1" customHeight="1" x14ac:dyDescent="0.15">
      <c r="A2627" s="3433"/>
      <c r="B2627" s="763"/>
      <c r="C2627" s="3490"/>
      <c r="D2627" s="3490"/>
      <c r="E2627" s="3490"/>
      <c r="F2627" s="1173"/>
      <c r="G2627" s="3490"/>
      <c r="H2627" s="3490"/>
      <c r="I2627" s="3491"/>
      <c r="J2627" s="3491"/>
      <c r="K2627" s="3491"/>
      <c r="L2627" s="3491"/>
      <c r="M2627" s="3491"/>
      <c r="N2627" s="3487"/>
      <c r="O2627" s="3488"/>
      <c r="P2627" s="3489"/>
      <c r="Q2627" s="3490"/>
      <c r="R2627" s="3490"/>
      <c r="DE2627" s="823"/>
    </row>
    <row r="2628" spans="1:109" s="771" customFormat="1" ht="12" hidden="1" customHeight="1" x14ac:dyDescent="0.15">
      <c r="A2628" s="3433"/>
      <c r="B2628" s="763"/>
      <c r="C2628" s="3490"/>
      <c r="D2628" s="3490"/>
      <c r="E2628" s="3490"/>
      <c r="F2628" s="1173"/>
      <c r="G2628" s="3490"/>
      <c r="H2628" s="3490"/>
      <c r="I2628" s="3491"/>
      <c r="J2628" s="3491"/>
      <c r="K2628" s="3491"/>
      <c r="L2628" s="3491"/>
      <c r="M2628" s="3491"/>
      <c r="N2628" s="3487"/>
      <c r="O2628" s="3488"/>
      <c r="P2628" s="3489"/>
      <c r="Q2628" s="3490"/>
      <c r="R2628" s="3490"/>
      <c r="DE2628" s="823"/>
    </row>
    <row r="2629" spans="1:109" s="771" customFormat="1" ht="12" hidden="1" customHeight="1" x14ac:dyDescent="0.15">
      <c r="A2629" s="3433"/>
      <c r="B2629" s="763"/>
      <c r="C2629" s="3490"/>
      <c r="D2629" s="3490"/>
      <c r="E2629" s="3490"/>
      <c r="F2629" s="1173"/>
      <c r="G2629" s="3490"/>
      <c r="H2629" s="3490"/>
      <c r="I2629" s="3491"/>
      <c r="J2629" s="3491"/>
      <c r="K2629" s="3491"/>
      <c r="L2629" s="3491"/>
      <c r="M2629" s="3491"/>
      <c r="N2629" s="3487"/>
      <c r="O2629" s="3488"/>
      <c r="P2629" s="3489"/>
      <c r="Q2629" s="3490"/>
      <c r="R2629" s="3490"/>
      <c r="DE2629" s="823"/>
    </row>
    <row r="2630" spans="1:109" s="771" customFormat="1" ht="12" hidden="1" customHeight="1" x14ac:dyDescent="0.15">
      <c r="A2630" s="3433"/>
      <c r="B2630" s="763"/>
      <c r="C2630" s="3490"/>
      <c r="D2630" s="3490"/>
      <c r="E2630" s="3490"/>
      <c r="F2630" s="1173"/>
      <c r="G2630" s="3490"/>
      <c r="H2630" s="3490"/>
      <c r="I2630" s="3491"/>
      <c r="J2630" s="3491"/>
      <c r="K2630" s="3491"/>
      <c r="L2630" s="3491"/>
      <c r="M2630" s="3491"/>
      <c r="N2630" s="3487"/>
      <c r="O2630" s="3488"/>
      <c r="P2630" s="3489"/>
      <c r="Q2630" s="3490"/>
      <c r="R2630" s="3490"/>
      <c r="DE2630" s="823"/>
    </row>
    <row r="2631" spans="1:109" s="771" customFormat="1" ht="12" hidden="1" customHeight="1" x14ac:dyDescent="0.15">
      <c r="A2631" s="3433"/>
      <c r="B2631" s="763"/>
      <c r="C2631" s="3490"/>
      <c r="D2631" s="3490"/>
      <c r="E2631" s="3490"/>
      <c r="F2631" s="1173"/>
      <c r="G2631" s="3490"/>
      <c r="H2631" s="3490"/>
      <c r="I2631" s="3491"/>
      <c r="J2631" s="3491"/>
      <c r="K2631" s="3491"/>
      <c r="L2631" s="3491"/>
      <c r="M2631" s="3491"/>
      <c r="N2631" s="3487"/>
      <c r="O2631" s="3488"/>
      <c r="P2631" s="3489"/>
      <c r="Q2631" s="3490"/>
      <c r="R2631" s="3490"/>
      <c r="DE2631" s="823"/>
    </row>
    <row r="2632" spans="1:109" s="771" customFormat="1" ht="12" hidden="1" customHeight="1" x14ac:dyDescent="0.15">
      <c r="A2632" s="3433"/>
      <c r="B2632" s="763"/>
      <c r="C2632" s="3490"/>
      <c r="D2632" s="3490"/>
      <c r="E2632" s="3490"/>
      <c r="F2632" s="1173"/>
      <c r="G2632" s="3490"/>
      <c r="H2632" s="3490"/>
      <c r="I2632" s="3491"/>
      <c r="J2632" s="3491"/>
      <c r="K2632" s="3491"/>
      <c r="L2632" s="3491"/>
      <c r="M2632" s="3491"/>
      <c r="N2632" s="3487"/>
      <c r="O2632" s="3488"/>
      <c r="P2632" s="3489"/>
      <c r="Q2632" s="3490"/>
      <c r="R2632" s="3490"/>
      <c r="DE2632" s="823"/>
    </row>
    <row r="2633" spans="1:109" s="771" customFormat="1" ht="12" hidden="1" customHeight="1" x14ac:dyDescent="0.15">
      <c r="A2633" s="3433"/>
      <c r="B2633" s="763"/>
      <c r="C2633" s="3490"/>
      <c r="D2633" s="3490"/>
      <c r="E2633" s="3490"/>
      <c r="F2633" s="1173"/>
      <c r="G2633" s="3490"/>
      <c r="H2633" s="3490"/>
      <c r="I2633" s="3491"/>
      <c r="J2633" s="3491"/>
      <c r="K2633" s="3491"/>
      <c r="L2633" s="3491"/>
      <c r="M2633" s="3491"/>
      <c r="N2633" s="3487"/>
      <c r="O2633" s="3488"/>
      <c r="P2633" s="3489"/>
      <c r="Q2633" s="3490"/>
      <c r="R2633" s="3490"/>
      <c r="DE2633" s="823"/>
    </row>
    <row r="2634" spans="1:109" s="771" customFormat="1" ht="12" hidden="1" customHeight="1" x14ac:dyDescent="0.15">
      <c r="A2634" s="3433"/>
      <c r="B2634" s="763"/>
      <c r="C2634" s="3490"/>
      <c r="D2634" s="3490"/>
      <c r="E2634" s="3490"/>
      <c r="F2634" s="1173"/>
      <c r="G2634" s="3490"/>
      <c r="H2634" s="3490"/>
      <c r="I2634" s="3491"/>
      <c r="J2634" s="3491"/>
      <c r="K2634" s="3491"/>
      <c r="L2634" s="3491"/>
      <c r="M2634" s="3491"/>
      <c r="N2634" s="3487"/>
      <c r="O2634" s="3488"/>
      <c r="P2634" s="3489"/>
      <c r="Q2634" s="3490"/>
      <c r="R2634" s="3490"/>
      <c r="DE2634" s="823"/>
    </row>
    <row r="2635" spans="1:109" s="771" customFormat="1" ht="12" hidden="1" customHeight="1" x14ac:dyDescent="0.15">
      <c r="A2635" s="3433"/>
      <c r="B2635" s="763"/>
      <c r="C2635" s="3490"/>
      <c r="D2635" s="3490"/>
      <c r="E2635" s="3490"/>
      <c r="F2635" s="1173"/>
      <c r="G2635" s="3490"/>
      <c r="H2635" s="3490"/>
      <c r="I2635" s="3491"/>
      <c r="J2635" s="3491"/>
      <c r="K2635" s="3491"/>
      <c r="L2635" s="3491"/>
      <c r="M2635" s="3491"/>
      <c r="N2635" s="3487"/>
      <c r="O2635" s="3488"/>
      <c r="P2635" s="3489"/>
      <c r="Q2635" s="3490"/>
      <c r="R2635" s="3490"/>
      <c r="DE2635" s="823"/>
    </row>
    <row r="2636" spans="1:109" s="771" customFormat="1" ht="12" hidden="1" customHeight="1" x14ac:dyDescent="0.15">
      <c r="A2636" s="3433"/>
      <c r="B2636" s="763"/>
      <c r="C2636" s="3490"/>
      <c r="D2636" s="3490"/>
      <c r="E2636" s="3490"/>
      <c r="F2636" s="1173"/>
      <c r="G2636" s="3490"/>
      <c r="H2636" s="3490"/>
      <c r="I2636" s="3491"/>
      <c r="J2636" s="3491"/>
      <c r="K2636" s="3491"/>
      <c r="L2636" s="3491"/>
      <c r="M2636" s="3491"/>
      <c r="N2636" s="3487"/>
      <c r="O2636" s="3488"/>
      <c r="P2636" s="3489"/>
      <c r="Q2636" s="3490"/>
      <c r="R2636" s="3490"/>
      <c r="DE2636" s="823"/>
    </row>
    <row r="2637" spans="1:109" s="771" customFormat="1" ht="12" hidden="1" customHeight="1" x14ac:dyDescent="0.15">
      <c r="A2637" s="3433"/>
      <c r="B2637" s="763"/>
      <c r="C2637" s="3490"/>
      <c r="D2637" s="3490"/>
      <c r="E2637" s="3490"/>
      <c r="F2637" s="1173"/>
      <c r="G2637" s="3490"/>
      <c r="H2637" s="3490"/>
      <c r="I2637" s="3491"/>
      <c r="J2637" s="3491"/>
      <c r="K2637" s="3491"/>
      <c r="L2637" s="3491"/>
      <c r="M2637" s="3491"/>
      <c r="N2637" s="3487"/>
      <c r="O2637" s="3488"/>
      <c r="P2637" s="3489"/>
      <c r="Q2637" s="3490"/>
      <c r="R2637" s="3490"/>
      <c r="DE2637" s="823"/>
    </row>
    <row r="2638" spans="1:109" s="771" customFormat="1" ht="12" hidden="1" customHeight="1" x14ac:dyDescent="0.15">
      <c r="A2638" s="3433"/>
      <c r="B2638" s="763"/>
      <c r="C2638" s="3490"/>
      <c r="D2638" s="3490"/>
      <c r="E2638" s="3490"/>
      <c r="F2638" s="1173"/>
      <c r="G2638" s="3490"/>
      <c r="H2638" s="3490"/>
      <c r="I2638" s="3491"/>
      <c r="J2638" s="3491"/>
      <c r="K2638" s="3491"/>
      <c r="L2638" s="3491"/>
      <c r="M2638" s="3491"/>
      <c r="N2638" s="3487"/>
      <c r="O2638" s="3488"/>
      <c r="P2638" s="3489"/>
      <c r="Q2638" s="3490"/>
      <c r="R2638" s="3490"/>
      <c r="DE2638" s="823"/>
    </row>
    <row r="2639" spans="1:109" s="771" customFormat="1" ht="12" hidden="1" customHeight="1" x14ac:dyDescent="0.15">
      <c r="A2639" s="3433"/>
      <c r="B2639" s="763"/>
      <c r="C2639" s="3490"/>
      <c r="D2639" s="3490"/>
      <c r="E2639" s="3490"/>
      <c r="F2639" s="1173"/>
      <c r="G2639" s="3490"/>
      <c r="H2639" s="3490"/>
      <c r="I2639" s="3491"/>
      <c r="J2639" s="3491"/>
      <c r="K2639" s="3491"/>
      <c r="L2639" s="3491"/>
      <c r="M2639" s="3491"/>
      <c r="N2639" s="3487"/>
      <c r="O2639" s="3488"/>
      <c r="P2639" s="3489"/>
      <c r="Q2639" s="3490"/>
      <c r="R2639" s="3490"/>
      <c r="DE2639" s="823"/>
    </row>
    <row r="2640" spans="1:109" s="771" customFormat="1" ht="12" hidden="1" customHeight="1" x14ac:dyDescent="0.15">
      <c r="A2640" s="3433"/>
      <c r="B2640" s="763"/>
      <c r="C2640" s="3490"/>
      <c r="D2640" s="3490"/>
      <c r="E2640" s="3490"/>
      <c r="F2640" s="1173"/>
      <c r="G2640" s="3490"/>
      <c r="H2640" s="3490"/>
      <c r="I2640" s="3491"/>
      <c r="J2640" s="3491"/>
      <c r="K2640" s="3491"/>
      <c r="L2640" s="3491"/>
      <c r="M2640" s="3491"/>
      <c r="N2640" s="3487"/>
      <c r="O2640" s="3488"/>
      <c r="P2640" s="3489"/>
      <c r="Q2640" s="3490"/>
      <c r="R2640" s="3490"/>
      <c r="DE2640" s="823"/>
    </row>
    <row r="2641" spans="1:109" s="771" customFormat="1" ht="12" hidden="1" customHeight="1" x14ac:dyDescent="0.15">
      <c r="A2641" s="3433"/>
      <c r="B2641" s="763"/>
      <c r="C2641" s="3490"/>
      <c r="D2641" s="3490"/>
      <c r="E2641" s="3490"/>
      <c r="F2641" s="1173"/>
      <c r="G2641" s="3490"/>
      <c r="H2641" s="3490"/>
      <c r="I2641" s="3491"/>
      <c r="J2641" s="3491"/>
      <c r="K2641" s="3491"/>
      <c r="L2641" s="3491"/>
      <c r="M2641" s="3491"/>
      <c r="N2641" s="3487"/>
      <c r="O2641" s="3488"/>
      <c r="P2641" s="3489"/>
      <c r="Q2641" s="3490"/>
      <c r="R2641" s="3490"/>
      <c r="DE2641" s="823"/>
    </row>
    <row r="2642" spans="1:109" s="771" customFormat="1" ht="12" hidden="1" customHeight="1" x14ac:dyDescent="0.15">
      <c r="A2642" s="3433"/>
      <c r="B2642" s="763"/>
      <c r="C2642" s="3490"/>
      <c r="D2642" s="3490"/>
      <c r="E2642" s="3490"/>
      <c r="F2642" s="1173"/>
      <c r="G2642" s="3490"/>
      <c r="H2642" s="3490"/>
      <c r="I2642" s="3491"/>
      <c r="J2642" s="3491"/>
      <c r="K2642" s="3491"/>
      <c r="L2642" s="3491"/>
      <c r="M2642" s="3491"/>
      <c r="N2642" s="3487"/>
      <c r="O2642" s="3488"/>
      <c r="P2642" s="3489"/>
      <c r="Q2642" s="3490"/>
      <c r="R2642" s="3490"/>
      <c r="DE2642" s="823"/>
    </row>
    <row r="2643" spans="1:109" s="771" customFormat="1" ht="12" hidden="1" customHeight="1" x14ac:dyDescent="0.15">
      <c r="A2643" s="3433"/>
      <c r="B2643" s="763"/>
      <c r="C2643" s="3490"/>
      <c r="D2643" s="3490"/>
      <c r="E2643" s="3490"/>
      <c r="F2643" s="1173"/>
      <c r="G2643" s="3490"/>
      <c r="H2643" s="3490"/>
      <c r="I2643" s="3491"/>
      <c r="J2643" s="3491"/>
      <c r="K2643" s="3491"/>
      <c r="L2643" s="3491"/>
      <c r="M2643" s="3491"/>
      <c r="N2643" s="3487"/>
      <c r="O2643" s="3488"/>
      <c r="P2643" s="3489"/>
      <c r="Q2643" s="3490"/>
      <c r="R2643" s="3490"/>
      <c r="DE2643" s="823"/>
    </row>
    <row r="2644" spans="1:109" s="771" customFormat="1" ht="12" hidden="1" customHeight="1" x14ac:dyDescent="0.15">
      <c r="A2644" s="3433"/>
      <c r="B2644" s="763"/>
      <c r="C2644" s="3490"/>
      <c r="D2644" s="3490"/>
      <c r="E2644" s="3490"/>
      <c r="F2644" s="1173"/>
      <c r="G2644" s="3490"/>
      <c r="H2644" s="3490"/>
      <c r="I2644" s="3491"/>
      <c r="J2644" s="3491"/>
      <c r="K2644" s="3491"/>
      <c r="L2644" s="3491"/>
      <c r="M2644" s="3491"/>
      <c r="N2644" s="3487"/>
      <c r="O2644" s="3488"/>
      <c r="P2644" s="3489"/>
      <c r="Q2644" s="3490"/>
      <c r="R2644" s="3490"/>
      <c r="DE2644" s="823"/>
    </row>
    <row r="2645" spans="1:109" s="771" customFormat="1" ht="12" hidden="1" customHeight="1" x14ac:dyDescent="0.15">
      <c r="A2645" s="3433"/>
      <c r="B2645" s="763"/>
      <c r="C2645" s="3490"/>
      <c r="D2645" s="3490"/>
      <c r="E2645" s="3490"/>
      <c r="F2645" s="1173"/>
      <c r="G2645" s="3490"/>
      <c r="H2645" s="3490"/>
      <c r="I2645" s="3491"/>
      <c r="J2645" s="3491"/>
      <c r="K2645" s="3491"/>
      <c r="L2645" s="3491"/>
      <c r="M2645" s="3491"/>
      <c r="N2645" s="3487"/>
      <c r="O2645" s="3488"/>
      <c r="P2645" s="3489"/>
      <c r="Q2645" s="3490"/>
      <c r="R2645" s="3490"/>
      <c r="DE2645" s="823"/>
    </row>
    <row r="2646" spans="1:109" s="771" customFormat="1" ht="12" hidden="1" customHeight="1" x14ac:dyDescent="0.15">
      <c r="A2646" s="3433"/>
      <c r="B2646" s="763"/>
      <c r="C2646" s="3490"/>
      <c r="D2646" s="3490"/>
      <c r="E2646" s="3490"/>
      <c r="F2646" s="1173"/>
      <c r="G2646" s="3490"/>
      <c r="H2646" s="3490"/>
      <c r="I2646" s="3491"/>
      <c r="J2646" s="3491"/>
      <c r="K2646" s="3491"/>
      <c r="L2646" s="3491"/>
      <c r="M2646" s="3491"/>
      <c r="N2646" s="3487"/>
      <c r="O2646" s="3488"/>
      <c r="P2646" s="3489"/>
      <c r="Q2646" s="3490"/>
      <c r="R2646" s="3490"/>
      <c r="DE2646" s="823"/>
    </row>
    <row r="2647" spans="1:109" s="771" customFormat="1" ht="12" hidden="1" customHeight="1" x14ac:dyDescent="0.15">
      <c r="A2647" s="3433"/>
      <c r="B2647" s="763"/>
      <c r="C2647" s="3490"/>
      <c r="D2647" s="3490"/>
      <c r="E2647" s="3490"/>
      <c r="F2647" s="1173"/>
      <c r="G2647" s="3490"/>
      <c r="H2647" s="3490"/>
      <c r="I2647" s="3491"/>
      <c r="J2647" s="3491"/>
      <c r="K2647" s="3491"/>
      <c r="L2647" s="3491"/>
      <c r="M2647" s="3491"/>
      <c r="N2647" s="3487"/>
      <c r="O2647" s="3488"/>
      <c r="P2647" s="3489"/>
      <c r="Q2647" s="3490"/>
      <c r="R2647" s="3490"/>
      <c r="DE2647" s="823"/>
    </row>
    <row r="2648" spans="1:109" s="771" customFormat="1" ht="12" hidden="1" customHeight="1" x14ac:dyDescent="0.15">
      <c r="A2648" s="3433"/>
      <c r="B2648" s="763"/>
      <c r="C2648" s="3490"/>
      <c r="D2648" s="3490"/>
      <c r="E2648" s="3490"/>
      <c r="F2648" s="1173"/>
      <c r="G2648" s="3490"/>
      <c r="H2648" s="3490"/>
      <c r="I2648" s="3491"/>
      <c r="J2648" s="3491"/>
      <c r="K2648" s="3491"/>
      <c r="L2648" s="3491"/>
      <c r="M2648" s="3491"/>
      <c r="N2648" s="3487"/>
      <c r="O2648" s="3488"/>
      <c r="P2648" s="3489"/>
      <c r="Q2648" s="3490"/>
      <c r="R2648" s="3490"/>
      <c r="DE2648" s="823"/>
    </row>
    <row r="2649" spans="1:109" s="771" customFormat="1" ht="12" hidden="1" customHeight="1" x14ac:dyDescent="0.15">
      <c r="A2649" s="3433"/>
      <c r="B2649" s="768"/>
      <c r="C2649" s="3496"/>
      <c r="D2649" s="3496"/>
      <c r="E2649" s="3496"/>
      <c r="F2649" s="1174"/>
      <c r="G2649" s="3496"/>
      <c r="H2649" s="3496"/>
      <c r="I2649" s="3497"/>
      <c r="J2649" s="3497"/>
      <c r="K2649" s="3497"/>
      <c r="L2649" s="3497"/>
      <c r="M2649" s="3497"/>
      <c r="N2649" s="3498"/>
      <c r="O2649" s="3499"/>
      <c r="P2649" s="3500"/>
      <c r="Q2649" s="3496"/>
      <c r="R2649" s="3496"/>
      <c r="DE2649" s="823"/>
    </row>
    <row r="2650" spans="1:109" s="771" customFormat="1" ht="6" hidden="1" customHeight="1" x14ac:dyDescent="0.15">
      <c r="A2650" s="797"/>
      <c r="B2650" s="798"/>
      <c r="C2650" s="3446"/>
      <c r="D2650" s="3446"/>
      <c r="E2650" s="3446"/>
      <c r="F2650" s="798"/>
      <c r="G2650" s="3446"/>
      <c r="H2650" s="3446"/>
      <c r="I2650" s="3446"/>
      <c r="J2650" s="3446"/>
      <c r="K2650" s="3446"/>
      <c r="L2650" s="3446"/>
      <c r="M2650" s="3446"/>
      <c r="N2650" s="798"/>
      <c r="O2650" s="798"/>
      <c r="P2650" s="798"/>
      <c r="Q2650" s="3438"/>
      <c r="R2650" s="3438"/>
      <c r="DE2650" s="823"/>
    </row>
    <row r="2651" spans="1:109" s="771" customFormat="1" ht="12" hidden="1" customHeight="1" x14ac:dyDescent="0.15">
      <c r="A2651" s="3421">
        <v>3</v>
      </c>
      <c r="B2651" s="3492" t="s">
        <v>1232</v>
      </c>
      <c r="C2651" s="3503"/>
      <c r="D2651" s="3503"/>
      <c r="E2651" s="3503"/>
      <c r="F2651" s="3503"/>
      <c r="G2651" s="3503"/>
      <c r="H2651" s="3503"/>
      <c r="I2651" s="3503"/>
      <c r="J2651" s="3503"/>
      <c r="K2651" s="3503"/>
      <c r="L2651" s="3503"/>
      <c r="M2651" s="3503"/>
      <c r="N2651" s="3503"/>
      <c r="O2651" s="3504"/>
      <c r="P2651" s="3536"/>
      <c r="Q2651" s="3434" t="s">
        <v>1231</v>
      </c>
      <c r="R2651" s="3435"/>
      <c r="DE2651" s="823"/>
    </row>
    <row r="2652" spans="1:109" s="771" customFormat="1" ht="12" hidden="1" customHeight="1" x14ac:dyDescent="0.15">
      <c r="A2652" s="3475"/>
      <c r="B2652" s="3436" t="s">
        <v>1230</v>
      </c>
      <c r="C2652" s="3396"/>
      <c r="D2652" s="3502"/>
      <c r="E2652" s="3396" t="s">
        <v>1229</v>
      </c>
      <c r="F2652" s="3396"/>
      <c r="G2652" s="3501" t="s">
        <v>1228</v>
      </c>
      <c r="H2652" s="3502"/>
      <c r="I2652" s="3501" t="s">
        <v>579</v>
      </c>
      <c r="J2652" s="3396"/>
      <c r="K2652" s="3396"/>
      <c r="L2652" s="3396"/>
      <c r="M2652" s="3396"/>
      <c r="N2652" s="3396" t="s">
        <v>578</v>
      </c>
      <c r="O2652" s="3397"/>
      <c r="P2652" s="3398"/>
      <c r="Q2652" s="3436"/>
      <c r="R2652" s="3437"/>
      <c r="DE2652" s="823"/>
    </row>
    <row r="2653" spans="1:109" s="771" customFormat="1" ht="12" hidden="1" customHeight="1" x14ac:dyDescent="0.15">
      <c r="A2653" s="3422"/>
      <c r="B2653" s="3386"/>
      <c r="C2653" s="3416"/>
      <c r="D2653" s="3534"/>
      <c r="E2653" s="3461"/>
      <c r="F2653" s="3461"/>
      <c r="G2653" s="3531"/>
      <c r="H2653" s="3532"/>
      <c r="I2653" s="3531"/>
      <c r="J2653" s="3461"/>
      <c r="K2653" s="3461"/>
      <c r="L2653" s="3461"/>
      <c r="M2653" s="3461"/>
      <c r="N2653" s="3533"/>
      <c r="O2653" s="3463"/>
      <c r="P2653" s="3464"/>
      <c r="Q2653" s="3386"/>
      <c r="R2653" s="3387"/>
      <c r="DE2653" s="823"/>
    </row>
    <row r="2654" spans="1:109" s="771" customFormat="1" ht="6" hidden="1" customHeight="1" x14ac:dyDescent="0.15">
      <c r="A2654" s="799"/>
      <c r="B2654" s="3438"/>
      <c r="C2654" s="3438"/>
      <c r="D2654" s="3438"/>
      <c r="E2654" s="3438"/>
      <c r="F2654" s="3438"/>
      <c r="G2654" s="3441"/>
      <c r="H2654" s="3441"/>
      <c r="I2654" s="799"/>
      <c r="J2654" s="799"/>
      <c r="K2654" s="799"/>
      <c r="L2654" s="799"/>
      <c r="M2654" s="799"/>
      <c r="N2654" s="799"/>
      <c r="O2654" s="799"/>
      <c r="P2654" s="799"/>
      <c r="Q2654" s="799"/>
      <c r="R2654" s="799"/>
      <c r="DE2654" s="823"/>
    </row>
    <row r="2655" spans="1:109" s="771" customFormat="1" ht="21" hidden="1" customHeight="1" x14ac:dyDescent="0.15">
      <c r="A2655" s="3421">
        <v>4</v>
      </c>
      <c r="B2655" s="3442" t="s">
        <v>1227</v>
      </c>
      <c r="C2655" s="3424"/>
      <c r="D2655" s="3425"/>
      <c r="E2655" s="3443" t="s">
        <v>1226</v>
      </c>
      <c r="F2655" s="3444"/>
      <c r="G2655" s="3445"/>
      <c r="H2655" s="3445"/>
      <c r="I2655" s="793"/>
      <c r="J2655" s="786">
        <v>5</v>
      </c>
      <c r="K2655" s="3449" t="s">
        <v>1764</v>
      </c>
      <c r="L2655" s="3450"/>
      <c r="M2655" s="3450"/>
      <c r="N2655" s="3450"/>
      <c r="O2655" s="3450"/>
      <c r="P2655" s="3450"/>
      <c r="Q2655" s="3450"/>
      <c r="R2655" s="3451"/>
      <c r="DE2655" s="823"/>
    </row>
    <row r="2656" spans="1:109" s="771" customFormat="1" ht="12" hidden="1" customHeight="1" x14ac:dyDescent="0.15">
      <c r="A2656" s="3422"/>
      <c r="B2656" s="3386"/>
      <c r="C2656" s="3416"/>
      <c r="D2656" s="3387"/>
      <c r="E2656" s="3386"/>
      <c r="F2656" s="3387"/>
      <c r="G2656" s="3445"/>
      <c r="H2656" s="3445"/>
      <c r="I2656" s="793"/>
      <c r="J2656" s="3476"/>
      <c r="K2656" s="3522"/>
      <c r="L2656" s="3523"/>
      <c r="M2656" s="3523"/>
      <c r="N2656" s="3523"/>
      <c r="O2656" s="3523"/>
      <c r="P2656" s="3523"/>
      <c r="Q2656" s="3523"/>
      <c r="R2656" s="3524"/>
      <c r="DE2656" s="823"/>
    </row>
    <row r="2657" spans="1:109" s="771" customFormat="1" ht="12" hidden="1" customHeight="1" x14ac:dyDescent="0.15">
      <c r="A2657" s="787"/>
      <c r="B2657" s="792"/>
      <c r="C2657" s="792"/>
      <c r="D2657" s="792"/>
      <c r="E2657" s="792"/>
      <c r="F2657" s="792"/>
      <c r="G2657" s="3445"/>
      <c r="H2657" s="3445"/>
      <c r="I2657" s="787"/>
      <c r="J2657" s="3477"/>
      <c r="K2657" s="3525"/>
      <c r="L2657" s="3526"/>
      <c r="M2657" s="3526"/>
      <c r="N2657" s="3526"/>
      <c r="O2657" s="3526"/>
      <c r="P2657" s="3526"/>
      <c r="Q2657" s="3526"/>
      <c r="R2657" s="3527"/>
      <c r="S2657" s="225"/>
      <c r="T2657" s="755"/>
      <c r="DE2657" s="823"/>
    </row>
    <row r="2658" spans="1:109" s="771" customFormat="1" ht="12" hidden="1" customHeight="1" x14ac:dyDescent="0.15">
      <c r="A2658" s="787"/>
      <c r="B2658" s="788"/>
      <c r="C2658" s="788"/>
      <c r="D2658" s="788"/>
      <c r="E2658" s="788"/>
      <c r="F2658" s="788"/>
      <c r="G2658" s="788"/>
      <c r="H2658" s="788"/>
      <c r="I2658" s="787"/>
      <c r="J2658" s="3477"/>
      <c r="K2658" s="3525"/>
      <c r="L2658" s="3526"/>
      <c r="M2658" s="3526"/>
      <c r="N2658" s="3526"/>
      <c r="O2658" s="3526"/>
      <c r="P2658" s="3526"/>
      <c r="Q2658" s="3526"/>
      <c r="R2658" s="3527"/>
      <c r="DE2658" s="823"/>
    </row>
    <row r="2659" spans="1:109" s="771" customFormat="1" ht="12" hidden="1" customHeight="1" x14ac:dyDescent="0.15">
      <c r="A2659" s="787"/>
      <c r="B2659" s="3465" t="s">
        <v>1225</v>
      </c>
      <c r="C2659" s="3465"/>
      <c r="D2659" s="3465"/>
      <c r="E2659" s="3465"/>
      <c r="F2659" s="3465"/>
      <c r="G2659" s="3465"/>
      <c r="H2659" s="3465"/>
      <c r="I2659" s="787"/>
      <c r="J2659" s="3477"/>
      <c r="K2659" s="3525"/>
      <c r="L2659" s="3526"/>
      <c r="M2659" s="3526"/>
      <c r="N2659" s="3526"/>
      <c r="O2659" s="3526"/>
      <c r="P2659" s="3526"/>
      <c r="Q2659" s="3526"/>
      <c r="R2659" s="3527"/>
      <c r="DE2659" s="823"/>
    </row>
    <row r="2660" spans="1:109" s="771" customFormat="1" ht="12" hidden="1" customHeight="1" x14ac:dyDescent="0.15">
      <c r="A2660" s="787"/>
      <c r="B2660" s="3465" t="s">
        <v>1224</v>
      </c>
      <c r="C2660" s="3465"/>
      <c r="D2660" s="3465"/>
      <c r="E2660" s="3465"/>
      <c r="F2660" s="3465"/>
      <c r="G2660" s="3465"/>
      <c r="H2660" s="3465"/>
      <c r="I2660" s="789"/>
      <c r="J2660" s="3477"/>
      <c r="K2660" s="3525"/>
      <c r="L2660" s="3526"/>
      <c r="M2660" s="3526"/>
      <c r="N2660" s="3526"/>
      <c r="O2660" s="3526"/>
      <c r="P2660" s="3526"/>
      <c r="Q2660" s="3526"/>
      <c r="R2660" s="3527"/>
      <c r="DE2660" s="823"/>
    </row>
    <row r="2661" spans="1:109" s="771" customFormat="1" ht="12" hidden="1" customHeight="1" x14ac:dyDescent="0.15">
      <c r="A2661" s="790" t="s">
        <v>1223</v>
      </c>
      <c r="B2661" s="3466" t="s">
        <v>577</v>
      </c>
      <c r="C2661" s="3466"/>
      <c r="D2661" s="3466"/>
      <c r="E2661" s="3466"/>
      <c r="F2661" s="3466"/>
      <c r="G2661" s="3466"/>
      <c r="H2661" s="3466"/>
      <c r="I2661" s="787"/>
      <c r="J2661" s="3477"/>
      <c r="K2661" s="3525"/>
      <c r="L2661" s="3526"/>
      <c r="M2661" s="3526"/>
      <c r="N2661" s="3526"/>
      <c r="O2661" s="3526"/>
      <c r="P2661" s="3526"/>
      <c r="Q2661" s="3526"/>
      <c r="R2661" s="3527"/>
      <c r="DE2661" s="823"/>
    </row>
    <row r="2662" spans="1:109" s="771" customFormat="1" ht="12" hidden="1" customHeight="1" x14ac:dyDescent="0.15">
      <c r="A2662" s="790"/>
      <c r="B2662" s="3467" t="s">
        <v>1222</v>
      </c>
      <c r="C2662" s="3467"/>
      <c r="D2662" s="3467"/>
      <c r="E2662" s="3467"/>
      <c r="F2662" s="3467"/>
      <c r="G2662" s="3467"/>
      <c r="H2662" s="3467"/>
      <c r="I2662" s="787"/>
      <c r="J2662" s="3477"/>
      <c r="K2662" s="3525"/>
      <c r="L2662" s="3526"/>
      <c r="M2662" s="3526"/>
      <c r="N2662" s="3526"/>
      <c r="O2662" s="3526"/>
      <c r="P2662" s="3526"/>
      <c r="Q2662" s="3526"/>
      <c r="R2662" s="3527"/>
      <c r="DE2662" s="823"/>
    </row>
    <row r="2663" spans="1:109" s="771" customFormat="1" ht="12" hidden="1" customHeight="1" x14ac:dyDescent="0.15">
      <c r="A2663" s="790"/>
      <c r="B2663" s="3467"/>
      <c r="C2663" s="3467"/>
      <c r="D2663" s="3467"/>
      <c r="E2663" s="3467"/>
      <c r="F2663" s="3467"/>
      <c r="G2663" s="3467"/>
      <c r="H2663" s="3467"/>
      <c r="I2663" s="787"/>
      <c r="J2663" s="3477"/>
      <c r="K2663" s="3525"/>
      <c r="L2663" s="3526"/>
      <c r="M2663" s="3526"/>
      <c r="N2663" s="3526"/>
      <c r="O2663" s="3526"/>
      <c r="P2663" s="3526"/>
      <c r="Q2663" s="3526"/>
      <c r="R2663" s="3527"/>
      <c r="DE2663" s="823"/>
    </row>
    <row r="2664" spans="1:109" s="771" customFormat="1" ht="12" hidden="1" customHeight="1" x14ac:dyDescent="0.15">
      <c r="A2664" s="790"/>
      <c r="B2664" s="3465"/>
      <c r="C2664" s="3465"/>
      <c r="D2664" s="3465"/>
      <c r="E2664" s="3465"/>
      <c r="F2664" s="3465"/>
      <c r="G2664" s="3465"/>
      <c r="H2664" s="3465"/>
      <c r="I2664" s="787"/>
      <c r="J2664" s="3477"/>
      <c r="K2664" s="3525"/>
      <c r="L2664" s="3526"/>
      <c r="M2664" s="3526"/>
      <c r="N2664" s="3526"/>
      <c r="O2664" s="3526"/>
      <c r="P2664" s="3526"/>
      <c r="Q2664" s="3526"/>
      <c r="R2664" s="3527"/>
      <c r="DE2664" s="823"/>
    </row>
    <row r="2665" spans="1:109" s="771" customFormat="1" ht="12" hidden="1" customHeight="1" x14ac:dyDescent="0.15">
      <c r="A2665" s="790"/>
      <c r="B2665" s="3465" t="s">
        <v>652</v>
      </c>
      <c r="C2665" s="3465"/>
      <c r="D2665" s="3465"/>
      <c r="E2665" s="3465"/>
      <c r="F2665" s="3465"/>
      <c r="G2665" s="3465"/>
      <c r="H2665" s="3465"/>
      <c r="I2665" s="787"/>
      <c r="J2665" s="3477"/>
      <c r="K2665" s="3525"/>
      <c r="L2665" s="3526"/>
      <c r="M2665" s="3526"/>
      <c r="N2665" s="3526"/>
      <c r="O2665" s="3526"/>
      <c r="P2665" s="3526"/>
      <c r="Q2665" s="3526"/>
      <c r="R2665" s="3527"/>
      <c r="U2665" s="224"/>
      <c r="V2665" s="224"/>
      <c r="W2665" s="224"/>
      <c r="X2665" s="224"/>
      <c r="Y2665" s="224"/>
      <c r="Z2665" s="224"/>
      <c r="AA2665" s="224"/>
      <c r="AB2665" s="224"/>
      <c r="AC2665" s="224"/>
      <c r="AD2665" s="224"/>
      <c r="AE2665" s="224"/>
      <c r="DE2665" s="823"/>
    </row>
    <row r="2666" spans="1:109" s="771" customFormat="1" ht="12" hidden="1" customHeight="1" x14ac:dyDescent="0.15">
      <c r="A2666" s="790"/>
      <c r="B2666" s="3465"/>
      <c r="C2666" s="3465"/>
      <c r="D2666" s="3465"/>
      <c r="E2666" s="3465"/>
      <c r="F2666" s="3465"/>
      <c r="G2666" s="3465"/>
      <c r="H2666" s="3465"/>
      <c r="I2666" s="787"/>
      <c r="J2666" s="3478"/>
      <c r="K2666" s="3528"/>
      <c r="L2666" s="3529"/>
      <c r="M2666" s="3529"/>
      <c r="N2666" s="3529"/>
      <c r="O2666" s="3529"/>
      <c r="P2666" s="3529"/>
      <c r="Q2666" s="3529"/>
      <c r="R2666" s="3530"/>
      <c r="DE2666" s="823"/>
    </row>
    <row r="2667" spans="1:109" s="772" customFormat="1" ht="13.5" hidden="1" x14ac:dyDescent="0.15">
      <c r="A2667" s="3473" t="s">
        <v>1239</v>
      </c>
      <c r="B2667" s="3474"/>
      <c r="C2667" s="3474"/>
      <c r="D2667" s="3474"/>
      <c r="E2667" s="3474"/>
      <c r="F2667" s="3474"/>
      <c r="G2667" s="3474"/>
      <c r="H2667" s="3474"/>
      <c r="I2667" s="3474"/>
      <c r="J2667" s="3474"/>
      <c r="K2667" s="3474"/>
      <c r="L2667" s="3474"/>
      <c r="M2667" s="3474"/>
      <c r="N2667" s="3474"/>
      <c r="O2667" s="3474"/>
      <c r="P2667" s="3474"/>
      <c r="Q2667" s="3474"/>
      <c r="R2667" s="3474"/>
      <c r="DE2667" s="822"/>
    </row>
    <row r="2668" spans="1:109" s="771" customFormat="1" ht="12" hidden="1" customHeight="1" x14ac:dyDescent="0.15">
      <c r="A2668" s="3393" t="s">
        <v>576</v>
      </c>
      <c r="B2668" s="3417"/>
      <c r="C2668" s="3494"/>
      <c r="D2668" s="3495"/>
      <c r="E2668" s="3393" t="s">
        <v>575</v>
      </c>
      <c r="F2668" s="3417"/>
      <c r="G2668" s="3386"/>
      <c r="H2668" s="3416"/>
      <c r="I2668" s="3416"/>
      <c r="J2668" s="3387"/>
      <c r="K2668" s="3393" t="s">
        <v>1214</v>
      </c>
      <c r="L2668" s="3395"/>
      <c r="M2668" s="3420"/>
      <c r="N2668" s="3386"/>
      <c r="O2668" s="3416"/>
      <c r="P2668" s="3416"/>
      <c r="Q2668" s="3416"/>
      <c r="R2668" s="3387"/>
      <c r="DE2668" s="823"/>
    </row>
    <row r="2669" spans="1:109" s="771" customFormat="1" ht="12" hidden="1" customHeight="1" x14ac:dyDescent="0.15">
      <c r="A2669" s="3421">
        <v>1</v>
      </c>
      <c r="B2669" s="3510" t="s">
        <v>1238</v>
      </c>
      <c r="C2669" s="3511"/>
      <c r="D2669" s="3511"/>
      <c r="E2669" s="3511"/>
      <c r="F2669" s="3512"/>
      <c r="G2669" s="3492" t="s">
        <v>1237</v>
      </c>
      <c r="H2669" s="3493"/>
      <c r="I2669" s="3492" t="s">
        <v>1236</v>
      </c>
      <c r="J2669" s="3503"/>
      <c r="K2669" s="3503"/>
      <c r="L2669" s="3503"/>
      <c r="M2669" s="3503"/>
      <c r="N2669" s="3503"/>
      <c r="O2669" s="3503"/>
      <c r="P2669" s="3503"/>
      <c r="Q2669" s="3503"/>
      <c r="R2669" s="3493"/>
      <c r="DE2669" s="823"/>
    </row>
    <row r="2670" spans="1:109" s="771" customFormat="1" ht="12" hidden="1" customHeight="1" x14ac:dyDescent="0.15">
      <c r="A2670" s="3422"/>
      <c r="B2670" s="3513"/>
      <c r="C2670" s="3514"/>
      <c r="D2670" s="3514"/>
      <c r="E2670" s="3514"/>
      <c r="F2670" s="3515"/>
      <c r="G2670" s="3516"/>
      <c r="H2670" s="3517"/>
      <c r="I2670" s="3518"/>
      <c r="J2670" s="3519"/>
      <c r="K2670" s="3519"/>
      <c r="L2670" s="3519"/>
      <c r="M2670" s="780" t="s">
        <v>1761</v>
      </c>
      <c r="N2670" s="3520"/>
      <c r="O2670" s="3521"/>
      <c r="P2670" s="781" t="s">
        <v>1762</v>
      </c>
      <c r="Q2670" s="773"/>
      <c r="R2670" s="782" t="s">
        <v>1763</v>
      </c>
      <c r="S2670" s="758" t="str">
        <f>IF(AND(Q2670&lt;&gt;"",Q2670&lt;120),"排煙機の規定風量は120㎥以上必要です。","")</f>
        <v/>
      </c>
      <c r="T2670" s="770"/>
      <c r="DE2670" s="823"/>
    </row>
    <row r="2671" spans="1:109" s="771" customFormat="1" ht="6" hidden="1" customHeight="1" x14ac:dyDescent="0.15">
      <c r="A2671" s="794"/>
      <c r="B2671" s="794"/>
      <c r="C2671" s="794"/>
      <c r="D2671" s="794"/>
      <c r="E2671" s="794"/>
      <c r="F2671" s="794"/>
      <c r="G2671" s="794"/>
      <c r="H2671" s="794"/>
      <c r="I2671" s="794"/>
      <c r="J2671" s="794"/>
      <c r="K2671" s="795"/>
      <c r="L2671" s="795"/>
      <c r="M2671" s="795"/>
      <c r="N2671" s="794"/>
      <c r="O2671" s="796"/>
      <c r="P2671" s="796"/>
      <c r="Q2671" s="795"/>
      <c r="R2671" s="795"/>
      <c r="DE2671" s="823"/>
    </row>
    <row r="2672" spans="1:109" s="771" customFormat="1" ht="12" hidden="1" customHeight="1" x14ac:dyDescent="0.15">
      <c r="A2672" s="3432">
        <v>2</v>
      </c>
      <c r="B2672" s="3492" t="s">
        <v>1235</v>
      </c>
      <c r="C2672" s="3503"/>
      <c r="D2672" s="3503"/>
      <c r="E2672" s="3503"/>
      <c r="F2672" s="3503"/>
      <c r="G2672" s="3503"/>
      <c r="H2672" s="3503"/>
      <c r="I2672" s="3503"/>
      <c r="J2672" s="3503"/>
      <c r="K2672" s="3503"/>
      <c r="L2672" s="3503"/>
      <c r="M2672" s="3503"/>
      <c r="N2672" s="3503"/>
      <c r="O2672" s="3504"/>
      <c r="P2672" s="783"/>
      <c r="Q2672" s="3434" t="s">
        <v>1231</v>
      </c>
      <c r="R2672" s="3435"/>
      <c r="DE2672" s="823"/>
    </row>
    <row r="2673" spans="1:111" s="771" customFormat="1" ht="12" hidden="1" customHeight="1" x14ac:dyDescent="0.15">
      <c r="A2673" s="3433"/>
      <c r="B2673" s="784" t="s">
        <v>54</v>
      </c>
      <c r="C2673" s="3501" t="s">
        <v>1234</v>
      </c>
      <c r="D2673" s="3396"/>
      <c r="E2673" s="3502"/>
      <c r="F2673" s="785" t="s">
        <v>1233</v>
      </c>
      <c r="G2673" s="3501" t="s">
        <v>1228</v>
      </c>
      <c r="H2673" s="3396"/>
      <c r="I2673" s="3501" t="s">
        <v>579</v>
      </c>
      <c r="J2673" s="3396"/>
      <c r="K2673" s="3396"/>
      <c r="L2673" s="3396"/>
      <c r="M2673" s="3396"/>
      <c r="N2673" s="3396" t="s">
        <v>578</v>
      </c>
      <c r="O2673" s="3397"/>
      <c r="P2673" s="3398"/>
      <c r="Q2673" s="3436"/>
      <c r="R2673" s="3437"/>
      <c r="DE2673" s="823"/>
      <c r="DF2673" s="772" t="str">
        <f>IF(COUNTA(B2674:R2723)&gt;0,DG2673,"")</f>
        <v/>
      </c>
      <c r="DG2673" s="829">
        <v>37</v>
      </c>
    </row>
    <row r="2674" spans="1:111" s="771" customFormat="1" ht="12" hidden="1" customHeight="1" x14ac:dyDescent="0.15">
      <c r="A2674" s="3433"/>
      <c r="B2674" s="762"/>
      <c r="C2674" s="3505"/>
      <c r="D2674" s="3505"/>
      <c r="E2674" s="3505"/>
      <c r="F2674" s="1172"/>
      <c r="G2674" s="3505"/>
      <c r="H2674" s="3505"/>
      <c r="I2674" s="3506"/>
      <c r="J2674" s="3506"/>
      <c r="K2674" s="3506"/>
      <c r="L2674" s="3506"/>
      <c r="M2674" s="3506"/>
      <c r="N2674" s="3507"/>
      <c r="O2674" s="3508"/>
      <c r="P2674" s="3509"/>
      <c r="Q2674" s="3505"/>
      <c r="R2674" s="3505"/>
      <c r="DE2674" s="823"/>
    </row>
    <row r="2675" spans="1:111" s="771" customFormat="1" ht="12" hidden="1" customHeight="1" x14ac:dyDescent="0.15">
      <c r="A2675" s="3433"/>
      <c r="B2675" s="763"/>
      <c r="C2675" s="3490"/>
      <c r="D2675" s="3490"/>
      <c r="E2675" s="3490"/>
      <c r="F2675" s="1173"/>
      <c r="G2675" s="3490"/>
      <c r="H2675" s="3490"/>
      <c r="I2675" s="3491"/>
      <c r="J2675" s="3491"/>
      <c r="K2675" s="3491"/>
      <c r="L2675" s="3491"/>
      <c r="M2675" s="3491"/>
      <c r="N2675" s="3487"/>
      <c r="O2675" s="3488"/>
      <c r="P2675" s="3489"/>
      <c r="Q2675" s="3490"/>
      <c r="R2675" s="3490"/>
      <c r="DE2675" s="823"/>
    </row>
    <row r="2676" spans="1:111" s="771" customFormat="1" ht="12" hidden="1" customHeight="1" x14ac:dyDescent="0.15">
      <c r="A2676" s="3433"/>
      <c r="B2676" s="763"/>
      <c r="C2676" s="3490"/>
      <c r="D2676" s="3490"/>
      <c r="E2676" s="3490"/>
      <c r="F2676" s="1173"/>
      <c r="G2676" s="3490"/>
      <c r="H2676" s="3490"/>
      <c r="I2676" s="3491"/>
      <c r="J2676" s="3491"/>
      <c r="K2676" s="3491"/>
      <c r="L2676" s="3491"/>
      <c r="M2676" s="3491"/>
      <c r="N2676" s="3487"/>
      <c r="O2676" s="3488"/>
      <c r="P2676" s="3489"/>
      <c r="Q2676" s="3490"/>
      <c r="R2676" s="3490"/>
      <c r="DE2676" s="823"/>
    </row>
    <row r="2677" spans="1:111" s="771" customFormat="1" ht="12" hidden="1" customHeight="1" x14ac:dyDescent="0.15">
      <c r="A2677" s="3433"/>
      <c r="B2677" s="763"/>
      <c r="C2677" s="3490"/>
      <c r="D2677" s="3490"/>
      <c r="E2677" s="3490"/>
      <c r="F2677" s="1173"/>
      <c r="G2677" s="3490"/>
      <c r="H2677" s="3490"/>
      <c r="I2677" s="3491"/>
      <c r="J2677" s="3491"/>
      <c r="K2677" s="3491"/>
      <c r="L2677" s="3491"/>
      <c r="M2677" s="3491"/>
      <c r="N2677" s="3487"/>
      <c r="O2677" s="3488"/>
      <c r="P2677" s="3489"/>
      <c r="Q2677" s="3490"/>
      <c r="R2677" s="3490"/>
      <c r="DE2677" s="823"/>
    </row>
    <row r="2678" spans="1:111" s="771" customFormat="1" ht="12" hidden="1" customHeight="1" x14ac:dyDescent="0.15">
      <c r="A2678" s="3433"/>
      <c r="B2678" s="763"/>
      <c r="C2678" s="3490"/>
      <c r="D2678" s="3490"/>
      <c r="E2678" s="3490"/>
      <c r="F2678" s="1173"/>
      <c r="G2678" s="3490"/>
      <c r="H2678" s="3490"/>
      <c r="I2678" s="3491"/>
      <c r="J2678" s="3491"/>
      <c r="K2678" s="3491"/>
      <c r="L2678" s="3491"/>
      <c r="M2678" s="3491"/>
      <c r="N2678" s="3487"/>
      <c r="O2678" s="3488"/>
      <c r="P2678" s="3489"/>
      <c r="Q2678" s="3490"/>
      <c r="R2678" s="3490"/>
      <c r="DE2678" s="823"/>
    </row>
    <row r="2679" spans="1:111" s="771" customFormat="1" ht="12" hidden="1" customHeight="1" x14ac:dyDescent="0.15">
      <c r="A2679" s="3433"/>
      <c r="B2679" s="763"/>
      <c r="C2679" s="3490"/>
      <c r="D2679" s="3490"/>
      <c r="E2679" s="3490"/>
      <c r="F2679" s="1173"/>
      <c r="G2679" s="3490"/>
      <c r="H2679" s="3490"/>
      <c r="I2679" s="3491"/>
      <c r="J2679" s="3491"/>
      <c r="K2679" s="3491"/>
      <c r="L2679" s="3491"/>
      <c r="M2679" s="3491"/>
      <c r="N2679" s="3487"/>
      <c r="O2679" s="3488"/>
      <c r="P2679" s="3489"/>
      <c r="Q2679" s="3490"/>
      <c r="R2679" s="3490"/>
      <c r="DE2679" s="823"/>
    </row>
    <row r="2680" spans="1:111" s="771" customFormat="1" ht="12" hidden="1" customHeight="1" x14ac:dyDescent="0.15">
      <c r="A2680" s="3433"/>
      <c r="B2680" s="763"/>
      <c r="C2680" s="3490"/>
      <c r="D2680" s="3490"/>
      <c r="E2680" s="3490"/>
      <c r="F2680" s="1173"/>
      <c r="G2680" s="3490"/>
      <c r="H2680" s="3490"/>
      <c r="I2680" s="3491"/>
      <c r="J2680" s="3491"/>
      <c r="K2680" s="3491"/>
      <c r="L2680" s="3491"/>
      <c r="M2680" s="3491"/>
      <c r="N2680" s="3487"/>
      <c r="O2680" s="3488"/>
      <c r="P2680" s="3489"/>
      <c r="Q2680" s="3490"/>
      <c r="R2680" s="3490"/>
      <c r="DE2680" s="823"/>
    </row>
    <row r="2681" spans="1:111" s="771" customFormat="1" ht="12" hidden="1" customHeight="1" x14ac:dyDescent="0.15">
      <c r="A2681" s="3433"/>
      <c r="B2681" s="763"/>
      <c r="C2681" s="3490"/>
      <c r="D2681" s="3490"/>
      <c r="E2681" s="3490"/>
      <c r="F2681" s="1173"/>
      <c r="G2681" s="3490"/>
      <c r="H2681" s="3490"/>
      <c r="I2681" s="3491"/>
      <c r="J2681" s="3491"/>
      <c r="K2681" s="3491"/>
      <c r="L2681" s="3491"/>
      <c r="M2681" s="3491"/>
      <c r="N2681" s="3487"/>
      <c r="O2681" s="3488"/>
      <c r="P2681" s="3489"/>
      <c r="Q2681" s="3490"/>
      <c r="R2681" s="3490"/>
      <c r="DE2681" s="823"/>
    </row>
    <row r="2682" spans="1:111" s="771" customFormat="1" ht="12" hidden="1" customHeight="1" x14ac:dyDescent="0.15">
      <c r="A2682" s="3433"/>
      <c r="B2682" s="763"/>
      <c r="C2682" s="3490"/>
      <c r="D2682" s="3490"/>
      <c r="E2682" s="3490"/>
      <c r="F2682" s="1173"/>
      <c r="G2682" s="3490"/>
      <c r="H2682" s="3490"/>
      <c r="I2682" s="3491"/>
      <c r="J2682" s="3491"/>
      <c r="K2682" s="3491"/>
      <c r="L2682" s="3491"/>
      <c r="M2682" s="3491"/>
      <c r="N2682" s="3487"/>
      <c r="O2682" s="3488"/>
      <c r="P2682" s="3489"/>
      <c r="Q2682" s="3490"/>
      <c r="R2682" s="3490"/>
      <c r="DE2682" s="823"/>
    </row>
    <row r="2683" spans="1:111" s="771" customFormat="1" ht="12" hidden="1" customHeight="1" x14ac:dyDescent="0.15">
      <c r="A2683" s="3433"/>
      <c r="B2683" s="763"/>
      <c r="C2683" s="3490"/>
      <c r="D2683" s="3490"/>
      <c r="E2683" s="3490"/>
      <c r="F2683" s="1173"/>
      <c r="G2683" s="3490"/>
      <c r="H2683" s="3490"/>
      <c r="I2683" s="3491"/>
      <c r="J2683" s="3491"/>
      <c r="K2683" s="3491"/>
      <c r="L2683" s="3491"/>
      <c r="M2683" s="3491"/>
      <c r="N2683" s="3487"/>
      <c r="O2683" s="3488"/>
      <c r="P2683" s="3489"/>
      <c r="Q2683" s="3490"/>
      <c r="R2683" s="3490"/>
      <c r="DE2683" s="823"/>
    </row>
    <row r="2684" spans="1:111" s="771" customFormat="1" ht="12" hidden="1" customHeight="1" x14ac:dyDescent="0.15">
      <c r="A2684" s="3433"/>
      <c r="B2684" s="763"/>
      <c r="C2684" s="3490"/>
      <c r="D2684" s="3490"/>
      <c r="E2684" s="3490"/>
      <c r="F2684" s="1173"/>
      <c r="G2684" s="3490"/>
      <c r="H2684" s="3490"/>
      <c r="I2684" s="3491"/>
      <c r="J2684" s="3491"/>
      <c r="K2684" s="3491"/>
      <c r="L2684" s="3491"/>
      <c r="M2684" s="3491"/>
      <c r="N2684" s="3487"/>
      <c r="O2684" s="3488"/>
      <c r="P2684" s="3489"/>
      <c r="Q2684" s="3490"/>
      <c r="R2684" s="3490"/>
      <c r="DE2684" s="823"/>
    </row>
    <row r="2685" spans="1:111" s="771" customFormat="1" ht="12" hidden="1" customHeight="1" x14ac:dyDescent="0.15">
      <c r="A2685" s="3433"/>
      <c r="B2685" s="763"/>
      <c r="C2685" s="3490"/>
      <c r="D2685" s="3490"/>
      <c r="E2685" s="3490"/>
      <c r="F2685" s="1173"/>
      <c r="G2685" s="3490"/>
      <c r="H2685" s="3490"/>
      <c r="I2685" s="3491"/>
      <c r="J2685" s="3491"/>
      <c r="K2685" s="3491"/>
      <c r="L2685" s="3491"/>
      <c r="M2685" s="3491"/>
      <c r="N2685" s="3487"/>
      <c r="O2685" s="3488"/>
      <c r="P2685" s="3489"/>
      <c r="Q2685" s="3490"/>
      <c r="R2685" s="3490"/>
      <c r="DE2685" s="823"/>
    </row>
    <row r="2686" spans="1:111" s="771" customFormat="1" ht="12" hidden="1" customHeight="1" x14ac:dyDescent="0.15">
      <c r="A2686" s="3433"/>
      <c r="B2686" s="763"/>
      <c r="C2686" s="3490"/>
      <c r="D2686" s="3490"/>
      <c r="E2686" s="3490"/>
      <c r="F2686" s="1173"/>
      <c r="G2686" s="3490"/>
      <c r="H2686" s="3490"/>
      <c r="I2686" s="3491"/>
      <c r="J2686" s="3491"/>
      <c r="K2686" s="3491"/>
      <c r="L2686" s="3491"/>
      <c r="M2686" s="3491"/>
      <c r="N2686" s="3487"/>
      <c r="O2686" s="3488"/>
      <c r="P2686" s="3489"/>
      <c r="Q2686" s="3490"/>
      <c r="R2686" s="3490"/>
      <c r="DE2686" s="823"/>
    </row>
    <row r="2687" spans="1:111" s="771" customFormat="1" ht="12" hidden="1" customHeight="1" x14ac:dyDescent="0.15">
      <c r="A2687" s="3433"/>
      <c r="B2687" s="763"/>
      <c r="C2687" s="3490"/>
      <c r="D2687" s="3490"/>
      <c r="E2687" s="3490"/>
      <c r="F2687" s="1173"/>
      <c r="G2687" s="3490"/>
      <c r="H2687" s="3490"/>
      <c r="I2687" s="3491"/>
      <c r="J2687" s="3491"/>
      <c r="K2687" s="3491"/>
      <c r="L2687" s="3491"/>
      <c r="M2687" s="3491"/>
      <c r="N2687" s="3487"/>
      <c r="O2687" s="3488"/>
      <c r="P2687" s="3489"/>
      <c r="Q2687" s="3490"/>
      <c r="R2687" s="3490"/>
      <c r="DE2687" s="823"/>
    </row>
    <row r="2688" spans="1:111" s="771" customFormat="1" ht="12" hidden="1" customHeight="1" x14ac:dyDescent="0.15">
      <c r="A2688" s="3433"/>
      <c r="B2688" s="763"/>
      <c r="C2688" s="3490"/>
      <c r="D2688" s="3490"/>
      <c r="E2688" s="3490"/>
      <c r="F2688" s="1173"/>
      <c r="G2688" s="3490"/>
      <c r="H2688" s="3490"/>
      <c r="I2688" s="3491"/>
      <c r="J2688" s="3491"/>
      <c r="K2688" s="3491"/>
      <c r="L2688" s="3491"/>
      <c r="M2688" s="3491"/>
      <c r="N2688" s="3487"/>
      <c r="O2688" s="3488"/>
      <c r="P2688" s="3489"/>
      <c r="Q2688" s="3490"/>
      <c r="R2688" s="3490"/>
      <c r="DE2688" s="823"/>
    </row>
    <row r="2689" spans="1:109" s="771" customFormat="1" ht="12" hidden="1" customHeight="1" x14ac:dyDescent="0.15">
      <c r="A2689" s="3433"/>
      <c r="B2689" s="763"/>
      <c r="C2689" s="3490"/>
      <c r="D2689" s="3490"/>
      <c r="E2689" s="3490"/>
      <c r="F2689" s="1173"/>
      <c r="G2689" s="3490"/>
      <c r="H2689" s="3490"/>
      <c r="I2689" s="3491"/>
      <c r="J2689" s="3491"/>
      <c r="K2689" s="3491"/>
      <c r="L2689" s="3491"/>
      <c r="M2689" s="3491"/>
      <c r="N2689" s="3487"/>
      <c r="O2689" s="3488"/>
      <c r="P2689" s="3489"/>
      <c r="Q2689" s="3490"/>
      <c r="R2689" s="3490"/>
      <c r="DE2689" s="823"/>
    </row>
    <row r="2690" spans="1:109" s="771" customFormat="1" ht="12" hidden="1" customHeight="1" x14ac:dyDescent="0.15">
      <c r="A2690" s="3433"/>
      <c r="B2690" s="763"/>
      <c r="C2690" s="3490"/>
      <c r="D2690" s="3490"/>
      <c r="E2690" s="3490"/>
      <c r="F2690" s="1173"/>
      <c r="G2690" s="3490"/>
      <c r="H2690" s="3490"/>
      <c r="I2690" s="3491"/>
      <c r="J2690" s="3491"/>
      <c r="K2690" s="3491"/>
      <c r="L2690" s="3491"/>
      <c r="M2690" s="3491"/>
      <c r="N2690" s="3487"/>
      <c r="O2690" s="3488"/>
      <c r="P2690" s="3489"/>
      <c r="Q2690" s="3490"/>
      <c r="R2690" s="3490"/>
      <c r="DE2690" s="823"/>
    </row>
    <row r="2691" spans="1:109" s="771" customFormat="1" ht="12" hidden="1" customHeight="1" x14ac:dyDescent="0.15">
      <c r="A2691" s="3433"/>
      <c r="B2691" s="763"/>
      <c r="C2691" s="3490"/>
      <c r="D2691" s="3490"/>
      <c r="E2691" s="3490"/>
      <c r="F2691" s="1173"/>
      <c r="G2691" s="3490"/>
      <c r="H2691" s="3490"/>
      <c r="I2691" s="3491"/>
      <c r="J2691" s="3491"/>
      <c r="K2691" s="3491"/>
      <c r="L2691" s="3491"/>
      <c r="M2691" s="3491"/>
      <c r="N2691" s="3487"/>
      <c r="O2691" s="3488"/>
      <c r="P2691" s="3489"/>
      <c r="Q2691" s="3490"/>
      <c r="R2691" s="3490"/>
      <c r="DE2691" s="823"/>
    </row>
    <row r="2692" spans="1:109" s="771" customFormat="1" ht="12" hidden="1" customHeight="1" x14ac:dyDescent="0.15">
      <c r="A2692" s="3433"/>
      <c r="B2692" s="763"/>
      <c r="C2692" s="3490"/>
      <c r="D2692" s="3490"/>
      <c r="E2692" s="3490"/>
      <c r="F2692" s="1173"/>
      <c r="G2692" s="3490"/>
      <c r="H2692" s="3490"/>
      <c r="I2692" s="3491"/>
      <c r="J2692" s="3491"/>
      <c r="K2692" s="3491"/>
      <c r="L2692" s="3491"/>
      <c r="M2692" s="3491"/>
      <c r="N2692" s="3487"/>
      <c r="O2692" s="3488"/>
      <c r="P2692" s="3489"/>
      <c r="Q2692" s="3490"/>
      <c r="R2692" s="3490"/>
      <c r="DE2692" s="823"/>
    </row>
    <row r="2693" spans="1:109" s="771" customFormat="1" ht="12" hidden="1" customHeight="1" x14ac:dyDescent="0.15">
      <c r="A2693" s="3433"/>
      <c r="B2693" s="763"/>
      <c r="C2693" s="3490"/>
      <c r="D2693" s="3490"/>
      <c r="E2693" s="3490"/>
      <c r="F2693" s="1173"/>
      <c r="G2693" s="3490"/>
      <c r="H2693" s="3490"/>
      <c r="I2693" s="3491"/>
      <c r="J2693" s="3491"/>
      <c r="K2693" s="3491"/>
      <c r="L2693" s="3491"/>
      <c r="M2693" s="3491"/>
      <c r="N2693" s="3487"/>
      <c r="O2693" s="3488"/>
      <c r="P2693" s="3489"/>
      <c r="Q2693" s="3490"/>
      <c r="R2693" s="3490"/>
      <c r="DE2693" s="823"/>
    </row>
    <row r="2694" spans="1:109" s="771" customFormat="1" ht="12" hidden="1" customHeight="1" x14ac:dyDescent="0.15">
      <c r="A2694" s="3433"/>
      <c r="B2694" s="763"/>
      <c r="C2694" s="3490"/>
      <c r="D2694" s="3490"/>
      <c r="E2694" s="3490"/>
      <c r="F2694" s="1173"/>
      <c r="G2694" s="3490"/>
      <c r="H2694" s="3490"/>
      <c r="I2694" s="3491"/>
      <c r="J2694" s="3491"/>
      <c r="K2694" s="3491"/>
      <c r="L2694" s="3491"/>
      <c r="M2694" s="3491"/>
      <c r="N2694" s="3487"/>
      <c r="O2694" s="3488"/>
      <c r="P2694" s="3489"/>
      <c r="Q2694" s="3490"/>
      <c r="R2694" s="3490"/>
      <c r="DE2694" s="823"/>
    </row>
    <row r="2695" spans="1:109" s="771" customFormat="1" ht="12" hidden="1" customHeight="1" x14ac:dyDescent="0.15">
      <c r="A2695" s="3433"/>
      <c r="B2695" s="763"/>
      <c r="C2695" s="3490"/>
      <c r="D2695" s="3490"/>
      <c r="E2695" s="3490"/>
      <c r="F2695" s="1173"/>
      <c r="G2695" s="3490"/>
      <c r="H2695" s="3490"/>
      <c r="I2695" s="3491"/>
      <c r="J2695" s="3491"/>
      <c r="K2695" s="3491"/>
      <c r="L2695" s="3491"/>
      <c r="M2695" s="3491"/>
      <c r="N2695" s="3487"/>
      <c r="O2695" s="3488"/>
      <c r="P2695" s="3489"/>
      <c r="Q2695" s="3490"/>
      <c r="R2695" s="3490"/>
      <c r="DE2695" s="823"/>
    </row>
    <row r="2696" spans="1:109" s="771" customFormat="1" ht="12" hidden="1" customHeight="1" x14ac:dyDescent="0.15">
      <c r="A2696" s="3433"/>
      <c r="B2696" s="763"/>
      <c r="C2696" s="3490"/>
      <c r="D2696" s="3490"/>
      <c r="E2696" s="3490"/>
      <c r="F2696" s="1173"/>
      <c r="G2696" s="3490"/>
      <c r="H2696" s="3490"/>
      <c r="I2696" s="3491"/>
      <c r="J2696" s="3491"/>
      <c r="K2696" s="3491"/>
      <c r="L2696" s="3491"/>
      <c r="M2696" s="3491"/>
      <c r="N2696" s="3487"/>
      <c r="O2696" s="3488"/>
      <c r="P2696" s="3489"/>
      <c r="Q2696" s="3490"/>
      <c r="R2696" s="3490"/>
      <c r="DE2696" s="823"/>
    </row>
    <row r="2697" spans="1:109" s="771" customFormat="1" ht="12" hidden="1" customHeight="1" x14ac:dyDescent="0.15">
      <c r="A2697" s="3433"/>
      <c r="B2697" s="763"/>
      <c r="C2697" s="3490"/>
      <c r="D2697" s="3490"/>
      <c r="E2697" s="3490"/>
      <c r="F2697" s="1173"/>
      <c r="G2697" s="3490"/>
      <c r="H2697" s="3490"/>
      <c r="I2697" s="3491"/>
      <c r="J2697" s="3491"/>
      <c r="K2697" s="3491"/>
      <c r="L2697" s="3491"/>
      <c r="M2697" s="3491"/>
      <c r="N2697" s="3487"/>
      <c r="O2697" s="3488"/>
      <c r="P2697" s="3489"/>
      <c r="Q2697" s="3490"/>
      <c r="R2697" s="3490"/>
      <c r="DE2697" s="823"/>
    </row>
    <row r="2698" spans="1:109" s="771" customFormat="1" ht="12" hidden="1" customHeight="1" x14ac:dyDescent="0.15">
      <c r="A2698" s="3433"/>
      <c r="B2698" s="763"/>
      <c r="C2698" s="3490"/>
      <c r="D2698" s="3490"/>
      <c r="E2698" s="3490"/>
      <c r="F2698" s="1173"/>
      <c r="G2698" s="3490"/>
      <c r="H2698" s="3490"/>
      <c r="I2698" s="3491"/>
      <c r="J2698" s="3491"/>
      <c r="K2698" s="3491"/>
      <c r="L2698" s="3491"/>
      <c r="M2698" s="3491"/>
      <c r="N2698" s="3487"/>
      <c r="O2698" s="3488"/>
      <c r="P2698" s="3489"/>
      <c r="Q2698" s="3490"/>
      <c r="R2698" s="3490"/>
      <c r="DE2698" s="823"/>
    </row>
    <row r="2699" spans="1:109" s="771" customFormat="1" ht="12" hidden="1" customHeight="1" x14ac:dyDescent="0.15">
      <c r="A2699" s="3433"/>
      <c r="B2699" s="763"/>
      <c r="C2699" s="3490"/>
      <c r="D2699" s="3490"/>
      <c r="E2699" s="3490"/>
      <c r="F2699" s="1173"/>
      <c r="G2699" s="3490"/>
      <c r="H2699" s="3490"/>
      <c r="I2699" s="3491"/>
      <c r="J2699" s="3491"/>
      <c r="K2699" s="3491"/>
      <c r="L2699" s="3491"/>
      <c r="M2699" s="3491"/>
      <c r="N2699" s="3487"/>
      <c r="O2699" s="3488"/>
      <c r="P2699" s="3489"/>
      <c r="Q2699" s="3490"/>
      <c r="R2699" s="3490"/>
      <c r="DE2699" s="823"/>
    </row>
    <row r="2700" spans="1:109" s="771" customFormat="1" ht="12" hidden="1" customHeight="1" x14ac:dyDescent="0.15">
      <c r="A2700" s="3433"/>
      <c r="B2700" s="763"/>
      <c r="C2700" s="3490"/>
      <c r="D2700" s="3490"/>
      <c r="E2700" s="3490"/>
      <c r="F2700" s="1173"/>
      <c r="G2700" s="3490"/>
      <c r="H2700" s="3490"/>
      <c r="I2700" s="3491"/>
      <c r="J2700" s="3491"/>
      <c r="K2700" s="3491"/>
      <c r="L2700" s="3491"/>
      <c r="M2700" s="3491"/>
      <c r="N2700" s="3487"/>
      <c r="O2700" s="3488"/>
      <c r="P2700" s="3489"/>
      <c r="Q2700" s="3490"/>
      <c r="R2700" s="3490"/>
      <c r="DE2700" s="823"/>
    </row>
    <row r="2701" spans="1:109" s="771" customFormat="1" ht="12" hidden="1" customHeight="1" x14ac:dyDescent="0.15">
      <c r="A2701" s="3433"/>
      <c r="B2701" s="763"/>
      <c r="C2701" s="3490"/>
      <c r="D2701" s="3490"/>
      <c r="E2701" s="3490"/>
      <c r="F2701" s="1173"/>
      <c r="G2701" s="3490"/>
      <c r="H2701" s="3490"/>
      <c r="I2701" s="3491"/>
      <c r="J2701" s="3491"/>
      <c r="K2701" s="3491"/>
      <c r="L2701" s="3491"/>
      <c r="M2701" s="3491"/>
      <c r="N2701" s="3487"/>
      <c r="O2701" s="3488"/>
      <c r="P2701" s="3489"/>
      <c r="Q2701" s="3490"/>
      <c r="R2701" s="3490"/>
      <c r="DE2701" s="823"/>
    </row>
    <row r="2702" spans="1:109" s="771" customFormat="1" ht="12" hidden="1" customHeight="1" x14ac:dyDescent="0.15">
      <c r="A2702" s="3433"/>
      <c r="B2702" s="763"/>
      <c r="C2702" s="3490"/>
      <c r="D2702" s="3490"/>
      <c r="E2702" s="3490"/>
      <c r="F2702" s="1173"/>
      <c r="G2702" s="3490"/>
      <c r="H2702" s="3490"/>
      <c r="I2702" s="3491"/>
      <c r="J2702" s="3491"/>
      <c r="K2702" s="3491"/>
      <c r="L2702" s="3491"/>
      <c r="M2702" s="3491"/>
      <c r="N2702" s="3487"/>
      <c r="O2702" s="3488"/>
      <c r="P2702" s="3489"/>
      <c r="Q2702" s="3490"/>
      <c r="R2702" s="3490"/>
      <c r="DE2702" s="823"/>
    </row>
    <row r="2703" spans="1:109" s="771" customFormat="1" ht="12" hidden="1" customHeight="1" x14ac:dyDescent="0.15">
      <c r="A2703" s="3433"/>
      <c r="B2703" s="763"/>
      <c r="C2703" s="3490"/>
      <c r="D2703" s="3490"/>
      <c r="E2703" s="3490"/>
      <c r="F2703" s="1173"/>
      <c r="G2703" s="3490"/>
      <c r="H2703" s="3490"/>
      <c r="I2703" s="3491"/>
      <c r="J2703" s="3491"/>
      <c r="K2703" s="3491"/>
      <c r="L2703" s="3491"/>
      <c r="M2703" s="3491"/>
      <c r="N2703" s="3487"/>
      <c r="O2703" s="3488"/>
      <c r="P2703" s="3489"/>
      <c r="Q2703" s="3490"/>
      <c r="R2703" s="3490"/>
      <c r="DE2703" s="823"/>
    </row>
    <row r="2704" spans="1:109" s="771" customFormat="1" ht="12" hidden="1" customHeight="1" x14ac:dyDescent="0.15">
      <c r="A2704" s="3433"/>
      <c r="B2704" s="763"/>
      <c r="C2704" s="3490"/>
      <c r="D2704" s="3490"/>
      <c r="E2704" s="3490"/>
      <c r="F2704" s="1173"/>
      <c r="G2704" s="3490"/>
      <c r="H2704" s="3490"/>
      <c r="I2704" s="3491"/>
      <c r="J2704" s="3491"/>
      <c r="K2704" s="3491"/>
      <c r="L2704" s="3491"/>
      <c r="M2704" s="3491"/>
      <c r="N2704" s="3487"/>
      <c r="O2704" s="3488"/>
      <c r="P2704" s="3489"/>
      <c r="Q2704" s="3490"/>
      <c r="R2704" s="3490"/>
      <c r="DE2704" s="823"/>
    </row>
    <row r="2705" spans="1:109" s="771" customFormat="1" ht="12" hidden="1" customHeight="1" x14ac:dyDescent="0.15">
      <c r="A2705" s="3433"/>
      <c r="B2705" s="763"/>
      <c r="C2705" s="3490"/>
      <c r="D2705" s="3490"/>
      <c r="E2705" s="3490"/>
      <c r="F2705" s="1173"/>
      <c r="G2705" s="3490"/>
      <c r="H2705" s="3490"/>
      <c r="I2705" s="3491"/>
      <c r="J2705" s="3491"/>
      <c r="K2705" s="3491"/>
      <c r="L2705" s="3491"/>
      <c r="M2705" s="3491"/>
      <c r="N2705" s="3487"/>
      <c r="O2705" s="3488"/>
      <c r="P2705" s="3489"/>
      <c r="Q2705" s="3490"/>
      <c r="R2705" s="3490"/>
      <c r="DE2705" s="823"/>
    </row>
    <row r="2706" spans="1:109" s="771" customFormat="1" ht="12" hidden="1" customHeight="1" x14ac:dyDescent="0.15">
      <c r="A2706" s="3433"/>
      <c r="B2706" s="763"/>
      <c r="C2706" s="3490"/>
      <c r="D2706" s="3490"/>
      <c r="E2706" s="3490"/>
      <c r="F2706" s="1173"/>
      <c r="G2706" s="3490"/>
      <c r="H2706" s="3490"/>
      <c r="I2706" s="3491"/>
      <c r="J2706" s="3491"/>
      <c r="K2706" s="3491"/>
      <c r="L2706" s="3491"/>
      <c r="M2706" s="3491"/>
      <c r="N2706" s="3487"/>
      <c r="O2706" s="3488"/>
      <c r="P2706" s="3489"/>
      <c r="Q2706" s="3490"/>
      <c r="R2706" s="3490"/>
      <c r="DE2706" s="823"/>
    </row>
    <row r="2707" spans="1:109" s="771" customFormat="1" ht="12" hidden="1" customHeight="1" x14ac:dyDescent="0.15">
      <c r="A2707" s="3433"/>
      <c r="B2707" s="763"/>
      <c r="C2707" s="3490"/>
      <c r="D2707" s="3490"/>
      <c r="E2707" s="3490"/>
      <c r="F2707" s="1173"/>
      <c r="G2707" s="3490"/>
      <c r="H2707" s="3490"/>
      <c r="I2707" s="3491"/>
      <c r="J2707" s="3491"/>
      <c r="K2707" s="3491"/>
      <c r="L2707" s="3491"/>
      <c r="M2707" s="3491"/>
      <c r="N2707" s="3487"/>
      <c r="O2707" s="3488"/>
      <c r="P2707" s="3489"/>
      <c r="Q2707" s="3490"/>
      <c r="R2707" s="3490"/>
      <c r="DE2707" s="823"/>
    </row>
    <row r="2708" spans="1:109" s="771" customFormat="1" ht="12" hidden="1" customHeight="1" x14ac:dyDescent="0.15">
      <c r="A2708" s="3433"/>
      <c r="B2708" s="763"/>
      <c r="C2708" s="3490"/>
      <c r="D2708" s="3490"/>
      <c r="E2708" s="3490"/>
      <c r="F2708" s="1173"/>
      <c r="G2708" s="3490"/>
      <c r="H2708" s="3490"/>
      <c r="I2708" s="3491"/>
      <c r="J2708" s="3491"/>
      <c r="K2708" s="3491"/>
      <c r="L2708" s="3491"/>
      <c r="M2708" s="3491"/>
      <c r="N2708" s="3487"/>
      <c r="O2708" s="3488"/>
      <c r="P2708" s="3489"/>
      <c r="Q2708" s="3490"/>
      <c r="R2708" s="3490"/>
      <c r="DE2708" s="823"/>
    </row>
    <row r="2709" spans="1:109" s="771" customFormat="1" ht="12" hidden="1" customHeight="1" x14ac:dyDescent="0.15">
      <c r="A2709" s="3433"/>
      <c r="B2709" s="763"/>
      <c r="C2709" s="3490"/>
      <c r="D2709" s="3490"/>
      <c r="E2709" s="3490"/>
      <c r="F2709" s="1173"/>
      <c r="G2709" s="3490"/>
      <c r="H2709" s="3490"/>
      <c r="I2709" s="3491"/>
      <c r="J2709" s="3491"/>
      <c r="K2709" s="3491"/>
      <c r="L2709" s="3491"/>
      <c r="M2709" s="3491"/>
      <c r="N2709" s="3487"/>
      <c r="O2709" s="3488"/>
      <c r="P2709" s="3489"/>
      <c r="Q2709" s="3490"/>
      <c r="R2709" s="3490"/>
      <c r="DE2709" s="823"/>
    </row>
    <row r="2710" spans="1:109" s="771" customFormat="1" ht="12" hidden="1" customHeight="1" x14ac:dyDescent="0.15">
      <c r="A2710" s="3433"/>
      <c r="B2710" s="763"/>
      <c r="C2710" s="3490"/>
      <c r="D2710" s="3490"/>
      <c r="E2710" s="3490"/>
      <c r="F2710" s="1173"/>
      <c r="G2710" s="3490"/>
      <c r="H2710" s="3490"/>
      <c r="I2710" s="3491"/>
      <c r="J2710" s="3491"/>
      <c r="K2710" s="3491"/>
      <c r="L2710" s="3491"/>
      <c r="M2710" s="3491"/>
      <c r="N2710" s="3487"/>
      <c r="O2710" s="3488"/>
      <c r="P2710" s="3489"/>
      <c r="Q2710" s="3490"/>
      <c r="R2710" s="3490"/>
      <c r="DE2710" s="823"/>
    </row>
    <row r="2711" spans="1:109" s="771" customFormat="1" ht="12" hidden="1" customHeight="1" x14ac:dyDescent="0.15">
      <c r="A2711" s="3433"/>
      <c r="B2711" s="763"/>
      <c r="C2711" s="3490"/>
      <c r="D2711" s="3490"/>
      <c r="E2711" s="3490"/>
      <c r="F2711" s="1173"/>
      <c r="G2711" s="3490"/>
      <c r="H2711" s="3490"/>
      <c r="I2711" s="3491"/>
      <c r="J2711" s="3491"/>
      <c r="K2711" s="3491"/>
      <c r="L2711" s="3491"/>
      <c r="M2711" s="3491"/>
      <c r="N2711" s="3487"/>
      <c r="O2711" s="3488"/>
      <c r="P2711" s="3489"/>
      <c r="Q2711" s="3490"/>
      <c r="R2711" s="3490"/>
      <c r="DE2711" s="823"/>
    </row>
    <row r="2712" spans="1:109" s="771" customFormat="1" ht="12" hidden="1" customHeight="1" x14ac:dyDescent="0.15">
      <c r="A2712" s="3433"/>
      <c r="B2712" s="763"/>
      <c r="C2712" s="3490"/>
      <c r="D2712" s="3490"/>
      <c r="E2712" s="3490"/>
      <c r="F2712" s="1173"/>
      <c r="G2712" s="3490"/>
      <c r="H2712" s="3490"/>
      <c r="I2712" s="3491"/>
      <c r="J2712" s="3491"/>
      <c r="K2712" s="3491"/>
      <c r="L2712" s="3491"/>
      <c r="M2712" s="3491"/>
      <c r="N2712" s="3487"/>
      <c r="O2712" s="3488"/>
      <c r="P2712" s="3489"/>
      <c r="Q2712" s="3490"/>
      <c r="R2712" s="3490"/>
      <c r="DE2712" s="823"/>
    </row>
    <row r="2713" spans="1:109" s="771" customFormat="1" ht="12" hidden="1" customHeight="1" x14ac:dyDescent="0.15">
      <c r="A2713" s="3433"/>
      <c r="B2713" s="763"/>
      <c r="C2713" s="3490"/>
      <c r="D2713" s="3490"/>
      <c r="E2713" s="3490"/>
      <c r="F2713" s="1173"/>
      <c r="G2713" s="3490"/>
      <c r="H2713" s="3490"/>
      <c r="I2713" s="3491"/>
      <c r="J2713" s="3491"/>
      <c r="K2713" s="3491"/>
      <c r="L2713" s="3491"/>
      <c r="M2713" s="3491"/>
      <c r="N2713" s="3487"/>
      <c r="O2713" s="3488"/>
      <c r="P2713" s="3489"/>
      <c r="Q2713" s="3490"/>
      <c r="R2713" s="3490"/>
      <c r="DE2713" s="823"/>
    </row>
    <row r="2714" spans="1:109" s="771" customFormat="1" ht="12" hidden="1" customHeight="1" x14ac:dyDescent="0.15">
      <c r="A2714" s="3433"/>
      <c r="B2714" s="763"/>
      <c r="C2714" s="3490"/>
      <c r="D2714" s="3490"/>
      <c r="E2714" s="3490"/>
      <c r="F2714" s="1173"/>
      <c r="G2714" s="3490"/>
      <c r="H2714" s="3490"/>
      <c r="I2714" s="3491"/>
      <c r="J2714" s="3491"/>
      <c r="K2714" s="3491"/>
      <c r="L2714" s="3491"/>
      <c r="M2714" s="3491"/>
      <c r="N2714" s="3487"/>
      <c r="O2714" s="3488"/>
      <c r="P2714" s="3489"/>
      <c r="Q2714" s="3490"/>
      <c r="R2714" s="3490"/>
      <c r="DE2714" s="823"/>
    </row>
    <row r="2715" spans="1:109" s="771" customFormat="1" ht="12" hidden="1" customHeight="1" x14ac:dyDescent="0.15">
      <c r="A2715" s="3433"/>
      <c r="B2715" s="763"/>
      <c r="C2715" s="3490"/>
      <c r="D2715" s="3490"/>
      <c r="E2715" s="3490"/>
      <c r="F2715" s="1173"/>
      <c r="G2715" s="3490"/>
      <c r="H2715" s="3490"/>
      <c r="I2715" s="3491"/>
      <c r="J2715" s="3491"/>
      <c r="K2715" s="3491"/>
      <c r="L2715" s="3491"/>
      <c r="M2715" s="3491"/>
      <c r="N2715" s="3487"/>
      <c r="O2715" s="3488"/>
      <c r="P2715" s="3489"/>
      <c r="Q2715" s="3490"/>
      <c r="R2715" s="3490"/>
      <c r="DE2715" s="823"/>
    </row>
    <row r="2716" spans="1:109" s="771" customFormat="1" ht="12" hidden="1" customHeight="1" x14ac:dyDescent="0.15">
      <c r="A2716" s="3433"/>
      <c r="B2716" s="763"/>
      <c r="C2716" s="3490"/>
      <c r="D2716" s="3490"/>
      <c r="E2716" s="3490"/>
      <c r="F2716" s="1173"/>
      <c r="G2716" s="3490"/>
      <c r="H2716" s="3490"/>
      <c r="I2716" s="3491"/>
      <c r="J2716" s="3491"/>
      <c r="K2716" s="3491"/>
      <c r="L2716" s="3491"/>
      <c r="M2716" s="3491"/>
      <c r="N2716" s="3487"/>
      <c r="O2716" s="3488"/>
      <c r="P2716" s="3489"/>
      <c r="Q2716" s="3490"/>
      <c r="R2716" s="3490"/>
      <c r="DE2716" s="823"/>
    </row>
    <row r="2717" spans="1:109" s="771" customFormat="1" ht="12" hidden="1" customHeight="1" x14ac:dyDescent="0.15">
      <c r="A2717" s="3433"/>
      <c r="B2717" s="763"/>
      <c r="C2717" s="3490"/>
      <c r="D2717" s="3490"/>
      <c r="E2717" s="3490"/>
      <c r="F2717" s="1173"/>
      <c r="G2717" s="3490"/>
      <c r="H2717" s="3490"/>
      <c r="I2717" s="3491"/>
      <c r="J2717" s="3491"/>
      <c r="K2717" s="3491"/>
      <c r="L2717" s="3491"/>
      <c r="M2717" s="3491"/>
      <c r="N2717" s="3487"/>
      <c r="O2717" s="3488"/>
      <c r="P2717" s="3489"/>
      <c r="Q2717" s="3490"/>
      <c r="R2717" s="3490"/>
      <c r="DE2717" s="823"/>
    </row>
    <row r="2718" spans="1:109" s="771" customFormat="1" ht="12" hidden="1" customHeight="1" x14ac:dyDescent="0.15">
      <c r="A2718" s="3433"/>
      <c r="B2718" s="763"/>
      <c r="C2718" s="3490"/>
      <c r="D2718" s="3490"/>
      <c r="E2718" s="3490"/>
      <c r="F2718" s="1173"/>
      <c r="G2718" s="3490"/>
      <c r="H2718" s="3490"/>
      <c r="I2718" s="3491"/>
      <c r="J2718" s="3491"/>
      <c r="K2718" s="3491"/>
      <c r="L2718" s="3491"/>
      <c r="M2718" s="3491"/>
      <c r="N2718" s="3487"/>
      <c r="O2718" s="3488"/>
      <c r="P2718" s="3489"/>
      <c r="Q2718" s="3490"/>
      <c r="R2718" s="3490"/>
      <c r="DE2718" s="823"/>
    </row>
    <row r="2719" spans="1:109" s="771" customFormat="1" ht="12" hidden="1" customHeight="1" x14ac:dyDescent="0.15">
      <c r="A2719" s="3433"/>
      <c r="B2719" s="763"/>
      <c r="C2719" s="3490"/>
      <c r="D2719" s="3490"/>
      <c r="E2719" s="3490"/>
      <c r="F2719" s="1173"/>
      <c r="G2719" s="3490"/>
      <c r="H2719" s="3490"/>
      <c r="I2719" s="3491"/>
      <c r="J2719" s="3491"/>
      <c r="K2719" s="3491"/>
      <c r="L2719" s="3491"/>
      <c r="M2719" s="3491"/>
      <c r="N2719" s="3487"/>
      <c r="O2719" s="3488"/>
      <c r="P2719" s="3489"/>
      <c r="Q2719" s="3490"/>
      <c r="R2719" s="3490"/>
      <c r="DE2719" s="823"/>
    </row>
    <row r="2720" spans="1:109" s="771" customFormat="1" ht="12" hidden="1" customHeight="1" x14ac:dyDescent="0.15">
      <c r="A2720" s="3433"/>
      <c r="B2720" s="763"/>
      <c r="C2720" s="3490"/>
      <c r="D2720" s="3490"/>
      <c r="E2720" s="3490"/>
      <c r="F2720" s="1173"/>
      <c r="G2720" s="3490"/>
      <c r="H2720" s="3490"/>
      <c r="I2720" s="3491"/>
      <c r="J2720" s="3491"/>
      <c r="K2720" s="3491"/>
      <c r="L2720" s="3491"/>
      <c r="M2720" s="3491"/>
      <c r="N2720" s="3487"/>
      <c r="O2720" s="3488"/>
      <c r="P2720" s="3489"/>
      <c r="Q2720" s="3490"/>
      <c r="R2720" s="3490"/>
      <c r="DE2720" s="823"/>
    </row>
    <row r="2721" spans="1:109" s="771" customFormat="1" ht="12" hidden="1" customHeight="1" x14ac:dyDescent="0.15">
      <c r="A2721" s="3433"/>
      <c r="B2721" s="763"/>
      <c r="C2721" s="3490"/>
      <c r="D2721" s="3490"/>
      <c r="E2721" s="3490"/>
      <c r="F2721" s="1173"/>
      <c r="G2721" s="3490"/>
      <c r="H2721" s="3490"/>
      <c r="I2721" s="3491"/>
      <c r="J2721" s="3491"/>
      <c r="K2721" s="3491"/>
      <c r="L2721" s="3491"/>
      <c r="M2721" s="3491"/>
      <c r="N2721" s="3487"/>
      <c r="O2721" s="3488"/>
      <c r="P2721" s="3489"/>
      <c r="Q2721" s="3490"/>
      <c r="R2721" s="3490"/>
      <c r="DE2721" s="823"/>
    </row>
    <row r="2722" spans="1:109" s="771" customFormat="1" ht="12" hidden="1" customHeight="1" x14ac:dyDescent="0.15">
      <c r="A2722" s="3433"/>
      <c r="B2722" s="763"/>
      <c r="C2722" s="3490"/>
      <c r="D2722" s="3490"/>
      <c r="E2722" s="3490"/>
      <c r="F2722" s="1173"/>
      <c r="G2722" s="3490"/>
      <c r="H2722" s="3490"/>
      <c r="I2722" s="3491"/>
      <c r="J2722" s="3491"/>
      <c r="K2722" s="3491"/>
      <c r="L2722" s="3491"/>
      <c r="M2722" s="3491"/>
      <c r="N2722" s="3487"/>
      <c r="O2722" s="3488"/>
      <c r="P2722" s="3489"/>
      <c r="Q2722" s="3490"/>
      <c r="R2722" s="3490"/>
      <c r="DE2722" s="823"/>
    </row>
    <row r="2723" spans="1:109" s="771" customFormat="1" ht="12" hidden="1" customHeight="1" x14ac:dyDescent="0.15">
      <c r="A2723" s="3433"/>
      <c r="B2723" s="768"/>
      <c r="C2723" s="3496"/>
      <c r="D2723" s="3496"/>
      <c r="E2723" s="3496"/>
      <c r="F2723" s="1174"/>
      <c r="G2723" s="3496"/>
      <c r="H2723" s="3496"/>
      <c r="I2723" s="3497"/>
      <c r="J2723" s="3497"/>
      <c r="K2723" s="3497"/>
      <c r="L2723" s="3497"/>
      <c r="M2723" s="3497"/>
      <c r="N2723" s="3498"/>
      <c r="O2723" s="3499"/>
      <c r="P2723" s="3500"/>
      <c r="Q2723" s="3496"/>
      <c r="R2723" s="3496"/>
      <c r="DE2723" s="823"/>
    </row>
    <row r="2724" spans="1:109" s="771" customFormat="1" ht="6" hidden="1" customHeight="1" x14ac:dyDescent="0.15">
      <c r="A2724" s="797"/>
      <c r="B2724" s="798"/>
      <c r="C2724" s="3446"/>
      <c r="D2724" s="3446"/>
      <c r="E2724" s="3446"/>
      <c r="F2724" s="798"/>
      <c r="G2724" s="3446"/>
      <c r="H2724" s="3446"/>
      <c r="I2724" s="3446"/>
      <c r="J2724" s="3446"/>
      <c r="K2724" s="3446"/>
      <c r="L2724" s="3446"/>
      <c r="M2724" s="3446"/>
      <c r="N2724" s="798"/>
      <c r="O2724" s="798"/>
      <c r="P2724" s="798"/>
      <c r="Q2724" s="3438"/>
      <c r="R2724" s="3438"/>
      <c r="DE2724" s="823"/>
    </row>
    <row r="2725" spans="1:109" s="771" customFormat="1" ht="12" hidden="1" customHeight="1" x14ac:dyDescent="0.15">
      <c r="A2725" s="3421">
        <v>3</v>
      </c>
      <c r="B2725" s="3492" t="s">
        <v>1232</v>
      </c>
      <c r="C2725" s="3503"/>
      <c r="D2725" s="3503"/>
      <c r="E2725" s="3503"/>
      <c r="F2725" s="3503"/>
      <c r="G2725" s="3503"/>
      <c r="H2725" s="3503"/>
      <c r="I2725" s="3503"/>
      <c r="J2725" s="3503"/>
      <c r="K2725" s="3503"/>
      <c r="L2725" s="3503"/>
      <c r="M2725" s="3503"/>
      <c r="N2725" s="3503"/>
      <c r="O2725" s="3504"/>
      <c r="P2725" s="3536"/>
      <c r="Q2725" s="3434" t="s">
        <v>1231</v>
      </c>
      <c r="R2725" s="3435"/>
      <c r="DE2725" s="823"/>
    </row>
    <row r="2726" spans="1:109" s="771" customFormat="1" ht="12" hidden="1" customHeight="1" x14ac:dyDescent="0.15">
      <c r="A2726" s="3475"/>
      <c r="B2726" s="3436" t="s">
        <v>1230</v>
      </c>
      <c r="C2726" s="3396"/>
      <c r="D2726" s="3502"/>
      <c r="E2726" s="3396" t="s">
        <v>1229</v>
      </c>
      <c r="F2726" s="3396"/>
      <c r="G2726" s="3501" t="s">
        <v>1228</v>
      </c>
      <c r="H2726" s="3502"/>
      <c r="I2726" s="3501" t="s">
        <v>579</v>
      </c>
      <c r="J2726" s="3396"/>
      <c r="K2726" s="3396"/>
      <c r="L2726" s="3396"/>
      <c r="M2726" s="3396"/>
      <c r="N2726" s="3396" t="s">
        <v>578</v>
      </c>
      <c r="O2726" s="3397"/>
      <c r="P2726" s="3398"/>
      <c r="Q2726" s="3436"/>
      <c r="R2726" s="3437"/>
      <c r="DE2726" s="823"/>
    </row>
    <row r="2727" spans="1:109" s="771" customFormat="1" ht="12" hidden="1" customHeight="1" x14ac:dyDescent="0.15">
      <c r="A2727" s="3422"/>
      <c r="B2727" s="3386"/>
      <c r="C2727" s="3416"/>
      <c r="D2727" s="3534"/>
      <c r="E2727" s="3461"/>
      <c r="F2727" s="3461"/>
      <c r="G2727" s="3531"/>
      <c r="H2727" s="3532"/>
      <c r="I2727" s="3531"/>
      <c r="J2727" s="3461"/>
      <c r="K2727" s="3461"/>
      <c r="L2727" s="3461"/>
      <c r="M2727" s="3461"/>
      <c r="N2727" s="3533"/>
      <c r="O2727" s="3463"/>
      <c r="P2727" s="3464"/>
      <c r="Q2727" s="3386"/>
      <c r="R2727" s="3387"/>
      <c r="DE2727" s="823"/>
    </row>
    <row r="2728" spans="1:109" s="771" customFormat="1" ht="6" hidden="1" customHeight="1" x14ac:dyDescent="0.15">
      <c r="A2728" s="799"/>
      <c r="B2728" s="3438"/>
      <c r="C2728" s="3438"/>
      <c r="D2728" s="3438"/>
      <c r="E2728" s="3438"/>
      <c r="F2728" s="3438"/>
      <c r="G2728" s="3441"/>
      <c r="H2728" s="3441"/>
      <c r="I2728" s="799"/>
      <c r="J2728" s="799"/>
      <c r="K2728" s="799"/>
      <c r="L2728" s="799"/>
      <c r="M2728" s="799"/>
      <c r="N2728" s="799"/>
      <c r="O2728" s="799"/>
      <c r="P2728" s="799"/>
      <c r="Q2728" s="799"/>
      <c r="R2728" s="799"/>
      <c r="DE2728" s="823"/>
    </row>
    <row r="2729" spans="1:109" s="771" customFormat="1" ht="21" hidden="1" customHeight="1" x14ac:dyDescent="0.15">
      <c r="A2729" s="3421">
        <v>4</v>
      </c>
      <c r="B2729" s="3442" t="s">
        <v>1227</v>
      </c>
      <c r="C2729" s="3424"/>
      <c r="D2729" s="3425"/>
      <c r="E2729" s="3443" t="s">
        <v>1226</v>
      </c>
      <c r="F2729" s="3444"/>
      <c r="G2729" s="3445"/>
      <c r="H2729" s="3445"/>
      <c r="I2729" s="793"/>
      <c r="J2729" s="786">
        <v>5</v>
      </c>
      <c r="K2729" s="3449" t="s">
        <v>1764</v>
      </c>
      <c r="L2729" s="3450"/>
      <c r="M2729" s="3450"/>
      <c r="N2729" s="3450"/>
      <c r="O2729" s="3450"/>
      <c r="P2729" s="3450"/>
      <c r="Q2729" s="3450"/>
      <c r="R2729" s="3451"/>
      <c r="DE2729" s="823"/>
    </row>
    <row r="2730" spans="1:109" s="771" customFormat="1" ht="12" hidden="1" customHeight="1" x14ac:dyDescent="0.15">
      <c r="A2730" s="3422"/>
      <c r="B2730" s="3386"/>
      <c r="C2730" s="3416"/>
      <c r="D2730" s="3387"/>
      <c r="E2730" s="3386"/>
      <c r="F2730" s="3387"/>
      <c r="G2730" s="3445"/>
      <c r="H2730" s="3445"/>
      <c r="I2730" s="793"/>
      <c r="J2730" s="3476"/>
      <c r="K2730" s="3522"/>
      <c r="L2730" s="3523"/>
      <c r="M2730" s="3523"/>
      <c r="N2730" s="3523"/>
      <c r="O2730" s="3523"/>
      <c r="P2730" s="3523"/>
      <c r="Q2730" s="3523"/>
      <c r="R2730" s="3524"/>
      <c r="DE2730" s="823"/>
    </row>
    <row r="2731" spans="1:109" s="771" customFormat="1" ht="12" hidden="1" customHeight="1" x14ac:dyDescent="0.15">
      <c r="A2731" s="787"/>
      <c r="B2731" s="792"/>
      <c r="C2731" s="792"/>
      <c r="D2731" s="792"/>
      <c r="E2731" s="792"/>
      <c r="F2731" s="792"/>
      <c r="G2731" s="3445"/>
      <c r="H2731" s="3445"/>
      <c r="I2731" s="787"/>
      <c r="J2731" s="3477"/>
      <c r="K2731" s="3525"/>
      <c r="L2731" s="3526"/>
      <c r="M2731" s="3526"/>
      <c r="N2731" s="3526"/>
      <c r="O2731" s="3526"/>
      <c r="P2731" s="3526"/>
      <c r="Q2731" s="3526"/>
      <c r="R2731" s="3527"/>
      <c r="S2731" s="225"/>
      <c r="T2731" s="755"/>
      <c r="DE2731" s="823"/>
    </row>
    <row r="2732" spans="1:109" s="771" customFormat="1" ht="12" hidden="1" customHeight="1" x14ac:dyDescent="0.15">
      <c r="A2732" s="787"/>
      <c r="B2732" s="788"/>
      <c r="C2732" s="788"/>
      <c r="D2732" s="788"/>
      <c r="E2732" s="788"/>
      <c r="F2732" s="788"/>
      <c r="G2732" s="788"/>
      <c r="H2732" s="788"/>
      <c r="I2732" s="787"/>
      <c r="J2732" s="3477"/>
      <c r="K2732" s="3525"/>
      <c r="L2732" s="3526"/>
      <c r="M2732" s="3526"/>
      <c r="N2732" s="3526"/>
      <c r="O2732" s="3526"/>
      <c r="P2732" s="3526"/>
      <c r="Q2732" s="3526"/>
      <c r="R2732" s="3527"/>
      <c r="DE2732" s="823"/>
    </row>
    <row r="2733" spans="1:109" s="771" customFormat="1" ht="12" hidden="1" customHeight="1" x14ac:dyDescent="0.15">
      <c r="A2733" s="787"/>
      <c r="B2733" s="3465" t="s">
        <v>1225</v>
      </c>
      <c r="C2733" s="3465"/>
      <c r="D2733" s="3465"/>
      <c r="E2733" s="3465"/>
      <c r="F2733" s="3465"/>
      <c r="G2733" s="3465"/>
      <c r="H2733" s="3465"/>
      <c r="I2733" s="787"/>
      <c r="J2733" s="3477"/>
      <c r="K2733" s="3525"/>
      <c r="L2733" s="3526"/>
      <c r="M2733" s="3526"/>
      <c r="N2733" s="3526"/>
      <c r="O2733" s="3526"/>
      <c r="P2733" s="3526"/>
      <c r="Q2733" s="3526"/>
      <c r="R2733" s="3527"/>
      <c r="DE2733" s="823"/>
    </row>
    <row r="2734" spans="1:109" s="771" customFormat="1" ht="12" hidden="1" customHeight="1" x14ac:dyDescent="0.15">
      <c r="A2734" s="787"/>
      <c r="B2734" s="3465" t="s">
        <v>1224</v>
      </c>
      <c r="C2734" s="3465"/>
      <c r="D2734" s="3465"/>
      <c r="E2734" s="3465"/>
      <c r="F2734" s="3465"/>
      <c r="G2734" s="3465"/>
      <c r="H2734" s="3465"/>
      <c r="I2734" s="789"/>
      <c r="J2734" s="3477"/>
      <c r="K2734" s="3525"/>
      <c r="L2734" s="3526"/>
      <c r="M2734" s="3526"/>
      <c r="N2734" s="3526"/>
      <c r="O2734" s="3526"/>
      <c r="P2734" s="3526"/>
      <c r="Q2734" s="3526"/>
      <c r="R2734" s="3527"/>
      <c r="DE2734" s="823"/>
    </row>
    <row r="2735" spans="1:109" s="771" customFormat="1" ht="12" hidden="1" customHeight="1" x14ac:dyDescent="0.15">
      <c r="A2735" s="790" t="s">
        <v>1223</v>
      </c>
      <c r="B2735" s="3466" t="s">
        <v>577</v>
      </c>
      <c r="C2735" s="3466"/>
      <c r="D2735" s="3466"/>
      <c r="E2735" s="3466"/>
      <c r="F2735" s="3466"/>
      <c r="G2735" s="3466"/>
      <c r="H2735" s="3466"/>
      <c r="I2735" s="787"/>
      <c r="J2735" s="3477"/>
      <c r="K2735" s="3525"/>
      <c r="L2735" s="3526"/>
      <c r="M2735" s="3526"/>
      <c r="N2735" s="3526"/>
      <c r="O2735" s="3526"/>
      <c r="P2735" s="3526"/>
      <c r="Q2735" s="3526"/>
      <c r="R2735" s="3527"/>
      <c r="DE2735" s="823"/>
    </row>
    <row r="2736" spans="1:109" s="771" customFormat="1" ht="12" hidden="1" customHeight="1" x14ac:dyDescent="0.15">
      <c r="A2736" s="790"/>
      <c r="B2736" s="3467" t="s">
        <v>1222</v>
      </c>
      <c r="C2736" s="3467"/>
      <c r="D2736" s="3467"/>
      <c r="E2736" s="3467"/>
      <c r="F2736" s="3467"/>
      <c r="G2736" s="3467"/>
      <c r="H2736" s="3467"/>
      <c r="I2736" s="787"/>
      <c r="J2736" s="3477"/>
      <c r="K2736" s="3525"/>
      <c r="L2736" s="3526"/>
      <c r="M2736" s="3526"/>
      <c r="N2736" s="3526"/>
      <c r="O2736" s="3526"/>
      <c r="P2736" s="3526"/>
      <c r="Q2736" s="3526"/>
      <c r="R2736" s="3527"/>
      <c r="DE2736" s="823"/>
    </row>
    <row r="2737" spans="1:111" s="771" customFormat="1" ht="12" hidden="1" customHeight="1" x14ac:dyDescent="0.15">
      <c r="A2737" s="790"/>
      <c r="B2737" s="3467"/>
      <c r="C2737" s="3467"/>
      <c r="D2737" s="3467"/>
      <c r="E2737" s="3467"/>
      <c r="F2737" s="3467"/>
      <c r="G2737" s="3467"/>
      <c r="H2737" s="3467"/>
      <c r="I2737" s="787"/>
      <c r="J2737" s="3477"/>
      <c r="K2737" s="3525"/>
      <c r="L2737" s="3526"/>
      <c r="M2737" s="3526"/>
      <c r="N2737" s="3526"/>
      <c r="O2737" s="3526"/>
      <c r="P2737" s="3526"/>
      <c r="Q2737" s="3526"/>
      <c r="R2737" s="3527"/>
      <c r="DE2737" s="823"/>
    </row>
    <row r="2738" spans="1:111" s="771" customFormat="1" ht="12" hidden="1" customHeight="1" x14ac:dyDescent="0.15">
      <c r="A2738" s="790"/>
      <c r="B2738" s="3465"/>
      <c r="C2738" s="3465"/>
      <c r="D2738" s="3465"/>
      <c r="E2738" s="3465"/>
      <c r="F2738" s="3465"/>
      <c r="G2738" s="3465"/>
      <c r="H2738" s="3465"/>
      <c r="I2738" s="787"/>
      <c r="J2738" s="3477"/>
      <c r="K2738" s="3525"/>
      <c r="L2738" s="3526"/>
      <c r="M2738" s="3526"/>
      <c r="N2738" s="3526"/>
      <c r="O2738" s="3526"/>
      <c r="P2738" s="3526"/>
      <c r="Q2738" s="3526"/>
      <c r="R2738" s="3527"/>
      <c r="DE2738" s="823"/>
    </row>
    <row r="2739" spans="1:111" s="771" customFormat="1" ht="12" hidden="1" customHeight="1" x14ac:dyDescent="0.15">
      <c r="A2739" s="790"/>
      <c r="B2739" s="3465" t="s">
        <v>652</v>
      </c>
      <c r="C2739" s="3465"/>
      <c r="D2739" s="3465"/>
      <c r="E2739" s="3465"/>
      <c r="F2739" s="3465"/>
      <c r="G2739" s="3465"/>
      <c r="H2739" s="3465"/>
      <c r="I2739" s="787"/>
      <c r="J2739" s="3477"/>
      <c r="K2739" s="3525"/>
      <c r="L2739" s="3526"/>
      <c r="M2739" s="3526"/>
      <c r="N2739" s="3526"/>
      <c r="O2739" s="3526"/>
      <c r="P2739" s="3526"/>
      <c r="Q2739" s="3526"/>
      <c r="R2739" s="3527"/>
      <c r="U2739" s="224"/>
      <c r="V2739" s="224"/>
      <c r="W2739" s="224"/>
      <c r="X2739" s="224"/>
      <c r="Y2739" s="224"/>
      <c r="Z2739" s="224"/>
      <c r="AA2739" s="224"/>
      <c r="AB2739" s="224"/>
      <c r="AC2739" s="224"/>
      <c r="AD2739" s="224"/>
      <c r="AE2739" s="224"/>
      <c r="DE2739" s="823"/>
    </row>
    <row r="2740" spans="1:111" s="771" customFormat="1" ht="12" hidden="1" customHeight="1" x14ac:dyDescent="0.15">
      <c r="A2740" s="790"/>
      <c r="B2740" s="3465"/>
      <c r="C2740" s="3465"/>
      <c r="D2740" s="3465"/>
      <c r="E2740" s="3465"/>
      <c r="F2740" s="3465"/>
      <c r="G2740" s="3465"/>
      <c r="H2740" s="3465"/>
      <c r="I2740" s="787"/>
      <c r="J2740" s="3478"/>
      <c r="K2740" s="3528"/>
      <c r="L2740" s="3529"/>
      <c r="M2740" s="3529"/>
      <c r="N2740" s="3529"/>
      <c r="O2740" s="3529"/>
      <c r="P2740" s="3529"/>
      <c r="Q2740" s="3529"/>
      <c r="R2740" s="3530"/>
      <c r="DE2740" s="823"/>
    </row>
    <row r="2741" spans="1:111" s="772" customFormat="1" ht="13.5" hidden="1" x14ac:dyDescent="0.15">
      <c r="A2741" s="3473" t="s">
        <v>1239</v>
      </c>
      <c r="B2741" s="3474"/>
      <c r="C2741" s="3474"/>
      <c r="D2741" s="3474"/>
      <c r="E2741" s="3474"/>
      <c r="F2741" s="3474"/>
      <c r="G2741" s="3474"/>
      <c r="H2741" s="3474"/>
      <c r="I2741" s="3474"/>
      <c r="J2741" s="3474"/>
      <c r="K2741" s="3474"/>
      <c r="L2741" s="3474"/>
      <c r="M2741" s="3474"/>
      <c r="N2741" s="3474"/>
      <c r="O2741" s="3474"/>
      <c r="P2741" s="3474"/>
      <c r="Q2741" s="3474"/>
      <c r="R2741" s="3474"/>
      <c r="DE2741" s="822"/>
    </row>
    <row r="2742" spans="1:111" s="771" customFormat="1" ht="12" hidden="1" customHeight="1" x14ac:dyDescent="0.15">
      <c r="A2742" s="3393" t="s">
        <v>576</v>
      </c>
      <c r="B2742" s="3417"/>
      <c r="C2742" s="3494"/>
      <c r="D2742" s="3495"/>
      <c r="E2742" s="3393" t="s">
        <v>575</v>
      </c>
      <c r="F2742" s="3417"/>
      <c r="G2742" s="3386"/>
      <c r="H2742" s="3416"/>
      <c r="I2742" s="3416"/>
      <c r="J2742" s="3387"/>
      <c r="K2742" s="3393" t="s">
        <v>1214</v>
      </c>
      <c r="L2742" s="3395"/>
      <c r="M2742" s="3420"/>
      <c r="N2742" s="3386"/>
      <c r="O2742" s="3416"/>
      <c r="P2742" s="3416"/>
      <c r="Q2742" s="3416"/>
      <c r="R2742" s="3387"/>
      <c r="DE2742" s="823"/>
    </row>
    <row r="2743" spans="1:111" s="771" customFormat="1" ht="12" hidden="1" customHeight="1" x14ac:dyDescent="0.15">
      <c r="A2743" s="3421">
        <v>1</v>
      </c>
      <c r="B2743" s="3510" t="s">
        <v>1238</v>
      </c>
      <c r="C2743" s="3511"/>
      <c r="D2743" s="3511"/>
      <c r="E2743" s="3511"/>
      <c r="F2743" s="3512"/>
      <c r="G2743" s="3492" t="s">
        <v>1237</v>
      </c>
      <c r="H2743" s="3493"/>
      <c r="I2743" s="3492" t="s">
        <v>1236</v>
      </c>
      <c r="J2743" s="3503"/>
      <c r="K2743" s="3503"/>
      <c r="L2743" s="3503"/>
      <c r="M2743" s="3503"/>
      <c r="N2743" s="3503"/>
      <c r="O2743" s="3503"/>
      <c r="P2743" s="3503"/>
      <c r="Q2743" s="3503"/>
      <c r="R2743" s="3493"/>
      <c r="DE2743" s="823"/>
    </row>
    <row r="2744" spans="1:111" s="771" customFormat="1" ht="12" hidden="1" customHeight="1" x14ac:dyDescent="0.15">
      <c r="A2744" s="3422"/>
      <c r="B2744" s="3513"/>
      <c r="C2744" s="3514"/>
      <c r="D2744" s="3514"/>
      <c r="E2744" s="3514"/>
      <c r="F2744" s="3515"/>
      <c r="G2744" s="3516"/>
      <c r="H2744" s="3517"/>
      <c r="I2744" s="3518"/>
      <c r="J2744" s="3519"/>
      <c r="K2744" s="3519"/>
      <c r="L2744" s="3519"/>
      <c r="M2744" s="780" t="s">
        <v>1761</v>
      </c>
      <c r="N2744" s="3520"/>
      <c r="O2744" s="3521"/>
      <c r="P2744" s="781" t="s">
        <v>1762</v>
      </c>
      <c r="Q2744" s="773"/>
      <c r="R2744" s="782" t="s">
        <v>1763</v>
      </c>
      <c r="S2744" s="758" t="str">
        <f>IF(AND(Q2744&lt;&gt;"",Q2744&lt;120),"排煙機の規定風量は120㎥以上必要です。","")</f>
        <v/>
      </c>
      <c r="T2744" s="770"/>
      <c r="DE2744" s="823"/>
    </row>
    <row r="2745" spans="1:111" s="771" customFormat="1" ht="6" hidden="1" customHeight="1" x14ac:dyDescent="0.15">
      <c r="A2745" s="794"/>
      <c r="B2745" s="794"/>
      <c r="C2745" s="794"/>
      <c r="D2745" s="794"/>
      <c r="E2745" s="794"/>
      <c r="F2745" s="794"/>
      <c r="G2745" s="794"/>
      <c r="H2745" s="794"/>
      <c r="I2745" s="794"/>
      <c r="J2745" s="794"/>
      <c r="K2745" s="795"/>
      <c r="L2745" s="795"/>
      <c r="M2745" s="795"/>
      <c r="N2745" s="794"/>
      <c r="O2745" s="796"/>
      <c r="P2745" s="796"/>
      <c r="Q2745" s="795"/>
      <c r="R2745" s="795"/>
      <c r="DE2745" s="823"/>
    </row>
    <row r="2746" spans="1:111" s="771" customFormat="1" ht="12" hidden="1" customHeight="1" x14ac:dyDescent="0.15">
      <c r="A2746" s="3432">
        <v>2</v>
      </c>
      <c r="B2746" s="3492" t="s">
        <v>1235</v>
      </c>
      <c r="C2746" s="3503"/>
      <c r="D2746" s="3503"/>
      <c r="E2746" s="3503"/>
      <c r="F2746" s="3503"/>
      <c r="G2746" s="3503"/>
      <c r="H2746" s="3503"/>
      <c r="I2746" s="3503"/>
      <c r="J2746" s="3503"/>
      <c r="K2746" s="3503"/>
      <c r="L2746" s="3503"/>
      <c r="M2746" s="3503"/>
      <c r="N2746" s="3503"/>
      <c r="O2746" s="3504"/>
      <c r="P2746" s="783"/>
      <c r="Q2746" s="3434" t="s">
        <v>1231</v>
      </c>
      <c r="R2746" s="3435"/>
      <c r="DE2746" s="823"/>
    </row>
    <row r="2747" spans="1:111" s="771" customFormat="1" ht="12" hidden="1" customHeight="1" x14ac:dyDescent="0.15">
      <c r="A2747" s="3433"/>
      <c r="B2747" s="784" t="s">
        <v>54</v>
      </c>
      <c r="C2747" s="3501" t="s">
        <v>1234</v>
      </c>
      <c r="D2747" s="3396"/>
      <c r="E2747" s="3502"/>
      <c r="F2747" s="785" t="s">
        <v>1233</v>
      </c>
      <c r="G2747" s="3501" t="s">
        <v>1228</v>
      </c>
      <c r="H2747" s="3396"/>
      <c r="I2747" s="3501" t="s">
        <v>579</v>
      </c>
      <c r="J2747" s="3396"/>
      <c r="K2747" s="3396"/>
      <c r="L2747" s="3396"/>
      <c r="M2747" s="3396"/>
      <c r="N2747" s="3396" t="s">
        <v>578</v>
      </c>
      <c r="O2747" s="3397"/>
      <c r="P2747" s="3398"/>
      <c r="Q2747" s="3436"/>
      <c r="R2747" s="3437"/>
      <c r="DE2747" s="823"/>
      <c r="DF2747" s="772" t="str">
        <f>IF(COUNTA(B2748:R2797)&gt;0,DG2747,"")</f>
        <v/>
      </c>
      <c r="DG2747" s="829">
        <v>38</v>
      </c>
    </row>
    <row r="2748" spans="1:111" s="771" customFormat="1" ht="12" hidden="1" customHeight="1" x14ac:dyDescent="0.15">
      <c r="A2748" s="3433"/>
      <c r="B2748" s="762"/>
      <c r="C2748" s="3505"/>
      <c r="D2748" s="3505"/>
      <c r="E2748" s="3505"/>
      <c r="F2748" s="1172"/>
      <c r="G2748" s="3505"/>
      <c r="H2748" s="3505"/>
      <c r="I2748" s="3506"/>
      <c r="J2748" s="3506"/>
      <c r="K2748" s="3506"/>
      <c r="L2748" s="3506"/>
      <c r="M2748" s="3506"/>
      <c r="N2748" s="3507"/>
      <c r="O2748" s="3508"/>
      <c r="P2748" s="3509"/>
      <c r="Q2748" s="3505"/>
      <c r="R2748" s="3505"/>
      <c r="DE2748" s="823"/>
    </row>
    <row r="2749" spans="1:111" s="771" customFormat="1" ht="12" hidden="1" customHeight="1" x14ac:dyDescent="0.15">
      <c r="A2749" s="3433"/>
      <c r="B2749" s="763"/>
      <c r="C2749" s="3490"/>
      <c r="D2749" s="3490"/>
      <c r="E2749" s="3490"/>
      <c r="F2749" s="1173"/>
      <c r="G2749" s="3490"/>
      <c r="H2749" s="3490"/>
      <c r="I2749" s="3491"/>
      <c r="J2749" s="3491"/>
      <c r="K2749" s="3491"/>
      <c r="L2749" s="3491"/>
      <c r="M2749" s="3491"/>
      <c r="N2749" s="3487"/>
      <c r="O2749" s="3488"/>
      <c r="P2749" s="3489"/>
      <c r="Q2749" s="3490"/>
      <c r="R2749" s="3490"/>
      <c r="DE2749" s="823"/>
    </row>
    <row r="2750" spans="1:111" s="771" customFormat="1" ht="12" hidden="1" customHeight="1" x14ac:dyDescent="0.15">
      <c r="A2750" s="3433"/>
      <c r="B2750" s="763"/>
      <c r="C2750" s="3490"/>
      <c r="D2750" s="3490"/>
      <c r="E2750" s="3490"/>
      <c r="F2750" s="1173"/>
      <c r="G2750" s="3490"/>
      <c r="H2750" s="3490"/>
      <c r="I2750" s="3491"/>
      <c r="J2750" s="3491"/>
      <c r="K2750" s="3491"/>
      <c r="L2750" s="3491"/>
      <c r="M2750" s="3491"/>
      <c r="N2750" s="3487"/>
      <c r="O2750" s="3488"/>
      <c r="P2750" s="3489"/>
      <c r="Q2750" s="3490"/>
      <c r="R2750" s="3490"/>
      <c r="DE2750" s="823"/>
    </row>
    <row r="2751" spans="1:111" s="771" customFormat="1" ht="12" hidden="1" customHeight="1" x14ac:dyDescent="0.15">
      <c r="A2751" s="3433"/>
      <c r="B2751" s="763"/>
      <c r="C2751" s="3490"/>
      <c r="D2751" s="3490"/>
      <c r="E2751" s="3490"/>
      <c r="F2751" s="1173"/>
      <c r="G2751" s="3490"/>
      <c r="H2751" s="3490"/>
      <c r="I2751" s="3491"/>
      <c r="J2751" s="3491"/>
      <c r="K2751" s="3491"/>
      <c r="L2751" s="3491"/>
      <c r="M2751" s="3491"/>
      <c r="N2751" s="3487"/>
      <c r="O2751" s="3488"/>
      <c r="P2751" s="3489"/>
      <c r="Q2751" s="3490"/>
      <c r="R2751" s="3490"/>
      <c r="DE2751" s="823"/>
    </row>
    <row r="2752" spans="1:111" s="771" customFormat="1" ht="12" hidden="1" customHeight="1" x14ac:dyDescent="0.15">
      <c r="A2752" s="3433"/>
      <c r="B2752" s="763"/>
      <c r="C2752" s="3490"/>
      <c r="D2752" s="3490"/>
      <c r="E2752" s="3490"/>
      <c r="F2752" s="1173"/>
      <c r="G2752" s="3490"/>
      <c r="H2752" s="3490"/>
      <c r="I2752" s="3491"/>
      <c r="J2752" s="3491"/>
      <c r="K2752" s="3491"/>
      <c r="L2752" s="3491"/>
      <c r="M2752" s="3491"/>
      <c r="N2752" s="3487"/>
      <c r="O2752" s="3488"/>
      <c r="P2752" s="3489"/>
      <c r="Q2752" s="3490"/>
      <c r="R2752" s="3490"/>
      <c r="DE2752" s="823"/>
    </row>
    <row r="2753" spans="1:109" s="771" customFormat="1" ht="12" hidden="1" customHeight="1" x14ac:dyDescent="0.15">
      <c r="A2753" s="3433"/>
      <c r="B2753" s="763"/>
      <c r="C2753" s="3490"/>
      <c r="D2753" s="3490"/>
      <c r="E2753" s="3490"/>
      <c r="F2753" s="1173"/>
      <c r="G2753" s="3490"/>
      <c r="H2753" s="3490"/>
      <c r="I2753" s="3491"/>
      <c r="J2753" s="3491"/>
      <c r="K2753" s="3491"/>
      <c r="L2753" s="3491"/>
      <c r="M2753" s="3491"/>
      <c r="N2753" s="3487"/>
      <c r="O2753" s="3488"/>
      <c r="P2753" s="3489"/>
      <c r="Q2753" s="3490"/>
      <c r="R2753" s="3490"/>
      <c r="DE2753" s="823"/>
    </row>
    <row r="2754" spans="1:109" s="771" customFormat="1" ht="12" hidden="1" customHeight="1" x14ac:dyDescent="0.15">
      <c r="A2754" s="3433"/>
      <c r="B2754" s="763"/>
      <c r="C2754" s="3490"/>
      <c r="D2754" s="3490"/>
      <c r="E2754" s="3490"/>
      <c r="F2754" s="1173"/>
      <c r="G2754" s="3490"/>
      <c r="H2754" s="3490"/>
      <c r="I2754" s="3491"/>
      <c r="J2754" s="3491"/>
      <c r="K2754" s="3491"/>
      <c r="L2754" s="3491"/>
      <c r="M2754" s="3491"/>
      <c r="N2754" s="3487"/>
      <c r="O2754" s="3488"/>
      <c r="P2754" s="3489"/>
      <c r="Q2754" s="3490"/>
      <c r="R2754" s="3490"/>
      <c r="DE2754" s="823"/>
    </row>
    <row r="2755" spans="1:109" s="771" customFormat="1" ht="12" hidden="1" customHeight="1" x14ac:dyDescent="0.15">
      <c r="A2755" s="3433"/>
      <c r="B2755" s="763"/>
      <c r="C2755" s="3490"/>
      <c r="D2755" s="3490"/>
      <c r="E2755" s="3490"/>
      <c r="F2755" s="1173"/>
      <c r="G2755" s="3490"/>
      <c r="H2755" s="3490"/>
      <c r="I2755" s="3491"/>
      <c r="J2755" s="3491"/>
      <c r="K2755" s="3491"/>
      <c r="L2755" s="3491"/>
      <c r="M2755" s="3491"/>
      <c r="N2755" s="3487"/>
      <c r="O2755" s="3488"/>
      <c r="P2755" s="3489"/>
      <c r="Q2755" s="3490"/>
      <c r="R2755" s="3490"/>
      <c r="DE2755" s="823"/>
    </row>
    <row r="2756" spans="1:109" s="771" customFormat="1" ht="12" hidden="1" customHeight="1" x14ac:dyDescent="0.15">
      <c r="A2756" s="3433"/>
      <c r="B2756" s="763"/>
      <c r="C2756" s="3490"/>
      <c r="D2756" s="3490"/>
      <c r="E2756" s="3490"/>
      <c r="F2756" s="1173"/>
      <c r="G2756" s="3490"/>
      <c r="H2756" s="3490"/>
      <c r="I2756" s="3491"/>
      <c r="J2756" s="3491"/>
      <c r="K2756" s="3491"/>
      <c r="L2756" s="3491"/>
      <c r="M2756" s="3491"/>
      <c r="N2756" s="3487"/>
      <c r="O2756" s="3488"/>
      <c r="P2756" s="3489"/>
      <c r="Q2756" s="3490"/>
      <c r="R2756" s="3490"/>
      <c r="DE2756" s="823"/>
    </row>
    <row r="2757" spans="1:109" s="771" customFormat="1" ht="12" hidden="1" customHeight="1" x14ac:dyDescent="0.15">
      <c r="A2757" s="3433"/>
      <c r="B2757" s="763"/>
      <c r="C2757" s="3490"/>
      <c r="D2757" s="3490"/>
      <c r="E2757" s="3490"/>
      <c r="F2757" s="1173"/>
      <c r="G2757" s="3490"/>
      <c r="H2757" s="3490"/>
      <c r="I2757" s="3491"/>
      <c r="J2757" s="3491"/>
      <c r="K2757" s="3491"/>
      <c r="L2757" s="3491"/>
      <c r="M2757" s="3491"/>
      <c r="N2757" s="3487"/>
      <c r="O2757" s="3488"/>
      <c r="P2757" s="3489"/>
      <c r="Q2757" s="3490"/>
      <c r="R2757" s="3490"/>
      <c r="DE2757" s="823"/>
    </row>
    <row r="2758" spans="1:109" s="771" customFormat="1" ht="12" hidden="1" customHeight="1" x14ac:dyDescent="0.15">
      <c r="A2758" s="3433"/>
      <c r="B2758" s="763"/>
      <c r="C2758" s="3490"/>
      <c r="D2758" s="3490"/>
      <c r="E2758" s="3490"/>
      <c r="F2758" s="1173"/>
      <c r="G2758" s="3490"/>
      <c r="H2758" s="3490"/>
      <c r="I2758" s="3491"/>
      <c r="J2758" s="3491"/>
      <c r="K2758" s="3491"/>
      <c r="L2758" s="3491"/>
      <c r="M2758" s="3491"/>
      <c r="N2758" s="3487"/>
      <c r="O2758" s="3488"/>
      <c r="P2758" s="3489"/>
      <c r="Q2758" s="3490"/>
      <c r="R2758" s="3490"/>
      <c r="DE2758" s="823"/>
    </row>
    <row r="2759" spans="1:109" s="771" customFormat="1" ht="12" hidden="1" customHeight="1" x14ac:dyDescent="0.15">
      <c r="A2759" s="3433"/>
      <c r="B2759" s="763"/>
      <c r="C2759" s="3490"/>
      <c r="D2759" s="3490"/>
      <c r="E2759" s="3490"/>
      <c r="F2759" s="1173"/>
      <c r="G2759" s="3490"/>
      <c r="H2759" s="3490"/>
      <c r="I2759" s="3491"/>
      <c r="J2759" s="3491"/>
      <c r="K2759" s="3491"/>
      <c r="L2759" s="3491"/>
      <c r="M2759" s="3491"/>
      <c r="N2759" s="3487"/>
      <c r="O2759" s="3488"/>
      <c r="P2759" s="3489"/>
      <c r="Q2759" s="3490"/>
      <c r="R2759" s="3490"/>
      <c r="DE2759" s="823"/>
    </row>
    <row r="2760" spans="1:109" s="771" customFormat="1" ht="12" hidden="1" customHeight="1" x14ac:dyDescent="0.15">
      <c r="A2760" s="3433"/>
      <c r="B2760" s="763"/>
      <c r="C2760" s="3490"/>
      <c r="D2760" s="3490"/>
      <c r="E2760" s="3490"/>
      <c r="F2760" s="1173"/>
      <c r="G2760" s="3490"/>
      <c r="H2760" s="3490"/>
      <c r="I2760" s="3491"/>
      <c r="J2760" s="3491"/>
      <c r="K2760" s="3491"/>
      <c r="L2760" s="3491"/>
      <c r="M2760" s="3491"/>
      <c r="N2760" s="3487"/>
      <c r="O2760" s="3488"/>
      <c r="P2760" s="3489"/>
      <c r="Q2760" s="3490"/>
      <c r="R2760" s="3490"/>
      <c r="DE2760" s="823"/>
    </row>
    <row r="2761" spans="1:109" s="771" customFormat="1" ht="12" hidden="1" customHeight="1" x14ac:dyDescent="0.15">
      <c r="A2761" s="3433"/>
      <c r="B2761" s="763"/>
      <c r="C2761" s="3490"/>
      <c r="D2761" s="3490"/>
      <c r="E2761" s="3490"/>
      <c r="F2761" s="1173"/>
      <c r="G2761" s="3490"/>
      <c r="H2761" s="3490"/>
      <c r="I2761" s="3491"/>
      <c r="J2761" s="3491"/>
      <c r="K2761" s="3491"/>
      <c r="L2761" s="3491"/>
      <c r="M2761" s="3491"/>
      <c r="N2761" s="3487"/>
      <c r="O2761" s="3488"/>
      <c r="P2761" s="3489"/>
      <c r="Q2761" s="3490"/>
      <c r="R2761" s="3490"/>
      <c r="DE2761" s="823"/>
    </row>
    <row r="2762" spans="1:109" s="771" customFormat="1" ht="12" hidden="1" customHeight="1" x14ac:dyDescent="0.15">
      <c r="A2762" s="3433"/>
      <c r="B2762" s="763"/>
      <c r="C2762" s="3490"/>
      <c r="D2762" s="3490"/>
      <c r="E2762" s="3490"/>
      <c r="F2762" s="1173"/>
      <c r="G2762" s="3490"/>
      <c r="H2762" s="3490"/>
      <c r="I2762" s="3491"/>
      <c r="J2762" s="3491"/>
      <c r="K2762" s="3491"/>
      <c r="L2762" s="3491"/>
      <c r="M2762" s="3491"/>
      <c r="N2762" s="3487"/>
      <c r="O2762" s="3488"/>
      <c r="P2762" s="3489"/>
      <c r="Q2762" s="3490"/>
      <c r="R2762" s="3490"/>
      <c r="DE2762" s="823"/>
    </row>
    <row r="2763" spans="1:109" s="771" customFormat="1" ht="12" hidden="1" customHeight="1" x14ac:dyDescent="0.15">
      <c r="A2763" s="3433"/>
      <c r="B2763" s="763"/>
      <c r="C2763" s="3490"/>
      <c r="D2763" s="3490"/>
      <c r="E2763" s="3490"/>
      <c r="F2763" s="1173"/>
      <c r="G2763" s="3490"/>
      <c r="H2763" s="3490"/>
      <c r="I2763" s="3491"/>
      <c r="J2763" s="3491"/>
      <c r="K2763" s="3491"/>
      <c r="L2763" s="3491"/>
      <c r="M2763" s="3491"/>
      <c r="N2763" s="3487"/>
      <c r="O2763" s="3488"/>
      <c r="P2763" s="3489"/>
      <c r="Q2763" s="3490"/>
      <c r="R2763" s="3490"/>
      <c r="DE2763" s="823"/>
    </row>
    <row r="2764" spans="1:109" s="771" customFormat="1" ht="12" hidden="1" customHeight="1" x14ac:dyDescent="0.15">
      <c r="A2764" s="3433"/>
      <c r="B2764" s="763"/>
      <c r="C2764" s="3490"/>
      <c r="D2764" s="3490"/>
      <c r="E2764" s="3490"/>
      <c r="F2764" s="1173"/>
      <c r="G2764" s="3490"/>
      <c r="H2764" s="3490"/>
      <c r="I2764" s="3491"/>
      <c r="J2764" s="3491"/>
      <c r="K2764" s="3491"/>
      <c r="L2764" s="3491"/>
      <c r="M2764" s="3491"/>
      <c r="N2764" s="3487"/>
      <c r="O2764" s="3488"/>
      <c r="P2764" s="3489"/>
      <c r="Q2764" s="3490"/>
      <c r="R2764" s="3490"/>
      <c r="DE2764" s="823"/>
    </row>
    <row r="2765" spans="1:109" s="771" customFormat="1" ht="12" hidden="1" customHeight="1" x14ac:dyDescent="0.15">
      <c r="A2765" s="3433"/>
      <c r="B2765" s="763"/>
      <c r="C2765" s="3490"/>
      <c r="D2765" s="3490"/>
      <c r="E2765" s="3490"/>
      <c r="F2765" s="1173"/>
      <c r="G2765" s="3490"/>
      <c r="H2765" s="3490"/>
      <c r="I2765" s="3491"/>
      <c r="J2765" s="3491"/>
      <c r="K2765" s="3491"/>
      <c r="L2765" s="3491"/>
      <c r="M2765" s="3491"/>
      <c r="N2765" s="3487"/>
      <c r="O2765" s="3488"/>
      <c r="P2765" s="3489"/>
      <c r="Q2765" s="3490"/>
      <c r="R2765" s="3490"/>
      <c r="DE2765" s="823"/>
    </row>
    <row r="2766" spans="1:109" s="771" customFormat="1" ht="12" hidden="1" customHeight="1" x14ac:dyDescent="0.15">
      <c r="A2766" s="3433"/>
      <c r="B2766" s="763"/>
      <c r="C2766" s="3490"/>
      <c r="D2766" s="3490"/>
      <c r="E2766" s="3490"/>
      <c r="F2766" s="1173"/>
      <c r="G2766" s="3490"/>
      <c r="H2766" s="3490"/>
      <c r="I2766" s="3491"/>
      <c r="J2766" s="3491"/>
      <c r="K2766" s="3491"/>
      <c r="L2766" s="3491"/>
      <c r="M2766" s="3491"/>
      <c r="N2766" s="3487"/>
      <c r="O2766" s="3488"/>
      <c r="P2766" s="3489"/>
      <c r="Q2766" s="3490"/>
      <c r="R2766" s="3490"/>
      <c r="DE2766" s="823"/>
    </row>
    <row r="2767" spans="1:109" s="771" customFormat="1" ht="12" hidden="1" customHeight="1" x14ac:dyDescent="0.15">
      <c r="A2767" s="3433"/>
      <c r="B2767" s="763"/>
      <c r="C2767" s="3490"/>
      <c r="D2767" s="3490"/>
      <c r="E2767" s="3490"/>
      <c r="F2767" s="1173"/>
      <c r="G2767" s="3490"/>
      <c r="H2767" s="3490"/>
      <c r="I2767" s="3491"/>
      <c r="J2767" s="3491"/>
      <c r="K2767" s="3491"/>
      <c r="L2767" s="3491"/>
      <c r="M2767" s="3491"/>
      <c r="N2767" s="3487"/>
      <c r="O2767" s="3488"/>
      <c r="P2767" s="3489"/>
      <c r="Q2767" s="3490"/>
      <c r="R2767" s="3490"/>
      <c r="DE2767" s="823"/>
    </row>
    <row r="2768" spans="1:109" s="771" customFormat="1" ht="12" hidden="1" customHeight="1" x14ac:dyDescent="0.15">
      <c r="A2768" s="3433"/>
      <c r="B2768" s="763"/>
      <c r="C2768" s="3490"/>
      <c r="D2768" s="3490"/>
      <c r="E2768" s="3490"/>
      <c r="F2768" s="1173"/>
      <c r="G2768" s="3490"/>
      <c r="H2768" s="3490"/>
      <c r="I2768" s="3491"/>
      <c r="J2768" s="3491"/>
      <c r="K2768" s="3491"/>
      <c r="L2768" s="3491"/>
      <c r="M2768" s="3491"/>
      <c r="N2768" s="3487"/>
      <c r="O2768" s="3488"/>
      <c r="P2768" s="3489"/>
      <c r="Q2768" s="3490"/>
      <c r="R2768" s="3490"/>
      <c r="DE2768" s="823"/>
    </row>
    <row r="2769" spans="1:109" s="771" customFormat="1" ht="12" hidden="1" customHeight="1" x14ac:dyDescent="0.15">
      <c r="A2769" s="3433"/>
      <c r="B2769" s="763"/>
      <c r="C2769" s="3490"/>
      <c r="D2769" s="3490"/>
      <c r="E2769" s="3490"/>
      <c r="F2769" s="1173"/>
      <c r="G2769" s="3490"/>
      <c r="H2769" s="3490"/>
      <c r="I2769" s="3491"/>
      <c r="J2769" s="3491"/>
      <c r="K2769" s="3491"/>
      <c r="L2769" s="3491"/>
      <c r="M2769" s="3491"/>
      <c r="N2769" s="3487"/>
      <c r="O2769" s="3488"/>
      <c r="P2769" s="3489"/>
      <c r="Q2769" s="3490"/>
      <c r="R2769" s="3490"/>
      <c r="DE2769" s="823"/>
    </row>
    <row r="2770" spans="1:109" s="771" customFormat="1" ht="12" hidden="1" customHeight="1" x14ac:dyDescent="0.15">
      <c r="A2770" s="3433"/>
      <c r="B2770" s="763"/>
      <c r="C2770" s="3490"/>
      <c r="D2770" s="3490"/>
      <c r="E2770" s="3490"/>
      <c r="F2770" s="1173"/>
      <c r="G2770" s="3490"/>
      <c r="H2770" s="3490"/>
      <c r="I2770" s="3491"/>
      <c r="J2770" s="3491"/>
      <c r="K2770" s="3491"/>
      <c r="L2770" s="3491"/>
      <c r="M2770" s="3491"/>
      <c r="N2770" s="3487"/>
      <c r="O2770" s="3488"/>
      <c r="P2770" s="3489"/>
      <c r="Q2770" s="3490"/>
      <c r="R2770" s="3490"/>
      <c r="DE2770" s="823"/>
    </row>
    <row r="2771" spans="1:109" s="771" customFormat="1" ht="12" hidden="1" customHeight="1" x14ac:dyDescent="0.15">
      <c r="A2771" s="3433"/>
      <c r="B2771" s="763"/>
      <c r="C2771" s="3490"/>
      <c r="D2771" s="3490"/>
      <c r="E2771" s="3490"/>
      <c r="F2771" s="1173"/>
      <c r="G2771" s="3490"/>
      <c r="H2771" s="3490"/>
      <c r="I2771" s="3491"/>
      <c r="J2771" s="3491"/>
      <c r="K2771" s="3491"/>
      <c r="L2771" s="3491"/>
      <c r="M2771" s="3491"/>
      <c r="N2771" s="3487"/>
      <c r="O2771" s="3488"/>
      <c r="P2771" s="3489"/>
      <c r="Q2771" s="3490"/>
      <c r="R2771" s="3490"/>
      <c r="DE2771" s="823"/>
    </row>
    <row r="2772" spans="1:109" s="771" customFormat="1" ht="12" hidden="1" customHeight="1" x14ac:dyDescent="0.15">
      <c r="A2772" s="3433"/>
      <c r="B2772" s="763"/>
      <c r="C2772" s="3490"/>
      <c r="D2772" s="3490"/>
      <c r="E2772" s="3490"/>
      <c r="F2772" s="1173"/>
      <c r="G2772" s="3490"/>
      <c r="H2772" s="3490"/>
      <c r="I2772" s="3491"/>
      <c r="J2772" s="3491"/>
      <c r="K2772" s="3491"/>
      <c r="L2772" s="3491"/>
      <c r="M2772" s="3491"/>
      <c r="N2772" s="3487"/>
      <c r="O2772" s="3488"/>
      <c r="P2772" s="3489"/>
      <c r="Q2772" s="3490"/>
      <c r="R2772" s="3490"/>
      <c r="DE2772" s="823"/>
    </row>
    <row r="2773" spans="1:109" s="771" customFormat="1" ht="12" hidden="1" customHeight="1" x14ac:dyDescent="0.15">
      <c r="A2773" s="3433"/>
      <c r="B2773" s="763"/>
      <c r="C2773" s="3490"/>
      <c r="D2773" s="3490"/>
      <c r="E2773" s="3490"/>
      <c r="F2773" s="1173"/>
      <c r="G2773" s="3490"/>
      <c r="H2773" s="3490"/>
      <c r="I2773" s="3491"/>
      <c r="J2773" s="3491"/>
      <c r="K2773" s="3491"/>
      <c r="L2773" s="3491"/>
      <c r="M2773" s="3491"/>
      <c r="N2773" s="3487"/>
      <c r="O2773" s="3488"/>
      <c r="P2773" s="3489"/>
      <c r="Q2773" s="3490"/>
      <c r="R2773" s="3490"/>
      <c r="DE2773" s="823"/>
    </row>
    <row r="2774" spans="1:109" s="771" customFormat="1" ht="12" hidden="1" customHeight="1" x14ac:dyDescent="0.15">
      <c r="A2774" s="3433"/>
      <c r="B2774" s="763"/>
      <c r="C2774" s="3490"/>
      <c r="D2774" s="3490"/>
      <c r="E2774" s="3490"/>
      <c r="F2774" s="1173"/>
      <c r="G2774" s="3490"/>
      <c r="H2774" s="3490"/>
      <c r="I2774" s="3491"/>
      <c r="J2774" s="3491"/>
      <c r="K2774" s="3491"/>
      <c r="L2774" s="3491"/>
      <c r="M2774" s="3491"/>
      <c r="N2774" s="3487"/>
      <c r="O2774" s="3488"/>
      <c r="P2774" s="3489"/>
      <c r="Q2774" s="3490"/>
      <c r="R2774" s="3490"/>
      <c r="DE2774" s="823"/>
    </row>
    <row r="2775" spans="1:109" s="771" customFormat="1" ht="12" hidden="1" customHeight="1" x14ac:dyDescent="0.15">
      <c r="A2775" s="3433"/>
      <c r="B2775" s="763"/>
      <c r="C2775" s="3490"/>
      <c r="D2775" s="3490"/>
      <c r="E2775" s="3490"/>
      <c r="F2775" s="1173"/>
      <c r="G2775" s="3490"/>
      <c r="H2775" s="3490"/>
      <c r="I2775" s="3491"/>
      <c r="J2775" s="3491"/>
      <c r="K2775" s="3491"/>
      <c r="L2775" s="3491"/>
      <c r="M2775" s="3491"/>
      <c r="N2775" s="3487"/>
      <c r="O2775" s="3488"/>
      <c r="P2775" s="3489"/>
      <c r="Q2775" s="3490"/>
      <c r="R2775" s="3490"/>
      <c r="DE2775" s="823"/>
    </row>
    <row r="2776" spans="1:109" s="771" customFormat="1" ht="12" hidden="1" customHeight="1" x14ac:dyDescent="0.15">
      <c r="A2776" s="3433"/>
      <c r="B2776" s="763"/>
      <c r="C2776" s="3490"/>
      <c r="D2776" s="3490"/>
      <c r="E2776" s="3490"/>
      <c r="F2776" s="1173"/>
      <c r="G2776" s="3490"/>
      <c r="H2776" s="3490"/>
      <c r="I2776" s="3491"/>
      <c r="J2776" s="3491"/>
      <c r="K2776" s="3491"/>
      <c r="L2776" s="3491"/>
      <c r="M2776" s="3491"/>
      <c r="N2776" s="3487"/>
      <c r="O2776" s="3488"/>
      <c r="P2776" s="3489"/>
      <c r="Q2776" s="3490"/>
      <c r="R2776" s="3490"/>
      <c r="DE2776" s="823"/>
    </row>
    <row r="2777" spans="1:109" s="771" customFormat="1" ht="12" hidden="1" customHeight="1" x14ac:dyDescent="0.15">
      <c r="A2777" s="3433"/>
      <c r="B2777" s="763"/>
      <c r="C2777" s="3490"/>
      <c r="D2777" s="3490"/>
      <c r="E2777" s="3490"/>
      <c r="F2777" s="1173"/>
      <c r="G2777" s="3490"/>
      <c r="H2777" s="3490"/>
      <c r="I2777" s="3491"/>
      <c r="J2777" s="3491"/>
      <c r="K2777" s="3491"/>
      <c r="L2777" s="3491"/>
      <c r="M2777" s="3491"/>
      <c r="N2777" s="3487"/>
      <c r="O2777" s="3488"/>
      <c r="P2777" s="3489"/>
      <c r="Q2777" s="3490"/>
      <c r="R2777" s="3490"/>
      <c r="DE2777" s="823"/>
    </row>
    <row r="2778" spans="1:109" s="771" customFormat="1" ht="12" hidden="1" customHeight="1" x14ac:dyDescent="0.15">
      <c r="A2778" s="3433"/>
      <c r="B2778" s="763"/>
      <c r="C2778" s="3490"/>
      <c r="D2778" s="3490"/>
      <c r="E2778" s="3490"/>
      <c r="F2778" s="1173"/>
      <c r="G2778" s="3490"/>
      <c r="H2778" s="3490"/>
      <c r="I2778" s="3491"/>
      <c r="J2778" s="3491"/>
      <c r="K2778" s="3491"/>
      <c r="L2778" s="3491"/>
      <c r="M2778" s="3491"/>
      <c r="N2778" s="3487"/>
      <c r="O2778" s="3488"/>
      <c r="P2778" s="3489"/>
      <c r="Q2778" s="3490"/>
      <c r="R2778" s="3490"/>
      <c r="DE2778" s="823"/>
    </row>
    <row r="2779" spans="1:109" s="771" customFormat="1" ht="12" hidden="1" customHeight="1" x14ac:dyDescent="0.15">
      <c r="A2779" s="3433"/>
      <c r="B2779" s="763"/>
      <c r="C2779" s="3490"/>
      <c r="D2779" s="3490"/>
      <c r="E2779" s="3490"/>
      <c r="F2779" s="1173"/>
      <c r="G2779" s="3490"/>
      <c r="H2779" s="3490"/>
      <c r="I2779" s="3491"/>
      <c r="J2779" s="3491"/>
      <c r="K2779" s="3491"/>
      <c r="L2779" s="3491"/>
      <c r="M2779" s="3491"/>
      <c r="N2779" s="3487"/>
      <c r="O2779" s="3488"/>
      <c r="P2779" s="3489"/>
      <c r="Q2779" s="3490"/>
      <c r="R2779" s="3490"/>
      <c r="DE2779" s="823"/>
    </row>
    <row r="2780" spans="1:109" s="771" customFormat="1" ht="12" hidden="1" customHeight="1" x14ac:dyDescent="0.15">
      <c r="A2780" s="3433"/>
      <c r="B2780" s="763"/>
      <c r="C2780" s="3490"/>
      <c r="D2780" s="3490"/>
      <c r="E2780" s="3490"/>
      <c r="F2780" s="1173"/>
      <c r="G2780" s="3490"/>
      <c r="H2780" s="3490"/>
      <c r="I2780" s="3491"/>
      <c r="J2780" s="3491"/>
      <c r="K2780" s="3491"/>
      <c r="L2780" s="3491"/>
      <c r="M2780" s="3491"/>
      <c r="N2780" s="3487"/>
      <c r="O2780" s="3488"/>
      <c r="P2780" s="3489"/>
      <c r="Q2780" s="3490"/>
      <c r="R2780" s="3490"/>
      <c r="DE2780" s="823"/>
    </row>
    <row r="2781" spans="1:109" s="771" customFormat="1" ht="12" hidden="1" customHeight="1" x14ac:dyDescent="0.15">
      <c r="A2781" s="3433"/>
      <c r="B2781" s="763"/>
      <c r="C2781" s="3490"/>
      <c r="D2781" s="3490"/>
      <c r="E2781" s="3490"/>
      <c r="F2781" s="1173"/>
      <c r="G2781" s="3490"/>
      <c r="H2781" s="3490"/>
      <c r="I2781" s="3491"/>
      <c r="J2781" s="3491"/>
      <c r="K2781" s="3491"/>
      <c r="L2781" s="3491"/>
      <c r="M2781" s="3491"/>
      <c r="N2781" s="3487"/>
      <c r="O2781" s="3488"/>
      <c r="P2781" s="3489"/>
      <c r="Q2781" s="3490"/>
      <c r="R2781" s="3490"/>
      <c r="DE2781" s="823"/>
    </row>
    <row r="2782" spans="1:109" s="771" customFormat="1" ht="12" hidden="1" customHeight="1" x14ac:dyDescent="0.15">
      <c r="A2782" s="3433"/>
      <c r="B2782" s="763"/>
      <c r="C2782" s="3490"/>
      <c r="D2782" s="3490"/>
      <c r="E2782" s="3490"/>
      <c r="F2782" s="1173"/>
      <c r="G2782" s="3490"/>
      <c r="H2782" s="3490"/>
      <c r="I2782" s="3491"/>
      <c r="J2782" s="3491"/>
      <c r="K2782" s="3491"/>
      <c r="L2782" s="3491"/>
      <c r="M2782" s="3491"/>
      <c r="N2782" s="3487"/>
      <c r="O2782" s="3488"/>
      <c r="P2782" s="3489"/>
      <c r="Q2782" s="3490"/>
      <c r="R2782" s="3490"/>
      <c r="DE2782" s="823"/>
    </row>
    <row r="2783" spans="1:109" s="771" customFormat="1" ht="12" hidden="1" customHeight="1" x14ac:dyDescent="0.15">
      <c r="A2783" s="3433"/>
      <c r="B2783" s="763"/>
      <c r="C2783" s="3490"/>
      <c r="D2783" s="3490"/>
      <c r="E2783" s="3490"/>
      <c r="F2783" s="1173"/>
      <c r="G2783" s="3490"/>
      <c r="H2783" s="3490"/>
      <c r="I2783" s="3491"/>
      <c r="J2783" s="3491"/>
      <c r="K2783" s="3491"/>
      <c r="L2783" s="3491"/>
      <c r="M2783" s="3491"/>
      <c r="N2783" s="3487"/>
      <c r="O2783" s="3488"/>
      <c r="P2783" s="3489"/>
      <c r="Q2783" s="3490"/>
      <c r="R2783" s="3490"/>
      <c r="DE2783" s="823"/>
    </row>
    <row r="2784" spans="1:109" s="771" customFormat="1" ht="12" hidden="1" customHeight="1" x14ac:dyDescent="0.15">
      <c r="A2784" s="3433"/>
      <c r="B2784" s="763"/>
      <c r="C2784" s="3490"/>
      <c r="D2784" s="3490"/>
      <c r="E2784" s="3490"/>
      <c r="F2784" s="1173"/>
      <c r="G2784" s="3490"/>
      <c r="H2784" s="3490"/>
      <c r="I2784" s="3491"/>
      <c r="J2784" s="3491"/>
      <c r="K2784" s="3491"/>
      <c r="L2784" s="3491"/>
      <c r="M2784" s="3491"/>
      <c r="N2784" s="3487"/>
      <c r="O2784" s="3488"/>
      <c r="P2784" s="3489"/>
      <c r="Q2784" s="3490"/>
      <c r="R2784" s="3490"/>
      <c r="DE2784" s="823"/>
    </row>
    <row r="2785" spans="1:109" s="771" customFormat="1" ht="12" hidden="1" customHeight="1" x14ac:dyDescent="0.15">
      <c r="A2785" s="3433"/>
      <c r="B2785" s="763"/>
      <c r="C2785" s="3490"/>
      <c r="D2785" s="3490"/>
      <c r="E2785" s="3490"/>
      <c r="F2785" s="1173"/>
      <c r="G2785" s="3490"/>
      <c r="H2785" s="3490"/>
      <c r="I2785" s="3491"/>
      <c r="J2785" s="3491"/>
      <c r="K2785" s="3491"/>
      <c r="L2785" s="3491"/>
      <c r="M2785" s="3491"/>
      <c r="N2785" s="3487"/>
      <c r="O2785" s="3488"/>
      <c r="P2785" s="3489"/>
      <c r="Q2785" s="3490"/>
      <c r="R2785" s="3490"/>
      <c r="DE2785" s="823"/>
    </row>
    <row r="2786" spans="1:109" s="771" customFormat="1" ht="12" hidden="1" customHeight="1" x14ac:dyDescent="0.15">
      <c r="A2786" s="3433"/>
      <c r="B2786" s="763"/>
      <c r="C2786" s="3490"/>
      <c r="D2786" s="3490"/>
      <c r="E2786" s="3490"/>
      <c r="F2786" s="1173"/>
      <c r="G2786" s="3490"/>
      <c r="H2786" s="3490"/>
      <c r="I2786" s="3491"/>
      <c r="J2786" s="3491"/>
      <c r="K2786" s="3491"/>
      <c r="L2786" s="3491"/>
      <c r="M2786" s="3491"/>
      <c r="N2786" s="3487"/>
      <c r="O2786" s="3488"/>
      <c r="P2786" s="3489"/>
      <c r="Q2786" s="3490"/>
      <c r="R2786" s="3490"/>
      <c r="DE2786" s="823"/>
    </row>
    <row r="2787" spans="1:109" s="771" customFormat="1" ht="12" hidden="1" customHeight="1" x14ac:dyDescent="0.15">
      <c r="A2787" s="3433"/>
      <c r="B2787" s="763"/>
      <c r="C2787" s="3490"/>
      <c r="D2787" s="3490"/>
      <c r="E2787" s="3490"/>
      <c r="F2787" s="1173"/>
      <c r="G2787" s="3490"/>
      <c r="H2787" s="3490"/>
      <c r="I2787" s="3491"/>
      <c r="J2787" s="3491"/>
      <c r="K2787" s="3491"/>
      <c r="L2787" s="3491"/>
      <c r="M2787" s="3491"/>
      <c r="N2787" s="3487"/>
      <c r="O2787" s="3488"/>
      <c r="P2787" s="3489"/>
      <c r="Q2787" s="3490"/>
      <c r="R2787" s="3490"/>
      <c r="DE2787" s="823"/>
    </row>
    <row r="2788" spans="1:109" s="771" customFormat="1" ht="12" hidden="1" customHeight="1" x14ac:dyDescent="0.15">
      <c r="A2788" s="3433"/>
      <c r="B2788" s="763"/>
      <c r="C2788" s="3490"/>
      <c r="D2788" s="3490"/>
      <c r="E2788" s="3490"/>
      <c r="F2788" s="1173"/>
      <c r="G2788" s="3490"/>
      <c r="H2788" s="3490"/>
      <c r="I2788" s="3491"/>
      <c r="J2788" s="3491"/>
      <c r="K2788" s="3491"/>
      <c r="L2788" s="3491"/>
      <c r="M2788" s="3491"/>
      <c r="N2788" s="3487"/>
      <c r="O2788" s="3488"/>
      <c r="P2788" s="3489"/>
      <c r="Q2788" s="3490"/>
      <c r="R2788" s="3490"/>
      <c r="DE2788" s="823"/>
    </row>
    <row r="2789" spans="1:109" s="771" customFormat="1" ht="12" hidden="1" customHeight="1" x14ac:dyDescent="0.15">
      <c r="A2789" s="3433"/>
      <c r="B2789" s="763"/>
      <c r="C2789" s="3490"/>
      <c r="D2789" s="3490"/>
      <c r="E2789" s="3490"/>
      <c r="F2789" s="1173"/>
      <c r="G2789" s="3490"/>
      <c r="H2789" s="3490"/>
      <c r="I2789" s="3491"/>
      <c r="J2789" s="3491"/>
      <c r="K2789" s="3491"/>
      <c r="L2789" s="3491"/>
      <c r="M2789" s="3491"/>
      <c r="N2789" s="3487"/>
      <c r="O2789" s="3488"/>
      <c r="P2789" s="3489"/>
      <c r="Q2789" s="3490"/>
      <c r="R2789" s="3490"/>
      <c r="DE2789" s="823"/>
    </row>
    <row r="2790" spans="1:109" s="771" customFormat="1" ht="12" hidden="1" customHeight="1" x14ac:dyDescent="0.15">
      <c r="A2790" s="3433"/>
      <c r="B2790" s="763"/>
      <c r="C2790" s="3490"/>
      <c r="D2790" s="3490"/>
      <c r="E2790" s="3490"/>
      <c r="F2790" s="1173"/>
      <c r="G2790" s="3490"/>
      <c r="H2790" s="3490"/>
      <c r="I2790" s="3491"/>
      <c r="J2790" s="3491"/>
      <c r="K2790" s="3491"/>
      <c r="L2790" s="3491"/>
      <c r="M2790" s="3491"/>
      <c r="N2790" s="3487"/>
      <c r="O2790" s="3488"/>
      <c r="P2790" s="3489"/>
      <c r="Q2790" s="3490"/>
      <c r="R2790" s="3490"/>
      <c r="DE2790" s="823"/>
    </row>
    <row r="2791" spans="1:109" s="771" customFormat="1" ht="12" hidden="1" customHeight="1" x14ac:dyDescent="0.15">
      <c r="A2791" s="3433"/>
      <c r="B2791" s="763"/>
      <c r="C2791" s="3490"/>
      <c r="D2791" s="3490"/>
      <c r="E2791" s="3490"/>
      <c r="F2791" s="1173"/>
      <c r="G2791" s="3490"/>
      <c r="H2791" s="3490"/>
      <c r="I2791" s="3491"/>
      <c r="J2791" s="3491"/>
      <c r="K2791" s="3491"/>
      <c r="L2791" s="3491"/>
      <c r="M2791" s="3491"/>
      <c r="N2791" s="3487"/>
      <c r="O2791" s="3488"/>
      <c r="P2791" s="3489"/>
      <c r="Q2791" s="3490"/>
      <c r="R2791" s="3490"/>
      <c r="DE2791" s="823"/>
    </row>
    <row r="2792" spans="1:109" s="771" customFormat="1" ht="12" hidden="1" customHeight="1" x14ac:dyDescent="0.15">
      <c r="A2792" s="3433"/>
      <c r="B2792" s="763"/>
      <c r="C2792" s="3490"/>
      <c r="D2792" s="3490"/>
      <c r="E2792" s="3490"/>
      <c r="F2792" s="1173"/>
      <c r="G2792" s="3490"/>
      <c r="H2792" s="3490"/>
      <c r="I2792" s="3491"/>
      <c r="J2792" s="3491"/>
      <c r="K2792" s="3491"/>
      <c r="L2792" s="3491"/>
      <c r="M2792" s="3491"/>
      <c r="N2792" s="3487"/>
      <c r="O2792" s="3488"/>
      <c r="P2792" s="3489"/>
      <c r="Q2792" s="3490"/>
      <c r="R2792" s="3490"/>
      <c r="DE2792" s="823"/>
    </row>
    <row r="2793" spans="1:109" s="771" customFormat="1" ht="12" hidden="1" customHeight="1" x14ac:dyDescent="0.15">
      <c r="A2793" s="3433"/>
      <c r="B2793" s="763"/>
      <c r="C2793" s="3490"/>
      <c r="D2793" s="3490"/>
      <c r="E2793" s="3490"/>
      <c r="F2793" s="1173"/>
      <c r="G2793" s="3490"/>
      <c r="H2793" s="3490"/>
      <c r="I2793" s="3491"/>
      <c r="J2793" s="3491"/>
      <c r="K2793" s="3491"/>
      <c r="L2793" s="3491"/>
      <c r="M2793" s="3491"/>
      <c r="N2793" s="3487"/>
      <c r="O2793" s="3488"/>
      <c r="P2793" s="3489"/>
      <c r="Q2793" s="3490"/>
      <c r="R2793" s="3490"/>
      <c r="DE2793" s="823"/>
    </row>
    <row r="2794" spans="1:109" s="771" customFormat="1" ht="12" hidden="1" customHeight="1" x14ac:dyDescent="0.15">
      <c r="A2794" s="3433"/>
      <c r="B2794" s="763"/>
      <c r="C2794" s="3490"/>
      <c r="D2794" s="3490"/>
      <c r="E2794" s="3490"/>
      <c r="F2794" s="1173"/>
      <c r="G2794" s="3490"/>
      <c r="H2794" s="3490"/>
      <c r="I2794" s="3491"/>
      <c r="J2794" s="3491"/>
      <c r="K2794" s="3491"/>
      <c r="L2794" s="3491"/>
      <c r="M2794" s="3491"/>
      <c r="N2794" s="3487"/>
      <c r="O2794" s="3488"/>
      <c r="P2794" s="3489"/>
      <c r="Q2794" s="3490"/>
      <c r="R2794" s="3490"/>
      <c r="DE2794" s="823"/>
    </row>
    <row r="2795" spans="1:109" s="771" customFormat="1" ht="12" hidden="1" customHeight="1" x14ac:dyDescent="0.15">
      <c r="A2795" s="3433"/>
      <c r="B2795" s="763"/>
      <c r="C2795" s="3490"/>
      <c r="D2795" s="3490"/>
      <c r="E2795" s="3490"/>
      <c r="F2795" s="1173"/>
      <c r="G2795" s="3490"/>
      <c r="H2795" s="3490"/>
      <c r="I2795" s="3491"/>
      <c r="J2795" s="3491"/>
      <c r="K2795" s="3491"/>
      <c r="L2795" s="3491"/>
      <c r="M2795" s="3491"/>
      <c r="N2795" s="3487"/>
      <c r="O2795" s="3488"/>
      <c r="P2795" s="3489"/>
      <c r="Q2795" s="3490"/>
      <c r="R2795" s="3490"/>
      <c r="DE2795" s="823"/>
    </row>
    <row r="2796" spans="1:109" s="771" customFormat="1" ht="12" hidden="1" customHeight="1" x14ac:dyDescent="0.15">
      <c r="A2796" s="3433"/>
      <c r="B2796" s="763"/>
      <c r="C2796" s="3490"/>
      <c r="D2796" s="3490"/>
      <c r="E2796" s="3490"/>
      <c r="F2796" s="1173"/>
      <c r="G2796" s="3490"/>
      <c r="H2796" s="3490"/>
      <c r="I2796" s="3491"/>
      <c r="J2796" s="3491"/>
      <c r="K2796" s="3491"/>
      <c r="L2796" s="3491"/>
      <c r="M2796" s="3491"/>
      <c r="N2796" s="3487"/>
      <c r="O2796" s="3488"/>
      <c r="P2796" s="3489"/>
      <c r="Q2796" s="3490"/>
      <c r="R2796" s="3490"/>
      <c r="DE2796" s="823"/>
    </row>
    <row r="2797" spans="1:109" s="771" customFormat="1" ht="12" hidden="1" customHeight="1" x14ac:dyDescent="0.15">
      <c r="A2797" s="3433"/>
      <c r="B2797" s="768"/>
      <c r="C2797" s="3496"/>
      <c r="D2797" s="3496"/>
      <c r="E2797" s="3496"/>
      <c r="F2797" s="1174"/>
      <c r="G2797" s="3496"/>
      <c r="H2797" s="3496"/>
      <c r="I2797" s="3497"/>
      <c r="J2797" s="3497"/>
      <c r="K2797" s="3497"/>
      <c r="L2797" s="3497"/>
      <c r="M2797" s="3497"/>
      <c r="N2797" s="3498"/>
      <c r="O2797" s="3499"/>
      <c r="P2797" s="3500"/>
      <c r="Q2797" s="3496"/>
      <c r="R2797" s="3496"/>
      <c r="DE2797" s="823"/>
    </row>
    <row r="2798" spans="1:109" s="771" customFormat="1" ht="6" hidden="1" customHeight="1" x14ac:dyDescent="0.15">
      <c r="A2798" s="797"/>
      <c r="B2798" s="798"/>
      <c r="C2798" s="3446"/>
      <c r="D2798" s="3446"/>
      <c r="E2798" s="3446"/>
      <c r="F2798" s="798"/>
      <c r="G2798" s="3446"/>
      <c r="H2798" s="3446"/>
      <c r="I2798" s="3446"/>
      <c r="J2798" s="3446"/>
      <c r="K2798" s="3446"/>
      <c r="L2798" s="3446"/>
      <c r="M2798" s="3446"/>
      <c r="N2798" s="798"/>
      <c r="O2798" s="798"/>
      <c r="P2798" s="798"/>
      <c r="Q2798" s="3438"/>
      <c r="R2798" s="3438"/>
      <c r="DE2798" s="823"/>
    </row>
    <row r="2799" spans="1:109" s="771" customFormat="1" ht="12" hidden="1" customHeight="1" x14ac:dyDescent="0.15">
      <c r="A2799" s="3421">
        <v>3</v>
      </c>
      <c r="B2799" s="3492" t="s">
        <v>1232</v>
      </c>
      <c r="C2799" s="3503"/>
      <c r="D2799" s="3503"/>
      <c r="E2799" s="3503"/>
      <c r="F2799" s="3503"/>
      <c r="G2799" s="3503"/>
      <c r="H2799" s="3503"/>
      <c r="I2799" s="3503"/>
      <c r="J2799" s="3503"/>
      <c r="K2799" s="3503"/>
      <c r="L2799" s="3503"/>
      <c r="M2799" s="3503"/>
      <c r="N2799" s="3503"/>
      <c r="O2799" s="3504"/>
      <c r="P2799" s="3536"/>
      <c r="Q2799" s="3434" t="s">
        <v>1231</v>
      </c>
      <c r="R2799" s="3435"/>
      <c r="DE2799" s="823"/>
    </row>
    <row r="2800" spans="1:109" s="771" customFormat="1" ht="12" hidden="1" customHeight="1" x14ac:dyDescent="0.15">
      <c r="A2800" s="3475"/>
      <c r="B2800" s="3436" t="s">
        <v>1230</v>
      </c>
      <c r="C2800" s="3396"/>
      <c r="D2800" s="3502"/>
      <c r="E2800" s="3396" t="s">
        <v>1229</v>
      </c>
      <c r="F2800" s="3396"/>
      <c r="G2800" s="3501" t="s">
        <v>1228</v>
      </c>
      <c r="H2800" s="3502"/>
      <c r="I2800" s="3501" t="s">
        <v>579</v>
      </c>
      <c r="J2800" s="3396"/>
      <c r="K2800" s="3396"/>
      <c r="L2800" s="3396"/>
      <c r="M2800" s="3396"/>
      <c r="N2800" s="3396" t="s">
        <v>578</v>
      </c>
      <c r="O2800" s="3397"/>
      <c r="P2800" s="3398"/>
      <c r="Q2800" s="3436"/>
      <c r="R2800" s="3437"/>
      <c r="DE2800" s="823"/>
    </row>
    <row r="2801" spans="1:109" s="771" customFormat="1" ht="12" hidden="1" customHeight="1" x14ac:dyDescent="0.15">
      <c r="A2801" s="3422"/>
      <c r="B2801" s="3386"/>
      <c r="C2801" s="3416"/>
      <c r="D2801" s="3534"/>
      <c r="E2801" s="3461"/>
      <c r="F2801" s="3461"/>
      <c r="G2801" s="3531"/>
      <c r="H2801" s="3532"/>
      <c r="I2801" s="3531"/>
      <c r="J2801" s="3461"/>
      <c r="K2801" s="3461"/>
      <c r="L2801" s="3461"/>
      <c r="M2801" s="3461"/>
      <c r="N2801" s="3533"/>
      <c r="O2801" s="3463"/>
      <c r="P2801" s="3464"/>
      <c r="Q2801" s="3386"/>
      <c r="R2801" s="3387"/>
      <c r="DE2801" s="823"/>
    </row>
    <row r="2802" spans="1:109" s="771" customFormat="1" ht="6" hidden="1" customHeight="1" x14ac:dyDescent="0.15">
      <c r="A2802" s="799"/>
      <c r="B2802" s="3438"/>
      <c r="C2802" s="3438"/>
      <c r="D2802" s="3438"/>
      <c r="E2802" s="3438"/>
      <c r="F2802" s="3438"/>
      <c r="G2802" s="3441"/>
      <c r="H2802" s="3441"/>
      <c r="I2802" s="799"/>
      <c r="J2802" s="799"/>
      <c r="K2802" s="799"/>
      <c r="L2802" s="799"/>
      <c r="M2802" s="799"/>
      <c r="N2802" s="799"/>
      <c r="O2802" s="799"/>
      <c r="P2802" s="799"/>
      <c r="Q2802" s="799"/>
      <c r="R2802" s="799"/>
      <c r="DE2802" s="823"/>
    </row>
    <row r="2803" spans="1:109" s="771" customFormat="1" ht="21" hidden="1" customHeight="1" x14ac:dyDescent="0.15">
      <c r="A2803" s="3421">
        <v>4</v>
      </c>
      <c r="B2803" s="3442" t="s">
        <v>1227</v>
      </c>
      <c r="C2803" s="3424"/>
      <c r="D2803" s="3425"/>
      <c r="E2803" s="3443" t="s">
        <v>1226</v>
      </c>
      <c r="F2803" s="3444"/>
      <c r="G2803" s="3445"/>
      <c r="H2803" s="3445"/>
      <c r="I2803" s="793"/>
      <c r="J2803" s="786">
        <v>5</v>
      </c>
      <c r="K2803" s="3449" t="s">
        <v>1764</v>
      </c>
      <c r="L2803" s="3450"/>
      <c r="M2803" s="3450"/>
      <c r="N2803" s="3450"/>
      <c r="O2803" s="3450"/>
      <c r="P2803" s="3450"/>
      <c r="Q2803" s="3450"/>
      <c r="R2803" s="3451"/>
      <c r="DE2803" s="823"/>
    </row>
    <row r="2804" spans="1:109" s="771" customFormat="1" ht="12" hidden="1" customHeight="1" x14ac:dyDescent="0.15">
      <c r="A2804" s="3422"/>
      <c r="B2804" s="3386"/>
      <c r="C2804" s="3416"/>
      <c r="D2804" s="3387"/>
      <c r="E2804" s="3386"/>
      <c r="F2804" s="3387"/>
      <c r="G2804" s="3445"/>
      <c r="H2804" s="3445"/>
      <c r="I2804" s="793"/>
      <c r="J2804" s="3476"/>
      <c r="K2804" s="3522"/>
      <c r="L2804" s="3523"/>
      <c r="M2804" s="3523"/>
      <c r="N2804" s="3523"/>
      <c r="O2804" s="3523"/>
      <c r="P2804" s="3523"/>
      <c r="Q2804" s="3523"/>
      <c r="R2804" s="3524"/>
      <c r="DE2804" s="823"/>
    </row>
    <row r="2805" spans="1:109" s="771" customFormat="1" ht="12" hidden="1" customHeight="1" x14ac:dyDescent="0.15">
      <c r="A2805" s="787"/>
      <c r="B2805" s="792"/>
      <c r="C2805" s="792"/>
      <c r="D2805" s="792"/>
      <c r="E2805" s="792"/>
      <c r="F2805" s="792"/>
      <c r="G2805" s="3445"/>
      <c r="H2805" s="3445"/>
      <c r="I2805" s="787"/>
      <c r="J2805" s="3477"/>
      <c r="K2805" s="3525"/>
      <c r="L2805" s="3526"/>
      <c r="M2805" s="3526"/>
      <c r="N2805" s="3526"/>
      <c r="O2805" s="3526"/>
      <c r="P2805" s="3526"/>
      <c r="Q2805" s="3526"/>
      <c r="R2805" s="3527"/>
      <c r="S2805" s="225"/>
      <c r="T2805" s="755"/>
      <c r="DE2805" s="823"/>
    </row>
    <row r="2806" spans="1:109" s="771" customFormat="1" ht="12" hidden="1" customHeight="1" x14ac:dyDescent="0.15">
      <c r="A2806" s="787"/>
      <c r="B2806" s="788"/>
      <c r="C2806" s="788"/>
      <c r="D2806" s="788"/>
      <c r="E2806" s="788"/>
      <c r="F2806" s="788"/>
      <c r="G2806" s="788"/>
      <c r="H2806" s="788"/>
      <c r="I2806" s="787"/>
      <c r="J2806" s="3477"/>
      <c r="K2806" s="3525"/>
      <c r="L2806" s="3526"/>
      <c r="M2806" s="3526"/>
      <c r="N2806" s="3526"/>
      <c r="O2806" s="3526"/>
      <c r="P2806" s="3526"/>
      <c r="Q2806" s="3526"/>
      <c r="R2806" s="3527"/>
      <c r="DE2806" s="823"/>
    </row>
    <row r="2807" spans="1:109" s="771" customFormat="1" ht="12" hidden="1" customHeight="1" x14ac:dyDescent="0.15">
      <c r="A2807" s="787"/>
      <c r="B2807" s="3465" t="s">
        <v>1225</v>
      </c>
      <c r="C2807" s="3465"/>
      <c r="D2807" s="3465"/>
      <c r="E2807" s="3465"/>
      <c r="F2807" s="3465"/>
      <c r="G2807" s="3465"/>
      <c r="H2807" s="3465"/>
      <c r="I2807" s="787"/>
      <c r="J2807" s="3477"/>
      <c r="K2807" s="3525"/>
      <c r="L2807" s="3526"/>
      <c r="M2807" s="3526"/>
      <c r="N2807" s="3526"/>
      <c r="O2807" s="3526"/>
      <c r="P2807" s="3526"/>
      <c r="Q2807" s="3526"/>
      <c r="R2807" s="3527"/>
      <c r="DE2807" s="823"/>
    </row>
    <row r="2808" spans="1:109" s="771" customFormat="1" ht="12" hidden="1" customHeight="1" x14ac:dyDescent="0.15">
      <c r="A2808" s="787"/>
      <c r="B2808" s="3465" t="s">
        <v>1224</v>
      </c>
      <c r="C2808" s="3465"/>
      <c r="D2808" s="3465"/>
      <c r="E2808" s="3465"/>
      <c r="F2808" s="3465"/>
      <c r="G2808" s="3465"/>
      <c r="H2808" s="3465"/>
      <c r="I2808" s="789"/>
      <c r="J2808" s="3477"/>
      <c r="K2808" s="3525"/>
      <c r="L2808" s="3526"/>
      <c r="M2808" s="3526"/>
      <c r="N2808" s="3526"/>
      <c r="O2808" s="3526"/>
      <c r="P2808" s="3526"/>
      <c r="Q2808" s="3526"/>
      <c r="R2808" s="3527"/>
      <c r="DE2808" s="823"/>
    </row>
    <row r="2809" spans="1:109" s="771" customFormat="1" ht="12" hidden="1" customHeight="1" x14ac:dyDescent="0.15">
      <c r="A2809" s="790" t="s">
        <v>1223</v>
      </c>
      <c r="B2809" s="3466" t="s">
        <v>577</v>
      </c>
      <c r="C2809" s="3466"/>
      <c r="D2809" s="3466"/>
      <c r="E2809" s="3466"/>
      <c r="F2809" s="3466"/>
      <c r="G2809" s="3466"/>
      <c r="H2809" s="3466"/>
      <c r="I2809" s="787"/>
      <c r="J2809" s="3477"/>
      <c r="K2809" s="3525"/>
      <c r="L2809" s="3526"/>
      <c r="M2809" s="3526"/>
      <c r="N2809" s="3526"/>
      <c r="O2809" s="3526"/>
      <c r="P2809" s="3526"/>
      <c r="Q2809" s="3526"/>
      <c r="R2809" s="3527"/>
      <c r="DE2809" s="823"/>
    </row>
    <row r="2810" spans="1:109" s="771" customFormat="1" ht="12" hidden="1" customHeight="1" x14ac:dyDescent="0.15">
      <c r="A2810" s="790"/>
      <c r="B2810" s="3467" t="s">
        <v>1222</v>
      </c>
      <c r="C2810" s="3467"/>
      <c r="D2810" s="3467"/>
      <c r="E2810" s="3467"/>
      <c r="F2810" s="3467"/>
      <c r="G2810" s="3467"/>
      <c r="H2810" s="3467"/>
      <c r="I2810" s="787"/>
      <c r="J2810" s="3477"/>
      <c r="K2810" s="3525"/>
      <c r="L2810" s="3526"/>
      <c r="M2810" s="3526"/>
      <c r="N2810" s="3526"/>
      <c r="O2810" s="3526"/>
      <c r="P2810" s="3526"/>
      <c r="Q2810" s="3526"/>
      <c r="R2810" s="3527"/>
      <c r="DE2810" s="823"/>
    </row>
    <row r="2811" spans="1:109" s="771" customFormat="1" ht="12" hidden="1" customHeight="1" x14ac:dyDescent="0.15">
      <c r="A2811" s="790"/>
      <c r="B2811" s="3467"/>
      <c r="C2811" s="3467"/>
      <c r="D2811" s="3467"/>
      <c r="E2811" s="3467"/>
      <c r="F2811" s="3467"/>
      <c r="G2811" s="3467"/>
      <c r="H2811" s="3467"/>
      <c r="I2811" s="787"/>
      <c r="J2811" s="3477"/>
      <c r="K2811" s="3525"/>
      <c r="L2811" s="3526"/>
      <c r="M2811" s="3526"/>
      <c r="N2811" s="3526"/>
      <c r="O2811" s="3526"/>
      <c r="P2811" s="3526"/>
      <c r="Q2811" s="3526"/>
      <c r="R2811" s="3527"/>
      <c r="DE2811" s="823"/>
    </row>
    <row r="2812" spans="1:109" s="771" customFormat="1" ht="12" hidden="1" customHeight="1" x14ac:dyDescent="0.15">
      <c r="A2812" s="790"/>
      <c r="B2812" s="3465"/>
      <c r="C2812" s="3465"/>
      <c r="D2812" s="3465"/>
      <c r="E2812" s="3465"/>
      <c r="F2812" s="3465"/>
      <c r="G2812" s="3465"/>
      <c r="H2812" s="3465"/>
      <c r="I2812" s="787"/>
      <c r="J2812" s="3477"/>
      <c r="K2812" s="3525"/>
      <c r="L2812" s="3526"/>
      <c r="M2812" s="3526"/>
      <c r="N2812" s="3526"/>
      <c r="O2812" s="3526"/>
      <c r="P2812" s="3526"/>
      <c r="Q2812" s="3526"/>
      <c r="R2812" s="3527"/>
      <c r="DE2812" s="823"/>
    </row>
    <row r="2813" spans="1:109" s="771" customFormat="1" ht="12" hidden="1" customHeight="1" x14ac:dyDescent="0.15">
      <c r="A2813" s="790"/>
      <c r="B2813" s="3465" t="s">
        <v>652</v>
      </c>
      <c r="C2813" s="3465"/>
      <c r="D2813" s="3465"/>
      <c r="E2813" s="3465"/>
      <c r="F2813" s="3465"/>
      <c r="G2813" s="3465"/>
      <c r="H2813" s="3465"/>
      <c r="I2813" s="787"/>
      <c r="J2813" s="3477"/>
      <c r="K2813" s="3525"/>
      <c r="L2813" s="3526"/>
      <c r="M2813" s="3526"/>
      <c r="N2813" s="3526"/>
      <c r="O2813" s="3526"/>
      <c r="P2813" s="3526"/>
      <c r="Q2813" s="3526"/>
      <c r="R2813" s="3527"/>
      <c r="U2813" s="224"/>
      <c r="V2813" s="224"/>
      <c r="W2813" s="224"/>
      <c r="X2813" s="224"/>
      <c r="Y2813" s="224"/>
      <c r="Z2813" s="224"/>
      <c r="AA2813" s="224"/>
      <c r="AB2813" s="224"/>
      <c r="AC2813" s="224"/>
      <c r="AD2813" s="224"/>
      <c r="AE2813" s="224"/>
      <c r="DE2813" s="823"/>
    </row>
    <row r="2814" spans="1:109" s="771" customFormat="1" ht="12" hidden="1" customHeight="1" x14ac:dyDescent="0.15">
      <c r="A2814" s="790"/>
      <c r="B2814" s="3465"/>
      <c r="C2814" s="3465"/>
      <c r="D2814" s="3465"/>
      <c r="E2814" s="3465"/>
      <c r="F2814" s="3465"/>
      <c r="G2814" s="3465"/>
      <c r="H2814" s="3465"/>
      <c r="I2814" s="787"/>
      <c r="J2814" s="3478"/>
      <c r="K2814" s="3528"/>
      <c r="L2814" s="3529"/>
      <c r="M2814" s="3529"/>
      <c r="N2814" s="3529"/>
      <c r="O2814" s="3529"/>
      <c r="P2814" s="3529"/>
      <c r="Q2814" s="3529"/>
      <c r="R2814" s="3530"/>
      <c r="DE2814" s="823"/>
    </row>
    <row r="2815" spans="1:109" s="772" customFormat="1" ht="13.5" hidden="1" x14ac:dyDescent="0.15">
      <c r="A2815" s="3473" t="s">
        <v>1239</v>
      </c>
      <c r="B2815" s="3474"/>
      <c r="C2815" s="3474"/>
      <c r="D2815" s="3474"/>
      <c r="E2815" s="3474"/>
      <c r="F2815" s="3474"/>
      <c r="G2815" s="3474"/>
      <c r="H2815" s="3474"/>
      <c r="I2815" s="3474"/>
      <c r="J2815" s="3474"/>
      <c r="K2815" s="3474"/>
      <c r="L2815" s="3474"/>
      <c r="M2815" s="3474"/>
      <c r="N2815" s="3474"/>
      <c r="O2815" s="3474"/>
      <c r="P2815" s="3474"/>
      <c r="Q2815" s="3474"/>
      <c r="R2815" s="3474"/>
      <c r="DE2815" s="822"/>
    </row>
    <row r="2816" spans="1:109" s="771" customFormat="1" ht="12" hidden="1" customHeight="1" x14ac:dyDescent="0.15">
      <c r="A2816" s="3393" t="s">
        <v>576</v>
      </c>
      <c r="B2816" s="3417"/>
      <c r="C2816" s="3494"/>
      <c r="D2816" s="3495"/>
      <c r="E2816" s="3393" t="s">
        <v>575</v>
      </c>
      <c r="F2816" s="3417"/>
      <c r="G2816" s="3386"/>
      <c r="H2816" s="3416"/>
      <c r="I2816" s="3416"/>
      <c r="J2816" s="3387"/>
      <c r="K2816" s="3393" t="s">
        <v>1214</v>
      </c>
      <c r="L2816" s="3395"/>
      <c r="M2816" s="3420"/>
      <c r="N2816" s="3386"/>
      <c r="O2816" s="3416"/>
      <c r="P2816" s="3416"/>
      <c r="Q2816" s="3416"/>
      <c r="R2816" s="3387"/>
      <c r="DE2816" s="823"/>
    </row>
    <row r="2817" spans="1:111" s="771" customFormat="1" ht="12" hidden="1" customHeight="1" x14ac:dyDescent="0.15">
      <c r="A2817" s="3421">
        <v>1</v>
      </c>
      <c r="B2817" s="3510" t="s">
        <v>1238</v>
      </c>
      <c r="C2817" s="3511"/>
      <c r="D2817" s="3511"/>
      <c r="E2817" s="3511"/>
      <c r="F2817" s="3512"/>
      <c r="G2817" s="3492" t="s">
        <v>1237</v>
      </c>
      <c r="H2817" s="3493"/>
      <c r="I2817" s="3492" t="s">
        <v>1236</v>
      </c>
      <c r="J2817" s="3503"/>
      <c r="K2817" s="3503"/>
      <c r="L2817" s="3503"/>
      <c r="M2817" s="3503"/>
      <c r="N2817" s="3503"/>
      <c r="O2817" s="3503"/>
      <c r="P2817" s="3503"/>
      <c r="Q2817" s="3503"/>
      <c r="R2817" s="3493"/>
      <c r="DE2817" s="823"/>
    </row>
    <row r="2818" spans="1:111" s="771" customFormat="1" ht="12" hidden="1" customHeight="1" x14ac:dyDescent="0.15">
      <c r="A2818" s="3422"/>
      <c r="B2818" s="3513"/>
      <c r="C2818" s="3514"/>
      <c r="D2818" s="3514"/>
      <c r="E2818" s="3514"/>
      <c r="F2818" s="3515"/>
      <c r="G2818" s="3516"/>
      <c r="H2818" s="3517"/>
      <c r="I2818" s="3518"/>
      <c r="J2818" s="3519"/>
      <c r="K2818" s="3519"/>
      <c r="L2818" s="3519"/>
      <c r="M2818" s="780" t="s">
        <v>1761</v>
      </c>
      <c r="N2818" s="3520"/>
      <c r="O2818" s="3521"/>
      <c r="P2818" s="781" t="s">
        <v>1762</v>
      </c>
      <c r="Q2818" s="773"/>
      <c r="R2818" s="782" t="s">
        <v>1763</v>
      </c>
      <c r="S2818" s="758" t="str">
        <f>IF(AND(Q2818&lt;&gt;"",Q2818&lt;120),"排煙機の規定風量は120㎥以上必要です。","")</f>
        <v/>
      </c>
      <c r="T2818" s="770"/>
      <c r="DE2818" s="823"/>
    </row>
    <row r="2819" spans="1:111" s="771" customFormat="1" ht="6" hidden="1" customHeight="1" x14ac:dyDescent="0.15">
      <c r="A2819" s="794"/>
      <c r="B2819" s="794"/>
      <c r="C2819" s="794"/>
      <c r="D2819" s="794"/>
      <c r="E2819" s="794"/>
      <c r="F2819" s="794"/>
      <c r="G2819" s="794"/>
      <c r="H2819" s="794"/>
      <c r="I2819" s="794"/>
      <c r="J2819" s="794"/>
      <c r="K2819" s="795"/>
      <c r="L2819" s="795"/>
      <c r="M2819" s="795"/>
      <c r="N2819" s="794"/>
      <c r="O2819" s="796"/>
      <c r="P2819" s="796"/>
      <c r="Q2819" s="795"/>
      <c r="R2819" s="795"/>
      <c r="DE2819" s="823"/>
    </row>
    <row r="2820" spans="1:111" s="771" customFormat="1" ht="12" hidden="1" customHeight="1" x14ac:dyDescent="0.15">
      <c r="A2820" s="3432">
        <v>2</v>
      </c>
      <c r="B2820" s="3492" t="s">
        <v>1235</v>
      </c>
      <c r="C2820" s="3503"/>
      <c r="D2820" s="3503"/>
      <c r="E2820" s="3503"/>
      <c r="F2820" s="3503"/>
      <c r="G2820" s="3503"/>
      <c r="H2820" s="3503"/>
      <c r="I2820" s="3503"/>
      <c r="J2820" s="3503"/>
      <c r="K2820" s="3503"/>
      <c r="L2820" s="3503"/>
      <c r="M2820" s="3503"/>
      <c r="N2820" s="3503"/>
      <c r="O2820" s="3504"/>
      <c r="P2820" s="783"/>
      <c r="Q2820" s="3434" t="s">
        <v>1231</v>
      </c>
      <c r="R2820" s="3435"/>
      <c r="DE2820" s="823"/>
    </row>
    <row r="2821" spans="1:111" s="771" customFormat="1" ht="12" hidden="1" customHeight="1" x14ac:dyDescent="0.15">
      <c r="A2821" s="3433"/>
      <c r="B2821" s="784" t="s">
        <v>54</v>
      </c>
      <c r="C2821" s="3501" t="s">
        <v>1234</v>
      </c>
      <c r="D2821" s="3396"/>
      <c r="E2821" s="3502"/>
      <c r="F2821" s="785" t="s">
        <v>1233</v>
      </c>
      <c r="G2821" s="3501" t="s">
        <v>1228</v>
      </c>
      <c r="H2821" s="3396"/>
      <c r="I2821" s="3501" t="s">
        <v>579</v>
      </c>
      <c r="J2821" s="3396"/>
      <c r="K2821" s="3396"/>
      <c r="L2821" s="3396"/>
      <c r="M2821" s="3396"/>
      <c r="N2821" s="3396" t="s">
        <v>578</v>
      </c>
      <c r="O2821" s="3397"/>
      <c r="P2821" s="3398"/>
      <c r="Q2821" s="3436"/>
      <c r="R2821" s="3437"/>
      <c r="DE2821" s="823"/>
      <c r="DF2821" s="772" t="str">
        <f>IF(COUNTA(B2822:R2871)&gt;0,DG2821,"")</f>
        <v/>
      </c>
      <c r="DG2821" s="829">
        <v>39</v>
      </c>
    </row>
    <row r="2822" spans="1:111" s="771" customFormat="1" ht="12" hidden="1" customHeight="1" x14ac:dyDescent="0.15">
      <c r="A2822" s="3433"/>
      <c r="B2822" s="762"/>
      <c r="C2822" s="3505"/>
      <c r="D2822" s="3505"/>
      <c r="E2822" s="3505"/>
      <c r="F2822" s="1172"/>
      <c r="G2822" s="3505"/>
      <c r="H2822" s="3505"/>
      <c r="I2822" s="3506"/>
      <c r="J2822" s="3506"/>
      <c r="K2822" s="3506"/>
      <c r="L2822" s="3506"/>
      <c r="M2822" s="3506"/>
      <c r="N2822" s="3507"/>
      <c r="O2822" s="3508"/>
      <c r="P2822" s="3509"/>
      <c r="Q2822" s="3505"/>
      <c r="R2822" s="3505"/>
      <c r="DE2822" s="823"/>
    </row>
    <row r="2823" spans="1:111" s="771" customFormat="1" ht="12" hidden="1" customHeight="1" x14ac:dyDescent="0.15">
      <c r="A2823" s="3433"/>
      <c r="B2823" s="763"/>
      <c r="C2823" s="3490"/>
      <c r="D2823" s="3490"/>
      <c r="E2823" s="3490"/>
      <c r="F2823" s="1173"/>
      <c r="G2823" s="3490"/>
      <c r="H2823" s="3490"/>
      <c r="I2823" s="3491"/>
      <c r="J2823" s="3491"/>
      <c r="K2823" s="3491"/>
      <c r="L2823" s="3491"/>
      <c r="M2823" s="3491"/>
      <c r="N2823" s="3487"/>
      <c r="O2823" s="3488"/>
      <c r="P2823" s="3489"/>
      <c r="Q2823" s="3490"/>
      <c r="R2823" s="3490"/>
      <c r="DE2823" s="823"/>
    </row>
    <row r="2824" spans="1:111" s="771" customFormat="1" ht="12" hidden="1" customHeight="1" x14ac:dyDescent="0.15">
      <c r="A2824" s="3433"/>
      <c r="B2824" s="763"/>
      <c r="C2824" s="3490"/>
      <c r="D2824" s="3490"/>
      <c r="E2824" s="3490"/>
      <c r="F2824" s="1173"/>
      <c r="G2824" s="3490"/>
      <c r="H2824" s="3490"/>
      <c r="I2824" s="3491"/>
      <c r="J2824" s="3491"/>
      <c r="K2824" s="3491"/>
      <c r="L2824" s="3491"/>
      <c r="M2824" s="3491"/>
      <c r="N2824" s="3487"/>
      <c r="O2824" s="3488"/>
      <c r="P2824" s="3489"/>
      <c r="Q2824" s="3490"/>
      <c r="R2824" s="3490"/>
      <c r="DE2824" s="823"/>
    </row>
    <row r="2825" spans="1:111" s="771" customFormat="1" ht="12" hidden="1" customHeight="1" x14ac:dyDescent="0.15">
      <c r="A2825" s="3433"/>
      <c r="B2825" s="763"/>
      <c r="C2825" s="3490"/>
      <c r="D2825" s="3490"/>
      <c r="E2825" s="3490"/>
      <c r="F2825" s="1173"/>
      <c r="G2825" s="3490"/>
      <c r="H2825" s="3490"/>
      <c r="I2825" s="3491"/>
      <c r="J2825" s="3491"/>
      <c r="K2825" s="3491"/>
      <c r="L2825" s="3491"/>
      <c r="M2825" s="3491"/>
      <c r="N2825" s="3487"/>
      <c r="O2825" s="3488"/>
      <c r="P2825" s="3489"/>
      <c r="Q2825" s="3490"/>
      <c r="R2825" s="3490"/>
      <c r="DE2825" s="823"/>
    </row>
    <row r="2826" spans="1:111" s="771" customFormat="1" ht="12" hidden="1" customHeight="1" x14ac:dyDescent="0.15">
      <c r="A2826" s="3433"/>
      <c r="B2826" s="763"/>
      <c r="C2826" s="3490"/>
      <c r="D2826" s="3490"/>
      <c r="E2826" s="3490"/>
      <c r="F2826" s="1173"/>
      <c r="G2826" s="3490"/>
      <c r="H2826" s="3490"/>
      <c r="I2826" s="3491"/>
      <c r="J2826" s="3491"/>
      <c r="K2826" s="3491"/>
      <c r="L2826" s="3491"/>
      <c r="M2826" s="3491"/>
      <c r="N2826" s="3487"/>
      <c r="O2826" s="3488"/>
      <c r="P2826" s="3489"/>
      <c r="Q2826" s="3490"/>
      <c r="R2826" s="3490"/>
      <c r="DE2826" s="823"/>
    </row>
    <row r="2827" spans="1:111" s="771" customFormat="1" ht="12" hidden="1" customHeight="1" x14ac:dyDescent="0.15">
      <c r="A2827" s="3433"/>
      <c r="B2827" s="763"/>
      <c r="C2827" s="3490"/>
      <c r="D2827" s="3490"/>
      <c r="E2827" s="3490"/>
      <c r="F2827" s="1173"/>
      <c r="G2827" s="3490"/>
      <c r="H2827" s="3490"/>
      <c r="I2827" s="3491"/>
      <c r="J2827" s="3491"/>
      <c r="K2827" s="3491"/>
      <c r="L2827" s="3491"/>
      <c r="M2827" s="3491"/>
      <c r="N2827" s="3487"/>
      <c r="O2827" s="3488"/>
      <c r="P2827" s="3489"/>
      <c r="Q2827" s="3490"/>
      <c r="R2827" s="3490"/>
      <c r="DE2827" s="823"/>
    </row>
    <row r="2828" spans="1:111" s="771" customFormat="1" ht="12" hidden="1" customHeight="1" x14ac:dyDescent="0.15">
      <c r="A2828" s="3433"/>
      <c r="B2828" s="763"/>
      <c r="C2828" s="3490"/>
      <c r="D2828" s="3490"/>
      <c r="E2828" s="3490"/>
      <c r="F2828" s="1173"/>
      <c r="G2828" s="3490"/>
      <c r="H2828" s="3490"/>
      <c r="I2828" s="3491"/>
      <c r="J2828" s="3491"/>
      <c r="K2828" s="3491"/>
      <c r="L2828" s="3491"/>
      <c r="M2828" s="3491"/>
      <c r="N2828" s="3487"/>
      <c r="O2828" s="3488"/>
      <c r="P2828" s="3489"/>
      <c r="Q2828" s="3490"/>
      <c r="R2828" s="3490"/>
      <c r="DE2828" s="823"/>
    </row>
    <row r="2829" spans="1:111" s="771" customFormat="1" ht="12" hidden="1" customHeight="1" x14ac:dyDescent="0.15">
      <c r="A2829" s="3433"/>
      <c r="B2829" s="763"/>
      <c r="C2829" s="3490"/>
      <c r="D2829" s="3490"/>
      <c r="E2829" s="3490"/>
      <c r="F2829" s="1173"/>
      <c r="G2829" s="3490"/>
      <c r="H2829" s="3490"/>
      <c r="I2829" s="3491"/>
      <c r="J2829" s="3491"/>
      <c r="K2829" s="3491"/>
      <c r="L2829" s="3491"/>
      <c r="M2829" s="3491"/>
      <c r="N2829" s="3487"/>
      <c r="O2829" s="3488"/>
      <c r="P2829" s="3489"/>
      <c r="Q2829" s="3490"/>
      <c r="R2829" s="3490"/>
      <c r="DE2829" s="823"/>
    </row>
    <row r="2830" spans="1:111" s="771" customFormat="1" ht="12" hidden="1" customHeight="1" x14ac:dyDescent="0.15">
      <c r="A2830" s="3433"/>
      <c r="B2830" s="763"/>
      <c r="C2830" s="3490"/>
      <c r="D2830" s="3490"/>
      <c r="E2830" s="3490"/>
      <c r="F2830" s="1173"/>
      <c r="G2830" s="3490"/>
      <c r="H2830" s="3490"/>
      <c r="I2830" s="3491"/>
      <c r="J2830" s="3491"/>
      <c r="K2830" s="3491"/>
      <c r="L2830" s="3491"/>
      <c r="M2830" s="3491"/>
      <c r="N2830" s="3487"/>
      <c r="O2830" s="3488"/>
      <c r="P2830" s="3489"/>
      <c r="Q2830" s="3490"/>
      <c r="R2830" s="3490"/>
      <c r="DE2830" s="823"/>
    </row>
    <row r="2831" spans="1:111" s="771" customFormat="1" ht="12" hidden="1" customHeight="1" x14ac:dyDescent="0.15">
      <c r="A2831" s="3433"/>
      <c r="B2831" s="763"/>
      <c r="C2831" s="3490"/>
      <c r="D2831" s="3490"/>
      <c r="E2831" s="3490"/>
      <c r="F2831" s="1173"/>
      <c r="G2831" s="3490"/>
      <c r="H2831" s="3490"/>
      <c r="I2831" s="3491"/>
      <c r="J2831" s="3491"/>
      <c r="K2831" s="3491"/>
      <c r="L2831" s="3491"/>
      <c r="M2831" s="3491"/>
      <c r="N2831" s="3487"/>
      <c r="O2831" s="3488"/>
      <c r="P2831" s="3489"/>
      <c r="Q2831" s="3490"/>
      <c r="R2831" s="3490"/>
      <c r="DE2831" s="823"/>
    </row>
    <row r="2832" spans="1:111" s="771" customFormat="1" ht="12" hidden="1" customHeight="1" x14ac:dyDescent="0.15">
      <c r="A2832" s="3433"/>
      <c r="B2832" s="763"/>
      <c r="C2832" s="3490"/>
      <c r="D2832" s="3490"/>
      <c r="E2832" s="3490"/>
      <c r="F2832" s="1173"/>
      <c r="G2832" s="3490"/>
      <c r="H2832" s="3490"/>
      <c r="I2832" s="3491"/>
      <c r="J2832" s="3491"/>
      <c r="K2832" s="3491"/>
      <c r="L2832" s="3491"/>
      <c r="M2832" s="3491"/>
      <c r="N2832" s="3487"/>
      <c r="O2832" s="3488"/>
      <c r="P2832" s="3489"/>
      <c r="Q2832" s="3490"/>
      <c r="R2832" s="3490"/>
      <c r="DE2832" s="823"/>
    </row>
    <row r="2833" spans="1:109" s="771" customFormat="1" ht="12" hidden="1" customHeight="1" x14ac:dyDescent="0.15">
      <c r="A2833" s="3433"/>
      <c r="B2833" s="763"/>
      <c r="C2833" s="3490"/>
      <c r="D2833" s="3490"/>
      <c r="E2833" s="3490"/>
      <c r="F2833" s="1173"/>
      <c r="G2833" s="3490"/>
      <c r="H2833" s="3490"/>
      <c r="I2833" s="3491"/>
      <c r="J2833" s="3491"/>
      <c r="K2833" s="3491"/>
      <c r="L2833" s="3491"/>
      <c r="M2833" s="3491"/>
      <c r="N2833" s="3487"/>
      <c r="O2833" s="3488"/>
      <c r="P2833" s="3489"/>
      <c r="Q2833" s="3490"/>
      <c r="R2833" s="3490"/>
      <c r="DE2833" s="823"/>
    </row>
    <row r="2834" spans="1:109" s="771" customFormat="1" ht="12" hidden="1" customHeight="1" x14ac:dyDescent="0.15">
      <c r="A2834" s="3433"/>
      <c r="B2834" s="763"/>
      <c r="C2834" s="3490"/>
      <c r="D2834" s="3490"/>
      <c r="E2834" s="3490"/>
      <c r="F2834" s="1173"/>
      <c r="G2834" s="3490"/>
      <c r="H2834" s="3490"/>
      <c r="I2834" s="3491"/>
      <c r="J2834" s="3491"/>
      <c r="K2834" s="3491"/>
      <c r="L2834" s="3491"/>
      <c r="M2834" s="3491"/>
      <c r="N2834" s="3487"/>
      <c r="O2834" s="3488"/>
      <c r="P2834" s="3489"/>
      <c r="Q2834" s="3490"/>
      <c r="R2834" s="3490"/>
      <c r="DE2834" s="823"/>
    </row>
    <row r="2835" spans="1:109" s="771" customFormat="1" ht="12" hidden="1" customHeight="1" x14ac:dyDescent="0.15">
      <c r="A2835" s="3433"/>
      <c r="B2835" s="763"/>
      <c r="C2835" s="3490"/>
      <c r="D2835" s="3490"/>
      <c r="E2835" s="3490"/>
      <c r="F2835" s="1173"/>
      <c r="G2835" s="3490"/>
      <c r="H2835" s="3490"/>
      <c r="I2835" s="3491"/>
      <c r="J2835" s="3491"/>
      <c r="K2835" s="3491"/>
      <c r="L2835" s="3491"/>
      <c r="M2835" s="3491"/>
      <c r="N2835" s="3487"/>
      <c r="O2835" s="3488"/>
      <c r="P2835" s="3489"/>
      <c r="Q2835" s="3490"/>
      <c r="R2835" s="3490"/>
      <c r="DE2835" s="823"/>
    </row>
    <row r="2836" spans="1:109" s="771" customFormat="1" ht="12" hidden="1" customHeight="1" x14ac:dyDescent="0.15">
      <c r="A2836" s="3433"/>
      <c r="B2836" s="763"/>
      <c r="C2836" s="3490"/>
      <c r="D2836" s="3490"/>
      <c r="E2836" s="3490"/>
      <c r="F2836" s="1173"/>
      <c r="G2836" s="3490"/>
      <c r="H2836" s="3490"/>
      <c r="I2836" s="3491"/>
      <c r="J2836" s="3491"/>
      <c r="K2836" s="3491"/>
      <c r="L2836" s="3491"/>
      <c r="M2836" s="3491"/>
      <c r="N2836" s="3487"/>
      <c r="O2836" s="3488"/>
      <c r="P2836" s="3489"/>
      <c r="Q2836" s="3490"/>
      <c r="R2836" s="3490"/>
      <c r="DE2836" s="823"/>
    </row>
    <row r="2837" spans="1:109" s="771" customFormat="1" ht="12" hidden="1" customHeight="1" x14ac:dyDescent="0.15">
      <c r="A2837" s="3433"/>
      <c r="B2837" s="763"/>
      <c r="C2837" s="3490"/>
      <c r="D2837" s="3490"/>
      <c r="E2837" s="3490"/>
      <c r="F2837" s="1173"/>
      <c r="G2837" s="3490"/>
      <c r="H2837" s="3490"/>
      <c r="I2837" s="3491"/>
      <c r="J2837" s="3491"/>
      <c r="K2837" s="3491"/>
      <c r="L2837" s="3491"/>
      <c r="M2837" s="3491"/>
      <c r="N2837" s="3487"/>
      <c r="O2837" s="3488"/>
      <c r="P2837" s="3489"/>
      <c r="Q2837" s="3490"/>
      <c r="R2837" s="3490"/>
      <c r="DE2837" s="823"/>
    </row>
    <row r="2838" spans="1:109" s="771" customFormat="1" ht="12" hidden="1" customHeight="1" x14ac:dyDescent="0.15">
      <c r="A2838" s="3433"/>
      <c r="B2838" s="763"/>
      <c r="C2838" s="3490"/>
      <c r="D2838" s="3490"/>
      <c r="E2838" s="3490"/>
      <c r="F2838" s="1173"/>
      <c r="G2838" s="3490"/>
      <c r="H2838" s="3490"/>
      <c r="I2838" s="3491"/>
      <c r="J2838" s="3491"/>
      <c r="K2838" s="3491"/>
      <c r="L2838" s="3491"/>
      <c r="M2838" s="3491"/>
      <c r="N2838" s="3487"/>
      <c r="O2838" s="3488"/>
      <c r="P2838" s="3489"/>
      <c r="Q2838" s="3490"/>
      <c r="R2838" s="3490"/>
      <c r="DE2838" s="823"/>
    </row>
    <row r="2839" spans="1:109" s="771" customFormat="1" ht="12" hidden="1" customHeight="1" x14ac:dyDescent="0.15">
      <c r="A2839" s="3433"/>
      <c r="B2839" s="763"/>
      <c r="C2839" s="3490"/>
      <c r="D2839" s="3490"/>
      <c r="E2839" s="3490"/>
      <c r="F2839" s="1173"/>
      <c r="G2839" s="3490"/>
      <c r="H2839" s="3490"/>
      <c r="I2839" s="3491"/>
      <c r="J2839" s="3491"/>
      <c r="K2839" s="3491"/>
      <c r="L2839" s="3491"/>
      <c r="M2839" s="3491"/>
      <c r="N2839" s="3487"/>
      <c r="O2839" s="3488"/>
      <c r="P2839" s="3489"/>
      <c r="Q2839" s="3490"/>
      <c r="R2839" s="3490"/>
      <c r="DE2839" s="823"/>
    </row>
    <row r="2840" spans="1:109" s="771" customFormat="1" ht="12" hidden="1" customHeight="1" x14ac:dyDescent="0.15">
      <c r="A2840" s="3433"/>
      <c r="B2840" s="763"/>
      <c r="C2840" s="3490"/>
      <c r="D2840" s="3490"/>
      <c r="E2840" s="3490"/>
      <c r="F2840" s="1173"/>
      <c r="G2840" s="3490"/>
      <c r="H2840" s="3490"/>
      <c r="I2840" s="3491"/>
      <c r="J2840" s="3491"/>
      <c r="K2840" s="3491"/>
      <c r="L2840" s="3491"/>
      <c r="M2840" s="3491"/>
      <c r="N2840" s="3487"/>
      <c r="O2840" s="3488"/>
      <c r="P2840" s="3489"/>
      <c r="Q2840" s="3490"/>
      <c r="R2840" s="3490"/>
      <c r="DE2840" s="823"/>
    </row>
    <row r="2841" spans="1:109" s="771" customFormat="1" ht="12" hidden="1" customHeight="1" x14ac:dyDescent="0.15">
      <c r="A2841" s="3433"/>
      <c r="B2841" s="763"/>
      <c r="C2841" s="3490"/>
      <c r="D2841" s="3490"/>
      <c r="E2841" s="3490"/>
      <c r="F2841" s="1173"/>
      <c r="G2841" s="3490"/>
      <c r="H2841" s="3490"/>
      <c r="I2841" s="3491"/>
      <c r="J2841" s="3491"/>
      <c r="K2841" s="3491"/>
      <c r="L2841" s="3491"/>
      <c r="M2841" s="3491"/>
      <c r="N2841" s="3487"/>
      <c r="O2841" s="3488"/>
      <c r="P2841" s="3489"/>
      <c r="Q2841" s="3490"/>
      <c r="R2841" s="3490"/>
      <c r="DE2841" s="823"/>
    </row>
    <row r="2842" spans="1:109" s="771" customFormat="1" ht="12" hidden="1" customHeight="1" x14ac:dyDescent="0.15">
      <c r="A2842" s="3433"/>
      <c r="B2842" s="763"/>
      <c r="C2842" s="3490"/>
      <c r="D2842" s="3490"/>
      <c r="E2842" s="3490"/>
      <c r="F2842" s="1173"/>
      <c r="G2842" s="3490"/>
      <c r="H2842" s="3490"/>
      <c r="I2842" s="3491"/>
      <c r="J2842" s="3491"/>
      <c r="K2842" s="3491"/>
      <c r="L2842" s="3491"/>
      <c r="M2842" s="3491"/>
      <c r="N2842" s="3487"/>
      <c r="O2842" s="3488"/>
      <c r="P2842" s="3489"/>
      <c r="Q2842" s="3490"/>
      <c r="R2842" s="3490"/>
      <c r="DE2842" s="823"/>
    </row>
    <row r="2843" spans="1:109" s="771" customFormat="1" ht="12" hidden="1" customHeight="1" x14ac:dyDescent="0.15">
      <c r="A2843" s="3433"/>
      <c r="B2843" s="763"/>
      <c r="C2843" s="3490"/>
      <c r="D2843" s="3490"/>
      <c r="E2843" s="3490"/>
      <c r="F2843" s="1173"/>
      <c r="G2843" s="3490"/>
      <c r="H2843" s="3490"/>
      <c r="I2843" s="3491"/>
      <c r="J2843" s="3491"/>
      <c r="K2843" s="3491"/>
      <c r="L2843" s="3491"/>
      <c r="M2843" s="3491"/>
      <c r="N2843" s="3487"/>
      <c r="O2843" s="3488"/>
      <c r="P2843" s="3489"/>
      <c r="Q2843" s="3490"/>
      <c r="R2843" s="3490"/>
      <c r="DE2843" s="823"/>
    </row>
    <row r="2844" spans="1:109" s="771" customFormat="1" ht="12" hidden="1" customHeight="1" x14ac:dyDescent="0.15">
      <c r="A2844" s="3433"/>
      <c r="B2844" s="763"/>
      <c r="C2844" s="3490"/>
      <c r="D2844" s="3490"/>
      <c r="E2844" s="3490"/>
      <c r="F2844" s="1173"/>
      <c r="G2844" s="3490"/>
      <c r="H2844" s="3490"/>
      <c r="I2844" s="3491"/>
      <c r="J2844" s="3491"/>
      <c r="K2844" s="3491"/>
      <c r="L2844" s="3491"/>
      <c r="M2844" s="3491"/>
      <c r="N2844" s="3487"/>
      <c r="O2844" s="3488"/>
      <c r="P2844" s="3489"/>
      <c r="Q2844" s="3490"/>
      <c r="R2844" s="3490"/>
      <c r="DE2844" s="823"/>
    </row>
    <row r="2845" spans="1:109" s="771" customFormat="1" ht="12" hidden="1" customHeight="1" x14ac:dyDescent="0.15">
      <c r="A2845" s="3433"/>
      <c r="B2845" s="763"/>
      <c r="C2845" s="3490"/>
      <c r="D2845" s="3490"/>
      <c r="E2845" s="3490"/>
      <c r="F2845" s="1173"/>
      <c r="G2845" s="3490"/>
      <c r="H2845" s="3490"/>
      <c r="I2845" s="3491"/>
      <c r="J2845" s="3491"/>
      <c r="K2845" s="3491"/>
      <c r="L2845" s="3491"/>
      <c r="M2845" s="3491"/>
      <c r="N2845" s="3487"/>
      <c r="O2845" s="3488"/>
      <c r="P2845" s="3489"/>
      <c r="Q2845" s="3490"/>
      <c r="R2845" s="3490"/>
      <c r="DE2845" s="823"/>
    </row>
    <row r="2846" spans="1:109" s="771" customFormat="1" ht="12" hidden="1" customHeight="1" x14ac:dyDescent="0.15">
      <c r="A2846" s="3433"/>
      <c r="B2846" s="763"/>
      <c r="C2846" s="3490"/>
      <c r="D2846" s="3490"/>
      <c r="E2846" s="3490"/>
      <c r="F2846" s="1173"/>
      <c r="G2846" s="3490"/>
      <c r="H2846" s="3490"/>
      <c r="I2846" s="3491"/>
      <c r="J2846" s="3491"/>
      <c r="K2846" s="3491"/>
      <c r="L2846" s="3491"/>
      <c r="M2846" s="3491"/>
      <c r="N2846" s="3487"/>
      <c r="O2846" s="3488"/>
      <c r="P2846" s="3489"/>
      <c r="Q2846" s="3490"/>
      <c r="R2846" s="3490"/>
      <c r="DE2846" s="823"/>
    </row>
    <row r="2847" spans="1:109" s="771" customFormat="1" ht="12" hidden="1" customHeight="1" x14ac:dyDescent="0.15">
      <c r="A2847" s="3433"/>
      <c r="B2847" s="763"/>
      <c r="C2847" s="3490"/>
      <c r="D2847" s="3490"/>
      <c r="E2847" s="3490"/>
      <c r="F2847" s="1173"/>
      <c r="G2847" s="3490"/>
      <c r="H2847" s="3490"/>
      <c r="I2847" s="3491"/>
      <c r="J2847" s="3491"/>
      <c r="K2847" s="3491"/>
      <c r="L2847" s="3491"/>
      <c r="M2847" s="3491"/>
      <c r="N2847" s="3487"/>
      <c r="O2847" s="3488"/>
      <c r="P2847" s="3489"/>
      <c r="Q2847" s="3490"/>
      <c r="R2847" s="3490"/>
      <c r="DE2847" s="823"/>
    </row>
    <row r="2848" spans="1:109" s="771" customFormat="1" ht="12" hidden="1" customHeight="1" x14ac:dyDescent="0.15">
      <c r="A2848" s="3433"/>
      <c r="B2848" s="763"/>
      <c r="C2848" s="3490"/>
      <c r="D2848" s="3490"/>
      <c r="E2848" s="3490"/>
      <c r="F2848" s="1173"/>
      <c r="G2848" s="3490"/>
      <c r="H2848" s="3490"/>
      <c r="I2848" s="3491"/>
      <c r="J2848" s="3491"/>
      <c r="K2848" s="3491"/>
      <c r="L2848" s="3491"/>
      <c r="M2848" s="3491"/>
      <c r="N2848" s="3487"/>
      <c r="O2848" s="3488"/>
      <c r="P2848" s="3489"/>
      <c r="Q2848" s="3490"/>
      <c r="R2848" s="3490"/>
      <c r="DE2848" s="823"/>
    </row>
    <row r="2849" spans="1:109" s="771" customFormat="1" ht="12" hidden="1" customHeight="1" x14ac:dyDescent="0.15">
      <c r="A2849" s="3433"/>
      <c r="B2849" s="763"/>
      <c r="C2849" s="3490"/>
      <c r="D2849" s="3490"/>
      <c r="E2849" s="3490"/>
      <c r="F2849" s="1173"/>
      <c r="G2849" s="3490"/>
      <c r="H2849" s="3490"/>
      <c r="I2849" s="3491"/>
      <c r="J2849" s="3491"/>
      <c r="K2849" s="3491"/>
      <c r="L2849" s="3491"/>
      <c r="M2849" s="3491"/>
      <c r="N2849" s="3487"/>
      <c r="O2849" s="3488"/>
      <c r="P2849" s="3489"/>
      <c r="Q2849" s="3490"/>
      <c r="R2849" s="3490"/>
      <c r="DE2849" s="823"/>
    </row>
    <row r="2850" spans="1:109" s="771" customFormat="1" ht="12" hidden="1" customHeight="1" x14ac:dyDescent="0.15">
      <c r="A2850" s="3433"/>
      <c r="B2850" s="763"/>
      <c r="C2850" s="3490"/>
      <c r="D2850" s="3490"/>
      <c r="E2850" s="3490"/>
      <c r="F2850" s="1173"/>
      <c r="G2850" s="3490"/>
      <c r="H2850" s="3490"/>
      <c r="I2850" s="3491"/>
      <c r="J2850" s="3491"/>
      <c r="K2850" s="3491"/>
      <c r="L2850" s="3491"/>
      <c r="M2850" s="3491"/>
      <c r="N2850" s="3487"/>
      <c r="O2850" s="3488"/>
      <c r="P2850" s="3489"/>
      <c r="Q2850" s="3490"/>
      <c r="R2850" s="3490"/>
      <c r="DE2850" s="823"/>
    </row>
    <row r="2851" spans="1:109" s="771" customFormat="1" ht="12" hidden="1" customHeight="1" x14ac:dyDescent="0.15">
      <c r="A2851" s="3433"/>
      <c r="B2851" s="763"/>
      <c r="C2851" s="3490"/>
      <c r="D2851" s="3490"/>
      <c r="E2851" s="3490"/>
      <c r="F2851" s="1173"/>
      <c r="G2851" s="3490"/>
      <c r="H2851" s="3490"/>
      <c r="I2851" s="3491"/>
      <c r="J2851" s="3491"/>
      <c r="K2851" s="3491"/>
      <c r="L2851" s="3491"/>
      <c r="M2851" s="3491"/>
      <c r="N2851" s="3487"/>
      <c r="O2851" s="3488"/>
      <c r="P2851" s="3489"/>
      <c r="Q2851" s="3490"/>
      <c r="R2851" s="3490"/>
      <c r="DE2851" s="823"/>
    </row>
    <row r="2852" spans="1:109" s="771" customFormat="1" ht="12" hidden="1" customHeight="1" x14ac:dyDescent="0.15">
      <c r="A2852" s="3433"/>
      <c r="B2852" s="763"/>
      <c r="C2852" s="3490"/>
      <c r="D2852" s="3490"/>
      <c r="E2852" s="3490"/>
      <c r="F2852" s="1173"/>
      <c r="G2852" s="3490"/>
      <c r="H2852" s="3490"/>
      <c r="I2852" s="3491"/>
      <c r="J2852" s="3491"/>
      <c r="K2852" s="3491"/>
      <c r="L2852" s="3491"/>
      <c r="M2852" s="3491"/>
      <c r="N2852" s="3487"/>
      <c r="O2852" s="3488"/>
      <c r="P2852" s="3489"/>
      <c r="Q2852" s="3490"/>
      <c r="R2852" s="3490"/>
      <c r="DE2852" s="823"/>
    </row>
    <row r="2853" spans="1:109" s="771" customFormat="1" ht="12" hidden="1" customHeight="1" x14ac:dyDescent="0.15">
      <c r="A2853" s="3433"/>
      <c r="B2853" s="763"/>
      <c r="C2853" s="3490"/>
      <c r="D2853" s="3490"/>
      <c r="E2853" s="3490"/>
      <c r="F2853" s="1173"/>
      <c r="G2853" s="3490"/>
      <c r="H2853" s="3490"/>
      <c r="I2853" s="3491"/>
      <c r="J2853" s="3491"/>
      <c r="K2853" s="3491"/>
      <c r="L2853" s="3491"/>
      <c r="M2853" s="3491"/>
      <c r="N2853" s="3487"/>
      <c r="O2853" s="3488"/>
      <c r="P2853" s="3489"/>
      <c r="Q2853" s="3490"/>
      <c r="R2853" s="3490"/>
      <c r="DE2853" s="823"/>
    </row>
    <row r="2854" spans="1:109" s="771" customFormat="1" ht="12" hidden="1" customHeight="1" x14ac:dyDescent="0.15">
      <c r="A2854" s="3433"/>
      <c r="B2854" s="763"/>
      <c r="C2854" s="3490"/>
      <c r="D2854" s="3490"/>
      <c r="E2854" s="3490"/>
      <c r="F2854" s="1173"/>
      <c r="G2854" s="3490"/>
      <c r="H2854" s="3490"/>
      <c r="I2854" s="3491"/>
      <c r="J2854" s="3491"/>
      <c r="K2854" s="3491"/>
      <c r="L2854" s="3491"/>
      <c r="M2854" s="3491"/>
      <c r="N2854" s="3487"/>
      <c r="O2854" s="3488"/>
      <c r="P2854" s="3489"/>
      <c r="Q2854" s="3490"/>
      <c r="R2854" s="3490"/>
      <c r="DE2854" s="823"/>
    </row>
    <row r="2855" spans="1:109" s="771" customFormat="1" ht="12" hidden="1" customHeight="1" x14ac:dyDescent="0.15">
      <c r="A2855" s="3433"/>
      <c r="B2855" s="763"/>
      <c r="C2855" s="3490"/>
      <c r="D2855" s="3490"/>
      <c r="E2855" s="3490"/>
      <c r="F2855" s="1173"/>
      <c r="G2855" s="3490"/>
      <c r="H2855" s="3490"/>
      <c r="I2855" s="3491"/>
      <c r="J2855" s="3491"/>
      <c r="K2855" s="3491"/>
      <c r="L2855" s="3491"/>
      <c r="M2855" s="3491"/>
      <c r="N2855" s="3487"/>
      <c r="O2855" s="3488"/>
      <c r="P2855" s="3489"/>
      <c r="Q2855" s="3490"/>
      <c r="R2855" s="3490"/>
      <c r="DE2855" s="823"/>
    </row>
    <row r="2856" spans="1:109" s="771" customFormat="1" ht="12" hidden="1" customHeight="1" x14ac:dyDescent="0.15">
      <c r="A2856" s="3433"/>
      <c r="B2856" s="763"/>
      <c r="C2856" s="3490"/>
      <c r="D2856" s="3490"/>
      <c r="E2856" s="3490"/>
      <c r="F2856" s="1173"/>
      <c r="G2856" s="3490"/>
      <c r="H2856" s="3490"/>
      <c r="I2856" s="3491"/>
      <c r="J2856" s="3491"/>
      <c r="K2856" s="3491"/>
      <c r="L2856" s="3491"/>
      <c r="M2856" s="3491"/>
      <c r="N2856" s="3487"/>
      <c r="O2856" s="3488"/>
      <c r="P2856" s="3489"/>
      <c r="Q2856" s="3490"/>
      <c r="R2856" s="3490"/>
      <c r="DE2856" s="823"/>
    </row>
    <row r="2857" spans="1:109" s="771" customFormat="1" ht="12" hidden="1" customHeight="1" x14ac:dyDescent="0.15">
      <c r="A2857" s="3433"/>
      <c r="B2857" s="763"/>
      <c r="C2857" s="3490"/>
      <c r="D2857" s="3490"/>
      <c r="E2857" s="3490"/>
      <c r="F2857" s="1173"/>
      <c r="G2857" s="3490"/>
      <c r="H2857" s="3490"/>
      <c r="I2857" s="3491"/>
      <c r="J2857" s="3491"/>
      <c r="K2857" s="3491"/>
      <c r="L2857" s="3491"/>
      <c r="M2857" s="3491"/>
      <c r="N2857" s="3487"/>
      <c r="O2857" s="3488"/>
      <c r="P2857" s="3489"/>
      <c r="Q2857" s="3490"/>
      <c r="R2857" s="3490"/>
      <c r="DE2857" s="823"/>
    </row>
    <row r="2858" spans="1:109" s="771" customFormat="1" ht="12" hidden="1" customHeight="1" x14ac:dyDescent="0.15">
      <c r="A2858" s="3433"/>
      <c r="B2858" s="763"/>
      <c r="C2858" s="3490"/>
      <c r="D2858" s="3490"/>
      <c r="E2858" s="3490"/>
      <c r="F2858" s="1173"/>
      <c r="G2858" s="3490"/>
      <c r="H2858" s="3490"/>
      <c r="I2858" s="3491"/>
      <c r="J2858" s="3491"/>
      <c r="K2858" s="3491"/>
      <c r="L2858" s="3491"/>
      <c r="M2858" s="3491"/>
      <c r="N2858" s="3487"/>
      <c r="O2858" s="3488"/>
      <c r="P2858" s="3489"/>
      <c r="Q2858" s="3490"/>
      <c r="R2858" s="3490"/>
      <c r="DE2858" s="823"/>
    </row>
    <row r="2859" spans="1:109" s="771" customFormat="1" ht="12" hidden="1" customHeight="1" x14ac:dyDescent="0.15">
      <c r="A2859" s="3433"/>
      <c r="B2859" s="763"/>
      <c r="C2859" s="3490"/>
      <c r="D2859" s="3490"/>
      <c r="E2859" s="3490"/>
      <c r="F2859" s="1173"/>
      <c r="G2859" s="3490"/>
      <c r="H2859" s="3490"/>
      <c r="I2859" s="3491"/>
      <c r="J2859" s="3491"/>
      <c r="K2859" s="3491"/>
      <c r="L2859" s="3491"/>
      <c r="M2859" s="3491"/>
      <c r="N2859" s="3487"/>
      <c r="O2859" s="3488"/>
      <c r="P2859" s="3489"/>
      <c r="Q2859" s="3490"/>
      <c r="R2859" s="3490"/>
      <c r="DE2859" s="823"/>
    </row>
    <row r="2860" spans="1:109" s="771" customFormat="1" ht="12" hidden="1" customHeight="1" x14ac:dyDescent="0.15">
      <c r="A2860" s="3433"/>
      <c r="B2860" s="763"/>
      <c r="C2860" s="3490"/>
      <c r="D2860" s="3490"/>
      <c r="E2860" s="3490"/>
      <c r="F2860" s="1173"/>
      <c r="G2860" s="3490"/>
      <c r="H2860" s="3490"/>
      <c r="I2860" s="3491"/>
      <c r="J2860" s="3491"/>
      <c r="K2860" s="3491"/>
      <c r="L2860" s="3491"/>
      <c r="M2860" s="3491"/>
      <c r="N2860" s="3487"/>
      <c r="O2860" s="3488"/>
      <c r="P2860" s="3489"/>
      <c r="Q2860" s="3490"/>
      <c r="R2860" s="3490"/>
      <c r="DE2860" s="823"/>
    </row>
    <row r="2861" spans="1:109" s="771" customFormat="1" ht="12" hidden="1" customHeight="1" x14ac:dyDescent="0.15">
      <c r="A2861" s="3433"/>
      <c r="B2861" s="763"/>
      <c r="C2861" s="3490"/>
      <c r="D2861" s="3490"/>
      <c r="E2861" s="3490"/>
      <c r="F2861" s="1173"/>
      <c r="G2861" s="3490"/>
      <c r="H2861" s="3490"/>
      <c r="I2861" s="3491"/>
      <c r="J2861" s="3491"/>
      <c r="K2861" s="3491"/>
      <c r="L2861" s="3491"/>
      <c r="M2861" s="3491"/>
      <c r="N2861" s="3487"/>
      <c r="O2861" s="3488"/>
      <c r="P2861" s="3489"/>
      <c r="Q2861" s="3490"/>
      <c r="R2861" s="3490"/>
      <c r="DE2861" s="823"/>
    </row>
    <row r="2862" spans="1:109" s="771" customFormat="1" ht="12" hidden="1" customHeight="1" x14ac:dyDescent="0.15">
      <c r="A2862" s="3433"/>
      <c r="B2862" s="763"/>
      <c r="C2862" s="3490"/>
      <c r="D2862" s="3490"/>
      <c r="E2862" s="3490"/>
      <c r="F2862" s="1173"/>
      <c r="G2862" s="3490"/>
      <c r="H2862" s="3490"/>
      <c r="I2862" s="3491"/>
      <c r="J2862" s="3491"/>
      <c r="K2862" s="3491"/>
      <c r="L2862" s="3491"/>
      <c r="M2862" s="3491"/>
      <c r="N2862" s="3487"/>
      <c r="O2862" s="3488"/>
      <c r="P2862" s="3489"/>
      <c r="Q2862" s="3490"/>
      <c r="R2862" s="3490"/>
      <c r="DE2862" s="823"/>
    </row>
    <row r="2863" spans="1:109" s="771" customFormat="1" ht="12" hidden="1" customHeight="1" x14ac:dyDescent="0.15">
      <c r="A2863" s="3433"/>
      <c r="B2863" s="763"/>
      <c r="C2863" s="3490"/>
      <c r="D2863" s="3490"/>
      <c r="E2863" s="3490"/>
      <c r="F2863" s="1173"/>
      <c r="G2863" s="3490"/>
      <c r="H2863" s="3490"/>
      <c r="I2863" s="3491"/>
      <c r="J2863" s="3491"/>
      <c r="K2863" s="3491"/>
      <c r="L2863" s="3491"/>
      <c r="M2863" s="3491"/>
      <c r="N2863" s="3487"/>
      <c r="O2863" s="3488"/>
      <c r="P2863" s="3489"/>
      <c r="Q2863" s="3490"/>
      <c r="R2863" s="3490"/>
      <c r="DE2863" s="823"/>
    </row>
    <row r="2864" spans="1:109" s="771" customFormat="1" ht="12" hidden="1" customHeight="1" x14ac:dyDescent="0.15">
      <c r="A2864" s="3433"/>
      <c r="B2864" s="763"/>
      <c r="C2864" s="3490"/>
      <c r="D2864" s="3490"/>
      <c r="E2864" s="3490"/>
      <c r="F2864" s="1173"/>
      <c r="G2864" s="3490"/>
      <c r="H2864" s="3490"/>
      <c r="I2864" s="3491"/>
      <c r="J2864" s="3491"/>
      <c r="K2864" s="3491"/>
      <c r="L2864" s="3491"/>
      <c r="M2864" s="3491"/>
      <c r="N2864" s="3487"/>
      <c r="O2864" s="3488"/>
      <c r="P2864" s="3489"/>
      <c r="Q2864" s="3490"/>
      <c r="R2864" s="3490"/>
      <c r="DE2864" s="823"/>
    </row>
    <row r="2865" spans="1:109" s="771" customFormat="1" ht="12" hidden="1" customHeight="1" x14ac:dyDescent="0.15">
      <c r="A2865" s="3433"/>
      <c r="B2865" s="763"/>
      <c r="C2865" s="3490"/>
      <c r="D2865" s="3490"/>
      <c r="E2865" s="3490"/>
      <c r="F2865" s="1173"/>
      <c r="G2865" s="3490"/>
      <c r="H2865" s="3490"/>
      <c r="I2865" s="3491"/>
      <c r="J2865" s="3491"/>
      <c r="K2865" s="3491"/>
      <c r="L2865" s="3491"/>
      <c r="M2865" s="3491"/>
      <c r="N2865" s="3487"/>
      <c r="O2865" s="3488"/>
      <c r="P2865" s="3489"/>
      <c r="Q2865" s="3490"/>
      <c r="R2865" s="3490"/>
      <c r="DE2865" s="823"/>
    </row>
    <row r="2866" spans="1:109" s="771" customFormat="1" ht="12" hidden="1" customHeight="1" x14ac:dyDescent="0.15">
      <c r="A2866" s="3433"/>
      <c r="B2866" s="763"/>
      <c r="C2866" s="3490"/>
      <c r="D2866" s="3490"/>
      <c r="E2866" s="3490"/>
      <c r="F2866" s="1173"/>
      <c r="G2866" s="3490"/>
      <c r="H2866" s="3490"/>
      <c r="I2866" s="3491"/>
      <c r="J2866" s="3491"/>
      <c r="K2866" s="3491"/>
      <c r="L2866" s="3491"/>
      <c r="M2866" s="3491"/>
      <c r="N2866" s="3487"/>
      <c r="O2866" s="3488"/>
      <c r="P2866" s="3489"/>
      <c r="Q2866" s="3490"/>
      <c r="R2866" s="3490"/>
      <c r="DE2866" s="823"/>
    </row>
    <row r="2867" spans="1:109" s="771" customFormat="1" ht="12" hidden="1" customHeight="1" x14ac:dyDescent="0.15">
      <c r="A2867" s="3433"/>
      <c r="B2867" s="763"/>
      <c r="C2867" s="3490"/>
      <c r="D2867" s="3490"/>
      <c r="E2867" s="3490"/>
      <c r="F2867" s="1173"/>
      <c r="G2867" s="3490"/>
      <c r="H2867" s="3490"/>
      <c r="I2867" s="3491"/>
      <c r="J2867" s="3491"/>
      <c r="K2867" s="3491"/>
      <c r="L2867" s="3491"/>
      <c r="M2867" s="3491"/>
      <c r="N2867" s="3487"/>
      <c r="O2867" s="3488"/>
      <c r="P2867" s="3489"/>
      <c r="Q2867" s="3490"/>
      <c r="R2867" s="3490"/>
      <c r="DE2867" s="823"/>
    </row>
    <row r="2868" spans="1:109" s="771" customFormat="1" ht="12" hidden="1" customHeight="1" x14ac:dyDescent="0.15">
      <c r="A2868" s="3433"/>
      <c r="B2868" s="763"/>
      <c r="C2868" s="3490"/>
      <c r="D2868" s="3490"/>
      <c r="E2868" s="3490"/>
      <c r="F2868" s="1173"/>
      <c r="G2868" s="3490"/>
      <c r="H2868" s="3490"/>
      <c r="I2868" s="3491"/>
      <c r="J2868" s="3491"/>
      <c r="K2868" s="3491"/>
      <c r="L2868" s="3491"/>
      <c r="M2868" s="3491"/>
      <c r="N2868" s="3487"/>
      <c r="O2868" s="3488"/>
      <c r="P2868" s="3489"/>
      <c r="Q2868" s="3490"/>
      <c r="R2868" s="3490"/>
      <c r="DE2868" s="823"/>
    </row>
    <row r="2869" spans="1:109" s="771" customFormat="1" ht="12" hidden="1" customHeight="1" x14ac:dyDescent="0.15">
      <c r="A2869" s="3433"/>
      <c r="B2869" s="763"/>
      <c r="C2869" s="3490"/>
      <c r="D2869" s="3490"/>
      <c r="E2869" s="3490"/>
      <c r="F2869" s="1173"/>
      <c r="G2869" s="3490"/>
      <c r="H2869" s="3490"/>
      <c r="I2869" s="3491"/>
      <c r="J2869" s="3491"/>
      <c r="K2869" s="3491"/>
      <c r="L2869" s="3491"/>
      <c r="M2869" s="3491"/>
      <c r="N2869" s="3487"/>
      <c r="O2869" s="3488"/>
      <c r="P2869" s="3489"/>
      <c r="Q2869" s="3490"/>
      <c r="R2869" s="3490"/>
      <c r="DE2869" s="823"/>
    </row>
    <row r="2870" spans="1:109" s="771" customFormat="1" ht="12" hidden="1" customHeight="1" x14ac:dyDescent="0.15">
      <c r="A2870" s="3433"/>
      <c r="B2870" s="763"/>
      <c r="C2870" s="3490"/>
      <c r="D2870" s="3490"/>
      <c r="E2870" s="3490"/>
      <c r="F2870" s="1173"/>
      <c r="G2870" s="3490"/>
      <c r="H2870" s="3490"/>
      <c r="I2870" s="3491"/>
      <c r="J2870" s="3491"/>
      <c r="K2870" s="3491"/>
      <c r="L2870" s="3491"/>
      <c r="M2870" s="3491"/>
      <c r="N2870" s="3487"/>
      <c r="O2870" s="3488"/>
      <c r="P2870" s="3489"/>
      <c r="Q2870" s="3490"/>
      <c r="R2870" s="3490"/>
      <c r="DE2870" s="823"/>
    </row>
    <row r="2871" spans="1:109" s="771" customFormat="1" ht="12" hidden="1" customHeight="1" x14ac:dyDescent="0.15">
      <c r="A2871" s="3433"/>
      <c r="B2871" s="768"/>
      <c r="C2871" s="3496"/>
      <c r="D2871" s="3496"/>
      <c r="E2871" s="3496"/>
      <c r="F2871" s="1174"/>
      <c r="G2871" s="3496"/>
      <c r="H2871" s="3496"/>
      <c r="I2871" s="3497"/>
      <c r="J2871" s="3497"/>
      <c r="K2871" s="3497"/>
      <c r="L2871" s="3497"/>
      <c r="M2871" s="3497"/>
      <c r="N2871" s="3498"/>
      <c r="O2871" s="3499"/>
      <c r="P2871" s="3500"/>
      <c r="Q2871" s="3496"/>
      <c r="R2871" s="3496"/>
      <c r="DE2871" s="823"/>
    </row>
    <row r="2872" spans="1:109" s="771" customFormat="1" ht="6" hidden="1" customHeight="1" x14ac:dyDescent="0.15">
      <c r="A2872" s="797"/>
      <c r="B2872" s="798"/>
      <c r="C2872" s="3446"/>
      <c r="D2872" s="3446"/>
      <c r="E2872" s="3446"/>
      <c r="F2872" s="798"/>
      <c r="G2872" s="3446"/>
      <c r="H2872" s="3446"/>
      <c r="I2872" s="3446"/>
      <c r="J2872" s="3446"/>
      <c r="K2872" s="3446"/>
      <c r="L2872" s="3446"/>
      <c r="M2872" s="3446"/>
      <c r="N2872" s="798"/>
      <c r="O2872" s="798"/>
      <c r="P2872" s="798"/>
      <c r="Q2872" s="3438"/>
      <c r="R2872" s="3438"/>
      <c r="DE2872" s="823"/>
    </row>
    <row r="2873" spans="1:109" s="771" customFormat="1" ht="12" hidden="1" customHeight="1" x14ac:dyDescent="0.15">
      <c r="A2873" s="3421">
        <v>3</v>
      </c>
      <c r="B2873" s="3492" t="s">
        <v>1232</v>
      </c>
      <c r="C2873" s="3503"/>
      <c r="D2873" s="3503"/>
      <c r="E2873" s="3503"/>
      <c r="F2873" s="3503"/>
      <c r="G2873" s="3503"/>
      <c r="H2873" s="3503"/>
      <c r="I2873" s="3503"/>
      <c r="J2873" s="3503"/>
      <c r="K2873" s="3503"/>
      <c r="L2873" s="3503"/>
      <c r="M2873" s="3503"/>
      <c r="N2873" s="3503"/>
      <c r="O2873" s="3504"/>
      <c r="P2873" s="3536"/>
      <c r="Q2873" s="3434" t="s">
        <v>1231</v>
      </c>
      <c r="R2873" s="3435"/>
      <c r="DE2873" s="823"/>
    </row>
    <row r="2874" spans="1:109" s="771" customFormat="1" ht="12" hidden="1" customHeight="1" x14ac:dyDescent="0.15">
      <c r="A2874" s="3475"/>
      <c r="B2874" s="3436" t="s">
        <v>1230</v>
      </c>
      <c r="C2874" s="3396"/>
      <c r="D2874" s="3502"/>
      <c r="E2874" s="3396" t="s">
        <v>1229</v>
      </c>
      <c r="F2874" s="3396"/>
      <c r="G2874" s="3501" t="s">
        <v>1228</v>
      </c>
      <c r="H2874" s="3502"/>
      <c r="I2874" s="3501" t="s">
        <v>579</v>
      </c>
      <c r="J2874" s="3396"/>
      <c r="K2874" s="3396"/>
      <c r="L2874" s="3396"/>
      <c r="M2874" s="3396"/>
      <c r="N2874" s="3396" t="s">
        <v>578</v>
      </c>
      <c r="O2874" s="3397"/>
      <c r="P2874" s="3398"/>
      <c r="Q2874" s="3436"/>
      <c r="R2874" s="3437"/>
      <c r="DE2874" s="823"/>
    </row>
    <row r="2875" spans="1:109" s="771" customFormat="1" ht="12" hidden="1" customHeight="1" x14ac:dyDescent="0.15">
      <c r="A2875" s="3422"/>
      <c r="B2875" s="3386"/>
      <c r="C2875" s="3416"/>
      <c r="D2875" s="3534"/>
      <c r="E2875" s="3461"/>
      <c r="F2875" s="3461"/>
      <c r="G2875" s="3531"/>
      <c r="H2875" s="3532"/>
      <c r="I2875" s="3531"/>
      <c r="J2875" s="3461"/>
      <c r="K2875" s="3461"/>
      <c r="L2875" s="3461"/>
      <c r="M2875" s="3461"/>
      <c r="N2875" s="3533"/>
      <c r="O2875" s="3463"/>
      <c r="P2875" s="3464"/>
      <c r="Q2875" s="3386"/>
      <c r="R2875" s="3387"/>
      <c r="DE2875" s="823"/>
    </row>
    <row r="2876" spans="1:109" s="771" customFormat="1" ht="6" hidden="1" customHeight="1" x14ac:dyDescent="0.15">
      <c r="A2876" s="799"/>
      <c r="B2876" s="3438"/>
      <c r="C2876" s="3438"/>
      <c r="D2876" s="3438"/>
      <c r="E2876" s="3438"/>
      <c r="F2876" s="3438"/>
      <c r="G2876" s="3441"/>
      <c r="H2876" s="3441"/>
      <c r="I2876" s="799"/>
      <c r="J2876" s="799"/>
      <c r="K2876" s="799"/>
      <c r="L2876" s="799"/>
      <c r="M2876" s="799"/>
      <c r="N2876" s="799"/>
      <c r="O2876" s="799"/>
      <c r="P2876" s="799"/>
      <c r="Q2876" s="799"/>
      <c r="R2876" s="799"/>
      <c r="DE2876" s="823"/>
    </row>
    <row r="2877" spans="1:109" s="771" customFormat="1" ht="21" hidden="1" customHeight="1" x14ac:dyDescent="0.15">
      <c r="A2877" s="3421">
        <v>4</v>
      </c>
      <c r="B2877" s="3442" t="s">
        <v>1227</v>
      </c>
      <c r="C2877" s="3424"/>
      <c r="D2877" s="3425"/>
      <c r="E2877" s="3443" t="s">
        <v>1226</v>
      </c>
      <c r="F2877" s="3444"/>
      <c r="G2877" s="3445"/>
      <c r="H2877" s="3445"/>
      <c r="I2877" s="793"/>
      <c r="J2877" s="786">
        <v>5</v>
      </c>
      <c r="K2877" s="3449" t="s">
        <v>1764</v>
      </c>
      <c r="L2877" s="3450"/>
      <c r="M2877" s="3450"/>
      <c r="N2877" s="3450"/>
      <c r="O2877" s="3450"/>
      <c r="P2877" s="3450"/>
      <c r="Q2877" s="3450"/>
      <c r="R2877" s="3451"/>
      <c r="DE2877" s="823"/>
    </row>
    <row r="2878" spans="1:109" s="771" customFormat="1" ht="12" hidden="1" customHeight="1" x14ac:dyDescent="0.15">
      <c r="A2878" s="3422"/>
      <c r="B2878" s="3386"/>
      <c r="C2878" s="3416"/>
      <c r="D2878" s="3387"/>
      <c r="E2878" s="3386"/>
      <c r="F2878" s="3387"/>
      <c r="G2878" s="3445"/>
      <c r="H2878" s="3445"/>
      <c r="I2878" s="793"/>
      <c r="J2878" s="3476"/>
      <c r="K2878" s="3522"/>
      <c r="L2878" s="3523"/>
      <c r="M2878" s="3523"/>
      <c r="N2878" s="3523"/>
      <c r="O2878" s="3523"/>
      <c r="P2878" s="3523"/>
      <c r="Q2878" s="3523"/>
      <c r="R2878" s="3524"/>
      <c r="DE2878" s="823"/>
    </row>
    <row r="2879" spans="1:109" s="771" customFormat="1" ht="12" hidden="1" customHeight="1" x14ac:dyDescent="0.15">
      <c r="A2879" s="787"/>
      <c r="B2879" s="792"/>
      <c r="C2879" s="792"/>
      <c r="D2879" s="792"/>
      <c r="E2879" s="792"/>
      <c r="F2879" s="792"/>
      <c r="G2879" s="3445"/>
      <c r="H2879" s="3445"/>
      <c r="I2879" s="787"/>
      <c r="J2879" s="3477"/>
      <c r="K2879" s="3525"/>
      <c r="L2879" s="3526"/>
      <c r="M2879" s="3526"/>
      <c r="N2879" s="3526"/>
      <c r="O2879" s="3526"/>
      <c r="P2879" s="3526"/>
      <c r="Q2879" s="3526"/>
      <c r="R2879" s="3527"/>
      <c r="S2879" s="225"/>
      <c r="T2879" s="755"/>
      <c r="DE2879" s="823"/>
    </row>
    <row r="2880" spans="1:109" s="771" customFormat="1" ht="12" hidden="1" customHeight="1" x14ac:dyDescent="0.15">
      <c r="A2880" s="787"/>
      <c r="B2880" s="788"/>
      <c r="C2880" s="788"/>
      <c r="D2880" s="788"/>
      <c r="E2880" s="788"/>
      <c r="F2880" s="788"/>
      <c r="G2880" s="788"/>
      <c r="H2880" s="788"/>
      <c r="I2880" s="787"/>
      <c r="J2880" s="3477"/>
      <c r="K2880" s="3525"/>
      <c r="L2880" s="3526"/>
      <c r="M2880" s="3526"/>
      <c r="N2880" s="3526"/>
      <c r="O2880" s="3526"/>
      <c r="P2880" s="3526"/>
      <c r="Q2880" s="3526"/>
      <c r="R2880" s="3527"/>
      <c r="DE2880" s="823"/>
    </row>
    <row r="2881" spans="1:111" s="771" customFormat="1" ht="12" hidden="1" customHeight="1" x14ac:dyDescent="0.15">
      <c r="A2881" s="787"/>
      <c r="B2881" s="3465" t="s">
        <v>1225</v>
      </c>
      <c r="C2881" s="3465"/>
      <c r="D2881" s="3465"/>
      <c r="E2881" s="3465"/>
      <c r="F2881" s="3465"/>
      <c r="G2881" s="3465"/>
      <c r="H2881" s="3465"/>
      <c r="I2881" s="787"/>
      <c r="J2881" s="3477"/>
      <c r="K2881" s="3525"/>
      <c r="L2881" s="3526"/>
      <c r="M2881" s="3526"/>
      <c r="N2881" s="3526"/>
      <c r="O2881" s="3526"/>
      <c r="P2881" s="3526"/>
      <c r="Q2881" s="3526"/>
      <c r="R2881" s="3527"/>
      <c r="DE2881" s="823"/>
    </row>
    <row r="2882" spans="1:111" s="771" customFormat="1" ht="12" hidden="1" customHeight="1" x14ac:dyDescent="0.15">
      <c r="A2882" s="787"/>
      <c r="B2882" s="3465" t="s">
        <v>1224</v>
      </c>
      <c r="C2882" s="3465"/>
      <c r="D2882" s="3465"/>
      <c r="E2882" s="3465"/>
      <c r="F2882" s="3465"/>
      <c r="G2882" s="3465"/>
      <c r="H2882" s="3465"/>
      <c r="I2882" s="789"/>
      <c r="J2882" s="3477"/>
      <c r="K2882" s="3525"/>
      <c r="L2882" s="3526"/>
      <c r="M2882" s="3526"/>
      <c r="N2882" s="3526"/>
      <c r="O2882" s="3526"/>
      <c r="P2882" s="3526"/>
      <c r="Q2882" s="3526"/>
      <c r="R2882" s="3527"/>
      <c r="DE2882" s="823"/>
    </row>
    <row r="2883" spans="1:111" s="771" customFormat="1" ht="12" hidden="1" customHeight="1" x14ac:dyDescent="0.15">
      <c r="A2883" s="790" t="s">
        <v>1223</v>
      </c>
      <c r="B2883" s="3466" t="s">
        <v>577</v>
      </c>
      <c r="C2883" s="3466"/>
      <c r="D2883" s="3466"/>
      <c r="E2883" s="3466"/>
      <c r="F2883" s="3466"/>
      <c r="G2883" s="3466"/>
      <c r="H2883" s="3466"/>
      <c r="I2883" s="787"/>
      <c r="J2883" s="3477"/>
      <c r="K2883" s="3525"/>
      <c r="L2883" s="3526"/>
      <c r="M2883" s="3526"/>
      <c r="N2883" s="3526"/>
      <c r="O2883" s="3526"/>
      <c r="P2883" s="3526"/>
      <c r="Q2883" s="3526"/>
      <c r="R2883" s="3527"/>
      <c r="DE2883" s="823"/>
    </row>
    <row r="2884" spans="1:111" s="771" customFormat="1" ht="12" hidden="1" customHeight="1" x14ac:dyDescent="0.15">
      <c r="A2884" s="790"/>
      <c r="B2884" s="3467" t="s">
        <v>1222</v>
      </c>
      <c r="C2884" s="3467"/>
      <c r="D2884" s="3467"/>
      <c r="E2884" s="3467"/>
      <c r="F2884" s="3467"/>
      <c r="G2884" s="3467"/>
      <c r="H2884" s="3467"/>
      <c r="I2884" s="787"/>
      <c r="J2884" s="3477"/>
      <c r="K2884" s="3525"/>
      <c r="L2884" s="3526"/>
      <c r="M2884" s="3526"/>
      <c r="N2884" s="3526"/>
      <c r="O2884" s="3526"/>
      <c r="P2884" s="3526"/>
      <c r="Q2884" s="3526"/>
      <c r="R2884" s="3527"/>
      <c r="DE2884" s="823"/>
    </row>
    <row r="2885" spans="1:111" s="771" customFormat="1" ht="12" hidden="1" customHeight="1" x14ac:dyDescent="0.15">
      <c r="A2885" s="790"/>
      <c r="B2885" s="3467"/>
      <c r="C2885" s="3467"/>
      <c r="D2885" s="3467"/>
      <c r="E2885" s="3467"/>
      <c r="F2885" s="3467"/>
      <c r="G2885" s="3467"/>
      <c r="H2885" s="3467"/>
      <c r="I2885" s="787"/>
      <c r="J2885" s="3477"/>
      <c r="K2885" s="3525"/>
      <c r="L2885" s="3526"/>
      <c r="M2885" s="3526"/>
      <c r="N2885" s="3526"/>
      <c r="O2885" s="3526"/>
      <c r="P2885" s="3526"/>
      <c r="Q2885" s="3526"/>
      <c r="R2885" s="3527"/>
      <c r="DE2885" s="823"/>
    </row>
    <row r="2886" spans="1:111" s="771" customFormat="1" ht="12" hidden="1" customHeight="1" x14ac:dyDescent="0.15">
      <c r="A2886" s="790"/>
      <c r="B2886" s="3465"/>
      <c r="C2886" s="3465"/>
      <c r="D2886" s="3465"/>
      <c r="E2886" s="3465"/>
      <c r="F2886" s="3465"/>
      <c r="G2886" s="3465"/>
      <c r="H2886" s="3465"/>
      <c r="I2886" s="787"/>
      <c r="J2886" s="3477"/>
      <c r="K2886" s="3525"/>
      <c r="L2886" s="3526"/>
      <c r="M2886" s="3526"/>
      <c r="N2886" s="3526"/>
      <c r="O2886" s="3526"/>
      <c r="P2886" s="3526"/>
      <c r="Q2886" s="3526"/>
      <c r="R2886" s="3527"/>
      <c r="DE2886" s="823"/>
    </row>
    <row r="2887" spans="1:111" s="771" customFormat="1" ht="12" hidden="1" customHeight="1" x14ac:dyDescent="0.15">
      <c r="A2887" s="790"/>
      <c r="B2887" s="3465" t="s">
        <v>652</v>
      </c>
      <c r="C2887" s="3465"/>
      <c r="D2887" s="3465"/>
      <c r="E2887" s="3465"/>
      <c r="F2887" s="3465"/>
      <c r="G2887" s="3465"/>
      <c r="H2887" s="3465"/>
      <c r="I2887" s="787"/>
      <c r="J2887" s="3477"/>
      <c r="K2887" s="3525"/>
      <c r="L2887" s="3526"/>
      <c r="M2887" s="3526"/>
      <c r="N2887" s="3526"/>
      <c r="O2887" s="3526"/>
      <c r="P2887" s="3526"/>
      <c r="Q2887" s="3526"/>
      <c r="R2887" s="3527"/>
      <c r="U2887" s="224"/>
      <c r="V2887" s="224"/>
      <c r="W2887" s="224"/>
      <c r="X2887" s="224"/>
      <c r="Y2887" s="224"/>
      <c r="Z2887" s="224"/>
      <c r="AA2887" s="224"/>
      <c r="AB2887" s="224"/>
      <c r="AC2887" s="224"/>
      <c r="AD2887" s="224"/>
      <c r="AE2887" s="224"/>
      <c r="DE2887" s="823"/>
    </row>
    <row r="2888" spans="1:111" s="771" customFormat="1" ht="12" hidden="1" customHeight="1" x14ac:dyDescent="0.15">
      <c r="A2888" s="790"/>
      <c r="B2888" s="3465"/>
      <c r="C2888" s="3465"/>
      <c r="D2888" s="3465"/>
      <c r="E2888" s="3465"/>
      <c r="F2888" s="3465"/>
      <c r="G2888" s="3465"/>
      <c r="H2888" s="3465"/>
      <c r="I2888" s="787"/>
      <c r="J2888" s="3478"/>
      <c r="K2888" s="3528"/>
      <c r="L2888" s="3529"/>
      <c r="M2888" s="3529"/>
      <c r="N2888" s="3529"/>
      <c r="O2888" s="3529"/>
      <c r="P2888" s="3529"/>
      <c r="Q2888" s="3529"/>
      <c r="R2888" s="3530"/>
      <c r="DE2888" s="823"/>
    </row>
    <row r="2889" spans="1:111" s="772" customFormat="1" ht="13.5" hidden="1" x14ac:dyDescent="0.15">
      <c r="A2889" s="3473" t="s">
        <v>1239</v>
      </c>
      <c r="B2889" s="3474"/>
      <c r="C2889" s="3474"/>
      <c r="D2889" s="3474"/>
      <c r="E2889" s="3474"/>
      <c r="F2889" s="3474"/>
      <c r="G2889" s="3474"/>
      <c r="H2889" s="3474"/>
      <c r="I2889" s="3474"/>
      <c r="J2889" s="3474"/>
      <c r="K2889" s="3474"/>
      <c r="L2889" s="3474"/>
      <c r="M2889" s="3474"/>
      <c r="N2889" s="3474"/>
      <c r="O2889" s="3474"/>
      <c r="P2889" s="3474"/>
      <c r="Q2889" s="3474"/>
      <c r="R2889" s="3474"/>
      <c r="DE2889" s="822"/>
    </row>
    <row r="2890" spans="1:111" s="771" customFormat="1" ht="12" hidden="1" customHeight="1" x14ac:dyDescent="0.15">
      <c r="A2890" s="3393" t="s">
        <v>576</v>
      </c>
      <c r="B2890" s="3417"/>
      <c r="C2890" s="3494"/>
      <c r="D2890" s="3495"/>
      <c r="E2890" s="3393" t="s">
        <v>575</v>
      </c>
      <c r="F2890" s="3417"/>
      <c r="G2890" s="3386"/>
      <c r="H2890" s="3416"/>
      <c r="I2890" s="3416"/>
      <c r="J2890" s="3387"/>
      <c r="K2890" s="3393" t="s">
        <v>1214</v>
      </c>
      <c r="L2890" s="3395"/>
      <c r="M2890" s="3420"/>
      <c r="N2890" s="3386"/>
      <c r="O2890" s="3416"/>
      <c r="P2890" s="3416"/>
      <c r="Q2890" s="3416"/>
      <c r="R2890" s="3387"/>
      <c r="DE2890" s="823"/>
    </row>
    <row r="2891" spans="1:111" s="771" customFormat="1" ht="12" hidden="1" customHeight="1" x14ac:dyDescent="0.15">
      <c r="A2891" s="3421">
        <v>1</v>
      </c>
      <c r="B2891" s="3510" t="s">
        <v>1238</v>
      </c>
      <c r="C2891" s="3511"/>
      <c r="D2891" s="3511"/>
      <c r="E2891" s="3511"/>
      <c r="F2891" s="3512"/>
      <c r="G2891" s="3492" t="s">
        <v>1237</v>
      </c>
      <c r="H2891" s="3493"/>
      <c r="I2891" s="3492" t="s">
        <v>1236</v>
      </c>
      <c r="J2891" s="3503"/>
      <c r="K2891" s="3503"/>
      <c r="L2891" s="3503"/>
      <c r="M2891" s="3503"/>
      <c r="N2891" s="3503"/>
      <c r="O2891" s="3503"/>
      <c r="P2891" s="3503"/>
      <c r="Q2891" s="3503"/>
      <c r="R2891" s="3493"/>
      <c r="DE2891" s="823"/>
    </row>
    <row r="2892" spans="1:111" s="771" customFormat="1" ht="12" hidden="1" customHeight="1" x14ac:dyDescent="0.15">
      <c r="A2892" s="3422"/>
      <c r="B2892" s="3513"/>
      <c r="C2892" s="3514"/>
      <c r="D2892" s="3514"/>
      <c r="E2892" s="3514"/>
      <c r="F2892" s="3515"/>
      <c r="G2892" s="3516"/>
      <c r="H2892" s="3517"/>
      <c r="I2892" s="3518"/>
      <c r="J2892" s="3519"/>
      <c r="K2892" s="3519"/>
      <c r="L2892" s="3519"/>
      <c r="M2892" s="780" t="s">
        <v>1761</v>
      </c>
      <c r="N2892" s="3520"/>
      <c r="O2892" s="3521"/>
      <c r="P2892" s="781" t="s">
        <v>1762</v>
      </c>
      <c r="Q2892" s="773"/>
      <c r="R2892" s="782" t="s">
        <v>1763</v>
      </c>
      <c r="S2892" s="758" t="str">
        <f>IF(AND(Q2892&lt;&gt;"",Q2892&lt;120),"排煙機の規定風量は120㎥以上必要です。","")</f>
        <v/>
      </c>
      <c r="T2892" s="770"/>
      <c r="DE2892" s="823"/>
    </row>
    <row r="2893" spans="1:111" s="771" customFormat="1" ht="6" hidden="1" customHeight="1" x14ac:dyDescent="0.15">
      <c r="A2893" s="794"/>
      <c r="B2893" s="794"/>
      <c r="C2893" s="794"/>
      <c r="D2893" s="794"/>
      <c r="E2893" s="794"/>
      <c r="F2893" s="794"/>
      <c r="G2893" s="794"/>
      <c r="H2893" s="794"/>
      <c r="I2893" s="794"/>
      <c r="J2893" s="794"/>
      <c r="K2893" s="795"/>
      <c r="L2893" s="795"/>
      <c r="M2893" s="795"/>
      <c r="N2893" s="794"/>
      <c r="O2893" s="796"/>
      <c r="P2893" s="796"/>
      <c r="Q2893" s="795"/>
      <c r="R2893" s="795"/>
      <c r="DE2893" s="823"/>
    </row>
    <row r="2894" spans="1:111" s="771" customFormat="1" ht="12" hidden="1" customHeight="1" x14ac:dyDescent="0.15">
      <c r="A2894" s="3432">
        <v>2</v>
      </c>
      <c r="B2894" s="3492" t="s">
        <v>1235</v>
      </c>
      <c r="C2894" s="3503"/>
      <c r="D2894" s="3503"/>
      <c r="E2894" s="3503"/>
      <c r="F2894" s="3503"/>
      <c r="G2894" s="3503"/>
      <c r="H2894" s="3503"/>
      <c r="I2894" s="3503"/>
      <c r="J2894" s="3503"/>
      <c r="K2894" s="3503"/>
      <c r="L2894" s="3503"/>
      <c r="M2894" s="3503"/>
      <c r="N2894" s="3503"/>
      <c r="O2894" s="3504"/>
      <c r="P2894" s="783"/>
      <c r="Q2894" s="3434" t="s">
        <v>1231</v>
      </c>
      <c r="R2894" s="3435"/>
      <c r="DE2894" s="823"/>
    </row>
    <row r="2895" spans="1:111" s="771" customFormat="1" ht="12" hidden="1" customHeight="1" x14ac:dyDescent="0.15">
      <c r="A2895" s="3433"/>
      <c r="B2895" s="784" t="s">
        <v>54</v>
      </c>
      <c r="C2895" s="3501" t="s">
        <v>1234</v>
      </c>
      <c r="D2895" s="3396"/>
      <c r="E2895" s="3502"/>
      <c r="F2895" s="785" t="s">
        <v>1233</v>
      </c>
      <c r="G2895" s="3501" t="s">
        <v>1228</v>
      </c>
      <c r="H2895" s="3396"/>
      <c r="I2895" s="3501" t="s">
        <v>579</v>
      </c>
      <c r="J2895" s="3396"/>
      <c r="K2895" s="3396"/>
      <c r="L2895" s="3396"/>
      <c r="M2895" s="3396"/>
      <c r="N2895" s="3396" t="s">
        <v>578</v>
      </c>
      <c r="O2895" s="3397"/>
      <c r="P2895" s="3398"/>
      <c r="Q2895" s="3436"/>
      <c r="R2895" s="3437"/>
      <c r="DE2895" s="823"/>
      <c r="DF2895" s="772" t="str">
        <f>IF(COUNTA(B2896:R2945)&gt;0,DG2895,"")</f>
        <v/>
      </c>
      <c r="DG2895" s="829">
        <v>40</v>
      </c>
    </row>
    <row r="2896" spans="1:111" s="771" customFormat="1" ht="12" hidden="1" customHeight="1" x14ac:dyDescent="0.15">
      <c r="A2896" s="3433"/>
      <c r="B2896" s="762"/>
      <c r="C2896" s="3505"/>
      <c r="D2896" s="3505"/>
      <c r="E2896" s="3505"/>
      <c r="F2896" s="1172"/>
      <c r="G2896" s="3505"/>
      <c r="H2896" s="3505"/>
      <c r="I2896" s="3506"/>
      <c r="J2896" s="3506"/>
      <c r="K2896" s="3506"/>
      <c r="L2896" s="3506"/>
      <c r="M2896" s="3506"/>
      <c r="N2896" s="3507"/>
      <c r="O2896" s="3508"/>
      <c r="P2896" s="3509"/>
      <c r="Q2896" s="3505"/>
      <c r="R2896" s="3505"/>
      <c r="DE2896" s="823"/>
    </row>
    <row r="2897" spans="1:109" s="771" customFormat="1" ht="12" hidden="1" customHeight="1" x14ac:dyDescent="0.15">
      <c r="A2897" s="3433"/>
      <c r="B2897" s="763"/>
      <c r="C2897" s="3490"/>
      <c r="D2897" s="3490"/>
      <c r="E2897" s="3490"/>
      <c r="F2897" s="1173"/>
      <c r="G2897" s="3490"/>
      <c r="H2897" s="3490"/>
      <c r="I2897" s="3491"/>
      <c r="J2897" s="3491"/>
      <c r="K2897" s="3491"/>
      <c r="L2897" s="3491"/>
      <c r="M2897" s="3491"/>
      <c r="N2897" s="3487"/>
      <c r="O2897" s="3488"/>
      <c r="P2897" s="3489"/>
      <c r="Q2897" s="3490"/>
      <c r="R2897" s="3490"/>
      <c r="DE2897" s="823"/>
    </row>
    <row r="2898" spans="1:109" s="771" customFormat="1" ht="12" hidden="1" customHeight="1" x14ac:dyDescent="0.15">
      <c r="A2898" s="3433"/>
      <c r="B2898" s="763"/>
      <c r="C2898" s="3490"/>
      <c r="D2898" s="3490"/>
      <c r="E2898" s="3490"/>
      <c r="F2898" s="1173"/>
      <c r="G2898" s="3490"/>
      <c r="H2898" s="3490"/>
      <c r="I2898" s="3491"/>
      <c r="J2898" s="3491"/>
      <c r="K2898" s="3491"/>
      <c r="L2898" s="3491"/>
      <c r="M2898" s="3491"/>
      <c r="N2898" s="3487"/>
      <c r="O2898" s="3488"/>
      <c r="P2898" s="3489"/>
      <c r="Q2898" s="3490"/>
      <c r="R2898" s="3490"/>
      <c r="DE2898" s="823"/>
    </row>
    <row r="2899" spans="1:109" s="771" customFormat="1" ht="12" hidden="1" customHeight="1" x14ac:dyDescent="0.15">
      <c r="A2899" s="3433"/>
      <c r="B2899" s="763"/>
      <c r="C2899" s="3490"/>
      <c r="D2899" s="3490"/>
      <c r="E2899" s="3490"/>
      <c r="F2899" s="1173"/>
      <c r="G2899" s="3490"/>
      <c r="H2899" s="3490"/>
      <c r="I2899" s="3491"/>
      <c r="J2899" s="3491"/>
      <c r="K2899" s="3491"/>
      <c r="L2899" s="3491"/>
      <c r="M2899" s="3491"/>
      <c r="N2899" s="3487"/>
      <c r="O2899" s="3488"/>
      <c r="P2899" s="3489"/>
      <c r="Q2899" s="3490"/>
      <c r="R2899" s="3490"/>
      <c r="DE2899" s="823"/>
    </row>
    <row r="2900" spans="1:109" s="771" customFormat="1" ht="12" hidden="1" customHeight="1" x14ac:dyDescent="0.15">
      <c r="A2900" s="3433"/>
      <c r="B2900" s="763"/>
      <c r="C2900" s="3490"/>
      <c r="D2900" s="3490"/>
      <c r="E2900" s="3490"/>
      <c r="F2900" s="1173"/>
      <c r="G2900" s="3490"/>
      <c r="H2900" s="3490"/>
      <c r="I2900" s="3491"/>
      <c r="J2900" s="3491"/>
      <c r="K2900" s="3491"/>
      <c r="L2900" s="3491"/>
      <c r="M2900" s="3491"/>
      <c r="N2900" s="3487"/>
      <c r="O2900" s="3488"/>
      <c r="P2900" s="3489"/>
      <c r="Q2900" s="3490"/>
      <c r="R2900" s="3490"/>
      <c r="DE2900" s="823"/>
    </row>
    <row r="2901" spans="1:109" s="771" customFormat="1" ht="12" hidden="1" customHeight="1" x14ac:dyDescent="0.15">
      <c r="A2901" s="3433"/>
      <c r="B2901" s="763"/>
      <c r="C2901" s="3490"/>
      <c r="D2901" s="3490"/>
      <c r="E2901" s="3490"/>
      <c r="F2901" s="1173"/>
      <c r="G2901" s="3490"/>
      <c r="H2901" s="3490"/>
      <c r="I2901" s="3491"/>
      <c r="J2901" s="3491"/>
      <c r="K2901" s="3491"/>
      <c r="L2901" s="3491"/>
      <c r="M2901" s="3491"/>
      <c r="N2901" s="3487"/>
      <c r="O2901" s="3488"/>
      <c r="P2901" s="3489"/>
      <c r="Q2901" s="3490"/>
      <c r="R2901" s="3490"/>
      <c r="DE2901" s="823"/>
    </row>
    <row r="2902" spans="1:109" s="771" customFormat="1" ht="12" hidden="1" customHeight="1" x14ac:dyDescent="0.15">
      <c r="A2902" s="3433"/>
      <c r="B2902" s="763"/>
      <c r="C2902" s="3490"/>
      <c r="D2902" s="3490"/>
      <c r="E2902" s="3490"/>
      <c r="F2902" s="1173"/>
      <c r="G2902" s="3490"/>
      <c r="H2902" s="3490"/>
      <c r="I2902" s="3491"/>
      <c r="J2902" s="3491"/>
      <c r="K2902" s="3491"/>
      <c r="L2902" s="3491"/>
      <c r="M2902" s="3491"/>
      <c r="N2902" s="3487"/>
      <c r="O2902" s="3488"/>
      <c r="P2902" s="3489"/>
      <c r="Q2902" s="3490"/>
      <c r="R2902" s="3490"/>
      <c r="DE2902" s="823"/>
    </row>
    <row r="2903" spans="1:109" s="771" customFormat="1" ht="12" hidden="1" customHeight="1" x14ac:dyDescent="0.15">
      <c r="A2903" s="3433"/>
      <c r="B2903" s="763"/>
      <c r="C2903" s="3490"/>
      <c r="D2903" s="3490"/>
      <c r="E2903" s="3490"/>
      <c r="F2903" s="1173"/>
      <c r="G2903" s="3490"/>
      <c r="H2903" s="3490"/>
      <c r="I2903" s="3491"/>
      <c r="J2903" s="3491"/>
      <c r="K2903" s="3491"/>
      <c r="L2903" s="3491"/>
      <c r="M2903" s="3491"/>
      <c r="N2903" s="3487"/>
      <c r="O2903" s="3488"/>
      <c r="P2903" s="3489"/>
      <c r="Q2903" s="3490"/>
      <c r="R2903" s="3490"/>
      <c r="DE2903" s="823"/>
    </row>
    <row r="2904" spans="1:109" s="771" customFormat="1" ht="12" hidden="1" customHeight="1" x14ac:dyDescent="0.15">
      <c r="A2904" s="3433"/>
      <c r="B2904" s="763"/>
      <c r="C2904" s="3490"/>
      <c r="D2904" s="3490"/>
      <c r="E2904" s="3490"/>
      <c r="F2904" s="1173"/>
      <c r="G2904" s="3490"/>
      <c r="H2904" s="3490"/>
      <c r="I2904" s="3491"/>
      <c r="J2904" s="3491"/>
      <c r="K2904" s="3491"/>
      <c r="L2904" s="3491"/>
      <c r="M2904" s="3491"/>
      <c r="N2904" s="3487"/>
      <c r="O2904" s="3488"/>
      <c r="P2904" s="3489"/>
      <c r="Q2904" s="3490"/>
      <c r="R2904" s="3490"/>
      <c r="DE2904" s="823"/>
    </row>
    <row r="2905" spans="1:109" s="771" customFormat="1" ht="12" hidden="1" customHeight="1" x14ac:dyDescent="0.15">
      <c r="A2905" s="3433"/>
      <c r="B2905" s="763"/>
      <c r="C2905" s="3490"/>
      <c r="D2905" s="3490"/>
      <c r="E2905" s="3490"/>
      <c r="F2905" s="1173"/>
      <c r="G2905" s="3490"/>
      <c r="H2905" s="3490"/>
      <c r="I2905" s="3491"/>
      <c r="J2905" s="3491"/>
      <c r="K2905" s="3491"/>
      <c r="L2905" s="3491"/>
      <c r="M2905" s="3491"/>
      <c r="N2905" s="3487"/>
      <c r="O2905" s="3488"/>
      <c r="P2905" s="3489"/>
      <c r="Q2905" s="3490"/>
      <c r="R2905" s="3490"/>
      <c r="DE2905" s="823"/>
    </row>
    <row r="2906" spans="1:109" s="771" customFormat="1" ht="12" hidden="1" customHeight="1" x14ac:dyDescent="0.15">
      <c r="A2906" s="3433"/>
      <c r="B2906" s="763"/>
      <c r="C2906" s="3490"/>
      <c r="D2906" s="3490"/>
      <c r="E2906" s="3490"/>
      <c r="F2906" s="1173"/>
      <c r="G2906" s="3490"/>
      <c r="H2906" s="3490"/>
      <c r="I2906" s="3491"/>
      <c r="J2906" s="3491"/>
      <c r="K2906" s="3491"/>
      <c r="L2906" s="3491"/>
      <c r="M2906" s="3491"/>
      <c r="N2906" s="3487"/>
      <c r="O2906" s="3488"/>
      <c r="P2906" s="3489"/>
      <c r="Q2906" s="3490"/>
      <c r="R2906" s="3490"/>
      <c r="DE2906" s="823"/>
    </row>
    <row r="2907" spans="1:109" s="771" customFormat="1" ht="12" hidden="1" customHeight="1" x14ac:dyDescent="0.15">
      <c r="A2907" s="3433"/>
      <c r="B2907" s="763"/>
      <c r="C2907" s="3490"/>
      <c r="D2907" s="3490"/>
      <c r="E2907" s="3490"/>
      <c r="F2907" s="1173"/>
      <c r="G2907" s="3490"/>
      <c r="H2907" s="3490"/>
      <c r="I2907" s="3491"/>
      <c r="J2907" s="3491"/>
      <c r="K2907" s="3491"/>
      <c r="L2907" s="3491"/>
      <c r="M2907" s="3491"/>
      <c r="N2907" s="3487"/>
      <c r="O2907" s="3488"/>
      <c r="P2907" s="3489"/>
      <c r="Q2907" s="3490"/>
      <c r="R2907" s="3490"/>
      <c r="DE2907" s="823"/>
    </row>
    <row r="2908" spans="1:109" s="771" customFormat="1" ht="12" hidden="1" customHeight="1" x14ac:dyDescent="0.15">
      <c r="A2908" s="3433"/>
      <c r="B2908" s="763"/>
      <c r="C2908" s="3490"/>
      <c r="D2908" s="3490"/>
      <c r="E2908" s="3490"/>
      <c r="F2908" s="1173"/>
      <c r="G2908" s="3490"/>
      <c r="H2908" s="3490"/>
      <c r="I2908" s="3491"/>
      <c r="J2908" s="3491"/>
      <c r="K2908" s="3491"/>
      <c r="L2908" s="3491"/>
      <c r="M2908" s="3491"/>
      <c r="N2908" s="3487"/>
      <c r="O2908" s="3488"/>
      <c r="P2908" s="3489"/>
      <c r="Q2908" s="3490"/>
      <c r="R2908" s="3490"/>
      <c r="DE2908" s="823"/>
    </row>
    <row r="2909" spans="1:109" s="771" customFormat="1" ht="12" hidden="1" customHeight="1" x14ac:dyDescent="0.15">
      <c r="A2909" s="3433"/>
      <c r="B2909" s="763"/>
      <c r="C2909" s="3490"/>
      <c r="D2909" s="3490"/>
      <c r="E2909" s="3490"/>
      <c r="F2909" s="1173"/>
      <c r="G2909" s="3490"/>
      <c r="H2909" s="3490"/>
      <c r="I2909" s="3491"/>
      <c r="J2909" s="3491"/>
      <c r="K2909" s="3491"/>
      <c r="L2909" s="3491"/>
      <c r="M2909" s="3491"/>
      <c r="N2909" s="3487"/>
      <c r="O2909" s="3488"/>
      <c r="P2909" s="3489"/>
      <c r="Q2909" s="3490"/>
      <c r="R2909" s="3490"/>
      <c r="DE2909" s="823"/>
    </row>
    <row r="2910" spans="1:109" s="771" customFormat="1" ht="12" hidden="1" customHeight="1" x14ac:dyDescent="0.15">
      <c r="A2910" s="3433"/>
      <c r="B2910" s="763"/>
      <c r="C2910" s="3490"/>
      <c r="D2910" s="3490"/>
      <c r="E2910" s="3490"/>
      <c r="F2910" s="1173"/>
      <c r="G2910" s="3490"/>
      <c r="H2910" s="3490"/>
      <c r="I2910" s="3491"/>
      <c r="J2910" s="3491"/>
      <c r="K2910" s="3491"/>
      <c r="L2910" s="3491"/>
      <c r="M2910" s="3491"/>
      <c r="N2910" s="3487"/>
      <c r="O2910" s="3488"/>
      <c r="P2910" s="3489"/>
      <c r="Q2910" s="3490"/>
      <c r="R2910" s="3490"/>
      <c r="DE2910" s="823"/>
    </row>
    <row r="2911" spans="1:109" s="771" customFormat="1" ht="12" hidden="1" customHeight="1" x14ac:dyDescent="0.15">
      <c r="A2911" s="3433"/>
      <c r="B2911" s="763"/>
      <c r="C2911" s="3490"/>
      <c r="D2911" s="3490"/>
      <c r="E2911" s="3490"/>
      <c r="F2911" s="1173"/>
      <c r="G2911" s="3490"/>
      <c r="H2911" s="3490"/>
      <c r="I2911" s="3491"/>
      <c r="J2911" s="3491"/>
      <c r="K2911" s="3491"/>
      <c r="L2911" s="3491"/>
      <c r="M2911" s="3491"/>
      <c r="N2911" s="3487"/>
      <c r="O2911" s="3488"/>
      <c r="P2911" s="3489"/>
      <c r="Q2911" s="3490"/>
      <c r="R2911" s="3490"/>
      <c r="DE2911" s="823"/>
    </row>
    <row r="2912" spans="1:109" s="771" customFormat="1" ht="12" hidden="1" customHeight="1" x14ac:dyDescent="0.15">
      <c r="A2912" s="3433"/>
      <c r="B2912" s="763"/>
      <c r="C2912" s="3490"/>
      <c r="D2912" s="3490"/>
      <c r="E2912" s="3490"/>
      <c r="F2912" s="1173"/>
      <c r="G2912" s="3490"/>
      <c r="H2912" s="3490"/>
      <c r="I2912" s="3491"/>
      <c r="J2912" s="3491"/>
      <c r="K2912" s="3491"/>
      <c r="L2912" s="3491"/>
      <c r="M2912" s="3491"/>
      <c r="N2912" s="3487"/>
      <c r="O2912" s="3488"/>
      <c r="P2912" s="3489"/>
      <c r="Q2912" s="3490"/>
      <c r="R2912" s="3490"/>
      <c r="DE2912" s="823"/>
    </row>
    <row r="2913" spans="1:109" s="771" customFormat="1" ht="12" hidden="1" customHeight="1" x14ac:dyDescent="0.15">
      <c r="A2913" s="3433"/>
      <c r="B2913" s="763"/>
      <c r="C2913" s="3490"/>
      <c r="D2913" s="3490"/>
      <c r="E2913" s="3490"/>
      <c r="F2913" s="1173"/>
      <c r="G2913" s="3490"/>
      <c r="H2913" s="3490"/>
      <c r="I2913" s="3491"/>
      <c r="J2913" s="3491"/>
      <c r="K2913" s="3491"/>
      <c r="L2913" s="3491"/>
      <c r="M2913" s="3491"/>
      <c r="N2913" s="3487"/>
      <c r="O2913" s="3488"/>
      <c r="P2913" s="3489"/>
      <c r="Q2913" s="3490"/>
      <c r="R2913" s="3490"/>
      <c r="DE2913" s="823"/>
    </row>
    <row r="2914" spans="1:109" s="771" customFormat="1" ht="12" hidden="1" customHeight="1" x14ac:dyDescent="0.15">
      <c r="A2914" s="3433"/>
      <c r="B2914" s="763"/>
      <c r="C2914" s="3490"/>
      <c r="D2914" s="3490"/>
      <c r="E2914" s="3490"/>
      <c r="F2914" s="1173"/>
      <c r="G2914" s="3490"/>
      <c r="H2914" s="3490"/>
      <c r="I2914" s="3491"/>
      <c r="J2914" s="3491"/>
      <c r="K2914" s="3491"/>
      <c r="L2914" s="3491"/>
      <c r="M2914" s="3491"/>
      <c r="N2914" s="3487"/>
      <c r="O2914" s="3488"/>
      <c r="P2914" s="3489"/>
      <c r="Q2914" s="3490"/>
      <c r="R2914" s="3490"/>
      <c r="DE2914" s="823"/>
    </row>
    <row r="2915" spans="1:109" s="771" customFormat="1" ht="12" hidden="1" customHeight="1" x14ac:dyDescent="0.15">
      <c r="A2915" s="3433"/>
      <c r="B2915" s="763"/>
      <c r="C2915" s="3490"/>
      <c r="D2915" s="3490"/>
      <c r="E2915" s="3490"/>
      <c r="F2915" s="1173"/>
      <c r="G2915" s="3490"/>
      <c r="H2915" s="3490"/>
      <c r="I2915" s="3491"/>
      <c r="J2915" s="3491"/>
      <c r="K2915" s="3491"/>
      <c r="L2915" s="3491"/>
      <c r="M2915" s="3491"/>
      <c r="N2915" s="3487"/>
      <c r="O2915" s="3488"/>
      <c r="P2915" s="3489"/>
      <c r="Q2915" s="3490"/>
      <c r="R2915" s="3490"/>
      <c r="DE2915" s="823"/>
    </row>
    <row r="2916" spans="1:109" s="771" customFormat="1" ht="12" hidden="1" customHeight="1" x14ac:dyDescent="0.15">
      <c r="A2916" s="3433"/>
      <c r="B2916" s="763"/>
      <c r="C2916" s="3490"/>
      <c r="D2916" s="3490"/>
      <c r="E2916" s="3490"/>
      <c r="F2916" s="1173"/>
      <c r="G2916" s="3490"/>
      <c r="H2916" s="3490"/>
      <c r="I2916" s="3491"/>
      <c r="J2916" s="3491"/>
      <c r="K2916" s="3491"/>
      <c r="L2916" s="3491"/>
      <c r="M2916" s="3491"/>
      <c r="N2916" s="3487"/>
      <c r="O2916" s="3488"/>
      <c r="P2916" s="3489"/>
      <c r="Q2916" s="3490"/>
      <c r="R2916" s="3490"/>
      <c r="DE2916" s="823"/>
    </row>
    <row r="2917" spans="1:109" s="771" customFormat="1" ht="12" hidden="1" customHeight="1" x14ac:dyDescent="0.15">
      <c r="A2917" s="3433"/>
      <c r="B2917" s="763"/>
      <c r="C2917" s="3490"/>
      <c r="D2917" s="3490"/>
      <c r="E2917" s="3490"/>
      <c r="F2917" s="1173"/>
      <c r="G2917" s="3490"/>
      <c r="H2917" s="3490"/>
      <c r="I2917" s="3491"/>
      <c r="J2917" s="3491"/>
      <c r="K2917" s="3491"/>
      <c r="L2917" s="3491"/>
      <c r="M2917" s="3491"/>
      <c r="N2917" s="3487"/>
      <c r="O2917" s="3488"/>
      <c r="P2917" s="3489"/>
      <c r="Q2917" s="3490"/>
      <c r="R2917" s="3490"/>
      <c r="DE2917" s="823"/>
    </row>
    <row r="2918" spans="1:109" s="771" customFormat="1" ht="12" hidden="1" customHeight="1" x14ac:dyDescent="0.15">
      <c r="A2918" s="3433"/>
      <c r="B2918" s="763"/>
      <c r="C2918" s="3490"/>
      <c r="D2918" s="3490"/>
      <c r="E2918" s="3490"/>
      <c r="F2918" s="1173"/>
      <c r="G2918" s="3490"/>
      <c r="H2918" s="3490"/>
      <c r="I2918" s="3491"/>
      <c r="J2918" s="3491"/>
      <c r="K2918" s="3491"/>
      <c r="L2918" s="3491"/>
      <c r="M2918" s="3491"/>
      <c r="N2918" s="3487"/>
      <c r="O2918" s="3488"/>
      <c r="P2918" s="3489"/>
      <c r="Q2918" s="3490"/>
      <c r="R2918" s="3490"/>
      <c r="DE2918" s="823"/>
    </row>
    <row r="2919" spans="1:109" s="771" customFormat="1" ht="12" hidden="1" customHeight="1" x14ac:dyDescent="0.15">
      <c r="A2919" s="3433"/>
      <c r="B2919" s="763"/>
      <c r="C2919" s="3490"/>
      <c r="D2919" s="3490"/>
      <c r="E2919" s="3490"/>
      <c r="F2919" s="1173"/>
      <c r="G2919" s="3490"/>
      <c r="H2919" s="3490"/>
      <c r="I2919" s="3491"/>
      <c r="J2919" s="3491"/>
      <c r="K2919" s="3491"/>
      <c r="L2919" s="3491"/>
      <c r="M2919" s="3491"/>
      <c r="N2919" s="3487"/>
      <c r="O2919" s="3488"/>
      <c r="P2919" s="3489"/>
      <c r="Q2919" s="3490"/>
      <c r="R2919" s="3490"/>
      <c r="DE2919" s="823"/>
    </row>
    <row r="2920" spans="1:109" s="771" customFormat="1" ht="12" hidden="1" customHeight="1" x14ac:dyDescent="0.15">
      <c r="A2920" s="3433"/>
      <c r="B2920" s="763"/>
      <c r="C2920" s="3490"/>
      <c r="D2920" s="3490"/>
      <c r="E2920" s="3490"/>
      <c r="F2920" s="1173"/>
      <c r="G2920" s="3490"/>
      <c r="H2920" s="3490"/>
      <c r="I2920" s="3491"/>
      <c r="J2920" s="3491"/>
      <c r="K2920" s="3491"/>
      <c r="L2920" s="3491"/>
      <c r="M2920" s="3491"/>
      <c r="N2920" s="3487"/>
      <c r="O2920" s="3488"/>
      <c r="P2920" s="3489"/>
      <c r="Q2920" s="3490"/>
      <c r="R2920" s="3490"/>
      <c r="DE2920" s="823"/>
    </row>
    <row r="2921" spans="1:109" s="771" customFormat="1" ht="12" hidden="1" customHeight="1" x14ac:dyDescent="0.15">
      <c r="A2921" s="3433"/>
      <c r="B2921" s="763"/>
      <c r="C2921" s="3490"/>
      <c r="D2921" s="3490"/>
      <c r="E2921" s="3490"/>
      <c r="F2921" s="1173"/>
      <c r="G2921" s="3490"/>
      <c r="H2921" s="3490"/>
      <c r="I2921" s="3491"/>
      <c r="J2921" s="3491"/>
      <c r="K2921" s="3491"/>
      <c r="L2921" s="3491"/>
      <c r="M2921" s="3491"/>
      <c r="N2921" s="3487"/>
      <c r="O2921" s="3488"/>
      <c r="P2921" s="3489"/>
      <c r="Q2921" s="3490"/>
      <c r="R2921" s="3490"/>
      <c r="DE2921" s="823"/>
    </row>
    <row r="2922" spans="1:109" s="771" customFormat="1" ht="12" hidden="1" customHeight="1" x14ac:dyDescent="0.15">
      <c r="A2922" s="3433"/>
      <c r="B2922" s="763"/>
      <c r="C2922" s="3490"/>
      <c r="D2922" s="3490"/>
      <c r="E2922" s="3490"/>
      <c r="F2922" s="1173"/>
      <c r="G2922" s="3490"/>
      <c r="H2922" s="3490"/>
      <c r="I2922" s="3491"/>
      <c r="J2922" s="3491"/>
      <c r="K2922" s="3491"/>
      <c r="L2922" s="3491"/>
      <c r="M2922" s="3491"/>
      <c r="N2922" s="3487"/>
      <c r="O2922" s="3488"/>
      <c r="P2922" s="3489"/>
      <c r="Q2922" s="3490"/>
      <c r="R2922" s="3490"/>
      <c r="DE2922" s="823"/>
    </row>
    <row r="2923" spans="1:109" s="771" customFormat="1" ht="12" hidden="1" customHeight="1" x14ac:dyDescent="0.15">
      <c r="A2923" s="3433"/>
      <c r="B2923" s="763"/>
      <c r="C2923" s="3490"/>
      <c r="D2923" s="3490"/>
      <c r="E2923" s="3490"/>
      <c r="F2923" s="1173"/>
      <c r="G2923" s="3490"/>
      <c r="H2923" s="3490"/>
      <c r="I2923" s="3491"/>
      <c r="J2923" s="3491"/>
      <c r="K2923" s="3491"/>
      <c r="L2923" s="3491"/>
      <c r="M2923" s="3491"/>
      <c r="N2923" s="3487"/>
      <c r="O2923" s="3488"/>
      <c r="P2923" s="3489"/>
      <c r="Q2923" s="3490"/>
      <c r="R2923" s="3490"/>
      <c r="DE2923" s="823"/>
    </row>
    <row r="2924" spans="1:109" s="771" customFormat="1" ht="12" hidden="1" customHeight="1" x14ac:dyDescent="0.15">
      <c r="A2924" s="3433"/>
      <c r="B2924" s="763"/>
      <c r="C2924" s="3490"/>
      <c r="D2924" s="3490"/>
      <c r="E2924" s="3490"/>
      <c r="F2924" s="1173"/>
      <c r="G2924" s="3490"/>
      <c r="H2924" s="3490"/>
      <c r="I2924" s="3491"/>
      <c r="J2924" s="3491"/>
      <c r="K2924" s="3491"/>
      <c r="L2924" s="3491"/>
      <c r="M2924" s="3491"/>
      <c r="N2924" s="3487"/>
      <c r="O2924" s="3488"/>
      <c r="P2924" s="3489"/>
      <c r="Q2924" s="3490"/>
      <c r="R2924" s="3490"/>
      <c r="DE2924" s="823"/>
    </row>
    <row r="2925" spans="1:109" s="771" customFormat="1" ht="12" hidden="1" customHeight="1" x14ac:dyDescent="0.15">
      <c r="A2925" s="3433"/>
      <c r="B2925" s="763"/>
      <c r="C2925" s="3490"/>
      <c r="D2925" s="3490"/>
      <c r="E2925" s="3490"/>
      <c r="F2925" s="1173"/>
      <c r="G2925" s="3490"/>
      <c r="H2925" s="3490"/>
      <c r="I2925" s="3491"/>
      <c r="J2925" s="3491"/>
      <c r="K2925" s="3491"/>
      <c r="L2925" s="3491"/>
      <c r="M2925" s="3491"/>
      <c r="N2925" s="3487"/>
      <c r="O2925" s="3488"/>
      <c r="P2925" s="3489"/>
      <c r="Q2925" s="3490"/>
      <c r="R2925" s="3490"/>
      <c r="DE2925" s="823"/>
    </row>
    <row r="2926" spans="1:109" s="771" customFormat="1" ht="12" hidden="1" customHeight="1" x14ac:dyDescent="0.15">
      <c r="A2926" s="3433"/>
      <c r="B2926" s="763"/>
      <c r="C2926" s="3490"/>
      <c r="D2926" s="3490"/>
      <c r="E2926" s="3490"/>
      <c r="F2926" s="1173"/>
      <c r="G2926" s="3490"/>
      <c r="H2926" s="3490"/>
      <c r="I2926" s="3491"/>
      <c r="J2926" s="3491"/>
      <c r="K2926" s="3491"/>
      <c r="L2926" s="3491"/>
      <c r="M2926" s="3491"/>
      <c r="N2926" s="3487"/>
      <c r="O2926" s="3488"/>
      <c r="P2926" s="3489"/>
      <c r="Q2926" s="3490"/>
      <c r="R2926" s="3490"/>
      <c r="DE2926" s="823"/>
    </row>
    <row r="2927" spans="1:109" s="771" customFormat="1" ht="12" hidden="1" customHeight="1" x14ac:dyDescent="0.15">
      <c r="A2927" s="3433"/>
      <c r="B2927" s="763"/>
      <c r="C2927" s="3490"/>
      <c r="D2927" s="3490"/>
      <c r="E2927" s="3490"/>
      <c r="F2927" s="1173"/>
      <c r="G2927" s="3490"/>
      <c r="H2927" s="3490"/>
      <c r="I2927" s="3491"/>
      <c r="J2927" s="3491"/>
      <c r="K2927" s="3491"/>
      <c r="L2927" s="3491"/>
      <c r="M2927" s="3491"/>
      <c r="N2927" s="3487"/>
      <c r="O2927" s="3488"/>
      <c r="P2927" s="3489"/>
      <c r="Q2927" s="3490"/>
      <c r="R2927" s="3490"/>
      <c r="DE2927" s="823"/>
    </row>
    <row r="2928" spans="1:109" s="771" customFormat="1" ht="12" hidden="1" customHeight="1" x14ac:dyDescent="0.15">
      <c r="A2928" s="3433"/>
      <c r="B2928" s="763"/>
      <c r="C2928" s="3490"/>
      <c r="D2928" s="3490"/>
      <c r="E2928" s="3490"/>
      <c r="F2928" s="1173"/>
      <c r="G2928" s="3490"/>
      <c r="H2928" s="3490"/>
      <c r="I2928" s="3491"/>
      <c r="J2928" s="3491"/>
      <c r="K2928" s="3491"/>
      <c r="L2928" s="3491"/>
      <c r="M2928" s="3491"/>
      <c r="N2928" s="3487"/>
      <c r="O2928" s="3488"/>
      <c r="P2928" s="3489"/>
      <c r="Q2928" s="3490"/>
      <c r="R2928" s="3490"/>
      <c r="DE2928" s="823"/>
    </row>
    <row r="2929" spans="1:109" s="771" customFormat="1" ht="12" hidden="1" customHeight="1" x14ac:dyDescent="0.15">
      <c r="A2929" s="3433"/>
      <c r="B2929" s="763"/>
      <c r="C2929" s="3490"/>
      <c r="D2929" s="3490"/>
      <c r="E2929" s="3490"/>
      <c r="F2929" s="1173"/>
      <c r="G2929" s="3490"/>
      <c r="H2929" s="3490"/>
      <c r="I2929" s="3491"/>
      <c r="J2929" s="3491"/>
      <c r="K2929" s="3491"/>
      <c r="L2929" s="3491"/>
      <c r="M2929" s="3491"/>
      <c r="N2929" s="3487"/>
      <c r="O2929" s="3488"/>
      <c r="P2929" s="3489"/>
      <c r="Q2929" s="3490"/>
      <c r="R2929" s="3490"/>
      <c r="DE2929" s="823"/>
    </row>
    <row r="2930" spans="1:109" s="771" customFormat="1" ht="12" hidden="1" customHeight="1" x14ac:dyDescent="0.15">
      <c r="A2930" s="3433"/>
      <c r="B2930" s="763"/>
      <c r="C2930" s="3490"/>
      <c r="D2930" s="3490"/>
      <c r="E2930" s="3490"/>
      <c r="F2930" s="1173"/>
      <c r="G2930" s="3490"/>
      <c r="H2930" s="3490"/>
      <c r="I2930" s="3491"/>
      <c r="J2930" s="3491"/>
      <c r="K2930" s="3491"/>
      <c r="L2930" s="3491"/>
      <c r="M2930" s="3491"/>
      <c r="N2930" s="3487"/>
      <c r="O2930" s="3488"/>
      <c r="P2930" s="3489"/>
      <c r="Q2930" s="3490"/>
      <c r="R2930" s="3490"/>
      <c r="DE2930" s="823"/>
    </row>
    <row r="2931" spans="1:109" s="771" customFormat="1" ht="12" hidden="1" customHeight="1" x14ac:dyDescent="0.15">
      <c r="A2931" s="3433"/>
      <c r="B2931" s="763"/>
      <c r="C2931" s="3490"/>
      <c r="D2931" s="3490"/>
      <c r="E2931" s="3490"/>
      <c r="F2931" s="1173"/>
      <c r="G2931" s="3490"/>
      <c r="H2931" s="3490"/>
      <c r="I2931" s="3491"/>
      <c r="J2931" s="3491"/>
      <c r="K2931" s="3491"/>
      <c r="L2931" s="3491"/>
      <c r="M2931" s="3491"/>
      <c r="N2931" s="3487"/>
      <c r="O2931" s="3488"/>
      <c r="P2931" s="3489"/>
      <c r="Q2931" s="3490"/>
      <c r="R2931" s="3490"/>
      <c r="DE2931" s="823"/>
    </row>
    <row r="2932" spans="1:109" s="771" customFormat="1" ht="12" hidden="1" customHeight="1" x14ac:dyDescent="0.15">
      <c r="A2932" s="3433"/>
      <c r="B2932" s="763"/>
      <c r="C2932" s="3490"/>
      <c r="D2932" s="3490"/>
      <c r="E2932" s="3490"/>
      <c r="F2932" s="1173"/>
      <c r="G2932" s="3490"/>
      <c r="H2932" s="3490"/>
      <c r="I2932" s="3491"/>
      <c r="J2932" s="3491"/>
      <c r="K2932" s="3491"/>
      <c r="L2932" s="3491"/>
      <c r="M2932" s="3491"/>
      <c r="N2932" s="3487"/>
      <c r="O2932" s="3488"/>
      <c r="P2932" s="3489"/>
      <c r="Q2932" s="3490"/>
      <c r="R2932" s="3490"/>
      <c r="DE2932" s="823"/>
    </row>
    <row r="2933" spans="1:109" s="771" customFormat="1" ht="12" hidden="1" customHeight="1" x14ac:dyDescent="0.15">
      <c r="A2933" s="3433"/>
      <c r="B2933" s="763"/>
      <c r="C2933" s="3490"/>
      <c r="D2933" s="3490"/>
      <c r="E2933" s="3490"/>
      <c r="F2933" s="1173"/>
      <c r="G2933" s="3490"/>
      <c r="H2933" s="3490"/>
      <c r="I2933" s="3491"/>
      <c r="J2933" s="3491"/>
      <c r="K2933" s="3491"/>
      <c r="L2933" s="3491"/>
      <c r="M2933" s="3491"/>
      <c r="N2933" s="3487"/>
      <c r="O2933" s="3488"/>
      <c r="P2933" s="3489"/>
      <c r="Q2933" s="3490"/>
      <c r="R2933" s="3490"/>
      <c r="DE2933" s="823"/>
    </row>
    <row r="2934" spans="1:109" s="771" customFormat="1" ht="12" hidden="1" customHeight="1" x14ac:dyDescent="0.15">
      <c r="A2934" s="3433"/>
      <c r="B2934" s="763"/>
      <c r="C2934" s="3490"/>
      <c r="D2934" s="3490"/>
      <c r="E2934" s="3490"/>
      <c r="F2934" s="1173"/>
      <c r="G2934" s="3490"/>
      <c r="H2934" s="3490"/>
      <c r="I2934" s="3491"/>
      <c r="J2934" s="3491"/>
      <c r="K2934" s="3491"/>
      <c r="L2934" s="3491"/>
      <c r="M2934" s="3491"/>
      <c r="N2934" s="3487"/>
      <c r="O2934" s="3488"/>
      <c r="P2934" s="3489"/>
      <c r="Q2934" s="3490"/>
      <c r="R2934" s="3490"/>
      <c r="DE2934" s="823"/>
    </row>
    <row r="2935" spans="1:109" s="771" customFormat="1" ht="12" hidden="1" customHeight="1" x14ac:dyDescent="0.15">
      <c r="A2935" s="3433"/>
      <c r="B2935" s="763"/>
      <c r="C2935" s="3490"/>
      <c r="D2935" s="3490"/>
      <c r="E2935" s="3490"/>
      <c r="F2935" s="1173"/>
      <c r="G2935" s="3490"/>
      <c r="H2935" s="3490"/>
      <c r="I2935" s="3491"/>
      <c r="J2935" s="3491"/>
      <c r="K2935" s="3491"/>
      <c r="L2935" s="3491"/>
      <c r="M2935" s="3491"/>
      <c r="N2935" s="3487"/>
      <c r="O2935" s="3488"/>
      <c r="P2935" s="3489"/>
      <c r="Q2935" s="3490"/>
      <c r="R2935" s="3490"/>
      <c r="DE2935" s="823"/>
    </row>
    <row r="2936" spans="1:109" s="771" customFormat="1" ht="12" hidden="1" customHeight="1" x14ac:dyDescent="0.15">
      <c r="A2936" s="3433"/>
      <c r="B2936" s="763"/>
      <c r="C2936" s="3490"/>
      <c r="D2936" s="3490"/>
      <c r="E2936" s="3490"/>
      <c r="F2936" s="1173"/>
      <c r="G2936" s="3490"/>
      <c r="H2936" s="3490"/>
      <c r="I2936" s="3491"/>
      <c r="J2936" s="3491"/>
      <c r="K2936" s="3491"/>
      <c r="L2936" s="3491"/>
      <c r="M2936" s="3491"/>
      <c r="N2936" s="3487"/>
      <c r="O2936" s="3488"/>
      <c r="P2936" s="3489"/>
      <c r="Q2936" s="3490"/>
      <c r="R2936" s="3490"/>
      <c r="DE2936" s="823"/>
    </row>
    <row r="2937" spans="1:109" s="771" customFormat="1" ht="12" hidden="1" customHeight="1" x14ac:dyDescent="0.15">
      <c r="A2937" s="3433"/>
      <c r="B2937" s="763"/>
      <c r="C2937" s="3490"/>
      <c r="D2937" s="3490"/>
      <c r="E2937" s="3490"/>
      <c r="F2937" s="1173"/>
      <c r="G2937" s="3490"/>
      <c r="H2937" s="3490"/>
      <c r="I2937" s="3491"/>
      <c r="J2937" s="3491"/>
      <c r="K2937" s="3491"/>
      <c r="L2937" s="3491"/>
      <c r="M2937" s="3491"/>
      <c r="N2937" s="3487"/>
      <c r="O2937" s="3488"/>
      <c r="P2937" s="3489"/>
      <c r="Q2937" s="3490"/>
      <c r="R2937" s="3490"/>
      <c r="DE2937" s="823"/>
    </row>
    <row r="2938" spans="1:109" s="771" customFormat="1" ht="12" hidden="1" customHeight="1" x14ac:dyDescent="0.15">
      <c r="A2938" s="3433"/>
      <c r="B2938" s="763"/>
      <c r="C2938" s="3490"/>
      <c r="D2938" s="3490"/>
      <c r="E2938" s="3490"/>
      <c r="F2938" s="1173"/>
      <c r="G2938" s="3490"/>
      <c r="H2938" s="3490"/>
      <c r="I2938" s="3491"/>
      <c r="J2938" s="3491"/>
      <c r="K2938" s="3491"/>
      <c r="L2938" s="3491"/>
      <c r="M2938" s="3491"/>
      <c r="N2938" s="3487"/>
      <c r="O2938" s="3488"/>
      <c r="P2938" s="3489"/>
      <c r="Q2938" s="3490"/>
      <c r="R2938" s="3490"/>
      <c r="DE2938" s="823"/>
    </row>
    <row r="2939" spans="1:109" s="771" customFormat="1" ht="12" hidden="1" customHeight="1" x14ac:dyDescent="0.15">
      <c r="A2939" s="3433"/>
      <c r="B2939" s="763"/>
      <c r="C2939" s="3490"/>
      <c r="D2939" s="3490"/>
      <c r="E2939" s="3490"/>
      <c r="F2939" s="1173"/>
      <c r="G2939" s="3490"/>
      <c r="H2939" s="3490"/>
      <c r="I2939" s="3491"/>
      <c r="J2939" s="3491"/>
      <c r="K2939" s="3491"/>
      <c r="L2939" s="3491"/>
      <c r="M2939" s="3491"/>
      <c r="N2939" s="3487"/>
      <c r="O2939" s="3488"/>
      <c r="P2939" s="3489"/>
      <c r="Q2939" s="3490"/>
      <c r="R2939" s="3490"/>
      <c r="DE2939" s="823"/>
    </row>
    <row r="2940" spans="1:109" s="771" customFormat="1" ht="12" hidden="1" customHeight="1" x14ac:dyDescent="0.15">
      <c r="A2940" s="3433"/>
      <c r="B2940" s="763"/>
      <c r="C2940" s="3490"/>
      <c r="D2940" s="3490"/>
      <c r="E2940" s="3490"/>
      <c r="F2940" s="1173"/>
      <c r="G2940" s="3490"/>
      <c r="H2940" s="3490"/>
      <c r="I2940" s="3491"/>
      <c r="J2940" s="3491"/>
      <c r="K2940" s="3491"/>
      <c r="L2940" s="3491"/>
      <c r="M2940" s="3491"/>
      <c r="N2940" s="3487"/>
      <c r="O2940" s="3488"/>
      <c r="P2940" s="3489"/>
      <c r="Q2940" s="3490"/>
      <c r="R2940" s="3490"/>
      <c r="DE2940" s="823"/>
    </row>
    <row r="2941" spans="1:109" s="771" customFormat="1" ht="12" hidden="1" customHeight="1" x14ac:dyDescent="0.15">
      <c r="A2941" s="3433"/>
      <c r="B2941" s="763"/>
      <c r="C2941" s="3490"/>
      <c r="D2941" s="3490"/>
      <c r="E2941" s="3490"/>
      <c r="F2941" s="1173"/>
      <c r="G2941" s="3490"/>
      <c r="H2941" s="3490"/>
      <c r="I2941" s="3491"/>
      <c r="J2941" s="3491"/>
      <c r="K2941" s="3491"/>
      <c r="L2941" s="3491"/>
      <c r="M2941" s="3491"/>
      <c r="N2941" s="3487"/>
      <c r="O2941" s="3488"/>
      <c r="P2941" s="3489"/>
      <c r="Q2941" s="3490"/>
      <c r="R2941" s="3490"/>
      <c r="DE2941" s="823"/>
    </row>
    <row r="2942" spans="1:109" s="771" customFormat="1" ht="12" hidden="1" customHeight="1" x14ac:dyDescent="0.15">
      <c r="A2942" s="3433"/>
      <c r="B2942" s="763"/>
      <c r="C2942" s="3490"/>
      <c r="D2942" s="3490"/>
      <c r="E2942" s="3490"/>
      <c r="F2942" s="1173"/>
      <c r="G2942" s="3490"/>
      <c r="H2942" s="3490"/>
      <c r="I2942" s="3491"/>
      <c r="J2942" s="3491"/>
      <c r="K2942" s="3491"/>
      <c r="L2942" s="3491"/>
      <c r="M2942" s="3491"/>
      <c r="N2942" s="3487"/>
      <c r="O2942" s="3488"/>
      <c r="P2942" s="3489"/>
      <c r="Q2942" s="3490"/>
      <c r="R2942" s="3490"/>
      <c r="DE2942" s="823"/>
    </row>
    <row r="2943" spans="1:109" s="771" customFormat="1" ht="12" hidden="1" customHeight="1" x14ac:dyDescent="0.15">
      <c r="A2943" s="3433"/>
      <c r="B2943" s="763"/>
      <c r="C2943" s="3490"/>
      <c r="D2943" s="3490"/>
      <c r="E2943" s="3490"/>
      <c r="F2943" s="1173"/>
      <c r="G2943" s="3490"/>
      <c r="H2943" s="3490"/>
      <c r="I2943" s="3491"/>
      <c r="J2943" s="3491"/>
      <c r="K2943" s="3491"/>
      <c r="L2943" s="3491"/>
      <c r="M2943" s="3491"/>
      <c r="N2943" s="3487"/>
      <c r="O2943" s="3488"/>
      <c r="P2943" s="3489"/>
      <c r="Q2943" s="3490"/>
      <c r="R2943" s="3490"/>
      <c r="DE2943" s="823"/>
    </row>
    <row r="2944" spans="1:109" s="771" customFormat="1" ht="12" hidden="1" customHeight="1" x14ac:dyDescent="0.15">
      <c r="A2944" s="3433"/>
      <c r="B2944" s="763"/>
      <c r="C2944" s="3490"/>
      <c r="D2944" s="3490"/>
      <c r="E2944" s="3490"/>
      <c r="F2944" s="1173"/>
      <c r="G2944" s="3490"/>
      <c r="H2944" s="3490"/>
      <c r="I2944" s="3491"/>
      <c r="J2944" s="3491"/>
      <c r="K2944" s="3491"/>
      <c r="L2944" s="3491"/>
      <c r="M2944" s="3491"/>
      <c r="N2944" s="3487"/>
      <c r="O2944" s="3488"/>
      <c r="P2944" s="3489"/>
      <c r="Q2944" s="3490"/>
      <c r="R2944" s="3490"/>
      <c r="DE2944" s="823"/>
    </row>
    <row r="2945" spans="1:109" s="771" customFormat="1" ht="12" hidden="1" customHeight="1" x14ac:dyDescent="0.15">
      <c r="A2945" s="3433"/>
      <c r="B2945" s="768"/>
      <c r="C2945" s="3496"/>
      <c r="D2945" s="3496"/>
      <c r="E2945" s="3496"/>
      <c r="F2945" s="1174"/>
      <c r="G2945" s="3496"/>
      <c r="H2945" s="3496"/>
      <c r="I2945" s="3497"/>
      <c r="J2945" s="3497"/>
      <c r="K2945" s="3497"/>
      <c r="L2945" s="3497"/>
      <c r="M2945" s="3497"/>
      <c r="N2945" s="3498"/>
      <c r="O2945" s="3499"/>
      <c r="P2945" s="3500"/>
      <c r="Q2945" s="3496"/>
      <c r="R2945" s="3496"/>
      <c r="DE2945" s="823"/>
    </row>
    <row r="2946" spans="1:109" s="771" customFormat="1" ht="6" hidden="1" customHeight="1" x14ac:dyDescent="0.15">
      <c r="A2946" s="797"/>
      <c r="B2946" s="798"/>
      <c r="C2946" s="3446"/>
      <c r="D2946" s="3446"/>
      <c r="E2946" s="3446"/>
      <c r="F2946" s="798"/>
      <c r="G2946" s="3446"/>
      <c r="H2946" s="3446"/>
      <c r="I2946" s="3446"/>
      <c r="J2946" s="3446"/>
      <c r="K2946" s="3446"/>
      <c r="L2946" s="3446"/>
      <c r="M2946" s="3446"/>
      <c r="N2946" s="798"/>
      <c r="O2946" s="798"/>
      <c r="P2946" s="798"/>
      <c r="Q2946" s="3438"/>
      <c r="R2946" s="3438"/>
      <c r="DE2946" s="823"/>
    </row>
    <row r="2947" spans="1:109" s="771" customFormat="1" ht="12" hidden="1" customHeight="1" x14ac:dyDescent="0.15">
      <c r="A2947" s="3421">
        <v>3</v>
      </c>
      <c r="B2947" s="3492" t="s">
        <v>1232</v>
      </c>
      <c r="C2947" s="3503"/>
      <c r="D2947" s="3503"/>
      <c r="E2947" s="3503"/>
      <c r="F2947" s="3503"/>
      <c r="G2947" s="3503"/>
      <c r="H2947" s="3503"/>
      <c r="I2947" s="3503"/>
      <c r="J2947" s="3503"/>
      <c r="K2947" s="3503"/>
      <c r="L2947" s="3503"/>
      <c r="M2947" s="3503"/>
      <c r="N2947" s="3503"/>
      <c r="O2947" s="3504"/>
      <c r="P2947" s="3536"/>
      <c r="Q2947" s="3434" t="s">
        <v>1231</v>
      </c>
      <c r="R2947" s="3435"/>
      <c r="DE2947" s="823"/>
    </row>
    <row r="2948" spans="1:109" s="771" customFormat="1" ht="12" hidden="1" customHeight="1" x14ac:dyDescent="0.15">
      <c r="A2948" s="3475"/>
      <c r="B2948" s="3436" t="s">
        <v>1230</v>
      </c>
      <c r="C2948" s="3396"/>
      <c r="D2948" s="3502"/>
      <c r="E2948" s="3396" t="s">
        <v>1229</v>
      </c>
      <c r="F2948" s="3396"/>
      <c r="G2948" s="3501" t="s">
        <v>1228</v>
      </c>
      <c r="H2948" s="3502"/>
      <c r="I2948" s="3501" t="s">
        <v>579</v>
      </c>
      <c r="J2948" s="3396"/>
      <c r="K2948" s="3396"/>
      <c r="L2948" s="3396"/>
      <c r="M2948" s="3396"/>
      <c r="N2948" s="3396" t="s">
        <v>578</v>
      </c>
      <c r="O2948" s="3397"/>
      <c r="P2948" s="3398"/>
      <c r="Q2948" s="3436"/>
      <c r="R2948" s="3437"/>
      <c r="DE2948" s="823"/>
    </row>
    <row r="2949" spans="1:109" s="771" customFormat="1" ht="12" hidden="1" customHeight="1" x14ac:dyDescent="0.15">
      <c r="A2949" s="3422"/>
      <c r="B2949" s="3386"/>
      <c r="C2949" s="3416"/>
      <c r="D2949" s="3534"/>
      <c r="E2949" s="3461"/>
      <c r="F2949" s="3461"/>
      <c r="G2949" s="3531"/>
      <c r="H2949" s="3532"/>
      <c r="I2949" s="3531"/>
      <c r="J2949" s="3461"/>
      <c r="K2949" s="3461"/>
      <c r="L2949" s="3461"/>
      <c r="M2949" s="3461"/>
      <c r="N2949" s="3533"/>
      <c r="O2949" s="3463"/>
      <c r="P2949" s="3464"/>
      <c r="Q2949" s="3386"/>
      <c r="R2949" s="3387"/>
      <c r="DE2949" s="823"/>
    </row>
    <row r="2950" spans="1:109" s="771" customFormat="1" ht="6" hidden="1" customHeight="1" x14ac:dyDescent="0.15">
      <c r="A2950" s="799"/>
      <c r="B2950" s="3438"/>
      <c r="C2950" s="3438"/>
      <c r="D2950" s="3438"/>
      <c r="E2950" s="3438"/>
      <c r="F2950" s="3438"/>
      <c r="G2950" s="3441"/>
      <c r="H2950" s="3441"/>
      <c r="I2950" s="799"/>
      <c r="J2950" s="799"/>
      <c r="K2950" s="799"/>
      <c r="L2950" s="799"/>
      <c r="M2950" s="799"/>
      <c r="N2950" s="799"/>
      <c r="O2950" s="799"/>
      <c r="P2950" s="799"/>
      <c r="Q2950" s="799"/>
      <c r="R2950" s="799"/>
      <c r="DE2950" s="823"/>
    </row>
    <row r="2951" spans="1:109" s="771" customFormat="1" ht="21" hidden="1" customHeight="1" x14ac:dyDescent="0.15">
      <c r="A2951" s="3421">
        <v>4</v>
      </c>
      <c r="B2951" s="3442" t="s">
        <v>1227</v>
      </c>
      <c r="C2951" s="3424"/>
      <c r="D2951" s="3425"/>
      <c r="E2951" s="3443" t="s">
        <v>1226</v>
      </c>
      <c r="F2951" s="3444"/>
      <c r="G2951" s="3445"/>
      <c r="H2951" s="3445"/>
      <c r="I2951" s="793"/>
      <c r="J2951" s="786">
        <v>5</v>
      </c>
      <c r="K2951" s="3449" t="s">
        <v>1764</v>
      </c>
      <c r="L2951" s="3450"/>
      <c r="M2951" s="3450"/>
      <c r="N2951" s="3450"/>
      <c r="O2951" s="3450"/>
      <c r="P2951" s="3450"/>
      <c r="Q2951" s="3450"/>
      <c r="R2951" s="3451"/>
      <c r="DE2951" s="823"/>
    </row>
    <row r="2952" spans="1:109" s="771" customFormat="1" ht="12" hidden="1" customHeight="1" x14ac:dyDescent="0.15">
      <c r="A2952" s="3422"/>
      <c r="B2952" s="3386"/>
      <c r="C2952" s="3416"/>
      <c r="D2952" s="3387"/>
      <c r="E2952" s="3386"/>
      <c r="F2952" s="3387"/>
      <c r="G2952" s="3445"/>
      <c r="H2952" s="3445"/>
      <c r="I2952" s="793"/>
      <c r="J2952" s="3476"/>
      <c r="K2952" s="3522"/>
      <c r="L2952" s="3523"/>
      <c r="M2952" s="3523"/>
      <c r="N2952" s="3523"/>
      <c r="O2952" s="3523"/>
      <c r="P2952" s="3523"/>
      <c r="Q2952" s="3523"/>
      <c r="R2952" s="3524"/>
      <c r="DE2952" s="823"/>
    </row>
    <row r="2953" spans="1:109" s="771" customFormat="1" ht="12" hidden="1" customHeight="1" x14ac:dyDescent="0.15">
      <c r="A2953" s="787"/>
      <c r="B2953" s="792"/>
      <c r="C2953" s="792"/>
      <c r="D2953" s="792"/>
      <c r="E2953" s="792"/>
      <c r="F2953" s="792"/>
      <c r="G2953" s="3445"/>
      <c r="H2953" s="3445"/>
      <c r="I2953" s="787"/>
      <c r="J2953" s="3477"/>
      <c r="K2953" s="3525"/>
      <c r="L2953" s="3526"/>
      <c r="M2953" s="3526"/>
      <c r="N2953" s="3526"/>
      <c r="O2953" s="3526"/>
      <c r="P2953" s="3526"/>
      <c r="Q2953" s="3526"/>
      <c r="R2953" s="3527"/>
      <c r="S2953" s="225"/>
      <c r="T2953" s="755"/>
      <c r="DE2953" s="823"/>
    </row>
    <row r="2954" spans="1:109" s="771" customFormat="1" ht="12" hidden="1" customHeight="1" x14ac:dyDescent="0.15">
      <c r="A2954" s="787"/>
      <c r="B2954" s="788"/>
      <c r="C2954" s="788"/>
      <c r="D2954" s="788"/>
      <c r="E2954" s="788"/>
      <c r="F2954" s="788"/>
      <c r="G2954" s="788"/>
      <c r="H2954" s="788"/>
      <c r="I2954" s="787"/>
      <c r="J2954" s="3477"/>
      <c r="K2954" s="3525"/>
      <c r="L2954" s="3526"/>
      <c r="M2954" s="3526"/>
      <c r="N2954" s="3526"/>
      <c r="O2954" s="3526"/>
      <c r="P2954" s="3526"/>
      <c r="Q2954" s="3526"/>
      <c r="R2954" s="3527"/>
      <c r="DE2954" s="823"/>
    </row>
    <row r="2955" spans="1:109" s="771" customFormat="1" ht="12" hidden="1" customHeight="1" x14ac:dyDescent="0.15">
      <c r="A2955" s="787"/>
      <c r="B2955" s="3465" t="s">
        <v>1225</v>
      </c>
      <c r="C2955" s="3465"/>
      <c r="D2955" s="3465"/>
      <c r="E2955" s="3465"/>
      <c r="F2955" s="3465"/>
      <c r="G2955" s="3465"/>
      <c r="H2955" s="3465"/>
      <c r="I2955" s="787"/>
      <c r="J2955" s="3477"/>
      <c r="K2955" s="3525"/>
      <c r="L2955" s="3526"/>
      <c r="M2955" s="3526"/>
      <c r="N2955" s="3526"/>
      <c r="O2955" s="3526"/>
      <c r="P2955" s="3526"/>
      <c r="Q2955" s="3526"/>
      <c r="R2955" s="3527"/>
      <c r="DE2955" s="823"/>
    </row>
    <row r="2956" spans="1:109" s="771" customFormat="1" ht="12" hidden="1" customHeight="1" x14ac:dyDescent="0.15">
      <c r="A2956" s="787"/>
      <c r="B2956" s="3465" t="s">
        <v>1224</v>
      </c>
      <c r="C2956" s="3465"/>
      <c r="D2956" s="3465"/>
      <c r="E2956" s="3465"/>
      <c r="F2956" s="3465"/>
      <c r="G2956" s="3465"/>
      <c r="H2956" s="3465"/>
      <c r="I2956" s="789"/>
      <c r="J2956" s="3477"/>
      <c r="K2956" s="3525"/>
      <c r="L2956" s="3526"/>
      <c r="M2956" s="3526"/>
      <c r="N2956" s="3526"/>
      <c r="O2956" s="3526"/>
      <c r="P2956" s="3526"/>
      <c r="Q2956" s="3526"/>
      <c r="R2956" s="3527"/>
      <c r="DE2956" s="823"/>
    </row>
    <row r="2957" spans="1:109" s="771" customFormat="1" ht="12" hidden="1" customHeight="1" x14ac:dyDescent="0.15">
      <c r="A2957" s="790" t="s">
        <v>1223</v>
      </c>
      <c r="B2957" s="3466" t="s">
        <v>577</v>
      </c>
      <c r="C2957" s="3466"/>
      <c r="D2957" s="3466"/>
      <c r="E2957" s="3466"/>
      <c r="F2957" s="3466"/>
      <c r="G2957" s="3466"/>
      <c r="H2957" s="3466"/>
      <c r="I2957" s="787"/>
      <c r="J2957" s="3477"/>
      <c r="K2957" s="3525"/>
      <c r="L2957" s="3526"/>
      <c r="M2957" s="3526"/>
      <c r="N2957" s="3526"/>
      <c r="O2957" s="3526"/>
      <c r="P2957" s="3526"/>
      <c r="Q2957" s="3526"/>
      <c r="R2957" s="3527"/>
      <c r="DE2957" s="823"/>
    </row>
    <row r="2958" spans="1:109" s="771" customFormat="1" ht="12" hidden="1" customHeight="1" x14ac:dyDescent="0.15">
      <c r="A2958" s="790"/>
      <c r="B2958" s="3467" t="s">
        <v>1222</v>
      </c>
      <c r="C2958" s="3467"/>
      <c r="D2958" s="3467"/>
      <c r="E2958" s="3467"/>
      <c r="F2958" s="3467"/>
      <c r="G2958" s="3467"/>
      <c r="H2958" s="3467"/>
      <c r="I2958" s="787"/>
      <c r="J2958" s="3477"/>
      <c r="K2958" s="3525"/>
      <c r="L2958" s="3526"/>
      <c r="M2958" s="3526"/>
      <c r="N2958" s="3526"/>
      <c r="O2958" s="3526"/>
      <c r="P2958" s="3526"/>
      <c r="Q2958" s="3526"/>
      <c r="R2958" s="3527"/>
      <c r="DE2958" s="823"/>
    </row>
    <row r="2959" spans="1:109" s="771" customFormat="1" ht="12" hidden="1" customHeight="1" x14ac:dyDescent="0.15">
      <c r="A2959" s="790"/>
      <c r="B2959" s="3467"/>
      <c r="C2959" s="3467"/>
      <c r="D2959" s="3467"/>
      <c r="E2959" s="3467"/>
      <c r="F2959" s="3467"/>
      <c r="G2959" s="3467"/>
      <c r="H2959" s="3467"/>
      <c r="I2959" s="787"/>
      <c r="J2959" s="3477"/>
      <c r="K2959" s="3525"/>
      <c r="L2959" s="3526"/>
      <c r="M2959" s="3526"/>
      <c r="N2959" s="3526"/>
      <c r="O2959" s="3526"/>
      <c r="P2959" s="3526"/>
      <c r="Q2959" s="3526"/>
      <c r="R2959" s="3527"/>
      <c r="DE2959" s="823"/>
    </row>
    <row r="2960" spans="1:109" s="771" customFormat="1" ht="12" hidden="1" customHeight="1" x14ac:dyDescent="0.15">
      <c r="A2960" s="790"/>
      <c r="B2960" s="3465"/>
      <c r="C2960" s="3465"/>
      <c r="D2960" s="3465"/>
      <c r="E2960" s="3465"/>
      <c r="F2960" s="3465"/>
      <c r="G2960" s="3465"/>
      <c r="H2960" s="3465"/>
      <c r="I2960" s="787"/>
      <c r="J2960" s="3477"/>
      <c r="K2960" s="3525"/>
      <c r="L2960" s="3526"/>
      <c r="M2960" s="3526"/>
      <c r="N2960" s="3526"/>
      <c r="O2960" s="3526"/>
      <c r="P2960" s="3526"/>
      <c r="Q2960" s="3526"/>
      <c r="R2960" s="3527"/>
      <c r="DE2960" s="823"/>
    </row>
    <row r="2961" spans="1:111" s="771" customFormat="1" ht="12" hidden="1" customHeight="1" x14ac:dyDescent="0.15">
      <c r="A2961" s="790"/>
      <c r="B2961" s="3465" t="s">
        <v>652</v>
      </c>
      <c r="C2961" s="3465"/>
      <c r="D2961" s="3465"/>
      <c r="E2961" s="3465"/>
      <c r="F2961" s="3465"/>
      <c r="G2961" s="3465"/>
      <c r="H2961" s="3465"/>
      <c r="I2961" s="787"/>
      <c r="J2961" s="3477"/>
      <c r="K2961" s="3525"/>
      <c r="L2961" s="3526"/>
      <c r="M2961" s="3526"/>
      <c r="N2961" s="3526"/>
      <c r="O2961" s="3526"/>
      <c r="P2961" s="3526"/>
      <c r="Q2961" s="3526"/>
      <c r="R2961" s="3527"/>
      <c r="U2961" s="224"/>
      <c r="V2961" s="224"/>
      <c r="W2961" s="224"/>
      <c r="X2961" s="224"/>
      <c r="Y2961" s="224"/>
      <c r="Z2961" s="224"/>
      <c r="AA2961" s="224"/>
      <c r="AB2961" s="224"/>
      <c r="AC2961" s="224"/>
      <c r="AD2961" s="224"/>
      <c r="AE2961" s="224"/>
      <c r="DE2961" s="823"/>
    </row>
    <row r="2962" spans="1:111" s="771" customFormat="1" ht="12" hidden="1" customHeight="1" x14ac:dyDescent="0.15">
      <c r="A2962" s="790"/>
      <c r="B2962" s="3465"/>
      <c r="C2962" s="3465"/>
      <c r="D2962" s="3465"/>
      <c r="E2962" s="3465"/>
      <c r="F2962" s="3465"/>
      <c r="G2962" s="3465"/>
      <c r="H2962" s="3465"/>
      <c r="I2962" s="787"/>
      <c r="J2962" s="3478"/>
      <c r="K2962" s="3528"/>
      <c r="L2962" s="3529"/>
      <c r="M2962" s="3529"/>
      <c r="N2962" s="3529"/>
      <c r="O2962" s="3529"/>
      <c r="P2962" s="3529"/>
      <c r="Q2962" s="3529"/>
      <c r="R2962" s="3530"/>
      <c r="DE2962" s="823"/>
    </row>
    <row r="2963" spans="1:111" s="772" customFormat="1" ht="13.5" hidden="1" x14ac:dyDescent="0.15">
      <c r="A2963" s="3473" t="s">
        <v>1239</v>
      </c>
      <c r="B2963" s="3474"/>
      <c r="C2963" s="3474"/>
      <c r="D2963" s="3474"/>
      <c r="E2963" s="3474"/>
      <c r="F2963" s="3474"/>
      <c r="G2963" s="3474"/>
      <c r="H2963" s="3474"/>
      <c r="I2963" s="3474"/>
      <c r="J2963" s="3474"/>
      <c r="K2963" s="3474"/>
      <c r="L2963" s="3474"/>
      <c r="M2963" s="3474"/>
      <c r="N2963" s="3474"/>
      <c r="O2963" s="3474"/>
      <c r="P2963" s="3474"/>
      <c r="Q2963" s="3474"/>
      <c r="R2963" s="3474"/>
      <c r="DE2963" s="822"/>
    </row>
    <row r="2964" spans="1:111" s="771" customFormat="1" ht="12" hidden="1" customHeight="1" x14ac:dyDescent="0.15">
      <c r="A2964" s="3393" t="s">
        <v>576</v>
      </c>
      <c r="B2964" s="3417"/>
      <c r="C2964" s="3494"/>
      <c r="D2964" s="3495"/>
      <c r="E2964" s="3393" t="s">
        <v>575</v>
      </c>
      <c r="F2964" s="3417"/>
      <c r="G2964" s="3386"/>
      <c r="H2964" s="3416"/>
      <c r="I2964" s="3416"/>
      <c r="J2964" s="3387"/>
      <c r="K2964" s="3393" t="s">
        <v>1214</v>
      </c>
      <c r="L2964" s="3395"/>
      <c r="M2964" s="3420"/>
      <c r="N2964" s="3386"/>
      <c r="O2964" s="3416"/>
      <c r="P2964" s="3416"/>
      <c r="Q2964" s="3416"/>
      <c r="R2964" s="3387"/>
      <c r="DE2964" s="823"/>
    </row>
    <row r="2965" spans="1:111" s="771" customFormat="1" ht="12" hidden="1" customHeight="1" x14ac:dyDescent="0.15">
      <c r="A2965" s="3421">
        <v>1</v>
      </c>
      <c r="B2965" s="3510" t="s">
        <v>1238</v>
      </c>
      <c r="C2965" s="3511"/>
      <c r="D2965" s="3511"/>
      <c r="E2965" s="3511"/>
      <c r="F2965" s="3512"/>
      <c r="G2965" s="3492" t="s">
        <v>1237</v>
      </c>
      <c r="H2965" s="3493"/>
      <c r="I2965" s="3492" t="s">
        <v>1236</v>
      </c>
      <c r="J2965" s="3503"/>
      <c r="K2965" s="3503"/>
      <c r="L2965" s="3503"/>
      <c r="M2965" s="3503"/>
      <c r="N2965" s="3503"/>
      <c r="O2965" s="3503"/>
      <c r="P2965" s="3503"/>
      <c r="Q2965" s="3503"/>
      <c r="R2965" s="3493"/>
      <c r="DE2965" s="823"/>
    </row>
    <row r="2966" spans="1:111" s="771" customFormat="1" ht="12" hidden="1" customHeight="1" x14ac:dyDescent="0.15">
      <c r="A2966" s="3422"/>
      <c r="B2966" s="3513"/>
      <c r="C2966" s="3514"/>
      <c r="D2966" s="3514"/>
      <c r="E2966" s="3514"/>
      <c r="F2966" s="3515"/>
      <c r="G2966" s="3516"/>
      <c r="H2966" s="3517"/>
      <c r="I2966" s="3518"/>
      <c r="J2966" s="3519"/>
      <c r="K2966" s="3519"/>
      <c r="L2966" s="3519"/>
      <c r="M2966" s="780" t="s">
        <v>1761</v>
      </c>
      <c r="N2966" s="3520"/>
      <c r="O2966" s="3521"/>
      <c r="P2966" s="781" t="s">
        <v>1762</v>
      </c>
      <c r="Q2966" s="773"/>
      <c r="R2966" s="782" t="s">
        <v>1763</v>
      </c>
      <c r="S2966" s="758" t="str">
        <f>IF(AND(Q2966&lt;&gt;"",Q2966&lt;120),"排煙機の規定風量は120㎥以上必要です。","")</f>
        <v/>
      </c>
      <c r="T2966" s="770"/>
      <c r="DE2966" s="823"/>
    </row>
    <row r="2967" spans="1:111" s="771" customFormat="1" ht="6" hidden="1" customHeight="1" x14ac:dyDescent="0.15">
      <c r="A2967" s="794"/>
      <c r="B2967" s="794"/>
      <c r="C2967" s="794"/>
      <c r="D2967" s="794"/>
      <c r="E2967" s="794"/>
      <c r="F2967" s="794"/>
      <c r="G2967" s="794"/>
      <c r="H2967" s="794"/>
      <c r="I2967" s="794"/>
      <c r="J2967" s="794"/>
      <c r="K2967" s="795"/>
      <c r="L2967" s="795"/>
      <c r="M2967" s="795"/>
      <c r="N2967" s="794"/>
      <c r="O2967" s="796"/>
      <c r="P2967" s="796"/>
      <c r="Q2967" s="795"/>
      <c r="R2967" s="795"/>
      <c r="DE2967" s="823"/>
    </row>
    <row r="2968" spans="1:111" s="771" customFormat="1" ht="12" hidden="1" customHeight="1" x14ac:dyDescent="0.15">
      <c r="A2968" s="3432">
        <v>2</v>
      </c>
      <c r="B2968" s="3492" t="s">
        <v>1235</v>
      </c>
      <c r="C2968" s="3503"/>
      <c r="D2968" s="3503"/>
      <c r="E2968" s="3503"/>
      <c r="F2968" s="3503"/>
      <c r="G2968" s="3503"/>
      <c r="H2968" s="3503"/>
      <c r="I2968" s="3503"/>
      <c r="J2968" s="3503"/>
      <c r="K2968" s="3503"/>
      <c r="L2968" s="3503"/>
      <c r="M2968" s="3503"/>
      <c r="N2968" s="3503"/>
      <c r="O2968" s="3504"/>
      <c r="P2968" s="783"/>
      <c r="Q2968" s="3434" t="s">
        <v>1231</v>
      </c>
      <c r="R2968" s="3435"/>
      <c r="DE2968" s="823"/>
    </row>
    <row r="2969" spans="1:111" s="771" customFormat="1" ht="12" hidden="1" customHeight="1" x14ac:dyDescent="0.15">
      <c r="A2969" s="3433"/>
      <c r="B2969" s="784" t="s">
        <v>54</v>
      </c>
      <c r="C2969" s="3501" t="s">
        <v>1234</v>
      </c>
      <c r="D2969" s="3396"/>
      <c r="E2969" s="3502"/>
      <c r="F2969" s="785" t="s">
        <v>1233</v>
      </c>
      <c r="G2969" s="3501" t="s">
        <v>1228</v>
      </c>
      <c r="H2969" s="3396"/>
      <c r="I2969" s="3501" t="s">
        <v>579</v>
      </c>
      <c r="J2969" s="3396"/>
      <c r="K2969" s="3396"/>
      <c r="L2969" s="3396"/>
      <c r="M2969" s="3396"/>
      <c r="N2969" s="3396" t="s">
        <v>578</v>
      </c>
      <c r="O2969" s="3397"/>
      <c r="P2969" s="3398"/>
      <c r="Q2969" s="3436"/>
      <c r="R2969" s="3437"/>
      <c r="DE2969" s="823"/>
      <c r="DF2969" s="772" t="str">
        <f>IF(COUNTA(B2970:R3019)&gt;0,DG2969,"")</f>
        <v/>
      </c>
      <c r="DG2969" s="829">
        <v>41</v>
      </c>
    </row>
    <row r="2970" spans="1:111" s="771" customFormat="1" ht="12" hidden="1" customHeight="1" x14ac:dyDescent="0.15">
      <c r="A2970" s="3433"/>
      <c r="B2970" s="762"/>
      <c r="C2970" s="3505"/>
      <c r="D2970" s="3505"/>
      <c r="E2970" s="3505"/>
      <c r="F2970" s="1172"/>
      <c r="G2970" s="3505"/>
      <c r="H2970" s="3505"/>
      <c r="I2970" s="3506"/>
      <c r="J2970" s="3506"/>
      <c r="K2970" s="3506"/>
      <c r="L2970" s="3506"/>
      <c r="M2970" s="3506"/>
      <c r="N2970" s="3507"/>
      <c r="O2970" s="3508"/>
      <c r="P2970" s="3509"/>
      <c r="Q2970" s="3505"/>
      <c r="R2970" s="3505"/>
      <c r="DE2970" s="823"/>
    </row>
    <row r="2971" spans="1:111" s="771" customFormat="1" ht="12" hidden="1" customHeight="1" x14ac:dyDescent="0.15">
      <c r="A2971" s="3433"/>
      <c r="B2971" s="763"/>
      <c r="C2971" s="3490"/>
      <c r="D2971" s="3490"/>
      <c r="E2971" s="3490"/>
      <c r="F2971" s="1173"/>
      <c r="G2971" s="3490"/>
      <c r="H2971" s="3490"/>
      <c r="I2971" s="3491"/>
      <c r="J2971" s="3491"/>
      <c r="K2971" s="3491"/>
      <c r="L2971" s="3491"/>
      <c r="M2971" s="3491"/>
      <c r="N2971" s="3487"/>
      <c r="O2971" s="3488"/>
      <c r="P2971" s="3489"/>
      <c r="Q2971" s="3490"/>
      <c r="R2971" s="3490"/>
      <c r="DE2971" s="823"/>
    </row>
    <row r="2972" spans="1:111" s="771" customFormat="1" ht="12" hidden="1" customHeight="1" x14ac:dyDescent="0.15">
      <c r="A2972" s="3433"/>
      <c r="B2972" s="763"/>
      <c r="C2972" s="3490"/>
      <c r="D2972" s="3490"/>
      <c r="E2972" s="3490"/>
      <c r="F2972" s="1173"/>
      <c r="G2972" s="3490"/>
      <c r="H2972" s="3490"/>
      <c r="I2972" s="3491"/>
      <c r="J2972" s="3491"/>
      <c r="K2972" s="3491"/>
      <c r="L2972" s="3491"/>
      <c r="M2972" s="3491"/>
      <c r="N2972" s="3487"/>
      <c r="O2972" s="3488"/>
      <c r="P2972" s="3489"/>
      <c r="Q2972" s="3490"/>
      <c r="R2972" s="3490"/>
      <c r="DE2972" s="823"/>
    </row>
    <row r="2973" spans="1:111" s="771" customFormat="1" ht="12" hidden="1" customHeight="1" x14ac:dyDescent="0.15">
      <c r="A2973" s="3433"/>
      <c r="B2973" s="763"/>
      <c r="C2973" s="3490"/>
      <c r="D2973" s="3490"/>
      <c r="E2973" s="3490"/>
      <c r="F2973" s="1173"/>
      <c r="G2973" s="3490"/>
      <c r="H2973" s="3490"/>
      <c r="I2973" s="3491"/>
      <c r="J2973" s="3491"/>
      <c r="K2973" s="3491"/>
      <c r="L2973" s="3491"/>
      <c r="M2973" s="3491"/>
      <c r="N2973" s="3487"/>
      <c r="O2973" s="3488"/>
      <c r="P2973" s="3489"/>
      <c r="Q2973" s="3490"/>
      <c r="R2973" s="3490"/>
      <c r="DE2973" s="823"/>
    </row>
    <row r="2974" spans="1:111" s="771" customFormat="1" ht="12" hidden="1" customHeight="1" x14ac:dyDescent="0.15">
      <c r="A2974" s="3433"/>
      <c r="B2974" s="763"/>
      <c r="C2974" s="3490"/>
      <c r="D2974" s="3490"/>
      <c r="E2974" s="3490"/>
      <c r="F2974" s="1173"/>
      <c r="G2974" s="3490"/>
      <c r="H2974" s="3490"/>
      <c r="I2974" s="3491"/>
      <c r="J2974" s="3491"/>
      <c r="K2974" s="3491"/>
      <c r="L2974" s="3491"/>
      <c r="M2974" s="3491"/>
      <c r="N2974" s="3487"/>
      <c r="O2974" s="3488"/>
      <c r="P2974" s="3489"/>
      <c r="Q2974" s="3490"/>
      <c r="R2974" s="3490"/>
      <c r="DE2974" s="823"/>
    </row>
    <row r="2975" spans="1:111" s="771" customFormat="1" ht="12" hidden="1" customHeight="1" x14ac:dyDescent="0.15">
      <c r="A2975" s="3433"/>
      <c r="B2975" s="763"/>
      <c r="C2975" s="3490"/>
      <c r="D2975" s="3490"/>
      <c r="E2975" s="3490"/>
      <c r="F2975" s="1173"/>
      <c r="G2975" s="3490"/>
      <c r="H2975" s="3490"/>
      <c r="I2975" s="3491"/>
      <c r="J2975" s="3491"/>
      <c r="K2975" s="3491"/>
      <c r="L2975" s="3491"/>
      <c r="M2975" s="3491"/>
      <c r="N2975" s="3487"/>
      <c r="O2975" s="3488"/>
      <c r="P2975" s="3489"/>
      <c r="Q2975" s="3490"/>
      <c r="R2975" s="3490"/>
      <c r="DE2975" s="823"/>
    </row>
    <row r="2976" spans="1:111" s="771" customFormat="1" ht="12" hidden="1" customHeight="1" x14ac:dyDescent="0.15">
      <c r="A2976" s="3433"/>
      <c r="B2976" s="763"/>
      <c r="C2976" s="3490"/>
      <c r="D2976" s="3490"/>
      <c r="E2976" s="3490"/>
      <c r="F2976" s="1173"/>
      <c r="G2976" s="3490"/>
      <c r="H2976" s="3490"/>
      <c r="I2976" s="3491"/>
      <c r="J2976" s="3491"/>
      <c r="K2976" s="3491"/>
      <c r="L2976" s="3491"/>
      <c r="M2976" s="3491"/>
      <c r="N2976" s="3487"/>
      <c r="O2976" s="3488"/>
      <c r="P2976" s="3489"/>
      <c r="Q2976" s="3490"/>
      <c r="R2976" s="3490"/>
      <c r="DE2976" s="823"/>
    </row>
    <row r="2977" spans="1:109" s="771" customFormat="1" ht="12" hidden="1" customHeight="1" x14ac:dyDescent="0.15">
      <c r="A2977" s="3433"/>
      <c r="B2977" s="763"/>
      <c r="C2977" s="3490"/>
      <c r="D2977" s="3490"/>
      <c r="E2977" s="3490"/>
      <c r="F2977" s="1173"/>
      <c r="G2977" s="3490"/>
      <c r="H2977" s="3490"/>
      <c r="I2977" s="3491"/>
      <c r="J2977" s="3491"/>
      <c r="K2977" s="3491"/>
      <c r="L2977" s="3491"/>
      <c r="M2977" s="3491"/>
      <c r="N2977" s="3487"/>
      <c r="O2977" s="3488"/>
      <c r="P2977" s="3489"/>
      <c r="Q2977" s="3490"/>
      <c r="R2977" s="3490"/>
      <c r="DE2977" s="823"/>
    </row>
    <row r="2978" spans="1:109" s="771" customFormat="1" ht="12" hidden="1" customHeight="1" x14ac:dyDescent="0.15">
      <c r="A2978" s="3433"/>
      <c r="B2978" s="763"/>
      <c r="C2978" s="3490"/>
      <c r="D2978" s="3490"/>
      <c r="E2978" s="3490"/>
      <c r="F2978" s="1173"/>
      <c r="G2978" s="3490"/>
      <c r="H2978" s="3490"/>
      <c r="I2978" s="3491"/>
      <c r="J2978" s="3491"/>
      <c r="K2978" s="3491"/>
      <c r="L2978" s="3491"/>
      <c r="M2978" s="3491"/>
      <c r="N2978" s="3487"/>
      <c r="O2978" s="3488"/>
      <c r="P2978" s="3489"/>
      <c r="Q2978" s="3490"/>
      <c r="R2978" s="3490"/>
      <c r="DE2978" s="823"/>
    </row>
    <row r="2979" spans="1:109" s="771" customFormat="1" ht="12" hidden="1" customHeight="1" x14ac:dyDescent="0.15">
      <c r="A2979" s="3433"/>
      <c r="B2979" s="763"/>
      <c r="C2979" s="3490"/>
      <c r="D2979" s="3490"/>
      <c r="E2979" s="3490"/>
      <c r="F2979" s="1173"/>
      <c r="G2979" s="3490"/>
      <c r="H2979" s="3490"/>
      <c r="I2979" s="3491"/>
      <c r="J2979" s="3491"/>
      <c r="K2979" s="3491"/>
      <c r="L2979" s="3491"/>
      <c r="M2979" s="3491"/>
      <c r="N2979" s="3487"/>
      <c r="O2979" s="3488"/>
      <c r="P2979" s="3489"/>
      <c r="Q2979" s="3490"/>
      <c r="R2979" s="3490"/>
      <c r="DE2979" s="823"/>
    </row>
    <row r="2980" spans="1:109" s="771" customFormat="1" ht="12" hidden="1" customHeight="1" x14ac:dyDescent="0.15">
      <c r="A2980" s="3433"/>
      <c r="B2980" s="763"/>
      <c r="C2980" s="3490"/>
      <c r="D2980" s="3490"/>
      <c r="E2980" s="3490"/>
      <c r="F2980" s="1173"/>
      <c r="G2980" s="3490"/>
      <c r="H2980" s="3490"/>
      <c r="I2980" s="3491"/>
      <c r="J2980" s="3491"/>
      <c r="K2980" s="3491"/>
      <c r="L2980" s="3491"/>
      <c r="M2980" s="3491"/>
      <c r="N2980" s="3487"/>
      <c r="O2980" s="3488"/>
      <c r="P2980" s="3489"/>
      <c r="Q2980" s="3490"/>
      <c r="R2980" s="3490"/>
      <c r="DE2980" s="823"/>
    </row>
    <row r="2981" spans="1:109" s="771" customFormat="1" ht="12" hidden="1" customHeight="1" x14ac:dyDescent="0.15">
      <c r="A2981" s="3433"/>
      <c r="B2981" s="763"/>
      <c r="C2981" s="3490"/>
      <c r="D2981" s="3490"/>
      <c r="E2981" s="3490"/>
      <c r="F2981" s="1173"/>
      <c r="G2981" s="3490"/>
      <c r="H2981" s="3490"/>
      <c r="I2981" s="3491"/>
      <c r="J2981" s="3491"/>
      <c r="K2981" s="3491"/>
      <c r="L2981" s="3491"/>
      <c r="M2981" s="3491"/>
      <c r="N2981" s="3487"/>
      <c r="O2981" s="3488"/>
      <c r="P2981" s="3489"/>
      <c r="Q2981" s="3490"/>
      <c r="R2981" s="3490"/>
      <c r="DE2981" s="823"/>
    </row>
    <row r="2982" spans="1:109" s="771" customFormat="1" ht="12" hidden="1" customHeight="1" x14ac:dyDescent="0.15">
      <c r="A2982" s="3433"/>
      <c r="B2982" s="763"/>
      <c r="C2982" s="3490"/>
      <c r="D2982" s="3490"/>
      <c r="E2982" s="3490"/>
      <c r="F2982" s="1173"/>
      <c r="G2982" s="3490"/>
      <c r="H2982" s="3490"/>
      <c r="I2982" s="3491"/>
      <c r="J2982" s="3491"/>
      <c r="K2982" s="3491"/>
      <c r="L2982" s="3491"/>
      <c r="M2982" s="3491"/>
      <c r="N2982" s="3487"/>
      <c r="O2982" s="3488"/>
      <c r="P2982" s="3489"/>
      <c r="Q2982" s="3490"/>
      <c r="R2982" s="3490"/>
      <c r="DE2982" s="823"/>
    </row>
    <row r="2983" spans="1:109" s="771" customFormat="1" ht="12" hidden="1" customHeight="1" x14ac:dyDescent="0.15">
      <c r="A2983" s="3433"/>
      <c r="B2983" s="763"/>
      <c r="C2983" s="3490"/>
      <c r="D2983" s="3490"/>
      <c r="E2983" s="3490"/>
      <c r="F2983" s="1173"/>
      <c r="G2983" s="3490"/>
      <c r="H2983" s="3490"/>
      <c r="I2983" s="3491"/>
      <c r="J2983" s="3491"/>
      <c r="K2983" s="3491"/>
      <c r="L2983" s="3491"/>
      <c r="M2983" s="3491"/>
      <c r="N2983" s="3487"/>
      <c r="O2983" s="3488"/>
      <c r="P2983" s="3489"/>
      <c r="Q2983" s="3490"/>
      <c r="R2983" s="3490"/>
      <c r="DE2983" s="823"/>
    </row>
    <row r="2984" spans="1:109" s="771" customFormat="1" ht="12" hidden="1" customHeight="1" x14ac:dyDescent="0.15">
      <c r="A2984" s="3433"/>
      <c r="B2984" s="763"/>
      <c r="C2984" s="3490"/>
      <c r="D2984" s="3490"/>
      <c r="E2984" s="3490"/>
      <c r="F2984" s="1173"/>
      <c r="G2984" s="3490"/>
      <c r="H2984" s="3490"/>
      <c r="I2984" s="3491"/>
      <c r="J2984" s="3491"/>
      <c r="K2984" s="3491"/>
      <c r="L2984" s="3491"/>
      <c r="M2984" s="3491"/>
      <c r="N2984" s="3487"/>
      <c r="O2984" s="3488"/>
      <c r="P2984" s="3489"/>
      <c r="Q2984" s="3490"/>
      <c r="R2984" s="3490"/>
      <c r="DE2984" s="823"/>
    </row>
    <row r="2985" spans="1:109" s="771" customFormat="1" ht="12" hidden="1" customHeight="1" x14ac:dyDescent="0.15">
      <c r="A2985" s="3433"/>
      <c r="B2985" s="763"/>
      <c r="C2985" s="3490"/>
      <c r="D2985" s="3490"/>
      <c r="E2985" s="3490"/>
      <c r="F2985" s="1173"/>
      <c r="G2985" s="3490"/>
      <c r="H2985" s="3490"/>
      <c r="I2985" s="3491"/>
      <c r="J2985" s="3491"/>
      <c r="K2985" s="3491"/>
      <c r="L2985" s="3491"/>
      <c r="M2985" s="3491"/>
      <c r="N2985" s="3487"/>
      <c r="O2985" s="3488"/>
      <c r="P2985" s="3489"/>
      <c r="Q2985" s="3490"/>
      <c r="R2985" s="3490"/>
      <c r="DE2985" s="823"/>
    </row>
    <row r="2986" spans="1:109" s="771" customFormat="1" ht="12" hidden="1" customHeight="1" x14ac:dyDescent="0.15">
      <c r="A2986" s="3433"/>
      <c r="B2986" s="763"/>
      <c r="C2986" s="3490"/>
      <c r="D2986" s="3490"/>
      <c r="E2986" s="3490"/>
      <c r="F2986" s="1173"/>
      <c r="G2986" s="3490"/>
      <c r="H2986" s="3490"/>
      <c r="I2986" s="3491"/>
      <c r="J2986" s="3491"/>
      <c r="K2986" s="3491"/>
      <c r="L2986" s="3491"/>
      <c r="M2986" s="3491"/>
      <c r="N2986" s="3487"/>
      <c r="O2986" s="3488"/>
      <c r="P2986" s="3489"/>
      <c r="Q2986" s="3490"/>
      <c r="R2986" s="3490"/>
      <c r="DE2986" s="823"/>
    </row>
    <row r="2987" spans="1:109" s="771" customFormat="1" ht="12" hidden="1" customHeight="1" x14ac:dyDescent="0.15">
      <c r="A2987" s="3433"/>
      <c r="B2987" s="763"/>
      <c r="C2987" s="3490"/>
      <c r="D2987" s="3490"/>
      <c r="E2987" s="3490"/>
      <c r="F2987" s="1173"/>
      <c r="G2987" s="3490"/>
      <c r="H2987" s="3490"/>
      <c r="I2987" s="3491"/>
      <c r="J2987" s="3491"/>
      <c r="K2987" s="3491"/>
      <c r="L2987" s="3491"/>
      <c r="M2987" s="3491"/>
      <c r="N2987" s="3487"/>
      <c r="O2987" s="3488"/>
      <c r="P2987" s="3489"/>
      <c r="Q2987" s="3490"/>
      <c r="R2987" s="3490"/>
      <c r="DE2987" s="823"/>
    </row>
    <row r="2988" spans="1:109" s="771" customFormat="1" ht="12" hidden="1" customHeight="1" x14ac:dyDescent="0.15">
      <c r="A2988" s="3433"/>
      <c r="B2988" s="763"/>
      <c r="C2988" s="3490"/>
      <c r="D2988" s="3490"/>
      <c r="E2988" s="3490"/>
      <c r="F2988" s="1173"/>
      <c r="G2988" s="3490"/>
      <c r="H2988" s="3490"/>
      <c r="I2988" s="3491"/>
      <c r="J2988" s="3491"/>
      <c r="K2988" s="3491"/>
      <c r="L2988" s="3491"/>
      <c r="M2988" s="3491"/>
      <c r="N2988" s="3487"/>
      <c r="O2988" s="3488"/>
      <c r="P2988" s="3489"/>
      <c r="Q2988" s="3490"/>
      <c r="R2988" s="3490"/>
      <c r="DE2988" s="823"/>
    </row>
    <row r="2989" spans="1:109" s="771" customFormat="1" ht="12" hidden="1" customHeight="1" x14ac:dyDescent="0.15">
      <c r="A2989" s="3433"/>
      <c r="B2989" s="763"/>
      <c r="C2989" s="3490"/>
      <c r="D2989" s="3490"/>
      <c r="E2989" s="3490"/>
      <c r="F2989" s="1173"/>
      <c r="G2989" s="3490"/>
      <c r="H2989" s="3490"/>
      <c r="I2989" s="3491"/>
      <c r="J2989" s="3491"/>
      <c r="K2989" s="3491"/>
      <c r="L2989" s="3491"/>
      <c r="M2989" s="3491"/>
      <c r="N2989" s="3487"/>
      <c r="O2989" s="3488"/>
      <c r="P2989" s="3489"/>
      <c r="Q2989" s="3490"/>
      <c r="R2989" s="3490"/>
      <c r="DE2989" s="823"/>
    </row>
    <row r="2990" spans="1:109" s="771" customFormat="1" ht="12" hidden="1" customHeight="1" x14ac:dyDescent="0.15">
      <c r="A2990" s="3433"/>
      <c r="B2990" s="763"/>
      <c r="C2990" s="3490"/>
      <c r="D2990" s="3490"/>
      <c r="E2990" s="3490"/>
      <c r="F2990" s="1173"/>
      <c r="G2990" s="3490"/>
      <c r="H2990" s="3490"/>
      <c r="I2990" s="3491"/>
      <c r="J2990" s="3491"/>
      <c r="K2990" s="3491"/>
      <c r="L2990" s="3491"/>
      <c r="M2990" s="3491"/>
      <c r="N2990" s="3487"/>
      <c r="O2990" s="3488"/>
      <c r="P2990" s="3489"/>
      <c r="Q2990" s="3490"/>
      <c r="R2990" s="3490"/>
      <c r="DE2990" s="823"/>
    </row>
    <row r="2991" spans="1:109" s="771" customFormat="1" ht="12" hidden="1" customHeight="1" x14ac:dyDescent="0.15">
      <c r="A2991" s="3433"/>
      <c r="B2991" s="763"/>
      <c r="C2991" s="3490"/>
      <c r="D2991" s="3490"/>
      <c r="E2991" s="3490"/>
      <c r="F2991" s="1173"/>
      <c r="G2991" s="3490"/>
      <c r="H2991" s="3490"/>
      <c r="I2991" s="3491"/>
      <c r="J2991" s="3491"/>
      <c r="K2991" s="3491"/>
      <c r="L2991" s="3491"/>
      <c r="M2991" s="3491"/>
      <c r="N2991" s="3487"/>
      <c r="O2991" s="3488"/>
      <c r="P2991" s="3489"/>
      <c r="Q2991" s="3490"/>
      <c r="R2991" s="3490"/>
      <c r="DE2991" s="823"/>
    </row>
    <row r="2992" spans="1:109" s="771" customFormat="1" ht="12" hidden="1" customHeight="1" x14ac:dyDescent="0.15">
      <c r="A2992" s="3433"/>
      <c r="B2992" s="763"/>
      <c r="C2992" s="3490"/>
      <c r="D2992" s="3490"/>
      <c r="E2992" s="3490"/>
      <c r="F2992" s="1173"/>
      <c r="G2992" s="3490"/>
      <c r="H2992" s="3490"/>
      <c r="I2992" s="3491"/>
      <c r="J2992" s="3491"/>
      <c r="K2992" s="3491"/>
      <c r="L2992" s="3491"/>
      <c r="M2992" s="3491"/>
      <c r="N2992" s="3487"/>
      <c r="O2992" s="3488"/>
      <c r="P2992" s="3489"/>
      <c r="Q2992" s="3490"/>
      <c r="R2992" s="3490"/>
      <c r="DE2992" s="823"/>
    </row>
    <row r="2993" spans="1:109" s="771" customFormat="1" ht="12" hidden="1" customHeight="1" x14ac:dyDescent="0.15">
      <c r="A2993" s="3433"/>
      <c r="B2993" s="763"/>
      <c r="C2993" s="3490"/>
      <c r="D2993" s="3490"/>
      <c r="E2993" s="3490"/>
      <c r="F2993" s="1173"/>
      <c r="G2993" s="3490"/>
      <c r="H2993" s="3490"/>
      <c r="I2993" s="3491"/>
      <c r="J2993" s="3491"/>
      <c r="K2993" s="3491"/>
      <c r="L2993" s="3491"/>
      <c r="M2993" s="3491"/>
      <c r="N2993" s="3487"/>
      <c r="O2993" s="3488"/>
      <c r="P2993" s="3489"/>
      <c r="Q2993" s="3490"/>
      <c r="R2993" s="3490"/>
      <c r="DE2993" s="823"/>
    </row>
    <row r="2994" spans="1:109" s="771" customFormat="1" ht="12" hidden="1" customHeight="1" x14ac:dyDescent="0.15">
      <c r="A2994" s="3433"/>
      <c r="B2994" s="763"/>
      <c r="C2994" s="3490"/>
      <c r="D2994" s="3490"/>
      <c r="E2994" s="3490"/>
      <c r="F2994" s="1173"/>
      <c r="G2994" s="3490"/>
      <c r="H2994" s="3490"/>
      <c r="I2994" s="3491"/>
      <c r="J2994" s="3491"/>
      <c r="K2994" s="3491"/>
      <c r="L2994" s="3491"/>
      <c r="M2994" s="3491"/>
      <c r="N2994" s="3487"/>
      <c r="O2994" s="3488"/>
      <c r="P2994" s="3489"/>
      <c r="Q2994" s="3490"/>
      <c r="R2994" s="3490"/>
      <c r="DE2994" s="823"/>
    </row>
    <row r="2995" spans="1:109" s="771" customFormat="1" ht="12" hidden="1" customHeight="1" x14ac:dyDescent="0.15">
      <c r="A2995" s="3433"/>
      <c r="B2995" s="763"/>
      <c r="C2995" s="3490"/>
      <c r="D2995" s="3490"/>
      <c r="E2995" s="3490"/>
      <c r="F2995" s="1173"/>
      <c r="G2995" s="3490"/>
      <c r="H2995" s="3490"/>
      <c r="I2995" s="3491"/>
      <c r="J2995" s="3491"/>
      <c r="K2995" s="3491"/>
      <c r="L2995" s="3491"/>
      <c r="M2995" s="3491"/>
      <c r="N2995" s="3487"/>
      <c r="O2995" s="3488"/>
      <c r="P2995" s="3489"/>
      <c r="Q2995" s="3490"/>
      <c r="R2995" s="3490"/>
      <c r="DE2995" s="823"/>
    </row>
    <row r="2996" spans="1:109" s="771" customFormat="1" ht="12" hidden="1" customHeight="1" x14ac:dyDescent="0.15">
      <c r="A2996" s="3433"/>
      <c r="B2996" s="763"/>
      <c r="C2996" s="3490"/>
      <c r="D2996" s="3490"/>
      <c r="E2996" s="3490"/>
      <c r="F2996" s="1173"/>
      <c r="G2996" s="3490"/>
      <c r="H2996" s="3490"/>
      <c r="I2996" s="3491"/>
      <c r="J2996" s="3491"/>
      <c r="K2996" s="3491"/>
      <c r="L2996" s="3491"/>
      <c r="M2996" s="3491"/>
      <c r="N2996" s="3487"/>
      <c r="O2996" s="3488"/>
      <c r="P2996" s="3489"/>
      <c r="Q2996" s="3490"/>
      <c r="R2996" s="3490"/>
      <c r="DE2996" s="823"/>
    </row>
    <row r="2997" spans="1:109" s="771" customFormat="1" ht="12" hidden="1" customHeight="1" x14ac:dyDescent="0.15">
      <c r="A2997" s="3433"/>
      <c r="B2997" s="763"/>
      <c r="C2997" s="3490"/>
      <c r="D2997" s="3490"/>
      <c r="E2997" s="3490"/>
      <c r="F2997" s="1173"/>
      <c r="G2997" s="3490"/>
      <c r="H2997" s="3490"/>
      <c r="I2997" s="3491"/>
      <c r="J2997" s="3491"/>
      <c r="K2997" s="3491"/>
      <c r="L2997" s="3491"/>
      <c r="M2997" s="3491"/>
      <c r="N2997" s="3487"/>
      <c r="O2997" s="3488"/>
      <c r="P2997" s="3489"/>
      <c r="Q2997" s="3490"/>
      <c r="R2997" s="3490"/>
      <c r="DE2997" s="823"/>
    </row>
    <row r="2998" spans="1:109" s="771" customFormat="1" ht="12" hidden="1" customHeight="1" x14ac:dyDescent="0.15">
      <c r="A2998" s="3433"/>
      <c r="B2998" s="763"/>
      <c r="C2998" s="3490"/>
      <c r="D2998" s="3490"/>
      <c r="E2998" s="3490"/>
      <c r="F2998" s="1173"/>
      <c r="G2998" s="3490"/>
      <c r="H2998" s="3490"/>
      <c r="I2998" s="3491"/>
      <c r="J2998" s="3491"/>
      <c r="K2998" s="3491"/>
      <c r="L2998" s="3491"/>
      <c r="M2998" s="3491"/>
      <c r="N2998" s="3487"/>
      <c r="O2998" s="3488"/>
      <c r="P2998" s="3489"/>
      <c r="Q2998" s="3490"/>
      <c r="R2998" s="3490"/>
      <c r="DE2998" s="823"/>
    </row>
    <row r="2999" spans="1:109" s="771" customFormat="1" ht="12" hidden="1" customHeight="1" x14ac:dyDescent="0.15">
      <c r="A2999" s="3433"/>
      <c r="B2999" s="763"/>
      <c r="C2999" s="3490"/>
      <c r="D2999" s="3490"/>
      <c r="E2999" s="3490"/>
      <c r="F2999" s="1173"/>
      <c r="G2999" s="3490"/>
      <c r="H2999" s="3490"/>
      <c r="I2999" s="3491"/>
      <c r="J2999" s="3491"/>
      <c r="K2999" s="3491"/>
      <c r="L2999" s="3491"/>
      <c r="M2999" s="3491"/>
      <c r="N2999" s="3487"/>
      <c r="O2999" s="3488"/>
      <c r="P2999" s="3489"/>
      <c r="Q2999" s="3490"/>
      <c r="R2999" s="3490"/>
      <c r="DE2999" s="823"/>
    </row>
    <row r="3000" spans="1:109" s="771" customFormat="1" ht="12" hidden="1" customHeight="1" x14ac:dyDescent="0.15">
      <c r="A3000" s="3433"/>
      <c r="B3000" s="763"/>
      <c r="C3000" s="3490"/>
      <c r="D3000" s="3490"/>
      <c r="E3000" s="3490"/>
      <c r="F3000" s="1173"/>
      <c r="G3000" s="3490"/>
      <c r="H3000" s="3490"/>
      <c r="I3000" s="3491"/>
      <c r="J3000" s="3491"/>
      <c r="K3000" s="3491"/>
      <c r="L3000" s="3491"/>
      <c r="M3000" s="3491"/>
      <c r="N3000" s="3487"/>
      <c r="O3000" s="3488"/>
      <c r="P3000" s="3489"/>
      <c r="Q3000" s="3490"/>
      <c r="R3000" s="3490"/>
      <c r="DE3000" s="823"/>
    </row>
    <row r="3001" spans="1:109" s="771" customFormat="1" ht="12" hidden="1" customHeight="1" x14ac:dyDescent="0.15">
      <c r="A3001" s="3433"/>
      <c r="B3001" s="763"/>
      <c r="C3001" s="3490"/>
      <c r="D3001" s="3490"/>
      <c r="E3001" s="3490"/>
      <c r="F3001" s="1173"/>
      <c r="G3001" s="3490"/>
      <c r="H3001" s="3490"/>
      <c r="I3001" s="3491"/>
      <c r="J3001" s="3491"/>
      <c r="K3001" s="3491"/>
      <c r="L3001" s="3491"/>
      <c r="M3001" s="3491"/>
      <c r="N3001" s="3487"/>
      <c r="O3001" s="3488"/>
      <c r="P3001" s="3489"/>
      <c r="Q3001" s="3490"/>
      <c r="R3001" s="3490"/>
      <c r="DE3001" s="823"/>
    </row>
    <row r="3002" spans="1:109" s="771" customFormat="1" ht="12" hidden="1" customHeight="1" x14ac:dyDescent="0.15">
      <c r="A3002" s="3433"/>
      <c r="B3002" s="763"/>
      <c r="C3002" s="3490"/>
      <c r="D3002" s="3490"/>
      <c r="E3002" s="3490"/>
      <c r="F3002" s="1173"/>
      <c r="G3002" s="3490"/>
      <c r="H3002" s="3490"/>
      <c r="I3002" s="3491"/>
      <c r="J3002" s="3491"/>
      <c r="K3002" s="3491"/>
      <c r="L3002" s="3491"/>
      <c r="M3002" s="3491"/>
      <c r="N3002" s="3487"/>
      <c r="O3002" s="3488"/>
      <c r="P3002" s="3489"/>
      <c r="Q3002" s="3490"/>
      <c r="R3002" s="3490"/>
      <c r="DE3002" s="823"/>
    </row>
    <row r="3003" spans="1:109" s="771" customFormat="1" ht="12" hidden="1" customHeight="1" x14ac:dyDescent="0.15">
      <c r="A3003" s="3433"/>
      <c r="B3003" s="763"/>
      <c r="C3003" s="3490"/>
      <c r="D3003" s="3490"/>
      <c r="E3003" s="3490"/>
      <c r="F3003" s="1173"/>
      <c r="G3003" s="3490"/>
      <c r="H3003" s="3490"/>
      <c r="I3003" s="3491"/>
      <c r="J3003" s="3491"/>
      <c r="K3003" s="3491"/>
      <c r="L3003" s="3491"/>
      <c r="M3003" s="3491"/>
      <c r="N3003" s="3487"/>
      <c r="O3003" s="3488"/>
      <c r="P3003" s="3489"/>
      <c r="Q3003" s="3490"/>
      <c r="R3003" s="3490"/>
      <c r="DE3003" s="823"/>
    </row>
    <row r="3004" spans="1:109" s="771" customFormat="1" ht="12" hidden="1" customHeight="1" x14ac:dyDescent="0.15">
      <c r="A3004" s="3433"/>
      <c r="B3004" s="763"/>
      <c r="C3004" s="3490"/>
      <c r="D3004" s="3490"/>
      <c r="E3004" s="3490"/>
      <c r="F3004" s="1173"/>
      <c r="G3004" s="3490"/>
      <c r="H3004" s="3490"/>
      <c r="I3004" s="3491"/>
      <c r="J3004" s="3491"/>
      <c r="K3004" s="3491"/>
      <c r="L3004" s="3491"/>
      <c r="M3004" s="3491"/>
      <c r="N3004" s="3487"/>
      <c r="O3004" s="3488"/>
      <c r="P3004" s="3489"/>
      <c r="Q3004" s="3490"/>
      <c r="R3004" s="3490"/>
      <c r="DE3004" s="823"/>
    </row>
    <row r="3005" spans="1:109" s="771" customFormat="1" ht="12" hidden="1" customHeight="1" x14ac:dyDescent="0.15">
      <c r="A3005" s="3433"/>
      <c r="B3005" s="763"/>
      <c r="C3005" s="3490"/>
      <c r="D3005" s="3490"/>
      <c r="E3005" s="3490"/>
      <c r="F3005" s="1173"/>
      <c r="G3005" s="3490"/>
      <c r="H3005" s="3490"/>
      <c r="I3005" s="3491"/>
      <c r="J3005" s="3491"/>
      <c r="K3005" s="3491"/>
      <c r="L3005" s="3491"/>
      <c r="M3005" s="3491"/>
      <c r="N3005" s="3487"/>
      <c r="O3005" s="3488"/>
      <c r="P3005" s="3489"/>
      <c r="Q3005" s="3490"/>
      <c r="R3005" s="3490"/>
      <c r="DE3005" s="823"/>
    </row>
    <row r="3006" spans="1:109" s="771" customFormat="1" ht="12" hidden="1" customHeight="1" x14ac:dyDescent="0.15">
      <c r="A3006" s="3433"/>
      <c r="B3006" s="763"/>
      <c r="C3006" s="3490"/>
      <c r="D3006" s="3490"/>
      <c r="E3006" s="3490"/>
      <c r="F3006" s="1173"/>
      <c r="G3006" s="3490"/>
      <c r="H3006" s="3490"/>
      <c r="I3006" s="3491"/>
      <c r="J3006" s="3491"/>
      <c r="K3006" s="3491"/>
      <c r="L3006" s="3491"/>
      <c r="M3006" s="3491"/>
      <c r="N3006" s="3487"/>
      <c r="O3006" s="3488"/>
      <c r="P3006" s="3489"/>
      <c r="Q3006" s="3490"/>
      <c r="R3006" s="3490"/>
      <c r="DE3006" s="823"/>
    </row>
    <row r="3007" spans="1:109" s="771" customFormat="1" ht="12" hidden="1" customHeight="1" x14ac:dyDescent="0.15">
      <c r="A3007" s="3433"/>
      <c r="B3007" s="763"/>
      <c r="C3007" s="3490"/>
      <c r="D3007" s="3490"/>
      <c r="E3007" s="3490"/>
      <c r="F3007" s="1173"/>
      <c r="G3007" s="3490"/>
      <c r="H3007" s="3490"/>
      <c r="I3007" s="3491"/>
      <c r="J3007" s="3491"/>
      <c r="K3007" s="3491"/>
      <c r="L3007" s="3491"/>
      <c r="M3007" s="3491"/>
      <c r="N3007" s="3487"/>
      <c r="O3007" s="3488"/>
      <c r="P3007" s="3489"/>
      <c r="Q3007" s="3490"/>
      <c r="R3007" s="3490"/>
      <c r="DE3007" s="823"/>
    </row>
    <row r="3008" spans="1:109" s="771" customFormat="1" ht="12" hidden="1" customHeight="1" x14ac:dyDescent="0.15">
      <c r="A3008" s="3433"/>
      <c r="B3008" s="763"/>
      <c r="C3008" s="3490"/>
      <c r="D3008" s="3490"/>
      <c r="E3008" s="3490"/>
      <c r="F3008" s="1173"/>
      <c r="G3008" s="3490"/>
      <c r="H3008" s="3490"/>
      <c r="I3008" s="3491"/>
      <c r="J3008" s="3491"/>
      <c r="K3008" s="3491"/>
      <c r="L3008" s="3491"/>
      <c r="M3008" s="3491"/>
      <c r="N3008" s="3487"/>
      <c r="O3008" s="3488"/>
      <c r="P3008" s="3489"/>
      <c r="Q3008" s="3490"/>
      <c r="R3008" s="3490"/>
      <c r="DE3008" s="823"/>
    </row>
    <row r="3009" spans="1:109" s="771" customFormat="1" ht="12" hidden="1" customHeight="1" x14ac:dyDescent="0.15">
      <c r="A3009" s="3433"/>
      <c r="B3009" s="763"/>
      <c r="C3009" s="3490"/>
      <c r="D3009" s="3490"/>
      <c r="E3009" s="3490"/>
      <c r="F3009" s="1173"/>
      <c r="G3009" s="3490"/>
      <c r="H3009" s="3490"/>
      <c r="I3009" s="3491"/>
      <c r="J3009" s="3491"/>
      <c r="K3009" s="3491"/>
      <c r="L3009" s="3491"/>
      <c r="M3009" s="3491"/>
      <c r="N3009" s="3487"/>
      <c r="O3009" s="3488"/>
      <c r="P3009" s="3489"/>
      <c r="Q3009" s="3490"/>
      <c r="R3009" s="3490"/>
      <c r="DE3009" s="823"/>
    </row>
    <row r="3010" spans="1:109" s="771" customFormat="1" ht="12" hidden="1" customHeight="1" x14ac:dyDescent="0.15">
      <c r="A3010" s="3433"/>
      <c r="B3010" s="763"/>
      <c r="C3010" s="3490"/>
      <c r="D3010" s="3490"/>
      <c r="E3010" s="3490"/>
      <c r="F3010" s="1173"/>
      <c r="G3010" s="3490"/>
      <c r="H3010" s="3490"/>
      <c r="I3010" s="3491"/>
      <c r="J3010" s="3491"/>
      <c r="K3010" s="3491"/>
      <c r="L3010" s="3491"/>
      <c r="M3010" s="3491"/>
      <c r="N3010" s="3487"/>
      <c r="O3010" s="3488"/>
      <c r="P3010" s="3489"/>
      <c r="Q3010" s="3490"/>
      <c r="R3010" s="3490"/>
      <c r="DE3010" s="823"/>
    </row>
    <row r="3011" spans="1:109" s="771" customFormat="1" ht="12" hidden="1" customHeight="1" x14ac:dyDescent="0.15">
      <c r="A3011" s="3433"/>
      <c r="B3011" s="763"/>
      <c r="C3011" s="3490"/>
      <c r="D3011" s="3490"/>
      <c r="E3011" s="3490"/>
      <c r="F3011" s="1173"/>
      <c r="G3011" s="3490"/>
      <c r="H3011" s="3490"/>
      <c r="I3011" s="3491"/>
      <c r="J3011" s="3491"/>
      <c r="K3011" s="3491"/>
      <c r="L3011" s="3491"/>
      <c r="M3011" s="3491"/>
      <c r="N3011" s="3487"/>
      <c r="O3011" s="3488"/>
      <c r="P3011" s="3489"/>
      <c r="Q3011" s="3490"/>
      <c r="R3011" s="3490"/>
      <c r="DE3011" s="823"/>
    </row>
    <row r="3012" spans="1:109" s="771" customFormat="1" ht="12" hidden="1" customHeight="1" x14ac:dyDescent="0.15">
      <c r="A3012" s="3433"/>
      <c r="B3012" s="763"/>
      <c r="C3012" s="3490"/>
      <c r="D3012" s="3490"/>
      <c r="E3012" s="3490"/>
      <c r="F3012" s="1173"/>
      <c r="G3012" s="3490"/>
      <c r="H3012" s="3490"/>
      <c r="I3012" s="3491"/>
      <c r="J3012" s="3491"/>
      <c r="K3012" s="3491"/>
      <c r="L3012" s="3491"/>
      <c r="M3012" s="3491"/>
      <c r="N3012" s="3487"/>
      <c r="O3012" s="3488"/>
      <c r="P3012" s="3489"/>
      <c r="Q3012" s="3490"/>
      <c r="R3012" s="3490"/>
      <c r="DE3012" s="823"/>
    </row>
    <row r="3013" spans="1:109" s="771" customFormat="1" ht="12" hidden="1" customHeight="1" x14ac:dyDescent="0.15">
      <c r="A3013" s="3433"/>
      <c r="B3013" s="763"/>
      <c r="C3013" s="3490"/>
      <c r="D3013" s="3490"/>
      <c r="E3013" s="3490"/>
      <c r="F3013" s="1173"/>
      <c r="G3013" s="3490"/>
      <c r="H3013" s="3490"/>
      <c r="I3013" s="3491"/>
      <c r="J3013" s="3491"/>
      <c r="K3013" s="3491"/>
      <c r="L3013" s="3491"/>
      <c r="M3013" s="3491"/>
      <c r="N3013" s="3487"/>
      <c r="O3013" s="3488"/>
      <c r="P3013" s="3489"/>
      <c r="Q3013" s="3490"/>
      <c r="R3013" s="3490"/>
      <c r="DE3013" s="823"/>
    </row>
    <row r="3014" spans="1:109" s="771" customFormat="1" ht="12" hidden="1" customHeight="1" x14ac:dyDescent="0.15">
      <c r="A3014" s="3433"/>
      <c r="B3014" s="763"/>
      <c r="C3014" s="3490"/>
      <c r="D3014" s="3490"/>
      <c r="E3014" s="3490"/>
      <c r="F3014" s="1173"/>
      <c r="G3014" s="3490"/>
      <c r="H3014" s="3490"/>
      <c r="I3014" s="3491"/>
      <c r="J3014" s="3491"/>
      <c r="K3014" s="3491"/>
      <c r="L3014" s="3491"/>
      <c r="M3014" s="3491"/>
      <c r="N3014" s="3487"/>
      <c r="O3014" s="3488"/>
      <c r="P3014" s="3489"/>
      <c r="Q3014" s="3490"/>
      <c r="R3014" s="3490"/>
      <c r="DE3014" s="823"/>
    </row>
    <row r="3015" spans="1:109" s="771" customFormat="1" ht="12" hidden="1" customHeight="1" x14ac:dyDescent="0.15">
      <c r="A3015" s="3433"/>
      <c r="B3015" s="763"/>
      <c r="C3015" s="3490"/>
      <c r="D3015" s="3490"/>
      <c r="E3015" s="3490"/>
      <c r="F3015" s="1173"/>
      <c r="G3015" s="3490"/>
      <c r="H3015" s="3490"/>
      <c r="I3015" s="3491"/>
      <c r="J3015" s="3491"/>
      <c r="K3015" s="3491"/>
      <c r="L3015" s="3491"/>
      <c r="M3015" s="3491"/>
      <c r="N3015" s="3487"/>
      <c r="O3015" s="3488"/>
      <c r="P3015" s="3489"/>
      <c r="Q3015" s="3490"/>
      <c r="R3015" s="3490"/>
      <c r="DE3015" s="823"/>
    </row>
    <row r="3016" spans="1:109" s="771" customFormat="1" ht="12" hidden="1" customHeight="1" x14ac:dyDescent="0.15">
      <c r="A3016" s="3433"/>
      <c r="B3016" s="763"/>
      <c r="C3016" s="3490"/>
      <c r="D3016" s="3490"/>
      <c r="E3016" s="3490"/>
      <c r="F3016" s="1173"/>
      <c r="G3016" s="3490"/>
      <c r="H3016" s="3490"/>
      <c r="I3016" s="3491"/>
      <c r="J3016" s="3491"/>
      <c r="K3016" s="3491"/>
      <c r="L3016" s="3491"/>
      <c r="M3016" s="3491"/>
      <c r="N3016" s="3487"/>
      <c r="O3016" s="3488"/>
      <c r="P3016" s="3489"/>
      <c r="Q3016" s="3490"/>
      <c r="R3016" s="3490"/>
      <c r="DE3016" s="823"/>
    </row>
    <row r="3017" spans="1:109" s="771" customFormat="1" ht="12" hidden="1" customHeight="1" x14ac:dyDescent="0.15">
      <c r="A3017" s="3433"/>
      <c r="B3017" s="763"/>
      <c r="C3017" s="3490"/>
      <c r="D3017" s="3490"/>
      <c r="E3017" s="3490"/>
      <c r="F3017" s="1173"/>
      <c r="G3017" s="3490"/>
      <c r="H3017" s="3490"/>
      <c r="I3017" s="3491"/>
      <c r="J3017" s="3491"/>
      <c r="K3017" s="3491"/>
      <c r="L3017" s="3491"/>
      <c r="M3017" s="3491"/>
      <c r="N3017" s="3487"/>
      <c r="O3017" s="3488"/>
      <c r="P3017" s="3489"/>
      <c r="Q3017" s="3490"/>
      <c r="R3017" s="3490"/>
      <c r="DE3017" s="823"/>
    </row>
    <row r="3018" spans="1:109" s="771" customFormat="1" ht="12" hidden="1" customHeight="1" x14ac:dyDescent="0.15">
      <c r="A3018" s="3433"/>
      <c r="B3018" s="763"/>
      <c r="C3018" s="3490"/>
      <c r="D3018" s="3490"/>
      <c r="E3018" s="3490"/>
      <c r="F3018" s="1173"/>
      <c r="G3018" s="3490"/>
      <c r="H3018" s="3490"/>
      <c r="I3018" s="3491"/>
      <c r="J3018" s="3491"/>
      <c r="K3018" s="3491"/>
      <c r="L3018" s="3491"/>
      <c r="M3018" s="3491"/>
      <c r="N3018" s="3487"/>
      <c r="O3018" s="3488"/>
      <c r="P3018" s="3489"/>
      <c r="Q3018" s="3490"/>
      <c r="R3018" s="3490"/>
      <c r="DE3018" s="823"/>
    </row>
    <row r="3019" spans="1:109" s="771" customFormat="1" ht="12" hidden="1" customHeight="1" x14ac:dyDescent="0.15">
      <c r="A3019" s="3433"/>
      <c r="B3019" s="768"/>
      <c r="C3019" s="3496"/>
      <c r="D3019" s="3496"/>
      <c r="E3019" s="3496"/>
      <c r="F3019" s="1174"/>
      <c r="G3019" s="3496"/>
      <c r="H3019" s="3496"/>
      <c r="I3019" s="3497"/>
      <c r="J3019" s="3497"/>
      <c r="K3019" s="3497"/>
      <c r="L3019" s="3497"/>
      <c r="M3019" s="3497"/>
      <c r="N3019" s="3498"/>
      <c r="O3019" s="3499"/>
      <c r="P3019" s="3500"/>
      <c r="Q3019" s="3496"/>
      <c r="R3019" s="3496"/>
      <c r="DE3019" s="823"/>
    </row>
    <row r="3020" spans="1:109" s="771" customFormat="1" ht="6" hidden="1" customHeight="1" x14ac:dyDescent="0.15">
      <c r="A3020" s="797"/>
      <c r="B3020" s="798"/>
      <c r="C3020" s="3446"/>
      <c r="D3020" s="3446"/>
      <c r="E3020" s="3446"/>
      <c r="F3020" s="798"/>
      <c r="G3020" s="3446"/>
      <c r="H3020" s="3446"/>
      <c r="I3020" s="3446"/>
      <c r="J3020" s="3446"/>
      <c r="K3020" s="3446"/>
      <c r="L3020" s="3446"/>
      <c r="M3020" s="3446"/>
      <c r="N3020" s="798"/>
      <c r="O3020" s="798"/>
      <c r="P3020" s="798"/>
      <c r="Q3020" s="3438"/>
      <c r="R3020" s="3438"/>
      <c r="DE3020" s="823"/>
    </row>
    <row r="3021" spans="1:109" s="771" customFormat="1" ht="12" hidden="1" customHeight="1" x14ac:dyDescent="0.15">
      <c r="A3021" s="3421">
        <v>3</v>
      </c>
      <c r="B3021" s="3492" t="s">
        <v>1232</v>
      </c>
      <c r="C3021" s="3503"/>
      <c r="D3021" s="3503"/>
      <c r="E3021" s="3503"/>
      <c r="F3021" s="3503"/>
      <c r="G3021" s="3503"/>
      <c r="H3021" s="3503"/>
      <c r="I3021" s="3503"/>
      <c r="J3021" s="3503"/>
      <c r="K3021" s="3503"/>
      <c r="L3021" s="3503"/>
      <c r="M3021" s="3503"/>
      <c r="N3021" s="3503"/>
      <c r="O3021" s="3504"/>
      <c r="P3021" s="3536"/>
      <c r="Q3021" s="3434" t="s">
        <v>1231</v>
      </c>
      <c r="R3021" s="3435"/>
      <c r="DE3021" s="823"/>
    </row>
    <row r="3022" spans="1:109" s="771" customFormat="1" ht="12" hidden="1" customHeight="1" x14ac:dyDescent="0.15">
      <c r="A3022" s="3475"/>
      <c r="B3022" s="3436" t="s">
        <v>1230</v>
      </c>
      <c r="C3022" s="3396"/>
      <c r="D3022" s="3502"/>
      <c r="E3022" s="3396" t="s">
        <v>1229</v>
      </c>
      <c r="F3022" s="3396"/>
      <c r="G3022" s="3501" t="s">
        <v>1228</v>
      </c>
      <c r="H3022" s="3502"/>
      <c r="I3022" s="3501" t="s">
        <v>579</v>
      </c>
      <c r="J3022" s="3396"/>
      <c r="K3022" s="3396"/>
      <c r="L3022" s="3396"/>
      <c r="M3022" s="3396"/>
      <c r="N3022" s="3396" t="s">
        <v>578</v>
      </c>
      <c r="O3022" s="3397"/>
      <c r="P3022" s="3398"/>
      <c r="Q3022" s="3436"/>
      <c r="R3022" s="3437"/>
      <c r="DE3022" s="823"/>
    </row>
    <row r="3023" spans="1:109" s="771" customFormat="1" ht="12" hidden="1" customHeight="1" x14ac:dyDescent="0.15">
      <c r="A3023" s="3422"/>
      <c r="B3023" s="3386"/>
      <c r="C3023" s="3416"/>
      <c r="D3023" s="3534"/>
      <c r="E3023" s="3461"/>
      <c r="F3023" s="3461"/>
      <c r="G3023" s="3531"/>
      <c r="H3023" s="3532"/>
      <c r="I3023" s="3531"/>
      <c r="J3023" s="3461"/>
      <c r="K3023" s="3461"/>
      <c r="L3023" s="3461"/>
      <c r="M3023" s="3461"/>
      <c r="N3023" s="3533"/>
      <c r="O3023" s="3463"/>
      <c r="P3023" s="3464"/>
      <c r="Q3023" s="3386"/>
      <c r="R3023" s="3387"/>
      <c r="DE3023" s="823"/>
    </row>
    <row r="3024" spans="1:109" s="771" customFormat="1" ht="6" hidden="1" customHeight="1" x14ac:dyDescent="0.15">
      <c r="A3024" s="799"/>
      <c r="B3024" s="3438"/>
      <c r="C3024" s="3438"/>
      <c r="D3024" s="3438"/>
      <c r="E3024" s="3438"/>
      <c r="F3024" s="3438"/>
      <c r="G3024" s="3441"/>
      <c r="H3024" s="3441"/>
      <c r="I3024" s="799"/>
      <c r="J3024" s="799"/>
      <c r="K3024" s="799"/>
      <c r="L3024" s="799"/>
      <c r="M3024" s="799"/>
      <c r="N3024" s="799"/>
      <c r="O3024" s="799"/>
      <c r="P3024" s="799"/>
      <c r="Q3024" s="799"/>
      <c r="R3024" s="799"/>
      <c r="DE3024" s="823"/>
    </row>
    <row r="3025" spans="1:109" s="771" customFormat="1" ht="21" hidden="1" customHeight="1" x14ac:dyDescent="0.15">
      <c r="A3025" s="3421">
        <v>4</v>
      </c>
      <c r="B3025" s="3442" t="s">
        <v>1227</v>
      </c>
      <c r="C3025" s="3424"/>
      <c r="D3025" s="3425"/>
      <c r="E3025" s="3443" t="s">
        <v>1226</v>
      </c>
      <c r="F3025" s="3444"/>
      <c r="G3025" s="3445"/>
      <c r="H3025" s="3445"/>
      <c r="I3025" s="793"/>
      <c r="J3025" s="786">
        <v>5</v>
      </c>
      <c r="K3025" s="3449" t="s">
        <v>1764</v>
      </c>
      <c r="L3025" s="3450"/>
      <c r="M3025" s="3450"/>
      <c r="N3025" s="3450"/>
      <c r="O3025" s="3450"/>
      <c r="P3025" s="3450"/>
      <c r="Q3025" s="3450"/>
      <c r="R3025" s="3451"/>
      <c r="DE3025" s="823"/>
    </row>
    <row r="3026" spans="1:109" s="771" customFormat="1" ht="12" hidden="1" customHeight="1" x14ac:dyDescent="0.15">
      <c r="A3026" s="3422"/>
      <c r="B3026" s="3386"/>
      <c r="C3026" s="3416"/>
      <c r="D3026" s="3387"/>
      <c r="E3026" s="3386"/>
      <c r="F3026" s="3387"/>
      <c r="G3026" s="3445"/>
      <c r="H3026" s="3445"/>
      <c r="I3026" s="793"/>
      <c r="J3026" s="3476"/>
      <c r="K3026" s="3522"/>
      <c r="L3026" s="3523"/>
      <c r="M3026" s="3523"/>
      <c r="N3026" s="3523"/>
      <c r="O3026" s="3523"/>
      <c r="P3026" s="3523"/>
      <c r="Q3026" s="3523"/>
      <c r="R3026" s="3524"/>
      <c r="DE3026" s="823"/>
    </row>
    <row r="3027" spans="1:109" s="771" customFormat="1" ht="12" hidden="1" customHeight="1" x14ac:dyDescent="0.15">
      <c r="A3027" s="787"/>
      <c r="B3027" s="792"/>
      <c r="C3027" s="792"/>
      <c r="D3027" s="792"/>
      <c r="E3027" s="792"/>
      <c r="F3027" s="792"/>
      <c r="G3027" s="3445"/>
      <c r="H3027" s="3445"/>
      <c r="I3027" s="787"/>
      <c r="J3027" s="3477"/>
      <c r="K3027" s="3525"/>
      <c r="L3027" s="3526"/>
      <c r="M3027" s="3526"/>
      <c r="N3027" s="3526"/>
      <c r="O3027" s="3526"/>
      <c r="P3027" s="3526"/>
      <c r="Q3027" s="3526"/>
      <c r="R3027" s="3527"/>
      <c r="S3027" s="225"/>
      <c r="T3027" s="755"/>
      <c r="DE3027" s="823"/>
    </row>
    <row r="3028" spans="1:109" s="771" customFormat="1" ht="12" hidden="1" customHeight="1" x14ac:dyDescent="0.15">
      <c r="A3028" s="787"/>
      <c r="B3028" s="788"/>
      <c r="C3028" s="788"/>
      <c r="D3028" s="788"/>
      <c r="E3028" s="788"/>
      <c r="F3028" s="788"/>
      <c r="G3028" s="788"/>
      <c r="H3028" s="788"/>
      <c r="I3028" s="787"/>
      <c r="J3028" s="3477"/>
      <c r="K3028" s="3525"/>
      <c r="L3028" s="3526"/>
      <c r="M3028" s="3526"/>
      <c r="N3028" s="3526"/>
      <c r="O3028" s="3526"/>
      <c r="P3028" s="3526"/>
      <c r="Q3028" s="3526"/>
      <c r="R3028" s="3527"/>
      <c r="DE3028" s="823"/>
    </row>
    <row r="3029" spans="1:109" s="771" customFormat="1" ht="12" hidden="1" customHeight="1" x14ac:dyDescent="0.15">
      <c r="A3029" s="787"/>
      <c r="B3029" s="3465" t="s">
        <v>1225</v>
      </c>
      <c r="C3029" s="3465"/>
      <c r="D3029" s="3465"/>
      <c r="E3029" s="3465"/>
      <c r="F3029" s="3465"/>
      <c r="G3029" s="3465"/>
      <c r="H3029" s="3465"/>
      <c r="I3029" s="787"/>
      <c r="J3029" s="3477"/>
      <c r="K3029" s="3525"/>
      <c r="L3029" s="3526"/>
      <c r="M3029" s="3526"/>
      <c r="N3029" s="3526"/>
      <c r="O3029" s="3526"/>
      <c r="P3029" s="3526"/>
      <c r="Q3029" s="3526"/>
      <c r="R3029" s="3527"/>
      <c r="DE3029" s="823"/>
    </row>
    <row r="3030" spans="1:109" s="771" customFormat="1" ht="12" hidden="1" customHeight="1" x14ac:dyDescent="0.15">
      <c r="A3030" s="787"/>
      <c r="B3030" s="3465" t="s">
        <v>1224</v>
      </c>
      <c r="C3030" s="3465"/>
      <c r="D3030" s="3465"/>
      <c r="E3030" s="3465"/>
      <c r="F3030" s="3465"/>
      <c r="G3030" s="3465"/>
      <c r="H3030" s="3465"/>
      <c r="I3030" s="789"/>
      <c r="J3030" s="3477"/>
      <c r="K3030" s="3525"/>
      <c r="L3030" s="3526"/>
      <c r="M3030" s="3526"/>
      <c r="N3030" s="3526"/>
      <c r="O3030" s="3526"/>
      <c r="P3030" s="3526"/>
      <c r="Q3030" s="3526"/>
      <c r="R3030" s="3527"/>
      <c r="DE3030" s="823"/>
    </row>
    <row r="3031" spans="1:109" s="771" customFormat="1" ht="12" hidden="1" customHeight="1" x14ac:dyDescent="0.15">
      <c r="A3031" s="790" t="s">
        <v>1223</v>
      </c>
      <c r="B3031" s="3466" t="s">
        <v>577</v>
      </c>
      <c r="C3031" s="3466"/>
      <c r="D3031" s="3466"/>
      <c r="E3031" s="3466"/>
      <c r="F3031" s="3466"/>
      <c r="G3031" s="3466"/>
      <c r="H3031" s="3466"/>
      <c r="I3031" s="787"/>
      <c r="J3031" s="3477"/>
      <c r="K3031" s="3525"/>
      <c r="L3031" s="3526"/>
      <c r="M3031" s="3526"/>
      <c r="N3031" s="3526"/>
      <c r="O3031" s="3526"/>
      <c r="P3031" s="3526"/>
      <c r="Q3031" s="3526"/>
      <c r="R3031" s="3527"/>
      <c r="DE3031" s="823"/>
    </row>
    <row r="3032" spans="1:109" s="771" customFormat="1" ht="12" hidden="1" customHeight="1" x14ac:dyDescent="0.15">
      <c r="A3032" s="790"/>
      <c r="B3032" s="3467" t="s">
        <v>1222</v>
      </c>
      <c r="C3032" s="3467"/>
      <c r="D3032" s="3467"/>
      <c r="E3032" s="3467"/>
      <c r="F3032" s="3467"/>
      <c r="G3032" s="3467"/>
      <c r="H3032" s="3467"/>
      <c r="I3032" s="787"/>
      <c r="J3032" s="3477"/>
      <c r="K3032" s="3525"/>
      <c r="L3032" s="3526"/>
      <c r="M3032" s="3526"/>
      <c r="N3032" s="3526"/>
      <c r="O3032" s="3526"/>
      <c r="P3032" s="3526"/>
      <c r="Q3032" s="3526"/>
      <c r="R3032" s="3527"/>
      <c r="DE3032" s="823"/>
    </row>
    <row r="3033" spans="1:109" s="771" customFormat="1" ht="12" hidden="1" customHeight="1" x14ac:dyDescent="0.15">
      <c r="A3033" s="790"/>
      <c r="B3033" s="3467"/>
      <c r="C3033" s="3467"/>
      <c r="D3033" s="3467"/>
      <c r="E3033" s="3467"/>
      <c r="F3033" s="3467"/>
      <c r="G3033" s="3467"/>
      <c r="H3033" s="3467"/>
      <c r="I3033" s="787"/>
      <c r="J3033" s="3477"/>
      <c r="K3033" s="3525"/>
      <c r="L3033" s="3526"/>
      <c r="M3033" s="3526"/>
      <c r="N3033" s="3526"/>
      <c r="O3033" s="3526"/>
      <c r="P3033" s="3526"/>
      <c r="Q3033" s="3526"/>
      <c r="R3033" s="3527"/>
      <c r="DE3033" s="823"/>
    </row>
    <row r="3034" spans="1:109" s="771" customFormat="1" ht="12" hidden="1" customHeight="1" x14ac:dyDescent="0.15">
      <c r="A3034" s="790"/>
      <c r="B3034" s="3465"/>
      <c r="C3034" s="3465"/>
      <c r="D3034" s="3465"/>
      <c r="E3034" s="3465"/>
      <c r="F3034" s="3465"/>
      <c r="G3034" s="3465"/>
      <c r="H3034" s="3465"/>
      <c r="I3034" s="787"/>
      <c r="J3034" s="3477"/>
      <c r="K3034" s="3525"/>
      <c r="L3034" s="3526"/>
      <c r="M3034" s="3526"/>
      <c r="N3034" s="3526"/>
      <c r="O3034" s="3526"/>
      <c r="P3034" s="3526"/>
      <c r="Q3034" s="3526"/>
      <c r="R3034" s="3527"/>
      <c r="DE3034" s="823"/>
    </row>
    <row r="3035" spans="1:109" s="771" customFormat="1" ht="12" hidden="1" customHeight="1" x14ac:dyDescent="0.15">
      <c r="A3035" s="790"/>
      <c r="B3035" s="3465" t="s">
        <v>652</v>
      </c>
      <c r="C3035" s="3465"/>
      <c r="D3035" s="3465"/>
      <c r="E3035" s="3465"/>
      <c r="F3035" s="3465"/>
      <c r="G3035" s="3465"/>
      <c r="H3035" s="3465"/>
      <c r="I3035" s="787"/>
      <c r="J3035" s="3477"/>
      <c r="K3035" s="3525"/>
      <c r="L3035" s="3526"/>
      <c r="M3035" s="3526"/>
      <c r="N3035" s="3526"/>
      <c r="O3035" s="3526"/>
      <c r="P3035" s="3526"/>
      <c r="Q3035" s="3526"/>
      <c r="R3035" s="3527"/>
      <c r="U3035" s="224"/>
      <c r="V3035" s="224"/>
      <c r="W3035" s="224"/>
      <c r="X3035" s="224"/>
      <c r="Y3035" s="224"/>
      <c r="Z3035" s="224"/>
      <c r="AA3035" s="224"/>
      <c r="AB3035" s="224"/>
      <c r="AC3035" s="224"/>
      <c r="AD3035" s="224"/>
      <c r="AE3035" s="224"/>
      <c r="DE3035" s="823"/>
    </row>
    <row r="3036" spans="1:109" s="771" customFormat="1" ht="12" hidden="1" customHeight="1" x14ac:dyDescent="0.15">
      <c r="A3036" s="790"/>
      <c r="B3036" s="3465"/>
      <c r="C3036" s="3465"/>
      <c r="D3036" s="3465"/>
      <c r="E3036" s="3465"/>
      <c r="F3036" s="3465"/>
      <c r="G3036" s="3465"/>
      <c r="H3036" s="3465"/>
      <c r="I3036" s="787"/>
      <c r="J3036" s="3478"/>
      <c r="K3036" s="3528"/>
      <c r="L3036" s="3529"/>
      <c r="M3036" s="3529"/>
      <c r="N3036" s="3529"/>
      <c r="O3036" s="3529"/>
      <c r="P3036" s="3529"/>
      <c r="Q3036" s="3529"/>
      <c r="R3036" s="3530"/>
      <c r="DE3036" s="823"/>
    </row>
    <row r="3037" spans="1:109" s="772" customFormat="1" ht="13.5" hidden="1" x14ac:dyDescent="0.15">
      <c r="A3037" s="3473" t="s">
        <v>1239</v>
      </c>
      <c r="B3037" s="3474"/>
      <c r="C3037" s="3474"/>
      <c r="D3037" s="3474"/>
      <c r="E3037" s="3474"/>
      <c r="F3037" s="3474"/>
      <c r="G3037" s="3474"/>
      <c r="H3037" s="3474"/>
      <c r="I3037" s="3474"/>
      <c r="J3037" s="3474"/>
      <c r="K3037" s="3474"/>
      <c r="L3037" s="3474"/>
      <c r="M3037" s="3474"/>
      <c r="N3037" s="3474"/>
      <c r="O3037" s="3474"/>
      <c r="P3037" s="3474"/>
      <c r="Q3037" s="3474"/>
      <c r="R3037" s="3474"/>
      <c r="DE3037" s="822"/>
    </row>
    <row r="3038" spans="1:109" s="771" customFormat="1" ht="12" hidden="1" customHeight="1" x14ac:dyDescent="0.15">
      <c r="A3038" s="3393" t="s">
        <v>576</v>
      </c>
      <c r="B3038" s="3417"/>
      <c r="C3038" s="3494"/>
      <c r="D3038" s="3495"/>
      <c r="E3038" s="3393" t="s">
        <v>575</v>
      </c>
      <c r="F3038" s="3417"/>
      <c r="G3038" s="3386"/>
      <c r="H3038" s="3416"/>
      <c r="I3038" s="3416"/>
      <c r="J3038" s="3387"/>
      <c r="K3038" s="3393" t="s">
        <v>1214</v>
      </c>
      <c r="L3038" s="3395"/>
      <c r="M3038" s="3420"/>
      <c r="N3038" s="3386"/>
      <c r="O3038" s="3416"/>
      <c r="P3038" s="3416"/>
      <c r="Q3038" s="3416"/>
      <c r="R3038" s="3387"/>
      <c r="DE3038" s="823"/>
    </row>
    <row r="3039" spans="1:109" s="771" customFormat="1" ht="12" hidden="1" customHeight="1" x14ac:dyDescent="0.15">
      <c r="A3039" s="3421">
        <v>1</v>
      </c>
      <c r="B3039" s="3510" t="s">
        <v>1238</v>
      </c>
      <c r="C3039" s="3511"/>
      <c r="D3039" s="3511"/>
      <c r="E3039" s="3511"/>
      <c r="F3039" s="3512"/>
      <c r="G3039" s="3492" t="s">
        <v>1237</v>
      </c>
      <c r="H3039" s="3493"/>
      <c r="I3039" s="3492" t="s">
        <v>1236</v>
      </c>
      <c r="J3039" s="3503"/>
      <c r="K3039" s="3503"/>
      <c r="L3039" s="3503"/>
      <c r="M3039" s="3503"/>
      <c r="N3039" s="3503"/>
      <c r="O3039" s="3503"/>
      <c r="P3039" s="3503"/>
      <c r="Q3039" s="3503"/>
      <c r="R3039" s="3493"/>
      <c r="DE3039" s="823"/>
    </row>
    <row r="3040" spans="1:109" s="771" customFormat="1" ht="12" hidden="1" customHeight="1" x14ac:dyDescent="0.15">
      <c r="A3040" s="3422"/>
      <c r="B3040" s="3513"/>
      <c r="C3040" s="3514"/>
      <c r="D3040" s="3514"/>
      <c r="E3040" s="3514"/>
      <c r="F3040" s="3515"/>
      <c r="G3040" s="3516"/>
      <c r="H3040" s="3517"/>
      <c r="I3040" s="3518"/>
      <c r="J3040" s="3519"/>
      <c r="K3040" s="3519"/>
      <c r="L3040" s="3519"/>
      <c r="M3040" s="780" t="s">
        <v>1761</v>
      </c>
      <c r="N3040" s="3520"/>
      <c r="O3040" s="3521"/>
      <c r="P3040" s="781" t="s">
        <v>1762</v>
      </c>
      <c r="Q3040" s="773"/>
      <c r="R3040" s="782" t="s">
        <v>1763</v>
      </c>
      <c r="S3040" s="758" t="str">
        <f>IF(AND(Q3040&lt;&gt;"",Q3040&lt;120),"排煙機の規定風量は120㎥以上必要です。","")</f>
        <v/>
      </c>
      <c r="T3040" s="770"/>
      <c r="DE3040" s="823"/>
    </row>
    <row r="3041" spans="1:111" s="771" customFormat="1" ht="6" hidden="1" customHeight="1" x14ac:dyDescent="0.15">
      <c r="A3041" s="794"/>
      <c r="B3041" s="794"/>
      <c r="C3041" s="794"/>
      <c r="D3041" s="794"/>
      <c r="E3041" s="794"/>
      <c r="F3041" s="794"/>
      <c r="G3041" s="794"/>
      <c r="H3041" s="794"/>
      <c r="I3041" s="794"/>
      <c r="J3041" s="794"/>
      <c r="K3041" s="795"/>
      <c r="L3041" s="795"/>
      <c r="M3041" s="795"/>
      <c r="N3041" s="794"/>
      <c r="O3041" s="796"/>
      <c r="P3041" s="796"/>
      <c r="Q3041" s="795"/>
      <c r="R3041" s="795"/>
      <c r="DE3041" s="823"/>
    </row>
    <row r="3042" spans="1:111" s="771" customFormat="1" ht="12" hidden="1" customHeight="1" x14ac:dyDescent="0.15">
      <c r="A3042" s="3432">
        <v>2</v>
      </c>
      <c r="B3042" s="3492" t="s">
        <v>1235</v>
      </c>
      <c r="C3042" s="3503"/>
      <c r="D3042" s="3503"/>
      <c r="E3042" s="3503"/>
      <c r="F3042" s="3503"/>
      <c r="G3042" s="3503"/>
      <c r="H3042" s="3503"/>
      <c r="I3042" s="3503"/>
      <c r="J3042" s="3503"/>
      <c r="K3042" s="3503"/>
      <c r="L3042" s="3503"/>
      <c r="M3042" s="3503"/>
      <c r="N3042" s="3503"/>
      <c r="O3042" s="3504"/>
      <c r="P3042" s="783"/>
      <c r="Q3042" s="3434" t="s">
        <v>1231</v>
      </c>
      <c r="R3042" s="3435"/>
      <c r="DE3042" s="823"/>
    </row>
    <row r="3043" spans="1:111" s="771" customFormat="1" ht="12" hidden="1" customHeight="1" x14ac:dyDescent="0.15">
      <c r="A3043" s="3433"/>
      <c r="B3043" s="784" t="s">
        <v>54</v>
      </c>
      <c r="C3043" s="3501" t="s">
        <v>1234</v>
      </c>
      <c r="D3043" s="3396"/>
      <c r="E3043" s="3502"/>
      <c r="F3043" s="785" t="s">
        <v>1233</v>
      </c>
      <c r="G3043" s="3501" t="s">
        <v>1228</v>
      </c>
      <c r="H3043" s="3396"/>
      <c r="I3043" s="3501" t="s">
        <v>579</v>
      </c>
      <c r="J3043" s="3396"/>
      <c r="K3043" s="3396"/>
      <c r="L3043" s="3396"/>
      <c r="M3043" s="3396"/>
      <c r="N3043" s="3396" t="s">
        <v>578</v>
      </c>
      <c r="O3043" s="3397"/>
      <c r="P3043" s="3398"/>
      <c r="Q3043" s="3436"/>
      <c r="R3043" s="3437"/>
      <c r="DE3043" s="823"/>
      <c r="DF3043" s="772" t="str">
        <f>IF(COUNTA(B3044:R3093)&gt;0,DG3043,"")</f>
        <v/>
      </c>
      <c r="DG3043" s="829">
        <v>42</v>
      </c>
    </row>
    <row r="3044" spans="1:111" s="771" customFormat="1" ht="12" hidden="1" customHeight="1" x14ac:dyDescent="0.15">
      <c r="A3044" s="3433"/>
      <c r="B3044" s="762"/>
      <c r="C3044" s="3505"/>
      <c r="D3044" s="3505"/>
      <c r="E3044" s="3505"/>
      <c r="F3044" s="1172"/>
      <c r="G3044" s="3505"/>
      <c r="H3044" s="3505"/>
      <c r="I3044" s="3506"/>
      <c r="J3044" s="3506"/>
      <c r="K3044" s="3506"/>
      <c r="L3044" s="3506"/>
      <c r="M3044" s="3506"/>
      <c r="N3044" s="3507"/>
      <c r="O3044" s="3508"/>
      <c r="P3044" s="3509"/>
      <c r="Q3044" s="3505"/>
      <c r="R3044" s="3505"/>
      <c r="DE3044" s="823"/>
    </row>
    <row r="3045" spans="1:111" s="771" customFormat="1" ht="12" hidden="1" customHeight="1" x14ac:dyDescent="0.15">
      <c r="A3045" s="3433"/>
      <c r="B3045" s="763"/>
      <c r="C3045" s="3490"/>
      <c r="D3045" s="3490"/>
      <c r="E3045" s="3490"/>
      <c r="F3045" s="1173"/>
      <c r="G3045" s="3490"/>
      <c r="H3045" s="3490"/>
      <c r="I3045" s="3491"/>
      <c r="J3045" s="3491"/>
      <c r="K3045" s="3491"/>
      <c r="L3045" s="3491"/>
      <c r="M3045" s="3491"/>
      <c r="N3045" s="3487"/>
      <c r="O3045" s="3488"/>
      <c r="P3045" s="3489"/>
      <c r="Q3045" s="3490"/>
      <c r="R3045" s="3490"/>
      <c r="DE3045" s="823"/>
    </row>
    <row r="3046" spans="1:111" s="771" customFormat="1" ht="12" hidden="1" customHeight="1" x14ac:dyDescent="0.15">
      <c r="A3046" s="3433"/>
      <c r="B3046" s="763"/>
      <c r="C3046" s="3490"/>
      <c r="D3046" s="3490"/>
      <c r="E3046" s="3490"/>
      <c r="F3046" s="1173"/>
      <c r="G3046" s="3490"/>
      <c r="H3046" s="3490"/>
      <c r="I3046" s="3491"/>
      <c r="J3046" s="3491"/>
      <c r="K3046" s="3491"/>
      <c r="L3046" s="3491"/>
      <c r="M3046" s="3491"/>
      <c r="N3046" s="3487"/>
      <c r="O3046" s="3488"/>
      <c r="P3046" s="3489"/>
      <c r="Q3046" s="3490"/>
      <c r="R3046" s="3490"/>
      <c r="DE3046" s="823"/>
    </row>
    <row r="3047" spans="1:111" s="771" customFormat="1" ht="12" hidden="1" customHeight="1" x14ac:dyDescent="0.15">
      <c r="A3047" s="3433"/>
      <c r="B3047" s="763"/>
      <c r="C3047" s="3490"/>
      <c r="D3047" s="3490"/>
      <c r="E3047" s="3490"/>
      <c r="F3047" s="1173"/>
      <c r="G3047" s="3490"/>
      <c r="H3047" s="3490"/>
      <c r="I3047" s="3491"/>
      <c r="J3047" s="3491"/>
      <c r="K3047" s="3491"/>
      <c r="L3047" s="3491"/>
      <c r="M3047" s="3491"/>
      <c r="N3047" s="3487"/>
      <c r="O3047" s="3488"/>
      <c r="P3047" s="3489"/>
      <c r="Q3047" s="3490"/>
      <c r="R3047" s="3490"/>
      <c r="DE3047" s="823"/>
    </row>
    <row r="3048" spans="1:111" s="771" customFormat="1" ht="12" hidden="1" customHeight="1" x14ac:dyDescent="0.15">
      <c r="A3048" s="3433"/>
      <c r="B3048" s="763"/>
      <c r="C3048" s="3490"/>
      <c r="D3048" s="3490"/>
      <c r="E3048" s="3490"/>
      <c r="F3048" s="1173"/>
      <c r="G3048" s="3490"/>
      <c r="H3048" s="3490"/>
      <c r="I3048" s="3491"/>
      <c r="J3048" s="3491"/>
      <c r="K3048" s="3491"/>
      <c r="L3048" s="3491"/>
      <c r="M3048" s="3491"/>
      <c r="N3048" s="3487"/>
      <c r="O3048" s="3488"/>
      <c r="P3048" s="3489"/>
      <c r="Q3048" s="3490"/>
      <c r="R3048" s="3490"/>
      <c r="DE3048" s="823"/>
    </row>
    <row r="3049" spans="1:111" s="771" customFormat="1" ht="12" hidden="1" customHeight="1" x14ac:dyDescent="0.15">
      <c r="A3049" s="3433"/>
      <c r="B3049" s="763"/>
      <c r="C3049" s="3490"/>
      <c r="D3049" s="3490"/>
      <c r="E3049" s="3490"/>
      <c r="F3049" s="1173"/>
      <c r="G3049" s="3490"/>
      <c r="H3049" s="3490"/>
      <c r="I3049" s="3491"/>
      <c r="J3049" s="3491"/>
      <c r="K3049" s="3491"/>
      <c r="L3049" s="3491"/>
      <c r="M3049" s="3491"/>
      <c r="N3049" s="3487"/>
      <c r="O3049" s="3488"/>
      <c r="P3049" s="3489"/>
      <c r="Q3049" s="3490"/>
      <c r="R3049" s="3490"/>
      <c r="DE3049" s="823"/>
    </row>
    <row r="3050" spans="1:111" s="771" customFormat="1" ht="12" hidden="1" customHeight="1" x14ac:dyDescent="0.15">
      <c r="A3050" s="3433"/>
      <c r="B3050" s="763"/>
      <c r="C3050" s="3490"/>
      <c r="D3050" s="3490"/>
      <c r="E3050" s="3490"/>
      <c r="F3050" s="1173"/>
      <c r="G3050" s="3490"/>
      <c r="H3050" s="3490"/>
      <c r="I3050" s="3491"/>
      <c r="J3050" s="3491"/>
      <c r="K3050" s="3491"/>
      <c r="L3050" s="3491"/>
      <c r="M3050" s="3491"/>
      <c r="N3050" s="3487"/>
      <c r="O3050" s="3488"/>
      <c r="P3050" s="3489"/>
      <c r="Q3050" s="3490"/>
      <c r="R3050" s="3490"/>
      <c r="DE3050" s="823"/>
    </row>
    <row r="3051" spans="1:111" s="771" customFormat="1" ht="12" hidden="1" customHeight="1" x14ac:dyDescent="0.15">
      <c r="A3051" s="3433"/>
      <c r="B3051" s="763"/>
      <c r="C3051" s="3490"/>
      <c r="D3051" s="3490"/>
      <c r="E3051" s="3490"/>
      <c r="F3051" s="1173"/>
      <c r="G3051" s="3490"/>
      <c r="H3051" s="3490"/>
      <c r="I3051" s="3491"/>
      <c r="J3051" s="3491"/>
      <c r="K3051" s="3491"/>
      <c r="L3051" s="3491"/>
      <c r="M3051" s="3491"/>
      <c r="N3051" s="3487"/>
      <c r="O3051" s="3488"/>
      <c r="P3051" s="3489"/>
      <c r="Q3051" s="3490"/>
      <c r="R3051" s="3490"/>
      <c r="DE3051" s="823"/>
    </row>
    <row r="3052" spans="1:111" s="771" customFormat="1" ht="12" hidden="1" customHeight="1" x14ac:dyDescent="0.15">
      <c r="A3052" s="3433"/>
      <c r="B3052" s="763"/>
      <c r="C3052" s="3490"/>
      <c r="D3052" s="3490"/>
      <c r="E3052" s="3490"/>
      <c r="F3052" s="1173"/>
      <c r="G3052" s="3490"/>
      <c r="H3052" s="3490"/>
      <c r="I3052" s="3491"/>
      <c r="J3052" s="3491"/>
      <c r="K3052" s="3491"/>
      <c r="L3052" s="3491"/>
      <c r="M3052" s="3491"/>
      <c r="N3052" s="3487"/>
      <c r="O3052" s="3488"/>
      <c r="P3052" s="3489"/>
      <c r="Q3052" s="3490"/>
      <c r="R3052" s="3490"/>
      <c r="DE3052" s="823"/>
    </row>
    <row r="3053" spans="1:111" s="771" customFormat="1" ht="12" hidden="1" customHeight="1" x14ac:dyDescent="0.15">
      <c r="A3053" s="3433"/>
      <c r="B3053" s="763"/>
      <c r="C3053" s="3490"/>
      <c r="D3053" s="3490"/>
      <c r="E3053" s="3490"/>
      <c r="F3053" s="1173"/>
      <c r="G3053" s="3490"/>
      <c r="H3053" s="3490"/>
      <c r="I3053" s="3491"/>
      <c r="J3053" s="3491"/>
      <c r="K3053" s="3491"/>
      <c r="L3053" s="3491"/>
      <c r="M3053" s="3491"/>
      <c r="N3053" s="3487"/>
      <c r="O3053" s="3488"/>
      <c r="P3053" s="3489"/>
      <c r="Q3053" s="3490"/>
      <c r="R3053" s="3490"/>
      <c r="DE3053" s="823"/>
    </row>
    <row r="3054" spans="1:111" s="771" customFormat="1" ht="12" hidden="1" customHeight="1" x14ac:dyDescent="0.15">
      <c r="A3054" s="3433"/>
      <c r="B3054" s="763"/>
      <c r="C3054" s="3490"/>
      <c r="D3054" s="3490"/>
      <c r="E3054" s="3490"/>
      <c r="F3054" s="1173"/>
      <c r="G3054" s="3490"/>
      <c r="H3054" s="3490"/>
      <c r="I3054" s="3491"/>
      <c r="J3054" s="3491"/>
      <c r="K3054" s="3491"/>
      <c r="L3054" s="3491"/>
      <c r="M3054" s="3491"/>
      <c r="N3054" s="3487"/>
      <c r="O3054" s="3488"/>
      <c r="P3054" s="3489"/>
      <c r="Q3054" s="3490"/>
      <c r="R3054" s="3490"/>
      <c r="DE3054" s="823"/>
    </row>
    <row r="3055" spans="1:111" s="771" customFormat="1" ht="12" hidden="1" customHeight="1" x14ac:dyDescent="0.15">
      <c r="A3055" s="3433"/>
      <c r="B3055" s="763"/>
      <c r="C3055" s="3490"/>
      <c r="D3055" s="3490"/>
      <c r="E3055" s="3490"/>
      <c r="F3055" s="1173"/>
      <c r="G3055" s="3490"/>
      <c r="H3055" s="3490"/>
      <c r="I3055" s="3491"/>
      <c r="J3055" s="3491"/>
      <c r="K3055" s="3491"/>
      <c r="L3055" s="3491"/>
      <c r="M3055" s="3491"/>
      <c r="N3055" s="3487"/>
      <c r="O3055" s="3488"/>
      <c r="P3055" s="3489"/>
      <c r="Q3055" s="3490"/>
      <c r="R3055" s="3490"/>
      <c r="DE3055" s="823"/>
    </row>
    <row r="3056" spans="1:111" s="771" customFormat="1" ht="12" hidden="1" customHeight="1" x14ac:dyDescent="0.15">
      <c r="A3056" s="3433"/>
      <c r="B3056" s="763"/>
      <c r="C3056" s="3490"/>
      <c r="D3056" s="3490"/>
      <c r="E3056" s="3490"/>
      <c r="F3056" s="1173"/>
      <c r="G3056" s="3490"/>
      <c r="H3056" s="3490"/>
      <c r="I3056" s="3491"/>
      <c r="J3056" s="3491"/>
      <c r="K3056" s="3491"/>
      <c r="L3056" s="3491"/>
      <c r="M3056" s="3491"/>
      <c r="N3056" s="3487"/>
      <c r="O3056" s="3488"/>
      <c r="P3056" s="3489"/>
      <c r="Q3056" s="3490"/>
      <c r="R3056" s="3490"/>
      <c r="DE3056" s="823"/>
    </row>
    <row r="3057" spans="1:109" s="771" customFormat="1" ht="12" hidden="1" customHeight="1" x14ac:dyDescent="0.15">
      <c r="A3057" s="3433"/>
      <c r="B3057" s="763"/>
      <c r="C3057" s="3490"/>
      <c r="D3057" s="3490"/>
      <c r="E3057" s="3490"/>
      <c r="F3057" s="1173"/>
      <c r="G3057" s="3490"/>
      <c r="H3057" s="3490"/>
      <c r="I3057" s="3491"/>
      <c r="J3057" s="3491"/>
      <c r="K3057" s="3491"/>
      <c r="L3057" s="3491"/>
      <c r="M3057" s="3491"/>
      <c r="N3057" s="3487"/>
      <c r="O3057" s="3488"/>
      <c r="P3057" s="3489"/>
      <c r="Q3057" s="3490"/>
      <c r="R3057" s="3490"/>
      <c r="DE3057" s="823"/>
    </row>
    <row r="3058" spans="1:109" s="771" customFormat="1" ht="12" hidden="1" customHeight="1" x14ac:dyDescent="0.15">
      <c r="A3058" s="3433"/>
      <c r="B3058" s="763"/>
      <c r="C3058" s="3490"/>
      <c r="D3058" s="3490"/>
      <c r="E3058" s="3490"/>
      <c r="F3058" s="1173"/>
      <c r="G3058" s="3490"/>
      <c r="H3058" s="3490"/>
      <c r="I3058" s="3491"/>
      <c r="J3058" s="3491"/>
      <c r="K3058" s="3491"/>
      <c r="L3058" s="3491"/>
      <c r="M3058" s="3491"/>
      <c r="N3058" s="3487"/>
      <c r="O3058" s="3488"/>
      <c r="P3058" s="3489"/>
      <c r="Q3058" s="3490"/>
      <c r="R3058" s="3490"/>
      <c r="DE3058" s="823"/>
    </row>
    <row r="3059" spans="1:109" s="771" customFormat="1" ht="12" hidden="1" customHeight="1" x14ac:dyDescent="0.15">
      <c r="A3059" s="3433"/>
      <c r="B3059" s="763"/>
      <c r="C3059" s="3490"/>
      <c r="D3059" s="3490"/>
      <c r="E3059" s="3490"/>
      <c r="F3059" s="1173"/>
      <c r="G3059" s="3490"/>
      <c r="H3059" s="3490"/>
      <c r="I3059" s="3491"/>
      <c r="J3059" s="3491"/>
      <c r="K3059" s="3491"/>
      <c r="L3059" s="3491"/>
      <c r="M3059" s="3491"/>
      <c r="N3059" s="3487"/>
      <c r="O3059" s="3488"/>
      <c r="P3059" s="3489"/>
      <c r="Q3059" s="3490"/>
      <c r="R3059" s="3490"/>
      <c r="DE3059" s="823"/>
    </row>
    <row r="3060" spans="1:109" s="771" customFormat="1" ht="12" hidden="1" customHeight="1" x14ac:dyDescent="0.15">
      <c r="A3060" s="3433"/>
      <c r="B3060" s="763"/>
      <c r="C3060" s="3490"/>
      <c r="D3060" s="3490"/>
      <c r="E3060" s="3490"/>
      <c r="F3060" s="1173"/>
      <c r="G3060" s="3490"/>
      <c r="H3060" s="3490"/>
      <c r="I3060" s="3491"/>
      <c r="J3060" s="3491"/>
      <c r="K3060" s="3491"/>
      <c r="L3060" s="3491"/>
      <c r="M3060" s="3491"/>
      <c r="N3060" s="3487"/>
      <c r="O3060" s="3488"/>
      <c r="P3060" s="3489"/>
      <c r="Q3060" s="3490"/>
      <c r="R3060" s="3490"/>
      <c r="DE3060" s="823"/>
    </row>
    <row r="3061" spans="1:109" s="771" customFormat="1" ht="12" hidden="1" customHeight="1" x14ac:dyDescent="0.15">
      <c r="A3061" s="3433"/>
      <c r="B3061" s="763"/>
      <c r="C3061" s="3490"/>
      <c r="D3061" s="3490"/>
      <c r="E3061" s="3490"/>
      <c r="F3061" s="1173"/>
      <c r="G3061" s="3490"/>
      <c r="H3061" s="3490"/>
      <c r="I3061" s="3491"/>
      <c r="J3061" s="3491"/>
      <c r="K3061" s="3491"/>
      <c r="L3061" s="3491"/>
      <c r="M3061" s="3491"/>
      <c r="N3061" s="3487"/>
      <c r="O3061" s="3488"/>
      <c r="P3061" s="3489"/>
      <c r="Q3061" s="3490"/>
      <c r="R3061" s="3490"/>
      <c r="DE3061" s="823"/>
    </row>
    <row r="3062" spans="1:109" s="771" customFormat="1" ht="12" hidden="1" customHeight="1" x14ac:dyDescent="0.15">
      <c r="A3062" s="3433"/>
      <c r="B3062" s="763"/>
      <c r="C3062" s="3490"/>
      <c r="D3062" s="3490"/>
      <c r="E3062" s="3490"/>
      <c r="F3062" s="1173"/>
      <c r="G3062" s="3490"/>
      <c r="H3062" s="3490"/>
      <c r="I3062" s="3491"/>
      <c r="J3062" s="3491"/>
      <c r="K3062" s="3491"/>
      <c r="L3062" s="3491"/>
      <c r="M3062" s="3491"/>
      <c r="N3062" s="3487"/>
      <c r="O3062" s="3488"/>
      <c r="P3062" s="3489"/>
      <c r="Q3062" s="3490"/>
      <c r="R3062" s="3490"/>
      <c r="DE3062" s="823"/>
    </row>
    <row r="3063" spans="1:109" s="771" customFormat="1" ht="12" hidden="1" customHeight="1" x14ac:dyDescent="0.15">
      <c r="A3063" s="3433"/>
      <c r="B3063" s="763"/>
      <c r="C3063" s="3490"/>
      <c r="D3063" s="3490"/>
      <c r="E3063" s="3490"/>
      <c r="F3063" s="1173"/>
      <c r="G3063" s="3490"/>
      <c r="H3063" s="3490"/>
      <c r="I3063" s="3491"/>
      <c r="J3063" s="3491"/>
      <c r="K3063" s="3491"/>
      <c r="L3063" s="3491"/>
      <c r="M3063" s="3491"/>
      <c r="N3063" s="3487"/>
      <c r="O3063" s="3488"/>
      <c r="P3063" s="3489"/>
      <c r="Q3063" s="3490"/>
      <c r="R3063" s="3490"/>
      <c r="DE3063" s="823"/>
    </row>
    <row r="3064" spans="1:109" s="771" customFormat="1" ht="12" hidden="1" customHeight="1" x14ac:dyDescent="0.15">
      <c r="A3064" s="3433"/>
      <c r="B3064" s="763"/>
      <c r="C3064" s="3490"/>
      <c r="D3064" s="3490"/>
      <c r="E3064" s="3490"/>
      <c r="F3064" s="1173"/>
      <c r="G3064" s="3490"/>
      <c r="H3064" s="3490"/>
      <c r="I3064" s="3491"/>
      <c r="J3064" s="3491"/>
      <c r="K3064" s="3491"/>
      <c r="L3064" s="3491"/>
      <c r="M3064" s="3491"/>
      <c r="N3064" s="3487"/>
      <c r="O3064" s="3488"/>
      <c r="P3064" s="3489"/>
      <c r="Q3064" s="3490"/>
      <c r="R3064" s="3490"/>
      <c r="DE3064" s="823"/>
    </row>
    <row r="3065" spans="1:109" s="771" customFormat="1" ht="12" hidden="1" customHeight="1" x14ac:dyDescent="0.15">
      <c r="A3065" s="3433"/>
      <c r="B3065" s="763"/>
      <c r="C3065" s="3490"/>
      <c r="D3065" s="3490"/>
      <c r="E3065" s="3490"/>
      <c r="F3065" s="1173"/>
      <c r="G3065" s="3490"/>
      <c r="H3065" s="3490"/>
      <c r="I3065" s="3491"/>
      <c r="J3065" s="3491"/>
      <c r="K3065" s="3491"/>
      <c r="L3065" s="3491"/>
      <c r="M3065" s="3491"/>
      <c r="N3065" s="3487"/>
      <c r="O3065" s="3488"/>
      <c r="P3065" s="3489"/>
      <c r="Q3065" s="3490"/>
      <c r="R3065" s="3490"/>
      <c r="DE3065" s="823"/>
    </row>
    <row r="3066" spans="1:109" s="771" customFormat="1" ht="12" hidden="1" customHeight="1" x14ac:dyDescent="0.15">
      <c r="A3066" s="3433"/>
      <c r="B3066" s="763"/>
      <c r="C3066" s="3490"/>
      <c r="D3066" s="3490"/>
      <c r="E3066" s="3490"/>
      <c r="F3066" s="1173"/>
      <c r="G3066" s="3490"/>
      <c r="H3066" s="3490"/>
      <c r="I3066" s="3491"/>
      <c r="J3066" s="3491"/>
      <c r="K3066" s="3491"/>
      <c r="L3066" s="3491"/>
      <c r="M3066" s="3491"/>
      <c r="N3066" s="3487"/>
      <c r="O3066" s="3488"/>
      <c r="P3066" s="3489"/>
      <c r="Q3066" s="3490"/>
      <c r="R3066" s="3490"/>
      <c r="DE3066" s="823"/>
    </row>
    <row r="3067" spans="1:109" s="771" customFormat="1" ht="12" hidden="1" customHeight="1" x14ac:dyDescent="0.15">
      <c r="A3067" s="3433"/>
      <c r="B3067" s="763"/>
      <c r="C3067" s="3490"/>
      <c r="D3067" s="3490"/>
      <c r="E3067" s="3490"/>
      <c r="F3067" s="1173"/>
      <c r="G3067" s="3490"/>
      <c r="H3067" s="3490"/>
      <c r="I3067" s="3491"/>
      <c r="J3067" s="3491"/>
      <c r="K3067" s="3491"/>
      <c r="L3067" s="3491"/>
      <c r="M3067" s="3491"/>
      <c r="N3067" s="3487"/>
      <c r="O3067" s="3488"/>
      <c r="P3067" s="3489"/>
      <c r="Q3067" s="3490"/>
      <c r="R3067" s="3490"/>
      <c r="DE3067" s="823"/>
    </row>
    <row r="3068" spans="1:109" s="771" customFormat="1" ht="12" hidden="1" customHeight="1" x14ac:dyDescent="0.15">
      <c r="A3068" s="3433"/>
      <c r="B3068" s="763"/>
      <c r="C3068" s="3490"/>
      <c r="D3068" s="3490"/>
      <c r="E3068" s="3490"/>
      <c r="F3068" s="1173"/>
      <c r="G3068" s="3490"/>
      <c r="H3068" s="3490"/>
      <c r="I3068" s="3491"/>
      <c r="J3068" s="3491"/>
      <c r="K3068" s="3491"/>
      <c r="L3068" s="3491"/>
      <c r="M3068" s="3491"/>
      <c r="N3068" s="3487"/>
      <c r="O3068" s="3488"/>
      <c r="P3068" s="3489"/>
      <c r="Q3068" s="3490"/>
      <c r="R3068" s="3490"/>
      <c r="DE3068" s="823"/>
    </row>
    <row r="3069" spans="1:109" s="771" customFormat="1" ht="12" hidden="1" customHeight="1" x14ac:dyDescent="0.15">
      <c r="A3069" s="3433"/>
      <c r="B3069" s="763"/>
      <c r="C3069" s="3490"/>
      <c r="D3069" s="3490"/>
      <c r="E3069" s="3490"/>
      <c r="F3069" s="1173"/>
      <c r="G3069" s="3490"/>
      <c r="H3069" s="3490"/>
      <c r="I3069" s="3491"/>
      <c r="J3069" s="3491"/>
      <c r="K3069" s="3491"/>
      <c r="L3069" s="3491"/>
      <c r="M3069" s="3491"/>
      <c r="N3069" s="3487"/>
      <c r="O3069" s="3488"/>
      <c r="P3069" s="3489"/>
      <c r="Q3069" s="3490"/>
      <c r="R3069" s="3490"/>
      <c r="DE3069" s="823"/>
    </row>
    <row r="3070" spans="1:109" s="771" customFormat="1" ht="12" hidden="1" customHeight="1" x14ac:dyDescent="0.15">
      <c r="A3070" s="3433"/>
      <c r="B3070" s="763"/>
      <c r="C3070" s="3490"/>
      <c r="D3070" s="3490"/>
      <c r="E3070" s="3490"/>
      <c r="F3070" s="1173"/>
      <c r="G3070" s="3490"/>
      <c r="H3070" s="3490"/>
      <c r="I3070" s="3491"/>
      <c r="J3070" s="3491"/>
      <c r="K3070" s="3491"/>
      <c r="L3070" s="3491"/>
      <c r="M3070" s="3491"/>
      <c r="N3070" s="3487"/>
      <c r="O3070" s="3488"/>
      <c r="P3070" s="3489"/>
      <c r="Q3070" s="3490"/>
      <c r="R3070" s="3490"/>
      <c r="DE3070" s="823"/>
    </row>
    <row r="3071" spans="1:109" s="771" customFormat="1" ht="12" hidden="1" customHeight="1" x14ac:dyDescent="0.15">
      <c r="A3071" s="3433"/>
      <c r="B3071" s="763"/>
      <c r="C3071" s="3490"/>
      <c r="D3071" s="3490"/>
      <c r="E3071" s="3490"/>
      <c r="F3071" s="1173"/>
      <c r="G3071" s="3490"/>
      <c r="H3071" s="3490"/>
      <c r="I3071" s="3491"/>
      <c r="J3071" s="3491"/>
      <c r="K3071" s="3491"/>
      <c r="L3071" s="3491"/>
      <c r="M3071" s="3491"/>
      <c r="N3071" s="3487"/>
      <c r="O3071" s="3488"/>
      <c r="P3071" s="3489"/>
      <c r="Q3071" s="3490"/>
      <c r="R3071" s="3490"/>
      <c r="DE3071" s="823"/>
    </row>
    <row r="3072" spans="1:109" s="771" customFormat="1" ht="12" hidden="1" customHeight="1" x14ac:dyDescent="0.15">
      <c r="A3072" s="3433"/>
      <c r="B3072" s="763"/>
      <c r="C3072" s="3490"/>
      <c r="D3072" s="3490"/>
      <c r="E3072" s="3490"/>
      <c r="F3072" s="1173"/>
      <c r="G3072" s="3490"/>
      <c r="H3072" s="3490"/>
      <c r="I3072" s="3491"/>
      <c r="J3072" s="3491"/>
      <c r="K3072" s="3491"/>
      <c r="L3072" s="3491"/>
      <c r="M3072" s="3491"/>
      <c r="N3072" s="3487"/>
      <c r="O3072" s="3488"/>
      <c r="P3072" s="3489"/>
      <c r="Q3072" s="3490"/>
      <c r="R3072" s="3490"/>
      <c r="DE3072" s="823"/>
    </row>
    <row r="3073" spans="1:109" s="771" customFormat="1" ht="12" hidden="1" customHeight="1" x14ac:dyDescent="0.15">
      <c r="A3073" s="3433"/>
      <c r="B3073" s="763"/>
      <c r="C3073" s="3490"/>
      <c r="D3073" s="3490"/>
      <c r="E3073" s="3490"/>
      <c r="F3073" s="1173"/>
      <c r="G3073" s="3490"/>
      <c r="H3073" s="3490"/>
      <c r="I3073" s="3491"/>
      <c r="J3073" s="3491"/>
      <c r="K3073" s="3491"/>
      <c r="L3073" s="3491"/>
      <c r="M3073" s="3491"/>
      <c r="N3073" s="3487"/>
      <c r="O3073" s="3488"/>
      <c r="P3073" s="3489"/>
      <c r="Q3073" s="3490"/>
      <c r="R3073" s="3490"/>
      <c r="DE3073" s="823"/>
    </row>
    <row r="3074" spans="1:109" s="771" customFormat="1" ht="12" hidden="1" customHeight="1" x14ac:dyDescent="0.15">
      <c r="A3074" s="3433"/>
      <c r="B3074" s="763"/>
      <c r="C3074" s="3490"/>
      <c r="D3074" s="3490"/>
      <c r="E3074" s="3490"/>
      <c r="F3074" s="1173"/>
      <c r="G3074" s="3490"/>
      <c r="H3074" s="3490"/>
      <c r="I3074" s="3491"/>
      <c r="J3074" s="3491"/>
      <c r="K3074" s="3491"/>
      <c r="L3074" s="3491"/>
      <c r="M3074" s="3491"/>
      <c r="N3074" s="3487"/>
      <c r="O3074" s="3488"/>
      <c r="P3074" s="3489"/>
      <c r="Q3074" s="3490"/>
      <c r="R3074" s="3490"/>
      <c r="DE3074" s="823"/>
    </row>
    <row r="3075" spans="1:109" s="771" customFormat="1" ht="12" hidden="1" customHeight="1" x14ac:dyDescent="0.15">
      <c r="A3075" s="3433"/>
      <c r="B3075" s="763"/>
      <c r="C3075" s="3490"/>
      <c r="D3075" s="3490"/>
      <c r="E3075" s="3490"/>
      <c r="F3075" s="1173"/>
      <c r="G3075" s="3490"/>
      <c r="H3075" s="3490"/>
      <c r="I3075" s="3491"/>
      <c r="J3075" s="3491"/>
      <c r="K3075" s="3491"/>
      <c r="L3075" s="3491"/>
      <c r="M3075" s="3491"/>
      <c r="N3075" s="3487"/>
      <c r="O3075" s="3488"/>
      <c r="P3075" s="3489"/>
      <c r="Q3075" s="3490"/>
      <c r="R3075" s="3490"/>
      <c r="DE3075" s="823"/>
    </row>
    <row r="3076" spans="1:109" s="771" customFormat="1" ht="12" hidden="1" customHeight="1" x14ac:dyDescent="0.15">
      <c r="A3076" s="3433"/>
      <c r="B3076" s="763"/>
      <c r="C3076" s="3490"/>
      <c r="D3076" s="3490"/>
      <c r="E3076" s="3490"/>
      <c r="F3076" s="1173"/>
      <c r="G3076" s="3490"/>
      <c r="H3076" s="3490"/>
      <c r="I3076" s="3491"/>
      <c r="J3076" s="3491"/>
      <c r="K3076" s="3491"/>
      <c r="L3076" s="3491"/>
      <c r="M3076" s="3491"/>
      <c r="N3076" s="3487"/>
      <c r="O3076" s="3488"/>
      <c r="P3076" s="3489"/>
      <c r="Q3076" s="3490"/>
      <c r="R3076" s="3490"/>
      <c r="DE3076" s="823"/>
    </row>
    <row r="3077" spans="1:109" s="771" customFormat="1" ht="12" hidden="1" customHeight="1" x14ac:dyDescent="0.15">
      <c r="A3077" s="3433"/>
      <c r="B3077" s="763"/>
      <c r="C3077" s="3490"/>
      <c r="D3077" s="3490"/>
      <c r="E3077" s="3490"/>
      <c r="F3077" s="1173"/>
      <c r="G3077" s="3490"/>
      <c r="H3077" s="3490"/>
      <c r="I3077" s="3491"/>
      <c r="J3077" s="3491"/>
      <c r="K3077" s="3491"/>
      <c r="L3077" s="3491"/>
      <c r="M3077" s="3491"/>
      <c r="N3077" s="3487"/>
      <c r="O3077" s="3488"/>
      <c r="P3077" s="3489"/>
      <c r="Q3077" s="3490"/>
      <c r="R3077" s="3490"/>
      <c r="DE3077" s="823"/>
    </row>
    <row r="3078" spans="1:109" s="771" customFormat="1" ht="12" hidden="1" customHeight="1" x14ac:dyDescent="0.15">
      <c r="A3078" s="3433"/>
      <c r="B3078" s="763"/>
      <c r="C3078" s="3490"/>
      <c r="D3078" s="3490"/>
      <c r="E3078" s="3490"/>
      <c r="F3078" s="1173"/>
      <c r="G3078" s="3490"/>
      <c r="H3078" s="3490"/>
      <c r="I3078" s="3491"/>
      <c r="J3078" s="3491"/>
      <c r="K3078" s="3491"/>
      <c r="L3078" s="3491"/>
      <c r="M3078" s="3491"/>
      <c r="N3078" s="3487"/>
      <c r="O3078" s="3488"/>
      <c r="P3078" s="3489"/>
      <c r="Q3078" s="3490"/>
      <c r="R3078" s="3490"/>
      <c r="DE3078" s="823"/>
    </row>
    <row r="3079" spans="1:109" s="771" customFormat="1" ht="12" hidden="1" customHeight="1" x14ac:dyDescent="0.15">
      <c r="A3079" s="3433"/>
      <c r="B3079" s="763"/>
      <c r="C3079" s="3490"/>
      <c r="D3079" s="3490"/>
      <c r="E3079" s="3490"/>
      <c r="F3079" s="1173"/>
      <c r="G3079" s="3490"/>
      <c r="H3079" s="3490"/>
      <c r="I3079" s="3491"/>
      <c r="J3079" s="3491"/>
      <c r="K3079" s="3491"/>
      <c r="L3079" s="3491"/>
      <c r="M3079" s="3491"/>
      <c r="N3079" s="3487"/>
      <c r="O3079" s="3488"/>
      <c r="P3079" s="3489"/>
      <c r="Q3079" s="3490"/>
      <c r="R3079" s="3490"/>
      <c r="DE3079" s="823"/>
    </row>
    <row r="3080" spans="1:109" s="771" customFormat="1" ht="12" hidden="1" customHeight="1" x14ac:dyDescent="0.15">
      <c r="A3080" s="3433"/>
      <c r="B3080" s="763"/>
      <c r="C3080" s="3490"/>
      <c r="D3080" s="3490"/>
      <c r="E3080" s="3490"/>
      <c r="F3080" s="1173"/>
      <c r="G3080" s="3490"/>
      <c r="H3080" s="3490"/>
      <c r="I3080" s="3491"/>
      <c r="J3080" s="3491"/>
      <c r="K3080" s="3491"/>
      <c r="L3080" s="3491"/>
      <c r="M3080" s="3491"/>
      <c r="N3080" s="3487"/>
      <c r="O3080" s="3488"/>
      <c r="P3080" s="3489"/>
      <c r="Q3080" s="3490"/>
      <c r="R3080" s="3490"/>
      <c r="DE3080" s="823"/>
    </row>
    <row r="3081" spans="1:109" s="771" customFormat="1" ht="12" hidden="1" customHeight="1" x14ac:dyDescent="0.15">
      <c r="A3081" s="3433"/>
      <c r="B3081" s="763"/>
      <c r="C3081" s="3490"/>
      <c r="D3081" s="3490"/>
      <c r="E3081" s="3490"/>
      <c r="F3081" s="1173"/>
      <c r="G3081" s="3490"/>
      <c r="H3081" s="3490"/>
      <c r="I3081" s="3491"/>
      <c r="J3081" s="3491"/>
      <c r="K3081" s="3491"/>
      <c r="L3081" s="3491"/>
      <c r="M3081" s="3491"/>
      <c r="N3081" s="3487"/>
      <c r="O3081" s="3488"/>
      <c r="P3081" s="3489"/>
      <c r="Q3081" s="3490"/>
      <c r="R3081" s="3490"/>
      <c r="DE3081" s="823"/>
    </row>
    <row r="3082" spans="1:109" s="771" customFormat="1" ht="12" hidden="1" customHeight="1" x14ac:dyDescent="0.15">
      <c r="A3082" s="3433"/>
      <c r="B3082" s="763"/>
      <c r="C3082" s="3490"/>
      <c r="D3082" s="3490"/>
      <c r="E3082" s="3490"/>
      <c r="F3082" s="1173"/>
      <c r="G3082" s="3490"/>
      <c r="H3082" s="3490"/>
      <c r="I3082" s="3491"/>
      <c r="J3082" s="3491"/>
      <c r="K3082" s="3491"/>
      <c r="L3082" s="3491"/>
      <c r="M3082" s="3491"/>
      <c r="N3082" s="3487"/>
      <c r="O3082" s="3488"/>
      <c r="P3082" s="3489"/>
      <c r="Q3082" s="3490"/>
      <c r="R3082" s="3490"/>
      <c r="DE3082" s="823"/>
    </row>
    <row r="3083" spans="1:109" s="771" customFormat="1" ht="12" hidden="1" customHeight="1" x14ac:dyDescent="0.15">
      <c r="A3083" s="3433"/>
      <c r="B3083" s="763"/>
      <c r="C3083" s="3490"/>
      <c r="D3083" s="3490"/>
      <c r="E3083" s="3490"/>
      <c r="F3083" s="1173"/>
      <c r="G3083" s="3490"/>
      <c r="H3083" s="3490"/>
      <c r="I3083" s="3491"/>
      <c r="J3083" s="3491"/>
      <c r="K3083" s="3491"/>
      <c r="L3083" s="3491"/>
      <c r="M3083" s="3491"/>
      <c r="N3083" s="3487"/>
      <c r="O3083" s="3488"/>
      <c r="P3083" s="3489"/>
      <c r="Q3083" s="3490"/>
      <c r="R3083" s="3490"/>
      <c r="DE3083" s="823"/>
    </row>
    <row r="3084" spans="1:109" s="771" customFormat="1" ht="12" hidden="1" customHeight="1" x14ac:dyDescent="0.15">
      <c r="A3084" s="3433"/>
      <c r="B3084" s="763"/>
      <c r="C3084" s="3490"/>
      <c r="D3084" s="3490"/>
      <c r="E3084" s="3490"/>
      <c r="F3084" s="1173"/>
      <c r="G3084" s="3490"/>
      <c r="H3084" s="3490"/>
      <c r="I3084" s="3491"/>
      <c r="J3084" s="3491"/>
      <c r="K3084" s="3491"/>
      <c r="L3084" s="3491"/>
      <c r="M3084" s="3491"/>
      <c r="N3084" s="3487"/>
      <c r="O3084" s="3488"/>
      <c r="P3084" s="3489"/>
      <c r="Q3084" s="3490"/>
      <c r="R3084" s="3490"/>
      <c r="DE3084" s="823"/>
    </row>
    <row r="3085" spans="1:109" s="771" customFormat="1" ht="12" hidden="1" customHeight="1" x14ac:dyDescent="0.15">
      <c r="A3085" s="3433"/>
      <c r="B3085" s="763"/>
      <c r="C3085" s="3490"/>
      <c r="D3085" s="3490"/>
      <c r="E3085" s="3490"/>
      <c r="F3085" s="1173"/>
      <c r="G3085" s="3490"/>
      <c r="H3085" s="3490"/>
      <c r="I3085" s="3491"/>
      <c r="J3085" s="3491"/>
      <c r="K3085" s="3491"/>
      <c r="L3085" s="3491"/>
      <c r="M3085" s="3491"/>
      <c r="N3085" s="3487"/>
      <c r="O3085" s="3488"/>
      <c r="P3085" s="3489"/>
      <c r="Q3085" s="3490"/>
      <c r="R3085" s="3490"/>
      <c r="DE3085" s="823"/>
    </row>
    <row r="3086" spans="1:109" s="771" customFormat="1" ht="12" hidden="1" customHeight="1" x14ac:dyDescent="0.15">
      <c r="A3086" s="3433"/>
      <c r="B3086" s="763"/>
      <c r="C3086" s="3490"/>
      <c r="D3086" s="3490"/>
      <c r="E3086" s="3490"/>
      <c r="F3086" s="1173"/>
      <c r="G3086" s="3490"/>
      <c r="H3086" s="3490"/>
      <c r="I3086" s="3491"/>
      <c r="J3086" s="3491"/>
      <c r="K3086" s="3491"/>
      <c r="L3086" s="3491"/>
      <c r="M3086" s="3491"/>
      <c r="N3086" s="3487"/>
      <c r="O3086" s="3488"/>
      <c r="P3086" s="3489"/>
      <c r="Q3086" s="3490"/>
      <c r="R3086" s="3490"/>
      <c r="DE3086" s="823"/>
    </row>
    <row r="3087" spans="1:109" s="771" customFormat="1" ht="12" hidden="1" customHeight="1" x14ac:dyDescent="0.15">
      <c r="A3087" s="3433"/>
      <c r="B3087" s="763"/>
      <c r="C3087" s="3490"/>
      <c r="D3087" s="3490"/>
      <c r="E3087" s="3490"/>
      <c r="F3087" s="1173"/>
      <c r="G3087" s="3490"/>
      <c r="H3087" s="3490"/>
      <c r="I3087" s="3491"/>
      <c r="J3087" s="3491"/>
      <c r="K3087" s="3491"/>
      <c r="L3087" s="3491"/>
      <c r="M3087" s="3491"/>
      <c r="N3087" s="3487"/>
      <c r="O3087" s="3488"/>
      <c r="P3087" s="3489"/>
      <c r="Q3087" s="3490"/>
      <c r="R3087" s="3490"/>
      <c r="DE3087" s="823"/>
    </row>
    <row r="3088" spans="1:109" s="771" customFormat="1" ht="12" hidden="1" customHeight="1" x14ac:dyDescent="0.15">
      <c r="A3088" s="3433"/>
      <c r="B3088" s="763"/>
      <c r="C3088" s="3490"/>
      <c r="D3088" s="3490"/>
      <c r="E3088" s="3490"/>
      <c r="F3088" s="1173"/>
      <c r="G3088" s="3490"/>
      <c r="H3088" s="3490"/>
      <c r="I3088" s="3491"/>
      <c r="J3088" s="3491"/>
      <c r="K3088" s="3491"/>
      <c r="L3088" s="3491"/>
      <c r="M3088" s="3491"/>
      <c r="N3088" s="3487"/>
      <c r="O3088" s="3488"/>
      <c r="P3088" s="3489"/>
      <c r="Q3088" s="3490"/>
      <c r="R3088" s="3490"/>
      <c r="DE3088" s="823"/>
    </row>
    <row r="3089" spans="1:109" s="771" customFormat="1" ht="12" hidden="1" customHeight="1" x14ac:dyDescent="0.15">
      <c r="A3089" s="3433"/>
      <c r="B3089" s="763"/>
      <c r="C3089" s="3490"/>
      <c r="D3089" s="3490"/>
      <c r="E3089" s="3490"/>
      <c r="F3089" s="1173"/>
      <c r="G3089" s="3490"/>
      <c r="H3089" s="3490"/>
      <c r="I3089" s="3491"/>
      <c r="J3089" s="3491"/>
      <c r="K3089" s="3491"/>
      <c r="L3089" s="3491"/>
      <c r="M3089" s="3491"/>
      <c r="N3089" s="3487"/>
      <c r="O3089" s="3488"/>
      <c r="P3089" s="3489"/>
      <c r="Q3089" s="3490"/>
      <c r="R3089" s="3490"/>
      <c r="DE3089" s="823"/>
    </row>
    <row r="3090" spans="1:109" s="771" customFormat="1" ht="12" hidden="1" customHeight="1" x14ac:dyDescent="0.15">
      <c r="A3090" s="3433"/>
      <c r="B3090" s="763"/>
      <c r="C3090" s="3490"/>
      <c r="D3090" s="3490"/>
      <c r="E3090" s="3490"/>
      <c r="F3090" s="1173"/>
      <c r="G3090" s="3490"/>
      <c r="H3090" s="3490"/>
      <c r="I3090" s="3491"/>
      <c r="J3090" s="3491"/>
      <c r="K3090" s="3491"/>
      <c r="L3090" s="3491"/>
      <c r="M3090" s="3491"/>
      <c r="N3090" s="3487"/>
      <c r="O3090" s="3488"/>
      <c r="P3090" s="3489"/>
      <c r="Q3090" s="3490"/>
      <c r="R3090" s="3490"/>
      <c r="DE3090" s="823"/>
    </row>
    <row r="3091" spans="1:109" s="771" customFormat="1" ht="12" hidden="1" customHeight="1" x14ac:dyDescent="0.15">
      <c r="A3091" s="3433"/>
      <c r="B3091" s="763"/>
      <c r="C3091" s="3490"/>
      <c r="D3091" s="3490"/>
      <c r="E3091" s="3490"/>
      <c r="F3091" s="1173"/>
      <c r="G3091" s="3490"/>
      <c r="H3091" s="3490"/>
      <c r="I3091" s="3491"/>
      <c r="J3091" s="3491"/>
      <c r="K3091" s="3491"/>
      <c r="L3091" s="3491"/>
      <c r="M3091" s="3491"/>
      <c r="N3091" s="3487"/>
      <c r="O3091" s="3488"/>
      <c r="P3091" s="3489"/>
      <c r="Q3091" s="3490"/>
      <c r="R3091" s="3490"/>
      <c r="DE3091" s="823"/>
    </row>
    <row r="3092" spans="1:109" s="771" customFormat="1" ht="12" hidden="1" customHeight="1" x14ac:dyDescent="0.15">
      <c r="A3092" s="3433"/>
      <c r="B3092" s="763"/>
      <c r="C3092" s="3490"/>
      <c r="D3092" s="3490"/>
      <c r="E3092" s="3490"/>
      <c r="F3092" s="1173"/>
      <c r="G3092" s="3490"/>
      <c r="H3092" s="3490"/>
      <c r="I3092" s="3491"/>
      <c r="J3092" s="3491"/>
      <c r="K3092" s="3491"/>
      <c r="L3092" s="3491"/>
      <c r="M3092" s="3491"/>
      <c r="N3092" s="3487"/>
      <c r="O3092" s="3488"/>
      <c r="P3092" s="3489"/>
      <c r="Q3092" s="3490"/>
      <c r="R3092" s="3490"/>
      <c r="DE3092" s="823"/>
    </row>
    <row r="3093" spans="1:109" s="771" customFormat="1" ht="12" hidden="1" customHeight="1" x14ac:dyDescent="0.15">
      <c r="A3093" s="3433"/>
      <c r="B3093" s="768"/>
      <c r="C3093" s="3496"/>
      <c r="D3093" s="3496"/>
      <c r="E3093" s="3496"/>
      <c r="F3093" s="1174"/>
      <c r="G3093" s="3496"/>
      <c r="H3093" s="3496"/>
      <c r="I3093" s="3497"/>
      <c r="J3093" s="3497"/>
      <c r="K3093" s="3497"/>
      <c r="L3093" s="3497"/>
      <c r="M3093" s="3497"/>
      <c r="N3093" s="3498"/>
      <c r="O3093" s="3499"/>
      <c r="P3093" s="3500"/>
      <c r="Q3093" s="3496"/>
      <c r="R3093" s="3496"/>
      <c r="DE3093" s="823"/>
    </row>
    <row r="3094" spans="1:109" s="771" customFormat="1" ht="6" hidden="1" customHeight="1" x14ac:dyDescent="0.15">
      <c r="A3094" s="797"/>
      <c r="B3094" s="798"/>
      <c r="C3094" s="3446"/>
      <c r="D3094" s="3446"/>
      <c r="E3094" s="3446"/>
      <c r="F3094" s="798"/>
      <c r="G3094" s="3446"/>
      <c r="H3094" s="3446"/>
      <c r="I3094" s="3446"/>
      <c r="J3094" s="3446"/>
      <c r="K3094" s="3446"/>
      <c r="L3094" s="3446"/>
      <c r="M3094" s="3446"/>
      <c r="N3094" s="798"/>
      <c r="O3094" s="798"/>
      <c r="P3094" s="798"/>
      <c r="Q3094" s="3438"/>
      <c r="R3094" s="3438"/>
      <c r="DE3094" s="823"/>
    </row>
    <row r="3095" spans="1:109" s="771" customFormat="1" ht="12" hidden="1" customHeight="1" x14ac:dyDescent="0.15">
      <c r="A3095" s="3421">
        <v>3</v>
      </c>
      <c r="B3095" s="3492" t="s">
        <v>1232</v>
      </c>
      <c r="C3095" s="3503"/>
      <c r="D3095" s="3503"/>
      <c r="E3095" s="3503"/>
      <c r="F3095" s="3503"/>
      <c r="G3095" s="3503"/>
      <c r="H3095" s="3503"/>
      <c r="I3095" s="3503"/>
      <c r="J3095" s="3503"/>
      <c r="K3095" s="3503"/>
      <c r="L3095" s="3503"/>
      <c r="M3095" s="3503"/>
      <c r="N3095" s="3503"/>
      <c r="O3095" s="3504"/>
      <c r="P3095" s="3536"/>
      <c r="Q3095" s="3434" t="s">
        <v>1231</v>
      </c>
      <c r="R3095" s="3435"/>
      <c r="DE3095" s="823"/>
    </row>
    <row r="3096" spans="1:109" s="771" customFormat="1" ht="12" hidden="1" customHeight="1" x14ac:dyDescent="0.15">
      <c r="A3096" s="3475"/>
      <c r="B3096" s="3436" t="s">
        <v>1230</v>
      </c>
      <c r="C3096" s="3396"/>
      <c r="D3096" s="3502"/>
      <c r="E3096" s="3396" t="s">
        <v>1229</v>
      </c>
      <c r="F3096" s="3396"/>
      <c r="G3096" s="3501" t="s">
        <v>1228</v>
      </c>
      <c r="H3096" s="3502"/>
      <c r="I3096" s="3501" t="s">
        <v>579</v>
      </c>
      <c r="J3096" s="3396"/>
      <c r="K3096" s="3396"/>
      <c r="L3096" s="3396"/>
      <c r="M3096" s="3396"/>
      <c r="N3096" s="3396" t="s">
        <v>578</v>
      </c>
      <c r="O3096" s="3397"/>
      <c r="P3096" s="3398"/>
      <c r="Q3096" s="3436"/>
      <c r="R3096" s="3437"/>
      <c r="DE3096" s="823"/>
    </row>
    <row r="3097" spans="1:109" s="771" customFormat="1" ht="12" hidden="1" customHeight="1" x14ac:dyDescent="0.15">
      <c r="A3097" s="3422"/>
      <c r="B3097" s="3386"/>
      <c r="C3097" s="3416"/>
      <c r="D3097" s="3534"/>
      <c r="E3097" s="3461"/>
      <c r="F3097" s="3461"/>
      <c r="G3097" s="3531"/>
      <c r="H3097" s="3532"/>
      <c r="I3097" s="3531"/>
      <c r="J3097" s="3461"/>
      <c r="K3097" s="3461"/>
      <c r="L3097" s="3461"/>
      <c r="M3097" s="3461"/>
      <c r="N3097" s="3533"/>
      <c r="O3097" s="3463"/>
      <c r="P3097" s="3464"/>
      <c r="Q3097" s="3386"/>
      <c r="R3097" s="3387"/>
      <c r="DE3097" s="823"/>
    </row>
    <row r="3098" spans="1:109" s="771" customFormat="1" ht="6" hidden="1" customHeight="1" x14ac:dyDescent="0.15">
      <c r="A3098" s="799"/>
      <c r="B3098" s="3438"/>
      <c r="C3098" s="3438"/>
      <c r="D3098" s="3438"/>
      <c r="E3098" s="3438"/>
      <c r="F3098" s="3438"/>
      <c r="G3098" s="3441"/>
      <c r="H3098" s="3441"/>
      <c r="I3098" s="799"/>
      <c r="J3098" s="799"/>
      <c r="K3098" s="799"/>
      <c r="L3098" s="799"/>
      <c r="M3098" s="799"/>
      <c r="N3098" s="799"/>
      <c r="O3098" s="799"/>
      <c r="P3098" s="799"/>
      <c r="Q3098" s="799"/>
      <c r="R3098" s="799"/>
      <c r="DE3098" s="823"/>
    </row>
    <row r="3099" spans="1:109" s="771" customFormat="1" ht="21" hidden="1" customHeight="1" x14ac:dyDescent="0.15">
      <c r="A3099" s="3421">
        <v>4</v>
      </c>
      <c r="B3099" s="3442" t="s">
        <v>1227</v>
      </c>
      <c r="C3099" s="3424"/>
      <c r="D3099" s="3425"/>
      <c r="E3099" s="3443" t="s">
        <v>1226</v>
      </c>
      <c r="F3099" s="3444"/>
      <c r="G3099" s="3445"/>
      <c r="H3099" s="3445"/>
      <c r="I3099" s="793"/>
      <c r="J3099" s="786">
        <v>5</v>
      </c>
      <c r="K3099" s="3449" t="s">
        <v>1764</v>
      </c>
      <c r="L3099" s="3450"/>
      <c r="M3099" s="3450"/>
      <c r="N3099" s="3450"/>
      <c r="O3099" s="3450"/>
      <c r="P3099" s="3450"/>
      <c r="Q3099" s="3450"/>
      <c r="R3099" s="3451"/>
      <c r="DE3099" s="823"/>
    </row>
    <row r="3100" spans="1:109" s="771" customFormat="1" ht="12" hidden="1" customHeight="1" x14ac:dyDescent="0.15">
      <c r="A3100" s="3422"/>
      <c r="B3100" s="3386"/>
      <c r="C3100" s="3416"/>
      <c r="D3100" s="3387"/>
      <c r="E3100" s="3386"/>
      <c r="F3100" s="3387"/>
      <c r="G3100" s="3445"/>
      <c r="H3100" s="3445"/>
      <c r="I3100" s="793"/>
      <c r="J3100" s="3476"/>
      <c r="K3100" s="3522"/>
      <c r="L3100" s="3523"/>
      <c r="M3100" s="3523"/>
      <c r="N3100" s="3523"/>
      <c r="O3100" s="3523"/>
      <c r="P3100" s="3523"/>
      <c r="Q3100" s="3523"/>
      <c r="R3100" s="3524"/>
      <c r="DE3100" s="823"/>
    </row>
    <row r="3101" spans="1:109" s="771" customFormat="1" ht="12" hidden="1" customHeight="1" x14ac:dyDescent="0.15">
      <c r="A3101" s="787"/>
      <c r="B3101" s="792"/>
      <c r="C3101" s="792"/>
      <c r="D3101" s="792"/>
      <c r="E3101" s="792"/>
      <c r="F3101" s="792"/>
      <c r="G3101" s="3445"/>
      <c r="H3101" s="3445"/>
      <c r="I3101" s="787"/>
      <c r="J3101" s="3477"/>
      <c r="K3101" s="3525"/>
      <c r="L3101" s="3526"/>
      <c r="M3101" s="3526"/>
      <c r="N3101" s="3526"/>
      <c r="O3101" s="3526"/>
      <c r="P3101" s="3526"/>
      <c r="Q3101" s="3526"/>
      <c r="R3101" s="3527"/>
      <c r="S3101" s="225"/>
      <c r="T3101" s="755"/>
      <c r="DE3101" s="823"/>
    </row>
    <row r="3102" spans="1:109" s="771" customFormat="1" ht="12" hidden="1" customHeight="1" x14ac:dyDescent="0.15">
      <c r="A3102" s="787"/>
      <c r="B3102" s="788"/>
      <c r="C3102" s="788"/>
      <c r="D3102" s="788"/>
      <c r="E3102" s="788"/>
      <c r="F3102" s="788"/>
      <c r="G3102" s="788"/>
      <c r="H3102" s="788"/>
      <c r="I3102" s="787"/>
      <c r="J3102" s="3477"/>
      <c r="K3102" s="3525"/>
      <c r="L3102" s="3526"/>
      <c r="M3102" s="3526"/>
      <c r="N3102" s="3526"/>
      <c r="O3102" s="3526"/>
      <c r="P3102" s="3526"/>
      <c r="Q3102" s="3526"/>
      <c r="R3102" s="3527"/>
      <c r="DE3102" s="823"/>
    </row>
    <row r="3103" spans="1:109" s="771" customFormat="1" ht="12" hidden="1" customHeight="1" x14ac:dyDescent="0.15">
      <c r="A3103" s="787"/>
      <c r="B3103" s="3465" t="s">
        <v>1225</v>
      </c>
      <c r="C3103" s="3465"/>
      <c r="D3103" s="3465"/>
      <c r="E3103" s="3465"/>
      <c r="F3103" s="3465"/>
      <c r="G3103" s="3465"/>
      <c r="H3103" s="3465"/>
      <c r="I3103" s="787"/>
      <c r="J3103" s="3477"/>
      <c r="K3103" s="3525"/>
      <c r="L3103" s="3526"/>
      <c r="M3103" s="3526"/>
      <c r="N3103" s="3526"/>
      <c r="O3103" s="3526"/>
      <c r="P3103" s="3526"/>
      <c r="Q3103" s="3526"/>
      <c r="R3103" s="3527"/>
      <c r="DE3103" s="823"/>
    </row>
    <row r="3104" spans="1:109" s="771" customFormat="1" ht="12" hidden="1" customHeight="1" x14ac:dyDescent="0.15">
      <c r="A3104" s="787"/>
      <c r="B3104" s="3465" t="s">
        <v>1224</v>
      </c>
      <c r="C3104" s="3465"/>
      <c r="D3104" s="3465"/>
      <c r="E3104" s="3465"/>
      <c r="F3104" s="3465"/>
      <c r="G3104" s="3465"/>
      <c r="H3104" s="3465"/>
      <c r="I3104" s="789"/>
      <c r="J3104" s="3477"/>
      <c r="K3104" s="3525"/>
      <c r="L3104" s="3526"/>
      <c r="M3104" s="3526"/>
      <c r="N3104" s="3526"/>
      <c r="O3104" s="3526"/>
      <c r="P3104" s="3526"/>
      <c r="Q3104" s="3526"/>
      <c r="R3104" s="3527"/>
      <c r="DE3104" s="823"/>
    </row>
    <row r="3105" spans="1:111" s="771" customFormat="1" ht="12" hidden="1" customHeight="1" x14ac:dyDescent="0.15">
      <c r="A3105" s="790" t="s">
        <v>1223</v>
      </c>
      <c r="B3105" s="3466" t="s">
        <v>577</v>
      </c>
      <c r="C3105" s="3466"/>
      <c r="D3105" s="3466"/>
      <c r="E3105" s="3466"/>
      <c r="F3105" s="3466"/>
      <c r="G3105" s="3466"/>
      <c r="H3105" s="3466"/>
      <c r="I3105" s="787"/>
      <c r="J3105" s="3477"/>
      <c r="K3105" s="3525"/>
      <c r="L3105" s="3526"/>
      <c r="M3105" s="3526"/>
      <c r="N3105" s="3526"/>
      <c r="O3105" s="3526"/>
      <c r="P3105" s="3526"/>
      <c r="Q3105" s="3526"/>
      <c r="R3105" s="3527"/>
      <c r="DE3105" s="823"/>
    </row>
    <row r="3106" spans="1:111" s="771" customFormat="1" ht="12" hidden="1" customHeight="1" x14ac:dyDescent="0.15">
      <c r="A3106" s="790"/>
      <c r="B3106" s="3467" t="s">
        <v>1222</v>
      </c>
      <c r="C3106" s="3467"/>
      <c r="D3106" s="3467"/>
      <c r="E3106" s="3467"/>
      <c r="F3106" s="3467"/>
      <c r="G3106" s="3467"/>
      <c r="H3106" s="3467"/>
      <c r="I3106" s="787"/>
      <c r="J3106" s="3477"/>
      <c r="K3106" s="3525"/>
      <c r="L3106" s="3526"/>
      <c r="M3106" s="3526"/>
      <c r="N3106" s="3526"/>
      <c r="O3106" s="3526"/>
      <c r="P3106" s="3526"/>
      <c r="Q3106" s="3526"/>
      <c r="R3106" s="3527"/>
      <c r="DE3106" s="823"/>
    </row>
    <row r="3107" spans="1:111" s="771" customFormat="1" ht="12" hidden="1" customHeight="1" x14ac:dyDescent="0.15">
      <c r="A3107" s="790"/>
      <c r="B3107" s="3467"/>
      <c r="C3107" s="3467"/>
      <c r="D3107" s="3467"/>
      <c r="E3107" s="3467"/>
      <c r="F3107" s="3467"/>
      <c r="G3107" s="3467"/>
      <c r="H3107" s="3467"/>
      <c r="I3107" s="787"/>
      <c r="J3107" s="3477"/>
      <c r="K3107" s="3525"/>
      <c r="L3107" s="3526"/>
      <c r="M3107" s="3526"/>
      <c r="N3107" s="3526"/>
      <c r="O3107" s="3526"/>
      <c r="P3107" s="3526"/>
      <c r="Q3107" s="3526"/>
      <c r="R3107" s="3527"/>
      <c r="DE3107" s="823"/>
    </row>
    <row r="3108" spans="1:111" s="771" customFormat="1" ht="12" hidden="1" customHeight="1" x14ac:dyDescent="0.15">
      <c r="A3108" s="790"/>
      <c r="B3108" s="3465"/>
      <c r="C3108" s="3465"/>
      <c r="D3108" s="3465"/>
      <c r="E3108" s="3465"/>
      <c r="F3108" s="3465"/>
      <c r="G3108" s="3465"/>
      <c r="H3108" s="3465"/>
      <c r="I3108" s="787"/>
      <c r="J3108" s="3477"/>
      <c r="K3108" s="3525"/>
      <c r="L3108" s="3526"/>
      <c r="M3108" s="3526"/>
      <c r="N3108" s="3526"/>
      <c r="O3108" s="3526"/>
      <c r="P3108" s="3526"/>
      <c r="Q3108" s="3526"/>
      <c r="R3108" s="3527"/>
      <c r="DE3108" s="823"/>
    </row>
    <row r="3109" spans="1:111" s="771" customFormat="1" ht="12" hidden="1" customHeight="1" x14ac:dyDescent="0.15">
      <c r="A3109" s="790"/>
      <c r="B3109" s="3465" t="s">
        <v>652</v>
      </c>
      <c r="C3109" s="3465"/>
      <c r="D3109" s="3465"/>
      <c r="E3109" s="3465"/>
      <c r="F3109" s="3465"/>
      <c r="G3109" s="3465"/>
      <c r="H3109" s="3465"/>
      <c r="I3109" s="787"/>
      <c r="J3109" s="3477"/>
      <c r="K3109" s="3525"/>
      <c r="L3109" s="3526"/>
      <c r="M3109" s="3526"/>
      <c r="N3109" s="3526"/>
      <c r="O3109" s="3526"/>
      <c r="P3109" s="3526"/>
      <c r="Q3109" s="3526"/>
      <c r="R3109" s="3527"/>
      <c r="U3109" s="224"/>
      <c r="V3109" s="224"/>
      <c r="W3109" s="224"/>
      <c r="X3109" s="224"/>
      <c r="Y3109" s="224"/>
      <c r="Z3109" s="224"/>
      <c r="AA3109" s="224"/>
      <c r="AB3109" s="224"/>
      <c r="AC3109" s="224"/>
      <c r="AD3109" s="224"/>
      <c r="AE3109" s="224"/>
      <c r="DE3109" s="823"/>
    </row>
    <row r="3110" spans="1:111" s="771" customFormat="1" ht="12" hidden="1" customHeight="1" x14ac:dyDescent="0.15">
      <c r="A3110" s="790"/>
      <c r="B3110" s="3465"/>
      <c r="C3110" s="3465"/>
      <c r="D3110" s="3465"/>
      <c r="E3110" s="3465"/>
      <c r="F3110" s="3465"/>
      <c r="G3110" s="3465"/>
      <c r="H3110" s="3465"/>
      <c r="I3110" s="787"/>
      <c r="J3110" s="3478"/>
      <c r="K3110" s="3528"/>
      <c r="L3110" s="3529"/>
      <c r="M3110" s="3529"/>
      <c r="N3110" s="3529"/>
      <c r="O3110" s="3529"/>
      <c r="P3110" s="3529"/>
      <c r="Q3110" s="3529"/>
      <c r="R3110" s="3530"/>
      <c r="DE3110" s="823"/>
    </row>
    <row r="3111" spans="1:111" s="772" customFormat="1" ht="13.5" hidden="1" x14ac:dyDescent="0.15">
      <c r="A3111" s="3473" t="s">
        <v>1239</v>
      </c>
      <c r="B3111" s="3474"/>
      <c r="C3111" s="3474"/>
      <c r="D3111" s="3474"/>
      <c r="E3111" s="3474"/>
      <c r="F3111" s="3474"/>
      <c r="G3111" s="3474"/>
      <c r="H3111" s="3474"/>
      <c r="I3111" s="3474"/>
      <c r="J3111" s="3474"/>
      <c r="K3111" s="3474"/>
      <c r="L3111" s="3474"/>
      <c r="M3111" s="3474"/>
      <c r="N3111" s="3474"/>
      <c r="O3111" s="3474"/>
      <c r="P3111" s="3474"/>
      <c r="Q3111" s="3474"/>
      <c r="R3111" s="3474"/>
      <c r="DE3111" s="822"/>
    </row>
    <row r="3112" spans="1:111" s="771" customFormat="1" ht="12" hidden="1" customHeight="1" x14ac:dyDescent="0.15">
      <c r="A3112" s="3393" t="s">
        <v>576</v>
      </c>
      <c r="B3112" s="3417"/>
      <c r="C3112" s="3494"/>
      <c r="D3112" s="3495"/>
      <c r="E3112" s="3393" t="s">
        <v>575</v>
      </c>
      <c r="F3112" s="3417"/>
      <c r="G3112" s="3386"/>
      <c r="H3112" s="3416"/>
      <c r="I3112" s="3416"/>
      <c r="J3112" s="3387"/>
      <c r="K3112" s="3393" t="s">
        <v>1214</v>
      </c>
      <c r="L3112" s="3395"/>
      <c r="M3112" s="3420"/>
      <c r="N3112" s="3386"/>
      <c r="O3112" s="3416"/>
      <c r="P3112" s="3416"/>
      <c r="Q3112" s="3416"/>
      <c r="R3112" s="3387"/>
      <c r="DE3112" s="823"/>
    </row>
    <row r="3113" spans="1:111" s="771" customFormat="1" ht="12" hidden="1" customHeight="1" x14ac:dyDescent="0.15">
      <c r="A3113" s="3421">
        <v>1</v>
      </c>
      <c r="B3113" s="3510" t="s">
        <v>1238</v>
      </c>
      <c r="C3113" s="3511"/>
      <c r="D3113" s="3511"/>
      <c r="E3113" s="3511"/>
      <c r="F3113" s="3512"/>
      <c r="G3113" s="3492" t="s">
        <v>1237</v>
      </c>
      <c r="H3113" s="3493"/>
      <c r="I3113" s="3492" t="s">
        <v>1236</v>
      </c>
      <c r="J3113" s="3503"/>
      <c r="K3113" s="3503"/>
      <c r="L3113" s="3503"/>
      <c r="M3113" s="3503"/>
      <c r="N3113" s="3503"/>
      <c r="O3113" s="3503"/>
      <c r="P3113" s="3503"/>
      <c r="Q3113" s="3503"/>
      <c r="R3113" s="3493"/>
      <c r="DE3113" s="823"/>
    </row>
    <row r="3114" spans="1:111" s="771" customFormat="1" ht="12" hidden="1" customHeight="1" x14ac:dyDescent="0.15">
      <c r="A3114" s="3422"/>
      <c r="B3114" s="3513"/>
      <c r="C3114" s="3514"/>
      <c r="D3114" s="3514"/>
      <c r="E3114" s="3514"/>
      <c r="F3114" s="3515"/>
      <c r="G3114" s="3516"/>
      <c r="H3114" s="3517"/>
      <c r="I3114" s="3518"/>
      <c r="J3114" s="3519"/>
      <c r="K3114" s="3519"/>
      <c r="L3114" s="3519"/>
      <c r="M3114" s="780" t="s">
        <v>1761</v>
      </c>
      <c r="N3114" s="3520"/>
      <c r="O3114" s="3521"/>
      <c r="P3114" s="781" t="s">
        <v>1762</v>
      </c>
      <c r="Q3114" s="773"/>
      <c r="R3114" s="782" t="s">
        <v>1763</v>
      </c>
      <c r="S3114" s="758" t="str">
        <f>IF(AND(Q3114&lt;&gt;"",Q3114&lt;120),"排煙機の規定風量は120㎥以上必要です。","")</f>
        <v/>
      </c>
      <c r="T3114" s="770"/>
      <c r="DE3114" s="823"/>
    </row>
    <row r="3115" spans="1:111" s="771" customFormat="1" ht="6" hidden="1" customHeight="1" x14ac:dyDescent="0.15">
      <c r="A3115" s="794"/>
      <c r="B3115" s="794"/>
      <c r="C3115" s="794"/>
      <c r="D3115" s="794"/>
      <c r="E3115" s="794"/>
      <c r="F3115" s="794"/>
      <c r="G3115" s="794"/>
      <c r="H3115" s="794"/>
      <c r="I3115" s="794"/>
      <c r="J3115" s="794"/>
      <c r="K3115" s="795"/>
      <c r="L3115" s="795"/>
      <c r="M3115" s="795"/>
      <c r="N3115" s="794"/>
      <c r="O3115" s="796"/>
      <c r="P3115" s="796"/>
      <c r="Q3115" s="795"/>
      <c r="R3115" s="795"/>
      <c r="DE3115" s="823"/>
    </row>
    <row r="3116" spans="1:111" s="771" customFormat="1" ht="12" hidden="1" customHeight="1" x14ac:dyDescent="0.15">
      <c r="A3116" s="3432">
        <v>2</v>
      </c>
      <c r="B3116" s="3492" t="s">
        <v>1235</v>
      </c>
      <c r="C3116" s="3503"/>
      <c r="D3116" s="3503"/>
      <c r="E3116" s="3503"/>
      <c r="F3116" s="3503"/>
      <c r="G3116" s="3503"/>
      <c r="H3116" s="3503"/>
      <c r="I3116" s="3503"/>
      <c r="J3116" s="3503"/>
      <c r="K3116" s="3503"/>
      <c r="L3116" s="3503"/>
      <c r="M3116" s="3503"/>
      <c r="N3116" s="3503"/>
      <c r="O3116" s="3504"/>
      <c r="P3116" s="783"/>
      <c r="Q3116" s="3434" t="s">
        <v>1231</v>
      </c>
      <c r="R3116" s="3435"/>
      <c r="DE3116" s="823"/>
    </row>
    <row r="3117" spans="1:111" s="771" customFormat="1" ht="12" hidden="1" customHeight="1" x14ac:dyDescent="0.15">
      <c r="A3117" s="3433"/>
      <c r="B3117" s="784" t="s">
        <v>54</v>
      </c>
      <c r="C3117" s="3501" t="s">
        <v>1234</v>
      </c>
      <c r="D3117" s="3396"/>
      <c r="E3117" s="3502"/>
      <c r="F3117" s="785" t="s">
        <v>1233</v>
      </c>
      <c r="G3117" s="3501" t="s">
        <v>1228</v>
      </c>
      <c r="H3117" s="3396"/>
      <c r="I3117" s="3501" t="s">
        <v>579</v>
      </c>
      <c r="J3117" s="3396"/>
      <c r="K3117" s="3396"/>
      <c r="L3117" s="3396"/>
      <c r="M3117" s="3396"/>
      <c r="N3117" s="3396" t="s">
        <v>578</v>
      </c>
      <c r="O3117" s="3397"/>
      <c r="P3117" s="3398"/>
      <c r="Q3117" s="3436"/>
      <c r="R3117" s="3437"/>
      <c r="DE3117" s="823"/>
      <c r="DF3117" s="772" t="str">
        <f>IF(COUNTA(B3118:R3167)&gt;0,DG3117,"")</f>
        <v/>
      </c>
      <c r="DG3117" s="829">
        <v>43</v>
      </c>
    </row>
    <row r="3118" spans="1:111" s="771" customFormat="1" ht="12" hidden="1" customHeight="1" x14ac:dyDescent="0.15">
      <c r="A3118" s="3433"/>
      <c r="B3118" s="762"/>
      <c r="C3118" s="3505"/>
      <c r="D3118" s="3505"/>
      <c r="E3118" s="3505"/>
      <c r="F3118" s="1172"/>
      <c r="G3118" s="3505"/>
      <c r="H3118" s="3505"/>
      <c r="I3118" s="3506"/>
      <c r="J3118" s="3506"/>
      <c r="K3118" s="3506"/>
      <c r="L3118" s="3506"/>
      <c r="M3118" s="3506"/>
      <c r="N3118" s="3507"/>
      <c r="O3118" s="3508"/>
      <c r="P3118" s="3509"/>
      <c r="Q3118" s="3505"/>
      <c r="R3118" s="3505"/>
      <c r="DE3118" s="823"/>
    </row>
    <row r="3119" spans="1:111" s="771" customFormat="1" ht="12" hidden="1" customHeight="1" x14ac:dyDescent="0.15">
      <c r="A3119" s="3433"/>
      <c r="B3119" s="763"/>
      <c r="C3119" s="3490"/>
      <c r="D3119" s="3490"/>
      <c r="E3119" s="3490"/>
      <c r="F3119" s="1173"/>
      <c r="G3119" s="3490"/>
      <c r="H3119" s="3490"/>
      <c r="I3119" s="3491"/>
      <c r="J3119" s="3491"/>
      <c r="K3119" s="3491"/>
      <c r="L3119" s="3491"/>
      <c r="M3119" s="3491"/>
      <c r="N3119" s="3487"/>
      <c r="O3119" s="3488"/>
      <c r="P3119" s="3489"/>
      <c r="Q3119" s="3490"/>
      <c r="R3119" s="3490"/>
      <c r="DE3119" s="823"/>
    </row>
    <row r="3120" spans="1:111" s="771" customFormat="1" ht="12" hidden="1" customHeight="1" x14ac:dyDescent="0.15">
      <c r="A3120" s="3433"/>
      <c r="B3120" s="763"/>
      <c r="C3120" s="3490"/>
      <c r="D3120" s="3490"/>
      <c r="E3120" s="3490"/>
      <c r="F3120" s="1173"/>
      <c r="G3120" s="3490"/>
      <c r="H3120" s="3490"/>
      <c r="I3120" s="3491"/>
      <c r="J3120" s="3491"/>
      <c r="K3120" s="3491"/>
      <c r="L3120" s="3491"/>
      <c r="M3120" s="3491"/>
      <c r="N3120" s="3487"/>
      <c r="O3120" s="3488"/>
      <c r="P3120" s="3489"/>
      <c r="Q3120" s="3490"/>
      <c r="R3120" s="3490"/>
      <c r="DE3120" s="823"/>
    </row>
    <row r="3121" spans="1:109" s="771" customFormat="1" ht="12" hidden="1" customHeight="1" x14ac:dyDescent="0.15">
      <c r="A3121" s="3433"/>
      <c r="B3121" s="763"/>
      <c r="C3121" s="3490"/>
      <c r="D3121" s="3490"/>
      <c r="E3121" s="3490"/>
      <c r="F3121" s="1173"/>
      <c r="G3121" s="3490"/>
      <c r="H3121" s="3490"/>
      <c r="I3121" s="3491"/>
      <c r="J3121" s="3491"/>
      <c r="K3121" s="3491"/>
      <c r="L3121" s="3491"/>
      <c r="M3121" s="3491"/>
      <c r="N3121" s="3487"/>
      <c r="O3121" s="3488"/>
      <c r="P3121" s="3489"/>
      <c r="Q3121" s="3490"/>
      <c r="R3121" s="3490"/>
      <c r="DE3121" s="823"/>
    </row>
    <row r="3122" spans="1:109" s="771" customFormat="1" ht="12" hidden="1" customHeight="1" x14ac:dyDescent="0.15">
      <c r="A3122" s="3433"/>
      <c r="B3122" s="763"/>
      <c r="C3122" s="3490"/>
      <c r="D3122" s="3490"/>
      <c r="E3122" s="3490"/>
      <c r="F3122" s="1173"/>
      <c r="G3122" s="3490"/>
      <c r="H3122" s="3490"/>
      <c r="I3122" s="3491"/>
      <c r="J3122" s="3491"/>
      <c r="K3122" s="3491"/>
      <c r="L3122" s="3491"/>
      <c r="M3122" s="3491"/>
      <c r="N3122" s="3487"/>
      <c r="O3122" s="3488"/>
      <c r="P3122" s="3489"/>
      <c r="Q3122" s="3490"/>
      <c r="R3122" s="3490"/>
      <c r="DE3122" s="823"/>
    </row>
    <row r="3123" spans="1:109" s="771" customFormat="1" ht="12" hidden="1" customHeight="1" x14ac:dyDescent="0.15">
      <c r="A3123" s="3433"/>
      <c r="B3123" s="763"/>
      <c r="C3123" s="3490"/>
      <c r="D3123" s="3490"/>
      <c r="E3123" s="3490"/>
      <c r="F3123" s="1173"/>
      <c r="G3123" s="3490"/>
      <c r="H3123" s="3490"/>
      <c r="I3123" s="3491"/>
      <c r="J3123" s="3491"/>
      <c r="K3123" s="3491"/>
      <c r="L3123" s="3491"/>
      <c r="M3123" s="3491"/>
      <c r="N3123" s="3487"/>
      <c r="O3123" s="3488"/>
      <c r="P3123" s="3489"/>
      <c r="Q3123" s="3490"/>
      <c r="R3123" s="3490"/>
      <c r="DE3123" s="823"/>
    </row>
    <row r="3124" spans="1:109" s="771" customFormat="1" ht="12" hidden="1" customHeight="1" x14ac:dyDescent="0.15">
      <c r="A3124" s="3433"/>
      <c r="B3124" s="763"/>
      <c r="C3124" s="3490"/>
      <c r="D3124" s="3490"/>
      <c r="E3124" s="3490"/>
      <c r="F3124" s="1173"/>
      <c r="G3124" s="3490"/>
      <c r="H3124" s="3490"/>
      <c r="I3124" s="3491"/>
      <c r="J3124" s="3491"/>
      <c r="K3124" s="3491"/>
      <c r="L3124" s="3491"/>
      <c r="M3124" s="3491"/>
      <c r="N3124" s="3487"/>
      <c r="O3124" s="3488"/>
      <c r="P3124" s="3489"/>
      <c r="Q3124" s="3490"/>
      <c r="R3124" s="3490"/>
      <c r="DE3124" s="823"/>
    </row>
    <row r="3125" spans="1:109" s="771" customFormat="1" ht="12" hidden="1" customHeight="1" x14ac:dyDescent="0.15">
      <c r="A3125" s="3433"/>
      <c r="B3125" s="763"/>
      <c r="C3125" s="3490"/>
      <c r="D3125" s="3490"/>
      <c r="E3125" s="3490"/>
      <c r="F3125" s="1173"/>
      <c r="G3125" s="3490"/>
      <c r="H3125" s="3490"/>
      <c r="I3125" s="3491"/>
      <c r="J3125" s="3491"/>
      <c r="K3125" s="3491"/>
      <c r="L3125" s="3491"/>
      <c r="M3125" s="3491"/>
      <c r="N3125" s="3487"/>
      <c r="O3125" s="3488"/>
      <c r="P3125" s="3489"/>
      <c r="Q3125" s="3490"/>
      <c r="R3125" s="3490"/>
      <c r="DE3125" s="823"/>
    </row>
    <row r="3126" spans="1:109" s="771" customFormat="1" ht="12" hidden="1" customHeight="1" x14ac:dyDescent="0.15">
      <c r="A3126" s="3433"/>
      <c r="B3126" s="763"/>
      <c r="C3126" s="3490"/>
      <c r="D3126" s="3490"/>
      <c r="E3126" s="3490"/>
      <c r="F3126" s="1173"/>
      <c r="G3126" s="3490"/>
      <c r="H3126" s="3490"/>
      <c r="I3126" s="3491"/>
      <c r="J3126" s="3491"/>
      <c r="K3126" s="3491"/>
      <c r="L3126" s="3491"/>
      <c r="M3126" s="3491"/>
      <c r="N3126" s="3487"/>
      <c r="O3126" s="3488"/>
      <c r="P3126" s="3489"/>
      <c r="Q3126" s="3490"/>
      <c r="R3126" s="3490"/>
      <c r="DE3126" s="823"/>
    </row>
    <row r="3127" spans="1:109" s="771" customFormat="1" ht="12" hidden="1" customHeight="1" x14ac:dyDescent="0.15">
      <c r="A3127" s="3433"/>
      <c r="B3127" s="763"/>
      <c r="C3127" s="3490"/>
      <c r="D3127" s="3490"/>
      <c r="E3127" s="3490"/>
      <c r="F3127" s="1173"/>
      <c r="G3127" s="3490"/>
      <c r="H3127" s="3490"/>
      <c r="I3127" s="3491"/>
      <c r="J3127" s="3491"/>
      <c r="K3127" s="3491"/>
      <c r="L3127" s="3491"/>
      <c r="M3127" s="3491"/>
      <c r="N3127" s="3487"/>
      <c r="O3127" s="3488"/>
      <c r="P3127" s="3489"/>
      <c r="Q3127" s="3490"/>
      <c r="R3127" s="3490"/>
      <c r="DE3127" s="823"/>
    </row>
    <row r="3128" spans="1:109" s="771" customFormat="1" ht="12" hidden="1" customHeight="1" x14ac:dyDescent="0.15">
      <c r="A3128" s="3433"/>
      <c r="B3128" s="763"/>
      <c r="C3128" s="3490"/>
      <c r="D3128" s="3490"/>
      <c r="E3128" s="3490"/>
      <c r="F3128" s="1173"/>
      <c r="G3128" s="3490"/>
      <c r="H3128" s="3490"/>
      <c r="I3128" s="3491"/>
      <c r="J3128" s="3491"/>
      <c r="K3128" s="3491"/>
      <c r="L3128" s="3491"/>
      <c r="M3128" s="3491"/>
      <c r="N3128" s="3487"/>
      <c r="O3128" s="3488"/>
      <c r="P3128" s="3489"/>
      <c r="Q3128" s="3490"/>
      <c r="R3128" s="3490"/>
      <c r="DE3128" s="823"/>
    </row>
    <row r="3129" spans="1:109" s="771" customFormat="1" ht="12" hidden="1" customHeight="1" x14ac:dyDescent="0.15">
      <c r="A3129" s="3433"/>
      <c r="B3129" s="763"/>
      <c r="C3129" s="3490"/>
      <c r="D3129" s="3490"/>
      <c r="E3129" s="3490"/>
      <c r="F3129" s="1173"/>
      <c r="G3129" s="3490"/>
      <c r="H3129" s="3490"/>
      <c r="I3129" s="3491"/>
      <c r="J3129" s="3491"/>
      <c r="K3129" s="3491"/>
      <c r="L3129" s="3491"/>
      <c r="M3129" s="3491"/>
      <c r="N3129" s="3487"/>
      <c r="O3129" s="3488"/>
      <c r="P3129" s="3489"/>
      <c r="Q3129" s="3490"/>
      <c r="R3129" s="3490"/>
      <c r="DE3129" s="823"/>
    </row>
    <row r="3130" spans="1:109" s="771" customFormat="1" ht="12" hidden="1" customHeight="1" x14ac:dyDescent="0.15">
      <c r="A3130" s="3433"/>
      <c r="B3130" s="763"/>
      <c r="C3130" s="3490"/>
      <c r="D3130" s="3490"/>
      <c r="E3130" s="3490"/>
      <c r="F3130" s="1173"/>
      <c r="G3130" s="3490"/>
      <c r="H3130" s="3490"/>
      <c r="I3130" s="3491"/>
      <c r="J3130" s="3491"/>
      <c r="K3130" s="3491"/>
      <c r="L3130" s="3491"/>
      <c r="M3130" s="3491"/>
      <c r="N3130" s="3487"/>
      <c r="O3130" s="3488"/>
      <c r="P3130" s="3489"/>
      <c r="Q3130" s="3490"/>
      <c r="R3130" s="3490"/>
      <c r="DE3130" s="823"/>
    </row>
    <row r="3131" spans="1:109" s="771" customFormat="1" ht="12" hidden="1" customHeight="1" x14ac:dyDescent="0.15">
      <c r="A3131" s="3433"/>
      <c r="B3131" s="763"/>
      <c r="C3131" s="3490"/>
      <c r="D3131" s="3490"/>
      <c r="E3131" s="3490"/>
      <c r="F3131" s="1173"/>
      <c r="G3131" s="3490"/>
      <c r="H3131" s="3490"/>
      <c r="I3131" s="3491"/>
      <c r="J3131" s="3491"/>
      <c r="K3131" s="3491"/>
      <c r="L3131" s="3491"/>
      <c r="M3131" s="3491"/>
      <c r="N3131" s="3487"/>
      <c r="O3131" s="3488"/>
      <c r="P3131" s="3489"/>
      <c r="Q3131" s="3490"/>
      <c r="R3131" s="3490"/>
      <c r="DE3131" s="823"/>
    </row>
    <row r="3132" spans="1:109" s="771" customFormat="1" ht="12" hidden="1" customHeight="1" x14ac:dyDescent="0.15">
      <c r="A3132" s="3433"/>
      <c r="B3132" s="763"/>
      <c r="C3132" s="3490"/>
      <c r="D3132" s="3490"/>
      <c r="E3132" s="3490"/>
      <c r="F3132" s="1173"/>
      <c r="G3132" s="3490"/>
      <c r="H3132" s="3490"/>
      <c r="I3132" s="3491"/>
      <c r="J3132" s="3491"/>
      <c r="K3132" s="3491"/>
      <c r="L3132" s="3491"/>
      <c r="M3132" s="3491"/>
      <c r="N3132" s="3487"/>
      <c r="O3132" s="3488"/>
      <c r="P3132" s="3489"/>
      <c r="Q3132" s="3490"/>
      <c r="R3132" s="3490"/>
      <c r="DE3132" s="823"/>
    </row>
    <row r="3133" spans="1:109" s="771" customFormat="1" ht="12" hidden="1" customHeight="1" x14ac:dyDescent="0.15">
      <c r="A3133" s="3433"/>
      <c r="B3133" s="763"/>
      <c r="C3133" s="3490"/>
      <c r="D3133" s="3490"/>
      <c r="E3133" s="3490"/>
      <c r="F3133" s="1173"/>
      <c r="G3133" s="3490"/>
      <c r="H3133" s="3490"/>
      <c r="I3133" s="3491"/>
      <c r="J3133" s="3491"/>
      <c r="K3133" s="3491"/>
      <c r="L3133" s="3491"/>
      <c r="M3133" s="3491"/>
      <c r="N3133" s="3487"/>
      <c r="O3133" s="3488"/>
      <c r="P3133" s="3489"/>
      <c r="Q3133" s="3490"/>
      <c r="R3133" s="3490"/>
      <c r="DE3133" s="823"/>
    </row>
    <row r="3134" spans="1:109" s="771" customFormat="1" ht="12" hidden="1" customHeight="1" x14ac:dyDescent="0.15">
      <c r="A3134" s="3433"/>
      <c r="B3134" s="763"/>
      <c r="C3134" s="3490"/>
      <c r="D3134" s="3490"/>
      <c r="E3134" s="3490"/>
      <c r="F3134" s="1173"/>
      <c r="G3134" s="3490"/>
      <c r="H3134" s="3490"/>
      <c r="I3134" s="3491"/>
      <c r="J3134" s="3491"/>
      <c r="K3134" s="3491"/>
      <c r="L3134" s="3491"/>
      <c r="M3134" s="3491"/>
      <c r="N3134" s="3487"/>
      <c r="O3134" s="3488"/>
      <c r="P3134" s="3489"/>
      <c r="Q3134" s="3490"/>
      <c r="R3134" s="3490"/>
      <c r="DE3134" s="823"/>
    </row>
    <row r="3135" spans="1:109" s="771" customFormat="1" ht="12" hidden="1" customHeight="1" x14ac:dyDescent="0.15">
      <c r="A3135" s="3433"/>
      <c r="B3135" s="763"/>
      <c r="C3135" s="3490"/>
      <c r="D3135" s="3490"/>
      <c r="E3135" s="3490"/>
      <c r="F3135" s="1173"/>
      <c r="G3135" s="3490"/>
      <c r="H3135" s="3490"/>
      <c r="I3135" s="3491"/>
      <c r="J3135" s="3491"/>
      <c r="K3135" s="3491"/>
      <c r="L3135" s="3491"/>
      <c r="M3135" s="3491"/>
      <c r="N3135" s="3487"/>
      <c r="O3135" s="3488"/>
      <c r="P3135" s="3489"/>
      <c r="Q3135" s="3490"/>
      <c r="R3135" s="3490"/>
      <c r="DE3135" s="823"/>
    </row>
    <row r="3136" spans="1:109" s="771" customFormat="1" ht="12" hidden="1" customHeight="1" x14ac:dyDescent="0.15">
      <c r="A3136" s="3433"/>
      <c r="B3136" s="763"/>
      <c r="C3136" s="3490"/>
      <c r="D3136" s="3490"/>
      <c r="E3136" s="3490"/>
      <c r="F3136" s="1173"/>
      <c r="G3136" s="3490"/>
      <c r="H3136" s="3490"/>
      <c r="I3136" s="3491"/>
      <c r="J3136" s="3491"/>
      <c r="K3136" s="3491"/>
      <c r="L3136" s="3491"/>
      <c r="M3136" s="3491"/>
      <c r="N3136" s="3487"/>
      <c r="O3136" s="3488"/>
      <c r="P3136" s="3489"/>
      <c r="Q3136" s="3490"/>
      <c r="R3136" s="3490"/>
      <c r="DE3136" s="823"/>
    </row>
    <row r="3137" spans="1:109" s="771" customFormat="1" ht="12" hidden="1" customHeight="1" x14ac:dyDescent="0.15">
      <c r="A3137" s="3433"/>
      <c r="B3137" s="763"/>
      <c r="C3137" s="3490"/>
      <c r="D3137" s="3490"/>
      <c r="E3137" s="3490"/>
      <c r="F3137" s="1173"/>
      <c r="G3137" s="3490"/>
      <c r="H3137" s="3490"/>
      <c r="I3137" s="3491"/>
      <c r="J3137" s="3491"/>
      <c r="K3137" s="3491"/>
      <c r="L3137" s="3491"/>
      <c r="M3137" s="3491"/>
      <c r="N3137" s="3487"/>
      <c r="O3137" s="3488"/>
      <c r="P3137" s="3489"/>
      <c r="Q3137" s="3490"/>
      <c r="R3137" s="3490"/>
      <c r="DE3137" s="823"/>
    </row>
    <row r="3138" spans="1:109" s="771" customFormat="1" ht="12" hidden="1" customHeight="1" x14ac:dyDescent="0.15">
      <c r="A3138" s="3433"/>
      <c r="B3138" s="763"/>
      <c r="C3138" s="3490"/>
      <c r="D3138" s="3490"/>
      <c r="E3138" s="3490"/>
      <c r="F3138" s="1173"/>
      <c r="G3138" s="3490"/>
      <c r="H3138" s="3490"/>
      <c r="I3138" s="3491"/>
      <c r="J3138" s="3491"/>
      <c r="K3138" s="3491"/>
      <c r="L3138" s="3491"/>
      <c r="M3138" s="3491"/>
      <c r="N3138" s="3487"/>
      <c r="O3138" s="3488"/>
      <c r="P3138" s="3489"/>
      <c r="Q3138" s="3490"/>
      <c r="R3138" s="3490"/>
      <c r="DE3138" s="823"/>
    </row>
    <row r="3139" spans="1:109" s="771" customFormat="1" ht="12" hidden="1" customHeight="1" x14ac:dyDescent="0.15">
      <c r="A3139" s="3433"/>
      <c r="B3139" s="763"/>
      <c r="C3139" s="3490"/>
      <c r="D3139" s="3490"/>
      <c r="E3139" s="3490"/>
      <c r="F3139" s="1173"/>
      <c r="G3139" s="3490"/>
      <c r="H3139" s="3490"/>
      <c r="I3139" s="3491"/>
      <c r="J3139" s="3491"/>
      <c r="K3139" s="3491"/>
      <c r="L3139" s="3491"/>
      <c r="M3139" s="3491"/>
      <c r="N3139" s="3487"/>
      <c r="O3139" s="3488"/>
      <c r="P3139" s="3489"/>
      <c r="Q3139" s="3490"/>
      <c r="R3139" s="3490"/>
      <c r="DE3139" s="823"/>
    </row>
    <row r="3140" spans="1:109" s="771" customFormat="1" ht="12" hidden="1" customHeight="1" x14ac:dyDescent="0.15">
      <c r="A3140" s="3433"/>
      <c r="B3140" s="763"/>
      <c r="C3140" s="3490"/>
      <c r="D3140" s="3490"/>
      <c r="E3140" s="3490"/>
      <c r="F3140" s="1173"/>
      <c r="G3140" s="3490"/>
      <c r="H3140" s="3490"/>
      <c r="I3140" s="3491"/>
      <c r="J3140" s="3491"/>
      <c r="K3140" s="3491"/>
      <c r="L3140" s="3491"/>
      <c r="M3140" s="3491"/>
      <c r="N3140" s="3487"/>
      <c r="O3140" s="3488"/>
      <c r="P3140" s="3489"/>
      <c r="Q3140" s="3490"/>
      <c r="R3140" s="3490"/>
      <c r="DE3140" s="823"/>
    </row>
    <row r="3141" spans="1:109" s="771" customFormat="1" ht="12" hidden="1" customHeight="1" x14ac:dyDescent="0.15">
      <c r="A3141" s="3433"/>
      <c r="B3141" s="763"/>
      <c r="C3141" s="3490"/>
      <c r="D3141" s="3490"/>
      <c r="E3141" s="3490"/>
      <c r="F3141" s="1173"/>
      <c r="G3141" s="3490"/>
      <c r="H3141" s="3490"/>
      <c r="I3141" s="3491"/>
      <c r="J3141" s="3491"/>
      <c r="K3141" s="3491"/>
      <c r="L3141" s="3491"/>
      <c r="M3141" s="3491"/>
      <c r="N3141" s="3487"/>
      <c r="O3141" s="3488"/>
      <c r="P3141" s="3489"/>
      <c r="Q3141" s="3490"/>
      <c r="R3141" s="3490"/>
      <c r="DE3141" s="823"/>
    </row>
    <row r="3142" spans="1:109" s="771" customFormat="1" ht="12" hidden="1" customHeight="1" x14ac:dyDescent="0.15">
      <c r="A3142" s="3433"/>
      <c r="B3142" s="763"/>
      <c r="C3142" s="3490"/>
      <c r="D3142" s="3490"/>
      <c r="E3142" s="3490"/>
      <c r="F3142" s="1173"/>
      <c r="G3142" s="3490"/>
      <c r="H3142" s="3490"/>
      <c r="I3142" s="3491"/>
      <c r="J3142" s="3491"/>
      <c r="K3142" s="3491"/>
      <c r="L3142" s="3491"/>
      <c r="M3142" s="3491"/>
      <c r="N3142" s="3487"/>
      <c r="O3142" s="3488"/>
      <c r="P3142" s="3489"/>
      <c r="Q3142" s="3490"/>
      <c r="R3142" s="3490"/>
      <c r="DE3142" s="823"/>
    </row>
    <row r="3143" spans="1:109" s="771" customFormat="1" ht="12" hidden="1" customHeight="1" x14ac:dyDescent="0.15">
      <c r="A3143" s="3433"/>
      <c r="B3143" s="763"/>
      <c r="C3143" s="3490"/>
      <c r="D3143" s="3490"/>
      <c r="E3143" s="3490"/>
      <c r="F3143" s="1173"/>
      <c r="G3143" s="3490"/>
      <c r="H3143" s="3490"/>
      <c r="I3143" s="3491"/>
      <c r="J3143" s="3491"/>
      <c r="K3143" s="3491"/>
      <c r="L3143" s="3491"/>
      <c r="M3143" s="3491"/>
      <c r="N3143" s="3487"/>
      <c r="O3143" s="3488"/>
      <c r="P3143" s="3489"/>
      <c r="Q3143" s="3490"/>
      <c r="R3143" s="3490"/>
      <c r="DE3143" s="823"/>
    </row>
    <row r="3144" spans="1:109" s="771" customFormat="1" ht="12" hidden="1" customHeight="1" x14ac:dyDescent="0.15">
      <c r="A3144" s="3433"/>
      <c r="B3144" s="763"/>
      <c r="C3144" s="3490"/>
      <c r="D3144" s="3490"/>
      <c r="E3144" s="3490"/>
      <c r="F3144" s="1173"/>
      <c r="G3144" s="3490"/>
      <c r="H3144" s="3490"/>
      <c r="I3144" s="3491"/>
      <c r="J3144" s="3491"/>
      <c r="K3144" s="3491"/>
      <c r="L3144" s="3491"/>
      <c r="M3144" s="3491"/>
      <c r="N3144" s="3487"/>
      <c r="O3144" s="3488"/>
      <c r="P3144" s="3489"/>
      <c r="Q3144" s="3490"/>
      <c r="R3144" s="3490"/>
      <c r="DE3144" s="823"/>
    </row>
    <row r="3145" spans="1:109" s="771" customFormat="1" ht="12" hidden="1" customHeight="1" x14ac:dyDescent="0.15">
      <c r="A3145" s="3433"/>
      <c r="B3145" s="763"/>
      <c r="C3145" s="3490"/>
      <c r="D3145" s="3490"/>
      <c r="E3145" s="3490"/>
      <c r="F3145" s="1173"/>
      <c r="G3145" s="3490"/>
      <c r="H3145" s="3490"/>
      <c r="I3145" s="3491"/>
      <c r="J3145" s="3491"/>
      <c r="K3145" s="3491"/>
      <c r="L3145" s="3491"/>
      <c r="M3145" s="3491"/>
      <c r="N3145" s="3487"/>
      <c r="O3145" s="3488"/>
      <c r="P3145" s="3489"/>
      <c r="Q3145" s="3490"/>
      <c r="R3145" s="3490"/>
      <c r="DE3145" s="823"/>
    </row>
    <row r="3146" spans="1:109" s="771" customFormat="1" ht="12" hidden="1" customHeight="1" x14ac:dyDescent="0.15">
      <c r="A3146" s="3433"/>
      <c r="B3146" s="763"/>
      <c r="C3146" s="3490"/>
      <c r="D3146" s="3490"/>
      <c r="E3146" s="3490"/>
      <c r="F3146" s="1173"/>
      <c r="G3146" s="3490"/>
      <c r="H3146" s="3490"/>
      <c r="I3146" s="3491"/>
      <c r="J3146" s="3491"/>
      <c r="K3146" s="3491"/>
      <c r="L3146" s="3491"/>
      <c r="M3146" s="3491"/>
      <c r="N3146" s="3487"/>
      <c r="O3146" s="3488"/>
      <c r="P3146" s="3489"/>
      <c r="Q3146" s="3490"/>
      <c r="R3146" s="3490"/>
      <c r="DE3146" s="823"/>
    </row>
    <row r="3147" spans="1:109" s="771" customFormat="1" ht="12" hidden="1" customHeight="1" x14ac:dyDescent="0.15">
      <c r="A3147" s="3433"/>
      <c r="B3147" s="763"/>
      <c r="C3147" s="3490"/>
      <c r="D3147" s="3490"/>
      <c r="E3147" s="3490"/>
      <c r="F3147" s="1173"/>
      <c r="G3147" s="3490"/>
      <c r="H3147" s="3490"/>
      <c r="I3147" s="3491"/>
      <c r="J3147" s="3491"/>
      <c r="K3147" s="3491"/>
      <c r="L3147" s="3491"/>
      <c r="M3147" s="3491"/>
      <c r="N3147" s="3487"/>
      <c r="O3147" s="3488"/>
      <c r="P3147" s="3489"/>
      <c r="Q3147" s="3490"/>
      <c r="R3147" s="3490"/>
      <c r="DE3147" s="823"/>
    </row>
    <row r="3148" spans="1:109" s="771" customFormat="1" ht="12" hidden="1" customHeight="1" x14ac:dyDescent="0.15">
      <c r="A3148" s="3433"/>
      <c r="B3148" s="763"/>
      <c r="C3148" s="3490"/>
      <c r="D3148" s="3490"/>
      <c r="E3148" s="3490"/>
      <c r="F3148" s="1173"/>
      <c r="G3148" s="3490"/>
      <c r="H3148" s="3490"/>
      <c r="I3148" s="3491"/>
      <c r="J3148" s="3491"/>
      <c r="K3148" s="3491"/>
      <c r="L3148" s="3491"/>
      <c r="M3148" s="3491"/>
      <c r="N3148" s="3487"/>
      <c r="O3148" s="3488"/>
      <c r="P3148" s="3489"/>
      <c r="Q3148" s="3490"/>
      <c r="R3148" s="3490"/>
      <c r="DE3148" s="823"/>
    </row>
    <row r="3149" spans="1:109" s="771" customFormat="1" ht="12" hidden="1" customHeight="1" x14ac:dyDescent="0.15">
      <c r="A3149" s="3433"/>
      <c r="B3149" s="763"/>
      <c r="C3149" s="3490"/>
      <c r="D3149" s="3490"/>
      <c r="E3149" s="3490"/>
      <c r="F3149" s="1173"/>
      <c r="G3149" s="3490"/>
      <c r="H3149" s="3490"/>
      <c r="I3149" s="3491"/>
      <c r="J3149" s="3491"/>
      <c r="K3149" s="3491"/>
      <c r="L3149" s="3491"/>
      <c r="M3149" s="3491"/>
      <c r="N3149" s="3487"/>
      <c r="O3149" s="3488"/>
      <c r="P3149" s="3489"/>
      <c r="Q3149" s="3490"/>
      <c r="R3149" s="3490"/>
      <c r="DE3149" s="823"/>
    </row>
    <row r="3150" spans="1:109" s="771" customFormat="1" ht="12" hidden="1" customHeight="1" x14ac:dyDescent="0.15">
      <c r="A3150" s="3433"/>
      <c r="B3150" s="763"/>
      <c r="C3150" s="3490"/>
      <c r="D3150" s="3490"/>
      <c r="E3150" s="3490"/>
      <c r="F3150" s="1173"/>
      <c r="G3150" s="3490"/>
      <c r="H3150" s="3490"/>
      <c r="I3150" s="3491"/>
      <c r="J3150" s="3491"/>
      <c r="K3150" s="3491"/>
      <c r="L3150" s="3491"/>
      <c r="M3150" s="3491"/>
      <c r="N3150" s="3487"/>
      <c r="O3150" s="3488"/>
      <c r="P3150" s="3489"/>
      <c r="Q3150" s="3490"/>
      <c r="R3150" s="3490"/>
      <c r="DE3150" s="823"/>
    </row>
    <row r="3151" spans="1:109" s="771" customFormat="1" ht="12" hidden="1" customHeight="1" x14ac:dyDescent="0.15">
      <c r="A3151" s="3433"/>
      <c r="B3151" s="763"/>
      <c r="C3151" s="3490"/>
      <c r="D3151" s="3490"/>
      <c r="E3151" s="3490"/>
      <c r="F3151" s="1173"/>
      <c r="G3151" s="3490"/>
      <c r="H3151" s="3490"/>
      <c r="I3151" s="3491"/>
      <c r="J3151" s="3491"/>
      <c r="K3151" s="3491"/>
      <c r="L3151" s="3491"/>
      <c r="M3151" s="3491"/>
      <c r="N3151" s="3487"/>
      <c r="O3151" s="3488"/>
      <c r="P3151" s="3489"/>
      <c r="Q3151" s="3490"/>
      <c r="R3151" s="3490"/>
      <c r="DE3151" s="823"/>
    </row>
    <row r="3152" spans="1:109" s="771" customFormat="1" ht="12" hidden="1" customHeight="1" x14ac:dyDescent="0.15">
      <c r="A3152" s="3433"/>
      <c r="B3152" s="763"/>
      <c r="C3152" s="3490"/>
      <c r="D3152" s="3490"/>
      <c r="E3152" s="3490"/>
      <c r="F3152" s="1173"/>
      <c r="G3152" s="3490"/>
      <c r="H3152" s="3490"/>
      <c r="I3152" s="3491"/>
      <c r="J3152" s="3491"/>
      <c r="K3152" s="3491"/>
      <c r="L3152" s="3491"/>
      <c r="M3152" s="3491"/>
      <c r="N3152" s="3487"/>
      <c r="O3152" s="3488"/>
      <c r="P3152" s="3489"/>
      <c r="Q3152" s="3490"/>
      <c r="R3152" s="3490"/>
      <c r="DE3152" s="823"/>
    </row>
    <row r="3153" spans="1:109" s="771" customFormat="1" ht="12" hidden="1" customHeight="1" x14ac:dyDescent="0.15">
      <c r="A3153" s="3433"/>
      <c r="B3153" s="763"/>
      <c r="C3153" s="3490"/>
      <c r="D3153" s="3490"/>
      <c r="E3153" s="3490"/>
      <c r="F3153" s="1173"/>
      <c r="G3153" s="3490"/>
      <c r="H3153" s="3490"/>
      <c r="I3153" s="3491"/>
      <c r="J3153" s="3491"/>
      <c r="K3153" s="3491"/>
      <c r="L3153" s="3491"/>
      <c r="M3153" s="3491"/>
      <c r="N3153" s="3487"/>
      <c r="O3153" s="3488"/>
      <c r="P3153" s="3489"/>
      <c r="Q3153" s="3490"/>
      <c r="R3153" s="3490"/>
      <c r="DE3153" s="823"/>
    </row>
    <row r="3154" spans="1:109" s="771" customFormat="1" ht="12" hidden="1" customHeight="1" x14ac:dyDescent="0.15">
      <c r="A3154" s="3433"/>
      <c r="B3154" s="763"/>
      <c r="C3154" s="3490"/>
      <c r="D3154" s="3490"/>
      <c r="E3154" s="3490"/>
      <c r="F3154" s="1173"/>
      <c r="G3154" s="3490"/>
      <c r="H3154" s="3490"/>
      <c r="I3154" s="3491"/>
      <c r="J3154" s="3491"/>
      <c r="K3154" s="3491"/>
      <c r="L3154" s="3491"/>
      <c r="M3154" s="3491"/>
      <c r="N3154" s="3487"/>
      <c r="O3154" s="3488"/>
      <c r="P3154" s="3489"/>
      <c r="Q3154" s="3490"/>
      <c r="R3154" s="3490"/>
      <c r="DE3154" s="823"/>
    </row>
    <row r="3155" spans="1:109" s="771" customFormat="1" ht="12" hidden="1" customHeight="1" x14ac:dyDescent="0.15">
      <c r="A3155" s="3433"/>
      <c r="B3155" s="763"/>
      <c r="C3155" s="3490"/>
      <c r="D3155" s="3490"/>
      <c r="E3155" s="3490"/>
      <c r="F3155" s="1173"/>
      <c r="G3155" s="3490"/>
      <c r="H3155" s="3490"/>
      <c r="I3155" s="3491"/>
      <c r="J3155" s="3491"/>
      <c r="K3155" s="3491"/>
      <c r="L3155" s="3491"/>
      <c r="M3155" s="3491"/>
      <c r="N3155" s="3487"/>
      <c r="O3155" s="3488"/>
      <c r="P3155" s="3489"/>
      <c r="Q3155" s="3490"/>
      <c r="R3155" s="3490"/>
      <c r="DE3155" s="823"/>
    </row>
    <row r="3156" spans="1:109" s="771" customFormat="1" ht="12" hidden="1" customHeight="1" x14ac:dyDescent="0.15">
      <c r="A3156" s="3433"/>
      <c r="B3156" s="763"/>
      <c r="C3156" s="3490"/>
      <c r="D3156" s="3490"/>
      <c r="E3156" s="3490"/>
      <c r="F3156" s="1173"/>
      <c r="G3156" s="3490"/>
      <c r="H3156" s="3490"/>
      <c r="I3156" s="3491"/>
      <c r="J3156" s="3491"/>
      <c r="K3156" s="3491"/>
      <c r="L3156" s="3491"/>
      <c r="M3156" s="3491"/>
      <c r="N3156" s="3487"/>
      <c r="O3156" s="3488"/>
      <c r="P3156" s="3489"/>
      <c r="Q3156" s="3490"/>
      <c r="R3156" s="3490"/>
      <c r="DE3156" s="823"/>
    </row>
    <row r="3157" spans="1:109" s="771" customFormat="1" ht="12" hidden="1" customHeight="1" x14ac:dyDescent="0.15">
      <c r="A3157" s="3433"/>
      <c r="B3157" s="763"/>
      <c r="C3157" s="3490"/>
      <c r="D3157" s="3490"/>
      <c r="E3157" s="3490"/>
      <c r="F3157" s="1173"/>
      <c r="G3157" s="3490"/>
      <c r="H3157" s="3490"/>
      <c r="I3157" s="3491"/>
      <c r="J3157" s="3491"/>
      <c r="K3157" s="3491"/>
      <c r="L3157" s="3491"/>
      <c r="M3157" s="3491"/>
      <c r="N3157" s="3487"/>
      <c r="O3157" s="3488"/>
      <c r="P3157" s="3489"/>
      <c r="Q3157" s="3490"/>
      <c r="R3157" s="3490"/>
      <c r="DE3157" s="823"/>
    </row>
    <row r="3158" spans="1:109" s="771" customFormat="1" ht="12" hidden="1" customHeight="1" x14ac:dyDescent="0.15">
      <c r="A3158" s="3433"/>
      <c r="B3158" s="763"/>
      <c r="C3158" s="3490"/>
      <c r="D3158" s="3490"/>
      <c r="E3158" s="3490"/>
      <c r="F3158" s="1173"/>
      <c r="G3158" s="3490"/>
      <c r="H3158" s="3490"/>
      <c r="I3158" s="3491"/>
      <c r="J3158" s="3491"/>
      <c r="K3158" s="3491"/>
      <c r="L3158" s="3491"/>
      <c r="M3158" s="3491"/>
      <c r="N3158" s="3487"/>
      <c r="O3158" s="3488"/>
      <c r="P3158" s="3489"/>
      <c r="Q3158" s="3490"/>
      <c r="R3158" s="3490"/>
      <c r="DE3158" s="823"/>
    </row>
    <row r="3159" spans="1:109" s="771" customFormat="1" ht="12" hidden="1" customHeight="1" x14ac:dyDescent="0.15">
      <c r="A3159" s="3433"/>
      <c r="B3159" s="763"/>
      <c r="C3159" s="3490"/>
      <c r="D3159" s="3490"/>
      <c r="E3159" s="3490"/>
      <c r="F3159" s="1173"/>
      <c r="G3159" s="3490"/>
      <c r="H3159" s="3490"/>
      <c r="I3159" s="3491"/>
      <c r="J3159" s="3491"/>
      <c r="K3159" s="3491"/>
      <c r="L3159" s="3491"/>
      <c r="M3159" s="3491"/>
      <c r="N3159" s="3487"/>
      <c r="O3159" s="3488"/>
      <c r="P3159" s="3489"/>
      <c r="Q3159" s="3490"/>
      <c r="R3159" s="3490"/>
      <c r="DE3159" s="823"/>
    </row>
    <row r="3160" spans="1:109" s="771" customFormat="1" ht="12" hidden="1" customHeight="1" x14ac:dyDescent="0.15">
      <c r="A3160" s="3433"/>
      <c r="B3160" s="763"/>
      <c r="C3160" s="3490"/>
      <c r="D3160" s="3490"/>
      <c r="E3160" s="3490"/>
      <c r="F3160" s="1173"/>
      <c r="G3160" s="3490"/>
      <c r="H3160" s="3490"/>
      <c r="I3160" s="3491"/>
      <c r="J3160" s="3491"/>
      <c r="K3160" s="3491"/>
      <c r="L3160" s="3491"/>
      <c r="M3160" s="3491"/>
      <c r="N3160" s="3487"/>
      <c r="O3160" s="3488"/>
      <c r="P3160" s="3489"/>
      <c r="Q3160" s="3490"/>
      <c r="R3160" s="3490"/>
      <c r="DE3160" s="823"/>
    </row>
    <row r="3161" spans="1:109" s="771" customFormat="1" ht="12" hidden="1" customHeight="1" x14ac:dyDescent="0.15">
      <c r="A3161" s="3433"/>
      <c r="B3161" s="763"/>
      <c r="C3161" s="3490"/>
      <c r="D3161" s="3490"/>
      <c r="E3161" s="3490"/>
      <c r="F3161" s="1173"/>
      <c r="G3161" s="3490"/>
      <c r="H3161" s="3490"/>
      <c r="I3161" s="3491"/>
      <c r="J3161" s="3491"/>
      <c r="K3161" s="3491"/>
      <c r="L3161" s="3491"/>
      <c r="M3161" s="3491"/>
      <c r="N3161" s="3487"/>
      <c r="O3161" s="3488"/>
      <c r="P3161" s="3489"/>
      <c r="Q3161" s="3490"/>
      <c r="R3161" s="3490"/>
      <c r="DE3161" s="823"/>
    </row>
    <row r="3162" spans="1:109" s="771" customFormat="1" ht="12" hidden="1" customHeight="1" x14ac:dyDescent="0.15">
      <c r="A3162" s="3433"/>
      <c r="B3162" s="763"/>
      <c r="C3162" s="3490"/>
      <c r="D3162" s="3490"/>
      <c r="E3162" s="3490"/>
      <c r="F3162" s="1173"/>
      <c r="G3162" s="3490"/>
      <c r="H3162" s="3490"/>
      <c r="I3162" s="3491"/>
      <c r="J3162" s="3491"/>
      <c r="K3162" s="3491"/>
      <c r="L3162" s="3491"/>
      <c r="M3162" s="3491"/>
      <c r="N3162" s="3487"/>
      <c r="O3162" s="3488"/>
      <c r="P3162" s="3489"/>
      <c r="Q3162" s="3490"/>
      <c r="R3162" s="3490"/>
      <c r="DE3162" s="823"/>
    </row>
    <row r="3163" spans="1:109" s="771" customFormat="1" ht="12" hidden="1" customHeight="1" x14ac:dyDescent="0.15">
      <c r="A3163" s="3433"/>
      <c r="B3163" s="763"/>
      <c r="C3163" s="3490"/>
      <c r="D3163" s="3490"/>
      <c r="E3163" s="3490"/>
      <c r="F3163" s="1173"/>
      <c r="G3163" s="3490"/>
      <c r="H3163" s="3490"/>
      <c r="I3163" s="3491"/>
      <c r="J3163" s="3491"/>
      <c r="K3163" s="3491"/>
      <c r="L3163" s="3491"/>
      <c r="M3163" s="3491"/>
      <c r="N3163" s="3487"/>
      <c r="O3163" s="3488"/>
      <c r="P3163" s="3489"/>
      <c r="Q3163" s="3490"/>
      <c r="R3163" s="3490"/>
      <c r="DE3163" s="823"/>
    </row>
    <row r="3164" spans="1:109" s="771" customFormat="1" ht="12" hidden="1" customHeight="1" x14ac:dyDescent="0.15">
      <c r="A3164" s="3433"/>
      <c r="B3164" s="763"/>
      <c r="C3164" s="3490"/>
      <c r="D3164" s="3490"/>
      <c r="E3164" s="3490"/>
      <c r="F3164" s="1173"/>
      <c r="G3164" s="3490"/>
      <c r="H3164" s="3490"/>
      <c r="I3164" s="3491"/>
      <c r="J3164" s="3491"/>
      <c r="K3164" s="3491"/>
      <c r="L3164" s="3491"/>
      <c r="M3164" s="3491"/>
      <c r="N3164" s="3487"/>
      <c r="O3164" s="3488"/>
      <c r="P3164" s="3489"/>
      <c r="Q3164" s="3490"/>
      <c r="R3164" s="3490"/>
      <c r="DE3164" s="823"/>
    </row>
    <row r="3165" spans="1:109" s="771" customFormat="1" ht="12" hidden="1" customHeight="1" x14ac:dyDescent="0.15">
      <c r="A3165" s="3433"/>
      <c r="B3165" s="763"/>
      <c r="C3165" s="3490"/>
      <c r="D3165" s="3490"/>
      <c r="E3165" s="3490"/>
      <c r="F3165" s="1173"/>
      <c r="G3165" s="3490"/>
      <c r="H3165" s="3490"/>
      <c r="I3165" s="3491"/>
      <c r="J3165" s="3491"/>
      <c r="K3165" s="3491"/>
      <c r="L3165" s="3491"/>
      <c r="M3165" s="3491"/>
      <c r="N3165" s="3487"/>
      <c r="O3165" s="3488"/>
      <c r="P3165" s="3489"/>
      <c r="Q3165" s="3490"/>
      <c r="R3165" s="3490"/>
      <c r="DE3165" s="823"/>
    </row>
    <row r="3166" spans="1:109" s="771" customFormat="1" ht="12" hidden="1" customHeight="1" x14ac:dyDescent="0.15">
      <c r="A3166" s="3433"/>
      <c r="B3166" s="763"/>
      <c r="C3166" s="3490"/>
      <c r="D3166" s="3490"/>
      <c r="E3166" s="3490"/>
      <c r="F3166" s="1173"/>
      <c r="G3166" s="3490"/>
      <c r="H3166" s="3490"/>
      <c r="I3166" s="3491"/>
      <c r="J3166" s="3491"/>
      <c r="K3166" s="3491"/>
      <c r="L3166" s="3491"/>
      <c r="M3166" s="3491"/>
      <c r="N3166" s="3487"/>
      <c r="O3166" s="3488"/>
      <c r="P3166" s="3489"/>
      <c r="Q3166" s="3490"/>
      <c r="R3166" s="3490"/>
      <c r="DE3166" s="823"/>
    </row>
    <row r="3167" spans="1:109" s="771" customFormat="1" ht="12" hidden="1" customHeight="1" x14ac:dyDescent="0.15">
      <c r="A3167" s="3433"/>
      <c r="B3167" s="768"/>
      <c r="C3167" s="3496"/>
      <c r="D3167" s="3496"/>
      <c r="E3167" s="3496"/>
      <c r="F3167" s="1174"/>
      <c r="G3167" s="3496"/>
      <c r="H3167" s="3496"/>
      <c r="I3167" s="3497"/>
      <c r="J3167" s="3497"/>
      <c r="K3167" s="3497"/>
      <c r="L3167" s="3497"/>
      <c r="M3167" s="3497"/>
      <c r="N3167" s="3498"/>
      <c r="O3167" s="3499"/>
      <c r="P3167" s="3500"/>
      <c r="Q3167" s="3496"/>
      <c r="R3167" s="3496"/>
      <c r="DE3167" s="823"/>
    </row>
    <row r="3168" spans="1:109" s="771" customFormat="1" ht="6" hidden="1" customHeight="1" x14ac:dyDescent="0.15">
      <c r="A3168" s="797"/>
      <c r="B3168" s="798"/>
      <c r="C3168" s="3446"/>
      <c r="D3168" s="3446"/>
      <c r="E3168" s="3446"/>
      <c r="F3168" s="798"/>
      <c r="G3168" s="3446"/>
      <c r="H3168" s="3446"/>
      <c r="I3168" s="3446"/>
      <c r="J3168" s="3446"/>
      <c r="K3168" s="3446"/>
      <c r="L3168" s="3446"/>
      <c r="M3168" s="3446"/>
      <c r="N3168" s="798"/>
      <c r="O3168" s="798"/>
      <c r="P3168" s="798"/>
      <c r="Q3168" s="3438"/>
      <c r="R3168" s="3438"/>
      <c r="DE3168" s="823"/>
    </row>
    <row r="3169" spans="1:109" s="771" customFormat="1" ht="12" hidden="1" customHeight="1" x14ac:dyDescent="0.15">
      <c r="A3169" s="3421">
        <v>3</v>
      </c>
      <c r="B3169" s="3492" t="s">
        <v>1232</v>
      </c>
      <c r="C3169" s="3503"/>
      <c r="D3169" s="3503"/>
      <c r="E3169" s="3503"/>
      <c r="F3169" s="3503"/>
      <c r="G3169" s="3503"/>
      <c r="H3169" s="3503"/>
      <c r="I3169" s="3503"/>
      <c r="J3169" s="3503"/>
      <c r="K3169" s="3503"/>
      <c r="L3169" s="3503"/>
      <c r="M3169" s="3503"/>
      <c r="N3169" s="3503"/>
      <c r="O3169" s="3504"/>
      <c r="P3169" s="3536"/>
      <c r="Q3169" s="3434" t="s">
        <v>1231</v>
      </c>
      <c r="R3169" s="3435"/>
      <c r="DE3169" s="823"/>
    </row>
    <row r="3170" spans="1:109" s="771" customFormat="1" ht="12" hidden="1" customHeight="1" x14ac:dyDescent="0.15">
      <c r="A3170" s="3475"/>
      <c r="B3170" s="3436" t="s">
        <v>1230</v>
      </c>
      <c r="C3170" s="3396"/>
      <c r="D3170" s="3502"/>
      <c r="E3170" s="3396" t="s">
        <v>1229</v>
      </c>
      <c r="F3170" s="3396"/>
      <c r="G3170" s="3501" t="s">
        <v>1228</v>
      </c>
      <c r="H3170" s="3502"/>
      <c r="I3170" s="3501" t="s">
        <v>579</v>
      </c>
      <c r="J3170" s="3396"/>
      <c r="K3170" s="3396"/>
      <c r="L3170" s="3396"/>
      <c r="M3170" s="3396"/>
      <c r="N3170" s="3396" t="s">
        <v>578</v>
      </c>
      <c r="O3170" s="3397"/>
      <c r="P3170" s="3398"/>
      <c r="Q3170" s="3436"/>
      <c r="R3170" s="3437"/>
      <c r="DE3170" s="823"/>
    </row>
    <row r="3171" spans="1:109" s="771" customFormat="1" ht="12" hidden="1" customHeight="1" x14ac:dyDescent="0.15">
      <c r="A3171" s="3422"/>
      <c r="B3171" s="3386"/>
      <c r="C3171" s="3416"/>
      <c r="D3171" s="3534"/>
      <c r="E3171" s="3461"/>
      <c r="F3171" s="3461"/>
      <c r="G3171" s="3531"/>
      <c r="H3171" s="3532"/>
      <c r="I3171" s="3531"/>
      <c r="J3171" s="3461"/>
      <c r="K3171" s="3461"/>
      <c r="L3171" s="3461"/>
      <c r="M3171" s="3461"/>
      <c r="N3171" s="3533"/>
      <c r="O3171" s="3463"/>
      <c r="P3171" s="3464"/>
      <c r="Q3171" s="3386"/>
      <c r="R3171" s="3387"/>
      <c r="DE3171" s="823"/>
    </row>
    <row r="3172" spans="1:109" s="771" customFormat="1" ht="6" hidden="1" customHeight="1" x14ac:dyDescent="0.15">
      <c r="A3172" s="799"/>
      <c r="B3172" s="3438"/>
      <c r="C3172" s="3438"/>
      <c r="D3172" s="3438"/>
      <c r="E3172" s="3438"/>
      <c r="F3172" s="3438"/>
      <c r="G3172" s="3441"/>
      <c r="H3172" s="3441"/>
      <c r="I3172" s="799"/>
      <c r="J3172" s="799"/>
      <c r="K3172" s="799"/>
      <c r="L3172" s="799"/>
      <c r="M3172" s="799"/>
      <c r="N3172" s="799"/>
      <c r="O3172" s="799"/>
      <c r="P3172" s="799"/>
      <c r="Q3172" s="799"/>
      <c r="R3172" s="799"/>
      <c r="DE3172" s="823"/>
    </row>
    <row r="3173" spans="1:109" s="771" customFormat="1" ht="21" hidden="1" customHeight="1" x14ac:dyDescent="0.15">
      <c r="A3173" s="3421">
        <v>4</v>
      </c>
      <c r="B3173" s="3442" t="s">
        <v>1227</v>
      </c>
      <c r="C3173" s="3424"/>
      <c r="D3173" s="3425"/>
      <c r="E3173" s="3443" t="s">
        <v>1226</v>
      </c>
      <c r="F3173" s="3444"/>
      <c r="G3173" s="3445"/>
      <c r="H3173" s="3445"/>
      <c r="I3173" s="793"/>
      <c r="J3173" s="786">
        <v>5</v>
      </c>
      <c r="K3173" s="3449" t="s">
        <v>1764</v>
      </c>
      <c r="L3173" s="3450"/>
      <c r="M3173" s="3450"/>
      <c r="N3173" s="3450"/>
      <c r="O3173" s="3450"/>
      <c r="P3173" s="3450"/>
      <c r="Q3173" s="3450"/>
      <c r="R3173" s="3451"/>
      <c r="DE3173" s="823"/>
    </row>
    <row r="3174" spans="1:109" s="771" customFormat="1" ht="12" hidden="1" customHeight="1" x14ac:dyDescent="0.15">
      <c r="A3174" s="3422"/>
      <c r="B3174" s="3386"/>
      <c r="C3174" s="3416"/>
      <c r="D3174" s="3387"/>
      <c r="E3174" s="3386"/>
      <c r="F3174" s="3387"/>
      <c r="G3174" s="3445"/>
      <c r="H3174" s="3445"/>
      <c r="I3174" s="793"/>
      <c r="J3174" s="3476"/>
      <c r="K3174" s="3522"/>
      <c r="L3174" s="3523"/>
      <c r="M3174" s="3523"/>
      <c r="N3174" s="3523"/>
      <c r="O3174" s="3523"/>
      <c r="P3174" s="3523"/>
      <c r="Q3174" s="3523"/>
      <c r="R3174" s="3524"/>
      <c r="DE3174" s="823"/>
    </row>
    <row r="3175" spans="1:109" s="771" customFormat="1" ht="12" hidden="1" customHeight="1" x14ac:dyDescent="0.15">
      <c r="A3175" s="787"/>
      <c r="B3175" s="792"/>
      <c r="C3175" s="792"/>
      <c r="D3175" s="792"/>
      <c r="E3175" s="792"/>
      <c r="F3175" s="792"/>
      <c r="G3175" s="3445"/>
      <c r="H3175" s="3445"/>
      <c r="I3175" s="787"/>
      <c r="J3175" s="3477"/>
      <c r="K3175" s="3525"/>
      <c r="L3175" s="3526"/>
      <c r="M3175" s="3526"/>
      <c r="N3175" s="3526"/>
      <c r="O3175" s="3526"/>
      <c r="P3175" s="3526"/>
      <c r="Q3175" s="3526"/>
      <c r="R3175" s="3527"/>
      <c r="S3175" s="225"/>
      <c r="T3175" s="755"/>
      <c r="DE3175" s="823"/>
    </row>
    <row r="3176" spans="1:109" s="771" customFormat="1" ht="12" hidden="1" customHeight="1" x14ac:dyDescent="0.15">
      <c r="A3176" s="787"/>
      <c r="B3176" s="788"/>
      <c r="C3176" s="788"/>
      <c r="D3176" s="788"/>
      <c r="E3176" s="788"/>
      <c r="F3176" s="788"/>
      <c r="G3176" s="788"/>
      <c r="H3176" s="788"/>
      <c r="I3176" s="787"/>
      <c r="J3176" s="3477"/>
      <c r="K3176" s="3525"/>
      <c r="L3176" s="3526"/>
      <c r="M3176" s="3526"/>
      <c r="N3176" s="3526"/>
      <c r="O3176" s="3526"/>
      <c r="P3176" s="3526"/>
      <c r="Q3176" s="3526"/>
      <c r="R3176" s="3527"/>
      <c r="DE3176" s="823"/>
    </row>
    <row r="3177" spans="1:109" s="771" customFormat="1" ht="12" hidden="1" customHeight="1" x14ac:dyDescent="0.15">
      <c r="A3177" s="787"/>
      <c r="B3177" s="3465" t="s">
        <v>1225</v>
      </c>
      <c r="C3177" s="3465"/>
      <c r="D3177" s="3465"/>
      <c r="E3177" s="3465"/>
      <c r="F3177" s="3465"/>
      <c r="G3177" s="3465"/>
      <c r="H3177" s="3465"/>
      <c r="I3177" s="787"/>
      <c r="J3177" s="3477"/>
      <c r="K3177" s="3525"/>
      <c r="L3177" s="3526"/>
      <c r="M3177" s="3526"/>
      <c r="N3177" s="3526"/>
      <c r="O3177" s="3526"/>
      <c r="P3177" s="3526"/>
      <c r="Q3177" s="3526"/>
      <c r="R3177" s="3527"/>
      <c r="DE3177" s="823"/>
    </row>
    <row r="3178" spans="1:109" s="771" customFormat="1" ht="12" hidden="1" customHeight="1" x14ac:dyDescent="0.15">
      <c r="A3178" s="787"/>
      <c r="B3178" s="3465" t="s">
        <v>1224</v>
      </c>
      <c r="C3178" s="3465"/>
      <c r="D3178" s="3465"/>
      <c r="E3178" s="3465"/>
      <c r="F3178" s="3465"/>
      <c r="G3178" s="3465"/>
      <c r="H3178" s="3465"/>
      <c r="I3178" s="789"/>
      <c r="J3178" s="3477"/>
      <c r="K3178" s="3525"/>
      <c r="L3178" s="3526"/>
      <c r="M3178" s="3526"/>
      <c r="N3178" s="3526"/>
      <c r="O3178" s="3526"/>
      <c r="P3178" s="3526"/>
      <c r="Q3178" s="3526"/>
      <c r="R3178" s="3527"/>
      <c r="DE3178" s="823"/>
    </row>
    <row r="3179" spans="1:109" s="771" customFormat="1" ht="12" hidden="1" customHeight="1" x14ac:dyDescent="0.15">
      <c r="A3179" s="790" t="s">
        <v>1223</v>
      </c>
      <c r="B3179" s="3466" t="s">
        <v>577</v>
      </c>
      <c r="C3179" s="3466"/>
      <c r="D3179" s="3466"/>
      <c r="E3179" s="3466"/>
      <c r="F3179" s="3466"/>
      <c r="G3179" s="3466"/>
      <c r="H3179" s="3466"/>
      <c r="I3179" s="787"/>
      <c r="J3179" s="3477"/>
      <c r="K3179" s="3525"/>
      <c r="L3179" s="3526"/>
      <c r="M3179" s="3526"/>
      <c r="N3179" s="3526"/>
      <c r="O3179" s="3526"/>
      <c r="P3179" s="3526"/>
      <c r="Q3179" s="3526"/>
      <c r="R3179" s="3527"/>
      <c r="DE3179" s="823"/>
    </row>
    <row r="3180" spans="1:109" s="771" customFormat="1" ht="12" hidden="1" customHeight="1" x14ac:dyDescent="0.15">
      <c r="A3180" s="790"/>
      <c r="B3180" s="3467" t="s">
        <v>1222</v>
      </c>
      <c r="C3180" s="3467"/>
      <c r="D3180" s="3467"/>
      <c r="E3180" s="3467"/>
      <c r="F3180" s="3467"/>
      <c r="G3180" s="3467"/>
      <c r="H3180" s="3467"/>
      <c r="I3180" s="787"/>
      <c r="J3180" s="3477"/>
      <c r="K3180" s="3525"/>
      <c r="L3180" s="3526"/>
      <c r="M3180" s="3526"/>
      <c r="N3180" s="3526"/>
      <c r="O3180" s="3526"/>
      <c r="P3180" s="3526"/>
      <c r="Q3180" s="3526"/>
      <c r="R3180" s="3527"/>
      <c r="DE3180" s="823"/>
    </row>
    <row r="3181" spans="1:109" s="771" customFormat="1" ht="12" hidden="1" customHeight="1" x14ac:dyDescent="0.15">
      <c r="A3181" s="790"/>
      <c r="B3181" s="3467"/>
      <c r="C3181" s="3467"/>
      <c r="D3181" s="3467"/>
      <c r="E3181" s="3467"/>
      <c r="F3181" s="3467"/>
      <c r="G3181" s="3467"/>
      <c r="H3181" s="3467"/>
      <c r="I3181" s="787"/>
      <c r="J3181" s="3477"/>
      <c r="K3181" s="3525"/>
      <c r="L3181" s="3526"/>
      <c r="M3181" s="3526"/>
      <c r="N3181" s="3526"/>
      <c r="O3181" s="3526"/>
      <c r="P3181" s="3526"/>
      <c r="Q3181" s="3526"/>
      <c r="R3181" s="3527"/>
      <c r="DE3181" s="823"/>
    </row>
    <row r="3182" spans="1:109" s="771" customFormat="1" ht="12" hidden="1" customHeight="1" x14ac:dyDescent="0.15">
      <c r="A3182" s="790"/>
      <c r="B3182" s="3465"/>
      <c r="C3182" s="3465"/>
      <c r="D3182" s="3465"/>
      <c r="E3182" s="3465"/>
      <c r="F3182" s="3465"/>
      <c r="G3182" s="3465"/>
      <c r="H3182" s="3465"/>
      <c r="I3182" s="787"/>
      <c r="J3182" s="3477"/>
      <c r="K3182" s="3525"/>
      <c r="L3182" s="3526"/>
      <c r="M3182" s="3526"/>
      <c r="N3182" s="3526"/>
      <c r="O3182" s="3526"/>
      <c r="P3182" s="3526"/>
      <c r="Q3182" s="3526"/>
      <c r="R3182" s="3527"/>
      <c r="DE3182" s="823"/>
    </row>
    <row r="3183" spans="1:109" s="771" customFormat="1" ht="12" hidden="1" customHeight="1" x14ac:dyDescent="0.15">
      <c r="A3183" s="790"/>
      <c r="B3183" s="3465" t="s">
        <v>652</v>
      </c>
      <c r="C3183" s="3465"/>
      <c r="D3183" s="3465"/>
      <c r="E3183" s="3465"/>
      <c r="F3183" s="3465"/>
      <c r="G3183" s="3465"/>
      <c r="H3183" s="3465"/>
      <c r="I3183" s="787"/>
      <c r="J3183" s="3477"/>
      <c r="K3183" s="3525"/>
      <c r="L3183" s="3526"/>
      <c r="M3183" s="3526"/>
      <c r="N3183" s="3526"/>
      <c r="O3183" s="3526"/>
      <c r="P3183" s="3526"/>
      <c r="Q3183" s="3526"/>
      <c r="R3183" s="3527"/>
      <c r="U3183" s="224"/>
      <c r="V3183" s="224"/>
      <c r="W3183" s="224"/>
      <c r="X3183" s="224"/>
      <c r="Y3183" s="224"/>
      <c r="Z3183" s="224"/>
      <c r="AA3183" s="224"/>
      <c r="AB3183" s="224"/>
      <c r="AC3183" s="224"/>
      <c r="AD3183" s="224"/>
      <c r="AE3183" s="224"/>
      <c r="DE3183" s="823"/>
    </row>
    <row r="3184" spans="1:109" s="771" customFormat="1" ht="12" hidden="1" customHeight="1" x14ac:dyDescent="0.15">
      <c r="A3184" s="790"/>
      <c r="B3184" s="3465"/>
      <c r="C3184" s="3465"/>
      <c r="D3184" s="3465"/>
      <c r="E3184" s="3465"/>
      <c r="F3184" s="3465"/>
      <c r="G3184" s="3465"/>
      <c r="H3184" s="3465"/>
      <c r="I3184" s="787"/>
      <c r="J3184" s="3478"/>
      <c r="K3184" s="3528"/>
      <c r="L3184" s="3529"/>
      <c r="M3184" s="3529"/>
      <c r="N3184" s="3529"/>
      <c r="O3184" s="3529"/>
      <c r="P3184" s="3529"/>
      <c r="Q3184" s="3529"/>
      <c r="R3184" s="3530"/>
      <c r="DE3184" s="823"/>
    </row>
    <row r="3185" spans="1:111" s="772" customFormat="1" ht="13.5" hidden="1" x14ac:dyDescent="0.15">
      <c r="A3185" s="3473" t="s">
        <v>1239</v>
      </c>
      <c r="B3185" s="3474"/>
      <c r="C3185" s="3474"/>
      <c r="D3185" s="3474"/>
      <c r="E3185" s="3474"/>
      <c r="F3185" s="3474"/>
      <c r="G3185" s="3474"/>
      <c r="H3185" s="3474"/>
      <c r="I3185" s="3474"/>
      <c r="J3185" s="3474"/>
      <c r="K3185" s="3474"/>
      <c r="L3185" s="3474"/>
      <c r="M3185" s="3474"/>
      <c r="N3185" s="3474"/>
      <c r="O3185" s="3474"/>
      <c r="P3185" s="3474"/>
      <c r="Q3185" s="3474"/>
      <c r="R3185" s="3474"/>
      <c r="DE3185" s="822"/>
    </row>
    <row r="3186" spans="1:111" s="771" customFormat="1" ht="12" hidden="1" customHeight="1" x14ac:dyDescent="0.15">
      <c r="A3186" s="3393" t="s">
        <v>576</v>
      </c>
      <c r="B3186" s="3417"/>
      <c r="C3186" s="3494"/>
      <c r="D3186" s="3495"/>
      <c r="E3186" s="3393" t="s">
        <v>575</v>
      </c>
      <c r="F3186" s="3417"/>
      <c r="G3186" s="3386"/>
      <c r="H3186" s="3416"/>
      <c r="I3186" s="3416"/>
      <c r="J3186" s="3387"/>
      <c r="K3186" s="3393" t="s">
        <v>1214</v>
      </c>
      <c r="L3186" s="3395"/>
      <c r="M3186" s="3420"/>
      <c r="N3186" s="3386"/>
      <c r="O3186" s="3416"/>
      <c r="P3186" s="3416"/>
      <c r="Q3186" s="3416"/>
      <c r="R3186" s="3387"/>
      <c r="DE3186" s="823"/>
    </row>
    <row r="3187" spans="1:111" s="771" customFormat="1" ht="12" hidden="1" customHeight="1" x14ac:dyDescent="0.15">
      <c r="A3187" s="3421">
        <v>1</v>
      </c>
      <c r="B3187" s="3510" t="s">
        <v>1238</v>
      </c>
      <c r="C3187" s="3511"/>
      <c r="D3187" s="3511"/>
      <c r="E3187" s="3511"/>
      <c r="F3187" s="3512"/>
      <c r="G3187" s="3492" t="s">
        <v>1237</v>
      </c>
      <c r="H3187" s="3493"/>
      <c r="I3187" s="3492" t="s">
        <v>1236</v>
      </c>
      <c r="J3187" s="3503"/>
      <c r="K3187" s="3503"/>
      <c r="L3187" s="3503"/>
      <c r="M3187" s="3503"/>
      <c r="N3187" s="3503"/>
      <c r="O3187" s="3503"/>
      <c r="P3187" s="3503"/>
      <c r="Q3187" s="3503"/>
      <c r="R3187" s="3493"/>
      <c r="DE3187" s="823"/>
    </row>
    <row r="3188" spans="1:111" s="771" customFormat="1" ht="12" hidden="1" customHeight="1" x14ac:dyDescent="0.15">
      <c r="A3188" s="3422"/>
      <c r="B3188" s="3513"/>
      <c r="C3188" s="3514"/>
      <c r="D3188" s="3514"/>
      <c r="E3188" s="3514"/>
      <c r="F3188" s="3515"/>
      <c r="G3188" s="3516"/>
      <c r="H3188" s="3517"/>
      <c r="I3188" s="3518"/>
      <c r="J3188" s="3519"/>
      <c r="K3188" s="3519"/>
      <c r="L3188" s="3519"/>
      <c r="M3188" s="780" t="s">
        <v>1761</v>
      </c>
      <c r="N3188" s="3520"/>
      <c r="O3188" s="3521"/>
      <c r="P3188" s="781" t="s">
        <v>1762</v>
      </c>
      <c r="Q3188" s="773"/>
      <c r="R3188" s="782" t="s">
        <v>1763</v>
      </c>
      <c r="S3188" s="758" t="str">
        <f>IF(AND(Q3188&lt;&gt;"",Q3188&lt;120),"排煙機の規定風量は120㎥以上必要です。","")</f>
        <v/>
      </c>
      <c r="T3188" s="770"/>
      <c r="DE3188" s="823"/>
    </row>
    <row r="3189" spans="1:111" s="771" customFormat="1" ht="6" hidden="1" customHeight="1" x14ac:dyDescent="0.15">
      <c r="A3189" s="794"/>
      <c r="B3189" s="794"/>
      <c r="C3189" s="794"/>
      <c r="D3189" s="794"/>
      <c r="E3189" s="794"/>
      <c r="F3189" s="794"/>
      <c r="G3189" s="794"/>
      <c r="H3189" s="794"/>
      <c r="I3189" s="794"/>
      <c r="J3189" s="794"/>
      <c r="K3189" s="795"/>
      <c r="L3189" s="795"/>
      <c r="M3189" s="795"/>
      <c r="N3189" s="794"/>
      <c r="O3189" s="796"/>
      <c r="P3189" s="796"/>
      <c r="Q3189" s="795"/>
      <c r="R3189" s="795"/>
      <c r="DE3189" s="823"/>
    </row>
    <row r="3190" spans="1:111" s="771" customFormat="1" ht="12" hidden="1" customHeight="1" x14ac:dyDescent="0.15">
      <c r="A3190" s="3432">
        <v>2</v>
      </c>
      <c r="B3190" s="3492" t="s">
        <v>1235</v>
      </c>
      <c r="C3190" s="3503"/>
      <c r="D3190" s="3503"/>
      <c r="E3190" s="3503"/>
      <c r="F3190" s="3503"/>
      <c r="G3190" s="3503"/>
      <c r="H3190" s="3503"/>
      <c r="I3190" s="3503"/>
      <c r="J3190" s="3503"/>
      <c r="K3190" s="3503"/>
      <c r="L3190" s="3503"/>
      <c r="M3190" s="3503"/>
      <c r="N3190" s="3503"/>
      <c r="O3190" s="3504"/>
      <c r="P3190" s="783"/>
      <c r="Q3190" s="3434" t="s">
        <v>1231</v>
      </c>
      <c r="R3190" s="3435"/>
      <c r="DE3190" s="823"/>
    </row>
    <row r="3191" spans="1:111" s="771" customFormat="1" ht="12" hidden="1" customHeight="1" x14ac:dyDescent="0.15">
      <c r="A3191" s="3433"/>
      <c r="B3191" s="784" t="s">
        <v>54</v>
      </c>
      <c r="C3191" s="3501" t="s">
        <v>1234</v>
      </c>
      <c r="D3191" s="3396"/>
      <c r="E3191" s="3502"/>
      <c r="F3191" s="785" t="s">
        <v>1233</v>
      </c>
      <c r="G3191" s="3501" t="s">
        <v>1228</v>
      </c>
      <c r="H3191" s="3396"/>
      <c r="I3191" s="3501" t="s">
        <v>579</v>
      </c>
      <c r="J3191" s="3396"/>
      <c r="K3191" s="3396"/>
      <c r="L3191" s="3396"/>
      <c r="M3191" s="3396"/>
      <c r="N3191" s="3396" t="s">
        <v>578</v>
      </c>
      <c r="O3191" s="3397"/>
      <c r="P3191" s="3398"/>
      <c r="Q3191" s="3436"/>
      <c r="R3191" s="3437"/>
      <c r="DE3191" s="823"/>
      <c r="DF3191" s="772" t="str">
        <f>IF(COUNTA(B3192:R3241)&gt;0,DG3191,"")</f>
        <v/>
      </c>
      <c r="DG3191" s="829">
        <v>44</v>
      </c>
    </row>
    <row r="3192" spans="1:111" s="771" customFormat="1" ht="12" hidden="1" customHeight="1" x14ac:dyDescent="0.15">
      <c r="A3192" s="3433"/>
      <c r="B3192" s="762"/>
      <c r="C3192" s="3505"/>
      <c r="D3192" s="3505"/>
      <c r="E3192" s="3505"/>
      <c r="F3192" s="1172"/>
      <c r="G3192" s="3505"/>
      <c r="H3192" s="3505"/>
      <c r="I3192" s="3506"/>
      <c r="J3192" s="3506"/>
      <c r="K3192" s="3506"/>
      <c r="L3192" s="3506"/>
      <c r="M3192" s="3506"/>
      <c r="N3192" s="3507"/>
      <c r="O3192" s="3508"/>
      <c r="P3192" s="3509"/>
      <c r="Q3192" s="3505"/>
      <c r="R3192" s="3505"/>
      <c r="DE3192" s="823"/>
    </row>
    <row r="3193" spans="1:111" s="771" customFormat="1" ht="12" hidden="1" customHeight="1" x14ac:dyDescent="0.15">
      <c r="A3193" s="3433"/>
      <c r="B3193" s="763"/>
      <c r="C3193" s="3490"/>
      <c r="D3193" s="3490"/>
      <c r="E3193" s="3490"/>
      <c r="F3193" s="1173"/>
      <c r="G3193" s="3490"/>
      <c r="H3193" s="3490"/>
      <c r="I3193" s="3491"/>
      <c r="J3193" s="3491"/>
      <c r="K3193" s="3491"/>
      <c r="L3193" s="3491"/>
      <c r="M3193" s="3491"/>
      <c r="N3193" s="3487"/>
      <c r="O3193" s="3488"/>
      <c r="P3193" s="3489"/>
      <c r="Q3193" s="3490"/>
      <c r="R3193" s="3490"/>
      <c r="DE3193" s="823"/>
    </row>
    <row r="3194" spans="1:111" s="771" customFormat="1" ht="12" hidden="1" customHeight="1" x14ac:dyDescent="0.15">
      <c r="A3194" s="3433"/>
      <c r="B3194" s="763"/>
      <c r="C3194" s="3490"/>
      <c r="D3194" s="3490"/>
      <c r="E3194" s="3490"/>
      <c r="F3194" s="1173"/>
      <c r="G3194" s="3490"/>
      <c r="H3194" s="3490"/>
      <c r="I3194" s="3491"/>
      <c r="J3194" s="3491"/>
      <c r="K3194" s="3491"/>
      <c r="L3194" s="3491"/>
      <c r="M3194" s="3491"/>
      <c r="N3194" s="3487"/>
      <c r="O3194" s="3488"/>
      <c r="P3194" s="3489"/>
      <c r="Q3194" s="3490"/>
      <c r="R3194" s="3490"/>
      <c r="DE3194" s="823"/>
    </row>
    <row r="3195" spans="1:111" s="771" customFormat="1" ht="12" hidden="1" customHeight="1" x14ac:dyDescent="0.15">
      <c r="A3195" s="3433"/>
      <c r="B3195" s="763"/>
      <c r="C3195" s="3490"/>
      <c r="D3195" s="3490"/>
      <c r="E3195" s="3490"/>
      <c r="F3195" s="1173"/>
      <c r="G3195" s="3490"/>
      <c r="H3195" s="3490"/>
      <c r="I3195" s="3491"/>
      <c r="J3195" s="3491"/>
      <c r="K3195" s="3491"/>
      <c r="L3195" s="3491"/>
      <c r="M3195" s="3491"/>
      <c r="N3195" s="3487"/>
      <c r="O3195" s="3488"/>
      <c r="P3195" s="3489"/>
      <c r="Q3195" s="3490"/>
      <c r="R3195" s="3490"/>
      <c r="DE3195" s="823"/>
    </row>
    <row r="3196" spans="1:111" s="771" customFormat="1" ht="12" hidden="1" customHeight="1" x14ac:dyDescent="0.15">
      <c r="A3196" s="3433"/>
      <c r="B3196" s="763"/>
      <c r="C3196" s="3490"/>
      <c r="D3196" s="3490"/>
      <c r="E3196" s="3490"/>
      <c r="F3196" s="1173"/>
      <c r="G3196" s="3490"/>
      <c r="H3196" s="3490"/>
      <c r="I3196" s="3491"/>
      <c r="J3196" s="3491"/>
      <c r="K3196" s="3491"/>
      <c r="L3196" s="3491"/>
      <c r="M3196" s="3491"/>
      <c r="N3196" s="3487"/>
      <c r="O3196" s="3488"/>
      <c r="P3196" s="3489"/>
      <c r="Q3196" s="3490"/>
      <c r="R3196" s="3490"/>
      <c r="DE3196" s="823"/>
    </row>
    <row r="3197" spans="1:111" s="771" customFormat="1" ht="12" hidden="1" customHeight="1" x14ac:dyDescent="0.15">
      <c r="A3197" s="3433"/>
      <c r="B3197" s="763"/>
      <c r="C3197" s="3490"/>
      <c r="D3197" s="3490"/>
      <c r="E3197" s="3490"/>
      <c r="F3197" s="1173"/>
      <c r="G3197" s="3490"/>
      <c r="H3197" s="3490"/>
      <c r="I3197" s="3491"/>
      <c r="J3197" s="3491"/>
      <c r="K3197" s="3491"/>
      <c r="L3197" s="3491"/>
      <c r="M3197" s="3491"/>
      <c r="N3197" s="3487"/>
      <c r="O3197" s="3488"/>
      <c r="P3197" s="3489"/>
      <c r="Q3197" s="3490"/>
      <c r="R3197" s="3490"/>
      <c r="DE3197" s="823"/>
    </row>
    <row r="3198" spans="1:111" s="771" customFormat="1" ht="12" hidden="1" customHeight="1" x14ac:dyDescent="0.15">
      <c r="A3198" s="3433"/>
      <c r="B3198" s="763"/>
      <c r="C3198" s="3490"/>
      <c r="D3198" s="3490"/>
      <c r="E3198" s="3490"/>
      <c r="F3198" s="1173"/>
      <c r="G3198" s="3490"/>
      <c r="H3198" s="3490"/>
      <c r="I3198" s="3491"/>
      <c r="J3198" s="3491"/>
      <c r="K3198" s="3491"/>
      <c r="L3198" s="3491"/>
      <c r="M3198" s="3491"/>
      <c r="N3198" s="3487"/>
      <c r="O3198" s="3488"/>
      <c r="P3198" s="3489"/>
      <c r="Q3198" s="3490"/>
      <c r="R3198" s="3490"/>
      <c r="DE3198" s="823"/>
    </row>
    <row r="3199" spans="1:111" s="771" customFormat="1" ht="12" hidden="1" customHeight="1" x14ac:dyDescent="0.15">
      <c r="A3199" s="3433"/>
      <c r="B3199" s="763"/>
      <c r="C3199" s="3490"/>
      <c r="D3199" s="3490"/>
      <c r="E3199" s="3490"/>
      <c r="F3199" s="1173"/>
      <c r="G3199" s="3490"/>
      <c r="H3199" s="3490"/>
      <c r="I3199" s="3491"/>
      <c r="J3199" s="3491"/>
      <c r="K3199" s="3491"/>
      <c r="L3199" s="3491"/>
      <c r="M3199" s="3491"/>
      <c r="N3199" s="3487"/>
      <c r="O3199" s="3488"/>
      <c r="P3199" s="3489"/>
      <c r="Q3199" s="3490"/>
      <c r="R3199" s="3490"/>
      <c r="DE3199" s="823"/>
    </row>
    <row r="3200" spans="1:111" s="771" customFormat="1" ht="12" hidden="1" customHeight="1" x14ac:dyDescent="0.15">
      <c r="A3200" s="3433"/>
      <c r="B3200" s="763"/>
      <c r="C3200" s="3490"/>
      <c r="D3200" s="3490"/>
      <c r="E3200" s="3490"/>
      <c r="F3200" s="1173"/>
      <c r="G3200" s="3490"/>
      <c r="H3200" s="3490"/>
      <c r="I3200" s="3491"/>
      <c r="J3200" s="3491"/>
      <c r="K3200" s="3491"/>
      <c r="L3200" s="3491"/>
      <c r="M3200" s="3491"/>
      <c r="N3200" s="3487"/>
      <c r="O3200" s="3488"/>
      <c r="P3200" s="3489"/>
      <c r="Q3200" s="3490"/>
      <c r="R3200" s="3490"/>
      <c r="DE3200" s="823"/>
    </row>
    <row r="3201" spans="1:109" s="771" customFormat="1" ht="12" hidden="1" customHeight="1" x14ac:dyDescent="0.15">
      <c r="A3201" s="3433"/>
      <c r="B3201" s="763"/>
      <c r="C3201" s="3490"/>
      <c r="D3201" s="3490"/>
      <c r="E3201" s="3490"/>
      <c r="F3201" s="1173"/>
      <c r="G3201" s="3490"/>
      <c r="H3201" s="3490"/>
      <c r="I3201" s="3491"/>
      <c r="J3201" s="3491"/>
      <c r="K3201" s="3491"/>
      <c r="L3201" s="3491"/>
      <c r="M3201" s="3491"/>
      <c r="N3201" s="3487"/>
      <c r="O3201" s="3488"/>
      <c r="P3201" s="3489"/>
      <c r="Q3201" s="3490"/>
      <c r="R3201" s="3490"/>
      <c r="DE3201" s="823"/>
    </row>
    <row r="3202" spans="1:109" s="771" customFormat="1" ht="12" hidden="1" customHeight="1" x14ac:dyDescent="0.15">
      <c r="A3202" s="3433"/>
      <c r="B3202" s="763"/>
      <c r="C3202" s="3490"/>
      <c r="D3202" s="3490"/>
      <c r="E3202" s="3490"/>
      <c r="F3202" s="1173"/>
      <c r="G3202" s="3490"/>
      <c r="H3202" s="3490"/>
      <c r="I3202" s="3491"/>
      <c r="J3202" s="3491"/>
      <c r="K3202" s="3491"/>
      <c r="L3202" s="3491"/>
      <c r="M3202" s="3491"/>
      <c r="N3202" s="3487"/>
      <c r="O3202" s="3488"/>
      <c r="P3202" s="3489"/>
      <c r="Q3202" s="3490"/>
      <c r="R3202" s="3490"/>
      <c r="DE3202" s="823"/>
    </row>
    <row r="3203" spans="1:109" s="771" customFormat="1" ht="12" hidden="1" customHeight="1" x14ac:dyDescent="0.15">
      <c r="A3203" s="3433"/>
      <c r="B3203" s="763"/>
      <c r="C3203" s="3490"/>
      <c r="D3203" s="3490"/>
      <c r="E3203" s="3490"/>
      <c r="F3203" s="1173"/>
      <c r="G3203" s="3490"/>
      <c r="H3203" s="3490"/>
      <c r="I3203" s="3491"/>
      <c r="J3203" s="3491"/>
      <c r="K3203" s="3491"/>
      <c r="L3203" s="3491"/>
      <c r="M3203" s="3491"/>
      <c r="N3203" s="3487"/>
      <c r="O3203" s="3488"/>
      <c r="P3203" s="3489"/>
      <c r="Q3203" s="3490"/>
      <c r="R3203" s="3490"/>
      <c r="DE3203" s="823"/>
    </row>
    <row r="3204" spans="1:109" s="771" customFormat="1" ht="12" hidden="1" customHeight="1" x14ac:dyDescent="0.15">
      <c r="A3204" s="3433"/>
      <c r="B3204" s="763"/>
      <c r="C3204" s="3490"/>
      <c r="D3204" s="3490"/>
      <c r="E3204" s="3490"/>
      <c r="F3204" s="1173"/>
      <c r="G3204" s="3490"/>
      <c r="H3204" s="3490"/>
      <c r="I3204" s="3491"/>
      <c r="J3204" s="3491"/>
      <c r="K3204" s="3491"/>
      <c r="L3204" s="3491"/>
      <c r="M3204" s="3491"/>
      <c r="N3204" s="3487"/>
      <c r="O3204" s="3488"/>
      <c r="P3204" s="3489"/>
      <c r="Q3204" s="3490"/>
      <c r="R3204" s="3490"/>
      <c r="DE3204" s="823"/>
    </row>
    <row r="3205" spans="1:109" s="771" customFormat="1" ht="12" hidden="1" customHeight="1" x14ac:dyDescent="0.15">
      <c r="A3205" s="3433"/>
      <c r="B3205" s="763"/>
      <c r="C3205" s="3490"/>
      <c r="D3205" s="3490"/>
      <c r="E3205" s="3490"/>
      <c r="F3205" s="1173"/>
      <c r="G3205" s="3490"/>
      <c r="H3205" s="3490"/>
      <c r="I3205" s="3491"/>
      <c r="J3205" s="3491"/>
      <c r="K3205" s="3491"/>
      <c r="L3205" s="3491"/>
      <c r="M3205" s="3491"/>
      <c r="N3205" s="3487"/>
      <c r="O3205" s="3488"/>
      <c r="P3205" s="3489"/>
      <c r="Q3205" s="3490"/>
      <c r="R3205" s="3490"/>
      <c r="DE3205" s="823"/>
    </row>
    <row r="3206" spans="1:109" s="771" customFormat="1" ht="12" hidden="1" customHeight="1" x14ac:dyDescent="0.15">
      <c r="A3206" s="3433"/>
      <c r="B3206" s="763"/>
      <c r="C3206" s="3490"/>
      <c r="D3206" s="3490"/>
      <c r="E3206" s="3490"/>
      <c r="F3206" s="1173"/>
      <c r="G3206" s="3490"/>
      <c r="H3206" s="3490"/>
      <c r="I3206" s="3491"/>
      <c r="J3206" s="3491"/>
      <c r="K3206" s="3491"/>
      <c r="L3206" s="3491"/>
      <c r="M3206" s="3491"/>
      <c r="N3206" s="3487"/>
      <c r="O3206" s="3488"/>
      <c r="P3206" s="3489"/>
      <c r="Q3206" s="3490"/>
      <c r="R3206" s="3490"/>
      <c r="DE3206" s="823"/>
    </row>
    <row r="3207" spans="1:109" s="771" customFormat="1" ht="12" hidden="1" customHeight="1" x14ac:dyDescent="0.15">
      <c r="A3207" s="3433"/>
      <c r="B3207" s="763"/>
      <c r="C3207" s="3490"/>
      <c r="D3207" s="3490"/>
      <c r="E3207" s="3490"/>
      <c r="F3207" s="1173"/>
      <c r="G3207" s="3490"/>
      <c r="H3207" s="3490"/>
      <c r="I3207" s="3491"/>
      <c r="J3207" s="3491"/>
      <c r="K3207" s="3491"/>
      <c r="L3207" s="3491"/>
      <c r="M3207" s="3491"/>
      <c r="N3207" s="3487"/>
      <c r="O3207" s="3488"/>
      <c r="P3207" s="3489"/>
      <c r="Q3207" s="3490"/>
      <c r="R3207" s="3490"/>
      <c r="DE3207" s="823"/>
    </row>
    <row r="3208" spans="1:109" s="771" customFormat="1" ht="12" hidden="1" customHeight="1" x14ac:dyDescent="0.15">
      <c r="A3208" s="3433"/>
      <c r="B3208" s="763"/>
      <c r="C3208" s="3490"/>
      <c r="D3208" s="3490"/>
      <c r="E3208" s="3490"/>
      <c r="F3208" s="1173"/>
      <c r="G3208" s="3490"/>
      <c r="H3208" s="3490"/>
      <c r="I3208" s="3491"/>
      <c r="J3208" s="3491"/>
      <c r="K3208" s="3491"/>
      <c r="L3208" s="3491"/>
      <c r="M3208" s="3491"/>
      <c r="N3208" s="3487"/>
      <c r="O3208" s="3488"/>
      <c r="P3208" s="3489"/>
      <c r="Q3208" s="3490"/>
      <c r="R3208" s="3490"/>
      <c r="DE3208" s="823"/>
    </row>
    <row r="3209" spans="1:109" s="771" customFormat="1" ht="12" hidden="1" customHeight="1" x14ac:dyDescent="0.15">
      <c r="A3209" s="3433"/>
      <c r="B3209" s="763"/>
      <c r="C3209" s="3490"/>
      <c r="D3209" s="3490"/>
      <c r="E3209" s="3490"/>
      <c r="F3209" s="1173"/>
      <c r="G3209" s="3490"/>
      <c r="H3209" s="3490"/>
      <c r="I3209" s="3491"/>
      <c r="J3209" s="3491"/>
      <c r="K3209" s="3491"/>
      <c r="L3209" s="3491"/>
      <c r="M3209" s="3491"/>
      <c r="N3209" s="3487"/>
      <c r="O3209" s="3488"/>
      <c r="P3209" s="3489"/>
      <c r="Q3209" s="3490"/>
      <c r="R3209" s="3490"/>
      <c r="DE3209" s="823"/>
    </row>
    <row r="3210" spans="1:109" s="771" customFormat="1" ht="12" hidden="1" customHeight="1" x14ac:dyDescent="0.15">
      <c r="A3210" s="3433"/>
      <c r="B3210" s="763"/>
      <c r="C3210" s="3490"/>
      <c r="D3210" s="3490"/>
      <c r="E3210" s="3490"/>
      <c r="F3210" s="1173"/>
      <c r="G3210" s="3490"/>
      <c r="H3210" s="3490"/>
      <c r="I3210" s="3491"/>
      <c r="J3210" s="3491"/>
      <c r="K3210" s="3491"/>
      <c r="L3210" s="3491"/>
      <c r="M3210" s="3491"/>
      <c r="N3210" s="3487"/>
      <c r="O3210" s="3488"/>
      <c r="P3210" s="3489"/>
      <c r="Q3210" s="3490"/>
      <c r="R3210" s="3490"/>
      <c r="DE3210" s="823"/>
    </row>
    <row r="3211" spans="1:109" s="771" customFormat="1" ht="12" hidden="1" customHeight="1" x14ac:dyDescent="0.15">
      <c r="A3211" s="3433"/>
      <c r="B3211" s="763"/>
      <c r="C3211" s="3490"/>
      <c r="D3211" s="3490"/>
      <c r="E3211" s="3490"/>
      <c r="F3211" s="1173"/>
      <c r="G3211" s="3490"/>
      <c r="H3211" s="3490"/>
      <c r="I3211" s="3491"/>
      <c r="J3211" s="3491"/>
      <c r="K3211" s="3491"/>
      <c r="L3211" s="3491"/>
      <c r="M3211" s="3491"/>
      <c r="N3211" s="3487"/>
      <c r="O3211" s="3488"/>
      <c r="P3211" s="3489"/>
      <c r="Q3211" s="3490"/>
      <c r="R3211" s="3490"/>
      <c r="DE3211" s="823"/>
    </row>
    <row r="3212" spans="1:109" s="771" customFormat="1" ht="12" hidden="1" customHeight="1" x14ac:dyDescent="0.15">
      <c r="A3212" s="3433"/>
      <c r="B3212" s="763"/>
      <c r="C3212" s="3490"/>
      <c r="D3212" s="3490"/>
      <c r="E3212" s="3490"/>
      <c r="F3212" s="1173"/>
      <c r="G3212" s="3490"/>
      <c r="H3212" s="3490"/>
      <c r="I3212" s="3491"/>
      <c r="J3212" s="3491"/>
      <c r="K3212" s="3491"/>
      <c r="L3212" s="3491"/>
      <c r="M3212" s="3491"/>
      <c r="N3212" s="3487"/>
      <c r="O3212" s="3488"/>
      <c r="P3212" s="3489"/>
      <c r="Q3212" s="3490"/>
      <c r="R3212" s="3490"/>
      <c r="DE3212" s="823"/>
    </row>
    <row r="3213" spans="1:109" s="771" customFormat="1" ht="12" hidden="1" customHeight="1" x14ac:dyDescent="0.15">
      <c r="A3213" s="3433"/>
      <c r="B3213" s="763"/>
      <c r="C3213" s="3490"/>
      <c r="D3213" s="3490"/>
      <c r="E3213" s="3490"/>
      <c r="F3213" s="1173"/>
      <c r="G3213" s="3490"/>
      <c r="H3213" s="3490"/>
      <c r="I3213" s="3491"/>
      <c r="J3213" s="3491"/>
      <c r="K3213" s="3491"/>
      <c r="L3213" s="3491"/>
      <c r="M3213" s="3491"/>
      <c r="N3213" s="3487"/>
      <c r="O3213" s="3488"/>
      <c r="P3213" s="3489"/>
      <c r="Q3213" s="3490"/>
      <c r="R3213" s="3490"/>
      <c r="DE3213" s="823"/>
    </row>
    <row r="3214" spans="1:109" s="771" customFormat="1" ht="12" hidden="1" customHeight="1" x14ac:dyDescent="0.15">
      <c r="A3214" s="3433"/>
      <c r="B3214" s="763"/>
      <c r="C3214" s="3490"/>
      <c r="D3214" s="3490"/>
      <c r="E3214" s="3490"/>
      <c r="F3214" s="1173"/>
      <c r="G3214" s="3490"/>
      <c r="H3214" s="3490"/>
      <c r="I3214" s="3491"/>
      <c r="J3214" s="3491"/>
      <c r="K3214" s="3491"/>
      <c r="L3214" s="3491"/>
      <c r="M3214" s="3491"/>
      <c r="N3214" s="3487"/>
      <c r="O3214" s="3488"/>
      <c r="P3214" s="3489"/>
      <c r="Q3214" s="3490"/>
      <c r="R3214" s="3490"/>
      <c r="DE3214" s="823"/>
    </row>
    <row r="3215" spans="1:109" s="771" customFormat="1" ht="12" hidden="1" customHeight="1" x14ac:dyDescent="0.15">
      <c r="A3215" s="3433"/>
      <c r="B3215" s="763"/>
      <c r="C3215" s="3490"/>
      <c r="D3215" s="3490"/>
      <c r="E3215" s="3490"/>
      <c r="F3215" s="1173"/>
      <c r="G3215" s="3490"/>
      <c r="H3215" s="3490"/>
      <c r="I3215" s="3491"/>
      <c r="J3215" s="3491"/>
      <c r="K3215" s="3491"/>
      <c r="L3215" s="3491"/>
      <c r="M3215" s="3491"/>
      <c r="N3215" s="3487"/>
      <c r="O3215" s="3488"/>
      <c r="P3215" s="3489"/>
      <c r="Q3215" s="3490"/>
      <c r="R3215" s="3490"/>
      <c r="DE3215" s="823"/>
    </row>
    <row r="3216" spans="1:109" s="771" customFormat="1" ht="12" hidden="1" customHeight="1" x14ac:dyDescent="0.15">
      <c r="A3216" s="3433"/>
      <c r="B3216" s="763"/>
      <c r="C3216" s="3490"/>
      <c r="D3216" s="3490"/>
      <c r="E3216" s="3490"/>
      <c r="F3216" s="1173"/>
      <c r="G3216" s="3490"/>
      <c r="H3216" s="3490"/>
      <c r="I3216" s="3491"/>
      <c r="J3216" s="3491"/>
      <c r="K3216" s="3491"/>
      <c r="L3216" s="3491"/>
      <c r="M3216" s="3491"/>
      <c r="N3216" s="3487"/>
      <c r="O3216" s="3488"/>
      <c r="P3216" s="3489"/>
      <c r="Q3216" s="3490"/>
      <c r="R3216" s="3490"/>
      <c r="DE3216" s="823"/>
    </row>
    <row r="3217" spans="1:109" s="771" customFormat="1" ht="12" hidden="1" customHeight="1" x14ac:dyDescent="0.15">
      <c r="A3217" s="3433"/>
      <c r="B3217" s="763"/>
      <c r="C3217" s="3490"/>
      <c r="D3217" s="3490"/>
      <c r="E3217" s="3490"/>
      <c r="F3217" s="1173"/>
      <c r="G3217" s="3490"/>
      <c r="H3217" s="3490"/>
      <c r="I3217" s="3491"/>
      <c r="J3217" s="3491"/>
      <c r="K3217" s="3491"/>
      <c r="L3217" s="3491"/>
      <c r="M3217" s="3491"/>
      <c r="N3217" s="3487"/>
      <c r="O3217" s="3488"/>
      <c r="P3217" s="3489"/>
      <c r="Q3217" s="3490"/>
      <c r="R3217" s="3490"/>
      <c r="DE3217" s="823"/>
    </row>
    <row r="3218" spans="1:109" s="771" customFormat="1" ht="12" hidden="1" customHeight="1" x14ac:dyDescent="0.15">
      <c r="A3218" s="3433"/>
      <c r="B3218" s="763"/>
      <c r="C3218" s="3490"/>
      <c r="D3218" s="3490"/>
      <c r="E3218" s="3490"/>
      <c r="F3218" s="1173"/>
      <c r="G3218" s="3490"/>
      <c r="H3218" s="3490"/>
      <c r="I3218" s="3491"/>
      <c r="J3218" s="3491"/>
      <c r="K3218" s="3491"/>
      <c r="L3218" s="3491"/>
      <c r="M3218" s="3491"/>
      <c r="N3218" s="3487"/>
      <c r="O3218" s="3488"/>
      <c r="P3218" s="3489"/>
      <c r="Q3218" s="3490"/>
      <c r="R3218" s="3490"/>
      <c r="DE3218" s="823"/>
    </row>
    <row r="3219" spans="1:109" s="771" customFormat="1" ht="12" hidden="1" customHeight="1" x14ac:dyDescent="0.15">
      <c r="A3219" s="3433"/>
      <c r="B3219" s="763"/>
      <c r="C3219" s="3490"/>
      <c r="D3219" s="3490"/>
      <c r="E3219" s="3490"/>
      <c r="F3219" s="1173"/>
      <c r="G3219" s="3490"/>
      <c r="H3219" s="3490"/>
      <c r="I3219" s="3491"/>
      <c r="J3219" s="3491"/>
      <c r="K3219" s="3491"/>
      <c r="L3219" s="3491"/>
      <c r="M3219" s="3491"/>
      <c r="N3219" s="3487"/>
      <c r="O3219" s="3488"/>
      <c r="P3219" s="3489"/>
      <c r="Q3219" s="3490"/>
      <c r="R3219" s="3490"/>
      <c r="DE3219" s="823"/>
    </row>
    <row r="3220" spans="1:109" s="771" customFormat="1" ht="12" hidden="1" customHeight="1" x14ac:dyDescent="0.15">
      <c r="A3220" s="3433"/>
      <c r="B3220" s="763"/>
      <c r="C3220" s="3490"/>
      <c r="D3220" s="3490"/>
      <c r="E3220" s="3490"/>
      <c r="F3220" s="1173"/>
      <c r="G3220" s="3490"/>
      <c r="H3220" s="3490"/>
      <c r="I3220" s="3491"/>
      <c r="J3220" s="3491"/>
      <c r="K3220" s="3491"/>
      <c r="L3220" s="3491"/>
      <c r="M3220" s="3491"/>
      <c r="N3220" s="3487"/>
      <c r="O3220" s="3488"/>
      <c r="P3220" s="3489"/>
      <c r="Q3220" s="3490"/>
      <c r="R3220" s="3490"/>
      <c r="DE3220" s="823"/>
    </row>
    <row r="3221" spans="1:109" s="771" customFormat="1" ht="12" hidden="1" customHeight="1" x14ac:dyDescent="0.15">
      <c r="A3221" s="3433"/>
      <c r="B3221" s="763"/>
      <c r="C3221" s="3490"/>
      <c r="D3221" s="3490"/>
      <c r="E3221" s="3490"/>
      <c r="F3221" s="1173"/>
      <c r="G3221" s="3490"/>
      <c r="H3221" s="3490"/>
      <c r="I3221" s="3491"/>
      <c r="J3221" s="3491"/>
      <c r="K3221" s="3491"/>
      <c r="L3221" s="3491"/>
      <c r="M3221" s="3491"/>
      <c r="N3221" s="3487"/>
      <c r="O3221" s="3488"/>
      <c r="P3221" s="3489"/>
      <c r="Q3221" s="3490"/>
      <c r="R3221" s="3490"/>
      <c r="DE3221" s="823"/>
    </row>
    <row r="3222" spans="1:109" s="771" customFormat="1" ht="12" hidden="1" customHeight="1" x14ac:dyDescent="0.15">
      <c r="A3222" s="3433"/>
      <c r="B3222" s="763"/>
      <c r="C3222" s="3490"/>
      <c r="D3222" s="3490"/>
      <c r="E3222" s="3490"/>
      <c r="F3222" s="1173"/>
      <c r="G3222" s="3490"/>
      <c r="H3222" s="3490"/>
      <c r="I3222" s="3491"/>
      <c r="J3222" s="3491"/>
      <c r="K3222" s="3491"/>
      <c r="L3222" s="3491"/>
      <c r="M3222" s="3491"/>
      <c r="N3222" s="3487"/>
      <c r="O3222" s="3488"/>
      <c r="P3222" s="3489"/>
      <c r="Q3222" s="3490"/>
      <c r="R3222" s="3490"/>
      <c r="DE3222" s="823"/>
    </row>
    <row r="3223" spans="1:109" s="771" customFormat="1" ht="12" hidden="1" customHeight="1" x14ac:dyDescent="0.15">
      <c r="A3223" s="3433"/>
      <c r="B3223" s="763"/>
      <c r="C3223" s="3490"/>
      <c r="D3223" s="3490"/>
      <c r="E3223" s="3490"/>
      <c r="F3223" s="1173"/>
      <c r="G3223" s="3490"/>
      <c r="H3223" s="3490"/>
      <c r="I3223" s="3491"/>
      <c r="J3223" s="3491"/>
      <c r="K3223" s="3491"/>
      <c r="L3223" s="3491"/>
      <c r="M3223" s="3491"/>
      <c r="N3223" s="3487"/>
      <c r="O3223" s="3488"/>
      <c r="P3223" s="3489"/>
      <c r="Q3223" s="3490"/>
      <c r="R3223" s="3490"/>
      <c r="DE3223" s="823"/>
    </row>
    <row r="3224" spans="1:109" s="771" customFormat="1" ht="12" hidden="1" customHeight="1" x14ac:dyDescent="0.15">
      <c r="A3224" s="3433"/>
      <c r="B3224" s="763"/>
      <c r="C3224" s="3490"/>
      <c r="D3224" s="3490"/>
      <c r="E3224" s="3490"/>
      <c r="F3224" s="1173"/>
      <c r="G3224" s="3490"/>
      <c r="H3224" s="3490"/>
      <c r="I3224" s="3491"/>
      <c r="J3224" s="3491"/>
      <c r="K3224" s="3491"/>
      <c r="L3224" s="3491"/>
      <c r="M3224" s="3491"/>
      <c r="N3224" s="3487"/>
      <c r="O3224" s="3488"/>
      <c r="P3224" s="3489"/>
      <c r="Q3224" s="3490"/>
      <c r="R3224" s="3490"/>
      <c r="DE3224" s="823"/>
    </row>
    <row r="3225" spans="1:109" s="771" customFormat="1" ht="12" hidden="1" customHeight="1" x14ac:dyDescent="0.15">
      <c r="A3225" s="3433"/>
      <c r="B3225" s="763"/>
      <c r="C3225" s="3490"/>
      <c r="D3225" s="3490"/>
      <c r="E3225" s="3490"/>
      <c r="F3225" s="1173"/>
      <c r="G3225" s="3490"/>
      <c r="H3225" s="3490"/>
      <c r="I3225" s="3491"/>
      <c r="J3225" s="3491"/>
      <c r="K3225" s="3491"/>
      <c r="L3225" s="3491"/>
      <c r="M3225" s="3491"/>
      <c r="N3225" s="3487"/>
      <c r="O3225" s="3488"/>
      <c r="P3225" s="3489"/>
      <c r="Q3225" s="3490"/>
      <c r="R3225" s="3490"/>
      <c r="DE3225" s="823"/>
    </row>
    <row r="3226" spans="1:109" s="771" customFormat="1" ht="12" hidden="1" customHeight="1" x14ac:dyDescent="0.15">
      <c r="A3226" s="3433"/>
      <c r="B3226" s="763"/>
      <c r="C3226" s="3490"/>
      <c r="D3226" s="3490"/>
      <c r="E3226" s="3490"/>
      <c r="F3226" s="1173"/>
      <c r="G3226" s="3490"/>
      <c r="H3226" s="3490"/>
      <c r="I3226" s="3491"/>
      <c r="J3226" s="3491"/>
      <c r="K3226" s="3491"/>
      <c r="L3226" s="3491"/>
      <c r="M3226" s="3491"/>
      <c r="N3226" s="3487"/>
      <c r="O3226" s="3488"/>
      <c r="P3226" s="3489"/>
      <c r="Q3226" s="3490"/>
      <c r="R3226" s="3490"/>
      <c r="DE3226" s="823"/>
    </row>
    <row r="3227" spans="1:109" s="771" customFormat="1" ht="12" hidden="1" customHeight="1" x14ac:dyDescent="0.15">
      <c r="A3227" s="3433"/>
      <c r="B3227" s="763"/>
      <c r="C3227" s="3490"/>
      <c r="D3227" s="3490"/>
      <c r="E3227" s="3490"/>
      <c r="F3227" s="1173"/>
      <c r="G3227" s="3490"/>
      <c r="H3227" s="3490"/>
      <c r="I3227" s="3491"/>
      <c r="J3227" s="3491"/>
      <c r="K3227" s="3491"/>
      <c r="L3227" s="3491"/>
      <c r="M3227" s="3491"/>
      <c r="N3227" s="3487"/>
      <c r="O3227" s="3488"/>
      <c r="P3227" s="3489"/>
      <c r="Q3227" s="3490"/>
      <c r="R3227" s="3490"/>
      <c r="DE3227" s="823"/>
    </row>
    <row r="3228" spans="1:109" s="771" customFormat="1" ht="12" hidden="1" customHeight="1" x14ac:dyDescent="0.15">
      <c r="A3228" s="3433"/>
      <c r="B3228" s="763"/>
      <c r="C3228" s="3490"/>
      <c r="D3228" s="3490"/>
      <c r="E3228" s="3490"/>
      <c r="F3228" s="1173"/>
      <c r="G3228" s="3490"/>
      <c r="H3228" s="3490"/>
      <c r="I3228" s="3491"/>
      <c r="J3228" s="3491"/>
      <c r="K3228" s="3491"/>
      <c r="L3228" s="3491"/>
      <c r="M3228" s="3491"/>
      <c r="N3228" s="3487"/>
      <c r="O3228" s="3488"/>
      <c r="P3228" s="3489"/>
      <c r="Q3228" s="3490"/>
      <c r="R3228" s="3490"/>
      <c r="DE3228" s="823"/>
    </row>
    <row r="3229" spans="1:109" s="771" customFormat="1" ht="12" hidden="1" customHeight="1" x14ac:dyDescent="0.15">
      <c r="A3229" s="3433"/>
      <c r="B3229" s="763"/>
      <c r="C3229" s="3490"/>
      <c r="D3229" s="3490"/>
      <c r="E3229" s="3490"/>
      <c r="F3229" s="1173"/>
      <c r="G3229" s="3490"/>
      <c r="H3229" s="3490"/>
      <c r="I3229" s="3491"/>
      <c r="J3229" s="3491"/>
      <c r="K3229" s="3491"/>
      <c r="L3229" s="3491"/>
      <c r="M3229" s="3491"/>
      <c r="N3229" s="3487"/>
      <c r="O3229" s="3488"/>
      <c r="P3229" s="3489"/>
      <c r="Q3229" s="3490"/>
      <c r="R3229" s="3490"/>
      <c r="DE3229" s="823"/>
    </row>
    <row r="3230" spans="1:109" s="771" customFormat="1" ht="12" hidden="1" customHeight="1" x14ac:dyDescent="0.15">
      <c r="A3230" s="3433"/>
      <c r="B3230" s="763"/>
      <c r="C3230" s="3490"/>
      <c r="D3230" s="3490"/>
      <c r="E3230" s="3490"/>
      <c r="F3230" s="1173"/>
      <c r="G3230" s="3490"/>
      <c r="H3230" s="3490"/>
      <c r="I3230" s="3491"/>
      <c r="J3230" s="3491"/>
      <c r="K3230" s="3491"/>
      <c r="L3230" s="3491"/>
      <c r="M3230" s="3491"/>
      <c r="N3230" s="3487"/>
      <c r="O3230" s="3488"/>
      <c r="P3230" s="3489"/>
      <c r="Q3230" s="3490"/>
      <c r="R3230" s="3490"/>
      <c r="DE3230" s="823"/>
    </row>
    <row r="3231" spans="1:109" s="771" customFormat="1" ht="12" hidden="1" customHeight="1" x14ac:dyDescent="0.15">
      <c r="A3231" s="3433"/>
      <c r="B3231" s="763"/>
      <c r="C3231" s="3490"/>
      <c r="D3231" s="3490"/>
      <c r="E3231" s="3490"/>
      <c r="F3231" s="1173"/>
      <c r="G3231" s="3490"/>
      <c r="H3231" s="3490"/>
      <c r="I3231" s="3491"/>
      <c r="J3231" s="3491"/>
      <c r="K3231" s="3491"/>
      <c r="L3231" s="3491"/>
      <c r="M3231" s="3491"/>
      <c r="N3231" s="3487"/>
      <c r="O3231" s="3488"/>
      <c r="P3231" s="3489"/>
      <c r="Q3231" s="3490"/>
      <c r="R3231" s="3490"/>
      <c r="DE3231" s="823"/>
    </row>
    <row r="3232" spans="1:109" s="771" customFormat="1" ht="12" hidden="1" customHeight="1" x14ac:dyDescent="0.15">
      <c r="A3232" s="3433"/>
      <c r="B3232" s="763"/>
      <c r="C3232" s="3490"/>
      <c r="D3232" s="3490"/>
      <c r="E3232" s="3490"/>
      <c r="F3232" s="1173"/>
      <c r="G3232" s="3490"/>
      <c r="H3232" s="3490"/>
      <c r="I3232" s="3491"/>
      <c r="J3232" s="3491"/>
      <c r="K3232" s="3491"/>
      <c r="L3232" s="3491"/>
      <c r="M3232" s="3491"/>
      <c r="N3232" s="3487"/>
      <c r="O3232" s="3488"/>
      <c r="P3232" s="3489"/>
      <c r="Q3232" s="3490"/>
      <c r="R3232" s="3490"/>
      <c r="DE3232" s="823"/>
    </row>
    <row r="3233" spans="1:109" s="771" customFormat="1" ht="12" hidden="1" customHeight="1" x14ac:dyDescent="0.15">
      <c r="A3233" s="3433"/>
      <c r="B3233" s="763"/>
      <c r="C3233" s="3490"/>
      <c r="D3233" s="3490"/>
      <c r="E3233" s="3490"/>
      <c r="F3233" s="1173"/>
      <c r="G3233" s="3490"/>
      <c r="H3233" s="3490"/>
      <c r="I3233" s="3491"/>
      <c r="J3233" s="3491"/>
      <c r="K3233" s="3491"/>
      <c r="L3233" s="3491"/>
      <c r="M3233" s="3491"/>
      <c r="N3233" s="3487"/>
      <c r="O3233" s="3488"/>
      <c r="P3233" s="3489"/>
      <c r="Q3233" s="3490"/>
      <c r="R3233" s="3490"/>
      <c r="DE3233" s="823"/>
    </row>
    <row r="3234" spans="1:109" s="771" customFormat="1" ht="12" hidden="1" customHeight="1" x14ac:dyDescent="0.15">
      <c r="A3234" s="3433"/>
      <c r="B3234" s="763"/>
      <c r="C3234" s="3490"/>
      <c r="D3234" s="3490"/>
      <c r="E3234" s="3490"/>
      <c r="F3234" s="1173"/>
      <c r="G3234" s="3490"/>
      <c r="H3234" s="3490"/>
      <c r="I3234" s="3491"/>
      <c r="J3234" s="3491"/>
      <c r="K3234" s="3491"/>
      <c r="L3234" s="3491"/>
      <c r="M3234" s="3491"/>
      <c r="N3234" s="3487"/>
      <c r="O3234" s="3488"/>
      <c r="P3234" s="3489"/>
      <c r="Q3234" s="3490"/>
      <c r="R3234" s="3490"/>
      <c r="DE3234" s="823"/>
    </row>
    <row r="3235" spans="1:109" s="771" customFormat="1" ht="12" hidden="1" customHeight="1" x14ac:dyDescent="0.15">
      <c r="A3235" s="3433"/>
      <c r="B3235" s="763"/>
      <c r="C3235" s="3490"/>
      <c r="D3235" s="3490"/>
      <c r="E3235" s="3490"/>
      <c r="F3235" s="1173"/>
      <c r="G3235" s="3490"/>
      <c r="H3235" s="3490"/>
      <c r="I3235" s="3491"/>
      <c r="J3235" s="3491"/>
      <c r="K3235" s="3491"/>
      <c r="L3235" s="3491"/>
      <c r="M3235" s="3491"/>
      <c r="N3235" s="3487"/>
      <c r="O3235" s="3488"/>
      <c r="P3235" s="3489"/>
      <c r="Q3235" s="3490"/>
      <c r="R3235" s="3490"/>
      <c r="DE3235" s="823"/>
    </row>
    <row r="3236" spans="1:109" s="771" customFormat="1" ht="12" hidden="1" customHeight="1" x14ac:dyDescent="0.15">
      <c r="A3236" s="3433"/>
      <c r="B3236" s="763"/>
      <c r="C3236" s="3490"/>
      <c r="D3236" s="3490"/>
      <c r="E3236" s="3490"/>
      <c r="F3236" s="1173"/>
      <c r="G3236" s="3490"/>
      <c r="H3236" s="3490"/>
      <c r="I3236" s="3491"/>
      <c r="J3236" s="3491"/>
      <c r="K3236" s="3491"/>
      <c r="L3236" s="3491"/>
      <c r="M3236" s="3491"/>
      <c r="N3236" s="3487"/>
      <c r="O3236" s="3488"/>
      <c r="P3236" s="3489"/>
      <c r="Q3236" s="3490"/>
      <c r="R3236" s="3490"/>
      <c r="DE3236" s="823"/>
    </row>
    <row r="3237" spans="1:109" s="771" customFormat="1" ht="12" hidden="1" customHeight="1" x14ac:dyDescent="0.15">
      <c r="A3237" s="3433"/>
      <c r="B3237" s="763"/>
      <c r="C3237" s="3490"/>
      <c r="D3237" s="3490"/>
      <c r="E3237" s="3490"/>
      <c r="F3237" s="1173"/>
      <c r="G3237" s="3490"/>
      <c r="H3237" s="3490"/>
      <c r="I3237" s="3491"/>
      <c r="J3237" s="3491"/>
      <c r="K3237" s="3491"/>
      <c r="L3237" s="3491"/>
      <c r="M3237" s="3491"/>
      <c r="N3237" s="3487"/>
      <c r="O3237" s="3488"/>
      <c r="P3237" s="3489"/>
      <c r="Q3237" s="3490"/>
      <c r="R3237" s="3490"/>
      <c r="DE3237" s="823"/>
    </row>
    <row r="3238" spans="1:109" s="771" customFormat="1" ht="12" hidden="1" customHeight="1" x14ac:dyDescent="0.15">
      <c r="A3238" s="3433"/>
      <c r="B3238" s="763"/>
      <c r="C3238" s="3490"/>
      <c r="D3238" s="3490"/>
      <c r="E3238" s="3490"/>
      <c r="F3238" s="1173"/>
      <c r="G3238" s="3490"/>
      <c r="H3238" s="3490"/>
      <c r="I3238" s="3491"/>
      <c r="J3238" s="3491"/>
      <c r="K3238" s="3491"/>
      <c r="L3238" s="3491"/>
      <c r="M3238" s="3491"/>
      <c r="N3238" s="3487"/>
      <c r="O3238" s="3488"/>
      <c r="P3238" s="3489"/>
      <c r="Q3238" s="3490"/>
      <c r="R3238" s="3490"/>
      <c r="DE3238" s="823"/>
    </row>
    <row r="3239" spans="1:109" s="771" customFormat="1" ht="12" hidden="1" customHeight="1" x14ac:dyDescent="0.15">
      <c r="A3239" s="3433"/>
      <c r="B3239" s="763"/>
      <c r="C3239" s="3490"/>
      <c r="D3239" s="3490"/>
      <c r="E3239" s="3490"/>
      <c r="F3239" s="1173"/>
      <c r="G3239" s="3490"/>
      <c r="H3239" s="3490"/>
      <c r="I3239" s="3491"/>
      <c r="J3239" s="3491"/>
      <c r="K3239" s="3491"/>
      <c r="L3239" s="3491"/>
      <c r="M3239" s="3491"/>
      <c r="N3239" s="3487"/>
      <c r="O3239" s="3488"/>
      <c r="P3239" s="3489"/>
      <c r="Q3239" s="3490"/>
      <c r="R3239" s="3490"/>
      <c r="DE3239" s="823"/>
    </row>
    <row r="3240" spans="1:109" s="771" customFormat="1" ht="12" hidden="1" customHeight="1" x14ac:dyDescent="0.15">
      <c r="A3240" s="3433"/>
      <c r="B3240" s="763"/>
      <c r="C3240" s="3490"/>
      <c r="D3240" s="3490"/>
      <c r="E3240" s="3490"/>
      <c r="F3240" s="1173"/>
      <c r="G3240" s="3490"/>
      <c r="H3240" s="3490"/>
      <c r="I3240" s="3491"/>
      <c r="J3240" s="3491"/>
      <c r="K3240" s="3491"/>
      <c r="L3240" s="3491"/>
      <c r="M3240" s="3491"/>
      <c r="N3240" s="3487"/>
      <c r="O3240" s="3488"/>
      <c r="P3240" s="3489"/>
      <c r="Q3240" s="3490"/>
      <c r="R3240" s="3490"/>
      <c r="DE3240" s="823"/>
    </row>
    <row r="3241" spans="1:109" s="771" customFormat="1" ht="12" hidden="1" customHeight="1" x14ac:dyDescent="0.15">
      <c r="A3241" s="3433"/>
      <c r="B3241" s="768"/>
      <c r="C3241" s="3496"/>
      <c r="D3241" s="3496"/>
      <c r="E3241" s="3496"/>
      <c r="F3241" s="1174"/>
      <c r="G3241" s="3496"/>
      <c r="H3241" s="3496"/>
      <c r="I3241" s="3497"/>
      <c r="J3241" s="3497"/>
      <c r="K3241" s="3497"/>
      <c r="L3241" s="3497"/>
      <c r="M3241" s="3497"/>
      <c r="N3241" s="3498"/>
      <c r="O3241" s="3499"/>
      <c r="P3241" s="3500"/>
      <c r="Q3241" s="3496"/>
      <c r="R3241" s="3496"/>
      <c r="DE3241" s="823"/>
    </row>
    <row r="3242" spans="1:109" s="771" customFormat="1" ht="6" hidden="1" customHeight="1" x14ac:dyDescent="0.15">
      <c r="A3242" s="797"/>
      <c r="B3242" s="798"/>
      <c r="C3242" s="3446"/>
      <c r="D3242" s="3446"/>
      <c r="E3242" s="3446"/>
      <c r="F3242" s="798"/>
      <c r="G3242" s="3446"/>
      <c r="H3242" s="3446"/>
      <c r="I3242" s="3446"/>
      <c r="J3242" s="3446"/>
      <c r="K3242" s="3446"/>
      <c r="L3242" s="3446"/>
      <c r="M3242" s="3446"/>
      <c r="N3242" s="798"/>
      <c r="O3242" s="798"/>
      <c r="P3242" s="798"/>
      <c r="Q3242" s="3438"/>
      <c r="R3242" s="3438"/>
      <c r="DE3242" s="823"/>
    </row>
    <row r="3243" spans="1:109" s="771" customFormat="1" ht="12" hidden="1" customHeight="1" x14ac:dyDescent="0.15">
      <c r="A3243" s="3421">
        <v>3</v>
      </c>
      <c r="B3243" s="3492" t="s">
        <v>1232</v>
      </c>
      <c r="C3243" s="3503"/>
      <c r="D3243" s="3503"/>
      <c r="E3243" s="3503"/>
      <c r="F3243" s="3503"/>
      <c r="G3243" s="3503"/>
      <c r="H3243" s="3503"/>
      <c r="I3243" s="3503"/>
      <c r="J3243" s="3503"/>
      <c r="K3243" s="3503"/>
      <c r="L3243" s="3503"/>
      <c r="M3243" s="3503"/>
      <c r="N3243" s="3503"/>
      <c r="O3243" s="3504"/>
      <c r="P3243" s="3536"/>
      <c r="Q3243" s="3434" t="s">
        <v>1231</v>
      </c>
      <c r="R3243" s="3435"/>
      <c r="DE3243" s="823"/>
    </row>
    <row r="3244" spans="1:109" s="771" customFormat="1" ht="12" hidden="1" customHeight="1" x14ac:dyDescent="0.15">
      <c r="A3244" s="3475"/>
      <c r="B3244" s="3436" t="s">
        <v>1230</v>
      </c>
      <c r="C3244" s="3396"/>
      <c r="D3244" s="3502"/>
      <c r="E3244" s="3396" t="s">
        <v>1229</v>
      </c>
      <c r="F3244" s="3396"/>
      <c r="G3244" s="3501" t="s">
        <v>1228</v>
      </c>
      <c r="H3244" s="3502"/>
      <c r="I3244" s="3501" t="s">
        <v>579</v>
      </c>
      <c r="J3244" s="3396"/>
      <c r="K3244" s="3396"/>
      <c r="L3244" s="3396"/>
      <c r="M3244" s="3396"/>
      <c r="N3244" s="3396" t="s">
        <v>578</v>
      </c>
      <c r="O3244" s="3397"/>
      <c r="P3244" s="3398"/>
      <c r="Q3244" s="3436"/>
      <c r="R3244" s="3437"/>
      <c r="DE3244" s="823"/>
    </row>
    <row r="3245" spans="1:109" s="771" customFormat="1" ht="12" hidden="1" customHeight="1" x14ac:dyDescent="0.15">
      <c r="A3245" s="3422"/>
      <c r="B3245" s="3386"/>
      <c r="C3245" s="3416"/>
      <c r="D3245" s="3534"/>
      <c r="E3245" s="3461"/>
      <c r="F3245" s="3461"/>
      <c r="G3245" s="3531"/>
      <c r="H3245" s="3532"/>
      <c r="I3245" s="3531"/>
      <c r="J3245" s="3461"/>
      <c r="K3245" s="3461"/>
      <c r="L3245" s="3461"/>
      <c r="M3245" s="3461"/>
      <c r="N3245" s="3533"/>
      <c r="O3245" s="3463"/>
      <c r="P3245" s="3464"/>
      <c r="Q3245" s="3386"/>
      <c r="R3245" s="3387"/>
      <c r="DE3245" s="823"/>
    </row>
    <row r="3246" spans="1:109" s="771" customFormat="1" ht="6" hidden="1" customHeight="1" x14ac:dyDescent="0.15">
      <c r="A3246" s="799"/>
      <c r="B3246" s="3438"/>
      <c r="C3246" s="3438"/>
      <c r="D3246" s="3438"/>
      <c r="E3246" s="3438"/>
      <c r="F3246" s="3438"/>
      <c r="G3246" s="3441"/>
      <c r="H3246" s="3441"/>
      <c r="I3246" s="799"/>
      <c r="J3246" s="799"/>
      <c r="K3246" s="799"/>
      <c r="L3246" s="799"/>
      <c r="M3246" s="799"/>
      <c r="N3246" s="799"/>
      <c r="O3246" s="799"/>
      <c r="P3246" s="799"/>
      <c r="Q3246" s="799"/>
      <c r="R3246" s="799"/>
      <c r="DE3246" s="823"/>
    </row>
    <row r="3247" spans="1:109" s="771" customFormat="1" ht="21" hidden="1" customHeight="1" x14ac:dyDescent="0.15">
      <c r="A3247" s="3421">
        <v>4</v>
      </c>
      <c r="B3247" s="3442" t="s">
        <v>1227</v>
      </c>
      <c r="C3247" s="3424"/>
      <c r="D3247" s="3425"/>
      <c r="E3247" s="3443" t="s">
        <v>1226</v>
      </c>
      <c r="F3247" s="3444"/>
      <c r="G3247" s="3445"/>
      <c r="H3247" s="3445"/>
      <c r="I3247" s="793"/>
      <c r="J3247" s="786">
        <v>5</v>
      </c>
      <c r="K3247" s="3449" t="s">
        <v>1764</v>
      </c>
      <c r="L3247" s="3450"/>
      <c r="M3247" s="3450"/>
      <c r="N3247" s="3450"/>
      <c r="O3247" s="3450"/>
      <c r="P3247" s="3450"/>
      <c r="Q3247" s="3450"/>
      <c r="R3247" s="3451"/>
      <c r="DE3247" s="823"/>
    </row>
    <row r="3248" spans="1:109" s="771" customFormat="1" ht="12" hidden="1" customHeight="1" x14ac:dyDescent="0.15">
      <c r="A3248" s="3422"/>
      <c r="B3248" s="3386"/>
      <c r="C3248" s="3416"/>
      <c r="D3248" s="3387"/>
      <c r="E3248" s="3386"/>
      <c r="F3248" s="3387"/>
      <c r="G3248" s="3445"/>
      <c r="H3248" s="3445"/>
      <c r="I3248" s="793"/>
      <c r="J3248" s="3476"/>
      <c r="K3248" s="3522"/>
      <c r="L3248" s="3523"/>
      <c r="M3248" s="3523"/>
      <c r="N3248" s="3523"/>
      <c r="O3248" s="3523"/>
      <c r="P3248" s="3523"/>
      <c r="Q3248" s="3523"/>
      <c r="R3248" s="3524"/>
      <c r="DE3248" s="823"/>
    </row>
    <row r="3249" spans="1:109" s="771" customFormat="1" ht="12" hidden="1" customHeight="1" x14ac:dyDescent="0.15">
      <c r="A3249" s="787"/>
      <c r="B3249" s="792"/>
      <c r="C3249" s="792"/>
      <c r="D3249" s="792"/>
      <c r="E3249" s="792"/>
      <c r="F3249" s="792"/>
      <c r="G3249" s="3445"/>
      <c r="H3249" s="3445"/>
      <c r="I3249" s="787"/>
      <c r="J3249" s="3477"/>
      <c r="K3249" s="3525"/>
      <c r="L3249" s="3526"/>
      <c r="M3249" s="3526"/>
      <c r="N3249" s="3526"/>
      <c r="O3249" s="3526"/>
      <c r="P3249" s="3526"/>
      <c r="Q3249" s="3526"/>
      <c r="R3249" s="3527"/>
      <c r="S3249" s="225"/>
      <c r="T3249" s="755"/>
      <c r="DE3249" s="823"/>
    </row>
    <row r="3250" spans="1:109" s="771" customFormat="1" ht="12" hidden="1" customHeight="1" x14ac:dyDescent="0.15">
      <c r="A3250" s="787"/>
      <c r="B3250" s="788"/>
      <c r="C3250" s="788"/>
      <c r="D3250" s="788"/>
      <c r="E3250" s="788"/>
      <c r="F3250" s="788"/>
      <c r="G3250" s="788"/>
      <c r="H3250" s="788"/>
      <c r="I3250" s="787"/>
      <c r="J3250" s="3477"/>
      <c r="K3250" s="3525"/>
      <c r="L3250" s="3526"/>
      <c r="M3250" s="3526"/>
      <c r="N3250" s="3526"/>
      <c r="O3250" s="3526"/>
      <c r="P3250" s="3526"/>
      <c r="Q3250" s="3526"/>
      <c r="R3250" s="3527"/>
      <c r="DE3250" s="823"/>
    </row>
    <row r="3251" spans="1:109" s="771" customFormat="1" ht="12" hidden="1" customHeight="1" x14ac:dyDescent="0.15">
      <c r="A3251" s="787"/>
      <c r="B3251" s="3465" t="s">
        <v>1225</v>
      </c>
      <c r="C3251" s="3465"/>
      <c r="D3251" s="3465"/>
      <c r="E3251" s="3465"/>
      <c r="F3251" s="3465"/>
      <c r="G3251" s="3465"/>
      <c r="H3251" s="3465"/>
      <c r="I3251" s="787"/>
      <c r="J3251" s="3477"/>
      <c r="K3251" s="3525"/>
      <c r="L3251" s="3526"/>
      <c r="M3251" s="3526"/>
      <c r="N3251" s="3526"/>
      <c r="O3251" s="3526"/>
      <c r="P3251" s="3526"/>
      <c r="Q3251" s="3526"/>
      <c r="R3251" s="3527"/>
      <c r="DE3251" s="823"/>
    </row>
    <row r="3252" spans="1:109" s="771" customFormat="1" ht="12" hidden="1" customHeight="1" x14ac:dyDescent="0.15">
      <c r="A3252" s="787"/>
      <c r="B3252" s="3465" t="s">
        <v>1224</v>
      </c>
      <c r="C3252" s="3465"/>
      <c r="D3252" s="3465"/>
      <c r="E3252" s="3465"/>
      <c r="F3252" s="3465"/>
      <c r="G3252" s="3465"/>
      <c r="H3252" s="3465"/>
      <c r="I3252" s="789"/>
      <c r="J3252" s="3477"/>
      <c r="K3252" s="3525"/>
      <c r="L3252" s="3526"/>
      <c r="M3252" s="3526"/>
      <c r="N3252" s="3526"/>
      <c r="O3252" s="3526"/>
      <c r="P3252" s="3526"/>
      <c r="Q3252" s="3526"/>
      <c r="R3252" s="3527"/>
      <c r="DE3252" s="823"/>
    </row>
    <row r="3253" spans="1:109" s="771" customFormat="1" ht="12" hidden="1" customHeight="1" x14ac:dyDescent="0.15">
      <c r="A3253" s="790" t="s">
        <v>1223</v>
      </c>
      <c r="B3253" s="3466" t="s">
        <v>577</v>
      </c>
      <c r="C3253" s="3466"/>
      <c r="D3253" s="3466"/>
      <c r="E3253" s="3466"/>
      <c r="F3253" s="3466"/>
      <c r="G3253" s="3466"/>
      <c r="H3253" s="3466"/>
      <c r="I3253" s="787"/>
      <c r="J3253" s="3477"/>
      <c r="K3253" s="3525"/>
      <c r="L3253" s="3526"/>
      <c r="M3253" s="3526"/>
      <c r="N3253" s="3526"/>
      <c r="O3253" s="3526"/>
      <c r="P3253" s="3526"/>
      <c r="Q3253" s="3526"/>
      <c r="R3253" s="3527"/>
      <c r="DE3253" s="823"/>
    </row>
    <row r="3254" spans="1:109" s="771" customFormat="1" ht="12" hidden="1" customHeight="1" x14ac:dyDescent="0.15">
      <c r="A3254" s="790"/>
      <c r="B3254" s="3467" t="s">
        <v>1222</v>
      </c>
      <c r="C3254" s="3467"/>
      <c r="D3254" s="3467"/>
      <c r="E3254" s="3467"/>
      <c r="F3254" s="3467"/>
      <c r="G3254" s="3467"/>
      <c r="H3254" s="3467"/>
      <c r="I3254" s="787"/>
      <c r="J3254" s="3477"/>
      <c r="K3254" s="3525"/>
      <c r="L3254" s="3526"/>
      <c r="M3254" s="3526"/>
      <c r="N3254" s="3526"/>
      <c r="O3254" s="3526"/>
      <c r="P3254" s="3526"/>
      <c r="Q3254" s="3526"/>
      <c r="R3254" s="3527"/>
      <c r="DE3254" s="823"/>
    </row>
    <row r="3255" spans="1:109" s="771" customFormat="1" ht="12" hidden="1" customHeight="1" x14ac:dyDescent="0.15">
      <c r="A3255" s="790"/>
      <c r="B3255" s="3467"/>
      <c r="C3255" s="3467"/>
      <c r="D3255" s="3467"/>
      <c r="E3255" s="3467"/>
      <c r="F3255" s="3467"/>
      <c r="G3255" s="3467"/>
      <c r="H3255" s="3467"/>
      <c r="I3255" s="787"/>
      <c r="J3255" s="3477"/>
      <c r="K3255" s="3525"/>
      <c r="L3255" s="3526"/>
      <c r="M3255" s="3526"/>
      <c r="N3255" s="3526"/>
      <c r="O3255" s="3526"/>
      <c r="P3255" s="3526"/>
      <c r="Q3255" s="3526"/>
      <c r="R3255" s="3527"/>
      <c r="DE3255" s="823"/>
    </row>
    <row r="3256" spans="1:109" s="771" customFormat="1" ht="12" hidden="1" customHeight="1" x14ac:dyDescent="0.15">
      <c r="A3256" s="790"/>
      <c r="B3256" s="3465"/>
      <c r="C3256" s="3465"/>
      <c r="D3256" s="3465"/>
      <c r="E3256" s="3465"/>
      <c r="F3256" s="3465"/>
      <c r="G3256" s="3465"/>
      <c r="H3256" s="3465"/>
      <c r="I3256" s="787"/>
      <c r="J3256" s="3477"/>
      <c r="K3256" s="3525"/>
      <c r="L3256" s="3526"/>
      <c r="M3256" s="3526"/>
      <c r="N3256" s="3526"/>
      <c r="O3256" s="3526"/>
      <c r="P3256" s="3526"/>
      <c r="Q3256" s="3526"/>
      <c r="R3256" s="3527"/>
      <c r="DE3256" s="823"/>
    </row>
    <row r="3257" spans="1:109" s="771" customFormat="1" ht="12" hidden="1" customHeight="1" x14ac:dyDescent="0.15">
      <c r="A3257" s="790"/>
      <c r="B3257" s="3465" t="s">
        <v>652</v>
      </c>
      <c r="C3257" s="3465"/>
      <c r="D3257" s="3465"/>
      <c r="E3257" s="3465"/>
      <c r="F3257" s="3465"/>
      <c r="G3257" s="3465"/>
      <c r="H3257" s="3465"/>
      <c r="I3257" s="787"/>
      <c r="J3257" s="3477"/>
      <c r="K3257" s="3525"/>
      <c r="L3257" s="3526"/>
      <c r="M3257" s="3526"/>
      <c r="N3257" s="3526"/>
      <c r="O3257" s="3526"/>
      <c r="P3257" s="3526"/>
      <c r="Q3257" s="3526"/>
      <c r="R3257" s="3527"/>
      <c r="U3257" s="224"/>
      <c r="V3257" s="224"/>
      <c r="W3257" s="224"/>
      <c r="X3257" s="224"/>
      <c r="Y3257" s="224"/>
      <c r="Z3257" s="224"/>
      <c r="AA3257" s="224"/>
      <c r="AB3257" s="224"/>
      <c r="AC3257" s="224"/>
      <c r="AD3257" s="224"/>
      <c r="AE3257" s="224"/>
      <c r="DE3257" s="823"/>
    </row>
    <row r="3258" spans="1:109" s="771" customFormat="1" ht="12" hidden="1" customHeight="1" x14ac:dyDescent="0.15">
      <c r="A3258" s="790"/>
      <c r="B3258" s="3465"/>
      <c r="C3258" s="3465"/>
      <c r="D3258" s="3465"/>
      <c r="E3258" s="3465"/>
      <c r="F3258" s="3465"/>
      <c r="G3258" s="3465"/>
      <c r="H3258" s="3465"/>
      <c r="I3258" s="787"/>
      <c r="J3258" s="3478"/>
      <c r="K3258" s="3528"/>
      <c r="L3258" s="3529"/>
      <c r="M3258" s="3529"/>
      <c r="N3258" s="3529"/>
      <c r="O3258" s="3529"/>
      <c r="P3258" s="3529"/>
      <c r="Q3258" s="3529"/>
      <c r="R3258" s="3530"/>
      <c r="DE3258" s="823"/>
    </row>
    <row r="3259" spans="1:109" s="772" customFormat="1" ht="13.5" hidden="1" x14ac:dyDescent="0.15">
      <c r="A3259" s="3473" t="s">
        <v>1239</v>
      </c>
      <c r="B3259" s="3474"/>
      <c r="C3259" s="3474"/>
      <c r="D3259" s="3474"/>
      <c r="E3259" s="3474"/>
      <c r="F3259" s="3474"/>
      <c r="G3259" s="3474"/>
      <c r="H3259" s="3474"/>
      <c r="I3259" s="3474"/>
      <c r="J3259" s="3474"/>
      <c r="K3259" s="3474"/>
      <c r="L3259" s="3474"/>
      <c r="M3259" s="3474"/>
      <c r="N3259" s="3474"/>
      <c r="O3259" s="3474"/>
      <c r="P3259" s="3474"/>
      <c r="Q3259" s="3474"/>
      <c r="R3259" s="3474"/>
      <c r="DE3259" s="822"/>
    </row>
    <row r="3260" spans="1:109" s="771" customFormat="1" ht="12" hidden="1" customHeight="1" x14ac:dyDescent="0.15">
      <c r="A3260" s="3393" t="s">
        <v>576</v>
      </c>
      <c r="B3260" s="3417"/>
      <c r="C3260" s="3494"/>
      <c r="D3260" s="3495"/>
      <c r="E3260" s="3393" t="s">
        <v>575</v>
      </c>
      <c r="F3260" s="3417"/>
      <c r="G3260" s="3386"/>
      <c r="H3260" s="3416"/>
      <c r="I3260" s="3416"/>
      <c r="J3260" s="3387"/>
      <c r="K3260" s="3393" t="s">
        <v>1214</v>
      </c>
      <c r="L3260" s="3395"/>
      <c r="M3260" s="3420"/>
      <c r="N3260" s="3386"/>
      <c r="O3260" s="3416"/>
      <c r="P3260" s="3416"/>
      <c r="Q3260" s="3416"/>
      <c r="R3260" s="3387"/>
      <c r="DE3260" s="823"/>
    </row>
    <row r="3261" spans="1:109" s="771" customFormat="1" ht="12" hidden="1" customHeight="1" x14ac:dyDescent="0.15">
      <c r="A3261" s="3421">
        <v>1</v>
      </c>
      <c r="B3261" s="3510" t="s">
        <v>1238</v>
      </c>
      <c r="C3261" s="3511"/>
      <c r="D3261" s="3511"/>
      <c r="E3261" s="3511"/>
      <c r="F3261" s="3512"/>
      <c r="G3261" s="3492" t="s">
        <v>1237</v>
      </c>
      <c r="H3261" s="3493"/>
      <c r="I3261" s="3492" t="s">
        <v>1236</v>
      </c>
      <c r="J3261" s="3503"/>
      <c r="K3261" s="3503"/>
      <c r="L3261" s="3503"/>
      <c r="M3261" s="3503"/>
      <c r="N3261" s="3503"/>
      <c r="O3261" s="3503"/>
      <c r="P3261" s="3503"/>
      <c r="Q3261" s="3503"/>
      <c r="R3261" s="3493"/>
      <c r="DE3261" s="823"/>
    </row>
    <row r="3262" spans="1:109" s="771" customFormat="1" ht="12" hidden="1" customHeight="1" x14ac:dyDescent="0.15">
      <c r="A3262" s="3422"/>
      <c r="B3262" s="3513"/>
      <c r="C3262" s="3514"/>
      <c r="D3262" s="3514"/>
      <c r="E3262" s="3514"/>
      <c r="F3262" s="3515"/>
      <c r="G3262" s="3516"/>
      <c r="H3262" s="3517"/>
      <c r="I3262" s="3518"/>
      <c r="J3262" s="3519"/>
      <c r="K3262" s="3519"/>
      <c r="L3262" s="3519"/>
      <c r="M3262" s="780" t="s">
        <v>1761</v>
      </c>
      <c r="N3262" s="3520"/>
      <c r="O3262" s="3521"/>
      <c r="P3262" s="781" t="s">
        <v>1762</v>
      </c>
      <c r="Q3262" s="773"/>
      <c r="R3262" s="782" t="s">
        <v>1763</v>
      </c>
      <c r="S3262" s="758" t="str">
        <f>IF(AND(Q3262&lt;&gt;"",Q3262&lt;120),"排煙機の規定風量は120㎥以上必要です。","")</f>
        <v/>
      </c>
      <c r="T3262" s="770"/>
      <c r="DE3262" s="823"/>
    </row>
    <row r="3263" spans="1:109" s="771" customFormat="1" ht="6" hidden="1" customHeight="1" x14ac:dyDescent="0.15">
      <c r="A3263" s="794"/>
      <c r="B3263" s="794"/>
      <c r="C3263" s="794"/>
      <c r="D3263" s="794"/>
      <c r="E3263" s="794"/>
      <c r="F3263" s="794"/>
      <c r="G3263" s="794"/>
      <c r="H3263" s="794"/>
      <c r="I3263" s="794"/>
      <c r="J3263" s="794"/>
      <c r="K3263" s="795"/>
      <c r="L3263" s="795"/>
      <c r="M3263" s="795"/>
      <c r="N3263" s="794"/>
      <c r="O3263" s="796"/>
      <c r="P3263" s="796"/>
      <c r="Q3263" s="795"/>
      <c r="R3263" s="795"/>
      <c r="DE3263" s="823"/>
    </row>
    <row r="3264" spans="1:109" s="771" customFormat="1" ht="12" hidden="1" customHeight="1" x14ac:dyDescent="0.15">
      <c r="A3264" s="3432">
        <v>2</v>
      </c>
      <c r="B3264" s="3492" t="s">
        <v>1235</v>
      </c>
      <c r="C3264" s="3503"/>
      <c r="D3264" s="3503"/>
      <c r="E3264" s="3503"/>
      <c r="F3264" s="3503"/>
      <c r="G3264" s="3503"/>
      <c r="H3264" s="3503"/>
      <c r="I3264" s="3503"/>
      <c r="J3264" s="3503"/>
      <c r="K3264" s="3503"/>
      <c r="L3264" s="3503"/>
      <c r="M3264" s="3503"/>
      <c r="N3264" s="3503"/>
      <c r="O3264" s="3504"/>
      <c r="P3264" s="783"/>
      <c r="Q3264" s="3434" t="s">
        <v>1231</v>
      </c>
      <c r="R3264" s="3435"/>
      <c r="DE3264" s="823"/>
    </row>
    <row r="3265" spans="1:111" s="771" customFormat="1" ht="12" hidden="1" customHeight="1" x14ac:dyDescent="0.15">
      <c r="A3265" s="3433"/>
      <c r="B3265" s="784" t="s">
        <v>54</v>
      </c>
      <c r="C3265" s="3501" t="s">
        <v>1234</v>
      </c>
      <c r="D3265" s="3396"/>
      <c r="E3265" s="3502"/>
      <c r="F3265" s="785" t="s">
        <v>1233</v>
      </c>
      <c r="G3265" s="3501" t="s">
        <v>1228</v>
      </c>
      <c r="H3265" s="3396"/>
      <c r="I3265" s="3501" t="s">
        <v>579</v>
      </c>
      <c r="J3265" s="3396"/>
      <c r="K3265" s="3396"/>
      <c r="L3265" s="3396"/>
      <c r="M3265" s="3396"/>
      <c r="N3265" s="3396" t="s">
        <v>578</v>
      </c>
      <c r="O3265" s="3397"/>
      <c r="P3265" s="3398"/>
      <c r="Q3265" s="3436"/>
      <c r="R3265" s="3437"/>
      <c r="DE3265" s="823"/>
      <c r="DF3265" s="772" t="str">
        <f>IF(COUNTA(B3266:R3315)&gt;0,DG3265,"")</f>
        <v/>
      </c>
      <c r="DG3265" s="829">
        <v>45</v>
      </c>
    </row>
    <row r="3266" spans="1:111" s="771" customFormat="1" ht="12" hidden="1" customHeight="1" x14ac:dyDescent="0.15">
      <c r="A3266" s="3433"/>
      <c r="B3266" s="762"/>
      <c r="C3266" s="3505"/>
      <c r="D3266" s="3505"/>
      <c r="E3266" s="3505"/>
      <c r="F3266" s="1172"/>
      <c r="G3266" s="3505"/>
      <c r="H3266" s="3505"/>
      <c r="I3266" s="3506"/>
      <c r="J3266" s="3506"/>
      <c r="K3266" s="3506"/>
      <c r="L3266" s="3506"/>
      <c r="M3266" s="3506"/>
      <c r="N3266" s="3507"/>
      <c r="O3266" s="3508"/>
      <c r="P3266" s="3509"/>
      <c r="Q3266" s="3505"/>
      <c r="R3266" s="3505"/>
      <c r="DE3266" s="823"/>
    </row>
    <row r="3267" spans="1:111" s="771" customFormat="1" ht="12" hidden="1" customHeight="1" x14ac:dyDescent="0.15">
      <c r="A3267" s="3433"/>
      <c r="B3267" s="763"/>
      <c r="C3267" s="3490"/>
      <c r="D3267" s="3490"/>
      <c r="E3267" s="3490"/>
      <c r="F3267" s="1173"/>
      <c r="G3267" s="3490"/>
      <c r="H3267" s="3490"/>
      <c r="I3267" s="3491"/>
      <c r="J3267" s="3491"/>
      <c r="K3267" s="3491"/>
      <c r="L3267" s="3491"/>
      <c r="M3267" s="3491"/>
      <c r="N3267" s="3487"/>
      <c r="O3267" s="3488"/>
      <c r="P3267" s="3489"/>
      <c r="Q3267" s="3490"/>
      <c r="R3267" s="3490"/>
      <c r="DE3267" s="823"/>
    </row>
    <row r="3268" spans="1:111" s="771" customFormat="1" ht="12" hidden="1" customHeight="1" x14ac:dyDescent="0.15">
      <c r="A3268" s="3433"/>
      <c r="B3268" s="763"/>
      <c r="C3268" s="3490"/>
      <c r="D3268" s="3490"/>
      <c r="E3268" s="3490"/>
      <c r="F3268" s="1173"/>
      <c r="G3268" s="3490"/>
      <c r="H3268" s="3490"/>
      <c r="I3268" s="3491"/>
      <c r="J3268" s="3491"/>
      <c r="K3268" s="3491"/>
      <c r="L3268" s="3491"/>
      <c r="M3268" s="3491"/>
      <c r="N3268" s="3487"/>
      <c r="O3268" s="3488"/>
      <c r="P3268" s="3489"/>
      <c r="Q3268" s="3490"/>
      <c r="R3268" s="3490"/>
      <c r="DE3268" s="823"/>
    </row>
    <row r="3269" spans="1:111" s="771" customFormat="1" ht="12" hidden="1" customHeight="1" x14ac:dyDescent="0.15">
      <c r="A3269" s="3433"/>
      <c r="B3269" s="763"/>
      <c r="C3269" s="3490"/>
      <c r="D3269" s="3490"/>
      <c r="E3269" s="3490"/>
      <c r="F3269" s="1173"/>
      <c r="G3269" s="3490"/>
      <c r="H3269" s="3490"/>
      <c r="I3269" s="3491"/>
      <c r="J3269" s="3491"/>
      <c r="K3269" s="3491"/>
      <c r="L3269" s="3491"/>
      <c r="M3269" s="3491"/>
      <c r="N3269" s="3487"/>
      <c r="O3269" s="3488"/>
      <c r="P3269" s="3489"/>
      <c r="Q3269" s="3490"/>
      <c r="R3269" s="3490"/>
      <c r="DE3269" s="823"/>
    </row>
    <row r="3270" spans="1:111" s="771" customFormat="1" ht="12" hidden="1" customHeight="1" x14ac:dyDescent="0.15">
      <c r="A3270" s="3433"/>
      <c r="B3270" s="763"/>
      <c r="C3270" s="3490"/>
      <c r="D3270" s="3490"/>
      <c r="E3270" s="3490"/>
      <c r="F3270" s="1173"/>
      <c r="G3270" s="3490"/>
      <c r="H3270" s="3490"/>
      <c r="I3270" s="3491"/>
      <c r="J3270" s="3491"/>
      <c r="K3270" s="3491"/>
      <c r="L3270" s="3491"/>
      <c r="M3270" s="3491"/>
      <c r="N3270" s="3487"/>
      <c r="O3270" s="3488"/>
      <c r="P3270" s="3489"/>
      <c r="Q3270" s="3490"/>
      <c r="R3270" s="3490"/>
      <c r="DE3270" s="823"/>
    </row>
    <row r="3271" spans="1:111" s="771" customFormat="1" ht="12" hidden="1" customHeight="1" x14ac:dyDescent="0.15">
      <c r="A3271" s="3433"/>
      <c r="B3271" s="763"/>
      <c r="C3271" s="3490"/>
      <c r="D3271" s="3490"/>
      <c r="E3271" s="3490"/>
      <c r="F3271" s="1173"/>
      <c r="G3271" s="3490"/>
      <c r="H3271" s="3490"/>
      <c r="I3271" s="3491"/>
      <c r="J3271" s="3491"/>
      <c r="K3271" s="3491"/>
      <c r="L3271" s="3491"/>
      <c r="M3271" s="3491"/>
      <c r="N3271" s="3487"/>
      <c r="O3271" s="3488"/>
      <c r="P3271" s="3489"/>
      <c r="Q3271" s="3490"/>
      <c r="R3271" s="3490"/>
      <c r="DE3271" s="823"/>
    </row>
    <row r="3272" spans="1:111" s="771" customFormat="1" ht="12" hidden="1" customHeight="1" x14ac:dyDescent="0.15">
      <c r="A3272" s="3433"/>
      <c r="B3272" s="763"/>
      <c r="C3272" s="3490"/>
      <c r="D3272" s="3490"/>
      <c r="E3272" s="3490"/>
      <c r="F3272" s="1173"/>
      <c r="G3272" s="3490"/>
      <c r="H3272" s="3490"/>
      <c r="I3272" s="3491"/>
      <c r="J3272" s="3491"/>
      <c r="K3272" s="3491"/>
      <c r="L3272" s="3491"/>
      <c r="M3272" s="3491"/>
      <c r="N3272" s="3487"/>
      <c r="O3272" s="3488"/>
      <c r="P3272" s="3489"/>
      <c r="Q3272" s="3490"/>
      <c r="R3272" s="3490"/>
      <c r="DE3272" s="823"/>
    </row>
    <row r="3273" spans="1:111" s="771" customFormat="1" ht="12" hidden="1" customHeight="1" x14ac:dyDescent="0.15">
      <c r="A3273" s="3433"/>
      <c r="B3273" s="763"/>
      <c r="C3273" s="3490"/>
      <c r="D3273" s="3490"/>
      <c r="E3273" s="3490"/>
      <c r="F3273" s="1173"/>
      <c r="G3273" s="3490"/>
      <c r="H3273" s="3490"/>
      <c r="I3273" s="3491"/>
      <c r="J3273" s="3491"/>
      <c r="K3273" s="3491"/>
      <c r="L3273" s="3491"/>
      <c r="M3273" s="3491"/>
      <c r="N3273" s="3487"/>
      <c r="O3273" s="3488"/>
      <c r="P3273" s="3489"/>
      <c r="Q3273" s="3490"/>
      <c r="R3273" s="3490"/>
      <c r="DE3273" s="823"/>
    </row>
    <row r="3274" spans="1:111" s="771" customFormat="1" ht="12" hidden="1" customHeight="1" x14ac:dyDescent="0.15">
      <c r="A3274" s="3433"/>
      <c r="B3274" s="763"/>
      <c r="C3274" s="3490"/>
      <c r="D3274" s="3490"/>
      <c r="E3274" s="3490"/>
      <c r="F3274" s="1173"/>
      <c r="G3274" s="3490"/>
      <c r="H3274" s="3490"/>
      <c r="I3274" s="3491"/>
      <c r="J3274" s="3491"/>
      <c r="K3274" s="3491"/>
      <c r="L3274" s="3491"/>
      <c r="M3274" s="3491"/>
      <c r="N3274" s="3487"/>
      <c r="O3274" s="3488"/>
      <c r="P3274" s="3489"/>
      <c r="Q3274" s="3490"/>
      <c r="R3274" s="3490"/>
      <c r="DE3274" s="823"/>
    </row>
    <row r="3275" spans="1:111" s="771" customFormat="1" ht="12" hidden="1" customHeight="1" x14ac:dyDescent="0.15">
      <c r="A3275" s="3433"/>
      <c r="B3275" s="763"/>
      <c r="C3275" s="3490"/>
      <c r="D3275" s="3490"/>
      <c r="E3275" s="3490"/>
      <c r="F3275" s="1173"/>
      <c r="G3275" s="3490"/>
      <c r="H3275" s="3490"/>
      <c r="I3275" s="3491"/>
      <c r="J3275" s="3491"/>
      <c r="K3275" s="3491"/>
      <c r="L3275" s="3491"/>
      <c r="M3275" s="3491"/>
      <c r="N3275" s="3487"/>
      <c r="O3275" s="3488"/>
      <c r="P3275" s="3489"/>
      <c r="Q3275" s="3490"/>
      <c r="R3275" s="3490"/>
      <c r="DE3275" s="823"/>
    </row>
    <row r="3276" spans="1:111" s="771" customFormat="1" ht="12" hidden="1" customHeight="1" x14ac:dyDescent="0.15">
      <c r="A3276" s="3433"/>
      <c r="B3276" s="763"/>
      <c r="C3276" s="3490"/>
      <c r="D3276" s="3490"/>
      <c r="E3276" s="3490"/>
      <c r="F3276" s="1173"/>
      <c r="G3276" s="3490"/>
      <c r="H3276" s="3490"/>
      <c r="I3276" s="3491"/>
      <c r="J3276" s="3491"/>
      <c r="K3276" s="3491"/>
      <c r="L3276" s="3491"/>
      <c r="M3276" s="3491"/>
      <c r="N3276" s="3487"/>
      <c r="O3276" s="3488"/>
      <c r="P3276" s="3489"/>
      <c r="Q3276" s="3490"/>
      <c r="R3276" s="3490"/>
      <c r="DE3276" s="823"/>
    </row>
    <row r="3277" spans="1:111" s="771" customFormat="1" ht="12" hidden="1" customHeight="1" x14ac:dyDescent="0.15">
      <c r="A3277" s="3433"/>
      <c r="B3277" s="763"/>
      <c r="C3277" s="3490"/>
      <c r="D3277" s="3490"/>
      <c r="E3277" s="3490"/>
      <c r="F3277" s="1173"/>
      <c r="G3277" s="3490"/>
      <c r="H3277" s="3490"/>
      <c r="I3277" s="3491"/>
      <c r="J3277" s="3491"/>
      <c r="K3277" s="3491"/>
      <c r="L3277" s="3491"/>
      <c r="M3277" s="3491"/>
      <c r="N3277" s="3487"/>
      <c r="O3277" s="3488"/>
      <c r="P3277" s="3489"/>
      <c r="Q3277" s="3490"/>
      <c r="R3277" s="3490"/>
      <c r="DE3277" s="823"/>
    </row>
    <row r="3278" spans="1:111" s="771" customFormat="1" ht="12" hidden="1" customHeight="1" x14ac:dyDescent="0.15">
      <c r="A3278" s="3433"/>
      <c r="B3278" s="763"/>
      <c r="C3278" s="3490"/>
      <c r="D3278" s="3490"/>
      <c r="E3278" s="3490"/>
      <c r="F3278" s="1173"/>
      <c r="G3278" s="3490"/>
      <c r="H3278" s="3490"/>
      <c r="I3278" s="3491"/>
      <c r="J3278" s="3491"/>
      <c r="K3278" s="3491"/>
      <c r="L3278" s="3491"/>
      <c r="M3278" s="3491"/>
      <c r="N3278" s="3487"/>
      <c r="O3278" s="3488"/>
      <c r="P3278" s="3489"/>
      <c r="Q3278" s="3490"/>
      <c r="R3278" s="3490"/>
      <c r="DE3278" s="823"/>
    </row>
    <row r="3279" spans="1:111" s="771" customFormat="1" ht="12" hidden="1" customHeight="1" x14ac:dyDescent="0.15">
      <c r="A3279" s="3433"/>
      <c r="B3279" s="763"/>
      <c r="C3279" s="3490"/>
      <c r="D3279" s="3490"/>
      <c r="E3279" s="3490"/>
      <c r="F3279" s="1173"/>
      <c r="G3279" s="3490"/>
      <c r="H3279" s="3490"/>
      <c r="I3279" s="3491"/>
      <c r="J3279" s="3491"/>
      <c r="K3279" s="3491"/>
      <c r="L3279" s="3491"/>
      <c r="M3279" s="3491"/>
      <c r="N3279" s="3487"/>
      <c r="O3279" s="3488"/>
      <c r="P3279" s="3489"/>
      <c r="Q3279" s="3490"/>
      <c r="R3279" s="3490"/>
      <c r="DE3279" s="823"/>
    </row>
    <row r="3280" spans="1:111" s="771" customFormat="1" ht="12" hidden="1" customHeight="1" x14ac:dyDescent="0.15">
      <c r="A3280" s="3433"/>
      <c r="B3280" s="763"/>
      <c r="C3280" s="3490"/>
      <c r="D3280" s="3490"/>
      <c r="E3280" s="3490"/>
      <c r="F3280" s="1173"/>
      <c r="G3280" s="3490"/>
      <c r="H3280" s="3490"/>
      <c r="I3280" s="3491"/>
      <c r="J3280" s="3491"/>
      <c r="K3280" s="3491"/>
      <c r="L3280" s="3491"/>
      <c r="M3280" s="3491"/>
      <c r="N3280" s="3487"/>
      <c r="O3280" s="3488"/>
      <c r="P3280" s="3489"/>
      <c r="Q3280" s="3490"/>
      <c r="R3280" s="3490"/>
      <c r="DE3280" s="823"/>
    </row>
    <row r="3281" spans="1:109" s="771" customFormat="1" ht="12" hidden="1" customHeight="1" x14ac:dyDescent="0.15">
      <c r="A3281" s="3433"/>
      <c r="B3281" s="763"/>
      <c r="C3281" s="3490"/>
      <c r="D3281" s="3490"/>
      <c r="E3281" s="3490"/>
      <c r="F3281" s="1173"/>
      <c r="G3281" s="3490"/>
      <c r="H3281" s="3490"/>
      <c r="I3281" s="3491"/>
      <c r="J3281" s="3491"/>
      <c r="K3281" s="3491"/>
      <c r="L3281" s="3491"/>
      <c r="M3281" s="3491"/>
      <c r="N3281" s="3487"/>
      <c r="O3281" s="3488"/>
      <c r="P3281" s="3489"/>
      <c r="Q3281" s="3490"/>
      <c r="R3281" s="3490"/>
      <c r="DE3281" s="823"/>
    </row>
    <row r="3282" spans="1:109" s="771" customFormat="1" ht="12" hidden="1" customHeight="1" x14ac:dyDescent="0.15">
      <c r="A3282" s="3433"/>
      <c r="B3282" s="763"/>
      <c r="C3282" s="3490"/>
      <c r="D3282" s="3490"/>
      <c r="E3282" s="3490"/>
      <c r="F3282" s="1173"/>
      <c r="G3282" s="3490"/>
      <c r="H3282" s="3490"/>
      <c r="I3282" s="3491"/>
      <c r="J3282" s="3491"/>
      <c r="K3282" s="3491"/>
      <c r="L3282" s="3491"/>
      <c r="M3282" s="3491"/>
      <c r="N3282" s="3487"/>
      <c r="O3282" s="3488"/>
      <c r="P3282" s="3489"/>
      <c r="Q3282" s="3490"/>
      <c r="R3282" s="3490"/>
      <c r="DE3282" s="823"/>
    </row>
    <row r="3283" spans="1:109" s="771" customFormat="1" ht="12" hidden="1" customHeight="1" x14ac:dyDescent="0.15">
      <c r="A3283" s="3433"/>
      <c r="B3283" s="763"/>
      <c r="C3283" s="3490"/>
      <c r="D3283" s="3490"/>
      <c r="E3283" s="3490"/>
      <c r="F3283" s="1173"/>
      <c r="G3283" s="3490"/>
      <c r="H3283" s="3490"/>
      <c r="I3283" s="3491"/>
      <c r="J3283" s="3491"/>
      <c r="K3283" s="3491"/>
      <c r="L3283" s="3491"/>
      <c r="M3283" s="3491"/>
      <c r="N3283" s="3487"/>
      <c r="O3283" s="3488"/>
      <c r="P3283" s="3489"/>
      <c r="Q3283" s="3490"/>
      <c r="R3283" s="3490"/>
      <c r="DE3283" s="823"/>
    </row>
    <row r="3284" spans="1:109" s="771" customFormat="1" ht="12" hidden="1" customHeight="1" x14ac:dyDescent="0.15">
      <c r="A3284" s="3433"/>
      <c r="B3284" s="763"/>
      <c r="C3284" s="3490"/>
      <c r="D3284" s="3490"/>
      <c r="E3284" s="3490"/>
      <c r="F3284" s="1173"/>
      <c r="G3284" s="3490"/>
      <c r="H3284" s="3490"/>
      <c r="I3284" s="3491"/>
      <c r="J3284" s="3491"/>
      <c r="K3284" s="3491"/>
      <c r="L3284" s="3491"/>
      <c r="M3284" s="3491"/>
      <c r="N3284" s="3487"/>
      <c r="O3284" s="3488"/>
      <c r="P3284" s="3489"/>
      <c r="Q3284" s="3490"/>
      <c r="R3284" s="3490"/>
      <c r="DE3284" s="823"/>
    </row>
    <row r="3285" spans="1:109" s="771" customFormat="1" ht="12" hidden="1" customHeight="1" x14ac:dyDescent="0.15">
      <c r="A3285" s="3433"/>
      <c r="B3285" s="763"/>
      <c r="C3285" s="3490"/>
      <c r="D3285" s="3490"/>
      <c r="E3285" s="3490"/>
      <c r="F3285" s="1173"/>
      <c r="G3285" s="3490"/>
      <c r="H3285" s="3490"/>
      <c r="I3285" s="3491"/>
      <c r="J3285" s="3491"/>
      <c r="K3285" s="3491"/>
      <c r="L3285" s="3491"/>
      <c r="M3285" s="3491"/>
      <c r="N3285" s="3487"/>
      <c r="O3285" s="3488"/>
      <c r="P3285" s="3489"/>
      <c r="Q3285" s="3490"/>
      <c r="R3285" s="3490"/>
      <c r="DE3285" s="823"/>
    </row>
    <row r="3286" spans="1:109" s="771" customFormat="1" ht="12" hidden="1" customHeight="1" x14ac:dyDescent="0.15">
      <c r="A3286" s="3433"/>
      <c r="B3286" s="763"/>
      <c r="C3286" s="3490"/>
      <c r="D3286" s="3490"/>
      <c r="E3286" s="3490"/>
      <c r="F3286" s="1173"/>
      <c r="G3286" s="3490"/>
      <c r="H3286" s="3490"/>
      <c r="I3286" s="3491"/>
      <c r="J3286" s="3491"/>
      <c r="K3286" s="3491"/>
      <c r="L3286" s="3491"/>
      <c r="M3286" s="3491"/>
      <c r="N3286" s="3487"/>
      <c r="O3286" s="3488"/>
      <c r="P3286" s="3489"/>
      <c r="Q3286" s="3490"/>
      <c r="R3286" s="3490"/>
      <c r="DE3286" s="823"/>
    </row>
    <row r="3287" spans="1:109" s="771" customFormat="1" ht="12" hidden="1" customHeight="1" x14ac:dyDescent="0.15">
      <c r="A3287" s="3433"/>
      <c r="B3287" s="763"/>
      <c r="C3287" s="3490"/>
      <c r="D3287" s="3490"/>
      <c r="E3287" s="3490"/>
      <c r="F3287" s="1173"/>
      <c r="G3287" s="3490"/>
      <c r="H3287" s="3490"/>
      <c r="I3287" s="3491"/>
      <c r="J3287" s="3491"/>
      <c r="K3287" s="3491"/>
      <c r="L3287" s="3491"/>
      <c r="M3287" s="3491"/>
      <c r="N3287" s="3487"/>
      <c r="O3287" s="3488"/>
      <c r="P3287" s="3489"/>
      <c r="Q3287" s="3490"/>
      <c r="R3287" s="3490"/>
      <c r="DE3287" s="823"/>
    </row>
    <row r="3288" spans="1:109" s="771" customFormat="1" ht="12" hidden="1" customHeight="1" x14ac:dyDescent="0.15">
      <c r="A3288" s="3433"/>
      <c r="B3288" s="763"/>
      <c r="C3288" s="3490"/>
      <c r="D3288" s="3490"/>
      <c r="E3288" s="3490"/>
      <c r="F3288" s="1173"/>
      <c r="G3288" s="3490"/>
      <c r="H3288" s="3490"/>
      <c r="I3288" s="3491"/>
      <c r="J3288" s="3491"/>
      <c r="K3288" s="3491"/>
      <c r="L3288" s="3491"/>
      <c r="M3288" s="3491"/>
      <c r="N3288" s="3487"/>
      <c r="O3288" s="3488"/>
      <c r="P3288" s="3489"/>
      <c r="Q3288" s="3490"/>
      <c r="R3288" s="3490"/>
      <c r="DE3288" s="823"/>
    </row>
    <row r="3289" spans="1:109" s="771" customFormat="1" ht="12" hidden="1" customHeight="1" x14ac:dyDescent="0.15">
      <c r="A3289" s="3433"/>
      <c r="B3289" s="763"/>
      <c r="C3289" s="3490"/>
      <c r="D3289" s="3490"/>
      <c r="E3289" s="3490"/>
      <c r="F3289" s="1173"/>
      <c r="G3289" s="3490"/>
      <c r="H3289" s="3490"/>
      <c r="I3289" s="3491"/>
      <c r="J3289" s="3491"/>
      <c r="K3289" s="3491"/>
      <c r="L3289" s="3491"/>
      <c r="M3289" s="3491"/>
      <c r="N3289" s="3487"/>
      <c r="O3289" s="3488"/>
      <c r="P3289" s="3489"/>
      <c r="Q3289" s="3490"/>
      <c r="R3289" s="3490"/>
      <c r="DE3289" s="823"/>
    </row>
    <row r="3290" spans="1:109" s="771" customFormat="1" ht="12" hidden="1" customHeight="1" x14ac:dyDescent="0.15">
      <c r="A3290" s="3433"/>
      <c r="B3290" s="763"/>
      <c r="C3290" s="3490"/>
      <c r="D3290" s="3490"/>
      <c r="E3290" s="3490"/>
      <c r="F3290" s="1173"/>
      <c r="G3290" s="3490"/>
      <c r="H3290" s="3490"/>
      <c r="I3290" s="3491"/>
      <c r="J3290" s="3491"/>
      <c r="K3290" s="3491"/>
      <c r="L3290" s="3491"/>
      <c r="M3290" s="3491"/>
      <c r="N3290" s="3487"/>
      <c r="O3290" s="3488"/>
      <c r="P3290" s="3489"/>
      <c r="Q3290" s="3490"/>
      <c r="R3290" s="3490"/>
      <c r="DE3290" s="823"/>
    </row>
    <row r="3291" spans="1:109" s="771" customFormat="1" ht="12" hidden="1" customHeight="1" x14ac:dyDescent="0.15">
      <c r="A3291" s="3433"/>
      <c r="B3291" s="763"/>
      <c r="C3291" s="3490"/>
      <c r="D3291" s="3490"/>
      <c r="E3291" s="3490"/>
      <c r="F3291" s="1173"/>
      <c r="G3291" s="3490"/>
      <c r="H3291" s="3490"/>
      <c r="I3291" s="3491"/>
      <c r="J3291" s="3491"/>
      <c r="K3291" s="3491"/>
      <c r="L3291" s="3491"/>
      <c r="M3291" s="3491"/>
      <c r="N3291" s="3487"/>
      <c r="O3291" s="3488"/>
      <c r="P3291" s="3489"/>
      <c r="Q3291" s="3490"/>
      <c r="R3291" s="3490"/>
      <c r="DE3291" s="823"/>
    </row>
    <row r="3292" spans="1:109" s="771" customFormat="1" ht="12" hidden="1" customHeight="1" x14ac:dyDescent="0.15">
      <c r="A3292" s="3433"/>
      <c r="B3292" s="763"/>
      <c r="C3292" s="3490"/>
      <c r="D3292" s="3490"/>
      <c r="E3292" s="3490"/>
      <c r="F3292" s="1173"/>
      <c r="G3292" s="3490"/>
      <c r="H3292" s="3490"/>
      <c r="I3292" s="3491"/>
      <c r="J3292" s="3491"/>
      <c r="K3292" s="3491"/>
      <c r="L3292" s="3491"/>
      <c r="M3292" s="3491"/>
      <c r="N3292" s="3487"/>
      <c r="O3292" s="3488"/>
      <c r="P3292" s="3489"/>
      <c r="Q3292" s="3490"/>
      <c r="R3292" s="3490"/>
      <c r="DE3292" s="823"/>
    </row>
    <row r="3293" spans="1:109" s="771" customFormat="1" ht="12" hidden="1" customHeight="1" x14ac:dyDescent="0.15">
      <c r="A3293" s="3433"/>
      <c r="B3293" s="763"/>
      <c r="C3293" s="3490"/>
      <c r="D3293" s="3490"/>
      <c r="E3293" s="3490"/>
      <c r="F3293" s="1173"/>
      <c r="G3293" s="3490"/>
      <c r="H3293" s="3490"/>
      <c r="I3293" s="3491"/>
      <c r="J3293" s="3491"/>
      <c r="K3293" s="3491"/>
      <c r="L3293" s="3491"/>
      <c r="M3293" s="3491"/>
      <c r="N3293" s="3487"/>
      <c r="O3293" s="3488"/>
      <c r="P3293" s="3489"/>
      <c r="Q3293" s="3490"/>
      <c r="R3293" s="3490"/>
      <c r="DE3293" s="823"/>
    </row>
    <row r="3294" spans="1:109" s="771" customFormat="1" ht="12" hidden="1" customHeight="1" x14ac:dyDescent="0.15">
      <c r="A3294" s="3433"/>
      <c r="B3294" s="763"/>
      <c r="C3294" s="3490"/>
      <c r="D3294" s="3490"/>
      <c r="E3294" s="3490"/>
      <c r="F3294" s="1173"/>
      <c r="G3294" s="3490"/>
      <c r="H3294" s="3490"/>
      <c r="I3294" s="3491"/>
      <c r="J3294" s="3491"/>
      <c r="K3294" s="3491"/>
      <c r="L3294" s="3491"/>
      <c r="M3294" s="3491"/>
      <c r="N3294" s="3487"/>
      <c r="O3294" s="3488"/>
      <c r="P3294" s="3489"/>
      <c r="Q3294" s="3490"/>
      <c r="R3294" s="3490"/>
      <c r="DE3294" s="823"/>
    </row>
    <row r="3295" spans="1:109" s="771" customFormat="1" ht="12" hidden="1" customHeight="1" x14ac:dyDescent="0.15">
      <c r="A3295" s="3433"/>
      <c r="B3295" s="763"/>
      <c r="C3295" s="3490"/>
      <c r="D3295" s="3490"/>
      <c r="E3295" s="3490"/>
      <c r="F3295" s="1173"/>
      <c r="G3295" s="3490"/>
      <c r="H3295" s="3490"/>
      <c r="I3295" s="3491"/>
      <c r="J3295" s="3491"/>
      <c r="K3295" s="3491"/>
      <c r="L3295" s="3491"/>
      <c r="M3295" s="3491"/>
      <c r="N3295" s="3487"/>
      <c r="O3295" s="3488"/>
      <c r="P3295" s="3489"/>
      <c r="Q3295" s="3490"/>
      <c r="R3295" s="3490"/>
      <c r="DE3295" s="823"/>
    </row>
    <row r="3296" spans="1:109" s="771" customFormat="1" ht="12" hidden="1" customHeight="1" x14ac:dyDescent="0.15">
      <c r="A3296" s="3433"/>
      <c r="B3296" s="763"/>
      <c r="C3296" s="3490"/>
      <c r="D3296" s="3490"/>
      <c r="E3296" s="3490"/>
      <c r="F3296" s="1173"/>
      <c r="G3296" s="3490"/>
      <c r="H3296" s="3490"/>
      <c r="I3296" s="3491"/>
      <c r="J3296" s="3491"/>
      <c r="K3296" s="3491"/>
      <c r="L3296" s="3491"/>
      <c r="M3296" s="3491"/>
      <c r="N3296" s="3487"/>
      <c r="O3296" s="3488"/>
      <c r="P3296" s="3489"/>
      <c r="Q3296" s="3490"/>
      <c r="R3296" s="3490"/>
      <c r="DE3296" s="823"/>
    </row>
    <row r="3297" spans="1:109" s="771" customFormat="1" ht="12" hidden="1" customHeight="1" x14ac:dyDescent="0.15">
      <c r="A3297" s="3433"/>
      <c r="B3297" s="763"/>
      <c r="C3297" s="3490"/>
      <c r="D3297" s="3490"/>
      <c r="E3297" s="3490"/>
      <c r="F3297" s="1173"/>
      <c r="G3297" s="3490"/>
      <c r="H3297" s="3490"/>
      <c r="I3297" s="3491"/>
      <c r="J3297" s="3491"/>
      <c r="K3297" s="3491"/>
      <c r="L3297" s="3491"/>
      <c r="M3297" s="3491"/>
      <c r="N3297" s="3487"/>
      <c r="O3297" s="3488"/>
      <c r="P3297" s="3489"/>
      <c r="Q3297" s="3490"/>
      <c r="R3297" s="3490"/>
      <c r="DE3297" s="823"/>
    </row>
    <row r="3298" spans="1:109" s="771" customFormat="1" ht="12" hidden="1" customHeight="1" x14ac:dyDescent="0.15">
      <c r="A3298" s="3433"/>
      <c r="B3298" s="763"/>
      <c r="C3298" s="3490"/>
      <c r="D3298" s="3490"/>
      <c r="E3298" s="3490"/>
      <c r="F3298" s="1173"/>
      <c r="G3298" s="3490"/>
      <c r="H3298" s="3490"/>
      <c r="I3298" s="3491"/>
      <c r="J3298" s="3491"/>
      <c r="K3298" s="3491"/>
      <c r="L3298" s="3491"/>
      <c r="M3298" s="3491"/>
      <c r="N3298" s="3487"/>
      <c r="O3298" s="3488"/>
      <c r="P3298" s="3489"/>
      <c r="Q3298" s="3490"/>
      <c r="R3298" s="3490"/>
      <c r="DE3298" s="823"/>
    </row>
    <row r="3299" spans="1:109" s="771" customFormat="1" ht="12" hidden="1" customHeight="1" x14ac:dyDescent="0.15">
      <c r="A3299" s="3433"/>
      <c r="B3299" s="763"/>
      <c r="C3299" s="3490"/>
      <c r="D3299" s="3490"/>
      <c r="E3299" s="3490"/>
      <c r="F3299" s="1173"/>
      <c r="G3299" s="3490"/>
      <c r="H3299" s="3490"/>
      <c r="I3299" s="3491"/>
      <c r="J3299" s="3491"/>
      <c r="K3299" s="3491"/>
      <c r="L3299" s="3491"/>
      <c r="M3299" s="3491"/>
      <c r="N3299" s="3487"/>
      <c r="O3299" s="3488"/>
      <c r="P3299" s="3489"/>
      <c r="Q3299" s="3490"/>
      <c r="R3299" s="3490"/>
      <c r="DE3299" s="823"/>
    </row>
    <row r="3300" spans="1:109" s="771" customFormat="1" ht="12" hidden="1" customHeight="1" x14ac:dyDescent="0.15">
      <c r="A3300" s="3433"/>
      <c r="B3300" s="763"/>
      <c r="C3300" s="3490"/>
      <c r="D3300" s="3490"/>
      <c r="E3300" s="3490"/>
      <c r="F3300" s="1173"/>
      <c r="G3300" s="3490"/>
      <c r="H3300" s="3490"/>
      <c r="I3300" s="3491"/>
      <c r="J3300" s="3491"/>
      <c r="K3300" s="3491"/>
      <c r="L3300" s="3491"/>
      <c r="M3300" s="3491"/>
      <c r="N3300" s="3487"/>
      <c r="O3300" s="3488"/>
      <c r="P3300" s="3489"/>
      <c r="Q3300" s="3490"/>
      <c r="R3300" s="3490"/>
      <c r="DE3300" s="823"/>
    </row>
    <row r="3301" spans="1:109" s="771" customFormat="1" ht="12" hidden="1" customHeight="1" x14ac:dyDescent="0.15">
      <c r="A3301" s="3433"/>
      <c r="B3301" s="763"/>
      <c r="C3301" s="3490"/>
      <c r="D3301" s="3490"/>
      <c r="E3301" s="3490"/>
      <c r="F3301" s="1173"/>
      <c r="G3301" s="3490"/>
      <c r="H3301" s="3490"/>
      <c r="I3301" s="3491"/>
      <c r="J3301" s="3491"/>
      <c r="K3301" s="3491"/>
      <c r="L3301" s="3491"/>
      <c r="M3301" s="3491"/>
      <c r="N3301" s="3487"/>
      <c r="O3301" s="3488"/>
      <c r="P3301" s="3489"/>
      <c r="Q3301" s="3490"/>
      <c r="R3301" s="3490"/>
      <c r="DE3301" s="823"/>
    </row>
    <row r="3302" spans="1:109" s="771" customFormat="1" ht="12" hidden="1" customHeight="1" x14ac:dyDescent="0.15">
      <c r="A3302" s="3433"/>
      <c r="B3302" s="763"/>
      <c r="C3302" s="3490"/>
      <c r="D3302" s="3490"/>
      <c r="E3302" s="3490"/>
      <c r="F3302" s="1173"/>
      <c r="G3302" s="3490"/>
      <c r="H3302" s="3490"/>
      <c r="I3302" s="3491"/>
      <c r="J3302" s="3491"/>
      <c r="K3302" s="3491"/>
      <c r="L3302" s="3491"/>
      <c r="M3302" s="3491"/>
      <c r="N3302" s="3487"/>
      <c r="O3302" s="3488"/>
      <c r="P3302" s="3489"/>
      <c r="Q3302" s="3490"/>
      <c r="R3302" s="3490"/>
      <c r="DE3302" s="823"/>
    </row>
    <row r="3303" spans="1:109" s="771" customFormat="1" ht="12" hidden="1" customHeight="1" x14ac:dyDescent="0.15">
      <c r="A3303" s="3433"/>
      <c r="B3303" s="763"/>
      <c r="C3303" s="3490"/>
      <c r="D3303" s="3490"/>
      <c r="E3303" s="3490"/>
      <c r="F3303" s="1173"/>
      <c r="G3303" s="3490"/>
      <c r="H3303" s="3490"/>
      <c r="I3303" s="3491"/>
      <c r="J3303" s="3491"/>
      <c r="K3303" s="3491"/>
      <c r="L3303" s="3491"/>
      <c r="M3303" s="3491"/>
      <c r="N3303" s="3487"/>
      <c r="O3303" s="3488"/>
      <c r="P3303" s="3489"/>
      <c r="Q3303" s="3490"/>
      <c r="R3303" s="3490"/>
      <c r="DE3303" s="823"/>
    </row>
    <row r="3304" spans="1:109" s="771" customFormat="1" ht="12" hidden="1" customHeight="1" x14ac:dyDescent="0.15">
      <c r="A3304" s="3433"/>
      <c r="B3304" s="763"/>
      <c r="C3304" s="3490"/>
      <c r="D3304" s="3490"/>
      <c r="E3304" s="3490"/>
      <c r="F3304" s="1173"/>
      <c r="G3304" s="3490"/>
      <c r="H3304" s="3490"/>
      <c r="I3304" s="3491"/>
      <c r="J3304" s="3491"/>
      <c r="K3304" s="3491"/>
      <c r="L3304" s="3491"/>
      <c r="M3304" s="3491"/>
      <c r="N3304" s="3487"/>
      <c r="O3304" s="3488"/>
      <c r="P3304" s="3489"/>
      <c r="Q3304" s="3490"/>
      <c r="R3304" s="3490"/>
      <c r="DE3304" s="823"/>
    </row>
    <row r="3305" spans="1:109" s="771" customFormat="1" ht="12" hidden="1" customHeight="1" x14ac:dyDescent="0.15">
      <c r="A3305" s="3433"/>
      <c r="B3305" s="763"/>
      <c r="C3305" s="3490"/>
      <c r="D3305" s="3490"/>
      <c r="E3305" s="3490"/>
      <c r="F3305" s="1173"/>
      <c r="G3305" s="3490"/>
      <c r="H3305" s="3490"/>
      <c r="I3305" s="3491"/>
      <c r="J3305" s="3491"/>
      <c r="K3305" s="3491"/>
      <c r="L3305" s="3491"/>
      <c r="M3305" s="3491"/>
      <c r="N3305" s="3487"/>
      <c r="O3305" s="3488"/>
      <c r="P3305" s="3489"/>
      <c r="Q3305" s="3490"/>
      <c r="R3305" s="3490"/>
      <c r="DE3305" s="823"/>
    </row>
    <row r="3306" spans="1:109" s="771" customFormat="1" ht="12" hidden="1" customHeight="1" x14ac:dyDescent="0.15">
      <c r="A3306" s="3433"/>
      <c r="B3306" s="763"/>
      <c r="C3306" s="3490"/>
      <c r="D3306" s="3490"/>
      <c r="E3306" s="3490"/>
      <c r="F3306" s="1173"/>
      <c r="G3306" s="3490"/>
      <c r="H3306" s="3490"/>
      <c r="I3306" s="3491"/>
      <c r="J3306" s="3491"/>
      <c r="K3306" s="3491"/>
      <c r="L3306" s="3491"/>
      <c r="M3306" s="3491"/>
      <c r="N3306" s="3487"/>
      <c r="O3306" s="3488"/>
      <c r="P3306" s="3489"/>
      <c r="Q3306" s="3490"/>
      <c r="R3306" s="3490"/>
      <c r="DE3306" s="823"/>
    </row>
    <row r="3307" spans="1:109" s="771" customFormat="1" ht="12" hidden="1" customHeight="1" x14ac:dyDescent="0.15">
      <c r="A3307" s="3433"/>
      <c r="B3307" s="763"/>
      <c r="C3307" s="3490"/>
      <c r="D3307" s="3490"/>
      <c r="E3307" s="3490"/>
      <c r="F3307" s="1173"/>
      <c r="G3307" s="3490"/>
      <c r="H3307" s="3490"/>
      <c r="I3307" s="3491"/>
      <c r="J3307" s="3491"/>
      <c r="K3307" s="3491"/>
      <c r="L3307" s="3491"/>
      <c r="M3307" s="3491"/>
      <c r="N3307" s="3487"/>
      <c r="O3307" s="3488"/>
      <c r="P3307" s="3489"/>
      <c r="Q3307" s="3490"/>
      <c r="R3307" s="3490"/>
      <c r="DE3307" s="823"/>
    </row>
    <row r="3308" spans="1:109" s="771" customFormat="1" ht="12" hidden="1" customHeight="1" x14ac:dyDescent="0.15">
      <c r="A3308" s="3433"/>
      <c r="B3308" s="763"/>
      <c r="C3308" s="3490"/>
      <c r="D3308" s="3490"/>
      <c r="E3308" s="3490"/>
      <c r="F3308" s="1173"/>
      <c r="G3308" s="3490"/>
      <c r="H3308" s="3490"/>
      <c r="I3308" s="3491"/>
      <c r="J3308" s="3491"/>
      <c r="K3308" s="3491"/>
      <c r="L3308" s="3491"/>
      <c r="M3308" s="3491"/>
      <c r="N3308" s="3487"/>
      <c r="O3308" s="3488"/>
      <c r="P3308" s="3489"/>
      <c r="Q3308" s="3490"/>
      <c r="R3308" s="3490"/>
      <c r="DE3308" s="823"/>
    </row>
    <row r="3309" spans="1:109" s="771" customFormat="1" ht="12" hidden="1" customHeight="1" x14ac:dyDescent="0.15">
      <c r="A3309" s="3433"/>
      <c r="B3309" s="763"/>
      <c r="C3309" s="3490"/>
      <c r="D3309" s="3490"/>
      <c r="E3309" s="3490"/>
      <c r="F3309" s="1173"/>
      <c r="G3309" s="3490"/>
      <c r="H3309" s="3490"/>
      <c r="I3309" s="3491"/>
      <c r="J3309" s="3491"/>
      <c r="K3309" s="3491"/>
      <c r="L3309" s="3491"/>
      <c r="M3309" s="3491"/>
      <c r="N3309" s="3487"/>
      <c r="O3309" s="3488"/>
      <c r="P3309" s="3489"/>
      <c r="Q3309" s="3490"/>
      <c r="R3309" s="3490"/>
      <c r="DE3309" s="823"/>
    </row>
    <row r="3310" spans="1:109" s="771" customFormat="1" ht="12" hidden="1" customHeight="1" x14ac:dyDescent="0.15">
      <c r="A3310" s="3433"/>
      <c r="B3310" s="763"/>
      <c r="C3310" s="3490"/>
      <c r="D3310" s="3490"/>
      <c r="E3310" s="3490"/>
      <c r="F3310" s="1173"/>
      <c r="G3310" s="3490"/>
      <c r="H3310" s="3490"/>
      <c r="I3310" s="3491"/>
      <c r="J3310" s="3491"/>
      <c r="K3310" s="3491"/>
      <c r="L3310" s="3491"/>
      <c r="M3310" s="3491"/>
      <c r="N3310" s="3487"/>
      <c r="O3310" s="3488"/>
      <c r="P3310" s="3489"/>
      <c r="Q3310" s="3490"/>
      <c r="R3310" s="3490"/>
      <c r="DE3310" s="823"/>
    </row>
    <row r="3311" spans="1:109" s="771" customFormat="1" ht="12" hidden="1" customHeight="1" x14ac:dyDescent="0.15">
      <c r="A3311" s="3433"/>
      <c r="B3311" s="763"/>
      <c r="C3311" s="3490"/>
      <c r="D3311" s="3490"/>
      <c r="E3311" s="3490"/>
      <c r="F3311" s="1173"/>
      <c r="G3311" s="3490"/>
      <c r="H3311" s="3490"/>
      <c r="I3311" s="3491"/>
      <c r="J3311" s="3491"/>
      <c r="K3311" s="3491"/>
      <c r="L3311" s="3491"/>
      <c r="M3311" s="3491"/>
      <c r="N3311" s="3487"/>
      <c r="O3311" s="3488"/>
      <c r="P3311" s="3489"/>
      <c r="Q3311" s="3490"/>
      <c r="R3311" s="3490"/>
      <c r="DE3311" s="823"/>
    </row>
    <row r="3312" spans="1:109" s="771" customFormat="1" ht="12" hidden="1" customHeight="1" x14ac:dyDescent="0.15">
      <c r="A3312" s="3433"/>
      <c r="B3312" s="763"/>
      <c r="C3312" s="3490"/>
      <c r="D3312" s="3490"/>
      <c r="E3312" s="3490"/>
      <c r="F3312" s="1173"/>
      <c r="G3312" s="3490"/>
      <c r="H3312" s="3490"/>
      <c r="I3312" s="3491"/>
      <c r="J3312" s="3491"/>
      <c r="K3312" s="3491"/>
      <c r="L3312" s="3491"/>
      <c r="M3312" s="3491"/>
      <c r="N3312" s="3487"/>
      <c r="O3312" s="3488"/>
      <c r="P3312" s="3489"/>
      <c r="Q3312" s="3490"/>
      <c r="R3312" s="3490"/>
      <c r="DE3312" s="823"/>
    </row>
    <row r="3313" spans="1:109" s="771" customFormat="1" ht="12" hidden="1" customHeight="1" x14ac:dyDescent="0.15">
      <c r="A3313" s="3433"/>
      <c r="B3313" s="763"/>
      <c r="C3313" s="3490"/>
      <c r="D3313" s="3490"/>
      <c r="E3313" s="3490"/>
      <c r="F3313" s="1173"/>
      <c r="G3313" s="3490"/>
      <c r="H3313" s="3490"/>
      <c r="I3313" s="3491"/>
      <c r="J3313" s="3491"/>
      <c r="K3313" s="3491"/>
      <c r="L3313" s="3491"/>
      <c r="M3313" s="3491"/>
      <c r="N3313" s="3487"/>
      <c r="O3313" s="3488"/>
      <c r="P3313" s="3489"/>
      <c r="Q3313" s="3490"/>
      <c r="R3313" s="3490"/>
      <c r="DE3313" s="823"/>
    </row>
    <row r="3314" spans="1:109" s="771" customFormat="1" ht="12" hidden="1" customHeight="1" x14ac:dyDescent="0.15">
      <c r="A3314" s="3433"/>
      <c r="B3314" s="763"/>
      <c r="C3314" s="3490"/>
      <c r="D3314" s="3490"/>
      <c r="E3314" s="3490"/>
      <c r="F3314" s="1173"/>
      <c r="G3314" s="3490"/>
      <c r="H3314" s="3490"/>
      <c r="I3314" s="3491"/>
      <c r="J3314" s="3491"/>
      <c r="K3314" s="3491"/>
      <c r="L3314" s="3491"/>
      <c r="M3314" s="3491"/>
      <c r="N3314" s="3487"/>
      <c r="O3314" s="3488"/>
      <c r="P3314" s="3489"/>
      <c r="Q3314" s="3490"/>
      <c r="R3314" s="3490"/>
      <c r="DE3314" s="823"/>
    </row>
    <row r="3315" spans="1:109" s="771" customFormat="1" ht="12" hidden="1" customHeight="1" x14ac:dyDescent="0.15">
      <c r="A3315" s="3433"/>
      <c r="B3315" s="768"/>
      <c r="C3315" s="3496"/>
      <c r="D3315" s="3496"/>
      <c r="E3315" s="3496"/>
      <c r="F3315" s="1174"/>
      <c r="G3315" s="3496"/>
      <c r="H3315" s="3496"/>
      <c r="I3315" s="3497"/>
      <c r="J3315" s="3497"/>
      <c r="K3315" s="3497"/>
      <c r="L3315" s="3497"/>
      <c r="M3315" s="3497"/>
      <c r="N3315" s="3498"/>
      <c r="O3315" s="3499"/>
      <c r="P3315" s="3500"/>
      <c r="Q3315" s="3496"/>
      <c r="R3315" s="3496"/>
      <c r="DE3315" s="823"/>
    </row>
    <row r="3316" spans="1:109" s="771" customFormat="1" ht="6" hidden="1" customHeight="1" x14ac:dyDescent="0.15">
      <c r="A3316" s="797"/>
      <c r="B3316" s="798"/>
      <c r="C3316" s="3446"/>
      <c r="D3316" s="3446"/>
      <c r="E3316" s="3446"/>
      <c r="F3316" s="798"/>
      <c r="G3316" s="3446"/>
      <c r="H3316" s="3446"/>
      <c r="I3316" s="3446"/>
      <c r="J3316" s="3446"/>
      <c r="K3316" s="3446"/>
      <c r="L3316" s="3446"/>
      <c r="M3316" s="3446"/>
      <c r="N3316" s="798"/>
      <c r="O3316" s="798"/>
      <c r="P3316" s="798"/>
      <c r="Q3316" s="3438"/>
      <c r="R3316" s="3438"/>
      <c r="DE3316" s="823"/>
    </row>
    <row r="3317" spans="1:109" s="771" customFormat="1" ht="12" hidden="1" customHeight="1" x14ac:dyDescent="0.15">
      <c r="A3317" s="3421">
        <v>3</v>
      </c>
      <c r="B3317" s="3492" t="s">
        <v>1232</v>
      </c>
      <c r="C3317" s="3503"/>
      <c r="D3317" s="3503"/>
      <c r="E3317" s="3503"/>
      <c r="F3317" s="3503"/>
      <c r="G3317" s="3503"/>
      <c r="H3317" s="3503"/>
      <c r="I3317" s="3503"/>
      <c r="J3317" s="3503"/>
      <c r="K3317" s="3503"/>
      <c r="L3317" s="3503"/>
      <c r="M3317" s="3503"/>
      <c r="N3317" s="3503"/>
      <c r="O3317" s="3504"/>
      <c r="P3317" s="3536"/>
      <c r="Q3317" s="3434" t="s">
        <v>1231</v>
      </c>
      <c r="R3317" s="3435"/>
      <c r="DE3317" s="823"/>
    </row>
    <row r="3318" spans="1:109" s="771" customFormat="1" ht="12" hidden="1" customHeight="1" x14ac:dyDescent="0.15">
      <c r="A3318" s="3475"/>
      <c r="B3318" s="3436" t="s">
        <v>1230</v>
      </c>
      <c r="C3318" s="3396"/>
      <c r="D3318" s="3502"/>
      <c r="E3318" s="3396" t="s">
        <v>1229</v>
      </c>
      <c r="F3318" s="3396"/>
      <c r="G3318" s="3501" t="s">
        <v>1228</v>
      </c>
      <c r="H3318" s="3502"/>
      <c r="I3318" s="3501" t="s">
        <v>579</v>
      </c>
      <c r="J3318" s="3396"/>
      <c r="K3318" s="3396"/>
      <c r="L3318" s="3396"/>
      <c r="M3318" s="3396"/>
      <c r="N3318" s="3396" t="s">
        <v>578</v>
      </c>
      <c r="O3318" s="3397"/>
      <c r="P3318" s="3398"/>
      <c r="Q3318" s="3436"/>
      <c r="R3318" s="3437"/>
      <c r="DE3318" s="823"/>
    </row>
    <row r="3319" spans="1:109" s="771" customFormat="1" ht="12" hidden="1" customHeight="1" x14ac:dyDescent="0.15">
      <c r="A3319" s="3422"/>
      <c r="B3319" s="3386"/>
      <c r="C3319" s="3416"/>
      <c r="D3319" s="3534"/>
      <c r="E3319" s="3461"/>
      <c r="F3319" s="3461"/>
      <c r="G3319" s="3531"/>
      <c r="H3319" s="3532"/>
      <c r="I3319" s="3531"/>
      <c r="J3319" s="3461"/>
      <c r="K3319" s="3461"/>
      <c r="L3319" s="3461"/>
      <c r="M3319" s="3461"/>
      <c r="N3319" s="3533"/>
      <c r="O3319" s="3463"/>
      <c r="P3319" s="3464"/>
      <c r="Q3319" s="3386"/>
      <c r="R3319" s="3387"/>
      <c r="DE3319" s="823"/>
    </row>
    <row r="3320" spans="1:109" s="771" customFormat="1" ht="6" hidden="1" customHeight="1" x14ac:dyDescent="0.15">
      <c r="A3320" s="799"/>
      <c r="B3320" s="3438"/>
      <c r="C3320" s="3438"/>
      <c r="D3320" s="3438"/>
      <c r="E3320" s="3438"/>
      <c r="F3320" s="3438"/>
      <c r="G3320" s="3441"/>
      <c r="H3320" s="3441"/>
      <c r="I3320" s="799"/>
      <c r="J3320" s="799"/>
      <c r="K3320" s="799"/>
      <c r="L3320" s="799"/>
      <c r="M3320" s="799"/>
      <c r="N3320" s="799"/>
      <c r="O3320" s="799"/>
      <c r="P3320" s="799"/>
      <c r="Q3320" s="799"/>
      <c r="R3320" s="799"/>
      <c r="DE3320" s="823"/>
    </row>
    <row r="3321" spans="1:109" s="771" customFormat="1" ht="21" hidden="1" customHeight="1" x14ac:dyDescent="0.15">
      <c r="A3321" s="3421">
        <v>4</v>
      </c>
      <c r="B3321" s="3442" t="s">
        <v>1227</v>
      </c>
      <c r="C3321" s="3424"/>
      <c r="D3321" s="3425"/>
      <c r="E3321" s="3443" t="s">
        <v>1226</v>
      </c>
      <c r="F3321" s="3444"/>
      <c r="G3321" s="3445"/>
      <c r="H3321" s="3445"/>
      <c r="I3321" s="793"/>
      <c r="J3321" s="786">
        <v>5</v>
      </c>
      <c r="K3321" s="3449" t="s">
        <v>1764</v>
      </c>
      <c r="L3321" s="3450"/>
      <c r="M3321" s="3450"/>
      <c r="N3321" s="3450"/>
      <c r="O3321" s="3450"/>
      <c r="P3321" s="3450"/>
      <c r="Q3321" s="3450"/>
      <c r="R3321" s="3451"/>
      <c r="DE3321" s="823"/>
    </row>
    <row r="3322" spans="1:109" s="771" customFormat="1" ht="12" hidden="1" customHeight="1" x14ac:dyDescent="0.15">
      <c r="A3322" s="3422"/>
      <c r="B3322" s="3386"/>
      <c r="C3322" s="3416"/>
      <c r="D3322" s="3387"/>
      <c r="E3322" s="3386"/>
      <c r="F3322" s="3387"/>
      <c r="G3322" s="3445"/>
      <c r="H3322" s="3445"/>
      <c r="I3322" s="793"/>
      <c r="J3322" s="3476"/>
      <c r="K3322" s="3522"/>
      <c r="L3322" s="3523"/>
      <c r="M3322" s="3523"/>
      <c r="N3322" s="3523"/>
      <c r="O3322" s="3523"/>
      <c r="P3322" s="3523"/>
      <c r="Q3322" s="3523"/>
      <c r="R3322" s="3524"/>
      <c r="DE3322" s="823"/>
    </row>
    <row r="3323" spans="1:109" s="771" customFormat="1" ht="12" hidden="1" customHeight="1" x14ac:dyDescent="0.15">
      <c r="A3323" s="787"/>
      <c r="B3323" s="792"/>
      <c r="C3323" s="792"/>
      <c r="D3323" s="792"/>
      <c r="E3323" s="792"/>
      <c r="F3323" s="792"/>
      <c r="G3323" s="3445"/>
      <c r="H3323" s="3445"/>
      <c r="I3323" s="787"/>
      <c r="J3323" s="3477"/>
      <c r="K3323" s="3525"/>
      <c r="L3323" s="3526"/>
      <c r="M3323" s="3526"/>
      <c r="N3323" s="3526"/>
      <c r="O3323" s="3526"/>
      <c r="P3323" s="3526"/>
      <c r="Q3323" s="3526"/>
      <c r="R3323" s="3527"/>
      <c r="S3323" s="225"/>
      <c r="T3323" s="755"/>
      <c r="DE3323" s="823"/>
    </row>
    <row r="3324" spans="1:109" s="771" customFormat="1" ht="12" hidden="1" customHeight="1" x14ac:dyDescent="0.15">
      <c r="A3324" s="787"/>
      <c r="B3324" s="788"/>
      <c r="C3324" s="788"/>
      <c r="D3324" s="788"/>
      <c r="E3324" s="788"/>
      <c r="F3324" s="788"/>
      <c r="G3324" s="788"/>
      <c r="H3324" s="788"/>
      <c r="I3324" s="787"/>
      <c r="J3324" s="3477"/>
      <c r="K3324" s="3525"/>
      <c r="L3324" s="3526"/>
      <c r="M3324" s="3526"/>
      <c r="N3324" s="3526"/>
      <c r="O3324" s="3526"/>
      <c r="P3324" s="3526"/>
      <c r="Q3324" s="3526"/>
      <c r="R3324" s="3527"/>
      <c r="DE3324" s="823"/>
    </row>
    <row r="3325" spans="1:109" s="771" customFormat="1" ht="12" hidden="1" customHeight="1" x14ac:dyDescent="0.15">
      <c r="A3325" s="787"/>
      <c r="B3325" s="3465" t="s">
        <v>1225</v>
      </c>
      <c r="C3325" s="3465"/>
      <c r="D3325" s="3465"/>
      <c r="E3325" s="3465"/>
      <c r="F3325" s="3465"/>
      <c r="G3325" s="3465"/>
      <c r="H3325" s="3465"/>
      <c r="I3325" s="787"/>
      <c r="J3325" s="3477"/>
      <c r="K3325" s="3525"/>
      <c r="L3325" s="3526"/>
      <c r="M3325" s="3526"/>
      <c r="N3325" s="3526"/>
      <c r="O3325" s="3526"/>
      <c r="P3325" s="3526"/>
      <c r="Q3325" s="3526"/>
      <c r="R3325" s="3527"/>
      <c r="DE3325" s="823"/>
    </row>
    <row r="3326" spans="1:109" s="771" customFormat="1" ht="12" hidden="1" customHeight="1" x14ac:dyDescent="0.15">
      <c r="A3326" s="787"/>
      <c r="B3326" s="3465" t="s">
        <v>1224</v>
      </c>
      <c r="C3326" s="3465"/>
      <c r="D3326" s="3465"/>
      <c r="E3326" s="3465"/>
      <c r="F3326" s="3465"/>
      <c r="G3326" s="3465"/>
      <c r="H3326" s="3465"/>
      <c r="I3326" s="789"/>
      <c r="J3326" s="3477"/>
      <c r="K3326" s="3525"/>
      <c r="L3326" s="3526"/>
      <c r="M3326" s="3526"/>
      <c r="N3326" s="3526"/>
      <c r="O3326" s="3526"/>
      <c r="P3326" s="3526"/>
      <c r="Q3326" s="3526"/>
      <c r="R3326" s="3527"/>
      <c r="DE3326" s="823"/>
    </row>
    <row r="3327" spans="1:109" s="771" customFormat="1" ht="12" hidden="1" customHeight="1" x14ac:dyDescent="0.15">
      <c r="A3327" s="790" t="s">
        <v>1223</v>
      </c>
      <c r="B3327" s="3466" t="s">
        <v>577</v>
      </c>
      <c r="C3327" s="3466"/>
      <c r="D3327" s="3466"/>
      <c r="E3327" s="3466"/>
      <c r="F3327" s="3466"/>
      <c r="G3327" s="3466"/>
      <c r="H3327" s="3466"/>
      <c r="I3327" s="787"/>
      <c r="J3327" s="3477"/>
      <c r="K3327" s="3525"/>
      <c r="L3327" s="3526"/>
      <c r="M3327" s="3526"/>
      <c r="N3327" s="3526"/>
      <c r="O3327" s="3526"/>
      <c r="P3327" s="3526"/>
      <c r="Q3327" s="3526"/>
      <c r="R3327" s="3527"/>
      <c r="DE3327" s="823"/>
    </row>
    <row r="3328" spans="1:109" s="771" customFormat="1" ht="12" hidden="1" customHeight="1" x14ac:dyDescent="0.15">
      <c r="A3328" s="790"/>
      <c r="B3328" s="3467" t="s">
        <v>1222</v>
      </c>
      <c r="C3328" s="3467"/>
      <c r="D3328" s="3467"/>
      <c r="E3328" s="3467"/>
      <c r="F3328" s="3467"/>
      <c r="G3328" s="3467"/>
      <c r="H3328" s="3467"/>
      <c r="I3328" s="787"/>
      <c r="J3328" s="3477"/>
      <c r="K3328" s="3525"/>
      <c r="L3328" s="3526"/>
      <c r="M3328" s="3526"/>
      <c r="N3328" s="3526"/>
      <c r="O3328" s="3526"/>
      <c r="P3328" s="3526"/>
      <c r="Q3328" s="3526"/>
      <c r="R3328" s="3527"/>
      <c r="DE3328" s="823"/>
    </row>
    <row r="3329" spans="1:111" s="771" customFormat="1" ht="12" hidden="1" customHeight="1" x14ac:dyDescent="0.15">
      <c r="A3329" s="790"/>
      <c r="B3329" s="3467"/>
      <c r="C3329" s="3467"/>
      <c r="D3329" s="3467"/>
      <c r="E3329" s="3467"/>
      <c r="F3329" s="3467"/>
      <c r="G3329" s="3467"/>
      <c r="H3329" s="3467"/>
      <c r="I3329" s="787"/>
      <c r="J3329" s="3477"/>
      <c r="K3329" s="3525"/>
      <c r="L3329" s="3526"/>
      <c r="M3329" s="3526"/>
      <c r="N3329" s="3526"/>
      <c r="O3329" s="3526"/>
      <c r="P3329" s="3526"/>
      <c r="Q3329" s="3526"/>
      <c r="R3329" s="3527"/>
      <c r="DE3329" s="823"/>
    </row>
    <row r="3330" spans="1:111" s="771" customFormat="1" ht="12" hidden="1" customHeight="1" x14ac:dyDescent="0.15">
      <c r="A3330" s="790"/>
      <c r="B3330" s="3465"/>
      <c r="C3330" s="3465"/>
      <c r="D3330" s="3465"/>
      <c r="E3330" s="3465"/>
      <c r="F3330" s="3465"/>
      <c r="G3330" s="3465"/>
      <c r="H3330" s="3465"/>
      <c r="I3330" s="787"/>
      <c r="J3330" s="3477"/>
      <c r="K3330" s="3525"/>
      <c r="L3330" s="3526"/>
      <c r="M3330" s="3526"/>
      <c r="N3330" s="3526"/>
      <c r="O3330" s="3526"/>
      <c r="P3330" s="3526"/>
      <c r="Q3330" s="3526"/>
      <c r="R3330" s="3527"/>
      <c r="DE3330" s="823"/>
    </row>
    <row r="3331" spans="1:111" s="771" customFormat="1" ht="12" hidden="1" customHeight="1" x14ac:dyDescent="0.15">
      <c r="A3331" s="790"/>
      <c r="B3331" s="3465" t="s">
        <v>652</v>
      </c>
      <c r="C3331" s="3465"/>
      <c r="D3331" s="3465"/>
      <c r="E3331" s="3465"/>
      <c r="F3331" s="3465"/>
      <c r="G3331" s="3465"/>
      <c r="H3331" s="3465"/>
      <c r="I3331" s="787"/>
      <c r="J3331" s="3477"/>
      <c r="K3331" s="3525"/>
      <c r="L3331" s="3526"/>
      <c r="M3331" s="3526"/>
      <c r="N3331" s="3526"/>
      <c r="O3331" s="3526"/>
      <c r="P3331" s="3526"/>
      <c r="Q3331" s="3526"/>
      <c r="R3331" s="3527"/>
      <c r="U3331" s="224"/>
      <c r="V3331" s="224"/>
      <c r="W3331" s="224"/>
      <c r="X3331" s="224"/>
      <c r="Y3331" s="224"/>
      <c r="Z3331" s="224"/>
      <c r="AA3331" s="224"/>
      <c r="AB3331" s="224"/>
      <c r="AC3331" s="224"/>
      <c r="AD3331" s="224"/>
      <c r="AE3331" s="224"/>
      <c r="DE3331" s="823"/>
    </row>
    <row r="3332" spans="1:111" s="771" customFormat="1" ht="12" hidden="1" customHeight="1" x14ac:dyDescent="0.15">
      <c r="A3332" s="790"/>
      <c r="B3332" s="3465"/>
      <c r="C3332" s="3465"/>
      <c r="D3332" s="3465"/>
      <c r="E3332" s="3465"/>
      <c r="F3332" s="3465"/>
      <c r="G3332" s="3465"/>
      <c r="H3332" s="3465"/>
      <c r="I3332" s="787"/>
      <c r="J3332" s="3478"/>
      <c r="K3332" s="3528"/>
      <c r="L3332" s="3529"/>
      <c r="M3332" s="3529"/>
      <c r="N3332" s="3529"/>
      <c r="O3332" s="3529"/>
      <c r="P3332" s="3529"/>
      <c r="Q3332" s="3529"/>
      <c r="R3332" s="3530"/>
      <c r="DE3332" s="823"/>
    </row>
    <row r="3333" spans="1:111" s="772" customFormat="1" ht="13.5" hidden="1" x14ac:dyDescent="0.15">
      <c r="A3333" s="3473" t="s">
        <v>1239</v>
      </c>
      <c r="B3333" s="3474"/>
      <c r="C3333" s="3474"/>
      <c r="D3333" s="3474"/>
      <c r="E3333" s="3474"/>
      <c r="F3333" s="3474"/>
      <c r="G3333" s="3474"/>
      <c r="H3333" s="3474"/>
      <c r="I3333" s="3474"/>
      <c r="J3333" s="3474"/>
      <c r="K3333" s="3474"/>
      <c r="L3333" s="3474"/>
      <c r="M3333" s="3474"/>
      <c r="N3333" s="3474"/>
      <c r="O3333" s="3474"/>
      <c r="P3333" s="3474"/>
      <c r="Q3333" s="3474"/>
      <c r="R3333" s="3474"/>
      <c r="DE3333" s="822"/>
    </row>
    <row r="3334" spans="1:111" s="771" customFormat="1" ht="12" hidden="1" customHeight="1" x14ac:dyDescent="0.15">
      <c r="A3334" s="3393" t="s">
        <v>576</v>
      </c>
      <c r="B3334" s="3417"/>
      <c r="C3334" s="3494"/>
      <c r="D3334" s="3495"/>
      <c r="E3334" s="3393" t="s">
        <v>575</v>
      </c>
      <c r="F3334" s="3417"/>
      <c r="G3334" s="3386"/>
      <c r="H3334" s="3416"/>
      <c r="I3334" s="3416"/>
      <c r="J3334" s="3387"/>
      <c r="K3334" s="3393" t="s">
        <v>1214</v>
      </c>
      <c r="L3334" s="3395"/>
      <c r="M3334" s="3420"/>
      <c r="N3334" s="3386"/>
      <c r="O3334" s="3416"/>
      <c r="P3334" s="3416"/>
      <c r="Q3334" s="3416"/>
      <c r="R3334" s="3387"/>
      <c r="DE3334" s="823"/>
    </row>
    <row r="3335" spans="1:111" s="771" customFormat="1" ht="12" hidden="1" customHeight="1" x14ac:dyDescent="0.15">
      <c r="A3335" s="3421">
        <v>1</v>
      </c>
      <c r="B3335" s="3510" t="s">
        <v>1238</v>
      </c>
      <c r="C3335" s="3511"/>
      <c r="D3335" s="3511"/>
      <c r="E3335" s="3511"/>
      <c r="F3335" s="3512"/>
      <c r="G3335" s="3492" t="s">
        <v>1237</v>
      </c>
      <c r="H3335" s="3493"/>
      <c r="I3335" s="3492" t="s">
        <v>1236</v>
      </c>
      <c r="J3335" s="3503"/>
      <c r="K3335" s="3503"/>
      <c r="L3335" s="3503"/>
      <c r="M3335" s="3503"/>
      <c r="N3335" s="3503"/>
      <c r="O3335" s="3503"/>
      <c r="P3335" s="3503"/>
      <c r="Q3335" s="3503"/>
      <c r="R3335" s="3493"/>
      <c r="DE3335" s="823"/>
    </row>
    <row r="3336" spans="1:111" s="771" customFormat="1" ht="12" hidden="1" customHeight="1" x14ac:dyDescent="0.15">
      <c r="A3336" s="3422"/>
      <c r="B3336" s="3513"/>
      <c r="C3336" s="3514"/>
      <c r="D3336" s="3514"/>
      <c r="E3336" s="3514"/>
      <c r="F3336" s="3515"/>
      <c r="G3336" s="3516"/>
      <c r="H3336" s="3517"/>
      <c r="I3336" s="3518"/>
      <c r="J3336" s="3519"/>
      <c r="K3336" s="3519"/>
      <c r="L3336" s="3519"/>
      <c r="M3336" s="780" t="s">
        <v>1761</v>
      </c>
      <c r="N3336" s="3520"/>
      <c r="O3336" s="3521"/>
      <c r="P3336" s="781" t="s">
        <v>1762</v>
      </c>
      <c r="Q3336" s="773"/>
      <c r="R3336" s="782" t="s">
        <v>1763</v>
      </c>
      <c r="S3336" s="758" t="str">
        <f>IF(AND(Q3336&lt;&gt;"",Q3336&lt;120),"排煙機の規定風量は120㎥以上必要です。","")</f>
        <v/>
      </c>
      <c r="T3336" s="770"/>
      <c r="DE3336" s="823"/>
    </row>
    <row r="3337" spans="1:111" s="771" customFormat="1" ht="6" hidden="1" customHeight="1" x14ac:dyDescent="0.15">
      <c r="A3337" s="794"/>
      <c r="B3337" s="794"/>
      <c r="C3337" s="794"/>
      <c r="D3337" s="794"/>
      <c r="E3337" s="794"/>
      <c r="F3337" s="794"/>
      <c r="G3337" s="794"/>
      <c r="H3337" s="794"/>
      <c r="I3337" s="794"/>
      <c r="J3337" s="794"/>
      <c r="K3337" s="795"/>
      <c r="L3337" s="795"/>
      <c r="M3337" s="795"/>
      <c r="N3337" s="794"/>
      <c r="O3337" s="796"/>
      <c r="P3337" s="796"/>
      <c r="Q3337" s="795"/>
      <c r="R3337" s="795"/>
      <c r="DE3337" s="823"/>
    </row>
    <row r="3338" spans="1:111" s="771" customFormat="1" ht="12" hidden="1" customHeight="1" x14ac:dyDescent="0.15">
      <c r="A3338" s="3432">
        <v>2</v>
      </c>
      <c r="B3338" s="3492" t="s">
        <v>1235</v>
      </c>
      <c r="C3338" s="3503"/>
      <c r="D3338" s="3503"/>
      <c r="E3338" s="3503"/>
      <c r="F3338" s="3503"/>
      <c r="G3338" s="3503"/>
      <c r="H3338" s="3503"/>
      <c r="I3338" s="3503"/>
      <c r="J3338" s="3503"/>
      <c r="K3338" s="3503"/>
      <c r="L3338" s="3503"/>
      <c r="M3338" s="3503"/>
      <c r="N3338" s="3503"/>
      <c r="O3338" s="3504"/>
      <c r="P3338" s="783"/>
      <c r="Q3338" s="3434" t="s">
        <v>1231</v>
      </c>
      <c r="R3338" s="3435"/>
      <c r="DE3338" s="823"/>
    </row>
    <row r="3339" spans="1:111" s="771" customFormat="1" ht="12" hidden="1" customHeight="1" x14ac:dyDescent="0.15">
      <c r="A3339" s="3433"/>
      <c r="B3339" s="784" t="s">
        <v>54</v>
      </c>
      <c r="C3339" s="3501" t="s">
        <v>1234</v>
      </c>
      <c r="D3339" s="3396"/>
      <c r="E3339" s="3502"/>
      <c r="F3339" s="785" t="s">
        <v>1233</v>
      </c>
      <c r="G3339" s="3501" t="s">
        <v>1228</v>
      </c>
      <c r="H3339" s="3396"/>
      <c r="I3339" s="3501" t="s">
        <v>579</v>
      </c>
      <c r="J3339" s="3396"/>
      <c r="K3339" s="3396"/>
      <c r="L3339" s="3396"/>
      <c r="M3339" s="3396"/>
      <c r="N3339" s="3396" t="s">
        <v>578</v>
      </c>
      <c r="O3339" s="3397"/>
      <c r="P3339" s="3398"/>
      <c r="Q3339" s="3436"/>
      <c r="R3339" s="3437"/>
      <c r="DE3339" s="823"/>
      <c r="DF3339" s="772" t="str">
        <f>IF(COUNTA(B3340:R3389)&gt;0,DG3339,"")</f>
        <v/>
      </c>
      <c r="DG3339" s="829">
        <v>46</v>
      </c>
    </row>
    <row r="3340" spans="1:111" s="771" customFormat="1" ht="12" hidden="1" customHeight="1" x14ac:dyDescent="0.15">
      <c r="A3340" s="3433"/>
      <c r="B3340" s="762"/>
      <c r="C3340" s="3505"/>
      <c r="D3340" s="3505"/>
      <c r="E3340" s="3505"/>
      <c r="F3340" s="1172"/>
      <c r="G3340" s="3505"/>
      <c r="H3340" s="3505"/>
      <c r="I3340" s="3506"/>
      <c r="J3340" s="3506"/>
      <c r="K3340" s="3506"/>
      <c r="L3340" s="3506"/>
      <c r="M3340" s="3506"/>
      <c r="N3340" s="3507"/>
      <c r="O3340" s="3508"/>
      <c r="P3340" s="3509"/>
      <c r="Q3340" s="3505"/>
      <c r="R3340" s="3505"/>
      <c r="DE3340" s="823"/>
    </row>
    <row r="3341" spans="1:111" s="771" customFormat="1" ht="12" hidden="1" customHeight="1" x14ac:dyDescent="0.15">
      <c r="A3341" s="3433"/>
      <c r="B3341" s="763"/>
      <c r="C3341" s="3490"/>
      <c r="D3341" s="3490"/>
      <c r="E3341" s="3490"/>
      <c r="F3341" s="1173"/>
      <c r="G3341" s="3490"/>
      <c r="H3341" s="3490"/>
      <c r="I3341" s="3491"/>
      <c r="J3341" s="3491"/>
      <c r="K3341" s="3491"/>
      <c r="L3341" s="3491"/>
      <c r="M3341" s="3491"/>
      <c r="N3341" s="3487"/>
      <c r="O3341" s="3488"/>
      <c r="P3341" s="3489"/>
      <c r="Q3341" s="3490"/>
      <c r="R3341" s="3490"/>
      <c r="DE3341" s="823"/>
    </row>
    <row r="3342" spans="1:111" s="771" customFormat="1" ht="12" hidden="1" customHeight="1" x14ac:dyDescent="0.15">
      <c r="A3342" s="3433"/>
      <c r="B3342" s="763"/>
      <c r="C3342" s="3490"/>
      <c r="D3342" s="3490"/>
      <c r="E3342" s="3490"/>
      <c r="F3342" s="1173"/>
      <c r="G3342" s="3490"/>
      <c r="H3342" s="3490"/>
      <c r="I3342" s="3491"/>
      <c r="J3342" s="3491"/>
      <c r="K3342" s="3491"/>
      <c r="L3342" s="3491"/>
      <c r="M3342" s="3491"/>
      <c r="N3342" s="3487"/>
      <c r="O3342" s="3488"/>
      <c r="P3342" s="3489"/>
      <c r="Q3342" s="3490"/>
      <c r="R3342" s="3490"/>
      <c r="DE3342" s="823"/>
    </row>
    <row r="3343" spans="1:111" s="771" customFormat="1" ht="12" hidden="1" customHeight="1" x14ac:dyDescent="0.15">
      <c r="A3343" s="3433"/>
      <c r="B3343" s="763"/>
      <c r="C3343" s="3490"/>
      <c r="D3343" s="3490"/>
      <c r="E3343" s="3490"/>
      <c r="F3343" s="1173"/>
      <c r="G3343" s="3490"/>
      <c r="H3343" s="3490"/>
      <c r="I3343" s="3491"/>
      <c r="J3343" s="3491"/>
      <c r="K3343" s="3491"/>
      <c r="L3343" s="3491"/>
      <c r="M3343" s="3491"/>
      <c r="N3343" s="3487"/>
      <c r="O3343" s="3488"/>
      <c r="P3343" s="3489"/>
      <c r="Q3343" s="3490"/>
      <c r="R3343" s="3490"/>
      <c r="DE3343" s="823"/>
    </row>
    <row r="3344" spans="1:111" s="771" customFormat="1" ht="12" hidden="1" customHeight="1" x14ac:dyDescent="0.15">
      <c r="A3344" s="3433"/>
      <c r="B3344" s="763"/>
      <c r="C3344" s="3490"/>
      <c r="D3344" s="3490"/>
      <c r="E3344" s="3490"/>
      <c r="F3344" s="1173"/>
      <c r="G3344" s="3490"/>
      <c r="H3344" s="3490"/>
      <c r="I3344" s="3491"/>
      <c r="J3344" s="3491"/>
      <c r="K3344" s="3491"/>
      <c r="L3344" s="3491"/>
      <c r="M3344" s="3491"/>
      <c r="N3344" s="3487"/>
      <c r="O3344" s="3488"/>
      <c r="P3344" s="3489"/>
      <c r="Q3344" s="3490"/>
      <c r="R3344" s="3490"/>
      <c r="DE3344" s="823"/>
    </row>
    <row r="3345" spans="1:109" s="771" customFormat="1" ht="12" hidden="1" customHeight="1" x14ac:dyDescent="0.15">
      <c r="A3345" s="3433"/>
      <c r="B3345" s="763"/>
      <c r="C3345" s="3490"/>
      <c r="D3345" s="3490"/>
      <c r="E3345" s="3490"/>
      <c r="F3345" s="1173"/>
      <c r="G3345" s="3490"/>
      <c r="H3345" s="3490"/>
      <c r="I3345" s="3491"/>
      <c r="J3345" s="3491"/>
      <c r="K3345" s="3491"/>
      <c r="L3345" s="3491"/>
      <c r="M3345" s="3491"/>
      <c r="N3345" s="3487"/>
      <c r="O3345" s="3488"/>
      <c r="P3345" s="3489"/>
      <c r="Q3345" s="3490"/>
      <c r="R3345" s="3490"/>
      <c r="DE3345" s="823"/>
    </row>
    <row r="3346" spans="1:109" s="771" customFormat="1" ht="12" hidden="1" customHeight="1" x14ac:dyDescent="0.15">
      <c r="A3346" s="3433"/>
      <c r="B3346" s="763"/>
      <c r="C3346" s="3490"/>
      <c r="D3346" s="3490"/>
      <c r="E3346" s="3490"/>
      <c r="F3346" s="1173"/>
      <c r="G3346" s="3490"/>
      <c r="H3346" s="3490"/>
      <c r="I3346" s="3491"/>
      <c r="J3346" s="3491"/>
      <c r="K3346" s="3491"/>
      <c r="L3346" s="3491"/>
      <c r="M3346" s="3491"/>
      <c r="N3346" s="3487"/>
      <c r="O3346" s="3488"/>
      <c r="P3346" s="3489"/>
      <c r="Q3346" s="3490"/>
      <c r="R3346" s="3490"/>
      <c r="DE3346" s="823"/>
    </row>
    <row r="3347" spans="1:109" s="771" customFormat="1" ht="12" hidden="1" customHeight="1" x14ac:dyDescent="0.15">
      <c r="A3347" s="3433"/>
      <c r="B3347" s="763"/>
      <c r="C3347" s="3490"/>
      <c r="D3347" s="3490"/>
      <c r="E3347" s="3490"/>
      <c r="F3347" s="1173"/>
      <c r="G3347" s="3490"/>
      <c r="H3347" s="3490"/>
      <c r="I3347" s="3491"/>
      <c r="J3347" s="3491"/>
      <c r="K3347" s="3491"/>
      <c r="L3347" s="3491"/>
      <c r="M3347" s="3491"/>
      <c r="N3347" s="3487"/>
      <c r="O3347" s="3488"/>
      <c r="P3347" s="3489"/>
      <c r="Q3347" s="3490"/>
      <c r="R3347" s="3490"/>
      <c r="DE3347" s="823"/>
    </row>
    <row r="3348" spans="1:109" s="771" customFormat="1" ht="12" hidden="1" customHeight="1" x14ac:dyDescent="0.15">
      <c r="A3348" s="3433"/>
      <c r="B3348" s="763"/>
      <c r="C3348" s="3490"/>
      <c r="D3348" s="3490"/>
      <c r="E3348" s="3490"/>
      <c r="F3348" s="1173"/>
      <c r="G3348" s="3490"/>
      <c r="H3348" s="3490"/>
      <c r="I3348" s="3491"/>
      <c r="J3348" s="3491"/>
      <c r="K3348" s="3491"/>
      <c r="L3348" s="3491"/>
      <c r="M3348" s="3491"/>
      <c r="N3348" s="3487"/>
      <c r="O3348" s="3488"/>
      <c r="P3348" s="3489"/>
      <c r="Q3348" s="3490"/>
      <c r="R3348" s="3490"/>
      <c r="DE3348" s="823"/>
    </row>
    <row r="3349" spans="1:109" s="771" customFormat="1" ht="12" hidden="1" customHeight="1" x14ac:dyDescent="0.15">
      <c r="A3349" s="3433"/>
      <c r="B3349" s="763"/>
      <c r="C3349" s="3490"/>
      <c r="D3349" s="3490"/>
      <c r="E3349" s="3490"/>
      <c r="F3349" s="1173"/>
      <c r="G3349" s="3490"/>
      <c r="H3349" s="3490"/>
      <c r="I3349" s="3491"/>
      <c r="J3349" s="3491"/>
      <c r="K3349" s="3491"/>
      <c r="L3349" s="3491"/>
      <c r="M3349" s="3491"/>
      <c r="N3349" s="3487"/>
      <c r="O3349" s="3488"/>
      <c r="P3349" s="3489"/>
      <c r="Q3349" s="3490"/>
      <c r="R3349" s="3490"/>
      <c r="DE3349" s="823"/>
    </row>
    <row r="3350" spans="1:109" s="771" customFormat="1" ht="12" hidden="1" customHeight="1" x14ac:dyDescent="0.15">
      <c r="A3350" s="3433"/>
      <c r="B3350" s="763"/>
      <c r="C3350" s="3490"/>
      <c r="D3350" s="3490"/>
      <c r="E3350" s="3490"/>
      <c r="F3350" s="1173"/>
      <c r="G3350" s="3490"/>
      <c r="H3350" s="3490"/>
      <c r="I3350" s="3491"/>
      <c r="J3350" s="3491"/>
      <c r="K3350" s="3491"/>
      <c r="L3350" s="3491"/>
      <c r="M3350" s="3491"/>
      <c r="N3350" s="3487"/>
      <c r="O3350" s="3488"/>
      <c r="P3350" s="3489"/>
      <c r="Q3350" s="3490"/>
      <c r="R3350" s="3490"/>
      <c r="DE3350" s="823"/>
    </row>
    <row r="3351" spans="1:109" s="771" customFormat="1" ht="12" hidden="1" customHeight="1" x14ac:dyDescent="0.15">
      <c r="A3351" s="3433"/>
      <c r="B3351" s="763"/>
      <c r="C3351" s="3490"/>
      <c r="D3351" s="3490"/>
      <c r="E3351" s="3490"/>
      <c r="F3351" s="1173"/>
      <c r="G3351" s="3490"/>
      <c r="H3351" s="3490"/>
      <c r="I3351" s="3491"/>
      <c r="J3351" s="3491"/>
      <c r="K3351" s="3491"/>
      <c r="L3351" s="3491"/>
      <c r="M3351" s="3491"/>
      <c r="N3351" s="3487"/>
      <c r="O3351" s="3488"/>
      <c r="P3351" s="3489"/>
      <c r="Q3351" s="3490"/>
      <c r="R3351" s="3490"/>
      <c r="DE3351" s="823"/>
    </row>
    <row r="3352" spans="1:109" s="771" customFormat="1" ht="12" hidden="1" customHeight="1" x14ac:dyDescent="0.15">
      <c r="A3352" s="3433"/>
      <c r="B3352" s="763"/>
      <c r="C3352" s="3490"/>
      <c r="D3352" s="3490"/>
      <c r="E3352" s="3490"/>
      <c r="F3352" s="1173"/>
      <c r="G3352" s="3490"/>
      <c r="H3352" s="3490"/>
      <c r="I3352" s="3491"/>
      <c r="J3352" s="3491"/>
      <c r="K3352" s="3491"/>
      <c r="L3352" s="3491"/>
      <c r="M3352" s="3491"/>
      <c r="N3352" s="3487"/>
      <c r="O3352" s="3488"/>
      <c r="P3352" s="3489"/>
      <c r="Q3352" s="3490"/>
      <c r="R3352" s="3490"/>
      <c r="DE3352" s="823"/>
    </row>
    <row r="3353" spans="1:109" s="771" customFormat="1" ht="12" hidden="1" customHeight="1" x14ac:dyDescent="0.15">
      <c r="A3353" s="3433"/>
      <c r="B3353" s="763"/>
      <c r="C3353" s="3490"/>
      <c r="D3353" s="3490"/>
      <c r="E3353" s="3490"/>
      <c r="F3353" s="1173"/>
      <c r="G3353" s="3490"/>
      <c r="H3353" s="3490"/>
      <c r="I3353" s="3491"/>
      <c r="J3353" s="3491"/>
      <c r="K3353" s="3491"/>
      <c r="L3353" s="3491"/>
      <c r="M3353" s="3491"/>
      <c r="N3353" s="3487"/>
      <c r="O3353" s="3488"/>
      <c r="P3353" s="3489"/>
      <c r="Q3353" s="3490"/>
      <c r="R3353" s="3490"/>
      <c r="DE3353" s="823"/>
    </row>
    <row r="3354" spans="1:109" s="771" customFormat="1" ht="12" hidden="1" customHeight="1" x14ac:dyDescent="0.15">
      <c r="A3354" s="3433"/>
      <c r="B3354" s="763"/>
      <c r="C3354" s="3490"/>
      <c r="D3354" s="3490"/>
      <c r="E3354" s="3490"/>
      <c r="F3354" s="1173"/>
      <c r="G3354" s="3490"/>
      <c r="H3354" s="3490"/>
      <c r="I3354" s="3491"/>
      <c r="J3354" s="3491"/>
      <c r="K3354" s="3491"/>
      <c r="L3354" s="3491"/>
      <c r="M3354" s="3491"/>
      <c r="N3354" s="3487"/>
      <c r="O3354" s="3488"/>
      <c r="P3354" s="3489"/>
      <c r="Q3354" s="3490"/>
      <c r="R3354" s="3490"/>
      <c r="DE3354" s="823"/>
    </row>
    <row r="3355" spans="1:109" s="771" customFormat="1" ht="12" hidden="1" customHeight="1" x14ac:dyDescent="0.15">
      <c r="A3355" s="3433"/>
      <c r="B3355" s="763"/>
      <c r="C3355" s="3490"/>
      <c r="D3355" s="3490"/>
      <c r="E3355" s="3490"/>
      <c r="F3355" s="1173"/>
      <c r="G3355" s="3490"/>
      <c r="H3355" s="3490"/>
      <c r="I3355" s="3491"/>
      <c r="J3355" s="3491"/>
      <c r="K3355" s="3491"/>
      <c r="L3355" s="3491"/>
      <c r="M3355" s="3491"/>
      <c r="N3355" s="3487"/>
      <c r="O3355" s="3488"/>
      <c r="P3355" s="3489"/>
      <c r="Q3355" s="3490"/>
      <c r="R3355" s="3490"/>
      <c r="DE3355" s="823"/>
    </row>
    <row r="3356" spans="1:109" s="771" customFormat="1" ht="12" hidden="1" customHeight="1" x14ac:dyDescent="0.15">
      <c r="A3356" s="3433"/>
      <c r="B3356" s="763"/>
      <c r="C3356" s="3490"/>
      <c r="D3356" s="3490"/>
      <c r="E3356" s="3490"/>
      <c r="F3356" s="1173"/>
      <c r="G3356" s="3490"/>
      <c r="H3356" s="3490"/>
      <c r="I3356" s="3491"/>
      <c r="J3356" s="3491"/>
      <c r="K3356" s="3491"/>
      <c r="L3356" s="3491"/>
      <c r="M3356" s="3491"/>
      <c r="N3356" s="3487"/>
      <c r="O3356" s="3488"/>
      <c r="P3356" s="3489"/>
      <c r="Q3356" s="3490"/>
      <c r="R3356" s="3490"/>
      <c r="DE3356" s="823"/>
    </row>
    <row r="3357" spans="1:109" s="771" customFormat="1" ht="12" hidden="1" customHeight="1" x14ac:dyDescent="0.15">
      <c r="A3357" s="3433"/>
      <c r="B3357" s="763"/>
      <c r="C3357" s="3490"/>
      <c r="D3357" s="3490"/>
      <c r="E3357" s="3490"/>
      <c r="F3357" s="1173"/>
      <c r="G3357" s="3490"/>
      <c r="H3357" s="3490"/>
      <c r="I3357" s="3491"/>
      <c r="J3357" s="3491"/>
      <c r="K3357" s="3491"/>
      <c r="L3357" s="3491"/>
      <c r="M3357" s="3491"/>
      <c r="N3357" s="3487"/>
      <c r="O3357" s="3488"/>
      <c r="P3357" s="3489"/>
      <c r="Q3357" s="3490"/>
      <c r="R3357" s="3490"/>
      <c r="DE3357" s="823"/>
    </row>
    <row r="3358" spans="1:109" s="771" customFormat="1" ht="12" hidden="1" customHeight="1" x14ac:dyDescent="0.15">
      <c r="A3358" s="3433"/>
      <c r="B3358" s="763"/>
      <c r="C3358" s="3490"/>
      <c r="D3358" s="3490"/>
      <c r="E3358" s="3490"/>
      <c r="F3358" s="1173"/>
      <c r="G3358" s="3490"/>
      <c r="H3358" s="3490"/>
      <c r="I3358" s="3491"/>
      <c r="J3358" s="3491"/>
      <c r="K3358" s="3491"/>
      <c r="L3358" s="3491"/>
      <c r="M3358" s="3491"/>
      <c r="N3358" s="3487"/>
      <c r="O3358" s="3488"/>
      <c r="P3358" s="3489"/>
      <c r="Q3358" s="3490"/>
      <c r="R3358" s="3490"/>
      <c r="DE3358" s="823"/>
    </row>
    <row r="3359" spans="1:109" s="771" customFormat="1" ht="12" hidden="1" customHeight="1" x14ac:dyDescent="0.15">
      <c r="A3359" s="3433"/>
      <c r="B3359" s="763"/>
      <c r="C3359" s="3490"/>
      <c r="D3359" s="3490"/>
      <c r="E3359" s="3490"/>
      <c r="F3359" s="1173"/>
      <c r="G3359" s="3490"/>
      <c r="H3359" s="3490"/>
      <c r="I3359" s="3491"/>
      <c r="J3359" s="3491"/>
      <c r="K3359" s="3491"/>
      <c r="L3359" s="3491"/>
      <c r="M3359" s="3491"/>
      <c r="N3359" s="3487"/>
      <c r="O3359" s="3488"/>
      <c r="P3359" s="3489"/>
      <c r="Q3359" s="3490"/>
      <c r="R3359" s="3490"/>
      <c r="DE3359" s="823"/>
    </row>
    <row r="3360" spans="1:109" s="771" customFormat="1" ht="12" hidden="1" customHeight="1" x14ac:dyDescent="0.15">
      <c r="A3360" s="3433"/>
      <c r="B3360" s="763"/>
      <c r="C3360" s="3490"/>
      <c r="D3360" s="3490"/>
      <c r="E3360" s="3490"/>
      <c r="F3360" s="1173"/>
      <c r="G3360" s="3490"/>
      <c r="H3360" s="3490"/>
      <c r="I3360" s="3491"/>
      <c r="J3360" s="3491"/>
      <c r="K3360" s="3491"/>
      <c r="L3360" s="3491"/>
      <c r="M3360" s="3491"/>
      <c r="N3360" s="3487"/>
      <c r="O3360" s="3488"/>
      <c r="P3360" s="3489"/>
      <c r="Q3360" s="3490"/>
      <c r="R3360" s="3490"/>
      <c r="DE3360" s="823"/>
    </row>
    <row r="3361" spans="1:109" s="771" customFormat="1" ht="12" hidden="1" customHeight="1" x14ac:dyDescent="0.15">
      <c r="A3361" s="3433"/>
      <c r="B3361" s="763"/>
      <c r="C3361" s="3490"/>
      <c r="D3361" s="3490"/>
      <c r="E3361" s="3490"/>
      <c r="F3361" s="1173"/>
      <c r="G3361" s="3490"/>
      <c r="H3361" s="3490"/>
      <c r="I3361" s="3491"/>
      <c r="J3361" s="3491"/>
      <c r="K3361" s="3491"/>
      <c r="L3361" s="3491"/>
      <c r="M3361" s="3491"/>
      <c r="N3361" s="3487"/>
      <c r="O3361" s="3488"/>
      <c r="P3361" s="3489"/>
      <c r="Q3361" s="3490"/>
      <c r="R3361" s="3490"/>
      <c r="DE3361" s="823"/>
    </row>
    <row r="3362" spans="1:109" s="771" customFormat="1" ht="12" hidden="1" customHeight="1" x14ac:dyDescent="0.15">
      <c r="A3362" s="3433"/>
      <c r="B3362" s="763"/>
      <c r="C3362" s="3490"/>
      <c r="D3362" s="3490"/>
      <c r="E3362" s="3490"/>
      <c r="F3362" s="1173"/>
      <c r="G3362" s="3490"/>
      <c r="H3362" s="3490"/>
      <c r="I3362" s="3491"/>
      <c r="J3362" s="3491"/>
      <c r="K3362" s="3491"/>
      <c r="L3362" s="3491"/>
      <c r="M3362" s="3491"/>
      <c r="N3362" s="3487"/>
      <c r="O3362" s="3488"/>
      <c r="P3362" s="3489"/>
      <c r="Q3362" s="3490"/>
      <c r="R3362" s="3490"/>
      <c r="DE3362" s="823"/>
    </row>
    <row r="3363" spans="1:109" s="771" customFormat="1" ht="12" hidden="1" customHeight="1" x14ac:dyDescent="0.15">
      <c r="A3363" s="3433"/>
      <c r="B3363" s="763"/>
      <c r="C3363" s="3490"/>
      <c r="D3363" s="3490"/>
      <c r="E3363" s="3490"/>
      <c r="F3363" s="1173"/>
      <c r="G3363" s="3490"/>
      <c r="H3363" s="3490"/>
      <c r="I3363" s="3491"/>
      <c r="J3363" s="3491"/>
      <c r="K3363" s="3491"/>
      <c r="L3363" s="3491"/>
      <c r="M3363" s="3491"/>
      <c r="N3363" s="3487"/>
      <c r="O3363" s="3488"/>
      <c r="P3363" s="3489"/>
      <c r="Q3363" s="3490"/>
      <c r="R3363" s="3490"/>
      <c r="DE3363" s="823"/>
    </row>
    <row r="3364" spans="1:109" s="771" customFormat="1" ht="12" hidden="1" customHeight="1" x14ac:dyDescent="0.15">
      <c r="A3364" s="3433"/>
      <c r="B3364" s="763"/>
      <c r="C3364" s="3490"/>
      <c r="D3364" s="3490"/>
      <c r="E3364" s="3490"/>
      <c r="F3364" s="1173"/>
      <c r="G3364" s="3490"/>
      <c r="H3364" s="3490"/>
      <c r="I3364" s="3491"/>
      <c r="J3364" s="3491"/>
      <c r="K3364" s="3491"/>
      <c r="L3364" s="3491"/>
      <c r="M3364" s="3491"/>
      <c r="N3364" s="3487"/>
      <c r="O3364" s="3488"/>
      <c r="P3364" s="3489"/>
      <c r="Q3364" s="3490"/>
      <c r="R3364" s="3490"/>
      <c r="DE3364" s="823"/>
    </row>
    <row r="3365" spans="1:109" s="771" customFormat="1" ht="12" hidden="1" customHeight="1" x14ac:dyDescent="0.15">
      <c r="A3365" s="3433"/>
      <c r="B3365" s="763"/>
      <c r="C3365" s="3490"/>
      <c r="D3365" s="3490"/>
      <c r="E3365" s="3490"/>
      <c r="F3365" s="1173"/>
      <c r="G3365" s="3490"/>
      <c r="H3365" s="3490"/>
      <c r="I3365" s="3491"/>
      <c r="J3365" s="3491"/>
      <c r="K3365" s="3491"/>
      <c r="L3365" s="3491"/>
      <c r="M3365" s="3491"/>
      <c r="N3365" s="3487"/>
      <c r="O3365" s="3488"/>
      <c r="P3365" s="3489"/>
      <c r="Q3365" s="3490"/>
      <c r="R3365" s="3490"/>
      <c r="DE3365" s="823"/>
    </row>
    <row r="3366" spans="1:109" s="771" customFormat="1" ht="12" hidden="1" customHeight="1" x14ac:dyDescent="0.15">
      <c r="A3366" s="3433"/>
      <c r="B3366" s="763"/>
      <c r="C3366" s="3490"/>
      <c r="D3366" s="3490"/>
      <c r="E3366" s="3490"/>
      <c r="F3366" s="1173"/>
      <c r="G3366" s="3490"/>
      <c r="H3366" s="3490"/>
      <c r="I3366" s="3491"/>
      <c r="J3366" s="3491"/>
      <c r="K3366" s="3491"/>
      <c r="L3366" s="3491"/>
      <c r="M3366" s="3491"/>
      <c r="N3366" s="3487"/>
      <c r="O3366" s="3488"/>
      <c r="P3366" s="3489"/>
      <c r="Q3366" s="3490"/>
      <c r="R3366" s="3490"/>
      <c r="DE3366" s="823"/>
    </row>
    <row r="3367" spans="1:109" s="771" customFormat="1" ht="12" hidden="1" customHeight="1" x14ac:dyDescent="0.15">
      <c r="A3367" s="3433"/>
      <c r="B3367" s="763"/>
      <c r="C3367" s="3490"/>
      <c r="D3367" s="3490"/>
      <c r="E3367" s="3490"/>
      <c r="F3367" s="1173"/>
      <c r="G3367" s="3490"/>
      <c r="H3367" s="3490"/>
      <c r="I3367" s="3491"/>
      <c r="J3367" s="3491"/>
      <c r="K3367" s="3491"/>
      <c r="L3367" s="3491"/>
      <c r="M3367" s="3491"/>
      <c r="N3367" s="3487"/>
      <c r="O3367" s="3488"/>
      <c r="P3367" s="3489"/>
      <c r="Q3367" s="3490"/>
      <c r="R3367" s="3490"/>
      <c r="DE3367" s="823"/>
    </row>
    <row r="3368" spans="1:109" s="771" customFormat="1" ht="12" hidden="1" customHeight="1" x14ac:dyDescent="0.15">
      <c r="A3368" s="3433"/>
      <c r="B3368" s="763"/>
      <c r="C3368" s="3490"/>
      <c r="D3368" s="3490"/>
      <c r="E3368" s="3490"/>
      <c r="F3368" s="1173"/>
      <c r="G3368" s="3490"/>
      <c r="H3368" s="3490"/>
      <c r="I3368" s="3491"/>
      <c r="J3368" s="3491"/>
      <c r="K3368" s="3491"/>
      <c r="L3368" s="3491"/>
      <c r="M3368" s="3491"/>
      <c r="N3368" s="3487"/>
      <c r="O3368" s="3488"/>
      <c r="P3368" s="3489"/>
      <c r="Q3368" s="3490"/>
      <c r="R3368" s="3490"/>
      <c r="DE3368" s="823"/>
    </row>
    <row r="3369" spans="1:109" s="771" customFormat="1" ht="12" hidden="1" customHeight="1" x14ac:dyDescent="0.15">
      <c r="A3369" s="3433"/>
      <c r="B3369" s="763"/>
      <c r="C3369" s="3490"/>
      <c r="D3369" s="3490"/>
      <c r="E3369" s="3490"/>
      <c r="F3369" s="1173"/>
      <c r="G3369" s="3490"/>
      <c r="H3369" s="3490"/>
      <c r="I3369" s="3491"/>
      <c r="J3369" s="3491"/>
      <c r="K3369" s="3491"/>
      <c r="L3369" s="3491"/>
      <c r="M3369" s="3491"/>
      <c r="N3369" s="3487"/>
      <c r="O3369" s="3488"/>
      <c r="P3369" s="3489"/>
      <c r="Q3369" s="3490"/>
      <c r="R3369" s="3490"/>
      <c r="DE3369" s="823"/>
    </row>
    <row r="3370" spans="1:109" s="771" customFormat="1" ht="12" hidden="1" customHeight="1" x14ac:dyDescent="0.15">
      <c r="A3370" s="3433"/>
      <c r="B3370" s="763"/>
      <c r="C3370" s="3490"/>
      <c r="D3370" s="3490"/>
      <c r="E3370" s="3490"/>
      <c r="F3370" s="1173"/>
      <c r="G3370" s="3490"/>
      <c r="H3370" s="3490"/>
      <c r="I3370" s="3491"/>
      <c r="J3370" s="3491"/>
      <c r="K3370" s="3491"/>
      <c r="L3370" s="3491"/>
      <c r="M3370" s="3491"/>
      <c r="N3370" s="3487"/>
      <c r="O3370" s="3488"/>
      <c r="P3370" s="3489"/>
      <c r="Q3370" s="3490"/>
      <c r="R3370" s="3490"/>
      <c r="DE3370" s="823"/>
    </row>
    <row r="3371" spans="1:109" s="771" customFormat="1" ht="12" hidden="1" customHeight="1" x14ac:dyDescent="0.15">
      <c r="A3371" s="3433"/>
      <c r="B3371" s="763"/>
      <c r="C3371" s="3490"/>
      <c r="D3371" s="3490"/>
      <c r="E3371" s="3490"/>
      <c r="F3371" s="1173"/>
      <c r="G3371" s="3490"/>
      <c r="H3371" s="3490"/>
      <c r="I3371" s="3491"/>
      <c r="J3371" s="3491"/>
      <c r="K3371" s="3491"/>
      <c r="L3371" s="3491"/>
      <c r="M3371" s="3491"/>
      <c r="N3371" s="3487"/>
      <c r="O3371" s="3488"/>
      <c r="P3371" s="3489"/>
      <c r="Q3371" s="3490"/>
      <c r="R3371" s="3490"/>
      <c r="DE3371" s="823"/>
    </row>
    <row r="3372" spans="1:109" s="771" customFormat="1" ht="12" hidden="1" customHeight="1" x14ac:dyDescent="0.15">
      <c r="A3372" s="3433"/>
      <c r="B3372" s="763"/>
      <c r="C3372" s="3490"/>
      <c r="D3372" s="3490"/>
      <c r="E3372" s="3490"/>
      <c r="F3372" s="1173"/>
      <c r="G3372" s="3490"/>
      <c r="H3372" s="3490"/>
      <c r="I3372" s="3491"/>
      <c r="J3372" s="3491"/>
      <c r="K3372" s="3491"/>
      <c r="L3372" s="3491"/>
      <c r="M3372" s="3491"/>
      <c r="N3372" s="3487"/>
      <c r="O3372" s="3488"/>
      <c r="P3372" s="3489"/>
      <c r="Q3372" s="3490"/>
      <c r="R3372" s="3490"/>
      <c r="DE3372" s="823"/>
    </row>
    <row r="3373" spans="1:109" s="771" customFormat="1" ht="12" hidden="1" customHeight="1" x14ac:dyDescent="0.15">
      <c r="A3373" s="3433"/>
      <c r="B3373" s="763"/>
      <c r="C3373" s="3490"/>
      <c r="D3373" s="3490"/>
      <c r="E3373" s="3490"/>
      <c r="F3373" s="1173"/>
      <c r="G3373" s="3490"/>
      <c r="H3373" s="3490"/>
      <c r="I3373" s="3491"/>
      <c r="J3373" s="3491"/>
      <c r="K3373" s="3491"/>
      <c r="L3373" s="3491"/>
      <c r="M3373" s="3491"/>
      <c r="N3373" s="3487"/>
      <c r="O3373" s="3488"/>
      <c r="P3373" s="3489"/>
      <c r="Q3373" s="3490"/>
      <c r="R3373" s="3490"/>
      <c r="DE3373" s="823"/>
    </row>
    <row r="3374" spans="1:109" s="771" customFormat="1" ht="12" hidden="1" customHeight="1" x14ac:dyDescent="0.15">
      <c r="A3374" s="3433"/>
      <c r="B3374" s="763"/>
      <c r="C3374" s="3490"/>
      <c r="D3374" s="3490"/>
      <c r="E3374" s="3490"/>
      <c r="F3374" s="1173"/>
      <c r="G3374" s="3490"/>
      <c r="H3374" s="3490"/>
      <c r="I3374" s="3491"/>
      <c r="J3374" s="3491"/>
      <c r="K3374" s="3491"/>
      <c r="L3374" s="3491"/>
      <c r="M3374" s="3491"/>
      <c r="N3374" s="3487"/>
      <c r="O3374" s="3488"/>
      <c r="P3374" s="3489"/>
      <c r="Q3374" s="3490"/>
      <c r="R3374" s="3490"/>
      <c r="DE3374" s="823"/>
    </row>
    <row r="3375" spans="1:109" s="771" customFormat="1" ht="12" hidden="1" customHeight="1" x14ac:dyDescent="0.15">
      <c r="A3375" s="3433"/>
      <c r="B3375" s="763"/>
      <c r="C3375" s="3490"/>
      <c r="D3375" s="3490"/>
      <c r="E3375" s="3490"/>
      <c r="F3375" s="1173"/>
      <c r="G3375" s="3490"/>
      <c r="H3375" s="3490"/>
      <c r="I3375" s="3491"/>
      <c r="J3375" s="3491"/>
      <c r="K3375" s="3491"/>
      <c r="L3375" s="3491"/>
      <c r="M3375" s="3491"/>
      <c r="N3375" s="3487"/>
      <c r="O3375" s="3488"/>
      <c r="P3375" s="3489"/>
      <c r="Q3375" s="3490"/>
      <c r="R3375" s="3490"/>
      <c r="DE3375" s="823"/>
    </row>
    <row r="3376" spans="1:109" s="771" customFormat="1" ht="12" hidden="1" customHeight="1" x14ac:dyDescent="0.15">
      <c r="A3376" s="3433"/>
      <c r="B3376" s="763"/>
      <c r="C3376" s="3490"/>
      <c r="D3376" s="3490"/>
      <c r="E3376" s="3490"/>
      <c r="F3376" s="1173"/>
      <c r="G3376" s="3490"/>
      <c r="H3376" s="3490"/>
      <c r="I3376" s="3491"/>
      <c r="J3376" s="3491"/>
      <c r="K3376" s="3491"/>
      <c r="L3376" s="3491"/>
      <c r="M3376" s="3491"/>
      <c r="N3376" s="3487"/>
      <c r="O3376" s="3488"/>
      <c r="P3376" s="3489"/>
      <c r="Q3376" s="3490"/>
      <c r="R3376" s="3490"/>
      <c r="DE3376" s="823"/>
    </row>
    <row r="3377" spans="1:109" s="771" customFormat="1" ht="12" hidden="1" customHeight="1" x14ac:dyDescent="0.15">
      <c r="A3377" s="3433"/>
      <c r="B3377" s="763"/>
      <c r="C3377" s="3490"/>
      <c r="D3377" s="3490"/>
      <c r="E3377" s="3490"/>
      <c r="F3377" s="1173"/>
      <c r="G3377" s="3490"/>
      <c r="H3377" s="3490"/>
      <c r="I3377" s="3491"/>
      <c r="J3377" s="3491"/>
      <c r="K3377" s="3491"/>
      <c r="L3377" s="3491"/>
      <c r="M3377" s="3491"/>
      <c r="N3377" s="3487"/>
      <c r="O3377" s="3488"/>
      <c r="P3377" s="3489"/>
      <c r="Q3377" s="3490"/>
      <c r="R3377" s="3490"/>
      <c r="DE3377" s="823"/>
    </row>
    <row r="3378" spans="1:109" s="771" customFormat="1" ht="12" hidden="1" customHeight="1" x14ac:dyDescent="0.15">
      <c r="A3378" s="3433"/>
      <c r="B3378" s="763"/>
      <c r="C3378" s="3490"/>
      <c r="D3378" s="3490"/>
      <c r="E3378" s="3490"/>
      <c r="F3378" s="1173"/>
      <c r="G3378" s="3490"/>
      <c r="H3378" s="3490"/>
      <c r="I3378" s="3491"/>
      <c r="J3378" s="3491"/>
      <c r="K3378" s="3491"/>
      <c r="L3378" s="3491"/>
      <c r="M3378" s="3491"/>
      <c r="N3378" s="3487"/>
      <c r="O3378" s="3488"/>
      <c r="P3378" s="3489"/>
      <c r="Q3378" s="3490"/>
      <c r="R3378" s="3490"/>
      <c r="DE3378" s="823"/>
    </row>
    <row r="3379" spans="1:109" s="771" customFormat="1" ht="12" hidden="1" customHeight="1" x14ac:dyDescent="0.15">
      <c r="A3379" s="3433"/>
      <c r="B3379" s="763"/>
      <c r="C3379" s="3490"/>
      <c r="D3379" s="3490"/>
      <c r="E3379" s="3490"/>
      <c r="F3379" s="1173"/>
      <c r="G3379" s="3490"/>
      <c r="H3379" s="3490"/>
      <c r="I3379" s="3491"/>
      <c r="J3379" s="3491"/>
      <c r="K3379" s="3491"/>
      <c r="L3379" s="3491"/>
      <c r="M3379" s="3491"/>
      <c r="N3379" s="3487"/>
      <c r="O3379" s="3488"/>
      <c r="P3379" s="3489"/>
      <c r="Q3379" s="3490"/>
      <c r="R3379" s="3490"/>
      <c r="DE3379" s="823"/>
    </row>
    <row r="3380" spans="1:109" s="771" customFormat="1" ht="12" hidden="1" customHeight="1" x14ac:dyDescent="0.15">
      <c r="A3380" s="3433"/>
      <c r="B3380" s="763"/>
      <c r="C3380" s="3490"/>
      <c r="D3380" s="3490"/>
      <c r="E3380" s="3490"/>
      <c r="F3380" s="1173"/>
      <c r="G3380" s="3490"/>
      <c r="H3380" s="3490"/>
      <c r="I3380" s="3491"/>
      <c r="J3380" s="3491"/>
      <c r="K3380" s="3491"/>
      <c r="L3380" s="3491"/>
      <c r="M3380" s="3491"/>
      <c r="N3380" s="3487"/>
      <c r="O3380" s="3488"/>
      <c r="P3380" s="3489"/>
      <c r="Q3380" s="3490"/>
      <c r="R3380" s="3490"/>
      <c r="DE3380" s="823"/>
    </row>
    <row r="3381" spans="1:109" s="771" customFormat="1" ht="12" hidden="1" customHeight="1" x14ac:dyDescent="0.15">
      <c r="A3381" s="3433"/>
      <c r="B3381" s="763"/>
      <c r="C3381" s="3490"/>
      <c r="D3381" s="3490"/>
      <c r="E3381" s="3490"/>
      <c r="F3381" s="1173"/>
      <c r="G3381" s="3490"/>
      <c r="H3381" s="3490"/>
      <c r="I3381" s="3491"/>
      <c r="J3381" s="3491"/>
      <c r="K3381" s="3491"/>
      <c r="L3381" s="3491"/>
      <c r="M3381" s="3491"/>
      <c r="N3381" s="3487"/>
      <c r="O3381" s="3488"/>
      <c r="P3381" s="3489"/>
      <c r="Q3381" s="3490"/>
      <c r="R3381" s="3490"/>
      <c r="DE3381" s="823"/>
    </row>
    <row r="3382" spans="1:109" s="771" customFormat="1" ht="12" hidden="1" customHeight="1" x14ac:dyDescent="0.15">
      <c r="A3382" s="3433"/>
      <c r="B3382" s="763"/>
      <c r="C3382" s="3490"/>
      <c r="D3382" s="3490"/>
      <c r="E3382" s="3490"/>
      <c r="F3382" s="1173"/>
      <c r="G3382" s="3490"/>
      <c r="H3382" s="3490"/>
      <c r="I3382" s="3491"/>
      <c r="J3382" s="3491"/>
      <c r="K3382" s="3491"/>
      <c r="L3382" s="3491"/>
      <c r="M3382" s="3491"/>
      <c r="N3382" s="3487"/>
      <c r="O3382" s="3488"/>
      <c r="P3382" s="3489"/>
      <c r="Q3382" s="3490"/>
      <c r="R3382" s="3490"/>
      <c r="DE3382" s="823"/>
    </row>
    <row r="3383" spans="1:109" s="771" customFormat="1" ht="12" hidden="1" customHeight="1" x14ac:dyDescent="0.15">
      <c r="A3383" s="3433"/>
      <c r="B3383" s="763"/>
      <c r="C3383" s="3490"/>
      <c r="D3383" s="3490"/>
      <c r="E3383" s="3490"/>
      <c r="F3383" s="1173"/>
      <c r="G3383" s="3490"/>
      <c r="H3383" s="3490"/>
      <c r="I3383" s="3491"/>
      <c r="J3383" s="3491"/>
      <c r="K3383" s="3491"/>
      <c r="L3383" s="3491"/>
      <c r="M3383" s="3491"/>
      <c r="N3383" s="3487"/>
      <c r="O3383" s="3488"/>
      <c r="P3383" s="3489"/>
      <c r="Q3383" s="3490"/>
      <c r="R3383" s="3490"/>
      <c r="DE3383" s="823"/>
    </row>
    <row r="3384" spans="1:109" s="771" customFormat="1" ht="12" hidden="1" customHeight="1" x14ac:dyDescent="0.15">
      <c r="A3384" s="3433"/>
      <c r="B3384" s="763"/>
      <c r="C3384" s="3490"/>
      <c r="D3384" s="3490"/>
      <c r="E3384" s="3490"/>
      <c r="F3384" s="1173"/>
      <c r="G3384" s="3490"/>
      <c r="H3384" s="3490"/>
      <c r="I3384" s="3491"/>
      <c r="J3384" s="3491"/>
      <c r="K3384" s="3491"/>
      <c r="L3384" s="3491"/>
      <c r="M3384" s="3491"/>
      <c r="N3384" s="3487"/>
      <c r="O3384" s="3488"/>
      <c r="P3384" s="3489"/>
      <c r="Q3384" s="3490"/>
      <c r="R3384" s="3490"/>
      <c r="DE3384" s="823"/>
    </row>
    <row r="3385" spans="1:109" s="771" customFormat="1" ht="12" hidden="1" customHeight="1" x14ac:dyDescent="0.15">
      <c r="A3385" s="3433"/>
      <c r="B3385" s="763"/>
      <c r="C3385" s="3490"/>
      <c r="D3385" s="3490"/>
      <c r="E3385" s="3490"/>
      <c r="F3385" s="1173"/>
      <c r="G3385" s="3490"/>
      <c r="H3385" s="3490"/>
      <c r="I3385" s="3491"/>
      <c r="J3385" s="3491"/>
      <c r="K3385" s="3491"/>
      <c r="L3385" s="3491"/>
      <c r="M3385" s="3491"/>
      <c r="N3385" s="3487"/>
      <c r="O3385" s="3488"/>
      <c r="P3385" s="3489"/>
      <c r="Q3385" s="3490"/>
      <c r="R3385" s="3490"/>
      <c r="DE3385" s="823"/>
    </row>
    <row r="3386" spans="1:109" s="771" customFormat="1" ht="12" hidden="1" customHeight="1" x14ac:dyDescent="0.15">
      <c r="A3386" s="3433"/>
      <c r="B3386" s="763"/>
      <c r="C3386" s="3490"/>
      <c r="D3386" s="3490"/>
      <c r="E3386" s="3490"/>
      <c r="F3386" s="1173"/>
      <c r="G3386" s="3490"/>
      <c r="H3386" s="3490"/>
      <c r="I3386" s="3491"/>
      <c r="J3386" s="3491"/>
      <c r="K3386" s="3491"/>
      <c r="L3386" s="3491"/>
      <c r="M3386" s="3491"/>
      <c r="N3386" s="3487"/>
      <c r="O3386" s="3488"/>
      <c r="P3386" s="3489"/>
      <c r="Q3386" s="3490"/>
      <c r="R3386" s="3490"/>
      <c r="DE3386" s="823"/>
    </row>
    <row r="3387" spans="1:109" s="771" customFormat="1" ht="12" hidden="1" customHeight="1" x14ac:dyDescent="0.15">
      <c r="A3387" s="3433"/>
      <c r="B3387" s="763"/>
      <c r="C3387" s="3490"/>
      <c r="D3387" s="3490"/>
      <c r="E3387" s="3490"/>
      <c r="F3387" s="1173"/>
      <c r="G3387" s="3490"/>
      <c r="H3387" s="3490"/>
      <c r="I3387" s="3491"/>
      <c r="J3387" s="3491"/>
      <c r="K3387" s="3491"/>
      <c r="L3387" s="3491"/>
      <c r="M3387" s="3491"/>
      <c r="N3387" s="3487"/>
      <c r="O3387" s="3488"/>
      <c r="P3387" s="3489"/>
      <c r="Q3387" s="3490"/>
      <c r="R3387" s="3490"/>
      <c r="DE3387" s="823"/>
    </row>
    <row r="3388" spans="1:109" s="771" customFormat="1" ht="12" hidden="1" customHeight="1" x14ac:dyDescent="0.15">
      <c r="A3388" s="3433"/>
      <c r="B3388" s="763"/>
      <c r="C3388" s="3490"/>
      <c r="D3388" s="3490"/>
      <c r="E3388" s="3490"/>
      <c r="F3388" s="1173"/>
      <c r="G3388" s="3490"/>
      <c r="H3388" s="3490"/>
      <c r="I3388" s="3491"/>
      <c r="J3388" s="3491"/>
      <c r="K3388" s="3491"/>
      <c r="L3388" s="3491"/>
      <c r="M3388" s="3491"/>
      <c r="N3388" s="3487"/>
      <c r="O3388" s="3488"/>
      <c r="P3388" s="3489"/>
      <c r="Q3388" s="3490"/>
      <c r="R3388" s="3490"/>
      <c r="DE3388" s="823"/>
    </row>
    <row r="3389" spans="1:109" s="771" customFormat="1" ht="12" hidden="1" customHeight="1" x14ac:dyDescent="0.15">
      <c r="A3389" s="3433"/>
      <c r="B3389" s="768"/>
      <c r="C3389" s="3496"/>
      <c r="D3389" s="3496"/>
      <c r="E3389" s="3496"/>
      <c r="F3389" s="1174"/>
      <c r="G3389" s="3496"/>
      <c r="H3389" s="3496"/>
      <c r="I3389" s="3497"/>
      <c r="J3389" s="3497"/>
      <c r="K3389" s="3497"/>
      <c r="L3389" s="3497"/>
      <c r="M3389" s="3497"/>
      <c r="N3389" s="3498"/>
      <c r="O3389" s="3499"/>
      <c r="P3389" s="3500"/>
      <c r="Q3389" s="3496"/>
      <c r="R3389" s="3496"/>
      <c r="DE3389" s="823"/>
    </row>
    <row r="3390" spans="1:109" s="771" customFormat="1" ht="6" hidden="1" customHeight="1" x14ac:dyDescent="0.15">
      <c r="A3390" s="797"/>
      <c r="B3390" s="798"/>
      <c r="C3390" s="3446"/>
      <c r="D3390" s="3446"/>
      <c r="E3390" s="3446"/>
      <c r="F3390" s="798"/>
      <c r="G3390" s="3446"/>
      <c r="H3390" s="3446"/>
      <c r="I3390" s="3446"/>
      <c r="J3390" s="3446"/>
      <c r="K3390" s="3446"/>
      <c r="L3390" s="3446"/>
      <c r="M3390" s="3446"/>
      <c r="N3390" s="798"/>
      <c r="O3390" s="798"/>
      <c r="P3390" s="798"/>
      <c r="Q3390" s="3438"/>
      <c r="R3390" s="3438"/>
      <c r="DE3390" s="823"/>
    </row>
    <row r="3391" spans="1:109" s="771" customFormat="1" ht="12" hidden="1" customHeight="1" x14ac:dyDescent="0.15">
      <c r="A3391" s="3421">
        <v>3</v>
      </c>
      <c r="B3391" s="3492" t="s">
        <v>1232</v>
      </c>
      <c r="C3391" s="3503"/>
      <c r="D3391" s="3503"/>
      <c r="E3391" s="3503"/>
      <c r="F3391" s="3503"/>
      <c r="G3391" s="3503"/>
      <c r="H3391" s="3503"/>
      <c r="I3391" s="3503"/>
      <c r="J3391" s="3503"/>
      <c r="K3391" s="3503"/>
      <c r="L3391" s="3503"/>
      <c r="M3391" s="3503"/>
      <c r="N3391" s="3503"/>
      <c r="O3391" s="3504"/>
      <c r="P3391" s="3536"/>
      <c r="Q3391" s="3434" t="s">
        <v>1231</v>
      </c>
      <c r="R3391" s="3435"/>
      <c r="DE3391" s="823"/>
    </row>
    <row r="3392" spans="1:109" s="771" customFormat="1" ht="12" hidden="1" customHeight="1" x14ac:dyDescent="0.15">
      <c r="A3392" s="3475"/>
      <c r="B3392" s="3436" t="s">
        <v>1230</v>
      </c>
      <c r="C3392" s="3396"/>
      <c r="D3392" s="3502"/>
      <c r="E3392" s="3396" t="s">
        <v>1229</v>
      </c>
      <c r="F3392" s="3396"/>
      <c r="G3392" s="3501" t="s">
        <v>1228</v>
      </c>
      <c r="H3392" s="3502"/>
      <c r="I3392" s="3501" t="s">
        <v>579</v>
      </c>
      <c r="J3392" s="3396"/>
      <c r="K3392" s="3396"/>
      <c r="L3392" s="3396"/>
      <c r="M3392" s="3396"/>
      <c r="N3392" s="3396" t="s">
        <v>578</v>
      </c>
      <c r="O3392" s="3397"/>
      <c r="P3392" s="3398"/>
      <c r="Q3392" s="3436"/>
      <c r="R3392" s="3437"/>
      <c r="DE3392" s="823"/>
    </row>
    <row r="3393" spans="1:109" s="771" customFormat="1" ht="12" hidden="1" customHeight="1" x14ac:dyDescent="0.15">
      <c r="A3393" s="3422"/>
      <c r="B3393" s="3386"/>
      <c r="C3393" s="3416"/>
      <c r="D3393" s="3534"/>
      <c r="E3393" s="3461"/>
      <c r="F3393" s="3461"/>
      <c r="G3393" s="3531"/>
      <c r="H3393" s="3532"/>
      <c r="I3393" s="3531"/>
      <c r="J3393" s="3461"/>
      <c r="K3393" s="3461"/>
      <c r="L3393" s="3461"/>
      <c r="M3393" s="3461"/>
      <c r="N3393" s="3533"/>
      <c r="O3393" s="3463"/>
      <c r="P3393" s="3464"/>
      <c r="Q3393" s="3386"/>
      <c r="R3393" s="3387"/>
      <c r="DE3393" s="823"/>
    </row>
    <row r="3394" spans="1:109" s="771" customFormat="1" ht="6" hidden="1" customHeight="1" x14ac:dyDescent="0.15">
      <c r="A3394" s="799"/>
      <c r="B3394" s="3438"/>
      <c r="C3394" s="3438"/>
      <c r="D3394" s="3438"/>
      <c r="E3394" s="3438"/>
      <c r="F3394" s="3438"/>
      <c r="G3394" s="3441"/>
      <c r="H3394" s="3441"/>
      <c r="I3394" s="799"/>
      <c r="J3394" s="799"/>
      <c r="K3394" s="799"/>
      <c r="L3394" s="799"/>
      <c r="M3394" s="799"/>
      <c r="N3394" s="799"/>
      <c r="O3394" s="799"/>
      <c r="P3394" s="799"/>
      <c r="Q3394" s="799"/>
      <c r="R3394" s="799"/>
      <c r="DE3394" s="823"/>
    </row>
    <row r="3395" spans="1:109" s="771" customFormat="1" ht="21" hidden="1" customHeight="1" x14ac:dyDescent="0.15">
      <c r="A3395" s="3421">
        <v>4</v>
      </c>
      <c r="B3395" s="3442" t="s">
        <v>1227</v>
      </c>
      <c r="C3395" s="3424"/>
      <c r="D3395" s="3425"/>
      <c r="E3395" s="3443" t="s">
        <v>1226</v>
      </c>
      <c r="F3395" s="3444"/>
      <c r="G3395" s="3445"/>
      <c r="H3395" s="3445"/>
      <c r="I3395" s="793"/>
      <c r="J3395" s="786">
        <v>5</v>
      </c>
      <c r="K3395" s="3449" t="s">
        <v>1764</v>
      </c>
      <c r="L3395" s="3450"/>
      <c r="M3395" s="3450"/>
      <c r="N3395" s="3450"/>
      <c r="O3395" s="3450"/>
      <c r="P3395" s="3450"/>
      <c r="Q3395" s="3450"/>
      <c r="R3395" s="3451"/>
      <c r="DE3395" s="823"/>
    </row>
    <row r="3396" spans="1:109" s="771" customFormat="1" ht="12" hidden="1" customHeight="1" x14ac:dyDescent="0.15">
      <c r="A3396" s="3422"/>
      <c r="B3396" s="3386"/>
      <c r="C3396" s="3416"/>
      <c r="D3396" s="3387"/>
      <c r="E3396" s="3386"/>
      <c r="F3396" s="3387"/>
      <c r="G3396" s="3445"/>
      <c r="H3396" s="3445"/>
      <c r="I3396" s="793"/>
      <c r="J3396" s="3476"/>
      <c r="K3396" s="3522"/>
      <c r="L3396" s="3523"/>
      <c r="M3396" s="3523"/>
      <c r="N3396" s="3523"/>
      <c r="O3396" s="3523"/>
      <c r="P3396" s="3523"/>
      <c r="Q3396" s="3523"/>
      <c r="R3396" s="3524"/>
      <c r="DE3396" s="823"/>
    </row>
    <row r="3397" spans="1:109" s="771" customFormat="1" ht="12" hidden="1" customHeight="1" x14ac:dyDescent="0.15">
      <c r="A3397" s="787"/>
      <c r="B3397" s="792"/>
      <c r="C3397" s="792"/>
      <c r="D3397" s="792"/>
      <c r="E3397" s="792"/>
      <c r="F3397" s="792"/>
      <c r="G3397" s="3445"/>
      <c r="H3397" s="3445"/>
      <c r="I3397" s="787"/>
      <c r="J3397" s="3477"/>
      <c r="K3397" s="3525"/>
      <c r="L3397" s="3526"/>
      <c r="M3397" s="3526"/>
      <c r="N3397" s="3526"/>
      <c r="O3397" s="3526"/>
      <c r="P3397" s="3526"/>
      <c r="Q3397" s="3526"/>
      <c r="R3397" s="3527"/>
      <c r="S3397" s="225"/>
      <c r="T3397" s="755"/>
      <c r="DE3397" s="823"/>
    </row>
    <row r="3398" spans="1:109" s="771" customFormat="1" ht="12" hidden="1" customHeight="1" x14ac:dyDescent="0.15">
      <c r="A3398" s="787"/>
      <c r="B3398" s="788"/>
      <c r="C3398" s="788"/>
      <c r="D3398" s="788"/>
      <c r="E3398" s="788"/>
      <c r="F3398" s="788"/>
      <c r="G3398" s="788"/>
      <c r="H3398" s="788"/>
      <c r="I3398" s="787"/>
      <c r="J3398" s="3477"/>
      <c r="K3398" s="3525"/>
      <c r="L3398" s="3526"/>
      <c r="M3398" s="3526"/>
      <c r="N3398" s="3526"/>
      <c r="O3398" s="3526"/>
      <c r="P3398" s="3526"/>
      <c r="Q3398" s="3526"/>
      <c r="R3398" s="3527"/>
      <c r="DE3398" s="823"/>
    </row>
    <row r="3399" spans="1:109" s="771" customFormat="1" ht="12" hidden="1" customHeight="1" x14ac:dyDescent="0.15">
      <c r="A3399" s="787"/>
      <c r="B3399" s="3465" t="s">
        <v>1225</v>
      </c>
      <c r="C3399" s="3465"/>
      <c r="D3399" s="3465"/>
      <c r="E3399" s="3465"/>
      <c r="F3399" s="3465"/>
      <c r="G3399" s="3465"/>
      <c r="H3399" s="3465"/>
      <c r="I3399" s="787"/>
      <c r="J3399" s="3477"/>
      <c r="K3399" s="3525"/>
      <c r="L3399" s="3526"/>
      <c r="M3399" s="3526"/>
      <c r="N3399" s="3526"/>
      <c r="O3399" s="3526"/>
      <c r="P3399" s="3526"/>
      <c r="Q3399" s="3526"/>
      <c r="R3399" s="3527"/>
      <c r="DE3399" s="823"/>
    </row>
    <row r="3400" spans="1:109" s="771" customFormat="1" ht="12" hidden="1" customHeight="1" x14ac:dyDescent="0.15">
      <c r="A3400" s="787"/>
      <c r="B3400" s="3465" t="s">
        <v>1224</v>
      </c>
      <c r="C3400" s="3465"/>
      <c r="D3400" s="3465"/>
      <c r="E3400" s="3465"/>
      <c r="F3400" s="3465"/>
      <c r="G3400" s="3465"/>
      <c r="H3400" s="3465"/>
      <c r="I3400" s="789"/>
      <c r="J3400" s="3477"/>
      <c r="K3400" s="3525"/>
      <c r="L3400" s="3526"/>
      <c r="M3400" s="3526"/>
      <c r="N3400" s="3526"/>
      <c r="O3400" s="3526"/>
      <c r="P3400" s="3526"/>
      <c r="Q3400" s="3526"/>
      <c r="R3400" s="3527"/>
      <c r="DE3400" s="823"/>
    </row>
    <row r="3401" spans="1:109" s="771" customFormat="1" ht="12" hidden="1" customHeight="1" x14ac:dyDescent="0.15">
      <c r="A3401" s="790" t="s">
        <v>1223</v>
      </c>
      <c r="B3401" s="3466" t="s">
        <v>577</v>
      </c>
      <c r="C3401" s="3466"/>
      <c r="D3401" s="3466"/>
      <c r="E3401" s="3466"/>
      <c r="F3401" s="3466"/>
      <c r="G3401" s="3466"/>
      <c r="H3401" s="3466"/>
      <c r="I3401" s="787"/>
      <c r="J3401" s="3477"/>
      <c r="K3401" s="3525"/>
      <c r="L3401" s="3526"/>
      <c r="M3401" s="3526"/>
      <c r="N3401" s="3526"/>
      <c r="O3401" s="3526"/>
      <c r="P3401" s="3526"/>
      <c r="Q3401" s="3526"/>
      <c r="R3401" s="3527"/>
      <c r="DE3401" s="823"/>
    </row>
    <row r="3402" spans="1:109" s="771" customFormat="1" ht="12" hidden="1" customHeight="1" x14ac:dyDescent="0.15">
      <c r="A3402" s="790"/>
      <c r="B3402" s="3467" t="s">
        <v>1222</v>
      </c>
      <c r="C3402" s="3467"/>
      <c r="D3402" s="3467"/>
      <c r="E3402" s="3467"/>
      <c r="F3402" s="3467"/>
      <c r="G3402" s="3467"/>
      <c r="H3402" s="3467"/>
      <c r="I3402" s="787"/>
      <c r="J3402" s="3477"/>
      <c r="K3402" s="3525"/>
      <c r="L3402" s="3526"/>
      <c r="M3402" s="3526"/>
      <c r="N3402" s="3526"/>
      <c r="O3402" s="3526"/>
      <c r="P3402" s="3526"/>
      <c r="Q3402" s="3526"/>
      <c r="R3402" s="3527"/>
      <c r="DE3402" s="823"/>
    </row>
    <row r="3403" spans="1:109" s="771" customFormat="1" ht="12" hidden="1" customHeight="1" x14ac:dyDescent="0.15">
      <c r="A3403" s="790"/>
      <c r="B3403" s="3467"/>
      <c r="C3403" s="3467"/>
      <c r="D3403" s="3467"/>
      <c r="E3403" s="3467"/>
      <c r="F3403" s="3467"/>
      <c r="G3403" s="3467"/>
      <c r="H3403" s="3467"/>
      <c r="I3403" s="787"/>
      <c r="J3403" s="3477"/>
      <c r="K3403" s="3525"/>
      <c r="L3403" s="3526"/>
      <c r="M3403" s="3526"/>
      <c r="N3403" s="3526"/>
      <c r="O3403" s="3526"/>
      <c r="P3403" s="3526"/>
      <c r="Q3403" s="3526"/>
      <c r="R3403" s="3527"/>
      <c r="DE3403" s="823"/>
    </row>
    <row r="3404" spans="1:109" s="771" customFormat="1" ht="12" hidden="1" customHeight="1" x14ac:dyDescent="0.15">
      <c r="A3404" s="790"/>
      <c r="B3404" s="3465"/>
      <c r="C3404" s="3465"/>
      <c r="D3404" s="3465"/>
      <c r="E3404" s="3465"/>
      <c r="F3404" s="3465"/>
      <c r="G3404" s="3465"/>
      <c r="H3404" s="3465"/>
      <c r="I3404" s="787"/>
      <c r="J3404" s="3477"/>
      <c r="K3404" s="3525"/>
      <c r="L3404" s="3526"/>
      <c r="M3404" s="3526"/>
      <c r="N3404" s="3526"/>
      <c r="O3404" s="3526"/>
      <c r="P3404" s="3526"/>
      <c r="Q3404" s="3526"/>
      <c r="R3404" s="3527"/>
      <c r="DE3404" s="823"/>
    </row>
    <row r="3405" spans="1:109" s="771" customFormat="1" ht="12" hidden="1" customHeight="1" x14ac:dyDescent="0.15">
      <c r="A3405" s="790"/>
      <c r="B3405" s="3465" t="s">
        <v>652</v>
      </c>
      <c r="C3405" s="3465"/>
      <c r="D3405" s="3465"/>
      <c r="E3405" s="3465"/>
      <c r="F3405" s="3465"/>
      <c r="G3405" s="3465"/>
      <c r="H3405" s="3465"/>
      <c r="I3405" s="787"/>
      <c r="J3405" s="3477"/>
      <c r="K3405" s="3525"/>
      <c r="L3405" s="3526"/>
      <c r="M3405" s="3526"/>
      <c r="N3405" s="3526"/>
      <c r="O3405" s="3526"/>
      <c r="P3405" s="3526"/>
      <c r="Q3405" s="3526"/>
      <c r="R3405" s="3527"/>
      <c r="U3405" s="224"/>
      <c r="V3405" s="224"/>
      <c r="W3405" s="224"/>
      <c r="X3405" s="224"/>
      <c r="Y3405" s="224"/>
      <c r="Z3405" s="224"/>
      <c r="AA3405" s="224"/>
      <c r="AB3405" s="224"/>
      <c r="AC3405" s="224"/>
      <c r="AD3405" s="224"/>
      <c r="AE3405" s="224"/>
      <c r="DE3405" s="823"/>
    </row>
    <row r="3406" spans="1:109" s="771" customFormat="1" ht="12" hidden="1" customHeight="1" x14ac:dyDescent="0.15">
      <c r="A3406" s="790"/>
      <c r="B3406" s="3465"/>
      <c r="C3406" s="3465"/>
      <c r="D3406" s="3465"/>
      <c r="E3406" s="3465"/>
      <c r="F3406" s="3465"/>
      <c r="G3406" s="3465"/>
      <c r="H3406" s="3465"/>
      <c r="I3406" s="787"/>
      <c r="J3406" s="3478"/>
      <c r="K3406" s="3528"/>
      <c r="L3406" s="3529"/>
      <c r="M3406" s="3529"/>
      <c r="N3406" s="3529"/>
      <c r="O3406" s="3529"/>
      <c r="P3406" s="3529"/>
      <c r="Q3406" s="3529"/>
      <c r="R3406" s="3530"/>
      <c r="DE3406" s="823"/>
    </row>
    <row r="3407" spans="1:109" s="772" customFormat="1" ht="13.5" hidden="1" x14ac:dyDescent="0.15">
      <c r="A3407" s="3473" t="s">
        <v>1239</v>
      </c>
      <c r="B3407" s="3474"/>
      <c r="C3407" s="3474"/>
      <c r="D3407" s="3474"/>
      <c r="E3407" s="3474"/>
      <c r="F3407" s="3474"/>
      <c r="G3407" s="3474"/>
      <c r="H3407" s="3474"/>
      <c r="I3407" s="3474"/>
      <c r="J3407" s="3474"/>
      <c r="K3407" s="3474"/>
      <c r="L3407" s="3474"/>
      <c r="M3407" s="3474"/>
      <c r="N3407" s="3474"/>
      <c r="O3407" s="3474"/>
      <c r="P3407" s="3474"/>
      <c r="Q3407" s="3474"/>
      <c r="R3407" s="3474"/>
      <c r="DE3407" s="822"/>
    </row>
    <row r="3408" spans="1:109" s="771" customFormat="1" ht="12" hidden="1" customHeight="1" x14ac:dyDescent="0.15">
      <c r="A3408" s="3393" t="s">
        <v>576</v>
      </c>
      <c r="B3408" s="3417"/>
      <c r="C3408" s="3494"/>
      <c r="D3408" s="3495"/>
      <c r="E3408" s="3393" t="s">
        <v>575</v>
      </c>
      <c r="F3408" s="3417"/>
      <c r="G3408" s="3386"/>
      <c r="H3408" s="3416"/>
      <c r="I3408" s="3416"/>
      <c r="J3408" s="3387"/>
      <c r="K3408" s="3393" t="s">
        <v>1214</v>
      </c>
      <c r="L3408" s="3395"/>
      <c r="M3408" s="3420"/>
      <c r="N3408" s="3386"/>
      <c r="O3408" s="3416"/>
      <c r="P3408" s="3416"/>
      <c r="Q3408" s="3416"/>
      <c r="R3408" s="3387"/>
      <c r="DE3408" s="823"/>
    </row>
    <row r="3409" spans="1:111" s="771" customFormat="1" ht="12" hidden="1" customHeight="1" x14ac:dyDescent="0.15">
      <c r="A3409" s="3421">
        <v>1</v>
      </c>
      <c r="B3409" s="3510" t="s">
        <v>1238</v>
      </c>
      <c r="C3409" s="3511"/>
      <c r="D3409" s="3511"/>
      <c r="E3409" s="3511"/>
      <c r="F3409" s="3512"/>
      <c r="G3409" s="3492" t="s">
        <v>1237</v>
      </c>
      <c r="H3409" s="3493"/>
      <c r="I3409" s="3492" t="s">
        <v>1236</v>
      </c>
      <c r="J3409" s="3503"/>
      <c r="K3409" s="3503"/>
      <c r="L3409" s="3503"/>
      <c r="M3409" s="3503"/>
      <c r="N3409" s="3503"/>
      <c r="O3409" s="3503"/>
      <c r="P3409" s="3503"/>
      <c r="Q3409" s="3503"/>
      <c r="R3409" s="3493"/>
      <c r="DE3409" s="823"/>
    </row>
    <row r="3410" spans="1:111" s="771" customFormat="1" ht="12" hidden="1" customHeight="1" x14ac:dyDescent="0.15">
      <c r="A3410" s="3422"/>
      <c r="B3410" s="3513"/>
      <c r="C3410" s="3514"/>
      <c r="D3410" s="3514"/>
      <c r="E3410" s="3514"/>
      <c r="F3410" s="3515"/>
      <c r="G3410" s="3516"/>
      <c r="H3410" s="3517"/>
      <c r="I3410" s="3518"/>
      <c r="J3410" s="3519"/>
      <c r="K3410" s="3519"/>
      <c r="L3410" s="3519"/>
      <c r="M3410" s="780" t="s">
        <v>1761</v>
      </c>
      <c r="N3410" s="3520"/>
      <c r="O3410" s="3521"/>
      <c r="P3410" s="781" t="s">
        <v>1762</v>
      </c>
      <c r="Q3410" s="773"/>
      <c r="R3410" s="782" t="s">
        <v>1763</v>
      </c>
      <c r="S3410" s="758" t="str">
        <f>IF(AND(Q3410&lt;&gt;"",Q3410&lt;120),"排煙機の規定風量は120㎥以上必要です。","")</f>
        <v/>
      </c>
      <c r="T3410" s="770"/>
      <c r="DE3410" s="823"/>
    </row>
    <row r="3411" spans="1:111" s="771" customFormat="1" ht="6" hidden="1" customHeight="1" x14ac:dyDescent="0.15">
      <c r="A3411" s="794"/>
      <c r="B3411" s="794"/>
      <c r="C3411" s="794"/>
      <c r="D3411" s="794"/>
      <c r="E3411" s="794"/>
      <c r="F3411" s="794"/>
      <c r="G3411" s="794"/>
      <c r="H3411" s="794"/>
      <c r="I3411" s="794"/>
      <c r="J3411" s="794"/>
      <c r="K3411" s="795"/>
      <c r="L3411" s="795"/>
      <c r="M3411" s="795"/>
      <c r="N3411" s="794"/>
      <c r="O3411" s="796"/>
      <c r="P3411" s="796"/>
      <c r="Q3411" s="795"/>
      <c r="R3411" s="795"/>
      <c r="DE3411" s="823"/>
    </row>
    <row r="3412" spans="1:111" s="771" customFormat="1" ht="12" hidden="1" customHeight="1" x14ac:dyDescent="0.15">
      <c r="A3412" s="3432">
        <v>2</v>
      </c>
      <c r="B3412" s="3492" t="s">
        <v>1235</v>
      </c>
      <c r="C3412" s="3503"/>
      <c r="D3412" s="3503"/>
      <c r="E3412" s="3503"/>
      <c r="F3412" s="3503"/>
      <c r="G3412" s="3503"/>
      <c r="H3412" s="3503"/>
      <c r="I3412" s="3503"/>
      <c r="J3412" s="3503"/>
      <c r="K3412" s="3503"/>
      <c r="L3412" s="3503"/>
      <c r="M3412" s="3503"/>
      <c r="N3412" s="3503"/>
      <c r="O3412" s="3504"/>
      <c r="P3412" s="783"/>
      <c r="Q3412" s="3434" t="s">
        <v>1231</v>
      </c>
      <c r="R3412" s="3435"/>
      <c r="DE3412" s="823"/>
    </row>
    <row r="3413" spans="1:111" s="771" customFormat="1" ht="12" hidden="1" customHeight="1" x14ac:dyDescent="0.15">
      <c r="A3413" s="3433"/>
      <c r="B3413" s="784" t="s">
        <v>54</v>
      </c>
      <c r="C3413" s="3501" t="s">
        <v>1234</v>
      </c>
      <c r="D3413" s="3396"/>
      <c r="E3413" s="3502"/>
      <c r="F3413" s="785" t="s">
        <v>1233</v>
      </c>
      <c r="G3413" s="3501" t="s">
        <v>1228</v>
      </c>
      <c r="H3413" s="3396"/>
      <c r="I3413" s="3501" t="s">
        <v>579</v>
      </c>
      <c r="J3413" s="3396"/>
      <c r="K3413" s="3396"/>
      <c r="L3413" s="3396"/>
      <c r="M3413" s="3396"/>
      <c r="N3413" s="3396" t="s">
        <v>578</v>
      </c>
      <c r="O3413" s="3397"/>
      <c r="P3413" s="3398"/>
      <c r="Q3413" s="3436"/>
      <c r="R3413" s="3437"/>
      <c r="DE3413" s="823"/>
      <c r="DF3413" s="772" t="str">
        <f>IF(COUNTA(B3414:R3463)&gt;0,DG3413,"")</f>
        <v/>
      </c>
      <c r="DG3413" s="829">
        <v>47</v>
      </c>
    </row>
    <row r="3414" spans="1:111" s="771" customFormat="1" ht="12" hidden="1" customHeight="1" x14ac:dyDescent="0.15">
      <c r="A3414" s="3433"/>
      <c r="B3414" s="762"/>
      <c r="C3414" s="3505"/>
      <c r="D3414" s="3505"/>
      <c r="E3414" s="3505"/>
      <c r="F3414" s="1172"/>
      <c r="G3414" s="3505"/>
      <c r="H3414" s="3505"/>
      <c r="I3414" s="3506"/>
      <c r="J3414" s="3506"/>
      <c r="K3414" s="3506"/>
      <c r="L3414" s="3506"/>
      <c r="M3414" s="3506"/>
      <c r="N3414" s="3507"/>
      <c r="O3414" s="3508"/>
      <c r="P3414" s="3509"/>
      <c r="Q3414" s="3505"/>
      <c r="R3414" s="3505"/>
      <c r="DE3414" s="823"/>
    </row>
    <row r="3415" spans="1:111" s="771" customFormat="1" ht="12" hidden="1" customHeight="1" x14ac:dyDescent="0.15">
      <c r="A3415" s="3433"/>
      <c r="B3415" s="763"/>
      <c r="C3415" s="3490"/>
      <c r="D3415" s="3490"/>
      <c r="E3415" s="3490"/>
      <c r="F3415" s="1173"/>
      <c r="G3415" s="3490"/>
      <c r="H3415" s="3490"/>
      <c r="I3415" s="3491"/>
      <c r="J3415" s="3491"/>
      <c r="K3415" s="3491"/>
      <c r="L3415" s="3491"/>
      <c r="M3415" s="3491"/>
      <c r="N3415" s="3487"/>
      <c r="O3415" s="3488"/>
      <c r="P3415" s="3489"/>
      <c r="Q3415" s="3490"/>
      <c r="R3415" s="3490"/>
      <c r="DE3415" s="823"/>
    </row>
    <row r="3416" spans="1:111" s="771" customFormat="1" ht="12" hidden="1" customHeight="1" x14ac:dyDescent="0.15">
      <c r="A3416" s="3433"/>
      <c r="B3416" s="763"/>
      <c r="C3416" s="3490"/>
      <c r="D3416" s="3490"/>
      <c r="E3416" s="3490"/>
      <c r="F3416" s="1173"/>
      <c r="G3416" s="3490"/>
      <c r="H3416" s="3490"/>
      <c r="I3416" s="3491"/>
      <c r="J3416" s="3491"/>
      <c r="K3416" s="3491"/>
      <c r="L3416" s="3491"/>
      <c r="M3416" s="3491"/>
      <c r="N3416" s="3487"/>
      <c r="O3416" s="3488"/>
      <c r="P3416" s="3489"/>
      <c r="Q3416" s="3490"/>
      <c r="R3416" s="3490"/>
      <c r="DE3416" s="823"/>
    </row>
    <row r="3417" spans="1:111" s="771" customFormat="1" ht="12" hidden="1" customHeight="1" x14ac:dyDescent="0.15">
      <c r="A3417" s="3433"/>
      <c r="B3417" s="763"/>
      <c r="C3417" s="3490"/>
      <c r="D3417" s="3490"/>
      <c r="E3417" s="3490"/>
      <c r="F3417" s="1173"/>
      <c r="G3417" s="3490"/>
      <c r="H3417" s="3490"/>
      <c r="I3417" s="3491"/>
      <c r="J3417" s="3491"/>
      <c r="K3417" s="3491"/>
      <c r="L3417" s="3491"/>
      <c r="M3417" s="3491"/>
      <c r="N3417" s="3487"/>
      <c r="O3417" s="3488"/>
      <c r="P3417" s="3489"/>
      <c r="Q3417" s="3490"/>
      <c r="R3417" s="3490"/>
      <c r="DE3417" s="823"/>
    </row>
    <row r="3418" spans="1:111" s="771" customFormat="1" ht="12" hidden="1" customHeight="1" x14ac:dyDescent="0.15">
      <c r="A3418" s="3433"/>
      <c r="B3418" s="763"/>
      <c r="C3418" s="3490"/>
      <c r="D3418" s="3490"/>
      <c r="E3418" s="3490"/>
      <c r="F3418" s="1173"/>
      <c r="G3418" s="3490"/>
      <c r="H3418" s="3490"/>
      <c r="I3418" s="3491"/>
      <c r="J3418" s="3491"/>
      <c r="K3418" s="3491"/>
      <c r="L3418" s="3491"/>
      <c r="M3418" s="3491"/>
      <c r="N3418" s="3487"/>
      <c r="O3418" s="3488"/>
      <c r="P3418" s="3489"/>
      <c r="Q3418" s="3490"/>
      <c r="R3418" s="3490"/>
      <c r="DE3418" s="823"/>
    </row>
    <row r="3419" spans="1:111" s="771" customFormat="1" ht="12" hidden="1" customHeight="1" x14ac:dyDescent="0.15">
      <c r="A3419" s="3433"/>
      <c r="B3419" s="763"/>
      <c r="C3419" s="3490"/>
      <c r="D3419" s="3490"/>
      <c r="E3419" s="3490"/>
      <c r="F3419" s="1173"/>
      <c r="G3419" s="3490"/>
      <c r="H3419" s="3490"/>
      <c r="I3419" s="3491"/>
      <c r="J3419" s="3491"/>
      <c r="K3419" s="3491"/>
      <c r="L3419" s="3491"/>
      <c r="M3419" s="3491"/>
      <c r="N3419" s="3487"/>
      <c r="O3419" s="3488"/>
      <c r="P3419" s="3489"/>
      <c r="Q3419" s="3490"/>
      <c r="R3419" s="3490"/>
      <c r="DE3419" s="823"/>
    </row>
    <row r="3420" spans="1:111" s="771" customFormat="1" ht="12" hidden="1" customHeight="1" x14ac:dyDescent="0.15">
      <c r="A3420" s="3433"/>
      <c r="B3420" s="763"/>
      <c r="C3420" s="3490"/>
      <c r="D3420" s="3490"/>
      <c r="E3420" s="3490"/>
      <c r="F3420" s="1173"/>
      <c r="G3420" s="3490"/>
      <c r="H3420" s="3490"/>
      <c r="I3420" s="3491"/>
      <c r="J3420" s="3491"/>
      <c r="K3420" s="3491"/>
      <c r="L3420" s="3491"/>
      <c r="M3420" s="3491"/>
      <c r="N3420" s="3487"/>
      <c r="O3420" s="3488"/>
      <c r="P3420" s="3489"/>
      <c r="Q3420" s="3490"/>
      <c r="R3420" s="3490"/>
      <c r="DE3420" s="823"/>
    </row>
    <row r="3421" spans="1:111" s="771" customFormat="1" ht="12" hidden="1" customHeight="1" x14ac:dyDescent="0.15">
      <c r="A3421" s="3433"/>
      <c r="B3421" s="763"/>
      <c r="C3421" s="3490"/>
      <c r="D3421" s="3490"/>
      <c r="E3421" s="3490"/>
      <c r="F3421" s="1173"/>
      <c r="G3421" s="3490"/>
      <c r="H3421" s="3490"/>
      <c r="I3421" s="3491"/>
      <c r="J3421" s="3491"/>
      <c r="K3421" s="3491"/>
      <c r="L3421" s="3491"/>
      <c r="M3421" s="3491"/>
      <c r="N3421" s="3487"/>
      <c r="O3421" s="3488"/>
      <c r="P3421" s="3489"/>
      <c r="Q3421" s="3490"/>
      <c r="R3421" s="3490"/>
      <c r="DE3421" s="823"/>
    </row>
    <row r="3422" spans="1:111" s="771" customFormat="1" ht="12" hidden="1" customHeight="1" x14ac:dyDescent="0.15">
      <c r="A3422" s="3433"/>
      <c r="B3422" s="763"/>
      <c r="C3422" s="3490"/>
      <c r="D3422" s="3490"/>
      <c r="E3422" s="3490"/>
      <c r="F3422" s="1173"/>
      <c r="G3422" s="3490"/>
      <c r="H3422" s="3490"/>
      <c r="I3422" s="3491"/>
      <c r="J3422" s="3491"/>
      <c r="K3422" s="3491"/>
      <c r="L3422" s="3491"/>
      <c r="M3422" s="3491"/>
      <c r="N3422" s="3487"/>
      <c r="O3422" s="3488"/>
      <c r="P3422" s="3489"/>
      <c r="Q3422" s="3490"/>
      <c r="R3422" s="3490"/>
      <c r="DE3422" s="823"/>
    </row>
    <row r="3423" spans="1:111" s="771" customFormat="1" ht="12" hidden="1" customHeight="1" x14ac:dyDescent="0.15">
      <c r="A3423" s="3433"/>
      <c r="B3423" s="763"/>
      <c r="C3423" s="3490"/>
      <c r="D3423" s="3490"/>
      <c r="E3423" s="3490"/>
      <c r="F3423" s="1173"/>
      <c r="G3423" s="3490"/>
      <c r="H3423" s="3490"/>
      <c r="I3423" s="3491"/>
      <c r="J3423" s="3491"/>
      <c r="K3423" s="3491"/>
      <c r="L3423" s="3491"/>
      <c r="M3423" s="3491"/>
      <c r="N3423" s="3487"/>
      <c r="O3423" s="3488"/>
      <c r="P3423" s="3489"/>
      <c r="Q3423" s="3490"/>
      <c r="R3423" s="3490"/>
      <c r="DE3423" s="823"/>
    </row>
    <row r="3424" spans="1:111" s="771" customFormat="1" ht="12" hidden="1" customHeight="1" x14ac:dyDescent="0.15">
      <c r="A3424" s="3433"/>
      <c r="B3424" s="763"/>
      <c r="C3424" s="3490"/>
      <c r="D3424" s="3490"/>
      <c r="E3424" s="3490"/>
      <c r="F3424" s="1173"/>
      <c r="G3424" s="3490"/>
      <c r="H3424" s="3490"/>
      <c r="I3424" s="3491"/>
      <c r="J3424" s="3491"/>
      <c r="K3424" s="3491"/>
      <c r="L3424" s="3491"/>
      <c r="M3424" s="3491"/>
      <c r="N3424" s="3487"/>
      <c r="O3424" s="3488"/>
      <c r="P3424" s="3489"/>
      <c r="Q3424" s="3490"/>
      <c r="R3424" s="3490"/>
      <c r="DE3424" s="823"/>
    </row>
    <row r="3425" spans="1:109" s="771" customFormat="1" ht="12" hidden="1" customHeight="1" x14ac:dyDescent="0.15">
      <c r="A3425" s="3433"/>
      <c r="B3425" s="763"/>
      <c r="C3425" s="3490"/>
      <c r="D3425" s="3490"/>
      <c r="E3425" s="3490"/>
      <c r="F3425" s="1173"/>
      <c r="G3425" s="3490"/>
      <c r="H3425" s="3490"/>
      <c r="I3425" s="3491"/>
      <c r="J3425" s="3491"/>
      <c r="K3425" s="3491"/>
      <c r="L3425" s="3491"/>
      <c r="M3425" s="3491"/>
      <c r="N3425" s="3487"/>
      <c r="O3425" s="3488"/>
      <c r="P3425" s="3489"/>
      <c r="Q3425" s="3490"/>
      <c r="R3425" s="3490"/>
      <c r="DE3425" s="823"/>
    </row>
    <row r="3426" spans="1:109" s="771" customFormat="1" ht="12" hidden="1" customHeight="1" x14ac:dyDescent="0.15">
      <c r="A3426" s="3433"/>
      <c r="B3426" s="763"/>
      <c r="C3426" s="3490"/>
      <c r="D3426" s="3490"/>
      <c r="E3426" s="3490"/>
      <c r="F3426" s="1173"/>
      <c r="G3426" s="3490"/>
      <c r="H3426" s="3490"/>
      <c r="I3426" s="3491"/>
      <c r="J3426" s="3491"/>
      <c r="K3426" s="3491"/>
      <c r="L3426" s="3491"/>
      <c r="M3426" s="3491"/>
      <c r="N3426" s="3487"/>
      <c r="O3426" s="3488"/>
      <c r="P3426" s="3489"/>
      <c r="Q3426" s="3490"/>
      <c r="R3426" s="3490"/>
      <c r="DE3426" s="823"/>
    </row>
    <row r="3427" spans="1:109" s="771" customFormat="1" ht="12" hidden="1" customHeight="1" x14ac:dyDescent="0.15">
      <c r="A3427" s="3433"/>
      <c r="B3427" s="763"/>
      <c r="C3427" s="3490"/>
      <c r="D3427" s="3490"/>
      <c r="E3427" s="3490"/>
      <c r="F3427" s="1173"/>
      <c r="G3427" s="3490"/>
      <c r="H3427" s="3490"/>
      <c r="I3427" s="3491"/>
      <c r="J3427" s="3491"/>
      <c r="K3427" s="3491"/>
      <c r="L3427" s="3491"/>
      <c r="M3427" s="3491"/>
      <c r="N3427" s="3487"/>
      <c r="O3427" s="3488"/>
      <c r="P3427" s="3489"/>
      <c r="Q3427" s="3490"/>
      <c r="R3427" s="3490"/>
      <c r="DE3427" s="823"/>
    </row>
    <row r="3428" spans="1:109" s="771" customFormat="1" ht="12" hidden="1" customHeight="1" x14ac:dyDescent="0.15">
      <c r="A3428" s="3433"/>
      <c r="B3428" s="763"/>
      <c r="C3428" s="3490"/>
      <c r="D3428" s="3490"/>
      <c r="E3428" s="3490"/>
      <c r="F3428" s="1173"/>
      <c r="G3428" s="3490"/>
      <c r="H3428" s="3490"/>
      <c r="I3428" s="3491"/>
      <c r="J3428" s="3491"/>
      <c r="K3428" s="3491"/>
      <c r="L3428" s="3491"/>
      <c r="M3428" s="3491"/>
      <c r="N3428" s="3487"/>
      <c r="O3428" s="3488"/>
      <c r="P3428" s="3489"/>
      <c r="Q3428" s="3490"/>
      <c r="R3428" s="3490"/>
      <c r="DE3428" s="823"/>
    </row>
    <row r="3429" spans="1:109" s="771" customFormat="1" ht="12" hidden="1" customHeight="1" x14ac:dyDescent="0.15">
      <c r="A3429" s="3433"/>
      <c r="B3429" s="763"/>
      <c r="C3429" s="3490"/>
      <c r="D3429" s="3490"/>
      <c r="E3429" s="3490"/>
      <c r="F3429" s="1173"/>
      <c r="G3429" s="3490"/>
      <c r="H3429" s="3490"/>
      <c r="I3429" s="3491"/>
      <c r="J3429" s="3491"/>
      <c r="K3429" s="3491"/>
      <c r="L3429" s="3491"/>
      <c r="M3429" s="3491"/>
      <c r="N3429" s="3487"/>
      <c r="O3429" s="3488"/>
      <c r="P3429" s="3489"/>
      <c r="Q3429" s="3490"/>
      <c r="R3429" s="3490"/>
      <c r="DE3429" s="823"/>
    </row>
    <row r="3430" spans="1:109" s="771" customFormat="1" ht="12" hidden="1" customHeight="1" x14ac:dyDescent="0.15">
      <c r="A3430" s="3433"/>
      <c r="B3430" s="763"/>
      <c r="C3430" s="3490"/>
      <c r="D3430" s="3490"/>
      <c r="E3430" s="3490"/>
      <c r="F3430" s="1173"/>
      <c r="G3430" s="3490"/>
      <c r="H3430" s="3490"/>
      <c r="I3430" s="3491"/>
      <c r="J3430" s="3491"/>
      <c r="K3430" s="3491"/>
      <c r="L3430" s="3491"/>
      <c r="M3430" s="3491"/>
      <c r="N3430" s="3487"/>
      <c r="O3430" s="3488"/>
      <c r="P3430" s="3489"/>
      <c r="Q3430" s="3490"/>
      <c r="R3430" s="3490"/>
      <c r="DE3430" s="823"/>
    </row>
    <row r="3431" spans="1:109" s="771" customFormat="1" ht="12" hidden="1" customHeight="1" x14ac:dyDescent="0.15">
      <c r="A3431" s="3433"/>
      <c r="B3431" s="763"/>
      <c r="C3431" s="3490"/>
      <c r="D3431" s="3490"/>
      <c r="E3431" s="3490"/>
      <c r="F3431" s="1173"/>
      <c r="G3431" s="3490"/>
      <c r="H3431" s="3490"/>
      <c r="I3431" s="3491"/>
      <c r="J3431" s="3491"/>
      <c r="K3431" s="3491"/>
      <c r="L3431" s="3491"/>
      <c r="M3431" s="3491"/>
      <c r="N3431" s="3487"/>
      <c r="O3431" s="3488"/>
      <c r="P3431" s="3489"/>
      <c r="Q3431" s="3490"/>
      <c r="R3431" s="3490"/>
      <c r="DE3431" s="823"/>
    </row>
    <row r="3432" spans="1:109" s="771" customFormat="1" ht="12" hidden="1" customHeight="1" x14ac:dyDescent="0.15">
      <c r="A3432" s="3433"/>
      <c r="B3432" s="763"/>
      <c r="C3432" s="3490"/>
      <c r="D3432" s="3490"/>
      <c r="E3432" s="3490"/>
      <c r="F3432" s="1173"/>
      <c r="G3432" s="3490"/>
      <c r="H3432" s="3490"/>
      <c r="I3432" s="3491"/>
      <c r="J3432" s="3491"/>
      <c r="K3432" s="3491"/>
      <c r="L3432" s="3491"/>
      <c r="M3432" s="3491"/>
      <c r="N3432" s="3487"/>
      <c r="O3432" s="3488"/>
      <c r="P3432" s="3489"/>
      <c r="Q3432" s="3490"/>
      <c r="R3432" s="3490"/>
      <c r="DE3432" s="823"/>
    </row>
    <row r="3433" spans="1:109" s="771" customFormat="1" ht="12" hidden="1" customHeight="1" x14ac:dyDescent="0.15">
      <c r="A3433" s="3433"/>
      <c r="B3433" s="763"/>
      <c r="C3433" s="3490"/>
      <c r="D3433" s="3490"/>
      <c r="E3433" s="3490"/>
      <c r="F3433" s="1173"/>
      <c r="G3433" s="3490"/>
      <c r="H3433" s="3490"/>
      <c r="I3433" s="3491"/>
      <c r="J3433" s="3491"/>
      <c r="K3433" s="3491"/>
      <c r="L3433" s="3491"/>
      <c r="M3433" s="3491"/>
      <c r="N3433" s="3487"/>
      <c r="O3433" s="3488"/>
      <c r="P3433" s="3489"/>
      <c r="Q3433" s="3490"/>
      <c r="R3433" s="3490"/>
      <c r="DE3433" s="823"/>
    </row>
    <row r="3434" spans="1:109" s="771" customFormat="1" ht="12" hidden="1" customHeight="1" x14ac:dyDescent="0.15">
      <c r="A3434" s="3433"/>
      <c r="B3434" s="763"/>
      <c r="C3434" s="3490"/>
      <c r="D3434" s="3490"/>
      <c r="E3434" s="3490"/>
      <c r="F3434" s="1173"/>
      <c r="G3434" s="3490"/>
      <c r="H3434" s="3490"/>
      <c r="I3434" s="3491"/>
      <c r="J3434" s="3491"/>
      <c r="K3434" s="3491"/>
      <c r="L3434" s="3491"/>
      <c r="M3434" s="3491"/>
      <c r="N3434" s="3487"/>
      <c r="O3434" s="3488"/>
      <c r="P3434" s="3489"/>
      <c r="Q3434" s="3490"/>
      <c r="R3434" s="3490"/>
      <c r="DE3434" s="823"/>
    </row>
    <row r="3435" spans="1:109" s="771" customFormat="1" ht="12" hidden="1" customHeight="1" x14ac:dyDescent="0.15">
      <c r="A3435" s="3433"/>
      <c r="B3435" s="763"/>
      <c r="C3435" s="3490"/>
      <c r="D3435" s="3490"/>
      <c r="E3435" s="3490"/>
      <c r="F3435" s="1173"/>
      <c r="G3435" s="3490"/>
      <c r="H3435" s="3490"/>
      <c r="I3435" s="3491"/>
      <c r="J3435" s="3491"/>
      <c r="K3435" s="3491"/>
      <c r="L3435" s="3491"/>
      <c r="M3435" s="3491"/>
      <c r="N3435" s="3487"/>
      <c r="O3435" s="3488"/>
      <c r="P3435" s="3489"/>
      <c r="Q3435" s="3490"/>
      <c r="R3435" s="3490"/>
      <c r="DE3435" s="823"/>
    </row>
    <row r="3436" spans="1:109" s="771" customFormat="1" ht="12" hidden="1" customHeight="1" x14ac:dyDescent="0.15">
      <c r="A3436" s="3433"/>
      <c r="B3436" s="763"/>
      <c r="C3436" s="3490"/>
      <c r="D3436" s="3490"/>
      <c r="E3436" s="3490"/>
      <c r="F3436" s="1173"/>
      <c r="G3436" s="3490"/>
      <c r="H3436" s="3490"/>
      <c r="I3436" s="3491"/>
      <c r="J3436" s="3491"/>
      <c r="K3436" s="3491"/>
      <c r="L3436" s="3491"/>
      <c r="M3436" s="3491"/>
      <c r="N3436" s="3487"/>
      <c r="O3436" s="3488"/>
      <c r="P3436" s="3489"/>
      <c r="Q3436" s="3490"/>
      <c r="R3436" s="3490"/>
      <c r="DE3436" s="823"/>
    </row>
    <row r="3437" spans="1:109" s="771" customFormat="1" ht="12" hidden="1" customHeight="1" x14ac:dyDescent="0.15">
      <c r="A3437" s="3433"/>
      <c r="B3437" s="763"/>
      <c r="C3437" s="3490"/>
      <c r="D3437" s="3490"/>
      <c r="E3437" s="3490"/>
      <c r="F3437" s="1173"/>
      <c r="G3437" s="3490"/>
      <c r="H3437" s="3490"/>
      <c r="I3437" s="3491"/>
      <c r="J3437" s="3491"/>
      <c r="K3437" s="3491"/>
      <c r="L3437" s="3491"/>
      <c r="M3437" s="3491"/>
      <c r="N3437" s="3487"/>
      <c r="O3437" s="3488"/>
      <c r="P3437" s="3489"/>
      <c r="Q3437" s="3490"/>
      <c r="R3437" s="3490"/>
      <c r="DE3437" s="823"/>
    </row>
    <row r="3438" spans="1:109" s="771" customFormat="1" ht="12" hidden="1" customHeight="1" x14ac:dyDescent="0.15">
      <c r="A3438" s="3433"/>
      <c r="B3438" s="763"/>
      <c r="C3438" s="3490"/>
      <c r="D3438" s="3490"/>
      <c r="E3438" s="3490"/>
      <c r="F3438" s="1173"/>
      <c r="G3438" s="3490"/>
      <c r="H3438" s="3490"/>
      <c r="I3438" s="3491"/>
      <c r="J3438" s="3491"/>
      <c r="K3438" s="3491"/>
      <c r="L3438" s="3491"/>
      <c r="M3438" s="3491"/>
      <c r="N3438" s="3487"/>
      <c r="O3438" s="3488"/>
      <c r="P3438" s="3489"/>
      <c r="Q3438" s="3490"/>
      <c r="R3438" s="3490"/>
      <c r="DE3438" s="823"/>
    </row>
    <row r="3439" spans="1:109" s="771" customFormat="1" ht="12" hidden="1" customHeight="1" x14ac:dyDescent="0.15">
      <c r="A3439" s="3433"/>
      <c r="B3439" s="763"/>
      <c r="C3439" s="3490"/>
      <c r="D3439" s="3490"/>
      <c r="E3439" s="3490"/>
      <c r="F3439" s="1173"/>
      <c r="G3439" s="3490"/>
      <c r="H3439" s="3490"/>
      <c r="I3439" s="3491"/>
      <c r="J3439" s="3491"/>
      <c r="K3439" s="3491"/>
      <c r="L3439" s="3491"/>
      <c r="M3439" s="3491"/>
      <c r="N3439" s="3487"/>
      <c r="O3439" s="3488"/>
      <c r="P3439" s="3489"/>
      <c r="Q3439" s="3490"/>
      <c r="R3439" s="3490"/>
      <c r="DE3439" s="823"/>
    </row>
    <row r="3440" spans="1:109" s="771" customFormat="1" ht="12" hidden="1" customHeight="1" x14ac:dyDescent="0.15">
      <c r="A3440" s="3433"/>
      <c r="B3440" s="763"/>
      <c r="C3440" s="3490"/>
      <c r="D3440" s="3490"/>
      <c r="E3440" s="3490"/>
      <c r="F3440" s="1173"/>
      <c r="G3440" s="3490"/>
      <c r="H3440" s="3490"/>
      <c r="I3440" s="3491"/>
      <c r="J3440" s="3491"/>
      <c r="K3440" s="3491"/>
      <c r="L3440" s="3491"/>
      <c r="M3440" s="3491"/>
      <c r="N3440" s="3487"/>
      <c r="O3440" s="3488"/>
      <c r="P3440" s="3489"/>
      <c r="Q3440" s="3490"/>
      <c r="R3440" s="3490"/>
      <c r="DE3440" s="823"/>
    </row>
    <row r="3441" spans="1:109" s="771" customFormat="1" ht="12" hidden="1" customHeight="1" x14ac:dyDescent="0.15">
      <c r="A3441" s="3433"/>
      <c r="B3441" s="763"/>
      <c r="C3441" s="3490"/>
      <c r="D3441" s="3490"/>
      <c r="E3441" s="3490"/>
      <c r="F3441" s="1173"/>
      <c r="G3441" s="3490"/>
      <c r="H3441" s="3490"/>
      <c r="I3441" s="3491"/>
      <c r="J3441" s="3491"/>
      <c r="K3441" s="3491"/>
      <c r="L3441" s="3491"/>
      <c r="M3441" s="3491"/>
      <c r="N3441" s="3487"/>
      <c r="O3441" s="3488"/>
      <c r="P3441" s="3489"/>
      <c r="Q3441" s="3490"/>
      <c r="R3441" s="3490"/>
      <c r="DE3441" s="823"/>
    </row>
    <row r="3442" spans="1:109" s="771" customFormat="1" ht="12" hidden="1" customHeight="1" x14ac:dyDescent="0.15">
      <c r="A3442" s="3433"/>
      <c r="B3442" s="763"/>
      <c r="C3442" s="3490"/>
      <c r="D3442" s="3490"/>
      <c r="E3442" s="3490"/>
      <c r="F3442" s="1173"/>
      <c r="G3442" s="3490"/>
      <c r="H3442" s="3490"/>
      <c r="I3442" s="3491"/>
      <c r="J3442" s="3491"/>
      <c r="K3442" s="3491"/>
      <c r="L3442" s="3491"/>
      <c r="M3442" s="3491"/>
      <c r="N3442" s="3487"/>
      <c r="O3442" s="3488"/>
      <c r="P3442" s="3489"/>
      <c r="Q3442" s="3490"/>
      <c r="R3442" s="3490"/>
      <c r="DE3442" s="823"/>
    </row>
    <row r="3443" spans="1:109" s="771" customFormat="1" ht="12" hidden="1" customHeight="1" x14ac:dyDescent="0.15">
      <c r="A3443" s="3433"/>
      <c r="B3443" s="763"/>
      <c r="C3443" s="3490"/>
      <c r="D3443" s="3490"/>
      <c r="E3443" s="3490"/>
      <c r="F3443" s="1173"/>
      <c r="G3443" s="3490"/>
      <c r="H3443" s="3490"/>
      <c r="I3443" s="3491"/>
      <c r="J3443" s="3491"/>
      <c r="K3443" s="3491"/>
      <c r="L3443" s="3491"/>
      <c r="M3443" s="3491"/>
      <c r="N3443" s="3487"/>
      <c r="O3443" s="3488"/>
      <c r="P3443" s="3489"/>
      <c r="Q3443" s="3490"/>
      <c r="R3443" s="3490"/>
      <c r="DE3443" s="823"/>
    </row>
    <row r="3444" spans="1:109" s="771" customFormat="1" ht="12" hidden="1" customHeight="1" x14ac:dyDescent="0.15">
      <c r="A3444" s="3433"/>
      <c r="B3444" s="763"/>
      <c r="C3444" s="3490"/>
      <c r="D3444" s="3490"/>
      <c r="E3444" s="3490"/>
      <c r="F3444" s="1173"/>
      <c r="G3444" s="3490"/>
      <c r="H3444" s="3490"/>
      <c r="I3444" s="3491"/>
      <c r="J3444" s="3491"/>
      <c r="K3444" s="3491"/>
      <c r="L3444" s="3491"/>
      <c r="M3444" s="3491"/>
      <c r="N3444" s="3487"/>
      <c r="O3444" s="3488"/>
      <c r="P3444" s="3489"/>
      <c r="Q3444" s="3490"/>
      <c r="R3444" s="3490"/>
      <c r="DE3444" s="823"/>
    </row>
    <row r="3445" spans="1:109" s="771" customFormat="1" ht="12" hidden="1" customHeight="1" x14ac:dyDescent="0.15">
      <c r="A3445" s="3433"/>
      <c r="B3445" s="763"/>
      <c r="C3445" s="3490"/>
      <c r="D3445" s="3490"/>
      <c r="E3445" s="3490"/>
      <c r="F3445" s="1173"/>
      <c r="G3445" s="3490"/>
      <c r="H3445" s="3490"/>
      <c r="I3445" s="3491"/>
      <c r="J3445" s="3491"/>
      <c r="K3445" s="3491"/>
      <c r="L3445" s="3491"/>
      <c r="M3445" s="3491"/>
      <c r="N3445" s="3487"/>
      <c r="O3445" s="3488"/>
      <c r="P3445" s="3489"/>
      <c r="Q3445" s="3490"/>
      <c r="R3445" s="3490"/>
      <c r="DE3445" s="823"/>
    </row>
    <row r="3446" spans="1:109" s="771" customFormat="1" ht="12" hidden="1" customHeight="1" x14ac:dyDescent="0.15">
      <c r="A3446" s="3433"/>
      <c r="B3446" s="763"/>
      <c r="C3446" s="3490"/>
      <c r="D3446" s="3490"/>
      <c r="E3446" s="3490"/>
      <c r="F3446" s="1173"/>
      <c r="G3446" s="3490"/>
      <c r="H3446" s="3490"/>
      <c r="I3446" s="3491"/>
      <c r="J3446" s="3491"/>
      <c r="K3446" s="3491"/>
      <c r="L3446" s="3491"/>
      <c r="M3446" s="3491"/>
      <c r="N3446" s="3487"/>
      <c r="O3446" s="3488"/>
      <c r="P3446" s="3489"/>
      <c r="Q3446" s="3490"/>
      <c r="R3446" s="3490"/>
      <c r="DE3446" s="823"/>
    </row>
    <row r="3447" spans="1:109" s="771" customFormat="1" ht="12" hidden="1" customHeight="1" x14ac:dyDescent="0.15">
      <c r="A3447" s="3433"/>
      <c r="B3447" s="763"/>
      <c r="C3447" s="3490"/>
      <c r="D3447" s="3490"/>
      <c r="E3447" s="3490"/>
      <c r="F3447" s="1173"/>
      <c r="G3447" s="3490"/>
      <c r="H3447" s="3490"/>
      <c r="I3447" s="3491"/>
      <c r="J3447" s="3491"/>
      <c r="K3447" s="3491"/>
      <c r="L3447" s="3491"/>
      <c r="M3447" s="3491"/>
      <c r="N3447" s="3487"/>
      <c r="O3447" s="3488"/>
      <c r="P3447" s="3489"/>
      <c r="Q3447" s="3490"/>
      <c r="R3447" s="3490"/>
      <c r="DE3447" s="823"/>
    </row>
    <row r="3448" spans="1:109" s="771" customFormat="1" ht="12" hidden="1" customHeight="1" x14ac:dyDescent="0.15">
      <c r="A3448" s="3433"/>
      <c r="B3448" s="763"/>
      <c r="C3448" s="3490"/>
      <c r="D3448" s="3490"/>
      <c r="E3448" s="3490"/>
      <c r="F3448" s="1173"/>
      <c r="G3448" s="3490"/>
      <c r="H3448" s="3490"/>
      <c r="I3448" s="3491"/>
      <c r="J3448" s="3491"/>
      <c r="K3448" s="3491"/>
      <c r="L3448" s="3491"/>
      <c r="M3448" s="3491"/>
      <c r="N3448" s="3487"/>
      <c r="O3448" s="3488"/>
      <c r="P3448" s="3489"/>
      <c r="Q3448" s="3490"/>
      <c r="R3448" s="3490"/>
      <c r="DE3448" s="823"/>
    </row>
    <row r="3449" spans="1:109" s="771" customFormat="1" ht="12" hidden="1" customHeight="1" x14ac:dyDescent="0.15">
      <c r="A3449" s="3433"/>
      <c r="B3449" s="763"/>
      <c r="C3449" s="3490"/>
      <c r="D3449" s="3490"/>
      <c r="E3449" s="3490"/>
      <c r="F3449" s="1173"/>
      <c r="G3449" s="3490"/>
      <c r="H3449" s="3490"/>
      <c r="I3449" s="3491"/>
      <c r="J3449" s="3491"/>
      <c r="K3449" s="3491"/>
      <c r="L3449" s="3491"/>
      <c r="M3449" s="3491"/>
      <c r="N3449" s="3487"/>
      <c r="O3449" s="3488"/>
      <c r="P3449" s="3489"/>
      <c r="Q3449" s="3490"/>
      <c r="R3449" s="3490"/>
      <c r="DE3449" s="823"/>
    </row>
    <row r="3450" spans="1:109" s="771" customFormat="1" ht="12" hidden="1" customHeight="1" x14ac:dyDescent="0.15">
      <c r="A3450" s="3433"/>
      <c r="B3450" s="763"/>
      <c r="C3450" s="3490"/>
      <c r="D3450" s="3490"/>
      <c r="E3450" s="3490"/>
      <c r="F3450" s="1173"/>
      <c r="G3450" s="3490"/>
      <c r="H3450" s="3490"/>
      <c r="I3450" s="3491"/>
      <c r="J3450" s="3491"/>
      <c r="K3450" s="3491"/>
      <c r="L3450" s="3491"/>
      <c r="M3450" s="3491"/>
      <c r="N3450" s="3487"/>
      <c r="O3450" s="3488"/>
      <c r="P3450" s="3489"/>
      <c r="Q3450" s="3490"/>
      <c r="R3450" s="3490"/>
      <c r="DE3450" s="823"/>
    </row>
    <row r="3451" spans="1:109" s="771" customFormat="1" ht="12" hidden="1" customHeight="1" x14ac:dyDescent="0.15">
      <c r="A3451" s="3433"/>
      <c r="B3451" s="763"/>
      <c r="C3451" s="3490"/>
      <c r="D3451" s="3490"/>
      <c r="E3451" s="3490"/>
      <c r="F3451" s="1173"/>
      <c r="G3451" s="3490"/>
      <c r="H3451" s="3490"/>
      <c r="I3451" s="3491"/>
      <c r="J3451" s="3491"/>
      <c r="K3451" s="3491"/>
      <c r="L3451" s="3491"/>
      <c r="M3451" s="3491"/>
      <c r="N3451" s="3487"/>
      <c r="O3451" s="3488"/>
      <c r="P3451" s="3489"/>
      <c r="Q3451" s="3490"/>
      <c r="R3451" s="3490"/>
      <c r="DE3451" s="823"/>
    </row>
    <row r="3452" spans="1:109" s="771" customFormat="1" ht="12" hidden="1" customHeight="1" x14ac:dyDescent="0.15">
      <c r="A3452" s="3433"/>
      <c r="B3452" s="763"/>
      <c r="C3452" s="3490"/>
      <c r="D3452" s="3490"/>
      <c r="E3452" s="3490"/>
      <c r="F3452" s="1173"/>
      <c r="G3452" s="3490"/>
      <c r="H3452" s="3490"/>
      <c r="I3452" s="3491"/>
      <c r="J3452" s="3491"/>
      <c r="K3452" s="3491"/>
      <c r="L3452" s="3491"/>
      <c r="M3452" s="3491"/>
      <c r="N3452" s="3487"/>
      <c r="O3452" s="3488"/>
      <c r="P3452" s="3489"/>
      <c r="Q3452" s="3490"/>
      <c r="R3452" s="3490"/>
      <c r="DE3452" s="823"/>
    </row>
    <row r="3453" spans="1:109" s="771" customFormat="1" ht="12" hidden="1" customHeight="1" x14ac:dyDescent="0.15">
      <c r="A3453" s="3433"/>
      <c r="B3453" s="763"/>
      <c r="C3453" s="3490"/>
      <c r="D3453" s="3490"/>
      <c r="E3453" s="3490"/>
      <c r="F3453" s="1173"/>
      <c r="G3453" s="3490"/>
      <c r="H3453" s="3490"/>
      <c r="I3453" s="3491"/>
      <c r="J3453" s="3491"/>
      <c r="K3453" s="3491"/>
      <c r="L3453" s="3491"/>
      <c r="M3453" s="3491"/>
      <c r="N3453" s="3487"/>
      <c r="O3453" s="3488"/>
      <c r="P3453" s="3489"/>
      <c r="Q3453" s="3490"/>
      <c r="R3453" s="3490"/>
      <c r="DE3453" s="823"/>
    </row>
    <row r="3454" spans="1:109" s="771" customFormat="1" ht="12" hidden="1" customHeight="1" x14ac:dyDescent="0.15">
      <c r="A3454" s="3433"/>
      <c r="B3454" s="763"/>
      <c r="C3454" s="3490"/>
      <c r="D3454" s="3490"/>
      <c r="E3454" s="3490"/>
      <c r="F3454" s="1173"/>
      <c r="G3454" s="3490"/>
      <c r="H3454" s="3490"/>
      <c r="I3454" s="3491"/>
      <c r="J3454" s="3491"/>
      <c r="K3454" s="3491"/>
      <c r="L3454" s="3491"/>
      <c r="M3454" s="3491"/>
      <c r="N3454" s="3487"/>
      <c r="O3454" s="3488"/>
      <c r="P3454" s="3489"/>
      <c r="Q3454" s="3490"/>
      <c r="R3454" s="3490"/>
      <c r="DE3454" s="823"/>
    </row>
    <row r="3455" spans="1:109" s="771" customFormat="1" ht="12" hidden="1" customHeight="1" x14ac:dyDescent="0.15">
      <c r="A3455" s="3433"/>
      <c r="B3455" s="763"/>
      <c r="C3455" s="3490"/>
      <c r="D3455" s="3490"/>
      <c r="E3455" s="3490"/>
      <c r="F3455" s="1173"/>
      <c r="G3455" s="3490"/>
      <c r="H3455" s="3490"/>
      <c r="I3455" s="3491"/>
      <c r="J3455" s="3491"/>
      <c r="K3455" s="3491"/>
      <c r="L3455" s="3491"/>
      <c r="M3455" s="3491"/>
      <c r="N3455" s="3487"/>
      <c r="O3455" s="3488"/>
      <c r="P3455" s="3489"/>
      <c r="Q3455" s="3490"/>
      <c r="R3455" s="3490"/>
      <c r="DE3455" s="823"/>
    </row>
    <row r="3456" spans="1:109" s="771" customFormat="1" ht="12" hidden="1" customHeight="1" x14ac:dyDescent="0.15">
      <c r="A3456" s="3433"/>
      <c r="B3456" s="763"/>
      <c r="C3456" s="3490"/>
      <c r="D3456" s="3490"/>
      <c r="E3456" s="3490"/>
      <c r="F3456" s="1173"/>
      <c r="G3456" s="3490"/>
      <c r="H3456" s="3490"/>
      <c r="I3456" s="3491"/>
      <c r="J3456" s="3491"/>
      <c r="K3456" s="3491"/>
      <c r="L3456" s="3491"/>
      <c r="M3456" s="3491"/>
      <c r="N3456" s="3487"/>
      <c r="O3456" s="3488"/>
      <c r="P3456" s="3489"/>
      <c r="Q3456" s="3490"/>
      <c r="R3456" s="3490"/>
      <c r="DE3456" s="823"/>
    </row>
    <row r="3457" spans="1:109" s="771" customFormat="1" ht="12" hidden="1" customHeight="1" x14ac:dyDescent="0.15">
      <c r="A3457" s="3433"/>
      <c r="B3457" s="763"/>
      <c r="C3457" s="3490"/>
      <c r="D3457" s="3490"/>
      <c r="E3457" s="3490"/>
      <c r="F3457" s="1173"/>
      <c r="G3457" s="3490"/>
      <c r="H3457" s="3490"/>
      <c r="I3457" s="3491"/>
      <c r="J3457" s="3491"/>
      <c r="K3457" s="3491"/>
      <c r="L3457" s="3491"/>
      <c r="M3457" s="3491"/>
      <c r="N3457" s="3487"/>
      <c r="O3457" s="3488"/>
      <c r="P3457" s="3489"/>
      <c r="Q3457" s="3490"/>
      <c r="R3457" s="3490"/>
      <c r="DE3457" s="823"/>
    </row>
    <row r="3458" spans="1:109" s="771" customFormat="1" ht="12" hidden="1" customHeight="1" x14ac:dyDescent="0.15">
      <c r="A3458" s="3433"/>
      <c r="B3458" s="763"/>
      <c r="C3458" s="3490"/>
      <c r="D3458" s="3490"/>
      <c r="E3458" s="3490"/>
      <c r="F3458" s="1173"/>
      <c r="G3458" s="3490"/>
      <c r="H3458" s="3490"/>
      <c r="I3458" s="3491"/>
      <c r="J3458" s="3491"/>
      <c r="K3458" s="3491"/>
      <c r="L3458" s="3491"/>
      <c r="M3458" s="3491"/>
      <c r="N3458" s="3487"/>
      <c r="O3458" s="3488"/>
      <c r="P3458" s="3489"/>
      <c r="Q3458" s="3490"/>
      <c r="R3458" s="3490"/>
      <c r="DE3458" s="823"/>
    </row>
    <row r="3459" spans="1:109" s="771" customFormat="1" ht="12" hidden="1" customHeight="1" x14ac:dyDescent="0.15">
      <c r="A3459" s="3433"/>
      <c r="B3459" s="763"/>
      <c r="C3459" s="3490"/>
      <c r="D3459" s="3490"/>
      <c r="E3459" s="3490"/>
      <c r="F3459" s="1173"/>
      <c r="G3459" s="3490"/>
      <c r="H3459" s="3490"/>
      <c r="I3459" s="3491"/>
      <c r="J3459" s="3491"/>
      <c r="K3459" s="3491"/>
      <c r="L3459" s="3491"/>
      <c r="M3459" s="3491"/>
      <c r="N3459" s="3487"/>
      <c r="O3459" s="3488"/>
      <c r="P3459" s="3489"/>
      <c r="Q3459" s="3490"/>
      <c r="R3459" s="3490"/>
      <c r="DE3459" s="823"/>
    </row>
    <row r="3460" spans="1:109" s="771" customFormat="1" ht="12" hidden="1" customHeight="1" x14ac:dyDescent="0.15">
      <c r="A3460" s="3433"/>
      <c r="B3460" s="763"/>
      <c r="C3460" s="3490"/>
      <c r="D3460" s="3490"/>
      <c r="E3460" s="3490"/>
      <c r="F3460" s="1173"/>
      <c r="G3460" s="3490"/>
      <c r="H3460" s="3490"/>
      <c r="I3460" s="3491"/>
      <c r="J3460" s="3491"/>
      <c r="K3460" s="3491"/>
      <c r="L3460" s="3491"/>
      <c r="M3460" s="3491"/>
      <c r="N3460" s="3487"/>
      <c r="O3460" s="3488"/>
      <c r="P3460" s="3489"/>
      <c r="Q3460" s="3490"/>
      <c r="R3460" s="3490"/>
      <c r="DE3460" s="823"/>
    </row>
    <row r="3461" spans="1:109" s="771" customFormat="1" ht="12" hidden="1" customHeight="1" x14ac:dyDescent="0.15">
      <c r="A3461" s="3433"/>
      <c r="B3461" s="763"/>
      <c r="C3461" s="3490"/>
      <c r="D3461" s="3490"/>
      <c r="E3461" s="3490"/>
      <c r="F3461" s="1173"/>
      <c r="G3461" s="3490"/>
      <c r="H3461" s="3490"/>
      <c r="I3461" s="3491"/>
      <c r="J3461" s="3491"/>
      <c r="K3461" s="3491"/>
      <c r="L3461" s="3491"/>
      <c r="M3461" s="3491"/>
      <c r="N3461" s="3487"/>
      <c r="O3461" s="3488"/>
      <c r="P3461" s="3489"/>
      <c r="Q3461" s="3490"/>
      <c r="R3461" s="3490"/>
      <c r="DE3461" s="823"/>
    </row>
    <row r="3462" spans="1:109" s="771" customFormat="1" ht="12" hidden="1" customHeight="1" x14ac:dyDescent="0.15">
      <c r="A3462" s="3433"/>
      <c r="B3462" s="763"/>
      <c r="C3462" s="3490"/>
      <c r="D3462" s="3490"/>
      <c r="E3462" s="3490"/>
      <c r="F3462" s="1173"/>
      <c r="G3462" s="3490"/>
      <c r="H3462" s="3490"/>
      <c r="I3462" s="3491"/>
      <c r="J3462" s="3491"/>
      <c r="K3462" s="3491"/>
      <c r="L3462" s="3491"/>
      <c r="M3462" s="3491"/>
      <c r="N3462" s="3487"/>
      <c r="O3462" s="3488"/>
      <c r="P3462" s="3489"/>
      <c r="Q3462" s="3490"/>
      <c r="R3462" s="3490"/>
      <c r="DE3462" s="823"/>
    </row>
    <row r="3463" spans="1:109" s="771" customFormat="1" ht="12" hidden="1" customHeight="1" x14ac:dyDescent="0.15">
      <c r="A3463" s="3433"/>
      <c r="B3463" s="768"/>
      <c r="C3463" s="3496"/>
      <c r="D3463" s="3496"/>
      <c r="E3463" s="3496"/>
      <c r="F3463" s="1174"/>
      <c r="G3463" s="3496"/>
      <c r="H3463" s="3496"/>
      <c r="I3463" s="3497"/>
      <c r="J3463" s="3497"/>
      <c r="K3463" s="3497"/>
      <c r="L3463" s="3497"/>
      <c r="M3463" s="3497"/>
      <c r="N3463" s="3498"/>
      <c r="O3463" s="3499"/>
      <c r="P3463" s="3500"/>
      <c r="Q3463" s="3496"/>
      <c r="R3463" s="3496"/>
      <c r="DE3463" s="823"/>
    </row>
    <row r="3464" spans="1:109" s="771" customFormat="1" ht="6" hidden="1" customHeight="1" x14ac:dyDescent="0.15">
      <c r="A3464" s="797"/>
      <c r="B3464" s="798"/>
      <c r="C3464" s="3446"/>
      <c r="D3464" s="3446"/>
      <c r="E3464" s="3446"/>
      <c r="F3464" s="798"/>
      <c r="G3464" s="3446"/>
      <c r="H3464" s="3446"/>
      <c r="I3464" s="3446"/>
      <c r="J3464" s="3446"/>
      <c r="K3464" s="3446"/>
      <c r="L3464" s="3446"/>
      <c r="M3464" s="3446"/>
      <c r="N3464" s="798"/>
      <c r="O3464" s="798"/>
      <c r="P3464" s="798"/>
      <c r="Q3464" s="3438"/>
      <c r="R3464" s="3438"/>
      <c r="DE3464" s="823"/>
    </row>
    <row r="3465" spans="1:109" s="771" customFormat="1" ht="12" hidden="1" customHeight="1" x14ac:dyDescent="0.15">
      <c r="A3465" s="3421">
        <v>3</v>
      </c>
      <c r="B3465" s="3492" t="s">
        <v>1232</v>
      </c>
      <c r="C3465" s="3503"/>
      <c r="D3465" s="3503"/>
      <c r="E3465" s="3503"/>
      <c r="F3465" s="3503"/>
      <c r="G3465" s="3503"/>
      <c r="H3465" s="3503"/>
      <c r="I3465" s="3503"/>
      <c r="J3465" s="3503"/>
      <c r="K3465" s="3503"/>
      <c r="L3465" s="3503"/>
      <c r="M3465" s="3503"/>
      <c r="N3465" s="3503"/>
      <c r="O3465" s="3504"/>
      <c r="P3465" s="3536"/>
      <c r="Q3465" s="3434" t="s">
        <v>1231</v>
      </c>
      <c r="R3465" s="3435"/>
      <c r="DE3465" s="823"/>
    </row>
    <row r="3466" spans="1:109" s="771" customFormat="1" ht="12" hidden="1" customHeight="1" x14ac:dyDescent="0.15">
      <c r="A3466" s="3475"/>
      <c r="B3466" s="3436" t="s">
        <v>1230</v>
      </c>
      <c r="C3466" s="3396"/>
      <c r="D3466" s="3502"/>
      <c r="E3466" s="3396" t="s">
        <v>1229</v>
      </c>
      <c r="F3466" s="3396"/>
      <c r="G3466" s="3501" t="s">
        <v>1228</v>
      </c>
      <c r="H3466" s="3502"/>
      <c r="I3466" s="3501" t="s">
        <v>579</v>
      </c>
      <c r="J3466" s="3396"/>
      <c r="K3466" s="3396"/>
      <c r="L3466" s="3396"/>
      <c r="M3466" s="3396"/>
      <c r="N3466" s="3396" t="s">
        <v>578</v>
      </c>
      <c r="O3466" s="3397"/>
      <c r="P3466" s="3398"/>
      <c r="Q3466" s="3436"/>
      <c r="R3466" s="3437"/>
      <c r="DE3466" s="823"/>
    </row>
    <row r="3467" spans="1:109" s="771" customFormat="1" ht="12" hidden="1" customHeight="1" x14ac:dyDescent="0.15">
      <c r="A3467" s="3422"/>
      <c r="B3467" s="3386"/>
      <c r="C3467" s="3416"/>
      <c r="D3467" s="3534"/>
      <c r="E3467" s="3461"/>
      <c r="F3467" s="3461"/>
      <c r="G3467" s="3531"/>
      <c r="H3467" s="3532"/>
      <c r="I3467" s="3531"/>
      <c r="J3467" s="3461"/>
      <c r="K3467" s="3461"/>
      <c r="L3467" s="3461"/>
      <c r="M3467" s="3461"/>
      <c r="N3467" s="3533"/>
      <c r="O3467" s="3463"/>
      <c r="P3467" s="3464"/>
      <c r="Q3467" s="3386"/>
      <c r="R3467" s="3387"/>
      <c r="DE3467" s="823"/>
    </row>
    <row r="3468" spans="1:109" s="771" customFormat="1" ht="6" hidden="1" customHeight="1" x14ac:dyDescent="0.15">
      <c r="A3468" s="799"/>
      <c r="B3468" s="3438"/>
      <c r="C3468" s="3438"/>
      <c r="D3468" s="3438"/>
      <c r="E3468" s="3438"/>
      <c r="F3468" s="3438"/>
      <c r="G3468" s="3441"/>
      <c r="H3468" s="3441"/>
      <c r="I3468" s="799"/>
      <c r="J3468" s="799"/>
      <c r="K3468" s="799"/>
      <c r="L3468" s="799"/>
      <c r="M3468" s="799"/>
      <c r="N3468" s="799"/>
      <c r="O3468" s="799"/>
      <c r="P3468" s="799"/>
      <c r="Q3468" s="799"/>
      <c r="R3468" s="799"/>
      <c r="DE3468" s="823"/>
    </row>
    <row r="3469" spans="1:109" s="771" customFormat="1" ht="21" hidden="1" customHeight="1" x14ac:dyDescent="0.15">
      <c r="A3469" s="3421">
        <v>4</v>
      </c>
      <c r="B3469" s="3442" t="s">
        <v>1227</v>
      </c>
      <c r="C3469" s="3424"/>
      <c r="D3469" s="3425"/>
      <c r="E3469" s="3443" t="s">
        <v>1226</v>
      </c>
      <c r="F3469" s="3444"/>
      <c r="G3469" s="3445"/>
      <c r="H3469" s="3445"/>
      <c r="I3469" s="793"/>
      <c r="J3469" s="786">
        <v>5</v>
      </c>
      <c r="K3469" s="3449" t="s">
        <v>1764</v>
      </c>
      <c r="L3469" s="3450"/>
      <c r="M3469" s="3450"/>
      <c r="N3469" s="3450"/>
      <c r="O3469" s="3450"/>
      <c r="P3469" s="3450"/>
      <c r="Q3469" s="3450"/>
      <c r="R3469" s="3451"/>
      <c r="DE3469" s="823"/>
    </row>
    <row r="3470" spans="1:109" s="771" customFormat="1" ht="12" hidden="1" customHeight="1" x14ac:dyDescent="0.15">
      <c r="A3470" s="3422"/>
      <c r="B3470" s="3386"/>
      <c r="C3470" s="3416"/>
      <c r="D3470" s="3387"/>
      <c r="E3470" s="3386"/>
      <c r="F3470" s="3387"/>
      <c r="G3470" s="3445"/>
      <c r="H3470" s="3445"/>
      <c r="I3470" s="793"/>
      <c r="J3470" s="3476"/>
      <c r="K3470" s="3522"/>
      <c r="L3470" s="3523"/>
      <c r="M3470" s="3523"/>
      <c r="N3470" s="3523"/>
      <c r="O3470" s="3523"/>
      <c r="P3470" s="3523"/>
      <c r="Q3470" s="3523"/>
      <c r="R3470" s="3524"/>
      <c r="DE3470" s="823"/>
    </row>
    <row r="3471" spans="1:109" s="771" customFormat="1" ht="12" hidden="1" customHeight="1" x14ac:dyDescent="0.15">
      <c r="A3471" s="787"/>
      <c r="B3471" s="792"/>
      <c r="C3471" s="792"/>
      <c r="D3471" s="792"/>
      <c r="E3471" s="792"/>
      <c r="F3471" s="792"/>
      <c r="G3471" s="3445"/>
      <c r="H3471" s="3445"/>
      <c r="I3471" s="787"/>
      <c r="J3471" s="3477"/>
      <c r="K3471" s="3525"/>
      <c r="L3471" s="3526"/>
      <c r="M3471" s="3526"/>
      <c r="N3471" s="3526"/>
      <c r="O3471" s="3526"/>
      <c r="P3471" s="3526"/>
      <c r="Q3471" s="3526"/>
      <c r="R3471" s="3527"/>
      <c r="S3471" s="225"/>
      <c r="T3471" s="755"/>
      <c r="DE3471" s="823"/>
    </row>
    <row r="3472" spans="1:109" s="771" customFormat="1" ht="12" hidden="1" customHeight="1" x14ac:dyDescent="0.15">
      <c r="A3472" s="787"/>
      <c r="B3472" s="788"/>
      <c r="C3472" s="788"/>
      <c r="D3472" s="788"/>
      <c r="E3472" s="788"/>
      <c r="F3472" s="788"/>
      <c r="G3472" s="788"/>
      <c r="H3472" s="788"/>
      <c r="I3472" s="787"/>
      <c r="J3472" s="3477"/>
      <c r="K3472" s="3525"/>
      <c r="L3472" s="3526"/>
      <c r="M3472" s="3526"/>
      <c r="N3472" s="3526"/>
      <c r="O3472" s="3526"/>
      <c r="P3472" s="3526"/>
      <c r="Q3472" s="3526"/>
      <c r="R3472" s="3527"/>
      <c r="DE3472" s="823"/>
    </row>
    <row r="3473" spans="1:111" s="771" customFormat="1" ht="12" hidden="1" customHeight="1" x14ac:dyDescent="0.15">
      <c r="A3473" s="787"/>
      <c r="B3473" s="3465" t="s">
        <v>1225</v>
      </c>
      <c r="C3473" s="3465"/>
      <c r="D3473" s="3465"/>
      <c r="E3473" s="3465"/>
      <c r="F3473" s="3465"/>
      <c r="G3473" s="3465"/>
      <c r="H3473" s="3465"/>
      <c r="I3473" s="787"/>
      <c r="J3473" s="3477"/>
      <c r="K3473" s="3525"/>
      <c r="L3473" s="3526"/>
      <c r="M3473" s="3526"/>
      <c r="N3473" s="3526"/>
      <c r="O3473" s="3526"/>
      <c r="P3473" s="3526"/>
      <c r="Q3473" s="3526"/>
      <c r="R3473" s="3527"/>
      <c r="DE3473" s="823"/>
    </row>
    <row r="3474" spans="1:111" s="771" customFormat="1" ht="12" hidden="1" customHeight="1" x14ac:dyDescent="0.15">
      <c r="A3474" s="787"/>
      <c r="B3474" s="3465" t="s">
        <v>1224</v>
      </c>
      <c r="C3474" s="3465"/>
      <c r="D3474" s="3465"/>
      <c r="E3474" s="3465"/>
      <c r="F3474" s="3465"/>
      <c r="G3474" s="3465"/>
      <c r="H3474" s="3465"/>
      <c r="I3474" s="789"/>
      <c r="J3474" s="3477"/>
      <c r="K3474" s="3525"/>
      <c r="L3474" s="3526"/>
      <c r="M3474" s="3526"/>
      <c r="N3474" s="3526"/>
      <c r="O3474" s="3526"/>
      <c r="P3474" s="3526"/>
      <c r="Q3474" s="3526"/>
      <c r="R3474" s="3527"/>
      <c r="DE3474" s="823"/>
    </row>
    <row r="3475" spans="1:111" s="771" customFormat="1" ht="12" hidden="1" customHeight="1" x14ac:dyDescent="0.15">
      <c r="A3475" s="790" t="s">
        <v>1223</v>
      </c>
      <c r="B3475" s="3466" t="s">
        <v>577</v>
      </c>
      <c r="C3475" s="3466"/>
      <c r="D3475" s="3466"/>
      <c r="E3475" s="3466"/>
      <c r="F3475" s="3466"/>
      <c r="G3475" s="3466"/>
      <c r="H3475" s="3466"/>
      <c r="I3475" s="787"/>
      <c r="J3475" s="3477"/>
      <c r="K3475" s="3525"/>
      <c r="L3475" s="3526"/>
      <c r="M3475" s="3526"/>
      <c r="N3475" s="3526"/>
      <c r="O3475" s="3526"/>
      <c r="P3475" s="3526"/>
      <c r="Q3475" s="3526"/>
      <c r="R3475" s="3527"/>
      <c r="DE3475" s="823"/>
    </row>
    <row r="3476" spans="1:111" s="771" customFormat="1" ht="12" hidden="1" customHeight="1" x14ac:dyDescent="0.15">
      <c r="A3476" s="790"/>
      <c r="B3476" s="3467" t="s">
        <v>1222</v>
      </c>
      <c r="C3476" s="3467"/>
      <c r="D3476" s="3467"/>
      <c r="E3476" s="3467"/>
      <c r="F3476" s="3467"/>
      <c r="G3476" s="3467"/>
      <c r="H3476" s="3467"/>
      <c r="I3476" s="787"/>
      <c r="J3476" s="3477"/>
      <c r="K3476" s="3525"/>
      <c r="L3476" s="3526"/>
      <c r="M3476" s="3526"/>
      <c r="N3476" s="3526"/>
      <c r="O3476" s="3526"/>
      <c r="P3476" s="3526"/>
      <c r="Q3476" s="3526"/>
      <c r="R3476" s="3527"/>
      <c r="DE3476" s="823"/>
    </row>
    <row r="3477" spans="1:111" s="771" customFormat="1" ht="12" hidden="1" customHeight="1" x14ac:dyDescent="0.15">
      <c r="A3477" s="790"/>
      <c r="B3477" s="3467"/>
      <c r="C3477" s="3467"/>
      <c r="D3477" s="3467"/>
      <c r="E3477" s="3467"/>
      <c r="F3477" s="3467"/>
      <c r="G3477" s="3467"/>
      <c r="H3477" s="3467"/>
      <c r="I3477" s="787"/>
      <c r="J3477" s="3477"/>
      <c r="K3477" s="3525"/>
      <c r="L3477" s="3526"/>
      <c r="M3477" s="3526"/>
      <c r="N3477" s="3526"/>
      <c r="O3477" s="3526"/>
      <c r="P3477" s="3526"/>
      <c r="Q3477" s="3526"/>
      <c r="R3477" s="3527"/>
      <c r="DE3477" s="823"/>
    </row>
    <row r="3478" spans="1:111" s="771" customFormat="1" ht="12" hidden="1" customHeight="1" x14ac:dyDescent="0.15">
      <c r="A3478" s="790"/>
      <c r="B3478" s="3465"/>
      <c r="C3478" s="3465"/>
      <c r="D3478" s="3465"/>
      <c r="E3478" s="3465"/>
      <c r="F3478" s="3465"/>
      <c r="G3478" s="3465"/>
      <c r="H3478" s="3465"/>
      <c r="I3478" s="787"/>
      <c r="J3478" s="3477"/>
      <c r="K3478" s="3525"/>
      <c r="L3478" s="3526"/>
      <c r="M3478" s="3526"/>
      <c r="N3478" s="3526"/>
      <c r="O3478" s="3526"/>
      <c r="P3478" s="3526"/>
      <c r="Q3478" s="3526"/>
      <c r="R3478" s="3527"/>
      <c r="DE3478" s="823"/>
    </row>
    <row r="3479" spans="1:111" s="771" customFormat="1" ht="12" hidden="1" customHeight="1" x14ac:dyDescent="0.15">
      <c r="A3479" s="790"/>
      <c r="B3479" s="3465" t="s">
        <v>652</v>
      </c>
      <c r="C3479" s="3465"/>
      <c r="D3479" s="3465"/>
      <c r="E3479" s="3465"/>
      <c r="F3479" s="3465"/>
      <c r="G3479" s="3465"/>
      <c r="H3479" s="3465"/>
      <c r="I3479" s="787"/>
      <c r="J3479" s="3477"/>
      <c r="K3479" s="3525"/>
      <c r="L3479" s="3526"/>
      <c r="M3479" s="3526"/>
      <c r="N3479" s="3526"/>
      <c r="O3479" s="3526"/>
      <c r="P3479" s="3526"/>
      <c r="Q3479" s="3526"/>
      <c r="R3479" s="3527"/>
      <c r="U3479" s="224"/>
      <c r="V3479" s="224"/>
      <c r="W3479" s="224"/>
      <c r="X3479" s="224"/>
      <c r="Y3479" s="224"/>
      <c r="Z3479" s="224"/>
      <c r="AA3479" s="224"/>
      <c r="AB3479" s="224"/>
      <c r="AC3479" s="224"/>
      <c r="AD3479" s="224"/>
      <c r="AE3479" s="224"/>
      <c r="DE3479" s="823"/>
    </row>
    <row r="3480" spans="1:111" s="771" customFormat="1" ht="12" hidden="1" customHeight="1" x14ac:dyDescent="0.15">
      <c r="A3480" s="790"/>
      <c r="B3480" s="3465"/>
      <c r="C3480" s="3465"/>
      <c r="D3480" s="3465"/>
      <c r="E3480" s="3465"/>
      <c r="F3480" s="3465"/>
      <c r="G3480" s="3465"/>
      <c r="H3480" s="3465"/>
      <c r="I3480" s="787"/>
      <c r="J3480" s="3478"/>
      <c r="K3480" s="3528"/>
      <c r="L3480" s="3529"/>
      <c r="M3480" s="3529"/>
      <c r="N3480" s="3529"/>
      <c r="O3480" s="3529"/>
      <c r="P3480" s="3529"/>
      <c r="Q3480" s="3529"/>
      <c r="R3480" s="3530"/>
      <c r="DE3480" s="823"/>
    </row>
    <row r="3481" spans="1:111" s="772" customFormat="1" ht="13.5" hidden="1" x14ac:dyDescent="0.15">
      <c r="A3481" s="3473" t="s">
        <v>1239</v>
      </c>
      <c r="B3481" s="3474"/>
      <c r="C3481" s="3474"/>
      <c r="D3481" s="3474"/>
      <c r="E3481" s="3474"/>
      <c r="F3481" s="3474"/>
      <c r="G3481" s="3474"/>
      <c r="H3481" s="3474"/>
      <c r="I3481" s="3474"/>
      <c r="J3481" s="3474"/>
      <c r="K3481" s="3474"/>
      <c r="L3481" s="3474"/>
      <c r="M3481" s="3474"/>
      <c r="N3481" s="3474"/>
      <c r="O3481" s="3474"/>
      <c r="P3481" s="3474"/>
      <c r="Q3481" s="3474"/>
      <c r="R3481" s="3474"/>
      <c r="DE3481" s="822"/>
    </row>
    <row r="3482" spans="1:111" s="771" customFormat="1" ht="12" hidden="1" customHeight="1" x14ac:dyDescent="0.15">
      <c r="A3482" s="3393" t="s">
        <v>576</v>
      </c>
      <c r="B3482" s="3417"/>
      <c r="C3482" s="3494"/>
      <c r="D3482" s="3495"/>
      <c r="E3482" s="3393" t="s">
        <v>575</v>
      </c>
      <c r="F3482" s="3417"/>
      <c r="G3482" s="3386"/>
      <c r="H3482" s="3416"/>
      <c r="I3482" s="3416"/>
      <c r="J3482" s="3387"/>
      <c r="K3482" s="3393" t="s">
        <v>1214</v>
      </c>
      <c r="L3482" s="3395"/>
      <c r="M3482" s="3420"/>
      <c r="N3482" s="3386"/>
      <c r="O3482" s="3416"/>
      <c r="P3482" s="3416"/>
      <c r="Q3482" s="3416"/>
      <c r="R3482" s="3387"/>
      <c r="DE3482" s="823"/>
    </row>
    <row r="3483" spans="1:111" s="771" customFormat="1" ht="12" hidden="1" customHeight="1" x14ac:dyDescent="0.15">
      <c r="A3483" s="3421">
        <v>1</v>
      </c>
      <c r="B3483" s="3510" t="s">
        <v>1238</v>
      </c>
      <c r="C3483" s="3511"/>
      <c r="D3483" s="3511"/>
      <c r="E3483" s="3511"/>
      <c r="F3483" s="3512"/>
      <c r="G3483" s="3492" t="s">
        <v>1237</v>
      </c>
      <c r="H3483" s="3493"/>
      <c r="I3483" s="3492" t="s">
        <v>1236</v>
      </c>
      <c r="J3483" s="3503"/>
      <c r="K3483" s="3503"/>
      <c r="L3483" s="3503"/>
      <c r="M3483" s="3503"/>
      <c r="N3483" s="3503"/>
      <c r="O3483" s="3503"/>
      <c r="P3483" s="3503"/>
      <c r="Q3483" s="3503"/>
      <c r="R3483" s="3493"/>
      <c r="DE3483" s="823"/>
    </row>
    <row r="3484" spans="1:111" s="771" customFormat="1" ht="12" hidden="1" customHeight="1" x14ac:dyDescent="0.15">
      <c r="A3484" s="3422"/>
      <c r="B3484" s="3513"/>
      <c r="C3484" s="3514"/>
      <c r="D3484" s="3514"/>
      <c r="E3484" s="3514"/>
      <c r="F3484" s="3515"/>
      <c r="G3484" s="3516"/>
      <c r="H3484" s="3517"/>
      <c r="I3484" s="3518"/>
      <c r="J3484" s="3519"/>
      <c r="K3484" s="3519"/>
      <c r="L3484" s="3519"/>
      <c r="M3484" s="780" t="s">
        <v>1761</v>
      </c>
      <c r="N3484" s="3520"/>
      <c r="O3484" s="3521"/>
      <c r="P3484" s="781" t="s">
        <v>1762</v>
      </c>
      <c r="Q3484" s="773"/>
      <c r="R3484" s="782" t="s">
        <v>1763</v>
      </c>
      <c r="S3484" s="758" t="str">
        <f>IF(AND(Q3484&lt;&gt;"",Q3484&lt;120),"排煙機の規定風量は120㎥以上必要です。","")</f>
        <v/>
      </c>
      <c r="T3484" s="770"/>
      <c r="DE3484" s="823"/>
    </row>
    <row r="3485" spans="1:111" s="771" customFormat="1" ht="6" hidden="1" customHeight="1" x14ac:dyDescent="0.15">
      <c r="A3485" s="794"/>
      <c r="B3485" s="794"/>
      <c r="C3485" s="794"/>
      <c r="D3485" s="794"/>
      <c r="E3485" s="794"/>
      <c r="F3485" s="794"/>
      <c r="G3485" s="794"/>
      <c r="H3485" s="794"/>
      <c r="I3485" s="794"/>
      <c r="J3485" s="794"/>
      <c r="K3485" s="795"/>
      <c r="L3485" s="795"/>
      <c r="M3485" s="795"/>
      <c r="N3485" s="794"/>
      <c r="O3485" s="796"/>
      <c r="P3485" s="796"/>
      <c r="Q3485" s="795"/>
      <c r="R3485" s="795"/>
      <c r="DE3485" s="823"/>
    </row>
    <row r="3486" spans="1:111" s="771" customFormat="1" ht="12" hidden="1" customHeight="1" x14ac:dyDescent="0.15">
      <c r="A3486" s="3432">
        <v>2</v>
      </c>
      <c r="B3486" s="3492" t="s">
        <v>1235</v>
      </c>
      <c r="C3486" s="3503"/>
      <c r="D3486" s="3503"/>
      <c r="E3486" s="3503"/>
      <c r="F3486" s="3503"/>
      <c r="G3486" s="3503"/>
      <c r="H3486" s="3503"/>
      <c r="I3486" s="3503"/>
      <c r="J3486" s="3503"/>
      <c r="K3486" s="3503"/>
      <c r="L3486" s="3503"/>
      <c r="M3486" s="3503"/>
      <c r="N3486" s="3503"/>
      <c r="O3486" s="3504"/>
      <c r="P3486" s="783"/>
      <c r="Q3486" s="3434" t="s">
        <v>1231</v>
      </c>
      <c r="R3486" s="3435"/>
      <c r="DE3486" s="823"/>
    </row>
    <row r="3487" spans="1:111" s="771" customFormat="1" ht="12" hidden="1" customHeight="1" x14ac:dyDescent="0.15">
      <c r="A3487" s="3433"/>
      <c r="B3487" s="784" t="s">
        <v>54</v>
      </c>
      <c r="C3487" s="3501" t="s">
        <v>1234</v>
      </c>
      <c r="D3487" s="3396"/>
      <c r="E3487" s="3502"/>
      <c r="F3487" s="785" t="s">
        <v>1233</v>
      </c>
      <c r="G3487" s="3501" t="s">
        <v>1228</v>
      </c>
      <c r="H3487" s="3396"/>
      <c r="I3487" s="3501" t="s">
        <v>579</v>
      </c>
      <c r="J3487" s="3396"/>
      <c r="K3487" s="3396"/>
      <c r="L3487" s="3396"/>
      <c r="M3487" s="3396"/>
      <c r="N3487" s="3396" t="s">
        <v>578</v>
      </c>
      <c r="O3487" s="3397"/>
      <c r="P3487" s="3398"/>
      <c r="Q3487" s="3436"/>
      <c r="R3487" s="3437"/>
      <c r="DE3487" s="823"/>
      <c r="DF3487" s="772" t="str">
        <f>IF(COUNTA(B3488:R3537)&gt;0,DG3487,"")</f>
        <v/>
      </c>
      <c r="DG3487" s="829">
        <v>48</v>
      </c>
    </row>
    <row r="3488" spans="1:111" s="771" customFormat="1" ht="12" hidden="1" customHeight="1" x14ac:dyDescent="0.15">
      <c r="A3488" s="3433"/>
      <c r="B3488" s="762"/>
      <c r="C3488" s="3505"/>
      <c r="D3488" s="3505"/>
      <c r="E3488" s="3505"/>
      <c r="F3488" s="1172"/>
      <c r="G3488" s="3505"/>
      <c r="H3488" s="3505"/>
      <c r="I3488" s="3506"/>
      <c r="J3488" s="3506"/>
      <c r="K3488" s="3506"/>
      <c r="L3488" s="3506"/>
      <c r="M3488" s="3506"/>
      <c r="N3488" s="3507"/>
      <c r="O3488" s="3508"/>
      <c r="P3488" s="3509"/>
      <c r="Q3488" s="3505"/>
      <c r="R3488" s="3505"/>
      <c r="DE3488" s="823"/>
    </row>
    <row r="3489" spans="1:109" s="771" customFormat="1" ht="12" hidden="1" customHeight="1" x14ac:dyDescent="0.15">
      <c r="A3489" s="3433"/>
      <c r="B3489" s="763"/>
      <c r="C3489" s="3490"/>
      <c r="D3489" s="3490"/>
      <c r="E3489" s="3490"/>
      <c r="F3489" s="1173"/>
      <c r="G3489" s="3490"/>
      <c r="H3489" s="3490"/>
      <c r="I3489" s="3491"/>
      <c r="J3489" s="3491"/>
      <c r="K3489" s="3491"/>
      <c r="L3489" s="3491"/>
      <c r="M3489" s="3491"/>
      <c r="N3489" s="3487"/>
      <c r="O3489" s="3488"/>
      <c r="P3489" s="3489"/>
      <c r="Q3489" s="3490"/>
      <c r="R3489" s="3490"/>
      <c r="DE3489" s="823"/>
    </row>
    <row r="3490" spans="1:109" s="771" customFormat="1" ht="12" hidden="1" customHeight="1" x14ac:dyDescent="0.15">
      <c r="A3490" s="3433"/>
      <c r="B3490" s="763"/>
      <c r="C3490" s="3490"/>
      <c r="D3490" s="3490"/>
      <c r="E3490" s="3490"/>
      <c r="F3490" s="1173"/>
      <c r="G3490" s="3490"/>
      <c r="H3490" s="3490"/>
      <c r="I3490" s="3491"/>
      <c r="J3490" s="3491"/>
      <c r="K3490" s="3491"/>
      <c r="L3490" s="3491"/>
      <c r="M3490" s="3491"/>
      <c r="N3490" s="3487"/>
      <c r="O3490" s="3488"/>
      <c r="P3490" s="3489"/>
      <c r="Q3490" s="3490"/>
      <c r="R3490" s="3490"/>
      <c r="DE3490" s="823"/>
    </row>
    <row r="3491" spans="1:109" s="771" customFormat="1" ht="12" hidden="1" customHeight="1" x14ac:dyDescent="0.15">
      <c r="A3491" s="3433"/>
      <c r="B3491" s="763"/>
      <c r="C3491" s="3490"/>
      <c r="D3491" s="3490"/>
      <c r="E3491" s="3490"/>
      <c r="F3491" s="1173"/>
      <c r="G3491" s="3490"/>
      <c r="H3491" s="3490"/>
      <c r="I3491" s="3491"/>
      <c r="J3491" s="3491"/>
      <c r="K3491" s="3491"/>
      <c r="L3491" s="3491"/>
      <c r="M3491" s="3491"/>
      <c r="N3491" s="3487"/>
      <c r="O3491" s="3488"/>
      <c r="P3491" s="3489"/>
      <c r="Q3491" s="3490"/>
      <c r="R3491" s="3490"/>
      <c r="DE3491" s="823"/>
    </row>
    <row r="3492" spans="1:109" s="771" customFormat="1" ht="12" hidden="1" customHeight="1" x14ac:dyDescent="0.15">
      <c r="A3492" s="3433"/>
      <c r="B3492" s="763"/>
      <c r="C3492" s="3490"/>
      <c r="D3492" s="3490"/>
      <c r="E3492" s="3490"/>
      <c r="F3492" s="1173"/>
      <c r="G3492" s="3490"/>
      <c r="H3492" s="3490"/>
      <c r="I3492" s="3491"/>
      <c r="J3492" s="3491"/>
      <c r="K3492" s="3491"/>
      <c r="L3492" s="3491"/>
      <c r="M3492" s="3491"/>
      <c r="N3492" s="3487"/>
      <c r="O3492" s="3488"/>
      <c r="P3492" s="3489"/>
      <c r="Q3492" s="3490"/>
      <c r="R3492" s="3490"/>
      <c r="DE3492" s="823"/>
    </row>
    <row r="3493" spans="1:109" s="771" customFormat="1" ht="12" hidden="1" customHeight="1" x14ac:dyDescent="0.15">
      <c r="A3493" s="3433"/>
      <c r="B3493" s="763"/>
      <c r="C3493" s="3490"/>
      <c r="D3493" s="3490"/>
      <c r="E3493" s="3490"/>
      <c r="F3493" s="1173"/>
      <c r="G3493" s="3490"/>
      <c r="H3493" s="3490"/>
      <c r="I3493" s="3491"/>
      <c r="J3493" s="3491"/>
      <c r="K3493" s="3491"/>
      <c r="L3493" s="3491"/>
      <c r="M3493" s="3491"/>
      <c r="N3493" s="3487"/>
      <c r="O3493" s="3488"/>
      <c r="P3493" s="3489"/>
      <c r="Q3493" s="3490"/>
      <c r="R3493" s="3490"/>
      <c r="DE3493" s="823"/>
    </row>
    <row r="3494" spans="1:109" s="771" customFormat="1" ht="12" hidden="1" customHeight="1" x14ac:dyDescent="0.15">
      <c r="A3494" s="3433"/>
      <c r="B3494" s="763"/>
      <c r="C3494" s="3490"/>
      <c r="D3494" s="3490"/>
      <c r="E3494" s="3490"/>
      <c r="F3494" s="1173"/>
      <c r="G3494" s="3490"/>
      <c r="H3494" s="3490"/>
      <c r="I3494" s="3491"/>
      <c r="J3494" s="3491"/>
      <c r="K3494" s="3491"/>
      <c r="L3494" s="3491"/>
      <c r="M3494" s="3491"/>
      <c r="N3494" s="3487"/>
      <c r="O3494" s="3488"/>
      <c r="P3494" s="3489"/>
      <c r="Q3494" s="3490"/>
      <c r="R3494" s="3490"/>
      <c r="DE3494" s="823"/>
    </row>
    <row r="3495" spans="1:109" s="771" customFormat="1" ht="12" hidden="1" customHeight="1" x14ac:dyDescent="0.15">
      <c r="A3495" s="3433"/>
      <c r="B3495" s="763"/>
      <c r="C3495" s="3490"/>
      <c r="D3495" s="3490"/>
      <c r="E3495" s="3490"/>
      <c r="F3495" s="1173"/>
      <c r="G3495" s="3490"/>
      <c r="H3495" s="3490"/>
      <c r="I3495" s="3491"/>
      <c r="J3495" s="3491"/>
      <c r="K3495" s="3491"/>
      <c r="L3495" s="3491"/>
      <c r="M3495" s="3491"/>
      <c r="N3495" s="3487"/>
      <c r="O3495" s="3488"/>
      <c r="P3495" s="3489"/>
      <c r="Q3495" s="3490"/>
      <c r="R3495" s="3490"/>
      <c r="DE3495" s="823"/>
    </row>
    <row r="3496" spans="1:109" s="771" customFormat="1" ht="12" hidden="1" customHeight="1" x14ac:dyDescent="0.15">
      <c r="A3496" s="3433"/>
      <c r="B3496" s="763"/>
      <c r="C3496" s="3490"/>
      <c r="D3496" s="3490"/>
      <c r="E3496" s="3490"/>
      <c r="F3496" s="1173"/>
      <c r="G3496" s="3490"/>
      <c r="H3496" s="3490"/>
      <c r="I3496" s="3491"/>
      <c r="J3496" s="3491"/>
      <c r="K3496" s="3491"/>
      <c r="L3496" s="3491"/>
      <c r="M3496" s="3491"/>
      <c r="N3496" s="3487"/>
      <c r="O3496" s="3488"/>
      <c r="P3496" s="3489"/>
      <c r="Q3496" s="3490"/>
      <c r="R3496" s="3490"/>
      <c r="DE3496" s="823"/>
    </row>
    <row r="3497" spans="1:109" s="771" customFormat="1" ht="12" hidden="1" customHeight="1" x14ac:dyDescent="0.15">
      <c r="A3497" s="3433"/>
      <c r="B3497" s="763"/>
      <c r="C3497" s="3490"/>
      <c r="D3497" s="3490"/>
      <c r="E3497" s="3490"/>
      <c r="F3497" s="1173"/>
      <c r="G3497" s="3490"/>
      <c r="H3497" s="3490"/>
      <c r="I3497" s="3491"/>
      <c r="J3497" s="3491"/>
      <c r="K3497" s="3491"/>
      <c r="L3497" s="3491"/>
      <c r="M3497" s="3491"/>
      <c r="N3497" s="3487"/>
      <c r="O3497" s="3488"/>
      <c r="P3497" s="3489"/>
      <c r="Q3497" s="3490"/>
      <c r="R3497" s="3490"/>
      <c r="DE3497" s="823"/>
    </row>
    <row r="3498" spans="1:109" s="771" customFormat="1" ht="12" hidden="1" customHeight="1" x14ac:dyDescent="0.15">
      <c r="A3498" s="3433"/>
      <c r="B3498" s="763"/>
      <c r="C3498" s="3490"/>
      <c r="D3498" s="3490"/>
      <c r="E3498" s="3490"/>
      <c r="F3498" s="1173"/>
      <c r="G3498" s="3490"/>
      <c r="H3498" s="3490"/>
      <c r="I3498" s="3491"/>
      <c r="J3498" s="3491"/>
      <c r="K3498" s="3491"/>
      <c r="L3498" s="3491"/>
      <c r="M3498" s="3491"/>
      <c r="N3498" s="3487"/>
      <c r="O3498" s="3488"/>
      <c r="P3498" s="3489"/>
      <c r="Q3498" s="3490"/>
      <c r="R3498" s="3490"/>
      <c r="DE3498" s="823"/>
    </row>
    <row r="3499" spans="1:109" s="771" customFormat="1" ht="12" hidden="1" customHeight="1" x14ac:dyDescent="0.15">
      <c r="A3499" s="3433"/>
      <c r="B3499" s="763"/>
      <c r="C3499" s="3490"/>
      <c r="D3499" s="3490"/>
      <c r="E3499" s="3490"/>
      <c r="F3499" s="1173"/>
      <c r="G3499" s="3490"/>
      <c r="H3499" s="3490"/>
      <c r="I3499" s="3491"/>
      <c r="J3499" s="3491"/>
      <c r="K3499" s="3491"/>
      <c r="L3499" s="3491"/>
      <c r="M3499" s="3491"/>
      <c r="N3499" s="3487"/>
      <c r="O3499" s="3488"/>
      <c r="P3499" s="3489"/>
      <c r="Q3499" s="3490"/>
      <c r="R3499" s="3490"/>
      <c r="DE3499" s="823"/>
    </row>
    <row r="3500" spans="1:109" s="771" customFormat="1" ht="12" hidden="1" customHeight="1" x14ac:dyDescent="0.15">
      <c r="A3500" s="3433"/>
      <c r="B3500" s="763"/>
      <c r="C3500" s="3490"/>
      <c r="D3500" s="3490"/>
      <c r="E3500" s="3490"/>
      <c r="F3500" s="1173"/>
      <c r="G3500" s="3490"/>
      <c r="H3500" s="3490"/>
      <c r="I3500" s="3491"/>
      <c r="J3500" s="3491"/>
      <c r="K3500" s="3491"/>
      <c r="L3500" s="3491"/>
      <c r="M3500" s="3491"/>
      <c r="N3500" s="3487"/>
      <c r="O3500" s="3488"/>
      <c r="P3500" s="3489"/>
      <c r="Q3500" s="3490"/>
      <c r="R3500" s="3490"/>
      <c r="DE3500" s="823"/>
    </row>
    <row r="3501" spans="1:109" s="771" customFormat="1" ht="12" hidden="1" customHeight="1" x14ac:dyDescent="0.15">
      <c r="A3501" s="3433"/>
      <c r="B3501" s="763"/>
      <c r="C3501" s="3490"/>
      <c r="D3501" s="3490"/>
      <c r="E3501" s="3490"/>
      <c r="F3501" s="1173"/>
      <c r="G3501" s="3490"/>
      <c r="H3501" s="3490"/>
      <c r="I3501" s="3491"/>
      <c r="J3501" s="3491"/>
      <c r="K3501" s="3491"/>
      <c r="L3501" s="3491"/>
      <c r="M3501" s="3491"/>
      <c r="N3501" s="3487"/>
      <c r="O3501" s="3488"/>
      <c r="P3501" s="3489"/>
      <c r="Q3501" s="3490"/>
      <c r="R3501" s="3490"/>
      <c r="DE3501" s="823"/>
    </row>
    <row r="3502" spans="1:109" s="771" customFormat="1" ht="12" hidden="1" customHeight="1" x14ac:dyDescent="0.15">
      <c r="A3502" s="3433"/>
      <c r="B3502" s="763"/>
      <c r="C3502" s="3490"/>
      <c r="D3502" s="3490"/>
      <c r="E3502" s="3490"/>
      <c r="F3502" s="1173"/>
      <c r="G3502" s="3490"/>
      <c r="H3502" s="3490"/>
      <c r="I3502" s="3491"/>
      <c r="J3502" s="3491"/>
      <c r="K3502" s="3491"/>
      <c r="L3502" s="3491"/>
      <c r="M3502" s="3491"/>
      <c r="N3502" s="3487"/>
      <c r="O3502" s="3488"/>
      <c r="P3502" s="3489"/>
      <c r="Q3502" s="3490"/>
      <c r="R3502" s="3490"/>
      <c r="DE3502" s="823"/>
    </row>
    <row r="3503" spans="1:109" s="771" customFormat="1" ht="12" hidden="1" customHeight="1" x14ac:dyDescent="0.15">
      <c r="A3503" s="3433"/>
      <c r="B3503" s="763"/>
      <c r="C3503" s="3490"/>
      <c r="D3503" s="3490"/>
      <c r="E3503" s="3490"/>
      <c r="F3503" s="1173"/>
      <c r="G3503" s="3490"/>
      <c r="H3503" s="3490"/>
      <c r="I3503" s="3491"/>
      <c r="J3503" s="3491"/>
      <c r="K3503" s="3491"/>
      <c r="L3503" s="3491"/>
      <c r="M3503" s="3491"/>
      <c r="N3503" s="3487"/>
      <c r="O3503" s="3488"/>
      <c r="P3503" s="3489"/>
      <c r="Q3503" s="3490"/>
      <c r="R3503" s="3490"/>
      <c r="DE3503" s="823"/>
    </row>
    <row r="3504" spans="1:109" s="771" customFormat="1" ht="12" hidden="1" customHeight="1" x14ac:dyDescent="0.15">
      <c r="A3504" s="3433"/>
      <c r="B3504" s="763"/>
      <c r="C3504" s="3490"/>
      <c r="D3504" s="3490"/>
      <c r="E3504" s="3490"/>
      <c r="F3504" s="1173"/>
      <c r="G3504" s="3490"/>
      <c r="H3504" s="3490"/>
      <c r="I3504" s="3491"/>
      <c r="J3504" s="3491"/>
      <c r="K3504" s="3491"/>
      <c r="L3504" s="3491"/>
      <c r="M3504" s="3491"/>
      <c r="N3504" s="3487"/>
      <c r="O3504" s="3488"/>
      <c r="P3504" s="3489"/>
      <c r="Q3504" s="3490"/>
      <c r="R3504" s="3490"/>
      <c r="DE3504" s="823"/>
    </row>
    <row r="3505" spans="1:109" s="771" customFormat="1" ht="12" hidden="1" customHeight="1" x14ac:dyDescent="0.15">
      <c r="A3505" s="3433"/>
      <c r="B3505" s="763"/>
      <c r="C3505" s="3490"/>
      <c r="D3505" s="3490"/>
      <c r="E3505" s="3490"/>
      <c r="F3505" s="1173"/>
      <c r="G3505" s="3490"/>
      <c r="H3505" s="3490"/>
      <c r="I3505" s="3491"/>
      <c r="J3505" s="3491"/>
      <c r="K3505" s="3491"/>
      <c r="L3505" s="3491"/>
      <c r="M3505" s="3491"/>
      <c r="N3505" s="3487"/>
      <c r="O3505" s="3488"/>
      <c r="P3505" s="3489"/>
      <c r="Q3505" s="3490"/>
      <c r="R3505" s="3490"/>
      <c r="DE3505" s="823"/>
    </row>
    <row r="3506" spans="1:109" s="771" customFormat="1" ht="12" hidden="1" customHeight="1" x14ac:dyDescent="0.15">
      <c r="A3506" s="3433"/>
      <c r="B3506" s="763"/>
      <c r="C3506" s="3490"/>
      <c r="D3506" s="3490"/>
      <c r="E3506" s="3490"/>
      <c r="F3506" s="1173"/>
      <c r="G3506" s="3490"/>
      <c r="H3506" s="3490"/>
      <c r="I3506" s="3491"/>
      <c r="J3506" s="3491"/>
      <c r="K3506" s="3491"/>
      <c r="L3506" s="3491"/>
      <c r="M3506" s="3491"/>
      <c r="N3506" s="3487"/>
      <c r="O3506" s="3488"/>
      <c r="P3506" s="3489"/>
      <c r="Q3506" s="3490"/>
      <c r="R3506" s="3490"/>
      <c r="DE3506" s="823"/>
    </row>
    <row r="3507" spans="1:109" s="771" customFormat="1" ht="12" hidden="1" customHeight="1" x14ac:dyDescent="0.15">
      <c r="A3507" s="3433"/>
      <c r="B3507" s="763"/>
      <c r="C3507" s="3490"/>
      <c r="D3507" s="3490"/>
      <c r="E3507" s="3490"/>
      <c r="F3507" s="1173"/>
      <c r="G3507" s="3490"/>
      <c r="H3507" s="3490"/>
      <c r="I3507" s="3491"/>
      <c r="J3507" s="3491"/>
      <c r="K3507" s="3491"/>
      <c r="L3507" s="3491"/>
      <c r="M3507" s="3491"/>
      <c r="N3507" s="3487"/>
      <c r="O3507" s="3488"/>
      <c r="P3507" s="3489"/>
      <c r="Q3507" s="3490"/>
      <c r="R3507" s="3490"/>
      <c r="DE3507" s="823"/>
    </row>
    <row r="3508" spans="1:109" s="771" customFormat="1" ht="12" hidden="1" customHeight="1" x14ac:dyDescent="0.15">
      <c r="A3508" s="3433"/>
      <c r="B3508" s="763"/>
      <c r="C3508" s="3490"/>
      <c r="D3508" s="3490"/>
      <c r="E3508" s="3490"/>
      <c r="F3508" s="1173"/>
      <c r="G3508" s="3490"/>
      <c r="H3508" s="3490"/>
      <c r="I3508" s="3491"/>
      <c r="J3508" s="3491"/>
      <c r="K3508" s="3491"/>
      <c r="L3508" s="3491"/>
      <c r="M3508" s="3491"/>
      <c r="N3508" s="3487"/>
      <c r="O3508" s="3488"/>
      <c r="P3508" s="3489"/>
      <c r="Q3508" s="3490"/>
      <c r="R3508" s="3490"/>
      <c r="DE3508" s="823"/>
    </row>
    <row r="3509" spans="1:109" s="771" customFormat="1" ht="12" hidden="1" customHeight="1" x14ac:dyDescent="0.15">
      <c r="A3509" s="3433"/>
      <c r="B3509" s="763"/>
      <c r="C3509" s="3490"/>
      <c r="D3509" s="3490"/>
      <c r="E3509" s="3490"/>
      <c r="F3509" s="1173"/>
      <c r="G3509" s="3490"/>
      <c r="H3509" s="3490"/>
      <c r="I3509" s="3491"/>
      <c r="J3509" s="3491"/>
      <c r="K3509" s="3491"/>
      <c r="L3509" s="3491"/>
      <c r="M3509" s="3491"/>
      <c r="N3509" s="3487"/>
      <c r="O3509" s="3488"/>
      <c r="P3509" s="3489"/>
      <c r="Q3509" s="3490"/>
      <c r="R3509" s="3490"/>
      <c r="DE3509" s="823"/>
    </row>
    <row r="3510" spans="1:109" s="771" customFormat="1" ht="12" hidden="1" customHeight="1" x14ac:dyDescent="0.15">
      <c r="A3510" s="3433"/>
      <c r="B3510" s="763"/>
      <c r="C3510" s="3490"/>
      <c r="D3510" s="3490"/>
      <c r="E3510" s="3490"/>
      <c r="F3510" s="1173"/>
      <c r="G3510" s="3490"/>
      <c r="H3510" s="3490"/>
      <c r="I3510" s="3491"/>
      <c r="J3510" s="3491"/>
      <c r="K3510" s="3491"/>
      <c r="L3510" s="3491"/>
      <c r="M3510" s="3491"/>
      <c r="N3510" s="3487"/>
      <c r="O3510" s="3488"/>
      <c r="P3510" s="3489"/>
      <c r="Q3510" s="3490"/>
      <c r="R3510" s="3490"/>
      <c r="DE3510" s="823"/>
    </row>
    <row r="3511" spans="1:109" s="771" customFormat="1" ht="12" hidden="1" customHeight="1" x14ac:dyDescent="0.15">
      <c r="A3511" s="3433"/>
      <c r="B3511" s="763"/>
      <c r="C3511" s="3490"/>
      <c r="D3511" s="3490"/>
      <c r="E3511" s="3490"/>
      <c r="F3511" s="1173"/>
      <c r="G3511" s="3490"/>
      <c r="H3511" s="3490"/>
      <c r="I3511" s="3491"/>
      <c r="J3511" s="3491"/>
      <c r="K3511" s="3491"/>
      <c r="L3511" s="3491"/>
      <c r="M3511" s="3491"/>
      <c r="N3511" s="3487"/>
      <c r="O3511" s="3488"/>
      <c r="P3511" s="3489"/>
      <c r="Q3511" s="3490"/>
      <c r="R3511" s="3490"/>
      <c r="DE3511" s="823"/>
    </row>
    <row r="3512" spans="1:109" s="771" customFormat="1" ht="12" hidden="1" customHeight="1" x14ac:dyDescent="0.15">
      <c r="A3512" s="3433"/>
      <c r="B3512" s="763"/>
      <c r="C3512" s="3490"/>
      <c r="D3512" s="3490"/>
      <c r="E3512" s="3490"/>
      <c r="F3512" s="1173"/>
      <c r="G3512" s="3490"/>
      <c r="H3512" s="3490"/>
      <c r="I3512" s="3491"/>
      <c r="J3512" s="3491"/>
      <c r="K3512" s="3491"/>
      <c r="L3512" s="3491"/>
      <c r="M3512" s="3491"/>
      <c r="N3512" s="3487"/>
      <c r="O3512" s="3488"/>
      <c r="P3512" s="3489"/>
      <c r="Q3512" s="3490"/>
      <c r="R3512" s="3490"/>
      <c r="DE3512" s="823"/>
    </row>
    <row r="3513" spans="1:109" s="771" customFormat="1" ht="12" hidden="1" customHeight="1" x14ac:dyDescent="0.15">
      <c r="A3513" s="3433"/>
      <c r="B3513" s="763"/>
      <c r="C3513" s="3490"/>
      <c r="D3513" s="3490"/>
      <c r="E3513" s="3490"/>
      <c r="F3513" s="1173"/>
      <c r="G3513" s="3490"/>
      <c r="H3513" s="3490"/>
      <c r="I3513" s="3491"/>
      <c r="J3513" s="3491"/>
      <c r="K3513" s="3491"/>
      <c r="L3513" s="3491"/>
      <c r="M3513" s="3491"/>
      <c r="N3513" s="3487"/>
      <c r="O3513" s="3488"/>
      <c r="P3513" s="3489"/>
      <c r="Q3513" s="3490"/>
      <c r="R3513" s="3490"/>
      <c r="DE3513" s="823"/>
    </row>
    <row r="3514" spans="1:109" s="771" customFormat="1" ht="12" hidden="1" customHeight="1" x14ac:dyDescent="0.15">
      <c r="A3514" s="3433"/>
      <c r="B3514" s="763"/>
      <c r="C3514" s="3490"/>
      <c r="D3514" s="3490"/>
      <c r="E3514" s="3490"/>
      <c r="F3514" s="1173"/>
      <c r="G3514" s="3490"/>
      <c r="H3514" s="3490"/>
      <c r="I3514" s="3491"/>
      <c r="J3514" s="3491"/>
      <c r="K3514" s="3491"/>
      <c r="L3514" s="3491"/>
      <c r="M3514" s="3491"/>
      <c r="N3514" s="3487"/>
      <c r="O3514" s="3488"/>
      <c r="P3514" s="3489"/>
      <c r="Q3514" s="3490"/>
      <c r="R3514" s="3490"/>
      <c r="DE3514" s="823"/>
    </row>
    <row r="3515" spans="1:109" s="771" customFormat="1" ht="12" hidden="1" customHeight="1" x14ac:dyDescent="0.15">
      <c r="A3515" s="3433"/>
      <c r="B3515" s="763"/>
      <c r="C3515" s="3490"/>
      <c r="D3515" s="3490"/>
      <c r="E3515" s="3490"/>
      <c r="F3515" s="1173"/>
      <c r="G3515" s="3490"/>
      <c r="H3515" s="3490"/>
      <c r="I3515" s="3491"/>
      <c r="J3515" s="3491"/>
      <c r="K3515" s="3491"/>
      <c r="L3515" s="3491"/>
      <c r="M3515" s="3491"/>
      <c r="N3515" s="3487"/>
      <c r="O3515" s="3488"/>
      <c r="P3515" s="3489"/>
      <c r="Q3515" s="3490"/>
      <c r="R3515" s="3490"/>
      <c r="DE3515" s="823"/>
    </row>
    <row r="3516" spans="1:109" s="771" customFormat="1" ht="12" hidden="1" customHeight="1" x14ac:dyDescent="0.15">
      <c r="A3516" s="3433"/>
      <c r="B3516" s="763"/>
      <c r="C3516" s="3490"/>
      <c r="D3516" s="3490"/>
      <c r="E3516" s="3490"/>
      <c r="F3516" s="1173"/>
      <c r="G3516" s="3490"/>
      <c r="H3516" s="3490"/>
      <c r="I3516" s="3491"/>
      <c r="J3516" s="3491"/>
      <c r="K3516" s="3491"/>
      <c r="L3516" s="3491"/>
      <c r="M3516" s="3491"/>
      <c r="N3516" s="3487"/>
      <c r="O3516" s="3488"/>
      <c r="P3516" s="3489"/>
      <c r="Q3516" s="3490"/>
      <c r="R3516" s="3490"/>
      <c r="DE3516" s="823"/>
    </row>
    <row r="3517" spans="1:109" s="771" customFormat="1" ht="12" hidden="1" customHeight="1" x14ac:dyDescent="0.15">
      <c r="A3517" s="3433"/>
      <c r="B3517" s="763"/>
      <c r="C3517" s="3490"/>
      <c r="D3517" s="3490"/>
      <c r="E3517" s="3490"/>
      <c r="F3517" s="1173"/>
      <c r="G3517" s="3490"/>
      <c r="H3517" s="3490"/>
      <c r="I3517" s="3491"/>
      <c r="J3517" s="3491"/>
      <c r="K3517" s="3491"/>
      <c r="L3517" s="3491"/>
      <c r="M3517" s="3491"/>
      <c r="N3517" s="3487"/>
      <c r="O3517" s="3488"/>
      <c r="P3517" s="3489"/>
      <c r="Q3517" s="3490"/>
      <c r="R3517" s="3490"/>
      <c r="DE3517" s="823"/>
    </row>
    <row r="3518" spans="1:109" s="771" customFormat="1" ht="12" hidden="1" customHeight="1" x14ac:dyDescent="0.15">
      <c r="A3518" s="3433"/>
      <c r="B3518" s="763"/>
      <c r="C3518" s="3490"/>
      <c r="D3518" s="3490"/>
      <c r="E3518" s="3490"/>
      <c r="F3518" s="1173"/>
      <c r="G3518" s="3490"/>
      <c r="H3518" s="3490"/>
      <c r="I3518" s="3491"/>
      <c r="J3518" s="3491"/>
      <c r="K3518" s="3491"/>
      <c r="L3518" s="3491"/>
      <c r="M3518" s="3491"/>
      <c r="N3518" s="3487"/>
      <c r="O3518" s="3488"/>
      <c r="P3518" s="3489"/>
      <c r="Q3518" s="3490"/>
      <c r="R3518" s="3490"/>
      <c r="DE3518" s="823"/>
    </row>
    <row r="3519" spans="1:109" s="771" customFormat="1" ht="12" hidden="1" customHeight="1" x14ac:dyDescent="0.15">
      <c r="A3519" s="3433"/>
      <c r="B3519" s="763"/>
      <c r="C3519" s="3490"/>
      <c r="D3519" s="3490"/>
      <c r="E3519" s="3490"/>
      <c r="F3519" s="1173"/>
      <c r="G3519" s="3490"/>
      <c r="H3519" s="3490"/>
      <c r="I3519" s="3491"/>
      <c r="J3519" s="3491"/>
      <c r="K3519" s="3491"/>
      <c r="L3519" s="3491"/>
      <c r="M3519" s="3491"/>
      <c r="N3519" s="3487"/>
      <c r="O3519" s="3488"/>
      <c r="P3519" s="3489"/>
      <c r="Q3519" s="3490"/>
      <c r="R3519" s="3490"/>
      <c r="DE3519" s="823"/>
    </row>
    <row r="3520" spans="1:109" s="771" customFormat="1" ht="12" hidden="1" customHeight="1" x14ac:dyDescent="0.15">
      <c r="A3520" s="3433"/>
      <c r="B3520" s="763"/>
      <c r="C3520" s="3490"/>
      <c r="D3520" s="3490"/>
      <c r="E3520" s="3490"/>
      <c r="F3520" s="1173"/>
      <c r="G3520" s="3490"/>
      <c r="H3520" s="3490"/>
      <c r="I3520" s="3491"/>
      <c r="J3520" s="3491"/>
      <c r="K3520" s="3491"/>
      <c r="L3520" s="3491"/>
      <c r="M3520" s="3491"/>
      <c r="N3520" s="3487"/>
      <c r="O3520" s="3488"/>
      <c r="P3520" s="3489"/>
      <c r="Q3520" s="3490"/>
      <c r="R3520" s="3490"/>
      <c r="DE3520" s="823"/>
    </row>
    <row r="3521" spans="1:109" s="771" customFormat="1" ht="12" hidden="1" customHeight="1" x14ac:dyDescent="0.15">
      <c r="A3521" s="3433"/>
      <c r="B3521" s="763"/>
      <c r="C3521" s="3490"/>
      <c r="D3521" s="3490"/>
      <c r="E3521" s="3490"/>
      <c r="F3521" s="1173"/>
      <c r="G3521" s="3490"/>
      <c r="H3521" s="3490"/>
      <c r="I3521" s="3491"/>
      <c r="J3521" s="3491"/>
      <c r="K3521" s="3491"/>
      <c r="L3521" s="3491"/>
      <c r="M3521" s="3491"/>
      <c r="N3521" s="3487"/>
      <c r="O3521" s="3488"/>
      <c r="P3521" s="3489"/>
      <c r="Q3521" s="3490"/>
      <c r="R3521" s="3490"/>
      <c r="DE3521" s="823"/>
    </row>
    <row r="3522" spans="1:109" s="771" customFormat="1" ht="12" hidden="1" customHeight="1" x14ac:dyDescent="0.15">
      <c r="A3522" s="3433"/>
      <c r="B3522" s="763"/>
      <c r="C3522" s="3490"/>
      <c r="D3522" s="3490"/>
      <c r="E3522" s="3490"/>
      <c r="F3522" s="1173"/>
      <c r="G3522" s="3490"/>
      <c r="H3522" s="3490"/>
      <c r="I3522" s="3491"/>
      <c r="J3522" s="3491"/>
      <c r="K3522" s="3491"/>
      <c r="L3522" s="3491"/>
      <c r="M3522" s="3491"/>
      <c r="N3522" s="3487"/>
      <c r="O3522" s="3488"/>
      <c r="P3522" s="3489"/>
      <c r="Q3522" s="3490"/>
      <c r="R3522" s="3490"/>
      <c r="DE3522" s="823"/>
    </row>
    <row r="3523" spans="1:109" s="771" customFormat="1" ht="12" hidden="1" customHeight="1" x14ac:dyDescent="0.15">
      <c r="A3523" s="3433"/>
      <c r="B3523" s="763"/>
      <c r="C3523" s="3490"/>
      <c r="D3523" s="3490"/>
      <c r="E3523" s="3490"/>
      <c r="F3523" s="1173"/>
      <c r="G3523" s="3490"/>
      <c r="H3523" s="3490"/>
      <c r="I3523" s="3491"/>
      <c r="J3523" s="3491"/>
      <c r="K3523" s="3491"/>
      <c r="L3523" s="3491"/>
      <c r="M3523" s="3491"/>
      <c r="N3523" s="3487"/>
      <c r="O3523" s="3488"/>
      <c r="P3523" s="3489"/>
      <c r="Q3523" s="3490"/>
      <c r="R3523" s="3490"/>
      <c r="DE3523" s="823"/>
    </row>
    <row r="3524" spans="1:109" s="771" customFormat="1" ht="12" hidden="1" customHeight="1" x14ac:dyDescent="0.15">
      <c r="A3524" s="3433"/>
      <c r="B3524" s="763"/>
      <c r="C3524" s="3490"/>
      <c r="D3524" s="3490"/>
      <c r="E3524" s="3490"/>
      <c r="F3524" s="1173"/>
      <c r="G3524" s="3490"/>
      <c r="H3524" s="3490"/>
      <c r="I3524" s="3491"/>
      <c r="J3524" s="3491"/>
      <c r="K3524" s="3491"/>
      <c r="L3524" s="3491"/>
      <c r="M3524" s="3491"/>
      <c r="N3524" s="3487"/>
      <c r="O3524" s="3488"/>
      <c r="P3524" s="3489"/>
      <c r="Q3524" s="3490"/>
      <c r="R3524" s="3490"/>
      <c r="DE3524" s="823"/>
    </row>
    <row r="3525" spans="1:109" s="771" customFormat="1" ht="12" hidden="1" customHeight="1" x14ac:dyDescent="0.15">
      <c r="A3525" s="3433"/>
      <c r="B3525" s="763"/>
      <c r="C3525" s="3490"/>
      <c r="D3525" s="3490"/>
      <c r="E3525" s="3490"/>
      <c r="F3525" s="1173"/>
      <c r="G3525" s="3490"/>
      <c r="H3525" s="3490"/>
      <c r="I3525" s="3491"/>
      <c r="J3525" s="3491"/>
      <c r="K3525" s="3491"/>
      <c r="L3525" s="3491"/>
      <c r="M3525" s="3491"/>
      <c r="N3525" s="3487"/>
      <c r="O3525" s="3488"/>
      <c r="P3525" s="3489"/>
      <c r="Q3525" s="3490"/>
      <c r="R3525" s="3490"/>
      <c r="DE3525" s="823"/>
    </row>
    <row r="3526" spans="1:109" s="771" customFormat="1" ht="12" hidden="1" customHeight="1" x14ac:dyDescent="0.15">
      <c r="A3526" s="3433"/>
      <c r="B3526" s="763"/>
      <c r="C3526" s="3490"/>
      <c r="D3526" s="3490"/>
      <c r="E3526" s="3490"/>
      <c r="F3526" s="1173"/>
      <c r="G3526" s="3490"/>
      <c r="H3526" s="3490"/>
      <c r="I3526" s="3491"/>
      <c r="J3526" s="3491"/>
      <c r="K3526" s="3491"/>
      <c r="L3526" s="3491"/>
      <c r="M3526" s="3491"/>
      <c r="N3526" s="3487"/>
      <c r="O3526" s="3488"/>
      <c r="P3526" s="3489"/>
      <c r="Q3526" s="3490"/>
      <c r="R3526" s="3490"/>
      <c r="DE3526" s="823"/>
    </row>
    <row r="3527" spans="1:109" s="771" customFormat="1" ht="12" hidden="1" customHeight="1" x14ac:dyDescent="0.15">
      <c r="A3527" s="3433"/>
      <c r="B3527" s="763"/>
      <c r="C3527" s="3490"/>
      <c r="D3527" s="3490"/>
      <c r="E3527" s="3490"/>
      <c r="F3527" s="1173"/>
      <c r="G3527" s="3490"/>
      <c r="H3527" s="3490"/>
      <c r="I3527" s="3491"/>
      <c r="J3527" s="3491"/>
      <c r="K3527" s="3491"/>
      <c r="L3527" s="3491"/>
      <c r="M3527" s="3491"/>
      <c r="N3527" s="3487"/>
      <c r="O3527" s="3488"/>
      <c r="P3527" s="3489"/>
      <c r="Q3527" s="3490"/>
      <c r="R3527" s="3490"/>
      <c r="DE3527" s="823"/>
    </row>
    <row r="3528" spans="1:109" s="771" customFormat="1" ht="12" hidden="1" customHeight="1" x14ac:dyDescent="0.15">
      <c r="A3528" s="3433"/>
      <c r="B3528" s="763"/>
      <c r="C3528" s="3490"/>
      <c r="D3528" s="3490"/>
      <c r="E3528" s="3490"/>
      <c r="F3528" s="1173"/>
      <c r="G3528" s="3490"/>
      <c r="H3528" s="3490"/>
      <c r="I3528" s="3491"/>
      <c r="J3528" s="3491"/>
      <c r="K3528" s="3491"/>
      <c r="L3528" s="3491"/>
      <c r="M3528" s="3491"/>
      <c r="N3528" s="3487"/>
      <c r="O3528" s="3488"/>
      <c r="P3528" s="3489"/>
      <c r="Q3528" s="3490"/>
      <c r="R3528" s="3490"/>
      <c r="DE3528" s="823"/>
    </row>
    <row r="3529" spans="1:109" s="771" customFormat="1" ht="12" hidden="1" customHeight="1" x14ac:dyDescent="0.15">
      <c r="A3529" s="3433"/>
      <c r="B3529" s="763"/>
      <c r="C3529" s="3490"/>
      <c r="D3529" s="3490"/>
      <c r="E3529" s="3490"/>
      <c r="F3529" s="1173"/>
      <c r="G3529" s="3490"/>
      <c r="H3529" s="3490"/>
      <c r="I3529" s="3491"/>
      <c r="J3529" s="3491"/>
      <c r="K3529" s="3491"/>
      <c r="L3529" s="3491"/>
      <c r="M3529" s="3491"/>
      <c r="N3529" s="3487"/>
      <c r="O3529" s="3488"/>
      <c r="P3529" s="3489"/>
      <c r="Q3529" s="3490"/>
      <c r="R3529" s="3490"/>
      <c r="DE3529" s="823"/>
    </row>
    <row r="3530" spans="1:109" s="771" customFormat="1" ht="12" hidden="1" customHeight="1" x14ac:dyDescent="0.15">
      <c r="A3530" s="3433"/>
      <c r="B3530" s="763"/>
      <c r="C3530" s="3490"/>
      <c r="D3530" s="3490"/>
      <c r="E3530" s="3490"/>
      <c r="F3530" s="1173"/>
      <c r="G3530" s="3490"/>
      <c r="H3530" s="3490"/>
      <c r="I3530" s="3491"/>
      <c r="J3530" s="3491"/>
      <c r="K3530" s="3491"/>
      <c r="L3530" s="3491"/>
      <c r="M3530" s="3491"/>
      <c r="N3530" s="3487"/>
      <c r="O3530" s="3488"/>
      <c r="P3530" s="3489"/>
      <c r="Q3530" s="3490"/>
      <c r="R3530" s="3490"/>
      <c r="DE3530" s="823"/>
    </row>
    <row r="3531" spans="1:109" s="771" customFormat="1" ht="12" hidden="1" customHeight="1" x14ac:dyDescent="0.15">
      <c r="A3531" s="3433"/>
      <c r="B3531" s="763"/>
      <c r="C3531" s="3490"/>
      <c r="D3531" s="3490"/>
      <c r="E3531" s="3490"/>
      <c r="F3531" s="1173"/>
      <c r="G3531" s="3490"/>
      <c r="H3531" s="3490"/>
      <c r="I3531" s="3491"/>
      <c r="J3531" s="3491"/>
      <c r="K3531" s="3491"/>
      <c r="L3531" s="3491"/>
      <c r="M3531" s="3491"/>
      <c r="N3531" s="3487"/>
      <c r="O3531" s="3488"/>
      <c r="P3531" s="3489"/>
      <c r="Q3531" s="3490"/>
      <c r="R3531" s="3490"/>
      <c r="DE3531" s="823"/>
    </row>
    <row r="3532" spans="1:109" s="771" customFormat="1" ht="12" hidden="1" customHeight="1" x14ac:dyDescent="0.15">
      <c r="A3532" s="3433"/>
      <c r="B3532" s="763"/>
      <c r="C3532" s="3490"/>
      <c r="D3532" s="3490"/>
      <c r="E3532" s="3490"/>
      <c r="F3532" s="1173"/>
      <c r="G3532" s="3490"/>
      <c r="H3532" s="3490"/>
      <c r="I3532" s="3491"/>
      <c r="J3532" s="3491"/>
      <c r="K3532" s="3491"/>
      <c r="L3532" s="3491"/>
      <c r="M3532" s="3491"/>
      <c r="N3532" s="3487"/>
      <c r="O3532" s="3488"/>
      <c r="P3532" s="3489"/>
      <c r="Q3532" s="3490"/>
      <c r="R3532" s="3490"/>
      <c r="DE3532" s="823"/>
    </row>
    <row r="3533" spans="1:109" s="771" customFormat="1" ht="12" hidden="1" customHeight="1" x14ac:dyDescent="0.15">
      <c r="A3533" s="3433"/>
      <c r="B3533" s="763"/>
      <c r="C3533" s="3490"/>
      <c r="D3533" s="3490"/>
      <c r="E3533" s="3490"/>
      <c r="F3533" s="1173"/>
      <c r="G3533" s="3490"/>
      <c r="H3533" s="3490"/>
      <c r="I3533" s="3491"/>
      <c r="J3533" s="3491"/>
      <c r="K3533" s="3491"/>
      <c r="L3533" s="3491"/>
      <c r="M3533" s="3491"/>
      <c r="N3533" s="3487"/>
      <c r="O3533" s="3488"/>
      <c r="P3533" s="3489"/>
      <c r="Q3533" s="3490"/>
      <c r="R3533" s="3490"/>
      <c r="DE3533" s="823"/>
    </row>
    <row r="3534" spans="1:109" s="771" customFormat="1" ht="12" hidden="1" customHeight="1" x14ac:dyDescent="0.15">
      <c r="A3534" s="3433"/>
      <c r="B3534" s="763"/>
      <c r="C3534" s="3490"/>
      <c r="D3534" s="3490"/>
      <c r="E3534" s="3490"/>
      <c r="F3534" s="1173"/>
      <c r="G3534" s="3490"/>
      <c r="H3534" s="3490"/>
      <c r="I3534" s="3491"/>
      <c r="J3534" s="3491"/>
      <c r="K3534" s="3491"/>
      <c r="L3534" s="3491"/>
      <c r="M3534" s="3491"/>
      <c r="N3534" s="3487"/>
      <c r="O3534" s="3488"/>
      <c r="P3534" s="3489"/>
      <c r="Q3534" s="3490"/>
      <c r="R3534" s="3490"/>
      <c r="DE3534" s="823"/>
    </row>
    <row r="3535" spans="1:109" s="771" customFormat="1" ht="12" hidden="1" customHeight="1" x14ac:dyDescent="0.15">
      <c r="A3535" s="3433"/>
      <c r="B3535" s="763"/>
      <c r="C3535" s="3490"/>
      <c r="D3535" s="3490"/>
      <c r="E3535" s="3490"/>
      <c r="F3535" s="1173"/>
      <c r="G3535" s="3490"/>
      <c r="H3535" s="3490"/>
      <c r="I3535" s="3491"/>
      <c r="J3535" s="3491"/>
      <c r="K3535" s="3491"/>
      <c r="L3535" s="3491"/>
      <c r="M3535" s="3491"/>
      <c r="N3535" s="3487"/>
      <c r="O3535" s="3488"/>
      <c r="P3535" s="3489"/>
      <c r="Q3535" s="3490"/>
      <c r="R3535" s="3490"/>
      <c r="DE3535" s="823"/>
    </row>
    <row r="3536" spans="1:109" s="771" customFormat="1" ht="12" hidden="1" customHeight="1" x14ac:dyDescent="0.15">
      <c r="A3536" s="3433"/>
      <c r="B3536" s="763"/>
      <c r="C3536" s="3490"/>
      <c r="D3536" s="3490"/>
      <c r="E3536" s="3490"/>
      <c r="F3536" s="1173"/>
      <c r="G3536" s="3490"/>
      <c r="H3536" s="3490"/>
      <c r="I3536" s="3491"/>
      <c r="J3536" s="3491"/>
      <c r="K3536" s="3491"/>
      <c r="L3536" s="3491"/>
      <c r="M3536" s="3491"/>
      <c r="N3536" s="3487"/>
      <c r="O3536" s="3488"/>
      <c r="P3536" s="3489"/>
      <c r="Q3536" s="3490"/>
      <c r="R3536" s="3490"/>
      <c r="DE3536" s="823"/>
    </row>
    <row r="3537" spans="1:109" s="771" customFormat="1" ht="12" hidden="1" customHeight="1" x14ac:dyDescent="0.15">
      <c r="A3537" s="3433"/>
      <c r="B3537" s="768"/>
      <c r="C3537" s="3496"/>
      <c r="D3537" s="3496"/>
      <c r="E3537" s="3496"/>
      <c r="F3537" s="1174"/>
      <c r="G3537" s="3496"/>
      <c r="H3537" s="3496"/>
      <c r="I3537" s="3497"/>
      <c r="J3537" s="3497"/>
      <c r="K3537" s="3497"/>
      <c r="L3537" s="3497"/>
      <c r="M3537" s="3497"/>
      <c r="N3537" s="3498"/>
      <c r="O3537" s="3499"/>
      <c r="P3537" s="3500"/>
      <c r="Q3537" s="3496"/>
      <c r="R3537" s="3496"/>
      <c r="DE3537" s="823"/>
    </row>
    <row r="3538" spans="1:109" s="771" customFormat="1" ht="6" hidden="1" customHeight="1" x14ac:dyDescent="0.15">
      <c r="A3538" s="797"/>
      <c r="B3538" s="798"/>
      <c r="C3538" s="3446"/>
      <c r="D3538" s="3446"/>
      <c r="E3538" s="3446"/>
      <c r="F3538" s="798"/>
      <c r="G3538" s="3446"/>
      <c r="H3538" s="3446"/>
      <c r="I3538" s="3446"/>
      <c r="J3538" s="3446"/>
      <c r="K3538" s="3446"/>
      <c r="L3538" s="3446"/>
      <c r="M3538" s="3446"/>
      <c r="N3538" s="798"/>
      <c r="O3538" s="798"/>
      <c r="P3538" s="798"/>
      <c r="Q3538" s="3438"/>
      <c r="R3538" s="3438"/>
      <c r="DE3538" s="823"/>
    </row>
    <row r="3539" spans="1:109" s="771" customFormat="1" ht="12" hidden="1" customHeight="1" x14ac:dyDescent="0.15">
      <c r="A3539" s="3421">
        <v>3</v>
      </c>
      <c r="B3539" s="3492" t="s">
        <v>1232</v>
      </c>
      <c r="C3539" s="3503"/>
      <c r="D3539" s="3503"/>
      <c r="E3539" s="3503"/>
      <c r="F3539" s="3503"/>
      <c r="G3539" s="3503"/>
      <c r="H3539" s="3503"/>
      <c r="I3539" s="3503"/>
      <c r="J3539" s="3503"/>
      <c r="K3539" s="3503"/>
      <c r="L3539" s="3503"/>
      <c r="M3539" s="3503"/>
      <c r="N3539" s="3503"/>
      <c r="O3539" s="3504"/>
      <c r="P3539" s="3536"/>
      <c r="Q3539" s="3434" t="s">
        <v>1231</v>
      </c>
      <c r="R3539" s="3435"/>
      <c r="DE3539" s="823"/>
    </row>
    <row r="3540" spans="1:109" s="771" customFormat="1" ht="12" hidden="1" customHeight="1" x14ac:dyDescent="0.15">
      <c r="A3540" s="3475"/>
      <c r="B3540" s="3436" t="s">
        <v>1230</v>
      </c>
      <c r="C3540" s="3396"/>
      <c r="D3540" s="3502"/>
      <c r="E3540" s="3396" t="s">
        <v>1229</v>
      </c>
      <c r="F3540" s="3396"/>
      <c r="G3540" s="3501" t="s">
        <v>1228</v>
      </c>
      <c r="H3540" s="3502"/>
      <c r="I3540" s="3501" t="s">
        <v>579</v>
      </c>
      <c r="J3540" s="3396"/>
      <c r="K3540" s="3396"/>
      <c r="L3540" s="3396"/>
      <c r="M3540" s="3396"/>
      <c r="N3540" s="3396" t="s">
        <v>578</v>
      </c>
      <c r="O3540" s="3397"/>
      <c r="P3540" s="3398"/>
      <c r="Q3540" s="3436"/>
      <c r="R3540" s="3437"/>
      <c r="DE3540" s="823"/>
    </row>
    <row r="3541" spans="1:109" s="771" customFormat="1" ht="12" hidden="1" customHeight="1" x14ac:dyDescent="0.15">
      <c r="A3541" s="3422"/>
      <c r="B3541" s="3386"/>
      <c r="C3541" s="3416"/>
      <c r="D3541" s="3534"/>
      <c r="E3541" s="3461"/>
      <c r="F3541" s="3461"/>
      <c r="G3541" s="3531"/>
      <c r="H3541" s="3532"/>
      <c r="I3541" s="3531"/>
      <c r="J3541" s="3461"/>
      <c r="K3541" s="3461"/>
      <c r="L3541" s="3461"/>
      <c r="M3541" s="3461"/>
      <c r="N3541" s="3533"/>
      <c r="O3541" s="3463"/>
      <c r="P3541" s="3464"/>
      <c r="Q3541" s="3386"/>
      <c r="R3541" s="3387"/>
      <c r="DE3541" s="823"/>
    </row>
    <row r="3542" spans="1:109" s="771" customFormat="1" ht="6" hidden="1" customHeight="1" x14ac:dyDescent="0.15">
      <c r="A3542" s="799"/>
      <c r="B3542" s="3438"/>
      <c r="C3542" s="3438"/>
      <c r="D3542" s="3438"/>
      <c r="E3542" s="3438"/>
      <c r="F3542" s="3438"/>
      <c r="G3542" s="3441"/>
      <c r="H3542" s="3441"/>
      <c r="I3542" s="799"/>
      <c r="J3542" s="799"/>
      <c r="K3542" s="799"/>
      <c r="L3542" s="799"/>
      <c r="M3542" s="799"/>
      <c r="N3542" s="799"/>
      <c r="O3542" s="799"/>
      <c r="P3542" s="799"/>
      <c r="Q3542" s="799"/>
      <c r="R3542" s="799"/>
      <c r="DE3542" s="823"/>
    </row>
    <row r="3543" spans="1:109" s="771" customFormat="1" ht="21" hidden="1" customHeight="1" x14ac:dyDescent="0.15">
      <c r="A3543" s="3421">
        <v>4</v>
      </c>
      <c r="B3543" s="3442" t="s">
        <v>1227</v>
      </c>
      <c r="C3543" s="3424"/>
      <c r="D3543" s="3425"/>
      <c r="E3543" s="3443" t="s">
        <v>1226</v>
      </c>
      <c r="F3543" s="3444"/>
      <c r="G3543" s="3445"/>
      <c r="H3543" s="3445"/>
      <c r="I3543" s="793"/>
      <c r="J3543" s="786">
        <v>5</v>
      </c>
      <c r="K3543" s="3449" t="s">
        <v>1764</v>
      </c>
      <c r="L3543" s="3450"/>
      <c r="M3543" s="3450"/>
      <c r="N3543" s="3450"/>
      <c r="O3543" s="3450"/>
      <c r="P3543" s="3450"/>
      <c r="Q3543" s="3450"/>
      <c r="R3543" s="3451"/>
      <c r="DE3543" s="823"/>
    </row>
    <row r="3544" spans="1:109" s="771" customFormat="1" ht="12" hidden="1" customHeight="1" x14ac:dyDescent="0.15">
      <c r="A3544" s="3422"/>
      <c r="B3544" s="3386"/>
      <c r="C3544" s="3416"/>
      <c r="D3544" s="3387"/>
      <c r="E3544" s="3386"/>
      <c r="F3544" s="3387"/>
      <c r="G3544" s="3445"/>
      <c r="H3544" s="3445"/>
      <c r="I3544" s="793"/>
      <c r="J3544" s="3476"/>
      <c r="K3544" s="3522"/>
      <c r="L3544" s="3523"/>
      <c r="M3544" s="3523"/>
      <c r="N3544" s="3523"/>
      <c r="O3544" s="3523"/>
      <c r="P3544" s="3523"/>
      <c r="Q3544" s="3523"/>
      <c r="R3544" s="3524"/>
      <c r="DE3544" s="823"/>
    </row>
    <row r="3545" spans="1:109" s="771" customFormat="1" ht="12" hidden="1" customHeight="1" x14ac:dyDescent="0.15">
      <c r="A3545" s="787"/>
      <c r="B3545" s="792"/>
      <c r="C3545" s="792"/>
      <c r="D3545" s="792"/>
      <c r="E3545" s="792"/>
      <c r="F3545" s="792"/>
      <c r="G3545" s="3445"/>
      <c r="H3545" s="3445"/>
      <c r="I3545" s="787"/>
      <c r="J3545" s="3477"/>
      <c r="K3545" s="3525"/>
      <c r="L3545" s="3526"/>
      <c r="M3545" s="3526"/>
      <c r="N3545" s="3526"/>
      <c r="O3545" s="3526"/>
      <c r="P3545" s="3526"/>
      <c r="Q3545" s="3526"/>
      <c r="R3545" s="3527"/>
      <c r="S3545" s="225"/>
      <c r="T3545" s="755"/>
      <c r="DE3545" s="823"/>
    </row>
    <row r="3546" spans="1:109" s="771" customFormat="1" ht="12" hidden="1" customHeight="1" x14ac:dyDescent="0.15">
      <c r="A3546" s="787"/>
      <c r="B3546" s="788"/>
      <c r="C3546" s="788"/>
      <c r="D3546" s="788"/>
      <c r="E3546" s="788"/>
      <c r="F3546" s="788"/>
      <c r="G3546" s="788"/>
      <c r="H3546" s="788"/>
      <c r="I3546" s="787"/>
      <c r="J3546" s="3477"/>
      <c r="K3546" s="3525"/>
      <c r="L3546" s="3526"/>
      <c r="M3546" s="3526"/>
      <c r="N3546" s="3526"/>
      <c r="O3546" s="3526"/>
      <c r="P3546" s="3526"/>
      <c r="Q3546" s="3526"/>
      <c r="R3546" s="3527"/>
      <c r="DE3546" s="823"/>
    </row>
    <row r="3547" spans="1:109" s="771" customFormat="1" ht="12" hidden="1" customHeight="1" x14ac:dyDescent="0.15">
      <c r="A3547" s="787"/>
      <c r="B3547" s="3465" t="s">
        <v>1225</v>
      </c>
      <c r="C3547" s="3465"/>
      <c r="D3547" s="3465"/>
      <c r="E3547" s="3465"/>
      <c r="F3547" s="3465"/>
      <c r="G3547" s="3465"/>
      <c r="H3547" s="3465"/>
      <c r="I3547" s="787"/>
      <c r="J3547" s="3477"/>
      <c r="K3547" s="3525"/>
      <c r="L3547" s="3526"/>
      <c r="M3547" s="3526"/>
      <c r="N3547" s="3526"/>
      <c r="O3547" s="3526"/>
      <c r="P3547" s="3526"/>
      <c r="Q3547" s="3526"/>
      <c r="R3547" s="3527"/>
      <c r="DE3547" s="823"/>
    </row>
    <row r="3548" spans="1:109" s="771" customFormat="1" ht="12" hidden="1" customHeight="1" x14ac:dyDescent="0.15">
      <c r="A3548" s="787"/>
      <c r="B3548" s="3465" t="s">
        <v>1224</v>
      </c>
      <c r="C3548" s="3465"/>
      <c r="D3548" s="3465"/>
      <c r="E3548" s="3465"/>
      <c r="F3548" s="3465"/>
      <c r="G3548" s="3465"/>
      <c r="H3548" s="3465"/>
      <c r="I3548" s="789"/>
      <c r="J3548" s="3477"/>
      <c r="K3548" s="3525"/>
      <c r="L3548" s="3526"/>
      <c r="M3548" s="3526"/>
      <c r="N3548" s="3526"/>
      <c r="O3548" s="3526"/>
      <c r="P3548" s="3526"/>
      <c r="Q3548" s="3526"/>
      <c r="R3548" s="3527"/>
      <c r="DE3548" s="823"/>
    </row>
    <row r="3549" spans="1:109" s="771" customFormat="1" ht="12" hidden="1" customHeight="1" x14ac:dyDescent="0.15">
      <c r="A3549" s="790" t="s">
        <v>1223</v>
      </c>
      <c r="B3549" s="3466" t="s">
        <v>577</v>
      </c>
      <c r="C3549" s="3466"/>
      <c r="D3549" s="3466"/>
      <c r="E3549" s="3466"/>
      <c r="F3549" s="3466"/>
      <c r="G3549" s="3466"/>
      <c r="H3549" s="3466"/>
      <c r="I3549" s="787"/>
      <c r="J3549" s="3477"/>
      <c r="K3549" s="3525"/>
      <c r="L3549" s="3526"/>
      <c r="M3549" s="3526"/>
      <c r="N3549" s="3526"/>
      <c r="O3549" s="3526"/>
      <c r="P3549" s="3526"/>
      <c r="Q3549" s="3526"/>
      <c r="R3549" s="3527"/>
      <c r="DE3549" s="823"/>
    </row>
    <row r="3550" spans="1:109" s="771" customFormat="1" ht="12" hidden="1" customHeight="1" x14ac:dyDescent="0.15">
      <c r="A3550" s="790"/>
      <c r="B3550" s="3467" t="s">
        <v>1222</v>
      </c>
      <c r="C3550" s="3467"/>
      <c r="D3550" s="3467"/>
      <c r="E3550" s="3467"/>
      <c r="F3550" s="3467"/>
      <c r="G3550" s="3467"/>
      <c r="H3550" s="3467"/>
      <c r="I3550" s="787"/>
      <c r="J3550" s="3477"/>
      <c r="K3550" s="3525"/>
      <c r="L3550" s="3526"/>
      <c r="M3550" s="3526"/>
      <c r="N3550" s="3526"/>
      <c r="O3550" s="3526"/>
      <c r="P3550" s="3526"/>
      <c r="Q3550" s="3526"/>
      <c r="R3550" s="3527"/>
      <c r="DE3550" s="823"/>
    </row>
    <row r="3551" spans="1:109" s="771" customFormat="1" ht="12" hidden="1" customHeight="1" x14ac:dyDescent="0.15">
      <c r="A3551" s="790"/>
      <c r="B3551" s="3467"/>
      <c r="C3551" s="3467"/>
      <c r="D3551" s="3467"/>
      <c r="E3551" s="3467"/>
      <c r="F3551" s="3467"/>
      <c r="G3551" s="3467"/>
      <c r="H3551" s="3467"/>
      <c r="I3551" s="787"/>
      <c r="J3551" s="3477"/>
      <c r="K3551" s="3525"/>
      <c r="L3551" s="3526"/>
      <c r="M3551" s="3526"/>
      <c r="N3551" s="3526"/>
      <c r="O3551" s="3526"/>
      <c r="P3551" s="3526"/>
      <c r="Q3551" s="3526"/>
      <c r="R3551" s="3527"/>
      <c r="DE3551" s="823"/>
    </row>
    <row r="3552" spans="1:109" s="771" customFormat="1" ht="12" hidden="1" customHeight="1" x14ac:dyDescent="0.15">
      <c r="A3552" s="790"/>
      <c r="B3552" s="3465"/>
      <c r="C3552" s="3465"/>
      <c r="D3552" s="3465"/>
      <c r="E3552" s="3465"/>
      <c r="F3552" s="3465"/>
      <c r="G3552" s="3465"/>
      <c r="H3552" s="3465"/>
      <c r="I3552" s="787"/>
      <c r="J3552" s="3477"/>
      <c r="K3552" s="3525"/>
      <c r="L3552" s="3526"/>
      <c r="M3552" s="3526"/>
      <c r="N3552" s="3526"/>
      <c r="O3552" s="3526"/>
      <c r="P3552" s="3526"/>
      <c r="Q3552" s="3526"/>
      <c r="R3552" s="3527"/>
      <c r="DE3552" s="823"/>
    </row>
    <row r="3553" spans="1:111" s="771" customFormat="1" ht="12" hidden="1" customHeight="1" x14ac:dyDescent="0.15">
      <c r="A3553" s="790"/>
      <c r="B3553" s="3465" t="s">
        <v>652</v>
      </c>
      <c r="C3553" s="3465"/>
      <c r="D3553" s="3465"/>
      <c r="E3553" s="3465"/>
      <c r="F3553" s="3465"/>
      <c r="G3553" s="3465"/>
      <c r="H3553" s="3465"/>
      <c r="I3553" s="787"/>
      <c r="J3553" s="3477"/>
      <c r="K3553" s="3525"/>
      <c r="L3553" s="3526"/>
      <c r="M3553" s="3526"/>
      <c r="N3553" s="3526"/>
      <c r="O3553" s="3526"/>
      <c r="P3553" s="3526"/>
      <c r="Q3553" s="3526"/>
      <c r="R3553" s="3527"/>
      <c r="U3553" s="224"/>
      <c r="V3553" s="224"/>
      <c r="W3553" s="224"/>
      <c r="X3553" s="224"/>
      <c r="Y3553" s="224"/>
      <c r="Z3553" s="224"/>
      <c r="AA3553" s="224"/>
      <c r="AB3553" s="224"/>
      <c r="AC3553" s="224"/>
      <c r="AD3553" s="224"/>
      <c r="AE3553" s="224"/>
      <c r="DE3553" s="823"/>
    </row>
    <row r="3554" spans="1:111" s="771" customFormat="1" ht="12" hidden="1" customHeight="1" x14ac:dyDescent="0.15">
      <c r="A3554" s="790"/>
      <c r="B3554" s="3465"/>
      <c r="C3554" s="3465"/>
      <c r="D3554" s="3465"/>
      <c r="E3554" s="3465"/>
      <c r="F3554" s="3465"/>
      <c r="G3554" s="3465"/>
      <c r="H3554" s="3465"/>
      <c r="I3554" s="787"/>
      <c r="J3554" s="3478"/>
      <c r="K3554" s="3528"/>
      <c r="L3554" s="3529"/>
      <c r="M3554" s="3529"/>
      <c r="N3554" s="3529"/>
      <c r="O3554" s="3529"/>
      <c r="P3554" s="3529"/>
      <c r="Q3554" s="3529"/>
      <c r="R3554" s="3530"/>
      <c r="DE3554" s="823"/>
    </row>
    <row r="3555" spans="1:111" s="772" customFormat="1" ht="13.5" hidden="1" x14ac:dyDescent="0.15">
      <c r="A3555" s="3473" t="s">
        <v>1239</v>
      </c>
      <c r="B3555" s="3474"/>
      <c r="C3555" s="3474"/>
      <c r="D3555" s="3474"/>
      <c r="E3555" s="3474"/>
      <c r="F3555" s="3474"/>
      <c r="G3555" s="3474"/>
      <c r="H3555" s="3474"/>
      <c r="I3555" s="3474"/>
      <c r="J3555" s="3474"/>
      <c r="K3555" s="3474"/>
      <c r="L3555" s="3474"/>
      <c r="M3555" s="3474"/>
      <c r="N3555" s="3474"/>
      <c r="O3555" s="3474"/>
      <c r="P3555" s="3474"/>
      <c r="Q3555" s="3474"/>
      <c r="R3555" s="3474"/>
      <c r="DE3555" s="822"/>
    </row>
    <row r="3556" spans="1:111" s="771" customFormat="1" ht="12" hidden="1" customHeight="1" x14ac:dyDescent="0.15">
      <c r="A3556" s="3393" t="s">
        <v>576</v>
      </c>
      <c r="B3556" s="3417"/>
      <c r="C3556" s="3494"/>
      <c r="D3556" s="3495"/>
      <c r="E3556" s="3393" t="s">
        <v>575</v>
      </c>
      <c r="F3556" s="3417"/>
      <c r="G3556" s="3386"/>
      <c r="H3556" s="3416"/>
      <c r="I3556" s="3416"/>
      <c r="J3556" s="3387"/>
      <c r="K3556" s="3393" t="s">
        <v>1214</v>
      </c>
      <c r="L3556" s="3395"/>
      <c r="M3556" s="3420"/>
      <c r="N3556" s="3386"/>
      <c r="O3556" s="3416"/>
      <c r="P3556" s="3416"/>
      <c r="Q3556" s="3416"/>
      <c r="R3556" s="3387"/>
      <c r="DE3556" s="823"/>
    </row>
    <row r="3557" spans="1:111" s="771" customFormat="1" ht="12" hidden="1" customHeight="1" x14ac:dyDescent="0.15">
      <c r="A3557" s="3421">
        <v>1</v>
      </c>
      <c r="B3557" s="3510" t="s">
        <v>1238</v>
      </c>
      <c r="C3557" s="3511"/>
      <c r="D3557" s="3511"/>
      <c r="E3557" s="3511"/>
      <c r="F3557" s="3512"/>
      <c r="G3557" s="3492" t="s">
        <v>1237</v>
      </c>
      <c r="H3557" s="3493"/>
      <c r="I3557" s="3492" t="s">
        <v>1236</v>
      </c>
      <c r="J3557" s="3503"/>
      <c r="K3557" s="3503"/>
      <c r="L3557" s="3503"/>
      <c r="M3557" s="3503"/>
      <c r="N3557" s="3503"/>
      <c r="O3557" s="3503"/>
      <c r="P3557" s="3503"/>
      <c r="Q3557" s="3503"/>
      <c r="R3557" s="3493"/>
      <c r="DE3557" s="823"/>
    </row>
    <row r="3558" spans="1:111" s="771" customFormat="1" ht="12" hidden="1" customHeight="1" x14ac:dyDescent="0.15">
      <c r="A3558" s="3422"/>
      <c r="B3558" s="3513"/>
      <c r="C3558" s="3514"/>
      <c r="D3558" s="3514"/>
      <c r="E3558" s="3514"/>
      <c r="F3558" s="3515"/>
      <c r="G3558" s="3516"/>
      <c r="H3558" s="3517"/>
      <c r="I3558" s="3518"/>
      <c r="J3558" s="3519"/>
      <c r="K3558" s="3519"/>
      <c r="L3558" s="3519"/>
      <c r="M3558" s="780" t="s">
        <v>1761</v>
      </c>
      <c r="N3558" s="3520"/>
      <c r="O3558" s="3521"/>
      <c r="P3558" s="781" t="s">
        <v>1762</v>
      </c>
      <c r="Q3558" s="773"/>
      <c r="R3558" s="782" t="s">
        <v>1763</v>
      </c>
      <c r="S3558" s="758" t="str">
        <f>IF(AND(Q3558&lt;&gt;"",Q3558&lt;120),"排煙機の規定風量は120㎥以上必要です。","")</f>
        <v/>
      </c>
      <c r="T3558" s="770"/>
      <c r="DE3558" s="823"/>
    </row>
    <row r="3559" spans="1:111" s="771" customFormat="1" ht="6" hidden="1" customHeight="1" x14ac:dyDescent="0.15">
      <c r="A3559" s="794"/>
      <c r="B3559" s="794"/>
      <c r="C3559" s="794"/>
      <c r="D3559" s="794"/>
      <c r="E3559" s="794"/>
      <c r="F3559" s="794"/>
      <c r="G3559" s="794"/>
      <c r="H3559" s="794"/>
      <c r="I3559" s="794"/>
      <c r="J3559" s="794"/>
      <c r="K3559" s="795"/>
      <c r="L3559" s="795"/>
      <c r="M3559" s="795"/>
      <c r="N3559" s="794"/>
      <c r="O3559" s="796"/>
      <c r="P3559" s="796"/>
      <c r="Q3559" s="795"/>
      <c r="R3559" s="795"/>
      <c r="DE3559" s="823"/>
    </row>
    <row r="3560" spans="1:111" s="771" customFormat="1" ht="12" hidden="1" customHeight="1" x14ac:dyDescent="0.15">
      <c r="A3560" s="3432">
        <v>2</v>
      </c>
      <c r="B3560" s="3492" t="s">
        <v>1235</v>
      </c>
      <c r="C3560" s="3503"/>
      <c r="D3560" s="3503"/>
      <c r="E3560" s="3503"/>
      <c r="F3560" s="3503"/>
      <c r="G3560" s="3503"/>
      <c r="H3560" s="3503"/>
      <c r="I3560" s="3503"/>
      <c r="J3560" s="3503"/>
      <c r="K3560" s="3503"/>
      <c r="L3560" s="3503"/>
      <c r="M3560" s="3503"/>
      <c r="N3560" s="3503"/>
      <c r="O3560" s="3504"/>
      <c r="P3560" s="783"/>
      <c r="Q3560" s="3434" t="s">
        <v>1231</v>
      </c>
      <c r="R3560" s="3435"/>
      <c r="DE3560" s="823"/>
    </row>
    <row r="3561" spans="1:111" s="771" customFormat="1" ht="12" hidden="1" customHeight="1" x14ac:dyDescent="0.15">
      <c r="A3561" s="3433"/>
      <c r="B3561" s="784" t="s">
        <v>54</v>
      </c>
      <c r="C3561" s="3501" t="s">
        <v>1234</v>
      </c>
      <c r="D3561" s="3396"/>
      <c r="E3561" s="3502"/>
      <c r="F3561" s="785" t="s">
        <v>1233</v>
      </c>
      <c r="G3561" s="3501" t="s">
        <v>1228</v>
      </c>
      <c r="H3561" s="3396"/>
      <c r="I3561" s="3501" t="s">
        <v>579</v>
      </c>
      <c r="J3561" s="3396"/>
      <c r="K3561" s="3396"/>
      <c r="L3561" s="3396"/>
      <c r="M3561" s="3396"/>
      <c r="N3561" s="3396" t="s">
        <v>578</v>
      </c>
      <c r="O3561" s="3397"/>
      <c r="P3561" s="3398"/>
      <c r="Q3561" s="3436"/>
      <c r="R3561" s="3437"/>
      <c r="DE3561" s="823"/>
      <c r="DF3561" s="772" t="str">
        <f>IF(COUNTA(B3562:R3611)&gt;0,DG3561,"")</f>
        <v/>
      </c>
      <c r="DG3561" s="829">
        <v>49</v>
      </c>
    </row>
    <row r="3562" spans="1:111" s="771" customFormat="1" ht="12" hidden="1" customHeight="1" x14ac:dyDescent="0.15">
      <c r="A3562" s="3433"/>
      <c r="B3562" s="762"/>
      <c r="C3562" s="3505"/>
      <c r="D3562" s="3505"/>
      <c r="E3562" s="3505"/>
      <c r="F3562" s="1172"/>
      <c r="G3562" s="3505"/>
      <c r="H3562" s="3505"/>
      <c r="I3562" s="3506"/>
      <c r="J3562" s="3506"/>
      <c r="K3562" s="3506"/>
      <c r="L3562" s="3506"/>
      <c r="M3562" s="3506"/>
      <c r="N3562" s="3507"/>
      <c r="O3562" s="3508"/>
      <c r="P3562" s="3509"/>
      <c r="Q3562" s="3505"/>
      <c r="R3562" s="3505"/>
      <c r="DE3562" s="823"/>
    </row>
    <row r="3563" spans="1:111" s="771" customFormat="1" ht="12" hidden="1" customHeight="1" x14ac:dyDescent="0.15">
      <c r="A3563" s="3433"/>
      <c r="B3563" s="763"/>
      <c r="C3563" s="3490"/>
      <c r="D3563" s="3490"/>
      <c r="E3563" s="3490"/>
      <c r="F3563" s="1173"/>
      <c r="G3563" s="3490"/>
      <c r="H3563" s="3490"/>
      <c r="I3563" s="3491"/>
      <c r="J3563" s="3491"/>
      <c r="K3563" s="3491"/>
      <c r="L3563" s="3491"/>
      <c r="M3563" s="3491"/>
      <c r="N3563" s="3487"/>
      <c r="O3563" s="3488"/>
      <c r="P3563" s="3489"/>
      <c r="Q3563" s="3490"/>
      <c r="R3563" s="3490"/>
      <c r="DE3563" s="823"/>
    </row>
    <row r="3564" spans="1:111" s="771" customFormat="1" ht="12" hidden="1" customHeight="1" x14ac:dyDescent="0.15">
      <c r="A3564" s="3433"/>
      <c r="B3564" s="763"/>
      <c r="C3564" s="3490"/>
      <c r="D3564" s="3490"/>
      <c r="E3564" s="3490"/>
      <c r="F3564" s="1173"/>
      <c r="G3564" s="3490"/>
      <c r="H3564" s="3490"/>
      <c r="I3564" s="3491"/>
      <c r="J3564" s="3491"/>
      <c r="K3564" s="3491"/>
      <c r="L3564" s="3491"/>
      <c r="M3564" s="3491"/>
      <c r="N3564" s="3487"/>
      <c r="O3564" s="3488"/>
      <c r="P3564" s="3489"/>
      <c r="Q3564" s="3490"/>
      <c r="R3564" s="3490"/>
      <c r="DE3564" s="823"/>
    </row>
    <row r="3565" spans="1:111" s="771" customFormat="1" ht="12" hidden="1" customHeight="1" x14ac:dyDescent="0.15">
      <c r="A3565" s="3433"/>
      <c r="B3565" s="763"/>
      <c r="C3565" s="3490"/>
      <c r="D3565" s="3490"/>
      <c r="E3565" s="3490"/>
      <c r="F3565" s="1173"/>
      <c r="G3565" s="3490"/>
      <c r="H3565" s="3490"/>
      <c r="I3565" s="3491"/>
      <c r="J3565" s="3491"/>
      <c r="K3565" s="3491"/>
      <c r="L3565" s="3491"/>
      <c r="M3565" s="3491"/>
      <c r="N3565" s="3487"/>
      <c r="O3565" s="3488"/>
      <c r="P3565" s="3489"/>
      <c r="Q3565" s="3490"/>
      <c r="R3565" s="3490"/>
      <c r="DE3565" s="823"/>
    </row>
    <row r="3566" spans="1:111" s="771" customFormat="1" ht="12" hidden="1" customHeight="1" x14ac:dyDescent="0.15">
      <c r="A3566" s="3433"/>
      <c r="B3566" s="763"/>
      <c r="C3566" s="3490"/>
      <c r="D3566" s="3490"/>
      <c r="E3566" s="3490"/>
      <c r="F3566" s="1173"/>
      <c r="G3566" s="3490"/>
      <c r="H3566" s="3490"/>
      <c r="I3566" s="3491"/>
      <c r="J3566" s="3491"/>
      <c r="K3566" s="3491"/>
      <c r="L3566" s="3491"/>
      <c r="M3566" s="3491"/>
      <c r="N3566" s="3487"/>
      <c r="O3566" s="3488"/>
      <c r="P3566" s="3489"/>
      <c r="Q3566" s="3490"/>
      <c r="R3566" s="3490"/>
      <c r="DE3566" s="823"/>
    </row>
    <row r="3567" spans="1:111" s="771" customFormat="1" ht="12" hidden="1" customHeight="1" x14ac:dyDescent="0.15">
      <c r="A3567" s="3433"/>
      <c r="B3567" s="763"/>
      <c r="C3567" s="3490"/>
      <c r="D3567" s="3490"/>
      <c r="E3567" s="3490"/>
      <c r="F3567" s="1173"/>
      <c r="G3567" s="3490"/>
      <c r="H3567" s="3490"/>
      <c r="I3567" s="3491"/>
      <c r="J3567" s="3491"/>
      <c r="K3567" s="3491"/>
      <c r="L3567" s="3491"/>
      <c r="M3567" s="3491"/>
      <c r="N3567" s="3487"/>
      <c r="O3567" s="3488"/>
      <c r="P3567" s="3489"/>
      <c r="Q3567" s="3490"/>
      <c r="R3567" s="3490"/>
      <c r="DE3567" s="823"/>
    </row>
    <row r="3568" spans="1:111" s="771" customFormat="1" ht="12" hidden="1" customHeight="1" x14ac:dyDescent="0.15">
      <c r="A3568" s="3433"/>
      <c r="B3568" s="763"/>
      <c r="C3568" s="3490"/>
      <c r="D3568" s="3490"/>
      <c r="E3568" s="3490"/>
      <c r="F3568" s="1173"/>
      <c r="G3568" s="3490"/>
      <c r="H3568" s="3490"/>
      <c r="I3568" s="3491"/>
      <c r="J3568" s="3491"/>
      <c r="K3568" s="3491"/>
      <c r="L3568" s="3491"/>
      <c r="M3568" s="3491"/>
      <c r="N3568" s="3487"/>
      <c r="O3568" s="3488"/>
      <c r="P3568" s="3489"/>
      <c r="Q3568" s="3490"/>
      <c r="R3568" s="3490"/>
      <c r="DE3568" s="823"/>
    </row>
    <row r="3569" spans="1:109" s="771" customFormat="1" ht="12" hidden="1" customHeight="1" x14ac:dyDescent="0.15">
      <c r="A3569" s="3433"/>
      <c r="B3569" s="763"/>
      <c r="C3569" s="3490"/>
      <c r="D3569" s="3490"/>
      <c r="E3569" s="3490"/>
      <c r="F3569" s="1173"/>
      <c r="G3569" s="3490"/>
      <c r="H3569" s="3490"/>
      <c r="I3569" s="3491"/>
      <c r="J3569" s="3491"/>
      <c r="K3569" s="3491"/>
      <c r="L3569" s="3491"/>
      <c r="M3569" s="3491"/>
      <c r="N3569" s="3487"/>
      <c r="O3569" s="3488"/>
      <c r="P3569" s="3489"/>
      <c r="Q3569" s="3490"/>
      <c r="R3569" s="3490"/>
      <c r="DE3569" s="823"/>
    </row>
    <row r="3570" spans="1:109" s="771" customFormat="1" ht="12" hidden="1" customHeight="1" x14ac:dyDescent="0.15">
      <c r="A3570" s="3433"/>
      <c r="B3570" s="763"/>
      <c r="C3570" s="3490"/>
      <c r="D3570" s="3490"/>
      <c r="E3570" s="3490"/>
      <c r="F3570" s="1173"/>
      <c r="G3570" s="3490"/>
      <c r="H3570" s="3490"/>
      <c r="I3570" s="3491"/>
      <c r="J3570" s="3491"/>
      <c r="K3570" s="3491"/>
      <c r="L3570" s="3491"/>
      <c r="M3570" s="3491"/>
      <c r="N3570" s="3487"/>
      <c r="O3570" s="3488"/>
      <c r="P3570" s="3489"/>
      <c r="Q3570" s="3490"/>
      <c r="R3570" s="3490"/>
      <c r="DE3570" s="823"/>
    </row>
    <row r="3571" spans="1:109" s="771" customFormat="1" ht="12" hidden="1" customHeight="1" x14ac:dyDescent="0.15">
      <c r="A3571" s="3433"/>
      <c r="B3571" s="763"/>
      <c r="C3571" s="3490"/>
      <c r="D3571" s="3490"/>
      <c r="E3571" s="3490"/>
      <c r="F3571" s="1173"/>
      <c r="G3571" s="3490"/>
      <c r="H3571" s="3490"/>
      <c r="I3571" s="3491"/>
      <c r="J3571" s="3491"/>
      <c r="K3571" s="3491"/>
      <c r="L3571" s="3491"/>
      <c r="M3571" s="3491"/>
      <c r="N3571" s="3487"/>
      <c r="O3571" s="3488"/>
      <c r="P3571" s="3489"/>
      <c r="Q3571" s="3490"/>
      <c r="R3571" s="3490"/>
      <c r="DE3571" s="823"/>
    </row>
    <row r="3572" spans="1:109" s="771" customFormat="1" ht="12" hidden="1" customHeight="1" x14ac:dyDescent="0.15">
      <c r="A3572" s="3433"/>
      <c r="B3572" s="763"/>
      <c r="C3572" s="3490"/>
      <c r="D3572" s="3490"/>
      <c r="E3572" s="3490"/>
      <c r="F3572" s="1173"/>
      <c r="G3572" s="3490"/>
      <c r="H3572" s="3490"/>
      <c r="I3572" s="3491"/>
      <c r="J3572" s="3491"/>
      <c r="K3572" s="3491"/>
      <c r="L3572" s="3491"/>
      <c r="M3572" s="3491"/>
      <c r="N3572" s="3487"/>
      <c r="O3572" s="3488"/>
      <c r="P3572" s="3489"/>
      <c r="Q3572" s="3490"/>
      <c r="R3572" s="3490"/>
      <c r="DE3572" s="823"/>
    </row>
    <row r="3573" spans="1:109" s="771" customFormat="1" ht="12" hidden="1" customHeight="1" x14ac:dyDescent="0.15">
      <c r="A3573" s="3433"/>
      <c r="B3573" s="763"/>
      <c r="C3573" s="3490"/>
      <c r="D3573" s="3490"/>
      <c r="E3573" s="3490"/>
      <c r="F3573" s="1173"/>
      <c r="G3573" s="3490"/>
      <c r="H3573" s="3490"/>
      <c r="I3573" s="3491"/>
      <c r="J3573" s="3491"/>
      <c r="K3573" s="3491"/>
      <c r="L3573" s="3491"/>
      <c r="M3573" s="3491"/>
      <c r="N3573" s="3487"/>
      <c r="O3573" s="3488"/>
      <c r="P3573" s="3489"/>
      <c r="Q3573" s="3490"/>
      <c r="R3573" s="3490"/>
      <c r="DE3573" s="823"/>
    </row>
    <row r="3574" spans="1:109" s="771" customFormat="1" ht="12" hidden="1" customHeight="1" x14ac:dyDescent="0.15">
      <c r="A3574" s="3433"/>
      <c r="B3574" s="763"/>
      <c r="C3574" s="3490"/>
      <c r="D3574" s="3490"/>
      <c r="E3574" s="3490"/>
      <c r="F3574" s="1173"/>
      <c r="G3574" s="3490"/>
      <c r="H3574" s="3490"/>
      <c r="I3574" s="3491"/>
      <c r="J3574" s="3491"/>
      <c r="K3574" s="3491"/>
      <c r="L3574" s="3491"/>
      <c r="M3574" s="3491"/>
      <c r="N3574" s="3487"/>
      <c r="O3574" s="3488"/>
      <c r="P3574" s="3489"/>
      <c r="Q3574" s="3490"/>
      <c r="R3574" s="3490"/>
      <c r="DE3574" s="823"/>
    </row>
    <row r="3575" spans="1:109" s="771" customFormat="1" ht="12" hidden="1" customHeight="1" x14ac:dyDescent="0.15">
      <c r="A3575" s="3433"/>
      <c r="B3575" s="763"/>
      <c r="C3575" s="3490"/>
      <c r="D3575" s="3490"/>
      <c r="E3575" s="3490"/>
      <c r="F3575" s="1173"/>
      <c r="G3575" s="3490"/>
      <c r="H3575" s="3490"/>
      <c r="I3575" s="3491"/>
      <c r="J3575" s="3491"/>
      <c r="K3575" s="3491"/>
      <c r="L3575" s="3491"/>
      <c r="M3575" s="3491"/>
      <c r="N3575" s="3487"/>
      <c r="O3575" s="3488"/>
      <c r="P3575" s="3489"/>
      <c r="Q3575" s="3490"/>
      <c r="R3575" s="3490"/>
      <c r="DE3575" s="823"/>
    </row>
    <row r="3576" spans="1:109" s="771" customFormat="1" ht="12" hidden="1" customHeight="1" x14ac:dyDescent="0.15">
      <c r="A3576" s="3433"/>
      <c r="B3576" s="763"/>
      <c r="C3576" s="3490"/>
      <c r="D3576" s="3490"/>
      <c r="E3576" s="3490"/>
      <c r="F3576" s="1173"/>
      <c r="G3576" s="3490"/>
      <c r="H3576" s="3490"/>
      <c r="I3576" s="3491"/>
      <c r="J3576" s="3491"/>
      <c r="K3576" s="3491"/>
      <c r="L3576" s="3491"/>
      <c r="M3576" s="3491"/>
      <c r="N3576" s="3487"/>
      <c r="O3576" s="3488"/>
      <c r="P3576" s="3489"/>
      <c r="Q3576" s="3490"/>
      <c r="R3576" s="3490"/>
      <c r="DE3576" s="823"/>
    </row>
    <row r="3577" spans="1:109" s="771" customFormat="1" ht="12" hidden="1" customHeight="1" x14ac:dyDescent="0.15">
      <c r="A3577" s="3433"/>
      <c r="B3577" s="763"/>
      <c r="C3577" s="3490"/>
      <c r="D3577" s="3490"/>
      <c r="E3577" s="3490"/>
      <c r="F3577" s="1173"/>
      <c r="G3577" s="3490"/>
      <c r="H3577" s="3490"/>
      <c r="I3577" s="3491"/>
      <c r="J3577" s="3491"/>
      <c r="K3577" s="3491"/>
      <c r="L3577" s="3491"/>
      <c r="M3577" s="3491"/>
      <c r="N3577" s="3487"/>
      <c r="O3577" s="3488"/>
      <c r="P3577" s="3489"/>
      <c r="Q3577" s="3490"/>
      <c r="R3577" s="3490"/>
      <c r="DE3577" s="823"/>
    </row>
    <row r="3578" spans="1:109" s="771" customFormat="1" ht="12" hidden="1" customHeight="1" x14ac:dyDescent="0.15">
      <c r="A3578" s="3433"/>
      <c r="B3578" s="763"/>
      <c r="C3578" s="3490"/>
      <c r="D3578" s="3490"/>
      <c r="E3578" s="3490"/>
      <c r="F3578" s="1173"/>
      <c r="G3578" s="3490"/>
      <c r="H3578" s="3490"/>
      <c r="I3578" s="3491"/>
      <c r="J3578" s="3491"/>
      <c r="K3578" s="3491"/>
      <c r="L3578" s="3491"/>
      <c r="M3578" s="3491"/>
      <c r="N3578" s="3487"/>
      <c r="O3578" s="3488"/>
      <c r="P3578" s="3489"/>
      <c r="Q3578" s="3490"/>
      <c r="R3578" s="3490"/>
      <c r="DE3578" s="823"/>
    </row>
    <row r="3579" spans="1:109" s="771" customFormat="1" ht="12" hidden="1" customHeight="1" x14ac:dyDescent="0.15">
      <c r="A3579" s="3433"/>
      <c r="B3579" s="763"/>
      <c r="C3579" s="3490"/>
      <c r="D3579" s="3490"/>
      <c r="E3579" s="3490"/>
      <c r="F3579" s="1173"/>
      <c r="G3579" s="3490"/>
      <c r="H3579" s="3490"/>
      <c r="I3579" s="3491"/>
      <c r="J3579" s="3491"/>
      <c r="K3579" s="3491"/>
      <c r="L3579" s="3491"/>
      <c r="M3579" s="3491"/>
      <c r="N3579" s="3487"/>
      <c r="O3579" s="3488"/>
      <c r="P3579" s="3489"/>
      <c r="Q3579" s="3490"/>
      <c r="R3579" s="3490"/>
      <c r="DE3579" s="823"/>
    </row>
    <row r="3580" spans="1:109" s="771" customFormat="1" ht="12" hidden="1" customHeight="1" x14ac:dyDescent="0.15">
      <c r="A3580" s="3433"/>
      <c r="B3580" s="763"/>
      <c r="C3580" s="3490"/>
      <c r="D3580" s="3490"/>
      <c r="E3580" s="3490"/>
      <c r="F3580" s="1173"/>
      <c r="G3580" s="3490"/>
      <c r="H3580" s="3490"/>
      <c r="I3580" s="3491"/>
      <c r="J3580" s="3491"/>
      <c r="K3580" s="3491"/>
      <c r="L3580" s="3491"/>
      <c r="M3580" s="3491"/>
      <c r="N3580" s="3487"/>
      <c r="O3580" s="3488"/>
      <c r="P3580" s="3489"/>
      <c r="Q3580" s="3490"/>
      <c r="R3580" s="3490"/>
      <c r="DE3580" s="823"/>
    </row>
    <row r="3581" spans="1:109" s="771" customFormat="1" ht="12" hidden="1" customHeight="1" x14ac:dyDescent="0.15">
      <c r="A3581" s="3433"/>
      <c r="B3581" s="763"/>
      <c r="C3581" s="3490"/>
      <c r="D3581" s="3490"/>
      <c r="E3581" s="3490"/>
      <c r="F3581" s="1173"/>
      <c r="G3581" s="3490"/>
      <c r="H3581" s="3490"/>
      <c r="I3581" s="3491"/>
      <c r="J3581" s="3491"/>
      <c r="K3581" s="3491"/>
      <c r="L3581" s="3491"/>
      <c r="M3581" s="3491"/>
      <c r="N3581" s="3487"/>
      <c r="O3581" s="3488"/>
      <c r="P3581" s="3489"/>
      <c r="Q3581" s="3490"/>
      <c r="R3581" s="3490"/>
      <c r="DE3581" s="823"/>
    </row>
    <row r="3582" spans="1:109" s="771" customFormat="1" ht="12" hidden="1" customHeight="1" x14ac:dyDescent="0.15">
      <c r="A3582" s="3433"/>
      <c r="B3582" s="763"/>
      <c r="C3582" s="3490"/>
      <c r="D3582" s="3490"/>
      <c r="E3582" s="3490"/>
      <c r="F3582" s="1173"/>
      <c r="G3582" s="3490"/>
      <c r="H3582" s="3490"/>
      <c r="I3582" s="3491"/>
      <c r="J3582" s="3491"/>
      <c r="K3582" s="3491"/>
      <c r="L3582" s="3491"/>
      <c r="M3582" s="3491"/>
      <c r="N3582" s="3487"/>
      <c r="O3582" s="3488"/>
      <c r="P3582" s="3489"/>
      <c r="Q3582" s="3490"/>
      <c r="R3582" s="3490"/>
      <c r="DE3582" s="823"/>
    </row>
    <row r="3583" spans="1:109" s="771" customFormat="1" ht="12" hidden="1" customHeight="1" x14ac:dyDescent="0.15">
      <c r="A3583" s="3433"/>
      <c r="B3583" s="763"/>
      <c r="C3583" s="3490"/>
      <c r="D3583" s="3490"/>
      <c r="E3583" s="3490"/>
      <c r="F3583" s="1173"/>
      <c r="G3583" s="3490"/>
      <c r="H3583" s="3490"/>
      <c r="I3583" s="3491"/>
      <c r="J3583" s="3491"/>
      <c r="K3583" s="3491"/>
      <c r="L3583" s="3491"/>
      <c r="M3583" s="3491"/>
      <c r="N3583" s="3487"/>
      <c r="O3583" s="3488"/>
      <c r="P3583" s="3489"/>
      <c r="Q3583" s="3490"/>
      <c r="R3583" s="3490"/>
      <c r="DE3583" s="823"/>
    </row>
    <row r="3584" spans="1:109" s="771" customFormat="1" ht="12" hidden="1" customHeight="1" x14ac:dyDescent="0.15">
      <c r="A3584" s="3433"/>
      <c r="B3584" s="763"/>
      <c r="C3584" s="3490"/>
      <c r="D3584" s="3490"/>
      <c r="E3584" s="3490"/>
      <c r="F3584" s="1173"/>
      <c r="G3584" s="3490"/>
      <c r="H3584" s="3490"/>
      <c r="I3584" s="3491"/>
      <c r="J3584" s="3491"/>
      <c r="K3584" s="3491"/>
      <c r="L3584" s="3491"/>
      <c r="M3584" s="3491"/>
      <c r="N3584" s="3487"/>
      <c r="O3584" s="3488"/>
      <c r="P3584" s="3489"/>
      <c r="Q3584" s="3490"/>
      <c r="R3584" s="3490"/>
      <c r="DE3584" s="823"/>
    </row>
    <row r="3585" spans="1:109" s="771" customFormat="1" ht="12" hidden="1" customHeight="1" x14ac:dyDescent="0.15">
      <c r="A3585" s="3433"/>
      <c r="B3585" s="763"/>
      <c r="C3585" s="3490"/>
      <c r="D3585" s="3490"/>
      <c r="E3585" s="3490"/>
      <c r="F3585" s="1173"/>
      <c r="G3585" s="3490"/>
      <c r="H3585" s="3490"/>
      <c r="I3585" s="3491"/>
      <c r="J3585" s="3491"/>
      <c r="K3585" s="3491"/>
      <c r="L3585" s="3491"/>
      <c r="M3585" s="3491"/>
      <c r="N3585" s="3487"/>
      <c r="O3585" s="3488"/>
      <c r="P3585" s="3489"/>
      <c r="Q3585" s="3490"/>
      <c r="R3585" s="3490"/>
      <c r="DE3585" s="823"/>
    </row>
    <row r="3586" spans="1:109" s="771" customFormat="1" ht="12" hidden="1" customHeight="1" x14ac:dyDescent="0.15">
      <c r="A3586" s="3433"/>
      <c r="B3586" s="763"/>
      <c r="C3586" s="3490"/>
      <c r="D3586" s="3490"/>
      <c r="E3586" s="3490"/>
      <c r="F3586" s="1173"/>
      <c r="G3586" s="3490"/>
      <c r="H3586" s="3490"/>
      <c r="I3586" s="3491"/>
      <c r="J3586" s="3491"/>
      <c r="K3586" s="3491"/>
      <c r="L3586" s="3491"/>
      <c r="M3586" s="3491"/>
      <c r="N3586" s="3487"/>
      <c r="O3586" s="3488"/>
      <c r="P3586" s="3489"/>
      <c r="Q3586" s="3490"/>
      <c r="R3586" s="3490"/>
      <c r="DE3586" s="823"/>
    </row>
    <row r="3587" spans="1:109" s="771" customFormat="1" ht="12" hidden="1" customHeight="1" x14ac:dyDescent="0.15">
      <c r="A3587" s="3433"/>
      <c r="B3587" s="763"/>
      <c r="C3587" s="3490"/>
      <c r="D3587" s="3490"/>
      <c r="E3587" s="3490"/>
      <c r="F3587" s="1173"/>
      <c r="G3587" s="3490"/>
      <c r="H3587" s="3490"/>
      <c r="I3587" s="3491"/>
      <c r="J3587" s="3491"/>
      <c r="K3587" s="3491"/>
      <c r="L3587" s="3491"/>
      <c r="M3587" s="3491"/>
      <c r="N3587" s="3487"/>
      <c r="O3587" s="3488"/>
      <c r="P3587" s="3489"/>
      <c r="Q3587" s="3490"/>
      <c r="R3587" s="3490"/>
      <c r="DE3587" s="823"/>
    </row>
    <row r="3588" spans="1:109" s="771" customFormat="1" ht="12" hidden="1" customHeight="1" x14ac:dyDescent="0.15">
      <c r="A3588" s="3433"/>
      <c r="B3588" s="763"/>
      <c r="C3588" s="3490"/>
      <c r="D3588" s="3490"/>
      <c r="E3588" s="3490"/>
      <c r="F3588" s="1173"/>
      <c r="G3588" s="3490"/>
      <c r="H3588" s="3490"/>
      <c r="I3588" s="3491"/>
      <c r="J3588" s="3491"/>
      <c r="K3588" s="3491"/>
      <c r="L3588" s="3491"/>
      <c r="M3588" s="3491"/>
      <c r="N3588" s="3487"/>
      <c r="O3588" s="3488"/>
      <c r="P3588" s="3489"/>
      <c r="Q3588" s="3490"/>
      <c r="R3588" s="3490"/>
      <c r="DE3588" s="823"/>
    </row>
    <row r="3589" spans="1:109" s="771" customFormat="1" ht="12" hidden="1" customHeight="1" x14ac:dyDescent="0.15">
      <c r="A3589" s="3433"/>
      <c r="B3589" s="763"/>
      <c r="C3589" s="3490"/>
      <c r="D3589" s="3490"/>
      <c r="E3589" s="3490"/>
      <c r="F3589" s="1173"/>
      <c r="G3589" s="3490"/>
      <c r="H3589" s="3490"/>
      <c r="I3589" s="3491"/>
      <c r="J3589" s="3491"/>
      <c r="K3589" s="3491"/>
      <c r="L3589" s="3491"/>
      <c r="M3589" s="3491"/>
      <c r="N3589" s="3487"/>
      <c r="O3589" s="3488"/>
      <c r="P3589" s="3489"/>
      <c r="Q3589" s="3490"/>
      <c r="R3589" s="3490"/>
      <c r="DE3589" s="823"/>
    </row>
    <row r="3590" spans="1:109" s="771" customFormat="1" ht="12" hidden="1" customHeight="1" x14ac:dyDescent="0.15">
      <c r="A3590" s="3433"/>
      <c r="B3590" s="763"/>
      <c r="C3590" s="3490"/>
      <c r="D3590" s="3490"/>
      <c r="E3590" s="3490"/>
      <c r="F3590" s="1173"/>
      <c r="G3590" s="3490"/>
      <c r="H3590" s="3490"/>
      <c r="I3590" s="3491"/>
      <c r="J3590" s="3491"/>
      <c r="K3590" s="3491"/>
      <c r="L3590" s="3491"/>
      <c r="M3590" s="3491"/>
      <c r="N3590" s="3487"/>
      <c r="O3590" s="3488"/>
      <c r="P3590" s="3489"/>
      <c r="Q3590" s="3490"/>
      <c r="R3590" s="3490"/>
      <c r="DE3590" s="823"/>
    </row>
    <row r="3591" spans="1:109" s="771" customFormat="1" ht="12" hidden="1" customHeight="1" x14ac:dyDescent="0.15">
      <c r="A3591" s="3433"/>
      <c r="B3591" s="763"/>
      <c r="C3591" s="3490"/>
      <c r="D3591" s="3490"/>
      <c r="E3591" s="3490"/>
      <c r="F3591" s="1173"/>
      <c r="G3591" s="3490"/>
      <c r="H3591" s="3490"/>
      <c r="I3591" s="3491"/>
      <c r="J3591" s="3491"/>
      <c r="K3591" s="3491"/>
      <c r="L3591" s="3491"/>
      <c r="M3591" s="3491"/>
      <c r="N3591" s="3487"/>
      <c r="O3591" s="3488"/>
      <c r="P3591" s="3489"/>
      <c r="Q3591" s="3490"/>
      <c r="R3591" s="3490"/>
      <c r="DE3591" s="823"/>
    </row>
    <row r="3592" spans="1:109" s="771" customFormat="1" ht="12" hidden="1" customHeight="1" x14ac:dyDescent="0.15">
      <c r="A3592" s="3433"/>
      <c r="B3592" s="763"/>
      <c r="C3592" s="3490"/>
      <c r="D3592" s="3490"/>
      <c r="E3592" s="3490"/>
      <c r="F3592" s="1173"/>
      <c r="G3592" s="3490"/>
      <c r="H3592" s="3490"/>
      <c r="I3592" s="3491"/>
      <c r="J3592" s="3491"/>
      <c r="K3592" s="3491"/>
      <c r="L3592" s="3491"/>
      <c r="M3592" s="3491"/>
      <c r="N3592" s="3487"/>
      <c r="O3592" s="3488"/>
      <c r="P3592" s="3489"/>
      <c r="Q3592" s="3490"/>
      <c r="R3592" s="3490"/>
      <c r="DE3592" s="823"/>
    </row>
    <row r="3593" spans="1:109" s="771" customFormat="1" ht="12" hidden="1" customHeight="1" x14ac:dyDescent="0.15">
      <c r="A3593" s="3433"/>
      <c r="B3593" s="763"/>
      <c r="C3593" s="3490"/>
      <c r="D3593" s="3490"/>
      <c r="E3593" s="3490"/>
      <c r="F3593" s="1173"/>
      <c r="G3593" s="3490"/>
      <c r="H3593" s="3490"/>
      <c r="I3593" s="3491"/>
      <c r="J3593" s="3491"/>
      <c r="K3593" s="3491"/>
      <c r="L3593" s="3491"/>
      <c r="M3593" s="3491"/>
      <c r="N3593" s="3487"/>
      <c r="O3593" s="3488"/>
      <c r="P3593" s="3489"/>
      <c r="Q3593" s="3490"/>
      <c r="R3593" s="3490"/>
      <c r="DE3593" s="823"/>
    </row>
    <row r="3594" spans="1:109" s="771" customFormat="1" ht="12" hidden="1" customHeight="1" x14ac:dyDescent="0.15">
      <c r="A3594" s="3433"/>
      <c r="B3594" s="763"/>
      <c r="C3594" s="3490"/>
      <c r="D3594" s="3490"/>
      <c r="E3594" s="3490"/>
      <c r="F3594" s="1173"/>
      <c r="G3594" s="3490"/>
      <c r="H3594" s="3490"/>
      <c r="I3594" s="3491"/>
      <c r="J3594" s="3491"/>
      <c r="K3594" s="3491"/>
      <c r="L3594" s="3491"/>
      <c r="M3594" s="3491"/>
      <c r="N3594" s="3487"/>
      <c r="O3594" s="3488"/>
      <c r="P3594" s="3489"/>
      <c r="Q3594" s="3490"/>
      <c r="R3594" s="3490"/>
      <c r="DE3594" s="823"/>
    </row>
    <row r="3595" spans="1:109" s="771" customFormat="1" ht="12" hidden="1" customHeight="1" x14ac:dyDescent="0.15">
      <c r="A3595" s="3433"/>
      <c r="B3595" s="763"/>
      <c r="C3595" s="3490"/>
      <c r="D3595" s="3490"/>
      <c r="E3595" s="3490"/>
      <c r="F3595" s="1173"/>
      <c r="G3595" s="3490"/>
      <c r="H3595" s="3490"/>
      <c r="I3595" s="3491"/>
      <c r="J3595" s="3491"/>
      <c r="K3595" s="3491"/>
      <c r="L3595" s="3491"/>
      <c r="M3595" s="3491"/>
      <c r="N3595" s="3487"/>
      <c r="O3595" s="3488"/>
      <c r="P3595" s="3489"/>
      <c r="Q3595" s="3490"/>
      <c r="R3595" s="3490"/>
      <c r="DE3595" s="823"/>
    </row>
    <row r="3596" spans="1:109" s="771" customFormat="1" ht="12" hidden="1" customHeight="1" x14ac:dyDescent="0.15">
      <c r="A3596" s="3433"/>
      <c r="B3596" s="763"/>
      <c r="C3596" s="3490"/>
      <c r="D3596" s="3490"/>
      <c r="E3596" s="3490"/>
      <c r="F3596" s="1173"/>
      <c r="G3596" s="3490"/>
      <c r="H3596" s="3490"/>
      <c r="I3596" s="3491"/>
      <c r="J3596" s="3491"/>
      <c r="K3596" s="3491"/>
      <c r="L3596" s="3491"/>
      <c r="M3596" s="3491"/>
      <c r="N3596" s="3487"/>
      <c r="O3596" s="3488"/>
      <c r="P3596" s="3489"/>
      <c r="Q3596" s="3490"/>
      <c r="R3596" s="3490"/>
      <c r="DE3596" s="823"/>
    </row>
    <row r="3597" spans="1:109" s="771" customFormat="1" ht="12" hidden="1" customHeight="1" x14ac:dyDescent="0.15">
      <c r="A3597" s="3433"/>
      <c r="B3597" s="763"/>
      <c r="C3597" s="3490"/>
      <c r="D3597" s="3490"/>
      <c r="E3597" s="3490"/>
      <c r="F3597" s="1173"/>
      <c r="G3597" s="3490"/>
      <c r="H3597" s="3490"/>
      <c r="I3597" s="3491"/>
      <c r="J3597" s="3491"/>
      <c r="K3597" s="3491"/>
      <c r="L3597" s="3491"/>
      <c r="M3597" s="3491"/>
      <c r="N3597" s="3487"/>
      <c r="O3597" s="3488"/>
      <c r="P3597" s="3489"/>
      <c r="Q3597" s="3490"/>
      <c r="R3597" s="3490"/>
      <c r="DE3597" s="823"/>
    </row>
    <row r="3598" spans="1:109" s="771" customFormat="1" ht="12" hidden="1" customHeight="1" x14ac:dyDescent="0.15">
      <c r="A3598" s="3433"/>
      <c r="B3598" s="763"/>
      <c r="C3598" s="3490"/>
      <c r="D3598" s="3490"/>
      <c r="E3598" s="3490"/>
      <c r="F3598" s="1173"/>
      <c r="G3598" s="3490"/>
      <c r="H3598" s="3490"/>
      <c r="I3598" s="3491"/>
      <c r="J3598" s="3491"/>
      <c r="K3598" s="3491"/>
      <c r="L3598" s="3491"/>
      <c r="M3598" s="3491"/>
      <c r="N3598" s="3487"/>
      <c r="O3598" s="3488"/>
      <c r="P3598" s="3489"/>
      <c r="Q3598" s="3490"/>
      <c r="R3598" s="3490"/>
      <c r="DE3598" s="823"/>
    </row>
    <row r="3599" spans="1:109" s="771" customFormat="1" ht="12" hidden="1" customHeight="1" x14ac:dyDescent="0.15">
      <c r="A3599" s="3433"/>
      <c r="B3599" s="763"/>
      <c r="C3599" s="3490"/>
      <c r="D3599" s="3490"/>
      <c r="E3599" s="3490"/>
      <c r="F3599" s="1173"/>
      <c r="G3599" s="3490"/>
      <c r="H3599" s="3490"/>
      <c r="I3599" s="3491"/>
      <c r="J3599" s="3491"/>
      <c r="K3599" s="3491"/>
      <c r="L3599" s="3491"/>
      <c r="M3599" s="3491"/>
      <c r="N3599" s="3487"/>
      <c r="O3599" s="3488"/>
      <c r="P3599" s="3489"/>
      <c r="Q3599" s="3490"/>
      <c r="R3599" s="3490"/>
      <c r="DE3599" s="823"/>
    </row>
    <row r="3600" spans="1:109" s="771" customFormat="1" ht="12" hidden="1" customHeight="1" x14ac:dyDescent="0.15">
      <c r="A3600" s="3433"/>
      <c r="B3600" s="763"/>
      <c r="C3600" s="3490"/>
      <c r="D3600" s="3490"/>
      <c r="E3600" s="3490"/>
      <c r="F3600" s="1173"/>
      <c r="G3600" s="3490"/>
      <c r="H3600" s="3490"/>
      <c r="I3600" s="3491"/>
      <c r="J3600" s="3491"/>
      <c r="K3600" s="3491"/>
      <c r="L3600" s="3491"/>
      <c r="M3600" s="3491"/>
      <c r="N3600" s="3487"/>
      <c r="O3600" s="3488"/>
      <c r="P3600" s="3489"/>
      <c r="Q3600" s="3490"/>
      <c r="R3600" s="3490"/>
      <c r="DE3600" s="823"/>
    </row>
    <row r="3601" spans="1:109" s="771" customFormat="1" ht="12" hidden="1" customHeight="1" x14ac:dyDescent="0.15">
      <c r="A3601" s="3433"/>
      <c r="B3601" s="763"/>
      <c r="C3601" s="3490"/>
      <c r="D3601" s="3490"/>
      <c r="E3601" s="3490"/>
      <c r="F3601" s="1173"/>
      <c r="G3601" s="3490"/>
      <c r="H3601" s="3490"/>
      <c r="I3601" s="3491"/>
      <c r="J3601" s="3491"/>
      <c r="K3601" s="3491"/>
      <c r="L3601" s="3491"/>
      <c r="M3601" s="3491"/>
      <c r="N3601" s="3487"/>
      <c r="O3601" s="3488"/>
      <c r="P3601" s="3489"/>
      <c r="Q3601" s="3490"/>
      <c r="R3601" s="3490"/>
      <c r="DE3601" s="823"/>
    </row>
    <row r="3602" spans="1:109" s="771" customFormat="1" ht="12" hidden="1" customHeight="1" x14ac:dyDescent="0.15">
      <c r="A3602" s="3433"/>
      <c r="B3602" s="763"/>
      <c r="C3602" s="3490"/>
      <c r="D3602" s="3490"/>
      <c r="E3602" s="3490"/>
      <c r="F3602" s="1173"/>
      <c r="G3602" s="3490"/>
      <c r="H3602" s="3490"/>
      <c r="I3602" s="3491"/>
      <c r="J3602" s="3491"/>
      <c r="K3602" s="3491"/>
      <c r="L3602" s="3491"/>
      <c r="M3602" s="3491"/>
      <c r="N3602" s="3487"/>
      <c r="O3602" s="3488"/>
      <c r="P3602" s="3489"/>
      <c r="Q3602" s="3490"/>
      <c r="R3602" s="3490"/>
      <c r="DE3602" s="823"/>
    </row>
    <row r="3603" spans="1:109" s="771" customFormat="1" ht="12" hidden="1" customHeight="1" x14ac:dyDescent="0.15">
      <c r="A3603" s="3433"/>
      <c r="B3603" s="763"/>
      <c r="C3603" s="3490"/>
      <c r="D3603" s="3490"/>
      <c r="E3603" s="3490"/>
      <c r="F3603" s="1173"/>
      <c r="G3603" s="3490"/>
      <c r="H3603" s="3490"/>
      <c r="I3603" s="3491"/>
      <c r="J3603" s="3491"/>
      <c r="K3603" s="3491"/>
      <c r="L3603" s="3491"/>
      <c r="M3603" s="3491"/>
      <c r="N3603" s="3487"/>
      <c r="O3603" s="3488"/>
      <c r="P3603" s="3489"/>
      <c r="Q3603" s="3490"/>
      <c r="R3603" s="3490"/>
      <c r="DE3603" s="823"/>
    </row>
    <row r="3604" spans="1:109" s="771" customFormat="1" ht="12" hidden="1" customHeight="1" x14ac:dyDescent="0.15">
      <c r="A3604" s="3433"/>
      <c r="B3604" s="763"/>
      <c r="C3604" s="3490"/>
      <c r="D3604" s="3490"/>
      <c r="E3604" s="3490"/>
      <c r="F3604" s="1173"/>
      <c r="G3604" s="3490"/>
      <c r="H3604" s="3490"/>
      <c r="I3604" s="3491"/>
      <c r="J3604" s="3491"/>
      <c r="K3604" s="3491"/>
      <c r="L3604" s="3491"/>
      <c r="M3604" s="3491"/>
      <c r="N3604" s="3487"/>
      <c r="O3604" s="3488"/>
      <c r="P3604" s="3489"/>
      <c r="Q3604" s="3490"/>
      <c r="R3604" s="3490"/>
      <c r="DE3604" s="823"/>
    </row>
    <row r="3605" spans="1:109" s="771" customFormat="1" ht="12" hidden="1" customHeight="1" x14ac:dyDescent="0.15">
      <c r="A3605" s="3433"/>
      <c r="B3605" s="763"/>
      <c r="C3605" s="3490"/>
      <c r="D3605" s="3490"/>
      <c r="E3605" s="3490"/>
      <c r="F3605" s="1173"/>
      <c r="G3605" s="3490"/>
      <c r="H3605" s="3490"/>
      <c r="I3605" s="3491"/>
      <c r="J3605" s="3491"/>
      <c r="K3605" s="3491"/>
      <c r="L3605" s="3491"/>
      <c r="M3605" s="3491"/>
      <c r="N3605" s="3487"/>
      <c r="O3605" s="3488"/>
      <c r="P3605" s="3489"/>
      <c r="Q3605" s="3490"/>
      <c r="R3605" s="3490"/>
      <c r="DE3605" s="823"/>
    </row>
    <row r="3606" spans="1:109" s="771" customFormat="1" ht="12" hidden="1" customHeight="1" x14ac:dyDescent="0.15">
      <c r="A3606" s="3433"/>
      <c r="B3606" s="763"/>
      <c r="C3606" s="3490"/>
      <c r="D3606" s="3490"/>
      <c r="E3606" s="3490"/>
      <c r="F3606" s="1173"/>
      <c r="G3606" s="3490"/>
      <c r="H3606" s="3490"/>
      <c r="I3606" s="3491"/>
      <c r="J3606" s="3491"/>
      <c r="K3606" s="3491"/>
      <c r="L3606" s="3491"/>
      <c r="M3606" s="3491"/>
      <c r="N3606" s="3487"/>
      <c r="O3606" s="3488"/>
      <c r="P3606" s="3489"/>
      <c r="Q3606" s="3490"/>
      <c r="R3606" s="3490"/>
      <c r="DE3606" s="823"/>
    </row>
    <row r="3607" spans="1:109" s="771" customFormat="1" ht="12" hidden="1" customHeight="1" x14ac:dyDescent="0.15">
      <c r="A3607" s="3433"/>
      <c r="B3607" s="763"/>
      <c r="C3607" s="3490"/>
      <c r="D3607" s="3490"/>
      <c r="E3607" s="3490"/>
      <c r="F3607" s="1173"/>
      <c r="G3607" s="3490"/>
      <c r="H3607" s="3490"/>
      <c r="I3607" s="3491"/>
      <c r="J3607" s="3491"/>
      <c r="K3607" s="3491"/>
      <c r="L3607" s="3491"/>
      <c r="M3607" s="3491"/>
      <c r="N3607" s="3487"/>
      <c r="O3607" s="3488"/>
      <c r="P3607" s="3489"/>
      <c r="Q3607" s="3490"/>
      <c r="R3607" s="3490"/>
      <c r="DE3607" s="823"/>
    </row>
    <row r="3608" spans="1:109" s="771" customFormat="1" ht="12" hidden="1" customHeight="1" x14ac:dyDescent="0.15">
      <c r="A3608" s="3433"/>
      <c r="B3608" s="763"/>
      <c r="C3608" s="3490"/>
      <c r="D3608" s="3490"/>
      <c r="E3608" s="3490"/>
      <c r="F3608" s="1173"/>
      <c r="G3608" s="3490"/>
      <c r="H3608" s="3490"/>
      <c r="I3608" s="3491"/>
      <c r="J3608" s="3491"/>
      <c r="K3608" s="3491"/>
      <c r="L3608" s="3491"/>
      <c r="M3608" s="3491"/>
      <c r="N3608" s="3487"/>
      <c r="O3608" s="3488"/>
      <c r="P3608" s="3489"/>
      <c r="Q3608" s="3490"/>
      <c r="R3608" s="3490"/>
      <c r="DE3608" s="823"/>
    </row>
    <row r="3609" spans="1:109" s="771" customFormat="1" ht="12" hidden="1" customHeight="1" x14ac:dyDescent="0.15">
      <c r="A3609" s="3433"/>
      <c r="B3609" s="763"/>
      <c r="C3609" s="3490"/>
      <c r="D3609" s="3490"/>
      <c r="E3609" s="3490"/>
      <c r="F3609" s="1173"/>
      <c r="G3609" s="3490"/>
      <c r="H3609" s="3490"/>
      <c r="I3609" s="3491"/>
      <c r="J3609" s="3491"/>
      <c r="K3609" s="3491"/>
      <c r="L3609" s="3491"/>
      <c r="M3609" s="3491"/>
      <c r="N3609" s="3487"/>
      <c r="O3609" s="3488"/>
      <c r="P3609" s="3489"/>
      <c r="Q3609" s="3490"/>
      <c r="R3609" s="3490"/>
      <c r="DE3609" s="823"/>
    </row>
    <row r="3610" spans="1:109" s="771" customFormat="1" ht="12" hidden="1" customHeight="1" x14ac:dyDescent="0.15">
      <c r="A3610" s="3433"/>
      <c r="B3610" s="763"/>
      <c r="C3610" s="3490"/>
      <c r="D3610" s="3490"/>
      <c r="E3610" s="3490"/>
      <c r="F3610" s="1173"/>
      <c r="G3610" s="3490"/>
      <c r="H3610" s="3490"/>
      <c r="I3610" s="3491"/>
      <c r="J3610" s="3491"/>
      <c r="K3610" s="3491"/>
      <c r="L3610" s="3491"/>
      <c r="M3610" s="3491"/>
      <c r="N3610" s="3487"/>
      <c r="O3610" s="3488"/>
      <c r="P3610" s="3489"/>
      <c r="Q3610" s="3490"/>
      <c r="R3610" s="3490"/>
      <c r="DE3610" s="823"/>
    </row>
    <row r="3611" spans="1:109" s="771" customFormat="1" ht="12" hidden="1" customHeight="1" x14ac:dyDescent="0.15">
      <c r="A3611" s="3433"/>
      <c r="B3611" s="768"/>
      <c r="C3611" s="3496"/>
      <c r="D3611" s="3496"/>
      <c r="E3611" s="3496"/>
      <c r="F3611" s="1174"/>
      <c r="G3611" s="3496"/>
      <c r="H3611" s="3496"/>
      <c r="I3611" s="3497"/>
      <c r="J3611" s="3497"/>
      <c r="K3611" s="3497"/>
      <c r="L3611" s="3497"/>
      <c r="M3611" s="3497"/>
      <c r="N3611" s="3498"/>
      <c r="O3611" s="3499"/>
      <c r="P3611" s="3500"/>
      <c r="Q3611" s="3496"/>
      <c r="R3611" s="3496"/>
      <c r="DE3611" s="823"/>
    </row>
    <row r="3612" spans="1:109" s="771" customFormat="1" ht="6" hidden="1" customHeight="1" x14ac:dyDescent="0.15">
      <c r="A3612" s="797"/>
      <c r="B3612" s="798"/>
      <c r="C3612" s="3446"/>
      <c r="D3612" s="3446"/>
      <c r="E3612" s="3446"/>
      <c r="F3612" s="798"/>
      <c r="G3612" s="3446"/>
      <c r="H3612" s="3446"/>
      <c r="I3612" s="3446"/>
      <c r="J3612" s="3446"/>
      <c r="K3612" s="3446"/>
      <c r="L3612" s="3446"/>
      <c r="M3612" s="3446"/>
      <c r="N3612" s="798"/>
      <c r="O3612" s="798"/>
      <c r="P3612" s="798"/>
      <c r="Q3612" s="3438"/>
      <c r="R3612" s="3438"/>
      <c r="DE3612" s="823"/>
    </row>
    <row r="3613" spans="1:109" s="771" customFormat="1" ht="12" hidden="1" customHeight="1" x14ac:dyDescent="0.15">
      <c r="A3613" s="3421">
        <v>3</v>
      </c>
      <c r="B3613" s="3492" t="s">
        <v>1232</v>
      </c>
      <c r="C3613" s="3503"/>
      <c r="D3613" s="3503"/>
      <c r="E3613" s="3503"/>
      <c r="F3613" s="3503"/>
      <c r="G3613" s="3503"/>
      <c r="H3613" s="3503"/>
      <c r="I3613" s="3503"/>
      <c r="J3613" s="3503"/>
      <c r="K3613" s="3503"/>
      <c r="L3613" s="3503"/>
      <c r="M3613" s="3503"/>
      <c r="N3613" s="3503"/>
      <c r="O3613" s="3504"/>
      <c r="P3613" s="3536"/>
      <c r="Q3613" s="3434" t="s">
        <v>1231</v>
      </c>
      <c r="R3613" s="3435"/>
      <c r="DE3613" s="823"/>
    </row>
    <row r="3614" spans="1:109" s="771" customFormat="1" ht="12" hidden="1" customHeight="1" x14ac:dyDescent="0.15">
      <c r="A3614" s="3475"/>
      <c r="B3614" s="3436" t="s">
        <v>1230</v>
      </c>
      <c r="C3614" s="3396"/>
      <c r="D3614" s="3502"/>
      <c r="E3614" s="3396" t="s">
        <v>1229</v>
      </c>
      <c r="F3614" s="3396"/>
      <c r="G3614" s="3501" t="s">
        <v>1228</v>
      </c>
      <c r="H3614" s="3502"/>
      <c r="I3614" s="3501" t="s">
        <v>579</v>
      </c>
      <c r="J3614" s="3396"/>
      <c r="K3614" s="3396"/>
      <c r="L3614" s="3396"/>
      <c r="M3614" s="3396"/>
      <c r="N3614" s="3396" t="s">
        <v>578</v>
      </c>
      <c r="O3614" s="3397"/>
      <c r="P3614" s="3398"/>
      <c r="Q3614" s="3436"/>
      <c r="R3614" s="3437"/>
      <c r="DE3614" s="823"/>
    </row>
    <row r="3615" spans="1:109" s="771" customFormat="1" ht="12" hidden="1" customHeight="1" x14ac:dyDescent="0.15">
      <c r="A3615" s="3422"/>
      <c r="B3615" s="3386"/>
      <c r="C3615" s="3416"/>
      <c r="D3615" s="3534"/>
      <c r="E3615" s="3461"/>
      <c r="F3615" s="3461"/>
      <c r="G3615" s="3531"/>
      <c r="H3615" s="3532"/>
      <c r="I3615" s="3531"/>
      <c r="J3615" s="3461"/>
      <c r="K3615" s="3461"/>
      <c r="L3615" s="3461"/>
      <c r="M3615" s="3461"/>
      <c r="N3615" s="3533"/>
      <c r="O3615" s="3463"/>
      <c r="P3615" s="3464"/>
      <c r="Q3615" s="3386"/>
      <c r="R3615" s="3387"/>
      <c r="DE3615" s="823"/>
    </row>
    <row r="3616" spans="1:109" s="771" customFormat="1" ht="6" hidden="1" customHeight="1" x14ac:dyDescent="0.15">
      <c r="A3616" s="799"/>
      <c r="B3616" s="3438"/>
      <c r="C3616" s="3438"/>
      <c r="D3616" s="3438"/>
      <c r="E3616" s="3438"/>
      <c r="F3616" s="3438"/>
      <c r="G3616" s="3441"/>
      <c r="H3616" s="3441"/>
      <c r="I3616" s="799"/>
      <c r="J3616" s="799"/>
      <c r="K3616" s="799"/>
      <c r="L3616" s="799"/>
      <c r="M3616" s="799"/>
      <c r="N3616" s="799"/>
      <c r="O3616" s="799"/>
      <c r="P3616" s="799"/>
      <c r="Q3616" s="799"/>
      <c r="R3616" s="799"/>
      <c r="DE3616" s="823"/>
    </row>
    <row r="3617" spans="1:109" s="771" customFormat="1" ht="21" hidden="1" customHeight="1" x14ac:dyDescent="0.15">
      <c r="A3617" s="3421">
        <v>4</v>
      </c>
      <c r="B3617" s="3442" t="s">
        <v>1227</v>
      </c>
      <c r="C3617" s="3424"/>
      <c r="D3617" s="3425"/>
      <c r="E3617" s="3443" t="s">
        <v>1226</v>
      </c>
      <c r="F3617" s="3444"/>
      <c r="G3617" s="3445"/>
      <c r="H3617" s="3445"/>
      <c r="I3617" s="793"/>
      <c r="J3617" s="786">
        <v>5</v>
      </c>
      <c r="K3617" s="3449" t="s">
        <v>1764</v>
      </c>
      <c r="L3617" s="3450"/>
      <c r="M3617" s="3450"/>
      <c r="N3617" s="3450"/>
      <c r="O3617" s="3450"/>
      <c r="P3617" s="3450"/>
      <c r="Q3617" s="3450"/>
      <c r="R3617" s="3451"/>
      <c r="DE3617" s="823"/>
    </row>
    <row r="3618" spans="1:109" s="771" customFormat="1" ht="12" hidden="1" customHeight="1" x14ac:dyDescent="0.15">
      <c r="A3618" s="3422"/>
      <c r="B3618" s="3386"/>
      <c r="C3618" s="3416"/>
      <c r="D3618" s="3387"/>
      <c r="E3618" s="3386"/>
      <c r="F3618" s="3387"/>
      <c r="G3618" s="3445"/>
      <c r="H3618" s="3445"/>
      <c r="I3618" s="793"/>
      <c r="J3618" s="3476"/>
      <c r="K3618" s="3522"/>
      <c r="L3618" s="3523"/>
      <c r="M3618" s="3523"/>
      <c r="N3618" s="3523"/>
      <c r="O3618" s="3523"/>
      <c r="P3618" s="3523"/>
      <c r="Q3618" s="3523"/>
      <c r="R3618" s="3524"/>
      <c r="DE3618" s="823"/>
    </row>
    <row r="3619" spans="1:109" s="771" customFormat="1" ht="12" hidden="1" customHeight="1" x14ac:dyDescent="0.15">
      <c r="A3619" s="787"/>
      <c r="B3619" s="792"/>
      <c r="C3619" s="792"/>
      <c r="D3619" s="792"/>
      <c r="E3619" s="792"/>
      <c r="F3619" s="792"/>
      <c r="G3619" s="3445"/>
      <c r="H3619" s="3445"/>
      <c r="I3619" s="787"/>
      <c r="J3619" s="3477"/>
      <c r="K3619" s="3525"/>
      <c r="L3619" s="3526"/>
      <c r="M3619" s="3526"/>
      <c r="N3619" s="3526"/>
      <c r="O3619" s="3526"/>
      <c r="P3619" s="3526"/>
      <c r="Q3619" s="3526"/>
      <c r="R3619" s="3527"/>
      <c r="S3619" s="225"/>
      <c r="T3619" s="755"/>
      <c r="DE3619" s="823"/>
    </row>
    <row r="3620" spans="1:109" s="771" customFormat="1" ht="12" hidden="1" customHeight="1" x14ac:dyDescent="0.15">
      <c r="A3620" s="787"/>
      <c r="B3620" s="788"/>
      <c r="C3620" s="788"/>
      <c r="D3620" s="788"/>
      <c r="E3620" s="788"/>
      <c r="F3620" s="788"/>
      <c r="G3620" s="788"/>
      <c r="H3620" s="788"/>
      <c r="I3620" s="787"/>
      <c r="J3620" s="3477"/>
      <c r="K3620" s="3525"/>
      <c r="L3620" s="3526"/>
      <c r="M3620" s="3526"/>
      <c r="N3620" s="3526"/>
      <c r="O3620" s="3526"/>
      <c r="P3620" s="3526"/>
      <c r="Q3620" s="3526"/>
      <c r="R3620" s="3527"/>
      <c r="DE3620" s="823"/>
    </row>
    <row r="3621" spans="1:109" s="771" customFormat="1" ht="12" hidden="1" customHeight="1" x14ac:dyDescent="0.15">
      <c r="A3621" s="787"/>
      <c r="B3621" s="3465" t="s">
        <v>1225</v>
      </c>
      <c r="C3621" s="3465"/>
      <c r="D3621" s="3465"/>
      <c r="E3621" s="3465"/>
      <c r="F3621" s="3465"/>
      <c r="G3621" s="3465"/>
      <c r="H3621" s="3465"/>
      <c r="I3621" s="787"/>
      <c r="J3621" s="3477"/>
      <c r="K3621" s="3525"/>
      <c r="L3621" s="3526"/>
      <c r="M3621" s="3526"/>
      <c r="N3621" s="3526"/>
      <c r="O3621" s="3526"/>
      <c r="P3621" s="3526"/>
      <c r="Q3621" s="3526"/>
      <c r="R3621" s="3527"/>
      <c r="DE3621" s="823"/>
    </row>
    <row r="3622" spans="1:109" s="771" customFormat="1" ht="12" hidden="1" customHeight="1" x14ac:dyDescent="0.15">
      <c r="A3622" s="787"/>
      <c r="B3622" s="3465" t="s">
        <v>1224</v>
      </c>
      <c r="C3622" s="3465"/>
      <c r="D3622" s="3465"/>
      <c r="E3622" s="3465"/>
      <c r="F3622" s="3465"/>
      <c r="G3622" s="3465"/>
      <c r="H3622" s="3465"/>
      <c r="I3622" s="789"/>
      <c r="J3622" s="3477"/>
      <c r="K3622" s="3525"/>
      <c r="L3622" s="3526"/>
      <c r="M3622" s="3526"/>
      <c r="N3622" s="3526"/>
      <c r="O3622" s="3526"/>
      <c r="P3622" s="3526"/>
      <c r="Q3622" s="3526"/>
      <c r="R3622" s="3527"/>
      <c r="DE3622" s="823"/>
    </row>
    <row r="3623" spans="1:109" s="771" customFormat="1" ht="12" hidden="1" customHeight="1" x14ac:dyDescent="0.15">
      <c r="A3623" s="790" t="s">
        <v>1223</v>
      </c>
      <c r="B3623" s="3466" t="s">
        <v>577</v>
      </c>
      <c r="C3623" s="3466"/>
      <c r="D3623" s="3466"/>
      <c r="E3623" s="3466"/>
      <c r="F3623" s="3466"/>
      <c r="G3623" s="3466"/>
      <c r="H3623" s="3466"/>
      <c r="I3623" s="787"/>
      <c r="J3623" s="3477"/>
      <c r="K3623" s="3525"/>
      <c r="L3623" s="3526"/>
      <c r="M3623" s="3526"/>
      <c r="N3623" s="3526"/>
      <c r="O3623" s="3526"/>
      <c r="P3623" s="3526"/>
      <c r="Q3623" s="3526"/>
      <c r="R3623" s="3527"/>
      <c r="DE3623" s="823"/>
    </row>
    <row r="3624" spans="1:109" s="771" customFormat="1" ht="12" hidden="1" customHeight="1" x14ac:dyDescent="0.15">
      <c r="A3624" s="790"/>
      <c r="B3624" s="3467" t="s">
        <v>1222</v>
      </c>
      <c r="C3624" s="3467"/>
      <c r="D3624" s="3467"/>
      <c r="E3624" s="3467"/>
      <c r="F3624" s="3467"/>
      <c r="G3624" s="3467"/>
      <c r="H3624" s="3467"/>
      <c r="I3624" s="787"/>
      <c r="J3624" s="3477"/>
      <c r="K3624" s="3525"/>
      <c r="L3624" s="3526"/>
      <c r="M3624" s="3526"/>
      <c r="N3624" s="3526"/>
      <c r="O3624" s="3526"/>
      <c r="P3624" s="3526"/>
      <c r="Q3624" s="3526"/>
      <c r="R3624" s="3527"/>
      <c r="DE3624" s="823"/>
    </row>
    <row r="3625" spans="1:109" s="771" customFormat="1" ht="12" hidden="1" customHeight="1" x14ac:dyDescent="0.15">
      <c r="A3625" s="790"/>
      <c r="B3625" s="3467"/>
      <c r="C3625" s="3467"/>
      <c r="D3625" s="3467"/>
      <c r="E3625" s="3467"/>
      <c r="F3625" s="3467"/>
      <c r="G3625" s="3467"/>
      <c r="H3625" s="3467"/>
      <c r="I3625" s="787"/>
      <c r="J3625" s="3477"/>
      <c r="K3625" s="3525"/>
      <c r="L3625" s="3526"/>
      <c r="M3625" s="3526"/>
      <c r="N3625" s="3526"/>
      <c r="O3625" s="3526"/>
      <c r="P3625" s="3526"/>
      <c r="Q3625" s="3526"/>
      <c r="R3625" s="3527"/>
      <c r="DE3625" s="823"/>
    </row>
    <row r="3626" spans="1:109" s="771" customFormat="1" ht="12" hidden="1" customHeight="1" x14ac:dyDescent="0.15">
      <c r="A3626" s="790"/>
      <c r="B3626" s="3465"/>
      <c r="C3626" s="3465"/>
      <c r="D3626" s="3465"/>
      <c r="E3626" s="3465"/>
      <c r="F3626" s="3465"/>
      <c r="G3626" s="3465"/>
      <c r="H3626" s="3465"/>
      <c r="I3626" s="787"/>
      <c r="J3626" s="3477"/>
      <c r="K3626" s="3525"/>
      <c r="L3626" s="3526"/>
      <c r="M3626" s="3526"/>
      <c r="N3626" s="3526"/>
      <c r="O3626" s="3526"/>
      <c r="P3626" s="3526"/>
      <c r="Q3626" s="3526"/>
      <c r="R3626" s="3527"/>
      <c r="DE3626" s="823"/>
    </row>
    <row r="3627" spans="1:109" s="771" customFormat="1" ht="12" hidden="1" customHeight="1" x14ac:dyDescent="0.15">
      <c r="A3627" s="790"/>
      <c r="B3627" s="3465" t="s">
        <v>652</v>
      </c>
      <c r="C3627" s="3465"/>
      <c r="D3627" s="3465"/>
      <c r="E3627" s="3465"/>
      <c r="F3627" s="3465"/>
      <c r="G3627" s="3465"/>
      <c r="H3627" s="3465"/>
      <c r="I3627" s="787"/>
      <c r="J3627" s="3477"/>
      <c r="K3627" s="3525"/>
      <c r="L3627" s="3526"/>
      <c r="M3627" s="3526"/>
      <c r="N3627" s="3526"/>
      <c r="O3627" s="3526"/>
      <c r="P3627" s="3526"/>
      <c r="Q3627" s="3526"/>
      <c r="R3627" s="3527"/>
      <c r="U3627" s="224"/>
      <c r="V3627" s="224"/>
      <c r="W3627" s="224"/>
      <c r="X3627" s="224"/>
      <c r="Y3627" s="224"/>
      <c r="Z3627" s="224"/>
      <c r="AA3627" s="224"/>
      <c r="AB3627" s="224"/>
      <c r="AC3627" s="224"/>
      <c r="AD3627" s="224"/>
      <c r="AE3627" s="224"/>
      <c r="DE3627" s="823"/>
    </row>
    <row r="3628" spans="1:109" s="771" customFormat="1" ht="12" hidden="1" customHeight="1" x14ac:dyDescent="0.15">
      <c r="A3628" s="790"/>
      <c r="B3628" s="3465"/>
      <c r="C3628" s="3465"/>
      <c r="D3628" s="3465"/>
      <c r="E3628" s="3465"/>
      <c r="F3628" s="3465"/>
      <c r="G3628" s="3465"/>
      <c r="H3628" s="3465"/>
      <c r="I3628" s="787"/>
      <c r="J3628" s="3478"/>
      <c r="K3628" s="3528"/>
      <c r="L3628" s="3529"/>
      <c r="M3628" s="3529"/>
      <c r="N3628" s="3529"/>
      <c r="O3628" s="3529"/>
      <c r="P3628" s="3529"/>
      <c r="Q3628" s="3529"/>
      <c r="R3628" s="3530"/>
      <c r="DE3628" s="823"/>
    </row>
    <row r="3629" spans="1:109" s="772" customFormat="1" ht="13.5" hidden="1" x14ac:dyDescent="0.15">
      <c r="A3629" s="3473" t="s">
        <v>1239</v>
      </c>
      <c r="B3629" s="3474"/>
      <c r="C3629" s="3474"/>
      <c r="D3629" s="3474"/>
      <c r="E3629" s="3474"/>
      <c r="F3629" s="3474"/>
      <c r="G3629" s="3474"/>
      <c r="H3629" s="3474"/>
      <c r="I3629" s="3474"/>
      <c r="J3629" s="3474"/>
      <c r="K3629" s="3474"/>
      <c r="L3629" s="3474"/>
      <c r="M3629" s="3474"/>
      <c r="N3629" s="3474"/>
      <c r="O3629" s="3474"/>
      <c r="P3629" s="3474"/>
      <c r="Q3629" s="3474"/>
      <c r="R3629" s="3474"/>
      <c r="DE3629" s="822"/>
    </row>
    <row r="3630" spans="1:109" s="771" customFormat="1" ht="12" hidden="1" customHeight="1" x14ac:dyDescent="0.15">
      <c r="A3630" s="3393" t="s">
        <v>576</v>
      </c>
      <c r="B3630" s="3417"/>
      <c r="C3630" s="3494"/>
      <c r="D3630" s="3495"/>
      <c r="E3630" s="3393" t="s">
        <v>575</v>
      </c>
      <c r="F3630" s="3417"/>
      <c r="G3630" s="3386"/>
      <c r="H3630" s="3416"/>
      <c r="I3630" s="3416"/>
      <c r="J3630" s="3387"/>
      <c r="K3630" s="3393" t="s">
        <v>1214</v>
      </c>
      <c r="L3630" s="3395"/>
      <c r="M3630" s="3420"/>
      <c r="N3630" s="3386"/>
      <c r="O3630" s="3416"/>
      <c r="P3630" s="3416"/>
      <c r="Q3630" s="3416"/>
      <c r="R3630" s="3387"/>
      <c r="DE3630" s="823"/>
    </row>
    <row r="3631" spans="1:109" s="771" customFormat="1" ht="12" hidden="1" customHeight="1" x14ac:dyDescent="0.15">
      <c r="A3631" s="3421">
        <v>1</v>
      </c>
      <c r="B3631" s="3510" t="s">
        <v>1238</v>
      </c>
      <c r="C3631" s="3511"/>
      <c r="D3631" s="3511"/>
      <c r="E3631" s="3511"/>
      <c r="F3631" s="3512"/>
      <c r="G3631" s="3492" t="s">
        <v>1237</v>
      </c>
      <c r="H3631" s="3493"/>
      <c r="I3631" s="3492" t="s">
        <v>1236</v>
      </c>
      <c r="J3631" s="3503"/>
      <c r="K3631" s="3503"/>
      <c r="L3631" s="3503"/>
      <c r="M3631" s="3503"/>
      <c r="N3631" s="3503"/>
      <c r="O3631" s="3503"/>
      <c r="P3631" s="3503"/>
      <c r="Q3631" s="3503"/>
      <c r="R3631" s="3493"/>
      <c r="DE3631" s="823"/>
    </row>
    <row r="3632" spans="1:109" s="771" customFormat="1" ht="12" hidden="1" customHeight="1" x14ac:dyDescent="0.15">
      <c r="A3632" s="3422"/>
      <c r="B3632" s="3513"/>
      <c r="C3632" s="3514"/>
      <c r="D3632" s="3514"/>
      <c r="E3632" s="3514"/>
      <c r="F3632" s="3515"/>
      <c r="G3632" s="3516"/>
      <c r="H3632" s="3517"/>
      <c r="I3632" s="3518"/>
      <c r="J3632" s="3519"/>
      <c r="K3632" s="3519"/>
      <c r="L3632" s="3519"/>
      <c r="M3632" s="780" t="s">
        <v>1761</v>
      </c>
      <c r="N3632" s="3520"/>
      <c r="O3632" s="3521"/>
      <c r="P3632" s="781" t="s">
        <v>1762</v>
      </c>
      <c r="Q3632" s="773"/>
      <c r="R3632" s="782" t="s">
        <v>1763</v>
      </c>
      <c r="S3632" s="758" t="str">
        <f>IF(AND(Q3632&lt;&gt;"",Q3632&lt;120),"排煙機の規定風量は120㎥以上必要です。","")</f>
        <v/>
      </c>
      <c r="T3632" s="770"/>
      <c r="DE3632" s="823"/>
    </row>
    <row r="3633" spans="1:111" s="771" customFormat="1" ht="6" hidden="1" customHeight="1" x14ac:dyDescent="0.15">
      <c r="A3633" s="794"/>
      <c r="B3633" s="794"/>
      <c r="C3633" s="794"/>
      <c r="D3633" s="794"/>
      <c r="E3633" s="794"/>
      <c r="F3633" s="794"/>
      <c r="G3633" s="794"/>
      <c r="H3633" s="794"/>
      <c r="I3633" s="794"/>
      <c r="J3633" s="794"/>
      <c r="K3633" s="795"/>
      <c r="L3633" s="795"/>
      <c r="M3633" s="795"/>
      <c r="N3633" s="794"/>
      <c r="O3633" s="796"/>
      <c r="P3633" s="796"/>
      <c r="Q3633" s="795"/>
      <c r="R3633" s="795"/>
      <c r="DE3633" s="823"/>
    </row>
    <row r="3634" spans="1:111" s="771" customFormat="1" ht="12" hidden="1" customHeight="1" x14ac:dyDescent="0.15">
      <c r="A3634" s="3432">
        <v>2</v>
      </c>
      <c r="B3634" s="3492" t="s">
        <v>1235</v>
      </c>
      <c r="C3634" s="3503"/>
      <c r="D3634" s="3503"/>
      <c r="E3634" s="3503"/>
      <c r="F3634" s="3503"/>
      <c r="G3634" s="3503"/>
      <c r="H3634" s="3503"/>
      <c r="I3634" s="3503"/>
      <c r="J3634" s="3503"/>
      <c r="K3634" s="3503"/>
      <c r="L3634" s="3503"/>
      <c r="M3634" s="3503"/>
      <c r="N3634" s="3503"/>
      <c r="O3634" s="3504"/>
      <c r="P3634" s="783"/>
      <c r="Q3634" s="3434" t="s">
        <v>1231</v>
      </c>
      <c r="R3634" s="3435"/>
      <c r="DE3634" s="823"/>
    </row>
    <row r="3635" spans="1:111" s="771" customFormat="1" ht="12" hidden="1" customHeight="1" x14ac:dyDescent="0.15">
      <c r="A3635" s="3433"/>
      <c r="B3635" s="784" t="s">
        <v>54</v>
      </c>
      <c r="C3635" s="3501" t="s">
        <v>1234</v>
      </c>
      <c r="D3635" s="3396"/>
      <c r="E3635" s="3502"/>
      <c r="F3635" s="785" t="s">
        <v>1233</v>
      </c>
      <c r="G3635" s="3501" t="s">
        <v>1228</v>
      </c>
      <c r="H3635" s="3396"/>
      <c r="I3635" s="3501" t="s">
        <v>579</v>
      </c>
      <c r="J3635" s="3396"/>
      <c r="K3635" s="3396"/>
      <c r="L3635" s="3396"/>
      <c r="M3635" s="3396"/>
      <c r="N3635" s="3396" t="s">
        <v>578</v>
      </c>
      <c r="O3635" s="3397"/>
      <c r="P3635" s="3398"/>
      <c r="Q3635" s="3436"/>
      <c r="R3635" s="3437"/>
      <c r="DE3635" s="823"/>
      <c r="DF3635" s="772" t="str">
        <f>IF(COUNTA(B3636:R3685)&gt;0,DG3635,"")</f>
        <v/>
      </c>
      <c r="DG3635" s="829">
        <v>50</v>
      </c>
    </row>
    <row r="3636" spans="1:111" s="771" customFormat="1" ht="12" hidden="1" customHeight="1" x14ac:dyDescent="0.15">
      <c r="A3636" s="3433"/>
      <c r="B3636" s="762"/>
      <c r="C3636" s="3505"/>
      <c r="D3636" s="3505"/>
      <c r="E3636" s="3505"/>
      <c r="F3636" s="1172"/>
      <c r="G3636" s="3505"/>
      <c r="H3636" s="3505"/>
      <c r="I3636" s="3506"/>
      <c r="J3636" s="3506"/>
      <c r="K3636" s="3506"/>
      <c r="L3636" s="3506"/>
      <c r="M3636" s="3506"/>
      <c r="N3636" s="3507"/>
      <c r="O3636" s="3508"/>
      <c r="P3636" s="3509"/>
      <c r="Q3636" s="3505"/>
      <c r="R3636" s="3505"/>
      <c r="DE3636" s="823"/>
    </row>
    <row r="3637" spans="1:111" s="771" customFormat="1" ht="12" hidden="1" customHeight="1" x14ac:dyDescent="0.15">
      <c r="A3637" s="3433"/>
      <c r="B3637" s="763"/>
      <c r="C3637" s="3490"/>
      <c r="D3637" s="3490"/>
      <c r="E3637" s="3490"/>
      <c r="F3637" s="1173"/>
      <c r="G3637" s="3490"/>
      <c r="H3637" s="3490"/>
      <c r="I3637" s="3491"/>
      <c r="J3637" s="3491"/>
      <c r="K3637" s="3491"/>
      <c r="L3637" s="3491"/>
      <c r="M3637" s="3491"/>
      <c r="N3637" s="3487"/>
      <c r="O3637" s="3488"/>
      <c r="P3637" s="3489"/>
      <c r="Q3637" s="3490"/>
      <c r="R3637" s="3490"/>
      <c r="DE3637" s="823"/>
    </row>
    <row r="3638" spans="1:111" s="771" customFormat="1" ht="12" hidden="1" customHeight="1" x14ac:dyDescent="0.15">
      <c r="A3638" s="3433"/>
      <c r="B3638" s="763"/>
      <c r="C3638" s="3490"/>
      <c r="D3638" s="3490"/>
      <c r="E3638" s="3490"/>
      <c r="F3638" s="1173"/>
      <c r="G3638" s="3490"/>
      <c r="H3638" s="3490"/>
      <c r="I3638" s="3491"/>
      <c r="J3638" s="3491"/>
      <c r="K3638" s="3491"/>
      <c r="L3638" s="3491"/>
      <c r="M3638" s="3491"/>
      <c r="N3638" s="3487"/>
      <c r="O3638" s="3488"/>
      <c r="P3638" s="3489"/>
      <c r="Q3638" s="3490"/>
      <c r="R3638" s="3490"/>
      <c r="DE3638" s="823"/>
    </row>
    <row r="3639" spans="1:111" s="771" customFormat="1" ht="12" hidden="1" customHeight="1" x14ac:dyDescent="0.15">
      <c r="A3639" s="3433"/>
      <c r="B3639" s="763"/>
      <c r="C3639" s="3490"/>
      <c r="D3639" s="3490"/>
      <c r="E3639" s="3490"/>
      <c r="F3639" s="1173"/>
      <c r="G3639" s="3490"/>
      <c r="H3639" s="3490"/>
      <c r="I3639" s="3491"/>
      <c r="J3639" s="3491"/>
      <c r="K3639" s="3491"/>
      <c r="L3639" s="3491"/>
      <c r="M3639" s="3491"/>
      <c r="N3639" s="3487"/>
      <c r="O3639" s="3488"/>
      <c r="P3639" s="3489"/>
      <c r="Q3639" s="3490"/>
      <c r="R3639" s="3490"/>
      <c r="DE3639" s="823"/>
    </row>
    <row r="3640" spans="1:111" s="771" customFormat="1" ht="12" hidden="1" customHeight="1" x14ac:dyDescent="0.15">
      <c r="A3640" s="3433"/>
      <c r="B3640" s="763"/>
      <c r="C3640" s="3490"/>
      <c r="D3640" s="3490"/>
      <c r="E3640" s="3490"/>
      <c r="F3640" s="1173"/>
      <c r="G3640" s="3490"/>
      <c r="H3640" s="3490"/>
      <c r="I3640" s="3491"/>
      <c r="J3640" s="3491"/>
      <c r="K3640" s="3491"/>
      <c r="L3640" s="3491"/>
      <c r="M3640" s="3491"/>
      <c r="N3640" s="3487"/>
      <c r="O3640" s="3488"/>
      <c r="P3640" s="3489"/>
      <c r="Q3640" s="3490"/>
      <c r="R3640" s="3490"/>
      <c r="DE3640" s="823"/>
    </row>
    <row r="3641" spans="1:111" s="771" customFormat="1" ht="12" hidden="1" customHeight="1" x14ac:dyDescent="0.15">
      <c r="A3641" s="3433"/>
      <c r="B3641" s="763"/>
      <c r="C3641" s="3490"/>
      <c r="D3641" s="3490"/>
      <c r="E3641" s="3490"/>
      <c r="F3641" s="1173"/>
      <c r="G3641" s="3490"/>
      <c r="H3641" s="3490"/>
      <c r="I3641" s="3491"/>
      <c r="J3641" s="3491"/>
      <c r="K3641" s="3491"/>
      <c r="L3641" s="3491"/>
      <c r="M3641" s="3491"/>
      <c r="N3641" s="3487"/>
      <c r="O3641" s="3488"/>
      <c r="P3641" s="3489"/>
      <c r="Q3641" s="3490"/>
      <c r="R3641" s="3490"/>
      <c r="DE3641" s="823"/>
    </row>
    <row r="3642" spans="1:111" s="771" customFormat="1" ht="12" hidden="1" customHeight="1" x14ac:dyDescent="0.15">
      <c r="A3642" s="3433"/>
      <c r="B3642" s="763"/>
      <c r="C3642" s="3490"/>
      <c r="D3642" s="3490"/>
      <c r="E3642" s="3490"/>
      <c r="F3642" s="1173"/>
      <c r="G3642" s="3490"/>
      <c r="H3642" s="3490"/>
      <c r="I3642" s="3491"/>
      <c r="J3642" s="3491"/>
      <c r="K3642" s="3491"/>
      <c r="L3642" s="3491"/>
      <c r="M3642" s="3491"/>
      <c r="N3642" s="3487"/>
      <c r="O3642" s="3488"/>
      <c r="P3642" s="3489"/>
      <c r="Q3642" s="3490"/>
      <c r="R3642" s="3490"/>
      <c r="DE3642" s="823"/>
    </row>
    <row r="3643" spans="1:111" s="771" customFormat="1" ht="12" hidden="1" customHeight="1" x14ac:dyDescent="0.15">
      <c r="A3643" s="3433"/>
      <c r="B3643" s="763"/>
      <c r="C3643" s="3490"/>
      <c r="D3643" s="3490"/>
      <c r="E3643" s="3490"/>
      <c r="F3643" s="1173"/>
      <c r="G3643" s="3490"/>
      <c r="H3643" s="3490"/>
      <c r="I3643" s="3491"/>
      <c r="J3643" s="3491"/>
      <c r="K3643" s="3491"/>
      <c r="L3643" s="3491"/>
      <c r="M3643" s="3491"/>
      <c r="N3643" s="3487"/>
      <c r="O3643" s="3488"/>
      <c r="P3643" s="3489"/>
      <c r="Q3643" s="3490"/>
      <c r="R3643" s="3490"/>
      <c r="DE3643" s="823"/>
    </row>
    <row r="3644" spans="1:111" s="771" customFormat="1" ht="12" hidden="1" customHeight="1" x14ac:dyDescent="0.15">
      <c r="A3644" s="3433"/>
      <c r="B3644" s="763"/>
      <c r="C3644" s="3490"/>
      <c r="D3644" s="3490"/>
      <c r="E3644" s="3490"/>
      <c r="F3644" s="1173"/>
      <c r="G3644" s="3490"/>
      <c r="H3644" s="3490"/>
      <c r="I3644" s="3491"/>
      <c r="J3644" s="3491"/>
      <c r="K3644" s="3491"/>
      <c r="L3644" s="3491"/>
      <c r="M3644" s="3491"/>
      <c r="N3644" s="3487"/>
      <c r="O3644" s="3488"/>
      <c r="P3644" s="3489"/>
      <c r="Q3644" s="3490"/>
      <c r="R3644" s="3490"/>
      <c r="DE3644" s="823"/>
    </row>
    <row r="3645" spans="1:111" s="771" customFormat="1" ht="12" hidden="1" customHeight="1" x14ac:dyDescent="0.15">
      <c r="A3645" s="3433"/>
      <c r="B3645" s="763"/>
      <c r="C3645" s="3490"/>
      <c r="D3645" s="3490"/>
      <c r="E3645" s="3490"/>
      <c r="F3645" s="1173"/>
      <c r="G3645" s="3490"/>
      <c r="H3645" s="3490"/>
      <c r="I3645" s="3491"/>
      <c r="J3645" s="3491"/>
      <c r="K3645" s="3491"/>
      <c r="L3645" s="3491"/>
      <c r="M3645" s="3491"/>
      <c r="N3645" s="3487"/>
      <c r="O3645" s="3488"/>
      <c r="P3645" s="3489"/>
      <c r="Q3645" s="3490"/>
      <c r="R3645" s="3490"/>
      <c r="DE3645" s="823"/>
    </row>
    <row r="3646" spans="1:111" s="771" customFormat="1" ht="12" hidden="1" customHeight="1" x14ac:dyDescent="0.15">
      <c r="A3646" s="3433"/>
      <c r="B3646" s="763"/>
      <c r="C3646" s="3490"/>
      <c r="D3646" s="3490"/>
      <c r="E3646" s="3490"/>
      <c r="F3646" s="1173"/>
      <c r="G3646" s="3490"/>
      <c r="H3646" s="3490"/>
      <c r="I3646" s="3491"/>
      <c r="J3646" s="3491"/>
      <c r="K3646" s="3491"/>
      <c r="L3646" s="3491"/>
      <c r="M3646" s="3491"/>
      <c r="N3646" s="3487"/>
      <c r="O3646" s="3488"/>
      <c r="P3646" s="3489"/>
      <c r="Q3646" s="3490"/>
      <c r="R3646" s="3490"/>
      <c r="DE3646" s="823"/>
    </row>
    <row r="3647" spans="1:111" s="771" customFormat="1" ht="12" hidden="1" customHeight="1" x14ac:dyDescent="0.15">
      <c r="A3647" s="3433"/>
      <c r="B3647" s="763"/>
      <c r="C3647" s="3490"/>
      <c r="D3647" s="3490"/>
      <c r="E3647" s="3490"/>
      <c r="F3647" s="1173"/>
      <c r="G3647" s="3490"/>
      <c r="H3647" s="3490"/>
      <c r="I3647" s="3491"/>
      <c r="J3647" s="3491"/>
      <c r="K3647" s="3491"/>
      <c r="L3647" s="3491"/>
      <c r="M3647" s="3491"/>
      <c r="N3647" s="3487"/>
      <c r="O3647" s="3488"/>
      <c r="P3647" s="3489"/>
      <c r="Q3647" s="3490"/>
      <c r="R3647" s="3490"/>
      <c r="DE3647" s="823"/>
    </row>
    <row r="3648" spans="1:111" s="771" customFormat="1" ht="12" hidden="1" customHeight="1" x14ac:dyDescent="0.15">
      <c r="A3648" s="3433"/>
      <c r="B3648" s="763"/>
      <c r="C3648" s="3490"/>
      <c r="D3648" s="3490"/>
      <c r="E3648" s="3490"/>
      <c r="F3648" s="1173"/>
      <c r="G3648" s="3490"/>
      <c r="H3648" s="3490"/>
      <c r="I3648" s="3491"/>
      <c r="J3648" s="3491"/>
      <c r="K3648" s="3491"/>
      <c r="L3648" s="3491"/>
      <c r="M3648" s="3491"/>
      <c r="N3648" s="3487"/>
      <c r="O3648" s="3488"/>
      <c r="P3648" s="3489"/>
      <c r="Q3648" s="3490"/>
      <c r="R3648" s="3490"/>
      <c r="DE3648" s="823"/>
    </row>
    <row r="3649" spans="1:109" s="771" customFormat="1" ht="12" hidden="1" customHeight="1" x14ac:dyDescent="0.15">
      <c r="A3649" s="3433"/>
      <c r="B3649" s="763"/>
      <c r="C3649" s="3490"/>
      <c r="D3649" s="3490"/>
      <c r="E3649" s="3490"/>
      <c r="F3649" s="1173"/>
      <c r="G3649" s="3490"/>
      <c r="H3649" s="3490"/>
      <c r="I3649" s="3491"/>
      <c r="J3649" s="3491"/>
      <c r="K3649" s="3491"/>
      <c r="L3649" s="3491"/>
      <c r="M3649" s="3491"/>
      <c r="N3649" s="3487"/>
      <c r="O3649" s="3488"/>
      <c r="P3649" s="3489"/>
      <c r="Q3649" s="3490"/>
      <c r="R3649" s="3490"/>
      <c r="DE3649" s="823"/>
    </row>
    <row r="3650" spans="1:109" s="771" customFormat="1" ht="12" hidden="1" customHeight="1" x14ac:dyDescent="0.15">
      <c r="A3650" s="3433"/>
      <c r="B3650" s="763"/>
      <c r="C3650" s="3490"/>
      <c r="D3650" s="3490"/>
      <c r="E3650" s="3490"/>
      <c r="F3650" s="1173"/>
      <c r="G3650" s="3490"/>
      <c r="H3650" s="3490"/>
      <c r="I3650" s="3491"/>
      <c r="J3650" s="3491"/>
      <c r="K3650" s="3491"/>
      <c r="L3650" s="3491"/>
      <c r="M3650" s="3491"/>
      <c r="N3650" s="3487"/>
      <c r="O3650" s="3488"/>
      <c r="P3650" s="3489"/>
      <c r="Q3650" s="3490"/>
      <c r="R3650" s="3490"/>
      <c r="DE3650" s="823"/>
    </row>
    <row r="3651" spans="1:109" s="771" customFormat="1" ht="12" hidden="1" customHeight="1" x14ac:dyDescent="0.15">
      <c r="A3651" s="3433"/>
      <c r="B3651" s="763"/>
      <c r="C3651" s="3490"/>
      <c r="D3651" s="3490"/>
      <c r="E3651" s="3490"/>
      <c r="F3651" s="1173"/>
      <c r="G3651" s="3490"/>
      <c r="H3651" s="3490"/>
      <c r="I3651" s="3491"/>
      <c r="J3651" s="3491"/>
      <c r="K3651" s="3491"/>
      <c r="L3651" s="3491"/>
      <c r="M3651" s="3491"/>
      <c r="N3651" s="3487"/>
      <c r="O3651" s="3488"/>
      <c r="P3651" s="3489"/>
      <c r="Q3651" s="3490"/>
      <c r="R3651" s="3490"/>
      <c r="DE3651" s="823"/>
    </row>
    <row r="3652" spans="1:109" s="771" customFormat="1" ht="12" hidden="1" customHeight="1" x14ac:dyDescent="0.15">
      <c r="A3652" s="3433"/>
      <c r="B3652" s="763"/>
      <c r="C3652" s="3490"/>
      <c r="D3652" s="3490"/>
      <c r="E3652" s="3490"/>
      <c r="F3652" s="1173"/>
      <c r="G3652" s="3490"/>
      <c r="H3652" s="3490"/>
      <c r="I3652" s="3491"/>
      <c r="J3652" s="3491"/>
      <c r="K3652" s="3491"/>
      <c r="L3652" s="3491"/>
      <c r="M3652" s="3491"/>
      <c r="N3652" s="3487"/>
      <c r="O3652" s="3488"/>
      <c r="P3652" s="3489"/>
      <c r="Q3652" s="3490"/>
      <c r="R3652" s="3490"/>
      <c r="DE3652" s="823"/>
    </row>
    <row r="3653" spans="1:109" s="771" customFormat="1" ht="12" hidden="1" customHeight="1" x14ac:dyDescent="0.15">
      <c r="A3653" s="3433"/>
      <c r="B3653" s="763"/>
      <c r="C3653" s="3490"/>
      <c r="D3653" s="3490"/>
      <c r="E3653" s="3490"/>
      <c r="F3653" s="1173"/>
      <c r="G3653" s="3490"/>
      <c r="H3653" s="3490"/>
      <c r="I3653" s="3491"/>
      <c r="J3653" s="3491"/>
      <c r="K3653" s="3491"/>
      <c r="L3653" s="3491"/>
      <c r="M3653" s="3491"/>
      <c r="N3653" s="3487"/>
      <c r="O3653" s="3488"/>
      <c r="P3653" s="3489"/>
      <c r="Q3653" s="3490"/>
      <c r="R3653" s="3490"/>
      <c r="DE3653" s="823"/>
    </row>
    <row r="3654" spans="1:109" s="771" customFormat="1" ht="12" hidden="1" customHeight="1" x14ac:dyDescent="0.15">
      <c r="A3654" s="3433"/>
      <c r="B3654" s="763"/>
      <c r="C3654" s="3490"/>
      <c r="D3654" s="3490"/>
      <c r="E3654" s="3490"/>
      <c r="F3654" s="1173"/>
      <c r="G3654" s="3490"/>
      <c r="H3654" s="3490"/>
      <c r="I3654" s="3491"/>
      <c r="J3654" s="3491"/>
      <c r="K3654" s="3491"/>
      <c r="L3654" s="3491"/>
      <c r="M3654" s="3491"/>
      <c r="N3654" s="3487"/>
      <c r="O3654" s="3488"/>
      <c r="P3654" s="3489"/>
      <c r="Q3654" s="3490"/>
      <c r="R3654" s="3490"/>
      <c r="DE3654" s="823"/>
    </row>
    <row r="3655" spans="1:109" s="771" customFormat="1" ht="12" hidden="1" customHeight="1" x14ac:dyDescent="0.15">
      <c r="A3655" s="3433"/>
      <c r="B3655" s="763"/>
      <c r="C3655" s="3490"/>
      <c r="D3655" s="3490"/>
      <c r="E3655" s="3490"/>
      <c r="F3655" s="1173"/>
      <c r="G3655" s="3490"/>
      <c r="H3655" s="3490"/>
      <c r="I3655" s="3491"/>
      <c r="J3655" s="3491"/>
      <c r="K3655" s="3491"/>
      <c r="L3655" s="3491"/>
      <c r="M3655" s="3491"/>
      <c r="N3655" s="3487"/>
      <c r="O3655" s="3488"/>
      <c r="P3655" s="3489"/>
      <c r="Q3655" s="3490"/>
      <c r="R3655" s="3490"/>
      <c r="DE3655" s="823"/>
    </row>
    <row r="3656" spans="1:109" s="771" customFormat="1" ht="12" hidden="1" customHeight="1" x14ac:dyDescent="0.15">
      <c r="A3656" s="3433"/>
      <c r="B3656" s="763"/>
      <c r="C3656" s="3490"/>
      <c r="D3656" s="3490"/>
      <c r="E3656" s="3490"/>
      <c r="F3656" s="1173"/>
      <c r="G3656" s="3490"/>
      <c r="H3656" s="3490"/>
      <c r="I3656" s="3491"/>
      <c r="J3656" s="3491"/>
      <c r="K3656" s="3491"/>
      <c r="L3656" s="3491"/>
      <c r="M3656" s="3491"/>
      <c r="N3656" s="3487"/>
      <c r="O3656" s="3488"/>
      <c r="P3656" s="3489"/>
      <c r="Q3656" s="3490"/>
      <c r="R3656" s="3490"/>
      <c r="DE3656" s="823"/>
    </row>
    <row r="3657" spans="1:109" s="771" customFormat="1" ht="12" hidden="1" customHeight="1" x14ac:dyDescent="0.15">
      <c r="A3657" s="3433"/>
      <c r="B3657" s="763"/>
      <c r="C3657" s="3490"/>
      <c r="D3657" s="3490"/>
      <c r="E3657" s="3490"/>
      <c r="F3657" s="1173"/>
      <c r="G3657" s="3490"/>
      <c r="H3657" s="3490"/>
      <c r="I3657" s="3491"/>
      <c r="J3657" s="3491"/>
      <c r="K3657" s="3491"/>
      <c r="L3657" s="3491"/>
      <c r="M3657" s="3491"/>
      <c r="N3657" s="3487"/>
      <c r="O3657" s="3488"/>
      <c r="P3657" s="3489"/>
      <c r="Q3657" s="3490"/>
      <c r="R3657" s="3490"/>
      <c r="DE3657" s="823"/>
    </row>
    <row r="3658" spans="1:109" s="771" customFormat="1" ht="12" hidden="1" customHeight="1" x14ac:dyDescent="0.15">
      <c r="A3658" s="3433"/>
      <c r="B3658" s="763"/>
      <c r="C3658" s="3490"/>
      <c r="D3658" s="3490"/>
      <c r="E3658" s="3490"/>
      <c r="F3658" s="1173"/>
      <c r="G3658" s="3490"/>
      <c r="H3658" s="3490"/>
      <c r="I3658" s="3491"/>
      <c r="J3658" s="3491"/>
      <c r="K3658" s="3491"/>
      <c r="L3658" s="3491"/>
      <c r="M3658" s="3491"/>
      <c r="N3658" s="3487"/>
      <c r="O3658" s="3488"/>
      <c r="P3658" s="3489"/>
      <c r="Q3658" s="3490"/>
      <c r="R3658" s="3490"/>
      <c r="DE3658" s="823"/>
    </row>
    <row r="3659" spans="1:109" s="771" customFormat="1" ht="12" hidden="1" customHeight="1" x14ac:dyDescent="0.15">
      <c r="A3659" s="3433"/>
      <c r="B3659" s="763"/>
      <c r="C3659" s="3490"/>
      <c r="D3659" s="3490"/>
      <c r="E3659" s="3490"/>
      <c r="F3659" s="1173"/>
      <c r="G3659" s="3490"/>
      <c r="H3659" s="3490"/>
      <c r="I3659" s="3491"/>
      <c r="J3659" s="3491"/>
      <c r="K3659" s="3491"/>
      <c r="L3659" s="3491"/>
      <c r="M3659" s="3491"/>
      <c r="N3659" s="3487"/>
      <c r="O3659" s="3488"/>
      <c r="P3659" s="3489"/>
      <c r="Q3659" s="3490"/>
      <c r="R3659" s="3490"/>
      <c r="DE3659" s="823"/>
    </row>
    <row r="3660" spans="1:109" s="771" customFormat="1" ht="12" hidden="1" customHeight="1" x14ac:dyDescent="0.15">
      <c r="A3660" s="3433"/>
      <c r="B3660" s="763"/>
      <c r="C3660" s="3490"/>
      <c r="D3660" s="3490"/>
      <c r="E3660" s="3490"/>
      <c r="F3660" s="1173"/>
      <c r="G3660" s="3490"/>
      <c r="H3660" s="3490"/>
      <c r="I3660" s="3491"/>
      <c r="J3660" s="3491"/>
      <c r="K3660" s="3491"/>
      <c r="L3660" s="3491"/>
      <c r="M3660" s="3491"/>
      <c r="N3660" s="3487"/>
      <c r="O3660" s="3488"/>
      <c r="P3660" s="3489"/>
      <c r="Q3660" s="3490"/>
      <c r="R3660" s="3490"/>
      <c r="DE3660" s="823"/>
    </row>
    <row r="3661" spans="1:109" s="771" customFormat="1" ht="12" hidden="1" customHeight="1" x14ac:dyDescent="0.15">
      <c r="A3661" s="3433"/>
      <c r="B3661" s="763"/>
      <c r="C3661" s="3490"/>
      <c r="D3661" s="3490"/>
      <c r="E3661" s="3490"/>
      <c r="F3661" s="1173"/>
      <c r="G3661" s="3490"/>
      <c r="H3661" s="3490"/>
      <c r="I3661" s="3491"/>
      <c r="J3661" s="3491"/>
      <c r="K3661" s="3491"/>
      <c r="L3661" s="3491"/>
      <c r="M3661" s="3491"/>
      <c r="N3661" s="3487"/>
      <c r="O3661" s="3488"/>
      <c r="P3661" s="3489"/>
      <c r="Q3661" s="3490"/>
      <c r="R3661" s="3490"/>
      <c r="DE3661" s="823"/>
    </row>
    <row r="3662" spans="1:109" s="771" customFormat="1" ht="12" hidden="1" customHeight="1" x14ac:dyDescent="0.15">
      <c r="A3662" s="3433"/>
      <c r="B3662" s="763"/>
      <c r="C3662" s="3490"/>
      <c r="D3662" s="3490"/>
      <c r="E3662" s="3490"/>
      <c r="F3662" s="1173"/>
      <c r="G3662" s="3490"/>
      <c r="H3662" s="3490"/>
      <c r="I3662" s="3491"/>
      <c r="J3662" s="3491"/>
      <c r="K3662" s="3491"/>
      <c r="L3662" s="3491"/>
      <c r="M3662" s="3491"/>
      <c r="N3662" s="3487"/>
      <c r="O3662" s="3488"/>
      <c r="P3662" s="3489"/>
      <c r="Q3662" s="3490"/>
      <c r="R3662" s="3490"/>
      <c r="DE3662" s="823"/>
    </row>
    <row r="3663" spans="1:109" s="771" customFormat="1" ht="12" hidden="1" customHeight="1" x14ac:dyDescent="0.15">
      <c r="A3663" s="3433"/>
      <c r="B3663" s="763"/>
      <c r="C3663" s="3490"/>
      <c r="D3663" s="3490"/>
      <c r="E3663" s="3490"/>
      <c r="F3663" s="1173"/>
      <c r="G3663" s="3490"/>
      <c r="H3663" s="3490"/>
      <c r="I3663" s="3491"/>
      <c r="J3663" s="3491"/>
      <c r="K3663" s="3491"/>
      <c r="L3663" s="3491"/>
      <c r="M3663" s="3491"/>
      <c r="N3663" s="3487"/>
      <c r="O3663" s="3488"/>
      <c r="P3663" s="3489"/>
      <c r="Q3663" s="3490"/>
      <c r="R3663" s="3490"/>
      <c r="DE3663" s="823"/>
    </row>
    <row r="3664" spans="1:109" s="771" customFormat="1" ht="12" hidden="1" customHeight="1" x14ac:dyDescent="0.15">
      <c r="A3664" s="3433"/>
      <c r="B3664" s="763"/>
      <c r="C3664" s="3490"/>
      <c r="D3664" s="3490"/>
      <c r="E3664" s="3490"/>
      <c r="F3664" s="1173"/>
      <c r="G3664" s="3490"/>
      <c r="H3664" s="3490"/>
      <c r="I3664" s="3491"/>
      <c r="J3664" s="3491"/>
      <c r="K3664" s="3491"/>
      <c r="L3664" s="3491"/>
      <c r="M3664" s="3491"/>
      <c r="N3664" s="3487"/>
      <c r="O3664" s="3488"/>
      <c r="P3664" s="3489"/>
      <c r="Q3664" s="3490"/>
      <c r="R3664" s="3490"/>
      <c r="DE3664" s="823"/>
    </row>
    <row r="3665" spans="1:109" s="771" customFormat="1" ht="12" hidden="1" customHeight="1" x14ac:dyDescent="0.15">
      <c r="A3665" s="3433"/>
      <c r="B3665" s="763"/>
      <c r="C3665" s="3490"/>
      <c r="D3665" s="3490"/>
      <c r="E3665" s="3490"/>
      <c r="F3665" s="1173"/>
      <c r="G3665" s="3490"/>
      <c r="H3665" s="3490"/>
      <c r="I3665" s="3491"/>
      <c r="J3665" s="3491"/>
      <c r="K3665" s="3491"/>
      <c r="L3665" s="3491"/>
      <c r="M3665" s="3491"/>
      <c r="N3665" s="3487"/>
      <c r="O3665" s="3488"/>
      <c r="P3665" s="3489"/>
      <c r="Q3665" s="3490"/>
      <c r="R3665" s="3490"/>
      <c r="DE3665" s="823"/>
    </row>
    <row r="3666" spans="1:109" s="771" customFormat="1" ht="12" hidden="1" customHeight="1" x14ac:dyDescent="0.15">
      <c r="A3666" s="3433"/>
      <c r="B3666" s="763"/>
      <c r="C3666" s="3490"/>
      <c r="D3666" s="3490"/>
      <c r="E3666" s="3490"/>
      <c r="F3666" s="1173"/>
      <c r="G3666" s="3490"/>
      <c r="H3666" s="3490"/>
      <c r="I3666" s="3491"/>
      <c r="J3666" s="3491"/>
      <c r="K3666" s="3491"/>
      <c r="L3666" s="3491"/>
      <c r="M3666" s="3491"/>
      <c r="N3666" s="3487"/>
      <c r="O3666" s="3488"/>
      <c r="P3666" s="3489"/>
      <c r="Q3666" s="3490"/>
      <c r="R3666" s="3490"/>
      <c r="DE3666" s="823"/>
    </row>
    <row r="3667" spans="1:109" s="771" customFormat="1" ht="12" hidden="1" customHeight="1" x14ac:dyDescent="0.15">
      <c r="A3667" s="3433"/>
      <c r="B3667" s="763"/>
      <c r="C3667" s="3490"/>
      <c r="D3667" s="3490"/>
      <c r="E3667" s="3490"/>
      <c r="F3667" s="1173"/>
      <c r="G3667" s="3490"/>
      <c r="H3667" s="3490"/>
      <c r="I3667" s="3491"/>
      <c r="J3667" s="3491"/>
      <c r="K3667" s="3491"/>
      <c r="L3667" s="3491"/>
      <c r="M3667" s="3491"/>
      <c r="N3667" s="3487"/>
      <c r="O3667" s="3488"/>
      <c r="P3667" s="3489"/>
      <c r="Q3667" s="3490"/>
      <c r="R3667" s="3490"/>
      <c r="DE3667" s="823"/>
    </row>
    <row r="3668" spans="1:109" s="771" customFormat="1" ht="12" hidden="1" customHeight="1" x14ac:dyDescent="0.15">
      <c r="A3668" s="3433"/>
      <c r="B3668" s="763"/>
      <c r="C3668" s="3490"/>
      <c r="D3668" s="3490"/>
      <c r="E3668" s="3490"/>
      <c r="F3668" s="1173"/>
      <c r="G3668" s="3490"/>
      <c r="H3668" s="3490"/>
      <c r="I3668" s="3491"/>
      <c r="J3668" s="3491"/>
      <c r="K3668" s="3491"/>
      <c r="L3668" s="3491"/>
      <c r="M3668" s="3491"/>
      <c r="N3668" s="3487"/>
      <c r="O3668" s="3488"/>
      <c r="P3668" s="3489"/>
      <c r="Q3668" s="3490"/>
      <c r="R3668" s="3490"/>
      <c r="DE3668" s="823"/>
    </row>
    <row r="3669" spans="1:109" s="771" customFormat="1" ht="12" hidden="1" customHeight="1" x14ac:dyDescent="0.15">
      <c r="A3669" s="3433"/>
      <c r="B3669" s="763"/>
      <c r="C3669" s="3490"/>
      <c r="D3669" s="3490"/>
      <c r="E3669" s="3490"/>
      <c r="F3669" s="1173"/>
      <c r="G3669" s="3490"/>
      <c r="H3669" s="3490"/>
      <c r="I3669" s="3491"/>
      <c r="J3669" s="3491"/>
      <c r="K3669" s="3491"/>
      <c r="L3669" s="3491"/>
      <c r="M3669" s="3491"/>
      <c r="N3669" s="3487"/>
      <c r="O3669" s="3488"/>
      <c r="P3669" s="3489"/>
      <c r="Q3669" s="3490"/>
      <c r="R3669" s="3490"/>
      <c r="DE3669" s="823"/>
    </row>
    <row r="3670" spans="1:109" s="771" customFormat="1" ht="12" hidden="1" customHeight="1" x14ac:dyDescent="0.15">
      <c r="A3670" s="3433"/>
      <c r="B3670" s="763"/>
      <c r="C3670" s="3490"/>
      <c r="D3670" s="3490"/>
      <c r="E3670" s="3490"/>
      <c r="F3670" s="1173"/>
      <c r="G3670" s="3490"/>
      <c r="H3670" s="3490"/>
      <c r="I3670" s="3491"/>
      <c r="J3670" s="3491"/>
      <c r="K3670" s="3491"/>
      <c r="L3670" s="3491"/>
      <c r="M3670" s="3491"/>
      <c r="N3670" s="3487"/>
      <c r="O3670" s="3488"/>
      <c r="P3670" s="3489"/>
      <c r="Q3670" s="3490"/>
      <c r="R3670" s="3490"/>
      <c r="DE3670" s="823"/>
    </row>
    <row r="3671" spans="1:109" s="771" customFormat="1" ht="12" hidden="1" customHeight="1" x14ac:dyDescent="0.15">
      <c r="A3671" s="3433"/>
      <c r="B3671" s="763"/>
      <c r="C3671" s="3490"/>
      <c r="D3671" s="3490"/>
      <c r="E3671" s="3490"/>
      <c r="F3671" s="1173"/>
      <c r="G3671" s="3490"/>
      <c r="H3671" s="3490"/>
      <c r="I3671" s="3491"/>
      <c r="J3671" s="3491"/>
      <c r="K3671" s="3491"/>
      <c r="L3671" s="3491"/>
      <c r="M3671" s="3491"/>
      <c r="N3671" s="3487"/>
      <c r="O3671" s="3488"/>
      <c r="P3671" s="3489"/>
      <c r="Q3671" s="3490"/>
      <c r="R3671" s="3490"/>
      <c r="DE3671" s="823"/>
    </row>
    <row r="3672" spans="1:109" s="771" customFormat="1" ht="12" hidden="1" customHeight="1" x14ac:dyDescent="0.15">
      <c r="A3672" s="3433"/>
      <c r="B3672" s="763"/>
      <c r="C3672" s="3490"/>
      <c r="D3672" s="3490"/>
      <c r="E3672" s="3490"/>
      <c r="F3672" s="1173"/>
      <c r="G3672" s="3490"/>
      <c r="H3672" s="3490"/>
      <c r="I3672" s="3491"/>
      <c r="J3672" s="3491"/>
      <c r="K3672" s="3491"/>
      <c r="L3672" s="3491"/>
      <c r="M3672" s="3491"/>
      <c r="N3672" s="3487"/>
      <c r="O3672" s="3488"/>
      <c r="P3672" s="3489"/>
      <c r="Q3672" s="3490"/>
      <c r="R3672" s="3490"/>
      <c r="DE3672" s="823"/>
    </row>
    <row r="3673" spans="1:109" s="771" customFormat="1" ht="12" hidden="1" customHeight="1" x14ac:dyDescent="0.15">
      <c r="A3673" s="3433"/>
      <c r="B3673" s="763"/>
      <c r="C3673" s="3490"/>
      <c r="D3673" s="3490"/>
      <c r="E3673" s="3490"/>
      <c r="F3673" s="1173"/>
      <c r="G3673" s="3490"/>
      <c r="H3673" s="3490"/>
      <c r="I3673" s="3491"/>
      <c r="J3673" s="3491"/>
      <c r="K3673" s="3491"/>
      <c r="L3673" s="3491"/>
      <c r="M3673" s="3491"/>
      <c r="N3673" s="3487"/>
      <c r="O3673" s="3488"/>
      <c r="P3673" s="3489"/>
      <c r="Q3673" s="3490"/>
      <c r="R3673" s="3490"/>
      <c r="DE3673" s="823"/>
    </row>
    <row r="3674" spans="1:109" s="771" customFormat="1" ht="12" hidden="1" customHeight="1" x14ac:dyDescent="0.15">
      <c r="A3674" s="3433"/>
      <c r="B3674" s="763"/>
      <c r="C3674" s="3490"/>
      <c r="D3674" s="3490"/>
      <c r="E3674" s="3490"/>
      <c r="F3674" s="1173"/>
      <c r="G3674" s="3490"/>
      <c r="H3674" s="3490"/>
      <c r="I3674" s="3491"/>
      <c r="J3674" s="3491"/>
      <c r="K3674" s="3491"/>
      <c r="L3674" s="3491"/>
      <c r="M3674" s="3491"/>
      <c r="N3674" s="3487"/>
      <c r="O3674" s="3488"/>
      <c r="P3674" s="3489"/>
      <c r="Q3674" s="3490"/>
      <c r="R3674" s="3490"/>
      <c r="DE3674" s="823"/>
    </row>
    <row r="3675" spans="1:109" s="771" customFormat="1" ht="12" hidden="1" customHeight="1" x14ac:dyDescent="0.15">
      <c r="A3675" s="3433"/>
      <c r="B3675" s="763"/>
      <c r="C3675" s="3490"/>
      <c r="D3675" s="3490"/>
      <c r="E3675" s="3490"/>
      <c r="F3675" s="1173"/>
      <c r="G3675" s="3490"/>
      <c r="H3675" s="3490"/>
      <c r="I3675" s="3491"/>
      <c r="J3675" s="3491"/>
      <c r="K3675" s="3491"/>
      <c r="L3675" s="3491"/>
      <c r="M3675" s="3491"/>
      <c r="N3675" s="3487"/>
      <c r="O3675" s="3488"/>
      <c r="P3675" s="3489"/>
      <c r="Q3675" s="3490"/>
      <c r="R3675" s="3490"/>
      <c r="DE3675" s="823"/>
    </row>
    <row r="3676" spans="1:109" s="771" customFormat="1" ht="12" hidden="1" customHeight="1" x14ac:dyDescent="0.15">
      <c r="A3676" s="3433"/>
      <c r="B3676" s="763"/>
      <c r="C3676" s="3490"/>
      <c r="D3676" s="3490"/>
      <c r="E3676" s="3490"/>
      <c r="F3676" s="1173"/>
      <c r="G3676" s="3490"/>
      <c r="H3676" s="3490"/>
      <c r="I3676" s="3491"/>
      <c r="J3676" s="3491"/>
      <c r="K3676" s="3491"/>
      <c r="L3676" s="3491"/>
      <c r="M3676" s="3491"/>
      <c r="N3676" s="3487"/>
      <c r="O3676" s="3488"/>
      <c r="P3676" s="3489"/>
      <c r="Q3676" s="3490"/>
      <c r="R3676" s="3490"/>
      <c r="DE3676" s="823"/>
    </row>
    <row r="3677" spans="1:109" s="771" customFormat="1" ht="12" hidden="1" customHeight="1" x14ac:dyDescent="0.15">
      <c r="A3677" s="3433"/>
      <c r="B3677" s="763"/>
      <c r="C3677" s="3490"/>
      <c r="D3677" s="3490"/>
      <c r="E3677" s="3490"/>
      <c r="F3677" s="1173"/>
      <c r="G3677" s="3490"/>
      <c r="H3677" s="3490"/>
      <c r="I3677" s="3491"/>
      <c r="J3677" s="3491"/>
      <c r="K3677" s="3491"/>
      <c r="L3677" s="3491"/>
      <c r="M3677" s="3491"/>
      <c r="N3677" s="3487"/>
      <c r="O3677" s="3488"/>
      <c r="P3677" s="3489"/>
      <c r="Q3677" s="3490"/>
      <c r="R3677" s="3490"/>
      <c r="DE3677" s="823"/>
    </row>
    <row r="3678" spans="1:109" s="771" customFormat="1" ht="12" hidden="1" customHeight="1" x14ac:dyDescent="0.15">
      <c r="A3678" s="3433"/>
      <c r="B3678" s="763"/>
      <c r="C3678" s="3490"/>
      <c r="D3678" s="3490"/>
      <c r="E3678" s="3490"/>
      <c r="F3678" s="1173"/>
      <c r="G3678" s="3490"/>
      <c r="H3678" s="3490"/>
      <c r="I3678" s="3491"/>
      <c r="J3678" s="3491"/>
      <c r="K3678" s="3491"/>
      <c r="L3678" s="3491"/>
      <c r="M3678" s="3491"/>
      <c r="N3678" s="3487"/>
      <c r="O3678" s="3488"/>
      <c r="P3678" s="3489"/>
      <c r="Q3678" s="3490"/>
      <c r="R3678" s="3490"/>
      <c r="DE3678" s="823"/>
    </row>
    <row r="3679" spans="1:109" s="771" customFormat="1" ht="12" hidden="1" customHeight="1" x14ac:dyDescent="0.15">
      <c r="A3679" s="3433"/>
      <c r="B3679" s="763"/>
      <c r="C3679" s="3490"/>
      <c r="D3679" s="3490"/>
      <c r="E3679" s="3490"/>
      <c r="F3679" s="1173"/>
      <c r="G3679" s="3490"/>
      <c r="H3679" s="3490"/>
      <c r="I3679" s="3491"/>
      <c r="J3679" s="3491"/>
      <c r="K3679" s="3491"/>
      <c r="L3679" s="3491"/>
      <c r="M3679" s="3491"/>
      <c r="N3679" s="3487"/>
      <c r="O3679" s="3488"/>
      <c r="P3679" s="3489"/>
      <c r="Q3679" s="3490"/>
      <c r="R3679" s="3490"/>
      <c r="DE3679" s="823"/>
    </row>
    <row r="3680" spans="1:109" s="771" customFormat="1" ht="12" hidden="1" customHeight="1" x14ac:dyDescent="0.15">
      <c r="A3680" s="3433"/>
      <c r="B3680" s="763"/>
      <c r="C3680" s="3490"/>
      <c r="D3680" s="3490"/>
      <c r="E3680" s="3490"/>
      <c r="F3680" s="1173"/>
      <c r="G3680" s="3490"/>
      <c r="H3680" s="3490"/>
      <c r="I3680" s="3491"/>
      <c r="J3680" s="3491"/>
      <c r="K3680" s="3491"/>
      <c r="L3680" s="3491"/>
      <c r="M3680" s="3491"/>
      <c r="N3680" s="3487"/>
      <c r="O3680" s="3488"/>
      <c r="P3680" s="3489"/>
      <c r="Q3680" s="3490"/>
      <c r="R3680" s="3490"/>
      <c r="DE3680" s="823"/>
    </row>
    <row r="3681" spans="1:109" s="771" customFormat="1" ht="12" hidden="1" customHeight="1" x14ac:dyDescent="0.15">
      <c r="A3681" s="3433"/>
      <c r="B3681" s="763"/>
      <c r="C3681" s="3490"/>
      <c r="D3681" s="3490"/>
      <c r="E3681" s="3490"/>
      <c r="F3681" s="1173"/>
      <c r="G3681" s="3490"/>
      <c r="H3681" s="3490"/>
      <c r="I3681" s="3491"/>
      <c r="J3681" s="3491"/>
      <c r="K3681" s="3491"/>
      <c r="L3681" s="3491"/>
      <c r="M3681" s="3491"/>
      <c r="N3681" s="3487"/>
      <c r="O3681" s="3488"/>
      <c r="P3681" s="3489"/>
      <c r="Q3681" s="3490"/>
      <c r="R3681" s="3490"/>
      <c r="DE3681" s="823"/>
    </row>
    <row r="3682" spans="1:109" s="771" customFormat="1" ht="12" hidden="1" customHeight="1" x14ac:dyDescent="0.15">
      <c r="A3682" s="3433"/>
      <c r="B3682" s="763"/>
      <c r="C3682" s="3490"/>
      <c r="D3682" s="3490"/>
      <c r="E3682" s="3490"/>
      <c r="F3682" s="1173"/>
      <c r="G3682" s="3490"/>
      <c r="H3682" s="3490"/>
      <c r="I3682" s="3491"/>
      <c r="J3682" s="3491"/>
      <c r="K3682" s="3491"/>
      <c r="L3682" s="3491"/>
      <c r="M3682" s="3491"/>
      <c r="N3682" s="3487"/>
      <c r="O3682" s="3488"/>
      <c r="P3682" s="3489"/>
      <c r="Q3682" s="3490"/>
      <c r="R3682" s="3490"/>
      <c r="DE3682" s="823"/>
    </row>
    <row r="3683" spans="1:109" s="771" customFormat="1" ht="12" hidden="1" customHeight="1" x14ac:dyDescent="0.15">
      <c r="A3683" s="3433"/>
      <c r="B3683" s="763"/>
      <c r="C3683" s="3490"/>
      <c r="D3683" s="3490"/>
      <c r="E3683" s="3490"/>
      <c r="F3683" s="1173"/>
      <c r="G3683" s="3490"/>
      <c r="H3683" s="3490"/>
      <c r="I3683" s="3491"/>
      <c r="J3683" s="3491"/>
      <c r="K3683" s="3491"/>
      <c r="L3683" s="3491"/>
      <c r="M3683" s="3491"/>
      <c r="N3683" s="3487"/>
      <c r="O3683" s="3488"/>
      <c r="P3683" s="3489"/>
      <c r="Q3683" s="3490"/>
      <c r="R3683" s="3490"/>
      <c r="DE3683" s="823"/>
    </row>
    <row r="3684" spans="1:109" s="771" customFormat="1" ht="12" hidden="1" customHeight="1" x14ac:dyDescent="0.15">
      <c r="A3684" s="3433"/>
      <c r="B3684" s="763"/>
      <c r="C3684" s="3490"/>
      <c r="D3684" s="3490"/>
      <c r="E3684" s="3490"/>
      <c r="F3684" s="1173"/>
      <c r="G3684" s="3490"/>
      <c r="H3684" s="3490"/>
      <c r="I3684" s="3491"/>
      <c r="J3684" s="3491"/>
      <c r="K3684" s="3491"/>
      <c r="L3684" s="3491"/>
      <c r="M3684" s="3491"/>
      <c r="N3684" s="3487"/>
      <c r="O3684" s="3488"/>
      <c r="P3684" s="3489"/>
      <c r="Q3684" s="3490"/>
      <c r="R3684" s="3490"/>
      <c r="DE3684" s="823"/>
    </row>
    <row r="3685" spans="1:109" s="771" customFormat="1" ht="12" hidden="1" customHeight="1" x14ac:dyDescent="0.15">
      <c r="A3685" s="3433"/>
      <c r="B3685" s="768"/>
      <c r="C3685" s="3496"/>
      <c r="D3685" s="3496"/>
      <c r="E3685" s="3496"/>
      <c r="F3685" s="1174"/>
      <c r="G3685" s="3496"/>
      <c r="H3685" s="3496"/>
      <c r="I3685" s="3497"/>
      <c r="J3685" s="3497"/>
      <c r="K3685" s="3497"/>
      <c r="L3685" s="3497"/>
      <c r="M3685" s="3497"/>
      <c r="N3685" s="3498"/>
      <c r="O3685" s="3499"/>
      <c r="P3685" s="3500"/>
      <c r="Q3685" s="3496"/>
      <c r="R3685" s="3496"/>
      <c r="DE3685" s="823"/>
    </row>
    <row r="3686" spans="1:109" s="771" customFormat="1" ht="6" hidden="1" customHeight="1" x14ac:dyDescent="0.15">
      <c r="A3686" s="797"/>
      <c r="B3686" s="798"/>
      <c r="C3686" s="3446"/>
      <c r="D3686" s="3446"/>
      <c r="E3686" s="3446"/>
      <c r="F3686" s="798"/>
      <c r="G3686" s="3446"/>
      <c r="H3686" s="3446"/>
      <c r="I3686" s="3446"/>
      <c r="J3686" s="3446"/>
      <c r="K3686" s="3446"/>
      <c r="L3686" s="3446"/>
      <c r="M3686" s="3446"/>
      <c r="N3686" s="798"/>
      <c r="O3686" s="798"/>
      <c r="P3686" s="798"/>
      <c r="Q3686" s="3438"/>
      <c r="R3686" s="3438"/>
      <c r="DE3686" s="823"/>
    </row>
    <row r="3687" spans="1:109" s="771" customFormat="1" ht="12" hidden="1" customHeight="1" x14ac:dyDescent="0.15">
      <c r="A3687" s="3421">
        <v>3</v>
      </c>
      <c r="B3687" s="3492" t="s">
        <v>1232</v>
      </c>
      <c r="C3687" s="3503"/>
      <c r="D3687" s="3503"/>
      <c r="E3687" s="3503"/>
      <c r="F3687" s="3503"/>
      <c r="G3687" s="3503"/>
      <c r="H3687" s="3503"/>
      <c r="I3687" s="3503"/>
      <c r="J3687" s="3503"/>
      <c r="K3687" s="3503"/>
      <c r="L3687" s="3503"/>
      <c r="M3687" s="3503"/>
      <c r="N3687" s="3503"/>
      <c r="O3687" s="3504"/>
      <c r="P3687" s="3536"/>
      <c r="Q3687" s="3434" t="s">
        <v>1231</v>
      </c>
      <c r="R3687" s="3435"/>
      <c r="DE3687" s="823"/>
    </row>
    <row r="3688" spans="1:109" s="771" customFormat="1" ht="12" hidden="1" customHeight="1" x14ac:dyDescent="0.15">
      <c r="A3688" s="3475"/>
      <c r="B3688" s="3436" t="s">
        <v>1230</v>
      </c>
      <c r="C3688" s="3396"/>
      <c r="D3688" s="3502"/>
      <c r="E3688" s="3396" t="s">
        <v>1229</v>
      </c>
      <c r="F3688" s="3396"/>
      <c r="G3688" s="3501" t="s">
        <v>1228</v>
      </c>
      <c r="H3688" s="3502"/>
      <c r="I3688" s="3501" t="s">
        <v>579</v>
      </c>
      <c r="J3688" s="3396"/>
      <c r="K3688" s="3396"/>
      <c r="L3688" s="3396"/>
      <c r="M3688" s="3396"/>
      <c r="N3688" s="3396" t="s">
        <v>578</v>
      </c>
      <c r="O3688" s="3397"/>
      <c r="P3688" s="3398"/>
      <c r="Q3688" s="3436"/>
      <c r="R3688" s="3437"/>
      <c r="DE3688" s="823"/>
    </row>
    <row r="3689" spans="1:109" s="771" customFormat="1" ht="12" hidden="1" customHeight="1" x14ac:dyDescent="0.15">
      <c r="A3689" s="3422"/>
      <c r="B3689" s="3386"/>
      <c r="C3689" s="3416"/>
      <c r="D3689" s="3534"/>
      <c r="E3689" s="3461"/>
      <c r="F3689" s="3461"/>
      <c r="G3689" s="3531"/>
      <c r="H3689" s="3532"/>
      <c r="I3689" s="3531"/>
      <c r="J3689" s="3461"/>
      <c r="K3689" s="3461"/>
      <c r="L3689" s="3461"/>
      <c r="M3689" s="3461"/>
      <c r="N3689" s="3533"/>
      <c r="O3689" s="3463"/>
      <c r="P3689" s="3464"/>
      <c r="Q3689" s="3386"/>
      <c r="R3689" s="3387"/>
      <c r="DE3689" s="823"/>
    </row>
    <row r="3690" spans="1:109" s="771" customFormat="1" ht="6" hidden="1" customHeight="1" x14ac:dyDescent="0.15">
      <c r="A3690" s="799"/>
      <c r="B3690" s="3438"/>
      <c r="C3690" s="3438"/>
      <c r="D3690" s="3438"/>
      <c r="E3690" s="3438"/>
      <c r="F3690" s="3438"/>
      <c r="G3690" s="3441"/>
      <c r="H3690" s="3441"/>
      <c r="I3690" s="799"/>
      <c r="J3690" s="799"/>
      <c r="K3690" s="799"/>
      <c r="L3690" s="799"/>
      <c r="M3690" s="799"/>
      <c r="N3690" s="799"/>
      <c r="O3690" s="799"/>
      <c r="P3690" s="799"/>
      <c r="Q3690" s="799"/>
      <c r="R3690" s="799"/>
      <c r="DE3690" s="823"/>
    </row>
    <row r="3691" spans="1:109" s="771" customFormat="1" ht="21" hidden="1" customHeight="1" x14ac:dyDescent="0.15">
      <c r="A3691" s="3421">
        <v>4</v>
      </c>
      <c r="B3691" s="3442" t="s">
        <v>1227</v>
      </c>
      <c r="C3691" s="3424"/>
      <c r="D3691" s="3425"/>
      <c r="E3691" s="3443" t="s">
        <v>1226</v>
      </c>
      <c r="F3691" s="3444"/>
      <c r="G3691" s="3445"/>
      <c r="H3691" s="3445"/>
      <c r="I3691" s="793"/>
      <c r="J3691" s="786">
        <v>5</v>
      </c>
      <c r="K3691" s="3449" t="s">
        <v>1764</v>
      </c>
      <c r="L3691" s="3450"/>
      <c r="M3691" s="3450"/>
      <c r="N3691" s="3450"/>
      <c r="O3691" s="3450"/>
      <c r="P3691" s="3450"/>
      <c r="Q3691" s="3450"/>
      <c r="R3691" s="3451"/>
      <c r="DE3691" s="823"/>
    </row>
    <row r="3692" spans="1:109" s="771" customFormat="1" ht="12" hidden="1" customHeight="1" x14ac:dyDescent="0.15">
      <c r="A3692" s="3422"/>
      <c r="B3692" s="3386"/>
      <c r="C3692" s="3416"/>
      <c r="D3692" s="3387"/>
      <c r="E3692" s="3386"/>
      <c r="F3692" s="3387"/>
      <c r="G3692" s="3445"/>
      <c r="H3692" s="3445"/>
      <c r="I3692" s="793"/>
      <c r="J3692" s="3476"/>
      <c r="K3692" s="3522"/>
      <c r="L3692" s="3523"/>
      <c r="M3692" s="3523"/>
      <c r="N3692" s="3523"/>
      <c r="O3692" s="3523"/>
      <c r="P3692" s="3523"/>
      <c r="Q3692" s="3523"/>
      <c r="R3692" s="3524"/>
      <c r="DE3692" s="823"/>
    </row>
    <row r="3693" spans="1:109" s="771" customFormat="1" ht="12" hidden="1" customHeight="1" x14ac:dyDescent="0.15">
      <c r="A3693" s="787"/>
      <c r="B3693" s="792"/>
      <c r="C3693" s="792"/>
      <c r="D3693" s="792"/>
      <c r="E3693" s="792"/>
      <c r="F3693" s="792"/>
      <c r="G3693" s="3445"/>
      <c r="H3693" s="3445"/>
      <c r="I3693" s="787"/>
      <c r="J3693" s="3477"/>
      <c r="K3693" s="3525"/>
      <c r="L3693" s="3526"/>
      <c r="M3693" s="3526"/>
      <c r="N3693" s="3526"/>
      <c r="O3693" s="3526"/>
      <c r="P3693" s="3526"/>
      <c r="Q3693" s="3526"/>
      <c r="R3693" s="3527"/>
      <c r="S3693" s="225"/>
      <c r="T3693" s="755"/>
      <c r="DE3693" s="823"/>
    </row>
    <row r="3694" spans="1:109" s="771" customFormat="1" ht="12" hidden="1" customHeight="1" x14ac:dyDescent="0.15">
      <c r="A3694" s="787"/>
      <c r="B3694" s="788"/>
      <c r="C3694" s="788"/>
      <c r="D3694" s="788"/>
      <c r="E3694" s="788"/>
      <c r="F3694" s="788"/>
      <c r="G3694" s="788"/>
      <c r="H3694" s="788"/>
      <c r="I3694" s="787"/>
      <c r="J3694" s="3477"/>
      <c r="K3694" s="3525"/>
      <c r="L3694" s="3526"/>
      <c r="M3694" s="3526"/>
      <c r="N3694" s="3526"/>
      <c r="O3694" s="3526"/>
      <c r="P3694" s="3526"/>
      <c r="Q3694" s="3526"/>
      <c r="R3694" s="3527"/>
      <c r="DE3694" s="823"/>
    </row>
    <row r="3695" spans="1:109" s="771" customFormat="1" ht="12" hidden="1" customHeight="1" x14ac:dyDescent="0.15">
      <c r="A3695" s="787"/>
      <c r="B3695" s="3465" t="s">
        <v>1225</v>
      </c>
      <c r="C3695" s="3465"/>
      <c r="D3695" s="3465"/>
      <c r="E3695" s="3465"/>
      <c r="F3695" s="3465"/>
      <c r="G3695" s="3465"/>
      <c r="H3695" s="3465"/>
      <c r="I3695" s="787"/>
      <c r="J3695" s="3477"/>
      <c r="K3695" s="3525"/>
      <c r="L3695" s="3526"/>
      <c r="M3695" s="3526"/>
      <c r="N3695" s="3526"/>
      <c r="O3695" s="3526"/>
      <c r="P3695" s="3526"/>
      <c r="Q3695" s="3526"/>
      <c r="R3695" s="3527"/>
      <c r="DE3695" s="823"/>
    </row>
    <row r="3696" spans="1:109" s="771" customFormat="1" ht="12" hidden="1" customHeight="1" x14ac:dyDescent="0.15">
      <c r="A3696" s="787"/>
      <c r="B3696" s="3465" t="s">
        <v>1224</v>
      </c>
      <c r="C3696" s="3465"/>
      <c r="D3696" s="3465"/>
      <c r="E3696" s="3465"/>
      <c r="F3696" s="3465"/>
      <c r="G3696" s="3465"/>
      <c r="H3696" s="3465"/>
      <c r="I3696" s="789"/>
      <c r="J3696" s="3477"/>
      <c r="K3696" s="3525"/>
      <c r="L3696" s="3526"/>
      <c r="M3696" s="3526"/>
      <c r="N3696" s="3526"/>
      <c r="O3696" s="3526"/>
      <c r="P3696" s="3526"/>
      <c r="Q3696" s="3526"/>
      <c r="R3696" s="3527"/>
      <c r="DE3696" s="823"/>
    </row>
    <row r="3697" spans="1:109" s="771" customFormat="1" ht="12" hidden="1" customHeight="1" x14ac:dyDescent="0.15">
      <c r="A3697" s="790" t="s">
        <v>1223</v>
      </c>
      <c r="B3697" s="3466" t="s">
        <v>577</v>
      </c>
      <c r="C3697" s="3466"/>
      <c r="D3697" s="3466"/>
      <c r="E3697" s="3466"/>
      <c r="F3697" s="3466"/>
      <c r="G3697" s="3466"/>
      <c r="H3697" s="3466"/>
      <c r="I3697" s="787"/>
      <c r="J3697" s="3477"/>
      <c r="K3697" s="3525"/>
      <c r="L3697" s="3526"/>
      <c r="M3697" s="3526"/>
      <c r="N3697" s="3526"/>
      <c r="O3697" s="3526"/>
      <c r="P3697" s="3526"/>
      <c r="Q3697" s="3526"/>
      <c r="R3697" s="3527"/>
      <c r="DE3697" s="823"/>
    </row>
    <row r="3698" spans="1:109" s="771" customFormat="1" ht="12" hidden="1" customHeight="1" x14ac:dyDescent="0.15">
      <c r="A3698" s="790"/>
      <c r="B3698" s="3467" t="s">
        <v>1222</v>
      </c>
      <c r="C3698" s="3467"/>
      <c r="D3698" s="3467"/>
      <c r="E3698" s="3467"/>
      <c r="F3698" s="3467"/>
      <c r="G3698" s="3467"/>
      <c r="H3698" s="3467"/>
      <c r="I3698" s="787"/>
      <c r="J3698" s="3477"/>
      <c r="K3698" s="3525"/>
      <c r="L3698" s="3526"/>
      <c r="M3698" s="3526"/>
      <c r="N3698" s="3526"/>
      <c r="O3698" s="3526"/>
      <c r="P3698" s="3526"/>
      <c r="Q3698" s="3526"/>
      <c r="R3698" s="3527"/>
      <c r="DE3698" s="823"/>
    </row>
    <row r="3699" spans="1:109" s="771" customFormat="1" ht="12" hidden="1" customHeight="1" x14ac:dyDescent="0.15">
      <c r="A3699" s="790"/>
      <c r="B3699" s="3467"/>
      <c r="C3699" s="3467"/>
      <c r="D3699" s="3467"/>
      <c r="E3699" s="3467"/>
      <c r="F3699" s="3467"/>
      <c r="G3699" s="3467"/>
      <c r="H3699" s="3467"/>
      <c r="I3699" s="787"/>
      <c r="J3699" s="3477"/>
      <c r="K3699" s="3525"/>
      <c r="L3699" s="3526"/>
      <c r="M3699" s="3526"/>
      <c r="N3699" s="3526"/>
      <c r="O3699" s="3526"/>
      <c r="P3699" s="3526"/>
      <c r="Q3699" s="3526"/>
      <c r="R3699" s="3527"/>
      <c r="DE3699" s="823"/>
    </row>
    <row r="3700" spans="1:109" s="771" customFormat="1" ht="12" hidden="1" customHeight="1" x14ac:dyDescent="0.15">
      <c r="A3700" s="790"/>
      <c r="B3700" s="3465"/>
      <c r="C3700" s="3465"/>
      <c r="D3700" s="3465"/>
      <c r="E3700" s="3465"/>
      <c r="F3700" s="3465"/>
      <c r="G3700" s="3465"/>
      <c r="H3700" s="3465"/>
      <c r="I3700" s="787"/>
      <c r="J3700" s="3477"/>
      <c r="K3700" s="3525"/>
      <c r="L3700" s="3526"/>
      <c r="M3700" s="3526"/>
      <c r="N3700" s="3526"/>
      <c r="O3700" s="3526"/>
      <c r="P3700" s="3526"/>
      <c r="Q3700" s="3526"/>
      <c r="R3700" s="3527"/>
      <c r="DE3700" s="823"/>
    </row>
    <row r="3701" spans="1:109" s="771" customFormat="1" ht="12" hidden="1" customHeight="1" x14ac:dyDescent="0.15">
      <c r="A3701" s="790"/>
      <c r="B3701" s="3465" t="s">
        <v>652</v>
      </c>
      <c r="C3701" s="3465"/>
      <c r="D3701" s="3465"/>
      <c r="E3701" s="3465"/>
      <c r="F3701" s="3465"/>
      <c r="G3701" s="3465"/>
      <c r="H3701" s="3465"/>
      <c r="I3701" s="787"/>
      <c r="J3701" s="3477"/>
      <c r="K3701" s="3525"/>
      <c r="L3701" s="3526"/>
      <c r="M3701" s="3526"/>
      <c r="N3701" s="3526"/>
      <c r="O3701" s="3526"/>
      <c r="P3701" s="3526"/>
      <c r="Q3701" s="3526"/>
      <c r="R3701" s="3527"/>
      <c r="U3701" s="224"/>
      <c r="V3701" s="224"/>
      <c r="W3701" s="224"/>
      <c r="X3701" s="224"/>
      <c r="Y3701" s="224"/>
      <c r="Z3701" s="224"/>
      <c r="AA3701" s="224"/>
      <c r="AB3701" s="224"/>
      <c r="AC3701" s="224"/>
      <c r="AD3701" s="224"/>
      <c r="AE3701" s="224"/>
      <c r="DE3701" s="823"/>
    </row>
    <row r="3702" spans="1:109" s="771" customFormat="1" ht="12" hidden="1" customHeight="1" x14ac:dyDescent="0.15">
      <c r="A3702" s="790"/>
      <c r="B3702" s="3465"/>
      <c r="C3702" s="3465"/>
      <c r="D3702" s="3465"/>
      <c r="E3702" s="3465"/>
      <c r="F3702" s="3465"/>
      <c r="G3702" s="3465"/>
      <c r="H3702" s="3465"/>
      <c r="I3702" s="787"/>
      <c r="J3702" s="3478"/>
      <c r="K3702" s="3528"/>
      <c r="L3702" s="3529"/>
      <c r="M3702" s="3529"/>
      <c r="N3702" s="3529"/>
      <c r="O3702" s="3529"/>
      <c r="P3702" s="3529"/>
      <c r="Q3702" s="3529"/>
      <c r="R3702" s="3530"/>
      <c r="DE3702" s="823"/>
    </row>
    <row r="3703" spans="1:109" x14ac:dyDescent="0.15">
      <c r="DE3703" s="823"/>
    </row>
  </sheetData>
  <sheetProtection algorithmName="SHA-512" hashValue="Rm9cHqme2q/IUiJi60lrYVBVPkGZpOWIDIKqKxzA0mgnhE7ryqJuRqKT+PVaxcfMOiznrea8/DTmDoOhfJDFdw==" saltValue="JYsgFCERwBOoY5PDqSKHXA==" spinCount="100000" sheet="1" scenarios="1"/>
  <mergeCells count="15550">
    <mergeCell ref="A3687:A3689"/>
    <mergeCell ref="B3687:P3687"/>
    <mergeCell ref="Q3687:R3688"/>
    <mergeCell ref="I3688:M3688"/>
    <mergeCell ref="N3688:P3688"/>
    <mergeCell ref="B3689:D3689"/>
    <mergeCell ref="E3689:F3689"/>
    <mergeCell ref="I3689:M3689"/>
    <mergeCell ref="N3689:P3689"/>
    <mergeCell ref="Q3689:R3689"/>
    <mergeCell ref="G3655:H3655"/>
    <mergeCell ref="I3655:M3655"/>
    <mergeCell ref="N3655:P3655"/>
    <mergeCell ref="Q3655:R3655"/>
    <mergeCell ref="C3656:E3656"/>
    <mergeCell ref="G3656:H3656"/>
    <mergeCell ref="I3656:M3656"/>
    <mergeCell ref="N3656:P3656"/>
    <mergeCell ref="Q3656:R3656"/>
    <mergeCell ref="C3657:E3657"/>
    <mergeCell ref="I3657:M3657"/>
    <mergeCell ref="N3657:P3657"/>
    <mergeCell ref="Q3657:R3657"/>
    <mergeCell ref="C3658:E3658"/>
    <mergeCell ref="G3658:H3658"/>
    <mergeCell ref="I3658:M3658"/>
    <mergeCell ref="N3658:P3658"/>
    <mergeCell ref="Q3658:R3658"/>
    <mergeCell ref="C3659:E3659"/>
    <mergeCell ref="I3659:M3659"/>
    <mergeCell ref="N3659:P3659"/>
    <mergeCell ref="Q3659:R3659"/>
    <mergeCell ref="C3660:E3660"/>
    <mergeCell ref="I3660:M3660"/>
    <mergeCell ref="N3660:P3660"/>
    <mergeCell ref="Q3660:R3660"/>
    <mergeCell ref="C3661:E3661"/>
    <mergeCell ref="G3661:H3661"/>
    <mergeCell ref="I3661:M3661"/>
    <mergeCell ref="N3661:P3661"/>
    <mergeCell ref="Q3661:R3661"/>
    <mergeCell ref="C3662:E3662"/>
    <mergeCell ref="G3662:H3662"/>
    <mergeCell ref="I3662:M3662"/>
    <mergeCell ref="N3662:P3662"/>
    <mergeCell ref="Q3662:R3662"/>
    <mergeCell ref="Q3663:R3663"/>
    <mergeCell ref="G3667:H3667"/>
    <mergeCell ref="C3668:E3668"/>
    <mergeCell ref="G3668:H3668"/>
    <mergeCell ref="I3668:M3668"/>
    <mergeCell ref="N3668:P3668"/>
    <mergeCell ref="Q3668:R3668"/>
    <mergeCell ref="N3685:P3685"/>
    <mergeCell ref="Q3685:R3685"/>
    <mergeCell ref="Q3680:R3680"/>
    <mergeCell ref="C3681:E3681"/>
    <mergeCell ref="G3681:H3681"/>
    <mergeCell ref="I3681:M3681"/>
    <mergeCell ref="N3681:P3681"/>
    <mergeCell ref="Q3681:R3681"/>
    <mergeCell ref="I3677:M3677"/>
    <mergeCell ref="N3677:P3677"/>
    <mergeCell ref="Q3677:R3677"/>
    <mergeCell ref="A3691:A3692"/>
    <mergeCell ref="B3691:D3691"/>
    <mergeCell ref="E3691:F3691"/>
    <mergeCell ref="G3691:H3691"/>
    <mergeCell ref="K3691:R3691"/>
    <mergeCell ref="B3692:D3692"/>
    <mergeCell ref="E3692:F3692"/>
    <mergeCell ref="G3692:H3692"/>
    <mergeCell ref="J3692:J3702"/>
    <mergeCell ref="K3692:R3702"/>
    <mergeCell ref="G3693:H3693"/>
    <mergeCell ref="B3699:H3699"/>
    <mergeCell ref="B3700:H3700"/>
    <mergeCell ref="B3701:H3701"/>
    <mergeCell ref="B3702:H3702"/>
    <mergeCell ref="C3676:E3676"/>
    <mergeCell ref="G3676:H3676"/>
    <mergeCell ref="I3676:M3676"/>
    <mergeCell ref="N3676:P3676"/>
    <mergeCell ref="Q3676:R3676"/>
    <mergeCell ref="C3677:E3677"/>
    <mergeCell ref="G3677:H3677"/>
    <mergeCell ref="N3669:P3669"/>
    <mergeCell ref="Q3669:R3669"/>
    <mergeCell ref="Q3673:R3673"/>
    <mergeCell ref="G3688:H3688"/>
    <mergeCell ref="G3689:H3689"/>
    <mergeCell ref="G3686:H3686"/>
    <mergeCell ref="G3684:H3684"/>
    <mergeCell ref="I3684:M3684"/>
    <mergeCell ref="N3684:P3684"/>
    <mergeCell ref="G3685:H3685"/>
    <mergeCell ref="I3685:M3685"/>
    <mergeCell ref="B3690:F3690"/>
    <mergeCell ref="G3690:H3690"/>
    <mergeCell ref="I3672:M3672"/>
    <mergeCell ref="N3672:P3672"/>
    <mergeCell ref="Q3672:R3672"/>
    <mergeCell ref="N3682:P3682"/>
    <mergeCell ref="C3683:E3683"/>
    <mergeCell ref="G3683:H3683"/>
    <mergeCell ref="I3683:M3683"/>
    <mergeCell ref="N3683:P3683"/>
    <mergeCell ref="Q3683:R3683"/>
    <mergeCell ref="C3684:E3684"/>
    <mergeCell ref="Q3684:R3684"/>
    <mergeCell ref="C3685:E3685"/>
    <mergeCell ref="C3686:E3686"/>
    <mergeCell ref="I3686:M3686"/>
    <mergeCell ref="Q3686:R3686"/>
    <mergeCell ref="G3669:H3669"/>
    <mergeCell ref="G3670:H3670"/>
    <mergeCell ref="C3669:E3669"/>
    <mergeCell ref="I3669:M3669"/>
    <mergeCell ref="N3679:P3679"/>
    <mergeCell ref="Q3679:R3679"/>
    <mergeCell ref="I3674:M3674"/>
    <mergeCell ref="N3674:P3674"/>
    <mergeCell ref="Q3674:R3674"/>
    <mergeCell ref="C3675:E3675"/>
    <mergeCell ref="G3675:H3675"/>
    <mergeCell ref="I3675:M3675"/>
    <mergeCell ref="N3675:P3675"/>
    <mergeCell ref="Q3675:R3675"/>
    <mergeCell ref="A3634:A3685"/>
    <mergeCell ref="B3634:O3634"/>
    <mergeCell ref="Q3634:R3635"/>
    <mergeCell ref="N3640:P3640"/>
    <mergeCell ref="C3641:E3641"/>
    <mergeCell ref="G3641:H3641"/>
    <mergeCell ref="I3641:M3641"/>
    <mergeCell ref="N3641:P3641"/>
    <mergeCell ref="Q3641:R3641"/>
    <mergeCell ref="C3642:E3642"/>
    <mergeCell ref="Q3642:R3642"/>
    <mergeCell ref="C3643:E3643"/>
    <mergeCell ref="C3644:E3644"/>
    <mergeCell ref="I3644:M3644"/>
    <mergeCell ref="N3644:P3644"/>
    <mergeCell ref="Q3644:R3644"/>
    <mergeCell ref="C3645:E3645"/>
    <mergeCell ref="I3645:M3645"/>
    <mergeCell ref="N3645:P3645"/>
    <mergeCell ref="Q3645:R3645"/>
    <mergeCell ref="C3646:E3646"/>
    <mergeCell ref="I3646:M3646"/>
    <mergeCell ref="N3646:P3646"/>
    <mergeCell ref="Q3646:R3646"/>
    <mergeCell ref="I3651:M3651"/>
    <mergeCell ref="N3651:P3651"/>
    <mergeCell ref="Q3651:R3651"/>
    <mergeCell ref="C3652:E3652"/>
    <mergeCell ref="G3652:H3652"/>
    <mergeCell ref="I3652:M3652"/>
    <mergeCell ref="N3652:P3652"/>
    <mergeCell ref="Q3652:R3652"/>
    <mergeCell ref="C3653:E3653"/>
    <mergeCell ref="G3653:H3653"/>
    <mergeCell ref="I3653:M3653"/>
    <mergeCell ref="N3653:P3653"/>
    <mergeCell ref="Q3653:R3653"/>
    <mergeCell ref="C3654:E3654"/>
    <mergeCell ref="G3654:H3654"/>
    <mergeCell ref="I3654:M3654"/>
    <mergeCell ref="N3654:P3654"/>
    <mergeCell ref="Q3654:R3654"/>
    <mergeCell ref="C3655:E3655"/>
    <mergeCell ref="G3657:H3657"/>
    <mergeCell ref="C3638:E3638"/>
    <mergeCell ref="G3638:H3638"/>
    <mergeCell ref="I3638:M3638"/>
    <mergeCell ref="N3638:P3638"/>
    <mergeCell ref="C3651:E3651"/>
    <mergeCell ref="G3651:H3651"/>
    <mergeCell ref="C3648:E3648"/>
    <mergeCell ref="G3648:H3648"/>
    <mergeCell ref="I3648:M3648"/>
    <mergeCell ref="N3648:P3648"/>
    <mergeCell ref="Q3648:R3648"/>
    <mergeCell ref="C3649:E3649"/>
    <mergeCell ref="G3649:H3649"/>
    <mergeCell ref="I3649:M3649"/>
    <mergeCell ref="N3649:P3649"/>
    <mergeCell ref="Q3649:R3649"/>
    <mergeCell ref="C3650:E3650"/>
    <mergeCell ref="G3650:H3650"/>
    <mergeCell ref="I3650:M3650"/>
    <mergeCell ref="N3650:P3650"/>
    <mergeCell ref="A3617:A3618"/>
    <mergeCell ref="N3647:P3647"/>
    <mergeCell ref="Q3647:R3647"/>
    <mergeCell ref="G3632:H3632"/>
    <mergeCell ref="G3631:H3631"/>
    <mergeCell ref="A3629:R3629"/>
    <mergeCell ref="A3630:B3630"/>
    <mergeCell ref="C3630:D3630"/>
    <mergeCell ref="E3630:F3630"/>
    <mergeCell ref="G3630:J3630"/>
    <mergeCell ref="K3630:M3630"/>
    <mergeCell ref="N3630:R3630"/>
    <mergeCell ref="A3631:A3632"/>
    <mergeCell ref="B3631:F3631"/>
    <mergeCell ref="I3631:R3631"/>
    <mergeCell ref="B3632:F3632"/>
    <mergeCell ref="I3632:L3632"/>
    <mergeCell ref="N3632:O3632"/>
    <mergeCell ref="G3618:H3618"/>
    <mergeCell ref="G3617:H3617"/>
    <mergeCell ref="G3615:H3615"/>
    <mergeCell ref="G3605:H3605"/>
    <mergeCell ref="I3610:M3610"/>
    <mergeCell ref="N3610:P3610"/>
    <mergeCell ref="Q3610:R3610"/>
    <mergeCell ref="C3611:E3611"/>
    <mergeCell ref="G3611:H3611"/>
    <mergeCell ref="I3611:M3611"/>
    <mergeCell ref="N3611:P3611"/>
    <mergeCell ref="Q3611:R3611"/>
    <mergeCell ref="C3612:E3612"/>
    <mergeCell ref="G3612:H3612"/>
    <mergeCell ref="I3612:M3612"/>
    <mergeCell ref="Q3612:R3612"/>
    <mergeCell ref="A3613:A3615"/>
    <mergeCell ref="B3613:P3613"/>
    <mergeCell ref="Q3613:R3614"/>
    <mergeCell ref="B3614:D3614"/>
    <mergeCell ref="E3614:F3614"/>
    <mergeCell ref="G3614:H3614"/>
    <mergeCell ref="I3614:M3614"/>
    <mergeCell ref="N3614:P3614"/>
    <mergeCell ref="B3615:D3615"/>
    <mergeCell ref="E3615:F3615"/>
    <mergeCell ref="I3615:M3615"/>
    <mergeCell ref="N3615:P3615"/>
    <mergeCell ref="Q3615:R3615"/>
    <mergeCell ref="B3616:F3616"/>
    <mergeCell ref="G3616:H3616"/>
    <mergeCell ref="B3617:D3617"/>
    <mergeCell ref="E3617:F3617"/>
    <mergeCell ref="K3617:R3617"/>
    <mergeCell ref="B3618:D3618"/>
    <mergeCell ref="E3618:F3618"/>
    <mergeCell ref="J3618:J3628"/>
    <mergeCell ref="K3618:R3628"/>
    <mergeCell ref="G3619:H3619"/>
    <mergeCell ref="B3621:H3621"/>
    <mergeCell ref="C3605:E3605"/>
    <mergeCell ref="C3647:E3647"/>
    <mergeCell ref="I3642:M3642"/>
    <mergeCell ref="N3642:P3642"/>
    <mergeCell ref="G3643:H3643"/>
    <mergeCell ref="I3643:M3643"/>
    <mergeCell ref="I3605:M3605"/>
    <mergeCell ref="N3605:P3605"/>
    <mergeCell ref="Q3605:R3605"/>
    <mergeCell ref="N3601:P3601"/>
    <mergeCell ref="E3543:F3543"/>
    <mergeCell ref="K3543:R3543"/>
    <mergeCell ref="B3544:D3544"/>
    <mergeCell ref="E3544:F3544"/>
    <mergeCell ref="Q3570:R3570"/>
    <mergeCell ref="C3571:E3571"/>
    <mergeCell ref="G3571:H3571"/>
    <mergeCell ref="I3571:M3571"/>
    <mergeCell ref="N3571:P3571"/>
    <mergeCell ref="Q3571:R3571"/>
    <mergeCell ref="C3572:E3572"/>
    <mergeCell ref="G3572:H3572"/>
    <mergeCell ref="I3572:M3572"/>
    <mergeCell ref="C3577:E3577"/>
    <mergeCell ref="G3577:H3577"/>
    <mergeCell ref="I3577:M3577"/>
    <mergeCell ref="N3577:P3577"/>
    <mergeCell ref="Q3577:R3577"/>
    <mergeCell ref="C3578:E3578"/>
    <mergeCell ref="G3578:H3578"/>
    <mergeCell ref="I3578:M3578"/>
    <mergeCell ref="N3578:P3578"/>
    <mergeCell ref="Q3578:R3578"/>
    <mergeCell ref="Q3579:R3579"/>
    <mergeCell ref="N3598:P3598"/>
    <mergeCell ref="C3599:E3599"/>
    <mergeCell ref="G3599:H3599"/>
    <mergeCell ref="I3599:M3599"/>
    <mergeCell ref="N3599:P3599"/>
    <mergeCell ref="Q3599:R3599"/>
    <mergeCell ref="C3600:E3600"/>
    <mergeCell ref="Q3600:R3600"/>
    <mergeCell ref="G3600:H3600"/>
    <mergeCell ref="I3600:M3600"/>
    <mergeCell ref="N3600:P3600"/>
    <mergeCell ref="G3573:H3573"/>
    <mergeCell ref="C3574:E3574"/>
    <mergeCell ref="C3586:E3586"/>
    <mergeCell ref="I3586:M3586"/>
    <mergeCell ref="Q3581:R3581"/>
    <mergeCell ref="C3582:E3582"/>
    <mergeCell ref="G3582:H3582"/>
    <mergeCell ref="I3582:M3582"/>
    <mergeCell ref="N3582:P3582"/>
    <mergeCell ref="Q3582:R3582"/>
    <mergeCell ref="C3583:E3583"/>
    <mergeCell ref="I3583:M3583"/>
    <mergeCell ref="N3583:P3583"/>
    <mergeCell ref="Q3583:R3583"/>
    <mergeCell ref="G3575:H3575"/>
    <mergeCell ref="G3576:H3576"/>
    <mergeCell ref="C3581:E3581"/>
    <mergeCell ref="G3581:H3581"/>
    <mergeCell ref="I3581:M3581"/>
    <mergeCell ref="N3581:P3581"/>
    <mergeCell ref="C3589:E3589"/>
    <mergeCell ref="G3589:H3589"/>
    <mergeCell ref="I3589:M3589"/>
    <mergeCell ref="I3595:M3595"/>
    <mergeCell ref="N3595:P3595"/>
    <mergeCell ref="A3543:A3544"/>
    <mergeCell ref="I3519:M3519"/>
    <mergeCell ref="N3519:P3519"/>
    <mergeCell ref="I3505:M3505"/>
    <mergeCell ref="B3543:D3543"/>
    <mergeCell ref="B3557:F3557"/>
    <mergeCell ref="G3557:H3557"/>
    <mergeCell ref="I3557:R3557"/>
    <mergeCell ref="B3558:F3558"/>
    <mergeCell ref="I3558:L3558"/>
    <mergeCell ref="N3558:O3558"/>
    <mergeCell ref="A3560:A3611"/>
    <mergeCell ref="B3560:O3560"/>
    <mergeCell ref="Q3560:R3561"/>
    <mergeCell ref="C3561:E3561"/>
    <mergeCell ref="I3561:M3561"/>
    <mergeCell ref="N3561:P3561"/>
    <mergeCell ref="C3562:E3562"/>
    <mergeCell ref="I3562:M3562"/>
    <mergeCell ref="N3562:P3562"/>
    <mergeCell ref="Q3562:R3562"/>
    <mergeCell ref="C3563:E3563"/>
    <mergeCell ref="I3563:M3563"/>
    <mergeCell ref="N3563:P3563"/>
    <mergeCell ref="Q3563:R3563"/>
    <mergeCell ref="C3564:E3564"/>
    <mergeCell ref="G3564:H3564"/>
    <mergeCell ref="I3564:M3564"/>
    <mergeCell ref="N3564:P3564"/>
    <mergeCell ref="Q3564:R3564"/>
    <mergeCell ref="C3565:E3565"/>
    <mergeCell ref="G3565:H3565"/>
    <mergeCell ref="I3565:M3565"/>
    <mergeCell ref="N3565:P3565"/>
    <mergeCell ref="Q3565:R3565"/>
    <mergeCell ref="C3566:E3566"/>
    <mergeCell ref="G3566:H3566"/>
    <mergeCell ref="I3566:M3566"/>
    <mergeCell ref="N3566:P3566"/>
    <mergeCell ref="Q3566:R3566"/>
    <mergeCell ref="C3567:E3567"/>
    <mergeCell ref="G3567:H3567"/>
    <mergeCell ref="I3567:M3567"/>
    <mergeCell ref="N3567:P3567"/>
    <mergeCell ref="Q3567:R3567"/>
    <mergeCell ref="C3568:E3568"/>
    <mergeCell ref="G3568:H3568"/>
    <mergeCell ref="I3568:M3568"/>
    <mergeCell ref="N3568:P3568"/>
    <mergeCell ref="Q3568:R3568"/>
    <mergeCell ref="C3569:E3569"/>
    <mergeCell ref="G3569:H3569"/>
    <mergeCell ref="I3569:M3569"/>
    <mergeCell ref="C3601:E3601"/>
    <mergeCell ref="C3602:E3602"/>
    <mergeCell ref="I3602:M3602"/>
    <mergeCell ref="N3602:P3602"/>
    <mergeCell ref="Q3602:R3602"/>
    <mergeCell ref="G3602:H3602"/>
    <mergeCell ref="G3601:H3601"/>
    <mergeCell ref="I3601:M3601"/>
    <mergeCell ref="G3591:H3591"/>
    <mergeCell ref="I3591:M3591"/>
    <mergeCell ref="N3591:P3591"/>
    <mergeCell ref="Q3486:R3487"/>
    <mergeCell ref="C3487:E3487"/>
    <mergeCell ref="G3487:H3487"/>
    <mergeCell ref="I3487:M3487"/>
    <mergeCell ref="N3487:P3487"/>
    <mergeCell ref="C3488:E3488"/>
    <mergeCell ref="G3488:H3488"/>
    <mergeCell ref="I3488:M3488"/>
    <mergeCell ref="N3488:P3488"/>
    <mergeCell ref="Q3488:R3488"/>
    <mergeCell ref="C3489:E3489"/>
    <mergeCell ref="I3489:M3489"/>
    <mergeCell ref="N3489:P3489"/>
    <mergeCell ref="Q3489:R3489"/>
    <mergeCell ref="C3490:E3490"/>
    <mergeCell ref="G3490:H3490"/>
    <mergeCell ref="I3490:M3490"/>
    <mergeCell ref="N3490:P3490"/>
    <mergeCell ref="Q3490:R3490"/>
    <mergeCell ref="C3491:E3491"/>
    <mergeCell ref="I3491:M3491"/>
    <mergeCell ref="N3491:P3491"/>
    <mergeCell ref="Q3491:R3491"/>
    <mergeCell ref="C3492:E3492"/>
    <mergeCell ref="I3492:M3492"/>
    <mergeCell ref="I3530:M3530"/>
    <mergeCell ref="N3530:P3530"/>
    <mergeCell ref="Q3530:R3530"/>
    <mergeCell ref="C3531:E3531"/>
    <mergeCell ref="A3539:A3541"/>
    <mergeCell ref="B3539:P3539"/>
    <mergeCell ref="Q3539:R3540"/>
    <mergeCell ref="B3540:D3540"/>
    <mergeCell ref="E3540:F3540"/>
    <mergeCell ref="B3541:D3541"/>
    <mergeCell ref="E3541:F3541"/>
    <mergeCell ref="C3498:E3498"/>
    <mergeCell ref="N3512:P3512"/>
    <mergeCell ref="Q3512:R3512"/>
    <mergeCell ref="C3513:E3513"/>
    <mergeCell ref="G3513:H3513"/>
    <mergeCell ref="I3513:M3513"/>
    <mergeCell ref="N3513:P3513"/>
    <mergeCell ref="N3514:P3514"/>
    <mergeCell ref="C3515:E3515"/>
    <mergeCell ref="I3531:M3531"/>
    <mergeCell ref="N3531:P3531"/>
    <mergeCell ref="Q3531:R3531"/>
    <mergeCell ref="C3532:E3532"/>
    <mergeCell ref="G3532:H3532"/>
    <mergeCell ref="I3532:M3532"/>
    <mergeCell ref="N3532:P3532"/>
    <mergeCell ref="Q3532:R3532"/>
    <mergeCell ref="C3533:E3533"/>
    <mergeCell ref="C3508:E3508"/>
    <mergeCell ref="G3508:H3508"/>
    <mergeCell ref="I3508:M3508"/>
    <mergeCell ref="N3508:P3508"/>
    <mergeCell ref="Q3508:R3508"/>
    <mergeCell ref="C3509:E3509"/>
    <mergeCell ref="G3509:H3509"/>
    <mergeCell ref="C3521:E3521"/>
    <mergeCell ref="C3538:E3538"/>
    <mergeCell ref="G3538:H3538"/>
    <mergeCell ref="A3483:A3484"/>
    <mergeCell ref="B3483:F3483"/>
    <mergeCell ref="G3483:H3483"/>
    <mergeCell ref="I3483:R3483"/>
    <mergeCell ref="B3484:F3484"/>
    <mergeCell ref="G3484:H3484"/>
    <mergeCell ref="I3484:L3484"/>
    <mergeCell ref="N3484:O3484"/>
    <mergeCell ref="Q3505:R3505"/>
    <mergeCell ref="I3533:M3533"/>
    <mergeCell ref="N3533:P3533"/>
    <mergeCell ref="Q3533:R3533"/>
    <mergeCell ref="C3534:E3534"/>
    <mergeCell ref="I3534:M3534"/>
    <mergeCell ref="N3534:P3534"/>
    <mergeCell ref="Q3534:R3534"/>
    <mergeCell ref="C3535:E3535"/>
    <mergeCell ref="G3535:H3535"/>
    <mergeCell ref="I3535:M3535"/>
    <mergeCell ref="N3535:P3535"/>
    <mergeCell ref="Q3535:R3535"/>
    <mergeCell ref="G3531:H3531"/>
    <mergeCell ref="C3536:E3536"/>
    <mergeCell ref="G3536:H3536"/>
    <mergeCell ref="I3536:M3536"/>
    <mergeCell ref="N3536:P3536"/>
    <mergeCell ref="Q3536:R3536"/>
    <mergeCell ref="G3498:H3498"/>
    <mergeCell ref="I3498:M3498"/>
    <mergeCell ref="N3498:P3498"/>
    <mergeCell ref="Q3498:R3498"/>
    <mergeCell ref="C3499:E3499"/>
    <mergeCell ref="I3499:M3499"/>
    <mergeCell ref="N3499:P3499"/>
    <mergeCell ref="Q3499:R3499"/>
    <mergeCell ref="G3505:H3505"/>
    <mergeCell ref="C3497:E3497"/>
    <mergeCell ref="G3497:H3497"/>
    <mergeCell ref="I3497:M3497"/>
    <mergeCell ref="N3497:P3497"/>
    <mergeCell ref="G3520:H3520"/>
    <mergeCell ref="G3499:H3499"/>
    <mergeCell ref="G3501:H3501"/>
    <mergeCell ref="G3502:H3502"/>
    <mergeCell ref="C3500:E3500"/>
    <mergeCell ref="G3500:H3500"/>
    <mergeCell ref="I3500:M3500"/>
    <mergeCell ref="N3500:P3500"/>
    <mergeCell ref="Q3500:R3500"/>
    <mergeCell ref="C3501:E3501"/>
    <mergeCell ref="I3501:M3501"/>
    <mergeCell ref="N3501:P3501"/>
    <mergeCell ref="Q3501:R3501"/>
    <mergeCell ref="C3504:E3504"/>
    <mergeCell ref="G3504:H3504"/>
    <mergeCell ref="I3504:M3504"/>
    <mergeCell ref="N3504:P3504"/>
    <mergeCell ref="Q3504:R3504"/>
    <mergeCell ref="C3528:E3528"/>
    <mergeCell ref="G3528:H3528"/>
    <mergeCell ref="I3528:M3528"/>
    <mergeCell ref="N3528:P3528"/>
    <mergeCell ref="Q3528:R3528"/>
    <mergeCell ref="Q3497:R3497"/>
    <mergeCell ref="A3465:A3467"/>
    <mergeCell ref="B3465:P3465"/>
    <mergeCell ref="Q3465:R3466"/>
    <mergeCell ref="B3466:D3466"/>
    <mergeCell ref="E3466:F3466"/>
    <mergeCell ref="B3467:D3467"/>
    <mergeCell ref="E3467:F3467"/>
    <mergeCell ref="B3468:F3468"/>
    <mergeCell ref="A3469:A3470"/>
    <mergeCell ref="B3469:D3469"/>
    <mergeCell ref="E3469:F3469"/>
    <mergeCell ref="K3469:R3469"/>
    <mergeCell ref="B3470:D3470"/>
    <mergeCell ref="E3470:F3470"/>
    <mergeCell ref="J3470:J3480"/>
    <mergeCell ref="K3470:R3480"/>
    <mergeCell ref="B3473:H3473"/>
    <mergeCell ref="B3474:H3474"/>
    <mergeCell ref="B3475:H3475"/>
    <mergeCell ref="B3476:H3476"/>
    <mergeCell ref="B3477:H3477"/>
    <mergeCell ref="B3478:H3478"/>
    <mergeCell ref="B3479:H3479"/>
    <mergeCell ref="B3480:H3480"/>
    <mergeCell ref="A3481:R3481"/>
    <mergeCell ref="A3482:B3482"/>
    <mergeCell ref="C3482:D3482"/>
    <mergeCell ref="E3482:F3482"/>
    <mergeCell ref="G3482:J3482"/>
    <mergeCell ref="K3482:M3482"/>
    <mergeCell ref="N3482:R3482"/>
    <mergeCell ref="C3424:E3424"/>
    <mergeCell ref="G3424:H3424"/>
    <mergeCell ref="I3424:M3424"/>
    <mergeCell ref="N3424:P3424"/>
    <mergeCell ref="Q3424:R3424"/>
    <mergeCell ref="I3460:M3460"/>
    <mergeCell ref="N3460:P3460"/>
    <mergeCell ref="Q3460:R3460"/>
    <mergeCell ref="C3461:E3461"/>
    <mergeCell ref="G3461:H3461"/>
    <mergeCell ref="I3461:M3461"/>
    <mergeCell ref="N3461:P3461"/>
    <mergeCell ref="Q3461:R3461"/>
    <mergeCell ref="C3458:E3458"/>
    <mergeCell ref="G3458:H3458"/>
    <mergeCell ref="I3458:M3458"/>
    <mergeCell ref="N3458:P3458"/>
    <mergeCell ref="Q3458:R3458"/>
    <mergeCell ref="C3459:E3459"/>
    <mergeCell ref="G3459:H3459"/>
    <mergeCell ref="I3459:M3459"/>
    <mergeCell ref="N3459:P3459"/>
    <mergeCell ref="I3463:M3463"/>
    <mergeCell ref="N3463:P3463"/>
    <mergeCell ref="Q3463:R3463"/>
    <mergeCell ref="G3455:H3455"/>
    <mergeCell ref="I3455:M3455"/>
    <mergeCell ref="N3455:P3455"/>
    <mergeCell ref="Q3455:R3455"/>
    <mergeCell ref="C3453:E3453"/>
    <mergeCell ref="G3453:H3453"/>
    <mergeCell ref="I3453:M3453"/>
    <mergeCell ref="N3453:P3453"/>
    <mergeCell ref="I3376:M3376"/>
    <mergeCell ref="N3376:P3376"/>
    <mergeCell ref="Q3376:R3376"/>
    <mergeCell ref="C3377:E3377"/>
    <mergeCell ref="G3377:H3377"/>
    <mergeCell ref="I3377:M3377"/>
    <mergeCell ref="N3377:P3377"/>
    <mergeCell ref="Q3377:R3377"/>
    <mergeCell ref="C3374:E3374"/>
    <mergeCell ref="G3374:H3374"/>
    <mergeCell ref="I3374:M3374"/>
    <mergeCell ref="N3374:P3374"/>
    <mergeCell ref="Q3374:R3374"/>
    <mergeCell ref="C3375:E3375"/>
    <mergeCell ref="G3375:H3375"/>
    <mergeCell ref="I3375:M3375"/>
    <mergeCell ref="N3375:P3375"/>
    <mergeCell ref="Q3375:R3375"/>
    <mergeCell ref="C3372:E3372"/>
    <mergeCell ref="G3372:H3372"/>
    <mergeCell ref="I3372:M3372"/>
    <mergeCell ref="G3410:H3410"/>
    <mergeCell ref="I3410:L3410"/>
    <mergeCell ref="N3410:O3410"/>
    <mergeCell ref="A3412:A3463"/>
    <mergeCell ref="B3412:O3412"/>
    <mergeCell ref="Q3412:R3413"/>
    <mergeCell ref="N3430:P3430"/>
    <mergeCell ref="C3431:E3431"/>
    <mergeCell ref="G3431:H3431"/>
    <mergeCell ref="I3431:M3431"/>
    <mergeCell ref="N3431:P3431"/>
    <mergeCell ref="Q3431:R3431"/>
    <mergeCell ref="C3432:E3432"/>
    <mergeCell ref="Q3432:R3432"/>
    <mergeCell ref="C3433:E3433"/>
    <mergeCell ref="C3434:E3434"/>
    <mergeCell ref="I3434:M3434"/>
    <mergeCell ref="N3434:P3434"/>
    <mergeCell ref="Q3434:R3434"/>
    <mergeCell ref="C3435:E3435"/>
    <mergeCell ref="I3435:M3435"/>
    <mergeCell ref="N3435:P3435"/>
    <mergeCell ref="Q3435:R3435"/>
    <mergeCell ref="C3436:E3436"/>
    <mergeCell ref="I3436:M3436"/>
    <mergeCell ref="N3436:P3436"/>
    <mergeCell ref="Q3436:R3436"/>
    <mergeCell ref="C3437:E3437"/>
    <mergeCell ref="I3437:M3437"/>
    <mergeCell ref="N3437:P3437"/>
    <mergeCell ref="Q3437:R3437"/>
    <mergeCell ref="C3438:E3438"/>
    <mergeCell ref="G3438:H3438"/>
    <mergeCell ref="I3438:M3438"/>
    <mergeCell ref="N3438:P3438"/>
    <mergeCell ref="Q3438:R3438"/>
    <mergeCell ref="C3439:E3439"/>
    <mergeCell ref="C3421:E3421"/>
    <mergeCell ref="G3421:H3421"/>
    <mergeCell ref="I3421:M3421"/>
    <mergeCell ref="Q3421:R3421"/>
    <mergeCell ref="G3382:H3382"/>
    <mergeCell ref="I3382:M3382"/>
    <mergeCell ref="Q3382:R3382"/>
    <mergeCell ref="C3383:E3383"/>
    <mergeCell ref="G3383:H3383"/>
    <mergeCell ref="I3383:M3383"/>
    <mergeCell ref="N3383:P3383"/>
    <mergeCell ref="Q3383:R3383"/>
    <mergeCell ref="C3380:E3380"/>
    <mergeCell ref="G3380:H3380"/>
    <mergeCell ref="I3380:M3380"/>
    <mergeCell ref="N3380:P3380"/>
    <mergeCell ref="Q3380:R3380"/>
    <mergeCell ref="C3381:E3381"/>
    <mergeCell ref="G3381:H3381"/>
    <mergeCell ref="I3381:M3381"/>
    <mergeCell ref="N3381:P3381"/>
    <mergeCell ref="Q3381:R3381"/>
    <mergeCell ref="G3415:H3415"/>
    <mergeCell ref="G3417:H3417"/>
    <mergeCell ref="G3418:H3418"/>
    <mergeCell ref="C3416:E3416"/>
    <mergeCell ref="G3416:H3416"/>
    <mergeCell ref="I3416:M3416"/>
    <mergeCell ref="N3416:P3416"/>
    <mergeCell ref="Q3416:R3416"/>
    <mergeCell ref="C3417:E3417"/>
    <mergeCell ref="Q3428:R3428"/>
    <mergeCell ref="C3429:E3429"/>
    <mergeCell ref="G3429:H3429"/>
    <mergeCell ref="I3429:M3429"/>
    <mergeCell ref="N3429:P3429"/>
    <mergeCell ref="Q3429:R3429"/>
    <mergeCell ref="I3425:M3425"/>
    <mergeCell ref="N3425:P3425"/>
    <mergeCell ref="Q3425:R3425"/>
    <mergeCell ref="C3426:E3426"/>
    <mergeCell ref="G3426:H3426"/>
    <mergeCell ref="I3426:M3426"/>
    <mergeCell ref="N3426:P3426"/>
    <mergeCell ref="Q3426:R3426"/>
    <mergeCell ref="C3427:E3427"/>
    <mergeCell ref="G3427:H3427"/>
    <mergeCell ref="I3427:M3427"/>
    <mergeCell ref="N3427:P3427"/>
    <mergeCell ref="I3417:M3417"/>
    <mergeCell ref="N3417:P3417"/>
    <mergeCell ref="Q3417:R3417"/>
    <mergeCell ref="G3392:H3392"/>
    <mergeCell ref="B3393:D3393"/>
    <mergeCell ref="E3393:F3393"/>
    <mergeCell ref="G3393:H3393"/>
    <mergeCell ref="G3394:H3394"/>
    <mergeCell ref="G3395:H3395"/>
    <mergeCell ref="B3399:H3399"/>
    <mergeCell ref="B3400:H3400"/>
    <mergeCell ref="B3401:H3401"/>
    <mergeCell ref="B3402:H3402"/>
    <mergeCell ref="B3403:H3403"/>
    <mergeCell ref="B3404:H3404"/>
    <mergeCell ref="N3421:P3421"/>
    <mergeCell ref="C3422:E3422"/>
    <mergeCell ref="G3422:H3422"/>
    <mergeCell ref="A3321:A3322"/>
    <mergeCell ref="B3321:D3321"/>
    <mergeCell ref="E3321:F3321"/>
    <mergeCell ref="K3321:R3321"/>
    <mergeCell ref="B3322:D3322"/>
    <mergeCell ref="G3322:H3322"/>
    <mergeCell ref="J3322:J3332"/>
    <mergeCell ref="K3322:R3332"/>
    <mergeCell ref="B3325:H3325"/>
    <mergeCell ref="B3326:H3326"/>
    <mergeCell ref="B3327:H3327"/>
    <mergeCell ref="B3328:H3328"/>
    <mergeCell ref="B3329:H3329"/>
    <mergeCell ref="B3330:H3330"/>
    <mergeCell ref="B3331:H3331"/>
    <mergeCell ref="B3332:H3332"/>
    <mergeCell ref="A3333:R3333"/>
    <mergeCell ref="A3334:B3334"/>
    <mergeCell ref="C3334:D3334"/>
    <mergeCell ref="E3334:F3334"/>
    <mergeCell ref="G3334:J3334"/>
    <mergeCell ref="K3334:M3334"/>
    <mergeCell ref="N3334:R3334"/>
    <mergeCell ref="A3335:A3336"/>
    <mergeCell ref="B3335:F3335"/>
    <mergeCell ref="I3335:R3335"/>
    <mergeCell ref="B3336:F3336"/>
    <mergeCell ref="I3336:L3336"/>
    <mergeCell ref="N3336:O3336"/>
    <mergeCell ref="A3338:A3389"/>
    <mergeCell ref="B3338:O3338"/>
    <mergeCell ref="Q3338:R3339"/>
    <mergeCell ref="N3346:P3346"/>
    <mergeCell ref="C3347:E3347"/>
    <mergeCell ref="G3347:H3347"/>
    <mergeCell ref="I3347:M3347"/>
    <mergeCell ref="N3347:P3347"/>
    <mergeCell ref="Q3347:R3347"/>
    <mergeCell ref="C3348:E3348"/>
    <mergeCell ref="Q3348:R3348"/>
    <mergeCell ref="C3349:E3349"/>
    <mergeCell ref="C3350:E3350"/>
    <mergeCell ref="I3350:M3350"/>
    <mergeCell ref="N3350:P3350"/>
    <mergeCell ref="Q3350:R3350"/>
    <mergeCell ref="C3351:E3351"/>
    <mergeCell ref="I3351:M3351"/>
    <mergeCell ref="N3351:P3351"/>
    <mergeCell ref="Q3351:R3351"/>
    <mergeCell ref="C3352:E3352"/>
    <mergeCell ref="I3352:M3352"/>
    <mergeCell ref="N3352:P3352"/>
    <mergeCell ref="Q3352:R3352"/>
    <mergeCell ref="C3353:E3353"/>
    <mergeCell ref="Q3387:R3387"/>
    <mergeCell ref="C3384:E3384"/>
    <mergeCell ref="G3384:H3384"/>
    <mergeCell ref="I3384:M3384"/>
    <mergeCell ref="N3384:P3384"/>
    <mergeCell ref="Q3384:R3384"/>
    <mergeCell ref="C3385:E3385"/>
    <mergeCell ref="G3385:H3385"/>
    <mergeCell ref="I3385:M3385"/>
    <mergeCell ref="N3385:P3385"/>
    <mergeCell ref="Q3288:R3288"/>
    <mergeCell ref="C3289:E3289"/>
    <mergeCell ref="G3289:H3289"/>
    <mergeCell ref="I3289:M3289"/>
    <mergeCell ref="N3289:P3289"/>
    <mergeCell ref="N3298:P3298"/>
    <mergeCell ref="Q3298:R3298"/>
    <mergeCell ref="C3299:E3299"/>
    <mergeCell ref="G3299:H3299"/>
    <mergeCell ref="I3299:M3299"/>
    <mergeCell ref="N3299:P3299"/>
    <mergeCell ref="Q3299:R3299"/>
    <mergeCell ref="C3296:E3296"/>
    <mergeCell ref="G3296:H3296"/>
    <mergeCell ref="I3296:M3296"/>
    <mergeCell ref="N3296:P3296"/>
    <mergeCell ref="Q3296:R3296"/>
    <mergeCell ref="C3297:E3297"/>
    <mergeCell ref="G3297:H3297"/>
    <mergeCell ref="I3297:M3297"/>
    <mergeCell ref="N3297:P3297"/>
    <mergeCell ref="Q3297:R3297"/>
    <mergeCell ref="C3294:E3294"/>
    <mergeCell ref="G3294:H3294"/>
    <mergeCell ref="I3294:M3294"/>
    <mergeCell ref="N3294:P3294"/>
    <mergeCell ref="Q3294:R3294"/>
    <mergeCell ref="A3317:A3319"/>
    <mergeCell ref="B3317:P3317"/>
    <mergeCell ref="Q3317:R3318"/>
    <mergeCell ref="B3318:D3318"/>
    <mergeCell ref="E3318:F3318"/>
    <mergeCell ref="G3318:H3318"/>
    <mergeCell ref="I3318:M3318"/>
    <mergeCell ref="N3318:P3318"/>
    <mergeCell ref="B3319:D3319"/>
    <mergeCell ref="E3319:F3319"/>
    <mergeCell ref="G3319:H3319"/>
    <mergeCell ref="I3319:M3319"/>
    <mergeCell ref="N3319:P3319"/>
    <mergeCell ref="Q3319:R3319"/>
    <mergeCell ref="G3308:H3308"/>
    <mergeCell ref="G3309:H3309"/>
    <mergeCell ref="G3310:H3310"/>
    <mergeCell ref="G3311:H3311"/>
    <mergeCell ref="Q3295:R3295"/>
    <mergeCell ref="C3304:E3304"/>
    <mergeCell ref="G3304:H3304"/>
    <mergeCell ref="I3304:M3304"/>
    <mergeCell ref="Q3304:R3304"/>
    <mergeCell ref="G3306:H3306"/>
    <mergeCell ref="I3306:M3306"/>
    <mergeCell ref="N3306:P3306"/>
    <mergeCell ref="G3307:H3307"/>
    <mergeCell ref="I3307:M3307"/>
    <mergeCell ref="N3307:P3307"/>
    <mergeCell ref="Q3307:R3307"/>
    <mergeCell ref="C3302:E3302"/>
    <mergeCell ref="G3302:H3302"/>
    <mergeCell ref="I3302:M3302"/>
    <mergeCell ref="N3302:P3302"/>
    <mergeCell ref="Q3302:R3302"/>
    <mergeCell ref="C3303:E3303"/>
    <mergeCell ref="G3303:H3303"/>
    <mergeCell ref="C3273:E3273"/>
    <mergeCell ref="G3273:H3273"/>
    <mergeCell ref="I3273:M3273"/>
    <mergeCell ref="N3273:P3273"/>
    <mergeCell ref="Q3273:R3273"/>
    <mergeCell ref="C3274:E3274"/>
    <mergeCell ref="G3274:H3274"/>
    <mergeCell ref="I3274:M3274"/>
    <mergeCell ref="N3274:P3274"/>
    <mergeCell ref="Q3274:R3274"/>
    <mergeCell ref="C3275:E3275"/>
    <mergeCell ref="G3275:H3275"/>
    <mergeCell ref="I3275:M3275"/>
    <mergeCell ref="N3275:P3275"/>
    <mergeCell ref="G3295:H3295"/>
    <mergeCell ref="I3295:M3295"/>
    <mergeCell ref="N3295:P3295"/>
    <mergeCell ref="C3292:E3292"/>
    <mergeCell ref="G3292:H3292"/>
    <mergeCell ref="I3292:M3292"/>
    <mergeCell ref="N3292:P3292"/>
    <mergeCell ref="Q3292:R3292"/>
    <mergeCell ref="C3293:E3293"/>
    <mergeCell ref="G3293:H3293"/>
    <mergeCell ref="I3293:M3293"/>
    <mergeCell ref="N3293:P3293"/>
    <mergeCell ref="Q3293:R3293"/>
    <mergeCell ref="C3290:E3290"/>
    <mergeCell ref="G3290:H3290"/>
    <mergeCell ref="I3290:M3290"/>
    <mergeCell ref="N3290:P3290"/>
    <mergeCell ref="Q3290:R3290"/>
    <mergeCell ref="C3291:E3291"/>
    <mergeCell ref="G3291:H3291"/>
    <mergeCell ref="I3291:M3291"/>
    <mergeCell ref="N3291:P3291"/>
    <mergeCell ref="Q3291:R3291"/>
    <mergeCell ref="C3288:E3288"/>
    <mergeCell ref="G3288:H3288"/>
    <mergeCell ref="I3288:M3288"/>
    <mergeCell ref="N3288:P3288"/>
    <mergeCell ref="C3295:E3295"/>
    <mergeCell ref="I3278:M3278"/>
    <mergeCell ref="N3278:P3278"/>
    <mergeCell ref="Q3278:R3278"/>
    <mergeCell ref="C3279:E3279"/>
    <mergeCell ref="I3279:M3279"/>
    <mergeCell ref="N3279:P3279"/>
    <mergeCell ref="Q3279:R3279"/>
    <mergeCell ref="C3280:E3280"/>
    <mergeCell ref="G3280:H3280"/>
    <mergeCell ref="I3280:M3280"/>
    <mergeCell ref="N3280:P3280"/>
    <mergeCell ref="Q3280:R3280"/>
    <mergeCell ref="C3281:E3281"/>
    <mergeCell ref="I3281:M3281"/>
    <mergeCell ref="N3281:P3281"/>
    <mergeCell ref="Q3281:R3281"/>
    <mergeCell ref="C3282:E3282"/>
    <mergeCell ref="I3282:M3282"/>
    <mergeCell ref="N3282:P3282"/>
    <mergeCell ref="Q3282:R3282"/>
    <mergeCell ref="G3283:H3283"/>
    <mergeCell ref="I3283:M3283"/>
    <mergeCell ref="Q3216:R3216"/>
    <mergeCell ref="C3217:E3217"/>
    <mergeCell ref="C3265:E3265"/>
    <mergeCell ref="C3266:E3266"/>
    <mergeCell ref="I3266:M3266"/>
    <mergeCell ref="N3266:P3266"/>
    <mergeCell ref="Q3266:R3266"/>
    <mergeCell ref="C3267:E3267"/>
    <mergeCell ref="I3267:M3267"/>
    <mergeCell ref="N3267:P3267"/>
    <mergeCell ref="Q3267:R3267"/>
    <mergeCell ref="C3268:E3268"/>
    <mergeCell ref="I3268:M3268"/>
    <mergeCell ref="N3268:P3268"/>
    <mergeCell ref="Q3268:R3268"/>
    <mergeCell ref="C3269:E3269"/>
    <mergeCell ref="I3269:M3269"/>
    <mergeCell ref="N3269:P3269"/>
    <mergeCell ref="Q3269:R3269"/>
    <mergeCell ref="C3270:E3270"/>
    <mergeCell ref="G3270:H3270"/>
    <mergeCell ref="I3270:M3270"/>
    <mergeCell ref="N3270:P3270"/>
    <mergeCell ref="Q3270:R3270"/>
    <mergeCell ref="C3271:E3271"/>
    <mergeCell ref="G3271:H3271"/>
    <mergeCell ref="I3271:M3271"/>
    <mergeCell ref="N3271:P3271"/>
    <mergeCell ref="Q3271:R3271"/>
    <mergeCell ref="C3272:E3272"/>
    <mergeCell ref="G3272:H3272"/>
    <mergeCell ref="I3272:M3272"/>
    <mergeCell ref="N3272:P3272"/>
    <mergeCell ref="Q3272:R3272"/>
    <mergeCell ref="G3260:J3260"/>
    <mergeCell ref="K3260:M3260"/>
    <mergeCell ref="N3260:R3260"/>
    <mergeCell ref="G3217:H3217"/>
    <mergeCell ref="I3217:M3217"/>
    <mergeCell ref="N3217:P3217"/>
    <mergeCell ref="Q3217:R3217"/>
    <mergeCell ref="A3261:A3262"/>
    <mergeCell ref="B3261:F3261"/>
    <mergeCell ref="I3261:R3261"/>
    <mergeCell ref="B3262:F3262"/>
    <mergeCell ref="I3262:L3262"/>
    <mergeCell ref="N3262:O3262"/>
    <mergeCell ref="N3235:P3235"/>
    <mergeCell ref="Q3235:R3235"/>
    <mergeCell ref="C3236:E3236"/>
    <mergeCell ref="G3236:H3236"/>
    <mergeCell ref="I3236:M3236"/>
    <mergeCell ref="N3236:P3236"/>
    <mergeCell ref="Q3236:R3236"/>
    <mergeCell ref="N3245:P3245"/>
    <mergeCell ref="Q3245:R3245"/>
    <mergeCell ref="I3225:M3225"/>
    <mergeCell ref="N3225:P3225"/>
    <mergeCell ref="Q3225:R3225"/>
    <mergeCell ref="C3226:E3226"/>
    <mergeCell ref="I3226:M3226"/>
    <mergeCell ref="N3226:P3226"/>
    <mergeCell ref="Q3226:R3226"/>
    <mergeCell ref="C3227:E3227"/>
    <mergeCell ref="I3227:M3227"/>
    <mergeCell ref="N3227:P3227"/>
    <mergeCell ref="Q3227:R3227"/>
    <mergeCell ref="C3228:E3228"/>
    <mergeCell ref="A3247:A3248"/>
    <mergeCell ref="B3247:D3247"/>
    <mergeCell ref="E3247:F3247"/>
    <mergeCell ref="K3247:R3247"/>
    <mergeCell ref="B3248:D3248"/>
    <mergeCell ref="E3248:F3248"/>
    <mergeCell ref="J3248:J3258"/>
    <mergeCell ref="K3248:R3258"/>
    <mergeCell ref="B3251:H3251"/>
    <mergeCell ref="B3252:H3252"/>
    <mergeCell ref="G3239:H3239"/>
    <mergeCell ref="G3240:H3240"/>
    <mergeCell ref="G3244:H3244"/>
    <mergeCell ref="I3244:M3244"/>
    <mergeCell ref="N3244:P3244"/>
    <mergeCell ref="G3245:H3245"/>
    <mergeCell ref="I3245:M3245"/>
    <mergeCell ref="C3242:E3242"/>
    <mergeCell ref="G3242:H3242"/>
    <mergeCell ref="I3242:M3242"/>
    <mergeCell ref="Q3242:R3242"/>
    <mergeCell ref="A3243:A3245"/>
    <mergeCell ref="B3243:P3243"/>
    <mergeCell ref="Q3243:R3244"/>
    <mergeCell ref="B3244:D3244"/>
    <mergeCell ref="E3244:F3244"/>
    <mergeCell ref="B3245:D3245"/>
    <mergeCell ref="E3245:F3245"/>
    <mergeCell ref="C3214:E3214"/>
    <mergeCell ref="G3214:H3214"/>
    <mergeCell ref="I3214:M3214"/>
    <mergeCell ref="N3214:P3214"/>
    <mergeCell ref="Q3214:R3214"/>
    <mergeCell ref="C3215:E3215"/>
    <mergeCell ref="C3237:E3237"/>
    <mergeCell ref="I3237:M3237"/>
    <mergeCell ref="N3237:P3237"/>
    <mergeCell ref="Q3237:R3237"/>
    <mergeCell ref="C3238:E3238"/>
    <mergeCell ref="G3238:H3238"/>
    <mergeCell ref="I3238:M3238"/>
    <mergeCell ref="N3238:P3238"/>
    <mergeCell ref="Q3238:R3238"/>
    <mergeCell ref="C3239:E3239"/>
    <mergeCell ref="I3239:M3239"/>
    <mergeCell ref="N3239:P3239"/>
    <mergeCell ref="Q3239:R3239"/>
    <mergeCell ref="G3237:H3237"/>
    <mergeCell ref="C3240:E3240"/>
    <mergeCell ref="I3240:M3240"/>
    <mergeCell ref="N3240:P3240"/>
    <mergeCell ref="Q3240:R3240"/>
    <mergeCell ref="C3241:E3241"/>
    <mergeCell ref="G3241:H3241"/>
    <mergeCell ref="N3162:P3162"/>
    <mergeCell ref="Q3162:R3162"/>
    <mergeCell ref="C3163:E3163"/>
    <mergeCell ref="I3163:M3163"/>
    <mergeCell ref="Q3202:R3202"/>
    <mergeCell ref="C3229:E3229"/>
    <mergeCell ref="G3229:H3229"/>
    <mergeCell ref="I3229:M3229"/>
    <mergeCell ref="N3229:P3229"/>
    <mergeCell ref="Q3229:R3229"/>
    <mergeCell ref="C3230:E3230"/>
    <mergeCell ref="G3230:H3230"/>
    <mergeCell ref="I3230:M3230"/>
    <mergeCell ref="C3204:E3204"/>
    <mergeCell ref="G3204:H3204"/>
    <mergeCell ref="I3204:M3204"/>
    <mergeCell ref="N3204:P3204"/>
    <mergeCell ref="Q3204:R3204"/>
    <mergeCell ref="C3205:E3205"/>
    <mergeCell ref="G3205:H3205"/>
    <mergeCell ref="I3205:M3205"/>
    <mergeCell ref="N3205:P3205"/>
    <mergeCell ref="Q3205:R3205"/>
    <mergeCell ref="I3221:M3221"/>
    <mergeCell ref="N3221:P3221"/>
    <mergeCell ref="Q3221:R3221"/>
    <mergeCell ref="C3222:E3222"/>
    <mergeCell ref="Q3222:R3222"/>
    <mergeCell ref="C3223:E3223"/>
    <mergeCell ref="C3224:E3224"/>
    <mergeCell ref="I3224:M3224"/>
    <mergeCell ref="N3224:P3224"/>
    <mergeCell ref="Q3224:R3224"/>
    <mergeCell ref="G3224:H3224"/>
    <mergeCell ref="C3220:E3220"/>
    <mergeCell ref="G3220:H3220"/>
    <mergeCell ref="I3220:M3220"/>
    <mergeCell ref="Q3220:R3220"/>
    <mergeCell ref="A3169:A3171"/>
    <mergeCell ref="B3169:P3169"/>
    <mergeCell ref="Q3169:R3170"/>
    <mergeCell ref="B3170:D3170"/>
    <mergeCell ref="E3170:F3170"/>
    <mergeCell ref="B3171:D3171"/>
    <mergeCell ref="E3171:F3171"/>
    <mergeCell ref="B3172:F3172"/>
    <mergeCell ref="A3173:A3174"/>
    <mergeCell ref="B3173:D3173"/>
    <mergeCell ref="E3173:F3173"/>
    <mergeCell ref="K3173:R3173"/>
    <mergeCell ref="B3174:D3174"/>
    <mergeCell ref="E3174:F3174"/>
    <mergeCell ref="J3174:J3184"/>
    <mergeCell ref="K3174:R3184"/>
    <mergeCell ref="B3177:H3177"/>
    <mergeCell ref="B3178:H3178"/>
    <mergeCell ref="B3179:H3179"/>
    <mergeCell ref="B3180:H3180"/>
    <mergeCell ref="B3181:H3181"/>
    <mergeCell ref="B3182:H3182"/>
    <mergeCell ref="B3183:H3183"/>
    <mergeCell ref="B3184:H3184"/>
    <mergeCell ref="I3241:M3241"/>
    <mergeCell ref="N3241:P3241"/>
    <mergeCell ref="Q3241:R3241"/>
    <mergeCell ref="N3230:P3230"/>
    <mergeCell ref="Q3230:R3230"/>
    <mergeCell ref="C3231:E3231"/>
    <mergeCell ref="G3231:H3231"/>
    <mergeCell ref="I3231:M3231"/>
    <mergeCell ref="N3231:P3231"/>
    <mergeCell ref="Q3231:R3231"/>
    <mergeCell ref="C3232:E3232"/>
    <mergeCell ref="G3232:H3232"/>
    <mergeCell ref="I3232:M3232"/>
    <mergeCell ref="N3232:P3232"/>
    <mergeCell ref="Q3232:R3232"/>
    <mergeCell ref="C3225:E3225"/>
    <mergeCell ref="G3225:H3225"/>
    <mergeCell ref="G3226:H3226"/>
    <mergeCell ref="G3227:H3227"/>
    <mergeCell ref="C3233:E3233"/>
    <mergeCell ref="G3233:H3233"/>
    <mergeCell ref="I3233:M3233"/>
    <mergeCell ref="N3233:P3233"/>
    <mergeCell ref="Q3233:R3233"/>
    <mergeCell ref="C3234:E3234"/>
    <mergeCell ref="G3234:H3234"/>
    <mergeCell ref="I3234:M3234"/>
    <mergeCell ref="N3234:P3234"/>
    <mergeCell ref="Q3234:R3234"/>
    <mergeCell ref="C3235:E3235"/>
    <mergeCell ref="G3235:H3235"/>
    <mergeCell ref="I3235:M3235"/>
    <mergeCell ref="A3190:A3241"/>
    <mergeCell ref="B3190:O3190"/>
    <mergeCell ref="Q3190:R3191"/>
    <mergeCell ref="C3191:E3191"/>
    <mergeCell ref="C3202:E3202"/>
    <mergeCell ref="G3202:H3202"/>
    <mergeCell ref="I3202:M3202"/>
    <mergeCell ref="N3202:P3202"/>
    <mergeCell ref="C3071:E3071"/>
    <mergeCell ref="I3071:M3071"/>
    <mergeCell ref="N3071:P3071"/>
    <mergeCell ref="Q3071:R3071"/>
    <mergeCell ref="G3069:H3069"/>
    <mergeCell ref="C3072:E3072"/>
    <mergeCell ref="I3072:M3072"/>
    <mergeCell ref="N3072:P3072"/>
    <mergeCell ref="Q3072:R3072"/>
    <mergeCell ref="C3073:E3073"/>
    <mergeCell ref="G3073:H3073"/>
    <mergeCell ref="I3073:M3073"/>
    <mergeCell ref="N3073:P3073"/>
    <mergeCell ref="Q3073:R3073"/>
    <mergeCell ref="C3074:E3074"/>
    <mergeCell ref="G3074:H3074"/>
    <mergeCell ref="I3074:M3074"/>
    <mergeCell ref="N3074:P3074"/>
    <mergeCell ref="Q3074:R3074"/>
    <mergeCell ref="Q3075:R3075"/>
    <mergeCell ref="J3100:J3110"/>
    <mergeCell ref="A3111:R3111"/>
    <mergeCell ref="A3116:A3167"/>
    <mergeCell ref="N3136:P3136"/>
    <mergeCell ref="C3137:E3137"/>
    <mergeCell ref="G3137:H3137"/>
    <mergeCell ref="I3137:M3137"/>
    <mergeCell ref="N3137:P3137"/>
    <mergeCell ref="Q3137:R3137"/>
    <mergeCell ref="C3138:E3138"/>
    <mergeCell ref="Q3138:R3138"/>
    <mergeCell ref="C3139:E3139"/>
    <mergeCell ref="C3140:E3140"/>
    <mergeCell ref="I3140:M3140"/>
    <mergeCell ref="N3140:P3140"/>
    <mergeCell ref="Q3140:R3140"/>
    <mergeCell ref="C3141:E3141"/>
    <mergeCell ref="I3141:M3141"/>
    <mergeCell ref="N3141:P3141"/>
    <mergeCell ref="Q3141:R3141"/>
    <mergeCell ref="C3142:E3142"/>
    <mergeCell ref="I3142:M3142"/>
    <mergeCell ref="N3142:P3142"/>
    <mergeCell ref="Q3142:R3142"/>
    <mergeCell ref="C3143:E3143"/>
    <mergeCell ref="I3143:M3143"/>
    <mergeCell ref="N3143:P3143"/>
    <mergeCell ref="Q3143:R3143"/>
    <mergeCell ref="C3144:E3144"/>
    <mergeCell ref="G3144:H3144"/>
    <mergeCell ref="I3144:M3144"/>
    <mergeCell ref="N3144:P3144"/>
    <mergeCell ref="Q3144:R3144"/>
    <mergeCell ref="C3145:E3145"/>
    <mergeCell ref="G3145:H3145"/>
    <mergeCell ref="I3145:M3145"/>
    <mergeCell ref="N3145:P3145"/>
    <mergeCell ref="Q3145:R3145"/>
    <mergeCell ref="C3146:E3146"/>
    <mergeCell ref="C3159:E3159"/>
    <mergeCell ref="A3095:A3097"/>
    <mergeCell ref="B3095:P3095"/>
    <mergeCell ref="Q3095:R3096"/>
    <mergeCell ref="B3096:D3096"/>
    <mergeCell ref="Q3067:R3067"/>
    <mergeCell ref="C3068:E3068"/>
    <mergeCell ref="G3068:H3068"/>
    <mergeCell ref="I3068:M3068"/>
    <mergeCell ref="N3068:P3068"/>
    <mergeCell ref="Q3068:R3068"/>
    <mergeCell ref="C3069:E3069"/>
    <mergeCell ref="I3069:M3069"/>
    <mergeCell ref="N3069:P3069"/>
    <mergeCell ref="Q3069:R3069"/>
    <mergeCell ref="C3070:E3070"/>
    <mergeCell ref="G3070:H3070"/>
    <mergeCell ref="I3070:M3070"/>
    <mergeCell ref="N3070:P3070"/>
    <mergeCell ref="Q3070:R3070"/>
    <mergeCell ref="G3063:H3063"/>
    <mergeCell ref="I3063:M3063"/>
    <mergeCell ref="N3063:P3063"/>
    <mergeCell ref="Q3063:R3063"/>
    <mergeCell ref="C3064:E3064"/>
    <mergeCell ref="G3064:H3064"/>
    <mergeCell ref="I3064:M3064"/>
    <mergeCell ref="N3064:P3064"/>
    <mergeCell ref="Q3064:R3064"/>
    <mergeCell ref="Q3057:R3057"/>
    <mergeCell ref="C3058:E3058"/>
    <mergeCell ref="I3058:M3058"/>
    <mergeCell ref="N3058:P3058"/>
    <mergeCell ref="Q3058:R3058"/>
    <mergeCell ref="C3059:E3059"/>
    <mergeCell ref="I3059:M3059"/>
    <mergeCell ref="N3059:P3059"/>
    <mergeCell ref="Q3059:R3059"/>
    <mergeCell ref="C3060:E3060"/>
    <mergeCell ref="G3060:H3060"/>
    <mergeCell ref="I3060:M3060"/>
    <mergeCell ref="N3060:P3060"/>
    <mergeCell ref="Q3060:R3060"/>
    <mergeCell ref="C3061:E3061"/>
    <mergeCell ref="G3061:H3061"/>
    <mergeCell ref="I3061:M3061"/>
    <mergeCell ref="N3061:P3061"/>
    <mergeCell ref="Q3061:R3061"/>
    <mergeCell ref="C3062:E3062"/>
    <mergeCell ref="C2987:E2987"/>
    <mergeCell ref="I2987:M2987"/>
    <mergeCell ref="N2987:P2987"/>
    <mergeCell ref="Q2987:R2987"/>
    <mergeCell ref="C2988:E2988"/>
    <mergeCell ref="I2988:M2988"/>
    <mergeCell ref="N2988:P2988"/>
    <mergeCell ref="Q2988:R2988"/>
    <mergeCell ref="C2989:E2989"/>
    <mergeCell ref="G2989:H2989"/>
    <mergeCell ref="I2989:M2989"/>
    <mergeCell ref="N2989:P2989"/>
    <mergeCell ref="Q2989:R2989"/>
    <mergeCell ref="C2990:E2990"/>
    <mergeCell ref="G2990:H2990"/>
    <mergeCell ref="I2990:M2990"/>
    <mergeCell ref="N2990:P2990"/>
    <mergeCell ref="Q2990:R2990"/>
    <mergeCell ref="Q2991:R2991"/>
    <mergeCell ref="N3010:P3010"/>
    <mergeCell ref="C3011:E3011"/>
    <mergeCell ref="G3011:H3011"/>
    <mergeCell ref="I3011:M3011"/>
    <mergeCell ref="N3011:P3011"/>
    <mergeCell ref="Q3011:R3011"/>
    <mergeCell ref="C3012:E3012"/>
    <mergeCell ref="Q3012:R3012"/>
    <mergeCell ref="C3013:E3013"/>
    <mergeCell ref="C3014:E3014"/>
    <mergeCell ref="I3014:M3014"/>
    <mergeCell ref="N3014:P3014"/>
    <mergeCell ref="Q3014:R3014"/>
    <mergeCell ref="C3015:E3015"/>
    <mergeCell ref="I3015:M3015"/>
    <mergeCell ref="N3015:P3015"/>
    <mergeCell ref="Q3015:R3015"/>
    <mergeCell ref="G2987:H2987"/>
    <mergeCell ref="G2988:H2988"/>
    <mergeCell ref="C2991:E2991"/>
    <mergeCell ref="G2991:H2991"/>
    <mergeCell ref="I2991:M2991"/>
    <mergeCell ref="N2991:P2991"/>
    <mergeCell ref="C2992:E2992"/>
    <mergeCell ref="G2992:H2992"/>
    <mergeCell ref="I2992:M2992"/>
    <mergeCell ref="N2992:P2992"/>
    <mergeCell ref="Q2992:R2992"/>
    <mergeCell ref="G3001:H3001"/>
    <mergeCell ref="I3001:M3001"/>
    <mergeCell ref="N3001:P3001"/>
    <mergeCell ref="C3002:E3002"/>
    <mergeCell ref="G3002:H3002"/>
    <mergeCell ref="I3002:M3002"/>
    <mergeCell ref="N3002:P3002"/>
    <mergeCell ref="Q3002:R3002"/>
    <mergeCell ref="C3003:E3003"/>
    <mergeCell ref="G3003:H3003"/>
    <mergeCell ref="I3003:M3003"/>
    <mergeCell ref="N3003:P3003"/>
    <mergeCell ref="Q3003:R3003"/>
    <mergeCell ref="C3004:E3004"/>
    <mergeCell ref="G3004:H3004"/>
    <mergeCell ref="I3004:M3004"/>
    <mergeCell ref="N3004:P3004"/>
    <mergeCell ref="C2980:E2980"/>
    <mergeCell ref="G2980:H2980"/>
    <mergeCell ref="I2980:M2980"/>
    <mergeCell ref="N2980:P2980"/>
    <mergeCell ref="Q2980:R2980"/>
    <mergeCell ref="C2981:E2981"/>
    <mergeCell ref="G2981:H2981"/>
    <mergeCell ref="I2981:M2981"/>
    <mergeCell ref="N2981:P2981"/>
    <mergeCell ref="Q2981:R2981"/>
    <mergeCell ref="C2982:E2982"/>
    <mergeCell ref="G2982:H2982"/>
    <mergeCell ref="I2982:M2982"/>
    <mergeCell ref="N2982:P2982"/>
    <mergeCell ref="Q2982:R2982"/>
    <mergeCell ref="C2983:E2983"/>
    <mergeCell ref="G2983:H2983"/>
    <mergeCell ref="I2983:M2983"/>
    <mergeCell ref="N2983:P2983"/>
    <mergeCell ref="Q2983:R2983"/>
    <mergeCell ref="C2984:E2984"/>
    <mergeCell ref="G2984:H2984"/>
    <mergeCell ref="I2984:M2984"/>
    <mergeCell ref="N2984:P2984"/>
    <mergeCell ref="Q2984:R2984"/>
    <mergeCell ref="C2985:E2985"/>
    <mergeCell ref="I2985:M2985"/>
    <mergeCell ref="N2985:P2985"/>
    <mergeCell ref="Q2985:R2985"/>
    <mergeCell ref="C2986:E2986"/>
    <mergeCell ref="G2986:H2986"/>
    <mergeCell ref="I2986:M2986"/>
    <mergeCell ref="N2986:P2986"/>
    <mergeCell ref="Q2986:R2986"/>
    <mergeCell ref="G2985:H2985"/>
    <mergeCell ref="C2973:E2973"/>
    <mergeCell ref="I2973:M2973"/>
    <mergeCell ref="N2973:P2973"/>
    <mergeCell ref="Q2973:R2973"/>
    <mergeCell ref="C2974:E2974"/>
    <mergeCell ref="I2974:M2974"/>
    <mergeCell ref="N2974:P2974"/>
    <mergeCell ref="Q2974:R2974"/>
    <mergeCell ref="C2975:E2975"/>
    <mergeCell ref="I2975:M2975"/>
    <mergeCell ref="N2975:P2975"/>
    <mergeCell ref="Q2975:R2975"/>
    <mergeCell ref="C2976:E2976"/>
    <mergeCell ref="G2976:H2976"/>
    <mergeCell ref="I2976:M2976"/>
    <mergeCell ref="N2976:P2976"/>
    <mergeCell ref="Q2976:R2976"/>
    <mergeCell ref="C2977:E2977"/>
    <mergeCell ref="G2977:H2977"/>
    <mergeCell ref="I2977:M2977"/>
    <mergeCell ref="N2977:P2977"/>
    <mergeCell ref="Q2977:R2977"/>
    <mergeCell ref="C2978:E2978"/>
    <mergeCell ref="G2978:H2978"/>
    <mergeCell ref="I2978:M2978"/>
    <mergeCell ref="N2978:P2978"/>
    <mergeCell ref="Q2978:R2978"/>
    <mergeCell ref="C2979:E2979"/>
    <mergeCell ref="G2979:H2979"/>
    <mergeCell ref="I2979:M2979"/>
    <mergeCell ref="N2979:P2979"/>
    <mergeCell ref="Q2979:R2979"/>
    <mergeCell ref="G2972:H2972"/>
    <mergeCell ref="G2973:H2973"/>
    <mergeCell ref="G2974:H2974"/>
    <mergeCell ref="G2975:H2975"/>
    <mergeCell ref="I2972:M2972"/>
    <mergeCell ref="N2972:P2972"/>
    <mergeCell ref="Q2972:R2972"/>
    <mergeCell ref="C2937:E2937"/>
    <mergeCell ref="G2937:H2937"/>
    <mergeCell ref="C2945:E2945"/>
    <mergeCell ref="I2945:M2945"/>
    <mergeCell ref="N2945:P2945"/>
    <mergeCell ref="Q2945:R2945"/>
    <mergeCell ref="C2946:E2946"/>
    <mergeCell ref="I2946:M2946"/>
    <mergeCell ref="Q2946:R2946"/>
    <mergeCell ref="A2947:A2949"/>
    <mergeCell ref="B2947:P2947"/>
    <mergeCell ref="Q2947:R2948"/>
    <mergeCell ref="B2948:D2948"/>
    <mergeCell ref="E2948:F2948"/>
    <mergeCell ref="G2948:H2948"/>
    <mergeCell ref="I2948:M2948"/>
    <mergeCell ref="N2948:P2948"/>
    <mergeCell ref="B2949:D2949"/>
    <mergeCell ref="E2949:F2949"/>
    <mergeCell ref="Q2949:R2949"/>
    <mergeCell ref="B2950:F2950"/>
    <mergeCell ref="A2951:A2952"/>
    <mergeCell ref="B2951:D2951"/>
    <mergeCell ref="E2951:F2951"/>
    <mergeCell ref="K2951:R2951"/>
    <mergeCell ref="B2952:D2952"/>
    <mergeCell ref="E2952:F2952"/>
    <mergeCell ref="J2952:J2962"/>
    <mergeCell ref="K2952:R2962"/>
    <mergeCell ref="B2955:H2955"/>
    <mergeCell ref="B2956:H2956"/>
    <mergeCell ref="B2957:H2957"/>
    <mergeCell ref="B2958:H2958"/>
    <mergeCell ref="B2959:H2959"/>
    <mergeCell ref="B2960:H2960"/>
    <mergeCell ref="B2961:H2961"/>
    <mergeCell ref="B2962:H2962"/>
    <mergeCell ref="G2952:H2952"/>
    <mergeCell ref="G2953:H2953"/>
    <mergeCell ref="G2950:H2950"/>
    <mergeCell ref="G2951:H2951"/>
    <mergeCell ref="G2949:H2949"/>
    <mergeCell ref="I2949:M2949"/>
    <mergeCell ref="N2949:P2949"/>
    <mergeCell ref="G2946:H2946"/>
    <mergeCell ref="G2945:H2945"/>
    <mergeCell ref="C2938:E2938"/>
    <mergeCell ref="G2938:H2938"/>
    <mergeCell ref="I2938:M2938"/>
    <mergeCell ref="N2938:P2938"/>
    <mergeCell ref="Q2938:R2938"/>
    <mergeCell ref="C2939:E2939"/>
    <mergeCell ref="G2939:H2939"/>
    <mergeCell ref="I2939:M2939"/>
    <mergeCell ref="N2939:P2939"/>
    <mergeCell ref="Q2939:R2939"/>
    <mergeCell ref="C2940:E2940"/>
    <mergeCell ref="G2940:H2940"/>
    <mergeCell ref="I2940:M2940"/>
    <mergeCell ref="N2940:P2940"/>
    <mergeCell ref="Q2940:R2940"/>
    <mergeCell ref="C2941:E2941"/>
    <mergeCell ref="G2941:H2941"/>
    <mergeCell ref="I2941:M2941"/>
    <mergeCell ref="N2941:P2941"/>
    <mergeCell ref="Q2941:R2941"/>
    <mergeCell ref="C2942:E2942"/>
    <mergeCell ref="G2942:H2942"/>
    <mergeCell ref="I2942:M2942"/>
    <mergeCell ref="N2942:P2942"/>
    <mergeCell ref="Q2942:R2942"/>
    <mergeCell ref="C2943:E2943"/>
    <mergeCell ref="I2943:M2943"/>
    <mergeCell ref="N2943:P2943"/>
    <mergeCell ref="Q2943:R2943"/>
    <mergeCell ref="C2944:E2944"/>
    <mergeCell ref="G2944:H2944"/>
    <mergeCell ref="I2944:M2944"/>
    <mergeCell ref="N2944:P2944"/>
    <mergeCell ref="Q2944:R2944"/>
    <mergeCell ref="G2943:H2943"/>
    <mergeCell ref="C2903:E2903"/>
    <mergeCell ref="I2903:M2903"/>
    <mergeCell ref="N2903:P2903"/>
    <mergeCell ref="Q2903:R2903"/>
    <mergeCell ref="C2904:E2904"/>
    <mergeCell ref="I2904:M2904"/>
    <mergeCell ref="N2904:P2904"/>
    <mergeCell ref="Q2904:R2904"/>
    <mergeCell ref="C2905:E2905"/>
    <mergeCell ref="G2905:H2905"/>
    <mergeCell ref="I2905:M2905"/>
    <mergeCell ref="N2905:P2905"/>
    <mergeCell ref="Q2905:R2905"/>
    <mergeCell ref="C2906:E2906"/>
    <mergeCell ref="G2906:H2906"/>
    <mergeCell ref="I2906:M2906"/>
    <mergeCell ref="N2906:P2906"/>
    <mergeCell ref="Q2906:R2906"/>
    <mergeCell ref="Q2907:R2907"/>
    <mergeCell ref="N2926:P2926"/>
    <mergeCell ref="C2927:E2927"/>
    <mergeCell ref="G2927:H2927"/>
    <mergeCell ref="I2927:M2927"/>
    <mergeCell ref="N2927:P2927"/>
    <mergeCell ref="Q2927:R2927"/>
    <mergeCell ref="C2928:E2928"/>
    <mergeCell ref="Q2928:R2928"/>
    <mergeCell ref="C2929:E2929"/>
    <mergeCell ref="C2930:E2930"/>
    <mergeCell ref="I2930:M2930"/>
    <mergeCell ref="N2930:P2930"/>
    <mergeCell ref="Q2930:R2930"/>
    <mergeCell ref="C2931:E2931"/>
    <mergeCell ref="I2931:M2931"/>
    <mergeCell ref="N2931:P2931"/>
    <mergeCell ref="Q2931:R2931"/>
    <mergeCell ref="C2916:E2916"/>
    <mergeCell ref="G2916:H2916"/>
    <mergeCell ref="I2916:M2916"/>
    <mergeCell ref="N2916:P2916"/>
    <mergeCell ref="Q2916:R2916"/>
    <mergeCell ref="Q2917:R2917"/>
    <mergeCell ref="C2914:E2914"/>
    <mergeCell ref="I2914:M2914"/>
    <mergeCell ref="N2914:P2914"/>
    <mergeCell ref="Q2914:R2914"/>
    <mergeCell ref="C2915:E2915"/>
    <mergeCell ref="G2915:H2915"/>
    <mergeCell ref="I2915:M2915"/>
    <mergeCell ref="N2915:P2915"/>
    <mergeCell ref="Q2915:R2915"/>
    <mergeCell ref="Q2909:R2909"/>
    <mergeCell ref="C2910:E2910"/>
    <mergeCell ref="G2910:H2910"/>
    <mergeCell ref="I2910:M2910"/>
    <mergeCell ref="N2910:P2910"/>
    <mergeCell ref="Q2910:R2910"/>
    <mergeCell ref="C2911:E2911"/>
    <mergeCell ref="I2911:M2911"/>
    <mergeCell ref="N2911:P2911"/>
    <mergeCell ref="Q2911:R2911"/>
    <mergeCell ref="G2903:H2903"/>
    <mergeCell ref="G2904:H2904"/>
    <mergeCell ref="C2907:E2907"/>
    <mergeCell ref="C2896:E2896"/>
    <mergeCell ref="G2896:H2896"/>
    <mergeCell ref="I2896:M2896"/>
    <mergeCell ref="N2896:P2896"/>
    <mergeCell ref="Q2896:R2896"/>
    <mergeCell ref="C2897:E2897"/>
    <mergeCell ref="G2897:H2897"/>
    <mergeCell ref="I2897:M2897"/>
    <mergeCell ref="N2897:P2897"/>
    <mergeCell ref="Q2897:R2897"/>
    <mergeCell ref="C2898:E2898"/>
    <mergeCell ref="G2898:H2898"/>
    <mergeCell ref="I2898:M2898"/>
    <mergeCell ref="N2898:P2898"/>
    <mergeCell ref="Q2898:R2898"/>
    <mergeCell ref="C2899:E2899"/>
    <mergeCell ref="G2899:H2899"/>
    <mergeCell ref="I2899:M2899"/>
    <mergeCell ref="N2899:P2899"/>
    <mergeCell ref="Q2899:R2899"/>
    <mergeCell ref="C2900:E2900"/>
    <mergeCell ref="G2900:H2900"/>
    <mergeCell ref="I2900:M2900"/>
    <mergeCell ref="N2900:P2900"/>
    <mergeCell ref="Q2900:R2900"/>
    <mergeCell ref="C2901:E2901"/>
    <mergeCell ref="I2901:M2901"/>
    <mergeCell ref="N2901:P2901"/>
    <mergeCell ref="Q2901:R2901"/>
    <mergeCell ref="C2902:E2902"/>
    <mergeCell ref="G2902:H2902"/>
    <mergeCell ref="I2902:M2902"/>
    <mergeCell ref="N2902:P2902"/>
    <mergeCell ref="Q2902:R2902"/>
    <mergeCell ref="G2907:H2907"/>
    <mergeCell ref="I2907:M2907"/>
    <mergeCell ref="N2907:P2907"/>
    <mergeCell ref="C2908:E2908"/>
    <mergeCell ref="G2908:H2908"/>
    <mergeCell ref="I2908:M2908"/>
    <mergeCell ref="N2908:P2908"/>
    <mergeCell ref="Q2908:R2908"/>
    <mergeCell ref="C2909:E2909"/>
    <mergeCell ref="G2909:H2909"/>
    <mergeCell ref="I2909:M2909"/>
    <mergeCell ref="N2909:P2909"/>
    <mergeCell ref="C2864:E2864"/>
    <mergeCell ref="G2864:H2864"/>
    <mergeCell ref="I2864:M2864"/>
    <mergeCell ref="N2864:P2864"/>
    <mergeCell ref="Q2864:R2864"/>
    <mergeCell ref="Q2865:R2865"/>
    <mergeCell ref="A2873:A2875"/>
    <mergeCell ref="B2873:P2873"/>
    <mergeCell ref="Q2873:R2874"/>
    <mergeCell ref="B2874:D2874"/>
    <mergeCell ref="E2874:F2874"/>
    <mergeCell ref="B2875:D2875"/>
    <mergeCell ref="E2875:F2875"/>
    <mergeCell ref="B2876:F2876"/>
    <mergeCell ref="A2877:A2878"/>
    <mergeCell ref="B2877:D2877"/>
    <mergeCell ref="E2877:F2877"/>
    <mergeCell ref="K2877:R2877"/>
    <mergeCell ref="B2878:D2878"/>
    <mergeCell ref="E2878:F2878"/>
    <mergeCell ref="J2878:J2888"/>
    <mergeCell ref="K2878:R2888"/>
    <mergeCell ref="B2881:H2881"/>
    <mergeCell ref="B2882:H2882"/>
    <mergeCell ref="B2883:H2883"/>
    <mergeCell ref="B2884:H2884"/>
    <mergeCell ref="B2885:H2885"/>
    <mergeCell ref="B2886:H2886"/>
    <mergeCell ref="B2887:H2887"/>
    <mergeCell ref="B2888:H2888"/>
    <mergeCell ref="A2889:R2889"/>
    <mergeCell ref="A2890:B2890"/>
    <mergeCell ref="C2890:D2890"/>
    <mergeCell ref="G2890:J2890"/>
    <mergeCell ref="K2890:M2890"/>
    <mergeCell ref="N2890:R2890"/>
    <mergeCell ref="C2872:E2872"/>
    <mergeCell ref="G2872:H2872"/>
    <mergeCell ref="I2872:M2872"/>
    <mergeCell ref="Q2872:R2872"/>
    <mergeCell ref="C2870:E2870"/>
    <mergeCell ref="G2870:H2870"/>
    <mergeCell ref="I2870:M2870"/>
    <mergeCell ref="N2870:P2870"/>
    <mergeCell ref="Q2870:R2870"/>
    <mergeCell ref="C2871:E2871"/>
    <mergeCell ref="G2871:H2871"/>
    <mergeCell ref="I2871:M2871"/>
    <mergeCell ref="N2871:P2871"/>
    <mergeCell ref="Q2871:R2871"/>
    <mergeCell ref="C2868:E2868"/>
    <mergeCell ref="G2868:H2868"/>
    <mergeCell ref="I2868:M2868"/>
    <mergeCell ref="N2868:P2868"/>
    <mergeCell ref="Q2868:R2868"/>
    <mergeCell ref="C2869:E2869"/>
    <mergeCell ref="G2869:H2869"/>
    <mergeCell ref="I2869:M2869"/>
    <mergeCell ref="N2869:P2869"/>
    <mergeCell ref="Q2869:R2869"/>
    <mergeCell ref="C2866:E2866"/>
    <mergeCell ref="G2866:H2866"/>
    <mergeCell ref="I2866:M2866"/>
    <mergeCell ref="N2866:P2866"/>
    <mergeCell ref="I2856:M2856"/>
    <mergeCell ref="N2856:P2856"/>
    <mergeCell ref="Q2856:R2856"/>
    <mergeCell ref="C2857:E2857"/>
    <mergeCell ref="G2857:H2857"/>
    <mergeCell ref="I2857:M2857"/>
    <mergeCell ref="N2857:P2857"/>
    <mergeCell ref="Q2857:R2857"/>
    <mergeCell ref="C2858:E2858"/>
    <mergeCell ref="G2858:H2858"/>
    <mergeCell ref="I2858:M2858"/>
    <mergeCell ref="N2858:P2858"/>
    <mergeCell ref="Q2858:R2858"/>
    <mergeCell ref="C2859:E2859"/>
    <mergeCell ref="I2859:M2859"/>
    <mergeCell ref="N2859:P2859"/>
    <mergeCell ref="Q2859:R2859"/>
    <mergeCell ref="C2860:E2860"/>
    <mergeCell ref="G2860:H2860"/>
    <mergeCell ref="I2860:M2860"/>
    <mergeCell ref="N2860:P2860"/>
    <mergeCell ref="Q2860:R2860"/>
    <mergeCell ref="C2861:E2861"/>
    <mergeCell ref="I2861:M2861"/>
    <mergeCell ref="N2861:P2861"/>
    <mergeCell ref="Q2861:R2861"/>
    <mergeCell ref="C2862:E2862"/>
    <mergeCell ref="I2862:M2862"/>
    <mergeCell ref="N2862:P2862"/>
    <mergeCell ref="Q2862:R2862"/>
    <mergeCell ref="C2863:E2863"/>
    <mergeCell ref="G2863:H2863"/>
    <mergeCell ref="I2863:M2863"/>
    <mergeCell ref="N2863:P2863"/>
    <mergeCell ref="Q2863:R2863"/>
    <mergeCell ref="G2862:H2862"/>
    <mergeCell ref="G2861:H2861"/>
    <mergeCell ref="G2859:H2859"/>
    <mergeCell ref="C2856:E2856"/>
    <mergeCell ref="G2856:H2856"/>
    <mergeCell ref="Q2851:R2851"/>
    <mergeCell ref="C2823:E2823"/>
    <mergeCell ref="G2823:H2823"/>
    <mergeCell ref="I2823:M2823"/>
    <mergeCell ref="N2823:P2823"/>
    <mergeCell ref="C2824:E2824"/>
    <mergeCell ref="G2824:H2824"/>
    <mergeCell ref="I2824:M2824"/>
    <mergeCell ref="N2824:P2824"/>
    <mergeCell ref="Q2824:R2824"/>
    <mergeCell ref="I2837:M2837"/>
    <mergeCell ref="N2837:P2837"/>
    <mergeCell ref="Q2837:R2837"/>
    <mergeCell ref="C2838:E2838"/>
    <mergeCell ref="G2838:H2838"/>
    <mergeCell ref="I2838:M2838"/>
    <mergeCell ref="N2838:P2838"/>
    <mergeCell ref="Q2838:R2838"/>
    <mergeCell ref="C2839:E2839"/>
    <mergeCell ref="G2839:H2839"/>
    <mergeCell ref="I2839:M2839"/>
    <mergeCell ref="N2839:P2839"/>
    <mergeCell ref="Q2839:R2839"/>
    <mergeCell ref="C2836:E2836"/>
    <mergeCell ref="G2836:H2836"/>
    <mergeCell ref="I2836:M2836"/>
    <mergeCell ref="N2836:P2836"/>
    <mergeCell ref="Q2836:R2836"/>
    <mergeCell ref="C2837:E2837"/>
    <mergeCell ref="G2848:H2848"/>
    <mergeCell ref="G2849:H2849"/>
    <mergeCell ref="G2846:H2846"/>
    <mergeCell ref="G2847:H2847"/>
    <mergeCell ref="G2844:H2844"/>
    <mergeCell ref="I2844:M2844"/>
    <mergeCell ref="N2844:P2844"/>
    <mergeCell ref="G2845:H2845"/>
    <mergeCell ref="I2845:M2845"/>
    <mergeCell ref="N2845:P2845"/>
    <mergeCell ref="Q2845:R2845"/>
    <mergeCell ref="C2842:E2842"/>
    <mergeCell ref="G2842:H2842"/>
    <mergeCell ref="I2842:M2842"/>
    <mergeCell ref="Q2842:R2842"/>
    <mergeCell ref="C2840:E2840"/>
    <mergeCell ref="G2840:H2840"/>
    <mergeCell ref="I2840:M2840"/>
    <mergeCell ref="N2840:P2840"/>
    <mergeCell ref="Q2840:R2840"/>
    <mergeCell ref="C2841:E2841"/>
    <mergeCell ref="G2841:H2841"/>
    <mergeCell ref="Q2823:R2823"/>
    <mergeCell ref="N2842:P2842"/>
    <mergeCell ref="C2843:E2843"/>
    <mergeCell ref="G2843:H2843"/>
    <mergeCell ref="I2843:M2843"/>
    <mergeCell ref="N2843:P2843"/>
    <mergeCell ref="Q2843:R2843"/>
    <mergeCell ref="C2844:E2844"/>
    <mergeCell ref="Q2844:R2844"/>
    <mergeCell ref="C2845:E2845"/>
    <mergeCell ref="C2846:E2846"/>
    <mergeCell ref="I2846:M2846"/>
    <mergeCell ref="N2846:P2846"/>
    <mergeCell ref="Q2846:R2846"/>
    <mergeCell ref="C2847:E2847"/>
    <mergeCell ref="I2847:M2847"/>
    <mergeCell ref="N2847:P2847"/>
    <mergeCell ref="Q2847:R2847"/>
    <mergeCell ref="C2848:E2848"/>
    <mergeCell ref="I2848:M2848"/>
    <mergeCell ref="N2848:P2848"/>
    <mergeCell ref="Q2848:R2848"/>
    <mergeCell ref="A2817:A2818"/>
    <mergeCell ref="B2817:F2817"/>
    <mergeCell ref="I2817:R2817"/>
    <mergeCell ref="B2818:F2818"/>
    <mergeCell ref="G2818:H2818"/>
    <mergeCell ref="I2818:L2818"/>
    <mergeCell ref="N2818:O2818"/>
    <mergeCell ref="A2820:A2871"/>
    <mergeCell ref="B2820:O2820"/>
    <mergeCell ref="Q2820:R2821"/>
    <mergeCell ref="C2821:E2821"/>
    <mergeCell ref="G2821:H2821"/>
    <mergeCell ref="I2821:M2821"/>
    <mergeCell ref="N2821:P2821"/>
    <mergeCell ref="C2822:E2822"/>
    <mergeCell ref="G2822:H2822"/>
    <mergeCell ref="I2822:M2822"/>
    <mergeCell ref="N2822:P2822"/>
    <mergeCell ref="Q2822:R2822"/>
    <mergeCell ref="Q2866:R2866"/>
    <mergeCell ref="C2867:E2867"/>
    <mergeCell ref="G2867:H2867"/>
    <mergeCell ref="I2867:M2867"/>
    <mergeCell ref="N2867:P2867"/>
    <mergeCell ref="Q2867:R2867"/>
    <mergeCell ref="C2865:E2865"/>
    <mergeCell ref="G2865:H2865"/>
    <mergeCell ref="I2865:M2865"/>
    <mergeCell ref="N2865:P2865"/>
    <mergeCell ref="C2849:E2849"/>
    <mergeCell ref="I2849:M2849"/>
    <mergeCell ref="N2849:P2849"/>
    <mergeCell ref="Q2849:R2849"/>
    <mergeCell ref="C2850:E2850"/>
    <mergeCell ref="G2850:H2850"/>
    <mergeCell ref="I2850:M2850"/>
    <mergeCell ref="N2850:P2850"/>
    <mergeCell ref="Q2850:R2850"/>
    <mergeCell ref="C2851:E2851"/>
    <mergeCell ref="G2851:H2851"/>
    <mergeCell ref="I2851:M2851"/>
    <mergeCell ref="N2851:P2851"/>
    <mergeCell ref="I2853:M2853"/>
    <mergeCell ref="N2853:P2853"/>
    <mergeCell ref="Q2853:R2853"/>
    <mergeCell ref="C2854:E2854"/>
    <mergeCell ref="G2854:H2854"/>
    <mergeCell ref="I2854:M2854"/>
    <mergeCell ref="N2854:P2854"/>
    <mergeCell ref="Q2854:R2854"/>
    <mergeCell ref="C2855:E2855"/>
    <mergeCell ref="G2855:H2855"/>
    <mergeCell ref="I2855:M2855"/>
    <mergeCell ref="N2855:P2855"/>
    <mergeCell ref="Q2855:R2855"/>
    <mergeCell ref="A2815:R2815"/>
    <mergeCell ref="A2816:B2816"/>
    <mergeCell ref="C2816:D2816"/>
    <mergeCell ref="E2816:F2816"/>
    <mergeCell ref="G2816:J2816"/>
    <mergeCell ref="K2816:M2816"/>
    <mergeCell ref="N2816:R2816"/>
    <mergeCell ref="A2746:A2797"/>
    <mergeCell ref="B2746:O2746"/>
    <mergeCell ref="Q2746:R2747"/>
    <mergeCell ref="N2758:P2758"/>
    <mergeCell ref="C2759:E2759"/>
    <mergeCell ref="G2759:H2759"/>
    <mergeCell ref="I2759:M2759"/>
    <mergeCell ref="N2759:P2759"/>
    <mergeCell ref="Q2759:R2759"/>
    <mergeCell ref="C2760:E2760"/>
    <mergeCell ref="Q2760:R2760"/>
    <mergeCell ref="C2761:E2761"/>
    <mergeCell ref="C2762:E2762"/>
    <mergeCell ref="I2762:M2762"/>
    <mergeCell ref="N2762:P2762"/>
    <mergeCell ref="Q2762:R2762"/>
    <mergeCell ref="C2763:E2763"/>
    <mergeCell ref="I2763:M2763"/>
    <mergeCell ref="N2763:P2763"/>
    <mergeCell ref="Q2763:R2763"/>
    <mergeCell ref="C2764:E2764"/>
    <mergeCell ref="I2764:M2764"/>
    <mergeCell ref="N2764:P2764"/>
    <mergeCell ref="Q2764:R2764"/>
    <mergeCell ref="C2765:E2765"/>
    <mergeCell ref="I2765:M2765"/>
    <mergeCell ref="N2765:P2765"/>
    <mergeCell ref="Q2765:R2765"/>
    <mergeCell ref="C2766:E2766"/>
    <mergeCell ref="G2766:H2766"/>
    <mergeCell ref="N2771:P2771"/>
    <mergeCell ref="Q2771:R2771"/>
    <mergeCell ref="C2772:E2772"/>
    <mergeCell ref="G2772:H2772"/>
    <mergeCell ref="I2772:M2772"/>
    <mergeCell ref="N2772:P2772"/>
    <mergeCell ref="Q2772:R2772"/>
    <mergeCell ref="C2780:E2780"/>
    <mergeCell ref="G2780:H2780"/>
    <mergeCell ref="I2780:M2780"/>
    <mergeCell ref="N2780:P2780"/>
    <mergeCell ref="Q2780:R2780"/>
    <mergeCell ref="Q2781:R2781"/>
    <mergeCell ref="A2799:A2801"/>
    <mergeCell ref="B2799:P2799"/>
    <mergeCell ref="Q2799:R2800"/>
    <mergeCell ref="B2800:D2800"/>
    <mergeCell ref="E2800:F2800"/>
    <mergeCell ref="N2800:P2800"/>
    <mergeCell ref="B2801:D2801"/>
    <mergeCell ref="E2801:F2801"/>
    <mergeCell ref="G2801:H2801"/>
    <mergeCell ref="I2801:M2801"/>
    <mergeCell ref="N2801:P2801"/>
    <mergeCell ref="Q2801:R2801"/>
    <mergeCell ref="B2802:F2802"/>
    <mergeCell ref="A2803:A2804"/>
    <mergeCell ref="A2725:A2727"/>
    <mergeCell ref="B2725:P2725"/>
    <mergeCell ref="Q2725:R2726"/>
    <mergeCell ref="B2726:D2726"/>
    <mergeCell ref="E2726:F2726"/>
    <mergeCell ref="G2726:H2726"/>
    <mergeCell ref="I2726:M2726"/>
    <mergeCell ref="N2726:P2726"/>
    <mergeCell ref="B2727:D2727"/>
    <mergeCell ref="E2727:F2727"/>
    <mergeCell ref="G2727:H2727"/>
    <mergeCell ref="I2727:M2727"/>
    <mergeCell ref="N2727:P2727"/>
    <mergeCell ref="Q2727:R2727"/>
    <mergeCell ref="K2803:R2803"/>
    <mergeCell ref="B2804:D2804"/>
    <mergeCell ref="E2804:F2804"/>
    <mergeCell ref="J2804:J2814"/>
    <mergeCell ref="K2804:R2814"/>
    <mergeCell ref="B2807:H2807"/>
    <mergeCell ref="B2808:H2808"/>
    <mergeCell ref="B2728:F2728"/>
    <mergeCell ref="G2728:H2728"/>
    <mergeCell ref="A2729:A2730"/>
    <mergeCell ref="B2729:D2729"/>
    <mergeCell ref="E2729:F2729"/>
    <mergeCell ref="G2729:H2729"/>
    <mergeCell ref="K2729:R2729"/>
    <mergeCell ref="B2730:D2730"/>
    <mergeCell ref="E2730:F2730"/>
    <mergeCell ref="G2730:H2730"/>
    <mergeCell ref="J2730:J2740"/>
    <mergeCell ref="K2730:R2740"/>
    <mergeCell ref="G2731:H2731"/>
    <mergeCell ref="B2733:H2733"/>
    <mergeCell ref="B2734:H2734"/>
    <mergeCell ref="B2735:H2735"/>
    <mergeCell ref="B2736:H2736"/>
    <mergeCell ref="B2737:H2737"/>
    <mergeCell ref="B2738:H2738"/>
    <mergeCell ref="B2739:H2739"/>
    <mergeCell ref="B2740:H2740"/>
    <mergeCell ref="A2741:R2741"/>
    <mergeCell ref="A2742:B2742"/>
    <mergeCell ref="C2742:D2742"/>
    <mergeCell ref="E2742:F2742"/>
    <mergeCell ref="G2742:J2742"/>
    <mergeCell ref="K2742:M2742"/>
    <mergeCell ref="N2742:R2742"/>
    <mergeCell ref="A2743:A2744"/>
    <mergeCell ref="B2743:F2743"/>
    <mergeCell ref="I2743:R2743"/>
    <mergeCell ref="B2744:F2744"/>
    <mergeCell ref="I2744:L2744"/>
    <mergeCell ref="N2744:O2744"/>
    <mergeCell ref="G2788:H2788"/>
    <mergeCell ref="I2788:M2788"/>
    <mergeCell ref="N2788:P2788"/>
    <mergeCell ref="Q2788:R2788"/>
    <mergeCell ref="C2789:E2789"/>
    <mergeCell ref="G2789:H2789"/>
    <mergeCell ref="I2789:M2789"/>
    <mergeCell ref="N2789:P2789"/>
    <mergeCell ref="Q2789:R2789"/>
    <mergeCell ref="C2695:E2695"/>
    <mergeCell ref="G2695:H2695"/>
    <mergeCell ref="I2695:M2695"/>
    <mergeCell ref="N2695:P2695"/>
    <mergeCell ref="Q2695:R2695"/>
    <mergeCell ref="C2696:E2696"/>
    <mergeCell ref="G2696:H2696"/>
    <mergeCell ref="I2696:M2696"/>
    <mergeCell ref="N2696:P2696"/>
    <mergeCell ref="Q2696:R2696"/>
    <mergeCell ref="Q2697:R2697"/>
    <mergeCell ref="N2716:P2716"/>
    <mergeCell ref="C2717:E2717"/>
    <mergeCell ref="G2717:H2717"/>
    <mergeCell ref="I2717:M2717"/>
    <mergeCell ref="N2717:P2717"/>
    <mergeCell ref="Q2717:R2717"/>
    <mergeCell ref="C2716:E2716"/>
    <mergeCell ref="G2716:H2716"/>
    <mergeCell ref="I2716:M2716"/>
    <mergeCell ref="Q2716:R2716"/>
    <mergeCell ref="C2708:E2708"/>
    <mergeCell ref="G2708:H2708"/>
    <mergeCell ref="I2708:M2708"/>
    <mergeCell ref="N2708:P2708"/>
    <mergeCell ref="Q2708:R2708"/>
    <mergeCell ref="C2709:E2709"/>
    <mergeCell ref="G2709:H2709"/>
    <mergeCell ref="I2709:M2709"/>
    <mergeCell ref="N2709:P2709"/>
    <mergeCell ref="Q2709:R2709"/>
    <mergeCell ref="C2706:E2706"/>
    <mergeCell ref="G2706:H2706"/>
    <mergeCell ref="I2706:M2706"/>
    <mergeCell ref="N2706:P2706"/>
    <mergeCell ref="Q2706:R2706"/>
    <mergeCell ref="C2707:E2707"/>
    <mergeCell ref="G2707:H2707"/>
    <mergeCell ref="I2707:M2707"/>
    <mergeCell ref="N2707:P2707"/>
    <mergeCell ref="Q2707:R2707"/>
    <mergeCell ref="C2704:E2704"/>
    <mergeCell ref="G2704:H2704"/>
    <mergeCell ref="I2704:M2704"/>
    <mergeCell ref="N2704:P2704"/>
    <mergeCell ref="Q2704:R2704"/>
    <mergeCell ref="C2705:E2705"/>
    <mergeCell ref="G2705:H2705"/>
    <mergeCell ref="I2705:M2705"/>
    <mergeCell ref="N2705:P2705"/>
    <mergeCell ref="Q2705:R2705"/>
    <mergeCell ref="C2702:E2702"/>
    <mergeCell ref="G2702:H2702"/>
    <mergeCell ref="I2702:M2702"/>
    <mergeCell ref="N2702:P2702"/>
    <mergeCell ref="Q2702:R2702"/>
    <mergeCell ref="C2703:E2703"/>
    <mergeCell ref="G2703:H2703"/>
    <mergeCell ref="I2703:M2703"/>
    <mergeCell ref="N2703:P2703"/>
    <mergeCell ref="Q2703:R2703"/>
    <mergeCell ref="C2700:E2700"/>
    <mergeCell ref="G2700:H2700"/>
    <mergeCell ref="I2700:M2700"/>
    <mergeCell ref="I2687:M2687"/>
    <mergeCell ref="N2687:P2687"/>
    <mergeCell ref="Q2687:R2687"/>
    <mergeCell ref="C2688:E2688"/>
    <mergeCell ref="G2688:H2688"/>
    <mergeCell ref="I2688:M2688"/>
    <mergeCell ref="N2688:P2688"/>
    <mergeCell ref="Q2688:R2688"/>
    <mergeCell ref="C2689:E2689"/>
    <mergeCell ref="G2689:H2689"/>
    <mergeCell ref="I2689:M2689"/>
    <mergeCell ref="N2689:P2689"/>
    <mergeCell ref="Q2689:R2689"/>
    <mergeCell ref="C2690:E2690"/>
    <mergeCell ref="G2690:H2690"/>
    <mergeCell ref="I2690:M2690"/>
    <mergeCell ref="N2690:P2690"/>
    <mergeCell ref="Q2690:R2690"/>
    <mergeCell ref="C2691:E2691"/>
    <mergeCell ref="I2691:M2691"/>
    <mergeCell ref="N2691:P2691"/>
    <mergeCell ref="Q2691:R2691"/>
    <mergeCell ref="C2692:E2692"/>
    <mergeCell ref="G2692:H2692"/>
    <mergeCell ref="I2692:M2692"/>
    <mergeCell ref="N2692:P2692"/>
    <mergeCell ref="Q2692:R2692"/>
    <mergeCell ref="C2693:E2693"/>
    <mergeCell ref="I2693:M2693"/>
    <mergeCell ref="N2693:P2693"/>
    <mergeCell ref="Q2693:R2693"/>
    <mergeCell ref="C2694:E2694"/>
    <mergeCell ref="I2694:M2694"/>
    <mergeCell ref="N2694:P2694"/>
    <mergeCell ref="Q2694:R2694"/>
    <mergeCell ref="G2694:H2694"/>
    <mergeCell ref="G2693:H2693"/>
    <mergeCell ref="G2691:H2691"/>
    <mergeCell ref="C2650:E2650"/>
    <mergeCell ref="G2650:H2650"/>
    <mergeCell ref="I2650:M2650"/>
    <mergeCell ref="Q2650:R2650"/>
    <mergeCell ref="A2651:A2653"/>
    <mergeCell ref="B2651:P2651"/>
    <mergeCell ref="Q2651:R2652"/>
    <mergeCell ref="B2652:D2652"/>
    <mergeCell ref="E2652:F2652"/>
    <mergeCell ref="I2652:M2652"/>
    <mergeCell ref="N2652:P2652"/>
    <mergeCell ref="B2653:D2653"/>
    <mergeCell ref="E2653:F2653"/>
    <mergeCell ref="G2653:H2653"/>
    <mergeCell ref="I2653:M2653"/>
    <mergeCell ref="N2653:P2653"/>
    <mergeCell ref="Q2653:R2653"/>
    <mergeCell ref="B2654:F2654"/>
    <mergeCell ref="G2654:H2654"/>
    <mergeCell ref="A2655:A2656"/>
    <mergeCell ref="B2655:D2655"/>
    <mergeCell ref="E2655:F2655"/>
    <mergeCell ref="K2655:R2655"/>
    <mergeCell ref="B2656:D2656"/>
    <mergeCell ref="E2656:F2656"/>
    <mergeCell ref="J2656:J2666"/>
    <mergeCell ref="K2656:R2666"/>
    <mergeCell ref="B2659:H2659"/>
    <mergeCell ref="B2660:H2660"/>
    <mergeCell ref="B2661:H2661"/>
    <mergeCell ref="B2662:H2662"/>
    <mergeCell ref="B2663:H2663"/>
    <mergeCell ref="B2664:H2664"/>
    <mergeCell ref="B2665:H2665"/>
    <mergeCell ref="B2666:H2666"/>
    <mergeCell ref="G2652:H2652"/>
    <mergeCell ref="G2655:H2655"/>
    <mergeCell ref="G2656:H2656"/>
    <mergeCell ref="G2657:H2657"/>
    <mergeCell ref="C2643:E2643"/>
    <mergeCell ref="G2643:H2643"/>
    <mergeCell ref="I2643:M2643"/>
    <mergeCell ref="N2643:P2643"/>
    <mergeCell ref="Q2643:R2643"/>
    <mergeCell ref="C2644:E2644"/>
    <mergeCell ref="G2644:H2644"/>
    <mergeCell ref="I2644:M2644"/>
    <mergeCell ref="N2644:P2644"/>
    <mergeCell ref="Q2644:R2644"/>
    <mergeCell ref="C2645:E2645"/>
    <mergeCell ref="G2645:H2645"/>
    <mergeCell ref="I2645:M2645"/>
    <mergeCell ref="N2645:P2645"/>
    <mergeCell ref="Q2645:R2645"/>
    <mergeCell ref="C2646:E2646"/>
    <mergeCell ref="G2646:H2646"/>
    <mergeCell ref="I2646:M2646"/>
    <mergeCell ref="N2646:P2646"/>
    <mergeCell ref="Q2646:R2646"/>
    <mergeCell ref="C2647:E2647"/>
    <mergeCell ref="G2647:H2647"/>
    <mergeCell ref="I2647:M2647"/>
    <mergeCell ref="N2647:P2647"/>
    <mergeCell ref="Q2647:R2647"/>
    <mergeCell ref="C2648:E2648"/>
    <mergeCell ref="G2648:H2648"/>
    <mergeCell ref="I2648:M2648"/>
    <mergeCell ref="N2648:P2648"/>
    <mergeCell ref="Q2648:R2648"/>
    <mergeCell ref="C2649:E2649"/>
    <mergeCell ref="I2649:M2649"/>
    <mergeCell ref="N2649:P2649"/>
    <mergeCell ref="Q2649:R2649"/>
    <mergeCell ref="C2622:E2622"/>
    <mergeCell ref="G2622:H2622"/>
    <mergeCell ref="I2622:M2622"/>
    <mergeCell ref="N2622:P2622"/>
    <mergeCell ref="Q2622:R2622"/>
    <mergeCell ref="C2623:E2623"/>
    <mergeCell ref="G2623:H2623"/>
    <mergeCell ref="I2623:M2623"/>
    <mergeCell ref="N2623:P2623"/>
    <mergeCell ref="Q2623:R2623"/>
    <mergeCell ref="C2620:E2620"/>
    <mergeCell ref="G2620:H2620"/>
    <mergeCell ref="I2620:M2620"/>
    <mergeCell ref="N2620:P2620"/>
    <mergeCell ref="Q2620:R2620"/>
    <mergeCell ref="C2621:E2621"/>
    <mergeCell ref="G2621:H2621"/>
    <mergeCell ref="I2621:M2621"/>
    <mergeCell ref="N2621:P2621"/>
    <mergeCell ref="Q2621:R2621"/>
    <mergeCell ref="C2618:E2618"/>
    <mergeCell ref="G2618:H2618"/>
    <mergeCell ref="I2618:M2618"/>
    <mergeCell ref="N2618:P2618"/>
    <mergeCell ref="Q2618:R2618"/>
    <mergeCell ref="C2619:E2619"/>
    <mergeCell ref="G2619:H2619"/>
    <mergeCell ref="I2619:M2619"/>
    <mergeCell ref="N2619:P2619"/>
    <mergeCell ref="Q2619:R2619"/>
    <mergeCell ref="C2642:E2642"/>
    <mergeCell ref="G2642:H2642"/>
    <mergeCell ref="I2642:M2642"/>
    <mergeCell ref="N2642:P2642"/>
    <mergeCell ref="Q2642:R2642"/>
    <mergeCell ref="I2627:M2627"/>
    <mergeCell ref="N2627:P2627"/>
    <mergeCell ref="Q2627:R2627"/>
    <mergeCell ref="C2624:E2624"/>
    <mergeCell ref="G2624:H2624"/>
    <mergeCell ref="I2624:M2624"/>
    <mergeCell ref="N2624:P2624"/>
    <mergeCell ref="Q2624:R2624"/>
    <mergeCell ref="C2625:E2625"/>
    <mergeCell ref="G2625:H2625"/>
    <mergeCell ref="I2625:M2625"/>
    <mergeCell ref="N2625:P2625"/>
    <mergeCell ref="Q2625:R2625"/>
    <mergeCell ref="Q2637:R2637"/>
    <mergeCell ref="C2638:E2638"/>
    <mergeCell ref="I2638:M2638"/>
    <mergeCell ref="N2638:P2638"/>
    <mergeCell ref="Q2638:R2638"/>
    <mergeCell ref="B2580:F2580"/>
    <mergeCell ref="A2581:A2582"/>
    <mergeCell ref="B2581:D2581"/>
    <mergeCell ref="E2581:F2581"/>
    <mergeCell ref="K2581:R2581"/>
    <mergeCell ref="B2582:D2582"/>
    <mergeCell ref="E2582:F2582"/>
    <mergeCell ref="J2582:J2592"/>
    <mergeCell ref="K2582:R2592"/>
    <mergeCell ref="B2585:H2585"/>
    <mergeCell ref="B2586:H2586"/>
    <mergeCell ref="B2587:H2587"/>
    <mergeCell ref="B2588:H2588"/>
    <mergeCell ref="B2589:H2589"/>
    <mergeCell ref="B2590:H2590"/>
    <mergeCell ref="B2591:H2591"/>
    <mergeCell ref="B2592:H2592"/>
    <mergeCell ref="A2593:R2593"/>
    <mergeCell ref="A2594:B2594"/>
    <mergeCell ref="C2594:D2594"/>
    <mergeCell ref="E2594:F2594"/>
    <mergeCell ref="G2594:J2594"/>
    <mergeCell ref="K2594:M2594"/>
    <mergeCell ref="N2594:R2594"/>
    <mergeCell ref="B2595:F2595"/>
    <mergeCell ref="I2595:R2595"/>
    <mergeCell ref="B2596:F2596"/>
    <mergeCell ref="I2596:L2596"/>
    <mergeCell ref="N2596:O2596"/>
    <mergeCell ref="A2598:A2649"/>
    <mergeCell ref="B2598:O2598"/>
    <mergeCell ref="Q2598:R2599"/>
    <mergeCell ref="C2599:E2599"/>
    <mergeCell ref="G2599:H2599"/>
    <mergeCell ref="I2599:M2599"/>
    <mergeCell ref="N2599:P2599"/>
    <mergeCell ref="C2600:E2600"/>
    <mergeCell ref="G2600:H2600"/>
    <mergeCell ref="I2600:M2600"/>
    <mergeCell ref="N2600:P2600"/>
    <mergeCell ref="Q2600:R2600"/>
    <mergeCell ref="C2601:E2601"/>
    <mergeCell ref="G2601:H2601"/>
    <mergeCell ref="I2601:M2601"/>
    <mergeCell ref="N2601:P2601"/>
    <mergeCell ref="Q2601:R2601"/>
    <mergeCell ref="C2602:E2602"/>
    <mergeCell ref="G2602:H2602"/>
    <mergeCell ref="I2602:M2602"/>
    <mergeCell ref="N2602:P2602"/>
    <mergeCell ref="Q2602:R2602"/>
    <mergeCell ref="C2603:E2603"/>
    <mergeCell ref="G2603:H2603"/>
    <mergeCell ref="I2603:M2603"/>
    <mergeCell ref="N2603:P2603"/>
    <mergeCell ref="Q2603:R2603"/>
    <mergeCell ref="C2604:E2604"/>
    <mergeCell ref="G2604:H2604"/>
    <mergeCell ref="I2604:M2604"/>
    <mergeCell ref="N2604:P2604"/>
    <mergeCell ref="Q2604:R2604"/>
    <mergeCell ref="C2605:E2605"/>
    <mergeCell ref="G2605:H2605"/>
    <mergeCell ref="I2605:M2605"/>
    <mergeCell ref="A2577:A2579"/>
    <mergeCell ref="B2577:P2577"/>
    <mergeCell ref="Q2577:R2578"/>
    <mergeCell ref="B2578:D2578"/>
    <mergeCell ref="E2578:F2578"/>
    <mergeCell ref="B2579:D2579"/>
    <mergeCell ref="E2579:F2579"/>
    <mergeCell ref="I2578:M2578"/>
    <mergeCell ref="N2578:P2578"/>
    <mergeCell ref="G2579:H2579"/>
    <mergeCell ref="I2579:M2579"/>
    <mergeCell ref="N2579:P2579"/>
    <mergeCell ref="Q2579:R2579"/>
    <mergeCell ref="Q2573:R2573"/>
    <mergeCell ref="C2574:E2574"/>
    <mergeCell ref="G2574:H2574"/>
    <mergeCell ref="I2574:M2574"/>
    <mergeCell ref="N2574:P2574"/>
    <mergeCell ref="Q2574:R2574"/>
    <mergeCell ref="C2575:E2575"/>
    <mergeCell ref="I2575:M2575"/>
    <mergeCell ref="N2575:P2575"/>
    <mergeCell ref="Q2575:R2575"/>
    <mergeCell ref="G2567:H2567"/>
    <mergeCell ref="G2568:H2568"/>
    <mergeCell ref="C2571:E2571"/>
    <mergeCell ref="G2571:H2571"/>
    <mergeCell ref="I2571:M2571"/>
    <mergeCell ref="N2571:P2571"/>
    <mergeCell ref="C2572:E2572"/>
    <mergeCell ref="G2572:H2572"/>
    <mergeCell ref="I2572:M2572"/>
    <mergeCell ref="N2572:P2572"/>
    <mergeCell ref="Q2572:R2572"/>
    <mergeCell ref="C2573:E2573"/>
    <mergeCell ref="G2573:H2573"/>
    <mergeCell ref="I2573:M2573"/>
    <mergeCell ref="N2573:P2573"/>
    <mergeCell ref="A2524:A2575"/>
    <mergeCell ref="C2528:E2528"/>
    <mergeCell ref="G2528:H2528"/>
    <mergeCell ref="I2528:M2528"/>
    <mergeCell ref="N2528:P2528"/>
    <mergeCell ref="Q2547:R2547"/>
    <mergeCell ref="C2544:E2544"/>
    <mergeCell ref="G2544:H2544"/>
    <mergeCell ref="I2544:M2544"/>
    <mergeCell ref="N2544:P2544"/>
    <mergeCell ref="Q2544:R2544"/>
    <mergeCell ref="C2545:E2545"/>
    <mergeCell ref="G2545:H2545"/>
    <mergeCell ref="I2545:M2545"/>
    <mergeCell ref="N2545:P2545"/>
    <mergeCell ref="Q2545:R2545"/>
    <mergeCell ref="C2542:E2542"/>
    <mergeCell ref="G2542:H2542"/>
    <mergeCell ref="I2542:M2542"/>
    <mergeCell ref="N2542:P2542"/>
    <mergeCell ref="Q2542:R2542"/>
    <mergeCell ref="C2543:E2543"/>
    <mergeCell ref="G2543:H2543"/>
    <mergeCell ref="I2543:M2543"/>
    <mergeCell ref="N2543:P2543"/>
    <mergeCell ref="Q2543:R2543"/>
    <mergeCell ref="C2564:E2564"/>
    <mergeCell ref="G2564:H2564"/>
    <mergeCell ref="I2564:M2564"/>
    <mergeCell ref="N2564:P2564"/>
    <mergeCell ref="Q2564:R2564"/>
    <mergeCell ref="C2565:E2565"/>
    <mergeCell ref="I2565:M2565"/>
    <mergeCell ref="N2565:P2565"/>
    <mergeCell ref="Q2565:R2565"/>
    <mergeCell ref="C2566:E2566"/>
    <mergeCell ref="G2566:H2566"/>
    <mergeCell ref="I2566:M2566"/>
    <mergeCell ref="N2566:P2566"/>
    <mergeCell ref="Q2566:R2566"/>
    <mergeCell ref="C2567:E2567"/>
    <mergeCell ref="I2567:M2567"/>
    <mergeCell ref="N2567:P2567"/>
    <mergeCell ref="Q2567:R2567"/>
    <mergeCell ref="C2568:E2568"/>
    <mergeCell ref="I2568:M2568"/>
    <mergeCell ref="N2568:P2568"/>
    <mergeCell ref="Q2568:R2568"/>
    <mergeCell ref="C2569:E2569"/>
    <mergeCell ref="G2569:H2569"/>
    <mergeCell ref="I2569:M2569"/>
    <mergeCell ref="N2569:P2569"/>
    <mergeCell ref="Q2569:R2569"/>
    <mergeCell ref="C2570:E2570"/>
    <mergeCell ref="G2570:H2570"/>
    <mergeCell ref="I2570:M2570"/>
    <mergeCell ref="N2570:P2570"/>
    <mergeCell ref="Q2570:R2570"/>
    <mergeCell ref="Q2571:R2571"/>
    <mergeCell ref="C2557:E2557"/>
    <mergeCell ref="G2557:H2557"/>
    <mergeCell ref="I2557:M2557"/>
    <mergeCell ref="N2557:P2557"/>
    <mergeCell ref="Q2557:R2557"/>
    <mergeCell ref="C2558:E2558"/>
    <mergeCell ref="G2558:H2558"/>
    <mergeCell ref="I2558:M2558"/>
    <mergeCell ref="N2558:P2558"/>
    <mergeCell ref="Q2558:R2558"/>
    <mergeCell ref="C2559:E2559"/>
    <mergeCell ref="G2559:H2559"/>
    <mergeCell ref="I2559:M2559"/>
    <mergeCell ref="N2559:P2559"/>
    <mergeCell ref="Q2559:R2559"/>
    <mergeCell ref="C2560:E2560"/>
    <mergeCell ref="G2560:H2560"/>
    <mergeCell ref="I2560:M2560"/>
    <mergeCell ref="N2560:P2560"/>
    <mergeCell ref="Q2560:R2560"/>
    <mergeCell ref="C2561:E2561"/>
    <mergeCell ref="G2561:H2561"/>
    <mergeCell ref="I2561:M2561"/>
    <mergeCell ref="N2561:P2561"/>
    <mergeCell ref="Q2561:R2561"/>
    <mergeCell ref="C2562:E2562"/>
    <mergeCell ref="G2562:H2562"/>
    <mergeCell ref="I2562:M2562"/>
    <mergeCell ref="N2562:P2562"/>
    <mergeCell ref="Q2562:R2562"/>
    <mergeCell ref="C2563:E2563"/>
    <mergeCell ref="G2563:H2563"/>
    <mergeCell ref="I2563:M2563"/>
    <mergeCell ref="N2563:P2563"/>
    <mergeCell ref="Q2563:R2563"/>
    <mergeCell ref="C2553:E2553"/>
    <mergeCell ref="I2553:M2553"/>
    <mergeCell ref="N2553:P2553"/>
    <mergeCell ref="Q2553:R2553"/>
    <mergeCell ref="C2554:E2554"/>
    <mergeCell ref="I2554:M2554"/>
    <mergeCell ref="N2554:P2554"/>
    <mergeCell ref="Q2554:R2554"/>
    <mergeCell ref="C2555:E2555"/>
    <mergeCell ref="I2555:M2555"/>
    <mergeCell ref="N2555:P2555"/>
    <mergeCell ref="Q2555:R2555"/>
    <mergeCell ref="C2556:E2556"/>
    <mergeCell ref="G2556:H2556"/>
    <mergeCell ref="I2556:M2556"/>
    <mergeCell ref="N2556:P2556"/>
    <mergeCell ref="Q2556:R2556"/>
    <mergeCell ref="I2488:M2488"/>
    <mergeCell ref="N2488:P2488"/>
    <mergeCell ref="Q2488:R2488"/>
    <mergeCell ref="C2489:E2489"/>
    <mergeCell ref="G2489:H2489"/>
    <mergeCell ref="I2489:M2489"/>
    <mergeCell ref="N2489:P2489"/>
    <mergeCell ref="Q2501:R2501"/>
    <mergeCell ref="C2502:E2502"/>
    <mergeCell ref="G2502:H2502"/>
    <mergeCell ref="I2502:M2502"/>
    <mergeCell ref="Q2502:R2502"/>
    <mergeCell ref="C2497:E2497"/>
    <mergeCell ref="B2524:O2524"/>
    <mergeCell ref="Q2524:R2525"/>
    <mergeCell ref="C2525:E2525"/>
    <mergeCell ref="I2525:M2525"/>
    <mergeCell ref="N2525:P2525"/>
    <mergeCell ref="C2526:E2526"/>
    <mergeCell ref="I2526:M2526"/>
    <mergeCell ref="N2526:P2526"/>
    <mergeCell ref="Q2526:R2526"/>
    <mergeCell ref="C2527:E2527"/>
    <mergeCell ref="G2527:H2527"/>
    <mergeCell ref="I2527:M2527"/>
    <mergeCell ref="N2527:P2527"/>
    <mergeCell ref="Q2527:R2527"/>
    <mergeCell ref="C2540:E2540"/>
    <mergeCell ref="G2540:H2540"/>
    <mergeCell ref="I2540:M2540"/>
    <mergeCell ref="N2540:P2540"/>
    <mergeCell ref="Q2540:R2540"/>
    <mergeCell ref="C2541:E2541"/>
    <mergeCell ref="G2541:H2541"/>
    <mergeCell ref="G2488:H2488"/>
    <mergeCell ref="B2521:F2521"/>
    <mergeCell ref="G2521:H2521"/>
    <mergeCell ref="I2521:R2521"/>
    <mergeCell ref="B2522:F2522"/>
    <mergeCell ref="G2522:H2522"/>
    <mergeCell ref="I2522:L2522"/>
    <mergeCell ref="N2522:O2522"/>
    <mergeCell ref="G2504:H2504"/>
    <mergeCell ref="I2504:M2504"/>
    <mergeCell ref="N2504:P2504"/>
    <mergeCell ref="G2505:H2505"/>
    <mergeCell ref="I2505:M2505"/>
    <mergeCell ref="Q2487:R2487"/>
    <mergeCell ref="G2461:H2461"/>
    <mergeCell ref="I2461:M2461"/>
    <mergeCell ref="N2461:P2461"/>
    <mergeCell ref="Q2461:R2461"/>
    <mergeCell ref="G2468:H2468"/>
    <mergeCell ref="G2469:H2469"/>
    <mergeCell ref="G2470:H2470"/>
    <mergeCell ref="G2471:H2471"/>
    <mergeCell ref="C2464:E2464"/>
    <mergeCell ref="G2464:H2464"/>
    <mergeCell ref="I2464:M2464"/>
    <mergeCell ref="Q2464:R2464"/>
    <mergeCell ref="G2466:H2466"/>
    <mergeCell ref="I2466:M2466"/>
    <mergeCell ref="N2466:P2466"/>
    <mergeCell ref="G2467:H2467"/>
    <mergeCell ref="I2467:M2467"/>
    <mergeCell ref="N2467:P2467"/>
    <mergeCell ref="Q2467:R2467"/>
    <mergeCell ref="C2458:E2458"/>
    <mergeCell ref="N2548:P2548"/>
    <mergeCell ref="C2549:E2549"/>
    <mergeCell ref="G2549:H2549"/>
    <mergeCell ref="I2549:M2549"/>
    <mergeCell ref="N2549:P2549"/>
    <mergeCell ref="Q2549:R2549"/>
    <mergeCell ref="C2550:E2550"/>
    <mergeCell ref="Q2550:R2550"/>
    <mergeCell ref="C2551:E2551"/>
    <mergeCell ref="C2552:E2552"/>
    <mergeCell ref="I2552:M2552"/>
    <mergeCell ref="N2552:P2552"/>
    <mergeCell ref="Q2552:R2552"/>
    <mergeCell ref="I2465:M2465"/>
    <mergeCell ref="N2465:P2465"/>
    <mergeCell ref="Q2465:R2465"/>
    <mergeCell ref="C2466:E2466"/>
    <mergeCell ref="Q2466:R2466"/>
    <mergeCell ref="C2467:E2467"/>
    <mergeCell ref="C2468:E2468"/>
    <mergeCell ref="I2468:M2468"/>
    <mergeCell ref="N2468:P2468"/>
    <mergeCell ref="Q2468:R2468"/>
    <mergeCell ref="C2469:E2469"/>
    <mergeCell ref="I2469:M2469"/>
    <mergeCell ref="N2469:P2469"/>
    <mergeCell ref="Q2469:R2469"/>
    <mergeCell ref="C2470:E2470"/>
    <mergeCell ref="I2470:M2470"/>
    <mergeCell ref="N2470:P2470"/>
    <mergeCell ref="Q2470:R2470"/>
    <mergeCell ref="C2471:E2471"/>
    <mergeCell ref="I2471:M2471"/>
    <mergeCell ref="N2471:P2471"/>
    <mergeCell ref="Q2471:R2471"/>
    <mergeCell ref="C2472:E2472"/>
    <mergeCell ref="C2482:E2482"/>
    <mergeCell ref="G2482:H2482"/>
    <mergeCell ref="I2482:M2482"/>
    <mergeCell ref="N2482:P2482"/>
    <mergeCell ref="Q2482:R2482"/>
    <mergeCell ref="C2483:E2483"/>
    <mergeCell ref="I2483:M2483"/>
    <mergeCell ref="N2483:P2483"/>
    <mergeCell ref="Q2483:R2483"/>
    <mergeCell ref="I2486:M2486"/>
    <mergeCell ref="N2486:P2486"/>
    <mergeCell ref="Q2486:R2486"/>
    <mergeCell ref="C2479:E2479"/>
    <mergeCell ref="G2481:H2481"/>
    <mergeCell ref="A2503:A2505"/>
    <mergeCell ref="B2503:P2503"/>
    <mergeCell ref="Q2503:R2504"/>
    <mergeCell ref="B2504:D2504"/>
    <mergeCell ref="E2504:F2504"/>
    <mergeCell ref="B2505:D2505"/>
    <mergeCell ref="E2505:F2505"/>
    <mergeCell ref="C2475:E2475"/>
    <mergeCell ref="G2475:H2475"/>
    <mergeCell ref="I2475:M2475"/>
    <mergeCell ref="N2475:P2475"/>
    <mergeCell ref="Q2475:R2475"/>
    <mergeCell ref="C2476:E2476"/>
    <mergeCell ref="G2476:H2476"/>
    <mergeCell ref="I2476:M2476"/>
    <mergeCell ref="N2476:P2476"/>
    <mergeCell ref="Q2476:R2476"/>
    <mergeCell ref="C2477:E2477"/>
    <mergeCell ref="G2477:H2477"/>
    <mergeCell ref="I2477:M2477"/>
    <mergeCell ref="N2477:P2477"/>
    <mergeCell ref="Q2477:R2477"/>
    <mergeCell ref="C2478:E2478"/>
    <mergeCell ref="G2478:H2478"/>
    <mergeCell ref="I2478:M2478"/>
    <mergeCell ref="N2478:P2478"/>
    <mergeCell ref="Q2478:R2478"/>
    <mergeCell ref="G2479:H2479"/>
    <mergeCell ref="I2479:M2479"/>
    <mergeCell ref="N2479:P2479"/>
    <mergeCell ref="Q2479:R2479"/>
    <mergeCell ref="C2480:E2480"/>
    <mergeCell ref="G2480:H2480"/>
    <mergeCell ref="I2480:M2480"/>
    <mergeCell ref="N2480:P2480"/>
    <mergeCell ref="Q2480:R2480"/>
    <mergeCell ref="C2481:E2481"/>
    <mergeCell ref="I2481:M2481"/>
    <mergeCell ref="N2481:P2481"/>
    <mergeCell ref="Q2481:R2481"/>
    <mergeCell ref="Q2489:R2489"/>
    <mergeCell ref="C2490:E2490"/>
    <mergeCell ref="G2490:H2490"/>
    <mergeCell ref="I2490:M2490"/>
    <mergeCell ref="N2490:P2490"/>
    <mergeCell ref="Q2490:R2490"/>
    <mergeCell ref="C2491:E2491"/>
    <mergeCell ref="I2491:M2491"/>
    <mergeCell ref="N2491:P2491"/>
    <mergeCell ref="Q2491:R2491"/>
    <mergeCell ref="G2483:H2483"/>
    <mergeCell ref="G2484:H2484"/>
    <mergeCell ref="C2487:E2487"/>
    <mergeCell ref="G2487:H2487"/>
    <mergeCell ref="I2487:M2487"/>
    <mergeCell ref="N2487:P2487"/>
    <mergeCell ref="C2488:E2488"/>
    <mergeCell ref="C2484:E2484"/>
    <mergeCell ref="I2484:M2484"/>
    <mergeCell ref="N2484:P2484"/>
    <mergeCell ref="Q2484:R2484"/>
    <mergeCell ref="C2485:E2485"/>
    <mergeCell ref="G2485:H2485"/>
    <mergeCell ref="G2455:H2455"/>
    <mergeCell ref="I2455:M2455"/>
    <mergeCell ref="N2455:P2455"/>
    <mergeCell ref="Q2455:R2455"/>
    <mergeCell ref="C2452:E2452"/>
    <mergeCell ref="G2452:H2452"/>
    <mergeCell ref="I2452:M2452"/>
    <mergeCell ref="N2452:P2452"/>
    <mergeCell ref="Q2452:R2452"/>
    <mergeCell ref="C2453:E2453"/>
    <mergeCell ref="G2453:H2453"/>
    <mergeCell ref="I2453:M2453"/>
    <mergeCell ref="N2453:P2453"/>
    <mergeCell ref="Q2453:R2453"/>
    <mergeCell ref="Q2403:R2403"/>
    <mergeCell ref="N2422:P2422"/>
    <mergeCell ref="C2423:E2423"/>
    <mergeCell ref="G2423:H2423"/>
    <mergeCell ref="I2423:M2423"/>
    <mergeCell ref="N2423:P2423"/>
    <mergeCell ref="Q2423:R2423"/>
    <mergeCell ref="C2424:E2424"/>
    <mergeCell ref="Q2424:R2424"/>
    <mergeCell ref="C2425:E2425"/>
    <mergeCell ref="C2426:E2426"/>
    <mergeCell ref="I2426:M2426"/>
    <mergeCell ref="N2426:P2426"/>
    <mergeCell ref="Q2426:R2426"/>
    <mergeCell ref="C2427:E2427"/>
    <mergeCell ref="I2427:M2427"/>
    <mergeCell ref="N2427:P2427"/>
    <mergeCell ref="Q2427:R2427"/>
    <mergeCell ref="G2428:H2428"/>
    <mergeCell ref="G2426:H2426"/>
    <mergeCell ref="G2427:H2427"/>
    <mergeCell ref="G2424:H2424"/>
    <mergeCell ref="I2424:M2424"/>
    <mergeCell ref="N2424:P2424"/>
    <mergeCell ref="G2425:H2425"/>
    <mergeCell ref="I2425:M2425"/>
    <mergeCell ref="N2425:P2425"/>
    <mergeCell ref="Q2425:R2425"/>
    <mergeCell ref="C2428:E2428"/>
    <mergeCell ref="I2428:M2428"/>
    <mergeCell ref="Q2428:R2428"/>
    <mergeCell ref="A2445:R2445"/>
    <mergeCell ref="A2446:B2446"/>
    <mergeCell ref="C2446:D2446"/>
    <mergeCell ref="E2446:F2446"/>
    <mergeCell ref="G2446:J2446"/>
    <mergeCell ref="K2446:M2446"/>
    <mergeCell ref="N2446:R2446"/>
    <mergeCell ref="A2447:A2448"/>
    <mergeCell ref="B2447:F2447"/>
    <mergeCell ref="I2447:R2447"/>
    <mergeCell ref="B2448:F2448"/>
    <mergeCell ref="I2448:L2448"/>
    <mergeCell ref="N2448:O2448"/>
    <mergeCell ref="A2450:A2501"/>
    <mergeCell ref="B2450:O2450"/>
    <mergeCell ref="Q2450:R2451"/>
    <mergeCell ref="N2464:P2464"/>
    <mergeCell ref="C2465:E2465"/>
    <mergeCell ref="G2465:H2465"/>
    <mergeCell ref="C2403:E2403"/>
    <mergeCell ref="G2403:H2403"/>
    <mergeCell ref="I2403:M2403"/>
    <mergeCell ref="N2403:P2403"/>
    <mergeCell ref="C2404:E2404"/>
    <mergeCell ref="G2404:H2404"/>
    <mergeCell ref="I2404:M2404"/>
    <mergeCell ref="N2404:P2404"/>
    <mergeCell ref="Q2404:R2404"/>
    <mergeCell ref="Q2420:R2420"/>
    <mergeCell ref="C2421:E2421"/>
    <mergeCell ref="G2421:H2421"/>
    <mergeCell ref="I2421:M2421"/>
    <mergeCell ref="N2421:P2421"/>
    <mergeCell ref="Q2421:R2421"/>
    <mergeCell ref="I2417:M2417"/>
    <mergeCell ref="N2417:P2417"/>
    <mergeCell ref="Q2417:R2417"/>
    <mergeCell ref="C2418:E2418"/>
    <mergeCell ref="G2418:H2418"/>
    <mergeCell ref="I2418:M2418"/>
    <mergeCell ref="N2418:P2418"/>
    <mergeCell ref="Q2418:R2418"/>
    <mergeCell ref="C2419:E2419"/>
    <mergeCell ref="G2419:H2419"/>
    <mergeCell ref="I2419:M2419"/>
    <mergeCell ref="C2422:E2422"/>
    <mergeCell ref="G2422:H2422"/>
    <mergeCell ref="I2422:M2422"/>
    <mergeCell ref="Q2422:R2422"/>
    <mergeCell ref="C2420:E2420"/>
    <mergeCell ref="G2420:H2420"/>
    <mergeCell ref="I2420:M2420"/>
    <mergeCell ref="N2420:P2420"/>
    <mergeCell ref="I2485:M2485"/>
    <mergeCell ref="N2485:P2485"/>
    <mergeCell ref="Q2485:R2485"/>
    <mergeCell ref="C2486:E2486"/>
    <mergeCell ref="G2486:H2486"/>
    <mergeCell ref="I2459:M2459"/>
    <mergeCell ref="N2459:P2459"/>
    <mergeCell ref="Q2459:R2459"/>
    <mergeCell ref="C2456:E2456"/>
    <mergeCell ref="G2456:H2456"/>
    <mergeCell ref="I2456:M2456"/>
    <mergeCell ref="N2456:P2456"/>
    <mergeCell ref="Q2456:R2456"/>
    <mergeCell ref="C2457:E2457"/>
    <mergeCell ref="G2457:H2457"/>
    <mergeCell ref="I2457:M2457"/>
    <mergeCell ref="N2457:P2457"/>
    <mergeCell ref="Q2457:R2457"/>
    <mergeCell ref="C2454:E2454"/>
    <mergeCell ref="G2454:H2454"/>
    <mergeCell ref="I2454:M2454"/>
    <mergeCell ref="N2454:P2454"/>
    <mergeCell ref="Q2454:R2454"/>
    <mergeCell ref="C2455:E2455"/>
    <mergeCell ref="C2396:E2396"/>
    <mergeCell ref="G2396:H2396"/>
    <mergeCell ref="I2396:M2396"/>
    <mergeCell ref="N2396:P2396"/>
    <mergeCell ref="Q2396:R2396"/>
    <mergeCell ref="C2397:E2397"/>
    <mergeCell ref="I2397:M2397"/>
    <mergeCell ref="N2397:P2397"/>
    <mergeCell ref="Q2397:R2397"/>
    <mergeCell ref="C2398:E2398"/>
    <mergeCell ref="G2398:H2398"/>
    <mergeCell ref="I2398:M2398"/>
    <mergeCell ref="N2398:P2398"/>
    <mergeCell ref="Q2398:R2398"/>
    <mergeCell ref="G2397:H2397"/>
    <mergeCell ref="C2399:E2399"/>
    <mergeCell ref="I2399:M2399"/>
    <mergeCell ref="N2399:P2399"/>
    <mergeCell ref="Q2399:R2399"/>
    <mergeCell ref="C2400:E2400"/>
    <mergeCell ref="I2400:M2400"/>
    <mergeCell ref="N2400:P2400"/>
    <mergeCell ref="Q2400:R2400"/>
    <mergeCell ref="C2401:E2401"/>
    <mergeCell ref="G2401:H2401"/>
    <mergeCell ref="I2401:M2401"/>
    <mergeCell ref="N2401:P2401"/>
    <mergeCell ref="Q2401:R2401"/>
    <mergeCell ref="C2402:E2402"/>
    <mergeCell ref="G2402:H2402"/>
    <mergeCell ref="I2402:M2402"/>
    <mergeCell ref="N2402:P2402"/>
    <mergeCell ref="Q2402:R2402"/>
    <mergeCell ref="G2399:H2399"/>
    <mergeCell ref="G2400:H2400"/>
    <mergeCell ref="G2390:H2390"/>
    <mergeCell ref="I2390:M2390"/>
    <mergeCell ref="N2390:P2390"/>
    <mergeCell ref="Q2390:R2390"/>
    <mergeCell ref="C2391:E2391"/>
    <mergeCell ref="G2391:H2391"/>
    <mergeCell ref="I2391:M2391"/>
    <mergeCell ref="N2391:P2391"/>
    <mergeCell ref="Q2391:R2391"/>
    <mergeCell ref="G2384:H2384"/>
    <mergeCell ref="G2385:H2385"/>
    <mergeCell ref="G2386:H2386"/>
    <mergeCell ref="G2387:H2387"/>
    <mergeCell ref="C2392:E2392"/>
    <mergeCell ref="G2392:H2392"/>
    <mergeCell ref="I2392:M2392"/>
    <mergeCell ref="N2392:P2392"/>
    <mergeCell ref="Q2392:R2392"/>
    <mergeCell ref="C2393:E2393"/>
    <mergeCell ref="G2393:H2393"/>
    <mergeCell ref="I2393:M2393"/>
    <mergeCell ref="N2393:P2393"/>
    <mergeCell ref="Q2393:R2393"/>
    <mergeCell ref="C2394:E2394"/>
    <mergeCell ref="G2394:H2394"/>
    <mergeCell ref="I2394:M2394"/>
    <mergeCell ref="N2394:P2394"/>
    <mergeCell ref="Q2394:R2394"/>
    <mergeCell ref="C2395:E2395"/>
    <mergeCell ref="G2395:H2395"/>
    <mergeCell ref="I2395:M2395"/>
    <mergeCell ref="N2395:P2395"/>
    <mergeCell ref="Q2395:R2395"/>
    <mergeCell ref="Q2389:R2389"/>
    <mergeCell ref="C2390:E2390"/>
    <mergeCell ref="C2352:E2352"/>
    <mergeCell ref="G2352:H2352"/>
    <mergeCell ref="I2352:M2352"/>
    <mergeCell ref="N2352:P2352"/>
    <mergeCell ref="Q2352:R2352"/>
    <mergeCell ref="C2353:E2353"/>
    <mergeCell ref="G2353:H2353"/>
    <mergeCell ref="I2353:M2353"/>
    <mergeCell ref="N2353:P2353"/>
    <mergeCell ref="Q2353:R2353"/>
    <mergeCell ref="C2354:E2354"/>
    <mergeCell ref="G2354:H2354"/>
    <mergeCell ref="I2354:M2354"/>
    <mergeCell ref="Q2354:R2354"/>
    <mergeCell ref="A2355:A2357"/>
    <mergeCell ref="B2355:P2355"/>
    <mergeCell ref="Q2355:R2356"/>
    <mergeCell ref="B2356:D2356"/>
    <mergeCell ref="G2356:H2356"/>
    <mergeCell ref="I2356:M2356"/>
    <mergeCell ref="N2356:P2356"/>
    <mergeCell ref="B2357:D2357"/>
    <mergeCell ref="E2357:F2357"/>
    <mergeCell ref="I2357:M2357"/>
    <mergeCell ref="N2357:P2357"/>
    <mergeCell ref="Q2357:R2357"/>
    <mergeCell ref="A2359:A2360"/>
    <mergeCell ref="B2359:D2359"/>
    <mergeCell ref="E2359:F2359"/>
    <mergeCell ref="G2359:H2359"/>
    <mergeCell ref="K2359:R2359"/>
    <mergeCell ref="B2360:D2360"/>
    <mergeCell ref="E2360:F2360"/>
    <mergeCell ref="G2360:H2360"/>
    <mergeCell ref="J2360:J2370"/>
    <mergeCell ref="K2360:R2370"/>
    <mergeCell ref="B2363:H2363"/>
    <mergeCell ref="B2364:H2364"/>
    <mergeCell ref="B2365:H2365"/>
    <mergeCell ref="B2366:H2366"/>
    <mergeCell ref="B2367:H2367"/>
    <mergeCell ref="B2368:H2368"/>
    <mergeCell ref="B2369:H2369"/>
    <mergeCell ref="B2370:H2370"/>
    <mergeCell ref="E2356:F2356"/>
    <mergeCell ref="B2358:F2358"/>
    <mergeCell ref="Q2317:R2317"/>
    <mergeCell ref="C2318:E2318"/>
    <mergeCell ref="G2318:H2318"/>
    <mergeCell ref="I2318:M2318"/>
    <mergeCell ref="N2318:P2318"/>
    <mergeCell ref="Q2318:R2318"/>
    <mergeCell ref="Q2319:R2319"/>
    <mergeCell ref="N2338:P2338"/>
    <mergeCell ref="C2339:E2339"/>
    <mergeCell ref="G2339:H2339"/>
    <mergeCell ref="I2339:M2339"/>
    <mergeCell ref="N2339:P2339"/>
    <mergeCell ref="Q2339:R2339"/>
    <mergeCell ref="C2340:E2340"/>
    <mergeCell ref="Q2340:R2340"/>
    <mergeCell ref="C2341:E2341"/>
    <mergeCell ref="C2342:E2342"/>
    <mergeCell ref="I2342:M2342"/>
    <mergeCell ref="N2342:P2342"/>
    <mergeCell ref="Q2342:R2342"/>
    <mergeCell ref="C2343:E2343"/>
    <mergeCell ref="I2343:M2343"/>
    <mergeCell ref="N2343:P2343"/>
    <mergeCell ref="Q2343:R2343"/>
    <mergeCell ref="C2344:E2344"/>
    <mergeCell ref="I2344:M2344"/>
    <mergeCell ref="N2344:P2344"/>
    <mergeCell ref="Q2344:R2344"/>
    <mergeCell ref="C2345:E2345"/>
    <mergeCell ref="I2345:M2345"/>
    <mergeCell ref="N2345:P2345"/>
    <mergeCell ref="Q2345:R2345"/>
    <mergeCell ref="C2346:E2346"/>
    <mergeCell ref="G2346:H2346"/>
    <mergeCell ref="I2346:M2346"/>
    <mergeCell ref="N2346:P2346"/>
    <mergeCell ref="Q2346:R2346"/>
    <mergeCell ref="Q2333:R2333"/>
    <mergeCell ref="C2334:E2334"/>
    <mergeCell ref="G2334:H2334"/>
    <mergeCell ref="I2334:M2334"/>
    <mergeCell ref="N2334:P2334"/>
    <mergeCell ref="Q2334:R2334"/>
    <mergeCell ref="C2335:E2335"/>
    <mergeCell ref="G2335:H2335"/>
    <mergeCell ref="I2335:M2335"/>
    <mergeCell ref="N2335:P2335"/>
    <mergeCell ref="Q2335:R2335"/>
    <mergeCell ref="C2317:E2317"/>
    <mergeCell ref="G2317:H2317"/>
    <mergeCell ref="I2317:M2317"/>
    <mergeCell ref="N2317:P2317"/>
    <mergeCell ref="A2297:R2297"/>
    <mergeCell ref="A2298:B2298"/>
    <mergeCell ref="C2298:D2298"/>
    <mergeCell ref="G2298:J2298"/>
    <mergeCell ref="K2298:M2298"/>
    <mergeCell ref="N2298:R2298"/>
    <mergeCell ref="A2299:A2300"/>
    <mergeCell ref="B2299:F2299"/>
    <mergeCell ref="I2299:R2299"/>
    <mergeCell ref="I2300:L2300"/>
    <mergeCell ref="N2300:O2300"/>
    <mergeCell ref="A2302:A2353"/>
    <mergeCell ref="B2302:O2302"/>
    <mergeCell ref="Q2302:R2303"/>
    <mergeCell ref="C2303:E2303"/>
    <mergeCell ref="I2303:M2303"/>
    <mergeCell ref="N2303:P2303"/>
    <mergeCell ref="C2304:E2304"/>
    <mergeCell ref="G2304:H2304"/>
    <mergeCell ref="I2304:M2304"/>
    <mergeCell ref="N2304:P2304"/>
    <mergeCell ref="Q2304:R2304"/>
    <mergeCell ref="C2305:E2305"/>
    <mergeCell ref="G2305:H2305"/>
    <mergeCell ref="I2305:M2305"/>
    <mergeCell ref="N2305:P2305"/>
    <mergeCell ref="Q2305:R2305"/>
    <mergeCell ref="C2306:E2306"/>
    <mergeCell ref="G2306:H2306"/>
    <mergeCell ref="I2306:M2306"/>
    <mergeCell ref="N2306:P2306"/>
    <mergeCell ref="Q2306:R2306"/>
    <mergeCell ref="C2307:E2307"/>
    <mergeCell ref="G2307:H2307"/>
    <mergeCell ref="I2307:M2307"/>
    <mergeCell ref="N2307:P2307"/>
    <mergeCell ref="Q2307:R2307"/>
    <mergeCell ref="C2308:E2308"/>
    <mergeCell ref="G2308:H2308"/>
    <mergeCell ref="I2308:M2308"/>
    <mergeCell ref="N2308:P2308"/>
    <mergeCell ref="Q2308:R2308"/>
    <mergeCell ref="C2309:E2309"/>
    <mergeCell ref="G2309:H2309"/>
    <mergeCell ref="I2309:M2309"/>
    <mergeCell ref="N2309:P2309"/>
    <mergeCell ref="Q2309:R2309"/>
    <mergeCell ref="C2310:E2310"/>
    <mergeCell ref="G2310:H2310"/>
    <mergeCell ref="I2310:M2310"/>
    <mergeCell ref="N2310:P2310"/>
    <mergeCell ref="Q2310:R2310"/>
    <mergeCell ref="C2311:E2311"/>
    <mergeCell ref="G2311:H2311"/>
    <mergeCell ref="I2311:M2311"/>
    <mergeCell ref="N2311:P2311"/>
    <mergeCell ref="Q2311:R2311"/>
    <mergeCell ref="C2312:E2312"/>
    <mergeCell ref="G2312:H2312"/>
    <mergeCell ref="I2312:M2312"/>
    <mergeCell ref="N2312:P2312"/>
    <mergeCell ref="Q2312:R2312"/>
    <mergeCell ref="C2313:E2313"/>
    <mergeCell ref="I2313:M2313"/>
    <mergeCell ref="C2276:E2276"/>
    <mergeCell ref="G2276:H2276"/>
    <mergeCell ref="I2276:M2276"/>
    <mergeCell ref="N2276:P2276"/>
    <mergeCell ref="Q2276:R2276"/>
    <mergeCell ref="Q2277:R2277"/>
    <mergeCell ref="A2281:A2283"/>
    <mergeCell ref="B2281:P2281"/>
    <mergeCell ref="Q2281:R2282"/>
    <mergeCell ref="B2282:D2282"/>
    <mergeCell ref="E2282:F2282"/>
    <mergeCell ref="B2283:D2283"/>
    <mergeCell ref="E2283:F2283"/>
    <mergeCell ref="B2284:F2284"/>
    <mergeCell ref="A2285:A2286"/>
    <mergeCell ref="B2285:D2285"/>
    <mergeCell ref="E2285:F2285"/>
    <mergeCell ref="K2285:R2285"/>
    <mergeCell ref="B2286:D2286"/>
    <mergeCell ref="E2286:F2286"/>
    <mergeCell ref="J2286:J2296"/>
    <mergeCell ref="K2286:R2296"/>
    <mergeCell ref="B2289:H2289"/>
    <mergeCell ref="B2290:H2290"/>
    <mergeCell ref="B2291:H2291"/>
    <mergeCell ref="B2292:H2292"/>
    <mergeCell ref="B2293:H2293"/>
    <mergeCell ref="B2294:H2294"/>
    <mergeCell ref="B2295:H2295"/>
    <mergeCell ref="B2296:H2296"/>
    <mergeCell ref="G2286:H2286"/>
    <mergeCell ref="G2287:H2287"/>
    <mergeCell ref="G2284:H2284"/>
    <mergeCell ref="G2285:H2285"/>
    <mergeCell ref="G2282:H2282"/>
    <mergeCell ref="I2282:M2282"/>
    <mergeCell ref="N2282:P2282"/>
    <mergeCell ref="G2283:H2283"/>
    <mergeCell ref="I2283:M2283"/>
    <mergeCell ref="N2283:P2283"/>
    <mergeCell ref="Q2283:R2283"/>
    <mergeCell ref="C2280:E2280"/>
    <mergeCell ref="G2280:H2280"/>
    <mergeCell ref="I2280:M2280"/>
    <mergeCell ref="Q2280:R2280"/>
    <mergeCell ref="C2278:E2278"/>
    <mergeCell ref="G2278:H2278"/>
    <mergeCell ref="I2278:M2278"/>
    <mergeCell ref="N2278:P2278"/>
    <mergeCell ref="Q2278:R2278"/>
    <mergeCell ref="C2279:E2279"/>
    <mergeCell ref="G2279:H2279"/>
    <mergeCell ref="I2279:M2279"/>
    <mergeCell ref="N2279:P2279"/>
    <mergeCell ref="Q2279:R2279"/>
    <mergeCell ref="G2268:H2268"/>
    <mergeCell ref="I2268:M2268"/>
    <mergeCell ref="N2268:P2268"/>
    <mergeCell ref="Q2268:R2268"/>
    <mergeCell ref="C2269:E2269"/>
    <mergeCell ref="G2269:H2269"/>
    <mergeCell ref="I2269:M2269"/>
    <mergeCell ref="N2269:P2269"/>
    <mergeCell ref="Q2269:R2269"/>
    <mergeCell ref="C2270:E2270"/>
    <mergeCell ref="G2270:H2270"/>
    <mergeCell ref="I2270:M2270"/>
    <mergeCell ref="N2270:P2270"/>
    <mergeCell ref="Q2270:R2270"/>
    <mergeCell ref="C2271:E2271"/>
    <mergeCell ref="I2271:M2271"/>
    <mergeCell ref="N2271:P2271"/>
    <mergeCell ref="Q2271:R2271"/>
    <mergeCell ref="C2272:E2272"/>
    <mergeCell ref="G2272:H2272"/>
    <mergeCell ref="I2272:M2272"/>
    <mergeCell ref="N2272:P2272"/>
    <mergeCell ref="Q2272:R2272"/>
    <mergeCell ref="C2273:E2273"/>
    <mergeCell ref="I2273:M2273"/>
    <mergeCell ref="N2273:P2273"/>
    <mergeCell ref="Q2273:R2273"/>
    <mergeCell ref="C2274:E2274"/>
    <mergeCell ref="I2274:M2274"/>
    <mergeCell ref="N2274:P2274"/>
    <mergeCell ref="Q2274:R2274"/>
    <mergeCell ref="C2275:E2275"/>
    <mergeCell ref="G2275:H2275"/>
    <mergeCell ref="I2275:M2275"/>
    <mergeCell ref="N2275:P2275"/>
    <mergeCell ref="Q2275:R2275"/>
    <mergeCell ref="C2268:E2268"/>
    <mergeCell ref="I2233:M2233"/>
    <mergeCell ref="N2233:P2233"/>
    <mergeCell ref="Q2233:R2233"/>
    <mergeCell ref="C2234:E2234"/>
    <mergeCell ref="G2234:H2234"/>
    <mergeCell ref="I2234:M2234"/>
    <mergeCell ref="N2234:P2234"/>
    <mergeCell ref="Q2234:R2234"/>
    <mergeCell ref="Q2235:R2235"/>
    <mergeCell ref="N2254:P2254"/>
    <mergeCell ref="C2255:E2255"/>
    <mergeCell ref="G2255:H2255"/>
    <mergeCell ref="I2255:M2255"/>
    <mergeCell ref="N2255:P2255"/>
    <mergeCell ref="Q2255:R2255"/>
    <mergeCell ref="C2256:E2256"/>
    <mergeCell ref="Q2256:R2256"/>
    <mergeCell ref="C2257:E2257"/>
    <mergeCell ref="C2258:E2258"/>
    <mergeCell ref="I2258:M2258"/>
    <mergeCell ref="N2258:P2258"/>
    <mergeCell ref="Q2258:R2258"/>
    <mergeCell ref="C2259:E2259"/>
    <mergeCell ref="I2259:M2259"/>
    <mergeCell ref="N2259:P2259"/>
    <mergeCell ref="Q2259:R2259"/>
    <mergeCell ref="C2260:E2260"/>
    <mergeCell ref="I2260:M2260"/>
    <mergeCell ref="C2267:E2267"/>
    <mergeCell ref="G2267:H2267"/>
    <mergeCell ref="I2267:M2267"/>
    <mergeCell ref="N2267:P2267"/>
    <mergeCell ref="Q2267:R2267"/>
    <mergeCell ref="I2249:M2249"/>
    <mergeCell ref="N2249:P2249"/>
    <mergeCell ref="Q2249:R2249"/>
    <mergeCell ref="C2250:E2250"/>
    <mergeCell ref="G2250:H2250"/>
    <mergeCell ref="I2250:M2250"/>
    <mergeCell ref="N2250:P2250"/>
    <mergeCell ref="Q2250:R2250"/>
    <mergeCell ref="C2245:E2245"/>
    <mergeCell ref="G2245:H2245"/>
    <mergeCell ref="I2245:M2245"/>
    <mergeCell ref="N2245:P2245"/>
    <mergeCell ref="C2246:E2246"/>
    <mergeCell ref="G2246:H2246"/>
    <mergeCell ref="I2246:M2246"/>
    <mergeCell ref="N2246:P2246"/>
    <mergeCell ref="Q2246:R2246"/>
    <mergeCell ref="C2247:E2247"/>
    <mergeCell ref="G2247:H2247"/>
    <mergeCell ref="I2247:M2247"/>
    <mergeCell ref="N2247:P2247"/>
    <mergeCell ref="Q2247:R2247"/>
    <mergeCell ref="C2248:E2248"/>
    <mergeCell ref="G2248:H2248"/>
    <mergeCell ref="I2248:M2248"/>
    <mergeCell ref="N2248:P2248"/>
    <mergeCell ref="Q2248:R2248"/>
    <mergeCell ref="C2249:E2249"/>
    <mergeCell ref="G2249:H2249"/>
    <mergeCell ref="G2239:H2239"/>
    <mergeCell ref="G2241:H2241"/>
    <mergeCell ref="C2192:E2192"/>
    <mergeCell ref="G2192:H2192"/>
    <mergeCell ref="I2192:M2192"/>
    <mergeCell ref="N2192:P2192"/>
    <mergeCell ref="Q2192:R2192"/>
    <mergeCell ref="Q2193:R2193"/>
    <mergeCell ref="A2207:A2209"/>
    <mergeCell ref="B2207:P2207"/>
    <mergeCell ref="Q2207:R2208"/>
    <mergeCell ref="B2208:D2208"/>
    <mergeCell ref="E2208:F2208"/>
    <mergeCell ref="B2209:D2209"/>
    <mergeCell ref="E2209:F2209"/>
    <mergeCell ref="B2210:F2210"/>
    <mergeCell ref="A2211:A2212"/>
    <mergeCell ref="B2211:D2211"/>
    <mergeCell ref="E2211:F2211"/>
    <mergeCell ref="K2211:R2211"/>
    <mergeCell ref="B2212:D2212"/>
    <mergeCell ref="E2212:F2212"/>
    <mergeCell ref="J2212:J2222"/>
    <mergeCell ref="K2212:R2222"/>
    <mergeCell ref="G2213:H2213"/>
    <mergeCell ref="B2215:H2215"/>
    <mergeCell ref="B2216:H2216"/>
    <mergeCell ref="B2217:H2217"/>
    <mergeCell ref="B2218:H2218"/>
    <mergeCell ref="B2219:H2219"/>
    <mergeCell ref="B2220:H2220"/>
    <mergeCell ref="I2196:M2196"/>
    <mergeCell ref="N2196:P2196"/>
    <mergeCell ref="Q2196:R2196"/>
    <mergeCell ref="C2197:E2197"/>
    <mergeCell ref="G2197:H2197"/>
    <mergeCell ref="I2197:M2197"/>
    <mergeCell ref="N2197:P2197"/>
    <mergeCell ref="Q2197:R2197"/>
    <mergeCell ref="C2194:E2194"/>
    <mergeCell ref="G2194:H2194"/>
    <mergeCell ref="I2194:M2194"/>
    <mergeCell ref="N2194:P2194"/>
    <mergeCell ref="Q2194:R2194"/>
    <mergeCell ref="C2195:E2195"/>
    <mergeCell ref="G2195:H2195"/>
    <mergeCell ref="I2195:M2195"/>
    <mergeCell ref="N2195:P2195"/>
    <mergeCell ref="Q2195:R2195"/>
    <mergeCell ref="C2193:E2193"/>
    <mergeCell ref="G2193:H2193"/>
    <mergeCell ref="I2193:M2193"/>
    <mergeCell ref="N2193:P2193"/>
    <mergeCell ref="N2184:P2184"/>
    <mergeCell ref="Q2184:R2184"/>
    <mergeCell ref="C2185:E2185"/>
    <mergeCell ref="G2185:H2185"/>
    <mergeCell ref="I2185:M2185"/>
    <mergeCell ref="N2185:P2185"/>
    <mergeCell ref="Q2185:R2185"/>
    <mergeCell ref="C2186:E2186"/>
    <mergeCell ref="G2186:H2186"/>
    <mergeCell ref="I2186:M2186"/>
    <mergeCell ref="N2186:P2186"/>
    <mergeCell ref="Q2186:R2186"/>
    <mergeCell ref="C2187:E2187"/>
    <mergeCell ref="I2187:M2187"/>
    <mergeCell ref="N2187:P2187"/>
    <mergeCell ref="Q2187:R2187"/>
    <mergeCell ref="C2188:E2188"/>
    <mergeCell ref="G2188:H2188"/>
    <mergeCell ref="I2188:M2188"/>
    <mergeCell ref="N2188:P2188"/>
    <mergeCell ref="Q2188:R2188"/>
    <mergeCell ref="C2189:E2189"/>
    <mergeCell ref="I2189:M2189"/>
    <mergeCell ref="N2189:P2189"/>
    <mergeCell ref="Q2189:R2189"/>
    <mergeCell ref="C2190:E2190"/>
    <mergeCell ref="I2190:M2190"/>
    <mergeCell ref="N2190:P2190"/>
    <mergeCell ref="Q2190:R2190"/>
    <mergeCell ref="G2190:H2190"/>
    <mergeCell ref="G2189:H2189"/>
    <mergeCell ref="G2187:H2187"/>
    <mergeCell ref="C2191:E2191"/>
    <mergeCell ref="G2191:H2191"/>
    <mergeCell ref="I2191:M2191"/>
    <mergeCell ref="N2191:P2191"/>
    <mergeCell ref="Q2191:R2191"/>
    <mergeCell ref="A2137:A2138"/>
    <mergeCell ref="B2137:D2137"/>
    <mergeCell ref="E2137:F2137"/>
    <mergeCell ref="G2137:H2137"/>
    <mergeCell ref="K2137:R2137"/>
    <mergeCell ref="B2138:D2138"/>
    <mergeCell ref="E2138:F2138"/>
    <mergeCell ref="G2138:H2138"/>
    <mergeCell ref="J2138:J2148"/>
    <mergeCell ref="K2138:R2148"/>
    <mergeCell ref="G2139:H2139"/>
    <mergeCell ref="B2145:H2145"/>
    <mergeCell ref="B2146:H2146"/>
    <mergeCell ref="B2147:H2147"/>
    <mergeCell ref="B2148:H2148"/>
    <mergeCell ref="A2149:R2149"/>
    <mergeCell ref="A2150:B2150"/>
    <mergeCell ref="C2150:D2150"/>
    <mergeCell ref="E2150:F2150"/>
    <mergeCell ref="G2150:J2150"/>
    <mergeCell ref="K2150:M2150"/>
    <mergeCell ref="N2150:R2150"/>
    <mergeCell ref="A2151:A2152"/>
    <mergeCell ref="B2151:F2151"/>
    <mergeCell ref="I2151:R2151"/>
    <mergeCell ref="B2152:F2152"/>
    <mergeCell ref="I2152:L2152"/>
    <mergeCell ref="N2152:O2152"/>
    <mergeCell ref="A2154:A2205"/>
    <mergeCell ref="B2154:O2154"/>
    <mergeCell ref="Q2154:R2155"/>
    <mergeCell ref="N2170:P2170"/>
    <mergeCell ref="C2171:E2171"/>
    <mergeCell ref="G2171:H2171"/>
    <mergeCell ref="I2171:M2171"/>
    <mergeCell ref="N2171:P2171"/>
    <mergeCell ref="Q2171:R2171"/>
    <mergeCell ref="C2172:E2172"/>
    <mergeCell ref="Q2172:R2172"/>
    <mergeCell ref="C2173:E2173"/>
    <mergeCell ref="C2174:E2174"/>
    <mergeCell ref="I2174:M2174"/>
    <mergeCell ref="N2174:P2174"/>
    <mergeCell ref="Q2174:R2174"/>
    <mergeCell ref="C2175:E2175"/>
    <mergeCell ref="I2175:M2175"/>
    <mergeCell ref="N2175:P2175"/>
    <mergeCell ref="Q2175:R2175"/>
    <mergeCell ref="C2176:E2176"/>
    <mergeCell ref="I2176:M2176"/>
    <mergeCell ref="N2176:P2176"/>
    <mergeCell ref="Q2176:R2176"/>
    <mergeCell ref="C2177:E2177"/>
    <mergeCell ref="I2177:M2177"/>
    <mergeCell ref="N2177:P2177"/>
    <mergeCell ref="Q2177:R2177"/>
    <mergeCell ref="C2178:E2178"/>
    <mergeCell ref="G2178:H2178"/>
    <mergeCell ref="I2178:M2178"/>
    <mergeCell ref="N2178:P2178"/>
    <mergeCell ref="Q2183:R2183"/>
    <mergeCell ref="C2184:E2184"/>
    <mergeCell ref="G2184:H2184"/>
    <mergeCell ref="I2184:M2184"/>
    <mergeCell ref="C2114:E2114"/>
    <mergeCell ref="G2114:H2114"/>
    <mergeCell ref="I2114:M2114"/>
    <mergeCell ref="N2114:P2114"/>
    <mergeCell ref="Q2114:R2114"/>
    <mergeCell ref="C2115:E2115"/>
    <mergeCell ref="G2115:H2115"/>
    <mergeCell ref="I2115:M2115"/>
    <mergeCell ref="N2115:P2115"/>
    <mergeCell ref="Q2115:R2115"/>
    <mergeCell ref="C2112:E2112"/>
    <mergeCell ref="G2112:H2112"/>
    <mergeCell ref="I2112:M2112"/>
    <mergeCell ref="C2126:E2126"/>
    <mergeCell ref="G2126:H2126"/>
    <mergeCell ref="I2126:M2126"/>
    <mergeCell ref="N2126:P2126"/>
    <mergeCell ref="Q2126:R2126"/>
    <mergeCell ref="C2127:E2127"/>
    <mergeCell ref="G2127:H2127"/>
    <mergeCell ref="I2127:M2127"/>
    <mergeCell ref="N2127:P2127"/>
    <mergeCell ref="Q2127:R2127"/>
    <mergeCell ref="Q2113:R2113"/>
    <mergeCell ref="C2110:E2110"/>
    <mergeCell ref="G2110:H2110"/>
    <mergeCell ref="I2110:M2110"/>
    <mergeCell ref="I2113:M2113"/>
    <mergeCell ref="N2113:P2113"/>
    <mergeCell ref="N2110:P2110"/>
    <mergeCell ref="Q2110:R2110"/>
    <mergeCell ref="C2111:E2111"/>
    <mergeCell ref="G2111:H2111"/>
    <mergeCell ref="I2111:M2111"/>
    <mergeCell ref="N2111:P2111"/>
    <mergeCell ref="Q2111:R2111"/>
    <mergeCell ref="A2075:R2075"/>
    <mergeCell ref="A2076:B2076"/>
    <mergeCell ref="C2076:D2076"/>
    <mergeCell ref="E2076:F2076"/>
    <mergeCell ref="G2076:J2076"/>
    <mergeCell ref="K2076:M2076"/>
    <mergeCell ref="N2076:R2076"/>
    <mergeCell ref="A2077:A2078"/>
    <mergeCell ref="B2077:F2077"/>
    <mergeCell ref="I2077:R2077"/>
    <mergeCell ref="B2078:F2078"/>
    <mergeCell ref="I2078:L2078"/>
    <mergeCell ref="N2078:O2078"/>
    <mergeCell ref="A2080:A2131"/>
    <mergeCell ref="B2080:O2080"/>
    <mergeCell ref="Q2080:R2081"/>
    <mergeCell ref="N2086:P2086"/>
    <mergeCell ref="C2087:E2087"/>
    <mergeCell ref="G2087:H2087"/>
    <mergeCell ref="I2087:M2087"/>
    <mergeCell ref="N2087:P2087"/>
    <mergeCell ref="Q2087:R2087"/>
    <mergeCell ref="C2088:E2088"/>
    <mergeCell ref="Q2088:R2088"/>
    <mergeCell ref="C2089:E2089"/>
    <mergeCell ref="C2090:E2090"/>
    <mergeCell ref="I2090:M2090"/>
    <mergeCell ref="N2090:P2090"/>
    <mergeCell ref="Q2090:R2090"/>
    <mergeCell ref="C2091:E2091"/>
    <mergeCell ref="I2091:M2091"/>
    <mergeCell ref="N2091:P2091"/>
    <mergeCell ref="Q2091:R2091"/>
    <mergeCell ref="C2092:E2092"/>
    <mergeCell ref="I2092:M2092"/>
    <mergeCell ref="N2092:P2092"/>
    <mergeCell ref="Q2092:R2092"/>
    <mergeCell ref="C2093:E2093"/>
    <mergeCell ref="I2093:M2093"/>
    <mergeCell ref="N2093:P2093"/>
    <mergeCell ref="Q2093:R2093"/>
    <mergeCell ref="C2094:E2094"/>
    <mergeCell ref="G2094:H2094"/>
    <mergeCell ref="I2094:M2094"/>
    <mergeCell ref="N2094:P2094"/>
    <mergeCell ref="Q2094:R2094"/>
    <mergeCell ref="C2095:E2095"/>
    <mergeCell ref="G2095:H2095"/>
    <mergeCell ref="I2095:M2095"/>
    <mergeCell ref="N2095:P2095"/>
    <mergeCell ref="Q2095:R2095"/>
    <mergeCell ref="C2096:E2096"/>
    <mergeCell ref="G2096:H2096"/>
    <mergeCell ref="I2096:M2096"/>
    <mergeCell ref="N2096:P2096"/>
    <mergeCell ref="Q2096:R2096"/>
    <mergeCell ref="C2097:E2097"/>
    <mergeCell ref="G2097:H2097"/>
    <mergeCell ref="I2097:M2097"/>
    <mergeCell ref="N2097:P2097"/>
    <mergeCell ref="Q2097:R2097"/>
    <mergeCell ref="C2098:E2098"/>
    <mergeCell ref="G2098:H2098"/>
    <mergeCell ref="I2098:M2098"/>
    <mergeCell ref="C2058:E2058"/>
    <mergeCell ref="G2058:H2058"/>
    <mergeCell ref="I2058:M2058"/>
    <mergeCell ref="Q2058:R2058"/>
    <mergeCell ref="A2059:A2061"/>
    <mergeCell ref="B2059:P2059"/>
    <mergeCell ref="Q2059:R2060"/>
    <mergeCell ref="B2060:D2060"/>
    <mergeCell ref="E2060:F2060"/>
    <mergeCell ref="G2060:H2060"/>
    <mergeCell ref="I2060:M2060"/>
    <mergeCell ref="N2060:P2060"/>
    <mergeCell ref="B2061:D2061"/>
    <mergeCell ref="E2061:F2061"/>
    <mergeCell ref="I2061:M2061"/>
    <mergeCell ref="N2061:P2061"/>
    <mergeCell ref="Q2061:R2061"/>
    <mergeCell ref="B2062:F2062"/>
    <mergeCell ref="G2062:H2062"/>
    <mergeCell ref="B2063:D2063"/>
    <mergeCell ref="E2063:F2063"/>
    <mergeCell ref="K2063:R2063"/>
    <mergeCell ref="B2064:D2064"/>
    <mergeCell ref="E2064:F2064"/>
    <mergeCell ref="J2064:J2074"/>
    <mergeCell ref="K2064:R2074"/>
    <mergeCell ref="G2065:H2065"/>
    <mergeCell ref="B2067:H2067"/>
    <mergeCell ref="B2068:H2068"/>
    <mergeCell ref="B2069:H2069"/>
    <mergeCell ref="B2070:H2070"/>
    <mergeCell ref="B2071:H2071"/>
    <mergeCell ref="B2072:H2072"/>
    <mergeCell ref="B2073:H2073"/>
    <mergeCell ref="B2074:H2074"/>
    <mergeCell ref="A2063:A2064"/>
    <mergeCell ref="G2063:H2063"/>
    <mergeCell ref="G2064:H2064"/>
    <mergeCell ref="C2051:E2051"/>
    <mergeCell ref="I2051:M2051"/>
    <mergeCell ref="N2051:P2051"/>
    <mergeCell ref="Q2051:R2051"/>
    <mergeCell ref="C2052:E2052"/>
    <mergeCell ref="G2052:H2052"/>
    <mergeCell ref="I2052:M2052"/>
    <mergeCell ref="N2052:P2052"/>
    <mergeCell ref="Q2052:R2052"/>
    <mergeCell ref="C2053:E2053"/>
    <mergeCell ref="G2053:H2053"/>
    <mergeCell ref="I2053:M2053"/>
    <mergeCell ref="N2053:P2053"/>
    <mergeCell ref="Q2053:R2053"/>
    <mergeCell ref="C2054:E2054"/>
    <mergeCell ref="G2054:H2054"/>
    <mergeCell ref="I2054:M2054"/>
    <mergeCell ref="N2054:P2054"/>
    <mergeCell ref="Q2054:R2054"/>
    <mergeCell ref="C2055:E2055"/>
    <mergeCell ref="G2055:H2055"/>
    <mergeCell ref="I2055:M2055"/>
    <mergeCell ref="N2055:P2055"/>
    <mergeCell ref="Q2055:R2055"/>
    <mergeCell ref="C2056:E2056"/>
    <mergeCell ref="G2056:H2056"/>
    <mergeCell ref="I2056:M2056"/>
    <mergeCell ref="N2056:P2056"/>
    <mergeCell ref="Q2056:R2056"/>
    <mergeCell ref="C2057:E2057"/>
    <mergeCell ref="G2057:H2057"/>
    <mergeCell ref="I2057:M2057"/>
    <mergeCell ref="N2057:P2057"/>
    <mergeCell ref="Q2057:R2057"/>
    <mergeCell ref="C2022:E2022"/>
    <mergeCell ref="I2022:M2022"/>
    <mergeCell ref="N2022:P2022"/>
    <mergeCell ref="Q2022:R2022"/>
    <mergeCell ref="C2023:E2023"/>
    <mergeCell ref="G2023:H2023"/>
    <mergeCell ref="I2023:M2023"/>
    <mergeCell ref="N2023:P2023"/>
    <mergeCell ref="Q2023:R2023"/>
    <mergeCell ref="C2024:E2024"/>
    <mergeCell ref="G2024:H2024"/>
    <mergeCell ref="I2024:M2024"/>
    <mergeCell ref="N2024:P2024"/>
    <mergeCell ref="Q2024:R2024"/>
    <mergeCell ref="Q2025:R2025"/>
    <mergeCell ref="N2044:P2044"/>
    <mergeCell ref="C2045:E2045"/>
    <mergeCell ref="G2045:H2045"/>
    <mergeCell ref="I2045:M2045"/>
    <mergeCell ref="N2045:P2045"/>
    <mergeCell ref="Q2045:R2045"/>
    <mergeCell ref="C2046:E2046"/>
    <mergeCell ref="Q2046:R2046"/>
    <mergeCell ref="C2047:E2047"/>
    <mergeCell ref="C2048:E2048"/>
    <mergeCell ref="I2048:M2048"/>
    <mergeCell ref="N2048:P2048"/>
    <mergeCell ref="Q2048:R2048"/>
    <mergeCell ref="C2049:E2049"/>
    <mergeCell ref="I2049:M2049"/>
    <mergeCell ref="N2049:P2049"/>
    <mergeCell ref="Q2049:R2049"/>
    <mergeCell ref="C2050:E2050"/>
    <mergeCell ref="I2050:M2050"/>
    <mergeCell ref="N2050:P2050"/>
    <mergeCell ref="Q2050:R2050"/>
    <mergeCell ref="Q2028:R2028"/>
    <mergeCell ref="C2029:E2029"/>
    <mergeCell ref="G2029:H2029"/>
    <mergeCell ref="I2029:M2029"/>
    <mergeCell ref="N2029:P2029"/>
    <mergeCell ref="Q2029:R2029"/>
    <mergeCell ref="C2026:E2026"/>
    <mergeCell ref="G2026:H2026"/>
    <mergeCell ref="I2026:M2026"/>
    <mergeCell ref="N2026:P2026"/>
    <mergeCell ref="Q2026:R2026"/>
    <mergeCell ref="C2027:E2027"/>
    <mergeCell ref="G2027:H2027"/>
    <mergeCell ref="I2027:M2027"/>
    <mergeCell ref="N2027:P2027"/>
    <mergeCell ref="Q2027:R2027"/>
    <mergeCell ref="C2025:E2025"/>
    <mergeCell ref="G2025:H2025"/>
    <mergeCell ref="I2025:M2025"/>
    <mergeCell ref="N2025:P2025"/>
    <mergeCell ref="G2022:H2022"/>
    <mergeCell ref="G2038:H2038"/>
    <mergeCell ref="I2038:M2038"/>
    <mergeCell ref="N2038:P2038"/>
    <mergeCell ref="Q2038:R2038"/>
    <mergeCell ref="C2039:E2039"/>
    <mergeCell ref="G2039:H2039"/>
    <mergeCell ref="I2039:M2039"/>
    <mergeCell ref="I2014:M2014"/>
    <mergeCell ref="N2014:P2014"/>
    <mergeCell ref="Q2014:R2014"/>
    <mergeCell ref="C2015:E2015"/>
    <mergeCell ref="G2015:H2015"/>
    <mergeCell ref="I2015:M2015"/>
    <mergeCell ref="N2015:P2015"/>
    <mergeCell ref="Q2015:R2015"/>
    <mergeCell ref="C2016:E2016"/>
    <mergeCell ref="G2016:H2016"/>
    <mergeCell ref="I2016:M2016"/>
    <mergeCell ref="N2016:P2016"/>
    <mergeCell ref="Q2016:R2016"/>
    <mergeCell ref="C2017:E2017"/>
    <mergeCell ref="G2017:H2017"/>
    <mergeCell ref="I2017:M2017"/>
    <mergeCell ref="N2017:P2017"/>
    <mergeCell ref="Q2017:R2017"/>
    <mergeCell ref="C2018:E2018"/>
    <mergeCell ref="G2018:H2018"/>
    <mergeCell ref="I2018:M2018"/>
    <mergeCell ref="N2018:P2018"/>
    <mergeCell ref="Q2018:R2018"/>
    <mergeCell ref="C2019:E2019"/>
    <mergeCell ref="I2019:M2019"/>
    <mergeCell ref="N2019:P2019"/>
    <mergeCell ref="Q2019:R2019"/>
    <mergeCell ref="C2020:E2020"/>
    <mergeCell ref="G2020:H2020"/>
    <mergeCell ref="I2020:M2020"/>
    <mergeCell ref="N2020:P2020"/>
    <mergeCell ref="Q2020:R2020"/>
    <mergeCell ref="C2021:E2021"/>
    <mergeCell ref="I2021:M2021"/>
    <mergeCell ref="N2021:P2021"/>
    <mergeCell ref="Q2021:R2021"/>
    <mergeCell ref="G2021:H2021"/>
    <mergeCell ref="G2019:H2019"/>
    <mergeCell ref="C2014:E2014"/>
    <mergeCell ref="G2014:H2014"/>
    <mergeCell ref="C1979:E1979"/>
    <mergeCell ref="I1979:M1979"/>
    <mergeCell ref="N1979:P1979"/>
    <mergeCell ref="Q1979:R1979"/>
    <mergeCell ref="C1980:E1980"/>
    <mergeCell ref="I1980:M1980"/>
    <mergeCell ref="N1980:P1980"/>
    <mergeCell ref="Q1980:R1980"/>
    <mergeCell ref="C1981:E1981"/>
    <mergeCell ref="G1981:H1981"/>
    <mergeCell ref="I1981:M1981"/>
    <mergeCell ref="N1981:P1981"/>
    <mergeCell ref="Q1981:R1981"/>
    <mergeCell ref="C1982:E1982"/>
    <mergeCell ref="G1982:H1982"/>
    <mergeCell ref="I1982:M1982"/>
    <mergeCell ref="N1982:P1982"/>
    <mergeCell ref="Q1982:R1982"/>
    <mergeCell ref="Q1983:R1983"/>
    <mergeCell ref="A1985:A1987"/>
    <mergeCell ref="B1985:P1985"/>
    <mergeCell ref="Q1985:R1986"/>
    <mergeCell ref="B1986:D1986"/>
    <mergeCell ref="E1986:F1986"/>
    <mergeCell ref="B1987:D1987"/>
    <mergeCell ref="E1987:F1987"/>
    <mergeCell ref="B1988:F1988"/>
    <mergeCell ref="A1989:A1990"/>
    <mergeCell ref="B1989:D1989"/>
    <mergeCell ref="E1989:F1989"/>
    <mergeCell ref="K1989:R1989"/>
    <mergeCell ref="B1990:D1990"/>
    <mergeCell ref="E1990:F1990"/>
    <mergeCell ref="J1990:J2000"/>
    <mergeCell ref="K1990:R2000"/>
    <mergeCell ref="B1993:H1993"/>
    <mergeCell ref="B1994:H1994"/>
    <mergeCell ref="B1995:H1995"/>
    <mergeCell ref="B1996:H1996"/>
    <mergeCell ref="B1997:H1997"/>
    <mergeCell ref="B1998:H1998"/>
    <mergeCell ref="B1999:H1999"/>
    <mergeCell ref="B2000:H2000"/>
    <mergeCell ref="G1987:H1987"/>
    <mergeCell ref="G1989:H1989"/>
    <mergeCell ref="G1990:H1990"/>
    <mergeCell ref="G1988:H1988"/>
    <mergeCell ref="G1979:H1979"/>
    <mergeCell ref="G1980:H1980"/>
    <mergeCell ref="C1983:E1983"/>
    <mergeCell ref="G1983:H1983"/>
    <mergeCell ref="I1983:M1983"/>
    <mergeCell ref="N1983:P1983"/>
    <mergeCell ref="C1984:E1984"/>
    <mergeCell ref="G1984:H1984"/>
    <mergeCell ref="I1984:M1984"/>
    <mergeCell ref="Q1984:R1984"/>
    <mergeCell ref="C1972:E1972"/>
    <mergeCell ref="G1972:H1972"/>
    <mergeCell ref="I1972:M1972"/>
    <mergeCell ref="N1972:P1972"/>
    <mergeCell ref="Q1972:R1972"/>
    <mergeCell ref="C1973:E1973"/>
    <mergeCell ref="G1973:H1973"/>
    <mergeCell ref="I1973:M1973"/>
    <mergeCell ref="N1973:P1973"/>
    <mergeCell ref="Q1973:R1973"/>
    <mergeCell ref="C1974:E1974"/>
    <mergeCell ref="G1974:H1974"/>
    <mergeCell ref="I1974:M1974"/>
    <mergeCell ref="N1974:P1974"/>
    <mergeCell ref="Q1974:R1974"/>
    <mergeCell ref="C1975:E1975"/>
    <mergeCell ref="G1975:H1975"/>
    <mergeCell ref="I1975:M1975"/>
    <mergeCell ref="N1975:P1975"/>
    <mergeCell ref="Q1975:R1975"/>
    <mergeCell ref="C1976:E1976"/>
    <mergeCell ref="G1976:H1976"/>
    <mergeCell ref="I1976:M1976"/>
    <mergeCell ref="N1976:P1976"/>
    <mergeCell ref="Q1976:R1976"/>
    <mergeCell ref="C1977:E1977"/>
    <mergeCell ref="I1977:M1977"/>
    <mergeCell ref="N1977:P1977"/>
    <mergeCell ref="Q1977:R1977"/>
    <mergeCell ref="C1978:E1978"/>
    <mergeCell ref="G1978:H1978"/>
    <mergeCell ref="I1978:M1978"/>
    <mergeCell ref="N1978:P1978"/>
    <mergeCell ref="Q1978:R1978"/>
    <mergeCell ref="G1977:H1977"/>
    <mergeCell ref="C1964:E1964"/>
    <mergeCell ref="I1964:M1964"/>
    <mergeCell ref="N1964:P1964"/>
    <mergeCell ref="Q1964:R1964"/>
    <mergeCell ref="C1965:E1965"/>
    <mergeCell ref="I1965:M1965"/>
    <mergeCell ref="N1965:P1965"/>
    <mergeCell ref="Q1965:R1965"/>
    <mergeCell ref="C1966:E1966"/>
    <mergeCell ref="I1966:M1966"/>
    <mergeCell ref="N1966:P1966"/>
    <mergeCell ref="Q1966:R1966"/>
    <mergeCell ref="C1967:E1967"/>
    <mergeCell ref="I1967:M1967"/>
    <mergeCell ref="N1967:P1967"/>
    <mergeCell ref="Q1967:R1967"/>
    <mergeCell ref="C1968:E1968"/>
    <mergeCell ref="G1968:H1968"/>
    <mergeCell ref="I1968:M1968"/>
    <mergeCell ref="N1968:P1968"/>
    <mergeCell ref="Q1968:R1968"/>
    <mergeCell ref="C1969:E1969"/>
    <mergeCell ref="G1969:H1969"/>
    <mergeCell ref="I1969:M1969"/>
    <mergeCell ref="N1969:P1969"/>
    <mergeCell ref="Q1969:R1969"/>
    <mergeCell ref="C1970:E1970"/>
    <mergeCell ref="G1970:H1970"/>
    <mergeCell ref="I1970:M1970"/>
    <mergeCell ref="N1970:P1970"/>
    <mergeCell ref="Q1970:R1970"/>
    <mergeCell ref="C1971:E1971"/>
    <mergeCell ref="G1971:H1971"/>
    <mergeCell ref="I1971:M1971"/>
    <mergeCell ref="N1971:P1971"/>
    <mergeCell ref="Q1971:R1971"/>
    <mergeCell ref="G1964:H1964"/>
    <mergeCell ref="G1965:H1965"/>
    <mergeCell ref="G1966:H1966"/>
    <mergeCell ref="G1967:H1967"/>
    <mergeCell ref="N1934:P1934"/>
    <mergeCell ref="Q1934:R1934"/>
    <mergeCell ref="C1935:E1935"/>
    <mergeCell ref="I1935:M1935"/>
    <mergeCell ref="N1935:P1935"/>
    <mergeCell ref="Q1935:R1935"/>
    <mergeCell ref="C1936:E1936"/>
    <mergeCell ref="G1936:H1936"/>
    <mergeCell ref="I1936:M1936"/>
    <mergeCell ref="N1936:P1936"/>
    <mergeCell ref="Q1936:R1936"/>
    <mergeCell ref="C1937:E1937"/>
    <mergeCell ref="I1937:M1937"/>
    <mergeCell ref="N1937:P1937"/>
    <mergeCell ref="Q1937:R1937"/>
    <mergeCell ref="C1938:E1938"/>
    <mergeCell ref="I1938:M1938"/>
    <mergeCell ref="N1938:P1938"/>
    <mergeCell ref="Q1938:R1938"/>
    <mergeCell ref="C1939:E1939"/>
    <mergeCell ref="G1939:H1939"/>
    <mergeCell ref="I1939:M1939"/>
    <mergeCell ref="N1939:P1939"/>
    <mergeCell ref="Q1939:R1939"/>
    <mergeCell ref="C1940:E1940"/>
    <mergeCell ref="G1940:H1940"/>
    <mergeCell ref="I1940:M1940"/>
    <mergeCell ref="N1940:P1940"/>
    <mergeCell ref="Q1940:R1940"/>
    <mergeCell ref="Q1941:R1941"/>
    <mergeCell ref="N1960:P1960"/>
    <mergeCell ref="C1961:E1961"/>
    <mergeCell ref="G1961:H1961"/>
    <mergeCell ref="I1961:M1961"/>
    <mergeCell ref="N1961:P1961"/>
    <mergeCell ref="Q1961:R1961"/>
    <mergeCell ref="C1960:E1960"/>
    <mergeCell ref="G1960:H1960"/>
    <mergeCell ref="I1960:M1960"/>
    <mergeCell ref="Q1960:R1960"/>
    <mergeCell ref="C1952:E1952"/>
    <mergeCell ref="G1952:H1952"/>
    <mergeCell ref="I1952:M1952"/>
    <mergeCell ref="N1952:P1952"/>
    <mergeCell ref="Q1952:R1952"/>
    <mergeCell ref="C1953:E1953"/>
    <mergeCell ref="G1953:H1953"/>
    <mergeCell ref="I1953:M1953"/>
    <mergeCell ref="N1953:P1953"/>
    <mergeCell ref="Q1953:R1953"/>
    <mergeCell ref="C1950:E1950"/>
    <mergeCell ref="G1950:H1950"/>
    <mergeCell ref="I1950:M1950"/>
    <mergeCell ref="N1950:P1950"/>
    <mergeCell ref="Q1950:R1950"/>
    <mergeCell ref="C1951:E1951"/>
    <mergeCell ref="G1951:H1951"/>
    <mergeCell ref="I1951:M1951"/>
    <mergeCell ref="N1951:P1951"/>
    <mergeCell ref="Q1951:R1951"/>
    <mergeCell ref="C1948:E1948"/>
    <mergeCell ref="G1948:H1948"/>
    <mergeCell ref="I1948:M1948"/>
    <mergeCell ref="N1948:P1948"/>
    <mergeCell ref="Q1899:R1899"/>
    <mergeCell ref="A1911:A1913"/>
    <mergeCell ref="B1911:P1911"/>
    <mergeCell ref="Q1911:R1912"/>
    <mergeCell ref="B1912:D1912"/>
    <mergeCell ref="E1912:F1912"/>
    <mergeCell ref="B1913:D1913"/>
    <mergeCell ref="E1913:F1913"/>
    <mergeCell ref="B1914:F1914"/>
    <mergeCell ref="A1915:A1916"/>
    <mergeCell ref="B1915:D1915"/>
    <mergeCell ref="E1915:F1915"/>
    <mergeCell ref="K1915:R1915"/>
    <mergeCell ref="B1916:D1916"/>
    <mergeCell ref="E1916:F1916"/>
    <mergeCell ref="J1916:J1926"/>
    <mergeCell ref="K1916:R1926"/>
    <mergeCell ref="B1919:H1919"/>
    <mergeCell ref="B1920:H1920"/>
    <mergeCell ref="B1921:H1921"/>
    <mergeCell ref="B1922:H1922"/>
    <mergeCell ref="B1923:H1923"/>
    <mergeCell ref="B1924:H1924"/>
    <mergeCell ref="B1925:H1925"/>
    <mergeCell ref="B1926:H1926"/>
    <mergeCell ref="C1908:E1908"/>
    <mergeCell ref="G1908:H1908"/>
    <mergeCell ref="I1908:M1908"/>
    <mergeCell ref="N1908:P1908"/>
    <mergeCell ref="Q1908:R1908"/>
    <mergeCell ref="Q1909:R1909"/>
    <mergeCell ref="C1906:E1906"/>
    <mergeCell ref="I1906:M1906"/>
    <mergeCell ref="N1906:P1906"/>
    <mergeCell ref="Q1906:R1906"/>
    <mergeCell ref="C1907:E1907"/>
    <mergeCell ref="G1907:H1907"/>
    <mergeCell ref="I1907:M1907"/>
    <mergeCell ref="N1907:P1907"/>
    <mergeCell ref="Q1907:R1907"/>
    <mergeCell ref="Q1901:R1901"/>
    <mergeCell ref="C1902:E1902"/>
    <mergeCell ref="G1902:H1902"/>
    <mergeCell ref="I1902:M1902"/>
    <mergeCell ref="N1902:P1902"/>
    <mergeCell ref="Q1902:R1902"/>
    <mergeCell ref="G1916:H1916"/>
    <mergeCell ref="I1913:M1913"/>
    <mergeCell ref="N1913:P1913"/>
    <mergeCell ref="Q1913:R1913"/>
    <mergeCell ref="G1914:H1914"/>
    <mergeCell ref="G1915:H1915"/>
    <mergeCell ref="C1909:E1909"/>
    <mergeCell ref="G1909:H1909"/>
    <mergeCell ref="I1909:M1909"/>
    <mergeCell ref="G1917:H1917"/>
    <mergeCell ref="C1891:E1891"/>
    <mergeCell ref="G1891:H1891"/>
    <mergeCell ref="I1891:M1891"/>
    <mergeCell ref="N1891:P1891"/>
    <mergeCell ref="Q1891:R1891"/>
    <mergeCell ref="C1892:E1892"/>
    <mergeCell ref="G1892:H1892"/>
    <mergeCell ref="I1892:M1892"/>
    <mergeCell ref="N1892:P1892"/>
    <mergeCell ref="Q1892:R1892"/>
    <mergeCell ref="C1893:E1893"/>
    <mergeCell ref="I1893:M1893"/>
    <mergeCell ref="N1893:P1893"/>
    <mergeCell ref="Q1893:R1893"/>
    <mergeCell ref="C1894:E1894"/>
    <mergeCell ref="G1894:H1894"/>
    <mergeCell ref="I1894:M1894"/>
    <mergeCell ref="N1894:P1894"/>
    <mergeCell ref="Q1894:R1894"/>
    <mergeCell ref="C1895:E1895"/>
    <mergeCell ref="I1895:M1895"/>
    <mergeCell ref="N1895:P1895"/>
    <mergeCell ref="Q1895:R1895"/>
    <mergeCell ref="C1896:E1896"/>
    <mergeCell ref="I1896:M1896"/>
    <mergeCell ref="N1896:P1896"/>
    <mergeCell ref="Q1896:R1896"/>
    <mergeCell ref="C1897:E1897"/>
    <mergeCell ref="G1897:H1897"/>
    <mergeCell ref="I1897:M1897"/>
    <mergeCell ref="N1897:P1897"/>
    <mergeCell ref="Q1897:R1897"/>
    <mergeCell ref="C1898:E1898"/>
    <mergeCell ref="G1898:H1898"/>
    <mergeCell ref="I1898:M1898"/>
    <mergeCell ref="N1898:P1898"/>
    <mergeCell ref="Q1898:R1898"/>
    <mergeCell ref="G1893:H1893"/>
    <mergeCell ref="C1884:E1884"/>
    <mergeCell ref="G1884:H1884"/>
    <mergeCell ref="I1884:M1884"/>
    <mergeCell ref="N1884:P1884"/>
    <mergeCell ref="Q1884:R1884"/>
    <mergeCell ref="C1885:E1885"/>
    <mergeCell ref="G1885:H1885"/>
    <mergeCell ref="I1885:M1885"/>
    <mergeCell ref="N1885:P1885"/>
    <mergeCell ref="Q1885:R1885"/>
    <mergeCell ref="C1886:E1886"/>
    <mergeCell ref="G1886:H1886"/>
    <mergeCell ref="I1886:M1886"/>
    <mergeCell ref="N1886:P1886"/>
    <mergeCell ref="Q1886:R1886"/>
    <mergeCell ref="C1887:E1887"/>
    <mergeCell ref="G1887:H1887"/>
    <mergeCell ref="I1887:M1887"/>
    <mergeCell ref="N1887:P1887"/>
    <mergeCell ref="Q1887:R1887"/>
    <mergeCell ref="C1888:E1888"/>
    <mergeCell ref="G1888:H1888"/>
    <mergeCell ref="I1888:M1888"/>
    <mergeCell ref="N1888:P1888"/>
    <mergeCell ref="Q1888:R1888"/>
    <mergeCell ref="C1889:E1889"/>
    <mergeCell ref="G1889:H1889"/>
    <mergeCell ref="I1889:M1889"/>
    <mergeCell ref="N1889:P1889"/>
    <mergeCell ref="Q1889:R1889"/>
    <mergeCell ref="C1890:E1890"/>
    <mergeCell ref="G1890:H1890"/>
    <mergeCell ref="I1890:M1890"/>
    <mergeCell ref="N1890:P1890"/>
    <mergeCell ref="Q1890:R1890"/>
    <mergeCell ref="G1811:H1811"/>
    <mergeCell ref="G1812:H1812"/>
    <mergeCell ref="C1815:E1815"/>
    <mergeCell ref="G1815:H1815"/>
    <mergeCell ref="I1815:M1815"/>
    <mergeCell ref="N1815:P1815"/>
    <mergeCell ref="C1816:E1816"/>
    <mergeCell ref="G1816:H1816"/>
    <mergeCell ref="I1816:M1816"/>
    <mergeCell ref="A1837:A1839"/>
    <mergeCell ref="B1837:P1837"/>
    <mergeCell ref="Q1837:R1838"/>
    <mergeCell ref="B1838:D1838"/>
    <mergeCell ref="E1838:F1838"/>
    <mergeCell ref="I1838:M1838"/>
    <mergeCell ref="N1838:P1838"/>
    <mergeCell ref="I1839:M1839"/>
    <mergeCell ref="N1839:P1839"/>
    <mergeCell ref="Q1839:R1839"/>
    <mergeCell ref="B1840:F1840"/>
    <mergeCell ref="A1841:A1842"/>
    <mergeCell ref="B1841:D1841"/>
    <mergeCell ref="E1841:F1841"/>
    <mergeCell ref="K1841:R1841"/>
    <mergeCell ref="B1842:D1842"/>
    <mergeCell ref="E1842:F1842"/>
    <mergeCell ref="G1842:H1842"/>
    <mergeCell ref="J1842:J1852"/>
    <mergeCell ref="K1842:R1852"/>
    <mergeCell ref="G1843:H1843"/>
    <mergeCell ref="B1851:H1851"/>
    <mergeCell ref="B1852:H1852"/>
    <mergeCell ref="A1853:R1853"/>
    <mergeCell ref="I1812:M1812"/>
    <mergeCell ref="N1812:P1812"/>
    <mergeCell ref="Q1812:R1812"/>
    <mergeCell ref="C1813:E1813"/>
    <mergeCell ref="G1813:H1813"/>
    <mergeCell ref="I1813:M1813"/>
    <mergeCell ref="N1813:P1813"/>
    <mergeCell ref="Q1813:R1813"/>
    <mergeCell ref="C1814:E1814"/>
    <mergeCell ref="G1814:H1814"/>
    <mergeCell ref="I1814:M1814"/>
    <mergeCell ref="N1814:P1814"/>
    <mergeCell ref="Q1814:R1814"/>
    <mergeCell ref="Q1815:R1815"/>
    <mergeCell ref="N1834:P1834"/>
    <mergeCell ref="C1835:E1835"/>
    <mergeCell ref="G1835:H1835"/>
    <mergeCell ref="I1835:M1835"/>
    <mergeCell ref="N1835:P1835"/>
    <mergeCell ref="Q1835:R1835"/>
    <mergeCell ref="C1822:E1822"/>
    <mergeCell ref="I1822:M1822"/>
    <mergeCell ref="N1822:P1822"/>
    <mergeCell ref="Q1822:R1822"/>
    <mergeCell ref="C1823:E1823"/>
    <mergeCell ref="G1823:H1823"/>
    <mergeCell ref="I1823:M1823"/>
    <mergeCell ref="N1823:P1823"/>
    <mergeCell ref="Q1823:R1823"/>
    <mergeCell ref="Q1817:R1817"/>
    <mergeCell ref="C1818:E1818"/>
    <mergeCell ref="G1818:H1818"/>
    <mergeCell ref="I1818:M1818"/>
    <mergeCell ref="N1818:P1818"/>
    <mergeCell ref="Q1818:R1818"/>
    <mergeCell ref="C1819:E1819"/>
    <mergeCell ref="I1819:M1819"/>
    <mergeCell ref="N1819:P1819"/>
    <mergeCell ref="Q1819:R1819"/>
    <mergeCell ref="A1780:B1780"/>
    <mergeCell ref="C1780:D1780"/>
    <mergeCell ref="E1780:F1780"/>
    <mergeCell ref="G1780:J1780"/>
    <mergeCell ref="K1780:M1780"/>
    <mergeCell ref="N1780:R1780"/>
    <mergeCell ref="A1781:A1782"/>
    <mergeCell ref="B1781:F1781"/>
    <mergeCell ref="I1781:R1781"/>
    <mergeCell ref="B1782:F1782"/>
    <mergeCell ref="I1782:L1782"/>
    <mergeCell ref="N1782:O1782"/>
    <mergeCell ref="A1784:A1835"/>
    <mergeCell ref="B1784:O1784"/>
    <mergeCell ref="Q1784:R1785"/>
    <mergeCell ref="N1792:P1792"/>
    <mergeCell ref="C1793:E1793"/>
    <mergeCell ref="G1793:H1793"/>
    <mergeCell ref="I1793:M1793"/>
    <mergeCell ref="N1793:P1793"/>
    <mergeCell ref="Q1793:R1793"/>
    <mergeCell ref="C1794:E1794"/>
    <mergeCell ref="Q1794:R1794"/>
    <mergeCell ref="C1795:E1795"/>
    <mergeCell ref="C1796:E1796"/>
    <mergeCell ref="I1796:M1796"/>
    <mergeCell ref="N1796:P1796"/>
    <mergeCell ref="Q1796:R1796"/>
    <mergeCell ref="C1797:E1797"/>
    <mergeCell ref="I1797:M1797"/>
    <mergeCell ref="N1797:P1797"/>
    <mergeCell ref="Q1797:R1797"/>
    <mergeCell ref="C1798:E1798"/>
    <mergeCell ref="I1798:M1798"/>
    <mergeCell ref="N1798:P1798"/>
    <mergeCell ref="Q1798:R1798"/>
    <mergeCell ref="C1799:E1799"/>
    <mergeCell ref="I1799:M1799"/>
    <mergeCell ref="N1799:P1799"/>
    <mergeCell ref="Q1799:R1799"/>
    <mergeCell ref="C1800:E1800"/>
    <mergeCell ref="G1800:H1800"/>
    <mergeCell ref="I1800:M1800"/>
    <mergeCell ref="N1800:P1800"/>
    <mergeCell ref="Q1800:R1800"/>
    <mergeCell ref="C1801:E1801"/>
    <mergeCell ref="G1801:H1801"/>
    <mergeCell ref="I1801:M1801"/>
    <mergeCell ref="N1801:P1801"/>
    <mergeCell ref="Q1801:R1801"/>
    <mergeCell ref="C1802:E1802"/>
    <mergeCell ref="G1802:H1802"/>
    <mergeCell ref="I1802:M1802"/>
    <mergeCell ref="N1802:P1802"/>
    <mergeCell ref="Q1802:R1802"/>
    <mergeCell ref="C1803:E1803"/>
    <mergeCell ref="G1803:H1803"/>
    <mergeCell ref="I1803:M1803"/>
    <mergeCell ref="N1803:P1803"/>
    <mergeCell ref="Q1803:R1803"/>
    <mergeCell ref="C1804:E1804"/>
    <mergeCell ref="G1804:H1804"/>
    <mergeCell ref="I1804:M1804"/>
    <mergeCell ref="N1804:P1804"/>
    <mergeCell ref="A1763:A1765"/>
    <mergeCell ref="B1763:P1763"/>
    <mergeCell ref="Q1763:R1764"/>
    <mergeCell ref="B1764:D1764"/>
    <mergeCell ref="E1764:F1764"/>
    <mergeCell ref="G1764:H1764"/>
    <mergeCell ref="I1764:M1764"/>
    <mergeCell ref="N1764:P1764"/>
    <mergeCell ref="B1765:D1765"/>
    <mergeCell ref="E1765:F1765"/>
    <mergeCell ref="G1765:H1765"/>
    <mergeCell ref="I1765:M1765"/>
    <mergeCell ref="N1765:P1765"/>
    <mergeCell ref="Q1765:R1765"/>
    <mergeCell ref="B1766:F1766"/>
    <mergeCell ref="G1766:H1766"/>
    <mergeCell ref="A1767:A1768"/>
    <mergeCell ref="B1767:D1767"/>
    <mergeCell ref="E1767:F1767"/>
    <mergeCell ref="K1767:R1767"/>
    <mergeCell ref="B1768:D1768"/>
    <mergeCell ref="G1768:H1768"/>
    <mergeCell ref="J1768:J1778"/>
    <mergeCell ref="K1768:R1778"/>
    <mergeCell ref="B1771:H1771"/>
    <mergeCell ref="B1772:H1772"/>
    <mergeCell ref="B1773:H1773"/>
    <mergeCell ref="B1774:H1774"/>
    <mergeCell ref="B1775:H1775"/>
    <mergeCell ref="B1776:H1776"/>
    <mergeCell ref="B1777:H1777"/>
    <mergeCell ref="B1778:H1778"/>
    <mergeCell ref="A1779:R1779"/>
    <mergeCell ref="G1785:H1785"/>
    <mergeCell ref="I1785:M1785"/>
    <mergeCell ref="N1785:P1785"/>
    <mergeCell ref="G1782:H1782"/>
    <mergeCell ref="G1781:H1781"/>
    <mergeCell ref="G1769:H1769"/>
    <mergeCell ref="G1767:H1767"/>
    <mergeCell ref="C1729:E1729"/>
    <mergeCell ref="G1729:H1729"/>
    <mergeCell ref="I1729:M1729"/>
    <mergeCell ref="N1729:P1729"/>
    <mergeCell ref="Q1729:R1729"/>
    <mergeCell ref="C1730:E1730"/>
    <mergeCell ref="G1730:H1730"/>
    <mergeCell ref="I1730:M1730"/>
    <mergeCell ref="N1730:P1730"/>
    <mergeCell ref="Q1730:R1730"/>
    <mergeCell ref="Q1731:R1731"/>
    <mergeCell ref="N1750:P1750"/>
    <mergeCell ref="C1751:E1751"/>
    <mergeCell ref="G1751:H1751"/>
    <mergeCell ref="I1751:M1751"/>
    <mergeCell ref="N1751:P1751"/>
    <mergeCell ref="Q1751:R1751"/>
    <mergeCell ref="C1752:E1752"/>
    <mergeCell ref="Q1752:R1752"/>
    <mergeCell ref="C1753:E1753"/>
    <mergeCell ref="C1754:E1754"/>
    <mergeCell ref="I1754:M1754"/>
    <mergeCell ref="N1754:P1754"/>
    <mergeCell ref="Q1754:R1754"/>
    <mergeCell ref="C1755:E1755"/>
    <mergeCell ref="I1755:M1755"/>
    <mergeCell ref="N1755:P1755"/>
    <mergeCell ref="Q1755:R1755"/>
    <mergeCell ref="C1756:E1756"/>
    <mergeCell ref="I1756:M1756"/>
    <mergeCell ref="N1756:P1756"/>
    <mergeCell ref="Q1756:R1756"/>
    <mergeCell ref="C1738:E1738"/>
    <mergeCell ref="I1738:M1738"/>
    <mergeCell ref="N1738:P1738"/>
    <mergeCell ref="Q1738:R1738"/>
    <mergeCell ref="C1739:E1739"/>
    <mergeCell ref="G1739:H1739"/>
    <mergeCell ref="I1739:M1739"/>
    <mergeCell ref="N1739:P1739"/>
    <mergeCell ref="Q1739:R1739"/>
    <mergeCell ref="Q1733:R1733"/>
    <mergeCell ref="C1734:E1734"/>
    <mergeCell ref="G1734:H1734"/>
    <mergeCell ref="I1734:M1734"/>
    <mergeCell ref="N1734:P1734"/>
    <mergeCell ref="Q1734:R1734"/>
    <mergeCell ref="C1735:E1735"/>
    <mergeCell ref="I1735:M1735"/>
    <mergeCell ref="N1735:P1735"/>
    <mergeCell ref="Q1735:R1735"/>
    <mergeCell ref="C1731:E1731"/>
    <mergeCell ref="G1731:H1731"/>
    <mergeCell ref="I1731:M1731"/>
    <mergeCell ref="N1731:P1731"/>
    <mergeCell ref="C1732:E1732"/>
    <mergeCell ref="G1732:H1732"/>
    <mergeCell ref="I1732:M1732"/>
    <mergeCell ref="N1732:P1732"/>
    <mergeCell ref="C1722:E1722"/>
    <mergeCell ref="G1722:H1722"/>
    <mergeCell ref="I1722:M1722"/>
    <mergeCell ref="N1722:P1722"/>
    <mergeCell ref="Q1722:R1722"/>
    <mergeCell ref="C1723:E1723"/>
    <mergeCell ref="G1723:H1723"/>
    <mergeCell ref="I1723:M1723"/>
    <mergeCell ref="N1723:P1723"/>
    <mergeCell ref="Q1723:R1723"/>
    <mergeCell ref="C1724:E1724"/>
    <mergeCell ref="G1724:H1724"/>
    <mergeCell ref="I1724:M1724"/>
    <mergeCell ref="N1724:P1724"/>
    <mergeCell ref="Q1724:R1724"/>
    <mergeCell ref="C1725:E1725"/>
    <mergeCell ref="I1725:M1725"/>
    <mergeCell ref="N1725:P1725"/>
    <mergeCell ref="Q1725:R1725"/>
    <mergeCell ref="C1726:E1726"/>
    <mergeCell ref="G1726:H1726"/>
    <mergeCell ref="I1726:M1726"/>
    <mergeCell ref="N1726:P1726"/>
    <mergeCell ref="Q1726:R1726"/>
    <mergeCell ref="C1727:E1727"/>
    <mergeCell ref="I1727:M1727"/>
    <mergeCell ref="N1727:P1727"/>
    <mergeCell ref="Q1727:R1727"/>
    <mergeCell ref="G1727:H1727"/>
    <mergeCell ref="C1728:E1728"/>
    <mergeCell ref="I1728:M1728"/>
    <mergeCell ref="N1728:P1728"/>
    <mergeCell ref="Q1728:R1728"/>
    <mergeCell ref="G1728:H1728"/>
    <mergeCell ref="I1715:M1715"/>
    <mergeCell ref="N1715:P1715"/>
    <mergeCell ref="Q1715:R1715"/>
    <mergeCell ref="C1716:E1716"/>
    <mergeCell ref="G1716:H1716"/>
    <mergeCell ref="I1716:M1716"/>
    <mergeCell ref="N1716:P1716"/>
    <mergeCell ref="Q1716:R1716"/>
    <mergeCell ref="C1717:E1717"/>
    <mergeCell ref="G1717:H1717"/>
    <mergeCell ref="I1717:M1717"/>
    <mergeCell ref="N1717:P1717"/>
    <mergeCell ref="Q1717:R1717"/>
    <mergeCell ref="C1718:E1718"/>
    <mergeCell ref="G1718:H1718"/>
    <mergeCell ref="I1718:M1718"/>
    <mergeCell ref="N1718:P1718"/>
    <mergeCell ref="Q1718:R1718"/>
    <mergeCell ref="C1719:E1719"/>
    <mergeCell ref="G1719:H1719"/>
    <mergeCell ref="I1719:M1719"/>
    <mergeCell ref="N1719:P1719"/>
    <mergeCell ref="Q1719:R1719"/>
    <mergeCell ref="C1720:E1720"/>
    <mergeCell ref="G1720:H1720"/>
    <mergeCell ref="I1720:M1720"/>
    <mergeCell ref="N1720:P1720"/>
    <mergeCell ref="Q1720:R1720"/>
    <mergeCell ref="C1721:E1721"/>
    <mergeCell ref="G1721:H1721"/>
    <mergeCell ref="I1721:M1721"/>
    <mergeCell ref="N1721:P1721"/>
    <mergeCell ref="Q1721:R1721"/>
    <mergeCell ref="A1689:A1691"/>
    <mergeCell ref="B1689:P1689"/>
    <mergeCell ref="Q1689:R1690"/>
    <mergeCell ref="B1690:D1690"/>
    <mergeCell ref="E1690:F1690"/>
    <mergeCell ref="B1691:D1691"/>
    <mergeCell ref="E1691:F1691"/>
    <mergeCell ref="B1692:F1692"/>
    <mergeCell ref="A1693:A1694"/>
    <mergeCell ref="B1693:D1693"/>
    <mergeCell ref="E1693:F1693"/>
    <mergeCell ref="K1693:R1693"/>
    <mergeCell ref="B1694:D1694"/>
    <mergeCell ref="E1694:F1694"/>
    <mergeCell ref="J1694:J1704"/>
    <mergeCell ref="K1694:R1704"/>
    <mergeCell ref="B1697:H1697"/>
    <mergeCell ref="B1698:H1698"/>
    <mergeCell ref="B1699:H1699"/>
    <mergeCell ref="B1700:H1700"/>
    <mergeCell ref="B1701:H1701"/>
    <mergeCell ref="B1702:H1702"/>
    <mergeCell ref="B1703:H1703"/>
    <mergeCell ref="B1704:H1704"/>
    <mergeCell ref="G1694:H1694"/>
    <mergeCell ref="G1695:H1695"/>
    <mergeCell ref="G1692:H1692"/>
    <mergeCell ref="G1693:H1693"/>
    <mergeCell ref="G1690:H1690"/>
    <mergeCell ref="I1690:M1690"/>
    <mergeCell ref="N1690:P1690"/>
    <mergeCell ref="G1691:H1691"/>
    <mergeCell ref="I1691:M1691"/>
    <mergeCell ref="N1691:P1691"/>
    <mergeCell ref="Q1691:R1691"/>
    <mergeCell ref="C1682:E1682"/>
    <mergeCell ref="G1682:H1682"/>
    <mergeCell ref="I1682:M1682"/>
    <mergeCell ref="N1682:P1682"/>
    <mergeCell ref="Q1682:R1682"/>
    <mergeCell ref="C1683:E1683"/>
    <mergeCell ref="I1683:M1683"/>
    <mergeCell ref="N1683:P1683"/>
    <mergeCell ref="Q1683:R1683"/>
    <mergeCell ref="C1684:E1684"/>
    <mergeCell ref="G1684:H1684"/>
    <mergeCell ref="I1684:M1684"/>
    <mergeCell ref="N1684:P1684"/>
    <mergeCell ref="Q1684:R1684"/>
    <mergeCell ref="C1685:E1685"/>
    <mergeCell ref="I1685:M1685"/>
    <mergeCell ref="N1685:P1685"/>
    <mergeCell ref="Q1685:R1685"/>
    <mergeCell ref="G1685:H1685"/>
    <mergeCell ref="G1683:H1683"/>
    <mergeCell ref="C1686:E1686"/>
    <mergeCell ref="I1686:M1686"/>
    <mergeCell ref="N1686:P1686"/>
    <mergeCell ref="Q1686:R1686"/>
    <mergeCell ref="C1687:E1687"/>
    <mergeCell ref="G1687:H1687"/>
    <mergeCell ref="I1687:M1687"/>
    <mergeCell ref="N1687:P1687"/>
    <mergeCell ref="Q1687:R1687"/>
    <mergeCell ref="C1688:E1688"/>
    <mergeCell ref="G1688:H1688"/>
    <mergeCell ref="I1688:M1688"/>
    <mergeCell ref="Q1688:R1688"/>
    <mergeCell ref="G1686:H1686"/>
    <mergeCell ref="C1645:E1645"/>
    <mergeCell ref="G1645:H1645"/>
    <mergeCell ref="I1645:M1645"/>
    <mergeCell ref="N1645:P1645"/>
    <mergeCell ref="Q1645:R1645"/>
    <mergeCell ref="C1646:E1646"/>
    <mergeCell ref="G1646:H1646"/>
    <mergeCell ref="I1646:M1646"/>
    <mergeCell ref="N1646:P1646"/>
    <mergeCell ref="Q1646:R1646"/>
    <mergeCell ref="Q1647:R1647"/>
    <mergeCell ref="N1666:P1666"/>
    <mergeCell ref="C1667:E1667"/>
    <mergeCell ref="G1667:H1667"/>
    <mergeCell ref="I1667:M1667"/>
    <mergeCell ref="N1667:P1667"/>
    <mergeCell ref="Q1667:R1667"/>
    <mergeCell ref="C1668:E1668"/>
    <mergeCell ref="Q1668:R1668"/>
    <mergeCell ref="C1669:E1669"/>
    <mergeCell ref="C1670:E1670"/>
    <mergeCell ref="I1670:M1670"/>
    <mergeCell ref="N1670:P1670"/>
    <mergeCell ref="Q1670:R1670"/>
    <mergeCell ref="C1671:E1671"/>
    <mergeCell ref="I1671:M1671"/>
    <mergeCell ref="N1671:P1671"/>
    <mergeCell ref="Q1671:R1671"/>
    <mergeCell ref="C1672:E1672"/>
    <mergeCell ref="I1672:M1672"/>
    <mergeCell ref="N1672:P1672"/>
    <mergeCell ref="Q1672:R1672"/>
    <mergeCell ref="C1673:E1673"/>
    <mergeCell ref="I1673:M1673"/>
    <mergeCell ref="N1673:P1673"/>
    <mergeCell ref="Q1673:R1673"/>
    <mergeCell ref="Q1649:R1649"/>
    <mergeCell ref="C1650:E1650"/>
    <mergeCell ref="G1650:H1650"/>
    <mergeCell ref="I1650:M1650"/>
    <mergeCell ref="N1650:P1650"/>
    <mergeCell ref="Q1650:R1650"/>
    <mergeCell ref="C1651:E1651"/>
    <mergeCell ref="I1651:M1651"/>
    <mergeCell ref="N1651:P1651"/>
    <mergeCell ref="Q1651:R1651"/>
    <mergeCell ref="C1647:E1647"/>
    <mergeCell ref="G1647:H1647"/>
    <mergeCell ref="I1647:M1647"/>
    <mergeCell ref="N1647:P1647"/>
    <mergeCell ref="C1648:E1648"/>
    <mergeCell ref="G1648:H1648"/>
    <mergeCell ref="I1648:M1648"/>
    <mergeCell ref="N1648:P1648"/>
    <mergeCell ref="Q1648:R1648"/>
    <mergeCell ref="C1649:E1649"/>
    <mergeCell ref="G1649:H1649"/>
    <mergeCell ref="I1649:M1649"/>
    <mergeCell ref="N1649:P1649"/>
    <mergeCell ref="G1672:H1672"/>
    <mergeCell ref="G1673:H1673"/>
    <mergeCell ref="G1670:H1670"/>
    <mergeCell ref="G1671:H1671"/>
    <mergeCell ref="G1668:H1668"/>
    <mergeCell ref="N1637:P1637"/>
    <mergeCell ref="C1638:E1638"/>
    <mergeCell ref="G1638:H1638"/>
    <mergeCell ref="I1638:M1638"/>
    <mergeCell ref="N1638:P1638"/>
    <mergeCell ref="Q1638:R1638"/>
    <mergeCell ref="C1639:E1639"/>
    <mergeCell ref="G1639:H1639"/>
    <mergeCell ref="I1639:M1639"/>
    <mergeCell ref="N1639:P1639"/>
    <mergeCell ref="Q1639:R1639"/>
    <mergeCell ref="C1640:E1640"/>
    <mergeCell ref="G1640:H1640"/>
    <mergeCell ref="I1640:M1640"/>
    <mergeCell ref="N1640:P1640"/>
    <mergeCell ref="Q1640:R1640"/>
    <mergeCell ref="C1641:E1641"/>
    <mergeCell ref="I1641:M1641"/>
    <mergeCell ref="N1641:P1641"/>
    <mergeCell ref="Q1641:R1641"/>
    <mergeCell ref="C1642:E1642"/>
    <mergeCell ref="G1642:H1642"/>
    <mergeCell ref="I1642:M1642"/>
    <mergeCell ref="N1642:P1642"/>
    <mergeCell ref="Q1642:R1642"/>
    <mergeCell ref="C1643:E1643"/>
    <mergeCell ref="I1643:M1643"/>
    <mergeCell ref="N1643:P1643"/>
    <mergeCell ref="Q1643:R1643"/>
    <mergeCell ref="C1644:E1644"/>
    <mergeCell ref="I1644:M1644"/>
    <mergeCell ref="N1644:P1644"/>
    <mergeCell ref="Q1644:R1644"/>
    <mergeCell ref="G1643:H1643"/>
    <mergeCell ref="G1644:H1644"/>
    <mergeCell ref="G1641:H1641"/>
    <mergeCell ref="A1631:R1631"/>
    <mergeCell ref="A1632:B1632"/>
    <mergeCell ref="C1632:D1632"/>
    <mergeCell ref="E1632:F1632"/>
    <mergeCell ref="G1632:J1632"/>
    <mergeCell ref="K1632:M1632"/>
    <mergeCell ref="N1632:R1632"/>
    <mergeCell ref="G1620:H1620"/>
    <mergeCell ref="G1621:H1621"/>
    <mergeCell ref="G1618:H1618"/>
    <mergeCell ref="G1619:H1619"/>
    <mergeCell ref="C1614:E1614"/>
    <mergeCell ref="G1614:H1614"/>
    <mergeCell ref="I1614:M1614"/>
    <mergeCell ref="Q1614:R1614"/>
    <mergeCell ref="C1612:E1612"/>
    <mergeCell ref="G1612:H1612"/>
    <mergeCell ref="I1612:M1612"/>
    <mergeCell ref="N1612:P1612"/>
    <mergeCell ref="Q1612:R1612"/>
    <mergeCell ref="C1613:E1613"/>
    <mergeCell ref="G1613:H1613"/>
    <mergeCell ref="I1613:M1613"/>
    <mergeCell ref="N1613:P1613"/>
    <mergeCell ref="Q1613:R1613"/>
    <mergeCell ref="C1610:E1610"/>
    <mergeCell ref="G1610:H1610"/>
    <mergeCell ref="I1610:M1610"/>
    <mergeCell ref="N1610:P1610"/>
    <mergeCell ref="Q1610:R1610"/>
    <mergeCell ref="C1611:E1611"/>
    <mergeCell ref="G1611:H1611"/>
    <mergeCell ref="I1611:M1611"/>
    <mergeCell ref="N1611:P1611"/>
    <mergeCell ref="C1604:E1604"/>
    <mergeCell ref="G1604:H1604"/>
    <mergeCell ref="I1604:M1604"/>
    <mergeCell ref="N1604:P1604"/>
    <mergeCell ref="Q1604:R1604"/>
    <mergeCell ref="Q1605:R1605"/>
    <mergeCell ref="A1615:A1617"/>
    <mergeCell ref="B1615:P1615"/>
    <mergeCell ref="Q1615:R1616"/>
    <mergeCell ref="B1616:D1616"/>
    <mergeCell ref="E1616:F1616"/>
    <mergeCell ref="B1617:D1617"/>
    <mergeCell ref="E1617:F1617"/>
    <mergeCell ref="B1618:F1618"/>
    <mergeCell ref="A1619:A1620"/>
    <mergeCell ref="B1619:D1619"/>
    <mergeCell ref="E1619:F1619"/>
    <mergeCell ref="K1619:R1619"/>
    <mergeCell ref="B1620:D1620"/>
    <mergeCell ref="E1620:F1620"/>
    <mergeCell ref="J1620:J1630"/>
    <mergeCell ref="K1620:R1630"/>
    <mergeCell ref="B1623:H1623"/>
    <mergeCell ref="B1624:H1624"/>
    <mergeCell ref="B1625:H1625"/>
    <mergeCell ref="B1626:H1626"/>
    <mergeCell ref="B1627:H1627"/>
    <mergeCell ref="B1628:H1628"/>
    <mergeCell ref="B1629:H1629"/>
    <mergeCell ref="B1630:H1630"/>
    <mergeCell ref="Q1611:R1611"/>
    <mergeCell ref="C1608:E1608"/>
    <mergeCell ref="G1608:H1608"/>
    <mergeCell ref="I1608:M1608"/>
    <mergeCell ref="N1608:P1608"/>
    <mergeCell ref="Q1608:R1608"/>
    <mergeCell ref="C1609:E1609"/>
    <mergeCell ref="G1609:H1609"/>
    <mergeCell ref="I1609:M1609"/>
    <mergeCell ref="N1609:P1609"/>
    <mergeCell ref="Q1609:R1609"/>
    <mergeCell ref="C1606:E1606"/>
    <mergeCell ref="G1606:H1606"/>
    <mergeCell ref="I1606:M1606"/>
    <mergeCell ref="N1606:P1606"/>
    <mergeCell ref="Q1606:R1606"/>
    <mergeCell ref="C1607:E1607"/>
    <mergeCell ref="G1607:H1607"/>
    <mergeCell ref="I1607:M1607"/>
    <mergeCell ref="N1607:P1607"/>
    <mergeCell ref="Q1607:R1607"/>
    <mergeCell ref="C1518:E1518"/>
    <mergeCell ref="I1518:M1518"/>
    <mergeCell ref="N1518:P1518"/>
    <mergeCell ref="Q1518:R1518"/>
    <mergeCell ref="C1519:E1519"/>
    <mergeCell ref="G1519:H1519"/>
    <mergeCell ref="I1519:M1519"/>
    <mergeCell ref="N1519:P1519"/>
    <mergeCell ref="Q1519:R1519"/>
    <mergeCell ref="C1520:E1520"/>
    <mergeCell ref="G1520:H1520"/>
    <mergeCell ref="I1520:M1520"/>
    <mergeCell ref="N1520:P1520"/>
    <mergeCell ref="Q1520:R1520"/>
    <mergeCell ref="Q1521:R1521"/>
    <mergeCell ref="J1546:J1556"/>
    <mergeCell ref="A1557:R1557"/>
    <mergeCell ref="A1562:A1613"/>
    <mergeCell ref="N1582:P1582"/>
    <mergeCell ref="C1583:E1583"/>
    <mergeCell ref="G1583:H1583"/>
    <mergeCell ref="I1583:M1583"/>
    <mergeCell ref="N1583:P1583"/>
    <mergeCell ref="Q1583:R1583"/>
    <mergeCell ref="C1584:E1584"/>
    <mergeCell ref="Q1584:R1584"/>
    <mergeCell ref="C1585:E1585"/>
    <mergeCell ref="C1586:E1586"/>
    <mergeCell ref="I1586:M1586"/>
    <mergeCell ref="N1586:P1586"/>
    <mergeCell ref="Q1586:R1586"/>
    <mergeCell ref="C1587:E1587"/>
    <mergeCell ref="I1587:M1587"/>
    <mergeCell ref="N1587:P1587"/>
    <mergeCell ref="Q1587:R1587"/>
    <mergeCell ref="C1588:E1588"/>
    <mergeCell ref="I1588:M1588"/>
    <mergeCell ref="N1588:P1588"/>
    <mergeCell ref="Q1588:R1588"/>
    <mergeCell ref="C1589:E1589"/>
    <mergeCell ref="I1589:M1589"/>
    <mergeCell ref="N1589:P1589"/>
    <mergeCell ref="Q1589:R1589"/>
    <mergeCell ref="C1590:E1590"/>
    <mergeCell ref="G1590:H1590"/>
    <mergeCell ref="I1590:M1590"/>
    <mergeCell ref="N1590:P1590"/>
    <mergeCell ref="Q1590:R1590"/>
    <mergeCell ref="C1591:E1591"/>
    <mergeCell ref="G1591:H1591"/>
    <mergeCell ref="I1591:M1591"/>
    <mergeCell ref="N1591:P1591"/>
    <mergeCell ref="Q1591:R1591"/>
    <mergeCell ref="C1592:E1592"/>
    <mergeCell ref="G1592:H1592"/>
    <mergeCell ref="Q1596:R1596"/>
    <mergeCell ref="C1597:E1597"/>
    <mergeCell ref="G1597:H1597"/>
    <mergeCell ref="I1597:M1597"/>
    <mergeCell ref="N1597:P1597"/>
    <mergeCell ref="Q1597:R1597"/>
    <mergeCell ref="C1598:E1598"/>
    <mergeCell ref="G1598:H1598"/>
    <mergeCell ref="I1598:M1598"/>
    <mergeCell ref="N1510:P1510"/>
    <mergeCell ref="Q1510:R1510"/>
    <mergeCell ref="C1511:E1511"/>
    <mergeCell ref="G1511:H1511"/>
    <mergeCell ref="I1511:M1511"/>
    <mergeCell ref="N1511:P1511"/>
    <mergeCell ref="Q1511:R1511"/>
    <mergeCell ref="C1512:E1512"/>
    <mergeCell ref="G1512:H1512"/>
    <mergeCell ref="I1512:M1512"/>
    <mergeCell ref="N1512:P1512"/>
    <mergeCell ref="Q1512:R1512"/>
    <mergeCell ref="C1513:E1513"/>
    <mergeCell ref="G1513:H1513"/>
    <mergeCell ref="I1513:M1513"/>
    <mergeCell ref="N1513:P1513"/>
    <mergeCell ref="Q1513:R1513"/>
    <mergeCell ref="C1514:E1514"/>
    <mergeCell ref="G1514:H1514"/>
    <mergeCell ref="I1514:M1514"/>
    <mergeCell ref="N1514:P1514"/>
    <mergeCell ref="Q1514:R1514"/>
    <mergeCell ref="C1515:E1515"/>
    <mergeCell ref="I1515:M1515"/>
    <mergeCell ref="N1515:P1515"/>
    <mergeCell ref="Q1515:R1515"/>
    <mergeCell ref="C1516:E1516"/>
    <mergeCell ref="G1516:H1516"/>
    <mergeCell ref="I1516:M1516"/>
    <mergeCell ref="N1516:P1516"/>
    <mergeCell ref="Q1516:R1516"/>
    <mergeCell ref="C1517:E1517"/>
    <mergeCell ref="I1517:M1517"/>
    <mergeCell ref="N1517:P1517"/>
    <mergeCell ref="Q1517:R1517"/>
    <mergeCell ref="C1464:E1464"/>
    <mergeCell ref="G1464:H1464"/>
    <mergeCell ref="I1464:M1464"/>
    <mergeCell ref="N1464:P1464"/>
    <mergeCell ref="Q1464:R1464"/>
    <mergeCell ref="C1465:E1465"/>
    <mergeCell ref="G1465:H1465"/>
    <mergeCell ref="I1465:M1465"/>
    <mergeCell ref="N1465:P1465"/>
    <mergeCell ref="Q1465:R1465"/>
    <mergeCell ref="C1466:E1466"/>
    <mergeCell ref="G1466:H1466"/>
    <mergeCell ref="I1466:M1466"/>
    <mergeCell ref="Q1466:R1466"/>
    <mergeCell ref="A1467:A1469"/>
    <mergeCell ref="B1467:P1467"/>
    <mergeCell ref="Q1467:R1468"/>
    <mergeCell ref="B1468:D1468"/>
    <mergeCell ref="E1468:F1468"/>
    <mergeCell ref="G1468:H1468"/>
    <mergeCell ref="I1468:M1468"/>
    <mergeCell ref="N1468:P1468"/>
    <mergeCell ref="B1469:D1469"/>
    <mergeCell ref="E1469:F1469"/>
    <mergeCell ref="G1469:H1469"/>
    <mergeCell ref="I1469:M1469"/>
    <mergeCell ref="N1469:P1469"/>
    <mergeCell ref="Q1469:R1469"/>
    <mergeCell ref="B1470:F1470"/>
    <mergeCell ref="G1470:H1470"/>
    <mergeCell ref="A1471:A1472"/>
    <mergeCell ref="B1471:D1471"/>
    <mergeCell ref="E1471:F1471"/>
    <mergeCell ref="G1471:H1471"/>
    <mergeCell ref="K1471:R1471"/>
    <mergeCell ref="B1472:D1472"/>
    <mergeCell ref="E1472:F1472"/>
    <mergeCell ref="G1472:H1472"/>
    <mergeCell ref="J1472:J1482"/>
    <mergeCell ref="K1472:R1482"/>
    <mergeCell ref="B1475:H1475"/>
    <mergeCell ref="B1476:H1476"/>
    <mergeCell ref="B1477:H1477"/>
    <mergeCell ref="B1478:H1478"/>
    <mergeCell ref="B1479:H1479"/>
    <mergeCell ref="B1480:H1480"/>
    <mergeCell ref="B1481:H1481"/>
    <mergeCell ref="B1482:H1482"/>
    <mergeCell ref="A1414:A1465"/>
    <mergeCell ref="B1414:O1414"/>
    <mergeCell ref="Q1414:R1415"/>
    <mergeCell ref="C1415:E1415"/>
    <mergeCell ref="G1415:H1415"/>
    <mergeCell ref="I1415:M1415"/>
    <mergeCell ref="N1415:P1415"/>
    <mergeCell ref="C1416:E1416"/>
    <mergeCell ref="Q1416:R1416"/>
    <mergeCell ref="C1417:E1417"/>
    <mergeCell ref="C1418:E1418"/>
    <mergeCell ref="I1418:M1418"/>
    <mergeCell ref="N1418:P1418"/>
    <mergeCell ref="Q1418:R1418"/>
    <mergeCell ref="C1419:E1419"/>
    <mergeCell ref="I1419:M1419"/>
    <mergeCell ref="C1459:E1459"/>
    <mergeCell ref="C1460:E1460"/>
    <mergeCell ref="I1460:M1460"/>
    <mergeCell ref="N1460:P1460"/>
    <mergeCell ref="Q1460:R1460"/>
    <mergeCell ref="C1461:E1461"/>
    <mergeCell ref="I1461:M1461"/>
    <mergeCell ref="N1461:P1461"/>
    <mergeCell ref="Q1461:R1461"/>
    <mergeCell ref="C1462:E1462"/>
    <mergeCell ref="I1462:M1462"/>
    <mergeCell ref="N1462:P1462"/>
    <mergeCell ref="Q1462:R1462"/>
    <mergeCell ref="C1463:E1463"/>
    <mergeCell ref="I1463:M1463"/>
    <mergeCell ref="N1463:P1463"/>
    <mergeCell ref="Q1463:R1463"/>
    <mergeCell ref="G1458:H1458"/>
    <mergeCell ref="I1458:M1458"/>
    <mergeCell ref="N1458:P1458"/>
    <mergeCell ref="G1459:H1459"/>
    <mergeCell ref="I1459:M1459"/>
    <mergeCell ref="N1459:P1459"/>
    <mergeCell ref="Q1459:R1459"/>
    <mergeCell ref="C1454:E1454"/>
    <mergeCell ref="G1454:H1454"/>
    <mergeCell ref="I1454:M1454"/>
    <mergeCell ref="N1454:P1454"/>
    <mergeCell ref="Q1454:R1454"/>
    <mergeCell ref="C1455:E1455"/>
    <mergeCell ref="G1455:H1455"/>
    <mergeCell ref="I1455:M1455"/>
    <mergeCell ref="N1455:P1455"/>
    <mergeCell ref="Q1455:R1455"/>
    <mergeCell ref="N1422:P1422"/>
    <mergeCell ref="Q1422:R1422"/>
    <mergeCell ref="C1423:E1423"/>
    <mergeCell ref="G1423:H1423"/>
    <mergeCell ref="I1423:M1423"/>
    <mergeCell ref="N1423:P1423"/>
    <mergeCell ref="Q1423:R1423"/>
    <mergeCell ref="C1424:E1424"/>
    <mergeCell ref="G1424:H1424"/>
    <mergeCell ref="I1424:M1424"/>
    <mergeCell ref="N1424:P1424"/>
    <mergeCell ref="Q1424:R1424"/>
    <mergeCell ref="C1425:E1425"/>
    <mergeCell ref="G1425:H1425"/>
    <mergeCell ref="I1425:M1425"/>
    <mergeCell ref="N1425:P1425"/>
    <mergeCell ref="Q1425:R1425"/>
    <mergeCell ref="C1426:E1426"/>
    <mergeCell ref="G1426:H1426"/>
    <mergeCell ref="I1426:M1426"/>
    <mergeCell ref="N1426:P1426"/>
    <mergeCell ref="Q1426:R1426"/>
    <mergeCell ref="G1435:H1435"/>
    <mergeCell ref="I1435:M1435"/>
    <mergeCell ref="N1435:P1435"/>
    <mergeCell ref="Q1435:R1435"/>
    <mergeCell ref="C1436:E1436"/>
    <mergeCell ref="G1436:H1436"/>
    <mergeCell ref="I1436:M1436"/>
    <mergeCell ref="N1436:P1436"/>
    <mergeCell ref="Q1436:R1436"/>
    <mergeCell ref="Q1437:R1437"/>
    <mergeCell ref="N1456:P1456"/>
    <mergeCell ref="C1452:E1452"/>
    <mergeCell ref="G1452:H1452"/>
    <mergeCell ref="I1452:M1452"/>
    <mergeCell ref="N1452:P1452"/>
    <mergeCell ref="Q1452:R1452"/>
    <mergeCell ref="C1453:E1453"/>
    <mergeCell ref="G1453:H1453"/>
    <mergeCell ref="I1453:M1453"/>
    <mergeCell ref="N1453:P1453"/>
    <mergeCell ref="Q1453:R1453"/>
    <mergeCell ref="C1450:E1450"/>
    <mergeCell ref="G1450:H1450"/>
    <mergeCell ref="I1450:M1450"/>
    <mergeCell ref="N1450:P1450"/>
    <mergeCell ref="Q1450:R1450"/>
    <mergeCell ref="C1451:E1451"/>
    <mergeCell ref="G1451:H1451"/>
    <mergeCell ref="I1451:M1451"/>
    <mergeCell ref="N1451:P1451"/>
    <mergeCell ref="Q1451:R1451"/>
    <mergeCell ref="C1448:E1448"/>
    <mergeCell ref="G1448:H1448"/>
    <mergeCell ref="I1448:M1448"/>
    <mergeCell ref="N1448:P1448"/>
    <mergeCell ref="Q1448:R1448"/>
    <mergeCell ref="C1449:E1449"/>
    <mergeCell ref="G1449:H1449"/>
    <mergeCell ref="I1449:M1449"/>
    <mergeCell ref="N1449:P1449"/>
    <mergeCell ref="Q1449:R1449"/>
    <mergeCell ref="C1446:E1446"/>
    <mergeCell ref="C1389:E1389"/>
    <mergeCell ref="I1389:M1389"/>
    <mergeCell ref="N1389:P1389"/>
    <mergeCell ref="Q1389:R1389"/>
    <mergeCell ref="C1390:E1390"/>
    <mergeCell ref="G1390:H1390"/>
    <mergeCell ref="I1390:M1390"/>
    <mergeCell ref="N1390:P1390"/>
    <mergeCell ref="Q1390:R1390"/>
    <mergeCell ref="C1391:E1391"/>
    <mergeCell ref="I1391:M1391"/>
    <mergeCell ref="N1391:P1391"/>
    <mergeCell ref="Q1391:R1391"/>
    <mergeCell ref="C1392:E1392"/>
    <mergeCell ref="I1392:M1392"/>
    <mergeCell ref="Q1392:R1392"/>
    <mergeCell ref="A1393:A1395"/>
    <mergeCell ref="B1393:P1393"/>
    <mergeCell ref="Q1393:R1394"/>
    <mergeCell ref="B1394:D1394"/>
    <mergeCell ref="E1394:F1394"/>
    <mergeCell ref="G1394:H1394"/>
    <mergeCell ref="I1394:M1394"/>
    <mergeCell ref="N1394:P1394"/>
    <mergeCell ref="B1395:D1395"/>
    <mergeCell ref="E1395:F1395"/>
    <mergeCell ref="Q1395:R1395"/>
    <mergeCell ref="B1396:F1396"/>
    <mergeCell ref="A1397:A1398"/>
    <mergeCell ref="B1397:D1397"/>
    <mergeCell ref="E1397:F1397"/>
    <mergeCell ref="K1397:R1397"/>
    <mergeCell ref="B1398:D1398"/>
    <mergeCell ref="E1398:F1398"/>
    <mergeCell ref="J1398:J1408"/>
    <mergeCell ref="K1398:R1408"/>
    <mergeCell ref="B1401:H1401"/>
    <mergeCell ref="B1402:H1402"/>
    <mergeCell ref="B1403:H1403"/>
    <mergeCell ref="B1404:H1404"/>
    <mergeCell ref="B1405:H1405"/>
    <mergeCell ref="B1406:H1406"/>
    <mergeCell ref="B1407:H1407"/>
    <mergeCell ref="B1408:H1408"/>
    <mergeCell ref="G1391:H1391"/>
    <mergeCell ref="G1392:H1392"/>
    <mergeCell ref="G1395:H1395"/>
    <mergeCell ref="I1395:M1395"/>
    <mergeCell ref="N1395:P1395"/>
    <mergeCell ref="G1396:H1396"/>
    <mergeCell ref="G1397:H1397"/>
    <mergeCell ref="G1398:H1398"/>
    <mergeCell ref="C1382:E1382"/>
    <mergeCell ref="G1382:H1382"/>
    <mergeCell ref="I1382:M1382"/>
    <mergeCell ref="N1382:P1382"/>
    <mergeCell ref="Q1382:R1382"/>
    <mergeCell ref="C1383:E1383"/>
    <mergeCell ref="G1383:H1383"/>
    <mergeCell ref="I1383:M1383"/>
    <mergeCell ref="N1383:P1383"/>
    <mergeCell ref="Q1383:R1383"/>
    <mergeCell ref="C1384:E1384"/>
    <mergeCell ref="G1384:H1384"/>
    <mergeCell ref="I1384:M1384"/>
    <mergeCell ref="N1384:P1384"/>
    <mergeCell ref="Q1384:R1384"/>
    <mergeCell ref="C1385:E1385"/>
    <mergeCell ref="G1385:H1385"/>
    <mergeCell ref="I1385:M1385"/>
    <mergeCell ref="N1385:P1385"/>
    <mergeCell ref="Q1385:R1385"/>
    <mergeCell ref="C1386:E1386"/>
    <mergeCell ref="G1386:H1386"/>
    <mergeCell ref="I1386:M1386"/>
    <mergeCell ref="N1386:P1386"/>
    <mergeCell ref="Q1386:R1386"/>
    <mergeCell ref="C1387:E1387"/>
    <mergeCell ref="G1387:H1387"/>
    <mergeCell ref="I1387:M1387"/>
    <mergeCell ref="N1387:P1387"/>
    <mergeCell ref="Q1387:R1387"/>
    <mergeCell ref="C1388:E1388"/>
    <mergeCell ref="G1388:H1388"/>
    <mergeCell ref="I1388:M1388"/>
    <mergeCell ref="N1388:P1388"/>
    <mergeCell ref="Q1388:R1388"/>
    <mergeCell ref="C1350:E1350"/>
    <mergeCell ref="I1350:M1350"/>
    <mergeCell ref="N1350:P1350"/>
    <mergeCell ref="Q1350:R1350"/>
    <mergeCell ref="C1351:E1351"/>
    <mergeCell ref="G1351:H1351"/>
    <mergeCell ref="I1351:M1351"/>
    <mergeCell ref="N1351:P1351"/>
    <mergeCell ref="Q1351:R1351"/>
    <mergeCell ref="C1352:E1352"/>
    <mergeCell ref="G1352:H1352"/>
    <mergeCell ref="I1352:M1352"/>
    <mergeCell ref="N1352:P1352"/>
    <mergeCell ref="Q1352:R1352"/>
    <mergeCell ref="G1350:H1350"/>
    <mergeCell ref="G1349:H1349"/>
    <mergeCell ref="G1347:H1347"/>
    <mergeCell ref="N1372:P1372"/>
    <mergeCell ref="C1373:E1373"/>
    <mergeCell ref="G1373:H1373"/>
    <mergeCell ref="I1373:M1373"/>
    <mergeCell ref="N1373:P1373"/>
    <mergeCell ref="Q1373:R1373"/>
    <mergeCell ref="C1374:E1374"/>
    <mergeCell ref="Q1374:R1374"/>
    <mergeCell ref="C1375:E1375"/>
    <mergeCell ref="C1376:E1376"/>
    <mergeCell ref="I1376:M1376"/>
    <mergeCell ref="N1376:P1376"/>
    <mergeCell ref="Q1376:R1376"/>
    <mergeCell ref="C1377:E1377"/>
    <mergeCell ref="I1377:M1377"/>
    <mergeCell ref="N1377:P1377"/>
    <mergeCell ref="Q1377:R1377"/>
    <mergeCell ref="G1363:H1363"/>
    <mergeCell ref="I1363:M1363"/>
    <mergeCell ref="N1363:P1363"/>
    <mergeCell ref="Q1363:R1363"/>
    <mergeCell ref="C1360:E1360"/>
    <mergeCell ref="G1360:H1360"/>
    <mergeCell ref="I1360:M1360"/>
    <mergeCell ref="N1360:P1360"/>
    <mergeCell ref="Q1360:R1360"/>
    <mergeCell ref="C1361:E1361"/>
    <mergeCell ref="G1361:H1361"/>
    <mergeCell ref="I1361:M1361"/>
    <mergeCell ref="N1361:P1361"/>
    <mergeCell ref="N1362:P1362"/>
    <mergeCell ref="Q1362:R1362"/>
    <mergeCell ref="C1363:E1363"/>
    <mergeCell ref="Q1361:R1361"/>
    <mergeCell ref="C1358:E1358"/>
    <mergeCell ref="G1358:H1358"/>
    <mergeCell ref="I1358:M1358"/>
    <mergeCell ref="N1358:P1358"/>
    <mergeCell ref="Q1358:R1358"/>
    <mergeCell ref="C1359:E1359"/>
    <mergeCell ref="G1359:H1359"/>
    <mergeCell ref="I1359:M1359"/>
    <mergeCell ref="N1359:P1359"/>
    <mergeCell ref="Q1359:R1359"/>
    <mergeCell ref="C1356:E1356"/>
    <mergeCell ref="G1356:H1356"/>
    <mergeCell ref="I1356:M1356"/>
    <mergeCell ref="C1310:E1310"/>
    <mergeCell ref="G1310:H1310"/>
    <mergeCell ref="I1310:M1310"/>
    <mergeCell ref="N1310:P1310"/>
    <mergeCell ref="Q1310:R1310"/>
    <mergeCell ref="Q1311:R1311"/>
    <mergeCell ref="A1319:A1321"/>
    <mergeCell ref="B1319:P1319"/>
    <mergeCell ref="Q1319:R1320"/>
    <mergeCell ref="B1320:D1320"/>
    <mergeCell ref="E1320:F1320"/>
    <mergeCell ref="B1321:D1321"/>
    <mergeCell ref="E1321:F1321"/>
    <mergeCell ref="B1322:F1322"/>
    <mergeCell ref="A1323:A1324"/>
    <mergeCell ref="B1323:D1323"/>
    <mergeCell ref="E1323:F1323"/>
    <mergeCell ref="K1323:R1323"/>
    <mergeCell ref="B1324:D1324"/>
    <mergeCell ref="E1324:F1324"/>
    <mergeCell ref="J1324:J1334"/>
    <mergeCell ref="K1324:R1334"/>
    <mergeCell ref="B1327:H1327"/>
    <mergeCell ref="B1328:H1328"/>
    <mergeCell ref="B1329:H1329"/>
    <mergeCell ref="B1330:H1330"/>
    <mergeCell ref="B1331:H1331"/>
    <mergeCell ref="B1332:H1332"/>
    <mergeCell ref="B1333:H1333"/>
    <mergeCell ref="B1334:H1334"/>
    <mergeCell ref="G1307:H1307"/>
    <mergeCell ref="G1308:H1308"/>
    <mergeCell ref="C1311:E1311"/>
    <mergeCell ref="G1311:H1311"/>
    <mergeCell ref="I1311:M1311"/>
    <mergeCell ref="N1311:P1311"/>
    <mergeCell ref="C1312:E1312"/>
    <mergeCell ref="G1312:H1312"/>
    <mergeCell ref="I1312:M1312"/>
    <mergeCell ref="N1312:P1312"/>
    <mergeCell ref="Q1312:R1312"/>
    <mergeCell ref="C1318:E1318"/>
    <mergeCell ref="I1318:M1318"/>
    <mergeCell ref="Q1318:R1318"/>
    <mergeCell ref="Q1313:R1313"/>
    <mergeCell ref="C1314:E1314"/>
    <mergeCell ref="G1314:H1314"/>
    <mergeCell ref="I1314:M1314"/>
    <mergeCell ref="N1314:P1314"/>
    <mergeCell ref="Q1314:R1314"/>
    <mergeCell ref="C1315:E1315"/>
    <mergeCell ref="I1315:M1315"/>
    <mergeCell ref="N1315:P1315"/>
    <mergeCell ref="Q1315:R1315"/>
    <mergeCell ref="C1313:E1313"/>
    <mergeCell ref="G1313:H1313"/>
    <mergeCell ref="I1313:M1313"/>
    <mergeCell ref="N1313:P1313"/>
    <mergeCell ref="G1321:H1321"/>
    <mergeCell ref="I1321:M1321"/>
    <mergeCell ref="N1321:P1321"/>
    <mergeCell ref="G1322:H1322"/>
    <mergeCell ref="G1323:H1323"/>
    <mergeCell ref="G1324:H1324"/>
    <mergeCell ref="C1303:E1303"/>
    <mergeCell ref="G1303:H1303"/>
    <mergeCell ref="I1303:M1303"/>
    <mergeCell ref="N1303:P1303"/>
    <mergeCell ref="Q1303:R1303"/>
    <mergeCell ref="C1304:E1304"/>
    <mergeCell ref="G1304:H1304"/>
    <mergeCell ref="I1304:M1304"/>
    <mergeCell ref="N1304:P1304"/>
    <mergeCell ref="Q1304:R1304"/>
    <mergeCell ref="C1305:E1305"/>
    <mergeCell ref="I1305:M1305"/>
    <mergeCell ref="N1305:P1305"/>
    <mergeCell ref="Q1305:R1305"/>
    <mergeCell ref="G1305:H1305"/>
    <mergeCell ref="C1306:E1306"/>
    <mergeCell ref="G1306:H1306"/>
    <mergeCell ref="I1306:M1306"/>
    <mergeCell ref="N1306:P1306"/>
    <mergeCell ref="Q1306:R1306"/>
    <mergeCell ref="C1307:E1307"/>
    <mergeCell ref="I1307:M1307"/>
    <mergeCell ref="N1307:P1307"/>
    <mergeCell ref="Q1307:R1307"/>
    <mergeCell ref="C1308:E1308"/>
    <mergeCell ref="I1308:M1308"/>
    <mergeCell ref="N1308:P1308"/>
    <mergeCell ref="Q1308:R1308"/>
    <mergeCell ref="C1309:E1309"/>
    <mergeCell ref="G1309:H1309"/>
    <mergeCell ref="I1309:M1309"/>
    <mergeCell ref="N1309:P1309"/>
    <mergeCell ref="Q1309:R1309"/>
    <mergeCell ref="C1297:E1297"/>
    <mergeCell ref="G1297:H1297"/>
    <mergeCell ref="I1297:M1297"/>
    <mergeCell ref="N1297:P1297"/>
    <mergeCell ref="Q1297:R1297"/>
    <mergeCell ref="C1298:E1298"/>
    <mergeCell ref="G1298:H1298"/>
    <mergeCell ref="I1298:M1298"/>
    <mergeCell ref="N1298:P1298"/>
    <mergeCell ref="Q1298:R1298"/>
    <mergeCell ref="G1292:H1292"/>
    <mergeCell ref="G1293:H1293"/>
    <mergeCell ref="G1294:H1294"/>
    <mergeCell ref="G1295:H1295"/>
    <mergeCell ref="C1299:E1299"/>
    <mergeCell ref="G1299:H1299"/>
    <mergeCell ref="I1299:M1299"/>
    <mergeCell ref="N1299:P1299"/>
    <mergeCell ref="Q1299:R1299"/>
    <mergeCell ref="C1300:E1300"/>
    <mergeCell ref="G1300:H1300"/>
    <mergeCell ref="I1300:M1300"/>
    <mergeCell ref="N1300:P1300"/>
    <mergeCell ref="Q1300:R1300"/>
    <mergeCell ref="C1301:E1301"/>
    <mergeCell ref="G1301:H1301"/>
    <mergeCell ref="I1301:M1301"/>
    <mergeCell ref="N1301:P1301"/>
    <mergeCell ref="Q1301:R1301"/>
    <mergeCell ref="C1302:E1302"/>
    <mergeCell ref="G1302:H1302"/>
    <mergeCell ref="I1302:M1302"/>
    <mergeCell ref="N1302:P1302"/>
    <mergeCell ref="Q1302:R1302"/>
    <mergeCell ref="G1247:H1247"/>
    <mergeCell ref="I1247:M1247"/>
    <mergeCell ref="N1247:P1247"/>
    <mergeCell ref="Q1247:R1247"/>
    <mergeCell ref="B1248:F1248"/>
    <mergeCell ref="A1249:A1250"/>
    <mergeCell ref="K1249:R1249"/>
    <mergeCell ref="B1250:D1250"/>
    <mergeCell ref="E1250:F1250"/>
    <mergeCell ref="J1250:J1260"/>
    <mergeCell ref="K1250:R1260"/>
    <mergeCell ref="B1253:H1253"/>
    <mergeCell ref="B1254:H1254"/>
    <mergeCell ref="A1261:R1261"/>
    <mergeCell ref="A1262:B1262"/>
    <mergeCell ref="C1292:E1292"/>
    <mergeCell ref="I1292:M1292"/>
    <mergeCell ref="N1292:P1292"/>
    <mergeCell ref="Q1292:R1292"/>
    <mergeCell ref="C1293:E1293"/>
    <mergeCell ref="I1293:M1293"/>
    <mergeCell ref="N1293:P1293"/>
    <mergeCell ref="Q1293:R1293"/>
    <mergeCell ref="C1294:E1294"/>
    <mergeCell ref="I1294:M1294"/>
    <mergeCell ref="N1294:P1294"/>
    <mergeCell ref="Q1294:R1294"/>
    <mergeCell ref="C1295:E1295"/>
    <mergeCell ref="I1295:M1295"/>
    <mergeCell ref="N1295:P1295"/>
    <mergeCell ref="Q1295:R1295"/>
    <mergeCell ref="C1296:E1296"/>
    <mergeCell ref="G1296:H1296"/>
    <mergeCell ref="I1296:M1296"/>
    <mergeCell ref="N1296:P1296"/>
    <mergeCell ref="Q1296:R1296"/>
    <mergeCell ref="C1288:E1288"/>
    <mergeCell ref="G1288:H1288"/>
    <mergeCell ref="I1288:M1288"/>
    <mergeCell ref="Q1288:R1288"/>
    <mergeCell ref="G1290:H1290"/>
    <mergeCell ref="I1290:M1290"/>
    <mergeCell ref="N1290:P1290"/>
    <mergeCell ref="G1291:H1291"/>
    <mergeCell ref="I1291:M1291"/>
    <mergeCell ref="N1291:P1291"/>
    <mergeCell ref="Q1291:R1291"/>
    <mergeCell ref="C1290:E1290"/>
    <mergeCell ref="Q1290:R1290"/>
    <mergeCell ref="C1291:E1291"/>
    <mergeCell ref="Q1277:R1277"/>
    <mergeCell ref="C1274:E1274"/>
    <mergeCell ref="G1274:H1274"/>
    <mergeCell ref="I1274:M1274"/>
    <mergeCell ref="N1274:P1274"/>
    <mergeCell ref="Q1274:R1274"/>
    <mergeCell ref="C1275:E1275"/>
    <mergeCell ref="G1275:H1275"/>
    <mergeCell ref="I1275:M1275"/>
    <mergeCell ref="N1275:P1275"/>
    <mergeCell ref="Q1275:R1275"/>
    <mergeCell ref="C1272:E1272"/>
    <mergeCell ref="G1272:H1272"/>
    <mergeCell ref="I1272:M1272"/>
    <mergeCell ref="C1241:E1241"/>
    <mergeCell ref="G1241:H1241"/>
    <mergeCell ref="G1231:H1231"/>
    <mergeCell ref="G1233:H1233"/>
    <mergeCell ref="G1234:H1234"/>
    <mergeCell ref="C1232:E1232"/>
    <mergeCell ref="G1232:H1232"/>
    <mergeCell ref="I1232:M1232"/>
    <mergeCell ref="N1232:P1232"/>
    <mergeCell ref="Q1232:R1232"/>
    <mergeCell ref="C1233:E1233"/>
    <mergeCell ref="I1233:M1233"/>
    <mergeCell ref="Q1199:R1199"/>
    <mergeCell ref="C1196:E1196"/>
    <mergeCell ref="G1196:H1196"/>
    <mergeCell ref="A1263:A1264"/>
    <mergeCell ref="B1263:F1263"/>
    <mergeCell ref="I1263:R1263"/>
    <mergeCell ref="B1264:F1264"/>
    <mergeCell ref="G1264:H1264"/>
    <mergeCell ref="I1264:L1264"/>
    <mergeCell ref="N1264:O1264"/>
    <mergeCell ref="A1192:A1243"/>
    <mergeCell ref="B1192:O1192"/>
    <mergeCell ref="Q1192:R1193"/>
    <mergeCell ref="N1204:P1204"/>
    <mergeCell ref="C1205:E1205"/>
    <mergeCell ref="G1205:H1205"/>
    <mergeCell ref="I1205:M1205"/>
    <mergeCell ref="N1205:P1205"/>
    <mergeCell ref="Q1205:R1205"/>
    <mergeCell ref="C1206:E1206"/>
    <mergeCell ref="Q1206:R1206"/>
    <mergeCell ref="C1207:E1207"/>
    <mergeCell ref="C1208:E1208"/>
    <mergeCell ref="I1208:M1208"/>
    <mergeCell ref="N1208:P1208"/>
    <mergeCell ref="Q1208:R1208"/>
    <mergeCell ref="C1209:E1209"/>
    <mergeCell ref="I1209:M1209"/>
    <mergeCell ref="N1209:P1209"/>
    <mergeCell ref="Q1209:R1209"/>
    <mergeCell ref="C1210:E1210"/>
    <mergeCell ref="I1210:M1210"/>
    <mergeCell ref="N1210:P1210"/>
    <mergeCell ref="Q1210:R1210"/>
    <mergeCell ref="C1211:E1211"/>
    <mergeCell ref="I1211:M1211"/>
    <mergeCell ref="N1211:P1211"/>
    <mergeCell ref="Q1211:R1211"/>
    <mergeCell ref="I1226:M1226"/>
    <mergeCell ref="N1226:P1226"/>
    <mergeCell ref="Q1226:R1226"/>
    <mergeCell ref="C1219:E1219"/>
    <mergeCell ref="G1221:H1221"/>
    <mergeCell ref="Q1227:R1227"/>
    <mergeCell ref="A1245:A1247"/>
    <mergeCell ref="B1245:P1245"/>
    <mergeCell ref="Q1245:R1246"/>
    <mergeCell ref="B1246:D1246"/>
    <mergeCell ref="E1246:F1246"/>
    <mergeCell ref="N1246:P1246"/>
    <mergeCell ref="B1247:D1247"/>
    <mergeCell ref="E1247:F1247"/>
    <mergeCell ref="A1175:A1176"/>
    <mergeCell ref="B1175:D1175"/>
    <mergeCell ref="E1175:F1175"/>
    <mergeCell ref="G1175:H1175"/>
    <mergeCell ref="K1175:R1175"/>
    <mergeCell ref="B1176:D1176"/>
    <mergeCell ref="E1176:F1176"/>
    <mergeCell ref="G1176:H1176"/>
    <mergeCell ref="J1176:J1186"/>
    <mergeCell ref="K1176:R1186"/>
    <mergeCell ref="G1177:H1177"/>
    <mergeCell ref="B1179:H1179"/>
    <mergeCell ref="B1180:H1180"/>
    <mergeCell ref="B1181:H1181"/>
    <mergeCell ref="B1182:H1182"/>
    <mergeCell ref="B1183:H1183"/>
    <mergeCell ref="B1184:H1184"/>
    <mergeCell ref="B1185:H1185"/>
    <mergeCell ref="B1186:H1186"/>
    <mergeCell ref="C1212:E1212"/>
    <mergeCell ref="G1212:H1212"/>
    <mergeCell ref="I1212:M1212"/>
    <mergeCell ref="N1212:P1212"/>
    <mergeCell ref="Q1212:R1212"/>
    <mergeCell ref="C1213:E1213"/>
    <mergeCell ref="G1213:H1213"/>
    <mergeCell ref="I1213:M1213"/>
    <mergeCell ref="N1213:P1213"/>
    <mergeCell ref="Q1213:R1213"/>
    <mergeCell ref="C1239:E1239"/>
    <mergeCell ref="G1239:H1239"/>
    <mergeCell ref="I1239:M1239"/>
    <mergeCell ref="N1239:P1239"/>
    <mergeCell ref="Q1239:R1239"/>
    <mergeCell ref="I1238:M1238"/>
    <mergeCell ref="N1238:P1238"/>
    <mergeCell ref="Q1238:R1238"/>
    <mergeCell ref="C1199:E1199"/>
    <mergeCell ref="G1199:H1199"/>
    <mergeCell ref="I1199:M1199"/>
    <mergeCell ref="N1199:P1199"/>
    <mergeCell ref="C1200:E1200"/>
    <mergeCell ref="I1196:M1196"/>
    <mergeCell ref="N1196:P1196"/>
    <mergeCell ref="Q1196:R1196"/>
    <mergeCell ref="C1197:E1197"/>
    <mergeCell ref="G1197:H1197"/>
    <mergeCell ref="I1197:M1197"/>
    <mergeCell ref="N1197:P1197"/>
    <mergeCell ref="Q1229:R1229"/>
    <mergeCell ref="C1230:E1230"/>
    <mergeCell ref="G1230:H1230"/>
    <mergeCell ref="I1230:M1230"/>
    <mergeCell ref="N1230:P1230"/>
    <mergeCell ref="Q1230:R1230"/>
    <mergeCell ref="C1231:E1231"/>
    <mergeCell ref="I1231:M1231"/>
    <mergeCell ref="N1231:P1231"/>
    <mergeCell ref="Q1231:R1231"/>
    <mergeCell ref="G1223:H1223"/>
    <mergeCell ref="G1224:H1224"/>
    <mergeCell ref="C1227:E1227"/>
    <mergeCell ref="G1227:H1227"/>
    <mergeCell ref="I1227:M1227"/>
    <mergeCell ref="C1165:E1165"/>
    <mergeCell ref="C1166:E1166"/>
    <mergeCell ref="I1166:M1166"/>
    <mergeCell ref="N1166:P1166"/>
    <mergeCell ref="Q1166:R1166"/>
    <mergeCell ref="C1167:E1167"/>
    <mergeCell ref="I1167:M1167"/>
    <mergeCell ref="N1167:P1167"/>
    <mergeCell ref="Q1167:R1167"/>
    <mergeCell ref="G1139:H1139"/>
    <mergeCell ref="G1140:H1140"/>
    <mergeCell ref="C1143:E1143"/>
    <mergeCell ref="G1143:H1143"/>
    <mergeCell ref="I1143:M1143"/>
    <mergeCell ref="N1143:P1143"/>
    <mergeCell ref="C1144:E1144"/>
    <mergeCell ref="G1144:H1144"/>
    <mergeCell ref="I1144:M1144"/>
    <mergeCell ref="N1144:P1144"/>
    <mergeCell ref="Q1144:R1144"/>
    <mergeCell ref="Q1160:R1160"/>
    <mergeCell ref="C1161:E1161"/>
    <mergeCell ref="G1161:H1161"/>
    <mergeCell ref="I1161:M1161"/>
    <mergeCell ref="N1161:P1161"/>
    <mergeCell ref="Q1161:R1161"/>
    <mergeCell ref="I1157:M1157"/>
    <mergeCell ref="N1157:P1157"/>
    <mergeCell ref="Q1157:R1157"/>
    <mergeCell ref="C1158:E1158"/>
    <mergeCell ref="G1158:H1158"/>
    <mergeCell ref="I1158:M1158"/>
    <mergeCell ref="N1158:P1158"/>
    <mergeCell ref="Q1158:R1158"/>
    <mergeCell ref="C1159:E1159"/>
    <mergeCell ref="G1159:H1159"/>
    <mergeCell ref="I1159:M1159"/>
    <mergeCell ref="Q1150:R1150"/>
    <mergeCell ref="C1151:E1151"/>
    <mergeCell ref="G1151:H1151"/>
    <mergeCell ref="I1151:M1151"/>
    <mergeCell ref="N1151:P1151"/>
    <mergeCell ref="Q1151:R1151"/>
    <mergeCell ref="Q1145:R1145"/>
    <mergeCell ref="C1146:E1146"/>
    <mergeCell ref="G1146:H1146"/>
    <mergeCell ref="I1146:M1146"/>
    <mergeCell ref="N1146:P1146"/>
    <mergeCell ref="Q1146:R1146"/>
    <mergeCell ref="C1147:E1147"/>
    <mergeCell ref="I1147:M1147"/>
    <mergeCell ref="N1147:P1147"/>
    <mergeCell ref="Q1147:R1147"/>
    <mergeCell ref="C1145:E1145"/>
    <mergeCell ref="G1145:H1145"/>
    <mergeCell ref="Q1136:R1136"/>
    <mergeCell ref="C1137:E1137"/>
    <mergeCell ref="I1137:M1137"/>
    <mergeCell ref="N1137:P1137"/>
    <mergeCell ref="Q1137:R1137"/>
    <mergeCell ref="C1138:E1138"/>
    <mergeCell ref="G1138:H1138"/>
    <mergeCell ref="I1138:M1138"/>
    <mergeCell ref="N1138:P1138"/>
    <mergeCell ref="Q1138:R1138"/>
    <mergeCell ref="G1137:H1137"/>
    <mergeCell ref="C1139:E1139"/>
    <mergeCell ref="I1139:M1139"/>
    <mergeCell ref="N1139:P1139"/>
    <mergeCell ref="Q1139:R1139"/>
    <mergeCell ref="C1140:E1140"/>
    <mergeCell ref="I1140:M1140"/>
    <mergeCell ref="N1140:P1140"/>
    <mergeCell ref="Q1140:R1140"/>
    <mergeCell ref="C1141:E1141"/>
    <mergeCell ref="G1141:H1141"/>
    <mergeCell ref="I1141:M1141"/>
    <mergeCell ref="N1141:P1141"/>
    <mergeCell ref="Q1141:R1141"/>
    <mergeCell ref="C1142:E1142"/>
    <mergeCell ref="G1142:H1142"/>
    <mergeCell ref="I1142:M1142"/>
    <mergeCell ref="N1142:P1142"/>
    <mergeCell ref="Q1142:R1142"/>
    <mergeCell ref="Q1143:R1143"/>
    <mergeCell ref="N1162:P1162"/>
    <mergeCell ref="C1163:E1163"/>
    <mergeCell ref="G1163:H1163"/>
    <mergeCell ref="I1163:M1163"/>
    <mergeCell ref="N1163:P1163"/>
    <mergeCell ref="Q1163:R1163"/>
    <mergeCell ref="I1145:M1145"/>
    <mergeCell ref="N1145:P1145"/>
    <mergeCell ref="C1162:E1162"/>
    <mergeCell ref="G1162:H1162"/>
    <mergeCell ref="I1162:M1162"/>
    <mergeCell ref="Q1162:R1162"/>
    <mergeCell ref="C1160:E1160"/>
    <mergeCell ref="G1160:H1160"/>
    <mergeCell ref="I1160:M1160"/>
    <mergeCell ref="N1160:P1160"/>
    <mergeCell ref="A1115:A1116"/>
    <mergeCell ref="B1115:F1115"/>
    <mergeCell ref="I1115:R1115"/>
    <mergeCell ref="B1116:F1116"/>
    <mergeCell ref="I1116:L1116"/>
    <mergeCell ref="N1116:O1116"/>
    <mergeCell ref="A1118:A1169"/>
    <mergeCell ref="B1118:O1118"/>
    <mergeCell ref="Q1118:R1119"/>
    <mergeCell ref="N1120:P1120"/>
    <mergeCell ref="C1121:E1121"/>
    <mergeCell ref="G1121:H1121"/>
    <mergeCell ref="I1121:M1121"/>
    <mergeCell ref="N1121:P1121"/>
    <mergeCell ref="Q1121:R1121"/>
    <mergeCell ref="C1122:E1122"/>
    <mergeCell ref="Q1122:R1122"/>
    <mergeCell ref="C1123:E1123"/>
    <mergeCell ref="C1124:E1124"/>
    <mergeCell ref="I1124:M1124"/>
    <mergeCell ref="N1124:P1124"/>
    <mergeCell ref="Q1124:R1124"/>
    <mergeCell ref="C1125:E1125"/>
    <mergeCell ref="I1125:M1125"/>
    <mergeCell ref="N1125:P1125"/>
    <mergeCell ref="Q1125:R1125"/>
    <mergeCell ref="C1126:E1126"/>
    <mergeCell ref="I1126:M1126"/>
    <mergeCell ref="N1126:P1126"/>
    <mergeCell ref="Q1126:R1126"/>
    <mergeCell ref="C1127:E1127"/>
    <mergeCell ref="I1127:M1127"/>
    <mergeCell ref="N1127:P1127"/>
    <mergeCell ref="Q1127:R1127"/>
    <mergeCell ref="C1128:E1128"/>
    <mergeCell ref="G1128:H1128"/>
    <mergeCell ref="I1128:M1128"/>
    <mergeCell ref="N1128:P1128"/>
    <mergeCell ref="Q1128:R1128"/>
    <mergeCell ref="Q1131:R1131"/>
    <mergeCell ref="C1132:E1132"/>
    <mergeCell ref="G1132:H1132"/>
    <mergeCell ref="I1132:M1132"/>
    <mergeCell ref="N1132:P1132"/>
    <mergeCell ref="Q1132:R1132"/>
    <mergeCell ref="C1133:E1133"/>
    <mergeCell ref="G1133:H1133"/>
    <mergeCell ref="I1133:M1133"/>
    <mergeCell ref="N1133:P1133"/>
    <mergeCell ref="Q1133:R1133"/>
    <mergeCell ref="C1134:E1134"/>
    <mergeCell ref="G1134:H1134"/>
    <mergeCell ref="I1134:M1134"/>
    <mergeCell ref="N1134:P1134"/>
    <mergeCell ref="Q1134:R1134"/>
    <mergeCell ref="C1135:E1135"/>
    <mergeCell ref="G1135:H1135"/>
    <mergeCell ref="I1135:M1135"/>
    <mergeCell ref="N1135:P1135"/>
    <mergeCell ref="Q1135:R1135"/>
    <mergeCell ref="C1136:E1136"/>
    <mergeCell ref="G1136:H1136"/>
    <mergeCell ref="I1136:M1136"/>
    <mergeCell ref="N1136:P1136"/>
    <mergeCell ref="A1097:A1099"/>
    <mergeCell ref="B1097:P1097"/>
    <mergeCell ref="Q1097:R1098"/>
    <mergeCell ref="B1098:D1098"/>
    <mergeCell ref="E1098:F1098"/>
    <mergeCell ref="I1098:M1098"/>
    <mergeCell ref="N1098:P1098"/>
    <mergeCell ref="B1099:D1099"/>
    <mergeCell ref="E1099:F1099"/>
    <mergeCell ref="G1099:H1099"/>
    <mergeCell ref="I1099:M1099"/>
    <mergeCell ref="N1099:P1099"/>
    <mergeCell ref="Q1099:R1099"/>
    <mergeCell ref="G1095:H1095"/>
    <mergeCell ref="A1101:A1102"/>
    <mergeCell ref="B1101:D1101"/>
    <mergeCell ref="E1101:F1101"/>
    <mergeCell ref="K1101:R1101"/>
    <mergeCell ref="B1102:D1102"/>
    <mergeCell ref="E1102:F1102"/>
    <mergeCell ref="J1102:J1112"/>
    <mergeCell ref="K1102:R1112"/>
    <mergeCell ref="B1105:H1105"/>
    <mergeCell ref="B1106:H1106"/>
    <mergeCell ref="B1107:H1107"/>
    <mergeCell ref="B1108:H1108"/>
    <mergeCell ref="B1109:H1109"/>
    <mergeCell ref="B1110:H1110"/>
    <mergeCell ref="B1111:H1111"/>
    <mergeCell ref="B1112:H1112"/>
    <mergeCell ref="A1113:R1113"/>
    <mergeCell ref="A1114:B1114"/>
    <mergeCell ref="C1114:D1114"/>
    <mergeCell ref="E1114:F1114"/>
    <mergeCell ref="G1114:J1114"/>
    <mergeCell ref="K1114:M1114"/>
    <mergeCell ref="N1114:R1114"/>
    <mergeCell ref="C1054:E1054"/>
    <mergeCell ref="G1054:H1054"/>
    <mergeCell ref="I1054:M1054"/>
    <mergeCell ref="N1054:P1054"/>
    <mergeCell ref="Q1054:R1054"/>
    <mergeCell ref="C1055:E1055"/>
    <mergeCell ref="I1085:M1085"/>
    <mergeCell ref="N1085:P1085"/>
    <mergeCell ref="Q1085:R1085"/>
    <mergeCell ref="C1086:E1086"/>
    <mergeCell ref="G1086:H1086"/>
    <mergeCell ref="I1086:M1086"/>
    <mergeCell ref="N1086:P1086"/>
    <mergeCell ref="Q1086:R1086"/>
    <mergeCell ref="C1087:E1087"/>
    <mergeCell ref="G1087:H1087"/>
    <mergeCell ref="I1087:M1087"/>
    <mergeCell ref="N1087:P1087"/>
    <mergeCell ref="Q1087:R1087"/>
    <mergeCell ref="C1088:E1088"/>
    <mergeCell ref="G1088:H1088"/>
    <mergeCell ref="I1088:M1088"/>
    <mergeCell ref="N1088:P1088"/>
    <mergeCell ref="Q1088:R1088"/>
    <mergeCell ref="C1089:E1089"/>
    <mergeCell ref="G1089:H1089"/>
    <mergeCell ref="I1089:M1089"/>
    <mergeCell ref="N1089:P1089"/>
    <mergeCell ref="Q1089:R1089"/>
    <mergeCell ref="C1090:E1090"/>
    <mergeCell ref="G1090:H1090"/>
    <mergeCell ref="I1090:M1090"/>
    <mergeCell ref="N1090:P1090"/>
    <mergeCell ref="Q1090:R1090"/>
    <mergeCell ref="Q1062:R1062"/>
    <mergeCell ref="C1063:E1063"/>
    <mergeCell ref="I1063:M1063"/>
    <mergeCell ref="N1063:P1063"/>
    <mergeCell ref="Q1063:R1063"/>
    <mergeCell ref="G1055:H1055"/>
    <mergeCell ref="G1056:H1056"/>
    <mergeCell ref="C1059:E1059"/>
    <mergeCell ref="G1059:H1059"/>
    <mergeCell ref="I1059:M1059"/>
    <mergeCell ref="N1059:P1059"/>
    <mergeCell ref="C1060:E1060"/>
    <mergeCell ref="G1060:H1060"/>
    <mergeCell ref="I1060:M1060"/>
    <mergeCell ref="N1060:P1060"/>
    <mergeCell ref="Q1060:R1060"/>
    <mergeCell ref="C1061:E1061"/>
    <mergeCell ref="G1061:H1061"/>
    <mergeCell ref="I1061:M1061"/>
    <mergeCell ref="N1061:P1061"/>
    <mergeCell ref="N1073:P1073"/>
    <mergeCell ref="Q1073:R1073"/>
    <mergeCell ref="C1074:E1074"/>
    <mergeCell ref="G1074:H1074"/>
    <mergeCell ref="I1074:M1074"/>
    <mergeCell ref="N1074:P1074"/>
    <mergeCell ref="Q1074:R1074"/>
    <mergeCell ref="C1075:E1075"/>
    <mergeCell ref="G1075:H1075"/>
    <mergeCell ref="I1075:M1075"/>
    <mergeCell ref="N1019:P1019"/>
    <mergeCell ref="Q1019:R1019"/>
    <mergeCell ref="C1017:E1017"/>
    <mergeCell ref="G1017:H1017"/>
    <mergeCell ref="I1017:M1017"/>
    <mergeCell ref="N1017:P1017"/>
    <mergeCell ref="A1039:R1039"/>
    <mergeCell ref="A1040:B1040"/>
    <mergeCell ref="C1040:D1040"/>
    <mergeCell ref="E1040:F1040"/>
    <mergeCell ref="G1040:J1040"/>
    <mergeCell ref="K1040:M1040"/>
    <mergeCell ref="N1040:R1040"/>
    <mergeCell ref="B1041:F1041"/>
    <mergeCell ref="I1041:R1041"/>
    <mergeCell ref="B1042:F1042"/>
    <mergeCell ref="I1042:L1042"/>
    <mergeCell ref="N1042:O1042"/>
    <mergeCell ref="A1044:A1095"/>
    <mergeCell ref="B1044:O1044"/>
    <mergeCell ref="Q1044:R1045"/>
    <mergeCell ref="C1045:E1045"/>
    <mergeCell ref="G1045:H1045"/>
    <mergeCell ref="I1045:M1045"/>
    <mergeCell ref="N1045:P1045"/>
    <mergeCell ref="C1046:E1046"/>
    <mergeCell ref="G1046:H1046"/>
    <mergeCell ref="I1046:M1046"/>
    <mergeCell ref="N1046:P1046"/>
    <mergeCell ref="Q1046:R1046"/>
    <mergeCell ref="C1047:E1047"/>
    <mergeCell ref="G1047:H1047"/>
    <mergeCell ref="I1047:M1047"/>
    <mergeCell ref="N1047:P1047"/>
    <mergeCell ref="Q1047:R1047"/>
    <mergeCell ref="C1048:E1048"/>
    <mergeCell ref="G1048:H1048"/>
    <mergeCell ref="I1048:M1048"/>
    <mergeCell ref="N1048:P1048"/>
    <mergeCell ref="Q1048:R1048"/>
    <mergeCell ref="C1049:E1049"/>
    <mergeCell ref="G1049:H1049"/>
    <mergeCell ref="I1049:M1049"/>
    <mergeCell ref="N1049:P1049"/>
    <mergeCell ref="Q1049:R1049"/>
    <mergeCell ref="C1050:E1050"/>
    <mergeCell ref="G1050:H1050"/>
    <mergeCell ref="I1050:M1050"/>
    <mergeCell ref="N1050:P1050"/>
    <mergeCell ref="Q1050:R1050"/>
    <mergeCell ref="C1051:E1051"/>
    <mergeCell ref="G1051:H1051"/>
    <mergeCell ref="I1051:M1051"/>
    <mergeCell ref="N1051:P1051"/>
    <mergeCell ref="Q1051:R1051"/>
    <mergeCell ref="C1052:E1052"/>
    <mergeCell ref="G1052:H1052"/>
    <mergeCell ref="I1052:M1052"/>
    <mergeCell ref="N1052:P1052"/>
    <mergeCell ref="Q1052:R1052"/>
    <mergeCell ref="C1053:E1053"/>
    <mergeCell ref="I1053:M1053"/>
    <mergeCell ref="N1053:P1053"/>
    <mergeCell ref="Q1053:R1053"/>
    <mergeCell ref="C1013:E1013"/>
    <mergeCell ref="I1013:M1013"/>
    <mergeCell ref="N1013:P1013"/>
    <mergeCell ref="Q1013:R1013"/>
    <mergeCell ref="G1013:H1013"/>
    <mergeCell ref="G1011:H1011"/>
    <mergeCell ref="C1014:E1014"/>
    <mergeCell ref="I1014:M1014"/>
    <mergeCell ref="N1014:P1014"/>
    <mergeCell ref="Q1014:R1014"/>
    <mergeCell ref="G1014:H1014"/>
    <mergeCell ref="C1015:E1015"/>
    <mergeCell ref="G1015:H1015"/>
    <mergeCell ref="I1015:M1015"/>
    <mergeCell ref="N1015:P1015"/>
    <mergeCell ref="Q1015:R1015"/>
    <mergeCell ref="C1016:E1016"/>
    <mergeCell ref="G1016:H1016"/>
    <mergeCell ref="I1016:M1016"/>
    <mergeCell ref="N1016:P1016"/>
    <mergeCell ref="Q1016:R1016"/>
    <mergeCell ref="Q1017:R1017"/>
    <mergeCell ref="A1023:A1025"/>
    <mergeCell ref="B1023:P1023"/>
    <mergeCell ref="Q1023:R1024"/>
    <mergeCell ref="B1024:D1024"/>
    <mergeCell ref="E1024:F1024"/>
    <mergeCell ref="B1025:D1025"/>
    <mergeCell ref="E1025:F1025"/>
    <mergeCell ref="B1026:F1026"/>
    <mergeCell ref="A1027:A1028"/>
    <mergeCell ref="B1027:D1027"/>
    <mergeCell ref="E1027:F1027"/>
    <mergeCell ref="K1027:R1027"/>
    <mergeCell ref="B1028:D1028"/>
    <mergeCell ref="E1028:F1028"/>
    <mergeCell ref="J1028:J1038"/>
    <mergeCell ref="K1028:R1038"/>
    <mergeCell ref="B1031:H1031"/>
    <mergeCell ref="B1032:H1032"/>
    <mergeCell ref="B1033:H1033"/>
    <mergeCell ref="B1034:H1034"/>
    <mergeCell ref="B1035:H1035"/>
    <mergeCell ref="B1036:H1036"/>
    <mergeCell ref="B1037:H1037"/>
    <mergeCell ref="B1038:H1038"/>
    <mergeCell ref="C1020:E1020"/>
    <mergeCell ref="G1020:H1020"/>
    <mergeCell ref="I1020:M1020"/>
    <mergeCell ref="N1020:P1020"/>
    <mergeCell ref="Q1020:R1020"/>
    <mergeCell ref="C1021:E1021"/>
    <mergeCell ref="G1021:H1021"/>
    <mergeCell ref="I1021:M1021"/>
    <mergeCell ref="N1021:P1021"/>
    <mergeCell ref="Q1021:R1021"/>
    <mergeCell ref="C1018:E1018"/>
    <mergeCell ref="G1018:H1018"/>
    <mergeCell ref="I1018:M1018"/>
    <mergeCell ref="N1018:P1018"/>
    <mergeCell ref="Q1018:R1018"/>
    <mergeCell ref="C1019:E1019"/>
    <mergeCell ref="G1019:H1019"/>
    <mergeCell ref="I1019:M1019"/>
    <mergeCell ref="A953:A954"/>
    <mergeCell ref="B953:D953"/>
    <mergeCell ref="E953:F953"/>
    <mergeCell ref="G953:H953"/>
    <mergeCell ref="K953:R953"/>
    <mergeCell ref="J954:J964"/>
    <mergeCell ref="K954:R964"/>
    <mergeCell ref="B957:H957"/>
    <mergeCell ref="B958:H958"/>
    <mergeCell ref="B959:H959"/>
    <mergeCell ref="B960:H960"/>
    <mergeCell ref="A965:R965"/>
    <mergeCell ref="A966:B966"/>
    <mergeCell ref="C966:D966"/>
    <mergeCell ref="E966:F966"/>
    <mergeCell ref="G966:J966"/>
    <mergeCell ref="K966:M966"/>
    <mergeCell ref="N966:R966"/>
    <mergeCell ref="A967:A968"/>
    <mergeCell ref="B967:F967"/>
    <mergeCell ref="G967:H967"/>
    <mergeCell ref="I967:R967"/>
    <mergeCell ref="B968:F968"/>
    <mergeCell ref="G968:H968"/>
    <mergeCell ref="I968:L968"/>
    <mergeCell ref="N968:O968"/>
    <mergeCell ref="A970:A1021"/>
    <mergeCell ref="B970:O970"/>
    <mergeCell ref="Q970:R971"/>
    <mergeCell ref="C971:E971"/>
    <mergeCell ref="I971:M971"/>
    <mergeCell ref="N971:P971"/>
    <mergeCell ref="C972:E972"/>
    <mergeCell ref="I972:M972"/>
    <mergeCell ref="N972:P972"/>
    <mergeCell ref="Q972:R972"/>
    <mergeCell ref="C973:E973"/>
    <mergeCell ref="G973:H973"/>
    <mergeCell ref="I973:M973"/>
    <mergeCell ref="N973:P973"/>
    <mergeCell ref="Q973:R973"/>
    <mergeCell ref="C974:E974"/>
    <mergeCell ref="G974:H974"/>
    <mergeCell ref="I974:M974"/>
    <mergeCell ref="N974:P974"/>
    <mergeCell ref="Q974:R974"/>
    <mergeCell ref="Q975:R975"/>
    <mergeCell ref="N994:P994"/>
    <mergeCell ref="C995:E995"/>
    <mergeCell ref="G995:H995"/>
    <mergeCell ref="I995:M995"/>
    <mergeCell ref="N995:P995"/>
    <mergeCell ref="Q995:R995"/>
    <mergeCell ref="C996:E996"/>
    <mergeCell ref="Q996:R996"/>
    <mergeCell ref="C997:E997"/>
    <mergeCell ref="C998:E998"/>
    <mergeCell ref="I998:M998"/>
    <mergeCell ref="N998:P998"/>
    <mergeCell ref="Q998:R998"/>
    <mergeCell ref="C999:E999"/>
    <mergeCell ref="I999:M999"/>
    <mergeCell ref="N999:P999"/>
    <mergeCell ref="Q999:R999"/>
    <mergeCell ref="Q933:R933"/>
    <mergeCell ref="A949:A951"/>
    <mergeCell ref="B949:P949"/>
    <mergeCell ref="Q949:R950"/>
    <mergeCell ref="B950:D950"/>
    <mergeCell ref="E950:F950"/>
    <mergeCell ref="B951:D951"/>
    <mergeCell ref="E951:F951"/>
    <mergeCell ref="B952:F952"/>
    <mergeCell ref="Q942:R942"/>
    <mergeCell ref="C943:E943"/>
    <mergeCell ref="G943:H943"/>
    <mergeCell ref="I943:M943"/>
    <mergeCell ref="N943:P943"/>
    <mergeCell ref="Q943:R943"/>
    <mergeCell ref="C940:E940"/>
    <mergeCell ref="G940:H940"/>
    <mergeCell ref="I940:M940"/>
    <mergeCell ref="N940:P940"/>
    <mergeCell ref="Q940:R940"/>
    <mergeCell ref="C941:E941"/>
    <mergeCell ref="G941:H941"/>
    <mergeCell ref="I941:M941"/>
    <mergeCell ref="N941:P941"/>
    <mergeCell ref="Q941:R941"/>
    <mergeCell ref="C938:E938"/>
    <mergeCell ref="G938:H938"/>
    <mergeCell ref="I938:M938"/>
    <mergeCell ref="N938:P938"/>
    <mergeCell ref="Q938:R938"/>
    <mergeCell ref="C939:E939"/>
    <mergeCell ref="G939:H939"/>
    <mergeCell ref="I939:M939"/>
    <mergeCell ref="N939:P939"/>
    <mergeCell ref="Q939:R939"/>
    <mergeCell ref="C936:E936"/>
    <mergeCell ref="G936:H936"/>
    <mergeCell ref="I936:M936"/>
    <mergeCell ref="N936:P936"/>
    <mergeCell ref="Q936:R936"/>
    <mergeCell ref="C946:E946"/>
    <mergeCell ref="G946:H946"/>
    <mergeCell ref="I946:M946"/>
    <mergeCell ref="N946:P946"/>
    <mergeCell ref="Q946:R946"/>
    <mergeCell ref="C947:E947"/>
    <mergeCell ref="N934:P934"/>
    <mergeCell ref="Q934:R934"/>
    <mergeCell ref="C935:E935"/>
    <mergeCell ref="G935:H935"/>
    <mergeCell ref="I935:M935"/>
    <mergeCell ref="N935:P935"/>
    <mergeCell ref="Q935:R935"/>
    <mergeCell ref="C933:E933"/>
    <mergeCell ref="G933:H933"/>
    <mergeCell ref="I933:M933"/>
    <mergeCell ref="N933:P933"/>
    <mergeCell ref="Q921:R921"/>
    <mergeCell ref="C922:E922"/>
    <mergeCell ref="G922:H922"/>
    <mergeCell ref="I922:M922"/>
    <mergeCell ref="Q927:R927"/>
    <mergeCell ref="C928:E928"/>
    <mergeCell ref="G928:H928"/>
    <mergeCell ref="I928:M928"/>
    <mergeCell ref="N928:P928"/>
    <mergeCell ref="Q928:R928"/>
    <mergeCell ref="C929:E929"/>
    <mergeCell ref="I929:M929"/>
    <mergeCell ref="N929:P929"/>
    <mergeCell ref="Q929:R929"/>
    <mergeCell ref="C930:E930"/>
    <mergeCell ref="I930:M930"/>
    <mergeCell ref="N930:P930"/>
    <mergeCell ref="Q930:R930"/>
    <mergeCell ref="C931:E931"/>
    <mergeCell ref="G931:H931"/>
    <mergeCell ref="I931:M931"/>
    <mergeCell ref="N931:P931"/>
    <mergeCell ref="Q931:R931"/>
    <mergeCell ref="C932:E932"/>
    <mergeCell ref="G932:H932"/>
    <mergeCell ref="I932:M932"/>
    <mergeCell ref="N932:P932"/>
    <mergeCell ref="Q932:R932"/>
    <mergeCell ref="G930:H930"/>
    <mergeCell ref="G929:H929"/>
    <mergeCell ref="G927:H927"/>
    <mergeCell ref="C927:E927"/>
    <mergeCell ref="I927:M927"/>
    <mergeCell ref="N927:P927"/>
    <mergeCell ref="C852:E852"/>
    <mergeCell ref="G852:H852"/>
    <mergeCell ref="I852:M852"/>
    <mergeCell ref="N852:P852"/>
    <mergeCell ref="Q852:R852"/>
    <mergeCell ref="C853:E853"/>
    <mergeCell ref="G853:H853"/>
    <mergeCell ref="I853:M853"/>
    <mergeCell ref="N853:P853"/>
    <mergeCell ref="Q853:R853"/>
    <mergeCell ref="C850:E850"/>
    <mergeCell ref="G850:H850"/>
    <mergeCell ref="I850:M850"/>
    <mergeCell ref="N850:P850"/>
    <mergeCell ref="Q850:R850"/>
    <mergeCell ref="C851:E851"/>
    <mergeCell ref="G851:H851"/>
    <mergeCell ref="I851:M851"/>
    <mergeCell ref="N851:P851"/>
    <mergeCell ref="Q851:R851"/>
    <mergeCell ref="C849:E849"/>
    <mergeCell ref="G849:H849"/>
    <mergeCell ref="I849:M849"/>
    <mergeCell ref="A879:A880"/>
    <mergeCell ref="B879:D879"/>
    <mergeCell ref="E879:F879"/>
    <mergeCell ref="G879:H879"/>
    <mergeCell ref="K879:R879"/>
    <mergeCell ref="B880:D880"/>
    <mergeCell ref="E880:F880"/>
    <mergeCell ref="G880:H880"/>
    <mergeCell ref="J880:J890"/>
    <mergeCell ref="K880:R890"/>
    <mergeCell ref="G881:H881"/>
    <mergeCell ref="B885:H885"/>
    <mergeCell ref="B886:H886"/>
    <mergeCell ref="B887:H887"/>
    <mergeCell ref="B888:H888"/>
    <mergeCell ref="B889:H889"/>
    <mergeCell ref="B890:H890"/>
    <mergeCell ref="C864:E864"/>
    <mergeCell ref="G864:H864"/>
    <mergeCell ref="I864:M864"/>
    <mergeCell ref="N864:P864"/>
    <mergeCell ref="Q864:R864"/>
    <mergeCell ref="C865:E865"/>
    <mergeCell ref="G865:H865"/>
    <mergeCell ref="I865:M865"/>
    <mergeCell ref="N865:P865"/>
    <mergeCell ref="Q865:R865"/>
    <mergeCell ref="C862:E862"/>
    <mergeCell ref="G862:H862"/>
    <mergeCell ref="I862:M862"/>
    <mergeCell ref="N862:P862"/>
    <mergeCell ref="Q862:R862"/>
    <mergeCell ref="C863:E863"/>
    <mergeCell ref="G863:H863"/>
    <mergeCell ref="I863:M863"/>
    <mergeCell ref="N863:P863"/>
    <mergeCell ref="C856:E856"/>
    <mergeCell ref="G856:H856"/>
    <mergeCell ref="I856:M856"/>
    <mergeCell ref="N856:P856"/>
    <mergeCell ref="Q856:R856"/>
    <mergeCell ref="C857:E857"/>
    <mergeCell ref="G857:H857"/>
    <mergeCell ref="I857:M857"/>
    <mergeCell ref="N857:P857"/>
    <mergeCell ref="Q857:R857"/>
    <mergeCell ref="C854:E854"/>
    <mergeCell ref="G854:H854"/>
    <mergeCell ref="A875:A877"/>
    <mergeCell ref="B875:P875"/>
    <mergeCell ref="Q875:R876"/>
    <mergeCell ref="B876:D876"/>
    <mergeCell ref="E876:F876"/>
    <mergeCell ref="G876:H876"/>
    <mergeCell ref="I876:M876"/>
    <mergeCell ref="N876:P876"/>
    <mergeCell ref="B877:D877"/>
    <mergeCell ref="E877:F877"/>
    <mergeCell ref="G877:H877"/>
    <mergeCell ref="I877:M877"/>
    <mergeCell ref="N877:P877"/>
    <mergeCell ref="Q877:R877"/>
    <mergeCell ref="B878:F878"/>
    <mergeCell ref="G878:H878"/>
    <mergeCell ref="I854:M854"/>
    <mergeCell ref="N854:P854"/>
    <mergeCell ref="Q854:R854"/>
    <mergeCell ref="C855:E855"/>
    <mergeCell ref="G855:H855"/>
    <mergeCell ref="I855:M855"/>
    <mergeCell ref="N855:P855"/>
    <mergeCell ref="Q855:R855"/>
    <mergeCell ref="G819:H819"/>
    <mergeCell ref="E802:F802"/>
    <mergeCell ref="C823:E823"/>
    <mergeCell ref="G823:H823"/>
    <mergeCell ref="I823:M823"/>
    <mergeCell ref="Q863:R863"/>
    <mergeCell ref="C860:E860"/>
    <mergeCell ref="G860:H860"/>
    <mergeCell ref="I860:M860"/>
    <mergeCell ref="N860:P860"/>
    <mergeCell ref="Q860:R860"/>
    <mergeCell ref="C861:E861"/>
    <mergeCell ref="G861:H861"/>
    <mergeCell ref="I861:M861"/>
    <mergeCell ref="N861:P861"/>
    <mergeCell ref="Q861:R861"/>
    <mergeCell ref="C858:E858"/>
    <mergeCell ref="G858:H858"/>
    <mergeCell ref="I858:M858"/>
    <mergeCell ref="N858:P858"/>
    <mergeCell ref="Q858:R858"/>
    <mergeCell ref="C859:E859"/>
    <mergeCell ref="G859:H859"/>
    <mergeCell ref="I859:M859"/>
    <mergeCell ref="N859:P859"/>
    <mergeCell ref="Q859:R859"/>
    <mergeCell ref="A817:R817"/>
    <mergeCell ref="A818:B818"/>
    <mergeCell ref="C818:D818"/>
    <mergeCell ref="E818:F818"/>
    <mergeCell ref="G818:J818"/>
    <mergeCell ref="K818:M818"/>
    <mergeCell ref="N818:R818"/>
    <mergeCell ref="A819:A820"/>
    <mergeCell ref="B819:F819"/>
    <mergeCell ref="I819:R819"/>
    <mergeCell ref="B820:F820"/>
    <mergeCell ref="I820:L820"/>
    <mergeCell ref="N820:O820"/>
    <mergeCell ref="A822:A873"/>
    <mergeCell ref="B822:O822"/>
    <mergeCell ref="Q822:R823"/>
    <mergeCell ref="N826:P826"/>
    <mergeCell ref="C827:E827"/>
    <mergeCell ref="G827:H827"/>
    <mergeCell ref="I827:M827"/>
    <mergeCell ref="N827:P827"/>
    <mergeCell ref="Q827:R827"/>
    <mergeCell ref="C828:E828"/>
    <mergeCell ref="Q828:R828"/>
    <mergeCell ref="C829:E829"/>
    <mergeCell ref="C830:E830"/>
    <mergeCell ref="I830:M830"/>
    <mergeCell ref="N830:P830"/>
    <mergeCell ref="Q830:R830"/>
    <mergeCell ref="C831:E831"/>
    <mergeCell ref="I831:M831"/>
    <mergeCell ref="N831:P831"/>
    <mergeCell ref="Q831:R831"/>
    <mergeCell ref="C832:E832"/>
    <mergeCell ref="I832:M832"/>
    <mergeCell ref="N832:P832"/>
    <mergeCell ref="Q832:R832"/>
    <mergeCell ref="C833:E833"/>
    <mergeCell ref="C799:E799"/>
    <mergeCell ref="G799:H799"/>
    <mergeCell ref="I799:M799"/>
    <mergeCell ref="N799:P799"/>
    <mergeCell ref="Q799:R799"/>
    <mergeCell ref="I834:M834"/>
    <mergeCell ref="N834:P834"/>
    <mergeCell ref="Q834:R834"/>
    <mergeCell ref="N823:P823"/>
    <mergeCell ref="G820:H820"/>
    <mergeCell ref="I835:M835"/>
    <mergeCell ref="N835:P835"/>
    <mergeCell ref="Q835:R835"/>
    <mergeCell ref="C836:E836"/>
    <mergeCell ref="G836:H836"/>
    <mergeCell ref="I836:M836"/>
    <mergeCell ref="N836:P836"/>
    <mergeCell ref="Q836:R836"/>
    <mergeCell ref="C837:E837"/>
    <mergeCell ref="G837:H837"/>
    <mergeCell ref="I837:M837"/>
    <mergeCell ref="N837:P837"/>
    <mergeCell ref="Q837:R837"/>
    <mergeCell ref="C838:E838"/>
    <mergeCell ref="G838:H838"/>
    <mergeCell ref="I838:M838"/>
    <mergeCell ref="C800:E800"/>
    <mergeCell ref="G800:H800"/>
    <mergeCell ref="I800:M800"/>
    <mergeCell ref="Q800:R800"/>
    <mergeCell ref="A801:A803"/>
    <mergeCell ref="B801:P801"/>
    <mergeCell ref="Q801:R802"/>
    <mergeCell ref="B802:D802"/>
    <mergeCell ref="G802:H802"/>
    <mergeCell ref="I802:M802"/>
    <mergeCell ref="N802:P802"/>
    <mergeCell ref="B803:D803"/>
    <mergeCell ref="E803:F803"/>
    <mergeCell ref="I803:M803"/>
    <mergeCell ref="N803:P803"/>
    <mergeCell ref="Q803:R803"/>
    <mergeCell ref="A805:A806"/>
    <mergeCell ref="B805:D805"/>
    <mergeCell ref="E805:F805"/>
    <mergeCell ref="G805:H805"/>
    <mergeCell ref="K805:R805"/>
    <mergeCell ref="B806:D806"/>
    <mergeCell ref="E806:F806"/>
    <mergeCell ref="G806:H806"/>
    <mergeCell ref="J806:J816"/>
    <mergeCell ref="K806:R816"/>
    <mergeCell ref="B809:H809"/>
    <mergeCell ref="B810:H810"/>
    <mergeCell ref="B811:H811"/>
    <mergeCell ref="B812:H812"/>
    <mergeCell ref="B813:H813"/>
    <mergeCell ref="B814:H814"/>
    <mergeCell ref="B815:H815"/>
    <mergeCell ref="B816:H816"/>
    <mergeCell ref="G803:H803"/>
    <mergeCell ref="B804:F804"/>
    <mergeCell ref="G804:H804"/>
    <mergeCell ref="G807:H807"/>
    <mergeCell ref="C776:E776"/>
    <mergeCell ref="G776:H776"/>
    <mergeCell ref="I776:M776"/>
    <mergeCell ref="N776:P776"/>
    <mergeCell ref="Q776:R776"/>
    <mergeCell ref="C777:E777"/>
    <mergeCell ref="G777:H777"/>
    <mergeCell ref="C784:E784"/>
    <mergeCell ref="G784:H784"/>
    <mergeCell ref="I784:M784"/>
    <mergeCell ref="Q784:R784"/>
    <mergeCell ref="C782:E782"/>
    <mergeCell ref="C794:E794"/>
    <mergeCell ref="G794:H794"/>
    <mergeCell ref="I794:M794"/>
    <mergeCell ref="N794:P794"/>
    <mergeCell ref="Q794:R794"/>
    <mergeCell ref="C795:E795"/>
    <mergeCell ref="G795:H795"/>
    <mergeCell ref="I795:M795"/>
    <mergeCell ref="N795:P795"/>
    <mergeCell ref="Q795:R795"/>
    <mergeCell ref="C796:E796"/>
    <mergeCell ref="G796:H796"/>
    <mergeCell ref="I796:M796"/>
    <mergeCell ref="N796:P796"/>
    <mergeCell ref="Q796:R796"/>
    <mergeCell ref="C797:E797"/>
    <mergeCell ref="G797:H797"/>
    <mergeCell ref="I797:M797"/>
    <mergeCell ref="N797:P797"/>
    <mergeCell ref="Q797:R797"/>
    <mergeCell ref="C798:E798"/>
    <mergeCell ref="G798:H798"/>
    <mergeCell ref="I798:M798"/>
    <mergeCell ref="N798:P798"/>
    <mergeCell ref="Q798:R798"/>
    <mergeCell ref="C793:E793"/>
    <mergeCell ref="G793:H793"/>
    <mergeCell ref="I793:M793"/>
    <mergeCell ref="N793:P793"/>
    <mergeCell ref="Q793:R793"/>
    <mergeCell ref="I778:M778"/>
    <mergeCell ref="C785:E785"/>
    <mergeCell ref="G785:H785"/>
    <mergeCell ref="I785:M785"/>
    <mergeCell ref="N785:P785"/>
    <mergeCell ref="Q785:R785"/>
    <mergeCell ref="C786:E786"/>
    <mergeCell ref="Q786:R786"/>
    <mergeCell ref="C787:E787"/>
    <mergeCell ref="C788:E788"/>
    <mergeCell ref="I788:M788"/>
    <mergeCell ref="N788:P788"/>
    <mergeCell ref="Q788:R788"/>
    <mergeCell ref="C789:E789"/>
    <mergeCell ref="I789:M789"/>
    <mergeCell ref="N789:P789"/>
    <mergeCell ref="Q789:R789"/>
    <mergeCell ref="C790:E790"/>
    <mergeCell ref="I790:M790"/>
    <mergeCell ref="N790:P790"/>
    <mergeCell ref="Q790:R790"/>
    <mergeCell ref="C791:E791"/>
    <mergeCell ref="G788:H788"/>
    <mergeCell ref="G789:H789"/>
    <mergeCell ref="G790:H790"/>
    <mergeCell ref="G791:H791"/>
    <mergeCell ref="I780:M780"/>
    <mergeCell ref="N780:P780"/>
    <mergeCell ref="Q780:R780"/>
    <mergeCell ref="C779:E779"/>
    <mergeCell ref="G779:H779"/>
    <mergeCell ref="I779:M779"/>
    <mergeCell ref="N779:P779"/>
    <mergeCell ref="Q779:R779"/>
    <mergeCell ref="G761:H761"/>
    <mergeCell ref="G769:H769"/>
    <mergeCell ref="I769:M769"/>
    <mergeCell ref="N769:P769"/>
    <mergeCell ref="C780:E780"/>
    <mergeCell ref="G780:H780"/>
    <mergeCell ref="C781:E781"/>
    <mergeCell ref="G781:H781"/>
    <mergeCell ref="I781:M781"/>
    <mergeCell ref="N781:P781"/>
    <mergeCell ref="Q781:R781"/>
    <mergeCell ref="C778:E778"/>
    <mergeCell ref="G778:H778"/>
    <mergeCell ref="I791:M791"/>
    <mergeCell ref="N791:P791"/>
    <mergeCell ref="Q791:R791"/>
    <mergeCell ref="C792:E792"/>
    <mergeCell ref="G792:H792"/>
    <mergeCell ref="I792:M792"/>
    <mergeCell ref="N792:P792"/>
    <mergeCell ref="Q792:R792"/>
    <mergeCell ref="N774:P774"/>
    <mergeCell ref="Q774:R774"/>
    <mergeCell ref="C775:E775"/>
    <mergeCell ref="G775:H775"/>
    <mergeCell ref="I775:M775"/>
    <mergeCell ref="N775:P775"/>
    <mergeCell ref="Q775:R775"/>
    <mergeCell ref="G786:H786"/>
    <mergeCell ref="I786:M786"/>
    <mergeCell ref="N786:P786"/>
    <mergeCell ref="G787:H787"/>
    <mergeCell ref="I787:M787"/>
    <mergeCell ref="N787:P787"/>
    <mergeCell ref="Q787:R787"/>
    <mergeCell ref="G782:H782"/>
    <mergeCell ref="I782:M782"/>
    <mergeCell ref="N782:P782"/>
    <mergeCell ref="Q782:R782"/>
    <mergeCell ref="C783:E783"/>
    <mergeCell ref="G783:H783"/>
    <mergeCell ref="I783:M783"/>
    <mergeCell ref="N783:P783"/>
    <mergeCell ref="N784:P784"/>
    <mergeCell ref="C772:E772"/>
    <mergeCell ref="G772:H772"/>
    <mergeCell ref="I772:M772"/>
    <mergeCell ref="N772:P772"/>
    <mergeCell ref="Q772:R772"/>
    <mergeCell ref="C773:E773"/>
    <mergeCell ref="G773:H773"/>
    <mergeCell ref="I773:M773"/>
    <mergeCell ref="N773:P773"/>
    <mergeCell ref="Q773:R773"/>
    <mergeCell ref="C770:E770"/>
    <mergeCell ref="G770:H770"/>
    <mergeCell ref="I770:M770"/>
    <mergeCell ref="N770:P770"/>
    <mergeCell ref="Q770:R770"/>
    <mergeCell ref="C771:E771"/>
    <mergeCell ref="G771:H771"/>
    <mergeCell ref="I771:M771"/>
    <mergeCell ref="N771:P771"/>
    <mergeCell ref="Q771:R771"/>
    <mergeCell ref="N765:P765"/>
    <mergeCell ref="A674:A725"/>
    <mergeCell ref="B674:O674"/>
    <mergeCell ref="Q674:R675"/>
    <mergeCell ref="C675:E675"/>
    <mergeCell ref="I675:M675"/>
    <mergeCell ref="N675:P675"/>
    <mergeCell ref="C676:E676"/>
    <mergeCell ref="G676:H676"/>
    <mergeCell ref="I676:M676"/>
    <mergeCell ref="N676:P676"/>
    <mergeCell ref="Q676:R676"/>
    <mergeCell ref="C677:E677"/>
    <mergeCell ref="I677:M677"/>
    <mergeCell ref="N677:P677"/>
    <mergeCell ref="Q677:R677"/>
    <mergeCell ref="C678:E678"/>
    <mergeCell ref="I678:M678"/>
    <mergeCell ref="N678:P678"/>
    <mergeCell ref="Q678:R678"/>
    <mergeCell ref="C679:E679"/>
    <mergeCell ref="G679:H679"/>
    <mergeCell ref="I679:M679"/>
    <mergeCell ref="N679:P679"/>
    <mergeCell ref="Q679:R679"/>
    <mergeCell ref="G758:H758"/>
    <mergeCell ref="I758:M758"/>
    <mergeCell ref="N758:P758"/>
    <mergeCell ref="Q758:R758"/>
    <mergeCell ref="C759:E759"/>
    <mergeCell ref="I759:M759"/>
    <mergeCell ref="N759:P759"/>
    <mergeCell ref="Q759:R759"/>
    <mergeCell ref="G759:H759"/>
    <mergeCell ref="G749:H749"/>
    <mergeCell ref="I717:M717"/>
    <mergeCell ref="N717:P717"/>
    <mergeCell ref="Q717:R717"/>
    <mergeCell ref="C718:E718"/>
    <mergeCell ref="G718:H718"/>
    <mergeCell ref="I718:M718"/>
    <mergeCell ref="N718:P718"/>
    <mergeCell ref="Q718:R718"/>
    <mergeCell ref="G717:H717"/>
    <mergeCell ref="C719:E719"/>
    <mergeCell ref="I719:M719"/>
    <mergeCell ref="N719:P719"/>
    <mergeCell ref="G746:H746"/>
    <mergeCell ref="B746:F746"/>
    <mergeCell ref="G745:H745"/>
    <mergeCell ref="G756:H756"/>
    <mergeCell ref="I756:M756"/>
    <mergeCell ref="N756:P756"/>
    <mergeCell ref="Q756:R756"/>
    <mergeCell ref="A748:A799"/>
    <mergeCell ref="B748:O748"/>
    <mergeCell ref="Q748:R749"/>
    <mergeCell ref="C749:E749"/>
    <mergeCell ref="I749:M749"/>
    <mergeCell ref="G752:H752"/>
    <mergeCell ref="I752:M752"/>
    <mergeCell ref="Q783:R783"/>
    <mergeCell ref="C760:E760"/>
    <mergeCell ref="G760:H760"/>
    <mergeCell ref="I760:M760"/>
    <mergeCell ref="A727:A729"/>
    <mergeCell ref="B727:P727"/>
    <mergeCell ref="Q727:R728"/>
    <mergeCell ref="B728:D728"/>
    <mergeCell ref="E728:F728"/>
    <mergeCell ref="B729:D729"/>
    <mergeCell ref="E729:F729"/>
    <mergeCell ref="B730:F730"/>
    <mergeCell ref="A731:A732"/>
    <mergeCell ref="B731:D731"/>
    <mergeCell ref="E731:F731"/>
    <mergeCell ref="K731:R731"/>
    <mergeCell ref="B732:D732"/>
    <mergeCell ref="E732:F732"/>
    <mergeCell ref="J732:J742"/>
    <mergeCell ref="K732:R742"/>
    <mergeCell ref="B735:H735"/>
    <mergeCell ref="B736:H736"/>
    <mergeCell ref="B737:H737"/>
    <mergeCell ref="B738:H738"/>
    <mergeCell ref="B739:H739"/>
    <mergeCell ref="B740:H740"/>
    <mergeCell ref="B741:H741"/>
    <mergeCell ref="B742:H742"/>
    <mergeCell ref="G733:H733"/>
    <mergeCell ref="G729:H729"/>
    <mergeCell ref="G730:H730"/>
    <mergeCell ref="G728:H728"/>
    <mergeCell ref="I728:M728"/>
    <mergeCell ref="N728:P728"/>
    <mergeCell ref="I729:M729"/>
    <mergeCell ref="N729:P729"/>
    <mergeCell ref="Q729:R729"/>
    <mergeCell ref="G732:H732"/>
    <mergeCell ref="G755:H755"/>
    <mergeCell ref="I755:M755"/>
    <mergeCell ref="N755:P755"/>
    <mergeCell ref="Q755:R755"/>
    <mergeCell ref="C756:E756"/>
    <mergeCell ref="C751:E751"/>
    <mergeCell ref="G751:H751"/>
    <mergeCell ref="I751:M751"/>
    <mergeCell ref="N751:P751"/>
    <mergeCell ref="Q751:R751"/>
    <mergeCell ref="C752:E752"/>
    <mergeCell ref="N749:P749"/>
    <mergeCell ref="C750:E750"/>
    <mergeCell ref="G750:H750"/>
    <mergeCell ref="I750:M750"/>
    <mergeCell ref="N750:P750"/>
    <mergeCell ref="Q750:R750"/>
    <mergeCell ref="Q769:R769"/>
    <mergeCell ref="C766:E766"/>
    <mergeCell ref="G766:H766"/>
    <mergeCell ref="I766:M766"/>
    <mergeCell ref="N766:P766"/>
    <mergeCell ref="Q766:R766"/>
    <mergeCell ref="C767:E767"/>
    <mergeCell ref="G767:H767"/>
    <mergeCell ref="I767:M767"/>
    <mergeCell ref="N767:P767"/>
    <mergeCell ref="Q767:R767"/>
    <mergeCell ref="C765:E765"/>
    <mergeCell ref="I777:M777"/>
    <mergeCell ref="N777:P777"/>
    <mergeCell ref="Q777:R777"/>
    <mergeCell ref="C774:E774"/>
    <mergeCell ref="G774:H774"/>
    <mergeCell ref="I774:M774"/>
    <mergeCell ref="C768:E768"/>
    <mergeCell ref="G768:H768"/>
    <mergeCell ref="I768:M768"/>
    <mergeCell ref="N768:P768"/>
    <mergeCell ref="Q768:R768"/>
    <mergeCell ref="C769:E769"/>
    <mergeCell ref="C614:E614"/>
    <mergeCell ref="G614:H614"/>
    <mergeCell ref="I614:M614"/>
    <mergeCell ref="N614:P614"/>
    <mergeCell ref="Q614:R614"/>
    <mergeCell ref="C615:E615"/>
    <mergeCell ref="Q711:R711"/>
    <mergeCell ref="N696:P696"/>
    <mergeCell ref="Q696:R696"/>
    <mergeCell ref="C697:E697"/>
    <mergeCell ref="C688:E688"/>
    <mergeCell ref="G688:H688"/>
    <mergeCell ref="I688:M688"/>
    <mergeCell ref="N688:P688"/>
    <mergeCell ref="Q688:R688"/>
    <mergeCell ref="C689:E689"/>
    <mergeCell ref="G689:H689"/>
    <mergeCell ref="I689:M689"/>
    <mergeCell ref="N689:P689"/>
    <mergeCell ref="Q689:R689"/>
    <mergeCell ref="C686:E686"/>
    <mergeCell ref="G686:H686"/>
    <mergeCell ref="I686:M686"/>
    <mergeCell ref="N686:P686"/>
    <mergeCell ref="Q686:R686"/>
    <mergeCell ref="C687:E687"/>
    <mergeCell ref="G687:H687"/>
    <mergeCell ref="I687:M687"/>
    <mergeCell ref="N687:P687"/>
    <mergeCell ref="Q687:R687"/>
    <mergeCell ref="G704:H704"/>
    <mergeCell ref="G705:H705"/>
    <mergeCell ref="G706:H706"/>
    <mergeCell ref="G707:H707"/>
    <mergeCell ref="C700:E700"/>
    <mergeCell ref="G700:H700"/>
    <mergeCell ref="I700:M700"/>
    <mergeCell ref="G697:H697"/>
    <mergeCell ref="I697:M697"/>
    <mergeCell ref="N697:P697"/>
    <mergeCell ref="C651:E651"/>
    <mergeCell ref="G651:H651"/>
    <mergeCell ref="C648:E648"/>
    <mergeCell ref="G648:H648"/>
    <mergeCell ref="I648:M648"/>
    <mergeCell ref="N648:P648"/>
    <mergeCell ref="Q648:R648"/>
    <mergeCell ref="Q649:R649"/>
    <mergeCell ref="C646:E646"/>
    <mergeCell ref="I646:M646"/>
    <mergeCell ref="N646:P646"/>
    <mergeCell ref="A657:A658"/>
    <mergeCell ref="B657:D657"/>
    <mergeCell ref="E657:F657"/>
    <mergeCell ref="K657:R657"/>
    <mergeCell ref="B658:D658"/>
    <mergeCell ref="E658:F658"/>
    <mergeCell ref="J658:J668"/>
    <mergeCell ref="K658:R668"/>
    <mergeCell ref="G659:H659"/>
    <mergeCell ref="B661:H661"/>
    <mergeCell ref="B662:H662"/>
    <mergeCell ref="B663:H663"/>
    <mergeCell ref="B664:H664"/>
    <mergeCell ref="B665:H665"/>
    <mergeCell ref="B666:H666"/>
    <mergeCell ref="Q637:R637"/>
    <mergeCell ref="C638:E638"/>
    <mergeCell ref="G638:H638"/>
    <mergeCell ref="I638:M638"/>
    <mergeCell ref="N638:P638"/>
    <mergeCell ref="Q638:R638"/>
    <mergeCell ref="Q639:R639"/>
    <mergeCell ref="N651:P651"/>
    <mergeCell ref="Q651:R651"/>
    <mergeCell ref="C652:E652"/>
    <mergeCell ref="G652:H652"/>
    <mergeCell ref="I652:M652"/>
    <mergeCell ref="Q652:R652"/>
    <mergeCell ref="C637:E637"/>
    <mergeCell ref="G637:H637"/>
    <mergeCell ref="I637:M637"/>
    <mergeCell ref="N637:P637"/>
    <mergeCell ref="G645:H645"/>
    <mergeCell ref="G646:H646"/>
    <mergeCell ref="C644:E644"/>
    <mergeCell ref="G644:H644"/>
    <mergeCell ref="I644:M644"/>
    <mergeCell ref="N644:P644"/>
    <mergeCell ref="Q644:R644"/>
    <mergeCell ref="C645:E645"/>
    <mergeCell ref="I645:M645"/>
    <mergeCell ref="N645:P645"/>
    <mergeCell ref="Q645:R645"/>
    <mergeCell ref="C649:E649"/>
    <mergeCell ref="G649:H649"/>
    <mergeCell ref="I649:M649"/>
    <mergeCell ref="N649:P649"/>
    <mergeCell ref="C650:E650"/>
    <mergeCell ref="G650:H650"/>
    <mergeCell ref="I650:M650"/>
    <mergeCell ref="N650:P650"/>
    <mergeCell ref="Q650:R650"/>
    <mergeCell ref="G578:H578"/>
    <mergeCell ref="G576:H576"/>
    <mergeCell ref="I576:M576"/>
    <mergeCell ref="N576:P576"/>
    <mergeCell ref="C608:E608"/>
    <mergeCell ref="G608:H608"/>
    <mergeCell ref="I608:M608"/>
    <mergeCell ref="N608:P608"/>
    <mergeCell ref="G603:H603"/>
    <mergeCell ref="I603:M603"/>
    <mergeCell ref="N603:P603"/>
    <mergeCell ref="Q603:R603"/>
    <mergeCell ref="C601:E601"/>
    <mergeCell ref="G601:H601"/>
    <mergeCell ref="I601:M601"/>
    <mergeCell ref="N601:P601"/>
    <mergeCell ref="N610:P610"/>
    <mergeCell ref="Q610:R610"/>
    <mergeCell ref="C611:E611"/>
    <mergeCell ref="G611:H611"/>
    <mergeCell ref="C606:E606"/>
    <mergeCell ref="G606:H606"/>
    <mergeCell ref="A653:A655"/>
    <mergeCell ref="B653:P653"/>
    <mergeCell ref="Q653:R654"/>
    <mergeCell ref="B654:D654"/>
    <mergeCell ref="E654:F654"/>
    <mergeCell ref="B655:D655"/>
    <mergeCell ref="E655:F655"/>
    <mergeCell ref="G635:H635"/>
    <mergeCell ref="G636:H636"/>
    <mergeCell ref="C639:E639"/>
    <mergeCell ref="G639:H639"/>
    <mergeCell ref="I639:M639"/>
    <mergeCell ref="N639:P639"/>
    <mergeCell ref="C640:E640"/>
    <mergeCell ref="G640:H640"/>
    <mergeCell ref="I640:M640"/>
    <mergeCell ref="N640:P640"/>
    <mergeCell ref="Q640:R640"/>
    <mergeCell ref="G633:H633"/>
    <mergeCell ref="G643:H643"/>
    <mergeCell ref="B590:H590"/>
    <mergeCell ref="A597:A598"/>
    <mergeCell ref="I597:R597"/>
    <mergeCell ref="B598:F598"/>
    <mergeCell ref="I598:L598"/>
    <mergeCell ref="N598:O598"/>
    <mergeCell ref="A600:A651"/>
    <mergeCell ref="B600:O600"/>
    <mergeCell ref="G620:H620"/>
    <mergeCell ref="G621:H621"/>
    <mergeCell ref="G622:H622"/>
    <mergeCell ref="G623:H623"/>
    <mergeCell ref="C616:E616"/>
    <mergeCell ref="G616:H616"/>
    <mergeCell ref="I616:M616"/>
    <mergeCell ref="Q616:R616"/>
    <mergeCell ref="G618:H618"/>
    <mergeCell ref="I618:M618"/>
    <mergeCell ref="N618:P618"/>
    <mergeCell ref="G619:H619"/>
    <mergeCell ref="I619:M619"/>
    <mergeCell ref="N619:P619"/>
    <mergeCell ref="C571:E571"/>
    <mergeCell ref="G571:H571"/>
    <mergeCell ref="I571:M571"/>
    <mergeCell ref="N571:P571"/>
    <mergeCell ref="Q571:R571"/>
    <mergeCell ref="C568:E568"/>
    <mergeCell ref="G568:H568"/>
    <mergeCell ref="I568:M568"/>
    <mergeCell ref="N568:P568"/>
    <mergeCell ref="Q568:R568"/>
    <mergeCell ref="C569:E569"/>
    <mergeCell ref="G569:H569"/>
    <mergeCell ref="G559:H559"/>
    <mergeCell ref="G561:H561"/>
    <mergeCell ref="G562:H562"/>
    <mergeCell ref="C560:E560"/>
    <mergeCell ref="G560:H560"/>
    <mergeCell ref="C618:E618"/>
    <mergeCell ref="Q618:R618"/>
    <mergeCell ref="C619:E619"/>
    <mergeCell ref="C620:E620"/>
    <mergeCell ref="I620:M620"/>
    <mergeCell ref="N620:P620"/>
    <mergeCell ref="Q620:R620"/>
    <mergeCell ref="C621:E621"/>
    <mergeCell ref="I621:M621"/>
    <mergeCell ref="N621:P621"/>
    <mergeCell ref="Q621:R621"/>
    <mergeCell ref="C622:E622"/>
    <mergeCell ref="I622:M622"/>
    <mergeCell ref="N622:P622"/>
    <mergeCell ref="Q622:R622"/>
    <mergeCell ref="N574:P574"/>
    <mergeCell ref="C575:E575"/>
    <mergeCell ref="G575:H575"/>
    <mergeCell ref="I575:M575"/>
    <mergeCell ref="N575:P575"/>
    <mergeCell ref="Q575:R575"/>
    <mergeCell ref="I611:M611"/>
    <mergeCell ref="N611:P611"/>
    <mergeCell ref="Q611:R611"/>
    <mergeCell ref="Q606:R606"/>
    <mergeCell ref="C607:E607"/>
    <mergeCell ref="G607:H607"/>
    <mergeCell ref="I607:M607"/>
    <mergeCell ref="N607:P607"/>
    <mergeCell ref="Q607:R607"/>
    <mergeCell ref="C604:E604"/>
    <mergeCell ref="G604:H604"/>
    <mergeCell ref="I604:M604"/>
    <mergeCell ref="N604:P604"/>
    <mergeCell ref="G602:H602"/>
    <mergeCell ref="I602:M602"/>
    <mergeCell ref="N602:P602"/>
    <mergeCell ref="Q602:R602"/>
    <mergeCell ref="C603:E603"/>
    <mergeCell ref="G598:H598"/>
    <mergeCell ref="G597:H597"/>
    <mergeCell ref="G580:H580"/>
    <mergeCell ref="G581:H581"/>
    <mergeCell ref="Q600:R601"/>
    <mergeCell ref="N617:P617"/>
    <mergeCell ref="Q617:R617"/>
    <mergeCell ref="B597:F597"/>
    <mergeCell ref="G540:H540"/>
    <mergeCell ref="I540:M540"/>
    <mergeCell ref="N540:P540"/>
    <mergeCell ref="Q540:R540"/>
    <mergeCell ref="C541:E541"/>
    <mergeCell ref="G541:H541"/>
    <mergeCell ref="G549:H549"/>
    <mergeCell ref="C572:E572"/>
    <mergeCell ref="Q553:R553"/>
    <mergeCell ref="C554:E554"/>
    <mergeCell ref="G554:H554"/>
    <mergeCell ref="I554:M554"/>
    <mergeCell ref="N554:P554"/>
    <mergeCell ref="Q554:R554"/>
    <mergeCell ref="Q555:R555"/>
    <mergeCell ref="Q557:R557"/>
    <mergeCell ref="C558:E558"/>
    <mergeCell ref="G558:H558"/>
    <mergeCell ref="I558:M558"/>
    <mergeCell ref="N558:P558"/>
    <mergeCell ref="Q558:R558"/>
    <mergeCell ref="C559:E559"/>
    <mergeCell ref="I559:M559"/>
    <mergeCell ref="G573:H573"/>
    <mergeCell ref="I573:M573"/>
    <mergeCell ref="N573:P573"/>
    <mergeCell ref="Q573:R573"/>
    <mergeCell ref="G572:H572"/>
    <mergeCell ref="I569:M569"/>
    <mergeCell ref="N569:P569"/>
    <mergeCell ref="Q569:R569"/>
    <mergeCell ref="C570:E570"/>
    <mergeCell ref="G570:H570"/>
    <mergeCell ref="I570:M570"/>
    <mergeCell ref="N570:P570"/>
    <mergeCell ref="C562:E562"/>
    <mergeCell ref="I562:M562"/>
    <mergeCell ref="N562:P562"/>
    <mergeCell ref="Q562:R562"/>
    <mergeCell ref="C563:E563"/>
    <mergeCell ref="G563:H563"/>
    <mergeCell ref="I563:M563"/>
    <mergeCell ref="N563:P563"/>
    <mergeCell ref="Q563:R563"/>
    <mergeCell ref="C565:E565"/>
    <mergeCell ref="G565:H565"/>
    <mergeCell ref="I565:M565"/>
    <mergeCell ref="N565:P565"/>
    <mergeCell ref="C566:E566"/>
    <mergeCell ref="G566:H566"/>
    <mergeCell ref="I566:M566"/>
    <mergeCell ref="N566:P566"/>
    <mergeCell ref="Q566:R566"/>
    <mergeCell ref="C567:E567"/>
    <mergeCell ref="G567:H567"/>
    <mergeCell ref="I567:M567"/>
    <mergeCell ref="N567:P567"/>
    <mergeCell ref="Q567:R567"/>
    <mergeCell ref="I572:M572"/>
    <mergeCell ref="N572:P572"/>
    <mergeCell ref="Q572:R572"/>
    <mergeCell ref="C573:E573"/>
    <mergeCell ref="G545:H545"/>
    <mergeCell ref="I545:M545"/>
    <mergeCell ref="B519:H519"/>
    <mergeCell ref="B520:H520"/>
    <mergeCell ref="A509:A510"/>
    <mergeCell ref="Q531:R531"/>
    <mergeCell ref="C528:E528"/>
    <mergeCell ref="G528:H528"/>
    <mergeCell ref="I528:M528"/>
    <mergeCell ref="N528:P528"/>
    <mergeCell ref="Q528:R528"/>
    <mergeCell ref="C529:E529"/>
    <mergeCell ref="G529:H529"/>
    <mergeCell ref="I529:M529"/>
    <mergeCell ref="N529:P529"/>
    <mergeCell ref="Q529:R529"/>
    <mergeCell ref="C527:E527"/>
    <mergeCell ref="G527:H527"/>
    <mergeCell ref="I527:M527"/>
    <mergeCell ref="N527:P527"/>
    <mergeCell ref="Q530:R530"/>
    <mergeCell ref="C531:E531"/>
    <mergeCell ref="G531:H531"/>
    <mergeCell ref="I531:M531"/>
    <mergeCell ref="N531:P531"/>
    <mergeCell ref="A522:B522"/>
    <mergeCell ref="C522:D522"/>
    <mergeCell ref="E522:F522"/>
    <mergeCell ref="G522:J522"/>
    <mergeCell ref="K522:M522"/>
    <mergeCell ref="N522:R522"/>
    <mergeCell ref="A523:A524"/>
    <mergeCell ref="B523:F523"/>
    <mergeCell ref="I523:R523"/>
    <mergeCell ref="B524:F524"/>
    <mergeCell ref="I524:L524"/>
    <mergeCell ref="N524:O524"/>
    <mergeCell ref="A526:A577"/>
    <mergeCell ref="B526:O526"/>
    <mergeCell ref="Q526:R527"/>
    <mergeCell ref="N532:P532"/>
    <mergeCell ref="C533:E533"/>
    <mergeCell ref="G533:H533"/>
    <mergeCell ref="I533:M533"/>
    <mergeCell ref="N533:P533"/>
    <mergeCell ref="Q533:R533"/>
    <mergeCell ref="C534:E534"/>
    <mergeCell ref="Q534:R534"/>
    <mergeCell ref="C535:E535"/>
    <mergeCell ref="C536:E536"/>
    <mergeCell ref="I536:M536"/>
    <mergeCell ref="N536:P536"/>
    <mergeCell ref="Q536:R536"/>
    <mergeCell ref="C537:E537"/>
    <mergeCell ref="I537:M537"/>
    <mergeCell ref="N537:P537"/>
    <mergeCell ref="Q537:R537"/>
    <mergeCell ref="C538:E538"/>
    <mergeCell ref="I538:M538"/>
    <mergeCell ref="N538:P538"/>
    <mergeCell ref="Q538:R538"/>
    <mergeCell ref="C539:E539"/>
    <mergeCell ref="I539:M539"/>
    <mergeCell ref="N539:P539"/>
    <mergeCell ref="Q539:R539"/>
    <mergeCell ref="C540:E540"/>
    <mergeCell ref="Q469:R469"/>
    <mergeCell ref="C470:E470"/>
    <mergeCell ref="G470:H470"/>
    <mergeCell ref="I470:M470"/>
    <mergeCell ref="N470:P470"/>
    <mergeCell ref="Q470:R470"/>
    <mergeCell ref="Q471:R471"/>
    <mergeCell ref="N490:P490"/>
    <mergeCell ref="C491:E491"/>
    <mergeCell ref="G491:H491"/>
    <mergeCell ref="I491:M491"/>
    <mergeCell ref="N491:P491"/>
    <mergeCell ref="Q491:R491"/>
    <mergeCell ref="C492:E492"/>
    <mergeCell ref="Q492:R492"/>
    <mergeCell ref="C493:E493"/>
    <mergeCell ref="C494:E494"/>
    <mergeCell ref="I494:M494"/>
    <mergeCell ref="N494:P494"/>
    <mergeCell ref="Q494:R494"/>
    <mergeCell ref="C495:E495"/>
    <mergeCell ref="I495:M495"/>
    <mergeCell ref="N495:P495"/>
    <mergeCell ref="Q495:R495"/>
    <mergeCell ref="G467:H467"/>
    <mergeCell ref="G468:H468"/>
    <mergeCell ref="C471:E471"/>
    <mergeCell ref="G471:H471"/>
    <mergeCell ref="I471:M471"/>
    <mergeCell ref="N471:P471"/>
    <mergeCell ref="C472:E472"/>
    <mergeCell ref="G472:H472"/>
    <mergeCell ref="I472:M472"/>
    <mergeCell ref="N472:P472"/>
    <mergeCell ref="Q472:R472"/>
    <mergeCell ref="N487:P487"/>
    <mergeCell ref="Q487:R487"/>
    <mergeCell ref="C481:E481"/>
    <mergeCell ref="C490:E490"/>
    <mergeCell ref="G490:H490"/>
    <mergeCell ref="I490:M490"/>
    <mergeCell ref="Q490:R490"/>
    <mergeCell ref="C488:E488"/>
    <mergeCell ref="G488:H488"/>
    <mergeCell ref="I488:M488"/>
    <mergeCell ref="N488:P488"/>
    <mergeCell ref="Q488:R488"/>
    <mergeCell ref="C489:E489"/>
    <mergeCell ref="G489:H489"/>
    <mergeCell ref="I489:M489"/>
    <mergeCell ref="N489:P489"/>
    <mergeCell ref="Q489:R489"/>
    <mergeCell ref="G492:H492"/>
    <mergeCell ref="I492:M492"/>
    <mergeCell ref="N492:P492"/>
    <mergeCell ref="G493:H493"/>
    <mergeCell ref="I493:M493"/>
    <mergeCell ref="N493:P493"/>
    <mergeCell ref="Q493:R493"/>
    <mergeCell ref="G481:H481"/>
    <mergeCell ref="I481:M481"/>
    <mergeCell ref="N481:P481"/>
    <mergeCell ref="C482:E482"/>
    <mergeCell ref="G482:H482"/>
    <mergeCell ref="A447:R447"/>
    <mergeCell ref="A448:B448"/>
    <mergeCell ref="C448:D448"/>
    <mergeCell ref="E448:F448"/>
    <mergeCell ref="G448:J448"/>
    <mergeCell ref="K448:M448"/>
    <mergeCell ref="N448:R448"/>
    <mergeCell ref="A449:A450"/>
    <mergeCell ref="B449:F449"/>
    <mergeCell ref="G449:H449"/>
    <mergeCell ref="I449:R449"/>
    <mergeCell ref="B450:F450"/>
    <mergeCell ref="I450:L450"/>
    <mergeCell ref="N450:O450"/>
    <mergeCell ref="A452:A503"/>
    <mergeCell ref="B452:O452"/>
    <mergeCell ref="Q452:R453"/>
    <mergeCell ref="C453:E453"/>
    <mergeCell ref="I453:M453"/>
    <mergeCell ref="N453:P453"/>
    <mergeCell ref="C454:E454"/>
    <mergeCell ref="I454:M454"/>
    <mergeCell ref="N454:P454"/>
    <mergeCell ref="Q454:R454"/>
    <mergeCell ref="C455:E455"/>
    <mergeCell ref="I455:M455"/>
    <mergeCell ref="N455:P455"/>
    <mergeCell ref="Q455:R455"/>
    <mergeCell ref="C456:E456"/>
    <mergeCell ref="G456:H456"/>
    <mergeCell ref="I456:M456"/>
    <mergeCell ref="N456:P456"/>
    <mergeCell ref="Q456:R456"/>
    <mergeCell ref="C457:E457"/>
    <mergeCell ref="G457:H457"/>
    <mergeCell ref="I457:M457"/>
    <mergeCell ref="N457:P457"/>
    <mergeCell ref="Q457:R457"/>
    <mergeCell ref="C458:E458"/>
    <mergeCell ref="G458:H458"/>
    <mergeCell ref="I458:M458"/>
    <mergeCell ref="N458:P458"/>
    <mergeCell ref="Q458:R458"/>
    <mergeCell ref="C459:E459"/>
    <mergeCell ref="G459:H459"/>
    <mergeCell ref="I459:M459"/>
    <mergeCell ref="N459:P459"/>
    <mergeCell ref="Q459:R459"/>
    <mergeCell ref="C460:E460"/>
    <mergeCell ref="G460:H460"/>
    <mergeCell ref="I460:M460"/>
    <mergeCell ref="N460:P460"/>
    <mergeCell ref="Q460:R460"/>
    <mergeCell ref="C461:E461"/>
    <mergeCell ref="G461:H461"/>
    <mergeCell ref="I461:M461"/>
    <mergeCell ref="N461:P461"/>
    <mergeCell ref="Q461:R461"/>
    <mergeCell ref="C462:E462"/>
    <mergeCell ref="G462:H462"/>
    <mergeCell ref="I462:M462"/>
    <mergeCell ref="N462:P462"/>
    <mergeCell ref="Q462:R462"/>
    <mergeCell ref="C463:E463"/>
    <mergeCell ref="A435:A436"/>
    <mergeCell ref="B435:D435"/>
    <mergeCell ref="E435:F435"/>
    <mergeCell ref="K435:R435"/>
    <mergeCell ref="B436:D436"/>
    <mergeCell ref="E436:F436"/>
    <mergeCell ref="J436:J446"/>
    <mergeCell ref="K436:R446"/>
    <mergeCell ref="B439:H439"/>
    <mergeCell ref="B440:H440"/>
    <mergeCell ref="B441:H441"/>
    <mergeCell ref="B442:H442"/>
    <mergeCell ref="B443:H443"/>
    <mergeCell ref="B444:H444"/>
    <mergeCell ref="B445:H445"/>
    <mergeCell ref="B446:H446"/>
    <mergeCell ref="A378:A429"/>
    <mergeCell ref="B378:O378"/>
    <mergeCell ref="Q378:R379"/>
    <mergeCell ref="C379:E379"/>
    <mergeCell ref="G379:H379"/>
    <mergeCell ref="I379:M379"/>
    <mergeCell ref="N379:P379"/>
    <mergeCell ref="C380:E380"/>
    <mergeCell ref="G380:H380"/>
    <mergeCell ref="I380:M380"/>
    <mergeCell ref="N380:P380"/>
    <mergeCell ref="Q380:R380"/>
    <mergeCell ref="C381:E381"/>
    <mergeCell ref="I381:M381"/>
    <mergeCell ref="G383:H383"/>
    <mergeCell ref="G384:H384"/>
    <mergeCell ref="C387:E387"/>
    <mergeCell ref="G387:H387"/>
    <mergeCell ref="I387:M387"/>
    <mergeCell ref="N387:P387"/>
    <mergeCell ref="C388:E388"/>
    <mergeCell ref="G388:H388"/>
    <mergeCell ref="I388:M388"/>
    <mergeCell ref="N388:P388"/>
    <mergeCell ref="N425:P425"/>
    <mergeCell ref="Q425:R425"/>
    <mergeCell ref="C426:E426"/>
    <mergeCell ref="I426:M426"/>
    <mergeCell ref="N426:P426"/>
    <mergeCell ref="Q426:R426"/>
    <mergeCell ref="C427:E427"/>
    <mergeCell ref="G427:H427"/>
    <mergeCell ref="I427:M427"/>
    <mergeCell ref="N427:P427"/>
    <mergeCell ref="Q427:R427"/>
    <mergeCell ref="C421:E421"/>
    <mergeCell ref="C428:E428"/>
    <mergeCell ref="G428:H428"/>
    <mergeCell ref="I428:M428"/>
    <mergeCell ref="N428:P428"/>
    <mergeCell ref="Q428:R428"/>
    <mergeCell ref="Q429:R429"/>
    <mergeCell ref="A431:A433"/>
    <mergeCell ref="B431:P431"/>
    <mergeCell ref="Q431:R432"/>
    <mergeCell ref="B432:D432"/>
    <mergeCell ref="E432:F432"/>
    <mergeCell ref="B433:D433"/>
    <mergeCell ref="E433:F433"/>
    <mergeCell ref="C430:E430"/>
    <mergeCell ref="G430:H430"/>
    <mergeCell ref="I430:M430"/>
    <mergeCell ref="Q430:R430"/>
    <mergeCell ref="C429:E429"/>
    <mergeCell ref="G429:H429"/>
    <mergeCell ref="I429:M429"/>
    <mergeCell ref="N429:P429"/>
    <mergeCell ref="G426:H426"/>
    <mergeCell ref="G425:H425"/>
    <mergeCell ref="G423:H423"/>
    <mergeCell ref="Q389:R389"/>
    <mergeCell ref="C390:E390"/>
    <mergeCell ref="G390:H390"/>
    <mergeCell ref="N415:P415"/>
    <mergeCell ref="Q415:R415"/>
    <mergeCell ref="C416:E416"/>
    <mergeCell ref="G416:H416"/>
    <mergeCell ref="I416:M416"/>
    <mergeCell ref="N416:P416"/>
    <mergeCell ref="Q416:R416"/>
    <mergeCell ref="C417:E417"/>
    <mergeCell ref="G417:H417"/>
    <mergeCell ref="I417:M417"/>
    <mergeCell ref="N417:P417"/>
    <mergeCell ref="Q417:R417"/>
    <mergeCell ref="C418:E418"/>
    <mergeCell ref="G418:H418"/>
    <mergeCell ref="I418:M418"/>
    <mergeCell ref="N418:P418"/>
    <mergeCell ref="Q418:R418"/>
    <mergeCell ref="C419:E419"/>
    <mergeCell ref="G419:H419"/>
    <mergeCell ref="I419:M419"/>
    <mergeCell ref="N419:P419"/>
    <mergeCell ref="Q419:R419"/>
    <mergeCell ref="C420:E420"/>
    <mergeCell ref="G420:H420"/>
    <mergeCell ref="I420:M420"/>
    <mergeCell ref="N420:P420"/>
    <mergeCell ref="Q420:R420"/>
    <mergeCell ref="N414:P414"/>
    <mergeCell ref="Q414:R414"/>
    <mergeCell ref="Q411:R411"/>
    <mergeCell ref="C412:E412"/>
    <mergeCell ref="I412:M412"/>
    <mergeCell ref="N412:P412"/>
    <mergeCell ref="Q412:R412"/>
    <mergeCell ref="C413:E413"/>
    <mergeCell ref="I413:M413"/>
    <mergeCell ref="N413:P413"/>
    <mergeCell ref="Q413:R413"/>
    <mergeCell ref="C414:E414"/>
    <mergeCell ref="G414:H414"/>
    <mergeCell ref="I414:M414"/>
    <mergeCell ref="G399:H399"/>
    <mergeCell ref="I399:M399"/>
    <mergeCell ref="N399:P399"/>
    <mergeCell ref="Q399:R399"/>
    <mergeCell ref="I390:M390"/>
    <mergeCell ref="N390:P390"/>
    <mergeCell ref="Q390:R390"/>
    <mergeCell ref="C391:E391"/>
    <mergeCell ref="I391:M391"/>
    <mergeCell ref="N391:P391"/>
    <mergeCell ref="Q391:R391"/>
    <mergeCell ref="C400:E400"/>
    <mergeCell ref="G400:H400"/>
    <mergeCell ref="I400:M400"/>
    <mergeCell ref="N400:P400"/>
    <mergeCell ref="Q400:R400"/>
    <mergeCell ref="C415:E415"/>
    <mergeCell ref="G415:H415"/>
    <mergeCell ref="I415:M415"/>
    <mergeCell ref="N381:P381"/>
    <mergeCell ref="Q381:R381"/>
    <mergeCell ref="C382:E382"/>
    <mergeCell ref="G382:H382"/>
    <mergeCell ref="I382:M382"/>
    <mergeCell ref="N382:P382"/>
    <mergeCell ref="Q382:R382"/>
    <mergeCell ref="N406:P406"/>
    <mergeCell ref="C407:E407"/>
    <mergeCell ref="G407:H407"/>
    <mergeCell ref="I407:M407"/>
    <mergeCell ref="N407:P407"/>
    <mergeCell ref="Q407:R407"/>
    <mergeCell ref="C408:E408"/>
    <mergeCell ref="Q408:R408"/>
    <mergeCell ref="G381:H381"/>
    <mergeCell ref="Q404:R404"/>
    <mergeCell ref="C405:E405"/>
    <mergeCell ref="G405:H405"/>
    <mergeCell ref="I405:M405"/>
    <mergeCell ref="N405:P405"/>
    <mergeCell ref="Q405:R405"/>
    <mergeCell ref="I401:M401"/>
    <mergeCell ref="N401:P401"/>
    <mergeCell ref="Q401:R401"/>
    <mergeCell ref="C402:E402"/>
    <mergeCell ref="G402:H402"/>
    <mergeCell ref="I402:M402"/>
    <mergeCell ref="N402:P402"/>
    <mergeCell ref="Q402:R402"/>
    <mergeCell ref="C403:E403"/>
    <mergeCell ref="G403:H403"/>
    <mergeCell ref="I403:M403"/>
    <mergeCell ref="N403:P403"/>
    <mergeCell ref="Q403:R403"/>
    <mergeCell ref="C397:E397"/>
    <mergeCell ref="G397:H397"/>
    <mergeCell ref="I397:M397"/>
    <mergeCell ref="N397:P397"/>
    <mergeCell ref="C398:E398"/>
    <mergeCell ref="G398:H398"/>
    <mergeCell ref="I398:M398"/>
    <mergeCell ref="N398:P398"/>
    <mergeCell ref="Q398:R398"/>
    <mergeCell ref="C399:E399"/>
    <mergeCell ref="C406:E406"/>
    <mergeCell ref="G406:H406"/>
    <mergeCell ref="I406:M406"/>
    <mergeCell ref="Q406:R406"/>
    <mergeCell ref="C404:E404"/>
    <mergeCell ref="G404:H404"/>
    <mergeCell ref="I404:M404"/>
    <mergeCell ref="N404:P404"/>
    <mergeCell ref="C396:E396"/>
    <mergeCell ref="G396:H396"/>
    <mergeCell ref="I396:M396"/>
    <mergeCell ref="N396:P396"/>
    <mergeCell ref="Q396:R396"/>
    <mergeCell ref="Q397:R397"/>
    <mergeCell ref="C394:E394"/>
    <mergeCell ref="I394:M394"/>
    <mergeCell ref="N394:P394"/>
    <mergeCell ref="Q394:R394"/>
    <mergeCell ref="C395:E395"/>
    <mergeCell ref="C352:E352"/>
    <mergeCell ref="G352:H352"/>
    <mergeCell ref="I352:M352"/>
    <mergeCell ref="N352:P352"/>
    <mergeCell ref="Q352:R352"/>
    <mergeCell ref="C353:E353"/>
    <mergeCell ref="G353:H353"/>
    <mergeCell ref="I353:M353"/>
    <mergeCell ref="N353:P353"/>
    <mergeCell ref="Q353:R353"/>
    <mergeCell ref="C350:E350"/>
    <mergeCell ref="G350:H350"/>
    <mergeCell ref="I350:M350"/>
    <mergeCell ref="N350:P350"/>
    <mergeCell ref="Q350:R350"/>
    <mergeCell ref="C351:E351"/>
    <mergeCell ref="A373:R373"/>
    <mergeCell ref="A374:B374"/>
    <mergeCell ref="C374:D374"/>
    <mergeCell ref="E374:F374"/>
    <mergeCell ref="G374:J374"/>
    <mergeCell ref="K374:M374"/>
    <mergeCell ref="N374:R374"/>
    <mergeCell ref="A375:A376"/>
    <mergeCell ref="B375:F375"/>
    <mergeCell ref="G375:H375"/>
    <mergeCell ref="I375:R375"/>
    <mergeCell ref="B376:F376"/>
    <mergeCell ref="G376:H376"/>
    <mergeCell ref="I376:L376"/>
    <mergeCell ref="N376:O376"/>
    <mergeCell ref="G362:H362"/>
    <mergeCell ref="G363:H363"/>
    <mergeCell ref="G360:H360"/>
    <mergeCell ref="G361:H361"/>
    <mergeCell ref="G358:H358"/>
    <mergeCell ref="I358:M358"/>
    <mergeCell ref="N358:P358"/>
    <mergeCell ref="G359:H359"/>
    <mergeCell ref="I359:M359"/>
    <mergeCell ref="N359:P359"/>
    <mergeCell ref="Q359:R359"/>
    <mergeCell ref="A357:A359"/>
    <mergeCell ref="B357:P357"/>
    <mergeCell ref="Q357:R358"/>
    <mergeCell ref="B358:D358"/>
    <mergeCell ref="E358:F358"/>
    <mergeCell ref="B359:D359"/>
    <mergeCell ref="E359:F359"/>
    <mergeCell ref="B360:F360"/>
    <mergeCell ref="A361:A362"/>
    <mergeCell ref="B361:D361"/>
    <mergeCell ref="E361:F361"/>
    <mergeCell ref="K361:R361"/>
    <mergeCell ref="B362:D362"/>
    <mergeCell ref="E362:F362"/>
    <mergeCell ref="J362:J372"/>
    <mergeCell ref="K362:R372"/>
    <mergeCell ref="B365:H365"/>
    <mergeCell ref="B366:H366"/>
    <mergeCell ref="B367:H367"/>
    <mergeCell ref="B368:H368"/>
    <mergeCell ref="B369:H369"/>
    <mergeCell ref="B370:H370"/>
    <mergeCell ref="B371:H371"/>
    <mergeCell ref="B372:H372"/>
    <mergeCell ref="C356:E356"/>
    <mergeCell ref="G356:H356"/>
    <mergeCell ref="I356:M356"/>
    <mergeCell ref="Q356:R356"/>
    <mergeCell ref="C354:E354"/>
    <mergeCell ref="G354:H354"/>
    <mergeCell ref="I354:M354"/>
    <mergeCell ref="N354:P354"/>
    <mergeCell ref="Q354:R354"/>
    <mergeCell ref="C355:E355"/>
    <mergeCell ref="G355:H355"/>
    <mergeCell ref="I355:M355"/>
    <mergeCell ref="N355:P355"/>
    <mergeCell ref="Q355:R355"/>
    <mergeCell ref="C278:E278"/>
    <mergeCell ref="G278:H278"/>
    <mergeCell ref="I278:M278"/>
    <mergeCell ref="N278:P278"/>
    <mergeCell ref="Q278:R278"/>
    <mergeCell ref="C279:E279"/>
    <mergeCell ref="G279:H279"/>
    <mergeCell ref="I279:M279"/>
    <mergeCell ref="N279:P279"/>
    <mergeCell ref="Q279:R279"/>
    <mergeCell ref="N315:P315"/>
    <mergeCell ref="Q315:R315"/>
    <mergeCell ref="G325:H325"/>
    <mergeCell ref="I325:M325"/>
    <mergeCell ref="N325:P325"/>
    <mergeCell ref="Q325:R325"/>
    <mergeCell ref="Q317:R317"/>
    <mergeCell ref="C318:E318"/>
    <mergeCell ref="G318:H318"/>
    <mergeCell ref="I318:M318"/>
    <mergeCell ref="N318:P318"/>
    <mergeCell ref="C319:E319"/>
    <mergeCell ref="G319:H319"/>
    <mergeCell ref="I319:M319"/>
    <mergeCell ref="N319:P319"/>
    <mergeCell ref="Q319:R319"/>
    <mergeCell ref="N322:P322"/>
    <mergeCell ref="C323:E323"/>
    <mergeCell ref="G323:H323"/>
    <mergeCell ref="I323:M323"/>
    <mergeCell ref="N323:P323"/>
    <mergeCell ref="Q323:R323"/>
    <mergeCell ref="G351:H351"/>
    <mergeCell ref="I351:M351"/>
    <mergeCell ref="N351:P351"/>
    <mergeCell ref="Q351:R351"/>
    <mergeCell ref="C349:E349"/>
    <mergeCell ref="C276:E276"/>
    <mergeCell ref="G276:H276"/>
    <mergeCell ref="I276:M276"/>
    <mergeCell ref="N276:P276"/>
    <mergeCell ref="Q276:R276"/>
    <mergeCell ref="C277:E277"/>
    <mergeCell ref="G277:H277"/>
    <mergeCell ref="I277:M277"/>
    <mergeCell ref="N277:P277"/>
    <mergeCell ref="Q277:R277"/>
    <mergeCell ref="C324:E324"/>
    <mergeCell ref="Q324:R324"/>
    <mergeCell ref="C325:E325"/>
    <mergeCell ref="C326:E326"/>
    <mergeCell ref="I326:M326"/>
    <mergeCell ref="N326:P326"/>
    <mergeCell ref="Q326:R326"/>
    <mergeCell ref="C327:E327"/>
    <mergeCell ref="I327:M327"/>
    <mergeCell ref="N327:P327"/>
    <mergeCell ref="Q327:R327"/>
    <mergeCell ref="C328:E328"/>
    <mergeCell ref="I328:M328"/>
    <mergeCell ref="N328:P328"/>
    <mergeCell ref="Q328:R328"/>
    <mergeCell ref="C329:E329"/>
    <mergeCell ref="C332:E332"/>
    <mergeCell ref="G332:H332"/>
    <mergeCell ref="I332:M332"/>
    <mergeCell ref="N332:P332"/>
    <mergeCell ref="Q332:R332"/>
    <mergeCell ref="C333:E333"/>
    <mergeCell ref="G333:H333"/>
    <mergeCell ref="I333:M333"/>
    <mergeCell ref="N333:P333"/>
    <mergeCell ref="Q333:R333"/>
    <mergeCell ref="I317:M317"/>
    <mergeCell ref="N317:P317"/>
    <mergeCell ref="Q311:R311"/>
    <mergeCell ref="C306:E306"/>
    <mergeCell ref="G306:H306"/>
    <mergeCell ref="I306:M306"/>
    <mergeCell ref="N306:P306"/>
    <mergeCell ref="Q306:R306"/>
    <mergeCell ref="C307:E307"/>
    <mergeCell ref="I307:M307"/>
    <mergeCell ref="N307:P307"/>
    <mergeCell ref="Q307:R307"/>
    <mergeCell ref="C305:E305"/>
    <mergeCell ref="G305:H305"/>
    <mergeCell ref="I305:M305"/>
    <mergeCell ref="N305:P305"/>
    <mergeCell ref="C313:E313"/>
    <mergeCell ref="G313:H313"/>
    <mergeCell ref="I313:M313"/>
    <mergeCell ref="N313:P313"/>
    <mergeCell ref="C314:E314"/>
    <mergeCell ref="G314:H314"/>
    <mergeCell ref="I314:M314"/>
    <mergeCell ref="N314:P314"/>
    <mergeCell ref="Q314:R314"/>
    <mergeCell ref="C315:E315"/>
    <mergeCell ref="G315:H315"/>
    <mergeCell ref="I315:M315"/>
    <mergeCell ref="C274:E274"/>
    <mergeCell ref="G274:H274"/>
    <mergeCell ref="I274:M274"/>
    <mergeCell ref="N274:P274"/>
    <mergeCell ref="Q274:R274"/>
    <mergeCell ref="Q233:R233"/>
    <mergeCell ref="C234:E234"/>
    <mergeCell ref="G234:H234"/>
    <mergeCell ref="I234:M234"/>
    <mergeCell ref="N234:P234"/>
    <mergeCell ref="Q234:R234"/>
    <mergeCell ref="C235:E235"/>
    <mergeCell ref="G235:H235"/>
    <mergeCell ref="Q256:R256"/>
    <mergeCell ref="N235:P235"/>
    <mergeCell ref="Q235:R235"/>
    <mergeCell ref="G271:H271"/>
    <mergeCell ref="I271:M271"/>
    <mergeCell ref="N271:P271"/>
    <mergeCell ref="Q271:R271"/>
    <mergeCell ref="C268:E268"/>
    <mergeCell ref="G268:H268"/>
    <mergeCell ref="I268:M268"/>
    <mergeCell ref="N268:P268"/>
    <mergeCell ref="Q268:R268"/>
    <mergeCell ref="C269:E269"/>
    <mergeCell ref="Q259:R259"/>
    <mergeCell ref="C260:E260"/>
    <mergeCell ref="G260:H260"/>
    <mergeCell ref="I260:M260"/>
    <mergeCell ref="Q251:R251"/>
    <mergeCell ref="C252:E252"/>
    <mergeCell ref="G252:H252"/>
    <mergeCell ref="I252:M252"/>
    <mergeCell ref="N252:P252"/>
    <mergeCell ref="Q252:R252"/>
    <mergeCell ref="G269:H269"/>
    <mergeCell ref="I269:M269"/>
    <mergeCell ref="N269:P269"/>
    <mergeCell ref="Q269:R269"/>
    <mergeCell ref="G248:H248"/>
    <mergeCell ref="I248:M248"/>
    <mergeCell ref="N248:P248"/>
    <mergeCell ref="Q248:R248"/>
    <mergeCell ref="C266:E266"/>
    <mergeCell ref="G266:H266"/>
    <mergeCell ref="I266:M266"/>
    <mergeCell ref="N266:P266"/>
    <mergeCell ref="Q266:R266"/>
    <mergeCell ref="C267:E267"/>
    <mergeCell ref="G267:H267"/>
    <mergeCell ref="I267:M267"/>
    <mergeCell ref="N267:P267"/>
    <mergeCell ref="Q267:R267"/>
    <mergeCell ref="C264:E264"/>
    <mergeCell ref="G264:H264"/>
    <mergeCell ref="I264:M264"/>
    <mergeCell ref="N264:P264"/>
    <mergeCell ref="Q264:R264"/>
    <mergeCell ref="C265:E265"/>
    <mergeCell ref="G265:H265"/>
    <mergeCell ref="N257:P257"/>
    <mergeCell ref="Q257:R257"/>
    <mergeCell ref="C258:E258"/>
    <mergeCell ref="A283:A285"/>
    <mergeCell ref="B283:P283"/>
    <mergeCell ref="Q283:R284"/>
    <mergeCell ref="B284:D284"/>
    <mergeCell ref="E284:F284"/>
    <mergeCell ref="I284:M284"/>
    <mergeCell ref="N284:P284"/>
    <mergeCell ref="I285:M285"/>
    <mergeCell ref="N285:P285"/>
    <mergeCell ref="Q285:R285"/>
    <mergeCell ref="B286:F286"/>
    <mergeCell ref="A287:A288"/>
    <mergeCell ref="B287:D287"/>
    <mergeCell ref="E287:F287"/>
    <mergeCell ref="K287:R287"/>
    <mergeCell ref="B288:D288"/>
    <mergeCell ref="E288:F288"/>
    <mergeCell ref="G288:H288"/>
    <mergeCell ref="J288:J298"/>
    <mergeCell ref="K288:R298"/>
    <mergeCell ref="G289:H289"/>
    <mergeCell ref="B297:H297"/>
    <mergeCell ref="B298:H298"/>
    <mergeCell ref="A299:R299"/>
    <mergeCell ref="C280:E280"/>
    <mergeCell ref="G280:H280"/>
    <mergeCell ref="I280:M280"/>
    <mergeCell ref="Q280:R280"/>
    <mergeCell ref="G282:H282"/>
    <mergeCell ref="I282:M282"/>
    <mergeCell ref="C191:E191"/>
    <mergeCell ref="G191:H191"/>
    <mergeCell ref="I191:M191"/>
    <mergeCell ref="N191:P191"/>
    <mergeCell ref="Q191:R191"/>
    <mergeCell ref="G200:H200"/>
    <mergeCell ref="G201:H201"/>
    <mergeCell ref="G202:H202"/>
    <mergeCell ref="G203:H203"/>
    <mergeCell ref="C196:E196"/>
    <mergeCell ref="N196:P196"/>
    <mergeCell ref="C197:E197"/>
    <mergeCell ref="G197:H197"/>
    <mergeCell ref="I197:M197"/>
    <mergeCell ref="N197:P197"/>
    <mergeCell ref="Q197:R197"/>
    <mergeCell ref="C198:E198"/>
    <mergeCell ref="Q198:R198"/>
    <mergeCell ref="C199:E199"/>
    <mergeCell ref="C200:E200"/>
    <mergeCell ref="I200:M200"/>
    <mergeCell ref="N200:P200"/>
    <mergeCell ref="Q200:R200"/>
    <mergeCell ref="C201:E201"/>
    <mergeCell ref="I201:M201"/>
    <mergeCell ref="N201:P201"/>
    <mergeCell ref="C255:E255"/>
    <mergeCell ref="I255:M255"/>
    <mergeCell ref="N255:P255"/>
    <mergeCell ref="Q255:R255"/>
    <mergeCell ref="C256:E256"/>
    <mergeCell ref="G256:H256"/>
    <mergeCell ref="I256:M256"/>
    <mergeCell ref="N256:P256"/>
    <mergeCell ref="C166:E166"/>
    <mergeCell ref="G166:H166"/>
    <mergeCell ref="I166:M166"/>
    <mergeCell ref="N166:P166"/>
    <mergeCell ref="Q166:R166"/>
    <mergeCell ref="C167:E167"/>
    <mergeCell ref="G167:H167"/>
    <mergeCell ref="I167:M167"/>
    <mergeCell ref="N167:P167"/>
    <mergeCell ref="C188:E188"/>
    <mergeCell ref="G188:H188"/>
    <mergeCell ref="I188:M188"/>
    <mergeCell ref="N188:P188"/>
    <mergeCell ref="Q188:R188"/>
    <mergeCell ref="C189:E189"/>
    <mergeCell ref="G189:H189"/>
    <mergeCell ref="Q167:R167"/>
    <mergeCell ref="C168:E168"/>
    <mergeCell ref="G168:H168"/>
    <mergeCell ref="I168:M168"/>
    <mergeCell ref="N168:P168"/>
    <mergeCell ref="Q168:R168"/>
    <mergeCell ref="C169:E169"/>
    <mergeCell ref="G169:H169"/>
    <mergeCell ref="I169:M169"/>
    <mergeCell ref="G196:H196"/>
    <mergeCell ref="I196:M196"/>
    <mergeCell ref="Q196:R196"/>
    <mergeCell ref="I244:M244"/>
    <mergeCell ref="N244:P244"/>
    <mergeCell ref="G190:H190"/>
    <mergeCell ref="I190:M190"/>
    <mergeCell ref="N190:P190"/>
    <mergeCell ref="Q190:R190"/>
    <mergeCell ref="I235:M235"/>
    <mergeCell ref="A225:R225"/>
    <mergeCell ref="A226:B226"/>
    <mergeCell ref="C226:D226"/>
    <mergeCell ref="E226:F226"/>
    <mergeCell ref="G226:J226"/>
    <mergeCell ref="K226:M226"/>
    <mergeCell ref="N226:R226"/>
    <mergeCell ref="A227:A228"/>
    <mergeCell ref="B227:F227"/>
    <mergeCell ref="I227:R227"/>
    <mergeCell ref="B228:F228"/>
    <mergeCell ref="I228:L228"/>
    <mergeCell ref="N228:O228"/>
    <mergeCell ref="A230:A281"/>
    <mergeCell ref="B230:O230"/>
    <mergeCell ref="Q230:R231"/>
    <mergeCell ref="N238:P238"/>
    <mergeCell ref="C239:E239"/>
    <mergeCell ref="G239:H239"/>
    <mergeCell ref="I239:M239"/>
    <mergeCell ref="N239:P239"/>
    <mergeCell ref="Q239:R239"/>
    <mergeCell ref="C240:E240"/>
    <mergeCell ref="A209:A211"/>
    <mergeCell ref="B209:P209"/>
    <mergeCell ref="Q209:R210"/>
    <mergeCell ref="B210:D210"/>
    <mergeCell ref="E210:F210"/>
    <mergeCell ref="G210:H210"/>
    <mergeCell ref="A213:A214"/>
    <mergeCell ref="B213:D213"/>
    <mergeCell ref="E213:F213"/>
    <mergeCell ref="K213:R213"/>
    <mergeCell ref="B214:D214"/>
    <mergeCell ref="G214:H214"/>
    <mergeCell ref="J214:J224"/>
    <mergeCell ref="K214:R224"/>
    <mergeCell ref="B217:H217"/>
    <mergeCell ref="B218:H218"/>
    <mergeCell ref="B219:H219"/>
    <mergeCell ref="B220:H220"/>
    <mergeCell ref="B221:H221"/>
    <mergeCell ref="B222:H222"/>
    <mergeCell ref="B223:H223"/>
    <mergeCell ref="B224:H224"/>
    <mergeCell ref="C204:E204"/>
    <mergeCell ref="G204:H204"/>
    <mergeCell ref="I204:M204"/>
    <mergeCell ref="N204:P204"/>
    <mergeCell ref="Q204:R204"/>
    <mergeCell ref="C205:E205"/>
    <mergeCell ref="G205:H205"/>
    <mergeCell ref="I205:M205"/>
    <mergeCell ref="N205:P205"/>
    <mergeCell ref="Q205:R205"/>
    <mergeCell ref="C206:E206"/>
    <mergeCell ref="G206:H206"/>
    <mergeCell ref="I206:M206"/>
    <mergeCell ref="N206:P206"/>
    <mergeCell ref="Q206:R206"/>
    <mergeCell ref="G215:H215"/>
    <mergeCell ref="G213:H213"/>
    <mergeCell ref="E214:F214"/>
    <mergeCell ref="C207:E207"/>
    <mergeCell ref="G207:H207"/>
    <mergeCell ref="I207:M207"/>
    <mergeCell ref="N207:P207"/>
    <mergeCell ref="Q207:R207"/>
    <mergeCell ref="C208:E208"/>
    <mergeCell ref="G208:H208"/>
    <mergeCell ref="I208:M208"/>
    <mergeCell ref="Q208:R208"/>
    <mergeCell ref="I158:M158"/>
    <mergeCell ref="N158:P158"/>
    <mergeCell ref="Q158:R158"/>
    <mergeCell ref="C159:E159"/>
    <mergeCell ref="I159:M159"/>
    <mergeCell ref="N159:P159"/>
    <mergeCell ref="Q159:R159"/>
    <mergeCell ref="C160:E160"/>
    <mergeCell ref="I160:M160"/>
    <mergeCell ref="N160:P160"/>
    <mergeCell ref="Q160:R160"/>
    <mergeCell ref="C161:E161"/>
    <mergeCell ref="I161:M161"/>
    <mergeCell ref="N161:P161"/>
    <mergeCell ref="Q161:R161"/>
    <mergeCell ref="C162:E162"/>
    <mergeCell ref="G162:H162"/>
    <mergeCell ref="I162:M162"/>
    <mergeCell ref="N162:P162"/>
    <mergeCell ref="Q162:R162"/>
    <mergeCell ref="C163:E163"/>
    <mergeCell ref="G163:H163"/>
    <mergeCell ref="I163:M163"/>
    <mergeCell ref="N163:P163"/>
    <mergeCell ref="Q163:R163"/>
    <mergeCell ref="C164:E164"/>
    <mergeCell ref="G164:H164"/>
    <mergeCell ref="I164:M164"/>
    <mergeCell ref="N164:P164"/>
    <mergeCell ref="Q164:R164"/>
    <mergeCell ref="C165:E165"/>
    <mergeCell ref="G165:H165"/>
    <mergeCell ref="I165:M165"/>
    <mergeCell ref="N165:P165"/>
    <mergeCell ref="Q165:R165"/>
    <mergeCell ref="I134:M134"/>
    <mergeCell ref="Q134:R134"/>
    <mergeCell ref="A135:A137"/>
    <mergeCell ref="B135:P135"/>
    <mergeCell ref="Q135:R136"/>
    <mergeCell ref="B136:D136"/>
    <mergeCell ref="E136:F136"/>
    <mergeCell ref="B137:D137"/>
    <mergeCell ref="E137:F137"/>
    <mergeCell ref="B138:F138"/>
    <mergeCell ref="A139:A140"/>
    <mergeCell ref="B139:D139"/>
    <mergeCell ref="E139:F139"/>
    <mergeCell ref="K139:R139"/>
    <mergeCell ref="B140:D140"/>
    <mergeCell ref="E140:F140"/>
    <mergeCell ref="J140:J150"/>
    <mergeCell ref="K140:R150"/>
    <mergeCell ref="B143:H143"/>
    <mergeCell ref="B144:H144"/>
    <mergeCell ref="B145:H145"/>
    <mergeCell ref="B146:H146"/>
    <mergeCell ref="B147:H147"/>
    <mergeCell ref="B148:H148"/>
    <mergeCell ref="B149:H149"/>
    <mergeCell ref="B150:H150"/>
    <mergeCell ref="A151:R151"/>
    <mergeCell ref="A152:B152"/>
    <mergeCell ref="C152:D152"/>
    <mergeCell ref="E152:F152"/>
    <mergeCell ref="G152:J152"/>
    <mergeCell ref="K152:M152"/>
    <mergeCell ref="N152:R152"/>
    <mergeCell ref="Q137:R137"/>
    <mergeCell ref="G138:H138"/>
    <mergeCell ref="G136:H136"/>
    <mergeCell ref="I136:M136"/>
    <mergeCell ref="N136:P136"/>
    <mergeCell ref="G137:H137"/>
    <mergeCell ref="I137:M137"/>
    <mergeCell ref="N137:P137"/>
    <mergeCell ref="G154:H154"/>
    <mergeCell ref="A153:A154"/>
    <mergeCell ref="B153:F153"/>
    <mergeCell ref="I153:R153"/>
    <mergeCell ref="B154:F154"/>
    <mergeCell ref="I154:L154"/>
    <mergeCell ref="N154:O154"/>
    <mergeCell ref="A156:A207"/>
    <mergeCell ref="B156:O156"/>
    <mergeCell ref="Q156:R157"/>
    <mergeCell ref="C157:E157"/>
    <mergeCell ref="C158:E158"/>
    <mergeCell ref="C126:E126"/>
    <mergeCell ref="G126:H126"/>
    <mergeCell ref="I126:M126"/>
    <mergeCell ref="N126:P126"/>
    <mergeCell ref="Q126:R126"/>
    <mergeCell ref="C127:E127"/>
    <mergeCell ref="G127:H127"/>
    <mergeCell ref="I127:M127"/>
    <mergeCell ref="N127:P127"/>
    <mergeCell ref="Q127:R127"/>
    <mergeCell ref="C128:E128"/>
    <mergeCell ref="G128:H128"/>
    <mergeCell ref="I128:M128"/>
    <mergeCell ref="N128:P128"/>
    <mergeCell ref="Q128:R128"/>
    <mergeCell ref="C129:E129"/>
    <mergeCell ref="I129:M129"/>
    <mergeCell ref="N129:P129"/>
    <mergeCell ref="Q129:R129"/>
    <mergeCell ref="C130:E130"/>
    <mergeCell ref="G130:H130"/>
    <mergeCell ref="I130:M130"/>
    <mergeCell ref="N130:P130"/>
    <mergeCell ref="Q130:R130"/>
    <mergeCell ref="C131:E131"/>
    <mergeCell ref="I131:M131"/>
    <mergeCell ref="N131:P131"/>
    <mergeCell ref="Q131:R131"/>
    <mergeCell ref="C132:E132"/>
    <mergeCell ref="I132:M132"/>
    <mergeCell ref="N132:P132"/>
    <mergeCell ref="Q132:R132"/>
    <mergeCell ref="C133:E133"/>
    <mergeCell ref="G133:H133"/>
    <mergeCell ref="I133:M133"/>
    <mergeCell ref="N133:P133"/>
    <mergeCell ref="Q133:R133"/>
    <mergeCell ref="G129:H129"/>
    <mergeCell ref="G131:H131"/>
    <mergeCell ref="G132:H132"/>
    <mergeCell ref="Q201:R201"/>
    <mergeCell ref="C202:E202"/>
    <mergeCell ref="I202:M202"/>
    <mergeCell ref="N202:P202"/>
    <mergeCell ref="Q202:R202"/>
    <mergeCell ref="C203:E203"/>
    <mergeCell ref="I203:M203"/>
    <mergeCell ref="N203:P203"/>
    <mergeCell ref="Q203:R203"/>
    <mergeCell ref="I189:M189"/>
    <mergeCell ref="N189:P189"/>
    <mergeCell ref="Q189:R189"/>
    <mergeCell ref="A79:A80"/>
    <mergeCell ref="B79:F79"/>
    <mergeCell ref="G79:H79"/>
    <mergeCell ref="I79:R79"/>
    <mergeCell ref="B80:F80"/>
    <mergeCell ref="G80:H80"/>
    <mergeCell ref="I80:L80"/>
    <mergeCell ref="N80:O80"/>
    <mergeCell ref="A82:A133"/>
    <mergeCell ref="B82:O82"/>
    <mergeCell ref="Q82:R83"/>
    <mergeCell ref="C83:E83"/>
    <mergeCell ref="G83:H83"/>
    <mergeCell ref="I83:M83"/>
    <mergeCell ref="N83:P83"/>
    <mergeCell ref="C84:E84"/>
    <mergeCell ref="G84:H84"/>
    <mergeCell ref="I84:M84"/>
    <mergeCell ref="N84:P84"/>
    <mergeCell ref="Q84:R84"/>
    <mergeCell ref="C85:E85"/>
    <mergeCell ref="G85:H85"/>
    <mergeCell ref="I85:M85"/>
    <mergeCell ref="N85:P85"/>
    <mergeCell ref="Q85:R85"/>
    <mergeCell ref="C86:E86"/>
    <mergeCell ref="G86:H86"/>
    <mergeCell ref="I86:M86"/>
    <mergeCell ref="N86:P86"/>
    <mergeCell ref="Q86:R86"/>
    <mergeCell ref="C87:E87"/>
    <mergeCell ref="I87:M87"/>
    <mergeCell ref="N87:P87"/>
    <mergeCell ref="Q87:R87"/>
    <mergeCell ref="C88:E88"/>
    <mergeCell ref="G88:H88"/>
    <mergeCell ref="I88:M88"/>
    <mergeCell ref="N88:P88"/>
    <mergeCell ref="Q88:R88"/>
    <mergeCell ref="C89:E89"/>
    <mergeCell ref="I89:M89"/>
    <mergeCell ref="N89:P89"/>
    <mergeCell ref="Q89:R89"/>
    <mergeCell ref="C90:E90"/>
    <mergeCell ref="I90:M90"/>
    <mergeCell ref="N90:P90"/>
    <mergeCell ref="Q90:R90"/>
    <mergeCell ref="C91:E91"/>
    <mergeCell ref="G91:H91"/>
    <mergeCell ref="I91:M91"/>
    <mergeCell ref="N91:P91"/>
    <mergeCell ref="Q91:R91"/>
    <mergeCell ref="C92:E92"/>
    <mergeCell ref="G92:H92"/>
    <mergeCell ref="I92:M92"/>
    <mergeCell ref="N92:P92"/>
    <mergeCell ref="Q92:R92"/>
    <mergeCell ref="Q93:R93"/>
    <mergeCell ref="N112:P112"/>
    <mergeCell ref="C113:E113"/>
    <mergeCell ref="G113:H113"/>
    <mergeCell ref="I113:M113"/>
    <mergeCell ref="N113:P113"/>
    <mergeCell ref="Q113:R113"/>
    <mergeCell ref="Q100:R100"/>
    <mergeCell ref="C101:E101"/>
    <mergeCell ref="G101:H101"/>
    <mergeCell ref="I101:M101"/>
    <mergeCell ref="N101:P101"/>
    <mergeCell ref="A77:R77"/>
    <mergeCell ref="A78:B78"/>
    <mergeCell ref="C78:D78"/>
    <mergeCell ref="E78:F78"/>
    <mergeCell ref="G78:J78"/>
    <mergeCell ref="K78:M78"/>
    <mergeCell ref="N78:R78"/>
    <mergeCell ref="I26:M26"/>
    <mergeCell ref="N26:P26"/>
    <mergeCell ref="Q26:R26"/>
    <mergeCell ref="C27:E27"/>
    <mergeCell ref="G27:H27"/>
    <mergeCell ref="I27:M27"/>
    <mergeCell ref="N27:P27"/>
    <mergeCell ref="Q27:R27"/>
    <mergeCell ref="C28:E28"/>
    <mergeCell ref="G28:H28"/>
    <mergeCell ref="I28:M28"/>
    <mergeCell ref="N28:P28"/>
    <mergeCell ref="Q28:R28"/>
    <mergeCell ref="C29:E29"/>
    <mergeCell ref="G29:H29"/>
    <mergeCell ref="I29:M29"/>
    <mergeCell ref="N29:P29"/>
    <mergeCell ref="Q29:R29"/>
    <mergeCell ref="C30:E30"/>
    <mergeCell ref="G30:H30"/>
    <mergeCell ref="I30:M30"/>
    <mergeCell ref="N30:P30"/>
    <mergeCell ref="Q30:R30"/>
    <mergeCell ref="C31:E31"/>
    <mergeCell ref="G31:H31"/>
    <mergeCell ref="I31:M31"/>
    <mergeCell ref="N31:P31"/>
    <mergeCell ref="B76:H76"/>
    <mergeCell ref="E66:F66"/>
    <mergeCell ref="G66:H66"/>
    <mergeCell ref="B71:H71"/>
    <mergeCell ref="B72:H72"/>
    <mergeCell ref="B73:H73"/>
    <mergeCell ref="B74:H74"/>
    <mergeCell ref="B75:H75"/>
    <mergeCell ref="G67:H67"/>
    <mergeCell ref="B69:H69"/>
    <mergeCell ref="B70:H70"/>
    <mergeCell ref="G41:H41"/>
    <mergeCell ref="I41:M41"/>
    <mergeCell ref="N41:P41"/>
    <mergeCell ref="Q41:R41"/>
    <mergeCell ref="A65:A66"/>
    <mergeCell ref="B66:D66"/>
    <mergeCell ref="G60:H60"/>
    <mergeCell ref="I60:M60"/>
    <mergeCell ref="A61:A63"/>
    <mergeCell ref="B62:D62"/>
    <mergeCell ref="E62:F62"/>
    <mergeCell ref="G62:H62"/>
    <mergeCell ref="I63:M63"/>
    <mergeCell ref="N62:P62"/>
    <mergeCell ref="G3674:H3674"/>
    <mergeCell ref="C3678:E3678"/>
    <mergeCell ref="G3678:H3678"/>
    <mergeCell ref="I3678:M3678"/>
    <mergeCell ref="N3678:P3678"/>
    <mergeCell ref="Q3678:R3678"/>
    <mergeCell ref="C3679:E3679"/>
    <mergeCell ref="G3679:H3679"/>
    <mergeCell ref="I3679:M3679"/>
    <mergeCell ref="C3672:E3672"/>
    <mergeCell ref="G3672:H3672"/>
    <mergeCell ref="A3:R3"/>
    <mergeCell ref="J66:J76"/>
    <mergeCell ref="C15:E15"/>
    <mergeCell ref="G15:H15"/>
    <mergeCell ref="I15:M15"/>
    <mergeCell ref="N15:P15"/>
    <mergeCell ref="Q15:R15"/>
    <mergeCell ref="C16:E16"/>
    <mergeCell ref="G16:H16"/>
    <mergeCell ref="I16:M16"/>
    <mergeCell ref="N16:P16"/>
    <mergeCell ref="Q16:R16"/>
    <mergeCell ref="C17:E17"/>
    <mergeCell ref="G17:H17"/>
    <mergeCell ref="I17:M17"/>
    <mergeCell ref="N17:P17"/>
    <mergeCell ref="Q17:R17"/>
    <mergeCell ref="C18:E18"/>
    <mergeCell ref="G18:H18"/>
    <mergeCell ref="I18:M18"/>
    <mergeCell ref="N18:P18"/>
    <mergeCell ref="Q18:R18"/>
    <mergeCell ref="C19:E19"/>
    <mergeCell ref="G19:H19"/>
    <mergeCell ref="I19:M19"/>
    <mergeCell ref="N19:P19"/>
    <mergeCell ref="Q19:R19"/>
    <mergeCell ref="C20:E20"/>
    <mergeCell ref="G20:H20"/>
    <mergeCell ref="I20:M20"/>
    <mergeCell ref="N20:P20"/>
    <mergeCell ref="Q20:R20"/>
    <mergeCell ref="C36:E36"/>
    <mergeCell ref="G36:H36"/>
    <mergeCell ref="I36:M36"/>
    <mergeCell ref="N36:P36"/>
    <mergeCell ref="Q36:R36"/>
    <mergeCell ref="C37:E37"/>
    <mergeCell ref="G37:H37"/>
    <mergeCell ref="I37:M37"/>
    <mergeCell ref="N37:P37"/>
    <mergeCell ref="Q37:R37"/>
    <mergeCell ref="C38:E38"/>
    <mergeCell ref="G38:H38"/>
    <mergeCell ref="I38:M38"/>
    <mergeCell ref="N38:P38"/>
    <mergeCell ref="Q38:R38"/>
    <mergeCell ref="C39:E39"/>
    <mergeCell ref="G39:H39"/>
    <mergeCell ref="N63:P63"/>
    <mergeCell ref="B61:P61"/>
    <mergeCell ref="Q58:R58"/>
    <mergeCell ref="C59:E59"/>
    <mergeCell ref="C3603:E3603"/>
    <mergeCell ref="I3603:M3603"/>
    <mergeCell ref="N3603:P3603"/>
    <mergeCell ref="Q3603:R3603"/>
    <mergeCell ref="C3604:E3604"/>
    <mergeCell ref="I3604:M3604"/>
    <mergeCell ref="N3604:P3604"/>
    <mergeCell ref="Q3604:R3604"/>
    <mergeCell ref="G3604:H3604"/>
    <mergeCell ref="G3603:H3603"/>
    <mergeCell ref="Q3595:R3595"/>
    <mergeCell ref="B3688:D3688"/>
    <mergeCell ref="E3688:F3688"/>
    <mergeCell ref="B3695:H3695"/>
    <mergeCell ref="B3696:H3696"/>
    <mergeCell ref="B3697:H3697"/>
    <mergeCell ref="B3698:H3698"/>
    <mergeCell ref="C3670:E3670"/>
    <mergeCell ref="I3670:M3670"/>
    <mergeCell ref="N3670:P3670"/>
    <mergeCell ref="Q3670:R3670"/>
    <mergeCell ref="C3671:E3671"/>
    <mergeCell ref="G3671:H3671"/>
    <mergeCell ref="I3671:M3671"/>
    <mergeCell ref="N3671:P3671"/>
    <mergeCell ref="Q3671:R3671"/>
    <mergeCell ref="Q3665:R3665"/>
    <mergeCell ref="C3666:E3666"/>
    <mergeCell ref="G3666:H3666"/>
    <mergeCell ref="I3666:M3666"/>
    <mergeCell ref="N3666:P3666"/>
    <mergeCell ref="Q3666:R3666"/>
    <mergeCell ref="C3667:E3667"/>
    <mergeCell ref="I3667:M3667"/>
    <mergeCell ref="N3667:P3667"/>
    <mergeCell ref="Q3667:R3667"/>
    <mergeCell ref="G3659:H3659"/>
    <mergeCell ref="G3660:H3660"/>
    <mergeCell ref="C3663:E3663"/>
    <mergeCell ref="G3663:H3663"/>
    <mergeCell ref="I3663:M3663"/>
    <mergeCell ref="N3663:P3663"/>
    <mergeCell ref="C3664:E3664"/>
    <mergeCell ref="G3664:H3664"/>
    <mergeCell ref="I3664:M3664"/>
    <mergeCell ref="N3664:P3664"/>
    <mergeCell ref="Q3664:R3664"/>
    <mergeCell ref="C3665:E3665"/>
    <mergeCell ref="G3665:H3665"/>
    <mergeCell ref="I3665:M3665"/>
    <mergeCell ref="N3665:P3665"/>
    <mergeCell ref="C3682:E3682"/>
    <mergeCell ref="G3682:H3682"/>
    <mergeCell ref="I3682:M3682"/>
    <mergeCell ref="Q3682:R3682"/>
    <mergeCell ref="C3680:E3680"/>
    <mergeCell ref="G3680:H3680"/>
    <mergeCell ref="I3680:M3680"/>
    <mergeCell ref="N3680:P3680"/>
    <mergeCell ref="C3673:E3673"/>
    <mergeCell ref="G3673:H3673"/>
    <mergeCell ref="I3673:M3673"/>
    <mergeCell ref="N3673:P3673"/>
    <mergeCell ref="C3674:E3674"/>
    <mergeCell ref="I3570:M3570"/>
    <mergeCell ref="N3570:P3570"/>
    <mergeCell ref="B3542:F3542"/>
    <mergeCell ref="G3515:H3515"/>
    <mergeCell ref="I3515:M3515"/>
    <mergeCell ref="N3515:P3515"/>
    <mergeCell ref="Q3515:R3515"/>
    <mergeCell ref="C3516:E3516"/>
    <mergeCell ref="Q3516:R3516"/>
    <mergeCell ref="C3517:E3517"/>
    <mergeCell ref="J3544:J3554"/>
    <mergeCell ref="K3544:R3554"/>
    <mergeCell ref="B3547:H3547"/>
    <mergeCell ref="B3548:H3548"/>
    <mergeCell ref="B3549:H3549"/>
    <mergeCell ref="B3550:H3550"/>
    <mergeCell ref="B3551:H3551"/>
    <mergeCell ref="B3552:H3552"/>
    <mergeCell ref="B3553:H3553"/>
    <mergeCell ref="B3554:H3554"/>
    <mergeCell ref="E3556:F3556"/>
    <mergeCell ref="Q3601:R3601"/>
    <mergeCell ref="C3598:E3598"/>
    <mergeCell ref="G3598:H3598"/>
    <mergeCell ref="I3598:M3598"/>
    <mergeCell ref="Q3598:R3598"/>
    <mergeCell ref="C3596:E3596"/>
    <mergeCell ref="G3596:H3596"/>
    <mergeCell ref="I3596:M3596"/>
    <mergeCell ref="N3596:P3596"/>
    <mergeCell ref="Q3596:R3596"/>
    <mergeCell ref="C3597:E3597"/>
    <mergeCell ref="G3597:H3597"/>
    <mergeCell ref="I3597:M3597"/>
    <mergeCell ref="N3597:P3597"/>
    <mergeCell ref="Q3597:R3597"/>
    <mergeCell ref="I3593:M3593"/>
    <mergeCell ref="N3593:P3593"/>
    <mergeCell ref="Q3593:R3593"/>
    <mergeCell ref="C3594:E3594"/>
    <mergeCell ref="G3594:H3594"/>
    <mergeCell ref="I3594:M3594"/>
    <mergeCell ref="N3594:P3594"/>
    <mergeCell ref="Q3594:R3594"/>
    <mergeCell ref="C3595:E3595"/>
    <mergeCell ref="G3595:H3595"/>
    <mergeCell ref="G3556:J3556"/>
    <mergeCell ref="K3556:M3556"/>
    <mergeCell ref="N3556:R3556"/>
    <mergeCell ref="Q3591:R3591"/>
    <mergeCell ref="A3555:R3555"/>
    <mergeCell ref="A3556:B3556"/>
    <mergeCell ref="C3556:D3556"/>
    <mergeCell ref="A3557:A3558"/>
    <mergeCell ref="I3538:M3538"/>
    <mergeCell ref="Q3538:R3538"/>
    <mergeCell ref="C3537:E3537"/>
    <mergeCell ref="G3537:H3537"/>
    <mergeCell ref="I3537:M3537"/>
    <mergeCell ref="N3537:P3537"/>
    <mergeCell ref="G3534:H3534"/>
    <mergeCell ref="G3533:H3533"/>
    <mergeCell ref="A3486:A3537"/>
    <mergeCell ref="B3486:O3486"/>
    <mergeCell ref="C3529:E3529"/>
    <mergeCell ref="G3529:H3529"/>
    <mergeCell ref="I3529:M3529"/>
    <mergeCell ref="N3529:P3529"/>
    <mergeCell ref="Q3529:R3529"/>
    <mergeCell ref="C3530:E3530"/>
    <mergeCell ref="G3530:H3530"/>
    <mergeCell ref="G3521:H3521"/>
    <mergeCell ref="G3518:H3518"/>
    <mergeCell ref="G3519:H3519"/>
    <mergeCell ref="Q3537:R3537"/>
    <mergeCell ref="N3569:P3569"/>
    <mergeCell ref="Q3569:R3569"/>
    <mergeCell ref="C3579:E3579"/>
    <mergeCell ref="G3579:H3579"/>
    <mergeCell ref="I3579:M3579"/>
    <mergeCell ref="N3579:P3579"/>
    <mergeCell ref="C3580:E3580"/>
    <mergeCell ref="G3580:H3580"/>
    <mergeCell ref="I3580:M3580"/>
    <mergeCell ref="N3580:P3580"/>
    <mergeCell ref="Q3580:R3580"/>
    <mergeCell ref="G3491:H3491"/>
    <mergeCell ref="G3492:H3492"/>
    <mergeCell ref="C3495:E3495"/>
    <mergeCell ref="G3495:H3495"/>
    <mergeCell ref="I3495:M3495"/>
    <mergeCell ref="N3495:P3495"/>
    <mergeCell ref="C3496:E3496"/>
    <mergeCell ref="G3496:H3496"/>
    <mergeCell ref="I3496:M3496"/>
    <mergeCell ref="N3496:P3496"/>
    <mergeCell ref="Q3496:R3496"/>
    <mergeCell ref="N3492:P3492"/>
    <mergeCell ref="Q3492:R3492"/>
    <mergeCell ref="C3493:E3493"/>
    <mergeCell ref="G3493:H3493"/>
    <mergeCell ref="I3493:M3493"/>
    <mergeCell ref="N3493:P3493"/>
    <mergeCell ref="Q3493:R3493"/>
    <mergeCell ref="C3494:E3494"/>
    <mergeCell ref="G3494:H3494"/>
    <mergeCell ref="I3494:M3494"/>
    <mergeCell ref="N3494:P3494"/>
    <mergeCell ref="Q3494:R3494"/>
    <mergeCell ref="Q3495:R3495"/>
    <mergeCell ref="Q3575:R3575"/>
    <mergeCell ref="C3576:E3576"/>
    <mergeCell ref="I3576:M3576"/>
    <mergeCell ref="N3576:P3576"/>
    <mergeCell ref="Q3576:R3576"/>
    <mergeCell ref="G3544:H3544"/>
    <mergeCell ref="G3545:H3545"/>
    <mergeCell ref="G3542:H3542"/>
    <mergeCell ref="G3543:H3543"/>
    <mergeCell ref="G3540:H3540"/>
    <mergeCell ref="I3540:M3540"/>
    <mergeCell ref="N3540:P3540"/>
    <mergeCell ref="G3541:H3541"/>
    <mergeCell ref="I3541:M3541"/>
    <mergeCell ref="C3570:E3570"/>
    <mergeCell ref="G3570:H3570"/>
    <mergeCell ref="I3575:M3575"/>
    <mergeCell ref="N3575:P3575"/>
    <mergeCell ref="G3517:H3517"/>
    <mergeCell ref="I3517:M3517"/>
    <mergeCell ref="N3517:P3517"/>
    <mergeCell ref="Q3517:R3517"/>
    <mergeCell ref="C3514:E3514"/>
    <mergeCell ref="G3514:H3514"/>
    <mergeCell ref="I3514:M3514"/>
    <mergeCell ref="Q3514:R3514"/>
    <mergeCell ref="C3512:E3512"/>
    <mergeCell ref="G3512:H3512"/>
    <mergeCell ref="I3512:M3512"/>
    <mergeCell ref="C3505:E3505"/>
    <mergeCell ref="G3561:H3561"/>
    <mergeCell ref="C3420:E3420"/>
    <mergeCell ref="G3420:H3420"/>
    <mergeCell ref="I3420:M3420"/>
    <mergeCell ref="N3420:P3420"/>
    <mergeCell ref="Q3420:R3420"/>
    <mergeCell ref="C3418:E3418"/>
    <mergeCell ref="I3418:M3418"/>
    <mergeCell ref="N3418:P3418"/>
    <mergeCell ref="Q3418:R3418"/>
    <mergeCell ref="C3419:E3419"/>
    <mergeCell ref="G3419:H3419"/>
    <mergeCell ref="I3419:M3419"/>
    <mergeCell ref="N3419:P3419"/>
    <mergeCell ref="Q3419:R3419"/>
    <mergeCell ref="C3414:E3414"/>
    <mergeCell ref="G3414:H3414"/>
    <mergeCell ref="I3414:M3414"/>
    <mergeCell ref="N3414:P3414"/>
    <mergeCell ref="Q3414:R3414"/>
    <mergeCell ref="C3415:E3415"/>
    <mergeCell ref="I3415:M3415"/>
    <mergeCell ref="Q3513:R3513"/>
    <mergeCell ref="C3518:E3518"/>
    <mergeCell ref="I3518:M3518"/>
    <mergeCell ref="N3518:P3518"/>
    <mergeCell ref="Q3518:R3518"/>
    <mergeCell ref="I3466:M3466"/>
    <mergeCell ref="N3466:P3466"/>
    <mergeCell ref="G3467:H3467"/>
    <mergeCell ref="I3467:M3467"/>
    <mergeCell ref="N3467:P3467"/>
    <mergeCell ref="Q3467:R3467"/>
    <mergeCell ref="C3464:E3464"/>
    <mergeCell ref="G3464:H3464"/>
    <mergeCell ref="I3464:M3464"/>
    <mergeCell ref="Q3464:R3464"/>
    <mergeCell ref="C3462:E3462"/>
    <mergeCell ref="G3462:H3462"/>
    <mergeCell ref="I3462:M3462"/>
    <mergeCell ref="N3462:P3462"/>
    <mergeCell ref="Q3462:R3462"/>
    <mergeCell ref="C3463:E3463"/>
    <mergeCell ref="G3463:H3463"/>
    <mergeCell ref="C3460:E3460"/>
    <mergeCell ref="G3516:H3516"/>
    <mergeCell ref="I3516:M3516"/>
    <mergeCell ref="N3516:P3516"/>
    <mergeCell ref="I3521:M3521"/>
    <mergeCell ref="N3521:P3521"/>
    <mergeCell ref="C3454:E3454"/>
    <mergeCell ref="G3454:H3454"/>
    <mergeCell ref="I3454:M3454"/>
    <mergeCell ref="N3454:P3454"/>
    <mergeCell ref="Q3454:R3454"/>
    <mergeCell ref="C3455:E3455"/>
    <mergeCell ref="I3422:M3422"/>
    <mergeCell ref="N3422:P3422"/>
    <mergeCell ref="I3444:M3444"/>
    <mergeCell ref="N3444:P3444"/>
    <mergeCell ref="Q3444:R3444"/>
    <mergeCell ref="I3449:M3449"/>
    <mergeCell ref="N3449:P3449"/>
    <mergeCell ref="Q3449:R3449"/>
    <mergeCell ref="C3450:E3450"/>
    <mergeCell ref="I3450:M3450"/>
    <mergeCell ref="C3368:E3368"/>
    <mergeCell ref="G3368:H3368"/>
    <mergeCell ref="I3368:M3368"/>
    <mergeCell ref="N3368:P3368"/>
    <mergeCell ref="Q3368:R3368"/>
    <mergeCell ref="Q3369:R3369"/>
    <mergeCell ref="N3388:P3388"/>
    <mergeCell ref="C3389:E3389"/>
    <mergeCell ref="G3389:H3389"/>
    <mergeCell ref="I3389:M3389"/>
    <mergeCell ref="N3389:P3389"/>
    <mergeCell ref="Q3389:R3389"/>
    <mergeCell ref="C3386:E3386"/>
    <mergeCell ref="G3386:H3386"/>
    <mergeCell ref="I3386:M3386"/>
    <mergeCell ref="N3386:P3386"/>
    <mergeCell ref="Q3386:R3386"/>
    <mergeCell ref="C3387:E3387"/>
    <mergeCell ref="G3387:H3387"/>
    <mergeCell ref="I3387:M3387"/>
    <mergeCell ref="G3452:H3452"/>
    <mergeCell ref="I3452:M3452"/>
    <mergeCell ref="N3452:P3452"/>
    <mergeCell ref="Q3452:R3452"/>
    <mergeCell ref="Q3453:R3453"/>
    <mergeCell ref="I3439:M3439"/>
    <mergeCell ref="N3439:P3439"/>
    <mergeCell ref="Q3439:R3439"/>
    <mergeCell ref="Q3427:R3427"/>
    <mergeCell ref="C3425:E3425"/>
    <mergeCell ref="G3425:H3425"/>
    <mergeCell ref="C3430:E3430"/>
    <mergeCell ref="G3430:H3430"/>
    <mergeCell ref="I3430:M3430"/>
    <mergeCell ref="Q3430:R3430"/>
    <mergeCell ref="C3428:E3428"/>
    <mergeCell ref="G3428:H3428"/>
    <mergeCell ref="I3428:M3428"/>
    <mergeCell ref="N3428:P3428"/>
    <mergeCell ref="I3445:M3445"/>
    <mergeCell ref="N3445:P3445"/>
    <mergeCell ref="Q3445:R3445"/>
    <mergeCell ref="C3446:E3446"/>
    <mergeCell ref="G3446:H3446"/>
    <mergeCell ref="I3446:M3446"/>
    <mergeCell ref="N3446:P3446"/>
    <mergeCell ref="Q3446:R3446"/>
    <mergeCell ref="N3382:P3382"/>
    <mergeCell ref="G3442:H3442"/>
    <mergeCell ref="I3442:M3442"/>
    <mergeCell ref="C3339:E3339"/>
    <mergeCell ref="G3339:H3339"/>
    <mergeCell ref="I3339:M3339"/>
    <mergeCell ref="N3339:P3339"/>
    <mergeCell ref="G3321:H3321"/>
    <mergeCell ref="E3322:F3322"/>
    <mergeCell ref="C3388:E3388"/>
    <mergeCell ref="G3388:H3388"/>
    <mergeCell ref="I3388:M3388"/>
    <mergeCell ref="Q3388:R3388"/>
    <mergeCell ref="G3390:H3390"/>
    <mergeCell ref="I3390:M3390"/>
    <mergeCell ref="C3390:E3390"/>
    <mergeCell ref="Q3390:R3390"/>
    <mergeCell ref="N3372:P3372"/>
    <mergeCell ref="Q3372:R3372"/>
    <mergeCell ref="C3373:E3373"/>
    <mergeCell ref="G3373:H3373"/>
    <mergeCell ref="I3373:M3373"/>
    <mergeCell ref="N3373:P3373"/>
    <mergeCell ref="Q3373:R3373"/>
    <mergeCell ref="C3370:E3370"/>
    <mergeCell ref="I3353:M3353"/>
    <mergeCell ref="N3353:P3353"/>
    <mergeCell ref="Q3353:R3353"/>
    <mergeCell ref="C3354:E3354"/>
    <mergeCell ref="G3354:H3354"/>
    <mergeCell ref="I3354:M3354"/>
    <mergeCell ref="N3354:P3354"/>
    <mergeCell ref="Q3354:R3354"/>
    <mergeCell ref="C3363:E3363"/>
    <mergeCell ref="N3387:P3387"/>
    <mergeCell ref="C3378:E3378"/>
    <mergeCell ref="G3378:H3378"/>
    <mergeCell ref="I3378:M3378"/>
    <mergeCell ref="N3378:P3378"/>
    <mergeCell ref="Q3378:R3378"/>
    <mergeCell ref="C3379:E3379"/>
    <mergeCell ref="G3379:H3379"/>
    <mergeCell ref="I3379:M3379"/>
    <mergeCell ref="N3379:P3379"/>
    <mergeCell ref="Q3379:R3379"/>
    <mergeCell ref="Q3385:R3385"/>
    <mergeCell ref="C3382:E3382"/>
    <mergeCell ref="G3370:H3370"/>
    <mergeCell ref="I3370:M3370"/>
    <mergeCell ref="N3370:P3370"/>
    <mergeCell ref="Q3370:R3370"/>
    <mergeCell ref="C3371:E3371"/>
    <mergeCell ref="G3371:H3371"/>
    <mergeCell ref="I3371:M3371"/>
    <mergeCell ref="N3371:P3371"/>
    <mergeCell ref="Q3371:R3371"/>
    <mergeCell ref="C3376:E3376"/>
    <mergeCell ref="G3376:H3376"/>
    <mergeCell ref="C3369:E3369"/>
    <mergeCell ref="G3369:H3369"/>
    <mergeCell ref="I3369:M3369"/>
    <mergeCell ref="N3369:P3369"/>
    <mergeCell ref="G3366:H3366"/>
    <mergeCell ref="G3365:H3365"/>
    <mergeCell ref="G3363:H3363"/>
    <mergeCell ref="G3352:H3352"/>
    <mergeCell ref="G3353:H3353"/>
    <mergeCell ref="Q3289:R3289"/>
    <mergeCell ref="C3286:E3286"/>
    <mergeCell ref="G3286:H3286"/>
    <mergeCell ref="I3286:M3286"/>
    <mergeCell ref="N3286:P3286"/>
    <mergeCell ref="Q3286:R3286"/>
    <mergeCell ref="C3287:E3287"/>
    <mergeCell ref="G3287:H3287"/>
    <mergeCell ref="I3287:M3287"/>
    <mergeCell ref="N3287:P3287"/>
    <mergeCell ref="Q3287:R3287"/>
    <mergeCell ref="C3285:E3285"/>
    <mergeCell ref="G3285:H3285"/>
    <mergeCell ref="I3285:M3285"/>
    <mergeCell ref="N3285:P3285"/>
    <mergeCell ref="G3282:H3282"/>
    <mergeCell ref="G3281:H3281"/>
    <mergeCell ref="G3279:H3279"/>
    <mergeCell ref="G3268:H3268"/>
    <mergeCell ref="G3269:H3269"/>
    <mergeCell ref="G3266:H3266"/>
    <mergeCell ref="G3267:H3267"/>
    <mergeCell ref="B3246:F3246"/>
    <mergeCell ref="A3259:R3259"/>
    <mergeCell ref="N3283:P3283"/>
    <mergeCell ref="Q3283:R3283"/>
    <mergeCell ref="C3284:E3284"/>
    <mergeCell ref="G3284:H3284"/>
    <mergeCell ref="I3284:M3284"/>
    <mergeCell ref="N3284:P3284"/>
    <mergeCell ref="Q3284:R3284"/>
    <mergeCell ref="Q3285:R3285"/>
    <mergeCell ref="I3277:M3277"/>
    <mergeCell ref="N3277:P3277"/>
    <mergeCell ref="Q3277:R3277"/>
    <mergeCell ref="C3278:E3278"/>
    <mergeCell ref="G3278:H3278"/>
    <mergeCell ref="A3264:A3315"/>
    <mergeCell ref="B3264:O3264"/>
    <mergeCell ref="Q3264:R3265"/>
    <mergeCell ref="C3298:E3298"/>
    <mergeCell ref="G3298:H3298"/>
    <mergeCell ref="I3298:M3298"/>
    <mergeCell ref="C3310:E3310"/>
    <mergeCell ref="I3310:M3310"/>
    <mergeCell ref="N3310:P3310"/>
    <mergeCell ref="Q3310:R3310"/>
    <mergeCell ref="C3311:E3311"/>
    <mergeCell ref="I3311:M3311"/>
    <mergeCell ref="N3311:P3311"/>
    <mergeCell ref="Q3311:R3311"/>
    <mergeCell ref="B3253:H3253"/>
    <mergeCell ref="B3254:H3254"/>
    <mergeCell ref="B3255:H3255"/>
    <mergeCell ref="B3256:H3256"/>
    <mergeCell ref="B3257:H3257"/>
    <mergeCell ref="B3258:H3258"/>
    <mergeCell ref="G3246:H3246"/>
    <mergeCell ref="C3283:E3283"/>
    <mergeCell ref="Q3275:R3275"/>
    <mergeCell ref="C3276:E3276"/>
    <mergeCell ref="A3260:B3260"/>
    <mergeCell ref="C3260:D3260"/>
    <mergeCell ref="E3260:F3260"/>
    <mergeCell ref="Q3159:R3159"/>
    <mergeCell ref="G3162:H3162"/>
    <mergeCell ref="C3186:D3186"/>
    <mergeCell ref="E3186:F3186"/>
    <mergeCell ref="G3186:J3186"/>
    <mergeCell ref="K3186:M3186"/>
    <mergeCell ref="N3186:R3186"/>
    <mergeCell ref="Q3086:R3086"/>
    <mergeCell ref="C3208:E3208"/>
    <mergeCell ref="G3208:H3208"/>
    <mergeCell ref="I3208:M3208"/>
    <mergeCell ref="N3208:P3208"/>
    <mergeCell ref="Q3208:R3208"/>
    <mergeCell ref="C3209:E3209"/>
    <mergeCell ref="G3209:H3209"/>
    <mergeCell ref="I3209:M3209"/>
    <mergeCell ref="N3209:P3209"/>
    <mergeCell ref="Q3209:R3209"/>
    <mergeCell ref="C3206:E3206"/>
    <mergeCell ref="G3206:H3206"/>
    <mergeCell ref="I3206:M3206"/>
    <mergeCell ref="N3206:P3206"/>
    <mergeCell ref="C3203:E3203"/>
    <mergeCell ref="I3171:M3171"/>
    <mergeCell ref="N3171:P3171"/>
    <mergeCell ref="Q3171:R3171"/>
    <mergeCell ref="G3172:H3172"/>
    <mergeCell ref="G3173:H3173"/>
    <mergeCell ref="C3168:E3168"/>
    <mergeCell ref="G3168:H3168"/>
    <mergeCell ref="I3168:M3168"/>
    <mergeCell ref="Q3168:R3168"/>
    <mergeCell ref="C3166:E3166"/>
    <mergeCell ref="I3166:M3166"/>
    <mergeCell ref="N3166:P3166"/>
    <mergeCell ref="Q3166:R3166"/>
    <mergeCell ref="C3167:E3167"/>
    <mergeCell ref="G3167:H3167"/>
    <mergeCell ref="I3167:M3167"/>
    <mergeCell ref="N3167:P3167"/>
    <mergeCell ref="G3170:H3170"/>
    <mergeCell ref="I3170:M3170"/>
    <mergeCell ref="N3170:P3170"/>
    <mergeCell ref="G3171:H3171"/>
    <mergeCell ref="G3203:H3203"/>
    <mergeCell ref="I3203:M3203"/>
    <mergeCell ref="N3203:P3203"/>
    <mergeCell ref="Q3203:R3203"/>
    <mergeCell ref="C3201:E3201"/>
    <mergeCell ref="G3201:H3201"/>
    <mergeCell ref="I3201:M3201"/>
    <mergeCell ref="N3201:P3201"/>
    <mergeCell ref="Q3167:R3167"/>
    <mergeCell ref="Q3161:R3161"/>
    <mergeCell ref="C3162:E3162"/>
    <mergeCell ref="I3162:M3162"/>
    <mergeCell ref="C3207:E3207"/>
    <mergeCell ref="G3207:H3207"/>
    <mergeCell ref="I3207:M3207"/>
    <mergeCell ref="N3207:P3207"/>
    <mergeCell ref="Q3207:R3207"/>
    <mergeCell ref="Q3206:R3206"/>
    <mergeCell ref="N3191:P3191"/>
    <mergeCell ref="C3192:E3192"/>
    <mergeCell ref="N2998:P2998"/>
    <mergeCell ref="Q2998:R2998"/>
    <mergeCell ref="C2999:E2999"/>
    <mergeCell ref="G2999:H2999"/>
    <mergeCell ref="I2999:M2999"/>
    <mergeCell ref="N2999:P2999"/>
    <mergeCell ref="Q2999:R2999"/>
    <mergeCell ref="G3247:H3247"/>
    <mergeCell ref="G3249:H3249"/>
    <mergeCell ref="G3248:H3248"/>
    <mergeCell ref="G3222:H3222"/>
    <mergeCell ref="I3222:M3222"/>
    <mergeCell ref="N3222:P3222"/>
    <mergeCell ref="G3223:H3223"/>
    <mergeCell ref="I3223:M3223"/>
    <mergeCell ref="N3223:P3223"/>
    <mergeCell ref="Q3223:R3223"/>
    <mergeCell ref="C3218:E3218"/>
    <mergeCell ref="G3218:H3218"/>
    <mergeCell ref="I3218:M3218"/>
    <mergeCell ref="N3218:P3218"/>
    <mergeCell ref="Q3218:R3218"/>
    <mergeCell ref="C3219:E3219"/>
    <mergeCell ref="G3219:H3219"/>
    <mergeCell ref="I3219:M3219"/>
    <mergeCell ref="N3219:P3219"/>
    <mergeCell ref="Q3219:R3219"/>
    <mergeCell ref="C3216:E3216"/>
    <mergeCell ref="G3216:H3216"/>
    <mergeCell ref="I3216:M3216"/>
    <mergeCell ref="N3216:P3216"/>
    <mergeCell ref="N3163:P3163"/>
    <mergeCell ref="Q3163:R3163"/>
    <mergeCell ref="G3163:H3163"/>
    <mergeCell ref="G3165:H3165"/>
    <mergeCell ref="G3166:H3166"/>
    <mergeCell ref="C3164:E3164"/>
    <mergeCell ref="G3164:H3164"/>
    <mergeCell ref="I3164:M3164"/>
    <mergeCell ref="N3164:P3164"/>
    <mergeCell ref="Q3164:R3164"/>
    <mergeCell ref="C3165:E3165"/>
    <mergeCell ref="I3165:M3165"/>
    <mergeCell ref="N3165:P3165"/>
    <mergeCell ref="Q3165:R3165"/>
    <mergeCell ref="N3220:P3220"/>
    <mergeCell ref="C3221:E3221"/>
    <mergeCell ref="G3221:H3221"/>
    <mergeCell ref="C3086:E3086"/>
    <mergeCell ref="G3086:H3086"/>
    <mergeCell ref="I3086:M3086"/>
    <mergeCell ref="N3086:P3086"/>
    <mergeCell ref="E3096:F3096"/>
    <mergeCell ref="B3097:D3097"/>
    <mergeCell ref="E3097:F3097"/>
    <mergeCell ref="C3082:E3082"/>
    <mergeCell ref="I3082:M3082"/>
    <mergeCell ref="N3082:P3082"/>
    <mergeCell ref="Q3082:R3082"/>
    <mergeCell ref="C3083:E3083"/>
    <mergeCell ref="B3029:H3029"/>
    <mergeCell ref="B3030:H3030"/>
    <mergeCell ref="B3031:H3031"/>
    <mergeCell ref="B3032:H3032"/>
    <mergeCell ref="B3033:H3033"/>
    <mergeCell ref="B3034:H3034"/>
    <mergeCell ref="B3035:H3035"/>
    <mergeCell ref="B3036:H3036"/>
    <mergeCell ref="Q3017:R3017"/>
    <mergeCell ref="C3018:E3018"/>
    <mergeCell ref="G3265:H3265"/>
    <mergeCell ref="I3265:M3265"/>
    <mergeCell ref="N3265:P3265"/>
    <mergeCell ref="G3262:H3262"/>
    <mergeCell ref="G3261:H3261"/>
    <mergeCell ref="G3276:H3276"/>
    <mergeCell ref="I3276:M3276"/>
    <mergeCell ref="N3276:P3276"/>
    <mergeCell ref="Q3276:R3276"/>
    <mergeCell ref="C3277:E3277"/>
    <mergeCell ref="G3277:H3277"/>
    <mergeCell ref="C3052:E3052"/>
    <mergeCell ref="G3052:H3052"/>
    <mergeCell ref="I3052:M3052"/>
    <mergeCell ref="Q3052:R3052"/>
    <mergeCell ref="G3054:H3054"/>
    <mergeCell ref="I3054:M3054"/>
    <mergeCell ref="N3054:P3054"/>
    <mergeCell ref="G3055:H3055"/>
    <mergeCell ref="I3055:M3055"/>
    <mergeCell ref="N3055:P3055"/>
    <mergeCell ref="Q3055:R3055"/>
    <mergeCell ref="C3050:E3050"/>
    <mergeCell ref="G3050:H3050"/>
    <mergeCell ref="I3050:M3050"/>
    <mergeCell ref="N3050:P3050"/>
    <mergeCell ref="Q3050:R3050"/>
    <mergeCell ref="C3051:E3051"/>
    <mergeCell ref="G3051:H3051"/>
    <mergeCell ref="I3051:M3051"/>
    <mergeCell ref="N3051:P3051"/>
    <mergeCell ref="G3062:H3062"/>
    <mergeCell ref="I3062:M3062"/>
    <mergeCell ref="N3062:P3062"/>
    <mergeCell ref="Q3062:R3062"/>
    <mergeCell ref="C3063:E3063"/>
    <mergeCell ref="G3056:H3056"/>
    <mergeCell ref="G3057:H3057"/>
    <mergeCell ref="G3058:H3058"/>
    <mergeCell ref="G3059:H3059"/>
    <mergeCell ref="C3065:E3065"/>
    <mergeCell ref="G3065:H3065"/>
    <mergeCell ref="I3065:M3065"/>
    <mergeCell ref="N3065:P3065"/>
    <mergeCell ref="Q3065:R3065"/>
    <mergeCell ref="C3066:E3066"/>
    <mergeCell ref="G3066:H3066"/>
    <mergeCell ref="I3066:M3066"/>
    <mergeCell ref="N3066:P3066"/>
    <mergeCell ref="Q3066:R3066"/>
    <mergeCell ref="C3067:E3067"/>
    <mergeCell ref="G3067:H3067"/>
    <mergeCell ref="I3067:M3067"/>
    <mergeCell ref="N3067:P3067"/>
    <mergeCell ref="G3228:H3228"/>
    <mergeCell ref="I3228:M3228"/>
    <mergeCell ref="N3228:P3228"/>
    <mergeCell ref="Q3228:R3228"/>
    <mergeCell ref="C2925:E2925"/>
    <mergeCell ref="G2925:H2925"/>
    <mergeCell ref="I2925:M2925"/>
    <mergeCell ref="G2911:H2911"/>
    <mergeCell ref="G2913:H2913"/>
    <mergeCell ref="G2914:H2914"/>
    <mergeCell ref="C2912:E2912"/>
    <mergeCell ref="G2912:H2912"/>
    <mergeCell ref="I2912:M2912"/>
    <mergeCell ref="N2912:P2912"/>
    <mergeCell ref="Q2912:R2912"/>
    <mergeCell ref="C2913:E2913"/>
    <mergeCell ref="I2913:M2913"/>
    <mergeCell ref="N2913:P2913"/>
    <mergeCell ref="Q2913:R2913"/>
    <mergeCell ref="G3040:H3040"/>
    <mergeCell ref="G3039:H3039"/>
    <mergeCell ref="A3037:R3037"/>
    <mergeCell ref="A3038:B3038"/>
    <mergeCell ref="C3038:D3038"/>
    <mergeCell ref="E3038:F3038"/>
    <mergeCell ref="G3038:J3038"/>
    <mergeCell ref="G3027:H3027"/>
    <mergeCell ref="G3016:H3016"/>
    <mergeCell ref="G3017:H3017"/>
    <mergeCell ref="G3014:H3014"/>
    <mergeCell ref="G3015:H3015"/>
    <mergeCell ref="G3012:H3012"/>
    <mergeCell ref="I3012:M3012"/>
    <mergeCell ref="N3012:P3012"/>
    <mergeCell ref="G3013:H3013"/>
    <mergeCell ref="I3013:M3013"/>
    <mergeCell ref="N3013:P3013"/>
    <mergeCell ref="Q3013:R3013"/>
    <mergeCell ref="C3010:E3010"/>
    <mergeCell ref="G3010:H3010"/>
    <mergeCell ref="I3010:M3010"/>
    <mergeCell ref="Q3010:R3010"/>
    <mergeCell ref="C3008:E3008"/>
    <mergeCell ref="G3008:H3008"/>
    <mergeCell ref="I3008:M3008"/>
    <mergeCell ref="N3008:P3008"/>
    <mergeCell ref="Q3008:R3008"/>
    <mergeCell ref="C3009:E3009"/>
    <mergeCell ref="G3009:H3009"/>
    <mergeCell ref="I3009:M3009"/>
    <mergeCell ref="N3009:P3009"/>
    <mergeCell ref="Q3009:R3009"/>
    <mergeCell ref="C3016:E3016"/>
    <mergeCell ref="I3016:M3016"/>
    <mergeCell ref="N3016:P3016"/>
    <mergeCell ref="B3023:D3023"/>
    <mergeCell ref="E3023:F3023"/>
    <mergeCell ref="G3023:H3023"/>
    <mergeCell ref="I3023:M3023"/>
    <mergeCell ref="N3023:P3023"/>
    <mergeCell ref="Q3023:R3023"/>
    <mergeCell ref="B3024:F3024"/>
    <mergeCell ref="G3024:H3024"/>
    <mergeCell ref="A3025:A3026"/>
    <mergeCell ref="B3025:D3025"/>
    <mergeCell ref="E3025:F3025"/>
    <mergeCell ref="G3025:H3025"/>
    <mergeCell ref="K3025:R3025"/>
    <mergeCell ref="C2830:E2830"/>
    <mergeCell ref="I2830:M2830"/>
    <mergeCell ref="N2830:P2830"/>
    <mergeCell ref="Q2830:R2830"/>
    <mergeCell ref="C2831:E2831"/>
    <mergeCell ref="G2831:H2831"/>
    <mergeCell ref="I2831:M2831"/>
    <mergeCell ref="N2831:P2831"/>
    <mergeCell ref="Q2831:R2831"/>
    <mergeCell ref="Q2825:R2825"/>
    <mergeCell ref="C2826:E2826"/>
    <mergeCell ref="G2826:H2826"/>
    <mergeCell ref="I2826:M2826"/>
    <mergeCell ref="N2826:P2826"/>
    <mergeCell ref="Q2826:R2826"/>
    <mergeCell ref="C2827:E2827"/>
    <mergeCell ref="I2827:M2827"/>
    <mergeCell ref="N2827:P2827"/>
    <mergeCell ref="Q2827:R2827"/>
    <mergeCell ref="C2825:E2825"/>
    <mergeCell ref="G2825:H2825"/>
    <mergeCell ref="I2825:M2825"/>
    <mergeCell ref="N2825:P2825"/>
    <mergeCell ref="C2833:E2833"/>
    <mergeCell ref="G2833:H2833"/>
    <mergeCell ref="I2833:M2833"/>
    <mergeCell ref="N2833:P2833"/>
    <mergeCell ref="C2834:E2834"/>
    <mergeCell ref="G2834:H2834"/>
    <mergeCell ref="I2834:M2834"/>
    <mergeCell ref="N2834:P2834"/>
    <mergeCell ref="Q2834:R2834"/>
    <mergeCell ref="C2835:E2835"/>
    <mergeCell ref="G2835:H2835"/>
    <mergeCell ref="I2835:M2835"/>
    <mergeCell ref="N2835:P2835"/>
    <mergeCell ref="Q2835:R2835"/>
    <mergeCell ref="C2796:E2796"/>
    <mergeCell ref="G2796:H2796"/>
    <mergeCell ref="I2796:M2796"/>
    <mergeCell ref="N2796:P2796"/>
    <mergeCell ref="Q2796:R2796"/>
    <mergeCell ref="C2797:E2797"/>
    <mergeCell ref="G2797:H2797"/>
    <mergeCell ref="I2797:M2797"/>
    <mergeCell ref="N2797:P2797"/>
    <mergeCell ref="Q2797:R2797"/>
    <mergeCell ref="C2794:E2794"/>
    <mergeCell ref="G2794:H2794"/>
    <mergeCell ref="I2794:M2794"/>
    <mergeCell ref="N2794:P2794"/>
    <mergeCell ref="Q2794:R2794"/>
    <mergeCell ref="C2795:E2795"/>
    <mergeCell ref="G2795:H2795"/>
    <mergeCell ref="I2795:M2795"/>
    <mergeCell ref="N2795:P2795"/>
    <mergeCell ref="Q2795:R2795"/>
    <mergeCell ref="C2792:E2792"/>
    <mergeCell ref="G2792:H2792"/>
    <mergeCell ref="I2792:M2792"/>
    <mergeCell ref="N2792:P2792"/>
    <mergeCell ref="Q2792:R2792"/>
    <mergeCell ref="C2793:E2793"/>
    <mergeCell ref="G2793:H2793"/>
    <mergeCell ref="I2793:M2793"/>
    <mergeCell ref="N2793:P2793"/>
    <mergeCell ref="Q2793:R2793"/>
    <mergeCell ref="C2790:E2790"/>
    <mergeCell ref="C2720:E2720"/>
    <mergeCell ref="I2720:M2720"/>
    <mergeCell ref="N2720:P2720"/>
    <mergeCell ref="Q2720:R2720"/>
    <mergeCell ref="C2721:E2721"/>
    <mergeCell ref="I2721:M2721"/>
    <mergeCell ref="N2721:P2721"/>
    <mergeCell ref="Q2721:R2721"/>
    <mergeCell ref="C2722:E2722"/>
    <mergeCell ref="I2722:M2722"/>
    <mergeCell ref="N2722:P2722"/>
    <mergeCell ref="Q2722:R2722"/>
    <mergeCell ref="C2723:E2723"/>
    <mergeCell ref="I2723:M2723"/>
    <mergeCell ref="N2723:P2723"/>
    <mergeCell ref="Q2723:R2723"/>
    <mergeCell ref="C2724:E2724"/>
    <mergeCell ref="G2724:H2724"/>
    <mergeCell ref="I2724:M2724"/>
    <mergeCell ref="Q2724:R2724"/>
    <mergeCell ref="C2786:E2786"/>
    <mergeCell ref="G2786:H2786"/>
    <mergeCell ref="I2786:M2786"/>
    <mergeCell ref="N2786:P2786"/>
    <mergeCell ref="G2790:H2790"/>
    <mergeCell ref="I2790:M2790"/>
    <mergeCell ref="N2790:P2790"/>
    <mergeCell ref="Q2790:R2790"/>
    <mergeCell ref="C2791:E2791"/>
    <mergeCell ref="G2791:H2791"/>
    <mergeCell ref="I2791:M2791"/>
    <mergeCell ref="N2791:P2791"/>
    <mergeCell ref="Q2791:R2791"/>
    <mergeCell ref="C2674:E2674"/>
    <mergeCell ref="G2674:H2674"/>
    <mergeCell ref="I2674:M2674"/>
    <mergeCell ref="Q2674:R2674"/>
    <mergeCell ref="G2649:H2649"/>
    <mergeCell ref="A2595:A2596"/>
    <mergeCell ref="C2630:E2630"/>
    <mergeCell ref="G2630:H2630"/>
    <mergeCell ref="I2630:M2630"/>
    <mergeCell ref="N2630:P2630"/>
    <mergeCell ref="Q2630:R2630"/>
    <mergeCell ref="C2631:E2631"/>
    <mergeCell ref="G2631:H2631"/>
    <mergeCell ref="I2631:M2631"/>
    <mergeCell ref="N2631:P2631"/>
    <mergeCell ref="Q2631:R2631"/>
    <mergeCell ref="C2628:E2628"/>
    <mergeCell ref="G2628:H2628"/>
    <mergeCell ref="I2628:M2628"/>
    <mergeCell ref="N2628:P2628"/>
    <mergeCell ref="Q2628:R2628"/>
    <mergeCell ref="C2629:E2629"/>
    <mergeCell ref="G2629:H2629"/>
    <mergeCell ref="I2629:M2629"/>
    <mergeCell ref="N2629:P2629"/>
    <mergeCell ref="Q2629:R2629"/>
    <mergeCell ref="C2626:E2626"/>
    <mergeCell ref="G2626:H2626"/>
    <mergeCell ref="I2626:M2626"/>
    <mergeCell ref="N2626:P2626"/>
    <mergeCell ref="Q2626:R2626"/>
    <mergeCell ref="C2627:E2627"/>
    <mergeCell ref="G2627:H2627"/>
    <mergeCell ref="C2673:E2673"/>
    <mergeCell ref="G2673:H2673"/>
    <mergeCell ref="I2673:M2673"/>
    <mergeCell ref="N2673:P2673"/>
    <mergeCell ref="G2670:H2670"/>
    <mergeCell ref="G2669:H2669"/>
    <mergeCell ref="A2667:R2667"/>
    <mergeCell ref="A2668:B2668"/>
    <mergeCell ref="C2668:D2668"/>
    <mergeCell ref="E2668:F2668"/>
    <mergeCell ref="G2668:J2668"/>
    <mergeCell ref="K2668:M2668"/>
    <mergeCell ref="N2668:R2668"/>
    <mergeCell ref="A2669:A2670"/>
    <mergeCell ref="B2669:F2669"/>
    <mergeCell ref="I2669:R2669"/>
    <mergeCell ref="B2670:F2670"/>
    <mergeCell ref="I2670:L2670"/>
    <mergeCell ref="N2670:O2670"/>
    <mergeCell ref="A2672:A2723"/>
    <mergeCell ref="B2672:O2672"/>
    <mergeCell ref="Q2672:R2673"/>
    <mergeCell ref="N2674:P2674"/>
    <mergeCell ref="C2675:E2675"/>
    <mergeCell ref="G2675:H2675"/>
    <mergeCell ref="I2675:M2675"/>
    <mergeCell ref="N2675:P2675"/>
    <mergeCell ref="Q2675:R2675"/>
    <mergeCell ref="G2636:H2636"/>
    <mergeCell ref="G2637:H2637"/>
    <mergeCell ref="G2638:H2638"/>
    <mergeCell ref="G2581:H2581"/>
    <mergeCell ref="G2582:H2582"/>
    <mergeCell ref="G2583:H2583"/>
    <mergeCell ref="G2565:H2565"/>
    <mergeCell ref="B2515:H2515"/>
    <mergeCell ref="B2516:H2516"/>
    <mergeCell ref="B2517:H2517"/>
    <mergeCell ref="B2518:H2518"/>
    <mergeCell ref="C2548:E2548"/>
    <mergeCell ref="G2548:H2548"/>
    <mergeCell ref="I2548:M2548"/>
    <mergeCell ref="Q2548:R2548"/>
    <mergeCell ref="G2550:H2550"/>
    <mergeCell ref="I2550:M2550"/>
    <mergeCell ref="N2550:P2550"/>
    <mergeCell ref="G2551:H2551"/>
    <mergeCell ref="I2551:M2551"/>
    <mergeCell ref="N2551:P2551"/>
    <mergeCell ref="Q2551:R2551"/>
    <mergeCell ref="C2546:E2546"/>
    <mergeCell ref="G2546:H2546"/>
    <mergeCell ref="I2546:M2546"/>
    <mergeCell ref="N2546:P2546"/>
    <mergeCell ref="Q2546:R2546"/>
    <mergeCell ref="C2547:E2547"/>
    <mergeCell ref="G2547:H2547"/>
    <mergeCell ref="I2547:M2547"/>
    <mergeCell ref="N2547:P2547"/>
    <mergeCell ref="B2508:D2508"/>
    <mergeCell ref="E2508:F2508"/>
    <mergeCell ref="C2494:E2494"/>
    <mergeCell ref="I2494:M2494"/>
    <mergeCell ref="N2494:P2494"/>
    <mergeCell ref="Q2494:R2494"/>
    <mergeCell ref="C2495:E2495"/>
    <mergeCell ref="G2495:H2495"/>
    <mergeCell ref="I2495:M2495"/>
    <mergeCell ref="N2495:P2495"/>
    <mergeCell ref="Q2495:R2495"/>
    <mergeCell ref="G2575:H2575"/>
    <mergeCell ref="G2578:H2578"/>
    <mergeCell ref="C2576:E2576"/>
    <mergeCell ref="G2576:H2576"/>
    <mergeCell ref="I2576:M2576"/>
    <mergeCell ref="Q2576:R2576"/>
    <mergeCell ref="G2552:H2552"/>
    <mergeCell ref="G2553:H2553"/>
    <mergeCell ref="G2554:H2554"/>
    <mergeCell ref="G2555:H2555"/>
    <mergeCell ref="G2580:H2580"/>
    <mergeCell ref="Q2536:R2536"/>
    <mergeCell ref="C2537:E2537"/>
    <mergeCell ref="G2537:H2537"/>
    <mergeCell ref="I2537:M2537"/>
    <mergeCell ref="N2537:P2537"/>
    <mergeCell ref="Q2537:R2537"/>
    <mergeCell ref="C2534:E2534"/>
    <mergeCell ref="G2534:H2534"/>
    <mergeCell ref="I2534:M2534"/>
    <mergeCell ref="N2534:P2534"/>
    <mergeCell ref="Q2534:R2534"/>
    <mergeCell ref="C2535:E2535"/>
    <mergeCell ref="I2501:M2501"/>
    <mergeCell ref="N2501:P2501"/>
    <mergeCell ref="C2451:E2451"/>
    <mergeCell ref="G2451:H2451"/>
    <mergeCell ref="I2451:M2451"/>
    <mergeCell ref="N2451:P2451"/>
    <mergeCell ref="G2472:H2472"/>
    <mergeCell ref="I2472:M2472"/>
    <mergeCell ref="N2472:P2472"/>
    <mergeCell ref="Q2472:R2472"/>
    <mergeCell ref="C2473:E2473"/>
    <mergeCell ref="G2473:H2473"/>
    <mergeCell ref="I2473:M2473"/>
    <mergeCell ref="N2473:P2473"/>
    <mergeCell ref="Q2473:R2473"/>
    <mergeCell ref="C2474:E2474"/>
    <mergeCell ref="G2474:H2474"/>
    <mergeCell ref="I2474:M2474"/>
    <mergeCell ref="N2474:P2474"/>
    <mergeCell ref="Q2474:R2474"/>
    <mergeCell ref="C2462:E2462"/>
    <mergeCell ref="G2462:H2462"/>
    <mergeCell ref="I2462:M2462"/>
    <mergeCell ref="N2462:P2462"/>
    <mergeCell ref="Q2462:R2462"/>
    <mergeCell ref="C2463:E2463"/>
    <mergeCell ref="G2463:H2463"/>
    <mergeCell ref="I2463:M2463"/>
    <mergeCell ref="N2463:P2463"/>
    <mergeCell ref="Q2463:R2463"/>
    <mergeCell ref="C2460:E2460"/>
    <mergeCell ref="G2460:H2460"/>
    <mergeCell ref="I2460:M2460"/>
    <mergeCell ref="N2460:P2460"/>
    <mergeCell ref="Q2460:R2460"/>
    <mergeCell ref="C2461:E2461"/>
    <mergeCell ref="G2458:H2458"/>
    <mergeCell ref="I2458:M2458"/>
    <mergeCell ref="N2458:P2458"/>
    <mergeCell ref="Q2458:R2458"/>
    <mergeCell ref="C2459:E2459"/>
    <mergeCell ref="G2459:H2459"/>
    <mergeCell ref="N2316:P2316"/>
    <mergeCell ref="Q2316:R2316"/>
    <mergeCell ref="C2378:E2378"/>
    <mergeCell ref="G2378:H2378"/>
    <mergeCell ref="I2378:M2378"/>
    <mergeCell ref="N2378:P2378"/>
    <mergeCell ref="Q2378:R2378"/>
    <mergeCell ref="C2379:E2379"/>
    <mergeCell ref="G2379:H2379"/>
    <mergeCell ref="I2379:M2379"/>
    <mergeCell ref="N2379:P2379"/>
    <mergeCell ref="Q2379:R2379"/>
    <mergeCell ref="C2377:E2377"/>
    <mergeCell ref="G2377:H2377"/>
    <mergeCell ref="I2377:M2377"/>
    <mergeCell ref="N2377:P2377"/>
    <mergeCell ref="G2374:H2374"/>
    <mergeCell ref="C2326:E2326"/>
    <mergeCell ref="I2326:M2326"/>
    <mergeCell ref="N2326:P2326"/>
    <mergeCell ref="Q2326:R2326"/>
    <mergeCell ref="C2327:E2327"/>
    <mergeCell ref="G2327:H2327"/>
    <mergeCell ref="I2327:M2327"/>
    <mergeCell ref="N2327:P2327"/>
    <mergeCell ref="Q2327:R2327"/>
    <mergeCell ref="Q2321:R2321"/>
    <mergeCell ref="C2322:E2322"/>
    <mergeCell ref="G2322:H2322"/>
    <mergeCell ref="I2322:M2322"/>
    <mergeCell ref="N2322:P2322"/>
    <mergeCell ref="Q2322:R2322"/>
    <mergeCell ref="C2323:E2323"/>
    <mergeCell ref="I2323:M2323"/>
    <mergeCell ref="N2323:P2323"/>
    <mergeCell ref="Q2323:R2323"/>
    <mergeCell ref="G2361:H2361"/>
    <mergeCell ref="G2358:H2358"/>
    <mergeCell ref="G2357:H2357"/>
    <mergeCell ref="G2344:H2344"/>
    <mergeCell ref="G2345:H2345"/>
    <mergeCell ref="G2342:H2342"/>
    <mergeCell ref="G2343:H2343"/>
    <mergeCell ref="G2340:H2340"/>
    <mergeCell ref="I2340:M2340"/>
    <mergeCell ref="N2340:P2340"/>
    <mergeCell ref="G2341:H2341"/>
    <mergeCell ref="I2341:M2341"/>
    <mergeCell ref="N2341:P2341"/>
    <mergeCell ref="Q2341:R2341"/>
    <mergeCell ref="C2338:E2338"/>
    <mergeCell ref="G2338:H2338"/>
    <mergeCell ref="I2338:M2338"/>
    <mergeCell ref="Q2338:R2338"/>
    <mergeCell ref="C2336:E2336"/>
    <mergeCell ref="G2336:H2336"/>
    <mergeCell ref="I2336:M2336"/>
    <mergeCell ref="N2336:P2336"/>
    <mergeCell ref="Q2336:R2336"/>
    <mergeCell ref="C2337:E2337"/>
    <mergeCell ref="G2337:H2337"/>
    <mergeCell ref="I2337:M2337"/>
    <mergeCell ref="N2337:P2337"/>
    <mergeCell ref="Q2337:R2337"/>
    <mergeCell ref="A2225:A2226"/>
    <mergeCell ref="B2225:F2225"/>
    <mergeCell ref="G2315:H2315"/>
    <mergeCell ref="G2316:H2316"/>
    <mergeCell ref="C2319:E2319"/>
    <mergeCell ref="G2319:H2319"/>
    <mergeCell ref="I2319:M2319"/>
    <mergeCell ref="N2319:P2319"/>
    <mergeCell ref="C2320:E2320"/>
    <mergeCell ref="G2320:H2320"/>
    <mergeCell ref="I2320:M2320"/>
    <mergeCell ref="N2320:P2320"/>
    <mergeCell ref="Q2320:R2320"/>
    <mergeCell ref="C2321:E2321"/>
    <mergeCell ref="G2321:H2321"/>
    <mergeCell ref="I2321:M2321"/>
    <mergeCell ref="N2321:P2321"/>
    <mergeCell ref="C2329:E2329"/>
    <mergeCell ref="G2329:H2329"/>
    <mergeCell ref="I2329:M2329"/>
    <mergeCell ref="N2329:P2329"/>
    <mergeCell ref="C2330:E2330"/>
    <mergeCell ref="G2330:H2330"/>
    <mergeCell ref="I2330:M2330"/>
    <mergeCell ref="N2330:P2330"/>
    <mergeCell ref="Q2330:R2330"/>
    <mergeCell ref="C2331:E2331"/>
    <mergeCell ref="G2331:H2331"/>
    <mergeCell ref="I2331:M2331"/>
    <mergeCell ref="N2331:P2331"/>
    <mergeCell ref="Q2331:R2331"/>
    <mergeCell ref="G2313:H2313"/>
    <mergeCell ref="E2298:F2298"/>
    <mergeCell ref="G2299:H2299"/>
    <mergeCell ref="C2242:E2242"/>
    <mergeCell ref="I2242:M2242"/>
    <mergeCell ref="N2242:P2242"/>
    <mergeCell ref="Q2242:R2242"/>
    <mergeCell ref="C2243:E2243"/>
    <mergeCell ref="G2243:H2243"/>
    <mergeCell ref="I2243:M2243"/>
    <mergeCell ref="N2243:P2243"/>
    <mergeCell ref="Q2243:R2243"/>
    <mergeCell ref="C2251:E2251"/>
    <mergeCell ref="G2251:H2251"/>
    <mergeCell ref="I2251:M2251"/>
    <mergeCell ref="N2251:P2251"/>
    <mergeCell ref="Q2251:R2251"/>
    <mergeCell ref="B2300:F2300"/>
    <mergeCell ref="G2300:H2300"/>
    <mergeCell ref="G2303:H2303"/>
    <mergeCell ref="N2313:P2313"/>
    <mergeCell ref="Q2313:R2313"/>
    <mergeCell ref="C2314:E2314"/>
    <mergeCell ref="G2314:H2314"/>
    <mergeCell ref="I2314:M2314"/>
    <mergeCell ref="N2314:P2314"/>
    <mergeCell ref="Q2314:R2314"/>
    <mergeCell ref="C2315:E2315"/>
    <mergeCell ref="I2315:M2315"/>
    <mergeCell ref="N2315:P2315"/>
    <mergeCell ref="Q2315:R2315"/>
    <mergeCell ref="C2316:E2316"/>
    <mergeCell ref="I2316:M2316"/>
    <mergeCell ref="Q2252:R2252"/>
    <mergeCell ref="C2253:E2253"/>
    <mergeCell ref="G2242:H2242"/>
    <mergeCell ref="C2240:E2240"/>
    <mergeCell ref="G2240:H2240"/>
    <mergeCell ref="I2240:M2240"/>
    <mergeCell ref="N2240:P2240"/>
    <mergeCell ref="Q2240:R2240"/>
    <mergeCell ref="C2241:E2241"/>
    <mergeCell ref="I2241:M2241"/>
    <mergeCell ref="C2200:E2200"/>
    <mergeCell ref="G2200:H2200"/>
    <mergeCell ref="I2200:M2200"/>
    <mergeCell ref="N2200:P2200"/>
    <mergeCell ref="Q2200:R2200"/>
    <mergeCell ref="C2201:E2201"/>
    <mergeCell ref="G2201:H2201"/>
    <mergeCell ref="I2201:M2201"/>
    <mergeCell ref="N2201:P2201"/>
    <mergeCell ref="Q2201:R2201"/>
    <mergeCell ref="C2198:E2198"/>
    <mergeCell ref="G2198:H2198"/>
    <mergeCell ref="I2198:M2198"/>
    <mergeCell ref="N2198:P2198"/>
    <mergeCell ref="Q2198:R2198"/>
    <mergeCell ref="C2199:E2199"/>
    <mergeCell ref="G2199:H2199"/>
    <mergeCell ref="I2199:M2199"/>
    <mergeCell ref="N2199:P2199"/>
    <mergeCell ref="Q2199:R2199"/>
    <mergeCell ref="C2196:E2196"/>
    <mergeCell ref="G2196:H2196"/>
    <mergeCell ref="Q2237:R2237"/>
    <mergeCell ref="C2238:E2238"/>
    <mergeCell ref="G2238:H2238"/>
    <mergeCell ref="I2238:M2238"/>
    <mergeCell ref="N2238:P2238"/>
    <mergeCell ref="Q2238:R2238"/>
    <mergeCell ref="C2239:E2239"/>
    <mergeCell ref="I2239:M2239"/>
    <mergeCell ref="N2239:P2239"/>
    <mergeCell ref="Q2239:R2239"/>
    <mergeCell ref="G2231:H2231"/>
    <mergeCell ref="G2232:H2232"/>
    <mergeCell ref="C2235:E2235"/>
    <mergeCell ref="G2235:H2235"/>
    <mergeCell ref="I2235:M2235"/>
    <mergeCell ref="N2235:P2235"/>
    <mergeCell ref="C2236:E2236"/>
    <mergeCell ref="G2236:H2236"/>
    <mergeCell ref="I2236:M2236"/>
    <mergeCell ref="N2236:P2236"/>
    <mergeCell ref="Q2236:R2236"/>
    <mergeCell ref="C2237:E2237"/>
    <mergeCell ref="G2237:H2237"/>
    <mergeCell ref="I2237:M2237"/>
    <mergeCell ref="N2237:P2237"/>
    <mergeCell ref="A2223:R2223"/>
    <mergeCell ref="A2224:B2224"/>
    <mergeCell ref="C2224:D2224"/>
    <mergeCell ref="E2224:F2224"/>
    <mergeCell ref="G2224:J2224"/>
    <mergeCell ref="K2224:M2224"/>
    <mergeCell ref="N2224:R2224"/>
    <mergeCell ref="G2225:H2225"/>
    <mergeCell ref="I2225:R2225"/>
    <mergeCell ref="B2226:F2226"/>
    <mergeCell ref="G2226:H2226"/>
    <mergeCell ref="I2226:L2226"/>
    <mergeCell ref="N2226:O2226"/>
    <mergeCell ref="A2228:A2279"/>
    <mergeCell ref="B2228:O2228"/>
    <mergeCell ref="C2160:E2160"/>
    <mergeCell ref="G2160:H2160"/>
    <mergeCell ref="I2160:M2160"/>
    <mergeCell ref="N2160:P2160"/>
    <mergeCell ref="Q2160:R2160"/>
    <mergeCell ref="Q2161:R2161"/>
    <mergeCell ref="C2158:E2158"/>
    <mergeCell ref="I2158:M2158"/>
    <mergeCell ref="N2158:P2158"/>
    <mergeCell ref="Q2158:R2158"/>
    <mergeCell ref="C2159:E2159"/>
    <mergeCell ref="G2159:H2159"/>
    <mergeCell ref="I2159:M2159"/>
    <mergeCell ref="N2159:P2159"/>
    <mergeCell ref="Q2159:R2159"/>
    <mergeCell ref="C2155:E2155"/>
    <mergeCell ref="I2155:M2155"/>
    <mergeCell ref="N2155:P2155"/>
    <mergeCell ref="G2151:H2151"/>
    <mergeCell ref="G2152:H2152"/>
    <mergeCell ref="C2170:E2170"/>
    <mergeCell ref="G2170:H2170"/>
    <mergeCell ref="I2170:M2170"/>
    <mergeCell ref="Q2170:R2170"/>
    <mergeCell ref="C2168:E2168"/>
    <mergeCell ref="G2168:H2168"/>
    <mergeCell ref="I2168:M2168"/>
    <mergeCell ref="N2168:P2168"/>
    <mergeCell ref="C2277:E2277"/>
    <mergeCell ref="G2277:H2277"/>
    <mergeCell ref="I2277:M2277"/>
    <mergeCell ref="N2277:P2277"/>
    <mergeCell ref="G2274:H2274"/>
    <mergeCell ref="G2273:H2273"/>
    <mergeCell ref="G2271:H2271"/>
    <mergeCell ref="G2260:H2260"/>
    <mergeCell ref="G2261:H2261"/>
    <mergeCell ref="G2258:H2258"/>
    <mergeCell ref="G2259:H2259"/>
    <mergeCell ref="G2256:H2256"/>
    <mergeCell ref="I2256:M2256"/>
    <mergeCell ref="N2256:P2256"/>
    <mergeCell ref="G2257:H2257"/>
    <mergeCell ref="I2257:M2257"/>
    <mergeCell ref="N2257:P2257"/>
    <mergeCell ref="Q2257:R2257"/>
    <mergeCell ref="C2254:E2254"/>
    <mergeCell ref="G2254:H2254"/>
    <mergeCell ref="I2254:M2254"/>
    <mergeCell ref="Q2254:R2254"/>
    <mergeCell ref="C2252:E2252"/>
    <mergeCell ref="G2252:H2252"/>
    <mergeCell ref="I2252:M2252"/>
    <mergeCell ref="N2252:P2252"/>
    <mergeCell ref="G2253:H2253"/>
    <mergeCell ref="I2253:M2253"/>
    <mergeCell ref="G1840:H1840"/>
    <mergeCell ref="G1841:H1841"/>
    <mergeCell ref="N2135:P2135"/>
    <mergeCell ref="Q2135:R2135"/>
    <mergeCell ref="B2136:F2136"/>
    <mergeCell ref="G2136:H2136"/>
    <mergeCell ref="G2077:H2077"/>
    <mergeCell ref="G2078:H2078"/>
    <mergeCell ref="G2061:H2061"/>
    <mergeCell ref="C2044:E2044"/>
    <mergeCell ref="G2044:H2044"/>
    <mergeCell ref="I2044:M2044"/>
    <mergeCell ref="Q2044:R2044"/>
    <mergeCell ref="G2046:H2046"/>
    <mergeCell ref="I2046:M2046"/>
    <mergeCell ref="N2046:P2046"/>
    <mergeCell ref="G2047:H2047"/>
    <mergeCell ref="I2047:M2047"/>
    <mergeCell ref="N2047:P2047"/>
    <mergeCell ref="Q2047:R2047"/>
    <mergeCell ref="C2042:E2042"/>
    <mergeCell ref="G2042:H2042"/>
    <mergeCell ref="I2042:M2042"/>
    <mergeCell ref="N2042:P2042"/>
    <mergeCell ref="Q2042:R2042"/>
    <mergeCell ref="C2043:E2043"/>
    <mergeCell ref="G2043:H2043"/>
    <mergeCell ref="I2043:M2043"/>
    <mergeCell ref="N2043:P2043"/>
    <mergeCell ref="G1991:H1991"/>
    <mergeCell ref="G1986:H1986"/>
    <mergeCell ref="I1986:M1986"/>
    <mergeCell ref="N1986:P1986"/>
    <mergeCell ref="I1987:M1987"/>
    <mergeCell ref="N1987:P1987"/>
    <mergeCell ref="Q1987:R1987"/>
    <mergeCell ref="G2048:H2048"/>
    <mergeCell ref="G2049:H2049"/>
    <mergeCell ref="G2050:H2050"/>
    <mergeCell ref="G2051:H2051"/>
    <mergeCell ref="Q2032:R2032"/>
    <mergeCell ref="C2033:E2033"/>
    <mergeCell ref="G2033:H2033"/>
    <mergeCell ref="I2033:M2033"/>
    <mergeCell ref="N2033:P2033"/>
    <mergeCell ref="Q2033:R2033"/>
    <mergeCell ref="C2030:E2030"/>
    <mergeCell ref="G2030:H2030"/>
    <mergeCell ref="I2030:M2030"/>
    <mergeCell ref="N2030:P2030"/>
    <mergeCell ref="Q2030:R2030"/>
    <mergeCell ref="C2031:E2031"/>
    <mergeCell ref="G2031:H2031"/>
    <mergeCell ref="I2031:M2031"/>
    <mergeCell ref="N2031:P2031"/>
    <mergeCell ref="Q2031:R2031"/>
    <mergeCell ref="C2028:E2028"/>
    <mergeCell ref="G2028:H2028"/>
    <mergeCell ref="I2028:M2028"/>
    <mergeCell ref="N2028:P2028"/>
    <mergeCell ref="N2112:P2112"/>
    <mergeCell ref="Q2112:R2112"/>
    <mergeCell ref="C2113:E2113"/>
    <mergeCell ref="G2113:H2113"/>
    <mergeCell ref="B1845:H1845"/>
    <mergeCell ref="B1846:H1846"/>
    <mergeCell ref="B1847:H1847"/>
    <mergeCell ref="B1848:H1848"/>
    <mergeCell ref="B1849:H1849"/>
    <mergeCell ref="B1850:H1850"/>
    <mergeCell ref="C1874:E1874"/>
    <mergeCell ref="G1874:H1874"/>
    <mergeCell ref="I1874:M1874"/>
    <mergeCell ref="N1874:P1874"/>
    <mergeCell ref="Q1874:R1874"/>
    <mergeCell ref="C1875:E1875"/>
    <mergeCell ref="G1875:H1875"/>
    <mergeCell ref="I1875:M1875"/>
    <mergeCell ref="N1875:P1875"/>
    <mergeCell ref="Q1875:R1875"/>
    <mergeCell ref="C1872:E1872"/>
    <mergeCell ref="G1872:H1872"/>
    <mergeCell ref="I1872:M1872"/>
    <mergeCell ref="N1872:P1872"/>
    <mergeCell ref="Q1872:R1872"/>
    <mergeCell ref="C1873:E1873"/>
    <mergeCell ref="G1873:H1873"/>
    <mergeCell ref="I1873:M1873"/>
    <mergeCell ref="N1873:P1873"/>
    <mergeCell ref="Q1873:R1873"/>
    <mergeCell ref="C1870:E1870"/>
    <mergeCell ref="G1870:H1870"/>
    <mergeCell ref="I1870:M1870"/>
    <mergeCell ref="N1870:P1870"/>
    <mergeCell ref="Q1870:R1870"/>
    <mergeCell ref="C1871:E1871"/>
    <mergeCell ref="G1871:H1871"/>
    <mergeCell ref="A1854:B1854"/>
    <mergeCell ref="C1854:D1854"/>
    <mergeCell ref="E1854:F1854"/>
    <mergeCell ref="G1854:J1854"/>
    <mergeCell ref="K1854:M1854"/>
    <mergeCell ref="N1854:R1854"/>
    <mergeCell ref="A1855:A1856"/>
    <mergeCell ref="B1855:F1855"/>
    <mergeCell ref="G1855:H1855"/>
    <mergeCell ref="I1855:R1855"/>
    <mergeCell ref="B1856:F1856"/>
    <mergeCell ref="G1856:H1856"/>
    <mergeCell ref="I1856:L1856"/>
    <mergeCell ref="N1856:O1856"/>
    <mergeCell ref="G1860:H1860"/>
    <mergeCell ref="I1860:M1860"/>
    <mergeCell ref="N1860:P1860"/>
    <mergeCell ref="Q1860:R1860"/>
    <mergeCell ref="C1861:E1861"/>
    <mergeCell ref="G1861:H1861"/>
    <mergeCell ref="I1861:M1861"/>
    <mergeCell ref="N1861:P1861"/>
    <mergeCell ref="Q1861:R1861"/>
    <mergeCell ref="C1859:E1859"/>
    <mergeCell ref="G1859:H1859"/>
    <mergeCell ref="I1859:M1859"/>
    <mergeCell ref="N1859:P1859"/>
    <mergeCell ref="N1880:P1880"/>
    <mergeCell ref="Q1880:R1880"/>
    <mergeCell ref="C1881:E1881"/>
    <mergeCell ref="I1881:M1881"/>
    <mergeCell ref="N1881:P1881"/>
    <mergeCell ref="G1827:H1827"/>
    <mergeCell ref="I1827:M1827"/>
    <mergeCell ref="N1827:P1827"/>
    <mergeCell ref="Q1827:R1827"/>
    <mergeCell ref="G1809:H1809"/>
    <mergeCell ref="E1768:F1768"/>
    <mergeCell ref="C1792:E1792"/>
    <mergeCell ref="G1792:H1792"/>
    <mergeCell ref="I1792:M1792"/>
    <mergeCell ref="Q1792:R1792"/>
    <mergeCell ref="G1794:H1794"/>
    <mergeCell ref="I1794:M1794"/>
    <mergeCell ref="N1794:P1794"/>
    <mergeCell ref="G1795:H1795"/>
    <mergeCell ref="I1795:M1795"/>
    <mergeCell ref="N1795:P1795"/>
    <mergeCell ref="Q1795:R1795"/>
    <mergeCell ref="C1790:E1790"/>
    <mergeCell ref="G1790:H1790"/>
    <mergeCell ref="I1790:M1790"/>
    <mergeCell ref="N1790:P1790"/>
    <mergeCell ref="Q1790:R1790"/>
    <mergeCell ref="C1791:E1791"/>
    <mergeCell ref="G1791:H1791"/>
    <mergeCell ref="I1791:M1791"/>
    <mergeCell ref="N1791:P1791"/>
    <mergeCell ref="Q1791:R1791"/>
    <mergeCell ref="C1788:E1788"/>
    <mergeCell ref="G1788:H1788"/>
    <mergeCell ref="I1788:M1788"/>
    <mergeCell ref="N1788:P1788"/>
    <mergeCell ref="Q1788:R1788"/>
    <mergeCell ref="C1789:E1789"/>
    <mergeCell ref="G1789:H1789"/>
    <mergeCell ref="I1789:M1789"/>
    <mergeCell ref="N1789:P1789"/>
    <mergeCell ref="Q1789:R1789"/>
    <mergeCell ref="C1786:E1786"/>
    <mergeCell ref="G1786:H1786"/>
    <mergeCell ref="I1786:M1786"/>
    <mergeCell ref="N1786:P1786"/>
    <mergeCell ref="Q1786:R1786"/>
    <mergeCell ref="C1787:E1787"/>
    <mergeCell ref="G1787:H1787"/>
    <mergeCell ref="I1787:M1787"/>
    <mergeCell ref="N1787:P1787"/>
    <mergeCell ref="Q1787:R1787"/>
    <mergeCell ref="C1785:E1785"/>
    <mergeCell ref="N1808:P1808"/>
    <mergeCell ref="Q1808:R1808"/>
    <mergeCell ref="C1809:E1809"/>
    <mergeCell ref="I1809:M1809"/>
    <mergeCell ref="N1809:P1809"/>
    <mergeCell ref="Q1809:R1809"/>
    <mergeCell ref="C1810:E1810"/>
    <mergeCell ref="G1810:H1810"/>
    <mergeCell ref="I1810:M1810"/>
    <mergeCell ref="N1810:P1810"/>
    <mergeCell ref="Q1810:R1810"/>
    <mergeCell ref="C1811:E1811"/>
    <mergeCell ref="I1811:M1811"/>
    <mergeCell ref="N1811:P1811"/>
    <mergeCell ref="Q1811:R1811"/>
    <mergeCell ref="C1812:E1812"/>
    <mergeCell ref="I1747:M1747"/>
    <mergeCell ref="N1747:P1747"/>
    <mergeCell ref="Q1747:R1747"/>
    <mergeCell ref="C1741:E1741"/>
    <mergeCell ref="G1725:H1725"/>
    <mergeCell ref="G1712:H1712"/>
    <mergeCell ref="G1713:H1713"/>
    <mergeCell ref="G1714:H1714"/>
    <mergeCell ref="G1715:H1715"/>
    <mergeCell ref="G1708:H1708"/>
    <mergeCell ref="C1656:E1656"/>
    <mergeCell ref="G1656:H1656"/>
    <mergeCell ref="I1656:M1656"/>
    <mergeCell ref="N1656:P1656"/>
    <mergeCell ref="Q1656:R1656"/>
    <mergeCell ref="Q1657:R1657"/>
    <mergeCell ref="C1654:E1654"/>
    <mergeCell ref="I1654:M1654"/>
    <mergeCell ref="N1654:P1654"/>
    <mergeCell ref="Q1654:R1654"/>
    <mergeCell ref="C1655:E1655"/>
    <mergeCell ref="G1655:H1655"/>
    <mergeCell ref="I1655:M1655"/>
    <mergeCell ref="N1655:P1655"/>
    <mergeCell ref="Q1655:R1655"/>
    <mergeCell ref="C1666:E1666"/>
    <mergeCell ref="G1666:H1666"/>
    <mergeCell ref="I1666:M1666"/>
    <mergeCell ref="Q1666:R1666"/>
    <mergeCell ref="C1664:E1664"/>
    <mergeCell ref="G1664:H1664"/>
    <mergeCell ref="I1664:M1664"/>
    <mergeCell ref="N1664:P1664"/>
    <mergeCell ref="G1741:H1741"/>
    <mergeCell ref="I1741:M1741"/>
    <mergeCell ref="N1741:P1741"/>
    <mergeCell ref="C1742:E1742"/>
    <mergeCell ref="G1742:H1742"/>
    <mergeCell ref="I1742:M1742"/>
    <mergeCell ref="N1742:P1742"/>
    <mergeCell ref="Q1742:R1742"/>
    <mergeCell ref="C1743:E1743"/>
    <mergeCell ref="G1743:H1743"/>
    <mergeCell ref="I1743:M1743"/>
    <mergeCell ref="N1743:P1743"/>
    <mergeCell ref="Q1743:R1743"/>
    <mergeCell ref="C1744:E1744"/>
    <mergeCell ref="G1744:H1744"/>
    <mergeCell ref="I1744:M1744"/>
    <mergeCell ref="C1679:E1679"/>
    <mergeCell ref="G1679:H1679"/>
    <mergeCell ref="I1679:M1679"/>
    <mergeCell ref="N1679:P1679"/>
    <mergeCell ref="Q1679:R1679"/>
    <mergeCell ref="C1680:E1680"/>
    <mergeCell ref="G1680:H1680"/>
    <mergeCell ref="I1680:M1680"/>
    <mergeCell ref="N1680:P1680"/>
    <mergeCell ref="Q1680:R1680"/>
    <mergeCell ref="C1681:E1681"/>
    <mergeCell ref="G1681:H1681"/>
    <mergeCell ref="I1681:M1681"/>
    <mergeCell ref="N1681:P1681"/>
    <mergeCell ref="Q1681:R1681"/>
    <mergeCell ref="N1558:R1558"/>
    <mergeCell ref="C1540:E1540"/>
    <mergeCell ref="G1540:H1540"/>
    <mergeCell ref="I1540:M1540"/>
    <mergeCell ref="Q1540:R1540"/>
    <mergeCell ref="A1541:A1543"/>
    <mergeCell ref="B1541:P1541"/>
    <mergeCell ref="Q1541:R1542"/>
    <mergeCell ref="B1542:D1542"/>
    <mergeCell ref="E1542:F1542"/>
    <mergeCell ref="G1542:H1542"/>
    <mergeCell ref="I1542:M1542"/>
    <mergeCell ref="N1542:P1542"/>
    <mergeCell ref="B1543:D1543"/>
    <mergeCell ref="E1543:F1543"/>
    <mergeCell ref="G1543:H1543"/>
    <mergeCell ref="I1543:M1543"/>
    <mergeCell ref="N1543:P1543"/>
    <mergeCell ref="Q1543:R1543"/>
    <mergeCell ref="C1570:E1570"/>
    <mergeCell ref="I1570:M1570"/>
    <mergeCell ref="N1570:P1570"/>
    <mergeCell ref="Q1570:R1570"/>
    <mergeCell ref="C1571:E1571"/>
    <mergeCell ref="G1571:H1571"/>
    <mergeCell ref="I1571:M1571"/>
    <mergeCell ref="N1571:P1571"/>
    <mergeCell ref="Q1571:R1571"/>
    <mergeCell ref="Q1565:R1565"/>
    <mergeCell ref="C1566:E1566"/>
    <mergeCell ref="G1566:H1566"/>
    <mergeCell ref="I1566:M1566"/>
    <mergeCell ref="N1566:P1566"/>
    <mergeCell ref="Q1566:R1566"/>
    <mergeCell ref="C1567:E1567"/>
    <mergeCell ref="I1567:M1567"/>
    <mergeCell ref="N1567:P1567"/>
    <mergeCell ref="Q1567:R1567"/>
    <mergeCell ref="A1559:A1560"/>
    <mergeCell ref="B1559:F1559"/>
    <mergeCell ref="G1559:H1559"/>
    <mergeCell ref="I1559:R1559"/>
    <mergeCell ref="B1560:F1560"/>
    <mergeCell ref="G1560:H1560"/>
    <mergeCell ref="I1560:L1560"/>
    <mergeCell ref="N1560:O1560"/>
    <mergeCell ref="B1562:O1562"/>
    <mergeCell ref="Q1562:R1563"/>
    <mergeCell ref="C1563:E1563"/>
    <mergeCell ref="G1563:H1563"/>
    <mergeCell ref="I1563:M1563"/>
    <mergeCell ref="N1563:P1563"/>
    <mergeCell ref="C1564:E1564"/>
    <mergeCell ref="G1564:H1564"/>
    <mergeCell ref="I1564:M1564"/>
    <mergeCell ref="N1564:P1564"/>
    <mergeCell ref="Q1564:R1564"/>
    <mergeCell ref="C1565:E1565"/>
    <mergeCell ref="G1565:H1565"/>
    <mergeCell ref="C1539:E1539"/>
    <mergeCell ref="G1539:H1539"/>
    <mergeCell ref="I1539:M1539"/>
    <mergeCell ref="N1539:P1539"/>
    <mergeCell ref="I1493:M1493"/>
    <mergeCell ref="N1493:P1493"/>
    <mergeCell ref="Q1493:R1493"/>
    <mergeCell ref="C1494:E1494"/>
    <mergeCell ref="G1494:H1494"/>
    <mergeCell ref="I1494:M1494"/>
    <mergeCell ref="N1494:P1494"/>
    <mergeCell ref="Q1494:R1494"/>
    <mergeCell ref="C1495:E1495"/>
    <mergeCell ref="G1495:H1495"/>
    <mergeCell ref="I1495:M1495"/>
    <mergeCell ref="N1495:P1495"/>
    <mergeCell ref="Q1495:R1495"/>
    <mergeCell ref="C1489:E1489"/>
    <mergeCell ref="G1473:H1473"/>
    <mergeCell ref="G1460:H1460"/>
    <mergeCell ref="G1461:H1461"/>
    <mergeCell ref="G1462:H1462"/>
    <mergeCell ref="G1463:H1463"/>
    <mergeCell ref="C1456:E1456"/>
    <mergeCell ref="G1456:H1456"/>
    <mergeCell ref="I1456:M1456"/>
    <mergeCell ref="Q1456:R1456"/>
    <mergeCell ref="N1530:P1530"/>
    <mergeCell ref="Q1530:R1530"/>
    <mergeCell ref="C1531:E1531"/>
    <mergeCell ref="G1531:H1531"/>
    <mergeCell ref="I1531:M1531"/>
    <mergeCell ref="N1531:P1531"/>
    <mergeCell ref="Q1531:R1531"/>
    <mergeCell ref="C1528:E1528"/>
    <mergeCell ref="G1528:H1528"/>
    <mergeCell ref="I1528:M1528"/>
    <mergeCell ref="N1528:P1528"/>
    <mergeCell ref="Q1528:R1528"/>
    <mergeCell ref="C1529:E1529"/>
    <mergeCell ref="G1529:H1529"/>
    <mergeCell ref="I1529:M1529"/>
    <mergeCell ref="N1529:P1529"/>
    <mergeCell ref="Q1529:R1529"/>
    <mergeCell ref="C1526:E1526"/>
    <mergeCell ref="G1526:H1526"/>
    <mergeCell ref="I1526:M1526"/>
    <mergeCell ref="N1526:P1526"/>
    <mergeCell ref="Q1526:R1526"/>
    <mergeCell ref="C1527:E1527"/>
    <mergeCell ref="G1527:H1527"/>
    <mergeCell ref="I1527:M1527"/>
    <mergeCell ref="N1527:P1527"/>
    <mergeCell ref="Q1527:R1527"/>
    <mergeCell ref="C1524:E1524"/>
    <mergeCell ref="G1524:H1524"/>
    <mergeCell ref="I1524:M1524"/>
    <mergeCell ref="C1457:E1457"/>
    <mergeCell ref="G1457:H1457"/>
    <mergeCell ref="I1457:M1457"/>
    <mergeCell ref="N1457:P1457"/>
    <mergeCell ref="Q1457:R1457"/>
    <mergeCell ref="C1458:E1458"/>
    <mergeCell ref="Q1458:R1458"/>
    <mergeCell ref="G1370:H1370"/>
    <mergeCell ref="I1370:M1370"/>
    <mergeCell ref="N1370:P1370"/>
    <mergeCell ref="Q1370:R1370"/>
    <mergeCell ref="C1371:E1371"/>
    <mergeCell ref="G1371:H1371"/>
    <mergeCell ref="I1371:M1371"/>
    <mergeCell ref="N1371:P1371"/>
    <mergeCell ref="Q1371:R1371"/>
    <mergeCell ref="C1368:E1368"/>
    <mergeCell ref="G1368:H1368"/>
    <mergeCell ref="I1368:M1368"/>
    <mergeCell ref="N1368:P1368"/>
    <mergeCell ref="Q1368:R1368"/>
    <mergeCell ref="C1369:E1369"/>
    <mergeCell ref="G1369:H1369"/>
    <mergeCell ref="I1369:M1369"/>
    <mergeCell ref="N1369:P1369"/>
    <mergeCell ref="Q1369:R1369"/>
    <mergeCell ref="C1366:E1366"/>
    <mergeCell ref="G1366:H1366"/>
    <mergeCell ref="I1366:M1366"/>
    <mergeCell ref="N1366:P1366"/>
    <mergeCell ref="Q1366:R1366"/>
    <mergeCell ref="C1367:E1367"/>
    <mergeCell ref="G1367:H1367"/>
    <mergeCell ref="Q1533:R1533"/>
    <mergeCell ref="C1530:E1530"/>
    <mergeCell ref="G1530:H1530"/>
    <mergeCell ref="I1530:M1530"/>
    <mergeCell ref="C1538:E1538"/>
    <mergeCell ref="G1538:H1538"/>
    <mergeCell ref="I1538:M1538"/>
    <mergeCell ref="N1538:P1538"/>
    <mergeCell ref="Q1538:R1538"/>
    <mergeCell ref="C1378:E1378"/>
    <mergeCell ref="I1378:M1378"/>
    <mergeCell ref="N1378:P1378"/>
    <mergeCell ref="Q1378:R1378"/>
    <mergeCell ref="C1379:E1379"/>
    <mergeCell ref="I1379:M1379"/>
    <mergeCell ref="N1379:P1379"/>
    <mergeCell ref="Q1379:R1379"/>
    <mergeCell ref="C1380:E1380"/>
    <mergeCell ref="G1380:H1380"/>
    <mergeCell ref="I1380:M1380"/>
    <mergeCell ref="N1380:P1380"/>
    <mergeCell ref="Q1380:R1380"/>
    <mergeCell ref="C1381:E1381"/>
    <mergeCell ref="G1381:H1381"/>
    <mergeCell ref="I1381:M1381"/>
    <mergeCell ref="N1381:P1381"/>
    <mergeCell ref="Q1381:R1381"/>
    <mergeCell ref="C1372:E1372"/>
    <mergeCell ref="G1372:H1372"/>
    <mergeCell ref="I1372:M1372"/>
    <mergeCell ref="Q1372:R1372"/>
    <mergeCell ref="G1374:H1374"/>
    <mergeCell ref="I1374:M1374"/>
    <mergeCell ref="N1374:P1374"/>
    <mergeCell ref="G1375:H1375"/>
    <mergeCell ref="I1375:M1375"/>
    <mergeCell ref="N1375:P1375"/>
    <mergeCell ref="Q1375:R1375"/>
    <mergeCell ref="Q1285:R1285"/>
    <mergeCell ref="C1282:E1282"/>
    <mergeCell ref="G1282:H1282"/>
    <mergeCell ref="I1282:M1282"/>
    <mergeCell ref="N1282:P1282"/>
    <mergeCell ref="Q1282:R1282"/>
    <mergeCell ref="C1283:E1283"/>
    <mergeCell ref="G1283:H1283"/>
    <mergeCell ref="I1283:M1283"/>
    <mergeCell ref="N1283:P1283"/>
    <mergeCell ref="Q1283:R1283"/>
    <mergeCell ref="C1280:E1280"/>
    <mergeCell ref="G1280:H1280"/>
    <mergeCell ref="I1280:M1280"/>
    <mergeCell ref="N1280:P1280"/>
    <mergeCell ref="Q1280:R1280"/>
    <mergeCell ref="I1241:M1241"/>
    <mergeCell ref="N1241:P1241"/>
    <mergeCell ref="Q1241:R1241"/>
    <mergeCell ref="C1242:E1242"/>
    <mergeCell ref="G1242:H1242"/>
    <mergeCell ref="I1242:M1242"/>
    <mergeCell ref="N1242:P1242"/>
    <mergeCell ref="Q1242:R1242"/>
    <mergeCell ref="C1237:E1237"/>
    <mergeCell ref="G1237:H1237"/>
    <mergeCell ref="I1237:M1237"/>
    <mergeCell ref="N1237:P1237"/>
    <mergeCell ref="C1238:E1238"/>
    <mergeCell ref="G1238:H1238"/>
    <mergeCell ref="G1412:H1412"/>
    <mergeCell ref="Q1539:R1539"/>
    <mergeCell ref="C1536:E1536"/>
    <mergeCell ref="G1536:H1536"/>
    <mergeCell ref="I1536:M1536"/>
    <mergeCell ref="N1536:P1536"/>
    <mergeCell ref="Q1536:R1536"/>
    <mergeCell ref="C1537:E1537"/>
    <mergeCell ref="G1537:H1537"/>
    <mergeCell ref="I1537:M1537"/>
    <mergeCell ref="N1537:P1537"/>
    <mergeCell ref="Q1537:R1537"/>
    <mergeCell ref="C1534:E1534"/>
    <mergeCell ref="G1534:H1534"/>
    <mergeCell ref="I1534:M1534"/>
    <mergeCell ref="N1534:P1534"/>
    <mergeCell ref="Q1534:R1534"/>
    <mergeCell ref="C1535:E1535"/>
    <mergeCell ref="G1535:H1535"/>
    <mergeCell ref="I1535:M1535"/>
    <mergeCell ref="N1535:P1535"/>
    <mergeCell ref="Q1535:R1535"/>
    <mergeCell ref="C1532:E1532"/>
    <mergeCell ref="G1532:H1532"/>
    <mergeCell ref="I1532:M1532"/>
    <mergeCell ref="N1532:P1532"/>
    <mergeCell ref="Q1532:R1532"/>
    <mergeCell ref="C1533:E1533"/>
    <mergeCell ref="G1533:H1533"/>
    <mergeCell ref="I1533:M1533"/>
    <mergeCell ref="N1533:P1533"/>
    <mergeCell ref="G1389:H1389"/>
    <mergeCell ref="E1336:F1336"/>
    <mergeCell ref="C1370:E1370"/>
    <mergeCell ref="G1229:H1229"/>
    <mergeCell ref="I1229:M1229"/>
    <mergeCell ref="N1229:P1229"/>
    <mergeCell ref="C1214:E1214"/>
    <mergeCell ref="G1214:H1214"/>
    <mergeCell ref="I1214:M1214"/>
    <mergeCell ref="N1214:P1214"/>
    <mergeCell ref="Q1214:R1214"/>
    <mergeCell ref="C1215:E1215"/>
    <mergeCell ref="G1215:H1215"/>
    <mergeCell ref="I1215:M1215"/>
    <mergeCell ref="N1215:P1215"/>
    <mergeCell ref="Q1215:R1215"/>
    <mergeCell ref="C1216:E1216"/>
    <mergeCell ref="G1216:H1216"/>
    <mergeCell ref="I1216:M1216"/>
    <mergeCell ref="N1216:P1216"/>
    <mergeCell ref="Q1216:R1216"/>
    <mergeCell ref="C1217:E1217"/>
    <mergeCell ref="G1217:H1217"/>
    <mergeCell ref="I1217:M1217"/>
    <mergeCell ref="N1217:P1217"/>
    <mergeCell ref="Q1217:R1217"/>
    <mergeCell ref="C1218:E1218"/>
    <mergeCell ref="G1218:H1218"/>
    <mergeCell ref="I1218:M1218"/>
    <mergeCell ref="N1218:P1218"/>
    <mergeCell ref="Q1218:R1218"/>
    <mergeCell ref="G1219:H1219"/>
    <mergeCell ref="I1219:M1219"/>
    <mergeCell ref="N1356:P1356"/>
    <mergeCell ref="Q1356:R1356"/>
    <mergeCell ref="C1357:E1357"/>
    <mergeCell ref="C1286:E1286"/>
    <mergeCell ref="G1286:H1286"/>
    <mergeCell ref="I1286:M1286"/>
    <mergeCell ref="N1286:P1286"/>
    <mergeCell ref="Q1286:R1286"/>
    <mergeCell ref="C1287:E1287"/>
    <mergeCell ref="G1287:H1287"/>
    <mergeCell ref="I1287:M1287"/>
    <mergeCell ref="N1287:P1287"/>
    <mergeCell ref="B1249:D1249"/>
    <mergeCell ref="E1249:F1249"/>
    <mergeCell ref="C1234:E1234"/>
    <mergeCell ref="I1234:M1234"/>
    <mergeCell ref="N1234:P1234"/>
    <mergeCell ref="Q1234:R1234"/>
    <mergeCell ref="C1235:E1235"/>
    <mergeCell ref="G1235:H1235"/>
    <mergeCell ref="I1235:M1235"/>
    <mergeCell ref="N1235:P1235"/>
    <mergeCell ref="Q1235:R1235"/>
    <mergeCell ref="C1243:E1243"/>
    <mergeCell ref="G1243:H1243"/>
    <mergeCell ref="I1243:M1243"/>
    <mergeCell ref="N1243:P1243"/>
    <mergeCell ref="Q1243:R1243"/>
    <mergeCell ref="N1284:P1284"/>
    <mergeCell ref="Q1284:R1284"/>
    <mergeCell ref="C1285:E1285"/>
    <mergeCell ref="G1285:H1285"/>
    <mergeCell ref="I1285:M1285"/>
    <mergeCell ref="N1285:P1285"/>
    <mergeCell ref="C990:E990"/>
    <mergeCell ref="G990:H990"/>
    <mergeCell ref="G993:H993"/>
    <mergeCell ref="I993:M993"/>
    <mergeCell ref="N993:P993"/>
    <mergeCell ref="Q993:R993"/>
    <mergeCell ref="C1000:E1000"/>
    <mergeCell ref="I1000:M1000"/>
    <mergeCell ref="C1198:E1198"/>
    <mergeCell ref="G1198:H1198"/>
    <mergeCell ref="I1198:M1198"/>
    <mergeCell ref="N1198:P1198"/>
    <mergeCell ref="Q1198:R1198"/>
    <mergeCell ref="I1173:M1173"/>
    <mergeCell ref="N1173:P1173"/>
    <mergeCell ref="Q1173:R1173"/>
    <mergeCell ref="B1174:F1174"/>
    <mergeCell ref="G1174:H1174"/>
    <mergeCell ref="I990:M990"/>
    <mergeCell ref="N990:P990"/>
    <mergeCell ref="Q990:R990"/>
    <mergeCell ref="C991:E991"/>
    <mergeCell ref="G991:H991"/>
    <mergeCell ref="I991:M991"/>
    <mergeCell ref="N991:P991"/>
    <mergeCell ref="Q991:R991"/>
    <mergeCell ref="C985:E985"/>
    <mergeCell ref="G1028:H1028"/>
    <mergeCell ref="G1029:H1029"/>
    <mergeCell ref="G1026:H1026"/>
    <mergeCell ref="G1027:H1027"/>
    <mergeCell ref="G1024:H1024"/>
    <mergeCell ref="I1024:M1024"/>
    <mergeCell ref="N1024:P1024"/>
    <mergeCell ref="G1025:H1025"/>
    <mergeCell ref="I1025:M1025"/>
    <mergeCell ref="N1025:P1025"/>
    <mergeCell ref="Q1025:R1025"/>
    <mergeCell ref="C1022:E1022"/>
    <mergeCell ref="G1022:H1022"/>
    <mergeCell ref="I1022:M1022"/>
    <mergeCell ref="Q1022:R1022"/>
    <mergeCell ref="C1119:E1119"/>
    <mergeCell ref="G1119:H1119"/>
    <mergeCell ref="I1119:M1119"/>
    <mergeCell ref="N1119:P1119"/>
    <mergeCell ref="G1116:H1116"/>
    <mergeCell ref="G1115:H1115"/>
    <mergeCell ref="C1066:E1066"/>
    <mergeCell ref="I1066:M1066"/>
    <mergeCell ref="N1066:P1066"/>
    <mergeCell ref="Q1066:R1066"/>
    <mergeCell ref="C1067:E1067"/>
    <mergeCell ref="G1067:H1067"/>
    <mergeCell ref="I1067:M1067"/>
    <mergeCell ref="N1067:P1067"/>
    <mergeCell ref="Q1067:R1067"/>
    <mergeCell ref="Q1061:R1061"/>
    <mergeCell ref="C1062:E1062"/>
    <mergeCell ref="G1062:H1062"/>
    <mergeCell ref="I1062:M1062"/>
    <mergeCell ref="N1062:P1062"/>
    <mergeCell ref="Q1197:R1197"/>
    <mergeCell ref="C1194:E1194"/>
    <mergeCell ref="Q911:R911"/>
    <mergeCell ref="C912:E912"/>
    <mergeCell ref="Q912:R912"/>
    <mergeCell ref="C913:E913"/>
    <mergeCell ref="C914:E914"/>
    <mergeCell ref="I914:M914"/>
    <mergeCell ref="N914:P914"/>
    <mergeCell ref="Q914:R914"/>
    <mergeCell ref="G947:H947"/>
    <mergeCell ref="I947:M947"/>
    <mergeCell ref="N947:P947"/>
    <mergeCell ref="Q947:R947"/>
    <mergeCell ref="C944:E944"/>
    <mergeCell ref="G944:H944"/>
    <mergeCell ref="I944:M944"/>
    <mergeCell ref="N944:P944"/>
    <mergeCell ref="Q944:R944"/>
    <mergeCell ref="C945:E945"/>
    <mergeCell ref="G945:H945"/>
    <mergeCell ref="I945:M945"/>
    <mergeCell ref="N945:P945"/>
    <mergeCell ref="Q945:R945"/>
    <mergeCell ref="C942:E942"/>
    <mergeCell ref="G942:H942"/>
    <mergeCell ref="I942:M942"/>
    <mergeCell ref="N942:P942"/>
    <mergeCell ref="G1053:H1053"/>
    <mergeCell ref="C982:E982"/>
    <mergeCell ref="I982:M982"/>
    <mergeCell ref="N982:P982"/>
    <mergeCell ref="Q982:R982"/>
    <mergeCell ref="C983:E983"/>
    <mergeCell ref="G983:H983"/>
    <mergeCell ref="I983:M983"/>
    <mergeCell ref="N983:P983"/>
    <mergeCell ref="Q983:R983"/>
    <mergeCell ref="Q977:R977"/>
    <mergeCell ref="C978:E978"/>
    <mergeCell ref="G978:H978"/>
    <mergeCell ref="I978:M978"/>
    <mergeCell ref="N978:P978"/>
    <mergeCell ref="Q978:R978"/>
    <mergeCell ref="C979:E979"/>
    <mergeCell ref="I979:M979"/>
    <mergeCell ref="N979:P979"/>
    <mergeCell ref="Q979:R979"/>
    <mergeCell ref="G971:H971"/>
    <mergeCell ref="G972:H972"/>
    <mergeCell ref="C975:E975"/>
    <mergeCell ref="G975:H975"/>
    <mergeCell ref="I975:M975"/>
    <mergeCell ref="N975:P975"/>
    <mergeCell ref="C976:E976"/>
    <mergeCell ref="G976:H976"/>
    <mergeCell ref="I976:M976"/>
    <mergeCell ref="N976:P976"/>
    <mergeCell ref="Q976:R976"/>
    <mergeCell ref="C977:E977"/>
    <mergeCell ref="G977:H977"/>
    <mergeCell ref="I977:M977"/>
    <mergeCell ref="N977:P977"/>
    <mergeCell ref="I989:M989"/>
    <mergeCell ref="N989:P989"/>
    <mergeCell ref="Q989:R989"/>
    <mergeCell ref="C900:E900"/>
    <mergeCell ref="G900:H900"/>
    <mergeCell ref="I900:M900"/>
    <mergeCell ref="N900:P900"/>
    <mergeCell ref="Q900:R900"/>
    <mergeCell ref="Q901:R901"/>
    <mergeCell ref="C898:E898"/>
    <mergeCell ref="I898:M898"/>
    <mergeCell ref="N898:P898"/>
    <mergeCell ref="Q898:R898"/>
    <mergeCell ref="C899:E899"/>
    <mergeCell ref="G899:H899"/>
    <mergeCell ref="I899:M899"/>
    <mergeCell ref="N899:P899"/>
    <mergeCell ref="Q899:R899"/>
    <mergeCell ref="G894:H894"/>
    <mergeCell ref="G893:H893"/>
    <mergeCell ref="C910:E910"/>
    <mergeCell ref="G910:H910"/>
    <mergeCell ref="I910:M910"/>
    <mergeCell ref="Q910:R910"/>
    <mergeCell ref="C908:E908"/>
    <mergeCell ref="G908:H908"/>
    <mergeCell ref="I908:M908"/>
    <mergeCell ref="N908:P908"/>
    <mergeCell ref="C866:E866"/>
    <mergeCell ref="G866:H866"/>
    <mergeCell ref="I866:M866"/>
    <mergeCell ref="N866:P866"/>
    <mergeCell ref="Q866:R866"/>
    <mergeCell ref="C867:E867"/>
    <mergeCell ref="G867:H867"/>
    <mergeCell ref="I867:M867"/>
    <mergeCell ref="N867:P867"/>
    <mergeCell ref="Q867:R867"/>
    <mergeCell ref="A891:R891"/>
    <mergeCell ref="A892:B892"/>
    <mergeCell ref="C892:D892"/>
    <mergeCell ref="E892:F892"/>
    <mergeCell ref="G892:J892"/>
    <mergeCell ref="K892:M892"/>
    <mergeCell ref="N892:R892"/>
    <mergeCell ref="A893:A894"/>
    <mergeCell ref="B893:F893"/>
    <mergeCell ref="I893:R893"/>
    <mergeCell ref="B894:F894"/>
    <mergeCell ref="I894:L894"/>
    <mergeCell ref="N894:O894"/>
    <mergeCell ref="A896:A947"/>
    <mergeCell ref="B896:O896"/>
    <mergeCell ref="Q896:R897"/>
    <mergeCell ref="N910:P910"/>
    <mergeCell ref="C911:E911"/>
    <mergeCell ref="G911:H911"/>
    <mergeCell ref="I911:M911"/>
    <mergeCell ref="N911:P911"/>
    <mergeCell ref="C937:E937"/>
    <mergeCell ref="G937:H937"/>
    <mergeCell ref="I937:M937"/>
    <mergeCell ref="N937:P937"/>
    <mergeCell ref="Q937:R937"/>
    <mergeCell ref="C934:E934"/>
    <mergeCell ref="G934:H934"/>
    <mergeCell ref="I934:M934"/>
    <mergeCell ref="G765:H765"/>
    <mergeCell ref="I765:M765"/>
    <mergeCell ref="C720:E720"/>
    <mergeCell ref="I720:M720"/>
    <mergeCell ref="N720:P720"/>
    <mergeCell ref="Q720:R720"/>
    <mergeCell ref="C721:E721"/>
    <mergeCell ref="G721:H721"/>
    <mergeCell ref="I721:M721"/>
    <mergeCell ref="N721:P721"/>
    <mergeCell ref="Q721:R721"/>
    <mergeCell ref="Q723:R723"/>
    <mergeCell ref="N760:P760"/>
    <mergeCell ref="Q760:R760"/>
    <mergeCell ref="C761:E761"/>
    <mergeCell ref="I761:M761"/>
    <mergeCell ref="N761:P761"/>
    <mergeCell ref="Q761:R761"/>
    <mergeCell ref="C762:E762"/>
    <mergeCell ref="I762:M762"/>
    <mergeCell ref="N762:P762"/>
    <mergeCell ref="Q762:R762"/>
    <mergeCell ref="C763:E763"/>
    <mergeCell ref="G763:H763"/>
    <mergeCell ref="I763:M763"/>
    <mergeCell ref="N763:P763"/>
    <mergeCell ref="Q763:R763"/>
    <mergeCell ref="C764:E764"/>
    <mergeCell ref="G764:H764"/>
    <mergeCell ref="I764:M764"/>
    <mergeCell ref="N764:P764"/>
    <mergeCell ref="Q764:R764"/>
    <mergeCell ref="Q765:R765"/>
    <mergeCell ref="G762:H762"/>
    <mergeCell ref="C757:E757"/>
    <mergeCell ref="G757:H757"/>
    <mergeCell ref="I757:M757"/>
    <mergeCell ref="N757:P757"/>
    <mergeCell ref="Q757:R757"/>
    <mergeCell ref="C758:E758"/>
    <mergeCell ref="A743:R743"/>
    <mergeCell ref="A744:B744"/>
    <mergeCell ref="C744:D744"/>
    <mergeCell ref="G744:J744"/>
    <mergeCell ref="K744:M744"/>
    <mergeCell ref="N744:R744"/>
    <mergeCell ref="A745:A746"/>
    <mergeCell ref="B745:F745"/>
    <mergeCell ref="I745:R745"/>
    <mergeCell ref="I746:L746"/>
    <mergeCell ref="N746:O746"/>
    <mergeCell ref="N752:P752"/>
    <mergeCell ref="Q752:R752"/>
    <mergeCell ref="C753:E753"/>
    <mergeCell ref="G753:H753"/>
    <mergeCell ref="I753:M753"/>
    <mergeCell ref="N753:P753"/>
    <mergeCell ref="Q753:R753"/>
    <mergeCell ref="C754:E754"/>
    <mergeCell ref="G754:H754"/>
    <mergeCell ref="I754:M754"/>
    <mergeCell ref="N754:P754"/>
    <mergeCell ref="Q754:R754"/>
    <mergeCell ref="C755:E755"/>
    <mergeCell ref="I672:L672"/>
    <mergeCell ref="N672:O672"/>
    <mergeCell ref="N691:P691"/>
    <mergeCell ref="Q691:R691"/>
    <mergeCell ref="G699:H699"/>
    <mergeCell ref="I699:M699"/>
    <mergeCell ref="N699:P699"/>
    <mergeCell ref="Q699:R699"/>
    <mergeCell ref="C696:E696"/>
    <mergeCell ref="G696:H696"/>
    <mergeCell ref="I696:M696"/>
    <mergeCell ref="G731:H731"/>
    <mergeCell ref="Q725:R725"/>
    <mergeCell ref="C726:E726"/>
    <mergeCell ref="G726:H726"/>
    <mergeCell ref="I726:M726"/>
    <mergeCell ref="Q726:R726"/>
    <mergeCell ref="G719:H719"/>
    <mergeCell ref="G720:H720"/>
    <mergeCell ref="C723:E723"/>
    <mergeCell ref="G723:H723"/>
    <mergeCell ref="I723:M723"/>
    <mergeCell ref="N723:P723"/>
    <mergeCell ref="C724:E724"/>
    <mergeCell ref="G724:H724"/>
    <mergeCell ref="I724:M724"/>
    <mergeCell ref="N724:P724"/>
    <mergeCell ref="Q724:R724"/>
    <mergeCell ref="C725:E725"/>
    <mergeCell ref="G725:H725"/>
    <mergeCell ref="I725:M725"/>
    <mergeCell ref="N725:P725"/>
    <mergeCell ref="N778:P778"/>
    <mergeCell ref="Q778:R778"/>
    <mergeCell ref="C712:E712"/>
    <mergeCell ref="G712:H712"/>
    <mergeCell ref="I712:M712"/>
    <mergeCell ref="N712:P712"/>
    <mergeCell ref="Q712:R712"/>
    <mergeCell ref="C713:E713"/>
    <mergeCell ref="C680:E680"/>
    <mergeCell ref="G680:H680"/>
    <mergeCell ref="I680:M680"/>
    <mergeCell ref="N680:P680"/>
    <mergeCell ref="Q680:R680"/>
    <mergeCell ref="Q681:R681"/>
    <mergeCell ref="N700:P700"/>
    <mergeCell ref="C701:E701"/>
    <mergeCell ref="G701:H701"/>
    <mergeCell ref="I701:M701"/>
    <mergeCell ref="C707:E707"/>
    <mergeCell ref="I707:M707"/>
    <mergeCell ref="N707:P707"/>
    <mergeCell ref="Q707:R707"/>
    <mergeCell ref="C708:E708"/>
    <mergeCell ref="G708:H708"/>
    <mergeCell ref="I708:M708"/>
    <mergeCell ref="N708:P708"/>
    <mergeCell ref="Q708:R708"/>
    <mergeCell ref="C709:E709"/>
    <mergeCell ref="G709:H709"/>
    <mergeCell ref="I709:M709"/>
    <mergeCell ref="N709:P709"/>
    <mergeCell ref="Q709:R709"/>
    <mergeCell ref="Q619:R619"/>
    <mergeCell ref="C630:E630"/>
    <mergeCell ref="G630:H630"/>
    <mergeCell ref="I630:M630"/>
    <mergeCell ref="N630:P630"/>
    <mergeCell ref="Q630:R630"/>
    <mergeCell ref="C631:E631"/>
    <mergeCell ref="G631:H631"/>
    <mergeCell ref="I631:M631"/>
    <mergeCell ref="N631:P631"/>
    <mergeCell ref="Q631:R631"/>
    <mergeCell ref="C632:E632"/>
    <mergeCell ref="G632:H632"/>
    <mergeCell ref="I632:M632"/>
    <mergeCell ref="N632:P632"/>
    <mergeCell ref="C633:E633"/>
    <mergeCell ref="Q646:R646"/>
    <mergeCell ref="C647:E647"/>
    <mergeCell ref="G647:H647"/>
    <mergeCell ref="I647:M647"/>
    <mergeCell ref="N647:P647"/>
    <mergeCell ref="Q647:R647"/>
    <mergeCell ref="Q641:R641"/>
    <mergeCell ref="C642:E642"/>
    <mergeCell ref="G642:H642"/>
    <mergeCell ref="I642:M642"/>
    <mergeCell ref="N642:P642"/>
    <mergeCell ref="Q642:R642"/>
    <mergeCell ref="C643:E643"/>
    <mergeCell ref="I643:M643"/>
    <mergeCell ref="N643:P643"/>
    <mergeCell ref="Q643:R643"/>
    <mergeCell ref="C641:E641"/>
    <mergeCell ref="G641:H641"/>
    <mergeCell ref="C623:E623"/>
    <mergeCell ref="I623:M623"/>
    <mergeCell ref="N623:P623"/>
    <mergeCell ref="Q623:R623"/>
    <mergeCell ref="C634:E634"/>
    <mergeCell ref="G634:H634"/>
    <mergeCell ref="I634:M634"/>
    <mergeCell ref="N634:P634"/>
    <mergeCell ref="Q634:R634"/>
    <mergeCell ref="C635:E635"/>
    <mergeCell ref="I635:M635"/>
    <mergeCell ref="N635:P635"/>
    <mergeCell ref="N636:P636"/>
    <mergeCell ref="Q636:R636"/>
    <mergeCell ref="N616:P616"/>
    <mergeCell ref="C617:E617"/>
    <mergeCell ref="G617:H617"/>
    <mergeCell ref="I617:M617"/>
    <mergeCell ref="C546:E546"/>
    <mergeCell ref="G546:H546"/>
    <mergeCell ref="I546:M546"/>
    <mergeCell ref="N546:P546"/>
    <mergeCell ref="Q546:R546"/>
    <mergeCell ref="C547:E547"/>
    <mergeCell ref="G547:H547"/>
    <mergeCell ref="I547:M547"/>
    <mergeCell ref="N547:P547"/>
    <mergeCell ref="Q547:R547"/>
    <mergeCell ref="C548:E548"/>
    <mergeCell ref="G548:H548"/>
    <mergeCell ref="I548:M548"/>
    <mergeCell ref="N548:P548"/>
    <mergeCell ref="Q548:R548"/>
    <mergeCell ref="C549:E549"/>
    <mergeCell ref="I549:M549"/>
    <mergeCell ref="N549:P549"/>
    <mergeCell ref="Q549:R549"/>
    <mergeCell ref="C550:E550"/>
    <mergeCell ref="G550:H550"/>
    <mergeCell ref="I550:M550"/>
    <mergeCell ref="N550:P550"/>
    <mergeCell ref="Q578:R578"/>
    <mergeCell ref="A595:R595"/>
    <mergeCell ref="A596:B596"/>
    <mergeCell ref="C596:D596"/>
    <mergeCell ref="E596:F596"/>
    <mergeCell ref="G596:J596"/>
    <mergeCell ref="K596:M596"/>
    <mergeCell ref="N596:R596"/>
    <mergeCell ref="A579:A581"/>
    <mergeCell ref="B579:P579"/>
    <mergeCell ref="Q579:R580"/>
    <mergeCell ref="I580:M580"/>
    <mergeCell ref="N580:P580"/>
    <mergeCell ref="B581:D581"/>
    <mergeCell ref="E581:F581"/>
    <mergeCell ref="I581:M581"/>
    <mergeCell ref="N581:P581"/>
    <mergeCell ref="Q581:R581"/>
    <mergeCell ref="B582:F582"/>
    <mergeCell ref="G582:H582"/>
    <mergeCell ref="A583:A584"/>
    <mergeCell ref="B583:D583"/>
    <mergeCell ref="E583:F583"/>
    <mergeCell ref="G583:H583"/>
    <mergeCell ref="K583:R583"/>
    <mergeCell ref="B584:D584"/>
    <mergeCell ref="E584:F584"/>
    <mergeCell ref="G584:H584"/>
    <mergeCell ref="J584:J594"/>
    <mergeCell ref="K584:R594"/>
    <mergeCell ref="G585:H585"/>
    <mergeCell ref="B591:H591"/>
    <mergeCell ref="B592:H592"/>
    <mergeCell ref="B593:H593"/>
    <mergeCell ref="B594:H594"/>
    <mergeCell ref="C574:E574"/>
    <mergeCell ref="G574:H574"/>
    <mergeCell ref="N559:P559"/>
    <mergeCell ref="Q559:R559"/>
    <mergeCell ref="B588:H588"/>
    <mergeCell ref="B589:H589"/>
    <mergeCell ref="I272:M272"/>
    <mergeCell ref="N272:P272"/>
    <mergeCell ref="Q272:R272"/>
    <mergeCell ref="C273:E273"/>
    <mergeCell ref="G273:H273"/>
    <mergeCell ref="I273:M273"/>
    <mergeCell ref="N273:P273"/>
    <mergeCell ref="Q273:R273"/>
    <mergeCell ref="C270:E270"/>
    <mergeCell ref="G270:H270"/>
    <mergeCell ref="I270:M270"/>
    <mergeCell ref="N270:P270"/>
    <mergeCell ref="Q270:R270"/>
    <mergeCell ref="C271:E271"/>
    <mergeCell ref="C249:E249"/>
    <mergeCell ref="G249:H249"/>
    <mergeCell ref="I249:M249"/>
    <mergeCell ref="N249:P249"/>
    <mergeCell ref="Q249:R249"/>
    <mergeCell ref="G483:H483"/>
    <mergeCell ref="I483:M483"/>
    <mergeCell ref="C544:E544"/>
    <mergeCell ref="G544:H544"/>
    <mergeCell ref="I544:M544"/>
    <mergeCell ref="N544:P544"/>
    <mergeCell ref="N502:P502"/>
    <mergeCell ref="Q502:R502"/>
    <mergeCell ref="C503:E503"/>
    <mergeCell ref="G503:H503"/>
    <mergeCell ref="I503:M503"/>
    <mergeCell ref="N503:P503"/>
    <mergeCell ref="Q503:R503"/>
    <mergeCell ref="C504:E504"/>
    <mergeCell ref="G504:H504"/>
    <mergeCell ref="I504:M504"/>
    <mergeCell ref="Q504:R504"/>
    <mergeCell ref="G502:H502"/>
    <mergeCell ref="I502:M502"/>
    <mergeCell ref="Q544:R544"/>
    <mergeCell ref="G330:H330"/>
    <mergeCell ref="I330:M330"/>
    <mergeCell ref="N330:P330"/>
    <mergeCell ref="Q330:R330"/>
    <mergeCell ref="C331:E331"/>
    <mergeCell ref="G331:H331"/>
    <mergeCell ref="I331:M331"/>
    <mergeCell ref="N331:P331"/>
    <mergeCell ref="Q331:R331"/>
    <mergeCell ref="N280:P280"/>
    <mergeCell ref="C281:E281"/>
    <mergeCell ref="G281:H281"/>
    <mergeCell ref="I281:M281"/>
    <mergeCell ref="N281:P281"/>
    <mergeCell ref="Q281:R281"/>
    <mergeCell ref="C282:E282"/>
    <mergeCell ref="Q282:R282"/>
    <mergeCell ref="C310:E310"/>
    <mergeCell ref="I310:M310"/>
    <mergeCell ref="N310:P310"/>
    <mergeCell ref="Q310:R310"/>
    <mergeCell ref="C311:E311"/>
    <mergeCell ref="G311:H311"/>
    <mergeCell ref="I311:M311"/>
    <mergeCell ref="N311:P311"/>
    <mergeCell ref="G240:H240"/>
    <mergeCell ref="I240:M240"/>
    <mergeCell ref="N240:P240"/>
    <mergeCell ref="G241:H241"/>
    <mergeCell ref="I241:M241"/>
    <mergeCell ref="N241:P241"/>
    <mergeCell ref="Q241:R241"/>
    <mergeCell ref="C238:E238"/>
    <mergeCell ref="G238:H238"/>
    <mergeCell ref="I238:M238"/>
    <mergeCell ref="Q238:R238"/>
    <mergeCell ref="Q240:R240"/>
    <mergeCell ref="C241:E241"/>
    <mergeCell ref="C242:E242"/>
    <mergeCell ref="I242:M242"/>
    <mergeCell ref="N242:P242"/>
    <mergeCell ref="Q242:R242"/>
    <mergeCell ref="C243:E243"/>
    <mergeCell ref="I243:M243"/>
    <mergeCell ref="C386:E386"/>
    <mergeCell ref="G386:H386"/>
    <mergeCell ref="I386:M386"/>
    <mergeCell ref="N386:P386"/>
    <mergeCell ref="Q386:R386"/>
    <mergeCell ref="Q387:R387"/>
    <mergeCell ref="G450:H450"/>
    <mergeCell ref="G436:H436"/>
    <mergeCell ref="G437:H437"/>
    <mergeCell ref="G434:H434"/>
    <mergeCell ref="G435:H435"/>
    <mergeCell ref="B434:F434"/>
    <mergeCell ref="G432:H432"/>
    <mergeCell ref="I432:M432"/>
    <mergeCell ref="N432:P432"/>
    <mergeCell ref="G433:H433"/>
    <mergeCell ref="I433:M433"/>
    <mergeCell ref="N433:P433"/>
    <mergeCell ref="Q433:R433"/>
    <mergeCell ref="Q244:R244"/>
    <mergeCell ref="C245:E245"/>
    <mergeCell ref="I245:M245"/>
    <mergeCell ref="N245:P245"/>
    <mergeCell ref="Q245:R245"/>
    <mergeCell ref="C246:E246"/>
    <mergeCell ref="G246:H246"/>
    <mergeCell ref="I246:M246"/>
    <mergeCell ref="N246:P246"/>
    <mergeCell ref="Q246:R246"/>
    <mergeCell ref="G253:H253"/>
    <mergeCell ref="I253:M253"/>
    <mergeCell ref="N253:P253"/>
    <mergeCell ref="Q253:R253"/>
    <mergeCell ref="C254:E254"/>
    <mergeCell ref="G254:H254"/>
    <mergeCell ref="I254:M254"/>
    <mergeCell ref="N254:P254"/>
    <mergeCell ref="Q254:R254"/>
    <mergeCell ref="C275:E275"/>
    <mergeCell ref="G275:H275"/>
    <mergeCell ref="I275:M275"/>
    <mergeCell ref="N275:P275"/>
    <mergeCell ref="Q275:R275"/>
    <mergeCell ref="C272:E272"/>
    <mergeCell ref="G272:H272"/>
    <mergeCell ref="C178:E178"/>
    <mergeCell ref="G178:H178"/>
    <mergeCell ref="I178:M178"/>
    <mergeCell ref="N178:P178"/>
    <mergeCell ref="Q178:R178"/>
    <mergeCell ref="C179:E179"/>
    <mergeCell ref="G179:H179"/>
    <mergeCell ref="I179:M179"/>
    <mergeCell ref="N179:P179"/>
    <mergeCell ref="Q179:R179"/>
    <mergeCell ref="C184:E184"/>
    <mergeCell ref="G184:H184"/>
    <mergeCell ref="I184:M184"/>
    <mergeCell ref="N184:P184"/>
    <mergeCell ref="Q184:R184"/>
    <mergeCell ref="C185:E185"/>
    <mergeCell ref="G185:H185"/>
    <mergeCell ref="I185:M185"/>
    <mergeCell ref="N185:P185"/>
    <mergeCell ref="Q185:R185"/>
    <mergeCell ref="C182:E182"/>
    <mergeCell ref="G182:H182"/>
    <mergeCell ref="I182:M182"/>
    <mergeCell ref="N182:P182"/>
    <mergeCell ref="Q182:R182"/>
    <mergeCell ref="C183:E183"/>
    <mergeCell ref="G183:H183"/>
    <mergeCell ref="I183:M183"/>
    <mergeCell ref="N183:P183"/>
    <mergeCell ref="Q183:R183"/>
    <mergeCell ref="C180:E180"/>
    <mergeCell ref="G180:H180"/>
    <mergeCell ref="I180:M180"/>
    <mergeCell ref="N180:P180"/>
    <mergeCell ref="Q180:R180"/>
    <mergeCell ref="C181:E181"/>
    <mergeCell ref="G181:H181"/>
    <mergeCell ref="I181:M181"/>
    <mergeCell ref="N181:P181"/>
    <mergeCell ref="Q181:R181"/>
    <mergeCell ref="N186:P186"/>
    <mergeCell ref="I265:M265"/>
    <mergeCell ref="N265:P265"/>
    <mergeCell ref="Q265:R265"/>
    <mergeCell ref="C262:E262"/>
    <mergeCell ref="G262:H262"/>
    <mergeCell ref="I262:M262"/>
    <mergeCell ref="N262:P262"/>
    <mergeCell ref="Q262:R262"/>
    <mergeCell ref="C263:E263"/>
    <mergeCell ref="G263:H263"/>
    <mergeCell ref="I263:M263"/>
    <mergeCell ref="N263:P263"/>
    <mergeCell ref="Q263:R263"/>
    <mergeCell ref="C261:E261"/>
    <mergeCell ref="G261:H261"/>
    <mergeCell ref="I261:M261"/>
    <mergeCell ref="N261:P261"/>
    <mergeCell ref="C257:E257"/>
    <mergeCell ref="I257:M257"/>
    <mergeCell ref="C3592:E3592"/>
    <mergeCell ref="G3592:H3592"/>
    <mergeCell ref="I3592:M3592"/>
    <mergeCell ref="N3592:P3592"/>
    <mergeCell ref="Q3592:R3592"/>
    <mergeCell ref="C3593:E3593"/>
    <mergeCell ref="G3593:H3593"/>
    <mergeCell ref="G3583:H3583"/>
    <mergeCell ref="G3585:H3585"/>
    <mergeCell ref="G3586:H3586"/>
    <mergeCell ref="C3584:E3584"/>
    <mergeCell ref="G3584:H3584"/>
    <mergeCell ref="I3584:M3584"/>
    <mergeCell ref="N3584:P3584"/>
    <mergeCell ref="Q3584:R3584"/>
    <mergeCell ref="C3585:E3585"/>
    <mergeCell ref="I3585:M3585"/>
    <mergeCell ref="G3574:H3574"/>
    <mergeCell ref="C192:E192"/>
    <mergeCell ref="G192:H192"/>
    <mergeCell ref="I192:M192"/>
    <mergeCell ref="N192:P192"/>
    <mergeCell ref="Q192:R192"/>
    <mergeCell ref="C193:E193"/>
    <mergeCell ref="G193:H193"/>
    <mergeCell ref="I193:M193"/>
    <mergeCell ref="N193:P193"/>
    <mergeCell ref="Q193:R193"/>
    <mergeCell ref="C190:E190"/>
    <mergeCell ref="N260:P260"/>
    <mergeCell ref="C248:E248"/>
    <mergeCell ref="Q260:R260"/>
    <mergeCell ref="G258:H258"/>
    <mergeCell ref="G257:H257"/>
    <mergeCell ref="G255:H255"/>
    <mergeCell ref="C253:E253"/>
    <mergeCell ref="C231:E231"/>
    <mergeCell ref="G231:H231"/>
    <mergeCell ref="I231:M231"/>
    <mergeCell ref="N231:P231"/>
    <mergeCell ref="C237:E237"/>
    <mergeCell ref="G237:H237"/>
    <mergeCell ref="I237:M237"/>
    <mergeCell ref="N237:P237"/>
    <mergeCell ref="Q237:R237"/>
    <mergeCell ref="C247:E247"/>
    <mergeCell ref="G247:H247"/>
    <mergeCell ref="I247:M247"/>
    <mergeCell ref="N247:P247"/>
    <mergeCell ref="Q247:R247"/>
    <mergeCell ref="G227:H227"/>
    <mergeCell ref="I233:M233"/>
    <mergeCell ref="N233:P233"/>
    <mergeCell ref="G198:H198"/>
    <mergeCell ref="I198:M198"/>
    <mergeCell ref="N198:P198"/>
    <mergeCell ref="G199:H199"/>
    <mergeCell ref="I199:M199"/>
    <mergeCell ref="N199:P199"/>
    <mergeCell ref="Q199:R199"/>
    <mergeCell ref="C194:E194"/>
    <mergeCell ref="G194:H194"/>
    <mergeCell ref="I194:M194"/>
    <mergeCell ref="N194:P194"/>
    <mergeCell ref="C3606:E3606"/>
    <mergeCell ref="G3606:H3606"/>
    <mergeCell ref="I3606:M3606"/>
    <mergeCell ref="N3606:P3606"/>
    <mergeCell ref="Q3606:R3606"/>
    <mergeCell ref="C3607:E3607"/>
    <mergeCell ref="G3607:H3607"/>
    <mergeCell ref="I3607:M3607"/>
    <mergeCell ref="N3607:P3607"/>
    <mergeCell ref="Q3607:R3607"/>
    <mergeCell ref="C3608:E3608"/>
    <mergeCell ref="G3608:H3608"/>
    <mergeCell ref="I3608:M3608"/>
    <mergeCell ref="N3608:P3608"/>
    <mergeCell ref="Q3608:R3608"/>
    <mergeCell ref="C3609:E3609"/>
    <mergeCell ref="G3609:H3609"/>
    <mergeCell ref="I3609:M3609"/>
    <mergeCell ref="N3609:P3609"/>
    <mergeCell ref="Q3609:R3609"/>
    <mergeCell ref="C3610:E3610"/>
    <mergeCell ref="G3610:H3610"/>
    <mergeCell ref="B3622:H3622"/>
    <mergeCell ref="B3623:H3623"/>
    <mergeCell ref="B3624:H3624"/>
    <mergeCell ref="B3625:H3625"/>
    <mergeCell ref="B3626:H3626"/>
    <mergeCell ref="B3627:H3627"/>
    <mergeCell ref="B3628:H3628"/>
    <mergeCell ref="G3644:H3644"/>
    <mergeCell ref="G3645:H3645"/>
    <mergeCell ref="G3646:H3646"/>
    <mergeCell ref="G3647:H3647"/>
    <mergeCell ref="C3640:E3640"/>
    <mergeCell ref="G3640:H3640"/>
    <mergeCell ref="I3640:M3640"/>
    <mergeCell ref="Q3640:R3640"/>
    <mergeCell ref="G3642:H3642"/>
    <mergeCell ref="I3647:M3647"/>
    <mergeCell ref="I3635:M3635"/>
    <mergeCell ref="N3635:P3635"/>
    <mergeCell ref="Q3638:R3638"/>
    <mergeCell ref="C3639:E3639"/>
    <mergeCell ref="G3639:H3639"/>
    <mergeCell ref="I3639:M3639"/>
    <mergeCell ref="N3639:P3639"/>
    <mergeCell ref="Q3639:R3639"/>
    <mergeCell ref="C3636:E3636"/>
    <mergeCell ref="G3636:H3636"/>
    <mergeCell ref="I3636:M3636"/>
    <mergeCell ref="N3636:P3636"/>
    <mergeCell ref="Q3636:R3636"/>
    <mergeCell ref="C3637:E3637"/>
    <mergeCell ref="G3637:H3637"/>
    <mergeCell ref="I3637:M3637"/>
    <mergeCell ref="N3637:P3637"/>
    <mergeCell ref="Q3637:R3637"/>
    <mergeCell ref="C3635:E3635"/>
    <mergeCell ref="G3635:H3635"/>
    <mergeCell ref="Q3650:R3650"/>
    <mergeCell ref="N3643:P3643"/>
    <mergeCell ref="Q3643:R3643"/>
    <mergeCell ref="N3585:P3585"/>
    <mergeCell ref="G3558:H3558"/>
    <mergeCell ref="G3590:H3590"/>
    <mergeCell ref="I3590:M3590"/>
    <mergeCell ref="N3590:P3590"/>
    <mergeCell ref="Q3590:R3590"/>
    <mergeCell ref="C3591:E3591"/>
    <mergeCell ref="N3589:P3589"/>
    <mergeCell ref="C3590:E3590"/>
    <mergeCell ref="I3526:M3526"/>
    <mergeCell ref="N3526:P3526"/>
    <mergeCell ref="Q3526:R3526"/>
    <mergeCell ref="C3527:E3527"/>
    <mergeCell ref="G3527:H3527"/>
    <mergeCell ref="I3527:M3527"/>
    <mergeCell ref="N3527:P3527"/>
    <mergeCell ref="Q3527:R3527"/>
    <mergeCell ref="Q3519:R3519"/>
    <mergeCell ref="C3520:E3520"/>
    <mergeCell ref="I3520:M3520"/>
    <mergeCell ref="N3520:P3520"/>
    <mergeCell ref="Q3520:R3520"/>
    <mergeCell ref="Q3585:R3585"/>
    <mergeCell ref="C3588:E3588"/>
    <mergeCell ref="G3588:H3588"/>
    <mergeCell ref="I3588:M3588"/>
    <mergeCell ref="N3588:P3588"/>
    <mergeCell ref="Q3588:R3588"/>
    <mergeCell ref="Q3589:R3589"/>
    <mergeCell ref="N3586:P3586"/>
    <mergeCell ref="Q3586:R3586"/>
    <mergeCell ref="C3587:E3587"/>
    <mergeCell ref="G3587:H3587"/>
    <mergeCell ref="I3587:M3587"/>
    <mergeCell ref="N3587:P3587"/>
    <mergeCell ref="Q3587:R3587"/>
    <mergeCell ref="Q3521:R3521"/>
    <mergeCell ref="C3522:E3522"/>
    <mergeCell ref="G3522:H3522"/>
    <mergeCell ref="I3522:M3522"/>
    <mergeCell ref="N3522:P3522"/>
    <mergeCell ref="Q3522:R3522"/>
    <mergeCell ref="C3523:E3523"/>
    <mergeCell ref="G3523:H3523"/>
    <mergeCell ref="I3523:M3523"/>
    <mergeCell ref="N3523:P3523"/>
    <mergeCell ref="Q3523:R3523"/>
    <mergeCell ref="C3519:E3519"/>
    <mergeCell ref="C3524:E3524"/>
    <mergeCell ref="G3524:H3524"/>
    <mergeCell ref="I3524:M3524"/>
    <mergeCell ref="N3524:P3524"/>
    <mergeCell ref="Q3524:R3524"/>
    <mergeCell ref="C3525:E3525"/>
    <mergeCell ref="G3525:H3525"/>
    <mergeCell ref="I3525:M3525"/>
    <mergeCell ref="N3525:P3525"/>
    <mergeCell ref="Q3525:R3525"/>
    <mergeCell ref="C3526:E3526"/>
    <mergeCell ref="N3574:P3574"/>
    <mergeCell ref="Q3574:R3574"/>
    <mergeCell ref="C3575:E3575"/>
    <mergeCell ref="C3456:E3456"/>
    <mergeCell ref="G3456:H3456"/>
    <mergeCell ref="I3456:M3456"/>
    <mergeCell ref="N3456:P3456"/>
    <mergeCell ref="Q3456:R3456"/>
    <mergeCell ref="C3457:E3457"/>
    <mergeCell ref="G3457:H3457"/>
    <mergeCell ref="I3457:M3457"/>
    <mergeCell ref="N3457:P3457"/>
    <mergeCell ref="Q3457:R3457"/>
    <mergeCell ref="C3502:E3502"/>
    <mergeCell ref="I3502:M3502"/>
    <mergeCell ref="N3502:P3502"/>
    <mergeCell ref="Q3502:R3502"/>
    <mergeCell ref="C3503:E3503"/>
    <mergeCell ref="G3503:H3503"/>
    <mergeCell ref="I3503:M3503"/>
    <mergeCell ref="N3503:P3503"/>
    <mergeCell ref="Q3503:R3503"/>
    <mergeCell ref="I3509:M3509"/>
    <mergeCell ref="N3509:P3509"/>
    <mergeCell ref="Q3509:R3509"/>
    <mergeCell ref="C3510:E3510"/>
    <mergeCell ref="G3510:H3510"/>
    <mergeCell ref="I3510:M3510"/>
    <mergeCell ref="N3510:P3510"/>
    <mergeCell ref="Q3510:R3510"/>
    <mergeCell ref="C3511:E3511"/>
    <mergeCell ref="G3511:H3511"/>
    <mergeCell ref="I3511:M3511"/>
    <mergeCell ref="N3511:P3511"/>
    <mergeCell ref="Q3511:R3511"/>
    <mergeCell ref="G3460:H3460"/>
    <mergeCell ref="G3489:H3489"/>
    <mergeCell ref="Q3459:R3459"/>
    <mergeCell ref="G3470:H3470"/>
    <mergeCell ref="G3471:H3471"/>
    <mergeCell ref="G3468:H3468"/>
    <mergeCell ref="G3469:H3469"/>
    <mergeCell ref="G3466:H3466"/>
    <mergeCell ref="N3505:P3505"/>
    <mergeCell ref="C3506:E3506"/>
    <mergeCell ref="G3506:H3506"/>
    <mergeCell ref="I3506:M3506"/>
    <mergeCell ref="N3506:P3506"/>
    <mergeCell ref="Q3506:R3506"/>
    <mergeCell ref="C3507:E3507"/>
    <mergeCell ref="G3507:H3507"/>
    <mergeCell ref="I3507:M3507"/>
    <mergeCell ref="N3507:P3507"/>
    <mergeCell ref="G3562:H3562"/>
    <mergeCell ref="G3526:H3526"/>
    <mergeCell ref="I3574:M3574"/>
    <mergeCell ref="G3563:H3563"/>
    <mergeCell ref="N3572:P3572"/>
    <mergeCell ref="Q3572:R3572"/>
    <mergeCell ref="C3573:E3573"/>
    <mergeCell ref="I3573:M3573"/>
    <mergeCell ref="N3573:P3573"/>
    <mergeCell ref="Q3573:R3573"/>
    <mergeCell ref="Q3507:R3507"/>
    <mergeCell ref="N3541:P3541"/>
    <mergeCell ref="Q3541:R3541"/>
    <mergeCell ref="N3442:P3442"/>
    <mergeCell ref="Q3442:R3442"/>
    <mergeCell ref="C3443:E3443"/>
    <mergeCell ref="C3447:E3447"/>
    <mergeCell ref="I3447:M3447"/>
    <mergeCell ref="N3447:P3447"/>
    <mergeCell ref="Q3447:R3447"/>
    <mergeCell ref="C3448:E3448"/>
    <mergeCell ref="G3448:H3448"/>
    <mergeCell ref="I3448:M3448"/>
    <mergeCell ref="N3448:P3448"/>
    <mergeCell ref="Q3448:R3448"/>
    <mergeCell ref="C3449:E3449"/>
    <mergeCell ref="G3450:H3450"/>
    <mergeCell ref="G3449:H3449"/>
    <mergeCell ref="G3447:H3447"/>
    <mergeCell ref="G3436:H3436"/>
    <mergeCell ref="G3437:H3437"/>
    <mergeCell ref="G3434:H3434"/>
    <mergeCell ref="G3435:H3435"/>
    <mergeCell ref="G3432:H3432"/>
    <mergeCell ref="I3432:M3432"/>
    <mergeCell ref="N3432:P3432"/>
    <mergeCell ref="G3433:H3433"/>
    <mergeCell ref="I3433:M3433"/>
    <mergeCell ref="N3433:P3433"/>
    <mergeCell ref="Q3433:R3433"/>
    <mergeCell ref="C3440:E3440"/>
    <mergeCell ref="G3440:H3440"/>
    <mergeCell ref="I3440:M3440"/>
    <mergeCell ref="N3440:P3440"/>
    <mergeCell ref="Q3440:R3440"/>
    <mergeCell ref="C3441:E3441"/>
    <mergeCell ref="G3441:H3441"/>
    <mergeCell ref="N3450:P3450"/>
    <mergeCell ref="Q3450:R3450"/>
    <mergeCell ref="G3443:H3443"/>
    <mergeCell ref="I3443:M3443"/>
    <mergeCell ref="N3443:P3443"/>
    <mergeCell ref="Q3443:R3443"/>
    <mergeCell ref="C3444:E3444"/>
    <mergeCell ref="G3444:H3444"/>
    <mergeCell ref="G3439:H3439"/>
    <mergeCell ref="Q3364:R3364"/>
    <mergeCell ref="C3365:E3365"/>
    <mergeCell ref="I3365:M3365"/>
    <mergeCell ref="N3365:P3365"/>
    <mergeCell ref="Q3365:R3365"/>
    <mergeCell ref="C3451:E3451"/>
    <mergeCell ref="G3451:H3451"/>
    <mergeCell ref="I3451:M3451"/>
    <mergeCell ref="N3451:P3451"/>
    <mergeCell ref="Q3451:R3451"/>
    <mergeCell ref="C3452:E3452"/>
    <mergeCell ref="Q3422:R3422"/>
    <mergeCell ref="C3423:E3423"/>
    <mergeCell ref="G3423:H3423"/>
    <mergeCell ref="I3423:M3423"/>
    <mergeCell ref="N3423:P3423"/>
    <mergeCell ref="Q3423:R3423"/>
    <mergeCell ref="C3445:E3445"/>
    <mergeCell ref="G3445:H3445"/>
    <mergeCell ref="A3391:A3393"/>
    <mergeCell ref="B3391:P3391"/>
    <mergeCell ref="Q3391:R3392"/>
    <mergeCell ref="B3392:D3392"/>
    <mergeCell ref="E3392:F3392"/>
    <mergeCell ref="I3392:M3392"/>
    <mergeCell ref="N3392:P3392"/>
    <mergeCell ref="I3393:M3393"/>
    <mergeCell ref="N3393:P3393"/>
    <mergeCell ref="Q3393:R3393"/>
    <mergeCell ref="B3394:F3394"/>
    <mergeCell ref="A3395:A3396"/>
    <mergeCell ref="B3395:D3395"/>
    <mergeCell ref="E3395:F3395"/>
    <mergeCell ref="K3395:R3395"/>
    <mergeCell ref="B3396:D3396"/>
    <mergeCell ref="E3396:F3396"/>
    <mergeCell ref="G3396:H3396"/>
    <mergeCell ref="J3396:J3406"/>
    <mergeCell ref="K3396:R3406"/>
    <mergeCell ref="G3397:H3397"/>
    <mergeCell ref="B3405:H3405"/>
    <mergeCell ref="B3406:H3406"/>
    <mergeCell ref="A3407:R3407"/>
    <mergeCell ref="A3408:B3408"/>
    <mergeCell ref="C3408:D3408"/>
    <mergeCell ref="E3408:F3408"/>
    <mergeCell ref="G3408:J3408"/>
    <mergeCell ref="K3408:M3408"/>
    <mergeCell ref="N3408:R3408"/>
    <mergeCell ref="A3409:A3410"/>
    <mergeCell ref="B3409:F3409"/>
    <mergeCell ref="N3415:P3415"/>
    <mergeCell ref="Q3415:R3415"/>
    <mergeCell ref="C3413:E3413"/>
    <mergeCell ref="G3413:H3413"/>
    <mergeCell ref="I3413:M3413"/>
    <mergeCell ref="N3413:P3413"/>
    <mergeCell ref="G3409:H3409"/>
    <mergeCell ref="I3409:R3409"/>
    <mergeCell ref="B3410:F3410"/>
    <mergeCell ref="I3441:M3441"/>
    <mergeCell ref="N3441:P3441"/>
    <mergeCell ref="Q3441:R3441"/>
    <mergeCell ref="C3442:E3442"/>
    <mergeCell ref="C3366:E3366"/>
    <mergeCell ref="I3366:M3366"/>
    <mergeCell ref="N3366:P3366"/>
    <mergeCell ref="Q3366:R3366"/>
    <mergeCell ref="C3367:E3367"/>
    <mergeCell ref="G3367:H3367"/>
    <mergeCell ref="I3367:M3367"/>
    <mergeCell ref="N3367:P3367"/>
    <mergeCell ref="Q3367:R3367"/>
    <mergeCell ref="C3355:E3355"/>
    <mergeCell ref="G3355:H3355"/>
    <mergeCell ref="I3355:M3355"/>
    <mergeCell ref="N3355:P3355"/>
    <mergeCell ref="Q3355:R3355"/>
    <mergeCell ref="C3356:E3356"/>
    <mergeCell ref="G3356:H3356"/>
    <mergeCell ref="I3356:M3356"/>
    <mergeCell ref="N3356:P3356"/>
    <mergeCell ref="Q3356:R3356"/>
    <mergeCell ref="C3346:E3346"/>
    <mergeCell ref="G3346:H3346"/>
    <mergeCell ref="I3346:M3346"/>
    <mergeCell ref="Q3346:R3346"/>
    <mergeCell ref="C3344:E3344"/>
    <mergeCell ref="G3344:H3344"/>
    <mergeCell ref="I3344:M3344"/>
    <mergeCell ref="N3344:P3344"/>
    <mergeCell ref="Q3344:R3344"/>
    <mergeCell ref="C3345:E3345"/>
    <mergeCell ref="G3345:H3345"/>
    <mergeCell ref="I3345:M3345"/>
    <mergeCell ref="N3345:P3345"/>
    <mergeCell ref="Q3345:R3345"/>
    <mergeCell ref="G3350:H3350"/>
    <mergeCell ref="G3351:H3351"/>
    <mergeCell ref="G3348:H3348"/>
    <mergeCell ref="I3348:M3348"/>
    <mergeCell ref="N3348:P3348"/>
    <mergeCell ref="G3349:H3349"/>
    <mergeCell ref="I3349:M3349"/>
    <mergeCell ref="N3349:P3349"/>
    <mergeCell ref="Q3349:R3349"/>
    <mergeCell ref="C3360:E3360"/>
    <mergeCell ref="G3360:H3360"/>
    <mergeCell ref="I3360:M3360"/>
    <mergeCell ref="N3360:P3360"/>
    <mergeCell ref="Q3360:R3360"/>
    <mergeCell ref="C3361:E3361"/>
    <mergeCell ref="G3361:H3361"/>
    <mergeCell ref="I3361:M3361"/>
    <mergeCell ref="N3361:P3361"/>
    <mergeCell ref="Q3361:R3361"/>
    <mergeCell ref="C3362:E3362"/>
    <mergeCell ref="G3362:H3362"/>
    <mergeCell ref="I3362:M3362"/>
    <mergeCell ref="N3362:P3362"/>
    <mergeCell ref="Q3362:R3362"/>
    <mergeCell ref="I3363:M3363"/>
    <mergeCell ref="N3363:P3363"/>
    <mergeCell ref="Q3363:R3363"/>
    <mergeCell ref="C3364:E3364"/>
    <mergeCell ref="G3364:H3364"/>
    <mergeCell ref="I3364:M3364"/>
    <mergeCell ref="N3364:P3364"/>
    <mergeCell ref="I3341:M3341"/>
    <mergeCell ref="N3341:P3341"/>
    <mergeCell ref="Q3341:R3341"/>
    <mergeCell ref="C3342:E3342"/>
    <mergeCell ref="G3342:H3342"/>
    <mergeCell ref="I3342:M3342"/>
    <mergeCell ref="N3342:P3342"/>
    <mergeCell ref="Q3342:R3342"/>
    <mergeCell ref="C3343:E3343"/>
    <mergeCell ref="G3343:H3343"/>
    <mergeCell ref="I3343:M3343"/>
    <mergeCell ref="N3343:P3343"/>
    <mergeCell ref="Q3343:R3343"/>
    <mergeCell ref="N3358:P3358"/>
    <mergeCell ref="Q3358:R3358"/>
    <mergeCell ref="C3359:E3359"/>
    <mergeCell ref="G3359:H3359"/>
    <mergeCell ref="I3359:M3359"/>
    <mergeCell ref="N3359:P3359"/>
    <mergeCell ref="Q3359:R3359"/>
    <mergeCell ref="C3357:E3357"/>
    <mergeCell ref="G3357:H3357"/>
    <mergeCell ref="I3357:M3357"/>
    <mergeCell ref="N3357:P3357"/>
    <mergeCell ref="Q3357:R3357"/>
    <mergeCell ref="C3358:E3358"/>
    <mergeCell ref="G3358:H3358"/>
    <mergeCell ref="I3358:M3358"/>
    <mergeCell ref="C3340:E3340"/>
    <mergeCell ref="G3340:H3340"/>
    <mergeCell ref="I3340:M3340"/>
    <mergeCell ref="N3340:P3340"/>
    <mergeCell ref="Q3340:R3340"/>
    <mergeCell ref="C3341:E3341"/>
    <mergeCell ref="G3341:H3341"/>
    <mergeCell ref="G3336:H3336"/>
    <mergeCell ref="C3312:E3312"/>
    <mergeCell ref="G3312:H3312"/>
    <mergeCell ref="I3312:M3312"/>
    <mergeCell ref="N3312:P3312"/>
    <mergeCell ref="Q3312:R3312"/>
    <mergeCell ref="C3313:E3313"/>
    <mergeCell ref="G3313:H3313"/>
    <mergeCell ref="I3313:M3313"/>
    <mergeCell ref="N3313:P3313"/>
    <mergeCell ref="Q3313:R3313"/>
    <mergeCell ref="C3314:E3314"/>
    <mergeCell ref="G3314:H3314"/>
    <mergeCell ref="I3314:M3314"/>
    <mergeCell ref="N3314:P3314"/>
    <mergeCell ref="Q3314:R3314"/>
    <mergeCell ref="C3315:E3315"/>
    <mergeCell ref="G3315:H3315"/>
    <mergeCell ref="I3315:M3315"/>
    <mergeCell ref="N3315:P3315"/>
    <mergeCell ref="Q3303:R3303"/>
    <mergeCell ref="C3300:E3300"/>
    <mergeCell ref="G3300:H3300"/>
    <mergeCell ref="I3300:M3300"/>
    <mergeCell ref="N3300:P3300"/>
    <mergeCell ref="Q3300:R3300"/>
    <mergeCell ref="C3301:E3301"/>
    <mergeCell ref="G3301:H3301"/>
    <mergeCell ref="I3301:M3301"/>
    <mergeCell ref="N3301:P3301"/>
    <mergeCell ref="Q3301:R3301"/>
    <mergeCell ref="Q3315:R3315"/>
    <mergeCell ref="C3316:E3316"/>
    <mergeCell ref="G3316:H3316"/>
    <mergeCell ref="I3316:M3316"/>
    <mergeCell ref="Q3316:R3316"/>
    <mergeCell ref="N3304:P3304"/>
    <mergeCell ref="C3305:E3305"/>
    <mergeCell ref="G3305:H3305"/>
    <mergeCell ref="I3305:M3305"/>
    <mergeCell ref="N3305:P3305"/>
    <mergeCell ref="Q3305:R3305"/>
    <mergeCell ref="C3306:E3306"/>
    <mergeCell ref="Q3306:R3306"/>
    <mergeCell ref="C3307:E3307"/>
    <mergeCell ref="C3308:E3308"/>
    <mergeCell ref="I3308:M3308"/>
    <mergeCell ref="N3308:P3308"/>
    <mergeCell ref="Q3308:R3308"/>
    <mergeCell ref="C3309:E3309"/>
    <mergeCell ref="I3309:M3309"/>
    <mergeCell ref="N3309:P3309"/>
    <mergeCell ref="Q3309:R3309"/>
    <mergeCell ref="G3335:H3335"/>
    <mergeCell ref="G3323:H3323"/>
    <mergeCell ref="B3320:F3320"/>
    <mergeCell ref="G3320:H3320"/>
    <mergeCell ref="I3303:M3303"/>
    <mergeCell ref="N3303:P3303"/>
    <mergeCell ref="C3212:E3212"/>
    <mergeCell ref="G3212:H3212"/>
    <mergeCell ref="I3212:M3212"/>
    <mergeCell ref="N3212:P3212"/>
    <mergeCell ref="Q3212:R3212"/>
    <mergeCell ref="C3213:E3213"/>
    <mergeCell ref="G3213:H3213"/>
    <mergeCell ref="I3213:M3213"/>
    <mergeCell ref="N3213:P3213"/>
    <mergeCell ref="Q3213:R3213"/>
    <mergeCell ref="C3210:E3210"/>
    <mergeCell ref="G3210:H3210"/>
    <mergeCell ref="I3210:M3210"/>
    <mergeCell ref="N3210:P3210"/>
    <mergeCell ref="Q3210:R3210"/>
    <mergeCell ref="C3211:E3211"/>
    <mergeCell ref="G3211:H3211"/>
    <mergeCell ref="I3211:M3211"/>
    <mergeCell ref="N3211:P3211"/>
    <mergeCell ref="Q3211:R3211"/>
    <mergeCell ref="G3215:H3215"/>
    <mergeCell ref="I3215:M3215"/>
    <mergeCell ref="N3215:P3215"/>
    <mergeCell ref="Q3215:R3215"/>
    <mergeCell ref="G3198:H3198"/>
    <mergeCell ref="G3197:H3197"/>
    <mergeCell ref="G3195:H3195"/>
    <mergeCell ref="G3174:H3174"/>
    <mergeCell ref="G3175:H3175"/>
    <mergeCell ref="G3196:H3196"/>
    <mergeCell ref="I3196:M3196"/>
    <mergeCell ref="N3196:P3196"/>
    <mergeCell ref="Q3196:R3196"/>
    <mergeCell ref="C3197:E3197"/>
    <mergeCell ref="I3197:M3197"/>
    <mergeCell ref="N3197:P3197"/>
    <mergeCell ref="Q3197:R3197"/>
    <mergeCell ref="C3198:E3198"/>
    <mergeCell ref="I3198:M3198"/>
    <mergeCell ref="N3198:P3198"/>
    <mergeCell ref="Q3198:R3198"/>
    <mergeCell ref="C3199:E3199"/>
    <mergeCell ref="G3199:H3199"/>
    <mergeCell ref="I3199:M3199"/>
    <mergeCell ref="N3199:P3199"/>
    <mergeCell ref="Q3199:R3199"/>
    <mergeCell ref="C3200:E3200"/>
    <mergeCell ref="G3200:H3200"/>
    <mergeCell ref="I3200:M3200"/>
    <mergeCell ref="N3200:P3200"/>
    <mergeCell ref="Q3200:R3200"/>
    <mergeCell ref="Q3201:R3201"/>
    <mergeCell ref="A3185:R3185"/>
    <mergeCell ref="A3186:B3186"/>
    <mergeCell ref="A3187:A3188"/>
    <mergeCell ref="B3187:F3187"/>
    <mergeCell ref="G3187:H3187"/>
    <mergeCell ref="I3187:R3187"/>
    <mergeCell ref="B3188:F3188"/>
    <mergeCell ref="G3188:H3188"/>
    <mergeCell ref="I3188:L3188"/>
    <mergeCell ref="N3188:O3188"/>
    <mergeCell ref="G3191:H3191"/>
    <mergeCell ref="I3191:M3191"/>
    <mergeCell ref="G3192:H3192"/>
    <mergeCell ref="I3192:M3192"/>
    <mergeCell ref="N3192:P3192"/>
    <mergeCell ref="Q3192:R3192"/>
    <mergeCell ref="C3193:E3193"/>
    <mergeCell ref="G3193:H3193"/>
    <mergeCell ref="I3193:M3193"/>
    <mergeCell ref="N3193:P3193"/>
    <mergeCell ref="Q3193:R3193"/>
    <mergeCell ref="C3194:E3194"/>
    <mergeCell ref="G3194:H3194"/>
    <mergeCell ref="I3194:M3194"/>
    <mergeCell ref="N3194:P3194"/>
    <mergeCell ref="Q3194:R3194"/>
    <mergeCell ref="C3195:E3195"/>
    <mergeCell ref="I3195:M3195"/>
    <mergeCell ref="N3195:P3195"/>
    <mergeCell ref="Q3195:R3195"/>
    <mergeCell ref="C3196:E3196"/>
    <mergeCell ref="G3140:H3140"/>
    <mergeCell ref="G3141:H3141"/>
    <mergeCell ref="G3142:H3142"/>
    <mergeCell ref="G3143:H3143"/>
    <mergeCell ref="G3159:H3159"/>
    <mergeCell ref="I3159:M3159"/>
    <mergeCell ref="N3159:P3159"/>
    <mergeCell ref="C3160:E3160"/>
    <mergeCell ref="G3160:H3160"/>
    <mergeCell ref="I3160:M3160"/>
    <mergeCell ref="N3160:P3160"/>
    <mergeCell ref="Q3160:R3160"/>
    <mergeCell ref="C3161:E3161"/>
    <mergeCell ref="G3161:H3161"/>
    <mergeCell ref="I3161:M3161"/>
    <mergeCell ref="N3161:P3161"/>
    <mergeCell ref="G3153:H3153"/>
    <mergeCell ref="G3146:H3146"/>
    <mergeCell ref="I3146:M3146"/>
    <mergeCell ref="N3146:P3146"/>
    <mergeCell ref="Q3146:R3146"/>
    <mergeCell ref="C3147:E3147"/>
    <mergeCell ref="G3147:H3147"/>
    <mergeCell ref="I3147:M3147"/>
    <mergeCell ref="N3147:P3147"/>
    <mergeCell ref="Q3147:R3147"/>
    <mergeCell ref="C3148:E3148"/>
    <mergeCell ref="C3151:E3151"/>
    <mergeCell ref="G3151:H3151"/>
    <mergeCell ref="I3151:M3151"/>
    <mergeCell ref="N3151:P3151"/>
    <mergeCell ref="Q3151:R3151"/>
    <mergeCell ref="C3152:E3152"/>
    <mergeCell ref="G3152:H3152"/>
    <mergeCell ref="I3152:M3152"/>
    <mergeCell ref="N3152:P3152"/>
    <mergeCell ref="Q3152:R3152"/>
    <mergeCell ref="C3153:E3153"/>
    <mergeCell ref="I3153:M3153"/>
    <mergeCell ref="N3153:P3153"/>
    <mergeCell ref="Q3153:R3153"/>
    <mergeCell ref="C3154:E3154"/>
    <mergeCell ref="G3154:H3154"/>
    <mergeCell ref="I3154:M3154"/>
    <mergeCell ref="N3154:P3154"/>
    <mergeCell ref="Q3154:R3154"/>
    <mergeCell ref="C3155:E3155"/>
    <mergeCell ref="I3155:M3155"/>
    <mergeCell ref="N3155:P3155"/>
    <mergeCell ref="Q3155:R3155"/>
    <mergeCell ref="C3156:E3156"/>
    <mergeCell ref="I3156:M3156"/>
    <mergeCell ref="N3156:P3156"/>
    <mergeCell ref="Q3156:R3156"/>
    <mergeCell ref="C3157:E3157"/>
    <mergeCell ref="G3157:H3157"/>
    <mergeCell ref="I3157:M3157"/>
    <mergeCell ref="N3157:P3157"/>
    <mergeCell ref="Q3157:R3157"/>
    <mergeCell ref="C3158:E3158"/>
    <mergeCell ref="G3158:H3158"/>
    <mergeCell ref="I3158:M3158"/>
    <mergeCell ref="N3158:P3158"/>
    <mergeCell ref="Q3158:R3158"/>
    <mergeCell ref="C3136:E3136"/>
    <mergeCell ref="G3136:H3136"/>
    <mergeCell ref="I3136:M3136"/>
    <mergeCell ref="Q3136:R3136"/>
    <mergeCell ref="G3138:H3138"/>
    <mergeCell ref="I3138:M3138"/>
    <mergeCell ref="N3138:P3138"/>
    <mergeCell ref="G3139:H3139"/>
    <mergeCell ref="I3139:M3139"/>
    <mergeCell ref="N3139:P3139"/>
    <mergeCell ref="Q3139:R3139"/>
    <mergeCell ref="G3148:H3148"/>
    <mergeCell ref="I3148:M3148"/>
    <mergeCell ref="N3148:P3148"/>
    <mergeCell ref="Q3148:R3148"/>
    <mergeCell ref="C3149:E3149"/>
    <mergeCell ref="G3149:H3149"/>
    <mergeCell ref="I3149:M3149"/>
    <mergeCell ref="N3149:P3149"/>
    <mergeCell ref="Q3149:R3149"/>
    <mergeCell ref="C3150:E3150"/>
    <mergeCell ref="G3150:H3150"/>
    <mergeCell ref="I3150:M3150"/>
    <mergeCell ref="N3150:P3150"/>
    <mergeCell ref="Q3150:R3150"/>
    <mergeCell ref="G3155:H3155"/>
    <mergeCell ref="G3156:H3156"/>
    <mergeCell ref="I3131:M3131"/>
    <mergeCell ref="N3131:P3131"/>
    <mergeCell ref="Q3131:R3131"/>
    <mergeCell ref="C3128:E3128"/>
    <mergeCell ref="G3128:H3128"/>
    <mergeCell ref="I3128:M3128"/>
    <mergeCell ref="N3128:P3128"/>
    <mergeCell ref="Q3128:R3128"/>
    <mergeCell ref="C3129:E3129"/>
    <mergeCell ref="G3129:H3129"/>
    <mergeCell ref="I3129:M3129"/>
    <mergeCell ref="N3129:P3129"/>
    <mergeCell ref="Q3129:R3129"/>
    <mergeCell ref="I3130:M3130"/>
    <mergeCell ref="N3130:P3130"/>
    <mergeCell ref="Q3130:R3130"/>
    <mergeCell ref="C3131:E3131"/>
    <mergeCell ref="G3131:H3131"/>
    <mergeCell ref="C3134:E3134"/>
    <mergeCell ref="G3134:H3134"/>
    <mergeCell ref="I3134:M3134"/>
    <mergeCell ref="N3134:P3134"/>
    <mergeCell ref="Q3134:R3134"/>
    <mergeCell ref="C3135:E3135"/>
    <mergeCell ref="G3135:H3135"/>
    <mergeCell ref="I3135:M3135"/>
    <mergeCell ref="N3135:P3135"/>
    <mergeCell ref="Q3135:R3135"/>
    <mergeCell ref="C3132:E3132"/>
    <mergeCell ref="G3132:H3132"/>
    <mergeCell ref="I3132:M3132"/>
    <mergeCell ref="N3132:P3132"/>
    <mergeCell ref="Q3132:R3132"/>
    <mergeCell ref="C3133:E3133"/>
    <mergeCell ref="G3133:H3133"/>
    <mergeCell ref="I3133:M3133"/>
    <mergeCell ref="N3133:P3133"/>
    <mergeCell ref="Q3133:R3133"/>
    <mergeCell ref="C3130:E3130"/>
    <mergeCell ref="G3130:H3130"/>
    <mergeCell ref="G3098:H3098"/>
    <mergeCell ref="G3099:H3099"/>
    <mergeCell ref="B3098:F3098"/>
    <mergeCell ref="G3096:H3096"/>
    <mergeCell ref="I3096:M3096"/>
    <mergeCell ref="N3096:P3096"/>
    <mergeCell ref="G3097:H3097"/>
    <mergeCell ref="I3097:M3097"/>
    <mergeCell ref="N3097:P3097"/>
    <mergeCell ref="Q3097:R3097"/>
    <mergeCell ref="C3094:E3094"/>
    <mergeCell ref="C3127:E3127"/>
    <mergeCell ref="G3127:H3127"/>
    <mergeCell ref="I3127:M3127"/>
    <mergeCell ref="N3127:P3127"/>
    <mergeCell ref="Q3127:R3127"/>
    <mergeCell ref="C3124:E3124"/>
    <mergeCell ref="G3124:H3124"/>
    <mergeCell ref="I3124:M3124"/>
    <mergeCell ref="N3124:P3124"/>
    <mergeCell ref="Q3124:R3124"/>
    <mergeCell ref="C3125:E3125"/>
    <mergeCell ref="G3125:H3125"/>
    <mergeCell ref="I3125:M3125"/>
    <mergeCell ref="N3125:P3125"/>
    <mergeCell ref="Q3125:R3125"/>
    <mergeCell ref="C3122:E3122"/>
    <mergeCell ref="G3122:H3122"/>
    <mergeCell ref="I3122:M3122"/>
    <mergeCell ref="N3122:P3122"/>
    <mergeCell ref="Q3122:R3122"/>
    <mergeCell ref="C3123:E3123"/>
    <mergeCell ref="G3123:H3123"/>
    <mergeCell ref="I3123:M3123"/>
    <mergeCell ref="N3123:P3123"/>
    <mergeCell ref="Q3123:R3123"/>
    <mergeCell ref="C3120:E3120"/>
    <mergeCell ref="G3120:H3120"/>
    <mergeCell ref="I3120:M3120"/>
    <mergeCell ref="N3120:P3120"/>
    <mergeCell ref="Q3120:R3120"/>
    <mergeCell ref="C3121:E3121"/>
    <mergeCell ref="G3121:H3121"/>
    <mergeCell ref="I3121:M3121"/>
    <mergeCell ref="N3121:P3121"/>
    <mergeCell ref="Q3121:R3121"/>
    <mergeCell ref="C3126:E3126"/>
    <mergeCell ref="G3126:H3126"/>
    <mergeCell ref="I3126:M3126"/>
    <mergeCell ref="N3126:P3126"/>
    <mergeCell ref="B3116:O3116"/>
    <mergeCell ref="Q3116:R3117"/>
    <mergeCell ref="A3112:B3112"/>
    <mergeCell ref="C3112:D3112"/>
    <mergeCell ref="E3112:F3112"/>
    <mergeCell ref="G3112:J3112"/>
    <mergeCell ref="K3112:M3112"/>
    <mergeCell ref="N3112:R3112"/>
    <mergeCell ref="A3113:A3114"/>
    <mergeCell ref="B3113:F3113"/>
    <mergeCell ref="I3113:R3113"/>
    <mergeCell ref="B3114:F3114"/>
    <mergeCell ref="I3114:L3114"/>
    <mergeCell ref="N3114:O3114"/>
    <mergeCell ref="A3099:A3100"/>
    <mergeCell ref="B3099:D3099"/>
    <mergeCell ref="E3099:F3099"/>
    <mergeCell ref="K3099:R3099"/>
    <mergeCell ref="B3100:D3100"/>
    <mergeCell ref="E3100:F3100"/>
    <mergeCell ref="K3100:R3110"/>
    <mergeCell ref="B3103:H3103"/>
    <mergeCell ref="B3104:H3104"/>
    <mergeCell ref="B3105:H3105"/>
    <mergeCell ref="B3106:H3106"/>
    <mergeCell ref="B3107:H3107"/>
    <mergeCell ref="B3108:H3108"/>
    <mergeCell ref="Q3126:R3126"/>
    <mergeCell ref="C3118:E3118"/>
    <mergeCell ref="G3118:H3118"/>
    <mergeCell ref="I3118:M3118"/>
    <mergeCell ref="N3118:P3118"/>
    <mergeCell ref="Q3118:R3118"/>
    <mergeCell ref="B3109:H3109"/>
    <mergeCell ref="B3110:H3110"/>
    <mergeCell ref="C3119:E3119"/>
    <mergeCell ref="G3119:H3119"/>
    <mergeCell ref="I3119:M3119"/>
    <mergeCell ref="N3119:P3119"/>
    <mergeCell ref="Q3119:R3119"/>
    <mergeCell ref="C3117:E3117"/>
    <mergeCell ref="G3117:H3117"/>
    <mergeCell ref="I3117:M3117"/>
    <mergeCell ref="N3117:P3117"/>
    <mergeCell ref="G3114:H3114"/>
    <mergeCell ref="G3113:H3113"/>
    <mergeCell ref="G3100:H3100"/>
    <mergeCell ref="G3101:H3101"/>
    <mergeCell ref="G3094:H3094"/>
    <mergeCell ref="I3094:M3094"/>
    <mergeCell ref="Q3094:R3094"/>
    <mergeCell ref="C3092:E3092"/>
    <mergeCell ref="G3092:H3092"/>
    <mergeCell ref="I3092:M3092"/>
    <mergeCell ref="N3092:P3092"/>
    <mergeCell ref="Q3092:R3092"/>
    <mergeCell ref="Q3090:R3090"/>
    <mergeCell ref="C3091:E3091"/>
    <mergeCell ref="G3091:H3091"/>
    <mergeCell ref="I3091:M3091"/>
    <mergeCell ref="N3091:P3091"/>
    <mergeCell ref="Q3091:R3091"/>
    <mergeCell ref="C3088:E3088"/>
    <mergeCell ref="G3088:H3088"/>
    <mergeCell ref="I3088:M3088"/>
    <mergeCell ref="N3088:P3088"/>
    <mergeCell ref="Q3088:R3088"/>
    <mergeCell ref="C3089:E3089"/>
    <mergeCell ref="G3089:H3089"/>
    <mergeCell ref="G3079:H3079"/>
    <mergeCell ref="G3081:H3081"/>
    <mergeCell ref="G3082:H3082"/>
    <mergeCell ref="C3080:E3080"/>
    <mergeCell ref="G3080:H3080"/>
    <mergeCell ref="I3080:M3080"/>
    <mergeCell ref="N3080:P3080"/>
    <mergeCell ref="Q3080:R3080"/>
    <mergeCell ref="C3081:E3081"/>
    <mergeCell ref="I3081:M3081"/>
    <mergeCell ref="N3081:P3081"/>
    <mergeCell ref="Q3081:R3081"/>
    <mergeCell ref="C3084:E3084"/>
    <mergeCell ref="G3084:H3084"/>
    <mergeCell ref="I3084:M3084"/>
    <mergeCell ref="N3084:P3084"/>
    <mergeCell ref="Q3084:R3084"/>
    <mergeCell ref="Q3085:R3085"/>
    <mergeCell ref="C3093:E3093"/>
    <mergeCell ref="G3093:H3093"/>
    <mergeCell ref="I3093:M3093"/>
    <mergeCell ref="N3093:P3093"/>
    <mergeCell ref="Q3093:R3093"/>
    <mergeCell ref="I3085:M3085"/>
    <mergeCell ref="N3085:P3085"/>
    <mergeCell ref="G3083:H3083"/>
    <mergeCell ref="I3083:M3083"/>
    <mergeCell ref="N3083:P3083"/>
    <mergeCell ref="Q3083:R3083"/>
    <mergeCell ref="C3087:E3087"/>
    <mergeCell ref="G3087:H3087"/>
    <mergeCell ref="I3087:M3087"/>
    <mergeCell ref="N3087:P3087"/>
    <mergeCell ref="Q3087:R3087"/>
    <mergeCell ref="G3053:H3053"/>
    <mergeCell ref="I3053:M3053"/>
    <mergeCell ref="N3053:P3053"/>
    <mergeCell ref="Q3053:R3053"/>
    <mergeCell ref="C3054:E3054"/>
    <mergeCell ref="Q3054:R3054"/>
    <mergeCell ref="C3055:E3055"/>
    <mergeCell ref="C3056:E3056"/>
    <mergeCell ref="I3056:M3056"/>
    <mergeCell ref="N3056:P3056"/>
    <mergeCell ref="Q3056:R3056"/>
    <mergeCell ref="C3057:E3057"/>
    <mergeCell ref="I3057:M3057"/>
    <mergeCell ref="N3057:P3057"/>
    <mergeCell ref="Q3051:R3051"/>
    <mergeCell ref="C3048:E3048"/>
    <mergeCell ref="G3048:H3048"/>
    <mergeCell ref="I3048:M3048"/>
    <mergeCell ref="N3048:P3048"/>
    <mergeCell ref="Q3048:R3048"/>
    <mergeCell ref="C3049:E3049"/>
    <mergeCell ref="G3049:H3049"/>
    <mergeCell ref="I3049:M3049"/>
    <mergeCell ref="N3049:P3049"/>
    <mergeCell ref="Q3049:R3049"/>
    <mergeCell ref="C3046:E3046"/>
    <mergeCell ref="G3046:H3046"/>
    <mergeCell ref="Q2993:R2993"/>
    <mergeCell ref="C2994:E2994"/>
    <mergeCell ref="G2994:H2994"/>
    <mergeCell ref="I2994:M2994"/>
    <mergeCell ref="N2994:P2994"/>
    <mergeCell ref="Q2994:R2994"/>
    <mergeCell ref="C2995:E2995"/>
    <mergeCell ref="I2995:M2995"/>
    <mergeCell ref="N2995:P2995"/>
    <mergeCell ref="Q2995:R2995"/>
    <mergeCell ref="C2993:E2993"/>
    <mergeCell ref="G2993:H2993"/>
    <mergeCell ref="I2993:M2993"/>
    <mergeCell ref="N2993:P2993"/>
    <mergeCell ref="I3005:M3005"/>
    <mergeCell ref="N3005:P3005"/>
    <mergeCell ref="Q3005:R3005"/>
    <mergeCell ref="C3006:E3006"/>
    <mergeCell ref="G3006:H3006"/>
    <mergeCell ref="I3006:M3006"/>
    <mergeCell ref="N3006:P3006"/>
    <mergeCell ref="Q3006:R3006"/>
    <mergeCell ref="C3007:E3007"/>
    <mergeCell ref="G3007:H3007"/>
    <mergeCell ref="I3007:M3007"/>
    <mergeCell ref="N3007:P3007"/>
    <mergeCell ref="Q3007:R3007"/>
    <mergeCell ref="I3046:M3046"/>
    <mergeCell ref="N3046:P3046"/>
    <mergeCell ref="Q3046:R3046"/>
    <mergeCell ref="C3047:E3047"/>
    <mergeCell ref="G3047:H3047"/>
    <mergeCell ref="B3026:D3026"/>
    <mergeCell ref="E3026:F3026"/>
    <mergeCell ref="G3026:H3026"/>
    <mergeCell ref="J3026:J3036"/>
    <mergeCell ref="K3026:R3036"/>
    <mergeCell ref="I3047:M3047"/>
    <mergeCell ref="N3047:P3047"/>
    <mergeCell ref="Q3047:R3047"/>
    <mergeCell ref="C3044:E3044"/>
    <mergeCell ref="G3044:H3044"/>
    <mergeCell ref="I3044:M3044"/>
    <mergeCell ref="N3044:P3044"/>
    <mergeCell ref="Q3044:R3044"/>
    <mergeCell ref="C3045:E3045"/>
    <mergeCell ref="G3045:H3045"/>
    <mergeCell ref="I3045:M3045"/>
    <mergeCell ref="N3045:P3045"/>
    <mergeCell ref="Q3045:R3045"/>
    <mergeCell ref="C3043:E3043"/>
    <mergeCell ref="G3043:H3043"/>
    <mergeCell ref="I3043:M3043"/>
    <mergeCell ref="N3043:P3043"/>
    <mergeCell ref="I3089:M3089"/>
    <mergeCell ref="N3089:P3089"/>
    <mergeCell ref="Q3089:R3089"/>
    <mergeCell ref="C3090:E3090"/>
    <mergeCell ref="G3090:H3090"/>
    <mergeCell ref="I3090:M3090"/>
    <mergeCell ref="N3090:P3090"/>
    <mergeCell ref="K3038:M3038"/>
    <mergeCell ref="N3038:R3038"/>
    <mergeCell ref="A3039:A3040"/>
    <mergeCell ref="B3039:F3039"/>
    <mergeCell ref="I3039:R3039"/>
    <mergeCell ref="B3040:F3040"/>
    <mergeCell ref="I3040:L3040"/>
    <mergeCell ref="N3040:O3040"/>
    <mergeCell ref="Q3077:R3077"/>
    <mergeCell ref="C3078:E3078"/>
    <mergeCell ref="G3078:H3078"/>
    <mergeCell ref="I3078:M3078"/>
    <mergeCell ref="N3078:P3078"/>
    <mergeCell ref="Q3078:R3078"/>
    <mergeCell ref="C3079:E3079"/>
    <mergeCell ref="I3079:M3079"/>
    <mergeCell ref="N3079:P3079"/>
    <mergeCell ref="Q3079:R3079"/>
    <mergeCell ref="G3071:H3071"/>
    <mergeCell ref="G3072:H3072"/>
    <mergeCell ref="C3075:E3075"/>
    <mergeCell ref="G3075:H3075"/>
    <mergeCell ref="I3075:M3075"/>
    <mergeCell ref="N3075:P3075"/>
    <mergeCell ref="C3076:E3076"/>
    <mergeCell ref="G3076:H3076"/>
    <mergeCell ref="I3076:M3076"/>
    <mergeCell ref="N3076:P3076"/>
    <mergeCell ref="Q3076:R3076"/>
    <mergeCell ref="C3077:E3077"/>
    <mergeCell ref="G3077:H3077"/>
    <mergeCell ref="I3077:M3077"/>
    <mergeCell ref="N3077:P3077"/>
    <mergeCell ref="C3085:E3085"/>
    <mergeCell ref="G3085:H3085"/>
    <mergeCell ref="A3042:A3093"/>
    <mergeCell ref="B3042:O3042"/>
    <mergeCell ref="Q3042:R3043"/>
    <mergeCell ref="N3052:P3052"/>
    <mergeCell ref="C3053:E3053"/>
    <mergeCell ref="N3018:P3018"/>
    <mergeCell ref="Q3018:R3018"/>
    <mergeCell ref="C3019:E3019"/>
    <mergeCell ref="G3019:H3019"/>
    <mergeCell ref="I3019:M3019"/>
    <mergeCell ref="N3019:P3019"/>
    <mergeCell ref="Q3019:R3019"/>
    <mergeCell ref="C3020:E3020"/>
    <mergeCell ref="G3020:H3020"/>
    <mergeCell ref="I3020:M3020"/>
    <mergeCell ref="Q3020:R3020"/>
    <mergeCell ref="A3021:A3023"/>
    <mergeCell ref="B3021:P3021"/>
    <mergeCell ref="Q3021:R3022"/>
    <mergeCell ref="B3022:D3022"/>
    <mergeCell ref="E3022:F3022"/>
    <mergeCell ref="G3022:H3022"/>
    <mergeCell ref="I3022:M3022"/>
    <mergeCell ref="N3022:P3022"/>
    <mergeCell ref="C2935:E2935"/>
    <mergeCell ref="G2935:H2935"/>
    <mergeCell ref="I2935:M2935"/>
    <mergeCell ref="N2935:P2935"/>
    <mergeCell ref="Q2935:R2935"/>
    <mergeCell ref="C2936:E2936"/>
    <mergeCell ref="G2936:H2936"/>
    <mergeCell ref="I2936:M2936"/>
    <mergeCell ref="N2936:P2936"/>
    <mergeCell ref="Q2936:R2936"/>
    <mergeCell ref="Q3004:R3004"/>
    <mergeCell ref="C3005:E3005"/>
    <mergeCell ref="G3005:H3005"/>
    <mergeCell ref="G2995:H2995"/>
    <mergeCell ref="G2997:H2997"/>
    <mergeCell ref="G2998:H2998"/>
    <mergeCell ref="C2996:E2996"/>
    <mergeCell ref="G2996:H2996"/>
    <mergeCell ref="I2996:M2996"/>
    <mergeCell ref="N2996:P2996"/>
    <mergeCell ref="Q2996:R2996"/>
    <mergeCell ref="C2997:E2997"/>
    <mergeCell ref="I2997:M2997"/>
    <mergeCell ref="N2997:P2997"/>
    <mergeCell ref="Q2997:R2997"/>
    <mergeCell ref="C3000:E3000"/>
    <mergeCell ref="G3000:H3000"/>
    <mergeCell ref="I3000:M3000"/>
    <mergeCell ref="N3000:P3000"/>
    <mergeCell ref="Q3000:R3000"/>
    <mergeCell ref="Q3001:R3001"/>
    <mergeCell ref="G2970:H2970"/>
    <mergeCell ref="I2970:M2970"/>
    <mergeCell ref="N2970:P2970"/>
    <mergeCell ref="G2971:H2971"/>
    <mergeCell ref="I2971:M2971"/>
    <mergeCell ref="N2971:P2971"/>
    <mergeCell ref="C3001:E3001"/>
    <mergeCell ref="I2937:M2937"/>
    <mergeCell ref="N2937:P2937"/>
    <mergeCell ref="Q2937:R2937"/>
    <mergeCell ref="Q2971:R2971"/>
    <mergeCell ref="G2966:H2966"/>
    <mergeCell ref="C2998:E2998"/>
    <mergeCell ref="I2998:M2998"/>
    <mergeCell ref="G2965:H2965"/>
    <mergeCell ref="A2963:R2963"/>
    <mergeCell ref="A2964:B2964"/>
    <mergeCell ref="C2964:D2964"/>
    <mergeCell ref="E2964:F2964"/>
    <mergeCell ref="G2964:J2964"/>
    <mergeCell ref="K2964:M2964"/>
    <mergeCell ref="N2964:R2964"/>
    <mergeCell ref="A2965:A2966"/>
    <mergeCell ref="B2965:F2965"/>
    <mergeCell ref="I2965:R2965"/>
    <mergeCell ref="B2966:F2966"/>
    <mergeCell ref="I2966:L2966"/>
    <mergeCell ref="N2966:O2966"/>
    <mergeCell ref="A2968:A3019"/>
    <mergeCell ref="B2968:O2968"/>
    <mergeCell ref="Q2968:R2969"/>
    <mergeCell ref="C2969:E2969"/>
    <mergeCell ref="G2969:H2969"/>
    <mergeCell ref="I2969:M2969"/>
    <mergeCell ref="N2969:P2969"/>
    <mergeCell ref="C2970:E2970"/>
    <mergeCell ref="Q2970:R2970"/>
    <mergeCell ref="C2971:E2971"/>
    <mergeCell ref="C2972:E2972"/>
    <mergeCell ref="N2919:P2919"/>
    <mergeCell ref="Q2919:R2919"/>
    <mergeCell ref="C2920:E2920"/>
    <mergeCell ref="G2920:H2920"/>
    <mergeCell ref="I2920:M2920"/>
    <mergeCell ref="N2920:P2920"/>
    <mergeCell ref="Q2920:R2920"/>
    <mergeCell ref="C2921:E2921"/>
    <mergeCell ref="G2921:H2921"/>
    <mergeCell ref="G2932:H2932"/>
    <mergeCell ref="G2933:H2933"/>
    <mergeCell ref="G2930:H2930"/>
    <mergeCell ref="G2931:H2931"/>
    <mergeCell ref="G2928:H2928"/>
    <mergeCell ref="I2928:M2928"/>
    <mergeCell ref="N2928:P2928"/>
    <mergeCell ref="G2929:H2929"/>
    <mergeCell ref="I2929:M2929"/>
    <mergeCell ref="N2929:P2929"/>
    <mergeCell ref="Q2929:R2929"/>
    <mergeCell ref="C2932:E2932"/>
    <mergeCell ref="I2932:M2932"/>
    <mergeCell ref="N2932:P2932"/>
    <mergeCell ref="Q2932:R2932"/>
    <mergeCell ref="C2933:E2933"/>
    <mergeCell ref="I2933:M2933"/>
    <mergeCell ref="N2933:P2933"/>
    <mergeCell ref="Q2933:R2933"/>
    <mergeCell ref="C2934:E2934"/>
    <mergeCell ref="G2934:H2934"/>
    <mergeCell ref="I2934:M2934"/>
    <mergeCell ref="N2934:P2934"/>
    <mergeCell ref="Q2934:R2934"/>
    <mergeCell ref="Q3016:R3016"/>
    <mergeCell ref="C3017:E3017"/>
    <mergeCell ref="I3017:M3017"/>
    <mergeCell ref="N3017:P3017"/>
    <mergeCell ref="G3018:H3018"/>
    <mergeCell ref="I3018:M3018"/>
    <mergeCell ref="E2890:F2890"/>
    <mergeCell ref="G2891:H2891"/>
    <mergeCell ref="A2891:A2892"/>
    <mergeCell ref="B2891:F2891"/>
    <mergeCell ref="I2891:R2891"/>
    <mergeCell ref="B2892:F2892"/>
    <mergeCell ref="G2892:H2892"/>
    <mergeCell ref="I2892:L2892"/>
    <mergeCell ref="N2892:O2892"/>
    <mergeCell ref="A2894:A2945"/>
    <mergeCell ref="B2894:O2894"/>
    <mergeCell ref="Q2894:R2895"/>
    <mergeCell ref="C2895:E2895"/>
    <mergeCell ref="G2895:H2895"/>
    <mergeCell ref="I2895:M2895"/>
    <mergeCell ref="N2895:P2895"/>
    <mergeCell ref="G2876:H2876"/>
    <mergeCell ref="G2877:H2877"/>
    <mergeCell ref="G2874:H2874"/>
    <mergeCell ref="I2874:M2874"/>
    <mergeCell ref="N2874:P2874"/>
    <mergeCell ref="G2875:H2875"/>
    <mergeCell ref="I2875:M2875"/>
    <mergeCell ref="N2875:P2875"/>
    <mergeCell ref="Q2875:R2875"/>
    <mergeCell ref="N2925:P2925"/>
    <mergeCell ref="Q2925:R2925"/>
    <mergeCell ref="I2921:M2921"/>
    <mergeCell ref="N2921:P2921"/>
    <mergeCell ref="Q2921:R2921"/>
    <mergeCell ref="C2922:E2922"/>
    <mergeCell ref="G2922:H2922"/>
    <mergeCell ref="I2922:M2922"/>
    <mergeCell ref="N2922:P2922"/>
    <mergeCell ref="Q2922:R2922"/>
    <mergeCell ref="C2923:E2923"/>
    <mergeCell ref="G2923:H2923"/>
    <mergeCell ref="I2923:M2923"/>
    <mergeCell ref="N2923:P2923"/>
    <mergeCell ref="Q2923:R2923"/>
    <mergeCell ref="C2917:E2917"/>
    <mergeCell ref="G2917:H2917"/>
    <mergeCell ref="I2917:M2917"/>
    <mergeCell ref="N2917:P2917"/>
    <mergeCell ref="C2918:E2918"/>
    <mergeCell ref="G2918:H2918"/>
    <mergeCell ref="I2918:M2918"/>
    <mergeCell ref="N2918:P2918"/>
    <mergeCell ref="Q2918:R2918"/>
    <mergeCell ref="C2919:E2919"/>
    <mergeCell ref="G2919:H2919"/>
    <mergeCell ref="I2919:M2919"/>
    <mergeCell ref="C2926:E2926"/>
    <mergeCell ref="G2926:H2926"/>
    <mergeCell ref="I2926:M2926"/>
    <mergeCell ref="Q2926:R2926"/>
    <mergeCell ref="C2924:E2924"/>
    <mergeCell ref="G2924:H2924"/>
    <mergeCell ref="I2924:M2924"/>
    <mergeCell ref="N2924:P2924"/>
    <mergeCell ref="G2901:H2901"/>
    <mergeCell ref="G2878:H2878"/>
    <mergeCell ref="G2879:H2879"/>
    <mergeCell ref="Q2924:R2924"/>
    <mergeCell ref="I2841:M2841"/>
    <mergeCell ref="N2841:P2841"/>
    <mergeCell ref="Q2841:R2841"/>
    <mergeCell ref="C2852:E2852"/>
    <mergeCell ref="G2852:H2852"/>
    <mergeCell ref="I2852:M2852"/>
    <mergeCell ref="N2852:P2852"/>
    <mergeCell ref="Q2852:R2852"/>
    <mergeCell ref="C2853:E2853"/>
    <mergeCell ref="G2853:H2853"/>
    <mergeCell ref="I2776:M2776"/>
    <mergeCell ref="N2776:P2776"/>
    <mergeCell ref="Q2776:R2776"/>
    <mergeCell ref="C2777:E2777"/>
    <mergeCell ref="I2777:M2777"/>
    <mergeCell ref="N2777:P2777"/>
    <mergeCell ref="Q2777:R2777"/>
    <mergeCell ref="C2778:E2778"/>
    <mergeCell ref="I2778:M2778"/>
    <mergeCell ref="N2778:P2778"/>
    <mergeCell ref="Q2778:R2778"/>
    <mergeCell ref="C2779:E2779"/>
    <mergeCell ref="G2779:H2779"/>
    <mergeCell ref="I2779:M2779"/>
    <mergeCell ref="N2779:P2779"/>
    <mergeCell ref="Q2779:R2779"/>
    <mergeCell ref="G2837:H2837"/>
    <mergeCell ref="G2827:H2827"/>
    <mergeCell ref="G2829:H2829"/>
    <mergeCell ref="G2830:H2830"/>
    <mergeCell ref="C2828:E2828"/>
    <mergeCell ref="G2828:H2828"/>
    <mergeCell ref="I2828:M2828"/>
    <mergeCell ref="N2828:P2828"/>
    <mergeCell ref="Q2828:R2828"/>
    <mergeCell ref="C2829:E2829"/>
    <mergeCell ref="I2829:M2829"/>
    <mergeCell ref="N2829:P2829"/>
    <mergeCell ref="Q2829:R2829"/>
    <mergeCell ref="G2804:H2804"/>
    <mergeCell ref="G2805:H2805"/>
    <mergeCell ref="B2809:H2809"/>
    <mergeCell ref="B2810:H2810"/>
    <mergeCell ref="B2811:H2811"/>
    <mergeCell ref="B2812:H2812"/>
    <mergeCell ref="B2813:H2813"/>
    <mergeCell ref="B2814:H2814"/>
    <mergeCell ref="C2832:E2832"/>
    <mergeCell ref="G2832:H2832"/>
    <mergeCell ref="I2832:M2832"/>
    <mergeCell ref="N2832:P2832"/>
    <mergeCell ref="Q2832:R2832"/>
    <mergeCell ref="Q2833:R2833"/>
    <mergeCell ref="G2817:H2817"/>
    <mergeCell ref="G2800:H2800"/>
    <mergeCell ref="I2800:M2800"/>
    <mergeCell ref="G2802:H2802"/>
    <mergeCell ref="B2803:D2803"/>
    <mergeCell ref="E2803:F2803"/>
    <mergeCell ref="G2803:H2803"/>
    <mergeCell ref="C2798:E2798"/>
    <mergeCell ref="G2798:H2798"/>
    <mergeCell ref="I2798:M2798"/>
    <mergeCell ref="Q2798:R2798"/>
    <mergeCell ref="C2788:E2788"/>
    <mergeCell ref="N2761:P2761"/>
    <mergeCell ref="Q2761:R2761"/>
    <mergeCell ref="C2758:E2758"/>
    <mergeCell ref="G2758:H2758"/>
    <mergeCell ref="I2758:M2758"/>
    <mergeCell ref="Q2758:R2758"/>
    <mergeCell ref="C2756:E2756"/>
    <mergeCell ref="G2756:H2756"/>
    <mergeCell ref="I2756:M2756"/>
    <mergeCell ref="N2756:P2756"/>
    <mergeCell ref="Q2756:R2756"/>
    <mergeCell ref="C2757:E2757"/>
    <mergeCell ref="G2757:H2757"/>
    <mergeCell ref="I2757:M2757"/>
    <mergeCell ref="N2757:P2757"/>
    <mergeCell ref="Q2757:R2757"/>
    <mergeCell ref="G2773:H2773"/>
    <mergeCell ref="I2773:M2773"/>
    <mergeCell ref="N2773:P2773"/>
    <mergeCell ref="Q2773:R2773"/>
    <mergeCell ref="C2774:E2774"/>
    <mergeCell ref="G2774:H2774"/>
    <mergeCell ref="I2774:M2774"/>
    <mergeCell ref="N2774:P2774"/>
    <mergeCell ref="Q2774:R2774"/>
    <mergeCell ref="Q2786:R2786"/>
    <mergeCell ref="C2787:E2787"/>
    <mergeCell ref="G2787:H2787"/>
    <mergeCell ref="I2787:M2787"/>
    <mergeCell ref="N2787:P2787"/>
    <mergeCell ref="Q2787:R2787"/>
    <mergeCell ref="C2784:E2784"/>
    <mergeCell ref="G2784:H2784"/>
    <mergeCell ref="I2784:M2784"/>
    <mergeCell ref="N2784:P2784"/>
    <mergeCell ref="Q2784:R2784"/>
    <mergeCell ref="C2785:E2785"/>
    <mergeCell ref="G2785:H2785"/>
    <mergeCell ref="I2785:M2785"/>
    <mergeCell ref="N2785:P2785"/>
    <mergeCell ref="Q2785:R2785"/>
    <mergeCell ref="C2782:E2782"/>
    <mergeCell ref="G2782:H2782"/>
    <mergeCell ref="I2782:M2782"/>
    <mergeCell ref="N2782:P2782"/>
    <mergeCell ref="Q2782:R2782"/>
    <mergeCell ref="C2783:E2783"/>
    <mergeCell ref="G2783:H2783"/>
    <mergeCell ref="I2783:M2783"/>
    <mergeCell ref="N2783:P2783"/>
    <mergeCell ref="Q2783:R2783"/>
    <mergeCell ref="C2781:E2781"/>
    <mergeCell ref="G2781:H2781"/>
    <mergeCell ref="I2781:M2781"/>
    <mergeCell ref="N2781:P2781"/>
    <mergeCell ref="G2778:H2778"/>
    <mergeCell ref="G2777:H2777"/>
    <mergeCell ref="G2775:H2775"/>
    <mergeCell ref="C2775:E2775"/>
    <mergeCell ref="I2775:M2775"/>
    <mergeCell ref="N2775:P2775"/>
    <mergeCell ref="Q2775:R2775"/>
    <mergeCell ref="C2776:E2776"/>
    <mergeCell ref="G2776:H2776"/>
    <mergeCell ref="G2749:H2749"/>
    <mergeCell ref="I2749:M2749"/>
    <mergeCell ref="N2749:P2749"/>
    <mergeCell ref="C2750:E2750"/>
    <mergeCell ref="G2750:H2750"/>
    <mergeCell ref="I2750:M2750"/>
    <mergeCell ref="N2750:P2750"/>
    <mergeCell ref="Q2750:R2750"/>
    <mergeCell ref="C2751:E2751"/>
    <mergeCell ref="G2751:H2751"/>
    <mergeCell ref="I2751:M2751"/>
    <mergeCell ref="N2751:P2751"/>
    <mergeCell ref="Q2751:R2751"/>
    <mergeCell ref="C2752:E2752"/>
    <mergeCell ref="G2752:H2752"/>
    <mergeCell ref="I2752:M2752"/>
    <mergeCell ref="N2752:P2752"/>
    <mergeCell ref="Q2752:R2752"/>
    <mergeCell ref="C2753:E2753"/>
    <mergeCell ref="G2753:H2753"/>
    <mergeCell ref="G2743:H2743"/>
    <mergeCell ref="G2744:H2744"/>
    <mergeCell ref="C2748:E2748"/>
    <mergeCell ref="G2748:H2748"/>
    <mergeCell ref="I2748:M2748"/>
    <mergeCell ref="N2748:P2748"/>
    <mergeCell ref="Q2748:R2748"/>
    <mergeCell ref="Q2749:R2749"/>
    <mergeCell ref="C2773:E2773"/>
    <mergeCell ref="I2766:M2766"/>
    <mergeCell ref="N2766:P2766"/>
    <mergeCell ref="Q2766:R2766"/>
    <mergeCell ref="C2767:E2767"/>
    <mergeCell ref="G2767:H2767"/>
    <mergeCell ref="I2767:M2767"/>
    <mergeCell ref="N2767:P2767"/>
    <mergeCell ref="Q2767:R2767"/>
    <mergeCell ref="C2768:E2768"/>
    <mergeCell ref="G2768:H2768"/>
    <mergeCell ref="I2768:M2768"/>
    <mergeCell ref="N2768:P2768"/>
    <mergeCell ref="Q2768:R2768"/>
    <mergeCell ref="C2769:E2769"/>
    <mergeCell ref="G2769:H2769"/>
    <mergeCell ref="I2769:M2769"/>
    <mergeCell ref="N2769:P2769"/>
    <mergeCell ref="Q2769:R2769"/>
    <mergeCell ref="C2770:E2770"/>
    <mergeCell ref="G2770:H2770"/>
    <mergeCell ref="I2770:M2770"/>
    <mergeCell ref="N2770:P2770"/>
    <mergeCell ref="Q2770:R2770"/>
    <mergeCell ref="C2771:E2771"/>
    <mergeCell ref="G2771:H2771"/>
    <mergeCell ref="I2771:M2771"/>
    <mergeCell ref="G2764:H2764"/>
    <mergeCell ref="G2765:H2765"/>
    <mergeCell ref="G2762:H2762"/>
    <mergeCell ref="G2763:H2763"/>
    <mergeCell ref="G2760:H2760"/>
    <mergeCell ref="I2760:M2760"/>
    <mergeCell ref="N2760:P2760"/>
    <mergeCell ref="G2761:H2761"/>
    <mergeCell ref="I2761:M2761"/>
    <mergeCell ref="G2718:H2718"/>
    <mergeCell ref="I2718:M2718"/>
    <mergeCell ref="N2718:P2718"/>
    <mergeCell ref="G2719:H2719"/>
    <mergeCell ref="I2719:M2719"/>
    <mergeCell ref="N2719:P2719"/>
    <mergeCell ref="Q2719:R2719"/>
    <mergeCell ref="C2714:E2714"/>
    <mergeCell ref="G2714:H2714"/>
    <mergeCell ref="I2714:M2714"/>
    <mergeCell ref="N2714:P2714"/>
    <mergeCell ref="Q2714:R2714"/>
    <mergeCell ref="C2715:E2715"/>
    <mergeCell ref="G2715:H2715"/>
    <mergeCell ref="I2715:M2715"/>
    <mergeCell ref="N2715:P2715"/>
    <mergeCell ref="Q2715:R2715"/>
    <mergeCell ref="C2712:E2712"/>
    <mergeCell ref="G2712:H2712"/>
    <mergeCell ref="I2712:M2712"/>
    <mergeCell ref="N2712:P2712"/>
    <mergeCell ref="Q2712:R2712"/>
    <mergeCell ref="C2713:E2713"/>
    <mergeCell ref="G2713:H2713"/>
    <mergeCell ref="I2713:M2713"/>
    <mergeCell ref="N2713:P2713"/>
    <mergeCell ref="Q2713:R2713"/>
    <mergeCell ref="C2747:E2747"/>
    <mergeCell ref="G2747:H2747"/>
    <mergeCell ref="I2747:M2747"/>
    <mergeCell ref="N2747:P2747"/>
    <mergeCell ref="I2753:M2753"/>
    <mergeCell ref="N2753:P2753"/>
    <mergeCell ref="Q2753:R2753"/>
    <mergeCell ref="C2754:E2754"/>
    <mergeCell ref="G2754:H2754"/>
    <mergeCell ref="I2754:M2754"/>
    <mergeCell ref="N2754:P2754"/>
    <mergeCell ref="Q2754:R2754"/>
    <mergeCell ref="C2755:E2755"/>
    <mergeCell ref="G2755:H2755"/>
    <mergeCell ref="I2755:M2755"/>
    <mergeCell ref="N2755:P2755"/>
    <mergeCell ref="Q2755:R2755"/>
    <mergeCell ref="C2749:E2749"/>
    <mergeCell ref="G2720:H2720"/>
    <mergeCell ref="G2721:H2721"/>
    <mergeCell ref="G2722:H2722"/>
    <mergeCell ref="G2723:H2723"/>
    <mergeCell ref="C2710:E2710"/>
    <mergeCell ref="G2710:H2710"/>
    <mergeCell ref="I2710:M2710"/>
    <mergeCell ref="N2710:P2710"/>
    <mergeCell ref="Q2710:R2710"/>
    <mergeCell ref="C2711:E2711"/>
    <mergeCell ref="G2711:H2711"/>
    <mergeCell ref="I2711:M2711"/>
    <mergeCell ref="N2711:P2711"/>
    <mergeCell ref="Q2711:R2711"/>
    <mergeCell ref="C2718:E2718"/>
    <mergeCell ref="Q2718:R2718"/>
    <mergeCell ref="C2719:E2719"/>
    <mergeCell ref="N2700:P2700"/>
    <mergeCell ref="Q2700:R2700"/>
    <mergeCell ref="C2701:E2701"/>
    <mergeCell ref="G2701:H2701"/>
    <mergeCell ref="I2701:M2701"/>
    <mergeCell ref="N2701:P2701"/>
    <mergeCell ref="Q2701:R2701"/>
    <mergeCell ref="C2698:E2698"/>
    <mergeCell ref="G2698:H2698"/>
    <mergeCell ref="I2698:M2698"/>
    <mergeCell ref="N2698:P2698"/>
    <mergeCell ref="Q2698:R2698"/>
    <mergeCell ref="C2699:E2699"/>
    <mergeCell ref="G2699:H2699"/>
    <mergeCell ref="I2699:M2699"/>
    <mergeCell ref="N2699:P2699"/>
    <mergeCell ref="Q2699:R2699"/>
    <mergeCell ref="C2697:E2697"/>
    <mergeCell ref="G2697:H2697"/>
    <mergeCell ref="I2697:M2697"/>
    <mergeCell ref="N2697:P2697"/>
    <mergeCell ref="G2680:H2680"/>
    <mergeCell ref="G2681:H2681"/>
    <mergeCell ref="G2678:H2678"/>
    <mergeCell ref="G2679:H2679"/>
    <mergeCell ref="G2676:H2676"/>
    <mergeCell ref="I2676:M2676"/>
    <mergeCell ref="N2676:P2676"/>
    <mergeCell ref="G2677:H2677"/>
    <mergeCell ref="I2677:M2677"/>
    <mergeCell ref="N2677:P2677"/>
    <mergeCell ref="Q2677:R2677"/>
    <mergeCell ref="C2676:E2676"/>
    <mergeCell ref="Q2676:R2676"/>
    <mergeCell ref="C2677:E2677"/>
    <mergeCell ref="C2678:E2678"/>
    <mergeCell ref="I2678:M2678"/>
    <mergeCell ref="N2678:P2678"/>
    <mergeCell ref="Q2678:R2678"/>
    <mergeCell ref="C2679:E2679"/>
    <mergeCell ref="I2679:M2679"/>
    <mergeCell ref="N2679:P2679"/>
    <mergeCell ref="Q2679:R2679"/>
    <mergeCell ref="C2680:E2680"/>
    <mergeCell ref="I2680:M2680"/>
    <mergeCell ref="N2680:P2680"/>
    <mergeCell ref="Q2680:R2680"/>
    <mergeCell ref="C2681:E2681"/>
    <mergeCell ref="I2681:M2681"/>
    <mergeCell ref="N2681:P2681"/>
    <mergeCell ref="Q2681:R2681"/>
    <mergeCell ref="C2682:E2682"/>
    <mergeCell ref="G2682:H2682"/>
    <mergeCell ref="I2682:M2682"/>
    <mergeCell ref="N2682:P2682"/>
    <mergeCell ref="Q2682:R2682"/>
    <mergeCell ref="C2683:E2683"/>
    <mergeCell ref="G2683:H2683"/>
    <mergeCell ref="I2683:M2683"/>
    <mergeCell ref="N2683:P2683"/>
    <mergeCell ref="Q2683:R2683"/>
    <mergeCell ref="C2684:E2684"/>
    <mergeCell ref="G2684:H2684"/>
    <mergeCell ref="I2684:M2684"/>
    <mergeCell ref="N2684:P2684"/>
    <mergeCell ref="Q2684:R2684"/>
    <mergeCell ref="C2685:E2685"/>
    <mergeCell ref="G2685:H2685"/>
    <mergeCell ref="I2685:M2685"/>
    <mergeCell ref="N2685:P2685"/>
    <mergeCell ref="Q2685:R2685"/>
    <mergeCell ref="C2686:E2686"/>
    <mergeCell ref="G2686:H2686"/>
    <mergeCell ref="I2686:M2686"/>
    <mergeCell ref="N2686:P2686"/>
    <mergeCell ref="Q2686:R2686"/>
    <mergeCell ref="C2687:E2687"/>
    <mergeCell ref="G2687:H2687"/>
    <mergeCell ref="G2639:H2639"/>
    <mergeCell ref="C2632:E2632"/>
    <mergeCell ref="G2632:H2632"/>
    <mergeCell ref="I2632:M2632"/>
    <mergeCell ref="Q2632:R2632"/>
    <mergeCell ref="G2634:H2634"/>
    <mergeCell ref="I2634:M2634"/>
    <mergeCell ref="N2634:P2634"/>
    <mergeCell ref="G2635:H2635"/>
    <mergeCell ref="I2635:M2635"/>
    <mergeCell ref="N2635:P2635"/>
    <mergeCell ref="Q2635:R2635"/>
    <mergeCell ref="C2639:E2639"/>
    <mergeCell ref="I2639:M2639"/>
    <mergeCell ref="N2639:P2639"/>
    <mergeCell ref="Q2639:R2639"/>
    <mergeCell ref="C2640:E2640"/>
    <mergeCell ref="G2640:H2640"/>
    <mergeCell ref="I2640:M2640"/>
    <mergeCell ref="N2640:P2640"/>
    <mergeCell ref="Q2640:R2640"/>
    <mergeCell ref="C2641:E2641"/>
    <mergeCell ref="G2641:H2641"/>
    <mergeCell ref="I2641:M2641"/>
    <mergeCell ref="N2641:P2641"/>
    <mergeCell ref="Q2641:R2641"/>
    <mergeCell ref="N2632:P2632"/>
    <mergeCell ref="C2633:E2633"/>
    <mergeCell ref="G2633:H2633"/>
    <mergeCell ref="I2633:M2633"/>
    <mergeCell ref="N2633:P2633"/>
    <mergeCell ref="Q2633:R2633"/>
    <mergeCell ref="C2634:E2634"/>
    <mergeCell ref="Q2634:R2634"/>
    <mergeCell ref="C2635:E2635"/>
    <mergeCell ref="C2636:E2636"/>
    <mergeCell ref="I2636:M2636"/>
    <mergeCell ref="N2636:P2636"/>
    <mergeCell ref="Q2636:R2636"/>
    <mergeCell ref="C2637:E2637"/>
    <mergeCell ref="I2637:M2637"/>
    <mergeCell ref="N2637:P2637"/>
    <mergeCell ref="C2616:E2616"/>
    <mergeCell ref="G2616:H2616"/>
    <mergeCell ref="I2616:M2616"/>
    <mergeCell ref="N2616:P2616"/>
    <mergeCell ref="Q2616:R2616"/>
    <mergeCell ref="C2617:E2617"/>
    <mergeCell ref="G2617:H2617"/>
    <mergeCell ref="I2617:M2617"/>
    <mergeCell ref="N2617:P2617"/>
    <mergeCell ref="Q2617:R2617"/>
    <mergeCell ref="C2614:E2614"/>
    <mergeCell ref="G2614:H2614"/>
    <mergeCell ref="I2614:M2614"/>
    <mergeCell ref="N2614:P2614"/>
    <mergeCell ref="Q2614:R2614"/>
    <mergeCell ref="C2615:E2615"/>
    <mergeCell ref="G2615:H2615"/>
    <mergeCell ref="I2615:M2615"/>
    <mergeCell ref="N2615:P2615"/>
    <mergeCell ref="Q2615:R2615"/>
    <mergeCell ref="C2613:E2613"/>
    <mergeCell ref="G2613:H2613"/>
    <mergeCell ref="I2613:M2613"/>
    <mergeCell ref="N2613:P2613"/>
    <mergeCell ref="G2610:H2610"/>
    <mergeCell ref="G2609:H2609"/>
    <mergeCell ref="G2607:H2607"/>
    <mergeCell ref="G2596:H2596"/>
    <mergeCell ref="G2595:H2595"/>
    <mergeCell ref="N2605:P2605"/>
    <mergeCell ref="Q2605:R2605"/>
    <mergeCell ref="C2606:E2606"/>
    <mergeCell ref="G2606:H2606"/>
    <mergeCell ref="I2606:M2606"/>
    <mergeCell ref="N2606:P2606"/>
    <mergeCell ref="Q2606:R2606"/>
    <mergeCell ref="C2607:E2607"/>
    <mergeCell ref="I2607:M2607"/>
    <mergeCell ref="N2607:P2607"/>
    <mergeCell ref="Q2607:R2607"/>
    <mergeCell ref="C2608:E2608"/>
    <mergeCell ref="G2608:H2608"/>
    <mergeCell ref="I2608:M2608"/>
    <mergeCell ref="N2608:P2608"/>
    <mergeCell ref="Q2608:R2608"/>
    <mergeCell ref="C2609:E2609"/>
    <mergeCell ref="I2609:M2609"/>
    <mergeCell ref="N2609:P2609"/>
    <mergeCell ref="Q2609:R2609"/>
    <mergeCell ref="C2610:E2610"/>
    <mergeCell ref="I2610:M2610"/>
    <mergeCell ref="N2610:P2610"/>
    <mergeCell ref="Q2610:R2610"/>
    <mergeCell ref="C2611:E2611"/>
    <mergeCell ref="G2611:H2611"/>
    <mergeCell ref="I2611:M2611"/>
    <mergeCell ref="N2611:P2611"/>
    <mergeCell ref="Q2611:R2611"/>
    <mergeCell ref="C2612:E2612"/>
    <mergeCell ref="G2612:H2612"/>
    <mergeCell ref="I2612:M2612"/>
    <mergeCell ref="N2612:P2612"/>
    <mergeCell ref="Q2612:R2612"/>
    <mergeCell ref="Q2613:R2613"/>
    <mergeCell ref="J2508:J2518"/>
    <mergeCell ref="K2508:R2518"/>
    <mergeCell ref="B2511:H2511"/>
    <mergeCell ref="B2512:H2512"/>
    <mergeCell ref="B2513:H2513"/>
    <mergeCell ref="B2514:H2514"/>
    <mergeCell ref="A2519:R2519"/>
    <mergeCell ref="I2541:M2541"/>
    <mergeCell ref="N2541:P2541"/>
    <mergeCell ref="Q2541:R2541"/>
    <mergeCell ref="C2538:E2538"/>
    <mergeCell ref="G2538:H2538"/>
    <mergeCell ref="I2538:M2538"/>
    <mergeCell ref="N2538:P2538"/>
    <mergeCell ref="Q2538:R2538"/>
    <mergeCell ref="C2539:E2539"/>
    <mergeCell ref="G2539:H2539"/>
    <mergeCell ref="I2539:M2539"/>
    <mergeCell ref="N2539:P2539"/>
    <mergeCell ref="Q2539:R2539"/>
    <mergeCell ref="C2536:E2536"/>
    <mergeCell ref="G2536:H2536"/>
    <mergeCell ref="I2536:M2536"/>
    <mergeCell ref="N2536:P2536"/>
    <mergeCell ref="G2535:H2535"/>
    <mergeCell ref="I2535:M2535"/>
    <mergeCell ref="N2535:P2535"/>
    <mergeCell ref="Q2535:R2535"/>
    <mergeCell ref="C2532:E2532"/>
    <mergeCell ref="G2532:H2532"/>
    <mergeCell ref="I2532:M2532"/>
    <mergeCell ref="N2532:P2532"/>
    <mergeCell ref="Q2532:R2532"/>
    <mergeCell ref="C2533:E2533"/>
    <mergeCell ref="G2533:H2533"/>
    <mergeCell ref="I2533:M2533"/>
    <mergeCell ref="N2533:P2533"/>
    <mergeCell ref="Q2533:R2533"/>
    <mergeCell ref="C2530:E2530"/>
    <mergeCell ref="G2530:H2530"/>
    <mergeCell ref="I2530:M2530"/>
    <mergeCell ref="N2530:P2530"/>
    <mergeCell ref="Q2530:R2530"/>
    <mergeCell ref="C2531:E2531"/>
    <mergeCell ref="G2531:H2531"/>
    <mergeCell ref="I2531:M2531"/>
    <mergeCell ref="N2531:P2531"/>
    <mergeCell ref="Q2531:R2531"/>
    <mergeCell ref="N2505:P2505"/>
    <mergeCell ref="Q2505:R2505"/>
    <mergeCell ref="Q2528:R2528"/>
    <mergeCell ref="Q2529:R2529"/>
    <mergeCell ref="G2497:H2497"/>
    <mergeCell ref="I2497:M2497"/>
    <mergeCell ref="N2497:P2497"/>
    <mergeCell ref="C2498:E2498"/>
    <mergeCell ref="G2498:H2498"/>
    <mergeCell ref="I2498:M2498"/>
    <mergeCell ref="N2498:P2498"/>
    <mergeCell ref="Q2498:R2498"/>
    <mergeCell ref="C2499:E2499"/>
    <mergeCell ref="G2499:H2499"/>
    <mergeCell ref="I2499:M2499"/>
    <mergeCell ref="N2499:P2499"/>
    <mergeCell ref="Q2499:R2499"/>
    <mergeCell ref="C2500:E2500"/>
    <mergeCell ref="G2500:H2500"/>
    <mergeCell ref="I2500:M2500"/>
    <mergeCell ref="N2500:P2500"/>
    <mergeCell ref="Q2500:R2500"/>
    <mergeCell ref="C2501:E2501"/>
    <mergeCell ref="G2501:H2501"/>
    <mergeCell ref="G2491:H2491"/>
    <mergeCell ref="G2493:H2493"/>
    <mergeCell ref="G2494:H2494"/>
    <mergeCell ref="C2492:E2492"/>
    <mergeCell ref="G2492:H2492"/>
    <mergeCell ref="I2492:M2492"/>
    <mergeCell ref="N2492:P2492"/>
    <mergeCell ref="Q2492:R2492"/>
    <mergeCell ref="C2493:E2493"/>
    <mergeCell ref="I2493:M2493"/>
    <mergeCell ref="N2493:P2493"/>
    <mergeCell ref="Q2493:R2493"/>
    <mergeCell ref="C2496:E2496"/>
    <mergeCell ref="G2496:H2496"/>
    <mergeCell ref="I2496:M2496"/>
    <mergeCell ref="N2496:P2496"/>
    <mergeCell ref="Q2496:R2496"/>
    <mergeCell ref="Q2497:R2497"/>
    <mergeCell ref="C2529:E2529"/>
    <mergeCell ref="G2529:H2529"/>
    <mergeCell ref="I2529:M2529"/>
    <mergeCell ref="N2529:P2529"/>
    <mergeCell ref="G2526:H2526"/>
    <mergeCell ref="G2525:H2525"/>
    <mergeCell ref="G2508:H2508"/>
    <mergeCell ref="G2509:H2509"/>
    <mergeCell ref="G2506:H2506"/>
    <mergeCell ref="B2506:F2506"/>
    <mergeCell ref="A2520:B2520"/>
    <mergeCell ref="C2520:D2520"/>
    <mergeCell ref="E2520:F2520"/>
    <mergeCell ref="G2520:J2520"/>
    <mergeCell ref="K2520:M2520"/>
    <mergeCell ref="N2520:R2520"/>
    <mergeCell ref="A2521:A2522"/>
    <mergeCell ref="A2507:A2508"/>
    <mergeCell ref="B2507:D2507"/>
    <mergeCell ref="E2507:F2507"/>
    <mergeCell ref="G2507:H2507"/>
    <mergeCell ref="K2507:R2507"/>
    <mergeCell ref="A2429:A2431"/>
    <mergeCell ref="B2429:P2429"/>
    <mergeCell ref="Q2429:R2430"/>
    <mergeCell ref="B2430:D2430"/>
    <mergeCell ref="E2430:F2430"/>
    <mergeCell ref="G2430:H2430"/>
    <mergeCell ref="I2430:M2430"/>
    <mergeCell ref="N2430:P2430"/>
    <mergeCell ref="B2431:D2431"/>
    <mergeCell ref="E2431:F2431"/>
    <mergeCell ref="G2431:H2431"/>
    <mergeCell ref="I2431:M2431"/>
    <mergeCell ref="A2433:A2434"/>
    <mergeCell ref="B2433:D2433"/>
    <mergeCell ref="E2433:F2433"/>
    <mergeCell ref="G2433:H2433"/>
    <mergeCell ref="K2433:R2433"/>
    <mergeCell ref="B2434:D2434"/>
    <mergeCell ref="E2434:F2434"/>
    <mergeCell ref="G2434:H2434"/>
    <mergeCell ref="J2434:J2444"/>
    <mergeCell ref="K2434:R2444"/>
    <mergeCell ref="G2435:H2435"/>
    <mergeCell ref="B2439:H2439"/>
    <mergeCell ref="B2440:H2440"/>
    <mergeCell ref="B2441:H2441"/>
    <mergeCell ref="B2442:H2442"/>
    <mergeCell ref="B2443:H2443"/>
    <mergeCell ref="B2444:H2444"/>
    <mergeCell ref="B2437:H2437"/>
    <mergeCell ref="B2438:H2438"/>
    <mergeCell ref="N2431:P2431"/>
    <mergeCell ref="Q2431:R2431"/>
    <mergeCell ref="B2432:F2432"/>
    <mergeCell ref="G2432:H2432"/>
    <mergeCell ref="G2448:H2448"/>
    <mergeCell ref="G2447:H2447"/>
    <mergeCell ref="C2380:E2380"/>
    <mergeCell ref="G2380:H2380"/>
    <mergeCell ref="I2380:M2380"/>
    <mergeCell ref="Q2380:R2380"/>
    <mergeCell ref="G2382:H2382"/>
    <mergeCell ref="I2382:M2382"/>
    <mergeCell ref="N2382:P2382"/>
    <mergeCell ref="G2383:H2383"/>
    <mergeCell ref="I2383:M2383"/>
    <mergeCell ref="N2383:P2383"/>
    <mergeCell ref="Q2383:R2383"/>
    <mergeCell ref="A2376:A2427"/>
    <mergeCell ref="B2376:O2376"/>
    <mergeCell ref="Q2376:R2377"/>
    <mergeCell ref="N2380:P2380"/>
    <mergeCell ref="C2381:E2381"/>
    <mergeCell ref="G2381:H2381"/>
    <mergeCell ref="I2381:M2381"/>
    <mergeCell ref="N2381:P2381"/>
    <mergeCell ref="Q2381:R2381"/>
    <mergeCell ref="C2382:E2382"/>
    <mergeCell ref="Q2382:R2382"/>
    <mergeCell ref="C2383:E2383"/>
    <mergeCell ref="C2384:E2384"/>
    <mergeCell ref="I2384:M2384"/>
    <mergeCell ref="C2412:E2412"/>
    <mergeCell ref="G2412:H2412"/>
    <mergeCell ref="I2412:M2412"/>
    <mergeCell ref="N2412:P2412"/>
    <mergeCell ref="Q2412:R2412"/>
    <mergeCell ref="Q2413:R2413"/>
    <mergeCell ref="C2410:E2410"/>
    <mergeCell ref="I2410:M2410"/>
    <mergeCell ref="N2410:P2410"/>
    <mergeCell ref="Q2410:R2410"/>
    <mergeCell ref="C2411:E2411"/>
    <mergeCell ref="G2411:H2411"/>
    <mergeCell ref="I2411:M2411"/>
    <mergeCell ref="N2411:P2411"/>
    <mergeCell ref="Q2411:R2411"/>
    <mergeCell ref="Q2405:R2405"/>
    <mergeCell ref="G2410:H2410"/>
    <mergeCell ref="C2408:E2408"/>
    <mergeCell ref="G2408:H2408"/>
    <mergeCell ref="I2408:M2408"/>
    <mergeCell ref="N2408:P2408"/>
    <mergeCell ref="Q2408:R2408"/>
    <mergeCell ref="C2409:E2409"/>
    <mergeCell ref="I2409:M2409"/>
    <mergeCell ref="N2409:P2409"/>
    <mergeCell ref="Q2409:R2409"/>
    <mergeCell ref="N2387:P2387"/>
    <mergeCell ref="Q2387:R2387"/>
    <mergeCell ref="C2388:E2388"/>
    <mergeCell ref="G2388:H2388"/>
    <mergeCell ref="I2388:M2388"/>
    <mergeCell ref="N2388:P2388"/>
    <mergeCell ref="Q2388:R2388"/>
    <mergeCell ref="C2389:E2389"/>
    <mergeCell ref="G2389:H2389"/>
    <mergeCell ref="I2389:M2389"/>
    <mergeCell ref="N2389:P2389"/>
    <mergeCell ref="G2373:H2373"/>
    <mergeCell ref="A2371:R2371"/>
    <mergeCell ref="A2372:B2372"/>
    <mergeCell ref="C2372:D2372"/>
    <mergeCell ref="E2372:F2372"/>
    <mergeCell ref="G2372:J2372"/>
    <mergeCell ref="K2372:M2372"/>
    <mergeCell ref="N2372:R2372"/>
    <mergeCell ref="A2373:A2374"/>
    <mergeCell ref="B2373:F2373"/>
    <mergeCell ref="I2373:R2373"/>
    <mergeCell ref="B2374:F2374"/>
    <mergeCell ref="I2374:L2374"/>
    <mergeCell ref="N2374:O2374"/>
    <mergeCell ref="N2419:P2419"/>
    <mergeCell ref="Q2419:R2419"/>
    <mergeCell ref="C2413:E2413"/>
    <mergeCell ref="G2413:H2413"/>
    <mergeCell ref="I2413:M2413"/>
    <mergeCell ref="N2413:P2413"/>
    <mergeCell ref="C2414:E2414"/>
    <mergeCell ref="G2414:H2414"/>
    <mergeCell ref="I2414:M2414"/>
    <mergeCell ref="N2414:P2414"/>
    <mergeCell ref="Q2414:R2414"/>
    <mergeCell ref="C2415:E2415"/>
    <mergeCell ref="G2415:H2415"/>
    <mergeCell ref="I2415:M2415"/>
    <mergeCell ref="N2415:P2415"/>
    <mergeCell ref="Q2415:R2415"/>
    <mergeCell ref="C2416:E2416"/>
    <mergeCell ref="G2416:H2416"/>
    <mergeCell ref="I2416:M2416"/>
    <mergeCell ref="N2416:P2416"/>
    <mergeCell ref="Q2416:R2416"/>
    <mergeCell ref="C2417:E2417"/>
    <mergeCell ref="G2417:H2417"/>
    <mergeCell ref="G2407:H2407"/>
    <mergeCell ref="G2409:H2409"/>
    <mergeCell ref="C2406:E2406"/>
    <mergeCell ref="G2406:H2406"/>
    <mergeCell ref="I2406:M2406"/>
    <mergeCell ref="N2406:P2406"/>
    <mergeCell ref="Q2406:R2406"/>
    <mergeCell ref="C2407:E2407"/>
    <mergeCell ref="I2407:M2407"/>
    <mergeCell ref="N2407:P2407"/>
    <mergeCell ref="Q2407:R2407"/>
    <mergeCell ref="C2405:E2405"/>
    <mergeCell ref="G2405:H2405"/>
    <mergeCell ref="I2405:M2405"/>
    <mergeCell ref="N2405:P2405"/>
    <mergeCell ref="N2384:P2384"/>
    <mergeCell ref="Q2384:R2384"/>
    <mergeCell ref="C2385:E2385"/>
    <mergeCell ref="I2385:M2385"/>
    <mergeCell ref="N2385:P2385"/>
    <mergeCell ref="Q2385:R2385"/>
    <mergeCell ref="C2386:E2386"/>
    <mergeCell ref="I2386:M2386"/>
    <mergeCell ref="N2386:P2386"/>
    <mergeCell ref="Q2386:R2386"/>
    <mergeCell ref="C2387:E2387"/>
    <mergeCell ref="I2387:M2387"/>
    <mergeCell ref="C2347:E2347"/>
    <mergeCell ref="G2347:H2347"/>
    <mergeCell ref="I2347:M2347"/>
    <mergeCell ref="N2347:P2347"/>
    <mergeCell ref="Q2347:R2347"/>
    <mergeCell ref="C2348:E2348"/>
    <mergeCell ref="G2348:H2348"/>
    <mergeCell ref="I2348:M2348"/>
    <mergeCell ref="N2348:P2348"/>
    <mergeCell ref="Q2348:R2348"/>
    <mergeCell ref="C2349:E2349"/>
    <mergeCell ref="G2349:H2349"/>
    <mergeCell ref="I2349:M2349"/>
    <mergeCell ref="N2349:P2349"/>
    <mergeCell ref="Q2349:R2349"/>
    <mergeCell ref="C2350:E2350"/>
    <mergeCell ref="G2350:H2350"/>
    <mergeCell ref="I2350:M2350"/>
    <mergeCell ref="N2350:P2350"/>
    <mergeCell ref="Q2350:R2350"/>
    <mergeCell ref="C2351:E2351"/>
    <mergeCell ref="G2351:H2351"/>
    <mergeCell ref="C2332:E2332"/>
    <mergeCell ref="G2332:H2332"/>
    <mergeCell ref="I2332:M2332"/>
    <mergeCell ref="N2332:P2332"/>
    <mergeCell ref="Q2332:R2332"/>
    <mergeCell ref="C2333:E2333"/>
    <mergeCell ref="G2333:H2333"/>
    <mergeCell ref="G2323:H2323"/>
    <mergeCell ref="G2325:H2325"/>
    <mergeCell ref="G2326:H2326"/>
    <mergeCell ref="C2324:E2324"/>
    <mergeCell ref="G2324:H2324"/>
    <mergeCell ref="I2324:M2324"/>
    <mergeCell ref="N2324:P2324"/>
    <mergeCell ref="Q2324:R2324"/>
    <mergeCell ref="C2325:E2325"/>
    <mergeCell ref="I2325:M2325"/>
    <mergeCell ref="N2325:P2325"/>
    <mergeCell ref="Q2325:R2325"/>
    <mergeCell ref="C2328:E2328"/>
    <mergeCell ref="G2328:H2328"/>
    <mergeCell ref="I2328:M2328"/>
    <mergeCell ref="N2328:P2328"/>
    <mergeCell ref="Q2328:R2328"/>
    <mergeCell ref="Q2329:R2329"/>
    <mergeCell ref="I2351:M2351"/>
    <mergeCell ref="N2351:P2351"/>
    <mergeCell ref="Q2351:R2351"/>
    <mergeCell ref="I2333:M2333"/>
    <mergeCell ref="N2333:P2333"/>
    <mergeCell ref="N2253:P2253"/>
    <mergeCell ref="Q2253:R2253"/>
    <mergeCell ref="N2260:P2260"/>
    <mergeCell ref="Q2260:R2260"/>
    <mergeCell ref="C2261:E2261"/>
    <mergeCell ref="I2261:M2261"/>
    <mergeCell ref="N2261:P2261"/>
    <mergeCell ref="Q2261:R2261"/>
    <mergeCell ref="C2262:E2262"/>
    <mergeCell ref="G2262:H2262"/>
    <mergeCell ref="I2262:M2262"/>
    <mergeCell ref="N2262:P2262"/>
    <mergeCell ref="Q2262:R2262"/>
    <mergeCell ref="C2263:E2263"/>
    <mergeCell ref="G2263:H2263"/>
    <mergeCell ref="I2263:M2263"/>
    <mergeCell ref="N2263:P2263"/>
    <mergeCell ref="Q2263:R2263"/>
    <mergeCell ref="C2264:E2264"/>
    <mergeCell ref="G2264:H2264"/>
    <mergeCell ref="I2264:M2264"/>
    <mergeCell ref="N2264:P2264"/>
    <mergeCell ref="Q2264:R2264"/>
    <mergeCell ref="C2265:E2265"/>
    <mergeCell ref="G2265:H2265"/>
    <mergeCell ref="I2265:M2265"/>
    <mergeCell ref="N2265:P2265"/>
    <mergeCell ref="Q2265:R2265"/>
    <mergeCell ref="C2266:E2266"/>
    <mergeCell ref="G2266:H2266"/>
    <mergeCell ref="I2266:M2266"/>
    <mergeCell ref="N2266:P2266"/>
    <mergeCell ref="Q2266:R2266"/>
    <mergeCell ref="N2241:P2241"/>
    <mergeCell ref="Q2241:R2241"/>
    <mergeCell ref="C2244:E2244"/>
    <mergeCell ref="G2244:H2244"/>
    <mergeCell ref="I2244:M2244"/>
    <mergeCell ref="N2244:P2244"/>
    <mergeCell ref="Q2244:R2244"/>
    <mergeCell ref="Q2245:R2245"/>
    <mergeCell ref="G2210:H2210"/>
    <mergeCell ref="G2211:H2211"/>
    <mergeCell ref="G2208:H2208"/>
    <mergeCell ref="I2208:M2208"/>
    <mergeCell ref="N2208:P2208"/>
    <mergeCell ref="G2209:H2209"/>
    <mergeCell ref="I2209:M2209"/>
    <mergeCell ref="N2209:P2209"/>
    <mergeCell ref="Q2209:R2209"/>
    <mergeCell ref="C2206:E2206"/>
    <mergeCell ref="G2206:H2206"/>
    <mergeCell ref="I2206:M2206"/>
    <mergeCell ref="Q2206:R2206"/>
    <mergeCell ref="C2204:E2204"/>
    <mergeCell ref="G2204:H2204"/>
    <mergeCell ref="I2204:M2204"/>
    <mergeCell ref="N2204:P2204"/>
    <mergeCell ref="Q2204:R2204"/>
    <mergeCell ref="C2205:E2205"/>
    <mergeCell ref="G2205:H2205"/>
    <mergeCell ref="I2205:M2205"/>
    <mergeCell ref="N2205:P2205"/>
    <mergeCell ref="Q2205:R2205"/>
    <mergeCell ref="C2202:E2202"/>
    <mergeCell ref="G2202:H2202"/>
    <mergeCell ref="I2202:M2202"/>
    <mergeCell ref="N2202:P2202"/>
    <mergeCell ref="Q2202:R2202"/>
    <mergeCell ref="C2203:E2203"/>
    <mergeCell ref="G2203:H2203"/>
    <mergeCell ref="I2203:M2203"/>
    <mergeCell ref="N2203:P2203"/>
    <mergeCell ref="Q2203:R2203"/>
    <mergeCell ref="G2229:H2229"/>
    <mergeCell ref="B2221:H2221"/>
    <mergeCell ref="B2222:H2222"/>
    <mergeCell ref="G2212:H2212"/>
    <mergeCell ref="Q2228:R2229"/>
    <mergeCell ref="C2229:E2229"/>
    <mergeCell ref="I2229:M2229"/>
    <mergeCell ref="N2229:P2229"/>
    <mergeCell ref="C2230:E2230"/>
    <mergeCell ref="G2230:H2230"/>
    <mergeCell ref="I2230:M2230"/>
    <mergeCell ref="N2230:P2230"/>
    <mergeCell ref="Q2230:R2230"/>
    <mergeCell ref="C2231:E2231"/>
    <mergeCell ref="I2231:M2231"/>
    <mergeCell ref="N2231:P2231"/>
    <mergeCell ref="Q2231:R2231"/>
    <mergeCell ref="C2232:E2232"/>
    <mergeCell ref="I2232:M2232"/>
    <mergeCell ref="N2232:P2232"/>
    <mergeCell ref="Q2232:R2232"/>
    <mergeCell ref="C2233:E2233"/>
    <mergeCell ref="G2233:H2233"/>
    <mergeCell ref="G2176:H2176"/>
    <mergeCell ref="G2177:H2177"/>
    <mergeCell ref="G2174:H2174"/>
    <mergeCell ref="G2175:H2175"/>
    <mergeCell ref="G2172:H2172"/>
    <mergeCell ref="I2172:M2172"/>
    <mergeCell ref="N2172:P2172"/>
    <mergeCell ref="G2173:H2173"/>
    <mergeCell ref="I2173:M2173"/>
    <mergeCell ref="N2173:P2173"/>
    <mergeCell ref="Q2173:R2173"/>
    <mergeCell ref="Q2178:R2178"/>
    <mergeCell ref="C2179:E2179"/>
    <mergeCell ref="G2179:H2179"/>
    <mergeCell ref="I2179:M2179"/>
    <mergeCell ref="N2179:P2179"/>
    <mergeCell ref="Q2179:R2179"/>
    <mergeCell ref="C2180:E2180"/>
    <mergeCell ref="G2180:H2180"/>
    <mergeCell ref="I2180:M2180"/>
    <mergeCell ref="N2180:P2180"/>
    <mergeCell ref="Q2180:R2180"/>
    <mergeCell ref="C2181:E2181"/>
    <mergeCell ref="G2181:H2181"/>
    <mergeCell ref="I2181:M2181"/>
    <mergeCell ref="N2181:P2181"/>
    <mergeCell ref="Q2181:R2181"/>
    <mergeCell ref="C2182:E2182"/>
    <mergeCell ref="G2182:H2182"/>
    <mergeCell ref="I2182:M2182"/>
    <mergeCell ref="N2182:P2182"/>
    <mergeCell ref="Q2182:R2182"/>
    <mergeCell ref="C2183:E2183"/>
    <mergeCell ref="G2183:H2183"/>
    <mergeCell ref="I2183:M2183"/>
    <mergeCell ref="N2183:P2183"/>
    <mergeCell ref="Q2168:R2168"/>
    <mergeCell ref="C2169:E2169"/>
    <mergeCell ref="G2169:H2169"/>
    <mergeCell ref="I2169:M2169"/>
    <mergeCell ref="N2169:P2169"/>
    <mergeCell ref="Q2169:R2169"/>
    <mergeCell ref="I2165:M2165"/>
    <mergeCell ref="N2165:P2165"/>
    <mergeCell ref="Q2165:R2165"/>
    <mergeCell ref="C2166:E2166"/>
    <mergeCell ref="G2166:H2166"/>
    <mergeCell ref="I2166:M2166"/>
    <mergeCell ref="N2166:P2166"/>
    <mergeCell ref="Q2166:R2166"/>
    <mergeCell ref="C2167:E2167"/>
    <mergeCell ref="G2167:H2167"/>
    <mergeCell ref="I2167:M2167"/>
    <mergeCell ref="N2167:P2167"/>
    <mergeCell ref="Q2167:R2167"/>
    <mergeCell ref="C2161:E2161"/>
    <mergeCell ref="G2161:H2161"/>
    <mergeCell ref="I2161:M2161"/>
    <mergeCell ref="N2161:P2161"/>
    <mergeCell ref="C2162:E2162"/>
    <mergeCell ref="G2162:H2162"/>
    <mergeCell ref="I2162:M2162"/>
    <mergeCell ref="N2162:P2162"/>
    <mergeCell ref="Q2162:R2162"/>
    <mergeCell ref="C2163:E2163"/>
    <mergeCell ref="G2163:H2163"/>
    <mergeCell ref="I2163:M2163"/>
    <mergeCell ref="N2163:P2163"/>
    <mergeCell ref="Q2163:R2163"/>
    <mergeCell ref="C2164:E2164"/>
    <mergeCell ref="G2164:H2164"/>
    <mergeCell ref="I2164:M2164"/>
    <mergeCell ref="N2164:P2164"/>
    <mergeCell ref="Q2164:R2164"/>
    <mergeCell ref="C2165:E2165"/>
    <mergeCell ref="G2165:H2165"/>
    <mergeCell ref="G2155:H2155"/>
    <mergeCell ref="G2157:H2157"/>
    <mergeCell ref="G2158:H2158"/>
    <mergeCell ref="C2156:E2156"/>
    <mergeCell ref="G2156:H2156"/>
    <mergeCell ref="I2156:M2156"/>
    <mergeCell ref="N2156:P2156"/>
    <mergeCell ref="Q2156:R2156"/>
    <mergeCell ref="C2157:E2157"/>
    <mergeCell ref="I2157:M2157"/>
    <mergeCell ref="N2157:P2157"/>
    <mergeCell ref="Q2157:R2157"/>
    <mergeCell ref="G2132:H2132"/>
    <mergeCell ref="B2134:D2134"/>
    <mergeCell ref="E2134:F2134"/>
    <mergeCell ref="G2134:H2134"/>
    <mergeCell ref="G2135:H2135"/>
    <mergeCell ref="B2141:H2141"/>
    <mergeCell ref="B2142:H2142"/>
    <mergeCell ref="B2143:H2143"/>
    <mergeCell ref="B2144:H2144"/>
    <mergeCell ref="C2128:E2128"/>
    <mergeCell ref="G2128:H2128"/>
    <mergeCell ref="I2128:M2128"/>
    <mergeCell ref="Q2128:R2128"/>
    <mergeCell ref="G2130:H2130"/>
    <mergeCell ref="I2130:M2130"/>
    <mergeCell ref="N2130:P2130"/>
    <mergeCell ref="G2131:H2131"/>
    <mergeCell ref="I2131:M2131"/>
    <mergeCell ref="N2131:P2131"/>
    <mergeCell ref="Q2131:R2131"/>
    <mergeCell ref="C2130:E2130"/>
    <mergeCell ref="Q2130:R2130"/>
    <mergeCell ref="C2131:E2131"/>
    <mergeCell ref="C2132:E2132"/>
    <mergeCell ref="I2132:M2132"/>
    <mergeCell ref="Q2132:R2132"/>
    <mergeCell ref="N2128:P2128"/>
    <mergeCell ref="C2129:E2129"/>
    <mergeCell ref="G2129:H2129"/>
    <mergeCell ref="I2129:M2129"/>
    <mergeCell ref="N2129:P2129"/>
    <mergeCell ref="Q2129:R2129"/>
    <mergeCell ref="A2133:A2135"/>
    <mergeCell ref="B2133:P2133"/>
    <mergeCell ref="Q2133:R2134"/>
    <mergeCell ref="I2134:M2134"/>
    <mergeCell ref="N2134:P2134"/>
    <mergeCell ref="B2135:D2135"/>
    <mergeCell ref="E2135:F2135"/>
    <mergeCell ref="I2135:M2135"/>
    <mergeCell ref="I2123:M2123"/>
    <mergeCell ref="N2123:P2123"/>
    <mergeCell ref="Q2123:R2123"/>
    <mergeCell ref="C2120:E2120"/>
    <mergeCell ref="G2120:H2120"/>
    <mergeCell ref="I2120:M2120"/>
    <mergeCell ref="N2120:P2120"/>
    <mergeCell ref="Q2120:R2120"/>
    <mergeCell ref="C2121:E2121"/>
    <mergeCell ref="G2121:H2121"/>
    <mergeCell ref="I2121:M2121"/>
    <mergeCell ref="N2121:P2121"/>
    <mergeCell ref="Q2121:R2121"/>
    <mergeCell ref="C2118:E2118"/>
    <mergeCell ref="G2118:H2118"/>
    <mergeCell ref="I2118:M2118"/>
    <mergeCell ref="N2118:P2118"/>
    <mergeCell ref="Q2118:R2118"/>
    <mergeCell ref="C2119:E2119"/>
    <mergeCell ref="G2119:H2119"/>
    <mergeCell ref="I2119:M2119"/>
    <mergeCell ref="N2119:P2119"/>
    <mergeCell ref="Q2119:R2119"/>
    <mergeCell ref="C2116:E2116"/>
    <mergeCell ref="G2116:H2116"/>
    <mergeCell ref="I2116:M2116"/>
    <mergeCell ref="N2116:P2116"/>
    <mergeCell ref="Q2116:R2116"/>
    <mergeCell ref="C2117:E2117"/>
    <mergeCell ref="G2117:H2117"/>
    <mergeCell ref="I2117:M2117"/>
    <mergeCell ref="N2117:P2117"/>
    <mergeCell ref="Q2117:R2117"/>
    <mergeCell ref="C2124:E2124"/>
    <mergeCell ref="G2124:H2124"/>
    <mergeCell ref="I2124:M2124"/>
    <mergeCell ref="N2124:P2124"/>
    <mergeCell ref="Q2124:R2124"/>
    <mergeCell ref="C2125:E2125"/>
    <mergeCell ref="G2125:H2125"/>
    <mergeCell ref="I2125:M2125"/>
    <mergeCell ref="N2125:P2125"/>
    <mergeCell ref="Q2125:R2125"/>
    <mergeCell ref="C2122:E2122"/>
    <mergeCell ref="G2122:H2122"/>
    <mergeCell ref="I2122:M2122"/>
    <mergeCell ref="N2122:P2122"/>
    <mergeCell ref="Q2122:R2122"/>
    <mergeCell ref="C2123:E2123"/>
    <mergeCell ref="G2123:H2123"/>
    <mergeCell ref="G2109:H2109"/>
    <mergeCell ref="I2109:M2109"/>
    <mergeCell ref="N2109:P2109"/>
    <mergeCell ref="G2106:H2106"/>
    <mergeCell ref="G2105:H2105"/>
    <mergeCell ref="G2103:H2103"/>
    <mergeCell ref="G2092:H2092"/>
    <mergeCell ref="G2093:H2093"/>
    <mergeCell ref="G2090:H2090"/>
    <mergeCell ref="G2091:H2091"/>
    <mergeCell ref="G2088:H2088"/>
    <mergeCell ref="I2088:M2088"/>
    <mergeCell ref="N2088:P2088"/>
    <mergeCell ref="G2089:H2089"/>
    <mergeCell ref="I2089:M2089"/>
    <mergeCell ref="N2089:P2089"/>
    <mergeCell ref="Q2089:R2089"/>
    <mergeCell ref="C2100:E2100"/>
    <mergeCell ref="G2100:H2100"/>
    <mergeCell ref="I2100:M2100"/>
    <mergeCell ref="N2100:P2100"/>
    <mergeCell ref="Q2100:R2100"/>
    <mergeCell ref="C2101:E2101"/>
    <mergeCell ref="G2101:H2101"/>
    <mergeCell ref="I2101:M2101"/>
    <mergeCell ref="N2101:P2101"/>
    <mergeCell ref="Q2101:R2101"/>
    <mergeCell ref="C2102:E2102"/>
    <mergeCell ref="G2102:H2102"/>
    <mergeCell ref="I2102:M2102"/>
    <mergeCell ref="N2102:P2102"/>
    <mergeCell ref="Q2102:R2102"/>
    <mergeCell ref="C2103:E2103"/>
    <mergeCell ref="I2103:M2103"/>
    <mergeCell ref="N2103:P2103"/>
    <mergeCell ref="Q2103:R2103"/>
    <mergeCell ref="C2104:E2104"/>
    <mergeCell ref="G2104:H2104"/>
    <mergeCell ref="I2104:M2104"/>
    <mergeCell ref="N2104:P2104"/>
    <mergeCell ref="Q2104:R2104"/>
    <mergeCell ref="C2105:E2105"/>
    <mergeCell ref="I2105:M2105"/>
    <mergeCell ref="N2105:P2105"/>
    <mergeCell ref="Q2105:R2105"/>
    <mergeCell ref="C2106:E2106"/>
    <mergeCell ref="I2106:M2106"/>
    <mergeCell ref="N2106:P2106"/>
    <mergeCell ref="Q2106:R2106"/>
    <mergeCell ref="C2107:E2107"/>
    <mergeCell ref="G2107:H2107"/>
    <mergeCell ref="I2107:M2107"/>
    <mergeCell ref="N2107:P2107"/>
    <mergeCell ref="Q2107:R2107"/>
    <mergeCell ref="C2108:E2108"/>
    <mergeCell ref="G2108:H2108"/>
    <mergeCell ref="I2108:M2108"/>
    <mergeCell ref="N2108:P2108"/>
    <mergeCell ref="Q2108:R2108"/>
    <mergeCell ref="Q2109:R2109"/>
    <mergeCell ref="C2109:E2109"/>
    <mergeCell ref="C2086:E2086"/>
    <mergeCell ref="G2086:H2086"/>
    <mergeCell ref="I2086:M2086"/>
    <mergeCell ref="Q2086:R2086"/>
    <mergeCell ref="C2084:E2084"/>
    <mergeCell ref="G2084:H2084"/>
    <mergeCell ref="I2084:M2084"/>
    <mergeCell ref="N2084:P2084"/>
    <mergeCell ref="Q2084:R2084"/>
    <mergeCell ref="C2085:E2085"/>
    <mergeCell ref="G2085:H2085"/>
    <mergeCell ref="I2085:M2085"/>
    <mergeCell ref="N2085:P2085"/>
    <mergeCell ref="Q2085:R2085"/>
    <mergeCell ref="I2081:M2081"/>
    <mergeCell ref="N2081:P2081"/>
    <mergeCell ref="C2082:E2082"/>
    <mergeCell ref="G2082:H2082"/>
    <mergeCell ref="I2082:M2082"/>
    <mergeCell ref="N2082:P2082"/>
    <mergeCell ref="Q2082:R2082"/>
    <mergeCell ref="C2083:E2083"/>
    <mergeCell ref="G2083:H2083"/>
    <mergeCell ref="I2083:M2083"/>
    <mergeCell ref="N2083:P2083"/>
    <mergeCell ref="Q2083:R2083"/>
    <mergeCell ref="N2098:P2098"/>
    <mergeCell ref="Q2098:R2098"/>
    <mergeCell ref="C2099:E2099"/>
    <mergeCell ref="G2099:H2099"/>
    <mergeCell ref="I2099:M2099"/>
    <mergeCell ref="N2099:P2099"/>
    <mergeCell ref="Q2099:R2099"/>
    <mergeCell ref="C2081:E2081"/>
    <mergeCell ref="G2081:H2081"/>
    <mergeCell ref="N2039:P2039"/>
    <mergeCell ref="Q2039:R2039"/>
    <mergeCell ref="C2036:E2036"/>
    <mergeCell ref="G2036:H2036"/>
    <mergeCell ref="I2036:M2036"/>
    <mergeCell ref="N2036:P2036"/>
    <mergeCell ref="Q2036:R2036"/>
    <mergeCell ref="C2037:E2037"/>
    <mergeCell ref="G2037:H2037"/>
    <mergeCell ref="I2037:M2037"/>
    <mergeCell ref="N2037:P2037"/>
    <mergeCell ref="Q2037:R2037"/>
    <mergeCell ref="C2034:E2034"/>
    <mergeCell ref="G2034:H2034"/>
    <mergeCell ref="I2034:M2034"/>
    <mergeCell ref="N2034:P2034"/>
    <mergeCell ref="Q2034:R2034"/>
    <mergeCell ref="C2035:E2035"/>
    <mergeCell ref="G2035:H2035"/>
    <mergeCell ref="I2035:M2035"/>
    <mergeCell ref="N2035:P2035"/>
    <mergeCell ref="Q2035:R2035"/>
    <mergeCell ref="C2032:E2032"/>
    <mergeCell ref="G2032:H2032"/>
    <mergeCell ref="I2032:M2032"/>
    <mergeCell ref="N2032:P2032"/>
    <mergeCell ref="G2008:H2008"/>
    <mergeCell ref="G2009:H2009"/>
    <mergeCell ref="G2007:H2007"/>
    <mergeCell ref="G2004:H2004"/>
    <mergeCell ref="A2001:R2001"/>
    <mergeCell ref="A2002:B2002"/>
    <mergeCell ref="C2002:D2002"/>
    <mergeCell ref="E2002:F2002"/>
    <mergeCell ref="G2002:J2002"/>
    <mergeCell ref="K2002:M2002"/>
    <mergeCell ref="N2002:R2002"/>
    <mergeCell ref="A2003:A2004"/>
    <mergeCell ref="B2003:F2003"/>
    <mergeCell ref="G2003:H2003"/>
    <mergeCell ref="I2003:R2003"/>
    <mergeCell ref="B2004:F2004"/>
    <mergeCell ref="I2004:L2004"/>
    <mergeCell ref="N2004:O2004"/>
    <mergeCell ref="C2011:E2011"/>
    <mergeCell ref="G2011:H2011"/>
    <mergeCell ref="I2011:M2011"/>
    <mergeCell ref="N2011:P2011"/>
    <mergeCell ref="Q2011:R2011"/>
    <mergeCell ref="C2012:E2012"/>
    <mergeCell ref="G2012:H2012"/>
    <mergeCell ref="I2012:M2012"/>
    <mergeCell ref="N2012:P2012"/>
    <mergeCell ref="Q2012:R2012"/>
    <mergeCell ref="C2013:E2013"/>
    <mergeCell ref="G2013:H2013"/>
    <mergeCell ref="I2013:M2013"/>
    <mergeCell ref="N2013:P2013"/>
    <mergeCell ref="Q2013:R2013"/>
    <mergeCell ref="A2006:A2057"/>
    <mergeCell ref="B2006:O2006"/>
    <mergeCell ref="Q2006:R2007"/>
    <mergeCell ref="C2007:E2007"/>
    <mergeCell ref="I2007:M2007"/>
    <mergeCell ref="N2007:P2007"/>
    <mergeCell ref="C2008:E2008"/>
    <mergeCell ref="I2008:M2008"/>
    <mergeCell ref="N2008:P2008"/>
    <mergeCell ref="Q2008:R2008"/>
    <mergeCell ref="C2009:E2009"/>
    <mergeCell ref="I2009:M2009"/>
    <mergeCell ref="N2009:P2009"/>
    <mergeCell ref="Q2009:R2009"/>
    <mergeCell ref="C2010:E2010"/>
    <mergeCell ref="G2010:H2010"/>
    <mergeCell ref="I2010:M2010"/>
    <mergeCell ref="N2010:P2010"/>
    <mergeCell ref="Q2010:R2010"/>
    <mergeCell ref="Q2043:R2043"/>
    <mergeCell ref="C2040:E2040"/>
    <mergeCell ref="G2040:H2040"/>
    <mergeCell ref="I2040:M2040"/>
    <mergeCell ref="N2040:P2040"/>
    <mergeCell ref="Q2040:R2040"/>
    <mergeCell ref="C2041:E2041"/>
    <mergeCell ref="G2041:H2041"/>
    <mergeCell ref="I2041:M2041"/>
    <mergeCell ref="N2041:P2041"/>
    <mergeCell ref="Q2041:R2041"/>
    <mergeCell ref="C2038:E2038"/>
    <mergeCell ref="C1943:E1943"/>
    <mergeCell ref="G1943:H1943"/>
    <mergeCell ref="I1943:M1943"/>
    <mergeCell ref="N1943:P1943"/>
    <mergeCell ref="Q1943:R1943"/>
    <mergeCell ref="G1962:H1962"/>
    <mergeCell ref="I1962:M1962"/>
    <mergeCell ref="N1962:P1962"/>
    <mergeCell ref="G1963:H1963"/>
    <mergeCell ref="I1963:M1963"/>
    <mergeCell ref="N1963:P1963"/>
    <mergeCell ref="Q1963:R1963"/>
    <mergeCell ref="C1958:E1958"/>
    <mergeCell ref="G1958:H1958"/>
    <mergeCell ref="I1958:M1958"/>
    <mergeCell ref="N1958:P1958"/>
    <mergeCell ref="Q1958:R1958"/>
    <mergeCell ref="C1959:E1959"/>
    <mergeCell ref="G1959:H1959"/>
    <mergeCell ref="I1959:M1959"/>
    <mergeCell ref="N1959:P1959"/>
    <mergeCell ref="Q1959:R1959"/>
    <mergeCell ref="C1956:E1956"/>
    <mergeCell ref="G1956:H1956"/>
    <mergeCell ref="I1956:M1956"/>
    <mergeCell ref="N1956:P1956"/>
    <mergeCell ref="Q1956:R1956"/>
    <mergeCell ref="C1957:E1957"/>
    <mergeCell ref="G1957:H1957"/>
    <mergeCell ref="I1957:M1957"/>
    <mergeCell ref="N1957:P1957"/>
    <mergeCell ref="Q1957:R1957"/>
    <mergeCell ref="C1954:E1954"/>
    <mergeCell ref="G1954:H1954"/>
    <mergeCell ref="I1954:M1954"/>
    <mergeCell ref="N1954:P1954"/>
    <mergeCell ref="Q1954:R1954"/>
    <mergeCell ref="C1955:E1955"/>
    <mergeCell ref="G1955:H1955"/>
    <mergeCell ref="I1955:M1955"/>
    <mergeCell ref="N1955:P1955"/>
    <mergeCell ref="Q1955:R1955"/>
    <mergeCell ref="C1962:E1962"/>
    <mergeCell ref="Q1962:R1962"/>
    <mergeCell ref="C1963:E1963"/>
    <mergeCell ref="C1941:E1941"/>
    <mergeCell ref="G1941:H1941"/>
    <mergeCell ref="I1941:M1941"/>
    <mergeCell ref="N1941:P1941"/>
    <mergeCell ref="G1938:H1938"/>
    <mergeCell ref="G1937:H1937"/>
    <mergeCell ref="G1935:H1935"/>
    <mergeCell ref="A1927:R1927"/>
    <mergeCell ref="A1928:B1928"/>
    <mergeCell ref="C1928:D1928"/>
    <mergeCell ref="E1928:F1928"/>
    <mergeCell ref="G1928:J1928"/>
    <mergeCell ref="K1928:M1928"/>
    <mergeCell ref="N1928:R1928"/>
    <mergeCell ref="A1929:A1930"/>
    <mergeCell ref="B1929:F1929"/>
    <mergeCell ref="G1929:H1929"/>
    <mergeCell ref="I1929:R1929"/>
    <mergeCell ref="B1930:F1930"/>
    <mergeCell ref="G1930:H1930"/>
    <mergeCell ref="I1930:L1930"/>
    <mergeCell ref="N1930:O1930"/>
    <mergeCell ref="A1932:A1983"/>
    <mergeCell ref="B1932:O1932"/>
    <mergeCell ref="Q1932:R1933"/>
    <mergeCell ref="C1933:E1933"/>
    <mergeCell ref="G1933:H1933"/>
    <mergeCell ref="I1933:M1933"/>
    <mergeCell ref="N1933:P1933"/>
    <mergeCell ref="C1934:E1934"/>
    <mergeCell ref="G1934:H1934"/>
    <mergeCell ref="I1934:M1934"/>
    <mergeCell ref="Q1948:R1948"/>
    <mergeCell ref="C1949:E1949"/>
    <mergeCell ref="G1949:H1949"/>
    <mergeCell ref="I1949:M1949"/>
    <mergeCell ref="N1949:P1949"/>
    <mergeCell ref="Q1949:R1949"/>
    <mergeCell ref="C1946:E1946"/>
    <mergeCell ref="G1946:H1946"/>
    <mergeCell ref="I1946:M1946"/>
    <mergeCell ref="N1946:P1946"/>
    <mergeCell ref="Q1946:R1946"/>
    <mergeCell ref="C1947:E1947"/>
    <mergeCell ref="G1947:H1947"/>
    <mergeCell ref="I1947:M1947"/>
    <mergeCell ref="N1947:P1947"/>
    <mergeCell ref="Q1947:R1947"/>
    <mergeCell ref="C1944:E1944"/>
    <mergeCell ref="G1944:H1944"/>
    <mergeCell ref="I1944:M1944"/>
    <mergeCell ref="N1944:P1944"/>
    <mergeCell ref="Q1944:R1944"/>
    <mergeCell ref="C1945:E1945"/>
    <mergeCell ref="G1945:H1945"/>
    <mergeCell ref="I1945:M1945"/>
    <mergeCell ref="N1945:P1945"/>
    <mergeCell ref="Q1945:R1945"/>
    <mergeCell ref="C1942:E1942"/>
    <mergeCell ref="G1942:H1942"/>
    <mergeCell ref="I1942:M1942"/>
    <mergeCell ref="N1942:P1942"/>
    <mergeCell ref="Q1942:R1942"/>
    <mergeCell ref="N1909:P1909"/>
    <mergeCell ref="C1910:E1910"/>
    <mergeCell ref="G1910:H1910"/>
    <mergeCell ref="I1910:M1910"/>
    <mergeCell ref="Q1910:R1910"/>
    <mergeCell ref="G1912:H1912"/>
    <mergeCell ref="I1912:M1912"/>
    <mergeCell ref="N1912:P1912"/>
    <mergeCell ref="G1913:H1913"/>
    <mergeCell ref="G1903:H1903"/>
    <mergeCell ref="G1905:H1905"/>
    <mergeCell ref="G1906:H1906"/>
    <mergeCell ref="C1904:E1904"/>
    <mergeCell ref="G1904:H1904"/>
    <mergeCell ref="I1904:M1904"/>
    <mergeCell ref="N1904:P1904"/>
    <mergeCell ref="Q1904:R1904"/>
    <mergeCell ref="C1905:E1905"/>
    <mergeCell ref="I1905:M1905"/>
    <mergeCell ref="N1905:P1905"/>
    <mergeCell ref="Q1905:R1905"/>
    <mergeCell ref="G1880:H1880"/>
    <mergeCell ref="G1881:H1881"/>
    <mergeCell ref="G1882:H1882"/>
    <mergeCell ref="G1883:H1883"/>
    <mergeCell ref="C1876:E1876"/>
    <mergeCell ref="G1876:H1876"/>
    <mergeCell ref="I1876:M1876"/>
    <mergeCell ref="Q1876:R1876"/>
    <mergeCell ref="G1878:H1878"/>
    <mergeCell ref="I1878:M1878"/>
    <mergeCell ref="N1878:P1878"/>
    <mergeCell ref="G1879:H1879"/>
    <mergeCell ref="I1879:M1879"/>
    <mergeCell ref="N1879:P1879"/>
    <mergeCell ref="Q1879:R1879"/>
    <mergeCell ref="C1903:E1903"/>
    <mergeCell ref="I1903:M1903"/>
    <mergeCell ref="N1903:P1903"/>
    <mergeCell ref="Q1903:R1903"/>
    <mergeCell ref="G1895:H1895"/>
    <mergeCell ref="G1896:H1896"/>
    <mergeCell ref="C1899:E1899"/>
    <mergeCell ref="G1899:H1899"/>
    <mergeCell ref="I1899:M1899"/>
    <mergeCell ref="N1899:P1899"/>
    <mergeCell ref="C1900:E1900"/>
    <mergeCell ref="G1900:H1900"/>
    <mergeCell ref="I1900:M1900"/>
    <mergeCell ref="N1900:P1900"/>
    <mergeCell ref="Q1900:R1900"/>
    <mergeCell ref="C1901:E1901"/>
    <mergeCell ref="G1901:H1901"/>
    <mergeCell ref="I1901:M1901"/>
    <mergeCell ref="N1901:P1901"/>
    <mergeCell ref="Q1881:R1881"/>
    <mergeCell ref="C1882:E1882"/>
    <mergeCell ref="I1882:M1882"/>
    <mergeCell ref="N1882:P1882"/>
    <mergeCell ref="Q1882:R1882"/>
    <mergeCell ref="C1883:E1883"/>
    <mergeCell ref="I1883:M1883"/>
    <mergeCell ref="N1883:P1883"/>
    <mergeCell ref="Q1883:R1883"/>
    <mergeCell ref="A1858:A1909"/>
    <mergeCell ref="B1858:O1858"/>
    <mergeCell ref="Q1858:R1859"/>
    <mergeCell ref="N1876:P1876"/>
    <mergeCell ref="C1877:E1877"/>
    <mergeCell ref="G1877:H1877"/>
    <mergeCell ref="I1877:M1877"/>
    <mergeCell ref="N1877:P1877"/>
    <mergeCell ref="Q1877:R1877"/>
    <mergeCell ref="C1878:E1878"/>
    <mergeCell ref="Q1878:R1878"/>
    <mergeCell ref="C1879:E1879"/>
    <mergeCell ref="C1880:E1880"/>
    <mergeCell ref="I1880:M1880"/>
    <mergeCell ref="I1871:M1871"/>
    <mergeCell ref="N1871:P1871"/>
    <mergeCell ref="Q1871:R1871"/>
    <mergeCell ref="C1868:E1868"/>
    <mergeCell ref="G1868:H1868"/>
    <mergeCell ref="I1868:M1868"/>
    <mergeCell ref="N1868:P1868"/>
    <mergeCell ref="Q1868:R1868"/>
    <mergeCell ref="C1869:E1869"/>
    <mergeCell ref="G1869:H1869"/>
    <mergeCell ref="I1869:M1869"/>
    <mergeCell ref="N1869:P1869"/>
    <mergeCell ref="Q1869:R1869"/>
    <mergeCell ref="C1866:E1866"/>
    <mergeCell ref="G1866:H1866"/>
    <mergeCell ref="I1866:M1866"/>
    <mergeCell ref="N1866:P1866"/>
    <mergeCell ref="Q1866:R1866"/>
    <mergeCell ref="C1867:E1867"/>
    <mergeCell ref="G1867:H1867"/>
    <mergeCell ref="I1867:M1867"/>
    <mergeCell ref="N1867:P1867"/>
    <mergeCell ref="Q1867:R1867"/>
    <mergeCell ref="C1864:E1864"/>
    <mergeCell ref="G1864:H1864"/>
    <mergeCell ref="I1864:M1864"/>
    <mergeCell ref="N1864:P1864"/>
    <mergeCell ref="Q1864:R1864"/>
    <mergeCell ref="C1865:E1865"/>
    <mergeCell ref="G1865:H1865"/>
    <mergeCell ref="I1865:M1865"/>
    <mergeCell ref="N1865:P1865"/>
    <mergeCell ref="Q1865:R1865"/>
    <mergeCell ref="C1862:E1862"/>
    <mergeCell ref="G1862:H1862"/>
    <mergeCell ref="I1862:M1862"/>
    <mergeCell ref="N1862:P1862"/>
    <mergeCell ref="Q1862:R1862"/>
    <mergeCell ref="C1863:E1863"/>
    <mergeCell ref="G1863:H1863"/>
    <mergeCell ref="I1863:M1863"/>
    <mergeCell ref="N1863:P1863"/>
    <mergeCell ref="Q1863:R1863"/>
    <mergeCell ref="C1860:E1860"/>
    <mergeCell ref="G1838:H1838"/>
    <mergeCell ref="G1839:H1839"/>
    <mergeCell ref="G1836:H1836"/>
    <mergeCell ref="I1836:M1836"/>
    <mergeCell ref="C1834:E1834"/>
    <mergeCell ref="G1834:H1834"/>
    <mergeCell ref="I1834:M1834"/>
    <mergeCell ref="Q1834:R1834"/>
    <mergeCell ref="C1832:E1832"/>
    <mergeCell ref="G1832:H1832"/>
    <mergeCell ref="I1832:M1832"/>
    <mergeCell ref="N1832:P1832"/>
    <mergeCell ref="Q1832:R1832"/>
    <mergeCell ref="C1833:E1833"/>
    <mergeCell ref="G1833:H1833"/>
    <mergeCell ref="I1833:M1833"/>
    <mergeCell ref="N1833:P1833"/>
    <mergeCell ref="Q1833:R1833"/>
    <mergeCell ref="I1829:M1829"/>
    <mergeCell ref="N1829:P1829"/>
    <mergeCell ref="Q1829:R1829"/>
    <mergeCell ref="C1830:E1830"/>
    <mergeCell ref="G1830:H1830"/>
    <mergeCell ref="I1830:M1830"/>
    <mergeCell ref="N1830:P1830"/>
    <mergeCell ref="Q1830:R1830"/>
    <mergeCell ref="C1831:E1831"/>
    <mergeCell ref="G1831:H1831"/>
    <mergeCell ref="I1831:M1831"/>
    <mergeCell ref="N1831:P1831"/>
    <mergeCell ref="Q1831:R1831"/>
    <mergeCell ref="C1836:E1836"/>
    <mergeCell ref="Q1836:R1836"/>
    <mergeCell ref="B1839:D1839"/>
    <mergeCell ref="E1839:F1839"/>
    <mergeCell ref="C1828:E1828"/>
    <mergeCell ref="G1828:H1828"/>
    <mergeCell ref="I1828:M1828"/>
    <mergeCell ref="N1828:P1828"/>
    <mergeCell ref="Q1828:R1828"/>
    <mergeCell ref="C1829:E1829"/>
    <mergeCell ref="G1829:H1829"/>
    <mergeCell ref="G1819:H1819"/>
    <mergeCell ref="G1821:H1821"/>
    <mergeCell ref="G1822:H1822"/>
    <mergeCell ref="C1820:E1820"/>
    <mergeCell ref="G1820:H1820"/>
    <mergeCell ref="I1820:M1820"/>
    <mergeCell ref="N1820:P1820"/>
    <mergeCell ref="Q1820:R1820"/>
    <mergeCell ref="C1821:E1821"/>
    <mergeCell ref="I1821:M1821"/>
    <mergeCell ref="N1821:P1821"/>
    <mergeCell ref="Q1821:R1821"/>
    <mergeCell ref="G1796:H1796"/>
    <mergeCell ref="G1797:H1797"/>
    <mergeCell ref="G1798:H1798"/>
    <mergeCell ref="G1799:H1799"/>
    <mergeCell ref="C1824:E1824"/>
    <mergeCell ref="G1824:H1824"/>
    <mergeCell ref="I1824:M1824"/>
    <mergeCell ref="N1824:P1824"/>
    <mergeCell ref="Q1824:R1824"/>
    <mergeCell ref="Q1825:R1825"/>
    <mergeCell ref="Q1804:R1804"/>
    <mergeCell ref="C1805:E1805"/>
    <mergeCell ref="G1805:H1805"/>
    <mergeCell ref="I1805:M1805"/>
    <mergeCell ref="N1805:P1805"/>
    <mergeCell ref="Q1805:R1805"/>
    <mergeCell ref="C1806:E1806"/>
    <mergeCell ref="G1806:H1806"/>
    <mergeCell ref="I1806:M1806"/>
    <mergeCell ref="N1806:P1806"/>
    <mergeCell ref="Q1806:R1806"/>
    <mergeCell ref="C1807:E1807"/>
    <mergeCell ref="G1807:H1807"/>
    <mergeCell ref="I1807:M1807"/>
    <mergeCell ref="N1807:P1807"/>
    <mergeCell ref="Q1807:R1807"/>
    <mergeCell ref="C1808:E1808"/>
    <mergeCell ref="G1808:H1808"/>
    <mergeCell ref="I1808:M1808"/>
    <mergeCell ref="N1816:P1816"/>
    <mergeCell ref="Q1816:R1816"/>
    <mergeCell ref="C1817:E1817"/>
    <mergeCell ref="G1817:H1817"/>
    <mergeCell ref="I1817:M1817"/>
    <mergeCell ref="N1817:P1817"/>
    <mergeCell ref="C1825:E1825"/>
    <mergeCell ref="G1825:H1825"/>
    <mergeCell ref="I1825:M1825"/>
    <mergeCell ref="N1825:P1825"/>
    <mergeCell ref="C1826:E1826"/>
    <mergeCell ref="G1826:H1826"/>
    <mergeCell ref="I1826:M1826"/>
    <mergeCell ref="N1826:P1826"/>
    <mergeCell ref="Q1826:R1826"/>
    <mergeCell ref="C1827:E1827"/>
    <mergeCell ref="C1762:E1762"/>
    <mergeCell ref="G1762:H1762"/>
    <mergeCell ref="I1762:M1762"/>
    <mergeCell ref="Q1762:R1762"/>
    <mergeCell ref="N1744:P1744"/>
    <mergeCell ref="Q1744:R1744"/>
    <mergeCell ref="C1745:E1745"/>
    <mergeCell ref="G1745:H1745"/>
    <mergeCell ref="G1735:H1735"/>
    <mergeCell ref="G1737:H1737"/>
    <mergeCell ref="G1738:H1738"/>
    <mergeCell ref="C1736:E1736"/>
    <mergeCell ref="G1736:H1736"/>
    <mergeCell ref="I1736:M1736"/>
    <mergeCell ref="N1736:P1736"/>
    <mergeCell ref="Q1736:R1736"/>
    <mergeCell ref="C1737:E1737"/>
    <mergeCell ref="I1737:M1737"/>
    <mergeCell ref="N1737:P1737"/>
    <mergeCell ref="Q1737:R1737"/>
    <mergeCell ref="C1740:E1740"/>
    <mergeCell ref="G1740:H1740"/>
    <mergeCell ref="I1740:M1740"/>
    <mergeCell ref="N1740:P1740"/>
    <mergeCell ref="Q1740:R1740"/>
    <mergeCell ref="Q1741:R1741"/>
    <mergeCell ref="G1756:H1756"/>
    <mergeCell ref="G1757:H1757"/>
    <mergeCell ref="G1754:H1754"/>
    <mergeCell ref="G1755:H1755"/>
    <mergeCell ref="G1752:H1752"/>
    <mergeCell ref="I1752:M1752"/>
    <mergeCell ref="N1752:P1752"/>
    <mergeCell ref="G1753:H1753"/>
    <mergeCell ref="I1753:M1753"/>
    <mergeCell ref="N1753:P1753"/>
    <mergeCell ref="Q1753:R1753"/>
    <mergeCell ref="C1750:E1750"/>
    <mergeCell ref="G1750:H1750"/>
    <mergeCell ref="I1750:M1750"/>
    <mergeCell ref="Q1750:R1750"/>
    <mergeCell ref="C1748:E1748"/>
    <mergeCell ref="G1748:H1748"/>
    <mergeCell ref="I1748:M1748"/>
    <mergeCell ref="N1748:P1748"/>
    <mergeCell ref="Q1748:R1748"/>
    <mergeCell ref="C1749:E1749"/>
    <mergeCell ref="G1749:H1749"/>
    <mergeCell ref="I1749:M1749"/>
    <mergeCell ref="N1749:P1749"/>
    <mergeCell ref="Q1749:R1749"/>
    <mergeCell ref="C1757:E1757"/>
    <mergeCell ref="I1757:M1757"/>
    <mergeCell ref="N1757:P1757"/>
    <mergeCell ref="Q1757:R1757"/>
    <mergeCell ref="C1758:E1758"/>
    <mergeCell ref="G1758:H1758"/>
    <mergeCell ref="I1758:M1758"/>
    <mergeCell ref="N1758:P1758"/>
    <mergeCell ref="Q1758:R1758"/>
    <mergeCell ref="G1711:H1711"/>
    <mergeCell ref="I1711:M1711"/>
    <mergeCell ref="N1711:P1711"/>
    <mergeCell ref="G1707:H1707"/>
    <mergeCell ref="A1705:R1705"/>
    <mergeCell ref="A1706:B1706"/>
    <mergeCell ref="C1706:D1706"/>
    <mergeCell ref="E1706:F1706"/>
    <mergeCell ref="G1706:J1706"/>
    <mergeCell ref="K1706:M1706"/>
    <mergeCell ref="N1706:R1706"/>
    <mergeCell ref="A1707:A1708"/>
    <mergeCell ref="B1707:F1707"/>
    <mergeCell ref="I1707:R1707"/>
    <mergeCell ref="B1708:F1708"/>
    <mergeCell ref="I1708:L1708"/>
    <mergeCell ref="N1708:O1708"/>
    <mergeCell ref="A1710:A1761"/>
    <mergeCell ref="B1710:O1710"/>
    <mergeCell ref="Q1710:R1711"/>
    <mergeCell ref="C1711:E1711"/>
    <mergeCell ref="C1712:E1712"/>
    <mergeCell ref="I1712:M1712"/>
    <mergeCell ref="N1712:P1712"/>
    <mergeCell ref="Q1712:R1712"/>
    <mergeCell ref="C1713:E1713"/>
    <mergeCell ref="I1713:M1713"/>
    <mergeCell ref="Q1732:R1732"/>
    <mergeCell ref="C1733:E1733"/>
    <mergeCell ref="G1733:H1733"/>
    <mergeCell ref="I1733:M1733"/>
    <mergeCell ref="N1733:P1733"/>
    <mergeCell ref="I1745:M1745"/>
    <mergeCell ref="N1745:P1745"/>
    <mergeCell ref="Q1745:R1745"/>
    <mergeCell ref="C1746:E1746"/>
    <mergeCell ref="G1746:H1746"/>
    <mergeCell ref="I1746:M1746"/>
    <mergeCell ref="N1746:P1746"/>
    <mergeCell ref="Q1746:R1746"/>
    <mergeCell ref="C1747:E1747"/>
    <mergeCell ref="G1747:H1747"/>
    <mergeCell ref="C1759:E1759"/>
    <mergeCell ref="G1759:H1759"/>
    <mergeCell ref="I1759:M1759"/>
    <mergeCell ref="N1759:P1759"/>
    <mergeCell ref="Q1759:R1759"/>
    <mergeCell ref="C1760:E1760"/>
    <mergeCell ref="G1760:H1760"/>
    <mergeCell ref="I1760:M1760"/>
    <mergeCell ref="N1760:P1760"/>
    <mergeCell ref="Q1760:R1760"/>
    <mergeCell ref="C1761:E1761"/>
    <mergeCell ref="G1761:H1761"/>
    <mergeCell ref="I1761:M1761"/>
    <mergeCell ref="N1761:P1761"/>
    <mergeCell ref="Q1761:R1761"/>
    <mergeCell ref="N1713:P1713"/>
    <mergeCell ref="Q1713:R1713"/>
    <mergeCell ref="C1714:E1714"/>
    <mergeCell ref="I1714:M1714"/>
    <mergeCell ref="N1714:P1714"/>
    <mergeCell ref="Q1714:R1714"/>
    <mergeCell ref="C1715:E1715"/>
    <mergeCell ref="Q1660:R1660"/>
    <mergeCell ref="C1661:E1661"/>
    <mergeCell ref="G1661:H1661"/>
    <mergeCell ref="I1668:M1668"/>
    <mergeCell ref="N1668:P1668"/>
    <mergeCell ref="G1669:H1669"/>
    <mergeCell ref="I1669:M1669"/>
    <mergeCell ref="N1669:P1669"/>
    <mergeCell ref="Q1669:R1669"/>
    <mergeCell ref="C1674:E1674"/>
    <mergeCell ref="G1674:H1674"/>
    <mergeCell ref="I1674:M1674"/>
    <mergeCell ref="N1674:P1674"/>
    <mergeCell ref="Q1674:R1674"/>
    <mergeCell ref="C1675:E1675"/>
    <mergeCell ref="G1675:H1675"/>
    <mergeCell ref="I1675:M1675"/>
    <mergeCell ref="N1675:P1675"/>
    <mergeCell ref="Q1675:R1675"/>
    <mergeCell ref="C1676:E1676"/>
    <mergeCell ref="G1676:H1676"/>
    <mergeCell ref="I1676:M1676"/>
    <mergeCell ref="N1676:P1676"/>
    <mergeCell ref="Q1676:R1676"/>
    <mergeCell ref="C1677:E1677"/>
    <mergeCell ref="G1677:H1677"/>
    <mergeCell ref="I1677:M1677"/>
    <mergeCell ref="N1677:P1677"/>
    <mergeCell ref="Q1677:R1677"/>
    <mergeCell ref="C1678:E1678"/>
    <mergeCell ref="G1678:H1678"/>
    <mergeCell ref="I1678:M1678"/>
    <mergeCell ref="N1678:P1678"/>
    <mergeCell ref="Q1678:R1678"/>
    <mergeCell ref="Q1664:R1664"/>
    <mergeCell ref="C1665:E1665"/>
    <mergeCell ref="G1665:H1665"/>
    <mergeCell ref="I1665:M1665"/>
    <mergeCell ref="N1665:P1665"/>
    <mergeCell ref="Q1665:R1665"/>
    <mergeCell ref="G1651:H1651"/>
    <mergeCell ref="G1653:H1653"/>
    <mergeCell ref="G1654:H1654"/>
    <mergeCell ref="C1652:E1652"/>
    <mergeCell ref="G1652:H1652"/>
    <mergeCell ref="I1652:M1652"/>
    <mergeCell ref="N1652:P1652"/>
    <mergeCell ref="Q1652:R1652"/>
    <mergeCell ref="C1653:E1653"/>
    <mergeCell ref="I1653:M1653"/>
    <mergeCell ref="N1653:P1653"/>
    <mergeCell ref="Q1653:R1653"/>
    <mergeCell ref="A1633:A1634"/>
    <mergeCell ref="B1633:F1633"/>
    <mergeCell ref="G1633:H1633"/>
    <mergeCell ref="I1633:R1633"/>
    <mergeCell ref="B1634:F1634"/>
    <mergeCell ref="G1634:H1634"/>
    <mergeCell ref="I1634:L1634"/>
    <mergeCell ref="N1634:O1634"/>
    <mergeCell ref="A1636:A1687"/>
    <mergeCell ref="B1636:O1636"/>
    <mergeCell ref="Q1636:R1637"/>
    <mergeCell ref="C1637:E1637"/>
    <mergeCell ref="G1637:H1637"/>
    <mergeCell ref="I1637:M1637"/>
    <mergeCell ref="G1616:H1616"/>
    <mergeCell ref="I1616:M1616"/>
    <mergeCell ref="N1616:P1616"/>
    <mergeCell ref="G1617:H1617"/>
    <mergeCell ref="I1617:M1617"/>
    <mergeCell ref="N1617:P1617"/>
    <mergeCell ref="Q1617:R1617"/>
    <mergeCell ref="I1661:M1661"/>
    <mergeCell ref="N1661:P1661"/>
    <mergeCell ref="Q1661:R1661"/>
    <mergeCell ref="C1662:E1662"/>
    <mergeCell ref="G1662:H1662"/>
    <mergeCell ref="I1662:M1662"/>
    <mergeCell ref="N1662:P1662"/>
    <mergeCell ref="Q1662:R1662"/>
    <mergeCell ref="C1663:E1663"/>
    <mergeCell ref="G1663:H1663"/>
    <mergeCell ref="I1663:M1663"/>
    <mergeCell ref="N1663:P1663"/>
    <mergeCell ref="Q1663:R1663"/>
    <mergeCell ref="C1657:E1657"/>
    <mergeCell ref="G1657:H1657"/>
    <mergeCell ref="I1657:M1657"/>
    <mergeCell ref="N1657:P1657"/>
    <mergeCell ref="C1658:E1658"/>
    <mergeCell ref="G1658:H1658"/>
    <mergeCell ref="I1658:M1658"/>
    <mergeCell ref="N1658:P1658"/>
    <mergeCell ref="Q1658:R1658"/>
    <mergeCell ref="C1659:E1659"/>
    <mergeCell ref="G1659:H1659"/>
    <mergeCell ref="I1659:M1659"/>
    <mergeCell ref="N1659:P1659"/>
    <mergeCell ref="Q1659:R1659"/>
    <mergeCell ref="C1660:E1660"/>
    <mergeCell ref="G1660:H1660"/>
    <mergeCell ref="I1660:M1660"/>
    <mergeCell ref="N1660:P1660"/>
    <mergeCell ref="I1592:M1592"/>
    <mergeCell ref="N1592:P1592"/>
    <mergeCell ref="Q1592:R1592"/>
    <mergeCell ref="C1593:E1593"/>
    <mergeCell ref="G1593:H1593"/>
    <mergeCell ref="I1593:M1593"/>
    <mergeCell ref="N1593:P1593"/>
    <mergeCell ref="Q1593:R1593"/>
    <mergeCell ref="C1605:E1605"/>
    <mergeCell ref="G1605:H1605"/>
    <mergeCell ref="I1605:M1605"/>
    <mergeCell ref="N1605:P1605"/>
    <mergeCell ref="G1602:H1602"/>
    <mergeCell ref="G1601:H1601"/>
    <mergeCell ref="G1599:H1599"/>
    <mergeCell ref="G1588:H1588"/>
    <mergeCell ref="G1589:H1589"/>
    <mergeCell ref="G1586:H1586"/>
    <mergeCell ref="G1587:H1587"/>
    <mergeCell ref="G1584:H1584"/>
    <mergeCell ref="I1584:M1584"/>
    <mergeCell ref="N1584:P1584"/>
    <mergeCell ref="G1585:H1585"/>
    <mergeCell ref="I1585:M1585"/>
    <mergeCell ref="N1585:P1585"/>
    <mergeCell ref="Q1585:R1585"/>
    <mergeCell ref="C1594:E1594"/>
    <mergeCell ref="G1594:H1594"/>
    <mergeCell ref="I1594:M1594"/>
    <mergeCell ref="N1594:P1594"/>
    <mergeCell ref="Q1594:R1594"/>
    <mergeCell ref="C1595:E1595"/>
    <mergeCell ref="G1595:H1595"/>
    <mergeCell ref="I1595:M1595"/>
    <mergeCell ref="N1595:P1595"/>
    <mergeCell ref="Q1595:R1595"/>
    <mergeCell ref="C1596:E1596"/>
    <mergeCell ref="G1596:H1596"/>
    <mergeCell ref="I1596:M1596"/>
    <mergeCell ref="N1596:P1596"/>
    <mergeCell ref="N1598:P1598"/>
    <mergeCell ref="Q1598:R1598"/>
    <mergeCell ref="C1599:E1599"/>
    <mergeCell ref="I1599:M1599"/>
    <mergeCell ref="N1599:P1599"/>
    <mergeCell ref="Q1599:R1599"/>
    <mergeCell ref="C1600:E1600"/>
    <mergeCell ref="G1600:H1600"/>
    <mergeCell ref="I1600:M1600"/>
    <mergeCell ref="N1600:P1600"/>
    <mergeCell ref="Q1600:R1600"/>
    <mergeCell ref="C1601:E1601"/>
    <mergeCell ref="I1601:M1601"/>
    <mergeCell ref="N1601:P1601"/>
    <mergeCell ref="Q1601:R1601"/>
    <mergeCell ref="C1602:E1602"/>
    <mergeCell ref="I1602:M1602"/>
    <mergeCell ref="N1602:P1602"/>
    <mergeCell ref="Q1602:R1602"/>
    <mergeCell ref="C1603:E1603"/>
    <mergeCell ref="G1603:H1603"/>
    <mergeCell ref="I1603:M1603"/>
    <mergeCell ref="N1603:P1603"/>
    <mergeCell ref="Q1603:R1603"/>
    <mergeCell ref="N1575:P1575"/>
    <mergeCell ref="Q1575:R1575"/>
    <mergeCell ref="A1558:B1558"/>
    <mergeCell ref="C1558:D1558"/>
    <mergeCell ref="E1558:F1558"/>
    <mergeCell ref="G1558:J1558"/>
    <mergeCell ref="K1558:M1558"/>
    <mergeCell ref="C1582:E1582"/>
    <mergeCell ref="G1582:H1582"/>
    <mergeCell ref="I1582:M1582"/>
    <mergeCell ref="Q1582:R1582"/>
    <mergeCell ref="C1580:E1580"/>
    <mergeCell ref="G1580:H1580"/>
    <mergeCell ref="I1580:M1580"/>
    <mergeCell ref="N1580:P1580"/>
    <mergeCell ref="Q1580:R1580"/>
    <mergeCell ref="C1581:E1581"/>
    <mergeCell ref="G1581:H1581"/>
    <mergeCell ref="I1581:M1581"/>
    <mergeCell ref="N1581:P1581"/>
    <mergeCell ref="Q1581:R1581"/>
    <mergeCell ref="I1577:M1577"/>
    <mergeCell ref="N1577:P1577"/>
    <mergeCell ref="Q1577:R1577"/>
    <mergeCell ref="C1578:E1578"/>
    <mergeCell ref="G1578:H1578"/>
    <mergeCell ref="I1578:M1578"/>
    <mergeCell ref="N1578:P1578"/>
    <mergeCell ref="Q1578:R1578"/>
    <mergeCell ref="C1579:E1579"/>
    <mergeCell ref="G1579:H1579"/>
    <mergeCell ref="I1579:M1579"/>
    <mergeCell ref="N1579:P1579"/>
    <mergeCell ref="Q1579:R1579"/>
    <mergeCell ref="I1565:M1565"/>
    <mergeCell ref="N1565:P1565"/>
    <mergeCell ref="N1503:P1503"/>
    <mergeCell ref="Q1503:R1503"/>
    <mergeCell ref="C1504:E1504"/>
    <mergeCell ref="I1504:M1504"/>
    <mergeCell ref="N1504:P1504"/>
    <mergeCell ref="Q1504:R1504"/>
    <mergeCell ref="C1505:E1505"/>
    <mergeCell ref="C1576:E1576"/>
    <mergeCell ref="G1576:H1576"/>
    <mergeCell ref="I1576:M1576"/>
    <mergeCell ref="N1576:P1576"/>
    <mergeCell ref="Q1576:R1576"/>
    <mergeCell ref="C1577:E1577"/>
    <mergeCell ref="G1577:H1577"/>
    <mergeCell ref="G1567:H1567"/>
    <mergeCell ref="G1569:H1569"/>
    <mergeCell ref="G1570:H1570"/>
    <mergeCell ref="C1568:E1568"/>
    <mergeCell ref="G1568:H1568"/>
    <mergeCell ref="I1568:M1568"/>
    <mergeCell ref="N1568:P1568"/>
    <mergeCell ref="Q1568:R1568"/>
    <mergeCell ref="C1569:E1569"/>
    <mergeCell ref="I1569:M1569"/>
    <mergeCell ref="N1569:P1569"/>
    <mergeCell ref="Q1569:R1569"/>
    <mergeCell ref="B1544:F1544"/>
    <mergeCell ref="G1544:H1544"/>
    <mergeCell ref="A1545:A1546"/>
    <mergeCell ref="B1545:D1545"/>
    <mergeCell ref="E1545:F1545"/>
    <mergeCell ref="G1545:H1545"/>
    <mergeCell ref="K1545:R1545"/>
    <mergeCell ref="B1546:D1546"/>
    <mergeCell ref="E1546:F1546"/>
    <mergeCell ref="G1546:H1546"/>
    <mergeCell ref="K1546:R1556"/>
    <mergeCell ref="G1547:H1547"/>
    <mergeCell ref="B1549:H1549"/>
    <mergeCell ref="B1550:H1550"/>
    <mergeCell ref="B1551:H1551"/>
    <mergeCell ref="B1552:H1552"/>
    <mergeCell ref="B1553:H1553"/>
    <mergeCell ref="B1554:H1554"/>
    <mergeCell ref="B1555:H1555"/>
    <mergeCell ref="B1556:H1556"/>
    <mergeCell ref="C1572:E1572"/>
    <mergeCell ref="G1572:H1572"/>
    <mergeCell ref="I1572:M1572"/>
    <mergeCell ref="N1572:P1572"/>
    <mergeCell ref="Q1572:R1572"/>
    <mergeCell ref="Q1573:R1573"/>
    <mergeCell ref="C1573:E1573"/>
    <mergeCell ref="G1573:H1573"/>
    <mergeCell ref="I1573:M1573"/>
    <mergeCell ref="N1573:P1573"/>
    <mergeCell ref="C1574:E1574"/>
    <mergeCell ref="G1574:H1574"/>
    <mergeCell ref="I1574:M1574"/>
    <mergeCell ref="N1574:P1574"/>
    <mergeCell ref="Q1574:R1574"/>
    <mergeCell ref="C1575:E1575"/>
    <mergeCell ref="G1575:H1575"/>
    <mergeCell ref="I1575:M1575"/>
    <mergeCell ref="C1492:E1492"/>
    <mergeCell ref="G1492:H1492"/>
    <mergeCell ref="I1492:M1492"/>
    <mergeCell ref="N1492:P1492"/>
    <mergeCell ref="Q1492:R1492"/>
    <mergeCell ref="C1493:E1493"/>
    <mergeCell ref="G1493:H1493"/>
    <mergeCell ref="N1524:P1524"/>
    <mergeCell ref="Q1524:R1524"/>
    <mergeCell ref="C1525:E1525"/>
    <mergeCell ref="G1525:H1525"/>
    <mergeCell ref="I1525:M1525"/>
    <mergeCell ref="N1525:P1525"/>
    <mergeCell ref="Q1525:R1525"/>
    <mergeCell ref="I1523:M1523"/>
    <mergeCell ref="N1523:P1523"/>
    <mergeCell ref="Q1523:R1523"/>
    <mergeCell ref="C1521:E1521"/>
    <mergeCell ref="G1521:H1521"/>
    <mergeCell ref="I1521:M1521"/>
    <mergeCell ref="N1521:P1521"/>
    <mergeCell ref="G1518:H1518"/>
    <mergeCell ref="G1517:H1517"/>
    <mergeCell ref="G1515:H1515"/>
    <mergeCell ref="G1504:H1504"/>
    <mergeCell ref="G1505:H1505"/>
    <mergeCell ref="G1502:H1502"/>
    <mergeCell ref="G1503:H1503"/>
    <mergeCell ref="G1500:H1500"/>
    <mergeCell ref="I1500:M1500"/>
    <mergeCell ref="N1500:P1500"/>
    <mergeCell ref="G1501:H1501"/>
    <mergeCell ref="I1501:M1501"/>
    <mergeCell ref="N1501:P1501"/>
    <mergeCell ref="Q1501:R1501"/>
    <mergeCell ref="C1498:E1498"/>
    <mergeCell ref="G1498:H1498"/>
    <mergeCell ref="I1498:M1498"/>
    <mergeCell ref="Q1498:R1498"/>
    <mergeCell ref="C1496:E1496"/>
    <mergeCell ref="G1496:H1496"/>
    <mergeCell ref="I1496:M1496"/>
    <mergeCell ref="N1496:P1496"/>
    <mergeCell ref="Q1496:R1496"/>
    <mergeCell ref="C1497:E1497"/>
    <mergeCell ref="G1497:H1497"/>
    <mergeCell ref="I1497:M1497"/>
    <mergeCell ref="N1497:P1497"/>
    <mergeCell ref="Q1497:R1497"/>
    <mergeCell ref="N1498:P1498"/>
    <mergeCell ref="C1499:E1499"/>
    <mergeCell ref="G1499:H1499"/>
    <mergeCell ref="I1499:M1499"/>
    <mergeCell ref="N1499:P1499"/>
    <mergeCell ref="Q1499:R1499"/>
    <mergeCell ref="C1500:E1500"/>
    <mergeCell ref="Q1500:R1500"/>
    <mergeCell ref="C1501:E1501"/>
    <mergeCell ref="C1502:E1502"/>
    <mergeCell ref="I1502:M1502"/>
    <mergeCell ref="N1502:P1502"/>
    <mergeCell ref="Q1502:R1502"/>
    <mergeCell ref="C1503:E1503"/>
    <mergeCell ref="I1503:M1503"/>
    <mergeCell ref="G1485:H1485"/>
    <mergeCell ref="G1486:H1486"/>
    <mergeCell ref="A1483:R1483"/>
    <mergeCell ref="A1484:B1484"/>
    <mergeCell ref="C1484:D1484"/>
    <mergeCell ref="E1484:F1484"/>
    <mergeCell ref="G1484:J1484"/>
    <mergeCell ref="K1484:M1484"/>
    <mergeCell ref="N1484:R1484"/>
    <mergeCell ref="A1485:A1486"/>
    <mergeCell ref="B1485:F1485"/>
    <mergeCell ref="I1485:R1485"/>
    <mergeCell ref="B1486:F1486"/>
    <mergeCell ref="I1486:L1486"/>
    <mergeCell ref="N1486:O1486"/>
    <mergeCell ref="A1488:A1539"/>
    <mergeCell ref="B1488:O1488"/>
    <mergeCell ref="Q1488:R1489"/>
    <mergeCell ref="G1507:H1507"/>
    <mergeCell ref="I1507:M1507"/>
    <mergeCell ref="N1507:P1507"/>
    <mergeCell ref="Q1507:R1507"/>
    <mergeCell ref="C1508:E1508"/>
    <mergeCell ref="G1508:H1508"/>
    <mergeCell ref="I1508:M1508"/>
    <mergeCell ref="N1508:P1508"/>
    <mergeCell ref="Q1508:R1508"/>
    <mergeCell ref="C1509:E1509"/>
    <mergeCell ref="C1522:E1522"/>
    <mergeCell ref="G1522:H1522"/>
    <mergeCell ref="I1522:M1522"/>
    <mergeCell ref="N1522:P1522"/>
    <mergeCell ref="Q1522:R1522"/>
    <mergeCell ref="C1523:E1523"/>
    <mergeCell ref="G1523:H1523"/>
    <mergeCell ref="G1509:H1509"/>
    <mergeCell ref="I1509:M1509"/>
    <mergeCell ref="N1509:P1509"/>
    <mergeCell ref="Q1509:R1509"/>
    <mergeCell ref="C1510:E1510"/>
    <mergeCell ref="G1510:H1510"/>
    <mergeCell ref="I1510:M1510"/>
    <mergeCell ref="I1505:M1505"/>
    <mergeCell ref="N1505:P1505"/>
    <mergeCell ref="Q1505:R1505"/>
    <mergeCell ref="C1506:E1506"/>
    <mergeCell ref="G1506:H1506"/>
    <mergeCell ref="I1506:M1506"/>
    <mergeCell ref="N1506:P1506"/>
    <mergeCell ref="Q1506:R1506"/>
    <mergeCell ref="C1507:E1507"/>
    <mergeCell ref="G1489:H1489"/>
    <mergeCell ref="I1489:M1489"/>
    <mergeCell ref="N1489:P1489"/>
    <mergeCell ref="C1490:E1490"/>
    <mergeCell ref="G1490:H1490"/>
    <mergeCell ref="I1490:M1490"/>
    <mergeCell ref="N1490:P1490"/>
    <mergeCell ref="Q1490:R1490"/>
    <mergeCell ref="C1491:E1491"/>
    <mergeCell ref="G1491:H1491"/>
    <mergeCell ref="I1491:M1491"/>
    <mergeCell ref="N1491:P1491"/>
    <mergeCell ref="Q1491:R1491"/>
    <mergeCell ref="G1446:H1446"/>
    <mergeCell ref="I1446:M1446"/>
    <mergeCell ref="N1446:P1446"/>
    <mergeCell ref="Q1446:R1446"/>
    <mergeCell ref="C1447:E1447"/>
    <mergeCell ref="G1447:H1447"/>
    <mergeCell ref="I1447:M1447"/>
    <mergeCell ref="N1447:P1447"/>
    <mergeCell ref="Q1447:R1447"/>
    <mergeCell ref="C1444:E1444"/>
    <mergeCell ref="G1444:H1444"/>
    <mergeCell ref="I1444:M1444"/>
    <mergeCell ref="N1444:P1444"/>
    <mergeCell ref="Q1444:R1444"/>
    <mergeCell ref="C1445:E1445"/>
    <mergeCell ref="G1445:H1445"/>
    <mergeCell ref="I1445:M1445"/>
    <mergeCell ref="N1445:P1445"/>
    <mergeCell ref="Q1445:R1445"/>
    <mergeCell ref="C1442:E1442"/>
    <mergeCell ref="G1442:H1442"/>
    <mergeCell ref="I1442:M1442"/>
    <mergeCell ref="N1442:P1442"/>
    <mergeCell ref="Q1442:R1442"/>
    <mergeCell ref="C1443:E1443"/>
    <mergeCell ref="G1443:H1443"/>
    <mergeCell ref="I1443:M1443"/>
    <mergeCell ref="N1443:P1443"/>
    <mergeCell ref="Q1443:R1443"/>
    <mergeCell ref="C1440:E1440"/>
    <mergeCell ref="G1440:H1440"/>
    <mergeCell ref="I1440:M1440"/>
    <mergeCell ref="N1440:P1440"/>
    <mergeCell ref="Q1440:R1440"/>
    <mergeCell ref="C1441:E1441"/>
    <mergeCell ref="G1441:H1441"/>
    <mergeCell ref="I1441:M1441"/>
    <mergeCell ref="N1441:P1441"/>
    <mergeCell ref="Q1441:R1441"/>
    <mergeCell ref="C1438:E1438"/>
    <mergeCell ref="G1438:H1438"/>
    <mergeCell ref="I1438:M1438"/>
    <mergeCell ref="N1438:P1438"/>
    <mergeCell ref="Q1438:R1438"/>
    <mergeCell ref="C1439:E1439"/>
    <mergeCell ref="G1439:H1439"/>
    <mergeCell ref="I1439:M1439"/>
    <mergeCell ref="N1439:P1439"/>
    <mergeCell ref="Q1439:R1439"/>
    <mergeCell ref="C1437:E1437"/>
    <mergeCell ref="G1437:H1437"/>
    <mergeCell ref="I1437:M1437"/>
    <mergeCell ref="N1437:P1437"/>
    <mergeCell ref="G1434:H1434"/>
    <mergeCell ref="G1433:H1433"/>
    <mergeCell ref="G1431:H1431"/>
    <mergeCell ref="G1420:H1420"/>
    <mergeCell ref="G1421:H1421"/>
    <mergeCell ref="G1418:H1418"/>
    <mergeCell ref="G1419:H1419"/>
    <mergeCell ref="G1416:H1416"/>
    <mergeCell ref="I1416:M1416"/>
    <mergeCell ref="N1416:P1416"/>
    <mergeCell ref="G1417:H1417"/>
    <mergeCell ref="I1417:M1417"/>
    <mergeCell ref="N1417:P1417"/>
    <mergeCell ref="Q1417:R1417"/>
    <mergeCell ref="N1429:P1429"/>
    <mergeCell ref="Q1429:R1429"/>
    <mergeCell ref="C1430:E1430"/>
    <mergeCell ref="G1430:H1430"/>
    <mergeCell ref="I1430:M1430"/>
    <mergeCell ref="N1430:P1430"/>
    <mergeCell ref="Q1430:R1430"/>
    <mergeCell ref="C1431:E1431"/>
    <mergeCell ref="I1431:M1431"/>
    <mergeCell ref="N1431:P1431"/>
    <mergeCell ref="Q1431:R1431"/>
    <mergeCell ref="C1432:E1432"/>
    <mergeCell ref="G1432:H1432"/>
    <mergeCell ref="I1432:M1432"/>
    <mergeCell ref="N1432:P1432"/>
    <mergeCell ref="Q1432:R1432"/>
    <mergeCell ref="C1433:E1433"/>
    <mergeCell ref="I1433:M1433"/>
    <mergeCell ref="N1433:P1433"/>
    <mergeCell ref="Q1433:R1433"/>
    <mergeCell ref="C1434:E1434"/>
    <mergeCell ref="I1434:M1434"/>
    <mergeCell ref="N1434:P1434"/>
    <mergeCell ref="Q1434:R1434"/>
    <mergeCell ref="C1427:E1427"/>
    <mergeCell ref="G1427:H1427"/>
    <mergeCell ref="I1427:M1427"/>
    <mergeCell ref="N1427:P1427"/>
    <mergeCell ref="Q1427:R1427"/>
    <mergeCell ref="C1428:E1428"/>
    <mergeCell ref="G1428:H1428"/>
    <mergeCell ref="I1428:M1428"/>
    <mergeCell ref="N1428:P1428"/>
    <mergeCell ref="Q1428:R1428"/>
    <mergeCell ref="C1429:E1429"/>
    <mergeCell ref="G1429:H1429"/>
    <mergeCell ref="I1429:M1429"/>
    <mergeCell ref="N1419:P1419"/>
    <mergeCell ref="Q1419:R1419"/>
    <mergeCell ref="C1420:E1420"/>
    <mergeCell ref="I1420:M1420"/>
    <mergeCell ref="N1420:P1420"/>
    <mergeCell ref="Q1420:R1420"/>
    <mergeCell ref="C1421:E1421"/>
    <mergeCell ref="I1421:M1421"/>
    <mergeCell ref="N1421:P1421"/>
    <mergeCell ref="Q1421:R1421"/>
    <mergeCell ref="C1422:E1422"/>
    <mergeCell ref="G1422:H1422"/>
    <mergeCell ref="I1422:M1422"/>
    <mergeCell ref="C1435:E1435"/>
    <mergeCell ref="G1411:H1411"/>
    <mergeCell ref="A1409:R1409"/>
    <mergeCell ref="A1410:B1410"/>
    <mergeCell ref="C1410:D1410"/>
    <mergeCell ref="E1410:F1410"/>
    <mergeCell ref="G1410:J1410"/>
    <mergeCell ref="K1410:M1410"/>
    <mergeCell ref="N1410:R1410"/>
    <mergeCell ref="A1411:A1412"/>
    <mergeCell ref="B1411:F1411"/>
    <mergeCell ref="I1411:R1411"/>
    <mergeCell ref="B1412:F1412"/>
    <mergeCell ref="I1412:L1412"/>
    <mergeCell ref="N1412:O1412"/>
    <mergeCell ref="G1399:H1399"/>
    <mergeCell ref="G1376:H1376"/>
    <mergeCell ref="G1377:H1377"/>
    <mergeCell ref="G1378:H1378"/>
    <mergeCell ref="G1379:H1379"/>
    <mergeCell ref="A1340:A1391"/>
    <mergeCell ref="B1340:O1340"/>
    <mergeCell ref="Q1340:R1341"/>
    <mergeCell ref="C1341:E1341"/>
    <mergeCell ref="G1341:H1341"/>
    <mergeCell ref="I1341:M1341"/>
    <mergeCell ref="N1341:P1341"/>
    <mergeCell ref="C1342:E1342"/>
    <mergeCell ref="G1342:H1342"/>
    <mergeCell ref="I1342:M1342"/>
    <mergeCell ref="N1342:P1342"/>
    <mergeCell ref="Q1342:R1342"/>
    <mergeCell ref="C1343:E1343"/>
    <mergeCell ref="G1343:H1343"/>
    <mergeCell ref="I1367:M1367"/>
    <mergeCell ref="N1367:P1367"/>
    <mergeCell ref="Q1367:R1367"/>
    <mergeCell ref="C1364:E1364"/>
    <mergeCell ref="G1364:H1364"/>
    <mergeCell ref="I1364:M1364"/>
    <mergeCell ref="N1364:P1364"/>
    <mergeCell ref="Q1364:R1364"/>
    <mergeCell ref="C1365:E1365"/>
    <mergeCell ref="G1365:H1365"/>
    <mergeCell ref="I1365:M1365"/>
    <mergeCell ref="N1365:P1365"/>
    <mergeCell ref="Q1365:R1365"/>
    <mergeCell ref="C1362:E1362"/>
    <mergeCell ref="G1362:H1362"/>
    <mergeCell ref="I1362:M1362"/>
    <mergeCell ref="G1357:H1357"/>
    <mergeCell ref="I1357:M1357"/>
    <mergeCell ref="N1357:P1357"/>
    <mergeCell ref="Q1357:R1357"/>
    <mergeCell ref="C1354:E1354"/>
    <mergeCell ref="G1354:H1354"/>
    <mergeCell ref="I1354:M1354"/>
    <mergeCell ref="N1354:P1354"/>
    <mergeCell ref="Q1354:R1354"/>
    <mergeCell ref="C1355:E1355"/>
    <mergeCell ref="G1355:H1355"/>
    <mergeCell ref="I1355:M1355"/>
    <mergeCell ref="N1355:P1355"/>
    <mergeCell ref="Q1355:R1355"/>
    <mergeCell ref="C1353:E1353"/>
    <mergeCell ref="G1353:H1353"/>
    <mergeCell ref="I1353:M1353"/>
    <mergeCell ref="N1353:P1353"/>
    <mergeCell ref="Q1353:R1353"/>
    <mergeCell ref="G1337:H1337"/>
    <mergeCell ref="A1335:R1335"/>
    <mergeCell ref="A1336:B1336"/>
    <mergeCell ref="C1336:D1336"/>
    <mergeCell ref="G1336:J1336"/>
    <mergeCell ref="K1336:M1336"/>
    <mergeCell ref="N1336:R1336"/>
    <mergeCell ref="A1337:A1338"/>
    <mergeCell ref="B1337:F1337"/>
    <mergeCell ref="I1337:R1337"/>
    <mergeCell ref="B1338:F1338"/>
    <mergeCell ref="G1338:H1338"/>
    <mergeCell ref="I1338:L1338"/>
    <mergeCell ref="N1338:O1338"/>
    <mergeCell ref="I1343:M1343"/>
    <mergeCell ref="N1343:P1343"/>
    <mergeCell ref="Q1343:R1343"/>
    <mergeCell ref="C1344:E1344"/>
    <mergeCell ref="G1344:H1344"/>
    <mergeCell ref="I1344:M1344"/>
    <mergeCell ref="N1344:P1344"/>
    <mergeCell ref="Q1344:R1344"/>
    <mergeCell ref="C1345:E1345"/>
    <mergeCell ref="G1345:H1345"/>
    <mergeCell ref="I1345:M1345"/>
    <mergeCell ref="N1345:P1345"/>
    <mergeCell ref="Q1345:R1345"/>
    <mergeCell ref="C1346:E1346"/>
    <mergeCell ref="G1346:H1346"/>
    <mergeCell ref="I1346:M1346"/>
    <mergeCell ref="N1346:P1346"/>
    <mergeCell ref="Q1346:R1346"/>
    <mergeCell ref="C1347:E1347"/>
    <mergeCell ref="I1347:M1347"/>
    <mergeCell ref="N1347:P1347"/>
    <mergeCell ref="Q1347:R1347"/>
    <mergeCell ref="C1348:E1348"/>
    <mergeCell ref="G1348:H1348"/>
    <mergeCell ref="I1348:M1348"/>
    <mergeCell ref="N1348:P1348"/>
    <mergeCell ref="Q1348:R1348"/>
    <mergeCell ref="C1349:E1349"/>
    <mergeCell ref="I1349:M1349"/>
    <mergeCell ref="N1349:P1349"/>
    <mergeCell ref="Q1349:R1349"/>
    <mergeCell ref="G1325:H1325"/>
    <mergeCell ref="G1315:H1315"/>
    <mergeCell ref="G1317:H1317"/>
    <mergeCell ref="G1318:H1318"/>
    <mergeCell ref="C1316:E1316"/>
    <mergeCell ref="G1316:H1316"/>
    <mergeCell ref="I1316:M1316"/>
    <mergeCell ref="N1316:P1316"/>
    <mergeCell ref="Q1316:R1316"/>
    <mergeCell ref="C1317:E1317"/>
    <mergeCell ref="I1317:M1317"/>
    <mergeCell ref="N1317:P1317"/>
    <mergeCell ref="Q1317:R1317"/>
    <mergeCell ref="G1320:H1320"/>
    <mergeCell ref="I1320:M1320"/>
    <mergeCell ref="N1320:P1320"/>
    <mergeCell ref="Q1321:R1321"/>
    <mergeCell ref="A1266:A1317"/>
    <mergeCell ref="B1266:O1266"/>
    <mergeCell ref="Q1266:R1267"/>
    <mergeCell ref="C1267:E1267"/>
    <mergeCell ref="G1267:H1267"/>
    <mergeCell ref="I1267:M1267"/>
    <mergeCell ref="N1267:P1267"/>
    <mergeCell ref="C1268:E1268"/>
    <mergeCell ref="G1268:H1268"/>
    <mergeCell ref="I1268:M1268"/>
    <mergeCell ref="N1268:P1268"/>
    <mergeCell ref="Q1268:R1268"/>
    <mergeCell ref="Q1269:R1269"/>
    <mergeCell ref="N1288:P1288"/>
    <mergeCell ref="C1289:E1289"/>
    <mergeCell ref="G1289:H1289"/>
    <mergeCell ref="I1289:M1289"/>
    <mergeCell ref="N1289:P1289"/>
    <mergeCell ref="Q1289:R1289"/>
    <mergeCell ref="Q1287:R1287"/>
    <mergeCell ref="C1284:E1284"/>
    <mergeCell ref="G1284:H1284"/>
    <mergeCell ref="I1284:M1284"/>
    <mergeCell ref="C1281:E1281"/>
    <mergeCell ref="G1281:H1281"/>
    <mergeCell ref="I1281:M1281"/>
    <mergeCell ref="N1281:P1281"/>
    <mergeCell ref="Q1281:R1281"/>
    <mergeCell ref="C1278:E1278"/>
    <mergeCell ref="G1278:H1278"/>
    <mergeCell ref="I1278:M1278"/>
    <mergeCell ref="N1278:P1278"/>
    <mergeCell ref="Q1278:R1278"/>
    <mergeCell ref="C1279:E1279"/>
    <mergeCell ref="G1279:H1279"/>
    <mergeCell ref="I1279:M1279"/>
    <mergeCell ref="N1279:P1279"/>
    <mergeCell ref="Q1279:R1279"/>
    <mergeCell ref="C1276:E1276"/>
    <mergeCell ref="G1276:H1276"/>
    <mergeCell ref="I1276:M1276"/>
    <mergeCell ref="N1276:P1276"/>
    <mergeCell ref="Q1276:R1276"/>
    <mergeCell ref="C1277:E1277"/>
    <mergeCell ref="G1277:H1277"/>
    <mergeCell ref="I1277:M1277"/>
    <mergeCell ref="N1277:P1277"/>
    <mergeCell ref="N1203:P1203"/>
    <mergeCell ref="Q1203:R1203"/>
    <mergeCell ref="C1226:E1226"/>
    <mergeCell ref="G1226:H1226"/>
    <mergeCell ref="G1208:H1208"/>
    <mergeCell ref="G1209:H1209"/>
    <mergeCell ref="G1210:H1210"/>
    <mergeCell ref="G1211:H1211"/>
    <mergeCell ref="C1204:E1204"/>
    <mergeCell ref="G1204:H1204"/>
    <mergeCell ref="I1204:M1204"/>
    <mergeCell ref="Q1204:R1204"/>
    <mergeCell ref="N1219:P1219"/>
    <mergeCell ref="Q1219:R1219"/>
    <mergeCell ref="N1272:P1272"/>
    <mergeCell ref="Q1272:R1272"/>
    <mergeCell ref="C1273:E1273"/>
    <mergeCell ref="G1273:H1273"/>
    <mergeCell ref="I1273:M1273"/>
    <mergeCell ref="N1273:P1273"/>
    <mergeCell ref="Q1273:R1273"/>
    <mergeCell ref="C1270:E1270"/>
    <mergeCell ref="G1270:H1270"/>
    <mergeCell ref="I1270:M1270"/>
    <mergeCell ref="N1270:P1270"/>
    <mergeCell ref="Q1270:R1270"/>
    <mergeCell ref="C1271:E1271"/>
    <mergeCell ref="G1271:H1271"/>
    <mergeCell ref="I1271:M1271"/>
    <mergeCell ref="N1271:P1271"/>
    <mergeCell ref="Q1271:R1271"/>
    <mergeCell ref="C1269:E1269"/>
    <mergeCell ref="G1269:H1269"/>
    <mergeCell ref="I1269:M1269"/>
    <mergeCell ref="N1269:P1269"/>
    <mergeCell ref="G1263:H1263"/>
    <mergeCell ref="G1250:H1250"/>
    <mergeCell ref="G1251:H1251"/>
    <mergeCell ref="G1248:H1248"/>
    <mergeCell ref="G1249:H1249"/>
    <mergeCell ref="G1246:H1246"/>
    <mergeCell ref="I1246:M1246"/>
    <mergeCell ref="C1244:E1244"/>
    <mergeCell ref="G1244:H1244"/>
    <mergeCell ref="I1244:M1244"/>
    <mergeCell ref="Q1244:R1244"/>
    <mergeCell ref="B1255:H1255"/>
    <mergeCell ref="B1256:H1256"/>
    <mergeCell ref="B1257:H1257"/>
    <mergeCell ref="B1258:H1258"/>
    <mergeCell ref="B1259:H1259"/>
    <mergeCell ref="B1260:H1260"/>
    <mergeCell ref="C1262:D1262"/>
    <mergeCell ref="E1262:F1262"/>
    <mergeCell ref="G1262:J1262"/>
    <mergeCell ref="K1262:M1262"/>
    <mergeCell ref="N1262:R1262"/>
    <mergeCell ref="N1227:P1227"/>
    <mergeCell ref="C1228:E1228"/>
    <mergeCell ref="G1228:H1228"/>
    <mergeCell ref="I1228:M1228"/>
    <mergeCell ref="N1228:P1228"/>
    <mergeCell ref="Q1228:R1228"/>
    <mergeCell ref="C1229:E1229"/>
    <mergeCell ref="C1240:E1240"/>
    <mergeCell ref="G1240:H1240"/>
    <mergeCell ref="I1240:M1240"/>
    <mergeCell ref="N1240:P1240"/>
    <mergeCell ref="Q1240:R1240"/>
    <mergeCell ref="Q1200:R1200"/>
    <mergeCell ref="C1201:E1201"/>
    <mergeCell ref="G1201:H1201"/>
    <mergeCell ref="I1201:M1201"/>
    <mergeCell ref="N1201:P1201"/>
    <mergeCell ref="Q1201:R1201"/>
    <mergeCell ref="C1220:E1220"/>
    <mergeCell ref="G1220:H1220"/>
    <mergeCell ref="I1220:M1220"/>
    <mergeCell ref="N1220:P1220"/>
    <mergeCell ref="Q1220:R1220"/>
    <mergeCell ref="C1221:E1221"/>
    <mergeCell ref="I1221:M1221"/>
    <mergeCell ref="N1221:P1221"/>
    <mergeCell ref="Q1221:R1221"/>
    <mergeCell ref="C1222:E1222"/>
    <mergeCell ref="G1222:H1222"/>
    <mergeCell ref="I1222:M1222"/>
    <mergeCell ref="N1222:P1222"/>
    <mergeCell ref="Q1222:R1222"/>
    <mergeCell ref="C1223:E1223"/>
    <mergeCell ref="I1223:M1223"/>
    <mergeCell ref="N1223:P1223"/>
    <mergeCell ref="Q1223:R1223"/>
    <mergeCell ref="C1224:E1224"/>
    <mergeCell ref="I1224:M1224"/>
    <mergeCell ref="N1224:P1224"/>
    <mergeCell ref="Q1224:R1224"/>
    <mergeCell ref="C1225:E1225"/>
    <mergeCell ref="G1225:H1225"/>
    <mergeCell ref="I1225:M1225"/>
    <mergeCell ref="N1225:P1225"/>
    <mergeCell ref="Q1225:R1225"/>
    <mergeCell ref="G1200:H1200"/>
    <mergeCell ref="I1200:M1200"/>
    <mergeCell ref="N1200:P1200"/>
    <mergeCell ref="N1233:P1233"/>
    <mergeCell ref="Q1233:R1233"/>
    <mergeCell ref="C1236:E1236"/>
    <mergeCell ref="G1236:H1236"/>
    <mergeCell ref="I1236:M1236"/>
    <mergeCell ref="N1236:P1236"/>
    <mergeCell ref="Q1236:R1236"/>
    <mergeCell ref="Q1237:R1237"/>
    <mergeCell ref="G1206:H1206"/>
    <mergeCell ref="I1206:M1206"/>
    <mergeCell ref="N1206:P1206"/>
    <mergeCell ref="G1207:H1207"/>
    <mergeCell ref="I1207:M1207"/>
    <mergeCell ref="N1207:P1207"/>
    <mergeCell ref="Q1207:R1207"/>
    <mergeCell ref="C1202:E1202"/>
    <mergeCell ref="G1202:H1202"/>
    <mergeCell ref="I1202:M1202"/>
    <mergeCell ref="N1202:P1202"/>
    <mergeCell ref="Q1202:R1202"/>
    <mergeCell ref="C1203:E1203"/>
    <mergeCell ref="G1203:H1203"/>
    <mergeCell ref="I1203:M1203"/>
    <mergeCell ref="Q1195:R1195"/>
    <mergeCell ref="C1193:E1193"/>
    <mergeCell ref="G1193:H1193"/>
    <mergeCell ref="I1193:M1193"/>
    <mergeCell ref="N1193:P1193"/>
    <mergeCell ref="G1190:H1190"/>
    <mergeCell ref="B1190:F1190"/>
    <mergeCell ref="I1190:L1190"/>
    <mergeCell ref="N1190:O1190"/>
    <mergeCell ref="G1189:H1189"/>
    <mergeCell ref="G1168:H1168"/>
    <mergeCell ref="G1169:H1169"/>
    <mergeCell ref="G1166:H1166"/>
    <mergeCell ref="G1167:H1167"/>
    <mergeCell ref="G1164:H1164"/>
    <mergeCell ref="I1164:M1164"/>
    <mergeCell ref="N1164:P1164"/>
    <mergeCell ref="G1165:H1165"/>
    <mergeCell ref="I1165:M1165"/>
    <mergeCell ref="N1165:P1165"/>
    <mergeCell ref="Q1165:R1165"/>
    <mergeCell ref="C1168:E1168"/>
    <mergeCell ref="I1168:M1168"/>
    <mergeCell ref="N1168:P1168"/>
    <mergeCell ref="Q1168:R1168"/>
    <mergeCell ref="C1169:E1169"/>
    <mergeCell ref="I1169:M1169"/>
    <mergeCell ref="N1169:P1169"/>
    <mergeCell ref="Q1169:R1169"/>
    <mergeCell ref="C1170:E1170"/>
    <mergeCell ref="G1170:H1170"/>
    <mergeCell ref="I1170:M1170"/>
    <mergeCell ref="Q1170:R1170"/>
    <mergeCell ref="A1187:R1187"/>
    <mergeCell ref="A1188:B1188"/>
    <mergeCell ref="C1188:D1188"/>
    <mergeCell ref="E1188:F1188"/>
    <mergeCell ref="G1188:J1188"/>
    <mergeCell ref="K1188:M1188"/>
    <mergeCell ref="N1188:R1188"/>
    <mergeCell ref="A1189:A1190"/>
    <mergeCell ref="B1189:F1189"/>
    <mergeCell ref="I1189:R1189"/>
    <mergeCell ref="A1171:A1173"/>
    <mergeCell ref="B1171:P1171"/>
    <mergeCell ref="Q1171:R1172"/>
    <mergeCell ref="B1172:D1172"/>
    <mergeCell ref="E1172:F1172"/>
    <mergeCell ref="G1172:H1172"/>
    <mergeCell ref="I1172:M1172"/>
    <mergeCell ref="N1172:P1172"/>
    <mergeCell ref="B1173:D1173"/>
    <mergeCell ref="E1173:F1173"/>
    <mergeCell ref="G1173:H1173"/>
    <mergeCell ref="G1194:H1194"/>
    <mergeCell ref="I1194:M1194"/>
    <mergeCell ref="N1194:P1194"/>
    <mergeCell ref="Q1194:R1194"/>
    <mergeCell ref="C1195:E1195"/>
    <mergeCell ref="G1195:H1195"/>
    <mergeCell ref="I1195:M1195"/>
    <mergeCell ref="N1195:P1195"/>
    <mergeCell ref="C1164:E1164"/>
    <mergeCell ref="Q1164:R1164"/>
    <mergeCell ref="C1129:E1129"/>
    <mergeCell ref="G1129:H1129"/>
    <mergeCell ref="I1129:M1129"/>
    <mergeCell ref="N1129:P1129"/>
    <mergeCell ref="Q1129:R1129"/>
    <mergeCell ref="C1130:E1130"/>
    <mergeCell ref="G1130:H1130"/>
    <mergeCell ref="I1130:M1130"/>
    <mergeCell ref="N1130:P1130"/>
    <mergeCell ref="Q1130:R1130"/>
    <mergeCell ref="C1131:E1131"/>
    <mergeCell ref="G1131:H1131"/>
    <mergeCell ref="I1131:M1131"/>
    <mergeCell ref="N1131:P1131"/>
    <mergeCell ref="G1102:H1102"/>
    <mergeCell ref="G1103:H1103"/>
    <mergeCell ref="G1101:H1101"/>
    <mergeCell ref="G1098:H1098"/>
    <mergeCell ref="B1100:F1100"/>
    <mergeCell ref="G1100:H1100"/>
    <mergeCell ref="N1159:P1159"/>
    <mergeCell ref="Q1159:R1159"/>
    <mergeCell ref="C1153:E1153"/>
    <mergeCell ref="G1153:H1153"/>
    <mergeCell ref="I1153:M1153"/>
    <mergeCell ref="N1153:P1153"/>
    <mergeCell ref="C1154:E1154"/>
    <mergeCell ref="G1154:H1154"/>
    <mergeCell ref="I1154:M1154"/>
    <mergeCell ref="N1154:P1154"/>
    <mergeCell ref="Q1154:R1154"/>
    <mergeCell ref="C1155:E1155"/>
    <mergeCell ref="G1155:H1155"/>
    <mergeCell ref="I1155:M1155"/>
    <mergeCell ref="N1155:P1155"/>
    <mergeCell ref="Q1155:R1155"/>
    <mergeCell ref="C1156:E1156"/>
    <mergeCell ref="G1156:H1156"/>
    <mergeCell ref="I1156:M1156"/>
    <mergeCell ref="N1156:P1156"/>
    <mergeCell ref="Q1156:R1156"/>
    <mergeCell ref="C1157:E1157"/>
    <mergeCell ref="G1157:H1157"/>
    <mergeCell ref="G1147:H1147"/>
    <mergeCell ref="G1149:H1149"/>
    <mergeCell ref="G1150:H1150"/>
    <mergeCell ref="C1148:E1148"/>
    <mergeCell ref="G1148:H1148"/>
    <mergeCell ref="I1148:M1148"/>
    <mergeCell ref="N1148:P1148"/>
    <mergeCell ref="Q1148:R1148"/>
    <mergeCell ref="C1149:E1149"/>
    <mergeCell ref="I1149:M1149"/>
    <mergeCell ref="N1149:P1149"/>
    <mergeCell ref="Q1149:R1149"/>
    <mergeCell ref="C1152:E1152"/>
    <mergeCell ref="G1152:H1152"/>
    <mergeCell ref="I1152:M1152"/>
    <mergeCell ref="N1152:P1152"/>
    <mergeCell ref="Q1152:R1152"/>
    <mergeCell ref="Q1153:R1153"/>
    <mergeCell ref="C1150:E1150"/>
    <mergeCell ref="I1150:M1150"/>
    <mergeCell ref="N1150:P1150"/>
    <mergeCell ref="G1124:H1124"/>
    <mergeCell ref="G1125:H1125"/>
    <mergeCell ref="G1126:H1126"/>
    <mergeCell ref="G1127:H1127"/>
    <mergeCell ref="C1120:E1120"/>
    <mergeCell ref="G1120:H1120"/>
    <mergeCell ref="I1120:M1120"/>
    <mergeCell ref="Q1120:R1120"/>
    <mergeCell ref="G1122:H1122"/>
    <mergeCell ref="I1122:M1122"/>
    <mergeCell ref="N1122:P1122"/>
    <mergeCell ref="G1123:H1123"/>
    <mergeCell ref="I1123:M1123"/>
    <mergeCell ref="N1123:P1123"/>
    <mergeCell ref="Q1123:R1123"/>
    <mergeCell ref="G1084:H1084"/>
    <mergeCell ref="G1085:H1085"/>
    <mergeCell ref="G1082:H1082"/>
    <mergeCell ref="G1083:H1083"/>
    <mergeCell ref="G1080:H1080"/>
    <mergeCell ref="I1080:M1080"/>
    <mergeCell ref="N1080:P1080"/>
    <mergeCell ref="G1081:H1081"/>
    <mergeCell ref="I1081:M1081"/>
    <mergeCell ref="C1091:E1091"/>
    <mergeCell ref="G1091:H1091"/>
    <mergeCell ref="I1091:M1091"/>
    <mergeCell ref="N1091:P1091"/>
    <mergeCell ref="Q1091:R1091"/>
    <mergeCell ref="C1092:E1092"/>
    <mergeCell ref="G1092:H1092"/>
    <mergeCell ref="I1092:M1092"/>
    <mergeCell ref="N1092:P1092"/>
    <mergeCell ref="Q1092:R1092"/>
    <mergeCell ref="C1093:E1093"/>
    <mergeCell ref="G1093:H1093"/>
    <mergeCell ref="I1093:M1093"/>
    <mergeCell ref="N1093:P1093"/>
    <mergeCell ref="Q1093:R1093"/>
    <mergeCell ref="C1094:E1094"/>
    <mergeCell ref="G1094:H1094"/>
    <mergeCell ref="I1094:M1094"/>
    <mergeCell ref="N1094:P1094"/>
    <mergeCell ref="Q1094:R1094"/>
    <mergeCell ref="C1082:E1082"/>
    <mergeCell ref="I1082:M1082"/>
    <mergeCell ref="N1082:P1082"/>
    <mergeCell ref="Q1082:R1082"/>
    <mergeCell ref="C1083:E1083"/>
    <mergeCell ref="I1083:M1083"/>
    <mergeCell ref="N1083:P1083"/>
    <mergeCell ref="Q1083:R1083"/>
    <mergeCell ref="C1084:E1084"/>
    <mergeCell ref="I1084:M1084"/>
    <mergeCell ref="C1095:E1095"/>
    <mergeCell ref="I1095:M1095"/>
    <mergeCell ref="N1095:P1095"/>
    <mergeCell ref="Q1095:R1095"/>
    <mergeCell ref="C1096:E1096"/>
    <mergeCell ref="G1096:H1096"/>
    <mergeCell ref="I1096:M1096"/>
    <mergeCell ref="Q1096:R1096"/>
    <mergeCell ref="N1084:P1084"/>
    <mergeCell ref="Q1084:R1084"/>
    <mergeCell ref="N1006:P1006"/>
    <mergeCell ref="Q1006:R1006"/>
    <mergeCell ref="C1007:E1007"/>
    <mergeCell ref="G1007:H1007"/>
    <mergeCell ref="I1007:M1007"/>
    <mergeCell ref="C1002:E1002"/>
    <mergeCell ref="G1002:H1002"/>
    <mergeCell ref="I1002:M1002"/>
    <mergeCell ref="N1002:P1002"/>
    <mergeCell ref="Q1002:R1002"/>
    <mergeCell ref="C1003:E1003"/>
    <mergeCell ref="A1041:A1042"/>
    <mergeCell ref="G1041:H1041"/>
    <mergeCell ref="G1042:H1042"/>
    <mergeCell ref="C1068:E1068"/>
    <mergeCell ref="G1068:H1068"/>
    <mergeCell ref="I1068:M1068"/>
    <mergeCell ref="N1068:P1068"/>
    <mergeCell ref="Q1068:R1068"/>
    <mergeCell ref="Q1069:R1069"/>
    <mergeCell ref="I1055:M1055"/>
    <mergeCell ref="N1055:P1055"/>
    <mergeCell ref="Q1055:R1055"/>
    <mergeCell ref="C1056:E1056"/>
    <mergeCell ref="I1056:M1056"/>
    <mergeCell ref="N1056:P1056"/>
    <mergeCell ref="Q1056:R1056"/>
    <mergeCell ref="C1057:E1057"/>
    <mergeCell ref="G1057:H1057"/>
    <mergeCell ref="I1057:M1057"/>
    <mergeCell ref="N1057:P1057"/>
    <mergeCell ref="Q1057:R1057"/>
    <mergeCell ref="C1058:E1058"/>
    <mergeCell ref="G1058:H1058"/>
    <mergeCell ref="I1058:M1058"/>
    <mergeCell ref="N1058:P1058"/>
    <mergeCell ref="Q1058:R1058"/>
    <mergeCell ref="Q1059:R1059"/>
    <mergeCell ref="N1007:P1007"/>
    <mergeCell ref="Q1007:R1007"/>
    <mergeCell ref="C1008:E1008"/>
    <mergeCell ref="G1008:H1008"/>
    <mergeCell ref="I1008:M1008"/>
    <mergeCell ref="N1008:P1008"/>
    <mergeCell ref="Q1008:R1008"/>
    <mergeCell ref="C1009:E1009"/>
    <mergeCell ref="G1009:H1009"/>
    <mergeCell ref="I1009:M1009"/>
    <mergeCell ref="N1009:P1009"/>
    <mergeCell ref="Q1009:R1009"/>
    <mergeCell ref="C1010:E1010"/>
    <mergeCell ref="G1010:H1010"/>
    <mergeCell ref="I1010:M1010"/>
    <mergeCell ref="N1010:P1010"/>
    <mergeCell ref="Q1010:R1010"/>
    <mergeCell ref="C1011:E1011"/>
    <mergeCell ref="I1011:M1011"/>
    <mergeCell ref="N1011:P1011"/>
    <mergeCell ref="Q1011:R1011"/>
    <mergeCell ref="C1012:E1012"/>
    <mergeCell ref="G1012:H1012"/>
    <mergeCell ref="I1012:M1012"/>
    <mergeCell ref="N1012:P1012"/>
    <mergeCell ref="Q1012:R1012"/>
    <mergeCell ref="C1085:E1085"/>
    <mergeCell ref="C1072:E1072"/>
    <mergeCell ref="G1072:H1072"/>
    <mergeCell ref="I1072:M1072"/>
    <mergeCell ref="N1072:P1072"/>
    <mergeCell ref="Q1072:R1072"/>
    <mergeCell ref="C1073:E1073"/>
    <mergeCell ref="G1073:H1073"/>
    <mergeCell ref="G1063:H1063"/>
    <mergeCell ref="G1065:H1065"/>
    <mergeCell ref="G1066:H1066"/>
    <mergeCell ref="C1064:E1064"/>
    <mergeCell ref="G1064:H1064"/>
    <mergeCell ref="I1064:M1064"/>
    <mergeCell ref="N1064:P1064"/>
    <mergeCell ref="Q1064:R1064"/>
    <mergeCell ref="C1065:E1065"/>
    <mergeCell ref="I1065:M1065"/>
    <mergeCell ref="N1065:P1065"/>
    <mergeCell ref="Q1065:R1065"/>
    <mergeCell ref="C1081:E1081"/>
    <mergeCell ref="C1069:E1069"/>
    <mergeCell ref="G1069:H1069"/>
    <mergeCell ref="I1069:M1069"/>
    <mergeCell ref="N1069:P1069"/>
    <mergeCell ref="C1070:E1070"/>
    <mergeCell ref="G1070:H1070"/>
    <mergeCell ref="I1070:M1070"/>
    <mergeCell ref="N1070:P1070"/>
    <mergeCell ref="Q1070:R1070"/>
    <mergeCell ref="C1071:E1071"/>
    <mergeCell ref="G1071:H1071"/>
    <mergeCell ref="I1071:M1071"/>
    <mergeCell ref="N1071:P1071"/>
    <mergeCell ref="Q1071:R1071"/>
    <mergeCell ref="N1081:P1081"/>
    <mergeCell ref="Q1081:R1081"/>
    <mergeCell ref="C1078:E1078"/>
    <mergeCell ref="G1078:H1078"/>
    <mergeCell ref="I1078:M1078"/>
    <mergeCell ref="Q1078:R1078"/>
    <mergeCell ref="C1076:E1076"/>
    <mergeCell ref="G1076:H1076"/>
    <mergeCell ref="I1076:M1076"/>
    <mergeCell ref="N1076:P1076"/>
    <mergeCell ref="Q1076:R1076"/>
    <mergeCell ref="C1077:E1077"/>
    <mergeCell ref="G1077:H1077"/>
    <mergeCell ref="I1077:M1077"/>
    <mergeCell ref="N1077:P1077"/>
    <mergeCell ref="Q1077:R1077"/>
    <mergeCell ref="I1073:M1073"/>
    <mergeCell ref="N1075:P1075"/>
    <mergeCell ref="Q1075:R1075"/>
    <mergeCell ref="N1078:P1078"/>
    <mergeCell ref="C1079:E1079"/>
    <mergeCell ref="G1079:H1079"/>
    <mergeCell ref="I1079:M1079"/>
    <mergeCell ref="N1079:P1079"/>
    <mergeCell ref="Q1079:R1079"/>
    <mergeCell ref="C1080:E1080"/>
    <mergeCell ref="Q1080:R1080"/>
    <mergeCell ref="G1003:H1003"/>
    <mergeCell ref="I1003:M1003"/>
    <mergeCell ref="N1003:P1003"/>
    <mergeCell ref="Q1003:R1003"/>
    <mergeCell ref="C1004:E1004"/>
    <mergeCell ref="G1004:H1004"/>
    <mergeCell ref="I1004:M1004"/>
    <mergeCell ref="N1004:P1004"/>
    <mergeCell ref="Q1004:R1004"/>
    <mergeCell ref="C1005:E1005"/>
    <mergeCell ref="G1005:H1005"/>
    <mergeCell ref="I1005:M1005"/>
    <mergeCell ref="N1005:P1005"/>
    <mergeCell ref="Q1005:R1005"/>
    <mergeCell ref="C1006:E1006"/>
    <mergeCell ref="G1006:H1006"/>
    <mergeCell ref="I1006:M1006"/>
    <mergeCell ref="G985:H985"/>
    <mergeCell ref="I985:M985"/>
    <mergeCell ref="N985:P985"/>
    <mergeCell ref="C986:E986"/>
    <mergeCell ref="G986:H986"/>
    <mergeCell ref="I986:M986"/>
    <mergeCell ref="N986:P986"/>
    <mergeCell ref="Q986:R986"/>
    <mergeCell ref="C987:E987"/>
    <mergeCell ref="G987:H987"/>
    <mergeCell ref="I987:M987"/>
    <mergeCell ref="N987:P987"/>
    <mergeCell ref="Q987:R987"/>
    <mergeCell ref="C988:E988"/>
    <mergeCell ref="G988:H988"/>
    <mergeCell ref="I988:M988"/>
    <mergeCell ref="N988:P988"/>
    <mergeCell ref="Q988:R988"/>
    <mergeCell ref="C989:E989"/>
    <mergeCell ref="G989:H989"/>
    <mergeCell ref="G1000:H1000"/>
    <mergeCell ref="G1001:H1001"/>
    <mergeCell ref="G998:H998"/>
    <mergeCell ref="G999:H999"/>
    <mergeCell ref="G996:H996"/>
    <mergeCell ref="I996:M996"/>
    <mergeCell ref="N996:P996"/>
    <mergeCell ref="G997:H997"/>
    <mergeCell ref="I997:M997"/>
    <mergeCell ref="N997:P997"/>
    <mergeCell ref="Q997:R997"/>
    <mergeCell ref="C994:E994"/>
    <mergeCell ref="G994:H994"/>
    <mergeCell ref="I994:M994"/>
    <mergeCell ref="Q994:R994"/>
    <mergeCell ref="C992:E992"/>
    <mergeCell ref="G992:H992"/>
    <mergeCell ref="I992:M992"/>
    <mergeCell ref="N992:P992"/>
    <mergeCell ref="Q992:R992"/>
    <mergeCell ref="C993:E993"/>
    <mergeCell ref="N1000:P1000"/>
    <mergeCell ref="Q1000:R1000"/>
    <mergeCell ref="C1001:E1001"/>
    <mergeCell ref="I1001:M1001"/>
    <mergeCell ref="N1001:P1001"/>
    <mergeCell ref="Q1001:R1001"/>
    <mergeCell ref="G979:H979"/>
    <mergeCell ref="G981:H981"/>
    <mergeCell ref="G982:H982"/>
    <mergeCell ref="C980:E980"/>
    <mergeCell ref="G980:H980"/>
    <mergeCell ref="I980:M980"/>
    <mergeCell ref="N980:P980"/>
    <mergeCell ref="Q980:R980"/>
    <mergeCell ref="C981:E981"/>
    <mergeCell ref="I981:M981"/>
    <mergeCell ref="N981:P981"/>
    <mergeCell ref="Q981:R981"/>
    <mergeCell ref="C984:E984"/>
    <mergeCell ref="G984:H984"/>
    <mergeCell ref="I984:M984"/>
    <mergeCell ref="N984:P984"/>
    <mergeCell ref="Q984:R984"/>
    <mergeCell ref="Q985:R985"/>
    <mergeCell ref="B954:D954"/>
    <mergeCell ref="E954:F954"/>
    <mergeCell ref="G954:H954"/>
    <mergeCell ref="G955:H955"/>
    <mergeCell ref="G950:H950"/>
    <mergeCell ref="I950:M950"/>
    <mergeCell ref="N950:P950"/>
    <mergeCell ref="G951:H951"/>
    <mergeCell ref="I951:M951"/>
    <mergeCell ref="N951:P951"/>
    <mergeCell ref="Q951:R951"/>
    <mergeCell ref="C948:E948"/>
    <mergeCell ref="G948:H948"/>
    <mergeCell ref="I948:M948"/>
    <mergeCell ref="Q948:R948"/>
    <mergeCell ref="B961:H961"/>
    <mergeCell ref="B962:H962"/>
    <mergeCell ref="B963:H963"/>
    <mergeCell ref="B964:H964"/>
    <mergeCell ref="G952:H952"/>
    <mergeCell ref="G916:H916"/>
    <mergeCell ref="G917:H917"/>
    <mergeCell ref="G914:H914"/>
    <mergeCell ref="G915:H915"/>
    <mergeCell ref="G912:H912"/>
    <mergeCell ref="I912:M912"/>
    <mergeCell ref="N912:P912"/>
    <mergeCell ref="G913:H913"/>
    <mergeCell ref="I913:M913"/>
    <mergeCell ref="N913:P913"/>
    <mergeCell ref="Q913:R913"/>
    <mergeCell ref="N922:P922"/>
    <mergeCell ref="Q922:R922"/>
    <mergeCell ref="C923:E923"/>
    <mergeCell ref="G923:H923"/>
    <mergeCell ref="I923:M923"/>
    <mergeCell ref="N923:P923"/>
    <mergeCell ref="Q923:R923"/>
    <mergeCell ref="C924:E924"/>
    <mergeCell ref="G924:H924"/>
    <mergeCell ref="I924:M924"/>
    <mergeCell ref="N924:P924"/>
    <mergeCell ref="Q924:R924"/>
    <mergeCell ref="C925:E925"/>
    <mergeCell ref="G925:H925"/>
    <mergeCell ref="I925:M925"/>
    <mergeCell ref="N925:P925"/>
    <mergeCell ref="Q925:R925"/>
    <mergeCell ref="C926:E926"/>
    <mergeCell ref="G926:H926"/>
    <mergeCell ref="I926:M926"/>
    <mergeCell ref="N926:P926"/>
    <mergeCell ref="Q926:R926"/>
    <mergeCell ref="C915:E915"/>
    <mergeCell ref="I915:M915"/>
    <mergeCell ref="N915:P915"/>
    <mergeCell ref="Q915:R915"/>
    <mergeCell ref="C916:E916"/>
    <mergeCell ref="I916:M916"/>
    <mergeCell ref="N916:P916"/>
    <mergeCell ref="Q916:R916"/>
    <mergeCell ref="C917:E917"/>
    <mergeCell ref="I917:M917"/>
    <mergeCell ref="N917:P917"/>
    <mergeCell ref="Q917:R917"/>
    <mergeCell ref="C918:E918"/>
    <mergeCell ref="G918:H918"/>
    <mergeCell ref="I918:M918"/>
    <mergeCell ref="N918:P918"/>
    <mergeCell ref="Q918:R918"/>
    <mergeCell ref="C919:E919"/>
    <mergeCell ref="G919:H919"/>
    <mergeCell ref="I919:M919"/>
    <mergeCell ref="N919:P919"/>
    <mergeCell ref="Q919:R919"/>
    <mergeCell ref="C920:E920"/>
    <mergeCell ref="G920:H920"/>
    <mergeCell ref="I920:M920"/>
    <mergeCell ref="N920:P920"/>
    <mergeCell ref="Q920:R920"/>
    <mergeCell ref="C921:E921"/>
    <mergeCell ref="G921:H921"/>
    <mergeCell ref="I921:M921"/>
    <mergeCell ref="N921:P921"/>
    <mergeCell ref="Q908:R908"/>
    <mergeCell ref="C909:E909"/>
    <mergeCell ref="G909:H909"/>
    <mergeCell ref="I909:M909"/>
    <mergeCell ref="N909:P909"/>
    <mergeCell ref="Q909:R909"/>
    <mergeCell ref="I905:M905"/>
    <mergeCell ref="N905:P905"/>
    <mergeCell ref="Q905:R905"/>
    <mergeCell ref="C906:E906"/>
    <mergeCell ref="G906:H906"/>
    <mergeCell ref="I906:M906"/>
    <mergeCell ref="N906:P906"/>
    <mergeCell ref="Q906:R906"/>
    <mergeCell ref="C907:E907"/>
    <mergeCell ref="G907:H907"/>
    <mergeCell ref="I907:M907"/>
    <mergeCell ref="N907:P907"/>
    <mergeCell ref="Q907:R907"/>
    <mergeCell ref="C901:E901"/>
    <mergeCell ref="G901:H901"/>
    <mergeCell ref="I901:M901"/>
    <mergeCell ref="N901:P901"/>
    <mergeCell ref="C902:E902"/>
    <mergeCell ref="G902:H902"/>
    <mergeCell ref="I902:M902"/>
    <mergeCell ref="N902:P902"/>
    <mergeCell ref="Q902:R902"/>
    <mergeCell ref="C903:E903"/>
    <mergeCell ref="G903:H903"/>
    <mergeCell ref="I903:M903"/>
    <mergeCell ref="N903:P903"/>
    <mergeCell ref="Q903:R903"/>
    <mergeCell ref="C904:E904"/>
    <mergeCell ref="G904:H904"/>
    <mergeCell ref="I904:M904"/>
    <mergeCell ref="N904:P904"/>
    <mergeCell ref="Q904:R904"/>
    <mergeCell ref="C905:E905"/>
    <mergeCell ref="G905:H905"/>
    <mergeCell ref="G897:H897"/>
    <mergeCell ref="G898:H898"/>
    <mergeCell ref="C897:E897"/>
    <mergeCell ref="I897:M897"/>
    <mergeCell ref="N897:P897"/>
    <mergeCell ref="G872:H872"/>
    <mergeCell ref="G873:H873"/>
    <mergeCell ref="G874:H874"/>
    <mergeCell ref="B883:H883"/>
    <mergeCell ref="B884:H884"/>
    <mergeCell ref="C868:E868"/>
    <mergeCell ref="G868:H868"/>
    <mergeCell ref="I868:M868"/>
    <mergeCell ref="Q868:R868"/>
    <mergeCell ref="G870:H870"/>
    <mergeCell ref="I870:M870"/>
    <mergeCell ref="N870:P870"/>
    <mergeCell ref="G871:H871"/>
    <mergeCell ref="I871:M871"/>
    <mergeCell ref="N871:P871"/>
    <mergeCell ref="Q871:R871"/>
    <mergeCell ref="C870:E870"/>
    <mergeCell ref="Q870:R870"/>
    <mergeCell ref="C871:E871"/>
    <mergeCell ref="C872:E872"/>
    <mergeCell ref="I872:M872"/>
    <mergeCell ref="N872:P872"/>
    <mergeCell ref="Q872:R872"/>
    <mergeCell ref="C873:E873"/>
    <mergeCell ref="I873:M873"/>
    <mergeCell ref="N873:P873"/>
    <mergeCell ref="Q873:R873"/>
    <mergeCell ref="C874:E874"/>
    <mergeCell ref="I874:M874"/>
    <mergeCell ref="Q874:R874"/>
    <mergeCell ref="N868:P868"/>
    <mergeCell ref="C869:E869"/>
    <mergeCell ref="G869:H869"/>
    <mergeCell ref="I869:M869"/>
    <mergeCell ref="N869:P869"/>
    <mergeCell ref="Q869:R869"/>
    <mergeCell ref="N849:P849"/>
    <mergeCell ref="G846:H846"/>
    <mergeCell ref="C846:E846"/>
    <mergeCell ref="I846:M846"/>
    <mergeCell ref="N846:P846"/>
    <mergeCell ref="Q846:R846"/>
    <mergeCell ref="C847:E847"/>
    <mergeCell ref="G847:H847"/>
    <mergeCell ref="I847:M847"/>
    <mergeCell ref="N847:P847"/>
    <mergeCell ref="Q847:R847"/>
    <mergeCell ref="C848:E848"/>
    <mergeCell ref="G848:H848"/>
    <mergeCell ref="I848:M848"/>
    <mergeCell ref="N848:P848"/>
    <mergeCell ref="Q848:R848"/>
    <mergeCell ref="Q849:R849"/>
    <mergeCell ref="G845:H845"/>
    <mergeCell ref="G843:H843"/>
    <mergeCell ref="G832:H832"/>
    <mergeCell ref="G833:H833"/>
    <mergeCell ref="G830:H830"/>
    <mergeCell ref="G831:H831"/>
    <mergeCell ref="G828:H828"/>
    <mergeCell ref="I828:M828"/>
    <mergeCell ref="N828:P828"/>
    <mergeCell ref="G829:H829"/>
    <mergeCell ref="I829:M829"/>
    <mergeCell ref="N829:P829"/>
    <mergeCell ref="Q829:R829"/>
    <mergeCell ref="C826:E826"/>
    <mergeCell ref="G826:H826"/>
    <mergeCell ref="I826:M826"/>
    <mergeCell ref="Q826:R826"/>
    <mergeCell ref="I833:M833"/>
    <mergeCell ref="N833:P833"/>
    <mergeCell ref="Q833:R833"/>
    <mergeCell ref="C834:E834"/>
    <mergeCell ref="G834:H834"/>
    <mergeCell ref="C824:E824"/>
    <mergeCell ref="G824:H824"/>
    <mergeCell ref="I824:M824"/>
    <mergeCell ref="N824:P824"/>
    <mergeCell ref="Q824:R824"/>
    <mergeCell ref="C825:E825"/>
    <mergeCell ref="G825:H825"/>
    <mergeCell ref="I825:M825"/>
    <mergeCell ref="N825:P825"/>
    <mergeCell ref="Q825:R825"/>
    <mergeCell ref="C843:E843"/>
    <mergeCell ref="I843:M843"/>
    <mergeCell ref="N843:P843"/>
    <mergeCell ref="Q843:R843"/>
    <mergeCell ref="C844:E844"/>
    <mergeCell ref="G844:H844"/>
    <mergeCell ref="I844:M844"/>
    <mergeCell ref="N844:P844"/>
    <mergeCell ref="Q844:R844"/>
    <mergeCell ref="C845:E845"/>
    <mergeCell ref="I845:M845"/>
    <mergeCell ref="N845:P845"/>
    <mergeCell ref="Q845:R845"/>
    <mergeCell ref="N838:P838"/>
    <mergeCell ref="Q838:R838"/>
    <mergeCell ref="C839:E839"/>
    <mergeCell ref="G839:H839"/>
    <mergeCell ref="I839:M839"/>
    <mergeCell ref="N839:P839"/>
    <mergeCell ref="Q839:R839"/>
    <mergeCell ref="C840:E840"/>
    <mergeCell ref="G840:H840"/>
    <mergeCell ref="I840:M840"/>
    <mergeCell ref="N840:P840"/>
    <mergeCell ref="Q840:R840"/>
    <mergeCell ref="C841:E841"/>
    <mergeCell ref="G841:H841"/>
    <mergeCell ref="I841:M841"/>
    <mergeCell ref="N841:P841"/>
    <mergeCell ref="Q841:R841"/>
    <mergeCell ref="C842:E842"/>
    <mergeCell ref="G842:H842"/>
    <mergeCell ref="I842:M842"/>
    <mergeCell ref="N842:P842"/>
    <mergeCell ref="Q842:R842"/>
    <mergeCell ref="C835:E835"/>
    <mergeCell ref="G835:H835"/>
    <mergeCell ref="G703:H703"/>
    <mergeCell ref="I703:M703"/>
    <mergeCell ref="N703:P703"/>
    <mergeCell ref="Q703:R703"/>
    <mergeCell ref="C704:E704"/>
    <mergeCell ref="I704:M704"/>
    <mergeCell ref="N704:P704"/>
    <mergeCell ref="Q704:R704"/>
    <mergeCell ref="C705:E705"/>
    <mergeCell ref="I705:M705"/>
    <mergeCell ref="N705:P705"/>
    <mergeCell ref="Q705:R705"/>
    <mergeCell ref="C706:E706"/>
    <mergeCell ref="I706:M706"/>
    <mergeCell ref="N706:P706"/>
    <mergeCell ref="Q706:R706"/>
    <mergeCell ref="E744:F744"/>
    <mergeCell ref="C710:E710"/>
    <mergeCell ref="G710:H710"/>
    <mergeCell ref="I710:M710"/>
    <mergeCell ref="N710:P710"/>
    <mergeCell ref="Q710:R710"/>
    <mergeCell ref="C711:E711"/>
    <mergeCell ref="G711:H711"/>
    <mergeCell ref="I711:M711"/>
    <mergeCell ref="N711:P711"/>
    <mergeCell ref="G713:H713"/>
    <mergeCell ref="I713:M713"/>
    <mergeCell ref="N713:P713"/>
    <mergeCell ref="Q713:R713"/>
    <mergeCell ref="C714:E714"/>
    <mergeCell ref="G714:H714"/>
    <mergeCell ref="I714:M714"/>
    <mergeCell ref="N714:P714"/>
    <mergeCell ref="Q714:R714"/>
    <mergeCell ref="C715:E715"/>
    <mergeCell ref="G715:H715"/>
    <mergeCell ref="I715:M715"/>
    <mergeCell ref="N715:P715"/>
    <mergeCell ref="Q715:R715"/>
    <mergeCell ref="C716:E716"/>
    <mergeCell ref="G716:H716"/>
    <mergeCell ref="I716:M716"/>
    <mergeCell ref="N716:P716"/>
    <mergeCell ref="Q716:R716"/>
    <mergeCell ref="C717:E717"/>
    <mergeCell ref="Q719:R719"/>
    <mergeCell ref="C722:E722"/>
    <mergeCell ref="G722:H722"/>
    <mergeCell ref="I722:M722"/>
    <mergeCell ref="N722:P722"/>
    <mergeCell ref="Q722:R722"/>
    <mergeCell ref="C703:E703"/>
    <mergeCell ref="C684:E684"/>
    <mergeCell ref="G684:H684"/>
    <mergeCell ref="I684:M684"/>
    <mergeCell ref="N684:P684"/>
    <mergeCell ref="Q684:R684"/>
    <mergeCell ref="C685:E685"/>
    <mergeCell ref="G685:H685"/>
    <mergeCell ref="I685:M685"/>
    <mergeCell ref="N685:P685"/>
    <mergeCell ref="Q685:R685"/>
    <mergeCell ref="C682:E682"/>
    <mergeCell ref="G682:H682"/>
    <mergeCell ref="I682:M682"/>
    <mergeCell ref="N682:P682"/>
    <mergeCell ref="Q682:R682"/>
    <mergeCell ref="C683:E683"/>
    <mergeCell ref="G683:H683"/>
    <mergeCell ref="I683:M683"/>
    <mergeCell ref="N683:P683"/>
    <mergeCell ref="Q683:R683"/>
    <mergeCell ref="G702:H702"/>
    <mergeCell ref="I702:M702"/>
    <mergeCell ref="N702:P702"/>
    <mergeCell ref="C698:E698"/>
    <mergeCell ref="G698:H698"/>
    <mergeCell ref="I698:M698"/>
    <mergeCell ref="N698:P698"/>
    <mergeCell ref="Q698:R698"/>
    <mergeCell ref="C699:E699"/>
    <mergeCell ref="C690:E690"/>
    <mergeCell ref="G690:H690"/>
    <mergeCell ref="I690:M690"/>
    <mergeCell ref="N690:P690"/>
    <mergeCell ref="Q690:R690"/>
    <mergeCell ref="C691:E691"/>
    <mergeCell ref="G691:H691"/>
    <mergeCell ref="I691:M691"/>
    <mergeCell ref="N693:P693"/>
    <mergeCell ref="Q693:R693"/>
    <mergeCell ref="Q700:R700"/>
    <mergeCell ref="Q697:R697"/>
    <mergeCell ref="C694:E694"/>
    <mergeCell ref="G694:H694"/>
    <mergeCell ref="I694:M694"/>
    <mergeCell ref="N694:P694"/>
    <mergeCell ref="Q694:R694"/>
    <mergeCell ref="C695:E695"/>
    <mergeCell ref="G695:H695"/>
    <mergeCell ref="I695:M695"/>
    <mergeCell ref="N695:P695"/>
    <mergeCell ref="Q695:R695"/>
    <mergeCell ref="N701:P701"/>
    <mergeCell ref="Q701:R701"/>
    <mergeCell ref="C702:E702"/>
    <mergeCell ref="Q702:R702"/>
    <mergeCell ref="C692:E692"/>
    <mergeCell ref="G692:H692"/>
    <mergeCell ref="I692:M692"/>
    <mergeCell ref="N692:P692"/>
    <mergeCell ref="Q692:R692"/>
    <mergeCell ref="C693:E693"/>
    <mergeCell ref="G693:H693"/>
    <mergeCell ref="I693:M693"/>
    <mergeCell ref="C681:E681"/>
    <mergeCell ref="G681:H681"/>
    <mergeCell ref="I681:M681"/>
    <mergeCell ref="N681:P681"/>
    <mergeCell ref="G678:H678"/>
    <mergeCell ref="G677:H677"/>
    <mergeCell ref="G675:H675"/>
    <mergeCell ref="G657:H657"/>
    <mergeCell ref="G654:H654"/>
    <mergeCell ref="I654:M654"/>
    <mergeCell ref="N654:P654"/>
    <mergeCell ref="G655:H655"/>
    <mergeCell ref="I655:M655"/>
    <mergeCell ref="N655:P655"/>
    <mergeCell ref="Q655:R655"/>
    <mergeCell ref="B667:H667"/>
    <mergeCell ref="B668:H668"/>
    <mergeCell ref="B656:F656"/>
    <mergeCell ref="I633:M633"/>
    <mergeCell ref="N633:P633"/>
    <mergeCell ref="Q633:R633"/>
    <mergeCell ref="Q635:R635"/>
    <mergeCell ref="C636:E636"/>
    <mergeCell ref="I636:M636"/>
    <mergeCell ref="Q632:R632"/>
    <mergeCell ref="Q625:R625"/>
    <mergeCell ref="C626:E626"/>
    <mergeCell ref="G626:H626"/>
    <mergeCell ref="I626:M626"/>
    <mergeCell ref="N626:P626"/>
    <mergeCell ref="Q626:R626"/>
    <mergeCell ref="C627:E627"/>
    <mergeCell ref="G627:H627"/>
    <mergeCell ref="I627:M627"/>
    <mergeCell ref="N627:P627"/>
    <mergeCell ref="Q627:R627"/>
    <mergeCell ref="C628:E628"/>
    <mergeCell ref="G628:H628"/>
    <mergeCell ref="I628:M628"/>
    <mergeCell ref="N628:P628"/>
    <mergeCell ref="Q628:R628"/>
    <mergeCell ref="C629:E629"/>
    <mergeCell ref="G629:H629"/>
    <mergeCell ref="I629:M629"/>
    <mergeCell ref="N629:P629"/>
    <mergeCell ref="Q629:R629"/>
    <mergeCell ref="I641:M641"/>
    <mergeCell ref="N641:P641"/>
    <mergeCell ref="G658:H658"/>
    <mergeCell ref="G656:H656"/>
    <mergeCell ref="I651:M651"/>
    <mergeCell ref="A669:R669"/>
    <mergeCell ref="A670:B670"/>
    <mergeCell ref="C670:D670"/>
    <mergeCell ref="E670:F670"/>
    <mergeCell ref="G670:J670"/>
    <mergeCell ref="K670:M670"/>
    <mergeCell ref="N670:R670"/>
    <mergeCell ref="A671:A672"/>
    <mergeCell ref="B671:F671"/>
    <mergeCell ref="G671:H671"/>
    <mergeCell ref="I671:R671"/>
    <mergeCell ref="B672:F672"/>
    <mergeCell ref="G672:H672"/>
    <mergeCell ref="G615:H615"/>
    <mergeCell ref="I615:M615"/>
    <mergeCell ref="N615:P615"/>
    <mergeCell ref="Q615:R615"/>
    <mergeCell ref="C624:E624"/>
    <mergeCell ref="G624:H624"/>
    <mergeCell ref="I624:M624"/>
    <mergeCell ref="N624:P624"/>
    <mergeCell ref="Q624:R624"/>
    <mergeCell ref="C625:E625"/>
    <mergeCell ref="G625:H625"/>
    <mergeCell ref="I625:M625"/>
    <mergeCell ref="N625:P625"/>
    <mergeCell ref="C612:E612"/>
    <mergeCell ref="G612:H612"/>
    <mergeCell ref="I612:M612"/>
    <mergeCell ref="N612:P612"/>
    <mergeCell ref="Q612:R612"/>
    <mergeCell ref="C613:E613"/>
    <mergeCell ref="G613:H613"/>
    <mergeCell ref="I613:M613"/>
    <mergeCell ref="N613:P613"/>
    <mergeCell ref="Q613:R613"/>
    <mergeCell ref="I560:M560"/>
    <mergeCell ref="N560:P560"/>
    <mergeCell ref="Q560:R560"/>
    <mergeCell ref="C561:E561"/>
    <mergeCell ref="I561:M561"/>
    <mergeCell ref="N561:P561"/>
    <mergeCell ref="Q561:R561"/>
    <mergeCell ref="I606:M606"/>
    <mergeCell ref="N606:P606"/>
    <mergeCell ref="Q604:R604"/>
    <mergeCell ref="C605:E605"/>
    <mergeCell ref="G605:H605"/>
    <mergeCell ref="I605:M605"/>
    <mergeCell ref="N605:P605"/>
    <mergeCell ref="Q605:R605"/>
    <mergeCell ref="C602:E602"/>
    <mergeCell ref="Q570:R570"/>
    <mergeCell ref="Q608:R608"/>
    <mergeCell ref="C609:E609"/>
    <mergeCell ref="G609:H609"/>
    <mergeCell ref="I609:M609"/>
    <mergeCell ref="N609:P609"/>
    <mergeCell ref="Q609:R609"/>
    <mergeCell ref="C610:E610"/>
    <mergeCell ref="G610:H610"/>
    <mergeCell ref="I610:M610"/>
    <mergeCell ref="G577:H577"/>
    <mergeCell ref="I577:M577"/>
    <mergeCell ref="N577:P577"/>
    <mergeCell ref="Q577:R577"/>
    <mergeCell ref="C576:E576"/>
    <mergeCell ref="Q576:R576"/>
    <mergeCell ref="C577:E577"/>
    <mergeCell ref="C578:E578"/>
    <mergeCell ref="I578:M578"/>
    <mergeCell ref="Q565:R565"/>
    <mergeCell ref="I574:M574"/>
    <mergeCell ref="Q574:R574"/>
    <mergeCell ref="B580:D580"/>
    <mergeCell ref="E580:F580"/>
    <mergeCell ref="B587:H587"/>
    <mergeCell ref="C497:E497"/>
    <mergeCell ref="I497:M497"/>
    <mergeCell ref="N497:P497"/>
    <mergeCell ref="Q497:R497"/>
    <mergeCell ref="C498:E498"/>
    <mergeCell ref="G498:H498"/>
    <mergeCell ref="I498:M498"/>
    <mergeCell ref="N498:P498"/>
    <mergeCell ref="Q498:R498"/>
    <mergeCell ref="C499:E499"/>
    <mergeCell ref="G499:H499"/>
    <mergeCell ref="I499:M499"/>
    <mergeCell ref="N499:P499"/>
    <mergeCell ref="Q499:R499"/>
    <mergeCell ref="C500:E500"/>
    <mergeCell ref="G500:H500"/>
    <mergeCell ref="I500:M500"/>
    <mergeCell ref="N500:P500"/>
    <mergeCell ref="Q500:R500"/>
    <mergeCell ref="C501:E501"/>
    <mergeCell ref="G501:H501"/>
    <mergeCell ref="I501:M501"/>
    <mergeCell ref="N501:P501"/>
    <mergeCell ref="Q501:R501"/>
    <mergeCell ref="C502:E502"/>
    <mergeCell ref="C530:E530"/>
    <mergeCell ref="G530:H530"/>
    <mergeCell ref="I530:M530"/>
    <mergeCell ref="N530:P530"/>
    <mergeCell ref="G524:H524"/>
    <mergeCell ref="G523:H523"/>
    <mergeCell ref="A521:R521"/>
    <mergeCell ref="G510:H510"/>
    <mergeCell ref="G509:H509"/>
    <mergeCell ref="G507:H507"/>
    <mergeCell ref="A505:A507"/>
    <mergeCell ref="B505:P505"/>
    <mergeCell ref="Q505:R506"/>
    <mergeCell ref="B506:D506"/>
    <mergeCell ref="E506:F506"/>
    <mergeCell ref="G506:H506"/>
    <mergeCell ref="I506:M506"/>
    <mergeCell ref="N506:P506"/>
    <mergeCell ref="B507:D507"/>
    <mergeCell ref="E507:F507"/>
    <mergeCell ref="I507:M507"/>
    <mergeCell ref="N507:P507"/>
    <mergeCell ref="Q507:R507"/>
    <mergeCell ref="B508:F508"/>
    <mergeCell ref="G508:H508"/>
    <mergeCell ref="B509:D509"/>
    <mergeCell ref="E509:F509"/>
    <mergeCell ref="K509:R509"/>
    <mergeCell ref="B510:D510"/>
    <mergeCell ref="E510:F510"/>
    <mergeCell ref="J510:J520"/>
    <mergeCell ref="K510:R520"/>
    <mergeCell ref="G511:H511"/>
    <mergeCell ref="B513:H513"/>
    <mergeCell ref="B514:H514"/>
    <mergeCell ref="B515:H515"/>
    <mergeCell ref="B516:H516"/>
    <mergeCell ref="B517:H517"/>
    <mergeCell ref="B518:H518"/>
    <mergeCell ref="G536:H536"/>
    <mergeCell ref="G537:H537"/>
    <mergeCell ref="G538:H538"/>
    <mergeCell ref="G539:H539"/>
    <mergeCell ref="C564:E564"/>
    <mergeCell ref="G564:H564"/>
    <mergeCell ref="I564:M564"/>
    <mergeCell ref="N564:P564"/>
    <mergeCell ref="Q564:R564"/>
    <mergeCell ref="I541:M541"/>
    <mergeCell ref="N541:P541"/>
    <mergeCell ref="Q541:R541"/>
    <mergeCell ref="C542:E542"/>
    <mergeCell ref="G542:H542"/>
    <mergeCell ref="I542:M542"/>
    <mergeCell ref="N542:P542"/>
    <mergeCell ref="Q542:R542"/>
    <mergeCell ref="C543:E543"/>
    <mergeCell ref="G543:H543"/>
    <mergeCell ref="I543:M543"/>
    <mergeCell ref="N543:P543"/>
    <mergeCell ref="Q543:R543"/>
    <mergeCell ref="C532:E532"/>
    <mergeCell ref="G532:H532"/>
    <mergeCell ref="I532:M532"/>
    <mergeCell ref="Q532:R532"/>
    <mergeCell ref="G534:H534"/>
    <mergeCell ref="I534:M534"/>
    <mergeCell ref="N534:P534"/>
    <mergeCell ref="G535:H535"/>
    <mergeCell ref="I535:M535"/>
    <mergeCell ref="N535:P535"/>
    <mergeCell ref="Q535:R535"/>
    <mergeCell ref="Q550:R550"/>
    <mergeCell ref="C551:E551"/>
    <mergeCell ref="I551:M551"/>
    <mergeCell ref="N551:P551"/>
    <mergeCell ref="Q551:R551"/>
    <mergeCell ref="C552:E552"/>
    <mergeCell ref="I553:M553"/>
    <mergeCell ref="N553:P553"/>
    <mergeCell ref="C557:E557"/>
    <mergeCell ref="G557:H557"/>
    <mergeCell ref="I557:M557"/>
    <mergeCell ref="N557:P557"/>
    <mergeCell ref="G551:H551"/>
    <mergeCell ref="G552:H552"/>
    <mergeCell ref="C555:E555"/>
    <mergeCell ref="G555:H555"/>
    <mergeCell ref="I555:M555"/>
    <mergeCell ref="N555:P555"/>
    <mergeCell ref="C556:E556"/>
    <mergeCell ref="I552:M552"/>
    <mergeCell ref="N552:P552"/>
    <mergeCell ref="Q552:R552"/>
    <mergeCell ref="C553:E553"/>
    <mergeCell ref="G553:H553"/>
    <mergeCell ref="G556:H556"/>
    <mergeCell ref="I556:M556"/>
    <mergeCell ref="N556:P556"/>
    <mergeCell ref="Q556:R556"/>
    <mergeCell ref="C545:E545"/>
    <mergeCell ref="N545:P545"/>
    <mergeCell ref="Q545:R545"/>
    <mergeCell ref="C484:E484"/>
    <mergeCell ref="G484:H484"/>
    <mergeCell ref="I484:M484"/>
    <mergeCell ref="N484:P484"/>
    <mergeCell ref="Q484:R484"/>
    <mergeCell ref="C485:E485"/>
    <mergeCell ref="G485:H485"/>
    <mergeCell ref="G475:H475"/>
    <mergeCell ref="G477:H477"/>
    <mergeCell ref="G478:H478"/>
    <mergeCell ref="C476:E476"/>
    <mergeCell ref="G476:H476"/>
    <mergeCell ref="I476:M476"/>
    <mergeCell ref="N476:P476"/>
    <mergeCell ref="Q476:R476"/>
    <mergeCell ref="C477:E477"/>
    <mergeCell ref="I477:M477"/>
    <mergeCell ref="N477:P477"/>
    <mergeCell ref="Q477:R477"/>
    <mergeCell ref="C480:E480"/>
    <mergeCell ref="G480:H480"/>
    <mergeCell ref="I480:M480"/>
    <mergeCell ref="N480:P480"/>
    <mergeCell ref="Q480:R480"/>
    <mergeCell ref="Q481:R481"/>
    <mergeCell ref="C486:E486"/>
    <mergeCell ref="G486:H486"/>
    <mergeCell ref="I486:M486"/>
    <mergeCell ref="N486:P486"/>
    <mergeCell ref="Q486:R486"/>
    <mergeCell ref="C487:E487"/>
    <mergeCell ref="G487:H487"/>
    <mergeCell ref="I487:M487"/>
    <mergeCell ref="I475:M475"/>
    <mergeCell ref="N475:P475"/>
    <mergeCell ref="Q475:R475"/>
    <mergeCell ref="G496:H496"/>
    <mergeCell ref="G497:H497"/>
    <mergeCell ref="G494:H494"/>
    <mergeCell ref="G495:H495"/>
    <mergeCell ref="C496:E496"/>
    <mergeCell ref="I496:M496"/>
    <mergeCell ref="N496:P496"/>
    <mergeCell ref="Q496:R496"/>
    <mergeCell ref="G453:H453"/>
    <mergeCell ref="G454:H454"/>
    <mergeCell ref="G455:H455"/>
    <mergeCell ref="I485:M485"/>
    <mergeCell ref="N485:P485"/>
    <mergeCell ref="Q485:R485"/>
    <mergeCell ref="G463:H463"/>
    <mergeCell ref="I463:M463"/>
    <mergeCell ref="N463:P463"/>
    <mergeCell ref="Q463:R463"/>
    <mergeCell ref="C464:E464"/>
    <mergeCell ref="G464:H464"/>
    <mergeCell ref="I464:M464"/>
    <mergeCell ref="N464:P464"/>
    <mergeCell ref="Q464:R464"/>
    <mergeCell ref="C465:E465"/>
    <mergeCell ref="I465:M465"/>
    <mergeCell ref="N465:P465"/>
    <mergeCell ref="Q465:R465"/>
    <mergeCell ref="C466:E466"/>
    <mergeCell ref="G466:H466"/>
    <mergeCell ref="I466:M466"/>
    <mergeCell ref="N466:P466"/>
    <mergeCell ref="Q466:R466"/>
    <mergeCell ref="G465:H465"/>
    <mergeCell ref="C467:E467"/>
    <mergeCell ref="I467:M467"/>
    <mergeCell ref="N467:P467"/>
    <mergeCell ref="Q467:R467"/>
    <mergeCell ref="C468:E468"/>
    <mergeCell ref="I468:M468"/>
    <mergeCell ref="N468:P468"/>
    <mergeCell ref="Q468:R468"/>
    <mergeCell ref="C469:E469"/>
    <mergeCell ref="G469:H469"/>
    <mergeCell ref="I469:M469"/>
    <mergeCell ref="N469:P469"/>
    <mergeCell ref="G473:H473"/>
    <mergeCell ref="I473:M473"/>
    <mergeCell ref="N473:P473"/>
    <mergeCell ref="C478:E478"/>
    <mergeCell ref="I478:M478"/>
    <mergeCell ref="N478:P478"/>
    <mergeCell ref="Q478:R478"/>
    <mergeCell ref="C479:E479"/>
    <mergeCell ref="G479:H479"/>
    <mergeCell ref="I479:M479"/>
    <mergeCell ref="N479:P479"/>
    <mergeCell ref="Q479:R479"/>
    <mergeCell ref="Q473:R473"/>
    <mergeCell ref="C474:E474"/>
    <mergeCell ref="G474:H474"/>
    <mergeCell ref="I474:M474"/>
    <mergeCell ref="N474:P474"/>
    <mergeCell ref="Q474:R474"/>
    <mergeCell ref="C475:E475"/>
    <mergeCell ref="C473:E473"/>
    <mergeCell ref="I482:M482"/>
    <mergeCell ref="N482:P482"/>
    <mergeCell ref="Q482:R482"/>
    <mergeCell ref="C483:E483"/>
    <mergeCell ref="C401:E401"/>
    <mergeCell ref="G401:H401"/>
    <mergeCell ref="G391:H391"/>
    <mergeCell ref="G393:H393"/>
    <mergeCell ref="G394:H394"/>
    <mergeCell ref="C392:E392"/>
    <mergeCell ref="G392:H392"/>
    <mergeCell ref="I392:M392"/>
    <mergeCell ref="N392:P392"/>
    <mergeCell ref="Q392:R392"/>
    <mergeCell ref="C393:E393"/>
    <mergeCell ref="I393:M393"/>
    <mergeCell ref="N393:P393"/>
    <mergeCell ref="Q393:R393"/>
    <mergeCell ref="G412:H412"/>
    <mergeCell ref="G413:H413"/>
    <mergeCell ref="G410:H410"/>
    <mergeCell ref="G411:H411"/>
    <mergeCell ref="G408:H408"/>
    <mergeCell ref="I408:M408"/>
    <mergeCell ref="N408:P408"/>
    <mergeCell ref="G409:H409"/>
    <mergeCell ref="I409:M409"/>
    <mergeCell ref="N409:P409"/>
    <mergeCell ref="Q409:R409"/>
    <mergeCell ref="C409:E409"/>
    <mergeCell ref="C410:E410"/>
    <mergeCell ref="I410:M410"/>
    <mergeCell ref="N410:P410"/>
    <mergeCell ref="Q410:R410"/>
    <mergeCell ref="C411:E411"/>
    <mergeCell ref="I411:M411"/>
    <mergeCell ref="N411:P411"/>
    <mergeCell ref="G395:H395"/>
    <mergeCell ref="I395:M395"/>
    <mergeCell ref="N395:P395"/>
    <mergeCell ref="Q395:R395"/>
    <mergeCell ref="N483:P483"/>
    <mergeCell ref="Q483:R483"/>
    <mergeCell ref="G421:H421"/>
    <mergeCell ref="I421:M421"/>
    <mergeCell ref="N421:P421"/>
    <mergeCell ref="Q421:R421"/>
    <mergeCell ref="C422:E422"/>
    <mergeCell ref="G422:H422"/>
    <mergeCell ref="I422:M422"/>
    <mergeCell ref="N422:P422"/>
    <mergeCell ref="Q422:R422"/>
    <mergeCell ref="C423:E423"/>
    <mergeCell ref="I423:M423"/>
    <mergeCell ref="N423:P423"/>
    <mergeCell ref="Q423:R423"/>
    <mergeCell ref="C424:E424"/>
    <mergeCell ref="G424:H424"/>
    <mergeCell ref="I424:M424"/>
    <mergeCell ref="N424:P424"/>
    <mergeCell ref="Q424:R424"/>
    <mergeCell ref="C425:E425"/>
    <mergeCell ref="I425:M425"/>
    <mergeCell ref="Q388:R388"/>
    <mergeCell ref="C389:E389"/>
    <mergeCell ref="G389:H389"/>
    <mergeCell ref="I389:M389"/>
    <mergeCell ref="N389:P389"/>
    <mergeCell ref="C383:E383"/>
    <mergeCell ref="I383:M383"/>
    <mergeCell ref="N383:P383"/>
    <mergeCell ref="Q383:R383"/>
    <mergeCell ref="C384:E384"/>
    <mergeCell ref="I384:M384"/>
    <mergeCell ref="N384:P384"/>
    <mergeCell ref="Q384:R384"/>
    <mergeCell ref="Q322:R322"/>
    <mergeCell ref="C320:E320"/>
    <mergeCell ref="G320:H320"/>
    <mergeCell ref="I320:M320"/>
    <mergeCell ref="N320:P320"/>
    <mergeCell ref="Q320:R320"/>
    <mergeCell ref="C321:E321"/>
    <mergeCell ref="G321:H321"/>
    <mergeCell ref="I321:M321"/>
    <mergeCell ref="N321:P321"/>
    <mergeCell ref="Q321:R321"/>
    <mergeCell ref="G337:H337"/>
    <mergeCell ref="I337:M337"/>
    <mergeCell ref="N337:P337"/>
    <mergeCell ref="Q337:R337"/>
    <mergeCell ref="C338:E338"/>
    <mergeCell ref="G338:H338"/>
    <mergeCell ref="I338:M338"/>
    <mergeCell ref="N338:P338"/>
    <mergeCell ref="Q338:R338"/>
    <mergeCell ref="C339:E339"/>
    <mergeCell ref="I339:M339"/>
    <mergeCell ref="N339:P339"/>
    <mergeCell ref="Q339:R339"/>
    <mergeCell ref="C340:E340"/>
    <mergeCell ref="G340:H340"/>
    <mergeCell ref="I340:M340"/>
    <mergeCell ref="N340:P340"/>
    <mergeCell ref="C334:E334"/>
    <mergeCell ref="G334:H334"/>
    <mergeCell ref="I334:M334"/>
    <mergeCell ref="N334:P334"/>
    <mergeCell ref="Q340:R340"/>
    <mergeCell ref="C341:E341"/>
    <mergeCell ref="I341:M341"/>
    <mergeCell ref="N341:P341"/>
    <mergeCell ref="Q341:R341"/>
    <mergeCell ref="C342:E342"/>
    <mergeCell ref="I342:M342"/>
    <mergeCell ref="N342:P342"/>
    <mergeCell ref="Q342:R342"/>
    <mergeCell ref="C344:E344"/>
    <mergeCell ref="G344:H344"/>
    <mergeCell ref="I344:M344"/>
    <mergeCell ref="N344:P344"/>
    <mergeCell ref="Q344:R344"/>
    <mergeCell ref="C385:E385"/>
    <mergeCell ref="G385:H385"/>
    <mergeCell ref="I385:M385"/>
    <mergeCell ref="N385:P385"/>
    <mergeCell ref="Q385:R385"/>
    <mergeCell ref="G349:H349"/>
    <mergeCell ref="I349:M349"/>
    <mergeCell ref="N349:P349"/>
    <mergeCell ref="Q349:R349"/>
    <mergeCell ref="C346:E346"/>
    <mergeCell ref="G346:H346"/>
    <mergeCell ref="I346:M346"/>
    <mergeCell ref="N346:P346"/>
    <mergeCell ref="Q346:R346"/>
    <mergeCell ref="C347:E347"/>
    <mergeCell ref="G347:H347"/>
    <mergeCell ref="I347:M347"/>
    <mergeCell ref="N347:P347"/>
    <mergeCell ref="Q347:R347"/>
    <mergeCell ref="C345:E345"/>
    <mergeCell ref="G345:H345"/>
    <mergeCell ref="I345:M345"/>
    <mergeCell ref="N345:P345"/>
    <mergeCell ref="Q345:R345"/>
    <mergeCell ref="G342:H342"/>
    <mergeCell ref="G341:H341"/>
    <mergeCell ref="G339:H339"/>
    <mergeCell ref="G328:H328"/>
    <mergeCell ref="G329:H329"/>
    <mergeCell ref="G326:H326"/>
    <mergeCell ref="G327:H327"/>
    <mergeCell ref="G324:H324"/>
    <mergeCell ref="I324:M324"/>
    <mergeCell ref="N324:P324"/>
    <mergeCell ref="Q348:R348"/>
    <mergeCell ref="Q334:R334"/>
    <mergeCell ref="C335:E335"/>
    <mergeCell ref="G335:H335"/>
    <mergeCell ref="I335:M335"/>
    <mergeCell ref="N335:P335"/>
    <mergeCell ref="Q335:R335"/>
    <mergeCell ref="C336:E336"/>
    <mergeCell ref="G336:H336"/>
    <mergeCell ref="I336:M336"/>
    <mergeCell ref="N336:P336"/>
    <mergeCell ref="Q336:R336"/>
    <mergeCell ref="C337:E337"/>
    <mergeCell ref="C343:E343"/>
    <mergeCell ref="G343:H343"/>
    <mergeCell ref="I343:M343"/>
    <mergeCell ref="N343:P343"/>
    <mergeCell ref="Q343:R343"/>
    <mergeCell ref="Q329:R329"/>
    <mergeCell ref="C330:E330"/>
    <mergeCell ref="C316:E316"/>
    <mergeCell ref="G316:H316"/>
    <mergeCell ref="I316:M316"/>
    <mergeCell ref="N316:P316"/>
    <mergeCell ref="Q316:R316"/>
    <mergeCell ref="C317:E317"/>
    <mergeCell ref="G317:H317"/>
    <mergeCell ref="G307:H307"/>
    <mergeCell ref="G309:H309"/>
    <mergeCell ref="G310:H310"/>
    <mergeCell ref="C308:E308"/>
    <mergeCell ref="G308:H308"/>
    <mergeCell ref="I308:M308"/>
    <mergeCell ref="N308:P308"/>
    <mergeCell ref="Q308:R308"/>
    <mergeCell ref="C309:E309"/>
    <mergeCell ref="I309:M309"/>
    <mergeCell ref="N309:P309"/>
    <mergeCell ref="Q309:R309"/>
    <mergeCell ref="G284:H284"/>
    <mergeCell ref="B285:D285"/>
    <mergeCell ref="E285:F285"/>
    <mergeCell ref="G285:H285"/>
    <mergeCell ref="G286:H286"/>
    <mergeCell ref="G287:H287"/>
    <mergeCell ref="B291:H291"/>
    <mergeCell ref="B292:H292"/>
    <mergeCell ref="B293:H293"/>
    <mergeCell ref="B294:H294"/>
    <mergeCell ref="B295:H295"/>
    <mergeCell ref="B296:H296"/>
    <mergeCell ref="C312:E312"/>
    <mergeCell ref="G312:H312"/>
    <mergeCell ref="I312:M312"/>
    <mergeCell ref="N312:P312"/>
    <mergeCell ref="Q312:R312"/>
    <mergeCell ref="Q313:R313"/>
    <mergeCell ref="A300:B300"/>
    <mergeCell ref="C300:D300"/>
    <mergeCell ref="E300:F300"/>
    <mergeCell ref="G300:J300"/>
    <mergeCell ref="K300:M300"/>
    <mergeCell ref="N300:R300"/>
    <mergeCell ref="A301:A302"/>
    <mergeCell ref="B301:F301"/>
    <mergeCell ref="G301:H301"/>
    <mergeCell ref="I301:R301"/>
    <mergeCell ref="B302:F302"/>
    <mergeCell ref="G302:H302"/>
    <mergeCell ref="I302:L302"/>
    <mergeCell ref="N302:O302"/>
    <mergeCell ref="A304:A355"/>
    <mergeCell ref="B304:O304"/>
    <mergeCell ref="Q304:R305"/>
    <mergeCell ref="I329:M329"/>
    <mergeCell ref="N329:P329"/>
    <mergeCell ref="C322:E322"/>
    <mergeCell ref="G322:H322"/>
    <mergeCell ref="I322:M322"/>
    <mergeCell ref="C348:E348"/>
    <mergeCell ref="G348:H348"/>
    <mergeCell ref="I348:M348"/>
    <mergeCell ref="N348:P348"/>
    <mergeCell ref="Q318:R318"/>
    <mergeCell ref="I258:M258"/>
    <mergeCell ref="N258:P258"/>
    <mergeCell ref="Q258:R258"/>
    <mergeCell ref="C259:E259"/>
    <mergeCell ref="G259:H259"/>
    <mergeCell ref="I259:M259"/>
    <mergeCell ref="N259:P259"/>
    <mergeCell ref="Q261:R261"/>
    <mergeCell ref="C250:E250"/>
    <mergeCell ref="G250:H250"/>
    <mergeCell ref="I250:M250"/>
    <mergeCell ref="N250:P250"/>
    <mergeCell ref="Q250:R250"/>
    <mergeCell ref="C251:E251"/>
    <mergeCell ref="G251:H251"/>
    <mergeCell ref="I251:M251"/>
    <mergeCell ref="N251:P251"/>
    <mergeCell ref="Q186:R186"/>
    <mergeCell ref="C187:E187"/>
    <mergeCell ref="G187:H187"/>
    <mergeCell ref="I187:M187"/>
    <mergeCell ref="N187:P187"/>
    <mergeCell ref="Q187:R187"/>
    <mergeCell ref="Q194:R194"/>
    <mergeCell ref="C195:E195"/>
    <mergeCell ref="G195:H195"/>
    <mergeCell ref="I195:M195"/>
    <mergeCell ref="N195:P195"/>
    <mergeCell ref="Q195:R195"/>
    <mergeCell ref="C232:E232"/>
    <mergeCell ref="G232:H232"/>
    <mergeCell ref="I232:M232"/>
    <mergeCell ref="N232:P232"/>
    <mergeCell ref="Q232:R232"/>
    <mergeCell ref="C233:E233"/>
    <mergeCell ref="G233:H233"/>
    <mergeCell ref="G228:H228"/>
    <mergeCell ref="G244:H244"/>
    <mergeCell ref="G245:H245"/>
    <mergeCell ref="G242:H242"/>
    <mergeCell ref="G243:H243"/>
    <mergeCell ref="I210:M210"/>
    <mergeCell ref="N210:P210"/>
    <mergeCell ref="B211:D211"/>
    <mergeCell ref="E211:F211"/>
    <mergeCell ref="G211:H211"/>
    <mergeCell ref="I211:M211"/>
    <mergeCell ref="N211:P211"/>
    <mergeCell ref="Q211:R211"/>
    <mergeCell ref="B212:F212"/>
    <mergeCell ref="G212:H212"/>
    <mergeCell ref="N243:P243"/>
    <mergeCell ref="Q243:R243"/>
    <mergeCell ref="C244:E244"/>
    <mergeCell ref="Q108:R108"/>
    <mergeCell ref="Q124:R124"/>
    <mergeCell ref="C125:E125"/>
    <mergeCell ref="G125:H125"/>
    <mergeCell ref="I125:M125"/>
    <mergeCell ref="N125:P125"/>
    <mergeCell ref="Q125:R125"/>
    <mergeCell ref="C236:E236"/>
    <mergeCell ref="G236:H236"/>
    <mergeCell ref="I236:M236"/>
    <mergeCell ref="N236:P236"/>
    <mergeCell ref="Q236:R236"/>
    <mergeCell ref="Q169:R169"/>
    <mergeCell ref="C170:E170"/>
    <mergeCell ref="G170:H170"/>
    <mergeCell ref="I170:M170"/>
    <mergeCell ref="N170:P170"/>
    <mergeCell ref="Q170:R170"/>
    <mergeCell ref="C171:E171"/>
    <mergeCell ref="I171:M171"/>
    <mergeCell ref="N171:P171"/>
    <mergeCell ref="Q171:R171"/>
    <mergeCell ref="C172:E172"/>
    <mergeCell ref="G172:H172"/>
    <mergeCell ref="I172:M172"/>
    <mergeCell ref="N172:P172"/>
    <mergeCell ref="Q172:R172"/>
    <mergeCell ref="C173:E173"/>
    <mergeCell ref="I173:M173"/>
    <mergeCell ref="N173:P173"/>
    <mergeCell ref="Q173:R173"/>
    <mergeCell ref="C174:E174"/>
    <mergeCell ref="I174:M174"/>
    <mergeCell ref="N174:P174"/>
    <mergeCell ref="Q174:R174"/>
    <mergeCell ref="C175:E175"/>
    <mergeCell ref="G175:H175"/>
    <mergeCell ref="I175:M175"/>
    <mergeCell ref="N175:P175"/>
    <mergeCell ref="Q175:R175"/>
    <mergeCell ref="C176:E176"/>
    <mergeCell ref="G176:H176"/>
    <mergeCell ref="I176:M176"/>
    <mergeCell ref="N176:P176"/>
    <mergeCell ref="Q176:R176"/>
    <mergeCell ref="Q177:R177"/>
    <mergeCell ref="C177:E177"/>
    <mergeCell ref="G177:H177"/>
    <mergeCell ref="I177:M177"/>
    <mergeCell ref="N177:P177"/>
    <mergeCell ref="G174:H174"/>
    <mergeCell ref="G173:H173"/>
    <mergeCell ref="G171:H171"/>
    <mergeCell ref="G160:H160"/>
    <mergeCell ref="G161:H161"/>
    <mergeCell ref="G158:H158"/>
    <mergeCell ref="G159:H159"/>
    <mergeCell ref="G157:H157"/>
    <mergeCell ref="I157:M157"/>
    <mergeCell ref="N157:P157"/>
    <mergeCell ref="N169:P169"/>
    <mergeCell ref="C186:E186"/>
    <mergeCell ref="G186:H186"/>
    <mergeCell ref="I186:M186"/>
    <mergeCell ref="G153:H153"/>
    <mergeCell ref="G139:H139"/>
    <mergeCell ref="G141:H141"/>
    <mergeCell ref="G140:H140"/>
    <mergeCell ref="G116:H116"/>
    <mergeCell ref="G117:H117"/>
    <mergeCell ref="G118:H118"/>
    <mergeCell ref="G119:H119"/>
    <mergeCell ref="C112:E112"/>
    <mergeCell ref="G112:H112"/>
    <mergeCell ref="I112:M112"/>
    <mergeCell ref="Q112:R112"/>
    <mergeCell ref="G114:H114"/>
    <mergeCell ref="I114:M114"/>
    <mergeCell ref="N114:P114"/>
    <mergeCell ref="G115:H115"/>
    <mergeCell ref="I115:M115"/>
    <mergeCell ref="N115:P115"/>
    <mergeCell ref="Q115:R115"/>
    <mergeCell ref="C114:E114"/>
    <mergeCell ref="Q114:R114"/>
    <mergeCell ref="C115:E115"/>
    <mergeCell ref="C116:E116"/>
    <mergeCell ref="I116:M116"/>
    <mergeCell ref="N116:P116"/>
    <mergeCell ref="Q116:R116"/>
    <mergeCell ref="C117:E117"/>
    <mergeCell ref="I117:M117"/>
    <mergeCell ref="N117:P117"/>
    <mergeCell ref="Q117:R117"/>
    <mergeCell ref="C118:E118"/>
    <mergeCell ref="I118:M118"/>
    <mergeCell ref="N118:P118"/>
    <mergeCell ref="Q119:R119"/>
    <mergeCell ref="C120:E120"/>
    <mergeCell ref="G120:H120"/>
    <mergeCell ref="I120:M120"/>
    <mergeCell ref="N120:P120"/>
    <mergeCell ref="Q120:R120"/>
    <mergeCell ref="C121:E121"/>
    <mergeCell ref="G121:H121"/>
    <mergeCell ref="I121:M121"/>
    <mergeCell ref="N121:P121"/>
    <mergeCell ref="Q121:R121"/>
    <mergeCell ref="C122:E122"/>
    <mergeCell ref="G122:H122"/>
    <mergeCell ref="I122:M122"/>
    <mergeCell ref="N122:P122"/>
    <mergeCell ref="Q122:R122"/>
    <mergeCell ref="C123:E123"/>
    <mergeCell ref="G123:H123"/>
    <mergeCell ref="I123:M123"/>
    <mergeCell ref="N123:P123"/>
    <mergeCell ref="Q123:R123"/>
    <mergeCell ref="C124:E124"/>
    <mergeCell ref="G124:H124"/>
    <mergeCell ref="I124:M124"/>
    <mergeCell ref="N124:P124"/>
    <mergeCell ref="Q118:R118"/>
    <mergeCell ref="C119:E119"/>
    <mergeCell ref="I119:M119"/>
    <mergeCell ref="N119:P119"/>
    <mergeCell ref="C134:E134"/>
    <mergeCell ref="G134:H134"/>
    <mergeCell ref="C109:E109"/>
    <mergeCell ref="G109:H109"/>
    <mergeCell ref="I109:M109"/>
    <mergeCell ref="N109:P109"/>
    <mergeCell ref="Q109:R109"/>
    <mergeCell ref="C106:E106"/>
    <mergeCell ref="G106:H106"/>
    <mergeCell ref="I106:M106"/>
    <mergeCell ref="N106:P106"/>
    <mergeCell ref="Q106:R106"/>
    <mergeCell ref="C107:E107"/>
    <mergeCell ref="G107:H107"/>
    <mergeCell ref="C110:E110"/>
    <mergeCell ref="G110:H110"/>
    <mergeCell ref="I110:M110"/>
    <mergeCell ref="N110:P110"/>
    <mergeCell ref="Q110:R110"/>
    <mergeCell ref="C111:E111"/>
    <mergeCell ref="G111:H111"/>
    <mergeCell ref="I111:M111"/>
    <mergeCell ref="N111:P111"/>
    <mergeCell ref="Q111:R111"/>
    <mergeCell ref="C98:E98"/>
    <mergeCell ref="G98:H98"/>
    <mergeCell ref="I98:M98"/>
    <mergeCell ref="N98:P98"/>
    <mergeCell ref="Q98:R98"/>
    <mergeCell ref="C99:E99"/>
    <mergeCell ref="G99:H99"/>
    <mergeCell ref="I99:M99"/>
    <mergeCell ref="N99:P99"/>
    <mergeCell ref="Q99:R99"/>
    <mergeCell ref="I107:M107"/>
    <mergeCell ref="N107:P107"/>
    <mergeCell ref="Q107:R107"/>
    <mergeCell ref="C104:E104"/>
    <mergeCell ref="G104:H104"/>
    <mergeCell ref="I104:M104"/>
    <mergeCell ref="N104:P104"/>
    <mergeCell ref="Q104:R104"/>
    <mergeCell ref="C105:E105"/>
    <mergeCell ref="G105:H105"/>
    <mergeCell ref="I105:M105"/>
    <mergeCell ref="N105:P105"/>
    <mergeCell ref="Q105:R105"/>
    <mergeCell ref="C102:E102"/>
    <mergeCell ref="G102:H102"/>
    <mergeCell ref="I102:M102"/>
    <mergeCell ref="N102:P102"/>
    <mergeCell ref="Q102:R102"/>
    <mergeCell ref="C103:E103"/>
    <mergeCell ref="G103:H103"/>
    <mergeCell ref="I103:M103"/>
    <mergeCell ref="N103:P103"/>
    <mergeCell ref="Q103:R103"/>
    <mergeCell ref="C100:E100"/>
    <mergeCell ref="G100:H100"/>
    <mergeCell ref="I100:M100"/>
    <mergeCell ref="N100:P100"/>
    <mergeCell ref="Q101:R101"/>
    <mergeCell ref="C108:E108"/>
    <mergeCell ref="G108:H108"/>
    <mergeCell ref="I108:M108"/>
    <mergeCell ref="N108:P108"/>
    <mergeCell ref="C96:E96"/>
    <mergeCell ref="G96:H96"/>
    <mergeCell ref="I96:M96"/>
    <mergeCell ref="N96:P96"/>
    <mergeCell ref="Q96:R96"/>
    <mergeCell ref="C97:E97"/>
    <mergeCell ref="G97:H97"/>
    <mergeCell ref="I97:M97"/>
    <mergeCell ref="N97:P97"/>
    <mergeCell ref="Q97:R97"/>
    <mergeCell ref="C94:E94"/>
    <mergeCell ref="G94:H94"/>
    <mergeCell ref="I94:M94"/>
    <mergeCell ref="N94:P94"/>
    <mergeCell ref="Q94:R94"/>
    <mergeCell ref="C95:E95"/>
    <mergeCell ref="G95:H95"/>
    <mergeCell ref="I95:M95"/>
    <mergeCell ref="N95:P95"/>
    <mergeCell ref="Q95:R95"/>
    <mergeCell ref="C93:E93"/>
    <mergeCell ref="G93:H93"/>
    <mergeCell ref="I93:M93"/>
    <mergeCell ref="N93:P93"/>
    <mergeCell ref="N23:P23"/>
    <mergeCell ref="Q23:R23"/>
    <mergeCell ref="C24:E24"/>
    <mergeCell ref="G24:H24"/>
    <mergeCell ref="I24:M24"/>
    <mergeCell ref="N24:P24"/>
    <mergeCell ref="G45:H45"/>
    <mergeCell ref="I45:M45"/>
    <mergeCell ref="N45:P45"/>
    <mergeCell ref="Q45:R45"/>
    <mergeCell ref="C44:E44"/>
    <mergeCell ref="G44:H44"/>
    <mergeCell ref="I44:M44"/>
    <mergeCell ref="N44:P44"/>
    <mergeCell ref="Q44:R44"/>
    <mergeCell ref="G90:H90"/>
    <mergeCell ref="G89:H89"/>
    <mergeCell ref="G87:H87"/>
    <mergeCell ref="K66:R76"/>
    <mergeCell ref="C51:E51"/>
    <mergeCell ref="G51:H51"/>
    <mergeCell ref="I51:M51"/>
    <mergeCell ref="N51:P51"/>
    <mergeCell ref="Q51:R51"/>
    <mergeCell ref="C50:E50"/>
    <mergeCell ref="G50:H50"/>
    <mergeCell ref="I50:M50"/>
    <mergeCell ref="N50:P50"/>
    <mergeCell ref="Q50:R50"/>
    <mergeCell ref="C49:E49"/>
    <mergeCell ref="G49:H49"/>
    <mergeCell ref="I49:M49"/>
    <mergeCell ref="N49:P49"/>
    <mergeCell ref="Q49:R49"/>
    <mergeCell ref="C48:E48"/>
    <mergeCell ref="G48:H48"/>
    <mergeCell ref="I48:M48"/>
    <mergeCell ref="N48:P48"/>
    <mergeCell ref="Q48:R48"/>
    <mergeCell ref="C47:E47"/>
    <mergeCell ref="Q60:R60"/>
    <mergeCell ref="Q61:R62"/>
    <mergeCell ref="N58:P58"/>
    <mergeCell ref="Q63:R63"/>
    <mergeCell ref="I62:M62"/>
    <mergeCell ref="B63:D63"/>
    <mergeCell ref="E63:F63"/>
    <mergeCell ref="G63:H63"/>
    <mergeCell ref="B64:F64"/>
    <mergeCell ref="G64:H64"/>
    <mergeCell ref="Q24:R24"/>
    <mergeCell ref="C25:E25"/>
    <mergeCell ref="G25:H25"/>
    <mergeCell ref="I25:M25"/>
    <mergeCell ref="N25:P25"/>
    <mergeCell ref="Q25:R25"/>
    <mergeCell ref="C42:E42"/>
    <mergeCell ref="I39:M39"/>
    <mergeCell ref="N39:P39"/>
    <mergeCell ref="Q39:R39"/>
    <mergeCell ref="C40:E40"/>
    <mergeCell ref="G40:H40"/>
    <mergeCell ref="I40:M40"/>
    <mergeCell ref="N40:P40"/>
    <mergeCell ref="Q40:R40"/>
    <mergeCell ref="Q55:R55"/>
    <mergeCell ref="B65:D65"/>
    <mergeCell ref="E65:F65"/>
    <mergeCell ref="G65:H65"/>
    <mergeCell ref="C60:E60"/>
    <mergeCell ref="I59:M59"/>
    <mergeCell ref="Q59:R59"/>
    <mergeCell ref="C56:E56"/>
    <mergeCell ref="G56:H56"/>
    <mergeCell ref="I56:M56"/>
    <mergeCell ref="Q56:R56"/>
    <mergeCell ref="C57:E57"/>
    <mergeCell ref="G57:H57"/>
    <mergeCell ref="Q57:R57"/>
    <mergeCell ref="Q31:R31"/>
    <mergeCell ref="C32:E32"/>
    <mergeCell ref="G32:H32"/>
    <mergeCell ref="I32:M32"/>
    <mergeCell ref="N32:P32"/>
    <mergeCell ref="Q32:R32"/>
    <mergeCell ref="G59:H59"/>
    <mergeCell ref="K65:R65"/>
    <mergeCell ref="C52:E52"/>
    <mergeCell ref="G52:H52"/>
    <mergeCell ref="I52:M52"/>
    <mergeCell ref="N52:P52"/>
    <mergeCell ref="Q52:R52"/>
    <mergeCell ref="C53:E53"/>
    <mergeCell ref="G53:H53"/>
    <mergeCell ref="I53:M53"/>
    <mergeCell ref="N53:P53"/>
    <mergeCell ref="N4:R4"/>
    <mergeCell ref="A4:B4"/>
    <mergeCell ref="C4:D4"/>
    <mergeCell ref="E4:F4"/>
    <mergeCell ref="G4:J4"/>
    <mergeCell ref="K4:M4"/>
    <mergeCell ref="A5:A6"/>
    <mergeCell ref="B5:F5"/>
    <mergeCell ref="G5:H5"/>
    <mergeCell ref="I5:R5"/>
    <mergeCell ref="B6:F6"/>
    <mergeCell ref="G6:H6"/>
    <mergeCell ref="N6:O6"/>
    <mergeCell ref="I6:L6"/>
    <mergeCell ref="G47:H47"/>
    <mergeCell ref="I47:M47"/>
    <mergeCell ref="N47:P47"/>
    <mergeCell ref="Q47:R47"/>
    <mergeCell ref="C46:E46"/>
    <mergeCell ref="G46:H46"/>
    <mergeCell ref="I46:M46"/>
    <mergeCell ref="N46:P46"/>
    <mergeCell ref="Q46:R46"/>
    <mergeCell ref="C41:E41"/>
    <mergeCell ref="C33:E33"/>
    <mergeCell ref="G33:H33"/>
    <mergeCell ref="I33:M33"/>
    <mergeCell ref="N33:P33"/>
    <mergeCell ref="Q33:R33"/>
    <mergeCell ref="C34:E34"/>
    <mergeCell ref="G34:H34"/>
    <mergeCell ref="I34:M34"/>
    <mergeCell ref="N34:P34"/>
    <mergeCell ref="Q34:R34"/>
    <mergeCell ref="C35:E35"/>
    <mergeCell ref="G35:H35"/>
    <mergeCell ref="I35:M35"/>
    <mergeCell ref="N35:P35"/>
    <mergeCell ref="Q35:R35"/>
    <mergeCell ref="C12:E12"/>
    <mergeCell ref="G12:H12"/>
    <mergeCell ref="I12:M12"/>
    <mergeCell ref="N12:P12"/>
    <mergeCell ref="Q12:R12"/>
    <mergeCell ref="C13:E13"/>
    <mergeCell ref="G13:H13"/>
    <mergeCell ref="I13:M13"/>
    <mergeCell ref="N13:P13"/>
    <mergeCell ref="Q13:R13"/>
    <mergeCell ref="C14:E14"/>
    <mergeCell ref="G14:H14"/>
    <mergeCell ref="I14:M14"/>
    <mergeCell ref="N14:P14"/>
    <mergeCell ref="Q14:R14"/>
    <mergeCell ref="A8:A59"/>
    <mergeCell ref="I57:M57"/>
    <mergeCell ref="N56:P56"/>
    <mergeCell ref="Q8:R9"/>
    <mergeCell ref="C9:E9"/>
    <mergeCell ref="G9:H9"/>
    <mergeCell ref="I9:M9"/>
    <mergeCell ref="C58:E58"/>
    <mergeCell ref="G58:H58"/>
    <mergeCell ref="I58:M58"/>
    <mergeCell ref="B8:O8"/>
    <mergeCell ref="N9:P9"/>
    <mergeCell ref="N57:P57"/>
    <mergeCell ref="Q54:R54"/>
    <mergeCell ref="N59:P59"/>
    <mergeCell ref="C55:E55"/>
    <mergeCell ref="G55:H55"/>
    <mergeCell ref="I55:M55"/>
    <mergeCell ref="N55:P55"/>
    <mergeCell ref="C45:E45"/>
    <mergeCell ref="C11:E11"/>
    <mergeCell ref="C26:E26"/>
    <mergeCell ref="G26:H26"/>
    <mergeCell ref="G42:H42"/>
    <mergeCell ref="I42:M42"/>
    <mergeCell ref="N42:P42"/>
    <mergeCell ref="Q42:R42"/>
    <mergeCell ref="C43:E43"/>
    <mergeCell ref="G43:H43"/>
    <mergeCell ref="I43:M43"/>
    <mergeCell ref="N43:P43"/>
    <mergeCell ref="Q43:R43"/>
    <mergeCell ref="C21:E21"/>
    <mergeCell ref="G21:H21"/>
    <mergeCell ref="I21:M21"/>
    <mergeCell ref="G11:H11"/>
    <mergeCell ref="I11:M11"/>
    <mergeCell ref="N11:P11"/>
    <mergeCell ref="Q11:R11"/>
    <mergeCell ref="C10:E10"/>
    <mergeCell ref="G10:H10"/>
    <mergeCell ref="I10:M10"/>
    <mergeCell ref="N10:P10"/>
    <mergeCell ref="Q10:R10"/>
    <mergeCell ref="N21:P21"/>
    <mergeCell ref="Q21:R21"/>
    <mergeCell ref="C22:E22"/>
    <mergeCell ref="G22:H22"/>
    <mergeCell ref="I22:M22"/>
    <mergeCell ref="N22:P22"/>
    <mergeCell ref="Q22:R22"/>
    <mergeCell ref="C23:E23"/>
    <mergeCell ref="G23:H23"/>
    <mergeCell ref="I23:M23"/>
    <mergeCell ref="Q53:R53"/>
    <mergeCell ref="C54:E54"/>
    <mergeCell ref="G54:H54"/>
    <mergeCell ref="I54:M54"/>
    <mergeCell ref="N54:P54"/>
  </mergeCells>
  <phoneticPr fontId="3"/>
  <conditionalFormatting sqref="Q6">
    <cfRule type="expression" dxfId="2333" priority="3773">
      <formula>AND($Q6&lt;&gt;"",$Q6&lt;120)</formula>
    </cfRule>
  </conditionalFormatting>
  <conditionalFormatting sqref="C4">
    <cfRule type="cellIs" dxfId="2332" priority="3775" operator="equal">
      <formula>""</formula>
    </cfRule>
  </conditionalFormatting>
  <conditionalFormatting sqref="G4 N4">
    <cfRule type="expression" dxfId="2331" priority="3774">
      <formula>G$4=""</formula>
    </cfRule>
  </conditionalFormatting>
  <conditionalFormatting sqref="B6 G6 I6 N6 Q6 B10:R11 B44:R59">
    <cfRule type="cellIs" dxfId="2330" priority="3776" operator="equal">
      <formula>""</formula>
    </cfRule>
  </conditionalFormatting>
  <conditionalFormatting sqref="B63:R63">
    <cfRule type="cellIs" dxfId="2329" priority="3771" operator="equal">
      <formula>""</formula>
    </cfRule>
  </conditionalFormatting>
  <conditionalFormatting sqref="B66:F66">
    <cfRule type="cellIs" dxfId="2328" priority="3770" operator="equal">
      <formula>""</formula>
    </cfRule>
  </conditionalFormatting>
  <conditionalFormatting sqref="B10:R10">
    <cfRule type="expression" dxfId="2327" priority="3769">
      <formula>AND($C4&lt;&gt;"",B10="")</formula>
    </cfRule>
  </conditionalFormatting>
  <conditionalFormatting sqref="B15:R20 B36:R43">
    <cfRule type="cellIs" dxfId="2326" priority="1238" operator="equal">
      <formula>""</formula>
    </cfRule>
  </conditionalFormatting>
  <conditionalFormatting sqref="B29:R35">
    <cfRule type="cellIs" dxfId="2325" priority="1237" operator="equal">
      <formula>""</formula>
    </cfRule>
  </conditionalFormatting>
  <conditionalFormatting sqref="B21:R28">
    <cfRule type="cellIs" dxfId="2324" priority="1236" operator="equal">
      <formula>""</formula>
    </cfRule>
  </conditionalFormatting>
  <conditionalFormatting sqref="B12:R14">
    <cfRule type="cellIs" dxfId="2323" priority="1235" operator="equal">
      <formula>""</formula>
    </cfRule>
  </conditionalFormatting>
  <conditionalFormatting sqref="Q1264">
    <cfRule type="expression" dxfId="2322" priority="1055">
      <formula>AND($Q1264&lt;&gt;"",$Q1264&lt;120)</formula>
    </cfRule>
  </conditionalFormatting>
  <conditionalFormatting sqref="C1262">
    <cfRule type="cellIs" dxfId="2321" priority="1057" operator="equal">
      <formula>""</formula>
    </cfRule>
  </conditionalFormatting>
  <conditionalFormatting sqref="G1262 N1262">
    <cfRule type="expression" dxfId="2320" priority="1056">
      <formula>G$4=""</formula>
    </cfRule>
  </conditionalFormatting>
  <conditionalFormatting sqref="B1264 G1264 I1264 N1264 Q1264">
    <cfRule type="cellIs" dxfId="2319" priority="1058" operator="equal">
      <formula>""</formula>
    </cfRule>
  </conditionalFormatting>
  <conditionalFormatting sqref="B1321:R1321">
    <cfRule type="cellIs" dxfId="2318" priority="1054" operator="equal">
      <formula>""</formula>
    </cfRule>
  </conditionalFormatting>
  <conditionalFormatting sqref="B1324:F1324">
    <cfRule type="cellIs" dxfId="2317" priority="1053" operator="equal">
      <formula>""</formula>
    </cfRule>
  </conditionalFormatting>
  <conditionalFormatting sqref="Q1338">
    <cfRule type="expression" dxfId="2316" priority="1044">
      <formula>AND($Q1338&lt;&gt;"",$Q1338&lt;120)</formula>
    </cfRule>
  </conditionalFormatting>
  <conditionalFormatting sqref="C1336">
    <cfRule type="cellIs" dxfId="2315" priority="1046" operator="equal">
      <formula>""</formula>
    </cfRule>
  </conditionalFormatting>
  <conditionalFormatting sqref="G1336 N1336">
    <cfRule type="expression" dxfId="2314" priority="1045">
      <formula>G$4=""</formula>
    </cfRule>
  </conditionalFormatting>
  <conditionalFormatting sqref="B1338 G1338 I1338 N1338 Q1338">
    <cfRule type="cellIs" dxfId="2313" priority="1047" operator="equal">
      <formula>""</formula>
    </cfRule>
  </conditionalFormatting>
  <conditionalFormatting sqref="B1395:R1395">
    <cfRule type="cellIs" dxfId="2312" priority="1043" operator="equal">
      <formula>""</formula>
    </cfRule>
  </conditionalFormatting>
  <conditionalFormatting sqref="B1398:F1398">
    <cfRule type="cellIs" dxfId="2311" priority="1042" operator="equal">
      <formula>""</formula>
    </cfRule>
  </conditionalFormatting>
  <conditionalFormatting sqref="Q1412">
    <cfRule type="expression" dxfId="2310" priority="1033">
      <formula>AND($Q1412&lt;&gt;"",$Q1412&lt;120)</formula>
    </cfRule>
  </conditionalFormatting>
  <conditionalFormatting sqref="C1410">
    <cfRule type="cellIs" dxfId="2309" priority="1035" operator="equal">
      <formula>""</formula>
    </cfRule>
  </conditionalFormatting>
  <conditionalFormatting sqref="G1410 N1410">
    <cfRule type="expression" dxfId="2308" priority="1034">
      <formula>G$4=""</formula>
    </cfRule>
  </conditionalFormatting>
  <conditionalFormatting sqref="B1412 G1412 I1412 N1412 Q1412">
    <cfRule type="cellIs" dxfId="2307" priority="1036" operator="equal">
      <formula>""</formula>
    </cfRule>
  </conditionalFormatting>
  <conditionalFormatting sqref="B1469:R1469">
    <cfRule type="cellIs" dxfId="2306" priority="1032" operator="equal">
      <formula>""</formula>
    </cfRule>
  </conditionalFormatting>
  <conditionalFormatting sqref="B1472:F1472">
    <cfRule type="cellIs" dxfId="2305" priority="1031" operator="equal">
      <formula>""</formula>
    </cfRule>
  </conditionalFormatting>
  <conditionalFormatting sqref="Q1486">
    <cfRule type="expression" dxfId="2304" priority="1022">
      <formula>AND($Q1486&lt;&gt;"",$Q1486&lt;120)</formula>
    </cfRule>
  </conditionalFormatting>
  <conditionalFormatting sqref="C1484">
    <cfRule type="cellIs" dxfId="2303" priority="1024" operator="equal">
      <formula>""</formula>
    </cfRule>
  </conditionalFormatting>
  <conditionalFormatting sqref="G1484 N1484">
    <cfRule type="expression" dxfId="2302" priority="1023">
      <formula>G$4=""</formula>
    </cfRule>
  </conditionalFormatting>
  <conditionalFormatting sqref="B1486 G1486 I1486 N1486 Q1486">
    <cfRule type="cellIs" dxfId="2301" priority="1025" operator="equal">
      <formula>""</formula>
    </cfRule>
  </conditionalFormatting>
  <conditionalFormatting sqref="B1543:R1543">
    <cfRule type="cellIs" dxfId="2300" priority="1021" operator="equal">
      <formula>""</formula>
    </cfRule>
  </conditionalFormatting>
  <conditionalFormatting sqref="B1546:F1546">
    <cfRule type="cellIs" dxfId="2299" priority="1020" operator="equal">
      <formula>""</formula>
    </cfRule>
  </conditionalFormatting>
  <conditionalFormatting sqref="Q1560">
    <cfRule type="expression" dxfId="2298" priority="1011">
      <formula>AND($Q1560&lt;&gt;"",$Q1560&lt;120)</formula>
    </cfRule>
  </conditionalFormatting>
  <conditionalFormatting sqref="C1558">
    <cfRule type="cellIs" dxfId="2297" priority="1013" operator="equal">
      <formula>""</formula>
    </cfRule>
  </conditionalFormatting>
  <conditionalFormatting sqref="G1558 N1558">
    <cfRule type="expression" dxfId="2296" priority="1012">
      <formula>G$4=""</formula>
    </cfRule>
  </conditionalFormatting>
  <conditionalFormatting sqref="B1560 G1560 I1560 N1560 Q1560">
    <cfRule type="cellIs" dxfId="2295" priority="1014" operator="equal">
      <formula>""</formula>
    </cfRule>
  </conditionalFormatting>
  <conditionalFormatting sqref="B1617:R1617">
    <cfRule type="cellIs" dxfId="2294" priority="1010" operator="equal">
      <formula>""</formula>
    </cfRule>
  </conditionalFormatting>
  <conditionalFormatting sqref="B1620:F1620">
    <cfRule type="cellIs" dxfId="2293" priority="1009" operator="equal">
      <formula>""</formula>
    </cfRule>
  </conditionalFormatting>
  <conditionalFormatting sqref="Q1634">
    <cfRule type="expression" dxfId="2292" priority="1000">
      <formula>AND($Q1634&lt;&gt;"",$Q1634&lt;120)</formula>
    </cfRule>
  </conditionalFormatting>
  <conditionalFormatting sqref="C1632">
    <cfRule type="cellIs" dxfId="2291" priority="1002" operator="equal">
      <formula>""</formula>
    </cfRule>
  </conditionalFormatting>
  <conditionalFormatting sqref="G1632 N1632">
    <cfRule type="expression" dxfId="2290" priority="1001">
      <formula>G$4=""</formula>
    </cfRule>
  </conditionalFormatting>
  <conditionalFormatting sqref="B1634 G1634 I1634 N1634 Q1634">
    <cfRule type="cellIs" dxfId="2289" priority="1003" operator="equal">
      <formula>""</formula>
    </cfRule>
  </conditionalFormatting>
  <conditionalFormatting sqref="B1691:R1691">
    <cfRule type="cellIs" dxfId="2288" priority="999" operator="equal">
      <formula>""</formula>
    </cfRule>
  </conditionalFormatting>
  <conditionalFormatting sqref="B1694:F1694">
    <cfRule type="cellIs" dxfId="2287" priority="998" operator="equal">
      <formula>""</formula>
    </cfRule>
  </conditionalFormatting>
  <conditionalFormatting sqref="Q1708">
    <cfRule type="expression" dxfId="2286" priority="989">
      <formula>AND($Q1708&lt;&gt;"",$Q1708&lt;120)</formula>
    </cfRule>
  </conditionalFormatting>
  <conditionalFormatting sqref="C1706">
    <cfRule type="cellIs" dxfId="2285" priority="991" operator="equal">
      <formula>""</formula>
    </cfRule>
  </conditionalFormatting>
  <conditionalFormatting sqref="G1706 N1706">
    <cfRule type="expression" dxfId="2284" priority="990">
      <formula>G$4=""</formula>
    </cfRule>
  </conditionalFormatting>
  <conditionalFormatting sqref="B1708 G1708 I1708 N1708 Q1708">
    <cfRule type="cellIs" dxfId="2283" priority="992" operator="equal">
      <formula>""</formula>
    </cfRule>
  </conditionalFormatting>
  <conditionalFormatting sqref="B1765:R1765">
    <cfRule type="cellIs" dxfId="2282" priority="988" operator="equal">
      <formula>""</formula>
    </cfRule>
  </conditionalFormatting>
  <conditionalFormatting sqref="B1768:F1768">
    <cfRule type="cellIs" dxfId="2281" priority="987" operator="equal">
      <formula>""</formula>
    </cfRule>
  </conditionalFormatting>
  <conditionalFormatting sqref="Q1782">
    <cfRule type="expression" dxfId="2280" priority="978">
      <formula>AND($Q1782&lt;&gt;"",$Q1782&lt;120)</formula>
    </cfRule>
  </conditionalFormatting>
  <conditionalFormatting sqref="C1780">
    <cfRule type="cellIs" dxfId="2279" priority="980" operator="equal">
      <formula>""</formula>
    </cfRule>
  </conditionalFormatting>
  <conditionalFormatting sqref="G1780 N1780">
    <cfRule type="expression" dxfId="2278" priority="979">
      <formula>G$4=""</formula>
    </cfRule>
  </conditionalFormatting>
  <conditionalFormatting sqref="B1782 G1782 I1782 N1782 Q1782">
    <cfRule type="cellIs" dxfId="2277" priority="981" operator="equal">
      <formula>""</formula>
    </cfRule>
  </conditionalFormatting>
  <conditionalFormatting sqref="B1839:R1839">
    <cfRule type="cellIs" dxfId="2276" priority="977" operator="equal">
      <formula>""</formula>
    </cfRule>
  </conditionalFormatting>
  <conditionalFormatting sqref="B1842:F1842">
    <cfRule type="cellIs" dxfId="2275" priority="976" operator="equal">
      <formula>""</formula>
    </cfRule>
  </conditionalFormatting>
  <conditionalFormatting sqref="Q1856">
    <cfRule type="expression" dxfId="2274" priority="967">
      <formula>AND($Q1856&lt;&gt;"",$Q1856&lt;120)</formula>
    </cfRule>
  </conditionalFormatting>
  <conditionalFormatting sqref="C1854">
    <cfRule type="cellIs" dxfId="2273" priority="969" operator="equal">
      <formula>""</formula>
    </cfRule>
  </conditionalFormatting>
  <conditionalFormatting sqref="G1854 N1854">
    <cfRule type="expression" dxfId="2272" priority="968">
      <formula>G$4=""</formula>
    </cfRule>
  </conditionalFormatting>
  <conditionalFormatting sqref="B1856 G1856 I1856 N1856 Q1856">
    <cfRule type="cellIs" dxfId="2271" priority="970" operator="equal">
      <formula>""</formula>
    </cfRule>
  </conditionalFormatting>
  <conditionalFormatting sqref="B1913:R1913">
    <cfRule type="cellIs" dxfId="2270" priority="966" operator="equal">
      <formula>""</formula>
    </cfRule>
  </conditionalFormatting>
  <conditionalFormatting sqref="B1916:F1916">
    <cfRule type="cellIs" dxfId="2269" priority="965" operator="equal">
      <formula>""</formula>
    </cfRule>
  </conditionalFormatting>
  <conditionalFormatting sqref="Q1930">
    <cfRule type="expression" dxfId="2268" priority="956">
      <formula>AND($Q1930&lt;&gt;"",$Q1930&lt;120)</formula>
    </cfRule>
  </conditionalFormatting>
  <conditionalFormatting sqref="C1928">
    <cfRule type="cellIs" dxfId="2267" priority="958" operator="equal">
      <formula>""</formula>
    </cfRule>
  </conditionalFormatting>
  <conditionalFormatting sqref="G1928 N1928">
    <cfRule type="expression" dxfId="2266" priority="957">
      <formula>G$4=""</formula>
    </cfRule>
  </conditionalFormatting>
  <conditionalFormatting sqref="B1930 G1930 I1930 N1930 Q1930">
    <cfRule type="cellIs" dxfId="2265" priority="959" operator="equal">
      <formula>""</formula>
    </cfRule>
  </conditionalFormatting>
  <conditionalFormatting sqref="B1987:R1987">
    <cfRule type="cellIs" dxfId="2264" priority="955" operator="equal">
      <formula>""</formula>
    </cfRule>
  </conditionalFormatting>
  <conditionalFormatting sqref="B1990:F1990">
    <cfRule type="cellIs" dxfId="2263" priority="954" operator="equal">
      <formula>""</formula>
    </cfRule>
  </conditionalFormatting>
  <conditionalFormatting sqref="Q2004">
    <cfRule type="expression" dxfId="2262" priority="945">
      <formula>AND($Q2004&lt;&gt;"",$Q2004&lt;120)</formula>
    </cfRule>
  </conditionalFormatting>
  <conditionalFormatting sqref="C2002">
    <cfRule type="cellIs" dxfId="2261" priority="947" operator="equal">
      <formula>""</formula>
    </cfRule>
  </conditionalFormatting>
  <conditionalFormatting sqref="G2002 N2002">
    <cfRule type="expression" dxfId="2260" priority="946">
      <formula>G$4=""</formula>
    </cfRule>
  </conditionalFormatting>
  <conditionalFormatting sqref="B2004 G2004 I2004 N2004 Q2004">
    <cfRule type="cellIs" dxfId="2259" priority="948" operator="equal">
      <formula>""</formula>
    </cfRule>
  </conditionalFormatting>
  <conditionalFormatting sqref="B2061:R2061">
    <cfRule type="cellIs" dxfId="2258" priority="944" operator="equal">
      <formula>""</formula>
    </cfRule>
  </conditionalFormatting>
  <conditionalFormatting sqref="B2064:F2064">
    <cfRule type="cellIs" dxfId="2257" priority="943" operator="equal">
      <formula>""</formula>
    </cfRule>
  </conditionalFormatting>
  <conditionalFormatting sqref="Q2078">
    <cfRule type="expression" dxfId="2256" priority="934">
      <formula>AND($Q2078&lt;&gt;"",$Q2078&lt;120)</formula>
    </cfRule>
  </conditionalFormatting>
  <conditionalFormatting sqref="C2076">
    <cfRule type="cellIs" dxfId="2255" priority="936" operator="equal">
      <formula>""</formula>
    </cfRule>
  </conditionalFormatting>
  <conditionalFormatting sqref="G2076 N2076">
    <cfRule type="expression" dxfId="2254" priority="935">
      <formula>G$4=""</formula>
    </cfRule>
  </conditionalFormatting>
  <conditionalFormatting sqref="B2078 G2078 I2078 N2078 Q2078">
    <cfRule type="cellIs" dxfId="2253" priority="937" operator="equal">
      <formula>""</formula>
    </cfRule>
  </conditionalFormatting>
  <conditionalFormatting sqref="B2135:R2135">
    <cfRule type="cellIs" dxfId="2252" priority="933" operator="equal">
      <formula>""</formula>
    </cfRule>
  </conditionalFormatting>
  <conditionalFormatting sqref="B2138:F2138">
    <cfRule type="cellIs" dxfId="2251" priority="932" operator="equal">
      <formula>""</formula>
    </cfRule>
  </conditionalFormatting>
  <conditionalFormatting sqref="Q2152">
    <cfRule type="expression" dxfId="2250" priority="923">
      <formula>AND($Q2152&lt;&gt;"",$Q2152&lt;120)</formula>
    </cfRule>
  </conditionalFormatting>
  <conditionalFormatting sqref="C2150">
    <cfRule type="cellIs" dxfId="2249" priority="925" operator="equal">
      <formula>""</formula>
    </cfRule>
  </conditionalFormatting>
  <conditionalFormatting sqref="G2150 N2150">
    <cfRule type="expression" dxfId="2248" priority="924">
      <formula>G$4=""</formula>
    </cfRule>
  </conditionalFormatting>
  <conditionalFormatting sqref="B2152 G2152 I2152 N2152 Q2152">
    <cfRule type="cellIs" dxfId="2247" priority="926" operator="equal">
      <formula>""</formula>
    </cfRule>
  </conditionalFormatting>
  <conditionalFormatting sqref="B2209:R2209">
    <cfRule type="cellIs" dxfId="2246" priority="922" operator="equal">
      <formula>""</formula>
    </cfRule>
  </conditionalFormatting>
  <conditionalFormatting sqref="B2212:F2212">
    <cfRule type="cellIs" dxfId="2245" priority="921" operator="equal">
      <formula>""</formula>
    </cfRule>
  </conditionalFormatting>
  <conditionalFormatting sqref="Q2226">
    <cfRule type="expression" dxfId="2244" priority="912">
      <formula>AND($Q2226&lt;&gt;"",$Q2226&lt;120)</formula>
    </cfRule>
  </conditionalFormatting>
  <conditionalFormatting sqref="C2224">
    <cfRule type="cellIs" dxfId="2243" priority="914" operator="equal">
      <formula>""</formula>
    </cfRule>
  </conditionalFormatting>
  <conditionalFormatting sqref="G2224 N2224">
    <cfRule type="expression" dxfId="2242" priority="913">
      <formula>G$4=""</formula>
    </cfRule>
  </conditionalFormatting>
  <conditionalFormatting sqref="B2226 G2226 I2226 N2226 Q2226">
    <cfRule type="cellIs" dxfId="2241" priority="915" operator="equal">
      <formula>""</formula>
    </cfRule>
  </conditionalFormatting>
  <conditionalFormatting sqref="B2283:R2283">
    <cfRule type="cellIs" dxfId="2240" priority="911" operator="equal">
      <formula>""</formula>
    </cfRule>
  </conditionalFormatting>
  <conditionalFormatting sqref="B2286:F2286">
    <cfRule type="cellIs" dxfId="2239" priority="910" operator="equal">
      <formula>""</formula>
    </cfRule>
  </conditionalFormatting>
  <conditionalFormatting sqref="Q2300">
    <cfRule type="expression" dxfId="2238" priority="901">
      <formula>AND($Q2300&lt;&gt;"",$Q2300&lt;120)</formula>
    </cfRule>
  </conditionalFormatting>
  <conditionalFormatting sqref="C2298">
    <cfRule type="cellIs" dxfId="2237" priority="903" operator="equal">
      <formula>""</formula>
    </cfRule>
  </conditionalFormatting>
  <conditionalFormatting sqref="G2298 N2298">
    <cfRule type="expression" dxfId="2236" priority="902">
      <formula>G$4=""</formula>
    </cfRule>
  </conditionalFormatting>
  <conditionalFormatting sqref="B2300 G2300 I2300 N2300 Q2300">
    <cfRule type="cellIs" dxfId="2235" priority="904" operator="equal">
      <formula>""</formula>
    </cfRule>
  </conditionalFormatting>
  <conditionalFormatting sqref="B2357:R2357">
    <cfRule type="cellIs" dxfId="2234" priority="900" operator="equal">
      <formula>""</formula>
    </cfRule>
  </conditionalFormatting>
  <conditionalFormatting sqref="B2360:F2360">
    <cfRule type="cellIs" dxfId="2233" priority="899" operator="equal">
      <formula>""</formula>
    </cfRule>
  </conditionalFormatting>
  <conditionalFormatting sqref="Q2374">
    <cfRule type="expression" dxfId="2232" priority="890">
      <formula>AND($Q2374&lt;&gt;"",$Q2374&lt;120)</formula>
    </cfRule>
  </conditionalFormatting>
  <conditionalFormatting sqref="C2372">
    <cfRule type="cellIs" dxfId="2231" priority="892" operator="equal">
      <formula>""</formula>
    </cfRule>
  </conditionalFormatting>
  <conditionalFormatting sqref="G2372 N2372">
    <cfRule type="expression" dxfId="2230" priority="891">
      <formula>G$4=""</formula>
    </cfRule>
  </conditionalFormatting>
  <conditionalFormatting sqref="B2374 G2374 I2374 N2374 Q2374">
    <cfRule type="cellIs" dxfId="2229" priority="893" operator="equal">
      <formula>""</formula>
    </cfRule>
  </conditionalFormatting>
  <conditionalFormatting sqref="B2431:R2431">
    <cfRule type="cellIs" dxfId="2228" priority="889" operator="equal">
      <formula>""</formula>
    </cfRule>
  </conditionalFormatting>
  <conditionalFormatting sqref="B2434:F2434">
    <cfRule type="cellIs" dxfId="2227" priority="888" operator="equal">
      <formula>""</formula>
    </cfRule>
  </conditionalFormatting>
  <conditionalFormatting sqref="Q2448">
    <cfRule type="expression" dxfId="2226" priority="879">
      <formula>AND($Q2448&lt;&gt;"",$Q2448&lt;120)</formula>
    </cfRule>
  </conditionalFormatting>
  <conditionalFormatting sqref="C2446">
    <cfRule type="cellIs" dxfId="2225" priority="881" operator="equal">
      <formula>""</formula>
    </cfRule>
  </conditionalFormatting>
  <conditionalFormatting sqref="G2446 N2446">
    <cfRule type="expression" dxfId="2224" priority="880">
      <formula>G$4=""</formula>
    </cfRule>
  </conditionalFormatting>
  <conditionalFormatting sqref="B2448 G2448 I2448 N2448 Q2448">
    <cfRule type="cellIs" dxfId="2223" priority="882" operator="equal">
      <formula>""</formula>
    </cfRule>
  </conditionalFormatting>
  <conditionalFormatting sqref="B2505:R2505">
    <cfRule type="cellIs" dxfId="2222" priority="878" operator="equal">
      <formula>""</formula>
    </cfRule>
  </conditionalFormatting>
  <conditionalFormatting sqref="B2508:F2508">
    <cfRule type="cellIs" dxfId="2221" priority="877" operator="equal">
      <formula>""</formula>
    </cfRule>
  </conditionalFormatting>
  <conditionalFormatting sqref="Q2522">
    <cfRule type="expression" dxfId="2220" priority="868">
      <formula>AND($Q2522&lt;&gt;"",$Q2522&lt;120)</formula>
    </cfRule>
  </conditionalFormatting>
  <conditionalFormatting sqref="C2520">
    <cfRule type="cellIs" dxfId="2219" priority="870" operator="equal">
      <formula>""</formula>
    </cfRule>
  </conditionalFormatting>
  <conditionalFormatting sqref="G2520 N2520">
    <cfRule type="expression" dxfId="2218" priority="869">
      <formula>G$4=""</formula>
    </cfRule>
  </conditionalFormatting>
  <conditionalFormatting sqref="B2522 G2522 I2522 N2522 Q2522">
    <cfRule type="cellIs" dxfId="2217" priority="871" operator="equal">
      <formula>""</formula>
    </cfRule>
  </conditionalFormatting>
  <conditionalFormatting sqref="B2579:R2579">
    <cfRule type="cellIs" dxfId="2216" priority="867" operator="equal">
      <formula>""</formula>
    </cfRule>
  </conditionalFormatting>
  <conditionalFormatting sqref="B2582:F2582">
    <cfRule type="cellIs" dxfId="2215" priority="866" operator="equal">
      <formula>""</formula>
    </cfRule>
  </conditionalFormatting>
  <conditionalFormatting sqref="Q2596">
    <cfRule type="expression" dxfId="2214" priority="857">
      <formula>AND($Q2596&lt;&gt;"",$Q2596&lt;120)</formula>
    </cfRule>
  </conditionalFormatting>
  <conditionalFormatting sqref="C2594">
    <cfRule type="cellIs" dxfId="2213" priority="859" operator="equal">
      <formula>""</formula>
    </cfRule>
  </conditionalFormatting>
  <conditionalFormatting sqref="G2594 N2594">
    <cfRule type="expression" dxfId="2212" priority="858">
      <formula>G$4=""</formula>
    </cfRule>
  </conditionalFormatting>
  <conditionalFormatting sqref="B2596 G2596 I2596 N2596 Q2596">
    <cfRule type="cellIs" dxfId="2211" priority="860" operator="equal">
      <formula>""</formula>
    </cfRule>
  </conditionalFormatting>
  <conditionalFormatting sqref="B2653:R2653">
    <cfRule type="cellIs" dxfId="2210" priority="856" operator="equal">
      <formula>""</formula>
    </cfRule>
  </conditionalFormatting>
  <conditionalFormatting sqref="B2656:F2656">
    <cfRule type="cellIs" dxfId="2209" priority="855" operator="equal">
      <formula>""</formula>
    </cfRule>
  </conditionalFormatting>
  <conditionalFormatting sqref="Q2670">
    <cfRule type="expression" dxfId="2208" priority="846">
      <formula>AND($Q2670&lt;&gt;"",$Q2670&lt;120)</formula>
    </cfRule>
  </conditionalFormatting>
  <conditionalFormatting sqref="C2668">
    <cfRule type="cellIs" dxfId="2207" priority="848" operator="equal">
      <formula>""</formula>
    </cfRule>
  </conditionalFormatting>
  <conditionalFormatting sqref="G2668 N2668">
    <cfRule type="expression" dxfId="2206" priority="847">
      <formula>G$4=""</formula>
    </cfRule>
  </conditionalFormatting>
  <conditionalFormatting sqref="B2670 G2670 I2670 N2670 Q2670">
    <cfRule type="cellIs" dxfId="2205" priority="849" operator="equal">
      <formula>""</formula>
    </cfRule>
  </conditionalFormatting>
  <conditionalFormatting sqref="B2727:R2727">
    <cfRule type="cellIs" dxfId="2204" priority="845" operator="equal">
      <formula>""</formula>
    </cfRule>
  </conditionalFormatting>
  <conditionalFormatting sqref="B2730:F2730">
    <cfRule type="cellIs" dxfId="2203" priority="844" operator="equal">
      <formula>""</formula>
    </cfRule>
  </conditionalFormatting>
  <conditionalFormatting sqref="Q2744">
    <cfRule type="expression" dxfId="2202" priority="835">
      <formula>AND($Q2744&lt;&gt;"",$Q2744&lt;120)</formula>
    </cfRule>
  </conditionalFormatting>
  <conditionalFormatting sqref="C2742">
    <cfRule type="cellIs" dxfId="2201" priority="837" operator="equal">
      <formula>""</formula>
    </cfRule>
  </conditionalFormatting>
  <conditionalFormatting sqref="G2742 N2742">
    <cfRule type="expression" dxfId="2200" priority="836">
      <formula>G$4=""</formula>
    </cfRule>
  </conditionalFormatting>
  <conditionalFormatting sqref="B2744 G2744 I2744 N2744 Q2744">
    <cfRule type="cellIs" dxfId="2199" priority="838" operator="equal">
      <formula>""</formula>
    </cfRule>
  </conditionalFormatting>
  <conditionalFormatting sqref="B2801:R2801">
    <cfRule type="cellIs" dxfId="2198" priority="834" operator="equal">
      <formula>""</formula>
    </cfRule>
  </conditionalFormatting>
  <conditionalFormatting sqref="B2804:F2804">
    <cfRule type="cellIs" dxfId="2197" priority="833" operator="equal">
      <formula>""</formula>
    </cfRule>
  </conditionalFormatting>
  <conditionalFormatting sqref="Q2818">
    <cfRule type="expression" dxfId="2196" priority="824">
      <formula>AND($Q2818&lt;&gt;"",$Q2818&lt;120)</formula>
    </cfRule>
  </conditionalFormatting>
  <conditionalFormatting sqref="C2816">
    <cfRule type="cellIs" dxfId="2195" priority="826" operator="equal">
      <formula>""</formula>
    </cfRule>
  </conditionalFormatting>
  <conditionalFormatting sqref="G2816 N2816">
    <cfRule type="expression" dxfId="2194" priority="825">
      <formula>G$4=""</formula>
    </cfRule>
  </conditionalFormatting>
  <conditionalFormatting sqref="B2818 G2818 I2818 N2818 Q2818">
    <cfRule type="cellIs" dxfId="2193" priority="827" operator="equal">
      <formula>""</formula>
    </cfRule>
  </conditionalFormatting>
  <conditionalFormatting sqref="B2875:R2875">
    <cfRule type="cellIs" dxfId="2192" priority="823" operator="equal">
      <formula>""</formula>
    </cfRule>
  </conditionalFormatting>
  <conditionalFormatting sqref="B2878:F2878">
    <cfRule type="cellIs" dxfId="2191" priority="822" operator="equal">
      <formula>""</formula>
    </cfRule>
  </conditionalFormatting>
  <conditionalFormatting sqref="Q2892">
    <cfRule type="expression" dxfId="2190" priority="813">
      <formula>AND($Q2892&lt;&gt;"",$Q2892&lt;120)</formula>
    </cfRule>
  </conditionalFormatting>
  <conditionalFormatting sqref="C2890">
    <cfRule type="cellIs" dxfId="2189" priority="815" operator="equal">
      <formula>""</formula>
    </cfRule>
  </conditionalFormatting>
  <conditionalFormatting sqref="G2890 N2890">
    <cfRule type="expression" dxfId="2188" priority="814">
      <formula>G$4=""</formula>
    </cfRule>
  </conditionalFormatting>
  <conditionalFormatting sqref="B2892 G2892 I2892 N2892 Q2892">
    <cfRule type="cellIs" dxfId="2187" priority="816" operator="equal">
      <formula>""</formula>
    </cfRule>
  </conditionalFormatting>
  <conditionalFormatting sqref="B2949:R2949">
    <cfRule type="cellIs" dxfId="2186" priority="812" operator="equal">
      <formula>""</formula>
    </cfRule>
  </conditionalFormatting>
  <conditionalFormatting sqref="B2952:F2952">
    <cfRule type="cellIs" dxfId="2185" priority="811" operator="equal">
      <formula>""</formula>
    </cfRule>
  </conditionalFormatting>
  <conditionalFormatting sqref="Q2966">
    <cfRule type="expression" dxfId="2184" priority="802">
      <formula>AND($Q2966&lt;&gt;"",$Q2966&lt;120)</formula>
    </cfRule>
  </conditionalFormatting>
  <conditionalFormatting sqref="C2964">
    <cfRule type="cellIs" dxfId="2183" priority="804" operator="equal">
      <formula>""</formula>
    </cfRule>
  </conditionalFormatting>
  <conditionalFormatting sqref="G2964 N2964">
    <cfRule type="expression" dxfId="2182" priority="803">
      <formula>G$4=""</formula>
    </cfRule>
  </conditionalFormatting>
  <conditionalFormatting sqref="B2966 G2966 I2966 N2966 Q2966">
    <cfRule type="cellIs" dxfId="2181" priority="805" operator="equal">
      <formula>""</formula>
    </cfRule>
  </conditionalFormatting>
  <conditionalFormatting sqref="B3023:R3023">
    <cfRule type="cellIs" dxfId="2180" priority="801" operator="equal">
      <formula>""</formula>
    </cfRule>
  </conditionalFormatting>
  <conditionalFormatting sqref="B3026:F3026">
    <cfRule type="cellIs" dxfId="2179" priority="800" operator="equal">
      <formula>""</formula>
    </cfRule>
  </conditionalFormatting>
  <conditionalFormatting sqref="Q3040">
    <cfRule type="expression" dxfId="2178" priority="791">
      <formula>AND($Q3040&lt;&gt;"",$Q3040&lt;120)</formula>
    </cfRule>
  </conditionalFormatting>
  <conditionalFormatting sqref="C3038">
    <cfRule type="cellIs" dxfId="2177" priority="793" operator="equal">
      <formula>""</formula>
    </cfRule>
  </conditionalFormatting>
  <conditionalFormatting sqref="G3038 N3038">
    <cfRule type="expression" dxfId="2176" priority="792">
      <formula>G$4=""</formula>
    </cfRule>
  </conditionalFormatting>
  <conditionalFormatting sqref="B3040 G3040 I3040 N3040 Q3040">
    <cfRule type="cellIs" dxfId="2175" priority="794" operator="equal">
      <formula>""</formula>
    </cfRule>
  </conditionalFormatting>
  <conditionalFormatting sqref="B3097:R3097">
    <cfRule type="cellIs" dxfId="2174" priority="790" operator="equal">
      <formula>""</formula>
    </cfRule>
  </conditionalFormatting>
  <conditionalFormatting sqref="B3100:F3100">
    <cfRule type="cellIs" dxfId="2173" priority="789" operator="equal">
      <formula>""</formula>
    </cfRule>
  </conditionalFormatting>
  <conditionalFormatting sqref="Q3114">
    <cfRule type="expression" dxfId="2172" priority="780">
      <formula>AND($Q3114&lt;&gt;"",$Q3114&lt;120)</formula>
    </cfRule>
  </conditionalFormatting>
  <conditionalFormatting sqref="C3112">
    <cfRule type="cellIs" dxfId="2171" priority="782" operator="equal">
      <formula>""</formula>
    </cfRule>
  </conditionalFormatting>
  <conditionalFormatting sqref="G3112 N3112">
    <cfRule type="expression" dxfId="2170" priority="781">
      <formula>G$4=""</formula>
    </cfRule>
  </conditionalFormatting>
  <conditionalFormatting sqref="B3114 G3114 I3114 N3114 Q3114">
    <cfRule type="cellIs" dxfId="2169" priority="783" operator="equal">
      <formula>""</formula>
    </cfRule>
  </conditionalFormatting>
  <conditionalFormatting sqref="B3171:R3171">
    <cfRule type="cellIs" dxfId="2168" priority="779" operator="equal">
      <formula>""</formula>
    </cfRule>
  </conditionalFormatting>
  <conditionalFormatting sqref="B3174:F3174">
    <cfRule type="cellIs" dxfId="2167" priority="778" operator="equal">
      <formula>""</formula>
    </cfRule>
  </conditionalFormatting>
  <conditionalFormatting sqref="Q3188">
    <cfRule type="expression" dxfId="2166" priority="769">
      <formula>AND($Q3188&lt;&gt;"",$Q3188&lt;120)</formula>
    </cfRule>
  </conditionalFormatting>
  <conditionalFormatting sqref="C3186">
    <cfRule type="cellIs" dxfId="2165" priority="771" operator="equal">
      <formula>""</formula>
    </cfRule>
  </conditionalFormatting>
  <conditionalFormatting sqref="G3186 N3186">
    <cfRule type="expression" dxfId="2164" priority="770">
      <formula>G$4=""</formula>
    </cfRule>
  </conditionalFormatting>
  <conditionalFormatting sqref="B3188 G3188 I3188 N3188 Q3188">
    <cfRule type="cellIs" dxfId="2163" priority="772" operator="equal">
      <formula>""</formula>
    </cfRule>
  </conditionalFormatting>
  <conditionalFormatting sqref="B3245:R3245">
    <cfRule type="cellIs" dxfId="2162" priority="768" operator="equal">
      <formula>""</formula>
    </cfRule>
  </conditionalFormatting>
  <conditionalFormatting sqref="B3248:F3248">
    <cfRule type="cellIs" dxfId="2161" priority="767" operator="equal">
      <formula>""</formula>
    </cfRule>
  </conditionalFormatting>
  <conditionalFormatting sqref="Q3262">
    <cfRule type="expression" dxfId="2160" priority="758">
      <formula>AND($Q3262&lt;&gt;"",$Q3262&lt;120)</formula>
    </cfRule>
  </conditionalFormatting>
  <conditionalFormatting sqref="C3260">
    <cfRule type="cellIs" dxfId="2159" priority="760" operator="equal">
      <formula>""</formula>
    </cfRule>
  </conditionalFormatting>
  <conditionalFormatting sqref="G3260 N3260">
    <cfRule type="expression" dxfId="2158" priority="759">
      <formula>G$4=""</formula>
    </cfRule>
  </conditionalFormatting>
  <conditionalFormatting sqref="B3262 G3262 I3262 N3262 Q3262">
    <cfRule type="cellIs" dxfId="2157" priority="761" operator="equal">
      <formula>""</formula>
    </cfRule>
  </conditionalFormatting>
  <conditionalFormatting sqref="B3319:R3319">
    <cfRule type="cellIs" dxfId="2156" priority="757" operator="equal">
      <formula>""</formula>
    </cfRule>
  </conditionalFormatting>
  <conditionalFormatting sqref="B3322:F3322">
    <cfRule type="cellIs" dxfId="2155" priority="756" operator="equal">
      <formula>""</formula>
    </cfRule>
  </conditionalFormatting>
  <conditionalFormatting sqref="Q3336">
    <cfRule type="expression" dxfId="2154" priority="747">
      <formula>AND($Q3336&lt;&gt;"",$Q3336&lt;120)</formula>
    </cfRule>
  </conditionalFormatting>
  <conditionalFormatting sqref="C3334">
    <cfRule type="cellIs" dxfId="2153" priority="749" operator="equal">
      <formula>""</formula>
    </cfRule>
  </conditionalFormatting>
  <conditionalFormatting sqref="G3334 N3334">
    <cfRule type="expression" dxfId="2152" priority="748">
      <formula>G$4=""</formula>
    </cfRule>
  </conditionalFormatting>
  <conditionalFormatting sqref="B3336 G3336 I3336 N3336 Q3336">
    <cfRule type="cellIs" dxfId="2151" priority="750" operator="equal">
      <formula>""</formula>
    </cfRule>
  </conditionalFormatting>
  <conditionalFormatting sqref="B3393:R3393">
    <cfRule type="cellIs" dxfId="2150" priority="746" operator="equal">
      <formula>""</formula>
    </cfRule>
  </conditionalFormatting>
  <conditionalFormatting sqref="B3396:F3396">
    <cfRule type="cellIs" dxfId="2149" priority="745" operator="equal">
      <formula>""</formula>
    </cfRule>
  </conditionalFormatting>
  <conditionalFormatting sqref="Q3410">
    <cfRule type="expression" dxfId="2148" priority="736">
      <formula>AND($Q3410&lt;&gt;"",$Q3410&lt;120)</formula>
    </cfRule>
  </conditionalFormatting>
  <conditionalFormatting sqref="C3408">
    <cfRule type="cellIs" dxfId="2147" priority="738" operator="equal">
      <formula>""</formula>
    </cfRule>
  </conditionalFormatting>
  <conditionalFormatting sqref="G3408 N3408">
    <cfRule type="expression" dxfId="2146" priority="737">
      <formula>G$4=""</formula>
    </cfRule>
  </conditionalFormatting>
  <conditionalFormatting sqref="B3410 G3410 I3410 N3410 Q3410">
    <cfRule type="cellIs" dxfId="2145" priority="739" operator="equal">
      <formula>""</formula>
    </cfRule>
  </conditionalFormatting>
  <conditionalFormatting sqref="B3467:R3467">
    <cfRule type="cellIs" dxfId="2144" priority="735" operator="equal">
      <formula>""</formula>
    </cfRule>
  </conditionalFormatting>
  <conditionalFormatting sqref="B3470:F3470">
    <cfRule type="cellIs" dxfId="2143" priority="734" operator="equal">
      <formula>""</formula>
    </cfRule>
  </conditionalFormatting>
  <conditionalFormatting sqref="Q3484">
    <cfRule type="expression" dxfId="2142" priority="725">
      <formula>AND($Q3484&lt;&gt;"",$Q3484&lt;120)</formula>
    </cfRule>
  </conditionalFormatting>
  <conditionalFormatting sqref="C3482">
    <cfRule type="cellIs" dxfId="2141" priority="727" operator="equal">
      <formula>""</formula>
    </cfRule>
  </conditionalFormatting>
  <conditionalFormatting sqref="G3482 N3482">
    <cfRule type="expression" dxfId="2140" priority="726">
      <formula>G$4=""</formula>
    </cfRule>
  </conditionalFormatting>
  <conditionalFormatting sqref="B3484 G3484 I3484 N3484 Q3484">
    <cfRule type="cellIs" dxfId="2139" priority="728" operator="equal">
      <formula>""</formula>
    </cfRule>
  </conditionalFormatting>
  <conditionalFormatting sqref="B3541:R3541">
    <cfRule type="cellIs" dxfId="2138" priority="724" operator="equal">
      <formula>""</formula>
    </cfRule>
  </conditionalFormatting>
  <conditionalFormatting sqref="B3544:F3544">
    <cfRule type="cellIs" dxfId="2137" priority="723" operator="equal">
      <formula>""</formula>
    </cfRule>
  </conditionalFormatting>
  <conditionalFormatting sqref="Q3558">
    <cfRule type="expression" dxfId="2136" priority="714">
      <formula>AND($Q3558&lt;&gt;"",$Q3558&lt;120)</formula>
    </cfRule>
  </conditionalFormatting>
  <conditionalFormatting sqref="C3556">
    <cfRule type="cellIs" dxfId="2135" priority="716" operator="equal">
      <formula>""</formula>
    </cfRule>
  </conditionalFormatting>
  <conditionalFormatting sqref="G3556 N3556">
    <cfRule type="expression" dxfId="2134" priority="715">
      <formula>G$4=""</formula>
    </cfRule>
  </conditionalFormatting>
  <conditionalFormatting sqref="B3558 G3558 I3558 N3558 Q3558">
    <cfRule type="cellIs" dxfId="2133" priority="717" operator="equal">
      <formula>""</formula>
    </cfRule>
  </conditionalFormatting>
  <conditionalFormatting sqref="B3615:R3615">
    <cfRule type="cellIs" dxfId="2132" priority="713" operator="equal">
      <formula>""</formula>
    </cfRule>
  </conditionalFormatting>
  <conditionalFormatting sqref="B3618:F3618">
    <cfRule type="cellIs" dxfId="2131" priority="712" operator="equal">
      <formula>""</formula>
    </cfRule>
  </conditionalFormatting>
  <conditionalFormatting sqref="Q3632">
    <cfRule type="expression" dxfId="2130" priority="703">
      <formula>AND($Q3632&lt;&gt;"",$Q3632&lt;120)</formula>
    </cfRule>
  </conditionalFormatting>
  <conditionalFormatting sqref="C3630">
    <cfRule type="cellIs" dxfId="2129" priority="705" operator="equal">
      <formula>""</formula>
    </cfRule>
  </conditionalFormatting>
  <conditionalFormatting sqref="G3630 N3630">
    <cfRule type="expression" dxfId="2128" priority="704">
      <formula>G$4=""</formula>
    </cfRule>
  </conditionalFormatting>
  <conditionalFormatting sqref="B3632 G3632 I3632 N3632 Q3632">
    <cfRule type="cellIs" dxfId="2127" priority="706" operator="equal">
      <formula>""</formula>
    </cfRule>
  </conditionalFormatting>
  <conditionalFormatting sqref="B3689:R3689">
    <cfRule type="cellIs" dxfId="2126" priority="702" operator="equal">
      <formula>""</formula>
    </cfRule>
  </conditionalFormatting>
  <conditionalFormatting sqref="B3692:F3692">
    <cfRule type="cellIs" dxfId="2125" priority="701" operator="equal">
      <formula>""</formula>
    </cfRule>
  </conditionalFormatting>
  <conditionalFormatting sqref="B1268:R1269 B1302:R1317">
    <cfRule type="cellIs" dxfId="2124" priority="539" operator="equal">
      <formula>""</formula>
    </cfRule>
  </conditionalFormatting>
  <conditionalFormatting sqref="B1268:R1268">
    <cfRule type="expression" dxfId="2123" priority="538">
      <formula>AND($C1262&lt;&gt;"",B1268="")</formula>
    </cfRule>
  </conditionalFormatting>
  <conditionalFormatting sqref="B1273:R1278 B1294:R1301">
    <cfRule type="cellIs" dxfId="2122" priority="537" operator="equal">
      <formula>""</formula>
    </cfRule>
  </conditionalFormatting>
  <conditionalFormatting sqref="B1287:R1293">
    <cfRule type="cellIs" dxfId="2121" priority="536" operator="equal">
      <formula>""</formula>
    </cfRule>
  </conditionalFormatting>
  <conditionalFormatting sqref="B1279:R1286">
    <cfRule type="cellIs" dxfId="2120" priority="535" operator="equal">
      <formula>""</formula>
    </cfRule>
  </conditionalFormatting>
  <conditionalFormatting sqref="B1270:R1272">
    <cfRule type="cellIs" dxfId="2119" priority="534" operator="equal">
      <formula>""</formula>
    </cfRule>
  </conditionalFormatting>
  <conditionalFormatting sqref="B1342:R1343 B1376:R1391">
    <cfRule type="cellIs" dxfId="2118" priority="533" operator="equal">
      <formula>""</formula>
    </cfRule>
  </conditionalFormatting>
  <conditionalFormatting sqref="B1342:R1342">
    <cfRule type="expression" dxfId="2117" priority="532">
      <formula>AND($C1336&lt;&gt;"",B1342="")</formula>
    </cfRule>
  </conditionalFormatting>
  <conditionalFormatting sqref="B1347:R1352 B1368:R1375">
    <cfRule type="cellIs" dxfId="2116" priority="531" operator="equal">
      <formula>""</formula>
    </cfRule>
  </conditionalFormatting>
  <conditionalFormatting sqref="B1361:R1367">
    <cfRule type="cellIs" dxfId="2115" priority="530" operator="equal">
      <formula>""</formula>
    </cfRule>
  </conditionalFormatting>
  <conditionalFormatting sqref="B1353:R1360">
    <cfRule type="cellIs" dxfId="2114" priority="529" operator="equal">
      <formula>""</formula>
    </cfRule>
  </conditionalFormatting>
  <conditionalFormatting sqref="B1344:R1346">
    <cfRule type="cellIs" dxfId="2113" priority="528" operator="equal">
      <formula>""</formula>
    </cfRule>
  </conditionalFormatting>
  <conditionalFormatting sqref="B1416:R1417 B1450:R1465">
    <cfRule type="cellIs" dxfId="2112" priority="527" operator="equal">
      <formula>""</formula>
    </cfRule>
  </conditionalFormatting>
  <conditionalFormatting sqref="B1416:R1416">
    <cfRule type="expression" dxfId="2111" priority="526">
      <formula>AND($C1410&lt;&gt;"",B1416="")</formula>
    </cfRule>
  </conditionalFormatting>
  <conditionalFormatting sqref="B1421:R1426 B1442:R1449">
    <cfRule type="cellIs" dxfId="2110" priority="525" operator="equal">
      <formula>""</formula>
    </cfRule>
  </conditionalFormatting>
  <conditionalFormatting sqref="B1435:R1441">
    <cfRule type="cellIs" dxfId="2109" priority="524" operator="equal">
      <formula>""</formula>
    </cfRule>
  </conditionalFormatting>
  <conditionalFormatting sqref="B1427:R1434">
    <cfRule type="cellIs" dxfId="2108" priority="523" operator="equal">
      <formula>""</formula>
    </cfRule>
  </conditionalFormatting>
  <conditionalFormatting sqref="B1418:R1420">
    <cfRule type="cellIs" dxfId="2107" priority="522" operator="equal">
      <formula>""</formula>
    </cfRule>
  </conditionalFormatting>
  <conditionalFormatting sqref="B1490:R1491 B1524:R1539">
    <cfRule type="cellIs" dxfId="2106" priority="521" operator="equal">
      <formula>""</formula>
    </cfRule>
  </conditionalFormatting>
  <conditionalFormatting sqref="B1490:R1490">
    <cfRule type="expression" dxfId="2105" priority="520">
      <formula>AND($C1484&lt;&gt;"",B1490="")</formula>
    </cfRule>
  </conditionalFormatting>
  <conditionalFormatting sqref="B1495:R1500 B1516:R1523">
    <cfRule type="cellIs" dxfId="2104" priority="519" operator="equal">
      <formula>""</formula>
    </cfRule>
  </conditionalFormatting>
  <conditionalFormatting sqref="B1509:R1515">
    <cfRule type="cellIs" dxfId="2103" priority="518" operator="equal">
      <formula>""</formula>
    </cfRule>
  </conditionalFormatting>
  <conditionalFormatting sqref="B1501:R1508">
    <cfRule type="cellIs" dxfId="2102" priority="517" operator="equal">
      <formula>""</formula>
    </cfRule>
  </conditionalFormatting>
  <conditionalFormatting sqref="B1492:R1494">
    <cfRule type="cellIs" dxfId="2101" priority="516" operator="equal">
      <formula>""</formula>
    </cfRule>
  </conditionalFormatting>
  <conditionalFormatting sqref="B1564:R1565 B1598:R1613">
    <cfRule type="cellIs" dxfId="2100" priority="515" operator="equal">
      <formula>""</formula>
    </cfRule>
  </conditionalFormatting>
  <conditionalFormatting sqref="B1564:R1564">
    <cfRule type="expression" dxfId="2099" priority="514">
      <formula>AND($C1558&lt;&gt;"",B1564="")</formula>
    </cfRule>
  </conditionalFormatting>
  <conditionalFormatting sqref="B1569:R1574 B1590:R1597">
    <cfRule type="cellIs" dxfId="2098" priority="513" operator="equal">
      <formula>""</formula>
    </cfRule>
  </conditionalFormatting>
  <conditionalFormatting sqref="B1583:R1589">
    <cfRule type="cellIs" dxfId="2097" priority="512" operator="equal">
      <formula>""</formula>
    </cfRule>
  </conditionalFormatting>
  <conditionalFormatting sqref="B1575:R1582">
    <cfRule type="cellIs" dxfId="2096" priority="511" operator="equal">
      <formula>""</formula>
    </cfRule>
  </conditionalFormatting>
  <conditionalFormatting sqref="B1566:R1568">
    <cfRule type="cellIs" dxfId="2095" priority="510" operator="equal">
      <formula>""</formula>
    </cfRule>
  </conditionalFormatting>
  <conditionalFormatting sqref="B1638:R1639 B1672:R1687">
    <cfRule type="cellIs" dxfId="2094" priority="509" operator="equal">
      <formula>""</formula>
    </cfRule>
  </conditionalFormatting>
  <conditionalFormatting sqref="B1638:R1638">
    <cfRule type="expression" dxfId="2093" priority="508">
      <formula>AND($C1632&lt;&gt;"",B1638="")</formula>
    </cfRule>
  </conditionalFormatting>
  <conditionalFormatting sqref="B1643:R1648 B1664:R1671">
    <cfRule type="cellIs" dxfId="2092" priority="507" operator="equal">
      <formula>""</formula>
    </cfRule>
  </conditionalFormatting>
  <conditionalFormatting sqref="B1657:R1663">
    <cfRule type="cellIs" dxfId="2091" priority="506" operator="equal">
      <formula>""</formula>
    </cfRule>
  </conditionalFormatting>
  <conditionalFormatting sqref="B1649:R1656">
    <cfRule type="cellIs" dxfId="2090" priority="505" operator="equal">
      <formula>""</formula>
    </cfRule>
  </conditionalFormatting>
  <conditionalFormatting sqref="B1640:R1642">
    <cfRule type="cellIs" dxfId="2089" priority="504" operator="equal">
      <formula>""</formula>
    </cfRule>
  </conditionalFormatting>
  <conditionalFormatting sqref="B1712:R1713 B1746:R1761">
    <cfRule type="cellIs" dxfId="2088" priority="503" operator="equal">
      <formula>""</formula>
    </cfRule>
  </conditionalFormatting>
  <conditionalFormatting sqref="B1712:R1712">
    <cfRule type="expression" dxfId="2087" priority="502">
      <formula>AND($C1706&lt;&gt;"",B1712="")</formula>
    </cfRule>
  </conditionalFormatting>
  <conditionalFormatting sqref="B1717:R1722 B1738:R1745">
    <cfRule type="cellIs" dxfId="2086" priority="501" operator="equal">
      <formula>""</formula>
    </cfRule>
  </conditionalFormatting>
  <conditionalFormatting sqref="B1731:R1737">
    <cfRule type="cellIs" dxfId="2085" priority="500" operator="equal">
      <formula>""</formula>
    </cfRule>
  </conditionalFormatting>
  <conditionalFormatting sqref="B1723:R1730">
    <cfRule type="cellIs" dxfId="2084" priority="499" operator="equal">
      <formula>""</formula>
    </cfRule>
  </conditionalFormatting>
  <conditionalFormatting sqref="B1714:R1716">
    <cfRule type="cellIs" dxfId="2083" priority="498" operator="equal">
      <formula>""</formula>
    </cfRule>
  </conditionalFormatting>
  <conditionalFormatting sqref="B1786:R1787 B1820:R1835">
    <cfRule type="cellIs" dxfId="2082" priority="497" operator="equal">
      <formula>""</formula>
    </cfRule>
  </conditionalFormatting>
  <conditionalFormatting sqref="B1786:R1786">
    <cfRule type="expression" dxfId="2081" priority="496">
      <formula>AND($C1780&lt;&gt;"",B1786="")</formula>
    </cfRule>
  </conditionalFormatting>
  <conditionalFormatting sqref="B1791:R1796 B1812:R1819">
    <cfRule type="cellIs" dxfId="2080" priority="495" operator="equal">
      <formula>""</formula>
    </cfRule>
  </conditionalFormatting>
  <conditionalFormatting sqref="B1805:R1811">
    <cfRule type="cellIs" dxfId="2079" priority="494" operator="equal">
      <formula>""</formula>
    </cfRule>
  </conditionalFormatting>
  <conditionalFormatting sqref="B1797:R1804">
    <cfRule type="cellIs" dxfId="2078" priority="493" operator="equal">
      <formula>""</formula>
    </cfRule>
  </conditionalFormatting>
  <conditionalFormatting sqref="B1788:R1790">
    <cfRule type="cellIs" dxfId="2077" priority="492" operator="equal">
      <formula>""</formula>
    </cfRule>
  </conditionalFormatting>
  <conditionalFormatting sqref="B1860:R1861 B1894:R1909">
    <cfRule type="cellIs" dxfId="2076" priority="491" operator="equal">
      <formula>""</formula>
    </cfRule>
  </conditionalFormatting>
  <conditionalFormatting sqref="B1860:R1860">
    <cfRule type="expression" dxfId="2075" priority="490">
      <formula>AND($C1854&lt;&gt;"",B1860="")</formula>
    </cfRule>
  </conditionalFormatting>
  <conditionalFormatting sqref="B1865:R1870 B1886:R1893">
    <cfRule type="cellIs" dxfId="2074" priority="489" operator="equal">
      <formula>""</formula>
    </cfRule>
  </conditionalFormatting>
  <conditionalFormatting sqref="B1879:R1885">
    <cfRule type="cellIs" dxfId="2073" priority="488" operator="equal">
      <formula>""</formula>
    </cfRule>
  </conditionalFormatting>
  <conditionalFormatting sqref="B1871:R1878">
    <cfRule type="cellIs" dxfId="2072" priority="487" operator="equal">
      <formula>""</formula>
    </cfRule>
  </conditionalFormatting>
  <conditionalFormatting sqref="B1862:R1864">
    <cfRule type="cellIs" dxfId="2071" priority="486" operator="equal">
      <formula>""</formula>
    </cfRule>
  </conditionalFormatting>
  <conditionalFormatting sqref="B1934:R1935 B1968:R1983">
    <cfRule type="cellIs" dxfId="2070" priority="485" operator="equal">
      <formula>""</formula>
    </cfRule>
  </conditionalFormatting>
  <conditionalFormatting sqref="B1934:R1934">
    <cfRule type="expression" dxfId="2069" priority="484">
      <formula>AND($C1928&lt;&gt;"",B1934="")</formula>
    </cfRule>
  </conditionalFormatting>
  <conditionalFormatting sqref="B1939:R1944 B1960:R1967">
    <cfRule type="cellIs" dxfId="2068" priority="483" operator="equal">
      <formula>""</formula>
    </cfRule>
  </conditionalFormatting>
  <conditionalFormatting sqref="B1953:R1959">
    <cfRule type="cellIs" dxfId="2067" priority="482" operator="equal">
      <formula>""</formula>
    </cfRule>
  </conditionalFormatting>
  <conditionalFormatting sqref="B1945:R1952">
    <cfRule type="cellIs" dxfId="2066" priority="481" operator="equal">
      <formula>""</formula>
    </cfRule>
  </conditionalFormatting>
  <conditionalFormatting sqref="B1936:R1938">
    <cfRule type="cellIs" dxfId="2065" priority="480" operator="equal">
      <formula>""</formula>
    </cfRule>
  </conditionalFormatting>
  <conditionalFormatting sqref="B2008:R2009 B2042:R2057">
    <cfRule type="cellIs" dxfId="2064" priority="479" operator="equal">
      <formula>""</formula>
    </cfRule>
  </conditionalFormatting>
  <conditionalFormatting sqref="B2008:R2008">
    <cfRule type="expression" dxfId="2063" priority="478">
      <formula>AND($C2002&lt;&gt;"",B2008="")</formula>
    </cfRule>
  </conditionalFormatting>
  <conditionalFormatting sqref="B2013:R2018 B2034:R2041">
    <cfRule type="cellIs" dxfId="2062" priority="477" operator="equal">
      <formula>""</formula>
    </cfRule>
  </conditionalFormatting>
  <conditionalFormatting sqref="B2027:R2033">
    <cfRule type="cellIs" dxfId="2061" priority="476" operator="equal">
      <formula>""</formula>
    </cfRule>
  </conditionalFormatting>
  <conditionalFormatting sqref="B2019:R2026">
    <cfRule type="cellIs" dxfId="2060" priority="475" operator="equal">
      <formula>""</formula>
    </cfRule>
  </conditionalFormatting>
  <conditionalFormatting sqref="B2010:R2012">
    <cfRule type="cellIs" dxfId="2059" priority="474" operator="equal">
      <formula>""</formula>
    </cfRule>
  </conditionalFormatting>
  <conditionalFormatting sqref="B2082:R2083 B2116:R2131">
    <cfRule type="cellIs" dxfId="2058" priority="473" operator="equal">
      <formula>""</formula>
    </cfRule>
  </conditionalFormatting>
  <conditionalFormatting sqref="B2082:R2082">
    <cfRule type="expression" dxfId="2057" priority="472">
      <formula>AND($C2076&lt;&gt;"",B2082="")</formula>
    </cfRule>
  </conditionalFormatting>
  <conditionalFormatting sqref="B2087:R2092 B2108:R2115">
    <cfRule type="cellIs" dxfId="2056" priority="471" operator="equal">
      <formula>""</formula>
    </cfRule>
  </conditionalFormatting>
  <conditionalFormatting sqref="B2101:R2107">
    <cfRule type="cellIs" dxfId="2055" priority="470" operator="equal">
      <formula>""</formula>
    </cfRule>
  </conditionalFormatting>
  <conditionalFormatting sqref="B2093:R2100">
    <cfRule type="cellIs" dxfId="2054" priority="469" operator="equal">
      <formula>""</formula>
    </cfRule>
  </conditionalFormatting>
  <conditionalFormatting sqref="B2084:R2086">
    <cfRule type="cellIs" dxfId="2053" priority="468" operator="equal">
      <formula>""</formula>
    </cfRule>
  </conditionalFormatting>
  <conditionalFormatting sqref="B2156:R2157 B2190:R2205">
    <cfRule type="cellIs" dxfId="2052" priority="467" operator="equal">
      <formula>""</formula>
    </cfRule>
  </conditionalFormatting>
  <conditionalFormatting sqref="B2156:R2156">
    <cfRule type="expression" dxfId="2051" priority="466">
      <formula>AND($C2150&lt;&gt;"",B2156="")</formula>
    </cfRule>
  </conditionalFormatting>
  <conditionalFormatting sqref="B2161:R2166 B2182:R2189">
    <cfRule type="cellIs" dxfId="2050" priority="465" operator="equal">
      <formula>""</formula>
    </cfRule>
  </conditionalFormatting>
  <conditionalFormatting sqref="B2175:R2181">
    <cfRule type="cellIs" dxfId="2049" priority="464" operator="equal">
      <formula>""</formula>
    </cfRule>
  </conditionalFormatting>
  <conditionalFormatting sqref="B2167:R2174">
    <cfRule type="cellIs" dxfId="2048" priority="463" operator="equal">
      <formula>""</formula>
    </cfRule>
  </conditionalFormatting>
  <conditionalFormatting sqref="B2158:R2160">
    <cfRule type="cellIs" dxfId="2047" priority="462" operator="equal">
      <formula>""</formula>
    </cfRule>
  </conditionalFormatting>
  <conditionalFormatting sqref="B2230:R2231 B2264:R2279">
    <cfRule type="cellIs" dxfId="2046" priority="461" operator="equal">
      <formula>""</formula>
    </cfRule>
  </conditionalFormatting>
  <conditionalFormatting sqref="B2230:R2230">
    <cfRule type="expression" dxfId="2045" priority="460">
      <formula>AND($C2224&lt;&gt;"",B2230="")</formula>
    </cfRule>
  </conditionalFormatting>
  <conditionalFormatting sqref="B2235:R2240 B2256:R2263">
    <cfRule type="cellIs" dxfId="2044" priority="459" operator="equal">
      <formula>""</formula>
    </cfRule>
  </conditionalFormatting>
  <conditionalFormatting sqref="B2249:R2255">
    <cfRule type="cellIs" dxfId="2043" priority="458" operator="equal">
      <formula>""</formula>
    </cfRule>
  </conditionalFormatting>
  <conditionalFormatting sqref="B2241:R2248">
    <cfRule type="cellIs" dxfId="2042" priority="457" operator="equal">
      <formula>""</formula>
    </cfRule>
  </conditionalFormatting>
  <conditionalFormatting sqref="B2232:R2234">
    <cfRule type="cellIs" dxfId="2041" priority="456" operator="equal">
      <formula>""</formula>
    </cfRule>
  </conditionalFormatting>
  <conditionalFormatting sqref="B2304:R2305 B2338:R2353">
    <cfRule type="cellIs" dxfId="2040" priority="455" operator="equal">
      <formula>""</formula>
    </cfRule>
  </conditionalFormatting>
  <conditionalFormatting sqref="B2304:R2304">
    <cfRule type="expression" dxfId="2039" priority="454">
      <formula>AND($C2298&lt;&gt;"",B2304="")</formula>
    </cfRule>
  </conditionalFormatting>
  <conditionalFormatting sqref="B2309:R2314 B2330:R2337">
    <cfRule type="cellIs" dxfId="2038" priority="453" operator="equal">
      <formula>""</formula>
    </cfRule>
  </conditionalFormatting>
  <conditionalFormatting sqref="B2323:R2329">
    <cfRule type="cellIs" dxfId="2037" priority="452" operator="equal">
      <formula>""</formula>
    </cfRule>
  </conditionalFormatting>
  <conditionalFormatting sqref="B2315:R2322">
    <cfRule type="cellIs" dxfId="2036" priority="451" operator="equal">
      <formula>""</formula>
    </cfRule>
  </conditionalFormatting>
  <conditionalFormatting sqref="B2306:R2308">
    <cfRule type="cellIs" dxfId="2035" priority="450" operator="equal">
      <formula>""</formula>
    </cfRule>
  </conditionalFormatting>
  <conditionalFormatting sqref="B2378:R2379 B2412:R2427">
    <cfRule type="cellIs" dxfId="2034" priority="449" operator="equal">
      <formula>""</formula>
    </cfRule>
  </conditionalFormatting>
  <conditionalFormatting sqref="B2378:R2378">
    <cfRule type="expression" dxfId="2033" priority="448">
      <formula>AND($C2372&lt;&gt;"",B2378="")</formula>
    </cfRule>
  </conditionalFormatting>
  <conditionalFormatting sqref="B2383:R2388 B2404:R2411">
    <cfRule type="cellIs" dxfId="2032" priority="447" operator="equal">
      <formula>""</formula>
    </cfRule>
  </conditionalFormatting>
  <conditionalFormatting sqref="B2397:R2403">
    <cfRule type="cellIs" dxfId="2031" priority="446" operator="equal">
      <formula>""</formula>
    </cfRule>
  </conditionalFormatting>
  <conditionalFormatting sqref="B2389:R2396">
    <cfRule type="cellIs" dxfId="2030" priority="445" operator="equal">
      <formula>""</formula>
    </cfRule>
  </conditionalFormatting>
  <conditionalFormatting sqref="B2380:R2382">
    <cfRule type="cellIs" dxfId="2029" priority="444" operator="equal">
      <formula>""</formula>
    </cfRule>
  </conditionalFormatting>
  <conditionalFormatting sqref="B2452:R2453 B2486:R2501">
    <cfRule type="cellIs" dxfId="2028" priority="443" operator="equal">
      <formula>""</formula>
    </cfRule>
  </conditionalFormatting>
  <conditionalFormatting sqref="B2452:R2452">
    <cfRule type="expression" dxfId="2027" priority="442">
      <formula>AND($C2446&lt;&gt;"",B2452="")</formula>
    </cfRule>
  </conditionalFormatting>
  <conditionalFormatting sqref="B2457:R2462 B2478:R2485">
    <cfRule type="cellIs" dxfId="2026" priority="441" operator="equal">
      <formula>""</formula>
    </cfRule>
  </conditionalFormatting>
  <conditionalFormatting sqref="B2471:R2477">
    <cfRule type="cellIs" dxfId="2025" priority="440" operator="equal">
      <formula>""</formula>
    </cfRule>
  </conditionalFormatting>
  <conditionalFormatting sqref="B2463:R2470">
    <cfRule type="cellIs" dxfId="2024" priority="439" operator="equal">
      <formula>""</formula>
    </cfRule>
  </conditionalFormatting>
  <conditionalFormatting sqref="B2454:R2456">
    <cfRule type="cellIs" dxfId="2023" priority="438" operator="equal">
      <formula>""</formula>
    </cfRule>
  </conditionalFormatting>
  <conditionalFormatting sqref="B2526:R2527 B2560:R2575">
    <cfRule type="cellIs" dxfId="2022" priority="437" operator="equal">
      <formula>""</formula>
    </cfRule>
  </conditionalFormatting>
  <conditionalFormatting sqref="B2526:R2526">
    <cfRule type="expression" dxfId="2021" priority="436">
      <formula>AND($C2520&lt;&gt;"",B2526="")</formula>
    </cfRule>
  </conditionalFormatting>
  <conditionalFormatting sqref="B2531:R2536 B2552:R2559">
    <cfRule type="cellIs" dxfId="2020" priority="435" operator="equal">
      <formula>""</formula>
    </cfRule>
  </conditionalFormatting>
  <conditionalFormatting sqref="B2545:R2551">
    <cfRule type="cellIs" dxfId="2019" priority="434" operator="equal">
      <formula>""</formula>
    </cfRule>
  </conditionalFormatting>
  <conditionalFormatting sqref="B2537:R2544">
    <cfRule type="cellIs" dxfId="2018" priority="433" operator="equal">
      <formula>""</formula>
    </cfRule>
  </conditionalFormatting>
  <conditionalFormatting sqref="B2528:R2530">
    <cfRule type="cellIs" dxfId="2017" priority="432" operator="equal">
      <formula>""</formula>
    </cfRule>
  </conditionalFormatting>
  <conditionalFormatting sqref="B2600:R2601 B2634:R2649">
    <cfRule type="cellIs" dxfId="2016" priority="431" operator="equal">
      <formula>""</formula>
    </cfRule>
  </conditionalFormatting>
  <conditionalFormatting sqref="B2600:R2600">
    <cfRule type="expression" dxfId="2015" priority="430">
      <formula>AND($C2594&lt;&gt;"",B2600="")</formula>
    </cfRule>
  </conditionalFormatting>
  <conditionalFormatting sqref="B2605:R2610 B2626:R2633">
    <cfRule type="cellIs" dxfId="2014" priority="429" operator="equal">
      <formula>""</formula>
    </cfRule>
  </conditionalFormatting>
  <conditionalFormatting sqref="B2619:R2625">
    <cfRule type="cellIs" dxfId="2013" priority="428" operator="equal">
      <formula>""</formula>
    </cfRule>
  </conditionalFormatting>
  <conditionalFormatting sqref="B2611:R2618">
    <cfRule type="cellIs" dxfId="2012" priority="427" operator="equal">
      <formula>""</formula>
    </cfRule>
  </conditionalFormatting>
  <conditionalFormatting sqref="B2602:R2604">
    <cfRule type="cellIs" dxfId="2011" priority="426" operator="equal">
      <formula>""</formula>
    </cfRule>
  </conditionalFormatting>
  <conditionalFormatting sqref="B2674:R2675 B2708:R2723">
    <cfRule type="cellIs" dxfId="2010" priority="425" operator="equal">
      <formula>""</formula>
    </cfRule>
  </conditionalFormatting>
  <conditionalFormatting sqref="B2674:R2674">
    <cfRule type="expression" dxfId="2009" priority="424">
      <formula>AND($C2668&lt;&gt;"",B2674="")</formula>
    </cfRule>
  </conditionalFormatting>
  <conditionalFormatting sqref="B2679:R2684 B2700:R2707">
    <cfRule type="cellIs" dxfId="2008" priority="423" operator="equal">
      <formula>""</formula>
    </cfRule>
  </conditionalFormatting>
  <conditionalFormatting sqref="B2693:R2699">
    <cfRule type="cellIs" dxfId="2007" priority="422" operator="equal">
      <formula>""</formula>
    </cfRule>
  </conditionalFormatting>
  <conditionalFormatting sqref="B2685:R2692">
    <cfRule type="cellIs" dxfId="2006" priority="421" operator="equal">
      <formula>""</formula>
    </cfRule>
  </conditionalFormatting>
  <conditionalFormatting sqref="B2676:R2678">
    <cfRule type="cellIs" dxfId="2005" priority="420" operator="equal">
      <formula>""</formula>
    </cfRule>
  </conditionalFormatting>
  <conditionalFormatting sqref="B2748:R2749 B2782:R2797">
    <cfRule type="cellIs" dxfId="2004" priority="419" operator="equal">
      <formula>""</formula>
    </cfRule>
  </conditionalFormatting>
  <conditionalFormatting sqref="B2748:R2748">
    <cfRule type="expression" dxfId="2003" priority="418">
      <formula>AND($C2742&lt;&gt;"",B2748="")</formula>
    </cfRule>
  </conditionalFormatting>
  <conditionalFormatting sqref="B2753:R2758 B2774:R2781">
    <cfRule type="cellIs" dxfId="2002" priority="417" operator="equal">
      <formula>""</formula>
    </cfRule>
  </conditionalFormatting>
  <conditionalFormatting sqref="B2767:R2773">
    <cfRule type="cellIs" dxfId="2001" priority="416" operator="equal">
      <formula>""</formula>
    </cfRule>
  </conditionalFormatting>
  <conditionalFormatting sqref="B2759:R2766">
    <cfRule type="cellIs" dxfId="2000" priority="415" operator="equal">
      <formula>""</formula>
    </cfRule>
  </conditionalFormatting>
  <conditionalFormatting sqref="B2750:R2752">
    <cfRule type="cellIs" dxfId="1999" priority="414" operator="equal">
      <formula>""</formula>
    </cfRule>
  </conditionalFormatting>
  <conditionalFormatting sqref="B2822:R2823 B2856:R2871">
    <cfRule type="cellIs" dxfId="1998" priority="413" operator="equal">
      <formula>""</formula>
    </cfRule>
  </conditionalFormatting>
  <conditionalFormatting sqref="B2822:R2822">
    <cfRule type="expression" dxfId="1997" priority="412">
      <formula>AND($C2816&lt;&gt;"",B2822="")</formula>
    </cfRule>
  </conditionalFormatting>
  <conditionalFormatting sqref="B2827:R2832 B2848:R2855">
    <cfRule type="cellIs" dxfId="1996" priority="411" operator="equal">
      <formula>""</formula>
    </cfRule>
  </conditionalFormatting>
  <conditionalFormatting sqref="B2841:R2847">
    <cfRule type="cellIs" dxfId="1995" priority="410" operator="equal">
      <formula>""</formula>
    </cfRule>
  </conditionalFormatting>
  <conditionalFormatting sqref="B2833:R2840">
    <cfRule type="cellIs" dxfId="1994" priority="409" operator="equal">
      <formula>""</formula>
    </cfRule>
  </conditionalFormatting>
  <conditionalFormatting sqref="B2824:R2826">
    <cfRule type="cellIs" dxfId="1993" priority="408" operator="equal">
      <formula>""</formula>
    </cfRule>
  </conditionalFormatting>
  <conditionalFormatting sqref="B2896:R2897 B2930:R2945">
    <cfRule type="cellIs" dxfId="1992" priority="407" operator="equal">
      <formula>""</formula>
    </cfRule>
  </conditionalFormatting>
  <conditionalFormatting sqref="B2896:R2896">
    <cfRule type="expression" dxfId="1991" priority="406">
      <formula>AND($C2890&lt;&gt;"",B2896="")</formula>
    </cfRule>
  </conditionalFormatting>
  <conditionalFormatting sqref="B2901:R2906 B2922:R2929">
    <cfRule type="cellIs" dxfId="1990" priority="405" operator="equal">
      <formula>""</formula>
    </cfRule>
  </conditionalFormatting>
  <conditionalFormatting sqref="B2915:R2921">
    <cfRule type="cellIs" dxfId="1989" priority="404" operator="equal">
      <formula>""</formula>
    </cfRule>
  </conditionalFormatting>
  <conditionalFormatting sqref="B2907:R2914">
    <cfRule type="cellIs" dxfId="1988" priority="403" operator="equal">
      <formula>""</formula>
    </cfRule>
  </conditionalFormatting>
  <conditionalFormatting sqref="B2898:R2900">
    <cfRule type="cellIs" dxfId="1987" priority="402" operator="equal">
      <formula>""</formula>
    </cfRule>
  </conditionalFormatting>
  <conditionalFormatting sqref="B2970:R2971 B3004:R3019">
    <cfRule type="cellIs" dxfId="1986" priority="401" operator="equal">
      <formula>""</formula>
    </cfRule>
  </conditionalFormatting>
  <conditionalFormatting sqref="B2970:R2970">
    <cfRule type="expression" dxfId="1985" priority="400">
      <formula>AND($C2964&lt;&gt;"",B2970="")</formula>
    </cfRule>
  </conditionalFormatting>
  <conditionalFormatting sqref="B2975:R2980 B2996:R3003">
    <cfRule type="cellIs" dxfId="1984" priority="399" operator="equal">
      <formula>""</formula>
    </cfRule>
  </conditionalFormatting>
  <conditionalFormatting sqref="B2989:R2995">
    <cfRule type="cellIs" dxfId="1983" priority="398" operator="equal">
      <formula>""</formula>
    </cfRule>
  </conditionalFormatting>
  <conditionalFormatting sqref="B2981:R2988">
    <cfRule type="cellIs" dxfId="1982" priority="397" operator="equal">
      <formula>""</formula>
    </cfRule>
  </conditionalFormatting>
  <conditionalFormatting sqref="B2972:R2974">
    <cfRule type="cellIs" dxfId="1981" priority="396" operator="equal">
      <formula>""</formula>
    </cfRule>
  </conditionalFormatting>
  <conditionalFormatting sqref="B3044:R3045 B3078:R3093">
    <cfRule type="cellIs" dxfId="1980" priority="395" operator="equal">
      <formula>""</formula>
    </cfRule>
  </conditionalFormatting>
  <conditionalFormatting sqref="B3044:R3044">
    <cfRule type="expression" dxfId="1979" priority="394">
      <formula>AND($C3038&lt;&gt;"",B3044="")</formula>
    </cfRule>
  </conditionalFormatting>
  <conditionalFormatting sqref="B3049:R3054 B3070:R3077">
    <cfRule type="cellIs" dxfId="1978" priority="393" operator="equal">
      <formula>""</formula>
    </cfRule>
  </conditionalFormatting>
  <conditionalFormatting sqref="B3063:R3069">
    <cfRule type="cellIs" dxfId="1977" priority="392" operator="equal">
      <formula>""</formula>
    </cfRule>
  </conditionalFormatting>
  <conditionalFormatting sqref="B3055:R3062">
    <cfRule type="cellIs" dxfId="1976" priority="391" operator="equal">
      <formula>""</formula>
    </cfRule>
  </conditionalFormatting>
  <conditionalFormatting sqref="B3046:R3048">
    <cfRule type="cellIs" dxfId="1975" priority="390" operator="equal">
      <formula>""</formula>
    </cfRule>
  </conditionalFormatting>
  <conditionalFormatting sqref="B3118:R3119 B3152:R3167">
    <cfRule type="cellIs" dxfId="1974" priority="389" operator="equal">
      <formula>""</formula>
    </cfRule>
  </conditionalFormatting>
  <conditionalFormatting sqref="B3118:R3118">
    <cfRule type="expression" dxfId="1973" priority="388">
      <formula>AND($C3112&lt;&gt;"",B3118="")</formula>
    </cfRule>
  </conditionalFormatting>
  <conditionalFormatting sqref="B3123:R3128 B3144:R3151">
    <cfRule type="cellIs" dxfId="1972" priority="387" operator="equal">
      <formula>""</formula>
    </cfRule>
  </conditionalFormatting>
  <conditionalFormatting sqref="B3137:R3143">
    <cfRule type="cellIs" dxfId="1971" priority="386" operator="equal">
      <formula>""</formula>
    </cfRule>
  </conditionalFormatting>
  <conditionalFormatting sqref="B3129:R3136">
    <cfRule type="cellIs" dxfId="1970" priority="385" operator="equal">
      <formula>""</formula>
    </cfRule>
  </conditionalFormatting>
  <conditionalFormatting sqref="B3120:R3122">
    <cfRule type="cellIs" dxfId="1969" priority="384" operator="equal">
      <formula>""</formula>
    </cfRule>
  </conditionalFormatting>
  <conditionalFormatting sqref="B3192:R3193 B3226:R3241">
    <cfRule type="cellIs" dxfId="1968" priority="383" operator="equal">
      <formula>""</formula>
    </cfRule>
  </conditionalFormatting>
  <conditionalFormatting sqref="B3192:R3192">
    <cfRule type="expression" dxfId="1967" priority="382">
      <formula>AND($C3186&lt;&gt;"",B3192="")</formula>
    </cfRule>
  </conditionalFormatting>
  <conditionalFormatting sqref="B3197:R3202 B3218:R3225">
    <cfRule type="cellIs" dxfId="1966" priority="381" operator="equal">
      <formula>""</formula>
    </cfRule>
  </conditionalFormatting>
  <conditionalFormatting sqref="B3211:R3217">
    <cfRule type="cellIs" dxfId="1965" priority="380" operator="equal">
      <formula>""</formula>
    </cfRule>
  </conditionalFormatting>
  <conditionalFormatting sqref="B3203:R3210">
    <cfRule type="cellIs" dxfId="1964" priority="379" operator="equal">
      <formula>""</formula>
    </cfRule>
  </conditionalFormatting>
  <conditionalFormatting sqref="B3194:R3196">
    <cfRule type="cellIs" dxfId="1963" priority="378" operator="equal">
      <formula>""</formula>
    </cfRule>
  </conditionalFormatting>
  <conditionalFormatting sqref="B3266:R3267 B3300:R3315">
    <cfRule type="cellIs" dxfId="1962" priority="377" operator="equal">
      <formula>""</formula>
    </cfRule>
  </conditionalFormatting>
  <conditionalFormatting sqref="B3266:R3266">
    <cfRule type="expression" dxfId="1961" priority="376">
      <formula>AND($C3260&lt;&gt;"",B3266="")</formula>
    </cfRule>
  </conditionalFormatting>
  <conditionalFormatting sqref="B3271:R3276 B3292:R3299">
    <cfRule type="cellIs" dxfId="1960" priority="375" operator="equal">
      <formula>""</formula>
    </cfRule>
  </conditionalFormatting>
  <conditionalFormatting sqref="B3285:R3291">
    <cfRule type="cellIs" dxfId="1959" priority="374" operator="equal">
      <formula>""</formula>
    </cfRule>
  </conditionalFormatting>
  <conditionalFormatting sqref="B3277:R3284">
    <cfRule type="cellIs" dxfId="1958" priority="373" operator="equal">
      <formula>""</formula>
    </cfRule>
  </conditionalFormatting>
  <conditionalFormatting sqref="B3268:R3270">
    <cfRule type="cellIs" dxfId="1957" priority="372" operator="equal">
      <formula>""</formula>
    </cfRule>
  </conditionalFormatting>
  <conditionalFormatting sqref="B3340:R3341 B3374:R3389">
    <cfRule type="cellIs" dxfId="1956" priority="371" operator="equal">
      <formula>""</formula>
    </cfRule>
  </conditionalFormatting>
  <conditionalFormatting sqref="B3340:R3340">
    <cfRule type="expression" dxfId="1955" priority="370">
      <formula>AND($C3334&lt;&gt;"",B3340="")</formula>
    </cfRule>
  </conditionalFormatting>
  <conditionalFormatting sqref="B3345:R3350 B3366:R3373">
    <cfRule type="cellIs" dxfId="1954" priority="369" operator="equal">
      <formula>""</formula>
    </cfRule>
  </conditionalFormatting>
  <conditionalFormatting sqref="B3359:R3365">
    <cfRule type="cellIs" dxfId="1953" priority="368" operator="equal">
      <formula>""</formula>
    </cfRule>
  </conditionalFormatting>
  <conditionalFormatting sqref="B3351:R3358">
    <cfRule type="cellIs" dxfId="1952" priority="367" operator="equal">
      <formula>""</formula>
    </cfRule>
  </conditionalFormatting>
  <conditionalFormatting sqref="B3342:R3344">
    <cfRule type="cellIs" dxfId="1951" priority="366" operator="equal">
      <formula>""</formula>
    </cfRule>
  </conditionalFormatting>
  <conditionalFormatting sqref="B3414:R3415 B3448:R3463">
    <cfRule type="cellIs" dxfId="1950" priority="365" operator="equal">
      <formula>""</formula>
    </cfRule>
  </conditionalFormatting>
  <conditionalFormatting sqref="B3414:R3414">
    <cfRule type="expression" dxfId="1949" priority="364">
      <formula>AND($C3408&lt;&gt;"",B3414="")</formula>
    </cfRule>
  </conditionalFormatting>
  <conditionalFormatting sqref="B3419:R3424 B3440:R3447">
    <cfRule type="cellIs" dxfId="1948" priority="363" operator="equal">
      <formula>""</formula>
    </cfRule>
  </conditionalFormatting>
  <conditionalFormatting sqref="B3433:R3439">
    <cfRule type="cellIs" dxfId="1947" priority="362" operator="equal">
      <formula>""</formula>
    </cfRule>
  </conditionalFormatting>
  <conditionalFormatting sqref="B3425:R3432">
    <cfRule type="cellIs" dxfId="1946" priority="361" operator="equal">
      <formula>""</formula>
    </cfRule>
  </conditionalFormatting>
  <conditionalFormatting sqref="B3416:R3418">
    <cfRule type="cellIs" dxfId="1945" priority="360" operator="equal">
      <formula>""</formula>
    </cfRule>
  </conditionalFormatting>
  <conditionalFormatting sqref="B3488:R3489 B3522:R3537">
    <cfRule type="cellIs" dxfId="1944" priority="359" operator="equal">
      <formula>""</formula>
    </cfRule>
  </conditionalFormatting>
  <conditionalFormatting sqref="B3488:R3488">
    <cfRule type="expression" dxfId="1943" priority="358">
      <formula>AND($C3482&lt;&gt;"",B3488="")</formula>
    </cfRule>
  </conditionalFormatting>
  <conditionalFormatting sqref="B3493:R3498 B3514:R3521">
    <cfRule type="cellIs" dxfId="1942" priority="357" operator="equal">
      <formula>""</formula>
    </cfRule>
  </conditionalFormatting>
  <conditionalFormatting sqref="B3507:R3513">
    <cfRule type="cellIs" dxfId="1941" priority="356" operator="equal">
      <formula>""</formula>
    </cfRule>
  </conditionalFormatting>
  <conditionalFormatting sqref="B3499:R3506">
    <cfRule type="cellIs" dxfId="1940" priority="355" operator="equal">
      <formula>""</formula>
    </cfRule>
  </conditionalFormatting>
  <conditionalFormatting sqref="B3490:R3492">
    <cfRule type="cellIs" dxfId="1939" priority="354" operator="equal">
      <formula>""</formula>
    </cfRule>
  </conditionalFormatting>
  <conditionalFormatting sqref="B3562:R3563 B3596:R3611">
    <cfRule type="cellIs" dxfId="1938" priority="353" operator="equal">
      <formula>""</formula>
    </cfRule>
  </conditionalFormatting>
  <conditionalFormatting sqref="B3562:R3562">
    <cfRule type="expression" dxfId="1937" priority="352">
      <formula>AND($C3556&lt;&gt;"",B3562="")</formula>
    </cfRule>
  </conditionalFormatting>
  <conditionalFormatting sqref="B3567:R3572 B3588:R3595">
    <cfRule type="cellIs" dxfId="1936" priority="351" operator="equal">
      <formula>""</formula>
    </cfRule>
  </conditionalFormatting>
  <conditionalFormatting sqref="B3581:R3587">
    <cfRule type="cellIs" dxfId="1935" priority="350" operator="equal">
      <formula>""</formula>
    </cfRule>
  </conditionalFormatting>
  <conditionalFormatting sqref="B3573:R3580">
    <cfRule type="cellIs" dxfId="1934" priority="349" operator="equal">
      <formula>""</formula>
    </cfRule>
  </conditionalFormatting>
  <conditionalFormatting sqref="B3564:R3566">
    <cfRule type="cellIs" dxfId="1933" priority="348" operator="equal">
      <formula>""</formula>
    </cfRule>
  </conditionalFormatting>
  <conditionalFormatting sqref="B3636:R3637 B3670:R3685">
    <cfRule type="cellIs" dxfId="1932" priority="347" operator="equal">
      <formula>""</formula>
    </cfRule>
  </conditionalFormatting>
  <conditionalFormatting sqref="B3636:R3636">
    <cfRule type="expression" dxfId="1931" priority="346">
      <formula>AND($C3630&lt;&gt;"",B3636="")</formula>
    </cfRule>
  </conditionalFormatting>
  <conditionalFormatting sqref="B3641:R3646 B3662:R3669">
    <cfRule type="cellIs" dxfId="1930" priority="345" operator="equal">
      <formula>""</formula>
    </cfRule>
  </conditionalFormatting>
  <conditionalFormatting sqref="B3655:R3661">
    <cfRule type="cellIs" dxfId="1929" priority="344" operator="equal">
      <formula>""</formula>
    </cfRule>
  </conditionalFormatting>
  <conditionalFormatting sqref="B3647:R3654">
    <cfRule type="cellIs" dxfId="1928" priority="343" operator="equal">
      <formula>""</formula>
    </cfRule>
  </conditionalFormatting>
  <conditionalFormatting sqref="B3638:R3640">
    <cfRule type="cellIs" dxfId="1927" priority="342" operator="equal">
      <formula>""</formula>
    </cfRule>
  </conditionalFormatting>
  <conditionalFormatting sqref="Q80">
    <cfRule type="expression" dxfId="1926" priority="173">
      <formula>AND($Q80&lt;&gt;"",$Q80&lt;120)</formula>
    </cfRule>
  </conditionalFormatting>
  <conditionalFormatting sqref="C78">
    <cfRule type="cellIs" dxfId="1925" priority="175" operator="equal">
      <formula>""</formula>
    </cfRule>
  </conditionalFormatting>
  <conditionalFormatting sqref="G78 N78">
    <cfRule type="expression" dxfId="1924" priority="174">
      <formula>G$4=""</formula>
    </cfRule>
  </conditionalFormatting>
  <conditionalFormatting sqref="B80 G80 I80 N80 Q80 B84:R85 B118:R133">
    <cfRule type="cellIs" dxfId="1923" priority="176" operator="equal">
      <formula>""</formula>
    </cfRule>
  </conditionalFormatting>
  <conditionalFormatting sqref="B137:R137">
    <cfRule type="cellIs" dxfId="1922" priority="172" operator="equal">
      <formula>""</formula>
    </cfRule>
  </conditionalFormatting>
  <conditionalFormatting sqref="B140:F140">
    <cfRule type="cellIs" dxfId="1921" priority="171" operator="equal">
      <formula>""</formula>
    </cfRule>
  </conditionalFormatting>
  <conditionalFormatting sqref="B84:R84">
    <cfRule type="expression" dxfId="1920" priority="170">
      <formula>AND($C78&lt;&gt;"",B84="")</formula>
    </cfRule>
  </conditionalFormatting>
  <conditionalFormatting sqref="B89:R94 B110:R117">
    <cfRule type="cellIs" dxfId="1919" priority="169" operator="equal">
      <formula>""</formula>
    </cfRule>
  </conditionalFormatting>
  <conditionalFormatting sqref="B103:R109">
    <cfRule type="cellIs" dxfId="1918" priority="168" operator="equal">
      <formula>""</formula>
    </cfRule>
  </conditionalFormatting>
  <conditionalFormatting sqref="B95:R102">
    <cfRule type="cellIs" dxfId="1917" priority="167" operator="equal">
      <formula>""</formula>
    </cfRule>
  </conditionalFormatting>
  <conditionalFormatting sqref="B86:R88">
    <cfRule type="cellIs" dxfId="1916" priority="166" operator="equal">
      <formula>""</formula>
    </cfRule>
  </conditionalFormatting>
  <conditionalFormatting sqref="Q154">
    <cfRule type="expression" dxfId="1915" priority="162">
      <formula>AND($Q154&lt;&gt;"",$Q154&lt;120)</formula>
    </cfRule>
  </conditionalFormatting>
  <conditionalFormatting sqref="C152">
    <cfRule type="cellIs" dxfId="1914" priority="164" operator="equal">
      <formula>""</formula>
    </cfRule>
  </conditionalFormatting>
  <conditionalFormatting sqref="G152 N152">
    <cfRule type="expression" dxfId="1913" priority="163">
      <formula>G$4=""</formula>
    </cfRule>
  </conditionalFormatting>
  <conditionalFormatting sqref="B154 G154 I154 N154 Q154 B158:R159 B192:R207">
    <cfRule type="cellIs" dxfId="1912" priority="165" operator="equal">
      <formula>""</formula>
    </cfRule>
  </conditionalFormatting>
  <conditionalFormatting sqref="B211:R211">
    <cfRule type="cellIs" dxfId="1911" priority="161" operator="equal">
      <formula>""</formula>
    </cfRule>
  </conditionalFormatting>
  <conditionalFormatting sqref="B214:F214">
    <cfRule type="cellIs" dxfId="1910" priority="160" operator="equal">
      <formula>""</formula>
    </cfRule>
  </conditionalFormatting>
  <conditionalFormatting sqref="B158:R158">
    <cfRule type="expression" dxfId="1909" priority="159">
      <formula>AND($C152&lt;&gt;"",B158="")</formula>
    </cfRule>
  </conditionalFormatting>
  <conditionalFormatting sqref="B163:R168 B184:R191">
    <cfRule type="cellIs" dxfId="1908" priority="158" operator="equal">
      <formula>""</formula>
    </cfRule>
  </conditionalFormatting>
  <conditionalFormatting sqref="B177:R183">
    <cfRule type="cellIs" dxfId="1907" priority="157" operator="equal">
      <formula>""</formula>
    </cfRule>
  </conditionalFormatting>
  <conditionalFormatting sqref="B169:R176">
    <cfRule type="cellIs" dxfId="1906" priority="156" operator="equal">
      <formula>""</formula>
    </cfRule>
  </conditionalFormatting>
  <conditionalFormatting sqref="B160:R162">
    <cfRule type="cellIs" dxfId="1905" priority="155" operator="equal">
      <formula>""</formula>
    </cfRule>
  </conditionalFormatting>
  <conditionalFormatting sqref="Q228">
    <cfRule type="expression" dxfId="1904" priority="151">
      <formula>AND($Q228&lt;&gt;"",$Q228&lt;120)</formula>
    </cfRule>
  </conditionalFormatting>
  <conditionalFormatting sqref="C226">
    <cfRule type="cellIs" dxfId="1903" priority="153" operator="equal">
      <formula>""</formula>
    </cfRule>
  </conditionalFormatting>
  <conditionalFormatting sqref="G226 N226">
    <cfRule type="expression" dxfId="1902" priority="152">
      <formula>G$4=""</formula>
    </cfRule>
  </conditionalFormatting>
  <conditionalFormatting sqref="B228 G228 I228 N228 Q228 B232:R233 B266:R281">
    <cfRule type="cellIs" dxfId="1901" priority="154" operator="equal">
      <formula>""</formula>
    </cfRule>
  </conditionalFormatting>
  <conditionalFormatting sqref="B285:R285">
    <cfRule type="cellIs" dxfId="1900" priority="150" operator="equal">
      <formula>""</formula>
    </cfRule>
  </conditionalFormatting>
  <conditionalFormatting sqref="B288:F288">
    <cfRule type="cellIs" dxfId="1899" priority="149" operator="equal">
      <formula>""</formula>
    </cfRule>
  </conditionalFormatting>
  <conditionalFormatting sqref="B232:R232">
    <cfRule type="expression" dxfId="1898" priority="148">
      <formula>AND($C226&lt;&gt;"",B232="")</formula>
    </cfRule>
  </conditionalFormatting>
  <conditionalFormatting sqref="B237:R242 B258:R265">
    <cfRule type="cellIs" dxfId="1897" priority="147" operator="equal">
      <formula>""</formula>
    </cfRule>
  </conditionalFormatting>
  <conditionalFormatting sqref="B251:R257">
    <cfRule type="cellIs" dxfId="1896" priority="146" operator="equal">
      <formula>""</formula>
    </cfRule>
  </conditionalFormatting>
  <conditionalFormatting sqref="B243:R250">
    <cfRule type="cellIs" dxfId="1895" priority="145" operator="equal">
      <formula>""</formula>
    </cfRule>
  </conditionalFormatting>
  <conditionalFormatting sqref="B234:R236">
    <cfRule type="cellIs" dxfId="1894" priority="144" operator="equal">
      <formula>""</formula>
    </cfRule>
  </conditionalFormatting>
  <conditionalFormatting sqref="Q302">
    <cfRule type="expression" dxfId="1893" priority="140">
      <formula>AND($Q302&lt;&gt;"",$Q302&lt;120)</formula>
    </cfRule>
  </conditionalFormatting>
  <conditionalFormatting sqref="C300">
    <cfRule type="cellIs" dxfId="1892" priority="142" operator="equal">
      <formula>""</formula>
    </cfRule>
  </conditionalFormatting>
  <conditionalFormatting sqref="G300 N300">
    <cfRule type="expression" dxfId="1891" priority="141">
      <formula>G$4=""</formula>
    </cfRule>
  </conditionalFormatting>
  <conditionalFormatting sqref="B302 G302 I302 N302 Q302 B306:R307 B340:R355">
    <cfRule type="cellIs" dxfId="1890" priority="143" operator="equal">
      <formula>""</formula>
    </cfRule>
  </conditionalFormatting>
  <conditionalFormatting sqref="B359:R359">
    <cfRule type="cellIs" dxfId="1889" priority="139" operator="equal">
      <formula>""</formula>
    </cfRule>
  </conditionalFormatting>
  <conditionalFormatting sqref="B362:F362">
    <cfRule type="cellIs" dxfId="1888" priority="138" operator="equal">
      <formula>""</formula>
    </cfRule>
  </conditionalFormatting>
  <conditionalFormatting sqref="B306:R306">
    <cfRule type="expression" dxfId="1887" priority="137">
      <formula>AND($C300&lt;&gt;"",B306="")</formula>
    </cfRule>
  </conditionalFormatting>
  <conditionalFormatting sqref="B311:R316 B332:R339">
    <cfRule type="cellIs" dxfId="1886" priority="136" operator="equal">
      <formula>""</formula>
    </cfRule>
  </conditionalFormatting>
  <conditionalFormatting sqref="B325:R331">
    <cfRule type="cellIs" dxfId="1885" priority="135" operator="equal">
      <formula>""</formula>
    </cfRule>
  </conditionalFormatting>
  <conditionalFormatting sqref="B317:R324">
    <cfRule type="cellIs" dxfId="1884" priority="134" operator="equal">
      <formula>""</formula>
    </cfRule>
  </conditionalFormatting>
  <conditionalFormatting sqref="B308:R310">
    <cfRule type="cellIs" dxfId="1883" priority="133" operator="equal">
      <formula>""</formula>
    </cfRule>
  </conditionalFormatting>
  <conditionalFormatting sqref="Q376">
    <cfRule type="expression" dxfId="1882" priority="129">
      <formula>AND($Q376&lt;&gt;"",$Q376&lt;120)</formula>
    </cfRule>
  </conditionalFormatting>
  <conditionalFormatting sqref="C374">
    <cfRule type="cellIs" dxfId="1881" priority="131" operator="equal">
      <formula>""</formula>
    </cfRule>
  </conditionalFormatting>
  <conditionalFormatting sqref="G374 N374">
    <cfRule type="expression" dxfId="1880" priority="130">
      <formula>G$4=""</formula>
    </cfRule>
  </conditionalFormatting>
  <conditionalFormatting sqref="B376 G376 I376 N376 Q376 B380:R381 B414:R429">
    <cfRule type="cellIs" dxfId="1879" priority="132" operator="equal">
      <formula>""</formula>
    </cfRule>
  </conditionalFormatting>
  <conditionalFormatting sqref="B433:R433">
    <cfRule type="cellIs" dxfId="1878" priority="128" operator="equal">
      <formula>""</formula>
    </cfRule>
  </conditionalFormatting>
  <conditionalFormatting sqref="B436:F436">
    <cfRule type="cellIs" dxfId="1877" priority="127" operator="equal">
      <formula>""</formula>
    </cfRule>
  </conditionalFormatting>
  <conditionalFormatting sqref="B380:R380">
    <cfRule type="expression" dxfId="1876" priority="126">
      <formula>AND($C374&lt;&gt;"",B380="")</formula>
    </cfRule>
  </conditionalFormatting>
  <conditionalFormatting sqref="B385:R390 B406:R413">
    <cfRule type="cellIs" dxfId="1875" priority="125" operator="equal">
      <formula>""</formula>
    </cfRule>
  </conditionalFormatting>
  <conditionalFormatting sqref="B399:R405">
    <cfRule type="cellIs" dxfId="1874" priority="124" operator="equal">
      <formula>""</formula>
    </cfRule>
  </conditionalFormatting>
  <conditionalFormatting sqref="B391:R398">
    <cfRule type="cellIs" dxfId="1873" priority="123" operator="equal">
      <formula>""</formula>
    </cfRule>
  </conditionalFormatting>
  <conditionalFormatting sqref="B382:R384">
    <cfRule type="cellIs" dxfId="1872" priority="122" operator="equal">
      <formula>""</formula>
    </cfRule>
  </conditionalFormatting>
  <conditionalFormatting sqref="Q450">
    <cfRule type="expression" dxfId="1871" priority="118">
      <formula>AND($Q450&lt;&gt;"",$Q450&lt;120)</formula>
    </cfRule>
  </conditionalFormatting>
  <conditionalFormatting sqref="C448">
    <cfRule type="cellIs" dxfId="1870" priority="120" operator="equal">
      <formula>""</formula>
    </cfRule>
  </conditionalFormatting>
  <conditionalFormatting sqref="G448 N448">
    <cfRule type="expression" dxfId="1869" priority="119">
      <formula>G$4=""</formula>
    </cfRule>
  </conditionalFormatting>
  <conditionalFormatting sqref="B450 G450 I450 N450 Q450 B454:R455 B488:R503">
    <cfRule type="cellIs" dxfId="1868" priority="121" operator="equal">
      <formula>""</formula>
    </cfRule>
  </conditionalFormatting>
  <conditionalFormatting sqref="B507:R507">
    <cfRule type="cellIs" dxfId="1867" priority="117" operator="equal">
      <formula>""</formula>
    </cfRule>
  </conditionalFormatting>
  <conditionalFormatting sqref="B510:F510">
    <cfRule type="cellIs" dxfId="1866" priority="116" operator="equal">
      <formula>""</formula>
    </cfRule>
  </conditionalFormatting>
  <conditionalFormatting sqref="B454:R454">
    <cfRule type="expression" dxfId="1865" priority="115">
      <formula>AND($C448&lt;&gt;"",B454="")</formula>
    </cfRule>
  </conditionalFormatting>
  <conditionalFormatting sqref="B459:R464 B480:R487">
    <cfRule type="cellIs" dxfId="1864" priority="114" operator="equal">
      <formula>""</formula>
    </cfRule>
  </conditionalFormatting>
  <conditionalFormatting sqref="B473:R479">
    <cfRule type="cellIs" dxfId="1863" priority="113" operator="equal">
      <formula>""</formula>
    </cfRule>
  </conditionalFormatting>
  <conditionalFormatting sqref="B465:R472">
    <cfRule type="cellIs" dxfId="1862" priority="112" operator="equal">
      <formula>""</formula>
    </cfRule>
  </conditionalFormatting>
  <conditionalFormatting sqref="B456:R458">
    <cfRule type="cellIs" dxfId="1861" priority="111" operator="equal">
      <formula>""</formula>
    </cfRule>
  </conditionalFormatting>
  <conditionalFormatting sqref="Q524">
    <cfRule type="expression" dxfId="1860" priority="107">
      <formula>AND($Q524&lt;&gt;"",$Q524&lt;120)</formula>
    </cfRule>
  </conditionalFormatting>
  <conditionalFormatting sqref="C522">
    <cfRule type="cellIs" dxfId="1859" priority="109" operator="equal">
      <formula>""</formula>
    </cfRule>
  </conditionalFormatting>
  <conditionalFormatting sqref="G522 N522">
    <cfRule type="expression" dxfId="1858" priority="108">
      <formula>G$4=""</formula>
    </cfRule>
  </conditionalFormatting>
  <conditionalFormatting sqref="B524 G524 I524 N524 Q524 B528:R529 B562:R577">
    <cfRule type="cellIs" dxfId="1857" priority="110" operator="equal">
      <formula>""</formula>
    </cfRule>
  </conditionalFormatting>
  <conditionalFormatting sqref="B581:R581">
    <cfRule type="cellIs" dxfId="1856" priority="106" operator="equal">
      <formula>""</formula>
    </cfRule>
  </conditionalFormatting>
  <conditionalFormatting sqref="B584:F584">
    <cfRule type="cellIs" dxfId="1855" priority="105" operator="equal">
      <formula>""</formula>
    </cfRule>
  </conditionalFormatting>
  <conditionalFormatting sqref="B528:R528">
    <cfRule type="expression" dxfId="1854" priority="104">
      <formula>AND($C522&lt;&gt;"",B528="")</formula>
    </cfRule>
  </conditionalFormatting>
  <conditionalFormatting sqref="B533:R538 B554:R561">
    <cfRule type="cellIs" dxfId="1853" priority="103" operator="equal">
      <formula>""</formula>
    </cfRule>
  </conditionalFormatting>
  <conditionalFormatting sqref="B547:R553">
    <cfRule type="cellIs" dxfId="1852" priority="102" operator="equal">
      <formula>""</formula>
    </cfRule>
  </conditionalFormatting>
  <conditionalFormatting sqref="B539:R546">
    <cfRule type="cellIs" dxfId="1851" priority="101" operator="equal">
      <formula>""</formula>
    </cfRule>
  </conditionalFormatting>
  <conditionalFormatting sqref="B530:R532">
    <cfRule type="cellIs" dxfId="1850" priority="100" operator="equal">
      <formula>""</formula>
    </cfRule>
  </conditionalFormatting>
  <conditionalFormatting sqref="Q598">
    <cfRule type="expression" dxfId="1849" priority="96">
      <formula>AND($Q598&lt;&gt;"",$Q598&lt;120)</formula>
    </cfRule>
  </conditionalFormatting>
  <conditionalFormatting sqref="C596">
    <cfRule type="cellIs" dxfId="1848" priority="98" operator="equal">
      <formula>""</formula>
    </cfRule>
  </conditionalFormatting>
  <conditionalFormatting sqref="G596 N596">
    <cfRule type="expression" dxfId="1847" priority="97">
      <formula>G$4=""</formula>
    </cfRule>
  </conditionalFormatting>
  <conditionalFormatting sqref="B598 G598 I598 N598 Q598 B602:R603 B636:R651">
    <cfRule type="cellIs" dxfId="1846" priority="99" operator="equal">
      <formula>""</formula>
    </cfRule>
  </conditionalFormatting>
  <conditionalFormatting sqref="B655:R655">
    <cfRule type="cellIs" dxfId="1845" priority="95" operator="equal">
      <formula>""</formula>
    </cfRule>
  </conditionalFormatting>
  <conditionalFormatting sqref="B658:F658">
    <cfRule type="cellIs" dxfId="1844" priority="94" operator="equal">
      <formula>""</formula>
    </cfRule>
  </conditionalFormatting>
  <conditionalFormatting sqref="B602:R602">
    <cfRule type="expression" dxfId="1843" priority="93">
      <formula>AND($C596&lt;&gt;"",B602="")</formula>
    </cfRule>
  </conditionalFormatting>
  <conditionalFormatting sqref="B607:R612 B628:R635">
    <cfRule type="cellIs" dxfId="1842" priority="92" operator="equal">
      <formula>""</formula>
    </cfRule>
  </conditionalFormatting>
  <conditionalFormatting sqref="B621:R627">
    <cfRule type="cellIs" dxfId="1841" priority="91" operator="equal">
      <formula>""</formula>
    </cfRule>
  </conditionalFormatting>
  <conditionalFormatting sqref="B613:R620">
    <cfRule type="cellIs" dxfId="1840" priority="90" operator="equal">
      <formula>""</formula>
    </cfRule>
  </conditionalFormatting>
  <conditionalFormatting sqref="B604:R606">
    <cfRule type="cellIs" dxfId="1839" priority="89" operator="equal">
      <formula>""</formula>
    </cfRule>
  </conditionalFormatting>
  <conditionalFormatting sqref="Q672">
    <cfRule type="expression" dxfId="1838" priority="85">
      <formula>AND($Q672&lt;&gt;"",$Q672&lt;120)</formula>
    </cfRule>
  </conditionalFormatting>
  <conditionalFormatting sqref="C670">
    <cfRule type="cellIs" dxfId="1837" priority="87" operator="equal">
      <formula>""</formula>
    </cfRule>
  </conditionalFormatting>
  <conditionalFormatting sqref="G670 N670">
    <cfRule type="expression" dxfId="1836" priority="86">
      <formula>G$4=""</formula>
    </cfRule>
  </conditionalFormatting>
  <conditionalFormatting sqref="B672 G672 I672 N672 Q672 B676:R677 B710:R725">
    <cfRule type="cellIs" dxfId="1835" priority="88" operator="equal">
      <formula>""</formula>
    </cfRule>
  </conditionalFormatting>
  <conditionalFormatting sqref="B729:R729">
    <cfRule type="cellIs" dxfId="1834" priority="84" operator="equal">
      <formula>""</formula>
    </cfRule>
  </conditionalFormatting>
  <conditionalFormatting sqref="B732:F732">
    <cfRule type="cellIs" dxfId="1833" priority="83" operator="equal">
      <formula>""</formula>
    </cfRule>
  </conditionalFormatting>
  <conditionalFormatting sqref="B676:R676">
    <cfRule type="expression" dxfId="1832" priority="82">
      <formula>AND($C670&lt;&gt;"",B676="")</formula>
    </cfRule>
  </conditionalFormatting>
  <conditionalFormatting sqref="B681:R686 B702:R709">
    <cfRule type="cellIs" dxfId="1831" priority="81" operator="equal">
      <formula>""</formula>
    </cfRule>
  </conditionalFormatting>
  <conditionalFormatting sqref="B695:R701">
    <cfRule type="cellIs" dxfId="1830" priority="80" operator="equal">
      <formula>""</formula>
    </cfRule>
  </conditionalFormatting>
  <conditionalFormatting sqref="B687:R694">
    <cfRule type="cellIs" dxfId="1829" priority="79" operator="equal">
      <formula>""</formula>
    </cfRule>
  </conditionalFormatting>
  <conditionalFormatting sqref="B678:R680">
    <cfRule type="cellIs" dxfId="1828" priority="78" operator="equal">
      <formula>""</formula>
    </cfRule>
  </conditionalFormatting>
  <conditionalFormatting sqref="Q746">
    <cfRule type="expression" dxfId="1827" priority="74">
      <formula>AND($Q746&lt;&gt;"",$Q746&lt;120)</formula>
    </cfRule>
  </conditionalFormatting>
  <conditionalFormatting sqref="C744">
    <cfRule type="cellIs" dxfId="1826" priority="76" operator="equal">
      <formula>""</formula>
    </cfRule>
  </conditionalFormatting>
  <conditionalFormatting sqref="G744 N744">
    <cfRule type="expression" dxfId="1825" priority="75">
      <formula>G$4=""</formula>
    </cfRule>
  </conditionalFormatting>
  <conditionalFormatting sqref="B746 G746 I746 N746 Q746 B750:R751 B784:R799">
    <cfRule type="cellIs" dxfId="1824" priority="77" operator="equal">
      <formula>""</formula>
    </cfRule>
  </conditionalFormatting>
  <conditionalFormatting sqref="B803:R803">
    <cfRule type="cellIs" dxfId="1823" priority="73" operator="equal">
      <formula>""</formula>
    </cfRule>
  </conditionalFormatting>
  <conditionalFormatting sqref="B806:F806">
    <cfRule type="cellIs" dxfId="1822" priority="72" operator="equal">
      <formula>""</formula>
    </cfRule>
  </conditionalFormatting>
  <conditionalFormatting sqref="B750:R750">
    <cfRule type="expression" dxfId="1821" priority="71">
      <formula>AND($C744&lt;&gt;"",B750="")</formula>
    </cfRule>
  </conditionalFormatting>
  <conditionalFormatting sqref="B755:R760 B776:R783">
    <cfRule type="cellIs" dxfId="1820" priority="70" operator="equal">
      <formula>""</formula>
    </cfRule>
  </conditionalFormatting>
  <conditionalFormatting sqref="B769:R775">
    <cfRule type="cellIs" dxfId="1819" priority="69" operator="equal">
      <formula>""</formula>
    </cfRule>
  </conditionalFormatting>
  <conditionalFormatting sqref="B761:R768">
    <cfRule type="cellIs" dxfId="1818" priority="68" operator="equal">
      <formula>""</formula>
    </cfRule>
  </conditionalFormatting>
  <conditionalFormatting sqref="B752:R754">
    <cfRule type="cellIs" dxfId="1817" priority="67" operator="equal">
      <formula>""</formula>
    </cfRule>
  </conditionalFormatting>
  <conditionalFormatting sqref="Q820">
    <cfRule type="expression" dxfId="1816" priority="63">
      <formula>AND($Q820&lt;&gt;"",$Q820&lt;120)</formula>
    </cfRule>
  </conditionalFormatting>
  <conditionalFormatting sqref="C818">
    <cfRule type="cellIs" dxfId="1815" priority="65" operator="equal">
      <formula>""</formula>
    </cfRule>
  </conditionalFormatting>
  <conditionalFormatting sqref="G818 N818">
    <cfRule type="expression" dxfId="1814" priority="64">
      <formula>G$4=""</formula>
    </cfRule>
  </conditionalFormatting>
  <conditionalFormatting sqref="B820 G820 I820 N820 Q820 B824:R825 B858:R873">
    <cfRule type="cellIs" dxfId="1813" priority="66" operator="equal">
      <formula>""</formula>
    </cfRule>
  </conditionalFormatting>
  <conditionalFormatting sqref="B877:R877">
    <cfRule type="cellIs" dxfId="1812" priority="62" operator="equal">
      <formula>""</formula>
    </cfRule>
  </conditionalFormatting>
  <conditionalFormatting sqref="B880:F880">
    <cfRule type="cellIs" dxfId="1811" priority="61" operator="equal">
      <formula>""</formula>
    </cfRule>
  </conditionalFormatting>
  <conditionalFormatting sqref="B824:R824">
    <cfRule type="expression" dxfId="1810" priority="60">
      <formula>AND($C818&lt;&gt;"",B824="")</formula>
    </cfRule>
  </conditionalFormatting>
  <conditionalFormatting sqref="B829:R834 B850:R857">
    <cfRule type="cellIs" dxfId="1809" priority="59" operator="equal">
      <formula>""</formula>
    </cfRule>
  </conditionalFormatting>
  <conditionalFormatting sqref="B843:R849">
    <cfRule type="cellIs" dxfId="1808" priority="58" operator="equal">
      <formula>""</formula>
    </cfRule>
  </conditionalFormatting>
  <conditionalFormatting sqref="B835:R842">
    <cfRule type="cellIs" dxfId="1807" priority="57" operator="equal">
      <formula>""</formula>
    </cfRule>
  </conditionalFormatting>
  <conditionalFormatting sqref="B826:R828">
    <cfRule type="cellIs" dxfId="1806" priority="56" operator="equal">
      <formula>""</formula>
    </cfRule>
  </conditionalFormatting>
  <conditionalFormatting sqref="Q894">
    <cfRule type="expression" dxfId="1805" priority="52">
      <formula>AND($Q894&lt;&gt;"",$Q894&lt;120)</formula>
    </cfRule>
  </conditionalFormatting>
  <conditionalFormatting sqref="C892">
    <cfRule type="cellIs" dxfId="1804" priority="54" operator="equal">
      <formula>""</formula>
    </cfRule>
  </conditionalFormatting>
  <conditionalFormatting sqref="G892 N892">
    <cfRule type="expression" dxfId="1803" priority="53">
      <formula>G$4=""</formula>
    </cfRule>
  </conditionalFormatting>
  <conditionalFormatting sqref="B894 G894 I894 N894 Q894 B898:R899 B932:R947">
    <cfRule type="cellIs" dxfId="1802" priority="55" operator="equal">
      <formula>""</formula>
    </cfRule>
  </conditionalFormatting>
  <conditionalFormatting sqref="B951:R951">
    <cfRule type="cellIs" dxfId="1801" priority="51" operator="equal">
      <formula>""</formula>
    </cfRule>
  </conditionalFormatting>
  <conditionalFormatting sqref="B954:F954">
    <cfRule type="cellIs" dxfId="1800" priority="50" operator="equal">
      <formula>""</formula>
    </cfRule>
  </conditionalFormatting>
  <conditionalFormatting sqref="B898:R898">
    <cfRule type="expression" dxfId="1799" priority="49">
      <formula>AND($C892&lt;&gt;"",B898="")</formula>
    </cfRule>
  </conditionalFormatting>
  <conditionalFormatting sqref="B903:R908 B924:R931">
    <cfRule type="cellIs" dxfId="1798" priority="48" operator="equal">
      <formula>""</formula>
    </cfRule>
  </conditionalFormatting>
  <conditionalFormatting sqref="B917:R923">
    <cfRule type="cellIs" dxfId="1797" priority="47" operator="equal">
      <formula>""</formula>
    </cfRule>
  </conditionalFormatting>
  <conditionalFormatting sqref="B909:R916">
    <cfRule type="cellIs" dxfId="1796" priority="46" operator="equal">
      <formula>""</formula>
    </cfRule>
  </conditionalFormatting>
  <conditionalFormatting sqref="B900:R902">
    <cfRule type="cellIs" dxfId="1795" priority="45" operator="equal">
      <formula>""</formula>
    </cfRule>
  </conditionalFormatting>
  <conditionalFormatting sqref="Q968">
    <cfRule type="expression" dxfId="1794" priority="41">
      <formula>AND($Q968&lt;&gt;"",$Q968&lt;120)</formula>
    </cfRule>
  </conditionalFormatting>
  <conditionalFormatting sqref="C966">
    <cfRule type="cellIs" dxfId="1793" priority="43" operator="equal">
      <formula>""</formula>
    </cfRule>
  </conditionalFormatting>
  <conditionalFormatting sqref="G966 N966">
    <cfRule type="expression" dxfId="1792" priority="42">
      <formula>G$4=""</formula>
    </cfRule>
  </conditionalFormatting>
  <conditionalFormatting sqref="B968 G968 I968 N968 Q968 B972:R973 B1006:R1021">
    <cfRule type="cellIs" dxfId="1791" priority="44" operator="equal">
      <formula>""</formula>
    </cfRule>
  </conditionalFormatting>
  <conditionalFormatting sqref="B1025:R1025">
    <cfRule type="cellIs" dxfId="1790" priority="40" operator="equal">
      <formula>""</formula>
    </cfRule>
  </conditionalFormatting>
  <conditionalFormatting sqref="B1028:F1028">
    <cfRule type="cellIs" dxfId="1789" priority="39" operator="equal">
      <formula>""</formula>
    </cfRule>
  </conditionalFormatting>
  <conditionalFormatting sqref="B972:R972">
    <cfRule type="expression" dxfId="1788" priority="38">
      <formula>AND($C966&lt;&gt;"",B972="")</formula>
    </cfRule>
  </conditionalFormatting>
  <conditionalFormatting sqref="B977:R982 B998:R1005">
    <cfRule type="cellIs" dxfId="1787" priority="37" operator="equal">
      <formula>""</formula>
    </cfRule>
  </conditionalFormatting>
  <conditionalFormatting sqref="B991:R997">
    <cfRule type="cellIs" dxfId="1786" priority="36" operator="equal">
      <formula>""</formula>
    </cfRule>
  </conditionalFormatting>
  <conditionalFormatting sqref="B983:R990">
    <cfRule type="cellIs" dxfId="1785" priority="35" operator="equal">
      <formula>""</formula>
    </cfRule>
  </conditionalFormatting>
  <conditionalFormatting sqref="B974:R976">
    <cfRule type="cellIs" dxfId="1784" priority="34" operator="equal">
      <formula>""</formula>
    </cfRule>
  </conditionalFormatting>
  <conditionalFormatting sqref="Q1042">
    <cfRule type="expression" dxfId="1783" priority="30">
      <formula>AND($Q1042&lt;&gt;"",$Q1042&lt;120)</formula>
    </cfRule>
  </conditionalFormatting>
  <conditionalFormatting sqref="C1040">
    <cfRule type="cellIs" dxfId="1782" priority="32" operator="equal">
      <formula>""</formula>
    </cfRule>
  </conditionalFormatting>
  <conditionalFormatting sqref="G1040 N1040">
    <cfRule type="expression" dxfId="1781" priority="31">
      <formula>G$4=""</formula>
    </cfRule>
  </conditionalFormatting>
  <conditionalFormatting sqref="B1042 G1042 I1042 N1042 Q1042 B1046:R1047 B1080:R1095">
    <cfRule type="cellIs" dxfId="1780" priority="33" operator="equal">
      <formula>""</formula>
    </cfRule>
  </conditionalFormatting>
  <conditionalFormatting sqref="B1099:R1099">
    <cfRule type="cellIs" dxfId="1779" priority="29" operator="equal">
      <formula>""</formula>
    </cfRule>
  </conditionalFormatting>
  <conditionalFormatting sqref="B1102:F1102">
    <cfRule type="cellIs" dxfId="1778" priority="28" operator="equal">
      <formula>""</formula>
    </cfRule>
  </conditionalFormatting>
  <conditionalFormatting sqref="B1046:R1046">
    <cfRule type="expression" dxfId="1777" priority="27">
      <formula>AND($C1040&lt;&gt;"",B1046="")</formula>
    </cfRule>
  </conditionalFormatting>
  <conditionalFormatting sqref="B1051:R1056 B1072:R1079">
    <cfRule type="cellIs" dxfId="1776" priority="26" operator="equal">
      <formula>""</formula>
    </cfRule>
  </conditionalFormatting>
  <conditionalFormatting sqref="B1065:R1071">
    <cfRule type="cellIs" dxfId="1775" priority="25" operator="equal">
      <formula>""</formula>
    </cfRule>
  </conditionalFormatting>
  <conditionalFormatting sqref="B1057:R1064">
    <cfRule type="cellIs" dxfId="1774" priority="24" operator="equal">
      <formula>""</formula>
    </cfRule>
  </conditionalFormatting>
  <conditionalFormatting sqref="B1048:R1050">
    <cfRule type="cellIs" dxfId="1773" priority="23" operator="equal">
      <formula>""</formula>
    </cfRule>
  </conditionalFormatting>
  <conditionalFormatting sqref="Q1116">
    <cfRule type="expression" dxfId="1772" priority="19">
      <formula>AND($Q1116&lt;&gt;"",$Q1116&lt;120)</formula>
    </cfRule>
  </conditionalFormatting>
  <conditionalFormatting sqref="C1114">
    <cfRule type="cellIs" dxfId="1771" priority="21" operator="equal">
      <formula>""</formula>
    </cfRule>
  </conditionalFormatting>
  <conditionalFormatting sqref="G1114 N1114">
    <cfRule type="expression" dxfId="1770" priority="20">
      <formula>G$4=""</formula>
    </cfRule>
  </conditionalFormatting>
  <conditionalFormatting sqref="B1116 G1116 I1116 N1116 Q1116 B1120:R1121 B1154:R1169">
    <cfRule type="cellIs" dxfId="1769" priority="22" operator="equal">
      <formula>""</formula>
    </cfRule>
  </conditionalFormatting>
  <conditionalFormatting sqref="B1173:R1173">
    <cfRule type="cellIs" dxfId="1768" priority="18" operator="equal">
      <formula>""</formula>
    </cfRule>
  </conditionalFormatting>
  <conditionalFormatting sqref="B1176:F1176">
    <cfRule type="cellIs" dxfId="1767" priority="17" operator="equal">
      <formula>""</formula>
    </cfRule>
  </conditionalFormatting>
  <conditionalFormatting sqref="B1120:R1120">
    <cfRule type="expression" dxfId="1766" priority="16">
      <formula>AND($C1114&lt;&gt;"",B1120="")</formula>
    </cfRule>
  </conditionalFormatting>
  <conditionalFormatting sqref="B1125:R1130 B1146:R1153">
    <cfRule type="cellIs" dxfId="1765" priority="15" operator="equal">
      <formula>""</formula>
    </cfRule>
  </conditionalFormatting>
  <conditionalFormatting sqref="B1139:R1145">
    <cfRule type="cellIs" dxfId="1764" priority="14" operator="equal">
      <formula>""</formula>
    </cfRule>
  </conditionalFormatting>
  <conditionalFormatting sqref="B1131:R1138">
    <cfRule type="cellIs" dxfId="1763" priority="13" operator="equal">
      <formula>""</formula>
    </cfRule>
  </conditionalFormatting>
  <conditionalFormatting sqref="B1122:R1124">
    <cfRule type="cellIs" dxfId="1762" priority="12" operator="equal">
      <formula>""</formula>
    </cfRule>
  </conditionalFormatting>
  <conditionalFormatting sqref="Q1190">
    <cfRule type="expression" dxfId="1761" priority="8">
      <formula>AND($Q1190&lt;&gt;"",$Q1190&lt;120)</formula>
    </cfRule>
  </conditionalFormatting>
  <conditionalFormatting sqref="C1188">
    <cfRule type="cellIs" dxfId="1760" priority="10" operator="equal">
      <formula>""</formula>
    </cfRule>
  </conditionalFormatting>
  <conditionalFormatting sqref="G1188 N1188">
    <cfRule type="expression" dxfId="1759" priority="9">
      <formula>G$4=""</formula>
    </cfRule>
  </conditionalFormatting>
  <conditionalFormatting sqref="B1190 G1190 I1190 N1190 Q1190 B1194:R1195 B1228:R1243">
    <cfRule type="cellIs" dxfId="1758" priority="11" operator="equal">
      <formula>""</formula>
    </cfRule>
  </conditionalFormatting>
  <conditionalFormatting sqref="B1247:R1247">
    <cfRule type="cellIs" dxfId="1757" priority="7" operator="equal">
      <formula>""</formula>
    </cfRule>
  </conditionalFormatting>
  <conditionalFormatting sqref="B1250:F1250">
    <cfRule type="cellIs" dxfId="1756" priority="6" operator="equal">
      <formula>""</formula>
    </cfRule>
  </conditionalFormatting>
  <conditionalFormatting sqref="B1194:R1194">
    <cfRule type="expression" dxfId="1755" priority="5">
      <formula>AND($C1188&lt;&gt;"",B1194="")</formula>
    </cfRule>
  </conditionalFormatting>
  <conditionalFormatting sqref="B1199:R1204 B1220:R1227">
    <cfRule type="cellIs" dxfId="1754" priority="4" operator="equal">
      <formula>""</formula>
    </cfRule>
  </conditionalFormatting>
  <conditionalFormatting sqref="B1213:R1219">
    <cfRule type="cellIs" dxfId="1753" priority="3" operator="equal">
      <formula>""</formula>
    </cfRule>
  </conditionalFormatting>
  <conditionalFormatting sqref="B1205:R1212">
    <cfRule type="cellIs" dxfId="1752" priority="2" operator="equal">
      <formula>""</formula>
    </cfRule>
  </conditionalFormatting>
  <conditionalFormatting sqref="B1196:R1198">
    <cfRule type="cellIs" dxfId="1751" priority="1" operator="equal">
      <formula>""</formula>
    </cfRule>
  </conditionalFormatting>
  <dataValidations count="11">
    <dataValidation type="decimal" operator="greaterThan" allowBlank="1" showInputMessage="1" showErrorMessage="1" sqref="E63:F63 N63:P63 N3636:P3685 F3636:F3685 N3562:P3611 F3562:F3611 E3689:F3689 N3689:P3689 E3097:F3097 N3097:P3097 E137:F137 N137:P137 E3615:F3615 N3615:P3615 E1173:F1173 N1173:P1173 N3488:P3537 F3488:F3537 E211:F211 N211:P211 E3541:F3541 N3541:P3541 E285:F285 N285:P285 N3414:P3463 F3414:F3463 E359:F359 N359:P359 E3467:F3467 N3467:P3467 E433:F433 N433:P433 N3340:P3389 F3340:F3389 E507:F507 N507:P507 E3393:F3393 N3393:P3393 E581:F581 N581:P581 N3266:P3315 F3266:F3315 E655:F655 N655:P655 E3319:F3319 N3319:P3319 E729:F729 N729:P729 N3192:P3241 F3192:F3241 E803:F803 N803:P803 E3245:F3245 N3245:P3245 E877:F877 N877:P877 N3118:P3167 F3118:F3167 E951:F951 N951:P951 E3171:F3171 N3171:P3171 E1025:F1025 N1025:P1025 N3044:P3093 F3044:F3093 E1099:F1099 N1099:P1099 E1321:F1321 N1321:P1321 N1268:P1317 F1268:F1317 E1395:F1395 N1395:P1395 N1342:P1391 F1342:F1391 E1469:F1469 N1469:P1469 N1416:P1465 F1416:F1465 E1543:F1543 N1543:P1543 N1490:P1539 F1490:F1539 E1617:F1617 N1617:P1617 N1564:P1613 F1564:F1613 E1691:F1691 N1691:P1691 N1638:P1687 F1638:F1687 E1765:F1765 N1765:P1765 N1712:P1761 F1712:F1761 E1839:F1839 N1839:P1839 N1786:P1835 F1786:F1835 E1913:F1913 N1913:P1913 N1860:P1909 F1860:F1909 E1987:F1987 N1987:P1987 N1934:P1983 F1934:F1983 E2061:F2061 N2061:P2061 N2008:P2057 F2008:F2057 E2135:F2135 N2135:P2135 N2082:P2131 F2082:F2131 E2209:F2209 N2209:P2209 N2156:P2205 F2156:F2205 E2283:F2283 N2283:P2283 N2230:P2279 F2230:F2279 E2357:F2357 N2357:P2357 N2304:P2353 F2304:F2353 E2431:F2431 N2431:P2431 N2378:P2427 F2378:F2427 E2505:F2505 N2505:P2505 N2452:P2501 F2452:F2501 E2579:F2579 N2579:P2579 N2526:P2575 F2526:F2575 E2653:F2653 N2653:P2653 N2600:P2649 F2600:F2649 E2727:F2727 N2727:P2727 N2674:P2723 F2674:F2723 E2801:F2801 N2801:P2801 N2748:P2797 F2748:F2797 E2875:F2875 N2875:P2875 N2822:P2871 F2822:F2871 E2949:F2949 N2949:P2949 N2896:P2945 F2896:F2945 E3023:F3023 N3023:P3023 N2970:P3019 F2970:F3019 E1247:F1247 N1247:P1247" xr:uid="{1A6B7EB6-B42D-4FA2-A2CC-4DD02E132B1D}">
      <formula1>0</formula1>
    </dataValidation>
    <dataValidation type="decimal" imeMode="halfAlpha" operator="greaterThan" allowBlank="1" showInputMessage="1" showErrorMessage="1" sqref="Q3632 Q1856 Q1782 Q2744 Q2152 Q2300 Q2818 Q3558 Q1708 Q1930 Q2448 Q3484 Q1634 Q2522 Q2892 Q3410 Q1560 Q2004 Q2226 Q3336 Q1486 Q2670 Q2966 Q3262 Q1412 Q2078 Q2596 Q3188 Q1338 Q2374 Q3040 Q3114 Q1264" xr:uid="{CC375615-92EB-4E49-B36F-B6471E1C4172}">
      <formula1>0</formula1>
    </dataValidation>
    <dataValidation type="decimal" operator="greaterThanOrEqual" allowBlank="1" showInputMessage="1" showErrorMessage="1" sqref="G63:M63 G3689:M3689 G137:M137 G1173:M1173 G211:M211 G285:M285 G359:M359 G433:M433 G507:M507 G581:M581 G655:M655 G729:M729 G803:M803 G877:M877 G951:M951 G1025:M1025 G1099:M1099 G1321:M1321 G1395:M1395 G1469:M1469 G1543:M1543 G1617:M1617 G1691:M1691 G1765:M1765 G1839:M1839 G1913:M1913 G1987:M1987 G2061:M2061 G2135:M2135 G2209:M2209 G2283:M2283 G2357:M2357 G2431:M2431 G2505:M2505 G2579:M2579 G2653:M2653 G2727:M2727 G2801:M2801 G2875:M2875 G2949:M2949 G3023:M3023 G3097:M3097 G3171:M3171 G3245:M3245 G3319:M3319 G3393:M3393 G3467:M3467 G3541:M3541 G3615:M3615 G1247:M1247" xr:uid="{95D4FE83-81E8-49C6-8254-59E91C4D9BE1}">
      <formula1>0</formula1>
    </dataValidation>
    <dataValidation type="decimal" imeMode="halfAlpha" operator="greaterThanOrEqual" allowBlank="1" showInputMessage="1" showErrorMessage="1" sqref="I3636:M3685 I3562:M3611 Q80 I3488:M3537 I3414:M3463 I3340:M3389 I3266:M3315 I3192:M3241 I3118:M3167 I3044:M3093 I2970:M3019 I2896:M2945 I2822:M2871 I2748:M2797 I2674:M2723 I2600:M2649 I2526:M2575 I1268:M1317 I1342:M1391 I1416:M1465 I1490:M1539 I1564:M1613 I1638:M1687 I1712:M1761 I1786:M1835 I1860:M1909 I1934:M1983 I2008:M2057 I2082:M2131 I2156:M2205 I2230:M2279 I2304:M2353 I2378:M2427 I2452:M2501 Q6 Q154 Q228 Q302 Q376 Q450 Q524 Q598 Q672 Q746 Q820 Q894 Q968 Q1042 Q1116 Q1190" xr:uid="{AB859187-549D-4E63-97D1-43128B4E5851}">
      <formula1>0</formula1>
    </dataValidation>
    <dataValidation imeMode="halfAlpha" operator="greaterThan" allowBlank="1" showInputMessage="1" showErrorMessage="1" sqref="G2744:H2744 G3484:H3484 G3558:H3558 G3114:H3114 G3410:H3410 G3336:H3336 G3262:H3262 G3188:H3188 G2818:H2818 G3040:H3040 G2966:H2966 G2892:H2892 G1264:H1264 G1338:H1338 G1486:H1486 G1412:H1412 G2004:H2004 G1560:H1560 G1634:H1634 G1708:H1708 G1782:H1782 G1856:H1856 G1930:H1930 G2078:H2078 G3632:H3632 G2152:H2152 G2226:H2226 G2300:H2300 G2374:H2374 G2448:H2448 G2522:H2522 G2596:H2596 G2670:H2670" xr:uid="{E54B77E7-2DA5-43C7-89DD-EDC4924792B4}"/>
    <dataValidation type="decimal" errorStyle="warning" operator="greaterThanOrEqual" allowBlank="1" showInputMessage="1" showErrorMessage="1" error="数値で入力されていません" prompt="数値で入力してください" sqref="F1120:H1169 N10:P59 F158:H207 F232:H281 F306:H355 F380:H429 F454:H503 F528:H577 F602:H651 F676:H725 F750:H799 F824:H873 F898:H947 F972:H1021 F1046:H1095 F10:H59 N84:P133 F84:H133 N158:P207 N232:P281 N306:P355 N380:P429 N454:P503 N528:P577 N602:P651 N676:P725 N750:P799 N824:P873 N898:P947 N972:P1021 N1046:P1095 N1120:P1169 N1194:P1243 F1194:H1243" xr:uid="{E426F914-B089-4BA1-B486-67DC23CC2F91}">
      <formula1>0</formula1>
    </dataValidation>
    <dataValidation imeMode="halfAlpha" operator="greaterThan" allowBlank="1" showInputMessage="1" prompt="銘板記載の性能を記入" sqref="G6:H6 G80:H80 G154:H154 G228:H228 G302:H302 G376:H376 G450:H450 G524:H524 G598:H598 G672:H672 G746:H746 G820:H820 G894:H894 G968:H968 G1042:H1042 G1116:H1116 G1190:H1190" xr:uid="{32E5CC0E-7CB7-44F2-915C-B159EA579494}"/>
    <dataValidation type="decimal" imeMode="halfAlpha" operator="greaterThanOrEqual" allowBlank="1" showInputMessage="1" showErrorMessage="1" error="数値で入力が必要です" prompt="最大防煙区画面積" sqref="I6:L6 I80:L80 I154:L154 I228:L228 I302:L302 I376:L376 I450:L450 I524:L524 I598:L598 I672:L672 I746:L746 I820:L820 I894:L894 I968:L968 I1042:L1042 I1116:L1116 I1190:L1190" xr:uid="{D88DDFB7-C911-441C-B4EE-EC139EB6807E}">
      <formula1>0</formula1>
    </dataValidation>
    <dataValidation imeMode="halfAlpha" allowBlank="1" showInputMessage="1" showErrorMessage="1" prompt="排煙機の受け持つ防炎区画_x000a_１の場合・・・１倍_x000a_２の場合・・・２倍" sqref="N1190:O1190 N80:O80 N154:O154 N228:O228 N302:O302 N376:O376 N450:O450 N524:O524 N598:O598 N672:O672 N746:O746 N820:O820 N894:O894 N968:O968 N1042:O1042 N1116:O1116" xr:uid="{CC9E5EE1-5987-4FA7-8582-D4CEB2E43AD9}"/>
    <dataValidation type="decimal" errorStyle="warning" operator="greaterThanOrEqual" allowBlank="1" showInputMessage="1" showErrorMessage="1" error="数値で入力されていません" prompt="数値入力_x000a_V=60Avm_x000a_A:排煙口面積_x000a_vm:測定風速" sqref="I10:M59 I84:M133 I158:M207 I232:M281 I306:M355 I380:M429 I454:M503 I528:M577 I602:M651 I676:M725 I750:M799 I824:M873 I898:M947 I972:M1021 I1046:M1095 I1120:M1169 I1194:M1243" xr:uid="{F92D8744-4152-4273-9715-F9821F6E2ABC}">
      <formula1>0</formula1>
    </dataValidation>
    <dataValidation imeMode="halfAlpha" allowBlank="1" showInputMessage="1" showErrorMessage="1" prompt="排煙機の受け持つ防煙区画_x000a_１の場合・・・１倍_x000a_２の場合・・・２倍" sqref="N6:O6" xr:uid="{30574D98-38E0-496F-B9EB-2B262B9C37D1}"/>
  </dataValidations>
  <printOptions horizontalCentered="1"/>
  <pageMargins left="0.59055118110236227" right="0.59055118110236227" top="0.59055118110236227" bottom="0.39370078740157483" header="0.31496062992125984" footer="0.19685039370078741"/>
  <pageSetup paperSize="9" scale="111" orientation="landscape" blackAndWhite="1" r:id="rId1"/>
  <headerFooter alignWithMargins="0">
    <oddHeader>&amp;R№&amp;P</oddHeader>
  </headerFooter>
  <rowBreaks count="50" manualBreakCount="50">
    <brk id="43" max="17" man="1"/>
    <brk id="76" max="16383" man="1"/>
    <brk id="150" max="16383" man="1"/>
    <brk id="224" max="16383" man="1"/>
    <brk id="298" max="16383" man="1"/>
    <brk id="372" max="16383" man="1"/>
    <brk id="446" max="16383" man="1"/>
    <brk id="520" max="16383" man="1"/>
    <brk id="594" max="16383" man="1"/>
    <brk id="668" max="16383" man="1"/>
    <brk id="742" max="16383" man="1"/>
    <brk id="816" max="16383" man="1"/>
    <brk id="890" max="16383" man="1"/>
    <brk id="964" max="16383" man="1"/>
    <brk id="1038" max="16383" man="1"/>
    <brk id="1112" max="16383" man="1"/>
    <brk id="1186" max="16383" man="1"/>
    <brk id="1260" max="16383" man="1"/>
    <brk id="1334" max="16383" man="1"/>
    <brk id="1408" max="16383" man="1"/>
    <brk id="1482" max="16383" man="1"/>
    <brk id="1556" max="16383" man="1"/>
    <brk id="1630" max="16383" man="1"/>
    <brk id="1704" max="16383" man="1"/>
    <brk id="1778" max="16383" man="1"/>
    <brk id="1852" max="16383" man="1"/>
    <brk id="1926" max="16383" man="1"/>
    <brk id="2000" max="16383" man="1"/>
    <brk id="2074" max="16383" man="1"/>
    <brk id="2148" max="16383" man="1"/>
    <brk id="2222" max="16383" man="1"/>
    <brk id="2296" max="16383" man="1"/>
    <brk id="2370" max="16383" man="1"/>
    <brk id="2444" max="16383" man="1"/>
    <brk id="2518" max="16383" man="1"/>
    <brk id="2592" max="16383" man="1"/>
    <brk id="2666" max="16383" man="1"/>
    <brk id="2740" max="16383" man="1"/>
    <brk id="2814" max="16383" man="1"/>
    <brk id="2888" max="16383" man="1"/>
    <brk id="2962" max="16383" man="1"/>
    <brk id="3036" max="16383" man="1"/>
    <brk id="3110" max="16383" man="1"/>
    <brk id="3184" max="16383" man="1"/>
    <brk id="3258" max="16383" man="1"/>
    <brk id="3332" max="16383" man="1"/>
    <brk id="3406" max="16383" man="1"/>
    <brk id="3480" max="16383" man="1"/>
    <brk id="3554" max="16383" man="1"/>
    <brk id="3628"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3406E2D3-69A8-4204-8350-B813B84A0EC8}">
          <x14:formula1>
            <xm:f>プルダウン選択肢!$E$3:$E$4</xm:f>
          </x14:formula1>
          <xm:sqref>Q63:R63 E66:F66 Q3636:R3685 Q3562:R3611 Q3689:R3689 E3692:F3692 Q3192:R3241 Q137:R137 E140:F140 E3618:F3618 Q1173:R1173 E1176:F1176 Q3615:R3615 Q211:R211 E214:F214 Q3488:R3537 Q285:R285 E288:F288 E3544:F3544 Q359:R359 E362:F362 Q3541:R3541 Q433:R433 E436:F436 Q3414:R3463 Q507:R507 E510:F510 E3470:F3470 Q581:R581 E584:F584 Q3467:R3467 Q655:R655 E658:F658 Q3340:R3389 Q729:R729 E732:F732 E3396:F3396 Q803:R803 E806:F806 Q3393:R3393 Q877:R877 E880:F880 Q3266:R3315 Q951:R951 E954:F954 E3322:F3322 Q1025:R1025 E1028:F1028 Q3319:R3319 Q1099:R1099 E1102:F1102 Q1321:R1321 E1324:F1324 Q1268:R1317 Q1395:R1395 E1398:F1398 Q1342:R1391 Q1469:R1469 E1472:F1472 Q1416:R1465 Q1543:R1543 E1546:F1546 Q1490:R1539 Q1617:R1617 E1620:F1620 Q1564:R1613 Q1691:R1691 E1694:F1694 Q1638:R1687 Q1765:R1765 E1768:F1768 Q1712:R1761 Q1839:R1839 E1842:F1842 Q1786:R1835 Q1913:R1913 E1916:F1916 Q1860:R1909 Q1987:R1987 E1990:F1990 Q1934:R1983 Q2061:R2061 E2064:F2064 Q2008:R2057 Q2135:R2135 E2138:F2138 Q2082:R2131 Q2209:R2209 E2212:F2212 Q2156:R2205 Q2283:R2283 E2286:F2286 Q2230:R2279 Q2357:R2357 E2360:F2360 Q2304:R2353 Q2431:R2431 E2434:F2434 Q2378:R2427 Q2505:R2505 E2508:F2508 Q2452:R2501 Q2579:R2579 E2582:F2582 Q2526:R2575 Q2653:R2653 E2656:F2656 Q2600:R2649 Q2727:R2727 E2730:F2730 Q2674:R2723 Q2801:R2801 E2804:F2804 Q2748:R2797 Q2875:R2875 E2878:F2878 Q2822:R2871 Q2949:R2949 E2952:F2952 Q2896:R2945 Q3023:R3023 E3026:F3026 Q2970:R3019 Q3097:R3097 E3100:F3100 Q3044:R3093 Q3171:R3171 E3174:F3174 Q3118:R3167 Q3245:R3245 E3248:F3248 Q1247:R1247 E1250:F1250</xm:sqref>
        </x14:dataValidation>
        <x14:dataValidation type="list" allowBlank="1" showInputMessage="1" showErrorMessage="1" xr:uid="{25EDD92F-35E4-42C9-B55E-868F9051E1F7}">
          <x14:formula1>
            <xm:f>プルダウン選択肢!$M$3:$M$4</xm:f>
          </x14:formula1>
          <xm:sqref>B66:D66 B3692:D3692 B140:D140 B1176:D1176 B214:D214 B288:D288 B362:D362 B436:D436 B510:D510 B584:D584 B658:D658 B732:D732 B806:D806 B880:D880 B954:D954 B1028:D1028 B1102:D1102 B1324:D1324 B1398:D1398 B1472:D1472 B1546:D1546 B1620:D1620 B1694:D1694 B1768:D1768 B1842:D1842 B1916:D1916 B1990:D1990 B2064:D2064 B2138:D2138 B2212:D2212 B2286:D2286 B2360:D2360 B2434:D2434 B2508:D2508 B2582:D2582 B2656:D2656 B2730:D2730 B2804:D2804 B2878:D2878 B2952:D2952 B3026:D3026 B3100:D3100 B3174:D3174 B3248:D3248 B3322:D3322 B3396:D3396 B3470:D3470 B3544:D3544 B3618:D3618 B1250:D1250</xm:sqref>
        </x14:dataValidation>
        <x14:dataValidation type="list" errorStyle="warning" allowBlank="1" showInputMessage="1" showErrorMessage="1" xr:uid="{EB5682EC-F9B3-4EA7-83E6-C87896CEAC51}">
          <x14:formula1>
            <xm:f>プルダウン選択肢!$E$3:$E$4</xm:f>
          </x14:formula1>
          <xm:sqref>Q10:R59 Q1120:R1169 Q158:R207 Q232:R281 Q306:R355 Q380:R429 Q454:R503 Q528:R577 Q602:R651 Q676:R725 Q750:R799 Q824:R873 Q898:R947 Q972:R1021 Q1046:R1095 Q84:R133 Q1194:R1243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dimension ref="A1:IT1752"/>
  <sheetViews>
    <sheetView showGridLines="0" zoomScaleNormal="100" workbookViewId="0">
      <pane ySplit="3" topLeftCell="A4" activePane="bottomLeft" state="frozen"/>
      <selection pane="bottomLeft" activeCell="K1742" sqref="K1742:N1752"/>
    </sheetView>
  </sheetViews>
  <sheetFormatPr defaultColWidth="9" defaultRowHeight="10.5" x14ac:dyDescent="0.15"/>
  <cols>
    <col min="1" max="1" width="3.75" style="193" customWidth="1"/>
    <col min="2" max="2" width="5.5" style="193" customWidth="1"/>
    <col min="3" max="3" width="7.375" style="193" customWidth="1"/>
    <col min="4" max="4" width="11" style="193" customWidth="1"/>
    <col min="5" max="5" width="4.25" style="193" customWidth="1"/>
    <col min="6" max="6" width="15.875" style="193" customWidth="1"/>
    <col min="7" max="7" width="13.75" style="193" customWidth="1"/>
    <col min="8" max="8" width="6.875" style="193" customWidth="1"/>
    <col min="9" max="9" width="3.25" style="193" customWidth="1"/>
    <col min="10" max="10" width="2.25" style="193" customWidth="1"/>
    <col min="11" max="11" width="11.125" style="193" customWidth="1"/>
    <col min="12" max="12" width="16.375" style="193" bestFit="1" customWidth="1"/>
    <col min="13" max="13" width="8.25" style="193" customWidth="1"/>
    <col min="14" max="14" width="7" style="193" customWidth="1"/>
    <col min="15" max="15" width="9" style="193"/>
    <col min="16" max="108" width="2.125" style="193" hidden="1" customWidth="1"/>
    <col min="109" max="254" width="9" style="193" hidden="1" customWidth="1"/>
    <col min="255" max="255" width="9" style="193" customWidth="1"/>
    <col min="256" max="16384" width="9" style="193"/>
  </cols>
  <sheetData>
    <row r="1" spans="1:112" s="756" customFormat="1" ht="9.9499999999999993" customHeight="1" x14ac:dyDescent="0.15">
      <c r="A1" s="818"/>
      <c r="B1" s="818"/>
      <c r="C1" s="818"/>
      <c r="D1" s="818"/>
      <c r="E1" s="818"/>
      <c r="F1" s="818"/>
      <c r="G1" s="818"/>
      <c r="H1" s="818"/>
      <c r="I1" s="818"/>
      <c r="J1" s="818"/>
      <c r="K1" s="818"/>
      <c r="L1" s="818"/>
      <c r="M1" s="818"/>
      <c r="N1" s="818"/>
    </row>
    <row r="2" spans="1:112" s="756" customFormat="1" ht="27" customHeight="1" thickBot="1" x14ac:dyDescent="0.2">
      <c r="A2" s="1743" t="s">
        <v>6289</v>
      </c>
      <c r="B2" s="818"/>
      <c r="C2" s="818"/>
      <c r="D2" s="818"/>
      <c r="E2" s="818"/>
      <c r="F2" s="818"/>
      <c r="G2" s="818"/>
      <c r="H2" s="818"/>
      <c r="I2" s="818"/>
      <c r="J2" s="818"/>
      <c r="K2" s="818"/>
      <c r="L2" s="818"/>
      <c r="M2" s="818"/>
      <c r="N2" s="818"/>
      <c r="O2" s="1358" t="str">
        <f>HYPERLINK("#目次!$F$26:$F$44","目次、シート一覧へ")</f>
        <v>目次、シート一覧へ</v>
      </c>
      <c r="DF2" s="771" t="s">
        <v>3591</v>
      </c>
    </row>
    <row r="3" spans="1:112" s="223" customFormat="1" ht="14.25" thickBot="1" x14ac:dyDescent="0.2">
      <c r="A3" s="824" t="s">
        <v>1250</v>
      </c>
      <c r="B3" s="825"/>
      <c r="C3" s="825"/>
      <c r="D3" s="825"/>
      <c r="E3" s="825"/>
      <c r="F3" s="825"/>
      <c r="G3" s="825"/>
      <c r="H3" s="825"/>
      <c r="I3" s="825"/>
      <c r="J3" s="825"/>
      <c r="K3" s="825"/>
      <c r="L3" s="825"/>
      <c r="M3" s="825"/>
      <c r="N3" s="825"/>
      <c r="DE3" s="830"/>
      <c r="DF3" s="1115">
        <f>IF(MAX(DF9:DF1752)*35=0,35,MAX(DF9:DF1752)*35)</f>
        <v>35</v>
      </c>
      <c r="DH3" s="223">
        <v>1</v>
      </c>
    </row>
    <row r="4" spans="1:112" ht="12" customHeight="1" x14ac:dyDescent="0.15">
      <c r="A4" s="3545" t="s">
        <v>576</v>
      </c>
      <c r="B4" s="3546"/>
      <c r="C4" s="3389"/>
      <c r="D4" s="3390"/>
      <c r="E4" s="3545" t="s">
        <v>575</v>
      </c>
      <c r="F4" s="3546"/>
      <c r="G4" s="3386"/>
      <c r="H4" s="3416"/>
      <c r="I4" s="3547"/>
      <c r="J4" s="3548"/>
      <c r="K4" s="800" t="s">
        <v>1214</v>
      </c>
      <c r="L4" s="3386"/>
      <c r="M4" s="3416"/>
      <c r="N4" s="3387"/>
      <c r="DE4" s="818"/>
      <c r="DH4" s="193">
        <v>2</v>
      </c>
    </row>
    <row r="5" spans="1:112" ht="12" customHeight="1" x14ac:dyDescent="0.15">
      <c r="A5" s="3538">
        <v>1</v>
      </c>
      <c r="B5" s="3540" t="s">
        <v>1249</v>
      </c>
      <c r="C5" s="3540"/>
      <c r="D5" s="3540"/>
      <c r="E5" s="3540"/>
      <c r="F5" s="3540"/>
      <c r="G5" s="3538" t="s">
        <v>1248</v>
      </c>
      <c r="H5" s="3538"/>
      <c r="I5" s="3541" t="s">
        <v>1247</v>
      </c>
      <c r="J5" s="3541"/>
      <c r="K5" s="3541"/>
      <c r="L5" s="3541"/>
      <c r="M5" s="3541"/>
      <c r="N5" s="3541"/>
      <c r="CV5" s="772"/>
      <c r="DE5" s="818"/>
      <c r="DH5" s="193">
        <v>3</v>
      </c>
    </row>
    <row r="6" spans="1:112" ht="12" customHeight="1" x14ac:dyDescent="0.15">
      <c r="A6" s="3539"/>
      <c r="B6" s="3542"/>
      <c r="C6" s="3542"/>
      <c r="D6" s="3542"/>
      <c r="E6" s="3542"/>
      <c r="F6" s="3542"/>
      <c r="G6" s="3542"/>
      <c r="H6" s="3542"/>
      <c r="I6" s="3543"/>
      <c r="J6" s="3544"/>
      <c r="K6" s="3544"/>
      <c r="L6" s="3544"/>
      <c r="M6" s="3544"/>
      <c r="N6" s="1108" t="s">
        <v>1767</v>
      </c>
      <c r="O6" s="758"/>
      <c r="P6" s="222"/>
      <c r="CV6" s="771"/>
      <c r="DE6" s="818"/>
      <c r="DH6" s="193">
        <v>4</v>
      </c>
    </row>
    <row r="7" spans="1:112" ht="12" customHeight="1" x14ac:dyDescent="0.15">
      <c r="A7" s="3582"/>
      <c r="B7" s="3583"/>
      <c r="C7" s="3583"/>
      <c r="D7" s="3583"/>
      <c r="E7" s="3583"/>
      <c r="F7" s="3583"/>
      <c r="G7" s="3583"/>
      <c r="H7" s="3583"/>
      <c r="I7" s="3583"/>
      <c r="J7" s="3583"/>
      <c r="K7" s="3583"/>
      <c r="L7" s="3583"/>
      <c r="M7" s="3583"/>
      <c r="N7" s="3584"/>
      <c r="CV7" s="772"/>
      <c r="DE7" s="818"/>
      <c r="DH7" s="193">
        <v>5</v>
      </c>
    </row>
    <row r="8" spans="1:112" ht="12" customHeight="1" x14ac:dyDescent="0.15">
      <c r="A8" s="3541">
        <v>2</v>
      </c>
      <c r="B8" s="3546" t="s">
        <v>1235</v>
      </c>
      <c r="C8" s="3541"/>
      <c r="D8" s="3541"/>
      <c r="E8" s="3541"/>
      <c r="F8" s="3541"/>
      <c r="G8" s="3541"/>
      <c r="H8" s="3541"/>
      <c r="I8" s="3541"/>
      <c r="J8" s="3541"/>
      <c r="K8" s="3541"/>
      <c r="L8" s="3541"/>
      <c r="M8" s="3541" t="s">
        <v>1231</v>
      </c>
      <c r="N8" s="3553"/>
      <c r="CV8" s="771"/>
      <c r="DE8" s="818"/>
      <c r="DF8" s="225" t="s">
        <v>1782</v>
      </c>
      <c r="DG8" s="771" t="s">
        <v>1783</v>
      </c>
      <c r="DH8" s="771">
        <v>6</v>
      </c>
    </row>
    <row r="9" spans="1:112" ht="12" customHeight="1" x14ac:dyDescent="0.15">
      <c r="A9" s="3541"/>
      <c r="B9" s="1690" t="s">
        <v>54</v>
      </c>
      <c r="C9" s="3541" t="s">
        <v>1234</v>
      </c>
      <c r="D9" s="3541"/>
      <c r="E9" s="3541"/>
      <c r="F9" s="1693" t="s">
        <v>1233</v>
      </c>
      <c r="G9" s="3541" t="s">
        <v>1244</v>
      </c>
      <c r="H9" s="3541"/>
      <c r="I9" s="3541" t="s">
        <v>579</v>
      </c>
      <c r="J9" s="3541"/>
      <c r="K9" s="3541"/>
      <c r="L9" s="1693" t="s">
        <v>578</v>
      </c>
      <c r="M9" s="3541"/>
      <c r="N9" s="3553"/>
      <c r="CV9" s="772"/>
      <c r="DE9" s="818"/>
      <c r="DF9" s="772" t="str">
        <f>IF(COUNTA(B10:N19)&gt;0,DG9,"")</f>
        <v/>
      </c>
      <c r="DG9" s="771">
        <v>1</v>
      </c>
      <c r="DH9" s="771">
        <v>7</v>
      </c>
    </row>
    <row r="10" spans="1:112" s="684" customFormat="1" ht="12" customHeight="1" x14ac:dyDescent="0.15">
      <c r="A10" s="3541"/>
      <c r="B10" s="1662"/>
      <c r="C10" s="3554"/>
      <c r="D10" s="3554"/>
      <c r="E10" s="3554"/>
      <c r="F10" s="1687"/>
      <c r="G10" s="3506"/>
      <c r="H10" s="3506"/>
      <c r="I10" s="3506"/>
      <c r="J10" s="3506"/>
      <c r="K10" s="3506"/>
      <c r="L10" s="1686"/>
      <c r="M10" s="3505"/>
      <c r="N10" s="3505"/>
      <c r="O10" s="1740" t="s">
        <v>6302</v>
      </c>
      <c r="CV10" s="771"/>
      <c r="DE10" s="818"/>
      <c r="DH10" s="771">
        <v>8</v>
      </c>
    </row>
    <row r="11" spans="1:112" s="771" customFormat="1" ht="12" customHeight="1" x14ac:dyDescent="0.15">
      <c r="A11" s="3541"/>
      <c r="B11" s="1713"/>
      <c r="C11" s="3589"/>
      <c r="D11" s="3589"/>
      <c r="E11" s="3589"/>
      <c r="F11" s="1722"/>
      <c r="G11" s="3580"/>
      <c r="H11" s="3580"/>
      <c r="I11" s="3580"/>
      <c r="J11" s="3580"/>
      <c r="K11" s="3580"/>
      <c r="L11" s="1722"/>
      <c r="M11" s="3581"/>
      <c r="N11" s="3581"/>
      <c r="O11" s="1740" t="s">
        <v>6301</v>
      </c>
      <c r="CV11" s="772"/>
      <c r="DE11" s="818"/>
      <c r="DH11" s="771">
        <v>9</v>
      </c>
    </row>
    <row r="12" spans="1:112" s="771" customFormat="1" ht="12" customHeight="1" x14ac:dyDescent="0.15">
      <c r="A12" s="3541"/>
      <c r="B12" s="1663"/>
      <c r="C12" s="3596"/>
      <c r="D12" s="3596"/>
      <c r="E12" s="3596"/>
      <c r="F12" s="1684"/>
      <c r="G12" s="3491"/>
      <c r="H12" s="3491"/>
      <c r="I12" s="3491"/>
      <c r="J12" s="3491"/>
      <c r="K12" s="3491"/>
      <c r="L12" s="1684"/>
      <c r="M12" s="3490"/>
      <c r="N12" s="3490"/>
      <c r="O12" s="1739"/>
      <c r="DE12" s="818"/>
      <c r="DH12" s="771">
        <v>10</v>
      </c>
    </row>
    <row r="13" spans="1:112" s="771" customFormat="1" ht="12" customHeight="1" x14ac:dyDescent="0.15">
      <c r="A13" s="3541"/>
      <c r="B13" s="1663"/>
      <c r="C13" s="3596"/>
      <c r="D13" s="3596"/>
      <c r="E13" s="3596"/>
      <c r="F13" s="1684"/>
      <c r="G13" s="3491"/>
      <c r="H13" s="3491"/>
      <c r="I13" s="3491"/>
      <c r="J13" s="3491"/>
      <c r="K13" s="3491"/>
      <c r="L13" s="1684"/>
      <c r="M13" s="3490"/>
      <c r="N13" s="3490"/>
      <c r="O13" s="1739" t="s">
        <v>6285</v>
      </c>
      <c r="CV13" s="772"/>
      <c r="DE13" s="818"/>
      <c r="DH13" s="771">
        <v>11</v>
      </c>
    </row>
    <row r="14" spans="1:112" s="771" customFormat="1" ht="12" customHeight="1" x14ac:dyDescent="0.15">
      <c r="A14" s="3541"/>
      <c r="B14" s="1663"/>
      <c r="C14" s="3596"/>
      <c r="D14" s="3596"/>
      <c r="E14" s="3596"/>
      <c r="F14" s="1684"/>
      <c r="G14" s="3491"/>
      <c r="H14" s="3491"/>
      <c r="I14" s="3491"/>
      <c r="J14" s="3491"/>
      <c r="K14" s="3491"/>
      <c r="L14" s="1684"/>
      <c r="M14" s="3490"/>
      <c r="N14" s="3490"/>
      <c r="O14" s="1739" t="s">
        <v>6286</v>
      </c>
      <c r="DE14" s="818"/>
      <c r="DH14" s="771">
        <v>12</v>
      </c>
    </row>
    <row r="15" spans="1:112" s="771" customFormat="1" ht="12" customHeight="1" x14ac:dyDescent="0.15">
      <c r="A15" s="3541"/>
      <c r="B15" s="1712"/>
      <c r="C15" s="3559"/>
      <c r="D15" s="3560"/>
      <c r="E15" s="3561"/>
      <c r="F15" s="1721"/>
      <c r="G15" s="3562"/>
      <c r="H15" s="3563"/>
      <c r="I15" s="3562"/>
      <c r="J15" s="3590"/>
      <c r="K15" s="3563"/>
      <c r="L15" s="1721"/>
      <c r="M15" s="3591"/>
      <c r="N15" s="3592"/>
      <c r="O15" s="1739" t="s">
        <v>6287</v>
      </c>
      <c r="CV15" s="772"/>
      <c r="DE15" s="818"/>
      <c r="DH15" s="771">
        <v>13</v>
      </c>
    </row>
    <row r="16" spans="1:112" s="771" customFormat="1" ht="12" customHeight="1" x14ac:dyDescent="0.15">
      <c r="A16" s="3541"/>
      <c r="B16" s="1663"/>
      <c r="C16" s="3593"/>
      <c r="D16" s="3594"/>
      <c r="E16" s="3595"/>
      <c r="F16" s="1684"/>
      <c r="G16" s="3487"/>
      <c r="H16" s="3489"/>
      <c r="I16" s="3487"/>
      <c r="J16" s="3488"/>
      <c r="K16" s="3489"/>
      <c r="L16" s="1684"/>
      <c r="M16" s="3557"/>
      <c r="N16" s="3558"/>
      <c r="DE16" s="818"/>
      <c r="DH16" s="771">
        <v>14</v>
      </c>
    </row>
    <row r="17" spans="1:112" s="771" customFormat="1" ht="12" customHeight="1" x14ac:dyDescent="0.15">
      <c r="A17" s="3541"/>
      <c r="B17" s="1712"/>
      <c r="C17" s="3559"/>
      <c r="D17" s="3560"/>
      <c r="E17" s="3561"/>
      <c r="F17" s="1721"/>
      <c r="G17" s="3562"/>
      <c r="H17" s="3563"/>
      <c r="I17" s="3562"/>
      <c r="J17" s="3590"/>
      <c r="K17" s="3563"/>
      <c r="L17" s="1721"/>
      <c r="M17" s="3591"/>
      <c r="N17" s="3592"/>
      <c r="CV17" s="772"/>
      <c r="DE17" s="818"/>
      <c r="DH17" s="771">
        <v>15</v>
      </c>
    </row>
    <row r="18" spans="1:112" s="771" customFormat="1" ht="12" customHeight="1" x14ac:dyDescent="0.15">
      <c r="A18" s="3541"/>
      <c r="B18" s="1663"/>
      <c r="C18" s="3593"/>
      <c r="D18" s="3594"/>
      <c r="E18" s="3595"/>
      <c r="F18" s="1684"/>
      <c r="G18" s="3487"/>
      <c r="H18" s="3489"/>
      <c r="I18" s="3487"/>
      <c r="J18" s="3488"/>
      <c r="K18" s="3489"/>
      <c r="L18" s="1684"/>
      <c r="M18" s="3557"/>
      <c r="N18" s="3558"/>
      <c r="DE18" s="818"/>
      <c r="DH18" s="771">
        <v>16</v>
      </c>
    </row>
    <row r="19" spans="1:112" s="684" customFormat="1" ht="12" customHeight="1" x14ac:dyDescent="0.15">
      <c r="A19" s="3541"/>
      <c r="B19" s="1697"/>
      <c r="C19" s="3555"/>
      <c r="D19" s="3555"/>
      <c r="E19" s="3556"/>
      <c r="F19" s="1720"/>
      <c r="G19" s="3431"/>
      <c r="H19" s="3537"/>
      <c r="I19" s="3431"/>
      <c r="J19" s="3429"/>
      <c r="K19" s="3537"/>
      <c r="L19" s="1720"/>
      <c r="M19" s="3427"/>
      <c r="N19" s="3428"/>
      <c r="CV19" s="772"/>
      <c r="DE19" s="818"/>
      <c r="DH19" s="771">
        <v>17</v>
      </c>
    </row>
    <row r="20" spans="1:112" ht="12" customHeight="1" x14ac:dyDescent="0.15">
      <c r="A20" s="3577"/>
      <c r="B20" s="3578"/>
      <c r="C20" s="3578"/>
      <c r="D20" s="3578"/>
      <c r="E20" s="3578"/>
      <c r="F20" s="3578"/>
      <c r="G20" s="3578"/>
      <c r="H20" s="3578"/>
      <c r="I20" s="3578"/>
      <c r="J20" s="3578"/>
      <c r="K20" s="3578"/>
      <c r="L20" s="3578"/>
      <c r="M20" s="3578"/>
      <c r="N20" s="3579"/>
      <c r="CV20" s="771"/>
      <c r="DE20" s="818"/>
      <c r="DH20" s="771">
        <v>18</v>
      </c>
    </row>
    <row r="21" spans="1:112" ht="12" customHeight="1" x14ac:dyDescent="0.15">
      <c r="A21" s="3549">
        <v>3</v>
      </c>
      <c r="B21" s="3549" t="s">
        <v>1246</v>
      </c>
      <c r="C21" s="3549"/>
      <c r="D21" s="3549"/>
      <c r="E21" s="3549"/>
      <c r="F21" s="3549"/>
      <c r="G21" s="3549"/>
      <c r="H21" s="3549"/>
      <c r="I21" s="3549"/>
      <c r="J21" s="3549"/>
      <c r="K21" s="3549"/>
      <c r="L21" s="3549"/>
      <c r="M21" s="3549" t="s">
        <v>1231</v>
      </c>
      <c r="N21" s="3564"/>
      <c r="CV21" s="772"/>
      <c r="DE21" s="818"/>
      <c r="DH21" s="771">
        <v>19</v>
      </c>
    </row>
    <row r="22" spans="1:112" ht="12" customHeight="1" x14ac:dyDescent="0.15">
      <c r="A22" s="3549"/>
      <c r="B22" s="3393" t="s">
        <v>1245</v>
      </c>
      <c r="C22" s="3394"/>
      <c r="D22" s="3394"/>
      <c r="E22" s="3394"/>
      <c r="F22" s="3417"/>
      <c r="G22" s="3549" t="s">
        <v>1244</v>
      </c>
      <c r="H22" s="3549"/>
      <c r="I22" s="3549" t="s">
        <v>579</v>
      </c>
      <c r="J22" s="3549"/>
      <c r="K22" s="3549"/>
      <c r="L22" s="1691" t="s">
        <v>578</v>
      </c>
      <c r="M22" s="3549"/>
      <c r="N22" s="3564"/>
      <c r="CV22" s="771"/>
      <c r="DE22" s="818"/>
      <c r="DH22" s="771">
        <v>20</v>
      </c>
    </row>
    <row r="23" spans="1:112" ht="12" customHeight="1" x14ac:dyDescent="0.15">
      <c r="A23" s="3549"/>
      <c r="B23" s="3462"/>
      <c r="C23" s="3533"/>
      <c r="D23" s="3533"/>
      <c r="E23" s="3533"/>
      <c r="F23" s="3550"/>
      <c r="G23" s="3551"/>
      <c r="H23" s="3551"/>
      <c r="I23" s="3551"/>
      <c r="J23" s="3551"/>
      <c r="K23" s="3551"/>
      <c r="L23" s="1692"/>
      <c r="M23" s="3552"/>
      <c r="N23" s="3552"/>
      <c r="CV23" s="772"/>
      <c r="DE23" s="818"/>
      <c r="DH23" s="771">
        <v>21</v>
      </c>
    </row>
    <row r="24" spans="1:112" ht="12" customHeight="1" x14ac:dyDescent="0.15">
      <c r="A24" s="1695"/>
      <c r="B24" s="1695"/>
      <c r="C24" s="3574"/>
      <c r="D24" s="3574"/>
      <c r="E24" s="3574"/>
      <c r="F24" s="1695"/>
      <c r="G24" s="3574"/>
      <c r="H24" s="3574"/>
      <c r="I24" s="3574"/>
      <c r="J24" s="3574"/>
      <c r="K24" s="3574"/>
      <c r="L24" s="1695"/>
      <c r="M24" s="3575"/>
      <c r="N24" s="3576"/>
      <c r="CV24" s="771"/>
      <c r="DE24" s="818"/>
      <c r="DH24" s="771">
        <v>22</v>
      </c>
    </row>
    <row r="25" spans="1:112" ht="12" customHeight="1" x14ac:dyDescent="0.15">
      <c r="A25" s="787"/>
      <c r="B25" s="3445"/>
      <c r="C25" s="3445"/>
      <c r="D25" s="3445"/>
      <c r="E25" s="3445"/>
      <c r="F25" s="3445"/>
      <c r="G25" s="3445"/>
      <c r="H25" s="3445"/>
      <c r="I25" s="787"/>
      <c r="J25" s="787"/>
      <c r="K25" s="787"/>
      <c r="L25" s="787"/>
      <c r="M25" s="787"/>
      <c r="N25" s="793"/>
      <c r="CV25" s="772"/>
      <c r="DE25" s="818"/>
      <c r="DH25" s="771">
        <v>23</v>
      </c>
    </row>
    <row r="26" spans="1:112" ht="21" customHeight="1" x14ac:dyDescent="0.15">
      <c r="A26" s="3421">
        <v>4</v>
      </c>
      <c r="B26" s="3565" t="s">
        <v>1227</v>
      </c>
      <c r="C26" s="3566"/>
      <c r="D26" s="3567"/>
      <c r="E26" s="3443" t="s">
        <v>1226</v>
      </c>
      <c r="F26" s="3444"/>
      <c r="G26" s="3445"/>
      <c r="H26" s="3445"/>
      <c r="I26" s="802"/>
      <c r="J26" s="786">
        <v>5</v>
      </c>
      <c r="K26" s="3568" t="s">
        <v>6508</v>
      </c>
      <c r="L26" s="3569"/>
      <c r="M26" s="3569"/>
      <c r="N26" s="3570"/>
      <c r="CV26" s="771"/>
      <c r="DE26" s="818"/>
      <c r="DH26" s="771">
        <v>24</v>
      </c>
    </row>
    <row r="27" spans="1:112" ht="12" customHeight="1" x14ac:dyDescent="0.15">
      <c r="A27" s="3422"/>
      <c r="B27" s="3386"/>
      <c r="C27" s="3416"/>
      <c r="D27" s="3387"/>
      <c r="E27" s="3386"/>
      <c r="F27" s="3387"/>
      <c r="G27" s="3445"/>
      <c r="H27" s="3445"/>
      <c r="I27" s="793"/>
      <c r="J27" s="3586"/>
      <c r="K27" s="3571"/>
      <c r="L27" s="3572"/>
      <c r="M27" s="3572"/>
      <c r="N27" s="3573"/>
      <c r="CV27" s="772"/>
      <c r="DE27" s="818"/>
      <c r="DH27" s="771">
        <v>25</v>
      </c>
    </row>
    <row r="28" spans="1:112" ht="12" customHeight="1" x14ac:dyDescent="0.15">
      <c r="A28" s="787"/>
      <c r="B28" s="792"/>
      <c r="C28" s="792"/>
      <c r="D28" s="792"/>
      <c r="E28" s="792"/>
      <c r="F28" s="792"/>
      <c r="G28" s="3445"/>
      <c r="H28" s="3445"/>
      <c r="I28" s="787"/>
      <c r="J28" s="3587"/>
      <c r="K28" s="3455"/>
      <c r="L28" s="3456"/>
      <c r="M28" s="3456"/>
      <c r="N28" s="3457"/>
      <c r="O28" s="225"/>
      <c r="P28" s="225"/>
      <c r="CV28" s="771"/>
      <c r="DE28" s="818"/>
      <c r="DH28" s="771">
        <v>26</v>
      </c>
    </row>
    <row r="29" spans="1:112" ht="12" customHeight="1" x14ac:dyDescent="0.15">
      <c r="A29" s="787"/>
      <c r="B29" s="788"/>
      <c r="C29" s="788"/>
      <c r="D29" s="788"/>
      <c r="E29" s="788"/>
      <c r="F29" s="788"/>
      <c r="G29" s="788"/>
      <c r="H29" s="788"/>
      <c r="I29" s="787"/>
      <c r="J29" s="3587"/>
      <c r="K29" s="3455"/>
      <c r="L29" s="3456"/>
      <c r="M29" s="3456"/>
      <c r="N29" s="3457"/>
      <c r="CV29" s="772"/>
      <c r="DE29" s="818"/>
      <c r="DH29" s="771">
        <v>27</v>
      </c>
    </row>
    <row r="30" spans="1:112" ht="12" customHeight="1" x14ac:dyDescent="0.15">
      <c r="A30" s="787"/>
      <c r="B30" s="3465" t="s">
        <v>1242</v>
      </c>
      <c r="C30" s="3465"/>
      <c r="D30" s="3465"/>
      <c r="E30" s="3465"/>
      <c r="F30" s="3465"/>
      <c r="G30" s="3465"/>
      <c r="H30" s="3465"/>
      <c r="I30" s="795"/>
      <c r="J30" s="3587"/>
      <c r="K30" s="3455"/>
      <c r="L30" s="3456"/>
      <c r="M30" s="3456"/>
      <c r="N30" s="3457"/>
      <c r="CV30" s="771"/>
      <c r="DE30" s="818"/>
      <c r="DH30" s="771">
        <v>28</v>
      </c>
    </row>
    <row r="31" spans="1:112" ht="12" customHeight="1" x14ac:dyDescent="0.15">
      <c r="A31" s="787"/>
      <c r="B31" s="3465" t="s">
        <v>1241</v>
      </c>
      <c r="C31" s="3465"/>
      <c r="D31" s="3465"/>
      <c r="E31" s="3465"/>
      <c r="F31" s="3465"/>
      <c r="G31" s="3465"/>
      <c r="H31" s="3465"/>
      <c r="I31" s="803"/>
      <c r="J31" s="3587"/>
      <c r="K31" s="3455"/>
      <c r="L31" s="3456"/>
      <c r="M31" s="3456"/>
      <c r="N31" s="3457"/>
      <c r="CV31" s="772"/>
      <c r="DE31" s="818"/>
      <c r="DH31" s="771">
        <v>29</v>
      </c>
    </row>
    <row r="32" spans="1:112" ht="12" customHeight="1" x14ac:dyDescent="0.15">
      <c r="A32" s="790" t="s">
        <v>1223</v>
      </c>
      <c r="B32" s="3466" t="s">
        <v>1240</v>
      </c>
      <c r="C32" s="3466"/>
      <c r="D32" s="3466"/>
      <c r="E32" s="3466"/>
      <c r="F32" s="3466"/>
      <c r="G32" s="3466"/>
      <c r="H32" s="3466"/>
      <c r="I32" s="795"/>
      <c r="J32" s="3587"/>
      <c r="K32" s="3455"/>
      <c r="L32" s="3456"/>
      <c r="M32" s="3456"/>
      <c r="N32" s="3457"/>
      <c r="CV32" s="771"/>
      <c r="DE32" s="818"/>
      <c r="DH32" s="771">
        <v>30</v>
      </c>
    </row>
    <row r="33" spans="1:112" ht="12" customHeight="1" x14ac:dyDescent="0.15">
      <c r="A33" s="790"/>
      <c r="B33" s="3467"/>
      <c r="C33" s="3467"/>
      <c r="D33" s="3467"/>
      <c r="E33" s="3467"/>
      <c r="F33" s="3467"/>
      <c r="G33" s="3467"/>
      <c r="H33" s="3467"/>
      <c r="I33" s="795"/>
      <c r="J33" s="3587"/>
      <c r="K33" s="3455"/>
      <c r="L33" s="3456"/>
      <c r="M33" s="3456"/>
      <c r="N33" s="3457"/>
      <c r="CV33" s="772"/>
      <c r="DE33" s="818"/>
      <c r="DH33" s="771">
        <v>31</v>
      </c>
    </row>
    <row r="34" spans="1:112" ht="12" customHeight="1" x14ac:dyDescent="0.15">
      <c r="A34" s="790"/>
      <c r="B34" s="3467"/>
      <c r="C34" s="3467"/>
      <c r="D34" s="3467"/>
      <c r="E34" s="3467"/>
      <c r="F34" s="3467"/>
      <c r="G34" s="3467"/>
      <c r="H34" s="3467"/>
      <c r="I34" s="795"/>
      <c r="J34" s="3587"/>
      <c r="K34" s="3455"/>
      <c r="L34" s="3456"/>
      <c r="M34" s="3456"/>
      <c r="N34" s="3457"/>
      <c r="CV34" s="771"/>
      <c r="DE34" s="818"/>
      <c r="DH34" s="771">
        <v>32</v>
      </c>
    </row>
    <row r="35" spans="1:112" ht="12" customHeight="1" x14ac:dyDescent="0.15">
      <c r="A35" s="790"/>
      <c r="B35" s="3465"/>
      <c r="C35" s="3465"/>
      <c r="D35" s="3465"/>
      <c r="E35" s="3465"/>
      <c r="F35" s="3465"/>
      <c r="G35" s="3465"/>
      <c r="H35" s="3465"/>
      <c r="I35" s="795"/>
      <c r="J35" s="3587"/>
      <c r="K35" s="3455"/>
      <c r="L35" s="3456"/>
      <c r="M35" s="3456"/>
      <c r="N35" s="3457"/>
      <c r="CV35" s="772"/>
      <c r="DE35" s="818"/>
      <c r="DH35" s="771">
        <v>33</v>
      </c>
    </row>
    <row r="36" spans="1:112" ht="12" customHeight="1" x14ac:dyDescent="0.15">
      <c r="A36" s="790"/>
      <c r="B36" s="3465" t="s">
        <v>652</v>
      </c>
      <c r="C36" s="3465"/>
      <c r="D36" s="3465"/>
      <c r="E36" s="3465"/>
      <c r="F36" s="3465"/>
      <c r="G36" s="3465"/>
      <c r="H36" s="3465"/>
      <c r="I36" s="795"/>
      <c r="J36" s="3587"/>
      <c r="K36" s="3455"/>
      <c r="L36" s="3456"/>
      <c r="M36" s="3456"/>
      <c r="N36" s="3457"/>
      <c r="Q36" s="224"/>
      <c r="R36" s="224"/>
      <c r="S36" s="224"/>
      <c r="T36" s="224"/>
      <c r="U36" s="224"/>
      <c r="V36" s="224"/>
      <c r="W36" s="224"/>
      <c r="X36" s="224"/>
      <c r="Y36" s="224"/>
      <c r="Z36" s="224"/>
      <c r="AA36" s="224"/>
      <c r="CV36" s="771"/>
      <c r="DE36" s="818"/>
      <c r="DH36" s="771">
        <v>34</v>
      </c>
    </row>
    <row r="37" spans="1:112" ht="12" customHeight="1" x14ac:dyDescent="0.15">
      <c r="A37" s="790"/>
      <c r="B37" s="3465"/>
      <c r="C37" s="3465"/>
      <c r="D37" s="3465"/>
      <c r="E37" s="3465"/>
      <c r="F37" s="3465"/>
      <c r="G37" s="3465"/>
      <c r="H37" s="3465"/>
      <c r="I37" s="795"/>
      <c r="J37" s="3588"/>
      <c r="K37" s="3458"/>
      <c r="L37" s="3459"/>
      <c r="M37" s="3459"/>
      <c r="N37" s="3460"/>
      <c r="CV37" s="772"/>
      <c r="DE37" s="818"/>
      <c r="DH37" s="771">
        <v>35</v>
      </c>
    </row>
    <row r="38" spans="1:112" s="772" customFormat="1" ht="13.5" x14ac:dyDescent="0.15">
      <c r="A38" s="1677" t="s">
        <v>1250</v>
      </c>
      <c r="B38" s="1775"/>
      <c r="C38" s="1775"/>
      <c r="D38" s="1775"/>
      <c r="E38" s="1775"/>
      <c r="F38" s="1775"/>
      <c r="G38" s="1775"/>
      <c r="H38" s="1775"/>
      <c r="I38" s="1775"/>
      <c r="J38" s="1775"/>
      <c r="K38" s="1775"/>
      <c r="L38" s="1775"/>
      <c r="M38" s="1775"/>
      <c r="N38" s="1775"/>
      <c r="DE38" s="830"/>
    </row>
    <row r="39" spans="1:112" s="771" customFormat="1" ht="12" customHeight="1" x14ac:dyDescent="0.15">
      <c r="A39" s="3545" t="s">
        <v>576</v>
      </c>
      <c r="B39" s="3546"/>
      <c r="C39" s="3389"/>
      <c r="D39" s="3390"/>
      <c r="E39" s="3545" t="s">
        <v>575</v>
      </c>
      <c r="F39" s="3546"/>
      <c r="G39" s="3386"/>
      <c r="H39" s="3416"/>
      <c r="I39" s="3547"/>
      <c r="J39" s="3548"/>
      <c r="K39" s="1758" t="s">
        <v>1214</v>
      </c>
      <c r="L39" s="3386"/>
      <c r="M39" s="3416"/>
      <c r="N39" s="3387"/>
      <c r="DE39" s="818"/>
    </row>
    <row r="40" spans="1:112" s="771" customFormat="1" ht="12" customHeight="1" x14ac:dyDescent="0.15">
      <c r="A40" s="3538">
        <v>1</v>
      </c>
      <c r="B40" s="3540" t="s">
        <v>1249</v>
      </c>
      <c r="C40" s="3540"/>
      <c r="D40" s="3540"/>
      <c r="E40" s="3540"/>
      <c r="F40" s="3540"/>
      <c r="G40" s="3538" t="s">
        <v>1248</v>
      </c>
      <c r="H40" s="3538"/>
      <c r="I40" s="3541" t="s">
        <v>1247</v>
      </c>
      <c r="J40" s="3541"/>
      <c r="K40" s="3541"/>
      <c r="L40" s="3541"/>
      <c r="M40" s="3541"/>
      <c r="N40" s="3541"/>
      <c r="DE40" s="818"/>
    </row>
    <row r="41" spans="1:112" s="771" customFormat="1" ht="12" customHeight="1" x14ac:dyDescent="0.15">
      <c r="A41" s="3539"/>
      <c r="B41" s="3542"/>
      <c r="C41" s="3542"/>
      <c r="D41" s="3542"/>
      <c r="E41" s="3542"/>
      <c r="F41" s="3542"/>
      <c r="G41" s="3542"/>
      <c r="H41" s="3542"/>
      <c r="I41" s="3543"/>
      <c r="J41" s="3544"/>
      <c r="K41" s="3544"/>
      <c r="L41" s="3544"/>
      <c r="M41" s="3544"/>
      <c r="N41" s="1108" t="s">
        <v>1763</v>
      </c>
      <c r="O41" s="758"/>
      <c r="P41" s="770"/>
      <c r="DE41" s="818"/>
    </row>
    <row r="42" spans="1:112" s="771" customFormat="1" ht="12" customHeight="1" x14ac:dyDescent="0.15">
      <c r="A42" s="3582"/>
      <c r="B42" s="3583"/>
      <c r="C42" s="3583"/>
      <c r="D42" s="3583"/>
      <c r="E42" s="3583"/>
      <c r="F42" s="3583"/>
      <c r="G42" s="3583"/>
      <c r="H42" s="3583"/>
      <c r="I42" s="3583"/>
      <c r="J42" s="3583"/>
      <c r="K42" s="3583"/>
      <c r="L42" s="3583"/>
      <c r="M42" s="3583"/>
      <c r="N42" s="3584"/>
      <c r="DE42" s="818"/>
    </row>
    <row r="43" spans="1:112" s="771" customFormat="1" ht="12" customHeight="1" x14ac:dyDescent="0.15">
      <c r="A43" s="3541">
        <v>2</v>
      </c>
      <c r="B43" s="3546" t="s">
        <v>1235</v>
      </c>
      <c r="C43" s="3541"/>
      <c r="D43" s="3541"/>
      <c r="E43" s="3541"/>
      <c r="F43" s="3541"/>
      <c r="G43" s="3541"/>
      <c r="H43" s="3541"/>
      <c r="I43" s="3541"/>
      <c r="J43" s="3541"/>
      <c r="K43" s="3541"/>
      <c r="L43" s="3541"/>
      <c r="M43" s="3541" t="s">
        <v>1231</v>
      </c>
      <c r="N43" s="3553"/>
      <c r="DE43" s="818"/>
    </row>
    <row r="44" spans="1:112" s="771" customFormat="1" ht="12" customHeight="1" x14ac:dyDescent="0.15">
      <c r="A44" s="3541"/>
      <c r="B44" s="1759" t="s">
        <v>54</v>
      </c>
      <c r="C44" s="3541" t="s">
        <v>1234</v>
      </c>
      <c r="D44" s="3541"/>
      <c r="E44" s="3541"/>
      <c r="F44" s="1758" t="s">
        <v>1233</v>
      </c>
      <c r="G44" s="3541" t="s">
        <v>1244</v>
      </c>
      <c r="H44" s="3541"/>
      <c r="I44" s="3541" t="s">
        <v>579</v>
      </c>
      <c r="J44" s="3541"/>
      <c r="K44" s="3541"/>
      <c r="L44" s="1758" t="s">
        <v>578</v>
      </c>
      <c r="M44" s="3541"/>
      <c r="N44" s="3553"/>
      <c r="DE44" s="818"/>
      <c r="DF44" s="772" t="str">
        <f>IF(COUNTA(B45:N54)&gt;0,DG44,"")</f>
        <v/>
      </c>
      <c r="DG44" s="771">
        <v>2</v>
      </c>
    </row>
    <row r="45" spans="1:112" s="771" customFormat="1" ht="12" customHeight="1" x14ac:dyDescent="0.15">
      <c r="A45" s="3541"/>
      <c r="B45" s="1774"/>
      <c r="C45" s="3554"/>
      <c r="D45" s="3554"/>
      <c r="E45" s="3554"/>
      <c r="F45" s="1757"/>
      <c r="G45" s="3506"/>
      <c r="H45" s="3506"/>
      <c r="I45" s="3506"/>
      <c r="J45" s="3506"/>
      <c r="K45" s="3506"/>
      <c r="L45" s="1756"/>
      <c r="M45" s="3505"/>
      <c r="N45" s="3505"/>
      <c r="O45" s="1740" t="s">
        <v>6302</v>
      </c>
      <c r="DE45" s="818"/>
    </row>
    <row r="46" spans="1:112" s="771" customFormat="1" ht="12" customHeight="1" x14ac:dyDescent="0.15">
      <c r="A46" s="3541"/>
      <c r="B46" s="1713"/>
      <c r="C46" s="3589"/>
      <c r="D46" s="3589"/>
      <c r="E46" s="3589"/>
      <c r="F46" s="1767"/>
      <c r="G46" s="3580"/>
      <c r="H46" s="3580"/>
      <c r="I46" s="3580"/>
      <c r="J46" s="3580"/>
      <c r="K46" s="3580"/>
      <c r="L46" s="1767"/>
      <c r="M46" s="3581"/>
      <c r="N46" s="3581"/>
      <c r="O46" s="1740" t="s">
        <v>6301</v>
      </c>
      <c r="DE46" s="818"/>
    </row>
    <row r="47" spans="1:112" s="771" customFormat="1" ht="12" customHeight="1" x14ac:dyDescent="0.15">
      <c r="A47" s="3541"/>
      <c r="B47" s="1765"/>
      <c r="C47" s="3596"/>
      <c r="D47" s="3596"/>
      <c r="E47" s="3596"/>
      <c r="F47" s="1754"/>
      <c r="G47" s="3491"/>
      <c r="H47" s="3491"/>
      <c r="I47" s="3491"/>
      <c r="J47" s="3491"/>
      <c r="K47" s="3491"/>
      <c r="L47" s="1754"/>
      <c r="M47" s="3490"/>
      <c r="N47" s="3490"/>
      <c r="O47" s="1739"/>
      <c r="DE47" s="818"/>
    </row>
    <row r="48" spans="1:112" s="771" customFormat="1" ht="12" customHeight="1" x14ac:dyDescent="0.15">
      <c r="A48" s="3541"/>
      <c r="B48" s="1765"/>
      <c r="C48" s="3596"/>
      <c r="D48" s="3596"/>
      <c r="E48" s="3596"/>
      <c r="F48" s="1754"/>
      <c r="G48" s="3491"/>
      <c r="H48" s="3491"/>
      <c r="I48" s="3491"/>
      <c r="J48" s="3491"/>
      <c r="K48" s="3491"/>
      <c r="L48" s="1754"/>
      <c r="M48" s="3490"/>
      <c r="N48" s="3490"/>
      <c r="O48" s="1739" t="s">
        <v>6285</v>
      </c>
      <c r="DE48" s="818"/>
    </row>
    <row r="49" spans="1:109" s="771" customFormat="1" ht="12" customHeight="1" x14ac:dyDescent="0.15">
      <c r="A49" s="3541"/>
      <c r="B49" s="1765"/>
      <c r="C49" s="3596"/>
      <c r="D49" s="3596"/>
      <c r="E49" s="3596"/>
      <c r="F49" s="1754"/>
      <c r="G49" s="3491"/>
      <c r="H49" s="3491"/>
      <c r="I49" s="3491"/>
      <c r="J49" s="3491"/>
      <c r="K49" s="3491"/>
      <c r="L49" s="1754"/>
      <c r="M49" s="3490"/>
      <c r="N49" s="3490"/>
      <c r="O49" s="1739" t="s">
        <v>6286</v>
      </c>
      <c r="DE49" s="818"/>
    </row>
    <row r="50" spans="1:109" s="771" customFormat="1" ht="12" customHeight="1" x14ac:dyDescent="0.15">
      <c r="A50" s="3541"/>
      <c r="B50" s="1764"/>
      <c r="C50" s="3559"/>
      <c r="D50" s="3560"/>
      <c r="E50" s="3561"/>
      <c r="F50" s="1721"/>
      <c r="G50" s="3562"/>
      <c r="H50" s="3563"/>
      <c r="I50" s="3562"/>
      <c r="J50" s="3590"/>
      <c r="K50" s="3563"/>
      <c r="L50" s="1721"/>
      <c r="M50" s="3591"/>
      <c r="N50" s="3592"/>
      <c r="O50" s="1739" t="s">
        <v>6287</v>
      </c>
      <c r="DE50" s="818"/>
    </row>
    <row r="51" spans="1:109" s="771" customFormat="1" ht="12" customHeight="1" x14ac:dyDescent="0.15">
      <c r="A51" s="3541"/>
      <c r="B51" s="1765"/>
      <c r="C51" s="3593"/>
      <c r="D51" s="3594"/>
      <c r="E51" s="3595"/>
      <c r="F51" s="1754"/>
      <c r="G51" s="3487"/>
      <c r="H51" s="3489"/>
      <c r="I51" s="3487"/>
      <c r="J51" s="3488"/>
      <c r="K51" s="3489"/>
      <c r="L51" s="1754"/>
      <c r="M51" s="3557"/>
      <c r="N51" s="3558"/>
      <c r="DE51" s="818"/>
    </row>
    <row r="52" spans="1:109" s="771" customFormat="1" ht="12" customHeight="1" x14ac:dyDescent="0.15">
      <c r="A52" s="3541"/>
      <c r="B52" s="1764"/>
      <c r="C52" s="3559"/>
      <c r="D52" s="3560"/>
      <c r="E52" s="3561"/>
      <c r="F52" s="1721"/>
      <c r="G52" s="3562"/>
      <c r="H52" s="3563"/>
      <c r="I52" s="3562"/>
      <c r="J52" s="3590"/>
      <c r="K52" s="3563"/>
      <c r="L52" s="1721"/>
      <c r="M52" s="3591"/>
      <c r="N52" s="3592"/>
      <c r="DE52" s="818"/>
    </row>
    <row r="53" spans="1:109" s="771" customFormat="1" ht="12" customHeight="1" x14ac:dyDescent="0.15">
      <c r="A53" s="3541"/>
      <c r="B53" s="1765"/>
      <c r="C53" s="3593"/>
      <c r="D53" s="3594"/>
      <c r="E53" s="3595"/>
      <c r="F53" s="1754"/>
      <c r="G53" s="3487"/>
      <c r="H53" s="3489"/>
      <c r="I53" s="3487"/>
      <c r="J53" s="3488"/>
      <c r="K53" s="3489"/>
      <c r="L53" s="1754"/>
      <c r="M53" s="3557"/>
      <c r="N53" s="3558"/>
      <c r="DE53" s="818"/>
    </row>
    <row r="54" spans="1:109" s="771" customFormat="1" ht="12" customHeight="1" x14ac:dyDescent="0.15">
      <c r="A54" s="3541"/>
      <c r="B54" s="1750"/>
      <c r="C54" s="3555"/>
      <c r="D54" s="3555"/>
      <c r="E54" s="3556"/>
      <c r="F54" s="1720"/>
      <c r="G54" s="3431"/>
      <c r="H54" s="3537"/>
      <c r="I54" s="3431"/>
      <c r="J54" s="3429"/>
      <c r="K54" s="3537"/>
      <c r="L54" s="1720"/>
      <c r="M54" s="3427"/>
      <c r="N54" s="3428"/>
      <c r="DE54" s="818"/>
    </row>
    <row r="55" spans="1:109" s="771" customFormat="1" ht="12" customHeight="1" x14ac:dyDescent="0.15">
      <c r="A55" s="3577"/>
      <c r="B55" s="3578"/>
      <c r="C55" s="3578"/>
      <c r="D55" s="3578"/>
      <c r="E55" s="3578"/>
      <c r="F55" s="3578"/>
      <c r="G55" s="3578"/>
      <c r="H55" s="3578"/>
      <c r="I55" s="3578"/>
      <c r="J55" s="3578"/>
      <c r="K55" s="3578"/>
      <c r="L55" s="3578"/>
      <c r="M55" s="3578"/>
      <c r="N55" s="3579"/>
      <c r="DE55" s="818"/>
    </row>
    <row r="56" spans="1:109" s="771" customFormat="1" ht="12" customHeight="1" x14ac:dyDescent="0.15">
      <c r="A56" s="3549">
        <v>3</v>
      </c>
      <c r="B56" s="3549" t="s">
        <v>1246</v>
      </c>
      <c r="C56" s="3549"/>
      <c r="D56" s="3549"/>
      <c r="E56" s="3549"/>
      <c r="F56" s="3549"/>
      <c r="G56" s="3549"/>
      <c r="H56" s="3549"/>
      <c r="I56" s="3549"/>
      <c r="J56" s="3549"/>
      <c r="K56" s="3549"/>
      <c r="L56" s="3549"/>
      <c r="M56" s="3549" t="s">
        <v>1231</v>
      </c>
      <c r="N56" s="3564"/>
      <c r="DE56" s="818"/>
    </row>
    <row r="57" spans="1:109" s="771" customFormat="1" ht="12" customHeight="1" x14ac:dyDescent="0.15">
      <c r="A57" s="3549"/>
      <c r="B57" s="3393" t="s">
        <v>1245</v>
      </c>
      <c r="C57" s="3394"/>
      <c r="D57" s="3394"/>
      <c r="E57" s="3394"/>
      <c r="F57" s="3417"/>
      <c r="G57" s="3549" t="s">
        <v>1244</v>
      </c>
      <c r="H57" s="3549"/>
      <c r="I57" s="3549" t="s">
        <v>579</v>
      </c>
      <c r="J57" s="3549"/>
      <c r="K57" s="3549"/>
      <c r="L57" s="1760" t="s">
        <v>578</v>
      </c>
      <c r="M57" s="3549"/>
      <c r="N57" s="3564"/>
      <c r="DE57" s="818"/>
    </row>
    <row r="58" spans="1:109" s="771" customFormat="1" ht="12" customHeight="1" x14ac:dyDescent="0.15">
      <c r="A58" s="3549"/>
      <c r="B58" s="3462"/>
      <c r="C58" s="3533"/>
      <c r="D58" s="3533"/>
      <c r="E58" s="3533"/>
      <c r="F58" s="3550"/>
      <c r="G58" s="3551"/>
      <c r="H58" s="3551"/>
      <c r="I58" s="3551"/>
      <c r="J58" s="3551"/>
      <c r="K58" s="3551"/>
      <c r="L58" s="1761"/>
      <c r="M58" s="3552"/>
      <c r="N58" s="3552"/>
      <c r="DE58" s="818"/>
    </row>
    <row r="59" spans="1:109" s="771" customFormat="1" ht="12" customHeight="1" x14ac:dyDescent="0.15">
      <c r="A59" s="1762"/>
      <c r="B59" s="1762"/>
      <c r="C59" s="3574"/>
      <c r="D59" s="3574"/>
      <c r="E59" s="3574"/>
      <c r="F59" s="1762"/>
      <c r="G59" s="3574"/>
      <c r="H59" s="3574"/>
      <c r="I59" s="3574"/>
      <c r="J59" s="3574"/>
      <c r="K59" s="3574"/>
      <c r="L59" s="1762"/>
      <c r="M59" s="3575"/>
      <c r="N59" s="3576"/>
      <c r="DE59" s="818"/>
    </row>
    <row r="60" spans="1:109" s="771" customFormat="1" ht="12" customHeight="1" x14ac:dyDescent="0.15">
      <c r="A60" s="1752"/>
      <c r="B60" s="3445"/>
      <c r="C60" s="3445"/>
      <c r="D60" s="3445"/>
      <c r="E60" s="3445"/>
      <c r="F60" s="3445"/>
      <c r="G60" s="3445"/>
      <c r="H60" s="3445"/>
      <c r="I60" s="1752"/>
      <c r="J60" s="1752"/>
      <c r="K60" s="1752"/>
      <c r="L60" s="1752"/>
      <c r="M60" s="1752"/>
      <c r="N60" s="793"/>
      <c r="DE60" s="818"/>
    </row>
    <row r="61" spans="1:109" s="771" customFormat="1" ht="21" customHeight="1" x14ac:dyDescent="0.15">
      <c r="A61" s="3421">
        <v>4</v>
      </c>
      <c r="B61" s="3565" t="s">
        <v>1227</v>
      </c>
      <c r="C61" s="3566"/>
      <c r="D61" s="3567"/>
      <c r="E61" s="3443" t="s">
        <v>1226</v>
      </c>
      <c r="F61" s="3444"/>
      <c r="G61" s="3445"/>
      <c r="H61" s="3445"/>
      <c r="I61" s="802"/>
      <c r="J61" s="1748">
        <v>5</v>
      </c>
      <c r="K61" s="3585" t="s">
        <v>1243</v>
      </c>
      <c r="L61" s="3569"/>
      <c r="M61" s="3569"/>
      <c r="N61" s="3570"/>
      <c r="DE61" s="818"/>
    </row>
    <row r="62" spans="1:109" s="771" customFormat="1" ht="12" customHeight="1" x14ac:dyDescent="0.15">
      <c r="A62" s="3422"/>
      <c r="B62" s="3386"/>
      <c r="C62" s="3416"/>
      <c r="D62" s="3387"/>
      <c r="E62" s="3386"/>
      <c r="F62" s="3387"/>
      <c r="G62" s="3445"/>
      <c r="H62" s="3445"/>
      <c r="I62" s="793"/>
      <c r="J62" s="3586"/>
      <c r="K62" s="3571"/>
      <c r="L62" s="3572"/>
      <c r="M62" s="3572"/>
      <c r="N62" s="3573"/>
      <c r="DE62" s="818"/>
    </row>
    <row r="63" spans="1:109" s="771" customFormat="1" ht="12" customHeight="1" x14ac:dyDescent="0.15">
      <c r="A63" s="1752"/>
      <c r="B63" s="1751"/>
      <c r="C63" s="1751"/>
      <c r="D63" s="1751"/>
      <c r="E63" s="1751"/>
      <c r="F63" s="1751"/>
      <c r="G63" s="3445"/>
      <c r="H63" s="3445"/>
      <c r="I63" s="1752"/>
      <c r="J63" s="3587"/>
      <c r="K63" s="3455"/>
      <c r="L63" s="3456"/>
      <c r="M63" s="3456"/>
      <c r="N63" s="3457"/>
      <c r="O63" s="225"/>
      <c r="P63" s="225"/>
      <c r="DE63" s="818"/>
    </row>
    <row r="64" spans="1:109" s="771" customFormat="1" ht="12" customHeight="1" x14ac:dyDescent="0.15">
      <c r="A64" s="1752"/>
      <c r="B64" s="788"/>
      <c r="C64" s="788"/>
      <c r="D64" s="788"/>
      <c r="E64" s="788"/>
      <c r="F64" s="788"/>
      <c r="G64" s="788"/>
      <c r="H64" s="788"/>
      <c r="I64" s="1752"/>
      <c r="J64" s="3587"/>
      <c r="K64" s="3455"/>
      <c r="L64" s="3456"/>
      <c r="M64" s="3456"/>
      <c r="N64" s="3457"/>
      <c r="DE64" s="818"/>
    </row>
    <row r="65" spans="1:111" s="771" customFormat="1" ht="12" customHeight="1" x14ac:dyDescent="0.15">
      <c r="A65" s="1752"/>
      <c r="B65" s="3465" t="s">
        <v>1242</v>
      </c>
      <c r="C65" s="3465"/>
      <c r="D65" s="3465"/>
      <c r="E65" s="3465"/>
      <c r="F65" s="3465"/>
      <c r="G65" s="3465"/>
      <c r="H65" s="3465"/>
      <c r="I65" s="1770"/>
      <c r="J65" s="3587"/>
      <c r="K65" s="3455"/>
      <c r="L65" s="3456"/>
      <c r="M65" s="3456"/>
      <c r="N65" s="3457"/>
      <c r="DE65" s="818"/>
    </row>
    <row r="66" spans="1:111" s="771" customFormat="1" ht="12" customHeight="1" x14ac:dyDescent="0.15">
      <c r="A66" s="1752"/>
      <c r="B66" s="3465" t="s">
        <v>1241</v>
      </c>
      <c r="C66" s="3465"/>
      <c r="D66" s="3465"/>
      <c r="E66" s="3465"/>
      <c r="F66" s="3465"/>
      <c r="G66" s="3465"/>
      <c r="H66" s="3465"/>
      <c r="I66" s="803"/>
      <c r="J66" s="3587"/>
      <c r="K66" s="3455"/>
      <c r="L66" s="3456"/>
      <c r="M66" s="3456"/>
      <c r="N66" s="3457"/>
      <c r="DE66" s="818"/>
    </row>
    <row r="67" spans="1:111" s="771" customFormat="1" ht="12" customHeight="1" x14ac:dyDescent="0.15">
      <c r="A67" s="790" t="s">
        <v>1223</v>
      </c>
      <c r="B67" s="3466" t="s">
        <v>1240</v>
      </c>
      <c r="C67" s="3466"/>
      <c r="D67" s="3466"/>
      <c r="E67" s="3466"/>
      <c r="F67" s="3466"/>
      <c r="G67" s="3466"/>
      <c r="H67" s="3466"/>
      <c r="I67" s="1770"/>
      <c r="J67" s="3587"/>
      <c r="K67" s="3455"/>
      <c r="L67" s="3456"/>
      <c r="M67" s="3456"/>
      <c r="N67" s="3457"/>
      <c r="DE67" s="818"/>
    </row>
    <row r="68" spans="1:111" s="771" customFormat="1" ht="12" customHeight="1" x14ac:dyDescent="0.15">
      <c r="A68" s="790"/>
      <c r="B68" s="3467"/>
      <c r="C68" s="3467"/>
      <c r="D68" s="3467"/>
      <c r="E68" s="3467"/>
      <c r="F68" s="3467"/>
      <c r="G68" s="3467"/>
      <c r="H68" s="3467"/>
      <c r="I68" s="1770"/>
      <c r="J68" s="3587"/>
      <c r="K68" s="3455"/>
      <c r="L68" s="3456"/>
      <c r="M68" s="3456"/>
      <c r="N68" s="3457"/>
      <c r="DE68" s="818"/>
    </row>
    <row r="69" spans="1:111" s="771" customFormat="1" ht="12" customHeight="1" x14ac:dyDescent="0.15">
      <c r="A69" s="790"/>
      <c r="B69" s="3467"/>
      <c r="C69" s="3467"/>
      <c r="D69" s="3467"/>
      <c r="E69" s="3467"/>
      <c r="F69" s="3467"/>
      <c r="G69" s="3467"/>
      <c r="H69" s="3467"/>
      <c r="I69" s="1770"/>
      <c r="J69" s="3587"/>
      <c r="K69" s="3455"/>
      <c r="L69" s="3456"/>
      <c r="M69" s="3456"/>
      <c r="N69" s="3457"/>
      <c r="DE69" s="818"/>
    </row>
    <row r="70" spans="1:111" s="771" customFormat="1" ht="12" customHeight="1" x14ac:dyDescent="0.15">
      <c r="A70" s="790"/>
      <c r="B70" s="3465"/>
      <c r="C70" s="3465"/>
      <c r="D70" s="3465"/>
      <c r="E70" s="3465"/>
      <c r="F70" s="3465"/>
      <c r="G70" s="3465"/>
      <c r="H70" s="3465"/>
      <c r="I70" s="1770"/>
      <c r="J70" s="3587"/>
      <c r="K70" s="3455"/>
      <c r="L70" s="3456"/>
      <c r="M70" s="3456"/>
      <c r="N70" s="3457"/>
      <c r="DE70" s="818"/>
    </row>
    <row r="71" spans="1:111" s="771" customFormat="1" ht="12" customHeight="1" x14ac:dyDescent="0.15">
      <c r="A71" s="790"/>
      <c r="B71" s="3465" t="s">
        <v>652</v>
      </c>
      <c r="C71" s="3465"/>
      <c r="D71" s="3465"/>
      <c r="E71" s="3465"/>
      <c r="F71" s="3465"/>
      <c r="G71" s="3465"/>
      <c r="H71" s="3465"/>
      <c r="I71" s="1770"/>
      <c r="J71" s="3587"/>
      <c r="K71" s="3455"/>
      <c r="L71" s="3456"/>
      <c r="M71" s="3456"/>
      <c r="N71" s="3457"/>
      <c r="Q71" s="224"/>
      <c r="R71" s="224"/>
      <c r="S71" s="224"/>
      <c r="T71" s="224"/>
      <c r="U71" s="224"/>
      <c r="V71" s="224"/>
      <c r="W71" s="224"/>
      <c r="X71" s="224"/>
      <c r="Y71" s="224"/>
      <c r="Z71" s="224"/>
      <c r="AA71" s="224"/>
      <c r="DE71" s="818"/>
    </row>
    <row r="72" spans="1:111" s="771" customFormat="1" ht="12" customHeight="1" x14ac:dyDescent="0.15">
      <c r="A72" s="790"/>
      <c r="B72" s="3465"/>
      <c r="C72" s="3465"/>
      <c r="D72" s="3465"/>
      <c r="E72" s="3465"/>
      <c r="F72" s="3465"/>
      <c r="G72" s="3465"/>
      <c r="H72" s="3465"/>
      <c r="I72" s="1770"/>
      <c r="J72" s="3588"/>
      <c r="K72" s="3458"/>
      <c r="L72" s="3459"/>
      <c r="M72" s="3459"/>
      <c r="N72" s="3460"/>
      <c r="DE72" s="818"/>
    </row>
    <row r="73" spans="1:111" s="772" customFormat="1" ht="13.5" x14ac:dyDescent="0.15">
      <c r="A73" s="1677" t="s">
        <v>1250</v>
      </c>
      <c r="B73" s="1775"/>
      <c r="C73" s="1775"/>
      <c r="D73" s="1775"/>
      <c r="E73" s="1775"/>
      <c r="F73" s="1775"/>
      <c r="G73" s="1775"/>
      <c r="H73" s="1775"/>
      <c r="I73" s="1775"/>
      <c r="J73" s="1775"/>
      <c r="K73" s="1775"/>
      <c r="L73" s="1775"/>
      <c r="M73" s="1775"/>
      <c r="N73" s="1775"/>
      <c r="DE73" s="830"/>
    </row>
    <row r="74" spans="1:111" s="771" customFormat="1" ht="12" customHeight="1" x14ac:dyDescent="0.15">
      <c r="A74" s="3545" t="s">
        <v>576</v>
      </c>
      <c r="B74" s="3546"/>
      <c r="C74" s="3389"/>
      <c r="D74" s="3390"/>
      <c r="E74" s="3545" t="s">
        <v>575</v>
      </c>
      <c r="F74" s="3546"/>
      <c r="G74" s="3386"/>
      <c r="H74" s="3416"/>
      <c r="I74" s="3547"/>
      <c r="J74" s="3548"/>
      <c r="K74" s="1758" t="s">
        <v>1214</v>
      </c>
      <c r="L74" s="3386"/>
      <c r="M74" s="3416"/>
      <c r="N74" s="3387"/>
      <c r="DE74" s="818"/>
    </row>
    <row r="75" spans="1:111" s="771" customFormat="1" ht="12" customHeight="1" x14ac:dyDescent="0.15">
      <c r="A75" s="3538">
        <v>1</v>
      </c>
      <c r="B75" s="3540" t="s">
        <v>1249</v>
      </c>
      <c r="C75" s="3540"/>
      <c r="D75" s="3540"/>
      <c r="E75" s="3540"/>
      <c r="F75" s="3540"/>
      <c r="G75" s="3538" t="s">
        <v>1248</v>
      </c>
      <c r="H75" s="3538"/>
      <c r="I75" s="3541" t="s">
        <v>1247</v>
      </c>
      <c r="J75" s="3541"/>
      <c r="K75" s="3541"/>
      <c r="L75" s="3541"/>
      <c r="M75" s="3541"/>
      <c r="N75" s="3541"/>
      <c r="DE75" s="818"/>
    </row>
    <row r="76" spans="1:111" s="771" customFormat="1" ht="12" customHeight="1" x14ac:dyDescent="0.15">
      <c r="A76" s="3539"/>
      <c r="B76" s="3542"/>
      <c r="C76" s="3542"/>
      <c r="D76" s="3542"/>
      <c r="E76" s="3542"/>
      <c r="F76" s="3542"/>
      <c r="G76" s="3542"/>
      <c r="H76" s="3542"/>
      <c r="I76" s="3543"/>
      <c r="J76" s="3544"/>
      <c r="K76" s="3544"/>
      <c r="L76" s="3544"/>
      <c r="M76" s="3544"/>
      <c r="N76" s="1108" t="s">
        <v>1763</v>
      </c>
      <c r="O76" s="758"/>
      <c r="P76" s="770"/>
      <c r="DE76" s="818"/>
    </row>
    <row r="77" spans="1:111" s="771" customFormat="1" ht="12" customHeight="1" x14ac:dyDescent="0.15">
      <c r="A77" s="3582"/>
      <c r="B77" s="3583"/>
      <c r="C77" s="3583"/>
      <c r="D77" s="3583"/>
      <c r="E77" s="3583"/>
      <c r="F77" s="3583"/>
      <c r="G77" s="3583"/>
      <c r="H77" s="3583"/>
      <c r="I77" s="3583"/>
      <c r="J77" s="3583"/>
      <c r="K77" s="3583"/>
      <c r="L77" s="3583"/>
      <c r="M77" s="3583"/>
      <c r="N77" s="3584"/>
      <c r="DE77" s="818"/>
    </row>
    <row r="78" spans="1:111" s="771" customFormat="1" ht="12" customHeight="1" x14ac:dyDescent="0.15">
      <c r="A78" s="3541">
        <v>2</v>
      </c>
      <c r="B78" s="3546" t="s">
        <v>1235</v>
      </c>
      <c r="C78" s="3541"/>
      <c r="D78" s="3541"/>
      <c r="E78" s="3541"/>
      <c r="F78" s="3541"/>
      <c r="G78" s="3541"/>
      <c r="H78" s="3541"/>
      <c r="I78" s="3541"/>
      <c r="J78" s="3541"/>
      <c r="K78" s="3541"/>
      <c r="L78" s="3541"/>
      <c r="M78" s="3541" t="s">
        <v>1231</v>
      </c>
      <c r="N78" s="3553"/>
      <c r="DE78" s="818"/>
    </row>
    <row r="79" spans="1:111" s="771" customFormat="1" ht="12" customHeight="1" x14ac:dyDescent="0.15">
      <c r="A79" s="3541"/>
      <c r="B79" s="1759" t="s">
        <v>54</v>
      </c>
      <c r="C79" s="3541" t="s">
        <v>1234</v>
      </c>
      <c r="D79" s="3541"/>
      <c r="E79" s="3541"/>
      <c r="F79" s="1758" t="s">
        <v>1233</v>
      </c>
      <c r="G79" s="3541" t="s">
        <v>1244</v>
      </c>
      <c r="H79" s="3541"/>
      <c r="I79" s="3541" t="s">
        <v>579</v>
      </c>
      <c r="J79" s="3541"/>
      <c r="K79" s="3541"/>
      <c r="L79" s="1758" t="s">
        <v>578</v>
      </c>
      <c r="M79" s="3541"/>
      <c r="N79" s="3553"/>
      <c r="DE79" s="818"/>
      <c r="DF79" s="772" t="str">
        <f>IF(COUNTA(B80:N89)&gt;0,DG79,"")</f>
        <v/>
      </c>
      <c r="DG79" s="771">
        <v>3</v>
      </c>
    </row>
    <row r="80" spans="1:111" s="771" customFormat="1" ht="12" customHeight="1" x14ac:dyDescent="0.15">
      <c r="A80" s="3541"/>
      <c r="B80" s="1774"/>
      <c r="C80" s="3554"/>
      <c r="D80" s="3554"/>
      <c r="E80" s="3554"/>
      <c r="F80" s="1757"/>
      <c r="G80" s="3506"/>
      <c r="H80" s="3506"/>
      <c r="I80" s="3506"/>
      <c r="J80" s="3506"/>
      <c r="K80" s="3506"/>
      <c r="L80" s="1756"/>
      <c r="M80" s="3505"/>
      <c r="N80" s="3505"/>
      <c r="O80" s="1740" t="s">
        <v>6302</v>
      </c>
      <c r="DE80" s="818"/>
    </row>
    <row r="81" spans="1:109" s="771" customFormat="1" ht="12" customHeight="1" x14ac:dyDescent="0.15">
      <c r="A81" s="3541"/>
      <c r="B81" s="1713"/>
      <c r="C81" s="3589"/>
      <c r="D81" s="3589"/>
      <c r="E81" s="3589"/>
      <c r="F81" s="1767"/>
      <c r="G81" s="3580"/>
      <c r="H81" s="3580"/>
      <c r="I81" s="3580"/>
      <c r="J81" s="3580"/>
      <c r="K81" s="3580"/>
      <c r="L81" s="1767"/>
      <c r="M81" s="3581"/>
      <c r="N81" s="3581"/>
      <c r="O81" s="1740" t="s">
        <v>6301</v>
      </c>
      <c r="DE81" s="818"/>
    </row>
    <row r="82" spans="1:109" s="771" customFormat="1" ht="12" customHeight="1" x14ac:dyDescent="0.15">
      <c r="A82" s="3541"/>
      <c r="B82" s="1765"/>
      <c r="C82" s="3596"/>
      <c r="D82" s="3596"/>
      <c r="E82" s="3596"/>
      <c r="F82" s="1754"/>
      <c r="G82" s="3491"/>
      <c r="H82" s="3491"/>
      <c r="I82" s="3491"/>
      <c r="J82" s="3491"/>
      <c r="K82" s="3491"/>
      <c r="L82" s="1754"/>
      <c r="M82" s="3490"/>
      <c r="N82" s="3490"/>
      <c r="O82" s="1739"/>
      <c r="DE82" s="818"/>
    </row>
    <row r="83" spans="1:109" s="771" customFormat="1" ht="12" customHeight="1" x14ac:dyDescent="0.15">
      <c r="A83" s="3541"/>
      <c r="B83" s="1765"/>
      <c r="C83" s="3596"/>
      <c r="D83" s="3596"/>
      <c r="E83" s="3596"/>
      <c r="F83" s="1754"/>
      <c r="G83" s="3491"/>
      <c r="H83" s="3491"/>
      <c r="I83" s="3491"/>
      <c r="J83" s="3491"/>
      <c r="K83" s="3491"/>
      <c r="L83" s="1754"/>
      <c r="M83" s="3490"/>
      <c r="N83" s="3490"/>
      <c r="O83" s="1739" t="s">
        <v>6285</v>
      </c>
      <c r="DE83" s="818"/>
    </row>
    <row r="84" spans="1:109" s="771" customFormat="1" ht="12" customHeight="1" x14ac:dyDescent="0.15">
      <c r="A84" s="3541"/>
      <c r="B84" s="1765"/>
      <c r="C84" s="3596"/>
      <c r="D84" s="3596"/>
      <c r="E84" s="3596"/>
      <c r="F84" s="1754"/>
      <c r="G84" s="3491"/>
      <c r="H84" s="3491"/>
      <c r="I84" s="3491"/>
      <c r="J84" s="3491"/>
      <c r="K84" s="3491"/>
      <c r="L84" s="1754"/>
      <c r="M84" s="3490"/>
      <c r="N84" s="3490"/>
      <c r="O84" s="1739" t="s">
        <v>6286</v>
      </c>
      <c r="DE84" s="818"/>
    </row>
    <row r="85" spans="1:109" s="771" customFormat="1" ht="12" customHeight="1" x14ac:dyDescent="0.15">
      <c r="A85" s="3541"/>
      <c r="B85" s="1764"/>
      <c r="C85" s="3559"/>
      <c r="D85" s="3560"/>
      <c r="E85" s="3561"/>
      <c r="F85" s="1721"/>
      <c r="G85" s="3562"/>
      <c r="H85" s="3563"/>
      <c r="I85" s="3562"/>
      <c r="J85" s="3590"/>
      <c r="K85" s="3563"/>
      <c r="L85" s="1721"/>
      <c r="M85" s="3591"/>
      <c r="N85" s="3592"/>
      <c r="O85" s="1739" t="s">
        <v>6287</v>
      </c>
      <c r="DE85" s="818"/>
    </row>
    <row r="86" spans="1:109" s="771" customFormat="1" ht="12" customHeight="1" x14ac:dyDescent="0.15">
      <c r="A86" s="3541"/>
      <c r="B86" s="1765"/>
      <c r="C86" s="3593"/>
      <c r="D86" s="3594"/>
      <c r="E86" s="3595"/>
      <c r="F86" s="1754"/>
      <c r="G86" s="3487"/>
      <c r="H86" s="3489"/>
      <c r="I86" s="3487"/>
      <c r="J86" s="3488"/>
      <c r="K86" s="3489"/>
      <c r="L86" s="1754"/>
      <c r="M86" s="3557"/>
      <c r="N86" s="3558"/>
      <c r="DE86" s="818"/>
    </row>
    <row r="87" spans="1:109" s="771" customFormat="1" ht="12" customHeight="1" x14ac:dyDescent="0.15">
      <c r="A87" s="3541"/>
      <c r="B87" s="1764"/>
      <c r="C87" s="3559"/>
      <c r="D87" s="3560"/>
      <c r="E87" s="3561"/>
      <c r="F87" s="1721"/>
      <c r="G87" s="3562"/>
      <c r="H87" s="3563"/>
      <c r="I87" s="3562"/>
      <c r="J87" s="3590"/>
      <c r="K87" s="3563"/>
      <c r="L87" s="1721"/>
      <c r="M87" s="3591"/>
      <c r="N87" s="3592"/>
      <c r="DE87" s="818"/>
    </row>
    <row r="88" spans="1:109" s="771" customFormat="1" ht="12" customHeight="1" x14ac:dyDescent="0.15">
      <c r="A88" s="3541"/>
      <c r="B88" s="1765"/>
      <c r="C88" s="3593"/>
      <c r="D88" s="3594"/>
      <c r="E88" s="3595"/>
      <c r="F88" s="1754"/>
      <c r="G88" s="3487"/>
      <c r="H88" s="3489"/>
      <c r="I88" s="3487"/>
      <c r="J88" s="3488"/>
      <c r="K88" s="3489"/>
      <c r="L88" s="1754"/>
      <c r="M88" s="3557"/>
      <c r="N88" s="3558"/>
      <c r="DE88" s="818"/>
    </row>
    <row r="89" spans="1:109" s="771" customFormat="1" ht="12" customHeight="1" x14ac:dyDescent="0.15">
      <c r="A89" s="3541"/>
      <c r="B89" s="1750"/>
      <c r="C89" s="3555"/>
      <c r="D89" s="3555"/>
      <c r="E89" s="3556"/>
      <c r="F89" s="1720"/>
      <c r="G89" s="3431"/>
      <c r="H89" s="3537"/>
      <c r="I89" s="3431"/>
      <c r="J89" s="3429"/>
      <c r="K89" s="3537"/>
      <c r="L89" s="1720"/>
      <c r="M89" s="3427"/>
      <c r="N89" s="3428"/>
      <c r="DE89" s="818"/>
    </row>
    <row r="90" spans="1:109" s="771" customFormat="1" ht="12" customHeight="1" x14ac:dyDescent="0.15">
      <c r="A90" s="3577"/>
      <c r="B90" s="3578"/>
      <c r="C90" s="3578"/>
      <c r="D90" s="3578"/>
      <c r="E90" s="3578"/>
      <c r="F90" s="3578"/>
      <c r="G90" s="3578"/>
      <c r="H90" s="3578"/>
      <c r="I90" s="3578"/>
      <c r="J90" s="3578"/>
      <c r="K90" s="3578"/>
      <c r="L90" s="3578"/>
      <c r="M90" s="3578"/>
      <c r="N90" s="3579"/>
      <c r="DE90" s="818"/>
    </row>
    <row r="91" spans="1:109" s="771" customFormat="1" ht="12" customHeight="1" x14ac:dyDescent="0.15">
      <c r="A91" s="3549">
        <v>3</v>
      </c>
      <c r="B91" s="3549" t="s">
        <v>1246</v>
      </c>
      <c r="C91" s="3549"/>
      <c r="D91" s="3549"/>
      <c r="E91" s="3549"/>
      <c r="F91" s="3549"/>
      <c r="G91" s="3549"/>
      <c r="H91" s="3549"/>
      <c r="I91" s="3549"/>
      <c r="J91" s="3549"/>
      <c r="K91" s="3549"/>
      <c r="L91" s="3549"/>
      <c r="M91" s="3549" t="s">
        <v>1231</v>
      </c>
      <c r="N91" s="3564"/>
      <c r="DE91" s="818"/>
    </row>
    <row r="92" spans="1:109" s="771" customFormat="1" ht="12" customHeight="1" x14ac:dyDescent="0.15">
      <c r="A92" s="3549"/>
      <c r="B92" s="3393" t="s">
        <v>1245</v>
      </c>
      <c r="C92" s="3394"/>
      <c r="D92" s="3394"/>
      <c r="E92" s="3394"/>
      <c r="F92" s="3417"/>
      <c r="G92" s="3549" t="s">
        <v>1244</v>
      </c>
      <c r="H92" s="3549"/>
      <c r="I92" s="3549" t="s">
        <v>579</v>
      </c>
      <c r="J92" s="3549"/>
      <c r="K92" s="3549"/>
      <c r="L92" s="1760" t="s">
        <v>578</v>
      </c>
      <c r="M92" s="3549"/>
      <c r="N92" s="3564"/>
      <c r="DE92" s="818"/>
    </row>
    <row r="93" spans="1:109" s="771" customFormat="1" ht="12" customHeight="1" x14ac:dyDescent="0.15">
      <c r="A93" s="3549"/>
      <c r="B93" s="3462"/>
      <c r="C93" s="3533"/>
      <c r="D93" s="3533"/>
      <c r="E93" s="3533"/>
      <c r="F93" s="3550"/>
      <c r="G93" s="3551"/>
      <c r="H93" s="3551"/>
      <c r="I93" s="3551"/>
      <c r="J93" s="3551"/>
      <c r="K93" s="3551"/>
      <c r="L93" s="1761"/>
      <c r="M93" s="3552"/>
      <c r="N93" s="3552"/>
      <c r="DE93" s="818"/>
    </row>
    <row r="94" spans="1:109" s="771" customFormat="1" ht="12" customHeight="1" x14ac:dyDescent="0.15">
      <c r="A94" s="1762"/>
      <c r="B94" s="1762"/>
      <c r="C94" s="3574"/>
      <c r="D94" s="3574"/>
      <c r="E94" s="3574"/>
      <c r="F94" s="1762"/>
      <c r="G94" s="3574"/>
      <c r="H94" s="3574"/>
      <c r="I94" s="3574"/>
      <c r="J94" s="3574"/>
      <c r="K94" s="3574"/>
      <c r="L94" s="1762"/>
      <c r="M94" s="3575"/>
      <c r="N94" s="3576"/>
      <c r="DE94" s="818"/>
    </row>
    <row r="95" spans="1:109" s="771" customFormat="1" ht="12" customHeight="1" x14ac:dyDescent="0.15">
      <c r="A95" s="1752"/>
      <c r="B95" s="3445"/>
      <c r="C95" s="3445"/>
      <c r="D95" s="3445"/>
      <c r="E95" s="3445"/>
      <c r="F95" s="3445"/>
      <c r="G95" s="3445"/>
      <c r="H95" s="3445"/>
      <c r="I95" s="1752"/>
      <c r="J95" s="1752"/>
      <c r="K95" s="1752"/>
      <c r="L95" s="1752"/>
      <c r="M95" s="1752"/>
      <c r="N95" s="793"/>
      <c r="DE95" s="818"/>
    </row>
    <row r="96" spans="1:109" s="771" customFormat="1" ht="21" customHeight="1" x14ac:dyDescent="0.15">
      <c r="A96" s="3421">
        <v>4</v>
      </c>
      <c r="B96" s="3565" t="s">
        <v>1227</v>
      </c>
      <c r="C96" s="3566"/>
      <c r="D96" s="3567"/>
      <c r="E96" s="3443" t="s">
        <v>1226</v>
      </c>
      <c r="F96" s="3444"/>
      <c r="G96" s="3445"/>
      <c r="H96" s="3445"/>
      <c r="I96" s="802"/>
      <c r="J96" s="1748">
        <v>5</v>
      </c>
      <c r="K96" s="3585" t="s">
        <v>1243</v>
      </c>
      <c r="L96" s="3569"/>
      <c r="M96" s="3569"/>
      <c r="N96" s="3570"/>
      <c r="DE96" s="818"/>
    </row>
    <row r="97" spans="1:109" s="771" customFormat="1" ht="12" customHeight="1" x14ac:dyDescent="0.15">
      <c r="A97" s="3422"/>
      <c r="B97" s="3386"/>
      <c r="C97" s="3416"/>
      <c r="D97" s="3387"/>
      <c r="E97" s="3386"/>
      <c r="F97" s="3387"/>
      <c r="G97" s="3445"/>
      <c r="H97" s="3445"/>
      <c r="I97" s="793"/>
      <c r="J97" s="3586"/>
      <c r="K97" s="3571"/>
      <c r="L97" s="3572"/>
      <c r="M97" s="3572"/>
      <c r="N97" s="3573"/>
      <c r="DE97" s="818"/>
    </row>
    <row r="98" spans="1:109" s="771" customFormat="1" ht="12" customHeight="1" x14ac:dyDescent="0.15">
      <c r="A98" s="1752"/>
      <c r="B98" s="1751"/>
      <c r="C98" s="1751"/>
      <c r="D98" s="1751"/>
      <c r="E98" s="1751"/>
      <c r="F98" s="1751"/>
      <c r="G98" s="3445"/>
      <c r="H98" s="3445"/>
      <c r="I98" s="1752"/>
      <c r="J98" s="3587"/>
      <c r="K98" s="3455"/>
      <c r="L98" s="3456"/>
      <c r="M98" s="3456"/>
      <c r="N98" s="3457"/>
      <c r="O98" s="225"/>
      <c r="P98" s="225"/>
      <c r="DE98" s="818"/>
    </row>
    <row r="99" spans="1:109" s="771" customFormat="1" ht="12" customHeight="1" x14ac:dyDescent="0.15">
      <c r="A99" s="1752"/>
      <c r="B99" s="788"/>
      <c r="C99" s="788"/>
      <c r="D99" s="788"/>
      <c r="E99" s="788"/>
      <c r="F99" s="788"/>
      <c r="G99" s="788"/>
      <c r="H99" s="788"/>
      <c r="I99" s="1752"/>
      <c r="J99" s="3587"/>
      <c r="K99" s="3455"/>
      <c r="L99" s="3456"/>
      <c r="M99" s="3456"/>
      <c r="N99" s="3457"/>
      <c r="DE99" s="818"/>
    </row>
    <row r="100" spans="1:109" s="771" customFormat="1" ht="12" customHeight="1" x14ac:dyDescent="0.15">
      <c r="A100" s="1752"/>
      <c r="B100" s="3465" t="s">
        <v>1242</v>
      </c>
      <c r="C100" s="3465"/>
      <c r="D100" s="3465"/>
      <c r="E100" s="3465"/>
      <c r="F100" s="3465"/>
      <c r="G100" s="3465"/>
      <c r="H100" s="3465"/>
      <c r="I100" s="1770"/>
      <c r="J100" s="3587"/>
      <c r="K100" s="3455"/>
      <c r="L100" s="3456"/>
      <c r="M100" s="3456"/>
      <c r="N100" s="3457"/>
      <c r="DE100" s="818"/>
    </row>
    <row r="101" spans="1:109" s="771" customFormat="1" ht="12" customHeight="1" x14ac:dyDescent="0.15">
      <c r="A101" s="1752"/>
      <c r="B101" s="3465" t="s">
        <v>1241</v>
      </c>
      <c r="C101" s="3465"/>
      <c r="D101" s="3465"/>
      <c r="E101" s="3465"/>
      <c r="F101" s="3465"/>
      <c r="G101" s="3465"/>
      <c r="H101" s="3465"/>
      <c r="I101" s="803"/>
      <c r="J101" s="3587"/>
      <c r="K101" s="3455"/>
      <c r="L101" s="3456"/>
      <c r="M101" s="3456"/>
      <c r="N101" s="3457"/>
      <c r="DE101" s="818"/>
    </row>
    <row r="102" spans="1:109" s="771" customFormat="1" ht="12" customHeight="1" x14ac:dyDescent="0.15">
      <c r="A102" s="790" t="s">
        <v>1223</v>
      </c>
      <c r="B102" s="3466" t="s">
        <v>1240</v>
      </c>
      <c r="C102" s="3466"/>
      <c r="D102" s="3466"/>
      <c r="E102" s="3466"/>
      <c r="F102" s="3466"/>
      <c r="G102" s="3466"/>
      <c r="H102" s="3466"/>
      <c r="I102" s="1770"/>
      <c r="J102" s="3587"/>
      <c r="K102" s="3455"/>
      <c r="L102" s="3456"/>
      <c r="M102" s="3456"/>
      <c r="N102" s="3457"/>
      <c r="DE102" s="818"/>
    </row>
    <row r="103" spans="1:109" s="771" customFormat="1" ht="12" customHeight="1" x14ac:dyDescent="0.15">
      <c r="A103" s="790"/>
      <c r="B103" s="3467"/>
      <c r="C103" s="3467"/>
      <c r="D103" s="3467"/>
      <c r="E103" s="3467"/>
      <c r="F103" s="3467"/>
      <c r="G103" s="3467"/>
      <c r="H103" s="3467"/>
      <c r="I103" s="1770"/>
      <c r="J103" s="3587"/>
      <c r="K103" s="3455"/>
      <c r="L103" s="3456"/>
      <c r="M103" s="3456"/>
      <c r="N103" s="3457"/>
      <c r="DE103" s="818"/>
    </row>
    <row r="104" spans="1:109" s="771" customFormat="1" ht="12" customHeight="1" x14ac:dyDescent="0.15">
      <c r="A104" s="790"/>
      <c r="B104" s="3467"/>
      <c r="C104" s="3467"/>
      <c r="D104" s="3467"/>
      <c r="E104" s="3467"/>
      <c r="F104" s="3467"/>
      <c r="G104" s="3467"/>
      <c r="H104" s="3467"/>
      <c r="I104" s="1770"/>
      <c r="J104" s="3587"/>
      <c r="K104" s="3455"/>
      <c r="L104" s="3456"/>
      <c r="M104" s="3456"/>
      <c r="N104" s="3457"/>
      <c r="DE104" s="818"/>
    </row>
    <row r="105" spans="1:109" s="771" customFormat="1" ht="12" customHeight="1" x14ac:dyDescent="0.15">
      <c r="A105" s="790"/>
      <c r="B105" s="3465"/>
      <c r="C105" s="3465"/>
      <c r="D105" s="3465"/>
      <c r="E105" s="3465"/>
      <c r="F105" s="3465"/>
      <c r="G105" s="3465"/>
      <c r="H105" s="3465"/>
      <c r="I105" s="1770"/>
      <c r="J105" s="3587"/>
      <c r="K105" s="3455"/>
      <c r="L105" s="3456"/>
      <c r="M105" s="3456"/>
      <c r="N105" s="3457"/>
      <c r="DE105" s="818"/>
    </row>
    <row r="106" spans="1:109" s="771" customFormat="1" ht="12" customHeight="1" x14ac:dyDescent="0.15">
      <c r="A106" s="790"/>
      <c r="B106" s="3465" t="s">
        <v>652</v>
      </c>
      <c r="C106" s="3465"/>
      <c r="D106" s="3465"/>
      <c r="E106" s="3465"/>
      <c r="F106" s="3465"/>
      <c r="G106" s="3465"/>
      <c r="H106" s="3465"/>
      <c r="I106" s="1770"/>
      <c r="J106" s="3587"/>
      <c r="K106" s="3455"/>
      <c r="L106" s="3456"/>
      <c r="M106" s="3456"/>
      <c r="N106" s="3457"/>
      <c r="Q106" s="224"/>
      <c r="R106" s="224"/>
      <c r="S106" s="224"/>
      <c r="T106" s="224"/>
      <c r="U106" s="224"/>
      <c r="V106" s="224"/>
      <c r="W106" s="224"/>
      <c r="X106" s="224"/>
      <c r="Y106" s="224"/>
      <c r="Z106" s="224"/>
      <c r="AA106" s="224"/>
      <c r="DE106" s="818"/>
    </row>
    <row r="107" spans="1:109" s="771" customFormat="1" ht="12" customHeight="1" x14ac:dyDescent="0.15">
      <c r="A107" s="790"/>
      <c r="B107" s="3465"/>
      <c r="C107" s="3465"/>
      <c r="D107" s="3465"/>
      <c r="E107" s="3465"/>
      <c r="F107" s="3465"/>
      <c r="G107" s="3465"/>
      <c r="H107" s="3465"/>
      <c r="I107" s="1770"/>
      <c r="J107" s="3588"/>
      <c r="K107" s="3458"/>
      <c r="L107" s="3459"/>
      <c r="M107" s="3459"/>
      <c r="N107" s="3460"/>
      <c r="DE107" s="818"/>
    </row>
    <row r="108" spans="1:109" s="772" customFormat="1" ht="13.5" x14ac:dyDescent="0.15">
      <c r="A108" s="1677" t="s">
        <v>1250</v>
      </c>
      <c r="B108" s="1775"/>
      <c r="C108" s="1775"/>
      <c r="D108" s="1775"/>
      <c r="E108" s="1775"/>
      <c r="F108" s="1775"/>
      <c r="G108" s="1775"/>
      <c r="H108" s="1775"/>
      <c r="I108" s="1775"/>
      <c r="J108" s="1775"/>
      <c r="K108" s="1775"/>
      <c r="L108" s="1775"/>
      <c r="M108" s="1775"/>
      <c r="N108" s="1775"/>
      <c r="DE108" s="830"/>
    </row>
    <row r="109" spans="1:109" s="771" customFormat="1" ht="12" customHeight="1" x14ac:dyDescent="0.15">
      <c r="A109" s="3545" t="s">
        <v>576</v>
      </c>
      <c r="B109" s="3546"/>
      <c r="C109" s="3389"/>
      <c r="D109" s="3390"/>
      <c r="E109" s="3545" t="s">
        <v>575</v>
      </c>
      <c r="F109" s="3546"/>
      <c r="G109" s="3386"/>
      <c r="H109" s="3416"/>
      <c r="I109" s="3547"/>
      <c r="J109" s="3548"/>
      <c r="K109" s="1758" t="s">
        <v>1214</v>
      </c>
      <c r="L109" s="3386"/>
      <c r="M109" s="3416"/>
      <c r="N109" s="3387"/>
      <c r="DE109" s="818"/>
    </row>
    <row r="110" spans="1:109" s="771" customFormat="1" ht="12" customHeight="1" x14ac:dyDescent="0.15">
      <c r="A110" s="3538">
        <v>1</v>
      </c>
      <c r="B110" s="3540" t="s">
        <v>1249</v>
      </c>
      <c r="C110" s="3540"/>
      <c r="D110" s="3540"/>
      <c r="E110" s="3540"/>
      <c r="F110" s="3540"/>
      <c r="G110" s="3538" t="s">
        <v>1248</v>
      </c>
      <c r="H110" s="3538"/>
      <c r="I110" s="3541" t="s">
        <v>1247</v>
      </c>
      <c r="J110" s="3541"/>
      <c r="K110" s="3541"/>
      <c r="L110" s="3541"/>
      <c r="M110" s="3541"/>
      <c r="N110" s="3541"/>
      <c r="DE110" s="818"/>
    </row>
    <row r="111" spans="1:109" s="771" customFormat="1" ht="12" customHeight="1" x14ac:dyDescent="0.15">
      <c r="A111" s="3539"/>
      <c r="B111" s="3542"/>
      <c r="C111" s="3542"/>
      <c r="D111" s="3542"/>
      <c r="E111" s="3542"/>
      <c r="F111" s="3542"/>
      <c r="G111" s="3542"/>
      <c r="H111" s="3542"/>
      <c r="I111" s="3543"/>
      <c r="J111" s="3544"/>
      <c r="K111" s="3544"/>
      <c r="L111" s="3544"/>
      <c r="M111" s="3544"/>
      <c r="N111" s="1108" t="s">
        <v>1763</v>
      </c>
      <c r="O111" s="758"/>
      <c r="P111" s="770"/>
      <c r="DE111" s="818"/>
    </row>
    <row r="112" spans="1:109" s="771" customFormat="1" ht="12" customHeight="1" x14ac:dyDescent="0.15">
      <c r="A112" s="3582"/>
      <c r="B112" s="3583"/>
      <c r="C112" s="3583"/>
      <c r="D112" s="3583"/>
      <c r="E112" s="3583"/>
      <c r="F112" s="3583"/>
      <c r="G112" s="3583"/>
      <c r="H112" s="3583"/>
      <c r="I112" s="3583"/>
      <c r="J112" s="3583"/>
      <c r="K112" s="3583"/>
      <c r="L112" s="3583"/>
      <c r="M112" s="3583"/>
      <c r="N112" s="3584"/>
      <c r="DE112" s="818"/>
    </row>
    <row r="113" spans="1:111" s="771" customFormat="1" ht="12" customHeight="1" x14ac:dyDescent="0.15">
      <c r="A113" s="3541">
        <v>2</v>
      </c>
      <c r="B113" s="3546" t="s">
        <v>1235</v>
      </c>
      <c r="C113" s="3541"/>
      <c r="D113" s="3541"/>
      <c r="E113" s="3541"/>
      <c r="F113" s="3541"/>
      <c r="G113" s="3541"/>
      <c r="H113" s="3541"/>
      <c r="I113" s="3541"/>
      <c r="J113" s="3541"/>
      <c r="K113" s="3541"/>
      <c r="L113" s="3541"/>
      <c r="M113" s="3541" t="s">
        <v>1231</v>
      </c>
      <c r="N113" s="3553"/>
      <c r="DE113" s="818"/>
    </row>
    <row r="114" spans="1:111" s="771" customFormat="1" ht="12" customHeight="1" x14ac:dyDescent="0.15">
      <c r="A114" s="3541"/>
      <c r="B114" s="1759" t="s">
        <v>54</v>
      </c>
      <c r="C114" s="3541" t="s">
        <v>1234</v>
      </c>
      <c r="D114" s="3541"/>
      <c r="E114" s="3541"/>
      <c r="F114" s="1758" t="s">
        <v>1233</v>
      </c>
      <c r="G114" s="3541" t="s">
        <v>1244</v>
      </c>
      <c r="H114" s="3541"/>
      <c r="I114" s="3541" t="s">
        <v>579</v>
      </c>
      <c r="J114" s="3541"/>
      <c r="K114" s="3541"/>
      <c r="L114" s="1758" t="s">
        <v>578</v>
      </c>
      <c r="M114" s="3541"/>
      <c r="N114" s="3553"/>
      <c r="DE114" s="818"/>
      <c r="DF114" s="772" t="str">
        <f>IF(COUNTA(B115:N124)&gt;0,DG114,"")</f>
        <v/>
      </c>
      <c r="DG114" s="771">
        <v>4</v>
      </c>
    </row>
    <row r="115" spans="1:111" s="771" customFormat="1" ht="12" customHeight="1" x14ac:dyDescent="0.15">
      <c r="A115" s="3541"/>
      <c r="B115" s="1774"/>
      <c r="C115" s="3554"/>
      <c r="D115" s="3554"/>
      <c r="E115" s="3554"/>
      <c r="F115" s="1757"/>
      <c r="G115" s="3506"/>
      <c r="H115" s="3506"/>
      <c r="I115" s="3506"/>
      <c r="J115" s="3506"/>
      <c r="K115" s="3506"/>
      <c r="L115" s="1756"/>
      <c r="M115" s="3505"/>
      <c r="N115" s="3505"/>
      <c r="O115" s="1740" t="s">
        <v>6302</v>
      </c>
      <c r="DE115" s="818"/>
    </row>
    <row r="116" spans="1:111" s="771" customFormat="1" ht="12" customHeight="1" x14ac:dyDescent="0.15">
      <c r="A116" s="3541"/>
      <c r="B116" s="1713"/>
      <c r="C116" s="3589"/>
      <c r="D116" s="3589"/>
      <c r="E116" s="3589"/>
      <c r="F116" s="1767"/>
      <c r="G116" s="3580"/>
      <c r="H116" s="3580"/>
      <c r="I116" s="3580"/>
      <c r="J116" s="3580"/>
      <c r="K116" s="3580"/>
      <c r="L116" s="1767"/>
      <c r="M116" s="3581"/>
      <c r="N116" s="3581"/>
      <c r="O116" s="1740" t="s">
        <v>6301</v>
      </c>
      <c r="DE116" s="818"/>
    </row>
    <row r="117" spans="1:111" s="771" customFormat="1" ht="12" customHeight="1" x14ac:dyDescent="0.15">
      <c r="A117" s="3541"/>
      <c r="B117" s="1765"/>
      <c r="C117" s="3596"/>
      <c r="D117" s="3596"/>
      <c r="E117" s="3596"/>
      <c r="F117" s="1754"/>
      <c r="G117" s="3491"/>
      <c r="H117" s="3491"/>
      <c r="I117" s="3491"/>
      <c r="J117" s="3491"/>
      <c r="K117" s="3491"/>
      <c r="L117" s="1754"/>
      <c r="M117" s="3490"/>
      <c r="N117" s="3490"/>
      <c r="O117" s="1739"/>
      <c r="DE117" s="818"/>
    </row>
    <row r="118" spans="1:111" s="771" customFormat="1" ht="12" customHeight="1" x14ac:dyDescent="0.15">
      <c r="A118" s="3541"/>
      <c r="B118" s="1765"/>
      <c r="C118" s="3596"/>
      <c r="D118" s="3596"/>
      <c r="E118" s="3596"/>
      <c r="F118" s="1754"/>
      <c r="G118" s="3491"/>
      <c r="H118" s="3491"/>
      <c r="I118" s="3491"/>
      <c r="J118" s="3491"/>
      <c r="K118" s="3491"/>
      <c r="L118" s="1754"/>
      <c r="M118" s="3490"/>
      <c r="N118" s="3490"/>
      <c r="O118" s="1739" t="s">
        <v>6285</v>
      </c>
      <c r="DE118" s="818"/>
    </row>
    <row r="119" spans="1:111" s="771" customFormat="1" ht="12" customHeight="1" x14ac:dyDescent="0.15">
      <c r="A119" s="3541"/>
      <c r="B119" s="1765"/>
      <c r="C119" s="3596"/>
      <c r="D119" s="3596"/>
      <c r="E119" s="3596"/>
      <c r="F119" s="1754"/>
      <c r="G119" s="3491"/>
      <c r="H119" s="3491"/>
      <c r="I119" s="3491"/>
      <c r="J119" s="3491"/>
      <c r="K119" s="3491"/>
      <c r="L119" s="1754"/>
      <c r="M119" s="3490"/>
      <c r="N119" s="3490"/>
      <c r="O119" s="1739" t="s">
        <v>6286</v>
      </c>
      <c r="DE119" s="818"/>
    </row>
    <row r="120" spans="1:111" s="771" customFormat="1" ht="12" customHeight="1" x14ac:dyDescent="0.15">
      <c r="A120" s="3541"/>
      <c r="B120" s="1764"/>
      <c r="C120" s="3559"/>
      <c r="D120" s="3560"/>
      <c r="E120" s="3561"/>
      <c r="F120" s="1721"/>
      <c r="G120" s="3562"/>
      <c r="H120" s="3563"/>
      <c r="I120" s="3562"/>
      <c r="J120" s="3590"/>
      <c r="K120" s="3563"/>
      <c r="L120" s="1721"/>
      <c r="M120" s="3591"/>
      <c r="N120" s="3592"/>
      <c r="O120" s="1739" t="s">
        <v>6287</v>
      </c>
      <c r="DE120" s="818"/>
    </row>
    <row r="121" spans="1:111" s="771" customFormat="1" ht="12" customHeight="1" x14ac:dyDescent="0.15">
      <c r="A121" s="3541"/>
      <c r="B121" s="1765"/>
      <c r="C121" s="3593"/>
      <c r="D121" s="3594"/>
      <c r="E121" s="3595"/>
      <c r="F121" s="1754"/>
      <c r="G121" s="3487"/>
      <c r="H121" s="3489"/>
      <c r="I121" s="3487"/>
      <c r="J121" s="3488"/>
      <c r="K121" s="3489"/>
      <c r="L121" s="1754"/>
      <c r="M121" s="3557"/>
      <c r="N121" s="3558"/>
      <c r="DE121" s="818"/>
    </row>
    <row r="122" spans="1:111" s="771" customFormat="1" ht="12" customHeight="1" x14ac:dyDescent="0.15">
      <c r="A122" s="3541"/>
      <c r="B122" s="1764"/>
      <c r="C122" s="3559"/>
      <c r="D122" s="3560"/>
      <c r="E122" s="3561"/>
      <c r="F122" s="1721"/>
      <c r="G122" s="3562"/>
      <c r="H122" s="3563"/>
      <c r="I122" s="3562"/>
      <c r="J122" s="3590"/>
      <c r="K122" s="3563"/>
      <c r="L122" s="1721"/>
      <c r="M122" s="3591"/>
      <c r="N122" s="3592"/>
      <c r="DE122" s="818"/>
    </row>
    <row r="123" spans="1:111" s="771" customFormat="1" ht="12" customHeight="1" x14ac:dyDescent="0.15">
      <c r="A123" s="3541"/>
      <c r="B123" s="1765"/>
      <c r="C123" s="3593"/>
      <c r="D123" s="3594"/>
      <c r="E123" s="3595"/>
      <c r="F123" s="1754"/>
      <c r="G123" s="3487"/>
      <c r="H123" s="3489"/>
      <c r="I123" s="3487"/>
      <c r="J123" s="3488"/>
      <c r="K123" s="3489"/>
      <c r="L123" s="1754"/>
      <c r="M123" s="3557"/>
      <c r="N123" s="3558"/>
      <c r="DE123" s="818"/>
    </row>
    <row r="124" spans="1:111" s="771" customFormat="1" ht="12" customHeight="1" x14ac:dyDescent="0.15">
      <c r="A124" s="3541"/>
      <c r="B124" s="1750"/>
      <c r="C124" s="3555"/>
      <c r="D124" s="3555"/>
      <c r="E124" s="3556"/>
      <c r="F124" s="1720"/>
      <c r="G124" s="3431"/>
      <c r="H124" s="3537"/>
      <c r="I124" s="3431"/>
      <c r="J124" s="3429"/>
      <c r="K124" s="3537"/>
      <c r="L124" s="1720"/>
      <c r="M124" s="3427"/>
      <c r="N124" s="3428"/>
      <c r="DE124" s="818"/>
    </row>
    <row r="125" spans="1:111" s="771" customFormat="1" ht="12" customHeight="1" x14ac:dyDescent="0.15">
      <c r="A125" s="3577"/>
      <c r="B125" s="3578"/>
      <c r="C125" s="3578"/>
      <c r="D125" s="3578"/>
      <c r="E125" s="3578"/>
      <c r="F125" s="3578"/>
      <c r="G125" s="3578"/>
      <c r="H125" s="3578"/>
      <c r="I125" s="3578"/>
      <c r="J125" s="3578"/>
      <c r="K125" s="3578"/>
      <c r="L125" s="3578"/>
      <c r="M125" s="3578"/>
      <c r="N125" s="3579"/>
      <c r="DE125" s="818"/>
    </row>
    <row r="126" spans="1:111" s="771" customFormat="1" ht="12" customHeight="1" x14ac:dyDescent="0.15">
      <c r="A126" s="3549">
        <v>3</v>
      </c>
      <c r="B126" s="3549" t="s">
        <v>1246</v>
      </c>
      <c r="C126" s="3549"/>
      <c r="D126" s="3549"/>
      <c r="E126" s="3549"/>
      <c r="F126" s="3549"/>
      <c r="G126" s="3549"/>
      <c r="H126" s="3549"/>
      <c r="I126" s="3549"/>
      <c r="J126" s="3549"/>
      <c r="K126" s="3549"/>
      <c r="L126" s="3549"/>
      <c r="M126" s="3549" t="s">
        <v>1231</v>
      </c>
      <c r="N126" s="3564"/>
      <c r="DE126" s="818"/>
    </row>
    <row r="127" spans="1:111" s="771" customFormat="1" ht="12" customHeight="1" x14ac:dyDescent="0.15">
      <c r="A127" s="3549"/>
      <c r="B127" s="3393" t="s">
        <v>1245</v>
      </c>
      <c r="C127" s="3394"/>
      <c r="D127" s="3394"/>
      <c r="E127" s="3394"/>
      <c r="F127" s="3417"/>
      <c r="G127" s="3549" t="s">
        <v>1244</v>
      </c>
      <c r="H127" s="3549"/>
      <c r="I127" s="3549" t="s">
        <v>579</v>
      </c>
      <c r="J127" s="3549"/>
      <c r="K127" s="3549"/>
      <c r="L127" s="1760" t="s">
        <v>578</v>
      </c>
      <c r="M127" s="3549"/>
      <c r="N127" s="3564"/>
      <c r="DE127" s="818"/>
    </row>
    <row r="128" spans="1:111" s="771" customFormat="1" ht="12" customHeight="1" x14ac:dyDescent="0.15">
      <c r="A128" s="3549"/>
      <c r="B128" s="3462"/>
      <c r="C128" s="3533"/>
      <c r="D128" s="3533"/>
      <c r="E128" s="3533"/>
      <c r="F128" s="3550"/>
      <c r="G128" s="3551"/>
      <c r="H128" s="3551"/>
      <c r="I128" s="3551"/>
      <c r="J128" s="3551"/>
      <c r="K128" s="3551"/>
      <c r="L128" s="1761"/>
      <c r="M128" s="3552"/>
      <c r="N128" s="3552"/>
      <c r="DE128" s="818"/>
    </row>
    <row r="129" spans="1:109" s="771" customFormat="1" ht="12" customHeight="1" x14ac:dyDescent="0.15">
      <c r="A129" s="1762"/>
      <c r="B129" s="1762"/>
      <c r="C129" s="3574"/>
      <c r="D129" s="3574"/>
      <c r="E129" s="3574"/>
      <c r="F129" s="1762"/>
      <c r="G129" s="3574"/>
      <c r="H129" s="3574"/>
      <c r="I129" s="3574"/>
      <c r="J129" s="3574"/>
      <c r="K129" s="3574"/>
      <c r="L129" s="1762"/>
      <c r="M129" s="3575"/>
      <c r="N129" s="3576"/>
      <c r="DE129" s="818"/>
    </row>
    <row r="130" spans="1:109" s="771" customFormat="1" ht="12" customHeight="1" x14ac:dyDescent="0.15">
      <c r="A130" s="1752"/>
      <c r="B130" s="3445"/>
      <c r="C130" s="3445"/>
      <c r="D130" s="3445"/>
      <c r="E130" s="3445"/>
      <c r="F130" s="3445"/>
      <c r="G130" s="3445"/>
      <c r="H130" s="3445"/>
      <c r="I130" s="1752"/>
      <c r="J130" s="1752"/>
      <c r="K130" s="1752"/>
      <c r="L130" s="1752"/>
      <c r="M130" s="1752"/>
      <c r="N130" s="793"/>
      <c r="DE130" s="818"/>
    </row>
    <row r="131" spans="1:109" s="771" customFormat="1" ht="21" customHeight="1" x14ac:dyDescent="0.15">
      <c r="A131" s="3421">
        <v>4</v>
      </c>
      <c r="B131" s="3565" t="s">
        <v>1227</v>
      </c>
      <c r="C131" s="3566"/>
      <c r="D131" s="3567"/>
      <c r="E131" s="3443" t="s">
        <v>1226</v>
      </c>
      <c r="F131" s="3444"/>
      <c r="G131" s="3445"/>
      <c r="H131" s="3445"/>
      <c r="I131" s="802"/>
      <c r="J131" s="1748">
        <v>5</v>
      </c>
      <c r="K131" s="3585" t="s">
        <v>1243</v>
      </c>
      <c r="L131" s="3569"/>
      <c r="M131" s="3569"/>
      <c r="N131" s="3570"/>
      <c r="DE131" s="818"/>
    </row>
    <row r="132" spans="1:109" s="771" customFormat="1" ht="12" customHeight="1" x14ac:dyDescent="0.15">
      <c r="A132" s="3422"/>
      <c r="B132" s="3386"/>
      <c r="C132" s="3416"/>
      <c r="D132" s="3387"/>
      <c r="E132" s="3386"/>
      <c r="F132" s="3387"/>
      <c r="G132" s="3445"/>
      <c r="H132" s="3445"/>
      <c r="I132" s="793"/>
      <c r="J132" s="3586"/>
      <c r="K132" s="3571"/>
      <c r="L132" s="3572"/>
      <c r="M132" s="3572"/>
      <c r="N132" s="3573"/>
      <c r="DE132" s="818"/>
    </row>
    <row r="133" spans="1:109" s="771" customFormat="1" ht="12" customHeight="1" x14ac:dyDescent="0.15">
      <c r="A133" s="1752"/>
      <c r="B133" s="1751"/>
      <c r="C133" s="1751"/>
      <c r="D133" s="1751"/>
      <c r="E133" s="1751"/>
      <c r="F133" s="1751"/>
      <c r="G133" s="3445"/>
      <c r="H133" s="3445"/>
      <c r="I133" s="1752"/>
      <c r="J133" s="3587"/>
      <c r="K133" s="3455"/>
      <c r="L133" s="3456"/>
      <c r="M133" s="3456"/>
      <c r="N133" s="3457"/>
      <c r="O133" s="225"/>
      <c r="P133" s="225"/>
      <c r="DE133" s="818"/>
    </row>
    <row r="134" spans="1:109" s="771" customFormat="1" ht="12" customHeight="1" x14ac:dyDescent="0.15">
      <c r="A134" s="1752"/>
      <c r="B134" s="788"/>
      <c r="C134" s="788"/>
      <c r="D134" s="788"/>
      <c r="E134" s="788"/>
      <c r="F134" s="788"/>
      <c r="G134" s="788"/>
      <c r="H134" s="788"/>
      <c r="I134" s="1752"/>
      <c r="J134" s="3587"/>
      <c r="K134" s="3455"/>
      <c r="L134" s="3456"/>
      <c r="M134" s="3456"/>
      <c r="N134" s="3457"/>
      <c r="DE134" s="818"/>
    </row>
    <row r="135" spans="1:109" s="771" customFormat="1" ht="12" customHeight="1" x14ac:dyDescent="0.15">
      <c r="A135" s="1752"/>
      <c r="B135" s="3465" t="s">
        <v>1242</v>
      </c>
      <c r="C135" s="3465"/>
      <c r="D135" s="3465"/>
      <c r="E135" s="3465"/>
      <c r="F135" s="3465"/>
      <c r="G135" s="3465"/>
      <c r="H135" s="3465"/>
      <c r="I135" s="1770"/>
      <c r="J135" s="3587"/>
      <c r="K135" s="3455"/>
      <c r="L135" s="3456"/>
      <c r="M135" s="3456"/>
      <c r="N135" s="3457"/>
      <c r="DE135" s="818"/>
    </row>
    <row r="136" spans="1:109" s="771" customFormat="1" ht="12" customHeight="1" x14ac:dyDescent="0.15">
      <c r="A136" s="1752"/>
      <c r="B136" s="3465" t="s">
        <v>1241</v>
      </c>
      <c r="C136" s="3465"/>
      <c r="D136" s="3465"/>
      <c r="E136" s="3465"/>
      <c r="F136" s="3465"/>
      <c r="G136" s="3465"/>
      <c r="H136" s="3465"/>
      <c r="I136" s="803"/>
      <c r="J136" s="3587"/>
      <c r="K136" s="3455"/>
      <c r="L136" s="3456"/>
      <c r="M136" s="3456"/>
      <c r="N136" s="3457"/>
      <c r="DE136" s="818"/>
    </row>
    <row r="137" spans="1:109" s="771" customFormat="1" ht="12" customHeight="1" x14ac:dyDescent="0.15">
      <c r="A137" s="790" t="s">
        <v>1223</v>
      </c>
      <c r="B137" s="3466" t="s">
        <v>1240</v>
      </c>
      <c r="C137" s="3466"/>
      <c r="D137" s="3466"/>
      <c r="E137" s="3466"/>
      <c r="F137" s="3466"/>
      <c r="G137" s="3466"/>
      <c r="H137" s="3466"/>
      <c r="I137" s="1770"/>
      <c r="J137" s="3587"/>
      <c r="K137" s="3455"/>
      <c r="L137" s="3456"/>
      <c r="M137" s="3456"/>
      <c r="N137" s="3457"/>
      <c r="DE137" s="818"/>
    </row>
    <row r="138" spans="1:109" s="771" customFormat="1" ht="12" customHeight="1" x14ac:dyDescent="0.15">
      <c r="A138" s="790"/>
      <c r="B138" s="3467"/>
      <c r="C138" s="3467"/>
      <c r="D138" s="3467"/>
      <c r="E138" s="3467"/>
      <c r="F138" s="3467"/>
      <c r="G138" s="3467"/>
      <c r="H138" s="3467"/>
      <c r="I138" s="1770"/>
      <c r="J138" s="3587"/>
      <c r="K138" s="3455"/>
      <c r="L138" s="3456"/>
      <c r="M138" s="3456"/>
      <c r="N138" s="3457"/>
      <c r="DE138" s="818"/>
    </row>
    <row r="139" spans="1:109" s="771" customFormat="1" ht="12" customHeight="1" x14ac:dyDescent="0.15">
      <c r="A139" s="790"/>
      <c r="B139" s="3467"/>
      <c r="C139" s="3467"/>
      <c r="D139" s="3467"/>
      <c r="E139" s="3467"/>
      <c r="F139" s="3467"/>
      <c r="G139" s="3467"/>
      <c r="H139" s="3467"/>
      <c r="I139" s="1770"/>
      <c r="J139" s="3587"/>
      <c r="K139" s="3455"/>
      <c r="L139" s="3456"/>
      <c r="M139" s="3456"/>
      <c r="N139" s="3457"/>
      <c r="DE139" s="818"/>
    </row>
    <row r="140" spans="1:109" s="771" customFormat="1" ht="12" customHeight="1" x14ac:dyDescent="0.15">
      <c r="A140" s="790"/>
      <c r="B140" s="3465"/>
      <c r="C140" s="3465"/>
      <c r="D140" s="3465"/>
      <c r="E140" s="3465"/>
      <c r="F140" s="3465"/>
      <c r="G140" s="3465"/>
      <c r="H140" s="3465"/>
      <c r="I140" s="1770"/>
      <c r="J140" s="3587"/>
      <c r="K140" s="3455"/>
      <c r="L140" s="3456"/>
      <c r="M140" s="3456"/>
      <c r="N140" s="3457"/>
      <c r="DE140" s="818"/>
    </row>
    <row r="141" spans="1:109" s="771" customFormat="1" ht="12" customHeight="1" x14ac:dyDescent="0.15">
      <c r="A141" s="790"/>
      <c r="B141" s="3465" t="s">
        <v>652</v>
      </c>
      <c r="C141" s="3465"/>
      <c r="D141" s="3465"/>
      <c r="E141" s="3465"/>
      <c r="F141" s="3465"/>
      <c r="G141" s="3465"/>
      <c r="H141" s="3465"/>
      <c r="I141" s="1770"/>
      <c r="J141" s="3587"/>
      <c r="K141" s="3455"/>
      <c r="L141" s="3456"/>
      <c r="M141" s="3456"/>
      <c r="N141" s="3457"/>
      <c r="Q141" s="224"/>
      <c r="R141" s="224"/>
      <c r="S141" s="224"/>
      <c r="T141" s="224"/>
      <c r="U141" s="224"/>
      <c r="V141" s="224"/>
      <c r="W141" s="224"/>
      <c r="X141" s="224"/>
      <c r="Y141" s="224"/>
      <c r="Z141" s="224"/>
      <c r="AA141" s="224"/>
      <c r="DE141" s="818"/>
    </row>
    <row r="142" spans="1:109" s="771" customFormat="1" ht="12" customHeight="1" x14ac:dyDescent="0.15">
      <c r="A142" s="790"/>
      <c r="B142" s="3465"/>
      <c r="C142" s="3465"/>
      <c r="D142" s="3465"/>
      <c r="E142" s="3465"/>
      <c r="F142" s="3465"/>
      <c r="G142" s="3465"/>
      <c r="H142" s="3465"/>
      <c r="I142" s="1770"/>
      <c r="J142" s="3588"/>
      <c r="K142" s="3458"/>
      <c r="L142" s="3459"/>
      <c r="M142" s="3459"/>
      <c r="N142" s="3460"/>
      <c r="DE142" s="818"/>
    </row>
    <row r="143" spans="1:109" s="772" customFormat="1" ht="13.5" x14ac:dyDescent="0.15">
      <c r="A143" s="1677" t="s">
        <v>1250</v>
      </c>
      <c r="B143" s="1775"/>
      <c r="C143" s="1775"/>
      <c r="D143" s="1775"/>
      <c r="E143" s="1775"/>
      <c r="F143" s="1775"/>
      <c r="G143" s="1775"/>
      <c r="H143" s="1775"/>
      <c r="I143" s="1775"/>
      <c r="J143" s="1775"/>
      <c r="K143" s="1775"/>
      <c r="L143" s="1775"/>
      <c r="M143" s="1775"/>
      <c r="N143" s="1775"/>
      <c r="DE143" s="830"/>
    </row>
    <row r="144" spans="1:109" s="771" customFormat="1" ht="12" customHeight="1" x14ac:dyDescent="0.15">
      <c r="A144" s="3545" t="s">
        <v>576</v>
      </c>
      <c r="B144" s="3546"/>
      <c r="C144" s="3389"/>
      <c r="D144" s="3390"/>
      <c r="E144" s="3545" t="s">
        <v>575</v>
      </c>
      <c r="F144" s="3546"/>
      <c r="G144" s="3386"/>
      <c r="H144" s="3416"/>
      <c r="I144" s="3547"/>
      <c r="J144" s="3548"/>
      <c r="K144" s="1758" t="s">
        <v>1214</v>
      </c>
      <c r="L144" s="3386"/>
      <c r="M144" s="3416"/>
      <c r="N144" s="3387"/>
      <c r="DE144" s="818"/>
    </row>
    <row r="145" spans="1:111" s="771" customFormat="1" ht="12" customHeight="1" x14ac:dyDescent="0.15">
      <c r="A145" s="3538">
        <v>1</v>
      </c>
      <c r="B145" s="3540" t="s">
        <v>1249</v>
      </c>
      <c r="C145" s="3540"/>
      <c r="D145" s="3540"/>
      <c r="E145" s="3540"/>
      <c r="F145" s="3540"/>
      <c r="G145" s="3538" t="s">
        <v>1248</v>
      </c>
      <c r="H145" s="3538"/>
      <c r="I145" s="3541" t="s">
        <v>1247</v>
      </c>
      <c r="J145" s="3541"/>
      <c r="K145" s="3541"/>
      <c r="L145" s="3541"/>
      <c r="M145" s="3541"/>
      <c r="N145" s="3541"/>
      <c r="DE145" s="818"/>
    </row>
    <row r="146" spans="1:111" s="771" customFormat="1" ht="12" customHeight="1" x14ac:dyDescent="0.15">
      <c r="A146" s="3539"/>
      <c r="B146" s="3542"/>
      <c r="C146" s="3542"/>
      <c r="D146" s="3542"/>
      <c r="E146" s="3542"/>
      <c r="F146" s="3542"/>
      <c r="G146" s="3542"/>
      <c r="H146" s="3542"/>
      <c r="I146" s="3543"/>
      <c r="J146" s="3544"/>
      <c r="K146" s="3544"/>
      <c r="L146" s="3544"/>
      <c r="M146" s="3544"/>
      <c r="N146" s="1108" t="s">
        <v>1763</v>
      </c>
      <c r="O146" s="758"/>
      <c r="P146" s="770"/>
      <c r="DE146" s="818"/>
    </row>
    <row r="147" spans="1:111" s="771" customFormat="1" ht="12" customHeight="1" x14ac:dyDescent="0.15">
      <c r="A147" s="3582"/>
      <c r="B147" s="3583"/>
      <c r="C147" s="3583"/>
      <c r="D147" s="3583"/>
      <c r="E147" s="3583"/>
      <c r="F147" s="3583"/>
      <c r="G147" s="3583"/>
      <c r="H147" s="3583"/>
      <c r="I147" s="3583"/>
      <c r="J147" s="3583"/>
      <c r="K147" s="3583"/>
      <c r="L147" s="3583"/>
      <c r="M147" s="3583"/>
      <c r="N147" s="3584"/>
      <c r="DE147" s="818"/>
    </row>
    <row r="148" spans="1:111" s="771" customFormat="1" ht="12" customHeight="1" x14ac:dyDescent="0.15">
      <c r="A148" s="3541">
        <v>2</v>
      </c>
      <c r="B148" s="3546" t="s">
        <v>1235</v>
      </c>
      <c r="C148" s="3541"/>
      <c r="D148" s="3541"/>
      <c r="E148" s="3541"/>
      <c r="F148" s="3541"/>
      <c r="G148" s="3541"/>
      <c r="H148" s="3541"/>
      <c r="I148" s="3541"/>
      <c r="J148" s="3541"/>
      <c r="K148" s="3541"/>
      <c r="L148" s="3541"/>
      <c r="M148" s="3541" t="s">
        <v>1231</v>
      </c>
      <c r="N148" s="3553"/>
      <c r="DE148" s="818"/>
    </row>
    <row r="149" spans="1:111" s="771" customFormat="1" ht="12" customHeight="1" x14ac:dyDescent="0.15">
      <c r="A149" s="3541"/>
      <c r="B149" s="1759" t="s">
        <v>54</v>
      </c>
      <c r="C149" s="3541" t="s">
        <v>1234</v>
      </c>
      <c r="D149" s="3541"/>
      <c r="E149" s="3541"/>
      <c r="F149" s="1758" t="s">
        <v>1233</v>
      </c>
      <c r="G149" s="3541" t="s">
        <v>1244</v>
      </c>
      <c r="H149" s="3541"/>
      <c r="I149" s="3541" t="s">
        <v>579</v>
      </c>
      <c r="J149" s="3541"/>
      <c r="K149" s="3541"/>
      <c r="L149" s="1758" t="s">
        <v>578</v>
      </c>
      <c r="M149" s="3541"/>
      <c r="N149" s="3553"/>
      <c r="DE149" s="818"/>
      <c r="DF149" s="772" t="str">
        <f>IF(COUNTA(B150:N159)&gt;0,DG149,"")</f>
        <v/>
      </c>
      <c r="DG149" s="771">
        <v>5</v>
      </c>
    </row>
    <row r="150" spans="1:111" s="771" customFormat="1" ht="12" customHeight="1" x14ac:dyDescent="0.15">
      <c r="A150" s="3541"/>
      <c r="B150" s="1774"/>
      <c r="C150" s="3554"/>
      <c r="D150" s="3554"/>
      <c r="E150" s="3554"/>
      <c r="F150" s="1757"/>
      <c r="G150" s="3506"/>
      <c r="H150" s="3506"/>
      <c r="I150" s="3506"/>
      <c r="J150" s="3506"/>
      <c r="K150" s="3506"/>
      <c r="L150" s="1756"/>
      <c r="M150" s="3505"/>
      <c r="N150" s="3505"/>
      <c r="O150" s="1740" t="s">
        <v>6302</v>
      </c>
      <c r="DE150" s="818"/>
    </row>
    <row r="151" spans="1:111" s="771" customFormat="1" ht="12" customHeight="1" x14ac:dyDescent="0.15">
      <c r="A151" s="3541"/>
      <c r="B151" s="1713"/>
      <c r="C151" s="3589"/>
      <c r="D151" s="3589"/>
      <c r="E151" s="3589"/>
      <c r="F151" s="1767"/>
      <c r="G151" s="3580"/>
      <c r="H151" s="3580"/>
      <c r="I151" s="3580"/>
      <c r="J151" s="3580"/>
      <c r="K151" s="3580"/>
      <c r="L151" s="1767"/>
      <c r="M151" s="3581"/>
      <c r="N151" s="3581"/>
      <c r="O151" s="1740" t="s">
        <v>6301</v>
      </c>
      <c r="DE151" s="818"/>
    </row>
    <row r="152" spans="1:111" s="771" customFormat="1" ht="12" customHeight="1" x14ac:dyDescent="0.15">
      <c r="A152" s="3541"/>
      <c r="B152" s="1765"/>
      <c r="C152" s="3596"/>
      <c r="D152" s="3596"/>
      <c r="E152" s="3596"/>
      <c r="F152" s="1754"/>
      <c r="G152" s="3491"/>
      <c r="H152" s="3491"/>
      <c r="I152" s="3491"/>
      <c r="J152" s="3491"/>
      <c r="K152" s="3491"/>
      <c r="L152" s="1754"/>
      <c r="M152" s="3490"/>
      <c r="N152" s="3490"/>
      <c r="O152" s="1739"/>
      <c r="DE152" s="818"/>
    </row>
    <row r="153" spans="1:111" s="771" customFormat="1" ht="12" customHeight="1" x14ac:dyDescent="0.15">
      <c r="A153" s="3541"/>
      <c r="B153" s="1765"/>
      <c r="C153" s="3596"/>
      <c r="D153" s="3596"/>
      <c r="E153" s="3596"/>
      <c r="F153" s="1754"/>
      <c r="G153" s="3491"/>
      <c r="H153" s="3491"/>
      <c r="I153" s="3491"/>
      <c r="J153" s="3491"/>
      <c r="K153" s="3491"/>
      <c r="L153" s="1754"/>
      <c r="M153" s="3490"/>
      <c r="N153" s="3490"/>
      <c r="O153" s="1739" t="s">
        <v>6285</v>
      </c>
      <c r="DE153" s="818"/>
    </row>
    <row r="154" spans="1:111" s="771" customFormat="1" ht="12" customHeight="1" x14ac:dyDescent="0.15">
      <c r="A154" s="3541"/>
      <c r="B154" s="1765"/>
      <c r="C154" s="3596"/>
      <c r="D154" s="3596"/>
      <c r="E154" s="3596"/>
      <c r="F154" s="1754"/>
      <c r="G154" s="3491"/>
      <c r="H154" s="3491"/>
      <c r="I154" s="3491"/>
      <c r="J154" s="3491"/>
      <c r="K154" s="3491"/>
      <c r="L154" s="1754"/>
      <c r="M154" s="3490"/>
      <c r="N154" s="3490"/>
      <c r="O154" s="1739" t="s">
        <v>6286</v>
      </c>
      <c r="DE154" s="818"/>
    </row>
    <row r="155" spans="1:111" s="771" customFormat="1" ht="12" customHeight="1" x14ac:dyDescent="0.15">
      <c r="A155" s="3541"/>
      <c r="B155" s="1764"/>
      <c r="C155" s="3559"/>
      <c r="D155" s="3560"/>
      <c r="E155" s="3561"/>
      <c r="F155" s="1721"/>
      <c r="G155" s="3562"/>
      <c r="H155" s="3563"/>
      <c r="I155" s="3562"/>
      <c r="J155" s="3590"/>
      <c r="K155" s="3563"/>
      <c r="L155" s="1721"/>
      <c r="M155" s="3591"/>
      <c r="N155" s="3592"/>
      <c r="O155" s="1739" t="s">
        <v>6287</v>
      </c>
      <c r="DE155" s="818"/>
    </row>
    <row r="156" spans="1:111" s="771" customFormat="1" ht="12" customHeight="1" x14ac:dyDescent="0.15">
      <c r="A156" s="3541"/>
      <c r="B156" s="1765"/>
      <c r="C156" s="3593"/>
      <c r="D156" s="3594"/>
      <c r="E156" s="3595"/>
      <c r="F156" s="1754"/>
      <c r="G156" s="3487"/>
      <c r="H156" s="3489"/>
      <c r="I156" s="3487"/>
      <c r="J156" s="3488"/>
      <c r="K156" s="3489"/>
      <c r="L156" s="1754"/>
      <c r="M156" s="3557"/>
      <c r="N156" s="3558"/>
      <c r="DE156" s="818"/>
    </row>
    <row r="157" spans="1:111" s="771" customFormat="1" ht="12" customHeight="1" x14ac:dyDescent="0.15">
      <c r="A157" s="3541"/>
      <c r="B157" s="1764"/>
      <c r="C157" s="3559"/>
      <c r="D157" s="3560"/>
      <c r="E157" s="3561"/>
      <c r="F157" s="1721"/>
      <c r="G157" s="3562"/>
      <c r="H157" s="3563"/>
      <c r="I157" s="3562"/>
      <c r="J157" s="3590"/>
      <c r="K157" s="3563"/>
      <c r="L157" s="1721"/>
      <c r="M157" s="3591"/>
      <c r="N157" s="3592"/>
      <c r="DE157" s="818"/>
    </row>
    <row r="158" spans="1:111" s="771" customFormat="1" ht="12" customHeight="1" x14ac:dyDescent="0.15">
      <c r="A158" s="3541"/>
      <c r="B158" s="1765"/>
      <c r="C158" s="3593"/>
      <c r="D158" s="3594"/>
      <c r="E158" s="3595"/>
      <c r="F158" s="1754"/>
      <c r="G158" s="3487"/>
      <c r="H158" s="3489"/>
      <c r="I158" s="3487"/>
      <c r="J158" s="3488"/>
      <c r="K158" s="3489"/>
      <c r="L158" s="1754"/>
      <c r="M158" s="3557"/>
      <c r="N158" s="3558"/>
      <c r="DE158" s="818"/>
    </row>
    <row r="159" spans="1:111" s="771" customFormat="1" ht="12" customHeight="1" x14ac:dyDescent="0.15">
      <c r="A159" s="3541"/>
      <c r="B159" s="1750"/>
      <c r="C159" s="3555"/>
      <c r="D159" s="3555"/>
      <c r="E159" s="3556"/>
      <c r="F159" s="1720"/>
      <c r="G159" s="3431"/>
      <c r="H159" s="3537"/>
      <c r="I159" s="3431"/>
      <c r="J159" s="3429"/>
      <c r="K159" s="3537"/>
      <c r="L159" s="1720"/>
      <c r="M159" s="3427"/>
      <c r="N159" s="3428"/>
      <c r="DE159" s="818"/>
    </row>
    <row r="160" spans="1:111" s="771" customFormat="1" ht="12" customHeight="1" x14ac:dyDescent="0.15">
      <c r="A160" s="3577"/>
      <c r="B160" s="3578"/>
      <c r="C160" s="3578"/>
      <c r="D160" s="3578"/>
      <c r="E160" s="3578"/>
      <c r="F160" s="3578"/>
      <c r="G160" s="3578"/>
      <c r="H160" s="3578"/>
      <c r="I160" s="3578"/>
      <c r="J160" s="3578"/>
      <c r="K160" s="3578"/>
      <c r="L160" s="3578"/>
      <c r="M160" s="3578"/>
      <c r="N160" s="3579"/>
      <c r="DE160" s="818"/>
    </row>
    <row r="161" spans="1:109" s="771" customFormat="1" ht="12" customHeight="1" x14ac:dyDescent="0.15">
      <c r="A161" s="3549">
        <v>3</v>
      </c>
      <c r="B161" s="3549" t="s">
        <v>1246</v>
      </c>
      <c r="C161" s="3549"/>
      <c r="D161" s="3549"/>
      <c r="E161" s="3549"/>
      <c r="F161" s="3549"/>
      <c r="G161" s="3549"/>
      <c r="H161" s="3549"/>
      <c r="I161" s="3549"/>
      <c r="J161" s="3549"/>
      <c r="K161" s="3549"/>
      <c r="L161" s="3549"/>
      <c r="M161" s="3549" t="s">
        <v>1231</v>
      </c>
      <c r="N161" s="3564"/>
      <c r="DE161" s="818"/>
    </row>
    <row r="162" spans="1:109" s="771" customFormat="1" ht="12" customHeight="1" x14ac:dyDescent="0.15">
      <c r="A162" s="3549"/>
      <c r="B162" s="3393" t="s">
        <v>1245</v>
      </c>
      <c r="C162" s="3394"/>
      <c r="D162" s="3394"/>
      <c r="E162" s="3394"/>
      <c r="F162" s="3417"/>
      <c r="G162" s="3549" t="s">
        <v>1244</v>
      </c>
      <c r="H162" s="3549"/>
      <c r="I162" s="3549" t="s">
        <v>579</v>
      </c>
      <c r="J162" s="3549"/>
      <c r="K162" s="3549"/>
      <c r="L162" s="1760" t="s">
        <v>578</v>
      </c>
      <c r="M162" s="3549"/>
      <c r="N162" s="3564"/>
      <c r="DE162" s="818"/>
    </row>
    <row r="163" spans="1:109" s="771" customFormat="1" ht="12" customHeight="1" x14ac:dyDescent="0.15">
      <c r="A163" s="3549"/>
      <c r="B163" s="3462"/>
      <c r="C163" s="3533"/>
      <c r="D163" s="3533"/>
      <c r="E163" s="3533"/>
      <c r="F163" s="3550"/>
      <c r="G163" s="3551"/>
      <c r="H163" s="3551"/>
      <c r="I163" s="3551"/>
      <c r="J163" s="3551"/>
      <c r="K163" s="3551"/>
      <c r="L163" s="1761"/>
      <c r="M163" s="3552"/>
      <c r="N163" s="3552"/>
      <c r="DE163" s="818"/>
    </row>
    <row r="164" spans="1:109" s="771" customFormat="1" ht="12" customHeight="1" x14ac:dyDescent="0.15">
      <c r="A164" s="1762"/>
      <c r="B164" s="1762"/>
      <c r="C164" s="3574"/>
      <c r="D164" s="3574"/>
      <c r="E164" s="3574"/>
      <c r="F164" s="1762"/>
      <c r="G164" s="3574"/>
      <c r="H164" s="3574"/>
      <c r="I164" s="3574"/>
      <c r="J164" s="3574"/>
      <c r="K164" s="3574"/>
      <c r="L164" s="1762"/>
      <c r="M164" s="3575"/>
      <c r="N164" s="3576"/>
      <c r="DE164" s="818"/>
    </row>
    <row r="165" spans="1:109" s="771" customFormat="1" ht="12" customHeight="1" x14ac:dyDescent="0.15">
      <c r="A165" s="1752"/>
      <c r="B165" s="3445"/>
      <c r="C165" s="3445"/>
      <c r="D165" s="3445"/>
      <c r="E165" s="3445"/>
      <c r="F165" s="3445"/>
      <c r="G165" s="3445"/>
      <c r="H165" s="3445"/>
      <c r="I165" s="1752"/>
      <c r="J165" s="1752"/>
      <c r="K165" s="1752"/>
      <c r="L165" s="1752"/>
      <c r="M165" s="1752"/>
      <c r="N165" s="793"/>
      <c r="DE165" s="818"/>
    </row>
    <row r="166" spans="1:109" s="771" customFormat="1" ht="21" customHeight="1" x14ac:dyDescent="0.15">
      <c r="A166" s="3421">
        <v>4</v>
      </c>
      <c r="B166" s="3565" t="s">
        <v>1227</v>
      </c>
      <c r="C166" s="3566"/>
      <c r="D166" s="3567"/>
      <c r="E166" s="3443" t="s">
        <v>1226</v>
      </c>
      <c r="F166" s="3444"/>
      <c r="G166" s="3445"/>
      <c r="H166" s="3445"/>
      <c r="I166" s="802"/>
      <c r="J166" s="1748">
        <v>5</v>
      </c>
      <c r="K166" s="3585" t="s">
        <v>1243</v>
      </c>
      <c r="L166" s="3569"/>
      <c r="M166" s="3569"/>
      <c r="N166" s="3570"/>
      <c r="DE166" s="818"/>
    </row>
    <row r="167" spans="1:109" s="771" customFormat="1" ht="12" customHeight="1" x14ac:dyDescent="0.15">
      <c r="A167" s="3422"/>
      <c r="B167" s="3386"/>
      <c r="C167" s="3416"/>
      <c r="D167" s="3387"/>
      <c r="E167" s="3386"/>
      <c r="F167" s="3387"/>
      <c r="G167" s="3445"/>
      <c r="H167" s="3445"/>
      <c r="I167" s="793"/>
      <c r="J167" s="3586"/>
      <c r="K167" s="3571"/>
      <c r="L167" s="3572"/>
      <c r="M167" s="3572"/>
      <c r="N167" s="3573"/>
      <c r="DE167" s="818"/>
    </row>
    <row r="168" spans="1:109" s="771" customFormat="1" ht="12" customHeight="1" x14ac:dyDescent="0.15">
      <c r="A168" s="1752"/>
      <c r="B168" s="1751"/>
      <c r="C168" s="1751"/>
      <c r="D168" s="1751"/>
      <c r="E168" s="1751"/>
      <c r="F168" s="1751"/>
      <c r="G168" s="3445"/>
      <c r="H168" s="3445"/>
      <c r="I168" s="1752"/>
      <c r="J168" s="3587"/>
      <c r="K168" s="3455"/>
      <c r="L168" s="3456"/>
      <c r="M168" s="3456"/>
      <c r="N168" s="3457"/>
      <c r="O168" s="225"/>
      <c r="P168" s="225"/>
      <c r="DE168" s="818"/>
    </row>
    <row r="169" spans="1:109" s="771" customFormat="1" ht="12" customHeight="1" x14ac:dyDescent="0.15">
      <c r="A169" s="1752"/>
      <c r="B169" s="788"/>
      <c r="C169" s="788"/>
      <c r="D169" s="788"/>
      <c r="E169" s="788"/>
      <c r="F169" s="788"/>
      <c r="G169" s="788"/>
      <c r="H169" s="788"/>
      <c r="I169" s="1752"/>
      <c r="J169" s="3587"/>
      <c r="K169" s="3455"/>
      <c r="L169" s="3456"/>
      <c r="M169" s="3456"/>
      <c r="N169" s="3457"/>
      <c r="DE169" s="818"/>
    </row>
    <row r="170" spans="1:109" s="771" customFormat="1" ht="12" customHeight="1" x14ac:dyDescent="0.15">
      <c r="A170" s="1752"/>
      <c r="B170" s="3465" t="s">
        <v>1242</v>
      </c>
      <c r="C170" s="3465"/>
      <c r="D170" s="3465"/>
      <c r="E170" s="3465"/>
      <c r="F170" s="3465"/>
      <c r="G170" s="3465"/>
      <c r="H170" s="3465"/>
      <c r="I170" s="1770"/>
      <c r="J170" s="3587"/>
      <c r="K170" s="3455"/>
      <c r="L170" s="3456"/>
      <c r="M170" s="3456"/>
      <c r="N170" s="3457"/>
      <c r="DE170" s="818"/>
    </row>
    <row r="171" spans="1:109" s="771" customFormat="1" ht="12" customHeight="1" x14ac:dyDescent="0.15">
      <c r="A171" s="1752"/>
      <c r="B171" s="3465" t="s">
        <v>1241</v>
      </c>
      <c r="C171" s="3465"/>
      <c r="D171" s="3465"/>
      <c r="E171" s="3465"/>
      <c r="F171" s="3465"/>
      <c r="G171" s="3465"/>
      <c r="H171" s="3465"/>
      <c r="I171" s="803"/>
      <c r="J171" s="3587"/>
      <c r="K171" s="3455"/>
      <c r="L171" s="3456"/>
      <c r="M171" s="3456"/>
      <c r="N171" s="3457"/>
      <c r="DE171" s="818"/>
    </row>
    <row r="172" spans="1:109" s="771" customFormat="1" ht="12" customHeight="1" x14ac:dyDescent="0.15">
      <c r="A172" s="790" t="s">
        <v>1223</v>
      </c>
      <c r="B172" s="3466" t="s">
        <v>1240</v>
      </c>
      <c r="C172" s="3466"/>
      <c r="D172" s="3466"/>
      <c r="E172" s="3466"/>
      <c r="F172" s="3466"/>
      <c r="G172" s="3466"/>
      <c r="H172" s="3466"/>
      <c r="I172" s="1770"/>
      <c r="J172" s="3587"/>
      <c r="K172" s="3455"/>
      <c r="L172" s="3456"/>
      <c r="M172" s="3456"/>
      <c r="N172" s="3457"/>
      <c r="DE172" s="818"/>
    </row>
    <row r="173" spans="1:109" s="771" customFormat="1" ht="12" customHeight="1" x14ac:dyDescent="0.15">
      <c r="A173" s="790"/>
      <c r="B173" s="3467"/>
      <c r="C173" s="3467"/>
      <c r="D173" s="3467"/>
      <c r="E173" s="3467"/>
      <c r="F173" s="3467"/>
      <c r="G173" s="3467"/>
      <c r="H173" s="3467"/>
      <c r="I173" s="1770"/>
      <c r="J173" s="3587"/>
      <c r="K173" s="3455"/>
      <c r="L173" s="3456"/>
      <c r="M173" s="3456"/>
      <c r="N173" s="3457"/>
      <c r="DE173" s="818"/>
    </row>
    <row r="174" spans="1:109" s="771" customFormat="1" ht="12" customHeight="1" x14ac:dyDescent="0.15">
      <c r="A174" s="790"/>
      <c r="B174" s="3467"/>
      <c r="C174" s="3467"/>
      <c r="D174" s="3467"/>
      <c r="E174" s="3467"/>
      <c r="F174" s="3467"/>
      <c r="G174" s="3467"/>
      <c r="H174" s="3467"/>
      <c r="I174" s="1770"/>
      <c r="J174" s="3587"/>
      <c r="K174" s="3455"/>
      <c r="L174" s="3456"/>
      <c r="M174" s="3456"/>
      <c r="N174" s="3457"/>
      <c r="DE174" s="818"/>
    </row>
    <row r="175" spans="1:109" s="771" customFormat="1" ht="12" customHeight="1" x14ac:dyDescent="0.15">
      <c r="A175" s="790"/>
      <c r="B175" s="3465"/>
      <c r="C175" s="3465"/>
      <c r="D175" s="3465"/>
      <c r="E175" s="3465"/>
      <c r="F175" s="3465"/>
      <c r="G175" s="3465"/>
      <c r="H175" s="3465"/>
      <c r="I175" s="1770"/>
      <c r="J175" s="3587"/>
      <c r="K175" s="3455"/>
      <c r="L175" s="3456"/>
      <c r="M175" s="3456"/>
      <c r="N175" s="3457"/>
      <c r="DE175" s="818"/>
    </row>
    <row r="176" spans="1:109" s="771" customFormat="1" ht="12" customHeight="1" x14ac:dyDescent="0.15">
      <c r="A176" s="790"/>
      <c r="B176" s="3465" t="s">
        <v>652</v>
      </c>
      <c r="C176" s="3465"/>
      <c r="D176" s="3465"/>
      <c r="E176" s="3465"/>
      <c r="F176" s="3465"/>
      <c r="G176" s="3465"/>
      <c r="H176" s="3465"/>
      <c r="I176" s="1770"/>
      <c r="J176" s="3587"/>
      <c r="K176" s="3455"/>
      <c r="L176" s="3456"/>
      <c r="M176" s="3456"/>
      <c r="N176" s="3457"/>
      <c r="Q176" s="224"/>
      <c r="R176" s="224"/>
      <c r="S176" s="224"/>
      <c r="T176" s="224"/>
      <c r="U176" s="224"/>
      <c r="V176" s="224"/>
      <c r="W176" s="224"/>
      <c r="X176" s="224"/>
      <c r="Y176" s="224"/>
      <c r="Z176" s="224"/>
      <c r="AA176" s="224"/>
      <c r="DE176" s="818"/>
    </row>
    <row r="177" spans="1:111" s="771" customFormat="1" ht="12" customHeight="1" x14ac:dyDescent="0.15">
      <c r="A177" s="790"/>
      <c r="B177" s="3465"/>
      <c r="C177" s="3465"/>
      <c r="D177" s="3465"/>
      <c r="E177" s="3465"/>
      <c r="F177" s="3465"/>
      <c r="G177" s="3465"/>
      <c r="H177" s="3465"/>
      <c r="I177" s="1770"/>
      <c r="J177" s="3588"/>
      <c r="K177" s="3458"/>
      <c r="L177" s="3459"/>
      <c r="M177" s="3459"/>
      <c r="N177" s="3460"/>
      <c r="DE177" s="818"/>
    </row>
    <row r="178" spans="1:111" s="772" customFormat="1" ht="13.5" x14ac:dyDescent="0.15">
      <c r="A178" s="1677" t="s">
        <v>1250</v>
      </c>
      <c r="B178" s="1775"/>
      <c r="C178" s="1775"/>
      <c r="D178" s="1775"/>
      <c r="E178" s="1775"/>
      <c r="F178" s="1775"/>
      <c r="G178" s="1775"/>
      <c r="H178" s="1775"/>
      <c r="I178" s="1775"/>
      <c r="J178" s="1775"/>
      <c r="K178" s="1775"/>
      <c r="L178" s="1775"/>
      <c r="M178" s="1775"/>
      <c r="N178" s="1775"/>
      <c r="DE178" s="830"/>
    </row>
    <row r="179" spans="1:111" s="771" customFormat="1" ht="12" customHeight="1" x14ac:dyDescent="0.15">
      <c r="A179" s="3545" t="s">
        <v>576</v>
      </c>
      <c r="B179" s="3546"/>
      <c r="C179" s="3389"/>
      <c r="D179" s="3390"/>
      <c r="E179" s="3545" t="s">
        <v>575</v>
      </c>
      <c r="F179" s="3546"/>
      <c r="G179" s="3386"/>
      <c r="H179" s="3416"/>
      <c r="I179" s="3547"/>
      <c r="J179" s="3548"/>
      <c r="K179" s="1758" t="s">
        <v>1214</v>
      </c>
      <c r="L179" s="3386"/>
      <c r="M179" s="3416"/>
      <c r="N179" s="3387"/>
      <c r="DE179" s="818"/>
    </row>
    <row r="180" spans="1:111" s="771" customFormat="1" ht="12" customHeight="1" x14ac:dyDescent="0.15">
      <c r="A180" s="3538">
        <v>1</v>
      </c>
      <c r="B180" s="3540" t="s">
        <v>1249</v>
      </c>
      <c r="C180" s="3540"/>
      <c r="D180" s="3540"/>
      <c r="E180" s="3540"/>
      <c r="F180" s="3540"/>
      <c r="G180" s="3538" t="s">
        <v>1248</v>
      </c>
      <c r="H180" s="3538"/>
      <c r="I180" s="3541" t="s">
        <v>1247</v>
      </c>
      <c r="J180" s="3541"/>
      <c r="K180" s="3541"/>
      <c r="L180" s="3541"/>
      <c r="M180" s="3541"/>
      <c r="N180" s="3541"/>
      <c r="DE180" s="818"/>
    </row>
    <row r="181" spans="1:111" s="771" customFormat="1" ht="12" customHeight="1" x14ac:dyDescent="0.15">
      <c r="A181" s="3539"/>
      <c r="B181" s="3542"/>
      <c r="C181" s="3542"/>
      <c r="D181" s="3542"/>
      <c r="E181" s="3542"/>
      <c r="F181" s="3542"/>
      <c r="G181" s="3542"/>
      <c r="H181" s="3542"/>
      <c r="I181" s="3543"/>
      <c r="J181" s="3544"/>
      <c r="K181" s="3544"/>
      <c r="L181" s="3544"/>
      <c r="M181" s="3544"/>
      <c r="N181" s="1108" t="s">
        <v>1763</v>
      </c>
      <c r="O181" s="758"/>
      <c r="P181" s="770"/>
      <c r="DE181" s="818"/>
    </row>
    <row r="182" spans="1:111" s="771" customFormat="1" ht="12" customHeight="1" x14ac:dyDescent="0.15">
      <c r="A182" s="3582"/>
      <c r="B182" s="3583"/>
      <c r="C182" s="3583"/>
      <c r="D182" s="3583"/>
      <c r="E182" s="3583"/>
      <c r="F182" s="3583"/>
      <c r="G182" s="3583"/>
      <c r="H182" s="3583"/>
      <c r="I182" s="3583"/>
      <c r="J182" s="3583"/>
      <c r="K182" s="3583"/>
      <c r="L182" s="3583"/>
      <c r="M182" s="3583"/>
      <c r="N182" s="3584"/>
      <c r="DE182" s="818"/>
    </row>
    <row r="183" spans="1:111" s="771" customFormat="1" ht="12" customHeight="1" x14ac:dyDescent="0.15">
      <c r="A183" s="3541">
        <v>2</v>
      </c>
      <c r="B183" s="3546" t="s">
        <v>1235</v>
      </c>
      <c r="C183" s="3541"/>
      <c r="D183" s="3541"/>
      <c r="E183" s="3541"/>
      <c r="F183" s="3541"/>
      <c r="G183" s="3541"/>
      <c r="H183" s="3541"/>
      <c r="I183" s="3541"/>
      <c r="J183" s="3541"/>
      <c r="K183" s="3541"/>
      <c r="L183" s="3541"/>
      <c r="M183" s="3541" t="s">
        <v>1231</v>
      </c>
      <c r="N183" s="3553"/>
      <c r="DE183" s="818"/>
    </row>
    <row r="184" spans="1:111" s="771" customFormat="1" ht="12" customHeight="1" x14ac:dyDescent="0.15">
      <c r="A184" s="3541"/>
      <c r="B184" s="1759" t="s">
        <v>54</v>
      </c>
      <c r="C184" s="3541" t="s">
        <v>1234</v>
      </c>
      <c r="D184" s="3541"/>
      <c r="E184" s="3541"/>
      <c r="F184" s="1758" t="s">
        <v>1233</v>
      </c>
      <c r="G184" s="3541" t="s">
        <v>1244</v>
      </c>
      <c r="H184" s="3541"/>
      <c r="I184" s="3541" t="s">
        <v>579</v>
      </c>
      <c r="J184" s="3541"/>
      <c r="K184" s="3541"/>
      <c r="L184" s="1758" t="s">
        <v>578</v>
      </c>
      <c r="M184" s="3541"/>
      <c r="N184" s="3553"/>
      <c r="DE184" s="818"/>
      <c r="DF184" s="772" t="str">
        <f>IF(COUNTA(B185:N194)&gt;0,DG184,"")</f>
        <v/>
      </c>
      <c r="DG184" s="771">
        <v>6</v>
      </c>
    </row>
    <row r="185" spans="1:111" s="771" customFormat="1" ht="12" customHeight="1" x14ac:dyDescent="0.15">
      <c r="A185" s="3541"/>
      <c r="B185" s="1774"/>
      <c r="C185" s="3554"/>
      <c r="D185" s="3554"/>
      <c r="E185" s="3554"/>
      <c r="F185" s="1757"/>
      <c r="G185" s="3506"/>
      <c r="H185" s="3506"/>
      <c r="I185" s="3506"/>
      <c r="J185" s="3506"/>
      <c r="K185" s="3506"/>
      <c r="L185" s="1756"/>
      <c r="M185" s="3505"/>
      <c r="N185" s="3505"/>
      <c r="O185" s="1740" t="s">
        <v>6302</v>
      </c>
      <c r="DE185" s="818"/>
    </row>
    <row r="186" spans="1:111" s="771" customFormat="1" ht="12" customHeight="1" x14ac:dyDescent="0.15">
      <c r="A186" s="3541"/>
      <c r="B186" s="1713"/>
      <c r="C186" s="3589"/>
      <c r="D186" s="3589"/>
      <c r="E186" s="3589"/>
      <c r="F186" s="1767"/>
      <c r="G186" s="3580"/>
      <c r="H186" s="3580"/>
      <c r="I186" s="3580"/>
      <c r="J186" s="3580"/>
      <c r="K186" s="3580"/>
      <c r="L186" s="1767"/>
      <c r="M186" s="3581"/>
      <c r="N186" s="3581"/>
      <c r="O186" s="1740" t="s">
        <v>6301</v>
      </c>
      <c r="DE186" s="818"/>
    </row>
    <row r="187" spans="1:111" s="771" customFormat="1" ht="12" customHeight="1" x14ac:dyDescent="0.15">
      <c r="A187" s="3541"/>
      <c r="B187" s="1765"/>
      <c r="C187" s="3596"/>
      <c r="D187" s="3596"/>
      <c r="E187" s="3596"/>
      <c r="F187" s="1754"/>
      <c r="G187" s="3491"/>
      <c r="H187" s="3491"/>
      <c r="I187" s="3491"/>
      <c r="J187" s="3491"/>
      <c r="K187" s="3491"/>
      <c r="L187" s="1754"/>
      <c r="M187" s="3490"/>
      <c r="N187" s="3490"/>
      <c r="O187" s="1739"/>
      <c r="DE187" s="818"/>
    </row>
    <row r="188" spans="1:111" s="771" customFormat="1" ht="12" customHeight="1" x14ac:dyDescent="0.15">
      <c r="A188" s="3541"/>
      <c r="B188" s="1765"/>
      <c r="C188" s="3596"/>
      <c r="D188" s="3596"/>
      <c r="E188" s="3596"/>
      <c r="F188" s="1754"/>
      <c r="G188" s="3491"/>
      <c r="H188" s="3491"/>
      <c r="I188" s="3491"/>
      <c r="J188" s="3491"/>
      <c r="K188" s="3491"/>
      <c r="L188" s="1754"/>
      <c r="M188" s="3490"/>
      <c r="N188" s="3490"/>
      <c r="O188" s="1739" t="s">
        <v>6285</v>
      </c>
      <c r="DE188" s="818"/>
    </row>
    <row r="189" spans="1:111" s="771" customFormat="1" ht="12" customHeight="1" x14ac:dyDescent="0.15">
      <c r="A189" s="3541"/>
      <c r="B189" s="1765"/>
      <c r="C189" s="3596"/>
      <c r="D189" s="3596"/>
      <c r="E189" s="3596"/>
      <c r="F189" s="1754"/>
      <c r="G189" s="3491"/>
      <c r="H189" s="3491"/>
      <c r="I189" s="3491"/>
      <c r="J189" s="3491"/>
      <c r="K189" s="3491"/>
      <c r="L189" s="1754"/>
      <c r="M189" s="3490"/>
      <c r="N189" s="3490"/>
      <c r="O189" s="1739" t="s">
        <v>6286</v>
      </c>
      <c r="DE189" s="818"/>
    </row>
    <row r="190" spans="1:111" s="771" customFormat="1" ht="12" customHeight="1" x14ac:dyDescent="0.15">
      <c r="A190" s="3541"/>
      <c r="B190" s="1764"/>
      <c r="C190" s="3559"/>
      <c r="D190" s="3560"/>
      <c r="E190" s="3561"/>
      <c r="F190" s="1721"/>
      <c r="G190" s="3562"/>
      <c r="H190" s="3563"/>
      <c r="I190" s="3562"/>
      <c r="J190" s="3590"/>
      <c r="K190" s="3563"/>
      <c r="L190" s="1721"/>
      <c r="M190" s="3591"/>
      <c r="N190" s="3592"/>
      <c r="O190" s="1739" t="s">
        <v>6287</v>
      </c>
      <c r="DE190" s="818"/>
    </row>
    <row r="191" spans="1:111" s="771" customFormat="1" ht="12" customHeight="1" x14ac:dyDescent="0.15">
      <c r="A191" s="3541"/>
      <c r="B191" s="1765"/>
      <c r="C191" s="3593"/>
      <c r="D191" s="3594"/>
      <c r="E191" s="3595"/>
      <c r="F191" s="1754"/>
      <c r="G191" s="3487"/>
      <c r="H191" s="3489"/>
      <c r="I191" s="3487"/>
      <c r="J191" s="3488"/>
      <c r="K191" s="3489"/>
      <c r="L191" s="1754"/>
      <c r="M191" s="3557"/>
      <c r="N191" s="3558"/>
      <c r="DE191" s="818"/>
    </row>
    <row r="192" spans="1:111" s="771" customFormat="1" ht="12" customHeight="1" x14ac:dyDescent="0.15">
      <c r="A192" s="3541"/>
      <c r="B192" s="1764"/>
      <c r="C192" s="3559"/>
      <c r="D192" s="3560"/>
      <c r="E192" s="3561"/>
      <c r="F192" s="1721"/>
      <c r="G192" s="3562"/>
      <c r="H192" s="3563"/>
      <c r="I192" s="3562"/>
      <c r="J192" s="3590"/>
      <c r="K192" s="3563"/>
      <c r="L192" s="1721"/>
      <c r="M192" s="3591"/>
      <c r="N192" s="3592"/>
      <c r="DE192" s="818"/>
    </row>
    <row r="193" spans="1:109" s="771" customFormat="1" ht="12" customHeight="1" x14ac:dyDescent="0.15">
      <c r="A193" s="3541"/>
      <c r="B193" s="1765"/>
      <c r="C193" s="3593"/>
      <c r="D193" s="3594"/>
      <c r="E193" s="3595"/>
      <c r="F193" s="1754"/>
      <c r="G193" s="3487"/>
      <c r="H193" s="3489"/>
      <c r="I193" s="3487"/>
      <c r="J193" s="3488"/>
      <c r="K193" s="3489"/>
      <c r="L193" s="1754"/>
      <c r="M193" s="3557"/>
      <c r="N193" s="3558"/>
      <c r="DE193" s="818"/>
    </row>
    <row r="194" spans="1:109" s="771" customFormat="1" ht="12" customHeight="1" x14ac:dyDescent="0.15">
      <c r="A194" s="3541"/>
      <c r="B194" s="1750"/>
      <c r="C194" s="3555"/>
      <c r="D194" s="3555"/>
      <c r="E194" s="3556"/>
      <c r="F194" s="1720"/>
      <c r="G194" s="3431"/>
      <c r="H194" s="3537"/>
      <c r="I194" s="3431"/>
      <c r="J194" s="3429"/>
      <c r="K194" s="3537"/>
      <c r="L194" s="1720"/>
      <c r="M194" s="3427"/>
      <c r="N194" s="3428"/>
      <c r="DE194" s="818"/>
    </row>
    <row r="195" spans="1:109" s="771" customFormat="1" ht="12" customHeight="1" x14ac:dyDescent="0.15">
      <c r="A195" s="3577"/>
      <c r="B195" s="3578"/>
      <c r="C195" s="3578"/>
      <c r="D195" s="3578"/>
      <c r="E195" s="3578"/>
      <c r="F195" s="3578"/>
      <c r="G195" s="3578"/>
      <c r="H195" s="3578"/>
      <c r="I195" s="3578"/>
      <c r="J195" s="3578"/>
      <c r="K195" s="3578"/>
      <c r="L195" s="3578"/>
      <c r="M195" s="3578"/>
      <c r="N195" s="3579"/>
      <c r="DE195" s="818"/>
    </row>
    <row r="196" spans="1:109" s="771" customFormat="1" ht="12" customHeight="1" x14ac:dyDescent="0.15">
      <c r="A196" s="3549">
        <v>3</v>
      </c>
      <c r="B196" s="3549" t="s">
        <v>1246</v>
      </c>
      <c r="C196" s="3549"/>
      <c r="D196" s="3549"/>
      <c r="E196" s="3549"/>
      <c r="F196" s="3549"/>
      <c r="G196" s="3549"/>
      <c r="H196" s="3549"/>
      <c r="I196" s="3549"/>
      <c r="J196" s="3549"/>
      <c r="K196" s="3549"/>
      <c r="L196" s="3549"/>
      <c r="M196" s="3549" t="s">
        <v>1231</v>
      </c>
      <c r="N196" s="3564"/>
      <c r="DE196" s="818"/>
    </row>
    <row r="197" spans="1:109" s="771" customFormat="1" ht="12" customHeight="1" x14ac:dyDescent="0.15">
      <c r="A197" s="3549"/>
      <c r="B197" s="3393" t="s">
        <v>1245</v>
      </c>
      <c r="C197" s="3394"/>
      <c r="D197" s="3394"/>
      <c r="E197" s="3394"/>
      <c r="F197" s="3417"/>
      <c r="G197" s="3549" t="s">
        <v>1244</v>
      </c>
      <c r="H197" s="3549"/>
      <c r="I197" s="3549" t="s">
        <v>579</v>
      </c>
      <c r="J197" s="3549"/>
      <c r="K197" s="3549"/>
      <c r="L197" s="1760" t="s">
        <v>578</v>
      </c>
      <c r="M197" s="3549"/>
      <c r="N197" s="3564"/>
      <c r="DE197" s="818"/>
    </row>
    <row r="198" spans="1:109" s="771" customFormat="1" ht="12" customHeight="1" x14ac:dyDescent="0.15">
      <c r="A198" s="3549"/>
      <c r="B198" s="3462"/>
      <c r="C198" s="3533"/>
      <c r="D198" s="3533"/>
      <c r="E198" s="3533"/>
      <c r="F198" s="3550"/>
      <c r="G198" s="3551"/>
      <c r="H198" s="3551"/>
      <c r="I198" s="3551"/>
      <c r="J198" s="3551"/>
      <c r="K198" s="3551"/>
      <c r="L198" s="1761"/>
      <c r="M198" s="3552"/>
      <c r="N198" s="3552"/>
      <c r="DE198" s="818"/>
    </row>
    <row r="199" spans="1:109" s="771" customFormat="1" ht="12" customHeight="1" x14ac:dyDescent="0.15">
      <c r="A199" s="1762"/>
      <c r="B199" s="1762"/>
      <c r="C199" s="3574"/>
      <c r="D199" s="3574"/>
      <c r="E199" s="3574"/>
      <c r="F199" s="1762"/>
      <c r="G199" s="3574"/>
      <c r="H199" s="3574"/>
      <c r="I199" s="3574"/>
      <c r="J199" s="3574"/>
      <c r="K199" s="3574"/>
      <c r="L199" s="1762"/>
      <c r="M199" s="3575"/>
      <c r="N199" s="3576"/>
      <c r="DE199" s="818"/>
    </row>
    <row r="200" spans="1:109" s="771" customFormat="1" ht="12" customHeight="1" x14ac:dyDescent="0.15">
      <c r="A200" s="1752"/>
      <c r="B200" s="3445"/>
      <c r="C200" s="3445"/>
      <c r="D200" s="3445"/>
      <c r="E200" s="3445"/>
      <c r="F200" s="3445"/>
      <c r="G200" s="3445"/>
      <c r="H200" s="3445"/>
      <c r="I200" s="1752"/>
      <c r="J200" s="1752"/>
      <c r="K200" s="1752"/>
      <c r="L200" s="1752"/>
      <c r="M200" s="1752"/>
      <c r="N200" s="793"/>
      <c r="DE200" s="818"/>
    </row>
    <row r="201" spans="1:109" s="771" customFormat="1" ht="21" customHeight="1" x14ac:dyDescent="0.15">
      <c r="A201" s="3421">
        <v>4</v>
      </c>
      <c r="B201" s="3565" t="s">
        <v>1227</v>
      </c>
      <c r="C201" s="3566"/>
      <c r="D201" s="3567"/>
      <c r="E201" s="3443" t="s">
        <v>1226</v>
      </c>
      <c r="F201" s="3444"/>
      <c r="G201" s="3445"/>
      <c r="H201" s="3445"/>
      <c r="I201" s="802"/>
      <c r="J201" s="1748">
        <v>5</v>
      </c>
      <c r="K201" s="3585" t="s">
        <v>1243</v>
      </c>
      <c r="L201" s="3569"/>
      <c r="M201" s="3569"/>
      <c r="N201" s="3570"/>
      <c r="DE201" s="818"/>
    </row>
    <row r="202" spans="1:109" s="771" customFormat="1" ht="12" customHeight="1" x14ac:dyDescent="0.15">
      <c r="A202" s="3422"/>
      <c r="B202" s="3386"/>
      <c r="C202" s="3416"/>
      <c r="D202" s="3387"/>
      <c r="E202" s="3386"/>
      <c r="F202" s="3387"/>
      <c r="G202" s="3445"/>
      <c r="H202" s="3445"/>
      <c r="I202" s="793"/>
      <c r="J202" s="3586"/>
      <c r="K202" s="3571"/>
      <c r="L202" s="3572"/>
      <c r="M202" s="3572"/>
      <c r="N202" s="3573"/>
      <c r="DE202" s="818"/>
    </row>
    <row r="203" spans="1:109" s="771" customFormat="1" ht="12" customHeight="1" x14ac:dyDescent="0.15">
      <c r="A203" s="1752"/>
      <c r="B203" s="1751"/>
      <c r="C203" s="1751"/>
      <c r="D203" s="1751"/>
      <c r="E203" s="1751"/>
      <c r="F203" s="1751"/>
      <c r="G203" s="3445"/>
      <c r="H203" s="3445"/>
      <c r="I203" s="1752"/>
      <c r="J203" s="3587"/>
      <c r="K203" s="3455"/>
      <c r="L203" s="3456"/>
      <c r="M203" s="3456"/>
      <c r="N203" s="3457"/>
      <c r="O203" s="225"/>
      <c r="P203" s="225"/>
      <c r="DE203" s="818"/>
    </row>
    <row r="204" spans="1:109" s="771" customFormat="1" ht="12" customHeight="1" x14ac:dyDescent="0.15">
      <c r="A204" s="1752"/>
      <c r="B204" s="788"/>
      <c r="C204" s="788"/>
      <c r="D204" s="788"/>
      <c r="E204" s="788"/>
      <c r="F204" s="788"/>
      <c r="G204" s="788"/>
      <c r="H204" s="788"/>
      <c r="I204" s="1752"/>
      <c r="J204" s="3587"/>
      <c r="K204" s="3455"/>
      <c r="L204" s="3456"/>
      <c r="M204" s="3456"/>
      <c r="N204" s="3457"/>
      <c r="DE204" s="818"/>
    </row>
    <row r="205" spans="1:109" s="771" customFormat="1" ht="12" customHeight="1" x14ac:dyDescent="0.15">
      <c r="A205" s="1752"/>
      <c r="B205" s="3465" t="s">
        <v>1242</v>
      </c>
      <c r="C205" s="3465"/>
      <c r="D205" s="3465"/>
      <c r="E205" s="3465"/>
      <c r="F205" s="3465"/>
      <c r="G205" s="3465"/>
      <c r="H205" s="3465"/>
      <c r="I205" s="1770"/>
      <c r="J205" s="3587"/>
      <c r="K205" s="3455"/>
      <c r="L205" s="3456"/>
      <c r="M205" s="3456"/>
      <c r="N205" s="3457"/>
      <c r="DE205" s="818"/>
    </row>
    <row r="206" spans="1:109" s="771" customFormat="1" ht="12" customHeight="1" x14ac:dyDescent="0.15">
      <c r="A206" s="1752"/>
      <c r="B206" s="3465" t="s">
        <v>1241</v>
      </c>
      <c r="C206" s="3465"/>
      <c r="D206" s="3465"/>
      <c r="E206" s="3465"/>
      <c r="F206" s="3465"/>
      <c r="G206" s="3465"/>
      <c r="H206" s="3465"/>
      <c r="I206" s="803"/>
      <c r="J206" s="3587"/>
      <c r="K206" s="3455"/>
      <c r="L206" s="3456"/>
      <c r="M206" s="3456"/>
      <c r="N206" s="3457"/>
      <c r="DE206" s="818"/>
    </row>
    <row r="207" spans="1:109" s="771" customFormat="1" ht="12" customHeight="1" x14ac:dyDescent="0.15">
      <c r="A207" s="790" t="s">
        <v>1223</v>
      </c>
      <c r="B207" s="3466" t="s">
        <v>1240</v>
      </c>
      <c r="C207" s="3466"/>
      <c r="D207" s="3466"/>
      <c r="E207" s="3466"/>
      <c r="F207" s="3466"/>
      <c r="G207" s="3466"/>
      <c r="H207" s="3466"/>
      <c r="I207" s="1770"/>
      <c r="J207" s="3587"/>
      <c r="K207" s="3455"/>
      <c r="L207" s="3456"/>
      <c r="M207" s="3456"/>
      <c r="N207" s="3457"/>
      <c r="DE207" s="818"/>
    </row>
    <row r="208" spans="1:109" s="771" customFormat="1" ht="12" customHeight="1" x14ac:dyDescent="0.15">
      <c r="A208" s="790"/>
      <c r="B208" s="3467"/>
      <c r="C208" s="3467"/>
      <c r="D208" s="3467"/>
      <c r="E208" s="3467"/>
      <c r="F208" s="3467"/>
      <c r="G208" s="3467"/>
      <c r="H208" s="3467"/>
      <c r="I208" s="1770"/>
      <c r="J208" s="3587"/>
      <c r="K208" s="3455"/>
      <c r="L208" s="3456"/>
      <c r="M208" s="3456"/>
      <c r="N208" s="3457"/>
      <c r="DE208" s="818"/>
    </row>
    <row r="209" spans="1:111" s="771" customFormat="1" ht="12" customHeight="1" x14ac:dyDescent="0.15">
      <c r="A209" s="790"/>
      <c r="B209" s="3467"/>
      <c r="C209" s="3467"/>
      <c r="D209" s="3467"/>
      <c r="E209" s="3467"/>
      <c r="F209" s="3467"/>
      <c r="G209" s="3467"/>
      <c r="H209" s="3467"/>
      <c r="I209" s="1770"/>
      <c r="J209" s="3587"/>
      <c r="K209" s="3455"/>
      <c r="L209" s="3456"/>
      <c r="M209" s="3456"/>
      <c r="N209" s="3457"/>
      <c r="DE209" s="818"/>
    </row>
    <row r="210" spans="1:111" s="771" customFormat="1" ht="12" customHeight="1" x14ac:dyDescent="0.15">
      <c r="A210" s="790"/>
      <c r="B210" s="3465"/>
      <c r="C210" s="3465"/>
      <c r="D210" s="3465"/>
      <c r="E210" s="3465"/>
      <c r="F210" s="3465"/>
      <c r="G210" s="3465"/>
      <c r="H210" s="3465"/>
      <c r="I210" s="1770"/>
      <c r="J210" s="3587"/>
      <c r="K210" s="3455"/>
      <c r="L210" s="3456"/>
      <c r="M210" s="3456"/>
      <c r="N210" s="3457"/>
      <c r="DE210" s="818"/>
    </row>
    <row r="211" spans="1:111" s="771" customFormat="1" ht="12" customHeight="1" x14ac:dyDescent="0.15">
      <c r="A211" s="790"/>
      <c r="B211" s="3465" t="s">
        <v>652</v>
      </c>
      <c r="C211" s="3465"/>
      <c r="D211" s="3465"/>
      <c r="E211" s="3465"/>
      <c r="F211" s="3465"/>
      <c r="G211" s="3465"/>
      <c r="H211" s="3465"/>
      <c r="I211" s="1770"/>
      <c r="J211" s="3587"/>
      <c r="K211" s="3455"/>
      <c r="L211" s="3456"/>
      <c r="M211" s="3456"/>
      <c r="N211" s="3457"/>
      <c r="Q211" s="224"/>
      <c r="R211" s="224"/>
      <c r="S211" s="224"/>
      <c r="T211" s="224"/>
      <c r="U211" s="224"/>
      <c r="V211" s="224"/>
      <c r="W211" s="224"/>
      <c r="X211" s="224"/>
      <c r="Y211" s="224"/>
      <c r="Z211" s="224"/>
      <c r="AA211" s="224"/>
      <c r="DE211" s="818"/>
    </row>
    <row r="212" spans="1:111" s="771" customFormat="1" ht="12" customHeight="1" x14ac:dyDescent="0.15">
      <c r="A212" s="790"/>
      <c r="B212" s="3465"/>
      <c r="C212" s="3465"/>
      <c r="D212" s="3465"/>
      <c r="E212" s="3465"/>
      <c r="F212" s="3465"/>
      <c r="G212" s="3465"/>
      <c r="H212" s="3465"/>
      <c r="I212" s="1770"/>
      <c r="J212" s="3588"/>
      <c r="K212" s="3458"/>
      <c r="L212" s="3459"/>
      <c r="M212" s="3459"/>
      <c r="N212" s="3460"/>
      <c r="DE212" s="818"/>
    </row>
    <row r="213" spans="1:111" s="772" customFormat="1" ht="13.5" x14ac:dyDescent="0.15">
      <c r="A213" s="1677" t="s">
        <v>1250</v>
      </c>
      <c r="B213" s="1775"/>
      <c r="C213" s="1775"/>
      <c r="D213" s="1775"/>
      <c r="E213" s="1775"/>
      <c r="F213" s="1775"/>
      <c r="G213" s="1775"/>
      <c r="H213" s="1775"/>
      <c r="I213" s="1775"/>
      <c r="J213" s="1775"/>
      <c r="K213" s="1775"/>
      <c r="L213" s="1775"/>
      <c r="M213" s="1775"/>
      <c r="N213" s="1775"/>
      <c r="DE213" s="830"/>
    </row>
    <row r="214" spans="1:111" s="771" customFormat="1" ht="12" customHeight="1" x14ac:dyDescent="0.15">
      <c r="A214" s="3545" t="s">
        <v>576</v>
      </c>
      <c r="B214" s="3546"/>
      <c r="C214" s="3389"/>
      <c r="D214" s="3390"/>
      <c r="E214" s="3545" t="s">
        <v>575</v>
      </c>
      <c r="F214" s="3546"/>
      <c r="G214" s="3386"/>
      <c r="H214" s="3416"/>
      <c r="I214" s="3547"/>
      <c r="J214" s="3548"/>
      <c r="K214" s="1758" t="s">
        <v>1214</v>
      </c>
      <c r="L214" s="3386"/>
      <c r="M214" s="3416"/>
      <c r="N214" s="3387"/>
      <c r="DE214" s="818"/>
    </row>
    <row r="215" spans="1:111" s="771" customFormat="1" ht="12" customHeight="1" x14ac:dyDescent="0.15">
      <c r="A215" s="3538">
        <v>1</v>
      </c>
      <c r="B215" s="3540" t="s">
        <v>1249</v>
      </c>
      <c r="C215" s="3540"/>
      <c r="D215" s="3540"/>
      <c r="E215" s="3540"/>
      <c r="F215" s="3540"/>
      <c r="G215" s="3538" t="s">
        <v>1248</v>
      </c>
      <c r="H215" s="3538"/>
      <c r="I215" s="3541" t="s">
        <v>1247</v>
      </c>
      <c r="J215" s="3541"/>
      <c r="K215" s="3541"/>
      <c r="L215" s="3541"/>
      <c r="M215" s="3541"/>
      <c r="N215" s="3541"/>
      <c r="DE215" s="818"/>
    </row>
    <row r="216" spans="1:111" s="771" customFormat="1" ht="12" customHeight="1" x14ac:dyDescent="0.15">
      <c r="A216" s="3539"/>
      <c r="B216" s="3542"/>
      <c r="C216" s="3542"/>
      <c r="D216" s="3542"/>
      <c r="E216" s="3542"/>
      <c r="F216" s="3542"/>
      <c r="G216" s="3542"/>
      <c r="H216" s="3542"/>
      <c r="I216" s="3543"/>
      <c r="J216" s="3544"/>
      <c r="K216" s="3544"/>
      <c r="L216" s="3544"/>
      <c r="M216" s="3544"/>
      <c r="N216" s="1108" t="s">
        <v>1763</v>
      </c>
      <c r="O216" s="758"/>
      <c r="P216" s="770"/>
      <c r="DE216" s="818"/>
    </row>
    <row r="217" spans="1:111" s="771" customFormat="1" ht="12" customHeight="1" x14ac:dyDescent="0.15">
      <c r="A217" s="3582"/>
      <c r="B217" s="3583"/>
      <c r="C217" s="3583"/>
      <c r="D217" s="3583"/>
      <c r="E217" s="3583"/>
      <c r="F217" s="3583"/>
      <c r="G217" s="3583"/>
      <c r="H217" s="3583"/>
      <c r="I217" s="3583"/>
      <c r="J217" s="3583"/>
      <c r="K217" s="3583"/>
      <c r="L217" s="3583"/>
      <c r="M217" s="3583"/>
      <c r="N217" s="3584"/>
      <c r="DE217" s="818"/>
    </row>
    <row r="218" spans="1:111" s="771" customFormat="1" ht="12" customHeight="1" x14ac:dyDescent="0.15">
      <c r="A218" s="3541">
        <v>2</v>
      </c>
      <c r="B218" s="3546" t="s">
        <v>1235</v>
      </c>
      <c r="C218" s="3541"/>
      <c r="D218" s="3541"/>
      <c r="E218" s="3541"/>
      <c r="F218" s="3541"/>
      <c r="G218" s="3541"/>
      <c r="H218" s="3541"/>
      <c r="I218" s="3541"/>
      <c r="J218" s="3541"/>
      <c r="K218" s="3541"/>
      <c r="L218" s="3541"/>
      <c r="M218" s="3541" t="s">
        <v>1231</v>
      </c>
      <c r="N218" s="3553"/>
      <c r="DE218" s="818"/>
    </row>
    <row r="219" spans="1:111" s="771" customFormat="1" ht="12" customHeight="1" x14ac:dyDescent="0.15">
      <c r="A219" s="3541"/>
      <c r="B219" s="1759" t="s">
        <v>54</v>
      </c>
      <c r="C219" s="3541" t="s">
        <v>1234</v>
      </c>
      <c r="D219" s="3541"/>
      <c r="E219" s="3541"/>
      <c r="F219" s="1758" t="s">
        <v>1233</v>
      </c>
      <c r="G219" s="3541" t="s">
        <v>1244</v>
      </c>
      <c r="H219" s="3541"/>
      <c r="I219" s="3541" t="s">
        <v>579</v>
      </c>
      <c r="J219" s="3541"/>
      <c r="K219" s="3541"/>
      <c r="L219" s="1758" t="s">
        <v>578</v>
      </c>
      <c r="M219" s="3541"/>
      <c r="N219" s="3553"/>
      <c r="DE219" s="818"/>
      <c r="DF219" s="772" t="str">
        <f>IF(COUNTA(B220:N229)&gt;0,DG219,"")</f>
        <v/>
      </c>
      <c r="DG219" s="771">
        <v>7</v>
      </c>
    </row>
    <row r="220" spans="1:111" s="771" customFormat="1" ht="12" customHeight="1" x14ac:dyDescent="0.15">
      <c r="A220" s="3541"/>
      <c r="B220" s="1774"/>
      <c r="C220" s="3554"/>
      <c r="D220" s="3554"/>
      <c r="E220" s="3554"/>
      <c r="F220" s="1757"/>
      <c r="G220" s="3506"/>
      <c r="H220" s="3506"/>
      <c r="I220" s="3506"/>
      <c r="J220" s="3506"/>
      <c r="K220" s="3506"/>
      <c r="L220" s="1756"/>
      <c r="M220" s="3505"/>
      <c r="N220" s="3505"/>
      <c r="O220" s="1740" t="s">
        <v>6302</v>
      </c>
      <c r="DE220" s="818"/>
    </row>
    <row r="221" spans="1:111" s="771" customFormat="1" ht="12" customHeight="1" x14ac:dyDescent="0.15">
      <c r="A221" s="3541"/>
      <c r="B221" s="1713"/>
      <c r="C221" s="3589"/>
      <c r="D221" s="3589"/>
      <c r="E221" s="3589"/>
      <c r="F221" s="1767"/>
      <c r="G221" s="3580"/>
      <c r="H221" s="3580"/>
      <c r="I221" s="3580"/>
      <c r="J221" s="3580"/>
      <c r="K221" s="3580"/>
      <c r="L221" s="1767"/>
      <c r="M221" s="3581"/>
      <c r="N221" s="3581"/>
      <c r="O221" s="1740" t="s">
        <v>6301</v>
      </c>
      <c r="DE221" s="818"/>
    </row>
    <row r="222" spans="1:111" s="771" customFormat="1" ht="12" customHeight="1" x14ac:dyDescent="0.15">
      <c r="A222" s="3541"/>
      <c r="B222" s="1765"/>
      <c r="C222" s="3596"/>
      <c r="D222" s="3596"/>
      <c r="E222" s="3596"/>
      <c r="F222" s="1754"/>
      <c r="G222" s="3491"/>
      <c r="H222" s="3491"/>
      <c r="I222" s="3491"/>
      <c r="J222" s="3491"/>
      <c r="K222" s="3491"/>
      <c r="L222" s="1754"/>
      <c r="M222" s="3490"/>
      <c r="N222" s="3490"/>
      <c r="O222" s="1739"/>
      <c r="DE222" s="818"/>
    </row>
    <row r="223" spans="1:111" s="771" customFormat="1" ht="12" customHeight="1" x14ac:dyDescent="0.15">
      <c r="A223" s="3541"/>
      <c r="B223" s="1765"/>
      <c r="C223" s="3596"/>
      <c r="D223" s="3596"/>
      <c r="E223" s="3596"/>
      <c r="F223" s="1754"/>
      <c r="G223" s="3491"/>
      <c r="H223" s="3491"/>
      <c r="I223" s="3491"/>
      <c r="J223" s="3491"/>
      <c r="K223" s="3491"/>
      <c r="L223" s="1754"/>
      <c r="M223" s="3490"/>
      <c r="N223" s="3490"/>
      <c r="O223" s="1739" t="s">
        <v>6285</v>
      </c>
      <c r="DE223" s="818"/>
    </row>
    <row r="224" spans="1:111" s="771" customFormat="1" ht="12" customHeight="1" x14ac:dyDescent="0.15">
      <c r="A224" s="3541"/>
      <c r="B224" s="1765"/>
      <c r="C224" s="3596"/>
      <c r="D224" s="3596"/>
      <c r="E224" s="3596"/>
      <c r="F224" s="1754"/>
      <c r="G224" s="3491"/>
      <c r="H224" s="3491"/>
      <c r="I224" s="3491"/>
      <c r="J224" s="3491"/>
      <c r="K224" s="3491"/>
      <c r="L224" s="1754"/>
      <c r="M224" s="3490"/>
      <c r="N224" s="3490"/>
      <c r="O224" s="1739" t="s">
        <v>6286</v>
      </c>
      <c r="DE224" s="818"/>
    </row>
    <row r="225" spans="1:109" s="771" customFormat="1" ht="12" customHeight="1" x14ac:dyDescent="0.15">
      <c r="A225" s="3541"/>
      <c r="B225" s="1764"/>
      <c r="C225" s="3559"/>
      <c r="D225" s="3560"/>
      <c r="E225" s="3561"/>
      <c r="F225" s="1721"/>
      <c r="G225" s="3562"/>
      <c r="H225" s="3563"/>
      <c r="I225" s="3562"/>
      <c r="J225" s="3590"/>
      <c r="K225" s="3563"/>
      <c r="L225" s="1721"/>
      <c r="M225" s="3591"/>
      <c r="N225" s="3592"/>
      <c r="O225" s="1739" t="s">
        <v>6287</v>
      </c>
      <c r="DE225" s="818"/>
    </row>
    <row r="226" spans="1:109" s="771" customFormat="1" ht="12" customHeight="1" x14ac:dyDescent="0.15">
      <c r="A226" s="3541"/>
      <c r="B226" s="1765"/>
      <c r="C226" s="3593"/>
      <c r="D226" s="3594"/>
      <c r="E226" s="3595"/>
      <c r="F226" s="1754"/>
      <c r="G226" s="3487"/>
      <c r="H226" s="3489"/>
      <c r="I226" s="3487"/>
      <c r="J226" s="3488"/>
      <c r="K226" s="3489"/>
      <c r="L226" s="1754"/>
      <c r="M226" s="3557"/>
      <c r="N226" s="3558"/>
      <c r="DE226" s="818"/>
    </row>
    <row r="227" spans="1:109" s="771" customFormat="1" ht="12" customHeight="1" x14ac:dyDescent="0.15">
      <c r="A227" s="3541"/>
      <c r="B227" s="1764"/>
      <c r="C227" s="3559"/>
      <c r="D227" s="3560"/>
      <c r="E227" s="3561"/>
      <c r="F227" s="1721"/>
      <c r="G227" s="3562"/>
      <c r="H227" s="3563"/>
      <c r="I227" s="3562"/>
      <c r="J227" s="3590"/>
      <c r="K227" s="3563"/>
      <c r="L227" s="1721"/>
      <c r="M227" s="3591"/>
      <c r="N227" s="3592"/>
      <c r="DE227" s="818"/>
    </row>
    <row r="228" spans="1:109" s="771" customFormat="1" ht="12" customHeight="1" x14ac:dyDescent="0.15">
      <c r="A228" s="3541"/>
      <c r="B228" s="1765"/>
      <c r="C228" s="3593"/>
      <c r="D228" s="3594"/>
      <c r="E228" s="3595"/>
      <c r="F228" s="1754"/>
      <c r="G228" s="3487"/>
      <c r="H228" s="3489"/>
      <c r="I228" s="3487"/>
      <c r="J228" s="3488"/>
      <c r="K228" s="3489"/>
      <c r="L228" s="1754"/>
      <c r="M228" s="3557"/>
      <c r="N228" s="3558"/>
      <c r="DE228" s="818"/>
    </row>
    <row r="229" spans="1:109" s="771" customFormat="1" ht="12" customHeight="1" x14ac:dyDescent="0.15">
      <c r="A229" s="3541"/>
      <c r="B229" s="1750"/>
      <c r="C229" s="3555"/>
      <c r="D229" s="3555"/>
      <c r="E229" s="3556"/>
      <c r="F229" s="1720"/>
      <c r="G229" s="3431"/>
      <c r="H229" s="3537"/>
      <c r="I229" s="3431"/>
      <c r="J229" s="3429"/>
      <c r="K229" s="3537"/>
      <c r="L229" s="1720"/>
      <c r="M229" s="3427"/>
      <c r="N229" s="3428"/>
      <c r="DE229" s="818"/>
    </row>
    <row r="230" spans="1:109" s="771" customFormat="1" ht="12" customHeight="1" x14ac:dyDescent="0.15">
      <c r="A230" s="3577"/>
      <c r="B230" s="3578"/>
      <c r="C230" s="3578"/>
      <c r="D230" s="3578"/>
      <c r="E230" s="3578"/>
      <c r="F230" s="3578"/>
      <c r="G230" s="3578"/>
      <c r="H230" s="3578"/>
      <c r="I230" s="3578"/>
      <c r="J230" s="3578"/>
      <c r="K230" s="3578"/>
      <c r="L230" s="3578"/>
      <c r="M230" s="3578"/>
      <c r="N230" s="3579"/>
      <c r="DE230" s="818"/>
    </row>
    <row r="231" spans="1:109" s="771" customFormat="1" ht="12" customHeight="1" x14ac:dyDescent="0.15">
      <c r="A231" s="3549">
        <v>3</v>
      </c>
      <c r="B231" s="3549" t="s">
        <v>1246</v>
      </c>
      <c r="C231" s="3549"/>
      <c r="D231" s="3549"/>
      <c r="E231" s="3549"/>
      <c r="F231" s="3549"/>
      <c r="G231" s="3549"/>
      <c r="H231" s="3549"/>
      <c r="I231" s="3549"/>
      <c r="J231" s="3549"/>
      <c r="K231" s="3549"/>
      <c r="L231" s="3549"/>
      <c r="M231" s="3549" t="s">
        <v>1231</v>
      </c>
      <c r="N231" s="3564"/>
      <c r="DE231" s="818"/>
    </row>
    <row r="232" spans="1:109" s="771" customFormat="1" ht="12" customHeight="1" x14ac:dyDescent="0.15">
      <c r="A232" s="3549"/>
      <c r="B232" s="3393" t="s">
        <v>1245</v>
      </c>
      <c r="C232" s="3394"/>
      <c r="D232" s="3394"/>
      <c r="E232" s="3394"/>
      <c r="F232" s="3417"/>
      <c r="G232" s="3549" t="s">
        <v>1244</v>
      </c>
      <c r="H232" s="3549"/>
      <c r="I232" s="3549" t="s">
        <v>579</v>
      </c>
      <c r="J232" s="3549"/>
      <c r="K232" s="3549"/>
      <c r="L232" s="1760" t="s">
        <v>578</v>
      </c>
      <c r="M232" s="3549"/>
      <c r="N232" s="3564"/>
      <c r="DE232" s="818"/>
    </row>
    <row r="233" spans="1:109" s="771" customFormat="1" ht="12" customHeight="1" x14ac:dyDescent="0.15">
      <c r="A233" s="3549"/>
      <c r="B233" s="3462"/>
      <c r="C233" s="3533"/>
      <c r="D233" s="3533"/>
      <c r="E233" s="3533"/>
      <c r="F233" s="3550"/>
      <c r="G233" s="3551"/>
      <c r="H233" s="3551"/>
      <c r="I233" s="3551"/>
      <c r="J233" s="3551"/>
      <c r="K233" s="3551"/>
      <c r="L233" s="1761"/>
      <c r="M233" s="3552"/>
      <c r="N233" s="3552"/>
      <c r="DE233" s="818"/>
    </row>
    <row r="234" spans="1:109" s="771" customFormat="1" ht="12" customHeight="1" x14ac:dyDescent="0.15">
      <c r="A234" s="1762"/>
      <c r="B234" s="1762"/>
      <c r="C234" s="3574"/>
      <c r="D234" s="3574"/>
      <c r="E234" s="3574"/>
      <c r="F234" s="1762"/>
      <c r="G234" s="3574"/>
      <c r="H234" s="3574"/>
      <c r="I234" s="3574"/>
      <c r="J234" s="3574"/>
      <c r="K234" s="3574"/>
      <c r="L234" s="1762"/>
      <c r="M234" s="3575"/>
      <c r="N234" s="3576"/>
      <c r="DE234" s="818"/>
    </row>
    <row r="235" spans="1:109" s="771" customFormat="1" ht="12" customHeight="1" x14ac:dyDescent="0.15">
      <c r="A235" s="1752"/>
      <c r="B235" s="3445"/>
      <c r="C235" s="3445"/>
      <c r="D235" s="3445"/>
      <c r="E235" s="3445"/>
      <c r="F235" s="3445"/>
      <c r="G235" s="3445"/>
      <c r="H235" s="3445"/>
      <c r="I235" s="1752"/>
      <c r="J235" s="1752"/>
      <c r="K235" s="1752"/>
      <c r="L235" s="1752"/>
      <c r="M235" s="1752"/>
      <c r="N235" s="793"/>
      <c r="DE235" s="818"/>
    </row>
    <row r="236" spans="1:109" s="771" customFormat="1" ht="21" customHeight="1" x14ac:dyDescent="0.15">
      <c r="A236" s="3421">
        <v>4</v>
      </c>
      <c r="B236" s="3565" t="s">
        <v>1227</v>
      </c>
      <c r="C236" s="3566"/>
      <c r="D236" s="3567"/>
      <c r="E236" s="3443" t="s">
        <v>1226</v>
      </c>
      <c r="F236" s="3444"/>
      <c r="G236" s="3445"/>
      <c r="H236" s="3445"/>
      <c r="I236" s="802"/>
      <c r="J236" s="1748">
        <v>5</v>
      </c>
      <c r="K236" s="3585" t="s">
        <v>1243</v>
      </c>
      <c r="L236" s="3569"/>
      <c r="M236" s="3569"/>
      <c r="N236" s="3570"/>
      <c r="DE236" s="818"/>
    </row>
    <row r="237" spans="1:109" s="771" customFormat="1" ht="12" customHeight="1" x14ac:dyDescent="0.15">
      <c r="A237" s="3422"/>
      <c r="B237" s="3386"/>
      <c r="C237" s="3416"/>
      <c r="D237" s="3387"/>
      <c r="E237" s="3386"/>
      <c r="F237" s="3387"/>
      <c r="G237" s="3445"/>
      <c r="H237" s="3445"/>
      <c r="I237" s="793"/>
      <c r="J237" s="3586"/>
      <c r="K237" s="3571"/>
      <c r="L237" s="3572"/>
      <c r="M237" s="3572"/>
      <c r="N237" s="3573"/>
      <c r="DE237" s="818"/>
    </row>
    <row r="238" spans="1:109" s="771" customFormat="1" ht="12" customHeight="1" x14ac:dyDescent="0.15">
      <c r="A238" s="1752"/>
      <c r="B238" s="1751"/>
      <c r="C238" s="1751"/>
      <c r="D238" s="1751"/>
      <c r="E238" s="1751"/>
      <c r="F238" s="1751"/>
      <c r="G238" s="3445"/>
      <c r="H238" s="3445"/>
      <c r="I238" s="1752"/>
      <c r="J238" s="3587"/>
      <c r="K238" s="3455"/>
      <c r="L238" s="3456"/>
      <c r="M238" s="3456"/>
      <c r="N238" s="3457"/>
      <c r="O238" s="225"/>
      <c r="P238" s="225"/>
      <c r="DE238" s="818"/>
    </row>
    <row r="239" spans="1:109" s="771" customFormat="1" ht="12" customHeight="1" x14ac:dyDescent="0.15">
      <c r="A239" s="1752"/>
      <c r="B239" s="788"/>
      <c r="C239" s="788"/>
      <c r="D239" s="788"/>
      <c r="E239" s="788"/>
      <c r="F239" s="788"/>
      <c r="G239" s="788"/>
      <c r="H239" s="788"/>
      <c r="I239" s="1752"/>
      <c r="J239" s="3587"/>
      <c r="K239" s="3455"/>
      <c r="L239" s="3456"/>
      <c r="M239" s="3456"/>
      <c r="N239" s="3457"/>
      <c r="DE239" s="818"/>
    </row>
    <row r="240" spans="1:109" s="771" customFormat="1" ht="12" customHeight="1" x14ac:dyDescent="0.15">
      <c r="A240" s="1752"/>
      <c r="B240" s="3465" t="s">
        <v>1242</v>
      </c>
      <c r="C240" s="3465"/>
      <c r="D240" s="3465"/>
      <c r="E240" s="3465"/>
      <c r="F240" s="3465"/>
      <c r="G240" s="3465"/>
      <c r="H240" s="3465"/>
      <c r="I240" s="1770"/>
      <c r="J240" s="3587"/>
      <c r="K240" s="3455"/>
      <c r="L240" s="3456"/>
      <c r="M240" s="3456"/>
      <c r="N240" s="3457"/>
      <c r="DE240" s="818"/>
    </row>
    <row r="241" spans="1:111" s="771" customFormat="1" ht="12" customHeight="1" x14ac:dyDescent="0.15">
      <c r="A241" s="1752"/>
      <c r="B241" s="3465" t="s">
        <v>1241</v>
      </c>
      <c r="C241" s="3465"/>
      <c r="D241" s="3465"/>
      <c r="E241" s="3465"/>
      <c r="F241" s="3465"/>
      <c r="G241" s="3465"/>
      <c r="H241" s="3465"/>
      <c r="I241" s="803"/>
      <c r="J241" s="3587"/>
      <c r="K241" s="3455"/>
      <c r="L241" s="3456"/>
      <c r="M241" s="3456"/>
      <c r="N241" s="3457"/>
      <c r="DE241" s="818"/>
    </row>
    <row r="242" spans="1:111" s="771" customFormat="1" ht="12" customHeight="1" x14ac:dyDescent="0.15">
      <c r="A242" s="790" t="s">
        <v>1223</v>
      </c>
      <c r="B242" s="3466" t="s">
        <v>1240</v>
      </c>
      <c r="C242" s="3466"/>
      <c r="D242" s="3466"/>
      <c r="E242" s="3466"/>
      <c r="F242" s="3466"/>
      <c r="G242" s="3466"/>
      <c r="H242" s="3466"/>
      <c r="I242" s="1770"/>
      <c r="J242" s="3587"/>
      <c r="K242" s="3455"/>
      <c r="L242" s="3456"/>
      <c r="M242" s="3456"/>
      <c r="N242" s="3457"/>
      <c r="DE242" s="818"/>
    </row>
    <row r="243" spans="1:111" s="771" customFormat="1" ht="12" customHeight="1" x14ac:dyDescent="0.15">
      <c r="A243" s="790"/>
      <c r="B243" s="3467"/>
      <c r="C243" s="3467"/>
      <c r="D243" s="3467"/>
      <c r="E243" s="3467"/>
      <c r="F243" s="3467"/>
      <c r="G243" s="3467"/>
      <c r="H243" s="3467"/>
      <c r="I243" s="1770"/>
      <c r="J243" s="3587"/>
      <c r="K243" s="3455"/>
      <c r="L243" s="3456"/>
      <c r="M243" s="3456"/>
      <c r="N243" s="3457"/>
      <c r="DE243" s="818"/>
    </row>
    <row r="244" spans="1:111" s="771" customFormat="1" ht="12" customHeight="1" x14ac:dyDescent="0.15">
      <c r="A244" s="790"/>
      <c r="B244" s="3467"/>
      <c r="C244" s="3467"/>
      <c r="D244" s="3467"/>
      <c r="E244" s="3467"/>
      <c r="F244" s="3467"/>
      <c r="G244" s="3467"/>
      <c r="H244" s="3467"/>
      <c r="I244" s="1770"/>
      <c r="J244" s="3587"/>
      <c r="K244" s="3455"/>
      <c r="L244" s="3456"/>
      <c r="M244" s="3456"/>
      <c r="N244" s="3457"/>
      <c r="DE244" s="818"/>
    </row>
    <row r="245" spans="1:111" s="771" customFormat="1" ht="12" customHeight="1" x14ac:dyDescent="0.15">
      <c r="A245" s="790"/>
      <c r="B245" s="3465"/>
      <c r="C245" s="3465"/>
      <c r="D245" s="3465"/>
      <c r="E245" s="3465"/>
      <c r="F245" s="3465"/>
      <c r="G245" s="3465"/>
      <c r="H245" s="3465"/>
      <c r="I245" s="1770"/>
      <c r="J245" s="3587"/>
      <c r="K245" s="3455"/>
      <c r="L245" s="3456"/>
      <c r="M245" s="3456"/>
      <c r="N245" s="3457"/>
      <c r="DE245" s="818"/>
    </row>
    <row r="246" spans="1:111" s="771" customFormat="1" ht="12" customHeight="1" x14ac:dyDescent="0.15">
      <c r="A246" s="790"/>
      <c r="B246" s="3465" t="s">
        <v>652</v>
      </c>
      <c r="C246" s="3465"/>
      <c r="D246" s="3465"/>
      <c r="E246" s="3465"/>
      <c r="F246" s="3465"/>
      <c r="G246" s="3465"/>
      <c r="H246" s="3465"/>
      <c r="I246" s="1770"/>
      <c r="J246" s="3587"/>
      <c r="K246" s="3455"/>
      <c r="L246" s="3456"/>
      <c r="M246" s="3456"/>
      <c r="N246" s="3457"/>
      <c r="Q246" s="224"/>
      <c r="R246" s="224"/>
      <c r="S246" s="224"/>
      <c r="T246" s="224"/>
      <c r="U246" s="224"/>
      <c r="V246" s="224"/>
      <c r="W246" s="224"/>
      <c r="X246" s="224"/>
      <c r="Y246" s="224"/>
      <c r="Z246" s="224"/>
      <c r="AA246" s="224"/>
      <c r="DE246" s="818"/>
    </row>
    <row r="247" spans="1:111" s="771" customFormat="1" ht="12" customHeight="1" x14ac:dyDescent="0.15">
      <c r="A247" s="790"/>
      <c r="B247" s="3465"/>
      <c r="C247" s="3465"/>
      <c r="D247" s="3465"/>
      <c r="E247" s="3465"/>
      <c r="F247" s="3465"/>
      <c r="G247" s="3465"/>
      <c r="H247" s="3465"/>
      <c r="I247" s="1770"/>
      <c r="J247" s="3588"/>
      <c r="K247" s="3458"/>
      <c r="L247" s="3459"/>
      <c r="M247" s="3459"/>
      <c r="N247" s="3460"/>
      <c r="DE247" s="818"/>
    </row>
    <row r="248" spans="1:111" s="772" customFormat="1" ht="13.5" x14ac:dyDescent="0.15">
      <c r="A248" s="1677" t="s">
        <v>1250</v>
      </c>
      <c r="B248" s="1775"/>
      <c r="C248" s="1775"/>
      <c r="D248" s="1775"/>
      <c r="E248" s="1775"/>
      <c r="F248" s="1775"/>
      <c r="G248" s="1775"/>
      <c r="H248" s="1775"/>
      <c r="I248" s="1775"/>
      <c r="J248" s="1775"/>
      <c r="K248" s="1775"/>
      <c r="L248" s="1775"/>
      <c r="M248" s="1775"/>
      <c r="N248" s="1775"/>
      <c r="DE248" s="830"/>
    </row>
    <row r="249" spans="1:111" s="771" customFormat="1" ht="12" customHeight="1" x14ac:dyDescent="0.15">
      <c r="A249" s="3545" t="s">
        <v>576</v>
      </c>
      <c r="B249" s="3546"/>
      <c r="C249" s="3389"/>
      <c r="D249" s="3390"/>
      <c r="E249" s="3545" t="s">
        <v>575</v>
      </c>
      <c r="F249" s="3546"/>
      <c r="G249" s="3386"/>
      <c r="H249" s="3416"/>
      <c r="I249" s="3547"/>
      <c r="J249" s="3548"/>
      <c r="K249" s="1758" t="s">
        <v>1214</v>
      </c>
      <c r="L249" s="3386"/>
      <c r="M249" s="3416"/>
      <c r="N249" s="3387"/>
      <c r="DE249" s="818"/>
    </row>
    <row r="250" spans="1:111" s="771" customFormat="1" ht="12" customHeight="1" x14ac:dyDescent="0.15">
      <c r="A250" s="3538">
        <v>1</v>
      </c>
      <c r="B250" s="3540" t="s">
        <v>1249</v>
      </c>
      <c r="C250" s="3540"/>
      <c r="D250" s="3540"/>
      <c r="E250" s="3540"/>
      <c r="F250" s="3540"/>
      <c r="G250" s="3538" t="s">
        <v>1248</v>
      </c>
      <c r="H250" s="3538"/>
      <c r="I250" s="3541" t="s">
        <v>1247</v>
      </c>
      <c r="J250" s="3541"/>
      <c r="K250" s="3541"/>
      <c r="L250" s="3541"/>
      <c r="M250" s="3541"/>
      <c r="N250" s="3541"/>
      <c r="DE250" s="818"/>
    </row>
    <row r="251" spans="1:111" s="771" customFormat="1" ht="12" customHeight="1" x14ac:dyDescent="0.15">
      <c r="A251" s="3539"/>
      <c r="B251" s="3542"/>
      <c r="C251" s="3542"/>
      <c r="D251" s="3542"/>
      <c r="E251" s="3542"/>
      <c r="F251" s="3542"/>
      <c r="G251" s="3542"/>
      <c r="H251" s="3542"/>
      <c r="I251" s="3543"/>
      <c r="J251" s="3544"/>
      <c r="K251" s="3544"/>
      <c r="L251" s="3544"/>
      <c r="M251" s="3544"/>
      <c r="N251" s="1108" t="s">
        <v>1763</v>
      </c>
      <c r="O251" s="758"/>
      <c r="P251" s="770"/>
      <c r="DE251" s="818"/>
    </row>
    <row r="252" spans="1:111" s="771" customFormat="1" ht="12" customHeight="1" x14ac:dyDescent="0.15">
      <c r="A252" s="3582"/>
      <c r="B252" s="3583"/>
      <c r="C252" s="3583"/>
      <c r="D252" s="3583"/>
      <c r="E252" s="3583"/>
      <c r="F252" s="3583"/>
      <c r="G252" s="3583"/>
      <c r="H252" s="3583"/>
      <c r="I252" s="3583"/>
      <c r="J252" s="3583"/>
      <c r="K252" s="3583"/>
      <c r="L252" s="3583"/>
      <c r="M252" s="3583"/>
      <c r="N252" s="3584"/>
      <c r="DE252" s="818"/>
    </row>
    <row r="253" spans="1:111" s="771" customFormat="1" ht="12" customHeight="1" x14ac:dyDescent="0.15">
      <c r="A253" s="3541">
        <v>2</v>
      </c>
      <c r="B253" s="3546" t="s">
        <v>1235</v>
      </c>
      <c r="C253" s="3541"/>
      <c r="D253" s="3541"/>
      <c r="E253" s="3541"/>
      <c r="F253" s="3541"/>
      <c r="G253" s="3541"/>
      <c r="H253" s="3541"/>
      <c r="I253" s="3541"/>
      <c r="J253" s="3541"/>
      <c r="K253" s="3541"/>
      <c r="L253" s="3541"/>
      <c r="M253" s="3541" t="s">
        <v>1231</v>
      </c>
      <c r="N253" s="3553"/>
      <c r="DE253" s="818"/>
    </row>
    <row r="254" spans="1:111" s="771" customFormat="1" ht="12" customHeight="1" x14ac:dyDescent="0.15">
      <c r="A254" s="3541"/>
      <c r="B254" s="1759" t="s">
        <v>54</v>
      </c>
      <c r="C254" s="3541" t="s">
        <v>1234</v>
      </c>
      <c r="D254" s="3541"/>
      <c r="E254" s="3541"/>
      <c r="F254" s="1758" t="s">
        <v>1233</v>
      </c>
      <c r="G254" s="3541" t="s">
        <v>1244</v>
      </c>
      <c r="H254" s="3541"/>
      <c r="I254" s="3541" t="s">
        <v>579</v>
      </c>
      <c r="J254" s="3541"/>
      <c r="K254" s="3541"/>
      <c r="L254" s="1758" t="s">
        <v>578</v>
      </c>
      <c r="M254" s="3541"/>
      <c r="N254" s="3553"/>
      <c r="DE254" s="818"/>
      <c r="DF254" s="772" t="str">
        <f>IF(COUNTA(B255:N264)&gt;0,DG254,"")</f>
        <v/>
      </c>
      <c r="DG254" s="771">
        <v>8</v>
      </c>
    </row>
    <row r="255" spans="1:111" s="771" customFormat="1" ht="12" customHeight="1" x14ac:dyDescent="0.15">
      <c r="A255" s="3541"/>
      <c r="B255" s="1774"/>
      <c r="C255" s="3554"/>
      <c r="D255" s="3554"/>
      <c r="E255" s="3554"/>
      <c r="F255" s="1757"/>
      <c r="G255" s="3506"/>
      <c r="H255" s="3506"/>
      <c r="I255" s="3506"/>
      <c r="J255" s="3506"/>
      <c r="K255" s="3506"/>
      <c r="L255" s="1756"/>
      <c r="M255" s="3505"/>
      <c r="N255" s="3505"/>
      <c r="O255" s="1740" t="s">
        <v>6302</v>
      </c>
      <c r="DE255" s="818"/>
    </row>
    <row r="256" spans="1:111" s="771" customFormat="1" ht="12" customHeight="1" x14ac:dyDescent="0.15">
      <c r="A256" s="3541"/>
      <c r="B256" s="1713"/>
      <c r="C256" s="3589"/>
      <c r="D256" s="3589"/>
      <c r="E256" s="3589"/>
      <c r="F256" s="1767"/>
      <c r="G256" s="3580"/>
      <c r="H256" s="3580"/>
      <c r="I256" s="3580"/>
      <c r="J256" s="3580"/>
      <c r="K256" s="3580"/>
      <c r="L256" s="1767"/>
      <c r="M256" s="3581"/>
      <c r="N256" s="3581"/>
      <c r="O256" s="1740" t="s">
        <v>6301</v>
      </c>
      <c r="DE256" s="818"/>
    </row>
    <row r="257" spans="1:109" s="771" customFormat="1" ht="12" customHeight="1" x14ac:dyDescent="0.15">
      <c r="A257" s="3541"/>
      <c r="B257" s="1765"/>
      <c r="C257" s="3596"/>
      <c r="D257" s="3596"/>
      <c r="E257" s="3596"/>
      <c r="F257" s="1754"/>
      <c r="G257" s="3491"/>
      <c r="H257" s="3491"/>
      <c r="I257" s="3491"/>
      <c r="J257" s="3491"/>
      <c r="K257" s="3491"/>
      <c r="L257" s="1754"/>
      <c r="M257" s="3490"/>
      <c r="N257" s="3490"/>
      <c r="O257" s="1739"/>
      <c r="DE257" s="818"/>
    </row>
    <row r="258" spans="1:109" s="771" customFormat="1" ht="12" customHeight="1" x14ac:dyDescent="0.15">
      <c r="A258" s="3541"/>
      <c r="B258" s="1765"/>
      <c r="C258" s="3596"/>
      <c r="D258" s="3596"/>
      <c r="E258" s="3596"/>
      <c r="F258" s="1754"/>
      <c r="G258" s="3491"/>
      <c r="H258" s="3491"/>
      <c r="I258" s="3491"/>
      <c r="J258" s="3491"/>
      <c r="K258" s="3491"/>
      <c r="L258" s="1754"/>
      <c r="M258" s="3490"/>
      <c r="N258" s="3490"/>
      <c r="O258" s="1739" t="s">
        <v>6285</v>
      </c>
      <c r="DE258" s="818"/>
    </row>
    <row r="259" spans="1:109" s="771" customFormat="1" ht="12" customHeight="1" x14ac:dyDescent="0.15">
      <c r="A259" s="3541"/>
      <c r="B259" s="1765"/>
      <c r="C259" s="3596"/>
      <c r="D259" s="3596"/>
      <c r="E259" s="3596"/>
      <c r="F259" s="1754"/>
      <c r="G259" s="3491"/>
      <c r="H259" s="3491"/>
      <c r="I259" s="3491"/>
      <c r="J259" s="3491"/>
      <c r="K259" s="3491"/>
      <c r="L259" s="1754"/>
      <c r="M259" s="3490"/>
      <c r="N259" s="3490"/>
      <c r="O259" s="1739" t="s">
        <v>6286</v>
      </c>
      <c r="DE259" s="818"/>
    </row>
    <row r="260" spans="1:109" s="771" customFormat="1" ht="12" customHeight="1" x14ac:dyDescent="0.15">
      <c r="A260" s="3541"/>
      <c r="B260" s="1764"/>
      <c r="C260" s="3559"/>
      <c r="D260" s="3560"/>
      <c r="E260" s="3561"/>
      <c r="F260" s="1721"/>
      <c r="G260" s="3562"/>
      <c r="H260" s="3563"/>
      <c r="I260" s="3562"/>
      <c r="J260" s="3590"/>
      <c r="K260" s="3563"/>
      <c r="L260" s="1721"/>
      <c r="M260" s="3591"/>
      <c r="N260" s="3592"/>
      <c r="O260" s="1739" t="s">
        <v>6287</v>
      </c>
      <c r="DE260" s="818"/>
    </row>
    <row r="261" spans="1:109" s="771" customFormat="1" ht="12" customHeight="1" x14ac:dyDescent="0.15">
      <c r="A261" s="3541"/>
      <c r="B261" s="1765"/>
      <c r="C261" s="3593"/>
      <c r="D261" s="3594"/>
      <c r="E261" s="3595"/>
      <c r="F261" s="1754"/>
      <c r="G261" s="3487"/>
      <c r="H261" s="3489"/>
      <c r="I261" s="3487"/>
      <c r="J261" s="3488"/>
      <c r="K261" s="3489"/>
      <c r="L261" s="1754"/>
      <c r="M261" s="3557"/>
      <c r="N261" s="3558"/>
      <c r="DE261" s="818"/>
    </row>
    <row r="262" spans="1:109" s="771" customFormat="1" ht="12" customHeight="1" x14ac:dyDescent="0.15">
      <c r="A262" s="3541"/>
      <c r="B262" s="1764"/>
      <c r="C262" s="3559"/>
      <c r="D262" s="3560"/>
      <c r="E262" s="3561"/>
      <c r="F262" s="1721"/>
      <c r="G262" s="3562"/>
      <c r="H262" s="3563"/>
      <c r="I262" s="3562"/>
      <c r="J262" s="3590"/>
      <c r="K262" s="3563"/>
      <c r="L262" s="1721"/>
      <c r="M262" s="3591"/>
      <c r="N262" s="3592"/>
      <c r="DE262" s="818"/>
    </row>
    <row r="263" spans="1:109" s="771" customFormat="1" ht="12" customHeight="1" x14ac:dyDescent="0.15">
      <c r="A263" s="3541"/>
      <c r="B263" s="1765"/>
      <c r="C263" s="3593"/>
      <c r="D263" s="3594"/>
      <c r="E263" s="3595"/>
      <c r="F263" s="1754"/>
      <c r="G263" s="3487"/>
      <c r="H263" s="3489"/>
      <c r="I263" s="3487"/>
      <c r="J263" s="3488"/>
      <c r="K263" s="3489"/>
      <c r="L263" s="1754"/>
      <c r="M263" s="3557"/>
      <c r="N263" s="3558"/>
      <c r="DE263" s="818"/>
    </row>
    <row r="264" spans="1:109" s="771" customFormat="1" ht="12" customHeight="1" x14ac:dyDescent="0.15">
      <c r="A264" s="3541"/>
      <c r="B264" s="1750"/>
      <c r="C264" s="3555"/>
      <c r="D264" s="3555"/>
      <c r="E264" s="3556"/>
      <c r="F264" s="1720"/>
      <c r="G264" s="3431"/>
      <c r="H264" s="3537"/>
      <c r="I264" s="3431"/>
      <c r="J264" s="3429"/>
      <c r="K264" s="3537"/>
      <c r="L264" s="1720"/>
      <c r="M264" s="3427"/>
      <c r="N264" s="3428"/>
      <c r="DE264" s="818"/>
    </row>
    <row r="265" spans="1:109" s="771" customFormat="1" ht="12" customHeight="1" x14ac:dyDescent="0.15">
      <c r="A265" s="3577"/>
      <c r="B265" s="3578"/>
      <c r="C265" s="3578"/>
      <c r="D265" s="3578"/>
      <c r="E265" s="3578"/>
      <c r="F265" s="3578"/>
      <c r="G265" s="3578"/>
      <c r="H265" s="3578"/>
      <c r="I265" s="3578"/>
      <c r="J265" s="3578"/>
      <c r="K265" s="3578"/>
      <c r="L265" s="3578"/>
      <c r="M265" s="3578"/>
      <c r="N265" s="3579"/>
      <c r="DE265" s="818"/>
    </row>
    <row r="266" spans="1:109" s="771" customFormat="1" ht="12" customHeight="1" x14ac:dyDescent="0.15">
      <c r="A266" s="3549">
        <v>3</v>
      </c>
      <c r="B266" s="3549" t="s">
        <v>1246</v>
      </c>
      <c r="C266" s="3549"/>
      <c r="D266" s="3549"/>
      <c r="E266" s="3549"/>
      <c r="F266" s="3549"/>
      <c r="G266" s="3549"/>
      <c r="H266" s="3549"/>
      <c r="I266" s="3549"/>
      <c r="J266" s="3549"/>
      <c r="K266" s="3549"/>
      <c r="L266" s="3549"/>
      <c r="M266" s="3549" t="s">
        <v>1231</v>
      </c>
      <c r="N266" s="3564"/>
      <c r="DE266" s="818"/>
    </row>
    <row r="267" spans="1:109" s="771" customFormat="1" ht="12" customHeight="1" x14ac:dyDescent="0.15">
      <c r="A267" s="3549"/>
      <c r="B267" s="3393" t="s">
        <v>1245</v>
      </c>
      <c r="C267" s="3394"/>
      <c r="D267" s="3394"/>
      <c r="E267" s="3394"/>
      <c r="F267" s="3417"/>
      <c r="G267" s="3549" t="s">
        <v>1244</v>
      </c>
      <c r="H267" s="3549"/>
      <c r="I267" s="3549" t="s">
        <v>579</v>
      </c>
      <c r="J267" s="3549"/>
      <c r="K267" s="3549"/>
      <c r="L267" s="1760" t="s">
        <v>578</v>
      </c>
      <c r="M267" s="3549"/>
      <c r="N267" s="3564"/>
      <c r="DE267" s="818"/>
    </row>
    <row r="268" spans="1:109" s="771" customFormat="1" ht="12" customHeight="1" x14ac:dyDescent="0.15">
      <c r="A268" s="3549"/>
      <c r="B268" s="3462"/>
      <c r="C268" s="3533"/>
      <c r="D268" s="3533"/>
      <c r="E268" s="3533"/>
      <c r="F268" s="3550"/>
      <c r="G268" s="3551"/>
      <c r="H268" s="3551"/>
      <c r="I268" s="3551"/>
      <c r="J268" s="3551"/>
      <c r="K268" s="3551"/>
      <c r="L268" s="1761"/>
      <c r="M268" s="3552"/>
      <c r="N268" s="3552"/>
      <c r="DE268" s="818"/>
    </row>
    <row r="269" spans="1:109" s="771" customFormat="1" ht="12" customHeight="1" x14ac:dyDescent="0.15">
      <c r="A269" s="1762"/>
      <c r="B269" s="1762"/>
      <c r="C269" s="3574"/>
      <c r="D269" s="3574"/>
      <c r="E269" s="3574"/>
      <c r="F269" s="1762"/>
      <c r="G269" s="3574"/>
      <c r="H269" s="3574"/>
      <c r="I269" s="3574"/>
      <c r="J269" s="3574"/>
      <c r="K269" s="3574"/>
      <c r="L269" s="1762"/>
      <c r="M269" s="3575"/>
      <c r="N269" s="3576"/>
      <c r="DE269" s="818"/>
    </row>
    <row r="270" spans="1:109" s="771" customFormat="1" ht="12" customHeight="1" x14ac:dyDescent="0.15">
      <c r="A270" s="1752"/>
      <c r="B270" s="3445"/>
      <c r="C270" s="3445"/>
      <c r="D270" s="3445"/>
      <c r="E270" s="3445"/>
      <c r="F270" s="3445"/>
      <c r="G270" s="3445"/>
      <c r="H270" s="3445"/>
      <c r="I270" s="1752"/>
      <c r="J270" s="1752"/>
      <c r="K270" s="1752"/>
      <c r="L270" s="1752"/>
      <c r="M270" s="1752"/>
      <c r="N270" s="793"/>
      <c r="DE270" s="818"/>
    </row>
    <row r="271" spans="1:109" s="771" customFormat="1" ht="21" customHeight="1" x14ac:dyDescent="0.15">
      <c r="A271" s="3421">
        <v>4</v>
      </c>
      <c r="B271" s="3565" t="s">
        <v>1227</v>
      </c>
      <c r="C271" s="3566"/>
      <c r="D271" s="3567"/>
      <c r="E271" s="3443" t="s">
        <v>1226</v>
      </c>
      <c r="F271" s="3444"/>
      <c r="G271" s="3445"/>
      <c r="H271" s="3445"/>
      <c r="I271" s="802"/>
      <c r="J271" s="1748">
        <v>5</v>
      </c>
      <c r="K271" s="3585" t="s">
        <v>1243</v>
      </c>
      <c r="L271" s="3569"/>
      <c r="M271" s="3569"/>
      <c r="N271" s="3570"/>
      <c r="DE271" s="818"/>
    </row>
    <row r="272" spans="1:109" s="771" customFormat="1" ht="12" customHeight="1" x14ac:dyDescent="0.15">
      <c r="A272" s="3422"/>
      <c r="B272" s="3386"/>
      <c r="C272" s="3416"/>
      <c r="D272" s="3387"/>
      <c r="E272" s="3386"/>
      <c r="F272" s="3387"/>
      <c r="G272" s="3445"/>
      <c r="H272" s="3445"/>
      <c r="I272" s="793"/>
      <c r="J272" s="3586"/>
      <c r="K272" s="3571"/>
      <c r="L272" s="3572"/>
      <c r="M272" s="3572"/>
      <c r="N272" s="3573"/>
      <c r="DE272" s="818"/>
    </row>
    <row r="273" spans="1:109" s="771" customFormat="1" ht="12" customHeight="1" x14ac:dyDescent="0.15">
      <c r="A273" s="1752"/>
      <c r="B273" s="1751"/>
      <c r="C273" s="1751"/>
      <c r="D273" s="1751"/>
      <c r="E273" s="1751"/>
      <c r="F273" s="1751"/>
      <c r="G273" s="3445"/>
      <c r="H273" s="3445"/>
      <c r="I273" s="1752"/>
      <c r="J273" s="3587"/>
      <c r="K273" s="3455"/>
      <c r="L273" s="3456"/>
      <c r="M273" s="3456"/>
      <c r="N273" s="3457"/>
      <c r="O273" s="225"/>
      <c r="P273" s="225"/>
      <c r="DE273" s="818"/>
    </row>
    <row r="274" spans="1:109" s="771" customFormat="1" ht="12" customHeight="1" x14ac:dyDescent="0.15">
      <c r="A274" s="1752"/>
      <c r="B274" s="788"/>
      <c r="C274" s="788"/>
      <c r="D274" s="788"/>
      <c r="E274" s="788"/>
      <c r="F274" s="788"/>
      <c r="G274" s="788"/>
      <c r="H274" s="788"/>
      <c r="I274" s="1752"/>
      <c r="J274" s="3587"/>
      <c r="K274" s="3455"/>
      <c r="L274" s="3456"/>
      <c r="M274" s="3456"/>
      <c r="N274" s="3457"/>
      <c r="DE274" s="818"/>
    </row>
    <row r="275" spans="1:109" s="771" customFormat="1" ht="12" customHeight="1" x14ac:dyDescent="0.15">
      <c r="A275" s="1752"/>
      <c r="B275" s="3465" t="s">
        <v>1242</v>
      </c>
      <c r="C275" s="3465"/>
      <c r="D275" s="3465"/>
      <c r="E275" s="3465"/>
      <c r="F275" s="3465"/>
      <c r="G275" s="3465"/>
      <c r="H275" s="3465"/>
      <c r="I275" s="1770"/>
      <c r="J275" s="3587"/>
      <c r="K275" s="3455"/>
      <c r="L275" s="3456"/>
      <c r="M275" s="3456"/>
      <c r="N275" s="3457"/>
      <c r="DE275" s="818"/>
    </row>
    <row r="276" spans="1:109" s="771" customFormat="1" ht="12" customHeight="1" x14ac:dyDescent="0.15">
      <c r="A276" s="1752"/>
      <c r="B276" s="3465" t="s">
        <v>1241</v>
      </c>
      <c r="C276" s="3465"/>
      <c r="D276" s="3465"/>
      <c r="E276" s="3465"/>
      <c r="F276" s="3465"/>
      <c r="G276" s="3465"/>
      <c r="H276" s="3465"/>
      <c r="I276" s="803"/>
      <c r="J276" s="3587"/>
      <c r="K276" s="3455"/>
      <c r="L276" s="3456"/>
      <c r="M276" s="3456"/>
      <c r="N276" s="3457"/>
      <c r="DE276" s="818"/>
    </row>
    <row r="277" spans="1:109" s="771" customFormat="1" ht="12" customHeight="1" x14ac:dyDescent="0.15">
      <c r="A277" s="790" t="s">
        <v>1223</v>
      </c>
      <c r="B277" s="3466" t="s">
        <v>1240</v>
      </c>
      <c r="C277" s="3466"/>
      <c r="D277" s="3466"/>
      <c r="E277" s="3466"/>
      <c r="F277" s="3466"/>
      <c r="G277" s="3466"/>
      <c r="H277" s="3466"/>
      <c r="I277" s="1770"/>
      <c r="J277" s="3587"/>
      <c r="K277" s="3455"/>
      <c r="L277" s="3456"/>
      <c r="M277" s="3456"/>
      <c r="N277" s="3457"/>
      <c r="DE277" s="818"/>
    </row>
    <row r="278" spans="1:109" s="771" customFormat="1" ht="12" customHeight="1" x14ac:dyDescent="0.15">
      <c r="A278" s="790"/>
      <c r="B278" s="3467"/>
      <c r="C278" s="3467"/>
      <c r="D278" s="3467"/>
      <c r="E278" s="3467"/>
      <c r="F278" s="3467"/>
      <c r="G278" s="3467"/>
      <c r="H278" s="3467"/>
      <c r="I278" s="1770"/>
      <c r="J278" s="3587"/>
      <c r="K278" s="3455"/>
      <c r="L278" s="3456"/>
      <c r="M278" s="3456"/>
      <c r="N278" s="3457"/>
      <c r="DE278" s="818"/>
    </row>
    <row r="279" spans="1:109" s="771" customFormat="1" ht="12" customHeight="1" x14ac:dyDescent="0.15">
      <c r="A279" s="790"/>
      <c r="B279" s="3467"/>
      <c r="C279" s="3467"/>
      <c r="D279" s="3467"/>
      <c r="E279" s="3467"/>
      <c r="F279" s="3467"/>
      <c r="G279" s="3467"/>
      <c r="H279" s="3467"/>
      <c r="I279" s="1770"/>
      <c r="J279" s="3587"/>
      <c r="K279" s="3455"/>
      <c r="L279" s="3456"/>
      <c r="M279" s="3456"/>
      <c r="N279" s="3457"/>
      <c r="DE279" s="818"/>
    </row>
    <row r="280" spans="1:109" s="771" customFormat="1" ht="12" customHeight="1" x14ac:dyDescent="0.15">
      <c r="A280" s="790"/>
      <c r="B280" s="3465"/>
      <c r="C280" s="3465"/>
      <c r="D280" s="3465"/>
      <c r="E280" s="3465"/>
      <c r="F280" s="3465"/>
      <c r="G280" s="3465"/>
      <c r="H280" s="3465"/>
      <c r="I280" s="1770"/>
      <c r="J280" s="3587"/>
      <c r="K280" s="3455"/>
      <c r="L280" s="3456"/>
      <c r="M280" s="3456"/>
      <c r="N280" s="3457"/>
      <c r="DE280" s="818"/>
    </row>
    <row r="281" spans="1:109" s="771" customFormat="1" ht="12" customHeight="1" x14ac:dyDescent="0.15">
      <c r="A281" s="790"/>
      <c r="B281" s="3465" t="s">
        <v>652</v>
      </c>
      <c r="C281" s="3465"/>
      <c r="D281" s="3465"/>
      <c r="E281" s="3465"/>
      <c r="F281" s="3465"/>
      <c r="G281" s="3465"/>
      <c r="H281" s="3465"/>
      <c r="I281" s="1770"/>
      <c r="J281" s="3587"/>
      <c r="K281" s="3455"/>
      <c r="L281" s="3456"/>
      <c r="M281" s="3456"/>
      <c r="N281" s="3457"/>
      <c r="Q281" s="224"/>
      <c r="R281" s="224"/>
      <c r="S281" s="224"/>
      <c r="T281" s="224"/>
      <c r="U281" s="224"/>
      <c r="V281" s="224"/>
      <c r="W281" s="224"/>
      <c r="X281" s="224"/>
      <c r="Y281" s="224"/>
      <c r="Z281" s="224"/>
      <c r="AA281" s="224"/>
      <c r="DE281" s="818"/>
    </row>
    <row r="282" spans="1:109" s="771" customFormat="1" ht="12" customHeight="1" x14ac:dyDescent="0.15">
      <c r="A282" s="790"/>
      <c r="B282" s="3465"/>
      <c r="C282" s="3465"/>
      <c r="D282" s="3465"/>
      <c r="E282" s="3465"/>
      <c r="F282" s="3465"/>
      <c r="G282" s="3465"/>
      <c r="H282" s="3465"/>
      <c r="I282" s="1770"/>
      <c r="J282" s="3588"/>
      <c r="K282" s="3458"/>
      <c r="L282" s="3459"/>
      <c r="M282" s="3459"/>
      <c r="N282" s="3460"/>
      <c r="DE282" s="818"/>
    </row>
    <row r="283" spans="1:109" s="772" customFormat="1" ht="13.5" x14ac:dyDescent="0.15">
      <c r="A283" s="1677" t="s">
        <v>1250</v>
      </c>
      <c r="B283" s="1775"/>
      <c r="C283" s="1775"/>
      <c r="D283" s="1775"/>
      <c r="E283" s="1775"/>
      <c r="F283" s="1775"/>
      <c r="G283" s="1775"/>
      <c r="H283" s="1775"/>
      <c r="I283" s="1775"/>
      <c r="J283" s="1775"/>
      <c r="K283" s="1775"/>
      <c r="L283" s="1775"/>
      <c r="M283" s="1775"/>
      <c r="N283" s="1775"/>
      <c r="DE283" s="830"/>
    </row>
    <row r="284" spans="1:109" s="771" customFormat="1" ht="12" customHeight="1" x14ac:dyDescent="0.15">
      <c r="A284" s="3545" t="s">
        <v>576</v>
      </c>
      <c r="B284" s="3546"/>
      <c r="C284" s="3389"/>
      <c r="D284" s="3390"/>
      <c r="E284" s="3545" t="s">
        <v>575</v>
      </c>
      <c r="F284" s="3546"/>
      <c r="G284" s="3386"/>
      <c r="H284" s="3416"/>
      <c r="I284" s="3547"/>
      <c r="J284" s="3548"/>
      <c r="K284" s="1758" t="s">
        <v>1214</v>
      </c>
      <c r="L284" s="3386"/>
      <c r="M284" s="3416"/>
      <c r="N284" s="3387"/>
      <c r="DE284" s="818"/>
    </row>
    <row r="285" spans="1:109" s="771" customFormat="1" ht="12" customHeight="1" x14ac:dyDescent="0.15">
      <c r="A285" s="3538">
        <v>1</v>
      </c>
      <c r="B285" s="3540" t="s">
        <v>1249</v>
      </c>
      <c r="C285" s="3540"/>
      <c r="D285" s="3540"/>
      <c r="E285" s="3540"/>
      <c r="F285" s="3540"/>
      <c r="G285" s="3538" t="s">
        <v>1248</v>
      </c>
      <c r="H285" s="3538"/>
      <c r="I285" s="3541" t="s">
        <v>1247</v>
      </c>
      <c r="J285" s="3541"/>
      <c r="K285" s="3541"/>
      <c r="L285" s="3541"/>
      <c r="M285" s="3541"/>
      <c r="N285" s="3541"/>
      <c r="DE285" s="818"/>
    </row>
    <row r="286" spans="1:109" s="771" customFormat="1" ht="12" customHeight="1" x14ac:dyDescent="0.15">
      <c r="A286" s="3539"/>
      <c r="B286" s="3542"/>
      <c r="C286" s="3542"/>
      <c r="D286" s="3542"/>
      <c r="E286" s="3542"/>
      <c r="F286" s="3542"/>
      <c r="G286" s="3542"/>
      <c r="H286" s="3542"/>
      <c r="I286" s="3543"/>
      <c r="J286" s="3544"/>
      <c r="K286" s="3544"/>
      <c r="L286" s="3544"/>
      <c r="M286" s="3544"/>
      <c r="N286" s="1108" t="s">
        <v>1763</v>
      </c>
      <c r="O286" s="758"/>
      <c r="P286" s="770"/>
      <c r="DE286" s="818"/>
    </row>
    <row r="287" spans="1:109" s="771" customFormat="1" ht="12" customHeight="1" x14ac:dyDescent="0.15">
      <c r="A287" s="3582"/>
      <c r="B287" s="3583"/>
      <c r="C287" s="3583"/>
      <c r="D287" s="3583"/>
      <c r="E287" s="3583"/>
      <c r="F287" s="3583"/>
      <c r="G287" s="3583"/>
      <c r="H287" s="3583"/>
      <c r="I287" s="3583"/>
      <c r="J287" s="3583"/>
      <c r="K287" s="3583"/>
      <c r="L287" s="3583"/>
      <c r="M287" s="3583"/>
      <c r="N287" s="3584"/>
      <c r="DE287" s="818"/>
    </row>
    <row r="288" spans="1:109" s="771" customFormat="1" ht="12" customHeight="1" x14ac:dyDescent="0.15">
      <c r="A288" s="3541">
        <v>2</v>
      </c>
      <c r="B288" s="3546" t="s">
        <v>1235</v>
      </c>
      <c r="C288" s="3541"/>
      <c r="D288" s="3541"/>
      <c r="E288" s="3541"/>
      <c r="F288" s="3541"/>
      <c r="G288" s="3541"/>
      <c r="H288" s="3541"/>
      <c r="I288" s="3541"/>
      <c r="J288" s="3541"/>
      <c r="K288" s="3541"/>
      <c r="L288" s="3541"/>
      <c r="M288" s="3541" t="s">
        <v>1231</v>
      </c>
      <c r="N288" s="3553"/>
      <c r="DE288" s="818"/>
    </row>
    <row r="289" spans="1:111" s="771" customFormat="1" ht="12" customHeight="1" x14ac:dyDescent="0.15">
      <c r="A289" s="3541"/>
      <c r="B289" s="1759" t="s">
        <v>54</v>
      </c>
      <c r="C289" s="3541" t="s">
        <v>1234</v>
      </c>
      <c r="D289" s="3541"/>
      <c r="E289" s="3541"/>
      <c r="F289" s="1758" t="s">
        <v>1233</v>
      </c>
      <c r="G289" s="3541" t="s">
        <v>1244</v>
      </c>
      <c r="H289" s="3541"/>
      <c r="I289" s="3541" t="s">
        <v>579</v>
      </c>
      <c r="J289" s="3541"/>
      <c r="K289" s="3541"/>
      <c r="L289" s="1758" t="s">
        <v>578</v>
      </c>
      <c r="M289" s="3541"/>
      <c r="N289" s="3553"/>
      <c r="DE289" s="818"/>
      <c r="DF289" s="772" t="str">
        <f>IF(COUNTA(B290:N299)&gt;0,DG289,"")</f>
        <v/>
      </c>
      <c r="DG289" s="771">
        <v>9</v>
      </c>
    </row>
    <row r="290" spans="1:111" s="771" customFormat="1" ht="12" customHeight="1" x14ac:dyDescent="0.15">
      <c r="A290" s="3541"/>
      <c r="B290" s="1774"/>
      <c r="C290" s="3554"/>
      <c r="D290" s="3554"/>
      <c r="E290" s="3554"/>
      <c r="F290" s="1757"/>
      <c r="G290" s="3506"/>
      <c r="H290" s="3506"/>
      <c r="I290" s="3506"/>
      <c r="J290" s="3506"/>
      <c r="K290" s="3506"/>
      <c r="L290" s="1756"/>
      <c r="M290" s="3505"/>
      <c r="N290" s="3505"/>
      <c r="O290" s="1740" t="s">
        <v>6302</v>
      </c>
      <c r="DE290" s="818"/>
    </row>
    <row r="291" spans="1:111" s="771" customFormat="1" ht="12" customHeight="1" x14ac:dyDescent="0.15">
      <c r="A291" s="3541"/>
      <c r="B291" s="1713"/>
      <c r="C291" s="3589"/>
      <c r="D291" s="3589"/>
      <c r="E291" s="3589"/>
      <c r="F291" s="1767"/>
      <c r="G291" s="3580"/>
      <c r="H291" s="3580"/>
      <c r="I291" s="3580"/>
      <c r="J291" s="3580"/>
      <c r="K291" s="3580"/>
      <c r="L291" s="1767"/>
      <c r="M291" s="3581"/>
      <c r="N291" s="3581"/>
      <c r="O291" s="1740" t="s">
        <v>6301</v>
      </c>
      <c r="DE291" s="818"/>
    </row>
    <row r="292" spans="1:111" s="771" customFormat="1" ht="12" customHeight="1" x14ac:dyDescent="0.15">
      <c r="A292" s="3541"/>
      <c r="B292" s="1765"/>
      <c r="C292" s="3596"/>
      <c r="D292" s="3596"/>
      <c r="E292" s="3596"/>
      <c r="F292" s="1754"/>
      <c r="G292" s="3491"/>
      <c r="H292" s="3491"/>
      <c r="I292" s="3491"/>
      <c r="J292" s="3491"/>
      <c r="K292" s="3491"/>
      <c r="L292" s="1754"/>
      <c r="M292" s="3490"/>
      <c r="N292" s="3490"/>
      <c r="O292" s="1739"/>
      <c r="DE292" s="818"/>
    </row>
    <row r="293" spans="1:111" s="771" customFormat="1" ht="12" customHeight="1" x14ac:dyDescent="0.15">
      <c r="A293" s="3541"/>
      <c r="B293" s="1765"/>
      <c r="C293" s="3596"/>
      <c r="D293" s="3596"/>
      <c r="E293" s="3596"/>
      <c r="F293" s="1754"/>
      <c r="G293" s="3491"/>
      <c r="H293" s="3491"/>
      <c r="I293" s="3491"/>
      <c r="J293" s="3491"/>
      <c r="K293" s="3491"/>
      <c r="L293" s="1754"/>
      <c r="M293" s="3490"/>
      <c r="N293" s="3490"/>
      <c r="O293" s="1739" t="s">
        <v>6285</v>
      </c>
      <c r="DE293" s="818"/>
    </row>
    <row r="294" spans="1:111" s="771" customFormat="1" ht="12" customHeight="1" x14ac:dyDescent="0.15">
      <c r="A294" s="3541"/>
      <c r="B294" s="1765"/>
      <c r="C294" s="3596"/>
      <c r="D294" s="3596"/>
      <c r="E294" s="3596"/>
      <c r="F294" s="1754"/>
      <c r="G294" s="3491"/>
      <c r="H294" s="3491"/>
      <c r="I294" s="3491"/>
      <c r="J294" s="3491"/>
      <c r="K294" s="3491"/>
      <c r="L294" s="1754"/>
      <c r="M294" s="3490"/>
      <c r="N294" s="3490"/>
      <c r="O294" s="1739" t="s">
        <v>6286</v>
      </c>
      <c r="DE294" s="818"/>
    </row>
    <row r="295" spans="1:111" s="771" customFormat="1" ht="12" customHeight="1" x14ac:dyDescent="0.15">
      <c r="A295" s="3541"/>
      <c r="B295" s="1764"/>
      <c r="C295" s="3559"/>
      <c r="D295" s="3560"/>
      <c r="E295" s="3561"/>
      <c r="F295" s="1721"/>
      <c r="G295" s="3562"/>
      <c r="H295" s="3563"/>
      <c r="I295" s="3562"/>
      <c r="J295" s="3590"/>
      <c r="K295" s="3563"/>
      <c r="L295" s="1721"/>
      <c r="M295" s="3591"/>
      <c r="N295" s="3592"/>
      <c r="O295" s="1739" t="s">
        <v>6287</v>
      </c>
      <c r="DE295" s="818"/>
    </row>
    <row r="296" spans="1:111" s="771" customFormat="1" ht="12" customHeight="1" x14ac:dyDescent="0.15">
      <c r="A296" s="3541"/>
      <c r="B296" s="1765"/>
      <c r="C296" s="3593"/>
      <c r="D296" s="3594"/>
      <c r="E296" s="3595"/>
      <c r="F296" s="1754"/>
      <c r="G296" s="3487"/>
      <c r="H296" s="3489"/>
      <c r="I296" s="3487"/>
      <c r="J296" s="3488"/>
      <c r="K296" s="3489"/>
      <c r="L296" s="1754"/>
      <c r="M296" s="3557"/>
      <c r="N296" s="3558"/>
      <c r="DE296" s="818"/>
    </row>
    <row r="297" spans="1:111" s="771" customFormat="1" ht="12" customHeight="1" x14ac:dyDescent="0.15">
      <c r="A297" s="3541"/>
      <c r="B297" s="1764"/>
      <c r="C297" s="3559"/>
      <c r="D297" s="3560"/>
      <c r="E297" s="3561"/>
      <c r="F297" s="1721"/>
      <c r="G297" s="3562"/>
      <c r="H297" s="3563"/>
      <c r="I297" s="3562"/>
      <c r="J297" s="3590"/>
      <c r="K297" s="3563"/>
      <c r="L297" s="1721"/>
      <c r="M297" s="3591"/>
      <c r="N297" s="3592"/>
      <c r="DE297" s="818"/>
    </row>
    <row r="298" spans="1:111" s="771" customFormat="1" ht="12" customHeight="1" x14ac:dyDescent="0.15">
      <c r="A298" s="3541"/>
      <c r="B298" s="1765"/>
      <c r="C298" s="3593"/>
      <c r="D298" s="3594"/>
      <c r="E298" s="3595"/>
      <c r="F298" s="1754"/>
      <c r="G298" s="3487"/>
      <c r="H298" s="3489"/>
      <c r="I298" s="3487"/>
      <c r="J298" s="3488"/>
      <c r="K298" s="3489"/>
      <c r="L298" s="1754"/>
      <c r="M298" s="3557"/>
      <c r="N298" s="3558"/>
      <c r="DE298" s="818"/>
    </row>
    <row r="299" spans="1:111" s="771" customFormat="1" ht="12" customHeight="1" x14ac:dyDescent="0.15">
      <c r="A299" s="3541"/>
      <c r="B299" s="1750"/>
      <c r="C299" s="3555"/>
      <c r="D299" s="3555"/>
      <c r="E299" s="3556"/>
      <c r="F299" s="1720"/>
      <c r="G299" s="3431"/>
      <c r="H299" s="3537"/>
      <c r="I299" s="3431"/>
      <c r="J299" s="3429"/>
      <c r="K299" s="3537"/>
      <c r="L299" s="1720"/>
      <c r="M299" s="3427"/>
      <c r="N299" s="3428"/>
      <c r="DE299" s="818"/>
    </row>
    <row r="300" spans="1:111" s="771" customFormat="1" ht="12" customHeight="1" x14ac:dyDescent="0.15">
      <c r="A300" s="3577"/>
      <c r="B300" s="3578"/>
      <c r="C300" s="3578"/>
      <c r="D300" s="3578"/>
      <c r="E300" s="3578"/>
      <c r="F300" s="3578"/>
      <c r="G300" s="3578"/>
      <c r="H300" s="3578"/>
      <c r="I300" s="3578"/>
      <c r="J300" s="3578"/>
      <c r="K300" s="3578"/>
      <c r="L300" s="3578"/>
      <c r="M300" s="3578"/>
      <c r="N300" s="3579"/>
      <c r="DE300" s="818"/>
    </row>
    <row r="301" spans="1:111" s="771" customFormat="1" ht="12" customHeight="1" x14ac:dyDescent="0.15">
      <c r="A301" s="3549">
        <v>3</v>
      </c>
      <c r="B301" s="3549" t="s">
        <v>1246</v>
      </c>
      <c r="C301" s="3549"/>
      <c r="D301" s="3549"/>
      <c r="E301" s="3549"/>
      <c r="F301" s="3549"/>
      <c r="G301" s="3549"/>
      <c r="H301" s="3549"/>
      <c r="I301" s="3549"/>
      <c r="J301" s="3549"/>
      <c r="K301" s="3549"/>
      <c r="L301" s="3549"/>
      <c r="M301" s="3549" t="s">
        <v>1231</v>
      </c>
      <c r="N301" s="3564"/>
      <c r="DE301" s="818"/>
    </row>
    <row r="302" spans="1:111" s="771" customFormat="1" ht="12" customHeight="1" x14ac:dyDescent="0.15">
      <c r="A302" s="3549"/>
      <c r="B302" s="3393" t="s">
        <v>1245</v>
      </c>
      <c r="C302" s="3394"/>
      <c r="D302" s="3394"/>
      <c r="E302" s="3394"/>
      <c r="F302" s="3417"/>
      <c r="G302" s="3549" t="s">
        <v>1244</v>
      </c>
      <c r="H302" s="3549"/>
      <c r="I302" s="3549" t="s">
        <v>579</v>
      </c>
      <c r="J302" s="3549"/>
      <c r="K302" s="3549"/>
      <c r="L302" s="1760" t="s">
        <v>578</v>
      </c>
      <c r="M302" s="3549"/>
      <c r="N302" s="3564"/>
      <c r="DE302" s="818"/>
    </row>
    <row r="303" spans="1:111" s="771" customFormat="1" ht="12" customHeight="1" x14ac:dyDescent="0.15">
      <c r="A303" s="3549"/>
      <c r="B303" s="3462"/>
      <c r="C303" s="3533"/>
      <c r="D303" s="3533"/>
      <c r="E303" s="3533"/>
      <c r="F303" s="3550"/>
      <c r="G303" s="3551"/>
      <c r="H303" s="3551"/>
      <c r="I303" s="3551"/>
      <c r="J303" s="3551"/>
      <c r="K303" s="3551"/>
      <c r="L303" s="1761"/>
      <c r="M303" s="3552"/>
      <c r="N303" s="3552"/>
      <c r="DE303" s="818"/>
    </row>
    <row r="304" spans="1:111" s="771" customFormat="1" ht="12" customHeight="1" x14ac:dyDescent="0.15">
      <c r="A304" s="1762"/>
      <c r="B304" s="1762"/>
      <c r="C304" s="3574"/>
      <c r="D304" s="3574"/>
      <c r="E304" s="3574"/>
      <c r="F304" s="1762"/>
      <c r="G304" s="3574"/>
      <c r="H304" s="3574"/>
      <c r="I304" s="3574"/>
      <c r="J304" s="3574"/>
      <c r="K304" s="3574"/>
      <c r="L304" s="1762"/>
      <c r="M304" s="3575"/>
      <c r="N304" s="3576"/>
      <c r="DE304" s="818"/>
    </row>
    <row r="305" spans="1:109" s="771" customFormat="1" ht="12" customHeight="1" x14ac:dyDescent="0.15">
      <c r="A305" s="1752"/>
      <c r="B305" s="3445"/>
      <c r="C305" s="3445"/>
      <c r="D305" s="3445"/>
      <c r="E305" s="3445"/>
      <c r="F305" s="3445"/>
      <c r="G305" s="3445"/>
      <c r="H305" s="3445"/>
      <c r="I305" s="1752"/>
      <c r="J305" s="1752"/>
      <c r="K305" s="1752"/>
      <c r="L305" s="1752"/>
      <c r="M305" s="1752"/>
      <c r="N305" s="793"/>
      <c r="DE305" s="818"/>
    </row>
    <row r="306" spans="1:109" s="771" customFormat="1" ht="21" customHeight="1" x14ac:dyDescent="0.15">
      <c r="A306" s="3421">
        <v>4</v>
      </c>
      <c r="B306" s="3565" t="s">
        <v>1227</v>
      </c>
      <c r="C306" s="3566"/>
      <c r="D306" s="3567"/>
      <c r="E306" s="3443" t="s">
        <v>1226</v>
      </c>
      <c r="F306" s="3444"/>
      <c r="G306" s="3445"/>
      <c r="H306" s="3445"/>
      <c r="I306" s="802"/>
      <c r="J306" s="1748">
        <v>5</v>
      </c>
      <c r="K306" s="3585" t="s">
        <v>1243</v>
      </c>
      <c r="L306" s="3569"/>
      <c r="M306" s="3569"/>
      <c r="N306" s="3570"/>
      <c r="DE306" s="818"/>
    </row>
    <row r="307" spans="1:109" s="771" customFormat="1" ht="12" customHeight="1" x14ac:dyDescent="0.15">
      <c r="A307" s="3422"/>
      <c r="B307" s="3386"/>
      <c r="C307" s="3416"/>
      <c r="D307" s="3387"/>
      <c r="E307" s="3386"/>
      <c r="F307" s="3387"/>
      <c r="G307" s="3445"/>
      <c r="H307" s="3445"/>
      <c r="I307" s="793"/>
      <c r="J307" s="3586"/>
      <c r="K307" s="3571"/>
      <c r="L307" s="3572"/>
      <c r="M307" s="3572"/>
      <c r="N307" s="3573"/>
      <c r="DE307" s="818"/>
    </row>
    <row r="308" spans="1:109" s="771" customFormat="1" ht="12" customHeight="1" x14ac:dyDescent="0.15">
      <c r="A308" s="1752"/>
      <c r="B308" s="1751"/>
      <c r="C308" s="1751"/>
      <c r="D308" s="1751"/>
      <c r="E308" s="1751"/>
      <c r="F308" s="1751"/>
      <c r="G308" s="3445"/>
      <c r="H308" s="3445"/>
      <c r="I308" s="1752"/>
      <c r="J308" s="3587"/>
      <c r="K308" s="3455"/>
      <c r="L308" s="3456"/>
      <c r="M308" s="3456"/>
      <c r="N308" s="3457"/>
      <c r="O308" s="225"/>
      <c r="P308" s="225"/>
      <c r="DE308" s="818"/>
    </row>
    <row r="309" spans="1:109" s="771" customFormat="1" ht="12" customHeight="1" x14ac:dyDescent="0.15">
      <c r="A309" s="1752"/>
      <c r="B309" s="788"/>
      <c r="C309" s="788"/>
      <c r="D309" s="788"/>
      <c r="E309" s="788"/>
      <c r="F309" s="788"/>
      <c r="G309" s="788"/>
      <c r="H309" s="788"/>
      <c r="I309" s="1752"/>
      <c r="J309" s="3587"/>
      <c r="K309" s="3455"/>
      <c r="L309" s="3456"/>
      <c r="M309" s="3456"/>
      <c r="N309" s="3457"/>
      <c r="DE309" s="818"/>
    </row>
    <row r="310" spans="1:109" s="771" customFormat="1" ht="12" customHeight="1" x14ac:dyDescent="0.15">
      <c r="A310" s="1752"/>
      <c r="B310" s="3465" t="s">
        <v>1242</v>
      </c>
      <c r="C310" s="3465"/>
      <c r="D310" s="3465"/>
      <c r="E310" s="3465"/>
      <c r="F310" s="3465"/>
      <c r="G310" s="3465"/>
      <c r="H310" s="3465"/>
      <c r="I310" s="1770"/>
      <c r="J310" s="3587"/>
      <c r="K310" s="3455"/>
      <c r="L310" s="3456"/>
      <c r="M310" s="3456"/>
      <c r="N310" s="3457"/>
      <c r="DE310" s="818"/>
    </row>
    <row r="311" spans="1:109" s="771" customFormat="1" ht="12" customHeight="1" x14ac:dyDescent="0.15">
      <c r="A311" s="1752"/>
      <c r="B311" s="3465" t="s">
        <v>1241</v>
      </c>
      <c r="C311" s="3465"/>
      <c r="D311" s="3465"/>
      <c r="E311" s="3465"/>
      <c r="F311" s="3465"/>
      <c r="G311" s="3465"/>
      <c r="H311" s="3465"/>
      <c r="I311" s="803"/>
      <c r="J311" s="3587"/>
      <c r="K311" s="3455"/>
      <c r="L311" s="3456"/>
      <c r="M311" s="3456"/>
      <c r="N311" s="3457"/>
      <c r="DE311" s="818"/>
    </row>
    <row r="312" spans="1:109" s="771" customFormat="1" ht="12" customHeight="1" x14ac:dyDescent="0.15">
      <c r="A312" s="790" t="s">
        <v>1223</v>
      </c>
      <c r="B312" s="3466" t="s">
        <v>1240</v>
      </c>
      <c r="C312" s="3466"/>
      <c r="D312" s="3466"/>
      <c r="E312" s="3466"/>
      <c r="F312" s="3466"/>
      <c r="G312" s="3466"/>
      <c r="H312" s="3466"/>
      <c r="I312" s="1770"/>
      <c r="J312" s="3587"/>
      <c r="K312" s="3455"/>
      <c r="L312" s="3456"/>
      <c r="M312" s="3456"/>
      <c r="N312" s="3457"/>
      <c r="DE312" s="818"/>
    </row>
    <row r="313" spans="1:109" s="771" customFormat="1" ht="12" customHeight="1" x14ac:dyDescent="0.15">
      <c r="A313" s="790"/>
      <c r="B313" s="3467"/>
      <c r="C313" s="3467"/>
      <c r="D313" s="3467"/>
      <c r="E313" s="3467"/>
      <c r="F313" s="3467"/>
      <c r="G313" s="3467"/>
      <c r="H313" s="3467"/>
      <c r="I313" s="1770"/>
      <c r="J313" s="3587"/>
      <c r="K313" s="3455"/>
      <c r="L313" s="3456"/>
      <c r="M313" s="3456"/>
      <c r="N313" s="3457"/>
      <c r="DE313" s="818"/>
    </row>
    <row r="314" spans="1:109" s="771" customFormat="1" ht="12" customHeight="1" x14ac:dyDescent="0.15">
      <c r="A314" s="790"/>
      <c r="B314" s="3467"/>
      <c r="C314" s="3467"/>
      <c r="D314" s="3467"/>
      <c r="E314" s="3467"/>
      <c r="F314" s="3467"/>
      <c r="G314" s="3467"/>
      <c r="H314" s="3467"/>
      <c r="I314" s="1770"/>
      <c r="J314" s="3587"/>
      <c r="K314" s="3455"/>
      <c r="L314" s="3456"/>
      <c r="M314" s="3456"/>
      <c r="N314" s="3457"/>
      <c r="DE314" s="818"/>
    </row>
    <row r="315" spans="1:109" s="771" customFormat="1" ht="12" customHeight="1" x14ac:dyDescent="0.15">
      <c r="A315" s="790"/>
      <c r="B315" s="3465"/>
      <c r="C315" s="3465"/>
      <c r="D315" s="3465"/>
      <c r="E315" s="3465"/>
      <c r="F315" s="3465"/>
      <c r="G315" s="3465"/>
      <c r="H315" s="3465"/>
      <c r="I315" s="1770"/>
      <c r="J315" s="3587"/>
      <c r="K315" s="3455"/>
      <c r="L315" s="3456"/>
      <c r="M315" s="3456"/>
      <c r="N315" s="3457"/>
      <c r="DE315" s="818"/>
    </row>
    <row r="316" spans="1:109" s="771" customFormat="1" ht="12" customHeight="1" x14ac:dyDescent="0.15">
      <c r="A316" s="790"/>
      <c r="B316" s="3465" t="s">
        <v>652</v>
      </c>
      <c r="C316" s="3465"/>
      <c r="D316" s="3465"/>
      <c r="E316" s="3465"/>
      <c r="F316" s="3465"/>
      <c r="G316" s="3465"/>
      <c r="H316" s="3465"/>
      <c r="I316" s="1770"/>
      <c r="J316" s="3587"/>
      <c r="K316" s="3455"/>
      <c r="L316" s="3456"/>
      <c r="M316" s="3456"/>
      <c r="N316" s="3457"/>
      <c r="Q316" s="224"/>
      <c r="R316" s="224"/>
      <c r="S316" s="224"/>
      <c r="T316" s="224"/>
      <c r="U316" s="224"/>
      <c r="V316" s="224"/>
      <c r="W316" s="224"/>
      <c r="X316" s="224"/>
      <c r="Y316" s="224"/>
      <c r="Z316" s="224"/>
      <c r="AA316" s="224"/>
      <c r="DE316" s="818"/>
    </row>
    <row r="317" spans="1:109" s="771" customFormat="1" ht="12" customHeight="1" x14ac:dyDescent="0.15">
      <c r="A317" s="790"/>
      <c r="B317" s="3465"/>
      <c r="C317" s="3465"/>
      <c r="D317" s="3465"/>
      <c r="E317" s="3465"/>
      <c r="F317" s="3465"/>
      <c r="G317" s="3465"/>
      <c r="H317" s="3465"/>
      <c r="I317" s="1770"/>
      <c r="J317" s="3588"/>
      <c r="K317" s="3458"/>
      <c r="L317" s="3459"/>
      <c r="M317" s="3459"/>
      <c r="N317" s="3460"/>
      <c r="DE317" s="818"/>
    </row>
    <row r="318" spans="1:109" s="772" customFormat="1" ht="13.5" x14ac:dyDescent="0.15">
      <c r="A318" s="1677" t="s">
        <v>1250</v>
      </c>
      <c r="B318" s="1775"/>
      <c r="C318" s="1775"/>
      <c r="D318" s="1775"/>
      <c r="E318" s="1775"/>
      <c r="F318" s="1775"/>
      <c r="G318" s="1775"/>
      <c r="H318" s="1775"/>
      <c r="I318" s="1775"/>
      <c r="J318" s="1775"/>
      <c r="K318" s="1775"/>
      <c r="L318" s="1775"/>
      <c r="M318" s="1775"/>
      <c r="N318" s="1775"/>
      <c r="DE318" s="830"/>
    </row>
    <row r="319" spans="1:109" s="771" customFormat="1" ht="12" customHeight="1" x14ac:dyDescent="0.15">
      <c r="A319" s="3545" t="s">
        <v>576</v>
      </c>
      <c r="B319" s="3546"/>
      <c r="C319" s="3389"/>
      <c r="D319" s="3390"/>
      <c r="E319" s="3545" t="s">
        <v>575</v>
      </c>
      <c r="F319" s="3546"/>
      <c r="G319" s="3386"/>
      <c r="H319" s="3416"/>
      <c r="I319" s="3547"/>
      <c r="J319" s="3548"/>
      <c r="K319" s="1758" t="s">
        <v>1214</v>
      </c>
      <c r="L319" s="3386"/>
      <c r="M319" s="3416"/>
      <c r="N319" s="3387"/>
      <c r="DE319" s="818"/>
    </row>
    <row r="320" spans="1:109" s="771" customFormat="1" ht="12" customHeight="1" x14ac:dyDescent="0.15">
      <c r="A320" s="3538">
        <v>1</v>
      </c>
      <c r="B320" s="3540" t="s">
        <v>1249</v>
      </c>
      <c r="C320" s="3540"/>
      <c r="D320" s="3540"/>
      <c r="E320" s="3540"/>
      <c r="F320" s="3540"/>
      <c r="G320" s="3538" t="s">
        <v>1248</v>
      </c>
      <c r="H320" s="3538"/>
      <c r="I320" s="3541" t="s">
        <v>1247</v>
      </c>
      <c r="J320" s="3541"/>
      <c r="K320" s="3541"/>
      <c r="L320" s="3541"/>
      <c r="M320" s="3541"/>
      <c r="N320" s="3541"/>
      <c r="DE320" s="818"/>
    </row>
    <row r="321" spans="1:111" s="771" customFormat="1" ht="12" customHeight="1" x14ac:dyDescent="0.15">
      <c r="A321" s="3539"/>
      <c r="B321" s="3542"/>
      <c r="C321" s="3542"/>
      <c r="D321" s="3542"/>
      <c r="E321" s="3542"/>
      <c r="F321" s="3542"/>
      <c r="G321" s="3542"/>
      <c r="H321" s="3542"/>
      <c r="I321" s="3543"/>
      <c r="J321" s="3544"/>
      <c r="K321" s="3544"/>
      <c r="L321" s="3544"/>
      <c r="M321" s="3544"/>
      <c r="N321" s="1108" t="s">
        <v>1763</v>
      </c>
      <c r="O321" s="758"/>
      <c r="P321" s="770"/>
      <c r="DE321" s="818"/>
    </row>
    <row r="322" spans="1:111" s="771" customFormat="1" ht="12" customHeight="1" x14ac:dyDescent="0.15">
      <c r="A322" s="3582"/>
      <c r="B322" s="3583"/>
      <c r="C322" s="3583"/>
      <c r="D322" s="3583"/>
      <c r="E322" s="3583"/>
      <c r="F322" s="3583"/>
      <c r="G322" s="3583"/>
      <c r="H322" s="3583"/>
      <c r="I322" s="3583"/>
      <c r="J322" s="3583"/>
      <c r="K322" s="3583"/>
      <c r="L322" s="3583"/>
      <c r="M322" s="3583"/>
      <c r="N322" s="3584"/>
      <c r="DE322" s="818"/>
    </row>
    <row r="323" spans="1:111" s="771" customFormat="1" ht="12" customHeight="1" x14ac:dyDescent="0.15">
      <c r="A323" s="3541">
        <v>2</v>
      </c>
      <c r="B323" s="3546" t="s">
        <v>1235</v>
      </c>
      <c r="C323" s="3541"/>
      <c r="D323" s="3541"/>
      <c r="E323" s="3541"/>
      <c r="F323" s="3541"/>
      <c r="G323" s="3541"/>
      <c r="H323" s="3541"/>
      <c r="I323" s="3541"/>
      <c r="J323" s="3541"/>
      <c r="K323" s="3541"/>
      <c r="L323" s="3541"/>
      <c r="M323" s="3541" t="s">
        <v>1231</v>
      </c>
      <c r="N323" s="3553"/>
      <c r="DE323" s="818"/>
    </row>
    <row r="324" spans="1:111" s="771" customFormat="1" ht="12" customHeight="1" x14ac:dyDescent="0.15">
      <c r="A324" s="3541"/>
      <c r="B324" s="1759" t="s">
        <v>54</v>
      </c>
      <c r="C324" s="3541" t="s">
        <v>1234</v>
      </c>
      <c r="D324" s="3541"/>
      <c r="E324" s="3541"/>
      <c r="F324" s="1758" t="s">
        <v>1233</v>
      </c>
      <c r="G324" s="3541" t="s">
        <v>1244</v>
      </c>
      <c r="H324" s="3541"/>
      <c r="I324" s="3541" t="s">
        <v>579</v>
      </c>
      <c r="J324" s="3541"/>
      <c r="K324" s="3541"/>
      <c r="L324" s="1758" t="s">
        <v>578</v>
      </c>
      <c r="M324" s="3541"/>
      <c r="N324" s="3553"/>
      <c r="DE324" s="818"/>
      <c r="DF324" s="772" t="str">
        <f>IF(COUNTA(B325:N334)&gt;0,DG324,"")</f>
        <v/>
      </c>
      <c r="DG324" s="771">
        <v>10</v>
      </c>
    </row>
    <row r="325" spans="1:111" s="771" customFormat="1" ht="12" customHeight="1" x14ac:dyDescent="0.15">
      <c r="A325" s="3541"/>
      <c r="B325" s="1774"/>
      <c r="C325" s="3554"/>
      <c r="D325" s="3554"/>
      <c r="E325" s="3554"/>
      <c r="F325" s="1757"/>
      <c r="G325" s="3506"/>
      <c r="H325" s="3506"/>
      <c r="I325" s="3506"/>
      <c r="J325" s="3506"/>
      <c r="K325" s="3506"/>
      <c r="L325" s="1756"/>
      <c r="M325" s="3505"/>
      <c r="N325" s="3505"/>
      <c r="O325" s="1740" t="s">
        <v>6302</v>
      </c>
      <c r="DE325" s="818"/>
    </row>
    <row r="326" spans="1:111" s="771" customFormat="1" ht="12" customHeight="1" x14ac:dyDescent="0.15">
      <c r="A326" s="3541"/>
      <c r="B326" s="1713"/>
      <c r="C326" s="3589"/>
      <c r="D326" s="3589"/>
      <c r="E326" s="3589"/>
      <c r="F326" s="1767"/>
      <c r="G326" s="3580"/>
      <c r="H326" s="3580"/>
      <c r="I326" s="3580"/>
      <c r="J326" s="3580"/>
      <c r="K326" s="3580"/>
      <c r="L326" s="1767"/>
      <c r="M326" s="3581"/>
      <c r="N326" s="3581"/>
      <c r="O326" s="1740" t="s">
        <v>6301</v>
      </c>
      <c r="DE326" s="818"/>
    </row>
    <row r="327" spans="1:111" s="771" customFormat="1" ht="12" customHeight="1" x14ac:dyDescent="0.15">
      <c r="A327" s="3541"/>
      <c r="B327" s="1765"/>
      <c r="C327" s="3596"/>
      <c r="D327" s="3596"/>
      <c r="E327" s="3596"/>
      <c r="F327" s="1754"/>
      <c r="G327" s="3491"/>
      <c r="H327" s="3491"/>
      <c r="I327" s="3491"/>
      <c r="J327" s="3491"/>
      <c r="K327" s="3491"/>
      <c r="L327" s="1754"/>
      <c r="M327" s="3490"/>
      <c r="N327" s="3490"/>
      <c r="O327" s="1739"/>
      <c r="DE327" s="818"/>
    </row>
    <row r="328" spans="1:111" s="771" customFormat="1" ht="12" customHeight="1" x14ac:dyDescent="0.15">
      <c r="A328" s="3541"/>
      <c r="B328" s="1765"/>
      <c r="C328" s="3596"/>
      <c r="D328" s="3596"/>
      <c r="E328" s="3596"/>
      <c r="F328" s="1754"/>
      <c r="G328" s="3491"/>
      <c r="H328" s="3491"/>
      <c r="I328" s="3491"/>
      <c r="J328" s="3491"/>
      <c r="K328" s="3491"/>
      <c r="L328" s="1754"/>
      <c r="M328" s="3490"/>
      <c r="N328" s="3490"/>
      <c r="O328" s="1739" t="s">
        <v>6285</v>
      </c>
      <c r="DE328" s="818"/>
    </row>
    <row r="329" spans="1:111" s="771" customFormat="1" ht="12" customHeight="1" x14ac:dyDescent="0.15">
      <c r="A329" s="3541"/>
      <c r="B329" s="1765"/>
      <c r="C329" s="3596"/>
      <c r="D329" s="3596"/>
      <c r="E329" s="3596"/>
      <c r="F329" s="1754"/>
      <c r="G329" s="3491"/>
      <c r="H329" s="3491"/>
      <c r="I329" s="3491"/>
      <c r="J329" s="3491"/>
      <c r="K329" s="3491"/>
      <c r="L329" s="1754"/>
      <c r="M329" s="3490"/>
      <c r="N329" s="3490"/>
      <c r="O329" s="1739" t="s">
        <v>6286</v>
      </c>
      <c r="DE329" s="818"/>
    </row>
    <row r="330" spans="1:111" s="771" customFormat="1" ht="12" customHeight="1" x14ac:dyDescent="0.15">
      <c r="A330" s="3541"/>
      <c r="B330" s="1764"/>
      <c r="C330" s="3559"/>
      <c r="D330" s="3560"/>
      <c r="E330" s="3561"/>
      <c r="F330" s="1721"/>
      <c r="G330" s="3562"/>
      <c r="H330" s="3563"/>
      <c r="I330" s="3562"/>
      <c r="J330" s="3590"/>
      <c r="K330" s="3563"/>
      <c r="L330" s="1721"/>
      <c r="M330" s="3591"/>
      <c r="N330" s="3592"/>
      <c r="O330" s="1739" t="s">
        <v>6287</v>
      </c>
      <c r="DE330" s="818"/>
    </row>
    <row r="331" spans="1:111" s="771" customFormat="1" ht="12" customHeight="1" x14ac:dyDescent="0.15">
      <c r="A331" s="3541"/>
      <c r="B331" s="1765"/>
      <c r="C331" s="3593"/>
      <c r="D331" s="3594"/>
      <c r="E331" s="3595"/>
      <c r="F331" s="1754"/>
      <c r="G331" s="3487"/>
      <c r="H331" s="3489"/>
      <c r="I331" s="3487"/>
      <c r="J331" s="3488"/>
      <c r="K331" s="3489"/>
      <c r="L331" s="1754"/>
      <c r="M331" s="3557"/>
      <c r="N331" s="3558"/>
      <c r="DE331" s="818"/>
    </row>
    <row r="332" spans="1:111" s="771" customFormat="1" ht="12" customHeight="1" x14ac:dyDescent="0.15">
      <c r="A332" s="3541"/>
      <c r="B332" s="1764"/>
      <c r="C332" s="3559"/>
      <c r="D332" s="3560"/>
      <c r="E332" s="3561"/>
      <c r="F332" s="1721"/>
      <c r="G332" s="3562"/>
      <c r="H332" s="3563"/>
      <c r="I332" s="3562"/>
      <c r="J332" s="3590"/>
      <c r="K332" s="3563"/>
      <c r="L332" s="1721"/>
      <c r="M332" s="3591"/>
      <c r="N332" s="3592"/>
      <c r="DE332" s="818"/>
    </row>
    <row r="333" spans="1:111" s="771" customFormat="1" ht="12" customHeight="1" x14ac:dyDescent="0.15">
      <c r="A333" s="3541"/>
      <c r="B333" s="1765"/>
      <c r="C333" s="3593"/>
      <c r="D333" s="3594"/>
      <c r="E333" s="3595"/>
      <c r="F333" s="1754"/>
      <c r="G333" s="3487"/>
      <c r="H333" s="3489"/>
      <c r="I333" s="3487"/>
      <c r="J333" s="3488"/>
      <c r="K333" s="3489"/>
      <c r="L333" s="1754"/>
      <c r="M333" s="3557"/>
      <c r="N333" s="3558"/>
      <c r="DE333" s="818"/>
    </row>
    <row r="334" spans="1:111" s="771" customFormat="1" ht="12" customHeight="1" x14ac:dyDescent="0.15">
      <c r="A334" s="3541"/>
      <c r="B334" s="1750"/>
      <c r="C334" s="3555"/>
      <c r="D334" s="3555"/>
      <c r="E334" s="3556"/>
      <c r="F334" s="1720"/>
      <c r="G334" s="3431"/>
      <c r="H334" s="3537"/>
      <c r="I334" s="3431"/>
      <c r="J334" s="3429"/>
      <c r="K334" s="3537"/>
      <c r="L334" s="1720"/>
      <c r="M334" s="3427"/>
      <c r="N334" s="3428"/>
      <c r="DE334" s="818"/>
    </row>
    <row r="335" spans="1:111" s="771" customFormat="1" ht="12" customHeight="1" x14ac:dyDescent="0.15">
      <c r="A335" s="3577"/>
      <c r="B335" s="3578"/>
      <c r="C335" s="3578"/>
      <c r="D335" s="3578"/>
      <c r="E335" s="3578"/>
      <c r="F335" s="3578"/>
      <c r="G335" s="3578"/>
      <c r="H335" s="3578"/>
      <c r="I335" s="3578"/>
      <c r="J335" s="3578"/>
      <c r="K335" s="3578"/>
      <c r="L335" s="3578"/>
      <c r="M335" s="3578"/>
      <c r="N335" s="3579"/>
      <c r="DE335" s="818"/>
    </row>
    <row r="336" spans="1:111" s="771" customFormat="1" ht="12" customHeight="1" x14ac:dyDescent="0.15">
      <c r="A336" s="3549">
        <v>3</v>
      </c>
      <c r="B336" s="3549" t="s">
        <v>1246</v>
      </c>
      <c r="C336" s="3549"/>
      <c r="D336" s="3549"/>
      <c r="E336" s="3549"/>
      <c r="F336" s="3549"/>
      <c r="G336" s="3549"/>
      <c r="H336" s="3549"/>
      <c r="I336" s="3549"/>
      <c r="J336" s="3549"/>
      <c r="K336" s="3549"/>
      <c r="L336" s="3549"/>
      <c r="M336" s="3549" t="s">
        <v>1231</v>
      </c>
      <c r="N336" s="3564"/>
      <c r="DE336" s="818"/>
    </row>
    <row r="337" spans="1:109" s="771" customFormat="1" ht="12" customHeight="1" x14ac:dyDescent="0.15">
      <c r="A337" s="3549"/>
      <c r="B337" s="3393" t="s">
        <v>1245</v>
      </c>
      <c r="C337" s="3394"/>
      <c r="D337" s="3394"/>
      <c r="E337" s="3394"/>
      <c r="F337" s="3417"/>
      <c r="G337" s="3549" t="s">
        <v>1244</v>
      </c>
      <c r="H337" s="3549"/>
      <c r="I337" s="3549" t="s">
        <v>579</v>
      </c>
      <c r="J337" s="3549"/>
      <c r="K337" s="3549"/>
      <c r="L337" s="1760" t="s">
        <v>578</v>
      </c>
      <c r="M337" s="3549"/>
      <c r="N337" s="3564"/>
      <c r="DE337" s="818"/>
    </row>
    <row r="338" spans="1:109" s="771" customFormat="1" ht="12" customHeight="1" x14ac:dyDescent="0.15">
      <c r="A338" s="3549"/>
      <c r="B338" s="3462"/>
      <c r="C338" s="3533"/>
      <c r="D338" s="3533"/>
      <c r="E338" s="3533"/>
      <c r="F338" s="3550"/>
      <c r="G338" s="3551"/>
      <c r="H338" s="3551"/>
      <c r="I338" s="3551"/>
      <c r="J338" s="3551"/>
      <c r="K338" s="3551"/>
      <c r="L338" s="1761"/>
      <c r="M338" s="3552"/>
      <c r="N338" s="3552"/>
      <c r="DE338" s="818"/>
    </row>
    <row r="339" spans="1:109" s="771" customFormat="1" ht="12" customHeight="1" x14ac:dyDescent="0.15">
      <c r="A339" s="1762"/>
      <c r="B339" s="1762"/>
      <c r="C339" s="3574"/>
      <c r="D339" s="3574"/>
      <c r="E339" s="3574"/>
      <c r="F339" s="1762"/>
      <c r="G339" s="3574"/>
      <c r="H339" s="3574"/>
      <c r="I339" s="3574"/>
      <c r="J339" s="3574"/>
      <c r="K339" s="3574"/>
      <c r="L339" s="1762"/>
      <c r="M339" s="3575"/>
      <c r="N339" s="3576"/>
      <c r="DE339" s="818"/>
    </row>
    <row r="340" spans="1:109" s="771" customFormat="1" ht="12" customHeight="1" x14ac:dyDescent="0.15">
      <c r="A340" s="1752"/>
      <c r="B340" s="3445"/>
      <c r="C340" s="3445"/>
      <c r="D340" s="3445"/>
      <c r="E340" s="3445"/>
      <c r="F340" s="3445"/>
      <c r="G340" s="3445"/>
      <c r="H340" s="3445"/>
      <c r="I340" s="1752"/>
      <c r="J340" s="1752"/>
      <c r="K340" s="1752"/>
      <c r="L340" s="1752"/>
      <c r="M340" s="1752"/>
      <c r="N340" s="793"/>
      <c r="DE340" s="818"/>
    </row>
    <row r="341" spans="1:109" s="771" customFormat="1" ht="21" customHeight="1" x14ac:dyDescent="0.15">
      <c r="A341" s="3421">
        <v>4</v>
      </c>
      <c r="B341" s="3565" t="s">
        <v>1227</v>
      </c>
      <c r="C341" s="3566"/>
      <c r="D341" s="3567"/>
      <c r="E341" s="3443" t="s">
        <v>1226</v>
      </c>
      <c r="F341" s="3444"/>
      <c r="G341" s="3445"/>
      <c r="H341" s="3445"/>
      <c r="I341" s="802"/>
      <c r="J341" s="1748">
        <v>5</v>
      </c>
      <c r="K341" s="3585" t="s">
        <v>1243</v>
      </c>
      <c r="L341" s="3569"/>
      <c r="M341" s="3569"/>
      <c r="N341" s="3570"/>
      <c r="DE341" s="818"/>
    </row>
    <row r="342" spans="1:109" s="771" customFormat="1" ht="12" customHeight="1" x14ac:dyDescent="0.15">
      <c r="A342" s="3422"/>
      <c r="B342" s="3386"/>
      <c r="C342" s="3416"/>
      <c r="D342" s="3387"/>
      <c r="E342" s="3386"/>
      <c r="F342" s="3387"/>
      <c r="G342" s="3445"/>
      <c r="H342" s="3445"/>
      <c r="I342" s="793"/>
      <c r="J342" s="3586"/>
      <c r="K342" s="3571"/>
      <c r="L342" s="3572"/>
      <c r="M342" s="3572"/>
      <c r="N342" s="3573"/>
      <c r="DE342" s="818"/>
    </row>
    <row r="343" spans="1:109" s="771" customFormat="1" ht="12" customHeight="1" x14ac:dyDescent="0.15">
      <c r="A343" s="1752"/>
      <c r="B343" s="1751"/>
      <c r="C343" s="1751"/>
      <c r="D343" s="1751"/>
      <c r="E343" s="1751"/>
      <c r="F343" s="1751"/>
      <c r="G343" s="3445"/>
      <c r="H343" s="3445"/>
      <c r="I343" s="1752"/>
      <c r="J343" s="3587"/>
      <c r="K343" s="3455"/>
      <c r="L343" s="3456"/>
      <c r="M343" s="3456"/>
      <c r="N343" s="3457"/>
      <c r="O343" s="225"/>
      <c r="P343" s="225"/>
      <c r="DE343" s="818"/>
    </row>
    <row r="344" spans="1:109" s="771" customFormat="1" ht="12" customHeight="1" x14ac:dyDescent="0.15">
      <c r="A344" s="1752"/>
      <c r="B344" s="788"/>
      <c r="C344" s="788"/>
      <c r="D344" s="788"/>
      <c r="E344" s="788"/>
      <c r="F344" s="788"/>
      <c r="G344" s="788"/>
      <c r="H344" s="788"/>
      <c r="I344" s="1752"/>
      <c r="J344" s="3587"/>
      <c r="K344" s="3455"/>
      <c r="L344" s="3456"/>
      <c r="M344" s="3456"/>
      <c r="N344" s="3457"/>
      <c r="DE344" s="818"/>
    </row>
    <row r="345" spans="1:109" s="771" customFormat="1" ht="12" customHeight="1" x14ac:dyDescent="0.15">
      <c r="A345" s="1752"/>
      <c r="B345" s="3465" t="s">
        <v>1242</v>
      </c>
      <c r="C345" s="3465"/>
      <c r="D345" s="3465"/>
      <c r="E345" s="3465"/>
      <c r="F345" s="3465"/>
      <c r="G345" s="3465"/>
      <c r="H345" s="3465"/>
      <c r="I345" s="1770"/>
      <c r="J345" s="3587"/>
      <c r="K345" s="3455"/>
      <c r="L345" s="3456"/>
      <c r="M345" s="3456"/>
      <c r="N345" s="3457"/>
      <c r="DE345" s="818"/>
    </row>
    <row r="346" spans="1:109" s="771" customFormat="1" ht="12" customHeight="1" x14ac:dyDescent="0.15">
      <c r="A346" s="1752"/>
      <c r="B346" s="3465" t="s">
        <v>1241</v>
      </c>
      <c r="C346" s="3465"/>
      <c r="D346" s="3465"/>
      <c r="E346" s="3465"/>
      <c r="F346" s="3465"/>
      <c r="G346" s="3465"/>
      <c r="H346" s="3465"/>
      <c r="I346" s="803"/>
      <c r="J346" s="3587"/>
      <c r="K346" s="3455"/>
      <c r="L346" s="3456"/>
      <c r="M346" s="3456"/>
      <c r="N346" s="3457"/>
      <c r="DE346" s="818"/>
    </row>
    <row r="347" spans="1:109" s="771" customFormat="1" ht="12" customHeight="1" x14ac:dyDescent="0.15">
      <c r="A347" s="790" t="s">
        <v>1223</v>
      </c>
      <c r="B347" s="3466" t="s">
        <v>1240</v>
      </c>
      <c r="C347" s="3466"/>
      <c r="D347" s="3466"/>
      <c r="E347" s="3466"/>
      <c r="F347" s="3466"/>
      <c r="G347" s="3466"/>
      <c r="H347" s="3466"/>
      <c r="I347" s="1770"/>
      <c r="J347" s="3587"/>
      <c r="K347" s="3455"/>
      <c r="L347" s="3456"/>
      <c r="M347" s="3456"/>
      <c r="N347" s="3457"/>
      <c r="DE347" s="818"/>
    </row>
    <row r="348" spans="1:109" s="771" customFormat="1" ht="12" customHeight="1" x14ac:dyDescent="0.15">
      <c r="A348" s="790"/>
      <c r="B348" s="3467"/>
      <c r="C348" s="3467"/>
      <c r="D348" s="3467"/>
      <c r="E348" s="3467"/>
      <c r="F348" s="3467"/>
      <c r="G348" s="3467"/>
      <c r="H348" s="3467"/>
      <c r="I348" s="1770"/>
      <c r="J348" s="3587"/>
      <c r="K348" s="3455"/>
      <c r="L348" s="3456"/>
      <c r="M348" s="3456"/>
      <c r="N348" s="3457"/>
      <c r="DE348" s="818"/>
    </row>
    <row r="349" spans="1:109" s="771" customFormat="1" ht="12" customHeight="1" x14ac:dyDescent="0.15">
      <c r="A349" s="790"/>
      <c r="B349" s="3467"/>
      <c r="C349" s="3467"/>
      <c r="D349" s="3467"/>
      <c r="E349" s="3467"/>
      <c r="F349" s="3467"/>
      <c r="G349" s="3467"/>
      <c r="H349" s="3467"/>
      <c r="I349" s="1770"/>
      <c r="J349" s="3587"/>
      <c r="K349" s="3455"/>
      <c r="L349" s="3456"/>
      <c r="M349" s="3456"/>
      <c r="N349" s="3457"/>
      <c r="DE349" s="818"/>
    </row>
    <row r="350" spans="1:109" s="771" customFormat="1" ht="12" customHeight="1" x14ac:dyDescent="0.15">
      <c r="A350" s="790"/>
      <c r="B350" s="3465"/>
      <c r="C350" s="3465"/>
      <c r="D350" s="3465"/>
      <c r="E350" s="3465"/>
      <c r="F350" s="3465"/>
      <c r="G350" s="3465"/>
      <c r="H350" s="3465"/>
      <c r="I350" s="1770"/>
      <c r="J350" s="3587"/>
      <c r="K350" s="3455"/>
      <c r="L350" s="3456"/>
      <c r="M350" s="3456"/>
      <c r="N350" s="3457"/>
      <c r="DE350" s="818"/>
    </row>
    <row r="351" spans="1:109" s="771" customFormat="1" ht="12" customHeight="1" x14ac:dyDescent="0.15">
      <c r="A351" s="790"/>
      <c r="B351" s="3465" t="s">
        <v>652</v>
      </c>
      <c r="C351" s="3465"/>
      <c r="D351" s="3465"/>
      <c r="E351" s="3465"/>
      <c r="F351" s="3465"/>
      <c r="G351" s="3465"/>
      <c r="H351" s="3465"/>
      <c r="I351" s="1770"/>
      <c r="J351" s="3587"/>
      <c r="K351" s="3455"/>
      <c r="L351" s="3456"/>
      <c r="M351" s="3456"/>
      <c r="N351" s="3457"/>
      <c r="Q351" s="224"/>
      <c r="R351" s="224"/>
      <c r="S351" s="224"/>
      <c r="T351" s="224"/>
      <c r="U351" s="224"/>
      <c r="V351" s="224"/>
      <c r="W351" s="224"/>
      <c r="X351" s="224"/>
      <c r="Y351" s="224"/>
      <c r="Z351" s="224"/>
      <c r="AA351" s="224"/>
      <c r="DE351" s="818"/>
    </row>
    <row r="352" spans="1:109" s="771" customFormat="1" ht="12" customHeight="1" x14ac:dyDescent="0.15">
      <c r="A352" s="790"/>
      <c r="B352" s="3465"/>
      <c r="C352" s="3465"/>
      <c r="D352" s="3465"/>
      <c r="E352" s="3465"/>
      <c r="F352" s="3465"/>
      <c r="G352" s="3465"/>
      <c r="H352" s="3465"/>
      <c r="I352" s="1770"/>
      <c r="J352" s="3588"/>
      <c r="K352" s="3458"/>
      <c r="L352" s="3459"/>
      <c r="M352" s="3459"/>
      <c r="N352" s="3460"/>
      <c r="DE352" s="818"/>
    </row>
    <row r="353" spans="1:111" s="772" customFormat="1" ht="13.5" x14ac:dyDescent="0.15">
      <c r="A353" s="1677" t="s">
        <v>1250</v>
      </c>
      <c r="B353" s="1775"/>
      <c r="C353" s="1775"/>
      <c r="D353" s="1775"/>
      <c r="E353" s="1775"/>
      <c r="F353" s="1775"/>
      <c r="G353" s="1775"/>
      <c r="H353" s="1775"/>
      <c r="I353" s="1775"/>
      <c r="J353" s="1775"/>
      <c r="K353" s="1775"/>
      <c r="L353" s="1775"/>
      <c r="M353" s="1775"/>
      <c r="N353" s="1775"/>
      <c r="DE353" s="830"/>
    </row>
    <row r="354" spans="1:111" s="771" customFormat="1" ht="12" customHeight="1" x14ac:dyDescent="0.15">
      <c r="A354" s="3545" t="s">
        <v>576</v>
      </c>
      <c r="B354" s="3546"/>
      <c r="C354" s="3389"/>
      <c r="D354" s="3390"/>
      <c r="E354" s="3545" t="s">
        <v>575</v>
      </c>
      <c r="F354" s="3546"/>
      <c r="G354" s="3386"/>
      <c r="H354" s="3416"/>
      <c r="I354" s="3547"/>
      <c r="J354" s="3548"/>
      <c r="K354" s="1758" t="s">
        <v>1214</v>
      </c>
      <c r="L354" s="3386"/>
      <c r="M354" s="3416"/>
      <c r="N354" s="3387"/>
      <c r="DE354" s="818"/>
    </row>
    <row r="355" spans="1:111" s="771" customFormat="1" ht="12" customHeight="1" x14ac:dyDescent="0.15">
      <c r="A355" s="3538">
        <v>1</v>
      </c>
      <c r="B355" s="3540" t="s">
        <v>1249</v>
      </c>
      <c r="C355" s="3540"/>
      <c r="D355" s="3540"/>
      <c r="E355" s="3540"/>
      <c r="F355" s="3540"/>
      <c r="G355" s="3538" t="s">
        <v>1248</v>
      </c>
      <c r="H355" s="3538"/>
      <c r="I355" s="3541" t="s">
        <v>1247</v>
      </c>
      <c r="J355" s="3541"/>
      <c r="K355" s="3541"/>
      <c r="L355" s="3541"/>
      <c r="M355" s="3541"/>
      <c r="N355" s="3541"/>
      <c r="DE355" s="818"/>
    </row>
    <row r="356" spans="1:111" s="771" customFormat="1" ht="12" customHeight="1" x14ac:dyDescent="0.15">
      <c r="A356" s="3539"/>
      <c r="B356" s="3542"/>
      <c r="C356" s="3542"/>
      <c r="D356" s="3542"/>
      <c r="E356" s="3542"/>
      <c r="F356" s="3542"/>
      <c r="G356" s="3542"/>
      <c r="H356" s="3542"/>
      <c r="I356" s="3543"/>
      <c r="J356" s="3544"/>
      <c r="K356" s="3544"/>
      <c r="L356" s="3544"/>
      <c r="M356" s="3544"/>
      <c r="N356" s="1108" t="s">
        <v>1763</v>
      </c>
      <c r="O356" s="758"/>
      <c r="P356" s="770"/>
      <c r="DE356" s="818"/>
    </row>
    <row r="357" spans="1:111" s="771" customFormat="1" ht="12" customHeight="1" x14ac:dyDescent="0.15">
      <c r="A357" s="3582"/>
      <c r="B357" s="3583"/>
      <c r="C357" s="3583"/>
      <c r="D357" s="3583"/>
      <c r="E357" s="3583"/>
      <c r="F357" s="3583"/>
      <c r="G357" s="3583"/>
      <c r="H357" s="3583"/>
      <c r="I357" s="3583"/>
      <c r="J357" s="3583"/>
      <c r="K357" s="3583"/>
      <c r="L357" s="3583"/>
      <c r="M357" s="3583"/>
      <c r="N357" s="3584"/>
      <c r="DE357" s="818"/>
    </row>
    <row r="358" spans="1:111" s="771" customFormat="1" ht="12" customHeight="1" x14ac:dyDescent="0.15">
      <c r="A358" s="3541">
        <v>2</v>
      </c>
      <c r="B358" s="3546" t="s">
        <v>1235</v>
      </c>
      <c r="C358" s="3541"/>
      <c r="D358" s="3541"/>
      <c r="E358" s="3541"/>
      <c r="F358" s="3541"/>
      <c r="G358" s="3541"/>
      <c r="H358" s="3541"/>
      <c r="I358" s="3541"/>
      <c r="J358" s="3541"/>
      <c r="K358" s="3541"/>
      <c r="L358" s="3541"/>
      <c r="M358" s="3541" t="s">
        <v>1231</v>
      </c>
      <c r="N358" s="3553"/>
      <c r="DE358" s="818"/>
    </row>
    <row r="359" spans="1:111" s="771" customFormat="1" ht="12" customHeight="1" x14ac:dyDescent="0.15">
      <c r="A359" s="3541"/>
      <c r="B359" s="1759" t="s">
        <v>54</v>
      </c>
      <c r="C359" s="3541" t="s">
        <v>1234</v>
      </c>
      <c r="D359" s="3541"/>
      <c r="E359" s="3541"/>
      <c r="F359" s="1758" t="s">
        <v>1233</v>
      </c>
      <c r="G359" s="3541" t="s">
        <v>1244</v>
      </c>
      <c r="H359" s="3541"/>
      <c r="I359" s="3541" t="s">
        <v>579</v>
      </c>
      <c r="J359" s="3541"/>
      <c r="K359" s="3541"/>
      <c r="L359" s="1758" t="s">
        <v>578</v>
      </c>
      <c r="M359" s="3541"/>
      <c r="N359" s="3553"/>
      <c r="DE359" s="818"/>
      <c r="DF359" s="772" t="str">
        <f>IF(COUNTA(B360:N369)&gt;0,DG359,"")</f>
        <v/>
      </c>
      <c r="DG359" s="771">
        <v>11</v>
      </c>
    </row>
    <row r="360" spans="1:111" s="771" customFormat="1" ht="12" customHeight="1" x14ac:dyDescent="0.15">
      <c r="A360" s="3541"/>
      <c r="B360" s="1774"/>
      <c r="C360" s="3554"/>
      <c r="D360" s="3554"/>
      <c r="E360" s="3554"/>
      <c r="F360" s="1757"/>
      <c r="G360" s="3506"/>
      <c r="H360" s="3506"/>
      <c r="I360" s="3506"/>
      <c r="J360" s="3506"/>
      <c r="K360" s="3506"/>
      <c r="L360" s="1756"/>
      <c r="M360" s="3505"/>
      <c r="N360" s="3505"/>
      <c r="O360" s="1740" t="s">
        <v>6302</v>
      </c>
      <c r="DE360" s="818"/>
    </row>
    <row r="361" spans="1:111" s="771" customFormat="1" ht="12" customHeight="1" x14ac:dyDescent="0.15">
      <c r="A361" s="3541"/>
      <c r="B361" s="1713"/>
      <c r="C361" s="3589"/>
      <c r="D361" s="3589"/>
      <c r="E361" s="3589"/>
      <c r="F361" s="1767"/>
      <c r="G361" s="3580"/>
      <c r="H361" s="3580"/>
      <c r="I361" s="3580"/>
      <c r="J361" s="3580"/>
      <c r="K361" s="3580"/>
      <c r="L361" s="1767"/>
      <c r="M361" s="3581"/>
      <c r="N361" s="3581"/>
      <c r="O361" s="1740" t="s">
        <v>6301</v>
      </c>
      <c r="DE361" s="818"/>
    </row>
    <row r="362" spans="1:111" s="771" customFormat="1" ht="12" customHeight="1" x14ac:dyDescent="0.15">
      <c r="A362" s="3541"/>
      <c r="B362" s="1765"/>
      <c r="C362" s="3596"/>
      <c r="D362" s="3596"/>
      <c r="E362" s="3596"/>
      <c r="F362" s="1754"/>
      <c r="G362" s="3491"/>
      <c r="H362" s="3491"/>
      <c r="I362" s="3491"/>
      <c r="J362" s="3491"/>
      <c r="K362" s="3491"/>
      <c r="L362" s="1754"/>
      <c r="M362" s="3490"/>
      <c r="N362" s="3490"/>
      <c r="O362" s="1739"/>
      <c r="DE362" s="818"/>
    </row>
    <row r="363" spans="1:111" s="771" customFormat="1" ht="12" customHeight="1" x14ac:dyDescent="0.15">
      <c r="A363" s="3541"/>
      <c r="B363" s="1765"/>
      <c r="C363" s="3596"/>
      <c r="D363" s="3596"/>
      <c r="E363" s="3596"/>
      <c r="F363" s="1754"/>
      <c r="G363" s="3491"/>
      <c r="H363" s="3491"/>
      <c r="I363" s="3491"/>
      <c r="J363" s="3491"/>
      <c r="K363" s="3491"/>
      <c r="L363" s="1754"/>
      <c r="M363" s="3490"/>
      <c r="N363" s="3490"/>
      <c r="O363" s="1739" t="s">
        <v>6285</v>
      </c>
      <c r="DE363" s="818"/>
    </row>
    <row r="364" spans="1:111" s="771" customFormat="1" ht="12" customHeight="1" x14ac:dyDescent="0.15">
      <c r="A364" s="3541"/>
      <c r="B364" s="1765"/>
      <c r="C364" s="3596"/>
      <c r="D364" s="3596"/>
      <c r="E364" s="3596"/>
      <c r="F364" s="1754"/>
      <c r="G364" s="3491"/>
      <c r="H364" s="3491"/>
      <c r="I364" s="3491"/>
      <c r="J364" s="3491"/>
      <c r="K364" s="3491"/>
      <c r="L364" s="1754"/>
      <c r="M364" s="3490"/>
      <c r="N364" s="3490"/>
      <c r="O364" s="1739" t="s">
        <v>6286</v>
      </c>
      <c r="DE364" s="818"/>
    </row>
    <row r="365" spans="1:111" s="771" customFormat="1" ht="12" customHeight="1" x14ac:dyDescent="0.15">
      <c r="A365" s="3541"/>
      <c r="B365" s="1764"/>
      <c r="C365" s="3559"/>
      <c r="D365" s="3560"/>
      <c r="E365" s="3561"/>
      <c r="F365" s="1721"/>
      <c r="G365" s="3562"/>
      <c r="H365" s="3563"/>
      <c r="I365" s="3562"/>
      <c r="J365" s="3590"/>
      <c r="K365" s="3563"/>
      <c r="L365" s="1721"/>
      <c r="M365" s="3591"/>
      <c r="N365" s="3592"/>
      <c r="O365" s="1739" t="s">
        <v>6287</v>
      </c>
      <c r="DE365" s="818"/>
    </row>
    <row r="366" spans="1:111" s="771" customFormat="1" ht="12" customHeight="1" x14ac:dyDescent="0.15">
      <c r="A366" s="3541"/>
      <c r="B366" s="1765"/>
      <c r="C366" s="3593"/>
      <c r="D366" s="3594"/>
      <c r="E366" s="3595"/>
      <c r="F366" s="1754"/>
      <c r="G366" s="3487"/>
      <c r="H366" s="3489"/>
      <c r="I366" s="3487"/>
      <c r="J366" s="3488"/>
      <c r="K366" s="3489"/>
      <c r="L366" s="1754"/>
      <c r="M366" s="3557"/>
      <c r="N366" s="3558"/>
      <c r="DE366" s="818"/>
    </row>
    <row r="367" spans="1:111" s="771" customFormat="1" ht="12" customHeight="1" x14ac:dyDescent="0.15">
      <c r="A367" s="3541"/>
      <c r="B367" s="1764"/>
      <c r="C367" s="3559"/>
      <c r="D367" s="3560"/>
      <c r="E367" s="3561"/>
      <c r="F367" s="1721"/>
      <c r="G367" s="3562"/>
      <c r="H367" s="3563"/>
      <c r="I367" s="3562"/>
      <c r="J367" s="3590"/>
      <c r="K367" s="3563"/>
      <c r="L367" s="1721"/>
      <c r="M367" s="3591"/>
      <c r="N367" s="3592"/>
      <c r="DE367" s="818"/>
    </row>
    <row r="368" spans="1:111" s="771" customFormat="1" ht="12" customHeight="1" x14ac:dyDescent="0.15">
      <c r="A368" s="3541"/>
      <c r="B368" s="1765"/>
      <c r="C368" s="3593"/>
      <c r="D368" s="3594"/>
      <c r="E368" s="3595"/>
      <c r="F368" s="1754"/>
      <c r="G368" s="3487"/>
      <c r="H368" s="3489"/>
      <c r="I368" s="3487"/>
      <c r="J368" s="3488"/>
      <c r="K368" s="3489"/>
      <c r="L368" s="1754"/>
      <c r="M368" s="3557"/>
      <c r="N368" s="3558"/>
      <c r="DE368" s="818"/>
    </row>
    <row r="369" spans="1:109" s="771" customFormat="1" ht="12" customHeight="1" x14ac:dyDescent="0.15">
      <c r="A369" s="3541"/>
      <c r="B369" s="1750"/>
      <c r="C369" s="3555"/>
      <c r="D369" s="3555"/>
      <c r="E369" s="3556"/>
      <c r="F369" s="1720"/>
      <c r="G369" s="3431"/>
      <c r="H369" s="3537"/>
      <c r="I369" s="3431"/>
      <c r="J369" s="3429"/>
      <c r="K369" s="3537"/>
      <c r="L369" s="1720"/>
      <c r="M369" s="3427"/>
      <c r="N369" s="3428"/>
      <c r="DE369" s="818"/>
    </row>
    <row r="370" spans="1:109" s="771" customFormat="1" ht="12" customHeight="1" x14ac:dyDescent="0.15">
      <c r="A370" s="3577"/>
      <c r="B370" s="3578"/>
      <c r="C370" s="3578"/>
      <c r="D370" s="3578"/>
      <c r="E370" s="3578"/>
      <c r="F370" s="3578"/>
      <c r="G370" s="3578"/>
      <c r="H370" s="3578"/>
      <c r="I370" s="3578"/>
      <c r="J370" s="3578"/>
      <c r="K370" s="3578"/>
      <c r="L370" s="3578"/>
      <c r="M370" s="3578"/>
      <c r="N370" s="3579"/>
      <c r="DE370" s="818"/>
    </row>
    <row r="371" spans="1:109" s="771" customFormat="1" ht="12" customHeight="1" x14ac:dyDescent="0.15">
      <c r="A371" s="3549">
        <v>3</v>
      </c>
      <c r="B371" s="3549" t="s">
        <v>1246</v>
      </c>
      <c r="C371" s="3549"/>
      <c r="D371" s="3549"/>
      <c r="E371" s="3549"/>
      <c r="F371" s="3549"/>
      <c r="G371" s="3549"/>
      <c r="H371" s="3549"/>
      <c r="I371" s="3549"/>
      <c r="J371" s="3549"/>
      <c r="K371" s="3549"/>
      <c r="L371" s="3549"/>
      <c r="M371" s="3549" t="s">
        <v>1231</v>
      </c>
      <c r="N371" s="3564"/>
      <c r="DE371" s="818"/>
    </row>
    <row r="372" spans="1:109" s="771" customFormat="1" ht="12" customHeight="1" x14ac:dyDescent="0.15">
      <c r="A372" s="3549"/>
      <c r="B372" s="3393" t="s">
        <v>1245</v>
      </c>
      <c r="C372" s="3394"/>
      <c r="D372" s="3394"/>
      <c r="E372" s="3394"/>
      <c r="F372" s="3417"/>
      <c r="G372" s="3549" t="s">
        <v>1244</v>
      </c>
      <c r="H372" s="3549"/>
      <c r="I372" s="3549" t="s">
        <v>579</v>
      </c>
      <c r="J372" s="3549"/>
      <c r="K372" s="3549"/>
      <c r="L372" s="1760" t="s">
        <v>578</v>
      </c>
      <c r="M372" s="3549"/>
      <c r="N372" s="3564"/>
      <c r="DE372" s="818"/>
    </row>
    <row r="373" spans="1:109" s="771" customFormat="1" ht="12" customHeight="1" x14ac:dyDescent="0.15">
      <c r="A373" s="3549"/>
      <c r="B373" s="3462"/>
      <c r="C373" s="3533"/>
      <c r="D373" s="3533"/>
      <c r="E373" s="3533"/>
      <c r="F373" s="3550"/>
      <c r="G373" s="3551"/>
      <c r="H373" s="3551"/>
      <c r="I373" s="3551"/>
      <c r="J373" s="3551"/>
      <c r="K373" s="3551"/>
      <c r="L373" s="1761"/>
      <c r="M373" s="3552"/>
      <c r="N373" s="3552"/>
      <c r="DE373" s="818"/>
    </row>
    <row r="374" spans="1:109" s="771" customFormat="1" ht="12" customHeight="1" x14ac:dyDescent="0.15">
      <c r="A374" s="1762"/>
      <c r="B374" s="1762"/>
      <c r="C374" s="3574"/>
      <c r="D374" s="3574"/>
      <c r="E374" s="3574"/>
      <c r="F374" s="1762"/>
      <c r="G374" s="3574"/>
      <c r="H374" s="3574"/>
      <c r="I374" s="3574"/>
      <c r="J374" s="3574"/>
      <c r="K374" s="3574"/>
      <c r="L374" s="1762"/>
      <c r="M374" s="3575"/>
      <c r="N374" s="3576"/>
      <c r="DE374" s="818"/>
    </row>
    <row r="375" spans="1:109" s="771" customFormat="1" ht="12" customHeight="1" x14ac:dyDescent="0.15">
      <c r="A375" s="1752"/>
      <c r="B375" s="3445"/>
      <c r="C375" s="3445"/>
      <c r="D375" s="3445"/>
      <c r="E375" s="3445"/>
      <c r="F375" s="3445"/>
      <c r="G375" s="3445"/>
      <c r="H375" s="3445"/>
      <c r="I375" s="1752"/>
      <c r="J375" s="1752"/>
      <c r="K375" s="1752"/>
      <c r="L375" s="1752"/>
      <c r="M375" s="1752"/>
      <c r="N375" s="793"/>
      <c r="DE375" s="818"/>
    </row>
    <row r="376" spans="1:109" s="771" customFormat="1" ht="21" customHeight="1" x14ac:dyDescent="0.15">
      <c r="A376" s="3421">
        <v>4</v>
      </c>
      <c r="B376" s="3565" t="s">
        <v>1227</v>
      </c>
      <c r="C376" s="3566"/>
      <c r="D376" s="3567"/>
      <c r="E376" s="3443" t="s">
        <v>1226</v>
      </c>
      <c r="F376" s="3444"/>
      <c r="G376" s="3445"/>
      <c r="H376" s="3445"/>
      <c r="I376" s="802"/>
      <c r="J376" s="1748">
        <v>5</v>
      </c>
      <c r="K376" s="3585" t="s">
        <v>1243</v>
      </c>
      <c r="L376" s="3569"/>
      <c r="M376" s="3569"/>
      <c r="N376" s="3570"/>
      <c r="DE376" s="818"/>
    </row>
    <row r="377" spans="1:109" s="771" customFormat="1" ht="12" customHeight="1" x14ac:dyDescent="0.15">
      <c r="A377" s="3422"/>
      <c r="B377" s="3386"/>
      <c r="C377" s="3416"/>
      <c r="D377" s="3387"/>
      <c r="E377" s="3386"/>
      <c r="F377" s="3387"/>
      <c r="G377" s="3445"/>
      <c r="H377" s="3445"/>
      <c r="I377" s="793"/>
      <c r="J377" s="3586"/>
      <c r="K377" s="3571"/>
      <c r="L377" s="3572"/>
      <c r="M377" s="3572"/>
      <c r="N377" s="3573"/>
      <c r="DE377" s="818"/>
    </row>
    <row r="378" spans="1:109" s="771" customFormat="1" ht="12" customHeight="1" x14ac:dyDescent="0.15">
      <c r="A378" s="1752"/>
      <c r="B378" s="1751"/>
      <c r="C378" s="1751"/>
      <c r="D378" s="1751"/>
      <c r="E378" s="1751"/>
      <c r="F378" s="1751"/>
      <c r="G378" s="3445"/>
      <c r="H378" s="3445"/>
      <c r="I378" s="1752"/>
      <c r="J378" s="3587"/>
      <c r="K378" s="3455"/>
      <c r="L378" s="3456"/>
      <c r="M378" s="3456"/>
      <c r="N378" s="3457"/>
      <c r="O378" s="225"/>
      <c r="P378" s="225"/>
      <c r="DE378" s="818"/>
    </row>
    <row r="379" spans="1:109" s="771" customFormat="1" ht="12" customHeight="1" x14ac:dyDescent="0.15">
      <c r="A379" s="1752"/>
      <c r="B379" s="788"/>
      <c r="C379" s="788"/>
      <c r="D379" s="788"/>
      <c r="E379" s="788"/>
      <c r="F379" s="788"/>
      <c r="G379" s="788"/>
      <c r="H379" s="788"/>
      <c r="I379" s="1752"/>
      <c r="J379" s="3587"/>
      <c r="K379" s="3455"/>
      <c r="L379" s="3456"/>
      <c r="M379" s="3456"/>
      <c r="N379" s="3457"/>
      <c r="DE379" s="818"/>
    </row>
    <row r="380" spans="1:109" s="771" customFormat="1" ht="12" customHeight="1" x14ac:dyDescent="0.15">
      <c r="A380" s="1752"/>
      <c r="B380" s="3465" t="s">
        <v>1242</v>
      </c>
      <c r="C380" s="3465"/>
      <c r="D380" s="3465"/>
      <c r="E380" s="3465"/>
      <c r="F380" s="3465"/>
      <c r="G380" s="3465"/>
      <c r="H380" s="3465"/>
      <c r="I380" s="1770"/>
      <c r="J380" s="3587"/>
      <c r="K380" s="3455"/>
      <c r="L380" s="3456"/>
      <c r="M380" s="3456"/>
      <c r="N380" s="3457"/>
      <c r="DE380" s="818"/>
    </row>
    <row r="381" spans="1:109" s="771" customFormat="1" ht="12" customHeight="1" x14ac:dyDescent="0.15">
      <c r="A381" s="1752"/>
      <c r="B381" s="3465" t="s">
        <v>1241</v>
      </c>
      <c r="C381" s="3465"/>
      <c r="D381" s="3465"/>
      <c r="E381" s="3465"/>
      <c r="F381" s="3465"/>
      <c r="G381" s="3465"/>
      <c r="H381" s="3465"/>
      <c r="I381" s="803"/>
      <c r="J381" s="3587"/>
      <c r="K381" s="3455"/>
      <c r="L381" s="3456"/>
      <c r="M381" s="3456"/>
      <c r="N381" s="3457"/>
      <c r="DE381" s="818"/>
    </row>
    <row r="382" spans="1:109" s="771" customFormat="1" ht="12" customHeight="1" x14ac:dyDescent="0.15">
      <c r="A382" s="790" t="s">
        <v>1223</v>
      </c>
      <c r="B382" s="3466" t="s">
        <v>1240</v>
      </c>
      <c r="C382" s="3466"/>
      <c r="D382" s="3466"/>
      <c r="E382" s="3466"/>
      <c r="F382" s="3466"/>
      <c r="G382" s="3466"/>
      <c r="H382" s="3466"/>
      <c r="I382" s="1770"/>
      <c r="J382" s="3587"/>
      <c r="K382" s="3455"/>
      <c r="L382" s="3456"/>
      <c r="M382" s="3456"/>
      <c r="N382" s="3457"/>
      <c r="DE382" s="818"/>
    </row>
    <row r="383" spans="1:109" s="771" customFormat="1" ht="12" customHeight="1" x14ac:dyDescent="0.15">
      <c r="A383" s="790"/>
      <c r="B383" s="3467"/>
      <c r="C383" s="3467"/>
      <c r="D383" s="3467"/>
      <c r="E383" s="3467"/>
      <c r="F383" s="3467"/>
      <c r="G383" s="3467"/>
      <c r="H383" s="3467"/>
      <c r="I383" s="1770"/>
      <c r="J383" s="3587"/>
      <c r="K383" s="3455"/>
      <c r="L383" s="3456"/>
      <c r="M383" s="3456"/>
      <c r="N383" s="3457"/>
      <c r="DE383" s="818"/>
    </row>
    <row r="384" spans="1:109" s="771" customFormat="1" ht="12" customHeight="1" x14ac:dyDescent="0.15">
      <c r="A384" s="790"/>
      <c r="B384" s="3467"/>
      <c r="C384" s="3467"/>
      <c r="D384" s="3467"/>
      <c r="E384" s="3467"/>
      <c r="F384" s="3467"/>
      <c r="G384" s="3467"/>
      <c r="H384" s="3467"/>
      <c r="I384" s="1770"/>
      <c r="J384" s="3587"/>
      <c r="K384" s="3455"/>
      <c r="L384" s="3456"/>
      <c r="M384" s="3456"/>
      <c r="N384" s="3457"/>
      <c r="DE384" s="818"/>
    </row>
    <row r="385" spans="1:111" s="771" customFormat="1" ht="12" customHeight="1" x14ac:dyDescent="0.15">
      <c r="A385" s="790"/>
      <c r="B385" s="3465"/>
      <c r="C385" s="3465"/>
      <c r="D385" s="3465"/>
      <c r="E385" s="3465"/>
      <c r="F385" s="3465"/>
      <c r="G385" s="3465"/>
      <c r="H385" s="3465"/>
      <c r="I385" s="1770"/>
      <c r="J385" s="3587"/>
      <c r="K385" s="3455"/>
      <c r="L385" s="3456"/>
      <c r="M385" s="3456"/>
      <c r="N385" s="3457"/>
      <c r="DE385" s="818"/>
    </row>
    <row r="386" spans="1:111" s="771" customFormat="1" ht="12" customHeight="1" x14ac:dyDescent="0.15">
      <c r="A386" s="790"/>
      <c r="B386" s="3465" t="s">
        <v>652</v>
      </c>
      <c r="C386" s="3465"/>
      <c r="D386" s="3465"/>
      <c r="E386" s="3465"/>
      <c r="F386" s="3465"/>
      <c r="G386" s="3465"/>
      <c r="H386" s="3465"/>
      <c r="I386" s="1770"/>
      <c r="J386" s="3587"/>
      <c r="K386" s="3455"/>
      <c r="L386" s="3456"/>
      <c r="M386" s="3456"/>
      <c r="N386" s="3457"/>
      <c r="Q386" s="224"/>
      <c r="R386" s="224"/>
      <c r="S386" s="224"/>
      <c r="T386" s="224"/>
      <c r="U386" s="224"/>
      <c r="V386" s="224"/>
      <c r="W386" s="224"/>
      <c r="X386" s="224"/>
      <c r="Y386" s="224"/>
      <c r="Z386" s="224"/>
      <c r="AA386" s="224"/>
      <c r="DE386" s="818"/>
    </row>
    <row r="387" spans="1:111" s="771" customFormat="1" ht="12" customHeight="1" x14ac:dyDescent="0.15">
      <c r="A387" s="790"/>
      <c r="B387" s="3465"/>
      <c r="C387" s="3465"/>
      <c r="D387" s="3465"/>
      <c r="E387" s="3465"/>
      <c r="F387" s="3465"/>
      <c r="G387" s="3465"/>
      <c r="H387" s="3465"/>
      <c r="I387" s="1770"/>
      <c r="J387" s="3588"/>
      <c r="K387" s="3458"/>
      <c r="L387" s="3459"/>
      <c r="M387" s="3459"/>
      <c r="N387" s="3460"/>
      <c r="DE387" s="818"/>
    </row>
    <row r="388" spans="1:111" s="772" customFormat="1" ht="13.5" x14ac:dyDescent="0.15">
      <c r="A388" s="1677" t="s">
        <v>1250</v>
      </c>
      <c r="B388" s="1775"/>
      <c r="C388" s="1775"/>
      <c r="D388" s="1775"/>
      <c r="E388" s="1775"/>
      <c r="F388" s="1775"/>
      <c r="G388" s="1775"/>
      <c r="H388" s="1775"/>
      <c r="I388" s="1775"/>
      <c r="J388" s="1775"/>
      <c r="K388" s="1775"/>
      <c r="L388" s="1775"/>
      <c r="M388" s="1775"/>
      <c r="N388" s="1775"/>
      <c r="DE388" s="830"/>
    </row>
    <row r="389" spans="1:111" s="771" customFormat="1" ht="12" customHeight="1" x14ac:dyDescent="0.15">
      <c r="A389" s="3545" t="s">
        <v>576</v>
      </c>
      <c r="B389" s="3546"/>
      <c r="C389" s="3389"/>
      <c r="D389" s="3390"/>
      <c r="E389" s="3545" t="s">
        <v>575</v>
      </c>
      <c r="F389" s="3546"/>
      <c r="G389" s="3386"/>
      <c r="H389" s="3416"/>
      <c r="I389" s="3547"/>
      <c r="J389" s="3548"/>
      <c r="K389" s="1758" t="s">
        <v>1214</v>
      </c>
      <c r="L389" s="3386"/>
      <c r="M389" s="3416"/>
      <c r="N389" s="3387"/>
      <c r="DE389" s="818"/>
    </row>
    <row r="390" spans="1:111" s="771" customFormat="1" ht="12" customHeight="1" x14ac:dyDescent="0.15">
      <c r="A390" s="3538">
        <v>1</v>
      </c>
      <c r="B390" s="3540" t="s">
        <v>1249</v>
      </c>
      <c r="C390" s="3540"/>
      <c r="D390" s="3540"/>
      <c r="E390" s="3540"/>
      <c r="F390" s="3540"/>
      <c r="G390" s="3538" t="s">
        <v>1248</v>
      </c>
      <c r="H390" s="3538"/>
      <c r="I390" s="3541" t="s">
        <v>1247</v>
      </c>
      <c r="J390" s="3541"/>
      <c r="K390" s="3541"/>
      <c r="L390" s="3541"/>
      <c r="M390" s="3541"/>
      <c r="N390" s="3541"/>
      <c r="DE390" s="818"/>
    </row>
    <row r="391" spans="1:111" s="771" customFormat="1" ht="12" customHeight="1" x14ac:dyDescent="0.15">
      <c r="A391" s="3539"/>
      <c r="B391" s="3542"/>
      <c r="C391" s="3542"/>
      <c r="D391" s="3542"/>
      <c r="E391" s="3542"/>
      <c r="F391" s="3542"/>
      <c r="G391" s="3542"/>
      <c r="H391" s="3542"/>
      <c r="I391" s="3543"/>
      <c r="J391" s="3544"/>
      <c r="K391" s="3544"/>
      <c r="L391" s="3544"/>
      <c r="M391" s="3544"/>
      <c r="N391" s="1108" t="s">
        <v>1763</v>
      </c>
      <c r="O391" s="758"/>
      <c r="P391" s="770"/>
      <c r="DE391" s="818"/>
    </row>
    <row r="392" spans="1:111" s="771" customFormat="1" ht="12" customHeight="1" x14ac:dyDescent="0.15">
      <c r="A392" s="3582"/>
      <c r="B392" s="3583"/>
      <c r="C392" s="3583"/>
      <c r="D392" s="3583"/>
      <c r="E392" s="3583"/>
      <c r="F392" s="3583"/>
      <c r="G392" s="3583"/>
      <c r="H392" s="3583"/>
      <c r="I392" s="3583"/>
      <c r="J392" s="3583"/>
      <c r="K392" s="3583"/>
      <c r="L392" s="3583"/>
      <c r="M392" s="3583"/>
      <c r="N392" s="3584"/>
      <c r="DE392" s="818"/>
    </row>
    <row r="393" spans="1:111" s="771" customFormat="1" ht="12" customHeight="1" x14ac:dyDescent="0.15">
      <c r="A393" s="3541">
        <v>2</v>
      </c>
      <c r="B393" s="3546" t="s">
        <v>1235</v>
      </c>
      <c r="C393" s="3541"/>
      <c r="D393" s="3541"/>
      <c r="E393" s="3541"/>
      <c r="F393" s="3541"/>
      <c r="G393" s="3541"/>
      <c r="H393" s="3541"/>
      <c r="I393" s="3541"/>
      <c r="J393" s="3541"/>
      <c r="K393" s="3541"/>
      <c r="L393" s="3541"/>
      <c r="M393" s="3541" t="s">
        <v>1231</v>
      </c>
      <c r="N393" s="3553"/>
      <c r="DE393" s="818"/>
    </row>
    <row r="394" spans="1:111" s="771" customFormat="1" ht="12" customHeight="1" x14ac:dyDescent="0.15">
      <c r="A394" s="3541"/>
      <c r="B394" s="1759" t="s">
        <v>54</v>
      </c>
      <c r="C394" s="3541" t="s">
        <v>1234</v>
      </c>
      <c r="D394" s="3541"/>
      <c r="E394" s="3541"/>
      <c r="F394" s="1758" t="s">
        <v>1233</v>
      </c>
      <c r="G394" s="3541" t="s">
        <v>1244</v>
      </c>
      <c r="H394" s="3541"/>
      <c r="I394" s="3541" t="s">
        <v>579</v>
      </c>
      <c r="J394" s="3541"/>
      <c r="K394" s="3541"/>
      <c r="L394" s="1758" t="s">
        <v>578</v>
      </c>
      <c r="M394" s="3541"/>
      <c r="N394" s="3553"/>
      <c r="DE394" s="818"/>
      <c r="DF394" s="772" t="str">
        <f>IF(COUNTA(B395:N404)&gt;0,DG394,"")</f>
        <v/>
      </c>
      <c r="DG394" s="771">
        <v>12</v>
      </c>
    </row>
    <row r="395" spans="1:111" s="771" customFormat="1" ht="12" customHeight="1" x14ac:dyDescent="0.15">
      <c r="A395" s="3541"/>
      <c r="B395" s="1774"/>
      <c r="C395" s="3554"/>
      <c r="D395" s="3554"/>
      <c r="E395" s="3554"/>
      <c r="F395" s="1757"/>
      <c r="G395" s="3506"/>
      <c r="H395" s="3506"/>
      <c r="I395" s="3506"/>
      <c r="J395" s="3506"/>
      <c r="K395" s="3506"/>
      <c r="L395" s="1756"/>
      <c r="M395" s="3505"/>
      <c r="N395" s="3505"/>
      <c r="O395" s="1740" t="s">
        <v>6302</v>
      </c>
      <c r="DE395" s="818"/>
    </row>
    <row r="396" spans="1:111" s="771" customFormat="1" ht="12" customHeight="1" x14ac:dyDescent="0.15">
      <c r="A396" s="3541"/>
      <c r="B396" s="1713"/>
      <c r="C396" s="3589"/>
      <c r="D396" s="3589"/>
      <c r="E396" s="3589"/>
      <c r="F396" s="1767"/>
      <c r="G396" s="3580"/>
      <c r="H396" s="3580"/>
      <c r="I396" s="3580"/>
      <c r="J396" s="3580"/>
      <c r="K396" s="3580"/>
      <c r="L396" s="1767"/>
      <c r="M396" s="3581"/>
      <c r="N396" s="3581"/>
      <c r="O396" s="1740" t="s">
        <v>6301</v>
      </c>
      <c r="DE396" s="818"/>
    </row>
    <row r="397" spans="1:111" s="771" customFormat="1" ht="12" customHeight="1" x14ac:dyDescent="0.15">
      <c r="A397" s="3541"/>
      <c r="B397" s="1765"/>
      <c r="C397" s="3596"/>
      <c r="D397" s="3596"/>
      <c r="E397" s="3596"/>
      <c r="F397" s="1754"/>
      <c r="G397" s="3491"/>
      <c r="H397" s="3491"/>
      <c r="I397" s="3491"/>
      <c r="J397" s="3491"/>
      <c r="K397" s="3491"/>
      <c r="L397" s="1754"/>
      <c r="M397" s="3490"/>
      <c r="N397" s="3490"/>
      <c r="O397" s="1739"/>
      <c r="DE397" s="818"/>
    </row>
    <row r="398" spans="1:111" s="771" customFormat="1" ht="12" customHeight="1" x14ac:dyDescent="0.15">
      <c r="A398" s="3541"/>
      <c r="B398" s="1765"/>
      <c r="C398" s="3596"/>
      <c r="D398" s="3596"/>
      <c r="E398" s="3596"/>
      <c r="F398" s="1754"/>
      <c r="G398" s="3491"/>
      <c r="H398" s="3491"/>
      <c r="I398" s="3491"/>
      <c r="J398" s="3491"/>
      <c r="K398" s="3491"/>
      <c r="L398" s="1754"/>
      <c r="M398" s="3490"/>
      <c r="N398" s="3490"/>
      <c r="O398" s="1739" t="s">
        <v>6285</v>
      </c>
      <c r="DE398" s="818"/>
    </row>
    <row r="399" spans="1:111" s="771" customFormat="1" ht="12" customHeight="1" x14ac:dyDescent="0.15">
      <c r="A399" s="3541"/>
      <c r="B399" s="1765"/>
      <c r="C399" s="3596"/>
      <c r="D399" s="3596"/>
      <c r="E399" s="3596"/>
      <c r="F399" s="1754"/>
      <c r="G399" s="3491"/>
      <c r="H399" s="3491"/>
      <c r="I399" s="3491"/>
      <c r="J399" s="3491"/>
      <c r="K399" s="3491"/>
      <c r="L399" s="1754"/>
      <c r="M399" s="3490"/>
      <c r="N399" s="3490"/>
      <c r="O399" s="1739" t="s">
        <v>6286</v>
      </c>
      <c r="DE399" s="818"/>
    </row>
    <row r="400" spans="1:111" s="771" customFormat="1" ht="12" customHeight="1" x14ac:dyDescent="0.15">
      <c r="A400" s="3541"/>
      <c r="B400" s="1764"/>
      <c r="C400" s="3559"/>
      <c r="D400" s="3560"/>
      <c r="E400" s="3561"/>
      <c r="F400" s="1721"/>
      <c r="G400" s="3562"/>
      <c r="H400" s="3563"/>
      <c r="I400" s="3562"/>
      <c r="J400" s="3590"/>
      <c r="K400" s="3563"/>
      <c r="L400" s="1721"/>
      <c r="M400" s="3591"/>
      <c r="N400" s="3592"/>
      <c r="O400" s="1739" t="s">
        <v>6287</v>
      </c>
      <c r="DE400" s="818"/>
    </row>
    <row r="401" spans="1:109" s="771" customFormat="1" ht="12" customHeight="1" x14ac:dyDescent="0.15">
      <c r="A401" s="3541"/>
      <c r="B401" s="1765"/>
      <c r="C401" s="3593"/>
      <c r="D401" s="3594"/>
      <c r="E401" s="3595"/>
      <c r="F401" s="1754"/>
      <c r="G401" s="3487"/>
      <c r="H401" s="3489"/>
      <c r="I401" s="3487"/>
      <c r="J401" s="3488"/>
      <c r="K401" s="3489"/>
      <c r="L401" s="1754"/>
      <c r="M401" s="3557"/>
      <c r="N401" s="3558"/>
      <c r="DE401" s="818"/>
    </row>
    <row r="402" spans="1:109" s="771" customFormat="1" ht="12" customHeight="1" x14ac:dyDescent="0.15">
      <c r="A402" s="3541"/>
      <c r="B402" s="1764"/>
      <c r="C402" s="3559"/>
      <c r="D402" s="3560"/>
      <c r="E402" s="3561"/>
      <c r="F402" s="1721"/>
      <c r="G402" s="3562"/>
      <c r="H402" s="3563"/>
      <c r="I402" s="3562"/>
      <c r="J402" s="3590"/>
      <c r="K402" s="3563"/>
      <c r="L402" s="1721"/>
      <c r="M402" s="3591"/>
      <c r="N402" s="3592"/>
      <c r="DE402" s="818"/>
    </row>
    <row r="403" spans="1:109" s="771" customFormat="1" ht="12" customHeight="1" x14ac:dyDescent="0.15">
      <c r="A403" s="3541"/>
      <c r="B403" s="1765"/>
      <c r="C403" s="3593"/>
      <c r="D403" s="3594"/>
      <c r="E403" s="3595"/>
      <c r="F403" s="1754"/>
      <c r="G403" s="3487"/>
      <c r="H403" s="3489"/>
      <c r="I403" s="3487"/>
      <c r="J403" s="3488"/>
      <c r="K403" s="3489"/>
      <c r="L403" s="1754"/>
      <c r="M403" s="3557"/>
      <c r="N403" s="3558"/>
      <c r="DE403" s="818"/>
    </row>
    <row r="404" spans="1:109" s="771" customFormat="1" ht="12" customHeight="1" x14ac:dyDescent="0.15">
      <c r="A404" s="3541"/>
      <c r="B404" s="1750"/>
      <c r="C404" s="3555"/>
      <c r="D404" s="3555"/>
      <c r="E404" s="3556"/>
      <c r="F404" s="1720"/>
      <c r="G404" s="3431"/>
      <c r="H404" s="3537"/>
      <c r="I404" s="3431"/>
      <c r="J404" s="3429"/>
      <c r="K404" s="3537"/>
      <c r="L404" s="1720"/>
      <c r="M404" s="3427"/>
      <c r="N404" s="3428"/>
      <c r="DE404" s="818"/>
    </row>
    <row r="405" spans="1:109" s="771" customFormat="1" ht="12" customHeight="1" x14ac:dyDescent="0.15">
      <c r="A405" s="3577"/>
      <c r="B405" s="3578"/>
      <c r="C405" s="3578"/>
      <c r="D405" s="3578"/>
      <c r="E405" s="3578"/>
      <c r="F405" s="3578"/>
      <c r="G405" s="3578"/>
      <c r="H405" s="3578"/>
      <c r="I405" s="3578"/>
      <c r="J405" s="3578"/>
      <c r="K405" s="3578"/>
      <c r="L405" s="3578"/>
      <c r="M405" s="3578"/>
      <c r="N405" s="3579"/>
      <c r="DE405" s="818"/>
    </row>
    <row r="406" spans="1:109" s="771" customFormat="1" ht="12" customHeight="1" x14ac:dyDescent="0.15">
      <c r="A406" s="3549">
        <v>3</v>
      </c>
      <c r="B406" s="3549" t="s">
        <v>1246</v>
      </c>
      <c r="C406" s="3549"/>
      <c r="D406" s="3549"/>
      <c r="E406" s="3549"/>
      <c r="F406" s="3549"/>
      <c r="G406" s="3549"/>
      <c r="H406" s="3549"/>
      <c r="I406" s="3549"/>
      <c r="J406" s="3549"/>
      <c r="K406" s="3549"/>
      <c r="L406" s="3549"/>
      <c r="M406" s="3549" t="s">
        <v>1231</v>
      </c>
      <c r="N406" s="3564"/>
      <c r="DE406" s="818"/>
    </row>
    <row r="407" spans="1:109" s="771" customFormat="1" ht="12" customHeight="1" x14ac:dyDescent="0.15">
      <c r="A407" s="3549"/>
      <c r="B407" s="3393" t="s">
        <v>1245</v>
      </c>
      <c r="C407" s="3394"/>
      <c r="D407" s="3394"/>
      <c r="E407" s="3394"/>
      <c r="F407" s="3417"/>
      <c r="G407" s="3549" t="s">
        <v>1244</v>
      </c>
      <c r="H407" s="3549"/>
      <c r="I407" s="3549" t="s">
        <v>579</v>
      </c>
      <c r="J407" s="3549"/>
      <c r="K407" s="3549"/>
      <c r="L407" s="1760" t="s">
        <v>578</v>
      </c>
      <c r="M407" s="3549"/>
      <c r="N407" s="3564"/>
      <c r="DE407" s="818"/>
    </row>
    <row r="408" spans="1:109" s="771" customFormat="1" ht="12" customHeight="1" x14ac:dyDescent="0.15">
      <c r="A408" s="3549"/>
      <c r="B408" s="3462"/>
      <c r="C408" s="3533"/>
      <c r="D408" s="3533"/>
      <c r="E408" s="3533"/>
      <c r="F408" s="3550"/>
      <c r="G408" s="3551"/>
      <c r="H408" s="3551"/>
      <c r="I408" s="3551"/>
      <c r="J408" s="3551"/>
      <c r="K408" s="3551"/>
      <c r="L408" s="1761"/>
      <c r="M408" s="3552"/>
      <c r="N408" s="3552"/>
      <c r="DE408" s="818"/>
    </row>
    <row r="409" spans="1:109" s="771" customFormat="1" ht="12" customHeight="1" x14ac:dyDescent="0.15">
      <c r="A409" s="1762"/>
      <c r="B409" s="1762"/>
      <c r="C409" s="3574"/>
      <c r="D409" s="3574"/>
      <c r="E409" s="3574"/>
      <c r="F409" s="1762"/>
      <c r="G409" s="3574"/>
      <c r="H409" s="3574"/>
      <c r="I409" s="3574"/>
      <c r="J409" s="3574"/>
      <c r="K409" s="3574"/>
      <c r="L409" s="1762"/>
      <c r="M409" s="3575"/>
      <c r="N409" s="3576"/>
      <c r="DE409" s="818"/>
    </row>
    <row r="410" spans="1:109" s="771" customFormat="1" ht="12" customHeight="1" x14ac:dyDescent="0.15">
      <c r="A410" s="1752"/>
      <c r="B410" s="3445"/>
      <c r="C410" s="3445"/>
      <c r="D410" s="3445"/>
      <c r="E410" s="3445"/>
      <c r="F410" s="3445"/>
      <c r="G410" s="3445"/>
      <c r="H410" s="3445"/>
      <c r="I410" s="1752"/>
      <c r="J410" s="1752"/>
      <c r="K410" s="1752"/>
      <c r="L410" s="1752"/>
      <c r="M410" s="1752"/>
      <c r="N410" s="793"/>
      <c r="DE410" s="818"/>
    </row>
    <row r="411" spans="1:109" s="771" customFormat="1" ht="21" customHeight="1" x14ac:dyDescent="0.15">
      <c r="A411" s="3421">
        <v>4</v>
      </c>
      <c r="B411" s="3565" t="s">
        <v>1227</v>
      </c>
      <c r="C411" s="3566"/>
      <c r="D411" s="3567"/>
      <c r="E411" s="3443" t="s">
        <v>1226</v>
      </c>
      <c r="F411" s="3444"/>
      <c r="G411" s="3445"/>
      <c r="H411" s="3445"/>
      <c r="I411" s="802"/>
      <c r="J411" s="1748">
        <v>5</v>
      </c>
      <c r="K411" s="3585" t="s">
        <v>1243</v>
      </c>
      <c r="L411" s="3569"/>
      <c r="M411" s="3569"/>
      <c r="N411" s="3570"/>
      <c r="DE411" s="818"/>
    </row>
    <row r="412" spans="1:109" s="771" customFormat="1" ht="12" customHeight="1" x14ac:dyDescent="0.15">
      <c r="A412" s="3422"/>
      <c r="B412" s="3386"/>
      <c r="C412" s="3416"/>
      <c r="D412" s="3387"/>
      <c r="E412" s="3386"/>
      <c r="F412" s="3387"/>
      <c r="G412" s="3445"/>
      <c r="H412" s="3445"/>
      <c r="I412" s="793"/>
      <c r="J412" s="3586"/>
      <c r="K412" s="3571"/>
      <c r="L412" s="3572"/>
      <c r="M412" s="3572"/>
      <c r="N412" s="3573"/>
      <c r="DE412" s="818"/>
    </row>
    <row r="413" spans="1:109" s="771" customFormat="1" ht="12" customHeight="1" x14ac:dyDescent="0.15">
      <c r="A413" s="1752"/>
      <c r="B413" s="1751"/>
      <c r="C413" s="1751"/>
      <c r="D413" s="1751"/>
      <c r="E413" s="1751"/>
      <c r="F413" s="1751"/>
      <c r="G413" s="3445"/>
      <c r="H413" s="3445"/>
      <c r="I413" s="1752"/>
      <c r="J413" s="3587"/>
      <c r="K413" s="3455"/>
      <c r="L413" s="3456"/>
      <c r="M413" s="3456"/>
      <c r="N413" s="3457"/>
      <c r="O413" s="225"/>
      <c r="P413" s="225"/>
      <c r="DE413" s="818"/>
    </row>
    <row r="414" spans="1:109" s="771" customFormat="1" ht="12" customHeight="1" x14ac:dyDescent="0.15">
      <c r="A414" s="1752"/>
      <c r="B414" s="788"/>
      <c r="C414" s="788"/>
      <c r="D414" s="788"/>
      <c r="E414" s="788"/>
      <c r="F414" s="788"/>
      <c r="G414" s="788"/>
      <c r="H414" s="788"/>
      <c r="I414" s="1752"/>
      <c r="J414" s="3587"/>
      <c r="K414" s="3455"/>
      <c r="L414" s="3456"/>
      <c r="M414" s="3456"/>
      <c r="N414" s="3457"/>
      <c r="DE414" s="818"/>
    </row>
    <row r="415" spans="1:109" s="771" customFormat="1" ht="12" customHeight="1" x14ac:dyDescent="0.15">
      <c r="A415" s="1752"/>
      <c r="B415" s="3465" t="s">
        <v>1242</v>
      </c>
      <c r="C415" s="3465"/>
      <c r="D415" s="3465"/>
      <c r="E415" s="3465"/>
      <c r="F415" s="3465"/>
      <c r="G415" s="3465"/>
      <c r="H415" s="3465"/>
      <c r="I415" s="1770"/>
      <c r="J415" s="3587"/>
      <c r="K415" s="3455"/>
      <c r="L415" s="3456"/>
      <c r="M415" s="3456"/>
      <c r="N415" s="3457"/>
      <c r="DE415" s="818"/>
    </row>
    <row r="416" spans="1:109" s="771" customFormat="1" ht="12" customHeight="1" x14ac:dyDescent="0.15">
      <c r="A416" s="1752"/>
      <c r="B416" s="3465" t="s">
        <v>1241</v>
      </c>
      <c r="C416" s="3465"/>
      <c r="D416" s="3465"/>
      <c r="E416" s="3465"/>
      <c r="F416" s="3465"/>
      <c r="G416" s="3465"/>
      <c r="H416" s="3465"/>
      <c r="I416" s="803"/>
      <c r="J416" s="3587"/>
      <c r="K416" s="3455"/>
      <c r="L416" s="3456"/>
      <c r="M416" s="3456"/>
      <c r="N416" s="3457"/>
      <c r="DE416" s="818"/>
    </row>
    <row r="417" spans="1:111" s="771" customFormat="1" ht="12" customHeight="1" x14ac:dyDescent="0.15">
      <c r="A417" s="790" t="s">
        <v>1223</v>
      </c>
      <c r="B417" s="3466" t="s">
        <v>1240</v>
      </c>
      <c r="C417" s="3466"/>
      <c r="D417" s="3466"/>
      <c r="E417" s="3466"/>
      <c r="F417" s="3466"/>
      <c r="G417" s="3466"/>
      <c r="H417" s="3466"/>
      <c r="I417" s="1770"/>
      <c r="J417" s="3587"/>
      <c r="K417" s="3455"/>
      <c r="L417" s="3456"/>
      <c r="M417" s="3456"/>
      <c r="N417" s="3457"/>
      <c r="DE417" s="818"/>
    </row>
    <row r="418" spans="1:111" s="771" customFormat="1" ht="12" customHeight="1" x14ac:dyDescent="0.15">
      <c r="A418" s="790"/>
      <c r="B418" s="3467"/>
      <c r="C418" s="3467"/>
      <c r="D418" s="3467"/>
      <c r="E418" s="3467"/>
      <c r="F418" s="3467"/>
      <c r="G418" s="3467"/>
      <c r="H418" s="3467"/>
      <c r="I418" s="1770"/>
      <c r="J418" s="3587"/>
      <c r="K418" s="3455"/>
      <c r="L418" s="3456"/>
      <c r="M418" s="3456"/>
      <c r="N418" s="3457"/>
      <c r="DE418" s="818"/>
    </row>
    <row r="419" spans="1:111" s="771" customFormat="1" ht="12" customHeight="1" x14ac:dyDescent="0.15">
      <c r="A419" s="790"/>
      <c r="B419" s="3467"/>
      <c r="C419" s="3467"/>
      <c r="D419" s="3467"/>
      <c r="E419" s="3467"/>
      <c r="F419" s="3467"/>
      <c r="G419" s="3467"/>
      <c r="H419" s="3467"/>
      <c r="I419" s="1770"/>
      <c r="J419" s="3587"/>
      <c r="K419" s="3455"/>
      <c r="L419" s="3456"/>
      <c r="M419" s="3456"/>
      <c r="N419" s="3457"/>
      <c r="DE419" s="818"/>
    </row>
    <row r="420" spans="1:111" s="771" customFormat="1" ht="12" customHeight="1" x14ac:dyDescent="0.15">
      <c r="A420" s="790"/>
      <c r="B420" s="3465"/>
      <c r="C420" s="3465"/>
      <c r="D420" s="3465"/>
      <c r="E420" s="3465"/>
      <c r="F420" s="3465"/>
      <c r="G420" s="3465"/>
      <c r="H420" s="3465"/>
      <c r="I420" s="1770"/>
      <c r="J420" s="3587"/>
      <c r="K420" s="3455"/>
      <c r="L420" s="3456"/>
      <c r="M420" s="3456"/>
      <c r="N420" s="3457"/>
      <c r="DE420" s="818"/>
    </row>
    <row r="421" spans="1:111" s="771" customFormat="1" ht="12" customHeight="1" x14ac:dyDescent="0.15">
      <c r="A421" s="790"/>
      <c r="B421" s="3465" t="s">
        <v>652</v>
      </c>
      <c r="C421" s="3465"/>
      <c r="D421" s="3465"/>
      <c r="E421" s="3465"/>
      <c r="F421" s="3465"/>
      <c r="G421" s="3465"/>
      <c r="H421" s="3465"/>
      <c r="I421" s="1770"/>
      <c r="J421" s="3587"/>
      <c r="K421" s="3455"/>
      <c r="L421" s="3456"/>
      <c r="M421" s="3456"/>
      <c r="N421" s="3457"/>
      <c r="Q421" s="224"/>
      <c r="R421" s="224"/>
      <c r="S421" s="224"/>
      <c r="T421" s="224"/>
      <c r="U421" s="224"/>
      <c r="V421" s="224"/>
      <c r="W421" s="224"/>
      <c r="X421" s="224"/>
      <c r="Y421" s="224"/>
      <c r="Z421" s="224"/>
      <c r="AA421" s="224"/>
      <c r="DE421" s="818"/>
    </row>
    <row r="422" spans="1:111" s="771" customFormat="1" ht="12" customHeight="1" x14ac:dyDescent="0.15">
      <c r="A422" s="790"/>
      <c r="B422" s="3465"/>
      <c r="C422" s="3465"/>
      <c r="D422" s="3465"/>
      <c r="E422" s="3465"/>
      <c r="F422" s="3465"/>
      <c r="G422" s="3465"/>
      <c r="H422" s="3465"/>
      <c r="I422" s="1770"/>
      <c r="J422" s="3588"/>
      <c r="K422" s="3458"/>
      <c r="L422" s="3459"/>
      <c r="M422" s="3459"/>
      <c r="N422" s="3460"/>
      <c r="DE422" s="818"/>
    </row>
    <row r="423" spans="1:111" s="772" customFormat="1" ht="13.5" x14ac:dyDescent="0.15">
      <c r="A423" s="1677" t="s">
        <v>1250</v>
      </c>
      <c r="B423" s="1775"/>
      <c r="C423" s="1775"/>
      <c r="D423" s="1775"/>
      <c r="E423" s="1775"/>
      <c r="F423" s="1775"/>
      <c r="G423" s="1775"/>
      <c r="H423" s="1775"/>
      <c r="I423" s="1775"/>
      <c r="J423" s="1775"/>
      <c r="K423" s="1775"/>
      <c r="L423" s="1775"/>
      <c r="M423" s="1775"/>
      <c r="N423" s="1775"/>
      <c r="DE423" s="830"/>
    </row>
    <row r="424" spans="1:111" s="771" customFormat="1" ht="12" customHeight="1" x14ac:dyDescent="0.15">
      <c r="A424" s="3545" t="s">
        <v>576</v>
      </c>
      <c r="B424" s="3546"/>
      <c r="C424" s="3389"/>
      <c r="D424" s="3390"/>
      <c r="E424" s="3545" t="s">
        <v>575</v>
      </c>
      <c r="F424" s="3546"/>
      <c r="G424" s="3386"/>
      <c r="H424" s="3416"/>
      <c r="I424" s="3547"/>
      <c r="J424" s="3548"/>
      <c r="K424" s="1758" t="s">
        <v>1214</v>
      </c>
      <c r="L424" s="3386"/>
      <c r="M424" s="3416"/>
      <c r="N424" s="3387"/>
      <c r="DE424" s="818"/>
    </row>
    <row r="425" spans="1:111" s="771" customFormat="1" ht="12" customHeight="1" x14ac:dyDescent="0.15">
      <c r="A425" s="3538">
        <v>1</v>
      </c>
      <c r="B425" s="3540" t="s">
        <v>1249</v>
      </c>
      <c r="C425" s="3540"/>
      <c r="D425" s="3540"/>
      <c r="E425" s="3540"/>
      <c r="F425" s="3540"/>
      <c r="G425" s="3538" t="s">
        <v>1248</v>
      </c>
      <c r="H425" s="3538"/>
      <c r="I425" s="3541" t="s">
        <v>1247</v>
      </c>
      <c r="J425" s="3541"/>
      <c r="K425" s="3541"/>
      <c r="L425" s="3541"/>
      <c r="M425" s="3541"/>
      <c r="N425" s="3541"/>
      <c r="DE425" s="818"/>
    </row>
    <row r="426" spans="1:111" s="771" customFormat="1" ht="12" customHeight="1" x14ac:dyDescent="0.15">
      <c r="A426" s="3539"/>
      <c r="B426" s="3542"/>
      <c r="C426" s="3542"/>
      <c r="D426" s="3542"/>
      <c r="E426" s="3542"/>
      <c r="F426" s="3542"/>
      <c r="G426" s="3542"/>
      <c r="H426" s="3542"/>
      <c r="I426" s="3543"/>
      <c r="J426" s="3544"/>
      <c r="K426" s="3544"/>
      <c r="L426" s="3544"/>
      <c r="M426" s="3544"/>
      <c r="N426" s="1108" t="s">
        <v>1763</v>
      </c>
      <c r="O426" s="758"/>
      <c r="P426" s="770"/>
      <c r="DE426" s="818"/>
    </row>
    <row r="427" spans="1:111" s="771" customFormat="1" ht="12" customHeight="1" x14ac:dyDescent="0.15">
      <c r="A427" s="3582"/>
      <c r="B427" s="3583"/>
      <c r="C427" s="3583"/>
      <c r="D427" s="3583"/>
      <c r="E427" s="3583"/>
      <c r="F427" s="3583"/>
      <c r="G427" s="3583"/>
      <c r="H427" s="3583"/>
      <c r="I427" s="3583"/>
      <c r="J427" s="3583"/>
      <c r="K427" s="3583"/>
      <c r="L427" s="3583"/>
      <c r="M427" s="3583"/>
      <c r="N427" s="3584"/>
      <c r="DE427" s="818"/>
    </row>
    <row r="428" spans="1:111" s="771" customFormat="1" ht="12" customHeight="1" x14ac:dyDescent="0.15">
      <c r="A428" s="3541">
        <v>2</v>
      </c>
      <c r="B428" s="3546" t="s">
        <v>1235</v>
      </c>
      <c r="C428" s="3541"/>
      <c r="D428" s="3541"/>
      <c r="E428" s="3541"/>
      <c r="F428" s="3541"/>
      <c r="G428" s="3541"/>
      <c r="H428" s="3541"/>
      <c r="I428" s="3541"/>
      <c r="J428" s="3541"/>
      <c r="K428" s="3541"/>
      <c r="L428" s="3541"/>
      <c r="M428" s="3541" t="s">
        <v>1231</v>
      </c>
      <c r="N428" s="3553"/>
      <c r="DE428" s="818"/>
    </row>
    <row r="429" spans="1:111" s="771" customFormat="1" ht="12" customHeight="1" x14ac:dyDescent="0.15">
      <c r="A429" s="3541"/>
      <c r="B429" s="1759" t="s">
        <v>54</v>
      </c>
      <c r="C429" s="3541" t="s">
        <v>1234</v>
      </c>
      <c r="D429" s="3541"/>
      <c r="E429" s="3541"/>
      <c r="F429" s="1758" t="s">
        <v>1233</v>
      </c>
      <c r="G429" s="3541" t="s">
        <v>1244</v>
      </c>
      <c r="H429" s="3541"/>
      <c r="I429" s="3541" t="s">
        <v>579</v>
      </c>
      <c r="J429" s="3541"/>
      <c r="K429" s="3541"/>
      <c r="L429" s="1758" t="s">
        <v>578</v>
      </c>
      <c r="M429" s="3541"/>
      <c r="N429" s="3553"/>
      <c r="DE429" s="818"/>
      <c r="DF429" s="772" t="str">
        <f>IF(COUNTA(B430:N439)&gt;0,DG429,"")</f>
        <v/>
      </c>
      <c r="DG429" s="771">
        <v>13</v>
      </c>
    </row>
    <row r="430" spans="1:111" s="771" customFormat="1" ht="12" customHeight="1" x14ac:dyDescent="0.15">
      <c r="A430" s="3541"/>
      <c r="B430" s="1774"/>
      <c r="C430" s="3554"/>
      <c r="D430" s="3554"/>
      <c r="E430" s="3554"/>
      <c r="F430" s="1757"/>
      <c r="G430" s="3506"/>
      <c r="H430" s="3506"/>
      <c r="I430" s="3506"/>
      <c r="J430" s="3506"/>
      <c r="K430" s="3506"/>
      <c r="L430" s="1756"/>
      <c r="M430" s="3505"/>
      <c r="N430" s="3505"/>
      <c r="O430" s="1740" t="s">
        <v>6302</v>
      </c>
      <c r="DE430" s="818"/>
    </row>
    <row r="431" spans="1:111" s="771" customFormat="1" ht="12" customHeight="1" x14ac:dyDescent="0.15">
      <c r="A431" s="3541"/>
      <c r="B431" s="1713"/>
      <c r="C431" s="3589"/>
      <c r="D431" s="3589"/>
      <c r="E431" s="3589"/>
      <c r="F431" s="1767"/>
      <c r="G431" s="3580"/>
      <c r="H431" s="3580"/>
      <c r="I431" s="3580"/>
      <c r="J431" s="3580"/>
      <c r="K431" s="3580"/>
      <c r="L431" s="1767"/>
      <c r="M431" s="3581"/>
      <c r="N431" s="3581"/>
      <c r="O431" s="1740" t="s">
        <v>6301</v>
      </c>
      <c r="DE431" s="818"/>
    </row>
    <row r="432" spans="1:111" s="771" customFormat="1" ht="12" customHeight="1" x14ac:dyDescent="0.15">
      <c r="A432" s="3541"/>
      <c r="B432" s="1765"/>
      <c r="C432" s="3596"/>
      <c r="D432" s="3596"/>
      <c r="E432" s="3596"/>
      <c r="F432" s="1754"/>
      <c r="G432" s="3491"/>
      <c r="H432" s="3491"/>
      <c r="I432" s="3491"/>
      <c r="J432" s="3491"/>
      <c r="K432" s="3491"/>
      <c r="L432" s="1754"/>
      <c r="M432" s="3490"/>
      <c r="N432" s="3490"/>
      <c r="O432" s="1739"/>
      <c r="DE432" s="818"/>
    </row>
    <row r="433" spans="1:109" s="771" customFormat="1" ht="12" customHeight="1" x14ac:dyDescent="0.15">
      <c r="A433" s="3541"/>
      <c r="B433" s="1765"/>
      <c r="C433" s="3596"/>
      <c r="D433" s="3596"/>
      <c r="E433" s="3596"/>
      <c r="F433" s="1754"/>
      <c r="G433" s="3491"/>
      <c r="H433" s="3491"/>
      <c r="I433" s="3491"/>
      <c r="J433" s="3491"/>
      <c r="K433" s="3491"/>
      <c r="L433" s="1754"/>
      <c r="M433" s="3490"/>
      <c r="N433" s="3490"/>
      <c r="O433" s="1739" t="s">
        <v>6285</v>
      </c>
      <c r="DE433" s="818"/>
    </row>
    <row r="434" spans="1:109" s="771" customFormat="1" ht="12" customHeight="1" x14ac:dyDescent="0.15">
      <c r="A434" s="3541"/>
      <c r="B434" s="1765"/>
      <c r="C434" s="3596"/>
      <c r="D434" s="3596"/>
      <c r="E434" s="3596"/>
      <c r="F434" s="1754"/>
      <c r="G434" s="3491"/>
      <c r="H434" s="3491"/>
      <c r="I434" s="3491"/>
      <c r="J434" s="3491"/>
      <c r="K434" s="3491"/>
      <c r="L434" s="1754"/>
      <c r="M434" s="3490"/>
      <c r="N434" s="3490"/>
      <c r="O434" s="1739" t="s">
        <v>6286</v>
      </c>
      <c r="DE434" s="818"/>
    </row>
    <row r="435" spans="1:109" s="771" customFormat="1" ht="12" customHeight="1" x14ac:dyDescent="0.15">
      <c r="A435" s="3541"/>
      <c r="B435" s="1764"/>
      <c r="C435" s="3559"/>
      <c r="D435" s="3560"/>
      <c r="E435" s="3561"/>
      <c r="F435" s="1721"/>
      <c r="G435" s="3562"/>
      <c r="H435" s="3563"/>
      <c r="I435" s="3562"/>
      <c r="J435" s="3590"/>
      <c r="K435" s="3563"/>
      <c r="L435" s="1721"/>
      <c r="M435" s="3591"/>
      <c r="N435" s="3592"/>
      <c r="O435" s="1739" t="s">
        <v>6287</v>
      </c>
      <c r="DE435" s="818"/>
    </row>
    <row r="436" spans="1:109" s="771" customFormat="1" ht="12" customHeight="1" x14ac:dyDescent="0.15">
      <c r="A436" s="3541"/>
      <c r="B436" s="1765"/>
      <c r="C436" s="3593"/>
      <c r="D436" s="3594"/>
      <c r="E436" s="3595"/>
      <c r="F436" s="1754"/>
      <c r="G436" s="3487"/>
      <c r="H436" s="3489"/>
      <c r="I436" s="3487"/>
      <c r="J436" s="3488"/>
      <c r="K436" s="3489"/>
      <c r="L436" s="1754"/>
      <c r="M436" s="3557"/>
      <c r="N436" s="3558"/>
      <c r="DE436" s="818"/>
    </row>
    <row r="437" spans="1:109" s="771" customFormat="1" ht="12" customHeight="1" x14ac:dyDescent="0.15">
      <c r="A437" s="3541"/>
      <c r="B437" s="1764"/>
      <c r="C437" s="3559"/>
      <c r="D437" s="3560"/>
      <c r="E437" s="3561"/>
      <c r="F437" s="1721"/>
      <c r="G437" s="3562"/>
      <c r="H437" s="3563"/>
      <c r="I437" s="3562"/>
      <c r="J437" s="3590"/>
      <c r="K437" s="3563"/>
      <c r="L437" s="1721"/>
      <c r="M437" s="3591"/>
      <c r="N437" s="3592"/>
      <c r="DE437" s="818"/>
    </row>
    <row r="438" spans="1:109" s="771" customFormat="1" ht="12" customHeight="1" x14ac:dyDescent="0.15">
      <c r="A438" s="3541"/>
      <c r="B438" s="1765"/>
      <c r="C438" s="3593"/>
      <c r="D438" s="3594"/>
      <c r="E438" s="3595"/>
      <c r="F438" s="1754"/>
      <c r="G438" s="3487"/>
      <c r="H438" s="3489"/>
      <c r="I438" s="3487"/>
      <c r="J438" s="3488"/>
      <c r="K438" s="3489"/>
      <c r="L438" s="1754"/>
      <c r="M438" s="3557"/>
      <c r="N438" s="3558"/>
      <c r="DE438" s="818"/>
    </row>
    <row r="439" spans="1:109" s="771" customFormat="1" ht="12" customHeight="1" x14ac:dyDescent="0.15">
      <c r="A439" s="3541"/>
      <c r="B439" s="1750"/>
      <c r="C439" s="3555"/>
      <c r="D439" s="3555"/>
      <c r="E439" s="3556"/>
      <c r="F439" s="1720"/>
      <c r="G439" s="3431"/>
      <c r="H439" s="3537"/>
      <c r="I439" s="3431"/>
      <c r="J439" s="3429"/>
      <c r="K439" s="3537"/>
      <c r="L439" s="1720"/>
      <c r="M439" s="3427"/>
      <c r="N439" s="3428"/>
      <c r="DE439" s="818"/>
    </row>
    <row r="440" spans="1:109" s="771" customFormat="1" ht="12" customHeight="1" x14ac:dyDescent="0.15">
      <c r="A440" s="3577"/>
      <c r="B440" s="3578"/>
      <c r="C440" s="3578"/>
      <c r="D440" s="3578"/>
      <c r="E440" s="3578"/>
      <c r="F440" s="3578"/>
      <c r="G440" s="3578"/>
      <c r="H440" s="3578"/>
      <c r="I440" s="3578"/>
      <c r="J440" s="3578"/>
      <c r="K440" s="3578"/>
      <c r="L440" s="3578"/>
      <c r="M440" s="3578"/>
      <c r="N440" s="3579"/>
      <c r="DE440" s="818"/>
    </row>
    <row r="441" spans="1:109" s="771" customFormat="1" ht="12" customHeight="1" x14ac:dyDescent="0.15">
      <c r="A441" s="3549">
        <v>3</v>
      </c>
      <c r="B441" s="3549" t="s">
        <v>1246</v>
      </c>
      <c r="C441" s="3549"/>
      <c r="D441" s="3549"/>
      <c r="E441" s="3549"/>
      <c r="F441" s="3549"/>
      <c r="G441" s="3549"/>
      <c r="H441" s="3549"/>
      <c r="I441" s="3549"/>
      <c r="J441" s="3549"/>
      <c r="K441" s="3549"/>
      <c r="L441" s="3549"/>
      <c r="M441" s="3549" t="s">
        <v>1231</v>
      </c>
      <c r="N441" s="3564"/>
      <c r="DE441" s="818"/>
    </row>
    <row r="442" spans="1:109" s="771" customFormat="1" ht="12" customHeight="1" x14ac:dyDescent="0.15">
      <c r="A442" s="3549"/>
      <c r="B442" s="3393" t="s">
        <v>1245</v>
      </c>
      <c r="C442" s="3394"/>
      <c r="D442" s="3394"/>
      <c r="E442" s="3394"/>
      <c r="F442" s="3417"/>
      <c r="G442" s="3549" t="s">
        <v>1244</v>
      </c>
      <c r="H442" s="3549"/>
      <c r="I442" s="3549" t="s">
        <v>579</v>
      </c>
      <c r="J442" s="3549"/>
      <c r="K442" s="3549"/>
      <c r="L442" s="1760" t="s">
        <v>578</v>
      </c>
      <c r="M442" s="3549"/>
      <c r="N442" s="3564"/>
      <c r="DE442" s="818"/>
    </row>
    <row r="443" spans="1:109" s="771" customFormat="1" ht="12" customHeight="1" x14ac:dyDescent="0.15">
      <c r="A443" s="3549"/>
      <c r="B443" s="3462"/>
      <c r="C443" s="3533"/>
      <c r="D443" s="3533"/>
      <c r="E443" s="3533"/>
      <c r="F443" s="3550"/>
      <c r="G443" s="3551"/>
      <c r="H443" s="3551"/>
      <c r="I443" s="3551"/>
      <c r="J443" s="3551"/>
      <c r="K443" s="3551"/>
      <c r="L443" s="1761"/>
      <c r="M443" s="3552"/>
      <c r="N443" s="3552"/>
      <c r="DE443" s="818"/>
    </row>
    <row r="444" spans="1:109" s="771" customFormat="1" ht="12" customHeight="1" x14ac:dyDescent="0.15">
      <c r="A444" s="1762"/>
      <c r="B444" s="1762"/>
      <c r="C444" s="3574"/>
      <c r="D444" s="3574"/>
      <c r="E444" s="3574"/>
      <c r="F444" s="1762"/>
      <c r="G444" s="3574"/>
      <c r="H444" s="3574"/>
      <c r="I444" s="3574"/>
      <c r="J444" s="3574"/>
      <c r="K444" s="3574"/>
      <c r="L444" s="1762"/>
      <c r="M444" s="3575"/>
      <c r="N444" s="3576"/>
      <c r="DE444" s="818"/>
    </row>
    <row r="445" spans="1:109" s="771" customFormat="1" ht="12" customHeight="1" x14ac:dyDescent="0.15">
      <c r="A445" s="1752"/>
      <c r="B445" s="3445"/>
      <c r="C445" s="3445"/>
      <c r="D445" s="3445"/>
      <c r="E445" s="3445"/>
      <c r="F445" s="3445"/>
      <c r="G445" s="3445"/>
      <c r="H445" s="3445"/>
      <c r="I445" s="1752"/>
      <c r="J445" s="1752"/>
      <c r="K445" s="1752"/>
      <c r="L445" s="1752"/>
      <c r="M445" s="1752"/>
      <c r="N445" s="793"/>
      <c r="DE445" s="818"/>
    </row>
    <row r="446" spans="1:109" s="771" customFormat="1" ht="21" customHeight="1" x14ac:dyDescent="0.15">
      <c r="A446" s="3421">
        <v>4</v>
      </c>
      <c r="B446" s="3565" t="s">
        <v>1227</v>
      </c>
      <c r="C446" s="3566"/>
      <c r="D446" s="3567"/>
      <c r="E446" s="3443" t="s">
        <v>1226</v>
      </c>
      <c r="F446" s="3444"/>
      <c r="G446" s="3445"/>
      <c r="H446" s="3445"/>
      <c r="I446" s="802"/>
      <c r="J446" s="1748">
        <v>5</v>
      </c>
      <c r="K446" s="3585" t="s">
        <v>1243</v>
      </c>
      <c r="L446" s="3569"/>
      <c r="M446" s="3569"/>
      <c r="N446" s="3570"/>
      <c r="DE446" s="818"/>
    </row>
    <row r="447" spans="1:109" s="771" customFormat="1" ht="12" customHeight="1" x14ac:dyDescent="0.15">
      <c r="A447" s="3422"/>
      <c r="B447" s="3386"/>
      <c r="C447" s="3416"/>
      <c r="D447" s="3387"/>
      <c r="E447" s="3386"/>
      <c r="F447" s="3387"/>
      <c r="G447" s="3445"/>
      <c r="H447" s="3445"/>
      <c r="I447" s="793"/>
      <c r="J447" s="3586"/>
      <c r="K447" s="3571"/>
      <c r="L447" s="3572"/>
      <c r="M447" s="3572"/>
      <c r="N447" s="3573"/>
      <c r="DE447" s="818"/>
    </row>
    <row r="448" spans="1:109" s="771" customFormat="1" ht="12" customHeight="1" x14ac:dyDescent="0.15">
      <c r="A448" s="1752"/>
      <c r="B448" s="1751"/>
      <c r="C448" s="1751"/>
      <c r="D448" s="1751"/>
      <c r="E448" s="1751"/>
      <c r="F448" s="1751"/>
      <c r="G448" s="3445"/>
      <c r="H448" s="3445"/>
      <c r="I448" s="1752"/>
      <c r="J448" s="3587"/>
      <c r="K448" s="3455"/>
      <c r="L448" s="3456"/>
      <c r="M448" s="3456"/>
      <c r="N448" s="3457"/>
      <c r="O448" s="225"/>
      <c r="P448" s="225"/>
      <c r="DE448" s="818"/>
    </row>
    <row r="449" spans="1:111" s="771" customFormat="1" ht="12" customHeight="1" x14ac:dyDescent="0.15">
      <c r="A449" s="1752"/>
      <c r="B449" s="788"/>
      <c r="C449" s="788"/>
      <c r="D449" s="788"/>
      <c r="E449" s="788"/>
      <c r="F449" s="788"/>
      <c r="G449" s="788"/>
      <c r="H449" s="788"/>
      <c r="I449" s="1752"/>
      <c r="J449" s="3587"/>
      <c r="K449" s="3455"/>
      <c r="L449" s="3456"/>
      <c r="M449" s="3456"/>
      <c r="N449" s="3457"/>
      <c r="DE449" s="818"/>
    </row>
    <row r="450" spans="1:111" s="771" customFormat="1" ht="12" customHeight="1" x14ac:dyDescent="0.15">
      <c r="A450" s="1752"/>
      <c r="B450" s="3465" t="s">
        <v>1242</v>
      </c>
      <c r="C450" s="3465"/>
      <c r="D450" s="3465"/>
      <c r="E450" s="3465"/>
      <c r="F450" s="3465"/>
      <c r="G450" s="3465"/>
      <c r="H450" s="3465"/>
      <c r="I450" s="1770"/>
      <c r="J450" s="3587"/>
      <c r="K450" s="3455"/>
      <c r="L450" s="3456"/>
      <c r="M450" s="3456"/>
      <c r="N450" s="3457"/>
      <c r="DE450" s="818"/>
    </row>
    <row r="451" spans="1:111" s="771" customFormat="1" ht="12" customHeight="1" x14ac:dyDescent="0.15">
      <c r="A451" s="1752"/>
      <c r="B451" s="3465" t="s">
        <v>1241</v>
      </c>
      <c r="C451" s="3465"/>
      <c r="D451" s="3465"/>
      <c r="E451" s="3465"/>
      <c r="F451" s="3465"/>
      <c r="G451" s="3465"/>
      <c r="H451" s="3465"/>
      <c r="I451" s="803"/>
      <c r="J451" s="3587"/>
      <c r="K451" s="3455"/>
      <c r="L451" s="3456"/>
      <c r="M451" s="3456"/>
      <c r="N451" s="3457"/>
      <c r="DE451" s="818"/>
    </row>
    <row r="452" spans="1:111" s="771" customFormat="1" ht="12" customHeight="1" x14ac:dyDescent="0.15">
      <c r="A452" s="790" t="s">
        <v>1223</v>
      </c>
      <c r="B452" s="3466" t="s">
        <v>1240</v>
      </c>
      <c r="C452" s="3466"/>
      <c r="D452" s="3466"/>
      <c r="E452" s="3466"/>
      <c r="F452" s="3466"/>
      <c r="G452" s="3466"/>
      <c r="H452" s="3466"/>
      <c r="I452" s="1770"/>
      <c r="J452" s="3587"/>
      <c r="K452" s="3455"/>
      <c r="L452" s="3456"/>
      <c r="M452" s="3456"/>
      <c r="N452" s="3457"/>
      <c r="DE452" s="818"/>
    </row>
    <row r="453" spans="1:111" s="771" customFormat="1" ht="12" customHeight="1" x14ac:dyDescent="0.15">
      <c r="A453" s="790"/>
      <c r="B453" s="3467"/>
      <c r="C453" s="3467"/>
      <c r="D453" s="3467"/>
      <c r="E453" s="3467"/>
      <c r="F453" s="3467"/>
      <c r="G453" s="3467"/>
      <c r="H453" s="3467"/>
      <c r="I453" s="1770"/>
      <c r="J453" s="3587"/>
      <c r="K453" s="3455"/>
      <c r="L453" s="3456"/>
      <c r="M453" s="3456"/>
      <c r="N453" s="3457"/>
      <c r="DE453" s="818"/>
    </row>
    <row r="454" spans="1:111" s="771" customFormat="1" ht="12" customHeight="1" x14ac:dyDescent="0.15">
      <c r="A454" s="790"/>
      <c r="B454" s="3467"/>
      <c r="C454" s="3467"/>
      <c r="D454" s="3467"/>
      <c r="E454" s="3467"/>
      <c r="F454" s="3467"/>
      <c r="G454" s="3467"/>
      <c r="H454" s="3467"/>
      <c r="I454" s="1770"/>
      <c r="J454" s="3587"/>
      <c r="K454" s="3455"/>
      <c r="L454" s="3456"/>
      <c r="M454" s="3456"/>
      <c r="N454" s="3457"/>
      <c r="DE454" s="818"/>
    </row>
    <row r="455" spans="1:111" s="771" customFormat="1" ht="12" customHeight="1" x14ac:dyDescent="0.15">
      <c r="A455" s="790"/>
      <c r="B455" s="3465"/>
      <c r="C455" s="3465"/>
      <c r="D455" s="3465"/>
      <c r="E455" s="3465"/>
      <c r="F455" s="3465"/>
      <c r="G455" s="3465"/>
      <c r="H455" s="3465"/>
      <c r="I455" s="1770"/>
      <c r="J455" s="3587"/>
      <c r="K455" s="3455"/>
      <c r="L455" s="3456"/>
      <c r="M455" s="3456"/>
      <c r="N455" s="3457"/>
      <c r="DE455" s="818"/>
    </row>
    <row r="456" spans="1:111" s="771" customFormat="1" ht="12" customHeight="1" x14ac:dyDescent="0.15">
      <c r="A456" s="790"/>
      <c r="B456" s="3465" t="s">
        <v>652</v>
      </c>
      <c r="C456" s="3465"/>
      <c r="D456" s="3465"/>
      <c r="E456" s="3465"/>
      <c r="F456" s="3465"/>
      <c r="G456" s="3465"/>
      <c r="H456" s="3465"/>
      <c r="I456" s="1770"/>
      <c r="J456" s="3587"/>
      <c r="K456" s="3455"/>
      <c r="L456" s="3456"/>
      <c r="M456" s="3456"/>
      <c r="N456" s="3457"/>
      <c r="Q456" s="224"/>
      <c r="R456" s="224"/>
      <c r="S456" s="224"/>
      <c r="T456" s="224"/>
      <c r="U456" s="224"/>
      <c r="V456" s="224"/>
      <c r="W456" s="224"/>
      <c r="X456" s="224"/>
      <c r="Y456" s="224"/>
      <c r="Z456" s="224"/>
      <c r="AA456" s="224"/>
      <c r="DE456" s="818"/>
    </row>
    <row r="457" spans="1:111" s="771" customFormat="1" ht="12" customHeight="1" x14ac:dyDescent="0.15">
      <c r="A457" s="790"/>
      <c r="B457" s="3465"/>
      <c r="C457" s="3465"/>
      <c r="D457" s="3465"/>
      <c r="E457" s="3465"/>
      <c r="F457" s="3465"/>
      <c r="G457" s="3465"/>
      <c r="H457" s="3465"/>
      <c r="I457" s="1770"/>
      <c r="J457" s="3588"/>
      <c r="K457" s="3458"/>
      <c r="L457" s="3459"/>
      <c r="M457" s="3459"/>
      <c r="N457" s="3460"/>
      <c r="DE457" s="818"/>
    </row>
    <row r="458" spans="1:111" s="772" customFormat="1" ht="13.5" x14ac:dyDescent="0.15">
      <c r="A458" s="1677" t="s">
        <v>1250</v>
      </c>
      <c r="B458" s="1775"/>
      <c r="C458" s="1775"/>
      <c r="D458" s="1775"/>
      <c r="E458" s="1775"/>
      <c r="F458" s="1775"/>
      <c r="G458" s="1775"/>
      <c r="H458" s="1775"/>
      <c r="I458" s="1775"/>
      <c r="J458" s="1775"/>
      <c r="K458" s="1775"/>
      <c r="L458" s="1775"/>
      <c r="M458" s="1775"/>
      <c r="N458" s="1775"/>
      <c r="DE458" s="830"/>
    </row>
    <row r="459" spans="1:111" s="771" customFormat="1" ht="12" customHeight="1" x14ac:dyDescent="0.15">
      <c r="A459" s="3545" t="s">
        <v>576</v>
      </c>
      <c r="B459" s="3546"/>
      <c r="C459" s="3389"/>
      <c r="D459" s="3390"/>
      <c r="E459" s="3545" t="s">
        <v>575</v>
      </c>
      <c r="F459" s="3546"/>
      <c r="G459" s="3386"/>
      <c r="H459" s="3416"/>
      <c r="I459" s="3547"/>
      <c r="J459" s="3548"/>
      <c r="K459" s="1758" t="s">
        <v>1214</v>
      </c>
      <c r="L459" s="3386"/>
      <c r="M459" s="3416"/>
      <c r="N459" s="3387"/>
      <c r="DE459" s="818"/>
    </row>
    <row r="460" spans="1:111" s="771" customFormat="1" ht="12" customHeight="1" x14ac:dyDescent="0.15">
      <c r="A460" s="3538">
        <v>1</v>
      </c>
      <c r="B460" s="3540" t="s">
        <v>1249</v>
      </c>
      <c r="C460" s="3540"/>
      <c r="D460" s="3540"/>
      <c r="E460" s="3540"/>
      <c r="F460" s="3540"/>
      <c r="G460" s="3538" t="s">
        <v>1248</v>
      </c>
      <c r="H460" s="3538"/>
      <c r="I460" s="3541" t="s">
        <v>1247</v>
      </c>
      <c r="J460" s="3541"/>
      <c r="K460" s="3541"/>
      <c r="L460" s="3541"/>
      <c r="M460" s="3541"/>
      <c r="N460" s="3541"/>
      <c r="DE460" s="818"/>
    </row>
    <row r="461" spans="1:111" s="771" customFormat="1" ht="12" customHeight="1" x14ac:dyDescent="0.15">
      <c r="A461" s="3539"/>
      <c r="B461" s="3542"/>
      <c r="C461" s="3542"/>
      <c r="D461" s="3542"/>
      <c r="E461" s="3542"/>
      <c r="F461" s="3542"/>
      <c r="G461" s="3542"/>
      <c r="H461" s="3542"/>
      <c r="I461" s="3543"/>
      <c r="J461" s="3544"/>
      <c r="K461" s="3544"/>
      <c r="L461" s="3544"/>
      <c r="M461" s="3544"/>
      <c r="N461" s="1108" t="s">
        <v>1763</v>
      </c>
      <c r="O461" s="758"/>
      <c r="P461" s="770"/>
      <c r="DE461" s="818"/>
    </row>
    <row r="462" spans="1:111" s="771" customFormat="1" ht="12" customHeight="1" x14ac:dyDescent="0.15">
      <c r="A462" s="3582"/>
      <c r="B462" s="3583"/>
      <c r="C462" s="3583"/>
      <c r="D462" s="3583"/>
      <c r="E462" s="3583"/>
      <c r="F462" s="3583"/>
      <c r="G462" s="3583"/>
      <c r="H462" s="3583"/>
      <c r="I462" s="3583"/>
      <c r="J462" s="3583"/>
      <c r="K462" s="3583"/>
      <c r="L462" s="3583"/>
      <c r="M462" s="3583"/>
      <c r="N462" s="3584"/>
      <c r="DE462" s="818"/>
    </row>
    <row r="463" spans="1:111" s="771" customFormat="1" ht="12" customHeight="1" x14ac:dyDescent="0.15">
      <c r="A463" s="3541">
        <v>2</v>
      </c>
      <c r="B463" s="3546" t="s">
        <v>1235</v>
      </c>
      <c r="C463" s="3541"/>
      <c r="D463" s="3541"/>
      <c r="E463" s="3541"/>
      <c r="F463" s="3541"/>
      <c r="G463" s="3541"/>
      <c r="H463" s="3541"/>
      <c r="I463" s="3541"/>
      <c r="J463" s="3541"/>
      <c r="K463" s="3541"/>
      <c r="L463" s="3541"/>
      <c r="M463" s="3541" t="s">
        <v>1231</v>
      </c>
      <c r="N463" s="3553"/>
      <c r="DE463" s="818"/>
    </row>
    <row r="464" spans="1:111" s="771" customFormat="1" ht="12" customHeight="1" x14ac:dyDescent="0.15">
      <c r="A464" s="3541"/>
      <c r="B464" s="1759" t="s">
        <v>54</v>
      </c>
      <c r="C464" s="3541" t="s">
        <v>1234</v>
      </c>
      <c r="D464" s="3541"/>
      <c r="E464" s="3541"/>
      <c r="F464" s="1758" t="s">
        <v>1233</v>
      </c>
      <c r="G464" s="3541" t="s">
        <v>1244</v>
      </c>
      <c r="H464" s="3541"/>
      <c r="I464" s="3541" t="s">
        <v>579</v>
      </c>
      <c r="J464" s="3541"/>
      <c r="K464" s="3541"/>
      <c r="L464" s="1758" t="s">
        <v>578</v>
      </c>
      <c r="M464" s="3541"/>
      <c r="N464" s="3553"/>
      <c r="DE464" s="818"/>
      <c r="DF464" s="772" t="str">
        <f>IF(COUNTA(B465:N474)&gt;0,DG464,"")</f>
        <v/>
      </c>
      <c r="DG464" s="771">
        <v>14</v>
      </c>
    </row>
    <row r="465" spans="1:109" s="771" customFormat="1" ht="12" customHeight="1" x14ac:dyDescent="0.15">
      <c r="A465" s="3541"/>
      <c r="B465" s="1774"/>
      <c r="C465" s="3554"/>
      <c r="D465" s="3554"/>
      <c r="E465" s="3554"/>
      <c r="F465" s="1757"/>
      <c r="G465" s="3506"/>
      <c r="H465" s="3506"/>
      <c r="I465" s="3506"/>
      <c r="J465" s="3506"/>
      <c r="K465" s="3506"/>
      <c r="L465" s="1756"/>
      <c r="M465" s="3505"/>
      <c r="N465" s="3505"/>
      <c r="O465" s="1740" t="s">
        <v>6302</v>
      </c>
      <c r="DE465" s="818"/>
    </row>
    <row r="466" spans="1:109" s="771" customFormat="1" ht="12" customHeight="1" x14ac:dyDescent="0.15">
      <c r="A466" s="3541"/>
      <c r="B466" s="1713"/>
      <c r="C466" s="3589"/>
      <c r="D466" s="3589"/>
      <c r="E466" s="3589"/>
      <c r="F466" s="1767"/>
      <c r="G466" s="3580"/>
      <c r="H466" s="3580"/>
      <c r="I466" s="3580"/>
      <c r="J466" s="3580"/>
      <c r="K466" s="3580"/>
      <c r="L466" s="1767"/>
      <c r="M466" s="3581"/>
      <c r="N466" s="3581"/>
      <c r="O466" s="1740" t="s">
        <v>6301</v>
      </c>
      <c r="DE466" s="818"/>
    </row>
    <row r="467" spans="1:109" s="771" customFormat="1" ht="12" customHeight="1" x14ac:dyDescent="0.15">
      <c r="A467" s="3541"/>
      <c r="B467" s="1765"/>
      <c r="C467" s="3596"/>
      <c r="D467" s="3596"/>
      <c r="E467" s="3596"/>
      <c r="F467" s="1754"/>
      <c r="G467" s="3491"/>
      <c r="H467" s="3491"/>
      <c r="I467" s="3491"/>
      <c r="J467" s="3491"/>
      <c r="K467" s="3491"/>
      <c r="L467" s="1754"/>
      <c r="M467" s="3490"/>
      <c r="N467" s="3490"/>
      <c r="O467" s="1739"/>
      <c r="DE467" s="818"/>
    </row>
    <row r="468" spans="1:109" s="771" customFormat="1" ht="12" customHeight="1" x14ac:dyDescent="0.15">
      <c r="A468" s="3541"/>
      <c r="B468" s="1765"/>
      <c r="C468" s="3596"/>
      <c r="D468" s="3596"/>
      <c r="E468" s="3596"/>
      <c r="F468" s="1754"/>
      <c r="G468" s="3491"/>
      <c r="H468" s="3491"/>
      <c r="I468" s="3491"/>
      <c r="J468" s="3491"/>
      <c r="K468" s="3491"/>
      <c r="L468" s="1754"/>
      <c r="M468" s="3490"/>
      <c r="N468" s="3490"/>
      <c r="O468" s="1739" t="s">
        <v>6285</v>
      </c>
      <c r="DE468" s="818"/>
    </row>
    <row r="469" spans="1:109" s="771" customFormat="1" ht="12" customHeight="1" x14ac:dyDescent="0.15">
      <c r="A469" s="3541"/>
      <c r="B469" s="1765"/>
      <c r="C469" s="3596"/>
      <c r="D469" s="3596"/>
      <c r="E469" s="3596"/>
      <c r="F469" s="1754"/>
      <c r="G469" s="3491"/>
      <c r="H469" s="3491"/>
      <c r="I469" s="3491"/>
      <c r="J469" s="3491"/>
      <c r="K469" s="3491"/>
      <c r="L469" s="1754"/>
      <c r="M469" s="3490"/>
      <c r="N469" s="3490"/>
      <c r="O469" s="1739" t="s">
        <v>6286</v>
      </c>
      <c r="DE469" s="818"/>
    </row>
    <row r="470" spans="1:109" s="771" customFormat="1" ht="12" customHeight="1" x14ac:dyDescent="0.15">
      <c r="A470" s="3541"/>
      <c r="B470" s="1764"/>
      <c r="C470" s="3559"/>
      <c r="D470" s="3560"/>
      <c r="E470" s="3561"/>
      <c r="F470" s="1721"/>
      <c r="G470" s="3562"/>
      <c r="H470" s="3563"/>
      <c r="I470" s="3562"/>
      <c r="J470" s="3590"/>
      <c r="K470" s="3563"/>
      <c r="L470" s="1721"/>
      <c r="M470" s="3591"/>
      <c r="N470" s="3592"/>
      <c r="O470" s="1739" t="s">
        <v>6287</v>
      </c>
      <c r="DE470" s="818"/>
    </row>
    <row r="471" spans="1:109" s="771" customFormat="1" ht="12" customHeight="1" x14ac:dyDescent="0.15">
      <c r="A471" s="3541"/>
      <c r="B471" s="1765"/>
      <c r="C471" s="3593"/>
      <c r="D471" s="3594"/>
      <c r="E471" s="3595"/>
      <c r="F471" s="1754"/>
      <c r="G471" s="3487"/>
      <c r="H471" s="3489"/>
      <c r="I471" s="3487"/>
      <c r="J471" s="3488"/>
      <c r="K471" s="3489"/>
      <c r="L471" s="1754"/>
      <c r="M471" s="3557"/>
      <c r="N471" s="3558"/>
      <c r="DE471" s="818"/>
    </row>
    <row r="472" spans="1:109" s="771" customFormat="1" ht="12" customHeight="1" x14ac:dyDescent="0.15">
      <c r="A472" s="3541"/>
      <c r="B472" s="1764"/>
      <c r="C472" s="3559"/>
      <c r="D472" s="3560"/>
      <c r="E472" s="3561"/>
      <c r="F472" s="1721"/>
      <c r="G472" s="3562"/>
      <c r="H472" s="3563"/>
      <c r="I472" s="3562"/>
      <c r="J472" s="3590"/>
      <c r="K472" s="3563"/>
      <c r="L472" s="1721"/>
      <c r="M472" s="3591"/>
      <c r="N472" s="3592"/>
      <c r="DE472" s="818"/>
    </row>
    <row r="473" spans="1:109" s="771" customFormat="1" ht="12" customHeight="1" x14ac:dyDescent="0.15">
      <c r="A473" s="3541"/>
      <c r="B473" s="1765"/>
      <c r="C473" s="3593"/>
      <c r="D473" s="3594"/>
      <c r="E473" s="3595"/>
      <c r="F473" s="1754"/>
      <c r="G473" s="3487"/>
      <c r="H473" s="3489"/>
      <c r="I473" s="3487"/>
      <c r="J473" s="3488"/>
      <c r="K473" s="3489"/>
      <c r="L473" s="1754"/>
      <c r="M473" s="3557"/>
      <c r="N473" s="3558"/>
      <c r="DE473" s="818"/>
    </row>
    <row r="474" spans="1:109" s="771" customFormat="1" ht="12" customHeight="1" x14ac:dyDescent="0.15">
      <c r="A474" s="3541"/>
      <c r="B474" s="1750"/>
      <c r="C474" s="3555"/>
      <c r="D474" s="3555"/>
      <c r="E474" s="3556"/>
      <c r="F474" s="1720"/>
      <c r="G474" s="3431"/>
      <c r="H474" s="3537"/>
      <c r="I474" s="3431"/>
      <c r="J474" s="3429"/>
      <c r="K474" s="3537"/>
      <c r="L474" s="1720"/>
      <c r="M474" s="3427"/>
      <c r="N474" s="3428"/>
      <c r="DE474" s="818"/>
    </row>
    <row r="475" spans="1:109" s="771" customFormat="1" ht="12" customHeight="1" x14ac:dyDescent="0.15">
      <c r="A475" s="3577"/>
      <c r="B475" s="3578"/>
      <c r="C475" s="3578"/>
      <c r="D475" s="3578"/>
      <c r="E475" s="3578"/>
      <c r="F475" s="3578"/>
      <c r="G475" s="3578"/>
      <c r="H475" s="3578"/>
      <c r="I475" s="3578"/>
      <c r="J475" s="3578"/>
      <c r="K475" s="3578"/>
      <c r="L475" s="3578"/>
      <c r="M475" s="3578"/>
      <c r="N475" s="3579"/>
      <c r="DE475" s="818"/>
    </row>
    <row r="476" spans="1:109" s="771" customFormat="1" ht="12" customHeight="1" x14ac:dyDescent="0.15">
      <c r="A476" s="3549">
        <v>3</v>
      </c>
      <c r="B476" s="3549" t="s">
        <v>1246</v>
      </c>
      <c r="C476" s="3549"/>
      <c r="D476" s="3549"/>
      <c r="E476" s="3549"/>
      <c r="F476" s="3549"/>
      <c r="G476" s="3549"/>
      <c r="H476" s="3549"/>
      <c r="I476" s="3549"/>
      <c r="J476" s="3549"/>
      <c r="K476" s="3549"/>
      <c r="L476" s="3549"/>
      <c r="M476" s="3549" t="s">
        <v>1231</v>
      </c>
      <c r="N476" s="3564"/>
      <c r="DE476" s="818"/>
    </row>
    <row r="477" spans="1:109" s="771" customFormat="1" ht="12" customHeight="1" x14ac:dyDescent="0.15">
      <c r="A477" s="3549"/>
      <c r="B477" s="3393" t="s">
        <v>1245</v>
      </c>
      <c r="C477" s="3394"/>
      <c r="D477" s="3394"/>
      <c r="E477" s="3394"/>
      <c r="F477" s="3417"/>
      <c r="G477" s="3549" t="s">
        <v>1244</v>
      </c>
      <c r="H477" s="3549"/>
      <c r="I477" s="3549" t="s">
        <v>579</v>
      </c>
      <c r="J477" s="3549"/>
      <c r="K477" s="3549"/>
      <c r="L477" s="1760" t="s">
        <v>578</v>
      </c>
      <c r="M477" s="3549"/>
      <c r="N477" s="3564"/>
      <c r="DE477" s="818"/>
    </row>
    <row r="478" spans="1:109" s="771" customFormat="1" ht="12" customHeight="1" x14ac:dyDescent="0.15">
      <c r="A478" s="3549"/>
      <c r="B478" s="3462"/>
      <c r="C478" s="3533"/>
      <c r="D478" s="3533"/>
      <c r="E478" s="3533"/>
      <c r="F478" s="3550"/>
      <c r="G478" s="3551"/>
      <c r="H478" s="3551"/>
      <c r="I478" s="3551"/>
      <c r="J478" s="3551"/>
      <c r="K478" s="3551"/>
      <c r="L478" s="1761"/>
      <c r="M478" s="3552"/>
      <c r="N478" s="3552"/>
      <c r="DE478" s="818"/>
    </row>
    <row r="479" spans="1:109" s="771" customFormat="1" ht="12" customHeight="1" x14ac:dyDescent="0.15">
      <c r="A479" s="1762"/>
      <c r="B479" s="1762"/>
      <c r="C479" s="3574"/>
      <c r="D479" s="3574"/>
      <c r="E479" s="3574"/>
      <c r="F479" s="1762"/>
      <c r="G479" s="3574"/>
      <c r="H479" s="3574"/>
      <c r="I479" s="3574"/>
      <c r="J479" s="3574"/>
      <c r="K479" s="3574"/>
      <c r="L479" s="1762"/>
      <c r="M479" s="3575"/>
      <c r="N479" s="3576"/>
      <c r="DE479" s="818"/>
    </row>
    <row r="480" spans="1:109" s="771" customFormat="1" ht="12" customHeight="1" x14ac:dyDescent="0.15">
      <c r="A480" s="1752"/>
      <c r="B480" s="3445"/>
      <c r="C480" s="3445"/>
      <c r="D480" s="3445"/>
      <c r="E480" s="3445"/>
      <c r="F480" s="3445"/>
      <c r="G480" s="3445"/>
      <c r="H480" s="3445"/>
      <c r="I480" s="1752"/>
      <c r="J480" s="1752"/>
      <c r="K480" s="1752"/>
      <c r="L480" s="1752"/>
      <c r="M480" s="1752"/>
      <c r="N480" s="793"/>
      <c r="DE480" s="818"/>
    </row>
    <row r="481" spans="1:109" s="771" customFormat="1" ht="21" customHeight="1" x14ac:dyDescent="0.15">
      <c r="A481" s="3421">
        <v>4</v>
      </c>
      <c r="B481" s="3565" t="s">
        <v>1227</v>
      </c>
      <c r="C481" s="3566"/>
      <c r="D481" s="3567"/>
      <c r="E481" s="3443" t="s">
        <v>1226</v>
      </c>
      <c r="F481" s="3444"/>
      <c r="G481" s="3445"/>
      <c r="H481" s="3445"/>
      <c r="I481" s="802"/>
      <c r="J481" s="1748">
        <v>5</v>
      </c>
      <c r="K481" s="3585" t="s">
        <v>1243</v>
      </c>
      <c r="L481" s="3569"/>
      <c r="M481" s="3569"/>
      <c r="N481" s="3570"/>
      <c r="DE481" s="818"/>
    </row>
    <row r="482" spans="1:109" s="771" customFormat="1" ht="12" customHeight="1" x14ac:dyDescent="0.15">
      <c r="A482" s="3422"/>
      <c r="B482" s="3386"/>
      <c r="C482" s="3416"/>
      <c r="D482" s="3387"/>
      <c r="E482" s="3386"/>
      <c r="F482" s="3387"/>
      <c r="G482" s="3445"/>
      <c r="H482" s="3445"/>
      <c r="I482" s="793"/>
      <c r="J482" s="3586"/>
      <c r="K482" s="3571"/>
      <c r="L482" s="3572"/>
      <c r="M482" s="3572"/>
      <c r="N482" s="3573"/>
      <c r="DE482" s="818"/>
    </row>
    <row r="483" spans="1:109" s="771" customFormat="1" ht="12" customHeight="1" x14ac:dyDescent="0.15">
      <c r="A483" s="1752"/>
      <c r="B483" s="1751"/>
      <c r="C483" s="1751"/>
      <c r="D483" s="1751"/>
      <c r="E483" s="1751"/>
      <c r="F483" s="1751"/>
      <c r="G483" s="3445"/>
      <c r="H483" s="3445"/>
      <c r="I483" s="1752"/>
      <c r="J483" s="3587"/>
      <c r="K483" s="3455"/>
      <c r="L483" s="3456"/>
      <c r="M483" s="3456"/>
      <c r="N483" s="3457"/>
      <c r="O483" s="225"/>
      <c r="P483" s="225"/>
      <c r="DE483" s="818"/>
    </row>
    <row r="484" spans="1:109" s="771" customFormat="1" ht="12" customHeight="1" x14ac:dyDescent="0.15">
      <c r="A484" s="1752"/>
      <c r="B484" s="788"/>
      <c r="C484" s="788"/>
      <c r="D484" s="788"/>
      <c r="E484" s="788"/>
      <c r="F484" s="788"/>
      <c r="G484" s="788"/>
      <c r="H484" s="788"/>
      <c r="I484" s="1752"/>
      <c r="J484" s="3587"/>
      <c r="K484" s="3455"/>
      <c r="L484" s="3456"/>
      <c r="M484" s="3456"/>
      <c r="N484" s="3457"/>
      <c r="DE484" s="818"/>
    </row>
    <row r="485" spans="1:109" s="771" customFormat="1" ht="12" customHeight="1" x14ac:dyDescent="0.15">
      <c r="A485" s="1752"/>
      <c r="B485" s="3465" t="s">
        <v>1242</v>
      </c>
      <c r="C485" s="3465"/>
      <c r="D485" s="3465"/>
      <c r="E485" s="3465"/>
      <c r="F485" s="3465"/>
      <c r="G485" s="3465"/>
      <c r="H485" s="3465"/>
      <c r="I485" s="1770"/>
      <c r="J485" s="3587"/>
      <c r="K485" s="3455"/>
      <c r="L485" s="3456"/>
      <c r="M485" s="3456"/>
      <c r="N485" s="3457"/>
      <c r="DE485" s="818"/>
    </row>
    <row r="486" spans="1:109" s="771" customFormat="1" ht="12" customHeight="1" x14ac:dyDescent="0.15">
      <c r="A486" s="1752"/>
      <c r="B486" s="3465" t="s">
        <v>1241</v>
      </c>
      <c r="C486" s="3465"/>
      <c r="D486" s="3465"/>
      <c r="E486" s="3465"/>
      <c r="F486" s="3465"/>
      <c r="G486" s="3465"/>
      <c r="H486" s="3465"/>
      <c r="I486" s="803"/>
      <c r="J486" s="3587"/>
      <c r="K486" s="3455"/>
      <c r="L486" s="3456"/>
      <c r="M486" s="3456"/>
      <c r="N486" s="3457"/>
      <c r="DE486" s="818"/>
    </row>
    <row r="487" spans="1:109" s="771" customFormat="1" ht="12" customHeight="1" x14ac:dyDescent="0.15">
      <c r="A487" s="790" t="s">
        <v>1223</v>
      </c>
      <c r="B487" s="3466" t="s">
        <v>1240</v>
      </c>
      <c r="C487" s="3466"/>
      <c r="D487" s="3466"/>
      <c r="E487" s="3466"/>
      <c r="F487" s="3466"/>
      <c r="G487" s="3466"/>
      <c r="H487" s="3466"/>
      <c r="I487" s="1770"/>
      <c r="J487" s="3587"/>
      <c r="K487" s="3455"/>
      <c r="L487" s="3456"/>
      <c r="M487" s="3456"/>
      <c r="N487" s="3457"/>
      <c r="DE487" s="818"/>
    </row>
    <row r="488" spans="1:109" s="771" customFormat="1" ht="12" customHeight="1" x14ac:dyDescent="0.15">
      <c r="A488" s="790"/>
      <c r="B488" s="3467"/>
      <c r="C488" s="3467"/>
      <c r="D488" s="3467"/>
      <c r="E488" s="3467"/>
      <c r="F488" s="3467"/>
      <c r="G488" s="3467"/>
      <c r="H488" s="3467"/>
      <c r="I488" s="1770"/>
      <c r="J488" s="3587"/>
      <c r="K488" s="3455"/>
      <c r="L488" s="3456"/>
      <c r="M488" s="3456"/>
      <c r="N488" s="3457"/>
      <c r="DE488" s="818"/>
    </row>
    <row r="489" spans="1:109" s="771" customFormat="1" ht="12" customHeight="1" x14ac:dyDescent="0.15">
      <c r="A489" s="790"/>
      <c r="B489" s="3467"/>
      <c r="C489" s="3467"/>
      <c r="D489" s="3467"/>
      <c r="E489" s="3467"/>
      <c r="F489" s="3467"/>
      <c r="G489" s="3467"/>
      <c r="H489" s="3467"/>
      <c r="I489" s="1770"/>
      <c r="J489" s="3587"/>
      <c r="K489" s="3455"/>
      <c r="L489" s="3456"/>
      <c r="M489" s="3456"/>
      <c r="N489" s="3457"/>
      <c r="DE489" s="818"/>
    </row>
    <row r="490" spans="1:109" s="771" customFormat="1" ht="12" customHeight="1" x14ac:dyDescent="0.15">
      <c r="A490" s="790"/>
      <c r="B490" s="3465"/>
      <c r="C490" s="3465"/>
      <c r="D490" s="3465"/>
      <c r="E490" s="3465"/>
      <c r="F490" s="3465"/>
      <c r="G490" s="3465"/>
      <c r="H490" s="3465"/>
      <c r="I490" s="1770"/>
      <c r="J490" s="3587"/>
      <c r="K490" s="3455"/>
      <c r="L490" s="3456"/>
      <c r="M490" s="3456"/>
      <c r="N490" s="3457"/>
      <c r="DE490" s="818"/>
    </row>
    <row r="491" spans="1:109" s="771" customFormat="1" ht="12" customHeight="1" x14ac:dyDescent="0.15">
      <c r="A491" s="790"/>
      <c r="B491" s="3465" t="s">
        <v>652</v>
      </c>
      <c r="C491" s="3465"/>
      <c r="D491" s="3465"/>
      <c r="E491" s="3465"/>
      <c r="F491" s="3465"/>
      <c r="G491" s="3465"/>
      <c r="H491" s="3465"/>
      <c r="I491" s="1770"/>
      <c r="J491" s="3587"/>
      <c r="K491" s="3455"/>
      <c r="L491" s="3456"/>
      <c r="M491" s="3456"/>
      <c r="N491" s="3457"/>
      <c r="Q491" s="224"/>
      <c r="R491" s="224"/>
      <c r="S491" s="224"/>
      <c r="T491" s="224"/>
      <c r="U491" s="224"/>
      <c r="V491" s="224"/>
      <c r="W491" s="224"/>
      <c r="X491" s="224"/>
      <c r="Y491" s="224"/>
      <c r="Z491" s="224"/>
      <c r="AA491" s="224"/>
      <c r="DE491" s="818"/>
    </row>
    <row r="492" spans="1:109" s="771" customFormat="1" ht="12" customHeight="1" x14ac:dyDescent="0.15">
      <c r="A492" s="790"/>
      <c r="B492" s="3465"/>
      <c r="C492" s="3465"/>
      <c r="D492" s="3465"/>
      <c r="E492" s="3465"/>
      <c r="F492" s="3465"/>
      <c r="G492" s="3465"/>
      <c r="H492" s="3465"/>
      <c r="I492" s="1770"/>
      <c r="J492" s="3588"/>
      <c r="K492" s="3458"/>
      <c r="L492" s="3459"/>
      <c r="M492" s="3459"/>
      <c r="N492" s="3460"/>
      <c r="DE492" s="818"/>
    </row>
    <row r="493" spans="1:109" s="772" customFormat="1" ht="13.5" x14ac:dyDescent="0.15">
      <c r="A493" s="1677" t="s">
        <v>1250</v>
      </c>
      <c r="B493" s="1775"/>
      <c r="C493" s="1775"/>
      <c r="D493" s="1775"/>
      <c r="E493" s="1775"/>
      <c r="F493" s="1775"/>
      <c r="G493" s="1775"/>
      <c r="H493" s="1775"/>
      <c r="I493" s="1775"/>
      <c r="J493" s="1775"/>
      <c r="K493" s="1775"/>
      <c r="L493" s="1775"/>
      <c r="M493" s="1775"/>
      <c r="N493" s="1775"/>
      <c r="DE493" s="830"/>
    </row>
    <row r="494" spans="1:109" s="771" customFormat="1" ht="12" customHeight="1" x14ac:dyDescent="0.15">
      <c r="A494" s="3545" t="s">
        <v>576</v>
      </c>
      <c r="B494" s="3546"/>
      <c r="C494" s="3389"/>
      <c r="D494" s="3390"/>
      <c r="E494" s="3545" t="s">
        <v>575</v>
      </c>
      <c r="F494" s="3546"/>
      <c r="G494" s="3386"/>
      <c r="H494" s="3416"/>
      <c r="I494" s="3547"/>
      <c r="J494" s="3548"/>
      <c r="K494" s="1758" t="s">
        <v>1214</v>
      </c>
      <c r="L494" s="3386"/>
      <c r="M494" s="3416"/>
      <c r="N494" s="3387"/>
      <c r="DE494" s="818"/>
    </row>
    <row r="495" spans="1:109" s="771" customFormat="1" ht="12" customHeight="1" x14ac:dyDescent="0.15">
      <c r="A495" s="3538">
        <v>1</v>
      </c>
      <c r="B495" s="3540" t="s">
        <v>1249</v>
      </c>
      <c r="C495" s="3540"/>
      <c r="D495" s="3540"/>
      <c r="E495" s="3540"/>
      <c r="F495" s="3540"/>
      <c r="G495" s="3538" t="s">
        <v>1248</v>
      </c>
      <c r="H495" s="3538"/>
      <c r="I495" s="3541" t="s">
        <v>1247</v>
      </c>
      <c r="J495" s="3541"/>
      <c r="K495" s="3541"/>
      <c r="L495" s="3541"/>
      <c r="M495" s="3541"/>
      <c r="N495" s="3541"/>
      <c r="DE495" s="818"/>
    </row>
    <row r="496" spans="1:109" s="771" customFormat="1" ht="12" customHeight="1" x14ac:dyDescent="0.15">
      <c r="A496" s="3539"/>
      <c r="B496" s="3542"/>
      <c r="C496" s="3542"/>
      <c r="D496" s="3542"/>
      <c r="E496" s="3542"/>
      <c r="F496" s="3542"/>
      <c r="G496" s="3542"/>
      <c r="H496" s="3542"/>
      <c r="I496" s="3543"/>
      <c r="J496" s="3544"/>
      <c r="K496" s="3544"/>
      <c r="L496" s="3544"/>
      <c r="M496" s="3544"/>
      <c r="N496" s="1108" t="s">
        <v>1763</v>
      </c>
      <c r="O496" s="758"/>
      <c r="P496" s="770"/>
      <c r="DE496" s="818"/>
    </row>
    <row r="497" spans="1:111" s="771" customFormat="1" ht="12" customHeight="1" x14ac:dyDescent="0.15">
      <c r="A497" s="3582"/>
      <c r="B497" s="3583"/>
      <c r="C497" s="3583"/>
      <c r="D497" s="3583"/>
      <c r="E497" s="3583"/>
      <c r="F497" s="3583"/>
      <c r="G497" s="3583"/>
      <c r="H497" s="3583"/>
      <c r="I497" s="3583"/>
      <c r="J497" s="3583"/>
      <c r="K497" s="3583"/>
      <c r="L497" s="3583"/>
      <c r="M497" s="3583"/>
      <c r="N497" s="3584"/>
      <c r="DE497" s="818"/>
    </row>
    <row r="498" spans="1:111" s="771" customFormat="1" ht="12" customHeight="1" x14ac:dyDescent="0.15">
      <c r="A498" s="3541">
        <v>2</v>
      </c>
      <c r="B498" s="3546" t="s">
        <v>1235</v>
      </c>
      <c r="C498" s="3541"/>
      <c r="D498" s="3541"/>
      <c r="E498" s="3541"/>
      <c r="F498" s="3541"/>
      <c r="G498" s="3541"/>
      <c r="H498" s="3541"/>
      <c r="I498" s="3541"/>
      <c r="J498" s="3541"/>
      <c r="K498" s="3541"/>
      <c r="L498" s="3541"/>
      <c r="M498" s="3541" t="s">
        <v>1231</v>
      </c>
      <c r="N498" s="3553"/>
      <c r="DE498" s="818"/>
    </row>
    <row r="499" spans="1:111" s="771" customFormat="1" ht="12" customHeight="1" x14ac:dyDescent="0.15">
      <c r="A499" s="3541"/>
      <c r="B499" s="1759" t="s">
        <v>54</v>
      </c>
      <c r="C499" s="3541" t="s">
        <v>1234</v>
      </c>
      <c r="D499" s="3541"/>
      <c r="E499" s="3541"/>
      <c r="F499" s="1758" t="s">
        <v>1233</v>
      </c>
      <c r="G499" s="3541" t="s">
        <v>1244</v>
      </c>
      <c r="H499" s="3541"/>
      <c r="I499" s="3541" t="s">
        <v>579</v>
      </c>
      <c r="J499" s="3541"/>
      <c r="K499" s="3541"/>
      <c r="L499" s="1758" t="s">
        <v>578</v>
      </c>
      <c r="M499" s="3541"/>
      <c r="N499" s="3553"/>
      <c r="DE499" s="818"/>
      <c r="DF499" s="772" t="str">
        <f>IF(COUNTA(B500:N509)&gt;0,DG499,"")</f>
        <v/>
      </c>
      <c r="DG499" s="771">
        <v>15</v>
      </c>
    </row>
    <row r="500" spans="1:111" s="771" customFormat="1" ht="12" customHeight="1" x14ac:dyDescent="0.15">
      <c r="A500" s="3541"/>
      <c r="B500" s="1774"/>
      <c r="C500" s="3554"/>
      <c r="D500" s="3554"/>
      <c r="E500" s="3554"/>
      <c r="F500" s="1757"/>
      <c r="G500" s="3506"/>
      <c r="H500" s="3506"/>
      <c r="I500" s="3506"/>
      <c r="J500" s="3506"/>
      <c r="K500" s="3506"/>
      <c r="L500" s="1756"/>
      <c r="M500" s="3505"/>
      <c r="N500" s="3505"/>
      <c r="O500" s="1740" t="s">
        <v>6302</v>
      </c>
      <c r="DE500" s="818"/>
    </row>
    <row r="501" spans="1:111" s="771" customFormat="1" ht="12" customHeight="1" x14ac:dyDescent="0.15">
      <c r="A501" s="3541"/>
      <c r="B501" s="1713"/>
      <c r="C501" s="3589"/>
      <c r="D501" s="3589"/>
      <c r="E501" s="3589"/>
      <c r="F501" s="1767"/>
      <c r="G501" s="3580"/>
      <c r="H501" s="3580"/>
      <c r="I501" s="3580"/>
      <c r="J501" s="3580"/>
      <c r="K501" s="3580"/>
      <c r="L501" s="1767"/>
      <c r="M501" s="3581"/>
      <c r="N501" s="3581"/>
      <c r="O501" s="1740" t="s">
        <v>6301</v>
      </c>
      <c r="DE501" s="818"/>
    </row>
    <row r="502" spans="1:111" s="771" customFormat="1" ht="12" customHeight="1" x14ac:dyDescent="0.15">
      <c r="A502" s="3541"/>
      <c r="B502" s="1765"/>
      <c r="C502" s="3596"/>
      <c r="D502" s="3596"/>
      <c r="E502" s="3596"/>
      <c r="F502" s="1754"/>
      <c r="G502" s="3491"/>
      <c r="H502" s="3491"/>
      <c r="I502" s="3491"/>
      <c r="J502" s="3491"/>
      <c r="K502" s="3491"/>
      <c r="L502" s="1754"/>
      <c r="M502" s="3490"/>
      <c r="N502" s="3490"/>
      <c r="O502" s="1739"/>
      <c r="DE502" s="818"/>
    </row>
    <row r="503" spans="1:111" s="771" customFormat="1" ht="12" customHeight="1" x14ac:dyDescent="0.15">
      <c r="A503" s="3541"/>
      <c r="B503" s="1765"/>
      <c r="C503" s="3596"/>
      <c r="D503" s="3596"/>
      <c r="E503" s="3596"/>
      <c r="F503" s="1754"/>
      <c r="G503" s="3491"/>
      <c r="H503" s="3491"/>
      <c r="I503" s="3491"/>
      <c r="J503" s="3491"/>
      <c r="K503" s="3491"/>
      <c r="L503" s="1754"/>
      <c r="M503" s="3490"/>
      <c r="N503" s="3490"/>
      <c r="O503" s="1739" t="s">
        <v>6285</v>
      </c>
      <c r="DE503" s="818"/>
    </row>
    <row r="504" spans="1:111" s="771" customFormat="1" ht="12" customHeight="1" x14ac:dyDescent="0.15">
      <c r="A504" s="3541"/>
      <c r="B504" s="1765"/>
      <c r="C504" s="3596"/>
      <c r="D504" s="3596"/>
      <c r="E504" s="3596"/>
      <c r="F504" s="1754"/>
      <c r="G504" s="3491"/>
      <c r="H504" s="3491"/>
      <c r="I504" s="3491"/>
      <c r="J504" s="3491"/>
      <c r="K504" s="3491"/>
      <c r="L504" s="1754"/>
      <c r="M504" s="3490"/>
      <c r="N504" s="3490"/>
      <c r="O504" s="1739" t="s">
        <v>6286</v>
      </c>
      <c r="DE504" s="818"/>
    </row>
    <row r="505" spans="1:111" s="771" customFormat="1" ht="12" customHeight="1" x14ac:dyDescent="0.15">
      <c r="A505" s="3541"/>
      <c r="B505" s="1764"/>
      <c r="C505" s="3559"/>
      <c r="D505" s="3560"/>
      <c r="E505" s="3561"/>
      <c r="F505" s="1721"/>
      <c r="G505" s="3562"/>
      <c r="H505" s="3563"/>
      <c r="I505" s="3562"/>
      <c r="J505" s="3590"/>
      <c r="K505" s="3563"/>
      <c r="L505" s="1721"/>
      <c r="M505" s="3591"/>
      <c r="N505" s="3592"/>
      <c r="O505" s="1739" t="s">
        <v>6287</v>
      </c>
      <c r="DE505" s="818"/>
    </row>
    <row r="506" spans="1:111" s="771" customFormat="1" ht="12" customHeight="1" x14ac:dyDescent="0.15">
      <c r="A506" s="3541"/>
      <c r="B506" s="1765"/>
      <c r="C506" s="3593"/>
      <c r="D506" s="3594"/>
      <c r="E506" s="3595"/>
      <c r="F506" s="1754"/>
      <c r="G506" s="3487"/>
      <c r="H506" s="3489"/>
      <c r="I506" s="3487"/>
      <c r="J506" s="3488"/>
      <c r="K506" s="3489"/>
      <c r="L506" s="1754"/>
      <c r="M506" s="3557"/>
      <c r="N506" s="3558"/>
      <c r="DE506" s="818"/>
    </row>
    <row r="507" spans="1:111" s="771" customFormat="1" ht="12" customHeight="1" x14ac:dyDescent="0.15">
      <c r="A507" s="3541"/>
      <c r="B507" s="1764"/>
      <c r="C507" s="3559"/>
      <c r="D507" s="3560"/>
      <c r="E507" s="3561"/>
      <c r="F507" s="1721"/>
      <c r="G507" s="3562"/>
      <c r="H507" s="3563"/>
      <c r="I507" s="3562"/>
      <c r="J507" s="3590"/>
      <c r="K507" s="3563"/>
      <c r="L507" s="1721"/>
      <c r="M507" s="3591"/>
      <c r="N507" s="3592"/>
      <c r="DE507" s="818"/>
    </row>
    <row r="508" spans="1:111" s="771" customFormat="1" ht="12" customHeight="1" x14ac:dyDescent="0.15">
      <c r="A508" s="3541"/>
      <c r="B508" s="1765"/>
      <c r="C508" s="3593"/>
      <c r="D508" s="3594"/>
      <c r="E508" s="3595"/>
      <c r="F508" s="1754"/>
      <c r="G508" s="3487"/>
      <c r="H508" s="3489"/>
      <c r="I508" s="3487"/>
      <c r="J508" s="3488"/>
      <c r="K508" s="3489"/>
      <c r="L508" s="1754"/>
      <c r="M508" s="3557"/>
      <c r="N508" s="3558"/>
      <c r="DE508" s="818"/>
    </row>
    <row r="509" spans="1:111" s="771" customFormat="1" ht="12" customHeight="1" x14ac:dyDescent="0.15">
      <c r="A509" s="3541"/>
      <c r="B509" s="1750"/>
      <c r="C509" s="3555"/>
      <c r="D509" s="3555"/>
      <c r="E509" s="3556"/>
      <c r="F509" s="1720"/>
      <c r="G509" s="3431"/>
      <c r="H509" s="3537"/>
      <c r="I509" s="3431"/>
      <c r="J509" s="3429"/>
      <c r="K509" s="3537"/>
      <c r="L509" s="1720"/>
      <c r="M509" s="3427"/>
      <c r="N509" s="3428"/>
      <c r="DE509" s="818"/>
    </row>
    <row r="510" spans="1:111" s="771" customFormat="1" ht="12" customHeight="1" x14ac:dyDescent="0.15">
      <c r="A510" s="3577"/>
      <c r="B510" s="3578"/>
      <c r="C510" s="3578"/>
      <c r="D510" s="3578"/>
      <c r="E510" s="3578"/>
      <c r="F510" s="3578"/>
      <c r="G510" s="3578"/>
      <c r="H510" s="3578"/>
      <c r="I510" s="3578"/>
      <c r="J510" s="3578"/>
      <c r="K510" s="3578"/>
      <c r="L510" s="3578"/>
      <c r="M510" s="3578"/>
      <c r="N510" s="3579"/>
      <c r="DE510" s="818"/>
    </row>
    <row r="511" spans="1:111" s="771" customFormat="1" ht="12" customHeight="1" x14ac:dyDescent="0.15">
      <c r="A511" s="3549">
        <v>3</v>
      </c>
      <c r="B511" s="3549" t="s">
        <v>1246</v>
      </c>
      <c r="C511" s="3549"/>
      <c r="D511" s="3549"/>
      <c r="E511" s="3549"/>
      <c r="F511" s="3549"/>
      <c r="G511" s="3549"/>
      <c r="H511" s="3549"/>
      <c r="I511" s="3549"/>
      <c r="J511" s="3549"/>
      <c r="K511" s="3549"/>
      <c r="L511" s="3549"/>
      <c r="M511" s="3549" t="s">
        <v>1231</v>
      </c>
      <c r="N511" s="3564"/>
      <c r="DE511" s="818"/>
    </row>
    <row r="512" spans="1:111" s="771" customFormat="1" ht="12" customHeight="1" x14ac:dyDescent="0.15">
      <c r="A512" s="3549"/>
      <c r="B512" s="3393" t="s">
        <v>1245</v>
      </c>
      <c r="C512" s="3394"/>
      <c r="D512" s="3394"/>
      <c r="E512" s="3394"/>
      <c r="F512" s="3417"/>
      <c r="G512" s="3549" t="s">
        <v>1244</v>
      </c>
      <c r="H512" s="3549"/>
      <c r="I512" s="3549" t="s">
        <v>579</v>
      </c>
      <c r="J512" s="3549"/>
      <c r="K512" s="3549"/>
      <c r="L512" s="1760" t="s">
        <v>578</v>
      </c>
      <c r="M512" s="3549"/>
      <c r="N512" s="3564"/>
      <c r="DE512" s="818"/>
    </row>
    <row r="513" spans="1:109" s="771" customFormat="1" ht="12" customHeight="1" x14ac:dyDescent="0.15">
      <c r="A513" s="3549"/>
      <c r="B513" s="3462"/>
      <c r="C513" s="3533"/>
      <c r="D513" s="3533"/>
      <c r="E513" s="3533"/>
      <c r="F513" s="3550"/>
      <c r="G513" s="3551"/>
      <c r="H513" s="3551"/>
      <c r="I513" s="3551"/>
      <c r="J513" s="3551"/>
      <c r="K513" s="3551"/>
      <c r="L513" s="1761"/>
      <c r="M513" s="3552"/>
      <c r="N513" s="3552"/>
      <c r="DE513" s="818"/>
    </row>
    <row r="514" spans="1:109" s="771" customFormat="1" ht="12" customHeight="1" x14ac:dyDescent="0.15">
      <c r="A514" s="1762"/>
      <c r="B514" s="1762"/>
      <c r="C514" s="3574"/>
      <c r="D514" s="3574"/>
      <c r="E514" s="3574"/>
      <c r="F514" s="1762"/>
      <c r="G514" s="3574"/>
      <c r="H514" s="3574"/>
      <c r="I514" s="3574"/>
      <c r="J514" s="3574"/>
      <c r="K514" s="3574"/>
      <c r="L514" s="1762"/>
      <c r="M514" s="3575"/>
      <c r="N514" s="3576"/>
      <c r="DE514" s="818"/>
    </row>
    <row r="515" spans="1:109" s="771" customFormat="1" ht="12" customHeight="1" x14ac:dyDescent="0.15">
      <c r="A515" s="1752"/>
      <c r="B515" s="3445"/>
      <c r="C515" s="3445"/>
      <c r="D515" s="3445"/>
      <c r="E515" s="3445"/>
      <c r="F515" s="3445"/>
      <c r="G515" s="3445"/>
      <c r="H515" s="3445"/>
      <c r="I515" s="1752"/>
      <c r="J515" s="1752"/>
      <c r="K515" s="1752"/>
      <c r="L515" s="1752"/>
      <c r="M515" s="1752"/>
      <c r="N515" s="793"/>
      <c r="DE515" s="818"/>
    </row>
    <row r="516" spans="1:109" s="771" customFormat="1" ht="21" customHeight="1" x14ac:dyDescent="0.15">
      <c r="A516" s="3421">
        <v>4</v>
      </c>
      <c r="B516" s="3565" t="s">
        <v>1227</v>
      </c>
      <c r="C516" s="3566"/>
      <c r="D516" s="3567"/>
      <c r="E516" s="3443" t="s">
        <v>1226</v>
      </c>
      <c r="F516" s="3444"/>
      <c r="G516" s="3445"/>
      <c r="H516" s="3445"/>
      <c r="I516" s="802"/>
      <c r="J516" s="1748">
        <v>5</v>
      </c>
      <c r="K516" s="3585" t="s">
        <v>1243</v>
      </c>
      <c r="L516" s="3569"/>
      <c r="M516" s="3569"/>
      <c r="N516" s="3570"/>
      <c r="DE516" s="818"/>
    </row>
    <row r="517" spans="1:109" s="771" customFormat="1" ht="12" customHeight="1" x14ac:dyDescent="0.15">
      <c r="A517" s="3422"/>
      <c r="B517" s="3386"/>
      <c r="C517" s="3416"/>
      <c r="D517" s="3387"/>
      <c r="E517" s="3386"/>
      <c r="F517" s="3387"/>
      <c r="G517" s="3445"/>
      <c r="H517" s="3445"/>
      <c r="I517" s="793"/>
      <c r="J517" s="3586"/>
      <c r="K517" s="3571"/>
      <c r="L517" s="3572"/>
      <c r="M517" s="3572"/>
      <c r="N517" s="3573"/>
      <c r="DE517" s="818"/>
    </row>
    <row r="518" spans="1:109" s="771" customFormat="1" ht="12" customHeight="1" x14ac:dyDescent="0.15">
      <c r="A518" s="1752"/>
      <c r="B518" s="1751"/>
      <c r="C518" s="1751"/>
      <c r="D518" s="1751"/>
      <c r="E518" s="1751"/>
      <c r="F518" s="1751"/>
      <c r="G518" s="3445"/>
      <c r="H518" s="3445"/>
      <c r="I518" s="1752"/>
      <c r="J518" s="3587"/>
      <c r="K518" s="3455"/>
      <c r="L518" s="3456"/>
      <c r="M518" s="3456"/>
      <c r="N518" s="3457"/>
      <c r="O518" s="225"/>
      <c r="P518" s="225"/>
      <c r="DE518" s="818"/>
    </row>
    <row r="519" spans="1:109" s="771" customFormat="1" ht="12" customHeight="1" x14ac:dyDescent="0.15">
      <c r="A519" s="1752"/>
      <c r="B519" s="788"/>
      <c r="C519" s="788"/>
      <c r="D519" s="788"/>
      <c r="E519" s="788"/>
      <c r="F519" s="788"/>
      <c r="G519" s="788"/>
      <c r="H519" s="788"/>
      <c r="I519" s="1752"/>
      <c r="J519" s="3587"/>
      <c r="K519" s="3455"/>
      <c r="L519" s="3456"/>
      <c r="M519" s="3456"/>
      <c r="N519" s="3457"/>
      <c r="DE519" s="818"/>
    </row>
    <row r="520" spans="1:109" s="771" customFormat="1" ht="12" customHeight="1" x14ac:dyDescent="0.15">
      <c r="A520" s="1752"/>
      <c r="B520" s="3465" t="s">
        <v>1242</v>
      </c>
      <c r="C520" s="3465"/>
      <c r="D520" s="3465"/>
      <c r="E520" s="3465"/>
      <c r="F520" s="3465"/>
      <c r="G520" s="3465"/>
      <c r="H520" s="3465"/>
      <c r="I520" s="1770"/>
      <c r="J520" s="3587"/>
      <c r="K520" s="3455"/>
      <c r="L520" s="3456"/>
      <c r="M520" s="3456"/>
      <c r="N520" s="3457"/>
      <c r="DE520" s="818"/>
    </row>
    <row r="521" spans="1:109" s="771" customFormat="1" ht="12" customHeight="1" x14ac:dyDescent="0.15">
      <c r="A521" s="1752"/>
      <c r="B521" s="3465" t="s">
        <v>1241</v>
      </c>
      <c r="C521" s="3465"/>
      <c r="D521" s="3465"/>
      <c r="E521" s="3465"/>
      <c r="F521" s="3465"/>
      <c r="G521" s="3465"/>
      <c r="H521" s="3465"/>
      <c r="I521" s="803"/>
      <c r="J521" s="3587"/>
      <c r="K521" s="3455"/>
      <c r="L521" s="3456"/>
      <c r="M521" s="3456"/>
      <c r="N521" s="3457"/>
      <c r="DE521" s="818"/>
    </row>
    <row r="522" spans="1:109" s="771" customFormat="1" ht="12" customHeight="1" x14ac:dyDescent="0.15">
      <c r="A522" s="790" t="s">
        <v>1223</v>
      </c>
      <c r="B522" s="3466" t="s">
        <v>1240</v>
      </c>
      <c r="C522" s="3466"/>
      <c r="D522" s="3466"/>
      <c r="E522" s="3466"/>
      <c r="F522" s="3466"/>
      <c r="G522" s="3466"/>
      <c r="H522" s="3466"/>
      <c r="I522" s="1770"/>
      <c r="J522" s="3587"/>
      <c r="K522" s="3455"/>
      <c r="L522" s="3456"/>
      <c r="M522" s="3456"/>
      <c r="N522" s="3457"/>
      <c r="DE522" s="818"/>
    </row>
    <row r="523" spans="1:109" s="771" customFormat="1" ht="12" customHeight="1" x14ac:dyDescent="0.15">
      <c r="A523" s="790"/>
      <c r="B523" s="3467"/>
      <c r="C523" s="3467"/>
      <c r="D523" s="3467"/>
      <c r="E523" s="3467"/>
      <c r="F523" s="3467"/>
      <c r="G523" s="3467"/>
      <c r="H523" s="3467"/>
      <c r="I523" s="1770"/>
      <c r="J523" s="3587"/>
      <c r="K523" s="3455"/>
      <c r="L523" s="3456"/>
      <c r="M523" s="3456"/>
      <c r="N523" s="3457"/>
      <c r="DE523" s="818"/>
    </row>
    <row r="524" spans="1:109" s="771" customFormat="1" ht="12" customHeight="1" x14ac:dyDescent="0.15">
      <c r="A524" s="790"/>
      <c r="B524" s="3467"/>
      <c r="C524" s="3467"/>
      <c r="D524" s="3467"/>
      <c r="E524" s="3467"/>
      <c r="F524" s="3467"/>
      <c r="G524" s="3467"/>
      <c r="H524" s="3467"/>
      <c r="I524" s="1770"/>
      <c r="J524" s="3587"/>
      <c r="K524" s="3455"/>
      <c r="L524" s="3456"/>
      <c r="M524" s="3456"/>
      <c r="N524" s="3457"/>
      <c r="DE524" s="818"/>
    </row>
    <row r="525" spans="1:109" s="771" customFormat="1" ht="12" customHeight="1" x14ac:dyDescent="0.15">
      <c r="A525" s="790"/>
      <c r="B525" s="3465"/>
      <c r="C525" s="3465"/>
      <c r="D525" s="3465"/>
      <c r="E525" s="3465"/>
      <c r="F525" s="3465"/>
      <c r="G525" s="3465"/>
      <c r="H525" s="3465"/>
      <c r="I525" s="1770"/>
      <c r="J525" s="3587"/>
      <c r="K525" s="3455"/>
      <c r="L525" s="3456"/>
      <c r="M525" s="3456"/>
      <c r="N525" s="3457"/>
      <c r="DE525" s="818"/>
    </row>
    <row r="526" spans="1:109" s="771" customFormat="1" ht="12" customHeight="1" x14ac:dyDescent="0.15">
      <c r="A526" s="790"/>
      <c r="B526" s="3465" t="s">
        <v>652</v>
      </c>
      <c r="C526" s="3465"/>
      <c r="D526" s="3465"/>
      <c r="E526" s="3465"/>
      <c r="F526" s="3465"/>
      <c r="G526" s="3465"/>
      <c r="H526" s="3465"/>
      <c r="I526" s="1770"/>
      <c r="J526" s="3587"/>
      <c r="K526" s="3455"/>
      <c r="L526" s="3456"/>
      <c r="M526" s="3456"/>
      <c r="N526" s="3457"/>
      <c r="Q526" s="224"/>
      <c r="R526" s="224"/>
      <c r="S526" s="224"/>
      <c r="T526" s="224"/>
      <c r="U526" s="224"/>
      <c r="V526" s="224"/>
      <c r="W526" s="224"/>
      <c r="X526" s="224"/>
      <c r="Y526" s="224"/>
      <c r="Z526" s="224"/>
      <c r="AA526" s="224"/>
      <c r="DE526" s="818"/>
    </row>
    <row r="527" spans="1:109" s="771" customFormat="1" ht="12" customHeight="1" x14ac:dyDescent="0.15">
      <c r="A527" s="790"/>
      <c r="B527" s="3465"/>
      <c r="C527" s="3465"/>
      <c r="D527" s="3465"/>
      <c r="E527" s="3465"/>
      <c r="F527" s="3465"/>
      <c r="G527" s="3465"/>
      <c r="H527" s="3465"/>
      <c r="I527" s="1770"/>
      <c r="J527" s="3588"/>
      <c r="K527" s="3458"/>
      <c r="L527" s="3459"/>
      <c r="M527" s="3459"/>
      <c r="N527" s="3460"/>
      <c r="DE527" s="818"/>
    </row>
    <row r="528" spans="1:109" s="772" customFormat="1" ht="13.5" x14ac:dyDescent="0.15">
      <c r="A528" s="1677" t="s">
        <v>1250</v>
      </c>
      <c r="B528" s="1775"/>
      <c r="C528" s="1775"/>
      <c r="D528" s="1775"/>
      <c r="E528" s="1775"/>
      <c r="F528" s="1775"/>
      <c r="G528" s="1775"/>
      <c r="H528" s="1775"/>
      <c r="I528" s="1775"/>
      <c r="J528" s="1775"/>
      <c r="K528" s="1775"/>
      <c r="L528" s="1775"/>
      <c r="M528" s="1775"/>
      <c r="N528" s="1775"/>
      <c r="DE528" s="830"/>
    </row>
    <row r="529" spans="1:111" s="771" customFormat="1" ht="12" customHeight="1" x14ac:dyDescent="0.15">
      <c r="A529" s="3545" t="s">
        <v>576</v>
      </c>
      <c r="B529" s="3546"/>
      <c r="C529" s="3389"/>
      <c r="D529" s="3390"/>
      <c r="E529" s="3545" t="s">
        <v>575</v>
      </c>
      <c r="F529" s="3546"/>
      <c r="G529" s="3386"/>
      <c r="H529" s="3416"/>
      <c r="I529" s="3547"/>
      <c r="J529" s="3548"/>
      <c r="K529" s="1758" t="s">
        <v>1214</v>
      </c>
      <c r="L529" s="3386"/>
      <c r="M529" s="3416"/>
      <c r="N529" s="3387"/>
      <c r="DE529" s="818"/>
    </row>
    <row r="530" spans="1:111" s="771" customFormat="1" ht="12" customHeight="1" x14ac:dyDescent="0.15">
      <c r="A530" s="3538">
        <v>1</v>
      </c>
      <c r="B530" s="3540" t="s">
        <v>1249</v>
      </c>
      <c r="C530" s="3540"/>
      <c r="D530" s="3540"/>
      <c r="E530" s="3540"/>
      <c r="F530" s="3540"/>
      <c r="G530" s="3538" t="s">
        <v>1248</v>
      </c>
      <c r="H530" s="3538"/>
      <c r="I530" s="3541" t="s">
        <v>1247</v>
      </c>
      <c r="J530" s="3541"/>
      <c r="K530" s="3541"/>
      <c r="L530" s="3541"/>
      <c r="M530" s="3541"/>
      <c r="N530" s="3541"/>
      <c r="DE530" s="818"/>
    </row>
    <row r="531" spans="1:111" s="771" customFormat="1" ht="12" customHeight="1" x14ac:dyDescent="0.15">
      <c r="A531" s="3539"/>
      <c r="B531" s="3542"/>
      <c r="C531" s="3542"/>
      <c r="D531" s="3542"/>
      <c r="E531" s="3542"/>
      <c r="F531" s="3542"/>
      <c r="G531" s="3542"/>
      <c r="H531" s="3542"/>
      <c r="I531" s="3543"/>
      <c r="J531" s="3544"/>
      <c r="K531" s="3544"/>
      <c r="L531" s="3544"/>
      <c r="M531" s="3544"/>
      <c r="N531" s="1108" t="s">
        <v>1763</v>
      </c>
      <c r="O531" s="758"/>
      <c r="P531" s="770"/>
      <c r="DE531" s="818"/>
    </row>
    <row r="532" spans="1:111" s="771" customFormat="1" ht="12" customHeight="1" x14ac:dyDescent="0.15">
      <c r="A532" s="3582"/>
      <c r="B532" s="3583"/>
      <c r="C532" s="3583"/>
      <c r="D532" s="3583"/>
      <c r="E532" s="3583"/>
      <c r="F532" s="3583"/>
      <c r="G532" s="3583"/>
      <c r="H532" s="3583"/>
      <c r="I532" s="3583"/>
      <c r="J532" s="3583"/>
      <c r="K532" s="3583"/>
      <c r="L532" s="3583"/>
      <c r="M532" s="3583"/>
      <c r="N532" s="3584"/>
      <c r="DE532" s="818"/>
    </row>
    <row r="533" spans="1:111" s="771" customFormat="1" ht="12" customHeight="1" x14ac:dyDescent="0.15">
      <c r="A533" s="3541">
        <v>2</v>
      </c>
      <c r="B533" s="3546" t="s">
        <v>1235</v>
      </c>
      <c r="C533" s="3541"/>
      <c r="D533" s="3541"/>
      <c r="E533" s="3541"/>
      <c r="F533" s="3541"/>
      <c r="G533" s="3541"/>
      <c r="H533" s="3541"/>
      <c r="I533" s="3541"/>
      <c r="J533" s="3541"/>
      <c r="K533" s="3541"/>
      <c r="L533" s="3541"/>
      <c r="M533" s="3541" t="s">
        <v>1231</v>
      </c>
      <c r="N533" s="3553"/>
      <c r="DE533" s="818"/>
    </row>
    <row r="534" spans="1:111" s="771" customFormat="1" ht="12" customHeight="1" x14ac:dyDescent="0.15">
      <c r="A534" s="3541"/>
      <c r="B534" s="1759" t="s">
        <v>54</v>
      </c>
      <c r="C534" s="3541" t="s">
        <v>1234</v>
      </c>
      <c r="D534" s="3541"/>
      <c r="E534" s="3541"/>
      <c r="F534" s="1758" t="s">
        <v>1233</v>
      </c>
      <c r="G534" s="3541" t="s">
        <v>1244</v>
      </c>
      <c r="H534" s="3541"/>
      <c r="I534" s="3541" t="s">
        <v>579</v>
      </c>
      <c r="J534" s="3541"/>
      <c r="K534" s="3541"/>
      <c r="L534" s="1758" t="s">
        <v>578</v>
      </c>
      <c r="M534" s="3541"/>
      <c r="N534" s="3553"/>
      <c r="DE534" s="818"/>
      <c r="DF534" s="772" t="str">
        <f>IF(COUNTA(B535:N544)&gt;0,DG534,"")</f>
        <v/>
      </c>
      <c r="DG534" s="771">
        <v>16</v>
      </c>
    </row>
    <row r="535" spans="1:111" s="771" customFormat="1" ht="12" customHeight="1" x14ac:dyDescent="0.15">
      <c r="A535" s="3541"/>
      <c r="B535" s="1774"/>
      <c r="C535" s="3554"/>
      <c r="D535" s="3554"/>
      <c r="E535" s="3554"/>
      <c r="F535" s="1757"/>
      <c r="G535" s="3506"/>
      <c r="H535" s="3506"/>
      <c r="I535" s="3506"/>
      <c r="J535" s="3506"/>
      <c r="K535" s="3506"/>
      <c r="L535" s="1756"/>
      <c r="M535" s="3505"/>
      <c r="N535" s="3505"/>
      <c r="O535" s="1740" t="s">
        <v>6302</v>
      </c>
      <c r="DE535" s="818"/>
    </row>
    <row r="536" spans="1:111" s="771" customFormat="1" ht="12" customHeight="1" x14ac:dyDescent="0.15">
      <c r="A536" s="3541"/>
      <c r="B536" s="1713"/>
      <c r="C536" s="3589"/>
      <c r="D536" s="3589"/>
      <c r="E536" s="3589"/>
      <c r="F536" s="1767"/>
      <c r="G536" s="3580"/>
      <c r="H536" s="3580"/>
      <c r="I536" s="3580"/>
      <c r="J536" s="3580"/>
      <c r="K536" s="3580"/>
      <c r="L536" s="1767"/>
      <c r="M536" s="3581"/>
      <c r="N536" s="3581"/>
      <c r="O536" s="1740" t="s">
        <v>6301</v>
      </c>
      <c r="DE536" s="818"/>
    </row>
    <row r="537" spans="1:111" s="771" customFormat="1" ht="12" customHeight="1" x14ac:dyDescent="0.15">
      <c r="A537" s="3541"/>
      <c r="B537" s="1765"/>
      <c r="C537" s="3596"/>
      <c r="D537" s="3596"/>
      <c r="E537" s="3596"/>
      <c r="F537" s="1754"/>
      <c r="G537" s="3491"/>
      <c r="H537" s="3491"/>
      <c r="I537" s="3491"/>
      <c r="J537" s="3491"/>
      <c r="K537" s="3491"/>
      <c r="L537" s="1754"/>
      <c r="M537" s="3490"/>
      <c r="N537" s="3490"/>
      <c r="O537" s="1739"/>
      <c r="DE537" s="818"/>
    </row>
    <row r="538" spans="1:111" s="771" customFormat="1" ht="12" customHeight="1" x14ac:dyDescent="0.15">
      <c r="A538" s="3541"/>
      <c r="B538" s="1765"/>
      <c r="C538" s="3596"/>
      <c r="D538" s="3596"/>
      <c r="E538" s="3596"/>
      <c r="F538" s="1754"/>
      <c r="G538" s="3491"/>
      <c r="H538" s="3491"/>
      <c r="I538" s="3491"/>
      <c r="J538" s="3491"/>
      <c r="K538" s="3491"/>
      <c r="L538" s="1754"/>
      <c r="M538" s="3490"/>
      <c r="N538" s="3490"/>
      <c r="O538" s="1739" t="s">
        <v>6285</v>
      </c>
      <c r="DE538" s="818"/>
    </row>
    <row r="539" spans="1:111" s="771" customFormat="1" ht="12" customHeight="1" x14ac:dyDescent="0.15">
      <c r="A539" s="3541"/>
      <c r="B539" s="1765"/>
      <c r="C539" s="3596"/>
      <c r="D539" s="3596"/>
      <c r="E539" s="3596"/>
      <c r="F539" s="1754"/>
      <c r="G539" s="3491"/>
      <c r="H539" s="3491"/>
      <c r="I539" s="3491"/>
      <c r="J539" s="3491"/>
      <c r="K539" s="3491"/>
      <c r="L539" s="1754"/>
      <c r="M539" s="3490"/>
      <c r="N539" s="3490"/>
      <c r="O539" s="1739" t="s">
        <v>6286</v>
      </c>
      <c r="DE539" s="818"/>
    </row>
    <row r="540" spans="1:111" s="771" customFormat="1" ht="12" customHeight="1" x14ac:dyDescent="0.15">
      <c r="A540" s="3541"/>
      <c r="B540" s="1764"/>
      <c r="C540" s="3559"/>
      <c r="D540" s="3560"/>
      <c r="E540" s="3561"/>
      <c r="F540" s="1721"/>
      <c r="G540" s="3562"/>
      <c r="H540" s="3563"/>
      <c r="I540" s="3562"/>
      <c r="J540" s="3590"/>
      <c r="K540" s="3563"/>
      <c r="L540" s="1721"/>
      <c r="M540" s="3591"/>
      <c r="N540" s="3592"/>
      <c r="O540" s="1739" t="s">
        <v>6287</v>
      </c>
      <c r="DE540" s="818"/>
    </row>
    <row r="541" spans="1:111" s="771" customFormat="1" ht="12" customHeight="1" x14ac:dyDescent="0.15">
      <c r="A541" s="3541"/>
      <c r="B541" s="1765"/>
      <c r="C541" s="3593"/>
      <c r="D541" s="3594"/>
      <c r="E541" s="3595"/>
      <c r="F541" s="1754"/>
      <c r="G541" s="3487"/>
      <c r="H541" s="3489"/>
      <c r="I541" s="3487"/>
      <c r="J541" s="3488"/>
      <c r="K541" s="3489"/>
      <c r="L541" s="1754"/>
      <c r="M541" s="3557"/>
      <c r="N541" s="3558"/>
      <c r="DE541" s="818"/>
    </row>
    <row r="542" spans="1:111" s="771" customFormat="1" ht="12" customHeight="1" x14ac:dyDescent="0.15">
      <c r="A542" s="3541"/>
      <c r="B542" s="1764"/>
      <c r="C542" s="3559"/>
      <c r="D542" s="3560"/>
      <c r="E542" s="3561"/>
      <c r="F542" s="1721"/>
      <c r="G542" s="3562"/>
      <c r="H542" s="3563"/>
      <c r="I542" s="3562"/>
      <c r="J542" s="3590"/>
      <c r="K542" s="3563"/>
      <c r="L542" s="1721"/>
      <c r="M542" s="3591"/>
      <c r="N542" s="3592"/>
      <c r="DE542" s="818"/>
    </row>
    <row r="543" spans="1:111" s="771" customFormat="1" ht="12" customHeight="1" x14ac:dyDescent="0.15">
      <c r="A543" s="3541"/>
      <c r="B543" s="1765"/>
      <c r="C543" s="3593"/>
      <c r="D543" s="3594"/>
      <c r="E543" s="3595"/>
      <c r="F543" s="1754"/>
      <c r="G543" s="3487"/>
      <c r="H543" s="3489"/>
      <c r="I543" s="3487"/>
      <c r="J543" s="3488"/>
      <c r="K543" s="3489"/>
      <c r="L543" s="1754"/>
      <c r="M543" s="3557"/>
      <c r="N543" s="3558"/>
      <c r="DE543" s="818"/>
    </row>
    <row r="544" spans="1:111" s="771" customFormat="1" ht="12" customHeight="1" x14ac:dyDescent="0.15">
      <c r="A544" s="3541"/>
      <c r="B544" s="1750"/>
      <c r="C544" s="3555"/>
      <c r="D544" s="3555"/>
      <c r="E544" s="3556"/>
      <c r="F544" s="1720"/>
      <c r="G544" s="3431"/>
      <c r="H544" s="3537"/>
      <c r="I544" s="3431"/>
      <c r="J544" s="3429"/>
      <c r="K544" s="3537"/>
      <c r="L544" s="1720"/>
      <c r="M544" s="3427"/>
      <c r="N544" s="3428"/>
      <c r="DE544" s="818"/>
    </row>
    <row r="545" spans="1:109" s="771" customFormat="1" ht="12" customHeight="1" x14ac:dyDescent="0.15">
      <c r="A545" s="3577"/>
      <c r="B545" s="3578"/>
      <c r="C545" s="3578"/>
      <c r="D545" s="3578"/>
      <c r="E545" s="3578"/>
      <c r="F545" s="3578"/>
      <c r="G545" s="3578"/>
      <c r="H545" s="3578"/>
      <c r="I545" s="3578"/>
      <c r="J545" s="3578"/>
      <c r="K545" s="3578"/>
      <c r="L545" s="3578"/>
      <c r="M545" s="3578"/>
      <c r="N545" s="3579"/>
      <c r="DE545" s="818"/>
    </row>
    <row r="546" spans="1:109" s="771" customFormat="1" ht="12" customHeight="1" x14ac:dyDescent="0.15">
      <c r="A546" s="3549">
        <v>3</v>
      </c>
      <c r="B546" s="3549" t="s">
        <v>1246</v>
      </c>
      <c r="C546" s="3549"/>
      <c r="D546" s="3549"/>
      <c r="E546" s="3549"/>
      <c r="F546" s="3549"/>
      <c r="G546" s="3549"/>
      <c r="H546" s="3549"/>
      <c r="I546" s="3549"/>
      <c r="J546" s="3549"/>
      <c r="K546" s="3549"/>
      <c r="L546" s="3549"/>
      <c r="M546" s="3549" t="s">
        <v>1231</v>
      </c>
      <c r="N546" s="3564"/>
      <c r="DE546" s="818"/>
    </row>
    <row r="547" spans="1:109" s="771" customFormat="1" ht="12" customHeight="1" x14ac:dyDescent="0.15">
      <c r="A547" s="3549"/>
      <c r="B547" s="3393" t="s">
        <v>1245</v>
      </c>
      <c r="C547" s="3394"/>
      <c r="D547" s="3394"/>
      <c r="E547" s="3394"/>
      <c r="F547" s="3417"/>
      <c r="G547" s="3549" t="s">
        <v>1244</v>
      </c>
      <c r="H547" s="3549"/>
      <c r="I547" s="3549" t="s">
        <v>579</v>
      </c>
      <c r="J547" s="3549"/>
      <c r="K547" s="3549"/>
      <c r="L547" s="1760" t="s">
        <v>578</v>
      </c>
      <c r="M547" s="3549"/>
      <c r="N547" s="3564"/>
      <c r="DE547" s="818"/>
    </row>
    <row r="548" spans="1:109" s="771" customFormat="1" ht="12" customHeight="1" x14ac:dyDescent="0.15">
      <c r="A548" s="3549"/>
      <c r="B548" s="3462"/>
      <c r="C548" s="3533"/>
      <c r="D548" s="3533"/>
      <c r="E548" s="3533"/>
      <c r="F548" s="3550"/>
      <c r="G548" s="3551"/>
      <c r="H548" s="3551"/>
      <c r="I548" s="3551"/>
      <c r="J548" s="3551"/>
      <c r="K548" s="3551"/>
      <c r="L548" s="1761"/>
      <c r="M548" s="3552"/>
      <c r="N548" s="3552"/>
      <c r="DE548" s="818"/>
    </row>
    <row r="549" spans="1:109" s="771" customFormat="1" ht="12" customHeight="1" x14ac:dyDescent="0.15">
      <c r="A549" s="1762"/>
      <c r="B549" s="1762"/>
      <c r="C549" s="3574"/>
      <c r="D549" s="3574"/>
      <c r="E549" s="3574"/>
      <c r="F549" s="1762"/>
      <c r="G549" s="3574"/>
      <c r="H549" s="3574"/>
      <c r="I549" s="3574"/>
      <c r="J549" s="3574"/>
      <c r="K549" s="3574"/>
      <c r="L549" s="1762"/>
      <c r="M549" s="3575"/>
      <c r="N549" s="3576"/>
      <c r="DE549" s="818"/>
    </row>
    <row r="550" spans="1:109" s="771" customFormat="1" ht="12" customHeight="1" x14ac:dyDescent="0.15">
      <c r="A550" s="1752"/>
      <c r="B550" s="3445"/>
      <c r="C550" s="3445"/>
      <c r="D550" s="3445"/>
      <c r="E550" s="3445"/>
      <c r="F550" s="3445"/>
      <c r="G550" s="3445"/>
      <c r="H550" s="3445"/>
      <c r="I550" s="1752"/>
      <c r="J550" s="1752"/>
      <c r="K550" s="1752"/>
      <c r="L550" s="1752"/>
      <c r="M550" s="1752"/>
      <c r="N550" s="793"/>
      <c r="DE550" s="818"/>
    </row>
    <row r="551" spans="1:109" s="771" customFormat="1" ht="21" customHeight="1" x14ac:dyDescent="0.15">
      <c r="A551" s="3421">
        <v>4</v>
      </c>
      <c r="B551" s="3565" t="s">
        <v>1227</v>
      </c>
      <c r="C551" s="3566"/>
      <c r="D551" s="3567"/>
      <c r="E551" s="3443" t="s">
        <v>1226</v>
      </c>
      <c r="F551" s="3444"/>
      <c r="G551" s="3445"/>
      <c r="H551" s="3445"/>
      <c r="I551" s="802"/>
      <c r="J551" s="1748">
        <v>5</v>
      </c>
      <c r="K551" s="3585" t="s">
        <v>1243</v>
      </c>
      <c r="L551" s="3569"/>
      <c r="M551" s="3569"/>
      <c r="N551" s="3570"/>
      <c r="DE551" s="818"/>
    </row>
    <row r="552" spans="1:109" s="771" customFormat="1" ht="12" customHeight="1" x14ac:dyDescent="0.15">
      <c r="A552" s="3422"/>
      <c r="B552" s="3386"/>
      <c r="C552" s="3416"/>
      <c r="D552" s="3387"/>
      <c r="E552" s="3386"/>
      <c r="F552" s="3387"/>
      <c r="G552" s="3445"/>
      <c r="H552" s="3445"/>
      <c r="I552" s="793"/>
      <c r="J552" s="3586"/>
      <c r="K552" s="3571"/>
      <c r="L552" s="3572"/>
      <c r="M552" s="3572"/>
      <c r="N552" s="3573"/>
      <c r="DE552" s="818"/>
    </row>
    <row r="553" spans="1:109" s="771" customFormat="1" ht="12" customHeight="1" x14ac:dyDescent="0.15">
      <c r="A553" s="1752"/>
      <c r="B553" s="1751"/>
      <c r="C553" s="1751"/>
      <c r="D553" s="1751"/>
      <c r="E553" s="1751"/>
      <c r="F553" s="1751"/>
      <c r="G553" s="3445"/>
      <c r="H553" s="3445"/>
      <c r="I553" s="1752"/>
      <c r="J553" s="3587"/>
      <c r="K553" s="3455"/>
      <c r="L553" s="3456"/>
      <c r="M553" s="3456"/>
      <c r="N553" s="3457"/>
      <c r="O553" s="225"/>
      <c r="P553" s="225"/>
      <c r="DE553" s="818"/>
    </row>
    <row r="554" spans="1:109" s="771" customFormat="1" ht="12" customHeight="1" x14ac:dyDescent="0.15">
      <c r="A554" s="1752"/>
      <c r="B554" s="788"/>
      <c r="C554" s="788"/>
      <c r="D554" s="788"/>
      <c r="E554" s="788"/>
      <c r="F554" s="788"/>
      <c r="G554" s="788"/>
      <c r="H554" s="788"/>
      <c r="I554" s="1752"/>
      <c r="J554" s="3587"/>
      <c r="K554" s="3455"/>
      <c r="L554" s="3456"/>
      <c r="M554" s="3456"/>
      <c r="N554" s="3457"/>
      <c r="DE554" s="818"/>
    </row>
    <row r="555" spans="1:109" s="771" customFormat="1" ht="12" customHeight="1" x14ac:dyDescent="0.15">
      <c r="A555" s="1752"/>
      <c r="B555" s="3465" t="s">
        <v>1242</v>
      </c>
      <c r="C555" s="3465"/>
      <c r="D555" s="3465"/>
      <c r="E555" s="3465"/>
      <c r="F555" s="3465"/>
      <c r="G555" s="3465"/>
      <c r="H555" s="3465"/>
      <c r="I555" s="1770"/>
      <c r="J555" s="3587"/>
      <c r="K555" s="3455"/>
      <c r="L555" s="3456"/>
      <c r="M555" s="3456"/>
      <c r="N555" s="3457"/>
      <c r="DE555" s="818"/>
    </row>
    <row r="556" spans="1:109" s="771" customFormat="1" ht="12" customHeight="1" x14ac:dyDescent="0.15">
      <c r="A556" s="1752"/>
      <c r="B556" s="3465" t="s">
        <v>1241</v>
      </c>
      <c r="C556" s="3465"/>
      <c r="D556" s="3465"/>
      <c r="E556" s="3465"/>
      <c r="F556" s="3465"/>
      <c r="G556" s="3465"/>
      <c r="H556" s="3465"/>
      <c r="I556" s="803"/>
      <c r="J556" s="3587"/>
      <c r="K556" s="3455"/>
      <c r="L556" s="3456"/>
      <c r="M556" s="3456"/>
      <c r="N556" s="3457"/>
      <c r="DE556" s="818"/>
    </row>
    <row r="557" spans="1:109" s="771" customFormat="1" ht="12" customHeight="1" x14ac:dyDescent="0.15">
      <c r="A557" s="790" t="s">
        <v>1223</v>
      </c>
      <c r="B557" s="3466" t="s">
        <v>1240</v>
      </c>
      <c r="C557" s="3466"/>
      <c r="D557" s="3466"/>
      <c r="E557" s="3466"/>
      <c r="F557" s="3466"/>
      <c r="G557" s="3466"/>
      <c r="H557" s="3466"/>
      <c r="I557" s="1770"/>
      <c r="J557" s="3587"/>
      <c r="K557" s="3455"/>
      <c r="L557" s="3456"/>
      <c r="M557" s="3456"/>
      <c r="N557" s="3457"/>
      <c r="DE557" s="818"/>
    </row>
    <row r="558" spans="1:109" s="771" customFormat="1" ht="12" customHeight="1" x14ac:dyDescent="0.15">
      <c r="A558" s="790"/>
      <c r="B558" s="3467"/>
      <c r="C558" s="3467"/>
      <c r="D558" s="3467"/>
      <c r="E558" s="3467"/>
      <c r="F558" s="3467"/>
      <c r="G558" s="3467"/>
      <c r="H558" s="3467"/>
      <c r="I558" s="1770"/>
      <c r="J558" s="3587"/>
      <c r="K558" s="3455"/>
      <c r="L558" s="3456"/>
      <c r="M558" s="3456"/>
      <c r="N558" s="3457"/>
      <c r="DE558" s="818"/>
    </row>
    <row r="559" spans="1:109" s="771" customFormat="1" ht="12" customHeight="1" x14ac:dyDescent="0.15">
      <c r="A559" s="790"/>
      <c r="B559" s="3467"/>
      <c r="C559" s="3467"/>
      <c r="D559" s="3467"/>
      <c r="E559" s="3467"/>
      <c r="F559" s="3467"/>
      <c r="G559" s="3467"/>
      <c r="H559" s="3467"/>
      <c r="I559" s="1770"/>
      <c r="J559" s="3587"/>
      <c r="K559" s="3455"/>
      <c r="L559" s="3456"/>
      <c r="M559" s="3456"/>
      <c r="N559" s="3457"/>
      <c r="DE559" s="818"/>
    </row>
    <row r="560" spans="1:109" s="771" customFormat="1" ht="12" customHeight="1" x14ac:dyDescent="0.15">
      <c r="A560" s="790"/>
      <c r="B560" s="3465"/>
      <c r="C560" s="3465"/>
      <c r="D560" s="3465"/>
      <c r="E560" s="3465"/>
      <c r="F560" s="3465"/>
      <c r="G560" s="3465"/>
      <c r="H560" s="3465"/>
      <c r="I560" s="1770"/>
      <c r="J560" s="3587"/>
      <c r="K560" s="3455"/>
      <c r="L560" s="3456"/>
      <c r="M560" s="3456"/>
      <c r="N560" s="3457"/>
      <c r="DE560" s="818"/>
    </row>
    <row r="561" spans="1:111" s="771" customFormat="1" ht="12" customHeight="1" x14ac:dyDescent="0.15">
      <c r="A561" s="790"/>
      <c r="B561" s="3465" t="s">
        <v>652</v>
      </c>
      <c r="C561" s="3465"/>
      <c r="D561" s="3465"/>
      <c r="E561" s="3465"/>
      <c r="F561" s="3465"/>
      <c r="G561" s="3465"/>
      <c r="H561" s="3465"/>
      <c r="I561" s="1770"/>
      <c r="J561" s="3587"/>
      <c r="K561" s="3455"/>
      <c r="L561" s="3456"/>
      <c r="M561" s="3456"/>
      <c r="N561" s="3457"/>
      <c r="Q561" s="224"/>
      <c r="R561" s="224"/>
      <c r="S561" s="224"/>
      <c r="T561" s="224"/>
      <c r="U561" s="224"/>
      <c r="V561" s="224"/>
      <c r="W561" s="224"/>
      <c r="X561" s="224"/>
      <c r="Y561" s="224"/>
      <c r="Z561" s="224"/>
      <c r="AA561" s="224"/>
      <c r="DE561" s="818"/>
    </row>
    <row r="562" spans="1:111" s="771" customFormat="1" ht="12" customHeight="1" x14ac:dyDescent="0.15">
      <c r="A562" s="790"/>
      <c r="B562" s="3465"/>
      <c r="C562" s="3465"/>
      <c r="D562" s="3465"/>
      <c r="E562" s="3465"/>
      <c r="F562" s="3465"/>
      <c r="G562" s="3465"/>
      <c r="H562" s="3465"/>
      <c r="I562" s="1770"/>
      <c r="J562" s="3588"/>
      <c r="K562" s="3458"/>
      <c r="L562" s="3459"/>
      <c r="M562" s="3459"/>
      <c r="N562" s="3460"/>
      <c r="DE562" s="818"/>
    </row>
    <row r="563" spans="1:111" s="772" customFormat="1" ht="13.5" x14ac:dyDescent="0.15">
      <c r="A563" s="1677" t="s">
        <v>1250</v>
      </c>
      <c r="B563" s="1775"/>
      <c r="C563" s="1775"/>
      <c r="D563" s="1775"/>
      <c r="E563" s="1775"/>
      <c r="F563" s="1775"/>
      <c r="G563" s="1775"/>
      <c r="H563" s="1775"/>
      <c r="I563" s="1775"/>
      <c r="J563" s="1775"/>
      <c r="K563" s="1775"/>
      <c r="L563" s="1775"/>
      <c r="M563" s="1775"/>
      <c r="N563" s="1775"/>
      <c r="DE563" s="830"/>
    </row>
    <row r="564" spans="1:111" s="771" customFormat="1" ht="12" customHeight="1" x14ac:dyDescent="0.15">
      <c r="A564" s="3545" t="s">
        <v>576</v>
      </c>
      <c r="B564" s="3546"/>
      <c r="C564" s="3389"/>
      <c r="D564" s="3390"/>
      <c r="E564" s="3545" t="s">
        <v>575</v>
      </c>
      <c r="F564" s="3546"/>
      <c r="G564" s="3386"/>
      <c r="H564" s="3416"/>
      <c r="I564" s="3547"/>
      <c r="J564" s="3548"/>
      <c r="K564" s="1758" t="s">
        <v>1214</v>
      </c>
      <c r="L564" s="3386"/>
      <c r="M564" s="3416"/>
      <c r="N564" s="3387"/>
      <c r="DE564" s="818"/>
    </row>
    <row r="565" spans="1:111" s="771" customFormat="1" ht="12" customHeight="1" x14ac:dyDescent="0.15">
      <c r="A565" s="3538">
        <v>1</v>
      </c>
      <c r="B565" s="3540" t="s">
        <v>1249</v>
      </c>
      <c r="C565" s="3540"/>
      <c r="D565" s="3540"/>
      <c r="E565" s="3540"/>
      <c r="F565" s="3540"/>
      <c r="G565" s="3538" t="s">
        <v>1248</v>
      </c>
      <c r="H565" s="3538"/>
      <c r="I565" s="3541" t="s">
        <v>1247</v>
      </c>
      <c r="J565" s="3541"/>
      <c r="K565" s="3541"/>
      <c r="L565" s="3541"/>
      <c r="M565" s="3541"/>
      <c r="N565" s="3541"/>
      <c r="DE565" s="818"/>
    </row>
    <row r="566" spans="1:111" s="771" customFormat="1" ht="12" customHeight="1" x14ac:dyDescent="0.15">
      <c r="A566" s="3539"/>
      <c r="B566" s="3542"/>
      <c r="C566" s="3542"/>
      <c r="D566" s="3542"/>
      <c r="E566" s="3542"/>
      <c r="F566" s="3542"/>
      <c r="G566" s="3542"/>
      <c r="H566" s="3542"/>
      <c r="I566" s="3543"/>
      <c r="J566" s="3544"/>
      <c r="K566" s="3544"/>
      <c r="L566" s="3544"/>
      <c r="M566" s="3544"/>
      <c r="N566" s="1108" t="s">
        <v>1763</v>
      </c>
      <c r="O566" s="758"/>
      <c r="P566" s="770"/>
      <c r="DE566" s="818"/>
    </row>
    <row r="567" spans="1:111" s="771" customFormat="1" ht="12" customHeight="1" x14ac:dyDescent="0.15">
      <c r="A567" s="3582"/>
      <c r="B567" s="3583"/>
      <c r="C567" s="3583"/>
      <c r="D567" s="3583"/>
      <c r="E567" s="3583"/>
      <c r="F567" s="3583"/>
      <c r="G567" s="3583"/>
      <c r="H567" s="3583"/>
      <c r="I567" s="3583"/>
      <c r="J567" s="3583"/>
      <c r="K567" s="3583"/>
      <c r="L567" s="3583"/>
      <c r="M567" s="3583"/>
      <c r="N567" s="3584"/>
      <c r="DE567" s="818"/>
    </row>
    <row r="568" spans="1:111" s="771" customFormat="1" ht="12" customHeight="1" x14ac:dyDescent="0.15">
      <c r="A568" s="3541">
        <v>2</v>
      </c>
      <c r="B568" s="3546" t="s">
        <v>1235</v>
      </c>
      <c r="C568" s="3541"/>
      <c r="D568" s="3541"/>
      <c r="E568" s="3541"/>
      <c r="F568" s="3541"/>
      <c r="G568" s="3541"/>
      <c r="H568" s="3541"/>
      <c r="I568" s="3541"/>
      <c r="J568" s="3541"/>
      <c r="K568" s="3541"/>
      <c r="L568" s="3541"/>
      <c r="M568" s="3541" t="s">
        <v>1231</v>
      </c>
      <c r="N568" s="3553"/>
      <c r="DE568" s="818"/>
    </row>
    <row r="569" spans="1:111" s="771" customFormat="1" ht="12" customHeight="1" x14ac:dyDescent="0.15">
      <c r="A569" s="3541"/>
      <c r="B569" s="1759" t="s">
        <v>54</v>
      </c>
      <c r="C569" s="3541" t="s">
        <v>1234</v>
      </c>
      <c r="D569" s="3541"/>
      <c r="E569" s="3541"/>
      <c r="F569" s="1758" t="s">
        <v>1233</v>
      </c>
      <c r="G569" s="3541" t="s">
        <v>1244</v>
      </c>
      <c r="H569" s="3541"/>
      <c r="I569" s="3541" t="s">
        <v>579</v>
      </c>
      <c r="J569" s="3541"/>
      <c r="K569" s="3541"/>
      <c r="L569" s="1758" t="s">
        <v>578</v>
      </c>
      <c r="M569" s="3541"/>
      <c r="N569" s="3553"/>
      <c r="DE569" s="818"/>
      <c r="DF569" s="772" t="str">
        <f>IF(COUNTA(B570:N579)&gt;0,DG569,"")</f>
        <v/>
      </c>
      <c r="DG569" s="771">
        <v>17</v>
      </c>
    </row>
    <row r="570" spans="1:111" s="771" customFormat="1" ht="12" customHeight="1" x14ac:dyDescent="0.15">
      <c r="A570" s="3541"/>
      <c r="B570" s="1774"/>
      <c r="C570" s="3554"/>
      <c r="D570" s="3554"/>
      <c r="E570" s="3554"/>
      <c r="F570" s="1757"/>
      <c r="G570" s="3506"/>
      <c r="H570" s="3506"/>
      <c r="I570" s="3506"/>
      <c r="J570" s="3506"/>
      <c r="K570" s="3506"/>
      <c r="L570" s="1756"/>
      <c r="M570" s="3505"/>
      <c r="N570" s="3505"/>
      <c r="O570" s="1740" t="s">
        <v>6302</v>
      </c>
      <c r="DE570" s="818"/>
    </row>
    <row r="571" spans="1:111" s="771" customFormat="1" ht="12" customHeight="1" x14ac:dyDescent="0.15">
      <c r="A571" s="3541"/>
      <c r="B571" s="1713"/>
      <c r="C571" s="3589"/>
      <c r="D571" s="3589"/>
      <c r="E571" s="3589"/>
      <c r="F571" s="1767"/>
      <c r="G571" s="3580"/>
      <c r="H571" s="3580"/>
      <c r="I571" s="3580"/>
      <c r="J571" s="3580"/>
      <c r="K571" s="3580"/>
      <c r="L571" s="1767"/>
      <c r="M571" s="3581"/>
      <c r="N571" s="3581"/>
      <c r="O571" s="1740" t="s">
        <v>6301</v>
      </c>
      <c r="DE571" s="818"/>
    </row>
    <row r="572" spans="1:111" s="771" customFormat="1" ht="12" customHeight="1" x14ac:dyDescent="0.15">
      <c r="A572" s="3541"/>
      <c r="B572" s="1765"/>
      <c r="C572" s="3596"/>
      <c r="D572" s="3596"/>
      <c r="E572" s="3596"/>
      <c r="F572" s="1754"/>
      <c r="G572" s="3491"/>
      <c r="H572" s="3491"/>
      <c r="I572" s="3491"/>
      <c r="J572" s="3491"/>
      <c r="K572" s="3491"/>
      <c r="L572" s="1754"/>
      <c r="M572" s="3490"/>
      <c r="N572" s="3490"/>
      <c r="O572" s="1739"/>
      <c r="DE572" s="818"/>
    </row>
    <row r="573" spans="1:111" s="771" customFormat="1" ht="12" customHeight="1" x14ac:dyDescent="0.15">
      <c r="A573" s="3541"/>
      <c r="B573" s="1765"/>
      <c r="C573" s="3596"/>
      <c r="D573" s="3596"/>
      <c r="E573" s="3596"/>
      <c r="F573" s="1754"/>
      <c r="G573" s="3491"/>
      <c r="H573" s="3491"/>
      <c r="I573" s="3491"/>
      <c r="J573" s="3491"/>
      <c r="K573" s="3491"/>
      <c r="L573" s="1754"/>
      <c r="M573" s="3490"/>
      <c r="N573" s="3490"/>
      <c r="O573" s="1739" t="s">
        <v>6285</v>
      </c>
      <c r="DE573" s="818"/>
    </row>
    <row r="574" spans="1:111" s="771" customFormat="1" ht="12" customHeight="1" x14ac:dyDescent="0.15">
      <c r="A574" s="3541"/>
      <c r="B574" s="1765"/>
      <c r="C574" s="3596"/>
      <c r="D574" s="3596"/>
      <c r="E574" s="3596"/>
      <c r="F574" s="1754"/>
      <c r="G574" s="3491"/>
      <c r="H574" s="3491"/>
      <c r="I574" s="3491"/>
      <c r="J574" s="3491"/>
      <c r="K574" s="3491"/>
      <c r="L574" s="1754"/>
      <c r="M574" s="3490"/>
      <c r="N574" s="3490"/>
      <c r="O574" s="1739" t="s">
        <v>6286</v>
      </c>
      <c r="DE574" s="818"/>
    </row>
    <row r="575" spans="1:111" s="771" customFormat="1" ht="12" customHeight="1" x14ac:dyDescent="0.15">
      <c r="A575" s="3541"/>
      <c r="B575" s="1764"/>
      <c r="C575" s="3559"/>
      <c r="D575" s="3560"/>
      <c r="E575" s="3561"/>
      <c r="F575" s="1721"/>
      <c r="G575" s="3562"/>
      <c r="H575" s="3563"/>
      <c r="I575" s="3562"/>
      <c r="J575" s="3590"/>
      <c r="K575" s="3563"/>
      <c r="L575" s="1721"/>
      <c r="M575" s="3591"/>
      <c r="N575" s="3592"/>
      <c r="O575" s="1739" t="s">
        <v>6287</v>
      </c>
      <c r="DE575" s="818"/>
    </row>
    <row r="576" spans="1:111" s="771" customFormat="1" ht="12" customHeight="1" x14ac:dyDescent="0.15">
      <c r="A576" s="3541"/>
      <c r="B576" s="1765"/>
      <c r="C576" s="3593"/>
      <c r="D576" s="3594"/>
      <c r="E576" s="3595"/>
      <c r="F576" s="1754"/>
      <c r="G576" s="3487"/>
      <c r="H576" s="3489"/>
      <c r="I576" s="3487"/>
      <c r="J576" s="3488"/>
      <c r="K576" s="3489"/>
      <c r="L576" s="1754"/>
      <c r="M576" s="3557"/>
      <c r="N576" s="3558"/>
      <c r="DE576" s="818"/>
    </row>
    <row r="577" spans="1:109" s="771" customFormat="1" ht="12" customHeight="1" x14ac:dyDescent="0.15">
      <c r="A577" s="3541"/>
      <c r="B577" s="1764"/>
      <c r="C577" s="3559"/>
      <c r="D577" s="3560"/>
      <c r="E577" s="3561"/>
      <c r="F577" s="1721"/>
      <c r="G577" s="3562"/>
      <c r="H577" s="3563"/>
      <c r="I577" s="3562"/>
      <c r="J577" s="3590"/>
      <c r="K577" s="3563"/>
      <c r="L577" s="1721"/>
      <c r="M577" s="3591"/>
      <c r="N577" s="3592"/>
      <c r="DE577" s="818"/>
    </row>
    <row r="578" spans="1:109" s="771" customFormat="1" ht="12" customHeight="1" x14ac:dyDescent="0.15">
      <c r="A578" s="3541"/>
      <c r="B578" s="1765"/>
      <c r="C578" s="3593"/>
      <c r="D578" s="3594"/>
      <c r="E578" s="3595"/>
      <c r="F578" s="1754"/>
      <c r="G578" s="3487"/>
      <c r="H578" s="3489"/>
      <c r="I578" s="3487"/>
      <c r="J578" s="3488"/>
      <c r="K578" s="3489"/>
      <c r="L578" s="1754"/>
      <c r="M578" s="3557"/>
      <c r="N578" s="3558"/>
      <c r="DE578" s="818"/>
    </row>
    <row r="579" spans="1:109" s="771" customFormat="1" ht="12" customHeight="1" x14ac:dyDescent="0.15">
      <c r="A579" s="3541"/>
      <c r="B579" s="1750"/>
      <c r="C579" s="3555"/>
      <c r="D579" s="3555"/>
      <c r="E579" s="3556"/>
      <c r="F579" s="1720"/>
      <c r="G579" s="3431"/>
      <c r="H579" s="3537"/>
      <c r="I579" s="3431"/>
      <c r="J579" s="3429"/>
      <c r="K579" s="3537"/>
      <c r="L579" s="1720"/>
      <c r="M579" s="3427"/>
      <c r="N579" s="3428"/>
      <c r="DE579" s="818"/>
    </row>
    <row r="580" spans="1:109" s="771" customFormat="1" ht="12" customHeight="1" x14ac:dyDescent="0.15">
      <c r="A580" s="3577"/>
      <c r="B580" s="3578"/>
      <c r="C580" s="3578"/>
      <c r="D580" s="3578"/>
      <c r="E580" s="3578"/>
      <c r="F580" s="3578"/>
      <c r="G580" s="3578"/>
      <c r="H580" s="3578"/>
      <c r="I580" s="3578"/>
      <c r="J580" s="3578"/>
      <c r="K580" s="3578"/>
      <c r="L580" s="3578"/>
      <c r="M580" s="3578"/>
      <c r="N580" s="3579"/>
      <c r="DE580" s="818"/>
    </row>
    <row r="581" spans="1:109" s="771" customFormat="1" ht="12" customHeight="1" x14ac:dyDescent="0.15">
      <c r="A581" s="3549">
        <v>3</v>
      </c>
      <c r="B581" s="3549" t="s">
        <v>1246</v>
      </c>
      <c r="C581" s="3549"/>
      <c r="D581" s="3549"/>
      <c r="E581" s="3549"/>
      <c r="F581" s="3549"/>
      <c r="G581" s="3549"/>
      <c r="H581" s="3549"/>
      <c r="I581" s="3549"/>
      <c r="J581" s="3549"/>
      <c r="K581" s="3549"/>
      <c r="L581" s="3549"/>
      <c r="M581" s="3549" t="s">
        <v>1231</v>
      </c>
      <c r="N581" s="3564"/>
      <c r="DE581" s="818"/>
    </row>
    <row r="582" spans="1:109" s="771" customFormat="1" ht="12" customHeight="1" x14ac:dyDescent="0.15">
      <c r="A582" s="3549"/>
      <c r="B582" s="3393" t="s">
        <v>1245</v>
      </c>
      <c r="C582" s="3394"/>
      <c r="D582" s="3394"/>
      <c r="E582" s="3394"/>
      <c r="F582" s="3417"/>
      <c r="G582" s="3549" t="s">
        <v>1244</v>
      </c>
      <c r="H582" s="3549"/>
      <c r="I582" s="3549" t="s">
        <v>579</v>
      </c>
      <c r="J582" s="3549"/>
      <c r="K582" s="3549"/>
      <c r="L582" s="1760" t="s">
        <v>578</v>
      </c>
      <c r="M582" s="3549"/>
      <c r="N582" s="3564"/>
      <c r="DE582" s="818"/>
    </row>
    <row r="583" spans="1:109" s="771" customFormat="1" ht="12" customHeight="1" x14ac:dyDescent="0.15">
      <c r="A583" s="3549"/>
      <c r="B583" s="3462"/>
      <c r="C583" s="3533"/>
      <c r="D583" s="3533"/>
      <c r="E583" s="3533"/>
      <c r="F583" s="3550"/>
      <c r="G583" s="3551"/>
      <c r="H583" s="3551"/>
      <c r="I583" s="3551"/>
      <c r="J583" s="3551"/>
      <c r="K583" s="3551"/>
      <c r="L583" s="1761"/>
      <c r="M583" s="3552"/>
      <c r="N583" s="3552"/>
      <c r="DE583" s="818"/>
    </row>
    <row r="584" spans="1:109" s="771" customFormat="1" ht="12" customHeight="1" x14ac:dyDescent="0.15">
      <c r="A584" s="1762"/>
      <c r="B584" s="1762"/>
      <c r="C584" s="3574"/>
      <c r="D584" s="3574"/>
      <c r="E584" s="3574"/>
      <c r="F584" s="1762"/>
      <c r="G584" s="3574"/>
      <c r="H584" s="3574"/>
      <c r="I584" s="3574"/>
      <c r="J584" s="3574"/>
      <c r="K584" s="3574"/>
      <c r="L584" s="1762"/>
      <c r="M584" s="3575"/>
      <c r="N584" s="3576"/>
      <c r="DE584" s="818"/>
    </row>
    <row r="585" spans="1:109" s="771" customFormat="1" ht="12" customHeight="1" x14ac:dyDescent="0.15">
      <c r="A585" s="1752"/>
      <c r="B585" s="3445"/>
      <c r="C585" s="3445"/>
      <c r="D585" s="3445"/>
      <c r="E585" s="3445"/>
      <c r="F585" s="3445"/>
      <c r="G585" s="3445"/>
      <c r="H585" s="3445"/>
      <c r="I585" s="1752"/>
      <c r="J585" s="1752"/>
      <c r="K585" s="1752"/>
      <c r="L585" s="1752"/>
      <c r="M585" s="1752"/>
      <c r="N585" s="793"/>
      <c r="DE585" s="818"/>
    </row>
    <row r="586" spans="1:109" s="771" customFormat="1" ht="21" customHeight="1" x14ac:dyDescent="0.15">
      <c r="A586" s="3421">
        <v>4</v>
      </c>
      <c r="B586" s="3565" t="s">
        <v>1227</v>
      </c>
      <c r="C586" s="3566"/>
      <c r="D586" s="3567"/>
      <c r="E586" s="3443" t="s">
        <v>1226</v>
      </c>
      <c r="F586" s="3444"/>
      <c r="G586" s="3445"/>
      <c r="H586" s="3445"/>
      <c r="I586" s="802"/>
      <c r="J586" s="1748">
        <v>5</v>
      </c>
      <c r="K586" s="3585" t="s">
        <v>1243</v>
      </c>
      <c r="L586" s="3569"/>
      <c r="M586" s="3569"/>
      <c r="N586" s="3570"/>
      <c r="DE586" s="818"/>
    </row>
    <row r="587" spans="1:109" s="771" customFormat="1" ht="12" customHeight="1" x14ac:dyDescent="0.15">
      <c r="A587" s="3422"/>
      <c r="B587" s="3386"/>
      <c r="C587" s="3416"/>
      <c r="D587" s="3387"/>
      <c r="E587" s="3386"/>
      <c r="F587" s="3387"/>
      <c r="G587" s="3445"/>
      <c r="H587" s="3445"/>
      <c r="I587" s="793"/>
      <c r="J587" s="3586"/>
      <c r="K587" s="3571"/>
      <c r="L587" s="3572"/>
      <c r="M587" s="3572"/>
      <c r="N587" s="3573"/>
      <c r="DE587" s="818"/>
    </row>
    <row r="588" spans="1:109" s="771" customFormat="1" ht="12" customHeight="1" x14ac:dyDescent="0.15">
      <c r="A588" s="1752"/>
      <c r="B588" s="1751"/>
      <c r="C588" s="1751"/>
      <c r="D588" s="1751"/>
      <c r="E588" s="1751"/>
      <c r="F588" s="1751"/>
      <c r="G588" s="3445"/>
      <c r="H588" s="3445"/>
      <c r="I588" s="1752"/>
      <c r="J588" s="3587"/>
      <c r="K588" s="3455"/>
      <c r="L588" s="3456"/>
      <c r="M588" s="3456"/>
      <c r="N588" s="3457"/>
      <c r="O588" s="225"/>
      <c r="P588" s="225"/>
      <c r="DE588" s="818"/>
    </row>
    <row r="589" spans="1:109" s="771" customFormat="1" ht="12" customHeight="1" x14ac:dyDescent="0.15">
      <c r="A589" s="1752"/>
      <c r="B589" s="788"/>
      <c r="C589" s="788"/>
      <c r="D589" s="788"/>
      <c r="E589" s="788"/>
      <c r="F589" s="788"/>
      <c r="G589" s="788"/>
      <c r="H589" s="788"/>
      <c r="I589" s="1752"/>
      <c r="J589" s="3587"/>
      <c r="K589" s="3455"/>
      <c r="L589" s="3456"/>
      <c r="M589" s="3456"/>
      <c r="N589" s="3457"/>
      <c r="DE589" s="818"/>
    </row>
    <row r="590" spans="1:109" s="771" customFormat="1" ht="12" customHeight="1" x14ac:dyDescent="0.15">
      <c r="A590" s="1752"/>
      <c r="B590" s="3465" t="s">
        <v>1242</v>
      </c>
      <c r="C590" s="3465"/>
      <c r="D590" s="3465"/>
      <c r="E590" s="3465"/>
      <c r="F590" s="3465"/>
      <c r="G590" s="3465"/>
      <c r="H590" s="3465"/>
      <c r="I590" s="1770"/>
      <c r="J590" s="3587"/>
      <c r="K590" s="3455"/>
      <c r="L590" s="3456"/>
      <c r="M590" s="3456"/>
      <c r="N590" s="3457"/>
      <c r="DE590" s="818"/>
    </row>
    <row r="591" spans="1:109" s="771" customFormat="1" ht="12" customHeight="1" x14ac:dyDescent="0.15">
      <c r="A591" s="1752"/>
      <c r="B591" s="3465" t="s">
        <v>1241</v>
      </c>
      <c r="C591" s="3465"/>
      <c r="D591" s="3465"/>
      <c r="E591" s="3465"/>
      <c r="F591" s="3465"/>
      <c r="G591" s="3465"/>
      <c r="H591" s="3465"/>
      <c r="I591" s="803"/>
      <c r="J591" s="3587"/>
      <c r="K591" s="3455"/>
      <c r="L591" s="3456"/>
      <c r="M591" s="3456"/>
      <c r="N591" s="3457"/>
      <c r="DE591" s="818"/>
    </row>
    <row r="592" spans="1:109" s="771" customFormat="1" ht="12" customHeight="1" x14ac:dyDescent="0.15">
      <c r="A592" s="790" t="s">
        <v>1223</v>
      </c>
      <c r="B592" s="3466" t="s">
        <v>1240</v>
      </c>
      <c r="C592" s="3466"/>
      <c r="D592" s="3466"/>
      <c r="E592" s="3466"/>
      <c r="F592" s="3466"/>
      <c r="G592" s="3466"/>
      <c r="H592" s="3466"/>
      <c r="I592" s="1770"/>
      <c r="J592" s="3587"/>
      <c r="K592" s="3455"/>
      <c r="L592" s="3456"/>
      <c r="M592" s="3456"/>
      <c r="N592" s="3457"/>
      <c r="DE592" s="818"/>
    </row>
    <row r="593" spans="1:111" s="771" customFormat="1" ht="12" customHeight="1" x14ac:dyDescent="0.15">
      <c r="A593" s="790"/>
      <c r="B593" s="3467"/>
      <c r="C593" s="3467"/>
      <c r="D593" s="3467"/>
      <c r="E593" s="3467"/>
      <c r="F593" s="3467"/>
      <c r="G593" s="3467"/>
      <c r="H593" s="3467"/>
      <c r="I593" s="1770"/>
      <c r="J593" s="3587"/>
      <c r="K593" s="3455"/>
      <c r="L593" s="3456"/>
      <c r="M593" s="3456"/>
      <c r="N593" s="3457"/>
      <c r="DE593" s="818"/>
    </row>
    <row r="594" spans="1:111" s="771" customFormat="1" ht="12" customHeight="1" x14ac:dyDescent="0.15">
      <c r="A594" s="790"/>
      <c r="B594" s="3467"/>
      <c r="C594" s="3467"/>
      <c r="D594" s="3467"/>
      <c r="E594" s="3467"/>
      <c r="F594" s="3467"/>
      <c r="G594" s="3467"/>
      <c r="H594" s="3467"/>
      <c r="I594" s="1770"/>
      <c r="J594" s="3587"/>
      <c r="K594" s="3455"/>
      <c r="L594" s="3456"/>
      <c r="M594" s="3456"/>
      <c r="N594" s="3457"/>
      <c r="DE594" s="818"/>
    </row>
    <row r="595" spans="1:111" s="771" customFormat="1" ht="12" customHeight="1" x14ac:dyDescent="0.15">
      <c r="A595" s="790"/>
      <c r="B595" s="3465"/>
      <c r="C595" s="3465"/>
      <c r="D595" s="3465"/>
      <c r="E595" s="3465"/>
      <c r="F595" s="3465"/>
      <c r="G595" s="3465"/>
      <c r="H595" s="3465"/>
      <c r="I595" s="1770"/>
      <c r="J595" s="3587"/>
      <c r="K595" s="3455"/>
      <c r="L595" s="3456"/>
      <c r="M595" s="3456"/>
      <c r="N595" s="3457"/>
      <c r="DE595" s="818"/>
    </row>
    <row r="596" spans="1:111" s="771" customFormat="1" ht="12" customHeight="1" x14ac:dyDescent="0.15">
      <c r="A596" s="790"/>
      <c r="B596" s="3465" t="s">
        <v>652</v>
      </c>
      <c r="C596" s="3465"/>
      <c r="D596" s="3465"/>
      <c r="E596" s="3465"/>
      <c r="F596" s="3465"/>
      <c r="G596" s="3465"/>
      <c r="H596" s="3465"/>
      <c r="I596" s="1770"/>
      <c r="J596" s="3587"/>
      <c r="K596" s="3455"/>
      <c r="L596" s="3456"/>
      <c r="M596" s="3456"/>
      <c r="N596" s="3457"/>
      <c r="Q596" s="224"/>
      <c r="R596" s="224"/>
      <c r="S596" s="224"/>
      <c r="T596" s="224"/>
      <c r="U596" s="224"/>
      <c r="V596" s="224"/>
      <c r="W596" s="224"/>
      <c r="X596" s="224"/>
      <c r="Y596" s="224"/>
      <c r="Z596" s="224"/>
      <c r="AA596" s="224"/>
      <c r="DE596" s="818"/>
    </row>
    <row r="597" spans="1:111" s="771" customFormat="1" ht="12" customHeight="1" x14ac:dyDescent="0.15">
      <c r="A597" s="790"/>
      <c r="B597" s="3465"/>
      <c r="C597" s="3465"/>
      <c r="D597" s="3465"/>
      <c r="E597" s="3465"/>
      <c r="F597" s="3465"/>
      <c r="G597" s="3465"/>
      <c r="H597" s="3465"/>
      <c r="I597" s="1770"/>
      <c r="J597" s="3588"/>
      <c r="K597" s="3458"/>
      <c r="L597" s="3459"/>
      <c r="M597" s="3459"/>
      <c r="N597" s="3460"/>
      <c r="DE597" s="818"/>
    </row>
    <row r="598" spans="1:111" s="772" customFormat="1" ht="13.5" x14ac:dyDescent="0.15">
      <c r="A598" s="1677" t="s">
        <v>1250</v>
      </c>
      <c r="B598" s="1775"/>
      <c r="C598" s="1775"/>
      <c r="D598" s="1775"/>
      <c r="E598" s="1775"/>
      <c r="F598" s="1775"/>
      <c r="G598" s="1775"/>
      <c r="H598" s="1775"/>
      <c r="I598" s="1775"/>
      <c r="J598" s="1775"/>
      <c r="K598" s="1775"/>
      <c r="L598" s="1775"/>
      <c r="M598" s="1775"/>
      <c r="N598" s="1775"/>
      <c r="DE598" s="830"/>
    </row>
    <row r="599" spans="1:111" s="771" customFormat="1" ht="12" customHeight="1" x14ac:dyDescent="0.15">
      <c r="A599" s="3545" t="s">
        <v>576</v>
      </c>
      <c r="B599" s="3546"/>
      <c r="C599" s="3389"/>
      <c r="D599" s="3390"/>
      <c r="E599" s="3545" t="s">
        <v>575</v>
      </c>
      <c r="F599" s="3546"/>
      <c r="G599" s="3386"/>
      <c r="H599" s="3416"/>
      <c r="I599" s="3547"/>
      <c r="J599" s="3548"/>
      <c r="K599" s="1758" t="s">
        <v>1214</v>
      </c>
      <c r="L599" s="3386"/>
      <c r="M599" s="3416"/>
      <c r="N599" s="3387"/>
      <c r="DE599" s="818"/>
    </row>
    <row r="600" spans="1:111" s="771" customFormat="1" ht="12" customHeight="1" x14ac:dyDescent="0.15">
      <c r="A600" s="3538">
        <v>1</v>
      </c>
      <c r="B600" s="3540" t="s">
        <v>1249</v>
      </c>
      <c r="C600" s="3540"/>
      <c r="D600" s="3540"/>
      <c r="E600" s="3540"/>
      <c r="F600" s="3540"/>
      <c r="G600" s="3538" t="s">
        <v>1248</v>
      </c>
      <c r="H600" s="3538"/>
      <c r="I600" s="3541" t="s">
        <v>1247</v>
      </c>
      <c r="J600" s="3541"/>
      <c r="K600" s="3541"/>
      <c r="L600" s="3541"/>
      <c r="M600" s="3541"/>
      <c r="N600" s="3541"/>
      <c r="DE600" s="818"/>
    </row>
    <row r="601" spans="1:111" s="771" customFormat="1" ht="12" customHeight="1" x14ac:dyDescent="0.15">
      <c r="A601" s="3539"/>
      <c r="B601" s="3542"/>
      <c r="C601" s="3542"/>
      <c r="D601" s="3542"/>
      <c r="E601" s="3542"/>
      <c r="F601" s="3542"/>
      <c r="G601" s="3542"/>
      <c r="H601" s="3542"/>
      <c r="I601" s="3543"/>
      <c r="J601" s="3544"/>
      <c r="K601" s="3544"/>
      <c r="L601" s="3544"/>
      <c r="M601" s="3544"/>
      <c r="N601" s="1108" t="s">
        <v>1763</v>
      </c>
      <c r="O601" s="758"/>
      <c r="P601" s="770"/>
      <c r="DE601" s="818"/>
    </row>
    <row r="602" spans="1:111" s="771" customFormat="1" ht="12" customHeight="1" x14ac:dyDescent="0.15">
      <c r="A602" s="3582"/>
      <c r="B602" s="3583"/>
      <c r="C602" s="3583"/>
      <c r="D602" s="3583"/>
      <c r="E602" s="3583"/>
      <c r="F602" s="3583"/>
      <c r="G602" s="3583"/>
      <c r="H602" s="3583"/>
      <c r="I602" s="3583"/>
      <c r="J602" s="3583"/>
      <c r="K602" s="3583"/>
      <c r="L602" s="3583"/>
      <c r="M602" s="3583"/>
      <c r="N602" s="3584"/>
      <c r="DE602" s="818"/>
    </row>
    <row r="603" spans="1:111" s="771" customFormat="1" ht="12" customHeight="1" x14ac:dyDescent="0.15">
      <c r="A603" s="3541">
        <v>2</v>
      </c>
      <c r="B603" s="3546" t="s">
        <v>1235</v>
      </c>
      <c r="C603" s="3541"/>
      <c r="D603" s="3541"/>
      <c r="E603" s="3541"/>
      <c r="F603" s="3541"/>
      <c r="G603" s="3541"/>
      <c r="H603" s="3541"/>
      <c r="I603" s="3541"/>
      <c r="J603" s="3541"/>
      <c r="K603" s="3541"/>
      <c r="L603" s="3541"/>
      <c r="M603" s="3541" t="s">
        <v>1231</v>
      </c>
      <c r="N603" s="3553"/>
      <c r="DE603" s="818"/>
    </row>
    <row r="604" spans="1:111" s="771" customFormat="1" ht="12" customHeight="1" x14ac:dyDescent="0.15">
      <c r="A604" s="3541"/>
      <c r="B604" s="1759" t="s">
        <v>54</v>
      </c>
      <c r="C604" s="3541" t="s">
        <v>1234</v>
      </c>
      <c r="D604" s="3541"/>
      <c r="E604" s="3541"/>
      <c r="F604" s="1758" t="s">
        <v>1233</v>
      </c>
      <c r="G604" s="3541" t="s">
        <v>1244</v>
      </c>
      <c r="H604" s="3541"/>
      <c r="I604" s="3541" t="s">
        <v>579</v>
      </c>
      <c r="J604" s="3541"/>
      <c r="K604" s="3541"/>
      <c r="L604" s="1758" t="s">
        <v>578</v>
      </c>
      <c r="M604" s="3541"/>
      <c r="N604" s="3553"/>
      <c r="DE604" s="818"/>
      <c r="DF604" s="772" t="str">
        <f>IF(COUNTA(B605:N614)&gt;0,DG604,"")</f>
        <v/>
      </c>
      <c r="DG604" s="771">
        <v>18</v>
      </c>
    </row>
    <row r="605" spans="1:111" s="771" customFormat="1" ht="12" customHeight="1" x14ac:dyDescent="0.15">
      <c r="A605" s="3541"/>
      <c r="B605" s="1774"/>
      <c r="C605" s="3554"/>
      <c r="D605" s="3554"/>
      <c r="E605" s="3554"/>
      <c r="F605" s="1757"/>
      <c r="G605" s="3506"/>
      <c r="H605" s="3506"/>
      <c r="I605" s="3506"/>
      <c r="J605" s="3506"/>
      <c r="K605" s="3506"/>
      <c r="L605" s="1756"/>
      <c r="M605" s="3505"/>
      <c r="N605" s="3505"/>
      <c r="O605" s="1740" t="s">
        <v>6302</v>
      </c>
      <c r="DE605" s="818"/>
    </row>
    <row r="606" spans="1:111" s="771" customFormat="1" ht="12" customHeight="1" x14ac:dyDescent="0.15">
      <c r="A606" s="3541"/>
      <c r="B606" s="1713"/>
      <c r="C606" s="3589"/>
      <c r="D606" s="3589"/>
      <c r="E606" s="3589"/>
      <c r="F606" s="1767"/>
      <c r="G606" s="3580"/>
      <c r="H606" s="3580"/>
      <c r="I606" s="3580"/>
      <c r="J606" s="3580"/>
      <c r="K606" s="3580"/>
      <c r="L606" s="1767"/>
      <c r="M606" s="3581"/>
      <c r="N606" s="3581"/>
      <c r="O606" s="1740" t="s">
        <v>6301</v>
      </c>
      <c r="DE606" s="818"/>
    </row>
    <row r="607" spans="1:111" s="771" customFormat="1" ht="12" customHeight="1" x14ac:dyDescent="0.15">
      <c r="A607" s="3541"/>
      <c r="B607" s="1765"/>
      <c r="C607" s="3596"/>
      <c r="D607" s="3596"/>
      <c r="E607" s="3596"/>
      <c r="F607" s="1754"/>
      <c r="G607" s="3491"/>
      <c r="H607" s="3491"/>
      <c r="I607" s="3491"/>
      <c r="J607" s="3491"/>
      <c r="K607" s="3491"/>
      <c r="L607" s="1754"/>
      <c r="M607" s="3490"/>
      <c r="N607" s="3490"/>
      <c r="O607" s="1739"/>
      <c r="DE607" s="818"/>
    </row>
    <row r="608" spans="1:111" s="771" customFormat="1" ht="12" customHeight="1" x14ac:dyDescent="0.15">
      <c r="A608" s="3541"/>
      <c r="B608" s="1765"/>
      <c r="C608" s="3596"/>
      <c r="D608" s="3596"/>
      <c r="E608" s="3596"/>
      <c r="F608" s="1754"/>
      <c r="G608" s="3491"/>
      <c r="H608" s="3491"/>
      <c r="I608" s="3491"/>
      <c r="J608" s="3491"/>
      <c r="K608" s="3491"/>
      <c r="L608" s="1754"/>
      <c r="M608" s="3490"/>
      <c r="N608" s="3490"/>
      <c r="O608" s="1739" t="s">
        <v>6285</v>
      </c>
      <c r="DE608" s="818"/>
    </row>
    <row r="609" spans="1:109" s="771" customFormat="1" ht="12" customHeight="1" x14ac:dyDescent="0.15">
      <c r="A609" s="3541"/>
      <c r="B609" s="1765"/>
      <c r="C609" s="3596"/>
      <c r="D609" s="3596"/>
      <c r="E609" s="3596"/>
      <c r="F609" s="1754"/>
      <c r="G609" s="3491"/>
      <c r="H609" s="3491"/>
      <c r="I609" s="3491"/>
      <c r="J609" s="3491"/>
      <c r="K609" s="3491"/>
      <c r="L609" s="1754"/>
      <c r="M609" s="3490"/>
      <c r="N609" s="3490"/>
      <c r="O609" s="1739" t="s">
        <v>6286</v>
      </c>
      <c r="DE609" s="818"/>
    </row>
    <row r="610" spans="1:109" s="771" customFormat="1" ht="12" customHeight="1" x14ac:dyDescent="0.15">
      <c r="A610" s="3541"/>
      <c r="B610" s="1764"/>
      <c r="C610" s="3559"/>
      <c r="D610" s="3560"/>
      <c r="E610" s="3561"/>
      <c r="F610" s="1721"/>
      <c r="G610" s="3562"/>
      <c r="H610" s="3563"/>
      <c r="I610" s="3562"/>
      <c r="J610" s="3590"/>
      <c r="K610" s="3563"/>
      <c r="L610" s="1721"/>
      <c r="M610" s="3591"/>
      <c r="N610" s="3592"/>
      <c r="O610" s="1739" t="s">
        <v>6287</v>
      </c>
      <c r="DE610" s="818"/>
    </row>
    <row r="611" spans="1:109" s="771" customFormat="1" ht="12" customHeight="1" x14ac:dyDescent="0.15">
      <c r="A611" s="3541"/>
      <c r="B611" s="1765"/>
      <c r="C611" s="3593"/>
      <c r="D611" s="3594"/>
      <c r="E611" s="3595"/>
      <c r="F611" s="1754"/>
      <c r="G611" s="3487"/>
      <c r="H611" s="3489"/>
      <c r="I611" s="3487"/>
      <c r="J611" s="3488"/>
      <c r="K611" s="3489"/>
      <c r="L611" s="1754"/>
      <c r="M611" s="3557"/>
      <c r="N611" s="3558"/>
      <c r="DE611" s="818"/>
    </row>
    <row r="612" spans="1:109" s="771" customFormat="1" ht="12" customHeight="1" x14ac:dyDescent="0.15">
      <c r="A612" s="3541"/>
      <c r="B612" s="1764"/>
      <c r="C612" s="3559"/>
      <c r="D612" s="3560"/>
      <c r="E612" s="3561"/>
      <c r="F612" s="1721"/>
      <c r="G612" s="3562"/>
      <c r="H612" s="3563"/>
      <c r="I612" s="3562"/>
      <c r="J612" s="3590"/>
      <c r="K612" s="3563"/>
      <c r="L612" s="1721"/>
      <c r="M612" s="3591"/>
      <c r="N612" s="3592"/>
      <c r="DE612" s="818"/>
    </row>
    <row r="613" spans="1:109" s="771" customFormat="1" ht="12" customHeight="1" x14ac:dyDescent="0.15">
      <c r="A613" s="3541"/>
      <c r="B613" s="1765"/>
      <c r="C613" s="3593"/>
      <c r="D613" s="3594"/>
      <c r="E613" s="3595"/>
      <c r="F613" s="1754"/>
      <c r="G613" s="3487"/>
      <c r="H613" s="3489"/>
      <c r="I613" s="3487"/>
      <c r="J613" s="3488"/>
      <c r="K613" s="3489"/>
      <c r="L613" s="1754"/>
      <c r="M613" s="3557"/>
      <c r="N613" s="3558"/>
      <c r="DE613" s="818"/>
    </row>
    <row r="614" spans="1:109" s="771" customFormat="1" ht="12" customHeight="1" x14ac:dyDescent="0.15">
      <c r="A614" s="3541"/>
      <c r="B614" s="1750"/>
      <c r="C614" s="3555"/>
      <c r="D614" s="3555"/>
      <c r="E614" s="3556"/>
      <c r="F614" s="1720"/>
      <c r="G614" s="3431"/>
      <c r="H614" s="3537"/>
      <c r="I614" s="3431"/>
      <c r="J614" s="3429"/>
      <c r="K614" s="3537"/>
      <c r="L614" s="1720"/>
      <c r="M614" s="3427"/>
      <c r="N614" s="3428"/>
      <c r="DE614" s="818"/>
    </row>
    <row r="615" spans="1:109" s="771" customFormat="1" ht="12" customHeight="1" x14ac:dyDescent="0.15">
      <c r="A615" s="3577"/>
      <c r="B615" s="3578"/>
      <c r="C615" s="3578"/>
      <c r="D615" s="3578"/>
      <c r="E615" s="3578"/>
      <c r="F615" s="3578"/>
      <c r="G615" s="3578"/>
      <c r="H615" s="3578"/>
      <c r="I615" s="3578"/>
      <c r="J615" s="3578"/>
      <c r="K615" s="3578"/>
      <c r="L615" s="3578"/>
      <c r="M615" s="3578"/>
      <c r="N615" s="3579"/>
      <c r="DE615" s="818"/>
    </row>
    <row r="616" spans="1:109" s="771" customFormat="1" ht="12" customHeight="1" x14ac:dyDescent="0.15">
      <c r="A616" s="3549">
        <v>3</v>
      </c>
      <c r="B616" s="3549" t="s">
        <v>1246</v>
      </c>
      <c r="C616" s="3549"/>
      <c r="D616" s="3549"/>
      <c r="E616" s="3549"/>
      <c r="F616" s="3549"/>
      <c r="G616" s="3549"/>
      <c r="H616" s="3549"/>
      <c r="I616" s="3549"/>
      <c r="J616" s="3549"/>
      <c r="K616" s="3549"/>
      <c r="L616" s="3549"/>
      <c r="M616" s="3549" t="s">
        <v>1231</v>
      </c>
      <c r="N616" s="3564"/>
      <c r="DE616" s="818"/>
    </row>
    <row r="617" spans="1:109" s="771" customFormat="1" ht="12" customHeight="1" x14ac:dyDescent="0.15">
      <c r="A617" s="3549"/>
      <c r="B617" s="3393" t="s">
        <v>1245</v>
      </c>
      <c r="C617" s="3394"/>
      <c r="D617" s="3394"/>
      <c r="E617" s="3394"/>
      <c r="F617" s="3417"/>
      <c r="G617" s="3549" t="s">
        <v>1244</v>
      </c>
      <c r="H617" s="3549"/>
      <c r="I617" s="3549" t="s">
        <v>579</v>
      </c>
      <c r="J617" s="3549"/>
      <c r="K617" s="3549"/>
      <c r="L617" s="1760" t="s">
        <v>578</v>
      </c>
      <c r="M617" s="3549"/>
      <c r="N617" s="3564"/>
      <c r="DE617" s="818"/>
    </row>
    <row r="618" spans="1:109" s="771" customFormat="1" ht="12" customHeight="1" x14ac:dyDescent="0.15">
      <c r="A618" s="3549"/>
      <c r="B618" s="3462"/>
      <c r="C618" s="3533"/>
      <c r="D618" s="3533"/>
      <c r="E618" s="3533"/>
      <c r="F618" s="3550"/>
      <c r="G618" s="3551"/>
      <c r="H618" s="3551"/>
      <c r="I618" s="3551"/>
      <c r="J618" s="3551"/>
      <c r="K618" s="3551"/>
      <c r="L618" s="1761"/>
      <c r="M618" s="3552"/>
      <c r="N618" s="3552"/>
      <c r="DE618" s="818"/>
    </row>
    <row r="619" spans="1:109" s="771" customFormat="1" ht="12" customHeight="1" x14ac:dyDescent="0.15">
      <c r="A619" s="1762"/>
      <c r="B619" s="1762"/>
      <c r="C619" s="3574"/>
      <c r="D619" s="3574"/>
      <c r="E619" s="3574"/>
      <c r="F619" s="1762"/>
      <c r="G619" s="3574"/>
      <c r="H619" s="3574"/>
      <c r="I619" s="3574"/>
      <c r="J619" s="3574"/>
      <c r="K619" s="3574"/>
      <c r="L619" s="1762"/>
      <c r="M619" s="3575"/>
      <c r="N619" s="3576"/>
      <c r="DE619" s="818"/>
    </row>
    <row r="620" spans="1:109" s="771" customFormat="1" ht="12" customHeight="1" x14ac:dyDescent="0.15">
      <c r="A620" s="1752"/>
      <c r="B620" s="3445"/>
      <c r="C620" s="3445"/>
      <c r="D620" s="3445"/>
      <c r="E620" s="3445"/>
      <c r="F620" s="3445"/>
      <c r="G620" s="3445"/>
      <c r="H620" s="3445"/>
      <c r="I620" s="1752"/>
      <c r="J620" s="1752"/>
      <c r="K620" s="1752"/>
      <c r="L620" s="1752"/>
      <c r="M620" s="1752"/>
      <c r="N620" s="793"/>
      <c r="DE620" s="818"/>
    </row>
    <row r="621" spans="1:109" s="771" customFormat="1" ht="21" customHeight="1" x14ac:dyDescent="0.15">
      <c r="A621" s="3421">
        <v>4</v>
      </c>
      <c r="B621" s="3565" t="s">
        <v>1227</v>
      </c>
      <c r="C621" s="3566"/>
      <c r="D621" s="3567"/>
      <c r="E621" s="3443" t="s">
        <v>1226</v>
      </c>
      <c r="F621" s="3444"/>
      <c r="G621" s="3445"/>
      <c r="H621" s="3445"/>
      <c r="I621" s="802"/>
      <c r="J621" s="1748">
        <v>5</v>
      </c>
      <c r="K621" s="3585" t="s">
        <v>1243</v>
      </c>
      <c r="L621" s="3569"/>
      <c r="M621" s="3569"/>
      <c r="N621" s="3570"/>
      <c r="DE621" s="818"/>
    </row>
    <row r="622" spans="1:109" s="771" customFormat="1" ht="12" customHeight="1" x14ac:dyDescent="0.15">
      <c r="A622" s="3422"/>
      <c r="B622" s="3386"/>
      <c r="C622" s="3416"/>
      <c r="D622" s="3387"/>
      <c r="E622" s="3386"/>
      <c r="F622" s="3387"/>
      <c r="G622" s="3445"/>
      <c r="H622" s="3445"/>
      <c r="I622" s="793"/>
      <c r="J622" s="3586"/>
      <c r="K622" s="3571"/>
      <c r="L622" s="3572"/>
      <c r="M622" s="3572"/>
      <c r="N622" s="3573"/>
      <c r="DE622" s="818"/>
    </row>
    <row r="623" spans="1:109" s="771" customFormat="1" ht="12" customHeight="1" x14ac:dyDescent="0.15">
      <c r="A623" s="1752"/>
      <c r="B623" s="1751"/>
      <c r="C623" s="1751"/>
      <c r="D623" s="1751"/>
      <c r="E623" s="1751"/>
      <c r="F623" s="1751"/>
      <c r="G623" s="3445"/>
      <c r="H623" s="3445"/>
      <c r="I623" s="1752"/>
      <c r="J623" s="3587"/>
      <c r="K623" s="3455"/>
      <c r="L623" s="3456"/>
      <c r="M623" s="3456"/>
      <c r="N623" s="3457"/>
      <c r="O623" s="225"/>
      <c r="P623" s="225"/>
      <c r="DE623" s="818"/>
    </row>
    <row r="624" spans="1:109" s="771" customFormat="1" ht="12" customHeight="1" x14ac:dyDescent="0.15">
      <c r="A624" s="1752"/>
      <c r="B624" s="788"/>
      <c r="C624" s="788"/>
      <c r="D624" s="788"/>
      <c r="E624" s="788"/>
      <c r="F624" s="788"/>
      <c r="G624" s="788"/>
      <c r="H624" s="788"/>
      <c r="I624" s="1752"/>
      <c r="J624" s="3587"/>
      <c r="K624" s="3455"/>
      <c r="L624" s="3456"/>
      <c r="M624" s="3456"/>
      <c r="N624" s="3457"/>
      <c r="DE624" s="818"/>
    </row>
    <row r="625" spans="1:111" s="771" customFormat="1" ht="12" customHeight="1" x14ac:dyDescent="0.15">
      <c r="A625" s="1752"/>
      <c r="B625" s="3465" t="s">
        <v>1242</v>
      </c>
      <c r="C625" s="3465"/>
      <c r="D625" s="3465"/>
      <c r="E625" s="3465"/>
      <c r="F625" s="3465"/>
      <c r="G625" s="3465"/>
      <c r="H625" s="3465"/>
      <c r="I625" s="1770"/>
      <c r="J625" s="3587"/>
      <c r="K625" s="3455"/>
      <c r="L625" s="3456"/>
      <c r="M625" s="3456"/>
      <c r="N625" s="3457"/>
      <c r="DE625" s="818"/>
    </row>
    <row r="626" spans="1:111" s="771" customFormat="1" ht="12" customHeight="1" x14ac:dyDescent="0.15">
      <c r="A626" s="1752"/>
      <c r="B626" s="3465" t="s">
        <v>1241</v>
      </c>
      <c r="C626" s="3465"/>
      <c r="D626" s="3465"/>
      <c r="E626" s="3465"/>
      <c r="F626" s="3465"/>
      <c r="G626" s="3465"/>
      <c r="H626" s="3465"/>
      <c r="I626" s="803"/>
      <c r="J626" s="3587"/>
      <c r="K626" s="3455"/>
      <c r="L626" s="3456"/>
      <c r="M626" s="3456"/>
      <c r="N626" s="3457"/>
      <c r="DE626" s="818"/>
    </row>
    <row r="627" spans="1:111" s="771" customFormat="1" ht="12" customHeight="1" x14ac:dyDescent="0.15">
      <c r="A627" s="790" t="s">
        <v>1223</v>
      </c>
      <c r="B627" s="3466" t="s">
        <v>1240</v>
      </c>
      <c r="C627" s="3466"/>
      <c r="D627" s="3466"/>
      <c r="E627" s="3466"/>
      <c r="F627" s="3466"/>
      <c r="G627" s="3466"/>
      <c r="H627" s="3466"/>
      <c r="I627" s="1770"/>
      <c r="J627" s="3587"/>
      <c r="K627" s="3455"/>
      <c r="L627" s="3456"/>
      <c r="M627" s="3456"/>
      <c r="N627" s="3457"/>
      <c r="DE627" s="818"/>
    </row>
    <row r="628" spans="1:111" s="771" customFormat="1" ht="12" customHeight="1" x14ac:dyDescent="0.15">
      <c r="A628" s="790"/>
      <c r="B628" s="3467"/>
      <c r="C628" s="3467"/>
      <c r="D628" s="3467"/>
      <c r="E628" s="3467"/>
      <c r="F628" s="3467"/>
      <c r="G628" s="3467"/>
      <c r="H628" s="3467"/>
      <c r="I628" s="1770"/>
      <c r="J628" s="3587"/>
      <c r="K628" s="3455"/>
      <c r="L628" s="3456"/>
      <c r="M628" s="3456"/>
      <c r="N628" s="3457"/>
      <c r="DE628" s="818"/>
    </row>
    <row r="629" spans="1:111" s="771" customFormat="1" ht="12" customHeight="1" x14ac:dyDescent="0.15">
      <c r="A629" s="790"/>
      <c r="B629" s="3467"/>
      <c r="C629" s="3467"/>
      <c r="D629" s="3467"/>
      <c r="E629" s="3467"/>
      <c r="F629" s="3467"/>
      <c r="G629" s="3467"/>
      <c r="H629" s="3467"/>
      <c r="I629" s="1770"/>
      <c r="J629" s="3587"/>
      <c r="K629" s="3455"/>
      <c r="L629" s="3456"/>
      <c r="M629" s="3456"/>
      <c r="N629" s="3457"/>
      <c r="DE629" s="818"/>
    </row>
    <row r="630" spans="1:111" s="771" customFormat="1" ht="12" customHeight="1" x14ac:dyDescent="0.15">
      <c r="A630" s="790"/>
      <c r="B630" s="3465"/>
      <c r="C630" s="3465"/>
      <c r="D630" s="3465"/>
      <c r="E630" s="3465"/>
      <c r="F630" s="3465"/>
      <c r="G630" s="3465"/>
      <c r="H630" s="3465"/>
      <c r="I630" s="1770"/>
      <c r="J630" s="3587"/>
      <c r="K630" s="3455"/>
      <c r="L630" s="3456"/>
      <c r="M630" s="3456"/>
      <c r="N630" s="3457"/>
      <c r="DE630" s="818"/>
    </row>
    <row r="631" spans="1:111" s="771" customFormat="1" ht="12" customHeight="1" x14ac:dyDescent="0.15">
      <c r="A631" s="790"/>
      <c r="B631" s="3465" t="s">
        <v>652</v>
      </c>
      <c r="C631" s="3465"/>
      <c r="D631" s="3465"/>
      <c r="E631" s="3465"/>
      <c r="F631" s="3465"/>
      <c r="G631" s="3465"/>
      <c r="H631" s="3465"/>
      <c r="I631" s="1770"/>
      <c r="J631" s="3587"/>
      <c r="K631" s="3455"/>
      <c r="L631" s="3456"/>
      <c r="M631" s="3456"/>
      <c r="N631" s="3457"/>
      <c r="Q631" s="224"/>
      <c r="R631" s="224"/>
      <c r="S631" s="224"/>
      <c r="T631" s="224"/>
      <c r="U631" s="224"/>
      <c r="V631" s="224"/>
      <c r="W631" s="224"/>
      <c r="X631" s="224"/>
      <c r="Y631" s="224"/>
      <c r="Z631" s="224"/>
      <c r="AA631" s="224"/>
      <c r="DE631" s="818"/>
    </row>
    <row r="632" spans="1:111" s="771" customFormat="1" ht="12" customHeight="1" x14ac:dyDescent="0.15">
      <c r="A632" s="790"/>
      <c r="B632" s="3465"/>
      <c r="C632" s="3465"/>
      <c r="D632" s="3465"/>
      <c r="E632" s="3465"/>
      <c r="F632" s="3465"/>
      <c r="G632" s="3465"/>
      <c r="H632" s="3465"/>
      <c r="I632" s="1770"/>
      <c r="J632" s="3588"/>
      <c r="K632" s="3458"/>
      <c r="L632" s="3459"/>
      <c r="M632" s="3459"/>
      <c r="N632" s="3460"/>
      <c r="DE632" s="818"/>
    </row>
    <row r="633" spans="1:111" s="772" customFormat="1" ht="13.5" x14ac:dyDescent="0.15">
      <c r="A633" s="1677" t="s">
        <v>1250</v>
      </c>
      <c r="B633" s="1775"/>
      <c r="C633" s="1775"/>
      <c r="D633" s="1775"/>
      <c r="E633" s="1775"/>
      <c r="F633" s="1775"/>
      <c r="G633" s="1775"/>
      <c r="H633" s="1775"/>
      <c r="I633" s="1775"/>
      <c r="J633" s="1775"/>
      <c r="K633" s="1775"/>
      <c r="L633" s="1775"/>
      <c r="M633" s="1775"/>
      <c r="N633" s="1775"/>
      <c r="DE633" s="830"/>
    </row>
    <row r="634" spans="1:111" s="771" customFormat="1" ht="12" customHeight="1" x14ac:dyDescent="0.15">
      <c r="A634" s="3545" t="s">
        <v>576</v>
      </c>
      <c r="B634" s="3546"/>
      <c r="C634" s="3389"/>
      <c r="D634" s="3390"/>
      <c r="E634" s="3545" t="s">
        <v>575</v>
      </c>
      <c r="F634" s="3546"/>
      <c r="G634" s="3386"/>
      <c r="H634" s="3416"/>
      <c r="I634" s="3547"/>
      <c r="J634" s="3548"/>
      <c r="K634" s="1758" t="s">
        <v>1214</v>
      </c>
      <c r="L634" s="3386"/>
      <c r="M634" s="3416"/>
      <c r="N634" s="3387"/>
      <c r="DE634" s="818"/>
    </row>
    <row r="635" spans="1:111" s="771" customFormat="1" ht="12" customHeight="1" x14ac:dyDescent="0.15">
      <c r="A635" s="3538">
        <v>1</v>
      </c>
      <c r="B635" s="3540" t="s">
        <v>1249</v>
      </c>
      <c r="C635" s="3540"/>
      <c r="D635" s="3540"/>
      <c r="E635" s="3540"/>
      <c r="F635" s="3540"/>
      <c r="G635" s="3538" t="s">
        <v>1248</v>
      </c>
      <c r="H635" s="3538"/>
      <c r="I635" s="3541" t="s">
        <v>1247</v>
      </c>
      <c r="J635" s="3541"/>
      <c r="K635" s="3541"/>
      <c r="L635" s="3541"/>
      <c r="M635" s="3541"/>
      <c r="N635" s="3541"/>
      <c r="DE635" s="818"/>
    </row>
    <row r="636" spans="1:111" s="771" customFormat="1" ht="12" customHeight="1" x14ac:dyDescent="0.15">
      <c r="A636" s="3539"/>
      <c r="B636" s="3542"/>
      <c r="C636" s="3542"/>
      <c r="D636" s="3542"/>
      <c r="E636" s="3542"/>
      <c r="F636" s="3542"/>
      <c r="G636" s="3542"/>
      <c r="H636" s="3542"/>
      <c r="I636" s="3543"/>
      <c r="J636" s="3544"/>
      <c r="K636" s="3544"/>
      <c r="L636" s="3544"/>
      <c r="M636" s="3544"/>
      <c r="N636" s="1108" t="s">
        <v>1763</v>
      </c>
      <c r="O636" s="758"/>
      <c r="P636" s="770"/>
      <c r="DE636" s="818"/>
    </row>
    <row r="637" spans="1:111" s="771" customFormat="1" ht="12" customHeight="1" x14ac:dyDescent="0.15">
      <c r="A637" s="3582"/>
      <c r="B637" s="3583"/>
      <c r="C637" s="3583"/>
      <c r="D637" s="3583"/>
      <c r="E637" s="3583"/>
      <c r="F637" s="3583"/>
      <c r="G637" s="3583"/>
      <c r="H637" s="3583"/>
      <c r="I637" s="3583"/>
      <c r="J637" s="3583"/>
      <c r="K637" s="3583"/>
      <c r="L637" s="3583"/>
      <c r="M637" s="3583"/>
      <c r="N637" s="3584"/>
      <c r="DE637" s="818"/>
    </row>
    <row r="638" spans="1:111" s="771" customFormat="1" ht="12" customHeight="1" x14ac:dyDescent="0.15">
      <c r="A638" s="3541">
        <v>2</v>
      </c>
      <c r="B638" s="3546" t="s">
        <v>1235</v>
      </c>
      <c r="C638" s="3541"/>
      <c r="D638" s="3541"/>
      <c r="E638" s="3541"/>
      <c r="F638" s="3541"/>
      <c r="G638" s="3541"/>
      <c r="H638" s="3541"/>
      <c r="I638" s="3541"/>
      <c r="J638" s="3541"/>
      <c r="K638" s="3541"/>
      <c r="L638" s="3541"/>
      <c r="M638" s="3541" t="s">
        <v>1231</v>
      </c>
      <c r="N638" s="3553"/>
      <c r="DE638" s="818"/>
    </row>
    <row r="639" spans="1:111" s="771" customFormat="1" ht="12" customHeight="1" x14ac:dyDescent="0.15">
      <c r="A639" s="3541"/>
      <c r="B639" s="1759" t="s">
        <v>54</v>
      </c>
      <c r="C639" s="3541" t="s">
        <v>1234</v>
      </c>
      <c r="D639" s="3541"/>
      <c r="E639" s="3541"/>
      <c r="F639" s="1758" t="s">
        <v>1233</v>
      </c>
      <c r="G639" s="3541" t="s">
        <v>1244</v>
      </c>
      <c r="H639" s="3541"/>
      <c r="I639" s="3541" t="s">
        <v>579</v>
      </c>
      <c r="J639" s="3541"/>
      <c r="K639" s="3541"/>
      <c r="L639" s="1758" t="s">
        <v>578</v>
      </c>
      <c r="M639" s="3541"/>
      <c r="N639" s="3553"/>
      <c r="DE639" s="818"/>
      <c r="DF639" s="772" t="str">
        <f>IF(COUNTA(B640:N649)&gt;0,DG639,"")</f>
        <v/>
      </c>
      <c r="DG639" s="771">
        <v>19</v>
      </c>
    </row>
    <row r="640" spans="1:111" s="771" customFormat="1" ht="12" customHeight="1" x14ac:dyDescent="0.15">
      <c r="A640" s="3541"/>
      <c r="B640" s="1774"/>
      <c r="C640" s="3554"/>
      <c r="D640" s="3554"/>
      <c r="E640" s="3554"/>
      <c r="F640" s="1757"/>
      <c r="G640" s="3506"/>
      <c r="H640" s="3506"/>
      <c r="I640" s="3506"/>
      <c r="J640" s="3506"/>
      <c r="K640" s="3506"/>
      <c r="L640" s="1756"/>
      <c r="M640" s="3505"/>
      <c r="N640" s="3505"/>
      <c r="O640" s="1740" t="s">
        <v>6302</v>
      </c>
      <c r="DE640" s="818"/>
    </row>
    <row r="641" spans="1:109" s="771" customFormat="1" ht="12" customHeight="1" x14ac:dyDescent="0.15">
      <c r="A641" s="3541"/>
      <c r="B641" s="1713"/>
      <c r="C641" s="3589"/>
      <c r="D641" s="3589"/>
      <c r="E641" s="3589"/>
      <c r="F641" s="1767"/>
      <c r="G641" s="3580"/>
      <c r="H641" s="3580"/>
      <c r="I641" s="3580"/>
      <c r="J641" s="3580"/>
      <c r="K641" s="3580"/>
      <c r="L641" s="1767"/>
      <c r="M641" s="3581"/>
      <c r="N641" s="3581"/>
      <c r="O641" s="1740" t="s">
        <v>6301</v>
      </c>
      <c r="DE641" s="818"/>
    </row>
    <row r="642" spans="1:109" s="771" customFormat="1" ht="12" customHeight="1" x14ac:dyDescent="0.15">
      <c r="A642" s="3541"/>
      <c r="B642" s="1765"/>
      <c r="C642" s="3596"/>
      <c r="D642" s="3596"/>
      <c r="E642" s="3596"/>
      <c r="F642" s="1754"/>
      <c r="G642" s="3491"/>
      <c r="H642" s="3491"/>
      <c r="I642" s="3491"/>
      <c r="J642" s="3491"/>
      <c r="K642" s="3491"/>
      <c r="L642" s="1754"/>
      <c r="M642" s="3490"/>
      <c r="N642" s="3490"/>
      <c r="O642" s="1739"/>
      <c r="DE642" s="818"/>
    </row>
    <row r="643" spans="1:109" s="771" customFormat="1" ht="12" customHeight="1" x14ac:dyDescent="0.15">
      <c r="A643" s="3541"/>
      <c r="B643" s="1765"/>
      <c r="C643" s="3596"/>
      <c r="D643" s="3596"/>
      <c r="E643" s="3596"/>
      <c r="F643" s="1754"/>
      <c r="G643" s="3491"/>
      <c r="H643" s="3491"/>
      <c r="I643" s="3491"/>
      <c r="J643" s="3491"/>
      <c r="K643" s="3491"/>
      <c r="L643" s="1754"/>
      <c r="M643" s="3490"/>
      <c r="N643" s="3490"/>
      <c r="O643" s="1739" t="s">
        <v>6285</v>
      </c>
      <c r="DE643" s="818"/>
    </row>
    <row r="644" spans="1:109" s="771" customFormat="1" ht="12" customHeight="1" x14ac:dyDescent="0.15">
      <c r="A644" s="3541"/>
      <c r="B644" s="1765"/>
      <c r="C644" s="3596"/>
      <c r="D644" s="3596"/>
      <c r="E644" s="3596"/>
      <c r="F644" s="1754"/>
      <c r="G644" s="3491"/>
      <c r="H644" s="3491"/>
      <c r="I644" s="3491"/>
      <c r="J644" s="3491"/>
      <c r="K644" s="3491"/>
      <c r="L644" s="1754"/>
      <c r="M644" s="3490"/>
      <c r="N644" s="3490"/>
      <c r="O644" s="1739" t="s">
        <v>6286</v>
      </c>
      <c r="DE644" s="818"/>
    </row>
    <row r="645" spans="1:109" s="771" customFormat="1" ht="12" customHeight="1" x14ac:dyDescent="0.15">
      <c r="A645" s="3541"/>
      <c r="B645" s="1764"/>
      <c r="C645" s="3559"/>
      <c r="D645" s="3560"/>
      <c r="E645" s="3561"/>
      <c r="F645" s="1721"/>
      <c r="G645" s="3562"/>
      <c r="H645" s="3563"/>
      <c r="I645" s="3562"/>
      <c r="J645" s="3590"/>
      <c r="K645" s="3563"/>
      <c r="L645" s="1721"/>
      <c r="M645" s="3591"/>
      <c r="N645" s="3592"/>
      <c r="O645" s="1739" t="s">
        <v>6287</v>
      </c>
      <c r="DE645" s="818"/>
    </row>
    <row r="646" spans="1:109" s="771" customFormat="1" ht="12" customHeight="1" x14ac:dyDescent="0.15">
      <c r="A646" s="3541"/>
      <c r="B646" s="1765"/>
      <c r="C646" s="3593"/>
      <c r="D646" s="3594"/>
      <c r="E646" s="3595"/>
      <c r="F646" s="1754"/>
      <c r="G646" s="3487"/>
      <c r="H646" s="3489"/>
      <c r="I646" s="3487"/>
      <c r="J646" s="3488"/>
      <c r="K646" s="3489"/>
      <c r="L646" s="1754"/>
      <c r="M646" s="3557"/>
      <c r="N646" s="3558"/>
      <c r="DE646" s="818"/>
    </row>
    <row r="647" spans="1:109" s="771" customFormat="1" ht="12" customHeight="1" x14ac:dyDescent="0.15">
      <c r="A647" s="3541"/>
      <c r="B647" s="1764"/>
      <c r="C647" s="3559"/>
      <c r="D647" s="3560"/>
      <c r="E647" s="3561"/>
      <c r="F647" s="1721"/>
      <c r="G647" s="3562"/>
      <c r="H647" s="3563"/>
      <c r="I647" s="3562"/>
      <c r="J647" s="3590"/>
      <c r="K647" s="3563"/>
      <c r="L647" s="1721"/>
      <c r="M647" s="3591"/>
      <c r="N647" s="3592"/>
      <c r="DE647" s="818"/>
    </row>
    <row r="648" spans="1:109" s="771" customFormat="1" ht="12" customHeight="1" x14ac:dyDescent="0.15">
      <c r="A648" s="3541"/>
      <c r="B648" s="1765"/>
      <c r="C648" s="3593"/>
      <c r="D648" s="3594"/>
      <c r="E648" s="3595"/>
      <c r="F648" s="1754"/>
      <c r="G648" s="3487"/>
      <c r="H648" s="3489"/>
      <c r="I648" s="3487"/>
      <c r="J648" s="3488"/>
      <c r="K648" s="3489"/>
      <c r="L648" s="1754"/>
      <c r="M648" s="3557"/>
      <c r="N648" s="3558"/>
      <c r="DE648" s="818"/>
    </row>
    <row r="649" spans="1:109" s="771" customFormat="1" ht="12" customHeight="1" x14ac:dyDescent="0.15">
      <c r="A649" s="3541"/>
      <c r="B649" s="1750"/>
      <c r="C649" s="3555"/>
      <c r="D649" s="3555"/>
      <c r="E649" s="3556"/>
      <c r="F649" s="1720"/>
      <c r="G649" s="3431"/>
      <c r="H649" s="3537"/>
      <c r="I649" s="3431"/>
      <c r="J649" s="3429"/>
      <c r="K649" s="3537"/>
      <c r="L649" s="1720"/>
      <c r="M649" s="3427"/>
      <c r="N649" s="3428"/>
      <c r="DE649" s="818"/>
    </row>
    <row r="650" spans="1:109" s="771" customFormat="1" ht="12" customHeight="1" x14ac:dyDescent="0.15">
      <c r="A650" s="3577"/>
      <c r="B650" s="3578"/>
      <c r="C650" s="3578"/>
      <c r="D650" s="3578"/>
      <c r="E650" s="3578"/>
      <c r="F650" s="3578"/>
      <c r="G650" s="3578"/>
      <c r="H650" s="3578"/>
      <c r="I650" s="3578"/>
      <c r="J650" s="3578"/>
      <c r="K650" s="3578"/>
      <c r="L650" s="3578"/>
      <c r="M650" s="3578"/>
      <c r="N650" s="3579"/>
      <c r="DE650" s="818"/>
    </row>
    <row r="651" spans="1:109" s="771" customFormat="1" ht="12" customHeight="1" x14ac:dyDescent="0.15">
      <c r="A651" s="3549">
        <v>3</v>
      </c>
      <c r="B651" s="3549" t="s">
        <v>1246</v>
      </c>
      <c r="C651" s="3549"/>
      <c r="D651" s="3549"/>
      <c r="E651" s="3549"/>
      <c r="F651" s="3549"/>
      <c r="G651" s="3549"/>
      <c r="H651" s="3549"/>
      <c r="I651" s="3549"/>
      <c r="J651" s="3549"/>
      <c r="K651" s="3549"/>
      <c r="L651" s="3549"/>
      <c r="M651" s="3549" t="s">
        <v>1231</v>
      </c>
      <c r="N651" s="3564"/>
      <c r="DE651" s="818"/>
    </row>
    <row r="652" spans="1:109" s="771" customFormat="1" ht="12" customHeight="1" x14ac:dyDescent="0.15">
      <c r="A652" s="3549"/>
      <c r="B652" s="3393" t="s">
        <v>1245</v>
      </c>
      <c r="C652" s="3394"/>
      <c r="D652" s="3394"/>
      <c r="E652" s="3394"/>
      <c r="F652" s="3417"/>
      <c r="G652" s="3549" t="s">
        <v>1244</v>
      </c>
      <c r="H652" s="3549"/>
      <c r="I652" s="3549" t="s">
        <v>579</v>
      </c>
      <c r="J652" s="3549"/>
      <c r="K652" s="3549"/>
      <c r="L652" s="1760" t="s">
        <v>578</v>
      </c>
      <c r="M652" s="3549"/>
      <c r="N652" s="3564"/>
      <c r="DE652" s="818"/>
    </row>
    <row r="653" spans="1:109" s="771" customFormat="1" ht="12" customHeight="1" x14ac:dyDescent="0.15">
      <c r="A653" s="3549"/>
      <c r="B653" s="3462"/>
      <c r="C653" s="3533"/>
      <c r="D653" s="3533"/>
      <c r="E653" s="3533"/>
      <c r="F653" s="3550"/>
      <c r="G653" s="3551"/>
      <c r="H653" s="3551"/>
      <c r="I653" s="3551"/>
      <c r="J653" s="3551"/>
      <c r="K653" s="3551"/>
      <c r="L653" s="1761"/>
      <c r="M653" s="3552"/>
      <c r="N653" s="3552"/>
      <c r="DE653" s="818"/>
    </row>
    <row r="654" spans="1:109" s="771" customFormat="1" ht="12" customHeight="1" x14ac:dyDescent="0.15">
      <c r="A654" s="1762"/>
      <c r="B654" s="1762"/>
      <c r="C654" s="3574"/>
      <c r="D654" s="3574"/>
      <c r="E654" s="3574"/>
      <c r="F654" s="1762"/>
      <c r="G654" s="3574"/>
      <c r="H654" s="3574"/>
      <c r="I654" s="3574"/>
      <c r="J654" s="3574"/>
      <c r="K654" s="3574"/>
      <c r="L654" s="1762"/>
      <c r="M654" s="3575"/>
      <c r="N654" s="3576"/>
      <c r="DE654" s="818"/>
    </row>
    <row r="655" spans="1:109" s="771" customFormat="1" ht="12" customHeight="1" x14ac:dyDescent="0.15">
      <c r="A655" s="1752"/>
      <c r="B655" s="3445"/>
      <c r="C655" s="3445"/>
      <c r="D655" s="3445"/>
      <c r="E655" s="3445"/>
      <c r="F655" s="3445"/>
      <c r="G655" s="3445"/>
      <c r="H655" s="3445"/>
      <c r="I655" s="1752"/>
      <c r="J655" s="1752"/>
      <c r="K655" s="1752"/>
      <c r="L655" s="1752"/>
      <c r="M655" s="1752"/>
      <c r="N655" s="793"/>
      <c r="DE655" s="818"/>
    </row>
    <row r="656" spans="1:109" s="771" customFormat="1" ht="21" customHeight="1" x14ac:dyDescent="0.15">
      <c r="A656" s="3421">
        <v>4</v>
      </c>
      <c r="B656" s="3565" t="s">
        <v>1227</v>
      </c>
      <c r="C656" s="3566"/>
      <c r="D656" s="3567"/>
      <c r="E656" s="3443" t="s">
        <v>1226</v>
      </c>
      <c r="F656" s="3444"/>
      <c r="G656" s="3445"/>
      <c r="H656" s="3445"/>
      <c r="I656" s="802"/>
      <c r="J656" s="1748">
        <v>5</v>
      </c>
      <c r="K656" s="3585" t="s">
        <v>1243</v>
      </c>
      <c r="L656" s="3569"/>
      <c r="M656" s="3569"/>
      <c r="N656" s="3570"/>
      <c r="DE656" s="818"/>
    </row>
    <row r="657" spans="1:109" s="771" customFormat="1" ht="12" customHeight="1" x14ac:dyDescent="0.15">
      <c r="A657" s="3422"/>
      <c r="B657" s="3386"/>
      <c r="C657" s="3416"/>
      <c r="D657" s="3387"/>
      <c r="E657" s="3386"/>
      <c r="F657" s="3387"/>
      <c r="G657" s="3445"/>
      <c r="H657" s="3445"/>
      <c r="I657" s="793"/>
      <c r="J657" s="3586"/>
      <c r="K657" s="3571"/>
      <c r="L657" s="3572"/>
      <c r="M657" s="3572"/>
      <c r="N657" s="3573"/>
      <c r="DE657" s="818"/>
    </row>
    <row r="658" spans="1:109" s="771" customFormat="1" ht="12" customHeight="1" x14ac:dyDescent="0.15">
      <c r="A658" s="1752"/>
      <c r="B658" s="1751"/>
      <c r="C658" s="1751"/>
      <c r="D658" s="1751"/>
      <c r="E658" s="1751"/>
      <c r="F658" s="1751"/>
      <c r="G658" s="3445"/>
      <c r="H658" s="3445"/>
      <c r="I658" s="1752"/>
      <c r="J658" s="3587"/>
      <c r="K658" s="3455"/>
      <c r="L658" s="3456"/>
      <c r="M658" s="3456"/>
      <c r="N658" s="3457"/>
      <c r="O658" s="225"/>
      <c r="P658" s="225"/>
      <c r="DE658" s="818"/>
    </row>
    <row r="659" spans="1:109" s="771" customFormat="1" ht="12" customHeight="1" x14ac:dyDescent="0.15">
      <c r="A659" s="1752"/>
      <c r="B659" s="788"/>
      <c r="C659" s="788"/>
      <c r="D659" s="788"/>
      <c r="E659" s="788"/>
      <c r="F659" s="788"/>
      <c r="G659" s="788"/>
      <c r="H659" s="788"/>
      <c r="I659" s="1752"/>
      <c r="J659" s="3587"/>
      <c r="K659" s="3455"/>
      <c r="L659" s="3456"/>
      <c r="M659" s="3456"/>
      <c r="N659" s="3457"/>
      <c r="DE659" s="818"/>
    </row>
    <row r="660" spans="1:109" s="771" customFormat="1" ht="12" customHeight="1" x14ac:dyDescent="0.15">
      <c r="A660" s="1752"/>
      <c r="B660" s="3465" t="s">
        <v>1242</v>
      </c>
      <c r="C660" s="3465"/>
      <c r="D660" s="3465"/>
      <c r="E660" s="3465"/>
      <c r="F660" s="3465"/>
      <c r="G660" s="3465"/>
      <c r="H660" s="3465"/>
      <c r="I660" s="1770"/>
      <c r="J660" s="3587"/>
      <c r="K660" s="3455"/>
      <c r="L660" s="3456"/>
      <c r="M660" s="3456"/>
      <c r="N660" s="3457"/>
      <c r="DE660" s="818"/>
    </row>
    <row r="661" spans="1:109" s="771" customFormat="1" ht="12" customHeight="1" x14ac:dyDescent="0.15">
      <c r="A661" s="1752"/>
      <c r="B661" s="3465" t="s">
        <v>1241</v>
      </c>
      <c r="C661" s="3465"/>
      <c r="D661" s="3465"/>
      <c r="E661" s="3465"/>
      <c r="F661" s="3465"/>
      <c r="G661" s="3465"/>
      <c r="H661" s="3465"/>
      <c r="I661" s="803"/>
      <c r="J661" s="3587"/>
      <c r="K661" s="3455"/>
      <c r="L661" s="3456"/>
      <c r="M661" s="3456"/>
      <c r="N661" s="3457"/>
      <c r="DE661" s="818"/>
    </row>
    <row r="662" spans="1:109" s="771" customFormat="1" ht="12" customHeight="1" x14ac:dyDescent="0.15">
      <c r="A662" s="790" t="s">
        <v>1223</v>
      </c>
      <c r="B662" s="3466" t="s">
        <v>1240</v>
      </c>
      <c r="C662" s="3466"/>
      <c r="D662" s="3466"/>
      <c r="E662" s="3466"/>
      <c r="F662" s="3466"/>
      <c r="G662" s="3466"/>
      <c r="H662" s="3466"/>
      <c r="I662" s="1770"/>
      <c r="J662" s="3587"/>
      <c r="K662" s="3455"/>
      <c r="L662" s="3456"/>
      <c r="M662" s="3456"/>
      <c r="N662" s="3457"/>
      <c r="DE662" s="818"/>
    </row>
    <row r="663" spans="1:109" s="771" customFormat="1" ht="12" customHeight="1" x14ac:dyDescent="0.15">
      <c r="A663" s="790"/>
      <c r="B663" s="3467"/>
      <c r="C663" s="3467"/>
      <c r="D663" s="3467"/>
      <c r="E663" s="3467"/>
      <c r="F663" s="3467"/>
      <c r="G663" s="3467"/>
      <c r="H663" s="3467"/>
      <c r="I663" s="1770"/>
      <c r="J663" s="3587"/>
      <c r="K663" s="3455"/>
      <c r="L663" s="3456"/>
      <c r="M663" s="3456"/>
      <c r="N663" s="3457"/>
      <c r="DE663" s="818"/>
    </row>
    <row r="664" spans="1:109" s="771" customFormat="1" ht="12" customHeight="1" x14ac:dyDescent="0.15">
      <c r="A664" s="790"/>
      <c r="B664" s="3467"/>
      <c r="C664" s="3467"/>
      <c r="D664" s="3467"/>
      <c r="E664" s="3467"/>
      <c r="F664" s="3467"/>
      <c r="G664" s="3467"/>
      <c r="H664" s="3467"/>
      <c r="I664" s="1770"/>
      <c r="J664" s="3587"/>
      <c r="K664" s="3455"/>
      <c r="L664" s="3456"/>
      <c r="M664" s="3456"/>
      <c r="N664" s="3457"/>
      <c r="DE664" s="818"/>
    </row>
    <row r="665" spans="1:109" s="771" customFormat="1" ht="12" customHeight="1" x14ac:dyDescent="0.15">
      <c r="A665" s="790"/>
      <c r="B665" s="3465"/>
      <c r="C665" s="3465"/>
      <c r="D665" s="3465"/>
      <c r="E665" s="3465"/>
      <c r="F665" s="3465"/>
      <c r="G665" s="3465"/>
      <c r="H665" s="3465"/>
      <c r="I665" s="1770"/>
      <c r="J665" s="3587"/>
      <c r="K665" s="3455"/>
      <c r="L665" s="3456"/>
      <c r="M665" s="3456"/>
      <c r="N665" s="3457"/>
      <c r="DE665" s="818"/>
    </row>
    <row r="666" spans="1:109" s="771" customFormat="1" ht="12" customHeight="1" x14ac:dyDescent="0.15">
      <c r="A666" s="790"/>
      <c r="B666" s="3465" t="s">
        <v>652</v>
      </c>
      <c r="C666" s="3465"/>
      <c r="D666" s="3465"/>
      <c r="E666" s="3465"/>
      <c r="F666" s="3465"/>
      <c r="G666" s="3465"/>
      <c r="H666" s="3465"/>
      <c r="I666" s="1770"/>
      <c r="J666" s="3587"/>
      <c r="K666" s="3455"/>
      <c r="L666" s="3456"/>
      <c r="M666" s="3456"/>
      <c r="N666" s="3457"/>
      <c r="Q666" s="224"/>
      <c r="R666" s="224"/>
      <c r="S666" s="224"/>
      <c r="T666" s="224"/>
      <c r="U666" s="224"/>
      <c r="V666" s="224"/>
      <c r="W666" s="224"/>
      <c r="X666" s="224"/>
      <c r="Y666" s="224"/>
      <c r="Z666" s="224"/>
      <c r="AA666" s="224"/>
      <c r="DE666" s="818"/>
    </row>
    <row r="667" spans="1:109" s="771" customFormat="1" ht="12" customHeight="1" x14ac:dyDescent="0.15">
      <c r="A667" s="790"/>
      <c r="B667" s="3465"/>
      <c r="C667" s="3465"/>
      <c r="D667" s="3465"/>
      <c r="E667" s="3465"/>
      <c r="F667" s="3465"/>
      <c r="G667" s="3465"/>
      <c r="H667" s="3465"/>
      <c r="I667" s="1770"/>
      <c r="J667" s="3588"/>
      <c r="K667" s="3458"/>
      <c r="L667" s="3459"/>
      <c r="M667" s="3459"/>
      <c r="N667" s="3460"/>
      <c r="DE667" s="818"/>
    </row>
    <row r="668" spans="1:109" s="772" customFormat="1" ht="13.5" x14ac:dyDescent="0.15">
      <c r="A668" s="1677" t="s">
        <v>1250</v>
      </c>
      <c r="B668" s="1775"/>
      <c r="C668" s="1775"/>
      <c r="D668" s="1775"/>
      <c r="E668" s="1775"/>
      <c r="F668" s="1775"/>
      <c r="G668" s="1775"/>
      <c r="H668" s="1775"/>
      <c r="I668" s="1775"/>
      <c r="J668" s="1775"/>
      <c r="K668" s="1775"/>
      <c r="L668" s="1775"/>
      <c r="M668" s="1775"/>
      <c r="N668" s="1775"/>
      <c r="DE668" s="830"/>
    </row>
    <row r="669" spans="1:109" s="771" customFormat="1" ht="12" customHeight="1" x14ac:dyDescent="0.15">
      <c r="A669" s="3545" t="s">
        <v>576</v>
      </c>
      <c r="B669" s="3546"/>
      <c r="C669" s="3389"/>
      <c r="D669" s="3390"/>
      <c r="E669" s="3545" t="s">
        <v>575</v>
      </c>
      <c r="F669" s="3546"/>
      <c r="G669" s="3386"/>
      <c r="H669" s="3416"/>
      <c r="I669" s="3547"/>
      <c r="J669" s="3548"/>
      <c r="K669" s="1758" t="s">
        <v>1214</v>
      </c>
      <c r="L669" s="3386"/>
      <c r="M669" s="3416"/>
      <c r="N669" s="3387"/>
      <c r="DE669" s="818"/>
    </row>
    <row r="670" spans="1:109" s="771" customFormat="1" ht="12" customHeight="1" x14ac:dyDescent="0.15">
      <c r="A670" s="3538">
        <v>1</v>
      </c>
      <c r="B670" s="3540" t="s">
        <v>1249</v>
      </c>
      <c r="C670" s="3540"/>
      <c r="D670" s="3540"/>
      <c r="E670" s="3540"/>
      <c r="F670" s="3540"/>
      <c r="G670" s="3538" t="s">
        <v>1248</v>
      </c>
      <c r="H670" s="3538"/>
      <c r="I670" s="3541" t="s">
        <v>1247</v>
      </c>
      <c r="J670" s="3541"/>
      <c r="K670" s="3541"/>
      <c r="L670" s="3541"/>
      <c r="M670" s="3541"/>
      <c r="N670" s="3541"/>
      <c r="DE670" s="818"/>
    </row>
    <row r="671" spans="1:109" s="771" customFormat="1" ht="12" customHeight="1" x14ac:dyDescent="0.15">
      <c r="A671" s="3539"/>
      <c r="B671" s="3542"/>
      <c r="C671" s="3542"/>
      <c r="D671" s="3542"/>
      <c r="E671" s="3542"/>
      <c r="F671" s="3542"/>
      <c r="G671" s="3542"/>
      <c r="H671" s="3542"/>
      <c r="I671" s="3543"/>
      <c r="J671" s="3544"/>
      <c r="K671" s="3544"/>
      <c r="L671" s="3544"/>
      <c r="M671" s="3544"/>
      <c r="N671" s="1108" t="s">
        <v>1763</v>
      </c>
      <c r="O671" s="758"/>
      <c r="P671" s="770"/>
      <c r="DE671" s="818"/>
    </row>
    <row r="672" spans="1:109" s="771" customFormat="1" ht="12" customHeight="1" x14ac:dyDescent="0.15">
      <c r="A672" s="3582"/>
      <c r="B672" s="3583"/>
      <c r="C672" s="3583"/>
      <c r="D672" s="3583"/>
      <c r="E672" s="3583"/>
      <c r="F672" s="3583"/>
      <c r="G672" s="3583"/>
      <c r="H672" s="3583"/>
      <c r="I672" s="3583"/>
      <c r="J672" s="3583"/>
      <c r="K672" s="3583"/>
      <c r="L672" s="3583"/>
      <c r="M672" s="3583"/>
      <c r="N672" s="3584"/>
      <c r="DE672" s="818"/>
    </row>
    <row r="673" spans="1:111" s="771" customFormat="1" ht="12" customHeight="1" x14ac:dyDescent="0.15">
      <c r="A673" s="3541">
        <v>2</v>
      </c>
      <c r="B673" s="3546" t="s">
        <v>1235</v>
      </c>
      <c r="C673" s="3541"/>
      <c r="D673" s="3541"/>
      <c r="E673" s="3541"/>
      <c r="F673" s="3541"/>
      <c r="G673" s="3541"/>
      <c r="H673" s="3541"/>
      <c r="I673" s="3541"/>
      <c r="J673" s="3541"/>
      <c r="K673" s="3541"/>
      <c r="L673" s="3541"/>
      <c r="M673" s="3541" t="s">
        <v>1231</v>
      </c>
      <c r="N673" s="3553"/>
      <c r="DE673" s="818"/>
    </row>
    <row r="674" spans="1:111" s="771" customFormat="1" ht="12" customHeight="1" x14ac:dyDescent="0.15">
      <c r="A674" s="3541"/>
      <c r="B674" s="1759" t="s">
        <v>54</v>
      </c>
      <c r="C674" s="3541" t="s">
        <v>1234</v>
      </c>
      <c r="D674" s="3541"/>
      <c r="E674" s="3541"/>
      <c r="F674" s="1758" t="s">
        <v>1233</v>
      </c>
      <c r="G674" s="3541" t="s">
        <v>1244</v>
      </c>
      <c r="H674" s="3541"/>
      <c r="I674" s="3541" t="s">
        <v>579</v>
      </c>
      <c r="J674" s="3541"/>
      <c r="K674" s="3541"/>
      <c r="L674" s="1758" t="s">
        <v>578</v>
      </c>
      <c r="M674" s="3541"/>
      <c r="N674" s="3553"/>
      <c r="DE674" s="818"/>
      <c r="DF674" s="772" t="str">
        <f>IF(COUNTA(B675:N684)&gt;0,DG674,"")</f>
        <v/>
      </c>
      <c r="DG674" s="771">
        <v>20</v>
      </c>
    </row>
    <row r="675" spans="1:111" s="771" customFormat="1" ht="12" customHeight="1" x14ac:dyDescent="0.15">
      <c r="A675" s="3541"/>
      <c r="B675" s="1774"/>
      <c r="C675" s="3554"/>
      <c r="D675" s="3554"/>
      <c r="E675" s="3554"/>
      <c r="F675" s="1757"/>
      <c r="G675" s="3506"/>
      <c r="H675" s="3506"/>
      <c r="I675" s="3506"/>
      <c r="J675" s="3506"/>
      <c r="K675" s="3506"/>
      <c r="L675" s="1756"/>
      <c r="M675" s="3505"/>
      <c r="N675" s="3505"/>
      <c r="O675" s="1740" t="s">
        <v>6302</v>
      </c>
      <c r="DE675" s="818"/>
    </row>
    <row r="676" spans="1:111" s="771" customFormat="1" ht="12" customHeight="1" x14ac:dyDescent="0.15">
      <c r="A676" s="3541"/>
      <c r="B676" s="1713"/>
      <c r="C676" s="3589"/>
      <c r="D676" s="3589"/>
      <c r="E676" s="3589"/>
      <c r="F676" s="1767"/>
      <c r="G676" s="3580"/>
      <c r="H676" s="3580"/>
      <c r="I676" s="3580"/>
      <c r="J676" s="3580"/>
      <c r="K676" s="3580"/>
      <c r="L676" s="1767"/>
      <c r="M676" s="3581"/>
      <c r="N676" s="3581"/>
      <c r="O676" s="1740" t="s">
        <v>6301</v>
      </c>
      <c r="DE676" s="818"/>
    </row>
    <row r="677" spans="1:111" s="771" customFormat="1" ht="12" customHeight="1" x14ac:dyDescent="0.15">
      <c r="A677" s="3541"/>
      <c r="B677" s="1765"/>
      <c r="C677" s="3596"/>
      <c r="D677" s="3596"/>
      <c r="E677" s="3596"/>
      <c r="F677" s="1754"/>
      <c r="G677" s="3491"/>
      <c r="H677" s="3491"/>
      <c r="I677" s="3491"/>
      <c r="J677" s="3491"/>
      <c r="K677" s="3491"/>
      <c r="L677" s="1754"/>
      <c r="M677" s="3490"/>
      <c r="N677" s="3490"/>
      <c r="O677" s="1739"/>
      <c r="DE677" s="818"/>
    </row>
    <row r="678" spans="1:111" s="771" customFormat="1" ht="12" customHeight="1" x14ac:dyDescent="0.15">
      <c r="A678" s="3541"/>
      <c r="B678" s="1765"/>
      <c r="C678" s="3596"/>
      <c r="D678" s="3596"/>
      <c r="E678" s="3596"/>
      <c r="F678" s="1754"/>
      <c r="G678" s="3491"/>
      <c r="H678" s="3491"/>
      <c r="I678" s="3491"/>
      <c r="J678" s="3491"/>
      <c r="K678" s="3491"/>
      <c r="L678" s="1754"/>
      <c r="M678" s="3490"/>
      <c r="N678" s="3490"/>
      <c r="O678" s="1739" t="s">
        <v>6285</v>
      </c>
      <c r="DE678" s="818"/>
    </row>
    <row r="679" spans="1:111" s="771" customFormat="1" ht="12" customHeight="1" x14ac:dyDescent="0.15">
      <c r="A679" s="3541"/>
      <c r="B679" s="1765"/>
      <c r="C679" s="3596"/>
      <c r="D679" s="3596"/>
      <c r="E679" s="3596"/>
      <c r="F679" s="1754"/>
      <c r="G679" s="3491"/>
      <c r="H679" s="3491"/>
      <c r="I679" s="3491"/>
      <c r="J679" s="3491"/>
      <c r="K679" s="3491"/>
      <c r="L679" s="1754"/>
      <c r="M679" s="3490"/>
      <c r="N679" s="3490"/>
      <c r="O679" s="1739" t="s">
        <v>6286</v>
      </c>
      <c r="DE679" s="818"/>
    </row>
    <row r="680" spans="1:111" s="771" customFormat="1" ht="12" customHeight="1" x14ac:dyDescent="0.15">
      <c r="A680" s="3541"/>
      <c r="B680" s="1764"/>
      <c r="C680" s="3559"/>
      <c r="D680" s="3560"/>
      <c r="E680" s="3561"/>
      <c r="F680" s="1721"/>
      <c r="G680" s="3562"/>
      <c r="H680" s="3563"/>
      <c r="I680" s="3562"/>
      <c r="J680" s="3590"/>
      <c r="K680" s="3563"/>
      <c r="L680" s="1721"/>
      <c r="M680" s="3591"/>
      <c r="N680" s="3592"/>
      <c r="O680" s="1739" t="s">
        <v>6287</v>
      </c>
      <c r="DE680" s="818"/>
    </row>
    <row r="681" spans="1:111" s="771" customFormat="1" ht="12" customHeight="1" x14ac:dyDescent="0.15">
      <c r="A681" s="3541"/>
      <c r="B681" s="1765"/>
      <c r="C681" s="3593"/>
      <c r="D681" s="3594"/>
      <c r="E681" s="3595"/>
      <c r="F681" s="1754"/>
      <c r="G681" s="3487"/>
      <c r="H681" s="3489"/>
      <c r="I681" s="3487"/>
      <c r="J681" s="3488"/>
      <c r="K681" s="3489"/>
      <c r="L681" s="1754"/>
      <c r="M681" s="3557"/>
      <c r="N681" s="3558"/>
      <c r="DE681" s="818"/>
    </row>
    <row r="682" spans="1:111" s="771" customFormat="1" ht="12" customHeight="1" x14ac:dyDescent="0.15">
      <c r="A682" s="3541"/>
      <c r="B682" s="1764"/>
      <c r="C682" s="3559"/>
      <c r="D682" s="3560"/>
      <c r="E682" s="3561"/>
      <c r="F682" s="1721"/>
      <c r="G682" s="3562"/>
      <c r="H682" s="3563"/>
      <c r="I682" s="3562"/>
      <c r="J682" s="3590"/>
      <c r="K682" s="3563"/>
      <c r="L682" s="1721"/>
      <c r="M682" s="3591"/>
      <c r="N682" s="3592"/>
      <c r="DE682" s="818"/>
    </row>
    <row r="683" spans="1:111" s="771" customFormat="1" ht="12" customHeight="1" x14ac:dyDescent="0.15">
      <c r="A683" s="3541"/>
      <c r="B683" s="1765"/>
      <c r="C683" s="3593"/>
      <c r="D683" s="3594"/>
      <c r="E683" s="3595"/>
      <c r="F683" s="1754"/>
      <c r="G683" s="3487"/>
      <c r="H683" s="3489"/>
      <c r="I683" s="3487"/>
      <c r="J683" s="3488"/>
      <c r="K683" s="3489"/>
      <c r="L683" s="1754"/>
      <c r="M683" s="3557"/>
      <c r="N683" s="3558"/>
      <c r="DE683" s="818"/>
    </row>
    <row r="684" spans="1:111" s="771" customFormat="1" ht="12" customHeight="1" x14ac:dyDescent="0.15">
      <c r="A684" s="3541"/>
      <c r="B684" s="1750"/>
      <c r="C684" s="3555"/>
      <c r="D684" s="3555"/>
      <c r="E684" s="3556"/>
      <c r="F684" s="1720"/>
      <c r="G684" s="3431"/>
      <c r="H684" s="3537"/>
      <c r="I684" s="3431"/>
      <c r="J684" s="3429"/>
      <c r="K684" s="3537"/>
      <c r="L684" s="1720"/>
      <c r="M684" s="3427"/>
      <c r="N684" s="3428"/>
      <c r="DE684" s="818"/>
    </row>
    <row r="685" spans="1:111" s="771" customFormat="1" ht="12" customHeight="1" x14ac:dyDescent="0.15">
      <c r="A685" s="3577"/>
      <c r="B685" s="3578"/>
      <c r="C685" s="3578"/>
      <c r="D685" s="3578"/>
      <c r="E685" s="3578"/>
      <c r="F685" s="3578"/>
      <c r="G685" s="3578"/>
      <c r="H685" s="3578"/>
      <c r="I685" s="3578"/>
      <c r="J685" s="3578"/>
      <c r="K685" s="3578"/>
      <c r="L685" s="3578"/>
      <c r="M685" s="3578"/>
      <c r="N685" s="3579"/>
      <c r="DE685" s="818"/>
    </row>
    <row r="686" spans="1:111" s="771" customFormat="1" ht="12" customHeight="1" x14ac:dyDescent="0.15">
      <c r="A686" s="3549">
        <v>3</v>
      </c>
      <c r="B686" s="3549" t="s">
        <v>1246</v>
      </c>
      <c r="C686" s="3549"/>
      <c r="D686" s="3549"/>
      <c r="E686" s="3549"/>
      <c r="F686" s="3549"/>
      <c r="G686" s="3549"/>
      <c r="H686" s="3549"/>
      <c r="I686" s="3549"/>
      <c r="J686" s="3549"/>
      <c r="K686" s="3549"/>
      <c r="L686" s="3549"/>
      <c r="M686" s="3549" t="s">
        <v>1231</v>
      </c>
      <c r="N686" s="3564"/>
      <c r="DE686" s="818"/>
    </row>
    <row r="687" spans="1:111" s="771" customFormat="1" ht="12" customHeight="1" x14ac:dyDescent="0.15">
      <c r="A687" s="3549"/>
      <c r="B687" s="3393" t="s">
        <v>1245</v>
      </c>
      <c r="C687" s="3394"/>
      <c r="D687" s="3394"/>
      <c r="E687" s="3394"/>
      <c r="F687" s="3417"/>
      <c r="G687" s="3549" t="s">
        <v>1244</v>
      </c>
      <c r="H687" s="3549"/>
      <c r="I687" s="3549" t="s">
        <v>579</v>
      </c>
      <c r="J687" s="3549"/>
      <c r="K687" s="3549"/>
      <c r="L687" s="1760" t="s">
        <v>578</v>
      </c>
      <c r="M687" s="3549"/>
      <c r="N687" s="3564"/>
      <c r="DE687" s="818"/>
    </row>
    <row r="688" spans="1:111" s="771" customFormat="1" ht="12" customHeight="1" x14ac:dyDescent="0.15">
      <c r="A688" s="3549"/>
      <c r="B688" s="3462"/>
      <c r="C688" s="3533"/>
      <c r="D688" s="3533"/>
      <c r="E688" s="3533"/>
      <c r="F688" s="3550"/>
      <c r="G688" s="3551"/>
      <c r="H688" s="3551"/>
      <c r="I688" s="3551"/>
      <c r="J688" s="3551"/>
      <c r="K688" s="3551"/>
      <c r="L688" s="1761"/>
      <c r="M688" s="3552"/>
      <c r="N688" s="3552"/>
      <c r="DE688" s="818"/>
    </row>
    <row r="689" spans="1:109" s="771" customFormat="1" ht="12" customHeight="1" x14ac:dyDescent="0.15">
      <c r="A689" s="1762"/>
      <c r="B689" s="1762"/>
      <c r="C689" s="3574"/>
      <c r="D689" s="3574"/>
      <c r="E689" s="3574"/>
      <c r="F689" s="1762"/>
      <c r="G689" s="3574"/>
      <c r="H689" s="3574"/>
      <c r="I689" s="3574"/>
      <c r="J689" s="3574"/>
      <c r="K689" s="3574"/>
      <c r="L689" s="1762"/>
      <c r="M689" s="3575"/>
      <c r="N689" s="3576"/>
      <c r="DE689" s="818"/>
    </row>
    <row r="690" spans="1:109" s="771" customFormat="1" ht="12" customHeight="1" x14ac:dyDescent="0.15">
      <c r="A690" s="1752"/>
      <c r="B690" s="3445"/>
      <c r="C690" s="3445"/>
      <c r="D690" s="3445"/>
      <c r="E690" s="3445"/>
      <c r="F690" s="3445"/>
      <c r="G690" s="3445"/>
      <c r="H690" s="3445"/>
      <c r="I690" s="1752"/>
      <c r="J690" s="1752"/>
      <c r="K690" s="1752"/>
      <c r="L690" s="1752"/>
      <c r="M690" s="1752"/>
      <c r="N690" s="793"/>
      <c r="DE690" s="818"/>
    </row>
    <row r="691" spans="1:109" s="771" customFormat="1" ht="21" customHeight="1" x14ac:dyDescent="0.15">
      <c r="A691" s="3421">
        <v>4</v>
      </c>
      <c r="B691" s="3565" t="s">
        <v>1227</v>
      </c>
      <c r="C691" s="3566"/>
      <c r="D691" s="3567"/>
      <c r="E691" s="3443" t="s">
        <v>1226</v>
      </c>
      <c r="F691" s="3444"/>
      <c r="G691" s="3445"/>
      <c r="H691" s="3445"/>
      <c r="I691" s="802"/>
      <c r="J691" s="1748">
        <v>5</v>
      </c>
      <c r="K691" s="3585" t="s">
        <v>1243</v>
      </c>
      <c r="L691" s="3569"/>
      <c r="M691" s="3569"/>
      <c r="N691" s="3570"/>
      <c r="DE691" s="818"/>
    </row>
    <row r="692" spans="1:109" s="771" customFormat="1" ht="12" customHeight="1" x14ac:dyDescent="0.15">
      <c r="A692" s="3422"/>
      <c r="B692" s="3386"/>
      <c r="C692" s="3416"/>
      <c r="D692" s="3387"/>
      <c r="E692" s="3386"/>
      <c r="F692" s="3387"/>
      <c r="G692" s="3445"/>
      <c r="H692" s="3445"/>
      <c r="I692" s="793"/>
      <c r="J692" s="3586"/>
      <c r="K692" s="3571"/>
      <c r="L692" s="3572"/>
      <c r="M692" s="3572"/>
      <c r="N692" s="3573"/>
      <c r="DE692" s="818"/>
    </row>
    <row r="693" spans="1:109" s="771" customFormat="1" ht="12" customHeight="1" x14ac:dyDescent="0.15">
      <c r="A693" s="1752"/>
      <c r="B693" s="1751"/>
      <c r="C693" s="1751"/>
      <c r="D693" s="1751"/>
      <c r="E693" s="1751"/>
      <c r="F693" s="1751"/>
      <c r="G693" s="3445"/>
      <c r="H693" s="3445"/>
      <c r="I693" s="1752"/>
      <c r="J693" s="3587"/>
      <c r="K693" s="3455"/>
      <c r="L693" s="3456"/>
      <c r="M693" s="3456"/>
      <c r="N693" s="3457"/>
      <c r="O693" s="225"/>
      <c r="P693" s="225"/>
      <c r="DE693" s="818"/>
    </row>
    <row r="694" spans="1:109" s="771" customFormat="1" ht="12" customHeight="1" x14ac:dyDescent="0.15">
      <c r="A694" s="1752"/>
      <c r="B694" s="788"/>
      <c r="C694" s="788"/>
      <c r="D694" s="788"/>
      <c r="E694" s="788"/>
      <c r="F694" s="788"/>
      <c r="G694" s="788"/>
      <c r="H694" s="788"/>
      <c r="I694" s="1752"/>
      <c r="J694" s="3587"/>
      <c r="K694" s="3455"/>
      <c r="L694" s="3456"/>
      <c r="M694" s="3456"/>
      <c r="N694" s="3457"/>
      <c r="DE694" s="818"/>
    </row>
    <row r="695" spans="1:109" s="771" customFormat="1" ht="12" customHeight="1" x14ac:dyDescent="0.15">
      <c r="A695" s="1752"/>
      <c r="B695" s="3465" t="s">
        <v>1242</v>
      </c>
      <c r="C695" s="3465"/>
      <c r="D695" s="3465"/>
      <c r="E695" s="3465"/>
      <c r="F695" s="3465"/>
      <c r="G695" s="3465"/>
      <c r="H695" s="3465"/>
      <c r="I695" s="1770"/>
      <c r="J695" s="3587"/>
      <c r="K695" s="3455"/>
      <c r="L695" s="3456"/>
      <c r="M695" s="3456"/>
      <c r="N695" s="3457"/>
      <c r="DE695" s="818"/>
    </row>
    <row r="696" spans="1:109" s="771" customFormat="1" ht="12" customHeight="1" x14ac:dyDescent="0.15">
      <c r="A696" s="1752"/>
      <c r="B696" s="3465" t="s">
        <v>1241</v>
      </c>
      <c r="C696" s="3465"/>
      <c r="D696" s="3465"/>
      <c r="E696" s="3465"/>
      <c r="F696" s="3465"/>
      <c r="G696" s="3465"/>
      <c r="H696" s="3465"/>
      <c r="I696" s="803"/>
      <c r="J696" s="3587"/>
      <c r="K696" s="3455"/>
      <c r="L696" s="3456"/>
      <c r="M696" s="3456"/>
      <c r="N696" s="3457"/>
      <c r="DE696" s="818"/>
    </row>
    <row r="697" spans="1:109" s="771" customFormat="1" ht="12" customHeight="1" x14ac:dyDescent="0.15">
      <c r="A697" s="790" t="s">
        <v>1223</v>
      </c>
      <c r="B697" s="3466" t="s">
        <v>1240</v>
      </c>
      <c r="C697" s="3466"/>
      <c r="D697" s="3466"/>
      <c r="E697" s="3466"/>
      <c r="F697" s="3466"/>
      <c r="G697" s="3466"/>
      <c r="H697" s="3466"/>
      <c r="I697" s="1770"/>
      <c r="J697" s="3587"/>
      <c r="K697" s="3455"/>
      <c r="L697" s="3456"/>
      <c r="M697" s="3456"/>
      <c r="N697" s="3457"/>
      <c r="DE697" s="818"/>
    </row>
    <row r="698" spans="1:109" s="771" customFormat="1" ht="12" customHeight="1" x14ac:dyDescent="0.15">
      <c r="A698" s="790"/>
      <c r="B698" s="3467"/>
      <c r="C698" s="3467"/>
      <c r="D698" s="3467"/>
      <c r="E698" s="3467"/>
      <c r="F698" s="3467"/>
      <c r="G698" s="3467"/>
      <c r="H698" s="3467"/>
      <c r="I698" s="1770"/>
      <c r="J698" s="3587"/>
      <c r="K698" s="3455"/>
      <c r="L698" s="3456"/>
      <c r="M698" s="3456"/>
      <c r="N698" s="3457"/>
      <c r="DE698" s="818"/>
    </row>
    <row r="699" spans="1:109" s="771" customFormat="1" ht="12" customHeight="1" x14ac:dyDescent="0.15">
      <c r="A699" s="790"/>
      <c r="B699" s="3467"/>
      <c r="C699" s="3467"/>
      <c r="D699" s="3467"/>
      <c r="E699" s="3467"/>
      <c r="F699" s="3467"/>
      <c r="G699" s="3467"/>
      <c r="H699" s="3467"/>
      <c r="I699" s="1770"/>
      <c r="J699" s="3587"/>
      <c r="K699" s="3455"/>
      <c r="L699" s="3456"/>
      <c r="M699" s="3456"/>
      <c r="N699" s="3457"/>
      <c r="DE699" s="818"/>
    </row>
    <row r="700" spans="1:109" s="771" customFormat="1" ht="12" customHeight="1" x14ac:dyDescent="0.15">
      <c r="A700" s="790"/>
      <c r="B700" s="3465"/>
      <c r="C700" s="3465"/>
      <c r="D700" s="3465"/>
      <c r="E700" s="3465"/>
      <c r="F700" s="3465"/>
      <c r="G700" s="3465"/>
      <c r="H700" s="3465"/>
      <c r="I700" s="1770"/>
      <c r="J700" s="3587"/>
      <c r="K700" s="3455"/>
      <c r="L700" s="3456"/>
      <c r="M700" s="3456"/>
      <c r="N700" s="3457"/>
      <c r="DE700" s="818"/>
    </row>
    <row r="701" spans="1:109" s="771" customFormat="1" ht="12" customHeight="1" x14ac:dyDescent="0.15">
      <c r="A701" s="790"/>
      <c r="B701" s="3465" t="s">
        <v>652</v>
      </c>
      <c r="C701" s="3465"/>
      <c r="D701" s="3465"/>
      <c r="E701" s="3465"/>
      <c r="F701" s="3465"/>
      <c r="G701" s="3465"/>
      <c r="H701" s="3465"/>
      <c r="I701" s="1770"/>
      <c r="J701" s="3587"/>
      <c r="K701" s="3455"/>
      <c r="L701" s="3456"/>
      <c r="M701" s="3456"/>
      <c r="N701" s="3457"/>
      <c r="Q701" s="224"/>
      <c r="R701" s="224"/>
      <c r="S701" s="224"/>
      <c r="T701" s="224"/>
      <c r="U701" s="224"/>
      <c r="V701" s="224"/>
      <c r="W701" s="224"/>
      <c r="X701" s="224"/>
      <c r="Y701" s="224"/>
      <c r="Z701" s="224"/>
      <c r="AA701" s="224"/>
      <c r="DE701" s="818"/>
    </row>
    <row r="702" spans="1:109" s="771" customFormat="1" ht="12" customHeight="1" x14ac:dyDescent="0.15">
      <c r="A702" s="790"/>
      <c r="B702" s="3465"/>
      <c r="C702" s="3465"/>
      <c r="D702" s="3465"/>
      <c r="E702" s="3465"/>
      <c r="F702" s="3465"/>
      <c r="G702" s="3465"/>
      <c r="H702" s="3465"/>
      <c r="I702" s="1770"/>
      <c r="J702" s="3588"/>
      <c r="K702" s="3458"/>
      <c r="L702" s="3459"/>
      <c r="M702" s="3459"/>
      <c r="N702" s="3460"/>
      <c r="DE702" s="818"/>
    </row>
    <row r="703" spans="1:109" s="772" customFormat="1" ht="13.5" x14ac:dyDescent="0.15">
      <c r="A703" s="1677" t="s">
        <v>1250</v>
      </c>
      <c r="B703" s="1775"/>
      <c r="C703" s="1775"/>
      <c r="D703" s="1775"/>
      <c r="E703" s="1775"/>
      <c r="F703" s="1775"/>
      <c r="G703" s="1775"/>
      <c r="H703" s="1775"/>
      <c r="I703" s="1775"/>
      <c r="J703" s="1775"/>
      <c r="K703" s="1775"/>
      <c r="L703" s="1775"/>
      <c r="M703" s="1775"/>
      <c r="N703" s="1775"/>
      <c r="DE703" s="830"/>
    </row>
    <row r="704" spans="1:109" s="771" customFormat="1" ht="12" customHeight="1" x14ac:dyDescent="0.15">
      <c r="A704" s="3545" t="s">
        <v>576</v>
      </c>
      <c r="B704" s="3546"/>
      <c r="C704" s="3389"/>
      <c r="D704" s="3390"/>
      <c r="E704" s="3545" t="s">
        <v>575</v>
      </c>
      <c r="F704" s="3546"/>
      <c r="G704" s="3386"/>
      <c r="H704" s="3416"/>
      <c r="I704" s="3547"/>
      <c r="J704" s="3548"/>
      <c r="K704" s="1758" t="s">
        <v>1214</v>
      </c>
      <c r="L704" s="3386"/>
      <c r="M704" s="3416"/>
      <c r="N704" s="3387"/>
      <c r="DE704" s="818"/>
    </row>
    <row r="705" spans="1:111" s="771" customFormat="1" ht="12" customHeight="1" x14ac:dyDescent="0.15">
      <c r="A705" s="3538">
        <v>1</v>
      </c>
      <c r="B705" s="3540" t="s">
        <v>1249</v>
      </c>
      <c r="C705" s="3540"/>
      <c r="D705" s="3540"/>
      <c r="E705" s="3540"/>
      <c r="F705" s="3540"/>
      <c r="G705" s="3538" t="s">
        <v>1248</v>
      </c>
      <c r="H705" s="3538"/>
      <c r="I705" s="3541" t="s">
        <v>1247</v>
      </c>
      <c r="J705" s="3541"/>
      <c r="K705" s="3541"/>
      <c r="L705" s="3541"/>
      <c r="M705" s="3541"/>
      <c r="N705" s="3541"/>
      <c r="DE705" s="818"/>
    </row>
    <row r="706" spans="1:111" s="771" customFormat="1" ht="12" customHeight="1" x14ac:dyDescent="0.15">
      <c r="A706" s="3539"/>
      <c r="B706" s="3542"/>
      <c r="C706" s="3542"/>
      <c r="D706" s="3542"/>
      <c r="E706" s="3542"/>
      <c r="F706" s="3542"/>
      <c r="G706" s="3542"/>
      <c r="H706" s="3542"/>
      <c r="I706" s="3543"/>
      <c r="J706" s="3544"/>
      <c r="K706" s="3544"/>
      <c r="L706" s="3544"/>
      <c r="M706" s="3544"/>
      <c r="N706" s="1108" t="s">
        <v>1763</v>
      </c>
      <c r="O706" s="758"/>
      <c r="P706" s="770"/>
      <c r="DE706" s="818"/>
    </row>
    <row r="707" spans="1:111" s="771" customFormat="1" ht="12" customHeight="1" x14ac:dyDescent="0.15">
      <c r="A707" s="3582"/>
      <c r="B707" s="3583"/>
      <c r="C707" s="3583"/>
      <c r="D707" s="3583"/>
      <c r="E707" s="3583"/>
      <c r="F707" s="3583"/>
      <c r="G707" s="3583"/>
      <c r="H707" s="3583"/>
      <c r="I707" s="3583"/>
      <c r="J707" s="3583"/>
      <c r="K707" s="3583"/>
      <c r="L707" s="3583"/>
      <c r="M707" s="3583"/>
      <c r="N707" s="3584"/>
      <c r="DE707" s="818"/>
    </row>
    <row r="708" spans="1:111" s="771" customFormat="1" ht="12" customHeight="1" x14ac:dyDescent="0.15">
      <c r="A708" s="3541">
        <v>2</v>
      </c>
      <c r="B708" s="3546" t="s">
        <v>1235</v>
      </c>
      <c r="C708" s="3541"/>
      <c r="D708" s="3541"/>
      <c r="E708" s="3541"/>
      <c r="F708" s="3541"/>
      <c r="G708" s="3541"/>
      <c r="H708" s="3541"/>
      <c r="I708" s="3541"/>
      <c r="J708" s="3541"/>
      <c r="K708" s="3541"/>
      <c r="L708" s="3541"/>
      <c r="M708" s="3541" t="s">
        <v>1231</v>
      </c>
      <c r="N708" s="3553"/>
      <c r="DE708" s="818"/>
    </row>
    <row r="709" spans="1:111" s="771" customFormat="1" ht="12" customHeight="1" x14ac:dyDescent="0.15">
      <c r="A709" s="3541"/>
      <c r="B709" s="1759" t="s">
        <v>54</v>
      </c>
      <c r="C709" s="3541" t="s">
        <v>1234</v>
      </c>
      <c r="D709" s="3541"/>
      <c r="E709" s="3541"/>
      <c r="F709" s="1758" t="s">
        <v>1233</v>
      </c>
      <c r="G709" s="3541" t="s">
        <v>1244</v>
      </c>
      <c r="H709" s="3541"/>
      <c r="I709" s="3541" t="s">
        <v>579</v>
      </c>
      <c r="J709" s="3541"/>
      <c r="K709" s="3541"/>
      <c r="L709" s="1758" t="s">
        <v>578</v>
      </c>
      <c r="M709" s="3541"/>
      <c r="N709" s="3553"/>
      <c r="DE709" s="818"/>
      <c r="DF709" s="772" t="str">
        <f>IF(COUNTA(B710:N719)&gt;0,DG709,"")</f>
        <v/>
      </c>
      <c r="DG709" s="771">
        <v>21</v>
      </c>
    </row>
    <row r="710" spans="1:111" s="771" customFormat="1" ht="12" customHeight="1" x14ac:dyDescent="0.15">
      <c r="A710" s="3541"/>
      <c r="B710" s="1774"/>
      <c r="C710" s="3554"/>
      <c r="D710" s="3554"/>
      <c r="E710" s="3554"/>
      <c r="F710" s="1757"/>
      <c r="G710" s="3506"/>
      <c r="H710" s="3506"/>
      <c r="I710" s="3506"/>
      <c r="J710" s="3506"/>
      <c r="K710" s="3506"/>
      <c r="L710" s="1756"/>
      <c r="M710" s="3505"/>
      <c r="N710" s="3505"/>
      <c r="O710" s="1740" t="s">
        <v>6302</v>
      </c>
      <c r="DE710" s="818"/>
    </row>
    <row r="711" spans="1:111" s="771" customFormat="1" ht="12" customHeight="1" x14ac:dyDescent="0.15">
      <c r="A711" s="3541"/>
      <c r="B711" s="1713"/>
      <c r="C711" s="3589"/>
      <c r="D711" s="3589"/>
      <c r="E711" s="3589"/>
      <c r="F711" s="1767"/>
      <c r="G711" s="3580"/>
      <c r="H711" s="3580"/>
      <c r="I711" s="3580"/>
      <c r="J711" s="3580"/>
      <c r="K711" s="3580"/>
      <c r="L711" s="1767"/>
      <c r="M711" s="3581"/>
      <c r="N711" s="3581"/>
      <c r="O711" s="1740" t="s">
        <v>6301</v>
      </c>
      <c r="DE711" s="818"/>
    </row>
    <row r="712" spans="1:111" s="771" customFormat="1" ht="12" customHeight="1" x14ac:dyDescent="0.15">
      <c r="A712" s="3541"/>
      <c r="B712" s="1765"/>
      <c r="C712" s="3596"/>
      <c r="D712" s="3596"/>
      <c r="E712" s="3596"/>
      <c r="F712" s="1754"/>
      <c r="G712" s="3491"/>
      <c r="H712" s="3491"/>
      <c r="I712" s="3491"/>
      <c r="J712" s="3491"/>
      <c r="K712" s="3491"/>
      <c r="L712" s="1754"/>
      <c r="M712" s="3490"/>
      <c r="N712" s="3490"/>
      <c r="O712" s="1739"/>
      <c r="DE712" s="818"/>
    </row>
    <row r="713" spans="1:111" s="771" customFormat="1" ht="12" customHeight="1" x14ac:dyDescent="0.15">
      <c r="A713" s="3541"/>
      <c r="B713" s="1765"/>
      <c r="C713" s="3596"/>
      <c r="D713" s="3596"/>
      <c r="E713" s="3596"/>
      <c r="F713" s="1754"/>
      <c r="G713" s="3491"/>
      <c r="H713" s="3491"/>
      <c r="I713" s="3491"/>
      <c r="J713" s="3491"/>
      <c r="K713" s="3491"/>
      <c r="L713" s="1754"/>
      <c r="M713" s="3490"/>
      <c r="N713" s="3490"/>
      <c r="O713" s="1739" t="s">
        <v>6285</v>
      </c>
      <c r="DE713" s="818"/>
    </row>
    <row r="714" spans="1:111" s="771" customFormat="1" ht="12" customHeight="1" x14ac:dyDescent="0.15">
      <c r="A714" s="3541"/>
      <c r="B714" s="1765"/>
      <c r="C714" s="3596"/>
      <c r="D714" s="3596"/>
      <c r="E714" s="3596"/>
      <c r="F714" s="1754"/>
      <c r="G714" s="3491"/>
      <c r="H714" s="3491"/>
      <c r="I714" s="3491"/>
      <c r="J714" s="3491"/>
      <c r="K714" s="3491"/>
      <c r="L714" s="1754"/>
      <c r="M714" s="3490"/>
      <c r="N714" s="3490"/>
      <c r="O714" s="1739" t="s">
        <v>6286</v>
      </c>
      <c r="DE714" s="818"/>
    </row>
    <row r="715" spans="1:111" s="771" customFormat="1" ht="12" customHeight="1" x14ac:dyDescent="0.15">
      <c r="A715" s="3541"/>
      <c r="B715" s="1764"/>
      <c r="C715" s="3559"/>
      <c r="D715" s="3560"/>
      <c r="E715" s="3561"/>
      <c r="F715" s="1721"/>
      <c r="G715" s="3562"/>
      <c r="H715" s="3563"/>
      <c r="I715" s="3562"/>
      <c r="J715" s="3590"/>
      <c r="K715" s="3563"/>
      <c r="L715" s="1721"/>
      <c r="M715" s="3591"/>
      <c r="N715" s="3592"/>
      <c r="O715" s="1739" t="s">
        <v>6287</v>
      </c>
      <c r="DE715" s="818"/>
    </row>
    <row r="716" spans="1:111" s="771" customFormat="1" ht="12" customHeight="1" x14ac:dyDescent="0.15">
      <c r="A716" s="3541"/>
      <c r="B716" s="1765"/>
      <c r="C716" s="3593"/>
      <c r="D716" s="3594"/>
      <c r="E716" s="3595"/>
      <c r="F716" s="1754"/>
      <c r="G716" s="3487"/>
      <c r="H716" s="3489"/>
      <c r="I716" s="3487"/>
      <c r="J716" s="3488"/>
      <c r="K716" s="3489"/>
      <c r="L716" s="1754"/>
      <c r="M716" s="3557"/>
      <c r="N716" s="3558"/>
      <c r="DE716" s="818"/>
    </row>
    <row r="717" spans="1:111" s="771" customFormat="1" ht="12" customHeight="1" x14ac:dyDescent="0.15">
      <c r="A717" s="3541"/>
      <c r="B717" s="1764"/>
      <c r="C717" s="3559"/>
      <c r="D717" s="3560"/>
      <c r="E717" s="3561"/>
      <c r="F717" s="1721"/>
      <c r="G717" s="3562"/>
      <c r="H717" s="3563"/>
      <c r="I717" s="3562"/>
      <c r="J717" s="3590"/>
      <c r="K717" s="3563"/>
      <c r="L717" s="1721"/>
      <c r="M717" s="3591"/>
      <c r="N717" s="3592"/>
      <c r="DE717" s="818"/>
    </row>
    <row r="718" spans="1:111" s="771" customFormat="1" ht="12" customHeight="1" x14ac:dyDescent="0.15">
      <c r="A718" s="3541"/>
      <c r="B718" s="1765"/>
      <c r="C718" s="3593"/>
      <c r="D718" s="3594"/>
      <c r="E718" s="3595"/>
      <c r="F718" s="1754"/>
      <c r="G718" s="3487"/>
      <c r="H718" s="3489"/>
      <c r="I718" s="3487"/>
      <c r="J718" s="3488"/>
      <c r="K718" s="3489"/>
      <c r="L718" s="1754"/>
      <c r="M718" s="3557"/>
      <c r="N718" s="3558"/>
      <c r="DE718" s="818"/>
    </row>
    <row r="719" spans="1:111" s="771" customFormat="1" ht="12" customHeight="1" x14ac:dyDescent="0.15">
      <c r="A719" s="3541"/>
      <c r="B719" s="1750"/>
      <c r="C719" s="3555"/>
      <c r="D719" s="3555"/>
      <c r="E719" s="3556"/>
      <c r="F719" s="1720"/>
      <c r="G719" s="3431"/>
      <c r="H719" s="3537"/>
      <c r="I719" s="3431"/>
      <c r="J719" s="3429"/>
      <c r="K719" s="3537"/>
      <c r="L719" s="1720"/>
      <c r="M719" s="3427"/>
      <c r="N719" s="3428"/>
      <c r="DE719" s="818"/>
    </row>
    <row r="720" spans="1:111" s="771" customFormat="1" ht="12" customHeight="1" x14ac:dyDescent="0.15">
      <c r="A720" s="3577"/>
      <c r="B720" s="3578"/>
      <c r="C720" s="3578"/>
      <c r="D720" s="3578"/>
      <c r="E720" s="3578"/>
      <c r="F720" s="3578"/>
      <c r="G720" s="3578"/>
      <c r="H720" s="3578"/>
      <c r="I720" s="3578"/>
      <c r="J720" s="3578"/>
      <c r="K720" s="3578"/>
      <c r="L720" s="3578"/>
      <c r="M720" s="3578"/>
      <c r="N720" s="3579"/>
      <c r="DE720" s="818"/>
    </row>
    <row r="721" spans="1:109" s="771" customFormat="1" ht="12" customHeight="1" x14ac:dyDescent="0.15">
      <c r="A721" s="3549">
        <v>3</v>
      </c>
      <c r="B721" s="3549" t="s">
        <v>1246</v>
      </c>
      <c r="C721" s="3549"/>
      <c r="D721" s="3549"/>
      <c r="E721" s="3549"/>
      <c r="F721" s="3549"/>
      <c r="G721" s="3549"/>
      <c r="H721" s="3549"/>
      <c r="I721" s="3549"/>
      <c r="J721" s="3549"/>
      <c r="K721" s="3549"/>
      <c r="L721" s="3549"/>
      <c r="M721" s="3549" t="s">
        <v>1231</v>
      </c>
      <c r="N721" s="3564"/>
      <c r="DE721" s="818"/>
    </row>
    <row r="722" spans="1:109" s="771" customFormat="1" ht="12" customHeight="1" x14ac:dyDescent="0.15">
      <c r="A722" s="3549"/>
      <c r="B722" s="3393" t="s">
        <v>1245</v>
      </c>
      <c r="C722" s="3394"/>
      <c r="D722" s="3394"/>
      <c r="E722" s="3394"/>
      <c r="F722" s="3417"/>
      <c r="G722" s="3549" t="s">
        <v>1244</v>
      </c>
      <c r="H722" s="3549"/>
      <c r="I722" s="3549" t="s">
        <v>579</v>
      </c>
      <c r="J722" s="3549"/>
      <c r="K722" s="3549"/>
      <c r="L722" s="1760" t="s">
        <v>578</v>
      </c>
      <c r="M722" s="3549"/>
      <c r="N722" s="3564"/>
      <c r="DE722" s="818"/>
    </row>
    <row r="723" spans="1:109" s="771" customFormat="1" ht="12" customHeight="1" x14ac:dyDescent="0.15">
      <c r="A723" s="3549"/>
      <c r="B723" s="3462"/>
      <c r="C723" s="3533"/>
      <c r="D723" s="3533"/>
      <c r="E723" s="3533"/>
      <c r="F723" s="3550"/>
      <c r="G723" s="3551"/>
      <c r="H723" s="3551"/>
      <c r="I723" s="3551"/>
      <c r="J723" s="3551"/>
      <c r="K723" s="3551"/>
      <c r="L723" s="1761"/>
      <c r="M723" s="3552"/>
      <c r="N723" s="3552"/>
      <c r="DE723" s="818"/>
    </row>
    <row r="724" spans="1:109" s="771" customFormat="1" ht="12" customHeight="1" x14ac:dyDescent="0.15">
      <c r="A724" s="1762"/>
      <c r="B724" s="1762"/>
      <c r="C724" s="3574"/>
      <c r="D724" s="3574"/>
      <c r="E724" s="3574"/>
      <c r="F724" s="1762"/>
      <c r="G724" s="3574"/>
      <c r="H724" s="3574"/>
      <c r="I724" s="3574"/>
      <c r="J724" s="3574"/>
      <c r="K724" s="3574"/>
      <c r="L724" s="1762"/>
      <c r="M724" s="3575"/>
      <c r="N724" s="3576"/>
      <c r="DE724" s="818"/>
    </row>
    <row r="725" spans="1:109" s="771" customFormat="1" ht="12" customHeight="1" x14ac:dyDescent="0.15">
      <c r="A725" s="1752"/>
      <c r="B725" s="3445"/>
      <c r="C725" s="3445"/>
      <c r="D725" s="3445"/>
      <c r="E725" s="3445"/>
      <c r="F725" s="3445"/>
      <c r="G725" s="3445"/>
      <c r="H725" s="3445"/>
      <c r="I725" s="1752"/>
      <c r="J725" s="1752"/>
      <c r="K725" s="1752"/>
      <c r="L725" s="1752"/>
      <c r="M725" s="1752"/>
      <c r="N725" s="793"/>
      <c r="DE725" s="818"/>
    </row>
    <row r="726" spans="1:109" s="771" customFormat="1" ht="21" customHeight="1" x14ac:dyDescent="0.15">
      <c r="A726" s="3421">
        <v>4</v>
      </c>
      <c r="B726" s="3565" t="s">
        <v>1227</v>
      </c>
      <c r="C726" s="3566"/>
      <c r="D726" s="3567"/>
      <c r="E726" s="3443" t="s">
        <v>1226</v>
      </c>
      <c r="F726" s="3444"/>
      <c r="G726" s="3445"/>
      <c r="H726" s="3445"/>
      <c r="I726" s="802"/>
      <c r="J726" s="1748">
        <v>5</v>
      </c>
      <c r="K726" s="3585" t="s">
        <v>1243</v>
      </c>
      <c r="L726" s="3569"/>
      <c r="M726" s="3569"/>
      <c r="N726" s="3570"/>
      <c r="DE726" s="818"/>
    </row>
    <row r="727" spans="1:109" s="771" customFormat="1" ht="12" customHeight="1" x14ac:dyDescent="0.15">
      <c r="A727" s="3422"/>
      <c r="B727" s="3386"/>
      <c r="C727" s="3416"/>
      <c r="D727" s="3387"/>
      <c r="E727" s="3386"/>
      <c r="F727" s="3387"/>
      <c r="G727" s="3445"/>
      <c r="H727" s="3445"/>
      <c r="I727" s="793"/>
      <c r="J727" s="3586"/>
      <c r="K727" s="3571"/>
      <c r="L727" s="3572"/>
      <c r="M727" s="3572"/>
      <c r="N727" s="3573"/>
      <c r="DE727" s="818"/>
    </row>
    <row r="728" spans="1:109" s="771" customFormat="1" ht="12" customHeight="1" x14ac:dyDescent="0.15">
      <c r="A728" s="1752"/>
      <c r="B728" s="1751"/>
      <c r="C728" s="1751"/>
      <c r="D728" s="1751"/>
      <c r="E728" s="1751"/>
      <c r="F728" s="1751"/>
      <c r="G728" s="3445"/>
      <c r="H728" s="3445"/>
      <c r="I728" s="1752"/>
      <c r="J728" s="3587"/>
      <c r="K728" s="3455"/>
      <c r="L728" s="3456"/>
      <c r="M728" s="3456"/>
      <c r="N728" s="3457"/>
      <c r="O728" s="225"/>
      <c r="P728" s="225"/>
      <c r="DE728" s="818"/>
    </row>
    <row r="729" spans="1:109" s="771" customFormat="1" ht="12" customHeight="1" x14ac:dyDescent="0.15">
      <c r="A729" s="1752"/>
      <c r="B729" s="788"/>
      <c r="C729" s="788"/>
      <c r="D729" s="788"/>
      <c r="E729" s="788"/>
      <c r="F729" s="788"/>
      <c r="G729" s="788"/>
      <c r="H729" s="788"/>
      <c r="I729" s="1752"/>
      <c r="J729" s="3587"/>
      <c r="K729" s="3455"/>
      <c r="L729" s="3456"/>
      <c r="M729" s="3456"/>
      <c r="N729" s="3457"/>
      <c r="DE729" s="818"/>
    </row>
    <row r="730" spans="1:109" s="771" customFormat="1" ht="12" customHeight="1" x14ac:dyDescent="0.15">
      <c r="A730" s="1752"/>
      <c r="B730" s="3465" t="s">
        <v>1242</v>
      </c>
      <c r="C730" s="3465"/>
      <c r="D730" s="3465"/>
      <c r="E730" s="3465"/>
      <c r="F730" s="3465"/>
      <c r="G730" s="3465"/>
      <c r="H730" s="3465"/>
      <c r="I730" s="1770"/>
      <c r="J730" s="3587"/>
      <c r="K730" s="3455"/>
      <c r="L730" s="3456"/>
      <c r="M730" s="3456"/>
      <c r="N730" s="3457"/>
      <c r="DE730" s="818"/>
    </row>
    <row r="731" spans="1:109" s="771" customFormat="1" ht="12" customHeight="1" x14ac:dyDescent="0.15">
      <c r="A731" s="1752"/>
      <c r="B731" s="3465" t="s">
        <v>1241</v>
      </c>
      <c r="C731" s="3465"/>
      <c r="D731" s="3465"/>
      <c r="E731" s="3465"/>
      <c r="F731" s="3465"/>
      <c r="G731" s="3465"/>
      <c r="H731" s="3465"/>
      <c r="I731" s="803"/>
      <c r="J731" s="3587"/>
      <c r="K731" s="3455"/>
      <c r="L731" s="3456"/>
      <c r="M731" s="3456"/>
      <c r="N731" s="3457"/>
      <c r="DE731" s="818"/>
    </row>
    <row r="732" spans="1:109" s="771" customFormat="1" ht="12" customHeight="1" x14ac:dyDescent="0.15">
      <c r="A732" s="790" t="s">
        <v>1223</v>
      </c>
      <c r="B732" s="3466" t="s">
        <v>1240</v>
      </c>
      <c r="C732" s="3466"/>
      <c r="D732" s="3466"/>
      <c r="E732" s="3466"/>
      <c r="F732" s="3466"/>
      <c r="G732" s="3466"/>
      <c r="H732" s="3466"/>
      <c r="I732" s="1770"/>
      <c r="J732" s="3587"/>
      <c r="K732" s="3455"/>
      <c r="L732" s="3456"/>
      <c r="M732" s="3456"/>
      <c r="N732" s="3457"/>
      <c r="DE732" s="818"/>
    </row>
    <row r="733" spans="1:109" s="771" customFormat="1" ht="12" customHeight="1" x14ac:dyDescent="0.15">
      <c r="A733" s="790"/>
      <c r="B733" s="3467"/>
      <c r="C733" s="3467"/>
      <c r="D733" s="3467"/>
      <c r="E733" s="3467"/>
      <c r="F733" s="3467"/>
      <c r="G733" s="3467"/>
      <c r="H733" s="3467"/>
      <c r="I733" s="1770"/>
      <c r="J733" s="3587"/>
      <c r="K733" s="3455"/>
      <c r="L733" s="3456"/>
      <c r="M733" s="3456"/>
      <c r="N733" s="3457"/>
      <c r="DE733" s="818"/>
    </row>
    <row r="734" spans="1:109" s="771" customFormat="1" ht="12" customHeight="1" x14ac:dyDescent="0.15">
      <c r="A734" s="790"/>
      <c r="B734" s="3467"/>
      <c r="C734" s="3467"/>
      <c r="D734" s="3467"/>
      <c r="E734" s="3467"/>
      <c r="F734" s="3467"/>
      <c r="G734" s="3467"/>
      <c r="H734" s="3467"/>
      <c r="I734" s="1770"/>
      <c r="J734" s="3587"/>
      <c r="K734" s="3455"/>
      <c r="L734" s="3456"/>
      <c r="M734" s="3456"/>
      <c r="N734" s="3457"/>
      <c r="DE734" s="818"/>
    </row>
    <row r="735" spans="1:109" s="771" customFormat="1" ht="12" customHeight="1" x14ac:dyDescent="0.15">
      <c r="A735" s="790"/>
      <c r="B735" s="3465"/>
      <c r="C735" s="3465"/>
      <c r="D735" s="3465"/>
      <c r="E735" s="3465"/>
      <c r="F735" s="3465"/>
      <c r="G735" s="3465"/>
      <c r="H735" s="3465"/>
      <c r="I735" s="1770"/>
      <c r="J735" s="3587"/>
      <c r="K735" s="3455"/>
      <c r="L735" s="3456"/>
      <c r="M735" s="3456"/>
      <c r="N735" s="3457"/>
      <c r="DE735" s="818"/>
    </row>
    <row r="736" spans="1:109" s="771" customFormat="1" ht="12" customHeight="1" x14ac:dyDescent="0.15">
      <c r="A736" s="790"/>
      <c r="B736" s="3465" t="s">
        <v>652</v>
      </c>
      <c r="C736" s="3465"/>
      <c r="D736" s="3465"/>
      <c r="E736" s="3465"/>
      <c r="F736" s="3465"/>
      <c r="G736" s="3465"/>
      <c r="H736" s="3465"/>
      <c r="I736" s="1770"/>
      <c r="J736" s="3587"/>
      <c r="K736" s="3455"/>
      <c r="L736" s="3456"/>
      <c r="M736" s="3456"/>
      <c r="N736" s="3457"/>
      <c r="Q736" s="224"/>
      <c r="R736" s="224"/>
      <c r="S736" s="224"/>
      <c r="T736" s="224"/>
      <c r="U736" s="224"/>
      <c r="V736" s="224"/>
      <c r="W736" s="224"/>
      <c r="X736" s="224"/>
      <c r="Y736" s="224"/>
      <c r="Z736" s="224"/>
      <c r="AA736" s="224"/>
      <c r="DE736" s="818"/>
    </row>
    <row r="737" spans="1:111" s="771" customFormat="1" ht="12" customHeight="1" x14ac:dyDescent="0.15">
      <c r="A737" s="790"/>
      <c r="B737" s="3465"/>
      <c r="C737" s="3465"/>
      <c r="D737" s="3465"/>
      <c r="E737" s="3465"/>
      <c r="F737" s="3465"/>
      <c r="G737" s="3465"/>
      <c r="H737" s="3465"/>
      <c r="I737" s="1770"/>
      <c r="J737" s="3588"/>
      <c r="K737" s="3458"/>
      <c r="L737" s="3459"/>
      <c r="M737" s="3459"/>
      <c r="N737" s="3460"/>
      <c r="DE737" s="818"/>
    </row>
    <row r="738" spans="1:111" s="772" customFormat="1" ht="13.5" x14ac:dyDescent="0.15">
      <c r="A738" s="1677" t="s">
        <v>1250</v>
      </c>
      <c r="B738" s="1775"/>
      <c r="C738" s="1775"/>
      <c r="D738" s="1775"/>
      <c r="E738" s="1775"/>
      <c r="F738" s="1775"/>
      <c r="G738" s="1775"/>
      <c r="H738" s="1775"/>
      <c r="I738" s="1775"/>
      <c r="J738" s="1775"/>
      <c r="K738" s="1775"/>
      <c r="L738" s="1775"/>
      <c r="M738" s="1775"/>
      <c r="N738" s="1775"/>
      <c r="DE738" s="830"/>
    </row>
    <row r="739" spans="1:111" s="771" customFormat="1" ht="12" customHeight="1" x14ac:dyDescent="0.15">
      <c r="A739" s="3545" t="s">
        <v>576</v>
      </c>
      <c r="B739" s="3546"/>
      <c r="C739" s="3389"/>
      <c r="D739" s="3390"/>
      <c r="E739" s="3545" t="s">
        <v>575</v>
      </c>
      <c r="F739" s="3546"/>
      <c r="G739" s="3386"/>
      <c r="H739" s="3416"/>
      <c r="I739" s="3547"/>
      <c r="J739" s="3548"/>
      <c r="K739" s="1758" t="s">
        <v>1214</v>
      </c>
      <c r="L739" s="3386"/>
      <c r="M739" s="3416"/>
      <c r="N739" s="3387"/>
      <c r="DE739" s="818"/>
    </row>
    <row r="740" spans="1:111" s="771" customFormat="1" ht="12" customHeight="1" x14ac:dyDescent="0.15">
      <c r="A740" s="3538">
        <v>1</v>
      </c>
      <c r="B740" s="3540" t="s">
        <v>1249</v>
      </c>
      <c r="C740" s="3540"/>
      <c r="D740" s="3540"/>
      <c r="E740" s="3540"/>
      <c r="F740" s="3540"/>
      <c r="G740" s="3538" t="s">
        <v>1248</v>
      </c>
      <c r="H740" s="3538"/>
      <c r="I740" s="3541" t="s">
        <v>1247</v>
      </c>
      <c r="J740" s="3541"/>
      <c r="K740" s="3541"/>
      <c r="L740" s="3541"/>
      <c r="M740" s="3541"/>
      <c r="N740" s="3541"/>
      <c r="DE740" s="818"/>
    </row>
    <row r="741" spans="1:111" s="771" customFormat="1" ht="12" customHeight="1" x14ac:dyDescent="0.15">
      <c r="A741" s="3539"/>
      <c r="B741" s="3542"/>
      <c r="C741" s="3542"/>
      <c r="D741" s="3542"/>
      <c r="E741" s="3542"/>
      <c r="F741" s="3542"/>
      <c r="G741" s="3542"/>
      <c r="H741" s="3542"/>
      <c r="I741" s="3543"/>
      <c r="J741" s="3544"/>
      <c r="K741" s="3544"/>
      <c r="L741" s="3544"/>
      <c r="M741" s="3544"/>
      <c r="N741" s="1108" t="s">
        <v>1763</v>
      </c>
      <c r="O741" s="758"/>
      <c r="P741" s="770"/>
      <c r="DE741" s="818"/>
    </row>
    <row r="742" spans="1:111" s="771" customFormat="1" ht="12" customHeight="1" x14ac:dyDescent="0.15">
      <c r="A742" s="3582"/>
      <c r="B742" s="3583"/>
      <c r="C742" s="3583"/>
      <c r="D742" s="3583"/>
      <c r="E742" s="3583"/>
      <c r="F742" s="3583"/>
      <c r="G742" s="3583"/>
      <c r="H742" s="3583"/>
      <c r="I742" s="3583"/>
      <c r="J742" s="3583"/>
      <c r="K742" s="3583"/>
      <c r="L742" s="3583"/>
      <c r="M742" s="3583"/>
      <c r="N742" s="3584"/>
      <c r="DE742" s="818"/>
    </row>
    <row r="743" spans="1:111" s="771" customFormat="1" ht="12" customHeight="1" x14ac:dyDescent="0.15">
      <c r="A743" s="3541">
        <v>2</v>
      </c>
      <c r="B743" s="3546" t="s">
        <v>1235</v>
      </c>
      <c r="C743" s="3541"/>
      <c r="D743" s="3541"/>
      <c r="E743" s="3541"/>
      <c r="F743" s="3541"/>
      <c r="G743" s="3541"/>
      <c r="H743" s="3541"/>
      <c r="I743" s="3541"/>
      <c r="J743" s="3541"/>
      <c r="K743" s="3541"/>
      <c r="L743" s="3541"/>
      <c r="M743" s="3541" t="s">
        <v>1231</v>
      </c>
      <c r="N743" s="3553"/>
      <c r="DE743" s="818"/>
    </row>
    <row r="744" spans="1:111" s="771" customFormat="1" ht="12" customHeight="1" x14ac:dyDescent="0.15">
      <c r="A744" s="3541"/>
      <c r="B744" s="1759" t="s">
        <v>54</v>
      </c>
      <c r="C744" s="3541" t="s">
        <v>1234</v>
      </c>
      <c r="D744" s="3541"/>
      <c r="E744" s="3541"/>
      <c r="F744" s="1758" t="s">
        <v>1233</v>
      </c>
      <c r="G744" s="3541" t="s">
        <v>1244</v>
      </c>
      <c r="H744" s="3541"/>
      <c r="I744" s="3541" t="s">
        <v>579</v>
      </c>
      <c r="J744" s="3541"/>
      <c r="K744" s="3541"/>
      <c r="L744" s="1758" t="s">
        <v>578</v>
      </c>
      <c r="M744" s="3541"/>
      <c r="N744" s="3553"/>
      <c r="DE744" s="818"/>
      <c r="DF744" s="772" t="str">
        <f>IF(COUNTA(B745:N754)&gt;0,DG744,"")</f>
        <v/>
      </c>
      <c r="DG744" s="771">
        <v>22</v>
      </c>
    </row>
    <row r="745" spans="1:111" s="771" customFormat="1" ht="12" customHeight="1" x14ac:dyDescent="0.15">
      <c r="A745" s="3541"/>
      <c r="B745" s="1774"/>
      <c r="C745" s="3554"/>
      <c r="D745" s="3554"/>
      <c r="E745" s="3554"/>
      <c r="F745" s="1757"/>
      <c r="G745" s="3506"/>
      <c r="H745" s="3506"/>
      <c r="I745" s="3506"/>
      <c r="J745" s="3506"/>
      <c r="K745" s="3506"/>
      <c r="L745" s="1756"/>
      <c r="M745" s="3505"/>
      <c r="N745" s="3505"/>
      <c r="O745" s="1740" t="s">
        <v>6302</v>
      </c>
      <c r="DE745" s="818"/>
    </row>
    <row r="746" spans="1:111" s="771" customFormat="1" ht="12" customHeight="1" x14ac:dyDescent="0.15">
      <c r="A746" s="3541"/>
      <c r="B746" s="1713"/>
      <c r="C746" s="3589"/>
      <c r="D746" s="3589"/>
      <c r="E746" s="3589"/>
      <c r="F746" s="1767"/>
      <c r="G746" s="3580"/>
      <c r="H746" s="3580"/>
      <c r="I746" s="3580"/>
      <c r="J746" s="3580"/>
      <c r="K746" s="3580"/>
      <c r="L746" s="1767"/>
      <c r="M746" s="3581"/>
      <c r="N746" s="3581"/>
      <c r="O746" s="1740" t="s">
        <v>6301</v>
      </c>
      <c r="DE746" s="818"/>
    </row>
    <row r="747" spans="1:111" s="771" customFormat="1" ht="12" customHeight="1" x14ac:dyDescent="0.15">
      <c r="A747" s="3541"/>
      <c r="B747" s="1765"/>
      <c r="C747" s="3596"/>
      <c r="D747" s="3596"/>
      <c r="E747" s="3596"/>
      <c r="F747" s="1754"/>
      <c r="G747" s="3491"/>
      <c r="H747" s="3491"/>
      <c r="I747" s="3491"/>
      <c r="J747" s="3491"/>
      <c r="K747" s="3491"/>
      <c r="L747" s="1754"/>
      <c r="M747" s="3490"/>
      <c r="N747" s="3490"/>
      <c r="O747" s="1739"/>
      <c r="DE747" s="818"/>
    </row>
    <row r="748" spans="1:111" s="771" customFormat="1" ht="12" customHeight="1" x14ac:dyDescent="0.15">
      <c r="A748" s="3541"/>
      <c r="B748" s="1765"/>
      <c r="C748" s="3596"/>
      <c r="D748" s="3596"/>
      <c r="E748" s="3596"/>
      <c r="F748" s="1754"/>
      <c r="G748" s="3491"/>
      <c r="H748" s="3491"/>
      <c r="I748" s="3491"/>
      <c r="J748" s="3491"/>
      <c r="K748" s="3491"/>
      <c r="L748" s="1754"/>
      <c r="M748" s="3490"/>
      <c r="N748" s="3490"/>
      <c r="O748" s="1739" t="s">
        <v>6285</v>
      </c>
      <c r="DE748" s="818"/>
    </row>
    <row r="749" spans="1:111" s="771" customFormat="1" ht="12" customHeight="1" x14ac:dyDescent="0.15">
      <c r="A749" s="3541"/>
      <c r="B749" s="1765"/>
      <c r="C749" s="3596"/>
      <c r="D749" s="3596"/>
      <c r="E749" s="3596"/>
      <c r="F749" s="1754"/>
      <c r="G749" s="3491"/>
      <c r="H749" s="3491"/>
      <c r="I749" s="3491"/>
      <c r="J749" s="3491"/>
      <c r="K749" s="3491"/>
      <c r="L749" s="1754"/>
      <c r="M749" s="3490"/>
      <c r="N749" s="3490"/>
      <c r="O749" s="1739" t="s">
        <v>6286</v>
      </c>
      <c r="DE749" s="818"/>
    </row>
    <row r="750" spans="1:111" s="771" customFormat="1" ht="12" customHeight="1" x14ac:dyDescent="0.15">
      <c r="A750" s="3541"/>
      <c r="B750" s="1764"/>
      <c r="C750" s="3559"/>
      <c r="D750" s="3560"/>
      <c r="E750" s="3561"/>
      <c r="F750" s="1721"/>
      <c r="G750" s="3562"/>
      <c r="H750" s="3563"/>
      <c r="I750" s="3562"/>
      <c r="J750" s="3590"/>
      <c r="K750" s="3563"/>
      <c r="L750" s="1721"/>
      <c r="M750" s="3591"/>
      <c r="N750" s="3592"/>
      <c r="O750" s="1739" t="s">
        <v>6287</v>
      </c>
      <c r="DE750" s="818"/>
    </row>
    <row r="751" spans="1:111" s="771" customFormat="1" ht="12" customHeight="1" x14ac:dyDescent="0.15">
      <c r="A751" s="3541"/>
      <c r="B751" s="1765"/>
      <c r="C751" s="3593"/>
      <c r="D751" s="3594"/>
      <c r="E751" s="3595"/>
      <c r="F751" s="1754"/>
      <c r="G751" s="3487"/>
      <c r="H751" s="3489"/>
      <c r="I751" s="3487"/>
      <c r="J751" s="3488"/>
      <c r="K751" s="3489"/>
      <c r="L751" s="1754"/>
      <c r="M751" s="3557"/>
      <c r="N751" s="3558"/>
      <c r="DE751" s="818"/>
    </row>
    <row r="752" spans="1:111" s="771" customFormat="1" ht="12" customHeight="1" x14ac:dyDescent="0.15">
      <c r="A752" s="3541"/>
      <c r="B752" s="1764"/>
      <c r="C752" s="3559"/>
      <c r="D752" s="3560"/>
      <c r="E752" s="3561"/>
      <c r="F752" s="1721"/>
      <c r="G752" s="3562"/>
      <c r="H752" s="3563"/>
      <c r="I752" s="3562"/>
      <c r="J752" s="3590"/>
      <c r="K752" s="3563"/>
      <c r="L752" s="1721"/>
      <c r="M752" s="3591"/>
      <c r="N752" s="3592"/>
      <c r="DE752" s="818"/>
    </row>
    <row r="753" spans="1:109" s="771" customFormat="1" ht="12" customHeight="1" x14ac:dyDescent="0.15">
      <c r="A753" s="3541"/>
      <c r="B753" s="1765"/>
      <c r="C753" s="3593"/>
      <c r="D753" s="3594"/>
      <c r="E753" s="3595"/>
      <c r="F753" s="1754"/>
      <c r="G753" s="3487"/>
      <c r="H753" s="3489"/>
      <c r="I753" s="3487"/>
      <c r="J753" s="3488"/>
      <c r="K753" s="3489"/>
      <c r="L753" s="1754"/>
      <c r="M753" s="3557"/>
      <c r="N753" s="3558"/>
      <c r="DE753" s="818"/>
    </row>
    <row r="754" spans="1:109" s="771" customFormat="1" ht="12" customHeight="1" x14ac:dyDescent="0.15">
      <c r="A754" s="3541"/>
      <c r="B754" s="1750"/>
      <c r="C754" s="3555"/>
      <c r="D754" s="3555"/>
      <c r="E754" s="3556"/>
      <c r="F754" s="1720"/>
      <c r="G754" s="3431"/>
      <c r="H754" s="3537"/>
      <c r="I754" s="3431"/>
      <c r="J754" s="3429"/>
      <c r="K754" s="3537"/>
      <c r="L754" s="1720"/>
      <c r="M754" s="3427"/>
      <c r="N754" s="3428"/>
      <c r="DE754" s="818"/>
    </row>
    <row r="755" spans="1:109" s="771" customFormat="1" ht="12" customHeight="1" x14ac:dyDescent="0.15">
      <c r="A755" s="3577"/>
      <c r="B755" s="3578"/>
      <c r="C755" s="3578"/>
      <c r="D755" s="3578"/>
      <c r="E755" s="3578"/>
      <c r="F755" s="3578"/>
      <c r="G755" s="3578"/>
      <c r="H755" s="3578"/>
      <c r="I755" s="3578"/>
      <c r="J755" s="3578"/>
      <c r="K755" s="3578"/>
      <c r="L755" s="3578"/>
      <c r="M755" s="3578"/>
      <c r="N755" s="3579"/>
      <c r="DE755" s="818"/>
    </row>
    <row r="756" spans="1:109" s="771" customFormat="1" ht="12" customHeight="1" x14ac:dyDescent="0.15">
      <c r="A756" s="3549">
        <v>3</v>
      </c>
      <c r="B756" s="3549" t="s">
        <v>1246</v>
      </c>
      <c r="C756" s="3549"/>
      <c r="D756" s="3549"/>
      <c r="E756" s="3549"/>
      <c r="F756" s="3549"/>
      <c r="G756" s="3549"/>
      <c r="H756" s="3549"/>
      <c r="I756" s="3549"/>
      <c r="J756" s="3549"/>
      <c r="K756" s="3549"/>
      <c r="L756" s="3549"/>
      <c r="M756" s="3549" t="s">
        <v>1231</v>
      </c>
      <c r="N756" s="3564"/>
      <c r="DE756" s="818"/>
    </row>
    <row r="757" spans="1:109" s="771" customFormat="1" ht="12" customHeight="1" x14ac:dyDescent="0.15">
      <c r="A757" s="3549"/>
      <c r="B757" s="3393" t="s">
        <v>1245</v>
      </c>
      <c r="C757" s="3394"/>
      <c r="D757" s="3394"/>
      <c r="E757" s="3394"/>
      <c r="F757" s="3417"/>
      <c r="G757" s="3549" t="s">
        <v>1244</v>
      </c>
      <c r="H757" s="3549"/>
      <c r="I757" s="3549" t="s">
        <v>579</v>
      </c>
      <c r="J757" s="3549"/>
      <c r="K757" s="3549"/>
      <c r="L757" s="1760" t="s">
        <v>578</v>
      </c>
      <c r="M757" s="3549"/>
      <c r="N757" s="3564"/>
      <c r="DE757" s="818"/>
    </row>
    <row r="758" spans="1:109" s="771" customFormat="1" ht="12" customHeight="1" x14ac:dyDescent="0.15">
      <c r="A758" s="3549"/>
      <c r="B758" s="3462"/>
      <c r="C758" s="3533"/>
      <c r="D758" s="3533"/>
      <c r="E758" s="3533"/>
      <c r="F758" s="3550"/>
      <c r="G758" s="3551"/>
      <c r="H758" s="3551"/>
      <c r="I758" s="3551"/>
      <c r="J758" s="3551"/>
      <c r="K758" s="3551"/>
      <c r="L758" s="1761"/>
      <c r="M758" s="3552"/>
      <c r="N758" s="3552"/>
      <c r="DE758" s="818"/>
    </row>
    <row r="759" spans="1:109" s="771" customFormat="1" ht="12" customHeight="1" x14ac:dyDescent="0.15">
      <c r="A759" s="1762"/>
      <c r="B759" s="1762"/>
      <c r="C759" s="3574"/>
      <c r="D759" s="3574"/>
      <c r="E759" s="3574"/>
      <c r="F759" s="1762"/>
      <c r="G759" s="3574"/>
      <c r="H759" s="3574"/>
      <c r="I759" s="3574"/>
      <c r="J759" s="3574"/>
      <c r="K759" s="3574"/>
      <c r="L759" s="1762"/>
      <c r="M759" s="3575"/>
      <c r="N759" s="3576"/>
      <c r="DE759" s="818"/>
    </row>
    <row r="760" spans="1:109" s="771" customFormat="1" ht="12" customHeight="1" x14ac:dyDescent="0.15">
      <c r="A760" s="1752"/>
      <c r="B760" s="3445"/>
      <c r="C760" s="3445"/>
      <c r="D760" s="3445"/>
      <c r="E760" s="3445"/>
      <c r="F760" s="3445"/>
      <c r="G760" s="3445"/>
      <c r="H760" s="3445"/>
      <c r="I760" s="1752"/>
      <c r="J760" s="1752"/>
      <c r="K760" s="1752"/>
      <c r="L760" s="1752"/>
      <c r="M760" s="1752"/>
      <c r="N760" s="793"/>
      <c r="DE760" s="818"/>
    </row>
    <row r="761" spans="1:109" s="771" customFormat="1" ht="21" customHeight="1" x14ac:dyDescent="0.15">
      <c r="A761" s="3421">
        <v>4</v>
      </c>
      <c r="B761" s="3565" t="s">
        <v>1227</v>
      </c>
      <c r="C761" s="3566"/>
      <c r="D761" s="3567"/>
      <c r="E761" s="3443" t="s">
        <v>1226</v>
      </c>
      <c r="F761" s="3444"/>
      <c r="G761" s="3445"/>
      <c r="H761" s="3445"/>
      <c r="I761" s="802"/>
      <c r="J761" s="1748">
        <v>5</v>
      </c>
      <c r="K761" s="3585" t="s">
        <v>1243</v>
      </c>
      <c r="L761" s="3569"/>
      <c r="M761" s="3569"/>
      <c r="N761" s="3570"/>
      <c r="DE761" s="818"/>
    </row>
    <row r="762" spans="1:109" s="771" customFormat="1" ht="12" customHeight="1" x14ac:dyDescent="0.15">
      <c r="A762" s="3422"/>
      <c r="B762" s="3386"/>
      <c r="C762" s="3416"/>
      <c r="D762" s="3387"/>
      <c r="E762" s="3386"/>
      <c r="F762" s="3387"/>
      <c r="G762" s="3445"/>
      <c r="H762" s="3445"/>
      <c r="I762" s="793"/>
      <c r="J762" s="3586"/>
      <c r="K762" s="3571"/>
      <c r="L762" s="3572"/>
      <c r="M762" s="3572"/>
      <c r="N762" s="3573"/>
      <c r="DE762" s="818"/>
    </row>
    <row r="763" spans="1:109" s="771" customFormat="1" ht="12" customHeight="1" x14ac:dyDescent="0.15">
      <c r="A763" s="1752"/>
      <c r="B763" s="1751"/>
      <c r="C763" s="1751"/>
      <c r="D763" s="1751"/>
      <c r="E763" s="1751"/>
      <c r="F763" s="1751"/>
      <c r="G763" s="3445"/>
      <c r="H763" s="3445"/>
      <c r="I763" s="1752"/>
      <c r="J763" s="3587"/>
      <c r="K763" s="3455"/>
      <c r="L763" s="3456"/>
      <c r="M763" s="3456"/>
      <c r="N763" s="3457"/>
      <c r="O763" s="225"/>
      <c r="P763" s="225"/>
      <c r="DE763" s="818"/>
    </row>
    <row r="764" spans="1:109" s="771" customFormat="1" ht="12" customHeight="1" x14ac:dyDescent="0.15">
      <c r="A764" s="1752"/>
      <c r="B764" s="788"/>
      <c r="C764" s="788"/>
      <c r="D764" s="788"/>
      <c r="E764" s="788"/>
      <c r="F764" s="788"/>
      <c r="G764" s="788"/>
      <c r="H764" s="788"/>
      <c r="I764" s="1752"/>
      <c r="J764" s="3587"/>
      <c r="K764" s="3455"/>
      <c r="L764" s="3456"/>
      <c r="M764" s="3456"/>
      <c r="N764" s="3457"/>
      <c r="DE764" s="818"/>
    </row>
    <row r="765" spans="1:109" s="771" customFormat="1" ht="12" customHeight="1" x14ac:dyDescent="0.15">
      <c r="A765" s="1752"/>
      <c r="B765" s="3465" t="s">
        <v>1242</v>
      </c>
      <c r="C765" s="3465"/>
      <c r="D765" s="3465"/>
      <c r="E765" s="3465"/>
      <c r="F765" s="3465"/>
      <c r="G765" s="3465"/>
      <c r="H765" s="3465"/>
      <c r="I765" s="1770"/>
      <c r="J765" s="3587"/>
      <c r="K765" s="3455"/>
      <c r="L765" s="3456"/>
      <c r="M765" s="3456"/>
      <c r="N765" s="3457"/>
      <c r="DE765" s="818"/>
    </row>
    <row r="766" spans="1:109" s="771" customFormat="1" ht="12" customHeight="1" x14ac:dyDescent="0.15">
      <c r="A766" s="1752"/>
      <c r="B766" s="3465" t="s">
        <v>1241</v>
      </c>
      <c r="C766" s="3465"/>
      <c r="D766" s="3465"/>
      <c r="E766" s="3465"/>
      <c r="F766" s="3465"/>
      <c r="G766" s="3465"/>
      <c r="H766" s="3465"/>
      <c r="I766" s="803"/>
      <c r="J766" s="3587"/>
      <c r="K766" s="3455"/>
      <c r="L766" s="3456"/>
      <c r="M766" s="3456"/>
      <c r="N766" s="3457"/>
      <c r="DE766" s="818"/>
    </row>
    <row r="767" spans="1:109" s="771" customFormat="1" ht="12" customHeight="1" x14ac:dyDescent="0.15">
      <c r="A767" s="790" t="s">
        <v>1223</v>
      </c>
      <c r="B767" s="3466" t="s">
        <v>1240</v>
      </c>
      <c r="C767" s="3466"/>
      <c r="D767" s="3466"/>
      <c r="E767" s="3466"/>
      <c r="F767" s="3466"/>
      <c r="G767" s="3466"/>
      <c r="H767" s="3466"/>
      <c r="I767" s="1770"/>
      <c r="J767" s="3587"/>
      <c r="K767" s="3455"/>
      <c r="L767" s="3456"/>
      <c r="M767" s="3456"/>
      <c r="N767" s="3457"/>
      <c r="DE767" s="818"/>
    </row>
    <row r="768" spans="1:109" s="771" customFormat="1" ht="12" customHeight="1" x14ac:dyDescent="0.15">
      <c r="A768" s="790"/>
      <c r="B768" s="3467"/>
      <c r="C768" s="3467"/>
      <c r="D768" s="3467"/>
      <c r="E768" s="3467"/>
      <c r="F768" s="3467"/>
      <c r="G768" s="3467"/>
      <c r="H768" s="3467"/>
      <c r="I768" s="1770"/>
      <c r="J768" s="3587"/>
      <c r="K768" s="3455"/>
      <c r="L768" s="3456"/>
      <c r="M768" s="3456"/>
      <c r="N768" s="3457"/>
      <c r="DE768" s="818"/>
    </row>
    <row r="769" spans="1:111" s="771" customFormat="1" ht="12" customHeight="1" x14ac:dyDescent="0.15">
      <c r="A769" s="790"/>
      <c r="B769" s="3467"/>
      <c r="C769" s="3467"/>
      <c r="D769" s="3467"/>
      <c r="E769" s="3467"/>
      <c r="F769" s="3467"/>
      <c r="G769" s="3467"/>
      <c r="H769" s="3467"/>
      <c r="I769" s="1770"/>
      <c r="J769" s="3587"/>
      <c r="K769" s="3455"/>
      <c r="L769" s="3456"/>
      <c r="M769" s="3456"/>
      <c r="N769" s="3457"/>
      <c r="DE769" s="818"/>
    </row>
    <row r="770" spans="1:111" s="771" customFormat="1" ht="12" customHeight="1" x14ac:dyDescent="0.15">
      <c r="A770" s="790"/>
      <c r="B770" s="3465"/>
      <c r="C770" s="3465"/>
      <c r="D770" s="3465"/>
      <c r="E770" s="3465"/>
      <c r="F770" s="3465"/>
      <c r="G770" s="3465"/>
      <c r="H770" s="3465"/>
      <c r="I770" s="1770"/>
      <c r="J770" s="3587"/>
      <c r="K770" s="3455"/>
      <c r="L770" s="3456"/>
      <c r="M770" s="3456"/>
      <c r="N770" s="3457"/>
      <c r="DE770" s="818"/>
    </row>
    <row r="771" spans="1:111" s="771" customFormat="1" ht="12" customHeight="1" x14ac:dyDescent="0.15">
      <c r="A771" s="790"/>
      <c r="B771" s="3465" t="s">
        <v>652</v>
      </c>
      <c r="C771" s="3465"/>
      <c r="D771" s="3465"/>
      <c r="E771" s="3465"/>
      <c r="F771" s="3465"/>
      <c r="G771" s="3465"/>
      <c r="H771" s="3465"/>
      <c r="I771" s="1770"/>
      <c r="J771" s="3587"/>
      <c r="K771" s="3455"/>
      <c r="L771" s="3456"/>
      <c r="M771" s="3456"/>
      <c r="N771" s="3457"/>
      <c r="Q771" s="224"/>
      <c r="R771" s="224"/>
      <c r="S771" s="224"/>
      <c r="T771" s="224"/>
      <c r="U771" s="224"/>
      <c r="V771" s="224"/>
      <c r="W771" s="224"/>
      <c r="X771" s="224"/>
      <c r="Y771" s="224"/>
      <c r="Z771" s="224"/>
      <c r="AA771" s="224"/>
      <c r="DE771" s="818"/>
    </row>
    <row r="772" spans="1:111" s="771" customFormat="1" ht="12" customHeight="1" x14ac:dyDescent="0.15">
      <c r="A772" s="790"/>
      <c r="B772" s="3465"/>
      <c r="C772" s="3465"/>
      <c r="D772" s="3465"/>
      <c r="E772" s="3465"/>
      <c r="F772" s="3465"/>
      <c r="G772" s="3465"/>
      <c r="H772" s="3465"/>
      <c r="I772" s="1770"/>
      <c r="J772" s="3588"/>
      <c r="K772" s="3458"/>
      <c r="L772" s="3459"/>
      <c r="M772" s="3459"/>
      <c r="N772" s="3460"/>
      <c r="DE772" s="818"/>
    </row>
    <row r="773" spans="1:111" s="772" customFormat="1" ht="13.5" x14ac:dyDescent="0.15">
      <c r="A773" s="1677" t="s">
        <v>1250</v>
      </c>
      <c r="B773" s="1775"/>
      <c r="C773" s="1775"/>
      <c r="D773" s="1775"/>
      <c r="E773" s="1775"/>
      <c r="F773" s="1775"/>
      <c r="G773" s="1775"/>
      <c r="H773" s="1775"/>
      <c r="I773" s="1775"/>
      <c r="J773" s="1775"/>
      <c r="K773" s="1775"/>
      <c r="L773" s="1775"/>
      <c r="M773" s="1775"/>
      <c r="N773" s="1775"/>
      <c r="DE773" s="830"/>
    </row>
    <row r="774" spans="1:111" s="771" customFormat="1" ht="12" customHeight="1" x14ac:dyDescent="0.15">
      <c r="A774" s="3545" t="s">
        <v>576</v>
      </c>
      <c r="B774" s="3546"/>
      <c r="C774" s="3389"/>
      <c r="D774" s="3390"/>
      <c r="E774" s="3545" t="s">
        <v>575</v>
      </c>
      <c r="F774" s="3546"/>
      <c r="G774" s="3386"/>
      <c r="H774" s="3416"/>
      <c r="I774" s="3547"/>
      <c r="J774" s="3548"/>
      <c r="K774" s="1758" t="s">
        <v>1214</v>
      </c>
      <c r="L774" s="3386"/>
      <c r="M774" s="3416"/>
      <c r="N774" s="3387"/>
      <c r="DE774" s="818"/>
    </row>
    <row r="775" spans="1:111" s="771" customFormat="1" ht="12" customHeight="1" x14ac:dyDescent="0.15">
      <c r="A775" s="3538">
        <v>1</v>
      </c>
      <c r="B775" s="3540" t="s">
        <v>1249</v>
      </c>
      <c r="C775" s="3540"/>
      <c r="D775" s="3540"/>
      <c r="E775" s="3540"/>
      <c r="F775" s="3540"/>
      <c r="G775" s="3538" t="s">
        <v>1248</v>
      </c>
      <c r="H775" s="3538"/>
      <c r="I775" s="3541" t="s">
        <v>1247</v>
      </c>
      <c r="J775" s="3541"/>
      <c r="K775" s="3541"/>
      <c r="L775" s="3541"/>
      <c r="M775" s="3541"/>
      <c r="N775" s="3541"/>
      <c r="DE775" s="818"/>
    </row>
    <row r="776" spans="1:111" s="771" customFormat="1" ht="12" customHeight="1" x14ac:dyDescent="0.15">
      <c r="A776" s="3539"/>
      <c r="B776" s="3542"/>
      <c r="C776" s="3542"/>
      <c r="D776" s="3542"/>
      <c r="E776" s="3542"/>
      <c r="F776" s="3542"/>
      <c r="G776" s="3542"/>
      <c r="H776" s="3542"/>
      <c r="I776" s="3543"/>
      <c r="J776" s="3544"/>
      <c r="K776" s="3544"/>
      <c r="L776" s="3544"/>
      <c r="M776" s="3544"/>
      <c r="N776" s="1108" t="s">
        <v>1763</v>
      </c>
      <c r="O776" s="758"/>
      <c r="P776" s="770"/>
      <c r="DE776" s="818"/>
    </row>
    <row r="777" spans="1:111" s="771" customFormat="1" ht="12" customHeight="1" x14ac:dyDescent="0.15">
      <c r="A777" s="3582"/>
      <c r="B777" s="3583"/>
      <c r="C777" s="3583"/>
      <c r="D777" s="3583"/>
      <c r="E777" s="3583"/>
      <c r="F777" s="3583"/>
      <c r="G777" s="3583"/>
      <c r="H777" s="3583"/>
      <c r="I777" s="3583"/>
      <c r="J777" s="3583"/>
      <c r="K777" s="3583"/>
      <c r="L777" s="3583"/>
      <c r="M777" s="3583"/>
      <c r="N777" s="3584"/>
      <c r="DE777" s="818"/>
    </row>
    <row r="778" spans="1:111" s="771" customFormat="1" ht="12" customHeight="1" x14ac:dyDescent="0.15">
      <c r="A778" s="3541">
        <v>2</v>
      </c>
      <c r="B778" s="3546" t="s">
        <v>1235</v>
      </c>
      <c r="C778" s="3541"/>
      <c r="D778" s="3541"/>
      <c r="E778" s="3541"/>
      <c r="F778" s="3541"/>
      <c r="G778" s="3541"/>
      <c r="H778" s="3541"/>
      <c r="I778" s="3541"/>
      <c r="J778" s="3541"/>
      <c r="K778" s="3541"/>
      <c r="L778" s="3541"/>
      <c r="M778" s="3541" t="s">
        <v>1231</v>
      </c>
      <c r="N778" s="3553"/>
      <c r="DE778" s="818"/>
    </row>
    <row r="779" spans="1:111" s="771" customFormat="1" ht="12" customHeight="1" x14ac:dyDescent="0.15">
      <c r="A779" s="3541"/>
      <c r="B779" s="1759" t="s">
        <v>54</v>
      </c>
      <c r="C779" s="3541" t="s">
        <v>1234</v>
      </c>
      <c r="D779" s="3541"/>
      <c r="E779" s="3541"/>
      <c r="F779" s="1758" t="s">
        <v>1233</v>
      </c>
      <c r="G779" s="3541" t="s">
        <v>1244</v>
      </c>
      <c r="H779" s="3541"/>
      <c r="I779" s="3541" t="s">
        <v>579</v>
      </c>
      <c r="J779" s="3541"/>
      <c r="K779" s="3541"/>
      <c r="L779" s="1758" t="s">
        <v>578</v>
      </c>
      <c r="M779" s="3541"/>
      <c r="N779" s="3553"/>
      <c r="DE779" s="818"/>
      <c r="DF779" s="772" t="str">
        <f>IF(COUNTA(B780:N789)&gt;0,DG779,"")</f>
        <v/>
      </c>
      <c r="DG779" s="771">
        <v>23</v>
      </c>
    </row>
    <row r="780" spans="1:111" s="771" customFormat="1" ht="12" customHeight="1" x14ac:dyDescent="0.15">
      <c r="A780" s="3541"/>
      <c r="B780" s="1774"/>
      <c r="C780" s="3554"/>
      <c r="D780" s="3554"/>
      <c r="E780" s="3554"/>
      <c r="F780" s="1757"/>
      <c r="G780" s="3506"/>
      <c r="H780" s="3506"/>
      <c r="I780" s="3506"/>
      <c r="J780" s="3506"/>
      <c r="K780" s="3506"/>
      <c r="L780" s="1756"/>
      <c r="M780" s="3505"/>
      <c r="N780" s="3505"/>
      <c r="O780" s="1740" t="s">
        <v>6302</v>
      </c>
      <c r="DE780" s="818"/>
    </row>
    <row r="781" spans="1:111" s="771" customFormat="1" ht="12" customHeight="1" x14ac:dyDescent="0.15">
      <c r="A781" s="3541"/>
      <c r="B781" s="1713"/>
      <c r="C781" s="3589"/>
      <c r="D781" s="3589"/>
      <c r="E781" s="3589"/>
      <c r="F781" s="1767"/>
      <c r="G781" s="3580"/>
      <c r="H781" s="3580"/>
      <c r="I781" s="3580"/>
      <c r="J781" s="3580"/>
      <c r="K781" s="3580"/>
      <c r="L781" s="1767"/>
      <c r="M781" s="3581"/>
      <c r="N781" s="3581"/>
      <c r="O781" s="1740" t="s">
        <v>6301</v>
      </c>
      <c r="DE781" s="818"/>
    </row>
    <row r="782" spans="1:111" s="771" customFormat="1" ht="12" customHeight="1" x14ac:dyDescent="0.15">
      <c r="A782" s="3541"/>
      <c r="B782" s="1765"/>
      <c r="C782" s="3596"/>
      <c r="D782" s="3596"/>
      <c r="E782" s="3596"/>
      <c r="F782" s="1754"/>
      <c r="G782" s="3491"/>
      <c r="H782" s="3491"/>
      <c r="I782" s="3491"/>
      <c r="J782" s="3491"/>
      <c r="K782" s="3491"/>
      <c r="L782" s="1754"/>
      <c r="M782" s="3490"/>
      <c r="N782" s="3490"/>
      <c r="O782" s="1739"/>
      <c r="DE782" s="818"/>
    </row>
    <row r="783" spans="1:111" s="771" customFormat="1" ht="12" customHeight="1" x14ac:dyDescent="0.15">
      <c r="A783" s="3541"/>
      <c r="B783" s="1765"/>
      <c r="C783" s="3596"/>
      <c r="D783" s="3596"/>
      <c r="E783" s="3596"/>
      <c r="F783" s="1754"/>
      <c r="G783" s="3491"/>
      <c r="H783" s="3491"/>
      <c r="I783" s="3491"/>
      <c r="J783" s="3491"/>
      <c r="K783" s="3491"/>
      <c r="L783" s="1754"/>
      <c r="M783" s="3490"/>
      <c r="N783" s="3490"/>
      <c r="O783" s="1739" t="s">
        <v>6285</v>
      </c>
      <c r="DE783" s="818"/>
    </row>
    <row r="784" spans="1:111" s="771" customFormat="1" ht="12" customHeight="1" x14ac:dyDescent="0.15">
      <c r="A784" s="3541"/>
      <c r="B784" s="1765"/>
      <c r="C784" s="3596"/>
      <c r="D784" s="3596"/>
      <c r="E784" s="3596"/>
      <c r="F784" s="1754"/>
      <c r="G784" s="3491"/>
      <c r="H784" s="3491"/>
      <c r="I784" s="3491"/>
      <c r="J784" s="3491"/>
      <c r="K784" s="3491"/>
      <c r="L784" s="1754"/>
      <c r="M784" s="3490"/>
      <c r="N784" s="3490"/>
      <c r="O784" s="1739" t="s">
        <v>6286</v>
      </c>
      <c r="DE784" s="818"/>
    </row>
    <row r="785" spans="1:109" s="771" customFormat="1" ht="12" customHeight="1" x14ac:dyDescent="0.15">
      <c r="A785" s="3541"/>
      <c r="B785" s="1764"/>
      <c r="C785" s="3559"/>
      <c r="D785" s="3560"/>
      <c r="E785" s="3561"/>
      <c r="F785" s="1721"/>
      <c r="G785" s="3562"/>
      <c r="H785" s="3563"/>
      <c r="I785" s="3562"/>
      <c r="J785" s="3590"/>
      <c r="K785" s="3563"/>
      <c r="L785" s="1721"/>
      <c r="M785" s="3591"/>
      <c r="N785" s="3592"/>
      <c r="O785" s="1739" t="s">
        <v>6287</v>
      </c>
      <c r="DE785" s="818"/>
    </row>
    <row r="786" spans="1:109" s="771" customFormat="1" ht="12" customHeight="1" x14ac:dyDescent="0.15">
      <c r="A786" s="3541"/>
      <c r="B786" s="1765"/>
      <c r="C786" s="3593"/>
      <c r="D786" s="3594"/>
      <c r="E786" s="3595"/>
      <c r="F786" s="1754"/>
      <c r="G786" s="3487"/>
      <c r="H786" s="3489"/>
      <c r="I786" s="3487"/>
      <c r="J786" s="3488"/>
      <c r="K786" s="3489"/>
      <c r="L786" s="1754"/>
      <c r="M786" s="3557"/>
      <c r="N786" s="3558"/>
      <c r="DE786" s="818"/>
    </row>
    <row r="787" spans="1:109" s="771" customFormat="1" ht="12" customHeight="1" x14ac:dyDescent="0.15">
      <c r="A787" s="3541"/>
      <c r="B787" s="1764"/>
      <c r="C787" s="3559"/>
      <c r="D787" s="3560"/>
      <c r="E787" s="3561"/>
      <c r="F787" s="1721"/>
      <c r="G787" s="3562"/>
      <c r="H787" s="3563"/>
      <c r="I787" s="3562"/>
      <c r="J787" s="3590"/>
      <c r="K787" s="3563"/>
      <c r="L787" s="1721"/>
      <c r="M787" s="3591"/>
      <c r="N787" s="3592"/>
      <c r="DE787" s="818"/>
    </row>
    <row r="788" spans="1:109" s="771" customFormat="1" ht="12" customHeight="1" x14ac:dyDescent="0.15">
      <c r="A788" s="3541"/>
      <c r="B788" s="1765"/>
      <c r="C788" s="3593"/>
      <c r="D788" s="3594"/>
      <c r="E788" s="3595"/>
      <c r="F788" s="1754"/>
      <c r="G788" s="3487"/>
      <c r="H788" s="3489"/>
      <c r="I788" s="3487"/>
      <c r="J788" s="3488"/>
      <c r="K788" s="3489"/>
      <c r="L788" s="1754"/>
      <c r="M788" s="3557"/>
      <c r="N788" s="3558"/>
      <c r="DE788" s="818"/>
    </row>
    <row r="789" spans="1:109" s="771" customFormat="1" ht="12" customHeight="1" x14ac:dyDescent="0.15">
      <c r="A789" s="3541"/>
      <c r="B789" s="1750"/>
      <c r="C789" s="3555"/>
      <c r="D789" s="3555"/>
      <c r="E789" s="3556"/>
      <c r="F789" s="1720"/>
      <c r="G789" s="3431"/>
      <c r="H789" s="3537"/>
      <c r="I789" s="3431"/>
      <c r="J789" s="3429"/>
      <c r="K789" s="3537"/>
      <c r="L789" s="1720"/>
      <c r="M789" s="3427"/>
      <c r="N789" s="3428"/>
      <c r="DE789" s="818"/>
    </row>
    <row r="790" spans="1:109" s="771" customFormat="1" ht="12" customHeight="1" x14ac:dyDescent="0.15">
      <c r="A790" s="3577"/>
      <c r="B790" s="3578"/>
      <c r="C790" s="3578"/>
      <c r="D790" s="3578"/>
      <c r="E790" s="3578"/>
      <c r="F790" s="3578"/>
      <c r="G790" s="3578"/>
      <c r="H790" s="3578"/>
      <c r="I790" s="3578"/>
      <c r="J790" s="3578"/>
      <c r="K790" s="3578"/>
      <c r="L790" s="3578"/>
      <c r="M790" s="3578"/>
      <c r="N790" s="3579"/>
      <c r="DE790" s="818"/>
    </row>
    <row r="791" spans="1:109" s="771" customFormat="1" ht="12" customHeight="1" x14ac:dyDescent="0.15">
      <c r="A791" s="3549">
        <v>3</v>
      </c>
      <c r="B791" s="3549" t="s">
        <v>1246</v>
      </c>
      <c r="C791" s="3549"/>
      <c r="D791" s="3549"/>
      <c r="E791" s="3549"/>
      <c r="F791" s="3549"/>
      <c r="G791" s="3549"/>
      <c r="H791" s="3549"/>
      <c r="I791" s="3549"/>
      <c r="J791" s="3549"/>
      <c r="K791" s="3549"/>
      <c r="L791" s="3549"/>
      <c r="M791" s="3549" t="s">
        <v>1231</v>
      </c>
      <c r="N791" s="3564"/>
      <c r="DE791" s="818"/>
    </row>
    <row r="792" spans="1:109" s="771" customFormat="1" ht="12" customHeight="1" x14ac:dyDescent="0.15">
      <c r="A792" s="3549"/>
      <c r="B792" s="3393" t="s">
        <v>1245</v>
      </c>
      <c r="C792" s="3394"/>
      <c r="D792" s="3394"/>
      <c r="E792" s="3394"/>
      <c r="F792" s="3417"/>
      <c r="G792" s="3549" t="s">
        <v>1244</v>
      </c>
      <c r="H792" s="3549"/>
      <c r="I792" s="3549" t="s">
        <v>579</v>
      </c>
      <c r="J792" s="3549"/>
      <c r="K792" s="3549"/>
      <c r="L792" s="1760" t="s">
        <v>578</v>
      </c>
      <c r="M792" s="3549"/>
      <c r="N792" s="3564"/>
      <c r="DE792" s="818"/>
    </row>
    <row r="793" spans="1:109" s="771" customFormat="1" ht="12" customHeight="1" x14ac:dyDescent="0.15">
      <c r="A793" s="3549"/>
      <c r="B793" s="3462"/>
      <c r="C793" s="3533"/>
      <c r="D793" s="3533"/>
      <c r="E793" s="3533"/>
      <c r="F793" s="3550"/>
      <c r="G793" s="3551"/>
      <c r="H793" s="3551"/>
      <c r="I793" s="3551"/>
      <c r="J793" s="3551"/>
      <c r="K793" s="3551"/>
      <c r="L793" s="1761"/>
      <c r="M793" s="3552"/>
      <c r="N793" s="3552"/>
      <c r="DE793" s="818"/>
    </row>
    <row r="794" spans="1:109" s="771" customFormat="1" ht="12" customHeight="1" x14ac:dyDescent="0.15">
      <c r="A794" s="1762"/>
      <c r="B794" s="1762"/>
      <c r="C794" s="3574"/>
      <c r="D794" s="3574"/>
      <c r="E794" s="3574"/>
      <c r="F794" s="1762"/>
      <c r="G794" s="3574"/>
      <c r="H794" s="3574"/>
      <c r="I794" s="3574"/>
      <c r="J794" s="3574"/>
      <c r="K794" s="3574"/>
      <c r="L794" s="1762"/>
      <c r="M794" s="3575"/>
      <c r="N794" s="3576"/>
      <c r="DE794" s="818"/>
    </row>
    <row r="795" spans="1:109" s="771" customFormat="1" ht="12" customHeight="1" x14ac:dyDescent="0.15">
      <c r="A795" s="1752"/>
      <c r="B795" s="3445"/>
      <c r="C795" s="3445"/>
      <c r="D795" s="3445"/>
      <c r="E795" s="3445"/>
      <c r="F795" s="3445"/>
      <c r="G795" s="3445"/>
      <c r="H795" s="3445"/>
      <c r="I795" s="1752"/>
      <c r="J795" s="1752"/>
      <c r="K795" s="1752"/>
      <c r="L795" s="1752"/>
      <c r="M795" s="1752"/>
      <c r="N795" s="793"/>
      <c r="DE795" s="818"/>
    </row>
    <row r="796" spans="1:109" s="771" customFormat="1" ht="21" customHeight="1" x14ac:dyDescent="0.15">
      <c r="A796" s="3421">
        <v>4</v>
      </c>
      <c r="B796" s="3565" t="s">
        <v>1227</v>
      </c>
      <c r="C796" s="3566"/>
      <c r="D796" s="3567"/>
      <c r="E796" s="3443" t="s">
        <v>1226</v>
      </c>
      <c r="F796" s="3444"/>
      <c r="G796" s="3445"/>
      <c r="H796" s="3445"/>
      <c r="I796" s="802"/>
      <c r="J796" s="1748">
        <v>5</v>
      </c>
      <c r="K796" s="3585" t="s">
        <v>1243</v>
      </c>
      <c r="L796" s="3569"/>
      <c r="M796" s="3569"/>
      <c r="N796" s="3570"/>
      <c r="DE796" s="818"/>
    </row>
    <row r="797" spans="1:109" s="771" customFormat="1" ht="12" customHeight="1" x14ac:dyDescent="0.15">
      <c r="A797" s="3422"/>
      <c r="B797" s="3386"/>
      <c r="C797" s="3416"/>
      <c r="D797" s="3387"/>
      <c r="E797" s="3386"/>
      <c r="F797" s="3387"/>
      <c r="G797" s="3445"/>
      <c r="H797" s="3445"/>
      <c r="I797" s="793"/>
      <c r="J797" s="3586"/>
      <c r="K797" s="3571"/>
      <c r="L797" s="3572"/>
      <c r="M797" s="3572"/>
      <c r="N797" s="3573"/>
      <c r="DE797" s="818"/>
    </row>
    <row r="798" spans="1:109" s="771" customFormat="1" ht="12" customHeight="1" x14ac:dyDescent="0.15">
      <c r="A798" s="1752"/>
      <c r="B798" s="1751"/>
      <c r="C798" s="1751"/>
      <c r="D798" s="1751"/>
      <c r="E798" s="1751"/>
      <c r="F798" s="1751"/>
      <c r="G798" s="3445"/>
      <c r="H798" s="3445"/>
      <c r="I798" s="1752"/>
      <c r="J798" s="3587"/>
      <c r="K798" s="3455"/>
      <c r="L798" s="3456"/>
      <c r="M798" s="3456"/>
      <c r="N798" s="3457"/>
      <c r="O798" s="225"/>
      <c r="P798" s="225"/>
      <c r="DE798" s="818"/>
    </row>
    <row r="799" spans="1:109" s="771" customFormat="1" ht="12" customHeight="1" x14ac:dyDescent="0.15">
      <c r="A799" s="1752"/>
      <c r="B799" s="788"/>
      <c r="C799" s="788"/>
      <c r="D799" s="788"/>
      <c r="E799" s="788"/>
      <c r="F799" s="788"/>
      <c r="G799" s="788"/>
      <c r="H799" s="788"/>
      <c r="I799" s="1752"/>
      <c r="J799" s="3587"/>
      <c r="K799" s="3455"/>
      <c r="L799" s="3456"/>
      <c r="M799" s="3456"/>
      <c r="N799" s="3457"/>
      <c r="DE799" s="818"/>
    </row>
    <row r="800" spans="1:109" s="771" customFormat="1" ht="12" customHeight="1" x14ac:dyDescent="0.15">
      <c r="A800" s="1752"/>
      <c r="B800" s="3465" t="s">
        <v>1242</v>
      </c>
      <c r="C800" s="3465"/>
      <c r="D800" s="3465"/>
      <c r="E800" s="3465"/>
      <c r="F800" s="3465"/>
      <c r="G800" s="3465"/>
      <c r="H800" s="3465"/>
      <c r="I800" s="1770"/>
      <c r="J800" s="3587"/>
      <c r="K800" s="3455"/>
      <c r="L800" s="3456"/>
      <c r="M800" s="3456"/>
      <c r="N800" s="3457"/>
      <c r="DE800" s="818"/>
    </row>
    <row r="801" spans="1:111" s="771" customFormat="1" ht="12" customHeight="1" x14ac:dyDescent="0.15">
      <c r="A801" s="1752"/>
      <c r="B801" s="3465" t="s">
        <v>1241</v>
      </c>
      <c r="C801" s="3465"/>
      <c r="D801" s="3465"/>
      <c r="E801" s="3465"/>
      <c r="F801" s="3465"/>
      <c r="G801" s="3465"/>
      <c r="H801" s="3465"/>
      <c r="I801" s="803"/>
      <c r="J801" s="3587"/>
      <c r="K801" s="3455"/>
      <c r="L801" s="3456"/>
      <c r="M801" s="3456"/>
      <c r="N801" s="3457"/>
      <c r="DE801" s="818"/>
    </row>
    <row r="802" spans="1:111" s="771" customFormat="1" ht="12" customHeight="1" x14ac:dyDescent="0.15">
      <c r="A802" s="790" t="s">
        <v>1223</v>
      </c>
      <c r="B802" s="3466" t="s">
        <v>1240</v>
      </c>
      <c r="C802" s="3466"/>
      <c r="D802" s="3466"/>
      <c r="E802" s="3466"/>
      <c r="F802" s="3466"/>
      <c r="G802" s="3466"/>
      <c r="H802" s="3466"/>
      <c r="I802" s="1770"/>
      <c r="J802" s="3587"/>
      <c r="K802" s="3455"/>
      <c r="L802" s="3456"/>
      <c r="M802" s="3456"/>
      <c r="N802" s="3457"/>
      <c r="DE802" s="818"/>
    </row>
    <row r="803" spans="1:111" s="771" customFormat="1" ht="12" customHeight="1" x14ac:dyDescent="0.15">
      <c r="A803" s="790"/>
      <c r="B803" s="3467"/>
      <c r="C803" s="3467"/>
      <c r="D803" s="3467"/>
      <c r="E803" s="3467"/>
      <c r="F803" s="3467"/>
      <c r="G803" s="3467"/>
      <c r="H803" s="3467"/>
      <c r="I803" s="1770"/>
      <c r="J803" s="3587"/>
      <c r="K803" s="3455"/>
      <c r="L803" s="3456"/>
      <c r="M803" s="3456"/>
      <c r="N803" s="3457"/>
      <c r="DE803" s="818"/>
    </row>
    <row r="804" spans="1:111" s="771" customFormat="1" ht="12" customHeight="1" x14ac:dyDescent="0.15">
      <c r="A804" s="790"/>
      <c r="B804" s="3467"/>
      <c r="C804" s="3467"/>
      <c r="D804" s="3467"/>
      <c r="E804" s="3467"/>
      <c r="F804" s="3467"/>
      <c r="G804" s="3467"/>
      <c r="H804" s="3467"/>
      <c r="I804" s="1770"/>
      <c r="J804" s="3587"/>
      <c r="K804" s="3455"/>
      <c r="L804" s="3456"/>
      <c r="M804" s="3456"/>
      <c r="N804" s="3457"/>
      <c r="DE804" s="818"/>
    </row>
    <row r="805" spans="1:111" s="771" customFormat="1" ht="12" customHeight="1" x14ac:dyDescent="0.15">
      <c r="A805" s="790"/>
      <c r="B805" s="3465"/>
      <c r="C805" s="3465"/>
      <c r="D805" s="3465"/>
      <c r="E805" s="3465"/>
      <c r="F805" s="3465"/>
      <c r="G805" s="3465"/>
      <c r="H805" s="3465"/>
      <c r="I805" s="1770"/>
      <c r="J805" s="3587"/>
      <c r="K805" s="3455"/>
      <c r="L805" s="3456"/>
      <c r="M805" s="3456"/>
      <c r="N805" s="3457"/>
      <c r="DE805" s="818"/>
    </row>
    <row r="806" spans="1:111" s="771" customFormat="1" ht="12" customHeight="1" x14ac:dyDescent="0.15">
      <c r="A806" s="790"/>
      <c r="B806" s="3465" t="s">
        <v>652</v>
      </c>
      <c r="C806" s="3465"/>
      <c r="D806" s="3465"/>
      <c r="E806" s="3465"/>
      <c r="F806" s="3465"/>
      <c r="G806" s="3465"/>
      <c r="H806" s="3465"/>
      <c r="I806" s="1770"/>
      <c r="J806" s="3587"/>
      <c r="K806" s="3455"/>
      <c r="L806" s="3456"/>
      <c r="M806" s="3456"/>
      <c r="N806" s="3457"/>
      <c r="Q806" s="224"/>
      <c r="R806" s="224"/>
      <c r="S806" s="224"/>
      <c r="T806" s="224"/>
      <c r="U806" s="224"/>
      <c r="V806" s="224"/>
      <c r="W806" s="224"/>
      <c r="X806" s="224"/>
      <c r="Y806" s="224"/>
      <c r="Z806" s="224"/>
      <c r="AA806" s="224"/>
      <c r="DE806" s="818"/>
    </row>
    <row r="807" spans="1:111" s="771" customFormat="1" ht="12" customHeight="1" x14ac:dyDescent="0.15">
      <c r="A807" s="790"/>
      <c r="B807" s="3465"/>
      <c r="C807" s="3465"/>
      <c r="D807" s="3465"/>
      <c r="E807" s="3465"/>
      <c r="F807" s="3465"/>
      <c r="G807" s="3465"/>
      <c r="H807" s="3465"/>
      <c r="I807" s="1770"/>
      <c r="J807" s="3588"/>
      <c r="K807" s="3458"/>
      <c r="L807" s="3459"/>
      <c r="M807" s="3459"/>
      <c r="N807" s="3460"/>
      <c r="DE807" s="818"/>
    </row>
    <row r="808" spans="1:111" s="772" customFormat="1" ht="13.5" x14ac:dyDescent="0.15">
      <c r="A808" s="1677" t="s">
        <v>1250</v>
      </c>
      <c r="B808" s="1775"/>
      <c r="C808" s="1775"/>
      <c r="D808" s="1775"/>
      <c r="E808" s="1775"/>
      <c r="F808" s="1775"/>
      <c r="G808" s="1775"/>
      <c r="H808" s="1775"/>
      <c r="I808" s="1775"/>
      <c r="J808" s="1775"/>
      <c r="K808" s="1775"/>
      <c r="L808" s="1775"/>
      <c r="M808" s="1775"/>
      <c r="N808" s="1775"/>
      <c r="DE808" s="830"/>
    </row>
    <row r="809" spans="1:111" s="771" customFormat="1" ht="12" customHeight="1" x14ac:dyDescent="0.15">
      <c r="A809" s="3545" t="s">
        <v>576</v>
      </c>
      <c r="B809" s="3546"/>
      <c r="C809" s="3389"/>
      <c r="D809" s="3390"/>
      <c r="E809" s="3545" t="s">
        <v>575</v>
      </c>
      <c r="F809" s="3546"/>
      <c r="G809" s="3386"/>
      <c r="H809" s="3416"/>
      <c r="I809" s="3547"/>
      <c r="J809" s="3548"/>
      <c r="K809" s="1758" t="s">
        <v>1214</v>
      </c>
      <c r="L809" s="3386"/>
      <c r="M809" s="3416"/>
      <c r="N809" s="3387"/>
      <c r="DE809" s="818"/>
    </row>
    <row r="810" spans="1:111" s="771" customFormat="1" ht="12" customHeight="1" x14ac:dyDescent="0.15">
      <c r="A810" s="3538">
        <v>1</v>
      </c>
      <c r="B810" s="3540" t="s">
        <v>1249</v>
      </c>
      <c r="C810" s="3540"/>
      <c r="D810" s="3540"/>
      <c r="E810" s="3540"/>
      <c r="F810" s="3540"/>
      <c r="G810" s="3538" t="s">
        <v>1248</v>
      </c>
      <c r="H810" s="3538"/>
      <c r="I810" s="3541" t="s">
        <v>1247</v>
      </c>
      <c r="J810" s="3541"/>
      <c r="K810" s="3541"/>
      <c r="L810" s="3541"/>
      <c r="M810" s="3541"/>
      <c r="N810" s="3541"/>
      <c r="DE810" s="818"/>
    </row>
    <row r="811" spans="1:111" s="771" customFormat="1" ht="12" customHeight="1" x14ac:dyDescent="0.15">
      <c r="A811" s="3539"/>
      <c r="B811" s="3542"/>
      <c r="C811" s="3542"/>
      <c r="D811" s="3542"/>
      <c r="E811" s="3542"/>
      <c r="F811" s="3542"/>
      <c r="G811" s="3542"/>
      <c r="H811" s="3542"/>
      <c r="I811" s="3543"/>
      <c r="J811" s="3544"/>
      <c r="K811" s="3544"/>
      <c r="L811" s="3544"/>
      <c r="M811" s="3544"/>
      <c r="N811" s="1108" t="s">
        <v>1763</v>
      </c>
      <c r="O811" s="758"/>
      <c r="P811" s="770"/>
      <c r="DE811" s="818"/>
    </row>
    <row r="812" spans="1:111" s="771" customFormat="1" ht="12" customHeight="1" x14ac:dyDescent="0.15">
      <c r="A812" s="3582"/>
      <c r="B812" s="3583"/>
      <c r="C812" s="3583"/>
      <c r="D812" s="3583"/>
      <c r="E812" s="3583"/>
      <c r="F812" s="3583"/>
      <c r="G812" s="3583"/>
      <c r="H812" s="3583"/>
      <c r="I812" s="3583"/>
      <c r="J812" s="3583"/>
      <c r="K812" s="3583"/>
      <c r="L812" s="3583"/>
      <c r="M812" s="3583"/>
      <c r="N812" s="3584"/>
      <c r="DE812" s="818"/>
    </row>
    <row r="813" spans="1:111" s="771" customFormat="1" ht="12" customHeight="1" x14ac:dyDescent="0.15">
      <c r="A813" s="3541">
        <v>2</v>
      </c>
      <c r="B813" s="3546" t="s">
        <v>1235</v>
      </c>
      <c r="C813" s="3541"/>
      <c r="D813" s="3541"/>
      <c r="E813" s="3541"/>
      <c r="F813" s="3541"/>
      <c r="G813" s="3541"/>
      <c r="H813" s="3541"/>
      <c r="I813" s="3541"/>
      <c r="J813" s="3541"/>
      <c r="K813" s="3541"/>
      <c r="L813" s="3541"/>
      <c r="M813" s="3541" t="s">
        <v>1231</v>
      </c>
      <c r="N813" s="3553"/>
      <c r="DE813" s="818"/>
    </row>
    <row r="814" spans="1:111" s="771" customFormat="1" ht="12" customHeight="1" x14ac:dyDescent="0.15">
      <c r="A814" s="3541"/>
      <c r="B814" s="1759" t="s">
        <v>54</v>
      </c>
      <c r="C814" s="3541" t="s">
        <v>1234</v>
      </c>
      <c r="D814" s="3541"/>
      <c r="E814" s="3541"/>
      <c r="F814" s="1758" t="s">
        <v>1233</v>
      </c>
      <c r="G814" s="3541" t="s">
        <v>1244</v>
      </c>
      <c r="H814" s="3541"/>
      <c r="I814" s="3541" t="s">
        <v>579</v>
      </c>
      <c r="J814" s="3541"/>
      <c r="K814" s="3541"/>
      <c r="L814" s="1758" t="s">
        <v>578</v>
      </c>
      <c r="M814" s="3541"/>
      <c r="N814" s="3553"/>
      <c r="DE814" s="818"/>
      <c r="DF814" s="772" t="str">
        <f>IF(COUNTA(B815:N824)&gt;0,DG814,"")</f>
        <v/>
      </c>
      <c r="DG814" s="771">
        <v>24</v>
      </c>
    </row>
    <row r="815" spans="1:111" s="771" customFormat="1" ht="12" customHeight="1" x14ac:dyDescent="0.15">
      <c r="A815" s="3541"/>
      <c r="B815" s="1774"/>
      <c r="C815" s="3554"/>
      <c r="D815" s="3554"/>
      <c r="E815" s="3554"/>
      <c r="F815" s="1757"/>
      <c r="G815" s="3506"/>
      <c r="H815" s="3506"/>
      <c r="I815" s="3506"/>
      <c r="J815" s="3506"/>
      <c r="K815" s="3506"/>
      <c r="L815" s="1756"/>
      <c r="M815" s="3505"/>
      <c r="N815" s="3505"/>
      <c r="O815" s="1740" t="s">
        <v>6302</v>
      </c>
      <c r="DE815" s="818"/>
    </row>
    <row r="816" spans="1:111" s="771" customFormat="1" ht="12" customHeight="1" x14ac:dyDescent="0.15">
      <c r="A816" s="3541"/>
      <c r="B816" s="1713"/>
      <c r="C816" s="3589"/>
      <c r="D816" s="3589"/>
      <c r="E816" s="3589"/>
      <c r="F816" s="1767"/>
      <c r="G816" s="3580"/>
      <c r="H816" s="3580"/>
      <c r="I816" s="3580"/>
      <c r="J816" s="3580"/>
      <c r="K816" s="3580"/>
      <c r="L816" s="1767"/>
      <c r="M816" s="3581"/>
      <c r="N816" s="3581"/>
      <c r="O816" s="1740" t="s">
        <v>6301</v>
      </c>
      <c r="DE816" s="818"/>
    </row>
    <row r="817" spans="1:109" s="771" customFormat="1" ht="12" customHeight="1" x14ac:dyDescent="0.15">
      <c r="A817" s="3541"/>
      <c r="B817" s="1765"/>
      <c r="C817" s="3596"/>
      <c r="D817" s="3596"/>
      <c r="E817" s="3596"/>
      <c r="F817" s="1754"/>
      <c r="G817" s="3491"/>
      <c r="H817" s="3491"/>
      <c r="I817" s="3491"/>
      <c r="J817" s="3491"/>
      <c r="K817" s="3491"/>
      <c r="L817" s="1754"/>
      <c r="M817" s="3490"/>
      <c r="N817" s="3490"/>
      <c r="O817" s="1739"/>
      <c r="DE817" s="818"/>
    </row>
    <row r="818" spans="1:109" s="771" customFormat="1" ht="12" customHeight="1" x14ac:dyDescent="0.15">
      <c r="A818" s="3541"/>
      <c r="B818" s="1765"/>
      <c r="C818" s="3596"/>
      <c r="D818" s="3596"/>
      <c r="E818" s="3596"/>
      <c r="F818" s="1754"/>
      <c r="G818" s="3491"/>
      <c r="H818" s="3491"/>
      <c r="I818" s="3491"/>
      <c r="J818" s="3491"/>
      <c r="K818" s="3491"/>
      <c r="L818" s="1754"/>
      <c r="M818" s="3490"/>
      <c r="N818" s="3490"/>
      <c r="O818" s="1739" t="s">
        <v>6285</v>
      </c>
      <c r="DE818" s="818"/>
    </row>
    <row r="819" spans="1:109" s="771" customFormat="1" ht="12" customHeight="1" x14ac:dyDescent="0.15">
      <c r="A819" s="3541"/>
      <c r="B819" s="1765"/>
      <c r="C819" s="3596"/>
      <c r="D819" s="3596"/>
      <c r="E819" s="3596"/>
      <c r="F819" s="1754"/>
      <c r="G819" s="3491"/>
      <c r="H819" s="3491"/>
      <c r="I819" s="3491"/>
      <c r="J819" s="3491"/>
      <c r="K819" s="3491"/>
      <c r="L819" s="1754"/>
      <c r="M819" s="3490"/>
      <c r="N819" s="3490"/>
      <c r="O819" s="1739" t="s">
        <v>6286</v>
      </c>
      <c r="DE819" s="818"/>
    </row>
    <row r="820" spans="1:109" s="771" customFormat="1" ht="12" customHeight="1" x14ac:dyDescent="0.15">
      <c r="A820" s="3541"/>
      <c r="B820" s="1764"/>
      <c r="C820" s="3559"/>
      <c r="D820" s="3560"/>
      <c r="E820" s="3561"/>
      <c r="F820" s="1721"/>
      <c r="G820" s="3562"/>
      <c r="H820" s="3563"/>
      <c r="I820" s="3562"/>
      <c r="J820" s="3590"/>
      <c r="K820" s="3563"/>
      <c r="L820" s="1721"/>
      <c r="M820" s="3591"/>
      <c r="N820" s="3592"/>
      <c r="O820" s="1739" t="s">
        <v>6287</v>
      </c>
      <c r="DE820" s="818"/>
    </row>
    <row r="821" spans="1:109" s="771" customFormat="1" ht="12" customHeight="1" x14ac:dyDescent="0.15">
      <c r="A821" s="3541"/>
      <c r="B821" s="1765"/>
      <c r="C821" s="3593"/>
      <c r="D821" s="3594"/>
      <c r="E821" s="3595"/>
      <c r="F821" s="1754"/>
      <c r="G821" s="3487"/>
      <c r="H821" s="3489"/>
      <c r="I821" s="3487"/>
      <c r="J821" s="3488"/>
      <c r="K821" s="3489"/>
      <c r="L821" s="1754"/>
      <c r="M821" s="3557"/>
      <c r="N821" s="3558"/>
      <c r="DE821" s="818"/>
    </row>
    <row r="822" spans="1:109" s="771" customFormat="1" ht="12" customHeight="1" x14ac:dyDescent="0.15">
      <c r="A822" s="3541"/>
      <c r="B822" s="1764"/>
      <c r="C822" s="3559"/>
      <c r="D822" s="3560"/>
      <c r="E822" s="3561"/>
      <c r="F822" s="1721"/>
      <c r="G822" s="3562"/>
      <c r="H822" s="3563"/>
      <c r="I822" s="3562"/>
      <c r="J822" s="3590"/>
      <c r="K822" s="3563"/>
      <c r="L822" s="1721"/>
      <c r="M822" s="3591"/>
      <c r="N822" s="3592"/>
      <c r="DE822" s="818"/>
    </row>
    <row r="823" spans="1:109" s="771" customFormat="1" ht="12" customHeight="1" x14ac:dyDescent="0.15">
      <c r="A823" s="3541"/>
      <c r="B823" s="1765"/>
      <c r="C823" s="3593"/>
      <c r="D823" s="3594"/>
      <c r="E823" s="3595"/>
      <c r="F823" s="1754"/>
      <c r="G823" s="3487"/>
      <c r="H823" s="3489"/>
      <c r="I823" s="3487"/>
      <c r="J823" s="3488"/>
      <c r="K823" s="3489"/>
      <c r="L823" s="1754"/>
      <c r="M823" s="3557"/>
      <c r="N823" s="3558"/>
      <c r="DE823" s="818"/>
    </row>
    <row r="824" spans="1:109" s="771" customFormat="1" ht="12" customHeight="1" x14ac:dyDescent="0.15">
      <c r="A824" s="3541"/>
      <c r="B824" s="1750"/>
      <c r="C824" s="3555"/>
      <c r="D824" s="3555"/>
      <c r="E824" s="3556"/>
      <c r="F824" s="1720"/>
      <c r="G824" s="3431"/>
      <c r="H824" s="3537"/>
      <c r="I824" s="3431"/>
      <c r="J824" s="3429"/>
      <c r="K824" s="3537"/>
      <c r="L824" s="1720"/>
      <c r="M824" s="3427"/>
      <c r="N824" s="3428"/>
      <c r="DE824" s="818"/>
    </row>
    <row r="825" spans="1:109" s="771" customFormat="1" ht="12" customHeight="1" x14ac:dyDescent="0.15">
      <c r="A825" s="3577"/>
      <c r="B825" s="3578"/>
      <c r="C825" s="3578"/>
      <c r="D825" s="3578"/>
      <c r="E825" s="3578"/>
      <c r="F825" s="3578"/>
      <c r="G825" s="3578"/>
      <c r="H825" s="3578"/>
      <c r="I825" s="3578"/>
      <c r="J825" s="3578"/>
      <c r="K825" s="3578"/>
      <c r="L825" s="3578"/>
      <c r="M825" s="3578"/>
      <c r="N825" s="3579"/>
      <c r="DE825" s="818"/>
    </row>
    <row r="826" spans="1:109" s="771" customFormat="1" ht="12" customHeight="1" x14ac:dyDescent="0.15">
      <c r="A826" s="3549">
        <v>3</v>
      </c>
      <c r="B826" s="3549" t="s">
        <v>1246</v>
      </c>
      <c r="C826" s="3549"/>
      <c r="D826" s="3549"/>
      <c r="E826" s="3549"/>
      <c r="F826" s="3549"/>
      <c r="G826" s="3549"/>
      <c r="H826" s="3549"/>
      <c r="I826" s="3549"/>
      <c r="J826" s="3549"/>
      <c r="K826" s="3549"/>
      <c r="L826" s="3549"/>
      <c r="M826" s="3549" t="s">
        <v>1231</v>
      </c>
      <c r="N826" s="3564"/>
      <c r="DE826" s="818"/>
    </row>
    <row r="827" spans="1:109" s="771" customFormat="1" ht="12" customHeight="1" x14ac:dyDescent="0.15">
      <c r="A827" s="3549"/>
      <c r="B827" s="3393" t="s">
        <v>1245</v>
      </c>
      <c r="C827" s="3394"/>
      <c r="D827" s="3394"/>
      <c r="E827" s="3394"/>
      <c r="F827" s="3417"/>
      <c r="G827" s="3549" t="s">
        <v>1244</v>
      </c>
      <c r="H827" s="3549"/>
      <c r="I827" s="3549" t="s">
        <v>579</v>
      </c>
      <c r="J827" s="3549"/>
      <c r="K827" s="3549"/>
      <c r="L827" s="1760" t="s">
        <v>578</v>
      </c>
      <c r="M827" s="3549"/>
      <c r="N827" s="3564"/>
      <c r="DE827" s="818"/>
    </row>
    <row r="828" spans="1:109" s="771" customFormat="1" ht="12" customHeight="1" x14ac:dyDescent="0.15">
      <c r="A828" s="3549"/>
      <c r="B828" s="3462"/>
      <c r="C828" s="3533"/>
      <c r="D828" s="3533"/>
      <c r="E828" s="3533"/>
      <c r="F828" s="3550"/>
      <c r="G828" s="3551"/>
      <c r="H828" s="3551"/>
      <c r="I828" s="3551"/>
      <c r="J828" s="3551"/>
      <c r="K828" s="3551"/>
      <c r="L828" s="1761"/>
      <c r="M828" s="3552"/>
      <c r="N828" s="3552"/>
      <c r="DE828" s="818"/>
    </row>
    <row r="829" spans="1:109" s="771" customFormat="1" ht="12" customHeight="1" x14ac:dyDescent="0.15">
      <c r="A829" s="1762"/>
      <c r="B829" s="1762"/>
      <c r="C829" s="3574"/>
      <c r="D829" s="3574"/>
      <c r="E829" s="3574"/>
      <c r="F829" s="1762"/>
      <c r="G829" s="3574"/>
      <c r="H829" s="3574"/>
      <c r="I829" s="3574"/>
      <c r="J829" s="3574"/>
      <c r="K829" s="3574"/>
      <c r="L829" s="1762"/>
      <c r="M829" s="3575"/>
      <c r="N829" s="3576"/>
      <c r="DE829" s="818"/>
    </row>
    <row r="830" spans="1:109" s="771" customFormat="1" ht="12" customHeight="1" x14ac:dyDescent="0.15">
      <c r="A830" s="1752"/>
      <c r="B830" s="3445"/>
      <c r="C830" s="3445"/>
      <c r="D830" s="3445"/>
      <c r="E830" s="3445"/>
      <c r="F830" s="3445"/>
      <c r="G830" s="3445"/>
      <c r="H830" s="3445"/>
      <c r="I830" s="1752"/>
      <c r="J830" s="1752"/>
      <c r="K830" s="1752"/>
      <c r="L830" s="1752"/>
      <c r="M830" s="1752"/>
      <c r="N830" s="793"/>
      <c r="DE830" s="818"/>
    </row>
    <row r="831" spans="1:109" s="771" customFormat="1" ht="21" customHeight="1" x14ac:dyDescent="0.15">
      <c r="A831" s="3421">
        <v>4</v>
      </c>
      <c r="B831" s="3565" t="s">
        <v>1227</v>
      </c>
      <c r="C831" s="3566"/>
      <c r="D831" s="3567"/>
      <c r="E831" s="3443" t="s">
        <v>1226</v>
      </c>
      <c r="F831" s="3444"/>
      <c r="G831" s="3445"/>
      <c r="H831" s="3445"/>
      <c r="I831" s="802"/>
      <c r="J831" s="1748">
        <v>5</v>
      </c>
      <c r="K831" s="3585" t="s">
        <v>1243</v>
      </c>
      <c r="L831" s="3569"/>
      <c r="M831" s="3569"/>
      <c r="N831" s="3570"/>
      <c r="DE831" s="818"/>
    </row>
    <row r="832" spans="1:109" s="771" customFormat="1" ht="12" customHeight="1" x14ac:dyDescent="0.15">
      <c r="A832" s="3422"/>
      <c r="B832" s="3386"/>
      <c r="C832" s="3416"/>
      <c r="D832" s="3387"/>
      <c r="E832" s="3386"/>
      <c r="F832" s="3387"/>
      <c r="G832" s="3445"/>
      <c r="H832" s="3445"/>
      <c r="I832" s="793"/>
      <c r="J832" s="3586"/>
      <c r="K832" s="3571"/>
      <c r="L832" s="3572"/>
      <c r="M832" s="3572"/>
      <c r="N832" s="3573"/>
      <c r="DE832" s="818"/>
    </row>
    <row r="833" spans="1:109" s="771" customFormat="1" ht="12" customHeight="1" x14ac:dyDescent="0.15">
      <c r="A833" s="1752"/>
      <c r="B833" s="1751"/>
      <c r="C833" s="1751"/>
      <c r="D833" s="1751"/>
      <c r="E833" s="1751"/>
      <c r="F833" s="1751"/>
      <c r="G833" s="3445"/>
      <c r="H833" s="3445"/>
      <c r="I833" s="1752"/>
      <c r="J833" s="3587"/>
      <c r="K833" s="3455"/>
      <c r="L833" s="3456"/>
      <c r="M833" s="3456"/>
      <c r="N833" s="3457"/>
      <c r="O833" s="225"/>
      <c r="P833" s="225"/>
      <c r="DE833" s="818"/>
    </row>
    <row r="834" spans="1:109" s="771" customFormat="1" ht="12" customHeight="1" x14ac:dyDescent="0.15">
      <c r="A834" s="1752"/>
      <c r="B834" s="788"/>
      <c r="C834" s="788"/>
      <c r="D834" s="788"/>
      <c r="E834" s="788"/>
      <c r="F834" s="788"/>
      <c r="G834" s="788"/>
      <c r="H834" s="788"/>
      <c r="I834" s="1752"/>
      <c r="J834" s="3587"/>
      <c r="K834" s="3455"/>
      <c r="L834" s="3456"/>
      <c r="M834" s="3456"/>
      <c r="N834" s="3457"/>
      <c r="DE834" s="818"/>
    </row>
    <row r="835" spans="1:109" s="771" customFormat="1" ht="12" customHeight="1" x14ac:dyDescent="0.15">
      <c r="A835" s="1752"/>
      <c r="B835" s="3465" t="s">
        <v>1242</v>
      </c>
      <c r="C835" s="3465"/>
      <c r="D835" s="3465"/>
      <c r="E835" s="3465"/>
      <c r="F835" s="3465"/>
      <c r="G835" s="3465"/>
      <c r="H835" s="3465"/>
      <c r="I835" s="1770"/>
      <c r="J835" s="3587"/>
      <c r="K835" s="3455"/>
      <c r="L835" s="3456"/>
      <c r="M835" s="3456"/>
      <c r="N835" s="3457"/>
      <c r="DE835" s="818"/>
    </row>
    <row r="836" spans="1:109" s="771" customFormat="1" ht="12" customHeight="1" x14ac:dyDescent="0.15">
      <c r="A836" s="1752"/>
      <c r="B836" s="3465" t="s">
        <v>1241</v>
      </c>
      <c r="C836" s="3465"/>
      <c r="D836" s="3465"/>
      <c r="E836" s="3465"/>
      <c r="F836" s="3465"/>
      <c r="G836" s="3465"/>
      <c r="H836" s="3465"/>
      <c r="I836" s="803"/>
      <c r="J836" s="3587"/>
      <c r="K836" s="3455"/>
      <c r="L836" s="3456"/>
      <c r="M836" s="3456"/>
      <c r="N836" s="3457"/>
      <c r="DE836" s="818"/>
    </row>
    <row r="837" spans="1:109" s="771" customFormat="1" ht="12" customHeight="1" x14ac:dyDescent="0.15">
      <c r="A837" s="790" t="s">
        <v>1223</v>
      </c>
      <c r="B837" s="3466" t="s">
        <v>1240</v>
      </c>
      <c r="C837" s="3466"/>
      <c r="D837" s="3466"/>
      <c r="E837" s="3466"/>
      <c r="F837" s="3466"/>
      <c r="G837" s="3466"/>
      <c r="H837" s="3466"/>
      <c r="I837" s="1770"/>
      <c r="J837" s="3587"/>
      <c r="K837" s="3455"/>
      <c r="L837" s="3456"/>
      <c r="M837" s="3456"/>
      <c r="N837" s="3457"/>
      <c r="DE837" s="818"/>
    </row>
    <row r="838" spans="1:109" s="771" customFormat="1" ht="12" customHeight="1" x14ac:dyDescent="0.15">
      <c r="A838" s="790"/>
      <c r="B838" s="3467"/>
      <c r="C838" s="3467"/>
      <c r="D838" s="3467"/>
      <c r="E838" s="3467"/>
      <c r="F838" s="3467"/>
      <c r="G838" s="3467"/>
      <c r="H838" s="3467"/>
      <c r="I838" s="1770"/>
      <c r="J838" s="3587"/>
      <c r="K838" s="3455"/>
      <c r="L838" s="3456"/>
      <c r="M838" s="3456"/>
      <c r="N838" s="3457"/>
      <c r="DE838" s="818"/>
    </row>
    <row r="839" spans="1:109" s="771" customFormat="1" ht="12" customHeight="1" x14ac:dyDescent="0.15">
      <c r="A839" s="790"/>
      <c r="B839" s="3467"/>
      <c r="C839" s="3467"/>
      <c r="D839" s="3467"/>
      <c r="E839" s="3467"/>
      <c r="F839" s="3467"/>
      <c r="G839" s="3467"/>
      <c r="H839" s="3467"/>
      <c r="I839" s="1770"/>
      <c r="J839" s="3587"/>
      <c r="K839" s="3455"/>
      <c r="L839" s="3456"/>
      <c r="M839" s="3456"/>
      <c r="N839" s="3457"/>
      <c r="DE839" s="818"/>
    </row>
    <row r="840" spans="1:109" s="771" customFormat="1" ht="12" customHeight="1" x14ac:dyDescent="0.15">
      <c r="A840" s="790"/>
      <c r="B840" s="3465"/>
      <c r="C840" s="3465"/>
      <c r="D840" s="3465"/>
      <c r="E840" s="3465"/>
      <c r="F840" s="3465"/>
      <c r="G840" s="3465"/>
      <c r="H840" s="3465"/>
      <c r="I840" s="1770"/>
      <c r="J840" s="3587"/>
      <c r="K840" s="3455"/>
      <c r="L840" s="3456"/>
      <c r="M840" s="3456"/>
      <c r="N840" s="3457"/>
      <c r="DE840" s="818"/>
    </row>
    <row r="841" spans="1:109" s="771" customFormat="1" ht="12" customHeight="1" x14ac:dyDescent="0.15">
      <c r="A841" s="790"/>
      <c r="B841" s="3465" t="s">
        <v>652</v>
      </c>
      <c r="C841" s="3465"/>
      <c r="D841" s="3465"/>
      <c r="E841" s="3465"/>
      <c r="F841" s="3465"/>
      <c r="G841" s="3465"/>
      <c r="H841" s="3465"/>
      <c r="I841" s="1770"/>
      <c r="J841" s="3587"/>
      <c r="K841" s="3455"/>
      <c r="L841" s="3456"/>
      <c r="M841" s="3456"/>
      <c r="N841" s="3457"/>
      <c r="Q841" s="224"/>
      <c r="R841" s="224"/>
      <c r="S841" s="224"/>
      <c r="T841" s="224"/>
      <c r="U841" s="224"/>
      <c r="V841" s="224"/>
      <c r="W841" s="224"/>
      <c r="X841" s="224"/>
      <c r="Y841" s="224"/>
      <c r="Z841" s="224"/>
      <c r="AA841" s="224"/>
      <c r="DE841" s="818"/>
    </row>
    <row r="842" spans="1:109" s="771" customFormat="1" ht="12" customHeight="1" x14ac:dyDescent="0.15">
      <c r="A842" s="790"/>
      <c r="B842" s="3465"/>
      <c r="C842" s="3465"/>
      <c r="D842" s="3465"/>
      <c r="E842" s="3465"/>
      <c r="F842" s="3465"/>
      <c r="G842" s="3465"/>
      <c r="H842" s="3465"/>
      <c r="I842" s="1770"/>
      <c r="J842" s="3588"/>
      <c r="K842" s="3458"/>
      <c r="L842" s="3459"/>
      <c r="M842" s="3459"/>
      <c r="N842" s="3460"/>
      <c r="DE842" s="818"/>
    </row>
    <row r="843" spans="1:109" s="772" customFormat="1" ht="13.5" x14ac:dyDescent="0.15">
      <c r="A843" s="1677" t="s">
        <v>1250</v>
      </c>
      <c r="B843" s="1775"/>
      <c r="C843" s="1775"/>
      <c r="D843" s="1775"/>
      <c r="E843" s="1775"/>
      <c r="F843" s="1775"/>
      <c r="G843" s="1775"/>
      <c r="H843" s="1775"/>
      <c r="I843" s="1775"/>
      <c r="J843" s="1775"/>
      <c r="K843" s="1775"/>
      <c r="L843" s="1775"/>
      <c r="M843" s="1775"/>
      <c r="N843" s="1775"/>
      <c r="DE843" s="830"/>
    </row>
    <row r="844" spans="1:109" s="771" customFormat="1" ht="12" customHeight="1" x14ac:dyDescent="0.15">
      <c r="A844" s="3545" t="s">
        <v>576</v>
      </c>
      <c r="B844" s="3546"/>
      <c r="C844" s="3389"/>
      <c r="D844" s="3390"/>
      <c r="E844" s="3545" t="s">
        <v>575</v>
      </c>
      <c r="F844" s="3546"/>
      <c r="G844" s="3386"/>
      <c r="H844" s="3416"/>
      <c r="I844" s="3547"/>
      <c r="J844" s="3548"/>
      <c r="K844" s="1758" t="s">
        <v>1214</v>
      </c>
      <c r="L844" s="3386"/>
      <c r="M844" s="3416"/>
      <c r="N844" s="3387"/>
      <c r="DE844" s="818"/>
    </row>
    <row r="845" spans="1:109" s="771" customFormat="1" ht="12" customHeight="1" x14ac:dyDescent="0.15">
      <c r="A845" s="3538">
        <v>1</v>
      </c>
      <c r="B845" s="3540" t="s">
        <v>1249</v>
      </c>
      <c r="C845" s="3540"/>
      <c r="D845" s="3540"/>
      <c r="E845" s="3540"/>
      <c r="F845" s="3540"/>
      <c r="G845" s="3538" t="s">
        <v>1248</v>
      </c>
      <c r="H845" s="3538"/>
      <c r="I845" s="3541" t="s">
        <v>1247</v>
      </c>
      <c r="J845" s="3541"/>
      <c r="K845" s="3541"/>
      <c r="L845" s="3541"/>
      <c r="M845" s="3541"/>
      <c r="N845" s="3541"/>
      <c r="DE845" s="818"/>
    </row>
    <row r="846" spans="1:109" s="771" customFormat="1" ht="12" customHeight="1" x14ac:dyDescent="0.15">
      <c r="A846" s="3539"/>
      <c r="B846" s="3542"/>
      <c r="C846" s="3542"/>
      <c r="D846" s="3542"/>
      <c r="E846" s="3542"/>
      <c r="F846" s="3542"/>
      <c r="G846" s="3542"/>
      <c r="H846" s="3542"/>
      <c r="I846" s="3543"/>
      <c r="J846" s="3544"/>
      <c r="K846" s="3544"/>
      <c r="L846" s="3544"/>
      <c r="M846" s="3544"/>
      <c r="N846" s="1108" t="s">
        <v>1763</v>
      </c>
      <c r="O846" s="758"/>
      <c r="P846" s="770"/>
      <c r="DE846" s="818"/>
    </row>
    <row r="847" spans="1:109" s="771" customFormat="1" ht="12" customHeight="1" x14ac:dyDescent="0.15">
      <c r="A847" s="3582"/>
      <c r="B847" s="3583"/>
      <c r="C847" s="3583"/>
      <c r="D847" s="3583"/>
      <c r="E847" s="3583"/>
      <c r="F847" s="3583"/>
      <c r="G847" s="3583"/>
      <c r="H847" s="3583"/>
      <c r="I847" s="3583"/>
      <c r="J847" s="3583"/>
      <c r="K847" s="3583"/>
      <c r="L847" s="3583"/>
      <c r="M847" s="3583"/>
      <c r="N847" s="3584"/>
      <c r="DE847" s="818"/>
    </row>
    <row r="848" spans="1:109" s="771" customFormat="1" ht="12" customHeight="1" x14ac:dyDescent="0.15">
      <c r="A848" s="3541">
        <v>2</v>
      </c>
      <c r="B848" s="3546" t="s">
        <v>1235</v>
      </c>
      <c r="C848" s="3541"/>
      <c r="D848" s="3541"/>
      <c r="E848" s="3541"/>
      <c r="F848" s="3541"/>
      <c r="G848" s="3541"/>
      <c r="H848" s="3541"/>
      <c r="I848" s="3541"/>
      <c r="J848" s="3541"/>
      <c r="K848" s="3541"/>
      <c r="L848" s="3541"/>
      <c r="M848" s="3541" t="s">
        <v>1231</v>
      </c>
      <c r="N848" s="3553"/>
      <c r="DE848" s="818"/>
    </row>
    <row r="849" spans="1:111" s="771" customFormat="1" ht="12" customHeight="1" x14ac:dyDescent="0.15">
      <c r="A849" s="3541"/>
      <c r="B849" s="1759" t="s">
        <v>54</v>
      </c>
      <c r="C849" s="3541" t="s">
        <v>1234</v>
      </c>
      <c r="D849" s="3541"/>
      <c r="E849" s="3541"/>
      <c r="F849" s="1758" t="s">
        <v>1233</v>
      </c>
      <c r="G849" s="3541" t="s">
        <v>1244</v>
      </c>
      <c r="H849" s="3541"/>
      <c r="I849" s="3541" t="s">
        <v>579</v>
      </c>
      <c r="J849" s="3541"/>
      <c r="K849" s="3541"/>
      <c r="L849" s="1758" t="s">
        <v>578</v>
      </c>
      <c r="M849" s="3541"/>
      <c r="N849" s="3553"/>
      <c r="DE849" s="818"/>
      <c r="DF849" s="772" t="str">
        <f>IF(COUNTA(B850:N859)&gt;0,DG849,"")</f>
        <v/>
      </c>
      <c r="DG849" s="771">
        <v>25</v>
      </c>
    </row>
    <row r="850" spans="1:111" s="771" customFormat="1" ht="12" customHeight="1" x14ac:dyDescent="0.15">
      <c r="A850" s="3541"/>
      <c r="B850" s="1774"/>
      <c r="C850" s="3554"/>
      <c r="D850" s="3554"/>
      <c r="E850" s="3554"/>
      <c r="F850" s="1757"/>
      <c r="G850" s="3506"/>
      <c r="H850" s="3506"/>
      <c r="I850" s="3506"/>
      <c r="J850" s="3506"/>
      <c r="K850" s="3506"/>
      <c r="L850" s="1756"/>
      <c r="M850" s="3505"/>
      <c r="N850" s="3505"/>
      <c r="O850" s="1740" t="s">
        <v>6302</v>
      </c>
      <c r="DE850" s="818"/>
    </row>
    <row r="851" spans="1:111" s="771" customFormat="1" ht="12" customHeight="1" x14ac:dyDescent="0.15">
      <c r="A851" s="3541"/>
      <c r="B851" s="1713"/>
      <c r="C851" s="3589"/>
      <c r="D851" s="3589"/>
      <c r="E851" s="3589"/>
      <c r="F851" s="1767"/>
      <c r="G851" s="3580"/>
      <c r="H851" s="3580"/>
      <c r="I851" s="3580"/>
      <c r="J851" s="3580"/>
      <c r="K851" s="3580"/>
      <c r="L851" s="1767"/>
      <c r="M851" s="3581"/>
      <c r="N851" s="3581"/>
      <c r="O851" s="1740" t="s">
        <v>6301</v>
      </c>
      <c r="DE851" s="818"/>
    </row>
    <row r="852" spans="1:111" s="771" customFormat="1" ht="12" customHeight="1" x14ac:dyDescent="0.15">
      <c r="A852" s="3541"/>
      <c r="B852" s="1765"/>
      <c r="C852" s="3596"/>
      <c r="D852" s="3596"/>
      <c r="E852" s="3596"/>
      <c r="F852" s="1754"/>
      <c r="G852" s="3491"/>
      <c r="H852" s="3491"/>
      <c r="I852" s="3491"/>
      <c r="J852" s="3491"/>
      <c r="K852" s="3491"/>
      <c r="L852" s="1754"/>
      <c r="M852" s="3490"/>
      <c r="N852" s="3490"/>
      <c r="O852" s="1739"/>
      <c r="DE852" s="818"/>
    </row>
    <row r="853" spans="1:111" s="771" customFormat="1" ht="12" customHeight="1" x14ac:dyDescent="0.15">
      <c r="A853" s="3541"/>
      <c r="B853" s="1765"/>
      <c r="C853" s="3596"/>
      <c r="D853" s="3596"/>
      <c r="E853" s="3596"/>
      <c r="F853" s="1754"/>
      <c r="G853" s="3491"/>
      <c r="H853" s="3491"/>
      <c r="I853" s="3491"/>
      <c r="J853" s="3491"/>
      <c r="K853" s="3491"/>
      <c r="L853" s="1754"/>
      <c r="M853" s="3490"/>
      <c r="N853" s="3490"/>
      <c r="O853" s="1739" t="s">
        <v>6285</v>
      </c>
      <c r="DE853" s="818"/>
    </row>
    <row r="854" spans="1:111" s="771" customFormat="1" ht="12" customHeight="1" x14ac:dyDescent="0.15">
      <c r="A854" s="3541"/>
      <c r="B854" s="1765"/>
      <c r="C854" s="3596"/>
      <c r="D854" s="3596"/>
      <c r="E854" s="3596"/>
      <c r="F854" s="1754"/>
      <c r="G854" s="3491"/>
      <c r="H854" s="3491"/>
      <c r="I854" s="3491"/>
      <c r="J854" s="3491"/>
      <c r="K854" s="3491"/>
      <c r="L854" s="1754"/>
      <c r="M854" s="3490"/>
      <c r="N854" s="3490"/>
      <c r="O854" s="1739" t="s">
        <v>6286</v>
      </c>
      <c r="DE854" s="818"/>
    </row>
    <row r="855" spans="1:111" s="771" customFormat="1" ht="12" customHeight="1" x14ac:dyDescent="0.15">
      <c r="A855" s="3541"/>
      <c r="B855" s="1764"/>
      <c r="C855" s="3559"/>
      <c r="D855" s="3560"/>
      <c r="E855" s="3561"/>
      <c r="F855" s="1721"/>
      <c r="G855" s="3562"/>
      <c r="H855" s="3563"/>
      <c r="I855" s="3562"/>
      <c r="J855" s="3590"/>
      <c r="K855" s="3563"/>
      <c r="L855" s="1721"/>
      <c r="M855" s="3591"/>
      <c r="N855" s="3592"/>
      <c r="O855" s="1739" t="s">
        <v>6287</v>
      </c>
      <c r="DE855" s="818"/>
    </row>
    <row r="856" spans="1:111" s="771" customFormat="1" ht="12" customHeight="1" x14ac:dyDescent="0.15">
      <c r="A856" s="3541"/>
      <c r="B856" s="1765"/>
      <c r="C856" s="3593"/>
      <c r="D856" s="3594"/>
      <c r="E856" s="3595"/>
      <c r="F856" s="1754"/>
      <c r="G856" s="3487"/>
      <c r="H856" s="3489"/>
      <c r="I856" s="3487"/>
      <c r="J856" s="3488"/>
      <c r="K856" s="3489"/>
      <c r="L856" s="1754"/>
      <c r="M856" s="3557"/>
      <c r="N856" s="3558"/>
      <c r="DE856" s="818"/>
    </row>
    <row r="857" spans="1:111" s="771" customFormat="1" ht="12" customHeight="1" x14ac:dyDescent="0.15">
      <c r="A857" s="3541"/>
      <c r="B857" s="1764"/>
      <c r="C857" s="3559"/>
      <c r="D857" s="3560"/>
      <c r="E857" s="3561"/>
      <c r="F857" s="1721"/>
      <c r="G857" s="3562"/>
      <c r="H857" s="3563"/>
      <c r="I857" s="3562"/>
      <c r="J857" s="3590"/>
      <c r="K857" s="3563"/>
      <c r="L857" s="1721"/>
      <c r="M857" s="3591"/>
      <c r="N857" s="3592"/>
      <c r="DE857" s="818"/>
    </row>
    <row r="858" spans="1:111" s="771" customFormat="1" ht="12" customHeight="1" x14ac:dyDescent="0.15">
      <c r="A858" s="3541"/>
      <c r="B858" s="1765"/>
      <c r="C858" s="3593"/>
      <c r="D858" s="3594"/>
      <c r="E858" s="3595"/>
      <c r="F858" s="1754"/>
      <c r="G858" s="3487"/>
      <c r="H858" s="3489"/>
      <c r="I858" s="3487"/>
      <c r="J858" s="3488"/>
      <c r="K858" s="3489"/>
      <c r="L858" s="1754"/>
      <c r="M858" s="3557"/>
      <c r="N858" s="3558"/>
      <c r="DE858" s="818"/>
    </row>
    <row r="859" spans="1:111" s="771" customFormat="1" ht="12" customHeight="1" x14ac:dyDescent="0.15">
      <c r="A859" s="3541"/>
      <c r="B859" s="1750"/>
      <c r="C859" s="3555"/>
      <c r="D859" s="3555"/>
      <c r="E859" s="3556"/>
      <c r="F859" s="1720"/>
      <c r="G859" s="3431"/>
      <c r="H859" s="3537"/>
      <c r="I859" s="3431"/>
      <c r="J859" s="3429"/>
      <c r="K859" s="3537"/>
      <c r="L859" s="1720"/>
      <c r="M859" s="3427"/>
      <c r="N859" s="3428"/>
      <c r="DE859" s="818"/>
    </row>
    <row r="860" spans="1:111" s="771" customFormat="1" ht="12" customHeight="1" x14ac:dyDescent="0.15">
      <c r="A860" s="3577"/>
      <c r="B860" s="3578"/>
      <c r="C860" s="3578"/>
      <c r="D860" s="3578"/>
      <c r="E860" s="3578"/>
      <c r="F860" s="3578"/>
      <c r="G860" s="3578"/>
      <c r="H860" s="3578"/>
      <c r="I860" s="3578"/>
      <c r="J860" s="3578"/>
      <c r="K860" s="3578"/>
      <c r="L860" s="3578"/>
      <c r="M860" s="3578"/>
      <c r="N860" s="3579"/>
      <c r="DE860" s="818"/>
    </row>
    <row r="861" spans="1:111" s="771" customFormat="1" ht="12" customHeight="1" x14ac:dyDescent="0.15">
      <c r="A861" s="3549">
        <v>3</v>
      </c>
      <c r="B861" s="3549" t="s">
        <v>1246</v>
      </c>
      <c r="C861" s="3549"/>
      <c r="D861" s="3549"/>
      <c r="E861" s="3549"/>
      <c r="F861" s="3549"/>
      <c r="G861" s="3549"/>
      <c r="H861" s="3549"/>
      <c r="I861" s="3549"/>
      <c r="J861" s="3549"/>
      <c r="K861" s="3549"/>
      <c r="L861" s="3549"/>
      <c r="M861" s="3549" t="s">
        <v>1231</v>
      </c>
      <c r="N861" s="3564"/>
      <c r="DE861" s="818"/>
    </row>
    <row r="862" spans="1:111" s="771" customFormat="1" ht="12" customHeight="1" x14ac:dyDescent="0.15">
      <c r="A862" s="3549"/>
      <c r="B862" s="3393" t="s">
        <v>1245</v>
      </c>
      <c r="C862" s="3394"/>
      <c r="D862" s="3394"/>
      <c r="E862" s="3394"/>
      <c r="F862" s="3417"/>
      <c r="G862" s="3549" t="s">
        <v>1244</v>
      </c>
      <c r="H862" s="3549"/>
      <c r="I862" s="3549" t="s">
        <v>579</v>
      </c>
      <c r="J862" s="3549"/>
      <c r="K862" s="3549"/>
      <c r="L862" s="1760" t="s">
        <v>578</v>
      </c>
      <c r="M862" s="3549"/>
      <c r="N862" s="3564"/>
      <c r="DE862" s="818"/>
    </row>
    <row r="863" spans="1:111" s="771" customFormat="1" ht="12" customHeight="1" x14ac:dyDescent="0.15">
      <c r="A863" s="3549"/>
      <c r="B863" s="3462"/>
      <c r="C863" s="3533"/>
      <c r="D863" s="3533"/>
      <c r="E863" s="3533"/>
      <c r="F863" s="3550"/>
      <c r="G863" s="3551"/>
      <c r="H863" s="3551"/>
      <c r="I863" s="3551"/>
      <c r="J863" s="3551"/>
      <c r="K863" s="3551"/>
      <c r="L863" s="1761"/>
      <c r="M863" s="3552"/>
      <c r="N863" s="3552"/>
      <c r="DE863" s="818"/>
    </row>
    <row r="864" spans="1:111" s="771" customFormat="1" ht="12" customHeight="1" x14ac:dyDescent="0.15">
      <c r="A864" s="1762"/>
      <c r="B864" s="1762"/>
      <c r="C864" s="3574"/>
      <c r="D864" s="3574"/>
      <c r="E864" s="3574"/>
      <c r="F864" s="1762"/>
      <c r="G864" s="3574"/>
      <c r="H864" s="3574"/>
      <c r="I864" s="3574"/>
      <c r="J864" s="3574"/>
      <c r="K864" s="3574"/>
      <c r="L864" s="1762"/>
      <c r="M864" s="3575"/>
      <c r="N864" s="3576"/>
      <c r="DE864" s="818"/>
    </row>
    <row r="865" spans="1:109" s="771" customFormat="1" ht="12" customHeight="1" x14ac:dyDescent="0.15">
      <c r="A865" s="1752"/>
      <c r="B865" s="3445"/>
      <c r="C865" s="3445"/>
      <c r="D865" s="3445"/>
      <c r="E865" s="3445"/>
      <c r="F865" s="3445"/>
      <c r="G865" s="3445"/>
      <c r="H865" s="3445"/>
      <c r="I865" s="1752"/>
      <c r="J865" s="1752"/>
      <c r="K865" s="1752"/>
      <c r="L865" s="1752"/>
      <c r="M865" s="1752"/>
      <c r="N865" s="793"/>
      <c r="DE865" s="818"/>
    </row>
    <row r="866" spans="1:109" s="771" customFormat="1" ht="21" customHeight="1" x14ac:dyDescent="0.15">
      <c r="A866" s="3421">
        <v>4</v>
      </c>
      <c r="B866" s="3565" t="s">
        <v>1227</v>
      </c>
      <c r="C866" s="3566"/>
      <c r="D866" s="3567"/>
      <c r="E866" s="3443" t="s">
        <v>1226</v>
      </c>
      <c r="F866" s="3444"/>
      <c r="G866" s="3445"/>
      <c r="H866" s="3445"/>
      <c r="I866" s="802"/>
      <c r="J866" s="1748">
        <v>5</v>
      </c>
      <c r="K866" s="3585" t="s">
        <v>1243</v>
      </c>
      <c r="L866" s="3569"/>
      <c r="M866" s="3569"/>
      <c r="N866" s="3570"/>
      <c r="DE866" s="818"/>
    </row>
    <row r="867" spans="1:109" s="771" customFormat="1" ht="12" customHeight="1" x14ac:dyDescent="0.15">
      <c r="A867" s="3422"/>
      <c r="B867" s="3386"/>
      <c r="C867" s="3416"/>
      <c r="D867" s="3387"/>
      <c r="E867" s="3386"/>
      <c r="F867" s="3387"/>
      <c r="G867" s="3445"/>
      <c r="H867" s="3445"/>
      <c r="I867" s="793"/>
      <c r="J867" s="3586"/>
      <c r="K867" s="3571"/>
      <c r="L867" s="3572"/>
      <c r="M867" s="3572"/>
      <c r="N867" s="3573"/>
      <c r="DE867" s="818"/>
    </row>
    <row r="868" spans="1:109" s="771" customFormat="1" ht="12" customHeight="1" x14ac:dyDescent="0.15">
      <c r="A868" s="1752"/>
      <c r="B868" s="1751"/>
      <c r="C868" s="1751"/>
      <c r="D868" s="1751"/>
      <c r="E868" s="1751"/>
      <c r="F868" s="1751"/>
      <c r="G868" s="3445"/>
      <c r="H868" s="3445"/>
      <c r="I868" s="1752"/>
      <c r="J868" s="3587"/>
      <c r="K868" s="3455"/>
      <c r="L868" s="3456"/>
      <c r="M868" s="3456"/>
      <c r="N868" s="3457"/>
      <c r="O868" s="225"/>
      <c r="P868" s="225"/>
      <c r="DE868" s="818"/>
    </row>
    <row r="869" spans="1:109" s="771" customFormat="1" ht="12" customHeight="1" x14ac:dyDescent="0.15">
      <c r="A869" s="1752"/>
      <c r="B869" s="788"/>
      <c r="C869" s="788"/>
      <c r="D869" s="788"/>
      <c r="E869" s="788"/>
      <c r="F869" s="788"/>
      <c r="G869" s="788"/>
      <c r="H869" s="788"/>
      <c r="I869" s="1752"/>
      <c r="J869" s="3587"/>
      <c r="K869" s="3455"/>
      <c r="L869" s="3456"/>
      <c r="M869" s="3456"/>
      <c r="N869" s="3457"/>
      <c r="DE869" s="818"/>
    </row>
    <row r="870" spans="1:109" s="771" customFormat="1" ht="12" customHeight="1" x14ac:dyDescent="0.15">
      <c r="A870" s="1752"/>
      <c r="B870" s="3465" t="s">
        <v>1242</v>
      </c>
      <c r="C870" s="3465"/>
      <c r="D870" s="3465"/>
      <c r="E870" s="3465"/>
      <c r="F870" s="3465"/>
      <c r="G870" s="3465"/>
      <c r="H870" s="3465"/>
      <c r="I870" s="1770"/>
      <c r="J870" s="3587"/>
      <c r="K870" s="3455"/>
      <c r="L870" s="3456"/>
      <c r="M870" s="3456"/>
      <c r="N870" s="3457"/>
      <c r="DE870" s="818"/>
    </row>
    <row r="871" spans="1:109" s="771" customFormat="1" ht="12" customHeight="1" x14ac:dyDescent="0.15">
      <c r="A871" s="1752"/>
      <c r="B871" s="3465" t="s">
        <v>1241</v>
      </c>
      <c r="C871" s="3465"/>
      <c r="D871" s="3465"/>
      <c r="E871" s="3465"/>
      <c r="F871" s="3465"/>
      <c r="G871" s="3465"/>
      <c r="H871" s="3465"/>
      <c r="I871" s="803"/>
      <c r="J871" s="3587"/>
      <c r="K871" s="3455"/>
      <c r="L871" s="3456"/>
      <c r="M871" s="3456"/>
      <c r="N871" s="3457"/>
      <c r="DE871" s="818"/>
    </row>
    <row r="872" spans="1:109" s="771" customFormat="1" ht="12" customHeight="1" x14ac:dyDescent="0.15">
      <c r="A872" s="790" t="s">
        <v>1223</v>
      </c>
      <c r="B872" s="3466" t="s">
        <v>1240</v>
      </c>
      <c r="C872" s="3466"/>
      <c r="D872" s="3466"/>
      <c r="E872" s="3466"/>
      <c r="F872" s="3466"/>
      <c r="G872" s="3466"/>
      <c r="H872" s="3466"/>
      <c r="I872" s="1770"/>
      <c r="J872" s="3587"/>
      <c r="K872" s="3455"/>
      <c r="L872" s="3456"/>
      <c r="M872" s="3456"/>
      <c r="N872" s="3457"/>
      <c r="DE872" s="818"/>
    </row>
    <row r="873" spans="1:109" s="771" customFormat="1" ht="12" customHeight="1" x14ac:dyDescent="0.15">
      <c r="A873" s="790"/>
      <c r="B873" s="3467"/>
      <c r="C873" s="3467"/>
      <c r="D873" s="3467"/>
      <c r="E873" s="3467"/>
      <c r="F873" s="3467"/>
      <c r="G873" s="3467"/>
      <c r="H873" s="3467"/>
      <c r="I873" s="1770"/>
      <c r="J873" s="3587"/>
      <c r="K873" s="3455"/>
      <c r="L873" s="3456"/>
      <c r="M873" s="3456"/>
      <c r="N873" s="3457"/>
      <c r="DE873" s="818"/>
    </row>
    <row r="874" spans="1:109" s="771" customFormat="1" ht="12" customHeight="1" x14ac:dyDescent="0.15">
      <c r="A874" s="790"/>
      <c r="B874" s="3467"/>
      <c r="C874" s="3467"/>
      <c r="D874" s="3467"/>
      <c r="E874" s="3467"/>
      <c r="F874" s="3467"/>
      <c r="G874" s="3467"/>
      <c r="H874" s="3467"/>
      <c r="I874" s="1770"/>
      <c r="J874" s="3587"/>
      <c r="K874" s="3455"/>
      <c r="L874" s="3456"/>
      <c r="M874" s="3456"/>
      <c r="N874" s="3457"/>
      <c r="DE874" s="818"/>
    </row>
    <row r="875" spans="1:109" s="771" customFormat="1" ht="12" customHeight="1" x14ac:dyDescent="0.15">
      <c r="A875" s="790"/>
      <c r="B875" s="3465"/>
      <c r="C875" s="3465"/>
      <c r="D875" s="3465"/>
      <c r="E875" s="3465"/>
      <c r="F875" s="3465"/>
      <c r="G875" s="3465"/>
      <c r="H875" s="3465"/>
      <c r="I875" s="1770"/>
      <c r="J875" s="3587"/>
      <c r="K875" s="3455"/>
      <c r="L875" s="3456"/>
      <c r="M875" s="3456"/>
      <c r="N875" s="3457"/>
      <c r="DE875" s="818"/>
    </row>
    <row r="876" spans="1:109" s="771" customFormat="1" ht="12" customHeight="1" x14ac:dyDescent="0.15">
      <c r="A876" s="790"/>
      <c r="B876" s="3465" t="s">
        <v>652</v>
      </c>
      <c r="C876" s="3465"/>
      <c r="D876" s="3465"/>
      <c r="E876" s="3465"/>
      <c r="F876" s="3465"/>
      <c r="G876" s="3465"/>
      <c r="H876" s="3465"/>
      <c r="I876" s="1770"/>
      <c r="J876" s="3587"/>
      <c r="K876" s="3455"/>
      <c r="L876" s="3456"/>
      <c r="M876" s="3456"/>
      <c r="N876" s="3457"/>
      <c r="Q876" s="224"/>
      <c r="R876" s="224"/>
      <c r="S876" s="224"/>
      <c r="T876" s="224"/>
      <c r="U876" s="224"/>
      <c r="V876" s="224"/>
      <c r="W876" s="224"/>
      <c r="X876" s="224"/>
      <c r="Y876" s="224"/>
      <c r="Z876" s="224"/>
      <c r="AA876" s="224"/>
      <c r="DE876" s="818"/>
    </row>
    <row r="877" spans="1:109" s="771" customFormat="1" ht="12" customHeight="1" x14ac:dyDescent="0.15">
      <c r="A877" s="790"/>
      <c r="B877" s="3465"/>
      <c r="C877" s="3465"/>
      <c r="D877" s="3465"/>
      <c r="E877" s="3465"/>
      <c r="F877" s="3465"/>
      <c r="G877" s="3465"/>
      <c r="H877" s="3465"/>
      <c r="I877" s="1770"/>
      <c r="J877" s="3588"/>
      <c r="K877" s="3458"/>
      <c r="L877" s="3459"/>
      <c r="M877" s="3459"/>
      <c r="N877" s="3460"/>
      <c r="DE877" s="818"/>
    </row>
    <row r="878" spans="1:109" s="772" customFormat="1" ht="13.5" x14ac:dyDescent="0.15">
      <c r="A878" s="1677" t="s">
        <v>1250</v>
      </c>
      <c r="B878" s="1775"/>
      <c r="C878" s="1775"/>
      <c r="D878" s="1775"/>
      <c r="E878" s="1775"/>
      <c r="F878" s="1775"/>
      <c r="G878" s="1775"/>
      <c r="H878" s="1775"/>
      <c r="I878" s="1775"/>
      <c r="J878" s="1775"/>
      <c r="K878" s="1775"/>
      <c r="L878" s="1775"/>
      <c r="M878" s="1775"/>
      <c r="N878" s="1775"/>
      <c r="DE878" s="830"/>
    </row>
    <row r="879" spans="1:109" s="771" customFormat="1" ht="12" customHeight="1" x14ac:dyDescent="0.15">
      <c r="A879" s="3545" t="s">
        <v>576</v>
      </c>
      <c r="B879" s="3546"/>
      <c r="C879" s="3389"/>
      <c r="D879" s="3390"/>
      <c r="E879" s="3545" t="s">
        <v>575</v>
      </c>
      <c r="F879" s="3546"/>
      <c r="G879" s="3386"/>
      <c r="H879" s="3416"/>
      <c r="I879" s="3547"/>
      <c r="J879" s="3548"/>
      <c r="K879" s="1758" t="s">
        <v>1214</v>
      </c>
      <c r="L879" s="3386"/>
      <c r="M879" s="3416"/>
      <c r="N879" s="3387"/>
      <c r="DE879" s="818"/>
    </row>
    <row r="880" spans="1:109" s="771" customFormat="1" ht="12" customHeight="1" x14ac:dyDescent="0.15">
      <c r="A880" s="3538">
        <v>1</v>
      </c>
      <c r="B880" s="3540" t="s">
        <v>1249</v>
      </c>
      <c r="C880" s="3540"/>
      <c r="D880" s="3540"/>
      <c r="E880" s="3540"/>
      <c r="F880" s="3540"/>
      <c r="G880" s="3538" t="s">
        <v>1248</v>
      </c>
      <c r="H880" s="3538"/>
      <c r="I880" s="3541" t="s">
        <v>1247</v>
      </c>
      <c r="J880" s="3541"/>
      <c r="K880" s="3541"/>
      <c r="L880" s="3541"/>
      <c r="M880" s="3541"/>
      <c r="N880" s="3541"/>
      <c r="DE880" s="818"/>
    </row>
    <row r="881" spans="1:111" s="771" customFormat="1" ht="12" customHeight="1" x14ac:dyDescent="0.15">
      <c r="A881" s="3539"/>
      <c r="B881" s="3542"/>
      <c r="C881" s="3542"/>
      <c r="D881" s="3542"/>
      <c r="E881" s="3542"/>
      <c r="F881" s="3542"/>
      <c r="G881" s="3542"/>
      <c r="H881" s="3542"/>
      <c r="I881" s="3543"/>
      <c r="J881" s="3544"/>
      <c r="K881" s="3544"/>
      <c r="L881" s="3544"/>
      <c r="M881" s="3544"/>
      <c r="N881" s="1108" t="s">
        <v>1763</v>
      </c>
      <c r="O881" s="758"/>
      <c r="P881" s="770"/>
      <c r="DE881" s="818"/>
    </row>
    <row r="882" spans="1:111" s="771" customFormat="1" ht="12" customHeight="1" x14ac:dyDescent="0.15">
      <c r="A882" s="3582"/>
      <c r="B882" s="3583"/>
      <c r="C882" s="3583"/>
      <c r="D882" s="3583"/>
      <c r="E882" s="3583"/>
      <c r="F882" s="3583"/>
      <c r="G882" s="3583"/>
      <c r="H882" s="3583"/>
      <c r="I882" s="3583"/>
      <c r="J882" s="3583"/>
      <c r="K882" s="3583"/>
      <c r="L882" s="3583"/>
      <c r="M882" s="3583"/>
      <c r="N882" s="3584"/>
      <c r="DE882" s="818"/>
    </row>
    <row r="883" spans="1:111" s="771" customFormat="1" ht="12" customHeight="1" x14ac:dyDescent="0.15">
      <c r="A883" s="3541">
        <v>2</v>
      </c>
      <c r="B883" s="3546" t="s">
        <v>1235</v>
      </c>
      <c r="C883" s="3541"/>
      <c r="D883" s="3541"/>
      <c r="E883" s="3541"/>
      <c r="F883" s="3541"/>
      <c r="G883" s="3541"/>
      <c r="H883" s="3541"/>
      <c r="I883" s="3541"/>
      <c r="J883" s="3541"/>
      <c r="K883" s="3541"/>
      <c r="L883" s="3541"/>
      <c r="M883" s="3541" t="s">
        <v>1231</v>
      </c>
      <c r="N883" s="3553"/>
      <c r="DE883" s="818"/>
    </row>
    <row r="884" spans="1:111" s="771" customFormat="1" ht="12" customHeight="1" x14ac:dyDescent="0.15">
      <c r="A884" s="3541"/>
      <c r="B884" s="1759" t="s">
        <v>54</v>
      </c>
      <c r="C884" s="3541" t="s">
        <v>1234</v>
      </c>
      <c r="D884" s="3541"/>
      <c r="E884" s="3541"/>
      <c r="F884" s="1758" t="s">
        <v>1233</v>
      </c>
      <c r="G884" s="3541" t="s">
        <v>1244</v>
      </c>
      <c r="H884" s="3541"/>
      <c r="I884" s="3541" t="s">
        <v>579</v>
      </c>
      <c r="J884" s="3541"/>
      <c r="K884" s="3541"/>
      <c r="L884" s="1758" t="s">
        <v>578</v>
      </c>
      <c r="M884" s="3541"/>
      <c r="N884" s="3553"/>
      <c r="DE884" s="818"/>
      <c r="DF884" s="772" t="str">
        <f>IF(COUNTA(B885:N894)&gt;0,DG884,"")</f>
        <v/>
      </c>
      <c r="DG884" s="771">
        <v>26</v>
      </c>
    </row>
    <row r="885" spans="1:111" s="771" customFormat="1" ht="12" customHeight="1" x14ac:dyDescent="0.15">
      <c r="A885" s="3541"/>
      <c r="B885" s="1774"/>
      <c r="C885" s="3554"/>
      <c r="D885" s="3554"/>
      <c r="E885" s="3554"/>
      <c r="F885" s="1757"/>
      <c r="G885" s="3506"/>
      <c r="H885" s="3506"/>
      <c r="I885" s="3506"/>
      <c r="J885" s="3506"/>
      <c r="K885" s="3506"/>
      <c r="L885" s="1756"/>
      <c r="M885" s="3505"/>
      <c r="N885" s="3505"/>
      <c r="O885" s="1740" t="s">
        <v>6302</v>
      </c>
      <c r="DE885" s="818"/>
    </row>
    <row r="886" spans="1:111" s="771" customFormat="1" ht="12" customHeight="1" x14ac:dyDescent="0.15">
      <c r="A886" s="3541"/>
      <c r="B886" s="1713"/>
      <c r="C886" s="3589"/>
      <c r="D886" s="3589"/>
      <c r="E886" s="3589"/>
      <c r="F886" s="1767"/>
      <c r="G886" s="3580"/>
      <c r="H886" s="3580"/>
      <c r="I886" s="3580"/>
      <c r="J886" s="3580"/>
      <c r="K886" s="3580"/>
      <c r="L886" s="1767"/>
      <c r="M886" s="3581"/>
      <c r="N886" s="3581"/>
      <c r="O886" s="1740" t="s">
        <v>6301</v>
      </c>
      <c r="DE886" s="818"/>
    </row>
    <row r="887" spans="1:111" s="771" customFormat="1" ht="12" customHeight="1" x14ac:dyDescent="0.15">
      <c r="A887" s="3541"/>
      <c r="B887" s="1765"/>
      <c r="C887" s="3596"/>
      <c r="D887" s="3596"/>
      <c r="E887" s="3596"/>
      <c r="F887" s="1754"/>
      <c r="G887" s="3491"/>
      <c r="H887" s="3491"/>
      <c r="I887" s="3491"/>
      <c r="J887" s="3491"/>
      <c r="K887" s="3491"/>
      <c r="L887" s="1754"/>
      <c r="M887" s="3490"/>
      <c r="N887" s="3490"/>
      <c r="O887" s="1739"/>
      <c r="DE887" s="818"/>
    </row>
    <row r="888" spans="1:111" s="771" customFormat="1" ht="12" customHeight="1" x14ac:dyDescent="0.15">
      <c r="A888" s="3541"/>
      <c r="B888" s="1765"/>
      <c r="C888" s="3596"/>
      <c r="D888" s="3596"/>
      <c r="E888" s="3596"/>
      <c r="F888" s="1754"/>
      <c r="G888" s="3491"/>
      <c r="H888" s="3491"/>
      <c r="I888" s="3491"/>
      <c r="J888" s="3491"/>
      <c r="K888" s="3491"/>
      <c r="L888" s="1754"/>
      <c r="M888" s="3490"/>
      <c r="N888" s="3490"/>
      <c r="O888" s="1739" t="s">
        <v>6285</v>
      </c>
      <c r="DE888" s="818"/>
    </row>
    <row r="889" spans="1:111" s="771" customFormat="1" ht="12" customHeight="1" x14ac:dyDescent="0.15">
      <c r="A889" s="3541"/>
      <c r="B889" s="1765"/>
      <c r="C889" s="3596"/>
      <c r="D889" s="3596"/>
      <c r="E889" s="3596"/>
      <c r="F889" s="1754"/>
      <c r="G889" s="3491"/>
      <c r="H889" s="3491"/>
      <c r="I889" s="3491"/>
      <c r="J889" s="3491"/>
      <c r="K889" s="3491"/>
      <c r="L889" s="1754"/>
      <c r="M889" s="3490"/>
      <c r="N889" s="3490"/>
      <c r="O889" s="1739" t="s">
        <v>6286</v>
      </c>
      <c r="DE889" s="818"/>
    </row>
    <row r="890" spans="1:111" s="771" customFormat="1" ht="12" customHeight="1" x14ac:dyDescent="0.15">
      <c r="A890" s="3541"/>
      <c r="B890" s="1764"/>
      <c r="C890" s="3559"/>
      <c r="D890" s="3560"/>
      <c r="E890" s="3561"/>
      <c r="F890" s="1721"/>
      <c r="G890" s="3562"/>
      <c r="H890" s="3563"/>
      <c r="I890" s="3562"/>
      <c r="J890" s="3590"/>
      <c r="K890" s="3563"/>
      <c r="L890" s="1721"/>
      <c r="M890" s="3591"/>
      <c r="N890" s="3592"/>
      <c r="O890" s="1739" t="s">
        <v>6287</v>
      </c>
      <c r="DE890" s="818"/>
    </row>
    <row r="891" spans="1:111" s="771" customFormat="1" ht="12" customHeight="1" x14ac:dyDescent="0.15">
      <c r="A891" s="3541"/>
      <c r="B891" s="1765"/>
      <c r="C891" s="3593"/>
      <c r="D891" s="3594"/>
      <c r="E891" s="3595"/>
      <c r="F891" s="1754"/>
      <c r="G891" s="3487"/>
      <c r="H891" s="3489"/>
      <c r="I891" s="3487"/>
      <c r="J891" s="3488"/>
      <c r="K891" s="3489"/>
      <c r="L891" s="1754"/>
      <c r="M891" s="3557"/>
      <c r="N891" s="3558"/>
      <c r="DE891" s="818"/>
    </row>
    <row r="892" spans="1:111" s="771" customFormat="1" ht="12" customHeight="1" x14ac:dyDescent="0.15">
      <c r="A892" s="3541"/>
      <c r="B892" s="1764"/>
      <c r="C892" s="3559"/>
      <c r="D892" s="3560"/>
      <c r="E892" s="3561"/>
      <c r="F892" s="1721"/>
      <c r="G892" s="3562"/>
      <c r="H892" s="3563"/>
      <c r="I892" s="3562"/>
      <c r="J892" s="3590"/>
      <c r="K892" s="3563"/>
      <c r="L892" s="1721"/>
      <c r="M892" s="3591"/>
      <c r="N892" s="3592"/>
      <c r="DE892" s="818"/>
    </row>
    <row r="893" spans="1:111" s="771" customFormat="1" ht="12" customHeight="1" x14ac:dyDescent="0.15">
      <c r="A893" s="3541"/>
      <c r="B893" s="1765"/>
      <c r="C893" s="3593"/>
      <c r="D893" s="3594"/>
      <c r="E893" s="3595"/>
      <c r="F893" s="1754"/>
      <c r="G893" s="3487"/>
      <c r="H893" s="3489"/>
      <c r="I893" s="3487"/>
      <c r="J893" s="3488"/>
      <c r="K893" s="3489"/>
      <c r="L893" s="1754"/>
      <c r="M893" s="3557"/>
      <c r="N893" s="3558"/>
      <c r="DE893" s="818"/>
    </row>
    <row r="894" spans="1:111" s="771" customFormat="1" ht="12" customHeight="1" x14ac:dyDescent="0.15">
      <c r="A894" s="3541"/>
      <c r="B894" s="1750"/>
      <c r="C894" s="3555"/>
      <c r="D894" s="3555"/>
      <c r="E894" s="3556"/>
      <c r="F894" s="1720"/>
      <c r="G894" s="3431"/>
      <c r="H894" s="3537"/>
      <c r="I894" s="3431"/>
      <c r="J894" s="3429"/>
      <c r="K894" s="3537"/>
      <c r="L894" s="1720"/>
      <c r="M894" s="3427"/>
      <c r="N894" s="3428"/>
      <c r="DE894" s="818"/>
    </row>
    <row r="895" spans="1:111" s="771" customFormat="1" ht="12" customHeight="1" x14ac:dyDescent="0.15">
      <c r="A895" s="3577"/>
      <c r="B895" s="3578"/>
      <c r="C895" s="3578"/>
      <c r="D895" s="3578"/>
      <c r="E895" s="3578"/>
      <c r="F895" s="3578"/>
      <c r="G895" s="3578"/>
      <c r="H895" s="3578"/>
      <c r="I895" s="3578"/>
      <c r="J895" s="3578"/>
      <c r="K895" s="3578"/>
      <c r="L895" s="3578"/>
      <c r="M895" s="3578"/>
      <c r="N895" s="3579"/>
      <c r="DE895" s="818"/>
    </row>
    <row r="896" spans="1:111" s="771" customFormat="1" ht="12" customHeight="1" x14ac:dyDescent="0.15">
      <c r="A896" s="3549">
        <v>3</v>
      </c>
      <c r="B896" s="3549" t="s">
        <v>1246</v>
      </c>
      <c r="C896" s="3549"/>
      <c r="D896" s="3549"/>
      <c r="E896" s="3549"/>
      <c r="F896" s="3549"/>
      <c r="G896" s="3549"/>
      <c r="H896" s="3549"/>
      <c r="I896" s="3549"/>
      <c r="J896" s="3549"/>
      <c r="K896" s="3549"/>
      <c r="L896" s="3549"/>
      <c r="M896" s="3549" t="s">
        <v>1231</v>
      </c>
      <c r="N896" s="3564"/>
      <c r="DE896" s="818"/>
    </row>
    <row r="897" spans="1:109" s="771" customFormat="1" ht="12" customHeight="1" x14ac:dyDescent="0.15">
      <c r="A897" s="3549"/>
      <c r="B897" s="3393" t="s">
        <v>1245</v>
      </c>
      <c r="C897" s="3394"/>
      <c r="D897" s="3394"/>
      <c r="E897" s="3394"/>
      <c r="F897" s="3417"/>
      <c r="G897" s="3549" t="s">
        <v>1244</v>
      </c>
      <c r="H897" s="3549"/>
      <c r="I897" s="3549" t="s">
        <v>579</v>
      </c>
      <c r="J897" s="3549"/>
      <c r="K897" s="3549"/>
      <c r="L897" s="1760" t="s">
        <v>578</v>
      </c>
      <c r="M897" s="3549"/>
      <c r="N897" s="3564"/>
      <c r="DE897" s="818"/>
    </row>
    <row r="898" spans="1:109" s="771" customFormat="1" ht="12" customHeight="1" x14ac:dyDescent="0.15">
      <c r="A898" s="3549"/>
      <c r="B898" s="3462"/>
      <c r="C898" s="3533"/>
      <c r="D898" s="3533"/>
      <c r="E898" s="3533"/>
      <c r="F898" s="3550"/>
      <c r="G898" s="3551"/>
      <c r="H898" s="3551"/>
      <c r="I898" s="3551"/>
      <c r="J898" s="3551"/>
      <c r="K898" s="3551"/>
      <c r="L898" s="1761"/>
      <c r="M898" s="3552"/>
      <c r="N898" s="3552"/>
      <c r="DE898" s="818"/>
    </row>
    <row r="899" spans="1:109" s="771" customFormat="1" ht="12" customHeight="1" x14ac:dyDescent="0.15">
      <c r="A899" s="1762"/>
      <c r="B899" s="1762"/>
      <c r="C899" s="3574"/>
      <c r="D899" s="3574"/>
      <c r="E899" s="3574"/>
      <c r="F899" s="1762"/>
      <c r="G899" s="3574"/>
      <c r="H899" s="3574"/>
      <c r="I899" s="3574"/>
      <c r="J899" s="3574"/>
      <c r="K899" s="3574"/>
      <c r="L899" s="1762"/>
      <c r="M899" s="3575"/>
      <c r="N899" s="3576"/>
      <c r="DE899" s="818"/>
    </row>
    <row r="900" spans="1:109" s="771" customFormat="1" ht="12" customHeight="1" x14ac:dyDescent="0.15">
      <c r="A900" s="1752"/>
      <c r="B900" s="3445"/>
      <c r="C900" s="3445"/>
      <c r="D900" s="3445"/>
      <c r="E900" s="3445"/>
      <c r="F900" s="3445"/>
      <c r="G900" s="3445"/>
      <c r="H900" s="3445"/>
      <c r="I900" s="1752"/>
      <c r="J900" s="1752"/>
      <c r="K900" s="1752"/>
      <c r="L900" s="1752"/>
      <c r="M900" s="1752"/>
      <c r="N900" s="793"/>
      <c r="DE900" s="818"/>
    </row>
    <row r="901" spans="1:109" s="771" customFormat="1" ht="21" customHeight="1" x14ac:dyDescent="0.15">
      <c r="A901" s="3421">
        <v>4</v>
      </c>
      <c r="B901" s="3565" t="s">
        <v>1227</v>
      </c>
      <c r="C901" s="3566"/>
      <c r="D901" s="3567"/>
      <c r="E901" s="3443" t="s">
        <v>1226</v>
      </c>
      <c r="F901" s="3444"/>
      <c r="G901" s="3445"/>
      <c r="H901" s="3445"/>
      <c r="I901" s="802"/>
      <c r="J901" s="1748">
        <v>5</v>
      </c>
      <c r="K901" s="3585" t="s">
        <v>1243</v>
      </c>
      <c r="L901" s="3569"/>
      <c r="M901" s="3569"/>
      <c r="N901" s="3570"/>
      <c r="DE901" s="818"/>
    </row>
    <row r="902" spans="1:109" s="771" customFormat="1" ht="12" customHeight="1" x14ac:dyDescent="0.15">
      <c r="A902" s="3422"/>
      <c r="B902" s="3386"/>
      <c r="C902" s="3416"/>
      <c r="D902" s="3387"/>
      <c r="E902" s="3386"/>
      <c r="F902" s="3387"/>
      <c r="G902" s="3445"/>
      <c r="H902" s="3445"/>
      <c r="I902" s="793"/>
      <c r="J902" s="3586"/>
      <c r="K902" s="3571"/>
      <c r="L902" s="3572"/>
      <c r="M902" s="3572"/>
      <c r="N902" s="3573"/>
      <c r="DE902" s="818"/>
    </row>
    <row r="903" spans="1:109" s="771" customFormat="1" ht="12" customHeight="1" x14ac:dyDescent="0.15">
      <c r="A903" s="1752"/>
      <c r="B903" s="1751"/>
      <c r="C903" s="1751"/>
      <c r="D903" s="1751"/>
      <c r="E903" s="1751"/>
      <c r="F903" s="1751"/>
      <c r="G903" s="3445"/>
      <c r="H903" s="3445"/>
      <c r="I903" s="1752"/>
      <c r="J903" s="3587"/>
      <c r="K903" s="3455"/>
      <c r="L903" s="3456"/>
      <c r="M903" s="3456"/>
      <c r="N903" s="3457"/>
      <c r="O903" s="225"/>
      <c r="P903" s="225"/>
      <c r="DE903" s="818"/>
    </row>
    <row r="904" spans="1:109" s="771" customFormat="1" ht="12" customHeight="1" x14ac:dyDescent="0.15">
      <c r="A904" s="1752"/>
      <c r="B904" s="788"/>
      <c r="C904" s="788"/>
      <c r="D904" s="788"/>
      <c r="E904" s="788"/>
      <c r="F904" s="788"/>
      <c r="G904" s="788"/>
      <c r="H904" s="788"/>
      <c r="I904" s="1752"/>
      <c r="J904" s="3587"/>
      <c r="K904" s="3455"/>
      <c r="L904" s="3456"/>
      <c r="M904" s="3456"/>
      <c r="N904" s="3457"/>
      <c r="DE904" s="818"/>
    </row>
    <row r="905" spans="1:109" s="771" customFormat="1" ht="12" customHeight="1" x14ac:dyDescent="0.15">
      <c r="A905" s="1752"/>
      <c r="B905" s="3465" t="s">
        <v>1242</v>
      </c>
      <c r="C905" s="3465"/>
      <c r="D905" s="3465"/>
      <c r="E905" s="3465"/>
      <c r="F905" s="3465"/>
      <c r="G905" s="3465"/>
      <c r="H905" s="3465"/>
      <c r="I905" s="1770"/>
      <c r="J905" s="3587"/>
      <c r="K905" s="3455"/>
      <c r="L905" s="3456"/>
      <c r="M905" s="3456"/>
      <c r="N905" s="3457"/>
      <c r="DE905" s="818"/>
    </row>
    <row r="906" spans="1:109" s="771" customFormat="1" ht="12" customHeight="1" x14ac:dyDescent="0.15">
      <c r="A906" s="1752"/>
      <c r="B906" s="3465" t="s">
        <v>1241</v>
      </c>
      <c r="C906" s="3465"/>
      <c r="D906" s="3465"/>
      <c r="E906" s="3465"/>
      <c r="F906" s="3465"/>
      <c r="G906" s="3465"/>
      <c r="H906" s="3465"/>
      <c r="I906" s="803"/>
      <c r="J906" s="3587"/>
      <c r="K906" s="3455"/>
      <c r="L906" s="3456"/>
      <c r="M906" s="3456"/>
      <c r="N906" s="3457"/>
      <c r="DE906" s="818"/>
    </row>
    <row r="907" spans="1:109" s="771" customFormat="1" ht="12" customHeight="1" x14ac:dyDescent="0.15">
      <c r="A907" s="790" t="s">
        <v>1223</v>
      </c>
      <c r="B907" s="3466" t="s">
        <v>1240</v>
      </c>
      <c r="C907" s="3466"/>
      <c r="D907" s="3466"/>
      <c r="E907" s="3466"/>
      <c r="F907" s="3466"/>
      <c r="G907" s="3466"/>
      <c r="H907" s="3466"/>
      <c r="I907" s="1770"/>
      <c r="J907" s="3587"/>
      <c r="K907" s="3455"/>
      <c r="L907" s="3456"/>
      <c r="M907" s="3456"/>
      <c r="N907" s="3457"/>
      <c r="DE907" s="818"/>
    </row>
    <row r="908" spans="1:109" s="771" customFormat="1" ht="12" customHeight="1" x14ac:dyDescent="0.15">
      <c r="A908" s="790"/>
      <c r="B908" s="3467"/>
      <c r="C908" s="3467"/>
      <c r="D908" s="3467"/>
      <c r="E908" s="3467"/>
      <c r="F908" s="3467"/>
      <c r="G908" s="3467"/>
      <c r="H908" s="3467"/>
      <c r="I908" s="1770"/>
      <c r="J908" s="3587"/>
      <c r="K908" s="3455"/>
      <c r="L908" s="3456"/>
      <c r="M908" s="3456"/>
      <c r="N908" s="3457"/>
      <c r="DE908" s="818"/>
    </row>
    <row r="909" spans="1:109" s="771" customFormat="1" ht="12" customHeight="1" x14ac:dyDescent="0.15">
      <c r="A909" s="790"/>
      <c r="B909" s="3467"/>
      <c r="C909" s="3467"/>
      <c r="D909" s="3467"/>
      <c r="E909" s="3467"/>
      <c r="F909" s="3467"/>
      <c r="G909" s="3467"/>
      <c r="H909" s="3467"/>
      <c r="I909" s="1770"/>
      <c r="J909" s="3587"/>
      <c r="K909" s="3455"/>
      <c r="L909" s="3456"/>
      <c r="M909" s="3456"/>
      <c r="N909" s="3457"/>
      <c r="DE909" s="818"/>
    </row>
    <row r="910" spans="1:109" s="771" customFormat="1" ht="12" customHeight="1" x14ac:dyDescent="0.15">
      <c r="A910" s="790"/>
      <c r="B910" s="3465"/>
      <c r="C910" s="3465"/>
      <c r="D910" s="3465"/>
      <c r="E910" s="3465"/>
      <c r="F910" s="3465"/>
      <c r="G910" s="3465"/>
      <c r="H910" s="3465"/>
      <c r="I910" s="1770"/>
      <c r="J910" s="3587"/>
      <c r="K910" s="3455"/>
      <c r="L910" s="3456"/>
      <c r="M910" s="3456"/>
      <c r="N910" s="3457"/>
      <c r="DE910" s="818"/>
    </row>
    <row r="911" spans="1:109" s="771" customFormat="1" ht="12" customHeight="1" x14ac:dyDescent="0.15">
      <c r="A911" s="790"/>
      <c r="B911" s="3465" t="s">
        <v>652</v>
      </c>
      <c r="C911" s="3465"/>
      <c r="D911" s="3465"/>
      <c r="E911" s="3465"/>
      <c r="F911" s="3465"/>
      <c r="G911" s="3465"/>
      <c r="H911" s="3465"/>
      <c r="I911" s="1770"/>
      <c r="J911" s="3587"/>
      <c r="K911" s="3455"/>
      <c r="L911" s="3456"/>
      <c r="M911" s="3456"/>
      <c r="N911" s="3457"/>
      <c r="Q911" s="224"/>
      <c r="R911" s="224"/>
      <c r="S911" s="224"/>
      <c r="T911" s="224"/>
      <c r="U911" s="224"/>
      <c r="V911" s="224"/>
      <c r="W911" s="224"/>
      <c r="X911" s="224"/>
      <c r="Y911" s="224"/>
      <c r="Z911" s="224"/>
      <c r="AA911" s="224"/>
      <c r="DE911" s="818"/>
    </row>
    <row r="912" spans="1:109" s="771" customFormat="1" ht="12" customHeight="1" x14ac:dyDescent="0.15">
      <c r="A912" s="790"/>
      <c r="B912" s="3465"/>
      <c r="C912" s="3465"/>
      <c r="D912" s="3465"/>
      <c r="E912" s="3465"/>
      <c r="F912" s="3465"/>
      <c r="G912" s="3465"/>
      <c r="H912" s="3465"/>
      <c r="I912" s="1770"/>
      <c r="J912" s="3588"/>
      <c r="K912" s="3458"/>
      <c r="L912" s="3459"/>
      <c r="M912" s="3459"/>
      <c r="N912" s="3460"/>
      <c r="DE912" s="818"/>
    </row>
    <row r="913" spans="1:111" s="772" customFormat="1" ht="13.5" x14ac:dyDescent="0.15">
      <c r="A913" s="1677" t="s">
        <v>1250</v>
      </c>
      <c r="B913" s="1775"/>
      <c r="C913" s="1775"/>
      <c r="D913" s="1775"/>
      <c r="E913" s="1775"/>
      <c r="F913" s="1775"/>
      <c r="G913" s="1775"/>
      <c r="H913" s="1775"/>
      <c r="I913" s="1775"/>
      <c r="J913" s="1775"/>
      <c r="K913" s="1775"/>
      <c r="L913" s="1775"/>
      <c r="M913" s="1775"/>
      <c r="N913" s="1775"/>
      <c r="DE913" s="830"/>
    </row>
    <row r="914" spans="1:111" s="771" customFormat="1" ht="12" customHeight="1" x14ac:dyDescent="0.15">
      <c r="A914" s="3545" t="s">
        <v>576</v>
      </c>
      <c r="B914" s="3546"/>
      <c r="C914" s="3389"/>
      <c r="D914" s="3390"/>
      <c r="E914" s="3545" t="s">
        <v>575</v>
      </c>
      <c r="F914" s="3546"/>
      <c r="G914" s="3386"/>
      <c r="H914" s="3416"/>
      <c r="I914" s="3547"/>
      <c r="J914" s="3548"/>
      <c r="K914" s="1758" t="s">
        <v>1214</v>
      </c>
      <c r="L914" s="3386"/>
      <c r="M914" s="3416"/>
      <c r="N914" s="3387"/>
      <c r="DE914" s="818"/>
    </row>
    <row r="915" spans="1:111" s="771" customFormat="1" ht="12" customHeight="1" x14ac:dyDescent="0.15">
      <c r="A915" s="3538">
        <v>1</v>
      </c>
      <c r="B915" s="3540" t="s">
        <v>1249</v>
      </c>
      <c r="C915" s="3540"/>
      <c r="D915" s="3540"/>
      <c r="E915" s="3540"/>
      <c r="F915" s="3540"/>
      <c r="G915" s="3538" t="s">
        <v>1248</v>
      </c>
      <c r="H915" s="3538"/>
      <c r="I915" s="3541" t="s">
        <v>1247</v>
      </c>
      <c r="J915" s="3541"/>
      <c r="K915" s="3541"/>
      <c r="L915" s="3541"/>
      <c r="M915" s="3541"/>
      <c r="N915" s="3541"/>
      <c r="DE915" s="818"/>
    </row>
    <row r="916" spans="1:111" s="771" customFormat="1" ht="12" customHeight="1" x14ac:dyDescent="0.15">
      <c r="A916" s="3539"/>
      <c r="B916" s="3542"/>
      <c r="C916" s="3542"/>
      <c r="D916" s="3542"/>
      <c r="E916" s="3542"/>
      <c r="F916" s="3542"/>
      <c r="G916" s="3542"/>
      <c r="H916" s="3542"/>
      <c r="I916" s="3543"/>
      <c r="J916" s="3544"/>
      <c r="K916" s="3544"/>
      <c r="L916" s="3544"/>
      <c r="M916" s="3544"/>
      <c r="N916" s="1108" t="s">
        <v>1763</v>
      </c>
      <c r="O916" s="758"/>
      <c r="P916" s="770"/>
      <c r="DE916" s="818"/>
    </row>
    <row r="917" spans="1:111" s="771" customFormat="1" ht="12" customHeight="1" x14ac:dyDescent="0.15">
      <c r="A917" s="3582"/>
      <c r="B917" s="3583"/>
      <c r="C917" s="3583"/>
      <c r="D917" s="3583"/>
      <c r="E917" s="3583"/>
      <c r="F917" s="3583"/>
      <c r="G917" s="3583"/>
      <c r="H917" s="3583"/>
      <c r="I917" s="3583"/>
      <c r="J917" s="3583"/>
      <c r="K917" s="3583"/>
      <c r="L917" s="3583"/>
      <c r="M917" s="3583"/>
      <c r="N917" s="3584"/>
      <c r="DE917" s="818"/>
    </row>
    <row r="918" spans="1:111" s="771" customFormat="1" ht="12" customHeight="1" x14ac:dyDescent="0.15">
      <c r="A918" s="3541">
        <v>2</v>
      </c>
      <c r="B918" s="3546" t="s">
        <v>1235</v>
      </c>
      <c r="C918" s="3541"/>
      <c r="D918" s="3541"/>
      <c r="E918" s="3541"/>
      <c r="F918" s="3541"/>
      <c r="G918" s="3541"/>
      <c r="H918" s="3541"/>
      <c r="I918" s="3541"/>
      <c r="J918" s="3541"/>
      <c r="K918" s="3541"/>
      <c r="L918" s="3541"/>
      <c r="M918" s="3541" t="s">
        <v>1231</v>
      </c>
      <c r="N918" s="3553"/>
      <c r="DE918" s="818"/>
    </row>
    <row r="919" spans="1:111" s="771" customFormat="1" ht="12" customHeight="1" x14ac:dyDescent="0.15">
      <c r="A919" s="3541"/>
      <c r="B919" s="1759" t="s">
        <v>54</v>
      </c>
      <c r="C919" s="3541" t="s">
        <v>1234</v>
      </c>
      <c r="D919" s="3541"/>
      <c r="E919" s="3541"/>
      <c r="F919" s="1758" t="s">
        <v>1233</v>
      </c>
      <c r="G919" s="3541" t="s">
        <v>1244</v>
      </c>
      <c r="H919" s="3541"/>
      <c r="I919" s="3541" t="s">
        <v>579</v>
      </c>
      <c r="J919" s="3541"/>
      <c r="K919" s="3541"/>
      <c r="L919" s="1758" t="s">
        <v>578</v>
      </c>
      <c r="M919" s="3541"/>
      <c r="N919" s="3553"/>
      <c r="DE919" s="818"/>
      <c r="DF919" s="772" t="str">
        <f>IF(COUNTA(B920:N929)&gt;0,DG919,"")</f>
        <v/>
      </c>
      <c r="DG919" s="771">
        <v>27</v>
      </c>
    </row>
    <row r="920" spans="1:111" s="771" customFormat="1" ht="12" customHeight="1" x14ac:dyDescent="0.15">
      <c r="A920" s="3541"/>
      <c r="B920" s="1774"/>
      <c r="C920" s="3554"/>
      <c r="D920" s="3554"/>
      <c r="E920" s="3554"/>
      <c r="F920" s="1757"/>
      <c r="G920" s="3506"/>
      <c r="H920" s="3506"/>
      <c r="I920" s="3506"/>
      <c r="J920" s="3506"/>
      <c r="K920" s="3506"/>
      <c r="L920" s="1756"/>
      <c r="M920" s="3505"/>
      <c r="N920" s="3505"/>
      <c r="O920" s="1740" t="s">
        <v>6302</v>
      </c>
      <c r="DE920" s="818"/>
    </row>
    <row r="921" spans="1:111" s="771" customFormat="1" ht="12" customHeight="1" x14ac:dyDescent="0.15">
      <c r="A921" s="3541"/>
      <c r="B921" s="1713"/>
      <c r="C921" s="3589"/>
      <c r="D921" s="3589"/>
      <c r="E921" s="3589"/>
      <c r="F921" s="1767"/>
      <c r="G921" s="3580"/>
      <c r="H921" s="3580"/>
      <c r="I921" s="3580"/>
      <c r="J921" s="3580"/>
      <c r="K921" s="3580"/>
      <c r="L921" s="1767"/>
      <c r="M921" s="3581"/>
      <c r="N921" s="3581"/>
      <c r="O921" s="1740" t="s">
        <v>6301</v>
      </c>
      <c r="DE921" s="818"/>
    </row>
    <row r="922" spans="1:111" s="771" customFormat="1" ht="12" customHeight="1" x14ac:dyDescent="0.15">
      <c r="A922" s="3541"/>
      <c r="B922" s="1765"/>
      <c r="C922" s="3596"/>
      <c r="D922" s="3596"/>
      <c r="E922" s="3596"/>
      <c r="F922" s="1754"/>
      <c r="G922" s="3491"/>
      <c r="H922" s="3491"/>
      <c r="I922" s="3491"/>
      <c r="J922" s="3491"/>
      <c r="K922" s="3491"/>
      <c r="L922" s="1754"/>
      <c r="M922" s="3490"/>
      <c r="N922" s="3490"/>
      <c r="O922" s="1739"/>
      <c r="DE922" s="818"/>
    </row>
    <row r="923" spans="1:111" s="771" customFormat="1" ht="12" customHeight="1" x14ac:dyDescent="0.15">
      <c r="A923" s="3541"/>
      <c r="B923" s="1765"/>
      <c r="C923" s="3596"/>
      <c r="D923" s="3596"/>
      <c r="E923" s="3596"/>
      <c r="F923" s="1754"/>
      <c r="G923" s="3491"/>
      <c r="H923" s="3491"/>
      <c r="I923" s="3491"/>
      <c r="J923" s="3491"/>
      <c r="K923" s="3491"/>
      <c r="L923" s="1754"/>
      <c r="M923" s="3490"/>
      <c r="N923" s="3490"/>
      <c r="O923" s="1739" t="s">
        <v>6285</v>
      </c>
      <c r="DE923" s="818"/>
    </row>
    <row r="924" spans="1:111" s="771" customFormat="1" ht="12" customHeight="1" x14ac:dyDescent="0.15">
      <c r="A924" s="3541"/>
      <c r="B924" s="1765"/>
      <c r="C924" s="3596"/>
      <c r="D924" s="3596"/>
      <c r="E924" s="3596"/>
      <c r="F924" s="1754"/>
      <c r="G924" s="3491"/>
      <c r="H924" s="3491"/>
      <c r="I924" s="3491"/>
      <c r="J924" s="3491"/>
      <c r="K924" s="3491"/>
      <c r="L924" s="1754"/>
      <c r="M924" s="3490"/>
      <c r="N924" s="3490"/>
      <c r="O924" s="1739" t="s">
        <v>6286</v>
      </c>
      <c r="DE924" s="818"/>
    </row>
    <row r="925" spans="1:111" s="771" customFormat="1" ht="12" customHeight="1" x14ac:dyDescent="0.15">
      <c r="A925" s="3541"/>
      <c r="B925" s="1764"/>
      <c r="C925" s="3559"/>
      <c r="D925" s="3560"/>
      <c r="E925" s="3561"/>
      <c r="F925" s="1721"/>
      <c r="G925" s="3562"/>
      <c r="H925" s="3563"/>
      <c r="I925" s="3562"/>
      <c r="J925" s="3590"/>
      <c r="K925" s="3563"/>
      <c r="L925" s="1721"/>
      <c r="M925" s="3591"/>
      <c r="N925" s="3592"/>
      <c r="O925" s="1739" t="s">
        <v>6287</v>
      </c>
      <c r="DE925" s="818"/>
    </row>
    <row r="926" spans="1:111" s="771" customFormat="1" ht="12" customHeight="1" x14ac:dyDescent="0.15">
      <c r="A926" s="3541"/>
      <c r="B926" s="1765"/>
      <c r="C926" s="3593"/>
      <c r="D926" s="3594"/>
      <c r="E926" s="3595"/>
      <c r="F926" s="1754"/>
      <c r="G926" s="3487"/>
      <c r="H926" s="3489"/>
      <c r="I926" s="3487"/>
      <c r="J926" s="3488"/>
      <c r="K926" s="3489"/>
      <c r="L926" s="1754"/>
      <c r="M926" s="3557"/>
      <c r="N926" s="3558"/>
      <c r="DE926" s="818"/>
    </row>
    <row r="927" spans="1:111" s="771" customFormat="1" ht="12" customHeight="1" x14ac:dyDescent="0.15">
      <c r="A927" s="3541"/>
      <c r="B927" s="1764"/>
      <c r="C927" s="3559"/>
      <c r="D927" s="3560"/>
      <c r="E927" s="3561"/>
      <c r="F927" s="1721"/>
      <c r="G927" s="3562"/>
      <c r="H927" s="3563"/>
      <c r="I927" s="3562"/>
      <c r="J927" s="3590"/>
      <c r="K927" s="3563"/>
      <c r="L927" s="1721"/>
      <c r="M927" s="3591"/>
      <c r="N927" s="3592"/>
      <c r="DE927" s="818"/>
    </row>
    <row r="928" spans="1:111" s="771" customFormat="1" ht="12" customHeight="1" x14ac:dyDescent="0.15">
      <c r="A928" s="3541"/>
      <c r="B928" s="1765"/>
      <c r="C928" s="3593"/>
      <c r="D928" s="3594"/>
      <c r="E928" s="3595"/>
      <c r="F928" s="1754"/>
      <c r="G928" s="3487"/>
      <c r="H928" s="3489"/>
      <c r="I928" s="3487"/>
      <c r="J928" s="3488"/>
      <c r="K928" s="3489"/>
      <c r="L928" s="1754"/>
      <c r="M928" s="3557"/>
      <c r="N928" s="3558"/>
      <c r="DE928" s="818"/>
    </row>
    <row r="929" spans="1:109" s="771" customFormat="1" ht="12" customHeight="1" x14ac:dyDescent="0.15">
      <c r="A929" s="3541"/>
      <c r="B929" s="1750"/>
      <c r="C929" s="3555"/>
      <c r="D929" s="3555"/>
      <c r="E929" s="3556"/>
      <c r="F929" s="1720"/>
      <c r="G929" s="3431"/>
      <c r="H929" s="3537"/>
      <c r="I929" s="3431"/>
      <c r="J929" s="3429"/>
      <c r="K929" s="3537"/>
      <c r="L929" s="1720"/>
      <c r="M929" s="3427"/>
      <c r="N929" s="3428"/>
      <c r="DE929" s="818"/>
    </row>
    <row r="930" spans="1:109" s="771" customFormat="1" ht="12" customHeight="1" x14ac:dyDescent="0.15">
      <c r="A930" s="3577"/>
      <c r="B930" s="3578"/>
      <c r="C930" s="3578"/>
      <c r="D930" s="3578"/>
      <c r="E930" s="3578"/>
      <c r="F930" s="3578"/>
      <c r="G930" s="3578"/>
      <c r="H930" s="3578"/>
      <c r="I930" s="3578"/>
      <c r="J930" s="3578"/>
      <c r="K930" s="3578"/>
      <c r="L930" s="3578"/>
      <c r="M930" s="3578"/>
      <c r="N930" s="3579"/>
      <c r="DE930" s="818"/>
    </row>
    <row r="931" spans="1:109" s="771" customFormat="1" ht="12" customHeight="1" x14ac:dyDescent="0.15">
      <c r="A931" s="3549">
        <v>3</v>
      </c>
      <c r="B931" s="3549" t="s">
        <v>1246</v>
      </c>
      <c r="C931" s="3549"/>
      <c r="D931" s="3549"/>
      <c r="E931" s="3549"/>
      <c r="F931" s="3549"/>
      <c r="G931" s="3549"/>
      <c r="H931" s="3549"/>
      <c r="I931" s="3549"/>
      <c r="J931" s="3549"/>
      <c r="K931" s="3549"/>
      <c r="L931" s="3549"/>
      <c r="M931" s="3549" t="s">
        <v>1231</v>
      </c>
      <c r="N931" s="3564"/>
      <c r="DE931" s="818"/>
    </row>
    <row r="932" spans="1:109" s="771" customFormat="1" ht="12" customHeight="1" x14ac:dyDescent="0.15">
      <c r="A932" s="3549"/>
      <c r="B932" s="3393" t="s">
        <v>1245</v>
      </c>
      <c r="C932" s="3394"/>
      <c r="D932" s="3394"/>
      <c r="E932" s="3394"/>
      <c r="F932" s="3417"/>
      <c r="G932" s="3549" t="s">
        <v>1244</v>
      </c>
      <c r="H932" s="3549"/>
      <c r="I932" s="3549" t="s">
        <v>579</v>
      </c>
      <c r="J932" s="3549"/>
      <c r="K932" s="3549"/>
      <c r="L932" s="1760" t="s">
        <v>578</v>
      </c>
      <c r="M932" s="3549"/>
      <c r="N932" s="3564"/>
      <c r="DE932" s="818"/>
    </row>
    <row r="933" spans="1:109" s="771" customFormat="1" ht="12" customHeight="1" x14ac:dyDescent="0.15">
      <c r="A933" s="3549"/>
      <c r="B933" s="3462"/>
      <c r="C933" s="3533"/>
      <c r="D933" s="3533"/>
      <c r="E933" s="3533"/>
      <c r="F933" s="3550"/>
      <c r="G933" s="3551"/>
      <c r="H933" s="3551"/>
      <c r="I933" s="3551"/>
      <c r="J933" s="3551"/>
      <c r="K933" s="3551"/>
      <c r="L933" s="1761"/>
      <c r="M933" s="3552"/>
      <c r="N933" s="3552"/>
      <c r="DE933" s="818"/>
    </row>
    <row r="934" spans="1:109" s="771" customFormat="1" ht="12" customHeight="1" x14ac:dyDescent="0.15">
      <c r="A934" s="1762"/>
      <c r="B934" s="1762"/>
      <c r="C934" s="3574"/>
      <c r="D934" s="3574"/>
      <c r="E934" s="3574"/>
      <c r="F934" s="1762"/>
      <c r="G934" s="3574"/>
      <c r="H934" s="3574"/>
      <c r="I934" s="3574"/>
      <c r="J934" s="3574"/>
      <c r="K934" s="3574"/>
      <c r="L934" s="1762"/>
      <c r="M934" s="3575"/>
      <c r="N934" s="3576"/>
      <c r="DE934" s="818"/>
    </row>
    <row r="935" spans="1:109" s="771" customFormat="1" ht="12" customHeight="1" x14ac:dyDescent="0.15">
      <c r="A935" s="1752"/>
      <c r="B935" s="3445"/>
      <c r="C935" s="3445"/>
      <c r="D935" s="3445"/>
      <c r="E935" s="3445"/>
      <c r="F935" s="3445"/>
      <c r="G935" s="3445"/>
      <c r="H935" s="3445"/>
      <c r="I935" s="1752"/>
      <c r="J935" s="1752"/>
      <c r="K935" s="1752"/>
      <c r="L935" s="1752"/>
      <c r="M935" s="1752"/>
      <c r="N935" s="793"/>
      <c r="DE935" s="818"/>
    </row>
    <row r="936" spans="1:109" s="771" customFormat="1" ht="21" customHeight="1" x14ac:dyDescent="0.15">
      <c r="A936" s="3421">
        <v>4</v>
      </c>
      <c r="B936" s="3565" t="s">
        <v>1227</v>
      </c>
      <c r="C936" s="3566"/>
      <c r="D936" s="3567"/>
      <c r="E936" s="3443" t="s">
        <v>1226</v>
      </c>
      <c r="F936" s="3444"/>
      <c r="G936" s="3445"/>
      <c r="H936" s="3445"/>
      <c r="I936" s="802"/>
      <c r="J936" s="1748">
        <v>5</v>
      </c>
      <c r="K936" s="3585" t="s">
        <v>1243</v>
      </c>
      <c r="L936" s="3569"/>
      <c r="M936" s="3569"/>
      <c r="N936" s="3570"/>
      <c r="DE936" s="818"/>
    </row>
    <row r="937" spans="1:109" s="771" customFormat="1" ht="12" customHeight="1" x14ac:dyDescent="0.15">
      <c r="A937" s="3422"/>
      <c r="B937" s="3386"/>
      <c r="C937" s="3416"/>
      <c r="D937" s="3387"/>
      <c r="E937" s="3386"/>
      <c r="F937" s="3387"/>
      <c r="G937" s="3445"/>
      <c r="H937" s="3445"/>
      <c r="I937" s="793"/>
      <c r="J937" s="3586"/>
      <c r="K937" s="3571"/>
      <c r="L937" s="3572"/>
      <c r="M937" s="3572"/>
      <c r="N937" s="3573"/>
      <c r="DE937" s="818"/>
    </row>
    <row r="938" spans="1:109" s="771" customFormat="1" ht="12" customHeight="1" x14ac:dyDescent="0.15">
      <c r="A938" s="1752"/>
      <c r="B938" s="1751"/>
      <c r="C938" s="1751"/>
      <c r="D938" s="1751"/>
      <c r="E938" s="1751"/>
      <c r="F938" s="1751"/>
      <c r="G938" s="3445"/>
      <c r="H938" s="3445"/>
      <c r="I938" s="1752"/>
      <c r="J938" s="3587"/>
      <c r="K938" s="3455"/>
      <c r="L938" s="3456"/>
      <c r="M938" s="3456"/>
      <c r="N938" s="3457"/>
      <c r="O938" s="225"/>
      <c r="P938" s="225"/>
      <c r="DE938" s="818"/>
    </row>
    <row r="939" spans="1:109" s="771" customFormat="1" ht="12" customHeight="1" x14ac:dyDescent="0.15">
      <c r="A939" s="1752"/>
      <c r="B939" s="788"/>
      <c r="C939" s="788"/>
      <c r="D939" s="788"/>
      <c r="E939" s="788"/>
      <c r="F939" s="788"/>
      <c r="G939" s="788"/>
      <c r="H939" s="788"/>
      <c r="I939" s="1752"/>
      <c r="J939" s="3587"/>
      <c r="K939" s="3455"/>
      <c r="L939" s="3456"/>
      <c r="M939" s="3456"/>
      <c r="N939" s="3457"/>
      <c r="DE939" s="818"/>
    </row>
    <row r="940" spans="1:109" s="771" customFormat="1" ht="12" customHeight="1" x14ac:dyDescent="0.15">
      <c r="A940" s="1752"/>
      <c r="B940" s="3465" t="s">
        <v>1242</v>
      </c>
      <c r="C940" s="3465"/>
      <c r="D940" s="3465"/>
      <c r="E940" s="3465"/>
      <c r="F940" s="3465"/>
      <c r="G940" s="3465"/>
      <c r="H940" s="3465"/>
      <c r="I940" s="1770"/>
      <c r="J940" s="3587"/>
      <c r="K940" s="3455"/>
      <c r="L940" s="3456"/>
      <c r="M940" s="3456"/>
      <c r="N940" s="3457"/>
      <c r="DE940" s="818"/>
    </row>
    <row r="941" spans="1:109" s="771" customFormat="1" ht="12" customHeight="1" x14ac:dyDescent="0.15">
      <c r="A941" s="1752"/>
      <c r="B941" s="3465" t="s">
        <v>1241</v>
      </c>
      <c r="C941" s="3465"/>
      <c r="D941" s="3465"/>
      <c r="E941" s="3465"/>
      <c r="F941" s="3465"/>
      <c r="G941" s="3465"/>
      <c r="H941" s="3465"/>
      <c r="I941" s="803"/>
      <c r="J941" s="3587"/>
      <c r="K941" s="3455"/>
      <c r="L941" s="3456"/>
      <c r="M941" s="3456"/>
      <c r="N941" s="3457"/>
      <c r="DE941" s="818"/>
    </row>
    <row r="942" spans="1:109" s="771" customFormat="1" ht="12" customHeight="1" x14ac:dyDescent="0.15">
      <c r="A942" s="790" t="s">
        <v>1223</v>
      </c>
      <c r="B942" s="3466" t="s">
        <v>1240</v>
      </c>
      <c r="C942" s="3466"/>
      <c r="D942" s="3466"/>
      <c r="E942" s="3466"/>
      <c r="F942" s="3466"/>
      <c r="G942" s="3466"/>
      <c r="H942" s="3466"/>
      <c r="I942" s="1770"/>
      <c r="J942" s="3587"/>
      <c r="K942" s="3455"/>
      <c r="L942" s="3456"/>
      <c r="M942" s="3456"/>
      <c r="N942" s="3457"/>
      <c r="DE942" s="818"/>
    </row>
    <row r="943" spans="1:109" s="771" customFormat="1" ht="12" customHeight="1" x14ac:dyDescent="0.15">
      <c r="A943" s="790"/>
      <c r="B943" s="3467"/>
      <c r="C943" s="3467"/>
      <c r="D943" s="3467"/>
      <c r="E943" s="3467"/>
      <c r="F943" s="3467"/>
      <c r="G943" s="3467"/>
      <c r="H943" s="3467"/>
      <c r="I943" s="1770"/>
      <c r="J943" s="3587"/>
      <c r="K943" s="3455"/>
      <c r="L943" s="3456"/>
      <c r="M943" s="3456"/>
      <c r="N943" s="3457"/>
      <c r="DE943" s="818"/>
    </row>
    <row r="944" spans="1:109" s="771" customFormat="1" ht="12" customHeight="1" x14ac:dyDescent="0.15">
      <c r="A944" s="790"/>
      <c r="B944" s="3467"/>
      <c r="C944" s="3467"/>
      <c r="D944" s="3467"/>
      <c r="E944" s="3467"/>
      <c r="F944" s="3467"/>
      <c r="G944" s="3467"/>
      <c r="H944" s="3467"/>
      <c r="I944" s="1770"/>
      <c r="J944" s="3587"/>
      <c r="K944" s="3455"/>
      <c r="L944" s="3456"/>
      <c r="M944" s="3456"/>
      <c r="N944" s="3457"/>
      <c r="DE944" s="818"/>
    </row>
    <row r="945" spans="1:111" s="771" customFormat="1" ht="12" customHeight="1" x14ac:dyDescent="0.15">
      <c r="A945" s="790"/>
      <c r="B945" s="3465"/>
      <c r="C945" s="3465"/>
      <c r="D945" s="3465"/>
      <c r="E945" s="3465"/>
      <c r="F945" s="3465"/>
      <c r="G945" s="3465"/>
      <c r="H945" s="3465"/>
      <c r="I945" s="1770"/>
      <c r="J945" s="3587"/>
      <c r="K945" s="3455"/>
      <c r="L945" s="3456"/>
      <c r="M945" s="3456"/>
      <c r="N945" s="3457"/>
      <c r="DE945" s="818"/>
    </row>
    <row r="946" spans="1:111" s="771" customFormat="1" ht="12" customHeight="1" x14ac:dyDescent="0.15">
      <c r="A946" s="790"/>
      <c r="B946" s="3465" t="s">
        <v>652</v>
      </c>
      <c r="C946" s="3465"/>
      <c r="D946" s="3465"/>
      <c r="E946" s="3465"/>
      <c r="F946" s="3465"/>
      <c r="G946" s="3465"/>
      <c r="H946" s="3465"/>
      <c r="I946" s="1770"/>
      <c r="J946" s="3587"/>
      <c r="K946" s="3455"/>
      <c r="L946" s="3456"/>
      <c r="M946" s="3456"/>
      <c r="N946" s="3457"/>
      <c r="Q946" s="224"/>
      <c r="R946" s="224"/>
      <c r="S946" s="224"/>
      <c r="T946" s="224"/>
      <c r="U946" s="224"/>
      <c r="V946" s="224"/>
      <c r="W946" s="224"/>
      <c r="X946" s="224"/>
      <c r="Y946" s="224"/>
      <c r="Z946" s="224"/>
      <c r="AA946" s="224"/>
      <c r="DE946" s="818"/>
    </row>
    <row r="947" spans="1:111" s="771" customFormat="1" ht="12" customHeight="1" x14ac:dyDescent="0.15">
      <c r="A947" s="790"/>
      <c r="B947" s="3465"/>
      <c r="C947" s="3465"/>
      <c r="D947" s="3465"/>
      <c r="E947" s="3465"/>
      <c r="F947" s="3465"/>
      <c r="G947" s="3465"/>
      <c r="H947" s="3465"/>
      <c r="I947" s="1770"/>
      <c r="J947" s="3588"/>
      <c r="K947" s="3458"/>
      <c r="L947" s="3459"/>
      <c r="M947" s="3459"/>
      <c r="N947" s="3460"/>
      <c r="DE947" s="818"/>
    </row>
    <row r="948" spans="1:111" s="772" customFormat="1" ht="13.5" x14ac:dyDescent="0.15">
      <c r="A948" s="1677" t="s">
        <v>1250</v>
      </c>
      <c r="B948" s="1775"/>
      <c r="C948" s="1775"/>
      <c r="D948" s="1775"/>
      <c r="E948" s="1775"/>
      <c r="F948" s="1775"/>
      <c r="G948" s="1775"/>
      <c r="H948" s="1775"/>
      <c r="I948" s="1775"/>
      <c r="J948" s="1775"/>
      <c r="K948" s="1775"/>
      <c r="L948" s="1775"/>
      <c r="M948" s="1775"/>
      <c r="N948" s="1775"/>
      <c r="DE948" s="830"/>
    </row>
    <row r="949" spans="1:111" s="771" customFormat="1" ht="12" customHeight="1" x14ac:dyDescent="0.15">
      <c r="A949" s="3545" t="s">
        <v>576</v>
      </c>
      <c r="B949" s="3546"/>
      <c r="C949" s="3389"/>
      <c r="D949" s="3390"/>
      <c r="E949" s="3545" t="s">
        <v>575</v>
      </c>
      <c r="F949" s="3546"/>
      <c r="G949" s="3386"/>
      <c r="H949" s="3416"/>
      <c r="I949" s="3547"/>
      <c r="J949" s="3548"/>
      <c r="K949" s="1758" t="s">
        <v>1214</v>
      </c>
      <c r="L949" s="3386"/>
      <c r="M949" s="3416"/>
      <c r="N949" s="3387"/>
      <c r="DE949" s="818"/>
    </row>
    <row r="950" spans="1:111" s="771" customFormat="1" ht="12" customHeight="1" x14ac:dyDescent="0.15">
      <c r="A950" s="3538">
        <v>1</v>
      </c>
      <c r="B950" s="3540" t="s">
        <v>1249</v>
      </c>
      <c r="C950" s="3540"/>
      <c r="D950" s="3540"/>
      <c r="E950" s="3540"/>
      <c r="F950" s="3540"/>
      <c r="G950" s="3538" t="s">
        <v>1248</v>
      </c>
      <c r="H950" s="3538"/>
      <c r="I950" s="3541" t="s">
        <v>1247</v>
      </c>
      <c r="J950" s="3541"/>
      <c r="K950" s="3541"/>
      <c r="L950" s="3541"/>
      <c r="M950" s="3541"/>
      <c r="N950" s="3541"/>
      <c r="DE950" s="818"/>
    </row>
    <row r="951" spans="1:111" s="771" customFormat="1" ht="12" customHeight="1" x14ac:dyDescent="0.15">
      <c r="A951" s="3539"/>
      <c r="B951" s="3542"/>
      <c r="C951" s="3542"/>
      <c r="D951" s="3542"/>
      <c r="E951" s="3542"/>
      <c r="F951" s="3542"/>
      <c r="G951" s="3542"/>
      <c r="H951" s="3542"/>
      <c r="I951" s="3543"/>
      <c r="J951" s="3544"/>
      <c r="K951" s="3544"/>
      <c r="L951" s="3544"/>
      <c r="M951" s="3544"/>
      <c r="N951" s="1108" t="s">
        <v>1763</v>
      </c>
      <c r="O951" s="758"/>
      <c r="P951" s="770"/>
      <c r="DE951" s="818"/>
    </row>
    <row r="952" spans="1:111" s="771" customFormat="1" ht="12" customHeight="1" x14ac:dyDescent="0.15">
      <c r="A952" s="3582"/>
      <c r="B952" s="3583"/>
      <c r="C952" s="3583"/>
      <c r="D952" s="3583"/>
      <c r="E952" s="3583"/>
      <c r="F952" s="3583"/>
      <c r="G952" s="3583"/>
      <c r="H952" s="3583"/>
      <c r="I952" s="3583"/>
      <c r="J952" s="3583"/>
      <c r="K952" s="3583"/>
      <c r="L952" s="3583"/>
      <c r="M952" s="3583"/>
      <c r="N952" s="3584"/>
      <c r="DE952" s="818"/>
    </row>
    <row r="953" spans="1:111" s="771" customFormat="1" ht="12" customHeight="1" x14ac:dyDescent="0.15">
      <c r="A953" s="3541">
        <v>2</v>
      </c>
      <c r="B953" s="3546" t="s">
        <v>1235</v>
      </c>
      <c r="C953" s="3541"/>
      <c r="D953" s="3541"/>
      <c r="E953" s="3541"/>
      <c r="F953" s="3541"/>
      <c r="G953" s="3541"/>
      <c r="H953" s="3541"/>
      <c r="I953" s="3541"/>
      <c r="J953" s="3541"/>
      <c r="K953" s="3541"/>
      <c r="L953" s="3541"/>
      <c r="M953" s="3541" t="s">
        <v>1231</v>
      </c>
      <c r="N953" s="3553"/>
      <c r="DE953" s="818"/>
    </row>
    <row r="954" spans="1:111" s="771" customFormat="1" ht="12" customHeight="1" x14ac:dyDescent="0.15">
      <c r="A954" s="3541"/>
      <c r="B954" s="1759" t="s">
        <v>54</v>
      </c>
      <c r="C954" s="3541" t="s">
        <v>1234</v>
      </c>
      <c r="D954" s="3541"/>
      <c r="E954" s="3541"/>
      <c r="F954" s="1758" t="s">
        <v>1233</v>
      </c>
      <c r="G954" s="3541" t="s">
        <v>1244</v>
      </c>
      <c r="H954" s="3541"/>
      <c r="I954" s="3541" t="s">
        <v>579</v>
      </c>
      <c r="J954" s="3541"/>
      <c r="K954" s="3541"/>
      <c r="L954" s="1758" t="s">
        <v>578</v>
      </c>
      <c r="M954" s="3541"/>
      <c r="N954" s="3553"/>
      <c r="DE954" s="818"/>
      <c r="DF954" s="772" t="str">
        <f>IF(COUNTA(B955:N964)&gt;0,DG954,"")</f>
        <v/>
      </c>
      <c r="DG954" s="771">
        <v>28</v>
      </c>
    </row>
    <row r="955" spans="1:111" s="771" customFormat="1" ht="12" customHeight="1" x14ac:dyDescent="0.15">
      <c r="A955" s="3541"/>
      <c r="B955" s="1774"/>
      <c r="C955" s="3554"/>
      <c r="D955" s="3554"/>
      <c r="E955" s="3554"/>
      <c r="F955" s="1757"/>
      <c r="G955" s="3506"/>
      <c r="H955" s="3506"/>
      <c r="I955" s="3506"/>
      <c r="J955" s="3506"/>
      <c r="K955" s="3506"/>
      <c r="L955" s="1756"/>
      <c r="M955" s="3505"/>
      <c r="N955" s="3505"/>
      <c r="O955" s="1740" t="s">
        <v>6302</v>
      </c>
      <c r="DE955" s="818"/>
    </row>
    <row r="956" spans="1:111" s="771" customFormat="1" ht="12" customHeight="1" x14ac:dyDescent="0.15">
      <c r="A956" s="3541"/>
      <c r="B956" s="1713"/>
      <c r="C956" s="3589"/>
      <c r="D956" s="3589"/>
      <c r="E956" s="3589"/>
      <c r="F956" s="1767"/>
      <c r="G956" s="3580"/>
      <c r="H956" s="3580"/>
      <c r="I956" s="3580"/>
      <c r="J956" s="3580"/>
      <c r="K956" s="3580"/>
      <c r="L956" s="1767"/>
      <c r="M956" s="3581"/>
      <c r="N956" s="3581"/>
      <c r="O956" s="1740" t="s">
        <v>6301</v>
      </c>
      <c r="DE956" s="818"/>
    </row>
    <row r="957" spans="1:111" s="771" customFormat="1" ht="12" customHeight="1" x14ac:dyDescent="0.15">
      <c r="A957" s="3541"/>
      <c r="B957" s="1765"/>
      <c r="C957" s="3596"/>
      <c r="D957" s="3596"/>
      <c r="E957" s="3596"/>
      <c r="F957" s="1754"/>
      <c r="G957" s="3491"/>
      <c r="H957" s="3491"/>
      <c r="I957" s="3491"/>
      <c r="J957" s="3491"/>
      <c r="K957" s="3491"/>
      <c r="L957" s="1754"/>
      <c r="M957" s="3490"/>
      <c r="N957" s="3490"/>
      <c r="O957" s="1739"/>
      <c r="DE957" s="818"/>
    </row>
    <row r="958" spans="1:111" s="771" customFormat="1" ht="12" customHeight="1" x14ac:dyDescent="0.15">
      <c r="A958" s="3541"/>
      <c r="B958" s="1765"/>
      <c r="C958" s="3596"/>
      <c r="D958" s="3596"/>
      <c r="E958" s="3596"/>
      <c r="F958" s="1754"/>
      <c r="G958" s="3491"/>
      <c r="H958" s="3491"/>
      <c r="I958" s="3491"/>
      <c r="J958" s="3491"/>
      <c r="K958" s="3491"/>
      <c r="L958" s="1754"/>
      <c r="M958" s="3490"/>
      <c r="N958" s="3490"/>
      <c r="O958" s="1739" t="s">
        <v>6285</v>
      </c>
      <c r="DE958" s="818"/>
    </row>
    <row r="959" spans="1:111" s="771" customFormat="1" ht="12" customHeight="1" x14ac:dyDescent="0.15">
      <c r="A959" s="3541"/>
      <c r="B959" s="1765"/>
      <c r="C959" s="3596"/>
      <c r="D959" s="3596"/>
      <c r="E959" s="3596"/>
      <c r="F959" s="1754"/>
      <c r="G959" s="3491"/>
      <c r="H959" s="3491"/>
      <c r="I959" s="3491"/>
      <c r="J959" s="3491"/>
      <c r="K959" s="3491"/>
      <c r="L959" s="1754"/>
      <c r="M959" s="3490"/>
      <c r="N959" s="3490"/>
      <c r="O959" s="1739" t="s">
        <v>6286</v>
      </c>
      <c r="DE959" s="818"/>
    </row>
    <row r="960" spans="1:111" s="771" customFormat="1" ht="12" customHeight="1" x14ac:dyDescent="0.15">
      <c r="A960" s="3541"/>
      <c r="B960" s="1764"/>
      <c r="C960" s="3559"/>
      <c r="D960" s="3560"/>
      <c r="E960" s="3561"/>
      <c r="F960" s="1721"/>
      <c r="G960" s="3562"/>
      <c r="H960" s="3563"/>
      <c r="I960" s="3562"/>
      <c r="J960" s="3590"/>
      <c r="K960" s="3563"/>
      <c r="L960" s="1721"/>
      <c r="M960" s="3591"/>
      <c r="N960" s="3592"/>
      <c r="O960" s="1739" t="s">
        <v>6287</v>
      </c>
      <c r="DE960" s="818"/>
    </row>
    <row r="961" spans="1:109" s="771" customFormat="1" ht="12" customHeight="1" x14ac:dyDescent="0.15">
      <c r="A961" s="3541"/>
      <c r="B961" s="1765"/>
      <c r="C961" s="3593"/>
      <c r="D961" s="3594"/>
      <c r="E961" s="3595"/>
      <c r="F961" s="1754"/>
      <c r="G961" s="3487"/>
      <c r="H961" s="3489"/>
      <c r="I961" s="3487"/>
      <c r="J961" s="3488"/>
      <c r="K961" s="3489"/>
      <c r="L961" s="1754"/>
      <c r="M961" s="3557"/>
      <c r="N961" s="3558"/>
      <c r="DE961" s="818"/>
    </row>
    <row r="962" spans="1:109" s="771" customFormat="1" ht="12" customHeight="1" x14ac:dyDescent="0.15">
      <c r="A962" s="3541"/>
      <c r="B962" s="1764"/>
      <c r="C962" s="3559"/>
      <c r="D962" s="3560"/>
      <c r="E962" s="3561"/>
      <c r="F962" s="1721"/>
      <c r="G962" s="3562"/>
      <c r="H962" s="3563"/>
      <c r="I962" s="3562"/>
      <c r="J962" s="3590"/>
      <c r="K962" s="3563"/>
      <c r="L962" s="1721"/>
      <c r="M962" s="3591"/>
      <c r="N962" s="3592"/>
      <c r="DE962" s="818"/>
    </row>
    <row r="963" spans="1:109" s="771" customFormat="1" ht="12" customHeight="1" x14ac:dyDescent="0.15">
      <c r="A963" s="3541"/>
      <c r="B963" s="1765"/>
      <c r="C963" s="3593"/>
      <c r="D963" s="3594"/>
      <c r="E963" s="3595"/>
      <c r="F963" s="1754"/>
      <c r="G963" s="3487"/>
      <c r="H963" s="3489"/>
      <c r="I963" s="3487"/>
      <c r="J963" s="3488"/>
      <c r="K963" s="3489"/>
      <c r="L963" s="1754"/>
      <c r="M963" s="3557"/>
      <c r="N963" s="3558"/>
      <c r="DE963" s="818"/>
    </row>
    <row r="964" spans="1:109" s="771" customFormat="1" ht="12" customHeight="1" x14ac:dyDescent="0.15">
      <c r="A964" s="3541"/>
      <c r="B964" s="1750"/>
      <c r="C964" s="3555"/>
      <c r="D964" s="3555"/>
      <c r="E964" s="3556"/>
      <c r="F964" s="1720"/>
      <c r="G964" s="3431"/>
      <c r="H964" s="3537"/>
      <c r="I964" s="3431"/>
      <c r="J964" s="3429"/>
      <c r="K964" s="3537"/>
      <c r="L964" s="1720"/>
      <c r="M964" s="3427"/>
      <c r="N964" s="3428"/>
      <c r="DE964" s="818"/>
    </row>
    <row r="965" spans="1:109" s="771" customFormat="1" ht="12" customHeight="1" x14ac:dyDescent="0.15">
      <c r="A965" s="3577"/>
      <c r="B965" s="3578"/>
      <c r="C965" s="3578"/>
      <c r="D965" s="3578"/>
      <c r="E965" s="3578"/>
      <c r="F965" s="3578"/>
      <c r="G965" s="3578"/>
      <c r="H965" s="3578"/>
      <c r="I965" s="3578"/>
      <c r="J965" s="3578"/>
      <c r="K965" s="3578"/>
      <c r="L965" s="3578"/>
      <c r="M965" s="3578"/>
      <c r="N965" s="3579"/>
      <c r="DE965" s="818"/>
    </row>
    <row r="966" spans="1:109" s="771" customFormat="1" ht="12" customHeight="1" x14ac:dyDescent="0.15">
      <c r="A966" s="3549">
        <v>3</v>
      </c>
      <c r="B966" s="3549" t="s">
        <v>1246</v>
      </c>
      <c r="C966" s="3549"/>
      <c r="D966" s="3549"/>
      <c r="E966" s="3549"/>
      <c r="F966" s="3549"/>
      <c r="G966" s="3549"/>
      <c r="H966" s="3549"/>
      <c r="I966" s="3549"/>
      <c r="J966" s="3549"/>
      <c r="K966" s="3549"/>
      <c r="L966" s="3549"/>
      <c r="M966" s="3549" t="s">
        <v>1231</v>
      </c>
      <c r="N966" s="3564"/>
      <c r="DE966" s="818"/>
    </row>
    <row r="967" spans="1:109" s="771" customFormat="1" ht="12" customHeight="1" x14ac:dyDescent="0.15">
      <c r="A967" s="3549"/>
      <c r="B967" s="3393" t="s">
        <v>1245</v>
      </c>
      <c r="C967" s="3394"/>
      <c r="D967" s="3394"/>
      <c r="E967" s="3394"/>
      <c r="F967" s="3417"/>
      <c r="G967" s="3549" t="s">
        <v>1244</v>
      </c>
      <c r="H967" s="3549"/>
      <c r="I967" s="3549" t="s">
        <v>579</v>
      </c>
      <c r="J967" s="3549"/>
      <c r="K967" s="3549"/>
      <c r="L967" s="1760" t="s">
        <v>578</v>
      </c>
      <c r="M967" s="3549"/>
      <c r="N967" s="3564"/>
      <c r="DE967" s="818"/>
    </row>
    <row r="968" spans="1:109" s="771" customFormat="1" ht="12" customHeight="1" x14ac:dyDescent="0.15">
      <c r="A968" s="3549"/>
      <c r="B968" s="3462"/>
      <c r="C968" s="3533"/>
      <c r="D968" s="3533"/>
      <c r="E968" s="3533"/>
      <c r="F968" s="3550"/>
      <c r="G968" s="3551"/>
      <c r="H968" s="3551"/>
      <c r="I968" s="3551"/>
      <c r="J968" s="3551"/>
      <c r="K968" s="3551"/>
      <c r="L968" s="1761"/>
      <c r="M968" s="3552"/>
      <c r="N968" s="3552"/>
      <c r="DE968" s="818"/>
    </row>
    <row r="969" spans="1:109" s="771" customFormat="1" ht="12" customHeight="1" x14ac:dyDescent="0.15">
      <c r="A969" s="1762"/>
      <c r="B969" s="1762"/>
      <c r="C969" s="3574"/>
      <c r="D969" s="3574"/>
      <c r="E969" s="3574"/>
      <c r="F969" s="1762"/>
      <c r="G969" s="3574"/>
      <c r="H969" s="3574"/>
      <c r="I969" s="3574"/>
      <c r="J969" s="3574"/>
      <c r="K969" s="3574"/>
      <c r="L969" s="1762"/>
      <c r="M969" s="3575"/>
      <c r="N969" s="3576"/>
      <c r="DE969" s="818"/>
    </row>
    <row r="970" spans="1:109" s="771" customFormat="1" ht="12" customHeight="1" x14ac:dyDescent="0.15">
      <c r="A970" s="1752"/>
      <c r="B970" s="3445"/>
      <c r="C970" s="3445"/>
      <c r="D970" s="3445"/>
      <c r="E970" s="3445"/>
      <c r="F970" s="3445"/>
      <c r="G970" s="3445"/>
      <c r="H970" s="3445"/>
      <c r="I970" s="1752"/>
      <c r="J970" s="1752"/>
      <c r="K970" s="1752"/>
      <c r="L970" s="1752"/>
      <c r="M970" s="1752"/>
      <c r="N970" s="793"/>
      <c r="DE970" s="818"/>
    </row>
    <row r="971" spans="1:109" s="771" customFormat="1" ht="21" customHeight="1" x14ac:dyDescent="0.15">
      <c r="A971" s="3421">
        <v>4</v>
      </c>
      <c r="B971" s="3565" t="s">
        <v>1227</v>
      </c>
      <c r="C971" s="3566"/>
      <c r="D971" s="3567"/>
      <c r="E971" s="3443" t="s">
        <v>1226</v>
      </c>
      <c r="F971" s="3444"/>
      <c r="G971" s="3445"/>
      <c r="H971" s="3445"/>
      <c r="I971" s="802"/>
      <c r="J971" s="1748">
        <v>5</v>
      </c>
      <c r="K971" s="3585" t="s">
        <v>1243</v>
      </c>
      <c r="L971" s="3569"/>
      <c r="M971" s="3569"/>
      <c r="N971" s="3570"/>
      <c r="DE971" s="818"/>
    </row>
    <row r="972" spans="1:109" s="771" customFormat="1" ht="12" customHeight="1" x14ac:dyDescent="0.15">
      <c r="A972" s="3422"/>
      <c r="B972" s="3386"/>
      <c r="C972" s="3416"/>
      <c r="D972" s="3387"/>
      <c r="E972" s="3386"/>
      <c r="F972" s="3387"/>
      <c r="G972" s="3445"/>
      <c r="H972" s="3445"/>
      <c r="I972" s="793"/>
      <c r="J972" s="3586"/>
      <c r="K972" s="3571"/>
      <c r="L972" s="3572"/>
      <c r="M972" s="3572"/>
      <c r="N972" s="3573"/>
      <c r="DE972" s="818"/>
    </row>
    <row r="973" spans="1:109" s="771" customFormat="1" ht="12" customHeight="1" x14ac:dyDescent="0.15">
      <c r="A973" s="1752"/>
      <c r="B973" s="1751"/>
      <c r="C973" s="1751"/>
      <c r="D973" s="1751"/>
      <c r="E973" s="1751"/>
      <c r="F973" s="1751"/>
      <c r="G973" s="3445"/>
      <c r="H973" s="3445"/>
      <c r="I973" s="1752"/>
      <c r="J973" s="3587"/>
      <c r="K973" s="3455"/>
      <c r="L973" s="3456"/>
      <c r="M973" s="3456"/>
      <c r="N973" s="3457"/>
      <c r="O973" s="225"/>
      <c r="P973" s="225"/>
      <c r="DE973" s="818"/>
    </row>
    <row r="974" spans="1:109" s="771" customFormat="1" ht="12" customHeight="1" x14ac:dyDescent="0.15">
      <c r="A974" s="1752"/>
      <c r="B974" s="788"/>
      <c r="C974" s="788"/>
      <c r="D974" s="788"/>
      <c r="E974" s="788"/>
      <c r="F974" s="788"/>
      <c r="G974" s="788"/>
      <c r="H974" s="788"/>
      <c r="I974" s="1752"/>
      <c r="J974" s="3587"/>
      <c r="K974" s="3455"/>
      <c r="L974" s="3456"/>
      <c r="M974" s="3456"/>
      <c r="N974" s="3457"/>
      <c r="DE974" s="818"/>
    </row>
    <row r="975" spans="1:109" s="771" customFormat="1" ht="12" customHeight="1" x14ac:dyDescent="0.15">
      <c r="A975" s="1752"/>
      <c r="B975" s="3465" t="s">
        <v>1242</v>
      </c>
      <c r="C975" s="3465"/>
      <c r="D975" s="3465"/>
      <c r="E975" s="3465"/>
      <c r="F975" s="3465"/>
      <c r="G975" s="3465"/>
      <c r="H975" s="3465"/>
      <c r="I975" s="1770"/>
      <c r="J975" s="3587"/>
      <c r="K975" s="3455"/>
      <c r="L975" s="3456"/>
      <c r="M975" s="3456"/>
      <c r="N975" s="3457"/>
      <c r="DE975" s="818"/>
    </row>
    <row r="976" spans="1:109" s="771" customFormat="1" ht="12" customHeight="1" x14ac:dyDescent="0.15">
      <c r="A976" s="1752"/>
      <c r="B976" s="3465" t="s">
        <v>1241</v>
      </c>
      <c r="C976" s="3465"/>
      <c r="D976" s="3465"/>
      <c r="E976" s="3465"/>
      <c r="F976" s="3465"/>
      <c r="G976" s="3465"/>
      <c r="H976" s="3465"/>
      <c r="I976" s="803"/>
      <c r="J976" s="3587"/>
      <c r="K976" s="3455"/>
      <c r="L976" s="3456"/>
      <c r="M976" s="3456"/>
      <c r="N976" s="3457"/>
      <c r="DE976" s="818"/>
    </row>
    <row r="977" spans="1:111" s="771" customFormat="1" ht="12" customHeight="1" x14ac:dyDescent="0.15">
      <c r="A977" s="790" t="s">
        <v>1223</v>
      </c>
      <c r="B977" s="3466" t="s">
        <v>1240</v>
      </c>
      <c r="C977" s="3466"/>
      <c r="D977" s="3466"/>
      <c r="E977" s="3466"/>
      <c r="F977" s="3466"/>
      <c r="G977" s="3466"/>
      <c r="H977" s="3466"/>
      <c r="I977" s="1770"/>
      <c r="J977" s="3587"/>
      <c r="K977" s="3455"/>
      <c r="L977" s="3456"/>
      <c r="M977" s="3456"/>
      <c r="N977" s="3457"/>
      <c r="DE977" s="818"/>
    </row>
    <row r="978" spans="1:111" s="771" customFormat="1" ht="12" customHeight="1" x14ac:dyDescent="0.15">
      <c r="A978" s="790"/>
      <c r="B978" s="3467"/>
      <c r="C978" s="3467"/>
      <c r="D978" s="3467"/>
      <c r="E978" s="3467"/>
      <c r="F978" s="3467"/>
      <c r="G978" s="3467"/>
      <c r="H978" s="3467"/>
      <c r="I978" s="1770"/>
      <c r="J978" s="3587"/>
      <c r="K978" s="3455"/>
      <c r="L978" s="3456"/>
      <c r="M978" s="3456"/>
      <c r="N978" s="3457"/>
      <c r="DE978" s="818"/>
    </row>
    <row r="979" spans="1:111" s="771" customFormat="1" ht="12" customHeight="1" x14ac:dyDescent="0.15">
      <c r="A979" s="790"/>
      <c r="B979" s="3467"/>
      <c r="C979" s="3467"/>
      <c r="D979" s="3467"/>
      <c r="E979" s="3467"/>
      <c r="F979" s="3467"/>
      <c r="G979" s="3467"/>
      <c r="H979" s="3467"/>
      <c r="I979" s="1770"/>
      <c r="J979" s="3587"/>
      <c r="K979" s="3455"/>
      <c r="L979" s="3456"/>
      <c r="M979" s="3456"/>
      <c r="N979" s="3457"/>
      <c r="DE979" s="818"/>
    </row>
    <row r="980" spans="1:111" s="771" customFormat="1" ht="12" customHeight="1" x14ac:dyDescent="0.15">
      <c r="A980" s="790"/>
      <c r="B980" s="3465"/>
      <c r="C980" s="3465"/>
      <c r="D980" s="3465"/>
      <c r="E980" s="3465"/>
      <c r="F980" s="3465"/>
      <c r="G980" s="3465"/>
      <c r="H980" s="3465"/>
      <c r="I980" s="1770"/>
      <c r="J980" s="3587"/>
      <c r="K980" s="3455"/>
      <c r="L980" s="3456"/>
      <c r="M980" s="3456"/>
      <c r="N980" s="3457"/>
      <c r="DE980" s="818"/>
    </row>
    <row r="981" spans="1:111" s="771" customFormat="1" ht="12" customHeight="1" x14ac:dyDescent="0.15">
      <c r="A981" s="790"/>
      <c r="B981" s="3465" t="s">
        <v>652</v>
      </c>
      <c r="C981" s="3465"/>
      <c r="D981" s="3465"/>
      <c r="E981" s="3465"/>
      <c r="F981" s="3465"/>
      <c r="G981" s="3465"/>
      <c r="H981" s="3465"/>
      <c r="I981" s="1770"/>
      <c r="J981" s="3587"/>
      <c r="K981" s="3455"/>
      <c r="L981" s="3456"/>
      <c r="M981" s="3456"/>
      <c r="N981" s="3457"/>
      <c r="Q981" s="224"/>
      <c r="R981" s="224"/>
      <c r="S981" s="224"/>
      <c r="T981" s="224"/>
      <c r="U981" s="224"/>
      <c r="V981" s="224"/>
      <c r="W981" s="224"/>
      <c r="X981" s="224"/>
      <c r="Y981" s="224"/>
      <c r="Z981" s="224"/>
      <c r="AA981" s="224"/>
      <c r="DE981" s="818"/>
    </row>
    <row r="982" spans="1:111" s="771" customFormat="1" ht="12" customHeight="1" x14ac:dyDescent="0.15">
      <c r="A982" s="790"/>
      <c r="B982" s="3465"/>
      <c r="C982" s="3465"/>
      <c r="D982" s="3465"/>
      <c r="E982" s="3465"/>
      <c r="F982" s="3465"/>
      <c r="G982" s="3465"/>
      <c r="H982" s="3465"/>
      <c r="I982" s="1770"/>
      <c r="J982" s="3588"/>
      <c r="K982" s="3458"/>
      <c r="L982" s="3459"/>
      <c r="M982" s="3459"/>
      <c r="N982" s="3460"/>
      <c r="DE982" s="818"/>
    </row>
    <row r="983" spans="1:111" s="772" customFormat="1" ht="13.5" x14ac:dyDescent="0.15">
      <c r="A983" s="1677" t="s">
        <v>1250</v>
      </c>
      <c r="B983" s="1775"/>
      <c r="C983" s="1775"/>
      <c r="D983" s="1775"/>
      <c r="E983" s="1775"/>
      <c r="F983" s="1775"/>
      <c r="G983" s="1775"/>
      <c r="H983" s="1775"/>
      <c r="I983" s="1775"/>
      <c r="J983" s="1775"/>
      <c r="K983" s="1775"/>
      <c r="L983" s="1775"/>
      <c r="M983" s="1775"/>
      <c r="N983" s="1775"/>
      <c r="DE983" s="830"/>
    </row>
    <row r="984" spans="1:111" s="771" customFormat="1" ht="12" customHeight="1" x14ac:dyDescent="0.15">
      <c r="A984" s="3545" t="s">
        <v>576</v>
      </c>
      <c r="B984" s="3546"/>
      <c r="C984" s="3389"/>
      <c r="D984" s="3390"/>
      <c r="E984" s="3545" t="s">
        <v>575</v>
      </c>
      <c r="F984" s="3546"/>
      <c r="G984" s="3386"/>
      <c r="H984" s="3416"/>
      <c r="I984" s="3547"/>
      <c r="J984" s="3548"/>
      <c r="K984" s="1758" t="s">
        <v>1214</v>
      </c>
      <c r="L984" s="3386"/>
      <c r="M984" s="3416"/>
      <c r="N984" s="3387"/>
      <c r="DE984" s="818"/>
    </row>
    <row r="985" spans="1:111" s="771" customFormat="1" ht="12" customHeight="1" x14ac:dyDescent="0.15">
      <c r="A985" s="3538">
        <v>1</v>
      </c>
      <c r="B985" s="3540" t="s">
        <v>1249</v>
      </c>
      <c r="C985" s="3540"/>
      <c r="D985" s="3540"/>
      <c r="E985" s="3540"/>
      <c r="F985" s="3540"/>
      <c r="G985" s="3538" t="s">
        <v>1248</v>
      </c>
      <c r="H985" s="3538"/>
      <c r="I985" s="3541" t="s">
        <v>1247</v>
      </c>
      <c r="J985" s="3541"/>
      <c r="K985" s="3541"/>
      <c r="L985" s="3541"/>
      <c r="M985" s="3541"/>
      <c r="N985" s="3541"/>
      <c r="DE985" s="818"/>
    </row>
    <row r="986" spans="1:111" s="771" customFormat="1" ht="12" customHeight="1" x14ac:dyDescent="0.15">
      <c r="A986" s="3539"/>
      <c r="B986" s="3542"/>
      <c r="C986" s="3542"/>
      <c r="D986" s="3542"/>
      <c r="E986" s="3542"/>
      <c r="F986" s="3542"/>
      <c r="G986" s="3542"/>
      <c r="H986" s="3542"/>
      <c r="I986" s="3543"/>
      <c r="J986" s="3544"/>
      <c r="K986" s="3544"/>
      <c r="L986" s="3544"/>
      <c r="M986" s="3544"/>
      <c r="N986" s="1108" t="s">
        <v>1763</v>
      </c>
      <c r="O986" s="758"/>
      <c r="P986" s="770"/>
      <c r="DE986" s="818"/>
    </row>
    <row r="987" spans="1:111" s="771" customFormat="1" ht="12" customHeight="1" x14ac:dyDescent="0.15">
      <c r="A987" s="3582"/>
      <c r="B987" s="3583"/>
      <c r="C987" s="3583"/>
      <c r="D987" s="3583"/>
      <c r="E987" s="3583"/>
      <c r="F987" s="3583"/>
      <c r="G987" s="3583"/>
      <c r="H987" s="3583"/>
      <c r="I987" s="3583"/>
      <c r="J987" s="3583"/>
      <c r="K987" s="3583"/>
      <c r="L987" s="3583"/>
      <c r="M987" s="3583"/>
      <c r="N987" s="3584"/>
      <c r="DE987" s="818"/>
    </row>
    <row r="988" spans="1:111" s="771" customFormat="1" ht="12" customHeight="1" x14ac:dyDescent="0.15">
      <c r="A988" s="3541">
        <v>2</v>
      </c>
      <c r="B988" s="3546" t="s">
        <v>1235</v>
      </c>
      <c r="C988" s="3541"/>
      <c r="D988" s="3541"/>
      <c r="E988" s="3541"/>
      <c r="F988" s="3541"/>
      <c r="G988" s="3541"/>
      <c r="H988" s="3541"/>
      <c r="I988" s="3541"/>
      <c r="J988" s="3541"/>
      <c r="K988" s="3541"/>
      <c r="L988" s="3541"/>
      <c r="M988" s="3541" t="s">
        <v>1231</v>
      </c>
      <c r="N988" s="3553"/>
      <c r="DE988" s="818"/>
    </row>
    <row r="989" spans="1:111" s="771" customFormat="1" ht="12" customHeight="1" x14ac:dyDescent="0.15">
      <c r="A989" s="3541"/>
      <c r="B989" s="1759" t="s">
        <v>54</v>
      </c>
      <c r="C989" s="3541" t="s">
        <v>1234</v>
      </c>
      <c r="D989" s="3541"/>
      <c r="E989" s="3541"/>
      <c r="F989" s="1758" t="s">
        <v>1233</v>
      </c>
      <c r="G989" s="3541" t="s">
        <v>1244</v>
      </c>
      <c r="H989" s="3541"/>
      <c r="I989" s="3541" t="s">
        <v>579</v>
      </c>
      <c r="J989" s="3541"/>
      <c r="K989" s="3541"/>
      <c r="L989" s="1758" t="s">
        <v>578</v>
      </c>
      <c r="M989" s="3541"/>
      <c r="N989" s="3553"/>
      <c r="DE989" s="818"/>
      <c r="DF989" s="772" t="str">
        <f>IF(COUNTA(B990:N999)&gt;0,DG989,"")</f>
        <v/>
      </c>
      <c r="DG989" s="771">
        <v>29</v>
      </c>
    </row>
    <row r="990" spans="1:111" s="771" customFormat="1" ht="12" customHeight="1" x14ac:dyDescent="0.15">
      <c r="A990" s="3541"/>
      <c r="B990" s="1774"/>
      <c r="C990" s="3554"/>
      <c r="D990" s="3554"/>
      <c r="E990" s="3554"/>
      <c r="F990" s="1757"/>
      <c r="G990" s="3506"/>
      <c r="H990" s="3506"/>
      <c r="I990" s="3506"/>
      <c r="J990" s="3506"/>
      <c r="K990" s="3506"/>
      <c r="L990" s="1756"/>
      <c r="M990" s="3505"/>
      <c r="N990" s="3505"/>
      <c r="O990" s="1740" t="s">
        <v>6302</v>
      </c>
      <c r="DE990" s="818"/>
    </row>
    <row r="991" spans="1:111" s="771" customFormat="1" ht="12" customHeight="1" x14ac:dyDescent="0.15">
      <c r="A991" s="3541"/>
      <c r="B991" s="1713"/>
      <c r="C991" s="3589"/>
      <c r="D991" s="3589"/>
      <c r="E991" s="3589"/>
      <c r="F991" s="1767"/>
      <c r="G991" s="3580"/>
      <c r="H991" s="3580"/>
      <c r="I991" s="3580"/>
      <c r="J991" s="3580"/>
      <c r="K991" s="3580"/>
      <c r="L991" s="1767"/>
      <c r="M991" s="3581"/>
      <c r="N991" s="3581"/>
      <c r="O991" s="1740" t="s">
        <v>6301</v>
      </c>
      <c r="DE991" s="818"/>
    </row>
    <row r="992" spans="1:111" s="771" customFormat="1" ht="12" customHeight="1" x14ac:dyDescent="0.15">
      <c r="A992" s="3541"/>
      <c r="B992" s="1765"/>
      <c r="C992" s="3596"/>
      <c r="D992" s="3596"/>
      <c r="E992" s="3596"/>
      <c r="F992" s="1754"/>
      <c r="G992" s="3491"/>
      <c r="H992" s="3491"/>
      <c r="I992" s="3491"/>
      <c r="J992" s="3491"/>
      <c r="K992" s="3491"/>
      <c r="L992" s="1754"/>
      <c r="M992" s="3490"/>
      <c r="N992" s="3490"/>
      <c r="O992" s="1739"/>
      <c r="DE992" s="818"/>
    </row>
    <row r="993" spans="1:109" s="771" customFormat="1" ht="12" customHeight="1" x14ac:dyDescent="0.15">
      <c r="A993" s="3541"/>
      <c r="B993" s="1765"/>
      <c r="C993" s="3596"/>
      <c r="D993" s="3596"/>
      <c r="E993" s="3596"/>
      <c r="F993" s="1754"/>
      <c r="G993" s="3491"/>
      <c r="H993" s="3491"/>
      <c r="I993" s="3491"/>
      <c r="J993" s="3491"/>
      <c r="K993" s="3491"/>
      <c r="L993" s="1754"/>
      <c r="M993" s="3490"/>
      <c r="N993" s="3490"/>
      <c r="O993" s="1739" t="s">
        <v>6285</v>
      </c>
      <c r="DE993" s="818"/>
    </row>
    <row r="994" spans="1:109" s="771" customFormat="1" ht="12" customHeight="1" x14ac:dyDescent="0.15">
      <c r="A994" s="3541"/>
      <c r="B994" s="1765"/>
      <c r="C994" s="3596"/>
      <c r="D994" s="3596"/>
      <c r="E994" s="3596"/>
      <c r="F994" s="1754"/>
      <c r="G994" s="3491"/>
      <c r="H994" s="3491"/>
      <c r="I994" s="3491"/>
      <c r="J994" s="3491"/>
      <c r="K994" s="3491"/>
      <c r="L994" s="1754"/>
      <c r="M994" s="3490"/>
      <c r="N994" s="3490"/>
      <c r="O994" s="1739" t="s">
        <v>6286</v>
      </c>
      <c r="DE994" s="818"/>
    </row>
    <row r="995" spans="1:109" s="771" customFormat="1" ht="12" customHeight="1" x14ac:dyDescent="0.15">
      <c r="A995" s="3541"/>
      <c r="B995" s="1764"/>
      <c r="C995" s="3559"/>
      <c r="D995" s="3560"/>
      <c r="E995" s="3561"/>
      <c r="F995" s="1721"/>
      <c r="G995" s="3562"/>
      <c r="H995" s="3563"/>
      <c r="I995" s="3562"/>
      <c r="J995" s="3590"/>
      <c r="K995" s="3563"/>
      <c r="L995" s="1721"/>
      <c r="M995" s="3591"/>
      <c r="N995" s="3592"/>
      <c r="O995" s="1739" t="s">
        <v>6287</v>
      </c>
      <c r="DE995" s="818"/>
    </row>
    <row r="996" spans="1:109" s="771" customFormat="1" ht="12" customHeight="1" x14ac:dyDescent="0.15">
      <c r="A996" s="3541"/>
      <c r="B996" s="1765"/>
      <c r="C996" s="3593"/>
      <c r="D996" s="3594"/>
      <c r="E996" s="3595"/>
      <c r="F996" s="1754"/>
      <c r="G996" s="3487"/>
      <c r="H996" s="3489"/>
      <c r="I996" s="3487"/>
      <c r="J996" s="3488"/>
      <c r="K996" s="3489"/>
      <c r="L996" s="1754"/>
      <c r="M996" s="3557"/>
      <c r="N996" s="3558"/>
      <c r="DE996" s="818"/>
    </row>
    <row r="997" spans="1:109" s="771" customFormat="1" ht="12" customHeight="1" x14ac:dyDescent="0.15">
      <c r="A997" s="3541"/>
      <c r="B997" s="1764"/>
      <c r="C997" s="3559"/>
      <c r="D997" s="3560"/>
      <c r="E997" s="3561"/>
      <c r="F997" s="1721"/>
      <c r="G997" s="3562"/>
      <c r="H997" s="3563"/>
      <c r="I997" s="3562"/>
      <c r="J997" s="3590"/>
      <c r="K997" s="3563"/>
      <c r="L997" s="1721"/>
      <c r="M997" s="3591"/>
      <c r="N997" s="3592"/>
      <c r="DE997" s="818"/>
    </row>
    <row r="998" spans="1:109" s="771" customFormat="1" ht="12" customHeight="1" x14ac:dyDescent="0.15">
      <c r="A998" s="3541"/>
      <c r="B998" s="1765"/>
      <c r="C998" s="3593"/>
      <c r="D998" s="3594"/>
      <c r="E998" s="3595"/>
      <c r="F998" s="1754"/>
      <c r="G998" s="3487"/>
      <c r="H998" s="3489"/>
      <c r="I998" s="3487"/>
      <c r="J998" s="3488"/>
      <c r="K998" s="3489"/>
      <c r="L998" s="1754"/>
      <c r="M998" s="3557"/>
      <c r="N998" s="3558"/>
      <c r="DE998" s="818"/>
    </row>
    <row r="999" spans="1:109" s="771" customFormat="1" ht="12" customHeight="1" x14ac:dyDescent="0.15">
      <c r="A999" s="3541"/>
      <c r="B999" s="1750"/>
      <c r="C999" s="3555"/>
      <c r="D999" s="3555"/>
      <c r="E999" s="3556"/>
      <c r="F999" s="1720"/>
      <c r="G999" s="3431"/>
      <c r="H999" s="3537"/>
      <c r="I999" s="3431"/>
      <c r="J999" s="3429"/>
      <c r="K999" s="3537"/>
      <c r="L999" s="1720"/>
      <c r="M999" s="3427"/>
      <c r="N999" s="3428"/>
      <c r="DE999" s="818"/>
    </row>
    <row r="1000" spans="1:109" s="771" customFormat="1" ht="12" customHeight="1" x14ac:dyDescent="0.15">
      <c r="A1000" s="3577"/>
      <c r="B1000" s="3578"/>
      <c r="C1000" s="3578"/>
      <c r="D1000" s="3578"/>
      <c r="E1000" s="3578"/>
      <c r="F1000" s="3578"/>
      <c r="G1000" s="3578"/>
      <c r="H1000" s="3578"/>
      <c r="I1000" s="3578"/>
      <c r="J1000" s="3578"/>
      <c r="K1000" s="3578"/>
      <c r="L1000" s="3578"/>
      <c r="M1000" s="3578"/>
      <c r="N1000" s="3579"/>
      <c r="DE1000" s="818"/>
    </row>
    <row r="1001" spans="1:109" s="771" customFormat="1" ht="12" customHeight="1" x14ac:dyDescent="0.15">
      <c r="A1001" s="3549">
        <v>3</v>
      </c>
      <c r="B1001" s="3549" t="s">
        <v>1246</v>
      </c>
      <c r="C1001" s="3549"/>
      <c r="D1001" s="3549"/>
      <c r="E1001" s="3549"/>
      <c r="F1001" s="3549"/>
      <c r="G1001" s="3549"/>
      <c r="H1001" s="3549"/>
      <c r="I1001" s="3549"/>
      <c r="J1001" s="3549"/>
      <c r="K1001" s="3549"/>
      <c r="L1001" s="3549"/>
      <c r="M1001" s="3549" t="s">
        <v>1231</v>
      </c>
      <c r="N1001" s="3564"/>
      <c r="DE1001" s="818"/>
    </row>
    <row r="1002" spans="1:109" s="771" customFormat="1" ht="12" customHeight="1" x14ac:dyDescent="0.15">
      <c r="A1002" s="3549"/>
      <c r="B1002" s="3393" t="s">
        <v>1245</v>
      </c>
      <c r="C1002" s="3394"/>
      <c r="D1002" s="3394"/>
      <c r="E1002" s="3394"/>
      <c r="F1002" s="3417"/>
      <c r="G1002" s="3549" t="s">
        <v>1244</v>
      </c>
      <c r="H1002" s="3549"/>
      <c r="I1002" s="3549" t="s">
        <v>579</v>
      </c>
      <c r="J1002" s="3549"/>
      <c r="K1002" s="3549"/>
      <c r="L1002" s="1760" t="s">
        <v>578</v>
      </c>
      <c r="M1002" s="3549"/>
      <c r="N1002" s="3564"/>
      <c r="DE1002" s="818"/>
    </row>
    <row r="1003" spans="1:109" s="771" customFormat="1" ht="12" customHeight="1" x14ac:dyDescent="0.15">
      <c r="A1003" s="3549"/>
      <c r="B1003" s="3462"/>
      <c r="C1003" s="3533"/>
      <c r="D1003" s="3533"/>
      <c r="E1003" s="3533"/>
      <c r="F1003" s="3550"/>
      <c r="G1003" s="3551"/>
      <c r="H1003" s="3551"/>
      <c r="I1003" s="3551"/>
      <c r="J1003" s="3551"/>
      <c r="K1003" s="3551"/>
      <c r="L1003" s="1761"/>
      <c r="M1003" s="3552"/>
      <c r="N1003" s="3552"/>
      <c r="DE1003" s="818"/>
    </row>
    <row r="1004" spans="1:109" s="771" customFormat="1" ht="12" customHeight="1" x14ac:dyDescent="0.15">
      <c r="A1004" s="1762"/>
      <c r="B1004" s="1762"/>
      <c r="C1004" s="3574"/>
      <c r="D1004" s="3574"/>
      <c r="E1004" s="3574"/>
      <c r="F1004" s="1762"/>
      <c r="G1004" s="3574"/>
      <c r="H1004" s="3574"/>
      <c r="I1004" s="3574"/>
      <c r="J1004" s="3574"/>
      <c r="K1004" s="3574"/>
      <c r="L1004" s="1762"/>
      <c r="M1004" s="3575"/>
      <c r="N1004" s="3576"/>
      <c r="DE1004" s="818"/>
    </row>
    <row r="1005" spans="1:109" s="771" customFormat="1" ht="12" customHeight="1" x14ac:dyDescent="0.15">
      <c r="A1005" s="1752"/>
      <c r="B1005" s="3445"/>
      <c r="C1005" s="3445"/>
      <c r="D1005" s="3445"/>
      <c r="E1005" s="3445"/>
      <c r="F1005" s="3445"/>
      <c r="G1005" s="3445"/>
      <c r="H1005" s="3445"/>
      <c r="I1005" s="1752"/>
      <c r="J1005" s="1752"/>
      <c r="K1005" s="1752"/>
      <c r="L1005" s="1752"/>
      <c r="M1005" s="1752"/>
      <c r="N1005" s="793"/>
      <c r="DE1005" s="818"/>
    </row>
    <row r="1006" spans="1:109" s="771" customFormat="1" ht="21" customHeight="1" x14ac:dyDescent="0.15">
      <c r="A1006" s="3421">
        <v>4</v>
      </c>
      <c r="B1006" s="3565" t="s">
        <v>1227</v>
      </c>
      <c r="C1006" s="3566"/>
      <c r="D1006" s="3567"/>
      <c r="E1006" s="3443" t="s">
        <v>1226</v>
      </c>
      <c r="F1006" s="3444"/>
      <c r="G1006" s="3445"/>
      <c r="H1006" s="3445"/>
      <c r="I1006" s="802"/>
      <c r="J1006" s="1748">
        <v>5</v>
      </c>
      <c r="K1006" s="3585" t="s">
        <v>1243</v>
      </c>
      <c r="L1006" s="3569"/>
      <c r="M1006" s="3569"/>
      <c r="N1006" s="3570"/>
      <c r="DE1006" s="818"/>
    </row>
    <row r="1007" spans="1:109" s="771" customFormat="1" ht="12" customHeight="1" x14ac:dyDescent="0.15">
      <c r="A1007" s="3422"/>
      <c r="B1007" s="3386"/>
      <c r="C1007" s="3416"/>
      <c r="D1007" s="3387"/>
      <c r="E1007" s="3386"/>
      <c r="F1007" s="3387"/>
      <c r="G1007" s="3445"/>
      <c r="H1007" s="3445"/>
      <c r="I1007" s="793"/>
      <c r="J1007" s="3586"/>
      <c r="K1007" s="3571"/>
      <c r="L1007" s="3572"/>
      <c r="M1007" s="3572"/>
      <c r="N1007" s="3573"/>
      <c r="DE1007" s="818"/>
    </row>
    <row r="1008" spans="1:109" s="771" customFormat="1" ht="12" customHeight="1" x14ac:dyDescent="0.15">
      <c r="A1008" s="1752"/>
      <c r="B1008" s="1751"/>
      <c r="C1008" s="1751"/>
      <c r="D1008" s="1751"/>
      <c r="E1008" s="1751"/>
      <c r="F1008" s="1751"/>
      <c r="G1008" s="3445"/>
      <c r="H1008" s="3445"/>
      <c r="I1008" s="1752"/>
      <c r="J1008" s="3587"/>
      <c r="K1008" s="3455"/>
      <c r="L1008" s="3456"/>
      <c r="M1008" s="3456"/>
      <c r="N1008" s="3457"/>
      <c r="O1008" s="225"/>
      <c r="P1008" s="225"/>
      <c r="DE1008" s="818"/>
    </row>
    <row r="1009" spans="1:111" s="771" customFormat="1" ht="12" customHeight="1" x14ac:dyDescent="0.15">
      <c r="A1009" s="1752"/>
      <c r="B1009" s="788"/>
      <c r="C1009" s="788"/>
      <c r="D1009" s="788"/>
      <c r="E1009" s="788"/>
      <c r="F1009" s="788"/>
      <c r="G1009" s="788"/>
      <c r="H1009" s="788"/>
      <c r="I1009" s="1752"/>
      <c r="J1009" s="3587"/>
      <c r="K1009" s="3455"/>
      <c r="L1009" s="3456"/>
      <c r="M1009" s="3456"/>
      <c r="N1009" s="3457"/>
      <c r="DE1009" s="818"/>
    </row>
    <row r="1010" spans="1:111" s="771" customFormat="1" ht="12" customHeight="1" x14ac:dyDescent="0.15">
      <c r="A1010" s="1752"/>
      <c r="B1010" s="3465" t="s">
        <v>1242</v>
      </c>
      <c r="C1010" s="3465"/>
      <c r="D1010" s="3465"/>
      <c r="E1010" s="3465"/>
      <c r="F1010" s="3465"/>
      <c r="G1010" s="3465"/>
      <c r="H1010" s="3465"/>
      <c r="I1010" s="1770"/>
      <c r="J1010" s="3587"/>
      <c r="K1010" s="3455"/>
      <c r="L1010" s="3456"/>
      <c r="M1010" s="3456"/>
      <c r="N1010" s="3457"/>
      <c r="DE1010" s="818"/>
    </row>
    <row r="1011" spans="1:111" s="771" customFormat="1" ht="12" customHeight="1" x14ac:dyDescent="0.15">
      <c r="A1011" s="1752"/>
      <c r="B1011" s="3465" t="s">
        <v>1241</v>
      </c>
      <c r="C1011" s="3465"/>
      <c r="D1011" s="3465"/>
      <c r="E1011" s="3465"/>
      <c r="F1011" s="3465"/>
      <c r="G1011" s="3465"/>
      <c r="H1011" s="3465"/>
      <c r="I1011" s="803"/>
      <c r="J1011" s="3587"/>
      <c r="K1011" s="3455"/>
      <c r="L1011" s="3456"/>
      <c r="M1011" s="3456"/>
      <c r="N1011" s="3457"/>
      <c r="DE1011" s="818"/>
    </row>
    <row r="1012" spans="1:111" s="771" customFormat="1" ht="12" customHeight="1" x14ac:dyDescent="0.15">
      <c r="A1012" s="790" t="s">
        <v>1223</v>
      </c>
      <c r="B1012" s="3466" t="s">
        <v>1240</v>
      </c>
      <c r="C1012" s="3466"/>
      <c r="D1012" s="3466"/>
      <c r="E1012" s="3466"/>
      <c r="F1012" s="3466"/>
      <c r="G1012" s="3466"/>
      <c r="H1012" s="3466"/>
      <c r="I1012" s="1770"/>
      <c r="J1012" s="3587"/>
      <c r="K1012" s="3455"/>
      <c r="L1012" s="3456"/>
      <c r="M1012" s="3456"/>
      <c r="N1012" s="3457"/>
      <c r="DE1012" s="818"/>
    </row>
    <row r="1013" spans="1:111" s="771" customFormat="1" ht="12" customHeight="1" x14ac:dyDescent="0.15">
      <c r="A1013" s="790"/>
      <c r="B1013" s="3467"/>
      <c r="C1013" s="3467"/>
      <c r="D1013" s="3467"/>
      <c r="E1013" s="3467"/>
      <c r="F1013" s="3467"/>
      <c r="G1013" s="3467"/>
      <c r="H1013" s="3467"/>
      <c r="I1013" s="1770"/>
      <c r="J1013" s="3587"/>
      <c r="K1013" s="3455"/>
      <c r="L1013" s="3456"/>
      <c r="M1013" s="3456"/>
      <c r="N1013" s="3457"/>
      <c r="DE1013" s="818"/>
    </row>
    <row r="1014" spans="1:111" s="771" customFormat="1" ht="12" customHeight="1" x14ac:dyDescent="0.15">
      <c r="A1014" s="790"/>
      <c r="B1014" s="3467"/>
      <c r="C1014" s="3467"/>
      <c r="D1014" s="3467"/>
      <c r="E1014" s="3467"/>
      <c r="F1014" s="3467"/>
      <c r="G1014" s="3467"/>
      <c r="H1014" s="3467"/>
      <c r="I1014" s="1770"/>
      <c r="J1014" s="3587"/>
      <c r="K1014" s="3455"/>
      <c r="L1014" s="3456"/>
      <c r="M1014" s="3456"/>
      <c r="N1014" s="3457"/>
      <c r="DE1014" s="818"/>
    </row>
    <row r="1015" spans="1:111" s="771" customFormat="1" ht="12" customHeight="1" x14ac:dyDescent="0.15">
      <c r="A1015" s="790"/>
      <c r="B1015" s="3465"/>
      <c r="C1015" s="3465"/>
      <c r="D1015" s="3465"/>
      <c r="E1015" s="3465"/>
      <c r="F1015" s="3465"/>
      <c r="G1015" s="3465"/>
      <c r="H1015" s="3465"/>
      <c r="I1015" s="1770"/>
      <c r="J1015" s="3587"/>
      <c r="K1015" s="3455"/>
      <c r="L1015" s="3456"/>
      <c r="M1015" s="3456"/>
      <c r="N1015" s="3457"/>
      <c r="DE1015" s="818"/>
    </row>
    <row r="1016" spans="1:111" s="771" customFormat="1" ht="12" customHeight="1" x14ac:dyDescent="0.15">
      <c r="A1016" s="790"/>
      <c r="B1016" s="3465" t="s">
        <v>652</v>
      </c>
      <c r="C1016" s="3465"/>
      <c r="D1016" s="3465"/>
      <c r="E1016" s="3465"/>
      <c r="F1016" s="3465"/>
      <c r="G1016" s="3465"/>
      <c r="H1016" s="3465"/>
      <c r="I1016" s="1770"/>
      <c r="J1016" s="3587"/>
      <c r="K1016" s="3455"/>
      <c r="L1016" s="3456"/>
      <c r="M1016" s="3456"/>
      <c r="N1016" s="3457"/>
      <c r="Q1016" s="224"/>
      <c r="R1016" s="224"/>
      <c r="S1016" s="224"/>
      <c r="T1016" s="224"/>
      <c r="U1016" s="224"/>
      <c r="V1016" s="224"/>
      <c r="W1016" s="224"/>
      <c r="X1016" s="224"/>
      <c r="Y1016" s="224"/>
      <c r="Z1016" s="224"/>
      <c r="AA1016" s="224"/>
      <c r="DE1016" s="818"/>
    </row>
    <row r="1017" spans="1:111" s="771" customFormat="1" ht="12" customHeight="1" x14ac:dyDescent="0.15">
      <c r="A1017" s="790"/>
      <c r="B1017" s="3465"/>
      <c r="C1017" s="3465"/>
      <c r="D1017" s="3465"/>
      <c r="E1017" s="3465"/>
      <c r="F1017" s="3465"/>
      <c r="G1017" s="3465"/>
      <c r="H1017" s="3465"/>
      <c r="I1017" s="1770"/>
      <c r="J1017" s="3588"/>
      <c r="K1017" s="3458"/>
      <c r="L1017" s="3459"/>
      <c r="M1017" s="3459"/>
      <c r="N1017" s="3460"/>
      <c r="DE1017" s="818"/>
    </row>
    <row r="1018" spans="1:111" s="772" customFormat="1" ht="13.5" x14ac:dyDescent="0.15">
      <c r="A1018" s="1677" t="s">
        <v>1250</v>
      </c>
      <c r="B1018" s="1775"/>
      <c r="C1018" s="1775"/>
      <c r="D1018" s="1775"/>
      <c r="E1018" s="1775"/>
      <c r="F1018" s="1775"/>
      <c r="G1018" s="1775"/>
      <c r="H1018" s="1775"/>
      <c r="I1018" s="1775"/>
      <c r="J1018" s="1775"/>
      <c r="K1018" s="1775"/>
      <c r="L1018" s="1775"/>
      <c r="M1018" s="1775"/>
      <c r="N1018" s="1775"/>
      <c r="DE1018" s="830"/>
    </row>
    <row r="1019" spans="1:111" s="771" customFormat="1" ht="12" customHeight="1" x14ac:dyDescent="0.15">
      <c r="A1019" s="3545" t="s">
        <v>576</v>
      </c>
      <c r="B1019" s="3546"/>
      <c r="C1019" s="3389"/>
      <c r="D1019" s="3390"/>
      <c r="E1019" s="3545" t="s">
        <v>575</v>
      </c>
      <c r="F1019" s="3546"/>
      <c r="G1019" s="3386"/>
      <c r="H1019" s="3416"/>
      <c r="I1019" s="3547"/>
      <c r="J1019" s="3548"/>
      <c r="K1019" s="1758" t="s">
        <v>1214</v>
      </c>
      <c r="L1019" s="3386"/>
      <c r="M1019" s="3416"/>
      <c r="N1019" s="3387"/>
      <c r="DE1019" s="818"/>
    </row>
    <row r="1020" spans="1:111" s="771" customFormat="1" ht="12" customHeight="1" x14ac:dyDescent="0.15">
      <c r="A1020" s="3538">
        <v>1</v>
      </c>
      <c r="B1020" s="3540" t="s">
        <v>1249</v>
      </c>
      <c r="C1020" s="3540"/>
      <c r="D1020" s="3540"/>
      <c r="E1020" s="3540"/>
      <c r="F1020" s="3540"/>
      <c r="G1020" s="3538" t="s">
        <v>1248</v>
      </c>
      <c r="H1020" s="3538"/>
      <c r="I1020" s="3541" t="s">
        <v>1247</v>
      </c>
      <c r="J1020" s="3541"/>
      <c r="K1020" s="3541"/>
      <c r="L1020" s="3541"/>
      <c r="M1020" s="3541"/>
      <c r="N1020" s="3541"/>
      <c r="DE1020" s="818"/>
    </row>
    <row r="1021" spans="1:111" s="771" customFormat="1" ht="12" customHeight="1" x14ac:dyDescent="0.15">
      <c r="A1021" s="3539"/>
      <c r="B1021" s="3542"/>
      <c r="C1021" s="3542"/>
      <c r="D1021" s="3542"/>
      <c r="E1021" s="3542"/>
      <c r="F1021" s="3542"/>
      <c r="G1021" s="3542"/>
      <c r="H1021" s="3542"/>
      <c r="I1021" s="3543"/>
      <c r="J1021" s="3544"/>
      <c r="K1021" s="3544"/>
      <c r="L1021" s="3544"/>
      <c r="M1021" s="3544"/>
      <c r="N1021" s="1108" t="s">
        <v>1763</v>
      </c>
      <c r="O1021" s="758"/>
      <c r="P1021" s="770"/>
      <c r="DE1021" s="818"/>
    </row>
    <row r="1022" spans="1:111" s="771" customFormat="1" ht="12" customHeight="1" x14ac:dyDescent="0.15">
      <c r="A1022" s="3582"/>
      <c r="B1022" s="3583"/>
      <c r="C1022" s="3583"/>
      <c r="D1022" s="3583"/>
      <c r="E1022" s="3583"/>
      <c r="F1022" s="3583"/>
      <c r="G1022" s="3583"/>
      <c r="H1022" s="3583"/>
      <c r="I1022" s="3583"/>
      <c r="J1022" s="3583"/>
      <c r="K1022" s="3583"/>
      <c r="L1022" s="3583"/>
      <c r="M1022" s="3583"/>
      <c r="N1022" s="3584"/>
      <c r="DE1022" s="818"/>
    </row>
    <row r="1023" spans="1:111" s="771" customFormat="1" ht="12" customHeight="1" x14ac:dyDescent="0.15">
      <c r="A1023" s="3541">
        <v>2</v>
      </c>
      <c r="B1023" s="3546" t="s">
        <v>1235</v>
      </c>
      <c r="C1023" s="3541"/>
      <c r="D1023" s="3541"/>
      <c r="E1023" s="3541"/>
      <c r="F1023" s="3541"/>
      <c r="G1023" s="3541"/>
      <c r="H1023" s="3541"/>
      <c r="I1023" s="3541"/>
      <c r="J1023" s="3541"/>
      <c r="K1023" s="3541"/>
      <c r="L1023" s="3541"/>
      <c r="M1023" s="3541" t="s">
        <v>1231</v>
      </c>
      <c r="N1023" s="3553"/>
      <c r="DE1023" s="818"/>
    </row>
    <row r="1024" spans="1:111" s="771" customFormat="1" ht="12" customHeight="1" x14ac:dyDescent="0.15">
      <c r="A1024" s="3541"/>
      <c r="B1024" s="1759" t="s">
        <v>54</v>
      </c>
      <c r="C1024" s="3541" t="s">
        <v>1234</v>
      </c>
      <c r="D1024" s="3541"/>
      <c r="E1024" s="3541"/>
      <c r="F1024" s="1758" t="s">
        <v>1233</v>
      </c>
      <c r="G1024" s="3541" t="s">
        <v>1244</v>
      </c>
      <c r="H1024" s="3541"/>
      <c r="I1024" s="3541" t="s">
        <v>579</v>
      </c>
      <c r="J1024" s="3541"/>
      <c r="K1024" s="3541"/>
      <c r="L1024" s="1758" t="s">
        <v>578</v>
      </c>
      <c r="M1024" s="3541"/>
      <c r="N1024" s="3553"/>
      <c r="DE1024" s="818"/>
      <c r="DF1024" s="772" t="str">
        <f>IF(COUNTA(B1025:N1034)&gt;0,DG1024,"")</f>
        <v/>
      </c>
      <c r="DG1024" s="771">
        <v>30</v>
      </c>
    </row>
    <row r="1025" spans="1:109" s="771" customFormat="1" ht="12" customHeight="1" x14ac:dyDescent="0.15">
      <c r="A1025" s="3541"/>
      <c r="B1025" s="1774"/>
      <c r="C1025" s="3554"/>
      <c r="D1025" s="3554"/>
      <c r="E1025" s="3554"/>
      <c r="F1025" s="1757"/>
      <c r="G1025" s="3506"/>
      <c r="H1025" s="3506"/>
      <c r="I1025" s="3506"/>
      <c r="J1025" s="3506"/>
      <c r="K1025" s="3506"/>
      <c r="L1025" s="1756"/>
      <c r="M1025" s="3505"/>
      <c r="N1025" s="3505"/>
      <c r="O1025" s="1740" t="s">
        <v>6302</v>
      </c>
      <c r="DE1025" s="818"/>
    </row>
    <row r="1026" spans="1:109" s="771" customFormat="1" ht="12" customHeight="1" x14ac:dyDescent="0.15">
      <c r="A1026" s="3541"/>
      <c r="B1026" s="1713"/>
      <c r="C1026" s="3589"/>
      <c r="D1026" s="3589"/>
      <c r="E1026" s="3589"/>
      <c r="F1026" s="1767"/>
      <c r="G1026" s="3580"/>
      <c r="H1026" s="3580"/>
      <c r="I1026" s="3580"/>
      <c r="J1026" s="3580"/>
      <c r="K1026" s="3580"/>
      <c r="L1026" s="1767"/>
      <c r="M1026" s="3581"/>
      <c r="N1026" s="3581"/>
      <c r="O1026" s="1740" t="s">
        <v>6301</v>
      </c>
      <c r="DE1026" s="818"/>
    </row>
    <row r="1027" spans="1:109" s="771" customFormat="1" ht="12" customHeight="1" x14ac:dyDescent="0.15">
      <c r="A1027" s="3541"/>
      <c r="B1027" s="1765"/>
      <c r="C1027" s="3596"/>
      <c r="D1027" s="3596"/>
      <c r="E1027" s="3596"/>
      <c r="F1027" s="1754"/>
      <c r="G1027" s="3491"/>
      <c r="H1027" s="3491"/>
      <c r="I1027" s="3491"/>
      <c r="J1027" s="3491"/>
      <c r="K1027" s="3491"/>
      <c r="L1027" s="1754"/>
      <c r="M1027" s="3490"/>
      <c r="N1027" s="3490"/>
      <c r="O1027" s="1739"/>
      <c r="DE1027" s="818"/>
    </row>
    <row r="1028" spans="1:109" s="771" customFormat="1" ht="12" customHeight="1" x14ac:dyDescent="0.15">
      <c r="A1028" s="3541"/>
      <c r="B1028" s="1765"/>
      <c r="C1028" s="3596"/>
      <c r="D1028" s="3596"/>
      <c r="E1028" s="3596"/>
      <c r="F1028" s="1754"/>
      <c r="G1028" s="3491"/>
      <c r="H1028" s="3491"/>
      <c r="I1028" s="3491"/>
      <c r="J1028" s="3491"/>
      <c r="K1028" s="3491"/>
      <c r="L1028" s="1754"/>
      <c r="M1028" s="3490"/>
      <c r="N1028" s="3490"/>
      <c r="O1028" s="1739" t="s">
        <v>6285</v>
      </c>
      <c r="DE1028" s="818"/>
    </row>
    <row r="1029" spans="1:109" s="771" customFormat="1" ht="12" customHeight="1" x14ac:dyDescent="0.15">
      <c r="A1029" s="3541"/>
      <c r="B1029" s="1765"/>
      <c r="C1029" s="3596"/>
      <c r="D1029" s="3596"/>
      <c r="E1029" s="3596"/>
      <c r="F1029" s="1754"/>
      <c r="G1029" s="3491"/>
      <c r="H1029" s="3491"/>
      <c r="I1029" s="3491"/>
      <c r="J1029" s="3491"/>
      <c r="K1029" s="3491"/>
      <c r="L1029" s="1754"/>
      <c r="M1029" s="3490"/>
      <c r="N1029" s="3490"/>
      <c r="O1029" s="1739" t="s">
        <v>6286</v>
      </c>
      <c r="DE1029" s="818"/>
    </row>
    <row r="1030" spans="1:109" s="771" customFormat="1" ht="12" customHeight="1" x14ac:dyDescent="0.15">
      <c r="A1030" s="3541"/>
      <c r="B1030" s="1764"/>
      <c r="C1030" s="3559"/>
      <c r="D1030" s="3560"/>
      <c r="E1030" s="3561"/>
      <c r="F1030" s="1721"/>
      <c r="G1030" s="3562"/>
      <c r="H1030" s="3563"/>
      <c r="I1030" s="3562"/>
      <c r="J1030" s="3590"/>
      <c r="K1030" s="3563"/>
      <c r="L1030" s="1721"/>
      <c r="M1030" s="3591"/>
      <c r="N1030" s="3592"/>
      <c r="O1030" s="1739" t="s">
        <v>6287</v>
      </c>
      <c r="DE1030" s="818"/>
    </row>
    <row r="1031" spans="1:109" s="771" customFormat="1" ht="12" customHeight="1" x14ac:dyDescent="0.15">
      <c r="A1031" s="3541"/>
      <c r="B1031" s="1765"/>
      <c r="C1031" s="3593"/>
      <c r="D1031" s="3594"/>
      <c r="E1031" s="3595"/>
      <c r="F1031" s="1754"/>
      <c r="G1031" s="3487"/>
      <c r="H1031" s="3489"/>
      <c r="I1031" s="3487"/>
      <c r="J1031" s="3488"/>
      <c r="K1031" s="3489"/>
      <c r="L1031" s="1754"/>
      <c r="M1031" s="3557"/>
      <c r="N1031" s="3558"/>
      <c r="DE1031" s="818"/>
    </row>
    <row r="1032" spans="1:109" s="771" customFormat="1" ht="12" customHeight="1" x14ac:dyDescent="0.15">
      <c r="A1032" s="3541"/>
      <c r="B1032" s="1764"/>
      <c r="C1032" s="3559"/>
      <c r="D1032" s="3560"/>
      <c r="E1032" s="3561"/>
      <c r="F1032" s="1721"/>
      <c r="G1032" s="3562"/>
      <c r="H1032" s="3563"/>
      <c r="I1032" s="3562"/>
      <c r="J1032" s="3590"/>
      <c r="K1032" s="3563"/>
      <c r="L1032" s="1721"/>
      <c r="M1032" s="3591"/>
      <c r="N1032" s="3592"/>
      <c r="DE1032" s="818"/>
    </row>
    <row r="1033" spans="1:109" s="771" customFormat="1" ht="12" customHeight="1" x14ac:dyDescent="0.15">
      <c r="A1033" s="3541"/>
      <c r="B1033" s="1765"/>
      <c r="C1033" s="3593"/>
      <c r="D1033" s="3594"/>
      <c r="E1033" s="3595"/>
      <c r="F1033" s="1754"/>
      <c r="G1033" s="3487"/>
      <c r="H1033" s="3489"/>
      <c r="I1033" s="3487"/>
      <c r="J1033" s="3488"/>
      <c r="K1033" s="3489"/>
      <c r="L1033" s="1754"/>
      <c r="M1033" s="3557"/>
      <c r="N1033" s="3558"/>
      <c r="DE1033" s="818"/>
    </row>
    <row r="1034" spans="1:109" s="771" customFormat="1" ht="12" customHeight="1" x14ac:dyDescent="0.15">
      <c r="A1034" s="3541"/>
      <c r="B1034" s="1750"/>
      <c r="C1034" s="3555"/>
      <c r="D1034" s="3555"/>
      <c r="E1034" s="3556"/>
      <c r="F1034" s="1720"/>
      <c r="G1034" s="3431"/>
      <c r="H1034" s="3537"/>
      <c r="I1034" s="3431"/>
      <c r="J1034" s="3429"/>
      <c r="K1034" s="3537"/>
      <c r="L1034" s="1720"/>
      <c r="M1034" s="3427"/>
      <c r="N1034" s="3428"/>
      <c r="DE1034" s="818"/>
    </row>
    <row r="1035" spans="1:109" s="771" customFormat="1" ht="12" customHeight="1" x14ac:dyDescent="0.15">
      <c r="A1035" s="3577"/>
      <c r="B1035" s="3578"/>
      <c r="C1035" s="3578"/>
      <c r="D1035" s="3578"/>
      <c r="E1035" s="3578"/>
      <c r="F1035" s="3578"/>
      <c r="G1035" s="3578"/>
      <c r="H1035" s="3578"/>
      <c r="I1035" s="3578"/>
      <c r="J1035" s="3578"/>
      <c r="K1035" s="3578"/>
      <c r="L1035" s="3578"/>
      <c r="M1035" s="3578"/>
      <c r="N1035" s="3579"/>
      <c r="DE1035" s="818"/>
    </row>
    <row r="1036" spans="1:109" s="771" customFormat="1" ht="12" customHeight="1" x14ac:dyDescent="0.15">
      <c r="A1036" s="3549">
        <v>3</v>
      </c>
      <c r="B1036" s="3549" t="s">
        <v>1246</v>
      </c>
      <c r="C1036" s="3549"/>
      <c r="D1036" s="3549"/>
      <c r="E1036" s="3549"/>
      <c r="F1036" s="3549"/>
      <c r="G1036" s="3549"/>
      <c r="H1036" s="3549"/>
      <c r="I1036" s="3549"/>
      <c r="J1036" s="3549"/>
      <c r="K1036" s="3549"/>
      <c r="L1036" s="3549"/>
      <c r="M1036" s="3549" t="s">
        <v>1231</v>
      </c>
      <c r="N1036" s="3564"/>
      <c r="DE1036" s="818"/>
    </row>
    <row r="1037" spans="1:109" s="771" customFormat="1" ht="12" customHeight="1" x14ac:dyDescent="0.15">
      <c r="A1037" s="3549"/>
      <c r="B1037" s="3393" t="s">
        <v>1245</v>
      </c>
      <c r="C1037" s="3394"/>
      <c r="D1037" s="3394"/>
      <c r="E1037" s="3394"/>
      <c r="F1037" s="3417"/>
      <c r="G1037" s="3549" t="s">
        <v>1244</v>
      </c>
      <c r="H1037" s="3549"/>
      <c r="I1037" s="3549" t="s">
        <v>579</v>
      </c>
      <c r="J1037" s="3549"/>
      <c r="K1037" s="3549"/>
      <c r="L1037" s="1760" t="s">
        <v>578</v>
      </c>
      <c r="M1037" s="3549"/>
      <c r="N1037" s="3564"/>
      <c r="DE1037" s="818"/>
    </row>
    <row r="1038" spans="1:109" s="771" customFormat="1" ht="12" customHeight="1" x14ac:dyDescent="0.15">
      <c r="A1038" s="3549"/>
      <c r="B1038" s="3462"/>
      <c r="C1038" s="3533"/>
      <c r="D1038" s="3533"/>
      <c r="E1038" s="3533"/>
      <c r="F1038" s="3550"/>
      <c r="G1038" s="3551"/>
      <c r="H1038" s="3551"/>
      <c r="I1038" s="3551"/>
      <c r="J1038" s="3551"/>
      <c r="K1038" s="3551"/>
      <c r="L1038" s="1761"/>
      <c r="M1038" s="3552"/>
      <c r="N1038" s="3552"/>
      <c r="DE1038" s="818"/>
    </row>
    <row r="1039" spans="1:109" s="771" customFormat="1" ht="12" customHeight="1" x14ac:dyDescent="0.15">
      <c r="A1039" s="1762"/>
      <c r="B1039" s="1762"/>
      <c r="C1039" s="3574"/>
      <c r="D1039" s="3574"/>
      <c r="E1039" s="3574"/>
      <c r="F1039" s="1762"/>
      <c r="G1039" s="3574"/>
      <c r="H1039" s="3574"/>
      <c r="I1039" s="3574"/>
      <c r="J1039" s="3574"/>
      <c r="K1039" s="3574"/>
      <c r="L1039" s="1762"/>
      <c r="M1039" s="3575"/>
      <c r="N1039" s="3576"/>
      <c r="DE1039" s="818"/>
    </row>
    <row r="1040" spans="1:109" s="771" customFormat="1" ht="12" customHeight="1" x14ac:dyDescent="0.15">
      <c r="A1040" s="1752"/>
      <c r="B1040" s="3445"/>
      <c r="C1040" s="3445"/>
      <c r="D1040" s="3445"/>
      <c r="E1040" s="3445"/>
      <c r="F1040" s="3445"/>
      <c r="G1040" s="3445"/>
      <c r="H1040" s="3445"/>
      <c r="I1040" s="1752"/>
      <c r="J1040" s="1752"/>
      <c r="K1040" s="1752"/>
      <c r="L1040" s="1752"/>
      <c r="M1040" s="1752"/>
      <c r="N1040" s="793"/>
      <c r="DE1040" s="818"/>
    </row>
    <row r="1041" spans="1:109" s="771" customFormat="1" ht="21" customHeight="1" x14ac:dyDescent="0.15">
      <c r="A1041" s="3421">
        <v>4</v>
      </c>
      <c r="B1041" s="3565" t="s">
        <v>1227</v>
      </c>
      <c r="C1041" s="3566"/>
      <c r="D1041" s="3567"/>
      <c r="E1041" s="3443" t="s">
        <v>1226</v>
      </c>
      <c r="F1041" s="3444"/>
      <c r="G1041" s="3445"/>
      <c r="H1041" s="3445"/>
      <c r="I1041" s="802"/>
      <c r="J1041" s="1748">
        <v>5</v>
      </c>
      <c r="K1041" s="3585" t="s">
        <v>1243</v>
      </c>
      <c r="L1041" s="3569"/>
      <c r="M1041" s="3569"/>
      <c r="N1041" s="3570"/>
      <c r="DE1041" s="818"/>
    </row>
    <row r="1042" spans="1:109" s="771" customFormat="1" ht="12" customHeight="1" x14ac:dyDescent="0.15">
      <c r="A1042" s="3422"/>
      <c r="B1042" s="3386"/>
      <c r="C1042" s="3416"/>
      <c r="D1042" s="3387"/>
      <c r="E1042" s="3386"/>
      <c r="F1042" s="3387"/>
      <c r="G1042" s="3445"/>
      <c r="H1042" s="3445"/>
      <c r="I1042" s="793"/>
      <c r="J1042" s="3586"/>
      <c r="K1042" s="3571"/>
      <c r="L1042" s="3572"/>
      <c r="M1042" s="3572"/>
      <c r="N1042" s="3573"/>
      <c r="DE1042" s="818"/>
    </row>
    <row r="1043" spans="1:109" s="771" customFormat="1" ht="12" customHeight="1" x14ac:dyDescent="0.15">
      <c r="A1043" s="1752"/>
      <c r="B1043" s="1751"/>
      <c r="C1043" s="1751"/>
      <c r="D1043" s="1751"/>
      <c r="E1043" s="1751"/>
      <c r="F1043" s="1751"/>
      <c r="G1043" s="3445"/>
      <c r="H1043" s="3445"/>
      <c r="I1043" s="1752"/>
      <c r="J1043" s="3587"/>
      <c r="K1043" s="3455"/>
      <c r="L1043" s="3456"/>
      <c r="M1043" s="3456"/>
      <c r="N1043" s="3457"/>
      <c r="O1043" s="225"/>
      <c r="P1043" s="225"/>
      <c r="DE1043" s="818"/>
    </row>
    <row r="1044" spans="1:109" s="771" customFormat="1" ht="12" customHeight="1" x14ac:dyDescent="0.15">
      <c r="A1044" s="1752"/>
      <c r="B1044" s="788"/>
      <c r="C1044" s="788"/>
      <c r="D1044" s="788"/>
      <c r="E1044" s="788"/>
      <c r="F1044" s="788"/>
      <c r="G1044" s="788"/>
      <c r="H1044" s="788"/>
      <c r="I1044" s="1752"/>
      <c r="J1044" s="3587"/>
      <c r="K1044" s="3455"/>
      <c r="L1044" s="3456"/>
      <c r="M1044" s="3456"/>
      <c r="N1044" s="3457"/>
      <c r="DE1044" s="818"/>
    </row>
    <row r="1045" spans="1:109" s="771" customFormat="1" ht="12" customHeight="1" x14ac:dyDescent="0.15">
      <c r="A1045" s="1752"/>
      <c r="B1045" s="3465" t="s">
        <v>1242</v>
      </c>
      <c r="C1045" s="3465"/>
      <c r="D1045" s="3465"/>
      <c r="E1045" s="3465"/>
      <c r="F1045" s="3465"/>
      <c r="G1045" s="3465"/>
      <c r="H1045" s="3465"/>
      <c r="I1045" s="1770"/>
      <c r="J1045" s="3587"/>
      <c r="K1045" s="3455"/>
      <c r="L1045" s="3456"/>
      <c r="M1045" s="3456"/>
      <c r="N1045" s="3457"/>
      <c r="DE1045" s="818"/>
    </row>
    <row r="1046" spans="1:109" s="771" customFormat="1" ht="12" customHeight="1" x14ac:dyDescent="0.15">
      <c r="A1046" s="1752"/>
      <c r="B1046" s="3465" t="s">
        <v>1241</v>
      </c>
      <c r="C1046" s="3465"/>
      <c r="D1046" s="3465"/>
      <c r="E1046" s="3465"/>
      <c r="F1046" s="3465"/>
      <c r="G1046" s="3465"/>
      <c r="H1046" s="3465"/>
      <c r="I1046" s="803"/>
      <c r="J1046" s="3587"/>
      <c r="K1046" s="3455"/>
      <c r="L1046" s="3456"/>
      <c r="M1046" s="3456"/>
      <c r="N1046" s="3457"/>
      <c r="DE1046" s="818"/>
    </row>
    <row r="1047" spans="1:109" s="771" customFormat="1" ht="12" customHeight="1" x14ac:dyDescent="0.15">
      <c r="A1047" s="790" t="s">
        <v>1223</v>
      </c>
      <c r="B1047" s="3466" t="s">
        <v>1240</v>
      </c>
      <c r="C1047" s="3466"/>
      <c r="D1047" s="3466"/>
      <c r="E1047" s="3466"/>
      <c r="F1047" s="3466"/>
      <c r="G1047" s="3466"/>
      <c r="H1047" s="3466"/>
      <c r="I1047" s="1770"/>
      <c r="J1047" s="3587"/>
      <c r="K1047" s="3455"/>
      <c r="L1047" s="3456"/>
      <c r="M1047" s="3456"/>
      <c r="N1047" s="3457"/>
      <c r="DE1047" s="818"/>
    </row>
    <row r="1048" spans="1:109" s="771" customFormat="1" ht="12" customHeight="1" x14ac:dyDescent="0.15">
      <c r="A1048" s="790"/>
      <c r="B1048" s="3467"/>
      <c r="C1048" s="3467"/>
      <c r="D1048" s="3467"/>
      <c r="E1048" s="3467"/>
      <c r="F1048" s="3467"/>
      <c r="G1048" s="3467"/>
      <c r="H1048" s="3467"/>
      <c r="I1048" s="1770"/>
      <c r="J1048" s="3587"/>
      <c r="K1048" s="3455"/>
      <c r="L1048" s="3456"/>
      <c r="M1048" s="3456"/>
      <c r="N1048" s="3457"/>
      <c r="DE1048" s="818"/>
    </row>
    <row r="1049" spans="1:109" s="771" customFormat="1" ht="12" customHeight="1" x14ac:dyDescent="0.15">
      <c r="A1049" s="790"/>
      <c r="B1049" s="3467"/>
      <c r="C1049" s="3467"/>
      <c r="D1049" s="3467"/>
      <c r="E1049" s="3467"/>
      <c r="F1049" s="3467"/>
      <c r="G1049" s="3467"/>
      <c r="H1049" s="3467"/>
      <c r="I1049" s="1770"/>
      <c r="J1049" s="3587"/>
      <c r="K1049" s="3455"/>
      <c r="L1049" s="3456"/>
      <c r="M1049" s="3456"/>
      <c r="N1049" s="3457"/>
      <c r="DE1049" s="818"/>
    </row>
    <row r="1050" spans="1:109" s="771" customFormat="1" ht="12" customHeight="1" x14ac:dyDescent="0.15">
      <c r="A1050" s="790"/>
      <c r="B1050" s="3465"/>
      <c r="C1050" s="3465"/>
      <c r="D1050" s="3465"/>
      <c r="E1050" s="3465"/>
      <c r="F1050" s="3465"/>
      <c r="G1050" s="3465"/>
      <c r="H1050" s="3465"/>
      <c r="I1050" s="1770"/>
      <c r="J1050" s="3587"/>
      <c r="K1050" s="3455"/>
      <c r="L1050" s="3456"/>
      <c r="M1050" s="3456"/>
      <c r="N1050" s="3457"/>
      <c r="DE1050" s="818"/>
    </row>
    <row r="1051" spans="1:109" s="771" customFormat="1" ht="12" customHeight="1" x14ac:dyDescent="0.15">
      <c r="A1051" s="790"/>
      <c r="B1051" s="3465" t="s">
        <v>652</v>
      </c>
      <c r="C1051" s="3465"/>
      <c r="D1051" s="3465"/>
      <c r="E1051" s="3465"/>
      <c r="F1051" s="3465"/>
      <c r="G1051" s="3465"/>
      <c r="H1051" s="3465"/>
      <c r="I1051" s="1770"/>
      <c r="J1051" s="3587"/>
      <c r="K1051" s="3455"/>
      <c r="L1051" s="3456"/>
      <c r="M1051" s="3456"/>
      <c r="N1051" s="3457"/>
      <c r="Q1051" s="224"/>
      <c r="R1051" s="224"/>
      <c r="S1051" s="224"/>
      <c r="T1051" s="224"/>
      <c r="U1051" s="224"/>
      <c r="V1051" s="224"/>
      <c r="W1051" s="224"/>
      <c r="X1051" s="224"/>
      <c r="Y1051" s="224"/>
      <c r="Z1051" s="224"/>
      <c r="AA1051" s="224"/>
      <c r="DE1051" s="818"/>
    </row>
    <row r="1052" spans="1:109" s="771" customFormat="1" ht="12" customHeight="1" x14ac:dyDescent="0.15">
      <c r="A1052" s="790"/>
      <c r="B1052" s="3465"/>
      <c r="C1052" s="3465"/>
      <c r="D1052" s="3465"/>
      <c r="E1052" s="3465"/>
      <c r="F1052" s="3465"/>
      <c r="G1052" s="3465"/>
      <c r="H1052" s="3465"/>
      <c r="I1052" s="1770"/>
      <c r="J1052" s="3588"/>
      <c r="K1052" s="3458"/>
      <c r="L1052" s="3459"/>
      <c r="M1052" s="3459"/>
      <c r="N1052" s="3460"/>
      <c r="DE1052" s="818"/>
    </row>
    <row r="1053" spans="1:109" s="772" customFormat="1" ht="13.5" x14ac:dyDescent="0.15">
      <c r="A1053" s="1677" t="s">
        <v>1250</v>
      </c>
      <c r="B1053" s="1775"/>
      <c r="C1053" s="1775"/>
      <c r="D1053" s="1775"/>
      <c r="E1053" s="1775"/>
      <c r="F1053" s="1775"/>
      <c r="G1053" s="1775"/>
      <c r="H1053" s="1775"/>
      <c r="I1053" s="1775"/>
      <c r="J1053" s="1775"/>
      <c r="K1053" s="1775"/>
      <c r="L1053" s="1775"/>
      <c r="M1053" s="1775"/>
      <c r="N1053" s="1775"/>
      <c r="DE1053" s="830"/>
    </row>
    <row r="1054" spans="1:109" s="771" customFormat="1" ht="12" customHeight="1" x14ac:dyDescent="0.15">
      <c r="A1054" s="3545" t="s">
        <v>576</v>
      </c>
      <c r="B1054" s="3546"/>
      <c r="C1054" s="3389"/>
      <c r="D1054" s="3390"/>
      <c r="E1054" s="3545" t="s">
        <v>575</v>
      </c>
      <c r="F1054" s="3546"/>
      <c r="G1054" s="3386"/>
      <c r="H1054" s="3416"/>
      <c r="I1054" s="3547"/>
      <c r="J1054" s="3548"/>
      <c r="K1054" s="1758" t="s">
        <v>1214</v>
      </c>
      <c r="L1054" s="3386"/>
      <c r="M1054" s="3416"/>
      <c r="N1054" s="3387"/>
      <c r="DE1054" s="818"/>
    </row>
    <row r="1055" spans="1:109" s="771" customFormat="1" ht="12" customHeight="1" x14ac:dyDescent="0.15">
      <c r="A1055" s="3538">
        <v>1</v>
      </c>
      <c r="B1055" s="3540" t="s">
        <v>1249</v>
      </c>
      <c r="C1055" s="3540"/>
      <c r="D1055" s="3540"/>
      <c r="E1055" s="3540"/>
      <c r="F1055" s="3540"/>
      <c r="G1055" s="3538" t="s">
        <v>1248</v>
      </c>
      <c r="H1055" s="3538"/>
      <c r="I1055" s="3541" t="s">
        <v>1247</v>
      </c>
      <c r="J1055" s="3541"/>
      <c r="K1055" s="3541"/>
      <c r="L1055" s="3541"/>
      <c r="M1055" s="3541"/>
      <c r="N1055" s="3541"/>
      <c r="DE1055" s="818"/>
    </row>
    <row r="1056" spans="1:109" s="771" customFormat="1" ht="12" customHeight="1" x14ac:dyDescent="0.15">
      <c r="A1056" s="3539"/>
      <c r="B1056" s="3542"/>
      <c r="C1056" s="3542"/>
      <c r="D1056" s="3542"/>
      <c r="E1056" s="3542"/>
      <c r="F1056" s="3542"/>
      <c r="G1056" s="3542"/>
      <c r="H1056" s="3542"/>
      <c r="I1056" s="3543"/>
      <c r="J1056" s="3544"/>
      <c r="K1056" s="3544"/>
      <c r="L1056" s="3544"/>
      <c r="M1056" s="3544"/>
      <c r="N1056" s="1108" t="s">
        <v>1763</v>
      </c>
      <c r="O1056" s="758"/>
      <c r="P1056" s="770"/>
      <c r="DE1056" s="818"/>
    </row>
    <row r="1057" spans="1:111" s="771" customFormat="1" ht="12" customHeight="1" x14ac:dyDescent="0.15">
      <c r="A1057" s="3582"/>
      <c r="B1057" s="3583"/>
      <c r="C1057" s="3583"/>
      <c r="D1057" s="3583"/>
      <c r="E1057" s="3583"/>
      <c r="F1057" s="3583"/>
      <c r="G1057" s="3583"/>
      <c r="H1057" s="3583"/>
      <c r="I1057" s="3583"/>
      <c r="J1057" s="3583"/>
      <c r="K1057" s="3583"/>
      <c r="L1057" s="3583"/>
      <c r="M1057" s="3583"/>
      <c r="N1057" s="3584"/>
      <c r="DE1057" s="818"/>
    </row>
    <row r="1058" spans="1:111" s="771" customFormat="1" ht="12" customHeight="1" x14ac:dyDescent="0.15">
      <c r="A1058" s="3541">
        <v>2</v>
      </c>
      <c r="B1058" s="3546" t="s">
        <v>1235</v>
      </c>
      <c r="C1058" s="3541"/>
      <c r="D1058" s="3541"/>
      <c r="E1058" s="3541"/>
      <c r="F1058" s="3541"/>
      <c r="G1058" s="3541"/>
      <c r="H1058" s="3541"/>
      <c r="I1058" s="3541"/>
      <c r="J1058" s="3541"/>
      <c r="K1058" s="3541"/>
      <c r="L1058" s="3541"/>
      <c r="M1058" s="3541" t="s">
        <v>1231</v>
      </c>
      <c r="N1058" s="3553"/>
      <c r="DE1058" s="818"/>
    </row>
    <row r="1059" spans="1:111" s="771" customFormat="1" ht="12" customHeight="1" x14ac:dyDescent="0.15">
      <c r="A1059" s="3541"/>
      <c r="B1059" s="1759" t="s">
        <v>54</v>
      </c>
      <c r="C1059" s="3541" t="s">
        <v>1234</v>
      </c>
      <c r="D1059" s="3541"/>
      <c r="E1059" s="3541"/>
      <c r="F1059" s="1758" t="s">
        <v>1233</v>
      </c>
      <c r="G1059" s="3541" t="s">
        <v>1244</v>
      </c>
      <c r="H1059" s="3541"/>
      <c r="I1059" s="3541" t="s">
        <v>579</v>
      </c>
      <c r="J1059" s="3541"/>
      <c r="K1059" s="3541"/>
      <c r="L1059" s="1758" t="s">
        <v>578</v>
      </c>
      <c r="M1059" s="3541"/>
      <c r="N1059" s="3553"/>
      <c r="DE1059" s="818"/>
      <c r="DF1059" s="772" t="str">
        <f>IF(COUNTA(B1060:N1069)&gt;0,DG1059,"")</f>
        <v/>
      </c>
      <c r="DG1059" s="771">
        <v>31</v>
      </c>
    </row>
    <row r="1060" spans="1:111" s="771" customFormat="1" ht="12" customHeight="1" x14ac:dyDescent="0.15">
      <c r="A1060" s="3541"/>
      <c r="B1060" s="1774"/>
      <c r="C1060" s="3554"/>
      <c r="D1060" s="3554"/>
      <c r="E1060" s="3554"/>
      <c r="F1060" s="1757"/>
      <c r="G1060" s="3506"/>
      <c r="H1060" s="3506"/>
      <c r="I1060" s="3506"/>
      <c r="J1060" s="3506"/>
      <c r="K1060" s="3506"/>
      <c r="L1060" s="1756"/>
      <c r="M1060" s="3505"/>
      <c r="N1060" s="3505"/>
      <c r="O1060" s="1740" t="s">
        <v>6302</v>
      </c>
      <c r="DE1060" s="818"/>
    </row>
    <row r="1061" spans="1:111" s="771" customFormat="1" ht="12" customHeight="1" x14ac:dyDescent="0.15">
      <c r="A1061" s="3541"/>
      <c r="B1061" s="1713"/>
      <c r="C1061" s="3589"/>
      <c r="D1061" s="3589"/>
      <c r="E1061" s="3589"/>
      <c r="F1061" s="1767"/>
      <c r="G1061" s="3580"/>
      <c r="H1061" s="3580"/>
      <c r="I1061" s="3580"/>
      <c r="J1061" s="3580"/>
      <c r="K1061" s="3580"/>
      <c r="L1061" s="1767"/>
      <c r="M1061" s="3581"/>
      <c r="N1061" s="3581"/>
      <c r="O1061" s="1740" t="s">
        <v>6301</v>
      </c>
      <c r="DE1061" s="818"/>
    </row>
    <row r="1062" spans="1:111" s="771" customFormat="1" ht="12" customHeight="1" x14ac:dyDescent="0.15">
      <c r="A1062" s="3541"/>
      <c r="B1062" s="1765"/>
      <c r="C1062" s="3596"/>
      <c r="D1062" s="3596"/>
      <c r="E1062" s="3596"/>
      <c r="F1062" s="1754"/>
      <c r="G1062" s="3491"/>
      <c r="H1062" s="3491"/>
      <c r="I1062" s="3491"/>
      <c r="J1062" s="3491"/>
      <c r="K1062" s="3491"/>
      <c r="L1062" s="1754"/>
      <c r="M1062" s="3490"/>
      <c r="N1062" s="3490"/>
      <c r="O1062" s="1739"/>
      <c r="DE1062" s="818"/>
    </row>
    <row r="1063" spans="1:111" s="771" customFormat="1" ht="12" customHeight="1" x14ac:dyDescent="0.15">
      <c r="A1063" s="3541"/>
      <c r="B1063" s="1765"/>
      <c r="C1063" s="3596"/>
      <c r="D1063" s="3596"/>
      <c r="E1063" s="3596"/>
      <c r="F1063" s="1754"/>
      <c r="G1063" s="3491"/>
      <c r="H1063" s="3491"/>
      <c r="I1063" s="3491"/>
      <c r="J1063" s="3491"/>
      <c r="K1063" s="3491"/>
      <c r="L1063" s="1754"/>
      <c r="M1063" s="3490"/>
      <c r="N1063" s="3490"/>
      <c r="O1063" s="1739" t="s">
        <v>6285</v>
      </c>
      <c r="DE1063" s="818"/>
    </row>
    <row r="1064" spans="1:111" s="771" customFormat="1" ht="12" customHeight="1" x14ac:dyDescent="0.15">
      <c r="A1064" s="3541"/>
      <c r="B1064" s="1765"/>
      <c r="C1064" s="3596"/>
      <c r="D1064" s="3596"/>
      <c r="E1064" s="3596"/>
      <c r="F1064" s="1754"/>
      <c r="G1064" s="3491"/>
      <c r="H1064" s="3491"/>
      <c r="I1064" s="3491"/>
      <c r="J1064" s="3491"/>
      <c r="K1064" s="3491"/>
      <c r="L1064" s="1754"/>
      <c r="M1064" s="3490"/>
      <c r="N1064" s="3490"/>
      <c r="O1064" s="1739" t="s">
        <v>6286</v>
      </c>
      <c r="DE1064" s="818"/>
    </row>
    <row r="1065" spans="1:111" s="771" customFormat="1" ht="12" customHeight="1" x14ac:dyDescent="0.15">
      <c r="A1065" s="3541"/>
      <c r="B1065" s="1764"/>
      <c r="C1065" s="3559"/>
      <c r="D1065" s="3560"/>
      <c r="E1065" s="3561"/>
      <c r="F1065" s="1721"/>
      <c r="G1065" s="3562"/>
      <c r="H1065" s="3563"/>
      <c r="I1065" s="3562"/>
      <c r="J1065" s="3590"/>
      <c r="K1065" s="3563"/>
      <c r="L1065" s="1721"/>
      <c r="M1065" s="3591"/>
      <c r="N1065" s="3592"/>
      <c r="O1065" s="1739" t="s">
        <v>6287</v>
      </c>
      <c r="DE1065" s="818"/>
    </row>
    <row r="1066" spans="1:111" s="771" customFormat="1" ht="12" customHeight="1" x14ac:dyDescent="0.15">
      <c r="A1066" s="3541"/>
      <c r="B1066" s="1765"/>
      <c r="C1066" s="3593"/>
      <c r="D1066" s="3594"/>
      <c r="E1066" s="3595"/>
      <c r="F1066" s="1754"/>
      <c r="G1066" s="3487"/>
      <c r="H1066" s="3489"/>
      <c r="I1066" s="3487"/>
      <c r="J1066" s="3488"/>
      <c r="K1066" s="3489"/>
      <c r="L1066" s="1754"/>
      <c r="M1066" s="3557"/>
      <c r="N1066" s="3558"/>
      <c r="DE1066" s="818"/>
    </row>
    <row r="1067" spans="1:111" s="771" customFormat="1" ht="12" customHeight="1" x14ac:dyDescent="0.15">
      <c r="A1067" s="3541"/>
      <c r="B1067" s="1764"/>
      <c r="C1067" s="3559"/>
      <c r="D1067" s="3560"/>
      <c r="E1067" s="3561"/>
      <c r="F1067" s="1721"/>
      <c r="G1067" s="3562"/>
      <c r="H1067" s="3563"/>
      <c r="I1067" s="3562"/>
      <c r="J1067" s="3590"/>
      <c r="K1067" s="3563"/>
      <c r="L1067" s="1721"/>
      <c r="M1067" s="3591"/>
      <c r="N1067" s="3592"/>
      <c r="DE1067" s="818"/>
    </row>
    <row r="1068" spans="1:111" s="771" customFormat="1" ht="12" customHeight="1" x14ac:dyDescent="0.15">
      <c r="A1068" s="3541"/>
      <c r="B1068" s="1765"/>
      <c r="C1068" s="3593"/>
      <c r="D1068" s="3594"/>
      <c r="E1068" s="3595"/>
      <c r="F1068" s="1754"/>
      <c r="G1068" s="3487"/>
      <c r="H1068" s="3489"/>
      <c r="I1068" s="3487"/>
      <c r="J1068" s="3488"/>
      <c r="K1068" s="3489"/>
      <c r="L1068" s="1754"/>
      <c r="M1068" s="3557"/>
      <c r="N1068" s="3558"/>
      <c r="DE1068" s="818"/>
    </row>
    <row r="1069" spans="1:111" s="771" customFormat="1" ht="12" customHeight="1" x14ac:dyDescent="0.15">
      <c r="A1069" s="3541"/>
      <c r="B1069" s="1750"/>
      <c r="C1069" s="3555"/>
      <c r="D1069" s="3555"/>
      <c r="E1069" s="3556"/>
      <c r="F1069" s="1720"/>
      <c r="G1069" s="3431"/>
      <c r="H1069" s="3537"/>
      <c r="I1069" s="3431"/>
      <c r="J1069" s="3429"/>
      <c r="K1069" s="3537"/>
      <c r="L1069" s="1720"/>
      <c r="M1069" s="3427"/>
      <c r="N1069" s="3428"/>
      <c r="DE1069" s="818"/>
    </row>
    <row r="1070" spans="1:111" s="771" customFormat="1" ht="12" customHeight="1" x14ac:dyDescent="0.15">
      <c r="A1070" s="3577"/>
      <c r="B1070" s="3578"/>
      <c r="C1070" s="3578"/>
      <c r="D1070" s="3578"/>
      <c r="E1070" s="3578"/>
      <c r="F1070" s="3578"/>
      <c r="G1070" s="3578"/>
      <c r="H1070" s="3578"/>
      <c r="I1070" s="3578"/>
      <c r="J1070" s="3578"/>
      <c r="K1070" s="3578"/>
      <c r="L1070" s="3578"/>
      <c r="M1070" s="3578"/>
      <c r="N1070" s="3579"/>
      <c r="DE1070" s="818"/>
    </row>
    <row r="1071" spans="1:111" s="771" customFormat="1" ht="12" customHeight="1" x14ac:dyDescent="0.15">
      <c r="A1071" s="3549">
        <v>3</v>
      </c>
      <c r="B1071" s="3549" t="s">
        <v>1246</v>
      </c>
      <c r="C1071" s="3549"/>
      <c r="D1071" s="3549"/>
      <c r="E1071" s="3549"/>
      <c r="F1071" s="3549"/>
      <c r="G1071" s="3549"/>
      <c r="H1071" s="3549"/>
      <c r="I1071" s="3549"/>
      <c r="J1071" s="3549"/>
      <c r="K1071" s="3549"/>
      <c r="L1071" s="3549"/>
      <c r="M1071" s="3549" t="s">
        <v>1231</v>
      </c>
      <c r="N1071" s="3564"/>
      <c r="DE1071" s="818"/>
    </row>
    <row r="1072" spans="1:111" s="771" customFormat="1" ht="12" customHeight="1" x14ac:dyDescent="0.15">
      <c r="A1072" s="3549"/>
      <c r="B1072" s="3393" t="s">
        <v>1245</v>
      </c>
      <c r="C1072" s="3394"/>
      <c r="D1072" s="3394"/>
      <c r="E1072" s="3394"/>
      <c r="F1072" s="3417"/>
      <c r="G1072" s="3549" t="s">
        <v>1244</v>
      </c>
      <c r="H1072" s="3549"/>
      <c r="I1072" s="3549" t="s">
        <v>579</v>
      </c>
      <c r="J1072" s="3549"/>
      <c r="K1072" s="3549"/>
      <c r="L1072" s="1760" t="s">
        <v>578</v>
      </c>
      <c r="M1072" s="3549"/>
      <c r="N1072" s="3564"/>
      <c r="DE1072" s="818"/>
    </row>
    <row r="1073" spans="1:109" s="771" customFormat="1" ht="12" customHeight="1" x14ac:dyDescent="0.15">
      <c r="A1073" s="3549"/>
      <c r="B1073" s="3462"/>
      <c r="C1073" s="3533"/>
      <c r="D1073" s="3533"/>
      <c r="E1073" s="3533"/>
      <c r="F1073" s="3550"/>
      <c r="G1073" s="3551"/>
      <c r="H1073" s="3551"/>
      <c r="I1073" s="3551"/>
      <c r="J1073" s="3551"/>
      <c r="K1073" s="3551"/>
      <c r="L1073" s="1761"/>
      <c r="M1073" s="3552"/>
      <c r="N1073" s="3552"/>
      <c r="DE1073" s="818"/>
    </row>
    <row r="1074" spans="1:109" s="771" customFormat="1" ht="12" customHeight="1" x14ac:dyDescent="0.15">
      <c r="A1074" s="1762"/>
      <c r="B1074" s="1762"/>
      <c r="C1074" s="3574"/>
      <c r="D1074" s="3574"/>
      <c r="E1074" s="3574"/>
      <c r="F1074" s="1762"/>
      <c r="G1074" s="3574"/>
      <c r="H1074" s="3574"/>
      <c r="I1074" s="3574"/>
      <c r="J1074" s="3574"/>
      <c r="K1074" s="3574"/>
      <c r="L1074" s="1762"/>
      <c r="M1074" s="3575"/>
      <c r="N1074" s="3576"/>
      <c r="DE1074" s="818"/>
    </row>
    <row r="1075" spans="1:109" s="771" customFormat="1" ht="12" customHeight="1" x14ac:dyDescent="0.15">
      <c r="A1075" s="1752"/>
      <c r="B1075" s="3445"/>
      <c r="C1075" s="3445"/>
      <c r="D1075" s="3445"/>
      <c r="E1075" s="3445"/>
      <c r="F1075" s="3445"/>
      <c r="G1075" s="3445"/>
      <c r="H1075" s="3445"/>
      <c r="I1075" s="1752"/>
      <c r="J1075" s="1752"/>
      <c r="K1075" s="1752"/>
      <c r="L1075" s="1752"/>
      <c r="M1075" s="1752"/>
      <c r="N1075" s="793"/>
      <c r="DE1075" s="818"/>
    </row>
    <row r="1076" spans="1:109" s="771" customFormat="1" ht="21" customHeight="1" x14ac:dyDescent="0.15">
      <c r="A1076" s="3421">
        <v>4</v>
      </c>
      <c r="B1076" s="3565" t="s">
        <v>1227</v>
      </c>
      <c r="C1076" s="3566"/>
      <c r="D1076" s="3567"/>
      <c r="E1076" s="3443" t="s">
        <v>1226</v>
      </c>
      <c r="F1076" s="3444"/>
      <c r="G1076" s="3445"/>
      <c r="H1076" s="3445"/>
      <c r="I1076" s="802"/>
      <c r="J1076" s="1748">
        <v>5</v>
      </c>
      <c r="K1076" s="3585" t="s">
        <v>1243</v>
      </c>
      <c r="L1076" s="3569"/>
      <c r="M1076" s="3569"/>
      <c r="N1076" s="3570"/>
      <c r="DE1076" s="818"/>
    </row>
    <row r="1077" spans="1:109" s="771" customFormat="1" ht="12" customHeight="1" x14ac:dyDescent="0.15">
      <c r="A1077" s="3422"/>
      <c r="B1077" s="3386"/>
      <c r="C1077" s="3416"/>
      <c r="D1077" s="3387"/>
      <c r="E1077" s="3386"/>
      <c r="F1077" s="3387"/>
      <c r="G1077" s="3445"/>
      <c r="H1077" s="3445"/>
      <c r="I1077" s="793"/>
      <c r="J1077" s="3586"/>
      <c r="K1077" s="3571"/>
      <c r="L1077" s="3572"/>
      <c r="M1077" s="3572"/>
      <c r="N1077" s="3573"/>
      <c r="DE1077" s="818"/>
    </row>
    <row r="1078" spans="1:109" s="771" customFormat="1" ht="12" customHeight="1" x14ac:dyDescent="0.15">
      <c r="A1078" s="1752"/>
      <c r="B1078" s="1751"/>
      <c r="C1078" s="1751"/>
      <c r="D1078" s="1751"/>
      <c r="E1078" s="1751"/>
      <c r="F1078" s="1751"/>
      <c r="G1078" s="3445"/>
      <c r="H1078" s="3445"/>
      <c r="I1078" s="1752"/>
      <c r="J1078" s="3587"/>
      <c r="K1078" s="3455"/>
      <c r="L1078" s="3456"/>
      <c r="M1078" s="3456"/>
      <c r="N1078" s="3457"/>
      <c r="O1078" s="225"/>
      <c r="P1078" s="225"/>
      <c r="DE1078" s="818"/>
    </row>
    <row r="1079" spans="1:109" s="771" customFormat="1" ht="12" customHeight="1" x14ac:dyDescent="0.15">
      <c r="A1079" s="1752"/>
      <c r="B1079" s="788"/>
      <c r="C1079" s="788"/>
      <c r="D1079" s="788"/>
      <c r="E1079" s="788"/>
      <c r="F1079" s="788"/>
      <c r="G1079" s="788"/>
      <c r="H1079" s="788"/>
      <c r="I1079" s="1752"/>
      <c r="J1079" s="3587"/>
      <c r="K1079" s="3455"/>
      <c r="L1079" s="3456"/>
      <c r="M1079" s="3456"/>
      <c r="N1079" s="3457"/>
      <c r="DE1079" s="818"/>
    </row>
    <row r="1080" spans="1:109" s="771" customFormat="1" ht="12" customHeight="1" x14ac:dyDescent="0.15">
      <c r="A1080" s="1752"/>
      <c r="B1080" s="3465" t="s">
        <v>1242</v>
      </c>
      <c r="C1080" s="3465"/>
      <c r="D1080" s="3465"/>
      <c r="E1080" s="3465"/>
      <c r="F1080" s="3465"/>
      <c r="G1080" s="3465"/>
      <c r="H1080" s="3465"/>
      <c r="I1080" s="1770"/>
      <c r="J1080" s="3587"/>
      <c r="K1080" s="3455"/>
      <c r="L1080" s="3456"/>
      <c r="M1080" s="3456"/>
      <c r="N1080" s="3457"/>
      <c r="DE1080" s="818"/>
    </row>
    <row r="1081" spans="1:109" s="771" customFormat="1" ht="12" customHeight="1" x14ac:dyDescent="0.15">
      <c r="A1081" s="1752"/>
      <c r="B1081" s="3465" t="s">
        <v>1241</v>
      </c>
      <c r="C1081" s="3465"/>
      <c r="D1081" s="3465"/>
      <c r="E1081" s="3465"/>
      <c r="F1081" s="3465"/>
      <c r="G1081" s="3465"/>
      <c r="H1081" s="3465"/>
      <c r="I1081" s="803"/>
      <c r="J1081" s="3587"/>
      <c r="K1081" s="3455"/>
      <c r="L1081" s="3456"/>
      <c r="M1081" s="3456"/>
      <c r="N1081" s="3457"/>
      <c r="DE1081" s="818"/>
    </row>
    <row r="1082" spans="1:109" s="771" customFormat="1" ht="12" customHeight="1" x14ac:dyDescent="0.15">
      <c r="A1082" s="790" t="s">
        <v>1223</v>
      </c>
      <c r="B1082" s="3466" t="s">
        <v>1240</v>
      </c>
      <c r="C1082" s="3466"/>
      <c r="D1082" s="3466"/>
      <c r="E1082" s="3466"/>
      <c r="F1082" s="3466"/>
      <c r="G1082" s="3466"/>
      <c r="H1082" s="3466"/>
      <c r="I1082" s="1770"/>
      <c r="J1082" s="3587"/>
      <c r="K1082" s="3455"/>
      <c r="L1082" s="3456"/>
      <c r="M1082" s="3456"/>
      <c r="N1082" s="3457"/>
      <c r="DE1082" s="818"/>
    </row>
    <row r="1083" spans="1:109" s="771" customFormat="1" ht="12" customHeight="1" x14ac:dyDescent="0.15">
      <c r="A1083" s="790"/>
      <c r="B1083" s="3467"/>
      <c r="C1083" s="3467"/>
      <c r="D1083" s="3467"/>
      <c r="E1083" s="3467"/>
      <c r="F1083" s="3467"/>
      <c r="G1083" s="3467"/>
      <c r="H1083" s="3467"/>
      <c r="I1083" s="1770"/>
      <c r="J1083" s="3587"/>
      <c r="K1083" s="3455"/>
      <c r="L1083" s="3456"/>
      <c r="M1083" s="3456"/>
      <c r="N1083" s="3457"/>
      <c r="DE1083" s="818"/>
    </row>
    <row r="1084" spans="1:109" s="771" customFormat="1" ht="12" customHeight="1" x14ac:dyDescent="0.15">
      <c r="A1084" s="790"/>
      <c r="B1084" s="3467"/>
      <c r="C1084" s="3467"/>
      <c r="D1084" s="3467"/>
      <c r="E1084" s="3467"/>
      <c r="F1084" s="3467"/>
      <c r="G1084" s="3467"/>
      <c r="H1084" s="3467"/>
      <c r="I1084" s="1770"/>
      <c r="J1084" s="3587"/>
      <c r="K1084" s="3455"/>
      <c r="L1084" s="3456"/>
      <c r="M1084" s="3456"/>
      <c r="N1084" s="3457"/>
      <c r="DE1084" s="818"/>
    </row>
    <row r="1085" spans="1:109" s="771" customFormat="1" ht="12" customHeight="1" x14ac:dyDescent="0.15">
      <c r="A1085" s="790"/>
      <c r="B1085" s="3465"/>
      <c r="C1085" s="3465"/>
      <c r="D1085" s="3465"/>
      <c r="E1085" s="3465"/>
      <c r="F1085" s="3465"/>
      <c r="G1085" s="3465"/>
      <c r="H1085" s="3465"/>
      <c r="I1085" s="1770"/>
      <c r="J1085" s="3587"/>
      <c r="K1085" s="3455"/>
      <c r="L1085" s="3456"/>
      <c r="M1085" s="3456"/>
      <c r="N1085" s="3457"/>
      <c r="DE1085" s="818"/>
    </row>
    <row r="1086" spans="1:109" s="771" customFormat="1" ht="12" customHeight="1" x14ac:dyDescent="0.15">
      <c r="A1086" s="790"/>
      <c r="B1086" s="3465" t="s">
        <v>652</v>
      </c>
      <c r="C1086" s="3465"/>
      <c r="D1086" s="3465"/>
      <c r="E1086" s="3465"/>
      <c r="F1086" s="3465"/>
      <c r="G1086" s="3465"/>
      <c r="H1086" s="3465"/>
      <c r="I1086" s="1770"/>
      <c r="J1086" s="3587"/>
      <c r="K1086" s="3455"/>
      <c r="L1086" s="3456"/>
      <c r="M1086" s="3456"/>
      <c r="N1086" s="3457"/>
      <c r="Q1086" s="224"/>
      <c r="R1086" s="224"/>
      <c r="S1086" s="224"/>
      <c r="T1086" s="224"/>
      <c r="U1086" s="224"/>
      <c r="V1086" s="224"/>
      <c r="W1086" s="224"/>
      <c r="X1086" s="224"/>
      <c r="Y1086" s="224"/>
      <c r="Z1086" s="224"/>
      <c r="AA1086" s="224"/>
      <c r="DE1086" s="818"/>
    </row>
    <row r="1087" spans="1:109" s="771" customFormat="1" ht="12" customHeight="1" x14ac:dyDescent="0.15">
      <c r="A1087" s="790"/>
      <c r="B1087" s="3465"/>
      <c r="C1087" s="3465"/>
      <c r="D1087" s="3465"/>
      <c r="E1087" s="3465"/>
      <c r="F1087" s="3465"/>
      <c r="G1087" s="3465"/>
      <c r="H1087" s="3465"/>
      <c r="I1087" s="1770"/>
      <c r="J1087" s="3588"/>
      <c r="K1087" s="3458"/>
      <c r="L1087" s="3459"/>
      <c r="M1087" s="3459"/>
      <c r="N1087" s="3460"/>
      <c r="DE1087" s="818"/>
    </row>
    <row r="1088" spans="1:109" s="772" customFormat="1" ht="13.5" x14ac:dyDescent="0.15">
      <c r="A1088" s="1677" t="s">
        <v>1250</v>
      </c>
      <c r="B1088" s="1775"/>
      <c r="C1088" s="1775"/>
      <c r="D1088" s="1775"/>
      <c r="E1088" s="1775"/>
      <c r="F1088" s="1775"/>
      <c r="G1088" s="1775"/>
      <c r="H1088" s="1775"/>
      <c r="I1088" s="1775"/>
      <c r="J1088" s="1775"/>
      <c r="K1088" s="1775"/>
      <c r="L1088" s="1775"/>
      <c r="M1088" s="1775"/>
      <c r="N1088" s="1775"/>
      <c r="DE1088" s="830"/>
    </row>
    <row r="1089" spans="1:111" s="771" customFormat="1" ht="12" customHeight="1" x14ac:dyDescent="0.15">
      <c r="A1089" s="3545" t="s">
        <v>576</v>
      </c>
      <c r="B1089" s="3546"/>
      <c r="C1089" s="3389"/>
      <c r="D1089" s="3390"/>
      <c r="E1089" s="3545" t="s">
        <v>575</v>
      </c>
      <c r="F1089" s="3546"/>
      <c r="G1089" s="3386"/>
      <c r="H1089" s="3416"/>
      <c r="I1089" s="3547"/>
      <c r="J1089" s="3548"/>
      <c r="K1089" s="1758" t="s">
        <v>1214</v>
      </c>
      <c r="L1089" s="3386"/>
      <c r="M1089" s="3416"/>
      <c r="N1089" s="3387"/>
      <c r="DE1089" s="818"/>
    </row>
    <row r="1090" spans="1:111" s="771" customFormat="1" ht="12" customHeight="1" x14ac:dyDescent="0.15">
      <c r="A1090" s="3538">
        <v>1</v>
      </c>
      <c r="B1090" s="3540" t="s">
        <v>1249</v>
      </c>
      <c r="C1090" s="3540"/>
      <c r="D1090" s="3540"/>
      <c r="E1090" s="3540"/>
      <c r="F1090" s="3540"/>
      <c r="G1090" s="3538" t="s">
        <v>1248</v>
      </c>
      <c r="H1090" s="3538"/>
      <c r="I1090" s="3541" t="s">
        <v>1247</v>
      </c>
      <c r="J1090" s="3541"/>
      <c r="K1090" s="3541"/>
      <c r="L1090" s="3541"/>
      <c r="M1090" s="3541"/>
      <c r="N1090" s="3541"/>
      <c r="DE1090" s="818"/>
    </row>
    <row r="1091" spans="1:111" s="771" customFormat="1" ht="12" customHeight="1" x14ac:dyDescent="0.15">
      <c r="A1091" s="3539"/>
      <c r="B1091" s="3542"/>
      <c r="C1091" s="3542"/>
      <c r="D1091" s="3542"/>
      <c r="E1091" s="3542"/>
      <c r="F1091" s="3542"/>
      <c r="G1091" s="3542"/>
      <c r="H1091" s="3542"/>
      <c r="I1091" s="3543"/>
      <c r="J1091" s="3544"/>
      <c r="K1091" s="3544"/>
      <c r="L1091" s="3544"/>
      <c r="M1091" s="3544"/>
      <c r="N1091" s="1108" t="s">
        <v>1763</v>
      </c>
      <c r="O1091" s="758"/>
      <c r="P1091" s="770"/>
      <c r="DE1091" s="818"/>
    </row>
    <row r="1092" spans="1:111" s="771" customFormat="1" ht="12" customHeight="1" x14ac:dyDescent="0.15">
      <c r="A1092" s="3582"/>
      <c r="B1092" s="3583"/>
      <c r="C1092" s="3583"/>
      <c r="D1092" s="3583"/>
      <c r="E1092" s="3583"/>
      <c r="F1092" s="3583"/>
      <c r="G1092" s="3583"/>
      <c r="H1092" s="3583"/>
      <c r="I1092" s="3583"/>
      <c r="J1092" s="3583"/>
      <c r="K1092" s="3583"/>
      <c r="L1092" s="3583"/>
      <c r="M1092" s="3583"/>
      <c r="N1092" s="3584"/>
      <c r="DE1092" s="818"/>
    </row>
    <row r="1093" spans="1:111" s="771" customFormat="1" ht="12" customHeight="1" x14ac:dyDescent="0.15">
      <c r="A1093" s="3541">
        <v>2</v>
      </c>
      <c r="B1093" s="3546" t="s">
        <v>1235</v>
      </c>
      <c r="C1093" s="3541"/>
      <c r="D1093" s="3541"/>
      <c r="E1093" s="3541"/>
      <c r="F1093" s="3541"/>
      <c r="G1093" s="3541"/>
      <c r="H1093" s="3541"/>
      <c r="I1093" s="3541"/>
      <c r="J1093" s="3541"/>
      <c r="K1093" s="3541"/>
      <c r="L1093" s="3541"/>
      <c r="M1093" s="3541" t="s">
        <v>1231</v>
      </c>
      <c r="N1093" s="3553"/>
      <c r="DE1093" s="818"/>
    </row>
    <row r="1094" spans="1:111" s="771" customFormat="1" ht="12" customHeight="1" x14ac:dyDescent="0.15">
      <c r="A1094" s="3541"/>
      <c r="B1094" s="1759" t="s">
        <v>54</v>
      </c>
      <c r="C1094" s="3541" t="s">
        <v>1234</v>
      </c>
      <c r="D1094" s="3541"/>
      <c r="E1094" s="3541"/>
      <c r="F1094" s="1758" t="s">
        <v>1233</v>
      </c>
      <c r="G1094" s="3541" t="s">
        <v>1244</v>
      </c>
      <c r="H1094" s="3541"/>
      <c r="I1094" s="3541" t="s">
        <v>579</v>
      </c>
      <c r="J1094" s="3541"/>
      <c r="K1094" s="3541"/>
      <c r="L1094" s="1758" t="s">
        <v>578</v>
      </c>
      <c r="M1094" s="3541"/>
      <c r="N1094" s="3553"/>
      <c r="DE1094" s="818"/>
      <c r="DF1094" s="772" t="str">
        <f>IF(COUNTA(B1095:N1104)&gt;0,DG1094,"")</f>
        <v/>
      </c>
      <c r="DG1094" s="771">
        <v>32</v>
      </c>
    </row>
    <row r="1095" spans="1:111" s="771" customFormat="1" ht="12" customHeight="1" x14ac:dyDescent="0.15">
      <c r="A1095" s="3541"/>
      <c r="B1095" s="1774"/>
      <c r="C1095" s="3554"/>
      <c r="D1095" s="3554"/>
      <c r="E1095" s="3554"/>
      <c r="F1095" s="1757"/>
      <c r="G1095" s="3506"/>
      <c r="H1095" s="3506"/>
      <c r="I1095" s="3506"/>
      <c r="J1095" s="3506"/>
      <c r="K1095" s="3506"/>
      <c r="L1095" s="1756"/>
      <c r="M1095" s="3505"/>
      <c r="N1095" s="3505"/>
      <c r="O1095" s="1740" t="s">
        <v>6302</v>
      </c>
      <c r="DE1095" s="818"/>
    </row>
    <row r="1096" spans="1:111" s="771" customFormat="1" ht="12" customHeight="1" x14ac:dyDescent="0.15">
      <c r="A1096" s="3541"/>
      <c r="B1096" s="1713"/>
      <c r="C1096" s="3589"/>
      <c r="D1096" s="3589"/>
      <c r="E1096" s="3589"/>
      <c r="F1096" s="1767"/>
      <c r="G1096" s="3580"/>
      <c r="H1096" s="3580"/>
      <c r="I1096" s="3580"/>
      <c r="J1096" s="3580"/>
      <c r="K1096" s="3580"/>
      <c r="L1096" s="1767"/>
      <c r="M1096" s="3581"/>
      <c r="N1096" s="3581"/>
      <c r="O1096" s="1740" t="s">
        <v>6301</v>
      </c>
      <c r="DE1096" s="818"/>
    </row>
    <row r="1097" spans="1:111" s="771" customFormat="1" ht="12" customHeight="1" x14ac:dyDescent="0.15">
      <c r="A1097" s="3541"/>
      <c r="B1097" s="1765"/>
      <c r="C1097" s="3596"/>
      <c r="D1097" s="3596"/>
      <c r="E1097" s="3596"/>
      <c r="F1097" s="1754"/>
      <c r="G1097" s="3491"/>
      <c r="H1097" s="3491"/>
      <c r="I1097" s="3491"/>
      <c r="J1097" s="3491"/>
      <c r="K1097" s="3491"/>
      <c r="L1097" s="1754"/>
      <c r="M1097" s="3490"/>
      <c r="N1097" s="3490"/>
      <c r="O1097" s="1739"/>
      <c r="DE1097" s="818"/>
    </row>
    <row r="1098" spans="1:111" s="771" customFormat="1" ht="12" customHeight="1" x14ac:dyDescent="0.15">
      <c r="A1098" s="3541"/>
      <c r="B1098" s="1765"/>
      <c r="C1098" s="3596"/>
      <c r="D1098" s="3596"/>
      <c r="E1098" s="3596"/>
      <c r="F1098" s="1754"/>
      <c r="G1098" s="3491"/>
      <c r="H1098" s="3491"/>
      <c r="I1098" s="3491"/>
      <c r="J1098" s="3491"/>
      <c r="K1098" s="3491"/>
      <c r="L1098" s="1754"/>
      <c r="M1098" s="3490"/>
      <c r="N1098" s="3490"/>
      <c r="O1098" s="1739" t="s">
        <v>6285</v>
      </c>
      <c r="DE1098" s="818"/>
    </row>
    <row r="1099" spans="1:111" s="771" customFormat="1" ht="12" customHeight="1" x14ac:dyDescent="0.15">
      <c r="A1099" s="3541"/>
      <c r="B1099" s="1765"/>
      <c r="C1099" s="3596"/>
      <c r="D1099" s="3596"/>
      <c r="E1099" s="3596"/>
      <c r="F1099" s="1754"/>
      <c r="G1099" s="3491"/>
      <c r="H1099" s="3491"/>
      <c r="I1099" s="3491"/>
      <c r="J1099" s="3491"/>
      <c r="K1099" s="3491"/>
      <c r="L1099" s="1754"/>
      <c r="M1099" s="3490"/>
      <c r="N1099" s="3490"/>
      <c r="O1099" s="1739" t="s">
        <v>6286</v>
      </c>
      <c r="DE1099" s="818"/>
    </row>
    <row r="1100" spans="1:111" s="771" customFormat="1" ht="12" customHeight="1" x14ac:dyDescent="0.15">
      <c r="A1100" s="3541"/>
      <c r="B1100" s="1764"/>
      <c r="C1100" s="3559"/>
      <c r="D1100" s="3560"/>
      <c r="E1100" s="3561"/>
      <c r="F1100" s="1721"/>
      <c r="G1100" s="3562"/>
      <c r="H1100" s="3563"/>
      <c r="I1100" s="3562"/>
      <c r="J1100" s="3590"/>
      <c r="K1100" s="3563"/>
      <c r="L1100" s="1721"/>
      <c r="M1100" s="3591"/>
      <c r="N1100" s="3592"/>
      <c r="O1100" s="1739" t="s">
        <v>6287</v>
      </c>
      <c r="DE1100" s="818"/>
    </row>
    <row r="1101" spans="1:111" s="771" customFormat="1" ht="12" customHeight="1" x14ac:dyDescent="0.15">
      <c r="A1101" s="3541"/>
      <c r="B1101" s="1765"/>
      <c r="C1101" s="3593"/>
      <c r="D1101" s="3594"/>
      <c r="E1101" s="3595"/>
      <c r="F1101" s="1754"/>
      <c r="G1101" s="3487"/>
      <c r="H1101" s="3489"/>
      <c r="I1101" s="3487"/>
      <c r="J1101" s="3488"/>
      <c r="K1101" s="3489"/>
      <c r="L1101" s="1754"/>
      <c r="M1101" s="3557"/>
      <c r="N1101" s="3558"/>
      <c r="DE1101" s="818"/>
    </row>
    <row r="1102" spans="1:111" s="771" customFormat="1" ht="12" customHeight="1" x14ac:dyDescent="0.15">
      <c r="A1102" s="3541"/>
      <c r="B1102" s="1764"/>
      <c r="C1102" s="3559"/>
      <c r="D1102" s="3560"/>
      <c r="E1102" s="3561"/>
      <c r="F1102" s="1721"/>
      <c r="G1102" s="3562"/>
      <c r="H1102" s="3563"/>
      <c r="I1102" s="3562"/>
      <c r="J1102" s="3590"/>
      <c r="K1102" s="3563"/>
      <c r="L1102" s="1721"/>
      <c r="M1102" s="3591"/>
      <c r="N1102" s="3592"/>
      <c r="DE1102" s="818"/>
    </row>
    <row r="1103" spans="1:111" s="771" customFormat="1" ht="12" customHeight="1" x14ac:dyDescent="0.15">
      <c r="A1103" s="3541"/>
      <c r="B1103" s="1765"/>
      <c r="C1103" s="3593"/>
      <c r="D1103" s="3594"/>
      <c r="E1103" s="3595"/>
      <c r="F1103" s="1754"/>
      <c r="G1103" s="3487"/>
      <c r="H1103" s="3489"/>
      <c r="I1103" s="3487"/>
      <c r="J1103" s="3488"/>
      <c r="K1103" s="3489"/>
      <c r="L1103" s="1754"/>
      <c r="M1103" s="3557"/>
      <c r="N1103" s="3558"/>
      <c r="DE1103" s="818"/>
    </row>
    <row r="1104" spans="1:111" s="771" customFormat="1" ht="12" customHeight="1" x14ac:dyDescent="0.15">
      <c r="A1104" s="3541"/>
      <c r="B1104" s="1750"/>
      <c r="C1104" s="3555"/>
      <c r="D1104" s="3555"/>
      <c r="E1104" s="3556"/>
      <c r="F1104" s="1720"/>
      <c r="G1104" s="3431"/>
      <c r="H1104" s="3537"/>
      <c r="I1104" s="3431"/>
      <c r="J1104" s="3429"/>
      <c r="K1104" s="3537"/>
      <c r="L1104" s="1720"/>
      <c r="M1104" s="3427"/>
      <c r="N1104" s="3428"/>
      <c r="DE1104" s="818"/>
    </row>
    <row r="1105" spans="1:109" s="771" customFormat="1" ht="12" customHeight="1" x14ac:dyDescent="0.15">
      <c r="A1105" s="3577"/>
      <c r="B1105" s="3578"/>
      <c r="C1105" s="3578"/>
      <c r="D1105" s="3578"/>
      <c r="E1105" s="3578"/>
      <c r="F1105" s="3578"/>
      <c r="G1105" s="3578"/>
      <c r="H1105" s="3578"/>
      <c r="I1105" s="3578"/>
      <c r="J1105" s="3578"/>
      <c r="K1105" s="3578"/>
      <c r="L1105" s="3578"/>
      <c r="M1105" s="3578"/>
      <c r="N1105" s="3579"/>
      <c r="DE1105" s="818"/>
    </row>
    <row r="1106" spans="1:109" s="771" customFormat="1" ht="12" customHeight="1" x14ac:dyDescent="0.15">
      <c r="A1106" s="3549">
        <v>3</v>
      </c>
      <c r="B1106" s="3549" t="s">
        <v>1246</v>
      </c>
      <c r="C1106" s="3549"/>
      <c r="D1106" s="3549"/>
      <c r="E1106" s="3549"/>
      <c r="F1106" s="3549"/>
      <c r="G1106" s="3549"/>
      <c r="H1106" s="3549"/>
      <c r="I1106" s="3549"/>
      <c r="J1106" s="3549"/>
      <c r="K1106" s="3549"/>
      <c r="L1106" s="3549"/>
      <c r="M1106" s="3549" t="s">
        <v>1231</v>
      </c>
      <c r="N1106" s="3564"/>
      <c r="DE1106" s="818"/>
    </row>
    <row r="1107" spans="1:109" s="771" customFormat="1" ht="12" customHeight="1" x14ac:dyDescent="0.15">
      <c r="A1107" s="3549"/>
      <c r="B1107" s="3393" t="s">
        <v>1245</v>
      </c>
      <c r="C1107" s="3394"/>
      <c r="D1107" s="3394"/>
      <c r="E1107" s="3394"/>
      <c r="F1107" s="3417"/>
      <c r="G1107" s="3549" t="s">
        <v>1244</v>
      </c>
      <c r="H1107" s="3549"/>
      <c r="I1107" s="3549" t="s">
        <v>579</v>
      </c>
      <c r="J1107" s="3549"/>
      <c r="K1107" s="3549"/>
      <c r="L1107" s="1760" t="s">
        <v>578</v>
      </c>
      <c r="M1107" s="3549"/>
      <c r="N1107" s="3564"/>
      <c r="DE1107" s="818"/>
    </row>
    <row r="1108" spans="1:109" s="771" customFormat="1" ht="12" customHeight="1" x14ac:dyDescent="0.15">
      <c r="A1108" s="3549"/>
      <c r="B1108" s="3462"/>
      <c r="C1108" s="3533"/>
      <c r="D1108" s="3533"/>
      <c r="E1108" s="3533"/>
      <c r="F1108" s="3550"/>
      <c r="G1108" s="3551"/>
      <c r="H1108" s="3551"/>
      <c r="I1108" s="3551"/>
      <c r="J1108" s="3551"/>
      <c r="K1108" s="3551"/>
      <c r="L1108" s="1761"/>
      <c r="M1108" s="3552"/>
      <c r="N1108" s="3552"/>
      <c r="DE1108" s="818"/>
    </row>
    <row r="1109" spans="1:109" s="771" customFormat="1" ht="12" customHeight="1" x14ac:dyDescent="0.15">
      <c r="A1109" s="1762"/>
      <c r="B1109" s="1762"/>
      <c r="C1109" s="3574"/>
      <c r="D1109" s="3574"/>
      <c r="E1109" s="3574"/>
      <c r="F1109" s="1762"/>
      <c r="G1109" s="3574"/>
      <c r="H1109" s="3574"/>
      <c r="I1109" s="3574"/>
      <c r="J1109" s="3574"/>
      <c r="K1109" s="3574"/>
      <c r="L1109" s="1762"/>
      <c r="M1109" s="3575"/>
      <c r="N1109" s="3576"/>
      <c r="DE1109" s="818"/>
    </row>
    <row r="1110" spans="1:109" s="771" customFormat="1" ht="12" customHeight="1" x14ac:dyDescent="0.15">
      <c r="A1110" s="1752"/>
      <c r="B1110" s="3445"/>
      <c r="C1110" s="3445"/>
      <c r="D1110" s="3445"/>
      <c r="E1110" s="3445"/>
      <c r="F1110" s="3445"/>
      <c r="G1110" s="3445"/>
      <c r="H1110" s="3445"/>
      <c r="I1110" s="1752"/>
      <c r="J1110" s="1752"/>
      <c r="K1110" s="1752"/>
      <c r="L1110" s="1752"/>
      <c r="M1110" s="1752"/>
      <c r="N1110" s="793"/>
      <c r="DE1110" s="818"/>
    </row>
    <row r="1111" spans="1:109" s="771" customFormat="1" ht="21" customHeight="1" x14ac:dyDescent="0.15">
      <c r="A1111" s="3421">
        <v>4</v>
      </c>
      <c r="B1111" s="3565" t="s">
        <v>1227</v>
      </c>
      <c r="C1111" s="3566"/>
      <c r="D1111" s="3567"/>
      <c r="E1111" s="3443" t="s">
        <v>1226</v>
      </c>
      <c r="F1111" s="3444"/>
      <c r="G1111" s="3445"/>
      <c r="H1111" s="3445"/>
      <c r="I1111" s="802"/>
      <c r="J1111" s="1748">
        <v>5</v>
      </c>
      <c r="K1111" s="3585" t="s">
        <v>1243</v>
      </c>
      <c r="L1111" s="3569"/>
      <c r="M1111" s="3569"/>
      <c r="N1111" s="3570"/>
      <c r="DE1111" s="818"/>
    </row>
    <row r="1112" spans="1:109" s="771" customFormat="1" ht="12" customHeight="1" x14ac:dyDescent="0.15">
      <c r="A1112" s="3422"/>
      <c r="B1112" s="3386"/>
      <c r="C1112" s="3416"/>
      <c r="D1112" s="3387"/>
      <c r="E1112" s="3386"/>
      <c r="F1112" s="3387"/>
      <c r="G1112" s="3445"/>
      <c r="H1112" s="3445"/>
      <c r="I1112" s="793"/>
      <c r="J1112" s="3586"/>
      <c r="K1112" s="3571"/>
      <c r="L1112" s="3572"/>
      <c r="M1112" s="3572"/>
      <c r="N1112" s="3573"/>
      <c r="DE1112" s="818"/>
    </row>
    <row r="1113" spans="1:109" s="771" customFormat="1" ht="12" customHeight="1" x14ac:dyDescent="0.15">
      <c r="A1113" s="1752"/>
      <c r="B1113" s="1751"/>
      <c r="C1113" s="1751"/>
      <c r="D1113" s="1751"/>
      <c r="E1113" s="1751"/>
      <c r="F1113" s="1751"/>
      <c r="G1113" s="3445"/>
      <c r="H1113" s="3445"/>
      <c r="I1113" s="1752"/>
      <c r="J1113" s="3587"/>
      <c r="K1113" s="3455"/>
      <c r="L1113" s="3456"/>
      <c r="M1113" s="3456"/>
      <c r="N1113" s="3457"/>
      <c r="O1113" s="225"/>
      <c r="P1113" s="225"/>
      <c r="DE1113" s="818"/>
    </row>
    <row r="1114" spans="1:109" s="771" customFormat="1" ht="12" customHeight="1" x14ac:dyDescent="0.15">
      <c r="A1114" s="1752"/>
      <c r="B1114" s="788"/>
      <c r="C1114" s="788"/>
      <c r="D1114" s="788"/>
      <c r="E1114" s="788"/>
      <c r="F1114" s="788"/>
      <c r="G1114" s="788"/>
      <c r="H1114" s="788"/>
      <c r="I1114" s="1752"/>
      <c r="J1114" s="3587"/>
      <c r="K1114" s="3455"/>
      <c r="L1114" s="3456"/>
      <c r="M1114" s="3456"/>
      <c r="N1114" s="3457"/>
      <c r="DE1114" s="818"/>
    </row>
    <row r="1115" spans="1:109" s="771" customFormat="1" ht="12" customHeight="1" x14ac:dyDescent="0.15">
      <c r="A1115" s="1752"/>
      <c r="B1115" s="3465" t="s">
        <v>1242</v>
      </c>
      <c r="C1115" s="3465"/>
      <c r="D1115" s="3465"/>
      <c r="E1115" s="3465"/>
      <c r="F1115" s="3465"/>
      <c r="G1115" s="3465"/>
      <c r="H1115" s="3465"/>
      <c r="I1115" s="1770"/>
      <c r="J1115" s="3587"/>
      <c r="K1115" s="3455"/>
      <c r="L1115" s="3456"/>
      <c r="M1115" s="3456"/>
      <c r="N1115" s="3457"/>
      <c r="DE1115" s="818"/>
    </row>
    <row r="1116" spans="1:109" s="771" customFormat="1" ht="12" customHeight="1" x14ac:dyDescent="0.15">
      <c r="A1116" s="1752"/>
      <c r="B1116" s="3465" t="s">
        <v>1241</v>
      </c>
      <c r="C1116" s="3465"/>
      <c r="D1116" s="3465"/>
      <c r="E1116" s="3465"/>
      <c r="F1116" s="3465"/>
      <c r="G1116" s="3465"/>
      <c r="H1116" s="3465"/>
      <c r="I1116" s="803"/>
      <c r="J1116" s="3587"/>
      <c r="K1116" s="3455"/>
      <c r="L1116" s="3456"/>
      <c r="M1116" s="3456"/>
      <c r="N1116" s="3457"/>
      <c r="DE1116" s="818"/>
    </row>
    <row r="1117" spans="1:109" s="771" customFormat="1" ht="12" customHeight="1" x14ac:dyDescent="0.15">
      <c r="A1117" s="790" t="s">
        <v>1223</v>
      </c>
      <c r="B1117" s="3466" t="s">
        <v>1240</v>
      </c>
      <c r="C1117" s="3466"/>
      <c r="D1117" s="3466"/>
      <c r="E1117" s="3466"/>
      <c r="F1117" s="3466"/>
      <c r="G1117" s="3466"/>
      <c r="H1117" s="3466"/>
      <c r="I1117" s="1770"/>
      <c r="J1117" s="3587"/>
      <c r="K1117" s="3455"/>
      <c r="L1117" s="3456"/>
      <c r="M1117" s="3456"/>
      <c r="N1117" s="3457"/>
      <c r="DE1117" s="818"/>
    </row>
    <row r="1118" spans="1:109" s="771" customFormat="1" ht="12" customHeight="1" x14ac:dyDescent="0.15">
      <c r="A1118" s="790"/>
      <c r="B1118" s="3467"/>
      <c r="C1118" s="3467"/>
      <c r="D1118" s="3467"/>
      <c r="E1118" s="3467"/>
      <c r="F1118" s="3467"/>
      <c r="G1118" s="3467"/>
      <c r="H1118" s="3467"/>
      <c r="I1118" s="1770"/>
      <c r="J1118" s="3587"/>
      <c r="K1118" s="3455"/>
      <c r="L1118" s="3456"/>
      <c r="M1118" s="3456"/>
      <c r="N1118" s="3457"/>
      <c r="DE1118" s="818"/>
    </row>
    <row r="1119" spans="1:109" s="771" customFormat="1" ht="12" customHeight="1" x14ac:dyDescent="0.15">
      <c r="A1119" s="790"/>
      <c r="B1119" s="3467"/>
      <c r="C1119" s="3467"/>
      <c r="D1119" s="3467"/>
      <c r="E1119" s="3467"/>
      <c r="F1119" s="3467"/>
      <c r="G1119" s="3467"/>
      <c r="H1119" s="3467"/>
      <c r="I1119" s="1770"/>
      <c r="J1119" s="3587"/>
      <c r="K1119" s="3455"/>
      <c r="L1119" s="3456"/>
      <c r="M1119" s="3456"/>
      <c r="N1119" s="3457"/>
      <c r="DE1119" s="818"/>
    </row>
    <row r="1120" spans="1:109" s="771" customFormat="1" ht="12" customHeight="1" x14ac:dyDescent="0.15">
      <c r="A1120" s="790"/>
      <c r="B1120" s="3465"/>
      <c r="C1120" s="3465"/>
      <c r="D1120" s="3465"/>
      <c r="E1120" s="3465"/>
      <c r="F1120" s="3465"/>
      <c r="G1120" s="3465"/>
      <c r="H1120" s="3465"/>
      <c r="I1120" s="1770"/>
      <c r="J1120" s="3587"/>
      <c r="K1120" s="3455"/>
      <c r="L1120" s="3456"/>
      <c r="M1120" s="3456"/>
      <c r="N1120" s="3457"/>
      <c r="DE1120" s="818"/>
    </row>
    <row r="1121" spans="1:111" s="771" customFormat="1" ht="12" customHeight="1" x14ac:dyDescent="0.15">
      <c r="A1121" s="790"/>
      <c r="B1121" s="3465" t="s">
        <v>652</v>
      </c>
      <c r="C1121" s="3465"/>
      <c r="D1121" s="3465"/>
      <c r="E1121" s="3465"/>
      <c r="F1121" s="3465"/>
      <c r="G1121" s="3465"/>
      <c r="H1121" s="3465"/>
      <c r="I1121" s="1770"/>
      <c r="J1121" s="3587"/>
      <c r="K1121" s="3455"/>
      <c r="L1121" s="3456"/>
      <c r="M1121" s="3456"/>
      <c r="N1121" s="3457"/>
      <c r="Q1121" s="224"/>
      <c r="R1121" s="224"/>
      <c r="S1121" s="224"/>
      <c r="T1121" s="224"/>
      <c r="U1121" s="224"/>
      <c r="V1121" s="224"/>
      <c r="W1121" s="224"/>
      <c r="X1121" s="224"/>
      <c r="Y1121" s="224"/>
      <c r="Z1121" s="224"/>
      <c r="AA1121" s="224"/>
      <c r="DE1121" s="818"/>
    </row>
    <row r="1122" spans="1:111" s="771" customFormat="1" ht="12" customHeight="1" x14ac:dyDescent="0.15">
      <c r="A1122" s="790"/>
      <c r="B1122" s="3465"/>
      <c r="C1122" s="3465"/>
      <c r="D1122" s="3465"/>
      <c r="E1122" s="3465"/>
      <c r="F1122" s="3465"/>
      <c r="G1122" s="3465"/>
      <c r="H1122" s="3465"/>
      <c r="I1122" s="1770"/>
      <c r="J1122" s="3588"/>
      <c r="K1122" s="3458"/>
      <c r="L1122" s="3459"/>
      <c r="M1122" s="3459"/>
      <c r="N1122" s="3460"/>
      <c r="DE1122" s="818"/>
    </row>
    <row r="1123" spans="1:111" s="772" customFormat="1" ht="13.5" x14ac:dyDescent="0.15">
      <c r="A1123" s="1677" t="s">
        <v>1250</v>
      </c>
      <c r="B1123" s="1775"/>
      <c r="C1123" s="1775"/>
      <c r="D1123" s="1775"/>
      <c r="E1123" s="1775"/>
      <c r="F1123" s="1775"/>
      <c r="G1123" s="1775"/>
      <c r="H1123" s="1775"/>
      <c r="I1123" s="1775"/>
      <c r="J1123" s="1775"/>
      <c r="K1123" s="1775"/>
      <c r="L1123" s="1775"/>
      <c r="M1123" s="1775"/>
      <c r="N1123" s="1775"/>
      <c r="DE1123" s="830"/>
    </row>
    <row r="1124" spans="1:111" s="771" customFormat="1" ht="12" customHeight="1" x14ac:dyDescent="0.15">
      <c r="A1124" s="3545" t="s">
        <v>576</v>
      </c>
      <c r="B1124" s="3546"/>
      <c r="C1124" s="3389"/>
      <c r="D1124" s="3390"/>
      <c r="E1124" s="3545" t="s">
        <v>575</v>
      </c>
      <c r="F1124" s="3546"/>
      <c r="G1124" s="3386"/>
      <c r="H1124" s="3416"/>
      <c r="I1124" s="3547"/>
      <c r="J1124" s="3548"/>
      <c r="K1124" s="1758" t="s">
        <v>1214</v>
      </c>
      <c r="L1124" s="3386"/>
      <c r="M1124" s="3416"/>
      <c r="N1124" s="3387"/>
      <c r="DE1124" s="818"/>
    </row>
    <row r="1125" spans="1:111" s="771" customFormat="1" ht="12" customHeight="1" x14ac:dyDescent="0.15">
      <c r="A1125" s="3538">
        <v>1</v>
      </c>
      <c r="B1125" s="3540" t="s">
        <v>1249</v>
      </c>
      <c r="C1125" s="3540"/>
      <c r="D1125" s="3540"/>
      <c r="E1125" s="3540"/>
      <c r="F1125" s="3540"/>
      <c r="G1125" s="3538" t="s">
        <v>1248</v>
      </c>
      <c r="H1125" s="3538"/>
      <c r="I1125" s="3541" t="s">
        <v>1247</v>
      </c>
      <c r="J1125" s="3541"/>
      <c r="K1125" s="3541"/>
      <c r="L1125" s="3541"/>
      <c r="M1125" s="3541"/>
      <c r="N1125" s="3541"/>
      <c r="DE1125" s="818"/>
    </row>
    <row r="1126" spans="1:111" s="771" customFormat="1" ht="12" customHeight="1" x14ac:dyDescent="0.15">
      <c r="A1126" s="3539"/>
      <c r="B1126" s="3542"/>
      <c r="C1126" s="3542"/>
      <c r="D1126" s="3542"/>
      <c r="E1126" s="3542"/>
      <c r="F1126" s="3542"/>
      <c r="G1126" s="3542"/>
      <c r="H1126" s="3542"/>
      <c r="I1126" s="3543"/>
      <c r="J1126" s="3544"/>
      <c r="K1126" s="3544"/>
      <c r="L1126" s="3544"/>
      <c r="M1126" s="3544"/>
      <c r="N1126" s="1108" t="s">
        <v>1763</v>
      </c>
      <c r="O1126" s="758"/>
      <c r="P1126" s="770"/>
      <c r="DE1126" s="818"/>
    </row>
    <row r="1127" spans="1:111" s="771" customFormat="1" ht="12" customHeight="1" x14ac:dyDescent="0.15">
      <c r="A1127" s="3582"/>
      <c r="B1127" s="3583"/>
      <c r="C1127" s="3583"/>
      <c r="D1127" s="3583"/>
      <c r="E1127" s="3583"/>
      <c r="F1127" s="3583"/>
      <c r="G1127" s="3583"/>
      <c r="H1127" s="3583"/>
      <c r="I1127" s="3583"/>
      <c r="J1127" s="3583"/>
      <c r="K1127" s="3583"/>
      <c r="L1127" s="3583"/>
      <c r="M1127" s="3583"/>
      <c r="N1127" s="3584"/>
      <c r="DE1127" s="818"/>
    </row>
    <row r="1128" spans="1:111" s="771" customFormat="1" ht="12" customHeight="1" x14ac:dyDescent="0.15">
      <c r="A1128" s="3541">
        <v>2</v>
      </c>
      <c r="B1128" s="3546" t="s">
        <v>1235</v>
      </c>
      <c r="C1128" s="3541"/>
      <c r="D1128" s="3541"/>
      <c r="E1128" s="3541"/>
      <c r="F1128" s="3541"/>
      <c r="G1128" s="3541"/>
      <c r="H1128" s="3541"/>
      <c r="I1128" s="3541"/>
      <c r="J1128" s="3541"/>
      <c r="K1128" s="3541"/>
      <c r="L1128" s="3541"/>
      <c r="M1128" s="3541" t="s">
        <v>1231</v>
      </c>
      <c r="N1128" s="3553"/>
      <c r="DE1128" s="818"/>
    </row>
    <row r="1129" spans="1:111" s="771" customFormat="1" ht="12" customHeight="1" x14ac:dyDescent="0.15">
      <c r="A1129" s="3541"/>
      <c r="B1129" s="1759" t="s">
        <v>54</v>
      </c>
      <c r="C1129" s="3541" t="s">
        <v>1234</v>
      </c>
      <c r="D1129" s="3541"/>
      <c r="E1129" s="3541"/>
      <c r="F1129" s="1758" t="s">
        <v>1233</v>
      </c>
      <c r="G1129" s="3541" t="s">
        <v>1244</v>
      </c>
      <c r="H1129" s="3541"/>
      <c r="I1129" s="3541" t="s">
        <v>579</v>
      </c>
      <c r="J1129" s="3541"/>
      <c r="K1129" s="3541"/>
      <c r="L1129" s="1758" t="s">
        <v>578</v>
      </c>
      <c r="M1129" s="3541"/>
      <c r="N1129" s="3553"/>
      <c r="DE1129" s="818"/>
      <c r="DF1129" s="772" t="str">
        <f>IF(COUNTA(B1130:N1139)&gt;0,DG1129,"")</f>
        <v/>
      </c>
      <c r="DG1129" s="771">
        <v>33</v>
      </c>
    </row>
    <row r="1130" spans="1:111" s="771" customFormat="1" ht="12" customHeight="1" x14ac:dyDescent="0.15">
      <c r="A1130" s="3541"/>
      <c r="B1130" s="1774"/>
      <c r="C1130" s="3554"/>
      <c r="D1130" s="3554"/>
      <c r="E1130" s="3554"/>
      <c r="F1130" s="1757"/>
      <c r="G1130" s="3506"/>
      <c r="H1130" s="3506"/>
      <c r="I1130" s="3506"/>
      <c r="J1130" s="3506"/>
      <c r="K1130" s="3506"/>
      <c r="L1130" s="1756"/>
      <c r="M1130" s="3505"/>
      <c r="N1130" s="3505"/>
      <c r="O1130" s="1740" t="s">
        <v>6302</v>
      </c>
      <c r="DE1130" s="818"/>
    </row>
    <row r="1131" spans="1:111" s="771" customFormat="1" ht="12" customHeight="1" x14ac:dyDescent="0.15">
      <c r="A1131" s="3541"/>
      <c r="B1131" s="1713"/>
      <c r="C1131" s="3589"/>
      <c r="D1131" s="3589"/>
      <c r="E1131" s="3589"/>
      <c r="F1131" s="1767"/>
      <c r="G1131" s="3580"/>
      <c r="H1131" s="3580"/>
      <c r="I1131" s="3580"/>
      <c r="J1131" s="3580"/>
      <c r="K1131" s="3580"/>
      <c r="L1131" s="1767"/>
      <c r="M1131" s="3581"/>
      <c r="N1131" s="3581"/>
      <c r="O1131" s="1740" t="s">
        <v>6301</v>
      </c>
      <c r="DE1131" s="818"/>
    </row>
    <row r="1132" spans="1:111" s="771" customFormat="1" ht="12" customHeight="1" x14ac:dyDescent="0.15">
      <c r="A1132" s="3541"/>
      <c r="B1132" s="1765"/>
      <c r="C1132" s="3596"/>
      <c r="D1132" s="3596"/>
      <c r="E1132" s="3596"/>
      <c r="F1132" s="1754"/>
      <c r="G1132" s="3491"/>
      <c r="H1132" s="3491"/>
      <c r="I1132" s="3491"/>
      <c r="J1132" s="3491"/>
      <c r="K1132" s="3491"/>
      <c r="L1132" s="1754"/>
      <c r="M1132" s="3490"/>
      <c r="N1132" s="3490"/>
      <c r="O1132" s="1739"/>
      <c r="DE1132" s="818"/>
    </row>
    <row r="1133" spans="1:111" s="771" customFormat="1" ht="12" customHeight="1" x14ac:dyDescent="0.15">
      <c r="A1133" s="3541"/>
      <c r="B1133" s="1765"/>
      <c r="C1133" s="3596"/>
      <c r="D1133" s="3596"/>
      <c r="E1133" s="3596"/>
      <c r="F1133" s="1754"/>
      <c r="G1133" s="3491"/>
      <c r="H1133" s="3491"/>
      <c r="I1133" s="3491"/>
      <c r="J1133" s="3491"/>
      <c r="K1133" s="3491"/>
      <c r="L1133" s="1754"/>
      <c r="M1133" s="3490"/>
      <c r="N1133" s="3490"/>
      <c r="O1133" s="1739" t="s">
        <v>6285</v>
      </c>
      <c r="DE1133" s="818"/>
    </row>
    <row r="1134" spans="1:111" s="771" customFormat="1" ht="12" customHeight="1" x14ac:dyDescent="0.15">
      <c r="A1134" s="3541"/>
      <c r="B1134" s="1765"/>
      <c r="C1134" s="3596"/>
      <c r="D1134" s="3596"/>
      <c r="E1134" s="3596"/>
      <c r="F1134" s="1754"/>
      <c r="G1134" s="3491"/>
      <c r="H1134" s="3491"/>
      <c r="I1134" s="3491"/>
      <c r="J1134" s="3491"/>
      <c r="K1134" s="3491"/>
      <c r="L1134" s="1754"/>
      <c r="M1134" s="3490"/>
      <c r="N1134" s="3490"/>
      <c r="O1134" s="1739" t="s">
        <v>6286</v>
      </c>
      <c r="DE1134" s="818"/>
    </row>
    <row r="1135" spans="1:111" s="771" customFormat="1" ht="12" customHeight="1" x14ac:dyDescent="0.15">
      <c r="A1135" s="3541"/>
      <c r="B1135" s="1764"/>
      <c r="C1135" s="3559"/>
      <c r="D1135" s="3560"/>
      <c r="E1135" s="3561"/>
      <c r="F1135" s="1721"/>
      <c r="G1135" s="3562"/>
      <c r="H1135" s="3563"/>
      <c r="I1135" s="3562"/>
      <c r="J1135" s="3590"/>
      <c r="K1135" s="3563"/>
      <c r="L1135" s="1721"/>
      <c r="M1135" s="3591"/>
      <c r="N1135" s="3592"/>
      <c r="O1135" s="1739" t="s">
        <v>6287</v>
      </c>
      <c r="DE1135" s="818"/>
    </row>
    <row r="1136" spans="1:111" s="771" customFormat="1" ht="12" customHeight="1" x14ac:dyDescent="0.15">
      <c r="A1136" s="3541"/>
      <c r="B1136" s="1765"/>
      <c r="C1136" s="3593"/>
      <c r="D1136" s="3594"/>
      <c r="E1136" s="3595"/>
      <c r="F1136" s="1754"/>
      <c r="G1136" s="3487"/>
      <c r="H1136" s="3489"/>
      <c r="I1136" s="3487"/>
      <c r="J1136" s="3488"/>
      <c r="K1136" s="3489"/>
      <c r="L1136" s="1754"/>
      <c r="M1136" s="3557"/>
      <c r="N1136" s="3558"/>
      <c r="DE1136" s="818"/>
    </row>
    <row r="1137" spans="1:109" s="771" customFormat="1" ht="12" customHeight="1" x14ac:dyDescent="0.15">
      <c r="A1137" s="3541"/>
      <c r="B1137" s="1764"/>
      <c r="C1137" s="3559"/>
      <c r="D1137" s="3560"/>
      <c r="E1137" s="3561"/>
      <c r="F1137" s="1721"/>
      <c r="G1137" s="3562"/>
      <c r="H1137" s="3563"/>
      <c r="I1137" s="3562"/>
      <c r="J1137" s="3590"/>
      <c r="K1137" s="3563"/>
      <c r="L1137" s="1721"/>
      <c r="M1137" s="3591"/>
      <c r="N1137" s="3592"/>
      <c r="DE1137" s="818"/>
    </row>
    <row r="1138" spans="1:109" s="771" customFormat="1" ht="12" customHeight="1" x14ac:dyDescent="0.15">
      <c r="A1138" s="3541"/>
      <c r="B1138" s="1765"/>
      <c r="C1138" s="3593"/>
      <c r="D1138" s="3594"/>
      <c r="E1138" s="3595"/>
      <c r="F1138" s="1754"/>
      <c r="G1138" s="3487"/>
      <c r="H1138" s="3489"/>
      <c r="I1138" s="3487"/>
      <c r="J1138" s="3488"/>
      <c r="K1138" s="3489"/>
      <c r="L1138" s="1754"/>
      <c r="M1138" s="3557"/>
      <c r="N1138" s="3558"/>
      <c r="DE1138" s="818"/>
    </row>
    <row r="1139" spans="1:109" s="771" customFormat="1" ht="12" customHeight="1" x14ac:dyDescent="0.15">
      <c r="A1139" s="3541"/>
      <c r="B1139" s="1750"/>
      <c r="C1139" s="3555"/>
      <c r="D1139" s="3555"/>
      <c r="E1139" s="3556"/>
      <c r="F1139" s="1720"/>
      <c r="G1139" s="3431"/>
      <c r="H1139" s="3537"/>
      <c r="I1139" s="3431"/>
      <c r="J1139" s="3429"/>
      <c r="K1139" s="3537"/>
      <c r="L1139" s="1720"/>
      <c r="M1139" s="3427"/>
      <c r="N1139" s="3428"/>
      <c r="DE1139" s="818"/>
    </row>
    <row r="1140" spans="1:109" s="771" customFormat="1" ht="12" customHeight="1" x14ac:dyDescent="0.15">
      <c r="A1140" s="3577"/>
      <c r="B1140" s="3578"/>
      <c r="C1140" s="3578"/>
      <c r="D1140" s="3578"/>
      <c r="E1140" s="3578"/>
      <c r="F1140" s="3578"/>
      <c r="G1140" s="3578"/>
      <c r="H1140" s="3578"/>
      <c r="I1140" s="3578"/>
      <c r="J1140" s="3578"/>
      <c r="K1140" s="3578"/>
      <c r="L1140" s="3578"/>
      <c r="M1140" s="3578"/>
      <c r="N1140" s="3579"/>
      <c r="DE1140" s="818"/>
    </row>
    <row r="1141" spans="1:109" s="771" customFormat="1" ht="12" customHeight="1" x14ac:dyDescent="0.15">
      <c r="A1141" s="3549">
        <v>3</v>
      </c>
      <c r="B1141" s="3549" t="s">
        <v>1246</v>
      </c>
      <c r="C1141" s="3549"/>
      <c r="D1141" s="3549"/>
      <c r="E1141" s="3549"/>
      <c r="F1141" s="3549"/>
      <c r="G1141" s="3549"/>
      <c r="H1141" s="3549"/>
      <c r="I1141" s="3549"/>
      <c r="J1141" s="3549"/>
      <c r="K1141" s="3549"/>
      <c r="L1141" s="3549"/>
      <c r="M1141" s="3549" t="s">
        <v>1231</v>
      </c>
      <c r="N1141" s="3564"/>
      <c r="DE1141" s="818"/>
    </row>
    <row r="1142" spans="1:109" s="771" customFormat="1" ht="12" customHeight="1" x14ac:dyDescent="0.15">
      <c r="A1142" s="3549"/>
      <c r="B1142" s="3393" t="s">
        <v>1245</v>
      </c>
      <c r="C1142" s="3394"/>
      <c r="D1142" s="3394"/>
      <c r="E1142" s="3394"/>
      <c r="F1142" s="3417"/>
      <c r="G1142" s="3549" t="s">
        <v>1244</v>
      </c>
      <c r="H1142" s="3549"/>
      <c r="I1142" s="3549" t="s">
        <v>579</v>
      </c>
      <c r="J1142" s="3549"/>
      <c r="K1142" s="3549"/>
      <c r="L1142" s="1760" t="s">
        <v>578</v>
      </c>
      <c r="M1142" s="3549"/>
      <c r="N1142" s="3564"/>
      <c r="DE1142" s="818"/>
    </row>
    <row r="1143" spans="1:109" s="771" customFormat="1" ht="12" customHeight="1" x14ac:dyDescent="0.15">
      <c r="A1143" s="3549"/>
      <c r="B1143" s="3462"/>
      <c r="C1143" s="3533"/>
      <c r="D1143" s="3533"/>
      <c r="E1143" s="3533"/>
      <c r="F1143" s="3550"/>
      <c r="G1143" s="3551"/>
      <c r="H1143" s="3551"/>
      <c r="I1143" s="3551"/>
      <c r="J1143" s="3551"/>
      <c r="K1143" s="3551"/>
      <c r="L1143" s="1761"/>
      <c r="M1143" s="3552"/>
      <c r="N1143" s="3552"/>
      <c r="DE1143" s="818"/>
    </row>
    <row r="1144" spans="1:109" s="771" customFormat="1" ht="12" customHeight="1" x14ac:dyDescent="0.15">
      <c r="A1144" s="1762"/>
      <c r="B1144" s="1762"/>
      <c r="C1144" s="3574"/>
      <c r="D1144" s="3574"/>
      <c r="E1144" s="3574"/>
      <c r="F1144" s="1762"/>
      <c r="G1144" s="3574"/>
      <c r="H1144" s="3574"/>
      <c r="I1144" s="3574"/>
      <c r="J1144" s="3574"/>
      <c r="K1144" s="3574"/>
      <c r="L1144" s="1762"/>
      <c r="M1144" s="3575"/>
      <c r="N1144" s="3576"/>
      <c r="DE1144" s="818"/>
    </row>
    <row r="1145" spans="1:109" s="771" customFormat="1" ht="12" customHeight="1" x14ac:dyDescent="0.15">
      <c r="A1145" s="1752"/>
      <c r="B1145" s="3445"/>
      <c r="C1145" s="3445"/>
      <c r="D1145" s="3445"/>
      <c r="E1145" s="3445"/>
      <c r="F1145" s="3445"/>
      <c r="G1145" s="3445"/>
      <c r="H1145" s="3445"/>
      <c r="I1145" s="1752"/>
      <c r="J1145" s="1752"/>
      <c r="K1145" s="1752"/>
      <c r="L1145" s="1752"/>
      <c r="M1145" s="1752"/>
      <c r="N1145" s="793"/>
      <c r="DE1145" s="818"/>
    </row>
    <row r="1146" spans="1:109" s="771" customFormat="1" ht="21" customHeight="1" x14ac:dyDescent="0.15">
      <c r="A1146" s="3421">
        <v>4</v>
      </c>
      <c r="B1146" s="3565" t="s">
        <v>1227</v>
      </c>
      <c r="C1146" s="3566"/>
      <c r="D1146" s="3567"/>
      <c r="E1146" s="3443" t="s">
        <v>1226</v>
      </c>
      <c r="F1146" s="3444"/>
      <c r="G1146" s="3445"/>
      <c r="H1146" s="3445"/>
      <c r="I1146" s="802"/>
      <c r="J1146" s="1748">
        <v>5</v>
      </c>
      <c r="K1146" s="3585" t="s">
        <v>1243</v>
      </c>
      <c r="L1146" s="3569"/>
      <c r="M1146" s="3569"/>
      <c r="N1146" s="3570"/>
      <c r="DE1146" s="818"/>
    </row>
    <row r="1147" spans="1:109" s="771" customFormat="1" ht="12" customHeight="1" x14ac:dyDescent="0.15">
      <c r="A1147" s="3422"/>
      <c r="B1147" s="3386"/>
      <c r="C1147" s="3416"/>
      <c r="D1147" s="3387"/>
      <c r="E1147" s="3386"/>
      <c r="F1147" s="3387"/>
      <c r="G1147" s="3445"/>
      <c r="H1147" s="3445"/>
      <c r="I1147" s="793"/>
      <c r="J1147" s="3586"/>
      <c r="K1147" s="3571"/>
      <c r="L1147" s="3572"/>
      <c r="M1147" s="3572"/>
      <c r="N1147" s="3573"/>
      <c r="DE1147" s="818"/>
    </row>
    <row r="1148" spans="1:109" s="771" customFormat="1" ht="12" customHeight="1" x14ac:dyDescent="0.15">
      <c r="A1148" s="1752"/>
      <c r="B1148" s="1751"/>
      <c r="C1148" s="1751"/>
      <c r="D1148" s="1751"/>
      <c r="E1148" s="1751"/>
      <c r="F1148" s="1751"/>
      <c r="G1148" s="3445"/>
      <c r="H1148" s="3445"/>
      <c r="I1148" s="1752"/>
      <c r="J1148" s="3587"/>
      <c r="K1148" s="3455"/>
      <c r="L1148" s="3456"/>
      <c r="M1148" s="3456"/>
      <c r="N1148" s="3457"/>
      <c r="O1148" s="225"/>
      <c r="P1148" s="225"/>
      <c r="DE1148" s="818"/>
    </row>
    <row r="1149" spans="1:109" s="771" customFormat="1" ht="12" customHeight="1" x14ac:dyDescent="0.15">
      <c r="A1149" s="1752"/>
      <c r="B1149" s="788"/>
      <c r="C1149" s="788"/>
      <c r="D1149" s="788"/>
      <c r="E1149" s="788"/>
      <c r="F1149" s="788"/>
      <c r="G1149" s="788"/>
      <c r="H1149" s="788"/>
      <c r="I1149" s="1752"/>
      <c r="J1149" s="3587"/>
      <c r="K1149" s="3455"/>
      <c r="L1149" s="3456"/>
      <c r="M1149" s="3456"/>
      <c r="N1149" s="3457"/>
      <c r="DE1149" s="818"/>
    </row>
    <row r="1150" spans="1:109" s="771" customFormat="1" ht="12" customHeight="1" x14ac:dyDescent="0.15">
      <c r="A1150" s="1752"/>
      <c r="B1150" s="3465" t="s">
        <v>1242</v>
      </c>
      <c r="C1150" s="3465"/>
      <c r="D1150" s="3465"/>
      <c r="E1150" s="3465"/>
      <c r="F1150" s="3465"/>
      <c r="G1150" s="3465"/>
      <c r="H1150" s="3465"/>
      <c r="I1150" s="1770"/>
      <c r="J1150" s="3587"/>
      <c r="K1150" s="3455"/>
      <c r="L1150" s="3456"/>
      <c r="M1150" s="3456"/>
      <c r="N1150" s="3457"/>
      <c r="DE1150" s="818"/>
    </row>
    <row r="1151" spans="1:109" s="771" customFormat="1" ht="12" customHeight="1" x14ac:dyDescent="0.15">
      <c r="A1151" s="1752"/>
      <c r="B1151" s="3465" t="s">
        <v>1241</v>
      </c>
      <c r="C1151" s="3465"/>
      <c r="D1151" s="3465"/>
      <c r="E1151" s="3465"/>
      <c r="F1151" s="3465"/>
      <c r="G1151" s="3465"/>
      <c r="H1151" s="3465"/>
      <c r="I1151" s="803"/>
      <c r="J1151" s="3587"/>
      <c r="K1151" s="3455"/>
      <c r="L1151" s="3456"/>
      <c r="M1151" s="3456"/>
      <c r="N1151" s="3457"/>
      <c r="DE1151" s="818"/>
    </row>
    <row r="1152" spans="1:109" s="771" customFormat="1" ht="12" customHeight="1" x14ac:dyDescent="0.15">
      <c r="A1152" s="790" t="s">
        <v>1223</v>
      </c>
      <c r="B1152" s="3466" t="s">
        <v>1240</v>
      </c>
      <c r="C1152" s="3466"/>
      <c r="D1152" s="3466"/>
      <c r="E1152" s="3466"/>
      <c r="F1152" s="3466"/>
      <c r="G1152" s="3466"/>
      <c r="H1152" s="3466"/>
      <c r="I1152" s="1770"/>
      <c r="J1152" s="3587"/>
      <c r="K1152" s="3455"/>
      <c r="L1152" s="3456"/>
      <c r="M1152" s="3456"/>
      <c r="N1152" s="3457"/>
      <c r="DE1152" s="818"/>
    </row>
    <row r="1153" spans="1:111" s="771" customFormat="1" ht="12" customHeight="1" x14ac:dyDescent="0.15">
      <c r="A1153" s="790"/>
      <c r="B1153" s="3467"/>
      <c r="C1153" s="3467"/>
      <c r="D1153" s="3467"/>
      <c r="E1153" s="3467"/>
      <c r="F1153" s="3467"/>
      <c r="G1153" s="3467"/>
      <c r="H1153" s="3467"/>
      <c r="I1153" s="1770"/>
      <c r="J1153" s="3587"/>
      <c r="K1153" s="3455"/>
      <c r="L1153" s="3456"/>
      <c r="M1153" s="3456"/>
      <c r="N1153" s="3457"/>
      <c r="DE1153" s="818"/>
    </row>
    <row r="1154" spans="1:111" s="771" customFormat="1" ht="12" customHeight="1" x14ac:dyDescent="0.15">
      <c r="A1154" s="790"/>
      <c r="B1154" s="3467"/>
      <c r="C1154" s="3467"/>
      <c r="D1154" s="3467"/>
      <c r="E1154" s="3467"/>
      <c r="F1154" s="3467"/>
      <c r="G1154" s="3467"/>
      <c r="H1154" s="3467"/>
      <c r="I1154" s="1770"/>
      <c r="J1154" s="3587"/>
      <c r="K1154" s="3455"/>
      <c r="L1154" s="3456"/>
      <c r="M1154" s="3456"/>
      <c r="N1154" s="3457"/>
      <c r="DE1154" s="818"/>
    </row>
    <row r="1155" spans="1:111" s="771" customFormat="1" ht="12" customHeight="1" x14ac:dyDescent="0.15">
      <c r="A1155" s="790"/>
      <c r="B1155" s="3465"/>
      <c r="C1155" s="3465"/>
      <c r="D1155" s="3465"/>
      <c r="E1155" s="3465"/>
      <c r="F1155" s="3465"/>
      <c r="G1155" s="3465"/>
      <c r="H1155" s="3465"/>
      <c r="I1155" s="1770"/>
      <c r="J1155" s="3587"/>
      <c r="K1155" s="3455"/>
      <c r="L1155" s="3456"/>
      <c r="M1155" s="3456"/>
      <c r="N1155" s="3457"/>
      <c r="DE1155" s="818"/>
    </row>
    <row r="1156" spans="1:111" s="771" customFormat="1" ht="12" customHeight="1" x14ac:dyDescent="0.15">
      <c r="A1156" s="790"/>
      <c r="B1156" s="3465" t="s">
        <v>652</v>
      </c>
      <c r="C1156" s="3465"/>
      <c r="D1156" s="3465"/>
      <c r="E1156" s="3465"/>
      <c r="F1156" s="3465"/>
      <c r="G1156" s="3465"/>
      <c r="H1156" s="3465"/>
      <c r="I1156" s="1770"/>
      <c r="J1156" s="3587"/>
      <c r="K1156" s="3455"/>
      <c r="L1156" s="3456"/>
      <c r="M1156" s="3456"/>
      <c r="N1156" s="3457"/>
      <c r="Q1156" s="224"/>
      <c r="R1156" s="224"/>
      <c r="S1156" s="224"/>
      <c r="T1156" s="224"/>
      <c r="U1156" s="224"/>
      <c r="V1156" s="224"/>
      <c r="W1156" s="224"/>
      <c r="X1156" s="224"/>
      <c r="Y1156" s="224"/>
      <c r="Z1156" s="224"/>
      <c r="AA1156" s="224"/>
      <c r="DE1156" s="818"/>
    </row>
    <row r="1157" spans="1:111" s="771" customFormat="1" ht="12" customHeight="1" x14ac:dyDescent="0.15">
      <c r="A1157" s="790"/>
      <c r="B1157" s="3465"/>
      <c r="C1157" s="3465"/>
      <c r="D1157" s="3465"/>
      <c r="E1157" s="3465"/>
      <c r="F1157" s="3465"/>
      <c r="G1157" s="3465"/>
      <c r="H1157" s="3465"/>
      <c r="I1157" s="1770"/>
      <c r="J1157" s="3588"/>
      <c r="K1157" s="3458"/>
      <c r="L1157" s="3459"/>
      <c r="M1157" s="3459"/>
      <c r="N1157" s="3460"/>
      <c r="DE1157" s="818"/>
    </row>
    <row r="1158" spans="1:111" s="772" customFormat="1" ht="13.5" x14ac:dyDescent="0.15">
      <c r="A1158" s="1677" t="s">
        <v>1250</v>
      </c>
      <c r="B1158" s="1775"/>
      <c r="C1158" s="1775"/>
      <c r="D1158" s="1775"/>
      <c r="E1158" s="1775"/>
      <c r="F1158" s="1775"/>
      <c r="G1158" s="1775"/>
      <c r="H1158" s="1775"/>
      <c r="I1158" s="1775"/>
      <c r="J1158" s="1775"/>
      <c r="K1158" s="1775"/>
      <c r="L1158" s="1775"/>
      <c r="M1158" s="1775"/>
      <c r="N1158" s="1775"/>
      <c r="DE1158" s="830"/>
    </row>
    <row r="1159" spans="1:111" s="771" customFormat="1" ht="12" customHeight="1" x14ac:dyDescent="0.15">
      <c r="A1159" s="3545" t="s">
        <v>576</v>
      </c>
      <c r="B1159" s="3546"/>
      <c r="C1159" s="3389"/>
      <c r="D1159" s="3390"/>
      <c r="E1159" s="3545" t="s">
        <v>575</v>
      </c>
      <c r="F1159" s="3546"/>
      <c r="G1159" s="3386"/>
      <c r="H1159" s="3416"/>
      <c r="I1159" s="3547"/>
      <c r="J1159" s="3548"/>
      <c r="K1159" s="1758" t="s">
        <v>1214</v>
      </c>
      <c r="L1159" s="3386"/>
      <c r="M1159" s="3416"/>
      <c r="N1159" s="3387"/>
      <c r="DE1159" s="818"/>
    </row>
    <row r="1160" spans="1:111" s="771" customFormat="1" ht="12" customHeight="1" x14ac:dyDescent="0.15">
      <c r="A1160" s="3538">
        <v>1</v>
      </c>
      <c r="B1160" s="3540" t="s">
        <v>1249</v>
      </c>
      <c r="C1160" s="3540"/>
      <c r="D1160" s="3540"/>
      <c r="E1160" s="3540"/>
      <c r="F1160" s="3540"/>
      <c r="G1160" s="3538" t="s">
        <v>1248</v>
      </c>
      <c r="H1160" s="3538"/>
      <c r="I1160" s="3541" t="s">
        <v>1247</v>
      </c>
      <c r="J1160" s="3541"/>
      <c r="K1160" s="3541"/>
      <c r="L1160" s="3541"/>
      <c r="M1160" s="3541"/>
      <c r="N1160" s="3541"/>
      <c r="DE1160" s="818"/>
    </row>
    <row r="1161" spans="1:111" s="771" customFormat="1" ht="12" customHeight="1" x14ac:dyDescent="0.15">
      <c r="A1161" s="3539"/>
      <c r="B1161" s="3542"/>
      <c r="C1161" s="3542"/>
      <c r="D1161" s="3542"/>
      <c r="E1161" s="3542"/>
      <c r="F1161" s="3542"/>
      <c r="G1161" s="3542"/>
      <c r="H1161" s="3542"/>
      <c r="I1161" s="3543"/>
      <c r="J1161" s="3544"/>
      <c r="K1161" s="3544"/>
      <c r="L1161" s="3544"/>
      <c r="M1161" s="3544"/>
      <c r="N1161" s="1108" t="s">
        <v>1763</v>
      </c>
      <c r="O1161" s="758"/>
      <c r="P1161" s="770"/>
      <c r="DE1161" s="818"/>
    </row>
    <row r="1162" spans="1:111" s="771" customFormat="1" ht="12" customHeight="1" x14ac:dyDescent="0.15">
      <c r="A1162" s="3582"/>
      <c r="B1162" s="3583"/>
      <c r="C1162" s="3583"/>
      <c r="D1162" s="3583"/>
      <c r="E1162" s="3583"/>
      <c r="F1162" s="3583"/>
      <c r="G1162" s="3583"/>
      <c r="H1162" s="3583"/>
      <c r="I1162" s="3583"/>
      <c r="J1162" s="3583"/>
      <c r="K1162" s="3583"/>
      <c r="L1162" s="3583"/>
      <c r="M1162" s="3583"/>
      <c r="N1162" s="3584"/>
      <c r="DE1162" s="818"/>
    </row>
    <row r="1163" spans="1:111" s="771" customFormat="1" ht="12" customHeight="1" x14ac:dyDescent="0.15">
      <c r="A1163" s="3541">
        <v>2</v>
      </c>
      <c r="B1163" s="3546" t="s">
        <v>1235</v>
      </c>
      <c r="C1163" s="3541"/>
      <c r="D1163" s="3541"/>
      <c r="E1163" s="3541"/>
      <c r="F1163" s="3541"/>
      <c r="G1163" s="3541"/>
      <c r="H1163" s="3541"/>
      <c r="I1163" s="3541"/>
      <c r="J1163" s="3541"/>
      <c r="K1163" s="3541"/>
      <c r="L1163" s="3541"/>
      <c r="M1163" s="3541" t="s">
        <v>1231</v>
      </c>
      <c r="N1163" s="3553"/>
      <c r="DE1163" s="818"/>
    </row>
    <row r="1164" spans="1:111" s="771" customFormat="1" ht="12" customHeight="1" x14ac:dyDescent="0.15">
      <c r="A1164" s="3541"/>
      <c r="B1164" s="1759" t="s">
        <v>54</v>
      </c>
      <c r="C1164" s="3541" t="s">
        <v>1234</v>
      </c>
      <c r="D1164" s="3541"/>
      <c r="E1164" s="3541"/>
      <c r="F1164" s="1758" t="s">
        <v>1233</v>
      </c>
      <c r="G1164" s="3541" t="s">
        <v>1244</v>
      </c>
      <c r="H1164" s="3541"/>
      <c r="I1164" s="3541" t="s">
        <v>579</v>
      </c>
      <c r="J1164" s="3541"/>
      <c r="K1164" s="3541"/>
      <c r="L1164" s="1758" t="s">
        <v>578</v>
      </c>
      <c r="M1164" s="3541"/>
      <c r="N1164" s="3553"/>
      <c r="DE1164" s="818"/>
      <c r="DF1164" s="772" t="str">
        <f>IF(COUNTA(B1165:N1174)&gt;0,DG1164,"")</f>
        <v/>
      </c>
      <c r="DG1164" s="771">
        <v>34</v>
      </c>
    </row>
    <row r="1165" spans="1:111" s="771" customFormat="1" ht="12" customHeight="1" x14ac:dyDescent="0.15">
      <c r="A1165" s="3541"/>
      <c r="B1165" s="1774"/>
      <c r="C1165" s="3554"/>
      <c r="D1165" s="3554"/>
      <c r="E1165" s="3554"/>
      <c r="F1165" s="1757"/>
      <c r="G1165" s="3506"/>
      <c r="H1165" s="3506"/>
      <c r="I1165" s="3506"/>
      <c r="J1165" s="3506"/>
      <c r="K1165" s="3506"/>
      <c r="L1165" s="1756"/>
      <c r="M1165" s="3505"/>
      <c r="N1165" s="3505"/>
      <c r="O1165" s="1740" t="s">
        <v>6302</v>
      </c>
      <c r="DE1165" s="818"/>
    </row>
    <row r="1166" spans="1:111" s="771" customFormat="1" ht="12" customHeight="1" x14ac:dyDescent="0.15">
      <c r="A1166" s="3541"/>
      <c r="B1166" s="1713"/>
      <c r="C1166" s="3589"/>
      <c r="D1166" s="3589"/>
      <c r="E1166" s="3589"/>
      <c r="F1166" s="1767"/>
      <c r="G1166" s="3580"/>
      <c r="H1166" s="3580"/>
      <c r="I1166" s="3580"/>
      <c r="J1166" s="3580"/>
      <c r="K1166" s="3580"/>
      <c r="L1166" s="1767"/>
      <c r="M1166" s="3581"/>
      <c r="N1166" s="3581"/>
      <c r="O1166" s="1740" t="s">
        <v>6301</v>
      </c>
      <c r="DE1166" s="818"/>
    </row>
    <row r="1167" spans="1:111" s="771" customFormat="1" ht="12" customHeight="1" x14ac:dyDescent="0.15">
      <c r="A1167" s="3541"/>
      <c r="B1167" s="1765"/>
      <c r="C1167" s="3596"/>
      <c r="D1167" s="3596"/>
      <c r="E1167" s="3596"/>
      <c r="F1167" s="1754"/>
      <c r="G1167" s="3491"/>
      <c r="H1167" s="3491"/>
      <c r="I1167" s="3491"/>
      <c r="J1167" s="3491"/>
      <c r="K1167" s="3491"/>
      <c r="L1167" s="1754"/>
      <c r="M1167" s="3490"/>
      <c r="N1167" s="3490"/>
      <c r="O1167" s="1739"/>
      <c r="DE1167" s="818"/>
    </row>
    <row r="1168" spans="1:111" s="771" customFormat="1" ht="12" customHeight="1" x14ac:dyDescent="0.15">
      <c r="A1168" s="3541"/>
      <c r="B1168" s="1765"/>
      <c r="C1168" s="3596"/>
      <c r="D1168" s="3596"/>
      <c r="E1168" s="3596"/>
      <c r="F1168" s="1754"/>
      <c r="G1168" s="3491"/>
      <c r="H1168" s="3491"/>
      <c r="I1168" s="3491"/>
      <c r="J1168" s="3491"/>
      <c r="K1168" s="3491"/>
      <c r="L1168" s="1754"/>
      <c r="M1168" s="3490"/>
      <c r="N1168" s="3490"/>
      <c r="O1168" s="1739" t="s">
        <v>6285</v>
      </c>
      <c r="DE1168" s="818"/>
    </row>
    <row r="1169" spans="1:109" s="771" customFormat="1" ht="12" customHeight="1" x14ac:dyDescent="0.15">
      <c r="A1169" s="3541"/>
      <c r="B1169" s="1765"/>
      <c r="C1169" s="3596"/>
      <c r="D1169" s="3596"/>
      <c r="E1169" s="3596"/>
      <c r="F1169" s="1754"/>
      <c r="G1169" s="3491"/>
      <c r="H1169" s="3491"/>
      <c r="I1169" s="3491"/>
      <c r="J1169" s="3491"/>
      <c r="K1169" s="3491"/>
      <c r="L1169" s="1754"/>
      <c r="M1169" s="3490"/>
      <c r="N1169" s="3490"/>
      <c r="O1169" s="1739" t="s">
        <v>6286</v>
      </c>
      <c r="DE1169" s="818"/>
    </row>
    <row r="1170" spans="1:109" s="771" customFormat="1" ht="12" customHeight="1" x14ac:dyDescent="0.15">
      <c r="A1170" s="3541"/>
      <c r="B1170" s="1764"/>
      <c r="C1170" s="3559"/>
      <c r="D1170" s="3560"/>
      <c r="E1170" s="3561"/>
      <c r="F1170" s="1721"/>
      <c r="G1170" s="3562"/>
      <c r="H1170" s="3563"/>
      <c r="I1170" s="3562"/>
      <c r="J1170" s="3590"/>
      <c r="K1170" s="3563"/>
      <c r="L1170" s="1721"/>
      <c r="M1170" s="3591"/>
      <c r="N1170" s="3592"/>
      <c r="O1170" s="1739" t="s">
        <v>6287</v>
      </c>
      <c r="DE1170" s="818"/>
    </row>
    <row r="1171" spans="1:109" s="771" customFormat="1" ht="12" customHeight="1" x14ac:dyDescent="0.15">
      <c r="A1171" s="3541"/>
      <c r="B1171" s="1765"/>
      <c r="C1171" s="3593"/>
      <c r="D1171" s="3594"/>
      <c r="E1171" s="3595"/>
      <c r="F1171" s="1754"/>
      <c r="G1171" s="3487"/>
      <c r="H1171" s="3489"/>
      <c r="I1171" s="3487"/>
      <c r="J1171" s="3488"/>
      <c r="K1171" s="3489"/>
      <c r="L1171" s="1754"/>
      <c r="M1171" s="3557"/>
      <c r="N1171" s="3558"/>
      <c r="DE1171" s="818"/>
    </row>
    <row r="1172" spans="1:109" s="771" customFormat="1" ht="12" customHeight="1" x14ac:dyDescent="0.15">
      <c r="A1172" s="3541"/>
      <c r="B1172" s="1764"/>
      <c r="C1172" s="3559"/>
      <c r="D1172" s="3560"/>
      <c r="E1172" s="3561"/>
      <c r="F1172" s="1721"/>
      <c r="G1172" s="3562"/>
      <c r="H1172" s="3563"/>
      <c r="I1172" s="3562"/>
      <c r="J1172" s="3590"/>
      <c r="K1172" s="3563"/>
      <c r="L1172" s="1721"/>
      <c r="M1172" s="3591"/>
      <c r="N1172" s="3592"/>
      <c r="DE1172" s="818"/>
    </row>
    <row r="1173" spans="1:109" s="771" customFormat="1" ht="12" customHeight="1" x14ac:dyDescent="0.15">
      <c r="A1173" s="3541"/>
      <c r="B1173" s="1765"/>
      <c r="C1173" s="3593"/>
      <c r="D1173" s="3594"/>
      <c r="E1173" s="3595"/>
      <c r="F1173" s="1754"/>
      <c r="G1173" s="3487"/>
      <c r="H1173" s="3489"/>
      <c r="I1173" s="3487"/>
      <c r="J1173" s="3488"/>
      <c r="K1173" s="3489"/>
      <c r="L1173" s="1754"/>
      <c r="M1173" s="3557"/>
      <c r="N1173" s="3558"/>
      <c r="DE1173" s="818"/>
    </row>
    <row r="1174" spans="1:109" s="771" customFormat="1" ht="12" customHeight="1" x14ac:dyDescent="0.15">
      <c r="A1174" s="3541"/>
      <c r="B1174" s="1750"/>
      <c r="C1174" s="3555"/>
      <c r="D1174" s="3555"/>
      <c r="E1174" s="3556"/>
      <c r="F1174" s="1720"/>
      <c r="G1174" s="3431"/>
      <c r="H1174" s="3537"/>
      <c r="I1174" s="3431"/>
      <c r="J1174" s="3429"/>
      <c r="K1174" s="3537"/>
      <c r="L1174" s="1720"/>
      <c r="M1174" s="3427"/>
      <c r="N1174" s="3428"/>
      <c r="DE1174" s="818"/>
    </row>
    <row r="1175" spans="1:109" s="771" customFormat="1" ht="12" customHeight="1" x14ac:dyDescent="0.15">
      <c r="A1175" s="3577"/>
      <c r="B1175" s="3578"/>
      <c r="C1175" s="3578"/>
      <c r="D1175" s="3578"/>
      <c r="E1175" s="3578"/>
      <c r="F1175" s="3578"/>
      <c r="G1175" s="3578"/>
      <c r="H1175" s="3578"/>
      <c r="I1175" s="3578"/>
      <c r="J1175" s="3578"/>
      <c r="K1175" s="3578"/>
      <c r="L1175" s="3578"/>
      <c r="M1175" s="3578"/>
      <c r="N1175" s="3579"/>
      <c r="DE1175" s="818"/>
    </row>
    <row r="1176" spans="1:109" s="771" customFormat="1" ht="12" customHeight="1" x14ac:dyDescent="0.15">
      <c r="A1176" s="3549">
        <v>3</v>
      </c>
      <c r="B1176" s="3549" t="s">
        <v>1246</v>
      </c>
      <c r="C1176" s="3549"/>
      <c r="D1176" s="3549"/>
      <c r="E1176" s="3549"/>
      <c r="F1176" s="3549"/>
      <c r="G1176" s="3549"/>
      <c r="H1176" s="3549"/>
      <c r="I1176" s="3549"/>
      <c r="J1176" s="3549"/>
      <c r="K1176" s="3549"/>
      <c r="L1176" s="3549"/>
      <c r="M1176" s="3549" t="s">
        <v>1231</v>
      </c>
      <c r="N1176" s="3564"/>
      <c r="DE1176" s="818"/>
    </row>
    <row r="1177" spans="1:109" s="771" customFormat="1" ht="12" customHeight="1" x14ac:dyDescent="0.15">
      <c r="A1177" s="3549"/>
      <c r="B1177" s="3393" t="s">
        <v>1245</v>
      </c>
      <c r="C1177" s="3394"/>
      <c r="D1177" s="3394"/>
      <c r="E1177" s="3394"/>
      <c r="F1177" s="3417"/>
      <c r="G1177" s="3549" t="s">
        <v>1244</v>
      </c>
      <c r="H1177" s="3549"/>
      <c r="I1177" s="3549" t="s">
        <v>579</v>
      </c>
      <c r="J1177" s="3549"/>
      <c r="K1177" s="3549"/>
      <c r="L1177" s="1760" t="s">
        <v>578</v>
      </c>
      <c r="M1177" s="3549"/>
      <c r="N1177" s="3564"/>
      <c r="DE1177" s="818"/>
    </row>
    <row r="1178" spans="1:109" s="771" customFormat="1" ht="12" customHeight="1" x14ac:dyDescent="0.15">
      <c r="A1178" s="3549"/>
      <c r="B1178" s="3462"/>
      <c r="C1178" s="3533"/>
      <c r="D1178" s="3533"/>
      <c r="E1178" s="3533"/>
      <c r="F1178" s="3550"/>
      <c r="G1178" s="3551"/>
      <c r="H1178" s="3551"/>
      <c r="I1178" s="3551"/>
      <c r="J1178" s="3551"/>
      <c r="K1178" s="3551"/>
      <c r="L1178" s="1761"/>
      <c r="M1178" s="3552"/>
      <c r="N1178" s="3552"/>
      <c r="DE1178" s="818"/>
    </row>
    <row r="1179" spans="1:109" s="771" customFormat="1" ht="12" customHeight="1" x14ac:dyDescent="0.15">
      <c r="A1179" s="1762"/>
      <c r="B1179" s="1762"/>
      <c r="C1179" s="3574"/>
      <c r="D1179" s="3574"/>
      <c r="E1179" s="3574"/>
      <c r="F1179" s="1762"/>
      <c r="G1179" s="3574"/>
      <c r="H1179" s="3574"/>
      <c r="I1179" s="3574"/>
      <c r="J1179" s="3574"/>
      <c r="K1179" s="3574"/>
      <c r="L1179" s="1762"/>
      <c r="M1179" s="3575"/>
      <c r="N1179" s="3576"/>
      <c r="DE1179" s="818"/>
    </row>
    <row r="1180" spans="1:109" s="771" customFormat="1" ht="12" customHeight="1" x14ac:dyDescent="0.15">
      <c r="A1180" s="1752"/>
      <c r="B1180" s="3445"/>
      <c r="C1180" s="3445"/>
      <c r="D1180" s="3445"/>
      <c r="E1180" s="3445"/>
      <c r="F1180" s="3445"/>
      <c r="G1180" s="3445"/>
      <c r="H1180" s="3445"/>
      <c r="I1180" s="1752"/>
      <c r="J1180" s="1752"/>
      <c r="K1180" s="1752"/>
      <c r="L1180" s="1752"/>
      <c r="M1180" s="1752"/>
      <c r="N1180" s="793"/>
      <c r="DE1180" s="818"/>
    </row>
    <row r="1181" spans="1:109" s="771" customFormat="1" ht="21" customHeight="1" x14ac:dyDescent="0.15">
      <c r="A1181" s="3421">
        <v>4</v>
      </c>
      <c r="B1181" s="3565" t="s">
        <v>1227</v>
      </c>
      <c r="C1181" s="3566"/>
      <c r="D1181" s="3567"/>
      <c r="E1181" s="3443" t="s">
        <v>1226</v>
      </c>
      <c r="F1181" s="3444"/>
      <c r="G1181" s="3445"/>
      <c r="H1181" s="3445"/>
      <c r="I1181" s="802"/>
      <c r="J1181" s="1748">
        <v>5</v>
      </c>
      <c r="K1181" s="3585" t="s">
        <v>1243</v>
      </c>
      <c r="L1181" s="3569"/>
      <c r="M1181" s="3569"/>
      <c r="N1181" s="3570"/>
      <c r="DE1181" s="818"/>
    </row>
    <row r="1182" spans="1:109" s="771" customFormat="1" ht="12" customHeight="1" x14ac:dyDescent="0.15">
      <c r="A1182" s="3422"/>
      <c r="B1182" s="3386"/>
      <c r="C1182" s="3416"/>
      <c r="D1182" s="3387"/>
      <c r="E1182" s="3386"/>
      <c r="F1182" s="3387"/>
      <c r="G1182" s="3445"/>
      <c r="H1182" s="3445"/>
      <c r="I1182" s="793"/>
      <c r="J1182" s="3586"/>
      <c r="K1182" s="3571"/>
      <c r="L1182" s="3572"/>
      <c r="M1182" s="3572"/>
      <c r="N1182" s="3573"/>
      <c r="DE1182" s="818"/>
    </row>
    <row r="1183" spans="1:109" s="771" customFormat="1" ht="12" customHeight="1" x14ac:dyDescent="0.15">
      <c r="A1183" s="1752"/>
      <c r="B1183" s="1751"/>
      <c r="C1183" s="1751"/>
      <c r="D1183" s="1751"/>
      <c r="E1183" s="1751"/>
      <c r="F1183" s="1751"/>
      <c r="G1183" s="3445"/>
      <c r="H1183" s="3445"/>
      <c r="I1183" s="1752"/>
      <c r="J1183" s="3587"/>
      <c r="K1183" s="3455"/>
      <c r="L1183" s="3456"/>
      <c r="M1183" s="3456"/>
      <c r="N1183" s="3457"/>
      <c r="O1183" s="225"/>
      <c r="P1183" s="225"/>
      <c r="DE1183" s="818"/>
    </row>
    <row r="1184" spans="1:109" s="771" customFormat="1" ht="12" customHeight="1" x14ac:dyDescent="0.15">
      <c r="A1184" s="1752"/>
      <c r="B1184" s="788"/>
      <c r="C1184" s="788"/>
      <c r="D1184" s="788"/>
      <c r="E1184" s="788"/>
      <c r="F1184" s="788"/>
      <c r="G1184" s="788"/>
      <c r="H1184" s="788"/>
      <c r="I1184" s="1752"/>
      <c r="J1184" s="3587"/>
      <c r="K1184" s="3455"/>
      <c r="L1184" s="3456"/>
      <c r="M1184" s="3456"/>
      <c r="N1184" s="3457"/>
      <c r="DE1184" s="818"/>
    </row>
    <row r="1185" spans="1:111" s="771" customFormat="1" ht="12" customHeight="1" x14ac:dyDescent="0.15">
      <c r="A1185" s="1752"/>
      <c r="B1185" s="3465" t="s">
        <v>1242</v>
      </c>
      <c r="C1185" s="3465"/>
      <c r="D1185" s="3465"/>
      <c r="E1185" s="3465"/>
      <c r="F1185" s="3465"/>
      <c r="G1185" s="3465"/>
      <c r="H1185" s="3465"/>
      <c r="I1185" s="1770"/>
      <c r="J1185" s="3587"/>
      <c r="K1185" s="3455"/>
      <c r="L1185" s="3456"/>
      <c r="M1185" s="3456"/>
      <c r="N1185" s="3457"/>
      <c r="DE1185" s="818"/>
    </row>
    <row r="1186" spans="1:111" s="771" customFormat="1" ht="12" customHeight="1" x14ac:dyDescent="0.15">
      <c r="A1186" s="1752"/>
      <c r="B1186" s="3465" t="s">
        <v>1241</v>
      </c>
      <c r="C1186" s="3465"/>
      <c r="D1186" s="3465"/>
      <c r="E1186" s="3465"/>
      <c r="F1186" s="3465"/>
      <c r="G1186" s="3465"/>
      <c r="H1186" s="3465"/>
      <c r="I1186" s="803"/>
      <c r="J1186" s="3587"/>
      <c r="K1186" s="3455"/>
      <c r="L1186" s="3456"/>
      <c r="M1186" s="3456"/>
      <c r="N1186" s="3457"/>
      <c r="DE1186" s="818"/>
    </row>
    <row r="1187" spans="1:111" s="771" customFormat="1" ht="12" customHeight="1" x14ac:dyDescent="0.15">
      <c r="A1187" s="790" t="s">
        <v>1223</v>
      </c>
      <c r="B1187" s="3466" t="s">
        <v>1240</v>
      </c>
      <c r="C1187" s="3466"/>
      <c r="D1187" s="3466"/>
      <c r="E1187" s="3466"/>
      <c r="F1187" s="3466"/>
      <c r="G1187" s="3466"/>
      <c r="H1187" s="3466"/>
      <c r="I1187" s="1770"/>
      <c r="J1187" s="3587"/>
      <c r="K1187" s="3455"/>
      <c r="L1187" s="3456"/>
      <c r="M1187" s="3456"/>
      <c r="N1187" s="3457"/>
      <c r="DE1187" s="818"/>
    </row>
    <row r="1188" spans="1:111" s="771" customFormat="1" ht="12" customHeight="1" x14ac:dyDescent="0.15">
      <c r="A1188" s="790"/>
      <c r="B1188" s="3467"/>
      <c r="C1188" s="3467"/>
      <c r="D1188" s="3467"/>
      <c r="E1188" s="3467"/>
      <c r="F1188" s="3467"/>
      <c r="G1188" s="3467"/>
      <c r="H1188" s="3467"/>
      <c r="I1188" s="1770"/>
      <c r="J1188" s="3587"/>
      <c r="K1188" s="3455"/>
      <c r="L1188" s="3456"/>
      <c r="M1188" s="3456"/>
      <c r="N1188" s="3457"/>
      <c r="DE1188" s="818"/>
    </row>
    <row r="1189" spans="1:111" s="771" customFormat="1" ht="12" customHeight="1" x14ac:dyDescent="0.15">
      <c r="A1189" s="790"/>
      <c r="B1189" s="3467"/>
      <c r="C1189" s="3467"/>
      <c r="D1189" s="3467"/>
      <c r="E1189" s="3467"/>
      <c r="F1189" s="3467"/>
      <c r="G1189" s="3467"/>
      <c r="H1189" s="3467"/>
      <c r="I1189" s="1770"/>
      <c r="J1189" s="3587"/>
      <c r="K1189" s="3455"/>
      <c r="L1189" s="3456"/>
      <c r="M1189" s="3456"/>
      <c r="N1189" s="3457"/>
      <c r="DE1189" s="818"/>
    </row>
    <row r="1190" spans="1:111" s="771" customFormat="1" ht="12" customHeight="1" x14ac:dyDescent="0.15">
      <c r="A1190" s="790"/>
      <c r="B1190" s="3465"/>
      <c r="C1190" s="3465"/>
      <c r="D1190" s="3465"/>
      <c r="E1190" s="3465"/>
      <c r="F1190" s="3465"/>
      <c r="G1190" s="3465"/>
      <c r="H1190" s="3465"/>
      <c r="I1190" s="1770"/>
      <c r="J1190" s="3587"/>
      <c r="K1190" s="3455"/>
      <c r="L1190" s="3456"/>
      <c r="M1190" s="3456"/>
      <c r="N1190" s="3457"/>
      <c r="DE1190" s="818"/>
    </row>
    <row r="1191" spans="1:111" s="771" customFormat="1" ht="12" customHeight="1" x14ac:dyDescent="0.15">
      <c r="A1191" s="790"/>
      <c r="B1191" s="3465" t="s">
        <v>652</v>
      </c>
      <c r="C1191" s="3465"/>
      <c r="D1191" s="3465"/>
      <c r="E1191" s="3465"/>
      <c r="F1191" s="3465"/>
      <c r="G1191" s="3465"/>
      <c r="H1191" s="3465"/>
      <c r="I1191" s="1770"/>
      <c r="J1191" s="3587"/>
      <c r="K1191" s="3455"/>
      <c r="L1191" s="3456"/>
      <c r="M1191" s="3456"/>
      <c r="N1191" s="3457"/>
      <c r="Q1191" s="224"/>
      <c r="R1191" s="224"/>
      <c r="S1191" s="224"/>
      <c r="T1191" s="224"/>
      <c r="U1191" s="224"/>
      <c r="V1191" s="224"/>
      <c r="W1191" s="224"/>
      <c r="X1191" s="224"/>
      <c r="Y1191" s="224"/>
      <c r="Z1191" s="224"/>
      <c r="AA1191" s="224"/>
      <c r="DE1191" s="818"/>
    </row>
    <row r="1192" spans="1:111" s="771" customFormat="1" ht="12" customHeight="1" x14ac:dyDescent="0.15">
      <c r="A1192" s="790"/>
      <c r="B1192" s="3465"/>
      <c r="C1192" s="3465"/>
      <c r="D1192" s="3465"/>
      <c r="E1192" s="3465"/>
      <c r="F1192" s="3465"/>
      <c r="G1192" s="3465"/>
      <c r="H1192" s="3465"/>
      <c r="I1192" s="1770"/>
      <c r="J1192" s="3588"/>
      <c r="K1192" s="3458"/>
      <c r="L1192" s="3459"/>
      <c r="M1192" s="3459"/>
      <c r="N1192" s="3460"/>
      <c r="DE1192" s="818"/>
    </row>
    <row r="1193" spans="1:111" s="772" customFormat="1" ht="13.5" x14ac:dyDescent="0.15">
      <c r="A1193" s="1677" t="s">
        <v>1250</v>
      </c>
      <c r="B1193" s="1775"/>
      <c r="C1193" s="1775"/>
      <c r="D1193" s="1775"/>
      <c r="E1193" s="1775"/>
      <c r="F1193" s="1775"/>
      <c r="G1193" s="1775"/>
      <c r="H1193" s="1775"/>
      <c r="I1193" s="1775"/>
      <c r="J1193" s="1775"/>
      <c r="K1193" s="1775"/>
      <c r="L1193" s="1775"/>
      <c r="M1193" s="1775"/>
      <c r="N1193" s="1775"/>
      <c r="DE1193" s="830"/>
    </row>
    <row r="1194" spans="1:111" s="771" customFormat="1" ht="12" customHeight="1" x14ac:dyDescent="0.15">
      <c r="A1194" s="3545" t="s">
        <v>576</v>
      </c>
      <c r="B1194" s="3546"/>
      <c r="C1194" s="3389"/>
      <c r="D1194" s="3390"/>
      <c r="E1194" s="3545" t="s">
        <v>575</v>
      </c>
      <c r="F1194" s="3546"/>
      <c r="G1194" s="3386"/>
      <c r="H1194" s="3416"/>
      <c r="I1194" s="3547"/>
      <c r="J1194" s="3548"/>
      <c r="K1194" s="1758" t="s">
        <v>1214</v>
      </c>
      <c r="L1194" s="3386"/>
      <c r="M1194" s="3416"/>
      <c r="N1194" s="3387"/>
      <c r="DE1194" s="818"/>
    </row>
    <row r="1195" spans="1:111" s="771" customFormat="1" ht="12" customHeight="1" x14ac:dyDescent="0.15">
      <c r="A1195" s="3538">
        <v>1</v>
      </c>
      <c r="B1195" s="3540" t="s">
        <v>1249</v>
      </c>
      <c r="C1195" s="3540"/>
      <c r="D1195" s="3540"/>
      <c r="E1195" s="3540"/>
      <c r="F1195" s="3540"/>
      <c r="G1195" s="3538" t="s">
        <v>1248</v>
      </c>
      <c r="H1195" s="3538"/>
      <c r="I1195" s="3541" t="s">
        <v>1247</v>
      </c>
      <c r="J1195" s="3541"/>
      <c r="K1195" s="3541"/>
      <c r="L1195" s="3541"/>
      <c r="M1195" s="3541"/>
      <c r="N1195" s="3541"/>
      <c r="DE1195" s="818"/>
    </row>
    <row r="1196" spans="1:111" s="771" customFormat="1" ht="12" customHeight="1" x14ac:dyDescent="0.15">
      <c r="A1196" s="3539"/>
      <c r="B1196" s="3542"/>
      <c r="C1196" s="3542"/>
      <c r="D1196" s="3542"/>
      <c r="E1196" s="3542"/>
      <c r="F1196" s="3542"/>
      <c r="G1196" s="3542"/>
      <c r="H1196" s="3542"/>
      <c r="I1196" s="3543"/>
      <c r="J1196" s="3544"/>
      <c r="K1196" s="3544"/>
      <c r="L1196" s="3544"/>
      <c r="M1196" s="3544"/>
      <c r="N1196" s="1108" t="s">
        <v>1763</v>
      </c>
      <c r="O1196" s="758"/>
      <c r="P1196" s="770"/>
      <c r="DE1196" s="818"/>
    </row>
    <row r="1197" spans="1:111" s="771" customFormat="1" ht="12" customHeight="1" x14ac:dyDescent="0.15">
      <c r="A1197" s="3582"/>
      <c r="B1197" s="3583"/>
      <c r="C1197" s="3583"/>
      <c r="D1197" s="3583"/>
      <c r="E1197" s="3583"/>
      <c r="F1197" s="3583"/>
      <c r="G1197" s="3583"/>
      <c r="H1197" s="3583"/>
      <c r="I1197" s="3583"/>
      <c r="J1197" s="3583"/>
      <c r="K1197" s="3583"/>
      <c r="L1197" s="3583"/>
      <c r="M1197" s="3583"/>
      <c r="N1197" s="3584"/>
      <c r="DE1197" s="818"/>
    </row>
    <row r="1198" spans="1:111" s="771" customFormat="1" ht="12" customHeight="1" x14ac:dyDescent="0.15">
      <c r="A1198" s="3541">
        <v>2</v>
      </c>
      <c r="B1198" s="3546" t="s">
        <v>1235</v>
      </c>
      <c r="C1198" s="3541"/>
      <c r="D1198" s="3541"/>
      <c r="E1198" s="3541"/>
      <c r="F1198" s="3541"/>
      <c r="G1198" s="3541"/>
      <c r="H1198" s="3541"/>
      <c r="I1198" s="3541"/>
      <c r="J1198" s="3541"/>
      <c r="K1198" s="3541"/>
      <c r="L1198" s="3541"/>
      <c r="M1198" s="3541" t="s">
        <v>1231</v>
      </c>
      <c r="N1198" s="3553"/>
      <c r="DE1198" s="818"/>
    </row>
    <row r="1199" spans="1:111" s="771" customFormat="1" ht="12" customHeight="1" x14ac:dyDescent="0.15">
      <c r="A1199" s="3541"/>
      <c r="B1199" s="1759" t="s">
        <v>54</v>
      </c>
      <c r="C1199" s="3541" t="s">
        <v>1234</v>
      </c>
      <c r="D1199" s="3541"/>
      <c r="E1199" s="3541"/>
      <c r="F1199" s="1758" t="s">
        <v>1233</v>
      </c>
      <c r="G1199" s="3541" t="s">
        <v>1244</v>
      </c>
      <c r="H1199" s="3541"/>
      <c r="I1199" s="3541" t="s">
        <v>579</v>
      </c>
      <c r="J1199" s="3541"/>
      <c r="K1199" s="3541"/>
      <c r="L1199" s="1758" t="s">
        <v>578</v>
      </c>
      <c r="M1199" s="3541"/>
      <c r="N1199" s="3553"/>
      <c r="DE1199" s="818"/>
      <c r="DF1199" s="772" t="str">
        <f>IF(COUNTA(B1200:N1209)&gt;0,DG1199,"")</f>
        <v/>
      </c>
      <c r="DG1199" s="771">
        <v>35</v>
      </c>
    </row>
    <row r="1200" spans="1:111" s="771" customFormat="1" ht="12" customHeight="1" x14ac:dyDescent="0.15">
      <c r="A1200" s="3541"/>
      <c r="B1200" s="1774"/>
      <c r="C1200" s="3554"/>
      <c r="D1200" s="3554"/>
      <c r="E1200" s="3554"/>
      <c r="F1200" s="1757"/>
      <c r="G1200" s="3506"/>
      <c r="H1200" s="3506"/>
      <c r="I1200" s="3506"/>
      <c r="J1200" s="3506"/>
      <c r="K1200" s="3506"/>
      <c r="L1200" s="1756"/>
      <c r="M1200" s="3505"/>
      <c r="N1200" s="3505"/>
      <c r="O1200" s="1740" t="s">
        <v>6302</v>
      </c>
      <c r="DE1200" s="818"/>
    </row>
    <row r="1201" spans="1:109" s="771" customFormat="1" ht="12" customHeight="1" x14ac:dyDescent="0.15">
      <c r="A1201" s="3541"/>
      <c r="B1201" s="1713"/>
      <c r="C1201" s="3589"/>
      <c r="D1201" s="3589"/>
      <c r="E1201" s="3589"/>
      <c r="F1201" s="1767"/>
      <c r="G1201" s="3580"/>
      <c r="H1201" s="3580"/>
      <c r="I1201" s="3580"/>
      <c r="J1201" s="3580"/>
      <c r="K1201" s="3580"/>
      <c r="L1201" s="1767"/>
      <c r="M1201" s="3581"/>
      <c r="N1201" s="3581"/>
      <c r="O1201" s="1740" t="s">
        <v>6301</v>
      </c>
      <c r="DE1201" s="818"/>
    </row>
    <row r="1202" spans="1:109" s="771" customFormat="1" ht="12" customHeight="1" x14ac:dyDescent="0.15">
      <c r="A1202" s="3541"/>
      <c r="B1202" s="1765"/>
      <c r="C1202" s="3596"/>
      <c r="D1202" s="3596"/>
      <c r="E1202" s="3596"/>
      <c r="F1202" s="1754"/>
      <c r="G1202" s="3491"/>
      <c r="H1202" s="3491"/>
      <c r="I1202" s="3491"/>
      <c r="J1202" s="3491"/>
      <c r="K1202" s="3491"/>
      <c r="L1202" s="1754"/>
      <c r="M1202" s="3490"/>
      <c r="N1202" s="3490"/>
      <c r="O1202" s="1739"/>
      <c r="DE1202" s="818"/>
    </row>
    <row r="1203" spans="1:109" s="771" customFormat="1" ht="12" customHeight="1" x14ac:dyDescent="0.15">
      <c r="A1203" s="3541"/>
      <c r="B1203" s="1765"/>
      <c r="C1203" s="3596"/>
      <c r="D1203" s="3596"/>
      <c r="E1203" s="3596"/>
      <c r="F1203" s="1754"/>
      <c r="G1203" s="3491"/>
      <c r="H1203" s="3491"/>
      <c r="I1203" s="3491"/>
      <c r="J1203" s="3491"/>
      <c r="K1203" s="3491"/>
      <c r="L1203" s="1754"/>
      <c r="M1203" s="3490"/>
      <c r="N1203" s="3490"/>
      <c r="O1203" s="1739" t="s">
        <v>6285</v>
      </c>
      <c r="DE1203" s="818"/>
    </row>
    <row r="1204" spans="1:109" s="771" customFormat="1" ht="12" customHeight="1" x14ac:dyDescent="0.15">
      <c r="A1204" s="3541"/>
      <c r="B1204" s="1765"/>
      <c r="C1204" s="3596"/>
      <c r="D1204" s="3596"/>
      <c r="E1204" s="3596"/>
      <c r="F1204" s="1754"/>
      <c r="G1204" s="3491"/>
      <c r="H1204" s="3491"/>
      <c r="I1204" s="3491"/>
      <c r="J1204" s="3491"/>
      <c r="K1204" s="3491"/>
      <c r="L1204" s="1754"/>
      <c r="M1204" s="3490"/>
      <c r="N1204" s="3490"/>
      <c r="O1204" s="1739" t="s">
        <v>6286</v>
      </c>
      <c r="DE1204" s="818"/>
    </row>
    <row r="1205" spans="1:109" s="771" customFormat="1" ht="12" customHeight="1" x14ac:dyDescent="0.15">
      <c r="A1205" s="3541"/>
      <c r="B1205" s="1764"/>
      <c r="C1205" s="3559"/>
      <c r="D1205" s="3560"/>
      <c r="E1205" s="3561"/>
      <c r="F1205" s="1721"/>
      <c r="G1205" s="3562"/>
      <c r="H1205" s="3563"/>
      <c r="I1205" s="3562"/>
      <c r="J1205" s="3590"/>
      <c r="K1205" s="3563"/>
      <c r="L1205" s="1721"/>
      <c r="M1205" s="3591"/>
      <c r="N1205" s="3592"/>
      <c r="O1205" s="1739" t="s">
        <v>6287</v>
      </c>
      <c r="DE1205" s="818"/>
    </row>
    <row r="1206" spans="1:109" s="771" customFormat="1" ht="12" customHeight="1" x14ac:dyDescent="0.15">
      <c r="A1206" s="3541"/>
      <c r="B1206" s="1765"/>
      <c r="C1206" s="3593"/>
      <c r="D1206" s="3594"/>
      <c r="E1206" s="3595"/>
      <c r="F1206" s="1754"/>
      <c r="G1206" s="3487"/>
      <c r="H1206" s="3489"/>
      <c r="I1206" s="3487"/>
      <c r="J1206" s="3488"/>
      <c r="K1206" s="3489"/>
      <c r="L1206" s="1754"/>
      <c r="M1206" s="3557"/>
      <c r="N1206" s="3558"/>
      <c r="DE1206" s="818"/>
    </row>
    <row r="1207" spans="1:109" s="771" customFormat="1" ht="12" customHeight="1" x14ac:dyDescent="0.15">
      <c r="A1207" s="3541"/>
      <c r="B1207" s="1764"/>
      <c r="C1207" s="3559"/>
      <c r="D1207" s="3560"/>
      <c r="E1207" s="3561"/>
      <c r="F1207" s="1721"/>
      <c r="G1207" s="3562"/>
      <c r="H1207" s="3563"/>
      <c r="I1207" s="3562"/>
      <c r="J1207" s="3590"/>
      <c r="K1207" s="3563"/>
      <c r="L1207" s="1721"/>
      <c r="M1207" s="3591"/>
      <c r="N1207" s="3592"/>
      <c r="DE1207" s="818"/>
    </row>
    <row r="1208" spans="1:109" s="771" customFormat="1" ht="12" customHeight="1" x14ac:dyDescent="0.15">
      <c r="A1208" s="3541"/>
      <c r="B1208" s="1765"/>
      <c r="C1208" s="3593"/>
      <c r="D1208" s="3594"/>
      <c r="E1208" s="3595"/>
      <c r="F1208" s="1754"/>
      <c r="G1208" s="3487"/>
      <c r="H1208" s="3489"/>
      <c r="I1208" s="3487"/>
      <c r="J1208" s="3488"/>
      <c r="K1208" s="3489"/>
      <c r="L1208" s="1754"/>
      <c r="M1208" s="3557"/>
      <c r="N1208" s="3558"/>
      <c r="DE1208" s="818"/>
    </row>
    <row r="1209" spans="1:109" s="771" customFormat="1" ht="12" customHeight="1" x14ac:dyDescent="0.15">
      <c r="A1209" s="3541"/>
      <c r="B1209" s="1750"/>
      <c r="C1209" s="3555"/>
      <c r="D1209" s="3555"/>
      <c r="E1209" s="3556"/>
      <c r="F1209" s="1720"/>
      <c r="G1209" s="3431"/>
      <c r="H1209" s="3537"/>
      <c r="I1209" s="3431"/>
      <c r="J1209" s="3429"/>
      <c r="K1209" s="3537"/>
      <c r="L1209" s="1720"/>
      <c r="M1209" s="3427"/>
      <c r="N1209" s="3428"/>
      <c r="DE1209" s="818"/>
    </row>
    <row r="1210" spans="1:109" s="771" customFormat="1" ht="12" customHeight="1" x14ac:dyDescent="0.15">
      <c r="A1210" s="3577"/>
      <c r="B1210" s="3578"/>
      <c r="C1210" s="3578"/>
      <c r="D1210" s="3578"/>
      <c r="E1210" s="3578"/>
      <c r="F1210" s="3578"/>
      <c r="G1210" s="3578"/>
      <c r="H1210" s="3578"/>
      <c r="I1210" s="3578"/>
      <c r="J1210" s="3578"/>
      <c r="K1210" s="3578"/>
      <c r="L1210" s="3578"/>
      <c r="M1210" s="3578"/>
      <c r="N1210" s="3579"/>
      <c r="DE1210" s="818"/>
    </row>
    <row r="1211" spans="1:109" s="771" customFormat="1" ht="12" customHeight="1" x14ac:dyDescent="0.15">
      <c r="A1211" s="3549">
        <v>3</v>
      </c>
      <c r="B1211" s="3549" t="s">
        <v>1246</v>
      </c>
      <c r="C1211" s="3549"/>
      <c r="D1211" s="3549"/>
      <c r="E1211" s="3549"/>
      <c r="F1211" s="3549"/>
      <c r="G1211" s="3549"/>
      <c r="H1211" s="3549"/>
      <c r="I1211" s="3549"/>
      <c r="J1211" s="3549"/>
      <c r="K1211" s="3549"/>
      <c r="L1211" s="3549"/>
      <c r="M1211" s="3549" t="s">
        <v>1231</v>
      </c>
      <c r="N1211" s="3564"/>
      <c r="DE1211" s="818"/>
    </row>
    <row r="1212" spans="1:109" s="771" customFormat="1" ht="12" customHeight="1" x14ac:dyDescent="0.15">
      <c r="A1212" s="3549"/>
      <c r="B1212" s="3393" t="s">
        <v>1245</v>
      </c>
      <c r="C1212" s="3394"/>
      <c r="D1212" s="3394"/>
      <c r="E1212" s="3394"/>
      <c r="F1212" s="3417"/>
      <c r="G1212" s="3549" t="s">
        <v>1244</v>
      </c>
      <c r="H1212" s="3549"/>
      <c r="I1212" s="3549" t="s">
        <v>579</v>
      </c>
      <c r="J1212" s="3549"/>
      <c r="K1212" s="3549"/>
      <c r="L1212" s="1760" t="s">
        <v>578</v>
      </c>
      <c r="M1212" s="3549"/>
      <c r="N1212" s="3564"/>
      <c r="DE1212" s="818"/>
    </row>
    <row r="1213" spans="1:109" s="771" customFormat="1" ht="12" customHeight="1" x14ac:dyDescent="0.15">
      <c r="A1213" s="3549"/>
      <c r="B1213" s="3462"/>
      <c r="C1213" s="3533"/>
      <c r="D1213" s="3533"/>
      <c r="E1213" s="3533"/>
      <c r="F1213" s="3550"/>
      <c r="G1213" s="3551"/>
      <c r="H1213" s="3551"/>
      <c r="I1213" s="3551"/>
      <c r="J1213" s="3551"/>
      <c r="K1213" s="3551"/>
      <c r="L1213" s="1761"/>
      <c r="M1213" s="3552"/>
      <c r="N1213" s="3552"/>
      <c r="DE1213" s="818"/>
    </row>
    <row r="1214" spans="1:109" s="771" customFormat="1" ht="12" customHeight="1" x14ac:dyDescent="0.15">
      <c r="A1214" s="1762"/>
      <c r="B1214" s="1762"/>
      <c r="C1214" s="3574"/>
      <c r="D1214" s="3574"/>
      <c r="E1214" s="3574"/>
      <c r="F1214" s="1762"/>
      <c r="G1214" s="3574"/>
      <c r="H1214" s="3574"/>
      <c r="I1214" s="3574"/>
      <c r="J1214" s="3574"/>
      <c r="K1214" s="3574"/>
      <c r="L1214" s="1762"/>
      <c r="M1214" s="3575"/>
      <c r="N1214" s="3576"/>
      <c r="DE1214" s="818"/>
    </row>
    <row r="1215" spans="1:109" s="771" customFormat="1" ht="12" customHeight="1" x14ac:dyDescent="0.15">
      <c r="A1215" s="1752"/>
      <c r="B1215" s="3445"/>
      <c r="C1215" s="3445"/>
      <c r="D1215" s="3445"/>
      <c r="E1215" s="3445"/>
      <c r="F1215" s="3445"/>
      <c r="G1215" s="3445"/>
      <c r="H1215" s="3445"/>
      <c r="I1215" s="1752"/>
      <c r="J1215" s="1752"/>
      <c r="K1215" s="1752"/>
      <c r="L1215" s="1752"/>
      <c r="M1215" s="1752"/>
      <c r="N1215" s="793"/>
      <c r="DE1215" s="818"/>
    </row>
    <row r="1216" spans="1:109" s="771" customFormat="1" ht="21" customHeight="1" x14ac:dyDescent="0.15">
      <c r="A1216" s="3421">
        <v>4</v>
      </c>
      <c r="B1216" s="3565" t="s">
        <v>1227</v>
      </c>
      <c r="C1216" s="3566"/>
      <c r="D1216" s="3567"/>
      <c r="E1216" s="3443" t="s">
        <v>1226</v>
      </c>
      <c r="F1216" s="3444"/>
      <c r="G1216" s="3445"/>
      <c r="H1216" s="3445"/>
      <c r="I1216" s="802"/>
      <c r="J1216" s="1748">
        <v>5</v>
      </c>
      <c r="K1216" s="3585" t="s">
        <v>1243</v>
      </c>
      <c r="L1216" s="3569"/>
      <c r="M1216" s="3569"/>
      <c r="N1216" s="3570"/>
      <c r="DE1216" s="818"/>
    </row>
    <row r="1217" spans="1:109" s="771" customFormat="1" ht="12" customHeight="1" x14ac:dyDescent="0.15">
      <c r="A1217" s="3422"/>
      <c r="B1217" s="3386"/>
      <c r="C1217" s="3416"/>
      <c r="D1217" s="3387"/>
      <c r="E1217" s="3386"/>
      <c r="F1217" s="3387"/>
      <c r="G1217" s="3445"/>
      <c r="H1217" s="3445"/>
      <c r="I1217" s="793"/>
      <c r="J1217" s="3586"/>
      <c r="K1217" s="3571"/>
      <c r="L1217" s="3572"/>
      <c r="M1217" s="3572"/>
      <c r="N1217" s="3573"/>
      <c r="DE1217" s="818"/>
    </row>
    <row r="1218" spans="1:109" s="771" customFormat="1" ht="12" customHeight="1" x14ac:dyDescent="0.15">
      <c r="A1218" s="1752"/>
      <c r="B1218" s="1751"/>
      <c r="C1218" s="1751"/>
      <c r="D1218" s="1751"/>
      <c r="E1218" s="1751"/>
      <c r="F1218" s="1751"/>
      <c r="G1218" s="3445"/>
      <c r="H1218" s="3445"/>
      <c r="I1218" s="1752"/>
      <c r="J1218" s="3587"/>
      <c r="K1218" s="3455"/>
      <c r="L1218" s="3456"/>
      <c r="M1218" s="3456"/>
      <c r="N1218" s="3457"/>
      <c r="O1218" s="225"/>
      <c r="P1218" s="225"/>
      <c r="DE1218" s="818"/>
    </row>
    <row r="1219" spans="1:109" s="771" customFormat="1" ht="12" customHeight="1" x14ac:dyDescent="0.15">
      <c r="A1219" s="1752"/>
      <c r="B1219" s="788"/>
      <c r="C1219" s="788"/>
      <c r="D1219" s="788"/>
      <c r="E1219" s="788"/>
      <c r="F1219" s="788"/>
      <c r="G1219" s="788"/>
      <c r="H1219" s="788"/>
      <c r="I1219" s="1752"/>
      <c r="J1219" s="3587"/>
      <c r="K1219" s="3455"/>
      <c r="L1219" s="3456"/>
      <c r="M1219" s="3456"/>
      <c r="N1219" s="3457"/>
      <c r="DE1219" s="818"/>
    </row>
    <row r="1220" spans="1:109" s="771" customFormat="1" ht="12" customHeight="1" x14ac:dyDescent="0.15">
      <c r="A1220" s="1752"/>
      <c r="B1220" s="3465" t="s">
        <v>1242</v>
      </c>
      <c r="C1220" s="3465"/>
      <c r="D1220" s="3465"/>
      <c r="E1220" s="3465"/>
      <c r="F1220" s="3465"/>
      <c r="G1220" s="3465"/>
      <c r="H1220" s="3465"/>
      <c r="I1220" s="1770"/>
      <c r="J1220" s="3587"/>
      <c r="K1220" s="3455"/>
      <c r="L1220" s="3456"/>
      <c r="M1220" s="3456"/>
      <c r="N1220" s="3457"/>
      <c r="DE1220" s="818"/>
    </row>
    <row r="1221" spans="1:109" s="771" customFormat="1" ht="12" customHeight="1" x14ac:dyDescent="0.15">
      <c r="A1221" s="1752"/>
      <c r="B1221" s="3465" t="s">
        <v>1241</v>
      </c>
      <c r="C1221" s="3465"/>
      <c r="D1221" s="3465"/>
      <c r="E1221" s="3465"/>
      <c r="F1221" s="3465"/>
      <c r="G1221" s="3465"/>
      <c r="H1221" s="3465"/>
      <c r="I1221" s="803"/>
      <c r="J1221" s="3587"/>
      <c r="K1221" s="3455"/>
      <c r="L1221" s="3456"/>
      <c r="M1221" s="3456"/>
      <c r="N1221" s="3457"/>
      <c r="DE1221" s="818"/>
    </row>
    <row r="1222" spans="1:109" s="771" customFormat="1" ht="12" customHeight="1" x14ac:dyDescent="0.15">
      <c r="A1222" s="790" t="s">
        <v>1223</v>
      </c>
      <c r="B1222" s="3466" t="s">
        <v>1240</v>
      </c>
      <c r="C1222" s="3466"/>
      <c r="D1222" s="3466"/>
      <c r="E1222" s="3466"/>
      <c r="F1222" s="3466"/>
      <c r="G1222" s="3466"/>
      <c r="H1222" s="3466"/>
      <c r="I1222" s="1770"/>
      <c r="J1222" s="3587"/>
      <c r="K1222" s="3455"/>
      <c r="L1222" s="3456"/>
      <c r="M1222" s="3456"/>
      <c r="N1222" s="3457"/>
      <c r="DE1222" s="818"/>
    </row>
    <row r="1223" spans="1:109" s="771" customFormat="1" ht="12" customHeight="1" x14ac:dyDescent="0.15">
      <c r="A1223" s="790"/>
      <c r="B1223" s="3467"/>
      <c r="C1223" s="3467"/>
      <c r="D1223" s="3467"/>
      <c r="E1223" s="3467"/>
      <c r="F1223" s="3467"/>
      <c r="G1223" s="3467"/>
      <c r="H1223" s="3467"/>
      <c r="I1223" s="1770"/>
      <c r="J1223" s="3587"/>
      <c r="K1223" s="3455"/>
      <c r="L1223" s="3456"/>
      <c r="M1223" s="3456"/>
      <c r="N1223" s="3457"/>
      <c r="DE1223" s="818"/>
    </row>
    <row r="1224" spans="1:109" s="771" customFormat="1" ht="12" customHeight="1" x14ac:dyDescent="0.15">
      <c r="A1224" s="790"/>
      <c r="B1224" s="3467"/>
      <c r="C1224" s="3467"/>
      <c r="D1224" s="3467"/>
      <c r="E1224" s="3467"/>
      <c r="F1224" s="3467"/>
      <c r="G1224" s="3467"/>
      <c r="H1224" s="3467"/>
      <c r="I1224" s="1770"/>
      <c r="J1224" s="3587"/>
      <c r="K1224" s="3455"/>
      <c r="L1224" s="3456"/>
      <c r="M1224" s="3456"/>
      <c r="N1224" s="3457"/>
      <c r="DE1224" s="818"/>
    </row>
    <row r="1225" spans="1:109" s="771" customFormat="1" ht="12" customHeight="1" x14ac:dyDescent="0.15">
      <c r="A1225" s="790"/>
      <c r="B1225" s="3465"/>
      <c r="C1225" s="3465"/>
      <c r="D1225" s="3465"/>
      <c r="E1225" s="3465"/>
      <c r="F1225" s="3465"/>
      <c r="G1225" s="3465"/>
      <c r="H1225" s="3465"/>
      <c r="I1225" s="1770"/>
      <c r="J1225" s="3587"/>
      <c r="K1225" s="3455"/>
      <c r="L1225" s="3456"/>
      <c r="M1225" s="3456"/>
      <c r="N1225" s="3457"/>
      <c r="DE1225" s="818"/>
    </row>
    <row r="1226" spans="1:109" s="771" customFormat="1" ht="12" customHeight="1" x14ac:dyDescent="0.15">
      <c r="A1226" s="790"/>
      <c r="B1226" s="3465" t="s">
        <v>652</v>
      </c>
      <c r="C1226" s="3465"/>
      <c r="D1226" s="3465"/>
      <c r="E1226" s="3465"/>
      <c r="F1226" s="3465"/>
      <c r="G1226" s="3465"/>
      <c r="H1226" s="3465"/>
      <c r="I1226" s="1770"/>
      <c r="J1226" s="3587"/>
      <c r="K1226" s="3455"/>
      <c r="L1226" s="3456"/>
      <c r="M1226" s="3456"/>
      <c r="N1226" s="3457"/>
      <c r="Q1226" s="224"/>
      <c r="R1226" s="224"/>
      <c r="S1226" s="224"/>
      <c r="T1226" s="224"/>
      <c r="U1226" s="224"/>
      <c r="V1226" s="224"/>
      <c r="W1226" s="224"/>
      <c r="X1226" s="224"/>
      <c r="Y1226" s="224"/>
      <c r="Z1226" s="224"/>
      <c r="AA1226" s="224"/>
      <c r="DE1226" s="818"/>
    </row>
    <row r="1227" spans="1:109" s="771" customFormat="1" ht="12" customHeight="1" x14ac:dyDescent="0.15">
      <c r="A1227" s="790"/>
      <c r="B1227" s="3465"/>
      <c r="C1227" s="3465"/>
      <c r="D1227" s="3465"/>
      <c r="E1227" s="3465"/>
      <c r="F1227" s="3465"/>
      <c r="G1227" s="3465"/>
      <c r="H1227" s="3465"/>
      <c r="I1227" s="1770"/>
      <c r="J1227" s="3588"/>
      <c r="K1227" s="3458"/>
      <c r="L1227" s="3459"/>
      <c r="M1227" s="3459"/>
      <c r="N1227" s="3460"/>
      <c r="DE1227" s="818"/>
    </row>
    <row r="1228" spans="1:109" s="772" customFormat="1" ht="13.5" x14ac:dyDescent="0.15">
      <c r="A1228" s="1677" t="s">
        <v>1250</v>
      </c>
      <c r="B1228" s="1775"/>
      <c r="C1228" s="1775"/>
      <c r="D1228" s="1775"/>
      <c r="E1228" s="1775"/>
      <c r="F1228" s="1775"/>
      <c r="G1228" s="1775"/>
      <c r="H1228" s="1775"/>
      <c r="I1228" s="1775"/>
      <c r="J1228" s="1775"/>
      <c r="K1228" s="1775"/>
      <c r="L1228" s="1775"/>
      <c r="M1228" s="1775"/>
      <c r="N1228" s="1775"/>
      <c r="DE1228" s="830"/>
    </row>
    <row r="1229" spans="1:109" s="771" customFormat="1" ht="12" customHeight="1" x14ac:dyDescent="0.15">
      <c r="A1229" s="3545" t="s">
        <v>576</v>
      </c>
      <c r="B1229" s="3546"/>
      <c r="C1229" s="3389"/>
      <c r="D1229" s="3390"/>
      <c r="E1229" s="3545" t="s">
        <v>575</v>
      </c>
      <c r="F1229" s="3546"/>
      <c r="G1229" s="3386"/>
      <c r="H1229" s="3416"/>
      <c r="I1229" s="3547"/>
      <c r="J1229" s="3548"/>
      <c r="K1229" s="1758" t="s">
        <v>1214</v>
      </c>
      <c r="L1229" s="3386"/>
      <c r="M1229" s="3416"/>
      <c r="N1229" s="3387"/>
      <c r="DE1229" s="818"/>
    </row>
    <row r="1230" spans="1:109" s="771" customFormat="1" ht="12" customHeight="1" x14ac:dyDescent="0.15">
      <c r="A1230" s="3538">
        <v>1</v>
      </c>
      <c r="B1230" s="3540" t="s">
        <v>1249</v>
      </c>
      <c r="C1230" s="3540"/>
      <c r="D1230" s="3540"/>
      <c r="E1230" s="3540"/>
      <c r="F1230" s="3540"/>
      <c r="G1230" s="3538" t="s">
        <v>1248</v>
      </c>
      <c r="H1230" s="3538"/>
      <c r="I1230" s="3541" t="s">
        <v>1247</v>
      </c>
      <c r="J1230" s="3541"/>
      <c r="K1230" s="3541"/>
      <c r="L1230" s="3541"/>
      <c r="M1230" s="3541"/>
      <c r="N1230" s="3541"/>
      <c r="DE1230" s="818"/>
    </row>
    <row r="1231" spans="1:109" s="771" customFormat="1" ht="12" customHeight="1" x14ac:dyDescent="0.15">
      <c r="A1231" s="3539"/>
      <c r="B1231" s="3542"/>
      <c r="C1231" s="3542"/>
      <c r="D1231" s="3542"/>
      <c r="E1231" s="3542"/>
      <c r="F1231" s="3542"/>
      <c r="G1231" s="3542"/>
      <c r="H1231" s="3542"/>
      <c r="I1231" s="3543"/>
      <c r="J1231" s="3544"/>
      <c r="K1231" s="3544"/>
      <c r="L1231" s="3544"/>
      <c r="M1231" s="3544"/>
      <c r="N1231" s="1108" t="s">
        <v>1763</v>
      </c>
      <c r="O1231" s="758"/>
      <c r="P1231" s="770"/>
      <c r="DE1231" s="818"/>
    </row>
    <row r="1232" spans="1:109" s="771" customFormat="1" ht="12" customHeight="1" x14ac:dyDescent="0.15">
      <c r="A1232" s="3582"/>
      <c r="B1232" s="3583"/>
      <c r="C1232" s="3583"/>
      <c r="D1232" s="3583"/>
      <c r="E1232" s="3583"/>
      <c r="F1232" s="3583"/>
      <c r="G1232" s="3583"/>
      <c r="H1232" s="3583"/>
      <c r="I1232" s="3583"/>
      <c r="J1232" s="3583"/>
      <c r="K1232" s="3583"/>
      <c r="L1232" s="3583"/>
      <c r="M1232" s="3583"/>
      <c r="N1232" s="3584"/>
      <c r="DE1232" s="818"/>
    </row>
    <row r="1233" spans="1:111" s="771" customFormat="1" ht="12" customHeight="1" x14ac:dyDescent="0.15">
      <c r="A1233" s="3541">
        <v>2</v>
      </c>
      <c r="B1233" s="3546" t="s">
        <v>1235</v>
      </c>
      <c r="C1233" s="3541"/>
      <c r="D1233" s="3541"/>
      <c r="E1233" s="3541"/>
      <c r="F1233" s="3541"/>
      <c r="G1233" s="3541"/>
      <c r="H1233" s="3541"/>
      <c r="I1233" s="3541"/>
      <c r="J1233" s="3541"/>
      <c r="K1233" s="3541"/>
      <c r="L1233" s="3541"/>
      <c r="M1233" s="3541" t="s">
        <v>1231</v>
      </c>
      <c r="N1233" s="3553"/>
      <c r="DE1233" s="818"/>
    </row>
    <row r="1234" spans="1:111" s="771" customFormat="1" ht="12" customHeight="1" x14ac:dyDescent="0.15">
      <c r="A1234" s="3541"/>
      <c r="B1234" s="1759" t="s">
        <v>54</v>
      </c>
      <c r="C1234" s="3541" t="s">
        <v>1234</v>
      </c>
      <c r="D1234" s="3541"/>
      <c r="E1234" s="3541"/>
      <c r="F1234" s="1758" t="s">
        <v>1233</v>
      </c>
      <c r="G1234" s="3541" t="s">
        <v>1244</v>
      </c>
      <c r="H1234" s="3541"/>
      <c r="I1234" s="3541" t="s">
        <v>579</v>
      </c>
      <c r="J1234" s="3541"/>
      <c r="K1234" s="3541"/>
      <c r="L1234" s="1758" t="s">
        <v>578</v>
      </c>
      <c r="M1234" s="3541"/>
      <c r="N1234" s="3553"/>
      <c r="DE1234" s="818"/>
      <c r="DF1234" s="772" t="str">
        <f>IF(COUNTA(B1235:N1244)&gt;0,DG1234,"")</f>
        <v/>
      </c>
      <c r="DG1234" s="771">
        <v>36</v>
      </c>
    </row>
    <row r="1235" spans="1:111" s="771" customFormat="1" ht="12" customHeight="1" x14ac:dyDescent="0.15">
      <c r="A1235" s="3541"/>
      <c r="B1235" s="1774"/>
      <c r="C1235" s="3554"/>
      <c r="D1235" s="3554"/>
      <c r="E1235" s="3554"/>
      <c r="F1235" s="1757"/>
      <c r="G1235" s="3506"/>
      <c r="H1235" s="3506"/>
      <c r="I1235" s="3506"/>
      <c r="J1235" s="3506"/>
      <c r="K1235" s="3506"/>
      <c r="L1235" s="1756"/>
      <c r="M1235" s="3505"/>
      <c r="N1235" s="3505"/>
      <c r="O1235" s="1740" t="s">
        <v>6302</v>
      </c>
      <c r="DE1235" s="818"/>
    </row>
    <row r="1236" spans="1:111" s="771" customFormat="1" ht="12" customHeight="1" x14ac:dyDescent="0.15">
      <c r="A1236" s="3541"/>
      <c r="B1236" s="1713"/>
      <c r="C1236" s="3589"/>
      <c r="D1236" s="3589"/>
      <c r="E1236" s="3589"/>
      <c r="F1236" s="1767"/>
      <c r="G1236" s="3580"/>
      <c r="H1236" s="3580"/>
      <c r="I1236" s="3580"/>
      <c r="J1236" s="3580"/>
      <c r="K1236" s="3580"/>
      <c r="L1236" s="1767"/>
      <c r="M1236" s="3581"/>
      <c r="N1236" s="3581"/>
      <c r="O1236" s="1740" t="s">
        <v>6301</v>
      </c>
      <c r="DE1236" s="818"/>
    </row>
    <row r="1237" spans="1:111" s="771" customFormat="1" ht="12" customHeight="1" x14ac:dyDescent="0.15">
      <c r="A1237" s="3541"/>
      <c r="B1237" s="1765"/>
      <c r="C1237" s="3596"/>
      <c r="D1237" s="3596"/>
      <c r="E1237" s="3596"/>
      <c r="F1237" s="1754"/>
      <c r="G1237" s="3491"/>
      <c r="H1237" s="3491"/>
      <c r="I1237" s="3491"/>
      <c r="J1237" s="3491"/>
      <c r="K1237" s="3491"/>
      <c r="L1237" s="1754"/>
      <c r="M1237" s="3490"/>
      <c r="N1237" s="3490"/>
      <c r="O1237" s="1739"/>
      <c r="DE1237" s="818"/>
    </row>
    <row r="1238" spans="1:111" s="771" customFormat="1" ht="12" customHeight="1" x14ac:dyDescent="0.15">
      <c r="A1238" s="3541"/>
      <c r="B1238" s="1765"/>
      <c r="C1238" s="3596"/>
      <c r="D1238" s="3596"/>
      <c r="E1238" s="3596"/>
      <c r="F1238" s="1754"/>
      <c r="G1238" s="3491"/>
      <c r="H1238" s="3491"/>
      <c r="I1238" s="3491"/>
      <c r="J1238" s="3491"/>
      <c r="K1238" s="3491"/>
      <c r="L1238" s="1754"/>
      <c r="M1238" s="3490"/>
      <c r="N1238" s="3490"/>
      <c r="O1238" s="1739" t="s">
        <v>6285</v>
      </c>
      <c r="DE1238" s="818"/>
    </row>
    <row r="1239" spans="1:111" s="771" customFormat="1" ht="12" customHeight="1" x14ac:dyDescent="0.15">
      <c r="A1239" s="3541"/>
      <c r="B1239" s="1765"/>
      <c r="C1239" s="3596"/>
      <c r="D1239" s="3596"/>
      <c r="E1239" s="3596"/>
      <c r="F1239" s="1754"/>
      <c r="G1239" s="3491"/>
      <c r="H1239" s="3491"/>
      <c r="I1239" s="3491"/>
      <c r="J1239" s="3491"/>
      <c r="K1239" s="3491"/>
      <c r="L1239" s="1754"/>
      <c r="M1239" s="3490"/>
      <c r="N1239" s="3490"/>
      <c r="O1239" s="1739" t="s">
        <v>6286</v>
      </c>
      <c r="DE1239" s="818"/>
    </row>
    <row r="1240" spans="1:111" s="771" customFormat="1" ht="12" customHeight="1" x14ac:dyDescent="0.15">
      <c r="A1240" s="3541"/>
      <c r="B1240" s="1764"/>
      <c r="C1240" s="3559"/>
      <c r="D1240" s="3560"/>
      <c r="E1240" s="3561"/>
      <c r="F1240" s="1721"/>
      <c r="G1240" s="3562"/>
      <c r="H1240" s="3563"/>
      <c r="I1240" s="3562"/>
      <c r="J1240" s="3590"/>
      <c r="K1240" s="3563"/>
      <c r="L1240" s="1721"/>
      <c r="M1240" s="3591"/>
      <c r="N1240" s="3592"/>
      <c r="O1240" s="1739" t="s">
        <v>6287</v>
      </c>
      <c r="DE1240" s="818"/>
    </row>
    <row r="1241" spans="1:111" s="771" customFormat="1" ht="12" customHeight="1" x14ac:dyDescent="0.15">
      <c r="A1241" s="3541"/>
      <c r="B1241" s="1765"/>
      <c r="C1241" s="3593"/>
      <c r="D1241" s="3594"/>
      <c r="E1241" s="3595"/>
      <c r="F1241" s="1754"/>
      <c r="G1241" s="3487"/>
      <c r="H1241" s="3489"/>
      <c r="I1241" s="3487"/>
      <c r="J1241" s="3488"/>
      <c r="K1241" s="3489"/>
      <c r="L1241" s="1754"/>
      <c r="M1241" s="3557"/>
      <c r="N1241" s="3558"/>
      <c r="DE1241" s="818"/>
    </row>
    <row r="1242" spans="1:111" s="771" customFormat="1" ht="12" customHeight="1" x14ac:dyDescent="0.15">
      <c r="A1242" s="3541"/>
      <c r="B1242" s="1764"/>
      <c r="C1242" s="3559"/>
      <c r="D1242" s="3560"/>
      <c r="E1242" s="3561"/>
      <c r="F1242" s="1721"/>
      <c r="G1242" s="3562"/>
      <c r="H1242" s="3563"/>
      <c r="I1242" s="3562"/>
      <c r="J1242" s="3590"/>
      <c r="K1242" s="3563"/>
      <c r="L1242" s="1721"/>
      <c r="M1242" s="3591"/>
      <c r="N1242" s="3592"/>
      <c r="DE1242" s="818"/>
    </row>
    <row r="1243" spans="1:111" s="771" customFormat="1" ht="12" customHeight="1" x14ac:dyDescent="0.15">
      <c r="A1243" s="3541"/>
      <c r="B1243" s="1765"/>
      <c r="C1243" s="3593"/>
      <c r="D1243" s="3594"/>
      <c r="E1243" s="3595"/>
      <c r="F1243" s="1754"/>
      <c r="G1243" s="3487"/>
      <c r="H1243" s="3489"/>
      <c r="I1243" s="3487"/>
      <c r="J1243" s="3488"/>
      <c r="K1243" s="3489"/>
      <c r="L1243" s="1754"/>
      <c r="M1243" s="3557"/>
      <c r="N1243" s="3558"/>
      <c r="DE1243" s="818"/>
    </row>
    <row r="1244" spans="1:111" s="771" customFormat="1" ht="12" customHeight="1" x14ac:dyDescent="0.15">
      <c r="A1244" s="3541"/>
      <c r="B1244" s="1750"/>
      <c r="C1244" s="3555"/>
      <c r="D1244" s="3555"/>
      <c r="E1244" s="3556"/>
      <c r="F1244" s="1720"/>
      <c r="G1244" s="3431"/>
      <c r="H1244" s="3537"/>
      <c r="I1244" s="3431"/>
      <c r="J1244" s="3429"/>
      <c r="K1244" s="3537"/>
      <c r="L1244" s="1720"/>
      <c r="M1244" s="3427"/>
      <c r="N1244" s="3428"/>
      <c r="DE1244" s="818"/>
    </row>
    <row r="1245" spans="1:111" s="771" customFormat="1" ht="12" customHeight="1" x14ac:dyDescent="0.15">
      <c r="A1245" s="3577"/>
      <c r="B1245" s="3578"/>
      <c r="C1245" s="3578"/>
      <c r="D1245" s="3578"/>
      <c r="E1245" s="3578"/>
      <c r="F1245" s="3578"/>
      <c r="G1245" s="3578"/>
      <c r="H1245" s="3578"/>
      <c r="I1245" s="3578"/>
      <c r="J1245" s="3578"/>
      <c r="K1245" s="3578"/>
      <c r="L1245" s="3578"/>
      <c r="M1245" s="3578"/>
      <c r="N1245" s="3579"/>
      <c r="DE1245" s="818"/>
    </row>
    <row r="1246" spans="1:111" s="771" customFormat="1" ht="12" customHeight="1" x14ac:dyDescent="0.15">
      <c r="A1246" s="3549">
        <v>3</v>
      </c>
      <c r="B1246" s="3549" t="s">
        <v>1246</v>
      </c>
      <c r="C1246" s="3549"/>
      <c r="D1246" s="3549"/>
      <c r="E1246" s="3549"/>
      <c r="F1246" s="3549"/>
      <c r="G1246" s="3549"/>
      <c r="H1246" s="3549"/>
      <c r="I1246" s="3549"/>
      <c r="J1246" s="3549"/>
      <c r="K1246" s="3549"/>
      <c r="L1246" s="3549"/>
      <c r="M1246" s="3549" t="s">
        <v>1231</v>
      </c>
      <c r="N1246" s="3564"/>
      <c r="DE1246" s="818"/>
    </row>
    <row r="1247" spans="1:111" s="771" customFormat="1" ht="12" customHeight="1" x14ac:dyDescent="0.15">
      <c r="A1247" s="3549"/>
      <c r="B1247" s="3393" t="s">
        <v>1245</v>
      </c>
      <c r="C1247" s="3394"/>
      <c r="D1247" s="3394"/>
      <c r="E1247" s="3394"/>
      <c r="F1247" s="3417"/>
      <c r="G1247" s="3549" t="s">
        <v>1244</v>
      </c>
      <c r="H1247" s="3549"/>
      <c r="I1247" s="3549" t="s">
        <v>579</v>
      </c>
      <c r="J1247" s="3549"/>
      <c r="K1247" s="3549"/>
      <c r="L1247" s="1760" t="s">
        <v>578</v>
      </c>
      <c r="M1247" s="3549"/>
      <c r="N1247" s="3564"/>
      <c r="DE1247" s="818"/>
    </row>
    <row r="1248" spans="1:111" s="771" customFormat="1" ht="12" customHeight="1" x14ac:dyDescent="0.15">
      <c r="A1248" s="3549"/>
      <c r="B1248" s="3462"/>
      <c r="C1248" s="3533"/>
      <c r="D1248" s="3533"/>
      <c r="E1248" s="3533"/>
      <c r="F1248" s="3550"/>
      <c r="G1248" s="3551"/>
      <c r="H1248" s="3551"/>
      <c r="I1248" s="3551"/>
      <c r="J1248" s="3551"/>
      <c r="K1248" s="3551"/>
      <c r="L1248" s="1761"/>
      <c r="M1248" s="3552"/>
      <c r="N1248" s="3552"/>
      <c r="DE1248" s="818"/>
    </row>
    <row r="1249" spans="1:109" s="771" customFormat="1" ht="12" customHeight="1" x14ac:dyDescent="0.15">
      <c r="A1249" s="1762"/>
      <c r="B1249" s="1762"/>
      <c r="C1249" s="3574"/>
      <c r="D1249" s="3574"/>
      <c r="E1249" s="3574"/>
      <c r="F1249" s="1762"/>
      <c r="G1249" s="3574"/>
      <c r="H1249" s="3574"/>
      <c r="I1249" s="3574"/>
      <c r="J1249" s="3574"/>
      <c r="K1249" s="3574"/>
      <c r="L1249" s="1762"/>
      <c r="M1249" s="3575"/>
      <c r="N1249" s="3576"/>
      <c r="DE1249" s="818"/>
    </row>
    <row r="1250" spans="1:109" s="771" customFormat="1" ht="12" customHeight="1" x14ac:dyDescent="0.15">
      <c r="A1250" s="1752"/>
      <c r="B1250" s="3445"/>
      <c r="C1250" s="3445"/>
      <c r="D1250" s="3445"/>
      <c r="E1250" s="3445"/>
      <c r="F1250" s="3445"/>
      <c r="G1250" s="3445"/>
      <c r="H1250" s="3445"/>
      <c r="I1250" s="1752"/>
      <c r="J1250" s="1752"/>
      <c r="K1250" s="1752"/>
      <c r="L1250" s="1752"/>
      <c r="M1250" s="1752"/>
      <c r="N1250" s="793"/>
      <c r="DE1250" s="818"/>
    </row>
    <row r="1251" spans="1:109" s="771" customFormat="1" ht="21" customHeight="1" x14ac:dyDescent="0.15">
      <c r="A1251" s="3421">
        <v>4</v>
      </c>
      <c r="B1251" s="3565" t="s">
        <v>1227</v>
      </c>
      <c r="C1251" s="3566"/>
      <c r="D1251" s="3567"/>
      <c r="E1251" s="3443" t="s">
        <v>1226</v>
      </c>
      <c r="F1251" s="3444"/>
      <c r="G1251" s="3445"/>
      <c r="H1251" s="3445"/>
      <c r="I1251" s="802"/>
      <c r="J1251" s="1748">
        <v>5</v>
      </c>
      <c r="K1251" s="3585" t="s">
        <v>1243</v>
      </c>
      <c r="L1251" s="3569"/>
      <c r="M1251" s="3569"/>
      <c r="N1251" s="3570"/>
      <c r="DE1251" s="818"/>
    </row>
    <row r="1252" spans="1:109" s="771" customFormat="1" ht="12" customHeight="1" x14ac:dyDescent="0.15">
      <c r="A1252" s="3422"/>
      <c r="B1252" s="3386"/>
      <c r="C1252" s="3416"/>
      <c r="D1252" s="3387"/>
      <c r="E1252" s="3386"/>
      <c r="F1252" s="3387"/>
      <c r="G1252" s="3445"/>
      <c r="H1252" s="3445"/>
      <c r="I1252" s="793"/>
      <c r="J1252" s="3586"/>
      <c r="K1252" s="3571"/>
      <c r="L1252" s="3572"/>
      <c r="M1252" s="3572"/>
      <c r="N1252" s="3573"/>
      <c r="DE1252" s="818"/>
    </row>
    <row r="1253" spans="1:109" s="771" customFormat="1" ht="12" customHeight="1" x14ac:dyDescent="0.15">
      <c r="A1253" s="1752"/>
      <c r="B1253" s="1751"/>
      <c r="C1253" s="1751"/>
      <c r="D1253" s="1751"/>
      <c r="E1253" s="1751"/>
      <c r="F1253" s="1751"/>
      <c r="G1253" s="3445"/>
      <c r="H1253" s="3445"/>
      <c r="I1253" s="1752"/>
      <c r="J1253" s="3587"/>
      <c r="K1253" s="3455"/>
      <c r="L1253" s="3456"/>
      <c r="M1253" s="3456"/>
      <c r="N1253" s="3457"/>
      <c r="O1253" s="225"/>
      <c r="P1253" s="225"/>
      <c r="DE1253" s="818"/>
    </row>
    <row r="1254" spans="1:109" s="771" customFormat="1" ht="12" customHeight="1" x14ac:dyDescent="0.15">
      <c r="A1254" s="1752"/>
      <c r="B1254" s="788"/>
      <c r="C1254" s="788"/>
      <c r="D1254" s="788"/>
      <c r="E1254" s="788"/>
      <c r="F1254" s="788"/>
      <c r="G1254" s="788"/>
      <c r="H1254" s="788"/>
      <c r="I1254" s="1752"/>
      <c r="J1254" s="3587"/>
      <c r="K1254" s="3455"/>
      <c r="L1254" s="3456"/>
      <c r="M1254" s="3456"/>
      <c r="N1254" s="3457"/>
      <c r="DE1254" s="818"/>
    </row>
    <row r="1255" spans="1:109" s="771" customFormat="1" ht="12" customHeight="1" x14ac:dyDescent="0.15">
      <c r="A1255" s="1752"/>
      <c r="B1255" s="3465" t="s">
        <v>1242</v>
      </c>
      <c r="C1255" s="3465"/>
      <c r="D1255" s="3465"/>
      <c r="E1255" s="3465"/>
      <c r="F1255" s="3465"/>
      <c r="G1255" s="3465"/>
      <c r="H1255" s="3465"/>
      <c r="I1255" s="1770"/>
      <c r="J1255" s="3587"/>
      <c r="K1255" s="3455"/>
      <c r="L1255" s="3456"/>
      <c r="M1255" s="3456"/>
      <c r="N1255" s="3457"/>
      <c r="DE1255" s="818"/>
    </row>
    <row r="1256" spans="1:109" s="771" customFormat="1" ht="12" customHeight="1" x14ac:dyDescent="0.15">
      <c r="A1256" s="1752"/>
      <c r="B1256" s="3465" t="s">
        <v>1241</v>
      </c>
      <c r="C1256" s="3465"/>
      <c r="D1256" s="3465"/>
      <c r="E1256" s="3465"/>
      <c r="F1256" s="3465"/>
      <c r="G1256" s="3465"/>
      <c r="H1256" s="3465"/>
      <c r="I1256" s="803"/>
      <c r="J1256" s="3587"/>
      <c r="K1256" s="3455"/>
      <c r="L1256" s="3456"/>
      <c r="M1256" s="3456"/>
      <c r="N1256" s="3457"/>
      <c r="DE1256" s="818"/>
    </row>
    <row r="1257" spans="1:109" s="771" customFormat="1" ht="12" customHeight="1" x14ac:dyDescent="0.15">
      <c r="A1257" s="790" t="s">
        <v>1223</v>
      </c>
      <c r="B1257" s="3466" t="s">
        <v>1240</v>
      </c>
      <c r="C1257" s="3466"/>
      <c r="D1257" s="3466"/>
      <c r="E1257" s="3466"/>
      <c r="F1257" s="3466"/>
      <c r="G1257" s="3466"/>
      <c r="H1257" s="3466"/>
      <c r="I1257" s="1770"/>
      <c r="J1257" s="3587"/>
      <c r="K1257" s="3455"/>
      <c r="L1257" s="3456"/>
      <c r="M1257" s="3456"/>
      <c r="N1257" s="3457"/>
      <c r="DE1257" s="818"/>
    </row>
    <row r="1258" spans="1:109" s="771" customFormat="1" ht="12" customHeight="1" x14ac:dyDescent="0.15">
      <c r="A1258" s="790"/>
      <c r="B1258" s="3467"/>
      <c r="C1258" s="3467"/>
      <c r="D1258" s="3467"/>
      <c r="E1258" s="3467"/>
      <c r="F1258" s="3467"/>
      <c r="G1258" s="3467"/>
      <c r="H1258" s="3467"/>
      <c r="I1258" s="1770"/>
      <c r="J1258" s="3587"/>
      <c r="K1258" s="3455"/>
      <c r="L1258" s="3456"/>
      <c r="M1258" s="3456"/>
      <c r="N1258" s="3457"/>
      <c r="DE1258" s="818"/>
    </row>
    <row r="1259" spans="1:109" s="771" customFormat="1" ht="12" customHeight="1" x14ac:dyDescent="0.15">
      <c r="A1259" s="790"/>
      <c r="B1259" s="3467"/>
      <c r="C1259" s="3467"/>
      <c r="D1259" s="3467"/>
      <c r="E1259" s="3467"/>
      <c r="F1259" s="3467"/>
      <c r="G1259" s="3467"/>
      <c r="H1259" s="3467"/>
      <c r="I1259" s="1770"/>
      <c r="J1259" s="3587"/>
      <c r="K1259" s="3455"/>
      <c r="L1259" s="3456"/>
      <c r="M1259" s="3456"/>
      <c r="N1259" s="3457"/>
      <c r="DE1259" s="818"/>
    </row>
    <row r="1260" spans="1:109" s="771" customFormat="1" ht="12" customHeight="1" x14ac:dyDescent="0.15">
      <c r="A1260" s="790"/>
      <c r="B1260" s="3465"/>
      <c r="C1260" s="3465"/>
      <c r="D1260" s="3465"/>
      <c r="E1260" s="3465"/>
      <c r="F1260" s="3465"/>
      <c r="G1260" s="3465"/>
      <c r="H1260" s="3465"/>
      <c r="I1260" s="1770"/>
      <c r="J1260" s="3587"/>
      <c r="K1260" s="3455"/>
      <c r="L1260" s="3456"/>
      <c r="M1260" s="3456"/>
      <c r="N1260" s="3457"/>
      <c r="DE1260" s="818"/>
    </row>
    <row r="1261" spans="1:109" s="771" customFormat="1" ht="12" customHeight="1" x14ac:dyDescent="0.15">
      <c r="A1261" s="790"/>
      <c r="B1261" s="3465" t="s">
        <v>652</v>
      </c>
      <c r="C1261" s="3465"/>
      <c r="D1261" s="3465"/>
      <c r="E1261" s="3465"/>
      <c r="F1261" s="3465"/>
      <c r="G1261" s="3465"/>
      <c r="H1261" s="3465"/>
      <c r="I1261" s="1770"/>
      <c r="J1261" s="3587"/>
      <c r="K1261" s="3455"/>
      <c r="L1261" s="3456"/>
      <c r="M1261" s="3456"/>
      <c r="N1261" s="3457"/>
      <c r="Q1261" s="224"/>
      <c r="R1261" s="224"/>
      <c r="S1261" s="224"/>
      <c r="T1261" s="224"/>
      <c r="U1261" s="224"/>
      <c r="V1261" s="224"/>
      <c r="W1261" s="224"/>
      <c r="X1261" s="224"/>
      <c r="Y1261" s="224"/>
      <c r="Z1261" s="224"/>
      <c r="AA1261" s="224"/>
      <c r="DE1261" s="818"/>
    </row>
    <row r="1262" spans="1:109" s="771" customFormat="1" ht="12" customHeight="1" x14ac:dyDescent="0.15">
      <c r="A1262" s="790"/>
      <c r="B1262" s="3465"/>
      <c r="C1262" s="3465"/>
      <c r="D1262" s="3465"/>
      <c r="E1262" s="3465"/>
      <c r="F1262" s="3465"/>
      <c r="G1262" s="3465"/>
      <c r="H1262" s="3465"/>
      <c r="I1262" s="1770"/>
      <c r="J1262" s="3588"/>
      <c r="K1262" s="3458"/>
      <c r="L1262" s="3459"/>
      <c r="M1262" s="3459"/>
      <c r="N1262" s="3460"/>
      <c r="DE1262" s="818"/>
    </row>
    <row r="1263" spans="1:109" s="772" customFormat="1" ht="13.5" x14ac:dyDescent="0.15">
      <c r="A1263" s="1677" t="s">
        <v>1250</v>
      </c>
      <c r="B1263" s="1775"/>
      <c r="C1263" s="1775"/>
      <c r="D1263" s="1775"/>
      <c r="E1263" s="1775"/>
      <c r="F1263" s="1775"/>
      <c r="G1263" s="1775"/>
      <c r="H1263" s="1775"/>
      <c r="I1263" s="1775"/>
      <c r="J1263" s="1775"/>
      <c r="K1263" s="1775"/>
      <c r="L1263" s="1775"/>
      <c r="M1263" s="1775"/>
      <c r="N1263" s="1775"/>
      <c r="DE1263" s="830"/>
    </row>
    <row r="1264" spans="1:109" s="771" customFormat="1" ht="12" customHeight="1" x14ac:dyDescent="0.15">
      <c r="A1264" s="3545" t="s">
        <v>576</v>
      </c>
      <c r="B1264" s="3546"/>
      <c r="C1264" s="3389"/>
      <c r="D1264" s="3390"/>
      <c r="E1264" s="3545" t="s">
        <v>575</v>
      </c>
      <c r="F1264" s="3546"/>
      <c r="G1264" s="3386"/>
      <c r="H1264" s="3416"/>
      <c r="I1264" s="3547"/>
      <c r="J1264" s="3548"/>
      <c r="K1264" s="1758" t="s">
        <v>1214</v>
      </c>
      <c r="L1264" s="3386"/>
      <c r="M1264" s="3416"/>
      <c r="N1264" s="3387"/>
      <c r="DE1264" s="818"/>
    </row>
    <row r="1265" spans="1:111" s="771" customFormat="1" ht="12" customHeight="1" x14ac:dyDescent="0.15">
      <c r="A1265" s="3538">
        <v>1</v>
      </c>
      <c r="B1265" s="3540" t="s">
        <v>1249</v>
      </c>
      <c r="C1265" s="3540"/>
      <c r="D1265" s="3540"/>
      <c r="E1265" s="3540"/>
      <c r="F1265" s="3540"/>
      <c r="G1265" s="3538" t="s">
        <v>1248</v>
      </c>
      <c r="H1265" s="3538"/>
      <c r="I1265" s="3541" t="s">
        <v>1247</v>
      </c>
      <c r="J1265" s="3541"/>
      <c r="K1265" s="3541"/>
      <c r="L1265" s="3541"/>
      <c r="M1265" s="3541"/>
      <c r="N1265" s="3541"/>
      <c r="DE1265" s="818"/>
    </row>
    <row r="1266" spans="1:111" s="771" customFormat="1" ht="12" customHeight="1" x14ac:dyDescent="0.15">
      <c r="A1266" s="3539"/>
      <c r="B1266" s="3542"/>
      <c r="C1266" s="3542"/>
      <c r="D1266" s="3542"/>
      <c r="E1266" s="3542"/>
      <c r="F1266" s="3542"/>
      <c r="G1266" s="3542"/>
      <c r="H1266" s="3542"/>
      <c r="I1266" s="3543"/>
      <c r="J1266" s="3544"/>
      <c r="K1266" s="3544"/>
      <c r="L1266" s="3544"/>
      <c r="M1266" s="3544"/>
      <c r="N1266" s="1108" t="s">
        <v>1763</v>
      </c>
      <c r="O1266" s="758"/>
      <c r="P1266" s="770"/>
      <c r="DE1266" s="818"/>
    </row>
    <row r="1267" spans="1:111" s="771" customFormat="1" ht="12" customHeight="1" x14ac:dyDescent="0.15">
      <c r="A1267" s="3582"/>
      <c r="B1267" s="3583"/>
      <c r="C1267" s="3583"/>
      <c r="D1267" s="3583"/>
      <c r="E1267" s="3583"/>
      <c r="F1267" s="3583"/>
      <c r="G1267" s="3583"/>
      <c r="H1267" s="3583"/>
      <c r="I1267" s="3583"/>
      <c r="J1267" s="3583"/>
      <c r="K1267" s="3583"/>
      <c r="L1267" s="3583"/>
      <c r="M1267" s="3583"/>
      <c r="N1267" s="3584"/>
      <c r="DE1267" s="818"/>
    </row>
    <row r="1268" spans="1:111" s="771" customFormat="1" ht="12" customHeight="1" x14ac:dyDescent="0.15">
      <c r="A1268" s="3541">
        <v>2</v>
      </c>
      <c r="B1268" s="3546" t="s">
        <v>1235</v>
      </c>
      <c r="C1268" s="3541"/>
      <c r="D1268" s="3541"/>
      <c r="E1268" s="3541"/>
      <c r="F1268" s="3541"/>
      <c r="G1268" s="3541"/>
      <c r="H1268" s="3541"/>
      <c r="I1268" s="3541"/>
      <c r="J1268" s="3541"/>
      <c r="K1268" s="3541"/>
      <c r="L1268" s="3541"/>
      <c r="M1268" s="3541" t="s">
        <v>1231</v>
      </c>
      <c r="N1268" s="3553"/>
      <c r="DE1268" s="818"/>
    </row>
    <row r="1269" spans="1:111" s="771" customFormat="1" ht="12" customHeight="1" x14ac:dyDescent="0.15">
      <c r="A1269" s="3541"/>
      <c r="B1269" s="1759" t="s">
        <v>54</v>
      </c>
      <c r="C1269" s="3541" t="s">
        <v>1234</v>
      </c>
      <c r="D1269" s="3541"/>
      <c r="E1269" s="3541"/>
      <c r="F1269" s="1758" t="s">
        <v>1233</v>
      </c>
      <c r="G1269" s="3541" t="s">
        <v>1244</v>
      </c>
      <c r="H1269" s="3541"/>
      <c r="I1269" s="3541" t="s">
        <v>579</v>
      </c>
      <c r="J1269" s="3541"/>
      <c r="K1269" s="3541"/>
      <c r="L1269" s="1758" t="s">
        <v>578</v>
      </c>
      <c r="M1269" s="3541"/>
      <c r="N1269" s="3553"/>
      <c r="DE1269" s="818"/>
      <c r="DF1269" s="772" t="str">
        <f>IF(COUNTA(B1270:N1279)&gt;0,DG1269,"")</f>
        <v/>
      </c>
      <c r="DG1269" s="771">
        <v>37</v>
      </c>
    </row>
    <row r="1270" spans="1:111" s="771" customFormat="1" ht="12" customHeight="1" x14ac:dyDescent="0.15">
      <c r="A1270" s="3541"/>
      <c r="B1270" s="1774"/>
      <c r="C1270" s="3554"/>
      <c r="D1270" s="3554"/>
      <c r="E1270" s="3554"/>
      <c r="F1270" s="1757"/>
      <c r="G1270" s="3506"/>
      <c r="H1270" s="3506"/>
      <c r="I1270" s="3506"/>
      <c r="J1270" s="3506"/>
      <c r="K1270" s="3506"/>
      <c r="L1270" s="1756"/>
      <c r="M1270" s="3505"/>
      <c r="N1270" s="3505"/>
      <c r="O1270" s="1740" t="s">
        <v>6302</v>
      </c>
      <c r="DE1270" s="818"/>
    </row>
    <row r="1271" spans="1:111" s="771" customFormat="1" ht="12" customHeight="1" x14ac:dyDescent="0.15">
      <c r="A1271" s="3541"/>
      <c r="B1271" s="1713"/>
      <c r="C1271" s="3589"/>
      <c r="D1271" s="3589"/>
      <c r="E1271" s="3589"/>
      <c r="F1271" s="1767"/>
      <c r="G1271" s="3580"/>
      <c r="H1271" s="3580"/>
      <c r="I1271" s="3580"/>
      <c r="J1271" s="3580"/>
      <c r="K1271" s="3580"/>
      <c r="L1271" s="1767"/>
      <c r="M1271" s="3581"/>
      <c r="N1271" s="3581"/>
      <c r="O1271" s="1740" t="s">
        <v>6301</v>
      </c>
      <c r="DE1271" s="818"/>
    </row>
    <row r="1272" spans="1:111" s="771" customFormat="1" ht="12" customHeight="1" x14ac:dyDescent="0.15">
      <c r="A1272" s="3541"/>
      <c r="B1272" s="1765"/>
      <c r="C1272" s="3596"/>
      <c r="D1272" s="3596"/>
      <c r="E1272" s="3596"/>
      <c r="F1272" s="1754"/>
      <c r="G1272" s="3491"/>
      <c r="H1272" s="3491"/>
      <c r="I1272" s="3491"/>
      <c r="J1272" s="3491"/>
      <c r="K1272" s="3491"/>
      <c r="L1272" s="1754"/>
      <c r="M1272" s="3490"/>
      <c r="N1272" s="3490"/>
      <c r="O1272" s="1739"/>
      <c r="DE1272" s="818"/>
    </row>
    <row r="1273" spans="1:111" s="771" customFormat="1" ht="12" customHeight="1" x14ac:dyDescent="0.15">
      <c r="A1273" s="3541"/>
      <c r="B1273" s="1765"/>
      <c r="C1273" s="3596"/>
      <c r="D1273" s="3596"/>
      <c r="E1273" s="3596"/>
      <c r="F1273" s="1754"/>
      <c r="G1273" s="3491"/>
      <c r="H1273" s="3491"/>
      <c r="I1273" s="3491"/>
      <c r="J1273" s="3491"/>
      <c r="K1273" s="3491"/>
      <c r="L1273" s="1754"/>
      <c r="M1273" s="3490"/>
      <c r="N1273" s="3490"/>
      <c r="O1273" s="1739" t="s">
        <v>6285</v>
      </c>
      <c r="DE1273" s="818"/>
    </row>
    <row r="1274" spans="1:111" s="771" customFormat="1" ht="12" customHeight="1" x14ac:dyDescent="0.15">
      <c r="A1274" s="3541"/>
      <c r="B1274" s="1765"/>
      <c r="C1274" s="3596"/>
      <c r="D1274" s="3596"/>
      <c r="E1274" s="3596"/>
      <c r="F1274" s="1754"/>
      <c r="G1274" s="3491"/>
      <c r="H1274" s="3491"/>
      <c r="I1274" s="3491"/>
      <c r="J1274" s="3491"/>
      <c r="K1274" s="3491"/>
      <c r="L1274" s="1754"/>
      <c r="M1274" s="3490"/>
      <c r="N1274" s="3490"/>
      <c r="O1274" s="1739" t="s">
        <v>6286</v>
      </c>
      <c r="DE1274" s="818"/>
    </row>
    <row r="1275" spans="1:111" s="771" customFormat="1" ht="12" customHeight="1" x14ac:dyDescent="0.15">
      <c r="A1275" s="3541"/>
      <c r="B1275" s="1764"/>
      <c r="C1275" s="3559"/>
      <c r="D1275" s="3560"/>
      <c r="E1275" s="3561"/>
      <c r="F1275" s="1721"/>
      <c r="G1275" s="3562"/>
      <c r="H1275" s="3563"/>
      <c r="I1275" s="3562"/>
      <c r="J1275" s="3590"/>
      <c r="K1275" s="3563"/>
      <c r="L1275" s="1721"/>
      <c r="M1275" s="3591"/>
      <c r="N1275" s="3592"/>
      <c r="O1275" s="1739" t="s">
        <v>6287</v>
      </c>
      <c r="DE1275" s="818"/>
    </row>
    <row r="1276" spans="1:111" s="771" customFormat="1" ht="12" customHeight="1" x14ac:dyDescent="0.15">
      <c r="A1276" s="3541"/>
      <c r="B1276" s="1765"/>
      <c r="C1276" s="3593"/>
      <c r="D1276" s="3594"/>
      <c r="E1276" s="3595"/>
      <c r="F1276" s="1754"/>
      <c r="G1276" s="3487"/>
      <c r="H1276" s="3489"/>
      <c r="I1276" s="3487"/>
      <c r="J1276" s="3488"/>
      <c r="K1276" s="3489"/>
      <c r="L1276" s="1754"/>
      <c r="M1276" s="3557"/>
      <c r="N1276" s="3558"/>
      <c r="DE1276" s="818"/>
    </row>
    <row r="1277" spans="1:111" s="771" customFormat="1" ht="12" customHeight="1" x14ac:dyDescent="0.15">
      <c r="A1277" s="3541"/>
      <c r="B1277" s="1764"/>
      <c r="C1277" s="3559"/>
      <c r="D1277" s="3560"/>
      <c r="E1277" s="3561"/>
      <c r="F1277" s="1721"/>
      <c r="G1277" s="3562"/>
      <c r="H1277" s="3563"/>
      <c r="I1277" s="3562"/>
      <c r="J1277" s="3590"/>
      <c r="K1277" s="3563"/>
      <c r="L1277" s="1721"/>
      <c r="M1277" s="3591"/>
      <c r="N1277" s="3592"/>
      <c r="DE1277" s="818"/>
    </row>
    <row r="1278" spans="1:111" s="771" customFormat="1" ht="12" customHeight="1" x14ac:dyDescent="0.15">
      <c r="A1278" s="3541"/>
      <c r="B1278" s="1765"/>
      <c r="C1278" s="3593"/>
      <c r="D1278" s="3594"/>
      <c r="E1278" s="3595"/>
      <c r="F1278" s="1754"/>
      <c r="G1278" s="3487"/>
      <c r="H1278" s="3489"/>
      <c r="I1278" s="3487"/>
      <c r="J1278" s="3488"/>
      <c r="K1278" s="3489"/>
      <c r="L1278" s="1754"/>
      <c r="M1278" s="3557"/>
      <c r="N1278" s="3558"/>
      <c r="DE1278" s="818"/>
    </row>
    <row r="1279" spans="1:111" s="771" customFormat="1" ht="12" customHeight="1" x14ac:dyDescent="0.15">
      <c r="A1279" s="3541"/>
      <c r="B1279" s="1750"/>
      <c r="C1279" s="3555"/>
      <c r="D1279" s="3555"/>
      <c r="E1279" s="3556"/>
      <c r="F1279" s="1720"/>
      <c r="G1279" s="3431"/>
      <c r="H1279" s="3537"/>
      <c r="I1279" s="3431"/>
      <c r="J1279" s="3429"/>
      <c r="K1279" s="3537"/>
      <c r="L1279" s="1720"/>
      <c r="M1279" s="3427"/>
      <c r="N1279" s="3428"/>
      <c r="DE1279" s="818"/>
    </row>
    <row r="1280" spans="1:111" s="771" customFormat="1" ht="12" customHeight="1" x14ac:dyDescent="0.15">
      <c r="A1280" s="3577"/>
      <c r="B1280" s="3578"/>
      <c r="C1280" s="3578"/>
      <c r="D1280" s="3578"/>
      <c r="E1280" s="3578"/>
      <c r="F1280" s="3578"/>
      <c r="G1280" s="3578"/>
      <c r="H1280" s="3578"/>
      <c r="I1280" s="3578"/>
      <c r="J1280" s="3578"/>
      <c r="K1280" s="3578"/>
      <c r="L1280" s="3578"/>
      <c r="M1280" s="3578"/>
      <c r="N1280" s="3579"/>
      <c r="DE1280" s="818"/>
    </row>
    <row r="1281" spans="1:109" s="771" customFormat="1" ht="12" customHeight="1" x14ac:dyDescent="0.15">
      <c r="A1281" s="3549">
        <v>3</v>
      </c>
      <c r="B1281" s="3549" t="s">
        <v>1246</v>
      </c>
      <c r="C1281" s="3549"/>
      <c r="D1281" s="3549"/>
      <c r="E1281" s="3549"/>
      <c r="F1281" s="3549"/>
      <c r="G1281" s="3549"/>
      <c r="H1281" s="3549"/>
      <c r="I1281" s="3549"/>
      <c r="J1281" s="3549"/>
      <c r="K1281" s="3549"/>
      <c r="L1281" s="3549"/>
      <c r="M1281" s="3549" t="s">
        <v>1231</v>
      </c>
      <c r="N1281" s="3564"/>
      <c r="DE1281" s="818"/>
    </row>
    <row r="1282" spans="1:109" s="771" customFormat="1" ht="12" customHeight="1" x14ac:dyDescent="0.15">
      <c r="A1282" s="3549"/>
      <c r="B1282" s="3393" t="s">
        <v>1245</v>
      </c>
      <c r="C1282" s="3394"/>
      <c r="D1282" s="3394"/>
      <c r="E1282" s="3394"/>
      <c r="F1282" s="3417"/>
      <c r="G1282" s="3549" t="s">
        <v>1244</v>
      </c>
      <c r="H1282" s="3549"/>
      <c r="I1282" s="3549" t="s">
        <v>579</v>
      </c>
      <c r="J1282" s="3549"/>
      <c r="K1282" s="3549"/>
      <c r="L1282" s="1760" t="s">
        <v>578</v>
      </c>
      <c r="M1282" s="3549"/>
      <c r="N1282" s="3564"/>
      <c r="DE1282" s="818"/>
    </row>
    <row r="1283" spans="1:109" s="771" customFormat="1" ht="12" customHeight="1" x14ac:dyDescent="0.15">
      <c r="A1283" s="3549"/>
      <c r="B1283" s="3462"/>
      <c r="C1283" s="3533"/>
      <c r="D1283" s="3533"/>
      <c r="E1283" s="3533"/>
      <c r="F1283" s="3550"/>
      <c r="G1283" s="3551"/>
      <c r="H1283" s="3551"/>
      <c r="I1283" s="3551"/>
      <c r="J1283" s="3551"/>
      <c r="K1283" s="3551"/>
      <c r="L1283" s="1761"/>
      <c r="M1283" s="3552"/>
      <c r="N1283" s="3552"/>
      <c r="DE1283" s="818"/>
    </row>
    <row r="1284" spans="1:109" s="771" customFormat="1" ht="12" customHeight="1" x14ac:dyDescent="0.15">
      <c r="A1284" s="1762"/>
      <c r="B1284" s="1762"/>
      <c r="C1284" s="3574"/>
      <c r="D1284" s="3574"/>
      <c r="E1284" s="3574"/>
      <c r="F1284" s="1762"/>
      <c r="G1284" s="3574"/>
      <c r="H1284" s="3574"/>
      <c r="I1284" s="3574"/>
      <c r="J1284" s="3574"/>
      <c r="K1284" s="3574"/>
      <c r="L1284" s="1762"/>
      <c r="M1284" s="3575"/>
      <c r="N1284" s="3576"/>
      <c r="DE1284" s="818"/>
    </row>
    <row r="1285" spans="1:109" s="771" customFormat="1" ht="12" customHeight="1" x14ac:dyDescent="0.15">
      <c r="A1285" s="1752"/>
      <c r="B1285" s="3445"/>
      <c r="C1285" s="3445"/>
      <c r="D1285" s="3445"/>
      <c r="E1285" s="3445"/>
      <c r="F1285" s="3445"/>
      <c r="G1285" s="3445"/>
      <c r="H1285" s="3445"/>
      <c r="I1285" s="1752"/>
      <c r="J1285" s="1752"/>
      <c r="K1285" s="1752"/>
      <c r="L1285" s="1752"/>
      <c r="M1285" s="1752"/>
      <c r="N1285" s="793"/>
      <c r="DE1285" s="818"/>
    </row>
    <row r="1286" spans="1:109" s="771" customFormat="1" ht="21" customHeight="1" x14ac:dyDescent="0.15">
      <c r="A1286" s="3421">
        <v>4</v>
      </c>
      <c r="B1286" s="3565" t="s">
        <v>1227</v>
      </c>
      <c r="C1286" s="3566"/>
      <c r="D1286" s="3567"/>
      <c r="E1286" s="3443" t="s">
        <v>1226</v>
      </c>
      <c r="F1286" s="3444"/>
      <c r="G1286" s="3445"/>
      <c r="H1286" s="3445"/>
      <c r="I1286" s="802"/>
      <c r="J1286" s="1748">
        <v>5</v>
      </c>
      <c r="K1286" s="3585" t="s">
        <v>1243</v>
      </c>
      <c r="L1286" s="3569"/>
      <c r="M1286" s="3569"/>
      <c r="N1286" s="3570"/>
      <c r="DE1286" s="818"/>
    </row>
    <row r="1287" spans="1:109" s="771" customFormat="1" ht="12" customHeight="1" x14ac:dyDescent="0.15">
      <c r="A1287" s="3422"/>
      <c r="B1287" s="3386"/>
      <c r="C1287" s="3416"/>
      <c r="D1287" s="3387"/>
      <c r="E1287" s="3386"/>
      <c r="F1287" s="3387"/>
      <c r="G1287" s="3445"/>
      <c r="H1287" s="3445"/>
      <c r="I1287" s="793"/>
      <c r="J1287" s="3586"/>
      <c r="K1287" s="3571"/>
      <c r="L1287" s="3572"/>
      <c r="M1287" s="3572"/>
      <c r="N1287" s="3573"/>
      <c r="DE1287" s="818"/>
    </row>
    <row r="1288" spans="1:109" s="771" customFormat="1" ht="12" customHeight="1" x14ac:dyDescent="0.15">
      <c r="A1288" s="1752"/>
      <c r="B1288" s="1751"/>
      <c r="C1288" s="1751"/>
      <c r="D1288" s="1751"/>
      <c r="E1288" s="1751"/>
      <c r="F1288" s="1751"/>
      <c r="G1288" s="3445"/>
      <c r="H1288" s="3445"/>
      <c r="I1288" s="1752"/>
      <c r="J1288" s="3587"/>
      <c r="K1288" s="3455"/>
      <c r="L1288" s="3456"/>
      <c r="M1288" s="3456"/>
      <c r="N1288" s="3457"/>
      <c r="O1288" s="225"/>
      <c r="P1288" s="225"/>
      <c r="DE1288" s="818"/>
    </row>
    <row r="1289" spans="1:109" s="771" customFormat="1" ht="12" customHeight="1" x14ac:dyDescent="0.15">
      <c r="A1289" s="1752"/>
      <c r="B1289" s="788"/>
      <c r="C1289" s="788"/>
      <c r="D1289" s="788"/>
      <c r="E1289" s="788"/>
      <c r="F1289" s="788"/>
      <c r="G1289" s="788"/>
      <c r="H1289" s="788"/>
      <c r="I1289" s="1752"/>
      <c r="J1289" s="3587"/>
      <c r="K1289" s="3455"/>
      <c r="L1289" s="3456"/>
      <c r="M1289" s="3456"/>
      <c r="N1289" s="3457"/>
      <c r="DE1289" s="818"/>
    </row>
    <row r="1290" spans="1:109" s="771" customFormat="1" ht="12" customHeight="1" x14ac:dyDescent="0.15">
      <c r="A1290" s="1752"/>
      <c r="B1290" s="3465" t="s">
        <v>1242</v>
      </c>
      <c r="C1290" s="3465"/>
      <c r="D1290" s="3465"/>
      <c r="E1290" s="3465"/>
      <c r="F1290" s="3465"/>
      <c r="G1290" s="3465"/>
      <c r="H1290" s="3465"/>
      <c r="I1290" s="1770"/>
      <c r="J1290" s="3587"/>
      <c r="K1290" s="3455"/>
      <c r="L1290" s="3456"/>
      <c r="M1290" s="3456"/>
      <c r="N1290" s="3457"/>
      <c r="DE1290" s="818"/>
    </row>
    <row r="1291" spans="1:109" s="771" customFormat="1" ht="12" customHeight="1" x14ac:dyDescent="0.15">
      <c r="A1291" s="1752"/>
      <c r="B1291" s="3465" t="s">
        <v>1241</v>
      </c>
      <c r="C1291" s="3465"/>
      <c r="D1291" s="3465"/>
      <c r="E1291" s="3465"/>
      <c r="F1291" s="3465"/>
      <c r="G1291" s="3465"/>
      <c r="H1291" s="3465"/>
      <c r="I1291" s="803"/>
      <c r="J1291" s="3587"/>
      <c r="K1291" s="3455"/>
      <c r="L1291" s="3456"/>
      <c r="M1291" s="3456"/>
      <c r="N1291" s="3457"/>
      <c r="DE1291" s="818"/>
    </row>
    <row r="1292" spans="1:109" s="771" customFormat="1" ht="12" customHeight="1" x14ac:dyDescent="0.15">
      <c r="A1292" s="790" t="s">
        <v>1223</v>
      </c>
      <c r="B1292" s="3466" t="s">
        <v>1240</v>
      </c>
      <c r="C1292" s="3466"/>
      <c r="D1292" s="3466"/>
      <c r="E1292" s="3466"/>
      <c r="F1292" s="3466"/>
      <c r="G1292" s="3466"/>
      <c r="H1292" s="3466"/>
      <c r="I1292" s="1770"/>
      <c r="J1292" s="3587"/>
      <c r="K1292" s="3455"/>
      <c r="L1292" s="3456"/>
      <c r="M1292" s="3456"/>
      <c r="N1292" s="3457"/>
      <c r="DE1292" s="818"/>
    </row>
    <row r="1293" spans="1:109" s="771" customFormat="1" ht="12" customHeight="1" x14ac:dyDescent="0.15">
      <c r="A1293" s="790"/>
      <c r="B1293" s="3467"/>
      <c r="C1293" s="3467"/>
      <c r="D1293" s="3467"/>
      <c r="E1293" s="3467"/>
      <c r="F1293" s="3467"/>
      <c r="G1293" s="3467"/>
      <c r="H1293" s="3467"/>
      <c r="I1293" s="1770"/>
      <c r="J1293" s="3587"/>
      <c r="K1293" s="3455"/>
      <c r="L1293" s="3456"/>
      <c r="M1293" s="3456"/>
      <c r="N1293" s="3457"/>
      <c r="DE1293" s="818"/>
    </row>
    <row r="1294" spans="1:109" s="771" customFormat="1" ht="12" customHeight="1" x14ac:dyDescent="0.15">
      <c r="A1294" s="790"/>
      <c r="B1294" s="3467"/>
      <c r="C1294" s="3467"/>
      <c r="D1294" s="3467"/>
      <c r="E1294" s="3467"/>
      <c r="F1294" s="3467"/>
      <c r="G1294" s="3467"/>
      <c r="H1294" s="3467"/>
      <c r="I1294" s="1770"/>
      <c r="J1294" s="3587"/>
      <c r="K1294" s="3455"/>
      <c r="L1294" s="3456"/>
      <c r="M1294" s="3456"/>
      <c r="N1294" s="3457"/>
      <c r="DE1294" s="818"/>
    </row>
    <row r="1295" spans="1:109" s="771" customFormat="1" ht="12" customHeight="1" x14ac:dyDescent="0.15">
      <c r="A1295" s="790"/>
      <c r="B1295" s="3465"/>
      <c r="C1295" s="3465"/>
      <c r="D1295" s="3465"/>
      <c r="E1295" s="3465"/>
      <c r="F1295" s="3465"/>
      <c r="G1295" s="3465"/>
      <c r="H1295" s="3465"/>
      <c r="I1295" s="1770"/>
      <c r="J1295" s="3587"/>
      <c r="K1295" s="3455"/>
      <c r="L1295" s="3456"/>
      <c r="M1295" s="3456"/>
      <c r="N1295" s="3457"/>
      <c r="DE1295" s="818"/>
    </row>
    <row r="1296" spans="1:109" s="771" customFormat="1" ht="12" customHeight="1" x14ac:dyDescent="0.15">
      <c r="A1296" s="790"/>
      <c r="B1296" s="3465" t="s">
        <v>652</v>
      </c>
      <c r="C1296" s="3465"/>
      <c r="D1296" s="3465"/>
      <c r="E1296" s="3465"/>
      <c r="F1296" s="3465"/>
      <c r="G1296" s="3465"/>
      <c r="H1296" s="3465"/>
      <c r="I1296" s="1770"/>
      <c r="J1296" s="3587"/>
      <c r="K1296" s="3455"/>
      <c r="L1296" s="3456"/>
      <c r="M1296" s="3456"/>
      <c r="N1296" s="3457"/>
      <c r="Q1296" s="224"/>
      <c r="R1296" s="224"/>
      <c r="S1296" s="224"/>
      <c r="T1296" s="224"/>
      <c r="U1296" s="224"/>
      <c r="V1296" s="224"/>
      <c r="W1296" s="224"/>
      <c r="X1296" s="224"/>
      <c r="Y1296" s="224"/>
      <c r="Z1296" s="224"/>
      <c r="AA1296" s="224"/>
      <c r="DE1296" s="818"/>
    </row>
    <row r="1297" spans="1:111" s="771" customFormat="1" ht="12" customHeight="1" x14ac:dyDescent="0.15">
      <c r="A1297" s="790"/>
      <c r="B1297" s="3465"/>
      <c r="C1297" s="3465"/>
      <c r="D1297" s="3465"/>
      <c r="E1297" s="3465"/>
      <c r="F1297" s="3465"/>
      <c r="G1297" s="3465"/>
      <c r="H1297" s="3465"/>
      <c r="I1297" s="1770"/>
      <c r="J1297" s="3588"/>
      <c r="K1297" s="3458"/>
      <c r="L1297" s="3459"/>
      <c r="M1297" s="3459"/>
      <c r="N1297" s="3460"/>
      <c r="DE1297" s="818"/>
    </row>
    <row r="1298" spans="1:111" s="772" customFormat="1" ht="13.5" x14ac:dyDescent="0.15">
      <c r="A1298" s="1677" t="s">
        <v>1250</v>
      </c>
      <c r="B1298" s="1775"/>
      <c r="C1298" s="1775"/>
      <c r="D1298" s="1775"/>
      <c r="E1298" s="1775"/>
      <c r="F1298" s="1775"/>
      <c r="G1298" s="1775"/>
      <c r="H1298" s="1775"/>
      <c r="I1298" s="1775"/>
      <c r="J1298" s="1775"/>
      <c r="K1298" s="1775"/>
      <c r="L1298" s="1775"/>
      <c r="M1298" s="1775"/>
      <c r="N1298" s="1775"/>
      <c r="DE1298" s="830"/>
    </row>
    <row r="1299" spans="1:111" s="771" customFormat="1" ht="12" customHeight="1" x14ac:dyDescent="0.15">
      <c r="A1299" s="3545" t="s">
        <v>576</v>
      </c>
      <c r="B1299" s="3546"/>
      <c r="C1299" s="3389"/>
      <c r="D1299" s="3390"/>
      <c r="E1299" s="3545" t="s">
        <v>575</v>
      </c>
      <c r="F1299" s="3546"/>
      <c r="G1299" s="3386"/>
      <c r="H1299" s="3416"/>
      <c r="I1299" s="3547"/>
      <c r="J1299" s="3548"/>
      <c r="K1299" s="1758" t="s">
        <v>1214</v>
      </c>
      <c r="L1299" s="3386"/>
      <c r="M1299" s="3416"/>
      <c r="N1299" s="3387"/>
      <c r="DE1299" s="818"/>
    </row>
    <row r="1300" spans="1:111" s="771" customFormat="1" ht="12" customHeight="1" x14ac:dyDescent="0.15">
      <c r="A1300" s="3538">
        <v>1</v>
      </c>
      <c r="B1300" s="3540" t="s">
        <v>1249</v>
      </c>
      <c r="C1300" s="3540"/>
      <c r="D1300" s="3540"/>
      <c r="E1300" s="3540"/>
      <c r="F1300" s="3540"/>
      <c r="G1300" s="3538" t="s">
        <v>1248</v>
      </c>
      <c r="H1300" s="3538"/>
      <c r="I1300" s="3541" t="s">
        <v>1247</v>
      </c>
      <c r="J1300" s="3541"/>
      <c r="K1300" s="3541"/>
      <c r="L1300" s="3541"/>
      <c r="M1300" s="3541"/>
      <c r="N1300" s="3541"/>
      <c r="DE1300" s="818"/>
    </row>
    <row r="1301" spans="1:111" s="771" customFormat="1" ht="12" customHeight="1" x14ac:dyDescent="0.15">
      <c r="A1301" s="3539"/>
      <c r="B1301" s="3542"/>
      <c r="C1301" s="3542"/>
      <c r="D1301" s="3542"/>
      <c r="E1301" s="3542"/>
      <c r="F1301" s="3542"/>
      <c r="G1301" s="3542"/>
      <c r="H1301" s="3542"/>
      <c r="I1301" s="3543"/>
      <c r="J1301" s="3544"/>
      <c r="K1301" s="3544"/>
      <c r="L1301" s="3544"/>
      <c r="M1301" s="3544"/>
      <c r="N1301" s="1108" t="s">
        <v>1763</v>
      </c>
      <c r="O1301" s="758"/>
      <c r="P1301" s="770"/>
      <c r="DE1301" s="818"/>
    </row>
    <row r="1302" spans="1:111" s="771" customFormat="1" ht="12" customHeight="1" x14ac:dyDescent="0.15">
      <c r="A1302" s="3582"/>
      <c r="B1302" s="3583"/>
      <c r="C1302" s="3583"/>
      <c r="D1302" s="3583"/>
      <c r="E1302" s="3583"/>
      <c r="F1302" s="3583"/>
      <c r="G1302" s="3583"/>
      <c r="H1302" s="3583"/>
      <c r="I1302" s="3583"/>
      <c r="J1302" s="3583"/>
      <c r="K1302" s="3583"/>
      <c r="L1302" s="3583"/>
      <c r="M1302" s="3583"/>
      <c r="N1302" s="3584"/>
      <c r="DE1302" s="818"/>
    </row>
    <row r="1303" spans="1:111" s="771" customFormat="1" ht="12" customHeight="1" x14ac:dyDescent="0.15">
      <c r="A1303" s="3541">
        <v>2</v>
      </c>
      <c r="B1303" s="3546" t="s">
        <v>1235</v>
      </c>
      <c r="C1303" s="3541"/>
      <c r="D1303" s="3541"/>
      <c r="E1303" s="3541"/>
      <c r="F1303" s="3541"/>
      <c r="G1303" s="3541"/>
      <c r="H1303" s="3541"/>
      <c r="I1303" s="3541"/>
      <c r="J1303" s="3541"/>
      <c r="K1303" s="3541"/>
      <c r="L1303" s="3541"/>
      <c r="M1303" s="3541" t="s">
        <v>1231</v>
      </c>
      <c r="N1303" s="3553"/>
      <c r="DE1303" s="818"/>
    </row>
    <row r="1304" spans="1:111" s="771" customFormat="1" ht="12" customHeight="1" x14ac:dyDescent="0.15">
      <c r="A1304" s="3541"/>
      <c r="B1304" s="1759" t="s">
        <v>54</v>
      </c>
      <c r="C1304" s="3541" t="s">
        <v>1234</v>
      </c>
      <c r="D1304" s="3541"/>
      <c r="E1304" s="3541"/>
      <c r="F1304" s="1758" t="s">
        <v>1233</v>
      </c>
      <c r="G1304" s="3541" t="s">
        <v>1244</v>
      </c>
      <c r="H1304" s="3541"/>
      <c r="I1304" s="3541" t="s">
        <v>579</v>
      </c>
      <c r="J1304" s="3541"/>
      <c r="K1304" s="3541"/>
      <c r="L1304" s="1758" t="s">
        <v>578</v>
      </c>
      <c r="M1304" s="3541"/>
      <c r="N1304" s="3553"/>
      <c r="DE1304" s="818"/>
      <c r="DF1304" s="772" t="str">
        <f>IF(COUNTA(B1305:N1314)&gt;0,DG1304,"")</f>
        <v/>
      </c>
      <c r="DG1304" s="771">
        <v>38</v>
      </c>
    </row>
    <row r="1305" spans="1:111" s="771" customFormat="1" ht="12" customHeight="1" x14ac:dyDescent="0.15">
      <c r="A1305" s="3541"/>
      <c r="B1305" s="1774"/>
      <c r="C1305" s="3554"/>
      <c r="D1305" s="3554"/>
      <c r="E1305" s="3554"/>
      <c r="F1305" s="1757"/>
      <c r="G1305" s="3506"/>
      <c r="H1305" s="3506"/>
      <c r="I1305" s="3506"/>
      <c r="J1305" s="3506"/>
      <c r="K1305" s="3506"/>
      <c r="L1305" s="1756"/>
      <c r="M1305" s="3505"/>
      <c r="N1305" s="3505"/>
      <c r="O1305" s="1740" t="s">
        <v>6302</v>
      </c>
      <c r="DE1305" s="818"/>
    </row>
    <row r="1306" spans="1:111" s="771" customFormat="1" ht="12" customHeight="1" x14ac:dyDescent="0.15">
      <c r="A1306" s="3541"/>
      <c r="B1306" s="1713"/>
      <c r="C1306" s="3589"/>
      <c r="D1306" s="3589"/>
      <c r="E1306" s="3589"/>
      <c r="F1306" s="1767"/>
      <c r="G1306" s="3580"/>
      <c r="H1306" s="3580"/>
      <c r="I1306" s="3580"/>
      <c r="J1306" s="3580"/>
      <c r="K1306" s="3580"/>
      <c r="L1306" s="1767"/>
      <c r="M1306" s="3581"/>
      <c r="N1306" s="3581"/>
      <c r="O1306" s="1740" t="s">
        <v>6301</v>
      </c>
      <c r="DE1306" s="818"/>
    </row>
    <row r="1307" spans="1:111" s="771" customFormat="1" ht="12" customHeight="1" x14ac:dyDescent="0.15">
      <c r="A1307" s="3541"/>
      <c r="B1307" s="1765"/>
      <c r="C1307" s="3596"/>
      <c r="D1307" s="3596"/>
      <c r="E1307" s="3596"/>
      <c r="F1307" s="1754"/>
      <c r="G1307" s="3491"/>
      <c r="H1307" s="3491"/>
      <c r="I1307" s="3491"/>
      <c r="J1307" s="3491"/>
      <c r="K1307" s="3491"/>
      <c r="L1307" s="1754"/>
      <c r="M1307" s="3490"/>
      <c r="N1307" s="3490"/>
      <c r="O1307" s="1739"/>
      <c r="DE1307" s="818"/>
    </row>
    <row r="1308" spans="1:111" s="771" customFormat="1" ht="12" customHeight="1" x14ac:dyDescent="0.15">
      <c r="A1308" s="3541"/>
      <c r="B1308" s="1765"/>
      <c r="C1308" s="3596"/>
      <c r="D1308" s="3596"/>
      <c r="E1308" s="3596"/>
      <c r="F1308" s="1754"/>
      <c r="G1308" s="3491"/>
      <c r="H1308" s="3491"/>
      <c r="I1308" s="3491"/>
      <c r="J1308" s="3491"/>
      <c r="K1308" s="3491"/>
      <c r="L1308" s="1754"/>
      <c r="M1308" s="3490"/>
      <c r="N1308" s="3490"/>
      <c r="O1308" s="1739" t="s">
        <v>6285</v>
      </c>
      <c r="DE1308" s="818"/>
    </row>
    <row r="1309" spans="1:111" s="771" customFormat="1" ht="12" customHeight="1" x14ac:dyDescent="0.15">
      <c r="A1309" s="3541"/>
      <c r="B1309" s="1765"/>
      <c r="C1309" s="3596"/>
      <c r="D1309" s="3596"/>
      <c r="E1309" s="3596"/>
      <c r="F1309" s="1754"/>
      <c r="G1309" s="3491"/>
      <c r="H1309" s="3491"/>
      <c r="I1309" s="3491"/>
      <c r="J1309" s="3491"/>
      <c r="K1309" s="3491"/>
      <c r="L1309" s="1754"/>
      <c r="M1309" s="3490"/>
      <c r="N1309" s="3490"/>
      <c r="O1309" s="1739" t="s">
        <v>6286</v>
      </c>
      <c r="DE1309" s="818"/>
    </row>
    <row r="1310" spans="1:111" s="771" customFormat="1" ht="12" customHeight="1" x14ac:dyDescent="0.15">
      <c r="A1310" s="3541"/>
      <c r="B1310" s="1764"/>
      <c r="C1310" s="3559"/>
      <c r="D1310" s="3560"/>
      <c r="E1310" s="3561"/>
      <c r="F1310" s="1721"/>
      <c r="G1310" s="3562"/>
      <c r="H1310" s="3563"/>
      <c r="I1310" s="3562"/>
      <c r="J1310" s="3590"/>
      <c r="K1310" s="3563"/>
      <c r="L1310" s="1721"/>
      <c r="M1310" s="3591"/>
      <c r="N1310" s="3592"/>
      <c r="O1310" s="1739" t="s">
        <v>6287</v>
      </c>
      <c r="DE1310" s="818"/>
    </row>
    <row r="1311" spans="1:111" s="771" customFormat="1" ht="12" customHeight="1" x14ac:dyDescent="0.15">
      <c r="A1311" s="3541"/>
      <c r="B1311" s="1765"/>
      <c r="C1311" s="3593"/>
      <c r="D1311" s="3594"/>
      <c r="E1311" s="3595"/>
      <c r="F1311" s="1754"/>
      <c r="G1311" s="3487"/>
      <c r="H1311" s="3489"/>
      <c r="I1311" s="3487"/>
      <c r="J1311" s="3488"/>
      <c r="K1311" s="3489"/>
      <c r="L1311" s="1754"/>
      <c r="M1311" s="3557"/>
      <c r="N1311" s="3558"/>
      <c r="DE1311" s="818"/>
    </row>
    <row r="1312" spans="1:111" s="771" customFormat="1" ht="12" customHeight="1" x14ac:dyDescent="0.15">
      <c r="A1312" s="3541"/>
      <c r="B1312" s="1764"/>
      <c r="C1312" s="3559"/>
      <c r="D1312" s="3560"/>
      <c r="E1312" s="3561"/>
      <c r="F1312" s="1721"/>
      <c r="G1312" s="3562"/>
      <c r="H1312" s="3563"/>
      <c r="I1312" s="3562"/>
      <c r="J1312" s="3590"/>
      <c r="K1312" s="3563"/>
      <c r="L1312" s="1721"/>
      <c r="M1312" s="3591"/>
      <c r="N1312" s="3592"/>
      <c r="DE1312" s="818"/>
    </row>
    <row r="1313" spans="1:109" s="771" customFormat="1" ht="12" customHeight="1" x14ac:dyDescent="0.15">
      <c r="A1313" s="3541"/>
      <c r="B1313" s="1765"/>
      <c r="C1313" s="3593"/>
      <c r="D1313" s="3594"/>
      <c r="E1313" s="3595"/>
      <c r="F1313" s="1754"/>
      <c r="G1313" s="3487"/>
      <c r="H1313" s="3489"/>
      <c r="I1313" s="3487"/>
      <c r="J1313" s="3488"/>
      <c r="K1313" s="3489"/>
      <c r="L1313" s="1754"/>
      <c r="M1313" s="3557"/>
      <c r="N1313" s="3558"/>
      <c r="DE1313" s="818"/>
    </row>
    <row r="1314" spans="1:109" s="771" customFormat="1" ht="12" customHeight="1" x14ac:dyDescent="0.15">
      <c r="A1314" s="3541"/>
      <c r="B1314" s="1750"/>
      <c r="C1314" s="3555"/>
      <c r="D1314" s="3555"/>
      <c r="E1314" s="3556"/>
      <c r="F1314" s="1720"/>
      <c r="G1314" s="3431"/>
      <c r="H1314" s="3537"/>
      <c r="I1314" s="3431"/>
      <c r="J1314" s="3429"/>
      <c r="K1314" s="3537"/>
      <c r="L1314" s="1720"/>
      <c r="M1314" s="3427"/>
      <c r="N1314" s="3428"/>
      <c r="DE1314" s="818"/>
    </row>
    <row r="1315" spans="1:109" s="771" customFormat="1" ht="12" customHeight="1" x14ac:dyDescent="0.15">
      <c r="A1315" s="3577"/>
      <c r="B1315" s="3578"/>
      <c r="C1315" s="3578"/>
      <c r="D1315" s="3578"/>
      <c r="E1315" s="3578"/>
      <c r="F1315" s="3578"/>
      <c r="G1315" s="3578"/>
      <c r="H1315" s="3578"/>
      <c r="I1315" s="3578"/>
      <c r="J1315" s="3578"/>
      <c r="K1315" s="3578"/>
      <c r="L1315" s="3578"/>
      <c r="M1315" s="3578"/>
      <c r="N1315" s="3579"/>
      <c r="DE1315" s="818"/>
    </row>
    <row r="1316" spans="1:109" s="771" customFormat="1" ht="12" customHeight="1" x14ac:dyDescent="0.15">
      <c r="A1316" s="3549">
        <v>3</v>
      </c>
      <c r="B1316" s="3549" t="s">
        <v>1246</v>
      </c>
      <c r="C1316" s="3549"/>
      <c r="D1316" s="3549"/>
      <c r="E1316" s="3549"/>
      <c r="F1316" s="3549"/>
      <c r="G1316" s="3549"/>
      <c r="H1316" s="3549"/>
      <c r="I1316" s="3549"/>
      <c r="J1316" s="3549"/>
      <c r="K1316" s="3549"/>
      <c r="L1316" s="3549"/>
      <c r="M1316" s="3549" t="s">
        <v>1231</v>
      </c>
      <c r="N1316" s="3564"/>
      <c r="DE1316" s="818"/>
    </row>
    <row r="1317" spans="1:109" s="771" customFormat="1" ht="12" customHeight="1" x14ac:dyDescent="0.15">
      <c r="A1317" s="3549"/>
      <c r="B1317" s="3393" t="s">
        <v>1245</v>
      </c>
      <c r="C1317" s="3394"/>
      <c r="D1317" s="3394"/>
      <c r="E1317" s="3394"/>
      <c r="F1317" s="3417"/>
      <c r="G1317" s="3549" t="s">
        <v>1244</v>
      </c>
      <c r="H1317" s="3549"/>
      <c r="I1317" s="3549" t="s">
        <v>579</v>
      </c>
      <c r="J1317" s="3549"/>
      <c r="K1317" s="3549"/>
      <c r="L1317" s="1760" t="s">
        <v>578</v>
      </c>
      <c r="M1317" s="3549"/>
      <c r="N1317" s="3564"/>
      <c r="DE1317" s="818"/>
    </row>
    <row r="1318" spans="1:109" s="771" customFormat="1" ht="12" customHeight="1" x14ac:dyDescent="0.15">
      <c r="A1318" s="3549"/>
      <c r="B1318" s="3462"/>
      <c r="C1318" s="3533"/>
      <c r="D1318" s="3533"/>
      <c r="E1318" s="3533"/>
      <c r="F1318" s="3550"/>
      <c r="G1318" s="3551"/>
      <c r="H1318" s="3551"/>
      <c r="I1318" s="3551"/>
      <c r="J1318" s="3551"/>
      <c r="K1318" s="3551"/>
      <c r="L1318" s="1761"/>
      <c r="M1318" s="3552"/>
      <c r="N1318" s="3552"/>
      <c r="DE1318" s="818"/>
    </row>
    <row r="1319" spans="1:109" s="771" customFormat="1" ht="12" customHeight="1" x14ac:dyDescent="0.15">
      <c r="A1319" s="1762"/>
      <c r="B1319" s="1762"/>
      <c r="C1319" s="3574"/>
      <c r="D1319" s="3574"/>
      <c r="E1319" s="3574"/>
      <c r="F1319" s="1762"/>
      <c r="G1319" s="3574"/>
      <c r="H1319" s="3574"/>
      <c r="I1319" s="3574"/>
      <c r="J1319" s="3574"/>
      <c r="K1319" s="3574"/>
      <c r="L1319" s="1762"/>
      <c r="M1319" s="3575"/>
      <c r="N1319" s="3576"/>
      <c r="DE1319" s="818"/>
    </row>
    <row r="1320" spans="1:109" s="771" customFormat="1" ht="12" customHeight="1" x14ac:dyDescent="0.15">
      <c r="A1320" s="1752"/>
      <c r="B1320" s="3445"/>
      <c r="C1320" s="3445"/>
      <c r="D1320" s="3445"/>
      <c r="E1320" s="3445"/>
      <c r="F1320" s="3445"/>
      <c r="G1320" s="3445"/>
      <c r="H1320" s="3445"/>
      <c r="I1320" s="1752"/>
      <c r="J1320" s="1752"/>
      <c r="K1320" s="1752"/>
      <c r="L1320" s="1752"/>
      <c r="M1320" s="1752"/>
      <c r="N1320" s="793"/>
      <c r="DE1320" s="818"/>
    </row>
    <row r="1321" spans="1:109" s="771" customFormat="1" ht="21" customHeight="1" x14ac:dyDescent="0.15">
      <c r="A1321" s="3421">
        <v>4</v>
      </c>
      <c r="B1321" s="3565" t="s">
        <v>1227</v>
      </c>
      <c r="C1321" s="3566"/>
      <c r="D1321" s="3567"/>
      <c r="E1321" s="3443" t="s">
        <v>1226</v>
      </c>
      <c r="F1321" s="3444"/>
      <c r="G1321" s="3445"/>
      <c r="H1321" s="3445"/>
      <c r="I1321" s="802"/>
      <c r="J1321" s="1748">
        <v>5</v>
      </c>
      <c r="K1321" s="3585" t="s">
        <v>1243</v>
      </c>
      <c r="L1321" s="3569"/>
      <c r="M1321" s="3569"/>
      <c r="N1321" s="3570"/>
      <c r="DE1321" s="818"/>
    </row>
    <row r="1322" spans="1:109" s="771" customFormat="1" ht="12" customHeight="1" x14ac:dyDescent="0.15">
      <c r="A1322" s="3422"/>
      <c r="B1322" s="3386"/>
      <c r="C1322" s="3416"/>
      <c r="D1322" s="3387"/>
      <c r="E1322" s="3386"/>
      <c r="F1322" s="3387"/>
      <c r="G1322" s="3445"/>
      <c r="H1322" s="3445"/>
      <c r="I1322" s="793"/>
      <c r="J1322" s="3586"/>
      <c r="K1322" s="3571"/>
      <c r="L1322" s="3572"/>
      <c r="M1322" s="3572"/>
      <c r="N1322" s="3573"/>
      <c r="DE1322" s="818"/>
    </row>
    <row r="1323" spans="1:109" s="771" customFormat="1" ht="12" customHeight="1" x14ac:dyDescent="0.15">
      <c r="A1323" s="1752"/>
      <c r="B1323" s="1751"/>
      <c r="C1323" s="1751"/>
      <c r="D1323" s="1751"/>
      <c r="E1323" s="1751"/>
      <c r="F1323" s="1751"/>
      <c r="G1323" s="3445"/>
      <c r="H1323" s="3445"/>
      <c r="I1323" s="1752"/>
      <c r="J1323" s="3587"/>
      <c r="K1323" s="3455"/>
      <c r="L1323" s="3456"/>
      <c r="M1323" s="3456"/>
      <c r="N1323" s="3457"/>
      <c r="O1323" s="225"/>
      <c r="P1323" s="225"/>
      <c r="DE1323" s="818"/>
    </row>
    <row r="1324" spans="1:109" s="771" customFormat="1" ht="12" customHeight="1" x14ac:dyDescent="0.15">
      <c r="A1324" s="1752"/>
      <c r="B1324" s="788"/>
      <c r="C1324" s="788"/>
      <c r="D1324" s="788"/>
      <c r="E1324" s="788"/>
      <c r="F1324" s="788"/>
      <c r="G1324" s="788"/>
      <c r="H1324" s="788"/>
      <c r="I1324" s="1752"/>
      <c r="J1324" s="3587"/>
      <c r="K1324" s="3455"/>
      <c r="L1324" s="3456"/>
      <c r="M1324" s="3456"/>
      <c r="N1324" s="3457"/>
      <c r="DE1324" s="818"/>
    </row>
    <row r="1325" spans="1:109" s="771" customFormat="1" ht="12" customHeight="1" x14ac:dyDescent="0.15">
      <c r="A1325" s="1752"/>
      <c r="B1325" s="3465" t="s">
        <v>1242</v>
      </c>
      <c r="C1325" s="3465"/>
      <c r="D1325" s="3465"/>
      <c r="E1325" s="3465"/>
      <c r="F1325" s="3465"/>
      <c r="G1325" s="3465"/>
      <c r="H1325" s="3465"/>
      <c r="I1325" s="1770"/>
      <c r="J1325" s="3587"/>
      <c r="K1325" s="3455"/>
      <c r="L1325" s="3456"/>
      <c r="M1325" s="3456"/>
      <c r="N1325" s="3457"/>
      <c r="DE1325" s="818"/>
    </row>
    <row r="1326" spans="1:109" s="771" customFormat="1" ht="12" customHeight="1" x14ac:dyDescent="0.15">
      <c r="A1326" s="1752"/>
      <c r="B1326" s="3465" t="s">
        <v>1241</v>
      </c>
      <c r="C1326" s="3465"/>
      <c r="D1326" s="3465"/>
      <c r="E1326" s="3465"/>
      <c r="F1326" s="3465"/>
      <c r="G1326" s="3465"/>
      <c r="H1326" s="3465"/>
      <c r="I1326" s="803"/>
      <c r="J1326" s="3587"/>
      <c r="K1326" s="3455"/>
      <c r="L1326" s="3456"/>
      <c r="M1326" s="3456"/>
      <c r="N1326" s="3457"/>
      <c r="DE1326" s="818"/>
    </row>
    <row r="1327" spans="1:109" s="771" customFormat="1" ht="12" customHeight="1" x14ac:dyDescent="0.15">
      <c r="A1327" s="790" t="s">
        <v>1223</v>
      </c>
      <c r="B1327" s="3466" t="s">
        <v>1240</v>
      </c>
      <c r="C1327" s="3466"/>
      <c r="D1327" s="3466"/>
      <c r="E1327" s="3466"/>
      <c r="F1327" s="3466"/>
      <c r="G1327" s="3466"/>
      <c r="H1327" s="3466"/>
      <c r="I1327" s="1770"/>
      <c r="J1327" s="3587"/>
      <c r="K1327" s="3455"/>
      <c r="L1327" s="3456"/>
      <c r="M1327" s="3456"/>
      <c r="N1327" s="3457"/>
      <c r="DE1327" s="818"/>
    </row>
    <row r="1328" spans="1:109" s="771" customFormat="1" ht="12" customHeight="1" x14ac:dyDescent="0.15">
      <c r="A1328" s="790"/>
      <c r="B1328" s="3467"/>
      <c r="C1328" s="3467"/>
      <c r="D1328" s="3467"/>
      <c r="E1328" s="3467"/>
      <c r="F1328" s="3467"/>
      <c r="G1328" s="3467"/>
      <c r="H1328" s="3467"/>
      <c r="I1328" s="1770"/>
      <c r="J1328" s="3587"/>
      <c r="K1328" s="3455"/>
      <c r="L1328" s="3456"/>
      <c r="M1328" s="3456"/>
      <c r="N1328" s="3457"/>
      <c r="DE1328" s="818"/>
    </row>
    <row r="1329" spans="1:111" s="771" customFormat="1" ht="12" customHeight="1" x14ac:dyDescent="0.15">
      <c r="A1329" s="790"/>
      <c r="B1329" s="3467"/>
      <c r="C1329" s="3467"/>
      <c r="D1329" s="3467"/>
      <c r="E1329" s="3467"/>
      <c r="F1329" s="3467"/>
      <c r="G1329" s="3467"/>
      <c r="H1329" s="3467"/>
      <c r="I1329" s="1770"/>
      <c r="J1329" s="3587"/>
      <c r="K1329" s="3455"/>
      <c r="L1329" s="3456"/>
      <c r="M1329" s="3456"/>
      <c r="N1329" s="3457"/>
      <c r="DE1329" s="818"/>
    </row>
    <row r="1330" spans="1:111" s="771" customFormat="1" ht="12" customHeight="1" x14ac:dyDescent="0.15">
      <c r="A1330" s="790"/>
      <c r="B1330" s="3465"/>
      <c r="C1330" s="3465"/>
      <c r="D1330" s="3465"/>
      <c r="E1330" s="3465"/>
      <c r="F1330" s="3465"/>
      <c r="G1330" s="3465"/>
      <c r="H1330" s="3465"/>
      <c r="I1330" s="1770"/>
      <c r="J1330" s="3587"/>
      <c r="K1330" s="3455"/>
      <c r="L1330" s="3456"/>
      <c r="M1330" s="3456"/>
      <c r="N1330" s="3457"/>
      <c r="DE1330" s="818"/>
    </row>
    <row r="1331" spans="1:111" s="771" customFormat="1" ht="12" customHeight="1" x14ac:dyDescent="0.15">
      <c r="A1331" s="790"/>
      <c r="B1331" s="3465" t="s">
        <v>652</v>
      </c>
      <c r="C1331" s="3465"/>
      <c r="D1331" s="3465"/>
      <c r="E1331" s="3465"/>
      <c r="F1331" s="3465"/>
      <c r="G1331" s="3465"/>
      <c r="H1331" s="3465"/>
      <c r="I1331" s="1770"/>
      <c r="J1331" s="3587"/>
      <c r="K1331" s="3455"/>
      <c r="L1331" s="3456"/>
      <c r="M1331" s="3456"/>
      <c r="N1331" s="3457"/>
      <c r="Q1331" s="224"/>
      <c r="R1331" s="224"/>
      <c r="S1331" s="224"/>
      <c r="T1331" s="224"/>
      <c r="U1331" s="224"/>
      <c r="V1331" s="224"/>
      <c r="W1331" s="224"/>
      <c r="X1331" s="224"/>
      <c r="Y1331" s="224"/>
      <c r="Z1331" s="224"/>
      <c r="AA1331" s="224"/>
      <c r="DE1331" s="818"/>
    </row>
    <row r="1332" spans="1:111" s="771" customFormat="1" ht="12" customHeight="1" x14ac:dyDescent="0.15">
      <c r="A1332" s="790"/>
      <c r="B1332" s="3465"/>
      <c r="C1332" s="3465"/>
      <c r="D1332" s="3465"/>
      <c r="E1332" s="3465"/>
      <c r="F1332" s="3465"/>
      <c r="G1332" s="3465"/>
      <c r="H1332" s="3465"/>
      <c r="I1332" s="1770"/>
      <c r="J1332" s="3588"/>
      <c r="K1332" s="3458"/>
      <c r="L1332" s="3459"/>
      <c r="M1332" s="3459"/>
      <c r="N1332" s="3460"/>
      <c r="DE1332" s="818"/>
    </row>
    <row r="1333" spans="1:111" s="772" customFormat="1" ht="13.5" x14ac:dyDescent="0.15">
      <c r="A1333" s="1677" t="s">
        <v>1250</v>
      </c>
      <c r="B1333" s="1775"/>
      <c r="C1333" s="1775"/>
      <c r="D1333" s="1775"/>
      <c r="E1333" s="1775"/>
      <c r="F1333" s="1775"/>
      <c r="G1333" s="1775"/>
      <c r="H1333" s="1775"/>
      <c r="I1333" s="1775"/>
      <c r="J1333" s="1775"/>
      <c r="K1333" s="1775"/>
      <c r="L1333" s="1775"/>
      <c r="M1333" s="1775"/>
      <c r="N1333" s="1775"/>
      <c r="DE1333" s="830"/>
    </row>
    <row r="1334" spans="1:111" s="771" customFormat="1" ht="12" customHeight="1" x14ac:dyDescent="0.15">
      <c r="A1334" s="3545" t="s">
        <v>576</v>
      </c>
      <c r="B1334" s="3546"/>
      <c r="C1334" s="3389"/>
      <c r="D1334" s="3390"/>
      <c r="E1334" s="3545" t="s">
        <v>575</v>
      </c>
      <c r="F1334" s="3546"/>
      <c r="G1334" s="3386"/>
      <c r="H1334" s="3416"/>
      <c r="I1334" s="3547"/>
      <c r="J1334" s="3548"/>
      <c r="K1334" s="1758" t="s">
        <v>1214</v>
      </c>
      <c r="L1334" s="3386"/>
      <c r="M1334" s="3416"/>
      <c r="N1334" s="3387"/>
      <c r="DE1334" s="818"/>
    </row>
    <row r="1335" spans="1:111" s="771" customFormat="1" ht="12" customHeight="1" x14ac:dyDescent="0.15">
      <c r="A1335" s="3538">
        <v>1</v>
      </c>
      <c r="B1335" s="3540" t="s">
        <v>1249</v>
      </c>
      <c r="C1335" s="3540"/>
      <c r="D1335" s="3540"/>
      <c r="E1335" s="3540"/>
      <c r="F1335" s="3540"/>
      <c r="G1335" s="3538" t="s">
        <v>1248</v>
      </c>
      <c r="H1335" s="3538"/>
      <c r="I1335" s="3541" t="s">
        <v>1247</v>
      </c>
      <c r="J1335" s="3541"/>
      <c r="K1335" s="3541"/>
      <c r="L1335" s="3541"/>
      <c r="M1335" s="3541"/>
      <c r="N1335" s="3541"/>
      <c r="DE1335" s="818"/>
    </row>
    <row r="1336" spans="1:111" s="771" customFormat="1" ht="12" customHeight="1" x14ac:dyDescent="0.15">
      <c r="A1336" s="3539"/>
      <c r="B1336" s="3542"/>
      <c r="C1336" s="3542"/>
      <c r="D1336" s="3542"/>
      <c r="E1336" s="3542"/>
      <c r="F1336" s="3542"/>
      <c r="G1336" s="3542"/>
      <c r="H1336" s="3542"/>
      <c r="I1336" s="3543"/>
      <c r="J1336" s="3544"/>
      <c r="K1336" s="3544"/>
      <c r="L1336" s="3544"/>
      <c r="M1336" s="3544"/>
      <c r="N1336" s="1108" t="s">
        <v>1763</v>
      </c>
      <c r="O1336" s="758"/>
      <c r="P1336" s="770"/>
      <c r="DE1336" s="818"/>
    </row>
    <row r="1337" spans="1:111" s="771" customFormat="1" ht="12" customHeight="1" x14ac:dyDescent="0.15">
      <c r="A1337" s="3582"/>
      <c r="B1337" s="3583"/>
      <c r="C1337" s="3583"/>
      <c r="D1337" s="3583"/>
      <c r="E1337" s="3583"/>
      <c r="F1337" s="3583"/>
      <c r="G1337" s="3583"/>
      <c r="H1337" s="3583"/>
      <c r="I1337" s="3583"/>
      <c r="J1337" s="3583"/>
      <c r="K1337" s="3583"/>
      <c r="L1337" s="3583"/>
      <c r="M1337" s="3583"/>
      <c r="N1337" s="3584"/>
      <c r="DE1337" s="818"/>
    </row>
    <row r="1338" spans="1:111" s="771" customFormat="1" ht="12" customHeight="1" x14ac:dyDescent="0.15">
      <c r="A1338" s="3541">
        <v>2</v>
      </c>
      <c r="B1338" s="3546" t="s">
        <v>1235</v>
      </c>
      <c r="C1338" s="3541"/>
      <c r="D1338" s="3541"/>
      <c r="E1338" s="3541"/>
      <c r="F1338" s="3541"/>
      <c r="G1338" s="3541"/>
      <c r="H1338" s="3541"/>
      <c r="I1338" s="3541"/>
      <c r="J1338" s="3541"/>
      <c r="K1338" s="3541"/>
      <c r="L1338" s="3541"/>
      <c r="M1338" s="3541" t="s">
        <v>1231</v>
      </c>
      <c r="N1338" s="3553"/>
      <c r="DE1338" s="818"/>
    </row>
    <row r="1339" spans="1:111" s="771" customFormat="1" ht="12" customHeight="1" x14ac:dyDescent="0.15">
      <c r="A1339" s="3541"/>
      <c r="B1339" s="1759" t="s">
        <v>54</v>
      </c>
      <c r="C1339" s="3541" t="s">
        <v>1234</v>
      </c>
      <c r="D1339" s="3541"/>
      <c r="E1339" s="3541"/>
      <c r="F1339" s="1758" t="s">
        <v>1233</v>
      </c>
      <c r="G1339" s="3541" t="s">
        <v>1244</v>
      </c>
      <c r="H1339" s="3541"/>
      <c r="I1339" s="3541" t="s">
        <v>579</v>
      </c>
      <c r="J1339" s="3541"/>
      <c r="K1339" s="3541"/>
      <c r="L1339" s="1758" t="s">
        <v>578</v>
      </c>
      <c r="M1339" s="3541"/>
      <c r="N1339" s="3553"/>
      <c r="DE1339" s="818"/>
      <c r="DF1339" s="772" t="str">
        <f>IF(COUNTA(B1340:N1349)&gt;0,DG1339,"")</f>
        <v/>
      </c>
      <c r="DG1339" s="771">
        <v>39</v>
      </c>
    </row>
    <row r="1340" spans="1:111" s="771" customFormat="1" ht="12" customHeight="1" x14ac:dyDescent="0.15">
      <c r="A1340" s="3541"/>
      <c r="B1340" s="1774"/>
      <c r="C1340" s="3554"/>
      <c r="D1340" s="3554"/>
      <c r="E1340" s="3554"/>
      <c r="F1340" s="1757"/>
      <c r="G1340" s="3506"/>
      <c r="H1340" s="3506"/>
      <c r="I1340" s="3506"/>
      <c r="J1340" s="3506"/>
      <c r="K1340" s="3506"/>
      <c r="L1340" s="1756"/>
      <c r="M1340" s="3505"/>
      <c r="N1340" s="3505"/>
      <c r="O1340" s="1740" t="s">
        <v>6302</v>
      </c>
      <c r="DE1340" s="818"/>
    </row>
    <row r="1341" spans="1:111" s="771" customFormat="1" ht="12" customHeight="1" x14ac:dyDescent="0.15">
      <c r="A1341" s="3541"/>
      <c r="B1341" s="1713"/>
      <c r="C1341" s="3589"/>
      <c r="D1341" s="3589"/>
      <c r="E1341" s="3589"/>
      <c r="F1341" s="1767"/>
      <c r="G1341" s="3580"/>
      <c r="H1341" s="3580"/>
      <c r="I1341" s="3580"/>
      <c r="J1341" s="3580"/>
      <c r="K1341" s="3580"/>
      <c r="L1341" s="1767"/>
      <c r="M1341" s="3581"/>
      <c r="N1341" s="3581"/>
      <c r="O1341" s="1740" t="s">
        <v>6301</v>
      </c>
      <c r="DE1341" s="818"/>
    </row>
    <row r="1342" spans="1:111" s="771" customFormat="1" ht="12" customHeight="1" x14ac:dyDescent="0.15">
      <c r="A1342" s="3541"/>
      <c r="B1342" s="1765"/>
      <c r="C1342" s="3596"/>
      <c r="D1342" s="3596"/>
      <c r="E1342" s="3596"/>
      <c r="F1342" s="1754"/>
      <c r="G1342" s="3491"/>
      <c r="H1342" s="3491"/>
      <c r="I1342" s="3491"/>
      <c r="J1342" s="3491"/>
      <c r="K1342" s="3491"/>
      <c r="L1342" s="1754"/>
      <c r="M1342" s="3490"/>
      <c r="N1342" s="3490"/>
      <c r="O1342" s="1739"/>
      <c r="DE1342" s="818"/>
    </row>
    <row r="1343" spans="1:111" s="771" customFormat="1" ht="12" customHeight="1" x14ac:dyDescent="0.15">
      <c r="A1343" s="3541"/>
      <c r="B1343" s="1765"/>
      <c r="C1343" s="3596"/>
      <c r="D1343" s="3596"/>
      <c r="E1343" s="3596"/>
      <c r="F1343" s="1754"/>
      <c r="G1343" s="3491"/>
      <c r="H1343" s="3491"/>
      <c r="I1343" s="3491"/>
      <c r="J1343" s="3491"/>
      <c r="K1343" s="3491"/>
      <c r="L1343" s="1754"/>
      <c r="M1343" s="3490"/>
      <c r="N1343" s="3490"/>
      <c r="O1343" s="1739" t="s">
        <v>6285</v>
      </c>
      <c r="DE1343" s="818"/>
    </row>
    <row r="1344" spans="1:111" s="771" customFormat="1" ht="12" customHeight="1" x14ac:dyDescent="0.15">
      <c r="A1344" s="3541"/>
      <c r="B1344" s="1765"/>
      <c r="C1344" s="3596"/>
      <c r="D1344" s="3596"/>
      <c r="E1344" s="3596"/>
      <c r="F1344" s="1754"/>
      <c r="G1344" s="3491"/>
      <c r="H1344" s="3491"/>
      <c r="I1344" s="3491"/>
      <c r="J1344" s="3491"/>
      <c r="K1344" s="3491"/>
      <c r="L1344" s="1754"/>
      <c r="M1344" s="3490"/>
      <c r="N1344" s="3490"/>
      <c r="O1344" s="1739" t="s">
        <v>6286</v>
      </c>
      <c r="DE1344" s="818"/>
    </row>
    <row r="1345" spans="1:109" s="771" customFormat="1" ht="12" customHeight="1" x14ac:dyDescent="0.15">
      <c r="A1345" s="3541"/>
      <c r="B1345" s="1764"/>
      <c r="C1345" s="3559"/>
      <c r="D1345" s="3560"/>
      <c r="E1345" s="3561"/>
      <c r="F1345" s="1721"/>
      <c r="G1345" s="3562"/>
      <c r="H1345" s="3563"/>
      <c r="I1345" s="3562"/>
      <c r="J1345" s="3590"/>
      <c r="K1345" s="3563"/>
      <c r="L1345" s="1721"/>
      <c r="M1345" s="3591"/>
      <c r="N1345" s="3592"/>
      <c r="O1345" s="1739" t="s">
        <v>6287</v>
      </c>
      <c r="DE1345" s="818"/>
    </row>
    <row r="1346" spans="1:109" s="771" customFormat="1" ht="12" customHeight="1" x14ac:dyDescent="0.15">
      <c r="A1346" s="3541"/>
      <c r="B1346" s="1765"/>
      <c r="C1346" s="3593"/>
      <c r="D1346" s="3594"/>
      <c r="E1346" s="3595"/>
      <c r="F1346" s="1754"/>
      <c r="G1346" s="3487"/>
      <c r="H1346" s="3489"/>
      <c r="I1346" s="3487"/>
      <c r="J1346" s="3488"/>
      <c r="K1346" s="3489"/>
      <c r="L1346" s="1754"/>
      <c r="M1346" s="3557"/>
      <c r="N1346" s="3558"/>
      <c r="DE1346" s="818"/>
    </row>
    <row r="1347" spans="1:109" s="771" customFormat="1" ht="12" customHeight="1" x14ac:dyDescent="0.15">
      <c r="A1347" s="3541"/>
      <c r="B1347" s="1764"/>
      <c r="C1347" s="3559"/>
      <c r="D1347" s="3560"/>
      <c r="E1347" s="3561"/>
      <c r="F1347" s="1721"/>
      <c r="G1347" s="3562"/>
      <c r="H1347" s="3563"/>
      <c r="I1347" s="3562"/>
      <c r="J1347" s="3590"/>
      <c r="K1347" s="3563"/>
      <c r="L1347" s="1721"/>
      <c r="M1347" s="3591"/>
      <c r="N1347" s="3592"/>
      <c r="DE1347" s="818"/>
    </row>
    <row r="1348" spans="1:109" s="771" customFormat="1" ht="12" customHeight="1" x14ac:dyDescent="0.15">
      <c r="A1348" s="3541"/>
      <c r="B1348" s="1765"/>
      <c r="C1348" s="3593"/>
      <c r="D1348" s="3594"/>
      <c r="E1348" s="3595"/>
      <c r="F1348" s="1754"/>
      <c r="G1348" s="3487"/>
      <c r="H1348" s="3489"/>
      <c r="I1348" s="3487"/>
      <c r="J1348" s="3488"/>
      <c r="K1348" s="3489"/>
      <c r="L1348" s="1754"/>
      <c r="M1348" s="3557"/>
      <c r="N1348" s="3558"/>
      <c r="DE1348" s="818"/>
    </row>
    <row r="1349" spans="1:109" s="771" customFormat="1" ht="12" customHeight="1" x14ac:dyDescent="0.15">
      <c r="A1349" s="3541"/>
      <c r="B1349" s="1750"/>
      <c r="C1349" s="3555"/>
      <c r="D1349" s="3555"/>
      <c r="E1349" s="3556"/>
      <c r="F1349" s="1720"/>
      <c r="G1349" s="3431"/>
      <c r="H1349" s="3537"/>
      <c r="I1349" s="3431"/>
      <c r="J1349" s="3429"/>
      <c r="K1349" s="3537"/>
      <c r="L1349" s="1720"/>
      <c r="M1349" s="3427"/>
      <c r="N1349" s="3428"/>
      <c r="DE1349" s="818"/>
    </row>
    <row r="1350" spans="1:109" s="771" customFormat="1" ht="12" customHeight="1" x14ac:dyDescent="0.15">
      <c r="A1350" s="3577"/>
      <c r="B1350" s="3578"/>
      <c r="C1350" s="3578"/>
      <c r="D1350" s="3578"/>
      <c r="E1350" s="3578"/>
      <c r="F1350" s="3578"/>
      <c r="G1350" s="3578"/>
      <c r="H1350" s="3578"/>
      <c r="I1350" s="3578"/>
      <c r="J1350" s="3578"/>
      <c r="K1350" s="3578"/>
      <c r="L1350" s="3578"/>
      <c r="M1350" s="3578"/>
      <c r="N1350" s="3579"/>
      <c r="DE1350" s="818"/>
    </row>
    <row r="1351" spans="1:109" s="771" customFormat="1" ht="12" customHeight="1" x14ac:dyDescent="0.15">
      <c r="A1351" s="3549">
        <v>3</v>
      </c>
      <c r="B1351" s="3549" t="s">
        <v>1246</v>
      </c>
      <c r="C1351" s="3549"/>
      <c r="D1351" s="3549"/>
      <c r="E1351" s="3549"/>
      <c r="F1351" s="3549"/>
      <c r="G1351" s="3549"/>
      <c r="H1351" s="3549"/>
      <c r="I1351" s="3549"/>
      <c r="J1351" s="3549"/>
      <c r="K1351" s="3549"/>
      <c r="L1351" s="3549"/>
      <c r="M1351" s="3549" t="s">
        <v>1231</v>
      </c>
      <c r="N1351" s="3564"/>
      <c r="DE1351" s="818"/>
    </row>
    <row r="1352" spans="1:109" s="771" customFormat="1" ht="12" customHeight="1" x14ac:dyDescent="0.15">
      <c r="A1352" s="3549"/>
      <c r="B1352" s="3393" t="s">
        <v>1245</v>
      </c>
      <c r="C1352" s="3394"/>
      <c r="D1352" s="3394"/>
      <c r="E1352" s="3394"/>
      <c r="F1352" s="3417"/>
      <c r="G1352" s="3549" t="s">
        <v>1244</v>
      </c>
      <c r="H1352" s="3549"/>
      <c r="I1352" s="3549" t="s">
        <v>579</v>
      </c>
      <c r="J1352" s="3549"/>
      <c r="K1352" s="3549"/>
      <c r="L1352" s="1760" t="s">
        <v>578</v>
      </c>
      <c r="M1352" s="3549"/>
      <c r="N1352" s="3564"/>
      <c r="DE1352" s="818"/>
    </row>
    <row r="1353" spans="1:109" s="771" customFormat="1" ht="12" customHeight="1" x14ac:dyDescent="0.15">
      <c r="A1353" s="3549"/>
      <c r="B1353" s="3462"/>
      <c r="C1353" s="3533"/>
      <c r="D1353" s="3533"/>
      <c r="E1353" s="3533"/>
      <c r="F1353" s="3550"/>
      <c r="G1353" s="3551"/>
      <c r="H1353" s="3551"/>
      <c r="I1353" s="3551"/>
      <c r="J1353" s="3551"/>
      <c r="K1353" s="3551"/>
      <c r="L1353" s="1761"/>
      <c r="M1353" s="3552"/>
      <c r="N1353" s="3552"/>
      <c r="DE1353" s="818"/>
    </row>
    <row r="1354" spans="1:109" s="771" customFormat="1" ht="12" customHeight="1" x14ac:dyDescent="0.15">
      <c r="A1354" s="1762"/>
      <c r="B1354" s="1762"/>
      <c r="C1354" s="3574"/>
      <c r="D1354" s="3574"/>
      <c r="E1354" s="3574"/>
      <c r="F1354" s="1762"/>
      <c r="G1354" s="3574"/>
      <c r="H1354" s="3574"/>
      <c r="I1354" s="3574"/>
      <c r="J1354" s="3574"/>
      <c r="K1354" s="3574"/>
      <c r="L1354" s="1762"/>
      <c r="M1354" s="3575"/>
      <c r="N1354" s="3576"/>
      <c r="DE1354" s="818"/>
    </row>
    <row r="1355" spans="1:109" s="771" customFormat="1" ht="12" customHeight="1" x14ac:dyDescent="0.15">
      <c r="A1355" s="1752"/>
      <c r="B1355" s="3445"/>
      <c r="C1355" s="3445"/>
      <c r="D1355" s="3445"/>
      <c r="E1355" s="3445"/>
      <c r="F1355" s="3445"/>
      <c r="G1355" s="3445"/>
      <c r="H1355" s="3445"/>
      <c r="I1355" s="1752"/>
      <c r="J1355" s="1752"/>
      <c r="K1355" s="1752"/>
      <c r="L1355" s="1752"/>
      <c r="M1355" s="1752"/>
      <c r="N1355" s="793"/>
      <c r="DE1355" s="818"/>
    </row>
    <row r="1356" spans="1:109" s="771" customFormat="1" ht="21" customHeight="1" x14ac:dyDescent="0.15">
      <c r="A1356" s="3421">
        <v>4</v>
      </c>
      <c r="B1356" s="3565" t="s">
        <v>1227</v>
      </c>
      <c r="C1356" s="3566"/>
      <c r="D1356" s="3567"/>
      <c r="E1356" s="3443" t="s">
        <v>1226</v>
      </c>
      <c r="F1356" s="3444"/>
      <c r="G1356" s="3445"/>
      <c r="H1356" s="3445"/>
      <c r="I1356" s="802"/>
      <c r="J1356" s="1748">
        <v>5</v>
      </c>
      <c r="K1356" s="3585" t="s">
        <v>1243</v>
      </c>
      <c r="L1356" s="3569"/>
      <c r="M1356" s="3569"/>
      <c r="N1356" s="3570"/>
      <c r="DE1356" s="818"/>
    </row>
    <row r="1357" spans="1:109" s="771" customFormat="1" ht="12" customHeight="1" x14ac:dyDescent="0.15">
      <c r="A1357" s="3422"/>
      <c r="B1357" s="3386"/>
      <c r="C1357" s="3416"/>
      <c r="D1357" s="3387"/>
      <c r="E1357" s="3386"/>
      <c r="F1357" s="3387"/>
      <c r="G1357" s="3445"/>
      <c r="H1357" s="3445"/>
      <c r="I1357" s="793"/>
      <c r="J1357" s="3586"/>
      <c r="K1357" s="3571"/>
      <c r="L1357" s="3572"/>
      <c r="M1357" s="3572"/>
      <c r="N1357" s="3573"/>
      <c r="DE1357" s="818"/>
    </row>
    <row r="1358" spans="1:109" s="771" customFormat="1" ht="12" customHeight="1" x14ac:dyDescent="0.15">
      <c r="A1358" s="1752"/>
      <c r="B1358" s="1751"/>
      <c r="C1358" s="1751"/>
      <c r="D1358" s="1751"/>
      <c r="E1358" s="1751"/>
      <c r="F1358" s="1751"/>
      <c r="G1358" s="3445"/>
      <c r="H1358" s="3445"/>
      <c r="I1358" s="1752"/>
      <c r="J1358" s="3587"/>
      <c r="K1358" s="3455"/>
      <c r="L1358" s="3456"/>
      <c r="M1358" s="3456"/>
      <c r="N1358" s="3457"/>
      <c r="O1358" s="225"/>
      <c r="P1358" s="225"/>
      <c r="DE1358" s="818"/>
    </row>
    <row r="1359" spans="1:109" s="771" customFormat="1" ht="12" customHeight="1" x14ac:dyDescent="0.15">
      <c r="A1359" s="1752"/>
      <c r="B1359" s="788"/>
      <c r="C1359" s="788"/>
      <c r="D1359" s="788"/>
      <c r="E1359" s="788"/>
      <c r="F1359" s="788"/>
      <c r="G1359" s="788"/>
      <c r="H1359" s="788"/>
      <c r="I1359" s="1752"/>
      <c r="J1359" s="3587"/>
      <c r="K1359" s="3455"/>
      <c r="L1359" s="3456"/>
      <c r="M1359" s="3456"/>
      <c r="N1359" s="3457"/>
      <c r="DE1359" s="818"/>
    </row>
    <row r="1360" spans="1:109" s="771" customFormat="1" ht="12" customHeight="1" x14ac:dyDescent="0.15">
      <c r="A1360" s="1752"/>
      <c r="B1360" s="3465" t="s">
        <v>1242</v>
      </c>
      <c r="C1360" s="3465"/>
      <c r="D1360" s="3465"/>
      <c r="E1360" s="3465"/>
      <c r="F1360" s="3465"/>
      <c r="G1360" s="3465"/>
      <c r="H1360" s="3465"/>
      <c r="I1360" s="1770"/>
      <c r="J1360" s="3587"/>
      <c r="K1360" s="3455"/>
      <c r="L1360" s="3456"/>
      <c r="M1360" s="3456"/>
      <c r="N1360" s="3457"/>
      <c r="DE1360" s="818"/>
    </row>
    <row r="1361" spans="1:111" s="771" customFormat="1" ht="12" customHeight="1" x14ac:dyDescent="0.15">
      <c r="A1361" s="1752"/>
      <c r="B1361" s="3465" t="s">
        <v>1241</v>
      </c>
      <c r="C1361" s="3465"/>
      <c r="D1361" s="3465"/>
      <c r="E1361" s="3465"/>
      <c r="F1361" s="3465"/>
      <c r="G1361" s="3465"/>
      <c r="H1361" s="3465"/>
      <c r="I1361" s="803"/>
      <c r="J1361" s="3587"/>
      <c r="K1361" s="3455"/>
      <c r="L1361" s="3456"/>
      <c r="M1361" s="3456"/>
      <c r="N1361" s="3457"/>
      <c r="DE1361" s="818"/>
    </row>
    <row r="1362" spans="1:111" s="771" customFormat="1" ht="12" customHeight="1" x14ac:dyDescent="0.15">
      <c r="A1362" s="790" t="s">
        <v>1223</v>
      </c>
      <c r="B1362" s="3466" t="s">
        <v>1240</v>
      </c>
      <c r="C1362" s="3466"/>
      <c r="D1362" s="3466"/>
      <c r="E1362" s="3466"/>
      <c r="F1362" s="3466"/>
      <c r="G1362" s="3466"/>
      <c r="H1362" s="3466"/>
      <c r="I1362" s="1770"/>
      <c r="J1362" s="3587"/>
      <c r="K1362" s="3455"/>
      <c r="L1362" s="3456"/>
      <c r="M1362" s="3456"/>
      <c r="N1362" s="3457"/>
      <c r="DE1362" s="818"/>
    </row>
    <row r="1363" spans="1:111" s="771" customFormat="1" ht="12" customHeight="1" x14ac:dyDescent="0.15">
      <c r="A1363" s="790"/>
      <c r="B1363" s="3467"/>
      <c r="C1363" s="3467"/>
      <c r="D1363" s="3467"/>
      <c r="E1363" s="3467"/>
      <c r="F1363" s="3467"/>
      <c r="G1363" s="3467"/>
      <c r="H1363" s="3467"/>
      <c r="I1363" s="1770"/>
      <c r="J1363" s="3587"/>
      <c r="K1363" s="3455"/>
      <c r="L1363" s="3456"/>
      <c r="M1363" s="3456"/>
      <c r="N1363" s="3457"/>
      <c r="DE1363" s="818"/>
    </row>
    <row r="1364" spans="1:111" s="771" customFormat="1" ht="12" customHeight="1" x14ac:dyDescent="0.15">
      <c r="A1364" s="790"/>
      <c r="B1364" s="3467"/>
      <c r="C1364" s="3467"/>
      <c r="D1364" s="3467"/>
      <c r="E1364" s="3467"/>
      <c r="F1364" s="3467"/>
      <c r="G1364" s="3467"/>
      <c r="H1364" s="3467"/>
      <c r="I1364" s="1770"/>
      <c r="J1364" s="3587"/>
      <c r="K1364" s="3455"/>
      <c r="L1364" s="3456"/>
      <c r="M1364" s="3456"/>
      <c r="N1364" s="3457"/>
      <c r="DE1364" s="818"/>
    </row>
    <row r="1365" spans="1:111" s="771" customFormat="1" ht="12" customHeight="1" x14ac:dyDescent="0.15">
      <c r="A1365" s="790"/>
      <c r="B1365" s="3465"/>
      <c r="C1365" s="3465"/>
      <c r="D1365" s="3465"/>
      <c r="E1365" s="3465"/>
      <c r="F1365" s="3465"/>
      <c r="G1365" s="3465"/>
      <c r="H1365" s="3465"/>
      <c r="I1365" s="1770"/>
      <c r="J1365" s="3587"/>
      <c r="K1365" s="3455"/>
      <c r="L1365" s="3456"/>
      <c r="M1365" s="3456"/>
      <c r="N1365" s="3457"/>
      <c r="DE1365" s="818"/>
    </row>
    <row r="1366" spans="1:111" s="771" customFormat="1" ht="12" customHeight="1" x14ac:dyDescent="0.15">
      <c r="A1366" s="790"/>
      <c r="B1366" s="3465" t="s">
        <v>652</v>
      </c>
      <c r="C1366" s="3465"/>
      <c r="D1366" s="3465"/>
      <c r="E1366" s="3465"/>
      <c r="F1366" s="3465"/>
      <c r="G1366" s="3465"/>
      <c r="H1366" s="3465"/>
      <c r="I1366" s="1770"/>
      <c r="J1366" s="3587"/>
      <c r="K1366" s="3455"/>
      <c r="L1366" s="3456"/>
      <c r="M1366" s="3456"/>
      <c r="N1366" s="3457"/>
      <c r="Q1366" s="224"/>
      <c r="R1366" s="224"/>
      <c r="S1366" s="224"/>
      <c r="T1366" s="224"/>
      <c r="U1366" s="224"/>
      <c r="V1366" s="224"/>
      <c r="W1366" s="224"/>
      <c r="X1366" s="224"/>
      <c r="Y1366" s="224"/>
      <c r="Z1366" s="224"/>
      <c r="AA1366" s="224"/>
      <c r="DE1366" s="818"/>
    </row>
    <row r="1367" spans="1:111" s="771" customFormat="1" ht="12" customHeight="1" x14ac:dyDescent="0.15">
      <c r="A1367" s="790"/>
      <c r="B1367" s="3465"/>
      <c r="C1367" s="3465"/>
      <c r="D1367" s="3465"/>
      <c r="E1367" s="3465"/>
      <c r="F1367" s="3465"/>
      <c r="G1367" s="3465"/>
      <c r="H1367" s="3465"/>
      <c r="I1367" s="1770"/>
      <c r="J1367" s="3588"/>
      <c r="K1367" s="3458"/>
      <c r="L1367" s="3459"/>
      <c r="M1367" s="3459"/>
      <c r="N1367" s="3460"/>
      <c r="DE1367" s="818"/>
    </row>
    <row r="1368" spans="1:111" s="772" customFormat="1" ht="13.5" x14ac:dyDescent="0.15">
      <c r="A1368" s="1677" t="s">
        <v>1250</v>
      </c>
      <c r="B1368" s="1775"/>
      <c r="C1368" s="1775"/>
      <c r="D1368" s="1775"/>
      <c r="E1368" s="1775"/>
      <c r="F1368" s="1775"/>
      <c r="G1368" s="1775"/>
      <c r="H1368" s="1775"/>
      <c r="I1368" s="1775"/>
      <c r="J1368" s="1775"/>
      <c r="K1368" s="1775"/>
      <c r="L1368" s="1775"/>
      <c r="M1368" s="1775"/>
      <c r="N1368" s="1775"/>
      <c r="DE1368" s="830"/>
    </row>
    <row r="1369" spans="1:111" s="771" customFormat="1" ht="12" customHeight="1" x14ac:dyDescent="0.15">
      <c r="A1369" s="3545" t="s">
        <v>576</v>
      </c>
      <c r="B1369" s="3546"/>
      <c r="C1369" s="3389"/>
      <c r="D1369" s="3390"/>
      <c r="E1369" s="3545" t="s">
        <v>575</v>
      </c>
      <c r="F1369" s="3546"/>
      <c r="G1369" s="3386"/>
      <c r="H1369" s="3416"/>
      <c r="I1369" s="3547"/>
      <c r="J1369" s="3548"/>
      <c r="K1369" s="1758" t="s">
        <v>1214</v>
      </c>
      <c r="L1369" s="3386"/>
      <c r="M1369" s="3416"/>
      <c r="N1369" s="3387"/>
      <c r="DE1369" s="818"/>
    </row>
    <row r="1370" spans="1:111" s="771" customFormat="1" ht="12" customHeight="1" x14ac:dyDescent="0.15">
      <c r="A1370" s="3538">
        <v>1</v>
      </c>
      <c r="B1370" s="3540" t="s">
        <v>1249</v>
      </c>
      <c r="C1370" s="3540"/>
      <c r="D1370" s="3540"/>
      <c r="E1370" s="3540"/>
      <c r="F1370" s="3540"/>
      <c r="G1370" s="3538" t="s">
        <v>1248</v>
      </c>
      <c r="H1370" s="3538"/>
      <c r="I1370" s="3541" t="s">
        <v>1247</v>
      </c>
      <c r="J1370" s="3541"/>
      <c r="K1370" s="3541"/>
      <c r="L1370" s="3541"/>
      <c r="M1370" s="3541"/>
      <c r="N1370" s="3541"/>
      <c r="DE1370" s="818"/>
    </row>
    <row r="1371" spans="1:111" s="771" customFormat="1" ht="12" customHeight="1" x14ac:dyDescent="0.15">
      <c r="A1371" s="3539"/>
      <c r="B1371" s="3542"/>
      <c r="C1371" s="3542"/>
      <c r="D1371" s="3542"/>
      <c r="E1371" s="3542"/>
      <c r="F1371" s="3542"/>
      <c r="G1371" s="3542"/>
      <c r="H1371" s="3542"/>
      <c r="I1371" s="3543"/>
      <c r="J1371" s="3544"/>
      <c r="K1371" s="3544"/>
      <c r="L1371" s="3544"/>
      <c r="M1371" s="3544"/>
      <c r="N1371" s="1108" t="s">
        <v>1763</v>
      </c>
      <c r="O1371" s="758"/>
      <c r="P1371" s="770"/>
      <c r="DE1371" s="818"/>
    </row>
    <row r="1372" spans="1:111" s="771" customFormat="1" ht="12" customHeight="1" x14ac:dyDescent="0.15">
      <c r="A1372" s="3582"/>
      <c r="B1372" s="3583"/>
      <c r="C1372" s="3583"/>
      <c r="D1372" s="3583"/>
      <c r="E1372" s="3583"/>
      <c r="F1372" s="3583"/>
      <c r="G1372" s="3583"/>
      <c r="H1372" s="3583"/>
      <c r="I1372" s="3583"/>
      <c r="J1372" s="3583"/>
      <c r="K1372" s="3583"/>
      <c r="L1372" s="3583"/>
      <c r="M1372" s="3583"/>
      <c r="N1372" s="3584"/>
      <c r="DE1372" s="818"/>
    </row>
    <row r="1373" spans="1:111" s="771" customFormat="1" ht="12" customHeight="1" x14ac:dyDescent="0.15">
      <c r="A1373" s="3541">
        <v>2</v>
      </c>
      <c r="B1373" s="3546" t="s">
        <v>1235</v>
      </c>
      <c r="C1373" s="3541"/>
      <c r="D1373" s="3541"/>
      <c r="E1373" s="3541"/>
      <c r="F1373" s="3541"/>
      <c r="G1373" s="3541"/>
      <c r="H1373" s="3541"/>
      <c r="I1373" s="3541"/>
      <c r="J1373" s="3541"/>
      <c r="K1373" s="3541"/>
      <c r="L1373" s="3541"/>
      <c r="M1373" s="3541" t="s">
        <v>1231</v>
      </c>
      <c r="N1373" s="3553"/>
      <c r="DE1373" s="818"/>
    </row>
    <row r="1374" spans="1:111" s="771" customFormat="1" ht="12" customHeight="1" x14ac:dyDescent="0.15">
      <c r="A1374" s="3541"/>
      <c r="B1374" s="1759" t="s">
        <v>54</v>
      </c>
      <c r="C1374" s="3541" t="s">
        <v>1234</v>
      </c>
      <c r="D1374" s="3541"/>
      <c r="E1374" s="3541"/>
      <c r="F1374" s="1758" t="s">
        <v>1233</v>
      </c>
      <c r="G1374" s="3541" t="s">
        <v>1244</v>
      </c>
      <c r="H1374" s="3541"/>
      <c r="I1374" s="3541" t="s">
        <v>579</v>
      </c>
      <c r="J1374" s="3541"/>
      <c r="K1374" s="3541"/>
      <c r="L1374" s="1758" t="s">
        <v>578</v>
      </c>
      <c r="M1374" s="3541"/>
      <c r="N1374" s="3553"/>
      <c r="DE1374" s="818"/>
      <c r="DF1374" s="772" t="str">
        <f>IF(COUNTA(B1375:N1384)&gt;0,DG1374,"")</f>
        <v/>
      </c>
      <c r="DG1374" s="771">
        <v>40</v>
      </c>
    </row>
    <row r="1375" spans="1:111" s="771" customFormat="1" ht="12" customHeight="1" x14ac:dyDescent="0.15">
      <c r="A1375" s="3541"/>
      <c r="B1375" s="1774"/>
      <c r="C1375" s="3554"/>
      <c r="D1375" s="3554"/>
      <c r="E1375" s="3554"/>
      <c r="F1375" s="1757"/>
      <c r="G1375" s="3506"/>
      <c r="H1375" s="3506"/>
      <c r="I1375" s="3506"/>
      <c r="J1375" s="3506"/>
      <c r="K1375" s="3506"/>
      <c r="L1375" s="1756"/>
      <c r="M1375" s="3505"/>
      <c r="N1375" s="3505"/>
      <c r="O1375" s="1740" t="s">
        <v>6302</v>
      </c>
      <c r="DE1375" s="818"/>
    </row>
    <row r="1376" spans="1:111" s="771" customFormat="1" ht="12" customHeight="1" x14ac:dyDescent="0.15">
      <c r="A1376" s="3541"/>
      <c r="B1376" s="1713"/>
      <c r="C1376" s="3589"/>
      <c r="D1376" s="3589"/>
      <c r="E1376" s="3589"/>
      <c r="F1376" s="1767"/>
      <c r="G1376" s="3580"/>
      <c r="H1376" s="3580"/>
      <c r="I1376" s="3580"/>
      <c r="J1376" s="3580"/>
      <c r="K1376" s="3580"/>
      <c r="L1376" s="1767"/>
      <c r="M1376" s="3581"/>
      <c r="N1376" s="3581"/>
      <c r="O1376" s="1740" t="s">
        <v>6301</v>
      </c>
      <c r="DE1376" s="818"/>
    </row>
    <row r="1377" spans="1:109" s="771" customFormat="1" ht="12" customHeight="1" x14ac:dyDescent="0.15">
      <c r="A1377" s="3541"/>
      <c r="B1377" s="1765"/>
      <c r="C1377" s="3596"/>
      <c r="D1377" s="3596"/>
      <c r="E1377" s="3596"/>
      <c r="F1377" s="1754"/>
      <c r="G1377" s="3491"/>
      <c r="H1377" s="3491"/>
      <c r="I1377" s="3491"/>
      <c r="J1377" s="3491"/>
      <c r="K1377" s="3491"/>
      <c r="L1377" s="1754"/>
      <c r="M1377" s="3490"/>
      <c r="N1377" s="3490"/>
      <c r="O1377" s="1739"/>
      <c r="DE1377" s="818"/>
    </row>
    <row r="1378" spans="1:109" s="771" customFormat="1" ht="12" customHeight="1" x14ac:dyDescent="0.15">
      <c r="A1378" s="3541"/>
      <c r="B1378" s="1765"/>
      <c r="C1378" s="3596"/>
      <c r="D1378" s="3596"/>
      <c r="E1378" s="3596"/>
      <c r="F1378" s="1754"/>
      <c r="G1378" s="3491"/>
      <c r="H1378" s="3491"/>
      <c r="I1378" s="3491"/>
      <c r="J1378" s="3491"/>
      <c r="K1378" s="3491"/>
      <c r="L1378" s="1754"/>
      <c r="M1378" s="3490"/>
      <c r="N1378" s="3490"/>
      <c r="O1378" s="1739" t="s">
        <v>6285</v>
      </c>
      <c r="DE1378" s="818"/>
    </row>
    <row r="1379" spans="1:109" s="771" customFormat="1" ht="12" customHeight="1" x14ac:dyDescent="0.15">
      <c r="A1379" s="3541"/>
      <c r="B1379" s="1765"/>
      <c r="C1379" s="3596"/>
      <c r="D1379" s="3596"/>
      <c r="E1379" s="3596"/>
      <c r="F1379" s="1754"/>
      <c r="G1379" s="3491"/>
      <c r="H1379" s="3491"/>
      <c r="I1379" s="3491"/>
      <c r="J1379" s="3491"/>
      <c r="K1379" s="3491"/>
      <c r="L1379" s="1754"/>
      <c r="M1379" s="3490"/>
      <c r="N1379" s="3490"/>
      <c r="O1379" s="1739" t="s">
        <v>6286</v>
      </c>
      <c r="DE1379" s="818"/>
    </row>
    <row r="1380" spans="1:109" s="771" customFormat="1" ht="12" customHeight="1" x14ac:dyDescent="0.15">
      <c r="A1380" s="3541"/>
      <c r="B1380" s="1764"/>
      <c r="C1380" s="3559"/>
      <c r="D1380" s="3560"/>
      <c r="E1380" s="3561"/>
      <c r="F1380" s="1721"/>
      <c r="G1380" s="3562"/>
      <c r="H1380" s="3563"/>
      <c r="I1380" s="3562"/>
      <c r="J1380" s="3590"/>
      <c r="K1380" s="3563"/>
      <c r="L1380" s="1721"/>
      <c r="M1380" s="3591"/>
      <c r="N1380" s="3592"/>
      <c r="O1380" s="1739" t="s">
        <v>6287</v>
      </c>
      <c r="DE1380" s="818"/>
    </row>
    <row r="1381" spans="1:109" s="771" customFormat="1" ht="12" customHeight="1" x14ac:dyDescent="0.15">
      <c r="A1381" s="3541"/>
      <c r="B1381" s="1765"/>
      <c r="C1381" s="3593"/>
      <c r="D1381" s="3594"/>
      <c r="E1381" s="3595"/>
      <c r="F1381" s="1754"/>
      <c r="G1381" s="3487"/>
      <c r="H1381" s="3489"/>
      <c r="I1381" s="3487"/>
      <c r="J1381" s="3488"/>
      <c r="K1381" s="3489"/>
      <c r="L1381" s="1754"/>
      <c r="M1381" s="3557"/>
      <c r="N1381" s="3558"/>
      <c r="DE1381" s="818"/>
    </row>
    <row r="1382" spans="1:109" s="771" customFormat="1" ht="12" customHeight="1" x14ac:dyDescent="0.15">
      <c r="A1382" s="3541"/>
      <c r="B1382" s="1764"/>
      <c r="C1382" s="3559"/>
      <c r="D1382" s="3560"/>
      <c r="E1382" s="3561"/>
      <c r="F1382" s="1721"/>
      <c r="G1382" s="3562"/>
      <c r="H1382" s="3563"/>
      <c r="I1382" s="3562"/>
      <c r="J1382" s="3590"/>
      <c r="K1382" s="3563"/>
      <c r="L1382" s="1721"/>
      <c r="M1382" s="3591"/>
      <c r="N1382" s="3592"/>
      <c r="DE1382" s="818"/>
    </row>
    <row r="1383" spans="1:109" s="771" customFormat="1" ht="12" customHeight="1" x14ac:dyDescent="0.15">
      <c r="A1383" s="3541"/>
      <c r="B1383" s="1765"/>
      <c r="C1383" s="3593"/>
      <c r="D1383" s="3594"/>
      <c r="E1383" s="3595"/>
      <c r="F1383" s="1754"/>
      <c r="G1383" s="3487"/>
      <c r="H1383" s="3489"/>
      <c r="I1383" s="3487"/>
      <c r="J1383" s="3488"/>
      <c r="K1383" s="3489"/>
      <c r="L1383" s="1754"/>
      <c r="M1383" s="3557"/>
      <c r="N1383" s="3558"/>
      <c r="DE1383" s="818"/>
    </row>
    <row r="1384" spans="1:109" s="771" customFormat="1" ht="12" customHeight="1" x14ac:dyDescent="0.15">
      <c r="A1384" s="3541"/>
      <c r="B1384" s="1750"/>
      <c r="C1384" s="3555"/>
      <c r="D1384" s="3555"/>
      <c r="E1384" s="3556"/>
      <c r="F1384" s="1720"/>
      <c r="G1384" s="3431"/>
      <c r="H1384" s="3537"/>
      <c r="I1384" s="3431"/>
      <c r="J1384" s="3429"/>
      <c r="K1384" s="3537"/>
      <c r="L1384" s="1720"/>
      <c r="M1384" s="3427"/>
      <c r="N1384" s="3428"/>
      <c r="DE1384" s="818"/>
    </row>
    <row r="1385" spans="1:109" s="771" customFormat="1" ht="12" customHeight="1" x14ac:dyDescent="0.15">
      <c r="A1385" s="3577"/>
      <c r="B1385" s="3578"/>
      <c r="C1385" s="3578"/>
      <c r="D1385" s="3578"/>
      <c r="E1385" s="3578"/>
      <c r="F1385" s="3578"/>
      <c r="G1385" s="3578"/>
      <c r="H1385" s="3578"/>
      <c r="I1385" s="3578"/>
      <c r="J1385" s="3578"/>
      <c r="K1385" s="3578"/>
      <c r="L1385" s="3578"/>
      <c r="M1385" s="3578"/>
      <c r="N1385" s="3579"/>
      <c r="DE1385" s="818"/>
    </row>
    <row r="1386" spans="1:109" s="771" customFormat="1" ht="12" customHeight="1" x14ac:dyDescent="0.15">
      <c r="A1386" s="3549">
        <v>3</v>
      </c>
      <c r="B1386" s="3549" t="s">
        <v>1246</v>
      </c>
      <c r="C1386" s="3549"/>
      <c r="D1386" s="3549"/>
      <c r="E1386" s="3549"/>
      <c r="F1386" s="3549"/>
      <c r="G1386" s="3549"/>
      <c r="H1386" s="3549"/>
      <c r="I1386" s="3549"/>
      <c r="J1386" s="3549"/>
      <c r="K1386" s="3549"/>
      <c r="L1386" s="3549"/>
      <c r="M1386" s="3549" t="s">
        <v>1231</v>
      </c>
      <c r="N1386" s="3564"/>
      <c r="DE1386" s="818"/>
    </row>
    <row r="1387" spans="1:109" s="771" customFormat="1" ht="12" customHeight="1" x14ac:dyDescent="0.15">
      <c r="A1387" s="3549"/>
      <c r="B1387" s="3393" t="s">
        <v>1245</v>
      </c>
      <c r="C1387" s="3394"/>
      <c r="D1387" s="3394"/>
      <c r="E1387" s="3394"/>
      <c r="F1387" s="3417"/>
      <c r="G1387" s="3549" t="s">
        <v>1244</v>
      </c>
      <c r="H1387" s="3549"/>
      <c r="I1387" s="3549" t="s">
        <v>579</v>
      </c>
      <c r="J1387" s="3549"/>
      <c r="K1387" s="3549"/>
      <c r="L1387" s="1760" t="s">
        <v>578</v>
      </c>
      <c r="M1387" s="3549"/>
      <c r="N1387" s="3564"/>
      <c r="DE1387" s="818"/>
    </row>
    <row r="1388" spans="1:109" s="771" customFormat="1" ht="12" customHeight="1" x14ac:dyDescent="0.15">
      <c r="A1388" s="3549"/>
      <c r="B1388" s="3462"/>
      <c r="C1388" s="3533"/>
      <c r="D1388" s="3533"/>
      <c r="E1388" s="3533"/>
      <c r="F1388" s="3550"/>
      <c r="G1388" s="3551"/>
      <c r="H1388" s="3551"/>
      <c r="I1388" s="3551"/>
      <c r="J1388" s="3551"/>
      <c r="K1388" s="3551"/>
      <c r="L1388" s="1761"/>
      <c r="M1388" s="3552"/>
      <c r="N1388" s="3552"/>
      <c r="DE1388" s="818"/>
    </row>
    <row r="1389" spans="1:109" s="771" customFormat="1" ht="12" customHeight="1" x14ac:dyDescent="0.15">
      <c r="A1389" s="1762"/>
      <c r="B1389" s="1762"/>
      <c r="C1389" s="3574"/>
      <c r="D1389" s="3574"/>
      <c r="E1389" s="3574"/>
      <c r="F1389" s="1762"/>
      <c r="G1389" s="3574"/>
      <c r="H1389" s="3574"/>
      <c r="I1389" s="3574"/>
      <c r="J1389" s="3574"/>
      <c r="K1389" s="3574"/>
      <c r="L1389" s="1762"/>
      <c r="M1389" s="3575"/>
      <c r="N1389" s="3576"/>
      <c r="DE1389" s="818"/>
    </row>
    <row r="1390" spans="1:109" s="771" customFormat="1" ht="12" customHeight="1" x14ac:dyDescent="0.15">
      <c r="A1390" s="1752"/>
      <c r="B1390" s="3445"/>
      <c r="C1390" s="3445"/>
      <c r="D1390" s="3445"/>
      <c r="E1390" s="3445"/>
      <c r="F1390" s="3445"/>
      <c r="G1390" s="3445"/>
      <c r="H1390" s="3445"/>
      <c r="I1390" s="1752"/>
      <c r="J1390" s="1752"/>
      <c r="K1390" s="1752"/>
      <c r="L1390" s="1752"/>
      <c r="M1390" s="1752"/>
      <c r="N1390" s="793"/>
      <c r="DE1390" s="818"/>
    </row>
    <row r="1391" spans="1:109" s="771" customFormat="1" ht="21" customHeight="1" x14ac:dyDescent="0.15">
      <c r="A1391" s="3421">
        <v>4</v>
      </c>
      <c r="B1391" s="3565" t="s">
        <v>1227</v>
      </c>
      <c r="C1391" s="3566"/>
      <c r="D1391" s="3567"/>
      <c r="E1391" s="3443" t="s">
        <v>1226</v>
      </c>
      <c r="F1391" s="3444"/>
      <c r="G1391" s="3445"/>
      <c r="H1391" s="3445"/>
      <c r="I1391" s="802"/>
      <c r="J1391" s="1748">
        <v>5</v>
      </c>
      <c r="K1391" s="3585" t="s">
        <v>1243</v>
      </c>
      <c r="L1391" s="3569"/>
      <c r="M1391" s="3569"/>
      <c r="N1391" s="3570"/>
      <c r="DE1391" s="818"/>
    </row>
    <row r="1392" spans="1:109" s="771" customFormat="1" ht="12" customHeight="1" x14ac:dyDescent="0.15">
      <c r="A1392" s="3422"/>
      <c r="B1392" s="3386"/>
      <c r="C1392" s="3416"/>
      <c r="D1392" s="3387"/>
      <c r="E1392" s="3386"/>
      <c r="F1392" s="3387"/>
      <c r="G1392" s="3445"/>
      <c r="H1392" s="3445"/>
      <c r="I1392" s="793"/>
      <c r="J1392" s="3586"/>
      <c r="K1392" s="3571"/>
      <c r="L1392" s="3572"/>
      <c r="M1392" s="3572"/>
      <c r="N1392" s="3573"/>
      <c r="DE1392" s="818"/>
    </row>
    <row r="1393" spans="1:109" s="771" customFormat="1" ht="12" customHeight="1" x14ac:dyDescent="0.15">
      <c r="A1393" s="1752"/>
      <c r="B1393" s="1751"/>
      <c r="C1393" s="1751"/>
      <c r="D1393" s="1751"/>
      <c r="E1393" s="1751"/>
      <c r="F1393" s="1751"/>
      <c r="G1393" s="3445"/>
      <c r="H1393" s="3445"/>
      <c r="I1393" s="1752"/>
      <c r="J1393" s="3587"/>
      <c r="K1393" s="3455"/>
      <c r="L1393" s="3456"/>
      <c r="M1393" s="3456"/>
      <c r="N1393" s="3457"/>
      <c r="O1393" s="225"/>
      <c r="P1393" s="225"/>
      <c r="DE1393" s="818"/>
    </row>
    <row r="1394" spans="1:109" s="771" customFormat="1" ht="12" customHeight="1" x14ac:dyDescent="0.15">
      <c r="A1394" s="1752"/>
      <c r="B1394" s="788"/>
      <c r="C1394" s="788"/>
      <c r="D1394" s="788"/>
      <c r="E1394" s="788"/>
      <c r="F1394" s="788"/>
      <c r="G1394" s="788"/>
      <c r="H1394" s="788"/>
      <c r="I1394" s="1752"/>
      <c r="J1394" s="3587"/>
      <c r="K1394" s="3455"/>
      <c r="L1394" s="3456"/>
      <c r="M1394" s="3456"/>
      <c r="N1394" s="3457"/>
      <c r="DE1394" s="818"/>
    </row>
    <row r="1395" spans="1:109" s="771" customFormat="1" ht="12" customHeight="1" x14ac:dyDescent="0.15">
      <c r="A1395" s="1752"/>
      <c r="B1395" s="3465" t="s">
        <v>1242</v>
      </c>
      <c r="C1395" s="3465"/>
      <c r="D1395" s="3465"/>
      <c r="E1395" s="3465"/>
      <c r="F1395" s="3465"/>
      <c r="G1395" s="3465"/>
      <c r="H1395" s="3465"/>
      <c r="I1395" s="1770"/>
      <c r="J1395" s="3587"/>
      <c r="K1395" s="3455"/>
      <c r="L1395" s="3456"/>
      <c r="M1395" s="3456"/>
      <c r="N1395" s="3457"/>
      <c r="DE1395" s="818"/>
    </row>
    <row r="1396" spans="1:109" s="771" customFormat="1" ht="12" customHeight="1" x14ac:dyDescent="0.15">
      <c r="A1396" s="1752"/>
      <c r="B1396" s="3465" t="s">
        <v>1241</v>
      </c>
      <c r="C1396" s="3465"/>
      <c r="D1396" s="3465"/>
      <c r="E1396" s="3465"/>
      <c r="F1396" s="3465"/>
      <c r="G1396" s="3465"/>
      <c r="H1396" s="3465"/>
      <c r="I1396" s="803"/>
      <c r="J1396" s="3587"/>
      <c r="K1396" s="3455"/>
      <c r="L1396" s="3456"/>
      <c r="M1396" s="3456"/>
      <c r="N1396" s="3457"/>
      <c r="DE1396" s="818"/>
    </row>
    <row r="1397" spans="1:109" s="771" customFormat="1" ht="12" customHeight="1" x14ac:dyDescent="0.15">
      <c r="A1397" s="790" t="s">
        <v>1223</v>
      </c>
      <c r="B1397" s="3466" t="s">
        <v>1240</v>
      </c>
      <c r="C1397" s="3466"/>
      <c r="D1397" s="3466"/>
      <c r="E1397" s="3466"/>
      <c r="F1397" s="3466"/>
      <c r="G1397" s="3466"/>
      <c r="H1397" s="3466"/>
      <c r="I1397" s="1770"/>
      <c r="J1397" s="3587"/>
      <c r="K1397" s="3455"/>
      <c r="L1397" s="3456"/>
      <c r="M1397" s="3456"/>
      <c r="N1397" s="3457"/>
      <c r="DE1397" s="818"/>
    </row>
    <row r="1398" spans="1:109" s="771" customFormat="1" ht="12" customHeight="1" x14ac:dyDescent="0.15">
      <c r="A1398" s="790"/>
      <c r="B1398" s="3467"/>
      <c r="C1398" s="3467"/>
      <c r="D1398" s="3467"/>
      <c r="E1398" s="3467"/>
      <c r="F1398" s="3467"/>
      <c r="G1398" s="3467"/>
      <c r="H1398" s="3467"/>
      <c r="I1398" s="1770"/>
      <c r="J1398" s="3587"/>
      <c r="K1398" s="3455"/>
      <c r="L1398" s="3456"/>
      <c r="M1398" s="3456"/>
      <c r="N1398" s="3457"/>
      <c r="DE1398" s="818"/>
    </row>
    <row r="1399" spans="1:109" s="771" customFormat="1" ht="12" customHeight="1" x14ac:dyDescent="0.15">
      <c r="A1399" s="790"/>
      <c r="B1399" s="3467"/>
      <c r="C1399" s="3467"/>
      <c r="D1399" s="3467"/>
      <c r="E1399" s="3467"/>
      <c r="F1399" s="3467"/>
      <c r="G1399" s="3467"/>
      <c r="H1399" s="3467"/>
      <c r="I1399" s="1770"/>
      <c r="J1399" s="3587"/>
      <c r="K1399" s="3455"/>
      <c r="L1399" s="3456"/>
      <c r="M1399" s="3456"/>
      <c r="N1399" s="3457"/>
      <c r="DE1399" s="818"/>
    </row>
    <row r="1400" spans="1:109" s="771" customFormat="1" ht="12" customHeight="1" x14ac:dyDescent="0.15">
      <c r="A1400" s="790"/>
      <c r="B1400" s="3465"/>
      <c r="C1400" s="3465"/>
      <c r="D1400" s="3465"/>
      <c r="E1400" s="3465"/>
      <c r="F1400" s="3465"/>
      <c r="G1400" s="3465"/>
      <c r="H1400" s="3465"/>
      <c r="I1400" s="1770"/>
      <c r="J1400" s="3587"/>
      <c r="K1400" s="3455"/>
      <c r="L1400" s="3456"/>
      <c r="M1400" s="3456"/>
      <c r="N1400" s="3457"/>
      <c r="DE1400" s="818"/>
    </row>
    <row r="1401" spans="1:109" s="771" customFormat="1" ht="12" customHeight="1" x14ac:dyDescent="0.15">
      <c r="A1401" s="790"/>
      <c r="B1401" s="3465" t="s">
        <v>652</v>
      </c>
      <c r="C1401" s="3465"/>
      <c r="D1401" s="3465"/>
      <c r="E1401" s="3465"/>
      <c r="F1401" s="3465"/>
      <c r="G1401" s="3465"/>
      <c r="H1401" s="3465"/>
      <c r="I1401" s="1770"/>
      <c r="J1401" s="3587"/>
      <c r="K1401" s="3455"/>
      <c r="L1401" s="3456"/>
      <c r="M1401" s="3456"/>
      <c r="N1401" s="3457"/>
      <c r="Q1401" s="224"/>
      <c r="R1401" s="224"/>
      <c r="S1401" s="224"/>
      <c r="T1401" s="224"/>
      <c r="U1401" s="224"/>
      <c r="V1401" s="224"/>
      <c r="W1401" s="224"/>
      <c r="X1401" s="224"/>
      <c r="Y1401" s="224"/>
      <c r="Z1401" s="224"/>
      <c r="AA1401" s="224"/>
      <c r="DE1401" s="818"/>
    </row>
    <row r="1402" spans="1:109" s="771" customFormat="1" ht="12" customHeight="1" x14ac:dyDescent="0.15">
      <c r="A1402" s="790"/>
      <c r="B1402" s="3465"/>
      <c r="C1402" s="3465"/>
      <c r="D1402" s="3465"/>
      <c r="E1402" s="3465"/>
      <c r="F1402" s="3465"/>
      <c r="G1402" s="3465"/>
      <c r="H1402" s="3465"/>
      <c r="I1402" s="1770"/>
      <c r="J1402" s="3588"/>
      <c r="K1402" s="3458"/>
      <c r="L1402" s="3459"/>
      <c r="M1402" s="3459"/>
      <c r="N1402" s="3460"/>
      <c r="DE1402" s="818"/>
    </row>
    <row r="1403" spans="1:109" s="772" customFormat="1" ht="13.5" x14ac:dyDescent="0.15">
      <c r="A1403" s="1677" t="s">
        <v>1250</v>
      </c>
      <c r="B1403" s="1775"/>
      <c r="C1403" s="1775"/>
      <c r="D1403" s="1775"/>
      <c r="E1403" s="1775"/>
      <c r="F1403" s="1775"/>
      <c r="G1403" s="1775"/>
      <c r="H1403" s="1775"/>
      <c r="I1403" s="1775"/>
      <c r="J1403" s="1775"/>
      <c r="K1403" s="1775"/>
      <c r="L1403" s="1775"/>
      <c r="M1403" s="1775"/>
      <c r="N1403" s="1775"/>
      <c r="DE1403" s="830"/>
    </row>
    <row r="1404" spans="1:109" s="771" customFormat="1" ht="12" customHeight="1" x14ac:dyDescent="0.15">
      <c r="A1404" s="3545" t="s">
        <v>576</v>
      </c>
      <c r="B1404" s="3546"/>
      <c r="C1404" s="3389"/>
      <c r="D1404" s="3390"/>
      <c r="E1404" s="3545" t="s">
        <v>575</v>
      </c>
      <c r="F1404" s="3546"/>
      <c r="G1404" s="3386"/>
      <c r="H1404" s="3416"/>
      <c r="I1404" s="3547"/>
      <c r="J1404" s="3548"/>
      <c r="K1404" s="1758" t="s">
        <v>1214</v>
      </c>
      <c r="L1404" s="3386"/>
      <c r="M1404" s="3416"/>
      <c r="N1404" s="3387"/>
      <c r="DE1404" s="818"/>
    </row>
    <row r="1405" spans="1:109" s="771" customFormat="1" ht="12" customHeight="1" x14ac:dyDescent="0.15">
      <c r="A1405" s="3538">
        <v>1</v>
      </c>
      <c r="B1405" s="3540" t="s">
        <v>1249</v>
      </c>
      <c r="C1405" s="3540"/>
      <c r="D1405" s="3540"/>
      <c r="E1405" s="3540"/>
      <c r="F1405" s="3540"/>
      <c r="G1405" s="3538" t="s">
        <v>1248</v>
      </c>
      <c r="H1405" s="3538"/>
      <c r="I1405" s="3541" t="s">
        <v>1247</v>
      </c>
      <c r="J1405" s="3541"/>
      <c r="K1405" s="3541"/>
      <c r="L1405" s="3541"/>
      <c r="M1405" s="3541"/>
      <c r="N1405" s="3541"/>
      <c r="DE1405" s="818"/>
    </row>
    <row r="1406" spans="1:109" s="771" customFormat="1" ht="12" customHeight="1" x14ac:dyDescent="0.15">
      <c r="A1406" s="3539"/>
      <c r="B1406" s="3542"/>
      <c r="C1406" s="3542"/>
      <c r="D1406" s="3542"/>
      <c r="E1406" s="3542"/>
      <c r="F1406" s="3542"/>
      <c r="G1406" s="3542"/>
      <c r="H1406" s="3542"/>
      <c r="I1406" s="3543"/>
      <c r="J1406" s="3544"/>
      <c r="K1406" s="3544"/>
      <c r="L1406" s="3544"/>
      <c r="M1406" s="3544"/>
      <c r="N1406" s="1108" t="s">
        <v>1763</v>
      </c>
      <c r="O1406" s="758"/>
      <c r="P1406" s="770"/>
      <c r="DE1406" s="818"/>
    </row>
    <row r="1407" spans="1:109" s="771" customFormat="1" ht="12" customHeight="1" x14ac:dyDescent="0.15">
      <c r="A1407" s="3582"/>
      <c r="B1407" s="3583"/>
      <c r="C1407" s="3583"/>
      <c r="D1407" s="3583"/>
      <c r="E1407" s="3583"/>
      <c r="F1407" s="3583"/>
      <c r="G1407" s="3583"/>
      <c r="H1407" s="3583"/>
      <c r="I1407" s="3583"/>
      <c r="J1407" s="3583"/>
      <c r="K1407" s="3583"/>
      <c r="L1407" s="3583"/>
      <c r="M1407" s="3583"/>
      <c r="N1407" s="3584"/>
      <c r="DE1407" s="818"/>
    </row>
    <row r="1408" spans="1:109" s="771" customFormat="1" ht="12" customHeight="1" x14ac:dyDescent="0.15">
      <c r="A1408" s="3541">
        <v>2</v>
      </c>
      <c r="B1408" s="3546" t="s">
        <v>1235</v>
      </c>
      <c r="C1408" s="3541"/>
      <c r="D1408" s="3541"/>
      <c r="E1408" s="3541"/>
      <c r="F1408" s="3541"/>
      <c r="G1408" s="3541"/>
      <c r="H1408" s="3541"/>
      <c r="I1408" s="3541"/>
      <c r="J1408" s="3541"/>
      <c r="K1408" s="3541"/>
      <c r="L1408" s="3541"/>
      <c r="M1408" s="3541" t="s">
        <v>1231</v>
      </c>
      <c r="N1408" s="3553"/>
      <c r="DE1408" s="818"/>
    </row>
    <row r="1409" spans="1:111" s="771" customFormat="1" ht="12" customHeight="1" x14ac:dyDescent="0.15">
      <c r="A1409" s="3541"/>
      <c r="B1409" s="1759" t="s">
        <v>54</v>
      </c>
      <c r="C1409" s="3541" t="s">
        <v>1234</v>
      </c>
      <c r="D1409" s="3541"/>
      <c r="E1409" s="3541"/>
      <c r="F1409" s="1758" t="s">
        <v>1233</v>
      </c>
      <c r="G1409" s="3541" t="s">
        <v>1244</v>
      </c>
      <c r="H1409" s="3541"/>
      <c r="I1409" s="3541" t="s">
        <v>579</v>
      </c>
      <c r="J1409" s="3541"/>
      <c r="K1409" s="3541"/>
      <c r="L1409" s="1758" t="s">
        <v>578</v>
      </c>
      <c r="M1409" s="3541"/>
      <c r="N1409" s="3553"/>
      <c r="DE1409" s="818"/>
      <c r="DF1409" s="772" t="str">
        <f>IF(COUNTA(B1410:N1419)&gt;0,DG1409,"")</f>
        <v/>
      </c>
      <c r="DG1409" s="771">
        <v>41</v>
      </c>
    </row>
    <row r="1410" spans="1:111" s="771" customFormat="1" ht="12" customHeight="1" x14ac:dyDescent="0.15">
      <c r="A1410" s="3541"/>
      <c r="B1410" s="1774"/>
      <c r="C1410" s="3554"/>
      <c r="D1410" s="3554"/>
      <c r="E1410" s="3554"/>
      <c r="F1410" s="1757"/>
      <c r="G1410" s="3506"/>
      <c r="H1410" s="3506"/>
      <c r="I1410" s="3506"/>
      <c r="J1410" s="3506"/>
      <c r="K1410" s="3506"/>
      <c r="L1410" s="1756"/>
      <c r="M1410" s="3505"/>
      <c r="N1410" s="3505"/>
      <c r="O1410" s="1740" t="s">
        <v>6302</v>
      </c>
      <c r="DE1410" s="818"/>
    </row>
    <row r="1411" spans="1:111" s="771" customFormat="1" ht="12" customHeight="1" x14ac:dyDescent="0.15">
      <c r="A1411" s="3541"/>
      <c r="B1411" s="1713"/>
      <c r="C1411" s="3589"/>
      <c r="D1411" s="3589"/>
      <c r="E1411" s="3589"/>
      <c r="F1411" s="1767"/>
      <c r="G1411" s="3580"/>
      <c r="H1411" s="3580"/>
      <c r="I1411" s="3580"/>
      <c r="J1411" s="3580"/>
      <c r="K1411" s="3580"/>
      <c r="L1411" s="1767"/>
      <c r="M1411" s="3581"/>
      <c r="N1411" s="3581"/>
      <c r="O1411" s="1740" t="s">
        <v>6301</v>
      </c>
      <c r="DE1411" s="818"/>
    </row>
    <row r="1412" spans="1:111" s="771" customFormat="1" ht="12" customHeight="1" x14ac:dyDescent="0.15">
      <c r="A1412" s="3541"/>
      <c r="B1412" s="1765"/>
      <c r="C1412" s="3596"/>
      <c r="D1412" s="3596"/>
      <c r="E1412" s="3596"/>
      <c r="F1412" s="1754"/>
      <c r="G1412" s="3491"/>
      <c r="H1412" s="3491"/>
      <c r="I1412" s="3491"/>
      <c r="J1412" s="3491"/>
      <c r="K1412" s="3491"/>
      <c r="L1412" s="1754"/>
      <c r="M1412" s="3490"/>
      <c r="N1412" s="3490"/>
      <c r="O1412" s="1739"/>
      <c r="DE1412" s="818"/>
    </row>
    <row r="1413" spans="1:111" s="771" customFormat="1" ht="12" customHeight="1" x14ac:dyDescent="0.15">
      <c r="A1413" s="3541"/>
      <c r="B1413" s="1765"/>
      <c r="C1413" s="3596"/>
      <c r="D1413" s="3596"/>
      <c r="E1413" s="3596"/>
      <c r="F1413" s="1754"/>
      <c r="G1413" s="3491"/>
      <c r="H1413" s="3491"/>
      <c r="I1413" s="3491"/>
      <c r="J1413" s="3491"/>
      <c r="K1413" s="3491"/>
      <c r="L1413" s="1754"/>
      <c r="M1413" s="3490"/>
      <c r="N1413" s="3490"/>
      <c r="O1413" s="1739" t="s">
        <v>6285</v>
      </c>
      <c r="DE1413" s="818"/>
    </row>
    <row r="1414" spans="1:111" s="771" customFormat="1" ht="12" customHeight="1" x14ac:dyDescent="0.15">
      <c r="A1414" s="3541"/>
      <c r="B1414" s="1765"/>
      <c r="C1414" s="3596"/>
      <c r="D1414" s="3596"/>
      <c r="E1414" s="3596"/>
      <c r="F1414" s="1754"/>
      <c r="G1414" s="3491"/>
      <c r="H1414" s="3491"/>
      <c r="I1414" s="3491"/>
      <c r="J1414" s="3491"/>
      <c r="K1414" s="3491"/>
      <c r="L1414" s="1754"/>
      <c r="M1414" s="3490"/>
      <c r="N1414" s="3490"/>
      <c r="O1414" s="1739" t="s">
        <v>6286</v>
      </c>
      <c r="DE1414" s="818"/>
    </row>
    <row r="1415" spans="1:111" s="771" customFormat="1" ht="12" customHeight="1" x14ac:dyDescent="0.15">
      <c r="A1415" s="3541"/>
      <c r="B1415" s="1764"/>
      <c r="C1415" s="3559"/>
      <c r="D1415" s="3560"/>
      <c r="E1415" s="3561"/>
      <c r="F1415" s="1721"/>
      <c r="G1415" s="3562"/>
      <c r="H1415" s="3563"/>
      <c r="I1415" s="3562"/>
      <c r="J1415" s="3590"/>
      <c r="K1415" s="3563"/>
      <c r="L1415" s="1721"/>
      <c r="M1415" s="3591"/>
      <c r="N1415" s="3592"/>
      <c r="O1415" s="1739" t="s">
        <v>6287</v>
      </c>
      <c r="DE1415" s="818"/>
    </row>
    <row r="1416" spans="1:111" s="771" customFormat="1" ht="12" customHeight="1" x14ac:dyDescent="0.15">
      <c r="A1416" s="3541"/>
      <c r="B1416" s="1765"/>
      <c r="C1416" s="3593"/>
      <c r="D1416" s="3594"/>
      <c r="E1416" s="3595"/>
      <c r="F1416" s="1754"/>
      <c r="G1416" s="3487"/>
      <c r="H1416" s="3489"/>
      <c r="I1416" s="3487"/>
      <c r="J1416" s="3488"/>
      <c r="K1416" s="3489"/>
      <c r="L1416" s="1754"/>
      <c r="M1416" s="3557"/>
      <c r="N1416" s="3558"/>
      <c r="DE1416" s="818"/>
    </row>
    <row r="1417" spans="1:111" s="771" customFormat="1" ht="12" customHeight="1" x14ac:dyDescent="0.15">
      <c r="A1417" s="3541"/>
      <c r="B1417" s="1764"/>
      <c r="C1417" s="3559"/>
      <c r="D1417" s="3560"/>
      <c r="E1417" s="3561"/>
      <c r="F1417" s="1721"/>
      <c r="G1417" s="3562"/>
      <c r="H1417" s="3563"/>
      <c r="I1417" s="3562"/>
      <c r="J1417" s="3590"/>
      <c r="K1417" s="3563"/>
      <c r="L1417" s="1721"/>
      <c r="M1417" s="3591"/>
      <c r="N1417" s="3592"/>
      <c r="DE1417" s="818"/>
    </row>
    <row r="1418" spans="1:111" s="771" customFormat="1" ht="12" customHeight="1" x14ac:dyDescent="0.15">
      <c r="A1418" s="3541"/>
      <c r="B1418" s="1765"/>
      <c r="C1418" s="3593"/>
      <c r="D1418" s="3594"/>
      <c r="E1418" s="3595"/>
      <c r="F1418" s="1754"/>
      <c r="G1418" s="3487"/>
      <c r="H1418" s="3489"/>
      <c r="I1418" s="3487"/>
      <c r="J1418" s="3488"/>
      <c r="K1418" s="3489"/>
      <c r="L1418" s="1754"/>
      <c r="M1418" s="3557"/>
      <c r="N1418" s="3558"/>
      <c r="DE1418" s="818"/>
    </row>
    <row r="1419" spans="1:111" s="771" customFormat="1" ht="12" customHeight="1" x14ac:dyDescent="0.15">
      <c r="A1419" s="3541"/>
      <c r="B1419" s="1750"/>
      <c r="C1419" s="3555"/>
      <c r="D1419" s="3555"/>
      <c r="E1419" s="3556"/>
      <c r="F1419" s="1720"/>
      <c r="G1419" s="3431"/>
      <c r="H1419" s="3537"/>
      <c r="I1419" s="3431"/>
      <c r="J1419" s="3429"/>
      <c r="K1419" s="3537"/>
      <c r="L1419" s="1720"/>
      <c r="M1419" s="3427"/>
      <c r="N1419" s="3428"/>
      <c r="DE1419" s="818"/>
    </row>
    <row r="1420" spans="1:111" s="771" customFormat="1" ht="12" customHeight="1" x14ac:dyDescent="0.15">
      <c r="A1420" s="3577"/>
      <c r="B1420" s="3578"/>
      <c r="C1420" s="3578"/>
      <c r="D1420" s="3578"/>
      <c r="E1420" s="3578"/>
      <c r="F1420" s="3578"/>
      <c r="G1420" s="3578"/>
      <c r="H1420" s="3578"/>
      <c r="I1420" s="3578"/>
      <c r="J1420" s="3578"/>
      <c r="K1420" s="3578"/>
      <c r="L1420" s="3578"/>
      <c r="M1420" s="3578"/>
      <c r="N1420" s="3579"/>
      <c r="DE1420" s="818"/>
    </row>
    <row r="1421" spans="1:111" s="771" customFormat="1" ht="12" customHeight="1" x14ac:dyDescent="0.15">
      <c r="A1421" s="3549">
        <v>3</v>
      </c>
      <c r="B1421" s="3549" t="s">
        <v>1246</v>
      </c>
      <c r="C1421" s="3549"/>
      <c r="D1421" s="3549"/>
      <c r="E1421" s="3549"/>
      <c r="F1421" s="3549"/>
      <c r="G1421" s="3549"/>
      <c r="H1421" s="3549"/>
      <c r="I1421" s="3549"/>
      <c r="J1421" s="3549"/>
      <c r="K1421" s="3549"/>
      <c r="L1421" s="3549"/>
      <c r="M1421" s="3549" t="s">
        <v>1231</v>
      </c>
      <c r="N1421" s="3564"/>
      <c r="DE1421" s="818"/>
    </row>
    <row r="1422" spans="1:111" s="771" customFormat="1" ht="12" customHeight="1" x14ac:dyDescent="0.15">
      <c r="A1422" s="3549"/>
      <c r="B1422" s="3393" t="s">
        <v>1245</v>
      </c>
      <c r="C1422" s="3394"/>
      <c r="D1422" s="3394"/>
      <c r="E1422" s="3394"/>
      <c r="F1422" s="3417"/>
      <c r="G1422" s="3549" t="s">
        <v>1244</v>
      </c>
      <c r="H1422" s="3549"/>
      <c r="I1422" s="3549" t="s">
        <v>579</v>
      </c>
      <c r="J1422" s="3549"/>
      <c r="K1422" s="3549"/>
      <c r="L1422" s="1760" t="s">
        <v>578</v>
      </c>
      <c r="M1422" s="3549"/>
      <c r="N1422" s="3564"/>
      <c r="DE1422" s="818"/>
    </row>
    <row r="1423" spans="1:111" s="771" customFormat="1" ht="12" customHeight="1" x14ac:dyDescent="0.15">
      <c r="A1423" s="3549"/>
      <c r="B1423" s="3462"/>
      <c r="C1423" s="3533"/>
      <c r="D1423" s="3533"/>
      <c r="E1423" s="3533"/>
      <c r="F1423" s="3550"/>
      <c r="G1423" s="3551"/>
      <c r="H1423" s="3551"/>
      <c r="I1423" s="3551"/>
      <c r="J1423" s="3551"/>
      <c r="K1423" s="3551"/>
      <c r="L1423" s="1761"/>
      <c r="M1423" s="3552"/>
      <c r="N1423" s="3552"/>
      <c r="DE1423" s="818"/>
    </row>
    <row r="1424" spans="1:111" s="771" customFormat="1" ht="12" customHeight="1" x14ac:dyDescent="0.15">
      <c r="A1424" s="1762"/>
      <c r="B1424" s="1762"/>
      <c r="C1424" s="3574"/>
      <c r="D1424" s="3574"/>
      <c r="E1424" s="3574"/>
      <c r="F1424" s="1762"/>
      <c r="G1424" s="3574"/>
      <c r="H1424" s="3574"/>
      <c r="I1424" s="3574"/>
      <c r="J1424" s="3574"/>
      <c r="K1424" s="3574"/>
      <c r="L1424" s="1762"/>
      <c r="M1424" s="3575"/>
      <c r="N1424" s="3576"/>
      <c r="DE1424" s="818"/>
    </row>
    <row r="1425" spans="1:109" s="771" customFormat="1" ht="12" customHeight="1" x14ac:dyDescent="0.15">
      <c r="A1425" s="1752"/>
      <c r="B1425" s="3445"/>
      <c r="C1425" s="3445"/>
      <c r="D1425" s="3445"/>
      <c r="E1425" s="3445"/>
      <c r="F1425" s="3445"/>
      <c r="G1425" s="3445"/>
      <c r="H1425" s="3445"/>
      <c r="I1425" s="1752"/>
      <c r="J1425" s="1752"/>
      <c r="K1425" s="1752"/>
      <c r="L1425" s="1752"/>
      <c r="M1425" s="1752"/>
      <c r="N1425" s="793"/>
      <c r="DE1425" s="818"/>
    </row>
    <row r="1426" spans="1:109" s="771" customFormat="1" ht="21" customHeight="1" x14ac:dyDescent="0.15">
      <c r="A1426" s="3421">
        <v>4</v>
      </c>
      <c r="B1426" s="3565" t="s">
        <v>1227</v>
      </c>
      <c r="C1426" s="3566"/>
      <c r="D1426" s="3567"/>
      <c r="E1426" s="3443" t="s">
        <v>1226</v>
      </c>
      <c r="F1426" s="3444"/>
      <c r="G1426" s="3445"/>
      <c r="H1426" s="3445"/>
      <c r="I1426" s="802"/>
      <c r="J1426" s="1748">
        <v>5</v>
      </c>
      <c r="K1426" s="3585" t="s">
        <v>1243</v>
      </c>
      <c r="L1426" s="3569"/>
      <c r="M1426" s="3569"/>
      <c r="N1426" s="3570"/>
      <c r="DE1426" s="818"/>
    </row>
    <row r="1427" spans="1:109" s="771" customFormat="1" ht="12" customHeight="1" x14ac:dyDescent="0.15">
      <c r="A1427" s="3422"/>
      <c r="B1427" s="3386"/>
      <c r="C1427" s="3416"/>
      <c r="D1427" s="3387"/>
      <c r="E1427" s="3386"/>
      <c r="F1427" s="3387"/>
      <c r="G1427" s="3445"/>
      <c r="H1427" s="3445"/>
      <c r="I1427" s="793"/>
      <c r="J1427" s="3586"/>
      <c r="K1427" s="3571"/>
      <c r="L1427" s="3572"/>
      <c r="M1427" s="3572"/>
      <c r="N1427" s="3573"/>
      <c r="DE1427" s="818"/>
    </row>
    <row r="1428" spans="1:109" s="771" customFormat="1" ht="12" customHeight="1" x14ac:dyDescent="0.15">
      <c r="A1428" s="1752"/>
      <c r="B1428" s="1751"/>
      <c r="C1428" s="1751"/>
      <c r="D1428" s="1751"/>
      <c r="E1428" s="1751"/>
      <c r="F1428" s="1751"/>
      <c r="G1428" s="3445"/>
      <c r="H1428" s="3445"/>
      <c r="I1428" s="1752"/>
      <c r="J1428" s="3587"/>
      <c r="K1428" s="3455"/>
      <c r="L1428" s="3456"/>
      <c r="M1428" s="3456"/>
      <c r="N1428" s="3457"/>
      <c r="O1428" s="225"/>
      <c r="P1428" s="225"/>
      <c r="DE1428" s="818"/>
    </row>
    <row r="1429" spans="1:109" s="771" customFormat="1" ht="12" customHeight="1" x14ac:dyDescent="0.15">
      <c r="A1429" s="1752"/>
      <c r="B1429" s="788"/>
      <c r="C1429" s="788"/>
      <c r="D1429" s="788"/>
      <c r="E1429" s="788"/>
      <c r="F1429" s="788"/>
      <c r="G1429" s="788"/>
      <c r="H1429" s="788"/>
      <c r="I1429" s="1752"/>
      <c r="J1429" s="3587"/>
      <c r="K1429" s="3455"/>
      <c r="L1429" s="3456"/>
      <c r="M1429" s="3456"/>
      <c r="N1429" s="3457"/>
      <c r="DE1429" s="818"/>
    </row>
    <row r="1430" spans="1:109" s="771" customFormat="1" ht="12" customHeight="1" x14ac:dyDescent="0.15">
      <c r="A1430" s="1752"/>
      <c r="B1430" s="3465" t="s">
        <v>1242</v>
      </c>
      <c r="C1430" s="3465"/>
      <c r="D1430" s="3465"/>
      <c r="E1430" s="3465"/>
      <c r="F1430" s="3465"/>
      <c r="G1430" s="3465"/>
      <c r="H1430" s="3465"/>
      <c r="I1430" s="1770"/>
      <c r="J1430" s="3587"/>
      <c r="K1430" s="3455"/>
      <c r="L1430" s="3456"/>
      <c r="M1430" s="3456"/>
      <c r="N1430" s="3457"/>
      <c r="DE1430" s="818"/>
    </row>
    <row r="1431" spans="1:109" s="771" customFormat="1" ht="12" customHeight="1" x14ac:dyDescent="0.15">
      <c r="A1431" s="1752"/>
      <c r="B1431" s="3465" t="s">
        <v>1241</v>
      </c>
      <c r="C1431" s="3465"/>
      <c r="D1431" s="3465"/>
      <c r="E1431" s="3465"/>
      <c r="F1431" s="3465"/>
      <c r="G1431" s="3465"/>
      <c r="H1431" s="3465"/>
      <c r="I1431" s="803"/>
      <c r="J1431" s="3587"/>
      <c r="K1431" s="3455"/>
      <c r="L1431" s="3456"/>
      <c r="M1431" s="3456"/>
      <c r="N1431" s="3457"/>
      <c r="DE1431" s="818"/>
    </row>
    <row r="1432" spans="1:109" s="771" customFormat="1" ht="12" customHeight="1" x14ac:dyDescent="0.15">
      <c r="A1432" s="790" t="s">
        <v>1223</v>
      </c>
      <c r="B1432" s="3466" t="s">
        <v>1240</v>
      </c>
      <c r="C1432" s="3466"/>
      <c r="D1432" s="3466"/>
      <c r="E1432" s="3466"/>
      <c r="F1432" s="3466"/>
      <c r="G1432" s="3466"/>
      <c r="H1432" s="3466"/>
      <c r="I1432" s="1770"/>
      <c r="J1432" s="3587"/>
      <c r="K1432" s="3455"/>
      <c r="L1432" s="3456"/>
      <c r="M1432" s="3456"/>
      <c r="N1432" s="3457"/>
      <c r="DE1432" s="818"/>
    </row>
    <row r="1433" spans="1:109" s="771" customFormat="1" ht="12" customHeight="1" x14ac:dyDescent="0.15">
      <c r="A1433" s="790"/>
      <c r="B1433" s="3467"/>
      <c r="C1433" s="3467"/>
      <c r="D1433" s="3467"/>
      <c r="E1433" s="3467"/>
      <c r="F1433" s="3467"/>
      <c r="G1433" s="3467"/>
      <c r="H1433" s="3467"/>
      <c r="I1433" s="1770"/>
      <c r="J1433" s="3587"/>
      <c r="K1433" s="3455"/>
      <c r="L1433" s="3456"/>
      <c r="M1433" s="3456"/>
      <c r="N1433" s="3457"/>
      <c r="DE1433" s="818"/>
    </row>
    <row r="1434" spans="1:109" s="771" customFormat="1" ht="12" customHeight="1" x14ac:dyDescent="0.15">
      <c r="A1434" s="790"/>
      <c r="B1434" s="3467"/>
      <c r="C1434" s="3467"/>
      <c r="D1434" s="3467"/>
      <c r="E1434" s="3467"/>
      <c r="F1434" s="3467"/>
      <c r="G1434" s="3467"/>
      <c r="H1434" s="3467"/>
      <c r="I1434" s="1770"/>
      <c r="J1434" s="3587"/>
      <c r="K1434" s="3455"/>
      <c r="L1434" s="3456"/>
      <c r="M1434" s="3456"/>
      <c r="N1434" s="3457"/>
      <c r="DE1434" s="818"/>
    </row>
    <row r="1435" spans="1:109" s="771" customFormat="1" ht="12" customHeight="1" x14ac:dyDescent="0.15">
      <c r="A1435" s="790"/>
      <c r="B1435" s="3465"/>
      <c r="C1435" s="3465"/>
      <c r="D1435" s="3465"/>
      <c r="E1435" s="3465"/>
      <c r="F1435" s="3465"/>
      <c r="G1435" s="3465"/>
      <c r="H1435" s="3465"/>
      <c r="I1435" s="1770"/>
      <c r="J1435" s="3587"/>
      <c r="K1435" s="3455"/>
      <c r="L1435" s="3456"/>
      <c r="M1435" s="3456"/>
      <c r="N1435" s="3457"/>
      <c r="DE1435" s="818"/>
    </row>
    <row r="1436" spans="1:109" s="771" customFormat="1" ht="12" customHeight="1" x14ac:dyDescent="0.15">
      <c r="A1436" s="790"/>
      <c r="B1436" s="3465" t="s">
        <v>652</v>
      </c>
      <c r="C1436" s="3465"/>
      <c r="D1436" s="3465"/>
      <c r="E1436" s="3465"/>
      <c r="F1436" s="3465"/>
      <c r="G1436" s="3465"/>
      <c r="H1436" s="3465"/>
      <c r="I1436" s="1770"/>
      <c r="J1436" s="3587"/>
      <c r="K1436" s="3455"/>
      <c r="L1436" s="3456"/>
      <c r="M1436" s="3456"/>
      <c r="N1436" s="3457"/>
      <c r="Q1436" s="224"/>
      <c r="R1436" s="224"/>
      <c r="S1436" s="224"/>
      <c r="T1436" s="224"/>
      <c r="U1436" s="224"/>
      <c r="V1436" s="224"/>
      <c r="W1436" s="224"/>
      <c r="X1436" s="224"/>
      <c r="Y1436" s="224"/>
      <c r="Z1436" s="224"/>
      <c r="AA1436" s="224"/>
      <c r="DE1436" s="818"/>
    </row>
    <row r="1437" spans="1:109" s="771" customFormat="1" ht="12" customHeight="1" x14ac:dyDescent="0.15">
      <c r="A1437" s="790"/>
      <c r="B1437" s="3465"/>
      <c r="C1437" s="3465"/>
      <c r="D1437" s="3465"/>
      <c r="E1437" s="3465"/>
      <c r="F1437" s="3465"/>
      <c r="G1437" s="3465"/>
      <c r="H1437" s="3465"/>
      <c r="I1437" s="1770"/>
      <c r="J1437" s="3588"/>
      <c r="K1437" s="3458"/>
      <c r="L1437" s="3459"/>
      <c r="M1437" s="3459"/>
      <c r="N1437" s="3460"/>
      <c r="DE1437" s="818"/>
    </row>
    <row r="1438" spans="1:109" s="772" customFormat="1" ht="13.5" x14ac:dyDescent="0.15">
      <c r="A1438" s="1677" t="s">
        <v>1250</v>
      </c>
      <c r="B1438" s="1775"/>
      <c r="C1438" s="1775"/>
      <c r="D1438" s="1775"/>
      <c r="E1438" s="1775"/>
      <c r="F1438" s="1775"/>
      <c r="G1438" s="1775"/>
      <c r="H1438" s="1775"/>
      <c r="I1438" s="1775"/>
      <c r="J1438" s="1775"/>
      <c r="K1438" s="1775"/>
      <c r="L1438" s="1775"/>
      <c r="M1438" s="1775"/>
      <c r="N1438" s="1775"/>
      <c r="DE1438" s="830"/>
    </row>
    <row r="1439" spans="1:109" s="771" customFormat="1" ht="12" customHeight="1" x14ac:dyDescent="0.15">
      <c r="A1439" s="3545" t="s">
        <v>576</v>
      </c>
      <c r="B1439" s="3546"/>
      <c r="C1439" s="3389"/>
      <c r="D1439" s="3390"/>
      <c r="E1439" s="3545" t="s">
        <v>575</v>
      </c>
      <c r="F1439" s="3546"/>
      <c r="G1439" s="3386"/>
      <c r="H1439" s="3416"/>
      <c r="I1439" s="3547"/>
      <c r="J1439" s="3548"/>
      <c r="K1439" s="1758" t="s">
        <v>1214</v>
      </c>
      <c r="L1439" s="3386"/>
      <c r="M1439" s="3416"/>
      <c r="N1439" s="3387"/>
      <c r="DE1439" s="818"/>
    </row>
    <row r="1440" spans="1:109" s="771" customFormat="1" ht="12" customHeight="1" x14ac:dyDescent="0.15">
      <c r="A1440" s="3538">
        <v>1</v>
      </c>
      <c r="B1440" s="3540" t="s">
        <v>1249</v>
      </c>
      <c r="C1440" s="3540"/>
      <c r="D1440" s="3540"/>
      <c r="E1440" s="3540"/>
      <c r="F1440" s="3540"/>
      <c r="G1440" s="3538" t="s">
        <v>1248</v>
      </c>
      <c r="H1440" s="3538"/>
      <c r="I1440" s="3541" t="s">
        <v>1247</v>
      </c>
      <c r="J1440" s="3541"/>
      <c r="K1440" s="3541"/>
      <c r="L1440" s="3541"/>
      <c r="M1440" s="3541"/>
      <c r="N1440" s="3541"/>
      <c r="DE1440" s="818"/>
    </row>
    <row r="1441" spans="1:111" s="771" customFormat="1" ht="12" customHeight="1" x14ac:dyDescent="0.15">
      <c r="A1441" s="3539"/>
      <c r="B1441" s="3542"/>
      <c r="C1441" s="3542"/>
      <c r="D1441" s="3542"/>
      <c r="E1441" s="3542"/>
      <c r="F1441" s="3542"/>
      <c r="G1441" s="3542"/>
      <c r="H1441" s="3542"/>
      <c r="I1441" s="3543"/>
      <c r="J1441" s="3544"/>
      <c r="K1441" s="3544"/>
      <c r="L1441" s="3544"/>
      <c r="M1441" s="3544"/>
      <c r="N1441" s="1108" t="s">
        <v>1763</v>
      </c>
      <c r="O1441" s="758"/>
      <c r="P1441" s="770"/>
      <c r="DE1441" s="818"/>
    </row>
    <row r="1442" spans="1:111" s="771" customFormat="1" ht="12" customHeight="1" x14ac:dyDescent="0.15">
      <c r="A1442" s="3582"/>
      <c r="B1442" s="3583"/>
      <c r="C1442" s="3583"/>
      <c r="D1442" s="3583"/>
      <c r="E1442" s="3583"/>
      <c r="F1442" s="3583"/>
      <c r="G1442" s="3583"/>
      <c r="H1442" s="3583"/>
      <c r="I1442" s="3583"/>
      <c r="J1442" s="3583"/>
      <c r="K1442" s="3583"/>
      <c r="L1442" s="3583"/>
      <c r="M1442" s="3583"/>
      <c r="N1442" s="3584"/>
      <c r="DE1442" s="818"/>
    </row>
    <row r="1443" spans="1:111" s="771" customFormat="1" ht="12" customHeight="1" x14ac:dyDescent="0.15">
      <c r="A1443" s="3541">
        <v>2</v>
      </c>
      <c r="B1443" s="3546" t="s">
        <v>1235</v>
      </c>
      <c r="C1443" s="3541"/>
      <c r="D1443" s="3541"/>
      <c r="E1443" s="3541"/>
      <c r="F1443" s="3541"/>
      <c r="G1443" s="3541"/>
      <c r="H1443" s="3541"/>
      <c r="I1443" s="3541"/>
      <c r="J1443" s="3541"/>
      <c r="K1443" s="3541"/>
      <c r="L1443" s="3541"/>
      <c r="M1443" s="3541" t="s">
        <v>1231</v>
      </c>
      <c r="N1443" s="3553"/>
      <c r="DE1443" s="818"/>
    </row>
    <row r="1444" spans="1:111" s="771" customFormat="1" ht="12" customHeight="1" x14ac:dyDescent="0.15">
      <c r="A1444" s="3541"/>
      <c r="B1444" s="1759" t="s">
        <v>54</v>
      </c>
      <c r="C1444" s="3541" t="s">
        <v>1234</v>
      </c>
      <c r="D1444" s="3541"/>
      <c r="E1444" s="3541"/>
      <c r="F1444" s="1758" t="s">
        <v>1233</v>
      </c>
      <c r="G1444" s="3541" t="s">
        <v>1244</v>
      </c>
      <c r="H1444" s="3541"/>
      <c r="I1444" s="3541" t="s">
        <v>579</v>
      </c>
      <c r="J1444" s="3541"/>
      <c r="K1444" s="3541"/>
      <c r="L1444" s="1758" t="s">
        <v>578</v>
      </c>
      <c r="M1444" s="3541"/>
      <c r="N1444" s="3553"/>
      <c r="DE1444" s="818"/>
      <c r="DF1444" s="772" t="str">
        <f>IF(COUNTA(B1445:N1454)&gt;0,DG1444,"")</f>
        <v/>
      </c>
      <c r="DG1444" s="771">
        <v>42</v>
      </c>
    </row>
    <row r="1445" spans="1:111" s="771" customFormat="1" ht="12" customHeight="1" x14ac:dyDescent="0.15">
      <c r="A1445" s="3541"/>
      <c r="B1445" s="1774"/>
      <c r="C1445" s="3554"/>
      <c r="D1445" s="3554"/>
      <c r="E1445" s="3554"/>
      <c r="F1445" s="1757"/>
      <c r="G1445" s="3506"/>
      <c r="H1445" s="3506"/>
      <c r="I1445" s="3506"/>
      <c r="J1445" s="3506"/>
      <c r="K1445" s="3506"/>
      <c r="L1445" s="1756"/>
      <c r="M1445" s="3505"/>
      <c r="N1445" s="3505"/>
      <c r="O1445" s="1740" t="s">
        <v>6302</v>
      </c>
      <c r="DE1445" s="818"/>
    </row>
    <row r="1446" spans="1:111" s="771" customFormat="1" ht="12" customHeight="1" x14ac:dyDescent="0.15">
      <c r="A1446" s="3541"/>
      <c r="B1446" s="1713"/>
      <c r="C1446" s="3589"/>
      <c r="D1446" s="3589"/>
      <c r="E1446" s="3589"/>
      <c r="F1446" s="1767"/>
      <c r="G1446" s="3580"/>
      <c r="H1446" s="3580"/>
      <c r="I1446" s="3580"/>
      <c r="J1446" s="3580"/>
      <c r="K1446" s="3580"/>
      <c r="L1446" s="1767"/>
      <c r="M1446" s="3581"/>
      <c r="N1446" s="3581"/>
      <c r="O1446" s="1740" t="s">
        <v>6301</v>
      </c>
      <c r="DE1446" s="818"/>
    </row>
    <row r="1447" spans="1:111" s="771" customFormat="1" ht="12" customHeight="1" x14ac:dyDescent="0.15">
      <c r="A1447" s="3541"/>
      <c r="B1447" s="1765"/>
      <c r="C1447" s="3596"/>
      <c r="D1447" s="3596"/>
      <c r="E1447" s="3596"/>
      <c r="F1447" s="1754"/>
      <c r="G1447" s="3491"/>
      <c r="H1447" s="3491"/>
      <c r="I1447" s="3491"/>
      <c r="J1447" s="3491"/>
      <c r="K1447" s="3491"/>
      <c r="L1447" s="1754"/>
      <c r="M1447" s="3490"/>
      <c r="N1447" s="3490"/>
      <c r="O1447" s="1739"/>
      <c r="DE1447" s="818"/>
    </row>
    <row r="1448" spans="1:111" s="771" customFormat="1" ht="12" customHeight="1" x14ac:dyDescent="0.15">
      <c r="A1448" s="3541"/>
      <c r="B1448" s="1765"/>
      <c r="C1448" s="3596"/>
      <c r="D1448" s="3596"/>
      <c r="E1448" s="3596"/>
      <c r="F1448" s="1754"/>
      <c r="G1448" s="3491"/>
      <c r="H1448" s="3491"/>
      <c r="I1448" s="3491"/>
      <c r="J1448" s="3491"/>
      <c r="K1448" s="3491"/>
      <c r="L1448" s="1754"/>
      <c r="M1448" s="3490"/>
      <c r="N1448" s="3490"/>
      <c r="O1448" s="1739" t="s">
        <v>6285</v>
      </c>
      <c r="DE1448" s="818"/>
    </row>
    <row r="1449" spans="1:111" s="771" customFormat="1" ht="12" customHeight="1" x14ac:dyDescent="0.15">
      <c r="A1449" s="3541"/>
      <c r="B1449" s="1765"/>
      <c r="C1449" s="3596"/>
      <c r="D1449" s="3596"/>
      <c r="E1449" s="3596"/>
      <c r="F1449" s="1754"/>
      <c r="G1449" s="3491"/>
      <c r="H1449" s="3491"/>
      <c r="I1449" s="3491"/>
      <c r="J1449" s="3491"/>
      <c r="K1449" s="3491"/>
      <c r="L1449" s="1754"/>
      <c r="M1449" s="3490"/>
      <c r="N1449" s="3490"/>
      <c r="O1449" s="1739" t="s">
        <v>6286</v>
      </c>
      <c r="DE1449" s="818"/>
    </row>
    <row r="1450" spans="1:111" s="771" customFormat="1" ht="12" customHeight="1" x14ac:dyDescent="0.15">
      <c r="A1450" s="3541"/>
      <c r="B1450" s="1764"/>
      <c r="C1450" s="3559"/>
      <c r="D1450" s="3560"/>
      <c r="E1450" s="3561"/>
      <c r="F1450" s="1721"/>
      <c r="G1450" s="3562"/>
      <c r="H1450" s="3563"/>
      <c r="I1450" s="3562"/>
      <c r="J1450" s="3590"/>
      <c r="K1450" s="3563"/>
      <c r="L1450" s="1721"/>
      <c r="M1450" s="3591"/>
      <c r="N1450" s="3592"/>
      <c r="O1450" s="1739" t="s">
        <v>6287</v>
      </c>
      <c r="DE1450" s="818"/>
    </row>
    <row r="1451" spans="1:111" s="771" customFormat="1" ht="12" customHeight="1" x14ac:dyDescent="0.15">
      <c r="A1451" s="3541"/>
      <c r="B1451" s="1765"/>
      <c r="C1451" s="3593"/>
      <c r="D1451" s="3594"/>
      <c r="E1451" s="3595"/>
      <c r="F1451" s="1754"/>
      <c r="G1451" s="3487"/>
      <c r="H1451" s="3489"/>
      <c r="I1451" s="3487"/>
      <c r="J1451" s="3488"/>
      <c r="K1451" s="3489"/>
      <c r="L1451" s="1754"/>
      <c r="M1451" s="3557"/>
      <c r="N1451" s="3558"/>
      <c r="DE1451" s="818"/>
    </row>
    <row r="1452" spans="1:111" s="771" customFormat="1" ht="12" customHeight="1" x14ac:dyDescent="0.15">
      <c r="A1452" s="3541"/>
      <c r="B1452" s="1764"/>
      <c r="C1452" s="3559"/>
      <c r="D1452" s="3560"/>
      <c r="E1452" s="3561"/>
      <c r="F1452" s="1721"/>
      <c r="G1452" s="3562"/>
      <c r="H1452" s="3563"/>
      <c r="I1452" s="3562"/>
      <c r="J1452" s="3590"/>
      <c r="K1452" s="3563"/>
      <c r="L1452" s="1721"/>
      <c r="M1452" s="3591"/>
      <c r="N1452" s="3592"/>
      <c r="DE1452" s="818"/>
    </row>
    <row r="1453" spans="1:111" s="771" customFormat="1" ht="12" customHeight="1" x14ac:dyDescent="0.15">
      <c r="A1453" s="3541"/>
      <c r="B1453" s="1765"/>
      <c r="C1453" s="3593"/>
      <c r="D1453" s="3594"/>
      <c r="E1453" s="3595"/>
      <c r="F1453" s="1754"/>
      <c r="G1453" s="3487"/>
      <c r="H1453" s="3489"/>
      <c r="I1453" s="3487"/>
      <c r="J1453" s="3488"/>
      <c r="K1453" s="3489"/>
      <c r="L1453" s="1754"/>
      <c r="M1453" s="3557"/>
      <c r="N1453" s="3558"/>
      <c r="DE1453" s="818"/>
    </row>
    <row r="1454" spans="1:111" s="771" customFormat="1" ht="12" customHeight="1" x14ac:dyDescent="0.15">
      <c r="A1454" s="3541"/>
      <c r="B1454" s="1750"/>
      <c r="C1454" s="3555"/>
      <c r="D1454" s="3555"/>
      <c r="E1454" s="3556"/>
      <c r="F1454" s="1720"/>
      <c r="G1454" s="3431"/>
      <c r="H1454" s="3537"/>
      <c r="I1454" s="3431"/>
      <c r="J1454" s="3429"/>
      <c r="K1454" s="3537"/>
      <c r="L1454" s="1720"/>
      <c r="M1454" s="3427"/>
      <c r="N1454" s="3428"/>
      <c r="DE1454" s="818"/>
    </row>
    <row r="1455" spans="1:111" s="771" customFormat="1" ht="12" customHeight="1" x14ac:dyDescent="0.15">
      <c r="A1455" s="3577"/>
      <c r="B1455" s="3578"/>
      <c r="C1455" s="3578"/>
      <c r="D1455" s="3578"/>
      <c r="E1455" s="3578"/>
      <c r="F1455" s="3578"/>
      <c r="G1455" s="3578"/>
      <c r="H1455" s="3578"/>
      <c r="I1455" s="3578"/>
      <c r="J1455" s="3578"/>
      <c r="K1455" s="3578"/>
      <c r="L1455" s="3578"/>
      <c r="M1455" s="3578"/>
      <c r="N1455" s="3579"/>
      <c r="DE1455" s="818"/>
    </row>
    <row r="1456" spans="1:111" s="771" customFormat="1" ht="12" customHeight="1" x14ac:dyDescent="0.15">
      <c r="A1456" s="3549">
        <v>3</v>
      </c>
      <c r="B1456" s="3549" t="s">
        <v>1246</v>
      </c>
      <c r="C1456" s="3549"/>
      <c r="D1456" s="3549"/>
      <c r="E1456" s="3549"/>
      <c r="F1456" s="3549"/>
      <c r="G1456" s="3549"/>
      <c r="H1456" s="3549"/>
      <c r="I1456" s="3549"/>
      <c r="J1456" s="3549"/>
      <c r="K1456" s="3549"/>
      <c r="L1456" s="3549"/>
      <c r="M1456" s="3549" t="s">
        <v>1231</v>
      </c>
      <c r="N1456" s="3564"/>
      <c r="DE1456" s="818"/>
    </row>
    <row r="1457" spans="1:109" s="771" customFormat="1" ht="12" customHeight="1" x14ac:dyDescent="0.15">
      <c r="A1457" s="3549"/>
      <c r="B1457" s="3393" t="s">
        <v>1245</v>
      </c>
      <c r="C1457" s="3394"/>
      <c r="D1457" s="3394"/>
      <c r="E1457" s="3394"/>
      <c r="F1457" s="3417"/>
      <c r="G1457" s="3549" t="s">
        <v>1244</v>
      </c>
      <c r="H1457" s="3549"/>
      <c r="I1457" s="3549" t="s">
        <v>579</v>
      </c>
      <c r="J1457" s="3549"/>
      <c r="K1457" s="3549"/>
      <c r="L1457" s="1760" t="s">
        <v>578</v>
      </c>
      <c r="M1457" s="3549"/>
      <c r="N1457" s="3564"/>
      <c r="DE1457" s="818"/>
    </row>
    <row r="1458" spans="1:109" s="771" customFormat="1" ht="12" customHeight="1" x14ac:dyDescent="0.15">
      <c r="A1458" s="3549"/>
      <c r="B1458" s="3462"/>
      <c r="C1458" s="3533"/>
      <c r="D1458" s="3533"/>
      <c r="E1458" s="3533"/>
      <c r="F1458" s="3550"/>
      <c r="G1458" s="3551"/>
      <c r="H1458" s="3551"/>
      <c r="I1458" s="3551"/>
      <c r="J1458" s="3551"/>
      <c r="K1458" s="3551"/>
      <c r="L1458" s="1761"/>
      <c r="M1458" s="3552"/>
      <c r="N1458" s="3552"/>
      <c r="DE1458" s="818"/>
    </row>
    <row r="1459" spans="1:109" s="771" customFormat="1" ht="12" customHeight="1" x14ac:dyDescent="0.15">
      <c r="A1459" s="1762"/>
      <c r="B1459" s="1762"/>
      <c r="C1459" s="3574"/>
      <c r="D1459" s="3574"/>
      <c r="E1459" s="3574"/>
      <c r="F1459" s="1762"/>
      <c r="G1459" s="3574"/>
      <c r="H1459" s="3574"/>
      <c r="I1459" s="3574"/>
      <c r="J1459" s="3574"/>
      <c r="K1459" s="3574"/>
      <c r="L1459" s="1762"/>
      <c r="M1459" s="3575"/>
      <c r="N1459" s="3576"/>
      <c r="DE1459" s="818"/>
    </row>
    <row r="1460" spans="1:109" s="771" customFormat="1" ht="12" customHeight="1" x14ac:dyDescent="0.15">
      <c r="A1460" s="1752"/>
      <c r="B1460" s="3445"/>
      <c r="C1460" s="3445"/>
      <c r="D1460" s="3445"/>
      <c r="E1460" s="3445"/>
      <c r="F1460" s="3445"/>
      <c r="G1460" s="3445"/>
      <c r="H1460" s="3445"/>
      <c r="I1460" s="1752"/>
      <c r="J1460" s="1752"/>
      <c r="K1460" s="1752"/>
      <c r="L1460" s="1752"/>
      <c r="M1460" s="1752"/>
      <c r="N1460" s="793"/>
      <c r="DE1460" s="818"/>
    </row>
    <row r="1461" spans="1:109" s="771" customFormat="1" ht="21" customHeight="1" x14ac:dyDescent="0.15">
      <c r="A1461" s="3421">
        <v>4</v>
      </c>
      <c r="B1461" s="3565" t="s">
        <v>1227</v>
      </c>
      <c r="C1461" s="3566"/>
      <c r="D1461" s="3567"/>
      <c r="E1461" s="3443" t="s">
        <v>1226</v>
      </c>
      <c r="F1461" s="3444"/>
      <c r="G1461" s="3445"/>
      <c r="H1461" s="3445"/>
      <c r="I1461" s="802"/>
      <c r="J1461" s="1748">
        <v>5</v>
      </c>
      <c r="K1461" s="3585" t="s">
        <v>1243</v>
      </c>
      <c r="L1461" s="3569"/>
      <c r="M1461" s="3569"/>
      <c r="N1461" s="3570"/>
      <c r="DE1461" s="818"/>
    </row>
    <row r="1462" spans="1:109" s="771" customFormat="1" ht="12" customHeight="1" x14ac:dyDescent="0.15">
      <c r="A1462" s="3422"/>
      <c r="B1462" s="3386"/>
      <c r="C1462" s="3416"/>
      <c r="D1462" s="3387"/>
      <c r="E1462" s="3386"/>
      <c r="F1462" s="3387"/>
      <c r="G1462" s="3445"/>
      <c r="H1462" s="3445"/>
      <c r="I1462" s="793"/>
      <c r="J1462" s="3586"/>
      <c r="K1462" s="3571"/>
      <c r="L1462" s="3572"/>
      <c r="M1462" s="3572"/>
      <c r="N1462" s="3573"/>
      <c r="DE1462" s="818"/>
    </row>
    <row r="1463" spans="1:109" s="771" customFormat="1" ht="12" customHeight="1" x14ac:dyDescent="0.15">
      <c r="A1463" s="1752"/>
      <c r="B1463" s="1751"/>
      <c r="C1463" s="1751"/>
      <c r="D1463" s="1751"/>
      <c r="E1463" s="1751"/>
      <c r="F1463" s="1751"/>
      <c r="G1463" s="3445"/>
      <c r="H1463" s="3445"/>
      <c r="I1463" s="1752"/>
      <c r="J1463" s="3587"/>
      <c r="K1463" s="3455"/>
      <c r="L1463" s="3456"/>
      <c r="M1463" s="3456"/>
      <c r="N1463" s="3457"/>
      <c r="O1463" s="225"/>
      <c r="P1463" s="225"/>
      <c r="DE1463" s="818"/>
    </row>
    <row r="1464" spans="1:109" s="771" customFormat="1" ht="12" customHeight="1" x14ac:dyDescent="0.15">
      <c r="A1464" s="1752"/>
      <c r="B1464" s="788"/>
      <c r="C1464" s="788"/>
      <c r="D1464" s="788"/>
      <c r="E1464" s="788"/>
      <c r="F1464" s="788"/>
      <c r="G1464" s="788"/>
      <c r="H1464" s="788"/>
      <c r="I1464" s="1752"/>
      <c r="J1464" s="3587"/>
      <c r="K1464" s="3455"/>
      <c r="L1464" s="3456"/>
      <c r="M1464" s="3456"/>
      <c r="N1464" s="3457"/>
      <c r="DE1464" s="818"/>
    </row>
    <row r="1465" spans="1:109" s="771" customFormat="1" ht="12" customHeight="1" x14ac:dyDescent="0.15">
      <c r="A1465" s="1752"/>
      <c r="B1465" s="3465" t="s">
        <v>1242</v>
      </c>
      <c r="C1465" s="3465"/>
      <c r="D1465" s="3465"/>
      <c r="E1465" s="3465"/>
      <c r="F1465" s="3465"/>
      <c r="G1465" s="3465"/>
      <c r="H1465" s="3465"/>
      <c r="I1465" s="1770"/>
      <c r="J1465" s="3587"/>
      <c r="K1465" s="3455"/>
      <c r="L1465" s="3456"/>
      <c r="M1465" s="3456"/>
      <c r="N1465" s="3457"/>
      <c r="DE1465" s="818"/>
    </row>
    <row r="1466" spans="1:109" s="771" customFormat="1" ht="12" customHeight="1" x14ac:dyDescent="0.15">
      <c r="A1466" s="1752"/>
      <c r="B1466" s="3465" t="s">
        <v>1241</v>
      </c>
      <c r="C1466" s="3465"/>
      <c r="D1466" s="3465"/>
      <c r="E1466" s="3465"/>
      <c r="F1466" s="3465"/>
      <c r="G1466" s="3465"/>
      <c r="H1466" s="3465"/>
      <c r="I1466" s="803"/>
      <c r="J1466" s="3587"/>
      <c r="K1466" s="3455"/>
      <c r="L1466" s="3456"/>
      <c r="M1466" s="3456"/>
      <c r="N1466" s="3457"/>
      <c r="DE1466" s="818"/>
    </row>
    <row r="1467" spans="1:109" s="771" customFormat="1" ht="12" customHeight="1" x14ac:dyDescent="0.15">
      <c r="A1467" s="790" t="s">
        <v>1223</v>
      </c>
      <c r="B1467" s="3466" t="s">
        <v>1240</v>
      </c>
      <c r="C1467" s="3466"/>
      <c r="D1467" s="3466"/>
      <c r="E1467" s="3466"/>
      <c r="F1467" s="3466"/>
      <c r="G1467" s="3466"/>
      <c r="H1467" s="3466"/>
      <c r="I1467" s="1770"/>
      <c r="J1467" s="3587"/>
      <c r="K1467" s="3455"/>
      <c r="L1467" s="3456"/>
      <c r="M1467" s="3456"/>
      <c r="N1467" s="3457"/>
      <c r="DE1467" s="818"/>
    </row>
    <row r="1468" spans="1:109" s="771" customFormat="1" ht="12" customHeight="1" x14ac:dyDescent="0.15">
      <c r="A1468" s="790"/>
      <c r="B1468" s="3467"/>
      <c r="C1468" s="3467"/>
      <c r="D1468" s="3467"/>
      <c r="E1468" s="3467"/>
      <c r="F1468" s="3467"/>
      <c r="G1468" s="3467"/>
      <c r="H1468" s="3467"/>
      <c r="I1468" s="1770"/>
      <c r="J1468" s="3587"/>
      <c r="K1468" s="3455"/>
      <c r="L1468" s="3456"/>
      <c r="M1468" s="3456"/>
      <c r="N1468" s="3457"/>
      <c r="DE1468" s="818"/>
    </row>
    <row r="1469" spans="1:109" s="771" customFormat="1" ht="12" customHeight="1" x14ac:dyDescent="0.15">
      <c r="A1469" s="790"/>
      <c r="B1469" s="3467"/>
      <c r="C1469" s="3467"/>
      <c r="D1469" s="3467"/>
      <c r="E1469" s="3467"/>
      <c r="F1469" s="3467"/>
      <c r="G1469" s="3467"/>
      <c r="H1469" s="3467"/>
      <c r="I1469" s="1770"/>
      <c r="J1469" s="3587"/>
      <c r="K1469" s="3455"/>
      <c r="L1469" s="3456"/>
      <c r="M1469" s="3456"/>
      <c r="N1469" s="3457"/>
      <c r="DE1469" s="818"/>
    </row>
    <row r="1470" spans="1:109" s="771" customFormat="1" ht="12" customHeight="1" x14ac:dyDescent="0.15">
      <c r="A1470" s="790"/>
      <c r="B1470" s="3465"/>
      <c r="C1470" s="3465"/>
      <c r="D1470" s="3465"/>
      <c r="E1470" s="3465"/>
      <c r="F1470" s="3465"/>
      <c r="G1470" s="3465"/>
      <c r="H1470" s="3465"/>
      <c r="I1470" s="1770"/>
      <c r="J1470" s="3587"/>
      <c r="K1470" s="3455"/>
      <c r="L1470" s="3456"/>
      <c r="M1470" s="3456"/>
      <c r="N1470" s="3457"/>
      <c r="DE1470" s="818"/>
    </row>
    <row r="1471" spans="1:109" s="771" customFormat="1" ht="12" customHeight="1" x14ac:dyDescent="0.15">
      <c r="A1471" s="790"/>
      <c r="B1471" s="3465" t="s">
        <v>652</v>
      </c>
      <c r="C1471" s="3465"/>
      <c r="D1471" s="3465"/>
      <c r="E1471" s="3465"/>
      <c r="F1471" s="3465"/>
      <c r="G1471" s="3465"/>
      <c r="H1471" s="3465"/>
      <c r="I1471" s="1770"/>
      <c r="J1471" s="3587"/>
      <c r="K1471" s="3455"/>
      <c r="L1471" s="3456"/>
      <c r="M1471" s="3456"/>
      <c r="N1471" s="3457"/>
      <c r="Q1471" s="224"/>
      <c r="R1471" s="224"/>
      <c r="S1471" s="224"/>
      <c r="T1471" s="224"/>
      <c r="U1471" s="224"/>
      <c r="V1471" s="224"/>
      <c r="W1471" s="224"/>
      <c r="X1471" s="224"/>
      <c r="Y1471" s="224"/>
      <c r="Z1471" s="224"/>
      <c r="AA1471" s="224"/>
      <c r="DE1471" s="818"/>
    </row>
    <row r="1472" spans="1:109" s="771" customFormat="1" ht="12" customHeight="1" x14ac:dyDescent="0.15">
      <c r="A1472" s="790"/>
      <c r="B1472" s="3465"/>
      <c r="C1472" s="3465"/>
      <c r="D1472" s="3465"/>
      <c r="E1472" s="3465"/>
      <c r="F1472" s="3465"/>
      <c r="G1472" s="3465"/>
      <c r="H1472" s="3465"/>
      <c r="I1472" s="1770"/>
      <c r="J1472" s="3588"/>
      <c r="K1472" s="3458"/>
      <c r="L1472" s="3459"/>
      <c r="M1472" s="3459"/>
      <c r="N1472" s="3460"/>
      <c r="DE1472" s="818"/>
    </row>
    <row r="1473" spans="1:111" s="772" customFormat="1" ht="13.5" x14ac:dyDescent="0.15">
      <c r="A1473" s="1677" t="s">
        <v>1250</v>
      </c>
      <c r="B1473" s="1775"/>
      <c r="C1473" s="1775"/>
      <c r="D1473" s="1775"/>
      <c r="E1473" s="1775"/>
      <c r="F1473" s="1775"/>
      <c r="G1473" s="1775"/>
      <c r="H1473" s="1775"/>
      <c r="I1473" s="1775"/>
      <c r="J1473" s="1775"/>
      <c r="K1473" s="1775"/>
      <c r="L1473" s="1775"/>
      <c r="M1473" s="1775"/>
      <c r="N1473" s="1775"/>
      <c r="DE1473" s="830"/>
    </row>
    <row r="1474" spans="1:111" s="771" customFormat="1" ht="12" customHeight="1" x14ac:dyDescent="0.15">
      <c r="A1474" s="3545" t="s">
        <v>576</v>
      </c>
      <c r="B1474" s="3546"/>
      <c r="C1474" s="3389"/>
      <c r="D1474" s="3390"/>
      <c r="E1474" s="3545" t="s">
        <v>575</v>
      </c>
      <c r="F1474" s="3546"/>
      <c r="G1474" s="3386"/>
      <c r="H1474" s="3416"/>
      <c r="I1474" s="3547"/>
      <c r="J1474" s="3548"/>
      <c r="K1474" s="1758" t="s">
        <v>1214</v>
      </c>
      <c r="L1474" s="3386"/>
      <c r="M1474" s="3416"/>
      <c r="N1474" s="3387"/>
      <c r="DE1474" s="818"/>
    </row>
    <row r="1475" spans="1:111" s="771" customFormat="1" ht="12" customHeight="1" x14ac:dyDescent="0.15">
      <c r="A1475" s="3538">
        <v>1</v>
      </c>
      <c r="B1475" s="3540" t="s">
        <v>1249</v>
      </c>
      <c r="C1475" s="3540"/>
      <c r="D1475" s="3540"/>
      <c r="E1475" s="3540"/>
      <c r="F1475" s="3540"/>
      <c r="G1475" s="3538" t="s">
        <v>1248</v>
      </c>
      <c r="H1475" s="3538"/>
      <c r="I1475" s="3541" t="s">
        <v>1247</v>
      </c>
      <c r="J1475" s="3541"/>
      <c r="K1475" s="3541"/>
      <c r="L1475" s="3541"/>
      <c r="M1475" s="3541"/>
      <c r="N1475" s="3541"/>
      <c r="DE1475" s="818"/>
    </row>
    <row r="1476" spans="1:111" s="771" customFormat="1" ht="12" customHeight="1" x14ac:dyDescent="0.15">
      <c r="A1476" s="3539"/>
      <c r="B1476" s="3542"/>
      <c r="C1476" s="3542"/>
      <c r="D1476" s="3542"/>
      <c r="E1476" s="3542"/>
      <c r="F1476" s="3542"/>
      <c r="G1476" s="3542"/>
      <c r="H1476" s="3542"/>
      <c r="I1476" s="3543"/>
      <c r="J1476" s="3544"/>
      <c r="K1476" s="3544"/>
      <c r="L1476" s="3544"/>
      <c r="M1476" s="3544"/>
      <c r="N1476" s="1108" t="s">
        <v>1763</v>
      </c>
      <c r="O1476" s="758"/>
      <c r="P1476" s="770"/>
      <c r="DE1476" s="818"/>
    </row>
    <row r="1477" spans="1:111" s="771" customFormat="1" ht="12" customHeight="1" x14ac:dyDescent="0.15">
      <c r="A1477" s="3582"/>
      <c r="B1477" s="3583"/>
      <c r="C1477" s="3583"/>
      <c r="D1477" s="3583"/>
      <c r="E1477" s="3583"/>
      <c r="F1477" s="3583"/>
      <c r="G1477" s="3583"/>
      <c r="H1477" s="3583"/>
      <c r="I1477" s="3583"/>
      <c r="J1477" s="3583"/>
      <c r="K1477" s="3583"/>
      <c r="L1477" s="3583"/>
      <c r="M1477" s="3583"/>
      <c r="N1477" s="3584"/>
      <c r="DE1477" s="818"/>
    </row>
    <row r="1478" spans="1:111" s="771" customFormat="1" ht="12" customHeight="1" x14ac:dyDescent="0.15">
      <c r="A1478" s="3541">
        <v>2</v>
      </c>
      <c r="B1478" s="3546" t="s">
        <v>1235</v>
      </c>
      <c r="C1478" s="3541"/>
      <c r="D1478" s="3541"/>
      <c r="E1478" s="3541"/>
      <c r="F1478" s="3541"/>
      <c r="G1478" s="3541"/>
      <c r="H1478" s="3541"/>
      <c r="I1478" s="3541"/>
      <c r="J1478" s="3541"/>
      <c r="K1478" s="3541"/>
      <c r="L1478" s="3541"/>
      <c r="M1478" s="3541" t="s">
        <v>1231</v>
      </c>
      <c r="N1478" s="3553"/>
      <c r="DE1478" s="818"/>
    </row>
    <row r="1479" spans="1:111" s="771" customFormat="1" ht="12" customHeight="1" x14ac:dyDescent="0.15">
      <c r="A1479" s="3541"/>
      <c r="B1479" s="1759" t="s">
        <v>54</v>
      </c>
      <c r="C1479" s="3541" t="s">
        <v>1234</v>
      </c>
      <c r="D1479" s="3541"/>
      <c r="E1479" s="3541"/>
      <c r="F1479" s="1758" t="s">
        <v>1233</v>
      </c>
      <c r="G1479" s="3541" t="s">
        <v>1244</v>
      </c>
      <c r="H1479" s="3541"/>
      <c r="I1479" s="3541" t="s">
        <v>579</v>
      </c>
      <c r="J1479" s="3541"/>
      <c r="K1479" s="3541"/>
      <c r="L1479" s="1758" t="s">
        <v>578</v>
      </c>
      <c r="M1479" s="3541"/>
      <c r="N1479" s="3553"/>
      <c r="DE1479" s="818"/>
      <c r="DF1479" s="772" t="str">
        <f>IF(COUNTA(B1480:N1489)&gt;0,DG1479,"")</f>
        <v/>
      </c>
      <c r="DG1479" s="771">
        <v>43</v>
      </c>
    </row>
    <row r="1480" spans="1:111" s="771" customFormat="1" ht="12" customHeight="1" x14ac:dyDescent="0.15">
      <c r="A1480" s="3541"/>
      <c r="B1480" s="1774"/>
      <c r="C1480" s="3554"/>
      <c r="D1480" s="3554"/>
      <c r="E1480" s="3554"/>
      <c r="F1480" s="1757"/>
      <c r="G1480" s="3506"/>
      <c r="H1480" s="3506"/>
      <c r="I1480" s="3506"/>
      <c r="J1480" s="3506"/>
      <c r="K1480" s="3506"/>
      <c r="L1480" s="1756"/>
      <c r="M1480" s="3505"/>
      <c r="N1480" s="3505"/>
      <c r="O1480" s="1740" t="s">
        <v>6302</v>
      </c>
      <c r="DE1480" s="818"/>
    </row>
    <row r="1481" spans="1:111" s="771" customFormat="1" ht="12" customHeight="1" x14ac:dyDescent="0.15">
      <c r="A1481" s="3541"/>
      <c r="B1481" s="1713"/>
      <c r="C1481" s="3589"/>
      <c r="D1481" s="3589"/>
      <c r="E1481" s="3589"/>
      <c r="F1481" s="1767"/>
      <c r="G1481" s="3580"/>
      <c r="H1481" s="3580"/>
      <c r="I1481" s="3580"/>
      <c r="J1481" s="3580"/>
      <c r="K1481" s="3580"/>
      <c r="L1481" s="1767"/>
      <c r="M1481" s="3581"/>
      <c r="N1481" s="3581"/>
      <c r="O1481" s="1740" t="s">
        <v>6301</v>
      </c>
      <c r="DE1481" s="818"/>
    </row>
    <row r="1482" spans="1:111" s="771" customFormat="1" ht="12" customHeight="1" x14ac:dyDescent="0.15">
      <c r="A1482" s="3541"/>
      <c r="B1482" s="1765"/>
      <c r="C1482" s="3596"/>
      <c r="D1482" s="3596"/>
      <c r="E1482" s="3596"/>
      <c r="F1482" s="1754"/>
      <c r="G1482" s="3491"/>
      <c r="H1482" s="3491"/>
      <c r="I1482" s="3491"/>
      <c r="J1482" s="3491"/>
      <c r="K1482" s="3491"/>
      <c r="L1482" s="1754"/>
      <c r="M1482" s="3490"/>
      <c r="N1482" s="3490"/>
      <c r="O1482" s="1739"/>
      <c r="DE1482" s="818"/>
    </row>
    <row r="1483" spans="1:111" s="771" customFormat="1" ht="12" customHeight="1" x14ac:dyDescent="0.15">
      <c r="A1483" s="3541"/>
      <c r="B1483" s="1765"/>
      <c r="C1483" s="3596"/>
      <c r="D1483" s="3596"/>
      <c r="E1483" s="3596"/>
      <c r="F1483" s="1754"/>
      <c r="G1483" s="3491"/>
      <c r="H1483" s="3491"/>
      <c r="I1483" s="3491"/>
      <c r="J1483" s="3491"/>
      <c r="K1483" s="3491"/>
      <c r="L1483" s="1754"/>
      <c r="M1483" s="3490"/>
      <c r="N1483" s="3490"/>
      <c r="O1483" s="1739" t="s">
        <v>6285</v>
      </c>
      <c r="DE1483" s="818"/>
    </row>
    <row r="1484" spans="1:111" s="771" customFormat="1" ht="12" customHeight="1" x14ac:dyDescent="0.15">
      <c r="A1484" s="3541"/>
      <c r="B1484" s="1765"/>
      <c r="C1484" s="3596"/>
      <c r="D1484" s="3596"/>
      <c r="E1484" s="3596"/>
      <c r="F1484" s="1754"/>
      <c r="G1484" s="3491"/>
      <c r="H1484" s="3491"/>
      <c r="I1484" s="3491"/>
      <c r="J1484" s="3491"/>
      <c r="K1484" s="3491"/>
      <c r="L1484" s="1754"/>
      <c r="M1484" s="3490"/>
      <c r="N1484" s="3490"/>
      <c r="O1484" s="1739" t="s">
        <v>6286</v>
      </c>
      <c r="DE1484" s="818"/>
    </row>
    <row r="1485" spans="1:111" s="771" customFormat="1" ht="12" customHeight="1" x14ac:dyDescent="0.15">
      <c r="A1485" s="3541"/>
      <c r="B1485" s="1764"/>
      <c r="C1485" s="3559"/>
      <c r="D1485" s="3560"/>
      <c r="E1485" s="3561"/>
      <c r="F1485" s="1721"/>
      <c r="G1485" s="3562"/>
      <c r="H1485" s="3563"/>
      <c r="I1485" s="3562"/>
      <c r="J1485" s="3590"/>
      <c r="K1485" s="3563"/>
      <c r="L1485" s="1721"/>
      <c r="M1485" s="3591"/>
      <c r="N1485" s="3592"/>
      <c r="O1485" s="1739" t="s">
        <v>6287</v>
      </c>
      <c r="DE1485" s="818"/>
    </row>
    <row r="1486" spans="1:111" s="771" customFormat="1" ht="12" customHeight="1" x14ac:dyDescent="0.15">
      <c r="A1486" s="3541"/>
      <c r="B1486" s="1765"/>
      <c r="C1486" s="3593"/>
      <c r="D1486" s="3594"/>
      <c r="E1486" s="3595"/>
      <c r="F1486" s="1754"/>
      <c r="G1486" s="3487"/>
      <c r="H1486" s="3489"/>
      <c r="I1486" s="3487"/>
      <c r="J1486" s="3488"/>
      <c r="K1486" s="3489"/>
      <c r="L1486" s="1754"/>
      <c r="M1486" s="3557"/>
      <c r="N1486" s="3558"/>
      <c r="DE1486" s="818"/>
    </row>
    <row r="1487" spans="1:111" s="771" customFormat="1" ht="12" customHeight="1" x14ac:dyDescent="0.15">
      <c r="A1487" s="3541"/>
      <c r="B1487" s="1764"/>
      <c r="C1487" s="3559"/>
      <c r="D1487" s="3560"/>
      <c r="E1487" s="3561"/>
      <c r="F1487" s="1721"/>
      <c r="G1487" s="3562"/>
      <c r="H1487" s="3563"/>
      <c r="I1487" s="3562"/>
      <c r="J1487" s="3590"/>
      <c r="K1487" s="3563"/>
      <c r="L1487" s="1721"/>
      <c r="M1487" s="3591"/>
      <c r="N1487" s="3592"/>
      <c r="DE1487" s="818"/>
    </row>
    <row r="1488" spans="1:111" s="771" customFormat="1" ht="12" customHeight="1" x14ac:dyDescent="0.15">
      <c r="A1488" s="3541"/>
      <c r="B1488" s="1765"/>
      <c r="C1488" s="3593"/>
      <c r="D1488" s="3594"/>
      <c r="E1488" s="3595"/>
      <c r="F1488" s="1754"/>
      <c r="G1488" s="3487"/>
      <c r="H1488" s="3489"/>
      <c r="I1488" s="3487"/>
      <c r="J1488" s="3488"/>
      <c r="K1488" s="3489"/>
      <c r="L1488" s="1754"/>
      <c r="M1488" s="3557"/>
      <c r="N1488" s="3558"/>
      <c r="DE1488" s="818"/>
    </row>
    <row r="1489" spans="1:109" s="771" customFormat="1" ht="12" customHeight="1" x14ac:dyDescent="0.15">
      <c r="A1489" s="3541"/>
      <c r="B1489" s="1750"/>
      <c r="C1489" s="3555"/>
      <c r="D1489" s="3555"/>
      <c r="E1489" s="3556"/>
      <c r="F1489" s="1720"/>
      <c r="G1489" s="3431"/>
      <c r="H1489" s="3537"/>
      <c r="I1489" s="3431"/>
      <c r="J1489" s="3429"/>
      <c r="K1489" s="3537"/>
      <c r="L1489" s="1720"/>
      <c r="M1489" s="3427"/>
      <c r="N1489" s="3428"/>
      <c r="DE1489" s="818"/>
    </row>
    <row r="1490" spans="1:109" s="771" customFormat="1" ht="12" customHeight="1" x14ac:dyDescent="0.15">
      <c r="A1490" s="3577"/>
      <c r="B1490" s="3578"/>
      <c r="C1490" s="3578"/>
      <c r="D1490" s="3578"/>
      <c r="E1490" s="3578"/>
      <c r="F1490" s="3578"/>
      <c r="G1490" s="3578"/>
      <c r="H1490" s="3578"/>
      <c r="I1490" s="3578"/>
      <c r="J1490" s="3578"/>
      <c r="K1490" s="3578"/>
      <c r="L1490" s="3578"/>
      <c r="M1490" s="3578"/>
      <c r="N1490" s="3579"/>
      <c r="DE1490" s="818"/>
    </row>
    <row r="1491" spans="1:109" s="771" customFormat="1" ht="12" customHeight="1" x14ac:dyDescent="0.15">
      <c r="A1491" s="3549">
        <v>3</v>
      </c>
      <c r="B1491" s="3549" t="s">
        <v>1246</v>
      </c>
      <c r="C1491" s="3549"/>
      <c r="D1491" s="3549"/>
      <c r="E1491" s="3549"/>
      <c r="F1491" s="3549"/>
      <c r="G1491" s="3549"/>
      <c r="H1491" s="3549"/>
      <c r="I1491" s="3549"/>
      <c r="J1491" s="3549"/>
      <c r="K1491" s="3549"/>
      <c r="L1491" s="3549"/>
      <c r="M1491" s="3549" t="s">
        <v>1231</v>
      </c>
      <c r="N1491" s="3564"/>
      <c r="DE1491" s="818"/>
    </row>
    <row r="1492" spans="1:109" s="771" customFormat="1" ht="12" customHeight="1" x14ac:dyDescent="0.15">
      <c r="A1492" s="3549"/>
      <c r="B1492" s="3393" t="s">
        <v>1245</v>
      </c>
      <c r="C1492" s="3394"/>
      <c r="D1492" s="3394"/>
      <c r="E1492" s="3394"/>
      <c r="F1492" s="3417"/>
      <c r="G1492" s="3549" t="s">
        <v>1244</v>
      </c>
      <c r="H1492" s="3549"/>
      <c r="I1492" s="3549" t="s">
        <v>579</v>
      </c>
      <c r="J1492" s="3549"/>
      <c r="K1492" s="3549"/>
      <c r="L1492" s="1760" t="s">
        <v>578</v>
      </c>
      <c r="M1492" s="3549"/>
      <c r="N1492" s="3564"/>
      <c r="DE1492" s="818"/>
    </row>
    <row r="1493" spans="1:109" s="771" customFormat="1" ht="12" customHeight="1" x14ac:dyDescent="0.15">
      <c r="A1493" s="3549"/>
      <c r="B1493" s="3462"/>
      <c r="C1493" s="3533"/>
      <c r="D1493" s="3533"/>
      <c r="E1493" s="3533"/>
      <c r="F1493" s="3550"/>
      <c r="G1493" s="3551"/>
      <c r="H1493" s="3551"/>
      <c r="I1493" s="3551"/>
      <c r="J1493" s="3551"/>
      <c r="K1493" s="3551"/>
      <c r="L1493" s="1761"/>
      <c r="M1493" s="3552"/>
      <c r="N1493" s="3552"/>
      <c r="DE1493" s="818"/>
    </row>
    <row r="1494" spans="1:109" s="771" customFormat="1" ht="12" customHeight="1" x14ac:dyDescent="0.15">
      <c r="A1494" s="1762"/>
      <c r="B1494" s="1762"/>
      <c r="C1494" s="3574"/>
      <c r="D1494" s="3574"/>
      <c r="E1494" s="3574"/>
      <c r="F1494" s="1762"/>
      <c r="G1494" s="3574"/>
      <c r="H1494" s="3574"/>
      <c r="I1494" s="3574"/>
      <c r="J1494" s="3574"/>
      <c r="K1494" s="3574"/>
      <c r="L1494" s="1762"/>
      <c r="M1494" s="3575"/>
      <c r="N1494" s="3576"/>
      <c r="DE1494" s="818"/>
    </row>
    <row r="1495" spans="1:109" s="771" customFormat="1" ht="12" customHeight="1" x14ac:dyDescent="0.15">
      <c r="A1495" s="1752"/>
      <c r="B1495" s="3445"/>
      <c r="C1495" s="3445"/>
      <c r="D1495" s="3445"/>
      <c r="E1495" s="3445"/>
      <c r="F1495" s="3445"/>
      <c r="G1495" s="3445"/>
      <c r="H1495" s="3445"/>
      <c r="I1495" s="1752"/>
      <c r="J1495" s="1752"/>
      <c r="K1495" s="1752"/>
      <c r="L1495" s="1752"/>
      <c r="M1495" s="1752"/>
      <c r="N1495" s="793"/>
      <c r="DE1495" s="818"/>
    </row>
    <row r="1496" spans="1:109" s="771" customFormat="1" ht="21" customHeight="1" x14ac:dyDescent="0.15">
      <c r="A1496" s="3421">
        <v>4</v>
      </c>
      <c r="B1496" s="3565" t="s">
        <v>1227</v>
      </c>
      <c r="C1496" s="3566"/>
      <c r="D1496" s="3567"/>
      <c r="E1496" s="3443" t="s">
        <v>1226</v>
      </c>
      <c r="F1496" s="3444"/>
      <c r="G1496" s="3445"/>
      <c r="H1496" s="3445"/>
      <c r="I1496" s="802"/>
      <c r="J1496" s="1748">
        <v>5</v>
      </c>
      <c r="K1496" s="3585" t="s">
        <v>1243</v>
      </c>
      <c r="L1496" s="3569"/>
      <c r="M1496" s="3569"/>
      <c r="N1496" s="3570"/>
      <c r="DE1496" s="818"/>
    </row>
    <row r="1497" spans="1:109" s="771" customFormat="1" ht="12" customHeight="1" x14ac:dyDescent="0.15">
      <c r="A1497" s="3422"/>
      <c r="B1497" s="3386"/>
      <c r="C1497" s="3416"/>
      <c r="D1497" s="3387"/>
      <c r="E1497" s="3386"/>
      <c r="F1497" s="3387"/>
      <c r="G1497" s="3445"/>
      <c r="H1497" s="3445"/>
      <c r="I1497" s="793"/>
      <c r="J1497" s="3586"/>
      <c r="K1497" s="3571"/>
      <c r="L1497" s="3572"/>
      <c r="M1497" s="3572"/>
      <c r="N1497" s="3573"/>
      <c r="DE1497" s="818"/>
    </row>
    <row r="1498" spans="1:109" s="771" customFormat="1" ht="12" customHeight="1" x14ac:dyDescent="0.15">
      <c r="A1498" s="1752"/>
      <c r="B1498" s="1751"/>
      <c r="C1498" s="1751"/>
      <c r="D1498" s="1751"/>
      <c r="E1498" s="1751"/>
      <c r="F1498" s="1751"/>
      <c r="G1498" s="3445"/>
      <c r="H1498" s="3445"/>
      <c r="I1498" s="1752"/>
      <c r="J1498" s="3587"/>
      <c r="K1498" s="3455"/>
      <c r="L1498" s="3456"/>
      <c r="M1498" s="3456"/>
      <c r="N1498" s="3457"/>
      <c r="O1498" s="225"/>
      <c r="P1498" s="225"/>
      <c r="DE1498" s="818"/>
    </row>
    <row r="1499" spans="1:109" s="771" customFormat="1" ht="12" customHeight="1" x14ac:dyDescent="0.15">
      <c r="A1499" s="1752"/>
      <c r="B1499" s="788"/>
      <c r="C1499" s="788"/>
      <c r="D1499" s="788"/>
      <c r="E1499" s="788"/>
      <c r="F1499" s="788"/>
      <c r="G1499" s="788"/>
      <c r="H1499" s="788"/>
      <c r="I1499" s="1752"/>
      <c r="J1499" s="3587"/>
      <c r="K1499" s="3455"/>
      <c r="L1499" s="3456"/>
      <c r="M1499" s="3456"/>
      <c r="N1499" s="3457"/>
      <c r="DE1499" s="818"/>
    </row>
    <row r="1500" spans="1:109" s="771" customFormat="1" ht="12" customHeight="1" x14ac:dyDescent="0.15">
      <c r="A1500" s="1752"/>
      <c r="B1500" s="3465" t="s">
        <v>1242</v>
      </c>
      <c r="C1500" s="3465"/>
      <c r="D1500" s="3465"/>
      <c r="E1500" s="3465"/>
      <c r="F1500" s="3465"/>
      <c r="G1500" s="3465"/>
      <c r="H1500" s="3465"/>
      <c r="I1500" s="1770"/>
      <c r="J1500" s="3587"/>
      <c r="K1500" s="3455"/>
      <c r="L1500" s="3456"/>
      <c r="M1500" s="3456"/>
      <c r="N1500" s="3457"/>
      <c r="DE1500" s="818"/>
    </row>
    <row r="1501" spans="1:109" s="771" customFormat="1" ht="12" customHeight="1" x14ac:dyDescent="0.15">
      <c r="A1501" s="1752"/>
      <c r="B1501" s="3465" t="s">
        <v>1241</v>
      </c>
      <c r="C1501" s="3465"/>
      <c r="D1501" s="3465"/>
      <c r="E1501" s="3465"/>
      <c r="F1501" s="3465"/>
      <c r="G1501" s="3465"/>
      <c r="H1501" s="3465"/>
      <c r="I1501" s="803"/>
      <c r="J1501" s="3587"/>
      <c r="K1501" s="3455"/>
      <c r="L1501" s="3456"/>
      <c r="M1501" s="3456"/>
      <c r="N1501" s="3457"/>
      <c r="DE1501" s="818"/>
    </row>
    <row r="1502" spans="1:109" s="771" customFormat="1" ht="12" customHeight="1" x14ac:dyDescent="0.15">
      <c r="A1502" s="790" t="s">
        <v>1223</v>
      </c>
      <c r="B1502" s="3466" t="s">
        <v>1240</v>
      </c>
      <c r="C1502" s="3466"/>
      <c r="D1502" s="3466"/>
      <c r="E1502" s="3466"/>
      <c r="F1502" s="3466"/>
      <c r="G1502" s="3466"/>
      <c r="H1502" s="3466"/>
      <c r="I1502" s="1770"/>
      <c r="J1502" s="3587"/>
      <c r="K1502" s="3455"/>
      <c r="L1502" s="3456"/>
      <c r="M1502" s="3456"/>
      <c r="N1502" s="3457"/>
      <c r="DE1502" s="818"/>
    </row>
    <row r="1503" spans="1:109" s="771" customFormat="1" ht="12" customHeight="1" x14ac:dyDescent="0.15">
      <c r="A1503" s="790"/>
      <c r="B1503" s="3467"/>
      <c r="C1503" s="3467"/>
      <c r="D1503" s="3467"/>
      <c r="E1503" s="3467"/>
      <c r="F1503" s="3467"/>
      <c r="G1503" s="3467"/>
      <c r="H1503" s="3467"/>
      <c r="I1503" s="1770"/>
      <c r="J1503" s="3587"/>
      <c r="K1503" s="3455"/>
      <c r="L1503" s="3456"/>
      <c r="M1503" s="3456"/>
      <c r="N1503" s="3457"/>
      <c r="DE1503" s="818"/>
    </row>
    <row r="1504" spans="1:109" s="771" customFormat="1" ht="12" customHeight="1" x14ac:dyDescent="0.15">
      <c r="A1504" s="790"/>
      <c r="B1504" s="3467"/>
      <c r="C1504" s="3467"/>
      <c r="D1504" s="3467"/>
      <c r="E1504" s="3467"/>
      <c r="F1504" s="3467"/>
      <c r="G1504" s="3467"/>
      <c r="H1504" s="3467"/>
      <c r="I1504" s="1770"/>
      <c r="J1504" s="3587"/>
      <c r="K1504" s="3455"/>
      <c r="L1504" s="3456"/>
      <c r="M1504" s="3456"/>
      <c r="N1504" s="3457"/>
      <c r="DE1504" s="818"/>
    </row>
    <row r="1505" spans="1:111" s="771" customFormat="1" ht="12" customHeight="1" x14ac:dyDescent="0.15">
      <c r="A1505" s="790"/>
      <c r="B1505" s="3465"/>
      <c r="C1505" s="3465"/>
      <c r="D1505" s="3465"/>
      <c r="E1505" s="3465"/>
      <c r="F1505" s="3465"/>
      <c r="G1505" s="3465"/>
      <c r="H1505" s="3465"/>
      <c r="I1505" s="1770"/>
      <c r="J1505" s="3587"/>
      <c r="K1505" s="3455"/>
      <c r="L1505" s="3456"/>
      <c r="M1505" s="3456"/>
      <c r="N1505" s="3457"/>
      <c r="DE1505" s="818"/>
    </row>
    <row r="1506" spans="1:111" s="771" customFormat="1" ht="12" customHeight="1" x14ac:dyDescent="0.15">
      <c r="A1506" s="790"/>
      <c r="B1506" s="3465" t="s">
        <v>652</v>
      </c>
      <c r="C1506" s="3465"/>
      <c r="D1506" s="3465"/>
      <c r="E1506" s="3465"/>
      <c r="F1506" s="3465"/>
      <c r="G1506" s="3465"/>
      <c r="H1506" s="3465"/>
      <c r="I1506" s="1770"/>
      <c r="J1506" s="3587"/>
      <c r="K1506" s="3455"/>
      <c r="L1506" s="3456"/>
      <c r="M1506" s="3456"/>
      <c r="N1506" s="3457"/>
      <c r="Q1506" s="224"/>
      <c r="R1506" s="224"/>
      <c r="S1506" s="224"/>
      <c r="T1506" s="224"/>
      <c r="U1506" s="224"/>
      <c r="V1506" s="224"/>
      <c r="W1506" s="224"/>
      <c r="X1506" s="224"/>
      <c r="Y1506" s="224"/>
      <c r="Z1506" s="224"/>
      <c r="AA1506" s="224"/>
      <c r="DE1506" s="818"/>
    </row>
    <row r="1507" spans="1:111" s="771" customFormat="1" ht="12" customHeight="1" x14ac:dyDescent="0.15">
      <c r="A1507" s="790"/>
      <c r="B1507" s="3465"/>
      <c r="C1507" s="3465"/>
      <c r="D1507" s="3465"/>
      <c r="E1507" s="3465"/>
      <c r="F1507" s="3465"/>
      <c r="G1507" s="3465"/>
      <c r="H1507" s="3465"/>
      <c r="I1507" s="1770"/>
      <c r="J1507" s="3588"/>
      <c r="K1507" s="3458"/>
      <c r="L1507" s="3459"/>
      <c r="M1507" s="3459"/>
      <c r="N1507" s="3460"/>
      <c r="DE1507" s="818"/>
    </row>
    <row r="1508" spans="1:111" s="772" customFormat="1" ht="13.5" x14ac:dyDescent="0.15">
      <c r="A1508" s="1677" t="s">
        <v>1250</v>
      </c>
      <c r="B1508" s="1775"/>
      <c r="C1508" s="1775"/>
      <c r="D1508" s="1775"/>
      <c r="E1508" s="1775"/>
      <c r="F1508" s="1775"/>
      <c r="G1508" s="1775"/>
      <c r="H1508" s="1775"/>
      <c r="I1508" s="1775"/>
      <c r="J1508" s="1775"/>
      <c r="K1508" s="1775"/>
      <c r="L1508" s="1775"/>
      <c r="M1508" s="1775"/>
      <c r="N1508" s="1775"/>
      <c r="DE1508" s="830"/>
    </row>
    <row r="1509" spans="1:111" s="771" customFormat="1" ht="12" customHeight="1" x14ac:dyDescent="0.15">
      <c r="A1509" s="3545" t="s">
        <v>576</v>
      </c>
      <c r="B1509" s="3546"/>
      <c r="C1509" s="3389"/>
      <c r="D1509" s="3390"/>
      <c r="E1509" s="3545" t="s">
        <v>575</v>
      </c>
      <c r="F1509" s="3546"/>
      <c r="G1509" s="3386"/>
      <c r="H1509" s="3416"/>
      <c r="I1509" s="3547"/>
      <c r="J1509" s="3548"/>
      <c r="K1509" s="1758" t="s">
        <v>1214</v>
      </c>
      <c r="L1509" s="3386"/>
      <c r="M1509" s="3416"/>
      <c r="N1509" s="3387"/>
      <c r="DE1509" s="818"/>
    </row>
    <row r="1510" spans="1:111" s="771" customFormat="1" ht="12" customHeight="1" x14ac:dyDescent="0.15">
      <c r="A1510" s="3538">
        <v>1</v>
      </c>
      <c r="B1510" s="3540" t="s">
        <v>1249</v>
      </c>
      <c r="C1510" s="3540"/>
      <c r="D1510" s="3540"/>
      <c r="E1510" s="3540"/>
      <c r="F1510" s="3540"/>
      <c r="G1510" s="3538" t="s">
        <v>1248</v>
      </c>
      <c r="H1510" s="3538"/>
      <c r="I1510" s="3541" t="s">
        <v>1247</v>
      </c>
      <c r="J1510" s="3541"/>
      <c r="K1510" s="3541"/>
      <c r="L1510" s="3541"/>
      <c r="M1510" s="3541"/>
      <c r="N1510" s="3541"/>
      <c r="DE1510" s="818"/>
    </row>
    <row r="1511" spans="1:111" s="771" customFormat="1" ht="12" customHeight="1" x14ac:dyDescent="0.15">
      <c r="A1511" s="3539"/>
      <c r="B1511" s="3542"/>
      <c r="C1511" s="3542"/>
      <c r="D1511" s="3542"/>
      <c r="E1511" s="3542"/>
      <c r="F1511" s="3542"/>
      <c r="G1511" s="3542"/>
      <c r="H1511" s="3542"/>
      <c r="I1511" s="3543"/>
      <c r="J1511" s="3544"/>
      <c r="K1511" s="3544"/>
      <c r="L1511" s="3544"/>
      <c r="M1511" s="3544"/>
      <c r="N1511" s="1108" t="s">
        <v>1763</v>
      </c>
      <c r="O1511" s="758"/>
      <c r="P1511" s="770"/>
      <c r="DE1511" s="818"/>
    </row>
    <row r="1512" spans="1:111" s="771" customFormat="1" ht="12" customHeight="1" x14ac:dyDescent="0.15">
      <c r="A1512" s="3582"/>
      <c r="B1512" s="3583"/>
      <c r="C1512" s="3583"/>
      <c r="D1512" s="3583"/>
      <c r="E1512" s="3583"/>
      <c r="F1512" s="3583"/>
      <c r="G1512" s="3583"/>
      <c r="H1512" s="3583"/>
      <c r="I1512" s="3583"/>
      <c r="J1512" s="3583"/>
      <c r="K1512" s="3583"/>
      <c r="L1512" s="3583"/>
      <c r="M1512" s="3583"/>
      <c r="N1512" s="3584"/>
      <c r="DE1512" s="818"/>
    </row>
    <row r="1513" spans="1:111" s="771" customFormat="1" ht="12" customHeight="1" x14ac:dyDescent="0.15">
      <c r="A1513" s="3541">
        <v>2</v>
      </c>
      <c r="B1513" s="3546" t="s">
        <v>1235</v>
      </c>
      <c r="C1513" s="3541"/>
      <c r="D1513" s="3541"/>
      <c r="E1513" s="3541"/>
      <c r="F1513" s="3541"/>
      <c r="G1513" s="3541"/>
      <c r="H1513" s="3541"/>
      <c r="I1513" s="3541"/>
      <c r="J1513" s="3541"/>
      <c r="K1513" s="3541"/>
      <c r="L1513" s="3541"/>
      <c r="M1513" s="3541" t="s">
        <v>1231</v>
      </c>
      <c r="N1513" s="3553"/>
      <c r="DE1513" s="818"/>
    </row>
    <row r="1514" spans="1:111" s="771" customFormat="1" ht="12" customHeight="1" x14ac:dyDescent="0.15">
      <c r="A1514" s="3541"/>
      <c r="B1514" s="1759" t="s">
        <v>54</v>
      </c>
      <c r="C1514" s="3541" t="s">
        <v>1234</v>
      </c>
      <c r="D1514" s="3541"/>
      <c r="E1514" s="3541"/>
      <c r="F1514" s="1758" t="s">
        <v>1233</v>
      </c>
      <c r="G1514" s="3541" t="s">
        <v>1244</v>
      </c>
      <c r="H1514" s="3541"/>
      <c r="I1514" s="3541" t="s">
        <v>579</v>
      </c>
      <c r="J1514" s="3541"/>
      <c r="K1514" s="3541"/>
      <c r="L1514" s="1758" t="s">
        <v>578</v>
      </c>
      <c r="M1514" s="3541"/>
      <c r="N1514" s="3553"/>
      <c r="DE1514" s="818"/>
      <c r="DF1514" s="772" t="str">
        <f>IF(COUNTA(B1515:N1524)&gt;0,DG1514,"")</f>
        <v/>
      </c>
      <c r="DG1514" s="771">
        <v>44</v>
      </c>
    </row>
    <row r="1515" spans="1:111" s="771" customFormat="1" ht="12" customHeight="1" x14ac:dyDescent="0.15">
      <c r="A1515" s="3541"/>
      <c r="B1515" s="1774"/>
      <c r="C1515" s="3554"/>
      <c r="D1515" s="3554"/>
      <c r="E1515" s="3554"/>
      <c r="F1515" s="1757"/>
      <c r="G1515" s="3506"/>
      <c r="H1515" s="3506"/>
      <c r="I1515" s="3506"/>
      <c r="J1515" s="3506"/>
      <c r="K1515" s="3506"/>
      <c r="L1515" s="1756"/>
      <c r="M1515" s="3505"/>
      <c r="N1515" s="3505"/>
      <c r="O1515" s="1740" t="s">
        <v>6302</v>
      </c>
      <c r="DE1515" s="818"/>
    </row>
    <row r="1516" spans="1:111" s="771" customFormat="1" ht="12" customHeight="1" x14ac:dyDescent="0.15">
      <c r="A1516" s="3541"/>
      <c r="B1516" s="1713"/>
      <c r="C1516" s="3589"/>
      <c r="D1516" s="3589"/>
      <c r="E1516" s="3589"/>
      <c r="F1516" s="1767"/>
      <c r="G1516" s="3580"/>
      <c r="H1516" s="3580"/>
      <c r="I1516" s="3580"/>
      <c r="J1516" s="3580"/>
      <c r="K1516" s="3580"/>
      <c r="L1516" s="1767"/>
      <c r="M1516" s="3581"/>
      <c r="N1516" s="3581"/>
      <c r="O1516" s="1740" t="s">
        <v>6301</v>
      </c>
      <c r="DE1516" s="818"/>
    </row>
    <row r="1517" spans="1:111" s="771" customFormat="1" ht="12" customHeight="1" x14ac:dyDescent="0.15">
      <c r="A1517" s="3541"/>
      <c r="B1517" s="1765"/>
      <c r="C1517" s="3596"/>
      <c r="D1517" s="3596"/>
      <c r="E1517" s="3596"/>
      <c r="F1517" s="1754"/>
      <c r="G1517" s="3491"/>
      <c r="H1517" s="3491"/>
      <c r="I1517" s="3491"/>
      <c r="J1517" s="3491"/>
      <c r="K1517" s="3491"/>
      <c r="L1517" s="1754"/>
      <c r="M1517" s="3490"/>
      <c r="N1517" s="3490"/>
      <c r="O1517" s="1739"/>
      <c r="DE1517" s="818"/>
    </row>
    <row r="1518" spans="1:111" s="771" customFormat="1" ht="12" customHeight="1" x14ac:dyDescent="0.15">
      <c r="A1518" s="3541"/>
      <c r="B1518" s="1765"/>
      <c r="C1518" s="3596"/>
      <c r="D1518" s="3596"/>
      <c r="E1518" s="3596"/>
      <c r="F1518" s="1754"/>
      <c r="G1518" s="3491"/>
      <c r="H1518" s="3491"/>
      <c r="I1518" s="3491"/>
      <c r="J1518" s="3491"/>
      <c r="K1518" s="3491"/>
      <c r="L1518" s="1754"/>
      <c r="M1518" s="3490"/>
      <c r="N1518" s="3490"/>
      <c r="O1518" s="1739" t="s">
        <v>6285</v>
      </c>
      <c r="DE1518" s="818"/>
    </row>
    <row r="1519" spans="1:111" s="771" customFormat="1" ht="12" customHeight="1" x14ac:dyDescent="0.15">
      <c r="A1519" s="3541"/>
      <c r="B1519" s="1765"/>
      <c r="C1519" s="3596"/>
      <c r="D1519" s="3596"/>
      <c r="E1519" s="3596"/>
      <c r="F1519" s="1754"/>
      <c r="G1519" s="3491"/>
      <c r="H1519" s="3491"/>
      <c r="I1519" s="3491"/>
      <c r="J1519" s="3491"/>
      <c r="K1519" s="3491"/>
      <c r="L1519" s="1754"/>
      <c r="M1519" s="3490"/>
      <c r="N1519" s="3490"/>
      <c r="O1519" s="1739" t="s">
        <v>6286</v>
      </c>
      <c r="DE1519" s="818"/>
    </row>
    <row r="1520" spans="1:111" s="771" customFormat="1" ht="12" customHeight="1" x14ac:dyDescent="0.15">
      <c r="A1520" s="3541"/>
      <c r="B1520" s="1764"/>
      <c r="C1520" s="3559"/>
      <c r="D1520" s="3560"/>
      <c r="E1520" s="3561"/>
      <c r="F1520" s="1721"/>
      <c r="G1520" s="3562"/>
      <c r="H1520" s="3563"/>
      <c r="I1520" s="3562"/>
      <c r="J1520" s="3590"/>
      <c r="K1520" s="3563"/>
      <c r="L1520" s="1721"/>
      <c r="M1520" s="3591"/>
      <c r="N1520" s="3592"/>
      <c r="O1520" s="1739" t="s">
        <v>6287</v>
      </c>
      <c r="DE1520" s="818"/>
    </row>
    <row r="1521" spans="1:109" s="771" customFormat="1" ht="12" customHeight="1" x14ac:dyDescent="0.15">
      <c r="A1521" s="3541"/>
      <c r="B1521" s="1765"/>
      <c r="C1521" s="3593"/>
      <c r="D1521" s="3594"/>
      <c r="E1521" s="3595"/>
      <c r="F1521" s="1754"/>
      <c r="G1521" s="3487"/>
      <c r="H1521" s="3489"/>
      <c r="I1521" s="3487"/>
      <c r="J1521" s="3488"/>
      <c r="K1521" s="3489"/>
      <c r="L1521" s="1754"/>
      <c r="M1521" s="3557"/>
      <c r="N1521" s="3558"/>
      <c r="DE1521" s="818"/>
    </row>
    <row r="1522" spans="1:109" s="771" customFormat="1" ht="12" customHeight="1" x14ac:dyDescent="0.15">
      <c r="A1522" s="3541"/>
      <c r="B1522" s="1764"/>
      <c r="C1522" s="3559"/>
      <c r="D1522" s="3560"/>
      <c r="E1522" s="3561"/>
      <c r="F1522" s="1721"/>
      <c r="G1522" s="3562"/>
      <c r="H1522" s="3563"/>
      <c r="I1522" s="3562"/>
      <c r="J1522" s="3590"/>
      <c r="K1522" s="3563"/>
      <c r="L1522" s="1721"/>
      <c r="M1522" s="3591"/>
      <c r="N1522" s="3592"/>
      <c r="DE1522" s="818"/>
    </row>
    <row r="1523" spans="1:109" s="771" customFormat="1" ht="12" customHeight="1" x14ac:dyDescent="0.15">
      <c r="A1523" s="3541"/>
      <c r="B1523" s="1765"/>
      <c r="C1523" s="3593"/>
      <c r="D1523" s="3594"/>
      <c r="E1523" s="3595"/>
      <c r="F1523" s="1754"/>
      <c r="G1523" s="3487"/>
      <c r="H1523" s="3489"/>
      <c r="I1523" s="3487"/>
      <c r="J1523" s="3488"/>
      <c r="K1523" s="3489"/>
      <c r="L1523" s="1754"/>
      <c r="M1523" s="3557"/>
      <c r="N1523" s="3558"/>
      <c r="DE1523" s="818"/>
    </row>
    <row r="1524" spans="1:109" s="771" customFormat="1" ht="12" customHeight="1" x14ac:dyDescent="0.15">
      <c r="A1524" s="3541"/>
      <c r="B1524" s="1750"/>
      <c r="C1524" s="3555"/>
      <c r="D1524" s="3555"/>
      <c r="E1524" s="3556"/>
      <c r="F1524" s="1720"/>
      <c r="G1524" s="3431"/>
      <c r="H1524" s="3537"/>
      <c r="I1524" s="3431"/>
      <c r="J1524" s="3429"/>
      <c r="K1524" s="3537"/>
      <c r="L1524" s="1720"/>
      <c r="M1524" s="3427"/>
      <c r="N1524" s="3428"/>
      <c r="DE1524" s="818"/>
    </row>
    <row r="1525" spans="1:109" s="771" customFormat="1" ht="12" customHeight="1" x14ac:dyDescent="0.15">
      <c r="A1525" s="3577"/>
      <c r="B1525" s="3578"/>
      <c r="C1525" s="3578"/>
      <c r="D1525" s="3578"/>
      <c r="E1525" s="3578"/>
      <c r="F1525" s="3578"/>
      <c r="G1525" s="3578"/>
      <c r="H1525" s="3578"/>
      <c r="I1525" s="3578"/>
      <c r="J1525" s="3578"/>
      <c r="K1525" s="3578"/>
      <c r="L1525" s="3578"/>
      <c r="M1525" s="3578"/>
      <c r="N1525" s="3579"/>
      <c r="DE1525" s="818"/>
    </row>
    <row r="1526" spans="1:109" s="771" customFormat="1" ht="12" customHeight="1" x14ac:dyDescent="0.15">
      <c r="A1526" s="3549">
        <v>3</v>
      </c>
      <c r="B1526" s="3549" t="s">
        <v>1246</v>
      </c>
      <c r="C1526" s="3549"/>
      <c r="D1526" s="3549"/>
      <c r="E1526" s="3549"/>
      <c r="F1526" s="3549"/>
      <c r="G1526" s="3549"/>
      <c r="H1526" s="3549"/>
      <c r="I1526" s="3549"/>
      <c r="J1526" s="3549"/>
      <c r="K1526" s="3549"/>
      <c r="L1526" s="3549"/>
      <c r="M1526" s="3549" t="s">
        <v>1231</v>
      </c>
      <c r="N1526" s="3564"/>
      <c r="DE1526" s="818"/>
    </row>
    <row r="1527" spans="1:109" s="771" customFormat="1" ht="12" customHeight="1" x14ac:dyDescent="0.15">
      <c r="A1527" s="3549"/>
      <c r="B1527" s="3393" t="s">
        <v>1245</v>
      </c>
      <c r="C1527" s="3394"/>
      <c r="D1527" s="3394"/>
      <c r="E1527" s="3394"/>
      <c r="F1527" s="3417"/>
      <c r="G1527" s="3549" t="s">
        <v>1244</v>
      </c>
      <c r="H1527" s="3549"/>
      <c r="I1527" s="3549" t="s">
        <v>579</v>
      </c>
      <c r="J1527" s="3549"/>
      <c r="K1527" s="3549"/>
      <c r="L1527" s="1760" t="s">
        <v>578</v>
      </c>
      <c r="M1527" s="3549"/>
      <c r="N1527" s="3564"/>
      <c r="DE1527" s="818"/>
    </row>
    <row r="1528" spans="1:109" s="771" customFormat="1" ht="12" customHeight="1" x14ac:dyDescent="0.15">
      <c r="A1528" s="3549"/>
      <c r="B1528" s="3462"/>
      <c r="C1528" s="3533"/>
      <c r="D1528" s="3533"/>
      <c r="E1528" s="3533"/>
      <c r="F1528" s="3550"/>
      <c r="G1528" s="3551"/>
      <c r="H1528" s="3551"/>
      <c r="I1528" s="3551"/>
      <c r="J1528" s="3551"/>
      <c r="K1528" s="3551"/>
      <c r="L1528" s="1761"/>
      <c r="M1528" s="3552"/>
      <c r="N1528" s="3552"/>
      <c r="DE1528" s="818"/>
    </row>
    <row r="1529" spans="1:109" s="771" customFormat="1" ht="12" customHeight="1" x14ac:dyDescent="0.15">
      <c r="A1529" s="1762"/>
      <c r="B1529" s="1762"/>
      <c r="C1529" s="3574"/>
      <c r="D1529" s="3574"/>
      <c r="E1529" s="3574"/>
      <c r="F1529" s="1762"/>
      <c r="G1529" s="3574"/>
      <c r="H1529" s="3574"/>
      <c r="I1529" s="3574"/>
      <c r="J1529" s="3574"/>
      <c r="K1529" s="3574"/>
      <c r="L1529" s="1762"/>
      <c r="M1529" s="3575"/>
      <c r="N1529" s="3576"/>
      <c r="DE1529" s="818"/>
    </row>
    <row r="1530" spans="1:109" s="771" customFormat="1" ht="12" customHeight="1" x14ac:dyDescent="0.15">
      <c r="A1530" s="1752"/>
      <c r="B1530" s="3445"/>
      <c r="C1530" s="3445"/>
      <c r="D1530" s="3445"/>
      <c r="E1530" s="3445"/>
      <c r="F1530" s="3445"/>
      <c r="G1530" s="3445"/>
      <c r="H1530" s="3445"/>
      <c r="I1530" s="1752"/>
      <c r="J1530" s="1752"/>
      <c r="K1530" s="1752"/>
      <c r="L1530" s="1752"/>
      <c r="M1530" s="1752"/>
      <c r="N1530" s="793"/>
      <c r="DE1530" s="818"/>
    </row>
    <row r="1531" spans="1:109" s="771" customFormat="1" ht="21" customHeight="1" x14ac:dyDescent="0.15">
      <c r="A1531" s="3421">
        <v>4</v>
      </c>
      <c r="B1531" s="3565" t="s">
        <v>1227</v>
      </c>
      <c r="C1531" s="3566"/>
      <c r="D1531" s="3567"/>
      <c r="E1531" s="3443" t="s">
        <v>1226</v>
      </c>
      <c r="F1531" s="3444"/>
      <c r="G1531" s="3445"/>
      <c r="H1531" s="3445"/>
      <c r="I1531" s="802"/>
      <c r="J1531" s="1748">
        <v>5</v>
      </c>
      <c r="K1531" s="3585" t="s">
        <v>1243</v>
      </c>
      <c r="L1531" s="3569"/>
      <c r="M1531" s="3569"/>
      <c r="N1531" s="3570"/>
      <c r="DE1531" s="818"/>
    </row>
    <row r="1532" spans="1:109" s="771" customFormat="1" ht="12" customHeight="1" x14ac:dyDescent="0.15">
      <c r="A1532" s="3422"/>
      <c r="B1532" s="3386"/>
      <c r="C1532" s="3416"/>
      <c r="D1532" s="3387"/>
      <c r="E1532" s="3386"/>
      <c r="F1532" s="3387"/>
      <c r="G1532" s="3445"/>
      <c r="H1532" s="3445"/>
      <c r="I1532" s="793"/>
      <c r="J1532" s="3586"/>
      <c r="K1532" s="3571"/>
      <c r="L1532" s="3572"/>
      <c r="M1532" s="3572"/>
      <c r="N1532" s="3573"/>
      <c r="DE1532" s="818"/>
    </row>
    <row r="1533" spans="1:109" s="771" customFormat="1" ht="12" customHeight="1" x14ac:dyDescent="0.15">
      <c r="A1533" s="1752"/>
      <c r="B1533" s="1751"/>
      <c r="C1533" s="1751"/>
      <c r="D1533" s="1751"/>
      <c r="E1533" s="1751"/>
      <c r="F1533" s="1751"/>
      <c r="G1533" s="3445"/>
      <c r="H1533" s="3445"/>
      <c r="I1533" s="1752"/>
      <c r="J1533" s="3587"/>
      <c r="K1533" s="3455"/>
      <c r="L1533" s="3456"/>
      <c r="M1533" s="3456"/>
      <c r="N1533" s="3457"/>
      <c r="O1533" s="225"/>
      <c r="P1533" s="225"/>
      <c r="DE1533" s="818"/>
    </row>
    <row r="1534" spans="1:109" s="771" customFormat="1" ht="12" customHeight="1" x14ac:dyDescent="0.15">
      <c r="A1534" s="1752"/>
      <c r="B1534" s="788"/>
      <c r="C1534" s="788"/>
      <c r="D1534" s="788"/>
      <c r="E1534" s="788"/>
      <c r="F1534" s="788"/>
      <c r="G1534" s="788"/>
      <c r="H1534" s="788"/>
      <c r="I1534" s="1752"/>
      <c r="J1534" s="3587"/>
      <c r="K1534" s="3455"/>
      <c r="L1534" s="3456"/>
      <c r="M1534" s="3456"/>
      <c r="N1534" s="3457"/>
      <c r="DE1534" s="818"/>
    </row>
    <row r="1535" spans="1:109" s="771" customFormat="1" ht="12" customHeight="1" x14ac:dyDescent="0.15">
      <c r="A1535" s="1752"/>
      <c r="B1535" s="3465" t="s">
        <v>1242</v>
      </c>
      <c r="C1535" s="3465"/>
      <c r="D1535" s="3465"/>
      <c r="E1535" s="3465"/>
      <c r="F1535" s="3465"/>
      <c r="G1535" s="3465"/>
      <c r="H1535" s="3465"/>
      <c r="I1535" s="1770"/>
      <c r="J1535" s="3587"/>
      <c r="K1535" s="3455"/>
      <c r="L1535" s="3456"/>
      <c r="M1535" s="3456"/>
      <c r="N1535" s="3457"/>
      <c r="DE1535" s="818"/>
    </row>
    <row r="1536" spans="1:109" s="771" customFormat="1" ht="12" customHeight="1" x14ac:dyDescent="0.15">
      <c r="A1536" s="1752"/>
      <c r="B1536" s="3465" t="s">
        <v>1241</v>
      </c>
      <c r="C1536" s="3465"/>
      <c r="D1536" s="3465"/>
      <c r="E1536" s="3465"/>
      <c r="F1536" s="3465"/>
      <c r="G1536" s="3465"/>
      <c r="H1536" s="3465"/>
      <c r="I1536" s="803"/>
      <c r="J1536" s="3587"/>
      <c r="K1536" s="3455"/>
      <c r="L1536" s="3456"/>
      <c r="M1536" s="3456"/>
      <c r="N1536" s="3457"/>
      <c r="DE1536" s="818"/>
    </row>
    <row r="1537" spans="1:111" s="771" customFormat="1" ht="12" customHeight="1" x14ac:dyDescent="0.15">
      <c r="A1537" s="790" t="s">
        <v>1223</v>
      </c>
      <c r="B1537" s="3466" t="s">
        <v>1240</v>
      </c>
      <c r="C1537" s="3466"/>
      <c r="D1537" s="3466"/>
      <c r="E1537" s="3466"/>
      <c r="F1537" s="3466"/>
      <c r="G1537" s="3466"/>
      <c r="H1537" s="3466"/>
      <c r="I1537" s="1770"/>
      <c r="J1537" s="3587"/>
      <c r="K1537" s="3455"/>
      <c r="L1537" s="3456"/>
      <c r="M1537" s="3456"/>
      <c r="N1537" s="3457"/>
      <c r="DE1537" s="818"/>
    </row>
    <row r="1538" spans="1:111" s="771" customFormat="1" ht="12" customHeight="1" x14ac:dyDescent="0.15">
      <c r="A1538" s="790"/>
      <c r="B1538" s="3467"/>
      <c r="C1538" s="3467"/>
      <c r="D1538" s="3467"/>
      <c r="E1538" s="3467"/>
      <c r="F1538" s="3467"/>
      <c r="G1538" s="3467"/>
      <c r="H1538" s="3467"/>
      <c r="I1538" s="1770"/>
      <c r="J1538" s="3587"/>
      <c r="K1538" s="3455"/>
      <c r="L1538" s="3456"/>
      <c r="M1538" s="3456"/>
      <c r="N1538" s="3457"/>
      <c r="DE1538" s="818"/>
    </row>
    <row r="1539" spans="1:111" s="771" customFormat="1" ht="12" customHeight="1" x14ac:dyDescent="0.15">
      <c r="A1539" s="790"/>
      <c r="B1539" s="3467"/>
      <c r="C1539" s="3467"/>
      <c r="D1539" s="3467"/>
      <c r="E1539" s="3467"/>
      <c r="F1539" s="3467"/>
      <c r="G1539" s="3467"/>
      <c r="H1539" s="3467"/>
      <c r="I1539" s="1770"/>
      <c r="J1539" s="3587"/>
      <c r="K1539" s="3455"/>
      <c r="L1539" s="3456"/>
      <c r="M1539" s="3456"/>
      <c r="N1539" s="3457"/>
      <c r="DE1539" s="818"/>
    </row>
    <row r="1540" spans="1:111" s="771" customFormat="1" ht="12" customHeight="1" x14ac:dyDescent="0.15">
      <c r="A1540" s="790"/>
      <c r="B1540" s="3465"/>
      <c r="C1540" s="3465"/>
      <c r="D1540" s="3465"/>
      <c r="E1540" s="3465"/>
      <c r="F1540" s="3465"/>
      <c r="G1540" s="3465"/>
      <c r="H1540" s="3465"/>
      <c r="I1540" s="1770"/>
      <c r="J1540" s="3587"/>
      <c r="K1540" s="3455"/>
      <c r="L1540" s="3456"/>
      <c r="M1540" s="3456"/>
      <c r="N1540" s="3457"/>
      <c r="DE1540" s="818"/>
    </row>
    <row r="1541" spans="1:111" s="771" customFormat="1" ht="12" customHeight="1" x14ac:dyDescent="0.15">
      <c r="A1541" s="790"/>
      <c r="B1541" s="3465" t="s">
        <v>652</v>
      </c>
      <c r="C1541" s="3465"/>
      <c r="D1541" s="3465"/>
      <c r="E1541" s="3465"/>
      <c r="F1541" s="3465"/>
      <c r="G1541" s="3465"/>
      <c r="H1541" s="3465"/>
      <c r="I1541" s="1770"/>
      <c r="J1541" s="3587"/>
      <c r="K1541" s="3455"/>
      <c r="L1541" s="3456"/>
      <c r="M1541" s="3456"/>
      <c r="N1541" s="3457"/>
      <c r="Q1541" s="224"/>
      <c r="R1541" s="224"/>
      <c r="S1541" s="224"/>
      <c r="T1541" s="224"/>
      <c r="U1541" s="224"/>
      <c r="V1541" s="224"/>
      <c r="W1541" s="224"/>
      <c r="X1541" s="224"/>
      <c r="Y1541" s="224"/>
      <c r="Z1541" s="224"/>
      <c r="AA1541" s="224"/>
      <c r="DE1541" s="818"/>
    </row>
    <row r="1542" spans="1:111" s="771" customFormat="1" ht="12" customHeight="1" x14ac:dyDescent="0.15">
      <c r="A1542" s="790"/>
      <c r="B1542" s="3465"/>
      <c r="C1542" s="3465"/>
      <c r="D1542" s="3465"/>
      <c r="E1542" s="3465"/>
      <c r="F1542" s="3465"/>
      <c r="G1542" s="3465"/>
      <c r="H1542" s="3465"/>
      <c r="I1542" s="1770"/>
      <c r="J1542" s="3588"/>
      <c r="K1542" s="3458"/>
      <c r="L1542" s="3459"/>
      <c r="M1542" s="3459"/>
      <c r="N1542" s="3460"/>
      <c r="DE1542" s="818"/>
    </row>
    <row r="1543" spans="1:111" s="772" customFormat="1" ht="13.5" x14ac:dyDescent="0.15">
      <c r="A1543" s="1677" t="s">
        <v>1250</v>
      </c>
      <c r="B1543" s="1775"/>
      <c r="C1543" s="1775"/>
      <c r="D1543" s="1775"/>
      <c r="E1543" s="1775"/>
      <c r="F1543" s="1775"/>
      <c r="G1543" s="1775"/>
      <c r="H1543" s="1775"/>
      <c r="I1543" s="1775"/>
      <c r="J1543" s="1775"/>
      <c r="K1543" s="1775"/>
      <c r="L1543" s="1775"/>
      <c r="M1543" s="1775"/>
      <c r="N1543" s="1775"/>
      <c r="DE1543" s="830"/>
    </row>
    <row r="1544" spans="1:111" s="771" customFormat="1" ht="12" customHeight="1" x14ac:dyDescent="0.15">
      <c r="A1544" s="3545" t="s">
        <v>576</v>
      </c>
      <c r="B1544" s="3546"/>
      <c r="C1544" s="3389"/>
      <c r="D1544" s="3390"/>
      <c r="E1544" s="3545" t="s">
        <v>575</v>
      </c>
      <c r="F1544" s="3546"/>
      <c r="G1544" s="3386"/>
      <c r="H1544" s="3416"/>
      <c r="I1544" s="3547"/>
      <c r="J1544" s="3548"/>
      <c r="K1544" s="1758" t="s">
        <v>1214</v>
      </c>
      <c r="L1544" s="3386"/>
      <c r="M1544" s="3416"/>
      <c r="N1544" s="3387"/>
      <c r="DE1544" s="818"/>
    </row>
    <row r="1545" spans="1:111" s="771" customFormat="1" ht="12" customHeight="1" x14ac:dyDescent="0.15">
      <c r="A1545" s="3538">
        <v>1</v>
      </c>
      <c r="B1545" s="3540" t="s">
        <v>1249</v>
      </c>
      <c r="C1545" s="3540"/>
      <c r="D1545" s="3540"/>
      <c r="E1545" s="3540"/>
      <c r="F1545" s="3540"/>
      <c r="G1545" s="3538" t="s">
        <v>1248</v>
      </c>
      <c r="H1545" s="3538"/>
      <c r="I1545" s="3541" t="s">
        <v>1247</v>
      </c>
      <c r="J1545" s="3541"/>
      <c r="K1545" s="3541"/>
      <c r="L1545" s="3541"/>
      <c r="M1545" s="3541"/>
      <c r="N1545" s="3541"/>
      <c r="DE1545" s="818"/>
    </row>
    <row r="1546" spans="1:111" s="771" customFormat="1" ht="12" customHeight="1" x14ac:dyDescent="0.15">
      <c r="A1546" s="3539"/>
      <c r="B1546" s="3542"/>
      <c r="C1546" s="3542"/>
      <c r="D1546" s="3542"/>
      <c r="E1546" s="3542"/>
      <c r="F1546" s="3542"/>
      <c r="G1546" s="3542"/>
      <c r="H1546" s="3542"/>
      <c r="I1546" s="3543"/>
      <c r="J1546" s="3544"/>
      <c r="K1546" s="3544"/>
      <c r="L1546" s="3544"/>
      <c r="M1546" s="3544"/>
      <c r="N1546" s="1108" t="s">
        <v>1763</v>
      </c>
      <c r="O1546" s="758"/>
      <c r="P1546" s="770"/>
      <c r="DE1546" s="818"/>
    </row>
    <row r="1547" spans="1:111" s="771" customFormat="1" ht="12" customHeight="1" x14ac:dyDescent="0.15">
      <c r="A1547" s="3582"/>
      <c r="B1547" s="3583"/>
      <c r="C1547" s="3583"/>
      <c r="D1547" s="3583"/>
      <c r="E1547" s="3583"/>
      <c r="F1547" s="3583"/>
      <c r="G1547" s="3583"/>
      <c r="H1547" s="3583"/>
      <c r="I1547" s="3583"/>
      <c r="J1547" s="3583"/>
      <c r="K1547" s="3583"/>
      <c r="L1547" s="3583"/>
      <c r="M1547" s="3583"/>
      <c r="N1547" s="3584"/>
      <c r="DE1547" s="818"/>
    </row>
    <row r="1548" spans="1:111" s="771" customFormat="1" ht="12" customHeight="1" x14ac:dyDescent="0.15">
      <c r="A1548" s="3541">
        <v>2</v>
      </c>
      <c r="B1548" s="3546" t="s">
        <v>1235</v>
      </c>
      <c r="C1548" s="3541"/>
      <c r="D1548" s="3541"/>
      <c r="E1548" s="3541"/>
      <c r="F1548" s="3541"/>
      <c r="G1548" s="3541"/>
      <c r="H1548" s="3541"/>
      <c r="I1548" s="3541"/>
      <c r="J1548" s="3541"/>
      <c r="K1548" s="3541"/>
      <c r="L1548" s="3541"/>
      <c r="M1548" s="3541" t="s">
        <v>1231</v>
      </c>
      <c r="N1548" s="3553"/>
      <c r="DE1548" s="818"/>
    </row>
    <row r="1549" spans="1:111" s="771" customFormat="1" ht="12" customHeight="1" x14ac:dyDescent="0.15">
      <c r="A1549" s="3541"/>
      <c r="B1549" s="1759" t="s">
        <v>54</v>
      </c>
      <c r="C1549" s="3541" t="s">
        <v>1234</v>
      </c>
      <c r="D1549" s="3541"/>
      <c r="E1549" s="3541"/>
      <c r="F1549" s="1758" t="s">
        <v>1233</v>
      </c>
      <c r="G1549" s="3541" t="s">
        <v>1244</v>
      </c>
      <c r="H1549" s="3541"/>
      <c r="I1549" s="3541" t="s">
        <v>579</v>
      </c>
      <c r="J1549" s="3541"/>
      <c r="K1549" s="3541"/>
      <c r="L1549" s="1758" t="s">
        <v>578</v>
      </c>
      <c r="M1549" s="3541"/>
      <c r="N1549" s="3553"/>
      <c r="DE1549" s="818"/>
      <c r="DF1549" s="772" t="str">
        <f>IF(COUNTA(B1550:N1559)&gt;0,DG1549,"")</f>
        <v/>
      </c>
      <c r="DG1549" s="771">
        <v>45</v>
      </c>
    </row>
    <row r="1550" spans="1:111" s="771" customFormat="1" ht="12" customHeight="1" x14ac:dyDescent="0.15">
      <c r="A1550" s="3541"/>
      <c r="B1550" s="1774"/>
      <c r="C1550" s="3554"/>
      <c r="D1550" s="3554"/>
      <c r="E1550" s="3554"/>
      <c r="F1550" s="1757"/>
      <c r="G1550" s="3506"/>
      <c r="H1550" s="3506"/>
      <c r="I1550" s="3506"/>
      <c r="J1550" s="3506"/>
      <c r="K1550" s="3506"/>
      <c r="L1550" s="1756"/>
      <c r="M1550" s="3505"/>
      <c r="N1550" s="3505"/>
      <c r="O1550" s="1740" t="s">
        <v>6302</v>
      </c>
      <c r="DE1550" s="818"/>
    </row>
    <row r="1551" spans="1:111" s="771" customFormat="1" ht="12" customHeight="1" x14ac:dyDescent="0.15">
      <c r="A1551" s="3541"/>
      <c r="B1551" s="1713"/>
      <c r="C1551" s="3589"/>
      <c r="D1551" s="3589"/>
      <c r="E1551" s="3589"/>
      <c r="F1551" s="1767"/>
      <c r="G1551" s="3580"/>
      <c r="H1551" s="3580"/>
      <c r="I1551" s="3580"/>
      <c r="J1551" s="3580"/>
      <c r="K1551" s="3580"/>
      <c r="L1551" s="1767"/>
      <c r="M1551" s="3581"/>
      <c r="N1551" s="3581"/>
      <c r="O1551" s="1740" t="s">
        <v>6301</v>
      </c>
      <c r="DE1551" s="818"/>
    </row>
    <row r="1552" spans="1:111" s="771" customFormat="1" ht="12" customHeight="1" x14ac:dyDescent="0.15">
      <c r="A1552" s="3541"/>
      <c r="B1552" s="1765"/>
      <c r="C1552" s="3596"/>
      <c r="D1552" s="3596"/>
      <c r="E1552" s="3596"/>
      <c r="F1552" s="1754"/>
      <c r="G1552" s="3491"/>
      <c r="H1552" s="3491"/>
      <c r="I1552" s="3491"/>
      <c r="J1552" s="3491"/>
      <c r="K1552" s="3491"/>
      <c r="L1552" s="1754"/>
      <c r="M1552" s="3490"/>
      <c r="N1552" s="3490"/>
      <c r="O1552" s="1739"/>
      <c r="DE1552" s="818"/>
    </row>
    <row r="1553" spans="1:109" s="771" customFormat="1" ht="12" customHeight="1" x14ac:dyDescent="0.15">
      <c r="A1553" s="3541"/>
      <c r="B1553" s="1765"/>
      <c r="C1553" s="3596"/>
      <c r="D1553" s="3596"/>
      <c r="E1553" s="3596"/>
      <c r="F1553" s="1754"/>
      <c r="G1553" s="3491"/>
      <c r="H1553" s="3491"/>
      <c r="I1553" s="3491"/>
      <c r="J1553" s="3491"/>
      <c r="K1553" s="3491"/>
      <c r="L1553" s="1754"/>
      <c r="M1553" s="3490"/>
      <c r="N1553" s="3490"/>
      <c r="O1553" s="1739" t="s">
        <v>6285</v>
      </c>
      <c r="DE1553" s="818"/>
    </row>
    <row r="1554" spans="1:109" s="771" customFormat="1" ht="12" customHeight="1" x14ac:dyDescent="0.15">
      <c r="A1554" s="3541"/>
      <c r="B1554" s="1765"/>
      <c r="C1554" s="3596"/>
      <c r="D1554" s="3596"/>
      <c r="E1554" s="3596"/>
      <c r="F1554" s="1754"/>
      <c r="G1554" s="3491"/>
      <c r="H1554" s="3491"/>
      <c r="I1554" s="3491"/>
      <c r="J1554" s="3491"/>
      <c r="K1554" s="3491"/>
      <c r="L1554" s="1754"/>
      <c r="M1554" s="3490"/>
      <c r="N1554" s="3490"/>
      <c r="O1554" s="1739" t="s">
        <v>6286</v>
      </c>
      <c r="DE1554" s="818"/>
    </row>
    <row r="1555" spans="1:109" s="771" customFormat="1" ht="12" customHeight="1" x14ac:dyDescent="0.15">
      <c r="A1555" s="3541"/>
      <c r="B1555" s="1764"/>
      <c r="C1555" s="3559"/>
      <c r="D1555" s="3560"/>
      <c r="E1555" s="3561"/>
      <c r="F1555" s="1721"/>
      <c r="G1555" s="3562"/>
      <c r="H1555" s="3563"/>
      <c r="I1555" s="3562"/>
      <c r="J1555" s="3590"/>
      <c r="K1555" s="3563"/>
      <c r="L1555" s="1721"/>
      <c r="M1555" s="3591"/>
      <c r="N1555" s="3592"/>
      <c r="O1555" s="1739" t="s">
        <v>6287</v>
      </c>
      <c r="DE1555" s="818"/>
    </row>
    <row r="1556" spans="1:109" s="771" customFormat="1" ht="12" customHeight="1" x14ac:dyDescent="0.15">
      <c r="A1556" s="3541"/>
      <c r="B1556" s="1765"/>
      <c r="C1556" s="3593"/>
      <c r="D1556" s="3594"/>
      <c r="E1556" s="3595"/>
      <c r="F1556" s="1754"/>
      <c r="G1556" s="3487"/>
      <c r="H1556" s="3489"/>
      <c r="I1556" s="3487"/>
      <c r="J1556" s="3488"/>
      <c r="K1556" s="3489"/>
      <c r="L1556" s="1754"/>
      <c r="M1556" s="3557"/>
      <c r="N1556" s="3558"/>
      <c r="DE1556" s="818"/>
    </row>
    <row r="1557" spans="1:109" s="771" customFormat="1" ht="12" customHeight="1" x14ac:dyDescent="0.15">
      <c r="A1557" s="3541"/>
      <c r="B1557" s="1764"/>
      <c r="C1557" s="3559"/>
      <c r="D1557" s="3560"/>
      <c r="E1557" s="3561"/>
      <c r="F1557" s="1721"/>
      <c r="G1557" s="3562"/>
      <c r="H1557" s="3563"/>
      <c r="I1557" s="3562"/>
      <c r="J1557" s="3590"/>
      <c r="K1557" s="3563"/>
      <c r="L1557" s="1721"/>
      <c r="M1557" s="3591"/>
      <c r="N1557" s="3592"/>
      <c r="DE1557" s="818"/>
    </row>
    <row r="1558" spans="1:109" s="771" customFormat="1" ht="12" customHeight="1" x14ac:dyDescent="0.15">
      <c r="A1558" s="3541"/>
      <c r="B1558" s="1765"/>
      <c r="C1558" s="3593"/>
      <c r="D1558" s="3594"/>
      <c r="E1558" s="3595"/>
      <c r="F1558" s="1754"/>
      <c r="G1558" s="3487"/>
      <c r="H1558" s="3489"/>
      <c r="I1558" s="3487"/>
      <c r="J1558" s="3488"/>
      <c r="K1558" s="3489"/>
      <c r="L1558" s="1754"/>
      <c r="M1558" s="3557"/>
      <c r="N1558" s="3558"/>
      <c r="DE1558" s="818"/>
    </row>
    <row r="1559" spans="1:109" s="771" customFormat="1" ht="12" customHeight="1" x14ac:dyDescent="0.15">
      <c r="A1559" s="3541"/>
      <c r="B1559" s="1750"/>
      <c r="C1559" s="3555"/>
      <c r="D1559" s="3555"/>
      <c r="E1559" s="3556"/>
      <c r="F1559" s="1720"/>
      <c r="G1559" s="3431"/>
      <c r="H1559" s="3537"/>
      <c r="I1559" s="3431"/>
      <c r="J1559" s="3429"/>
      <c r="K1559" s="3537"/>
      <c r="L1559" s="1720"/>
      <c r="M1559" s="3427"/>
      <c r="N1559" s="3428"/>
      <c r="DE1559" s="818"/>
    </row>
    <row r="1560" spans="1:109" s="771" customFormat="1" ht="12" customHeight="1" x14ac:dyDescent="0.15">
      <c r="A1560" s="3577"/>
      <c r="B1560" s="3578"/>
      <c r="C1560" s="3578"/>
      <c r="D1560" s="3578"/>
      <c r="E1560" s="3578"/>
      <c r="F1560" s="3578"/>
      <c r="G1560" s="3578"/>
      <c r="H1560" s="3578"/>
      <c r="I1560" s="3578"/>
      <c r="J1560" s="3578"/>
      <c r="K1560" s="3578"/>
      <c r="L1560" s="3578"/>
      <c r="M1560" s="3578"/>
      <c r="N1560" s="3579"/>
      <c r="DE1560" s="818"/>
    </row>
    <row r="1561" spans="1:109" s="771" customFormat="1" ht="12" customHeight="1" x14ac:dyDescent="0.15">
      <c r="A1561" s="3549">
        <v>3</v>
      </c>
      <c r="B1561" s="3549" t="s">
        <v>1246</v>
      </c>
      <c r="C1561" s="3549"/>
      <c r="D1561" s="3549"/>
      <c r="E1561" s="3549"/>
      <c r="F1561" s="3549"/>
      <c r="G1561" s="3549"/>
      <c r="H1561" s="3549"/>
      <c r="I1561" s="3549"/>
      <c r="J1561" s="3549"/>
      <c r="K1561" s="3549"/>
      <c r="L1561" s="3549"/>
      <c r="M1561" s="3549" t="s">
        <v>1231</v>
      </c>
      <c r="N1561" s="3564"/>
      <c r="DE1561" s="818"/>
    </row>
    <row r="1562" spans="1:109" s="771" customFormat="1" ht="12" customHeight="1" x14ac:dyDescent="0.15">
      <c r="A1562" s="3549"/>
      <c r="B1562" s="3393" t="s">
        <v>1245</v>
      </c>
      <c r="C1562" s="3394"/>
      <c r="D1562" s="3394"/>
      <c r="E1562" s="3394"/>
      <c r="F1562" s="3417"/>
      <c r="G1562" s="3549" t="s">
        <v>1244</v>
      </c>
      <c r="H1562" s="3549"/>
      <c r="I1562" s="3549" t="s">
        <v>579</v>
      </c>
      <c r="J1562" s="3549"/>
      <c r="K1562" s="3549"/>
      <c r="L1562" s="1760" t="s">
        <v>578</v>
      </c>
      <c r="M1562" s="3549"/>
      <c r="N1562" s="3564"/>
      <c r="DE1562" s="818"/>
    </row>
    <row r="1563" spans="1:109" s="771" customFormat="1" ht="12" customHeight="1" x14ac:dyDescent="0.15">
      <c r="A1563" s="3549"/>
      <c r="B1563" s="3462"/>
      <c r="C1563" s="3533"/>
      <c r="D1563" s="3533"/>
      <c r="E1563" s="3533"/>
      <c r="F1563" s="3550"/>
      <c r="G1563" s="3551"/>
      <c r="H1563" s="3551"/>
      <c r="I1563" s="3551"/>
      <c r="J1563" s="3551"/>
      <c r="K1563" s="3551"/>
      <c r="L1563" s="1761"/>
      <c r="M1563" s="3552"/>
      <c r="N1563" s="3552"/>
      <c r="DE1563" s="818"/>
    </row>
    <row r="1564" spans="1:109" s="771" customFormat="1" ht="12" customHeight="1" x14ac:dyDescent="0.15">
      <c r="A1564" s="1762"/>
      <c r="B1564" s="1762"/>
      <c r="C1564" s="3574"/>
      <c r="D1564" s="3574"/>
      <c r="E1564" s="3574"/>
      <c r="F1564" s="1762"/>
      <c r="G1564" s="3574"/>
      <c r="H1564" s="3574"/>
      <c r="I1564" s="3574"/>
      <c r="J1564" s="3574"/>
      <c r="K1564" s="3574"/>
      <c r="L1564" s="1762"/>
      <c r="M1564" s="3575"/>
      <c r="N1564" s="3576"/>
      <c r="DE1564" s="818"/>
    </row>
    <row r="1565" spans="1:109" s="771" customFormat="1" ht="12" customHeight="1" x14ac:dyDescent="0.15">
      <c r="A1565" s="1752"/>
      <c r="B1565" s="3445"/>
      <c r="C1565" s="3445"/>
      <c r="D1565" s="3445"/>
      <c r="E1565" s="3445"/>
      <c r="F1565" s="3445"/>
      <c r="G1565" s="3445"/>
      <c r="H1565" s="3445"/>
      <c r="I1565" s="1752"/>
      <c r="J1565" s="1752"/>
      <c r="K1565" s="1752"/>
      <c r="L1565" s="1752"/>
      <c r="M1565" s="1752"/>
      <c r="N1565" s="793"/>
      <c r="DE1565" s="818"/>
    </row>
    <row r="1566" spans="1:109" s="771" customFormat="1" ht="21" customHeight="1" x14ac:dyDescent="0.15">
      <c r="A1566" s="3421">
        <v>4</v>
      </c>
      <c r="B1566" s="3565" t="s">
        <v>1227</v>
      </c>
      <c r="C1566" s="3566"/>
      <c r="D1566" s="3567"/>
      <c r="E1566" s="3443" t="s">
        <v>1226</v>
      </c>
      <c r="F1566" s="3444"/>
      <c r="G1566" s="3445"/>
      <c r="H1566" s="3445"/>
      <c r="I1566" s="802"/>
      <c r="J1566" s="1748">
        <v>5</v>
      </c>
      <c r="K1566" s="3585" t="s">
        <v>1243</v>
      </c>
      <c r="L1566" s="3569"/>
      <c r="M1566" s="3569"/>
      <c r="N1566" s="3570"/>
      <c r="DE1566" s="818"/>
    </row>
    <row r="1567" spans="1:109" s="771" customFormat="1" ht="12" customHeight="1" x14ac:dyDescent="0.15">
      <c r="A1567" s="3422"/>
      <c r="B1567" s="3386"/>
      <c r="C1567" s="3416"/>
      <c r="D1567" s="3387"/>
      <c r="E1567" s="3386"/>
      <c r="F1567" s="3387"/>
      <c r="G1567" s="3445"/>
      <c r="H1567" s="3445"/>
      <c r="I1567" s="793"/>
      <c r="J1567" s="3586"/>
      <c r="K1567" s="3571"/>
      <c r="L1567" s="3572"/>
      <c r="M1567" s="3572"/>
      <c r="N1567" s="3573"/>
      <c r="DE1567" s="818"/>
    </row>
    <row r="1568" spans="1:109" s="771" customFormat="1" ht="12" customHeight="1" x14ac:dyDescent="0.15">
      <c r="A1568" s="1752"/>
      <c r="B1568" s="1751"/>
      <c r="C1568" s="1751"/>
      <c r="D1568" s="1751"/>
      <c r="E1568" s="1751"/>
      <c r="F1568" s="1751"/>
      <c r="G1568" s="3445"/>
      <c r="H1568" s="3445"/>
      <c r="I1568" s="1752"/>
      <c r="J1568" s="3587"/>
      <c r="K1568" s="3455"/>
      <c r="L1568" s="3456"/>
      <c r="M1568" s="3456"/>
      <c r="N1568" s="3457"/>
      <c r="O1568" s="225"/>
      <c r="P1568" s="225"/>
      <c r="DE1568" s="818"/>
    </row>
    <row r="1569" spans="1:111" s="771" customFormat="1" ht="12" customHeight="1" x14ac:dyDescent="0.15">
      <c r="A1569" s="1752"/>
      <c r="B1569" s="788"/>
      <c r="C1569" s="788"/>
      <c r="D1569" s="788"/>
      <c r="E1569" s="788"/>
      <c r="F1569" s="788"/>
      <c r="G1569" s="788"/>
      <c r="H1569" s="788"/>
      <c r="I1569" s="1752"/>
      <c r="J1569" s="3587"/>
      <c r="K1569" s="3455"/>
      <c r="L1569" s="3456"/>
      <c r="M1569" s="3456"/>
      <c r="N1569" s="3457"/>
      <c r="DE1569" s="818"/>
    </row>
    <row r="1570" spans="1:111" s="771" customFormat="1" ht="12" customHeight="1" x14ac:dyDescent="0.15">
      <c r="A1570" s="1752"/>
      <c r="B1570" s="3465" t="s">
        <v>1242</v>
      </c>
      <c r="C1570" s="3465"/>
      <c r="D1570" s="3465"/>
      <c r="E1570" s="3465"/>
      <c r="F1570" s="3465"/>
      <c r="G1570" s="3465"/>
      <c r="H1570" s="3465"/>
      <c r="I1570" s="1770"/>
      <c r="J1570" s="3587"/>
      <c r="K1570" s="3455"/>
      <c r="L1570" s="3456"/>
      <c r="M1570" s="3456"/>
      <c r="N1570" s="3457"/>
      <c r="DE1570" s="818"/>
    </row>
    <row r="1571" spans="1:111" s="771" customFormat="1" ht="12" customHeight="1" x14ac:dyDescent="0.15">
      <c r="A1571" s="1752"/>
      <c r="B1571" s="3465" t="s">
        <v>1241</v>
      </c>
      <c r="C1571" s="3465"/>
      <c r="D1571" s="3465"/>
      <c r="E1571" s="3465"/>
      <c r="F1571" s="3465"/>
      <c r="G1571" s="3465"/>
      <c r="H1571" s="3465"/>
      <c r="I1571" s="803"/>
      <c r="J1571" s="3587"/>
      <c r="K1571" s="3455"/>
      <c r="L1571" s="3456"/>
      <c r="M1571" s="3456"/>
      <c r="N1571" s="3457"/>
      <c r="DE1571" s="818"/>
    </row>
    <row r="1572" spans="1:111" s="771" customFormat="1" ht="12" customHeight="1" x14ac:dyDescent="0.15">
      <c r="A1572" s="790" t="s">
        <v>1223</v>
      </c>
      <c r="B1572" s="3466" t="s">
        <v>1240</v>
      </c>
      <c r="C1572" s="3466"/>
      <c r="D1572" s="3466"/>
      <c r="E1572" s="3466"/>
      <c r="F1572" s="3466"/>
      <c r="G1572" s="3466"/>
      <c r="H1572" s="3466"/>
      <c r="I1572" s="1770"/>
      <c r="J1572" s="3587"/>
      <c r="K1572" s="3455"/>
      <c r="L1572" s="3456"/>
      <c r="M1572" s="3456"/>
      <c r="N1572" s="3457"/>
      <c r="DE1572" s="818"/>
    </row>
    <row r="1573" spans="1:111" s="771" customFormat="1" ht="12" customHeight="1" x14ac:dyDescent="0.15">
      <c r="A1573" s="790"/>
      <c r="B1573" s="3467"/>
      <c r="C1573" s="3467"/>
      <c r="D1573" s="3467"/>
      <c r="E1573" s="3467"/>
      <c r="F1573" s="3467"/>
      <c r="G1573" s="3467"/>
      <c r="H1573" s="3467"/>
      <c r="I1573" s="1770"/>
      <c r="J1573" s="3587"/>
      <c r="K1573" s="3455"/>
      <c r="L1573" s="3456"/>
      <c r="M1573" s="3456"/>
      <c r="N1573" s="3457"/>
      <c r="DE1573" s="818"/>
    </row>
    <row r="1574" spans="1:111" s="771" customFormat="1" ht="12" customHeight="1" x14ac:dyDescent="0.15">
      <c r="A1574" s="790"/>
      <c r="B1574" s="3467"/>
      <c r="C1574" s="3467"/>
      <c r="D1574" s="3467"/>
      <c r="E1574" s="3467"/>
      <c r="F1574" s="3467"/>
      <c r="G1574" s="3467"/>
      <c r="H1574" s="3467"/>
      <c r="I1574" s="1770"/>
      <c r="J1574" s="3587"/>
      <c r="K1574" s="3455"/>
      <c r="L1574" s="3456"/>
      <c r="M1574" s="3456"/>
      <c r="N1574" s="3457"/>
      <c r="DE1574" s="818"/>
    </row>
    <row r="1575" spans="1:111" s="771" customFormat="1" ht="12" customHeight="1" x14ac:dyDescent="0.15">
      <c r="A1575" s="790"/>
      <c r="B1575" s="3465"/>
      <c r="C1575" s="3465"/>
      <c r="D1575" s="3465"/>
      <c r="E1575" s="3465"/>
      <c r="F1575" s="3465"/>
      <c r="G1575" s="3465"/>
      <c r="H1575" s="3465"/>
      <c r="I1575" s="1770"/>
      <c r="J1575" s="3587"/>
      <c r="K1575" s="3455"/>
      <c r="L1575" s="3456"/>
      <c r="M1575" s="3456"/>
      <c r="N1575" s="3457"/>
      <c r="DE1575" s="818"/>
    </row>
    <row r="1576" spans="1:111" s="771" customFormat="1" ht="12" customHeight="1" x14ac:dyDescent="0.15">
      <c r="A1576" s="790"/>
      <c r="B1576" s="3465" t="s">
        <v>652</v>
      </c>
      <c r="C1576" s="3465"/>
      <c r="D1576" s="3465"/>
      <c r="E1576" s="3465"/>
      <c r="F1576" s="3465"/>
      <c r="G1576" s="3465"/>
      <c r="H1576" s="3465"/>
      <c r="I1576" s="1770"/>
      <c r="J1576" s="3587"/>
      <c r="K1576" s="3455"/>
      <c r="L1576" s="3456"/>
      <c r="M1576" s="3456"/>
      <c r="N1576" s="3457"/>
      <c r="Q1576" s="224"/>
      <c r="R1576" s="224"/>
      <c r="S1576" s="224"/>
      <c r="T1576" s="224"/>
      <c r="U1576" s="224"/>
      <c r="V1576" s="224"/>
      <c r="W1576" s="224"/>
      <c r="X1576" s="224"/>
      <c r="Y1576" s="224"/>
      <c r="Z1576" s="224"/>
      <c r="AA1576" s="224"/>
      <c r="DE1576" s="818"/>
    </row>
    <row r="1577" spans="1:111" s="771" customFormat="1" ht="12" customHeight="1" x14ac:dyDescent="0.15">
      <c r="A1577" s="790"/>
      <c r="B1577" s="3465"/>
      <c r="C1577" s="3465"/>
      <c r="D1577" s="3465"/>
      <c r="E1577" s="3465"/>
      <c r="F1577" s="3465"/>
      <c r="G1577" s="3465"/>
      <c r="H1577" s="3465"/>
      <c r="I1577" s="1770"/>
      <c r="J1577" s="3588"/>
      <c r="K1577" s="3458"/>
      <c r="L1577" s="3459"/>
      <c r="M1577" s="3459"/>
      <c r="N1577" s="3460"/>
      <c r="DE1577" s="818"/>
    </row>
    <row r="1578" spans="1:111" s="772" customFormat="1" ht="13.5" x14ac:dyDescent="0.15">
      <c r="A1578" s="1677" t="s">
        <v>1250</v>
      </c>
      <c r="B1578" s="1775"/>
      <c r="C1578" s="1775"/>
      <c r="D1578" s="1775"/>
      <c r="E1578" s="1775"/>
      <c r="F1578" s="1775"/>
      <c r="G1578" s="1775"/>
      <c r="H1578" s="1775"/>
      <c r="I1578" s="1775"/>
      <c r="J1578" s="1775"/>
      <c r="K1578" s="1775"/>
      <c r="L1578" s="1775"/>
      <c r="M1578" s="1775"/>
      <c r="N1578" s="1775"/>
      <c r="DE1578" s="830"/>
    </row>
    <row r="1579" spans="1:111" s="771" customFormat="1" ht="12" customHeight="1" x14ac:dyDescent="0.15">
      <c r="A1579" s="3545" t="s">
        <v>576</v>
      </c>
      <c r="B1579" s="3546"/>
      <c r="C1579" s="3389"/>
      <c r="D1579" s="3390"/>
      <c r="E1579" s="3545" t="s">
        <v>575</v>
      </c>
      <c r="F1579" s="3546"/>
      <c r="G1579" s="3386"/>
      <c r="H1579" s="3416"/>
      <c r="I1579" s="3547"/>
      <c r="J1579" s="3548"/>
      <c r="K1579" s="1758" t="s">
        <v>1214</v>
      </c>
      <c r="L1579" s="3386"/>
      <c r="M1579" s="3416"/>
      <c r="N1579" s="3387"/>
      <c r="DE1579" s="818"/>
    </row>
    <row r="1580" spans="1:111" s="771" customFormat="1" ht="12" customHeight="1" x14ac:dyDescent="0.15">
      <c r="A1580" s="3538">
        <v>1</v>
      </c>
      <c r="B1580" s="3540" t="s">
        <v>1249</v>
      </c>
      <c r="C1580" s="3540"/>
      <c r="D1580" s="3540"/>
      <c r="E1580" s="3540"/>
      <c r="F1580" s="3540"/>
      <c r="G1580" s="3538" t="s">
        <v>1248</v>
      </c>
      <c r="H1580" s="3538"/>
      <c r="I1580" s="3541" t="s">
        <v>1247</v>
      </c>
      <c r="J1580" s="3541"/>
      <c r="K1580" s="3541"/>
      <c r="L1580" s="3541"/>
      <c r="M1580" s="3541"/>
      <c r="N1580" s="3541"/>
      <c r="DE1580" s="818"/>
    </row>
    <row r="1581" spans="1:111" s="771" customFormat="1" ht="12" customHeight="1" x14ac:dyDescent="0.15">
      <c r="A1581" s="3539"/>
      <c r="B1581" s="3542"/>
      <c r="C1581" s="3542"/>
      <c r="D1581" s="3542"/>
      <c r="E1581" s="3542"/>
      <c r="F1581" s="3542"/>
      <c r="G1581" s="3542"/>
      <c r="H1581" s="3542"/>
      <c r="I1581" s="3543"/>
      <c r="J1581" s="3544"/>
      <c r="K1581" s="3544"/>
      <c r="L1581" s="3544"/>
      <c r="M1581" s="3544"/>
      <c r="N1581" s="1108" t="s">
        <v>1763</v>
      </c>
      <c r="O1581" s="758"/>
      <c r="P1581" s="770"/>
      <c r="DE1581" s="818"/>
    </row>
    <row r="1582" spans="1:111" s="771" customFormat="1" ht="12" customHeight="1" x14ac:dyDescent="0.15">
      <c r="A1582" s="3582"/>
      <c r="B1582" s="3583"/>
      <c r="C1582" s="3583"/>
      <c r="D1582" s="3583"/>
      <c r="E1582" s="3583"/>
      <c r="F1582" s="3583"/>
      <c r="G1582" s="3583"/>
      <c r="H1582" s="3583"/>
      <c r="I1582" s="3583"/>
      <c r="J1582" s="3583"/>
      <c r="K1582" s="3583"/>
      <c r="L1582" s="3583"/>
      <c r="M1582" s="3583"/>
      <c r="N1582" s="3584"/>
      <c r="DE1582" s="818"/>
    </row>
    <row r="1583" spans="1:111" s="771" customFormat="1" ht="12" customHeight="1" x14ac:dyDescent="0.15">
      <c r="A1583" s="3541">
        <v>2</v>
      </c>
      <c r="B1583" s="3546" t="s">
        <v>1235</v>
      </c>
      <c r="C1583" s="3541"/>
      <c r="D1583" s="3541"/>
      <c r="E1583" s="3541"/>
      <c r="F1583" s="3541"/>
      <c r="G1583" s="3541"/>
      <c r="H1583" s="3541"/>
      <c r="I1583" s="3541"/>
      <c r="J1583" s="3541"/>
      <c r="K1583" s="3541"/>
      <c r="L1583" s="3541"/>
      <c r="M1583" s="3541" t="s">
        <v>1231</v>
      </c>
      <c r="N1583" s="3553"/>
      <c r="DE1583" s="818"/>
    </row>
    <row r="1584" spans="1:111" s="771" customFormat="1" ht="12" customHeight="1" x14ac:dyDescent="0.15">
      <c r="A1584" s="3541"/>
      <c r="B1584" s="1759" t="s">
        <v>54</v>
      </c>
      <c r="C1584" s="3541" t="s">
        <v>1234</v>
      </c>
      <c r="D1584" s="3541"/>
      <c r="E1584" s="3541"/>
      <c r="F1584" s="1758" t="s">
        <v>1233</v>
      </c>
      <c r="G1584" s="3541" t="s">
        <v>1244</v>
      </c>
      <c r="H1584" s="3541"/>
      <c r="I1584" s="3541" t="s">
        <v>579</v>
      </c>
      <c r="J1584" s="3541"/>
      <c r="K1584" s="3541"/>
      <c r="L1584" s="1758" t="s">
        <v>578</v>
      </c>
      <c r="M1584" s="3541"/>
      <c r="N1584" s="3553"/>
      <c r="DE1584" s="818"/>
      <c r="DF1584" s="772" t="str">
        <f>IF(COUNTA(B1585:N1594)&gt;0,DG1584,"")</f>
        <v/>
      </c>
      <c r="DG1584" s="771">
        <v>46</v>
      </c>
    </row>
    <row r="1585" spans="1:109" s="771" customFormat="1" ht="12" customHeight="1" x14ac:dyDescent="0.15">
      <c r="A1585" s="3541"/>
      <c r="B1585" s="1774"/>
      <c r="C1585" s="3554"/>
      <c r="D1585" s="3554"/>
      <c r="E1585" s="3554"/>
      <c r="F1585" s="1757"/>
      <c r="G1585" s="3506"/>
      <c r="H1585" s="3506"/>
      <c r="I1585" s="3506"/>
      <c r="J1585" s="3506"/>
      <c r="K1585" s="3506"/>
      <c r="L1585" s="1756"/>
      <c r="M1585" s="3505"/>
      <c r="N1585" s="3505"/>
      <c r="O1585" s="1740" t="s">
        <v>6302</v>
      </c>
      <c r="DE1585" s="818"/>
    </row>
    <row r="1586" spans="1:109" s="771" customFormat="1" ht="12" customHeight="1" x14ac:dyDescent="0.15">
      <c r="A1586" s="3541"/>
      <c r="B1586" s="1713"/>
      <c r="C1586" s="3589"/>
      <c r="D1586" s="3589"/>
      <c r="E1586" s="3589"/>
      <c r="F1586" s="1767"/>
      <c r="G1586" s="3580"/>
      <c r="H1586" s="3580"/>
      <c r="I1586" s="3580"/>
      <c r="J1586" s="3580"/>
      <c r="K1586" s="3580"/>
      <c r="L1586" s="1767"/>
      <c r="M1586" s="3581"/>
      <c r="N1586" s="3581"/>
      <c r="O1586" s="1740" t="s">
        <v>6301</v>
      </c>
      <c r="DE1586" s="818"/>
    </row>
    <row r="1587" spans="1:109" s="771" customFormat="1" ht="12" customHeight="1" x14ac:dyDescent="0.15">
      <c r="A1587" s="3541"/>
      <c r="B1587" s="1765"/>
      <c r="C1587" s="3596"/>
      <c r="D1587" s="3596"/>
      <c r="E1587" s="3596"/>
      <c r="F1587" s="1754"/>
      <c r="G1587" s="3491"/>
      <c r="H1587" s="3491"/>
      <c r="I1587" s="3491"/>
      <c r="J1587" s="3491"/>
      <c r="K1587" s="3491"/>
      <c r="L1587" s="1754"/>
      <c r="M1587" s="3490"/>
      <c r="N1587" s="3490"/>
      <c r="O1587" s="1739"/>
      <c r="DE1587" s="818"/>
    </row>
    <row r="1588" spans="1:109" s="771" customFormat="1" ht="12" customHeight="1" x14ac:dyDescent="0.15">
      <c r="A1588" s="3541"/>
      <c r="B1588" s="1765"/>
      <c r="C1588" s="3596"/>
      <c r="D1588" s="3596"/>
      <c r="E1588" s="3596"/>
      <c r="F1588" s="1754"/>
      <c r="G1588" s="3491"/>
      <c r="H1588" s="3491"/>
      <c r="I1588" s="3491"/>
      <c r="J1588" s="3491"/>
      <c r="K1588" s="3491"/>
      <c r="L1588" s="1754"/>
      <c r="M1588" s="3490"/>
      <c r="N1588" s="3490"/>
      <c r="O1588" s="1739" t="s">
        <v>6285</v>
      </c>
      <c r="DE1588" s="818"/>
    </row>
    <row r="1589" spans="1:109" s="771" customFormat="1" ht="12" customHeight="1" x14ac:dyDescent="0.15">
      <c r="A1589" s="3541"/>
      <c r="B1589" s="1765"/>
      <c r="C1589" s="3596"/>
      <c r="D1589" s="3596"/>
      <c r="E1589" s="3596"/>
      <c r="F1589" s="1754"/>
      <c r="G1589" s="3491"/>
      <c r="H1589" s="3491"/>
      <c r="I1589" s="3491"/>
      <c r="J1589" s="3491"/>
      <c r="K1589" s="3491"/>
      <c r="L1589" s="1754"/>
      <c r="M1589" s="3490"/>
      <c r="N1589" s="3490"/>
      <c r="O1589" s="1739" t="s">
        <v>6286</v>
      </c>
      <c r="DE1589" s="818"/>
    </row>
    <row r="1590" spans="1:109" s="771" customFormat="1" ht="12" customHeight="1" x14ac:dyDescent="0.15">
      <c r="A1590" s="3541"/>
      <c r="B1590" s="1764"/>
      <c r="C1590" s="3559"/>
      <c r="D1590" s="3560"/>
      <c r="E1590" s="3561"/>
      <c r="F1590" s="1721"/>
      <c r="G1590" s="3562"/>
      <c r="H1590" s="3563"/>
      <c r="I1590" s="3562"/>
      <c r="J1590" s="3590"/>
      <c r="K1590" s="3563"/>
      <c r="L1590" s="1721"/>
      <c r="M1590" s="3591"/>
      <c r="N1590" s="3592"/>
      <c r="O1590" s="1739" t="s">
        <v>6287</v>
      </c>
      <c r="DE1590" s="818"/>
    </row>
    <row r="1591" spans="1:109" s="771" customFormat="1" ht="12" customHeight="1" x14ac:dyDescent="0.15">
      <c r="A1591" s="3541"/>
      <c r="B1591" s="1765"/>
      <c r="C1591" s="3593"/>
      <c r="D1591" s="3594"/>
      <c r="E1591" s="3595"/>
      <c r="F1591" s="1754"/>
      <c r="G1591" s="3487"/>
      <c r="H1591" s="3489"/>
      <c r="I1591" s="3487"/>
      <c r="J1591" s="3488"/>
      <c r="K1591" s="3489"/>
      <c r="L1591" s="1754"/>
      <c r="M1591" s="3557"/>
      <c r="N1591" s="3558"/>
      <c r="DE1591" s="818"/>
    </row>
    <row r="1592" spans="1:109" s="771" customFormat="1" ht="12" customHeight="1" x14ac:dyDescent="0.15">
      <c r="A1592" s="3541"/>
      <c r="B1592" s="1764"/>
      <c r="C1592" s="3559"/>
      <c r="D1592" s="3560"/>
      <c r="E1592" s="3561"/>
      <c r="F1592" s="1721"/>
      <c r="G1592" s="3562"/>
      <c r="H1592" s="3563"/>
      <c r="I1592" s="3562"/>
      <c r="J1592" s="3590"/>
      <c r="K1592" s="3563"/>
      <c r="L1592" s="1721"/>
      <c r="M1592" s="3591"/>
      <c r="N1592" s="3592"/>
      <c r="DE1592" s="818"/>
    </row>
    <row r="1593" spans="1:109" s="771" customFormat="1" ht="12" customHeight="1" x14ac:dyDescent="0.15">
      <c r="A1593" s="3541"/>
      <c r="B1593" s="1765"/>
      <c r="C1593" s="3593"/>
      <c r="D1593" s="3594"/>
      <c r="E1593" s="3595"/>
      <c r="F1593" s="1754"/>
      <c r="G1593" s="3487"/>
      <c r="H1593" s="3489"/>
      <c r="I1593" s="3487"/>
      <c r="J1593" s="3488"/>
      <c r="K1593" s="3489"/>
      <c r="L1593" s="1754"/>
      <c r="M1593" s="3557"/>
      <c r="N1593" s="3558"/>
      <c r="DE1593" s="818"/>
    </row>
    <row r="1594" spans="1:109" s="771" customFormat="1" ht="12" customHeight="1" x14ac:dyDescent="0.15">
      <c r="A1594" s="3541"/>
      <c r="B1594" s="1750"/>
      <c r="C1594" s="3555"/>
      <c r="D1594" s="3555"/>
      <c r="E1594" s="3556"/>
      <c r="F1594" s="1720"/>
      <c r="G1594" s="3431"/>
      <c r="H1594" s="3537"/>
      <c r="I1594" s="3431"/>
      <c r="J1594" s="3429"/>
      <c r="K1594" s="3537"/>
      <c r="L1594" s="1720"/>
      <c r="M1594" s="3427"/>
      <c r="N1594" s="3428"/>
      <c r="DE1594" s="818"/>
    </row>
    <row r="1595" spans="1:109" s="771" customFormat="1" ht="12" customHeight="1" x14ac:dyDescent="0.15">
      <c r="A1595" s="3577"/>
      <c r="B1595" s="3578"/>
      <c r="C1595" s="3578"/>
      <c r="D1595" s="3578"/>
      <c r="E1595" s="3578"/>
      <c r="F1595" s="3578"/>
      <c r="G1595" s="3578"/>
      <c r="H1595" s="3578"/>
      <c r="I1595" s="3578"/>
      <c r="J1595" s="3578"/>
      <c r="K1595" s="3578"/>
      <c r="L1595" s="3578"/>
      <c r="M1595" s="3578"/>
      <c r="N1595" s="3579"/>
      <c r="DE1595" s="818"/>
    </row>
    <row r="1596" spans="1:109" s="771" customFormat="1" ht="12" customHeight="1" x14ac:dyDescent="0.15">
      <c r="A1596" s="3549">
        <v>3</v>
      </c>
      <c r="B1596" s="3549" t="s">
        <v>1246</v>
      </c>
      <c r="C1596" s="3549"/>
      <c r="D1596" s="3549"/>
      <c r="E1596" s="3549"/>
      <c r="F1596" s="3549"/>
      <c r="G1596" s="3549"/>
      <c r="H1596" s="3549"/>
      <c r="I1596" s="3549"/>
      <c r="J1596" s="3549"/>
      <c r="K1596" s="3549"/>
      <c r="L1596" s="3549"/>
      <c r="M1596" s="3549" t="s">
        <v>1231</v>
      </c>
      <c r="N1596" s="3564"/>
      <c r="DE1596" s="818"/>
    </row>
    <row r="1597" spans="1:109" s="771" customFormat="1" ht="12" customHeight="1" x14ac:dyDescent="0.15">
      <c r="A1597" s="3549"/>
      <c r="B1597" s="3393" t="s">
        <v>1245</v>
      </c>
      <c r="C1597" s="3394"/>
      <c r="D1597" s="3394"/>
      <c r="E1597" s="3394"/>
      <c r="F1597" s="3417"/>
      <c r="G1597" s="3549" t="s">
        <v>1244</v>
      </c>
      <c r="H1597" s="3549"/>
      <c r="I1597" s="3549" t="s">
        <v>579</v>
      </c>
      <c r="J1597" s="3549"/>
      <c r="K1597" s="3549"/>
      <c r="L1597" s="1760" t="s">
        <v>578</v>
      </c>
      <c r="M1597" s="3549"/>
      <c r="N1597" s="3564"/>
      <c r="DE1597" s="818"/>
    </row>
    <row r="1598" spans="1:109" s="771" customFormat="1" ht="12" customHeight="1" x14ac:dyDescent="0.15">
      <c r="A1598" s="3549"/>
      <c r="B1598" s="3462"/>
      <c r="C1598" s="3533"/>
      <c r="D1598" s="3533"/>
      <c r="E1598" s="3533"/>
      <c r="F1598" s="3550"/>
      <c r="G1598" s="3551"/>
      <c r="H1598" s="3551"/>
      <c r="I1598" s="3551"/>
      <c r="J1598" s="3551"/>
      <c r="K1598" s="3551"/>
      <c r="L1598" s="1761"/>
      <c r="M1598" s="3552"/>
      <c r="N1598" s="3552"/>
      <c r="DE1598" s="818"/>
    </row>
    <row r="1599" spans="1:109" s="771" customFormat="1" ht="12" customHeight="1" x14ac:dyDescent="0.15">
      <c r="A1599" s="1762"/>
      <c r="B1599" s="1762"/>
      <c r="C1599" s="3574"/>
      <c r="D1599" s="3574"/>
      <c r="E1599" s="3574"/>
      <c r="F1599" s="1762"/>
      <c r="G1599" s="3574"/>
      <c r="H1599" s="3574"/>
      <c r="I1599" s="3574"/>
      <c r="J1599" s="3574"/>
      <c r="K1599" s="3574"/>
      <c r="L1599" s="1762"/>
      <c r="M1599" s="3575"/>
      <c r="N1599" s="3576"/>
      <c r="DE1599" s="818"/>
    </row>
    <row r="1600" spans="1:109" s="771" customFormat="1" ht="12" customHeight="1" x14ac:dyDescent="0.15">
      <c r="A1600" s="1752"/>
      <c r="B1600" s="3445"/>
      <c r="C1600" s="3445"/>
      <c r="D1600" s="3445"/>
      <c r="E1600" s="3445"/>
      <c r="F1600" s="3445"/>
      <c r="G1600" s="3445"/>
      <c r="H1600" s="3445"/>
      <c r="I1600" s="1752"/>
      <c r="J1600" s="1752"/>
      <c r="K1600" s="1752"/>
      <c r="L1600" s="1752"/>
      <c r="M1600" s="1752"/>
      <c r="N1600" s="793"/>
      <c r="DE1600" s="818"/>
    </row>
    <row r="1601" spans="1:109" s="771" customFormat="1" ht="21" customHeight="1" x14ac:dyDescent="0.15">
      <c r="A1601" s="3421">
        <v>4</v>
      </c>
      <c r="B1601" s="3565" t="s">
        <v>1227</v>
      </c>
      <c r="C1601" s="3566"/>
      <c r="D1601" s="3567"/>
      <c r="E1601" s="3443" t="s">
        <v>1226</v>
      </c>
      <c r="F1601" s="3444"/>
      <c r="G1601" s="3445"/>
      <c r="H1601" s="3445"/>
      <c r="I1601" s="802"/>
      <c r="J1601" s="1748">
        <v>5</v>
      </c>
      <c r="K1601" s="3585" t="s">
        <v>1243</v>
      </c>
      <c r="L1601" s="3569"/>
      <c r="M1601" s="3569"/>
      <c r="N1601" s="3570"/>
      <c r="DE1601" s="818"/>
    </row>
    <row r="1602" spans="1:109" s="771" customFormat="1" ht="12" customHeight="1" x14ac:dyDescent="0.15">
      <c r="A1602" s="3422"/>
      <c r="B1602" s="3386"/>
      <c r="C1602" s="3416"/>
      <c r="D1602" s="3387"/>
      <c r="E1602" s="3386"/>
      <c r="F1602" s="3387"/>
      <c r="G1602" s="3445"/>
      <c r="H1602" s="3445"/>
      <c r="I1602" s="793"/>
      <c r="J1602" s="3586"/>
      <c r="K1602" s="3571"/>
      <c r="L1602" s="3572"/>
      <c r="M1602" s="3572"/>
      <c r="N1602" s="3573"/>
      <c r="DE1602" s="818"/>
    </row>
    <row r="1603" spans="1:109" s="771" customFormat="1" ht="12" customHeight="1" x14ac:dyDescent="0.15">
      <c r="A1603" s="1752"/>
      <c r="B1603" s="1751"/>
      <c r="C1603" s="1751"/>
      <c r="D1603" s="1751"/>
      <c r="E1603" s="1751"/>
      <c r="F1603" s="1751"/>
      <c r="G1603" s="3445"/>
      <c r="H1603" s="3445"/>
      <c r="I1603" s="1752"/>
      <c r="J1603" s="3587"/>
      <c r="K1603" s="3455"/>
      <c r="L1603" s="3456"/>
      <c r="M1603" s="3456"/>
      <c r="N1603" s="3457"/>
      <c r="O1603" s="225"/>
      <c r="P1603" s="225"/>
      <c r="DE1603" s="818"/>
    </row>
    <row r="1604" spans="1:109" s="771" customFormat="1" ht="12" customHeight="1" x14ac:dyDescent="0.15">
      <c r="A1604" s="1752"/>
      <c r="B1604" s="788"/>
      <c r="C1604" s="788"/>
      <c r="D1604" s="788"/>
      <c r="E1604" s="788"/>
      <c r="F1604" s="788"/>
      <c r="G1604" s="788"/>
      <c r="H1604" s="788"/>
      <c r="I1604" s="1752"/>
      <c r="J1604" s="3587"/>
      <c r="K1604" s="3455"/>
      <c r="L1604" s="3456"/>
      <c r="M1604" s="3456"/>
      <c r="N1604" s="3457"/>
      <c r="DE1604" s="818"/>
    </row>
    <row r="1605" spans="1:109" s="771" customFormat="1" ht="12" customHeight="1" x14ac:dyDescent="0.15">
      <c r="A1605" s="1752"/>
      <c r="B1605" s="3465" t="s">
        <v>1242</v>
      </c>
      <c r="C1605" s="3465"/>
      <c r="D1605" s="3465"/>
      <c r="E1605" s="3465"/>
      <c r="F1605" s="3465"/>
      <c r="G1605" s="3465"/>
      <c r="H1605" s="3465"/>
      <c r="I1605" s="1770"/>
      <c r="J1605" s="3587"/>
      <c r="K1605" s="3455"/>
      <c r="L1605" s="3456"/>
      <c r="M1605" s="3456"/>
      <c r="N1605" s="3457"/>
      <c r="DE1605" s="818"/>
    </row>
    <row r="1606" spans="1:109" s="771" customFormat="1" ht="12" customHeight="1" x14ac:dyDescent="0.15">
      <c r="A1606" s="1752"/>
      <c r="B1606" s="3465" t="s">
        <v>1241</v>
      </c>
      <c r="C1606" s="3465"/>
      <c r="D1606" s="3465"/>
      <c r="E1606" s="3465"/>
      <c r="F1606" s="3465"/>
      <c r="G1606" s="3465"/>
      <c r="H1606" s="3465"/>
      <c r="I1606" s="803"/>
      <c r="J1606" s="3587"/>
      <c r="K1606" s="3455"/>
      <c r="L1606" s="3456"/>
      <c r="M1606" s="3456"/>
      <c r="N1606" s="3457"/>
      <c r="DE1606" s="818"/>
    </row>
    <row r="1607" spans="1:109" s="771" customFormat="1" ht="12" customHeight="1" x14ac:dyDescent="0.15">
      <c r="A1607" s="790" t="s">
        <v>1223</v>
      </c>
      <c r="B1607" s="3466" t="s">
        <v>1240</v>
      </c>
      <c r="C1607" s="3466"/>
      <c r="D1607" s="3466"/>
      <c r="E1607" s="3466"/>
      <c r="F1607" s="3466"/>
      <c r="G1607" s="3466"/>
      <c r="H1607" s="3466"/>
      <c r="I1607" s="1770"/>
      <c r="J1607" s="3587"/>
      <c r="K1607" s="3455"/>
      <c r="L1607" s="3456"/>
      <c r="M1607" s="3456"/>
      <c r="N1607" s="3457"/>
      <c r="DE1607" s="818"/>
    </row>
    <row r="1608" spans="1:109" s="771" customFormat="1" ht="12" customHeight="1" x14ac:dyDescent="0.15">
      <c r="A1608" s="790"/>
      <c r="B1608" s="3467"/>
      <c r="C1608" s="3467"/>
      <c r="D1608" s="3467"/>
      <c r="E1608" s="3467"/>
      <c r="F1608" s="3467"/>
      <c r="G1608" s="3467"/>
      <c r="H1608" s="3467"/>
      <c r="I1608" s="1770"/>
      <c r="J1608" s="3587"/>
      <c r="K1608" s="3455"/>
      <c r="L1608" s="3456"/>
      <c r="M1608" s="3456"/>
      <c r="N1608" s="3457"/>
      <c r="DE1608" s="818"/>
    </row>
    <row r="1609" spans="1:109" s="771" customFormat="1" ht="12" customHeight="1" x14ac:dyDescent="0.15">
      <c r="A1609" s="790"/>
      <c r="B1609" s="3467"/>
      <c r="C1609" s="3467"/>
      <c r="D1609" s="3467"/>
      <c r="E1609" s="3467"/>
      <c r="F1609" s="3467"/>
      <c r="G1609" s="3467"/>
      <c r="H1609" s="3467"/>
      <c r="I1609" s="1770"/>
      <c r="J1609" s="3587"/>
      <c r="K1609" s="3455"/>
      <c r="L1609" s="3456"/>
      <c r="M1609" s="3456"/>
      <c r="N1609" s="3457"/>
      <c r="DE1609" s="818"/>
    </row>
    <row r="1610" spans="1:109" s="771" customFormat="1" ht="12" customHeight="1" x14ac:dyDescent="0.15">
      <c r="A1610" s="790"/>
      <c r="B1610" s="3465"/>
      <c r="C1610" s="3465"/>
      <c r="D1610" s="3465"/>
      <c r="E1610" s="3465"/>
      <c r="F1610" s="3465"/>
      <c r="G1610" s="3465"/>
      <c r="H1610" s="3465"/>
      <c r="I1610" s="1770"/>
      <c r="J1610" s="3587"/>
      <c r="K1610" s="3455"/>
      <c r="L1610" s="3456"/>
      <c r="M1610" s="3456"/>
      <c r="N1610" s="3457"/>
      <c r="DE1610" s="818"/>
    </row>
    <row r="1611" spans="1:109" s="771" customFormat="1" ht="12" customHeight="1" x14ac:dyDescent="0.15">
      <c r="A1611" s="790"/>
      <c r="B1611" s="3465" t="s">
        <v>652</v>
      </c>
      <c r="C1611" s="3465"/>
      <c r="D1611" s="3465"/>
      <c r="E1611" s="3465"/>
      <c r="F1611" s="3465"/>
      <c r="G1611" s="3465"/>
      <c r="H1611" s="3465"/>
      <c r="I1611" s="1770"/>
      <c r="J1611" s="3587"/>
      <c r="K1611" s="3455"/>
      <c r="L1611" s="3456"/>
      <c r="M1611" s="3456"/>
      <c r="N1611" s="3457"/>
      <c r="Q1611" s="224"/>
      <c r="R1611" s="224"/>
      <c r="S1611" s="224"/>
      <c r="T1611" s="224"/>
      <c r="U1611" s="224"/>
      <c r="V1611" s="224"/>
      <c r="W1611" s="224"/>
      <c r="X1611" s="224"/>
      <c r="Y1611" s="224"/>
      <c r="Z1611" s="224"/>
      <c r="AA1611" s="224"/>
      <c r="DE1611" s="818"/>
    </row>
    <row r="1612" spans="1:109" s="771" customFormat="1" ht="12" customHeight="1" x14ac:dyDescent="0.15">
      <c r="A1612" s="790"/>
      <c r="B1612" s="3465"/>
      <c r="C1612" s="3465"/>
      <c r="D1612" s="3465"/>
      <c r="E1612" s="3465"/>
      <c r="F1612" s="3465"/>
      <c r="G1612" s="3465"/>
      <c r="H1612" s="3465"/>
      <c r="I1612" s="1770"/>
      <c r="J1612" s="3588"/>
      <c r="K1612" s="3458"/>
      <c r="L1612" s="3459"/>
      <c r="M1612" s="3459"/>
      <c r="N1612" s="3460"/>
      <c r="DE1612" s="818"/>
    </row>
    <row r="1613" spans="1:109" s="772" customFormat="1" ht="13.5" x14ac:dyDescent="0.15">
      <c r="A1613" s="1677" t="s">
        <v>1250</v>
      </c>
      <c r="B1613" s="1775"/>
      <c r="C1613" s="1775"/>
      <c r="D1613" s="1775"/>
      <c r="E1613" s="1775"/>
      <c r="F1613" s="1775"/>
      <c r="G1613" s="1775"/>
      <c r="H1613" s="1775"/>
      <c r="I1613" s="1775"/>
      <c r="J1613" s="1775"/>
      <c r="K1613" s="1775"/>
      <c r="L1613" s="1775"/>
      <c r="M1613" s="1775"/>
      <c r="N1613" s="1775"/>
      <c r="DE1613" s="830"/>
    </row>
    <row r="1614" spans="1:109" s="771" customFormat="1" ht="12" customHeight="1" x14ac:dyDescent="0.15">
      <c r="A1614" s="3545" t="s">
        <v>576</v>
      </c>
      <c r="B1614" s="3546"/>
      <c r="C1614" s="3389"/>
      <c r="D1614" s="3390"/>
      <c r="E1614" s="3545" t="s">
        <v>575</v>
      </c>
      <c r="F1614" s="3546"/>
      <c r="G1614" s="3386"/>
      <c r="H1614" s="3416"/>
      <c r="I1614" s="3547"/>
      <c r="J1614" s="3548"/>
      <c r="K1614" s="1758" t="s">
        <v>1214</v>
      </c>
      <c r="L1614" s="3386"/>
      <c r="M1614" s="3416"/>
      <c r="N1614" s="3387"/>
      <c r="DE1614" s="818"/>
    </row>
    <row r="1615" spans="1:109" s="771" customFormat="1" ht="12" customHeight="1" x14ac:dyDescent="0.15">
      <c r="A1615" s="3538">
        <v>1</v>
      </c>
      <c r="B1615" s="3540" t="s">
        <v>1249</v>
      </c>
      <c r="C1615" s="3540"/>
      <c r="D1615" s="3540"/>
      <c r="E1615" s="3540"/>
      <c r="F1615" s="3540"/>
      <c r="G1615" s="3538" t="s">
        <v>1248</v>
      </c>
      <c r="H1615" s="3538"/>
      <c r="I1615" s="3541" t="s">
        <v>1247</v>
      </c>
      <c r="J1615" s="3541"/>
      <c r="K1615" s="3541"/>
      <c r="L1615" s="3541"/>
      <c r="M1615" s="3541"/>
      <c r="N1615" s="3541"/>
      <c r="DE1615" s="818"/>
    </row>
    <row r="1616" spans="1:109" s="771" customFormat="1" ht="12" customHeight="1" x14ac:dyDescent="0.15">
      <c r="A1616" s="3539"/>
      <c r="B1616" s="3542"/>
      <c r="C1616" s="3542"/>
      <c r="D1616" s="3542"/>
      <c r="E1616" s="3542"/>
      <c r="F1616" s="3542"/>
      <c r="G1616" s="3542"/>
      <c r="H1616" s="3542"/>
      <c r="I1616" s="3543"/>
      <c r="J1616" s="3544"/>
      <c r="K1616" s="3544"/>
      <c r="L1616" s="3544"/>
      <c r="M1616" s="3544"/>
      <c r="N1616" s="1108" t="s">
        <v>1763</v>
      </c>
      <c r="O1616" s="758"/>
      <c r="P1616" s="770"/>
      <c r="DE1616" s="818"/>
    </row>
    <row r="1617" spans="1:111" s="771" customFormat="1" ht="12" customHeight="1" x14ac:dyDescent="0.15">
      <c r="A1617" s="3582"/>
      <c r="B1617" s="3583"/>
      <c r="C1617" s="3583"/>
      <c r="D1617" s="3583"/>
      <c r="E1617" s="3583"/>
      <c r="F1617" s="3583"/>
      <c r="G1617" s="3583"/>
      <c r="H1617" s="3583"/>
      <c r="I1617" s="3583"/>
      <c r="J1617" s="3583"/>
      <c r="K1617" s="3583"/>
      <c r="L1617" s="3583"/>
      <c r="M1617" s="3583"/>
      <c r="N1617" s="3584"/>
      <c r="DE1617" s="818"/>
    </row>
    <row r="1618" spans="1:111" s="771" customFormat="1" ht="12" customHeight="1" x14ac:dyDescent="0.15">
      <c r="A1618" s="3541">
        <v>2</v>
      </c>
      <c r="B1618" s="3546" t="s">
        <v>1235</v>
      </c>
      <c r="C1618" s="3541"/>
      <c r="D1618" s="3541"/>
      <c r="E1618" s="3541"/>
      <c r="F1618" s="3541"/>
      <c r="G1618" s="3541"/>
      <c r="H1618" s="3541"/>
      <c r="I1618" s="3541"/>
      <c r="J1618" s="3541"/>
      <c r="K1618" s="3541"/>
      <c r="L1618" s="3541"/>
      <c r="M1618" s="3541" t="s">
        <v>1231</v>
      </c>
      <c r="N1618" s="3553"/>
      <c r="DE1618" s="818"/>
    </row>
    <row r="1619" spans="1:111" s="771" customFormat="1" ht="12" customHeight="1" x14ac:dyDescent="0.15">
      <c r="A1619" s="3541"/>
      <c r="B1619" s="1759" t="s">
        <v>54</v>
      </c>
      <c r="C1619" s="3541" t="s">
        <v>1234</v>
      </c>
      <c r="D1619" s="3541"/>
      <c r="E1619" s="3541"/>
      <c r="F1619" s="1758" t="s">
        <v>1233</v>
      </c>
      <c r="G1619" s="3541" t="s">
        <v>1244</v>
      </c>
      <c r="H1619" s="3541"/>
      <c r="I1619" s="3541" t="s">
        <v>579</v>
      </c>
      <c r="J1619" s="3541"/>
      <c r="K1619" s="3541"/>
      <c r="L1619" s="1758" t="s">
        <v>578</v>
      </c>
      <c r="M1619" s="3541"/>
      <c r="N1619" s="3553"/>
      <c r="DE1619" s="818"/>
      <c r="DF1619" s="772" t="str">
        <f>IF(COUNTA(B1620:N1629)&gt;0,DG1619,"")</f>
        <v/>
      </c>
      <c r="DG1619" s="771">
        <v>47</v>
      </c>
    </row>
    <row r="1620" spans="1:111" s="771" customFormat="1" ht="12" customHeight="1" x14ac:dyDescent="0.15">
      <c r="A1620" s="3541"/>
      <c r="B1620" s="1774"/>
      <c r="C1620" s="3554"/>
      <c r="D1620" s="3554"/>
      <c r="E1620" s="3554"/>
      <c r="F1620" s="1757"/>
      <c r="G1620" s="3506"/>
      <c r="H1620" s="3506"/>
      <c r="I1620" s="3506"/>
      <c r="J1620" s="3506"/>
      <c r="K1620" s="3506"/>
      <c r="L1620" s="1756"/>
      <c r="M1620" s="3505"/>
      <c r="N1620" s="3505"/>
      <c r="O1620" s="1740" t="s">
        <v>6302</v>
      </c>
      <c r="DE1620" s="818"/>
    </row>
    <row r="1621" spans="1:111" s="771" customFormat="1" ht="12" customHeight="1" x14ac:dyDescent="0.15">
      <c r="A1621" s="3541"/>
      <c r="B1621" s="1713"/>
      <c r="C1621" s="3589"/>
      <c r="D1621" s="3589"/>
      <c r="E1621" s="3589"/>
      <c r="F1621" s="1767"/>
      <c r="G1621" s="3580"/>
      <c r="H1621" s="3580"/>
      <c r="I1621" s="3580"/>
      <c r="J1621" s="3580"/>
      <c r="K1621" s="3580"/>
      <c r="L1621" s="1767"/>
      <c r="M1621" s="3581"/>
      <c r="N1621" s="3581"/>
      <c r="O1621" s="1740" t="s">
        <v>6301</v>
      </c>
      <c r="DE1621" s="818"/>
    </row>
    <row r="1622" spans="1:111" s="771" customFormat="1" ht="12" customHeight="1" x14ac:dyDescent="0.15">
      <c r="A1622" s="3541"/>
      <c r="B1622" s="1765"/>
      <c r="C1622" s="3596"/>
      <c r="D1622" s="3596"/>
      <c r="E1622" s="3596"/>
      <c r="F1622" s="1754"/>
      <c r="G1622" s="3491"/>
      <c r="H1622" s="3491"/>
      <c r="I1622" s="3491"/>
      <c r="J1622" s="3491"/>
      <c r="K1622" s="3491"/>
      <c r="L1622" s="1754"/>
      <c r="M1622" s="3490"/>
      <c r="N1622" s="3490"/>
      <c r="O1622" s="1739"/>
      <c r="DE1622" s="818"/>
    </row>
    <row r="1623" spans="1:111" s="771" customFormat="1" ht="12" customHeight="1" x14ac:dyDescent="0.15">
      <c r="A1623" s="3541"/>
      <c r="B1623" s="1765"/>
      <c r="C1623" s="3596"/>
      <c r="D1623" s="3596"/>
      <c r="E1623" s="3596"/>
      <c r="F1623" s="1754"/>
      <c r="G1623" s="3491"/>
      <c r="H1623" s="3491"/>
      <c r="I1623" s="3491"/>
      <c r="J1623" s="3491"/>
      <c r="K1623" s="3491"/>
      <c r="L1623" s="1754"/>
      <c r="M1623" s="3490"/>
      <c r="N1623" s="3490"/>
      <c r="O1623" s="1739" t="s">
        <v>6285</v>
      </c>
      <c r="DE1623" s="818"/>
    </row>
    <row r="1624" spans="1:111" s="771" customFormat="1" ht="12" customHeight="1" x14ac:dyDescent="0.15">
      <c r="A1624" s="3541"/>
      <c r="B1624" s="1765"/>
      <c r="C1624" s="3596"/>
      <c r="D1624" s="3596"/>
      <c r="E1624" s="3596"/>
      <c r="F1624" s="1754"/>
      <c r="G1624" s="3491"/>
      <c r="H1624" s="3491"/>
      <c r="I1624" s="3491"/>
      <c r="J1624" s="3491"/>
      <c r="K1624" s="3491"/>
      <c r="L1624" s="1754"/>
      <c r="M1624" s="3490"/>
      <c r="N1624" s="3490"/>
      <c r="O1624" s="1739" t="s">
        <v>6286</v>
      </c>
      <c r="DE1624" s="818"/>
    </row>
    <row r="1625" spans="1:111" s="771" customFormat="1" ht="12" customHeight="1" x14ac:dyDescent="0.15">
      <c r="A1625" s="3541"/>
      <c r="B1625" s="1764"/>
      <c r="C1625" s="3559"/>
      <c r="D1625" s="3560"/>
      <c r="E1625" s="3561"/>
      <c r="F1625" s="1721"/>
      <c r="G1625" s="3562"/>
      <c r="H1625" s="3563"/>
      <c r="I1625" s="3562"/>
      <c r="J1625" s="3590"/>
      <c r="K1625" s="3563"/>
      <c r="L1625" s="1721"/>
      <c r="M1625" s="3591"/>
      <c r="N1625" s="3592"/>
      <c r="O1625" s="1739" t="s">
        <v>6287</v>
      </c>
      <c r="DE1625" s="818"/>
    </row>
    <row r="1626" spans="1:111" s="771" customFormat="1" ht="12" customHeight="1" x14ac:dyDescent="0.15">
      <c r="A1626" s="3541"/>
      <c r="B1626" s="1765"/>
      <c r="C1626" s="3593"/>
      <c r="D1626" s="3594"/>
      <c r="E1626" s="3595"/>
      <c r="F1626" s="1754"/>
      <c r="G1626" s="3487"/>
      <c r="H1626" s="3489"/>
      <c r="I1626" s="3487"/>
      <c r="J1626" s="3488"/>
      <c r="K1626" s="3489"/>
      <c r="L1626" s="1754"/>
      <c r="M1626" s="3557"/>
      <c r="N1626" s="3558"/>
      <c r="DE1626" s="818"/>
    </row>
    <row r="1627" spans="1:111" s="771" customFormat="1" ht="12" customHeight="1" x14ac:dyDescent="0.15">
      <c r="A1627" s="3541"/>
      <c r="B1627" s="1764"/>
      <c r="C1627" s="3559"/>
      <c r="D1627" s="3560"/>
      <c r="E1627" s="3561"/>
      <c r="F1627" s="1721"/>
      <c r="G1627" s="3562"/>
      <c r="H1627" s="3563"/>
      <c r="I1627" s="3562"/>
      <c r="J1627" s="3590"/>
      <c r="K1627" s="3563"/>
      <c r="L1627" s="1721"/>
      <c r="M1627" s="3591"/>
      <c r="N1627" s="3592"/>
      <c r="DE1627" s="818"/>
    </row>
    <row r="1628" spans="1:111" s="771" customFormat="1" ht="12" customHeight="1" x14ac:dyDescent="0.15">
      <c r="A1628" s="3541"/>
      <c r="B1628" s="1765"/>
      <c r="C1628" s="3593"/>
      <c r="D1628" s="3594"/>
      <c r="E1628" s="3595"/>
      <c r="F1628" s="1754"/>
      <c r="G1628" s="3487"/>
      <c r="H1628" s="3489"/>
      <c r="I1628" s="3487"/>
      <c r="J1628" s="3488"/>
      <c r="K1628" s="3489"/>
      <c r="L1628" s="1754"/>
      <c r="M1628" s="3557"/>
      <c r="N1628" s="3558"/>
      <c r="DE1628" s="818"/>
    </row>
    <row r="1629" spans="1:111" s="771" customFormat="1" ht="12" customHeight="1" x14ac:dyDescent="0.15">
      <c r="A1629" s="3541"/>
      <c r="B1629" s="1750"/>
      <c r="C1629" s="3555"/>
      <c r="D1629" s="3555"/>
      <c r="E1629" s="3556"/>
      <c r="F1629" s="1720"/>
      <c r="G1629" s="3431"/>
      <c r="H1629" s="3537"/>
      <c r="I1629" s="3431"/>
      <c r="J1629" s="3429"/>
      <c r="K1629" s="3537"/>
      <c r="L1629" s="1720"/>
      <c r="M1629" s="3427"/>
      <c r="N1629" s="3428"/>
      <c r="DE1629" s="818"/>
    </row>
    <row r="1630" spans="1:111" s="771" customFormat="1" ht="12" customHeight="1" x14ac:dyDescent="0.15">
      <c r="A1630" s="3577"/>
      <c r="B1630" s="3578"/>
      <c r="C1630" s="3578"/>
      <c r="D1630" s="3578"/>
      <c r="E1630" s="3578"/>
      <c r="F1630" s="3578"/>
      <c r="G1630" s="3578"/>
      <c r="H1630" s="3578"/>
      <c r="I1630" s="3578"/>
      <c r="J1630" s="3578"/>
      <c r="K1630" s="3578"/>
      <c r="L1630" s="3578"/>
      <c r="M1630" s="3578"/>
      <c r="N1630" s="3579"/>
      <c r="DE1630" s="818"/>
    </row>
    <row r="1631" spans="1:111" s="771" customFormat="1" ht="12" customHeight="1" x14ac:dyDescent="0.15">
      <c r="A1631" s="3549">
        <v>3</v>
      </c>
      <c r="B1631" s="3549" t="s">
        <v>1246</v>
      </c>
      <c r="C1631" s="3549"/>
      <c r="D1631" s="3549"/>
      <c r="E1631" s="3549"/>
      <c r="F1631" s="3549"/>
      <c r="G1631" s="3549"/>
      <c r="H1631" s="3549"/>
      <c r="I1631" s="3549"/>
      <c r="J1631" s="3549"/>
      <c r="K1631" s="3549"/>
      <c r="L1631" s="3549"/>
      <c r="M1631" s="3549" t="s">
        <v>1231</v>
      </c>
      <c r="N1631" s="3564"/>
      <c r="DE1631" s="818"/>
    </row>
    <row r="1632" spans="1:111" s="771" customFormat="1" ht="12" customHeight="1" x14ac:dyDescent="0.15">
      <c r="A1632" s="3549"/>
      <c r="B1632" s="3393" t="s">
        <v>1245</v>
      </c>
      <c r="C1632" s="3394"/>
      <c r="D1632" s="3394"/>
      <c r="E1632" s="3394"/>
      <c r="F1632" s="3417"/>
      <c r="G1632" s="3549" t="s">
        <v>1244</v>
      </c>
      <c r="H1632" s="3549"/>
      <c r="I1632" s="3549" t="s">
        <v>579</v>
      </c>
      <c r="J1632" s="3549"/>
      <c r="K1632" s="3549"/>
      <c r="L1632" s="1760" t="s">
        <v>578</v>
      </c>
      <c r="M1632" s="3549"/>
      <c r="N1632" s="3564"/>
      <c r="DE1632" s="818"/>
    </row>
    <row r="1633" spans="1:109" s="771" customFormat="1" ht="12" customHeight="1" x14ac:dyDescent="0.15">
      <c r="A1633" s="3549"/>
      <c r="B1633" s="3462"/>
      <c r="C1633" s="3533"/>
      <c r="D1633" s="3533"/>
      <c r="E1633" s="3533"/>
      <c r="F1633" s="3550"/>
      <c r="G1633" s="3551"/>
      <c r="H1633" s="3551"/>
      <c r="I1633" s="3551"/>
      <c r="J1633" s="3551"/>
      <c r="K1633" s="3551"/>
      <c r="L1633" s="1761"/>
      <c r="M1633" s="3552"/>
      <c r="N1633" s="3552"/>
      <c r="DE1633" s="818"/>
    </row>
    <row r="1634" spans="1:109" s="771" customFormat="1" ht="12" customHeight="1" x14ac:dyDescent="0.15">
      <c r="A1634" s="1762"/>
      <c r="B1634" s="1762"/>
      <c r="C1634" s="3574"/>
      <c r="D1634" s="3574"/>
      <c r="E1634" s="3574"/>
      <c r="F1634" s="1762"/>
      <c r="G1634" s="3574"/>
      <c r="H1634" s="3574"/>
      <c r="I1634" s="3574"/>
      <c r="J1634" s="3574"/>
      <c r="K1634" s="3574"/>
      <c r="L1634" s="1762"/>
      <c r="M1634" s="3575"/>
      <c r="N1634" s="3576"/>
      <c r="DE1634" s="818"/>
    </row>
    <row r="1635" spans="1:109" s="771" customFormat="1" ht="12" customHeight="1" x14ac:dyDescent="0.15">
      <c r="A1635" s="1752"/>
      <c r="B1635" s="3445"/>
      <c r="C1635" s="3445"/>
      <c r="D1635" s="3445"/>
      <c r="E1635" s="3445"/>
      <c r="F1635" s="3445"/>
      <c r="G1635" s="3445"/>
      <c r="H1635" s="3445"/>
      <c r="I1635" s="1752"/>
      <c r="J1635" s="1752"/>
      <c r="K1635" s="1752"/>
      <c r="L1635" s="1752"/>
      <c r="M1635" s="1752"/>
      <c r="N1635" s="793"/>
      <c r="DE1635" s="818"/>
    </row>
    <row r="1636" spans="1:109" s="771" customFormat="1" ht="21" customHeight="1" x14ac:dyDescent="0.15">
      <c r="A1636" s="3421">
        <v>4</v>
      </c>
      <c r="B1636" s="3565" t="s">
        <v>1227</v>
      </c>
      <c r="C1636" s="3566"/>
      <c r="D1636" s="3567"/>
      <c r="E1636" s="3443" t="s">
        <v>1226</v>
      </c>
      <c r="F1636" s="3444"/>
      <c r="G1636" s="3445"/>
      <c r="H1636" s="3445"/>
      <c r="I1636" s="802"/>
      <c r="J1636" s="1748">
        <v>5</v>
      </c>
      <c r="K1636" s="3585" t="s">
        <v>1243</v>
      </c>
      <c r="L1636" s="3569"/>
      <c r="M1636" s="3569"/>
      <c r="N1636" s="3570"/>
      <c r="DE1636" s="818"/>
    </row>
    <row r="1637" spans="1:109" s="771" customFormat="1" ht="12" customHeight="1" x14ac:dyDescent="0.15">
      <c r="A1637" s="3422"/>
      <c r="B1637" s="3386"/>
      <c r="C1637" s="3416"/>
      <c r="D1637" s="3387"/>
      <c r="E1637" s="3386"/>
      <c r="F1637" s="3387"/>
      <c r="G1637" s="3445"/>
      <c r="H1637" s="3445"/>
      <c r="I1637" s="793"/>
      <c r="J1637" s="3586"/>
      <c r="K1637" s="3571"/>
      <c r="L1637" s="3572"/>
      <c r="M1637" s="3572"/>
      <c r="N1637" s="3573"/>
      <c r="DE1637" s="818"/>
    </row>
    <row r="1638" spans="1:109" s="771" customFormat="1" ht="12" customHeight="1" x14ac:dyDescent="0.15">
      <c r="A1638" s="1752"/>
      <c r="B1638" s="1751"/>
      <c r="C1638" s="1751"/>
      <c r="D1638" s="1751"/>
      <c r="E1638" s="1751"/>
      <c r="F1638" s="1751"/>
      <c r="G1638" s="3445"/>
      <c r="H1638" s="3445"/>
      <c r="I1638" s="1752"/>
      <c r="J1638" s="3587"/>
      <c r="K1638" s="3455"/>
      <c r="L1638" s="3456"/>
      <c r="M1638" s="3456"/>
      <c r="N1638" s="3457"/>
      <c r="O1638" s="225"/>
      <c r="P1638" s="225"/>
      <c r="DE1638" s="818"/>
    </row>
    <row r="1639" spans="1:109" s="771" customFormat="1" ht="12" customHeight="1" x14ac:dyDescent="0.15">
      <c r="A1639" s="1752"/>
      <c r="B1639" s="788"/>
      <c r="C1639" s="788"/>
      <c r="D1639" s="788"/>
      <c r="E1639" s="788"/>
      <c r="F1639" s="788"/>
      <c r="G1639" s="788"/>
      <c r="H1639" s="788"/>
      <c r="I1639" s="1752"/>
      <c r="J1639" s="3587"/>
      <c r="K1639" s="3455"/>
      <c r="L1639" s="3456"/>
      <c r="M1639" s="3456"/>
      <c r="N1639" s="3457"/>
      <c r="DE1639" s="818"/>
    </row>
    <row r="1640" spans="1:109" s="771" customFormat="1" ht="12" customHeight="1" x14ac:dyDescent="0.15">
      <c r="A1640" s="1752"/>
      <c r="B1640" s="3465" t="s">
        <v>1242</v>
      </c>
      <c r="C1640" s="3465"/>
      <c r="D1640" s="3465"/>
      <c r="E1640" s="3465"/>
      <c r="F1640" s="3465"/>
      <c r="G1640" s="3465"/>
      <c r="H1640" s="3465"/>
      <c r="I1640" s="1770"/>
      <c r="J1640" s="3587"/>
      <c r="K1640" s="3455"/>
      <c r="L1640" s="3456"/>
      <c r="M1640" s="3456"/>
      <c r="N1640" s="3457"/>
      <c r="DE1640" s="818"/>
    </row>
    <row r="1641" spans="1:109" s="771" customFormat="1" ht="12" customHeight="1" x14ac:dyDescent="0.15">
      <c r="A1641" s="1752"/>
      <c r="B1641" s="3465" t="s">
        <v>1241</v>
      </c>
      <c r="C1641" s="3465"/>
      <c r="D1641" s="3465"/>
      <c r="E1641" s="3465"/>
      <c r="F1641" s="3465"/>
      <c r="G1641" s="3465"/>
      <c r="H1641" s="3465"/>
      <c r="I1641" s="803"/>
      <c r="J1641" s="3587"/>
      <c r="K1641" s="3455"/>
      <c r="L1641" s="3456"/>
      <c r="M1641" s="3456"/>
      <c r="N1641" s="3457"/>
      <c r="DE1641" s="818"/>
    </row>
    <row r="1642" spans="1:109" s="771" customFormat="1" ht="12" customHeight="1" x14ac:dyDescent="0.15">
      <c r="A1642" s="790" t="s">
        <v>1223</v>
      </c>
      <c r="B1642" s="3466" t="s">
        <v>1240</v>
      </c>
      <c r="C1642" s="3466"/>
      <c r="D1642" s="3466"/>
      <c r="E1642" s="3466"/>
      <c r="F1642" s="3466"/>
      <c r="G1642" s="3466"/>
      <c r="H1642" s="3466"/>
      <c r="I1642" s="1770"/>
      <c r="J1642" s="3587"/>
      <c r="K1642" s="3455"/>
      <c r="L1642" s="3456"/>
      <c r="M1642" s="3456"/>
      <c r="N1642" s="3457"/>
      <c r="DE1642" s="818"/>
    </row>
    <row r="1643" spans="1:109" s="771" customFormat="1" ht="12" customHeight="1" x14ac:dyDescent="0.15">
      <c r="A1643" s="790"/>
      <c r="B1643" s="3467"/>
      <c r="C1643" s="3467"/>
      <c r="D1643" s="3467"/>
      <c r="E1643" s="3467"/>
      <c r="F1643" s="3467"/>
      <c r="G1643" s="3467"/>
      <c r="H1643" s="3467"/>
      <c r="I1643" s="1770"/>
      <c r="J1643" s="3587"/>
      <c r="K1643" s="3455"/>
      <c r="L1643" s="3456"/>
      <c r="M1643" s="3456"/>
      <c r="N1643" s="3457"/>
      <c r="DE1643" s="818"/>
    </row>
    <row r="1644" spans="1:109" s="771" customFormat="1" ht="12" customHeight="1" x14ac:dyDescent="0.15">
      <c r="A1644" s="790"/>
      <c r="B1644" s="3467"/>
      <c r="C1644" s="3467"/>
      <c r="D1644" s="3467"/>
      <c r="E1644" s="3467"/>
      <c r="F1644" s="3467"/>
      <c r="G1644" s="3467"/>
      <c r="H1644" s="3467"/>
      <c r="I1644" s="1770"/>
      <c r="J1644" s="3587"/>
      <c r="K1644" s="3455"/>
      <c r="L1644" s="3456"/>
      <c r="M1644" s="3456"/>
      <c r="N1644" s="3457"/>
      <c r="DE1644" s="818"/>
    </row>
    <row r="1645" spans="1:109" s="771" customFormat="1" ht="12" customHeight="1" x14ac:dyDescent="0.15">
      <c r="A1645" s="790"/>
      <c r="B1645" s="3465"/>
      <c r="C1645" s="3465"/>
      <c r="D1645" s="3465"/>
      <c r="E1645" s="3465"/>
      <c r="F1645" s="3465"/>
      <c r="G1645" s="3465"/>
      <c r="H1645" s="3465"/>
      <c r="I1645" s="1770"/>
      <c r="J1645" s="3587"/>
      <c r="K1645" s="3455"/>
      <c r="L1645" s="3456"/>
      <c r="M1645" s="3456"/>
      <c r="N1645" s="3457"/>
      <c r="DE1645" s="818"/>
    </row>
    <row r="1646" spans="1:109" s="771" customFormat="1" ht="12" customHeight="1" x14ac:dyDescent="0.15">
      <c r="A1646" s="790"/>
      <c r="B1646" s="3465" t="s">
        <v>652</v>
      </c>
      <c r="C1646" s="3465"/>
      <c r="D1646" s="3465"/>
      <c r="E1646" s="3465"/>
      <c r="F1646" s="3465"/>
      <c r="G1646" s="3465"/>
      <c r="H1646" s="3465"/>
      <c r="I1646" s="1770"/>
      <c r="J1646" s="3587"/>
      <c r="K1646" s="3455"/>
      <c r="L1646" s="3456"/>
      <c r="M1646" s="3456"/>
      <c r="N1646" s="3457"/>
      <c r="Q1646" s="224"/>
      <c r="R1646" s="224"/>
      <c r="S1646" s="224"/>
      <c r="T1646" s="224"/>
      <c r="U1646" s="224"/>
      <c r="V1646" s="224"/>
      <c r="W1646" s="224"/>
      <c r="X1646" s="224"/>
      <c r="Y1646" s="224"/>
      <c r="Z1646" s="224"/>
      <c r="AA1646" s="224"/>
      <c r="DE1646" s="818"/>
    </row>
    <row r="1647" spans="1:109" s="771" customFormat="1" ht="12" customHeight="1" x14ac:dyDescent="0.15">
      <c r="A1647" s="790"/>
      <c r="B1647" s="3465"/>
      <c r="C1647" s="3465"/>
      <c r="D1647" s="3465"/>
      <c r="E1647" s="3465"/>
      <c r="F1647" s="3465"/>
      <c r="G1647" s="3465"/>
      <c r="H1647" s="3465"/>
      <c r="I1647" s="1770"/>
      <c r="J1647" s="3588"/>
      <c r="K1647" s="3458"/>
      <c r="L1647" s="3459"/>
      <c r="M1647" s="3459"/>
      <c r="N1647" s="3460"/>
      <c r="DE1647" s="818"/>
    </row>
    <row r="1648" spans="1:109" s="772" customFormat="1" ht="13.5" x14ac:dyDescent="0.15">
      <c r="A1648" s="1677" t="s">
        <v>1250</v>
      </c>
      <c r="B1648" s="1775"/>
      <c r="C1648" s="1775"/>
      <c r="D1648" s="1775"/>
      <c r="E1648" s="1775"/>
      <c r="F1648" s="1775"/>
      <c r="G1648" s="1775"/>
      <c r="H1648" s="1775"/>
      <c r="I1648" s="1775"/>
      <c r="J1648" s="1775"/>
      <c r="K1648" s="1775"/>
      <c r="L1648" s="1775"/>
      <c r="M1648" s="1775"/>
      <c r="N1648" s="1775"/>
      <c r="DE1648" s="830"/>
    </row>
    <row r="1649" spans="1:111" s="771" customFormat="1" ht="12" customHeight="1" x14ac:dyDescent="0.15">
      <c r="A1649" s="3545" t="s">
        <v>576</v>
      </c>
      <c r="B1649" s="3546"/>
      <c r="C1649" s="3389"/>
      <c r="D1649" s="3390"/>
      <c r="E1649" s="3545" t="s">
        <v>575</v>
      </c>
      <c r="F1649" s="3546"/>
      <c r="G1649" s="3386"/>
      <c r="H1649" s="3416"/>
      <c r="I1649" s="3547"/>
      <c r="J1649" s="3548"/>
      <c r="K1649" s="1758" t="s">
        <v>1214</v>
      </c>
      <c r="L1649" s="3386"/>
      <c r="M1649" s="3416"/>
      <c r="N1649" s="3387"/>
      <c r="DE1649" s="818"/>
    </row>
    <row r="1650" spans="1:111" s="771" customFormat="1" ht="12" customHeight="1" x14ac:dyDescent="0.15">
      <c r="A1650" s="3538">
        <v>1</v>
      </c>
      <c r="B1650" s="3540" t="s">
        <v>1249</v>
      </c>
      <c r="C1650" s="3540"/>
      <c r="D1650" s="3540"/>
      <c r="E1650" s="3540"/>
      <c r="F1650" s="3540"/>
      <c r="G1650" s="3538" t="s">
        <v>1248</v>
      </c>
      <c r="H1650" s="3538"/>
      <c r="I1650" s="3541" t="s">
        <v>1247</v>
      </c>
      <c r="J1650" s="3541"/>
      <c r="K1650" s="3541"/>
      <c r="L1650" s="3541"/>
      <c r="M1650" s="3541"/>
      <c r="N1650" s="3541"/>
      <c r="DE1650" s="818"/>
    </row>
    <row r="1651" spans="1:111" s="771" customFormat="1" ht="12" customHeight="1" x14ac:dyDescent="0.15">
      <c r="A1651" s="3539"/>
      <c r="B1651" s="3542"/>
      <c r="C1651" s="3542"/>
      <c r="D1651" s="3542"/>
      <c r="E1651" s="3542"/>
      <c r="F1651" s="3542"/>
      <c r="G1651" s="3542"/>
      <c r="H1651" s="3542"/>
      <c r="I1651" s="3543"/>
      <c r="J1651" s="3544"/>
      <c r="K1651" s="3544"/>
      <c r="L1651" s="3544"/>
      <c r="M1651" s="3544"/>
      <c r="N1651" s="1108" t="s">
        <v>1763</v>
      </c>
      <c r="O1651" s="758"/>
      <c r="P1651" s="770"/>
      <c r="DE1651" s="818"/>
    </row>
    <row r="1652" spans="1:111" s="771" customFormat="1" ht="12" customHeight="1" x14ac:dyDescent="0.15">
      <c r="A1652" s="3582"/>
      <c r="B1652" s="3583"/>
      <c r="C1652" s="3583"/>
      <c r="D1652" s="3583"/>
      <c r="E1652" s="3583"/>
      <c r="F1652" s="3583"/>
      <c r="G1652" s="3583"/>
      <c r="H1652" s="3583"/>
      <c r="I1652" s="3583"/>
      <c r="J1652" s="3583"/>
      <c r="K1652" s="3583"/>
      <c r="L1652" s="3583"/>
      <c r="M1652" s="3583"/>
      <c r="N1652" s="3584"/>
      <c r="DE1652" s="818"/>
    </row>
    <row r="1653" spans="1:111" s="771" customFormat="1" ht="12" customHeight="1" x14ac:dyDescent="0.15">
      <c r="A1653" s="3541">
        <v>2</v>
      </c>
      <c r="B1653" s="3546" t="s">
        <v>1235</v>
      </c>
      <c r="C1653" s="3541"/>
      <c r="D1653" s="3541"/>
      <c r="E1653" s="3541"/>
      <c r="F1653" s="3541"/>
      <c r="G1653" s="3541"/>
      <c r="H1653" s="3541"/>
      <c r="I1653" s="3541"/>
      <c r="J1653" s="3541"/>
      <c r="K1653" s="3541"/>
      <c r="L1653" s="3541"/>
      <c r="M1653" s="3541" t="s">
        <v>1231</v>
      </c>
      <c r="N1653" s="3553"/>
      <c r="DE1653" s="818"/>
    </row>
    <row r="1654" spans="1:111" s="771" customFormat="1" ht="12" customHeight="1" x14ac:dyDescent="0.15">
      <c r="A1654" s="3541"/>
      <c r="B1654" s="1759" t="s">
        <v>54</v>
      </c>
      <c r="C1654" s="3541" t="s">
        <v>1234</v>
      </c>
      <c r="D1654" s="3541"/>
      <c r="E1654" s="3541"/>
      <c r="F1654" s="1758" t="s">
        <v>1233</v>
      </c>
      <c r="G1654" s="3541" t="s">
        <v>1244</v>
      </c>
      <c r="H1654" s="3541"/>
      <c r="I1654" s="3541" t="s">
        <v>579</v>
      </c>
      <c r="J1654" s="3541"/>
      <c r="K1654" s="3541"/>
      <c r="L1654" s="1758" t="s">
        <v>578</v>
      </c>
      <c r="M1654" s="3541"/>
      <c r="N1654" s="3553"/>
      <c r="DE1654" s="818"/>
      <c r="DF1654" s="772" t="str">
        <f>IF(COUNTA(B1655:N1664)&gt;0,DG1654,"")</f>
        <v/>
      </c>
      <c r="DG1654" s="771">
        <v>48</v>
      </c>
    </row>
    <row r="1655" spans="1:111" s="771" customFormat="1" ht="12" customHeight="1" x14ac:dyDescent="0.15">
      <c r="A1655" s="3541"/>
      <c r="B1655" s="1774"/>
      <c r="C1655" s="3554"/>
      <c r="D1655" s="3554"/>
      <c r="E1655" s="3554"/>
      <c r="F1655" s="1757"/>
      <c r="G1655" s="3506"/>
      <c r="H1655" s="3506"/>
      <c r="I1655" s="3506"/>
      <c r="J1655" s="3506"/>
      <c r="K1655" s="3506"/>
      <c r="L1655" s="1756"/>
      <c r="M1655" s="3505"/>
      <c r="N1655" s="3505"/>
      <c r="O1655" s="1740" t="s">
        <v>6302</v>
      </c>
      <c r="DE1655" s="818"/>
    </row>
    <row r="1656" spans="1:111" s="771" customFormat="1" ht="12" customHeight="1" x14ac:dyDescent="0.15">
      <c r="A1656" s="3541"/>
      <c r="B1656" s="1713"/>
      <c r="C1656" s="3589"/>
      <c r="D1656" s="3589"/>
      <c r="E1656" s="3589"/>
      <c r="F1656" s="1767"/>
      <c r="G1656" s="3580"/>
      <c r="H1656" s="3580"/>
      <c r="I1656" s="3580"/>
      <c r="J1656" s="3580"/>
      <c r="K1656" s="3580"/>
      <c r="L1656" s="1767"/>
      <c r="M1656" s="3581"/>
      <c r="N1656" s="3581"/>
      <c r="O1656" s="1740" t="s">
        <v>6301</v>
      </c>
      <c r="DE1656" s="818"/>
    </row>
    <row r="1657" spans="1:111" s="771" customFormat="1" ht="12" customHeight="1" x14ac:dyDescent="0.15">
      <c r="A1657" s="3541"/>
      <c r="B1657" s="1765"/>
      <c r="C1657" s="3596"/>
      <c r="D1657" s="3596"/>
      <c r="E1657" s="3596"/>
      <c r="F1657" s="1754"/>
      <c r="G1657" s="3491"/>
      <c r="H1657" s="3491"/>
      <c r="I1657" s="3491"/>
      <c r="J1657" s="3491"/>
      <c r="K1657" s="3491"/>
      <c r="L1657" s="1754"/>
      <c r="M1657" s="3490"/>
      <c r="N1657" s="3490"/>
      <c r="O1657" s="1739"/>
      <c r="DE1657" s="818"/>
    </row>
    <row r="1658" spans="1:111" s="771" customFormat="1" ht="12" customHeight="1" x14ac:dyDescent="0.15">
      <c r="A1658" s="3541"/>
      <c r="B1658" s="1765"/>
      <c r="C1658" s="3596"/>
      <c r="D1658" s="3596"/>
      <c r="E1658" s="3596"/>
      <c r="F1658" s="1754"/>
      <c r="G1658" s="3491"/>
      <c r="H1658" s="3491"/>
      <c r="I1658" s="3491"/>
      <c r="J1658" s="3491"/>
      <c r="K1658" s="3491"/>
      <c r="L1658" s="1754"/>
      <c r="M1658" s="3490"/>
      <c r="N1658" s="3490"/>
      <c r="O1658" s="1739" t="s">
        <v>6285</v>
      </c>
      <c r="DE1658" s="818"/>
    </row>
    <row r="1659" spans="1:111" s="771" customFormat="1" ht="12" customHeight="1" x14ac:dyDescent="0.15">
      <c r="A1659" s="3541"/>
      <c r="B1659" s="1765"/>
      <c r="C1659" s="3596"/>
      <c r="D1659" s="3596"/>
      <c r="E1659" s="3596"/>
      <c r="F1659" s="1754"/>
      <c r="G1659" s="3491"/>
      <c r="H1659" s="3491"/>
      <c r="I1659" s="3491"/>
      <c r="J1659" s="3491"/>
      <c r="K1659" s="3491"/>
      <c r="L1659" s="1754"/>
      <c r="M1659" s="3490"/>
      <c r="N1659" s="3490"/>
      <c r="O1659" s="1739" t="s">
        <v>6286</v>
      </c>
      <c r="DE1659" s="818"/>
    </row>
    <row r="1660" spans="1:111" s="771" customFormat="1" ht="12" customHeight="1" x14ac:dyDescent="0.15">
      <c r="A1660" s="3541"/>
      <c r="B1660" s="1764"/>
      <c r="C1660" s="3559"/>
      <c r="D1660" s="3560"/>
      <c r="E1660" s="3561"/>
      <c r="F1660" s="1721"/>
      <c r="G1660" s="3562"/>
      <c r="H1660" s="3563"/>
      <c r="I1660" s="3562"/>
      <c r="J1660" s="3590"/>
      <c r="K1660" s="3563"/>
      <c r="L1660" s="1721"/>
      <c r="M1660" s="3591"/>
      <c r="N1660" s="3592"/>
      <c r="O1660" s="1739" t="s">
        <v>6287</v>
      </c>
      <c r="DE1660" s="818"/>
    </row>
    <row r="1661" spans="1:111" s="771" customFormat="1" ht="12" customHeight="1" x14ac:dyDescent="0.15">
      <c r="A1661" s="3541"/>
      <c r="B1661" s="1765"/>
      <c r="C1661" s="3593"/>
      <c r="D1661" s="3594"/>
      <c r="E1661" s="3595"/>
      <c r="F1661" s="1754"/>
      <c r="G1661" s="3487"/>
      <c r="H1661" s="3489"/>
      <c r="I1661" s="3487"/>
      <c r="J1661" s="3488"/>
      <c r="K1661" s="3489"/>
      <c r="L1661" s="1754"/>
      <c r="M1661" s="3557"/>
      <c r="N1661" s="3558"/>
      <c r="DE1661" s="818"/>
    </row>
    <row r="1662" spans="1:111" s="771" customFormat="1" ht="12" customHeight="1" x14ac:dyDescent="0.15">
      <c r="A1662" s="3541"/>
      <c r="B1662" s="1764"/>
      <c r="C1662" s="3559"/>
      <c r="D1662" s="3560"/>
      <c r="E1662" s="3561"/>
      <c r="F1662" s="1721"/>
      <c r="G1662" s="3562"/>
      <c r="H1662" s="3563"/>
      <c r="I1662" s="3562"/>
      <c r="J1662" s="3590"/>
      <c r="K1662" s="3563"/>
      <c r="L1662" s="1721"/>
      <c r="M1662" s="3591"/>
      <c r="N1662" s="3592"/>
      <c r="DE1662" s="818"/>
    </row>
    <row r="1663" spans="1:111" s="771" customFormat="1" ht="12" customHeight="1" x14ac:dyDescent="0.15">
      <c r="A1663" s="3541"/>
      <c r="B1663" s="1765"/>
      <c r="C1663" s="3593"/>
      <c r="D1663" s="3594"/>
      <c r="E1663" s="3595"/>
      <c r="F1663" s="1754"/>
      <c r="G1663" s="3487"/>
      <c r="H1663" s="3489"/>
      <c r="I1663" s="3487"/>
      <c r="J1663" s="3488"/>
      <c r="K1663" s="3489"/>
      <c r="L1663" s="1754"/>
      <c r="M1663" s="3557"/>
      <c r="N1663" s="3558"/>
      <c r="DE1663" s="818"/>
    </row>
    <row r="1664" spans="1:111" s="771" customFormat="1" ht="12" customHeight="1" x14ac:dyDescent="0.15">
      <c r="A1664" s="3541"/>
      <c r="B1664" s="1750"/>
      <c r="C1664" s="3555"/>
      <c r="D1664" s="3555"/>
      <c r="E1664" s="3556"/>
      <c r="F1664" s="1720"/>
      <c r="G1664" s="3431"/>
      <c r="H1664" s="3537"/>
      <c r="I1664" s="3431"/>
      <c r="J1664" s="3429"/>
      <c r="K1664" s="3537"/>
      <c r="L1664" s="1720"/>
      <c r="M1664" s="3427"/>
      <c r="N1664" s="3428"/>
      <c r="DE1664" s="818"/>
    </row>
    <row r="1665" spans="1:109" s="771" customFormat="1" ht="12" customHeight="1" x14ac:dyDescent="0.15">
      <c r="A1665" s="3577"/>
      <c r="B1665" s="3578"/>
      <c r="C1665" s="3578"/>
      <c r="D1665" s="3578"/>
      <c r="E1665" s="3578"/>
      <c r="F1665" s="3578"/>
      <c r="G1665" s="3578"/>
      <c r="H1665" s="3578"/>
      <c r="I1665" s="3578"/>
      <c r="J1665" s="3578"/>
      <c r="K1665" s="3578"/>
      <c r="L1665" s="3578"/>
      <c r="M1665" s="3578"/>
      <c r="N1665" s="3579"/>
      <c r="DE1665" s="818"/>
    </row>
    <row r="1666" spans="1:109" s="771" customFormat="1" ht="12" customHeight="1" x14ac:dyDescent="0.15">
      <c r="A1666" s="3549">
        <v>3</v>
      </c>
      <c r="B1666" s="3549" t="s">
        <v>1246</v>
      </c>
      <c r="C1666" s="3549"/>
      <c r="D1666" s="3549"/>
      <c r="E1666" s="3549"/>
      <c r="F1666" s="3549"/>
      <c r="G1666" s="3549"/>
      <c r="H1666" s="3549"/>
      <c r="I1666" s="3549"/>
      <c r="J1666" s="3549"/>
      <c r="K1666" s="3549"/>
      <c r="L1666" s="3549"/>
      <c r="M1666" s="3549" t="s">
        <v>1231</v>
      </c>
      <c r="N1666" s="3564"/>
      <c r="DE1666" s="818"/>
    </row>
    <row r="1667" spans="1:109" s="771" customFormat="1" ht="12" customHeight="1" x14ac:dyDescent="0.15">
      <c r="A1667" s="3549"/>
      <c r="B1667" s="3393" t="s">
        <v>1245</v>
      </c>
      <c r="C1667" s="3394"/>
      <c r="D1667" s="3394"/>
      <c r="E1667" s="3394"/>
      <c r="F1667" s="3417"/>
      <c r="G1667" s="3549" t="s">
        <v>1244</v>
      </c>
      <c r="H1667" s="3549"/>
      <c r="I1667" s="3549" t="s">
        <v>579</v>
      </c>
      <c r="J1667" s="3549"/>
      <c r="K1667" s="3549"/>
      <c r="L1667" s="1760" t="s">
        <v>578</v>
      </c>
      <c r="M1667" s="3549"/>
      <c r="N1667" s="3564"/>
      <c r="DE1667" s="818"/>
    </row>
    <row r="1668" spans="1:109" s="771" customFormat="1" ht="12" customHeight="1" x14ac:dyDescent="0.15">
      <c r="A1668" s="3549"/>
      <c r="B1668" s="3462"/>
      <c r="C1668" s="3533"/>
      <c r="D1668" s="3533"/>
      <c r="E1668" s="3533"/>
      <c r="F1668" s="3550"/>
      <c r="G1668" s="3551"/>
      <c r="H1668" s="3551"/>
      <c r="I1668" s="3551"/>
      <c r="J1668" s="3551"/>
      <c r="K1668" s="3551"/>
      <c r="L1668" s="1761"/>
      <c r="M1668" s="3552"/>
      <c r="N1668" s="3552"/>
      <c r="DE1668" s="818"/>
    </row>
    <row r="1669" spans="1:109" s="771" customFormat="1" ht="12" customHeight="1" x14ac:dyDescent="0.15">
      <c r="A1669" s="1762"/>
      <c r="B1669" s="1762"/>
      <c r="C1669" s="3574"/>
      <c r="D1669" s="3574"/>
      <c r="E1669" s="3574"/>
      <c r="F1669" s="1762"/>
      <c r="G1669" s="3574"/>
      <c r="H1669" s="3574"/>
      <c r="I1669" s="3574"/>
      <c r="J1669" s="3574"/>
      <c r="K1669" s="3574"/>
      <c r="L1669" s="1762"/>
      <c r="M1669" s="3575"/>
      <c r="N1669" s="3576"/>
      <c r="DE1669" s="818"/>
    </row>
    <row r="1670" spans="1:109" s="771" customFormat="1" ht="12" customHeight="1" x14ac:dyDescent="0.15">
      <c r="A1670" s="1752"/>
      <c r="B1670" s="3445"/>
      <c r="C1670" s="3445"/>
      <c r="D1670" s="3445"/>
      <c r="E1670" s="3445"/>
      <c r="F1670" s="3445"/>
      <c r="G1670" s="3445"/>
      <c r="H1670" s="3445"/>
      <c r="I1670" s="1752"/>
      <c r="J1670" s="1752"/>
      <c r="K1670" s="1752"/>
      <c r="L1670" s="1752"/>
      <c r="M1670" s="1752"/>
      <c r="N1670" s="793"/>
      <c r="DE1670" s="818"/>
    </row>
    <row r="1671" spans="1:109" s="771" customFormat="1" ht="21" customHeight="1" x14ac:dyDescent="0.15">
      <c r="A1671" s="3421">
        <v>4</v>
      </c>
      <c r="B1671" s="3565" t="s">
        <v>1227</v>
      </c>
      <c r="C1671" s="3566"/>
      <c r="D1671" s="3567"/>
      <c r="E1671" s="3443" t="s">
        <v>1226</v>
      </c>
      <c r="F1671" s="3444"/>
      <c r="G1671" s="3445"/>
      <c r="H1671" s="3445"/>
      <c r="I1671" s="802"/>
      <c r="J1671" s="1748">
        <v>5</v>
      </c>
      <c r="K1671" s="3585" t="s">
        <v>1243</v>
      </c>
      <c r="L1671" s="3569"/>
      <c r="M1671" s="3569"/>
      <c r="N1671" s="3570"/>
      <c r="DE1671" s="818"/>
    </row>
    <row r="1672" spans="1:109" s="771" customFormat="1" ht="12" customHeight="1" x14ac:dyDescent="0.15">
      <c r="A1672" s="3422"/>
      <c r="B1672" s="3386"/>
      <c r="C1672" s="3416"/>
      <c r="D1672" s="3387"/>
      <c r="E1672" s="3386"/>
      <c r="F1672" s="3387"/>
      <c r="G1672" s="3445"/>
      <c r="H1672" s="3445"/>
      <c r="I1672" s="793"/>
      <c r="J1672" s="3586"/>
      <c r="K1672" s="3571"/>
      <c r="L1672" s="3572"/>
      <c r="M1672" s="3572"/>
      <c r="N1672" s="3573"/>
      <c r="DE1672" s="818"/>
    </row>
    <row r="1673" spans="1:109" s="771" customFormat="1" ht="12" customHeight="1" x14ac:dyDescent="0.15">
      <c r="A1673" s="1752"/>
      <c r="B1673" s="1751"/>
      <c r="C1673" s="1751"/>
      <c r="D1673" s="1751"/>
      <c r="E1673" s="1751"/>
      <c r="F1673" s="1751"/>
      <c r="G1673" s="3445"/>
      <c r="H1673" s="3445"/>
      <c r="I1673" s="1752"/>
      <c r="J1673" s="3587"/>
      <c r="K1673" s="3455"/>
      <c r="L1673" s="3456"/>
      <c r="M1673" s="3456"/>
      <c r="N1673" s="3457"/>
      <c r="O1673" s="225"/>
      <c r="P1673" s="225"/>
      <c r="DE1673" s="818"/>
    </row>
    <row r="1674" spans="1:109" s="771" customFormat="1" ht="12" customHeight="1" x14ac:dyDescent="0.15">
      <c r="A1674" s="1752"/>
      <c r="B1674" s="788"/>
      <c r="C1674" s="788"/>
      <c r="D1674" s="788"/>
      <c r="E1674" s="788"/>
      <c r="F1674" s="788"/>
      <c r="G1674" s="788"/>
      <c r="H1674" s="788"/>
      <c r="I1674" s="1752"/>
      <c r="J1674" s="3587"/>
      <c r="K1674" s="3455"/>
      <c r="L1674" s="3456"/>
      <c r="M1674" s="3456"/>
      <c r="N1674" s="3457"/>
      <c r="DE1674" s="818"/>
    </row>
    <row r="1675" spans="1:109" s="771" customFormat="1" ht="12" customHeight="1" x14ac:dyDescent="0.15">
      <c r="A1675" s="1752"/>
      <c r="B1675" s="3465" t="s">
        <v>1242</v>
      </c>
      <c r="C1675" s="3465"/>
      <c r="D1675" s="3465"/>
      <c r="E1675" s="3465"/>
      <c r="F1675" s="3465"/>
      <c r="G1675" s="3465"/>
      <c r="H1675" s="3465"/>
      <c r="I1675" s="1770"/>
      <c r="J1675" s="3587"/>
      <c r="K1675" s="3455"/>
      <c r="L1675" s="3456"/>
      <c r="M1675" s="3456"/>
      <c r="N1675" s="3457"/>
      <c r="DE1675" s="818"/>
    </row>
    <row r="1676" spans="1:109" s="771" customFormat="1" ht="12" customHeight="1" x14ac:dyDescent="0.15">
      <c r="A1676" s="1752"/>
      <c r="B1676" s="3465" t="s">
        <v>1241</v>
      </c>
      <c r="C1676" s="3465"/>
      <c r="D1676" s="3465"/>
      <c r="E1676" s="3465"/>
      <c r="F1676" s="3465"/>
      <c r="G1676" s="3465"/>
      <c r="H1676" s="3465"/>
      <c r="I1676" s="803"/>
      <c r="J1676" s="3587"/>
      <c r="K1676" s="3455"/>
      <c r="L1676" s="3456"/>
      <c r="M1676" s="3456"/>
      <c r="N1676" s="3457"/>
      <c r="DE1676" s="818"/>
    </row>
    <row r="1677" spans="1:109" s="771" customFormat="1" ht="12" customHeight="1" x14ac:dyDescent="0.15">
      <c r="A1677" s="790" t="s">
        <v>1223</v>
      </c>
      <c r="B1677" s="3466" t="s">
        <v>1240</v>
      </c>
      <c r="C1677" s="3466"/>
      <c r="D1677" s="3466"/>
      <c r="E1677" s="3466"/>
      <c r="F1677" s="3466"/>
      <c r="G1677" s="3466"/>
      <c r="H1677" s="3466"/>
      <c r="I1677" s="1770"/>
      <c r="J1677" s="3587"/>
      <c r="K1677" s="3455"/>
      <c r="L1677" s="3456"/>
      <c r="M1677" s="3456"/>
      <c r="N1677" s="3457"/>
      <c r="DE1677" s="818"/>
    </row>
    <row r="1678" spans="1:109" s="771" customFormat="1" ht="12" customHeight="1" x14ac:dyDescent="0.15">
      <c r="A1678" s="790"/>
      <c r="B1678" s="3467"/>
      <c r="C1678" s="3467"/>
      <c r="D1678" s="3467"/>
      <c r="E1678" s="3467"/>
      <c r="F1678" s="3467"/>
      <c r="G1678" s="3467"/>
      <c r="H1678" s="3467"/>
      <c r="I1678" s="1770"/>
      <c r="J1678" s="3587"/>
      <c r="K1678" s="3455"/>
      <c r="L1678" s="3456"/>
      <c r="M1678" s="3456"/>
      <c r="N1678" s="3457"/>
      <c r="DE1678" s="818"/>
    </row>
    <row r="1679" spans="1:109" s="771" customFormat="1" ht="12" customHeight="1" x14ac:dyDescent="0.15">
      <c r="A1679" s="790"/>
      <c r="B1679" s="3467"/>
      <c r="C1679" s="3467"/>
      <c r="D1679" s="3467"/>
      <c r="E1679" s="3467"/>
      <c r="F1679" s="3467"/>
      <c r="G1679" s="3467"/>
      <c r="H1679" s="3467"/>
      <c r="I1679" s="1770"/>
      <c r="J1679" s="3587"/>
      <c r="K1679" s="3455"/>
      <c r="L1679" s="3456"/>
      <c r="M1679" s="3456"/>
      <c r="N1679" s="3457"/>
      <c r="DE1679" s="818"/>
    </row>
    <row r="1680" spans="1:109" s="771" customFormat="1" ht="12" customHeight="1" x14ac:dyDescent="0.15">
      <c r="A1680" s="790"/>
      <c r="B1680" s="3465"/>
      <c r="C1680" s="3465"/>
      <c r="D1680" s="3465"/>
      <c r="E1680" s="3465"/>
      <c r="F1680" s="3465"/>
      <c r="G1680" s="3465"/>
      <c r="H1680" s="3465"/>
      <c r="I1680" s="1770"/>
      <c r="J1680" s="3587"/>
      <c r="K1680" s="3455"/>
      <c r="L1680" s="3456"/>
      <c r="M1680" s="3456"/>
      <c r="N1680" s="3457"/>
      <c r="DE1680" s="818"/>
    </row>
    <row r="1681" spans="1:111" s="771" customFormat="1" ht="12" customHeight="1" x14ac:dyDescent="0.15">
      <c r="A1681" s="790"/>
      <c r="B1681" s="3465" t="s">
        <v>652</v>
      </c>
      <c r="C1681" s="3465"/>
      <c r="D1681" s="3465"/>
      <c r="E1681" s="3465"/>
      <c r="F1681" s="3465"/>
      <c r="G1681" s="3465"/>
      <c r="H1681" s="3465"/>
      <c r="I1681" s="1770"/>
      <c r="J1681" s="3587"/>
      <c r="K1681" s="3455"/>
      <c r="L1681" s="3456"/>
      <c r="M1681" s="3456"/>
      <c r="N1681" s="3457"/>
      <c r="Q1681" s="224"/>
      <c r="R1681" s="224"/>
      <c r="S1681" s="224"/>
      <c r="T1681" s="224"/>
      <c r="U1681" s="224"/>
      <c r="V1681" s="224"/>
      <c r="W1681" s="224"/>
      <c r="X1681" s="224"/>
      <c r="Y1681" s="224"/>
      <c r="Z1681" s="224"/>
      <c r="AA1681" s="224"/>
      <c r="DE1681" s="818"/>
    </row>
    <row r="1682" spans="1:111" s="771" customFormat="1" ht="12" customHeight="1" x14ac:dyDescent="0.15">
      <c r="A1682" s="790"/>
      <c r="B1682" s="3465"/>
      <c r="C1682" s="3465"/>
      <c r="D1682" s="3465"/>
      <c r="E1682" s="3465"/>
      <c r="F1682" s="3465"/>
      <c r="G1682" s="3465"/>
      <c r="H1682" s="3465"/>
      <c r="I1682" s="1770"/>
      <c r="J1682" s="3588"/>
      <c r="K1682" s="3458"/>
      <c r="L1682" s="3459"/>
      <c r="M1682" s="3459"/>
      <c r="N1682" s="3460"/>
      <c r="DE1682" s="818"/>
    </row>
    <row r="1683" spans="1:111" s="772" customFormat="1" ht="13.5" x14ac:dyDescent="0.15">
      <c r="A1683" s="1677" t="s">
        <v>1250</v>
      </c>
      <c r="B1683" s="1775"/>
      <c r="C1683" s="1775"/>
      <c r="D1683" s="1775"/>
      <c r="E1683" s="1775"/>
      <c r="F1683" s="1775"/>
      <c r="G1683" s="1775"/>
      <c r="H1683" s="1775"/>
      <c r="I1683" s="1775"/>
      <c r="J1683" s="1775"/>
      <c r="K1683" s="1775"/>
      <c r="L1683" s="1775"/>
      <c r="M1683" s="1775"/>
      <c r="N1683" s="1775"/>
      <c r="DE1683" s="830"/>
    </row>
    <row r="1684" spans="1:111" s="771" customFormat="1" ht="12" customHeight="1" x14ac:dyDescent="0.15">
      <c r="A1684" s="3545" t="s">
        <v>576</v>
      </c>
      <c r="B1684" s="3546"/>
      <c r="C1684" s="3389"/>
      <c r="D1684" s="3390"/>
      <c r="E1684" s="3545" t="s">
        <v>575</v>
      </c>
      <c r="F1684" s="3546"/>
      <c r="G1684" s="3386"/>
      <c r="H1684" s="3416"/>
      <c r="I1684" s="3547"/>
      <c r="J1684" s="3548"/>
      <c r="K1684" s="1758" t="s">
        <v>1214</v>
      </c>
      <c r="L1684" s="3386"/>
      <c r="M1684" s="3416"/>
      <c r="N1684" s="3387"/>
      <c r="DE1684" s="818"/>
    </row>
    <row r="1685" spans="1:111" s="771" customFormat="1" ht="12" customHeight="1" x14ac:dyDescent="0.15">
      <c r="A1685" s="3538">
        <v>1</v>
      </c>
      <c r="B1685" s="3540" t="s">
        <v>1249</v>
      </c>
      <c r="C1685" s="3540"/>
      <c r="D1685" s="3540"/>
      <c r="E1685" s="3540"/>
      <c r="F1685" s="3540"/>
      <c r="G1685" s="3538" t="s">
        <v>1248</v>
      </c>
      <c r="H1685" s="3538"/>
      <c r="I1685" s="3541" t="s">
        <v>1247</v>
      </c>
      <c r="J1685" s="3541"/>
      <c r="K1685" s="3541"/>
      <c r="L1685" s="3541"/>
      <c r="M1685" s="3541"/>
      <c r="N1685" s="3541"/>
      <c r="DE1685" s="818"/>
    </row>
    <row r="1686" spans="1:111" s="771" customFormat="1" ht="12" customHeight="1" x14ac:dyDescent="0.15">
      <c r="A1686" s="3539"/>
      <c r="B1686" s="3542"/>
      <c r="C1686" s="3542"/>
      <c r="D1686" s="3542"/>
      <c r="E1686" s="3542"/>
      <c r="F1686" s="3542"/>
      <c r="G1686" s="3542"/>
      <c r="H1686" s="3542"/>
      <c r="I1686" s="3543"/>
      <c r="J1686" s="3544"/>
      <c r="K1686" s="3544"/>
      <c r="L1686" s="3544"/>
      <c r="M1686" s="3544"/>
      <c r="N1686" s="1108" t="s">
        <v>1763</v>
      </c>
      <c r="O1686" s="758"/>
      <c r="P1686" s="770"/>
      <c r="DE1686" s="818"/>
    </row>
    <row r="1687" spans="1:111" s="771" customFormat="1" ht="12" customHeight="1" x14ac:dyDescent="0.15">
      <c r="A1687" s="3582"/>
      <c r="B1687" s="3583"/>
      <c r="C1687" s="3583"/>
      <c r="D1687" s="3583"/>
      <c r="E1687" s="3583"/>
      <c r="F1687" s="3583"/>
      <c r="G1687" s="3583"/>
      <c r="H1687" s="3583"/>
      <c r="I1687" s="3583"/>
      <c r="J1687" s="3583"/>
      <c r="K1687" s="3583"/>
      <c r="L1687" s="3583"/>
      <c r="M1687" s="3583"/>
      <c r="N1687" s="3584"/>
      <c r="DE1687" s="818"/>
    </row>
    <row r="1688" spans="1:111" s="771" customFormat="1" ht="12" customHeight="1" x14ac:dyDescent="0.15">
      <c r="A1688" s="3541">
        <v>2</v>
      </c>
      <c r="B1688" s="3546" t="s">
        <v>1235</v>
      </c>
      <c r="C1688" s="3541"/>
      <c r="D1688" s="3541"/>
      <c r="E1688" s="3541"/>
      <c r="F1688" s="3541"/>
      <c r="G1688" s="3541"/>
      <c r="H1688" s="3541"/>
      <c r="I1688" s="3541"/>
      <c r="J1688" s="3541"/>
      <c r="K1688" s="3541"/>
      <c r="L1688" s="3541"/>
      <c r="M1688" s="3541" t="s">
        <v>1231</v>
      </c>
      <c r="N1688" s="3553"/>
      <c r="DE1688" s="818"/>
    </row>
    <row r="1689" spans="1:111" s="771" customFormat="1" ht="12" customHeight="1" x14ac:dyDescent="0.15">
      <c r="A1689" s="3541"/>
      <c r="B1689" s="1759" t="s">
        <v>54</v>
      </c>
      <c r="C1689" s="3541" t="s">
        <v>1234</v>
      </c>
      <c r="D1689" s="3541"/>
      <c r="E1689" s="3541"/>
      <c r="F1689" s="1758" t="s">
        <v>1233</v>
      </c>
      <c r="G1689" s="3541" t="s">
        <v>1244</v>
      </c>
      <c r="H1689" s="3541"/>
      <c r="I1689" s="3541" t="s">
        <v>579</v>
      </c>
      <c r="J1689" s="3541"/>
      <c r="K1689" s="3541"/>
      <c r="L1689" s="1758" t="s">
        <v>578</v>
      </c>
      <c r="M1689" s="3541"/>
      <c r="N1689" s="3553"/>
      <c r="DE1689" s="818"/>
      <c r="DF1689" s="772" t="str">
        <f>IF(COUNTA(B1690:N1699)&gt;0,DG1689,"")</f>
        <v/>
      </c>
      <c r="DG1689" s="771">
        <v>49</v>
      </c>
    </row>
    <row r="1690" spans="1:111" s="771" customFormat="1" ht="12" customHeight="1" x14ac:dyDescent="0.15">
      <c r="A1690" s="3541"/>
      <c r="B1690" s="1774"/>
      <c r="C1690" s="3554"/>
      <c r="D1690" s="3554"/>
      <c r="E1690" s="3554"/>
      <c r="F1690" s="1757"/>
      <c r="G1690" s="3506"/>
      <c r="H1690" s="3506"/>
      <c r="I1690" s="3506"/>
      <c r="J1690" s="3506"/>
      <c r="K1690" s="3506"/>
      <c r="L1690" s="1756"/>
      <c r="M1690" s="3505"/>
      <c r="N1690" s="3505"/>
      <c r="O1690" s="1740" t="s">
        <v>6302</v>
      </c>
      <c r="DE1690" s="818"/>
    </row>
    <row r="1691" spans="1:111" s="771" customFormat="1" ht="12" customHeight="1" x14ac:dyDescent="0.15">
      <c r="A1691" s="3541"/>
      <c r="B1691" s="1713"/>
      <c r="C1691" s="3589"/>
      <c r="D1691" s="3589"/>
      <c r="E1691" s="3589"/>
      <c r="F1691" s="1767"/>
      <c r="G1691" s="3580"/>
      <c r="H1691" s="3580"/>
      <c r="I1691" s="3580"/>
      <c r="J1691" s="3580"/>
      <c r="K1691" s="3580"/>
      <c r="L1691" s="1767"/>
      <c r="M1691" s="3581"/>
      <c r="N1691" s="3581"/>
      <c r="O1691" s="1740" t="s">
        <v>6301</v>
      </c>
      <c r="DE1691" s="818"/>
    </row>
    <row r="1692" spans="1:111" s="771" customFormat="1" ht="12" customHeight="1" x14ac:dyDescent="0.15">
      <c r="A1692" s="3541"/>
      <c r="B1692" s="1765"/>
      <c r="C1692" s="3596"/>
      <c r="D1692" s="3596"/>
      <c r="E1692" s="3596"/>
      <c r="F1692" s="1754"/>
      <c r="G1692" s="3491"/>
      <c r="H1692" s="3491"/>
      <c r="I1692" s="3491"/>
      <c r="J1692" s="3491"/>
      <c r="K1692" s="3491"/>
      <c r="L1692" s="1754"/>
      <c r="M1692" s="3490"/>
      <c r="N1692" s="3490"/>
      <c r="O1692" s="1739"/>
      <c r="DE1692" s="818"/>
    </row>
    <row r="1693" spans="1:111" s="771" customFormat="1" ht="12" customHeight="1" x14ac:dyDescent="0.15">
      <c r="A1693" s="3541"/>
      <c r="B1693" s="1765"/>
      <c r="C1693" s="3596"/>
      <c r="D1693" s="3596"/>
      <c r="E1693" s="3596"/>
      <c r="F1693" s="1754"/>
      <c r="G1693" s="3491"/>
      <c r="H1693" s="3491"/>
      <c r="I1693" s="3491"/>
      <c r="J1693" s="3491"/>
      <c r="K1693" s="3491"/>
      <c r="L1693" s="1754"/>
      <c r="M1693" s="3490"/>
      <c r="N1693" s="3490"/>
      <c r="O1693" s="1739" t="s">
        <v>6285</v>
      </c>
      <c r="DE1693" s="818"/>
    </row>
    <row r="1694" spans="1:111" s="771" customFormat="1" ht="12" customHeight="1" x14ac:dyDescent="0.15">
      <c r="A1694" s="3541"/>
      <c r="B1694" s="1765"/>
      <c r="C1694" s="3596"/>
      <c r="D1694" s="3596"/>
      <c r="E1694" s="3596"/>
      <c r="F1694" s="1754"/>
      <c r="G1694" s="3491"/>
      <c r="H1694" s="3491"/>
      <c r="I1694" s="3491"/>
      <c r="J1694" s="3491"/>
      <c r="K1694" s="3491"/>
      <c r="L1694" s="1754"/>
      <c r="M1694" s="3490"/>
      <c r="N1694" s="3490"/>
      <c r="O1694" s="1739" t="s">
        <v>6286</v>
      </c>
      <c r="DE1694" s="818"/>
    </row>
    <row r="1695" spans="1:111" s="771" customFormat="1" ht="12" customHeight="1" x14ac:dyDescent="0.15">
      <c r="A1695" s="3541"/>
      <c r="B1695" s="1764"/>
      <c r="C1695" s="3559"/>
      <c r="D1695" s="3560"/>
      <c r="E1695" s="3561"/>
      <c r="F1695" s="1721"/>
      <c r="G1695" s="3562"/>
      <c r="H1695" s="3563"/>
      <c r="I1695" s="3562"/>
      <c r="J1695" s="3590"/>
      <c r="K1695" s="3563"/>
      <c r="L1695" s="1721"/>
      <c r="M1695" s="3591"/>
      <c r="N1695" s="3592"/>
      <c r="O1695" s="1739" t="s">
        <v>6287</v>
      </c>
      <c r="DE1695" s="818"/>
    </row>
    <row r="1696" spans="1:111" s="771" customFormat="1" ht="12" customHeight="1" x14ac:dyDescent="0.15">
      <c r="A1696" s="3541"/>
      <c r="B1696" s="1765"/>
      <c r="C1696" s="3593"/>
      <c r="D1696" s="3594"/>
      <c r="E1696" s="3595"/>
      <c r="F1696" s="1754"/>
      <c r="G1696" s="3487"/>
      <c r="H1696" s="3489"/>
      <c r="I1696" s="3487"/>
      <c r="J1696" s="3488"/>
      <c r="K1696" s="3489"/>
      <c r="L1696" s="1754"/>
      <c r="M1696" s="3557"/>
      <c r="N1696" s="3558"/>
      <c r="DE1696" s="818"/>
    </row>
    <row r="1697" spans="1:109" s="771" customFormat="1" ht="12" customHeight="1" x14ac:dyDescent="0.15">
      <c r="A1697" s="3541"/>
      <c r="B1697" s="1764"/>
      <c r="C1697" s="3559"/>
      <c r="D1697" s="3560"/>
      <c r="E1697" s="3561"/>
      <c r="F1697" s="1721"/>
      <c r="G1697" s="3562"/>
      <c r="H1697" s="3563"/>
      <c r="I1697" s="3562"/>
      <c r="J1697" s="3590"/>
      <c r="K1697" s="3563"/>
      <c r="L1697" s="1721"/>
      <c r="M1697" s="3591"/>
      <c r="N1697" s="3592"/>
      <c r="DE1697" s="818"/>
    </row>
    <row r="1698" spans="1:109" s="771" customFormat="1" ht="12" customHeight="1" x14ac:dyDescent="0.15">
      <c r="A1698" s="3541"/>
      <c r="B1698" s="1765"/>
      <c r="C1698" s="3593"/>
      <c r="D1698" s="3594"/>
      <c r="E1698" s="3595"/>
      <c r="F1698" s="1754"/>
      <c r="G1698" s="3487"/>
      <c r="H1698" s="3489"/>
      <c r="I1698" s="3487"/>
      <c r="J1698" s="3488"/>
      <c r="K1698" s="3489"/>
      <c r="L1698" s="1754"/>
      <c r="M1698" s="3557"/>
      <c r="N1698" s="3558"/>
      <c r="DE1698" s="818"/>
    </row>
    <row r="1699" spans="1:109" s="771" customFormat="1" ht="12" customHeight="1" x14ac:dyDescent="0.15">
      <c r="A1699" s="3541"/>
      <c r="B1699" s="1750"/>
      <c r="C1699" s="3555"/>
      <c r="D1699" s="3555"/>
      <c r="E1699" s="3556"/>
      <c r="F1699" s="1720"/>
      <c r="G1699" s="3431"/>
      <c r="H1699" s="3537"/>
      <c r="I1699" s="3431"/>
      <c r="J1699" s="3429"/>
      <c r="K1699" s="3537"/>
      <c r="L1699" s="1720"/>
      <c r="M1699" s="3427"/>
      <c r="N1699" s="3428"/>
      <c r="DE1699" s="818"/>
    </row>
    <row r="1700" spans="1:109" s="771" customFormat="1" ht="12" customHeight="1" x14ac:dyDescent="0.15">
      <c r="A1700" s="3577"/>
      <c r="B1700" s="3578"/>
      <c r="C1700" s="3578"/>
      <c r="D1700" s="3578"/>
      <c r="E1700" s="3578"/>
      <c r="F1700" s="3578"/>
      <c r="G1700" s="3578"/>
      <c r="H1700" s="3578"/>
      <c r="I1700" s="3578"/>
      <c r="J1700" s="3578"/>
      <c r="K1700" s="3578"/>
      <c r="L1700" s="3578"/>
      <c r="M1700" s="3578"/>
      <c r="N1700" s="3579"/>
      <c r="DE1700" s="818"/>
    </row>
    <row r="1701" spans="1:109" s="771" customFormat="1" ht="12" customHeight="1" x14ac:dyDescent="0.15">
      <c r="A1701" s="3549">
        <v>3</v>
      </c>
      <c r="B1701" s="3549" t="s">
        <v>1246</v>
      </c>
      <c r="C1701" s="3549"/>
      <c r="D1701" s="3549"/>
      <c r="E1701" s="3549"/>
      <c r="F1701" s="3549"/>
      <c r="G1701" s="3549"/>
      <c r="H1701" s="3549"/>
      <c r="I1701" s="3549"/>
      <c r="J1701" s="3549"/>
      <c r="K1701" s="3549"/>
      <c r="L1701" s="3549"/>
      <c r="M1701" s="3549" t="s">
        <v>1231</v>
      </c>
      <c r="N1701" s="3564"/>
      <c r="DE1701" s="818"/>
    </row>
    <row r="1702" spans="1:109" s="771" customFormat="1" ht="12" customHeight="1" x14ac:dyDescent="0.15">
      <c r="A1702" s="3549"/>
      <c r="B1702" s="3393" t="s">
        <v>1245</v>
      </c>
      <c r="C1702" s="3394"/>
      <c r="D1702" s="3394"/>
      <c r="E1702" s="3394"/>
      <c r="F1702" s="3417"/>
      <c r="G1702" s="3549" t="s">
        <v>1244</v>
      </c>
      <c r="H1702" s="3549"/>
      <c r="I1702" s="3549" t="s">
        <v>579</v>
      </c>
      <c r="J1702" s="3549"/>
      <c r="K1702" s="3549"/>
      <c r="L1702" s="1760" t="s">
        <v>578</v>
      </c>
      <c r="M1702" s="3549"/>
      <c r="N1702" s="3564"/>
      <c r="DE1702" s="818"/>
    </row>
    <row r="1703" spans="1:109" s="771" customFormat="1" ht="12" customHeight="1" x14ac:dyDescent="0.15">
      <c r="A1703" s="3549"/>
      <c r="B1703" s="3462"/>
      <c r="C1703" s="3533"/>
      <c r="D1703" s="3533"/>
      <c r="E1703" s="3533"/>
      <c r="F1703" s="3550"/>
      <c r="G1703" s="3551"/>
      <c r="H1703" s="3551"/>
      <c r="I1703" s="3551"/>
      <c r="J1703" s="3551"/>
      <c r="K1703" s="3551"/>
      <c r="L1703" s="1761"/>
      <c r="M1703" s="3552"/>
      <c r="N1703" s="3552"/>
      <c r="DE1703" s="818"/>
    </row>
    <row r="1704" spans="1:109" s="771" customFormat="1" ht="12" customHeight="1" x14ac:dyDescent="0.15">
      <c r="A1704" s="1762"/>
      <c r="B1704" s="1762"/>
      <c r="C1704" s="3574"/>
      <c r="D1704" s="3574"/>
      <c r="E1704" s="3574"/>
      <c r="F1704" s="1762"/>
      <c r="G1704" s="3574"/>
      <c r="H1704" s="3574"/>
      <c r="I1704" s="3574"/>
      <c r="J1704" s="3574"/>
      <c r="K1704" s="3574"/>
      <c r="L1704" s="1762"/>
      <c r="M1704" s="3575"/>
      <c r="N1704" s="3576"/>
      <c r="DE1704" s="818"/>
    </row>
    <row r="1705" spans="1:109" s="771" customFormat="1" ht="12" customHeight="1" x14ac:dyDescent="0.15">
      <c r="A1705" s="1752"/>
      <c r="B1705" s="3445"/>
      <c r="C1705" s="3445"/>
      <c r="D1705" s="3445"/>
      <c r="E1705" s="3445"/>
      <c r="F1705" s="3445"/>
      <c r="G1705" s="3445"/>
      <c r="H1705" s="3445"/>
      <c r="I1705" s="1752"/>
      <c r="J1705" s="1752"/>
      <c r="K1705" s="1752"/>
      <c r="L1705" s="1752"/>
      <c r="M1705" s="1752"/>
      <c r="N1705" s="793"/>
      <c r="DE1705" s="818"/>
    </row>
    <row r="1706" spans="1:109" s="771" customFormat="1" ht="21" customHeight="1" x14ac:dyDescent="0.15">
      <c r="A1706" s="3421">
        <v>4</v>
      </c>
      <c r="B1706" s="3565" t="s">
        <v>1227</v>
      </c>
      <c r="C1706" s="3566"/>
      <c r="D1706" s="3567"/>
      <c r="E1706" s="3443" t="s">
        <v>1226</v>
      </c>
      <c r="F1706" s="3444"/>
      <c r="G1706" s="3445"/>
      <c r="H1706" s="3445"/>
      <c r="I1706" s="802"/>
      <c r="J1706" s="1748">
        <v>5</v>
      </c>
      <c r="K1706" s="3585" t="s">
        <v>1243</v>
      </c>
      <c r="L1706" s="3569"/>
      <c r="M1706" s="3569"/>
      <c r="N1706" s="3570"/>
      <c r="DE1706" s="818"/>
    </row>
    <row r="1707" spans="1:109" s="771" customFormat="1" ht="12" customHeight="1" x14ac:dyDescent="0.15">
      <c r="A1707" s="3422"/>
      <c r="B1707" s="3386"/>
      <c r="C1707" s="3416"/>
      <c r="D1707" s="3387"/>
      <c r="E1707" s="3386"/>
      <c r="F1707" s="3387"/>
      <c r="G1707" s="3445"/>
      <c r="H1707" s="3445"/>
      <c r="I1707" s="793"/>
      <c r="J1707" s="3586"/>
      <c r="K1707" s="3571"/>
      <c r="L1707" s="3572"/>
      <c r="M1707" s="3572"/>
      <c r="N1707" s="3573"/>
      <c r="DE1707" s="818"/>
    </row>
    <row r="1708" spans="1:109" s="771" customFormat="1" ht="12" customHeight="1" x14ac:dyDescent="0.15">
      <c r="A1708" s="1752"/>
      <c r="B1708" s="1751"/>
      <c r="C1708" s="1751"/>
      <c r="D1708" s="1751"/>
      <c r="E1708" s="1751"/>
      <c r="F1708" s="1751"/>
      <c r="G1708" s="3445"/>
      <c r="H1708" s="3445"/>
      <c r="I1708" s="1752"/>
      <c r="J1708" s="3587"/>
      <c r="K1708" s="3455"/>
      <c r="L1708" s="3456"/>
      <c r="M1708" s="3456"/>
      <c r="N1708" s="3457"/>
      <c r="O1708" s="225"/>
      <c r="P1708" s="225"/>
      <c r="DE1708" s="818"/>
    </row>
    <row r="1709" spans="1:109" s="771" customFormat="1" ht="12" customHeight="1" x14ac:dyDescent="0.15">
      <c r="A1709" s="1752"/>
      <c r="B1709" s="788"/>
      <c r="C1709" s="788"/>
      <c r="D1709" s="788"/>
      <c r="E1709" s="788"/>
      <c r="F1709" s="788"/>
      <c r="G1709" s="788"/>
      <c r="H1709" s="788"/>
      <c r="I1709" s="1752"/>
      <c r="J1709" s="3587"/>
      <c r="K1709" s="3455"/>
      <c r="L1709" s="3456"/>
      <c r="M1709" s="3456"/>
      <c r="N1709" s="3457"/>
      <c r="DE1709" s="818"/>
    </row>
    <row r="1710" spans="1:109" s="771" customFormat="1" ht="12" customHeight="1" x14ac:dyDescent="0.15">
      <c r="A1710" s="1752"/>
      <c r="B1710" s="3465" t="s">
        <v>1242</v>
      </c>
      <c r="C1710" s="3465"/>
      <c r="D1710" s="3465"/>
      <c r="E1710" s="3465"/>
      <c r="F1710" s="3465"/>
      <c r="G1710" s="3465"/>
      <c r="H1710" s="3465"/>
      <c r="I1710" s="1770"/>
      <c r="J1710" s="3587"/>
      <c r="K1710" s="3455"/>
      <c r="L1710" s="3456"/>
      <c r="M1710" s="3456"/>
      <c r="N1710" s="3457"/>
      <c r="DE1710" s="818"/>
    </row>
    <row r="1711" spans="1:109" s="771" customFormat="1" ht="12" customHeight="1" x14ac:dyDescent="0.15">
      <c r="A1711" s="1752"/>
      <c r="B1711" s="3465" t="s">
        <v>1241</v>
      </c>
      <c r="C1711" s="3465"/>
      <c r="D1711" s="3465"/>
      <c r="E1711" s="3465"/>
      <c r="F1711" s="3465"/>
      <c r="G1711" s="3465"/>
      <c r="H1711" s="3465"/>
      <c r="I1711" s="803"/>
      <c r="J1711" s="3587"/>
      <c r="K1711" s="3455"/>
      <c r="L1711" s="3456"/>
      <c r="M1711" s="3456"/>
      <c r="N1711" s="3457"/>
      <c r="DE1711" s="818"/>
    </row>
    <row r="1712" spans="1:109" s="771" customFormat="1" ht="12" customHeight="1" x14ac:dyDescent="0.15">
      <c r="A1712" s="790" t="s">
        <v>1223</v>
      </c>
      <c r="B1712" s="3466" t="s">
        <v>1240</v>
      </c>
      <c r="C1712" s="3466"/>
      <c r="D1712" s="3466"/>
      <c r="E1712" s="3466"/>
      <c r="F1712" s="3466"/>
      <c r="G1712" s="3466"/>
      <c r="H1712" s="3466"/>
      <c r="I1712" s="1770"/>
      <c r="J1712" s="3587"/>
      <c r="K1712" s="3455"/>
      <c r="L1712" s="3456"/>
      <c r="M1712" s="3456"/>
      <c r="N1712" s="3457"/>
      <c r="DE1712" s="818"/>
    </row>
    <row r="1713" spans="1:111" s="771" customFormat="1" ht="12" customHeight="1" x14ac:dyDescent="0.15">
      <c r="A1713" s="790"/>
      <c r="B1713" s="3467"/>
      <c r="C1713" s="3467"/>
      <c r="D1713" s="3467"/>
      <c r="E1713" s="3467"/>
      <c r="F1713" s="3467"/>
      <c r="G1713" s="3467"/>
      <c r="H1713" s="3467"/>
      <c r="I1713" s="1770"/>
      <c r="J1713" s="3587"/>
      <c r="K1713" s="3455"/>
      <c r="L1713" s="3456"/>
      <c r="M1713" s="3456"/>
      <c r="N1713" s="3457"/>
      <c r="DE1713" s="818"/>
    </row>
    <row r="1714" spans="1:111" s="771" customFormat="1" ht="12" customHeight="1" x14ac:dyDescent="0.15">
      <c r="A1714" s="790"/>
      <c r="B1714" s="3467"/>
      <c r="C1714" s="3467"/>
      <c r="D1714" s="3467"/>
      <c r="E1714" s="3467"/>
      <c r="F1714" s="3467"/>
      <c r="G1714" s="3467"/>
      <c r="H1714" s="3467"/>
      <c r="I1714" s="1770"/>
      <c r="J1714" s="3587"/>
      <c r="K1714" s="3455"/>
      <c r="L1714" s="3456"/>
      <c r="M1714" s="3456"/>
      <c r="N1714" s="3457"/>
      <c r="DE1714" s="818"/>
    </row>
    <row r="1715" spans="1:111" s="771" customFormat="1" ht="12" customHeight="1" x14ac:dyDescent="0.15">
      <c r="A1715" s="790"/>
      <c r="B1715" s="3465"/>
      <c r="C1715" s="3465"/>
      <c r="D1715" s="3465"/>
      <c r="E1715" s="3465"/>
      <c r="F1715" s="3465"/>
      <c r="G1715" s="3465"/>
      <c r="H1715" s="3465"/>
      <c r="I1715" s="1770"/>
      <c r="J1715" s="3587"/>
      <c r="K1715" s="3455"/>
      <c r="L1715" s="3456"/>
      <c r="M1715" s="3456"/>
      <c r="N1715" s="3457"/>
      <c r="DE1715" s="818"/>
    </row>
    <row r="1716" spans="1:111" s="771" customFormat="1" ht="12" customHeight="1" x14ac:dyDescent="0.15">
      <c r="A1716" s="790"/>
      <c r="B1716" s="3465" t="s">
        <v>652</v>
      </c>
      <c r="C1716" s="3465"/>
      <c r="D1716" s="3465"/>
      <c r="E1716" s="3465"/>
      <c r="F1716" s="3465"/>
      <c r="G1716" s="3465"/>
      <c r="H1716" s="3465"/>
      <c r="I1716" s="1770"/>
      <c r="J1716" s="3587"/>
      <c r="K1716" s="3455"/>
      <c r="L1716" s="3456"/>
      <c r="M1716" s="3456"/>
      <c r="N1716" s="3457"/>
      <c r="Q1716" s="224"/>
      <c r="R1716" s="224"/>
      <c r="S1716" s="224"/>
      <c r="T1716" s="224"/>
      <c r="U1716" s="224"/>
      <c r="V1716" s="224"/>
      <c r="W1716" s="224"/>
      <c r="X1716" s="224"/>
      <c r="Y1716" s="224"/>
      <c r="Z1716" s="224"/>
      <c r="AA1716" s="224"/>
      <c r="DE1716" s="818"/>
    </row>
    <row r="1717" spans="1:111" s="771" customFormat="1" ht="12" customHeight="1" x14ac:dyDescent="0.15">
      <c r="A1717" s="790"/>
      <c r="B1717" s="3465"/>
      <c r="C1717" s="3465"/>
      <c r="D1717" s="3465"/>
      <c r="E1717" s="3465"/>
      <c r="F1717" s="3465"/>
      <c r="G1717" s="3465"/>
      <c r="H1717" s="3465"/>
      <c r="I1717" s="1770"/>
      <c r="J1717" s="3588"/>
      <c r="K1717" s="3458"/>
      <c r="L1717" s="3459"/>
      <c r="M1717" s="3459"/>
      <c r="N1717" s="3460"/>
      <c r="DE1717" s="818"/>
    </row>
    <row r="1718" spans="1:111" s="772" customFormat="1" ht="13.5" x14ac:dyDescent="0.15">
      <c r="A1718" s="1677" t="s">
        <v>1250</v>
      </c>
      <c r="B1718" s="1775"/>
      <c r="C1718" s="1775"/>
      <c r="D1718" s="1775"/>
      <c r="E1718" s="1775"/>
      <c r="F1718" s="1775"/>
      <c r="G1718" s="1775"/>
      <c r="H1718" s="1775"/>
      <c r="I1718" s="1775"/>
      <c r="J1718" s="1775"/>
      <c r="K1718" s="1775"/>
      <c r="L1718" s="1775"/>
      <c r="M1718" s="1775"/>
      <c r="N1718" s="1775"/>
      <c r="DE1718" s="830"/>
    </row>
    <row r="1719" spans="1:111" s="771" customFormat="1" ht="12" customHeight="1" x14ac:dyDescent="0.15">
      <c r="A1719" s="3545" t="s">
        <v>576</v>
      </c>
      <c r="B1719" s="3546"/>
      <c r="C1719" s="3389"/>
      <c r="D1719" s="3390"/>
      <c r="E1719" s="3545" t="s">
        <v>575</v>
      </c>
      <c r="F1719" s="3546"/>
      <c r="G1719" s="3386"/>
      <c r="H1719" s="3416"/>
      <c r="I1719" s="3547"/>
      <c r="J1719" s="3548"/>
      <c r="K1719" s="1758" t="s">
        <v>1214</v>
      </c>
      <c r="L1719" s="3386"/>
      <c r="M1719" s="3416"/>
      <c r="N1719" s="3387"/>
      <c r="DE1719" s="818"/>
    </row>
    <row r="1720" spans="1:111" s="771" customFormat="1" ht="12" customHeight="1" x14ac:dyDescent="0.15">
      <c r="A1720" s="3538">
        <v>1</v>
      </c>
      <c r="B1720" s="3540" t="s">
        <v>1249</v>
      </c>
      <c r="C1720" s="3540"/>
      <c r="D1720" s="3540"/>
      <c r="E1720" s="3540"/>
      <c r="F1720" s="3540"/>
      <c r="G1720" s="3538" t="s">
        <v>1248</v>
      </c>
      <c r="H1720" s="3538"/>
      <c r="I1720" s="3541" t="s">
        <v>1247</v>
      </c>
      <c r="J1720" s="3541"/>
      <c r="K1720" s="3541"/>
      <c r="L1720" s="3541"/>
      <c r="M1720" s="3541"/>
      <c r="N1720" s="3541"/>
      <c r="DE1720" s="818"/>
    </row>
    <row r="1721" spans="1:111" s="771" customFormat="1" ht="12" customHeight="1" x14ac:dyDescent="0.15">
      <c r="A1721" s="3539"/>
      <c r="B1721" s="3542"/>
      <c r="C1721" s="3542"/>
      <c r="D1721" s="3542"/>
      <c r="E1721" s="3542"/>
      <c r="F1721" s="3542"/>
      <c r="G1721" s="3542"/>
      <c r="H1721" s="3542"/>
      <c r="I1721" s="3543"/>
      <c r="J1721" s="3544"/>
      <c r="K1721" s="3544"/>
      <c r="L1721" s="3544"/>
      <c r="M1721" s="3544"/>
      <c r="N1721" s="1108" t="s">
        <v>1763</v>
      </c>
      <c r="O1721" s="758"/>
      <c r="P1721" s="770"/>
      <c r="DE1721" s="818"/>
    </row>
    <row r="1722" spans="1:111" s="771" customFormat="1" ht="12" customHeight="1" x14ac:dyDescent="0.15">
      <c r="A1722" s="3582"/>
      <c r="B1722" s="3583"/>
      <c r="C1722" s="3583"/>
      <c r="D1722" s="3583"/>
      <c r="E1722" s="3583"/>
      <c r="F1722" s="3583"/>
      <c r="G1722" s="3583"/>
      <c r="H1722" s="3583"/>
      <c r="I1722" s="3583"/>
      <c r="J1722" s="3583"/>
      <c r="K1722" s="3583"/>
      <c r="L1722" s="3583"/>
      <c r="M1722" s="3583"/>
      <c r="N1722" s="3584"/>
      <c r="DE1722" s="818"/>
    </row>
    <row r="1723" spans="1:111" s="771" customFormat="1" ht="12" customHeight="1" x14ac:dyDescent="0.15">
      <c r="A1723" s="3541">
        <v>2</v>
      </c>
      <c r="B1723" s="3546" t="s">
        <v>1235</v>
      </c>
      <c r="C1723" s="3541"/>
      <c r="D1723" s="3541"/>
      <c r="E1723" s="3541"/>
      <c r="F1723" s="3541"/>
      <c r="G1723" s="3541"/>
      <c r="H1723" s="3541"/>
      <c r="I1723" s="3541"/>
      <c r="J1723" s="3541"/>
      <c r="K1723" s="3541"/>
      <c r="L1723" s="3541"/>
      <c r="M1723" s="3541" t="s">
        <v>1231</v>
      </c>
      <c r="N1723" s="3553"/>
      <c r="DE1723" s="818"/>
    </row>
    <row r="1724" spans="1:111" s="771" customFormat="1" ht="12" customHeight="1" x14ac:dyDescent="0.15">
      <c r="A1724" s="3541"/>
      <c r="B1724" s="1759" t="s">
        <v>54</v>
      </c>
      <c r="C1724" s="3541" t="s">
        <v>1234</v>
      </c>
      <c r="D1724" s="3541"/>
      <c r="E1724" s="3541"/>
      <c r="F1724" s="1758" t="s">
        <v>1233</v>
      </c>
      <c r="G1724" s="3541" t="s">
        <v>1244</v>
      </c>
      <c r="H1724" s="3541"/>
      <c r="I1724" s="3541" t="s">
        <v>579</v>
      </c>
      <c r="J1724" s="3541"/>
      <c r="K1724" s="3541"/>
      <c r="L1724" s="1758" t="s">
        <v>578</v>
      </c>
      <c r="M1724" s="3541"/>
      <c r="N1724" s="3553"/>
      <c r="DE1724" s="818"/>
      <c r="DF1724" s="772" t="str">
        <f>IF(COUNTA(B1725:N1734)&gt;0,DG1724,"")</f>
        <v/>
      </c>
      <c r="DG1724" s="771">
        <v>50</v>
      </c>
    </row>
    <row r="1725" spans="1:111" s="771" customFormat="1" ht="12" customHeight="1" x14ac:dyDescent="0.15">
      <c r="A1725" s="3541"/>
      <c r="B1725" s="1774"/>
      <c r="C1725" s="3554"/>
      <c r="D1725" s="3554"/>
      <c r="E1725" s="3554"/>
      <c r="F1725" s="1757"/>
      <c r="G1725" s="3506"/>
      <c r="H1725" s="3506"/>
      <c r="I1725" s="3506"/>
      <c r="J1725" s="3506"/>
      <c r="K1725" s="3506"/>
      <c r="L1725" s="1756"/>
      <c r="M1725" s="3505"/>
      <c r="N1725" s="3505"/>
      <c r="O1725" s="1740" t="s">
        <v>6302</v>
      </c>
      <c r="DE1725" s="818"/>
    </row>
    <row r="1726" spans="1:111" s="771" customFormat="1" ht="12" customHeight="1" x14ac:dyDescent="0.15">
      <c r="A1726" s="3541"/>
      <c r="B1726" s="1713"/>
      <c r="C1726" s="3589"/>
      <c r="D1726" s="3589"/>
      <c r="E1726" s="3589"/>
      <c r="F1726" s="1767"/>
      <c r="G1726" s="3580"/>
      <c r="H1726" s="3580"/>
      <c r="I1726" s="3580"/>
      <c r="J1726" s="3580"/>
      <c r="K1726" s="3580"/>
      <c r="L1726" s="1767"/>
      <c r="M1726" s="3581"/>
      <c r="N1726" s="3581"/>
      <c r="O1726" s="1740" t="s">
        <v>6301</v>
      </c>
      <c r="DE1726" s="818"/>
    </row>
    <row r="1727" spans="1:111" s="771" customFormat="1" ht="12" customHeight="1" x14ac:dyDescent="0.15">
      <c r="A1727" s="3541"/>
      <c r="B1727" s="1765"/>
      <c r="C1727" s="3596"/>
      <c r="D1727" s="3596"/>
      <c r="E1727" s="3596"/>
      <c r="F1727" s="1754"/>
      <c r="G1727" s="3491"/>
      <c r="H1727" s="3491"/>
      <c r="I1727" s="3491"/>
      <c r="J1727" s="3491"/>
      <c r="K1727" s="3491"/>
      <c r="L1727" s="1754"/>
      <c r="M1727" s="3490"/>
      <c r="N1727" s="3490"/>
      <c r="O1727" s="1739"/>
      <c r="DE1727" s="818"/>
    </row>
    <row r="1728" spans="1:111" s="771" customFormat="1" ht="12" customHeight="1" x14ac:dyDescent="0.15">
      <c r="A1728" s="3541"/>
      <c r="B1728" s="1765"/>
      <c r="C1728" s="3596"/>
      <c r="D1728" s="3596"/>
      <c r="E1728" s="3596"/>
      <c r="F1728" s="1754"/>
      <c r="G1728" s="3491"/>
      <c r="H1728" s="3491"/>
      <c r="I1728" s="3491"/>
      <c r="J1728" s="3491"/>
      <c r="K1728" s="3491"/>
      <c r="L1728" s="1754"/>
      <c r="M1728" s="3490"/>
      <c r="N1728" s="3490"/>
      <c r="O1728" s="1739" t="s">
        <v>6285</v>
      </c>
      <c r="DE1728" s="818"/>
    </row>
    <row r="1729" spans="1:109" s="771" customFormat="1" ht="12" customHeight="1" x14ac:dyDescent="0.15">
      <c r="A1729" s="3541"/>
      <c r="B1729" s="1765"/>
      <c r="C1729" s="3596"/>
      <c r="D1729" s="3596"/>
      <c r="E1729" s="3596"/>
      <c r="F1729" s="1754"/>
      <c r="G1729" s="3491"/>
      <c r="H1729" s="3491"/>
      <c r="I1729" s="3491"/>
      <c r="J1729" s="3491"/>
      <c r="K1729" s="3491"/>
      <c r="L1729" s="1754"/>
      <c r="M1729" s="3490"/>
      <c r="N1729" s="3490"/>
      <c r="O1729" s="1739" t="s">
        <v>6286</v>
      </c>
      <c r="DE1729" s="818"/>
    </row>
    <row r="1730" spans="1:109" s="771" customFormat="1" ht="12" customHeight="1" x14ac:dyDescent="0.15">
      <c r="A1730" s="3541"/>
      <c r="B1730" s="1764"/>
      <c r="C1730" s="3559"/>
      <c r="D1730" s="3560"/>
      <c r="E1730" s="3561"/>
      <c r="F1730" s="1721"/>
      <c r="G1730" s="3562"/>
      <c r="H1730" s="3563"/>
      <c r="I1730" s="3562"/>
      <c r="J1730" s="3590"/>
      <c r="K1730" s="3563"/>
      <c r="L1730" s="1721"/>
      <c r="M1730" s="3591"/>
      <c r="N1730" s="3592"/>
      <c r="O1730" s="1739" t="s">
        <v>6287</v>
      </c>
      <c r="DE1730" s="818"/>
    </row>
    <row r="1731" spans="1:109" s="771" customFormat="1" ht="12" customHeight="1" x14ac:dyDescent="0.15">
      <c r="A1731" s="3541"/>
      <c r="B1731" s="1765"/>
      <c r="C1731" s="3593"/>
      <c r="D1731" s="3594"/>
      <c r="E1731" s="3595"/>
      <c r="F1731" s="1754"/>
      <c r="G1731" s="3487"/>
      <c r="H1731" s="3489"/>
      <c r="I1731" s="3487"/>
      <c r="J1731" s="3488"/>
      <c r="K1731" s="3489"/>
      <c r="L1731" s="1754"/>
      <c r="M1731" s="3557"/>
      <c r="N1731" s="3558"/>
      <c r="DE1731" s="818"/>
    </row>
    <row r="1732" spans="1:109" s="771" customFormat="1" ht="12" customHeight="1" x14ac:dyDescent="0.15">
      <c r="A1732" s="3541"/>
      <c r="B1732" s="1764"/>
      <c r="C1732" s="3559"/>
      <c r="D1732" s="3560"/>
      <c r="E1732" s="3561"/>
      <c r="F1732" s="1721"/>
      <c r="G1732" s="3562"/>
      <c r="H1732" s="3563"/>
      <c r="I1732" s="3562"/>
      <c r="J1732" s="3590"/>
      <c r="K1732" s="3563"/>
      <c r="L1732" s="1721"/>
      <c r="M1732" s="3591"/>
      <c r="N1732" s="3592"/>
      <c r="DE1732" s="818"/>
    </row>
    <row r="1733" spans="1:109" s="771" customFormat="1" ht="12" customHeight="1" x14ac:dyDescent="0.15">
      <c r="A1733" s="3541"/>
      <c r="B1733" s="1765"/>
      <c r="C1733" s="3593"/>
      <c r="D1733" s="3594"/>
      <c r="E1733" s="3595"/>
      <c r="F1733" s="1754"/>
      <c r="G1733" s="3487"/>
      <c r="H1733" s="3489"/>
      <c r="I1733" s="3487"/>
      <c r="J1733" s="3488"/>
      <c r="K1733" s="3489"/>
      <c r="L1733" s="1754"/>
      <c r="M1733" s="3557"/>
      <c r="N1733" s="3558"/>
      <c r="DE1733" s="818"/>
    </row>
    <row r="1734" spans="1:109" s="771" customFormat="1" ht="12" customHeight="1" x14ac:dyDescent="0.15">
      <c r="A1734" s="3541"/>
      <c r="B1734" s="1750"/>
      <c r="C1734" s="3555"/>
      <c r="D1734" s="3555"/>
      <c r="E1734" s="3556"/>
      <c r="F1734" s="1720"/>
      <c r="G1734" s="3431"/>
      <c r="H1734" s="3537"/>
      <c r="I1734" s="3431"/>
      <c r="J1734" s="3429"/>
      <c r="K1734" s="3537"/>
      <c r="L1734" s="1720"/>
      <c r="M1734" s="3427"/>
      <c r="N1734" s="3428"/>
      <c r="DE1734" s="818"/>
    </row>
    <row r="1735" spans="1:109" s="771" customFormat="1" ht="12" customHeight="1" x14ac:dyDescent="0.15">
      <c r="A1735" s="3577"/>
      <c r="B1735" s="3578"/>
      <c r="C1735" s="3578"/>
      <c r="D1735" s="3578"/>
      <c r="E1735" s="3578"/>
      <c r="F1735" s="3578"/>
      <c r="G1735" s="3578"/>
      <c r="H1735" s="3578"/>
      <c r="I1735" s="3578"/>
      <c r="J1735" s="3578"/>
      <c r="K1735" s="3578"/>
      <c r="L1735" s="3578"/>
      <c r="M1735" s="3578"/>
      <c r="N1735" s="3579"/>
      <c r="DE1735" s="818"/>
    </row>
    <row r="1736" spans="1:109" s="771" customFormat="1" ht="12" customHeight="1" x14ac:dyDescent="0.15">
      <c r="A1736" s="3549">
        <v>3</v>
      </c>
      <c r="B1736" s="3549" t="s">
        <v>1246</v>
      </c>
      <c r="C1736" s="3549"/>
      <c r="D1736" s="3549"/>
      <c r="E1736" s="3549"/>
      <c r="F1736" s="3549"/>
      <c r="G1736" s="3549"/>
      <c r="H1736" s="3549"/>
      <c r="I1736" s="3549"/>
      <c r="J1736" s="3549"/>
      <c r="K1736" s="3549"/>
      <c r="L1736" s="3549"/>
      <c r="M1736" s="3549" t="s">
        <v>1231</v>
      </c>
      <c r="N1736" s="3564"/>
      <c r="DE1736" s="818"/>
    </row>
    <row r="1737" spans="1:109" s="771" customFormat="1" ht="12" customHeight="1" x14ac:dyDescent="0.15">
      <c r="A1737" s="3549"/>
      <c r="B1737" s="3393" t="s">
        <v>1245</v>
      </c>
      <c r="C1737" s="3394"/>
      <c r="D1737" s="3394"/>
      <c r="E1737" s="3394"/>
      <c r="F1737" s="3417"/>
      <c r="G1737" s="3549" t="s">
        <v>1244</v>
      </c>
      <c r="H1737" s="3549"/>
      <c r="I1737" s="3549" t="s">
        <v>579</v>
      </c>
      <c r="J1737" s="3549"/>
      <c r="K1737" s="3549"/>
      <c r="L1737" s="1760" t="s">
        <v>578</v>
      </c>
      <c r="M1737" s="3549"/>
      <c r="N1737" s="3564"/>
      <c r="DE1737" s="818"/>
    </row>
    <row r="1738" spans="1:109" s="771" customFormat="1" ht="12" customHeight="1" x14ac:dyDescent="0.15">
      <c r="A1738" s="3549"/>
      <c r="B1738" s="3462"/>
      <c r="C1738" s="3533"/>
      <c r="D1738" s="3533"/>
      <c r="E1738" s="3533"/>
      <c r="F1738" s="3550"/>
      <c r="G1738" s="3551"/>
      <c r="H1738" s="3551"/>
      <c r="I1738" s="3551"/>
      <c r="J1738" s="3551"/>
      <c r="K1738" s="3551"/>
      <c r="L1738" s="1761"/>
      <c r="M1738" s="3552"/>
      <c r="N1738" s="3552"/>
      <c r="DE1738" s="818"/>
    </row>
    <row r="1739" spans="1:109" s="771" customFormat="1" ht="12" customHeight="1" x14ac:dyDescent="0.15">
      <c r="A1739" s="1762"/>
      <c r="B1739" s="1762"/>
      <c r="C1739" s="3574"/>
      <c r="D1739" s="3574"/>
      <c r="E1739" s="3574"/>
      <c r="F1739" s="1762"/>
      <c r="G1739" s="3574"/>
      <c r="H1739" s="3574"/>
      <c r="I1739" s="3574"/>
      <c r="J1739" s="3574"/>
      <c r="K1739" s="3574"/>
      <c r="L1739" s="1762"/>
      <c r="M1739" s="3575"/>
      <c r="N1739" s="3576"/>
      <c r="DE1739" s="818"/>
    </row>
    <row r="1740" spans="1:109" s="771" customFormat="1" ht="12" customHeight="1" x14ac:dyDescent="0.15">
      <c r="A1740" s="1752"/>
      <c r="B1740" s="3445"/>
      <c r="C1740" s="3445"/>
      <c r="D1740" s="3445"/>
      <c r="E1740" s="3445"/>
      <c r="F1740" s="3445"/>
      <c r="G1740" s="3445"/>
      <c r="H1740" s="3445"/>
      <c r="I1740" s="1752"/>
      <c r="J1740" s="1752"/>
      <c r="K1740" s="1752"/>
      <c r="L1740" s="1752"/>
      <c r="M1740" s="1752"/>
      <c r="N1740" s="793"/>
      <c r="DE1740" s="818"/>
    </row>
    <row r="1741" spans="1:109" s="771" customFormat="1" ht="21" customHeight="1" x14ac:dyDescent="0.15">
      <c r="A1741" s="3421">
        <v>4</v>
      </c>
      <c r="B1741" s="3565" t="s">
        <v>1227</v>
      </c>
      <c r="C1741" s="3566"/>
      <c r="D1741" s="3567"/>
      <c r="E1741" s="3443" t="s">
        <v>1226</v>
      </c>
      <c r="F1741" s="3444"/>
      <c r="G1741" s="3445"/>
      <c r="H1741" s="3445"/>
      <c r="I1741" s="802"/>
      <c r="J1741" s="1748">
        <v>5</v>
      </c>
      <c r="K1741" s="3585" t="s">
        <v>1243</v>
      </c>
      <c r="L1741" s="3569"/>
      <c r="M1741" s="3569"/>
      <c r="N1741" s="3570"/>
      <c r="DE1741" s="818"/>
    </row>
    <row r="1742" spans="1:109" s="771" customFormat="1" ht="12" customHeight="1" x14ac:dyDescent="0.15">
      <c r="A1742" s="3422"/>
      <c r="B1742" s="3386"/>
      <c r="C1742" s="3416"/>
      <c r="D1742" s="3387"/>
      <c r="E1742" s="3386"/>
      <c r="F1742" s="3387"/>
      <c r="G1742" s="3445"/>
      <c r="H1742" s="3445"/>
      <c r="I1742" s="793"/>
      <c r="J1742" s="3586"/>
      <c r="K1742" s="3571"/>
      <c r="L1742" s="3572"/>
      <c r="M1742" s="3572"/>
      <c r="N1742" s="3573"/>
      <c r="DE1742" s="818"/>
    </row>
    <row r="1743" spans="1:109" s="771" customFormat="1" ht="12" customHeight="1" x14ac:dyDescent="0.15">
      <c r="A1743" s="1752"/>
      <c r="B1743" s="1751"/>
      <c r="C1743" s="1751"/>
      <c r="D1743" s="1751"/>
      <c r="E1743" s="1751"/>
      <c r="F1743" s="1751"/>
      <c r="G1743" s="3445"/>
      <c r="H1743" s="3445"/>
      <c r="I1743" s="1752"/>
      <c r="J1743" s="3587"/>
      <c r="K1743" s="3455"/>
      <c r="L1743" s="3456"/>
      <c r="M1743" s="3456"/>
      <c r="N1743" s="3457"/>
      <c r="O1743" s="225"/>
      <c r="P1743" s="225"/>
      <c r="DE1743" s="818"/>
    </row>
    <row r="1744" spans="1:109" s="771" customFormat="1" ht="12" customHeight="1" x14ac:dyDescent="0.15">
      <c r="A1744" s="1752"/>
      <c r="B1744" s="788"/>
      <c r="C1744" s="788"/>
      <c r="D1744" s="788"/>
      <c r="E1744" s="788"/>
      <c r="F1744" s="788"/>
      <c r="G1744" s="788"/>
      <c r="H1744" s="788"/>
      <c r="I1744" s="1752"/>
      <c r="J1744" s="3587"/>
      <c r="K1744" s="3455"/>
      <c r="L1744" s="3456"/>
      <c r="M1744" s="3456"/>
      <c r="N1744" s="3457"/>
      <c r="DE1744" s="818"/>
    </row>
    <row r="1745" spans="1:109" s="771" customFormat="1" ht="12" customHeight="1" x14ac:dyDescent="0.15">
      <c r="A1745" s="1752"/>
      <c r="B1745" s="3465" t="s">
        <v>1242</v>
      </c>
      <c r="C1745" s="3465"/>
      <c r="D1745" s="3465"/>
      <c r="E1745" s="3465"/>
      <c r="F1745" s="3465"/>
      <c r="G1745" s="3465"/>
      <c r="H1745" s="3465"/>
      <c r="I1745" s="1770"/>
      <c r="J1745" s="3587"/>
      <c r="K1745" s="3455"/>
      <c r="L1745" s="3456"/>
      <c r="M1745" s="3456"/>
      <c r="N1745" s="3457"/>
      <c r="DE1745" s="818"/>
    </row>
    <row r="1746" spans="1:109" s="771" customFormat="1" ht="12" customHeight="1" x14ac:dyDescent="0.15">
      <c r="A1746" s="1752"/>
      <c r="B1746" s="3465" t="s">
        <v>1241</v>
      </c>
      <c r="C1746" s="3465"/>
      <c r="D1746" s="3465"/>
      <c r="E1746" s="3465"/>
      <c r="F1746" s="3465"/>
      <c r="G1746" s="3465"/>
      <c r="H1746" s="3465"/>
      <c r="I1746" s="803"/>
      <c r="J1746" s="3587"/>
      <c r="K1746" s="3455"/>
      <c r="L1746" s="3456"/>
      <c r="M1746" s="3456"/>
      <c r="N1746" s="3457"/>
      <c r="DE1746" s="818"/>
    </row>
    <row r="1747" spans="1:109" s="771" customFormat="1" ht="12" customHeight="1" x14ac:dyDescent="0.15">
      <c r="A1747" s="790" t="s">
        <v>1223</v>
      </c>
      <c r="B1747" s="3466" t="s">
        <v>1240</v>
      </c>
      <c r="C1747" s="3466"/>
      <c r="D1747" s="3466"/>
      <c r="E1747" s="3466"/>
      <c r="F1747" s="3466"/>
      <c r="G1747" s="3466"/>
      <c r="H1747" s="3466"/>
      <c r="I1747" s="1770"/>
      <c r="J1747" s="3587"/>
      <c r="K1747" s="3455"/>
      <c r="L1747" s="3456"/>
      <c r="M1747" s="3456"/>
      <c r="N1747" s="3457"/>
      <c r="DE1747" s="818"/>
    </row>
    <row r="1748" spans="1:109" s="771" customFormat="1" ht="12" customHeight="1" x14ac:dyDescent="0.15">
      <c r="A1748" s="790"/>
      <c r="B1748" s="3467"/>
      <c r="C1748" s="3467"/>
      <c r="D1748" s="3467"/>
      <c r="E1748" s="3467"/>
      <c r="F1748" s="3467"/>
      <c r="G1748" s="3467"/>
      <c r="H1748" s="3467"/>
      <c r="I1748" s="1770"/>
      <c r="J1748" s="3587"/>
      <c r="K1748" s="3455"/>
      <c r="L1748" s="3456"/>
      <c r="M1748" s="3456"/>
      <c r="N1748" s="3457"/>
      <c r="DE1748" s="818"/>
    </row>
    <row r="1749" spans="1:109" s="771" customFormat="1" ht="12" customHeight="1" x14ac:dyDescent="0.15">
      <c r="A1749" s="790"/>
      <c r="B1749" s="3467"/>
      <c r="C1749" s="3467"/>
      <c r="D1749" s="3467"/>
      <c r="E1749" s="3467"/>
      <c r="F1749" s="3467"/>
      <c r="G1749" s="3467"/>
      <c r="H1749" s="3467"/>
      <c r="I1749" s="1770"/>
      <c r="J1749" s="3587"/>
      <c r="K1749" s="3455"/>
      <c r="L1749" s="3456"/>
      <c r="M1749" s="3456"/>
      <c r="N1749" s="3457"/>
      <c r="DE1749" s="818"/>
    </row>
    <row r="1750" spans="1:109" s="771" customFormat="1" ht="12" customHeight="1" x14ac:dyDescent="0.15">
      <c r="A1750" s="790"/>
      <c r="B1750" s="3465"/>
      <c r="C1750" s="3465"/>
      <c r="D1750" s="3465"/>
      <c r="E1750" s="3465"/>
      <c r="F1750" s="3465"/>
      <c r="G1750" s="3465"/>
      <c r="H1750" s="3465"/>
      <c r="I1750" s="1770"/>
      <c r="J1750" s="3587"/>
      <c r="K1750" s="3455"/>
      <c r="L1750" s="3456"/>
      <c r="M1750" s="3456"/>
      <c r="N1750" s="3457"/>
      <c r="DE1750" s="818"/>
    </row>
    <row r="1751" spans="1:109" s="771" customFormat="1" ht="12" customHeight="1" x14ac:dyDescent="0.15">
      <c r="A1751" s="790"/>
      <c r="B1751" s="3465" t="s">
        <v>652</v>
      </c>
      <c r="C1751" s="3465"/>
      <c r="D1751" s="3465"/>
      <c r="E1751" s="3465"/>
      <c r="F1751" s="3465"/>
      <c r="G1751" s="3465"/>
      <c r="H1751" s="3465"/>
      <c r="I1751" s="1770"/>
      <c r="J1751" s="3587"/>
      <c r="K1751" s="3455"/>
      <c r="L1751" s="3456"/>
      <c r="M1751" s="3456"/>
      <c r="N1751" s="3457"/>
      <c r="Q1751" s="224"/>
      <c r="R1751" s="224"/>
      <c r="S1751" s="224"/>
      <c r="T1751" s="224"/>
      <c r="U1751" s="224"/>
      <c r="V1751" s="224"/>
      <c r="W1751" s="224"/>
      <c r="X1751" s="224"/>
      <c r="Y1751" s="224"/>
      <c r="Z1751" s="224"/>
      <c r="AA1751" s="224"/>
      <c r="DE1751" s="818"/>
    </row>
    <row r="1752" spans="1:109" s="771" customFormat="1" ht="12" customHeight="1" x14ac:dyDescent="0.15">
      <c r="A1752" s="790"/>
      <c r="B1752" s="3465"/>
      <c r="C1752" s="3465"/>
      <c r="D1752" s="3465"/>
      <c r="E1752" s="3465"/>
      <c r="F1752" s="3465"/>
      <c r="G1752" s="3465"/>
      <c r="H1752" s="3465"/>
      <c r="I1752" s="1770"/>
      <c r="J1752" s="3588"/>
      <c r="K1752" s="3458"/>
      <c r="L1752" s="3459"/>
      <c r="M1752" s="3459"/>
      <c r="N1752" s="3460"/>
      <c r="DE1752" s="818"/>
    </row>
  </sheetData>
  <sheetProtection algorithmName="SHA-512" hashValue="hrAD5Q1YeGiyzv/VtVUW1WPD5OiCgjUuHYfMyIohXdxSie2nYFNPIPsU49/HC1w8iNvArXaeQLttVaj047Ovzg==" saltValue="5/Emsil5BEM3LQXF94PPXA==" spinCount="100000" sheet="1" scenarios="1"/>
  <mergeCells count="4750">
    <mergeCell ref="C1739:E1739"/>
    <mergeCell ref="G1739:H1739"/>
    <mergeCell ref="I1739:K1739"/>
    <mergeCell ref="M1739:N1739"/>
    <mergeCell ref="B1740:F1740"/>
    <mergeCell ref="G1740:H1740"/>
    <mergeCell ref="A1741:A1742"/>
    <mergeCell ref="B1741:D1741"/>
    <mergeCell ref="E1741:F1741"/>
    <mergeCell ref="G1741:H1741"/>
    <mergeCell ref="K1741:N1741"/>
    <mergeCell ref="B1742:D1742"/>
    <mergeCell ref="E1742:F1742"/>
    <mergeCell ref="G1742:H1742"/>
    <mergeCell ref="J1742:J1752"/>
    <mergeCell ref="K1742:N1752"/>
    <mergeCell ref="G1743:H1743"/>
    <mergeCell ref="B1745:H1745"/>
    <mergeCell ref="B1746:H1746"/>
    <mergeCell ref="B1747:H1747"/>
    <mergeCell ref="B1748:H1748"/>
    <mergeCell ref="B1749:H1749"/>
    <mergeCell ref="B1750:H1750"/>
    <mergeCell ref="B1751:H1751"/>
    <mergeCell ref="B1752:H1752"/>
    <mergeCell ref="C1733:E1733"/>
    <mergeCell ref="G1733:H1733"/>
    <mergeCell ref="I1733:K1733"/>
    <mergeCell ref="M1733:N1733"/>
    <mergeCell ref="C1734:E1734"/>
    <mergeCell ref="G1734:H1734"/>
    <mergeCell ref="I1734:K1734"/>
    <mergeCell ref="M1734:N1734"/>
    <mergeCell ref="A1735:N1735"/>
    <mergeCell ref="A1736:A1738"/>
    <mergeCell ref="B1736:L1736"/>
    <mergeCell ref="M1736:N1737"/>
    <mergeCell ref="B1737:F1737"/>
    <mergeCell ref="G1737:H1737"/>
    <mergeCell ref="I1737:K1737"/>
    <mergeCell ref="B1738:F1738"/>
    <mergeCell ref="G1738:H1738"/>
    <mergeCell ref="I1738:K1738"/>
    <mergeCell ref="M1738:N1738"/>
    <mergeCell ref="G1728:H1728"/>
    <mergeCell ref="I1728:K1728"/>
    <mergeCell ref="M1728:N1728"/>
    <mergeCell ref="C1729:E1729"/>
    <mergeCell ref="G1729:H1729"/>
    <mergeCell ref="I1729:K1729"/>
    <mergeCell ref="M1729:N1729"/>
    <mergeCell ref="C1730:E1730"/>
    <mergeCell ref="G1730:H1730"/>
    <mergeCell ref="I1730:K1730"/>
    <mergeCell ref="M1730:N1730"/>
    <mergeCell ref="C1731:E1731"/>
    <mergeCell ref="G1731:H1731"/>
    <mergeCell ref="I1731:K1731"/>
    <mergeCell ref="M1731:N1731"/>
    <mergeCell ref="C1732:E1732"/>
    <mergeCell ref="G1732:H1732"/>
    <mergeCell ref="I1732:K1732"/>
    <mergeCell ref="M1732:N1732"/>
    <mergeCell ref="A1719:B1719"/>
    <mergeCell ref="C1719:D1719"/>
    <mergeCell ref="E1719:F1719"/>
    <mergeCell ref="G1719:J1719"/>
    <mergeCell ref="L1719:N1719"/>
    <mergeCell ref="A1720:A1721"/>
    <mergeCell ref="B1720:F1720"/>
    <mergeCell ref="G1720:H1720"/>
    <mergeCell ref="I1720:N1720"/>
    <mergeCell ref="B1721:F1721"/>
    <mergeCell ref="G1721:H1721"/>
    <mergeCell ref="I1721:M1721"/>
    <mergeCell ref="A1722:N1722"/>
    <mergeCell ref="A1723:A1734"/>
    <mergeCell ref="B1723:L1723"/>
    <mergeCell ref="M1723:N1724"/>
    <mergeCell ref="C1724:E1724"/>
    <mergeCell ref="G1724:H1724"/>
    <mergeCell ref="I1724:K1724"/>
    <mergeCell ref="C1725:E1725"/>
    <mergeCell ref="G1725:H1725"/>
    <mergeCell ref="I1725:K1725"/>
    <mergeCell ref="M1725:N1725"/>
    <mergeCell ref="C1726:E1726"/>
    <mergeCell ref="G1726:H1726"/>
    <mergeCell ref="I1726:K1726"/>
    <mergeCell ref="M1726:N1726"/>
    <mergeCell ref="C1727:E1727"/>
    <mergeCell ref="G1727:H1727"/>
    <mergeCell ref="I1727:K1727"/>
    <mergeCell ref="M1727:N1727"/>
    <mergeCell ref="C1728:E1728"/>
    <mergeCell ref="C1704:E1704"/>
    <mergeCell ref="G1704:H1704"/>
    <mergeCell ref="I1704:K1704"/>
    <mergeCell ref="M1704:N1704"/>
    <mergeCell ref="B1705:F1705"/>
    <mergeCell ref="G1705:H1705"/>
    <mergeCell ref="A1706:A1707"/>
    <mergeCell ref="B1706:D1706"/>
    <mergeCell ref="E1706:F1706"/>
    <mergeCell ref="G1706:H1706"/>
    <mergeCell ref="K1706:N1706"/>
    <mergeCell ref="B1707:D1707"/>
    <mergeCell ref="E1707:F1707"/>
    <mergeCell ref="G1707:H1707"/>
    <mergeCell ref="J1707:J1717"/>
    <mergeCell ref="K1707:N1717"/>
    <mergeCell ref="G1708:H1708"/>
    <mergeCell ref="B1710:H1710"/>
    <mergeCell ref="B1711:H1711"/>
    <mergeCell ref="B1712:H1712"/>
    <mergeCell ref="B1713:H1713"/>
    <mergeCell ref="B1714:H1714"/>
    <mergeCell ref="B1715:H1715"/>
    <mergeCell ref="B1716:H1716"/>
    <mergeCell ref="B1717:H1717"/>
    <mergeCell ref="C1698:E1698"/>
    <mergeCell ref="G1698:H1698"/>
    <mergeCell ref="I1698:K1698"/>
    <mergeCell ref="M1698:N1698"/>
    <mergeCell ref="C1699:E1699"/>
    <mergeCell ref="G1699:H1699"/>
    <mergeCell ref="I1699:K1699"/>
    <mergeCell ref="M1699:N1699"/>
    <mergeCell ref="A1700:N1700"/>
    <mergeCell ref="A1701:A1703"/>
    <mergeCell ref="B1701:L1701"/>
    <mergeCell ref="M1701:N1702"/>
    <mergeCell ref="B1702:F1702"/>
    <mergeCell ref="G1702:H1702"/>
    <mergeCell ref="I1702:K1702"/>
    <mergeCell ref="B1703:F1703"/>
    <mergeCell ref="G1703:H1703"/>
    <mergeCell ref="I1703:K1703"/>
    <mergeCell ref="M1703:N1703"/>
    <mergeCell ref="G1693:H1693"/>
    <mergeCell ref="I1693:K1693"/>
    <mergeCell ref="M1693:N1693"/>
    <mergeCell ref="C1694:E1694"/>
    <mergeCell ref="G1694:H1694"/>
    <mergeCell ref="I1694:K1694"/>
    <mergeCell ref="M1694:N1694"/>
    <mergeCell ref="C1695:E1695"/>
    <mergeCell ref="G1695:H1695"/>
    <mergeCell ref="I1695:K1695"/>
    <mergeCell ref="M1695:N1695"/>
    <mergeCell ref="C1696:E1696"/>
    <mergeCell ref="G1696:H1696"/>
    <mergeCell ref="I1696:K1696"/>
    <mergeCell ref="M1696:N1696"/>
    <mergeCell ref="C1697:E1697"/>
    <mergeCell ref="G1697:H1697"/>
    <mergeCell ref="I1697:K1697"/>
    <mergeCell ref="M1697:N1697"/>
    <mergeCell ref="A1684:B1684"/>
    <mergeCell ref="C1684:D1684"/>
    <mergeCell ref="E1684:F1684"/>
    <mergeCell ref="G1684:J1684"/>
    <mergeCell ref="L1684:N1684"/>
    <mergeCell ref="A1685:A1686"/>
    <mergeCell ref="B1685:F1685"/>
    <mergeCell ref="G1685:H1685"/>
    <mergeCell ref="I1685:N1685"/>
    <mergeCell ref="B1686:F1686"/>
    <mergeCell ref="G1686:H1686"/>
    <mergeCell ref="I1686:M1686"/>
    <mergeCell ref="A1687:N1687"/>
    <mergeCell ref="A1688:A1699"/>
    <mergeCell ref="B1688:L1688"/>
    <mergeCell ref="M1688:N1689"/>
    <mergeCell ref="C1689:E1689"/>
    <mergeCell ref="G1689:H1689"/>
    <mergeCell ref="I1689:K1689"/>
    <mergeCell ref="C1690:E1690"/>
    <mergeCell ref="G1690:H1690"/>
    <mergeCell ref="I1690:K1690"/>
    <mergeCell ref="M1690:N1690"/>
    <mergeCell ref="C1691:E1691"/>
    <mergeCell ref="G1691:H1691"/>
    <mergeCell ref="I1691:K1691"/>
    <mergeCell ref="M1691:N1691"/>
    <mergeCell ref="C1692:E1692"/>
    <mergeCell ref="G1692:H1692"/>
    <mergeCell ref="I1692:K1692"/>
    <mergeCell ref="M1692:N1692"/>
    <mergeCell ref="C1693:E1693"/>
    <mergeCell ref="C1669:E1669"/>
    <mergeCell ref="G1669:H1669"/>
    <mergeCell ref="I1669:K1669"/>
    <mergeCell ref="M1669:N1669"/>
    <mergeCell ref="B1670:F1670"/>
    <mergeCell ref="G1670:H1670"/>
    <mergeCell ref="A1671:A1672"/>
    <mergeCell ref="B1671:D1671"/>
    <mergeCell ref="E1671:F1671"/>
    <mergeCell ref="G1671:H1671"/>
    <mergeCell ref="K1671:N1671"/>
    <mergeCell ref="B1672:D1672"/>
    <mergeCell ref="E1672:F1672"/>
    <mergeCell ref="G1672:H1672"/>
    <mergeCell ref="J1672:J1682"/>
    <mergeCell ref="K1672:N1682"/>
    <mergeCell ref="G1673:H1673"/>
    <mergeCell ref="B1675:H1675"/>
    <mergeCell ref="B1676:H1676"/>
    <mergeCell ref="B1677:H1677"/>
    <mergeCell ref="B1678:H1678"/>
    <mergeCell ref="B1679:H1679"/>
    <mergeCell ref="B1680:H1680"/>
    <mergeCell ref="B1681:H1681"/>
    <mergeCell ref="B1682:H1682"/>
    <mergeCell ref="C1663:E1663"/>
    <mergeCell ref="G1663:H1663"/>
    <mergeCell ref="I1663:K1663"/>
    <mergeCell ref="M1663:N1663"/>
    <mergeCell ref="C1664:E1664"/>
    <mergeCell ref="G1664:H1664"/>
    <mergeCell ref="I1664:K1664"/>
    <mergeCell ref="M1664:N1664"/>
    <mergeCell ref="A1665:N1665"/>
    <mergeCell ref="A1666:A1668"/>
    <mergeCell ref="B1666:L1666"/>
    <mergeCell ref="M1666:N1667"/>
    <mergeCell ref="B1667:F1667"/>
    <mergeCell ref="G1667:H1667"/>
    <mergeCell ref="I1667:K1667"/>
    <mergeCell ref="B1668:F1668"/>
    <mergeCell ref="G1668:H1668"/>
    <mergeCell ref="I1668:K1668"/>
    <mergeCell ref="M1668:N1668"/>
    <mergeCell ref="G1658:H1658"/>
    <mergeCell ref="I1658:K1658"/>
    <mergeCell ref="M1658:N1658"/>
    <mergeCell ref="C1659:E1659"/>
    <mergeCell ref="G1659:H1659"/>
    <mergeCell ref="I1659:K1659"/>
    <mergeCell ref="M1659:N1659"/>
    <mergeCell ref="C1660:E1660"/>
    <mergeCell ref="G1660:H1660"/>
    <mergeCell ref="I1660:K1660"/>
    <mergeCell ref="M1660:N1660"/>
    <mergeCell ref="C1661:E1661"/>
    <mergeCell ref="G1661:H1661"/>
    <mergeCell ref="I1661:K1661"/>
    <mergeCell ref="M1661:N1661"/>
    <mergeCell ref="C1662:E1662"/>
    <mergeCell ref="G1662:H1662"/>
    <mergeCell ref="I1662:K1662"/>
    <mergeCell ref="M1662:N1662"/>
    <mergeCell ref="A1649:B1649"/>
    <mergeCell ref="C1649:D1649"/>
    <mergeCell ref="E1649:F1649"/>
    <mergeCell ref="G1649:J1649"/>
    <mergeCell ref="L1649:N1649"/>
    <mergeCell ref="A1650:A1651"/>
    <mergeCell ref="B1650:F1650"/>
    <mergeCell ref="G1650:H1650"/>
    <mergeCell ref="I1650:N1650"/>
    <mergeCell ref="B1651:F1651"/>
    <mergeCell ref="G1651:H1651"/>
    <mergeCell ref="I1651:M1651"/>
    <mergeCell ref="A1652:N1652"/>
    <mergeCell ref="A1653:A1664"/>
    <mergeCell ref="B1653:L1653"/>
    <mergeCell ref="M1653:N1654"/>
    <mergeCell ref="C1654:E1654"/>
    <mergeCell ref="G1654:H1654"/>
    <mergeCell ref="I1654:K1654"/>
    <mergeCell ref="C1655:E1655"/>
    <mergeCell ref="G1655:H1655"/>
    <mergeCell ref="I1655:K1655"/>
    <mergeCell ref="M1655:N1655"/>
    <mergeCell ref="C1656:E1656"/>
    <mergeCell ref="G1656:H1656"/>
    <mergeCell ref="I1656:K1656"/>
    <mergeCell ref="M1656:N1656"/>
    <mergeCell ref="C1657:E1657"/>
    <mergeCell ref="G1657:H1657"/>
    <mergeCell ref="I1657:K1657"/>
    <mergeCell ref="M1657:N1657"/>
    <mergeCell ref="C1658:E1658"/>
    <mergeCell ref="C1634:E1634"/>
    <mergeCell ref="G1634:H1634"/>
    <mergeCell ref="I1634:K1634"/>
    <mergeCell ref="M1634:N1634"/>
    <mergeCell ref="B1635:F1635"/>
    <mergeCell ref="G1635:H1635"/>
    <mergeCell ref="A1636:A1637"/>
    <mergeCell ref="B1636:D1636"/>
    <mergeCell ref="E1636:F1636"/>
    <mergeCell ref="G1636:H1636"/>
    <mergeCell ref="K1636:N1636"/>
    <mergeCell ref="B1637:D1637"/>
    <mergeCell ref="E1637:F1637"/>
    <mergeCell ref="G1637:H1637"/>
    <mergeCell ref="J1637:J1647"/>
    <mergeCell ref="K1637:N1647"/>
    <mergeCell ref="G1638:H1638"/>
    <mergeCell ref="B1640:H1640"/>
    <mergeCell ref="B1641:H1641"/>
    <mergeCell ref="B1642:H1642"/>
    <mergeCell ref="B1643:H1643"/>
    <mergeCell ref="B1644:H1644"/>
    <mergeCell ref="B1645:H1645"/>
    <mergeCell ref="B1646:H1646"/>
    <mergeCell ref="B1647:H1647"/>
    <mergeCell ref="C1628:E1628"/>
    <mergeCell ref="G1628:H1628"/>
    <mergeCell ref="I1628:K1628"/>
    <mergeCell ref="M1628:N1628"/>
    <mergeCell ref="C1629:E1629"/>
    <mergeCell ref="G1629:H1629"/>
    <mergeCell ref="I1629:K1629"/>
    <mergeCell ref="M1629:N1629"/>
    <mergeCell ref="A1630:N1630"/>
    <mergeCell ref="A1631:A1633"/>
    <mergeCell ref="B1631:L1631"/>
    <mergeCell ref="M1631:N1632"/>
    <mergeCell ref="B1632:F1632"/>
    <mergeCell ref="G1632:H1632"/>
    <mergeCell ref="I1632:K1632"/>
    <mergeCell ref="B1633:F1633"/>
    <mergeCell ref="G1633:H1633"/>
    <mergeCell ref="I1633:K1633"/>
    <mergeCell ref="M1633:N1633"/>
    <mergeCell ref="G1623:H1623"/>
    <mergeCell ref="I1623:K1623"/>
    <mergeCell ref="M1623:N1623"/>
    <mergeCell ref="C1624:E1624"/>
    <mergeCell ref="G1624:H1624"/>
    <mergeCell ref="I1624:K1624"/>
    <mergeCell ref="M1624:N1624"/>
    <mergeCell ref="C1625:E1625"/>
    <mergeCell ref="G1625:H1625"/>
    <mergeCell ref="I1625:K1625"/>
    <mergeCell ref="M1625:N1625"/>
    <mergeCell ref="C1626:E1626"/>
    <mergeCell ref="G1626:H1626"/>
    <mergeCell ref="I1626:K1626"/>
    <mergeCell ref="M1626:N1626"/>
    <mergeCell ref="C1627:E1627"/>
    <mergeCell ref="G1627:H1627"/>
    <mergeCell ref="I1627:K1627"/>
    <mergeCell ref="M1627:N1627"/>
    <mergeCell ref="A1614:B1614"/>
    <mergeCell ref="C1614:D1614"/>
    <mergeCell ref="E1614:F1614"/>
    <mergeCell ref="G1614:J1614"/>
    <mergeCell ref="L1614:N1614"/>
    <mergeCell ref="A1615:A1616"/>
    <mergeCell ref="B1615:F1615"/>
    <mergeCell ref="G1615:H1615"/>
    <mergeCell ref="I1615:N1615"/>
    <mergeCell ref="B1616:F1616"/>
    <mergeCell ref="G1616:H1616"/>
    <mergeCell ref="I1616:M1616"/>
    <mergeCell ref="A1617:N1617"/>
    <mergeCell ref="A1618:A1629"/>
    <mergeCell ref="B1618:L1618"/>
    <mergeCell ref="M1618:N1619"/>
    <mergeCell ref="C1619:E1619"/>
    <mergeCell ref="G1619:H1619"/>
    <mergeCell ref="I1619:K1619"/>
    <mergeCell ref="C1620:E1620"/>
    <mergeCell ref="G1620:H1620"/>
    <mergeCell ref="I1620:K1620"/>
    <mergeCell ref="M1620:N1620"/>
    <mergeCell ref="C1621:E1621"/>
    <mergeCell ref="G1621:H1621"/>
    <mergeCell ref="I1621:K1621"/>
    <mergeCell ref="M1621:N1621"/>
    <mergeCell ref="C1622:E1622"/>
    <mergeCell ref="G1622:H1622"/>
    <mergeCell ref="I1622:K1622"/>
    <mergeCell ref="M1622:N1622"/>
    <mergeCell ref="C1623:E1623"/>
    <mergeCell ref="C1599:E1599"/>
    <mergeCell ref="G1599:H1599"/>
    <mergeCell ref="I1599:K1599"/>
    <mergeCell ref="M1599:N1599"/>
    <mergeCell ref="B1600:F1600"/>
    <mergeCell ref="G1600:H1600"/>
    <mergeCell ref="A1601:A1602"/>
    <mergeCell ref="B1601:D1601"/>
    <mergeCell ref="E1601:F1601"/>
    <mergeCell ref="G1601:H1601"/>
    <mergeCell ref="K1601:N1601"/>
    <mergeCell ref="B1602:D1602"/>
    <mergeCell ref="E1602:F1602"/>
    <mergeCell ref="G1602:H1602"/>
    <mergeCell ref="J1602:J1612"/>
    <mergeCell ref="K1602:N1612"/>
    <mergeCell ref="G1603:H1603"/>
    <mergeCell ref="B1605:H1605"/>
    <mergeCell ref="B1606:H1606"/>
    <mergeCell ref="B1607:H1607"/>
    <mergeCell ref="B1608:H1608"/>
    <mergeCell ref="B1609:H1609"/>
    <mergeCell ref="B1610:H1610"/>
    <mergeCell ref="B1611:H1611"/>
    <mergeCell ref="B1612:H1612"/>
    <mergeCell ref="C1593:E1593"/>
    <mergeCell ref="G1593:H1593"/>
    <mergeCell ref="I1593:K1593"/>
    <mergeCell ref="M1593:N1593"/>
    <mergeCell ref="C1594:E1594"/>
    <mergeCell ref="G1594:H1594"/>
    <mergeCell ref="I1594:K1594"/>
    <mergeCell ref="M1594:N1594"/>
    <mergeCell ref="A1595:N1595"/>
    <mergeCell ref="A1596:A1598"/>
    <mergeCell ref="B1596:L1596"/>
    <mergeCell ref="M1596:N1597"/>
    <mergeCell ref="B1597:F1597"/>
    <mergeCell ref="G1597:H1597"/>
    <mergeCell ref="I1597:K1597"/>
    <mergeCell ref="B1598:F1598"/>
    <mergeCell ref="G1598:H1598"/>
    <mergeCell ref="I1598:K1598"/>
    <mergeCell ref="M1598:N1598"/>
    <mergeCell ref="G1588:H1588"/>
    <mergeCell ref="I1588:K1588"/>
    <mergeCell ref="M1588:N1588"/>
    <mergeCell ref="C1589:E1589"/>
    <mergeCell ref="G1589:H1589"/>
    <mergeCell ref="I1589:K1589"/>
    <mergeCell ref="M1589:N1589"/>
    <mergeCell ref="C1590:E1590"/>
    <mergeCell ref="G1590:H1590"/>
    <mergeCell ref="I1590:K1590"/>
    <mergeCell ref="M1590:N1590"/>
    <mergeCell ref="C1591:E1591"/>
    <mergeCell ref="G1591:H1591"/>
    <mergeCell ref="I1591:K1591"/>
    <mergeCell ref="M1591:N1591"/>
    <mergeCell ref="C1592:E1592"/>
    <mergeCell ref="G1592:H1592"/>
    <mergeCell ref="I1592:K1592"/>
    <mergeCell ref="M1592:N1592"/>
    <mergeCell ref="A1579:B1579"/>
    <mergeCell ref="C1579:D1579"/>
    <mergeCell ref="E1579:F1579"/>
    <mergeCell ref="G1579:J1579"/>
    <mergeCell ref="L1579:N1579"/>
    <mergeCell ref="A1580:A1581"/>
    <mergeCell ref="B1580:F1580"/>
    <mergeCell ref="G1580:H1580"/>
    <mergeCell ref="I1580:N1580"/>
    <mergeCell ref="B1581:F1581"/>
    <mergeCell ref="G1581:H1581"/>
    <mergeCell ref="I1581:M1581"/>
    <mergeCell ref="A1582:N1582"/>
    <mergeCell ref="A1583:A1594"/>
    <mergeCell ref="B1583:L1583"/>
    <mergeCell ref="M1583:N1584"/>
    <mergeCell ref="C1584:E1584"/>
    <mergeCell ref="G1584:H1584"/>
    <mergeCell ref="I1584:K1584"/>
    <mergeCell ref="C1585:E1585"/>
    <mergeCell ref="G1585:H1585"/>
    <mergeCell ref="I1585:K1585"/>
    <mergeCell ref="M1585:N1585"/>
    <mergeCell ref="C1586:E1586"/>
    <mergeCell ref="G1586:H1586"/>
    <mergeCell ref="I1586:K1586"/>
    <mergeCell ref="M1586:N1586"/>
    <mergeCell ref="C1587:E1587"/>
    <mergeCell ref="G1587:H1587"/>
    <mergeCell ref="I1587:K1587"/>
    <mergeCell ref="M1587:N1587"/>
    <mergeCell ref="C1588:E1588"/>
    <mergeCell ref="C1564:E1564"/>
    <mergeCell ref="G1564:H1564"/>
    <mergeCell ref="I1564:K1564"/>
    <mergeCell ref="M1564:N1564"/>
    <mergeCell ref="B1565:F1565"/>
    <mergeCell ref="G1565:H1565"/>
    <mergeCell ref="A1566:A1567"/>
    <mergeCell ref="B1566:D1566"/>
    <mergeCell ref="E1566:F1566"/>
    <mergeCell ref="G1566:H1566"/>
    <mergeCell ref="K1566:N1566"/>
    <mergeCell ref="B1567:D1567"/>
    <mergeCell ref="E1567:F1567"/>
    <mergeCell ref="G1567:H1567"/>
    <mergeCell ref="J1567:J1577"/>
    <mergeCell ref="K1567:N1577"/>
    <mergeCell ref="G1568:H1568"/>
    <mergeCell ref="B1570:H1570"/>
    <mergeCell ref="B1571:H1571"/>
    <mergeCell ref="B1572:H1572"/>
    <mergeCell ref="B1573:H1573"/>
    <mergeCell ref="B1574:H1574"/>
    <mergeCell ref="B1575:H1575"/>
    <mergeCell ref="B1576:H1576"/>
    <mergeCell ref="B1577:H1577"/>
    <mergeCell ref="C1558:E1558"/>
    <mergeCell ref="G1558:H1558"/>
    <mergeCell ref="I1558:K1558"/>
    <mergeCell ref="M1558:N1558"/>
    <mergeCell ref="C1559:E1559"/>
    <mergeCell ref="G1559:H1559"/>
    <mergeCell ref="I1559:K1559"/>
    <mergeCell ref="M1559:N1559"/>
    <mergeCell ref="A1560:N1560"/>
    <mergeCell ref="A1561:A1563"/>
    <mergeCell ref="B1561:L1561"/>
    <mergeCell ref="M1561:N1562"/>
    <mergeCell ref="B1562:F1562"/>
    <mergeCell ref="G1562:H1562"/>
    <mergeCell ref="I1562:K1562"/>
    <mergeCell ref="B1563:F1563"/>
    <mergeCell ref="G1563:H1563"/>
    <mergeCell ref="I1563:K1563"/>
    <mergeCell ref="M1563:N1563"/>
    <mergeCell ref="G1553:H1553"/>
    <mergeCell ref="I1553:K1553"/>
    <mergeCell ref="M1553:N1553"/>
    <mergeCell ref="C1554:E1554"/>
    <mergeCell ref="G1554:H1554"/>
    <mergeCell ref="I1554:K1554"/>
    <mergeCell ref="M1554:N1554"/>
    <mergeCell ref="C1555:E1555"/>
    <mergeCell ref="G1555:H1555"/>
    <mergeCell ref="I1555:K1555"/>
    <mergeCell ref="M1555:N1555"/>
    <mergeCell ref="C1556:E1556"/>
    <mergeCell ref="G1556:H1556"/>
    <mergeCell ref="I1556:K1556"/>
    <mergeCell ref="M1556:N1556"/>
    <mergeCell ref="C1557:E1557"/>
    <mergeCell ref="G1557:H1557"/>
    <mergeCell ref="I1557:K1557"/>
    <mergeCell ref="M1557:N1557"/>
    <mergeCell ref="A1544:B1544"/>
    <mergeCell ref="C1544:D1544"/>
    <mergeCell ref="E1544:F1544"/>
    <mergeCell ref="G1544:J1544"/>
    <mergeCell ref="L1544:N1544"/>
    <mergeCell ref="A1545:A1546"/>
    <mergeCell ref="B1545:F1545"/>
    <mergeCell ref="G1545:H1545"/>
    <mergeCell ref="I1545:N1545"/>
    <mergeCell ref="B1546:F1546"/>
    <mergeCell ref="G1546:H1546"/>
    <mergeCell ref="I1546:M1546"/>
    <mergeCell ref="A1547:N1547"/>
    <mergeCell ref="A1548:A1559"/>
    <mergeCell ref="B1548:L1548"/>
    <mergeCell ref="M1548:N1549"/>
    <mergeCell ref="C1549:E1549"/>
    <mergeCell ref="G1549:H1549"/>
    <mergeCell ref="I1549:K1549"/>
    <mergeCell ref="C1550:E1550"/>
    <mergeCell ref="G1550:H1550"/>
    <mergeCell ref="I1550:K1550"/>
    <mergeCell ref="M1550:N1550"/>
    <mergeCell ref="C1551:E1551"/>
    <mergeCell ref="G1551:H1551"/>
    <mergeCell ref="I1551:K1551"/>
    <mergeCell ref="M1551:N1551"/>
    <mergeCell ref="C1552:E1552"/>
    <mergeCell ref="G1552:H1552"/>
    <mergeCell ref="I1552:K1552"/>
    <mergeCell ref="M1552:N1552"/>
    <mergeCell ref="C1553:E1553"/>
    <mergeCell ref="C1529:E1529"/>
    <mergeCell ref="G1529:H1529"/>
    <mergeCell ref="I1529:K1529"/>
    <mergeCell ref="M1529:N1529"/>
    <mergeCell ref="B1530:F1530"/>
    <mergeCell ref="G1530:H1530"/>
    <mergeCell ref="A1531:A1532"/>
    <mergeCell ref="B1531:D1531"/>
    <mergeCell ref="E1531:F1531"/>
    <mergeCell ref="G1531:H1531"/>
    <mergeCell ref="K1531:N1531"/>
    <mergeCell ref="B1532:D1532"/>
    <mergeCell ref="E1532:F1532"/>
    <mergeCell ref="G1532:H1532"/>
    <mergeCell ref="J1532:J1542"/>
    <mergeCell ref="K1532:N1542"/>
    <mergeCell ref="G1533:H1533"/>
    <mergeCell ref="B1535:H1535"/>
    <mergeCell ref="B1536:H1536"/>
    <mergeCell ref="B1537:H1537"/>
    <mergeCell ref="B1538:H1538"/>
    <mergeCell ref="B1539:H1539"/>
    <mergeCell ref="B1540:H1540"/>
    <mergeCell ref="B1541:H1541"/>
    <mergeCell ref="B1542:H1542"/>
    <mergeCell ref="C1523:E1523"/>
    <mergeCell ref="G1523:H1523"/>
    <mergeCell ref="I1523:K1523"/>
    <mergeCell ref="M1523:N1523"/>
    <mergeCell ref="C1524:E1524"/>
    <mergeCell ref="G1524:H1524"/>
    <mergeCell ref="I1524:K1524"/>
    <mergeCell ref="M1524:N1524"/>
    <mergeCell ref="A1525:N1525"/>
    <mergeCell ref="A1526:A1528"/>
    <mergeCell ref="B1526:L1526"/>
    <mergeCell ref="M1526:N1527"/>
    <mergeCell ref="B1527:F1527"/>
    <mergeCell ref="G1527:H1527"/>
    <mergeCell ref="I1527:K1527"/>
    <mergeCell ref="B1528:F1528"/>
    <mergeCell ref="G1528:H1528"/>
    <mergeCell ref="I1528:K1528"/>
    <mergeCell ref="M1528:N1528"/>
    <mergeCell ref="G1518:H1518"/>
    <mergeCell ref="I1518:K1518"/>
    <mergeCell ref="M1518:N1518"/>
    <mergeCell ref="C1519:E1519"/>
    <mergeCell ref="G1519:H1519"/>
    <mergeCell ref="I1519:K1519"/>
    <mergeCell ref="M1519:N1519"/>
    <mergeCell ref="C1520:E1520"/>
    <mergeCell ref="G1520:H1520"/>
    <mergeCell ref="I1520:K1520"/>
    <mergeCell ref="M1520:N1520"/>
    <mergeCell ref="C1521:E1521"/>
    <mergeCell ref="G1521:H1521"/>
    <mergeCell ref="I1521:K1521"/>
    <mergeCell ref="M1521:N1521"/>
    <mergeCell ref="C1522:E1522"/>
    <mergeCell ref="G1522:H1522"/>
    <mergeCell ref="I1522:K1522"/>
    <mergeCell ref="M1522:N1522"/>
    <mergeCell ref="A1509:B1509"/>
    <mergeCell ref="C1509:D1509"/>
    <mergeCell ref="E1509:F1509"/>
    <mergeCell ref="G1509:J1509"/>
    <mergeCell ref="L1509:N1509"/>
    <mergeCell ref="A1510:A1511"/>
    <mergeCell ref="B1510:F1510"/>
    <mergeCell ref="G1510:H1510"/>
    <mergeCell ref="I1510:N1510"/>
    <mergeCell ref="B1511:F1511"/>
    <mergeCell ref="G1511:H1511"/>
    <mergeCell ref="I1511:M1511"/>
    <mergeCell ref="A1512:N1512"/>
    <mergeCell ref="A1513:A1524"/>
    <mergeCell ref="B1513:L1513"/>
    <mergeCell ref="M1513:N1514"/>
    <mergeCell ref="C1514:E1514"/>
    <mergeCell ref="G1514:H1514"/>
    <mergeCell ref="I1514:K1514"/>
    <mergeCell ref="C1515:E1515"/>
    <mergeCell ref="G1515:H1515"/>
    <mergeCell ref="I1515:K1515"/>
    <mergeCell ref="M1515:N1515"/>
    <mergeCell ref="C1516:E1516"/>
    <mergeCell ref="G1516:H1516"/>
    <mergeCell ref="I1516:K1516"/>
    <mergeCell ref="M1516:N1516"/>
    <mergeCell ref="C1517:E1517"/>
    <mergeCell ref="G1517:H1517"/>
    <mergeCell ref="I1517:K1517"/>
    <mergeCell ref="M1517:N1517"/>
    <mergeCell ref="C1518:E1518"/>
    <mergeCell ref="C1494:E1494"/>
    <mergeCell ref="G1494:H1494"/>
    <mergeCell ref="I1494:K1494"/>
    <mergeCell ref="M1494:N1494"/>
    <mergeCell ref="B1495:F1495"/>
    <mergeCell ref="G1495:H1495"/>
    <mergeCell ref="A1496:A1497"/>
    <mergeCell ref="B1496:D1496"/>
    <mergeCell ref="E1496:F1496"/>
    <mergeCell ref="G1496:H1496"/>
    <mergeCell ref="K1496:N1496"/>
    <mergeCell ref="B1497:D1497"/>
    <mergeCell ref="E1497:F1497"/>
    <mergeCell ref="G1497:H1497"/>
    <mergeCell ref="J1497:J1507"/>
    <mergeCell ref="K1497:N1507"/>
    <mergeCell ref="G1498:H1498"/>
    <mergeCell ref="B1500:H1500"/>
    <mergeCell ref="B1501:H1501"/>
    <mergeCell ref="B1502:H1502"/>
    <mergeCell ref="B1503:H1503"/>
    <mergeCell ref="B1504:H1504"/>
    <mergeCell ref="B1505:H1505"/>
    <mergeCell ref="B1506:H1506"/>
    <mergeCell ref="B1507:H1507"/>
    <mergeCell ref="C1488:E1488"/>
    <mergeCell ref="G1488:H1488"/>
    <mergeCell ref="I1488:K1488"/>
    <mergeCell ref="M1488:N1488"/>
    <mergeCell ref="C1489:E1489"/>
    <mergeCell ref="G1489:H1489"/>
    <mergeCell ref="I1489:K1489"/>
    <mergeCell ref="M1489:N1489"/>
    <mergeCell ref="A1490:N1490"/>
    <mergeCell ref="A1491:A1493"/>
    <mergeCell ref="B1491:L1491"/>
    <mergeCell ref="M1491:N1492"/>
    <mergeCell ref="B1492:F1492"/>
    <mergeCell ref="G1492:H1492"/>
    <mergeCell ref="I1492:K1492"/>
    <mergeCell ref="B1493:F1493"/>
    <mergeCell ref="G1493:H1493"/>
    <mergeCell ref="I1493:K1493"/>
    <mergeCell ref="M1493:N1493"/>
    <mergeCell ref="G1483:H1483"/>
    <mergeCell ref="I1483:K1483"/>
    <mergeCell ref="M1483:N1483"/>
    <mergeCell ref="C1484:E1484"/>
    <mergeCell ref="G1484:H1484"/>
    <mergeCell ref="I1484:K1484"/>
    <mergeCell ref="M1484:N1484"/>
    <mergeCell ref="C1485:E1485"/>
    <mergeCell ref="G1485:H1485"/>
    <mergeCell ref="I1485:K1485"/>
    <mergeCell ref="M1485:N1485"/>
    <mergeCell ref="C1486:E1486"/>
    <mergeCell ref="G1486:H1486"/>
    <mergeCell ref="I1486:K1486"/>
    <mergeCell ref="M1486:N1486"/>
    <mergeCell ref="C1487:E1487"/>
    <mergeCell ref="G1487:H1487"/>
    <mergeCell ref="I1487:K1487"/>
    <mergeCell ref="M1487:N1487"/>
    <mergeCell ref="A1474:B1474"/>
    <mergeCell ref="C1474:D1474"/>
    <mergeCell ref="E1474:F1474"/>
    <mergeCell ref="G1474:J1474"/>
    <mergeCell ref="L1474:N1474"/>
    <mergeCell ref="A1475:A1476"/>
    <mergeCell ref="B1475:F1475"/>
    <mergeCell ref="G1475:H1475"/>
    <mergeCell ref="I1475:N1475"/>
    <mergeCell ref="B1476:F1476"/>
    <mergeCell ref="G1476:H1476"/>
    <mergeCell ref="I1476:M1476"/>
    <mergeCell ref="A1477:N1477"/>
    <mergeCell ref="A1478:A1489"/>
    <mergeCell ref="B1478:L1478"/>
    <mergeCell ref="M1478:N1479"/>
    <mergeCell ref="C1479:E1479"/>
    <mergeCell ref="G1479:H1479"/>
    <mergeCell ref="I1479:K1479"/>
    <mergeCell ref="C1480:E1480"/>
    <mergeCell ref="G1480:H1480"/>
    <mergeCell ref="I1480:K1480"/>
    <mergeCell ref="M1480:N1480"/>
    <mergeCell ref="C1481:E1481"/>
    <mergeCell ref="G1481:H1481"/>
    <mergeCell ref="I1481:K1481"/>
    <mergeCell ref="M1481:N1481"/>
    <mergeCell ref="C1482:E1482"/>
    <mergeCell ref="G1482:H1482"/>
    <mergeCell ref="I1482:K1482"/>
    <mergeCell ref="M1482:N1482"/>
    <mergeCell ref="C1483:E1483"/>
    <mergeCell ref="C1459:E1459"/>
    <mergeCell ref="G1459:H1459"/>
    <mergeCell ref="I1459:K1459"/>
    <mergeCell ref="M1459:N1459"/>
    <mergeCell ref="B1460:F1460"/>
    <mergeCell ref="G1460:H1460"/>
    <mergeCell ref="A1461:A1462"/>
    <mergeCell ref="B1461:D1461"/>
    <mergeCell ref="E1461:F1461"/>
    <mergeCell ref="G1461:H1461"/>
    <mergeCell ref="K1461:N1461"/>
    <mergeCell ref="B1462:D1462"/>
    <mergeCell ref="E1462:F1462"/>
    <mergeCell ref="G1462:H1462"/>
    <mergeCell ref="J1462:J1472"/>
    <mergeCell ref="K1462:N1472"/>
    <mergeCell ref="G1463:H1463"/>
    <mergeCell ref="B1465:H1465"/>
    <mergeCell ref="B1466:H1466"/>
    <mergeCell ref="B1467:H1467"/>
    <mergeCell ref="B1468:H1468"/>
    <mergeCell ref="B1469:H1469"/>
    <mergeCell ref="B1470:H1470"/>
    <mergeCell ref="B1471:H1471"/>
    <mergeCell ref="B1472:H1472"/>
    <mergeCell ref="C1453:E1453"/>
    <mergeCell ref="G1453:H1453"/>
    <mergeCell ref="I1453:K1453"/>
    <mergeCell ref="M1453:N1453"/>
    <mergeCell ref="C1454:E1454"/>
    <mergeCell ref="G1454:H1454"/>
    <mergeCell ref="I1454:K1454"/>
    <mergeCell ref="M1454:N1454"/>
    <mergeCell ref="A1455:N1455"/>
    <mergeCell ref="A1456:A1458"/>
    <mergeCell ref="B1456:L1456"/>
    <mergeCell ref="M1456:N1457"/>
    <mergeCell ref="B1457:F1457"/>
    <mergeCell ref="G1457:H1457"/>
    <mergeCell ref="I1457:K1457"/>
    <mergeCell ref="B1458:F1458"/>
    <mergeCell ref="G1458:H1458"/>
    <mergeCell ref="I1458:K1458"/>
    <mergeCell ref="M1458:N1458"/>
    <mergeCell ref="G1448:H1448"/>
    <mergeCell ref="I1448:K1448"/>
    <mergeCell ref="M1448:N1448"/>
    <mergeCell ref="C1449:E1449"/>
    <mergeCell ref="G1449:H1449"/>
    <mergeCell ref="I1449:K1449"/>
    <mergeCell ref="M1449:N1449"/>
    <mergeCell ref="C1450:E1450"/>
    <mergeCell ref="G1450:H1450"/>
    <mergeCell ref="I1450:K1450"/>
    <mergeCell ref="M1450:N1450"/>
    <mergeCell ref="C1451:E1451"/>
    <mergeCell ref="G1451:H1451"/>
    <mergeCell ref="I1451:K1451"/>
    <mergeCell ref="M1451:N1451"/>
    <mergeCell ref="C1452:E1452"/>
    <mergeCell ref="G1452:H1452"/>
    <mergeCell ref="I1452:K1452"/>
    <mergeCell ref="M1452:N1452"/>
    <mergeCell ref="A1439:B1439"/>
    <mergeCell ref="C1439:D1439"/>
    <mergeCell ref="E1439:F1439"/>
    <mergeCell ref="G1439:J1439"/>
    <mergeCell ref="L1439:N1439"/>
    <mergeCell ref="A1440:A1441"/>
    <mergeCell ref="B1440:F1440"/>
    <mergeCell ref="G1440:H1440"/>
    <mergeCell ref="I1440:N1440"/>
    <mergeCell ref="B1441:F1441"/>
    <mergeCell ref="G1441:H1441"/>
    <mergeCell ref="I1441:M1441"/>
    <mergeCell ref="A1442:N1442"/>
    <mergeCell ref="A1443:A1454"/>
    <mergeCell ref="B1443:L1443"/>
    <mergeCell ref="M1443:N1444"/>
    <mergeCell ref="C1444:E1444"/>
    <mergeCell ref="G1444:H1444"/>
    <mergeCell ref="I1444:K1444"/>
    <mergeCell ref="C1445:E1445"/>
    <mergeCell ref="G1445:H1445"/>
    <mergeCell ref="I1445:K1445"/>
    <mergeCell ref="M1445:N1445"/>
    <mergeCell ref="C1446:E1446"/>
    <mergeCell ref="G1446:H1446"/>
    <mergeCell ref="I1446:K1446"/>
    <mergeCell ref="M1446:N1446"/>
    <mergeCell ref="C1447:E1447"/>
    <mergeCell ref="G1447:H1447"/>
    <mergeCell ref="I1447:K1447"/>
    <mergeCell ref="M1447:N1447"/>
    <mergeCell ref="C1448:E1448"/>
    <mergeCell ref="C1424:E1424"/>
    <mergeCell ref="G1424:H1424"/>
    <mergeCell ref="I1424:K1424"/>
    <mergeCell ref="M1424:N1424"/>
    <mergeCell ref="B1425:F1425"/>
    <mergeCell ref="G1425:H1425"/>
    <mergeCell ref="A1426:A1427"/>
    <mergeCell ref="B1426:D1426"/>
    <mergeCell ref="E1426:F1426"/>
    <mergeCell ref="G1426:H1426"/>
    <mergeCell ref="K1426:N1426"/>
    <mergeCell ref="B1427:D1427"/>
    <mergeCell ref="E1427:F1427"/>
    <mergeCell ref="G1427:H1427"/>
    <mergeCell ref="J1427:J1437"/>
    <mergeCell ref="K1427:N1437"/>
    <mergeCell ref="G1428:H1428"/>
    <mergeCell ref="B1430:H1430"/>
    <mergeCell ref="B1431:H1431"/>
    <mergeCell ref="B1432:H1432"/>
    <mergeCell ref="B1433:H1433"/>
    <mergeCell ref="B1434:H1434"/>
    <mergeCell ref="B1435:H1435"/>
    <mergeCell ref="B1436:H1436"/>
    <mergeCell ref="B1437:H1437"/>
    <mergeCell ref="C1418:E1418"/>
    <mergeCell ref="G1418:H1418"/>
    <mergeCell ref="I1418:K1418"/>
    <mergeCell ref="M1418:N1418"/>
    <mergeCell ref="C1419:E1419"/>
    <mergeCell ref="G1419:H1419"/>
    <mergeCell ref="I1419:K1419"/>
    <mergeCell ref="M1419:N1419"/>
    <mergeCell ref="A1420:N1420"/>
    <mergeCell ref="A1421:A1423"/>
    <mergeCell ref="B1421:L1421"/>
    <mergeCell ref="M1421:N1422"/>
    <mergeCell ref="B1422:F1422"/>
    <mergeCell ref="G1422:H1422"/>
    <mergeCell ref="I1422:K1422"/>
    <mergeCell ref="B1423:F1423"/>
    <mergeCell ref="G1423:H1423"/>
    <mergeCell ref="I1423:K1423"/>
    <mergeCell ref="M1423:N1423"/>
    <mergeCell ref="G1413:H1413"/>
    <mergeCell ref="I1413:K1413"/>
    <mergeCell ref="M1413:N1413"/>
    <mergeCell ref="C1414:E1414"/>
    <mergeCell ref="G1414:H1414"/>
    <mergeCell ref="I1414:K1414"/>
    <mergeCell ref="M1414:N1414"/>
    <mergeCell ref="C1415:E1415"/>
    <mergeCell ref="G1415:H1415"/>
    <mergeCell ref="I1415:K1415"/>
    <mergeCell ref="M1415:N1415"/>
    <mergeCell ref="C1416:E1416"/>
    <mergeCell ref="G1416:H1416"/>
    <mergeCell ref="I1416:K1416"/>
    <mergeCell ref="M1416:N1416"/>
    <mergeCell ref="C1417:E1417"/>
    <mergeCell ref="G1417:H1417"/>
    <mergeCell ref="I1417:K1417"/>
    <mergeCell ref="M1417:N1417"/>
    <mergeCell ref="A1404:B1404"/>
    <mergeCell ref="C1404:D1404"/>
    <mergeCell ref="E1404:F1404"/>
    <mergeCell ref="G1404:J1404"/>
    <mergeCell ref="L1404:N1404"/>
    <mergeCell ref="A1405:A1406"/>
    <mergeCell ref="B1405:F1405"/>
    <mergeCell ref="G1405:H1405"/>
    <mergeCell ref="I1405:N1405"/>
    <mergeCell ref="B1406:F1406"/>
    <mergeCell ref="G1406:H1406"/>
    <mergeCell ref="I1406:M1406"/>
    <mergeCell ref="A1407:N1407"/>
    <mergeCell ref="A1408:A1419"/>
    <mergeCell ref="B1408:L1408"/>
    <mergeCell ref="M1408:N1409"/>
    <mergeCell ref="C1409:E1409"/>
    <mergeCell ref="G1409:H1409"/>
    <mergeCell ref="I1409:K1409"/>
    <mergeCell ref="C1410:E1410"/>
    <mergeCell ref="G1410:H1410"/>
    <mergeCell ref="I1410:K1410"/>
    <mergeCell ref="M1410:N1410"/>
    <mergeCell ref="C1411:E1411"/>
    <mergeCell ref="G1411:H1411"/>
    <mergeCell ref="I1411:K1411"/>
    <mergeCell ref="M1411:N1411"/>
    <mergeCell ref="C1412:E1412"/>
    <mergeCell ref="G1412:H1412"/>
    <mergeCell ref="I1412:K1412"/>
    <mergeCell ref="M1412:N1412"/>
    <mergeCell ref="C1413:E1413"/>
    <mergeCell ref="C1389:E1389"/>
    <mergeCell ref="G1389:H1389"/>
    <mergeCell ref="I1389:K1389"/>
    <mergeCell ref="M1389:N1389"/>
    <mergeCell ref="B1390:F1390"/>
    <mergeCell ref="G1390:H1390"/>
    <mergeCell ref="A1391:A1392"/>
    <mergeCell ref="B1391:D1391"/>
    <mergeCell ref="E1391:F1391"/>
    <mergeCell ref="G1391:H1391"/>
    <mergeCell ref="K1391:N1391"/>
    <mergeCell ref="B1392:D1392"/>
    <mergeCell ref="E1392:F1392"/>
    <mergeCell ref="G1392:H1392"/>
    <mergeCell ref="J1392:J1402"/>
    <mergeCell ref="K1392:N1402"/>
    <mergeCell ref="G1393:H1393"/>
    <mergeCell ref="B1395:H1395"/>
    <mergeCell ref="B1396:H1396"/>
    <mergeCell ref="B1397:H1397"/>
    <mergeCell ref="B1398:H1398"/>
    <mergeCell ref="B1399:H1399"/>
    <mergeCell ref="B1400:H1400"/>
    <mergeCell ref="B1401:H1401"/>
    <mergeCell ref="B1402:H1402"/>
    <mergeCell ref="C1383:E1383"/>
    <mergeCell ref="G1383:H1383"/>
    <mergeCell ref="I1383:K1383"/>
    <mergeCell ref="M1383:N1383"/>
    <mergeCell ref="C1384:E1384"/>
    <mergeCell ref="G1384:H1384"/>
    <mergeCell ref="I1384:K1384"/>
    <mergeCell ref="M1384:N1384"/>
    <mergeCell ref="A1385:N1385"/>
    <mergeCell ref="A1386:A1388"/>
    <mergeCell ref="B1386:L1386"/>
    <mergeCell ref="M1386:N1387"/>
    <mergeCell ref="B1387:F1387"/>
    <mergeCell ref="G1387:H1387"/>
    <mergeCell ref="I1387:K1387"/>
    <mergeCell ref="B1388:F1388"/>
    <mergeCell ref="G1388:H1388"/>
    <mergeCell ref="I1388:K1388"/>
    <mergeCell ref="M1388:N1388"/>
    <mergeCell ref="G1378:H1378"/>
    <mergeCell ref="I1378:K1378"/>
    <mergeCell ref="M1378:N1378"/>
    <mergeCell ref="C1379:E1379"/>
    <mergeCell ref="G1379:H1379"/>
    <mergeCell ref="I1379:K1379"/>
    <mergeCell ref="M1379:N1379"/>
    <mergeCell ref="C1380:E1380"/>
    <mergeCell ref="G1380:H1380"/>
    <mergeCell ref="I1380:K1380"/>
    <mergeCell ref="M1380:N1380"/>
    <mergeCell ref="C1381:E1381"/>
    <mergeCell ref="G1381:H1381"/>
    <mergeCell ref="I1381:K1381"/>
    <mergeCell ref="M1381:N1381"/>
    <mergeCell ref="C1382:E1382"/>
    <mergeCell ref="G1382:H1382"/>
    <mergeCell ref="I1382:K1382"/>
    <mergeCell ref="M1382:N1382"/>
    <mergeCell ref="A1369:B1369"/>
    <mergeCell ref="C1369:D1369"/>
    <mergeCell ref="E1369:F1369"/>
    <mergeCell ref="G1369:J1369"/>
    <mergeCell ref="L1369:N1369"/>
    <mergeCell ref="A1370:A1371"/>
    <mergeCell ref="B1370:F1370"/>
    <mergeCell ref="G1370:H1370"/>
    <mergeCell ref="I1370:N1370"/>
    <mergeCell ref="B1371:F1371"/>
    <mergeCell ref="G1371:H1371"/>
    <mergeCell ref="I1371:M1371"/>
    <mergeCell ref="A1372:N1372"/>
    <mergeCell ref="A1373:A1384"/>
    <mergeCell ref="B1373:L1373"/>
    <mergeCell ref="M1373:N1374"/>
    <mergeCell ref="C1374:E1374"/>
    <mergeCell ref="G1374:H1374"/>
    <mergeCell ref="I1374:K1374"/>
    <mergeCell ref="C1375:E1375"/>
    <mergeCell ref="G1375:H1375"/>
    <mergeCell ref="I1375:K1375"/>
    <mergeCell ref="M1375:N1375"/>
    <mergeCell ref="C1376:E1376"/>
    <mergeCell ref="G1376:H1376"/>
    <mergeCell ref="I1376:K1376"/>
    <mergeCell ref="M1376:N1376"/>
    <mergeCell ref="C1377:E1377"/>
    <mergeCell ref="G1377:H1377"/>
    <mergeCell ref="I1377:K1377"/>
    <mergeCell ref="M1377:N1377"/>
    <mergeCell ref="C1378:E1378"/>
    <mergeCell ref="A1356:A1357"/>
    <mergeCell ref="B1356:D1356"/>
    <mergeCell ref="E1356:F1356"/>
    <mergeCell ref="G1356:H1356"/>
    <mergeCell ref="K1356:N1356"/>
    <mergeCell ref="B1357:D1357"/>
    <mergeCell ref="E1357:F1357"/>
    <mergeCell ref="G1357:H1357"/>
    <mergeCell ref="J1357:J1367"/>
    <mergeCell ref="K1357:N1367"/>
    <mergeCell ref="G1358:H1358"/>
    <mergeCell ref="B1363:H1363"/>
    <mergeCell ref="B1364:H1364"/>
    <mergeCell ref="B1365:H1365"/>
    <mergeCell ref="B1366:H1366"/>
    <mergeCell ref="B1367:H1367"/>
    <mergeCell ref="G1346:H1346"/>
    <mergeCell ref="I1346:K1346"/>
    <mergeCell ref="M1346:N1346"/>
    <mergeCell ref="C1347:E1347"/>
    <mergeCell ref="M1347:N1347"/>
    <mergeCell ref="C1348:E1348"/>
    <mergeCell ref="A1350:N1350"/>
    <mergeCell ref="G1347:H1347"/>
    <mergeCell ref="I1347:K1347"/>
    <mergeCell ref="G1348:H1348"/>
    <mergeCell ref="I1348:K1348"/>
    <mergeCell ref="M1348:N1348"/>
    <mergeCell ref="A1321:A1322"/>
    <mergeCell ref="B1321:D1321"/>
    <mergeCell ref="E1321:F1321"/>
    <mergeCell ref="G1321:H1321"/>
    <mergeCell ref="K1321:N1321"/>
    <mergeCell ref="B1322:D1322"/>
    <mergeCell ref="E1322:F1322"/>
    <mergeCell ref="G1322:H1322"/>
    <mergeCell ref="J1322:J1332"/>
    <mergeCell ref="K1322:N1332"/>
    <mergeCell ref="G1323:H1323"/>
    <mergeCell ref="B1325:H1325"/>
    <mergeCell ref="B1326:H1326"/>
    <mergeCell ref="B1327:H1327"/>
    <mergeCell ref="B1328:H1328"/>
    <mergeCell ref="B1329:H1329"/>
    <mergeCell ref="B1330:H1330"/>
    <mergeCell ref="B1331:H1331"/>
    <mergeCell ref="B1332:H1332"/>
    <mergeCell ref="G1301:H1301"/>
    <mergeCell ref="A1299:B1299"/>
    <mergeCell ref="C1299:D1299"/>
    <mergeCell ref="E1299:F1299"/>
    <mergeCell ref="G1299:J1299"/>
    <mergeCell ref="L1299:N1299"/>
    <mergeCell ref="A1300:A1301"/>
    <mergeCell ref="A1286:A1287"/>
    <mergeCell ref="M1318:N1318"/>
    <mergeCell ref="G1311:H1311"/>
    <mergeCell ref="G1312:H1312"/>
    <mergeCell ref="G1313:H1313"/>
    <mergeCell ref="I1342:K1342"/>
    <mergeCell ref="M1342:N1342"/>
    <mergeCell ref="C1343:E1343"/>
    <mergeCell ref="G1343:H1343"/>
    <mergeCell ref="I1343:K1343"/>
    <mergeCell ref="M1343:N1343"/>
    <mergeCell ref="C1319:E1319"/>
    <mergeCell ref="G1319:H1319"/>
    <mergeCell ref="I1319:K1319"/>
    <mergeCell ref="M1319:N1319"/>
    <mergeCell ref="B1320:F1320"/>
    <mergeCell ref="G1320:H1320"/>
    <mergeCell ref="G1340:H1340"/>
    <mergeCell ref="C1340:E1340"/>
    <mergeCell ref="C1342:E1342"/>
    <mergeCell ref="G1342:H1342"/>
    <mergeCell ref="I1340:K1340"/>
    <mergeCell ref="M1340:N1340"/>
    <mergeCell ref="C1341:E1341"/>
    <mergeCell ref="G1341:H1341"/>
    <mergeCell ref="C1310:E1310"/>
    <mergeCell ref="I1310:K1310"/>
    <mergeCell ref="M1310:N1310"/>
    <mergeCell ref="C1311:E1311"/>
    <mergeCell ref="I1311:K1311"/>
    <mergeCell ref="M1311:N1311"/>
    <mergeCell ref="C1312:E1312"/>
    <mergeCell ref="I1312:K1312"/>
    <mergeCell ref="M1312:N1312"/>
    <mergeCell ref="C1313:E1313"/>
    <mergeCell ref="I1313:K1313"/>
    <mergeCell ref="M1313:N1313"/>
    <mergeCell ref="C1314:E1314"/>
    <mergeCell ref="G1314:H1314"/>
    <mergeCell ref="I1314:K1314"/>
    <mergeCell ref="C1309:E1309"/>
    <mergeCell ref="G1309:H1309"/>
    <mergeCell ref="I1309:K1309"/>
    <mergeCell ref="M1309:N1309"/>
    <mergeCell ref="G1310:H1310"/>
    <mergeCell ref="M1314:N1314"/>
    <mergeCell ref="B1287:D1287"/>
    <mergeCell ref="E1287:F1287"/>
    <mergeCell ref="G1287:H1287"/>
    <mergeCell ref="J1287:J1297"/>
    <mergeCell ref="K1287:N1297"/>
    <mergeCell ref="G1288:H1288"/>
    <mergeCell ref="B1290:H1290"/>
    <mergeCell ref="B1291:H1291"/>
    <mergeCell ref="B1292:H1292"/>
    <mergeCell ref="B1293:H1293"/>
    <mergeCell ref="B1294:H1294"/>
    <mergeCell ref="B1295:H1295"/>
    <mergeCell ref="B1296:H1296"/>
    <mergeCell ref="B1297:H1297"/>
    <mergeCell ref="B1285:F1285"/>
    <mergeCell ref="G1285:H1285"/>
    <mergeCell ref="G1286:H1286"/>
    <mergeCell ref="C1284:E1284"/>
    <mergeCell ref="G1284:H1284"/>
    <mergeCell ref="I1284:K1284"/>
    <mergeCell ref="M1284:N1284"/>
    <mergeCell ref="A1268:A1279"/>
    <mergeCell ref="B1268:L1268"/>
    <mergeCell ref="M1268:N1269"/>
    <mergeCell ref="C1270:E1270"/>
    <mergeCell ref="I1270:K1270"/>
    <mergeCell ref="M1270:N1270"/>
    <mergeCell ref="C1271:E1271"/>
    <mergeCell ref="I1271:K1271"/>
    <mergeCell ref="M1271:N1271"/>
    <mergeCell ref="C1272:E1272"/>
    <mergeCell ref="I1272:K1272"/>
    <mergeCell ref="M1272:N1272"/>
    <mergeCell ref="B1286:D1286"/>
    <mergeCell ref="E1286:F1286"/>
    <mergeCell ref="K1286:N1286"/>
    <mergeCell ref="I1275:K1275"/>
    <mergeCell ref="M1275:N1275"/>
    <mergeCell ref="C1276:E1276"/>
    <mergeCell ref="G1276:H1276"/>
    <mergeCell ref="I1276:K1276"/>
    <mergeCell ref="M1276:N1276"/>
    <mergeCell ref="C1277:E1277"/>
    <mergeCell ref="G1277:H1277"/>
    <mergeCell ref="I1277:K1277"/>
    <mergeCell ref="M1277:N1277"/>
    <mergeCell ref="M1278:N1278"/>
    <mergeCell ref="C1279:E1279"/>
    <mergeCell ref="G1279:H1279"/>
    <mergeCell ref="I1279:K1279"/>
    <mergeCell ref="M1279:N1279"/>
    <mergeCell ref="A1280:N1280"/>
    <mergeCell ref="A1281:A1283"/>
    <mergeCell ref="B1281:L1281"/>
    <mergeCell ref="M1281:N1282"/>
    <mergeCell ref="B1282:F1282"/>
    <mergeCell ref="G1282:H1282"/>
    <mergeCell ref="I1282:K1282"/>
    <mergeCell ref="B1283:F1283"/>
    <mergeCell ref="G1283:H1283"/>
    <mergeCell ref="I1283:K1283"/>
    <mergeCell ref="M1283:N1283"/>
    <mergeCell ref="C1278:E1278"/>
    <mergeCell ref="G1278:H1278"/>
    <mergeCell ref="I1278:K1278"/>
    <mergeCell ref="M1240:N1240"/>
    <mergeCell ref="B1260:H1260"/>
    <mergeCell ref="B1261:H1261"/>
    <mergeCell ref="B1262:H1262"/>
    <mergeCell ref="A1264:B1264"/>
    <mergeCell ref="C1264:D1264"/>
    <mergeCell ref="E1264:F1264"/>
    <mergeCell ref="G1264:J1264"/>
    <mergeCell ref="L1264:N1264"/>
    <mergeCell ref="A1265:A1266"/>
    <mergeCell ref="B1265:F1265"/>
    <mergeCell ref="G1265:H1265"/>
    <mergeCell ref="I1265:N1265"/>
    <mergeCell ref="B1266:F1266"/>
    <mergeCell ref="G1266:H1266"/>
    <mergeCell ref="I1266:M1266"/>
    <mergeCell ref="A1267:N1267"/>
    <mergeCell ref="B1255:H1255"/>
    <mergeCell ref="B1256:H1256"/>
    <mergeCell ref="B1257:H1257"/>
    <mergeCell ref="B1258:H1258"/>
    <mergeCell ref="B1259:H1259"/>
    <mergeCell ref="C1273:E1273"/>
    <mergeCell ref="I1273:K1273"/>
    <mergeCell ref="M1273:N1273"/>
    <mergeCell ref="C1274:E1274"/>
    <mergeCell ref="G1274:H1274"/>
    <mergeCell ref="I1274:K1274"/>
    <mergeCell ref="M1274:N1274"/>
    <mergeCell ref="C1244:E1244"/>
    <mergeCell ref="G1244:H1244"/>
    <mergeCell ref="I1244:K1244"/>
    <mergeCell ref="M1244:N1244"/>
    <mergeCell ref="A1245:N1245"/>
    <mergeCell ref="A1246:A1248"/>
    <mergeCell ref="B1246:L1246"/>
    <mergeCell ref="M1246:N1247"/>
    <mergeCell ref="B1247:F1247"/>
    <mergeCell ref="G1247:H1247"/>
    <mergeCell ref="I1247:K1247"/>
    <mergeCell ref="B1248:F1248"/>
    <mergeCell ref="G1248:H1248"/>
    <mergeCell ref="I1248:K1248"/>
    <mergeCell ref="M1248:N1248"/>
    <mergeCell ref="A1233:A1244"/>
    <mergeCell ref="B1233:L1233"/>
    <mergeCell ref="M1233:N1234"/>
    <mergeCell ref="C1234:E1234"/>
    <mergeCell ref="G1234:H1234"/>
    <mergeCell ref="I1234:K1234"/>
    <mergeCell ref="C1235:E1235"/>
    <mergeCell ref="G1235:H1235"/>
    <mergeCell ref="I1235:K1235"/>
    <mergeCell ref="C1239:E1239"/>
    <mergeCell ref="G1239:H1239"/>
    <mergeCell ref="I1239:K1239"/>
    <mergeCell ref="M1239:N1239"/>
    <mergeCell ref="C1240:E1240"/>
    <mergeCell ref="G1240:H1240"/>
    <mergeCell ref="I1240:K1240"/>
    <mergeCell ref="G1238:H1238"/>
    <mergeCell ref="I1238:K1238"/>
    <mergeCell ref="M1238:N1238"/>
    <mergeCell ref="M1235:N1235"/>
    <mergeCell ref="C1236:E1236"/>
    <mergeCell ref="G1236:H1236"/>
    <mergeCell ref="I1236:K1236"/>
    <mergeCell ref="M1236:N1236"/>
    <mergeCell ref="G1231:H1231"/>
    <mergeCell ref="B1230:F1230"/>
    <mergeCell ref="G1230:H1230"/>
    <mergeCell ref="A1229:B1229"/>
    <mergeCell ref="C1229:D1229"/>
    <mergeCell ref="E1229:F1229"/>
    <mergeCell ref="G1229:J1229"/>
    <mergeCell ref="L1229:N1229"/>
    <mergeCell ref="A1230:A1231"/>
    <mergeCell ref="I1230:N1230"/>
    <mergeCell ref="B1231:F1231"/>
    <mergeCell ref="I1231:M1231"/>
    <mergeCell ref="I1203:K1203"/>
    <mergeCell ref="M1203:N1203"/>
    <mergeCell ref="C1204:E1204"/>
    <mergeCell ref="G1204:H1204"/>
    <mergeCell ref="I1204:K1204"/>
    <mergeCell ref="M1204:N1204"/>
    <mergeCell ref="C1205:E1205"/>
    <mergeCell ref="I1205:K1205"/>
    <mergeCell ref="M1205:N1205"/>
    <mergeCell ref="C1206:E1206"/>
    <mergeCell ref="I1206:K1206"/>
    <mergeCell ref="M1206:N1206"/>
    <mergeCell ref="C1207:E1207"/>
    <mergeCell ref="G1207:H1207"/>
    <mergeCell ref="I1207:K1207"/>
    <mergeCell ref="M1207:N1207"/>
    <mergeCell ref="C1208:E1208"/>
    <mergeCell ref="G1208:H1208"/>
    <mergeCell ref="I1208:K1208"/>
    <mergeCell ref="M1208:N1208"/>
    <mergeCell ref="G1205:H1205"/>
    <mergeCell ref="G1206:H1206"/>
    <mergeCell ref="E1194:F1194"/>
    <mergeCell ref="G1194:J1194"/>
    <mergeCell ref="L1194:N1194"/>
    <mergeCell ref="A1195:A1196"/>
    <mergeCell ref="B1195:F1195"/>
    <mergeCell ref="G1195:H1195"/>
    <mergeCell ref="I1195:N1195"/>
    <mergeCell ref="B1196:F1196"/>
    <mergeCell ref="G1196:H1196"/>
    <mergeCell ref="I1196:M1196"/>
    <mergeCell ref="A1197:N1197"/>
    <mergeCell ref="A1198:A1209"/>
    <mergeCell ref="B1198:L1198"/>
    <mergeCell ref="M1198:N1199"/>
    <mergeCell ref="C1199:E1199"/>
    <mergeCell ref="G1199:H1199"/>
    <mergeCell ref="I1199:K1199"/>
    <mergeCell ref="C1200:E1200"/>
    <mergeCell ref="G1200:H1200"/>
    <mergeCell ref="I1200:K1200"/>
    <mergeCell ref="M1200:N1200"/>
    <mergeCell ref="C1201:E1201"/>
    <mergeCell ref="G1201:H1201"/>
    <mergeCell ref="I1201:K1201"/>
    <mergeCell ref="M1201:N1201"/>
    <mergeCell ref="C1202:E1202"/>
    <mergeCell ref="G1202:H1202"/>
    <mergeCell ref="I1202:K1202"/>
    <mergeCell ref="M1202:N1202"/>
    <mergeCell ref="C1203:E1203"/>
    <mergeCell ref="G1203:H1203"/>
    <mergeCell ref="A1194:B1194"/>
    <mergeCell ref="A1181:A1182"/>
    <mergeCell ref="B1181:D1181"/>
    <mergeCell ref="E1181:F1181"/>
    <mergeCell ref="K1181:N1181"/>
    <mergeCell ref="B1182:D1182"/>
    <mergeCell ref="E1182:F1182"/>
    <mergeCell ref="J1182:J1192"/>
    <mergeCell ref="K1182:N1192"/>
    <mergeCell ref="B1185:H1185"/>
    <mergeCell ref="B1186:H1186"/>
    <mergeCell ref="B1187:H1187"/>
    <mergeCell ref="B1188:H1188"/>
    <mergeCell ref="B1189:H1189"/>
    <mergeCell ref="B1190:H1190"/>
    <mergeCell ref="B1191:H1191"/>
    <mergeCell ref="B1192:H1192"/>
    <mergeCell ref="C1194:D1194"/>
    <mergeCell ref="G1182:H1182"/>
    <mergeCell ref="G1183:H1183"/>
    <mergeCell ref="M1167:N1167"/>
    <mergeCell ref="C1168:E1168"/>
    <mergeCell ref="G1168:H1168"/>
    <mergeCell ref="I1168:K1168"/>
    <mergeCell ref="M1168:N1168"/>
    <mergeCell ref="M1169:N1169"/>
    <mergeCell ref="A1175:N1175"/>
    <mergeCell ref="A1176:A1178"/>
    <mergeCell ref="B1176:L1176"/>
    <mergeCell ref="M1176:N1177"/>
    <mergeCell ref="B1177:F1177"/>
    <mergeCell ref="B1178:F1178"/>
    <mergeCell ref="G1173:H1173"/>
    <mergeCell ref="I1173:K1173"/>
    <mergeCell ref="M1173:N1173"/>
    <mergeCell ref="I1171:K1171"/>
    <mergeCell ref="C1172:E1172"/>
    <mergeCell ref="G1172:H1172"/>
    <mergeCell ref="C1169:E1169"/>
    <mergeCell ref="G1169:H1169"/>
    <mergeCell ref="I1169:K1169"/>
    <mergeCell ref="C1170:E1170"/>
    <mergeCell ref="G1170:H1170"/>
    <mergeCell ref="I1170:K1170"/>
    <mergeCell ref="M1170:N1170"/>
    <mergeCell ref="C1171:E1171"/>
    <mergeCell ref="G1171:H1171"/>
    <mergeCell ref="M1171:N1171"/>
    <mergeCell ref="B1147:D1147"/>
    <mergeCell ref="E1147:F1147"/>
    <mergeCell ref="J1147:J1157"/>
    <mergeCell ref="K1147:N1157"/>
    <mergeCell ref="B1150:H1150"/>
    <mergeCell ref="B1151:H1151"/>
    <mergeCell ref="B1152:H1152"/>
    <mergeCell ref="B1153:H1153"/>
    <mergeCell ref="B1154:H1154"/>
    <mergeCell ref="A1160:A1161"/>
    <mergeCell ref="B1160:F1160"/>
    <mergeCell ref="G1160:H1160"/>
    <mergeCell ref="I1160:N1160"/>
    <mergeCell ref="B1161:F1161"/>
    <mergeCell ref="G1161:H1161"/>
    <mergeCell ref="I1161:M1161"/>
    <mergeCell ref="B1157:H1157"/>
    <mergeCell ref="A1159:B1159"/>
    <mergeCell ref="C1159:D1159"/>
    <mergeCell ref="E1159:F1159"/>
    <mergeCell ref="G1159:J1159"/>
    <mergeCell ref="L1159:N1159"/>
    <mergeCell ref="G1078:H1078"/>
    <mergeCell ref="B1083:H1083"/>
    <mergeCell ref="B1084:H1084"/>
    <mergeCell ref="B1085:H1085"/>
    <mergeCell ref="B1086:H1086"/>
    <mergeCell ref="B1087:H1087"/>
    <mergeCell ref="A1105:N1105"/>
    <mergeCell ref="J1112:J1122"/>
    <mergeCell ref="A1127:N1127"/>
    <mergeCell ref="A1128:A1139"/>
    <mergeCell ref="A1140:N1140"/>
    <mergeCell ref="A1141:A1143"/>
    <mergeCell ref="B1141:L1141"/>
    <mergeCell ref="M1141:N1142"/>
    <mergeCell ref="B1142:F1142"/>
    <mergeCell ref="B1143:F1143"/>
    <mergeCell ref="C1134:E1134"/>
    <mergeCell ref="G1134:H1134"/>
    <mergeCell ref="I1134:K1134"/>
    <mergeCell ref="M1134:N1134"/>
    <mergeCell ref="C1135:E1135"/>
    <mergeCell ref="G1135:H1135"/>
    <mergeCell ref="I1135:K1135"/>
    <mergeCell ref="M1135:N1135"/>
    <mergeCell ref="I1132:K1132"/>
    <mergeCell ref="M1132:N1132"/>
    <mergeCell ref="B1117:H1117"/>
    <mergeCell ref="B1118:H1118"/>
    <mergeCell ref="B1119:H1119"/>
    <mergeCell ref="B1120:H1120"/>
    <mergeCell ref="C1133:E1133"/>
    <mergeCell ref="G1133:H1133"/>
    <mergeCell ref="I1055:N1055"/>
    <mergeCell ref="B1056:F1056"/>
    <mergeCell ref="I1056:M1056"/>
    <mergeCell ref="A1057:N1057"/>
    <mergeCell ref="A1058:A1069"/>
    <mergeCell ref="B1058:L1058"/>
    <mergeCell ref="M1058:N1059"/>
    <mergeCell ref="C1065:E1065"/>
    <mergeCell ref="G1065:H1065"/>
    <mergeCell ref="I1065:K1065"/>
    <mergeCell ref="M1065:N1065"/>
    <mergeCell ref="C1066:E1066"/>
    <mergeCell ref="G1066:H1066"/>
    <mergeCell ref="I1066:K1066"/>
    <mergeCell ref="M1066:N1066"/>
    <mergeCell ref="C1067:E1067"/>
    <mergeCell ref="M1067:N1067"/>
    <mergeCell ref="C1068:E1068"/>
    <mergeCell ref="C1064:E1064"/>
    <mergeCell ref="G1064:H1064"/>
    <mergeCell ref="I1064:K1064"/>
    <mergeCell ref="M1064:N1064"/>
    <mergeCell ref="G1067:H1067"/>
    <mergeCell ref="A1055:A1056"/>
    <mergeCell ref="C1031:E1031"/>
    <mergeCell ref="I1031:K1031"/>
    <mergeCell ref="M1031:N1031"/>
    <mergeCell ref="C1032:E1032"/>
    <mergeCell ref="I1032:K1032"/>
    <mergeCell ref="M1032:N1032"/>
    <mergeCell ref="C1033:E1033"/>
    <mergeCell ref="I1033:K1033"/>
    <mergeCell ref="M1033:N1033"/>
    <mergeCell ref="C1034:E1034"/>
    <mergeCell ref="G1034:H1034"/>
    <mergeCell ref="A1041:A1042"/>
    <mergeCell ref="B1041:D1041"/>
    <mergeCell ref="E1041:F1041"/>
    <mergeCell ref="G1041:H1041"/>
    <mergeCell ref="K1041:N1041"/>
    <mergeCell ref="B1042:D1042"/>
    <mergeCell ref="E1042:F1042"/>
    <mergeCell ref="G1042:H1042"/>
    <mergeCell ref="J1042:J1052"/>
    <mergeCell ref="K1042:N1052"/>
    <mergeCell ref="G1043:H1043"/>
    <mergeCell ref="B1045:H1045"/>
    <mergeCell ref="B1046:H1046"/>
    <mergeCell ref="B1047:H1047"/>
    <mergeCell ref="B1048:H1048"/>
    <mergeCell ref="B1049:H1049"/>
    <mergeCell ref="B1050:H1050"/>
    <mergeCell ref="B1051:H1051"/>
    <mergeCell ref="B1052:H1052"/>
    <mergeCell ref="I1037:K1037"/>
    <mergeCell ref="B1038:F1038"/>
    <mergeCell ref="B1003:F1003"/>
    <mergeCell ref="G1003:H1003"/>
    <mergeCell ref="I1003:K1003"/>
    <mergeCell ref="M1003:N1003"/>
    <mergeCell ref="C1004:E1004"/>
    <mergeCell ref="G1004:H1004"/>
    <mergeCell ref="I1004:K1004"/>
    <mergeCell ref="M1004:N1004"/>
    <mergeCell ref="A1006:A1007"/>
    <mergeCell ref="B1006:D1006"/>
    <mergeCell ref="E1006:F1006"/>
    <mergeCell ref="K1006:N1006"/>
    <mergeCell ref="B1007:D1007"/>
    <mergeCell ref="E1007:F1007"/>
    <mergeCell ref="G1007:H1007"/>
    <mergeCell ref="J1007:J1017"/>
    <mergeCell ref="K1007:N1017"/>
    <mergeCell ref="G1008:H1008"/>
    <mergeCell ref="B1010:H1010"/>
    <mergeCell ref="B1011:H1011"/>
    <mergeCell ref="B1012:H1012"/>
    <mergeCell ref="B1013:H1013"/>
    <mergeCell ref="B1014:H1014"/>
    <mergeCell ref="B1015:H1015"/>
    <mergeCell ref="B1016:H1016"/>
    <mergeCell ref="B1017:H1017"/>
    <mergeCell ref="B1005:F1005"/>
    <mergeCell ref="G1005:H1005"/>
    <mergeCell ref="G1006:H1006"/>
    <mergeCell ref="G1038:H1038"/>
    <mergeCell ref="G986:H986"/>
    <mergeCell ref="I986:M986"/>
    <mergeCell ref="A987:N987"/>
    <mergeCell ref="A988:A999"/>
    <mergeCell ref="B988:L988"/>
    <mergeCell ref="M988:N989"/>
    <mergeCell ref="C990:E990"/>
    <mergeCell ref="I990:K990"/>
    <mergeCell ref="M990:N990"/>
    <mergeCell ref="C991:E991"/>
    <mergeCell ref="I991:K991"/>
    <mergeCell ref="M991:N991"/>
    <mergeCell ref="C992:E992"/>
    <mergeCell ref="I992:K992"/>
    <mergeCell ref="M992:N992"/>
    <mergeCell ref="C993:E993"/>
    <mergeCell ref="I993:K993"/>
    <mergeCell ref="M993:N993"/>
    <mergeCell ref="C994:E994"/>
    <mergeCell ref="G994:H994"/>
    <mergeCell ref="I994:K994"/>
    <mergeCell ref="M994:N994"/>
    <mergeCell ref="C995:E995"/>
    <mergeCell ref="G995:H995"/>
    <mergeCell ref="I995:K995"/>
    <mergeCell ref="M995:N995"/>
    <mergeCell ref="C996:E996"/>
    <mergeCell ref="G996:H996"/>
    <mergeCell ref="I999:K999"/>
    <mergeCell ref="M999:N999"/>
    <mergeCell ref="I996:K996"/>
    <mergeCell ref="A965:N965"/>
    <mergeCell ref="A966:A968"/>
    <mergeCell ref="B966:L966"/>
    <mergeCell ref="M966:N967"/>
    <mergeCell ref="B967:F967"/>
    <mergeCell ref="G967:H967"/>
    <mergeCell ref="I967:K967"/>
    <mergeCell ref="B968:F968"/>
    <mergeCell ref="G968:H968"/>
    <mergeCell ref="I968:K968"/>
    <mergeCell ref="M968:N968"/>
    <mergeCell ref="A953:A964"/>
    <mergeCell ref="B953:L953"/>
    <mergeCell ref="M953:N954"/>
    <mergeCell ref="C954:E954"/>
    <mergeCell ref="G954:H954"/>
    <mergeCell ref="I954:K954"/>
    <mergeCell ref="C955:E955"/>
    <mergeCell ref="G955:H955"/>
    <mergeCell ref="I955:K955"/>
    <mergeCell ref="G959:H959"/>
    <mergeCell ref="I959:K959"/>
    <mergeCell ref="M959:N959"/>
    <mergeCell ref="C960:E960"/>
    <mergeCell ref="G960:H960"/>
    <mergeCell ref="I960:K960"/>
    <mergeCell ref="M960:N960"/>
    <mergeCell ref="C962:E962"/>
    <mergeCell ref="G962:H962"/>
    <mergeCell ref="I962:K962"/>
    <mergeCell ref="M962:N962"/>
    <mergeCell ref="C963:E963"/>
    <mergeCell ref="G963:H963"/>
    <mergeCell ref="I963:K963"/>
    <mergeCell ref="M963:N963"/>
    <mergeCell ref="C964:E964"/>
    <mergeCell ref="G964:H964"/>
    <mergeCell ref="I964:K964"/>
    <mergeCell ref="M964:N964"/>
    <mergeCell ref="A931:A933"/>
    <mergeCell ref="B931:L931"/>
    <mergeCell ref="M931:N932"/>
    <mergeCell ref="B932:F932"/>
    <mergeCell ref="B933:F933"/>
    <mergeCell ref="B935:F935"/>
    <mergeCell ref="A936:A937"/>
    <mergeCell ref="B936:D936"/>
    <mergeCell ref="E936:F936"/>
    <mergeCell ref="K936:N936"/>
    <mergeCell ref="B937:D937"/>
    <mergeCell ref="E937:F937"/>
    <mergeCell ref="J937:J947"/>
    <mergeCell ref="K937:N947"/>
    <mergeCell ref="B940:H940"/>
    <mergeCell ref="B941:H941"/>
    <mergeCell ref="B942:H942"/>
    <mergeCell ref="B943:H943"/>
    <mergeCell ref="B944:H944"/>
    <mergeCell ref="B945:H945"/>
    <mergeCell ref="B946:H946"/>
    <mergeCell ref="B947:H947"/>
    <mergeCell ref="G951:H951"/>
    <mergeCell ref="M958:N958"/>
    <mergeCell ref="C959:E959"/>
    <mergeCell ref="C923:E923"/>
    <mergeCell ref="G923:H923"/>
    <mergeCell ref="I923:K923"/>
    <mergeCell ref="M923:N923"/>
    <mergeCell ref="C961:E961"/>
    <mergeCell ref="G961:H961"/>
    <mergeCell ref="I961:K961"/>
    <mergeCell ref="M961:N961"/>
    <mergeCell ref="C924:E924"/>
    <mergeCell ref="G924:H924"/>
    <mergeCell ref="I924:K924"/>
    <mergeCell ref="M924:N924"/>
    <mergeCell ref="C925:E925"/>
    <mergeCell ref="I925:K925"/>
    <mergeCell ref="M955:N955"/>
    <mergeCell ref="C956:E956"/>
    <mergeCell ref="G956:H956"/>
    <mergeCell ref="I956:K956"/>
    <mergeCell ref="M956:N956"/>
    <mergeCell ref="C957:E957"/>
    <mergeCell ref="G957:H957"/>
    <mergeCell ref="I957:K957"/>
    <mergeCell ref="M957:N957"/>
    <mergeCell ref="C958:E958"/>
    <mergeCell ref="G958:H958"/>
    <mergeCell ref="I958:K958"/>
    <mergeCell ref="B950:F950"/>
    <mergeCell ref="G950:H950"/>
    <mergeCell ref="C929:E929"/>
    <mergeCell ref="G929:H929"/>
    <mergeCell ref="I929:K929"/>
    <mergeCell ref="G938:H938"/>
    <mergeCell ref="G902:H902"/>
    <mergeCell ref="G903:H903"/>
    <mergeCell ref="G901:H901"/>
    <mergeCell ref="G898:H898"/>
    <mergeCell ref="I898:K898"/>
    <mergeCell ref="M898:N898"/>
    <mergeCell ref="C899:E899"/>
    <mergeCell ref="G899:H899"/>
    <mergeCell ref="I899:K899"/>
    <mergeCell ref="J902:J912"/>
    <mergeCell ref="G900:H900"/>
    <mergeCell ref="I921:K921"/>
    <mergeCell ref="M921:N921"/>
    <mergeCell ref="C922:E922"/>
    <mergeCell ref="G922:H922"/>
    <mergeCell ref="I922:K922"/>
    <mergeCell ref="M922:N922"/>
    <mergeCell ref="I920:K920"/>
    <mergeCell ref="M920:N920"/>
    <mergeCell ref="C921:E921"/>
    <mergeCell ref="G921:H921"/>
    <mergeCell ref="M899:N899"/>
    <mergeCell ref="A880:A881"/>
    <mergeCell ref="B880:F880"/>
    <mergeCell ref="G880:H880"/>
    <mergeCell ref="I880:N880"/>
    <mergeCell ref="B881:F881"/>
    <mergeCell ref="G881:H881"/>
    <mergeCell ref="I881:M881"/>
    <mergeCell ref="A882:N882"/>
    <mergeCell ref="A883:A894"/>
    <mergeCell ref="B883:L883"/>
    <mergeCell ref="M883:N884"/>
    <mergeCell ref="C884:E884"/>
    <mergeCell ref="G884:H884"/>
    <mergeCell ref="I884:K884"/>
    <mergeCell ref="C885:E885"/>
    <mergeCell ref="I885:K885"/>
    <mergeCell ref="M885:N885"/>
    <mergeCell ref="C886:E886"/>
    <mergeCell ref="I886:K886"/>
    <mergeCell ref="M886:N886"/>
    <mergeCell ref="C887:E887"/>
    <mergeCell ref="G887:H887"/>
    <mergeCell ref="I887:K887"/>
    <mergeCell ref="M887:N887"/>
    <mergeCell ref="C888:E888"/>
    <mergeCell ref="G888:H888"/>
    <mergeCell ref="I888:K888"/>
    <mergeCell ref="M888:N888"/>
    <mergeCell ref="M889:N889"/>
    <mergeCell ref="G885:H885"/>
    <mergeCell ref="G886:H886"/>
    <mergeCell ref="I890:K890"/>
    <mergeCell ref="A866:A867"/>
    <mergeCell ref="B866:D866"/>
    <mergeCell ref="E866:F866"/>
    <mergeCell ref="G866:H866"/>
    <mergeCell ref="K866:N866"/>
    <mergeCell ref="B867:D867"/>
    <mergeCell ref="E867:F867"/>
    <mergeCell ref="J867:J877"/>
    <mergeCell ref="K867:N877"/>
    <mergeCell ref="B870:H870"/>
    <mergeCell ref="B871:H871"/>
    <mergeCell ref="B872:H872"/>
    <mergeCell ref="B873:H873"/>
    <mergeCell ref="B874:H874"/>
    <mergeCell ref="E879:F879"/>
    <mergeCell ref="G879:J879"/>
    <mergeCell ref="L879:N879"/>
    <mergeCell ref="B875:H875"/>
    <mergeCell ref="B876:H876"/>
    <mergeCell ref="B877:H877"/>
    <mergeCell ref="A879:B879"/>
    <mergeCell ref="C879:D879"/>
    <mergeCell ref="G867:H867"/>
    <mergeCell ref="G868:H868"/>
    <mergeCell ref="A809:B809"/>
    <mergeCell ref="C809:D809"/>
    <mergeCell ref="E809:F809"/>
    <mergeCell ref="G809:J809"/>
    <mergeCell ref="L809:N809"/>
    <mergeCell ref="A810:A811"/>
    <mergeCell ref="B810:F810"/>
    <mergeCell ref="I810:N810"/>
    <mergeCell ref="B811:F811"/>
    <mergeCell ref="I811:M811"/>
    <mergeCell ref="A812:N812"/>
    <mergeCell ref="A813:A824"/>
    <mergeCell ref="B813:L813"/>
    <mergeCell ref="M813:N814"/>
    <mergeCell ref="A825:N825"/>
    <mergeCell ref="J832:J842"/>
    <mergeCell ref="A831:A832"/>
    <mergeCell ref="B831:D831"/>
    <mergeCell ref="E831:F831"/>
    <mergeCell ref="G831:H831"/>
    <mergeCell ref="K831:N831"/>
    <mergeCell ref="B832:D832"/>
    <mergeCell ref="E832:F832"/>
    <mergeCell ref="G832:H832"/>
    <mergeCell ref="C829:E829"/>
    <mergeCell ref="G829:H829"/>
    <mergeCell ref="I829:K829"/>
    <mergeCell ref="M829:N829"/>
    <mergeCell ref="B830:F830"/>
    <mergeCell ref="G830:H830"/>
    <mergeCell ref="C824:E824"/>
    <mergeCell ref="G824:H824"/>
    <mergeCell ref="A796:A797"/>
    <mergeCell ref="B796:D796"/>
    <mergeCell ref="E796:F796"/>
    <mergeCell ref="G796:H796"/>
    <mergeCell ref="K796:N796"/>
    <mergeCell ref="B797:D797"/>
    <mergeCell ref="E797:F797"/>
    <mergeCell ref="G797:H797"/>
    <mergeCell ref="J797:J807"/>
    <mergeCell ref="K797:N807"/>
    <mergeCell ref="G798:H798"/>
    <mergeCell ref="B803:H803"/>
    <mergeCell ref="B804:H804"/>
    <mergeCell ref="B805:H805"/>
    <mergeCell ref="B806:H806"/>
    <mergeCell ref="B807:H807"/>
    <mergeCell ref="I776:M776"/>
    <mergeCell ref="A777:N777"/>
    <mergeCell ref="A778:A789"/>
    <mergeCell ref="B778:L778"/>
    <mergeCell ref="M778:N779"/>
    <mergeCell ref="C785:E785"/>
    <mergeCell ref="G785:H785"/>
    <mergeCell ref="I785:K785"/>
    <mergeCell ref="M785:N785"/>
    <mergeCell ref="C786:E786"/>
    <mergeCell ref="G786:H786"/>
    <mergeCell ref="I786:K786"/>
    <mergeCell ref="M786:N786"/>
    <mergeCell ref="C787:E787"/>
    <mergeCell ref="M787:N787"/>
    <mergeCell ref="C788:E788"/>
    <mergeCell ref="A790:N790"/>
    <mergeCell ref="C789:E789"/>
    <mergeCell ref="G789:H789"/>
    <mergeCell ref="I789:K789"/>
    <mergeCell ref="M789:N789"/>
    <mergeCell ref="C784:E784"/>
    <mergeCell ref="G784:H784"/>
    <mergeCell ref="I784:K784"/>
    <mergeCell ref="M784:N784"/>
    <mergeCell ref="G787:H787"/>
    <mergeCell ref="I787:K787"/>
    <mergeCell ref="G788:H788"/>
    <mergeCell ref="I788:K788"/>
    <mergeCell ref="M788:N788"/>
    <mergeCell ref="C782:E782"/>
    <mergeCell ref="G782:H782"/>
    <mergeCell ref="C754:E754"/>
    <mergeCell ref="G754:H754"/>
    <mergeCell ref="I754:K754"/>
    <mergeCell ref="I758:K758"/>
    <mergeCell ref="M758:N758"/>
    <mergeCell ref="C759:E759"/>
    <mergeCell ref="G759:H759"/>
    <mergeCell ref="I759:K759"/>
    <mergeCell ref="M759:N759"/>
    <mergeCell ref="B760:F760"/>
    <mergeCell ref="G760:H760"/>
    <mergeCell ref="A761:A762"/>
    <mergeCell ref="B761:D761"/>
    <mergeCell ref="E761:F761"/>
    <mergeCell ref="G761:H761"/>
    <mergeCell ref="K761:N761"/>
    <mergeCell ref="B762:D762"/>
    <mergeCell ref="E762:F762"/>
    <mergeCell ref="G762:H762"/>
    <mergeCell ref="J762:J772"/>
    <mergeCell ref="K762:N772"/>
    <mergeCell ref="G763:H763"/>
    <mergeCell ref="B765:H765"/>
    <mergeCell ref="B766:H766"/>
    <mergeCell ref="B767:H767"/>
    <mergeCell ref="B768:H768"/>
    <mergeCell ref="B769:H769"/>
    <mergeCell ref="B770:H770"/>
    <mergeCell ref="B771:H771"/>
    <mergeCell ref="B772:H772"/>
    <mergeCell ref="B725:F725"/>
    <mergeCell ref="G725:H725"/>
    <mergeCell ref="G726:H726"/>
    <mergeCell ref="C747:E747"/>
    <mergeCell ref="M747:N747"/>
    <mergeCell ref="C748:E748"/>
    <mergeCell ref="C750:E750"/>
    <mergeCell ref="I750:K750"/>
    <mergeCell ref="M750:N750"/>
    <mergeCell ref="C751:E751"/>
    <mergeCell ref="I751:K751"/>
    <mergeCell ref="M751:N751"/>
    <mergeCell ref="C752:E752"/>
    <mergeCell ref="I752:K752"/>
    <mergeCell ref="M752:N752"/>
    <mergeCell ref="C753:E753"/>
    <mergeCell ref="I753:K753"/>
    <mergeCell ref="M753:N753"/>
    <mergeCell ref="G744:H744"/>
    <mergeCell ref="I744:K744"/>
    <mergeCell ref="G747:H747"/>
    <mergeCell ref="I747:K747"/>
    <mergeCell ref="G748:H748"/>
    <mergeCell ref="I748:K748"/>
    <mergeCell ref="M748:N748"/>
    <mergeCell ref="G741:H741"/>
    <mergeCell ref="A739:B739"/>
    <mergeCell ref="C739:D739"/>
    <mergeCell ref="E739:F739"/>
    <mergeCell ref="G739:J739"/>
    <mergeCell ref="A726:A727"/>
    <mergeCell ref="B726:D726"/>
    <mergeCell ref="E726:F726"/>
    <mergeCell ref="K726:N726"/>
    <mergeCell ref="B727:D727"/>
    <mergeCell ref="E727:F727"/>
    <mergeCell ref="G727:H727"/>
    <mergeCell ref="J727:J737"/>
    <mergeCell ref="K727:N737"/>
    <mergeCell ref="G728:H728"/>
    <mergeCell ref="B730:H730"/>
    <mergeCell ref="B731:H731"/>
    <mergeCell ref="B732:H732"/>
    <mergeCell ref="B733:H733"/>
    <mergeCell ref="B734:H734"/>
    <mergeCell ref="B735:H735"/>
    <mergeCell ref="B736:H736"/>
    <mergeCell ref="B737:H737"/>
    <mergeCell ref="L739:N739"/>
    <mergeCell ref="A740:A741"/>
    <mergeCell ref="G719:H719"/>
    <mergeCell ref="I719:K719"/>
    <mergeCell ref="M719:N719"/>
    <mergeCell ref="A720:N720"/>
    <mergeCell ref="A721:A723"/>
    <mergeCell ref="B721:L721"/>
    <mergeCell ref="M721:N722"/>
    <mergeCell ref="B722:F722"/>
    <mergeCell ref="G722:H722"/>
    <mergeCell ref="I722:K722"/>
    <mergeCell ref="B723:F723"/>
    <mergeCell ref="G723:H723"/>
    <mergeCell ref="I723:K723"/>
    <mergeCell ref="M723:N723"/>
    <mergeCell ref="C724:E724"/>
    <mergeCell ref="G724:H724"/>
    <mergeCell ref="I724:K724"/>
    <mergeCell ref="M724:N724"/>
    <mergeCell ref="G704:J704"/>
    <mergeCell ref="L704:N704"/>
    <mergeCell ref="A705:A706"/>
    <mergeCell ref="B705:F705"/>
    <mergeCell ref="G705:H705"/>
    <mergeCell ref="I705:N705"/>
    <mergeCell ref="B706:F706"/>
    <mergeCell ref="G706:H706"/>
    <mergeCell ref="I706:M706"/>
    <mergeCell ref="A707:N707"/>
    <mergeCell ref="A708:A719"/>
    <mergeCell ref="B708:L708"/>
    <mergeCell ref="M708:N709"/>
    <mergeCell ref="C710:E710"/>
    <mergeCell ref="I710:K710"/>
    <mergeCell ref="M710:N710"/>
    <mergeCell ref="C711:E711"/>
    <mergeCell ref="I711:K711"/>
    <mergeCell ref="M711:N711"/>
    <mergeCell ref="C712:E712"/>
    <mergeCell ref="I712:K712"/>
    <mergeCell ref="M712:N712"/>
    <mergeCell ref="C713:E713"/>
    <mergeCell ref="I713:K713"/>
    <mergeCell ref="M713:N713"/>
    <mergeCell ref="C714:E714"/>
    <mergeCell ref="G714:H714"/>
    <mergeCell ref="I714:K714"/>
    <mergeCell ref="M714:N714"/>
    <mergeCell ref="I715:K715"/>
    <mergeCell ref="M715:N715"/>
    <mergeCell ref="C716:E716"/>
    <mergeCell ref="C684:E684"/>
    <mergeCell ref="G684:H684"/>
    <mergeCell ref="I684:K684"/>
    <mergeCell ref="M684:N684"/>
    <mergeCell ref="A685:N685"/>
    <mergeCell ref="A686:A688"/>
    <mergeCell ref="B686:L686"/>
    <mergeCell ref="M686:N687"/>
    <mergeCell ref="B687:F687"/>
    <mergeCell ref="G687:H687"/>
    <mergeCell ref="I687:K687"/>
    <mergeCell ref="B688:F688"/>
    <mergeCell ref="G688:H688"/>
    <mergeCell ref="I688:K688"/>
    <mergeCell ref="M688:N688"/>
    <mergeCell ref="A673:A684"/>
    <mergeCell ref="B673:L673"/>
    <mergeCell ref="M673:N674"/>
    <mergeCell ref="C674:E674"/>
    <mergeCell ref="G674:H674"/>
    <mergeCell ref="I674:K674"/>
    <mergeCell ref="C675:E675"/>
    <mergeCell ref="G675:H675"/>
    <mergeCell ref="I675:K675"/>
    <mergeCell ref="C679:E679"/>
    <mergeCell ref="G679:H679"/>
    <mergeCell ref="I679:K679"/>
    <mergeCell ref="M679:N679"/>
    <mergeCell ref="C680:E680"/>
    <mergeCell ref="G680:H680"/>
    <mergeCell ref="I680:K680"/>
    <mergeCell ref="M680:N680"/>
    <mergeCell ref="C681:E681"/>
    <mergeCell ref="G681:H681"/>
    <mergeCell ref="I681:K681"/>
    <mergeCell ref="M681:N681"/>
    <mergeCell ref="C682:E682"/>
    <mergeCell ref="G682:H682"/>
    <mergeCell ref="I682:K682"/>
    <mergeCell ref="M682:N682"/>
    <mergeCell ref="C683:E683"/>
    <mergeCell ref="G683:H683"/>
    <mergeCell ref="I683:K683"/>
    <mergeCell ref="M683:N683"/>
    <mergeCell ref="K657:N667"/>
    <mergeCell ref="B660:H660"/>
    <mergeCell ref="B661:H661"/>
    <mergeCell ref="B662:H662"/>
    <mergeCell ref="B663:H663"/>
    <mergeCell ref="B664:H664"/>
    <mergeCell ref="B665:H665"/>
    <mergeCell ref="B666:H666"/>
    <mergeCell ref="B667:H667"/>
    <mergeCell ref="C677:E677"/>
    <mergeCell ref="G677:H677"/>
    <mergeCell ref="I677:K677"/>
    <mergeCell ref="M677:N677"/>
    <mergeCell ref="C678:E678"/>
    <mergeCell ref="G678:H678"/>
    <mergeCell ref="I678:K678"/>
    <mergeCell ref="M678:N678"/>
    <mergeCell ref="M675:N675"/>
    <mergeCell ref="C676:E676"/>
    <mergeCell ref="G676:H676"/>
    <mergeCell ref="I643:K643"/>
    <mergeCell ref="M643:N643"/>
    <mergeCell ref="C644:E644"/>
    <mergeCell ref="G644:H644"/>
    <mergeCell ref="I644:K644"/>
    <mergeCell ref="M644:N644"/>
    <mergeCell ref="C645:E645"/>
    <mergeCell ref="I645:K645"/>
    <mergeCell ref="M645:N645"/>
    <mergeCell ref="C646:E646"/>
    <mergeCell ref="I646:K646"/>
    <mergeCell ref="M646:N646"/>
    <mergeCell ref="C647:E647"/>
    <mergeCell ref="G647:H647"/>
    <mergeCell ref="I647:K647"/>
    <mergeCell ref="M647:N647"/>
    <mergeCell ref="C648:E648"/>
    <mergeCell ref="G648:H648"/>
    <mergeCell ref="I648:K648"/>
    <mergeCell ref="M648:N648"/>
    <mergeCell ref="G645:H645"/>
    <mergeCell ref="G646:H646"/>
    <mergeCell ref="E634:F634"/>
    <mergeCell ref="G634:J634"/>
    <mergeCell ref="L634:N634"/>
    <mergeCell ref="A635:A636"/>
    <mergeCell ref="B635:F635"/>
    <mergeCell ref="G635:H635"/>
    <mergeCell ref="I635:N635"/>
    <mergeCell ref="B636:F636"/>
    <mergeCell ref="G636:H636"/>
    <mergeCell ref="I636:M636"/>
    <mergeCell ref="A637:N637"/>
    <mergeCell ref="A638:A649"/>
    <mergeCell ref="B638:L638"/>
    <mergeCell ref="M638:N639"/>
    <mergeCell ref="C639:E639"/>
    <mergeCell ref="G639:H639"/>
    <mergeCell ref="I639:K639"/>
    <mergeCell ref="C640:E640"/>
    <mergeCell ref="G640:H640"/>
    <mergeCell ref="I640:K640"/>
    <mergeCell ref="M640:N640"/>
    <mergeCell ref="C641:E641"/>
    <mergeCell ref="G641:H641"/>
    <mergeCell ref="I641:K641"/>
    <mergeCell ref="M641:N641"/>
    <mergeCell ref="C642:E642"/>
    <mergeCell ref="G642:H642"/>
    <mergeCell ref="I642:K642"/>
    <mergeCell ref="M642:N642"/>
    <mergeCell ref="C643:E643"/>
    <mergeCell ref="G643:H643"/>
    <mergeCell ref="A634:B634"/>
    <mergeCell ref="A621:A622"/>
    <mergeCell ref="B621:D621"/>
    <mergeCell ref="E621:F621"/>
    <mergeCell ref="K621:N621"/>
    <mergeCell ref="B622:D622"/>
    <mergeCell ref="E622:F622"/>
    <mergeCell ref="J622:J632"/>
    <mergeCell ref="K622:N632"/>
    <mergeCell ref="B625:H625"/>
    <mergeCell ref="B626:H626"/>
    <mergeCell ref="B627:H627"/>
    <mergeCell ref="B628:H628"/>
    <mergeCell ref="B629:H629"/>
    <mergeCell ref="B630:H630"/>
    <mergeCell ref="B631:H631"/>
    <mergeCell ref="B632:H632"/>
    <mergeCell ref="M607:N607"/>
    <mergeCell ref="C608:E608"/>
    <mergeCell ref="G608:H608"/>
    <mergeCell ref="I608:K608"/>
    <mergeCell ref="M608:N608"/>
    <mergeCell ref="M609:N609"/>
    <mergeCell ref="A615:N615"/>
    <mergeCell ref="A616:A618"/>
    <mergeCell ref="B616:L616"/>
    <mergeCell ref="M616:N617"/>
    <mergeCell ref="B617:F617"/>
    <mergeCell ref="B618:F618"/>
    <mergeCell ref="G613:H613"/>
    <mergeCell ref="I613:K613"/>
    <mergeCell ref="M613:N613"/>
    <mergeCell ref="I611:K611"/>
    <mergeCell ref="C612:E612"/>
    <mergeCell ref="G612:H612"/>
    <mergeCell ref="A586:A587"/>
    <mergeCell ref="B586:D586"/>
    <mergeCell ref="E586:F586"/>
    <mergeCell ref="G586:H586"/>
    <mergeCell ref="K586:N586"/>
    <mergeCell ref="B587:D587"/>
    <mergeCell ref="E587:F587"/>
    <mergeCell ref="J587:J597"/>
    <mergeCell ref="K587:N597"/>
    <mergeCell ref="B590:H590"/>
    <mergeCell ref="B591:H591"/>
    <mergeCell ref="B592:H592"/>
    <mergeCell ref="B593:H593"/>
    <mergeCell ref="B594:H594"/>
    <mergeCell ref="A600:A601"/>
    <mergeCell ref="B600:F600"/>
    <mergeCell ref="G600:H600"/>
    <mergeCell ref="I600:N600"/>
    <mergeCell ref="B601:F601"/>
    <mergeCell ref="G601:H601"/>
    <mergeCell ref="I601:M601"/>
    <mergeCell ref="A602:N602"/>
    <mergeCell ref="A603:A614"/>
    <mergeCell ref="B603:L603"/>
    <mergeCell ref="M603:N604"/>
    <mergeCell ref="C604:E604"/>
    <mergeCell ref="G604:H604"/>
    <mergeCell ref="I604:K604"/>
    <mergeCell ref="B595:H595"/>
    <mergeCell ref="B596:H596"/>
    <mergeCell ref="G518:H518"/>
    <mergeCell ref="B523:H523"/>
    <mergeCell ref="B524:H524"/>
    <mergeCell ref="B525:H525"/>
    <mergeCell ref="B526:H526"/>
    <mergeCell ref="B527:H527"/>
    <mergeCell ref="A545:N545"/>
    <mergeCell ref="J552:J562"/>
    <mergeCell ref="A567:N567"/>
    <mergeCell ref="A568:A579"/>
    <mergeCell ref="A580:N580"/>
    <mergeCell ref="A581:A583"/>
    <mergeCell ref="B581:L581"/>
    <mergeCell ref="M581:N582"/>
    <mergeCell ref="B582:F582"/>
    <mergeCell ref="B583:F583"/>
    <mergeCell ref="C574:E574"/>
    <mergeCell ref="G574:H574"/>
    <mergeCell ref="I574:K574"/>
    <mergeCell ref="M574:N574"/>
    <mergeCell ref="C575:E575"/>
    <mergeCell ref="G575:H575"/>
    <mergeCell ref="I575:K575"/>
    <mergeCell ref="M575:N575"/>
    <mergeCell ref="I572:K572"/>
    <mergeCell ref="M572:N572"/>
    <mergeCell ref="B557:H557"/>
    <mergeCell ref="B558:H558"/>
    <mergeCell ref="B559:H559"/>
    <mergeCell ref="B560:H560"/>
    <mergeCell ref="C573:E573"/>
    <mergeCell ref="G573:H573"/>
    <mergeCell ref="I495:N495"/>
    <mergeCell ref="B496:F496"/>
    <mergeCell ref="I496:M496"/>
    <mergeCell ref="A497:N497"/>
    <mergeCell ref="A498:A509"/>
    <mergeCell ref="B498:L498"/>
    <mergeCell ref="M498:N499"/>
    <mergeCell ref="C505:E505"/>
    <mergeCell ref="G505:H505"/>
    <mergeCell ref="I505:K505"/>
    <mergeCell ref="M505:N505"/>
    <mergeCell ref="C506:E506"/>
    <mergeCell ref="G506:H506"/>
    <mergeCell ref="I506:K506"/>
    <mergeCell ref="M506:N506"/>
    <mergeCell ref="C507:E507"/>
    <mergeCell ref="M507:N507"/>
    <mergeCell ref="C508:E508"/>
    <mergeCell ref="C504:E504"/>
    <mergeCell ref="G504:H504"/>
    <mergeCell ref="I504:K504"/>
    <mergeCell ref="M504:N504"/>
    <mergeCell ref="G507:H507"/>
    <mergeCell ref="I507:K507"/>
    <mergeCell ref="A495:A496"/>
    <mergeCell ref="C471:E471"/>
    <mergeCell ref="I471:K471"/>
    <mergeCell ref="M471:N471"/>
    <mergeCell ref="C472:E472"/>
    <mergeCell ref="I472:K472"/>
    <mergeCell ref="M472:N472"/>
    <mergeCell ref="C473:E473"/>
    <mergeCell ref="I473:K473"/>
    <mergeCell ref="M473:N473"/>
    <mergeCell ref="C474:E474"/>
    <mergeCell ref="G474:H474"/>
    <mergeCell ref="A481:A482"/>
    <mergeCell ref="B481:D481"/>
    <mergeCell ref="E481:F481"/>
    <mergeCell ref="G481:H481"/>
    <mergeCell ref="K481:N481"/>
    <mergeCell ref="B482:D482"/>
    <mergeCell ref="E482:F482"/>
    <mergeCell ref="G482:H482"/>
    <mergeCell ref="J482:J492"/>
    <mergeCell ref="K482:N492"/>
    <mergeCell ref="G483:H483"/>
    <mergeCell ref="B485:H485"/>
    <mergeCell ref="B486:H486"/>
    <mergeCell ref="B487:H487"/>
    <mergeCell ref="B488:H488"/>
    <mergeCell ref="B489:H489"/>
    <mergeCell ref="B490:H490"/>
    <mergeCell ref="B491:H491"/>
    <mergeCell ref="B492:H492"/>
    <mergeCell ref="I477:K477"/>
    <mergeCell ref="B478:F478"/>
    <mergeCell ref="B443:F443"/>
    <mergeCell ref="G443:H443"/>
    <mergeCell ref="I443:K443"/>
    <mergeCell ref="M443:N443"/>
    <mergeCell ref="C444:E444"/>
    <mergeCell ref="G444:H444"/>
    <mergeCell ref="I444:K444"/>
    <mergeCell ref="M444:N444"/>
    <mergeCell ref="A446:A447"/>
    <mergeCell ref="B446:D446"/>
    <mergeCell ref="E446:F446"/>
    <mergeCell ref="K446:N446"/>
    <mergeCell ref="B447:D447"/>
    <mergeCell ref="E447:F447"/>
    <mergeCell ref="G447:H447"/>
    <mergeCell ref="J447:J457"/>
    <mergeCell ref="K447:N457"/>
    <mergeCell ref="G448:H448"/>
    <mergeCell ref="B450:H450"/>
    <mergeCell ref="B451:H451"/>
    <mergeCell ref="B452:H452"/>
    <mergeCell ref="B453:H453"/>
    <mergeCell ref="B454:H454"/>
    <mergeCell ref="B455:H455"/>
    <mergeCell ref="B456:H456"/>
    <mergeCell ref="B457:H457"/>
    <mergeCell ref="B445:F445"/>
    <mergeCell ref="G445:H445"/>
    <mergeCell ref="G446:H446"/>
    <mergeCell ref="G426:H426"/>
    <mergeCell ref="I426:M426"/>
    <mergeCell ref="A427:N427"/>
    <mergeCell ref="A428:A439"/>
    <mergeCell ref="B428:L428"/>
    <mergeCell ref="M428:N429"/>
    <mergeCell ref="C430:E430"/>
    <mergeCell ref="I430:K430"/>
    <mergeCell ref="M430:N430"/>
    <mergeCell ref="C431:E431"/>
    <mergeCell ref="I431:K431"/>
    <mergeCell ref="M431:N431"/>
    <mergeCell ref="C432:E432"/>
    <mergeCell ref="I432:K432"/>
    <mergeCell ref="M432:N432"/>
    <mergeCell ref="C433:E433"/>
    <mergeCell ref="I433:K433"/>
    <mergeCell ref="M433:N433"/>
    <mergeCell ref="C434:E434"/>
    <mergeCell ref="G434:H434"/>
    <mergeCell ref="I434:K434"/>
    <mergeCell ref="M434:N434"/>
    <mergeCell ref="C435:E435"/>
    <mergeCell ref="G435:H435"/>
    <mergeCell ref="I435:K435"/>
    <mergeCell ref="M435:N435"/>
    <mergeCell ref="C436:E436"/>
    <mergeCell ref="G436:H436"/>
    <mergeCell ref="I439:K439"/>
    <mergeCell ref="M439:N439"/>
    <mergeCell ref="I436:K436"/>
    <mergeCell ref="A405:N405"/>
    <mergeCell ref="A406:A408"/>
    <mergeCell ref="B406:L406"/>
    <mergeCell ref="M406:N407"/>
    <mergeCell ref="B407:F407"/>
    <mergeCell ref="G407:H407"/>
    <mergeCell ref="I407:K407"/>
    <mergeCell ref="B408:F408"/>
    <mergeCell ref="G408:H408"/>
    <mergeCell ref="I408:K408"/>
    <mergeCell ref="M408:N408"/>
    <mergeCell ref="A393:A404"/>
    <mergeCell ref="B393:L393"/>
    <mergeCell ref="M393:N394"/>
    <mergeCell ref="C394:E394"/>
    <mergeCell ref="G394:H394"/>
    <mergeCell ref="I394:K394"/>
    <mergeCell ref="C395:E395"/>
    <mergeCell ref="G395:H395"/>
    <mergeCell ref="I395:K395"/>
    <mergeCell ref="G399:H399"/>
    <mergeCell ref="I399:K399"/>
    <mergeCell ref="M399:N399"/>
    <mergeCell ref="C400:E400"/>
    <mergeCell ref="G400:H400"/>
    <mergeCell ref="I400:K400"/>
    <mergeCell ref="M400:N400"/>
    <mergeCell ref="C402:E402"/>
    <mergeCell ref="G402:H402"/>
    <mergeCell ref="I402:K402"/>
    <mergeCell ref="M402:N402"/>
    <mergeCell ref="C403:E403"/>
    <mergeCell ref="G403:H403"/>
    <mergeCell ref="I403:K403"/>
    <mergeCell ref="M403:N403"/>
    <mergeCell ref="C404:E404"/>
    <mergeCell ref="G404:H404"/>
    <mergeCell ref="I404:K404"/>
    <mergeCell ref="M404:N404"/>
    <mergeCell ref="A371:A373"/>
    <mergeCell ref="B371:L371"/>
    <mergeCell ref="M371:N372"/>
    <mergeCell ref="B372:F372"/>
    <mergeCell ref="B373:F373"/>
    <mergeCell ref="B375:F375"/>
    <mergeCell ref="A376:A377"/>
    <mergeCell ref="B376:D376"/>
    <mergeCell ref="E376:F376"/>
    <mergeCell ref="K376:N376"/>
    <mergeCell ref="B377:D377"/>
    <mergeCell ref="E377:F377"/>
    <mergeCell ref="J377:J387"/>
    <mergeCell ref="K377:N387"/>
    <mergeCell ref="B380:H380"/>
    <mergeCell ref="B381:H381"/>
    <mergeCell ref="B382:H382"/>
    <mergeCell ref="B383:H383"/>
    <mergeCell ref="B384:H384"/>
    <mergeCell ref="B385:H385"/>
    <mergeCell ref="B386:H386"/>
    <mergeCell ref="B387:H387"/>
    <mergeCell ref="G391:H391"/>
    <mergeCell ref="M398:N398"/>
    <mergeCell ref="C399:E399"/>
    <mergeCell ref="C363:E363"/>
    <mergeCell ref="G363:H363"/>
    <mergeCell ref="I363:K363"/>
    <mergeCell ref="M363:N363"/>
    <mergeCell ref="C401:E401"/>
    <mergeCell ref="G401:H401"/>
    <mergeCell ref="I401:K401"/>
    <mergeCell ref="M401:N401"/>
    <mergeCell ref="C364:E364"/>
    <mergeCell ref="G364:H364"/>
    <mergeCell ref="I364:K364"/>
    <mergeCell ref="M364:N364"/>
    <mergeCell ref="C365:E365"/>
    <mergeCell ref="I365:K365"/>
    <mergeCell ref="M395:N395"/>
    <mergeCell ref="C396:E396"/>
    <mergeCell ref="G396:H396"/>
    <mergeCell ref="I396:K396"/>
    <mergeCell ref="M396:N396"/>
    <mergeCell ref="C397:E397"/>
    <mergeCell ref="G397:H397"/>
    <mergeCell ref="I397:K397"/>
    <mergeCell ref="M397:N397"/>
    <mergeCell ref="C398:E398"/>
    <mergeCell ref="G398:H398"/>
    <mergeCell ref="I398:K398"/>
    <mergeCell ref="B390:F390"/>
    <mergeCell ref="G390:H390"/>
    <mergeCell ref="C369:E369"/>
    <mergeCell ref="G369:H369"/>
    <mergeCell ref="I369:K369"/>
    <mergeCell ref="G378:H378"/>
    <mergeCell ref="G342:H342"/>
    <mergeCell ref="G343:H343"/>
    <mergeCell ref="G341:H341"/>
    <mergeCell ref="G338:H338"/>
    <mergeCell ref="I338:K338"/>
    <mergeCell ref="M338:N338"/>
    <mergeCell ref="C339:E339"/>
    <mergeCell ref="G339:H339"/>
    <mergeCell ref="I339:K339"/>
    <mergeCell ref="J342:J352"/>
    <mergeCell ref="G340:H340"/>
    <mergeCell ref="I361:K361"/>
    <mergeCell ref="M361:N361"/>
    <mergeCell ref="C362:E362"/>
    <mergeCell ref="G362:H362"/>
    <mergeCell ref="I362:K362"/>
    <mergeCell ref="M362:N362"/>
    <mergeCell ref="I360:K360"/>
    <mergeCell ref="M360:N360"/>
    <mergeCell ref="C361:E361"/>
    <mergeCell ref="G361:H361"/>
    <mergeCell ref="M339:N339"/>
    <mergeCell ref="A320:A321"/>
    <mergeCell ref="B320:F320"/>
    <mergeCell ref="G320:H320"/>
    <mergeCell ref="I320:N320"/>
    <mergeCell ref="B321:F321"/>
    <mergeCell ref="G321:H321"/>
    <mergeCell ref="I321:M321"/>
    <mergeCell ref="A322:N322"/>
    <mergeCell ref="A323:A334"/>
    <mergeCell ref="B323:L323"/>
    <mergeCell ref="M323:N324"/>
    <mergeCell ref="C324:E324"/>
    <mergeCell ref="G324:H324"/>
    <mergeCell ref="I324:K324"/>
    <mergeCell ref="C325:E325"/>
    <mergeCell ref="I325:K325"/>
    <mergeCell ref="M325:N325"/>
    <mergeCell ref="C326:E326"/>
    <mergeCell ref="I326:K326"/>
    <mergeCell ref="M326:N326"/>
    <mergeCell ref="C327:E327"/>
    <mergeCell ref="G327:H327"/>
    <mergeCell ref="I327:K327"/>
    <mergeCell ref="M327:N327"/>
    <mergeCell ref="C328:E328"/>
    <mergeCell ref="G328:H328"/>
    <mergeCell ref="I328:K328"/>
    <mergeCell ref="M328:N328"/>
    <mergeCell ref="M329:N329"/>
    <mergeCell ref="G325:H325"/>
    <mergeCell ref="G326:H326"/>
    <mergeCell ref="I330:K330"/>
    <mergeCell ref="A306:A307"/>
    <mergeCell ref="B306:D306"/>
    <mergeCell ref="E306:F306"/>
    <mergeCell ref="G306:H306"/>
    <mergeCell ref="K306:N306"/>
    <mergeCell ref="B307:D307"/>
    <mergeCell ref="E307:F307"/>
    <mergeCell ref="J307:J317"/>
    <mergeCell ref="K307:N317"/>
    <mergeCell ref="B310:H310"/>
    <mergeCell ref="B311:H311"/>
    <mergeCell ref="B312:H312"/>
    <mergeCell ref="B313:H313"/>
    <mergeCell ref="B314:H314"/>
    <mergeCell ref="E319:F319"/>
    <mergeCell ref="G319:J319"/>
    <mergeCell ref="L319:N319"/>
    <mergeCell ref="B315:H315"/>
    <mergeCell ref="B316:H316"/>
    <mergeCell ref="B317:H317"/>
    <mergeCell ref="A319:B319"/>
    <mergeCell ref="C319:D319"/>
    <mergeCell ref="G307:H307"/>
    <mergeCell ref="G308:H308"/>
    <mergeCell ref="A249:B249"/>
    <mergeCell ref="C249:D249"/>
    <mergeCell ref="E249:F249"/>
    <mergeCell ref="G249:J249"/>
    <mergeCell ref="L249:N249"/>
    <mergeCell ref="A250:A251"/>
    <mergeCell ref="B250:F250"/>
    <mergeCell ref="I250:N250"/>
    <mergeCell ref="B251:F251"/>
    <mergeCell ref="I251:M251"/>
    <mergeCell ref="A252:N252"/>
    <mergeCell ref="A253:A264"/>
    <mergeCell ref="B253:L253"/>
    <mergeCell ref="M253:N254"/>
    <mergeCell ref="A265:N265"/>
    <mergeCell ref="J272:J282"/>
    <mergeCell ref="A271:A272"/>
    <mergeCell ref="B271:D271"/>
    <mergeCell ref="E271:F271"/>
    <mergeCell ref="G271:H271"/>
    <mergeCell ref="K271:N271"/>
    <mergeCell ref="B272:D272"/>
    <mergeCell ref="E272:F272"/>
    <mergeCell ref="G272:H272"/>
    <mergeCell ref="C269:E269"/>
    <mergeCell ref="G269:H269"/>
    <mergeCell ref="I269:K269"/>
    <mergeCell ref="M269:N269"/>
    <mergeCell ref="B270:F270"/>
    <mergeCell ref="G270:H270"/>
    <mergeCell ref="C264:E264"/>
    <mergeCell ref="G264:H264"/>
    <mergeCell ref="A236:A237"/>
    <mergeCell ref="B236:D236"/>
    <mergeCell ref="E236:F236"/>
    <mergeCell ref="G236:H236"/>
    <mergeCell ref="K236:N236"/>
    <mergeCell ref="B237:D237"/>
    <mergeCell ref="E237:F237"/>
    <mergeCell ref="G237:H237"/>
    <mergeCell ref="J237:J247"/>
    <mergeCell ref="K237:N247"/>
    <mergeCell ref="G238:H238"/>
    <mergeCell ref="B243:H243"/>
    <mergeCell ref="B244:H244"/>
    <mergeCell ref="B245:H245"/>
    <mergeCell ref="B246:H246"/>
    <mergeCell ref="B247:H247"/>
    <mergeCell ref="I216:M216"/>
    <mergeCell ref="A217:N217"/>
    <mergeCell ref="A218:A229"/>
    <mergeCell ref="B218:L218"/>
    <mergeCell ref="M218:N219"/>
    <mergeCell ref="C225:E225"/>
    <mergeCell ref="G225:H225"/>
    <mergeCell ref="I225:K225"/>
    <mergeCell ref="M225:N225"/>
    <mergeCell ref="C226:E226"/>
    <mergeCell ref="G226:H226"/>
    <mergeCell ref="I226:K226"/>
    <mergeCell ref="M226:N226"/>
    <mergeCell ref="C227:E227"/>
    <mergeCell ref="M227:N227"/>
    <mergeCell ref="C228:E228"/>
    <mergeCell ref="A230:N230"/>
    <mergeCell ref="C229:E229"/>
    <mergeCell ref="G229:H229"/>
    <mergeCell ref="I229:K229"/>
    <mergeCell ref="M229:N229"/>
    <mergeCell ref="C224:E224"/>
    <mergeCell ref="G224:H224"/>
    <mergeCell ref="I224:K224"/>
    <mergeCell ref="M224:N224"/>
    <mergeCell ref="G227:H227"/>
    <mergeCell ref="I227:K227"/>
    <mergeCell ref="G228:H228"/>
    <mergeCell ref="I228:K228"/>
    <mergeCell ref="M228:N228"/>
    <mergeCell ref="C222:E222"/>
    <mergeCell ref="G222:H222"/>
    <mergeCell ref="C194:E194"/>
    <mergeCell ref="G194:H194"/>
    <mergeCell ref="I194:K194"/>
    <mergeCell ref="I198:K198"/>
    <mergeCell ref="M198:N198"/>
    <mergeCell ref="C199:E199"/>
    <mergeCell ref="G199:H199"/>
    <mergeCell ref="I199:K199"/>
    <mergeCell ref="M199:N199"/>
    <mergeCell ref="B200:F200"/>
    <mergeCell ref="G200:H200"/>
    <mergeCell ref="A201:A202"/>
    <mergeCell ref="B201:D201"/>
    <mergeCell ref="E201:F201"/>
    <mergeCell ref="G201:H201"/>
    <mergeCell ref="K201:N201"/>
    <mergeCell ref="B202:D202"/>
    <mergeCell ref="E202:F202"/>
    <mergeCell ref="G202:H202"/>
    <mergeCell ref="J202:J212"/>
    <mergeCell ref="K202:N212"/>
    <mergeCell ref="G203:H203"/>
    <mergeCell ref="B205:H205"/>
    <mergeCell ref="B206:H206"/>
    <mergeCell ref="B207:H207"/>
    <mergeCell ref="B208:H208"/>
    <mergeCell ref="B209:H209"/>
    <mergeCell ref="B210:H210"/>
    <mergeCell ref="B211:H211"/>
    <mergeCell ref="B212:H212"/>
    <mergeCell ref="B165:F165"/>
    <mergeCell ref="G165:H165"/>
    <mergeCell ref="G166:H166"/>
    <mergeCell ref="C187:E187"/>
    <mergeCell ref="M187:N187"/>
    <mergeCell ref="C188:E188"/>
    <mergeCell ref="C190:E190"/>
    <mergeCell ref="I190:K190"/>
    <mergeCell ref="M190:N190"/>
    <mergeCell ref="C191:E191"/>
    <mergeCell ref="I191:K191"/>
    <mergeCell ref="M191:N191"/>
    <mergeCell ref="C192:E192"/>
    <mergeCell ref="I192:K192"/>
    <mergeCell ref="M192:N192"/>
    <mergeCell ref="C193:E193"/>
    <mergeCell ref="I193:K193"/>
    <mergeCell ref="M193:N193"/>
    <mergeCell ref="G184:H184"/>
    <mergeCell ref="I184:K184"/>
    <mergeCell ref="G187:H187"/>
    <mergeCell ref="I187:K187"/>
    <mergeCell ref="G188:H188"/>
    <mergeCell ref="I188:K188"/>
    <mergeCell ref="M188:N188"/>
    <mergeCell ref="G181:H181"/>
    <mergeCell ref="A179:B179"/>
    <mergeCell ref="C179:D179"/>
    <mergeCell ref="E179:F179"/>
    <mergeCell ref="G179:J179"/>
    <mergeCell ref="A166:A167"/>
    <mergeCell ref="B166:D166"/>
    <mergeCell ref="E166:F166"/>
    <mergeCell ref="K166:N166"/>
    <mergeCell ref="B167:D167"/>
    <mergeCell ref="E167:F167"/>
    <mergeCell ref="G167:H167"/>
    <mergeCell ref="J167:J177"/>
    <mergeCell ref="K167:N177"/>
    <mergeCell ref="G168:H168"/>
    <mergeCell ref="B170:H170"/>
    <mergeCell ref="B171:H171"/>
    <mergeCell ref="B172:H172"/>
    <mergeCell ref="B173:H173"/>
    <mergeCell ref="B174:H174"/>
    <mergeCell ref="B175:H175"/>
    <mergeCell ref="B176:H176"/>
    <mergeCell ref="B177:H177"/>
    <mergeCell ref="L179:N179"/>
    <mergeCell ref="A180:A181"/>
    <mergeCell ref="G159:H159"/>
    <mergeCell ref="I159:K159"/>
    <mergeCell ref="M159:N159"/>
    <mergeCell ref="A160:N160"/>
    <mergeCell ref="A161:A163"/>
    <mergeCell ref="B161:L161"/>
    <mergeCell ref="M161:N162"/>
    <mergeCell ref="B162:F162"/>
    <mergeCell ref="G162:H162"/>
    <mergeCell ref="I162:K162"/>
    <mergeCell ref="B163:F163"/>
    <mergeCell ref="G163:H163"/>
    <mergeCell ref="I163:K163"/>
    <mergeCell ref="M163:N163"/>
    <mergeCell ref="C164:E164"/>
    <mergeCell ref="G164:H164"/>
    <mergeCell ref="I164:K164"/>
    <mergeCell ref="M164:N164"/>
    <mergeCell ref="G144:J144"/>
    <mergeCell ref="L144:N144"/>
    <mergeCell ref="A145:A146"/>
    <mergeCell ref="B145:F145"/>
    <mergeCell ref="G145:H145"/>
    <mergeCell ref="I145:N145"/>
    <mergeCell ref="B146:F146"/>
    <mergeCell ref="G146:H146"/>
    <mergeCell ref="I146:M146"/>
    <mergeCell ref="A147:N147"/>
    <mergeCell ref="A148:A159"/>
    <mergeCell ref="B148:L148"/>
    <mergeCell ref="M148:N149"/>
    <mergeCell ref="C150:E150"/>
    <mergeCell ref="I150:K150"/>
    <mergeCell ref="M150:N150"/>
    <mergeCell ref="C151:E151"/>
    <mergeCell ref="I151:K151"/>
    <mergeCell ref="M151:N151"/>
    <mergeCell ref="C152:E152"/>
    <mergeCell ref="I152:K152"/>
    <mergeCell ref="M152:N152"/>
    <mergeCell ref="C153:E153"/>
    <mergeCell ref="I153:K153"/>
    <mergeCell ref="M153:N153"/>
    <mergeCell ref="C154:E154"/>
    <mergeCell ref="G154:H154"/>
    <mergeCell ref="I154:K154"/>
    <mergeCell ref="M154:N154"/>
    <mergeCell ref="I155:K155"/>
    <mergeCell ref="M155:N155"/>
    <mergeCell ref="C156:E156"/>
    <mergeCell ref="C124:E124"/>
    <mergeCell ref="G124:H124"/>
    <mergeCell ref="I124:K124"/>
    <mergeCell ref="M124:N124"/>
    <mergeCell ref="A125:N125"/>
    <mergeCell ref="A126:A128"/>
    <mergeCell ref="B126:L126"/>
    <mergeCell ref="M126:N127"/>
    <mergeCell ref="B127:F127"/>
    <mergeCell ref="G127:H127"/>
    <mergeCell ref="I127:K127"/>
    <mergeCell ref="B128:F128"/>
    <mergeCell ref="G128:H128"/>
    <mergeCell ref="I128:K128"/>
    <mergeCell ref="M128:N128"/>
    <mergeCell ref="A113:A124"/>
    <mergeCell ref="B113:L113"/>
    <mergeCell ref="M113:N114"/>
    <mergeCell ref="C114:E114"/>
    <mergeCell ref="G114:H114"/>
    <mergeCell ref="I114:K114"/>
    <mergeCell ref="C115:E115"/>
    <mergeCell ref="G115:H115"/>
    <mergeCell ref="I115:K115"/>
    <mergeCell ref="C119:E119"/>
    <mergeCell ref="G119:H119"/>
    <mergeCell ref="I119:K119"/>
    <mergeCell ref="M119:N119"/>
    <mergeCell ref="C120:E120"/>
    <mergeCell ref="G120:H120"/>
    <mergeCell ref="I120:K120"/>
    <mergeCell ref="M120:N120"/>
    <mergeCell ref="C121:E121"/>
    <mergeCell ref="G121:H121"/>
    <mergeCell ref="I121:K121"/>
    <mergeCell ref="M121:N121"/>
    <mergeCell ref="C122:E122"/>
    <mergeCell ref="G122:H122"/>
    <mergeCell ref="I122:K122"/>
    <mergeCell ref="M122:N122"/>
    <mergeCell ref="C123:E123"/>
    <mergeCell ref="G123:H123"/>
    <mergeCell ref="I123:K123"/>
    <mergeCell ref="M123:N123"/>
    <mergeCell ref="K97:N107"/>
    <mergeCell ref="B100:H100"/>
    <mergeCell ref="B101:H101"/>
    <mergeCell ref="B102:H102"/>
    <mergeCell ref="B103:H103"/>
    <mergeCell ref="B104:H104"/>
    <mergeCell ref="B105:H105"/>
    <mergeCell ref="B106:H106"/>
    <mergeCell ref="B107:H107"/>
    <mergeCell ref="C117:E117"/>
    <mergeCell ref="G117:H117"/>
    <mergeCell ref="I117:K117"/>
    <mergeCell ref="M117:N117"/>
    <mergeCell ref="C118:E118"/>
    <mergeCell ref="G118:H118"/>
    <mergeCell ref="I118:K118"/>
    <mergeCell ref="M118:N118"/>
    <mergeCell ref="M115:N115"/>
    <mergeCell ref="C116:E116"/>
    <mergeCell ref="G116:H116"/>
    <mergeCell ref="G84:H84"/>
    <mergeCell ref="I84:K84"/>
    <mergeCell ref="M84:N84"/>
    <mergeCell ref="C85:E85"/>
    <mergeCell ref="I85:K85"/>
    <mergeCell ref="M85:N85"/>
    <mergeCell ref="C86:E86"/>
    <mergeCell ref="I86:K86"/>
    <mergeCell ref="M86:N86"/>
    <mergeCell ref="C87:E87"/>
    <mergeCell ref="G87:H87"/>
    <mergeCell ref="I87:K87"/>
    <mergeCell ref="M87:N87"/>
    <mergeCell ref="C88:E88"/>
    <mergeCell ref="G88:H88"/>
    <mergeCell ref="I88:K88"/>
    <mergeCell ref="M88:N88"/>
    <mergeCell ref="G85:H85"/>
    <mergeCell ref="G86:H86"/>
    <mergeCell ref="L74:N74"/>
    <mergeCell ref="A75:A76"/>
    <mergeCell ref="B75:F75"/>
    <mergeCell ref="G75:H75"/>
    <mergeCell ref="I75:N75"/>
    <mergeCell ref="B76:F76"/>
    <mergeCell ref="G76:H76"/>
    <mergeCell ref="I76:M76"/>
    <mergeCell ref="A77:N77"/>
    <mergeCell ref="A78:A89"/>
    <mergeCell ref="B78:L78"/>
    <mergeCell ref="M78:N79"/>
    <mergeCell ref="C79:E79"/>
    <mergeCell ref="G79:H79"/>
    <mergeCell ref="I79:K79"/>
    <mergeCell ref="C80:E80"/>
    <mergeCell ref="G80:H80"/>
    <mergeCell ref="I80:K80"/>
    <mergeCell ref="M80:N80"/>
    <mergeCell ref="C81:E81"/>
    <mergeCell ref="G81:H81"/>
    <mergeCell ref="I81:K81"/>
    <mergeCell ref="M81:N81"/>
    <mergeCell ref="C82:E82"/>
    <mergeCell ref="G82:H82"/>
    <mergeCell ref="I82:K82"/>
    <mergeCell ref="M82:N82"/>
    <mergeCell ref="C83:E83"/>
    <mergeCell ref="G83:H83"/>
    <mergeCell ref="I83:K83"/>
    <mergeCell ref="M83:N83"/>
    <mergeCell ref="C84:E84"/>
    <mergeCell ref="G48:H48"/>
    <mergeCell ref="I48:K48"/>
    <mergeCell ref="M48:N48"/>
    <mergeCell ref="M49:N49"/>
    <mergeCell ref="A55:N55"/>
    <mergeCell ref="A56:A58"/>
    <mergeCell ref="B56:L56"/>
    <mergeCell ref="M56:N57"/>
    <mergeCell ref="B57:F57"/>
    <mergeCell ref="B58:F58"/>
    <mergeCell ref="B60:F60"/>
    <mergeCell ref="G60:H60"/>
    <mergeCell ref="A61:A62"/>
    <mergeCell ref="B61:D61"/>
    <mergeCell ref="E61:F61"/>
    <mergeCell ref="G61:H61"/>
    <mergeCell ref="K61:N61"/>
    <mergeCell ref="B62:D62"/>
    <mergeCell ref="E62:F62"/>
    <mergeCell ref="J62:J72"/>
    <mergeCell ref="K62:N72"/>
    <mergeCell ref="B65:H65"/>
    <mergeCell ref="B66:H66"/>
    <mergeCell ref="B67:H67"/>
    <mergeCell ref="B68:H68"/>
    <mergeCell ref="B69:H69"/>
    <mergeCell ref="B70:H70"/>
    <mergeCell ref="B71:H71"/>
    <mergeCell ref="B72:H72"/>
    <mergeCell ref="C17:E17"/>
    <mergeCell ref="G17:H17"/>
    <mergeCell ref="I17:K17"/>
    <mergeCell ref="M17:N17"/>
    <mergeCell ref="C18:E18"/>
    <mergeCell ref="G18:H18"/>
    <mergeCell ref="I18:K18"/>
    <mergeCell ref="M18:N18"/>
    <mergeCell ref="C11:E11"/>
    <mergeCell ref="G11:H11"/>
    <mergeCell ref="I11:K11"/>
    <mergeCell ref="M11:N11"/>
    <mergeCell ref="C12:E12"/>
    <mergeCell ref="G12:H12"/>
    <mergeCell ref="I12:K12"/>
    <mergeCell ref="M12:N12"/>
    <mergeCell ref="C13:E13"/>
    <mergeCell ref="G13:H13"/>
    <mergeCell ref="I13:K13"/>
    <mergeCell ref="M13:N13"/>
    <mergeCell ref="C14:E14"/>
    <mergeCell ref="G14:H14"/>
    <mergeCell ref="I14:K14"/>
    <mergeCell ref="M14:N14"/>
    <mergeCell ref="C15:E15"/>
    <mergeCell ref="G15:H15"/>
    <mergeCell ref="I15:K15"/>
    <mergeCell ref="M15:N15"/>
    <mergeCell ref="C16:E16"/>
    <mergeCell ref="G16:H16"/>
    <mergeCell ref="I16:K16"/>
    <mergeCell ref="M16:N16"/>
    <mergeCell ref="I41:M41"/>
    <mergeCell ref="A42:N42"/>
    <mergeCell ref="A43:A54"/>
    <mergeCell ref="B43:L43"/>
    <mergeCell ref="M43:N44"/>
    <mergeCell ref="I52:K52"/>
    <mergeCell ref="M52:N52"/>
    <mergeCell ref="C53:E53"/>
    <mergeCell ref="G53:H53"/>
    <mergeCell ref="I53:K53"/>
    <mergeCell ref="M53:N53"/>
    <mergeCell ref="C49:E49"/>
    <mergeCell ref="G49:H49"/>
    <mergeCell ref="I49:K49"/>
    <mergeCell ref="C50:E50"/>
    <mergeCell ref="G50:H50"/>
    <mergeCell ref="I50:K50"/>
    <mergeCell ref="M50:N50"/>
    <mergeCell ref="C51:E51"/>
    <mergeCell ref="C45:E45"/>
    <mergeCell ref="G45:H45"/>
    <mergeCell ref="I45:K45"/>
    <mergeCell ref="M45:N45"/>
    <mergeCell ref="C46:E46"/>
    <mergeCell ref="G46:H46"/>
    <mergeCell ref="I46:K46"/>
    <mergeCell ref="M46:N46"/>
    <mergeCell ref="C47:E47"/>
    <mergeCell ref="G47:H47"/>
    <mergeCell ref="I47:K47"/>
    <mergeCell ref="M47:N47"/>
    <mergeCell ref="C48:E48"/>
    <mergeCell ref="A7:N7"/>
    <mergeCell ref="A20:N20"/>
    <mergeCell ref="J27:J37"/>
    <mergeCell ref="G40:H40"/>
    <mergeCell ref="G41:H41"/>
    <mergeCell ref="B1361:H1361"/>
    <mergeCell ref="B1362:H1362"/>
    <mergeCell ref="G1352:H1352"/>
    <mergeCell ref="G1353:H1353"/>
    <mergeCell ref="B1360:H1360"/>
    <mergeCell ref="A1351:A1353"/>
    <mergeCell ref="B1351:L1351"/>
    <mergeCell ref="M1351:N1352"/>
    <mergeCell ref="B1352:F1352"/>
    <mergeCell ref="I1352:K1352"/>
    <mergeCell ref="B1353:F1353"/>
    <mergeCell ref="I1353:K1353"/>
    <mergeCell ref="M1353:N1353"/>
    <mergeCell ref="C1354:E1354"/>
    <mergeCell ref="G1354:H1354"/>
    <mergeCell ref="I1354:K1354"/>
    <mergeCell ref="M1354:N1354"/>
    <mergeCell ref="B1355:F1355"/>
    <mergeCell ref="G1355:H1355"/>
    <mergeCell ref="C1349:E1349"/>
    <mergeCell ref="G1349:H1349"/>
    <mergeCell ref="I1349:K1349"/>
    <mergeCell ref="M1349:N1349"/>
    <mergeCell ref="C1344:E1344"/>
    <mergeCell ref="G1344:H1344"/>
    <mergeCell ref="I1344:K1344"/>
    <mergeCell ref="A1334:B1334"/>
    <mergeCell ref="E1334:F1334"/>
    <mergeCell ref="G1334:J1334"/>
    <mergeCell ref="L1334:N1334"/>
    <mergeCell ref="A1335:A1336"/>
    <mergeCell ref="B1335:F1335"/>
    <mergeCell ref="I1335:N1335"/>
    <mergeCell ref="B1336:F1336"/>
    <mergeCell ref="I1336:M1336"/>
    <mergeCell ref="A1337:N1337"/>
    <mergeCell ref="A1338:A1349"/>
    <mergeCell ref="B1338:L1338"/>
    <mergeCell ref="M1338:N1339"/>
    <mergeCell ref="C1345:E1345"/>
    <mergeCell ref="G1345:H1345"/>
    <mergeCell ref="I1345:K1345"/>
    <mergeCell ref="M1345:N1345"/>
    <mergeCell ref="C1346:E1346"/>
    <mergeCell ref="M1344:N1344"/>
    <mergeCell ref="I1341:K1341"/>
    <mergeCell ref="M1341:N1341"/>
    <mergeCell ref="C1339:E1339"/>
    <mergeCell ref="G1339:H1339"/>
    <mergeCell ref="I1339:K1339"/>
    <mergeCell ref="G1336:H1336"/>
    <mergeCell ref="G1335:H1335"/>
    <mergeCell ref="C1334:D1334"/>
    <mergeCell ref="A1315:N1315"/>
    <mergeCell ref="A1316:A1318"/>
    <mergeCell ref="B1316:L1316"/>
    <mergeCell ref="M1316:N1317"/>
    <mergeCell ref="B1317:F1317"/>
    <mergeCell ref="G1317:H1317"/>
    <mergeCell ref="I1317:K1317"/>
    <mergeCell ref="B1318:F1318"/>
    <mergeCell ref="G1318:H1318"/>
    <mergeCell ref="A1303:A1314"/>
    <mergeCell ref="B1303:L1303"/>
    <mergeCell ref="M1303:N1304"/>
    <mergeCell ref="C1305:E1305"/>
    <mergeCell ref="G1305:H1305"/>
    <mergeCell ref="I1305:K1305"/>
    <mergeCell ref="M1305:N1305"/>
    <mergeCell ref="C1306:E1306"/>
    <mergeCell ref="G1306:H1306"/>
    <mergeCell ref="I1306:K1306"/>
    <mergeCell ref="M1306:N1306"/>
    <mergeCell ref="C1307:E1307"/>
    <mergeCell ref="M1307:N1307"/>
    <mergeCell ref="C1308:E1308"/>
    <mergeCell ref="C1304:E1304"/>
    <mergeCell ref="G1304:H1304"/>
    <mergeCell ref="I1304:K1304"/>
    <mergeCell ref="G1307:H1307"/>
    <mergeCell ref="I1307:K1307"/>
    <mergeCell ref="G1308:H1308"/>
    <mergeCell ref="I1308:K1308"/>
    <mergeCell ref="M1308:N1308"/>
    <mergeCell ref="I1318:K1318"/>
    <mergeCell ref="B1300:F1300"/>
    <mergeCell ref="I1300:N1300"/>
    <mergeCell ref="G1300:H1300"/>
    <mergeCell ref="B1301:F1301"/>
    <mergeCell ref="I1301:M1301"/>
    <mergeCell ref="A1302:N1302"/>
    <mergeCell ref="G1271:H1271"/>
    <mergeCell ref="G1272:H1272"/>
    <mergeCell ref="G1273:H1273"/>
    <mergeCell ref="C1275:E1275"/>
    <mergeCell ref="G1275:H1275"/>
    <mergeCell ref="C1269:E1269"/>
    <mergeCell ref="G1269:H1269"/>
    <mergeCell ref="I1269:K1269"/>
    <mergeCell ref="G1270:H1270"/>
    <mergeCell ref="C1249:E1249"/>
    <mergeCell ref="G1249:H1249"/>
    <mergeCell ref="I1249:K1249"/>
    <mergeCell ref="G1250:H1250"/>
    <mergeCell ref="G1251:H1251"/>
    <mergeCell ref="G1253:H1253"/>
    <mergeCell ref="G1252:H1252"/>
    <mergeCell ref="M1249:N1249"/>
    <mergeCell ref="B1250:F1250"/>
    <mergeCell ref="A1251:A1252"/>
    <mergeCell ref="B1251:D1251"/>
    <mergeCell ref="E1251:F1251"/>
    <mergeCell ref="K1251:N1251"/>
    <mergeCell ref="B1252:D1252"/>
    <mergeCell ref="E1252:F1252"/>
    <mergeCell ref="J1252:J1262"/>
    <mergeCell ref="K1252:N1262"/>
    <mergeCell ref="A1232:N1232"/>
    <mergeCell ref="C1241:E1241"/>
    <mergeCell ref="G1241:H1241"/>
    <mergeCell ref="I1241:K1241"/>
    <mergeCell ref="M1241:N1241"/>
    <mergeCell ref="C1242:E1242"/>
    <mergeCell ref="G1242:H1242"/>
    <mergeCell ref="I1242:K1242"/>
    <mergeCell ref="M1242:N1242"/>
    <mergeCell ref="C1243:E1243"/>
    <mergeCell ref="G1243:H1243"/>
    <mergeCell ref="I1243:K1243"/>
    <mergeCell ref="M1243:N1243"/>
    <mergeCell ref="G1216:H1216"/>
    <mergeCell ref="G1217:H1217"/>
    <mergeCell ref="C1214:E1214"/>
    <mergeCell ref="G1214:H1214"/>
    <mergeCell ref="I1214:K1214"/>
    <mergeCell ref="M1214:N1214"/>
    <mergeCell ref="G1215:H1215"/>
    <mergeCell ref="B1221:H1221"/>
    <mergeCell ref="B1222:H1222"/>
    <mergeCell ref="B1223:H1223"/>
    <mergeCell ref="B1224:H1224"/>
    <mergeCell ref="B1225:H1225"/>
    <mergeCell ref="B1226:H1226"/>
    <mergeCell ref="B1227:H1227"/>
    <mergeCell ref="C1237:E1237"/>
    <mergeCell ref="G1237:H1237"/>
    <mergeCell ref="I1237:K1237"/>
    <mergeCell ref="M1237:N1237"/>
    <mergeCell ref="C1238:E1238"/>
    <mergeCell ref="I1212:K1212"/>
    <mergeCell ref="G1213:H1213"/>
    <mergeCell ref="I1213:K1213"/>
    <mergeCell ref="M1213:N1213"/>
    <mergeCell ref="C1209:E1209"/>
    <mergeCell ref="G1209:H1209"/>
    <mergeCell ref="I1209:K1209"/>
    <mergeCell ref="G1212:H1212"/>
    <mergeCell ref="M1209:N1209"/>
    <mergeCell ref="A1210:N1210"/>
    <mergeCell ref="A1211:A1213"/>
    <mergeCell ref="B1211:L1211"/>
    <mergeCell ref="M1211:N1212"/>
    <mergeCell ref="B1212:F1212"/>
    <mergeCell ref="B1213:F1213"/>
    <mergeCell ref="B1215:F1215"/>
    <mergeCell ref="A1216:A1217"/>
    <mergeCell ref="B1216:D1216"/>
    <mergeCell ref="E1216:F1216"/>
    <mergeCell ref="K1216:N1216"/>
    <mergeCell ref="B1217:D1217"/>
    <mergeCell ref="E1217:F1217"/>
    <mergeCell ref="J1217:J1227"/>
    <mergeCell ref="K1217:N1227"/>
    <mergeCell ref="B1220:H1220"/>
    <mergeCell ref="G1218:H1218"/>
    <mergeCell ref="G1180:H1180"/>
    <mergeCell ref="G1181:H1181"/>
    <mergeCell ref="G1178:H1178"/>
    <mergeCell ref="I1178:K1178"/>
    <mergeCell ref="M1178:N1178"/>
    <mergeCell ref="C1179:E1179"/>
    <mergeCell ref="G1179:H1179"/>
    <mergeCell ref="I1179:K1179"/>
    <mergeCell ref="M1179:N1179"/>
    <mergeCell ref="B1180:F1180"/>
    <mergeCell ref="G1177:H1177"/>
    <mergeCell ref="I1177:K1177"/>
    <mergeCell ref="C1174:E1174"/>
    <mergeCell ref="G1174:H1174"/>
    <mergeCell ref="I1174:K1174"/>
    <mergeCell ref="M1174:N1174"/>
    <mergeCell ref="I1172:K1172"/>
    <mergeCell ref="M1172:N1172"/>
    <mergeCell ref="C1173:E1173"/>
    <mergeCell ref="C1165:E1165"/>
    <mergeCell ref="I1165:K1165"/>
    <mergeCell ref="M1165:N1165"/>
    <mergeCell ref="C1166:E1166"/>
    <mergeCell ref="I1166:K1166"/>
    <mergeCell ref="M1166:N1166"/>
    <mergeCell ref="C1167:E1167"/>
    <mergeCell ref="G1167:H1167"/>
    <mergeCell ref="I1167:K1167"/>
    <mergeCell ref="G1165:H1165"/>
    <mergeCell ref="G1166:H1166"/>
    <mergeCell ref="G1148:H1148"/>
    <mergeCell ref="G1142:H1142"/>
    <mergeCell ref="I1142:K1142"/>
    <mergeCell ref="G1143:H1143"/>
    <mergeCell ref="I1143:K1143"/>
    <mergeCell ref="M1143:N1143"/>
    <mergeCell ref="G1147:H1147"/>
    <mergeCell ref="A1162:N1162"/>
    <mergeCell ref="A1163:A1174"/>
    <mergeCell ref="B1163:L1163"/>
    <mergeCell ref="M1163:N1164"/>
    <mergeCell ref="C1164:E1164"/>
    <mergeCell ref="G1164:H1164"/>
    <mergeCell ref="I1164:K1164"/>
    <mergeCell ref="B1155:H1155"/>
    <mergeCell ref="B1156:H1156"/>
    <mergeCell ref="A1146:A1147"/>
    <mergeCell ref="B1146:D1146"/>
    <mergeCell ref="E1146:F1146"/>
    <mergeCell ref="G1146:H1146"/>
    <mergeCell ref="K1146:N1146"/>
    <mergeCell ref="C1138:E1138"/>
    <mergeCell ref="G1138:H1138"/>
    <mergeCell ref="I1138:K1138"/>
    <mergeCell ref="M1138:N1138"/>
    <mergeCell ref="C1139:E1139"/>
    <mergeCell ref="G1139:H1139"/>
    <mergeCell ref="I1139:K1139"/>
    <mergeCell ref="M1139:N1139"/>
    <mergeCell ref="C1136:E1136"/>
    <mergeCell ref="G1136:H1136"/>
    <mergeCell ref="I1136:K1136"/>
    <mergeCell ref="M1136:N1136"/>
    <mergeCell ref="C1137:E1137"/>
    <mergeCell ref="G1137:H1137"/>
    <mergeCell ref="I1137:K1137"/>
    <mergeCell ref="M1137:N1137"/>
    <mergeCell ref="B1145:F1145"/>
    <mergeCell ref="G1145:H1145"/>
    <mergeCell ref="C1144:E1144"/>
    <mergeCell ref="G1144:H1144"/>
    <mergeCell ref="I1144:K1144"/>
    <mergeCell ref="M1144:N1144"/>
    <mergeCell ref="I1133:K1133"/>
    <mergeCell ref="M1133:N1133"/>
    <mergeCell ref="B1128:L1128"/>
    <mergeCell ref="M1128:N1129"/>
    <mergeCell ref="C1129:E1129"/>
    <mergeCell ref="G1129:H1129"/>
    <mergeCell ref="I1129:K1129"/>
    <mergeCell ref="C1130:E1130"/>
    <mergeCell ref="G1130:H1130"/>
    <mergeCell ref="I1130:K1130"/>
    <mergeCell ref="M1130:N1130"/>
    <mergeCell ref="C1131:E1131"/>
    <mergeCell ref="G1131:H1131"/>
    <mergeCell ref="I1131:K1131"/>
    <mergeCell ref="M1131:N1131"/>
    <mergeCell ref="C1132:E1132"/>
    <mergeCell ref="G1132:H1132"/>
    <mergeCell ref="C1103:E1103"/>
    <mergeCell ref="G1103:H1103"/>
    <mergeCell ref="I1103:K1103"/>
    <mergeCell ref="M1103:N1103"/>
    <mergeCell ref="C1100:E1100"/>
    <mergeCell ref="G1100:H1100"/>
    <mergeCell ref="L1124:N1124"/>
    <mergeCell ref="A1125:A1126"/>
    <mergeCell ref="B1125:F1125"/>
    <mergeCell ref="G1125:H1125"/>
    <mergeCell ref="I1125:N1125"/>
    <mergeCell ref="B1126:F1126"/>
    <mergeCell ref="G1126:H1126"/>
    <mergeCell ref="I1126:M1126"/>
    <mergeCell ref="B1121:H1121"/>
    <mergeCell ref="B1122:H1122"/>
    <mergeCell ref="A1124:B1124"/>
    <mergeCell ref="C1124:D1124"/>
    <mergeCell ref="E1124:F1124"/>
    <mergeCell ref="G1124:J1124"/>
    <mergeCell ref="A1111:A1112"/>
    <mergeCell ref="B1111:D1111"/>
    <mergeCell ref="E1111:F1111"/>
    <mergeCell ref="G1111:H1111"/>
    <mergeCell ref="K1111:N1111"/>
    <mergeCell ref="B1112:D1112"/>
    <mergeCell ref="E1112:F1112"/>
    <mergeCell ref="G1112:H1112"/>
    <mergeCell ref="K1112:N1122"/>
    <mergeCell ref="G1113:H1113"/>
    <mergeCell ref="B1115:H1115"/>
    <mergeCell ref="B1116:H1116"/>
    <mergeCell ref="C1109:E1109"/>
    <mergeCell ref="G1109:H1109"/>
    <mergeCell ref="I1109:K1109"/>
    <mergeCell ref="M1109:N1109"/>
    <mergeCell ref="B1110:F1110"/>
    <mergeCell ref="G1110:H1110"/>
    <mergeCell ref="C1104:E1104"/>
    <mergeCell ref="G1104:H1104"/>
    <mergeCell ref="I1104:K1104"/>
    <mergeCell ref="M1104:N1104"/>
    <mergeCell ref="A1106:A1108"/>
    <mergeCell ref="B1106:L1106"/>
    <mergeCell ref="M1106:N1107"/>
    <mergeCell ref="B1107:F1107"/>
    <mergeCell ref="G1107:H1107"/>
    <mergeCell ref="I1107:K1107"/>
    <mergeCell ref="B1108:F1108"/>
    <mergeCell ref="G1108:H1108"/>
    <mergeCell ref="I1108:K1108"/>
    <mergeCell ref="M1108:N1108"/>
    <mergeCell ref="C1099:E1099"/>
    <mergeCell ref="G1099:H1099"/>
    <mergeCell ref="I1099:K1099"/>
    <mergeCell ref="M1099:N1099"/>
    <mergeCell ref="I1097:K1097"/>
    <mergeCell ref="M1097:N1097"/>
    <mergeCell ref="C1094:E1094"/>
    <mergeCell ref="G1094:H1094"/>
    <mergeCell ref="I1094:K1094"/>
    <mergeCell ref="C1095:E1095"/>
    <mergeCell ref="G1095:H1095"/>
    <mergeCell ref="I1095:K1095"/>
    <mergeCell ref="M1095:N1095"/>
    <mergeCell ref="C1096:E1096"/>
    <mergeCell ref="G1096:H1096"/>
    <mergeCell ref="I1096:K1096"/>
    <mergeCell ref="M1096:N1096"/>
    <mergeCell ref="C1097:E1097"/>
    <mergeCell ref="G1097:H1097"/>
    <mergeCell ref="A1092:N1092"/>
    <mergeCell ref="A1093:A1104"/>
    <mergeCell ref="B1093:L1093"/>
    <mergeCell ref="M1093:N1094"/>
    <mergeCell ref="B1081:H1081"/>
    <mergeCell ref="B1082:H1082"/>
    <mergeCell ref="A1089:B1089"/>
    <mergeCell ref="C1089:D1089"/>
    <mergeCell ref="E1089:F1089"/>
    <mergeCell ref="G1089:J1089"/>
    <mergeCell ref="L1089:N1089"/>
    <mergeCell ref="A1090:A1091"/>
    <mergeCell ref="B1090:F1090"/>
    <mergeCell ref="I1090:N1090"/>
    <mergeCell ref="B1091:F1091"/>
    <mergeCell ref="I1091:M1091"/>
    <mergeCell ref="G1090:H1090"/>
    <mergeCell ref="G1091:H1091"/>
    <mergeCell ref="C1102:E1102"/>
    <mergeCell ref="G1102:H1102"/>
    <mergeCell ref="I1102:K1102"/>
    <mergeCell ref="M1102:N1102"/>
    <mergeCell ref="I1100:K1100"/>
    <mergeCell ref="M1100:N1100"/>
    <mergeCell ref="C1101:E1101"/>
    <mergeCell ref="G1101:H1101"/>
    <mergeCell ref="I1101:K1101"/>
    <mergeCell ref="M1101:N1101"/>
    <mergeCell ref="C1098:E1098"/>
    <mergeCell ref="G1098:H1098"/>
    <mergeCell ref="I1098:K1098"/>
    <mergeCell ref="M1098:N1098"/>
    <mergeCell ref="G1072:H1072"/>
    <mergeCell ref="G1073:H1073"/>
    <mergeCell ref="B1080:H1080"/>
    <mergeCell ref="C1069:E1069"/>
    <mergeCell ref="G1069:H1069"/>
    <mergeCell ref="I1069:K1069"/>
    <mergeCell ref="M1069:N1069"/>
    <mergeCell ref="A1070:N1070"/>
    <mergeCell ref="A1071:A1073"/>
    <mergeCell ref="B1071:L1071"/>
    <mergeCell ref="M1071:N1072"/>
    <mergeCell ref="B1072:F1072"/>
    <mergeCell ref="I1072:K1072"/>
    <mergeCell ref="B1073:F1073"/>
    <mergeCell ref="I1073:K1073"/>
    <mergeCell ref="M1073:N1073"/>
    <mergeCell ref="C1074:E1074"/>
    <mergeCell ref="G1074:H1074"/>
    <mergeCell ref="I1074:K1074"/>
    <mergeCell ref="M1074:N1074"/>
    <mergeCell ref="B1075:F1075"/>
    <mergeCell ref="G1075:H1075"/>
    <mergeCell ref="A1076:A1077"/>
    <mergeCell ref="B1076:D1076"/>
    <mergeCell ref="E1076:F1076"/>
    <mergeCell ref="G1076:H1076"/>
    <mergeCell ref="K1076:N1076"/>
    <mergeCell ref="B1077:D1077"/>
    <mergeCell ref="E1077:F1077"/>
    <mergeCell ref="G1077:H1077"/>
    <mergeCell ref="J1077:J1087"/>
    <mergeCell ref="K1077:N1087"/>
    <mergeCell ref="I1038:K1038"/>
    <mergeCell ref="M1038:N1038"/>
    <mergeCell ref="C1039:E1039"/>
    <mergeCell ref="G1039:H1039"/>
    <mergeCell ref="I1039:K1039"/>
    <mergeCell ref="M1039:N1039"/>
    <mergeCell ref="G1068:H1068"/>
    <mergeCell ref="I1068:K1068"/>
    <mergeCell ref="M1068:N1068"/>
    <mergeCell ref="C1062:E1062"/>
    <mergeCell ref="G1062:H1062"/>
    <mergeCell ref="I1062:K1062"/>
    <mergeCell ref="M1062:N1062"/>
    <mergeCell ref="C1063:E1063"/>
    <mergeCell ref="G1063:H1063"/>
    <mergeCell ref="I1063:K1063"/>
    <mergeCell ref="M1063:N1063"/>
    <mergeCell ref="I1060:K1060"/>
    <mergeCell ref="M1060:N1060"/>
    <mergeCell ref="C1061:E1061"/>
    <mergeCell ref="G1061:H1061"/>
    <mergeCell ref="I1061:K1061"/>
    <mergeCell ref="M1061:N1061"/>
    <mergeCell ref="B1040:F1040"/>
    <mergeCell ref="G1040:H1040"/>
    <mergeCell ref="A1054:B1054"/>
    <mergeCell ref="C1054:D1054"/>
    <mergeCell ref="E1054:F1054"/>
    <mergeCell ref="G1054:J1054"/>
    <mergeCell ref="L1054:N1054"/>
    <mergeCell ref="B1055:F1055"/>
    <mergeCell ref="I1067:K1067"/>
    <mergeCell ref="A1000:N1000"/>
    <mergeCell ref="A1001:A1003"/>
    <mergeCell ref="B1001:L1001"/>
    <mergeCell ref="G1025:H1025"/>
    <mergeCell ref="I1025:K1025"/>
    <mergeCell ref="M1025:N1025"/>
    <mergeCell ref="C1026:E1026"/>
    <mergeCell ref="G1026:H1026"/>
    <mergeCell ref="I1026:K1026"/>
    <mergeCell ref="C1059:E1059"/>
    <mergeCell ref="G1059:H1059"/>
    <mergeCell ref="I1059:K1059"/>
    <mergeCell ref="G1056:H1056"/>
    <mergeCell ref="G1055:H1055"/>
    <mergeCell ref="C1060:E1060"/>
    <mergeCell ref="G1060:H1060"/>
    <mergeCell ref="G1031:H1031"/>
    <mergeCell ref="G1032:H1032"/>
    <mergeCell ref="G1033:H1033"/>
    <mergeCell ref="I1034:K1034"/>
    <mergeCell ref="M1034:N1034"/>
    <mergeCell ref="C1029:E1029"/>
    <mergeCell ref="G1029:H1029"/>
    <mergeCell ref="I1029:K1029"/>
    <mergeCell ref="M1029:N1029"/>
    <mergeCell ref="G1030:H1030"/>
    <mergeCell ref="A1035:N1035"/>
    <mergeCell ref="A1036:A1038"/>
    <mergeCell ref="B1036:L1036"/>
    <mergeCell ref="M1036:N1037"/>
    <mergeCell ref="B1037:F1037"/>
    <mergeCell ref="G1037:H1037"/>
    <mergeCell ref="C1024:E1024"/>
    <mergeCell ref="G1024:H1024"/>
    <mergeCell ref="I1024:K1024"/>
    <mergeCell ref="G1027:H1027"/>
    <mergeCell ref="I1027:K1027"/>
    <mergeCell ref="G1028:H1028"/>
    <mergeCell ref="I1028:K1028"/>
    <mergeCell ref="M1028:N1028"/>
    <mergeCell ref="G1020:H1020"/>
    <mergeCell ref="G1021:H1021"/>
    <mergeCell ref="A1019:B1019"/>
    <mergeCell ref="C1019:D1019"/>
    <mergeCell ref="E1019:F1019"/>
    <mergeCell ref="G1019:J1019"/>
    <mergeCell ref="L1019:N1019"/>
    <mergeCell ref="A1020:A1021"/>
    <mergeCell ref="B1020:F1020"/>
    <mergeCell ref="I1020:N1020"/>
    <mergeCell ref="B1021:F1021"/>
    <mergeCell ref="I1021:M1021"/>
    <mergeCell ref="A1022:N1022"/>
    <mergeCell ref="A1023:A1034"/>
    <mergeCell ref="B1023:L1023"/>
    <mergeCell ref="M1023:N1024"/>
    <mergeCell ref="C1025:E1025"/>
    <mergeCell ref="M1026:N1026"/>
    <mergeCell ref="C1027:E1027"/>
    <mergeCell ref="M1027:N1027"/>
    <mergeCell ref="C1028:E1028"/>
    <mergeCell ref="C1030:E1030"/>
    <mergeCell ref="I1030:K1030"/>
    <mergeCell ref="M1030:N1030"/>
    <mergeCell ref="M1001:N1002"/>
    <mergeCell ref="B1002:F1002"/>
    <mergeCell ref="G1002:H1002"/>
    <mergeCell ref="I1002:K1002"/>
    <mergeCell ref="A984:B984"/>
    <mergeCell ref="C984:D984"/>
    <mergeCell ref="E984:F984"/>
    <mergeCell ref="G984:J984"/>
    <mergeCell ref="L984:N984"/>
    <mergeCell ref="A985:A986"/>
    <mergeCell ref="B985:F985"/>
    <mergeCell ref="G985:H985"/>
    <mergeCell ref="I985:N985"/>
    <mergeCell ref="B986:F986"/>
    <mergeCell ref="G991:H991"/>
    <mergeCell ref="G992:H992"/>
    <mergeCell ref="G993:H993"/>
    <mergeCell ref="C989:E989"/>
    <mergeCell ref="G989:H989"/>
    <mergeCell ref="I989:K989"/>
    <mergeCell ref="G990:H990"/>
    <mergeCell ref="I997:K997"/>
    <mergeCell ref="M997:N997"/>
    <mergeCell ref="C998:E998"/>
    <mergeCell ref="G998:H998"/>
    <mergeCell ref="I998:K998"/>
    <mergeCell ref="M998:N998"/>
    <mergeCell ref="C999:E999"/>
    <mergeCell ref="G999:H999"/>
    <mergeCell ref="M996:N996"/>
    <mergeCell ref="C997:E997"/>
    <mergeCell ref="G997:H997"/>
    <mergeCell ref="G973:H973"/>
    <mergeCell ref="C969:E969"/>
    <mergeCell ref="G969:H969"/>
    <mergeCell ref="I969:K969"/>
    <mergeCell ref="G970:H970"/>
    <mergeCell ref="G971:H971"/>
    <mergeCell ref="G972:H972"/>
    <mergeCell ref="M969:N969"/>
    <mergeCell ref="B970:F970"/>
    <mergeCell ref="A971:A972"/>
    <mergeCell ref="B971:D971"/>
    <mergeCell ref="E971:F971"/>
    <mergeCell ref="K971:N971"/>
    <mergeCell ref="B972:D972"/>
    <mergeCell ref="E972:F972"/>
    <mergeCell ref="J972:J982"/>
    <mergeCell ref="K972:N982"/>
    <mergeCell ref="B975:H975"/>
    <mergeCell ref="B976:H976"/>
    <mergeCell ref="B977:H977"/>
    <mergeCell ref="B978:H978"/>
    <mergeCell ref="B979:H979"/>
    <mergeCell ref="B980:H980"/>
    <mergeCell ref="B981:H981"/>
    <mergeCell ref="B982:H982"/>
    <mergeCell ref="G936:H936"/>
    <mergeCell ref="G937:H937"/>
    <mergeCell ref="C934:E934"/>
    <mergeCell ref="G934:H934"/>
    <mergeCell ref="I934:K934"/>
    <mergeCell ref="M934:N934"/>
    <mergeCell ref="G935:H935"/>
    <mergeCell ref="I932:K932"/>
    <mergeCell ref="G933:H933"/>
    <mergeCell ref="I933:K933"/>
    <mergeCell ref="M933:N933"/>
    <mergeCell ref="G932:H932"/>
    <mergeCell ref="A949:B949"/>
    <mergeCell ref="C949:D949"/>
    <mergeCell ref="E949:F949"/>
    <mergeCell ref="G949:J949"/>
    <mergeCell ref="L949:N949"/>
    <mergeCell ref="A950:A951"/>
    <mergeCell ref="I950:N950"/>
    <mergeCell ref="B951:F951"/>
    <mergeCell ref="I951:M951"/>
    <mergeCell ref="A952:N952"/>
    <mergeCell ref="C928:E928"/>
    <mergeCell ref="G928:H928"/>
    <mergeCell ref="I928:K928"/>
    <mergeCell ref="M928:N928"/>
    <mergeCell ref="M929:N929"/>
    <mergeCell ref="A930:N930"/>
    <mergeCell ref="A914:B914"/>
    <mergeCell ref="C914:D914"/>
    <mergeCell ref="E914:F914"/>
    <mergeCell ref="G914:J914"/>
    <mergeCell ref="L914:N914"/>
    <mergeCell ref="A915:A916"/>
    <mergeCell ref="B915:F915"/>
    <mergeCell ref="G915:H915"/>
    <mergeCell ref="I915:N915"/>
    <mergeCell ref="B916:F916"/>
    <mergeCell ref="G916:H916"/>
    <mergeCell ref="I916:M916"/>
    <mergeCell ref="A917:N917"/>
    <mergeCell ref="A918:A929"/>
    <mergeCell ref="B918:L918"/>
    <mergeCell ref="M918:N919"/>
    <mergeCell ref="C919:E919"/>
    <mergeCell ref="G919:H919"/>
    <mergeCell ref="I919:K919"/>
    <mergeCell ref="C920:E920"/>
    <mergeCell ref="G920:H920"/>
    <mergeCell ref="G925:H925"/>
    <mergeCell ref="G926:H926"/>
    <mergeCell ref="M925:N925"/>
    <mergeCell ref="C926:E926"/>
    <mergeCell ref="I926:K926"/>
    <mergeCell ref="M926:N926"/>
    <mergeCell ref="C927:E927"/>
    <mergeCell ref="G927:H927"/>
    <mergeCell ref="I927:K927"/>
    <mergeCell ref="M927:N927"/>
    <mergeCell ref="A895:N895"/>
    <mergeCell ref="A896:A898"/>
    <mergeCell ref="B896:L896"/>
    <mergeCell ref="M896:N897"/>
    <mergeCell ref="B897:F897"/>
    <mergeCell ref="B898:F898"/>
    <mergeCell ref="B900:F900"/>
    <mergeCell ref="A901:A902"/>
    <mergeCell ref="B901:D901"/>
    <mergeCell ref="E901:F901"/>
    <mergeCell ref="K901:N901"/>
    <mergeCell ref="B902:D902"/>
    <mergeCell ref="E902:F902"/>
    <mergeCell ref="K902:N912"/>
    <mergeCell ref="B905:H905"/>
    <mergeCell ref="B906:H906"/>
    <mergeCell ref="B907:H907"/>
    <mergeCell ref="B908:H908"/>
    <mergeCell ref="B909:H909"/>
    <mergeCell ref="B910:H910"/>
    <mergeCell ref="B911:H911"/>
    <mergeCell ref="B912:H912"/>
    <mergeCell ref="B865:F865"/>
    <mergeCell ref="G865:H865"/>
    <mergeCell ref="B848:L848"/>
    <mergeCell ref="M848:N849"/>
    <mergeCell ref="C849:E849"/>
    <mergeCell ref="G849:H849"/>
    <mergeCell ref="I849:K849"/>
    <mergeCell ref="C850:E850"/>
    <mergeCell ref="G850:H850"/>
    <mergeCell ref="I850:K850"/>
    <mergeCell ref="M850:N850"/>
    <mergeCell ref="C851:E851"/>
    <mergeCell ref="G851:H851"/>
    <mergeCell ref="G862:H862"/>
    <mergeCell ref="I862:K862"/>
    <mergeCell ref="G863:H863"/>
    <mergeCell ref="I863:K863"/>
    <mergeCell ref="M863:N863"/>
    <mergeCell ref="C858:E858"/>
    <mergeCell ref="G858:H858"/>
    <mergeCell ref="A860:N860"/>
    <mergeCell ref="A861:A863"/>
    <mergeCell ref="B861:L861"/>
    <mergeCell ref="M861:N862"/>
    <mergeCell ref="B862:F862"/>
    <mergeCell ref="B863:F863"/>
    <mergeCell ref="C856:E856"/>
    <mergeCell ref="G856:H856"/>
    <mergeCell ref="I856:K856"/>
    <mergeCell ref="M856:N856"/>
    <mergeCell ref="C857:E857"/>
    <mergeCell ref="G857:H857"/>
    <mergeCell ref="G897:H897"/>
    <mergeCell ref="I897:K897"/>
    <mergeCell ref="C894:E894"/>
    <mergeCell ref="G894:H894"/>
    <mergeCell ref="I894:K894"/>
    <mergeCell ref="M894:N894"/>
    <mergeCell ref="I892:K892"/>
    <mergeCell ref="M892:N892"/>
    <mergeCell ref="C893:E893"/>
    <mergeCell ref="G893:H893"/>
    <mergeCell ref="I893:K893"/>
    <mergeCell ref="M893:N893"/>
    <mergeCell ref="C889:E889"/>
    <mergeCell ref="G889:H889"/>
    <mergeCell ref="I889:K889"/>
    <mergeCell ref="C890:E890"/>
    <mergeCell ref="G890:H890"/>
    <mergeCell ref="M890:N890"/>
    <mergeCell ref="C891:E891"/>
    <mergeCell ref="G891:H891"/>
    <mergeCell ref="I891:K891"/>
    <mergeCell ref="M891:N891"/>
    <mergeCell ref="C892:E892"/>
    <mergeCell ref="G892:H892"/>
    <mergeCell ref="I852:K852"/>
    <mergeCell ref="M852:N852"/>
    <mergeCell ref="C853:E853"/>
    <mergeCell ref="G853:H853"/>
    <mergeCell ref="I853:K853"/>
    <mergeCell ref="M853:N853"/>
    <mergeCell ref="I851:K851"/>
    <mergeCell ref="M851:N851"/>
    <mergeCell ref="C852:E852"/>
    <mergeCell ref="G852:H852"/>
    <mergeCell ref="I858:K858"/>
    <mergeCell ref="M858:N858"/>
    <mergeCell ref="C859:E859"/>
    <mergeCell ref="G859:H859"/>
    <mergeCell ref="I859:K859"/>
    <mergeCell ref="M859:N859"/>
    <mergeCell ref="C864:E864"/>
    <mergeCell ref="G864:H864"/>
    <mergeCell ref="I864:K864"/>
    <mergeCell ref="M864:N864"/>
    <mergeCell ref="I857:K857"/>
    <mergeCell ref="M857:N857"/>
    <mergeCell ref="L844:N844"/>
    <mergeCell ref="A845:A846"/>
    <mergeCell ref="B845:F845"/>
    <mergeCell ref="G845:H845"/>
    <mergeCell ref="I845:N845"/>
    <mergeCell ref="B846:F846"/>
    <mergeCell ref="G846:H846"/>
    <mergeCell ref="I846:M846"/>
    <mergeCell ref="B841:H841"/>
    <mergeCell ref="B842:H842"/>
    <mergeCell ref="A844:B844"/>
    <mergeCell ref="C844:D844"/>
    <mergeCell ref="E844:F844"/>
    <mergeCell ref="G844:J844"/>
    <mergeCell ref="A847:N847"/>
    <mergeCell ref="A848:A859"/>
    <mergeCell ref="K832:N842"/>
    <mergeCell ref="G833:H833"/>
    <mergeCell ref="B835:H835"/>
    <mergeCell ref="B836:H836"/>
    <mergeCell ref="B837:H837"/>
    <mergeCell ref="B838:H838"/>
    <mergeCell ref="B839:H839"/>
    <mergeCell ref="B840:H840"/>
    <mergeCell ref="C854:E854"/>
    <mergeCell ref="G854:H854"/>
    <mergeCell ref="I854:K854"/>
    <mergeCell ref="M854:N854"/>
    <mergeCell ref="C855:E855"/>
    <mergeCell ref="G855:H855"/>
    <mergeCell ref="I855:K855"/>
    <mergeCell ref="M855:N855"/>
    <mergeCell ref="I824:K824"/>
    <mergeCell ref="M824:N824"/>
    <mergeCell ref="A826:A828"/>
    <mergeCell ref="B826:L826"/>
    <mergeCell ref="M826:N827"/>
    <mergeCell ref="B827:F827"/>
    <mergeCell ref="G827:H827"/>
    <mergeCell ref="I827:K827"/>
    <mergeCell ref="B828:F828"/>
    <mergeCell ref="G828:H828"/>
    <mergeCell ref="I828:K828"/>
    <mergeCell ref="M828:N828"/>
    <mergeCell ref="C822:E822"/>
    <mergeCell ref="G822:H822"/>
    <mergeCell ref="I822:K822"/>
    <mergeCell ref="M822:N822"/>
    <mergeCell ref="C823:E823"/>
    <mergeCell ref="G823:H823"/>
    <mergeCell ref="I823:K823"/>
    <mergeCell ref="M823:N823"/>
    <mergeCell ref="C821:E821"/>
    <mergeCell ref="G821:H821"/>
    <mergeCell ref="I821:K821"/>
    <mergeCell ref="M821:N821"/>
    <mergeCell ref="C818:E818"/>
    <mergeCell ref="G818:H818"/>
    <mergeCell ref="I818:K818"/>
    <mergeCell ref="M818:N818"/>
    <mergeCell ref="C819:E819"/>
    <mergeCell ref="G819:H819"/>
    <mergeCell ref="I819:K819"/>
    <mergeCell ref="M819:N819"/>
    <mergeCell ref="C816:E816"/>
    <mergeCell ref="G816:H816"/>
    <mergeCell ref="I816:K816"/>
    <mergeCell ref="M816:N816"/>
    <mergeCell ref="C817:E817"/>
    <mergeCell ref="G817:H817"/>
    <mergeCell ref="I817:K817"/>
    <mergeCell ref="M817:N817"/>
    <mergeCell ref="C814:E814"/>
    <mergeCell ref="G814:H814"/>
    <mergeCell ref="I814:K814"/>
    <mergeCell ref="C815:E815"/>
    <mergeCell ref="G815:H815"/>
    <mergeCell ref="I815:K815"/>
    <mergeCell ref="M815:N815"/>
    <mergeCell ref="G810:H810"/>
    <mergeCell ref="G811:H811"/>
    <mergeCell ref="C820:E820"/>
    <mergeCell ref="G820:H820"/>
    <mergeCell ref="B801:H801"/>
    <mergeCell ref="B802:H802"/>
    <mergeCell ref="G792:H792"/>
    <mergeCell ref="G793:H793"/>
    <mergeCell ref="B800:H800"/>
    <mergeCell ref="A791:A793"/>
    <mergeCell ref="B791:L791"/>
    <mergeCell ref="I820:K820"/>
    <mergeCell ref="M820:N820"/>
    <mergeCell ref="M791:N792"/>
    <mergeCell ref="B792:F792"/>
    <mergeCell ref="I792:K792"/>
    <mergeCell ref="B793:F793"/>
    <mergeCell ref="I793:K793"/>
    <mergeCell ref="M793:N793"/>
    <mergeCell ref="C794:E794"/>
    <mergeCell ref="G794:H794"/>
    <mergeCell ref="I794:K794"/>
    <mergeCell ref="M794:N794"/>
    <mergeCell ref="B795:F795"/>
    <mergeCell ref="G795:H795"/>
    <mergeCell ref="I782:K782"/>
    <mergeCell ref="M782:N782"/>
    <mergeCell ref="C783:E783"/>
    <mergeCell ref="G783:H783"/>
    <mergeCell ref="I783:K783"/>
    <mergeCell ref="M783:N783"/>
    <mergeCell ref="C780:E780"/>
    <mergeCell ref="G780:H780"/>
    <mergeCell ref="I780:K780"/>
    <mergeCell ref="M780:N780"/>
    <mergeCell ref="C781:E781"/>
    <mergeCell ref="G781:H781"/>
    <mergeCell ref="I781:K781"/>
    <mergeCell ref="M781:N781"/>
    <mergeCell ref="C779:E779"/>
    <mergeCell ref="G779:H779"/>
    <mergeCell ref="I779:K779"/>
    <mergeCell ref="G776:H776"/>
    <mergeCell ref="G775:H775"/>
    <mergeCell ref="A774:B774"/>
    <mergeCell ref="C774:D774"/>
    <mergeCell ref="E774:F774"/>
    <mergeCell ref="G774:J774"/>
    <mergeCell ref="L774:N774"/>
    <mergeCell ref="A775:A776"/>
    <mergeCell ref="B775:F775"/>
    <mergeCell ref="I775:N775"/>
    <mergeCell ref="B776:F776"/>
    <mergeCell ref="G751:H751"/>
    <mergeCell ref="G752:H752"/>
    <mergeCell ref="G753:H753"/>
    <mergeCell ref="C749:E749"/>
    <mergeCell ref="G749:H749"/>
    <mergeCell ref="I749:K749"/>
    <mergeCell ref="M749:N749"/>
    <mergeCell ref="G750:H750"/>
    <mergeCell ref="M754:N754"/>
    <mergeCell ref="A755:N755"/>
    <mergeCell ref="A756:A758"/>
    <mergeCell ref="B756:L756"/>
    <mergeCell ref="M756:N757"/>
    <mergeCell ref="B757:F757"/>
    <mergeCell ref="G757:H757"/>
    <mergeCell ref="I757:K757"/>
    <mergeCell ref="B758:F758"/>
    <mergeCell ref="G758:H758"/>
    <mergeCell ref="A743:A754"/>
    <mergeCell ref="B743:L743"/>
    <mergeCell ref="C744:E744"/>
    <mergeCell ref="B740:F740"/>
    <mergeCell ref="I740:N740"/>
    <mergeCell ref="G740:H740"/>
    <mergeCell ref="B741:F741"/>
    <mergeCell ref="I741:M741"/>
    <mergeCell ref="A742:N742"/>
    <mergeCell ref="M743:N744"/>
    <mergeCell ref="C745:E745"/>
    <mergeCell ref="G745:H745"/>
    <mergeCell ref="I745:K745"/>
    <mergeCell ref="M745:N745"/>
    <mergeCell ref="C746:E746"/>
    <mergeCell ref="G746:H746"/>
    <mergeCell ref="I746:K746"/>
    <mergeCell ref="M746:N746"/>
    <mergeCell ref="G711:H711"/>
    <mergeCell ref="G712:H712"/>
    <mergeCell ref="G713:H713"/>
    <mergeCell ref="C715:E715"/>
    <mergeCell ref="G715:H715"/>
    <mergeCell ref="G716:H716"/>
    <mergeCell ref="I716:K716"/>
    <mergeCell ref="M716:N716"/>
    <mergeCell ref="C717:E717"/>
    <mergeCell ref="G717:H717"/>
    <mergeCell ref="I717:K717"/>
    <mergeCell ref="M717:N717"/>
    <mergeCell ref="C718:E718"/>
    <mergeCell ref="G718:H718"/>
    <mergeCell ref="I718:K718"/>
    <mergeCell ref="M718:N718"/>
    <mergeCell ref="C719:E719"/>
    <mergeCell ref="C709:E709"/>
    <mergeCell ref="G709:H709"/>
    <mergeCell ref="I709:K709"/>
    <mergeCell ref="G710:H710"/>
    <mergeCell ref="C689:E689"/>
    <mergeCell ref="G689:H689"/>
    <mergeCell ref="I689:K689"/>
    <mergeCell ref="G690:H690"/>
    <mergeCell ref="G691:H691"/>
    <mergeCell ref="G693:H693"/>
    <mergeCell ref="G692:H692"/>
    <mergeCell ref="M689:N689"/>
    <mergeCell ref="B690:F690"/>
    <mergeCell ref="A691:A692"/>
    <mergeCell ref="B691:D691"/>
    <mergeCell ref="E691:F691"/>
    <mergeCell ref="K691:N691"/>
    <mergeCell ref="B692:D692"/>
    <mergeCell ref="E692:F692"/>
    <mergeCell ref="J692:J702"/>
    <mergeCell ref="K692:N702"/>
    <mergeCell ref="B695:H695"/>
    <mergeCell ref="B696:H696"/>
    <mergeCell ref="B697:H697"/>
    <mergeCell ref="B698:H698"/>
    <mergeCell ref="B699:H699"/>
    <mergeCell ref="B700:H700"/>
    <mergeCell ref="B701:H701"/>
    <mergeCell ref="B702:H702"/>
    <mergeCell ref="A704:B704"/>
    <mergeCell ref="C704:D704"/>
    <mergeCell ref="E704:F704"/>
    <mergeCell ref="I676:K676"/>
    <mergeCell ref="M676:N676"/>
    <mergeCell ref="G671:H671"/>
    <mergeCell ref="B670:F670"/>
    <mergeCell ref="G670:H670"/>
    <mergeCell ref="A669:B669"/>
    <mergeCell ref="C669:D669"/>
    <mergeCell ref="E669:F669"/>
    <mergeCell ref="G669:J669"/>
    <mergeCell ref="L669:N669"/>
    <mergeCell ref="A670:A671"/>
    <mergeCell ref="I670:N670"/>
    <mergeCell ref="B671:F671"/>
    <mergeCell ref="I671:M671"/>
    <mergeCell ref="A672:N672"/>
    <mergeCell ref="G658:H658"/>
    <mergeCell ref="G656:H656"/>
    <mergeCell ref="G657:H657"/>
    <mergeCell ref="A656:A657"/>
    <mergeCell ref="B656:D656"/>
    <mergeCell ref="E656:F656"/>
    <mergeCell ref="K656:N656"/>
    <mergeCell ref="B657:D657"/>
    <mergeCell ref="E657:F657"/>
    <mergeCell ref="J657:J667"/>
    <mergeCell ref="C654:E654"/>
    <mergeCell ref="G654:H654"/>
    <mergeCell ref="I654:K654"/>
    <mergeCell ref="M654:N654"/>
    <mergeCell ref="G655:H655"/>
    <mergeCell ref="I652:K652"/>
    <mergeCell ref="G653:H653"/>
    <mergeCell ref="I653:K653"/>
    <mergeCell ref="M653:N653"/>
    <mergeCell ref="C649:E649"/>
    <mergeCell ref="G649:H649"/>
    <mergeCell ref="I649:K649"/>
    <mergeCell ref="G652:H652"/>
    <mergeCell ref="M649:N649"/>
    <mergeCell ref="A650:N650"/>
    <mergeCell ref="A651:A653"/>
    <mergeCell ref="B651:L651"/>
    <mergeCell ref="M651:N652"/>
    <mergeCell ref="B652:F652"/>
    <mergeCell ref="B653:F653"/>
    <mergeCell ref="B655:F655"/>
    <mergeCell ref="C634:D634"/>
    <mergeCell ref="C609:E609"/>
    <mergeCell ref="G609:H609"/>
    <mergeCell ref="I609:K609"/>
    <mergeCell ref="C610:E610"/>
    <mergeCell ref="G610:H610"/>
    <mergeCell ref="I610:K610"/>
    <mergeCell ref="M610:N610"/>
    <mergeCell ref="C611:E611"/>
    <mergeCell ref="G611:H611"/>
    <mergeCell ref="G622:H622"/>
    <mergeCell ref="G623:H623"/>
    <mergeCell ref="G620:H620"/>
    <mergeCell ref="G621:H621"/>
    <mergeCell ref="G618:H618"/>
    <mergeCell ref="I618:K618"/>
    <mergeCell ref="M618:N618"/>
    <mergeCell ref="C619:E619"/>
    <mergeCell ref="G619:H619"/>
    <mergeCell ref="I619:K619"/>
    <mergeCell ref="M619:N619"/>
    <mergeCell ref="B620:F620"/>
    <mergeCell ref="G617:H617"/>
    <mergeCell ref="I617:K617"/>
    <mergeCell ref="C614:E614"/>
    <mergeCell ref="G614:H614"/>
    <mergeCell ref="I614:K614"/>
    <mergeCell ref="M614:N614"/>
    <mergeCell ref="I612:K612"/>
    <mergeCell ref="M612:N612"/>
    <mergeCell ref="C613:E613"/>
    <mergeCell ref="M611:N611"/>
    <mergeCell ref="B597:H597"/>
    <mergeCell ref="A599:B599"/>
    <mergeCell ref="C599:D599"/>
    <mergeCell ref="E599:F599"/>
    <mergeCell ref="G599:J599"/>
    <mergeCell ref="L599:N599"/>
    <mergeCell ref="C605:E605"/>
    <mergeCell ref="I605:K605"/>
    <mergeCell ref="M605:N605"/>
    <mergeCell ref="C606:E606"/>
    <mergeCell ref="I606:K606"/>
    <mergeCell ref="M606:N606"/>
    <mergeCell ref="C607:E607"/>
    <mergeCell ref="G607:H607"/>
    <mergeCell ref="I607:K607"/>
    <mergeCell ref="G605:H605"/>
    <mergeCell ref="G606:H606"/>
    <mergeCell ref="G588:H588"/>
    <mergeCell ref="G582:H582"/>
    <mergeCell ref="I582:K582"/>
    <mergeCell ref="G583:H583"/>
    <mergeCell ref="I583:K583"/>
    <mergeCell ref="M583:N583"/>
    <mergeCell ref="C578:E578"/>
    <mergeCell ref="G578:H578"/>
    <mergeCell ref="I578:K578"/>
    <mergeCell ref="M578:N578"/>
    <mergeCell ref="C579:E579"/>
    <mergeCell ref="G579:H579"/>
    <mergeCell ref="I579:K579"/>
    <mergeCell ref="M579:N579"/>
    <mergeCell ref="C576:E576"/>
    <mergeCell ref="G576:H576"/>
    <mergeCell ref="I576:K576"/>
    <mergeCell ref="M576:N576"/>
    <mergeCell ref="C577:E577"/>
    <mergeCell ref="G577:H577"/>
    <mergeCell ref="I577:K577"/>
    <mergeCell ref="M577:N577"/>
    <mergeCell ref="B585:F585"/>
    <mergeCell ref="G585:H585"/>
    <mergeCell ref="C584:E584"/>
    <mergeCell ref="G584:H584"/>
    <mergeCell ref="I584:K584"/>
    <mergeCell ref="M584:N584"/>
    <mergeCell ref="G587:H587"/>
    <mergeCell ref="I573:K573"/>
    <mergeCell ref="M573:N573"/>
    <mergeCell ref="B568:L568"/>
    <mergeCell ref="M568:N569"/>
    <mergeCell ref="C569:E569"/>
    <mergeCell ref="G569:H569"/>
    <mergeCell ref="I569:K569"/>
    <mergeCell ref="C570:E570"/>
    <mergeCell ref="G570:H570"/>
    <mergeCell ref="I570:K570"/>
    <mergeCell ref="M570:N570"/>
    <mergeCell ref="C571:E571"/>
    <mergeCell ref="G571:H571"/>
    <mergeCell ref="I571:K571"/>
    <mergeCell ref="M571:N571"/>
    <mergeCell ref="C572:E572"/>
    <mergeCell ref="G572:H572"/>
    <mergeCell ref="C543:E543"/>
    <mergeCell ref="G543:H543"/>
    <mergeCell ref="I543:K543"/>
    <mergeCell ref="M543:N543"/>
    <mergeCell ref="C540:E540"/>
    <mergeCell ref="G540:H540"/>
    <mergeCell ref="L564:N564"/>
    <mergeCell ref="A565:A566"/>
    <mergeCell ref="B565:F565"/>
    <mergeCell ref="G565:H565"/>
    <mergeCell ref="I565:N565"/>
    <mergeCell ref="B566:F566"/>
    <mergeCell ref="G566:H566"/>
    <mergeCell ref="I566:M566"/>
    <mergeCell ref="B561:H561"/>
    <mergeCell ref="B562:H562"/>
    <mergeCell ref="A564:B564"/>
    <mergeCell ref="C564:D564"/>
    <mergeCell ref="E564:F564"/>
    <mergeCell ref="G564:J564"/>
    <mergeCell ref="A551:A552"/>
    <mergeCell ref="B551:D551"/>
    <mergeCell ref="E551:F551"/>
    <mergeCell ref="G551:H551"/>
    <mergeCell ref="K551:N551"/>
    <mergeCell ref="B552:D552"/>
    <mergeCell ref="E552:F552"/>
    <mergeCell ref="G552:H552"/>
    <mergeCell ref="K552:N562"/>
    <mergeCell ref="G553:H553"/>
    <mergeCell ref="B555:H555"/>
    <mergeCell ref="B556:H556"/>
    <mergeCell ref="C549:E549"/>
    <mergeCell ref="G549:H549"/>
    <mergeCell ref="I549:K549"/>
    <mergeCell ref="M549:N549"/>
    <mergeCell ref="B550:F550"/>
    <mergeCell ref="G550:H550"/>
    <mergeCell ref="C544:E544"/>
    <mergeCell ref="G544:H544"/>
    <mergeCell ref="I544:K544"/>
    <mergeCell ref="M544:N544"/>
    <mergeCell ref="A546:A548"/>
    <mergeCell ref="B546:L546"/>
    <mergeCell ref="M546:N547"/>
    <mergeCell ref="B547:F547"/>
    <mergeCell ref="G547:H547"/>
    <mergeCell ref="I547:K547"/>
    <mergeCell ref="B548:F548"/>
    <mergeCell ref="G548:H548"/>
    <mergeCell ref="I548:K548"/>
    <mergeCell ref="M548:N548"/>
    <mergeCell ref="C539:E539"/>
    <mergeCell ref="G539:H539"/>
    <mergeCell ref="I539:K539"/>
    <mergeCell ref="M539:N539"/>
    <mergeCell ref="I537:K537"/>
    <mergeCell ref="M537:N537"/>
    <mergeCell ref="C534:E534"/>
    <mergeCell ref="G534:H534"/>
    <mergeCell ref="I534:K534"/>
    <mergeCell ref="C535:E535"/>
    <mergeCell ref="G535:H535"/>
    <mergeCell ref="I535:K535"/>
    <mergeCell ref="M535:N535"/>
    <mergeCell ref="C536:E536"/>
    <mergeCell ref="G536:H536"/>
    <mergeCell ref="I536:K536"/>
    <mergeCell ref="M536:N536"/>
    <mergeCell ref="C537:E537"/>
    <mergeCell ref="G537:H537"/>
    <mergeCell ref="A532:N532"/>
    <mergeCell ref="A533:A544"/>
    <mergeCell ref="B533:L533"/>
    <mergeCell ref="M533:N534"/>
    <mergeCell ref="B521:H521"/>
    <mergeCell ref="B522:H522"/>
    <mergeCell ref="A529:B529"/>
    <mergeCell ref="C529:D529"/>
    <mergeCell ref="E529:F529"/>
    <mergeCell ref="G529:J529"/>
    <mergeCell ref="L529:N529"/>
    <mergeCell ref="A530:A531"/>
    <mergeCell ref="B530:F530"/>
    <mergeCell ref="I530:N530"/>
    <mergeCell ref="B531:F531"/>
    <mergeCell ref="I531:M531"/>
    <mergeCell ref="G530:H530"/>
    <mergeCell ref="G531:H531"/>
    <mergeCell ref="C542:E542"/>
    <mergeCell ref="G542:H542"/>
    <mergeCell ref="I542:K542"/>
    <mergeCell ref="M542:N542"/>
    <mergeCell ref="I540:K540"/>
    <mergeCell ref="M540:N540"/>
    <mergeCell ref="C541:E541"/>
    <mergeCell ref="G541:H541"/>
    <mergeCell ref="I541:K541"/>
    <mergeCell ref="M541:N541"/>
    <mergeCell ref="C538:E538"/>
    <mergeCell ref="G538:H538"/>
    <mergeCell ref="I538:K538"/>
    <mergeCell ref="M538:N538"/>
    <mergeCell ref="G512:H512"/>
    <mergeCell ref="G513:H513"/>
    <mergeCell ref="B520:H520"/>
    <mergeCell ref="C509:E509"/>
    <mergeCell ref="G509:H509"/>
    <mergeCell ref="I509:K509"/>
    <mergeCell ref="M509:N509"/>
    <mergeCell ref="A510:N510"/>
    <mergeCell ref="A511:A513"/>
    <mergeCell ref="B511:L511"/>
    <mergeCell ref="M511:N512"/>
    <mergeCell ref="B512:F512"/>
    <mergeCell ref="I512:K512"/>
    <mergeCell ref="B513:F513"/>
    <mergeCell ref="I513:K513"/>
    <mergeCell ref="M513:N513"/>
    <mergeCell ref="C514:E514"/>
    <mergeCell ref="G514:H514"/>
    <mergeCell ref="I514:K514"/>
    <mergeCell ref="M514:N514"/>
    <mergeCell ref="B515:F515"/>
    <mergeCell ref="G515:H515"/>
    <mergeCell ref="A516:A517"/>
    <mergeCell ref="B516:D516"/>
    <mergeCell ref="E516:F516"/>
    <mergeCell ref="G516:H516"/>
    <mergeCell ref="K516:N516"/>
    <mergeCell ref="B517:D517"/>
    <mergeCell ref="E517:F517"/>
    <mergeCell ref="G517:H517"/>
    <mergeCell ref="J517:J527"/>
    <mergeCell ref="K517:N527"/>
    <mergeCell ref="G478:H478"/>
    <mergeCell ref="I478:K478"/>
    <mergeCell ref="M478:N478"/>
    <mergeCell ref="C479:E479"/>
    <mergeCell ref="G479:H479"/>
    <mergeCell ref="I479:K479"/>
    <mergeCell ref="M479:N479"/>
    <mergeCell ref="G508:H508"/>
    <mergeCell ref="I508:K508"/>
    <mergeCell ref="M508:N508"/>
    <mergeCell ref="C502:E502"/>
    <mergeCell ref="G502:H502"/>
    <mergeCell ref="I502:K502"/>
    <mergeCell ref="M502:N502"/>
    <mergeCell ref="C503:E503"/>
    <mergeCell ref="G503:H503"/>
    <mergeCell ref="I503:K503"/>
    <mergeCell ref="M503:N503"/>
    <mergeCell ref="I500:K500"/>
    <mergeCell ref="M500:N500"/>
    <mergeCell ref="C501:E501"/>
    <mergeCell ref="G501:H501"/>
    <mergeCell ref="I501:K501"/>
    <mergeCell ref="M501:N501"/>
    <mergeCell ref="B480:F480"/>
    <mergeCell ref="G480:H480"/>
    <mergeCell ref="A494:B494"/>
    <mergeCell ref="C494:D494"/>
    <mergeCell ref="E494:F494"/>
    <mergeCell ref="G494:J494"/>
    <mergeCell ref="L494:N494"/>
    <mergeCell ref="B495:F495"/>
    <mergeCell ref="A440:N440"/>
    <mergeCell ref="A441:A443"/>
    <mergeCell ref="B441:L441"/>
    <mergeCell ref="G465:H465"/>
    <mergeCell ref="I465:K465"/>
    <mergeCell ref="M465:N465"/>
    <mergeCell ref="C466:E466"/>
    <mergeCell ref="G466:H466"/>
    <mergeCell ref="I466:K466"/>
    <mergeCell ref="C499:E499"/>
    <mergeCell ref="G499:H499"/>
    <mergeCell ref="I499:K499"/>
    <mergeCell ref="G496:H496"/>
    <mergeCell ref="G495:H495"/>
    <mergeCell ref="C500:E500"/>
    <mergeCell ref="G500:H500"/>
    <mergeCell ref="G471:H471"/>
    <mergeCell ref="G472:H472"/>
    <mergeCell ref="G473:H473"/>
    <mergeCell ref="I474:K474"/>
    <mergeCell ref="M474:N474"/>
    <mergeCell ref="C469:E469"/>
    <mergeCell ref="G469:H469"/>
    <mergeCell ref="I469:K469"/>
    <mergeCell ref="M469:N469"/>
    <mergeCell ref="G470:H470"/>
    <mergeCell ref="A475:N475"/>
    <mergeCell ref="A476:A478"/>
    <mergeCell ref="B476:L476"/>
    <mergeCell ref="M476:N477"/>
    <mergeCell ref="B477:F477"/>
    <mergeCell ref="G477:H477"/>
    <mergeCell ref="C464:E464"/>
    <mergeCell ref="G464:H464"/>
    <mergeCell ref="I464:K464"/>
    <mergeCell ref="G467:H467"/>
    <mergeCell ref="I467:K467"/>
    <mergeCell ref="G468:H468"/>
    <mergeCell ref="I468:K468"/>
    <mergeCell ref="M468:N468"/>
    <mergeCell ref="G460:H460"/>
    <mergeCell ref="G461:H461"/>
    <mergeCell ref="A459:B459"/>
    <mergeCell ref="C459:D459"/>
    <mergeCell ref="E459:F459"/>
    <mergeCell ref="G459:J459"/>
    <mergeCell ref="L459:N459"/>
    <mergeCell ref="A460:A461"/>
    <mergeCell ref="B460:F460"/>
    <mergeCell ref="I460:N460"/>
    <mergeCell ref="B461:F461"/>
    <mergeCell ref="I461:M461"/>
    <mergeCell ref="A462:N462"/>
    <mergeCell ref="A463:A474"/>
    <mergeCell ref="B463:L463"/>
    <mergeCell ref="M463:N464"/>
    <mergeCell ref="C465:E465"/>
    <mergeCell ref="M466:N466"/>
    <mergeCell ref="C467:E467"/>
    <mergeCell ref="M467:N467"/>
    <mergeCell ref="C468:E468"/>
    <mergeCell ref="C470:E470"/>
    <mergeCell ref="I470:K470"/>
    <mergeCell ref="M470:N470"/>
    <mergeCell ref="M441:N442"/>
    <mergeCell ref="B442:F442"/>
    <mergeCell ref="G442:H442"/>
    <mergeCell ref="I442:K442"/>
    <mergeCell ref="A424:B424"/>
    <mergeCell ref="C424:D424"/>
    <mergeCell ref="E424:F424"/>
    <mergeCell ref="G424:J424"/>
    <mergeCell ref="L424:N424"/>
    <mergeCell ref="A425:A426"/>
    <mergeCell ref="B425:F425"/>
    <mergeCell ref="G425:H425"/>
    <mergeCell ref="I425:N425"/>
    <mergeCell ref="B426:F426"/>
    <mergeCell ref="G431:H431"/>
    <mergeCell ref="G432:H432"/>
    <mergeCell ref="G433:H433"/>
    <mergeCell ref="C429:E429"/>
    <mergeCell ref="G429:H429"/>
    <mergeCell ref="I429:K429"/>
    <mergeCell ref="G430:H430"/>
    <mergeCell ref="I437:K437"/>
    <mergeCell ref="M437:N437"/>
    <mergeCell ref="C438:E438"/>
    <mergeCell ref="G438:H438"/>
    <mergeCell ref="I438:K438"/>
    <mergeCell ref="M438:N438"/>
    <mergeCell ref="C439:E439"/>
    <mergeCell ref="G439:H439"/>
    <mergeCell ref="M436:N436"/>
    <mergeCell ref="C437:E437"/>
    <mergeCell ref="G437:H437"/>
    <mergeCell ref="G413:H413"/>
    <mergeCell ref="C409:E409"/>
    <mergeCell ref="G409:H409"/>
    <mergeCell ref="I409:K409"/>
    <mergeCell ref="G410:H410"/>
    <mergeCell ref="G411:H411"/>
    <mergeCell ref="G412:H412"/>
    <mergeCell ref="M409:N409"/>
    <mergeCell ref="B410:F410"/>
    <mergeCell ref="A411:A412"/>
    <mergeCell ref="B411:D411"/>
    <mergeCell ref="E411:F411"/>
    <mergeCell ref="K411:N411"/>
    <mergeCell ref="B412:D412"/>
    <mergeCell ref="E412:F412"/>
    <mergeCell ref="J412:J422"/>
    <mergeCell ref="K412:N422"/>
    <mergeCell ref="B415:H415"/>
    <mergeCell ref="B416:H416"/>
    <mergeCell ref="B417:H417"/>
    <mergeCell ref="B418:H418"/>
    <mergeCell ref="B419:H419"/>
    <mergeCell ref="B420:H420"/>
    <mergeCell ref="B421:H421"/>
    <mergeCell ref="B422:H422"/>
    <mergeCell ref="G376:H376"/>
    <mergeCell ref="G377:H377"/>
    <mergeCell ref="C374:E374"/>
    <mergeCell ref="G374:H374"/>
    <mergeCell ref="I374:K374"/>
    <mergeCell ref="M374:N374"/>
    <mergeCell ref="G375:H375"/>
    <mergeCell ref="I372:K372"/>
    <mergeCell ref="G373:H373"/>
    <mergeCell ref="I373:K373"/>
    <mergeCell ref="M373:N373"/>
    <mergeCell ref="G372:H372"/>
    <mergeCell ref="A389:B389"/>
    <mergeCell ref="C389:D389"/>
    <mergeCell ref="E389:F389"/>
    <mergeCell ref="G389:J389"/>
    <mergeCell ref="L389:N389"/>
    <mergeCell ref="A390:A391"/>
    <mergeCell ref="I390:N390"/>
    <mergeCell ref="B391:F391"/>
    <mergeCell ref="I391:M391"/>
    <mergeCell ref="A392:N392"/>
    <mergeCell ref="C368:E368"/>
    <mergeCell ref="G368:H368"/>
    <mergeCell ref="I368:K368"/>
    <mergeCell ref="M368:N368"/>
    <mergeCell ref="M369:N369"/>
    <mergeCell ref="A370:N370"/>
    <mergeCell ref="A354:B354"/>
    <mergeCell ref="C354:D354"/>
    <mergeCell ref="E354:F354"/>
    <mergeCell ref="G354:J354"/>
    <mergeCell ref="L354:N354"/>
    <mergeCell ref="A355:A356"/>
    <mergeCell ref="B355:F355"/>
    <mergeCell ref="G355:H355"/>
    <mergeCell ref="I355:N355"/>
    <mergeCell ref="B356:F356"/>
    <mergeCell ref="G356:H356"/>
    <mergeCell ref="I356:M356"/>
    <mergeCell ref="A357:N357"/>
    <mergeCell ref="A358:A369"/>
    <mergeCell ref="B358:L358"/>
    <mergeCell ref="M358:N359"/>
    <mergeCell ref="C359:E359"/>
    <mergeCell ref="G359:H359"/>
    <mergeCell ref="I359:K359"/>
    <mergeCell ref="C360:E360"/>
    <mergeCell ref="G360:H360"/>
    <mergeCell ref="G365:H365"/>
    <mergeCell ref="G366:H366"/>
    <mergeCell ref="M365:N365"/>
    <mergeCell ref="C366:E366"/>
    <mergeCell ref="I366:K366"/>
    <mergeCell ref="M366:N366"/>
    <mergeCell ref="C367:E367"/>
    <mergeCell ref="G367:H367"/>
    <mergeCell ref="I367:K367"/>
    <mergeCell ref="M367:N367"/>
    <mergeCell ref="A335:N335"/>
    <mergeCell ref="A336:A338"/>
    <mergeCell ref="B336:L336"/>
    <mergeCell ref="M336:N337"/>
    <mergeCell ref="B337:F337"/>
    <mergeCell ref="B338:F338"/>
    <mergeCell ref="B340:F340"/>
    <mergeCell ref="A341:A342"/>
    <mergeCell ref="B341:D341"/>
    <mergeCell ref="E341:F341"/>
    <mergeCell ref="K341:N341"/>
    <mergeCell ref="B342:D342"/>
    <mergeCell ref="E342:F342"/>
    <mergeCell ref="K342:N352"/>
    <mergeCell ref="B345:H345"/>
    <mergeCell ref="B346:H346"/>
    <mergeCell ref="B347:H347"/>
    <mergeCell ref="B348:H348"/>
    <mergeCell ref="B349:H349"/>
    <mergeCell ref="B350:H350"/>
    <mergeCell ref="B351:H351"/>
    <mergeCell ref="B352:H352"/>
    <mergeCell ref="B305:F305"/>
    <mergeCell ref="G305:H305"/>
    <mergeCell ref="B288:L288"/>
    <mergeCell ref="M288:N289"/>
    <mergeCell ref="C289:E289"/>
    <mergeCell ref="G289:H289"/>
    <mergeCell ref="I289:K289"/>
    <mergeCell ref="C290:E290"/>
    <mergeCell ref="G290:H290"/>
    <mergeCell ref="I290:K290"/>
    <mergeCell ref="M290:N290"/>
    <mergeCell ref="C291:E291"/>
    <mergeCell ref="G291:H291"/>
    <mergeCell ref="G302:H302"/>
    <mergeCell ref="I302:K302"/>
    <mergeCell ref="G303:H303"/>
    <mergeCell ref="I303:K303"/>
    <mergeCell ref="M303:N303"/>
    <mergeCell ref="C298:E298"/>
    <mergeCell ref="G298:H298"/>
    <mergeCell ref="A300:N300"/>
    <mergeCell ref="A301:A303"/>
    <mergeCell ref="B301:L301"/>
    <mergeCell ref="M301:N302"/>
    <mergeCell ref="B302:F302"/>
    <mergeCell ref="B303:F303"/>
    <mergeCell ref="C296:E296"/>
    <mergeCell ref="G296:H296"/>
    <mergeCell ref="I296:K296"/>
    <mergeCell ref="M296:N296"/>
    <mergeCell ref="C297:E297"/>
    <mergeCell ref="G297:H297"/>
    <mergeCell ref="G337:H337"/>
    <mergeCell ref="I337:K337"/>
    <mergeCell ref="C334:E334"/>
    <mergeCell ref="G334:H334"/>
    <mergeCell ref="I334:K334"/>
    <mergeCell ref="M334:N334"/>
    <mergeCell ref="I332:K332"/>
    <mergeCell ref="M332:N332"/>
    <mergeCell ref="C333:E333"/>
    <mergeCell ref="G333:H333"/>
    <mergeCell ref="I333:K333"/>
    <mergeCell ref="M333:N333"/>
    <mergeCell ref="C329:E329"/>
    <mergeCell ref="G329:H329"/>
    <mergeCell ref="I329:K329"/>
    <mergeCell ref="C330:E330"/>
    <mergeCell ref="G330:H330"/>
    <mergeCell ref="M330:N330"/>
    <mergeCell ref="C331:E331"/>
    <mergeCell ref="G331:H331"/>
    <mergeCell ref="I331:K331"/>
    <mergeCell ref="M331:N331"/>
    <mergeCell ref="C332:E332"/>
    <mergeCell ref="G332:H332"/>
    <mergeCell ref="I292:K292"/>
    <mergeCell ref="M292:N292"/>
    <mergeCell ref="C293:E293"/>
    <mergeCell ref="G293:H293"/>
    <mergeCell ref="I293:K293"/>
    <mergeCell ref="M293:N293"/>
    <mergeCell ref="I291:K291"/>
    <mergeCell ref="M291:N291"/>
    <mergeCell ref="C292:E292"/>
    <mergeCell ref="G292:H292"/>
    <mergeCell ref="I298:K298"/>
    <mergeCell ref="M298:N298"/>
    <mergeCell ref="C299:E299"/>
    <mergeCell ref="G299:H299"/>
    <mergeCell ref="I299:K299"/>
    <mergeCell ref="M299:N299"/>
    <mergeCell ref="C304:E304"/>
    <mergeCell ref="G304:H304"/>
    <mergeCell ref="I304:K304"/>
    <mergeCell ref="M304:N304"/>
    <mergeCell ref="I297:K297"/>
    <mergeCell ref="M297:N297"/>
    <mergeCell ref="L284:N284"/>
    <mergeCell ref="A285:A286"/>
    <mergeCell ref="B285:F285"/>
    <mergeCell ref="G285:H285"/>
    <mergeCell ref="I285:N285"/>
    <mergeCell ref="B286:F286"/>
    <mergeCell ref="G286:H286"/>
    <mergeCell ref="I286:M286"/>
    <mergeCell ref="B281:H281"/>
    <mergeCell ref="B282:H282"/>
    <mergeCell ref="A284:B284"/>
    <mergeCell ref="C284:D284"/>
    <mergeCell ref="E284:F284"/>
    <mergeCell ref="G284:J284"/>
    <mergeCell ref="A287:N287"/>
    <mergeCell ref="A288:A299"/>
    <mergeCell ref="K272:N282"/>
    <mergeCell ref="G273:H273"/>
    <mergeCell ref="B275:H275"/>
    <mergeCell ref="B276:H276"/>
    <mergeCell ref="B277:H277"/>
    <mergeCell ref="B278:H278"/>
    <mergeCell ref="B279:H279"/>
    <mergeCell ref="B280:H280"/>
    <mergeCell ref="C294:E294"/>
    <mergeCell ref="G294:H294"/>
    <mergeCell ref="I294:K294"/>
    <mergeCell ref="M294:N294"/>
    <mergeCell ref="C295:E295"/>
    <mergeCell ref="G295:H295"/>
    <mergeCell ref="I295:K295"/>
    <mergeCell ref="M295:N295"/>
    <mergeCell ref="I264:K264"/>
    <mergeCell ref="M264:N264"/>
    <mergeCell ref="A266:A268"/>
    <mergeCell ref="B266:L266"/>
    <mergeCell ref="M266:N267"/>
    <mergeCell ref="B267:F267"/>
    <mergeCell ref="G267:H267"/>
    <mergeCell ref="I267:K267"/>
    <mergeCell ref="B268:F268"/>
    <mergeCell ref="G268:H268"/>
    <mergeCell ref="I268:K268"/>
    <mergeCell ref="M268:N268"/>
    <mergeCell ref="C262:E262"/>
    <mergeCell ref="G262:H262"/>
    <mergeCell ref="I262:K262"/>
    <mergeCell ref="M262:N262"/>
    <mergeCell ref="C263:E263"/>
    <mergeCell ref="G263:H263"/>
    <mergeCell ref="I263:K263"/>
    <mergeCell ref="M263:N263"/>
    <mergeCell ref="C261:E261"/>
    <mergeCell ref="G261:H261"/>
    <mergeCell ref="I261:K261"/>
    <mergeCell ref="M261:N261"/>
    <mergeCell ref="C258:E258"/>
    <mergeCell ref="G258:H258"/>
    <mergeCell ref="I258:K258"/>
    <mergeCell ref="M258:N258"/>
    <mergeCell ref="C259:E259"/>
    <mergeCell ref="G259:H259"/>
    <mergeCell ref="I259:K259"/>
    <mergeCell ref="M259:N259"/>
    <mergeCell ref="C256:E256"/>
    <mergeCell ref="G256:H256"/>
    <mergeCell ref="I256:K256"/>
    <mergeCell ref="M256:N256"/>
    <mergeCell ref="C257:E257"/>
    <mergeCell ref="G257:H257"/>
    <mergeCell ref="I257:K257"/>
    <mergeCell ref="M257:N257"/>
    <mergeCell ref="C254:E254"/>
    <mergeCell ref="G254:H254"/>
    <mergeCell ref="I254:K254"/>
    <mergeCell ref="C255:E255"/>
    <mergeCell ref="G255:H255"/>
    <mergeCell ref="I255:K255"/>
    <mergeCell ref="M255:N255"/>
    <mergeCell ref="G250:H250"/>
    <mergeCell ref="G251:H251"/>
    <mergeCell ref="C260:E260"/>
    <mergeCell ref="G260:H260"/>
    <mergeCell ref="B241:H241"/>
    <mergeCell ref="B242:H242"/>
    <mergeCell ref="G232:H232"/>
    <mergeCell ref="G233:H233"/>
    <mergeCell ref="B240:H240"/>
    <mergeCell ref="A231:A233"/>
    <mergeCell ref="B231:L231"/>
    <mergeCell ref="I260:K260"/>
    <mergeCell ref="M260:N260"/>
    <mergeCell ref="M231:N232"/>
    <mergeCell ref="B232:F232"/>
    <mergeCell ref="I232:K232"/>
    <mergeCell ref="B233:F233"/>
    <mergeCell ref="I233:K233"/>
    <mergeCell ref="M233:N233"/>
    <mergeCell ref="C234:E234"/>
    <mergeCell ref="G234:H234"/>
    <mergeCell ref="I234:K234"/>
    <mergeCell ref="M234:N234"/>
    <mergeCell ref="B235:F235"/>
    <mergeCell ref="G235:H235"/>
    <mergeCell ref="I222:K222"/>
    <mergeCell ref="M222:N222"/>
    <mergeCell ref="C223:E223"/>
    <mergeCell ref="G223:H223"/>
    <mergeCell ref="I223:K223"/>
    <mergeCell ref="M223:N223"/>
    <mergeCell ref="C220:E220"/>
    <mergeCell ref="G220:H220"/>
    <mergeCell ref="I220:K220"/>
    <mergeCell ref="M220:N220"/>
    <mergeCell ref="C221:E221"/>
    <mergeCell ref="G221:H221"/>
    <mergeCell ref="I221:K221"/>
    <mergeCell ref="M221:N221"/>
    <mergeCell ref="C219:E219"/>
    <mergeCell ref="G219:H219"/>
    <mergeCell ref="I219:K219"/>
    <mergeCell ref="G216:H216"/>
    <mergeCell ref="G215:H215"/>
    <mergeCell ref="A214:B214"/>
    <mergeCell ref="C214:D214"/>
    <mergeCell ref="E214:F214"/>
    <mergeCell ref="G214:J214"/>
    <mergeCell ref="L214:N214"/>
    <mergeCell ref="A215:A216"/>
    <mergeCell ref="B215:F215"/>
    <mergeCell ref="I215:N215"/>
    <mergeCell ref="B216:F216"/>
    <mergeCell ref="G191:H191"/>
    <mergeCell ref="G192:H192"/>
    <mergeCell ref="G193:H193"/>
    <mergeCell ref="C189:E189"/>
    <mergeCell ref="G189:H189"/>
    <mergeCell ref="I189:K189"/>
    <mergeCell ref="M189:N189"/>
    <mergeCell ref="G190:H190"/>
    <mergeCell ref="M194:N194"/>
    <mergeCell ref="A195:N195"/>
    <mergeCell ref="A196:A198"/>
    <mergeCell ref="B196:L196"/>
    <mergeCell ref="M196:N197"/>
    <mergeCell ref="B197:F197"/>
    <mergeCell ref="G197:H197"/>
    <mergeCell ref="I197:K197"/>
    <mergeCell ref="B198:F198"/>
    <mergeCell ref="G198:H198"/>
    <mergeCell ref="A183:A194"/>
    <mergeCell ref="B183:L183"/>
    <mergeCell ref="C184:E184"/>
    <mergeCell ref="B180:F180"/>
    <mergeCell ref="I180:N180"/>
    <mergeCell ref="G180:H180"/>
    <mergeCell ref="B181:F181"/>
    <mergeCell ref="I181:M181"/>
    <mergeCell ref="A182:N182"/>
    <mergeCell ref="M183:N184"/>
    <mergeCell ref="C185:E185"/>
    <mergeCell ref="G185:H185"/>
    <mergeCell ref="I185:K185"/>
    <mergeCell ref="M185:N185"/>
    <mergeCell ref="C186:E186"/>
    <mergeCell ref="G186:H186"/>
    <mergeCell ref="I186:K186"/>
    <mergeCell ref="M186:N186"/>
    <mergeCell ref="G151:H151"/>
    <mergeCell ref="G152:H152"/>
    <mergeCell ref="G153:H153"/>
    <mergeCell ref="C155:E155"/>
    <mergeCell ref="G155:H155"/>
    <mergeCell ref="G156:H156"/>
    <mergeCell ref="I156:K156"/>
    <mergeCell ref="M156:N156"/>
    <mergeCell ref="C157:E157"/>
    <mergeCell ref="G157:H157"/>
    <mergeCell ref="I157:K157"/>
    <mergeCell ref="M157:N157"/>
    <mergeCell ref="C158:E158"/>
    <mergeCell ref="G158:H158"/>
    <mergeCell ref="I158:K158"/>
    <mergeCell ref="M158:N158"/>
    <mergeCell ref="C159:E159"/>
    <mergeCell ref="C149:E149"/>
    <mergeCell ref="G149:H149"/>
    <mergeCell ref="I149:K149"/>
    <mergeCell ref="G150:H150"/>
    <mergeCell ref="C129:E129"/>
    <mergeCell ref="G129:H129"/>
    <mergeCell ref="I129:K129"/>
    <mergeCell ref="G130:H130"/>
    <mergeCell ref="G131:H131"/>
    <mergeCell ref="G133:H133"/>
    <mergeCell ref="G132:H132"/>
    <mergeCell ref="M129:N129"/>
    <mergeCell ref="B130:F130"/>
    <mergeCell ref="A131:A132"/>
    <mergeCell ref="B131:D131"/>
    <mergeCell ref="E131:F131"/>
    <mergeCell ref="K131:N131"/>
    <mergeCell ref="B132:D132"/>
    <mergeCell ref="E132:F132"/>
    <mergeCell ref="J132:J142"/>
    <mergeCell ref="K132:N142"/>
    <mergeCell ref="B135:H135"/>
    <mergeCell ref="B136:H136"/>
    <mergeCell ref="B137:H137"/>
    <mergeCell ref="B138:H138"/>
    <mergeCell ref="B139:H139"/>
    <mergeCell ref="B140:H140"/>
    <mergeCell ref="B141:H141"/>
    <mergeCell ref="B142:H142"/>
    <mergeCell ref="A144:B144"/>
    <mergeCell ref="C144:D144"/>
    <mergeCell ref="E144:F144"/>
    <mergeCell ref="I116:K116"/>
    <mergeCell ref="M116:N116"/>
    <mergeCell ref="G111:H111"/>
    <mergeCell ref="B110:F110"/>
    <mergeCell ref="G110:H110"/>
    <mergeCell ref="A109:B109"/>
    <mergeCell ref="C109:D109"/>
    <mergeCell ref="E109:F109"/>
    <mergeCell ref="G109:J109"/>
    <mergeCell ref="L109:N109"/>
    <mergeCell ref="A110:A111"/>
    <mergeCell ref="I110:N110"/>
    <mergeCell ref="B111:F111"/>
    <mergeCell ref="I111:M111"/>
    <mergeCell ref="A112:N112"/>
    <mergeCell ref="G98:H98"/>
    <mergeCell ref="G96:H96"/>
    <mergeCell ref="G97:H97"/>
    <mergeCell ref="A96:A97"/>
    <mergeCell ref="B96:D96"/>
    <mergeCell ref="E96:F96"/>
    <mergeCell ref="K96:N96"/>
    <mergeCell ref="B97:D97"/>
    <mergeCell ref="E97:F97"/>
    <mergeCell ref="J97:J107"/>
    <mergeCell ref="C94:E94"/>
    <mergeCell ref="G94:H94"/>
    <mergeCell ref="I94:K94"/>
    <mergeCell ref="M94:N94"/>
    <mergeCell ref="G95:H95"/>
    <mergeCell ref="I92:K92"/>
    <mergeCell ref="G93:H93"/>
    <mergeCell ref="I93:K93"/>
    <mergeCell ref="M93:N93"/>
    <mergeCell ref="C89:E89"/>
    <mergeCell ref="G89:H89"/>
    <mergeCell ref="I89:K89"/>
    <mergeCell ref="G92:H92"/>
    <mergeCell ref="M89:N89"/>
    <mergeCell ref="A90:N90"/>
    <mergeCell ref="A91:A93"/>
    <mergeCell ref="B91:L91"/>
    <mergeCell ref="M91:N92"/>
    <mergeCell ref="B92:F92"/>
    <mergeCell ref="B93:F93"/>
    <mergeCell ref="B95:F95"/>
    <mergeCell ref="B25:F25"/>
    <mergeCell ref="A74:B74"/>
    <mergeCell ref="C74:D74"/>
    <mergeCell ref="E74:F74"/>
    <mergeCell ref="G74:J74"/>
    <mergeCell ref="M54:N54"/>
    <mergeCell ref="G62:H62"/>
    <mergeCell ref="G63:H63"/>
    <mergeCell ref="G58:H58"/>
    <mergeCell ref="I58:K58"/>
    <mergeCell ref="M58:N58"/>
    <mergeCell ref="C59:E59"/>
    <mergeCell ref="G59:H59"/>
    <mergeCell ref="I59:K59"/>
    <mergeCell ref="M59:N59"/>
    <mergeCell ref="G57:H57"/>
    <mergeCell ref="I57:K57"/>
    <mergeCell ref="C54:E54"/>
    <mergeCell ref="G54:H54"/>
    <mergeCell ref="I54:K54"/>
    <mergeCell ref="C44:E44"/>
    <mergeCell ref="G44:H44"/>
    <mergeCell ref="I44:K44"/>
    <mergeCell ref="A39:B39"/>
    <mergeCell ref="C39:D39"/>
    <mergeCell ref="E39:F39"/>
    <mergeCell ref="G39:J39"/>
    <mergeCell ref="L39:N39"/>
    <mergeCell ref="A40:A41"/>
    <mergeCell ref="B40:F40"/>
    <mergeCell ref="I40:N40"/>
    <mergeCell ref="B41:F41"/>
    <mergeCell ref="G19:H19"/>
    <mergeCell ref="G51:H51"/>
    <mergeCell ref="I51:K51"/>
    <mergeCell ref="M51:N51"/>
    <mergeCell ref="C52:E52"/>
    <mergeCell ref="G52:H52"/>
    <mergeCell ref="A21:A23"/>
    <mergeCell ref="B21:L21"/>
    <mergeCell ref="M21:N22"/>
    <mergeCell ref="M19:N19"/>
    <mergeCell ref="B33:H33"/>
    <mergeCell ref="B34:H34"/>
    <mergeCell ref="A26:A27"/>
    <mergeCell ref="B26:D26"/>
    <mergeCell ref="E26:F26"/>
    <mergeCell ref="G26:H26"/>
    <mergeCell ref="K26:N26"/>
    <mergeCell ref="B27:D27"/>
    <mergeCell ref="E27:F27"/>
    <mergeCell ref="G27:H27"/>
    <mergeCell ref="K27:N37"/>
    <mergeCell ref="B35:H35"/>
    <mergeCell ref="B36:H36"/>
    <mergeCell ref="B37:H37"/>
    <mergeCell ref="G28:H28"/>
    <mergeCell ref="B30:H30"/>
    <mergeCell ref="B31:H31"/>
    <mergeCell ref="B32:H32"/>
    <mergeCell ref="C24:E24"/>
    <mergeCell ref="G24:H24"/>
    <mergeCell ref="I24:K24"/>
    <mergeCell ref="M24:N24"/>
    <mergeCell ref="I19:K19"/>
    <mergeCell ref="G25:H25"/>
    <mergeCell ref="A5:A6"/>
    <mergeCell ref="B5:F5"/>
    <mergeCell ref="G5:H5"/>
    <mergeCell ref="I5:N5"/>
    <mergeCell ref="B6:F6"/>
    <mergeCell ref="G6:H6"/>
    <mergeCell ref="I6:M6"/>
    <mergeCell ref="A4:B4"/>
    <mergeCell ref="C4:D4"/>
    <mergeCell ref="E4:F4"/>
    <mergeCell ref="L4:N4"/>
    <mergeCell ref="G4:J4"/>
    <mergeCell ref="B22:F22"/>
    <mergeCell ref="G22:H22"/>
    <mergeCell ref="I22:K22"/>
    <mergeCell ref="B23:F23"/>
    <mergeCell ref="G23:H23"/>
    <mergeCell ref="I23:K23"/>
    <mergeCell ref="M23:N23"/>
    <mergeCell ref="A8:A19"/>
    <mergeCell ref="B8:L8"/>
    <mergeCell ref="M8:N9"/>
    <mergeCell ref="C9:E9"/>
    <mergeCell ref="G9:H9"/>
    <mergeCell ref="I9:K9"/>
    <mergeCell ref="C10:E10"/>
    <mergeCell ref="G10:H10"/>
    <mergeCell ref="I10:K10"/>
    <mergeCell ref="M10:N10"/>
    <mergeCell ref="C19:E19"/>
  </mergeCells>
  <phoneticPr fontId="3"/>
  <conditionalFormatting sqref="C4:D4">
    <cfRule type="cellIs" dxfId="1750" priority="3730" operator="equal">
      <formula>""</formula>
    </cfRule>
  </conditionalFormatting>
  <conditionalFormatting sqref="G4 L4">
    <cfRule type="cellIs" dxfId="1749" priority="3729" operator="equal">
      <formula>""</formula>
    </cfRule>
  </conditionalFormatting>
  <conditionalFormatting sqref="B6:M6 B10:N10 B23:N23 B27:F27 B19:E19 G19:N19">
    <cfRule type="cellIs" dxfId="1748" priority="3728" operator="equal">
      <formula>""</formula>
    </cfRule>
  </conditionalFormatting>
  <conditionalFormatting sqref="B10:N10">
    <cfRule type="expression" dxfId="1747" priority="3727">
      <formula>AND($C4&lt;&gt;"",B10="")</formula>
    </cfRule>
  </conditionalFormatting>
  <conditionalFormatting sqref="B18:E18 G18:N18">
    <cfRule type="cellIs" dxfId="1746" priority="3109" operator="equal">
      <formula>""</formula>
    </cfRule>
  </conditionalFormatting>
  <conditionalFormatting sqref="B17:E17 G17:N17">
    <cfRule type="cellIs" dxfId="1745" priority="3108" operator="equal">
      <formula>""</formula>
    </cfRule>
  </conditionalFormatting>
  <conditionalFormatting sqref="B16:N16 F17:F19">
    <cfRule type="cellIs" dxfId="1744" priority="3107" operator="equal">
      <formula>""</formula>
    </cfRule>
  </conditionalFormatting>
  <conditionalFormatting sqref="B15:N15">
    <cfRule type="cellIs" dxfId="1743" priority="3106" operator="equal">
      <formula>""</formula>
    </cfRule>
  </conditionalFormatting>
  <conditionalFormatting sqref="B11:N11">
    <cfRule type="cellIs" dxfId="1742" priority="2440" operator="equal">
      <formula>""</formula>
    </cfRule>
  </conditionalFormatting>
  <conditionalFormatting sqref="B11:N11">
    <cfRule type="expression" dxfId="1741" priority="2439">
      <formula>AND($C5&lt;&gt;"",B11="")</formula>
    </cfRule>
  </conditionalFormatting>
  <conditionalFormatting sqref="B12:N12">
    <cfRule type="cellIs" dxfId="1740" priority="2438" operator="equal">
      <formula>""</formula>
    </cfRule>
  </conditionalFormatting>
  <conditionalFormatting sqref="B12:N12">
    <cfRule type="expression" dxfId="1739" priority="2437">
      <formula>AND($C6&lt;&gt;"",B12="")</formula>
    </cfRule>
  </conditionalFormatting>
  <conditionalFormatting sqref="B13:N13">
    <cfRule type="cellIs" dxfId="1738" priority="2436" operator="equal">
      <formula>""</formula>
    </cfRule>
  </conditionalFormatting>
  <conditionalFormatting sqref="B13:N13">
    <cfRule type="expression" dxfId="1737" priority="2435">
      <formula>AND($C7&lt;&gt;"",B13="")</formula>
    </cfRule>
  </conditionalFormatting>
  <conditionalFormatting sqref="B14:N14">
    <cfRule type="cellIs" dxfId="1736" priority="2434" operator="equal">
      <formula>""</formula>
    </cfRule>
  </conditionalFormatting>
  <conditionalFormatting sqref="B14:N14">
    <cfRule type="expression" dxfId="1735" priority="2433">
      <formula>AND($C8&lt;&gt;"",B14="")</formula>
    </cfRule>
  </conditionalFormatting>
  <conditionalFormatting sqref="C39:D39">
    <cfRule type="cellIs" dxfId="1734" priority="833" operator="equal">
      <formula>""</formula>
    </cfRule>
  </conditionalFormatting>
  <conditionalFormatting sqref="G39 L39">
    <cfRule type="cellIs" dxfId="1733" priority="832" operator="equal">
      <formula>""</formula>
    </cfRule>
  </conditionalFormatting>
  <conditionalFormatting sqref="B41:M41 B45:N45 B58:N58 B62:F62 B54:E54 G54:N54">
    <cfRule type="cellIs" dxfId="1732" priority="831" operator="equal">
      <formula>""</formula>
    </cfRule>
  </conditionalFormatting>
  <conditionalFormatting sqref="B45:N45">
    <cfRule type="expression" dxfId="1731" priority="830">
      <formula>AND($C39&lt;&gt;"",B45="")</formula>
    </cfRule>
  </conditionalFormatting>
  <conditionalFormatting sqref="B53:E53 G53:N53">
    <cfRule type="cellIs" dxfId="1730" priority="829" operator="equal">
      <formula>""</formula>
    </cfRule>
  </conditionalFormatting>
  <conditionalFormatting sqref="B52:E52 G52:N52">
    <cfRule type="cellIs" dxfId="1729" priority="828" operator="equal">
      <formula>""</formula>
    </cfRule>
  </conditionalFormatting>
  <conditionalFormatting sqref="B51:N51 F52:F54">
    <cfRule type="cellIs" dxfId="1728" priority="827" operator="equal">
      <formula>""</formula>
    </cfRule>
  </conditionalFormatting>
  <conditionalFormatting sqref="B50:N50">
    <cfRule type="cellIs" dxfId="1727" priority="826" operator="equal">
      <formula>""</formula>
    </cfRule>
  </conditionalFormatting>
  <conditionalFormatting sqref="B46:N46">
    <cfRule type="cellIs" dxfId="1726" priority="824" operator="equal">
      <formula>""</formula>
    </cfRule>
  </conditionalFormatting>
  <conditionalFormatting sqref="B46:N46">
    <cfRule type="expression" dxfId="1725" priority="823">
      <formula>AND($C40&lt;&gt;"",B46="")</formula>
    </cfRule>
  </conditionalFormatting>
  <conditionalFormatting sqref="B47:N47">
    <cfRule type="cellIs" dxfId="1724" priority="822" operator="equal">
      <formula>""</formula>
    </cfRule>
  </conditionalFormatting>
  <conditionalFormatting sqref="B47:N47">
    <cfRule type="expression" dxfId="1723" priority="821">
      <formula>AND($C41&lt;&gt;"",B47="")</formula>
    </cfRule>
  </conditionalFormatting>
  <conditionalFormatting sqref="B48:N48">
    <cfRule type="cellIs" dxfId="1722" priority="820" operator="equal">
      <formula>""</formula>
    </cfRule>
  </conditionalFormatting>
  <conditionalFormatting sqref="B48:N48">
    <cfRule type="expression" dxfId="1721" priority="819">
      <formula>AND($C42&lt;&gt;"",B48="")</formula>
    </cfRule>
  </conditionalFormatting>
  <conditionalFormatting sqref="B49:N49">
    <cfRule type="cellIs" dxfId="1720" priority="818" operator="equal">
      <formula>""</formula>
    </cfRule>
  </conditionalFormatting>
  <conditionalFormatting sqref="B49:N49">
    <cfRule type="expression" dxfId="1719" priority="817">
      <formula>AND($C43&lt;&gt;"",B49="")</formula>
    </cfRule>
  </conditionalFormatting>
  <conditionalFormatting sqref="C74:D74">
    <cfRule type="cellIs" dxfId="1718" priority="816" operator="equal">
      <formula>""</formula>
    </cfRule>
  </conditionalFormatting>
  <conditionalFormatting sqref="G74 L74">
    <cfRule type="cellIs" dxfId="1717" priority="815" operator="equal">
      <formula>""</formula>
    </cfRule>
  </conditionalFormatting>
  <conditionalFormatting sqref="B76:M76 B80:N80 B93:N93 B97:F97 B89:E89 G89:N89">
    <cfRule type="cellIs" dxfId="1716" priority="814" operator="equal">
      <formula>""</formula>
    </cfRule>
  </conditionalFormatting>
  <conditionalFormatting sqref="B80:N80">
    <cfRule type="expression" dxfId="1715" priority="813">
      <formula>AND($C74&lt;&gt;"",B80="")</formula>
    </cfRule>
  </conditionalFormatting>
  <conditionalFormatting sqref="B88:E88 G88:N88">
    <cfRule type="cellIs" dxfId="1714" priority="812" operator="equal">
      <formula>""</formula>
    </cfRule>
  </conditionalFormatting>
  <conditionalFormatting sqref="B87:E87 G87:N87">
    <cfRule type="cellIs" dxfId="1713" priority="811" operator="equal">
      <formula>""</formula>
    </cfRule>
  </conditionalFormatting>
  <conditionalFormatting sqref="B86:N86 F87:F89">
    <cfRule type="cellIs" dxfId="1712" priority="810" operator="equal">
      <formula>""</formula>
    </cfRule>
  </conditionalFormatting>
  <conditionalFormatting sqref="B85:N85">
    <cfRule type="cellIs" dxfId="1711" priority="809" operator="equal">
      <formula>""</formula>
    </cfRule>
  </conditionalFormatting>
  <conditionalFormatting sqref="B81:N81">
    <cfRule type="cellIs" dxfId="1710" priority="807" operator="equal">
      <formula>""</formula>
    </cfRule>
  </conditionalFormatting>
  <conditionalFormatting sqref="B81:N81">
    <cfRule type="expression" dxfId="1709" priority="806">
      <formula>AND($C75&lt;&gt;"",B81="")</formula>
    </cfRule>
  </conditionalFormatting>
  <conditionalFormatting sqref="B82:N82">
    <cfRule type="cellIs" dxfId="1708" priority="805" operator="equal">
      <formula>""</formula>
    </cfRule>
  </conditionalFormatting>
  <conditionalFormatting sqref="B82:N82">
    <cfRule type="expression" dxfId="1707" priority="804">
      <formula>AND($C76&lt;&gt;"",B82="")</formula>
    </cfRule>
  </conditionalFormatting>
  <conditionalFormatting sqref="B83:N83">
    <cfRule type="cellIs" dxfId="1706" priority="803" operator="equal">
      <formula>""</formula>
    </cfRule>
  </conditionalFormatting>
  <conditionalFormatting sqref="B83:N83">
    <cfRule type="expression" dxfId="1705" priority="802">
      <formula>AND($C77&lt;&gt;"",B83="")</formula>
    </cfRule>
  </conditionalFormatting>
  <conditionalFormatting sqref="B84:N84">
    <cfRule type="cellIs" dxfId="1704" priority="801" operator="equal">
      <formula>""</formula>
    </cfRule>
  </conditionalFormatting>
  <conditionalFormatting sqref="B84:N84">
    <cfRule type="expression" dxfId="1703" priority="800">
      <formula>AND($C78&lt;&gt;"",B84="")</formula>
    </cfRule>
  </conditionalFormatting>
  <conditionalFormatting sqref="C109:D109">
    <cfRule type="cellIs" dxfId="1702" priority="799" operator="equal">
      <formula>""</formula>
    </cfRule>
  </conditionalFormatting>
  <conditionalFormatting sqref="G109 L109">
    <cfRule type="cellIs" dxfId="1701" priority="798" operator="equal">
      <formula>""</formula>
    </cfRule>
  </conditionalFormatting>
  <conditionalFormatting sqref="B111:M111 B115:N115 B128:N128 B132:F132 B124:E124 G124:N124">
    <cfRule type="cellIs" dxfId="1700" priority="797" operator="equal">
      <formula>""</formula>
    </cfRule>
  </conditionalFormatting>
  <conditionalFormatting sqref="B115:N115">
    <cfRule type="expression" dxfId="1699" priority="796">
      <formula>AND($C109&lt;&gt;"",B115="")</formula>
    </cfRule>
  </conditionalFormatting>
  <conditionalFormatting sqref="B123:E123 G123:N123">
    <cfRule type="cellIs" dxfId="1698" priority="795" operator="equal">
      <formula>""</formula>
    </cfRule>
  </conditionalFormatting>
  <conditionalFormatting sqref="B122:E122 G122:N122">
    <cfRule type="cellIs" dxfId="1697" priority="794" operator="equal">
      <formula>""</formula>
    </cfRule>
  </conditionalFormatting>
  <conditionalFormatting sqref="B121:N121 F122:F124">
    <cfRule type="cellIs" dxfId="1696" priority="793" operator="equal">
      <formula>""</formula>
    </cfRule>
  </conditionalFormatting>
  <conditionalFormatting sqref="B120:N120">
    <cfRule type="cellIs" dxfId="1695" priority="792" operator="equal">
      <formula>""</formula>
    </cfRule>
  </conditionalFormatting>
  <conditionalFormatting sqref="B116:N116">
    <cfRule type="cellIs" dxfId="1694" priority="790" operator="equal">
      <formula>""</formula>
    </cfRule>
  </conditionalFormatting>
  <conditionalFormatting sqref="B116:N116">
    <cfRule type="expression" dxfId="1693" priority="789">
      <formula>AND($C110&lt;&gt;"",B116="")</formula>
    </cfRule>
  </conditionalFormatting>
  <conditionalFormatting sqref="B117:N117">
    <cfRule type="cellIs" dxfId="1692" priority="788" operator="equal">
      <formula>""</formula>
    </cfRule>
  </conditionalFormatting>
  <conditionalFormatting sqref="B117:N117">
    <cfRule type="expression" dxfId="1691" priority="787">
      <formula>AND($C111&lt;&gt;"",B117="")</formula>
    </cfRule>
  </conditionalFormatting>
  <conditionalFormatting sqref="B118:N118">
    <cfRule type="cellIs" dxfId="1690" priority="786" operator="equal">
      <formula>""</formula>
    </cfRule>
  </conditionalFormatting>
  <conditionalFormatting sqref="B118:N118">
    <cfRule type="expression" dxfId="1689" priority="785">
      <formula>AND($C112&lt;&gt;"",B118="")</formula>
    </cfRule>
  </conditionalFormatting>
  <conditionalFormatting sqref="B119:N119">
    <cfRule type="cellIs" dxfId="1688" priority="784" operator="equal">
      <formula>""</formula>
    </cfRule>
  </conditionalFormatting>
  <conditionalFormatting sqref="B119:N119">
    <cfRule type="expression" dxfId="1687" priority="783">
      <formula>AND($C113&lt;&gt;"",B119="")</formula>
    </cfRule>
  </conditionalFormatting>
  <conditionalFormatting sqref="C144:D144">
    <cfRule type="cellIs" dxfId="1686" priority="782" operator="equal">
      <formula>""</formula>
    </cfRule>
  </conditionalFormatting>
  <conditionalFormatting sqref="G144 L144">
    <cfRule type="cellIs" dxfId="1685" priority="781" operator="equal">
      <formula>""</formula>
    </cfRule>
  </conditionalFormatting>
  <conditionalFormatting sqref="B146:M146 B150:N150 B163:N163 B167:F167 B159:E159 G159:N159">
    <cfRule type="cellIs" dxfId="1684" priority="780" operator="equal">
      <formula>""</formula>
    </cfRule>
  </conditionalFormatting>
  <conditionalFormatting sqref="B150:N150">
    <cfRule type="expression" dxfId="1683" priority="779">
      <formula>AND($C144&lt;&gt;"",B150="")</formula>
    </cfRule>
  </conditionalFormatting>
  <conditionalFormatting sqref="B158:E158 G158:N158">
    <cfRule type="cellIs" dxfId="1682" priority="778" operator="equal">
      <formula>""</formula>
    </cfRule>
  </conditionalFormatting>
  <conditionalFormatting sqref="B157:E157 G157:N157">
    <cfRule type="cellIs" dxfId="1681" priority="777" operator="equal">
      <formula>""</formula>
    </cfRule>
  </conditionalFormatting>
  <conditionalFormatting sqref="B156:N156 F157:F159">
    <cfRule type="cellIs" dxfId="1680" priority="776" operator="equal">
      <formula>""</formula>
    </cfRule>
  </conditionalFormatting>
  <conditionalFormatting sqref="B155:N155">
    <cfRule type="cellIs" dxfId="1679" priority="775" operator="equal">
      <formula>""</formula>
    </cfRule>
  </conditionalFormatting>
  <conditionalFormatting sqref="B151:N151">
    <cfRule type="cellIs" dxfId="1678" priority="773" operator="equal">
      <formula>""</formula>
    </cfRule>
  </conditionalFormatting>
  <conditionalFormatting sqref="B151:N151">
    <cfRule type="expression" dxfId="1677" priority="772">
      <formula>AND($C145&lt;&gt;"",B151="")</formula>
    </cfRule>
  </conditionalFormatting>
  <conditionalFormatting sqref="B152:N152">
    <cfRule type="cellIs" dxfId="1676" priority="771" operator="equal">
      <formula>""</formula>
    </cfRule>
  </conditionalFormatting>
  <conditionalFormatting sqref="B152:N152">
    <cfRule type="expression" dxfId="1675" priority="770">
      <formula>AND($C146&lt;&gt;"",B152="")</formula>
    </cfRule>
  </conditionalFormatting>
  <conditionalFormatting sqref="B153:N153">
    <cfRule type="cellIs" dxfId="1674" priority="769" operator="equal">
      <formula>""</formula>
    </cfRule>
  </conditionalFormatting>
  <conditionalFormatting sqref="B153:N153">
    <cfRule type="expression" dxfId="1673" priority="768">
      <formula>AND($C147&lt;&gt;"",B153="")</formula>
    </cfRule>
  </conditionalFormatting>
  <conditionalFormatting sqref="B154:N154">
    <cfRule type="cellIs" dxfId="1672" priority="767" operator="equal">
      <formula>""</formula>
    </cfRule>
  </conditionalFormatting>
  <conditionalFormatting sqref="B154:N154">
    <cfRule type="expression" dxfId="1671" priority="766">
      <formula>AND($C148&lt;&gt;"",B154="")</formula>
    </cfRule>
  </conditionalFormatting>
  <conditionalFormatting sqref="C179:D179">
    <cfRule type="cellIs" dxfId="1670" priority="765" operator="equal">
      <formula>""</formula>
    </cfRule>
  </conditionalFormatting>
  <conditionalFormatting sqref="G179 L179">
    <cfRule type="cellIs" dxfId="1669" priority="764" operator="equal">
      <formula>""</formula>
    </cfRule>
  </conditionalFormatting>
  <conditionalFormatting sqref="B181:M181 B185:N185 B198:N198 B202:F202 B194:E194 G194:N194">
    <cfRule type="cellIs" dxfId="1668" priority="763" operator="equal">
      <formula>""</formula>
    </cfRule>
  </conditionalFormatting>
  <conditionalFormatting sqref="B185:N185">
    <cfRule type="expression" dxfId="1667" priority="762">
      <formula>AND($C179&lt;&gt;"",B185="")</formula>
    </cfRule>
  </conditionalFormatting>
  <conditionalFormatting sqref="B193:E193 G193:N193">
    <cfRule type="cellIs" dxfId="1666" priority="761" operator="equal">
      <formula>""</formula>
    </cfRule>
  </conditionalFormatting>
  <conditionalFormatting sqref="B192:E192 G192:N192">
    <cfRule type="cellIs" dxfId="1665" priority="760" operator="equal">
      <formula>""</formula>
    </cfRule>
  </conditionalFormatting>
  <conditionalFormatting sqref="B191:N191 F192:F194">
    <cfRule type="cellIs" dxfId="1664" priority="759" operator="equal">
      <formula>""</formula>
    </cfRule>
  </conditionalFormatting>
  <conditionalFormatting sqref="B190:N190">
    <cfRule type="cellIs" dxfId="1663" priority="758" operator="equal">
      <formula>""</formula>
    </cfRule>
  </conditionalFormatting>
  <conditionalFormatting sqref="B186:N186">
    <cfRule type="cellIs" dxfId="1662" priority="756" operator="equal">
      <formula>""</formula>
    </cfRule>
  </conditionalFormatting>
  <conditionalFormatting sqref="B186:N186">
    <cfRule type="expression" dxfId="1661" priority="755">
      <formula>AND($C180&lt;&gt;"",B186="")</formula>
    </cfRule>
  </conditionalFormatting>
  <conditionalFormatting sqref="B187:N187">
    <cfRule type="cellIs" dxfId="1660" priority="754" operator="equal">
      <formula>""</formula>
    </cfRule>
  </conditionalFormatting>
  <conditionalFormatting sqref="B187:N187">
    <cfRule type="expression" dxfId="1659" priority="753">
      <formula>AND($C181&lt;&gt;"",B187="")</formula>
    </cfRule>
  </conditionalFormatting>
  <conditionalFormatting sqref="B188:N188">
    <cfRule type="cellIs" dxfId="1658" priority="752" operator="equal">
      <formula>""</formula>
    </cfRule>
  </conditionalFormatting>
  <conditionalFormatting sqref="B188:N188">
    <cfRule type="expression" dxfId="1657" priority="751">
      <formula>AND($C182&lt;&gt;"",B188="")</formula>
    </cfRule>
  </conditionalFormatting>
  <conditionalFormatting sqref="B189:N189">
    <cfRule type="cellIs" dxfId="1656" priority="750" operator="equal">
      <formula>""</formula>
    </cfRule>
  </conditionalFormatting>
  <conditionalFormatting sqref="B189:N189">
    <cfRule type="expression" dxfId="1655" priority="749">
      <formula>AND($C183&lt;&gt;"",B189="")</formula>
    </cfRule>
  </conditionalFormatting>
  <conditionalFormatting sqref="C214:D214">
    <cfRule type="cellIs" dxfId="1654" priority="748" operator="equal">
      <formula>""</formula>
    </cfRule>
  </conditionalFormatting>
  <conditionalFormatting sqref="G214 L214">
    <cfRule type="cellIs" dxfId="1653" priority="747" operator="equal">
      <formula>""</formula>
    </cfRule>
  </conditionalFormatting>
  <conditionalFormatting sqref="B216:M216 B220:N220 B233:N233 B237:F237 B229:E229 G229:N229">
    <cfRule type="cellIs" dxfId="1652" priority="746" operator="equal">
      <formula>""</formula>
    </cfRule>
  </conditionalFormatting>
  <conditionalFormatting sqref="B220:N220">
    <cfRule type="expression" dxfId="1651" priority="745">
      <formula>AND($C214&lt;&gt;"",B220="")</formula>
    </cfRule>
  </conditionalFormatting>
  <conditionalFormatting sqref="B228:E228 G228:N228">
    <cfRule type="cellIs" dxfId="1650" priority="744" operator="equal">
      <formula>""</formula>
    </cfRule>
  </conditionalFormatting>
  <conditionalFormatting sqref="B227:E227 G227:N227">
    <cfRule type="cellIs" dxfId="1649" priority="743" operator="equal">
      <formula>""</formula>
    </cfRule>
  </conditionalFormatting>
  <conditionalFormatting sqref="B226:N226 F227:F229">
    <cfRule type="cellIs" dxfId="1648" priority="742" operator="equal">
      <formula>""</formula>
    </cfRule>
  </conditionalFormatting>
  <conditionalFormatting sqref="B225:N225">
    <cfRule type="cellIs" dxfId="1647" priority="741" operator="equal">
      <formula>""</formula>
    </cfRule>
  </conditionalFormatting>
  <conditionalFormatting sqref="B221:N221">
    <cfRule type="cellIs" dxfId="1646" priority="739" operator="equal">
      <formula>""</formula>
    </cfRule>
  </conditionalFormatting>
  <conditionalFormatting sqref="B221:N221">
    <cfRule type="expression" dxfId="1645" priority="738">
      <formula>AND($C215&lt;&gt;"",B221="")</formula>
    </cfRule>
  </conditionalFormatting>
  <conditionalFormatting sqref="B222:N222">
    <cfRule type="cellIs" dxfId="1644" priority="737" operator="equal">
      <formula>""</formula>
    </cfRule>
  </conditionalFormatting>
  <conditionalFormatting sqref="B222:N222">
    <cfRule type="expression" dxfId="1643" priority="736">
      <formula>AND($C216&lt;&gt;"",B222="")</formula>
    </cfRule>
  </conditionalFormatting>
  <conditionalFormatting sqref="B223:N223">
    <cfRule type="cellIs" dxfId="1642" priority="735" operator="equal">
      <formula>""</formula>
    </cfRule>
  </conditionalFormatting>
  <conditionalFormatting sqref="B223:N223">
    <cfRule type="expression" dxfId="1641" priority="734">
      <formula>AND($C217&lt;&gt;"",B223="")</formula>
    </cfRule>
  </conditionalFormatting>
  <conditionalFormatting sqref="B224:N224">
    <cfRule type="cellIs" dxfId="1640" priority="733" operator="equal">
      <formula>""</formula>
    </cfRule>
  </conditionalFormatting>
  <conditionalFormatting sqref="B224:N224">
    <cfRule type="expression" dxfId="1639" priority="732">
      <formula>AND($C218&lt;&gt;"",B224="")</formula>
    </cfRule>
  </conditionalFormatting>
  <conditionalFormatting sqref="C249:D249">
    <cfRule type="cellIs" dxfId="1638" priority="731" operator="equal">
      <formula>""</formula>
    </cfRule>
  </conditionalFormatting>
  <conditionalFormatting sqref="G249 L249">
    <cfRule type="cellIs" dxfId="1637" priority="730" operator="equal">
      <formula>""</formula>
    </cfRule>
  </conditionalFormatting>
  <conditionalFormatting sqref="B251:M251 B255:N255 B268:N268 B272:F272 B264:E264 G264:N264">
    <cfRule type="cellIs" dxfId="1636" priority="729" operator="equal">
      <formula>""</formula>
    </cfRule>
  </conditionalFormatting>
  <conditionalFormatting sqref="B255:N255">
    <cfRule type="expression" dxfId="1635" priority="728">
      <formula>AND($C249&lt;&gt;"",B255="")</formula>
    </cfRule>
  </conditionalFormatting>
  <conditionalFormatting sqref="B263:E263 G263:N263">
    <cfRule type="cellIs" dxfId="1634" priority="727" operator="equal">
      <formula>""</formula>
    </cfRule>
  </conditionalFormatting>
  <conditionalFormatting sqref="B262:E262 G262:N262">
    <cfRule type="cellIs" dxfId="1633" priority="726" operator="equal">
      <formula>""</formula>
    </cfRule>
  </conditionalFormatting>
  <conditionalFormatting sqref="B261:N261 F262:F264">
    <cfRule type="cellIs" dxfId="1632" priority="725" operator="equal">
      <formula>""</formula>
    </cfRule>
  </conditionalFormatting>
  <conditionalFormatting sqref="B260:N260">
    <cfRule type="cellIs" dxfId="1631" priority="724" operator="equal">
      <formula>""</formula>
    </cfRule>
  </conditionalFormatting>
  <conditionalFormatting sqref="B256:N256">
    <cfRule type="cellIs" dxfId="1630" priority="722" operator="equal">
      <formula>""</formula>
    </cfRule>
  </conditionalFormatting>
  <conditionalFormatting sqref="B256:N256">
    <cfRule type="expression" dxfId="1629" priority="721">
      <formula>AND($C250&lt;&gt;"",B256="")</formula>
    </cfRule>
  </conditionalFormatting>
  <conditionalFormatting sqref="B257:N257">
    <cfRule type="cellIs" dxfId="1628" priority="720" operator="equal">
      <formula>""</formula>
    </cfRule>
  </conditionalFormatting>
  <conditionalFormatting sqref="B257:N257">
    <cfRule type="expression" dxfId="1627" priority="719">
      <formula>AND($C251&lt;&gt;"",B257="")</formula>
    </cfRule>
  </conditionalFormatting>
  <conditionalFormatting sqref="B258:N258">
    <cfRule type="cellIs" dxfId="1626" priority="718" operator="equal">
      <formula>""</formula>
    </cfRule>
  </conditionalFormatting>
  <conditionalFormatting sqref="B258:N258">
    <cfRule type="expression" dxfId="1625" priority="717">
      <formula>AND($C252&lt;&gt;"",B258="")</formula>
    </cfRule>
  </conditionalFormatting>
  <conditionalFormatting sqref="B259:N259">
    <cfRule type="cellIs" dxfId="1624" priority="716" operator="equal">
      <formula>""</formula>
    </cfRule>
  </conditionalFormatting>
  <conditionalFormatting sqref="B259:N259">
    <cfRule type="expression" dxfId="1623" priority="715">
      <formula>AND($C253&lt;&gt;"",B259="")</formula>
    </cfRule>
  </conditionalFormatting>
  <conditionalFormatting sqref="C284:D284">
    <cfRule type="cellIs" dxfId="1622" priority="714" operator="equal">
      <formula>""</formula>
    </cfRule>
  </conditionalFormatting>
  <conditionalFormatting sqref="G284 L284">
    <cfRule type="cellIs" dxfId="1621" priority="713" operator="equal">
      <formula>""</formula>
    </cfRule>
  </conditionalFormatting>
  <conditionalFormatting sqref="B286:M286 B290:N290 B303:N303 B307:F307 B299:E299 G299:N299">
    <cfRule type="cellIs" dxfId="1620" priority="712" operator="equal">
      <formula>""</formula>
    </cfRule>
  </conditionalFormatting>
  <conditionalFormatting sqref="B290:N290">
    <cfRule type="expression" dxfId="1619" priority="711">
      <formula>AND($C284&lt;&gt;"",B290="")</formula>
    </cfRule>
  </conditionalFormatting>
  <conditionalFormatting sqref="B298:E298 G298:N298">
    <cfRule type="cellIs" dxfId="1618" priority="710" operator="equal">
      <formula>""</formula>
    </cfRule>
  </conditionalFormatting>
  <conditionalFormatting sqref="B297:E297 G297:N297">
    <cfRule type="cellIs" dxfId="1617" priority="709" operator="equal">
      <formula>""</formula>
    </cfRule>
  </conditionalFormatting>
  <conditionalFormatting sqref="B296:N296 F297:F299">
    <cfRule type="cellIs" dxfId="1616" priority="708" operator="equal">
      <formula>""</formula>
    </cfRule>
  </conditionalFormatting>
  <conditionalFormatting sqref="B295:N295">
    <cfRule type="cellIs" dxfId="1615" priority="707" operator="equal">
      <formula>""</formula>
    </cfRule>
  </conditionalFormatting>
  <conditionalFormatting sqref="B291:N291">
    <cfRule type="cellIs" dxfId="1614" priority="705" operator="equal">
      <formula>""</formula>
    </cfRule>
  </conditionalFormatting>
  <conditionalFormatting sqref="B291:N291">
    <cfRule type="expression" dxfId="1613" priority="704">
      <formula>AND($C285&lt;&gt;"",B291="")</formula>
    </cfRule>
  </conditionalFormatting>
  <conditionalFormatting sqref="B292:N292">
    <cfRule type="cellIs" dxfId="1612" priority="703" operator="equal">
      <formula>""</formula>
    </cfRule>
  </conditionalFormatting>
  <conditionalFormatting sqref="B292:N292">
    <cfRule type="expression" dxfId="1611" priority="702">
      <formula>AND($C286&lt;&gt;"",B292="")</formula>
    </cfRule>
  </conditionalFormatting>
  <conditionalFormatting sqref="B293:N293">
    <cfRule type="cellIs" dxfId="1610" priority="701" operator="equal">
      <formula>""</formula>
    </cfRule>
  </conditionalFormatting>
  <conditionalFormatting sqref="B293:N293">
    <cfRule type="expression" dxfId="1609" priority="700">
      <formula>AND($C287&lt;&gt;"",B293="")</formula>
    </cfRule>
  </conditionalFormatting>
  <conditionalFormatting sqref="B294:N294">
    <cfRule type="cellIs" dxfId="1608" priority="699" operator="equal">
      <formula>""</formula>
    </cfRule>
  </conditionalFormatting>
  <conditionalFormatting sqref="B294:N294">
    <cfRule type="expression" dxfId="1607" priority="698">
      <formula>AND($C288&lt;&gt;"",B294="")</formula>
    </cfRule>
  </conditionalFormatting>
  <conditionalFormatting sqref="C319:D319">
    <cfRule type="cellIs" dxfId="1606" priority="697" operator="equal">
      <formula>""</formula>
    </cfRule>
  </conditionalFormatting>
  <conditionalFormatting sqref="G319 L319">
    <cfRule type="cellIs" dxfId="1605" priority="696" operator="equal">
      <formula>""</formula>
    </cfRule>
  </conditionalFormatting>
  <conditionalFormatting sqref="B321:M321 B325:N325 B338:N338 B342:F342 B334:E334 G334:N334">
    <cfRule type="cellIs" dxfId="1604" priority="695" operator="equal">
      <formula>""</formula>
    </cfRule>
  </conditionalFormatting>
  <conditionalFormatting sqref="B325:N325">
    <cfRule type="expression" dxfId="1603" priority="694">
      <formula>AND($C319&lt;&gt;"",B325="")</formula>
    </cfRule>
  </conditionalFormatting>
  <conditionalFormatting sqref="B333:E333 G333:N333">
    <cfRule type="cellIs" dxfId="1602" priority="693" operator="equal">
      <formula>""</formula>
    </cfRule>
  </conditionalFormatting>
  <conditionalFormatting sqref="B332:E332 G332:N332">
    <cfRule type="cellIs" dxfId="1601" priority="692" operator="equal">
      <formula>""</formula>
    </cfRule>
  </conditionalFormatting>
  <conditionalFormatting sqref="B331:N331 F332:F334">
    <cfRule type="cellIs" dxfId="1600" priority="691" operator="equal">
      <formula>""</formula>
    </cfRule>
  </conditionalFormatting>
  <conditionalFormatting sqref="B330:N330">
    <cfRule type="cellIs" dxfId="1599" priority="690" operator="equal">
      <formula>""</formula>
    </cfRule>
  </conditionalFormatting>
  <conditionalFormatting sqref="B326:N326">
    <cfRule type="cellIs" dxfId="1598" priority="688" operator="equal">
      <formula>""</formula>
    </cfRule>
  </conditionalFormatting>
  <conditionalFormatting sqref="B326:N326">
    <cfRule type="expression" dxfId="1597" priority="687">
      <formula>AND($C320&lt;&gt;"",B326="")</formula>
    </cfRule>
  </conditionalFormatting>
  <conditionalFormatting sqref="B327:N327">
    <cfRule type="cellIs" dxfId="1596" priority="686" operator="equal">
      <formula>""</formula>
    </cfRule>
  </conditionalFormatting>
  <conditionalFormatting sqref="B327:N327">
    <cfRule type="expression" dxfId="1595" priority="685">
      <formula>AND($C321&lt;&gt;"",B327="")</formula>
    </cfRule>
  </conditionalFormatting>
  <conditionalFormatting sqref="B328:N328">
    <cfRule type="cellIs" dxfId="1594" priority="684" operator="equal">
      <formula>""</formula>
    </cfRule>
  </conditionalFormatting>
  <conditionalFormatting sqref="B328:N328">
    <cfRule type="expression" dxfId="1593" priority="683">
      <formula>AND($C322&lt;&gt;"",B328="")</formula>
    </cfRule>
  </conditionalFormatting>
  <conditionalFormatting sqref="B329:N329">
    <cfRule type="cellIs" dxfId="1592" priority="682" operator="equal">
      <formula>""</formula>
    </cfRule>
  </conditionalFormatting>
  <conditionalFormatting sqref="B329:N329">
    <cfRule type="expression" dxfId="1591" priority="681">
      <formula>AND($C323&lt;&gt;"",B329="")</formula>
    </cfRule>
  </conditionalFormatting>
  <conditionalFormatting sqref="C354:D354">
    <cfRule type="cellIs" dxfId="1590" priority="680" operator="equal">
      <formula>""</formula>
    </cfRule>
  </conditionalFormatting>
  <conditionalFormatting sqref="G354 L354">
    <cfRule type="cellIs" dxfId="1589" priority="679" operator="equal">
      <formula>""</formula>
    </cfRule>
  </conditionalFormatting>
  <conditionalFormatting sqref="B356:M356 B360:N360 B373:N373 B377:F377 B369:E369 G369:N369">
    <cfRule type="cellIs" dxfId="1588" priority="678" operator="equal">
      <formula>""</formula>
    </cfRule>
  </conditionalFormatting>
  <conditionalFormatting sqref="B360:N360">
    <cfRule type="expression" dxfId="1587" priority="677">
      <formula>AND($C354&lt;&gt;"",B360="")</formula>
    </cfRule>
  </conditionalFormatting>
  <conditionalFormatting sqref="B368:E368 G368:N368">
    <cfRule type="cellIs" dxfId="1586" priority="676" operator="equal">
      <formula>""</formula>
    </cfRule>
  </conditionalFormatting>
  <conditionalFormatting sqref="B367:E367 G367:N367">
    <cfRule type="cellIs" dxfId="1585" priority="675" operator="equal">
      <formula>""</formula>
    </cfRule>
  </conditionalFormatting>
  <conditionalFormatting sqref="B366:N366 F367:F369">
    <cfRule type="cellIs" dxfId="1584" priority="674" operator="equal">
      <formula>""</formula>
    </cfRule>
  </conditionalFormatting>
  <conditionalFormatting sqref="B365:N365">
    <cfRule type="cellIs" dxfId="1583" priority="673" operator="equal">
      <formula>""</formula>
    </cfRule>
  </conditionalFormatting>
  <conditionalFormatting sqref="B361:N361">
    <cfRule type="cellIs" dxfId="1582" priority="671" operator="equal">
      <formula>""</formula>
    </cfRule>
  </conditionalFormatting>
  <conditionalFormatting sqref="B361:N361">
    <cfRule type="expression" dxfId="1581" priority="670">
      <formula>AND($C355&lt;&gt;"",B361="")</formula>
    </cfRule>
  </conditionalFormatting>
  <conditionalFormatting sqref="B362:N362">
    <cfRule type="cellIs" dxfId="1580" priority="669" operator="equal">
      <formula>""</formula>
    </cfRule>
  </conditionalFormatting>
  <conditionalFormatting sqref="B362:N362">
    <cfRule type="expression" dxfId="1579" priority="668">
      <formula>AND($C356&lt;&gt;"",B362="")</formula>
    </cfRule>
  </conditionalFormatting>
  <conditionalFormatting sqref="B363:N363">
    <cfRule type="cellIs" dxfId="1578" priority="667" operator="equal">
      <formula>""</formula>
    </cfRule>
  </conditionalFormatting>
  <conditionalFormatting sqref="B363:N363">
    <cfRule type="expression" dxfId="1577" priority="666">
      <formula>AND($C357&lt;&gt;"",B363="")</formula>
    </cfRule>
  </conditionalFormatting>
  <conditionalFormatting sqref="B364:N364">
    <cfRule type="cellIs" dxfId="1576" priority="665" operator="equal">
      <formula>""</formula>
    </cfRule>
  </conditionalFormatting>
  <conditionalFormatting sqref="B364:N364">
    <cfRule type="expression" dxfId="1575" priority="664">
      <formula>AND($C358&lt;&gt;"",B364="")</formula>
    </cfRule>
  </conditionalFormatting>
  <conditionalFormatting sqref="C389:D389">
    <cfRule type="cellIs" dxfId="1574" priority="663" operator="equal">
      <formula>""</formula>
    </cfRule>
  </conditionalFormatting>
  <conditionalFormatting sqref="G389 L389">
    <cfRule type="cellIs" dxfId="1573" priority="662" operator="equal">
      <formula>""</formula>
    </cfRule>
  </conditionalFormatting>
  <conditionalFormatting sqref="B391:M391 B395:N395 B408:N408 B412:F412 B404:E404 G404:N404">
    <cfRule type="cellIs" dxfId="1572" priority="661" operator="equal">
      <formula>""</formula>
    </cfRule>
  </conditionalFormatting>
  <conditionalFormatting sqref="B395:N395">
    <cfRule type="expression" dxfId="1571" priority="660">
      <formula>AND($C389&lt;&gt;"",B395="")</formula>
    </cfRule>
  </conditionalFormatting>
  <conditionalFormatting sqref="B403:E403 G403:N403">
    <cfRule type="cellIs" dxfId="1570" priority="659" operator="equal">
      <formula>""</formula>
    </cfRule>
  </conditionalFormatting>
  <conditionalFormatting sqref="B402:E402 G402:N402">
    <cfRule type="cellIs" dxfId="1569" priority="658" operator="equal">
      <formula>""</formula>
    </cfRule>
  </conditionalFormatting>
  <conditionalFormatting sqref="B401:N401 F402:F404">
    <cfRule type="cellIs" dxfId="1568" priority="657" operator="equal">
      <formula>""</formula>
    </cfRule>
  </conditionalFormatting>
  <conditionalFormatting sqref="B400:N400">
    <cfRule type="cellIs" dxfId="1567" priority="656" operator="equal">
      <formula>""</formula>
    </cfRule>
  </conditionalFormatting>
  <conditionalFormatting sqref="B396:N396">
    <cfRule type="cellIs" dxfId="1566" priority="654" operator="equal">
      <formula>""</formula>
    </cfRule>
  </conditionalFormatting>
  <conditionalFormatting sqref="B396:N396">
    <cfRule type="expression" dxfId="1565" priority="653">
      <formula>AND($C390&lt;&gt;"",B396="")</formula>
    </cfRule>
  </conditionalFormatting>
  <conditionalFormatting sqref="B397:N397">
    <cfRule type="cellIs" dxfId="1564" priority="652" operator="equal">
      <formula>""</formula>
    </cfRule>
  </conditionalFormatting>
  <conditionalFormatting sqref="B397:N397">
    <cfRule type="expression" dxfId="1563" priority="651">
      <formula>AND($C391&lt;&gt;"",B397="")</formula>
    </cfRule>
  </conditionalFormatting>
  <conditionalFormatting sqref="B398:N398">
    <cfRule type="cellIs" dxfId="1562" priority="650" operator="equal">
      <formula>""</formula>
    </cfRule>
  </conditionalFormatting>
  <conditionalFormatting sqref="B398:N398">
    <cfRule type="expression" dxfId="1561" priority="649">
      <formula>AND($C392&lt;&gt;"",B398="")</formula>
    </cfRule>
  </conditionalFormatting>
  <conditionalFormatting sqref="B399:N399">
    <cfRule type="cellIs" dxfId="1560" priority="648" operator="equal">
      <formula>""</formula>
    </cfRule>
  </conditionalFormatting>
  <conditionalFormatting sqref="B399:N399">
    <cfRule type="expression" dxfId="1559" priority="647">
      <formula>AND($C393&lt;&gt;"",B399="")</formula>
    </cfRule>
  </conditionalFormatting>
  <conditionalFormatting sqref="C424:D424">
    <cfRule type="cellIs" dxfId="1558" priority="646" operator="equal">
      <formula>""</formula>
    </cfRule>
  </conditionalFormatting>
  <conditionalFormatting sqref="G424 L424">
    <cfRule type="cellIs" dxfId="1557" priority="645" operator="equal">
      <formula>""</formula>
    </cfRule>
  </conditionalFormatting>
  <conditionalFormatting sqref="B426:M426 B430:N430 B443:N443 B447:F447 B439:E439 G439:N439">
    <cfRule type="cellIs" dxfId="1556" priority="644" operator="equal">
      <formula>""</formula>
    </cfRule>
  </conditionalFormatting>
  <conditionalFormatting sqref="B430:N430">
    <cfRule type="expression" dxfId="1555" priority="643">
      <formula>AND($C424&lt;&gt;"",B430="")</formula>
    </cfRule>
  </conditionalFormatting>
  <conditionalFormatting sqref="B438:E438 G438:N438">
    <cfRule type="cellIs" dxfId="1554" priority="642" operator="equal">
      <formula>""</formula>
    </cfRule>
  </conditionalFormatting>
  <conditionalFormatting sqref="B437:E437 G437:N437">
    <cfRule type="cellIs" dxfId="1553" priority="641" operator="equal">
      <formula>""</formula>
    </cfRule>
  </conditionalFormatting>
  <conditionalFormatting sqref="B436:N436 F437:F439">
    <cfRule type="cellIs" dxfId="1552" priority="640" operator="equal">
      <formula>""</formula>
    </cfRule>
  </conditionalFormatting>
  <conditionalFormatting sqref="B435:N435">
    <cfRule type="cellIs" dxfId="1551" priority="639" operator="equal">
      <formula>""</formula>
    </cfRule>
  </conditionalFormatting>
  <conditionalFormatting sqref="B431:N431">
    <cfRule type="cellIs" dxfId="1550" priority="637" operator="equal">
      <formula>""</formula>
    </cfRule>
  </conditionalFormatting>
  <conditionalFormatting sqref="B431:N431">
    <cfRule type="expression" dxfId="1549" priority="636">
      <formula>AND($C425&lt;&gt;"",B431="")</formula>
    </cfRule>
  </conditionalFormatting>
  <conditionalFormatting sqref="B432:N432">
    <cfRule type="cellIs" dxfId="1548" priority="635" operator="equal">
      <formula>""</formula>
    </cfRule>
  </conditionalFormatting>
  <conditionalFormatting sqref="B432:N432">
    <cfRule type="expression" dxfId="1547" priority="634">
      <formula>AND($C426&lt;&gt;"",B432="")</formula>
    </cfRule>
  </conditionalFormatting>
  <conditionalFormatting sqref="B433:N433">
    <cfRule type="cellIs" dxfId="1546" priority="633" operator="equal">
      <formula>""</formula>
    </cfRule>
  </conditionalFormatting>
  <conditionalFormatting sqref="B433:N433">
    <cfRule type="expression" dxfId="1545" priority="632">
      <formula>AND($C427&lt;&gt;"",B433="")</formula>
    </cfRule>
  </conditionalFormatting>
  <conditionalFormatting sqref="B434:N434">
    <cfRule type="cellIs" dxfId="1544" priority="631" operator="equal">
      <formula>""</formula>
    </cfRule>
  </conditionalFormatting>
  <conditionalFormatting sqref="B434:N434">
    <cfRule type="expression" dxfId="1543" priority="630">
      <formula>AND($C428&lt;&gt;"",B434="")</formula>
    </cfRule>
  </conditionalFormatting>
  <conditionalFormatting sqref="C459:D459">
    <cfRule type="cellIs" dxfId="1542" priority="629" operator="equal">
      <formula>""</formula>
    </cfRule>
  </conditionalFormatting>
  <conditionalFormatting sqref="G459 L459">
    <cfRule type="cellIs" dxfId="1541" priority="628" operator="equal">
      <formula>""</formula>
    </cfRule>
  </conditionalFormatting>
  <conditionalFormatting sqref="B461:M461 B465:N465 B478:N478 B482:F482 B474:E474 G474:N474">
    <cfRule type="cellIs" dxfId="1540" priority="627" operator="equal">
      <formula>""</formula>
    </cfRule>
  </conditionalFormatting>
  <conditionalFormatting sqref="B465:N465">
    <cfRule type="expression" dxfId="1539" priority="626">
      <formula>AND($C459&lt;&gt;"",B465="")</formula>
    </cfRule>
  </conditionalFormatting>
  <conditionalFormatting sqref="B473:E473 G473:N473">
    <cfRule type="cellIs" dxfId="1538" priority="625" operator="equal">
      <formula>""</formula>
    </cfRule>
  </conditionalFormatting>
  <conditionalFormatting sqref="B472:E472 G472:N472">
    <cfRule type="cellIs" dxfId="1537" priority="624" operator="equal">
      <formula>""</formula>
    </cfRule>
  </conditionalFormatting>
  <conditionalFormatting sqref="B471:N471 F472:F474">
    <cfRule type="cellIs" dxfId="1536" priority="623" operator="equal">
      <formula>""</formula>
    </cfRule>
  </conditionalFormatting>
  <conditionalFormatting sqref="B470:N470">
    <cfRule type="cellIs" dxfId="1535" priority="622" operator="equal">
      <formula>""</formula>
    </cfRule>
  </conditionalFormatting>
  <conditionalFormatting sqref="B466:N466">
    <cfRule type="cellIs" dxfId="1534" priority="620" operator="equal">
      <formula>""</formula>
    </cfRule>
  </conditionalFormatting>
  <conditionalFormatting sqref="B466:N466">
    <cfRule type="expression" dxfId="1533" priority="619">
      <formula>AND($C460&lt;&gt;"",B466="")</formula>
    </cfRule>
  </conditionalFormatting>
  <conditionalFormatting sqref="B467:N467">
    <cfRule type="cellIs" dxfId="1532" priority="618" operator="equal">
      <formula>""</formula>
    </cfRule>
  </conditionalFormatting>
  <conditionalFormatting sqref="B467:N467">
    <cfRule type="expression" dxfId="1531" priority="617">
      <formula>AND($C461&lt;&gt;"",B467="")</formula>
    </cfRule>
  </conditionalFormatting>
  <conditionalFormatting sqref="B468:N468">
    <cfRule type="cellIs" dxfId="1530" priority="616" operator="equal">
      <formula>""</formula>
    </cfRule>
  </conditionalFormatting>
  <conditionalFormatting sqref="B468:N468">
    <cfRule type="expression" dxfId="1529" priority="615">
      <formula>AND($C462&lt;&gt;"",B468="")</formula>
    </cfRule>
  </conditionalFormatting>
  <conditionalFormatting sqref="B469:N469">
    <cfRule type="cellIs" dxfId="1528" priority="614" operator="equal">
      <formula>""</formula>
    </cfRule>
  </conditionalFormatting>
  <conditionalFormatting sqref="B469:N469">
    <cfRule type="expression" dxfId="1527" priority="613">
      <formula>AND($C463&lt;&gt;"",B469="")</formula>
    </cfRule>
  </conditionalFormatting>
  <conditionalFormatting sqref="C494:D494">
    <cfRule type="cellIs" dxfId="1526" priority="612" operator="equal">
      <formula>""</formula>
    </cfRule>
  </conditionalFormatting>
  <conditionalFormatting sqref="G494 L494">
    <cfRule type="cellIs" dxfId="1525" priority="611" operator="equal">
      <formula>""</formula>
    </cfRule>
  </conditionalFormatting>
  <conditionalFormatting sqref="B496:M496 B500:N500 B513:N513 B517:F517 B509:E509 G509:N509">
    <cfRule type="cellIs" dxfId="1524" priority="610" operator="equal">
      <formula>""</formula>
    </cfRule>
  </conditionalFormatting>
  <conditionalFormatting sqref="B500:N500">
    <cfRule type="expression" dxfId="1523" priority="609">
      <formula>AND($C494&lt;&gt;"",B500="")</formula>
    </cfRule>
  </conditionalFormatting>
  <conditionalFormatting sqref="B508:E508 G508:N508">
    <cfRule type="cellIs" dxfId="1522" priority="608" operator="equal">
      <formula>""</formula>
    </cfRule>
  </conditionalFormatting>
  <conditionalFormatting sqref="B507:E507 G507:N507">
    <cfRule type="cellIs" dxfId="1521" priority="607" operator="equal">
      <formula>""</formula>
    </cfRule>
  </conditionalFormatting>
  <conditionalFormatting sqref="B506:N506 F507:F509">
    <cfRule type="cellIs" dxfId="1520" priority="606" operator="equal">
      <formula>""</formula>
    </cfRule>
  </conditionalFormatting>
  <conditionalFormatting sqref="B505:N505">
    <cfRule type="cellIs" dxfId="1519" priority="605" operator="equal">
      <formula>""</formula>
    </cfRule>
  </conditionalFormatting>
  <conditionalFormatting sqref="B501:N501">
    <cfRule type="cellIs" dxfId="1518" priority="603" operator="equal">
      <formula>""</formula>
    </cfRule>
  </conditionalFormatting>
  <conditionalFormatting sqref="B501:N501">
    <cfRule type="expression" dxfId="1517" priority="602">
      <formula>AND($C495&lt;&gt;"",B501="")</formula>
    </cfRule>
  </conditionalFormatting>
  <conditionalFormatting sqref="B502:N502">
    <cfRule type="cellIs" dxfId="1516" priority="601" operator="equal">
      <formula>""</formula>
    </cfRule>
  </conditionalFormatting>
  <conditionalFormatting sqref="B502:N502">
    <cfRule type="expression" dxfId="1515" priority="600">
      <formula>AND($C496&lt;&gt;"",B502="")</formula>
    </cfRule>
  </conditionalFormatting>
  <conditionalFormatting sqref="B503:N503">
    <cfRule type="cellIs" dxfId="1514" priority="599" operator="equal">
      <formula>""</formula>
    </cfRule>
  </conditionalFormatting>
  <conditionalFormatting sqref="B503:N503">
    <cfRule type="expression" dxfId="1513" priority="598">
      <formula>AND($C497&lt;&gt;"",B503="")</formula>
    </cfRule>
  </conditionalFormatting>
  <conditionalFormatting sqref="B504:N504">
    <cfRule type="cellIs" dxfId="1512" priority="597" operator="equal">
      <formula>""</formula>
    </cfRule>
  </conditionalFormatting>
  <conditionalFormatting sqref="B504:N504">
    <cfRule type="expression" dxfId="1511" priority="596">
      <formula>AND($C498&lt;&gt;"",B504="")</formula>
    </cfRule>
  </conditionalFormatting>
  <conditionalFormatting sqref="C529:D529">
    <cfRule type="cellIs" dxfId="1510" priority="595" operator="equal">
      <formula>""</formula>
    </cfRule>
  </conditionalFormatting>
  <conditionalFormatting sqref="G529 L529">
    <cfRule type="cellIs" dxfId="1509" priority="594" operator="equal">
      <formula>""</formula>
    </cfRule>
  </conditionalFormatting>
  <conditionalFormatting sqref="B531:M531 B535:N535 B548:N548 B552:F552 B544:E544 G544:N544">
    <cfRule type="cellIs" dxfId="1508" priority="593" operator="equal">
      <formula>""</formula>
    </cfRule>
  </conditionalFormatting>
  <conditionalFormatting sqref="B535:N535">
    <cfRule type="expression" dxfId="1507" priority="592">
      <formula>AND($C529&lt;&gt;"",B535="")</formula>
    </cfRule>
  </conditionalFormatting>
  <conditionalFormatting sqref="B543:E543 G543:N543">
    <cfRule type="cellIs" dxfId="1506" priority="591" operator="equal">
      <formula>""</formula>
    </cfRule>
  </conditionalFormatting>
  <conditionalFormatting sqref="B542:E542 G542:N542">
    <cfRule type="cellIs" dxfId="1505" priority="590" operator="equal">
      <formula>""</formula>
    </cfRule>
  </conditionalFormatting>
  <conditionalFormatting sqref="B541:N541 F542:F544">
    <cfRule type="cellIs" dxfId="1504" priority="589" operator="equal">
      <formula>""</formula>
    </cfRule>
  </conditionalFormatting>
  <conditionalFormatting sqref="B540:N540">
    <cfRule type="cellIs" dxfId="1503" priority="588" operator="equal">
      <formula>""</formula>
    </cfRule>
  </conditionalFormatting>
  <conditionalFormatting sqref="B536:N536">
    <cfRule type="cellIs" dxfId="1502" priority="586" operator="equal">
      <formula>""</formula>
    </cfRule>
  </conditionalFormatting>
  <conditionalFormatting sqref="B536:N536">
    <cfRule type="expression" dxfId="1501" priority="585">
      <formula>AND($C530&lt;&gt;"",B536="")</formula>
    </cfRule>
  </conditionalFormatting>
  <conditionalFormatting sqref="B537:N537">
    <cfRule type="cellIs" dxfId="1500" priority="584" operator="equal">
      <formula>""</formula>
    </cfRule>
  </conditionalFormatting>
  <conditionalFormatting sqref="B537:N537">
    <cfRule type="expression" dxfId="1499" priority="583">
      <formula>AND($C531&lt;&gt;"",B537="")</formula>
    </cfRule>
  </conditionalFormatting>
  <conditionalFormatting sqref="B538:N538">
    <cfRule type="cellIs" dxfId="1498" priority="582" operator="equal">
      <formula>""</formula>
    </cfRule>
  </conditionalFormatting>
  <conditionalFormatting sqref="B538:N538">
    <cfRule type="expression" dxfId="1497" priority="581">
      <formula>AND($C532&lt;&gt;"",B538="")</formula>
    </cfRule>
  </conditionalFormatting>
  <conditionalFormatting sqref="B539:N539">
    <cfRule type="cellIs" dxfId="1496" priority="580" operator="equal">
      <formula>""</formula>
    </cfRule>
  </conditionalFormatting>
  <conditionalFormatting sqref="B539:N539">
    <cfRule type="expression" dxfId="1495" priority="579">
      <formula>AND($C533&lt;&gt;"",B539="")</formula>
    </cfRule>
  </conditionalFormatting>
  <conditionalFormatting sqref="C564:D564">
    <cfRule type="cellIs" dxfId="1494" priority="578" operator="equal">
      <formula>""</formula>
    </cfRule>
  </conditionalFormatting>
  <conditionalFormatting sqref="G564 L564">
    <cfRule type="cellIs" dxfId="1493" priority="577" operator="equal">
      <formula>""</formula>
    </cfRule>
  </conditionalFormatting>
  <conditionalFormatting sqref="B566:M566 B570:N570 B583:N583 B587:F587 B579:E579 G579:N579">
    <cfRule type="cellIs" dxfId="1492" priority="576" operator="equal">
      <formula>""</formula>
    </cfRule>
  </conditionalFormatting>
  <conditionalFormatting sqref="B570:N570">
    <cfRule type="expression" dxfId="1491" priority="575">
      <formula>AND($C564&lt;&gt;"",B570="")</formula>
    </cfRule>
  </conditionalFormatting>
  <conditionalFormatting sqref="B578:E578 G578:N578">
    <cfRule type="cellIs" dxfId="1490" priority="574" operator="equal">
      <formula>""</formula>
    </cfRule>
  </conditionalFormatting>
  <conditionalFormatting sqref="B577:E577 G577:N577">
    <cfRule type="cellIs" dxfId="1489" priority="573" operator="equal">
      <formula>""</formula>
    </cfRule>
  </conditionalFormatting>
  <conditionalFormatting sqref="B576:N576 F577:F579">
    <cfRule type="cellIs" dxfId="1488" priority="572" operator="equal">
      <formula>""</formula>
    </cfRule>
  </conditionalFormatting>
  <conditionalFormatting sqref="B575:N575">
    <cfRule type="cellIs" dxfId="1487" priority="571" operator="equal">
      <formula>""</formula>
    </cfRule>
  </conditionalFormatting>
  <conditionalFormatting sqref="B571:N571">
    <cfRule type="cellIs" dxfId="1486" priority="569" operator="equal">
      <formula>""</formula>
    </cfRule>
  </conditionalFormatting>
  <conditionalFormatting sqref="B571:N571">
    <cfRule type="expression" dxfId="1485" priority="568">
      <formula>AND($C565&lt;&gt;"",B571="")</formula>
    </cfRule>
  </conditionalFormatting>
  <conditionalFormatting sqref="B572:N572">
    <cfRule type="cellIs" dxfId="1484" priority="567" operator="equal">
      <formula>""</formula>
    </cfRule>
  </conditionalFormatting>
  <conditionalFormatting sqref="B572:N572">
    <cfRule type="expression" dxfId="1483" priority="566">
      <formula>AND($C566&lt;&gt;"",B572="")</formula>
    </cfRule>
  </conditionalFormatting>
  <conditionalFormatting sqref="B573:N573">
    <cfRule type="cellIs" dxfId="1482" priority="565" operator="equal">
      <formula>""</formula>
    </cfRule>
  </conditionalFormatting>
  <conditionalFormatting sqref="B573:N573">
    <cfRule type="expression" dxfId="1481" priority="564">
      <formula>AND($C567&lt;&gt;"",B573="")</formula>
    </cfRule>
  </conditionalFormatting>
  <conditionalFormatting sqref="B574:N574">
    <cfRule type="cellIs" dxfId="1480" priority="563" operator="equal">
      <formula>""</formula>
    </cfRule>
  </conditionalFormatting>
  <conditionalFormatting sqref="B574:N574">
    <cfRule type="expression" dxfId="1479" priority="562">
      <formula>AND($C568&lt;&gt;"",B574="")</formula>
    </cfRule>
  </conditionalFormatting>
  <conditionalFormatting sqref="C599:D599">
    <cfRule type="cellIs" dxfId="1478" priority="561" operator="equal">
      <formula>""</formula>
    </cfRule>
  </conditionalFormatting>
  <conditionalFormatting sqref="G599 L599">
    <cfRule type="cellIs" dxfId="1477" priority="560" operator="equal">
      <formula>""</formula>
    </cfRule>
  </conditionalFormatting>
  <conditionalFormatting sqref="B601:M601 B605:N605 B618:N618 B622:F622 B614:E614 G614:N614">
    <cfRule type="cellIs" dxfId="1476" priority="559" operator="equal">
      <formula>""</formula>
    </cfRule>
  </conditionalFormatting>
  <conditionalFormatting sqref="B605:N605">
    <cfRule type="expression" dxfId="1475" priority="558">
      <formula>AND($C599&lt;&gt;"",B605="")</formula>
    </cfRule>
  </conditionalFormatting>
  <conditionalFormatting sqref="B613:E613 G613:N613">
    <cfRule type="cellIs" dxfId="1474" priority="557" operator="equal">
      <formula>""</formula>
    </cfRule>
  </conditionalFormatting>
  <conditionalFormatting sqref="B612:E612 G612:N612">
    <cfRule type="cellIs" dxfId="1473" priority="556" operator="equal">
      <formula>""</formula>
    </cfRule>
  </conditionalFormatting>
  <conditionalFormatting sqref="B611:N611 F612:F614">
    <cfRule type="cellIs" dxfId="1472" priority="555" operator="equal">
      <formula>""</formula>
    </cfRule>
  </conditionalFormatting>
  <conditionalFormatting sqref="B610:N610">
    <cfRule type="cellIs" dxfId="1471" priority="554" operator="equal">
      <formula>""</formula>
    </cfRule>
  </conditionalFormatting>
  <conditionalFormatting sqref="B606:N606">
    <cfRule type="cellIs" dxfId="1470" priority="552" operator="equal">
      <formula>""</formula>
    </cfRule>
  </conditionalFormatting>
  <conditionalFormatting sqref="B606:N606">
    <cfRule type="expression" dxfId="1469" priority="551">
      <formula>AND($C600&lt;&gt;"",B606="")</formula>
    </cfRule>
  </conditionalFormatting>
  <conditionalFormatting sqref="B607:N607">
    <cfRule type="cellIs" dxfId="1468" priority="550" operator="equal">
      <formula>""</formula>
    </cfRule>
  </conditionalFormatting>
  <conditionalFormatting sqref="B607:N607">
    <cfRule type="expression" dxfId="1467" priority="549">
      <formula>AND($C601&lt;&gt;"",B607="")</formula>
    </cfRule>
  </conditionalFormatting>
  <conditionalFormatting sqref="B608:N608">
    <cfRule type="cellIs" dxfId="1466" priority="548" operator="equal">
      <formula>""</formula>
    </cfRule>
  </conditionalFormatting>
  <conditionalFormatting sqref="B608:N608">
    <cfRule type="expression" dxfId="1465" priority="547">
      <formula>AND($C602&lt;&gt;"",B608="")</formula>
    </cfRule>
  </conditionalFormatting>
  <conditionalFormatting sqref="B609:N609">
    <cfRule type="cellIs" dxfId="1464" priority="546" operator="equal">
      <formula>""</formula>
    </cfRule>
  </conditionalFormatting>
  <conditionalFormatting sqref="B609:N609">
    <cfRule type="expression" dxfId="1463" priority="545">
      <formula>AND($C603&lt;&gt;"",B609="")</formula>
    </cfRule>
  </conditionalFormatting>
  <conditionalFormatting sqref="C634:D634">
    <cfRule type="cellIs" dxfId="1462" priority="544" operator="equal">
      <formula>""</formula>
    </cfRule>
  </conditionalFormatting>
  <conditionalFormatting sqref="G634 L634">
    <cfRule type="cellIs" dxfId="1461" priority="543" operator="equal">
      <formula>""</formula>
    </cfRule>
  </conditionalFormatting>
  <conditionalFormatting sqref="B636:M636 B640:N640 B653:N653 B657:F657 B649:E649 G649:N649">
    <cfRule type="cellIs" dxfId="1460" priority="542" operator="equal">
      <formula>""</formula>
    </cfRule>
  </conditionalFormatting>
  <conditionalFormatting sqref="B640:N640">
    <cfRule type="expression" dxfId="1459" priority="541">
      <formula>AND($C634&lt;&gt;"",B640="")</formula>
    </cfRule>
  </conditionalFormatting>
  <conditionalFormatting sqref="B648:E648 G648:N648">
    <cfRule type="cellIs" dxfId="1458" priority="540" operator="equal">
      <formula>""</formula>
    </cfRule>
  </conditionalFormatting>
  <conditionalFormatting sqref="B647:E647 G647:N647">
    <cfRule type="cellIs" dxfId="1457" priority="539" operator="equal">
      <formula>""</formula>
    </cfRule>
  </conditionalFormatting>
  <conditionalFormatting sqref="B646:N646 F647:F649">
    <cfRule type="cellIs" dxfId="1456" priority="538" operator="equal">
      <formula>""</formula>
    </cfRule>
  </conditionalFormatting>
  <conditionalFormatting sqref="B645:N645">
    <cfRule type="cellIs" dxfId="1455" priority="537" operator="equal">
      <formula>""</formula>
    </cfRule>
  </conditionalFormatting>
  <conditionalFormatting sqref="B641:N641">
    <cfRule type="cellIs" dxfId="1454" priority="535" operator="equal">
      <formula>""</formula>
    </cfRule>
  </conditionalFormatting>
  <conditionalFormatting sqref="B641:N641">
    <cfRule type="expression" dxfId="1453" priority="534">
      <formula>AND($C635&lt;&gt;"",B641="")</formula>
    </cfRule>
  </conditionalFormatting>
  <conditionalFormatting sqref="B642:N642">
    <cfRule type="cellIs" dxfId="1452" priority="533" operator="equal">
      <formula>""</formula>
    </cfRule>
  </conditionalFormatting>
  <conditionalFormatting sqref="B642:N642">
    <cfRule type="expression" dxfId="1451" priority="532">
      <formula>AND($C636&lt;&gt;"",B642="")</formula>
    </cfRule>
  </conditionalFormatting>
  <conditionalFormatting sqref="B643:N643">
    <cfRule type="cellIs" dxfId="1450" priority="531" operator="equal">
      <formula>""</formula>
    </cfRule>
  </conditionalFormatting>
  <conditionalFormatting sqref="B643:N643">
    <cfRule type="expression" dxfId="1449" priority="530">
      <formula>AND($C637&lt;&gt;"",B643="")</formula>
    </cfRule>
  </conditionalFormatting>
  <conditionalFormatting sqref="B644:N644">
    <cfRule type="cellIs" dxfId="1448" priority="529" operator="equal">
      <formula>""</formula>
    </cfRule>
  </conditionalFormatting>
  <conditionalFormatting sqref="B644:N644">
    <cfRule type="expression" dxfId="1447" priority="528">
      <formula>AND($C638&lt;&gt;"",B644="")</formula>
    </cfRule>
  </conditionalFormatting>
  <conditionalFormatting sqref="C669:D669">
    <cfRule type="cellIs" dxfId="1446" priority="527" operator="equal">
      <formula>""</formula>
    </cfRule>
  </conditionalFormatting>
  <conditionalFormatting sqref="G669 L669">
    <cfRule type="cellIs" dxfId="1445" priority="526" operator="equal">
      <formula>""</formula>
    </cfRule>
  </conditionalFormatting>
  <conditionalFormatting sqref="B671:M671 B675:N675 B688:N688 B692:F692 B684:E684 G684:N684">
    <cfRule type="cellIs" dxfId="1444" priority="525" operator="equal">
      <formula>""</formula>
    </cfRule>
  </conditionalFormatting>
  <conditionalFormatting sqref="B675:N675">
    <cfRule type="expression" dxfId="1443" priority="524">
      <formula>AND($C669&lt;&gt;"",B675="")</formula>
    </cfRule>
  </conditionalFormatting>
  <conditionalFormatting sqref="B683:E683 G683:N683">
    <cfRule type="cellIs" dxfId="1442" priority="523" operator="equal">
      <formula>""</formula>
    </cfRule>
  </conditionalFormatting>
  <conditionalFormatting sqref="B682:E682 G682:N682">
    <cfRule type="cellIs" dxfId="1441" priority="522" operator="equal">
      <formula>""</formula>
    </cfRule>
  </conditionalFormatting>
  <conditionalFormatting sqref="B681:N681 F682:F684">
    <cfRule type="cellIs" dxfId="1440" priority="521" operator="equal">
      <formula>""</formula>
    </cfRule>
  </conditionalFormatting>
  <conditionalFormatting sqref="B680:N680">
    <cfRule type="cellIs" dxfId="1439" priority="520" operator="equal">
      <formula>""</formula>
    </cfRule>
  </conditionalFormatting>
  <conditionalFormatting sqref="B676:N676">
    <cfRule type="cellIs" dxfId="1438" priority="518" operator="equal">
      <formula>""</formula>
    </cfRule>
  </conditionalFormatting>
  <conditionalFormatting sqref="B676:N676">
    <cfRule type="expression" dxfId="1437" priority="517">
      <formula>AND($C670&lt;&gt;"",B676="")</formula>
    </cfRule>
  </conditionalFormatting>
  <conditionalFormatting sqref="B677:N677">
    <cfRule type="cellIs" dxfId="1436" priority="516" operator="equal">
      <formula>""</formula>
    </cfRule>
  </conditionalFormatting>
  <conditionalFormatting sqref="B677:N677">
    <cfRule type="expression" dxfId="1435" priority="515">
      <formula>AND($C671&lt;&gt;"",B677="")</formula>
    </cfRule>
  </conditionalFormatting>
  <conditionalFormatting sqref="B678:N678">
    <cfRule type="cellIs" dxfId="1434" priority="514" operator="equal">
      <formula>""</formula>
    </cfRule>
  </conditionalFormatting>
  <conditionalFormatting sqref="B678:N678">
    <cfRule type="expression" dxfId="1433" priority="513">
      <formula>AND($C672&lt;&gt;"",B678="")</formula>
    </cfRule>
  </conditionalFormatting>
  <conditionalFormatting sqref="B679:N679">
    <cfRule type="cellIs" dxfId="1432" priority="512" operator="equal">
      <formula>""</formula>
    </cfRule>
  </conditionalFormatting>
  <conditionalFormatting sqref="B679:N679">
    <cfRule type="expression" dxfId="1431" priority="511">
      <formula>AND($C673&lt;&gt;"",B679="")</formula>
    </cfRule>
  </conditionalFormatting>
  <conditionalFormatting sqref="C704:D704">
    <cfRule type="cellIs" dxfId="1430" priority="510" operator="equal">
      <formula>""</formula>
    </cfRule>
  </conditionalFormatting>
  <conditionalFormatting sqref="G704 L704">
    <cfRule type="cellIs" dxfId="1429" priority="509" operator="equal">
      <formula>""</formula>
    </cfRule>
  </conditionalFormatting>
  <conditionalFormatting sqref="B706:M706 B710:N710 B723:N723 B727:F727 B719:E719 G719:N719">
    <cfRule type="cellIs" dxfId="1428" priority="508" operator="equal">
      <formula>""</formula>
    </cfRule>
  </conditionalFormatting>
  <conditionalFormatting sqref="B710:N710">
    <cfRule type="expression" dxfId="1427" priority="507">
      <formula>AND($C704&lt;&gt;"",B710="")</formula>
    </cfRule>
  </conditionalFormatting>
  <conditionalFormatting sqref="B718:E718 G718:N718">
    <cfRule type="cellIs" dxfId="1426" priority="506" operator="equal">
      <formula>""</formula>
    </cfRule>
  </conditionalFormatting>
  <conditionalFormatting sqref="B717:E717 G717:N717">
    <cfRule type="cellIs" dxfId="1425" priority="505" operator="equal">
      <formula>""</formula>
    </cfRule>
  </conditionalFormatting>
  <conditionalFormatting sqref="B716:N716 F717:F719">
    <cfRule type="cellIs" dxfId="1424" priority="504" operator="equal">
      <formula>""</formula>
    </cfRule>
  </conditionalFormatting>
  <conditionalFormatting sqref="B715:N715">
    <cfRule type="cellIs" dxfId="1423" priority="503" operator="equal">
      <formula>""</formula>
    </cfRule>
  </conditionalFormatting>
  <conditionalFormatting sqref="B711:N711">
    <cfRule type="cellIs" dxfId="1422" priority="501" operator="equal">
      <formula>""</formula>
    </cfRule>
  </conditionalFormatting>
  <conditionalFormatting sqref="B711:N711">
    <cfRule type="expression" dxfId="1421" priority="500">
      <formula>AND($C705&lt;&gt;"",B711="")</formula>
    </cfRule>
  </conditionalFormatting>
  <conditionalFormatting sqref="B712:N712">
    <cfRule type="cellIs" dxfId="1420" priority="499" operator="equal">
      <formula>""</formula>
    </cfRule>
  </conditionalFormatting>
  <conditionalFormatting sqref="B712:N712">
    <cfRule type="expression" dxfId="1419" priority="498">
      <formula>AND($C706&lt;&gt;"",B712="")</formula>
    </cfRule>
  </conditionalFormatting>
  <conditionalFormatting sqref="B713:N713">
    <cfRule type="cellIs" dxfId="1418" priority="497" operator="equal">
      <formula>""</formula>
    </cfRule>
  </conditionalFormatting>
  <conditionalFormatting sqref="B713:N713">
    <cfRule type="expression" dxfId="1417" priority="496">
      <formula>AND($C707&lt;&gt;"",B713="")</formula>
    </cfRule>
  </conditionalFormatting>
  <conditionalFormatting sqref="B714:N714">
    <cfRule type="cellIs" dxfId="1416" priority="495" operator="equal">
      <formula>""</formula>
    </cfRule>
  </conditionalFormatting>
  <conditionalFormatting sqref="B714:N714">
    <cfRule type="expression" dxfId="1415" priority="494">
      <formula>AND($C708&lt;&gt;"",B714="")</formula>
    </cfRule>
  </conditionalFormatting>
  <conditionalFormatting sqref="C739:D739">
    <cfRule type="cellIs" dxfId="1414" priority="493" operator="equal">
      <formula>""</formula>
    </cfRule>
  </conditionalFormatting>
  <conditionalFormatting sqref="G739 L739">
    <cfRule type="cellIs" dxfId="1413" priority="492" operator="equal">
      <formula>""</formula>
    </cfRule>
  </conditionalFormatting>
  <conditionalFormatting sqref="B741:M741 B745:N745 B758:N758 B762:F762 B754:E754 G754:N754">
    <cfRule type="cellIs" dxfId="1412" priority="491" operator="equal">
      <formula>""</formula>
    </cfRule>
  </conditionalFormatting>
  <conditionalFormatting sqref="B745:N745">
    <cfRule type="expression" dxfId="1411" priority="490">
      <formula>AND($C739&lt;&gt;"",B745="")</formula>
    </cfRule>
  </conditionalFormatting>
  <conditionalFormatting sqref="B753:E753 G753:N753">
    <cfRule type="cellIs" dxfId="1410" priority="489" operator="equal">
      <formula>""</formula>
    </cfRule>
  </conditionalFormatting>
  <conditionalFormatting sqref="B752:E752 G752:N752">
    <cfRule type="cellIs" dxfId="1409" priority="488" operator="equal">
      <formula>""</formula>
    </cfRule>
  </conditionalFormatting>
  <conditionalFormatting sqref="B751:N751 F752:F754">
    <cfRule type="cellIs" dxfId="1408" priority="487" operator="equal">
      <formula>""</formula>
    </cfRule>
  </conditionalFormatting>
  <conditionalFormatting sqref="B750:N750">
    <cfRule type="cellIs" dxfId="1407" priority="486" operator="equal">
      <formula>""</formula>
    </cfRule>
  </conditionalFormatting>
  <conditionalFormatting sqref="B746:N746">
    <cfRule type="cellIs" dxfId="1406" priority="484" operator="equal">
      <formula>""</formula>
    </cfRule>
  </conditionalFormatting>
  <conditionalFormatting sqref="B746:N746">
    <cfRule type="expression" dxfId="1405" priority="483">
      <formula>AND($C740&lt;&gt;"",B746="")</formula>
    </cfRule>
  </conditionalFormatting>
  <conditionalFormatting sqref="B747:N747">
    <cfRule type="cellIs" dxfId="1404" priority="482" operator="equal">
      <formula>""</formula>
    </cfRule>
  </conditionalFormatting>
  <conditionalFormatting sqref="B747:N747">
    <cfRule type="expression" dxfId="1403" priority="481">
      <formula>AND($C741&lt;&gt;"",B747="")</formula>
    </cfRule>
  </conditionalFormatting>
  <conditionalFormatting sqref="B748:N748">
    <cfRule type="cellIs" dxfId="1402" priority="480" operator="equal">
      <formula>""</formula>
    </cfRule>
  </conditionalFormatting>
  <conditionalFormatting sqref="B748:N748">
    <cfRule type="expression" dxfId="1401" priority="479">
      <formula>AND($C742&lt;&gt;"",B748="")</formula>
    </cfRule>
  </conditionalFormatting>
  <conditionalFormatting sqref="B749:N749">
    <cfRule type="cellIs" dxfId="1400" priority="478" operator="equal">
      <formula>""</formula>
    </cfRule>
  </conditionalFormatting>
  <conditionalFormatting sqref="B749:N749">
    <cfRule type="expression" dxfId="1399" priority="477">
      <formula>AND($C743&lt;&gt;"",B749="")</formula>
    </cfRule>
  </conditionalFormatting>
  <conditionalFormatting sqref="C774:D774">
    <cfRule type="cellIs" dxfId="1398" priority="476" operator="equal">
      <formula>""</formula>
    </cfRule>
  </conditionalFormatting>
  <conditionalFormatting sqref="G774 L774">
    <cfRule type="cellIs" dxfId="1397" priority="475" operator="equal">
      <formula>""</formula>
    </cfRule>
  </conditionalFormatting>
  <conditionalFormatting sqref="B776:M776 B780:N780 B793:N793 B797:F797 B789:E789 G789:N789">
    <cfRule type="cellIs" dxfId="1396" priority="474" operator="equal">
      <formula>""</formula>
    </cfRule>
  </conditionalFormatting>
  <conditionalFormatting sqref="B780:N780">
    <cfRule type="expression" dxfId="1395" priority="473">
      <formula>AND($C774&lt;&gt;"",B780="")</formula>
    </cfRule>
  </conditionalFormatting>
  <conditionalFormatting sqref="B788:E788 G788:N788">
    <cfRule type="cellIs" dxfId="1394" priority="472" operator="equal">
      <formula>""</formula>
    </cfRule>
  </conditionalFormatting>
  <conditionalFormatting sqref="B787:E787 G787:N787">
    <cfRule type="cellIs" dxfId="1393" priority="471" operator="equal">
      <formula>""</formula>
    </cfRule>
  </conditionalFormatting>
  <conditionalFormatting sqref="B786:N786 F787:F789">
    <cfRule type="cellIs" dxfId="1392" priority="470" operator="equal">
      <formula>""</formula>
    </cfRule>
  </conditionalFormatting>
  <conditionalFormatting sqref="B785:N785">
    <cfRule type="cellIs" dxfId="1391" priority="469" operator="equal">
      <formula>""</formula>
    </cfRule>
  </conditionalFormatting>
  <conditionalFormatting sqref="B781:N781">
    <cfRule type="cellIs" dxfId="1390" priority="467" operator="equal">
      <formula>""</formula>
    </cfRule>
  </conditionalFormatting>
  <conditionalFormatting sqref="B781:N781">
    <cfRule type="expression" dxfId="1389" priority="466">
      <formula>AND($C775&lt;&gt;"",B781="")</formula>
    </cfRule>
  </conditionalFormatting>
  <conditionalFormatting sqref="B782:N782">
    <cfRule type="cellIs" dxfId="1388" priority="465" operator="equal">
      <formula>""</formula>
    </cfRule>
  </conditionalFormatting>
  <conditionalFormatting sqref="B782:N782">
    <cfRule type="expression" dxfId="1387" priority="464">
      <formula>AND($C776&lt;&gt;"",B782="")</formula>
    </cfRule>
  </conditionalFormatting>
  <conditionalFormatting sqref="B783:N783">
    <cfRule type="cellIs" dxfId="1386" priority="463" operator="equal">
      <formula>""</formula>
    </cfRule>
  </conditionalFormatting>
  <conditionalFormatting sqref="B783:N783">
    <cfRule type="expression" dxfId="1385" priority="462">
      <formula>AND($C777&lt;&gt;"",B783="")</formula>
    </cfRule>
  </conditionalFormatting>
  <conditionalFormatting sqref="B784:N784">
    <cfRule type="cellIs" dxfId="1384" priority="461" operator="equal">
      <formula>""</formula>
    </cfRule>
  </conditionalFormatting>
  <conditionalFormatting sqref="B784:N784">
    <cfRule type="expression" dxfId="1383" priority="460">
      <formula>AND($C778&lt;&gt;"",B784="")</formula>
    </cfRule>
  </conditionalFormatting>
  <conditionalFormatting sqref="C809:D809">
    <cfRule type="cellIs" dxfId="1382" priority="459" operator="equal">
      <formula>""</formula>
    </cfRule>
  </conditionalFormatting>
  <conditionalFormatting sqref="G809 L809">
    <cfRule type="cellIs" dxfId="1381" priority="458" operator="equal">
      <formula>""</formula>
    </cfRule>
  </conditionalFormatting>
  <conditionalFormatting sqref="B811:M811 B815:N815 B828:N828 B832:F832 B824:E824 G824:N824">
    <cfRule type="cellIs" dxfId="1380" priority="457" operator="equal">
      <formula>""</formula>
    </cfRule>
  </conditionalFormatting>
  <conditionalFormatting sqref="B815:N815">
    <cfRule type="expression" dxfId="1379" priority="456">
      <formula>AND($C809&lt;&gt;"",B815="")</formula>
    </cfRule>
  </conditionalFormatting>
  <conditionalFormatting sqref="B823:E823 G823:N823">
    <cfRule type="cellIs" dxfId="1378" priority="455" operator="equal">
      <formula>""</formula>
    </cfRule>
  </conditionalFormatting>
  <conditionalFormatting sqref="B822:E822 G822:N822">
    <cfRule type="cellIs" dxfId="1377" priority="454" operator="equal">
      <formula>""</formula>
    </cfRule>
  </conditionalFormatting>
  <conditionalFormatting sqref="B821:N821 F822:F824">
    <cfRule type="cellIs" dxfId="1376" priority="453" operator="equal">
      <formula>""</formula>
    </cfRule>
  </conditionalFormatting>
  <conditionalFormatting sqref="B820:N820">
    <cfRule type="cellIs" dxfId="1375" priority="452" operator="equal">
      <formula>""</formula>
    </cfRule>
  </conditionalFormatting>
  <conditionalFormatting sqref="B816:N816">
    <cfRule type="cellIs" dxfId="1374" priority="450" operator="equal">
      <formula>""</formula>
    </cfRule>
  </conditionalFormatting>
  <conditionalFormatting sqref="B816:N816">
    <cfRule type="expression" dxfId="1373" priority="449">
      <formula>AND($C810&lt;&gt;"",B816="")</formula>
    </cfRule>
  </conditionalFormatting>
  <conditionalFormatting sqref="B817:N817">
    <cfRule type="cellIs" dxfId="1372" priority="448" operator="equal">
      <formula>""</formula>
    </cfRule>
  </conditionalFormatting>
  <conditionalFormatting sqref="B817:N817">
    <cfRule type="expression" dxfId="1371" priority="447">
      <formula>AND($C811&lt;&gt;"",B817="")</formula>
    </cfRule>
  </conditionalFormatting>
  <conditionalFormatting sqref="B818:N818">
    <cfRule type="cellIs" dxfId="1370" priority="446" operator="equal">
      <formula>""</formula>
    </cfRule>
  </conditionalFormatting>
  <conditionalFormatting sqref="B818:N818">
    <cfRule type="expression" dxfId="1369" priority="445">
      <formula>AND($C812&lt;&gt;"",B818="")</formula>
    </cfRule>
  </conditionalFormatting>
  <conditionalFormatting sqref="B819:N819">
    <cfRule type="cellIs" dxfId="1368" priority="444" operator="equal">
      <formula>""</formula>
    </cfRule>
  </conditionalFormatting>
  <conditionalFormatting sqref="B819:N819">
    <cfRule type="expression" dxfId="1367" priority="443">
      <formula>AND($C813&lt;&gt;"",B819="")</formula>
    </cfRule>
  </conditionalFormatting>
  <conditionalFormatting sqref="C844:D844">
    <cfRule type="cellIs" dxfId="1366" priority="442" operator="equal">
      <formula>""</formula>
    </cfRule>
  </conditionalFormatting>
  <conditionalFormatting sqref="G844 L844">
    <cfRule type="cellIs" dxfId="1365" priority="441" operator="equal">
      <formula>""</formula>
    </cfRule>
  </conditionalFormatting>
  <conditionalFormatting sqref="B846:M846 B850:N850 B863:N863 B867:F867 B859:E859 G859:N859">
    <cfRule type="cellIs" dxfId="1364" priority="440" operator="equal">
      <formula>""</formula>
    </cfRule>
  </conditionalFormatting>
  <conditionalFormatting sqref="B850:N850">
    <cfRule type="expression" dxfId="1363" priority="439">
      <formula>AND($C844&lt;&gt;"",B850="")</formula>
    </cfRule>
  </conditionalFormatting>
  <conditionalFormatting sqref="B858:E858 G858:N858">
    <cfRule type="cellIs" dxfId="1362" priority="438" operator="equal">
      <formula>""</formula>
    </cfRule>
  </conditionalFormatting>
  <conditionalFormatting sqref="B857:E857 G857:N857">
    <cfRule type="cellIs" dxfId="1361" priority="437" operator="equal">
      <formula>""</formula>
    </cfRule>
  </conditionalFormatting>
  <conditionalFormatting sqref="B856:N856 F857:F859">
    <cfRule type="cellIs" dxfId="1360" priority="436" operator="equal">
      <formula>""</formula>
    </cfRule>
  </conditionalFormatting>
  <conditionalFormatting sqref="B855:N855">
    <cfRule type="cellIs" dxfId="1359" priority="435" operator="equal">
      <formula>""</formula>
    </cfRule>
  </conditionalFormatting>
  <conditionalFormatting sqref="B851:N851">
    <cfRule type="cellIs" dxfId="1358" priority="433" operator="equal">
      <formula>""</formula>
    </cfRule>
  </conditionalFormatting>
  <conditionalFormatting sqref="B851:N851">
    <cfRule type="expression" dxfId="1357" priority="432">
      <formula>AND($C845&lt;&gt;"",B851="")</formula>
    </cfRule>
  </conditionalFormatting>
  <conditionalFormatting sqref="B852:N852">
    <cfRule type="cellIs" dxfId="1356" priority="431" operator="equal">
      <formula>""</formula>
    </cfRule>
  </conditionalFormatting>
  <conditionalFormatting sqref="B852:N852">
    <cfRule type="expression" dxfId="1355" priority="430">
      <formula>AND($C846&lt;&gt;"",B852="")</formula>
    </cfRule>
  </conditionalFormatting>
  <conditionalFormatting sqref="B853:N853">
    <cfRule type="cellIs" dxfId="1354" priority="429" operator="equal">
      <formula>""</formula>
    </cfRule>
  </conditionalFormatting>
  <conditionalFormatting sqref="B853:N853">
    <cfRule type="expression" dxfId="1353" priority="428">
      <formula>AND($C847&lt;&gt;"",B853="")</formula>
    </cfRule>
  </conditionalFormatting>
  <conditionalFormatting sqref="B854:N854">
    <cfRule type="cellIs" dxfId="1352" priority="427" operator="equal">
      <formula>""</formula>
    </cfRule>
  </conditionalFormatting>
  <conditionalFormatting sqref="B854:N854">
    <cfRule type="expression" dxfId="1351" priority="426">
      <formula>AND($C848&lt;&gt;"",B854="")</formula>
    </cfRule>
  </conditionalFormatting>
  <conditionalFormatting sqref="C879:D879">
    <cfRule type="cellIs" dxfId="1350" priority="425" operator="equal">
      <formula>""</formula>
    </cfRule>
  </conditionalFormatting>
  <conditionalFormatting sqref="G879 L879">
    <cfRule type="cellIs" dxfId="1349" priority="424" operator="equal">
      <formula>""</formula>
    </cfRule>
  </conditionalFormatting>
  <conditionalFormatting sqref="B881:M881 B885:N885 B898:N898 B902:F902 B894:E894 G894:N894">
    <cfRule type="cellIs" dxfId="1348" priority="423" operator="equal">
      <formula>""</formula>
    </cfRule>
  </conditionalFormatting>
  <conditionalFormatting sqref="B885:N885">
    <cfRule type="expression" dxfId="1347" priority="422">
      <formula>AND($C879&lt;&gt;"",B885="")</formula>
    </cfRule>
  </conditionalFormatting>
  <conditionalFormatting sqref="B893:E893 G893:N893">
    <cfRule type="cellIs" dxfId="1346" priority="421" operator="equal">
      <formula>""</formula>
    </cfRule>
  </conditionalFormatting>
  <conditionalFormatting sqref="B892:E892 G892:N892">
    <cfRule type="cellIs" dxfId="1345" priority="420" operator="equal">
      <formula>""</formula>
    </cfRule>
  </conditionalFormatting>
  <conditionalFormatting sqref="B891:N891 F892:F894">
    <cfRule type="cellIs" dxfId="1344" priority="419" operator="equal">
      <formula>""</formula>
    </cfRule>
  </conditionalFormatting>
  <conditionalFormatting sqref="B890:N890">
    <cfRule type="cellIs" dxfId="1343" priority="418" operator="equal">
      <formula>""</formula>
    </cfRule>
  </conditionalFormatting>
  <conditionalFormatting sqref="B886:N886">
    <cfRule type="cellIs" dxfId="1342" priority="416" operator="equal">
      <formula>""</formula>
    </cfRule>
  </conditionalFormatting>
  <conditionalFormatting sqref="B886:N886">
    <cfRule type="expression" dxfId="1341" priority="415">
      <formula>AND($C880&lt;&gt;"",B886="")</formula>
    </cfRule>
  </conditionalFormatting>
  <conditionalFormatting sqref="B887:N887">
    <cfRule type="cellIs" dxfId="1340" priority="414" operator="equal">
      <formula>""</formula>
    </cfRule>
  </conditionalFormatting>
  <conditionalFormatting sqref="B887:N887">
    <cfRule type="expression" dxfId="1339" priority="413">
      <formula>AND($C881&lt;&gt;"",B887="")</formula>
    </cfRule>
  </conditionalFormatting>
  <conditionalFormatting sqref="B888:N888">
    <cfRule type="cellIs" dxfId="1338" priority="412" operator="equal">
      <formula>""</formula>
    </cfRule>
  </conditionalFormatting>
  <conditionalFormatting sqref="B888:N888">
    <cfRule type="expression" dxfId="1337" priority="411">
      <formula>AND($C882&lt;&gt;"",B888="")</formula>
    </cfRule>
  </conditionalFormatting>
  <conditionalFormatting sqref="B889:N889">
    <cfRule type="cellIs" dxfId="1336" priority="410" operator="equal">
      <formula>""</formula>
    </cfRule>
  </conditionalFormatting>
  <conditionalFormatting sqref="B889:N889">
    <cfRule type="expression" dxfId="1335" priority="409">
      <formula>AND($C883&lt;&gt;"",B889="")</formula>
    </cfRule>
  </conditionalFormatting>
  <conditionalFormatting sqref="C914:D914">
    <cfRule type="cellIs" dxfId="1334" priority="408" operator="equal">
      <formula>""</formula>
    </cfRule>
  </conditionalFormatting>
  <conditionalFormatting sqref="G914 L914">
    <cfRule type="cellIs" dxfId="1333" priority="407" operator="equal">
      <formula>""</formula>
    </cfRule>
  </conditionalFormatting>
  <conditionalFormatting sqref="B916:M916 B920:N920 B933:N933 B937:F937 B929:E929 G929:N929">
    <cfRule type="cellIs" dxfId="1332" priority="406" operator="equal">
      <formula>""</formula>
    </cfRule>
  </conditionalFormatting>
  <conditionalFormatting sqref="B920:N920">
    <cfRule type="expression" dxfId="1331" priority="405">
      <formula>AND($C914&lt;&gt;"",B920="")</formula>
    </cfRule>
  </conditionalFormatting>
  <conditionalFormatting sqref="B928:E928 G928:N928">
    <cfRule type="cellIs" dxfId="1330" priority="404" operator="equal">
      <formula>""</formula>
    </cfRule>
  </conditionalFormatting>
  <conditionalFormatting sqref="B927:E927 G927:N927">
    <cfRule type="cellIs" dxfId="1329" priority="403" operator="equal">
      <formula>""</formula>
    </cfRule>
  </conditionalFormatting>
  <conditionalFormatting sqref="B926:N926 F927:F929">
    <cfRule type="cellIs" dxfId="1328" priority="402" operator="equal">
      <formula>""</formula>
    </cfRule>
  </conditionalFormatting>
  <conditionalFormatting sqref="B925:N925">
    <cfRule type="cellIs" dxfId="1327" priority="401" operator="equal">
      <formula>""</formula>
    </cfRule>
  </conditionalFormatting>
  <conditionalFormatting sqref="B921:N921">
    <cfRule type="cellIs" dxfId="1326" priority="399" operator="equal">
      <formula>""</formula>
    </cfRule>
  </conditionalFormatting>
  <conditionalFormatting sqref="B921:N921">
    <cfRule type="expression" dxfId="1325" priority="398">
      <formula>AND($C915&lt;&gt;"",B921="")</formula>
    </cfRule>
  </conditionalFormatting>
  <conditionalFormatting sqref="B922:N922">
    <cfRule type="cellIs" dxfId="1324" priority="397" operator="equal">
      <formula>""</formula>
    </cfRule>
  </conditionalFormatting>
  <conditionalFormatting sqref="B922:N922">
    <cfRule type="expression" dxfId="1323" priority="396">
      <formula>AND($C916&lt;&gt;"",B922="")</formula>
    </cfRule>
  </conditionalFormatting>
  <conditionalFormatting sqref="B923:N923">
    <cfRule type="cellIs" dxfId="1322" priority="395" operator="equal">
      <formula>""</formula>
    </cfRule>
  </conditionalFormatting>
  <conditionalFormatting sqref="B923:N923">
    <cfRule type="expression" dxfId="1321" priority="394">
      <formula>AND($C917&lt;&gt;"",B923="")</formula>
    </cfRule>
  </conditionalFormatting>
  <conditionalFormatting sqref="B924:N924">
    <cfRule type="cellIs" dxfId="1320" priority="393" operator="equal">
      <formula>""</formula>
    </cfRule>
  </conditionalFormatting>
  <conditionalFormatting sqref="B924:N924">
    <cfRule type="expression" dxfId="1319" priority="392">
      <formula>AND($C918&lt;&gt;"",B924="")</formula>
    </cfRule>
  </conditionalFormatting>
  <conditionalFormatting sqref="C949:D949">
    <cfRule type="cellIs" dxfId="1318" priority="391" operator="equal">
      <formula>""</formula>
    </cfRule>
  </conditionalFormatting>
  <conditionalFormatting sqref="G949 L949">
    <cfRule type="cellIs" dxfId="1317" priority="390" operator="equal">
      <formula>""</formula>
    </cfRule>
  </conditionalFormatting>
  <conditionalFormatting sqref="B951:M951 B955:N955 B968:N968 B972:F972 B964:E964 G964:N964">
    <cfRule type="cellIs" dxfId="1316" priority="389" operator="equal">
      <formula>""</formula>
    </cfRule>
  </conditionalFormatting>
  <conditionalFormatting sqref="B955:N955">
    <cfRule type="expression" dxfId="1315" priority="388">
      <formula>AND($C949&lt;&gt;"",B955="")</formula>
    </cfRule>
  </conditionalFormatting>
  <conditionalFormatting sqref="B963:E963 G963:N963">
    <cfRule type="cellIs" dxfId="1314" priority="387" operator="equal">
      <formula>""</formula>
    </cfRule>
  </conditionalFormatting>
  <conditionalFormatting sqref="B962:E962 G962:N962">
    <cfRule type="cellIs" dxfId="1313" priority="386" operator="equal">
      <formula>""</formula>
    </cfRule>
  </conditionalFormatting>
  <conditionalFormatting sqref="B961:N961 F962:F964">
    <cfRule type="cellIs" dxfId="1312" priority="385" operator="equal">
      <formula>""</formula>
    </cfRule>
  </conditionalFormatting>
  <conditionalFormatting sqref="B960:N960">
    <cfRule type="cellIs" dxfId="1311" priority="384" operator="equal">
      <formula>""</formula>
    </cfRule>
  </conditionalFormatting>
  <conditionalFormatting sqref="B956:N956">
    <cfRule type="cellIs" dxfId="1310" priority="382" operator="equal">
      <formula>""</formula>
    </cfRule>
  </conditionalFormatting>
  <conditionalFormatting sqref="B956:N956">
    <cfRule type="expression" dxfId="1309" priority="381">
      <formula>AND($C950&lt;&gt;"",B956="")</formula>
    </cfRule>
  </conditionalFormatting>
  <conditionalFormatting sqref="B957:N957">
    <cfRule type="cellIs" dxfId="1308" priority="380" operator="equal">
      <formula>""</formula>
    </cfRule>
  </conditionalFormatting>
  <conditionalFormatting sqref="B957:N957">
    <cfRule type="expression" dxfId="1307" priority="379">
      <formula>AND($C951&lt;&gt;"",B957="")</formula>
    </cfRule>
  </conditionalFormatting>
  <conditionalFormatting sqref="B958:N958">
    <cfRule type="cellIs" dxfId="1306" priority="378" operator="equal">
      <formula>""</formula>
    </cfRule>
  </conditionalFormatting>
  <conditionalFormatting sqref="B958:N958">
    <cfRule type="expression" dxfId="1305" priority="377">
      <formula>AND($C952&lt;&gt;"",B958="")</formula>
    </cfRule>
  </conditionalFormatting>
  <conditionalFormatting sqref="B959:N959">
    <cfRule type="cellIs" dxfId="1304" priority="376" operator="equal">
      <formula>""</formula>
    </cfRule>
  </conditionalFormatting>
  <conditionalFormatting sqref="B959:N959">
    <cfRule type="expression" dxfId="1303" priority="375">
      <formula>AND($C953&lt;&gt;"",B959="")</formula>
    </cfRule>
  </conditionalFormatting>
  <conditionalFormatting sqref="C984:D984">
    <cfRule type="cellIs" dxfId="1302" priority="374" operator="equal">
      <formula>""</formula>
    </cfRule>
  </conditionalFormatting>
  <conditionalFormatting sqref="G984 L984">
    <cfRule type="cellIs" dxfId="1301" priority="373" operator="equal">
      <formula>""</formula>
    </cfRule>
  </conditionalFormatting>
  <conditionalFormatting sqref="B986:M986 B990:N990 B1003:N1003 B1007:F1007 B999:E999 G999:N999">
    <cfRule type="cellIs" dxfId="1300" priority="372" operator="equal">
      <formula>""</formula>
    </cfRule>
  </conditionalFormatting>
  <conditionalFormatting sqref="B990:N990">
    <cfRule type="expression" dxfId="1299" priority="371">
      <formula>AND($C984&lt;&gt;"",B990="")</formula>
    </cfRule>
  </conditionalFormatting>
  <conditionalFormatting sqref="B998:E998 G998:N998">
    <cfRule type="cellIs" dxfId="1298" priority="370" operator="equal">
      <formula>""</formula>
    </cfRule>
  </conditionalFormatting>
  <conditionalFormatting sqref="B997:E997 G997:N997">
    <cfRule type="cellIs" dxfId="1297" priority="369" operator="equal">
      <formula>""</formula>
    </cfRule>
  </conditionalFormatting>
  <conditionalFormatting sqref="B996:N996 F997:F999">
    <cfRule type="cellIs" dxfId="1296" priority="368" operator="equal">
      <formula>""</formula>
    </cfRule>
  </conditionalFormatting>
  <conditionalFormatting sqref="B995:N995">
    <cfRule type="cellIs" dxfId="1295" priority="367" operator="equal">
      <formula>""</formula>
    </cfRule>
  </conditionalFormatting>
  <conditionalFormatting sqref="B991:N991">
    <cfRule type="cellIs" dxfId="1294" priority="365" operator="equal">
      <formula>""</formula>
    </cfRule>
  </conditionalFormatting>
  <conditionalFormatting sqref="B991:N991">
    <cfRule type="expression" dxfId="1293" priority="364">
      <formula>AND($C985&lt;&gt;"",B991="")</formula>
    </cfRule>
  </conditionalFormatting>
  <conditionalFormatting sqref="B992:N992">
    <cfRule type="cellIs" dxfId="1292" priority="363" operator="equal">
      <formula>""</formula>
    </cfRule>
  </conditionalFormatting>
  <conditionalFormatting sqref="B992:N992">
    <cfRule type="expression" dxfId="1291" priority="362">
      <formula>AND($C986&lt;&gt;"",B992="")</formula>
    </cfRule>
  </conditionalFormatting>
  <conditionalFormatting sqref="B993:N993">
    <cfRule type="cellIs" dxfId="1290" priority="361" operator="equal">
      <formula>""</formula>
    </cfRule>
  </conditionalFormatting>
  <conditionalFormatting sqref="B993:N993">
    <cfRule type="expression" dxfId="1289" priority="360">
      <formula>AND($C987&lt;&gt;"",B993="")</formula>
    </cfRule>
  </conditionalFormatting>
  <conditionalFormatting sqref="B994:N994">
    <cfRule type="cellIs" dxfId="1288" priority="359" operator="equal">
      <formula>""</formula>
    </cfRule>
  </conditionalFormatting>
  <conditionalFormatting sqref="B994:N994">
    <cfRule type="expression" dxfId="1287" priority="358">
      <formula>AND($C988&lt;&gt;"",B994="")</formula>
    </cfRule>
  </conditionalFormatting>
  <conditionalFormatting sqref="C1019:D1019">
    <cfRule type="cellIs" dxfId="1286" priority="357" operator="equal">
      <formula>""</formula>
    </cfRule>
  </conditionalFormatting>
  <conditionalFormatting sqref="G1019 L1019">
    <cfRule type="cellIs" dxfId="1285" priority="356" operator="equal">
      <formula>""</formula>
    </cfRule>
  </conditionalFormatting>
  <conditionalFormatting sqref="B1021:M1021 B1025:N1025 B1038:N1038 B1042:F1042 B1034:E1034 G1034:N1034">
    <cfRule type="cellIs" dxfId="1284" priority="355" operator="equal">
      <formula>""</formula>
    </cfRule>
  </conditionalFormatting>
  <conditionalFormatting sqref="B1025:N1025">
    <cfRule type="expression" dxfId="1283" priority="354">
      <formula>AND($C1019&lt;&gt;"",B1025="")</formula>
    </cfRule>
  </conditionalFormatting>
  <conditionalFormatting sqref="B1033:E1033 G1033:N1033">
    <cfRule type="cellIs" dxfId="1282" priority="353" operator="equal">
      <formula>""</formula>
    </cfRule>
  </conditionalFormatting>
  <conditionalFormatting sqref="B1032:E1032 G1032:N1032">
    <cfRule type="cellIs" dxfId="1281" priority="352" operator="equal">
      <formula>""</formula>
    </cfRule>
  </conditionalFormatting>
  <conditionalFormatting sqref="B1031:N1031 F1032:F1034">
    <cfRule type="cellIs" dxfId="1280" priority="351" operator="equal">
      <formula>""</formula>
    </cfRule>
  </conditionalFormatting>
  <conditionalFormatting sqref="B1030:N1030">
    <cfRule type="cellIs" dxfId="1279" priority="350" operator="equal">
      <formula>""</formula>
    </cfRule>
  </conditionalFormatting>
  <conditionalFormatting sqref="B1026:N1026">
    <cfRule type="cellIs" dxfId="1278" priority="348" operator="equal">
      <formula>""</formula>
    </cfRule>
  </conditionalFormatting>
  <conditionalFormatting sqref="B1026:N1026">
    <cfRule type="expression" dxfId="1277" priority="347">
      <formula>AND($C1020&lt;&gt;"",B1026="")</formula>
    </cfRule>
  </conditionalFormatting>
  <conditionalFormatting sqref="B1027:N1027">
    <cfRule type="cellIs" dxfId="1276" priority="346" operator="equal">
      <formula>""</formula>
    </cfRule>
  </conditionalFormatting>
  <conditionalFormatting sqref="B1027:N1027">
    <cfRule type="expression" dxfId="1275" priority="345">
      <formula>AND($C1021&lt;&gt;"",B1027="")</formula>
    </cfRule>
  </conditionalFormatting>
  <conditionalFormatting sqref="B1028:N1028">
    <cfRule type="cellIs" dxfId="1274" priority="344" operator="equal">
      <formula>""</formula>
    </cfRule>
  </conditionalFormatting>
  <conditionalFormatting sqref="B1028:N1028">
    <cfRule type="expression" dxfId="1273" priority="343">
      <formula>AND($C1022&lt;&gt;"",B1028="")</formula>
    </cfRule>
  </conditionalFormatting>
  <conditionalFormatting sqref="B1029:N1029">
    <cfRule type="cellIs" dxfId="1272" priority="342" operator="equal">
      <formula>""</formula>
    </cfRule>
  </conditionalFormatting>
  <conditionalFormatting sqref="B1029:N1029">
    <cfRule type="expression" dxfId="1271" priority="341">
      <formula>AND($C1023&lt;&gt;"",B1029="")</formula>
    </cfRule>
  </conditionalFormatting>
  <conditionalFormatting sqref="C1054:D1054">
    <cfRule type="cellIs" dxfId="1270" priority="340" operator="equal">
      <formula>""</formula>
    </cfRule>
  </conditionalFormatting>
  <conditionalFormatting sqref="G1054 L1054">
    <cfRule type="cellIs" dxfId="1269" priority="339" operator="equal">
      <formula>""</formula>
    </cfRule>
  </conditionalFormatting>
  <conditionalFormatting sqref="B1056:M1056 B1060:N1060 B1073:N1073 B1077:F1077 B1069:E1069 G1069:N1069">
    <cfRule type="cellIs" dxfId="1268" priority="338" operator="equal">
      <formula>""</formula>
    </cfRule>
  </conditionalFormatting>
  <conditionalFormatting sqref="B1060:N1060">
    <cfRule type="expression" dxfId="1267" priority="337">
      <formula>AND($C1054&lt;&gt;"",B1060="")</formula>
    </cfRule>
  </conditionalFormatting>
  <conditionalFormatting sqref="B1068:E1068 G1068:N1068">
    <cfRule type="cellIs" dxfId="1266" priority="336" operator="equal">
      <formula>""</formula>
    </cfRule>
  </conditionalFormatting>
  <conditionalFormatting sqref="B1067:E1067 G1067:N1067">
    <cfRule type="cellIs" dxfId="1265" priority="335" operator="equal">
      <formula>""</formula>
    </cfRule>
  </conditionalFormatting>
  <conditionalFormatting sqref="B1066:N1066 F1067:F1069">
    <cfRule type="cellIs" dxfId="1264" priority="334" operator="equal">
      <formula>""</formula>
    </cfRule>
  </conditionalFormatting>
  <conditionalFormatting sqref="B1065:N1065">
    <cfRule type="cellIs" dxfId="1263" priority="333" operator="equal">
      <formula>""</formula>
    </cfRule>
  </conditionalFormatting>
  <conditionalFormatting sqref="B1061:N1061">
    <cfRule type="cellIs" dxfId="1262" priority="331" operator="equal">
      <formula>""</formula>
    </cfRule>
  </conditionalFormatting>
  <conditionalFormatting sqref="B1061:N1061">
    <cfRule type="expression" dxfId="1261" priority="330">
      <formula>AND($C1055&lt;&gt;"",B1061="")</formula>
    </cfRule>
  </conditionalFormatting>
  <conditionalFormatting sqref="B1062:N1062">
    <cfRule type="cellIs" dxfId="1260" priority="329" operator="equal">
      <formula>""</formula>
    </cfRule>
  </conditionalFormatting>
  <conditionalFormatting sqref="B1062:N1062">
    <cfRule type="expression" dxfId="1259" priority="328">
      <formula>AND($C1056&lt;&gt;"",B1062="")</formula>
    </cfRule>
  </conditionalFormatting>
  <conditionalFormatting sqref="B1063:N1063">
    <cfRule type="cellIs" dxfId="1258" priority="327" operator="equal">
      <formula>""</formula>
    </cfRule>
  </conditionalFormatting>
  <conditionalFormatting sqref="B1063:N1063">
    <cfRule type="expression" dxfId="1257" priority="326">
      <formula>AND($C1057&lt;&gt;"",B1063="")</formula>
    </cfRule>
  </conditionalFormatting>
  <conditionalFormatting sqref="B1064:N1064">
    <cfRule type="cellIs" dxfId="1256" priority="325" operator="equal">
      <formula>""</formula>
    </cfRule>
  </conditionalFormatting>
  <conditionalFormatting sqref="B1064:N1064">
    <cfRule type="expression" dxfId="1255" priority="324">
      <formula>AND($C1058&lt;&gt;"",B1064="")</formula>
    </cfRule>
  </conditionalFormatting>
  <conditionalFormatting sqref="C1089:D1089">
    <cfRule type="cellIs" dxfId="1254" priority="323" operator="equal">
      <formula>""</formula>
    </cfRule>
  </conditionalFormatting>
  <conditionalFormatting sqref="G1089 L1089">
    <cfRule type="cellIs" dxfId="1253" priority="322" operator="equal">
      <formula>""</formula>
    </cfRule>
  </conditionalFormatting>
  <conditionalFormatting sqref="B1091:M1091 B1095:N1095 B1108:N1108 B1112:F1112 B1104:E1104 G1104:N1104">
    <cfRule type="cellIs" dxfId="1252" priority="321" operator="equal">
      <formula>""</formula>
    </cfRule>
  </conditionalFormatting>
  <conditionalFormatting sqref="B1095:N1095">
    <cfRule type="expression" dxfId="1251" priority="320">
      <formula>AND($C1089&lt;&gt;"",B1095="")</formula>
    </cfRule>
  </conditionalFormatting>
  <conditionalFormatting sqref="B1103:E1103 G1103:N1103">
    <cfRule type="cellIs" dxfId="1250" priority="319" operator="equal">
      <formula>""</formula>
    </cfRule>
  </conditionalFormatting>
  <conditionalFormatting sqref="B1102:E1102 G1102:N1102">
    <cfRule type="cellIs" dxfId="1249" priority="318" operator="equal">
      <formula>""</formula>
    </cfRule>
  </conditionalFormatting>
  <conditionalFormatting sqref="B1101:N1101 F1102:F1104">
    <cfRule type="cellIs" dxfId="1248" priority="317" operator="equal">
      <formula>""</formula>
    </cfRule>
  </conditionalFormatting>
  <conditionalFormatting sqref="B1100:N1100">
    <cfRule type="cellIs" dxfId="1247" priority="316" operator="equal">
      <formula>""</formula>
    </cfRule>
  </conditionalFormatting>
  <conditionalFormatting sqref="B1096:N1096">
    <cfRule type="cellIs" dxfId="1246" priority="314" operator="equal">
      <formula>""</formula>
    </cfRule>
  </conditionalFormatting>
  <conditionalFormatting sqref="B1096:N1096">
    <cfRule type="expression" dxfId="1245" priority="313">
      <formula>AND($C1090&lt;&gt;"",B1096="")</formula>
    </cfRule>
  </conditionalFormatting>
  <conditionalFormatting sqref="B1097:N1097">
    <cfRule type="cellIs" dxfId="1244" priority="312" operator="equal">
      <formula>""</formula>
    </cfRule>
  </conditionalFormatting>
  <conditionalFormatting sqref="B1097:N1097">
    <cfRule type="expression" dxfId="1243" priority="311">
      <formula>AND($C1091&lt;&gt;"",B1097="")</formula>
    </cfRule>
  </conditionalFormatting>
  <conditionalFormatting sqref="B1098:N1098">
    <cfRule type="cellIs" dxfId="1242" priority="310" operator="equal">
      <formula>""</formula>
    </cfRule>
  </conditionalFormatting>
  <conditionalFormatting sqref="B1098:N1098">
    <cfRule type="expression" dxfId="1241" priority="309">
      <formula>AND($C1092&lt;&gt;"",B1098="")</formula>
    </cfRule>
  </conditionalFormatting>
  <conditionalFormatting sqref="B1099:N1099">
    <cfRule type="cellIs" dxfId="1240" priority="308" operator="equal">
      <formula>""</formula>
    </cfRule>
  </conditionalFormatting>
  <conditionalFormatting sqref="B1099:N1099">
    <cfRule type="expression" dxfId="1239" priority="307">
      <formula>AND($C1093&lt;&gt;"",B1099="")</formula>
    </cfRule>
  </conditionalFormatting>
  <conditionalFormatting sqref="C1124:D1124">
    <cfRule type="cellIs" dxfId="1238" priority="306" operator="equal">
      <formula>""</formula>
    </cfRule>
  </conditionalFormatting>
  <conditionalFormatting sqref="G1124 L1124">
    <cfRule type="cellIs" dxfId="1237" priority="305" operator="equal">
      <formula>""</formula>
    </cfRule>
  </conditionalFormatting>
  <conditionalFormatting sqref="B1126:M1126 B1130:N1130 B1143:N1143 B1147:F1147 B1139:E1139 G1139:N1139">
    <cfRule type="cellIs" dxfId="1236" priority="304" operator="equal">
      <formula>""</formula>
    </cfRule>
  </conditionalFormatting>
  <conditionalFormatting sqref="B1130:N1130">
    <cfRule type="expression" dxfId="1235" priority="303">
      <formula>AND($C1124&lt;&gt;"",B1130="")</formula>
    </cfRule>
  </conditionalFormatting>
  <conditionalFormatting sqref="B1138:E1138 G1138:N1138">
    <cfRule type="cellIs" dxfId="1234" priority="302" operator="equal">
      <formula>""</formula>
    </cfRule>
  </conditionalFormatting>
  <conditionalFormatting sqref="B1137:E1137 G1137:N1137">
    <cfRule type="cellIs" dxfId="1233" priority="301" operator="equal">
      <formula>""</formula>
    </cfRule>
  </conditionalFormatting>
  <conditionalFormatting sqref="B1136:N1136 F1137:F1139">
    <cfRule type="cellIs" dxfId="1232" priority="300" operator="equal">
      <formula>""</formula>
    </cfRule>
  </conditionalFormatting>
  <conditionalFormatting sqref="B1135:N1135">
    <cfRule type="cellIs" dxfId="1231" priority="299" operator="equal">
      <formula>""</formula>
    </cfRule>
  </conditionalFormatting>
  <conditionalFormatting sqref="B1131:N1131">
    <cfRule type="cellIs" dxfId="1230" priority="297" operator="equal">
      <formula>""</formula>
    </cfRule>
  </conditionalFormatting>
  <conditionalFormatting sqref="B1131:N1131">
    <cfRule type="expression" dxfId="1229" priority="296">
      <formula>AND($C1125&lt;&gt;"",B1131="")</formula>
    </cfRule>
  </conditionalFormatting>
  <conditionalFormatting sqref="B1132:N1132">
    <cfRule type="cellIs" dxfId="1228" priority="295" operator="equal">
      <formula>""</formula>
    </cfRule>
  </conditionalFormatting>
  <conditionalFormatting sqref="B1132:N1132">
    <cfRule type="expression" dxfId="1227" priority="294">
      <formula>AND($C1126&lt;&gt;"",B1132="")</formula>
    </cfRule>
  </conditionalFormatting>
  <conditionalFormatting sqref="B1133:N1133">
    <cfRule type="cellIs" dxfId="1226" priority="293" operator="equal">
      <formula>""</formula>
    </cfRule>
  </conditionalFormatting>
  <conditionalFormatting sqref="B1133:N1133">
    <cfRule type="expression" dxfId="1225" priority="292">
      <formula>AND($C1127&lt;&gt;"",B1133="")</formula>
    </cfRule>
  </conditionalFormatting>
  <conditionalFormatting sqref="B1134:N1134">
    <cfRule type="cellIs" dxfId="1224" priority="291" operator="equal">
      <formula>""</formula>
    </cfRule>
  </conditionalFormatting>
  <conditionalFormatting sqref="B1134:N1134">
    <cfRule type="expression" dxfId="1223" priority="290">
      <formula>AND($C1128&lt;&gt;"",B1134="")</formula>
    </cfRule>
  </conditionalFormatting>
  <conditionalFormatting sqref="C1159:D1159">
    <cfRule type="cellIs" dxfId="1222" priority="289" operator="equal">
      <formula>""</formula>
    </cfRule>
  </conditionalFormatting>
  <conditionalFormatting sqref="G1159 L1159">
    <cfRule type="cellIs" dxfId="1221" priority="288" operator="equal">
      <formula>""</formula>
    </cfRule>
  </conditionalFormatting>
  <conditionalFormatting sqref="B1161:M1161 B1165:N1165 B1178:N1178 B1182:F1182 B1174:E1174 G1174:N1174">
    <cfRule type="cellIs" dxfId="1220" priority="287" operator="equal">
      <formula>""</formula>
    </cfRule>
  </conditionalFormatting>
  <conditionalFormatting sqref="B1165:N1165">
    <cfRule type="expression" dxfId="1219" priority="286">
      <formula>AND($C1159&lt;&gt;"",B1165="")</formula>
    </cfRule>
  </conditionalFormatting>
  <conditionalFormatting sqref="B1173:E1173 G1173:N1173">
    <cfRule type="cellIs" dxfId="1218" priority="285" operator="equal">
      <formula>""</formula>
    </cfRule>
  </conditionalFormatting>
  <conditionalFormatting sqref="B1172:E1172 G1172:N1172">
    <cfRule type="cellIs" dxfId="1217" priority="284" operator="equal">
      <formula>""</formula>
    </cfRule>
  </conditionalFormatting>
  <conditionalFormatting sqref="B1171:N1171 F1172:F1174">
    <cfRule type="cellIs" dxfId="1216" priority="283" operator="equal">
      <formula>""</formula>
    </cfRule>
  </conditionalFormatting>
  <conditionalFormatting sqref="B1170:N1170">
    <cfRule type="cellIs" dxfId="1215" priority="282" operator="equal">
      <formula>""</formula>
    </cfRule>
  </conditionalFormatting>
  <conditionalFormatting sqref="B1166:N1166">
    <cfRule type="cellIs" dxfId="1214" priority="280" operator="equal">
      <formula>""</formula>
    </cfRule>
  </conditionalFormatting>
  <conditionalFormatting sqref="B1166:N1166">
    <cfRule type="expression" dxfId="1213" priority="279">
      <formula>AND($C1160&lt;&gt;"",B1166="")</formula>
    </cfRule>
  </conditionalFormatting>
  <conditionalFormatting sqref="B1167:N1167">
    <cfRule type="cellIs" dxfId="1212" priority="278" operator="equal">
      <formula>""</formula>
    </cfRule>
  </conditionalFormatting>
  <conditionalFormatting sqref="B1167:N1167">
    <cfRule type="expression" dxfId="1211" priority="277">
      <formula>AND($C1161&lt;&gt;"",B1167="")</formula>
    </cfRule>
  </conditionalFormatting>
  <conditionalFormatting sqref="B1168:N1168">
    <cfRule type="cellIs" dxfId="1210" priority="276" operator="equal">
      <formula>""</formula>
    </cfRule>
  </conditionalFormatting>
  <conditionalFormatting sqref="B1168:N1168">
    <cfRule type="expression" dxfId="1209" priority="275">
      <formula>AND($C1162&lt;&gt;"",B1168="")</formula>
    </cfRule>
  </conditionalFormatting>
  <conditionalFormatting sqref="B1169:N1169">
    <cfRule type="cellIs" dxfId="1208" priority="274" operator="equal">
      <formula>""</formula>
    </cfRule>
  </conditionalFormatting>
  <conditionalFormatting sqref="B1169:N1169">
    <cfRule type="expression" dxfId="1207" priority="273">
      <formula>AND($C1163&lt;&gt;"",B1169="")</formula>
    </cfRule>
  </conditionalFormatting>
  <conditionalFormatting sqref="C1194:D1194">
    <cfRule type="cellIs" dxfId="1206" priority="272" operator="equal">
      <formula>""</formula>
    </cfRule>
  </conditionalFormatting>
  <conditionalFormatting sqref="G1194 L1194">
    <cfRule type="cellIs" dxfId="1205" priority="271" operator="equal">
      <formula>""</formula>
    </cfRule>
  </conditionalFormatting>
  <conditionalFormatting sqref="B1196:M1196 B1200:N1200 B1213:N1213 B1217:F1217 B1209:E1209 G1209:N1209">
    <cfRule type="cellIs" dxfId="1204" priority="270" operator="equal">
      <formula>""</formula>
    </cfRule>
  </conditionalFormatting>
  <conditionalFormatting sqref="B1200:N1200">
    <cfRule type="expression" dxfId="1203" priority="269">
      <formula>AND($C1194&lt;&gt;"",B1200="")</formula>
    </cfRule>
  </conditionalFormatting>
  <conditionalFormatting sqref="B1208:E1208 G1208:N1208">
    <cfRule type="cellIs" dxfId="1202" priority="268" operator="equal">
      <formula>""</formula>
    </cfRule>
  </conditionalFormatting>
  <conditionalFormatting sqref="B1207:E1207 G1207:N1207">
    <cfRule type="cellIs" dxfId="1201" priority="267" operator="equal">
      <formula>""</formula>
    </cfRule>
  </conditionalFormatting>
  <conditionalFormatting sqref="B1206:N1206 F1207:F1209">
    <cfRule type="cellIs" dxfId="1200" priority="266" operator="equal">
      <formula>""</formula>
    </cfRule>
  </conditionalFormatting>
  <conditionalFormatting sqref="B1205:N1205">
    <cfRule type="cellIs" dxfId="1199" priority="265" operator="equal">
      <formula>""</formula>
    </cfRule>
  </conditionalFormatting>
  <conditionalFormatting sqref="B1201:N1201">
    <cfRule type="cellIs" dxfId="1198" priority="263" operator="equal">
      <formula>""</formula>
    </cfRule>
  </conditionalFormatting>
  <conditionalFormatting sqref="B1201:N1201">
    <cfRule type="expression" dxfId="1197" priority="262">
      <formula>AND($C1195&lt;&gt;"",B1201="")</formula>
    </cfRule>
  </conditionalFormatting>
  <conditionalFormatting sqref="B1202:N1202">
    <cfRule type="cellIs" dxfId="1196" priority="261" operator="equal">
      <formula>""</formula>
    </cfRule>
  </conditionalFormatting>
  <conditionalFormatting sqref="B1202:N1202">
    <cfRule type="expression" dxfId="1195" priority="260">
      <formula>AND($C1196&lt;&gt;"",B1202="")</formula>
    </cfRule>
  </conditionalFormatting>
  <conditionalFormatting sqref="B1203:N1203">
    <cfRule type="cellIs" dxfId="1194" priority="259" operator="equal">
      <formula>""</formula>
    </cfRule>
  </conditionalFormatting>
  <conditionalFormatting sqref="B1203:N1203">
    <cfRule type="expression" dxfId="1193" priority="258">
      <formula>AND($C1197&lt;&gt;"",B1203="")</formula>
    </cfRule>
  </conditionalFormatting>
  <conditionalFormatting sqref="B1204:N1204">
    <cfRule type="cellIs" dxfId="1192" priority="257" operator="equal">
      <formula>""</formula>
    </cfRule>
  </conditionalFormatting>
  <conditionalFormatting sqref="B1204:N1204">
    <cfRule type="expression" dxfId="1191" priority="256">
      <formula>AND($C1198&lt;&gt;"",B1204="")</formula>
    </cfRule>
  </conditionalFormatting>
  <conditionalFormatting sqref="C1229:D1229">
    <cfRule type="cellIs" dxfId="1190" priority="255" operator="equal">
      <formula>""</formula>
    </cfRule>
  </conditionalFormatting>
  <conditionalFormatting sqref="G1229 L1229">
    <cfRule type="cellIs" dxfId="1189" priority="254" operator="equal">
      <formula>""</formula>
    </cfRule>
  </conditionalFormatting>
  <conditionalFormatting sqref="B1231:M1231 B1235:N1235 B1248:N1248 B1252:F1252 B1244:E1244 G1244:N1244">
    <cfRule type="cellIs" dxfId="1188" priority="253" operator="equal">
      <formula>""</formula>
    </cfRule>
  </conditionalFormatting>
  <conditionalFormatting sqref="B1235:N1235">
    <cfRule type="expression" dxfId="1187" priority="252">
      <formula>AND($C1229&lt;&gt;"",B1235="")</formula>
    </cfRule>
  </conditionalFormatting>
  <conditionalFormatting sqref="B1243:E1243 G1243:N1243">
    <cfRule type="cellIs" dxfId="1186" priority="251" operator="equal">
      <formula>""</formula>
    </cfRule>
  </conditionalFormatting>
  <conditionalFormatting sqref="B1242:E1242 G1242:N1242">
    <cfRule type="cellIs" dxfId="1185" priority="250" operator="equal">
      <formula>""</formula>
    </cfRule>
  </conditionalFormatting>
  <conditionalFormatting sqref="B1241:N1241 F1242:F1244">
    <cfRule type="cellIs" dxfId="1184" priority="249" operator="equal">
      <formula>""</formula>
    </cfRule>
  </conditionalFormatting>
  <conditionalFormatting sqref="B1240:N1240">
    <cfRule type="cellIs" dxfId="1183" priority="248" operator="equal">
      <formula>""</formula>
    </cfRule>
  </conditionalFormatting>
  <conditionalFormatting sqref="B1236:N1236">
    <cfRule type="cellIs" dxfId="1182" priority="246" operator="equal">
      <formula>""</formula>
    </cfRule>
  </conditionalFormatting>
  <conditionalFormatting sqref="B1236:N1236">
    <cfRule type="expression" dxfId="1181" priority="245">
      <formula>AND($C1230&lt;&gt;"",B1236="")</formula>
    </cfRule>
  </conditionalFormatting>
  <conditionalFormatting sqref="B1237:N1237">
    <cfRule type="cellIs" dxfId="1180" priority="244" operator="equal">
      <formula>""</formula>
    </cfRule>
  </conditionalFormatting>
  <conditionalFormatting sqref="B1237:N1237">
    <cfRule type="expression" dxfId="1179" priority="243">
      <formula>AND($C1231&lt;&gt;"",B1237="")</formula>
    </cfRule>
  </conditionalFormatting>
  <conditionalFormatting sqref="B1238:N1238">
    <cfRule type="cellIs" dxfId="1178" priority="242" operator="equal">
      <formula>""</formula>
    </cfRule>
  </conditionalFormatting>
  <conditionalFormatting sqref="B1238:N1238">
    <cfRule type="expression" dxfId="1177" priority="241">
      <formula>AND($C1232&lt;&gt;"",B1238="")</formula>
    </cfRule>
  </conditionalFormatting>
  <conditionalFormatting sqref="B1239:N1239">
    <cfRule type="cellIs" dxfId="1176" priority="240" operator="equal">
      <formula>""</formula>
    </cfRule>
  </conditionalFormatting>
  <conditionalFormatting sqref="B1239:N1239">
    <cfRule type="expression" dxfId="1175" priority="239">
      <formula>AND($C1233&lt;&gt;"",B1239="")</formula>
    </cfRule>
  </conditionalFormatting>
  <conditionalFormatting sqref="C1264:D1264">
    <cfRule type="cellIs" dxfId="1174" priority="238" operator="equal">
      <formula>""</formula>
    </cfRule>
  </conditionalFormatting>
  <conditionalFormatting sqref="G1264 L1264">
    <cfRule type="cellIs" dxfId="1173" priority="237" operator="equal">
      <formula>""</formula>
    </cfRule>
  </conditionalFormatting>
  <conditionalFormatting sqref="B1266:M1266 B1270:N1270 B1283:N1283 B1287:F1287 B1279:E1279 G1279:N1279">
    <cfRule type="cellIs" dxfId="1172" priority="236" operator="equal">
      <formula>""</formula>
    </cfRule>
  </conditionalFormatting>
  <conditionalFormatting sqref="B1270:N1270">
    <cfRule type="expression" dxfId="1171" priority="235">
      <formula>AND($C1264&lt;&gt;"",B1270="")</formula>
    </cfRule>
  </conditionalFormatting>
  <conditionalFormatting sqref="B1278:E1278 G1278:N1278">
    <cfRule type="cellIs" dxfId="1170" priority="234" operator="equal">
      <formula>""</formula>
    </cfRule>
  </conditionalFormatting>
  <conditionalFormatting sqref="B1277:E1277 G1277:N1277">
    <cfRule type="cellIs" dxfId="1169" priority="233" operator="equal">
      <formula>""</formula>
    </cfRule>
  </conditionalFormatting>
  <conditionalFormatting sqref="B1276:N1276 F1277:F1279">
    <cfRule type="cellIs" dxfId="1168" priority="232" operator="equal">
      <formula>""</formula>
    </cfRule>
  </conditionalFormatting>
  <conditionalFormatting sqref="B1275:N1275">
    <cfRule type="cellIs" dxfId="1167" priority="231" operator="equal">
      <formula>""</formula>
    </cfRule>
  </conditionalFormatting>
  <conditionalFormatting sqref="B1271:N1271">
    <cfRule type="cellIs" dxfId="1166" priority="229" operator="equal">
      <formula>""</formula>
    </cfRule>
  </conditionalFormatting>
  <conditionalFormatting sqref="B1271:N1271">
    <cfRule type="expression" dxfId="1165" priority="228">
      <formula>AND($C1265&lt;&gt;"",B1271="")</formula>
    </cfRule>
  </conditionalFormatting>
  <conditionalFormatting sqref="B1272:N1272">
    <cfRule type="cellIs" dxfId="1164" priority="227" operator="equal">
      <formula>""</formula>
    </cfRule>
  </conditionalFormatting>
  <conditionalFormatting sqref="B1272:N1272">
    <cfRule type="expression" dxfId="1163" priority="226">
      <formula>AND($C1266&lt;&gt;"",B1272="")</formula>
    </cfRule>
  </conditionalFormatting>
  <conditionalFormatting sqref="B1273:N1273">
    <cfRule type="cellIs" dxfId="1162" priority="225" operator="equal">
      <formula>""</formula>
    </cfRule>
  </conditionalFormatting>
  <conditionalFormatting sqref="B1273:N1273">
    <cfRule type="expression" dxfId="1161" priority="224">
      <formula>AND($C1267&lt;&gt;"",B1273="")</formula>
    </cfRule>
  </conditionalFormatting>
  <conditionalFormatting sqref="B1274:N1274">
    <cfRule type="cellIs" dxfId="1160" priority="223" operator="equal">
      <formula>""</formula>
    </cfRule>
  </conditionalFormatting>
  <conditionalFormatting sqref="B1274:N1274">
    <cfRule type="expression" dxfId="1159" priority="222">
      <formula>AND($C1268&lt;&gt;"",B1274="")</formula>
    </cfRule>
  </conditionalFormatting>
  <conditionalFormatting sqref="C1299:D1299">
    <cfRule type="cellIs" dxfId="1158" priority="221" operator="equal">
      <formula>""</formula>
    </cfRule>
  </conditionalFormatting>
  <conditionalFormatting sqref="G1299 L1299">
    <cfRule type="cellIs" dxfId="1157" priority="220" operator="equal">
      <formula>""</formula>
    </cfRule>
  </conditionalFormatting>
  <conditionalFormatting sqref="B1301:M1301 B1305:N1305 B1318:N1318 B1322:F1322 B1314:E1314 G1314:N1314">
    <cfRule type="cellIs" dxfId="1156" priority="219" operator="equal">
      <formula>""</formula>
    </cfRule>
  </conditionalFormatting>
  <conditionalFormatting sqref="B1305:N1305">
    <cfRule type="expression" dxfId="1155" priority="218">
      <formula>AND($C1299&lt;&gt;"",B1305="")</formula>
    </cfRule>
  </conditionalFormatting>
  <conditionalFormatting sqref="B1313:E1313 G1313:N1313">
    <cfRule type="cellIs" dxfId="1154" priority="217" operator="equal">
      <formula>""</formula>
    </cfRule>
  </conditionalFormatting>
  <conditionalFormatting sqref="B1312:E1312 G1312:N1312">
    <cfRule type="cellIs" dxfId="1153" priority="216" operator="equal">
      <formula>""</formula>
    </cfRule>
  </conditionalFormatting>
  <conditionalFormatting sqref="B1311:N1311 F1312:F1314">
    <cfRule type="cellIs" dxfId="1152" priority="215" operator="equal">
      <formula>""</formula>
    </cfRule>
  </conditionalFormatting>
  <conditionalFormatting sqref="B1310:N1310">
    <cfRule type="cellIs" dxfId="1151" priority="214" operator="equal">
      <formula>""</formula>
    </cfRule>
  </conditionalFormatting>
  <conditionalFormatting sqref="B1306:N1306">
    <cfRule type="cellIs" dxfId="1150" priority="212" operator="equal">
      <formula>""</formula>
    </cfRule>
  </conditionalFormatting>
  <conditionalFormatting sqref="B1306:N1306">
    <cfRule type="expression" dxfId="1149" priority="211">
      <formula>AND($C1300&lt;&gt;"",B1306="")</formula>
    </cfRule>
  </conditionalFormatting>
  <conditionalFormatting sqref="B1307:N1307">
    <cfRule type="cellIs" dxfId="1148" priority="210" operator="equal">
      <formula>""</formula>
    </cfRule>
  </conditionalFormatting>
  <conditionalFormatting sqref="B1307:N1307">
    <cfRule type="expression" dxfId="1147" priority="209">
      <formula>AND($C1301&lt;&gt;"",B1307="")</formula>
    </cfRule>
  </conditionalFormatting>
  <conditionalFormatting sqref="B1308:N1308">
    <cfRule type="cellIs" dxfId="1146" priority="208" operator="equal">
      <formula>""</formula>
    </cfRule>
  </conditionalFormatting>
  <conditionalFormatting sqref="B1308:N1308">
    <cfRule type="expression" dxfId="1145" priority="207">
      <formula>AND($C1302&lt;&gt;"",B1308="")</formula>
    </cfRule>
  </conditionalFormatting>
  <conditionalFormatting sqref="B1309:N1309">
    <cfRule type="cellIs" dxfId="1144" priority="206" operator="equal">
      <formula>""</formula>
    </cfRule>
  </conditionalFormatting>
  <conditionalFormatting sqref="B1309:N1309">
    <cfRule type="expression" dxfId="1143" priority="205">
      <formula>AND($C1303&lt;&gt;"",B1309="")</formula>
    </cfRule>
  </conditionalFormatting>
  <conditionalFormatting sqref="C1334:D1334">
    <cfRule type="cellIs" dxfId="1142" priority="204" operator="equal">
      <formula>""</formula>
    </cfRule>
  </conditionalFormatting>
  <conditionalFormatting sqref="G1334 L1334">
    <cfRule type="cellIs" dxfId="1141" priority="203" operator="equal">
      <formula>""</formula>
    </cfRule>
  </conditionalFormatting>
  <conditionalFormatting sqref="B1336:M1336 B1340:N1340 B1353:N1353 B1357:F1357 B1349:E1349 G1349:N1349">
    <cfRule type="cellIs" dxfId="1140" priority="202" operator="equal">
      <formula>""</formula>
    </cfRule>
  </conditionalFormatting>
  <conditionalFormatting sqref="B1340:N1340">
    <cfRule type="expression" dxfId="1139" priority="201">
      <formula>AND($C1334&lt;&gt;"",B1340="")</formula>
    </cfRule>
  </conditionalFormatting>
  <conditionalFormatting sqref="B1348:E1348 G1348:N1348">
    <cfRule type="cellIs" dxfId="1138" priority="200" operator="equal">
      <formula>""</formula>
    </cfRule>
  </conditionalFormatting>
  <conditionalFormatting sqref="B1347:E1347 G1347:N1347">
    <cfRule type="cellIs" dxfId="1137" priority="199" operator="equal">
      <formula>""</formula>
    </cfRule>
  </conditionalFormatting>
  <conditionalFormatting sqref="B1346:N1346 F1347:F1349">
    <cfRule type="cellIs" dxfId="1136" priority="198" operator="equal">
      <formula>""</formula>
    </cfRule>
  </conditionalFormatting>
  <conditionalFormatting sqref="B1345:N1345">
    <cfRule type="cellIs" dxfId="1135" priority="197" operator="equal">
      <formula>""</formula>
    </cfRule>
  </conditionalFormatting>
  <conditionalFormatting sqref="B1341:N1341">
    <cfRule type="cellIs" dxfId="1134" priority="195" operator="equal">
      <formula>""</formula>
    </cfRule>
  </conditionalFormatting>
  <conditionalFormatting sqref="B1341:N1341">
    <cfRule type="expression" dxfId="1133" priority="194">
      <formula>AND($C1335&lt;&gt;"",B1341="")</formula>
    </cfRule>
  </conditionalFormatting>
  <conditionalFormatting sqref="B1342:N1342">
    <cfRule type="cellIs" dxfId="1132" priority="193" operator="equal">
      <formula>""</formula>
    </cfRule>
  </conditionalFormatting>
  <conditionalFormatting sqref="B1342:N1342">
    <cfRule type="expression" dxfId="1131" priority="192">
      <formula>AND($C1336&lt;&gt;"",B1342="")</formula>
    </cfRule>
  </conditionalFormatting>
  <conditionalFormatting sqref="B1343:N1343">
    <cfRule type="cellIs" dxfId="1130" priority="191" operator="equal">
      <formula>""</formula>
    </cfRule>
  </conditionalFormatting>
  <conditionalFormatting sqref="B1343:N1343">
    <cfRule type="expression" dxfId="1129" priority="190">
      <formula>AND($C1337&lt;&gt;"",B1343="")</formula>
    </cfRule>
  </conditionalFormatting>
  <conditionalFormatting sqref="B1344:N1344">
    <cfRule type="cellIs" dxfId="1128" priority="189" operator="equal">
      <formula>""</formula>
    </cfRule>
  </conditionalFormatting>
  <conditionalFormatting sqref="B1344:N1344">
    <cfRule type="expression" dxfId="1127" priority="188">
      <formula>AND($C1338&lt;&gt;"",B1344="")</formula>
    </cfRule>
  </conditionalFormatting>
  <conditionalFormatting sqref="C1369:D1369">
    <cfRule type="cellIs" dxfId="1126" priority="187" operator="equal">
      <formula>""</formula>
    </cfRule>
  </conditionalFormatting>
  <conditionalFormatting sqref="G1369 L1369">
    <cfRule type="cellIs" dxfId="1125" priority="186" operator="equal">
      <formula>""</formula>
    </cfRule>
  </conditionalFormatting>
  <conditionalFormatting sqref="B1371:M1371 B1375:N1375 B1388:N1388 B1392:F1392 B1384:E1384 G1384:N1384">
    <cfRule type="cellIs" dxfId="1124" priority="185" operator="equal">
      <formula>""</formula>
    </cfRule>
  </conditionalFormatting>
  <conditionalFormatting sqref="B1375:N1375">
    <cfRule type="expression" dxfId="1123" priority="184">
      <formula>AND($C1369&lt;&gt;"",B1375="")</formula>
    </cfRule>
  </conditionalFormatting>
  <conditionalFormatting sqref="B1383:E1383 G1383:N1383">
    <cfRule type="cellIs" dxfId="1122" priority="183" operator="equal">
      <formula>""</formula>
    </cfRule>
  </conditionalFormatting>
  <conditionalFormatting sqref="B1382:E1382 G1382:N1382">
    <cfRule type="cellIs" dxfId="1121" priority="182" operator="equal">
      <formula>""</formula>
    </cfRule>
  </conditionalFormatting>
  <conditionalFormatting sqref="B1381:N1381 F1382:F1384">
    <cfRule type="cellIs" dxfId="1120" priority="181" operator="equal">
      <formula>""</formula>
    </cfRule>
  </conditionalFormatting>
  <conditionalFormatting sqref="B1380:N1380">
    <cfRule type="cellIs" dxfId="1119" priority="180" operator="equal">
      <formula>""</formula>
    </cfRule>
  </conditionalFormatting>
  <conditionalFormatting sqref="B1376:N1376">
    <cfRule type="cellIs" dxfId="1118" priority="178" operator="equal">
      <formula>""</formula>
    </cfRule>
  </conditionalFormatting>
  <conditionalFormatting sqref="B1376:N1376">
    <cfRule type="expression" dxfId="1117" priority="177">
      <formula>AND($C1370&lt;&gt;"",B1376="")</formula>
    </cfRule>
  </conditionalFormatting>
  <conditionalFormatting sqref="B1377:N1377">
    <cfRule type="cellIs" dxfId="1116" priority="176" operator="equal">
      <formula>""</formula>
    </cfRule>
  </conditionalFormatting>
  <conditionalFormatting sqref="B1377:N1377">
    <cfRule type="expression" dxfId="1115" priority="175">
      <formula>AND($C1371&lt;&gt;"",B1377="")</formula>
    </cfRule>
  </conditionalFormatting>
  <conditionalFormatting sqref="B1378:N1378">
    <cfRule type="cellIs" dxfId="1114" priority="174" operator="equal">
      <formula>""</formula>
    </cfRule>
  </conditionalFormatting>
  <conditionalFormatting sqref="B1378:N1378">
    <cfRule type="expression" dxfId="1113" priority="173">
      <formula>AND($C1372&lt;&gt;"",B1378="")</formula>
    </cfRule>
  </conditionalFormatting>
  <conditionalFormatting sqref="B1379:N1379">
    <cfRule type="cellIs" dxfId="1112" priority="172" operator="equal">
      <formula>""</formula>
    </cfRule>
  </conditionalFormatting>
  <conditionalFormatting sqref="B1379:N1379">
    <cfRule type="expression" dxfId="1111" priority="171">
      <formula>AND($C1373&lt;&gt;"",B1379="")</formula>
    </cfRule>
  </conditionalFormatting>
  <conditionalFormatting sqref="C1404:D1404">
    <cfRule type="cellIs" dxfId="1110" priority="170" operator="equal">
      <formula>""</formula>
    </cfRule>
  </conditionalFormatting>
  <conditionalFormatting sqref="G1404 L1404">
    <cfRule type="cellIs" dxfId="1109" priority="169" operator="equal">
      <formula>""</formula>
    </cfRule>
  </conditionalFormatting>
  <conditionalFormatting sqref="B1406:M1406 B1410:N1410 B1423:N1423 B1427:F1427 B1419:E1419 G1419:N1419">
    <cfRule type="cellIs" dxfId="1108" priority="168" operator="equal">
      <formula>""</formula>
    </cfRule>
  </conditionalFormatting>
  <conditionalFormatting sqref="B1410:N1410">
    <cfRule type="expression" dxfId="1107" priority="167">
      <formula>AND($C1404&lt;&gt;"",B1410="")</formula>
    </cfRule>
  </conditionalFormatting>
  <conditionalFormatting sqref="B1418:E1418 G1418:N1418">
    <cfRule type="cellIs" dxfId="1106" priority="166" operator="equal">
      <formula>""</formula>
    </cfRule>
  </conditionalFormatting>
  <conditionalFormatting sqref="B1417:E1417 G1417:N1417">
    <cfRule type="cellIs" dxfId="1105" priority="165" operator="equal">
      <formula>""</formula>
    </cfRule>
  </conditionalFormatting>
  <conditionalFormatting sqref="B1416:N1416 F1417:F1419">
    <cfRule type="cellIs" dxfId="1104" priority="164" operator="equal">
      <formula>""</formula>
    </cfRule>
  </conditionalFormatting>
  <conditionalFormatting sqref="B1415:N1415">
    <cfRule type="cellIs" dxfId="1103" priority="163" operator="equal">
      <formula>""</formula>
    </cfRule>
  </conditionalFormatting>
  <conditionalFormatting sqref="B1411:N1411">
    <cfRule type="cellIs" dxfId="1102" priority="161" operator="equal">
      <formula>""</formula>
    </cfRule>
  </conditionalFormatting>
  <conditionalFormatting sqref="B1411:N1411">
    <cfRule type="expression" dxfId="1101" priority="160">
      <formula>AND($C1405&lt;&gt;"",B1411="")</formula>
    </cfRule>
  </conditionalFormatting>
  <conditionalFormatting sqref="B1412:N1412">
    <cfRule type="cellIs" dxfId="1100" priority="159" operator="equal">
      <formula>""</formula>
    </cfRule>
  </conditionalFormatting>
  <conditionalFormatting sqref="B1412:N1412">
    <cfRule type="expression" dxfId="1099" priority="158">
      <formula>AND($C1406&lt;&gt;"",B1412="")</formula>
    </cfRule>
  </conditionalFormatting>
  <conditionalFormatting sqref="B1413:N1413">
    <cfRule type="cellIs" dxfId="1098" priority="157" operator="equal">
      <formula>""</formula>
    </cfRule>
  </conditionalFormatting>
  <conditionalFormatting sqref="B1413:N1413">
    <cfRule type="expression" dxfId="1097" priority="156">
      <formula>AND($C1407&lt;&gt;"",B1413="")</formula>
    </cfRule>
  </conditionalFormatting>
  <conditionalFormatting sqref="B1414:N1414">
    <cfRule type="cellIs" dxfId="1096" priority="155" operator="equal">
      <formula>""</formula>
    </cfRule>
  </conditionalFormatting>
  <conditionalFormatting sqref="B1414:N1414">
    <cfRule type="expression" dxfId="1095" priority="154">
      <formula>AND($C1408&lt;&gt;"",B1414="")</formula>
    </cfRule>
  </conditionalFormatting>
  <conditionalFormatting sqref="C1439:D1439">
    <cfRule type="cellIs" dxfId="1094" priority="153" operator="equal">
      <formula>""</formula>
    </cfRule>
  </conditionalFormatting>
  <conditionalFormatting sqref="G1439 L1439">
    <cfRule type="cellIs" dxfId="1093" priority="152" operator="equal">
      <formula>""</formula>
    </cfRule>
  </conditionalFormatting>
  <conditionalFormatting sqref="B1441:M1441 B1445:N1445 B1458:N1458 B1462:F1462 B1454:E1454 G1454:N1454">
    <cfRule type="cellIs" dxfId="1092" priority="151" operator="equal">
      <formula>""</formula>
    </cfRule>
  </conditionalFormatting>
  <conditionalFormatting sqref="B1445:N1445">
    <cfRule type="expression" dxfId="1091" priority="150">
      <formula>AND($C1439&lt;&gt;"",B1445="")</formula>
    </cfRule>
  </conditionalFormatting>
  <conditionalFormatting sqref="B1453:E1453 G1453:N1453">
    <cfRule type="cellIs" dxfId="1090" priority="149" operator="equal">
      <formula>""</formula>
    </cfRule>
  </conditionalFormatting>
  <conditionalFormatting sqref="B1452:E1452 G1452:N1452">
    <cfRule type="cellIs" dxfId="1089" priority="148" operator="equal">
      <formula>""</formula>
    </cfRule>
  </conditionalFormatting>
  <conditionalFormatting sqref="B1451:N1451 F1452:F1454">
    <cfRule type="cellIs" dxfId="1088" priority="147" operator="equal">
      <formula>""</formula>
    </cfRule>
  </conditionalFormatting>
  <conditionalFormatting sqref="B1450:N1450">
    <cfRule type="cellIs" dxfId="1087" priority="146" operator="equal">
      <formula>""</formula>
    </cfRule>
  </conditionalFormatting>
  <conditionalFormatting sqref="B1446:N1446">
    <cfRule type="cellIs" dxfId="1086" priority="144" operator="equal">
      <formula>""</formula>
    </cfRule>
  </conditionalFormatting>
  <conditionalFormatting sqref="B1446:N1446">
    <cfRule type="expression" dxfId="1085" priority="143">
      <formula>AND($C1440&lt;&gt;"",B1446="")</formula>
    </cfRule>
  </conditionalFormatting>
  <conditionalFormatting sqref="B1447:N1447">
    <cfRule type="cellIs" dxfId="1084" priority="142" operator="equal">
      <formula>""</formula>
    </cfRule>
  </conditionalFormatting>
  <conditionalFormatting sqref="B1447:N1447">
    <cfRule type="expression" dxfId="1083" priority="141">
      <formula>AND($C1441&lt;&gt;"",B1447="")</formula>
    </cfRule>
  </conditionalFormatting>
  <conditionalFormatting sqref="B1448:N1448">
    <cfRule type="cellIs" dxfId="1082" priority="140" operator="equal">
      <formula>""</formula>
    </cfRule>
  </conditionalFormatting>
  <conditionalFormatting sqref="B1448:N1448">
    <cfRule type="expression" dxfId="1081" priority="139">
      <formula>AND($C1442&lt;&gt;"",B1448="")</formula>
    </cfRule>
  </conditionalFormatting>
  <conditionalFormatting sqref="B1449:N1449">
    <cfRule type="cellIs" dxfId="1080" priority="138" operator="equal">
      <formula>""</formula>
    </cfRule>
  </conditionalFormatting>
  <conditionalFormatting sqref="B1449:N1449">
    <cfRule type="expression" dxfId="1079" priority="137">
      <formula>AND($C1443&lt;&gt;"",B1449="")</formula>
    </cfRule>
  </conditionalFormatting>
  <conditionalFormatting sqref="C1474:D1474">
    <cfRule type="cellIs" dxfId="1078" priority="136" operator="equal">
      <formula>""</formula>
    </cfRule>
  </conditionalFormatting>
  <conditionalFormatting sqref="G1474 L1474">
    <cfRule type="cellIs" dxfId="1077" priority="135" operator="equal">
      <formula>""</formula>
    </cfRule>
  </conditionalFormatting>
  <conditionalFormatting sqref="B1476:M1476 B1480:N1480 B1493:N1493 B1497:F1497 B1489:E1489 G1489:N1489">
    <cfRule type="cellIs" dxfId="1076" priority="134" operator="equal">
      <formula>""</formula>
    </cfRule>
  </conditionalFormatting>
  <conditionalFormatting sqref="B1480:N1480">
    <cfRule type="expression" dxfId="1075" priority="133">
      <formula>AND($C1474&lt;&gt;"",B1480="")</formula>
    </cfRule>
  </conditionalFormatting>
  <conditionalFormatting sqref="B1488:E1488 G1488:N1488">
    <cfRule type="cellIs" dxfId="1074" priority="132" operator="equal">
      <formula>""</formula>
    </cfRule>
  </conditionalFormatting>
  <conditionalFormatting sqref="B1487:E1487 G1487:N1487">
    <cfRule type="cellIs" dxfId="1073" priority="131" operator="equal">
      <formula>""</formula>
    </cfRule>
  </conditionalFormatting>
  <conditionalFormatting sqref="B1486:N1486 F1487:F1489">
    <cfRule type="cellIs" dxfId="1072" priority="130" operator="equal">
      <formula>""</formula>
    </cfRule>
  </conditionalFormatting>
  <conditionalFormatting sqref="B1485:N1485">
    <cfRule type="cellIs" dxfId="1071" priority="129" operator="equal">
      <formula>""</formula>
    </cfRule>
  </conditionalFormatting>
  <conditionalFormatting sqref="B1481:N1481">
    <cfRule type="cellIs" dxfId="1070" priority="127" operator="equal">
      <formula>""</formula>
    </cfRule>
  </conditionalFormatting>
  <conditionalFormatting sqref="B1481:N1481">
    <cfRule type="expression" dxfId="1069" priority="126">
      <formula>AND($C1475&lt;&gt;"",B1481="")</formula>
    </cfRule>
  </conditionalFormatting>
  <conditionalFormatting sqref="B1482:N1482">
    <cfRule type="cellIs" dxfId="1068" priority="125" operator="equal">
      <formula>""</formula>
    </cfRule>
  </conditionalFormatting>
  <conditionalFormatting sqref="B1482:N1482">
    <cfRule type="expression" dxfId="1067" priority="124">
      <formula>AND($C1476&lt;&gt;"",B1482="")</formula>
    </cfRule>
  </conditionalFormatting>
  <conditionalFormatting sqref="B1483:N1483">
    <cfRule type="cellIs" dxfId="1066" priority="123" operator="equal">
      <formula>""</formula>
    </cfRule>
  </conditionalFormatting>
  <conditionalFormatting sqref="B1483:N1483">
    <cfRule type="expression" dxfId="1065" priority="122">
      <formula>AND($C1477&lt;&gt;"",B1483="")</formula>
    </cfRule>
  </conditionalFormatting>
  <conditionalFormatting sqref="B1484:N1484">
    <cfRule type="cellIs" dxfId="1064" priority="121" operator="equal">
      <formula>""</formula>
    </cfRule>
  </conditionalFormatting>
  <conditionalFormatting sqref="B1484:N1484">
    <cfRule type="expression" dxfId="1063" priority="120">
      <formula>AND($C1478&lt;&gt;"",B1484="")</formula>
    </cfRule>
  </conditionalFormatting>
  <conditionalFormatting sqref="C1509:D1509">
    <cfRule type="cellIs" dxfId="1062" priority="119" operator="equal">
      <formula>""</formula>
    </cfRule>
  </conditionalFormatting>
  <conditionalFormatting sqref="G1509 L1509">
    <cfRule type="cellIs" dxfId="1061" priority="118" operator="equal">
      <formula>""</formula>
    </cfRule>
  </conditionalFormatting>
  <conditionalFormatting sqref="B1511:M1511 B1515:N1515 B1528:N1528 B1532:F1532 B1524:E1524 G1524:N1524">
    <cfRule type="cellIs" dxfId="1060" priority="117" operator="equal">
      <formula>""</formula>
    </cfRule>
  </conditionalFormatting>
  <conditionalFormatting sqref="B1515:N1515">
    <cfRule type="expression" dxfId="1059" priority="116">
      <formula>AND($C1509&lt;&gt;"",B1515="")</formula>
    </cfRule>
  </conditionalFormatting>
  <conditionalFormatting sqref="B1523:E1523 G1523:N1523">
    <cfRule type="cellIs" dxfId="1058" priority="115" operator="equal">
      <formula>""</formula>
    </cfRule>
  </conditionalFormatting>
  <conditionalFormatting sqref="B1522:E1522 G1522:N1522">
    <cfRule type="cellIs" dxfId="1057" priority="114" operator="equal">
      <formula>""</formula>
    </cfRule>
  </conditionalFormatting>
  <conditionalFormatting sqref="B1521:N1521 F1522:F1524">
    <cfRule type="cellIs" dxfId="1056" priority="113" operator="equal">
      <formula>""</formula>
    </cfRule>
  </conditionalFormatting>
  <conditionalFormatting sqref="B1520:N1520">
    <cfRule type="cellIs" dxfId="1055" priority="112" operator="equal">
      <formula>""</formula>
    </cfRule>
  </conditionalFormatting>
  <conditionalFormatting sqref="B1516:N1516">
    <cfRule type="cellIs" dxfId="1054" priority="110" operator="equal">
      <formula>""</formula>
    </cfRule>
  </conditionalFormatting>
  <conditionalFormatting sqref="B1516:N1516">
    <cfRule type="expression" dxfId="1053" priority="109">
      <formula>AND($C1510&lt;&gt;"",B1516="")</formula>
    </cfRule>
  </conditionalFormatting>
  <conditionalFormatting sqref="B1517:N1517">
    <cfRule type="cellIs" dxfId="1052" priority="108" operator="equal">
      <formula>""</formula>
    </cfRule>
  </conditionalFormatting>
  <conditionalFormatting sqref="B1517:N1517">
    <cfRule type="expression" dxfId="1051" priority="107">
      <formula>AND($C1511&lt;&gt;"",B1517="")</formula>
    </cfRule>
  </conditionalFormatting>
  <conditionalFormatting sqref="B1518:N1518">
    <cfRule type="cellIs" dxfId="1050" priority="106" operator="equal">
      <formula>""</formula>
    </cfRule>
  </conditionalFormatting>
  <conditionalFormatting sqref="B1518:N1518">
    <cfRule type="expression" dxfId="1049" priority="105">
      <formula>AND($C1512&lt;&gt;"",B1518="")</formula>
    </cfRule>
  </conditionalFormatting>
  <conditionalFormatting sqref="B1519:N1519">
    <cfRule type="cellIs" dxfId="1048" priority="104" operator="equal">
      <formula>""</formula>
    </cfRule>
  </conditionalFormatting>
  <conditionalFormatting sqref="B1519:N1519">
    <cfRule type="expression" dxfId="1047" priority="103">
      <formula>AND($C1513&lt;&gt;"",B1519="")</formula>
    </cfRule>
  </conditionalFormatting>
  <conditionalFormatting sqref="C1544:D1544">
    <cfRule type="cellIs" dxfId="1046" priority="102" operator="equal">
      <formula>""</formula>
    </cfRule>
  </conditionalFormatting>
  <conditionalFormatting sqref="G1544 L1544">
    <cfRule type="cellIs" dxfId="1045" priority="101" operator="equal">
      <formula>""</formula>
    </cfRule>
  </conditionalFormatting>
  <conditionalFormatting sqref="B1546:M1546 B1550:N1550 B1563:N1563 B1567:F1567 B1559:E1559 G1559:N1559">
    <cfRule type="cellIs" dxfId="1044" priority="100" operator="equal">
      <formula>""</formula>
    </cfRule>
  </conditionalFormatting>
  <conditionalFormatting sqref="B1550:N1550">
    <cfRule type="expression" dxfId="1043" priority="99">
      <formula>AND($C1544&lt;&gt;"",B1550="")</formula>
    </cfRule>
  </conditionalFormatting>
  <conditionalFormatting sqref="B1558:E1558 G1558:N1558">
    <cfRule type="cellIs" dxfId="1042" priority="98" operator="equal">
      <formula>""</formula>
    </cfRule>
  </conditionalFormatting>
  <conditionalFormatting sqref="B1557:E1557 G1557:N1557">
    <cfRule type="cellIs" dxfId="1041" priority="97" operator="equal">
      <formula>""</formula>
    </cfRule>
  </conditionalFormatting>
  <conditionalFormatting sqref="B1556:N1556 F1557:F1559">
    <cfRule type="cellIs" dxfId="1040" priority="96" operator="equal">
      <formula>""</formula>
    </cfRule>
  </conditionalFormatting>
  <conditionalFormatting sqref="B1555:N1555">
    <cfRule type="cellIs" dxfId="1039" priority="95" operator="equal">
      <formula>""</formula>
    </cfRule>
  </conditionalFormatting>
  <conditionalFormatting sqref="B1551:N1551">
    <cfRule type="cellIs" dxfId="1038" priority="93" operator="equal">
      <formula>""</formula>
    </cfRule>
  </conditionalFormatting>
  <conditionalFormatting sqref="B1551:N1551">
    <cfRule type="expression" dxfId="1037" priority="92">
      <formula>AND($C1545&lt;&gt;"",B1551="")</formula>
    </cfRule>
  </conditionalFormatting>
  <conditionalFormatting sqref="B1552:N1552">
    <cfRule type="cellIs" dxfId="1036" priority="91" operator="equal">
      <formula>""</formula>
    </cfRule>
  </conditionalFormatting>
  <conditionalFormatting sqref="B1552:N1552">
    <cfRule type="expression" dxfId="1035" priority="90">
      <formula>AND($C1546&lt;&gt;"",B1552="")</formula>
    </cfRule>
  </conditionalFormatting>
  <conditionalFormatting sqref="B1553:N1553">
    <cfRule type="cellIs" dxfId="1034" priority="89" operator="equal">
      <formula>""</formula>
    </cfRule>
  </conditionalFormatting>
  <conditionalFormatting sqref="B1553:N1553">
    <cfRule type="expression" dxfId="1033" priority="88">
      <formula>AND($C1547&lt;&gt;"",B1553="")</formula>
    </cfRule>
  </conditionalFormatting>
  <conditionalFormatting sqref="B1554:N1554">
    <cfRule type="cellIs" dxfId="1032" priority="87" operator="equal">
      <formula>""</formula>
    </cfRule>
  </conditionalFormatting>
  <conditionalFormatting sqref="B1554:N1554">
    <cfRule type="expression" dxfId="1031" priority="86">
      <formula>AND($C1548&lt;&gt;"",B1554="")</formula>
    </cfRule>
  </conditionalFormatting>
  <conditionalFormatting sqref="C1579:D1579">
    <cfRule type="cellIs" dxfId="1030" priority="85" operator="equal">
      <formula>""</formula>
    </cfRule>
  </conditionalFormatting>
  <conditionalFormatting sqref="G1579 L1579">
    <cfRule type="cellIs" dxfId="1029" priority="84" operator="equal">
      <formula>""</formula>
    </cfRule>
  </conditionalFormatting>
  <conditionalFormatting sqref="B1581:M1581 B1585:N1585 B1598:N1598 B1602:F1602 B1594:E1594 G1594:N1594">
    <cfRule type="cellIs" dxfId="1028" priority="83" operator="equal">
      <formula>""</formula>
    </cfRule>
  </conditionalFormatting>
  <conditionalFormatting sqref="B1585:N1585">
    <cfRule type="expression" dxfId="1027" priority="82">
      <formula>AND($C1579&lt;&gt;"",B1585="")</formula>
    </cfRule>
  </conditionalFormatting>
  <conditionalFormatting sqref="B1593:E1593 G1593:N1593">
    <cfRule type="cellIs" dxfId="1026" priority="81" operator="equal">
      <formula>""</formula>
    </cfRule>
  </conditionalFormatting>
  <conditionalFormatting sqref="B1592:E1592 G1592:N1592">
    <cfRule type="cellIs" dxfId="1025" priority="80" operator="equal">
      <formula>""</formula>
    </cfRule>
  </conditionalFormatting>
  <conditionalFormatting sqref="B1591:N1591 F1592:F1594">
    <cfRule type="cellIs" dxfId="1024" priority="79" operator="equal">
      <formula>""</formula>
    </cfRule>
  </conditionalFormatting>
  <conditionalFormatting sqref="B1590:N1590">
    <cfRule type="cellIs" dxfId="1023" priority="78" operator="equal">
      <formula>""</formula>
    </cfRule>
  </conditionalFormatting>
  <conditionalFormatting sqref="B1586:N1586">
    <cfRule type="cellIs" dxfId="1022" priority="76" operator="equal">
      <formula>""</formula>
    </cfRule>
  </conditionalFormatting>
  <conditionalFormatting sqref="B1586:N1586">
    <cfRule type="expression" dxfId="1021" priority="75">
      <formula>AND($C1580&lt;&gt;"",B1586="")</formula>
    </cfRule>
  </conditionalFormatting>
  <conditionalFormatting sqref="B1587:N1587">
    <cfRule type="cellIs" dxfId="1020" priority="74" operator="equal">
      <formula>""</formula>
    </cfRule>
  </conditionalFormatting>
  <conditionalFormatting sqref="B1587:N1587">
    <cfRule type="expression" dxfId="1019" priority="73">
      <formula>AND($C1581&lt;&gt;"",B1587="")</formula>
    </cfRule>
  </conditionalFormatting>
  <conditionalFormatting sqref="B1588:N1588">
    <cfRule type="cellIs" dxfId="1018" priority="72" operator="equal">
      <formula>""</formula>
    </cfRule>
  </conditionalFormatting>
  <conditionalFormatting sqref="B1588:N1588">
    <cfRule type="expression" dxfId="1017" priority="71">
      <formula>AND($C1582&lt;&gt;"",B1588="")</formula>
    </cfRule>
  </conditionalFormatting>
  <conditionalFormatting sqref="B1589:N1589">
    <cfRule type="cellIs" dxfId="1016" priority="70" operator="equal">
      <formula>""</formula>
    </cfRule>
  </conditionalFormatting>
  <conditionalFormatting sqref="B1589:N1589">
    <cfRule type="expression" dxfId="1015" priority="69">
      <formula>AND($C1583&lt;&gt;"",B1589="")</formula>
    </cfRule>
  </conditionalFormatting>
  <conditionalFormatting sqref="C1614:D1614">
    <cfRule type="cellIs" dxfId="1014" priority="68" operator="equal">
      <formula>""</formula>
    </cfRule>
  </conditionalFormatting>
  <conditionalFormatting sqref="G1614 L1614">
    <cfRule type="cellIs" dxfId="1013" priority="67" operator="equal">
      <formula>""</formula>
    </cfRule>
  </conditionalFormatting>
  <conditionalFormatting sqref="B1616:M1616 B1620:N1620 B1633:N1633 B1637:F1637 B1629:E1629 G1629:N1629">
    <cfRule type="cellIs" dxfId="1012" priority="66" operator="equal">
      <formula>""</formula>
    </cfRule>
  </conditionalFormatting>
  <conditionalFormatting sqref="B1620:N1620">
    <cfRule type="expression" dxfId="1011" priority="65">
      <formula>AND($C1614&lt;&gt;"",B1620="")</formula>
    </cfRule>
  </conditionalFormatting>
  <conditionalFormatting sqref="B1628:E1628 G1628:N1628">
    <cfRule type="cellIs" dxfId="1010" priority="64" operator="equal">
      <formula>""</formula>
    </cfRule>
  </conditionalFormatting>
  <conditionalFormatting sqref="B1627:E1627 G1627:N1627">
    <cfRule type="cellIs" dxfId="1009" priority="63" operator="equal">
      <formula>""</formula>
    </cfRule>
  </conditionalFormatting>
  <conditionalFormatting sqref="B1626:N1626 F1627:F1629">
    <cfRule type="cellIs" dxfId="1008" priority="62" operator="equal">
      <formula>""</formula>
    </cfRule>
  </conditionalFormatting>
  <conditionalFormatting sqref="B1625:N1625">
    <cfRule type="cellIs" dxfId="1007" priority="61" operator="equal">
      <formula>""</formula>
    </cfRule>
  </conditionalFormatting>
  <conditionalFormatting sqref="B1621:N1621">
    <cfRule type="cellIs" dxfId="1006" priority="59" operator="equal">
      <formula>""</formula>
    </cfRule>
  </conditionalFormatting>
  <conditionalFormatting sqref="B1621:N1621">
    <cfRule type="expression" dxfId="1005" priority="58">
      <formula>AND($C1615&lt;&gt;"",B1621="")</formula>
    </cfRule>
  </conditionalFormatting>
  <conditionalFormatting sqref="B1622:N1622">
    <cfRule type="cellIs" dxfId="1004" priority="57" operator="equal">
      <formula>""</formula>
    </cfRule>
  </conditionalFormatting>
  <conditionalFormatting sqref="B1622:N1622">
    <cfRule type="expression" dxfId="1003" priority="56">
      <formula>AND($C1616&lt;&gt;"",B1622="")</formula>
    </cfRule>
  </conditionalFormatting>
  <conditionalFormatting sqref="B1623:N1623">
    <cfRule type="cellIs" dxfId="1002" priority="55" operator="equal">
      <formula>""</formula>
    </cfRule>
  </conditionalFormatting>
  <conditionalFormatting sqref="B1623:N1623">
    <cfRule type="expression" dxfId="1001" priority="54">
      <formula>AND($C1617&lt;&gt;"",B1623="")</formula>
    </cfRule>
  </conditionalFormatting>
  <conditionalFormatting sqref="B1624:N1624">
    <cfRule type="cellIs" dxfId="1000" priority="53" operator="equal">
      <formula>""</formula>
    </cfRule>
  </conditionalFormatting>
  <conditionalFormatting sqref="B1624:N1624">
    <cfRule type="expression" dxfId="999" priority="52">
      <formula>AND($C1618&lt;&gt;"",B1624="")</formula>
    </cfRule>
  </conditionalFormatting>
  <conditionalFormatting sqref="C1649:D1649">
    <cfRule type="cellIs" dxfId="998" priority="51" operator="equal">
      <formula>""</formula>
    </cfRule>
  </conditionalFormatting>
  <conditionalFormatting sqref="G1649 L1649">
    <cfRule type="cellIs" dxfId="997" priority="50" operator="equal">
      <formula>""</formula>
    </cfRule>
  </conditionalFormatting>
  <conditionalFormatting sqref="B1651:M1651 B1655:N1655 B1668:N1668 B1672:F1672 B1664:E1664 G1664:N1664">
    <cfRule type="cellIs" dxfId="996" priority="49" operator="equal">
      <formula>""</formula>
    </cfRule>
  </conditionalFormatting>
  <conditionalFormatting sqref="B1655:N1655">
    <cfRule type="expression" dxfId="995" priority="48">
      <formula>AND($C1649&lt;&gt;"",B1655="")</formula>
    </cfRule>
  </conditionalFormatting>
  <conditionalFormatting sqref="B1663:E1663 G1663:N1663">
    <cfRule type="cellIs" dxfId="994" priority="47" operator="equal">
      <formula>""</formula>
    </cfRule>
  </conditionalFormatting>
  <conditionalFormatting sqref="B1662:E1662 G1662:N1662">
    <cfRule type="cellIs" dxfId="993" priority="46" operator="equal">
      <formula>""</formula>
    </cfRule>
  </conditionalFormatting>
  <conditionalFormatting sqref="B1661:N1661 F1662:F1664">
    <cfRule type="cellIs" dxfId="992" priority="45" operator="equal">
      <formula>""</formula>
    </cfRule>
  </conditionalFormatting>
  <conditionalFormatting sqref="B1660:N1660">
    <cfRule type="cellIs" dxfId="991" priority="44" operator="equal">
      <formula>""</formula>
    </cfRule>
  </conditionalFormatting>
  <conditionalFormatting sqref="B1656:N1656">
    <cfRule type="cellIs" dxfId="990" priority="42" operator="equal">
      <formula>""</formula>
    </cfRule>
  </conditionalFormatting>
  <conditionalFormatting sqref="B1656:N1656">
    <cfRule type="expression" dxfId="989" priority="41">
      <formula>AND($C1650&lt;&gt;"",B1656="")</formula>
    </cfRule>
  </conditionalFormatting>
  <conditionalFormatting sqref="B1657:N1657">
    <cfRule type="cellIs" dxfId="988" priority="40" operator="equal">
      <formula>""</formula>
    </cfRule>
  </conditionalFormatting>
  <conditionalFormatting sqref="B1657:N1657">
    <cfRule type="expression" dxfId="987" priority="39">
      <formula>AND($C1651&lt;&gt;"",B1657="")</formula>
    </cfRule>
  </conditionalFormatting>
  <conditionalFormatting sqref="B1658:N1658">
    <cfRule type="cellIs" dxfId="986" priority="38" operator="equal">
      <formula>""</formula>
    </cfRule>
  </conditionalFormatting>
  <conditionalFormatting sqref="B1658:N1658">
    <cfRule type="expression" dxfId="985" priority="37">
      <formula>AND($C1652&lt;&gt;"",B1658="")</formula>
    </cfRule>
  </conditionalFormatting>
  <conditionalFormatting sqref="B1659:N1659">
    <cfRule type="cellIs" dxfId="984" priority="36" operator="equal">
      <formula>""</formula>
    </cfRule>
  </conditionalFormatting>
  <conditionalFormatting sqref="B1659:N1659">
    <cfRule type="expression" dxfId="983" priority="35">
      <formula>AND($C1653&lt;&gt;"",B1659="")</formula>
    </cfRule>
  </conditionalFormatting>
  <conditionalFormatting sqref="C1684:D1684">
    <cfRule type="cellIs" dxfId="982" priority="34" operator="equal">
      <formula>""</formula>
    </cfRule>
  </conditionalFormatting>
  <conditionalFormatting sqref="G1684 L1684">
    <cfRule type="cellIs" dxfId="981" priority="33" operator="equal">
      <formula>""</formula>
    </cfRule>
  </conditionalFormatting>
  <conditionalFormatting sqref="B1686:M1686 B1690:N1690 B1703:N1703 B1707:F1707 B1699:E1699 G1699:N1699">
    <cfRule type="cellIs" dxfId="980" priority="32" operator="equal">
      <formula>""</formula>
    </cfRule>
  </conditionalFormatting>
  <conditionalFormatting sqref="B1690:N1690">
    <cfRule type="expression" dxfId="979" priority="31">
      <formula>AND($C1684&lt;&gt;"",B1690="")</formula>
    </cfRule>
  </conditionalFormatting>
  <conditionalFormatting sqref="B1698:E1698 G1698:N1698">
    <cfRule type="cellIs" dxfId="978" priority="30" operator="equal">
      <formula>""</formula>
    </cfRule>
  </conditionalFormatting>
  <conditionalFormatting sqref="B1697:E1697 G1697:N1697">
    <cfRule type="cellIs" dxfId="977" priority="29" operator="equal">
      <formula>""</formula>
    </cfRule>
  </conditionalFormatting>
  <conditionalFormatting sqref="B1696:N1696 F1697:F1699">
    <cfRule type="cellIs" dxfId="976" priority="28" operator="equal">
      <formula>""</formula>
    </cfRule>
  </conditionalFormatting>
  <conditionalFormatting sqref="B1695:N1695">
    <cfRule type="cellIs" dxfId="975" priority="27" operator="equal">
      <formula>""</formula>
    </cfRule>
  </conditionalFormatting>
  <conditionalFormatting sqref="B1691:N1691">
    <cfRule type="cellIs" dxfId="974" priority="25" operator="equal">
      <formula>""</formula>
    </cfRule>
  </conditionalFormatting>
  <conditionalFormatting sqref="B1691:N1691">
    <cfRule type="expression" dxfId="973" priority="24">
      <formula>AND($C1685&lt;&gt;"",B1691="")</formula>
    </cfRule>
  </conditionalFormatting>
  <conditionalFormatting sqref="B1692:N1692">
    <cfRule type="cellIs" dxfId="972" priority="23" operator="equal">
      <formula>""</formula>
    </cfRule>
  </conditionalFormatting>
  <conditionalFormatting sqref="B1692:N1692">
    <cfRule type="expression" dxfId="971" priority="22">
      <formula>AND($C1686&lt;&gt;"",B1692="")</formula>
    </cfRule>
  </conditionalFormatting>
  <conditionalFormatting sqref="B1693:N1693">
    <cfRule type="cellIs" dxfId="970" priority="21" operator="equal">
      <formula>""</formula>
    </cfRule>
  </conditionalFormatting>
  <conditionalFormatting sqref="B1693:N1693">
    <cfRule type="expression" dxfId="969" priority="20">
      <formula>AND($C1687&lt;&gt;"",B1693="")</formula>
    </cfRule>
  </conditionalFormatting>
  <conditionalFormatting sqref="B1694:N1694">
    <cfRule type="cellIs" dxfId="968" priority="19" operator="equal">
      <formula>""</formula>
    </cfRule>
  </conditionalFormatting>
  <conditionalFormatting sqref="B1694:N1694">
    <cfRule type="expression" dxfId="967" priority="18">
      <formula>AND($C1688&lt;&gt;"",B1694="")</formula>
    </cfRule>
  </conditionalFormatting>
  <conditionalFormatting sqref="C1719:D1719">
    <cfRule type="cellIs" dxfId="966" priority="17" operator="equal">
      <formula>""</formula>
    </cfRule>
  </conditionalFormatting>
  <conditionalFormatting sqref="G1719 L1719">
    <cfRule type="cellIs" dxfId="965" priority="16" operator="equal">
      <formula>""</formula>
    </cfRule>
  </conditionalFormatting>
  <conditionalFormatting sqref="B1721:M1721 B1725:N1725 B1738:N1738 B1742:F1742 B1734:E1734 G1734:N1734">
    <cfRule type="cellIs" dxfId="964" priority="15" operator="equal">
      <formula>""</formula>
    </cfRule>
  </conditionalFormatting>
  <conditionalFormatting sqref="B1725:N1725">
    <cfRule type="expression" dxfId="963" priority="14">
      <formula>AND($C1719&lt;&gt;"",B1725="")</formula>
    </cfRule>
  </conditionalFormatting>
  <conditionalFormatting sqref="B1733:E1733 G1733:N1733">
    <cfRule type="cellIs" dxfId="962" priority="13" operator="equal">
      <formula>""</formula>
    </cfRule>
  </conditionalFormatting>
  <conditionalFormatting sqref="B1732:E1732 G1732:N1732">
    <cfRule type="cellIs" dxfId="961" priority="12" operator="equal">
      <formula>""</formula>
    </cfRule>
  </conditionalFormatting>
  <conditionalFormatting sqref="B1731:N1731 F1732:F1734">
    <cfRule type="cellIs" dxfId="960" priority="11" operator="equal">
      <formula>""</formula>
    </cfRule>
  </conditionalFormatting>
  <conditionalFormatting sqref="B1730:N1730">
    <cfRule type="cellIs" dxfId="959" priority="10" operator="equal">
      <formula>""</formula>
    </cfRule>
  </conditionalFormatting>
  <conditionalFormatting sqref="B1726:N1726">
    <cfRule type="cellIs" dxfId="958" priority="8" operator="equal">
      <formula>""</formula>
    </cfRule>
  </conditionalFormatting>
  <conditionalFormatting sqref="B1726:N1726">
    <cfRule type="expression" dxfId="957" priority="7">
      <formula>AND($C1720&lt;&gt;"",B1726="")</formula>
    </cfRule>
  </conditionalFormatting>
  <conditionalFormatting sqref="B1727:N1727">
    <cfRule type="cellIs" dxfId="956" priority="6" operator="equal">
      <formula>""</formula>
    </cfRule>
  </conditionalFormatting>
  <conditionalFormatting sqref="B1727:N1727">
    <cfRule type="expression" dxfId="955" priority="5">
      <formula>AND($C1721&lt;&gt;"",B1727="")</formula>
    </cfRule>
  </conditionalFormatting>
  <conditionalFormatting sqref="B1728:N1728">
    <cfRule type="cellIs" dxfId="954" priority="4" operator="equal">
      <formula>""</formula>
    </cfRule>
  </conditionalFormatting>
  <conditionalFormatting sqref="B1728:N1728">
    <cfRule type="expression" dxfId="953" priority="3">
      <formula>AND($C1722&lt;&gt;"",B1728="")</formula>
    </cfRule>
  </conditionalFormatting>
  <conditionalFormatting sqref="B1729:N1729">
    <cfRule type="cellIs" dxfId="952" priority="2" operator="equal">
      <formula>""</formula>
    </cfRule>
  </conditionalFormatting>
  <conditionalFormatting sqref="B1729:N1729">
    <cfRule type="expression" dxfId="951" priority="1">
      <formula>AND($C1723&lt;&gt;"",B1729="")</formula>
    </cfRule>
  </conditionalFormatting>
  <dataValidations count="8">
    <dataValidation imeMode="halfAlpha" allowBlank="1" showInputMessage="1" showErrorMessage="1" sqref="C4:D4 C1649:D1649 C1684:D1684 C39:D39 C74:D74 C144:D144 C109:D109 C179:D179 C214:D214 C249:D249 C284:D284 C319:D319 C354:D354 C389:D389 C424:D424 C459:D459 C494:D494 C529:D529 C564:D564 C599:D599 C634:D634 C669:D669 C704:D704 C739:D739 C774:D774 C809:D809 C844:D844 C879:D879 C914:D914 C949:D949 C984:D984 C1019:D1019 C1054:D1054 C1089:D1089 C1124:D1124 C1159:D1159 C1194:D1194 C1229:D1229 C1264:D1264 C1299:D1299 C1334:D1334 C1369:D1369 C1404:D1404 C1439:D1439 C1474:D1474 C1509:D1509 C1544:D1544 C1579:D1579 C1614:D1614 C1719:D1719" xr:uid="{D9BDEDA2-6BB9-43A9-8D58-3DB114D53DAB}"/>
    <dataValidation type="decimal" imeMode="halfAlpha" operator="greaterThan" allowBlank="1" showInputMessage="1" showErrorMessage="1" sqref="I6:M6 I496:M496 I741:M741 I1266:M1266 I1021:M1021 I1616:M1616 I1651:M1651 I1091:M1091 I531:M531 I1686:M1686 I776:M776 I1581:M1581 I41:M41 I1231:M1231 I1546:M1546 I76:M76 I566:M566 I881:M881 I146:M146 I1196:M1196 I1511:M1511 I111:M111 I601:M601 I1476:M1476 I181:M181 I1056:M1056 I811:M811 I216:M216 I636:M636 I1441:M1441 I251:M251 I951:M951 I1406:M1406 I286:M286 I1161:M1161 I671:M671 I321:M321 I986:M986 I1371:M1371 I356:M356 I1126:M1126 I1336:M1336 I391:M391 I706:M706 I846:M846 I426:M426 I916:M916 I1301:M1301 I461:M461 I1721:M1721" xr:uid="{2C04DA3C-0D0C-47D5-B0B1-DF5DB6E0ED0B}">
      <formula1>0</formula1>
    </dataValidation>
    <dataValidation type="decimal" operator="greaterThanOrEqual" allowBlank="1" showInputMessage="1" showErrorMessage="1" sqref="G23:K23 G1668:K1668 G1703:K1703 G58:K58 G93:K93 G163:K163 G128:K128 G198:K198 G233:K233 G268:K268 G303:K303 G338:K338 G373:K373 G408:K408 G443:K443 G478:K478 G513:K513 G548:K548 G583:K583 G618:K618 G653:K653 G688:K688 G723:K723 G758:K758 G793:K793 G828:K828 G863:K863 G898:K898 G933:K933 G968:K968 G1003:K1003 G1038:K1038 G1073:K1073 G1108:K1108 G1143:K1143 G1178:K1178 G1213:K1213 G1248:K1248 G1283:K1283 G1318:K1318 G1353:K1353 G1388:K1388 G1423:K1423 G1458:K1458 G1493:K1493 G1528:K1528 G1563:K1563 G1598:K1598 G1633:K1633 G1738:K1738" xr:uid="{41F836FB-3F8B-4244-ADC1-B198B69D31C6}">
      <formula1>0</formula1>
    </dataValidation>
    <dataValidation type="decimal" operator="greaterThan" allowBlank="1" showInputMessage="1" showErrorMessage="1" sqref="B408:F408 B513:F513 B1668:F1668 B1633:F1633 B828:F828 B1703:F1703 B618:F618 B23:F23 B863:F863 B58:F58 B373:F373 B793:F793 B898:F898 B93:F93 B548:F548 B443:F443 B933:F933 B163:F163 B338:F338 B758:F758 B968:F968 B128:F128 B653:F653 B723:F723 B1003:F1003 B198:F198 B303:F303 B583:F583 B1038:F1038 B233:F233 B478:F478 B688:F688 B1073:F1073 B268:F268 B1108:F1108 B1143:F1143 B1178:F1178 B1213:F1213 B1248:F1248 B1283:F1283 B1318:F1318 B1353:F1353 B1388:F1388 B1423:F1423 B1458:F1458 B1493:F1493 B1528:F1528 B1563:F1563 B1598:F1598 B1738:F1738" xr:uid="{A68702ED-E2BE-4370-B3A1-3DA571817150}">
      <formula1>0</formula1>
    </dataValidation>
    <dataValidation type="decimal" operator="greaterThanOrEqual" allowBlank="1" showInputMessage="1" showErrorMessage="1" error="数値で入力してください" prompt="数値で入力" sqref="F1690:F1699 F1725:F1734 F45:F54 F80:F89 F150:F159 F115:F124 F185:F194 F220:F229 F255:F264 F290:F299 F325:F334 F360:F369 F395:F404 F430:F439 F465:F474 F500:F509 F535:F544 F570:F579 F605:F614 F640:F649 F675:F684 F710:F719 F745:F754 F780:F789 F815:F824 F850:F859 F885:F894 F920:F929 F955:F964 F990:F999 F1025:F1034 F1060:F1069 F1095:F1104 F1130:F1139 F1165:F1174 F1200:F1209 F1235:F1244 F1270:F1279 F1305:F1314 F1340:F1349 F1375:F1384 F1410:F1419 F1445:F1454 F1480:F1489 F1515:F1524 F1550:F1559 F1585:F1594 F1620:F1629 F1655:F1664 F10:F19 I10:K19 I45:K54 I80:K89 I115:K124 I150:K159 I185:K194 I220:K229 I255:K264 I290:K299 I325:K334 I360:K369 I395:K404 I430:K439 I465:K474 I500:K509 I535:K544 I570:K579 I605:K614 I640:K649 I675:K684 I710:K719 I745:K754 I780:K789 I815:K824 I850:K859 I885:K894 I920:K929 I955:K964 I990:K999 I1025:K1034 I1060:K1069 I1095:K1104 I1130:K1139 I1165:K1174 I1200:K1209 I1235:K1244 I1270:K1279 I1305:K1314 I1340:K1349 I1375:K1384 I1410:K1419 I1445:K1454 I1480:K1489 I1515:K1524 I1550:K1559 I1585:K1594 I1620:K1629 I1655:K1664 I1690:K1699 I1725:K1734" xr:uid="{91723B29-56C5-45F4-BCA8-E9E197BEAA10}">
      <formula1>0</formula1>
    </dataValidation>
    <dataValidation type="decimal" errorStyle="warning" operator="greaterThanOrEqual" allowBlank="1" showInputMessage="1" showErrorMessage="1" error="数値で入力してください" prompt="数値で入力" sqref="G10:H19 G45:H54 G80:H89 G115:H124 G150:H159 G185:H194 G220:H229 G255:H264 G290:H299 G325:H334 G360:H369 G395:H404 G430:H439 G465:H474 G500:H509 G535:H544 G570:H579 G605:H614 G640:H649 G675:H684 G710:H719 G745:H754 G780:H789 G815:H824 G850:H859 G885:H894 G920:H929 G955:H964 G990:H999 G1025:H1034 G1060:H1069 G1095:H1104 G1130:H1139 G1165:H1174 G1200:H1209 G1235:H1244 G1270:H1279 G1305:H1314 G1340:H1349 G1375:H1384 G1410:H1419 G1445:H1454 G1480:H1489 G1515:H1524 G1550:H1559 G1585:H1594 G1620:H1629 G1655:H1664 G1690:H1699 G1725:H1734" xr:uid="{9FFEA51A-142A-41C0-8214-2A1405333C4F}">
      <formula1>0</formula1>
    </dataValidation>
    <dataValidation operator="greaterThanOrEqual" allowBlank="1" showInputMessage="1" showErrorMessage="1" error="数値で入力してください" sqref="L10:L19 L45:L54 L80:L89 L115:L124 L150:L159 L185:L194 L220:L229 L255:L264 L290:L299 L325:L334 L360:L369 L395:L404 L430:L439 L465:L474 L500:L509 L535:L544 L570:L579 L605:L614 L640:L649 L675:L684 L710:L719 L745:L754 L780:L789 L815:L824 L850:L859 L885:L894 L920:L929 L955:L964 L990:L999 L1025:L1034 L1060:L1069 L1095:L1104 L1130:L1139 L1165:L1174 L1200:L1209 L1235:L1244 L1270:L1279 L1305:L1314 L1340:L1349 L1375:L1384 L1410:L1419 L1445:L1454 L1480:L1489 L1515:L1524 L1550:L1559 L1585:L1594 L1620:L1629 L1655:L1664 L1690:L1699 L1725:L1734" xr:uid="{CC254834-AE21-493C-A9B0-82F744ABD580}"/>
    <dataValidation operator="greaterThan" allowBlank="1" showInputMessage="1" showErrorMessage="1" sqref="L23 L58 L93 L128 L163 L198 L233 L268 L303 L338 L373 L408 L443 L478 L513 L548 L583 L618 L653 L688 L723 L758 L793 L828 L863 L898 L933 L968 L1003 L1038 L1073 L1108 L1143 L1178 L1213 L1248 L1283 L1318 L1353 L1388 L1423 L1458 L1493 L1528 L1563 L1598 L1633 L1668 L1703 L1738" xr:uid="{F8C6D716-E1E6-44FB-BECD-C84B8B2AB188}"/>
  </dataValidations>
  <printOptions horizontalCentered="1"/>
  <pageMargins left="0.59055118110236227" right="0.59055118110236227" top="0.78740157480314965" bottom="0.39370078740157483" header="0.51181102362204722" footer="0.51181102362204722"/>
  <pageSetup paperSize="9" scale="111" orientation="landscape" blackAndWhite="1" r:id="rId1"/>
  <headerFooter alignWithMargins="0">
    <oddHeader>&amp;R№&amp;P</oddHeader>
  </headerFooter>
  <rowBreaks count="49" manualBreakCount="49">
    <brk id="37" max="16383" man="1"/>
    <brk id="72" max="16383" man="1"/>
    <brk id="107" max="16383" man="1"/>
    <brk id="142" max="16383" man="1"/>
    <brk id="177" max="16383" man="1"/>
    <brk id="212" max="16383" man="1"/>
    <brk id="247" max="16383" man="1"/>
    <brk id="282" max="16383" man="1"/>
    <brk id="317" max="16383" man="1"/>
    <brk id="352" max="16383" man="1"/>
    <brk id="387" max="16383" man="1"/>
    <brk id="422" max="16383" man="1"/>
    <brk id="457" max="16383" man="1"/>
    <brk id="492" max="16383" man="1"/>
    <brk id="527" max="16383" man="1"/>
    <brk id="562" max="16383" man="1"/>
    <brk id="597" max="16383" man="1"/>
    <brk id="632" max="16383" man="1"/>
    <brk id="667" max="16383" man="1"/>
    <brk id="702" max="16383" man="1"/>
    <brk id="737" max="16383" man="1"/>
    <brk id="772" max="16383" man="1"/>
    <brk id="807" max="16383" man="1"/>
    <brk id="842" max="16383" man="1"/>
    <brk id="877" max="16383" man="1"/>
    <brk id="912" max="16383" man="1"/>
    <brk id="947" max="16383" man="1"/>
    <brk id="982" max="16383" man="1"/>
    <brk id="1017" max="16383" man="1"/>
    <brk id="1052" max="16383" man="1"/>
    <brk id="1087" max="16383" man="1"/>
    <brk id="1122" max="16383" man="1"/>
    <brk id="1157" max="16383" man="1"/>
    <brk id="1192" max="16383" man="1"/>
    <brk id="1227" max="16383" man="1"/>
    <brk id="1262" max="16383" man="1"/>
    <brk id="1297" max="16383" man="1"/>
    <brk id="1332" max="16383" man="1"/>
    <brk id="1367" max="16383" man="1"/>
    <brk id="1402" max="16383" man="1"/>
    <brk id="1437" max="16383" man="1"/>
    <brk id="1472" max="16383" man="1"/>
    <brk id="1507" max="16383" man="1"/>
    <brk id="1542" max="16383" man="1"/>
    <brk id="1577" max="16383" man="1"/>
    <brk id="1612" max="16383" man="1"/>
    <brk id="1647" max="16383" man="1"/>
    <brk id="1682" max="16383" man="1"/>
    <brk id="1717"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333669C9-3379-4AC2-B373-867BB879F438}">
          <x14:formula1>
            <xm:f>プルダウン選択肢!$E$3:$E$4</xm:f>
          </x14:formula1>
          <xm:sqref>M23:N23 E27:F27 M1073:N1073 M1038:N1038 M1248:N1248 M1668:N1668 M1633:N1633 E1637:F1637 E1672:F1672 M1703:N1703 M1598:N1598 E1707:F1707 M58:N58 E1077:F1077 E62:F62 M93:N93 E1602:F1602 E97:F97 M163:N163 M1563:N1563 E167:F167 M128:N128 M1108:N1108 E132:F132 M198:N198 E1567:F1567 E202:F202 M233:N233 M1528:N1528 E237:F237 M268:N268 M1213:N1213 E272:F272 M303:N303 E1532:F1532 E307:F307 M338:N338 M1493:N1493 E342:F342 M373:N373 E1112:F1112 E377:F377 M408:N408 E1497:F1497 E412:F412 M443:N443 M1458:N1458 E447:F447 M478:N478 M1143:N1143 E482:F482 M513:N513 E1462:F1462 E517:F517 M548:N548 M1423:N1423 E552:F552 M583:N583 E1252:F1252 E587:F587 M618:N618 E1427:F1427 E622:F622 M653:N653 M1388:N1388 E657:F657 M688:N688 E1147:F1147 E692:F692 M723:N723 E1392:F1392 E727:F727 M758:N758 M1353:N1353 E762:F762 M793:N793 M1178:N1178 E797:F797 M828:N828 E1357:F1357 E832:F832 M863:N863 M1318:N1318 E867:F867 M898:N898 E1217:F1217 E902:F902 M933:N933 E1322:F1322 E937:F937 M968:N968 M1283:N1283 E972:F972 M1003:N1003 E1182:F1182 E1007:F1007 E1042:F1042 E1287:F1287 M1738:N1738 E1742:F1742</xm:sqref>
        </x14:dataValidation>
        <x14:dataValidation type="list" allowBlank="1" showInputMessage="1" showErrorMessage="1" xr:uid="{D801BEBC-312B-41AA-8E72-71F8DB5A3D17}">
          <x14:formula1>
            <xm:f>プルダウン選択肢!$M$3:$M$4</xm:f>
          </x14:formula1>
          <xm:sqref>B27:D27 B1672:D1672 B1707:D1707 B62:D62 B97:D97 B167:D167 B132:D132 B202:D202 B237:D237 B272:D272 B307:D307 B342:D342 B377:D377 B412:D412 B447:D447 B482:D482 B517:D517 B552:D552 B587:D587 B622:D622 B657:D657 B692:D692 B727:D727 B762:D762 B797:D797 B832:D832 B867:D867 B902:D902 B937:D937 B972:D972 B1007:D1007 B1042:D1042 B1077:D1077 B1112:D1112 B1147:D1147 B1182:D1182 B1217:D1217 B1252:D1252 B1287:D1287 B1322:D1322 B1357:D1357 B1392:D1392 B1427:D1427 B1462:D1462 B1497:D1497 B1532:D1532 B1567:D1567 B1602:D1602 B1637:D1637 B1742:D1742</xm:sqref>
        </x14:dataValidation>
        <x14:dataValidation type="list" errorStyle="warning" allowBlank="1" showInputMessage="1" showErrorMessage="1" xr:uid="{CFDF17E4-D2F8-4F48-A301-E38A650836D3}">
          <x14:formula1>
            <xm:f>プルダウン選択肢!$E$3:$E$4</xm:f>
          </x14:formula1>
          <xm:sqref>M10:N19 M1690:N1699 M45:N54 M80:N89 M150:N159 M115:N124 M185:N194 M220:N229 M255:N264 M290:N299 M325:N334 M360:N369 M395:N404 M430:N439 M465:N474 M500:N509 M535:N544 M570:N579 M605:N614 M640:N649 M675:N684 M710:N719 M745:N754 M780:N789 M815:N824 M850:N859 M885:N894 M920:N929 M955:N964 M990:N999 M1025:N1034 M1060:N1069 M1095:N1104 M1130:N1139 M1165:N1174 M1200:N1209 M1235:N1244 M1270:N1279 M1305:N1314 M1340:N1349 M1375:N1384 M1410:N1419 M1445:N1454 M1480:N1489 M1515:N1524 M1550:N1559 M1585:N1594 M1620:N1629 M1655:N1664 M1725:N1734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dimension ref="A1:JR1702"/>
  <sheetViews>
    <sheetView showGridLines="0" workbookViewId="0">
      <pane ySplit="3" topLeftCell="A4" activePane="bottomLeft" state="frozen"/>
      <selection pane="bottomLeft"/>
    </sheetView>
  </sheetViews>
  <sheetFormatPr defaultColWidth="9" defaultRowHeight="10.5" x14ac:dyDescent="0.15"/>
  <cols>
    <col min="1" max="1" width="3.75" style="193" customWidth="1"/>
    <col min="2" max="2" width="3.875" style="193" customWidth="1"/>
    <col min="3" max="4" width="5.625" style="193" customWidth="1"/>
    <col min="5" max="5" width="3.75" style="193" customWidth="1"/>
    <col min="6" max="6" width="16.625" style="193" customWidth="1"/>
    <col min="7" max="8" width="9.375" style="193" customWidth="1"/>
    <col min="9" max="10" width="4.375" style="193" customWidth="1"/>
    <col min="11" max="11" width="10.125" style="193" customWidth="1"/>
    <col min="12" max="12" width="10" style="193" customWidth="1"/>
    <col min="13" max="13" width="8.25" style="193" customWidth="1"/>
    <col min="14" max="14" width="7" style="193" customWidth="1"/>
    <col min="15" max="16" width="8.125" style="193" customWidth="1"/>
    <col min="17" max="17" width="9" style="193"/>
    <col min="18" max="20" width="2.125" style="193" customWidth="1"/>
    <col min="21" max="108" width="2.125" style="193" hidden="1" customWidth="1"/>
    <col min="109" max="278" width="9" style="193" hidden="1" customWidth="1"/>
    <col min="279" max="319" width="0" style="193" hidden="1" customWidth="1"/>
    <col min="320" max="16384" width="9" style="193"/>
  </cols>
  <sheetData>
    <row r="1" spans="1:114" s="756" customFormat="1" ht="9.9499999999999993" customHeight="1" x14ac:dyDescent="0.15">
      <c r="A1" s="818"/>
      <c r="B1" s="818"/>
      <c r="C1" s="818"/>
      <c r="D1" s="818"/>
      <c r="E1" s="818"/>
      <c r="F1" s="818"/>
      <c r="G1" s="818"/>
      <c r="H1" s="818"/>
      <c r="I1" s="818"/>
      <c r="J1" s="818"/>
      <c r="K1" s="818"/>
      <c r="L1" s="818"/>
      <c r="M1" s="818"/>
      <c r="N1" s="818"/>
      <c r="O1" s="818"/>
      <c r="P1" s="818"/>
    </row>
    <row r="2" spans="1:114" s="756" customFormat="1" ht="27" customHeight="1" thickBot="1" x14ac:dyDescent="0.2">
      <c r="A2" s="1743" t="s">
        <v>6289</v>
      </c>
      <c r="B2" s="818"/>
      <c r="C2" s="818"/>
      <c r="D2" s="818"/>
      <c r="E2" s="818"/>
      <c r="F2" s="818"/>
      <c r="G2" s="818"/>
      <c r="H2" s="818"/>
      <c r="I2" s="818"/>
      <c r="J2" s="818"/>
      <c r="K2" s="818"/>
      <c r="L2" s="818"/>
      <c r="M2" s="818"/>
      <c r="N2" s="818"/>
      <c r="O2" s="818"/>
      <c r="P2" s="818"/>
      <c r="Q2" s="1358" t="str">
        <f>HYPERLINK("#目次!$F$26:$F$44","目次、シート一覧へ")</f>
        <v>目次、シート一覧へ</v>
      </c>
      <c r="DF2" s="771" t="s">
        <v>3592</v>
      </c>
      <c r="DG2" s="771"/>
      <c r="DH2" s="771"/>
    </row>
    <row r="3" spans="1:114" s="223" customFormat="1" ht="14.25" thickBot="1" x14ac:dyDescent="0.2">
      <c r="A3" s="826" t="s">
        <v>1271</v>
      </c>
      <c r="B3" s="827"/>
      <c r="C3" s="827"/>
      <c r="D3" s="827"/>
      <c r="E3" s="827"/>
      <c r="F3" s="827"/>
      <c r="G3" s="827"/>
      <c r="H3" s="827"/>
      <c r="I3" s="827"/>
      <c r="J3" s="827"/>
      <c r="K3" s="827"/>
      <c r="L3" s="827"/>
      <c r="M3" s="827"/>
      <c r="N3" s="827"/>
      <c r="O3" s="827"/>
      <c r="P3" s="827"/>
      <c r="DE3" s="830"/>
      <c r="DF3" s="1115">
        <f>IF(MAX(DF9:DF1702)*34=0,34,MAX(DF9:DF1702)*34)</f>
        <v>34</v>
      </c>
      <c r="DG3" s="772"/>
      <c r="DH3" s="772"/>
    </row>
    <row r="4" spans="1:114" ht="12" customHeight="1" x14ac:dyDescent="0.15">
      <c r="A4" s="3393" t="s">
        <v>576</v>
      </c>
      <c r="B4" s="3417"/>
      <c r="C4" s="3639"/>
      <c r="D4" s="3640"/>
      <c r="E4" s="3393" t="s">
        <v>575</v>
      </c>
      <c r="F4" s="3417"/>
      <c r="G4" s="3386"/>
      <c r="H4" s="3416"/>
      <c r="I4" s="3416"/>
      <c r="J4" s="3387"/>
      <c r="K4" s="801" t="s">
        <v>1214</v>
      </c>
      <c r="L4" s="3386"/>
      <c r="M4" s="3416"/>
      <c r="N4" s="3416"/>
      <c r="O4" s="3416"/>
      <c r="P4" s="3387"/>
      <c r="DE4" s="818"/>
      <c r="DF4" s="771"/>
      <c r="DG4" s="771"/>
      <c r="DH4" s="771"/>
    </row>
    <row r="5" spans="1:114" ht="12" customHeight="1" x14ac:dyDescent="0.15">
      <c r="A5" s="3421">
        <v>1</v>
      </c>
      <c r="B5" s="3423" t="s">
        <v>1249</v>
      </c>
      <c r="C5" s="3424"/>
      <c r="D5" s="3424"/>
      <c r="E5" s="3424"/>
      <c r="F5" s="3425"/>
      <c r="G5" s="3434" t="s">
        <v>1248</v>
      </c>
      <c r="H5" s="3625"/>
      <c r="I5" s="3393" t="s">
        <v>1270</v>
      </c>
      <c r="J5" s="3394"/>
      <c r="K5" s="3394"/>
      <c r="L5" s="3394"/>
      <c r="M5" s="3394"/>
      <c r="N5" s="3394"/>
      <c r="O5" s="3394"/>
      <c r="P5" s="3417"/>
      <c r="DE5" s="818"/>
      <c r="DF5" s="771"/>
      <c r="DG5" s="771"/>
      <c r="DH5" s="771"/>
    </row>
    <row r="6" spans="1:114" ht="12" customHeight="1" x14ac:dyDescent="0.15">
      <c r="A6" s="3422"/>
      <c r="B6" s="3426"/>
      <c r="C6" s="3427"/>
      <c r="D6" s="3427"/>
      <c r="E6" s="3427"/>
      <c r="F6" s="3428"/>
      <c r="G6" s="3386"/>
      <c r="H6" s="3387"/>
      <c r="I6" s="3635"/>
      <c r="J6" s="3636"/>
      <c r="K6" s="3636"/>
      <c r="L6" s="3636"/>
      <c r="M6" s="3636"/>
      <c r="N6" s="3636"/>
      <c r="O6" s="3636"/>
      <c r="P6" s="808" t="s">
        <v>1768</v>
      </c>
      <c r="Q6" s="758" t="str">
        <f>IF(AND(I6&lt;&gt;"",I6&lt;120),"給気送風機は120㎥以上必要です。","")</f>
        <v/>
      </c>
      <c r="DE6" s="818"/>
      <c r="DF6" s="771"/>
      <c r="DG6" s="771"/>
      <c r="DH6" s="771"/>
    </row>
    <row r="7" spans="1:114" ht="6" customHeight="1" x14ac:dyDescent="0.15">
      <c r="A7" s="809"/>
      <c r="B7" s="809"/>
      <c r="C7" s="809"/>
      <c r="D7" s="809"/>
      <c r="E7" s="809"/>
      <c r="F7" s="809"/>
      <c r="G7" s="809"/>
      <c r="H7" s="809"/>
      <c r="I7" s="809"/>
      <c r="J7" s="809"/>
      <c r="K7" s="809"/>
      <c r="L7" s="809"/>
      <c r="M7" s="787"/>
      <c r="N7" s="787"/>
      <c r="O7" s="787"/>
      <c r="P7" s="787"/>
      <c r="DE7" s="818"/>
      <c r="DF7" s="771"/>
      <c r="DG7" s="771"/>
      <c r="DH7" s="771"/>
    </row>
    <row r="8" spans="1:114" ht="12" customHeight="1" x14ac:dyDescent="0.15">
      <c r="A8" s="3421">
        <v>2</v>
      </c>
      <c r="B8" s="3394" t="s">
        <v>1269</v>
      </c>
      <c r="C8" s="3394"/>
      <c r="D8" s="3394"/>
      <c r="E8" s="3394"/>
      <c r="F8" s="3394"/>
      <c r="G8" s="3394"/>
      <c r="H8" s="3394"/>
      <c r="I8" s="3394"/>
      <c r="J8" s="3394"/>
      <c r="K8" s="3394"/>
      <c r="L8" s="3394"/>
      <c r="M8" s="3394"/>
      <c r="N8" s="3417"/>
      <c r="O8" s="3434" t="s">
        <v>1231</v>
      </c>
      <c r="P8" s="3625"/>
      <c r="DE8" s="818"/>
      <c r="DF8" s="225" t="s">
        <v>1782</v>
      </c>
      <c r="DG8" s="771" t="s">
        <v>1783</v>
      </c>
      <c r="DH8" s="771"/>
    </row>
    <row r="9" spans="1:114" ht="12" customHeight="1" x14ac:dyDescent="0.15">
      <c r="A9" s="3475"/>
      <c r="B9" s="1682" t="s">
        <v>54</v>
      </c>
      <c r="C9" s="3628" t="s">
        <v>1234</v>
      </c>
      <c r="D9" s="3628"/>
      <c r="E9" s="3628"/>
      <c r="F9" s="1707" t="s">
        <v>1268</v>
      </c>
      <c r="G9" s="3628" t="s">
        <v>1267</v>
      </c>
      <c r="H9" s="3628"/>
      <c r="I9" s="3423" t="s">
        <v>1266</v>
      </c>
      <c r="J9" s="3424"/>
      <c r="K9" s="3425"/>
      <c r="L9" s="806" t="s">
        <v>1265</v>
      </c>
      <c r="M9" s="3633" t="s">
        <v>1264</v>
      </c>
      <c r="N9" s="3634"/>
      <c r="O9" s="3436"/>
      <c r="P9" s="3626"/>
      <c r="DE9" s="818"/>
      <c r="DF9" s="772" t="str">
        <f>IF(COUNTA(B10:P19)&gt;0,DG9,"")</f>
        <v/>
      </c>
      <c r="DG9" s="829">
        <v>1</v>
      </c>
      <c r="DH9" s="771"/>
      <c r="DJ9" s="771"/>
    </row>
    <row r="10" spans="1:114" s="759" customFormat="1" ht="13.5" customHeight="1" x14ac:dyDescent="0.15">
      <c r="A10" s="3475"/>
      <c r="B10" s="1662"/>
      <c r="C10" s="3659"/>
      <c r="D10" s="3660"/>
      <c r="E10" s="3661"/>
      <c r="F10" s="1708"/>
      <c r="G10" s="3507"/>
      <c r="H10" s="3509"/>
      <c r="I10" s="3507"/>
      <c r="J10" s="3508"/>
      <c r="K10" s="3509"/>
      <c r="L10" s="1685"/>
      <c r="M10" s="3507"/>
      <c r="N10" s="3509"/>
      <c r="O10" s="3662"/>
      <c r="P10" s="3663"/>
      <c r="Q10" s="1740" t="s">
        <v>6302</v>
      </c>
      <c r="DE10" s="818"/>
      <c r="DG10" s="829"/>
      <c r="DH10" s="771"/>
    </row>
    <row r="11" spans="1:114" s="759" customFormat="1" ht="13.5" customHeight="1" x14ac:dyDescent="0.15">
      <c r="A11" s="3475"/>
      <c r="B11" s="1711"/>
      <c r="C11" s="3593"/>
      <c r="D11" s="3654"/>
      <c r="E11" s="3655"/>
      <c r="F11" s="1714"/>
      <c r="G11" s="3487"/>
      <c r="H11" s="3488"/>
      <c r="I11" s="3487"/>
      <c r="J11" s="3488"/>
      <c r="K11" s="3489"/>
      <c r="L11" s="1683"/>
      <c r="M11" s="3487"/>
      <c r="N11" s="3489"/>
      <c r="O11" s="3557"/>
      <c r="P11" s="3558"/>
      <c r="Q11" s="1740" t="s">
        <v>6301</v>
      </c>
      <c r="DE11" s="818"/>
      <c r="DG11" s="829"/>
      <c r="DH11" s="771"/>
    </row>
    <row r="12" spans="1:114" s="759" customFormat="1" ht="13.5" customHeight="1" x14ac:dyDescent="0.15">
      <c r="A12" s="3475"/>
      <c r="B12" s="1711"/>
      <c r="C12" s="3559"/>
      <c r="D12" s="3560"/>
      <c r="E12" s="3561"/>
      <c r="F12" s="1715"/>
      <c r="G12" s="3656"/>
      <c r="H12" s="3657"/>
      <c r="I12" s="3562"/>
      <c r="J12" s="3590"/>
      <c r="K12" s="3563"/>
      <c r="L12" s="1710"/>
      <c r="M12" s="3562"/>
      <c r="N12" s="3563"/>
      <c r="O12" s="3591"/>
      <c r="P12" s="3592"/>
      <c r="Q12" s="1739"/>
      <c r="DE12" s="818"/>
      <c r="DG12" s="829"/>
      <c r="DH12" s="771"/>
    </row>
    <row r="13" spans="1:114" s="759" customFormat="1" ht="13.5" customHeight="1" x14ac:dyDescent="0.15">
      <c r="A13" s="3475"/>
      <c r="B13" s="1683"/>
      <c r="C13" s="3593"/>
      <c r="D13" s="3654"/>
      <c r="E13" s="3655"/>
      <c r="F13" s="1709"/>
      <c r="G13" s="3487"/>
      <c r="H13" s="3489"/>
      <c r="I13" s="3487"/>
      <c r="J13" s="3488"/>
      <c r="K13" s="3489"/>
      <c r="L13" s="1683"/>
      <c r="M13" s="3487"/>
      <c r="N13" s="3489"/>
      <c r="O13" s="3557"/>
      <c r="P13" s="3558"/>
      <c r="Q13" s="1739" t="s">
        <v>6285</v>
      </c>
      <c r="DE13" s="818"/>
      <c r="DG13" s="829"/>
      <c r="DH13" s="771"/>
    </row>
    <row r="14" spans="1:114" s="759" customFormat="1" ht="13.5" customHeight="1" x14ac:dyDescent="0.15">
      <c r="A14" s="3475"/>
      <c r="B14" s="1683"/>
      <c r="C14" s="3593"/>
      <c r="D14" s="3594"/>
      <c r="E14" s="3595"/>
      <c r="F14" s="1709"/>
      <c r="G14" s="3487"/>
      <c r="H14" s="3489"/>
      <c r="I14" s="3487"/>
      <c r="J14" s="3488"/>
      <c r="K14" s="3489"/>
      <c r="L14" s="1683"/>
      <c r="M14" s="3487"/>
      <c r="N14" s="3653"/>
      <c r="O14" s="3557"/>
      <c r="P14" s="3653"/>
      <c r="Q14" s="1739" t="s">
        <v>6286</v>
      </c>
      <c r="DE14" s="818"/>
      <c r="DG14" s="829"/>
      <c r="DH14" s="771"/>
    </row>
    <row r="15" spans="1:114" s="759" customFormat="1" ht="13.5" customHeight="1" x14ac:dyDescent="0.15">
      <c r="A15" s="3475"/>
      <c r="B15" s="1710"/>
      <c r="C15" s="3559"/>
      <c r="D15" s="3664"/>
      <c r="E15" s="3665"/>
      <c r="F15" s="1716"/>
      <c r="G15" s="3562"/>
      <c r="H15" s="3563"/>
      <c r="I15" s="3562"/>
      <c r="J15" s="3590"/>
      <c r="K15" s="3563"/>
      <c r="L15" s="1710"/>
      <c r="M15" s="3562"/>
      <c r="N15" s="3563"/>
      <c r="O15" s="3591"/>
      <c r="P15" s="3592"/>
      <c r="Q15" s="1739" t="s">
        <v>6287</v>
      </c>
      <c r="DE15" s="818"/>
      <c r="DG15" s="829"/>
      <c r="DH15" s="771"/>
    </row>
    <row r="16" spans="1:114" s="759" customFormat="1" ht="13.5" customHeight="1" x14ac:dyDescent="0.15">
      <c r="A16" s="3475"/>
      <c r="B16" s="1683"/>
      <c r="C16" s="3593"/>
      <c r="D16" s="3654"/>
      <c r="E16" s="3655"/>
      <c r="F16" s="1709"/>
      <c r="G16" s="3487"/>
      <c r="H16" s="3489"/>
      <c r="I16" s="3487"/>
      <c r="J16" s="3488"/>
      <c r="K16" s="3489"/>
      <c r="L16" s="1683"/>
      <c r="M16" s="3487"/>
      <c r="N16" s="3489"/>
      <c r="O16" s="3557"/>
      <c r="P16" s="3558"/>
      <c r="DE16" s="818"/>
      <c r="DG16" s="829"/>
      <c r="DH16" s="771"/>
    </row>
    <row r="17" spans="1:112" s="759" customFormat="1" ht="13.5" customHeight="1" x14ac:dyDescent="0.15">
      <c r="A17" s="3475"/>
      <c r="B17" s="1710"/>
      <c r="C17" s="3559"/>
      <c r="D17" s="3560"/>
      <c r="E17" s="3561"/>
      <c r="F17" s="1716"/>
      <c r="G17" s="3562"/>
      <c r="H17" s="3563"/>
      <c r="I17" s="3562"/>
      <c r="J17" s="3590"/>
      <c r="K17" s="3563"/>
      <c r="L17" s="1710"/>
      <c r="M17" s="3562"/>
      <c r="N17" s="3563"/>
      <c r="O17" s="3591"/>
      <c r="P17" s="3592"/>
      <c r="DE17" s="818"/>
      <c r="DG17" s="829"/>
      <c r="DH17" s="771"/>
    </row>
    <row r="18" spans="1:112" s="759" customFormat="1" ht="13.5" customHeight="1" x14ac:dyDescent="0.15">
      <c r="A18" s="3475"/>
      <c r="B18" s="1683"/>
      <c r="C18" s="3593"/>
      <c r="D18" s="3654"/>
      <c r="E18" s="3655"/>
      <c r="F18" s="1709"/>
      <c r="G18" s="3487"/>
      <c r="H18" s="3489"/>
      <c r="I18" s="3487"/>
      <c r="J18" s="3488"/>
      <c r="K18" s="3489"/>
      <c r="L18" s="1683"/>
      <c r="M18" s="3487"/>
      <c r="N18" s="3489"/>
      <c r="O18" s="3557"/>
      <c r="P18" s="3558"/>
      <c r="DE18" s="818"/>
      <c r="DG18" s="829"/>
      <c r="DH18" s="771"/>
    </row>
    <row r="19" spans="1:112" s="684" customFormat="1" ht="13.5" customHeight="1" x14ac:dyDescent="0.15">
      <c r="A19" s="3422"/>
      <c r="B19" s="1689"/>
      <c r="C19" s="3658"/>
      <c r="D19" s="3555"/>
      <c r="E19" s="3556"/>
      <c r="F19" s="1717"/>
      <c r="G19" s="3429"/>
      <c r="H19" s="3537"/>
      <c r="I19" s="3431"/>
      <c r="J19" s="3429"/>
      <c r="K19" s="3537"/>
      <c r="L19" s="1689"/>
      <c r="M19" s="3431"/>
      <c r="N19" s="3537"/>
      <c r="O19" s="3426"/>
      <c r="P19" s="3428"/>
      <c r="DE19" s="818"/>
      <c r="DG19" s="829"/>
      <c r="DH19" s="771"/>
    </row>
    <row r="20" spans="1:112" ht="6" customHeight="1" x14ac:dyDescent="0.15">
      <c r="A20" s="3601"/>
      <c r="B20" s="3602"/>
      <c r="C20" s="3602"/>
      <c r="D20" s="3602"/>
      <c r="E20" s="3602"/>
      <c r="F20" s="3602"/>
      <c r="G20" s="3602"/>
      <c r="H20" s="3602"/>
      <c r="I20" s="3602"/>
      <c r="J20" s="3602"/>
      <c r="K20" s="3602"/>
      <c r="L20" s="3602"/>
      <c r="M20" s="3602"/>
      <c r="N20" s="3602"/>
      <c r="O20" s="3602"/>
      <c r="P20" s="3602"/>
      <c r="DE20" s="818"/>
      <c r="DG20" s="829"/>
      <c r="DH20" s="771"/>
    </row>
    <row r="21" spans="1:112" ht="6" customHeight="1" x14ac:dyDescent="0.15">
      <c r="A21" s="3603"/>
      <c r="B21" s="3603"/>
      <c r="C21" s="3603"/>
      <c r="D21" s="3603"/>
      <c r="E21" s="3603"/>
      <c r="F21" s="3603"/>
      <c r="G21" s="3603"/>
      <c r="H21" s="3603"/>
      <c r="I21" s="3603"/>
      <c r="J21" s="3603"/>
      <c r="K21" s="3603"/>
      <c r="L21" s="3603"/>
      <c r="M21" s="3603"/>
      <c r="N21" s="3603"/>
      <c r="O21" s="3603"/>
      <c r="P21" s="3603"/>
      <c r="DE21" s="818"/>
      <c r="DG21" s="829"/>
      <c r="DH21" s="771"/>
    </row>
    <row r="22" spans="1:112" ht="21" customHeight="1" x14ac:dyDescent="0.15">
      <c r="A22" s="3421">
        <v>3</v>
      </c>
      <c r="B22" s="3666" t="s">
        <v>1263</v>
      </c>
      <c r="C22" s="3667"/>
      <c r="D22" s="3668"/>
      <c r="E22" s="3607" t="s">
        <v>1226</v>
      </c>
      <c r="F22" s="3608"/>
      <c r="G22" s="3609"/>
      <c r="H22" s="3609"/>
      <c r="I22" s="802"/>
      <c r="J22" s="1680">
        <v>4</v>
      </c>
      <c r="K22" s="3568" t="s">
        <v>6509</v>
      </c>
      <c r="L22" s="3669"/>
      <c r="M22" s="3669"/>
      <c r="N22" s="3669"/>
      <c r="O22" s="3669"/>
      <c r="P22" s="3670"/>
      <c r="DE22" s="818"/>
      <c r="DG22" s="829"/>
      <c r="DH22" s="771"/>
    </row>
    <row r="23" spans="1:112" ht="12" customHeight="1" x14ac:dyDescent="0.15">
      <c r="A23" s="3422"/>
      <c r="B23" s="3610"/>
      <c r="C23" s="3610"/>
      <c r="D23" s="3610"/>
      <c r="E23" s="3386"/>
      <c r="F23" s="3387"/>
      <c r="G23" s="3445"/>
      <c r="H23" s="3445"/>
      <c r="I23" s="787"/>
      <c r="J23" s="3538"/>
      <c r="K23" s="3644"/>
      <c r="L23" s="3645"/>
      <c r="M23" s="3645"/>
      <c r="N23" s="3645"/>
      <c r="O23" s="3645"/>
      <c r="P23" s="3646"/>
      <c r="DE23" s="818"/>
      <c r="DG23" s="829"/>
      <c r="DH23" s="771"/>
    </row>
    <row r="24" spans="1:112" ht="12" customHeight="1" x14ac:dyDescent="0.15">
      <c r="A24" s="787"/>
      <c r="B24" s="810"/>
      <c r="C24" s="810"/>
      <c r="D24" s="810"/>
      <c r="E24" s="810"/>
      <c r="F24" s="810"/>
      <c r="G24" s="810"/>
      <c r="H24" s="810"/>
      <c r="I24" s="795"/>
      <c r="J24" s="3611"/>
      <c r="K24" s="3647"/>
      <c r="L24" s="3648"/>
      <c r="M24" s="3648"/>
      <c r="N24" s="3648"/>
      <c r="O24" s="3648"/>
      <c r="P24" s="3649"/>
      <c r="DE24" s="818"/>
      <c r="DG24" s="829"/>
      <c r="DH24" s="771"/>
    </row>
    <row r="25" spans="1:112" ht="12" customHeight="1" x14ac:dyDescent="0.15">
      <c r="A25" s="787"/>
      <c r="B25" s="3599" t="s">
        <v>6291</v>
      </c>
      <c r="C25" s="3599"/>
      <c r="D25" s="3599"/>
      <c r="E25" s="3599"/>
      <c r="F25" s="3599"/>
      <c r="G25" s="3599"/>
      <c r="H25" s="3599"/>
      <c r="I25" s="795"/>
      <c r="J25" s="3611"/>
      <c r="K25" s="3647"/>
      <c r="L25" s="3648"/>
      <c r="M25" s="3648"/>
      <c r="N25" s="3648"/>
      <c r="O25" s="3648"/>
      <c r="P25" s="3649"/>
      <c r="DE25" s="818"/>
      <c r="DG25" s="829"/>
      <c r="DH25" s="771"/>
    </row>
    <row r="26" spans="1:112" ht="12" customHeight="1" x14ac:dyDescent="0.15">
      <c r="A26" s="787"/>
      <c r="B26" s="3599" t="s">
        <v>6292</v>
      </c>
      <c r="C26" s="3599"/>
      <c r="D26" s="3599"/>
      <c r="E26" s="3599"/>
      <c r="F26" s="3599"/>
      <c r="G26" s="3599"/>
      <c r="H26" s="3599"/>
      <c r="I26" s="803"/>
      <c r="J26" s="3611"/>
      <c r="K26" s="3647"/>
      <c r="L26" s="3648"/>
      <c r="M26" s="3648"/>
      <c r="N26" s="3648"/>
      <c r="O26" s="3648"/>
      <c r="P26" s="3649"/>
      <c r="DE26" s="818"/>
      <c r="DG26" s="829"/>
      <c r="DH26" s="771"/>
    </row>
    <row r="27" spans="1:112" ht="12" customHeight="1" x14ac:dyDescent="0.15">
      <c r="A27" s="790" t="s">
        <v>1223</v>
      </c>
      <c r="B27" s="3599" t="s">
        <v>1259</v>
      </c>
      <c r="C27" s="3599"/>
      <c r="D27" s="3599"/>
      <c r="E27" s="3599"/>
      <c r="F27" s="3599"/>
      <c r="G27" s="3599"/>
      <c r="H27" s="3599"/>
      <c r="I27" s="795"/>
      <c r="J27" s="3611"/>
      <c r="K27" s="3647"/>
      <c r="L27" s="3648"/>
      <c r="M27" s="3648"/>
      <c r="N27" s="3648"/>
      <c r="O27" s="3648"/>
      <c r="P27" s="3649"/>
      <c r="DE27" s="818"/>
      <c r="DG27" s="829"/>
      <c r="DH27" s="771"/>
    </row>
    <row r="28" spans="1:112" ht="12" customHeight="1" x14ac:dyDescent="0.15">
      <c r="A28" s="790"/>
      <c r="B28" s="3620" t="s">
        <v>1258</v>
      </c>
      <c r="C28" s="3620"/>
      <c r="D28" s="3620"/>
      <c r="E28" s="3620"/>
      <c r="F28" s="3620"/>
      <c r="G28" s="3620"/>
      <c r="H28" s="3620"/>
      <c r="I28" s="795"/>
      <c r="J28" s="3611"/>
      <c r="K28" s="3647"/>
      <c r="L28" s="3648"/>
      <c r="M28" s="3648"/>
      <c r="N28" s="3648"/>
      <c r="O28" s="3648"/>
      <c r="P28" s="3649"/>
      <c r="DE28" s="818"/>
      <c r="DG28" s="829"/>
      <c r="DH28" s="771"/>
    </row>
    <row r="29" spans="1:112" ht="12" customHeight="1" x14ac:dyDescent="0.15">
      <c r="A29" s="790"/>
      <c r="B29" s="3599" t="s">
        <v>1257</v>
      </c>
      <c r="C29" s="3599"/>
      <c r="D29" s="3599"/>
      <c r="E29" s="3599"/>
      <c r="F29" s="3599"/>
      <c r="G29" s="3599"/>
      <c r="H29" s="3599"/>
      <c r="I29" s="795"/>
      <c r="J29" s="3611"/>
      <c r="K29" s="3647"/>
      <c r="L29" s="3648"/>
      <c r="M29" s="3648"/>
      <c r="N29" s="3648"/>
      <c r="O29" s="3648"/>
      <c r="P29" s="3649"/>
      <c r="DE29" s="818"/>
      <c r="DG29" s="829"/>
      <c r="DH29" s="771"/>
    </row>
    <row r="30" spans="1:112" ht="12" customHeight="1" x14ac:dyDescent="0.15">
      <c r="A30" s="790"/>
      <c r="B30" s="3598" t="s">
        <v>1256</v>
      </c>
      <c r="C30" s="3598"/>
      <c r="D30" s="3598"/>
      <c r="E30" s="3598"/>
      <c r="F30" s="3598"/>
      <c r="G30" s="3598"/>
      <c r="H30" s="3598"/>
      <c r="I30" s="795"/>
      <c r="J30" s="3611"/>
      <c r="K30" s="3647"/>
      <c r="L30" s="3648"/>
      <c r="M30" s="3648"/>
      <c r="N30" s="3648"/>
      <c r="O30" s="3648"/>
      <c r="P30" s="3649"/>
      <c r="DE30" s="818"/>
      <c r="DG30" s="829"/>
      <c r="DH30" s="771"/>
    </row>
    <row r="31" spans="1:112" ht="12" customHeight="1" x14ac:dyDescent="0.15">
      <c r="A31" s="790"/>
      <c r="B31" s="3599" t="s">
        <v>1255</v>
      </c>
      <c r="C31" s="3599"/>
      <c r="D31" s="3599"/>
      <c r="E31" s="3599"/>
      <c r="F31" s="3599"/>
      <c r="G31" s="3599"/>
      <c r="H31" s="3599"/>
      <c r="I31" s="795"/>
      <c r="J31" s="3611"/>
      <c r="K31" s="3647"/>
      <c r="L31" s="3648"/>
      <c r="M31" s="3648"/>
      <c r="N31" s="3648"/>
      <c r="O31" s="3648"/>
      <c r="P31" s="3649"/>
      <c r="Q31" s="224"/>
      <c r="R31" s="224"/>
      <c r="S31" s="224"/>
      <c r="T31" s="224"/>
      <c r="U31" s="224"/>
      <c r="V31" s="224"/>
      <c r="W31" s="224"/>
      <c r="X31" s="224"/>
      <c r="Y31" s="224"/>
      <c r="Z31" s="224"/>
      <c r="AA31" s="224"/>
      <c r="DE31" s="818"/>
      <c r="DG31" s="829"/>
      <c r="DH31" s="771"/>
    </row>
    <row r="32" spans="1:112" ht="12" customHeight="1" x14ac:dyDescent="0.15">
      <c r="A32" s="790"/>
      <c r="B32" s="3599" t="s">
        <v>1254</v>
      </c>
      <c r="C32" s="3599"/>
      <c r="D32" s="3599"/>
      <c r="E32" s="3599"/>
      <c r="F32" s="3599"/>
      <c r="G32" s="3599"/>
      <c r="H32" s="3599"/>
      <c r="I32" s="795"/>
      <c r="J32" s="3611"/>
      <c r="K32" s="3647"/>
      <c r="L32" s="3648"/>
      <c r="M32" s="3648"/>
      <c r="N32" s="3648"/>
      <c r="O32" s="3648"/>
      <c r="P32" s="3649"/>
      <c r="DE32" s="818"/>
      <c r="DG32" s="829"/>
      <c r="DH32" s="771"/>
    </row>
    <row r="33" spans="1:112" ht="12.75" customHeight="1" x14ac:dyDescent="0.15">
      <c r="A33" s="790"/>
      <c r="B33" s="3599" t="s">
        <v>1253</v>
      </c>
      <c r="C33" s="3599"/>
      <c r="D33" s="3599"/>
      <c r="E33" s="3599"/>
      <c r="F33" s="3599"/>
      <c r="G33" s="3599"/>
      <c r="H33" s="3599"/>
      <c r="I33" s="795"/>
      <c r="J33" s="3611"/>
      <c r="K33" s="3647"/>
      <c r="L33" s="3648"/>
      <c r="M33" s="3648"/>
      <c r="N33" s="3648"/>
      <c r="O33" s="3648"/>
      <c r="P33" s="3649"/>
      <c r="DE33" s="818"/>
      <c r="DG33" s="829"/>
      <c r="DH33" s="771"/>
    </row>
    <row r="34" spans="1:112" ht="9.75" customHeight="1" x14ac:dyDescent="0.15">
      <c r="A34" s="790"/>
      <c r="B34" s="3600" t="s">
        <v>580</v>
      </c>
      <c r="C34" s="3600"/>
      <c r="D34" s="3600"/>
      <c r="E34" s="3600"/>
      <c r="F34" s="3600"/>
      <c r="G34" s="3600"/>
      <c r="H34" s="3600"/>
      <c r="I34" s="795"/>
      <c r="J34" s="3611"/>
      <c r="K34" s="3647"/>
      <c r="L34" s="3648"/>
      <c r="M34" s="3648"/>
      <c r="N34" s="3648"/>
      <c r="O34" s="3648"/>
      <c r="P34" s="3649"/>
      <c r="DE34" s="818"/>
      <c r="DG34" s="829"/>
      <c r="DH34" s="771"/>
    </row>
    <row r="35" spans="1:112" ht="9.75" customHeight="1" x14ac:dyDescent="0.15">
      <c r="A35" s="790"/>
      <c r="B35" s="3597" t="s">
        <v>1252</v>
      </c>
      <c r="C35" s="3597"/>
      <c r="D35" s="3597"/>
      <c r="E35" s="3597"/>
      <c r="F35" s="3597"/>
      <c r="G35" s="3597"/>
      <c r="H35" s="3597"/>
      <c r="I35" s="795"/>
      <c r="J35" s="3611"/>
      <c r="K35" s="3647"/>
      <c r="L35" s="3648"/>
      <c r="M35" s="3648"/>
      <c r="N35" s="3648"/>
      <c r="O35" s="3648"/>
      <c r="P35" s="3649"/>
      <c r="DE35" s="818"/>
      <c r="DG35" s="829"/>
      <c r="DH35" s="771"/>
    </row>
    <row r="36" spans="1:112" ht="11.25" customHeight="1" x14ac:dyDescent="0.15">
      <c r="A36" s="790"/>
      <c r="B36" s="3597" t="s">
        <v>1251</v>
      </c>
      <c r="C36" s="3597"/>
      <c r="D36" s="3597"/>
      <c r="E36" s="3597"/>
      <c r="F36" s="3597"/>
      <c r="G36" s="3597"/>
      <c r="H36" s="3597"/>
      <c r="I36" s="795"/>
      <c r="J36" s="3539"/>
      <c r="K36" s="3650"/>
      <c r="L36" s="3651"/>
      <c r="M36" s="3651"/>
      <c r="N36" s="3651"/>
      <c r="O36" s="3651"/>
      <c r="P36" s="3652"/>
      <c r="DE36" s="818"/>
      <c r="DG36" s="829"/>
      <c r="DH36" s="821"/>
    </row>
    <row r="37" spans="1:112" s="772" customFormat="1" ht="13.5" x14ac:dyDescent="0.15">
      <c r="A37" s="1772" t="s">
        <v>1271</v>
      </c>
      <c r="B37" s="1773"/>
      <c r="C37" s="1773"/>
      <c r="D37" s="1773"/>
      <c r="E37" s="1773"/>
      <c r="F37" s="1773"/>
      <c r="G37" s="1773"/>
      <c r="H37" s="1773"/>
      <c r="I37" s="1773"/>
      <c r="J37" s="1773"/>
      <c r="K37" s="1773"/>
      <c r="L37" s="1773"/>
      <c r="M37" s="1773"/>
      <c r="N37" s="1773"/>
      <c r="O37" s="1773"/>
      <c r="P37" s="1773"/>
      <c r="DE37" s="830"/>
      <c r="DG37" s="829"/>
    </row>
    <row r="38" spans="1:112" s="771" customFormat="1" ht="12" customHeight="1" x14ac:dyDescent="0.15">
      <c r="A38" s="3393" t="s">
        <v>576</v>
      </c>
      <c r="B38" s="3417"/>
      <c r="C38" s="3639"/>
      <c r="D38" s="3640"/>
      <c r="E38" s="3393" t="s">
        <v>575</v>
      </c>
      <c r="F38" s="3417"/>
      <c r="G38" s="3386"/>
      <c r="H38" s="3416"/>
      <c r="I38" s="3416"/>
      <c r="J38" s="3387"/>
      <c r="K38" s="1760" t="s">
        <v>1214</v>
      </c>
      <c r="L38" s="3386"/>
      <c r="M38" s="3416"/>
      <c r="N38" s="3416"/>
      <c r="O38" s="3416"/>
      <c r="P38" s="3387"/>
      <c r="DE38" s="818"/>
      <c r="DG38" s="829"/>
    </row>
    <row r="39" spans="1:112" s="771" customFormat="1" ht="12" customHeight="1" x14ac:dyDescent="0.15">
      <c r="A39" s="3421">
        <v>1</v>
      </c>
      <c r="B39" s="3423" t="s">
        <v>1249</v>
      </c>
      <c r="C39" s="3424"/>
      <c r="D39" s="3424"/>
      <c r="E39" s="3424"/>
      <c r="F39" s="3425"/>
      <c r="G39" s="3434" t="s">
        <v>1248</v>
      </c>
      <c r="H39" s="3625"/>
      <c r="I39" s="3393" t="s">
        <v>1270</v>
      </c>
      <c r="J39" s="3394"/>
      <c r="K39" s="3394"/>
      <c r="L39" s="3394"/>
      <c r="M39" s="3394"/>
      <c r="N39" s="3394"/>
      <c r="O39" s="3394"/>
      <c r="P39" s="3417"/>
      <c r="DE39" s="818"/>
      <c r="DG39" s="829"/>
    </row>
    <row r="40" spans="1:112" s="771" customFormat="1" ht="12" customHeight="1" x14ac:dyDescent="0.15">
      <c r="A40" s="3422"/>
      <c r="B40" s="3426"/>
      <c r="C40" s="3427"/>
      <c r="D40" s="3427"/>
      <c r="E40" s="3427"/>
      <c r="F40" s="3428"/>
      <c r="G40" s="3386"/>
      <c r="H40" s="3387"/>
      <c r="I40" s="3635"/>
      <c r="J40" s="3636"/>
      <c r="K40" s="3636"/>
      <c r="L40" s="3636"/>
      <c r="M40" s="3636"/>
      <c r="N40" s="3636"/>
      <c r="O40" s="3636"/>
      <c r="P40" s="808" t="s">
        <v>1763</v>
      </c>
      <c r="DE40" s="818"/>
      <c r="DG40" s="829"/>
    </row>
    <row r="41" spans="1:112" s="771" customFormat="1" ht="6" customHeight="1" x14ac:dyDescent="0.15">
      <c r="A41" s="809"/>
      <c r="B41" s="809"/>
      <c r="C41" s="809"/>
      <c r="D41" s="809"/>
      <c r="E41" s="809"/>
      <c r="F41" s="809"/>
      <c r="G41" s="809"/>
      <c r="H41" s="809"/>
      <c r="I41" s="809"/>
      <c r="J41" s="809"/>
      <c r="K41" s="809"/>
      <c r="L41" s="809"/>
      <c r="M41" s="1752"/>
      <c r="N41" s="1752"/>
      <c r="O41" s="1752"/>
      <c r="P41" s="1752"/>
      <c r="DE41" s="818"/>
      <c r="DG41" s="829"/>
    </row>
    <row r="42" spans="1:112" s="771" customFormat="1" ht="12" customHeight="1" x14ac:dyDescent="0.15">
      <c r="A42" s="3421">
        <v>2</v>
      </c>
      <c r="B42" s="3394" t="s">
        <v>1269</v>
      </c>
      <c r="C42" s="3394"/>
      <c r="D42" s="3394"/>
      <c r="E42" s="3394"/>
      <c r="F42" s="3394"/>
      <c r="G42" s="3394"/>
      <c r="H42" s="3394"/>
      <c r="I42" s="3394"/>
      <c r="J42" s="3394"/>
      <c r="K42" s="3394"/>
      <c r="L42" s="3394"/>
      <c r="M42" s="3394"/>
      <c r="N42" s="3417"/>
      <c r="O42" s="3434" t="s">
        <v>1231</v>
      </c>
      <c r="P42" s="3625"/>
      <c r="DE42" s="818"/>
      <c r="DG42" s="829"/>
    </row>
    <row r="43" spans="1:112" s="771" customFormat="1" ht="12" customHeight="1" x14ac:dyDescent="0.15">
      <c r="A43" s="3475"/>
      <c r="B43" s="1749" t="s">
        <v>54</v>
      </c>
      <c r="C43" s="3628" t="s">
        <v>1234</v>
      </c>
      <c r="D43" s="3628"/>
      <c r="E43" s="3628"/>
      <c r="F43" s="1707" t="s">
        <v>1268</v>
      </c>
      <c r="G43" s="3628" t="s">
        <v>1267</v>
      </c>
      <c r="H43" s="3628"/>
      <c r="I43" s="3423" t="s">
        <v>1266</v>
      </c>
      <c r="J43" s="3424"/>
      <c r="K43" s="3425"/>
      <c r="L43" s="1771" t="s">
        <v>1265</v>
      </c>
      <c r="M43" s="3633" t="s">
        <v>1264</v>
      </c>
      <c r="N43" s="3634"/>
      <c r="O43" s="3436"/>
      <c r="P43" s="3626"/>
      <c r="DE43" s="818"/>
      <c r="DF43" s="772" t="str">
        <f>IF(COUNTA(B44:P53)&gt;0,DG43,"")</f>
        <v/>
      </c>
      <c r="DG43" s="829">
        <v>2</v>
      </c>
    </row>
    <row r="44" spans="1:112" s="771" customFormat="1" ht="13.5" customHeight="1" x14ac:dyDescent="0.15">
      <c r="A44" s="3475"/>
      <c r="B44" s="1774"/>
      <c r="C44" s="3659"/>
      <c r="D44" s="3660"/>
      <c r="E44" s="3661"/>
      <c r="F44" s="1708"/>
      <c r="G44" s="3507"/>
      <c r="H44" s="3509"/>
      <c r="I44" s="3507"/>
      <c r="J44" s="3508"/>
      <c r="K44" s="3509"/>
      <c r="L44" s="1755"/>
      <c r="M44" s="3507"/>
      <c r="N44" s="3509"/>
      <c r="O44" s="3662"/>
      <c r="P44" s="3663"/>
      <c r="Q44" s="1740" t="s">
        <v>6302</v>
      </c>
      <c r="DE44" s="818"/>
      <c r="DG44" s="829"/>
    </row>
    <row r="45" spans="1:112" s="771" customFormat="1" ht="13.5" customHeight="1" x14ac:dyDescent="0.15">
      <c r="A45" s="3475"/>
      <c r="B45" s="1768"/>
      <c r="C45" s="3593"/>
      <c r="D45" s="3654"/>
      <c r="E45" s="3655"/>
      <c r="F45" s="1714"/>
      <c r="G45" s="3487"/>
      <c r="H45" s="3488"/>
      <c r="I45" s="3487"/>
      <c r="J45" s="3488"/>
      <c r="K45" s="3489"/>
      <c r="L45" s="1753"/>
      <c r="M45" s="3487"/>
      <c r="N45" s="3489"/>
      <c r="O45" s="3557"/>
      <c r="P45" s="3558"/>
      <c r="Q45" s="1740" t="s">
        <v>6301</v>
      </c>
      <c r="DE45" s="818"/>
      <c r="DG45" s="829"/>
    </row>
    <row r="46" spans="1:112" s="771" customFormat="1" ht="13.5" customHeight="1" x14ac:dyDescent="0.15">
      <c r="A46" s="3475"/>
      <c r="B46" s="1768"/>
      <c r="C46" s="3559"/>
      <c r="D46" s="3560"/>
      <c r="E46" s="3561"/>
      <c r="F46" s="1715"/>
      <c r="G46" s="3656"/>
      <c r="H46" s="3657"/>
      <c r="I46" s="3562"/>
      <c r="J46" s="3590"/>
      <c r="K46" s="3563"/>
      <c r="L46" s="1766"/>
      <c r="M46" s="3562"/>
      <c r="N46" s="3563"/>
      <c r="O46" s="3591"/>
      <c r="P46" s="3592"/>
      <c r="Q46" s="1739"/>
      <c r="DE46" s="818"/>
      <c r="DG46" s="829"/>
    </row>
    <row r="47" spans="1:112" s="771" customFormat="1" ht="13.5" customHeight="1" x14ac:dyDescent="0.15">
      <c r="A47" s="3475"/>
      <c r="B47" s="1753"/>
      <c r="C47" s="3593"/>
      <c r="D47" s="3654"/>
      <c r="E47" s="3655"/>
      <c r="F47" s="1709"/>
      <c r="G47" s="3487"/>
      <c r="H47" s="3489"/>
      <c r="I47" s="3487"/>
      <c r="J47" s="3488"/>
      <c r="K47" s="3489"/>
      <c r="L47" s="1753"/>
      <c r="M47" s="3487"/>
      <c r="N47" s="3489"/>
      <c r="O47" s="3557"/>
      <c r="P47" s="3558"/>
      <c r="Q47" s="1739" t="s">
        <v>6285</v>
      </c>
      <c r="DE47" s="818"/>
      <c r="DG47" s="829"/>
    </row>
    <row r="48" spans="1:112" s="771" customFormat="1" ht="13.5" customHeight="1" x14ac:dyDescent="0.15">
      <c r="A48" s="3475"/>
      <c r="B48" s="1753"/>
      <c r="C48" s="3593"/>
      <c r="D48" s="3594"/>
      <c r="E48" s="3595"/>
      <c r="F48" s="1709"/>
      <c r="G48" s="3487"/>
      <c r="H48" s="3489"/>
      <c r="I48" s="3487"/>
      <c r="J48" s="3488"/>
      <c r="K48" s="3489"/>
      <c r="L48" s="1753"/>
      <c r="M48" s="3487"/>
      <c r="N48" s="3653"/>
      <c r="O48" s="3557"/>
      <c r="P48" s="3653"/>
      <c r="Q48" s="1739" t="s">
        <v>6286</v>
      </c>
      <c r="DE48" s="818"/>
      <c r="DG48" s="829"/>
    </row>
    <row r="49" spans="1:111" s="771" customFormat="1" ht="13.5" customHeight="1" x14ac:dyDescent="0.15">
      <c r="A49" s="3475"/>
      <c r="B49" s="1766"/>
      <c r="C49" s="3559"/>
      <c r="D49" s="3664"/>
      <c r="E49" s="3665"/>
      <c r="F49" s="1716"/>
      <c r="G49" s="3562"/>
      <c r="H49" s="3563"/>
      <c r="I49" s="3562"/>
      <c r="J49" s="3590"/>
      <c r="K49" s="3563"/>
      <c r="L49" s="1766"/>
      <c r="M49" s="3562"/>
      <c r="N49" s="3563"/>
      <c r="O49" s="3591"/>
      <c r="P49" s="3592"/>
      <c r="Q49" s="1739" t="s">
        <v>6287</v>
      </c>
      <c r="DE49" s="818"/>
      <c r="DG49" s="829"/>
    </row>
    <row r="50" spans="1:111" s="771" customFormat="1" ht="13.5" customHeight="1" x14ac:dyDescent="0.15">
      <c r="A50" s="3475"/>
      <c r="B50" s="1753"/>
      <c r="C50" s="3593"/>
      <c r="D50" s="3654"/>
      <c r="E50" s="3655"/>
      <c r="F50" s="1709"/>
      <c r="G50" s="3487"/>
      <c r="H50" s="3489"/>
      <c r="I50" s="3487"/>
      <c r="J50" s="3488"/>
      <c r="K50" s="3489"/>
      <c r="L50" s="1753"/>
      <c r="M50" s="3487"/>
      <c r="N50" s="3489"/>
      <c r="O50" s="3557"/>
      <c r="P50" s="3558"/>
      <c r="DE50" s="818"/>
      <c r="DG50" s="829"/>
    </row>
    <row r="51" spans="1:111" s="771" customFormat="1" ht="13.5" customHeight="1" x14ac:dyDescent="0.15">
      <c r="A51" s="3475"/>
      <c r="B51" s="1766"/>
      <c r="C51" s="3559"/>
      <c r="D51" s="3560"/>
      <c r="E51" s="3561"/>
      <c r="F51" s="1716"/>
      <c r="G51" s="3562"/>
      <c r="H51" s="3563"/>
      <c r="I51" s="3562"/>
      <c r="J51" s="3590"/>
      <c r="K51" s="3563"/>
      <c r="L51" s="1766"/>
      <c r="M51" s="3562"/>
      <c r="N51" s="3563"/>
      <c r="O51" s="3591"/>
      <c r="P51" s="3592"/>
      <c r="DE51" s="818"/>
      <c r="DG51" s="829"/>
    </row>
    <row r="52" spans="1:111" s="771" customFormat="1" ht="13.5" customHeight="1" x14ac:dyDescent="0.15">
      <c r="A52" s="3475"/>
      <c r="B52" s="1753"/>
      <c r="C52" s="3593"/>
      <c r="D52" s="3654"/>
      <c r="E52" s="3655"/>
      <c r="F52" s="1709"/>
      <c r="G52" s="3487"/>
      <c r="H52" s="3489"/>
      <c r="I52" s="3487"/>
      <c r="J52" s="3488"/>
      <c r="K52" s="3489"/>
      <c r="L52" s="1753"/>
      <c r="M52" s="3487"/>
      <c r="N52" s="3489"/>
      <c r="O52" s="3557"/>
      <c r="P52" s="3558"/>
      <c r="DE52" s="818"/>
      <c r="DG52" s="829"/>
    </row>
    <row r="53" spans="1:111" s="771" customFormat="1" ht="13.5" customHeight="1" x14ac:dyDescent="0.15">
      <c r="A53" s="3422"/>
      <c r="B53" s="1763"/>
      <c r="C53" s="3658"/>
      <c r="D53" s="3555"/>
      <c r="E53" s="3556"/>
      <c r="F53" s="1717"/>
      <c r="G53" s="3429"/>
      <c r="H53" s="3537"/>
      <c r="I53" s="3431"/>
      <c r="J53" s="3429"/>
      <c r="K53" s="3537"/>
      <c r="L53" s="1763"/>
      <c r="M53" s="3431"/>
      <c r="N53" s="3537"/>
      <c r="O53" s="3426"/>
      <c r="P53" s="3428"/>
      <c r="DE53" s="818"/>
      <c r="DG53" s="829"/>
    </row>
    <row r="54" spans="1:111" s="771" customFormat="1" ht="6" customHeight="1" x14ac:dyDescent="0.15">
      <c r="A54" s="3601"/>
      <c r="B54" s="3602"/>
      <c r="C54" s="3602"/>
      <c r="D54" s="3602"/>
      <c r="E54" s="3602"/>
      <c r="F54" s="3602"/>
      <c r="G54" s="3602"/>
      <c r="H54" s="3602"/>
      <c r="I54" s="3602"/>
      <c r="J54" s="3602"/>
      <c r="K54" s="3602"/>
      <c r="L54" s="3602"/>
      <c r="M54" s="3602"/>
      <c r="N54" s="3602"/>
      <c r="O54" s="3602"/>
      <c r="P54" s="3602"/>
      <c r="DE54" s="818"/>
      <c r="DG54" s="829"/>
    </row>
    <row r="55" spans="1:111" s="771" customFormat="1" ht="6" customHeight="1" x14ac:dyDescent="0.15">
      <c r="A55" s="3603"/>
      <c r="B55" s="3603"/>
      <c r="C55" s="3603"/>
      <c r="D55" s="3603"/>
      <c r="E55" s="3603"/>
      <c r="F55" s="3603"/>
      <c r="G55" s="3603"/>
      <c r="H55" s="3603"/>
      <c r="I55" s="3603"/>
      <c r="J55" s="3603"/>
      <c r="K55" s="3603"/>
      <c r="L55" s="3603"/>
      <c r="M55" s="3603"/>
      <c r="N55" s="3603"/>
      <c r="O55" s="3603"/>
      <c r="P55" s="3603"/>
      <c r="DE55" s="818"/>
      <c r="DG55" s="829"/>
    </row>
    <row r="56" spans="1:111" s="771" customFormat="1" ht="21" customHeight="1" x14ac:dyDescent="0.15">
      <c r="A56" s="3421">
        <v>3</v>
      </c>
      <c r="B56" s="3604" t="s">
        <v>1263</v>
      </c>
      <c r="C56" s="3605"/>
      <c r="D56" s="3606"/>
      <c r="E56" s="3607" t="s">
        <v>1226</v>
      </c>
      <c r="F56" s="3608"/>
      <c r="G56" s="3609"/>
      <c r="H56" s="3609"/>
      <c r="I56" s="802"/>
      <c r="J56" s="1748">
        <v>4</v>
      </c>
      <c r="K56" s="3641" t="s">
        <v>1262</v>
      </c>
      <c r="L56" s="3642"/>
      <c r="M56" s="3642"/>
      <c r="N56" s="3642"/>
      <c r="O56" s="3642"/>
      <c r="P56" s="3643"/>
      <c r="DE56" s="818"/>
      <c r="DG56" s="829"/>
    </row>
    <row r="57" spans="1:111" s="771" customFormat="1" ht="12" customHeight="1" x14ac:dyDescent="0.15">
      <c r="A57" s="3422"/>
      <c r="B57" s="3610"/>
      <c r="C57" s="3610"/>
      <c r="D57" s="3610"/>
      <c r="E57" s="3386"/>
      <c r="F57" s="3387"/>
      <c r="G57" s="3445"/>
      <c r="H57" s="3445"/>
      <c r="I57" s="1752"/>
      <c r="J57" s="3538"/>
      <c r="K57" s="3644"/>
      <c r="L57" s="3645"/>
      <c r="M57" s="3645"/>
      <c r="N57" s="3645"/>
      <c r="O57" s="3645"/>
      <c r="P57" s="3646"/>
      <c r="DE57" s="818"/>
      <c r="DG57" s="829"/>
    </row>
    <row r="58" spans="1:111" s="771" customFormat="1" ht="12" customHeight="1" x14ac:dyDescent="0.15">
      <c r="A58" s="1752"/>
      <c r="B58" s="1769"/>
      <c r="C58" s="1769"/>
      <c r="D58" s="1769"/>
      <c r="E58" s="1769"/>
      <c r="F58" s="1769"/>
      <c r="G58" s="1769"/>
      <c r="H58" s="1769"/>
      <c r="I58" s="1770"/>
      <c r="J58" s="3611"/>
      <c r="K58" s="3647"/>
      <c r="L58" s="3648"/>
      <c r="M58" s="3648"/>
      <c r="N58" s="3648"/>
      <c r="O58" s="3648"/>
      <c r="P58" s="3649"/>
      <c r="DE58" s="818"/>
      <c r="DG58" s="829"/>
    </row>
    <row r="59" spans="1:111" s="771" customFormat="1" ht="12" customHeight="1" x14ac:dyDescent="0.15">
      <c r="A59" s="1752"/>
      <c r="B59" s="3599" t="s">
        <v>6291</v>
      </c>
      <c r="C59" s="3599"/>
      <c r="D59" s="3599"/>
      <c r="E59" s="3599"/>
      <c r="F59" s="3599"/>
      <c r="G59" s="3599"/>
      <c r="H59" s="3599"/>
      <c r="I59" s="1770"/>
      <c r="J59" s="3611"/>
      <c r="K59" s="3647"/>
      <c r="L59" s="3648"/>
      <c r="M59" s="3648"/>
      <c r="N59" s="3648"/>
      <c r="O59" s="3648"/>
      <c r="P59" s="3649"/>
      <c r="DE59" s="818"/>
      <c r="DG59" s="829"/>
    </row>
    <row r="60" spans="1:111" s="771" customFormat="1" ht="12" customHeight="1" x14ac:dyDescent="0.15">
      <c r="A60" s="1752"/>
      <c r="B60" s="3599" t="s">
        <v>6292</v>
      </c>
      <c r="C60" s="3599"/>
      <c r="D60" s="3599"/>
      <c r="E60" s="3599"/>
      <c r="F60" s="3599"/>
      <c r="G60" s="3599"/>
      <c r="H60" s="3599"/>
      <c r="I60" s="803"/>
      <c r="J60" s="3611"/>
      <c r="K60" s="3647"/>
      <c r="L60" s="3648"/>
      <c r="M60" s="3648"/>
      <c r="N60" s="3648"/>
      <c r="O60" s="3648"/>
      <c r="P60" s="3649"/>
      <c r="DE60" s="818"/>
      <c r="DG60" s="829"/>
    </row>
    <row r="61" spans="1:111" s="771" customFormat="1" ht="12" customHeight="1" x14ac:dyDescent="0.15">
      <c r="A61" s="790" t="s">
        <v>1223</v>
      </c>
      <c r="B61" s="3599" t="s">
        <v>1259</v>
      </c>
      <c r="C61" s="3599"/>
      <c r="D61" s="3599"/>
      <c r="E61" s="3599"/>
      <c r="F61" s="3599"/>
      <c r="G61" s="3599"/>
      <c r="H61" s="3599"/>
      <c r="I61" s="1770"/>
      <c r="J61" s="3611"/>
      <c r="K61" s="3647"/>
      <c r="L61" s="3648"/>
      <c r="M61" s="3648"/>
      <c r="N61" s="3648"/>
      <c r="O61" s="3648"/>
      <c r="P61" s="3649"/>
      <c r="DE61" s="818"/>
      <c r="DG61" s="829"/>
    </row>
    <row r="62" spans="1:111" s="771" customFormat="1" ht="12" customHeight="1" x14ac:dyDescent="0.15">
      <c r="A62" s="790"/>
      <c r="B62" s="3620" t="s">
        <v>1258</v>
      </c>
      <c r="C62" s="3620"/>
      <c r="D62" s="3620"/>
      <c r="E62" s="3620"/>
      <c r="F62" s="3620"/>
      <c r="G62" s="3620"/>
      <c r="H62" s="3620"/>
      <c r="I62" s="1770"/>
      <c r="J62" s="3611"/>
      <c r="K62" s="3647"/>
      <c r="L62" s="3648"/>
      <c r="M62" s="3648"/>
      <c r="N62" s="3648"/>
      <c r="O62" s="3648"/>
      <c r="P62" s="3649"/>
      <c r="DE62" s="818"/>
      <c r="DG62" s="829"/>
    </row>
    <row r="63" spans="1:111" s="771" customFormat="1" ht="12" customHeight="1" x14ac:dyDescent="0.15">
      <c r="A63" s="790"/>
      <c r="B63" s="3599" t="s">
        <v>1257</v>
      </c>
      <c r="C63" s="3599"/>
      <c r="D63" s="3599"/>
      <c r="E63" s="3599"/>
      <c r="F63" s="3599"/>
      <c r="G63" s="3599"/>
      <c r="H63" s="3599"/>
      <c r="I63" s="1770"/>
      <c r="J63" s="3611"/>
      <c r="K63" s="3647"/>
      <c r="L63" s="3648"/>
      <c r="M63" s="3648"/>
      <c r="N63" s="3648"/>
      <c r="O63" s="3648"/>
      <c r="P63" s="3649"/>
      <c r="DE63" s="818"/>
      <c r="DG63" s="829"/>
    </row>
    <row r="64" spans="1:111" s="771" customFormat="1" ht="12" customHeight="1" x14ac:dyDescent="0.15">
      <c r="A64" s="790"/>
      <c r="B64" s="3598" t="s">
        <v>1256</v>
      </c>
      <c r="C64" s="3598"/>
      <c r="D64" s="3598"/>
      <c r="E64" s="3598"/>
      <c r="F64" s="3598"/>
      <c r="G64" s="3598"/>
      <c r="H64" s="3598"/>
      <c r="I64" s="1770"/>
      <c r="J64" s="3611"/>
      <c r="K64" s="3647"/>
      <c r="L64" s="3648"/>
      <c r="M64" s="3648"/>
      <c r="N64" s="3648"/>
      <c r="O64" s="3648"/>
      <c r="P64" s="3649"/>
      <c r="DE64" s="818"/>
      <c r="DG64" s="829"/>
    </row>
    <row r="65" spans="1:111" s="771" customFormat="1" ht="12" customHeight="1" x14ac:dyDescent="0.15">
      <c r="A65" s="790"/>
      <c r="B65" s="3599" t="s">
        <v>1255</v>
      </c>
      <c r="C65" s="3599"/>
      <c r="D65" s="3599"/>
      <c r="E65" s="3599"/>
      <c r="F65" s="3599"/>
      <c r="G65" s="3599"/>
      <c r="H65" s="3599"/>
      <c r="I65" s="1770"/>
      <c r="J65" s="3611"/>
      <c r="K65" s="3647"/>
      <c r="L65" s="3648"/>
      <c r="M65" s="3648"/>
      <c r="N65" s="3648"/>
      <c r="O65" s="3648"/>
      <c r="P65" s="3649"/>
      <c r="Q65" s="224"/>
      <c r="R65" s="224"/>
      <c r="S65" s="224"/>
      <c r="T65" s="224"/>
      <c r="U65" s="224"/>
      <c r="V65" s="224"/>
      <c r="W65" s="224"/>
      <c r="X65" s="224"/>
      <c r="Y65" s="224"/>
      <c r="Z65" s="224"/>
      <c r="AA65" s="224"/>
      <c r="DE65" s="818"/>
      <c r="DG65" s="829"/>
    </row>
    <row r="66" spans="1:111" s="771" customFormat="1" ht="12" customHeight="1" x14ac:dyDescent="0.15">
      <c r="A66" s="790"/>
      <c r="B66" s="3599" t="s">
        <v>1254</v>
      </c>
      <c r="C66" s="3599"/>
      <c r="D66" s="3599"/>
      <c r="E66" s="3599"/>
      <c r="F66" s="3599"/>
      <c r="G66" s="3599"/>
      <c r="H66" s="3599"/>
      <c r="I66" s="1770"/>
      <c r="J66" s="3611"/>
      <c r="K66" s="3647"/>
      <c r="L66" s="3648"/>
      <c r="M66" s="3648"/>
      <c r="N66" s="3648"/>
      <c r="O66" s="3648"/>
      <c r="P66" s="3649"/>
      <c r="DE66" s="818"/>
      <c r="DG66" s="829"/>
    </row>
    <row r="67" spans="1:111" s="771" customFormat="1" ht="12.75" customHeight="1" x14ac:dyDescent="0.15">
      <c r="A67" s="790"/>
      <c r="B67" s="3599" t="s">
        <v>1253</v>
      </c>
      <c r="C67" s="3599"/>
      <c r="D67" s="3599"/>
      <c r="E67" s="3599"/>
      <c r="F67" s="3599"/>
      <c r="G67" s="3599"/>
      <c r="H67" s="3599"/>
      <c r="I67" s="1770"/>
      <c r="J67" s="3611"/>
      <c r="K67" s="3647"/>
      <c r="L67" s="3648"/>
      <c r="M67" s="3648"/>
      <c r="N67" s="3648"/>
      <c r="O67" s="3648"/>
      <c r="P67" s="3649"/>
      <c r="DE67" s="818"/>
      <c r="DG67" s="829"/>
    </row>
    <row r="68" spans="1:111" s="771" customFormat="1" ht="9.75" customHeight="1" x14ac:dyDescent="0.15">
      <c r="A68" s="790"/>
      <c r="B68" s="3600" t="s">
        <v>580</v>
      </c>
      <c r="C68" s="3600"/>
      <c r="D68" s="3600"/>
      <c r="E68" s="3600"/>
      <c r="F68" s="3600"/>
      <c r="G68" s="3600"/>
      <c r="H68" s="3600"/>
      <c r="I68" s="1770"/>
      <c r="J68" s="3611"/>
      <c r="K68" s="3647"/>
      <c r="L68" s="3648"/>
      <c r="M68" s="3648"/>
      <c r="N68" s="3648"/>
      <c r="O68" s="3648"/>
      <c r="P68" s="3649"/>
      <c r="DE68" s="818"/>
      <c r="DG68" s="829"/>
    </row>
    <row r="69" spans="1:111" s="771" customFormat="1" ht="9.75" customHeight="1" x14ac:dyDescent="0.15">
      <c r="A69" s="790"/>
      <c r="B69" s="3597" t="s">
        <v>1252</v>
      </c>
      <c r="C69" s="3597"/>
      <c r="D69" s="3597"/>
      <c r="E69" s="3597"/>
      <c r="F69" s="3597"/>
      <c r="G69" s="3597"/>
      <c r="H69" s="3597"/>
      <c r="I69" s="1770"/>
      <c r="J69" s="3611"/>
      <c r="K69" s="3647"/>
      <c r="L69" s="3648"/>
      <c r="M69" s="3648"/>
      <c r="N69" s="3648"/>
      <c r="O69" s="3648"/>
      <c r="P69" s="3649"/>
      <c r="DE69" s="818"/>
      <c r="DG69" s="829"/>
    </row>
    <row r="70" spans="1:111" s="771" customFormat="1" ht="11.25" customHeight="1" x14ac:dyDescent="0.15">
      <c r="A70" s="790"/>
      <c r="B70" s="3597" t="s">
        <v>1251</v>
      </c>
      <c r="C70" s="3597"/>
      <c r="D70" s="3597"/>
      <c r="E70" s="3597"/>
      <c r="F70" s="3597"/>
      <c r="G70" s="3597"/>
      <c r="H70" s="3597"/>
      <c r="I70" s="1770"/>
      <c r="J70" s="3539"/>
      <c r="K70" s="3650"/>
      <c r="L70" s="3651"/>
      <c r="M70" s="3651"/>
      <c r="N70" s="3651"/>
      <c r="O70" s="3651"/>
      <c r="P70" s="3652"/>
      <c r="DE70" s="818"/>
      <c r="DG70" s="829"/>
    </row>
    <row r="71" spans="1:111" s="772" customFormat="1" ht="13.5" x14ac:dyDescent="0.15">
      <c r="A71" s="1772" t="s">
        <v>1271</v>
      </c>
      <c r="B71" s="1773"/>
      <c r="C71" s="1773"/>
      <c r="D71" s="1773"/>
      <c r="E71" s="1773"/>
      <c r="F71" s="1773"/>
      <c r="G71" s="1773"/>
      <c r="H71" s="1773"/>
      <c r="I71" s="1773"/>
      <c r="J71" s="1773"/>
      <c r="K71" s="1773"/>
      <c r="L71" s="1773"/>
      <c r="M71" s="1773"/>
      <c r="N71" s="1773"/>
      <c r="O71" s="1773"/>
      <c r="P71" s="1773"/>
      <c r="DE71" s="830"/>
      <c r="DG71" s="829"/>
    </row>
    <row r="72" spans="1:111" s="771" customFormat="1" ht="12" customHeight="1" x14ac:dyDescent="0.15">
      <c r="A72" s="3393" t="s">
        <v>576</v>
      </c>
      <c r="B72" s="3417"/>
      <c r="C72" s="3639"/>
      <c r="D72" s="3640"/>
      <c r="E72" s="3393" t="s">
        <v>575</v>
      </c>
      <c r="F72" s="3417"/>
      <c r="G72" s="3386"/>
      <c r="H72" s="3416"/>
      <c r="I72" s="3416"/>
      <c r="J72" s="3387"/>
      <c r="K72" s="1760" t="s">
        <v>1214</v>
      </c>
      <c r="L72" s="3386"/>
      <c r="M72" s="3416"/>
      <c r="N72" s="3416"/>
      <c r="O72" s="3416"/>
      <c r="P72" s="3387"/>
      <c r="DE72" s="818"/>
      <c r="DG72" s="829"/>
    </row>
    <row r="73" spans="1:111" s="771" customFormat="1" ht="12" customHeight="1" x14ac:dyDescent="0.15">
      <c r="A73" s="3421">
        <v>1</v>
      </c>
      <c r="B73" s="3423" t="s">
        <v>1249</v>
      </c>
      <c r="C73" s="3424"/>
      <c r="D73" s="3424"/>
      <c r="E73" s="3424"/>
      <c r="F73" s="3425"/>
      <c r="G73" s="3434" t="s">
        <v>1248</v>
      </c>
      <c r="H73" s="3625"/>
      <c r="I73" s="3393" t="s">
        <v>1270</v>
      </c>
      <c r="J73" s="3394"/>
      <c r="K73" s="3394"/>
      <c r="L73" s="3394"/>
      <c r="M73" s="3394"/>
      <c r="N73" s="3394"/>
      <c r="O73" s="3394"/>
      <c r="P73" s="3417"/>
      <c r="DE73" s="818"/>
      <c r="DG73" s="829"/>
    </row>
    <row r="74" spans="1:111" s="771" customFormat="1" ht="12" customHeight="1" x14ac:dyDescent="0.15">
      <c r="A74" s="3422"/>
      <c r="B74" s="3426"/>
      <c r="C74" s="3427"/>
      <c r="D74" s="3427"/>
      <c r="E74" s="3427"/>
      <c r="F74" s="3428"/>
      <c r="G74" s="3386"/>
      <c r="H74" s="3387"/>
      <c r="I74" s="3635"/>
      <c r="J74" s="3636"/>
      <c r="K74" s="3636"/>
      <c r="L74" s="3636"/>
      <c r="M74" s="3636"/>
      <c r="N74" s="3636"/>
      <c r="O74" s="3636"/>
      <c r="P74" s="808" t="s">
        <v>1763</v>
      </c>
      <c r="DE74" s="818"/>
      <c r="DG74" s="829"/>
    </row>
    <row r="75" spans="1:111" s="771" customFormat="1" ht="6" customHeight="1" x14ac:dyDescent="0.15">
      <c r="A75" s="809"/>
      <c r="B75" s="809"/>
      <c r="C75" s="809"/>
      <c r="D75" s="809"/>
      <c r="E75" s="809"/>
      <c r="F75" s="809"/>
      <c r="G75" s="809"/>
      <c r="H75" s="809"/>
      <c r="I75" s="809"/>
      <c r="J75" s="809"/>
      <c r="K75" s="809"/>
      <c r="L75" s="809"/>
      <c r="M75" s="1752"/>
      <c r="N75" s="1752"/>
      <c r="O75" s="1752"/>
      <c r="P75" s="1752"/>
      <c r="DE75" s="818"/>
      <c r="DG75" s="829"/>
    </row>
    <row r="76" spans="1:111" s="771" customFormat="1" ht="12" customHeight="1" x14ac:dyDescent="0.15">
      <c r="A76" s="3421">
        <v>2</v>
      </c>
      <c r="B76" s="3394" t="s">
        <v>1269</v>
      </c>
      <c r="C76" s="3394"/>
      <c r="D76" s="3394"/>
      <c r="E76" s="3394"/>
      <c r="F76" s="3394"/>
      <c r="G76" s="3394"/>
      <c r="H76" s="3394"/>
      <c r="I76" s="3394"/>
      <c r="J76" s="3394"/>
      <c r="K76" s="3394"/>
      <c r="L76" s="3394"/>
      <c r="M76" s="3394"/>
      <c r="N76" s="3417"/>
      <c r="O76" s="3434" t="s">
        <v>1231</v>
      </c>
      <c r="P76" s="3625"/>
      <c r="DE76" s="818"/>
      <c r="DG76" s="829"/>
    </row>
    <row r="77" spans="1:111" s="771" customFormat="1" ht="12" customHeight="1" x14ac:dyDescent="0.15">
      <c r="A77" s="3475"/>
      <c r="B77" s="1749" t="s">
        <v>54</v>
      </c>
      <c r="C77" s="3628" t="s">
        <v>1234</v>
      </c>
      <c r="D77" s="3628"/>
      <c r="E77" s="3628"/>
      <c r="F77" s="1707" t="s">
        <v>1268</v>
      </c>
      <c r="G77" s="3628" t="s">
        <v>1267</v>
      </c>
      <c r="H77" s="3628"/>
      <c r="I77" s="3423" t="s">
        <v>1266</v>
      </c>
      <c r="J77" s="3424"/>
      <c r="K77" s="3425"/>
      <c r="L77" s="1771" t="s">
        <v>1265</v>
      </c>
      <c r="M77" s="3633" t="s">
        <v>1264</v>
      </c>
      <c r="N77" s="3634"/>
      <c r="O77" s="3436"/>
      <c r="P77" s="3626"/>
      <c r="DE77" s="818"/>
      <c r="DF77" s="772" t="str">
        <f>IF(COUNTA(B78:P87)&gt;0,DG77,"")</f>
        <v/>
      </c>
      <c r="DG77" s="829">
        <v>3</v>
      </c>
    </row>
    <row r="78" spans="1:111" s="771" customFormat="1" ht="13.5" customHeight="1" x14ac:dyDescent="0.15">
      <c r="A78" s="3475"/>
      <c r="B78" s="1774"/>
      <c r="C78" s="3659"/>
      <c r="D78" s="3660"/>
      <c r="E78" s="3661"/>
      <c r="F78" s="1708"/>
      <c r="G78" s="3507"/>
      <c r="H78" s="3509"/>
      <c r="I78" s="3507"/>
      <c r="J78" s="3508"/>
      <c r="K78" s="3509"/>
      <c r="L78" s="1755"/>
      <c r="M78" s="3507"/>
      <c r="N78" s="3509"/>
      <c r="O78" s="3662"/>
      <c r="P78" s="3663"/>
      <c r="Q78" s="1740" t="s">
        <v>6302</v>
      </c>
      <c r="DE78" s="818"/>
      <c r="DG78" s="829"/>
    </row>
    <row r="79" spans="1:111" s="771" customFormat="1" ht="13.5" customHeight="1" x14ac:dyDescent="0.15">
      <c r="A79" s="3475"/>
      <c r="B79" s="1768"/>
      <c r="C79" s="3593"/>
      <c r="D79" s="3654"/>
      <c r="E79" s="3655"/>
      <c r="F79" s="1714"/>
      <c r="G79" s="3487"/>
      <c r="H79" s="3488"/>
      <c r="I79" s="3487"/>
      <c r="J79" s="3488"/>
      <c r="K79" s="3489"/>
      <c r="L79" s="1753"/>
      <c r="M79" s="3487"/>
      <c r="N79" s="3489"/>
      <c r="O79" s="3557"/>
      <c r="P79" s="3558"/>
      <c r="Q79" s="1740" t="s">
        <v>6301</v>
      </c>
      <c r="DE79" s="818"/>
      <c r="DG79" s="829"/>
    </row>
    <row r="80" spans="1:111" s="771" customFormat="1" ht="13.5" customHeight="1" x14ac:dyDescent="0.15">
      <c r="A80" s="3475"/>
      <c r="B80" s="1768"/>
      <c r="C80" s="3559"/>
      <c r="D80" s="3560"/>
      <c r="E80" s="3561"/>
      <c r="F80" s="1715"/>
      <c r="G80" s="3656"/>
      <c r="H80" s="3657"/>
      <c r="I80" s="3562"/>
      <c r="J80" s="3590"/>
      <c r="K80" s="3563"/>
      <c r="L80" s="1766"/>
      <c r="M80" s="3562"/>
      <c r="N80" s="3563"/>
      <c r="O80" s="3591"/>
      <c r="P80" s="3592"/>
      <c r="Q80" s="1739"/>
      <c r="DE80" s="818"/>
      <c r="DG80" s="829"/>
    </row>
    <row r="81" spans="1:111" s="771" customFormat="1" ht="13.5" customHeight="1" x14ac:dyDescent="0.15">
      <c r="A81" s="3475"/>
      <c r="B81" s="1753"/>
      <c r="C81" s="3593"/>
      <c r="D81" s="3654"/>
      <c r="E81" s="3655"/>
      <c r="F81" s="1709"/>
      <c r="G81" s="3487"/>
      <c r="H81" s="3489"/>
      <c r="I81" s="3487"/>
      <c r="J81" s="3488"/>
      <c r="K81" s="3489"/>
      <c r="L81" s="1753"/>
      <c r="M81" s="3487"/>
      <c r="N81" s="3489"/>
      <c r="O81" s="3557"/>
      <c r="P81" s="3558"/>
      <c r="Q81" s="1739" t="s">
        <v>6285</v>
      </c>
      <c r="DE81" s="818"/>
      <c r="DG81" s="829"/>
    </row>
    <row r="82" spans="1:111" s="771" customFormat="1" ht="13.5" customHeight="1" x14ac:dyDescent="0.15">
      <c r="A82" s="3475"/>
      <c r="B82" s="1753"/>
      <c r="C82" s="3593"/>
      <c r="D82" s="3594"/>
      <c r="E82" s="3595"/>
      <c r="F82" s="1709"/>
      <c r="G82" s="3487"/>
      <c r="H82" s="3489"/>
      <c r="I82" s="3487"/>
      <c r="J82" s="3488"/>
      <c r="K82" s="3489"/>
      <c r="L82" s="1753"/>
      <c r="M82" s="3487"/>
      <c r="N82" s="3653"/>
      <c r="O82" s="3557"/>
      <c r="P82" s="3653"/>
      <c r="Q82" s="1739" t="s">
        <v>6286</v>
      </c>
      <c r="DE82" s="818"/>
      <c r="DG82" s="829"/>
    </row>
    <row r="83" spans="1:111" s="771" customFormat="1" ht="13.5" customHeight="1" x14ac:dyDescent="0.15">
      <c r="A83" s="3475"/>
      <c r="B83" s="1766"/>
      <c r="C83" s="3559"/>
      <c r="D83" s="3664"/>
      <c r="E83" s="3665"/>
      <c r="F83" s="1716"/>
      <c r="G83" s="3562"/>
      <c r="H83" s="3563"/>
      <c r="I83" s="3562"/>
      <c r="J83" s="3590"/>
      <c r="K83" s="3563"/>
      <c r="L83" s="1766"/>
      <c r="M83" s="3562"/>
      <c r="N83" s="3563"/>
      <c r="O83" s="3591"/>
      <c r="P83" s="3592"/>
      <c r="Q83" s="1739" t="s">
        <v>6287</v>
      </c>
      <c r="DE83" s="818"/>
      <c r="DG83" s="829"/>
    </row>
    <row r="84" spans="1:111" s="771" customFormat="1" ht="13.5" customHeight="1" x14ac:dyDescent="0.15">
      <c r="A84" s="3475"/>
      <c r="B84" s="1753"/>
      <c r="C84" s="3593"/>
      <c r="D84" s="3654"/>
      <c r="E84" s="3655"/>
      <c r="F84" s="1709"/>
      <c r="G84" s="3487"/>
      <c r="H84" s="3489"/>
      <c r="I84" s="3487"/>
      <c r="J84" s="3488"/>
      <c r="K84" s="3489"/>
      <c r="L84" s="1753"/>
      <c r="M84" s="3487"/>
      <c r="N84" s="3489"/>
      <c r="O84" s="3557"/>
      <c r="P84" s="3558"/>
      <c r="DE84" s="818"/>
      <c r="DG84" s="829"/>
    </row>
    <row r="85" spans="1:111" s="771" customFormat="1" ht="13.5" customHeight="1" x14ac:dyDescent="0.15">
      <c r="A85" s="3475"/>
      <c r="B85" s="1766"/>
      <c r="C85" s="3559"/>
      <c r="D85" s="3560"/>
      <c r="E85" s="3561"/>
      <c r="F85" s="1716"/>
      <c r="G85" s="3562"/>
      <c r="H85" s="3563"/>
      <c r="I85" s="3562"/>
      <c r="J85" s="3590"/>
      <c r="K85" s="3563"/>
      <c r="L85" s="1766"/>
      <c r="M85" s="3562"/>
      <c r="N85" s="3563"/>
      <c r="O85" s="3591"/>
      <c r="P85" s="3592"/>
      <c r="DE85" s="818"/>
      <c r="DG85" s="829"/>
    </row>
    <row r="86" spans="1:111" s="771" customFormat="1" ht="13.5" customHeight="1" x14ac:dyDescent="0.15">
      <c r="A86" s="3475"/>
      <c r="B86" s="1753"/>
      <c r="C86" s="3593"/>
      <c r="D86" s="3654"/>
      <c r="E86" s="3655"/>
      <c r="F86" s="1709"/>
      <c r="G86" s="3487"/>
      <c r="H86" s="3489"/>
      <c r="I86" s="3487"/>
      <c r="J86" s="3488"/>
      <c r="K86" s="3489"/>
      <c r="L86" s="1753"/>
      <c r="M86" s="3487"/>
      <c r="N86" s="3489"/>
      <c r="O86" s="3557"/>
      <c r="P86" s="3558"/>
      <c r="DE86" s="818"/>
      <c r="DG86" s="829"/>
    </row>
    <row r="87" spans="1:111" s="771" customFormat="1" ht="13.5" customHeight="1" x14ac:dyDescent="0.15">
      <c r="A87" s="3422"/>
      <c r="B87" s="1763"/>
      <c r="C87" s="3658"/>
      <c r="D87" s="3555"/>
      <c r="E87" s="3556"/>
      <c r="F87" s="1717"/>
      <c r="G87" s="3429"/>
      <c r="H87" s="3537"/>
      <c r="I87" s="3431"/>
      <c r="J87" s="3429"/>
      <c r="K87" s="3537"/>
      <c r="L87" s="1763"/>
      <c r="M87" s="3431"/>
      <c r="N87" s="3537"/>
      <c r="O87" s="3426"/>
      <c r="P87" s="3428"/>
      <c r="DE87" s="818"/>
      <c r="DG87" s="829"/>
    </row>
    <row r="88" spans="1:111" s="771" customFormat="1" ht="6" customHeight="1" x14ac:dyDescent="0.15">
      <c r="A88" s="3601"/>
      <c r="B88" s="3602"/>
      <c r="C88" s="3602"/>
      <c r="D88" s="3602"/>
      <c r="E88" s="3602"/>
      <c r="F88" s="3602"/>
      <c r="G88" s="3602"/>
      <c r="H88" s="3602"/>
      <c r="I88" s="3602"/>
      <c r="J88" s="3602"/>
      <c r="K88" s="3602"/>
      <c r="L88" s="3602"/>
      <c r="M88" s="3602"/>
      <c r="N88" s="3602"/>
      <c r="O88" s="3602"/>
      <c r="P88" s="3602"/>
      <c r="DE88" s="818"/>
      <c r="DG88" s="829"/>
    </row>
    <row r="89" spans="1:111" s="771" customFormat="1" ht="6" customHeight="1" x14ac:dyDescent="0.15">
      <c r="A89" s="3603"/>
      <c r="B89" s="3603"/>
      <c r="C89" s="3603"/>
      <c r="D89" s="3603"/>
      <c r="E89" s="3603"/>
      <c r="F89" s="3603"/>
      <c r="G89" s="3603"/>
      <c r="H89" s="3603"/>
      <c r="I89" s="3603"/>
      <c r="J89" s="3603"/>
      <c r="K89" s="3603"/>
      <c r="L89" s="3603"/>
      <c r="M89" s="3603"/>
      <c r="N89" s="3603"/>
      <c r="O89" s="3603"/>
      <c r="P89" s="3603"/>
      <c r="DE89" s="818"/>
      <c r="DG89" s="829"/>
    </row>
    <row r="90" spans="1:111" s="771" customFormat="1" ht="21" customHeight="1" x14ac:dyDescent="0.15">
      <c r="A90" s="3421">
        <v>3</v>
      </c>
      <c r="B90" s="3604" t="s">
        <v>1263</v>
      </c>
      <c r="C90" s="3605"/>
      <c r="D90" s="3606"/>
      <c r="E90" s="3607" t="s">
        <v>1226</v>
      </c>
      <c r="F90" s="3608"/>
      <c r="G90" s="3609"/>
      <c r="H90" s="3609"/>
      <c r="I90" s="802"/>
      <c r="J90" s="1748">
        <v>4</v>
      </c>
      <c r="K90" s="3641" t="s">
        <v>1262</v>
      </c>
      <c r="L90" s="3642"/>
      <c r="M90" s="3642"/>
      <c r="N90" s="3642"/>
      <c r="O90" s="3642"/>
      <c r="P90" s="3643"/>
      <c r="DE90" s="818"/>
      <c r="DG90" s="829"/>
    </row>
    <row r="91" spans="1:111" s="771" customFormat="1" ht="12" customHeight="1" x14ac:dyDescent="0.15">
      <c r="A91" s="3422"/>
      <c r="B91" s="3610"/>
      <c r="C91" s="3610"/>
      <c r="D91" s="3610"/>
      <c r="E91" s="3386"/>
      <c r="F91" s="3387"/>
      <c r="G91" s="3445"/>
      <c r="H91" s="3445"/>
      <c r="I91" s="1752"/>
      <c r="J91" s="3538"/>
      <c r="K91" s="3644"/>
      <c r="L91" s="3645"/>
      <c r="M91" s="3645"/>
      <c r="N91" s="3645"/>
      <c r="O91" s="3645"/>
      <c r="P91" s="3646"/>
      <c r="DE91" s="818"/>
      <c r="DG91" s="829"/>
    </row>
    <row r="92" spans="1:111" s="771" customFormat="1" ht="12" customHeight="1" x14ac:dyDescent="0.15">
      <c r="A92" s="1752"/>
      <c r="B92" s="1769"/>
      <c r="C92" s="1769"/>
      <c r="D92" s="1769"/>
      <c r="E92" s="1769"/>
      <c r="F92" s="1769"/>
      <c r="G92" s="1769"/>
      <c r="H92" s="1769"/>
      <c r="I92" s="1770"/>
      <c r="J92" s="3611"/>
      <c r="K92" s="3647"/>
      <c r="L92" s="3648"/>
      <c r="M92" s="3648"/>
      <c r="N92" s="3648"/>
      <c r="O92" s="3648"/>
      <c r="P92" s="3649"/>
      <c r="DE92" s="818"/>
      <c r="DG92" s="829"/>
    </row>
    <row r="93" spans="1:111" s="771" customFormat="1" ht="12" customHeight="1" x14ac:dyDescent="0.15">
      <c r="A93" s="1752"/>
      <c r="B93" s="3599" t="s">
        <v>6291</v>
      </c>
      <c r="C93" s="3599"/>
      <c r="D93" s="3599"/>
      <c r="E93" s="3599"/>
      <c r="F93" s="3599"/>
      <c r="G93" s="3599"/>
      <c r="H93" s="3599"/>
      <c r="I93" s="1770"/>
      <c r="J93" s="3611"/>
      <c r="K93" s="3647"/>
      <c r="L93" s="3648"/>
      <c r="M93" s="3648"/>
      <c r="N93" s="3648"/>
      <c r="O93" s="3648"/>
      <c r="P93" s="3649"/>
      <c r="DE93" s="818"/>
      <c r="DG93" s="829"/>
    </row>
    <row r="94" spans="1:111" s="771" customFormat="1" ht="12" customHeight="1" x14ac:dyDescent="0.15">
      <c r="A94" s="1752"/>
      <c r="B94" s="3599" t="s">
        <v>6292</v>
      </c>
      <c r="C94" s="3599"/>
      <c r="D94" s="3599"/>
      <c r="E94" s="3599"/>
      <c r="F94" s="3599"/>
      <c r="G94" s="3599"/>
      <c r="H94" s="3599"/>
      <c r="I94" s="803"/>
      <c r="J94" s="3611"/>
      <c r="K94" s="3647"/>
      <c r="L94" s="3648"/>
      <c r="M94" s="3648"/>
      <c r="N94" s="3648"/>
      <c r="O94" s="3648"/>
      <c r="P94" s="3649"/>
      <c r="DE94" s="818"/>
      <c r="DG94" s="829"/>
    </row>
    <row r="95" spans="1:111" s="771" customFormat="1" ht="12" customHeight="1" x14ac:dyDescent="0.15">
      <c r="A95" s="790" t="s">
        <v>1223</v>
      </c>
      <c r="B95" s="3599" t="s">
        <v>1259</v>
      </c>
      <c r="C95" s="3599"/>
      <c r="D95" s="3599"/>
      <c r="E95" s="3599"/>
      <c r="F95" s="3599"/>
      <c r="G95" s="3599"/>
      <c r="H95" s="3599"/>
      <c r="I95" s="1770"/>
      <c r="J95" s="3611"/>
      <c r="K95" s="3647"/>
      <c r="L95" s="3648"/>
      <c r="M95" s="3648"/>
      <c r="N95" s="3648"/>
      <c r="O95" s="3648"/>
      <c r="P95" s="3649"/>
      <c r="DE95" s="818"/>
      <c r="DG95" s="829"/>
    </row>
    <row r="96" spans="1:111" s="771" customFormat="1" ht="12" customHeight="1" x14ac:dyDescent="0.15">
      <c r="A96" s="790"/>
      <c r="B96" s="3620" t="s">
        <v>1258</v>
      </c>
      <c r="C96" s="3620"/>
      <c r="D96" s="3620"/>
      <c r="E96" s="3620"/>
      <c r="F96" s="3620"/>
      <c r="G96" s="3620"/>
      <c r="H96" s="3620"/>
      <c r="I96" s="1770"/>
      <c r="J96" s="3611"/>
      <c r="K96" s="3647"/>
      <c r="L96" s="3648"/>
      <c r="M96" s="3648"/>
      <c r="N96" s="3648"/>
      <c r="O96" s="3648"/>
      <c r="P96" s="3649"/>
      <c r="DE96" s="818"/>
      <c r="DG96" s="829"/>
    </row>
    <row r="97" spans="1:111" s="771" customFormat="1" ht="12" customHeight="1" x14ac:dyDescent="0.15">
      <c r="A97" s="790"/>
      <c r="B97" s="3599" t="s">
        <v>1257</v>
      </c>
      <c r="C97" s="3599"/>
      <c r="D97" s="3599"/>
      <c r="E97" s="3599"/>
      <c r="F97" s="3599"/>
      <c r="G97" s="3599"/>
      <c r="H97" s="3599"/>
      <c r="I97" s="1770"/>
      <c r="J97" s="3611"/>
      <c r="K97" s="3647"/>
      <c r="L97" s="3648"/>
      <c r="M97" s="3648"/>
      <c r="N97" s="3648"/>
      <c r="O97" s="3648"/>
      <c r="P97" s="3649"/>
      <c r="DE97" s="818"/>
      <c r="DG97" s="829"/>
    </row>
    <row r="98" spans="1:111" s="771" customFormat="1" ht="12" customHeight="1" x14ac:dyDescent="0.15">
      <c r="A98" s="790"/>
      <c r="B98" s="3598" t="s">
        <v>1256</v>
      </c>
      <c r="C98" s="3598"/>
      <c r="D98" s="3598"/>
      <c r="E98" s="3598"/>
      <c r="F98" s="3598"/>
      <c r="G98" s="3598"/>
      <c r="H98" s="3598"/>
      <c r="I98" s="1770"/>
      <c r="J98" s="3611"/>
      <c r="K98" s="3647"/>
      <c r="L98" s="3648"/>
      <c r="M98" s="3648"/>
      <c r="N98" s="3648"/>
      <c r="O98" s="3648"/>
      <c r="P98" s="3649"/>
      <c r="DE98" s="818"/>
      <c r="DG98" s="829"/>
    </row>
    <row r="99" spans="1:111" s="771" customFormat="1" ht="12" customHeight="1" x14ac:dyDescent="0.15">
      <c r="A99" s="790"/>
      <c r="B99" s="3599" t="s">
        <v>1255</v>
      </c>
      <c r="C99" s="3599"/>
      <c r="D99" s="3599"/>
      <c r="E99" s="3599"/>
      <c r="F99" s="3599"/>
      <c r="G99" s="3599"/>
      <c r="H99" s="3599"/>
      <c r="I99" s="1770"/>
      <c r="J99" s="3611"/>
      <c r="K99" s="3647"/>
      <c r="L99" s="3648"/>
      <c r="M99" s="3648"/>
      <c r="N99" s="3648"/>
      <c r="O99" s="3648"/>
      <c r="P99" s="3649"/>
      <c r="Q99" s="224"/>
      <c r="R99" s="224"/>
      <c r="S99" s="224"/>
      <c r="T99" s="224"/>
      <c r="U99" s="224"/>
      <c r="V99" s="224"/>
      <c r="W99" s="224"/>
      <c r="X99" s="224"/>
      <c r="Y99" s="224"/>
      <c r="Z99" s="224"/>
      <c r="AA99" s="224"/>
      <c r="DE99" s="818"/>
      <c r="DG99" s="829"/>
    </row>
    <row r="100" spans="1:111" s="771" customFormat="1" ht="12" customHeight="1" x14ac:dyDescent="0.15">
      <c r="A100" s="790"/>
      <c r="B100" s="3599" t="s">
        <v>1254</v>
      </c>
      <c r="C100" s="3599"/>
      <c r="D100" s="3599"/>
      <c r="E100" s="3599"/>
      <c r="F100" s="3599"/>
      <c r="G100" s="3599"/>
      <c r="H100" s="3599"/>
      <c r="I100" s="1770"/>
      <c r="J100" s="3611"/>
      <c r="K100" s="3647"/>
      <c r="L100" s="3648"/>
      <c r="M100" s="3648"/>
      <c r="N100" s="3648"/>
      <c r="O100" s="3648"/>
      <c r="P100" s="3649"/>
      <c r="DE100" s="818"/>
      <c r="DG100" s="829"/>
    </row>
    <row r="101" spans="1:111" s="771" customFormat="1" ht="12.75" customHeight="1" x14ac:dyDescent="0.15">
      <c r="A101" s="790"/>
      <c r="B101" s="3599" t="s">
        <v>1253</v>
      </c>
      <c r="C101" s="3599"/>
      <c r="D101" s="3599"/>
      <c r="E101" s="3599"/>
      <c r="F101" s="3599"/>
      <c r="G101" s="3599"/>
      <c r="H101" s="3599"/>
      <c r="I101" s="1770"/>
      <c r="J101" s="3611"/>
      <c r="K101" s="3647"/>
      <c r="L101" s="3648"/>
      <c r="M101" s="3648"/>
      <c r="N101" s="3648"/>
      <c r="O101" s="3648"/>
      <c r="P101" s="3649"/>
      <c r="DE101" s="818"/>
      <c r="DG101" s="829"/>
    </row>
    <row r="102" spans="1:111" s="771" customFormat="1" ht="9.75" customHeight="1" x14ac:dyDescent="0.15">
      <c r="A102" s="790"/>
      <c r="B102" s="3600" t="s">
        <v>580</v>
      </c>
      <c r="C102" s="3600"/>
      <c r="D102" s="3600"/>
      <c r="E102" s="3600"/>
      <c r="F102" s="3600"/>
      <c r="G102" s="3600"/>
      <c r="H102" s="3600"/>
      <c r="I102" s="1770"/>
      <c r="J102" s="3611"/>
      <c r="K102" s="3647"/>
      <c r="L102" s="3648"/>
      <c r="M102" s="3648"/>
      <c r="N102" s="3648"/>
      <c r="O102" s="3648"/>
      <c r="P102" s="3649"/>
      <c r="DE102" s="818"/>
      <c r="DG102" s="829"/>
    </row>
    <row r="103" spans="1:111" s="771" customFormat="1" ht="9.75" customHeight="1" x14ac:dyDescent="0.15">
      <c r="A103" s="790"/>
      <c r="B103" s="3597" t="s">
        <v>1252</v>
      </c>
      <c r="C103" s="3597"/>
      <c r="D103" s="3597"/>
      <c r="E103" s="3597"/>
      <c r="F103" s="3597"/>
      <c r="G103" s="3597"/>
      <c r="H103" s="3597"/>
      <c r="I103" s="1770"/>
      <c r="J103" s="3611"/>
      <c r="K103" s="3647"/>
      <c r="L103" s="3648"/>
      <c r="M103" s="3648"/>
      <c r="N103" s="3648"/>
      <c r="O103" s="3648"/>
      <c r="P103" s="3649"/>
      <c r="DE103" s="818"/>
      <c r="DG103" s="829"/>
    </row>
    <row r="104" spans="1:111" s="771" customFormat="1" ht="11.25" customHeight="1" x14ac:dyDescent="0.15">
      <c r="A104" s="790"/>
      <c r="B104" s="3597" t="s">
        <v>1251</v>
      </c>
      <c r="C104" s="3597"/>
      <c r="D104" s="3597"/>
      <c r="E104" s="3597"/>
      <c r="F104" s="3597"/>
      <c r="G104" s="3597"/>
      <c r="H104" s="3597"/>
      <c r="I104" s="1770"/>
      <c r="J104" s="3539"/>
      <c r="K104" s="3650"/>
      <c r="L104" s="3651"/>
      <c r="M104" s="3651"/>
      <c r="N104" s="3651"/>
      <c r="O104" s="3651"/>
      <c r="P104" s="3652"/>
      <c r="DE104" s="818"/>
      <c r="DG104" s="829"/>
    </row>
    <row r="105" spans="1:111" s="772" customFormat="1" ht="13.5" x14ac:dyDescent="0.15">
      <c r="A105" s="1772" t="s">
        <v>1271</v>
      </c>
      <c r="B105" s="1773"/>
      <c r="C105" s="1773"/>
      <c r="D105" s="1773"/>
      <c r="E105" s="1773"/>
      <c r="F105" s="1773"/>
      <c r="G105" s="1773"/>
      <c r="H105" s="1773"/>
      <c r="I105" s="1773"/>
      <c r="J105" s="1773"/>
      <c r="K105" s="1773"/>
      <c r="L105" s="1773"/>
      <c r="M105" s="1773"/>
      <c r="N105" s="1773"/>
      <c r="O105" s="1773"/>
      <c r="P105" s="1773"/>
      <c r="DE105" s="830"/>
      <c r="DG105" s="829"/>
    </row>
    <row r="106" spans="1:111" s="771" customFormat="1" ht="12" customHeight="1" x14ac:dyDescent="0.15">
      <c r="A106" s="3393" t="s">
        <v>576</v>
      </c>
      <c r="B106" s="3417"/>
      <c r="C106" s="3639"/>
      <c r="D106" s="3640"/>
      <c r="E106" s="3393" t="s">
        <v>575</v>
      </c>
      <c r="F106" s="3417"/>
      <c r="G106" s="3386"/>
      <c r="H106" s="3416"/>
      <c r="I106" s="3416"/>
      <c r="J106" s="3387"/>
      <c r="K106" s="1760" t="s">
        <v>1214</v>
      </c>
      <c r="L106" s="3386"/>
      <c r="M106" s="3416"/>
      <c r="N106" s="3416"/>
      <c r="O106" s="3416"/>
      <c r="P106" s="3387"/>
      <c r="DE106" s="818"/>
      <c r="DG106" s="829"/>
    </row>
    <row r="107" spans="1:111" s="771" customFormat="1" ht="12" customHeight="1" x14ac:dyDescent="0.15">
      <c r="A107" s="3421">
        <v>1</v>
      </c>
      <c r="B107" s="3423" t="s">
        <v>1249</v>
      </c>
      <c r="C107" s="3424"/>
      <c r="D107" s="3424"/>
      <c r="E107" s="3424"/>
      <c r="F107" s="3425"/>
      <c r="G107" s="3434" t="s">
        <v>1248</v>
      </c>
      <c r="H107" s="3625"/>
      <c r="I107" s="3393" t="s">
        <v>1270</v>
      </c>
      <c r="J107" s="3394"/>
      <c r="K107" s="3394"/>
      <c r="L107" s="3394"/>
      <c r="M107" s="3394"/>
      <c r="N107" s="3394"/>
      <c r="O107" s="3394"/>
      <c r="P107" s="3417"/>
      <c r="DE107" s="818"/>
      <c r="DG107" s="829"/>
    </row>
    <row r="108" spans="1:111" s="771" customFormat="1" ht="12" customHeight="1" x14ac:dyDescent="0.15">
      <c r="A108" s="3422"/>
      <c r="B108" s="3426"/>
      <c r="C108" s="3427"/>
      <c r="D108" s="3427"/>
      <c r="E108" s="3427"/>
      <c r="F108" s="3428"/>
      <c r="G108" s="3386"/>
      <c r="H108" s="3387"/>
      <c r="I108" s="3635"/>
      <c r="J108" s="3636"/>
      <c r="K108" s="3636"/>
      <c r="L108" s="3636"/>
      <c r="M108" s="3636"/>
      <c r="N108" s="3636"/>
      <c r="O108" s="3636"/>
      <c r="P108" s="808" t="s">
        <v>1763</v>
      </c>
      <c r="DE108" s="818"/>
      <c r="DG108" s="829"/>
    </row>
    <row r="109" spans="1:111" s="771" customFormat="1" ht="6" customHeight="1" x14ac:dyDescent="0.15">
      <c r="A109" s="809"/>
      <c r="B109" s="809"/>
      <c r="C109" s="809"/>
      <c r="D109" s="809"/>
      <c r="E109" s="809"/>
      <c r="F109" s="809"/>
      <c r="G109" s="809"/>
      <c r="H109" s="809"/>
      <c r="I109" s="809"/>
      <c r="J109" s="809"/>
      <c r="K109" s="809"/>
      <c r="L109" s="809"/>
      <c r="M109" s="1752"/>
      <c r="N109" s="1752"/>
      <c r="O109" s="1752"/>
      <c r="P109" s="1752"/>
      <c r="DE109" s="818"/>
      <c r="DG109" s="829"/>
    </row>
    <row r="110" spans="1:111" s="771" customFormat="1" ht="12" customHeight="1" x14ac:dyDescent="0.15">
      <c r="A110" s="3421">
        <v>2</v>
      </c>
      <c r="B110" s="3394" t="s">
        <v>1269</v>
      </c>
      <c r="C110" s="3394"/>
      <c r="D110" s="3394"/>
      <c r="E110" s="3394"/>
      <c r="F110" s="3394"/>
      <c r="G110" s="3394"/>
      <c r="H110" s="3394"/>
      <c r="I110" s="3394"/>
      <c r="J110" s="3394"/>
      <c r="K110" s="3394"/>
      <c r="L110" s="3394"/>
      <c r="M110" s="3394"/>
      <c r="N110" s="3417"/>
      <c r="O110" s="3434" t="s">
        <v>1231</v>
      </c>
      <c r="P110" s="3625"/>
      <c r="DE110" s="818"/>
      <c r="DG110" s="829"/>
    </row>
    <row r="111" spans="1:111" s="771" customFormat="1" ht="12" customHeight="1" x14ac:dyDescent="0.15">
      <c r="A111" s="3475"/>
      <c r="B111" s="1749" t="s">
        <v>54</v>
      </c>
      <c r="C111" s="3628" t="s">
        <v>1234</v>
      </c>
      <c r="D111" s="3628"/>
      <c r="E111" s="3628"/>
      <c r="F111" s="1707" t="s">
        <v>1268</v>
      </c>
      <c r="G111" s="3628" t="s">
        <v>1267</v>
      </c>
      <c r="H111" s="3628"/>
      <c r="I111" s="3423" t="s">
        <v>1266</v>
      </c>
      <c r="J111" s="3424"/>
      <c r="K111" s="3425"/>
      <c r="L111" s="1771" t="s">
        <v>1265</v>
      </c>
      <c r="M111" s="3633" t="s">
        <v>1264</v>
      </c>
      <c r="N111" s="3634"/>
      <c r="O111" s="3436"/>
      <c r="P111" s="3626"/>
      <c r="DE111" s="818"/>
      <c r="DF111" s="772" t="str">
        <f>IF(COUNTA(B112:P121)&gt;0,DG111,"")</f>
        <v/>
      </c>
      <c r="DG111" s="829">
        <v>4</v>
      </c>
    </row>
    <row r="112" spans="1:111" s="771" customFormat="1" ht="13.5" customHeight="1" x14ac:dyDescent="0.15">
      <c r="A112" s="3475"/>
      <c r="B112" s="1774"/>
      <c r="C112" s="3659"/>
      <c r="D112" s="3660"/>
      <c r="E112" s="3661"/>
      <c r="F112" s="1708"/>
      <c r="G112" s="3507"/>
      <c r="H112" s="3509"/>
      <c r="I112" s="3507"/>
      <c r="J112" s="3508"/>
      <c r="K112" s="3509"/>
      <c r="L112" s="1755"/>
      <c r="M112" s="3507"/>
      <c r="N112" s="3509"/>
      <c r="O112" s="3662"/>
      <c r="P112" s="3663"/>
      <c r="Q112" s="1740" t="s">
        <v>6302</v>
      </c>
      <c r="DE112" s="818"/>
      <c r="DG112" s="829"/>
    </row>
    <row r="113" spans="1:111" s="771" customFormat="1" ht="13.5" customHeight="1" x14ac:dyDescent="0.15">
      <c r="A113" s="3475"/>
      <c r="B113" s="1768"/>
      <c r="C113" s="3593"/>
      <c r="D113" s="3654"/>
      <c r="E113" s="3655"/>
      <c r="F113" s="1714"/>
      <c r="G113" s="3487"/>
      <c r="H113" s="3488"/>
      <c r="I113" s="3487"/>
      <c r="J113" s="3488"/>
      <c r="K113" s="3489"/>
      <c r="L113" s="1753"/>
      <c r="M113" s="3487"/>
      <c r="N113" s="3489"/>
      <c r="O113" s="3557"/>
      <c r="P113" s="3558"/>
      <c r="Q113" s="1740" t="s">
        <v>6301</v>
      </c>
      <c r="DE113" s="818"/>
      <c r="DG113" s="829"/>
    </row>
    <row r="114" spans="1:111" s="771" customFormat="1" ht="13.5" customHeight="1" x14ac:dyDescent="0.15">
      <c r="A114" s="3475"/>
      <c r="B114" s="1768"/>
      <c r="C114" s="3559"/>
      <c r="D114" s="3560"/>
      <c r="E114" s="3561"/>
      <c r="F114" s="1715"/>
      <c r="G114" s="3656"/>
      <c r="H114" s="3657"/>
      <c r="I114" s="3562"/>
      <c r="J114" s="3590"/>
      <c r="K114" s="3563"/>
      <c r="L114" s="1766"/>
      <c r="M114" s="3562"/>
      <c r="N114" s="3563"/>
      <c r="O114" s="3591"/>
      <c r="P114" s="3592"/>
      <c r="Q114" s="1739"/>
      <c r="DE114" s="818"/>
      <c r="DG114" s="829"/>
    </row>
    <row r="115" spans="1:111" s="771" customFormat="1" ht="13.5" customHeight="1" x14ac:dyDescent="0.15">
      <c r="A115" s="3475"/>
      <c r="B115" s="1753"/>
      <c r="C115" s="3593"/>
      <c r="D115" s="3654"/>
      <c r="E115" s="3655"/>
      <c r="F115" s="1709"/>
      <c r="G115" s="3487"/>
      <c r="H115" s="3489"/>
      <c r="I115" s="3487"/>
      <c r="J115" s="3488"/>
      <c r="K115" s="3489"/>
      <c r="L115" s="1753"/>
      <c r="M115" s="3487"/>
      <c r="N115" s="3489"/>
      <c r="O115" s="3557"/>
      <c r="P115" s="3558"/>
      <c r="Q115" s="1739" t="s">
        <v>6285</v>
      </c>
      <c r="DE115" s="818"/>
      <c r="DG115" s="829"/>
    </row>
    <row r="116" spans="1:111" s="771" customFormat="1" ht="13.5" customHeight="1" x14ac:dyDescent="0.15">
      <c r="A116" s="3475"/>
      <c r="B116" s="1753"/>
      <c r="C116" s="3593"/>
      <c r="D116" s="3594"/>
      <c r="E116" s="3595"/>
      <c r="F116" s="1709"/>
      <c r="G116" s="3487"/>
      <c r="H116" s="3489"/>
      <c r="I116" s="3487"/>
      <c r="J116" s="3488"/>
      <c r="K116" s="3489"/>
      <c r="L116" s="1753"/>
      <c r="M116" s="3487"/>
      <c r="N116" s="3653"/>
      <c r="O116" s="3557"/>
      <c r="P116" s="3653"/>
      <c r="Q116" s="1739" t="s">
        <v>6286</v>
      </c>
      <c r="DE116" s="818"/>
      <c r="DG116" s="829"/>
    </row>
    <row r="117" spans="1:111" s="771" customFormat="1" ht="13.5" customHeight="1" x14ac:dyDescent="0.15">
      <c r="A117" s="3475"/>
      <c r="B117" s="1766"/>
      <c r="C117" s="3559"/>
      <c r="D117" s="3664"/>
      <c r="E117" s="3665"/>
      <c r="F117" s="1716"/>
      <c r="G117" s="3562"/>
      <c r="H117" s="3563"/>
      <c r="I117" s="3562"/>
      <c r="J117" s="3590"/>
      <c r="K117" s="3563"/>
      <c r="L117" s="1766"/>
      <c r="M117" s="3562"/>
      <c r="N117" s="3563"/>
      <c r="O117" s="3591"/>
      <c r="P117" s="3592"/>
      <c r="Q117" s="1739" t="s">
        <v>6287</v>
      </c>
      <c r="DE117" s="818"/>
      <c r="DG117" s="829"/>
    </row>
    <row r="118" spans="1:111" s="771" customFormat="1" ht="13.5" customHeight="1" x14ac:dyDescent="0.15">
      <c r="A118" s="3475"/>
      <c r="B118" s="1753"/>
      <c r="C118" s="3593"/>
      <c r="D118" s="3654"/>
      <c r="E118" s="3655"/>
      <c r="F118" s="1709"/>
      <c r="G118" s="3487"/>
      <c r="H118" s="3489"/>
      <c r="I118" s="3487"/>
      <c r="J118" s="3488"/>
      <c r="K118" s="3489"/>
      <c r="L118" s="1753"/>
      <c r="M118" s="3487"/>
      <c r="N118" s="3489"/>
      <c r="O118" s="3557"/>
      <c r="P118" s="3558"/>
      <c r="DE118" s="818"/>
      <c r="DG118" s="829"/>
    </row>
    <row r="119" spans="1:111" s="771" customFormat="1" ht="13.5" customHeight="1" x14ac:dyDescent="0.15">
      <c r="A119" s="3475"/>
      <c r="B119" s="1766"/>
      <c r="C119" s="3559"/>
      <c r="D119" s="3560"/>
      <c r="E119" s="3561"/>
      <c r="F119" s="1716"/>
      <c r="G119" s="3562"/>
      <c r="H119" s="3563"/>
      <c r="I119" s="3562"/>
      <c r="J119" s="3590"/>
      <c r="K119" s="3563"/>
      <c r="L119" s="1766"/>
      <c r="M119" s="3562"/>
      <c r="N119" s="3563"/>
      <c r="O119" s="3591"/>
      <c r="P119" s="3592"/>
      <c r="DE119" s="818"/>
      <c r="DG119" s="829"/>
    </row>
    <row r="120" spans="1:111" s="771" customFormat="1" ht="13.5" customHeight="1" x14ac:dyDescent="0.15">
      <c r="A120" s="3475"/>
      <c r="B120" s="1753"/>
      <c r="C120" s="3593"/>
      <c r="D120" s="3654"/>
      <c r="E120" s="3655"/>
      <c r="F120" s="1709"/>
      <c r="G120" s="3487"/>
      <c r="H120" s="3489"/>
      <c r="I120" s="3487"/>
      <c r="J120" s="3488"/>
      <c r="K120" s="3489"/>
      <c r="L120" s="1753"/>
      <c r="M120" s="3487"/>
      <c r="N120" s="3489"/>
      <c r="O120" s="3557"/>
      <c r="P120" s="3558"/>
      <c r="DE120" s="818"/>
      <c r="DG120" s="829"/>
    </row>
    <row r="121" spans="1:111" s="771" customFormat="1" ht="13.5" customHeight="1" x14ac:dyDescent="0.15">
      <c r="A121" s="3422"/>
      <c r="B121" s="1763"/>
      <c r="C121" s="3658"/>
      <c r="D121" s="3555"/>
      <c r="E121" s="3556"/>
      <c r="F121" s="1717"/>
      <c r="G121" s="3429"/>
      <c r="H121" s="3537"/>
      <c r="I121" s="3431"/>
      <c r="J121" s="3429"/>
      <c r="K121" s="3537"/>
      <c r="L121" s="1763"/>
      <c r="M121" s="3431"/>
      <c r="N121" s="3537"/>
      <c r="O121" s="3426"/>
      <c r="P121" s="3428"/>
      <c r="DE121" s="818"/>
      <c r="DG121" s="829"/>
    </row>
    <row r="122" spans="1:111" s="771" customFormat="1" ht="6" customHeight="1" x14ac:dyDescent="0.15">
      <c r="A122" s="3601"/>
      <c r="B122" s="3602"/>
      <c r="C122" s="3602"/>
      <c r="D122" s="3602"/>
      <c r="E122" s="3602"/>
      <c r="F122" s="3602"/>
      <c r="G122" s="3602"/>
      <c r="H122" s="3602"/>
      <c r="I122" s="3602"/>
      <c r="J122" s="3602"/>
      <c r="K122" s="3602"/>
      <c r="L122" s="3602"/>
      <c r="M122" s="3602"/>
      <c r="N122" s="3602"/>
      <c r="O122" s="3602"/>
      <c r="P122" s="3602"/>
      <c r="DE122" s="818"/>
      <c r="DG122" s="829"/>
    </row>
    <row r="123" spans="1:111" s="771" customFormat="1" ht="6" customHeight="1" x14ac:dyDescent="0.15">
      <c r="A123" s="3603"/>
      <c r="B123" s="3603"/>
      <c r="C123" s="3603"/>
      <c r="D123" s="3603"/>
      <c r="E123" s="3603"/>
      <c r="F123" s="3603"/>
      <c r="G123" s="3603"/>
      <c r="H123" s="3603"/>
      <c r="I123" s="3603"/>
      <c r="J123" s="3603"/>
      <c r="K123" s="3603"/>
      <c r="L123" s="3603"/>
      <c r="M123" s="3603"/>
      <c r="N123" s="3603"/>
      <c r="O123" s="3603"/>
      <c r="P123" s="3603"/>
      <c r="DE123" s="818"/>
      <c r="DG123" s="829"/>
    </row>
    <row r="124" spans="1:111" s="771" customFormat="1" ht="21" customHeight="1" x14ac:dyDescent="0.15">
      <c r="A124" s="3421">
        <v>3</v>
      </c>
      <c r="B124" s="3604" t="s">
        <v>1263</v>
      </c>
      <c r="C124" s="3605"/>
      <c r="D124" s="3606"/>
      <c r="E124" s="3607" t="s">
        <v>1226</v>
      </c>
      <c r="F124" s="3608"/>
      <c r="G124" s="3609"/>
      <c r="H124" s="3609"/>
      <c r="I124" s="802"/>
      <c r="J124" s="1748">
        <v>4</v>
      </c>
      <c r="K124" s="3641" t="s">
        <v>1262</v>
      </c>
      <c r="L124" s="3642"/>
      <c r="M124" s="3642"/>
      <c r="N124" s="3642"/>
      <c r="O124" s="3642"/>
      <c r="P124" s="3643"/>
      <c r="DE124" s="818"/>
      <c r="DG124" s="829"/>
    </row>
    <row r="125" spans="1:111" s="771" customFormat="1" ht="12" customHeight="1" x14ac:dyDescent="0.15">
      <c r="A125" s="3422"/>
      <c r="B125" s="3610"/>
      <c r="C125" s="3610"/>
      <c r="D125" s="3610"/>
      <c r="E125" s="3386"/>
      <c r="F125" s="3387"/>
      <c r="G125" s="3445"/>
      <c r="H125" s="3445"/>
      <c r="I125" s="1752"/>
      <c r="J125" s="3538"/>
      <c r="K125" s="3644"/>
      <c r="L125" s="3645"/>
      <c r="M125" s="3645"/>
      <c r="N125" s="3645"/>
      <c r="O125" s="3645"/>
      <c r="P125" s="3646"/>
      <c r="DE125" s="818"/>
      <c r="DG125" s="829"/>
    </row>
    <row r="126" spans="1:111" s="771" customFormat="1" ht="12" customHeight="1" x14ac:dyDescent="0.15">
      <c r="A126" s="1752"/>
      <c r="B126" s="1769"/>
      <c r="C126" s="1769"/>
      <c r="D126" s="1769"/>
      <c r="E126" s="1769"/>
      <c r="F126" s="1769"/>
      <c r="G126" s="1769"/>
      <c r="H126" s="1769"/>
      <c r="I126" s="1770"/>
      <c r="J126" s="3611"/>
      <c r="K126" s="3647"/>
      <c r="L126" s="3648"/>
      <c r="M126" s="3648"/>
      <c r="N126" s="3648"/>
      <c r="O126" s="3648"/>
      <c r="P126" s="3649"/>
      <c r="DE126" s="818"/>
      <c r="DG126" s="829"/>
    </row>
    <row r="127" spans="1:111" s="771" customFormat="1" ht="12" customHeight="1" x14ac:dyDescent="0.15">
      <c r="A127" s="1752"/>
      <c r="B127" s="3599" t="s">
        <v>6291</v>
      </c>
      <c r="C127" s="3599"/>
      <c r="D127" s="3599"/>
      <c r="E127" s="3599"/>
      <c r="F127" s="3599"/>
      <c r="G127" s="3599"/>
      <c r="H127" s="3599"/>
      <c r="I127" s="1770"/>
      <c r="J127" s="3611"/>
      <c r="K127" s="3647"/>
      <c r="L127" s="3648"/>
      <c r="M127" s="3648"/>
      <c r="N127" s="3648"/>
      <c r="O127" s="3648"/>
      <c r="P127" s="3649"/>
      <c r="DE127" s="818"/>
      <c r="DG127" s="829"/>
    </row>
    <row r="128" spans="1:111" s="771" customFormat="1" ht="12" customHeight="1" x14ac:dyDescent="0.15">
      <c r="A128" s="1752"/>
      <c r="B128" s="3599" t="s">
        <v>6292</v>
      </c>
      <c r="C128" s="3599"/>
      <c r="D128" s="3599"/>
      <c r="E128" s="3599"/>
      <c r="F128" s="3599"/>
      <c r="G128" s="3599"/>
      <c r="H128" s="3599"/>
      <c r="I128" s="803"/>
      <c r="J128" s="3611"/>
      <c r="K128" s="3647"/>
      <c r="L128" s="3648"/>
      <c r="M128" s="3648"/>
      <c r="N128" s="3648"/>
      <c r="O128" s="3648"/>
      <c r="P128" s="3649"/>
      <c r="DE128" s="818"/>
      <c r="DG128" s="829"/>
    </row>
    <row r="129" spans="1:111" s="771" customFormat="1" ht="12" customHeight="1" x14ac:dyDescent="0.15">
      <c r="A129" s="790" t="s">
        <v>1223</v>
      </c>
      <c r="B129" s="3599" t="s">
        <v>1259</v>
      </c>
      <c r="C129" s="3599"/>
      <c r="D129" s="3599"/>
      <c r="E129" s="3599"/>
      <c r="F129" s="3599"/>
      <c r="G129" s="3599"/>
      <c r="H129" s="3599"/>
      <c r="I129" s="1770"/>
      <c r="J129" s="3611"/>
      <c r="K129" s="3647"/>
      <c r="L129" s="3648"/>
      <c r="M129" s="3648"/>
      <c r="N129" s="3648"/>
      <c r="O129" s="3648"/>
      <c r="P129" s="3649"/>
      <c r="DE129" s="818"/>
      <c r="DG129" s="829"/>
    </row>
    <row r="130" spans="1:111" s="771" customFormat="1" ht="12" customHeight="1" x14ac:dyDescent="0.15">
      <c r="A130" s="790"/>
      <c r="B130" s="3620" t="s">
        <v>1258</v>
      </c>
      <c r="C130" s="3620"/>
      <c r="D130" s="3620"/>
      <c r="E130" s="3620"/>
      <c r="F130" s="3620"/>
      <c r="G130" s="3620"/>
      <c r="H130" s="3620"/>
      <c r="I130" s="1770"/>
      <c r="J130" s="3611"/>
      <c r="K130" s="3647"/>
      <c r="L130" s="3648"/>
      <c r="M130" s="3648"/>
      <c r="N130" s="3648"/>
      <c r="O130" s="3648"/>
      <c r="P130" s="3649"/>
      <c r="DE130" s="818"/>
      <c r="DG130" s="829"/>
    </row>
    <row r="131" spans="1:111" s="771" customFormat="1" ht="12" customHeight="1" x14ac:dyDescent="0.15">
      <c r="A131" s="790"/>
      <c r="B131" s="3599" t="s">
        <v>1257</v>
      </c>
      <c r="C131" s="3599"/>
      <c r="D131" s="3599"/>
      <c r="E131" s="3599"/>
      <c r="F131" s="3599"/>
      <c r="G131" s="3599"/>
      <c r="H131" s="3599"/>
      <c r="I131" s="1770"/>
      <c r="J131" s="3611"/>
      <c r="K131" s="3647"/>
      <c r="L131" s="3648"/>
      <c r="M131" s="3648"/>
      <c r="N131" s="3648"/>
      <c r="O131" s="3648"/>
      <c r="P131" s="3649"/>
      <c r="DE131" s="818"/>
      <c r="DG131" s="829"/>
    </row>
    <row r="132" spans="1:111" s="771" customFormat="1" ht="12" customHeight="1" x14ac:dyDescent="0.15">
      <c r="A132" s="790"/>
      <c r="B132" s="3598" t="s">
        <v>1256</v>
      </c>
      <c r="C132" s="3598"/>
      <c r="D132" s="3598"/>
      <c r="E132" s="3598"/>
      <c r="F132" s="3598"/>
      <c r="G132" s="3598"/>
      <c r="H132" s="3598"/>
      <c r="I132" s="1770"/>
      <c r="J132" s="3611"/>
      <c r="K132" s="3647"/>
      <c r="L132" s="3648"/>
      <c r="M132" s="3648"/>
      <c r="N132" s="3648"/>
      <c r="O132" s="3648"/>
      <c r="P132" s="3649"/>
      <c r="DE132" s="818"/>
      <c r="DG132" s="829"/>
    </row>
    <row r="133" spans="1:111" s="771" customFormat="1" ht="12" customHeight="1" x14ac:dyDescent="0.15">
      <c r="A133" s="790"/>
      <c r="B133" s="3599" t="s">
        <v>1255</v>
      </c>
      <c r="C133" s="3599"/>
      <c r="D133" s="3599"/>
      <c r="E133" s="3599"/>
      <c r="F133" s="3599"/>
      <c r="G133" s="3599"/>
      <c r="H133" s="3599"/>
      <c r="I133" s="1770"/>
      <c r="J133" s="3611"/>
      <c r="K133" s="3647"/>
      <c r="L133" s="3648"/>
      <c r="M133" s="3648"/>
      <c r="N133" s="3648"/>
      <c r="O133" s="3648"/>
      <c r="P133" s="3649"/>
      <c r="Q133" s="224"/>
      <c r="R133" s="224"/>
      <c r="S133" s="224"/>
      <c r="T133" s="224"/>
      <c r="U133" s="224"/>
      <c r="V133" s="224"/>
      <c r="W133" s="224"/>
      <c r="X133" s="224"/>
      <c r="Y133" s="224"/>
      <c r="Z133" s="224"/>
      <c r="AA133" s="224"/>
      <c r="DE133" s="818"/>
      <c r="DG133" s="829"/>
    </row>
    <row r="134" spans="1:111" s="771" customFormat="1" ht="12" customHeight="1" x14ac:dyDescent="0.15">
      <c r="A134" s="790"/>
      <c r="B134" s="3599" t="s">
        <v>1254</v>
      </c>
      <c r="C134" s="3599"/>
      <c r="D134" s="3599"/>
      <c r="E134" s="3599"/>
      <c r="F134" s="3599"/>
      <c r="G134" s="3599"/>
      <c r="H134" s="3599"/>
      <c r="I134" s="1770"/>
      <c r="J134" s="3611"/>
      <c r="K134" s="3647"/>
      <c r="L134" s="3648"/>
      <c r="M134" s="3648"/>
      <c r="N134" s="3648"/>
      <c r="O134" s="3648"/>
      <c r="P134" s="3649"/>
      <c r="DE134" s="818"/>
      <c r="DG134" s="829"/>
    </row>
    <row r="135" spans="1:111" s="771" customFormat="1" ht="12.75" customHeight="1" x14ac:dyDescent="0.15">
      <c r="A135" s="790"/>
      <c r="B135" s="3599" t="s">
        <v>1253</v>
      </c>
      <c r="C135" s="3599"/>
      <c r="D135" s="3599"/>
      <c r="E135" s="3599"/>
      <c r="F135" s="3599"/>
      <c r="G135" s="3599"/>
      <c r="H135" s="3599"/>
      <c r="I135" s="1770"/>
      <c r="J135" s="3611"/>
      <c r="K135" s="3647"/>
      <c r="L135" s="3648"/>
      <c r="M135" s="3648"/>
      <c r="N135" s="3648"/>
      <c r="O135" s="3648"/>
      <c r="P135" s="3649"/>
      <c r="DE135" s="818"/>
      <c r="DG135" s="829"/>
    </row>
    <row r="136" spans="1:111" s="771" customFormat="1" ht="9.75" customHeight="1" x14ac:dyDescent="0.15">
      <c r="A136" s="790"/>
      <c r="B136" s="3600" t="s">
        <v>580</v>
      </c>
      <c r="C136" s="3600"/>
      <c r="D136" s="3600"/>
      <c r="E136" s="3600"/>
      <c r="F136" s="3600"/>
      <c r="G136" s="3600"/>
      <c r="H136" s="3600"/>
      <c r="I136" s="1770"/>
      <c r="J136" s="3611"/>
      <c r="K136" s="3647"/>
      <c r="L136" s="3648"/>
      <c r="M136" s="3648"/>
      <c r="N136" s="3648"/>
      <c r="O136" s="3648"/>
      <c r="P136" s="3649"/>
      <c r="DE136" s="818"/>
      <c r="DG136" s="829"/>
    </row>
    <row r="137" spans="1:111" s="771" customFormat="1" ht="9.75" customHeight="1" x14ac:dyDescent="0.15">
      <c r="A137" s="790"/>
      <c r="B137" s="3597" t="s">
        <v>1252</v>
      </c>
      <c r="C137" s="3597"/>
      <c r="D137" s="3597"/>
      <c r="E137" s="3597"/>
      <c r="F137" s="3597"/>
      <c r="G137" s="3597"/>
      <c r="H137" s="3597"/>
      <c r="I137" s="1770"/>
      <c r="J137" s="3611"/>
      <c r="K137" s="3647"/>
      <c r="L137" s="3648"/>
      <c r="M137" s="3648"/>
      <c r="N137" s="3648"/>
      <c r="O137" s="3648"/>
      <c r="P137" s="3649"/>
      <c r="DE137" s="818"/>
      <c r="DG137" s="829"/>
    </row>
    <row r="138" spans="1:111" s="771" customFormat="1" ht="11.25" customHeight="1" x14ac:dyDescent="0.15">
      <c r="A138" s="790"/>
      <c r="B138" s="3597" t="s">
        <v>1251</v>
      </c>
      <c r="C138" s="3597"/>
      <c r="D138" s="3597"/>
      <c r="E138" s="3597"/>
      <c r="F138" s="3597"/>
      <c r="G138" s="3597"/>
      <c r="H138" s="3597"/>
      <c r="I138" s="1770"/>
      <c r="J138" s="3539"/>
      <c r="K138" s="3650"/>
      <c r="L138" s="3651"/>
      <c r="M138" s="3651"/>
      <c r="N138" s="3651"/>
      <c r="O138" s="3651"/>
      <c r="P138" s="3652"/>
      <c r="DE138" s="818"/>
      <c r="DG138" s="829"/>
    </row>
    <row r="139" spans="1:111" s="772" customFormat="1" ht="13.5" x14ac:dyDescent="0.15">
      <c r="A139" s="1772" t="s">
        <v>1271</v>
      </c>
      <c r="B139" s="1773"/>
      <c r="C139" s="1773"/>
      <c r="D139" s="1773"/>
      <c r="E139" s="1773"/>
      <c r="F139" s="1773"/>
      <c r="G139" s="1773"/>
      <c r="H139" s="1773"/>
      <c r="I139" s="1773"/>
      <c r="J139" s="1773"/>
      <c r="K139" s="1773"/>
      <c r="L139" s="1773"/>
      <c r="M139" s="1773"/>
      <c r="N139" s="1773"/>
      <c r="O139" s="1773"/>
      <c r="P139" s="1773"/>
      <c r="DE139" s="830"/>
      <c r="DG139" s="829"/>
    </row>
    <row r="140" spans="1:111" s="771" customFormat="1" ht="12" customHeight="1" x14ac:dyDescent="0.15">
      <c r="A140" s="3393" t="s">
        <v>576</v>
      </c>
      <c r="B140" s="3417"/>
      <c r="C140" s="3639"/>
      <c r="D140" s="3640"/>
      <c r="E140" s="3393" t="s">
        <v>575</v>
      </c>
      <c r="F140" s="3417"/>
      <c r="G140" s="3386"/>
      <c r="H140" s="3416"/>
      <c r="I140" s="3416"/>
      <c r="J140" s="3387"/>
      <c r="K140" s="1760" t="s">
        <v>1214</v>
      </c>
      <c r="L140" s="3386"/>
      <c r="M140" s="3416"/>
      <c r="N140" s="3416"/>
      <c r="O140" s="3416"/>
      <c r="P140" s="3387"/>
      <c r="DE140" s="818"/>
      <c r="DG140" s="829"/>
    </row>
    <row r="141" spans="1:111" s="771" customFormat="1" ht="12" customHeight="1" x14ac:dyDescent="0.15">
      <c r="A141" s="3421">
        <v>1</v>
      </c>
      <c r="B141" s="3423" t="s">
        <v>1249</v>
      </c>
      <c r="C141" s="3424"/>
      <c r="D141" s="3424"/>
      <c r="E141" s="3424"/>
      <c r="F141" s="3425"/>
      <c r="G141" s="3434" t="s">
        <v>1248</v>
      </c>
      <c r="H141" s="3625"/>
      <c r="I141" s="3393" t="s">
        <v>1270</v>
      </c>
      <c r="J141" s="3394"/>
      <c r="K141" s="3394"/>
      <c r="L141" s="3394"/>
      <c r="M141" s="3394"/>
      <c r="N141" s="3394"/>
      <c r="O141" s="3394"/>
      <c r="P141" s="3417"/>
      <c r="DE141" s="818"/>
      <c r="DG141" s="829"/>
    </row>
    <row r="142" spans="1:111" s="771" customFormat="1" ht="12" customHeight="1" x14ac:dyDescent="0.15">
      <c r="A142" s="3422"/>
      <c r="B142" s="3426"/>
      <c r="C142" s="3427"/>
      <c r="D142" s="3427"/>
      <c r="E142" s="3427"/>
      <c r="F142" s="3428"/>
      <c r="G142" s="3386"/>
      <c r="H142" s="3387"/>
      <c r="I142" s="3635"/>
      <c r="J142" s="3636"/>
      <c r="K142" s="3636"/>
      <c r="L142" s="3636"/>
      <c r="M142" s="3636"/>
      <c r="N142" s="3636"/>
      <c r="O142" s="3636"/>
      <c r="P142" s="808" t="s">
        <v>1763</v>
      </c>
      <c r="DE142" s="818"/>
      <c r="DG142" s="829"/>
    </row>
    <row r="143" spans="1:111" s="771" customFormat="1" ht="6" customHeight="1" x14ac:dyDescent="0.15">
      <c r="A143" s="809"/>
      <c r="B143" s="809"/>
      <c r="C143" s="809"/>
      <c r="D143" s="809"/>
      <c r="E143" s="809"/>
      <c r="F143" s="809"/>
      <c r="G143" s="809"/>
      <c r="H143" s="809"/>
      <c r="I143" s="809"/>
      <c r="J143" s="809"/>
      <c r="K143" s="809"/>
      <c r="L143" s="809"/>
      <c r="M143" s="1752"/>
      <c r="N143" s="1752"/>
      <c r="O143" s="1752"/>
      <c r="P143" s="1752"/>
      <c r="DE143" s="818"/>
      <c r="DG143" s="829"/>
    </row>
    <row r="144" spans="1:111" s="771" customFormat="1" ht="12" customHeight="1" x14ac:dyDescent="0.15">
      <c r="A144" s="3421">
        <v>2</v>
      </c>
      <c r="B144" s="3394" t="s">
        <v>1269</v>
      </c>
      <c r="C144" s="3394"/>
      <c r="D144" s="3394"/>
      <c r="E144" s="3394"/>
      <c r="F144" s="3394"/>
      <c r="G144" s="3394"/>
      <c r="H144" s="3394"/>
      <c r="I144" s="3394"/>
      <c r="J144" s="3394"/>
      <c r="K144" s="3394"/>
      <c r="L144" s="3394"/>
      <c r="M144" s="3394"/>
      <c r="N144" s="3417"/>
      <c r="O144" s="3434" t="s">
        <v>1231</v>
      </c>
      <c r="P144" s="3625"/>
      <c r="DE144" s="818"/>
      <c r="DG144" s="829"/>
    </row>
    <row r="145" spans="1:111" s="771" customFormat="1" ht="12" customHeight="1" x14ac:dyDescent="0.15">
      <c r="A145" s="3475"/>
      <c r="B145" s="1749" t="s">
        <v>54</v>
      </c>
      <c r="C145" s="3628" t="s">
        <v>1234</v>
      </c>
      <c r="D145" s="3628"/>
      <c r="E145" s="3628"/>
      <c r="F145" s="1707" t="s">
        <v>1268</v>
      </c>
      <c r="G145" s="3628" t="s">
        <v>1267</v>
      </c>
      <c r="H145" s="3628"/>
      <c r="I145" s="3423" t="s">
        <v>1266</v>
      </c>
      <c r="J145" s="3424"/>
      <c r="K145" s="3425"/>
      <c r="L145" s="1771" t="s">
        <v>1265</v>
      </c>
      <c r="M145" s="3633" t="s">
        <v>1264</v>
      </c>
      <c r="N145" s="3634"/>
      <c r="O145" s="3436"/>
      <c r="P145" s="3626"/>
      <c r="DE145" s="818"/>
      <c r="DF145" s="772" t="str">
        <f>IF(COUNTA(B146:P155)&gt;0,DG145,"")</f>
        <v/>
      </c>
      <c r="DG145" s="829">
        <v>5</v>
      </c>
    </row>
    <row r="146" spans="1:111" s="771" customFormat="1" ht="13.5" customHeight="1" x14ac:dyDescent="0.15">
      <c r="A146" s="3475"/>
      <c r="B146" s="1774"/>
      <c r="C146" s="3659"/>
      <c r="D146" s="3660"/>
      <c r="E146" s="3661"/>
      <c r="F146" s="1708"/>
      <c r="G146" s="3507"/>
      <c r="H146" s="3509"/>
      <c r="I146" s="3507"/>
      <c r="J146" s="3508"/>
      <c r="K146" s="3509"/>
      <c r="L146" s="1755"/>
      <c r="M146" s="3507"/>
      <c r="N146" s="3509"/>
      <c r="O146" s="3662"/>
      <c r="P146" s="3663"/>
      <c r="Q146" s="1740" t="s">
        <v>6302</v>
      </c>
      <c r="DE146" s="818"/>
      <c r="DG146" s="829"/>
    </row>
    <row r="147" spans="1:111" s="771" customFormat="1" ht="13.5" customHeight="1" x14ac:dyDescent="0.15">
      <c r="A147" s="3475"/>
      <c r="B147" s="1768"/>
      <c r="C147" s="3593"/>
      <c r="D147" s="3654"/>
      <c r="E147" s="3655"/>
      <c r="F147" s="1714"/>
      <c r="G147" s="3487"/>
      <c r="H147" s="3488"/>
      <c r="I147" s="3487"/>
      <c r="J147" s="3488"/>
      <c r="K147" s="3489"/>
      <c r="L147" s="1753"/>
      <c r="M147" s="3487"/>
      <c r="N147" s="3489"/>
      <c r="O147" s="3557"/>
      <c r="P147" s="3558"/>
      <c r="Q147" s="1740" t="s">
        <v>6301</v>
      </c>
      <c r="DE147" s="818"/>
      <c r="DG147" s="829"/>
    </row>
    <row r="148" spans="1:111" s="771" customFormat="1" ht="13.5" customHeight="1" x14ac:dyDescent="0.15">
      <c r="A148" s="3475"/>
      <c r="B148" s="1768"/>
      <c r="C148" s="3559"/>
      <c r="D148" s="3560"/>
      <c r="E148" s="3561"/>
      <c r="F148" s="1715"/>
      <c r="G148" s="3656"/>
      <c r="H148" s="3657"/>
      <c r="I148" s="3562"/>
      <c r="J148" s="3590"/>
      <c r="K148" s="3563"/>
      <c r="L148" s="1766"/>
      <c r="M148" s="3562"/>
      <c r="N148" s="3563"/>
      <c r="O148" s="3591"/>
      <c r="P148" s="3592"/>
      <c r="Q148" s="1739"/>
      <c r="DE148" s="818"/>
      <c r="DG148" s="829"/>
    </row>
    <row r="149" spans="1:111" s="771" customFormat="1" ht="13.5" customHeight="1" x14ac:dyDescent="0.15">
      <c r="A149" s="3475"/>
      <c r="B149" s="1753"/>
      <c r="C149" s="3593"/>
      <c r="D149" s="3654"/>
      <c r="E149" s="3655"/>
      <c r="F149" s="1709"/>
      <c r="G149" s="3487"/>
      <c r="H149" s="3489"/>
      <c r="I149" s="3487"/>
      <c r="J149" s="3488"/>
      <c r="K149" s="3489"/>
      <c r="L149" s="1753"/>
      <c r="M149" s="3487"/>
      <c r="N149" s="3489"/>
      <c r="O149" s="3557"/>
      <c r="P149" s="3558"/>
      <c r="Q149" s="1739" t="s">
        <v>6285</v>
      </c>
      <c r="DE149" s="818"/>
      <c r="DG149" s="829"/>
    </row>
    <row r="150" spans="1:111" s="771" customFormat="1" ht="13.5" customHeight="1" x14ac:dyDescent="0.15">
      <c r="A150" s="3475"/>
      <c r="B150" s="1753"/>
      <c r="C150" s="3593"/>
      <c r="D150" s="3594"/>
      <c r="E150" s="3595"/>
      <c r="F150" s="1709"/>
      <c r="G150" s="3487"/>
      <c r="H150" s="3489"/>
      <c r="I150" s="3487"/>
      <c r="J150" s="3488"/>
      <c r="K150" s="3489"/>
      <c r="L150" s="1753"/>
      <c r="M150" s="3487"/>
      <c r="N150" s="3653"/>
      <c r="O150" s="3557"/>
      <c r="P150" s="3653"/>
      <c r="Q150" s="1739" t="s">
        <v>6286</v>
      </c>
      <c r="DE150" s="818"/>
      <c r="DG150" s="829"/>
    </row>
    <row r="151" spans="1:111" s="771" customFormat="1" ht="13.5" customHeight="1" x14ac:dyDescent="0.15">
      <c r="A151" s="3475"/>
      <c r="B151" s="1766"/>
      <c r="C151" s="3559"/>
      <c r="D151" s="3664"/>
      <c r="E151" s="3665"/>
      <c r="F151" s="1716"/>
      <c r="G151" s="3562"/>
      <c r="H151" s="3563"/>
      <c r="I151" s="3562"/>
      <c r="J151" s="3590"/>
      <c r="K151" s="3563"/>
      <c r="L151" s="1766"/>
      <c r="M151" s="3562"/>
      <c r="N151" s="3563"/>
      <c r="O151" s="3591"/>
      <c r="P151" s="3592"/>
      <c r="Q151" s="1739" t="s">
        <v>6287</v>
      </c>
      <c r="DE151" s="818"/>
      <c r="DG151" s="829"/>
    </row>
    <row r="152" spans="1:111" s="771" customFormat="1" ht="13.5" customHeight="1" x14ac:dyDescent="0.15">
      <c r="A152" s="3475"/>
      <c r="B152" s="1753"/>
      <c r="C152" s="3593"/>
      <c r="D152" s="3654"/>
      <c r="E152" s="3655"/>
      <c r="F152" s="1709"/>
      <c r="G152" s="3487"/>
      <c r="H152" s="3489"/>
      <c r="I152" s="3487"/>
      <c r="J152" s="3488"/>
      <c r="K152" s="3489"/>
      <c r="L152" s="1753"/>
      <c r="M152" s="3487"/>
      <c r="N152" s="3489"/>
      <c r="O152" s="3557"/>
      <c r="P152" s="3558"/>
      <c r="DE152" s="818"/>
      <c r="DG152" s="829"/>
    </row>
    <row r="153" spans="1:111" s="771" customFormat="1" ht="13.5" customHeight="1" x14ac:dyDescent="0.15">
      <c r="A153" s="3475"/>
      <c r="B153" s="1766"/>
      <c r="C153" s="3559"/>
      <c r="D153" s="3560"/>
      <c r="E153" s="3561"/>
      <c r="F153" s="1716"/>
      <c r="G153" s="3562"/>
      <c r="H153" s="3563"/>
      <c r="I153" s="3562"/>
      <c r="J153" s="3590"/>
      <c r="K153" s="3563"/>
      <c r="L153" s="1766"/>
      <c r="M153" s="3562"/>
      <c r="N153" s="3563"/>
      <c r="O153" s="3591"/>
      <c r="P153" s="3592"/>
      <c r="DE153" s="818"/>
      <c r="DG153" s="829"/>
    </row>
    <row r="154" spans="1:111" s="771" customFormat="1" ht="13.5" customHeight="1" x14ac:dyDescent="0.15">
      <c r="A154" s="3475"/>
      <c r="B154" s="1753"/>
      <c r="C154" s="3593"/>
      <c r="D154" s="3654"/>
      <c r="E154" s="3655"/>
      <c r="F154" s="1709"/>
      <c r="G154" s="3487"/>
      <c r="H154" s="3489"/>
      <c r="I154" s="3487"/>
      <c r="J154" s="3488"/>
      <c r="K154" s="3489"/>
      <c r="L154" s="1753"/>
      <c r="M154" s="3487"/>
      <c r="N154" s="3489"/>
      <c r="O154" s="3557"/>
      <c r="P154" s="3558"/>
      <c r="DE154" s="818"/>
      <c r="DG154" s="829"/>
    </row>
    <row r="155" spans="1:111" s="771" customFormat="1" ht="13.5" customHeight="1" x14ac:dyDescent="0.15">
      <c r="A155" s="3422"/>
      <c r="B155" s="1763"/>
      <c r="C155" s="3658"/>
      <c r="D155" s="3555"/>
      <c r="E155" s="3556"/>
      <c r="F155" s="1717"/>
      <c r="G155" s="3429"/>
      <c r="H155" s="3537"/>
      <c r="I155" s="3431"/>
      <c r="J155" s="3429"/>
      <c r="K155" s="3537"/>
      <c r="L155" s="1763"/>
      <c r="M155" s="3431"/>
      <c r="N155" s="3537"/>
      <c r="O155" s="3426"/>
      <c r="P155" s="3428"/>
      <c r="DE155" s="818"/>
      <c r="DG155" s="829"/>
    </row>
    <row r="156" spans="1:111" s="771" customFormat="1" ht="6" customHeight="1" x14ac:dyDescent="0.15">
      <c r="A156" s="3601"/>
      <c r="B156" s="3602"/>
      <c r="C156" s="3602"/>
      <c r="D156" s="3602"/>
      <c r="E156" s="3602"/>
      <c r="F156" s="3602"/>
      <c r="G156" s="3602"/>
      <c r="H156" s="3602"/>
      <c r="I156" s="3602"/>
      <c r="J156" s="3602"/>
      <c r="K156" s="3602"/>
      <c r="L156" s="3602"/>
      <c r="M156" s="3602"/>
      <c r="N156" s="3602"/>
      <c r="O156" s="3602"/>
      <c r="P156" s="3602"/>
      <c r="DE156" s="818"/>
      <c r="DG156" s="829"/>
    </row>
    <row r="157" spans="1:111" s="771" customFormat="1" ht="6" customHeight="1" x14ac:dyDescent="0.15">
      <c r="A157" s="3603"/>
      <c r="B157" s="3603"/>
      <c r="C157" s="3603"/>
      <c r="D157" s="3603"/>
      <c r="E157" s="3603"/>
      <c r="F157" s="3603"/>
      <c r="G157" s="3603"/>
      <c r="H157" s="3603"/>
      <c r="I157" s="3603"/>
      <c r="J157" s="3603"/>
      <c r="K157" s="3603"/>
      <c r="L157" s="3603"/>
      <c r="M157" s="3603"/>
      <c r="N157" s="3603"/>
      <c r="O157" s="3603"/>
      <c r="P157" s="3603"/>
      <c r="DE157" s="818"/>
      <c r="DG157" s="829"/>
    </row>
    <row r="158" spans="1:111" s="771" customFormat="1" ht="21" customHeight="1" x14ac:dyDescent="0.15">
      <c r="A158" s="3421">
        <v>3</v>
      </c>
      <c r="B158" s="3604" t="s">
        <v>1263</v>
      </c>
      <c r="C158" s="3605"/>
      <c r="D158" s="3606"/>
      <c r="E158" s="3607" t="s">
        <v>1226</v>
      </c>
      <c r="F158" s="3608"/>
      <c r="G158" s="3609"/>
      <c r="H158" s="3609"/>
      <c r="I158" s="802"/>
      <c r="J158" s="1748">
        <v>4</v>
      </c>
      <c r="K158" s="3641" t="s">
        <v>1262</v>
      </c>
      <c r="L158" s="3642"/>
      <c r="M158" s="3642"/>
      <c r="N158" s="3642"/>
      <c r="O158" s="3642"/>
      <c r="P158" s="3643"/>
      <c r="DE158" s="818"/>
      <c r="DG158" s="829"/>
    </row>
    <row r="159" spans="1:111" s="771" customFormat="1" ht="12" customHeight="1" x14ac:dyDescent="0.15">
      <c r="A159" s="3422"/>
      <c r="B159" s="3610"/>
      <c r="C159" s="3610"/>
      <c r="D159" s="3610"/>
      <c r="E159" s="3386"/>
      <c r="F159" s="3387"/>
      <c r="G159" s="3445"/>
      <c r="H159" s="3445"/>
      <c r="I159" s="1752"/>
      <c r="J159" s="3538"/>
      <c r="K159" s="3644"/>
      <c r="L159" s="3645"/>
      <c r="M159" s="3645"/>
      <c r="N159" s="3645"/>
      <c r="O159" s="3645"/>
      <c r="P159" s="3646"/>
      <c r="DE159" s="818"/>
      <c r="DG159" s="829"/>
    </row>
    <row r="160" spans="1:111" s="771" customFormat="1" ht="12" customHeight="1" x14ac:dyDescent="0.15">
      <c r="A160" s="1752"/>
      <c r="B160" s="1769"/>
      <c r="C160" s="1769"/>
      <c r="D160" s="1769"/>
      <c r="E160" s="1769"/>
      <c r="F160" s="1769"/>
      <c r="G160" s="1769"/>
      <c r="H160" s="1769"/>
      <c r="I160" s="1770"/>
      <c r="J160" s="3611"/>
      <c r="K160" s="3647"/>
      <c r="L160" s="3648"/>
      <c r="M160" s="3648"/>
      <c r="N160" s="3648"/>
      <c r="O160" s="3648"/>
      <c r="P160" s="3649"/>
      <c r="DE160" s="818"/>
      <c r="DG160" s="829"/>
    </row>
    <row r="161" spans="1:111" s="771" customFormat="1" ht="12" customHeight="1" x14ac:dyDescent="0.15">
      <c r="A161" s="1752"/>
      <c r="B161" s="3599" t="s">
        <v>6291</v>
      </c>
      <c r="C161" s="3599"/>
      <c r="D161" s="3599"/>
      <c r="E161" s="3599"/>
      <c r="F161" s="3599"/>
      <c r="G161" s="3599"/>
      <c r="H161" s="3599"/>
      <c r="I161" s="1770"/>
      <c r="J161" s="3611"/>
      <c r="K161" s="3647"/>
      <c r="L161" s="3648"/>
      <c r="M161" s="3648"/>
      <c r="N161" s="3648"/>
      <c r="O161" s="3648"/>
      <c r="P161" s="3649"/>
      <c r="DE161" s="818"/>
      <c r="DG161" s="829"/>
    </row>
    <row r="162" spans="1:111" s="771" customFormat="1" ht="12" customHeight="1" x14ac:dyDescent="0.15">
      <c r="A162" s="1752"/>
      <c r="B162" s="3599" t="s">
        <v>6292</v>
      </c>
      <c r="C162" s="3599"/>
      <c r="D162" s="3599"/>
      <c r="E162" s="3599"/>
      <c r="F162" s="3599"/>
      <c r="G162" s="3599"/>
      <c r="H162" s="3599"/>
      <c r="I162" s="803"/>
      <c r="J162" s="3611"/>
      <c r="K162" s="3647"/>
      <c r="L162" s="3648"/>
      <c r="M162" s="3648"/>
      <c r="N162" s="3648"/>
      <c r="O162" s="3648"/>
      <c r="P162" s="3649"/>
      <c r="DE162" s="818"/>
      <c r="DG162" s="829"/>
    </row>
    <row r="163" spans="1:111" s="771" customFormat="1" ht="12" customHeight="1" x14ac:dyDescent="0.15">
      <c r="A163" s="790" t="s">
        <v>1223</v>
      </c>
      <c r="B163" s="3599" t="s">
        <v>1259</v>
      </c>
      <c r="C163" s="3599"/>
      <c r="D163" s="3599"/>
      <c r="E163" s="3599"/>
      <c r="F163" s="3599"/>
      <c r="G163" s="3599"/>
      <c r="H163" s="3599"/>
      <c r="I163" s="1770"/>
      <c r="J163" s="3611"/>
      <c r="K163" s="3647"/>
      <c r="L163" s="3648"/>
      <c r="M163" s="3648"/>
      <c r="N163" s="3648"/>
      <c r="O163" s="3648"/>
      <c r="P163" s="3649"/>
      <c r="DE163" s="818"/>
      <c r="DG163" s="829"/>
    </row>
    <row r="164" spans="1:111" s="771" customFormat="1" ht="12" customHeight="1" x14ac:dyDescent="0.15">
      <c r="A164" s="790"/>
      <c r="B164" s="3620" t="s">
        <v>1258</v>
      </c>
      <c r="C164" s="3620"/>
      <c r="D164" s="3620"/>
      <c r="E164" s="3620"/>
      <c r="F164" s="3620"/>
      <c r="G164" s="3620"/>
      <c r="H164" s="3620"/>
      <c r="I164" s="1770"/>
      <c r="J164" s="3611"/>
      <c r="K164" s="3647"/>
      <c r="L164" s="3648"/>
      <c r="M164" s="3648"/>
      <c r="N164" s="3648"/>
      <c r="O164" s="3648"/>
      <c r="P164" s="3649"/>
      <c r="DE164" s="818"/>
      <c r="DG164" s="829"/>
    </row>
    <row r="165" spans="1:111" s="771" customFormat="1" ht="12" customHeight="1" x14ac:dyDescent="0.15">
      <c r="A165" s="790"/>
      <c r="B165" s="3599" t="s">
        <v>1257</v>
      </c>
      <c r="C165" s="3599"/>
      <c r="D165" s="3599"/>
      <c r="E165" s="3599"/>
      <c r="F165" s="3599"/>
      <c r="G165" s="3599"/>
      <c r="H165" s="3599"/>
      <c r="I165" s="1770"/>
      <c r="J165" s="3611"/>
      <c r="K165" s="3647"/>
      <c r="L165" s="3648"/>
      <c r="M165" s="3648"/>
      <c r="N165" s="3648"/>
      <c r="O165" s="3648"/>
      <c r="P165" s="3649"/>
      <c r="DE165" s="818"/>
      <c r="DG165" s="829"/>
    </row>
    <row r="166" spans="1:111" s="771" customFormat="1" ht="12" customHeight="1" x14ac:dyDescent="0.15">
      <c r="A166" s="790"/>
      <c r="B166" s="3598" t="s">
        <v>1256</v>
      </c>
      <c r="C166" s="3598"/>
      <c r="D166" s="3598"/>
      <c r="E166" s="3598"/>
      <c r="F166" s="3598"/>
      <c r="G166" s="3598"/>
      <c r="H166" s="3598"/>
      <c r="I166" s="1770"/>
      <c r="J166" s="3611"/>
      <c r="K166" s="3647"/>
      <c r="L166" s="3648"/>
      <c r="M166" s="3648"/>
      <c r="N166" s="3648"/>
      <c r="O166" s="3648"/>
      <c r="P166" s="3649"/>
      <c r="DE166" s="818"/>
      <c r="DG166" s="829"/>
    </row>
    <row r="167" spans="1:111" s="771" customFormat="1" ht="12" customHeight="1" x14ac:dyDescent="0.15">
      <c r="A167" s="790"/>
      <c r="B167" s="3599" t="s">
        <v>1255</v>
      </c>
      <c r="C167" s="3599"/>
      <c r="D167" s="3599"/>
      <c r="E167" s="3599"/>
      <c r="F167" s="3599"/>
      <c r="G167" s="3599"/>
      <c r="H167" s="3599"/>
      <c r="I167" s="1770"/>
      <c r="J167" s="3611"/>
      <c r="K167" s="3647"/>
      <c r="L167" s="3648"/>
      <c r="M167" s="3648"/>
      <c r="N167" s="3648"/>
      <c r="O167" s="3648"/>
      <c r="P167" s="3649"/>
      <c r="Q167" s="224"/>
      <c r="R167" s="224"/>
      <c r="S167" s="224"/>
      <c r="T167" s="224"/>
      <c r="U167" s="224"/>
      <c r="V167" s="224"/>
      <c r="W167" s="224"/>
      <c r="X167" s="224"/>
      <c r="Y167" s="224"/>
      <c r="Z167" s="224"/>
      <c r="AA167" s="224"/>
      <c r="DE167" s="818"/>
      <c r="DG167" s="829"/>
    </row>
    <row r="168" spans="1:111" s="771" customFormat="1" ht="12" customHeight="1" x14ac:dyDescent="0.15">
      <c r="A168" s="790"/>
      <c r="B168" s="3599" t="s">
        <v>1254</v>
      </c>
      <c r="C168" s="3599"/>
      <c r="D168" s="3599"/>
      <c r="E168" s="3599"/>
      <c r="F168" s="3599"/>
      <c r="G168" s="3599"/>
      <c r="H168" s="3599"/>
      <c r="I168" s="1770"/>
      <c r="J168" s="3611"/>
      <c r="K168" s="3647"/>
      <c r="L168" s="3648"/>
      <c r="M168" s="3648"/>
      <c r="N168" s="3648"/>
      <c r="O168" s="3648"/>
      <c r="P168" s="3649"/>
      <c r="DE168" s="818"/>
      <c r="DG168" s="829"/>
    </row>
    <row r="169" spans="1:111" s="771" customFormat="1" ht="12.75" customHeight="1" x14ac:dyDescent="0.15">
      <c r="A169" s="790"/>
      <c r="B169" s="3599" t="s">
        <v>1253</v>
      </c>
      <c r="C169" s="3599"/>
      <c r="D169" s="3599"/>
      <c r="E169" s="3599"/>
      <c r="F169" s="3599"/>
      <c r="G169" s="3599"/>
      <c r="H169" s="3599"/>
      <c r="I169" s="1770"/>
      <c r="J169" s="3611"/>
      <c r="K169" s="3647"/>
      <c r="L169" s="3648"/>
      <c r="M169" s="3648"/>
      <c r="N169" s="3648"/>
      <c r="O169" s="3648"/>
      <c r="P169" s="3649"/>
      <c r="DE169" s="818"/>
      <c r="DG169" s="829"/>
    </row>
    <row r="170" spans="1:111" s="771" customFormat="1" ht="9.75" customHeight="1" x14ac:dyDescent="0.15">
      <c r="A170" s="790"/>
      <c r="B170" s="3600" t="s">
        <v>580</v>
      </c>
      <c r="C170" s="3600"/>
      <c r="D170" s="3600"/>
      <c r="E170" s="3600"/>
      <c r="F170" s="3600"/>
      <c r="G170" s="3600"/>
      <c r="H170" s="3600"/>
      <c r="I170" s="1770"/>
      <c r="J170" s="3611"/>
      <c r="K170" s="3647"/>
      <c r="L170" s="3648"/>
      <c r="M170" s="3648"/>
      <c r="N170" s="3648"/>
      <c r="O170" s="3648"/>
      <c r="P170" s="3649"/>
      <c r="DE170" s="818"/>
      <c r="DG170" s="829"/>
    </row>
    <row r="171" spans="1:111" s="771" customFormat="1" ht="9.75" customHeight="1" x14ac:dyDescent="0.15">
      <c r="A171" s="790"/>
      <c r="B171" s="3597" t="s">
        <v>1252</v>
      </c>
      <c r="C171" s="3597"/>
      <c r="D171" s="3597"/>
      <c r="E171" s="3597"/>
      <c r="F171" s="3597"/>
      <c r="G171" s="3597"/>
      <c r="H171" s="3597"/>
      <c r="I171" s="1770"/>
      <c r="J171" s="3611"/>
      <c r="K171" s="3647"/>
      <c r="L171" s="3648"/>
      <c r="M171" s="3648"/>
      <c r="N171" s="3648"/>
      <c r="O171" s="3648"/>
      <c r="P171" s="3649"/>
      <c r="DE171" s="818"/>
      <c r="DG171" s="829"/>
    </row>
    <row r="172" spans="1:111" s="771" customFormat="1" ht="11.25" customHeight="1" x14ac:dyDescent="0.15">
      <c r="A172" s="790"/>
      <c r="B172" s="3597" t="s">
        <v>1251</v>
      </c>
      <c r="C172" s="3597"/>
      <c r="D172" s="3597"/>
      <c r="E172" s="3597"/>
      <c r="F172" s="3597"/>
      <c r="G172" s="3597"/>
      <c r="H172" s="3597"/>
      <c r="I172" s="1770"/>
      <c r="J172" s="3539"/>
      <c r="K172" s="3650"/>
      <c r="L172" s="3651"/>
      <c r="M172" s="3651"/>
      <c r="N172" s="3651"/>
      <c r="O172" s="3651"/>
      <c r="P172" s="3652"/>
      <c r="DE172" s="818"/>
      <c r="DG172" s="829"/>
    </row>
    <row r="173" spans="1:111" s="772" customFormat="1" ht="13.5" x14ac:dyDescent="0.15">
      <c r="A173" s="1772" t="s">
        <v>1271</v>
      </c>
      <c r="B173" s="1773"/>
      <c r="C173" s="1773"/>
      <c r="D173" s="1773"/>
      <c r="E173" s="1773"/>
      <c r="F173" s="1773"/>
      <c r="G173" s="1773"/>
      <c r="H173" s="1773"/>
      <c r="I173" s="1773"/>
      <c r="J173" s="1773"/>
      <c r="K173" s="1773"/>
      <c r="L173" s="1773"/>
      <c r="M173" s="1773"/>
      <c r="N173" s="1773"/>
      <c r="O173" s="1773"/>
      <c r="P173" s="1773"/>
      <c r="DE173" s="830"/>
      <c r="DG173" s="829"/>
    </row>
    <row r="174" spans="1:111" s="771" customFormat="1" ht="12" customHeight="1" x14ac:dyDescent="0.15">
      <c r="A174" s="3393" t="s">
        <v>576</v>
      </c>
      <c r="B174" s="3417"/>
      <c r="C174" s="3639"/>
      <c r="D174" s="3640"/>
      <c r="E174" s="3393" t="s">
        <v>575</v>
      </c>
      <c r="F174" s="3417"/>
      <c r="G174" s="3386"/>
      <c r="H174" s="3416"/>
      <c r="I174" s="3416"/>
      <c r="J174" s="3387"/>
      <c r="K174" s="1760" t="s">
        <v>1214</v>
      </c>
      <c r="L174" s="3386"/>
      <c r="M174" s="3416"/>
      <c r="N174" s="3416"/>
      <c r="O174" s="3416"/>
      <c r="P174" s="3387"/>
      <c r="DE174" s="818"/>
      <c r="DG174" s="829"/>
    </row>
    <row r="175" spans="1:111" s="771" customFormat="1" ht="12" customHeight="1" x14ac:dyDescent="0.15">
      <c r="A175" s="3421">
        <v>1</v>
      </c>
      <c r="B175" s="3423" t="s">
        <v>1249</v>
      </c>
      <c r="C175" s="3424"/>
      <c r="D175" s="3424"/>
      <c r="E175" s="3424"/>
      <c r="F175" s="3425"/>
      <c r="G175" s="3434" t="s">
        <v>1248</v>
      </c>
      <c r="H175" s="3625"/>
      <c r="I175" s="3393" t="s">
        <v>1270</v>
      </c>
      <c r="J175" s="3394"/>
      <c r="K175" s="3394"/>
      <c r="L175" s="3394"/>
      <c r="M175" s="3394"/>
      <c r="N175" s="3394"/>
      <c r="O175" s="3394"/>
      <c r="P175" s="3417"/>
      <c r="DE175" s="818"/>
      <c r="DG175" s="829"/>
    </row>
    <row r="176" spans="1:111" s="771" customFormat="1" ht="12" customHeight="1" x14ac:dyDescent="0.15">
      <c r="A176" s="3422"/>
      <c r="B176" s="3426"/>
      <c r="C176" s="3427"/>
      <c r="D176" s="3427"/>
      <c r="E176" s="3427"/>
      <c r="F176" s="3428"/>
      <c r="G176" s="3386"/>
      <c r="H176" s="3387"/>
      <c r="I176" s="3635"/>
      <c r="J176" s="3636"/>
      <c r="K176" s="3636"/>
      <c r="L176" s="3636"/>
      <c r="M176" s="3636"/>
      <c r="N176" s="3636"/>
      <c r="O176" s="3636"/>
      <c r="P176" s="808" t="s">
        <v>1763</v>
      </c>
      <c r="DE176" s="818"/>
      <c r="DG176" s="829"/>
    </row>
    <row r="177" spans="1:111" s="771" customFormat="1" ht="6" customHeight="1" x14ac:dyDescent="0.15">
      <c r="A177" s="809"/>
      <c r="B177" s="809"/>
      <c r="C177" s="809"/>
      <c r="D177" s="809"/>
      <c r="E177" s="809"/>
      <c r="F177" s="809"/>
      <c r="G177" s="809"/>
      <c r="H177" s="809"/>
      <c r="I177" s="809"/>
      <c r="J177" s="809"/>
      <c r="K177" s="809"/>
      <c r="L177" s="809"/>
      <c r="M177" s="1752"/>
      <c r="N177" s="1752"/>
      <c r="O177" s="1752"/>
      <c r="P177" s="1752"/>
      <c r="DE177" s="818"/>
      <c r="DG177" s="829"/>
    </row>
    <row r="178" spans="1:111" s="771" customFormat="1" ht="12" customHeight="1" x14ac:dyDescent="0.15">
      <c r="A178" s="3421">
        <v>2</v>
      </c>
      <c r="B178" s="3394" t="s">
        <v>1269</v>
      </c>
      <c r="C178" s="3394"/>
      <c r="D178" s="3394"/>
      <c r="E178" s="3394"/>
      <c r="F178" s="3394"/>
      <c r="G178" s="3394"/>
      <c r="H178" s="3394"/>
      <c r="I178" s="3394"/>
      <c r="J178" s="3394"/>
      <c r="K178" s="3394"/>
      <c r="L178" s="3394"/>
      <c r="M178" s="3394"/>
      <c r="N178" s="3417"/>
      <c r="O178" s="3434" t="s">
        <v>1231</v>
      </c>
      <c r="P178" s="3625"/>
      <c r="DE178" s="818"/>
      <c r="DG178" s="829"/>
    </row>
    <row r="179" spans="1:111" s="771" customFormat="1" ht="12" customHeight="1" x14ac:dyDescent="0.15">
      <c r="A179" s="3475"/>
      <c r="B179" s="1749" t="s">
        <v>54</v>
      </c>
      <c r="C179" s="3628" t="s">
        <v>1234</v>
      </c>
      <c r="D179" s="3628"/>
      <c r="E179" s="3628"/>
      <c r="F179" s="1707" t="s">
        <v>1268</v>
      </c>
      <c r="G179" s="3628" t="s">
        <v>1267</v>
      </c>
      <c r="H179" s="3628"/>
      <c r="I179" s="3423" t="s">
        <v>1266</v>
      </c>
      <c r="J179" s="3424"/>
      <c r="K179" s="3425"/>
      <c r="L179" s="1771" t="s">
        <v>1265</v>
      </c>
      <c r="M179" s="3633" t="s">
        <v>1264</v>
      </c>
      <c r="N179" s="3634"/>
      <c r="O179" s="3436"/>
      <c r="P179" s="3626"/>
      <c r="DE179" s="818"/>
      <c r="DF179" s="772" t="str">
        <f>IF(COUNTA(B180:P189)&gt;0,DG179,"")</f>
        <v/>
      </c>
      <c r="DG179" s="829">
        <v>6</v>
      </c>
    </row>
    <row r="180" spans="1:111" s="771" customFormat="1" ht="13.5" customHeight="1" x14ac:dyDescent="0.15">
      <c r="A180" s="3475"/>
      <c r="B180" s="1774"/>
      <c r="C180" s="3659"/>
      <c r="D180" s="3660"/>
      <c r="E180" s="3661"/>
      <c r="F180" s="1708"/>
      <c r="G180" s="3507"/>
      <c r="H180" s="3509"/>
      <c r="I180" s="3507"/>
      <c r="J180" s="3508"/>
      <c r="K180" s="3509"/>
      <c r="L180" s="1755"/>
      <c r="M180" s="3507"/>
      <c r="N180" s="3509"/>
      <c r="O180" s="3662"/>
      <c r="P180" s="3663"/>
      <c r="Q180" s="1740" t="s">
        <v>6302</v>
      </c>
      <c r="DE180" s="818"/>
      <c r="DG180" s="829"/>
    </row>
    <row r="181" spans="1:111" s="771" customFormat="1" ht="13.5" customHeight="1" x14ac:dyDescent="0.15">
      <c r="A181" s="3475"/>
      <c r="B181" s="1768"/>
      <c r="C181" s="3593"/>
      <c r="D181" s="3654"/>
      <c r="E181" s="3655"/>
      <c r="F181" s="1714"/>
      <c r="G181" s="3487"/>
      <c r="H181" s="3488"/>
      <c r="I181" s="3487"/>
      <c r="J181" s="3488"/>
      <c r="K181" s="3489"/>
      <c r="L181" s="1753"/>
      <c r="M181" s="3487"/>
      <c r="N181" s="3489"/>
      <c r="O181" s="3557"/>
      <c r="P181" s="3558"/>
      <c r="Q181" s="1740" t="s">
        <v>6301</v>
      </c>
      <c r="DE181" s="818"/>
      <c r="DG181" s="829"/>
    </row>
    <row r="182" spans="1:111" s="771" customFormat="1" ht="13.5" customHeight="1" x14ac:dyDescent="0.15">
      <c r="A182" s="3475"/>
      <c r="B182" s="1768"/>
      <c r="C182" s="3559"/>
      <c r="D182" s="3560"/>
      <c r="E182" s="3561"/>
      <c r="F182" s="1715"/>
      <c r="G182" s="3656"/>
      <c r="H182" s="3657"/>
      <c r="I182" s="3562"/>
      <c r="J182" s="3590"/>
      <c r="K182" s="3563"/>
      <c r="L182" s="1766"/>
      <c r="M182" s="3562"/>
      <c r="N182" s="3563"/>
      <c r="O182" s="3591"/>
      <c r="P182" s="3592"/>
      <c r="Q182" s="1739"/>
      <c r="DE182" s="818"/>
      <c r="DG182" s="829"/>
    </row>
    <row r="183" spans="1:111" s="771" customFormat="1" ht="13.5" customHeight="1" x14ac:dyDescent="0.15">
      <c r="A183" s="3475"/>
      <c r="B183" s="1753"/>
      <c r="C183" s="3593"/>
      <c r="D183" s="3654"/>
      <c r="E183" s="3655"/>
      <c r="F183" s="1709"/>
      <c r="G183" s="3487"/>
      <c r="H183" s="3489"/>
      <c r="I183" s="3487"/>
      <c r="J183" s="3488"/>
      <c r="K183" s="3489"/>
      <c r="L183" s="1753"/>
      <c r="M183" s="3487"/>
      <c r="N183" s="3489"/>
      <c r="O183" s="3557"/>
      <c r="P183" s="3558"/>
      <c r="Q183" s="1739" t="s">
        <v>6285</v>
      </c>
      <c r="DE183" s="818"/>
      <c r="DG183" s="829"/>
    </row>
    <row r="184" spans="1:111" s="771" customFormat="1" ht="13.5" customHeight="1" x14ac:dyDescent="0.15">
      <c r="A184" s="3475"/>
      <c r="B184" s="1753"/>
      <c r="C184" s="3593"/>
      <c r="D184" s="3594"/>
      <c r="E184" s="3595"/>
      <c r="F184" s="1709"/>
      <c r="G184" s="3487"/>
      <c r="H184" s="3489"/>
      <c r="I184" s="3487"/>
      <c r="J184" s="3488"/>
      <c r="K184" s="3489"/>
      <c r="L184" s="1753"/>
      <c r="M184" s="3487"/>
      <c r="N184" s="3653"/>
      <c r="O184" s="3557"/>
      <c r="P184" s="3653"/>
      <c r="Q184" s="1739" t="s">
        <v>6286</v>
      </c>
      <c r="DE184" s="818"/>
      <c r="DG184" s="829"/>
    </row>
    <row r="185" spans="1:111" s="771" customFormat="1" ht="13.5" customHeight="1" x14ac:dyDescent="0.15">
      <c r="A185" s="3475"/>
      <c r="B185" s="1766"/>
      <c r="C185" s="3559"/>
      <c r="D185" s="3664"/>
      <c r="E185" s="3665"/>
      <c r="F185" s="1716"/>
      <c r="G185" s="3562"/>
      <c r="H185" s="3563"/>
      <c r="I185" s="3562"/>
      <c r="J185" s="3590"/>
      <c r="K185" s="3563"/>
      <c r="L185" s="1766"/>
      <c r="M185" s="3562"/>
      <c r="N185" s="3563"/>
      <c r="O185" s="3591"/>
      <c r="P185" s="3592"/>
      <c r="Q185" s="1739" t="s">
        <v>6287</v>
      </c>
      <c r="DE185" s="818"/>
      <c r="DG185" s="829"/>
    </row>
    <row r="186" spans="1:111" s="771" customFormat="1" ht="13.5" customHeight="1" x14ac:dyDescent="0.15">
      <c r="A186" s="3475"/>
      <c r="B186" s="1753"/>
      <c r="C186" s="3593"/>
      <c r="D186" s="3654"/>
      <c r="E186" s="3655"/>
      <c r="F186" s="1709"/>
      <c r="G186" s="3487"/>
      <c r="H186" s="3489"/>
      <c r="I186" s="3487"/>
      <c r="J186" s="3488"/>
      <c r="K186" s="3489"/>
      <c r="L186" s="1753"/>
      <c r="M186" s="3487"/>
      <c r="N186" s="3489"/>
      <c r="O186" s="3557"/>
      <c r="P186" s="3558"/>
      <c r="DE186" s="818"/>
      <c r="DG186" s="829"/>
    </row>
    <row r="187" spans="1:111" s="771" customFormat="1" ht="13.5" customHeight="1" x14ac:dyDescent="0.15">
      <c r="A187" s="3475"/>
      <c r="B187" s="1766"/>
      <c r="C187" s="3559"/>
      <c r="D187" s="3560"/>
      <c r="E187" s="3561"/>
      <c r="F187" s="1716"/>
      <c r="G187" s="3562"/>
      <c r="H187" s="3563"/>
      <c r="I187" s="3562"/>
      <c r="J187" s="3590"/>
      <c r="K187" s="3563"/>
      <c r="L187" s="1766"/>
      <c r="M187" s="3562"/>
      <c r="N187" s="3563"/>
      <c r="O187" s="3591"/>
      <c r="P187" s="3592"/>
      <c r="DE187" s="818"/>
      <c r="DG187" s="829"/>
    </row>
    <row r="188" spans="1:111" s="771" customFormat="1" ht="13.5" customHeight="1" x14ac:dyDescent="0.15">
      <c r="A188" s="3475"/>
      <c r="B188" s="1753"/>
      <c r="C188" s="3593"/>
      <c r="D188" s="3654"/>
      <c r="E188" s="3655"/>
      <c r="F188" s="1709"/>
      <c r="G188" s="3487"/>
      <c r="H188" s="3489"/>
      <c r="I188" s="3487"/>
      <c r="J188" s="3488"/>
      <c r="K188" s="3489"/>
      <c r="L188" s="1753"/>
      <c r="M188" s="3487"/>
      <c r="N188" s="3489"/>
      <c r="O188" s="3557"/>
      <c r="P188" s="3558"/>
      <c r="DE188" s="818"/>
      <c r="DG188" s="829"/>
    </row>
    <row r="189" spans="1:111" s="771" customFormat="1" ht="13.5" customHeight="1" x14ac:dyDescent="0.15">
      <c r="A189" s="3422"/>
      <c r="B189" s="1763"/>
      <c r="C189" s="3658"/>
      <c r="D189" s="3555"/>
      <c r="E189" s="3556"/>
      <c r="F189" s="1717"/>
      <c r="G189" s="3429"/>
      <c r="H189" s="3537"/>
      <c r="I189" s="3431"/>
      <c r="J189" s="3429"/>
      <c r="K189" s="3537"/>
      <c r="L189" s="1763"/>
      <c r="M189" s="3431"/>
      <c r="N189" s="3537"/>
      <c r="O189" s="3426"/>
      <c r="P189" s="3428"/>
      <c r="DE189" s="818"/>
      <c r="DG189" s="829"/>
    </row>
    <row r="190" spans="1:111" s="771" customFormat="1" ht="6" customHeight="1" x14ac:dyDescent="0.15">
      <c r="A190" s="3601"/>
      <c r="B190" s="3602"/>
      <c r="C190" s="3602"/>
      <c r="D190" s="3602"/>
      <c r="E190" s="3602"/>
      <c r="F190" s="3602"/>
      <c r="G190" s="3602"/>
      <c r="H190" s="3602"/>
      <c r="I190" s="3602"/>
      <c r="J190" s="3602"/>
      <c r="K190" s="3602"/>
      <c r="L190" s="3602"/>
      <c r="M190" s="3602"/>
      <c r="N190" s="3602"/>
      <c r="O190" s="3602"/>
      <c r="P190" s="3602"/>
      <c r="DE190" s="818"/>
      <c r="DG190" s="829"/>
    </row>
    <row r="191" spans="1:111" s="771" customFormat="1" ht="6" customHeight="1" x14ac:dyDescent="0.15">
      <c r="A191" s="3603"/>
      <c r="B191" s="3603"/>
      <c r="C191" s="3603"/>
      <c r="D191" s="3603"/>
      <c r="E191" s="3603"/>
      <c r="F191" s="3603"/>
      <c r="G191" s="3603"/>
      <c r="H191" s="3603"/>
      <c r="I191" s="3603"/>
      <c r="J191" s="3603"/>
      <c r="K191" s="3603"/>
      <c r="L191" s="3603"/>
      <c r="M191" s="3603"/>
      <c r="N191" s="3603"/>
      <c r="O191" s="3603"/>
      <c r="P191" s="3603"/>
      <c r="DE191" s="818"/>
      <c r="DG191" s="829"/>
    </row>
    <row r="192" spans="1:111" s="771" customFormat="1" ht="21" customHeight="1" x14ac:dyDescent="0.15">
      <c r="A192" s="3421">
        <v>3</v>
      </c>
      <c r="B192" s="3604" t="s">
        <v>1263</v>
      </c>
      <c r="C192" s="3605"/>
      <c r="D192" s="3606"/>
      <c r="E192" s="3607" t="s">
        <v>1226</v>
      </c>
      <c r="F192" s="3608"/>
      <c r="G192" s="3609"/>
      <c r="H192" s="3609"/>
      <c r="I192" s="802"/>
      <c r="J192" s="1748">
        <v>4</v>
      </c>
      <c r="K192" s="3641" t="s">
        <v>1262</v>
      </c>
      <c r="L192" s="3642"/>
      <c r="M192" s="3642"/>
      <c r="N192" s="3642"/>
      <c r="O192" s="3642"/>
      <c r="P192" s="3643"/>
      <c r="DE192" s="818"/>
      <c r="DG192" s="829"/>
    </row>
    <row r="193" spans="1:111" s="771" customFormat="1" ht="12" customHeight="1" x14ac:dyDescent="0.15">
      <c r="A193" s="3422"/>
      <c r="B193" s="3610"/>
      <c r="C193" s="3610"/>
      <c r="D193" s="3610"/>
      <c r="E193" s="3386"/>
      <c r="F193" s="3387"/>
      <c r="G193" s="3445"/>
      <c r="H193" s="3445"/>
      <c r="I193" s="1752"/>
      <c r="J193" s="3538"/>
      <c r="K193" s="3644"/>
      <c r="L193" s="3645"/>
      <c r="M193" s="3645"/>
      <c r="N193" s="3645"/>
      <c r="O193" s="3645"/>
      <c r="P193" s="3646"/>
      <c r="DE193" s="818"/>
      <c r="DG193" s="829"/>
    </row>
    <row r="194" spans="1:111" s="771" customFormat="1" ht="12" customHeight="1" x14ac:dyDescent="0.15">
      <c r="A194" s="1752"/>
      <c r="B194" s="1769"/>
      <c r="C194" s="1769"/>
      <c r="D194" s="1769"/>
      <c r="E194" s="1769"/>
      <c r="F194" s="1769"/>
      <c r="G194" s="1769"/>
      <c r="H194" s="1769"/>
      <c r="I194" s="1770"/>
      <c r="J194" s="3611"/>
      <c r="K194" s="3647"/>
      <c r="L194" s="3648"/>
      <c r="M194" s="3648"/>
      <c r="N194" s="3648"/>
      <c r="O194" s="3648"/>
      <c r="P194" s="3649"/>
      <c r="DE194" s="818"/>
      <c r="DG194" s="829"/>
    </row>
    <row r="195" spans="1:111" s="771" customFormat="1" ht="12" customHeight="1" x14ac:dyDescent="0.15">
      <c r="A195" s="1752"/>
      <c r="B195" s="3599" t="s">
        <v>6291</v>
      </c>
      <c r="C195" s="3599"/>
      <c r="D195" s="3599"/>
      <c r="E195" s="3599"/>
      <c r="F195" s="3599"/>
      <c r="G195" s="3599"/>
      <c r="H195" s="3599"/>
      <c r="I195" s="1770"/>
      <c r="J195" s="3611"/>
      <c r="K195" s="3647"/>
      <c r="L195" s="3648"/>
      <c r="M195" s="3648"/>
      <c r="N195" s="3648"/>
      <c r="O195" s="3648"/>
      <c r="P195" s="3649"/>
      <c r="DE195" s="818"/>
      <c r="DG195" s="829"/>
    </row>
    <row r="196" spans="1:111" s="771" customFormat="1" ht="12" customHeight="1" x14ac:dyDescent="0.15">
      <c r="A196" s="1752"/>
      <c r="B196" s="3599" t="s">
        <v>6292</v>
      </c>
      <c r="C196" s="3599"/>
      <c r="D196" s="3599"/>
      <c r="E196" s="3599"/>
      <c r="F196" s="3599"/>
      <c r="G196" s="3599"/>
      <c r="H196" s="3599"/>
      <c r="I196" s="803"/>
      <c r="J196" s="3611"/>
      <c r="K196" s="3647"/>
      <c r="L196" s="3648"/>
      <c r="M196" s="3648"/>
      <c r="N196" s="3648"/>
      <c r="O196" s="3648"/>
      <c r="P196" s="3649"/>
      <c r="DE196" s="818"/>
      <c r="DG196" s="829"/>
    </row>
    <row r="197" spans="1:111" s="771" customFormat="1" ht="12" customHeight="1" x14ac:dyDescent="0.15">
      <c r="A197" s="790" t="s">
        <v>1223</v>
      </c>
      <c r="B197" s="3599" t="s">
        <v>1259</v>
      </c>
      <c r="C197" s="3599"/>
      <c r="D197" s="3599"/>
      <c r="E197" s="3599"/>
      <c r="F197" s="3599"/>
      <c r="G197" s="3599"/>
      <c r="H197" s="3599"/>
      <c r="I197" s="1770"/>
      <c r="J197" s="3611"/>
      <c r="K197" s="3647"/>
      <c r="L197" s="3648"/>
      <c r="M197" s="3648"/>
      <c r="N197" s="3648"/>
      <c r="O197" s="3648"/>
      <c r="P197" s="3649"/>
      <c r="DE197" s="818"/>
      <c r="DG197" s="829"/>
    </row>
    <row r="198" spans="1:111" s="771" customFormat="1" ht="12" customHeight="1" x14ac:dyDescent="0.15">
      <c r="A198" s="790"/>
      <c r="B198" s="3620" t="s">
        <v>1258</v>
      </c>
      <c r="C198" s="3620"/>
      <c r="D198" s="3620"/>
      <c r="E198" s="3620"/>
      <c r="F198" s="3620"/>
      <c r="G198" s="3620"/>
      <c r="H198" s="3620"/>
      <c r="I198" s="1770"/>
      <c r="J198" s="3611"/>
      <c r="K198" s="3647"/>
      <c r="L198" s="3648"/>
      <c r="M198" s="3648"/>
      <c r="N198" s="3648"/>
      <c r="O198" s="3648"/>
      <c r="P198" s="3649"/>
      <c r="DE198" s="818"/>
      <c r="DG198" s="829"/>
    </row>
    <row r="199" spans="1:111" s="771" customFormat="1" ht="12" customHeight="1" x14ac:dyDescent="0.15">
      <c r="A199" s="790"/>
      <c r="B199" s="3599" t="s">
        <v>1257</v>
      </c>
      <c r="C199" s="3599"/>
      <c r="D199" s="3599"/>
      <c r="E199" s="3599"/>
      <c r="F199" s="3599"/>
      <c r="G199" s="3599"/>
      <c r="H199" s="3599"/>
      <c r="I199" s="1770"/>
      <c r="J199" s="3611"/>
      <c r="K199" s="3647"/>
      <c r="L199" s="3648"/>
      <c r="M199" s="3648"/>
      <c r="N199" s="3648"/>
      <c r="O199" s="3648"/>
      <c r="P199" s="3649"/>
      <c r="DE199" s="818"/>
      <c r="DG199" s="829"/>
    </row>
    <row r="200" spans="1:111" s="771" customFormat="1" ht="12" customHeight="1" x14ac:dyDescent="0.15">
      <c r="A200" s="790"/>
      <c r="B200" s="3598" t="s">
        <v>1256</v>
      </c>
      <c r="C200" s="3598"/>
      <c r="D200" s="3598"/>
      <c r="E200" s="3598"/>
      <c r="F200" s="3598"/>
      <c r="G200" s="3598"/>
      <c r="H200" s="3598"/>
      <c r="I200" s="1770"/>
      <c r="J200" s="3611"/>
      <c r="K200" s="3647"/>
      <c r="L200" s="3648"/>
      <c r="M200" s="3648"/>
      <c r="N200" s="3648"/>
      <c r="O200" s="3648"/>
      <c r="P200" s="3649"/>
      <c r="DE200" s="818"/>
      <c r="DG200" s="829"/>
    </row>
    <row r="201" spans="1:111" s="771" customFormat="1" ht="12" customHeight="1" x14ac:dyDescent="0.15">
      <c r="A201" s="790"/>
      <c r="B201" s="3599" t="s">
        <v>1255</v>
      </c>
      <c r="C201" s="3599"/>
      <c r="D201" s="3599"/>
      <c r="E201" s="3599"/>
      <c r="F201" s="3599"/>
      <c r="G201" s="3599"/>
      <c r="H201" s="3599"/>
      <c r="I201" s="1770"/>
      <c r="J201" s="3611"/>
      <c r="K201" s="3647"/>
      <c r="L201" s="3648"/>
      <c r="M201" s="3648"/>
      <c r="N201" s="3648"/>
      <c r="O201" s="3648"/>
      <c r="P201" s="3649"/>
      <c r="Q201" s="224"/>
      <c r="R201" s="224"/>
      <c r="S201" s="224"/>
      <c r="T201" s="224"/>
      <c r="U201" s="224"/>
      <c r="V201" s="224"/>
      <c r="W201" s="224"/>
      <c r="X201" s="224"/>
      <c r="Y201" s="224"/>
      <c r="Z201" s="224"/>
      <c r="AA201" s="224"/>
      <c r="DE201" s="818"/>
      <c r="DG201" s="829"/>
    </row>
    <row r="202" spans="1:111" s="771" customFormat="1" ht="12" customHeight="1" x14ac:dyDescent="0.15">
      <c r="A202" s="790"/>
      <c r="B202" s="3599" t="s">
        <v>1254</v>
      </c>
      <c r="C202" s="3599"/>
      <c r="D202" s="3599"/>
      <c r="E202" s="3599"/>
      <c r="F202" s="3599"/>
      <c r="G202" s="3599"/>
      <c r="H202" s="3599"/>
      <c r="I202" s="1770"/>
      <c r="J202" s="3611"/>
      <c r="K202" s="3647"/>
      <c r="L202" s="3648"/>
      <c r="M202" s="3648"/>
      <c r="N202" s="3648"/>
      <c r="O202" s="3648"/>
      <c r="P202" s="3649"/>
      <c r="DE202" s="818"/>
      <c r="DG202" s="829"/>
    </row>
    <row r="203" spans="1:111" s="771" customFormat="1" ht="12.75" customHeight="1" x14ac:dyDescent="0.15">
      <c r="A203" s="790"/>
      <c r="B203" s="3599" t="s">
        <v>1253</v>
      </c>
      <c r="C203" s="3599"/>
      <c r="D203" s="3599"/>
      <c r="E203" s="3599"/>
      <c r="F203" s="3599"/>
      <c r="G203" s="3599"/>
      <c r="H203" s="3599"/>
      <c r="I203" s="1770"/>
      <c r="J203" s="3611"/>
      <c r="K203" s="3647"/>
      <c r="L203" s="3648"/>
      <c r="M203" s="3648"/>
      <c r="N203" s="3648"/>
      <c r="O203" s="3648"/>
      <c r="P203" s="3649"/>
      <c r="DE203" s="818"/>
      <c r="DG203" s="829"/>
    </row>
    <row r="204" spans="1:111" s="771" customFormat="1" ht="9.75" customHeight="1" x14ac:dyDescent="0.15">
      <c r="A204" s="790"/>
      <c r="B204" s="3600" t="s">
        <v>580</v>
      </c>
      <c r="C204" s="3600"/>
      <c r="D204" s="3600"/>
      <c r="E204" s="3600"/>
      <c r="F204" s="3600"/>
      <c r="G204" s="3600"/>
      <c r="H204" s="3600"/>
      <c r="I204" s="1770"/>
      <c r="J204" s="3611"/>
      <c r="K204" s="3647"/>
      <c r="L204" s="3648"/>
      <c r="M204" s="3648"/>
      <c r="N204" s="3648"/>
      <c r="O204" s="3648"/>
      <c r="P204" s="3649"/>
      <c r="DE204" s="818"/>
      <c r="DG204" s="829"/>
    </row>
    <row r="205" spans="1:111" s="771" customFormat="1" ht="9.75" customHeight="1" x14ac:dyDescent="0.15">
      <c r="A205" s="790"/>
      <c r="B205" s="3597" t="s">
        <v>1252</v>
      </c>
      <c r="C205" s="3597"/>
      <c r="D205" s="3597"/>
      <c r="E205" s="3597"/>
      <c r="F205" s="3597"/>
      <c r="G205" s="3597"/>
      <c r="H205" s="3597"/>
      <c r="I205" s="1770"/>
      <c r="J205" s="3611"/>
      <c r="K205" s="3647"/>
      <c r="L205" s="3648"/>
      <c r="M205" s="3648"/>
      <c r="N205" s="3648"/>
      <c r="O205" s="3648"/>
      <c r="P205" s="3649"/>
      <c r="DE205" s="818"/>
      <c r="DG205" s="829"/>
    </row>
    <row r="206" spans="1:111" s="771" customFormat="1" ht="11.25" customHeight="1" x14ac:dyDescent="0.15">
      <c r="A206" s="790"/>
      <c r="B206" s="3597" t="s">
        <v>1251</v>
      </c>
      <c r="C206" s="3597"/>
      <c r="D206" s="3597"/>
      <c r="E206" s="3597"/>
      <c r="F206" s="3597"/>
      <c r="G206" s="3597"/>
      <c r="H206" s="3597"/>
      <c r="I206" s="1770"/>
      <c r="J206" s="3539"/>
      <c r="K206" s="3650"/>
      <c r="L206" s="3651"/>
      <c r="M206" s="3651"/>
      <c r="N206" s="3651"/>
      <c r="O206" s="3651"/>
      <c r="P206" s="3652"/>
      <c r="DE206" s="818"/>
      <c r="DG206" s="829"/>
    </row>
    <row r="207" spans="1:111" s="772" customFormat="1" ht="13.5" x14ac:dyDescent="0.15">
      <c r="A207" s="1772" t="s">
        <v>1271</v>
      </c>
      <c r="B207" s="1773"/>
      <c r="C207" s="1773"/>
      <c r="D207" s="1773"/>
      <c r="E207" s="1773"/>
      <c r="F207" s="1773"/>
      <c r="G207" s="1773"/>
      <c r="H207" s="1773"/>
      <c r="I207" s="1773"/>
      <c r="J207" s="1773"/>
      <c r="K207" s="1773"/>
      <c r="L207" s="1773"/>
      <c r="M207" s="1773"/>
      <c r="N207" s="1773"/>
      <c r="O207" s="1773"/>
      <c r="P207" s="1773"/>
      <c r="DE207" s="830"/>
      <c r="DG207" s="829"/>
    </row>
    <row r="208" spans="1:111" s="771" customFormat="1" ht="12" customHeight="1" x14ac:dyDescent="0.15">
      <c r="A208" s="3393" t="s">
        <v>576</v>
      </c>
      <c r="B208" s="3417"/>
      <c r="C208" s="3639"/>
      <c r="D208" s="3640"/>
      <c r="E208" s="3393" t="s">
        <v>575</v>
      </c>
      <c r="F208" s="3417"/>
      <c r="G208" s="3386"/>
      <c r="H208" s="3416"/>
      <c r="I208" s="3416"/>
      <c r="J208" s="3387"/>
      <c r="K208" s="1760" t="s">
        <v>1214</v>
      </c>
      <c r="L208" s="3386"/>
      <c r="M208" s="3416"/>
      <c r="N208" s="3416"/>
      <c r="O208" s="3416"/>
      <c r="P208" s="3387"/>
      <c r="DE208" s="818"/>
      <c r="DG208" s="829"/>
    </row>
    <row r="209" spans="1:111" s="771" customFormat="1" ht="12" customHeight="1" x14ac:dyDescent="0.15">
      <c r="A209" s="3421">
        <v>1</v>
      </c>
      <c r="B209" s="3423" t="s">
        <v>1249</v>
      </c>
      <c r="C209" s="3424"/>
      <c r="D209" s="3424"/>
      <c r="E209" s="3424"/>
      <c r="F209" s="3425"/>
      <c r="G209" s="3434" t="s">
        <v>1248</v>
      </c>
      <c r="H209" s="3625"/>
      <c r="I209" s="3393" t="s">
        <v>1270</v>
      </c>
      <c r="J209" s="3394"/>
      <c r="K209" s="3394"/>
      <c r="L209" s="3394"/>
      <c r="M209" s="3394"/>
      <c r="N209" s="3394"/>
      <c r="O209" s="3394"/>
      <c r="P209" s="3417"/>
      <c r="DE209" s="818"/>
      <c r="DG209" s="829"/>
    </row>
    <row r="210" spans="1:111" s="771" customFormat="1" ht="12" customHeight="1" x14ac:dyDescent="0.15">
      <c r="A210" s="3422"/>
      <c r="B210" s="3426"/>
      <c r="C210" s="3427"/>
      <c r="D210" s="3427"/>
      <c r="E210" s="3427"/>
      <c r="F210" s="3428"/>
      <c r="G210" s="3386"/>
      <c r="H210" s="3387"/>
      <c r="I210" s="3635"/>
      <c r="J210" s="3636"/>
      <c r="K210" s="3636"/>
      <c r="L210" s="3636"/>
      <c r="M210" s="3636"/>
      <c r="N210" s="3636"/>
      <c r="O210" s="3636"/>
      <c r="P210" s="808" t="s">
        <v>1763</v>
      </c>
      <c r="DE210" s="818"/>
      <c r="DG210" s="829"/>
    </row>
    <row r="211" spans="1:111" s="771" customFormat="1" ht="6" customHeight="1" x14ac:dyDescent="0.15">
      <c r="A211" s="809"/>
      <c r="B211" s="809"/>
      <c r="C211" s="809"/>
      <c r="D211" s="809"/>
      <c r="E211" s="809"/>
      <c r="F211" s="809"/>
      <c r="G211" s="809"/>
      <c r="H211" s="809"/>
      <c r="I211" s="809"/>
      <c r="J211" s="809"/>
      <c r="K211" s="809"/>
      <c r="L211" s="809"/>
      <c r="M211" s="1752"/>
      <c r="N211" s="1752"/>
      <c r="O211" s="1752"/>
      <c r="P211" s="1752"/>
      <c r="DE211" s="818"/>
      <c r="DG211" s="829"/>
    </row>
    <row r="212" spans="1:111" s="771" customFormat="1" ht="12" customHeight="1" x14ac:dyDescent="0.15">
      <c r="A212" s="3421">
        <v>2</v>
      </c>
      <c r="B212" s="3394" t="s">
        <v>1269</v>
      </c>
      <c r="C212" s="3394"/>
      <c r="D212" s="3394"/>
      <c r="E212" s="3394"/>
      <c r="F212" s="3394"/>
      <c r="G212" s="3394"/>
      <c r="H212" s="3394"/>
      <c r="I212" s="3394"/>
      <c r="J212" s="3394"/>
      <c r="K212" s="3394"/>
      <c r="L212" s="3394"/>
      <c r="M212" s="3394"/>
      <c r="N212" s="3417"/>
      <c r="O212" s="3434" t="s">
        <v>1231</v>
      </c>
      <c r="P212" s="3625"/>
      <c r="DE212" s="818"/>
      <c r="DG212" s="829"/>
    </row>
    <row r="213" spans="1:111" s="771" customFormat="1" ht="12" customHeight="1" x14ac:dyDescent="0.15">
      <c r="A213" s="3475"/>
      <c r="B213" s="1749" t="s">
        <v>54</v>
      </c>
      <c r="C213" s="3628" t="s">
        <v>1234</v>
      </c>
      <c r="D213" s="3628"/>
      <c r="E213" s="3628"/>
      <c r="F213" s="1707" t="s">
        <v>1268</v>
      </c>
      <c r="G213" s="3628" t="s">
        <v>1267</v>
      </c>
      <c r="H213" s="3628"/>
      <c r="I213" s="3423" t="s">
        <v>1266</v>
      </c>
      <c r="J213" s="3424"/>
      <c r="K213" s="3425"/>
      <c r="L213" s="1771" t="s">
        <v>1265</v>
      </c>
      <c r="M213" s="3633" t="s">
        <v>1264</v>
      </c>
      <c r="N213" s="3634"/>
      <c r="O213" s="3436"/>
      <c r="P213" s="3626"/>
      <c r="DE213" s="818"/>
      <c r="DF213" s="772" t="str">
        <f>IF(COUNTA(B214:P223)&gt;0,DG213,"")</f>
        <v/>
      </c>
      <c r="DG213" s="829">
        <v>7</v>
      </c>
    </row>
    <row r="214" spans="1:111" s="771" customFormat="1" ht="13.5" customHeight="1" x14ac:dyDescent="0.15">
      <c r="A214" s="3475"/>
      <c r="B214" s="1774"/>
      <c r="C214" s="3659"/>
      <c r="D214" s="3660"/>
      <c r="E214" s="3661"/>
      <c r="F214" s="1708"/>
      <c r="G214" s="3507"/>
      <c r="H214" s="3509"/>
      <c r="I214" s="3507"/>
      <c r="J214" s="3508"/>
      <c r="K214" s="3509"/>
      <c r="L214" s="1755"/>
      <c r="M214" s="3507"/>
      <c r="N214" s="3509"/>
      <c r="O214" s="3662"/>
      <c r="P214" s="3663"/>
      <c r="Q214" s="1740" t="s">
        <v>6302</v>
      </c>
      <c r="DE214" s="818"/>
      <c r="DG214" s="829"/>
    </row>
    <row r="215" spans="1:111" s="771" customFormat="1" ht="13.5" customHeight="1" x14ac:dyDescent="0.15">
      <c r="A215" s="3475"/>
      <c r="B215" s="1768"/>
      <c r="C215" s="3593"/>
      <c r="D215" s="3654"/>
      <c r="E215" s="3655"/>
      <c r="F215" s="1714"/>
      <c r="G215" s="3487"/>
      <c r="H215" s="3488"/>
      <c r="I215" s="3487"/>
      <c r="J215" s="3488"/>
      <c r="K215" s="3489"/>
      <c r="L215" s="1753"/>
      <c r="M215" s="3487"/>
      <c r="N215" s="3489"/>
      <c r="O215" s="3557"/>
      <c r="P215" s="3558"/>
      <c r="Q215" s="1740" t="s">
        <v>6301</v>
      </c>
      <c r="DE215" s="818"/>
      <c r="DG215" s="829"/>
    </row>
    <row r="216" spans="1:111" s="771" customFormat="1" ht="13.5" customHeight="1" x14ac:dyDescent="0.15">
      <c r="A216" s="3475"/>
      <c r="B216" s="1768"/>
      <c r="C216" s="3559"/>
      <c r="D216" s="3560"/>
      <c r="E216" s="3561"/>
      <c r="F216" s="1715"/>
      <c r="G216" s="3656"/>
      <c r="H216" s="3657"/>
      <c r="I216" s="3562"/>
      <c r="J216" s="3590"/>
      <c r="K216" s="3563"/>
      <c r="L216" s="1766"/>
      <c r="M216" s="3562"/>
      <c r="N216" s="3563"/>
      <c r="O216" s="3591"/>
      <c r="P216" s="3592"/>
      <c r="Q216" s="1739"/>
      <c r="DE216" s="818"/>
      <c r="DG216" s="829"/>
    </row>
    <row r="217" spans="1:111" s="771" customFormat="1" ht="13.5" customHeight="1" x14ac:dyDescent="0.15">
      <c r="A217" s="3475"/>
      <c r="B217" s="1753"/>
      <c r="C217" s="3593"/>
      <c r="D217" s="3654"/>
      <c r="E217" s="3655"/>
      <c r="F217" s="1709"/>
      <c r="G217" s="3487"/>
      <c r="H217" s="3489"/>
      <c r="I217" s="3487"/>
      <c r="J217" s="3488"/>
      <c r="K217" s="3489"/>
      <c r="L217" s="1753"/>
      <c r="M217" s="3487"/>
      <c r="N217" s="3489"/>
      <c r="O217" s="3557"/>
      <c r="P217" s="3558"/>
      <c r="Q217" s="1739" t="s">
        <v>6285</v>
      </c>
      <c r="DE217" s="818"/>
      <c r="DG217" s="829"/>
    </row>
    <row r="218" spans="1:111" s="771" customFormat="1" ht="13.5" customHeight="1" x14ac:dyDescent="0.15">
      <c r="A218" s="3475"/>
      <c r="B218" s="1753"/>
      <c r="C218" s="3593"/>
      <c r="D218" s="3594"/>
      <c r="E218" s="3595"/>
      <c r="F218" s="1709"/>
      <c r="G218" s="3487"/>
      <c r="H218" s="3489"/>
      <c r="I218" s="3487"/>
      <c r="J218" s="3488"/>
      <c r="K218" s="3489"/>
      <c r="L218" s="1753"/>
      <c r="M218" s="3487"/>
      <c r="N218" s="3653"/>
      <c r="O218" s="3557"/>
      <c r="P218" s="3653"/>
      <c r="Q218" s="1739" t="s">
        <v>6286</v>
      </c>
      <c r="DE218" s="818"/>
      <c r="DG218" s="829"/>
    </row>
    <row r="219" spans="1:111" s="771" customFormat="1" ht="13.5" customHeight="1" x14ac:dyDescent="0.15">
      <c r="A219" s="3475"/>
      <c r="B219" s="1766"/>
      <c r="C219" s="3559"/>
      <c r="D219" s="3664"/>
      <c r="E219" s="3665"/>
      <c r="F219" s="1716"/>
      <c r="G219" s="3562"/>
      <c r="H219" s="3563"/>
      <c r="I219" s="3562"/>
      <c r="J219" s="3590"/>
      <c r="K219" s="3563"/>
      <c r="L219" s="1766"/>
      <c r="M219" s="3562"/>
      <c r="N219" s="3563"/>
      <c r="O219" s="3591"/>
      <c r="P219" s="3592"/>
      <c r="Q219" s="1739" t="s">
        <v>6287</v>
      </c>
      <c r="DE219" s="818"/>
      <c r="DG219" s="829"/>
    </row>
    <row r="220" spans="1:111" s="771" customFormat="1" ht="13.5" customHeight="1" x14ac:dyDescent="0.15">
      <c r="A220" s="3475"/>
      <c r="B220" s="1753"/>
      <c r="C220" s="3593"/>
      <c r="D220" s="3654"/>
      <c r="E220" s="3655"/>
      <c r="F220" s="1709"/>
      <c r="G220" s="3487"/>
      <c r="H220" s="3489"/>
      <c r="I220" s="3487"/>
      <c r="J220" s="3488"/>
      <c r="K220" s="3489"/>
      <c r="L220" s="1753"/>
      <c r="M220" s="3487"/>
      <c r="N220" s="3489"/>
      <c r="O220" s="3557"/>
      <c r="P220" s="3558"/>
      <c r="DE220" s="818"/>
      <c r="DG220" s="829"/>
    </row>
    <row r="221" spans="1:111" s="771" customFormat="1" ht="13.5" customHeight="1" x14ac:dyDescent="0.15">
      <c r="A221" s="3475"/>
      <c r="B221" s="1766"/>
      <c r="C221" s="3559"/>
      <c r="D221" s="3560"/>
      <c r="E221" s="3561"/>
      <c r="F221" s="1716"/>
      <c r="G221" s="3562"/>
      <c r="H221" s="3563"/>
      <c r="I221" s="3562"/>
      <c r="J221" s="3590"/>
      <c r="K221" s="3563"/>
      <c r="L221" s="1766"/>
      <c r="M221" s="3562"/>
      <c r="N221" s="3563"/>
      <c r="O221" s="3591"/>
      <c r="P221" s="3592"/>
      <c r="DE221" s="818"/>
      <c r="DG221" s="829"/>
    </row>
    <row r="222" spans="1:111" s="771" customFormat="1" ht="13.5" customHeight="1" x14ac:dyDescent="0.15">
      <c r="A222" s="3475"/>
      <c r="B222" s="1753"/>
      <c r="C222" s="3593"/>
      <c r="D222" s="3654"/>
      <c r="E222" s="3655"/>
      <c r="F222" s="1709"/>
      <c r="G222" s="3487"/>
      <c r="H222" s="3489"/>
      <c r="I222" s="3487"/>
      <c r="J222" s="3488"/>
      <c r="K222" s="3489"/>
      <c r="L222" s="1753"/>
      <c r="M222" s="3487"/>
      <c r="N222" s="3489"/>
      <c r="O222" s="3557"/>
      <c r="P222" s="3558"/>
      <c r="DE222" s="818"/>
      <c r="DG222" s="829"/>
    </row>
    <row r="223" spans="1:111" s="771" customFormat="1" ht="13.5" customHeight="1" x14ac:dyDescent="0.15">
      <c r="A223" s="3422"/>
      <c r="B223" s="1763"/>
      <c r="C223" s="3658"/>
      <c r="D223" s="3555"/>
      <c r="E223" s="3556"/>
      <c r="F223" s="1717"/>
      <c r="G223" s="3429"/>
      <c r="H223" s="3537"/>
      <c r="I223" s="3431"/>
      <c r="J223" s="3429"/>
      <c r="K223" s="3537"/>
      <c r="L223" s="1763"/>
      <c r="M223" s="3431"/>
      <c r="N223" s="3537"/>
      <c r="O223" s="3426"/>
      <c r="P223" s="3428"/>
      <c r="DE223" s="818"/>
      <c r="DG223" s="829"/>
    </row>
    <row r="224" spans="1:111" s="771" customFormat="1" ht="6" customHeight="1" x14ac:dyDescent="0.15">
      <c r="A224" s="3601"/>
      <c r="B224" s="3602"/>
      <c r="C224" s="3602"/>
      <c r="D224" s="3602"/>
      <c r="E224" s="3602"/>
      <c r="F224" s="3602"/>
      <c r="G224" s="3602"/>
      <c r="H224" s="3602"/>
      <c r="I224" s="3602"/>
      <c r="J224" s="3602"/>
      <c r="K224" s="3602"/>
      <c r="L224" s="3602"/>
      <c r="M224" s="3602"/>
      <c r="N224" s="3602"/>
      <c r="O224" s="3602"/>
      <c r="P224" s="3602"/>
      <c r="DE224" s="818"/>
      <c r="DG224" s="829"/>
    </row>
    <row r="225" spans="1:111" s="771" customFormat="1" ht="6" customHeight="1" x14ac:dyDescent="0.15">
      <c r="A225" s="3603"/>
      <c r="B225" s="3603"/>
      <c r="C225" s="3603"/>
      <c r="D225" s="3603"/>
      <c r="E225" s="3603"/>
      <c r="F225" s="3603"/>
      <c r="G225" s="3603"/>
      <c r="H225" s="3603"/>
      <c r="I225" s="3603"/>
      <c r="J225" s="3603"/>
      <c r="K225" s="3603"/>
      <c r="L225" s="3603"/>
      <c r="M225" s="3603"/>
      <c r="N225" s="3603"/>
      <c r="O225" s="3603"/>
      <c r="P225" s="3603"/>
      <c r="DE225" s="818"/>
      <c r="DG225" s="829"/>
    </row>
    <row r="226" spans="1:111" s="771" customFormat="1" ht="21" customHeight="1" x14ac:dyDescent="0.15">
      <c r="A226" s="3421">
        <v>3</v>
      </c>
      <c r="B226" s="3604" t="s">
        <v>1263</v>
      </c>
      <c r="C226" s="3605"/>
      <c r="D226" s="3606"/>
      <c r="E226" s="3607" t="s">
        <v>1226</v>
      </c>
      <c r="F226" s="3608"/>
      <c r="G226" s="3609"/>
      <c r="H226" s="3609"/>
      <c r="I226" s="802"/>
      <c r="J226" s="1748">
        <v>4</v>
      </c>
      <c r="K226" s="3641" t="s">
        <v>1262</v>
      </c>
      <c r="L226" s="3642"/>
      <c r="M226" s="3642"/>
      <c r="N226" s="3642"/>
      <c r="O226" s="3642"/>
      <c r="P226" s="3643"/>
      <c r="DE226" s="818"/>
      <c r="DG226" s="829"/>
    </row>
    <row r="227" spans="1:111" s="771" customFormat="1" ht="12" customHeight="1" x14ac:dyDescent="0.15">
      <c r="A227" s="3422"/>
      <c r="B227" s="3610"/>
      <c r="C227" s="3610"/>
      <c r="D227" s="3610"/>
      <c r="E227" s="3386"/>
      <c r="F227" s="3387"/>
      <c r="G227" s="3445"/>
      <c r="H227" s="3445"/>
      <c r="I227" s="1752"/>
      <c r="J227" s="3538"/>
      <c r="K227" s="3644"/>
      <c r="L227" s="3645"/>
      <c r="M227" s="3645"/>
      <c r="N227" s="3645"/>
      <c r="O227" s="3645"/>
      <c r="P227" s="3646"/>
      <c r="DE227" s="818"/>
      <c r="DG227" s="829"/>
    </row>
    <row r="228" spans="1:111" s="771" customFormat="1" ht="12" customHeight="1" x14ac:dyDescent="0.15">
      <c r="A228" s="1752"/>
      <c r="B228" s="1769"/>
      <c r="C228" s="1769"/>
      <c r="D228" s="1769"/>
      <c r="E228" s="1769"/>
      <c r="F228" s="1769"/>
      <c r="G228" s="1769"/>
      <c r="H228" s="1769"/>
      <c r="I228" s="1770"/>
      <c r="J228" s="3611"/>
      <c r="K228" s="3647"/>
      <c r="L228" s="3648"/>
      <c r="M228" s="3648"/>
      <c r="N228" s="3648"/>
      <c r="O228" s="3648"/>
      <c r="P228" s="3649"/>
      <c r="DE228" s="818"/>
      <c r="DG228" s="829"/>
    </row>
    <row r="229" spans="1:111" s="771" customFormat="1" ht="12" customHeight="1" x14ac:dyDescent="0.15">
      <c r="A229" s="1752"/>
      <c r="B229" s="3599" t="s">
        <v>6291</v>
      </c>
      <c r="C229" s="3599"/>
      <c r="D229" s="3599"/>
      <c r="E229" s="3599"/>
      <c r="F229" s="3599"/>
      <c r="G229" s="3599"/>
      <c r="H229" s="3599"/>
      <c r="I229" s="1770"/>
      <c r="J229" s="3611"/>
      <c r="K229" s="3647"/>
      <c r="L229" s="3648"/>
      <c r="M229" s="3648"/>
      <c r="N229" s="3648"/>
      <c r="O229" s="3648"/>
      <c r="P229" s="3649"/>
      <c r="DE229" s="818"/>
      <c r="DG229" s="829"/>
    </row>
    <row r="230" spans="1:111" s="771" customFormat="1" ht="12" customHeight="1" x14ac:dyDescent="0.15">
      <c r="A230" s="1752"/>
      <c r="B230" s="3599" t="s">
        <v>6292</v>
      </c>
      <c r="C230" s="3599"/>
      <c r="D230" s="3599"/>
      <c r="E230" s="3599"/>
      <c r="F230" s="3599"/>
      <c r="G230" s="3599"/>
      <c r="H230" s="3599"/>
      <c r="I230" s="803"/>
      <c r="J230" s="3611"/>
      <c r="K230" s="3647"/>
      <c r="L230" s="3648"/>
      <c r="M230" s="3648"/>
      <c r="N230" s="3648"/>
      <c r="O230" s="3648"/>
      <c r="P230" s="3649"/>
      <c r="DE230" s="818"/>
      <c r="DG230" s="829"/>
    </row>
    <row r="231" spans="1:111" s="771" customFormat="1" ht="12" customHeight="1" x14ac:dyDescent="0.15">
      <c r="A231" s="790" t="s">
        <v>1223</v>
      </c>
      <c r="B231" s="3599" t="s">
        <v>1259</v>
      </c>
      <c r="C231" s="3599"/>
      <c r="D231" s="3599"/>
      <c r="E231" s="3599"/>
      <c r="F231" s="3599"/>
      <c r="G231" s="3599"/>
      <c r="H231" s="3599"/>
      <c r="I231" s="1770"/>
      <c r="J231" s="3611"/>
      <c r="K231" s="3647"/>
      <c r="L231" s="3648"/>
      <c r="M231" s="3648"/>
      <c r="N231" s="3648"/>
      <c r="O231" s="3648"/>
      <c r="P231" s="3649"/>
      <c r="DE231" s="818"/>
      <c r="DG231" s="829"/>
    </row>
    <row r="232" spans="1:111" s="771" customFormat="1" ht="12" customHeight="1" x14ac:dyDescent="0.15">
      <c r="A232" s="790"/>
      <c r="B232" s="3620" t="s">
        <v>1258</v>
      </c>
      <c r="C232" s="3620"/>
      <c r="D232" s="3620"/>
      <c r="E232" s="3620"/>
      <c r="F232" s="3620"/>
      <c r="G232" s="3620"/>
      <c r="H232" s="3620"/>
      <c r="I232" s="1770"/>
      <c r="J232" s="3611"/>
      <c r="K232" s="3647"/>
      <c r="L232" s="3648"/>
      <c r="M232" s="3648"/>
      <c r="N232" s="3648"/>
      <c r="O232" s="3648"/>
      <c r="P232" s="3649"/>
      <c r="DE232" s="818"/>
      <c r="DG232" s="829"/>
    </row>
    <row r="233" spans="1:111" s="771" customFormat="1" ht="12" customHeight="1" x14ac:dyDescent="0.15">
      <c r="A233" s="790"/>
      <c r="B233" s="3599" t="s">
        <v>1257</v>
      </c>
      <c r="C233" s="3599"/>
      <c r="D233" s="3599"/>
      <c r="E233" s="3599"/>
      <c r="F233" s="3599"/>
      <c r="G233" s="3599"/>
      <c r="H233" s="3599"/>
      <c r="I233" s="1770"/>
      <c r="J233" s="3611"/>
      <c r="K233" s="3647"/>
      <c r="L233" s="3648"/>
      <c r="M233" s="3648"/>
      <c r="N233" s="3648"/>
      <c r="O233" s="3648"/>
      <c r="P233" s="3649"/>
      <c r="DE233" s="818"/>
      <c r="DG233" s="829"/>
    </row>
    <row r="234" spans="1:111" s="771" customFormat="1" ht="12" customHeight="1" x14ac:dyDescent="0.15">
      <c r="A234" s="790"/>
      <c r="B234" s="3598" t="s">
        <v>1256</v>
      </c>
      <c r="C234" s="3598"/>
      <c r="D234" s="3598"/>
      <c r="E234" s="3598"/>
      <c r="F234" s="3598"/>
      <c r="G234" s="3598"/>
      <c r="H234" s="3598"/>
      <c r="I234" s="1770"/>
      <c r="J234" s="3611"/>
      <c r="K234" s="3647"/>
      <c r="L234" s="3648"/>
      <c r="M234" s="3648"/>
      <c r="N234" s="3648"/>
      <c r="O234" s="3648"/>
      <c r="P234" s="3649"/>
      <c r="DE234" s="818"/>
      <c r="DG234" s="829"/>
    </row>
    <row r="235" spans="1:111" s="771" customFormat="1" ht="12" customHeight="1" x14ac:dyDescent="0.15">
      <c r="A235" s="790"/>
      <c r="B235" s="3599" t="s">
        <v>1255</v>
      </c>
      <c r="C235" s="3599"/>
      <c r="D235" s="3599"/>
      <c r="E235" s="3599"/>
      <c r="F235" s="3599"/>
      <c r="G235" s="3599"/>
      <c r="H235" s="3599"/>
      <c r="I235" s="1770"/>
      <c r="J235" s="3611"/>
      <c r="K235" s="3647"/>
      <c r="L235" s="3648"/>
      <c r="M235" s="3648"/>
      <c r="N235" s="3648"/>
      <c r="O235" s="3648"/>
      <c r="P235" s="3649"/>
      <c r="Q235" s="224"/>
      <c r="R235" s="224"/>
      <c r="S235" s="224"/>
      <c r="T235" s="224"/>
      <c r="U235" s="224"/>
      <c r="V235" s="224"/>
      <c r="W235" s="224"/>
      <c r="X235" s="224"/>
      <c r="Y235" s="224"/>
      <c r="Z235" s="224"/>
      <c r="AA235" s="224"/>
      <c r="DE235" s="818"/>
      <c r="DG235" s="829"/>
    </row>
    <row r="236" spans="1:111" s="771" customFormat="1" ht="12" customHeight="1" x14ac:dyDescent="0.15">
      <c r="A236" s="790"/>
      <c r="B236" s="3599" t="s">
        <v>1254</v>
      </c>
      <c r="C236" s="3599"/>
      <c r="D236" s="3599"/>
      <c r="E236" s="3599"/>
      <c r="F236" s="3599"/>
      <c r="G236" s="3599"/>
      <c r="H236" s="3599"/>
      <c r="I236" s="1770"/>
      <c r="J236" s="3611"/>
      <c r="K236" s="3647"/>
      <c r="L236" s="3648"/>
      <c r="M236" s="3648"/>
      <c r="N236" s="3648"/>
      <c r="O236" s="3648"/>
      <c r="P236" s="3649"/>
      <c r="DE236" s="818"/>
      <c r="DG236" s="829"/>
    </row>
    <row r="237" spans="1:111" s="771" customFormat="1" ht="12.75" customHeight="1" x14ac:dyDescent="0.15">
      <c r="A237" s="790"/>
      <c r="B237" s="3599" t="s">
        <v>1253</v>
      </c>
      <c r="C237" s="3599"/>
      <c r="D237" s="3599"/>
      <c r="E237" s="3599"/>
      <c r="F237" s="3599"/>
      <c r="G237" s="3599"/>
      <c r="H237" s="3599"/>
      <c r="I237" s="1770"/>
      <c r="J237" s="3611"/>
      <c r="K237" s="3647"/>
      <c r="L237" s="3648"/>
      <c r="M237" s="3648"/>
      <c r="N237" s="3648"/>
      <c r="O237" s="3648"/>
      <c r="P237" s="3649"/>
      <c r="DE237" s="818"/>
      <c r="DG237" s="829"/>
    </row>
    <row r="238" spans="1:111" s="771" customFormat="1" ht="9.75" customHeight="1" x14ac:dyDescent="0.15">
      <c r="A238" s="790"/>
      <c r="B238" s="3600" t="s">
        <v>580</v>
      </c>
      <c r="C238" s="3600"/>
      <c r="D238" s="3600"/>
      <c r="E238" s="3600"/>
      <c r="F238" s="3600"/>
      <c r="G238" s="3600"/>
      <c r="H238" s="3600"/>
      <c r="I238" s="1770"/>
      <c r="J238" s="3611"/>
      <c r="K238" s="3647"/>
      <c r="L238" s="3648"/>
      <c r="M238" s="3648"/>
      <c r="N238" s="3648"/>
      <c r="O238" s="3648"/>
      <c r="P238" s="3649"/>
      <c r="DE238" s="818"/>
      <c r="DG238" s="829"/>
    </row>
    <row r="239" spans="1:111" s="771" customFormat="1" ht="9.75" customHeight="1" x14ac:dyDescent="0.15">
      <c r="A239" s="790"/>
      <c r="B239" s="3597" t="s">
        <v>1252</v>
      </c>
      <c r="C239" s="3597"/>
      <c r="D239" s="3597"/>
      <c r="E239" s="3597"/>
      <c r="F239" s="3597"/>
      <c r="G239" s="3597"/>
      <c r="H239" s="3597"/>
      <c r="I239" s="1770"/>
      <c r="J239" s="3611"/>
      <c r="K239" s="3647"/>
      <c r="L239" s="3648"/>
      <c r="M239" s="3648"/>
      <c r="N239" s="3648"/>
      <c r="O239" s="3648"/>
      <c r="P239" s="3649"/>
      <c r="DE239" s="818"/>
      <c r="DG239" s="829"/>
    </row>
    <row r="240" spans="1:111" s="771" customFormat="1" ht="11.25" customHeight="1" x14ac:dyDescent="0.15">
      <c r="A240" s="790"/>
      <c r="B240" s="3597" t="s">
        <v>1251</v>
      </c>
      <c r="C240" s="3597"/>
      <c r="D240" s="3597"/>
      <c r="E240" s="3597"/>
      <c r="F240" s="3597"/>
      <c r="G240" s="3597"/>
      <c r="H240" s="3597"/>
      <c r="I240" s="1770"/>
      <c r="J240" s="3539"/>
      <c r="K240" s="3650"/>
      <c r="L240" s="3651"/>
      <c r="M240" s="3651"/>
      <c r="N240" s="3651"/>
      <c r="O240" s="3651"/>
      <c r="P240" s="3652"/>
      <c r="DE240" s="818"/>
      <c r="DG240" s="829"/>
    </row>
    <row r="241" spans="1:111" s="772" customFormat="1" ht="13.5" x14ac:dyDescent="0.15">
      <c r="A241" s="1772" t="s">
        <v>1271</v>
      </c>
      <c r="B241" s="1773"/>
      <c r="C241" s="1773"/>
      <c r="D241" s="1773"/>
      <c r="E241" s="1773"/>
      <c r="F241" s="1773"/>
      <c r="G241" s="1773"/>
      <c r="H241" s="1773"/>
      <c r="I241" s="1773"/>
      <c r="J241" s="1773"/>
      <c r="K241" s="1773"/>
      <c r="L241" s="1773"/>
      <c r="M241" s="1773"/>
      <c r="N241" s="1773"/>
      <c r="O241" s="1773"/>
      <c r="P241" s="1773"/>
      <c r="DE241" s="830"/>
      <c r="DG241" s="829"/>
    </row>
    <row r="242" spans="1:111" s="771" customFormat="1" ht="12" customHeight="1" x14ac:dyDescent="0.15">
      <c r="A242" s="3393" t="s">
        <v>576</v>
      </c>
      <c r="B242" s="3417"/>
      <c r="C242" s="3639"/>
      <c r="D242" s="3640"/>
      <c r="E242" s="3393" t="s">
        <v>575</v>
      </c>
      <c r="F242" s="3417"/>
      <c r="G242" s="3386"/>
      <c r="H242" s="3416"/>
      <c r="I242" s="3416"/>
      <c r="J242" s="3387"/>
      <c r="K242" s="1760" t="s">
        <v>1214</v>
      </c>
      <c r="L242" s="3386"/>
      <c r="M242" s="3416"/>
      <c r="N242" s="3416"/>
      <c r="O242" s="3416"/>
      <c r="P242" s="3387"/>
      <c r="DE242" s="818"/>
      <c r="DG242" s="829"/>
    </row>
    <row r="243" spans="1:111" s="771" customFormat="1" ht="12" customHeight="1" x14ac:dyDescent="0.15">
      <c r="A243" s="3421">
        <v>1</v>
      </c>
      <c r="B243" s="3423" t="s">
        <v>1249</v>
      </c>
      <c r="C243" s="3424"/>
      <c r="D243" s="3424"/>
      <c r="E243" s="3424"/>
      <c r="F243" s="3425"/>
      <c r="G243" s="3434" t="s">
        <v>1248</v>
      </c>
      <c r="H243" s="3625"/>
      <c r="I243" s="3393" t="s">
        <v>1270</v>
      </c>
      <c r="J243" s="3394"/>
      <c r="K243" s="3394"/>
      <c r="L243" s="3394"/>
      <c r="M243" s="3394"/>
      <c r="N243" s="3394"/>
      <c r="O243" s="3394"/>
      <c r="P243" s="3417"/>
      <c r="DE243" s="818"/>
      <c r="DG243" s="829"/>
    </row>
    <row r="244" spans="1:111" s="771" customFormat="1" ht="12" customHeight="1" x14ac:dyDescent="0.15">
      <c r="A244" s="3422"/>
      <c r="B244" s="3426"/>
      <c r="C244" s="3427"/>
      <c r="D244" s="3427"/>
      <c r="E244" s="3427"/>
      <c r="F244" s="3428"/>
      <c r="G244" s="3386"/>
      <c r="H244" s="3387"/>
      <c r="I244" s="3635"/>
      <c r="J244" s="3636"/>
      <c r="K244" s="3636"/>
      <c r="L244" s="3636"/>
      <c r="M244" s="3636"/>
      <c r="N244" s="3636"/>
      <c r="O244" s="3636"/>
      <c r="P244" s="808" t="s">
        <v>1763</v>
      </c>
      <c r="DE244" s="818"/>
      <c r="DG244" s="829"/>
    </row>
    <row r="245" spans="1:111" s="771" customFormat="1" ht="6" customHeight="1" x14ac:dyDescent="0.15">
      <c r="A245" s="809"/>
      <c r="B245" s="809"/>
      <c r="C245" s="809"/>
      <c r="D245" s="809"/>
      <c r="E245" s="809"/>
      <c r="F245" s="809"/>
      <c r="G245" s="809"/>
      <c r="H245" s="809"/>
      <c r="I245" s="809"/>
      <c r="J245" s="809"/>
      <c r="K245" s="809"/>
      <c r="L245" s="809"/>
      <c r="M245" s="1752"/>
      <c r="N245" s="1752"/>
      <c r="O245" s="1752"/>
      <c r="P245" s="1752"/>
      <c r="DE245" s="818"/>
      <c r="DG245" s="829"/>
    </row>
    <row r="246" spans="1:111" s="771" customFormat="1" ht="12" customHeight="1" x14ac:dyDescent="0.15">
      <c r="A246" s="3421">
        <v>2</v>
      </c>
      <c r="B246" s="3394" t="s">
        <v>1269</v>
      </c>
      <c r="C246" s="3394"/>
      <c r="D246" s="3394"/>
      <c r="E246" s="3394"/>
      <c r="F246" s="3394"/>
      <c r="G246" s="3394"/>
      <c r="H246" s="3394"/>
      <c r="I246" s="3394"/>
      <c r="J246" s="3394"/>
      <c r="K246" s="3394"/>
      <c r="L246" s="3394"/>
      <c r="M246" s="3394"/>
      <c r="N246" s="3417"/>
      <c r="O246" s="3434" t="s">
        <v>1231</v>
      </c>
      <c r="P246" s="3625"/>
      <c r="DE246" s="818"/>
      <c r="DG246" s="829"/>
    </row>
    <row r="247" spans="1:111" s="771" customFormat="1" ht="12" customHeight="1" x14ac:dyDescent="0.15">
      <c r="A247" s="3475"/>
      <c r="B247" s="1749" t="s">
        <v>54</v>
      </c>
      <c r="C247" s="3628" t="s">
        <v>1234</v>
      </c>
      <c r="D247" s="3628"/>
      <c r="E247" s="3628"/>
      <c r="F247" s="1707" t="s">
        <v>1268</v>
      </c>
      <c r="G247" s="3628" t="s">
        <v>1267</v>
      </c>
      <c r="H247" s="3628"/>
      <c r="I247" s="3423" t="s">
        <v>1266</v>
      </c>
      <c r="J247" s="3424"/>
      <c r="K247" s="3425"/>
      <c r="L247" s="1771" t="s">
        <v>1265</v>
      </c>
      <c r="M247" s="3633" t="s">
        <v>1264</v>
      </c>
      <c r="N247" s="3634"/>
      <c r="O247" s="3436"/>
      <c r="P247" s="3626"/>
      <c r="DE247" s="818"/>
      <c r="DF247" s="772" t="str">
        <f>IF(COUNTA(B248:P257)&gt;0,DG247,"")</f>
        <v/>
      </c>
      <c r="DG247" s="829">
        <v>8</v>
      </c>
    </row>
    <row r="248" spans="1:111" s="771" customFormat="1" ht="13.5" customHeight="1" x14ac:dyDescent="0.15">
      <c r="A248" s="3475"/>
      <c r="B248" s="1774"/>
      <c r="C248" s="3659"/>
      <c r="D248" s="3660"/>
      <c r="E248" s="3661"/>
      <c r="F248" s="1708"/>
      <c r="G248" s="3507"/>
      <c r="H248" s="3509"/>
      <c r="I248" s="3507"/>
      <c r="J248" s="3508"/>
      <c r="K248" s="3509"/>
      <c r="L248" s="1755"/>
      <c r="M248" s="3507"/>
      <c r="N248" s="3509"/>
      <c r="O248" s="3662"/>
      <c r="P248" s="3663"/>
      <c r="Q248" s="1740" t="s">
        <v>6302</v>
      </c>
      <c r="DE248" s="818"/>
      <c r="DG248" s="829"/>
    </row>
    <row r="249" spans="1:111" s="771" customFormat="1" ht="13.5" customHeight="1" x14ac:dyDescent="0.15">
      <c r="A249" s="3475"/>
      <c r="B249" s="1768"/>
      <c r="C249" s="3593"/>
      <c r="D249" s="3654"/>
      <c r="E249" s="3655"/>
      <c r="F249" s="1714"/>
      <c r="G249" s="3487"/>
      <c r="H249" s="3488"/>
      <c r="I249" s="3487"/>
      <c r="J249" s="3488"/>
      <c r="K249" s="3489"/>
      <c r="L249" s="1753"/>
      <c r="M249" s="3487"/>
      <c r="N249" s="3489"/>
      <c r="O249" s="3557"/>
      <c r="P249" s="3558"/>
      <c r="Q249" s="1740" t="s">
        <v>6301</v>
      </c>
      <c r="DE249" s="818"/>
      <c r="DG249" s="829"/>
    </row>
    <row r="250" spans="1:111" s="771" customFormat="1" ht="13.5" customHeight="1" x14ac:dyDescent="0.15">
      <c r="A250" s="3475"/>
      <c r="B250" s="1768"/>
      <c r="C250" s="3559"/>
      <c r="D250" s="3560"/>
      <c r="E250" s="3561"/>
      <c r="F250" s="1715"/>
      <c r="G250" s="3656"/>
      <c r="H250" s="3657"/>
      <c r="I250" s="3562"/>
      <c r="J250" s="3590"/>
      <c r="K250" s="3563"/>
      <c r="L250" s="1766"/>
      <c r="M250" s="3562"/>
      <c r="N250" s="3563"/>
      <c r="O250" s="3591"/>
      <c r="P250" s="3592"/>
      <c r="Q250" s="1739"/>
      <c r="DE250" s="818"/>
      <c r="DG250" s="829"/>
    </row>
    <row r="251" spans="1:111" s="771" customFormat="1" ht="13.5" customHeight="1" x14ac:dyDescent="0.15">
      <c r="A251" s="3475"/>
      <c r="B251" s="1753"/>
      <c r="C251" s="3593"/>
      <c r="D251" s="3654"/>
      <c r="E251" s="3655"/>
      <c r="F251" s="1709"/>
      <c r="G251" s="3487"/>
      <c r="H251" s="3489"/>
      <c r="I251" s="3487"/>
      <c r="J251" s="3488"/>
      <c r="K251" s="3489"/>
      <c r="L251" s="1753"/>
      <c r="M251" s="3487"/>
      <c r="N251" s="3489"/>
      <c r="O251" s="3557"/>
      <c r="P251" s="3558"/>
      <c r="Q251" s="1739" t="s">
        <v>6285</v>
      </c>
      <c r="DE251" s="818"/>
      <c r="DG251" s="829"/>
    </row>
    <row r="252" spans="1:111" s="771" customFormat="1" ht="13.5" customHeight="1" x14ac:dyDescent="0.15">
      <c r="A252" s="3475"/>
      <c r="B252" s="1753"/>
      <c r="C252" s="3593"/>
      <c r="D252" s="3594"/>
      <c r="E252" s="3595"/>
      <c r="F252" s="1709"/>
      <c r="G252" s="3487"/>
      <c r="H252" s="3489"/>
      <c r="I252" s="3487"/>
      <c r="J252" s="3488"/>
      <c r="K252" s="3489"/>
      <c r="L252" s="1753"/>
      <c r="M252" s="3487"/>
      <c r="N252" s="3653"/>
      <c r="O252" s="3557"/>
      <c r="P252" s="3653"/>
      <c r="Q252" s="1739" t="s">
        <v>6286</v>
      </c>
      <c r="DE252" s="818"/>
      <c r="DG252" s="829"/>
    </row>
    <row r="253" spans="1:111" s="771" customFormat="1" ht="13.5" customHeight="1" x14ac:dyDescent="0.15">
      <c r="A253" s="3475"/>
      <c r="B253" s="1766"/>
      <c r="C253" s="3559"/>
      <c r="D253" s="3664"/>
      <c r="E253" s="3665"/>
      <c r="F253" s="1716"/>
      <c r="G253" s="3562"/>
      <c r="H253" s="3563"/>
      <c r="I253" s="3562"/>
      <c r="J253" s="3590"/>
      <c r="K253" s="3563"/>
      <c r="L253" s="1766"/>
      <c r="M253" s="3562"/>
      <c r="N253" s="3563"/>
      <c r="O253" s="3591"/>
      <c r="P253" s="3592"/>
      <c r="Q253" s="1739" t="s">
        <v>6287</v>
      </c>
      <c r="DE253" s="818"/>
      <c r="DG253" s="829"/>
    </row>
    <row r="254" spans="1:111" s="771" customFormat="1" ht="13.5" customHeight="1" x14ac:dyDescent="0.15">
      <c r="A254" s="3475"/>
      <c r="B254" s="1753"/>
      <c r="C254" s="3593"/>
      <c r="D254" s="3654"/>
      <c r="E254" s="3655"/>
      <c r="F254" s="1709"/>
      <c r="G254" s="3487"/>
      <c r="H254" s="3489"/>
      <c r="I254" s="3487"/>
      <c r="J254" s="3488"/>
      <c r="K254" s="3489"/>
      <c r="L254" s="1753"/>
      <c r="M254" s="3487"/>
      <c r="N254" s="3489"/>
      <c r="O254" s="3557"/>
      <c r="P254" s="3558"/>
      <c r="DE254" s="818"/>
      <c r="DG254" s="829"/>
    </row>
    <row r="255" spans="1:111" s="771" customFormat="1" ht="13.5" customHeight="1" x14ac:dyDescent="0.15">
      <c r="A255" s="3475"/>
      <c r="B255" s="1766"/>
      <c r="C255" s="3559"/>
      <c r="D255" s="3560"/>
      <c r="E255" s="3561"/>
      <c r="F255" s="1716"/>
      <c r="G255" s="3562"/>
      <c r="H255" s="3563"/>
      <c r="I255" s="3562"/>
      <c r="J255" s="3590"/>
      <c r="K255" s="3563"/>
      <c r="L255" s="1766"/>
      <c r="M255" s="3562"/>
      <c r="N255" s="3563"/>
      <c r="O255" s="3591"/>
      <c r="P255" s="3592"/>
      <c r="DE255" s="818"/>
      <c r="DG255" s="829"/>
    </row>
    <row r="256" spans="1:111" s="771" customFormat="1" ht="13.5" customHeight="1" x14ac:dyDescent="0.15">
      <c r="A256" s="3475"/>
      <c r="B256" s="1753"/>
      <c r="C256" s="3593"/>
      <c r="D256" s="3654"/>
      <c r="E256" s="3655"/>
      <c r="F256" s="1709"/>
      <c r="G256" s="3487"/>
      <c r="H256" s="3489"/>
      <c r="I256" s="3487"/>
      <c r="J256" s="3488"/>
      <c r="K256" s="3489"/>
      <c r="L256" s="1753"/>
      <c r="M256" s="3487"/>
      <c r="N256" s="3489"/>
      <c r="O256" s="3557"/>
      <c r="P256" s="3558"/>
      <c r="DE256" s="818"/>
      <c r="DG256" s="829"/>
    </row>
    <row r="257" spans="1:111" s="771" customFormat="1" ht="13.5" customHeight="1" x14ac:dyDescent="0.15">
      <c r="A257" s="3422"/>
      <c r="B257" s="1763"/>
      <c r="C257" s="3658"/>
      <c r="D257" s="3555"/>
      <c r="E257" s="3556"/>
      <c r="F257" s="1717"/>
      <c r="G257" s="3429"/>
      <c r="H257" s="3537"/>
      <c r="I257" s="3431"/>
      <c r="J257" s="3429"/>
      <c r="K257" s="3537"/>
      <c r="L257" s="1763"/>
      <c r="M257" s="3431"/>
      <c r="N257" s="3537"/>
      <c r="O257" s="3426"/>
      <c r="P257" s="3428"/>
      <c r="DE257" s="818"/>
      <c r="DG257" s="829"/>
    </row>
    <row r="258" spans="1:111" s="771" customFormat="1" ht="6" customHeight="1" x14ac:dyDescent="0.15">
      <c r="A258" s="3601"/>
      <c r="B258" s="3602"/>
      <c r="C258" s="3602"/>
      <c r="D258" s="3602"/>
      <c r="E258" s="3602"/>
      <c r="F258" s="3602"/>
      <c r="G258" s="3602"/>
      <c r="H258" s="3602"/>
      <c r="I258" s="3602"/>
      <c r="J258" s="3602"/>
      <c r="K258" s="3602"/>
      <c r="L258" s="3602"/>
      <c r="M258" s="3602"/>
      <c r="N258" s="3602"/>
      <c r="O258" s="3602"/>
      <c r="P258" s="3602"/>
      <c r="DE258" s="818"/>
      <c r="DG258" s="829"/>
    </row>
    <row r="259" spans="1:111" s="771" customFormat="1" ht="6" customHeight="1" x14ac:dyDescent="0.15">
      <c r="A259" s="3603"/>
      <c r="B259" s="3603"/>
      <c r="C259" s="3603"/>
      <c r="D259" s="3603"/>
      <c r="E259" s="3603"/>
      <c r="F259" s="3603"/>
      <c r="G259" s="3603"/>
      <c r="H259" s="3603"/>
      <c r="I259" s="3603"/>
      <c r="J259" s="3603"/>
      <c r="K259" s="3603"/>
      <c r="L259" s="3603"/>
      <c r="M259" s="3603"/>
      <c r="N259" s="3603"/>
      <c r="O259" s="3603"/>
      <c r="P259" s="3603"/>
      <c r="DE259" s="818"/>
      <c r="DG259" s="829"/>
    </row>
    <row r="260" spans="1:111" s="771" customFormat="1" ht="21" customHeight="1" x14ac:dyDescent="0.15">
      <c r="A260" s="3421">
        <v>3</v>
      </c>
      <c r="B260" s="3604" t="s">
        <v>1263</v>
      </c>
      <c r="C260" s="3605"/>
      <c r="D260" s="3606"/>
      <c r="E260" s="3607" t="s">
        <v>1226</v>
      </c>
      <c r="F260" s="3608"/>
      <c r="G260" s="3609"/>
      <c r="H260" s="3609"/>
      <c r="I260" s="802"/>
      <c r="J260" s="1748">
        <v>4</v>
      </c>
      <c r="K260" s="3641" t="s">
        <v>1262</v>
      </c>
      <c r="L260" s="3642"/>
      <c r="M260" s="3642"/>
      <c r="N260" s="3642"/>
      <c r="O260" s="3642"/>
      <c r="P260" s="3643"/>
      <c r="DE260" s="818"/>
      <c r="DG260" s="829"/>
    </row>
    <row r="261" spans="1:111" s="771" customFormat="1" ht="12" customHeight="1" x14ac:dyDescent="0.15">
      <c r="A261" s="3422"/>
      <c r="B261" s="3610"/>
      <c r="C261" s="3610"/>
      <c r="D261" s="3610"/>
      <c r="E261" s="3386"/>
      <c r="F261" s="3387"/>
      <c r="G261" s="3445"/>
      <c r="H261" s="3445"/>
      <c r="I261" s="1752"/>
      <c r="J261" s="3538"/>
      <c r="K261" s="3644"/>
      <c r="L261" s="3645"/>
      <c r="M261" s="3645"/>
      <c r="N261" s="3645"/>
      <c r="O261" s="3645"/>
      <c r="P261" s="3646"/>
      <c r="DE261" s="818"/>
      <c r="DG261" s="829"/>
    </row>
    <row r="262" spans="1:111" s="771" customFormat="1" ht="12" customHeight="1" x14ac:dyDescent="0.15">
      <c r="A262" s="1752"/>
      <c r="B262" s="1769"/>
      <c r="C262" s="1769"/>
      <c r="D262" s="1769"/>
      <c r="E262" s="1769"/>
      <c r="F262" s="1769"/>
      <c r="G262" s="1769"/>
      <c r="H262" s="1769"/>
      <c r="I262" s="1770"/>
      <c r="J262" s="3611"/>
      <c r="K262" s="3647"/>
      <c r="L262" s="3648"/>
      <c r="M262" s="3648"/>
      <c r="N262" s="3648"/>
      <c r="O262" s="3648"/>
      <c r="P262" s="3649"/>
      <c r="DE262" s="818"/>
      <c r="DG262" s="829"/>
    </row>
    <row r="263" spans="1:111" s="771" customFormat="1" ht="12" customHeight="1" x14ac:dyDescent="0.15">
      <c r="A263" s="1752"/>
      <c r="B263" s="3599" t="s">
        <v>6291</v>
      </c>
      <c r="C263" s="3599"/>
      <c r="D263" s="3599"/>
      <c r="E263" s="3599"/>
      <c r="F263" s="3599"/>
      <c r="G263" s="3599"/>
      <c r="H263" s="3599"/>
      <c r="I263" s="1770"/>
      <c r="J263" s="3611"/>
      <c r="K263" s="3647"/>
      <c r="L263" s="3648"/>
      <c r="M263" s="3648"/>
      <c r="N263" s="3648"/>
      <c r="O263" s="3648"/>
      <c r="P263" s="3649"/>
      <c r="DE263" s="818"/>
      <c r="DG263" s="829"/>
    </row>
    <row r="264" spans="1:111" s="771" customFormat="1" ht="12" customHeight="1" x14ac:dyDescent="0.15">
      <c r="A264" s="1752"/>
      <c r="B264" s="3599" t="s">
        <v>6292</v>
      </c>
      <c r="C264" s="3599"/>
      <c r="D264" s="3599"/>
      <c r="E264" s="3599"/>
      <c r="F264" s="3599"/>
      <c r="G264" s="3599"/>
      <c r="H264" s="3599"/>
      <c r="I264" s="803"/>
      <c r="J264" s="3611"/>
      <c r="K264" s="3647"/>
      <c r="L264" s="3648"/>
      <c r="M264" s="3648"/>
      <c r="N264" s="3648"/>
      <c r="O264" s="3648"/>
      <c r="P264" s="3649"/>
      <c r="DE264" s="818"/>
      <c r="DG264" s="829"/>
    </row>
    <row r="265" spans="1:111" s="771" customFormat="1" ht="12" customHeight="1" x14ac:dyDescent="0.15">
      <c r="A265" s="790" t="s">
        <v>1223</v>
      </c>
      <c r="B265" s="3599" t="s">
        <v>1259</v>
      </c>
      <c r="C265" s="3599"/>
      <c r="D265" s="3599"/>
      <c r="E265" s="3599"/>
      <c r="F265" s="3599"/>
      <c r="G265" s="3599"/>
      <c r="H265" s="3599"/>
      <c r="I265" s="1770"/>
      <c r="J265" s="3611"/>
      <c r="K265" s="3647"/>
      <c r="L265" s="3648"/>
      <c r="M265" s="3648"/>
      <c r="N265" s="3648"/>
      <c r="O265" s="3648"/>
      <c r="P265" s="3649"/>
      <c r="DE265" s="818"/>
      <c r="DG265" s="829"/>
    </row>
    <row r="266" spans="1:111" s="771" customFormat="1" ht="12" customHeight="1" x14ac:dyDescent="0.15">
      <c r="A266" s="790"/>
      <c r="B266" s="3620" t="s">
        <v>1258</v>
      </c>
      <c r="C266" s="3620"/>
      <c r="D266" s="3620"/>
      <c r="E266" s="3620"/>
      <c r="F266" s="3620"/>
      <c r="G266" s="3620"/>
      <c r="H266" s="3620"/>
      <c r="I266" s="1770"/>
      <c r="J266" s="3611"/>
      <c r="K266" s="3647"/>
      <c r="L266" s="3648"/>
      <c r="M266" s="3648"/>
      <c r="N266" s="3648"/>
      <c r="O266" s="3648"/>
      <c r="P266" s="3649"/>
      <c r="DE266" s="818"/>
      <c r="DG266" s="829"/>
    </row>
    <row r="267" spans="1:111" s="771" customFormat="1" ht="12" customHeight="1" x14ac:dyDescent="0.15">
      <c r="A267" s="790"/>
      <c r="B267" s="3599" t="s">
        <v>1257</v>
      </c>
      <c r="C267" s="3599"/>
      <c r="D267" s="3599"/>
      <c r="E267" s="3599"/>
      <c r="F267" s="3599"/>
      <c r="G267" s="3599"/>
      <c r="H267" s="3599"/>
      <c r="I267" s="1770"/>
      <c r="J267" s="3611"/>
      <c r="K267" s="3647"/>
      <c r="L267" s="3648"/>
      <c r="M267" s="3648"/>
      <c r="N267" s="3648"/>
      <c r="O267" s="3648"/>
      <c r="P267" s="3649"/>
      <c r="DE267" s="818"/>
      <c r="DG267" s="829"/>
    </row>
    <row r="268" spans="1:111" s="771" customFormat="1" ht="12" customHeight="1" x14ac:dyDescent="0.15">
      <c r="A268" s="790"/>
      <c r="B268" s="3598" t="s">
        <v>1256</v>
      </c>
      <c r="C268" s="3598"/>
      <c r="D268" s="3598"/>
      <c r="E268" s="3598"/>
      <c r="F268" s="3598"/>
      <c r="G268" s="3598"/>
      <c r="H268" s="3598"/>
      <c r="I268" s="1770"/>
      <c r="J268" s="3611"/>
      <c r="K268" s="3647"/>
      <c r="L268" s="3648"/>
      <c r="M268" s="3648"/>
      <c r="N268" s="3648"/>
      <c r="O268" s="3648"/>
      <c r="P268" s="3649"/>
      <c r="DE268" s="818"/>
      <c r="DG268" s="829"/>
    </row>
    <row r="269" spans="1:111" s="771" customFormat="1" ht="12" customHeight="1" x14ac:dyDescent="0.15">
      <c r="A269" s="790"/>
      <c r="B269" s="3599" t="s">
        <v>1255</v>
      </c>
      <c r="C269" s="3599"/>
      <c r="D269" s="3599"/>
      <c r="E269" s="3599"/>
      <c r="F269" s="3599"/>
      <c r="G269" s="3599"/>
      <c r="H269" s="3599"/>
      <c r="I269" s="1770"/>
      <c r="J269" s="3611"/>
      <c r="K269" s="3647"/>
      <c r="L269" s="3648"/>
      <c r="M269" s="3648"/>
      <c r="N269" s="3648"/>
      <c r="O269" s="3648"/>
      <c r="P269" s="3649"/>
      <c r="Q269" s="224"/>
      <c r="R269" s="224"/>
      <c r="S269" s="224"/>
      <c r="T269" s="224"/>
      <c r="U269" s="224"/>
      <c r="V269" s="224"/>
      <c r="W269" s="224"/>
      <c r="X269" s="224"/>
      <c r="Y269" s="224"/>
      <c r="Z269" s="224"/>
      <c r="AA269" s="224"/>
      <c r="DE269" s="818"/>
      <c r="DG269" s="829"/>
    </row>
    <row r="270" spans="1:111" s="771" customFormat="1" ht="12" customHeight="1" x14ac:dyDescent="0.15">
      <c r="A270" s="790"/>
      <c r="B270" s="3599" t="s">
        <v>1254</v>
      </c>
      <c r="C270" s="3599"/>
      <c r="D270" s="3599"/>
      <c r="E270" s="3599"/>
      <c r="F270" s="3599"/>
      <c r="G270" s="3599"/>
      <c r="H270" s="3599"/>
      <c r="I270" s="1770"/>
      <c r="J270" s="3611"/>
      <c r="K270" s="3647"/>
      <c r="L270" s="3648"/>
      <c r="M270" s="3648"/>
      <c r="N270" s="3648"/>
      <c r="O270" s="3648"/>
      <c r="P270" s="3649"/>
      <c r="DE270" s="818"/>
      <c r="DG270" s="829"/>
    </row>
    <row r="271" spans="1:111" s="771" customFormat="1" ht="12.75" customHeight="1" x14ac:dyDescent="0.15">
      <c r="A271" s="790"/>
      <c r="B271" s="3599" t="s">
        <v>1253</v>
      </c>
      <c r="C271" s="3599"/>
      <c r="D271" s="3599"/>
      <c r="E271" s="3599"/>
      <c r="F271" s="3599"/>
      <c r="G271" s="3599"/>
      <c r="H271" s="3599"/>
      <c r="I271" s="1770"/>
      <c r="J271" s="3611"/>
      <c r="K271" s="3647"/>
      <c r="L271" s="3648"/>
      <c r="M271" s="3648"/>
      <c r="N271" s="3648"/>
      <c r="O271" s="3648"/>
      <c r="P271" s="3649"/>
      <c r="DE271" s="818"/>
      <c r="DG271" s="829"/>
    </row>
    <row r="272" spans="1:111" s="771" customFormat="1" ht="9.75" customHeight="1" x14ac:dyDescent="0.15">
      <c r="A272" s="790"/>
      <c r="B272" s="3600" t="s">
        <v>580</v>
      </c>
      <c r="C272" s="3600"/>
      <c r="D272" s="3600"/>
      <c r="E272" s="3600"/>
      <c r="F272" s="3600"/>
      <c r="G272" s="3600"/>
      <c r="H272" s="3600"/>
      <c r="I272" s="1770"/>
      <c r="J272" s="3611"/>
      <c r="K272" s="3647"/>
      <c r="L272" s="3648"/>
      <c r="M272" s="3648"/>
      <c r="N272" s="3648"/>
      <c r="O272" s="3648"/>
      <c r="P272" s="3649"/>
      <c r="DE272" s="818"/>
      <c r="DG272" s="829"/>
    </row>
    <row r="273" spans="1:111" s="771" customFormat="1" ht="9.75" customHeight="1" x14ac:dyDescent="0.15">
      <c r="A273" s="790"/>
      <c r="B273" s="3597" t="s">
        <v>1252</v>
      </c>
      <c r="C273" s="3597"/>
      <c r="D273" s="3597"/>
      <c r="E273" s="3597"/>
      <c r="F273" s="3597"/>
      <c r="G273" s="3597"/>
      <c r="H273" s="3597"/>
      <c r="I273" s="1770"/>
      <c r="J273" s="3611"/>
      <c r="K273" s="3647"/>
      <c r="L273" s="3648"/>
      <c r="M273" s="3648"/>
      <c r="N273" s="3648"/>
      <c r="O273" s="3648"/>
      <c r="P273" s="3649"/>
      <c r="DE273" s="818"/>
      <c r="DG273" s="829"/>
    </row>
    <row r="274" spans="1:111" s="771" customFormat="1" ht="11.25" customHeight="1" x14ac:dyDescent="0.15">
      <c r="A274" s="790"/>
      <c r="B274" s="3597" t="s">
        <v>1251</v>
      </c>
      <c r="C274" s="3597"/>
      <c r="D274" s="3597"/>
      <c r="E274" s="3597"/>
      <c r="F274" s="3597"/>
      <c r="G274" s="3597"/>
      <c r="H274" s="3597"/>
      <c r="I274" s="1770"/>
      <c r="J274" s="3539"/>
      <c r="K274" s="3650"/>
      <c r="L274" s="3651"/>
      <c r="M274" s="3651"/>
      <c r="N274" s="3651"/>
      <c r="O274" s="3651"/>
      <c r="P274" s="3652"/>
      <c r="DE274" s="818"/>
      <c r="DG274" s="829"/>
    </row>
    <row r="275" spans="1:111" s="772" customFormat="1" ht="13.5" x14ac:dyDescent="0.15">
      <c r="A275" s="1772" t="s">
        <v>1271</v>
      </c>
      <c r="B275" s="1773"/>
      <c r="C275" s="1773"/>
      <c r="D275" s="1773"/>
      <c r="E275" s="1773"/>
      <c r="F275" s="1773"/>
      <c r="G275" s="1773"/>
      <c r="H275" s="1773"/>
      <c r="I275" s="1773"/>
      <c r="J275" s="1773"/>
      <c r="K275" s="1773"/>
      <c r="L275" s="1773"/>
      <c r="M275" s="1773"/>
      <c r="N275" s="1773"/>
      <c r="O275" s="1773"/>
      <c r="P275" s="1773"/>
      <c r="DE275" s="830"/>
      <c r="DG275" s="829"/>
    </row>
    <row r="276" spans="1:111" s="771" customFormat="1" ht="12" customHeight="1" x14ac:dyDescent="0.15">
      <c r="A276" s="3393" t="s">
        <v>576</v>
      </c>
      <c r="B276" s="3417"/>
      <c r="C276" s="3639"/>
      <c r="D276" s="3640"/>
      <c r="E276" s="3393" t="s">
        <v>575</v>
      </c>
      <c r="F276" s="3417"/>
      <c r="G276" s="3386"/>
      <c r="H276" s="3416"/>
      <c r="I276" s="3416"/>
      <c r="J276" s="3387"/>
      <c r="K276" s="1760" t="s">
        <v>1214</v>
      </c>
      <c r="L276" s="3386"/>
      <c r="M276" s="3416"/>
      <c r="N276" s="3416"/>
      <c r="O276" s="3416"/>
      <c r="P276" s="3387"/>
      <c r="DE276" s="818"/>
      <c r="DG276" s="829"/>
    </row>
    <row r="277" spans="1:111" s="771" customFormat="1" ht="12" customHeight="1" x14ac:dyDescent="0.15">
      <c r="A277" s="3421">
        <v>1</v>
      </c>
      <c r="B277" s="3423" t="s">
        <v>1249</v>
      </c>
      <c r="C277" s="3424"/>
      <c r="D277" s="3424"/>
      <c r="E277" s="3424"/>
      <c r="F277" s="3425"/>
      <c r="G277" s="3434" t="s">
        <v>1248</v>
      </c>
      <c r="H277" s="3625"/>
      <c r="I277" s="3393" t="s">
        <v>1270</v>
      </c>
      <c r="J277" s="3394"/>
      <c r="K277" s="3394"/>
      <c r="L277" s="3394"/>
      <c r="M277" s="3394"/>
      <c r="N277" s="3394"/>
      <c r="O277" s="3394"/>
      <c r="P277" s="3417"/>
      <c r="DE277" s="818"/>
      <c r="DG277" s="829"/>
    </row>
    <row r="278" spans="1:111" s="771" customFormat="1" ht="12" customHeight="1" x14ac:dyDescent="0.15">
      <c r="A278" s="3422"/>
      <c r="B278" s="3426"/>
      <c r="C278" s="3427"/>
      <c r="D278" s="3427"/>
      <c r="E278" s="3427"/>
      <c r="F278" s="3428"/>
      <c r="G278" s="3386"/>
      <c r="H278" s="3387"/>
      <c r="I278" s="3635"/>
      <c r="J278" s="3636"/>
      <c r="K278" s="3636"/>
      <c r="L278" s="3636"/>
      <c r="M278" s="3636"/>
      <c r="N278" s="3636"/>
      <c r="O278" s="3636"/>
      <c r="P278" s="808" t="s">
        <v>1763</v>
      </c>
      <c r="DE278" s="818"/>
      <c r="DG278" s="829"/>
    </row>
    <row r="279" spans="1:111" s="771" customFormat="1" ht="6" customHeight="1" x14ac:dyDescent="0.15">
      <c r="A279" s="809"/>
      <c r="B279" s="809"/>
      <c r="C279" s="809"/>
      <c r="D279" s="809"/>
      <c r="E279" s="809"/>
      <c r="F279" s="809"/>
      <c r="G279" s="809"/>
      <c r="H279" s="809"/>
      <c r="I279" s="809"/>
      <c r="J279" s="809"/>
      <c r="K279" s="809"/>
      <c r="L279" s="809"/>
      <c r="M279" s="1752"/>
      <c r="N279" s="1752"/>
      <c r="O279" s="1752"/>
      <c r="P279" s="1752"/>
      <c r="DE279" s="818"/>
      <c r="DG279" s="829"/>
    </row>
    <row r="280" spans="1:111" s="771" customFormat="1" ht="12" customHeight="1" x14ac:dyDescent="0.15">
      <c r="A280" s="3421">
        <v>2</v>
      </c>
      <c r="B280" s="3394" t="s">
        <v>1269</v>
      </c>
      <c r="C280" s="3394"/>
      <c r="D280" s="3394"/>
      <c r="E280" s="3394"/>
      <c r="F280" s="3394"/>
      <c r="G280" s="3394"/>
      <c r="H280" s="3394"/>
      <c r="I280" s="3394"/>
      <c r="J280" s="3394"/>
      <c r="K280" s="3394"/>
      <c r="L280" s="3394"/>
      <c r="M280" s="3394"/>
      <c r="N280" s="3417"/>
      <c r="O280" s="3434" t="s">
        <v>1231</v>
      </c>
      <c r="P280" s="3625"/>
      <c r="DE280" s="818"/>
      <c r="DG280" s="829"/>
    </row>
    <row r="281" spans="1:111" s="771" customFormat="1" ht="12" customHeight="1" x14ac:dyDescent="0.15">
      <c r="A281" s="3475"/>
      <c r="B281" s="1749" t="s">
        <v>54</v>
      </c>
      <c r="C281" s="3628" t="s">
        <v>1234</v>
      </c>
      <c r="D281" s="3628"/>
      <c r="E281" s="3628"/>
      <c r="F281" s="1707" t="s">
        <v>1268</v>
      </c>
      <c r="G281" s="3628" t="s">
        <v>1267</v>
      </c>
      <c r="H281" s="3628"/>
      <c r="I281" s="3423" t="s">
        <v>1266</v>
      </c>
      <c r="J281" s="3424"/>
      <c r="K281" s="3425"/>
      <c r="L281" s="1771" t="s">
        <v>1265</v>
      </c>
      <c r="M281" s="3633" t="s">
        <v>1264</v>
      </c>
      <c r="N281" s="3634"/>
      <c r="O281" s="3436"/>
      <c r="P281" s="3626"/>
      <c r="DE281" s="818"/>
      <c r="DF281" s="772" t="str">
        <f>IF(COUNTA(B282:P291)&gt;0,DG281,"")</f>
        <v/>
      </c>
      <c r="DG281" s="829">
        <v>9</v>
      </c>
    </row>
    <row r="282" spans="1:111" s="771" customFormat="1" ht="13.5" customHeight="1" x14ac:dyDescent="0.15">
      <c r="A282" s="3475"/>
      <c r="B282" s="1774"/>
      <c r="C282" s="3659"/>
      <c r="D282" s="3660"/>
      <c r="E282" s="3661"/>
      <c r="F282" s="1708"/>
      <c r="G282" s="3507"/>
      <c r="H282" s="3509"/>
      <c r="I282" s="3507"/>
      <c r="J282" s="3508"/>
      <c r="K282" s="3509"/>
      <c r="L282" s="1755"/>
      <c r="M282" s="3507"/>
      <c r="N282" s="3509"/>
      <c r="O282" s="3662"/>
      <c r="P282" s="3663"/>
      <c r="Q282" s="1740" t="s">
        <v>6302</v>
      </c>
      <c r="DE282" s="818"/>
      <c r="DG282" s="829"/>
    </row>
    <row r="283" spans="1:111" s="771" customFormat="1" ht="13.5" customHeight="1" x14ac:dyDescent="0.15">
      <c r="A283" s="3475"/>
      <c r="B283" s="1768"/>
      <c r="C283" s="3593"/>
      <c r="D283" s="3654"/>
      <c r="E283" s="3655"/>
      <c r="F283" s="1714"/>
      <c r="G283" s="3487"/>
      <c r="H283" s="3488"/>
      <c r="I283" s="3487"/>
      <c r="J283" s="3488"/>
      <c r="K283" s="3489"/>
      <c r="L283" s="1753"/>
      <c r="M283" s="3487"/>
      <c r="N283" s="3489"/>
      <c r="O283" s="3557"/>
      <c r="P283" s="3558"/>
      <c r="Q283" s="1740" t="s">
        <v>6301</v>
      </c>
      <c r="DE283" s="818"/>
      <c r="DG283" s="829"/>
    </row>
    <row r="284" spans="1:111" s="771" customFormat="1" ht="13.5" customHeight="1" x14ac:dyDescent="0.15">
      <c r="A284" s="3475"/>
      <c r="B284" s="1768"/>
      <c r="C284" s="3559"/>
      <c r="D284" s="3560"/>
      <c r="E284" s="3561"/>
      <c r="F284" s="1715"/>
      <c r="G284" s="3656"/>
      <c r="H284" s="3657"/>
      <c r="I284" s="3562"/>
      <c r="J284" s="3590"/>
      <c r="K284" s="3563"/>
      <c r="L284" s="1766"/>
      <c r="M284" s="3562"/>
      <c r="N284" s="3563"/>
      <c r="O284" s="3591"/>
      <c r="P284" s="3592"/>
      <c r="Q284" s="1739"/>
      <c r="DE284" s="818"/>
      <c r="DG284" s="829"/>
    </row>
    <row r="285" spans="1:111" s="771" customFormat="1" ht="13.5" customHeight="1" x14ac:dyDescent="0.15">
      <c r="A285" s="3475"/>
      <c r="B285" s="1753"/>
      <c r="C285" s="3593"/>
      <c r="D285" s="3654"/>
      <c r="E285" s="3655"/>
      <c r="F285" s="1709"/>
      <c r="G285" s="3487"/>
      <c r="H285" s="3489"/>
      <c r="I285" s="3487"/>
      <c r="J285" s="3488"/>
      <c r="K285" s="3489"/>
      <c r="L285" s="1753"/>
      <c r="M285" s="3487"/>
      <c r="N285" s="3489"/>
      <c r="O285" s="3557"/>
      <c r="P285" s="3558"/>
      <c r="Q285" s="1739" t="s">
        <v>6285</v>
      </c>
      <c r="DE285" s="818"/>
      <c r="DG285" s="829"/>
    </row>
    <row r="286" spans="1:111" s="771" customFormat="1" ht="13.5" customHeight="1" x14ac:dyDescent="0.15">
      <c r="A286" s="3475"/>
      <c r="B286" s="1753"/>
      <c r="C286" s="3593"/>
      <c r="D286" s="3594"/>
      <c r="E286" s="3595"/>
      <c r="F286" s="1709"/>
      <c r="G286" s="3487"/>
      <c r="H286" s="3489"/>
      <c r="I286" s="3487"/>
      <c r="J286" s="3488"/>
      <c r="K286" s="3489"/>
      <c r="L286" s="1753"/>
      <c r="M286" s="3487"/>
      <c r="N286" s="3653"/>
      <c r="O286" s="3557"/>
      <c r="P286" s="3653"/>
      <c r="Q286" s="1739" t="s">
        <v>6286</v>
      </c>
      <c r="DE286" s="818"/>
      <c r="DG286" s="829"/>
    </row>
    <row r="287" spans="1:111" s="771" customFormat="1" ht="13.5" customHeight="1" x14ac:dyDescent="0.15">
      <c r="A287" s="3475"/>
      <c r="B287" s="1766"/>
      <c r="C287" s="3559"/>
      <c r="D287" s="3664"/>
      <c r="E287" s="3665"/>
      <c r="F287" s="1716"/>
      <c r="G287" s="3562"/>
      <c r="H287" s="3563"/>
      <c r="I287" s="3562"/>
      <c r="J287" s="3590"/>
      <c r="K287" s="3563"/>
      <c r="L287" s="1766"/>
      <c r="M287" s="3562"/>
      <c r="N287" s="3563"/>
      <c r="O287" s="3591"/>
      <c r="P287" s="3592"/>
      <c r="Q287" s="1739" t="s">
        <v>6287</v>
      </c>
      <c r="DE287" s="818"/>
      <c r="DG287" s="829"/>
    </row>
    <row r="288" spans="1:111" s="771" customFormat="1" ht="13.5" customHeight="1" x14ac:dyDescent="0.15">
      <c r="A288" s="3475"/>
      <c r="B288" s="1753"/>
      <c r="C288" s="3593"/>
      <c r="D288" s="3654"/>
      <c r="E288" s="3655"/>
      <c r="F288" s="1709"/>
      <c r="G288" s="3487"/>
      <c r="H288" s="3489"/>
      <c r="I288" s="3487"/>
      <c r="J288" s="3488"/>
      <c r="K288" s="3489"/>
      <c r="L288" s="1753"/>
      <c r="M288" s="3487"/>
      <c r="N288" s="3489"/>
      <c r="O288" s="3557"/>
      <c r="P288" s="3558"/>
      <c r="DE288" s="818"/>
      <c r="DG288" s="829"/>
    </row>
    <row r="289" spans="1:111" s="771" customFormat="1" ht="13.5" customHeight="1" x14ac:dyDescent="0.15">
      <c r="A289" s="3475"/>
      <c r="B289" s="1766"/>
      <c r="C289" s="3559"/>
      <c r="D289" s="3560"/>
      <c r="E289" s="3561"/>
      <c r="F289" s="1716"/>
      <c r="G289" s="3562"/>
      <c r="H289" s="3563"/>
      <c r="I289" s="3562"/>
      <c r="J289" s="3590"/>
      <c r="K289" s="3563"/>
      <c r="L289" s="1766"/>
      <c r="M289" s="3562"/>
      <c r="N289" s="3563"/>
      <c r="O289" s="3591"/>
      <c r="P289" s="3592"/>
      <c r="DE289" s="818"/>
      <c r="DG289" s="829"/>
    </row>
    <row r="290" spans="1:111" s="771" customFormat="1" ht="13.5" customHeight="1" x14ac:dyDescent="0.15">
      <c r="A290" s="3475"/>
      <c r="B290" s="1753"/>
      <c r="C290" s="3593"/>
      <c r="D290" s="3654"/>
      <c r="E290" s="3655"/>
      <c r="F290" s="1709"/>
      <c r="G290" s="3487"/>
      <c r="H290" s="3489"/>
      <c r="I290" s="3487"/>
      <c r="J290" s="3488"/>
      <c r="K290" s="3489"/>
      <c r="L290" s="1753"/>
      <c r="M290" s="3487"/>
      <c r="N290" s="3489"/>
      <c r="O290" s="3557"/>
      <c r="P290" s="3558"/>
      <c r="DE290" s="818"/>
      <c r="DG290" s="829"/>
    </row>
    <row r="291" spans="1:111" s="771" customFormat="1" ht="13.5" customHeight="1" x14ac:dyDescent="0.15">
      <c r="A291" s="3422"/>
      <c r="B291" s="1763"/>
      <c r="C291" s="3658"/>
      <c r="D291" s="3555"/>
      <c r="E291" s="3556"/>
      <c r="F291" s="1717"/>
      <c r="G291" s="3429"/>
      <c r="H291" s="3537"/>
      <c r="I291" s="3431"/>
      <c r="J291" s="3429"/>
      <c r="K291" s="3537"/>
      <c r="L291" s="1763"/>
      <c r="M291" s="3431"/>
      <c r="N291" s="3537"/>
      <c r="O291" s="3426"/>
      <c r="P291" s="3428"/>
      <c r="DE291" s="818"/>
      <c r="DG291" s="829"/>
    </row>
    <row r="292" spans="1:111" s="771" customFormat="1" ht="6" customHeight="1" x14ac:dyDescent="0.15">
      <c r="A292" s="3601"/>
      <c r="B292" s="3602"/>
      <c r="C292" s="3602"/>
      <c r="D292" s="3602"/>
      <c r="E292" s="3602"/>
      <c r="F292" s="3602"/>
      <c r="G292" s="3602"/>
      <c r="H292" s="3602"/>
      <c r="I292" s="3602"/>
      <c r="J292" s="3602"/>
      <c r="K292" s="3602"/>
      <c r="L292" s="3602"/>
      <c r="M292" s="3602"/>
      <c r="N292" s="3602"/>
      <c r="O292" s="3602"/>
      <c r="P292" s="3602"/>
      <c r="DE292" s="818"/>
      <c r="DG292" s="829"/>
    </row>
    <row r="293" spans="1:111" s="771" customFormat="1" ht="6" customHeight="1" x14ac:dyDescent="0.15">
      <c r="A293" s="3603"/>
      <c r="B293" s="3603"/>
      <c r="C293" s="3603"/>
      <c r="D293" s="3603"/>
      <c r="E293" s="3603"/>
      <c r="F293" s="3603"/>
      <c r="G293" s="3603"/>
      <c r="H293" s="3603"/>
      <c r="I293" s="3603"/>
      <c r="J293" s="3603"/>
      <c r="K293" s="3603"/>
      <c r="L293" s="3603"/>
      <c r="M293" s="3603"/>
      <c r="N293" s="3603"/>
      <c r="O293" s="3603"/>
      <c r="P293" s="3603"/>
      <c r="DE293" s="818"/>
      <c r="DG293" s="829"/>
    </row>
    <row r="294" spans="1:111" s="771" customFormat="1" ht="21" customHeight="1" x14ac:dyDescent="0.15">
      <c r="A294" s="3421">
        <v>3</v>
      </c>
      <c r="B294" s="3604" t="s">
        <v>1263</v>
      </c>
      <c r="C294" s="3605"/>
      <c r="D294" s="3606"/>
      <c r="E294" s="3607" t="s">
        <v>1226</v>
      </c>
      <c r="F294" s="3608"/>
      <c r="G294" s="3609"/>
      <c r="H294" s="3609"/>
      <c r="I294" s="802"/>
      <c r="J294" s="1748">
        <v>4</v>
      </c>
      <c r="K294" s="3641" t="s">
        <v>1262</v>
      </c>
      <c r="L294" s="3642"/>
      <c r="M294" s="3642"/>
      <c r="N294" s="3642"/>
      <c r="O294" s="3642"/>
      <c r="P294" s="3643"/>
      <c r="DE294" s="818"/>
      <c r="DG294" s="829"/>
    </row>
    <row r="295" spans="1:111" s="771" customFormat="1" ht="12" customHeight="1" x14ac:dyDescent="0.15">
      <c r="A295" s="3422"/>
      <c r="B295" s="3610"/>
      <c r="C295" s="3610"/>
      <c r="D295" s="3610"/>
      <c r="E295" s="3386"/>
      <c r="F295" s="3387"/>
      <c r="G295" s="3445"/>
      <c r="H295" s="3445"/>
      <c r="I295" s="1752"/>
      <c r="J295" s="3538"/>
      <c r="K295" s="3644"/>
      <c r="L295" s="3645"/>
      <c r="M295" s="3645"/>
      <c r="N295" s="3645"/>
      <c r="O295" s="3645"/>
      <c r="P295" s="3646"/>
      <c r="DE295" s="818"/>
      <c r="DG295" s="829"/>
    </row>
    <row r="296" spans="1:111" s="771" customFormat="1" ht="12" customHeight="1" x14ac:dyDescent="0.15">
      <c r="A296" s="1752"/>
      <c r="B296" s="1769"/>
      <c r="C296" s="1769"/>
      <c r="D296" s="1769"/>
      <c r="E296" s="1769"/>
      <c r="F296" s="1769"/>
      <c r="G296" s="1769"/>
      <c r="H296" s="1769"/>
      <c r="I296" s="1770"/>
      <c r="J296" s="3611"/>
      <c r="K296" s="3647"/>
      <c r="L296" s="3648"/>
      <c r="M296" s="3648"/>
      <c r="N296" s="3648"/>
      <c r="O296" s="3648"/>
      <c r="P296" s="3649"/>
      <c r="DE296" s="818"/>
      <c r="DG296" s="829"/>
    </row>
    <row r="297" spans="1:111" s="771" customFormat="1" ht="12" customHeight="1" x14ac:dyDescent="0.15">
      <c r="A297" s="1752"/>
      <c r="B297" s="3599" t="s">
        <v>6291</v>
      </c>
      <c r="C297" s="3599"/>
      <c r="D297" s="3599"/>
      <c r="E297" s="3599"/>
      <c r="F297" s="3599"/>
      <c r="G297" s="3599"/>
      <c r="H297" s="3599"/>
      <c r="I297" s="1770"/>
      <c r="J297" s="3611"/>
      <c r="K297" s="3647"/>
      <c r="L297" s="3648"/>
      <c r="M297" s="3648"/>
      <c r="N297" s="3648"/>
      <c r="O297" s="3648"/>
      <c r="P297" s="3649"/>
      <c r="DE297" s="818"/>
      <c r="DG297" s="829"/>
    </row>
    <row r="298" spans="1:111" s="771" customFormat="1" ht="12" customHeight="1" x14ac:dyDescent="0.15">
      <c r="A298" s="1752"/>
      <c r="B298" s="3599" t="s">
        <v>6292</v>
      </c>
      <c r="C298" s="3599"/>
      <c r="D298" s="3599"/>
      <c r="E298" s="3599"/>
      <c r="F298" s="3599"/>
      <c r="G298" s="3599"/>
      <c r="H298" s="3599"/>
      <c r="I298" s="803"/>
      <c r="J298" s="3611"/>
      <c r="K298" s="3647"/>
      <c r="L298" s="3648"/>
      <c r="M298" s="3648"/>
      <c r="N298" s="3648"/>
      <c r="O298" s="3648"/>
      <c r="P298" s="3649"/>
      <c r="DE298" s="818"/>
      <c r="DG298" s="829"/>
    </row>
    <row r="299" spans="1:111" s="771" customFormat="1" ht="12" customHeight="1" x14ac:dyDescent="0.15">
      <c r="A299" s="790" t="s">
        <v>1223</v>
      </c>
      <c r="B299" s="3599" t="s">
        <v>1259</v>
      </c>
      <c r="C299" s="3599"/>
      <c r="D299" s="3599"/>
      <c r="E299" s="3599"/>
      <c r="F299" s="3599"/>
      <c r="G299" s="3599"/>
      <c r="H299" s="3599"/>
      <c r="I299" s="1770"/>
      <c r="J299" s="3611"/>
      <c r="K299" s="3647"/>
      <c r="L299" s="3648"/>
      <c r="M299" s="3648"/>
      <c r="N299" s="3648"/>
      <c r="O299" s="3648"/>
      <c r="P299" s="3649"/>
      <c r="DE299" s="818"/>
      <c r="DG299" s="829"/>
    </row>
    <row r="300" spans="1:111" s="771" customFormat="1" ht="12" customHeight="1" x14ac:dyDescent="0.15">
      <c r="A300" s="790"/>
      <c r="B300" s="3620" t="s">
        <v>1258</v>
      </c>
      <c r="C300" s="3620"/>
      <c r="D300" s="3620"/>
      <c r="E300" s="3620"/>
      <c r="F300" s="3620"/>
      <c r="G300" s="3620"/>
      <c r="H300" s="3620"/>
      <c r="I300" s="1770"/>
      <c r="J300" s="3611"/>
      <c r="K300" s="3647"/>
      <c r="L300" s="3648"/>
      <c r="M300" s="3648"/>
      <c r="N300" s="3648"/>
      <c r="O300" s="3648"/>
      <c r="P300" s="3649"/>
      <c r="DE300" s="818"/>
      <c r="DG300" s="829"/>
    </row>
    <row r="301" spans="1:111" s="771" customFormat="1" ht="12" customHeight="1" x14ac:dyDescent="0.15">
      <c r="A301" s="790"/>
      <c r="B301" s="3599" t="s">
        <v>1257</v>
      </c>
      <c r="C301" s="3599"/>
      <c r="D301" s="3599"/>
      <c r="E301" s="3599"/>
      <c r="F301" s="3599"/>
      <c r="G301" s="3599"/>
      <c r="H301" s="3599"/>
      <c r="I301" s="1770"/>
      <c r="J301" s="3611"/>
      <c r="K301" s="3647"/>
      <c r="L301" s="3648"/>
      <c r="M301" s="3648"/>
      <c r="N301" s="3648"/>
      <c r="O301" s="3648"/>
      <c r="P301" s="3649"/>
      <c r="DE301" s="818"/>
      <c r="DG301" s="829"/>
    </row>
    <row r="302" spans="1:111" s="771" customFormat="1" ht="12" customHeight="1" x14ac:dyDescent="0.15">
      <c r="A302" s="790"/>
      <c r="B302" s="3598" t="s">
        <v>1256</v>
      </c>
      <c r="C302" s="3598"/>
      <c r="D302" s="3598"/>
      <c r="E302" s="3598"/>
      <c r="F302" s="3598"/>
      <c r="G302" s="3598"/>
      <c r="H302" s="3598"/>
      <c r="I302" s="1770"/>
      <c r="J302" s="3611"/>
      <c r="K302" s="3647"/>
      <c r="L302" s="3648"/>
      <c r="M302" s="3648"/>
      <c r="N302" s="3648"/>
      <c r="O302" s="3648"/>
      <c r="P302" s="3649"/>
      <c r="DE302" s="818"/>
      <c r="DG302" s="829"/>
    </row>
    <row r="303" spans="1:111" s="771" customFormat="1" ht="12" customHeight="1" x14ac:dyDescent="0.15">
      <c r="A303" s="790"/>
      <c r="B303" s="3599" t="s">
        <v>1255</v>
      </c>
      <c r="C303" s="3599"/>
      <c r="D303" s="3599"/>
      <c r="E303" s="3599"/>
      <c r="F303" s="3599"/>
      <c r="G303" s="3599"/>
      <c r="H303" s="3599"/>
      <c r="I303" s="1770"/>
      <c r="J303" s="3611"/>
      <c r="K303" s="3647"/>
      <c r="L303" s="3648"/>
      <c r="M303" s="3648"/>
      <c r="N303" s="3648"/>
      <c r="O303" s="3648"/>
      <c r="P303" s="3649"/>
      <c r="Q303" s="224"/>
      <c r="R303" s="224"/>
      <c r="S303" s="224"/>
      <c r="T303" s="224"/>
      <c r="U303" s="224"/>
      <c r="V303" s="224"/>
      <c r="W303" s="224"/>
      <c r="X303" s="224"/>
      <c r="Y303" s="224"/>
      <c r="Z303" s="224"/>
      <c r="AA303" s="224"/>
      <c r="DE303" s="818"/>
      <c r="DG303" s="829"/>
    </row>
    <row r="304" spans="1:111" s="771" customFormat="1" ht="12" customHeight="1" x14ac:dyDescent="0.15">
      <c r="A304" s="790"/>
      <c r="B304" s="3599" t="s">
        <v>1254</v>
      </c>
      <c r="C304" s="3599"/>
      <c r="D304" s="3599"/>
      <c r="E304" s="3599"/>
      <c r="F304" s="3599"/>
      <c r="G304" s="3599"/>
      <c r="H304" s="3599"/>
      <c r="I304" s="1770"/>
      <c r="J304" s="3611"/>
      <c r="K304" s="3647"/>
      <c r="L304" s="3648"/>
      <c r="M304" s="3648"/>
      <c r="N304" s="3648"/>
      <c r="O304" s="3648"/>
      <c r="P304" s="3649"/>
      <c r="DE304" s="818"/>
      <c r="DG304" s="829"/>
    </row>
    <row r="305" spans="1:111" s="771" customFormat="1" ht="12.75" customHeight="1" x14ac:dyDescent="0.15">
      <c r="A305" s="790"/>
      <c r="B305" s="3599" t="s">
        <v>1253</v>
      </c>
      <c r="C305" s="3599"/>
      <c r="D305" s="3599"/>
      <c r="E305" s="3599"/>
      <c r="F305" s="3599"/>
      <c r="G305" s="3599"/>
      <c r="H305" s="3599"/>
      <c r="I305" s="1770"/>
      <c r="J305" s="3611"/>
      <c r="K305" s="3647"/>
      <c r="L305" s="3648"/>
      <c r="M305" s="3648"/>
      <c r="N305" s="3648"/>
      <c r="O305" s="3648"/>
      <c r="P305" s="3649"/>
      <c r="DE305" s="818"/>
      <c r="DG305" s="829"/>
    </row>
    <row r="306" spans="1:111" s="771" customFormat="1" ht="9.75" customHeight="1" x14ac:dyDescent="0.15">
      <c r="A306" s="790"/>
      <c r="B306" s="3600" t="s">
        <v>580</v>
      </c>
      <c r="C306" s="3600"/>
      <c r="D306" s="3600"/>
      <c r="E306" s="3600"/>
      <c r="F306" s="3600"/>
      <c r="G306" s="3600"/>
      <c r="H306" s="3600"/>
      <c r="I306" s="1770"/>
      <c r="J306" s="3611"/>
      <c r="K306" s="3647"/>
      <c r="L306" s="3648"/>
      <c r="M306" s="3648"/>
      <c r="N306" s="3648"/>
      <c r="O306" s="3648"/>
      <c r="P306" s="3649"/>
      <c r="DE306" s="818"/>
      <c r="DG306" s="829"/>
    </row>
    <row r="307" spans="1:111" s="771" customFormat="1" ht="9.75" customHeight="1" x14ac:dyDescent="0.15">
      <c r="A307" s="790"/>
      <c r="B307" s="3597" t="s">
        <v>1252</v>
      </c>
      <c r="C307" s="3597"/>
      <c r="D307" s="3597"/>
      <c r="E307" s="3597"/>
      <c r="F307" s="3597"/>
      <c r="G307" s="3597"/>
      <c r="H307" s="3597"/>
      <c r="I307" s="1770"/>
      <c r="J307" s="3611"/>
      <c r="K307" s="3647"/>
      <c r="L307" s="3648"/>
      <c r="M307" s="3648"/>
      <c r="N307" s="3648"/>
      <c r="O307" s="3648"/>
      <c r="P307" s="3649"/>
      <c r="DE307" s="818"/>
      <c r="DG307" s="829"/>
    </row>
    <row r="308" spans="1:111" s="771" customFormat="1" ht="11.25" customHeight="1" x14ac:dyDescent="0.15">
      <c r="A308" s="790"/>
      <c r="B308" s="3597" t="s">
        <v>1251</v>
      </c>
      <c r="C308" s="3597"/>
      <c r="D308" s="3597"/>
      <c r="E308" s="3597"/>
      <c r="F308" s="3597"/>
      <c r="G308" s="3597"/>
      <c r="H308" s="3597"/>
      <c r="I308" s="1770"/>
      <c r="J308" s="3539"/>
      <c r="K308" s="3650"/>
      <c r="L308" s="3651"/>
      <c r="M308" s="3651"/>
      <c r="N308" s="3651"/>
      <c r="O308" s="3651"/>
      <c r="P308" s="3652"/>
      <c r="DE308" s="818"/>
      <c r="DG308" s="829"/>
    </row>
    <row r="309" spans="1:111" s="772" customFormat="1" ht="13.5" x14ac:dyDescent="0.15">
      <c r="A309" s="1772" t="s">
        <v>1271</v>
      </c>
      <c r="B309" s="1773"/>
      <c r="C309" s="1773"/>
      <c r="D309" s="1773"/>
      <c r="E309" s="1773"/>
      <c r="F309" s="1773"/>
      <c r="G309" s="1773"/>
      <c r="H309" s="1773"/>
      <c r="I309" s="1773"/>
      <c r="J309" s="1773"/>
      <c r="K309" s="1773"/>
      <c r="L309" s="1773"/>
      <c r="M309" s="1773"/>
      <c r="N309" s="1773"/>
      <c r="O309" s="1773"/>
      <c r="P309" s="1773"/>
      <c r="DE309" s="830"/>
      <c r="DG309" s="829"/>
    </row>
    <row r="310" spans="1:111" s="771" customFormat="1" ht="12" customHeight="1" x14ac:dyDescent="0.15">
      <c r="A310" s="3393" t="s">
        <v>576</v>
      </c>
      <c r="B310" s="3417"/>
      <c r="C310" s="3639"/>
      <c r="D310" s="3640"/>
      <c r="E310" s="3393" t="s">
        <v>575</v>
      </c>
      <c r="F310" s="3417"/>
      <c r="G310" s="3386"/>
      <c r="H310" s="3416"/>
      <c r="I310" s="3416"/>
      <c r="J310" s="3387"/>
      <c r="K310" s="1760" t="s">
        <v>1214</v>
      </c>
      <c r="L310" s="3386"/>
      <c r="M310" s="3416"/>
      <c r="N310" s="3416"/>
      <c r="O310" s="3416"/>
      <c r="P310" s="3387"/>
      <c r="DE310" s="818"/>
      <c r="DG310" s="829"/>
    </row>
    <row r="311" spans="1:111" s="771" customFormat="1" ht="12" customHeight="1" x14ac:dyDescent="0.15">
      <c r="A311" s="3421">
        <v>1</v>
      </c>
      <c r="B311" s="3423" t="s">
        <v>1249</v>
      </c>
      <c r="C311" s="3424"/>
      <c r="D311" s="3424"/>
      <c r="E311" s="3424"/>
      <c r="F311" s="3425"/>
      <c r="G311" s="3434" t="s">
        <v>1248</v>
      </c>
      <c r="H311" s="3625"/>
      <c r="I311" s="3393" t="s">
        <v>1270</v>
      </c>
      <c r="J311" s="3394"/>
      <c r="K311" s="3394"/>
      <c r="L311" s="3394"/>
      <c r="M311" s="3394"/>
      <c r="N311" s="3394"/>
      <c r="O311" s="3394"/>
      <c r="P311" s="3417"/>
      <c r="DE311" s="818"/>
      <c r="DG311" s="829"/>
    </row>
    <row r="312" spans="1:111" s="771" customFormat="1" ht="12" customHeight="1" x14ac:dyDescent="0.15">
      <c r="A312" s="3422"/>
      <c r="B312" s="3426"/>
      <c r="C312" s="3427"/>
      <c r="D312" s="3427"/>
      <c r="E312" s="3427"/>
      <c r="F312" s="3428"/>
      <c r="G312" s="3386"/>
      <c r="H312" s="3387"/>
      <c r="I312" s="3635"/>
      <c r="J312" s="3636"/>
      <c r="K312" s="3636"/>
      <c r="L312" s="3636"/>
      <c r="M312" s="3636"/>
      <c r="N312" s="3636"/>
      <c r="O312" s="3636"/>
      <c r="P312" s="808" t="s">
        <v>1763</v>
      </c>
      <c r="DE312" s="818"/>
      <c r="DG312" s="829"/>
    </row>
    <row r="313" spans="1:111" s="771" customFormat="1" ht="6" customHeight="1" x14ac:dyDescent="0.15">
      <c r="A313" s="809"/>
      <c r="B313" s="809"/>
      <c r="C313" s="809"/>
      <c r="D313" s="809"/>
      <c r="E313" s="809"/>
      <c r="F313" s="809"/>
      <c r="G313" s="809"/>
      <c r="H313" s="809"/>
      <c r="I313" s="809"/>
      <c r="J313" s="809"/>
      <c r="K313" s="809"/>
      <c r="L313" s="809"/>
      <c r="M313" s="1752"/>
      <c r="N313" s="1752"/>
      <c r="O313" s="1752"/>
      <c r="P313" s="1752"/>
      <c r="DE313" s="818"/>
      <c r="DG313" s="829"/>
    </row>
    <row r="314" spans="1:111" s="771" customFormat="1" ht="12" customHeight="1" x14ac:dyDescent="0.15">
      <c r="A314" s="3421">
        <v>2</v>
      </c>
      <c r="B314" s="3394" t="s">
        <v>1269</v>
      </c>
      <c r="C314" s="3394"/>
      <c r="D314" s="3394"/>
      <c r="E314" s="3394"/>
      <c r="F314" s="3394"/>
      <c r="G314" s="3394"/>
      <c r="H314" s="3394"/>
      <c r="I314" s="3394"/>
      <c r="J314" s="3394"/>
      <c r="K314" s="3394"/>
      <c r="L314" s="3394"/>
      <c r="M314" s="3394"/>
      <c r="N314" s="3417"/>
      <c r="O314" s="3434" t="s">
        <v>1231</v>
      </c>
      <c r="P314" s="3625"/>
      <c r="DE314" s="818"/>
      <c r="DG314" s="829"/>
    </row>
    <row r="315" spans="1:111" s="771" customFormat="1" ht="12" customHeight="1" x14ac:dyDescent="0.15">
      <c r="A315" s="3475"/>
      <c r="B315" s="1749" t="s">
        <v>54</v>
      </c>
      <c r="C315" s="3628" t="s">
        <v>1234</v>
      </c>
      <c r="D315" s="3628"/>
      <c r="E315" s="3628"/>
      <c r="F315" s="1707" t="s">
        <v>1268</v>
      </c>
      <c r="G315" s="3628" t="s">
        <v>1267</v>
      </c>
      <c r="H315" s="3628"/>
      <c r="I315" s="3423" t="s">
        <v>1266</v>
      </c>
      <c r="J315" s="3424"/>
      <c r="K315" s="3425"/>
      <c r="L315" s="1771" t="s">
        <v>1265</v>
      </c>
      <c r="M315" s="3633" t="s">
        <v>1264</v>
      </c>
      <c r="N315" s="3634"/>
      <c r="O315" s="3436"/>
      <c r="P315" s="3626"/>
      <c r="DE315" s="818"/>
      <c r="DF315" s="772" t="str">
        <f>IF(COUNTA(B316:P325)&gt;0,DG315,"")</f>
        <v/>
      </c>
      <c r="DG315" s="829">
        <v>10</v>
      </c>
    </row>
    <row r="316" spans="1:111" s="771" customFormat="1" ht="13.5" customHeight="1" x14ac:dyDescent="0.15">
      <c r="A316" s="3475"/>
      <c r="B316" s="1774"/>
      <c r="C316" s="3659"/>
      <c r="D316" s="3660"/>
      <c r="E316" s="3661"/>
      <c r="F316" s="1708"/>
      <c r="G316" s="3507"/>
      <c r="H316" s="3509"/>
      <c r="I316" s="3507"/>
      <c r="J316" s="3508"/>
      <c r="K316" s="3509"/>
      <c r="L316" s="1755"/>
      <c r="M316" s="3507"/>
      <c r="N316" s="3509"/>
      <c r="O316" s="3662"/>
      <c r="P316" s="3663"/>
      <c r="Q316" s="1740" t="s">
        <v>6302</v>
      </c>
      <c r="DE316" s="818"/>
      <c r="DG316" s="829"/>
    </row>
    <row r="317" spans="1:111" s="771" customFormat="1" ht="13.5" customHeight="1" x14ac:dyDescent="0.15">
      <c r="A317" s="3475"/>
      <c r="B317" s="1768"/>
      <c r="C317" s="3593"/>
      <c r="D317" s="3654"/>
      <c r="E317" s="3655"/>
      <c r="F317" s="1714"/>
      <c r="G317" s="3487"/>
      <c r="H317" s="3488"/>
      <c r="I317" s="3487"/>
      <c r="J317" s="3488"/>
      <c r="K317" s="3489"/>
      <c r="L317" s="1753"/>
      <c r="M317" s="3487"/>
      <c r="N317" s="3489"/>
      <c r="O317" s="3557"/>
      <c r="P317" s="3558"/>
      <c r="Q317" s="1740" t="s">
        <v>6301</v>
      </c>
      <c r="DE317" s="818"/>
      <c r="DG317" s="829"/>
    </row>
    <row r="318" spans="1:111" s="771" customFormat="1" ht="13.5" customHeight="1" x14ac:dyDescent="0.15">
      <c r="A318" s="3475"/>
      <c r="B318" s="1768"/>
      <c r="C318" s="3559"/>
      <c r="D318" s="3560"/>
      <c r="E318" s="3561"/>
      <c r="F318" s="1715"/>
      <c r="G318" s="3656"/>
      <c r="H318" s="3657"/>
      <c r="I318" s="3562"/>
      <c r="J318" s="3590"/>
      <c r="K318" s="3563"/>
      <c r="L318" s="1766"/>
      <c r="M318" s="3562"/>
      <c r="N318" s="3563"/>
      <c r="O318" s="3591"/>
      <c r="P318" s="3592"/>
      <c r="Q318" s="1739"/>
      <c r="DE318" s="818"/>
      <c r="DG318" s="829"/>
    </row>
    <row r="319" spans="1:111" s="771" customFormat="1" ht="13.5" customHeight="1" x14ac:dyDescent="0.15">
      <c r="A319" s="3475"/>
      <c r="B319" s="1753"/>
      <c r="C319" s="3593"/>
      <c r="D319" s="3654"/>
      <c r="E319" s="3655"/>
      <c r="F319" s="1709"/>
      <c r="G319" s="3487"/>
      <c r="H319" s="3489"/>
      <c r="I319" s="3487"/>
      <c r="J319" s="3488"/>
      <c r="K319" s="3489"/>
      <c r="L319" s="1753"/>
      <c r="M319" s="3487"/>
      <c r="N319" s="3489"/>
      <c r="O319" s="3557"/>
      <c r="P319" s="3558"/>
      <c r="Q319" s="1739" t="s">
        <v>6285</v>
      </c>
      <c r="DE319" s="818"/>
      <c r="DG319" s="829"/>
    </row>
    <row r="320" spans="1:111" s="771" customFormat="1" ht="13.5" customHeight="1" x14ac:dyDescent="0.15">
      <c r="A320" s="3475"/>
      <c r="B320" s="1753"/>
      <c r="C320" s="3593"/>
      <c r="D320" s="3594"/>
      <c r="E320" s="3595"/>
      <c r="F320" s="1709"/>
      <c r="G320" s="3487"/>
      <c r="H320" s="3489"/>
      <c r="I320" s="3487"/>
      <c r="J320" s="3488"/>
      <c r="K320" s="3489"/>
      <c r="L320" s="1753"/>
      <c r="M320" s="3487"/>
      <c r="N320" s="3653"/>
      <c r="O320" s="3557"/>
      <c r="P320" s="3653"/>
      <c r="Q320" s="1739" t="s">
        <v>6286</v>
      </c>
      <c r="DE320" s="818"/>
      <c r="DG320" s="829"/>
    </row>
    <row r="321" spans="1:111" s="771" customFormat="1" ht="13.5" customHeight="1" x14ac:dyDescent="0.15">
      <c r="A321" s="3475"/>
      <c r="B321" s="1766"/>
      <c r="C321" s="3559"/>
      <c r="D321" s="3664"/>
      <c r="E321" s="3665"/>
      <c r="F321" s="1716"/>
      <c r="G321" s="3562"/>
      <c r="H321" s="3563"/>
      <c r="I321" s="3562"/>
      <c r="J321" s="3590"/>
      <c r="K321" s="3563"/>
      <c r="L321" s="1766"/>
      <c r="M321" s="3562"/>
      <c r="N321" s="3563"/>
      <c r="O321" s="3591"/>
      <c r="P321" s="3592"/>
      <c r="Q321" s="1739" t="s">
        <v>6287</v>
      </c>
      <c r="DE321" s="818"/>
      <c r="DG321" s="829"/>
    </row>
    <row r="322" spans="1:111" s="771" customFormat="1" ht="13.5" customHeight="1" x14ac:dyDescent="0.15">
      <c r="A322" s="3475"/>
      <c r="B322" s="1753"/>
      <c r="C322" s="3593"/>
      <c r="D322" s="3654"/>
      <c r="E322" s="3655"/>
      <c r="F322" s="1709"/>
      <c r="G322" s="3487"/>
      <c r="H322" s="3489"/>
      <c r="I322" s="3487"/>
      <c r="J322" s="3488"/>
      <c r="K322" s="3489"/>
      <c r="L322" s="1753"/>
      <c r="M322" s="3487"/>
      <c r="N322" s="3489"/>
      <c r="O322" s="3557"/>
      <c r="P322" s="3558"/>
      <c r="DE322" s="818"/>
      <c r="DG322" s="829"/>
    </row>
    <row r="323" spans="1:111" s="771" customFormat="1" ht="13.5" customHeight="1" x14ac:dyDescent="0.15">
      <c r="A323" s="3475"/>
      <c r="B323" s="1766"/>
      <c r="C323" s="3559"/>
      <c r="D323" s="3560"/>
      <c r="E323" s="3561"/>
      <c r="F323" s="1716"/>
      <c r="G323" s="3562"/>
      <c r="H323" s="3563"/>
      <c r="I323" s="3562"/>
      <c r="J323" s="3590"/>
      <c r="K323" s="3563"/>
      <c r="L323" s="1766"/>
      <c r="M323" s="3562"/>
      <c r="N323" s="3563"/>
      <c r="O323" s="3591"/>
      <c r="P323" s="3592"/>
      <c r="DE323" s="818"/>
      <c r="DG323" s="829"/>
    </row>
    <row r="324" spans="1:111" s="771" customFormat="1" ht="13.5" customHeight="1" x14ac:dyDescent="0.15">
      <c r="A324" s="3475"/>
      <c r="B324" s="1753"/>
      <c r="C324" s="3593"/>
      <c r="D324" s="3654"/>
      <c r="E324" s="3655"/>
      <c r="F324" s="1709"/>
      <c r="G324" s="3487"/>
      <c r="H324" s="3489"/>
      <c r="I324" s="3487"/>
      <c r="J324" s="3488"/>
      <c r="K324" s="3489"/>
      <c r="L324" s="1753"/>
      <c r="M324" s="3487"/>
      <c r="N324" s="3489"/>
      <c r="O324" s="3557"/>
      <c r="P324" s="3558"/>
      <c r="DE324" s="818"/>
      <c r="DG324" s="829"/>
    </row>
    <row r="325" spans="1:111" s="771" customFormat="1" ht="13.5" customHeight="1" x14ac:dyDescent="0.15">
      <c r="A325" s="3422"/>
      <c r="B325" s="1763"/>
      <c r="C325" s="3658"/>
      <c r="D325" s="3555"/>
      <c r="E325" s="3556"/>
      <c r="F325" s="1717"/>
      <c r="G325" s="3429"/>
      <c r="H325" s="3537"/>
      <c r="I325" s="3431"/>
      <c r="J325" s="3429"/>
      <c r="K325" s="3537"/>
      <c r="L325" s="1763"/>
      <c r="M325" s="3431"/>
      <c r="N325" s="3537"/>
      <c r="O325" s="3426"/>
      <c r="P325" s="3428"/>
      <c r="DE325" s="818"/>
      <c r="DG325" s="829"/>
    </row>
    <row r="326" spans="1:111" s="771" customFormat="1" ht="6" customHeight="1" x14ac:dyDescent="0.15">
      <c r="A326" s="3601"/>
      <c r="B326" s="3602"/>
      <c r="C326" s="3602"/>
      <c r="D326" s="3602"/>
      <c r="E326" s="3602"/>
      <c r="F326" s="3602"/>
      <c r="G326" s="3602"/>
      <c r="H326" s="3602"/>
      <c r="I326" s="3602"/>
      <c r="J326" s="3602"/>
      <c r="K326" s="3602"/>
      <c r="L326" s="3602"/>
      <c r="M326" s="3602"/>
      <c r="N326" s="3602"/>
      <c r="O326" s="3602"/>
      <c r="P326" s="3602"/>
      <c r="DE326" s="818"/>
      <c r="DG326" s="829"/>
    </row>
    <row r="327" spans="1:111" s="771" customFormat="1" ht="6" customHeight="1" x14ac:dyDescent="0.15">
      <c r="A327" s="3603"/>
      <c r="B327" s="3603"/>
      <c r="C327" s="3603"/>
      <c r="D327" s="3603"/>
      <c r="E327" s="3603"/>
      <c r="F327" s="3603"/>
      <c r="G327" s="3603"/>
      <c r="H327" s="3603"/>
      <c r="I327" s="3603"/>
      <c r="J327" s="3603"/>
      <c r="K327" s="3603"/>
      <c r="L327" s="3603"/>
      <c r="M327" s="3603"/>
      <c r="N327" s="3603"/>
      <c r="O327" s="3603"/>
      <c r="P327" s="3603"/>
      <c r="DE327" s="818"/>
      <c r="DG327" s="829"/>
    </row>
    <row r="328" spans="1:111" s="771" customFormat="1" ht="21" customHeight="1" x14ac:dyDescent="0.15">
      <c r="A328" s="3421">
        <v>3</v>
      </c>
      <c r="B328" s="3604" t="s">
        <v>1263</v>
      </c>
      <c r="C328" s="3605"/>
      <c r="D328" s="3606"/>
      <c r="E328" s="3607" t="s">
        <v>1226</v>
      </c>
      <c r="F328" s="3608"/>
      <c r="G328" s="3609"/>
      <c r="H328" s="3609"/>
      <c r="I328" s="802"/>
      <c r="J328" s="1748">
        <v>4</v>
      </c>
      <c r="K328" s="3641" t="s">
        <v>1262</v>
      </c>
      <c r="L328" s="3642"/>
      <c r="M328" s="3642"/>
      <c r="N328" s="3642"/>
      <c r="O328" s="3642"/>
      <c r="P328" s="3643"/>
      <c r="DE328" s="818"/>
      <c r="DG328" s="829"/>
    </row>
    <row r="329" spans="1:111" s="771" customFormat="1" ht="12" customHeight="1" x14ac:dyDescent="0.15">
      <c r="A329" s="3422"/>
      <c r="B329" s="3610"/>
      <c r="C329" s="3610"/>
      <c r="D329" s="3610"/>
      <c r="E329" s="3386"/>
      <c r="F329" s="3387"/>
      <c r="G329" s="3445"/>
      <c r="H329" s="3445"/>
      <c r="I329" s="1752"/>
      <c r="J329" s="3538"/>
      <c r="K329" s="3644"/>
      <c r="L329" s="3645"/>
      <c r="M329" s="3645"/>
      <c r="N329" s="3645"/>
      <c r="O329" s="3645"/>
      <c r="P329" s="3646"/>
      <c r="DE329" s="818"/>
      <c r="DG329" s="829"/>
    </row>
    <row r="330" spans="1:111" s="771" customFormat="1" ht="12" customHeight="1" x14ac:dyDescent="0.15">
      <c r="A330" s="1752"/>
      <c r="B330" s="1769"/>
      <c r="C330" s="1769"/>
      <c r="D330" s="1769"/>
      <c r="E330" s="1769"/>
      <c r="F330" s="1769"/>
      <c r="G330" s="1769"/>
      <c r="H330" s="1769"/>
      <c r="I330" s="1770"/>
      <c r="J330" s="3611"/>
      <c r="K330" s="3647"/>
      <c r="L330" s="3648"/>
      <c r="M330" s="3648"/>
      <c r="N330" s="3648"/>
      <c r="O330" s="3648"/>
      <c r="P330" s="3649"/>
      <c r="DE330" s="818"/>
      <c r="DG330" s="829"/>
    </row>
    <row r="331" spans="1:111" s="771" customFormat="1" ht="12" customHeight="1" x14ac:dyDescent="0.15">
      <c r="A331" s="1752"/>
      <c r="B331" s="3599" t="s">
        <v>6291</v>
      </c>
      <c r="C331" s="3599"/>
      <c r="D331" s="3599"/>
      <c r="E331" s="3599"/>
      <c r="F331" s="3599"/>
      <c r="G331" s="3599"/>
      <c r="H331" s="3599"/>
      <c r="I331" s="1770"/>
      <c r="J331" s="3611"/>
      <c r="K331" s="3647"/>
      <c r="L331" s="3648"/>
      <c r="M331" s="3648"/>
      <c r="N331" s="3648"/>
      <c r="O331" s="3648"/>
      <c r="P331" s="3649"/>
      <c r="DE331" s="818"/>
      <c r="DG331" s="829"/>
    </row>
    <row r="332" spans="1:111" s="771" customFormat="1" ht="12" customHeight="1" x14ac:dyDescent="0.15">
      <c r="A332" s="1752"/>
      <c r="B332" s="3599" t="s">
        <v>6292</v>
      </c>
      <c r="C332" s="3599"/>
      <c r="D332" s="3599"/>
      <c r="E332" s="3599"/>
      <c r="F332" s="3599"/>
      <c r="G332" s="3599"/>
      <c r="H332" s="3599"/>
      <c r="I332" s="803"/>
      <c r="J332" s="3611"/>
      <c r="K332" s="3647"/>
      <c r="L332" s="3648"/>
      <c r="M332" s="3648"/>
      <c r="N332" s="3648"/>
      <c r="O332" s="3648"/>
      <c r="P332" s="3649"/>
      <c r="DE332" s="818"/>
      <c r="DG332" s="829"/>
    </row>
    <row r="333" spans="1:111" s="771" customFormat="1" ht="12" customHeight="1" x14ac:dyDescent="0.15">
      <c r="A333" s="790" t="s">
        <v>1223</v>
      </c>
      <c r="B333" s="3599" t="s">
        <v>1259</v>
      </c>
      <c r="C333" s="3599"/>
      <c r="D333" s="3599"/>
      <c r="E333" s="3599"/>
      <c r="F333" s="3599"/>
      <c r="G333" s="3599"/>
      <c r="H333" s="3599"/>
      <c r="I333" s="1770"/>
      <c r="J333" s="3611"/>
      <c r="K333" s="3647"/>
      <c r="L333" s="3648"/>
      <c r="M333" s="3648"/>
      <c r="N333" s="3648"/>
      <c r="O333" s="3648"/>
      <c r="P333" s="3649"/>
      <c r="DE333" s="818"/>
      <c r="DG333" s="829"/>
    </row>
    <row r="334" spans="1:111" s="771" customFormat="1" ht="12" customHeight="1" x14ac:dyDescent="0.15">
      <c r="A334" s="790"/>
      <c r="B334" s="3620" t="s">
        <v>1258</v>
      </c>
      <c r="C334" s="3620"/>
      <c r="D334" s="3620"/>
      <c r="E334" s="3620"/>
      <c r="F334" s="3620"/>
      <c r="G334" s="3620"/>
      <c r="H334" s="3620"/>
      <c r="I334" s="1770"/>
      <c r="J334" s="3611"/>
      <c r="K334" s="3647"/>
      <c r="L334" s="3648"/>
      <c r="M334" s="3648"/>
      <c r="N334" s="3648"/>
      <c r="O334" s="3648"/>
      <c r="P334" s="3649"/>
      <c r="DE334" s="818"/>
      <c r="DG334" s="829"/>
    </row>
    <row r="335" spans="1:111" s="771" customFormat="1" ht="12" customHeight="1" x14ac:dyDescent="0.15">
      <c r="A335" s="790"/>
      <c r="B335" s="3599" t="s">
        <v>1257</v>
      </c>
      <c r="C335" s="3599"/>
      <c r="D335" s="3599"/>
      <c r="E335" s="3599"/>
      <c r="F335" s="3599"/>
      <c r="G335" s="3599"/>
      <c r="H335" s="3599"/>
      <c r="I335" s="1770"/>
      <c r="J335" s="3611"/>
      <c r="K335" s="3647"/>
      <c r="L335" s="3648"/>
      <c r="M335" s="3648"/>
      <c r="N335" s="3648"/>
      <c r="O335" s="3648"/>
      <c r="P335" s="3649"/>
      <c r="DE335" s="818"/>
      <c r="DG335" s="829"/>
    </row>
    <row r="336" spans="1:111" s="771" customFormat="1" ht="12" customHeight="1" x14ac:dyDescent="0.15">
      <c r="A336" s="790"/>
      <c r="B336" s="3598" t="s">
        <v>1256</v>
      </c>
      <c r="C336" s="3598"/>
      <c r="D336" s="3598"/>
      <c r="E336" s="3598"/>
      <c r="F336" s="3598"/>
      <c r="G336" s="3598"/>
      <c r="H336" s="3598"/>
      <c r="I336" s="1770"/>
      <c r="J336" s="3611"/>
      <c r="K336" s="3647"/>
      <c r="L336" s="3648"/>
      <c r="M336" s="3648"/>
      <c r="N336" s="3648"/>
      <c r="O336" s="3648"/>
      <c r="P336" s="3649"/>
      <c r="DE336" s="818"/>
      <c r="DG336" s="829"/>
    </row>
    <row r="337" spans="1:111" s="771" customFormat="1" ht="12" customHeight="1" x14ac:dyDescent="0.15">
      <c r="A337" s="790"/>
      <c r="B337" s="3599" t="s">
        <v>1255</v>
      </c>
      <c r="C337" s="3599"/>
      <c r="D337" s="3599"/>
      <c r="E337" s="3599"/>
      <c r="F337" s="3599"/>
      <c r="G337" s="3599"/>
      <c r="H337" s="3599"/>
      <c r="I337" s="1770"/>
      <c r="J337" s="3611"/>
      <c r="K337" s="3647"/>
      <c r="L337" s="3648"/>
      <c r="M337" s="3648"/>
      <c r="N337" s="3648"/>
      <c r="O337" s="3648"/>
      <c r="P337" s="3649"/>
      <c r="Q337" s="224"/>
      <c r="R337" s="224"/>
      <c r="S337" s="224"/>
      <c r="T337" s="224"/>
      <c r="U337" s="224"/>
      <c r="V337" s="224"/>
      <c r="W337" s="224"/>
      <c r="X337" s="224"/>
      <c r="Y337" s="224"/>
      <c r="Z337" s="224"/>
      <c r="AA337" s="224"/>
      <c r="DE337" s="818"/>
      <c r="DG337" s="829"/>
    </row>
    <row r="338" spans="1:111" s="771" customFormat="1" ht="12" customHeight="1" x14ac:dyDescent="0.15">
      <c r="A338" s="790"/>
      <c r="B338" s="3599" t="s">
        <v>1254</v>
      </c>
      <c r="C338" s="3599"/>
      <c r="D338" s="3599"/>
      <c r="E338" s="3599"/>
      <c r="F338" s="3599"/>
      <c r="G338" s="3599"/>
      <c r="H338" s="3599"/>
      <c r="I338" s="1770"/>
      <c r="J338" s="3611"/>
      <c r="K338" s="3647"/>
      <c r="L338" s="3648"/>
      <c r="M338" s="3648"/>
      <c r="N338" s="3648"/>
      <c r="O338" s="3648"/>
      <c r="P338" s="3649"/>
      <c r="DE338" s="818"/>
      <c r="DG338" s="829"/>
    </row>
    <row r="339" spans="1:111" s="771" customFormat="1" ht="12.75" customHeight="1" x14ac:dyDescent="0.15">
      <c r="A339" s="790"/>
      <c r="B339" s="3599" t="s">
        <v>1253</v>
      </c>
      <c r="C339" s="3599"/>
      <c r="D339" s="3599"/>
      <c r="E339" s="3599"/>
      <c r="F339" s="3599"/>
      <c r="G339" s="3599"/>
      <c r="H339" s="3599"/>
      <c r="I339" s="1770"/>
      <c r="J339" s="3611"/>
      <c r="K339" s="3647"/>
      <c r="L339" s="3648"/>
      <c r="M339" s="3648"/>
      <c r="N339" s="3648"/>
      <c r="O339" s="3648"/>
      <c r="P339" s="3649"/>
      <c r="DE339" s="818"/>
      <c r="DG339" s="829"/>
    </row>
    <row r="340" spans="1:111" s="771" customFormat="1" ht="9.75" customHeight="1" x14ac:dyDescent="0.15">
      <c r="A340" s="790"/>
      <c r="B340" s="3600" t="s">
        <v>580</v>
      </c>
      <c r="C340" s="3600"/>
      <c r="D340" s="3600"/>
      <c r="E340" s="3600"/>
      <c r="F340" s="3600"/>
      <c r="G340" s="3600"/>
      <c r="H340" s="3600"/>
      <c r="I340" s="1770"/>
      <c r="J340" s="3611"/>
      <c r="K340" s="3647"/>
      <c r="L340" s="3648"/>
      <c r="M340" s="3648"/>
      <c r="N340" s="3648"/>
      <c r="O340" s="3648"/>
      <c r="P340" s="3649"/>
      <c r="DE340" s="818"/>
      <c r="DG340" s="829"/>
    </row>
    <row r="341" spans="1:111" s="771" customFormat="1" ht="9.75" customHeight="1" x14ac:dyDescent="0.15">
      <c r="A341" s="790"/>
      <c r="B341" s="3597" t="s">
        <v>1252</v>
      </c>
      <c r="C341" s="3597"/>
      <c r="D341" s="3597"/>
      <c r="E341" s="3597"/>
      <c r="F341" s="3597"/>
      <c r="G341" s="3597"/>
      <c r="H341" s="3597"/>
      <c r="I341" s="1770"/>
      <c r="J341" s="3611"/>
      <c r="K341" s="3647"/>
      <c r="L341" s="3648"/>
      <c r="M341" s="3648"/>
      <c r="N341" s="3648"/>
      <c r="O341" s="3648"/>
      <c r="P341" s="3649"/>
      <c r="DE341" s="818"/>
      <c r="DG341" s="829"/>
    </row>
    <row r="342" spans="1:111" s="771" customFormat="1" ht="11.25" customHeight="1" x14ac:dyDescent="0.15">
      <c r="A342" s="790"/>
      <c r="B342" s="3597" t="s">
        <v>1251</v>
      </c>
      <c r="C342" s="3597"/>
      <c r="D342" s="3597"/>
      <c r="E342" s="3597"/>
      <c r="F342" s="3597"/>
      <c r="G342" s="3597"/>
      <c r="H342" s="3597"/>
      <c r="I342" s="1770"/>
      <c r="J342" s="3539"/>
      <c r="K342" s="3650"/>
      <c r="L342" s="3651"/>
      <c r="M342" s="3651"/>
      <c r="N342" s="3651"/>
      <c r="O342" s="3651"/>
      <c r="P342" s="3652"/>
      <c r="DE342" s="818"/>
      <c r="DG342" s="829"/>
    </row>
    <row r="343" spans="1:111" s="772" customFormat="1" ht="13.5" x14ac:dyDescent="0.15">
      <c r="A343" s="1772" t="s">
        <v>1271</v>
      </c>
      <c r="B343" s="1773"/>
      <c r="C343" s="1773"/>
      <c r="D343" s="1773"/>
      <c r="E343" s="1773"/>
      <c r="F343" s="1773"/>
      <c r="G343" s="1773"/>
      <c r="H343" s="1773"/>
      <c r="I343" s="1773"/>
      <c r="J343" s="1773"/>
      <c r="K343" s="1773"/>
      <c r="L343" s="1773"/>
      <c r="M343" s="1773"/>
      <c r="N343" s="1773"/>
      <c r="O343" s="1773"/>
      <c r="P343" s="1773"/>
      <c r="DE343" s="830"/>
      <c r="DG343" s="829"/>
    </row>
    <row r="344" spans="1:111" s="771" customFormat="1" ht="12" customHeight="1" x14ac:dyDescent="0.15">
      <c r="A344" s="3393" t="s">
        <v>576</v>
      </c>
      <c r="B344" s="3417"/>
      <c r="C344" s="3639"/>
      <c r="D344" s="3640"/>
      <c r="E344" s="3393" t="s">
        <v>575</v>
      </c>
      <c r="F344" s="3417"/>
      <c r="G344" s="3386"/>
      <c r="H344" s="3416"/>
      <c r="I344" s="3416"/>
      <c r="J344" s="3387"/>
      <c r="K344" s="1760" t="s">
        <v>1214</v>
      </c>
      <c r="L344" s="3386"/>
      <c r="M344" s="3416"/>
      <c r="N344" s="3416"/>
      <c r="O344" s="3416"/>
      <c r="P344" s="3387"/>
      <c r="DE344" s="818"/>
      <c r="DG344" s="829"/>
    </row>
    <row r="345" spans="1:111" s="771" customFormat="1" ht="12" customHeight="1" x14ac:dyDescent="0.15">
      <c r="A345" s="3421">
        <v>1</v>
      </c>
      <c r="B345" s="3423" t="s">
        <v>1249</v>
      </c>
      <c r="C345" s="3424"/>
      <c r="D345" s="3424"/>
      <c r="E345" s="3424"/>
      <c r="F345" s="3425"/>
      <c r="G345" s="3434" t="s">
        <v>1248</v>
      </c>
      <c r="H345" s="3625"/>
      <c r="I345" s="3393" t="s">
        <v>1270</v>
      </c>
      <c r="J345" s="3394"/>
      <c r="K345" s="3394"/>
      <c r="L345" s="3394"/>
      <c r="M345" s="3394"/>
      <c r="N345" s="3394"/>
      <c r="O345" s="3394"/>
      <c r="P345" s="3417"/>
      <c r="DE345" s="818"/>
      <c r="DG345" s="829"/>
    </row>
    <row r="346" spans="1:111" s="771" customFormat="1" ht="12" customHeight="1" x14ac:dyDescent="0.15">
      <c r="A346" s="3422"/>
      <c r="B346" s="3426"/>
      <c r="C346" s="3427"/>
      <c r="D346" s="3427"/>
      <c r="E346" s="3427"/>
      <c r="F346" s="3428"/>
      <c r="G346" s="3386"/>
      <c r="H346" s="3387"/>
      <c r="I346" s="3635"/>
      <c r="J346" s="3636"/>
      <c r="K346" s="3636"/>
      <c r="L346" s="3636"/>
      <c r="M346" s="3636"/>
      <c r="N346" s="3636"/>
      <c r="O346" s="3636"/>
      <c r="P346" s="808" t="s">
        <v>1763</v>
      </c>
      <c r="DE346" s="818"/>
      <c r="DG346" s="829"/>
    </row>
    <row r="347" spans="1:111" s="771" customFormat="1" ht="6" customHeight="1" x14ac:dyDescent="0.15">
      <c r="A347" s="809"/>
      <c r="B347" s="809"/>
      <c r="C347" s="809"/>
      <c r="D347" s="809"/>
      <c r="E347" s="809"/>
      <c r="F347" s="809"/>
      <c r="G347" s="809"/>
      <c r="H347" s="809"/>
      <c r="I347" s="809"/>
      <c r="J347" s="809"/>
      <c r="K347" s="809"/>
      <c r="L347" s="809"/>
      <c r="M347" s="1752"/>
      <c r="N347" s="1752"/>
      <c r="O347" s="1752"/>
      <c r="P347" s="1752"/>
      <c r="DE347" s="818"/>
      <c r="DG347" s="829"/>
    </row>
    <row r="348" spans="1:111" s="771" customFormat="1" ht="12" customHeight="1" x14ac:dyDescent="0.15">
      <c r="A348" s="3421">
        <v>2</v>
      </c>
      <c r="B348" s="3394" t="s">
        <v>1269</v>
      </c>
      <c r="C348" s="3394"/>
      <c r="D348" s="3394"/>
      <c r="E348" s="3394"/>
      <c r="F348" s="3394"/>
      <c r="G348" s="3394"/>
      <c r="H348" s="3394"/>
      <c r="I348" s="3394"/>
      <c r="J348" s="3394"/>
      <c r="K348" s="3394"/>
      <c r="L348" s="3394"/>
      <c r="M348" s="3394"/>
      <c r="N348" s="3417"/>
      <c r="O348" s="3434" t="s">
        <v>1231</v>
      </c>
      <c r="P348" s="3625"/>
      <c r="DE348" s="818"/>
      <c r="DG348" s="829"/>
    </row>
    <row r="349" spans="1:111" s="771" customFormat="1" ht="12" customHeight="1" x14ac:dyDescent="0.15">
      <c r="A349" s="3475"/>
      <c r="B349" s="1749" t="s">
        <v>54</v>
      </c>
      <c r="C349" s="3628" t="s">
        <v>1234</v>
      </c>
      <c r="D349" s="3628"/>
      <c r="E349" s="3628"/>
      <c r="F349" s="1707" t="s">
        <v>1268</v>
      </c>
      <c r="G349" s="3628" t="s">
        <v>1267</v>
      </c>
      <c r="H349" s="3628"/>
      <c r="I349" s="3423" t="s">
        <v>1266</v>
      </c>
      <c r="J349" s="3424"/>
      <c r="K349" s="3425"/>
      <c r="L349" s="1771" t="s">
        <v>1265</v>
      </c>
      <c r="M349" s="3633" t="s">
        <v>1264</v>
      </c>
      <c r="N349" s="3634"/>
      <c r="O349" s="3436"/>
      <c r="P349" s="3626"/>
      <c r="DE349" s="818"/>
      <c r="DF349" s="772" t="str">
        <f>IF(COUNTA(B350:P359)&gt;0,DG349,"")</f>
        <v/>
      </c>
      <c r="DG349" s="829">
        <v>11</v>
      </c>
    </row>
    <row r="350" spans="1:111" s="771" customFormat="1" ht="13.5" customHeight="1" x14ac:dyDescent="0.15">
      <c r="A350" s="3475"/>
      <c r="B350" s="1774"/>
      <c r="C350" s="3659"/>
      <c r="D350" s="3660"/>
      <c r="E350" s="3661"/>
      <c r="F350" s="1708"/>
      <c r="G350" s="3507"/>
      <c r="H350" s="3509"/>
      <c r="I350" s="3507"/>
      <c r="J350" s="3508"/>
      <c r="K350" s="3509"/>
      <c r="L350" s="1755"/>
      <c r="M350" s="3507"/>
      <c r="N350" s="3509"/>
      <c r="O350" s="3662"/>
      <c r="P350" s="3663"/>
      <c r="Q350" s="1740" t="s">
        <v>6302</v>
      </c>
      <c r="DE350" s="818"/>
      <c r="DG350" s="829"/>
    </row>
    <row r="351" spans="1:111" s="771" customFormat="1" ht="13.5" customHeight="1" x14ac:dyDescent="0.15">
      <c r="A351" s="3475"/>
      <c r="B351" s="1768"/>
      <c r="C351" s="3593"/>
      <c r="D351" s="3654"/>
      <c r="E351" s="3655"/>
      <c r="F351" s="1714"/>
      <c r="G351" s="3487"/>
      <c r="H351" s="3488"/>
      <c r="I351" s="3487"/>
      <c r="J351" s="3488"/>
      <c r="K351" s="3489"/>
      <c r="L351" s="1753"/>
      <c r="M351" s="3487"/>
      <c r="N351" s="3489"/>
      <c r="O351" s="3557"/>
      <c r="P351" s="3558"/>
      <c r="Q351" s="1740" t="s">
        <v>6301</v>
      </c>
      <c r="DE351" s="818"/>
      <c r="DG351" s="829"/>
    </row>
    <row r="352" spans="1:111" s="771" customFormat="1" ht="13.5" customHeight="1" x14ac:dyDescent="0.15">
      <c r="A352" s="3475"/>
      <c r="B352" s="1768"/>
      <c r="C352" s="3559"/>
      <c r="D352" s="3560"/>
      <c r="E352" s="3561"/>
      <c r="F352" s="1715"/>
      <c r="G352" s="3656"/>
      <c r="H352" s="3657"/>
      <c r="I352" s="3562"/>
      <c r="J352" s="3590"/>
      <c r="K352" s="3563"/>
      <c r="L352" s="1766"/>
      <c r="M352" s="3562"/>
      <c r="N352" s="3563"/>
      <c r="O352" s="3591"/>
      <c r="P352" s="3592"/>
      <c r="Q352" s="1739"/>
      <c r="DE352" s="818"/>
      <c r="DG352" s="829"/>
    </row>
    <row r="353" spans="1:111" s="771" customFormat="1" ht="13.5" customHeight="1" x14ac:dyDescent="0.15">
      <c r="A353" s="3475"/>
      <c r="B353" s="1753"/>
      <c r="C353" s="3593"/>
      <c r="D353" s="3654"/>
      <c r="E353" s="3655"/>
      <c r="F353" s="1709"/>
      <c r="G353" s="3487"/>
      <c r="H353" s="3489"/>
      <c r="I353" s="3487"/>
      <c r="J353" s="3488"/>
      <c r="K353" s="3489"/>
      <c r="L353" s="1753"/>
      <c r="M353" s="3487"/>
      <c r="N353" s="3489"/>
      <c r="O353" s="3557"/>
      <c r="P353" s="3558"/>
      <c r="Q353" s="1739" t="s">
        <v>6285</v>
      </c>
      <c r="DE353" s="818"/>
      <c r="DG353" s="829"/>
    </row>
    <row r="354" spans="1:111" s="771" customFormat="1" ht="13.5" customHeight="1" x14ac:dyDescent="0.15">
      <c r="A354" s="3475"/>
      <c r="B354" s="1753"/>
      <c r="C354" s="3593"/>
      <c r="D354" s="3594"/>
      <c r="E354" s="3595"/>
      <c r="F354" s="1709"/>
      <c r="G354" s="3487"/>
      <c r="H354" s="3489"/>
      <c r="I354" s="3487"/>
      <c r="J354" s="3488"/>
      <c r="K354" s="3489"/>
      <c r="L354" s="1753"/>
      <c r="M354" s="3487"/>
      <c r="N354" s="3653"/>
      <c r="O354" s="3557"/>
      <c r="P354" s="3653"/>
      <c r="Q354" s="1739" t="s">
        <v>6286</v>
      </c>
      <c r="DE354" s="818"/>
      <c r="DG354" s="829"/>
    </row>
    <row r="355" spans="1:111" s="771" customFormat="1" ht="13.5" customHeight="1" x14ac:dyDescent="0.15">
      <c r="A355" s="3475"/>
      <c r="B355" s="1766"/>
      <c r="C355" s="3559"/>
      <c r="D355" s="3664"/>
      <c r="E355" s="3665"/>
      <c r="F355" s="1716"/>
      <c r="G355" s="3562"/>
      <c r="H355" s="3563"/>
      <c r="I355" s="3562"/>
      <c r="J355" s="3590"/>
      <c r="K355" s="3563"/>
      <c r="L355" s="1766"/>
      <c r="M355" s="3562"/>
      <c r="N355" s="3563"/>
      <c r="O355" s="3591"/>
      <c r="P355" s="3592"/>
      <c r="Q355" s="1739" t="s">
        <v>6287</v>
      </c>
      <c r="DE355" s="818"/>
      <c r="DG355" s="829"/>
    </row>
    <row r="356" spans="1:111" s="771" customFormat="1" ht="13.5" customHeight="1" x14ac:dyDescent="0.15">
      <c r="A356" s="3475"/>
      <c r="B356" s="1753"/>
      <c r="C356" s="3593"/>
      <c r="D356" s="3654"/>
      <c r="E356" s="3655"/>
      <c r="F356" s="1709"/>
      <c r="G356" s="3487"/>
      <c r="H356" s="3489"/>
      <c r="I356" s="3487"/>
      <c r="J356" s="3488"/>
      <c r="K356" s="3489"/>
      <c r="L356" s="1753"/>
      <c r="M356" s="3487"/>
      <c r="N356" s="3489"/>
      <c r="O356" s="3557"/>
      <c r="P356" s="3558"/>
      <c r="DE356" s="818"/>
      <c r="DG356" s="829"/>
    </row>
    <row r="357" spans="1:111" s="771" customFormat="1" ht="13.5" customHeight="1" x14ac:dyDescent="0.15">
      <c r="A357" s="3475"/>
      <c r="B357" s="1766"/>
      <c r="C357" s="3559"/>
      <c r="D357" s="3560"/>
      <c r="E357" s="3561"/>
      <c r="F357" s="1716"/>
      <c r="G357" s="3562"/>
      <c r="H357" s="3563"/>
      <c r="I357" s="3562"/>
      <c r="J357" s="3590"/>
      <c r="K357" s="3563"/>
      <c r="L357" s="1766"/>
      <c r="M357" s="3562"/>
      <c r="N357" s="3563"/>
      <c r="O357" s="3591"/>
      <c r="P357" s="3592"/>
      <c r="DE357" s="818"/>
      <c r="DG357" s="829"/>
    </row>
    <row r="358" spans="1:111" s="771" customFormat="1" ht="13.5" customHeight="1" x14ac:dyDescent="0.15">
      <c r="A358" s="3475"/>
      <c r="B358" s="1753"/>
      <c r="C358" s="3593"/>
      <c r="D358" s="3654"/>
      <c r="E358" s="3655"/>
      <c r="F358" s="1709"/>
      <c r="G358" s="3487"/>
      <c r="H358" s="3489"/>
      <c r="I358" s="3487"/>
      <c r="J358" s="3488"/>
      <c r="K358" s="3489"/>
      <c r="L358" s="1753"/>
      <c r="M358" s="3487"/>
      <c r="N358" s="3489"/>
      <c r="O358" s="3557"/>
      <c r="P358" s="3558"/>
      <c r="DE358" s="818"/>
      <c r="DG358" s="829"/>
    </row>
    <row r="359" spans="1:111" s="771" customFormat="1" ht="13.5" customHeight="1" x14ac:dyDescent="0.15">
      <c r="A359" s="3422"/>
      <c r="B359" s="1763"/>
      <c r="C359" s="3658"/>
      <c r="D359" s="3555"/>
      <c r="E359" s="3556"/>
      <c r="F359" s="1717"/>
      <c r="G359" s="3429"/>
      <c r="H359" s="3537"/>
      <c r="I359" s="3431"/>
      <c r="J359" s="3429"/>
      <c r="K359" s="3537"/>
      <c r="L359" s="1763"/>
      <c r="M359" s="3431"/>
      <c r="N359" s="3537"/>
      <c r="O359" s="3426"/>
      <c r="P359" s="3428"/>
      <c r="DE359" s="818"/>
      <c r="DG359" s="829"/>
    </row>
    <row r="360" spans="1:111" s="771" customFormat="1" ht="6" customHeight="1" x14ac:dyDescent="0.15">
      <c r="A360" s="3601"/>
      <c r="B360" s="3602"/>
      <c r="C360" s="3602"/>
      <c r="D360" s="3602"/>
      <c r="E360" s="3602"/>
      <c r="F360" s="3602"/>
      <c r="G360" s="3602"/>
      <c r="H360" s="3602"/>
      <c r="I360" s="3602"/>
      <c r="J360" s="3602"/>
      <c r="K360" s="3602"/>
      <c r="L360" s="3602"/>
      <c r="M360" s="3602"/>
      <c r="N360" s="3602"/>
      <c r="O360" s="3602"/>
      <c r="P360" s="3602"/>
      <c r="DE360" s="818"/>
      <c r="DG360" s="829"/>
    </row>
    <row r="361" spans="1:111" s="771" customFormat="1" ht="6" customHeight="1" x14ac:dyDescent="0.15">
      <c r="A361" s="3603"/>
      <c r="B361" s="3603"/>
      <c r="C361" s="3603"/>
      <c r="D361" s="3603"/>
      <c r="E361" s="3603"/>
      <c r="F361" s="3603"/>
      <c r="G361" s="3603"/>
      <c r="H361" s="3603"/>
      <c r="I361" s="3603"/>
      <c r="J361" s="3603"/>
      <c r="K361" s="3603"/>
      <c r="L361" s="3603"/>
      <c r="M361" s="3603"/>
      <c r="N361" s="3603"/>
      <c r="O361" s="3603"/>
      <c r="P361" s="3603"/>
      <c r="DE361" s="818"/>
      <c r="DG361" s="829"/>
    </row>
    <row r="362" spans="1:111" s="771" customFormat="1" ht="21" customHeight="1" x14ac:dyDescent="0.15">
      <c r="A362" s="3421">
        <v>3</v>
      </c>
      <c r="B362" s="3604" t="s">
        <v>1263</v>
      </c>
      <c r="C362" s="3605"/>
      <c r="D362" s="3606"/>
      <c r="E362" s="3607" t="s">
        <v>1226</v>
      </c>
      <c r="F362" s="3608"/>
      <c r="G362" s="3609"/>
      <c r="H362" s="3609"/>
      <c r="I362" s="802"/>
      <c r="J362" s="1748">
        <v>4</v>
      </c>
      <c r="K362" s="3641" t="s">
        <v>1262</v>
      </c>
      <c r="L362" s="3642"/>
      <c r="M362" s="3642"/>
      <c r="N362" s="3642"/>
      <c r="O362" s="3642"/>
      <c r="P362" s="3643"/>
      <c r="DE362" s="818"/>
      <c r="DG362" s="829"/>
    </row>
    <row r="363" spans="1:111" s="771" customFormat="1" ht="12" customHeight="1" x14ac:dyDescent="0.15">
      <c r="A363" s="3422"/>
      <c r="B363" s="3610"/>
      <c r="C363" s="3610"/>
      <c r="D363" s="3610"/>
      <c r="E363" s="3386"/>
      <c r="F363" s="3387"/>
      <c r="G363" s="3445"/>
      <c r="H363" s="3445"/>
      <c r="I363" s="1752"/>
      <c r="J363" s="3538"/>
      <c r="K363" s="3644"/>
      <c r="L363" s="3645"/>
      <c r="M363" s="3645"/>
      <c r="N363" s="3645"/>
      <c r="O363" s="3645"/>
      <c r="P363" s="3646"/>
      <c r="DE363" s="818"/>
      <c r="DG363" s="829"/>
    </row>
    <row r="364" spans="1:111" s="771" customFormat="1" ht="12" customHeight="1" x14ac:dyDescent="0.15">
      <c r="A364" s="1752"/>
      <c r="B364" s="1769"/>
      <c r="C364" s="1769"/>
      <c r="D364" s="1769"/>
      <c r="E364" s="1769"/>
      <c r="F364" s="1769"/>
      <c r="G364" s="1769"/>
      <c r="H364" s="1769"/>
      <c r="I364" s="1770"/>
      <c r="J364" s="3611"/>
      <c r="K364" s="3647"/>
      <c r="L364" s="3648"/>
      <c r="M364" s="3648"/>
      <c r="N364" s="3648"/>
      <c r="O364" s="3648"/>
      <c r="P364" s="3649"/>
      <c r="DE364" s="818"/>
      <c r="DG364" s="829"/>
    </row>
    <row r="365" spans="1:111" s="771" customFormat="1" ht="12" customHeight="1" x14ac:dyDescent="0.15">
      <c r="A365" s="1752"/>
      <c r="B365" s="3599" t="s">
        <v>6291</v>
      </c>
      <c r="C365" s="3599"/>
      <c r="D365" s="3599"/>
      <c r="E365" s="3599"/>
      <c r="F365" s="3599"/>
      <c r="G365" s="3599"/>
      <c r="H365" s="3599"/>
      <c r="I365" s="1770"/>
      <c r="J365" s="3611"/>
      <c r="K365" s="3647"/>
      <c r="L365" s="3648"/>
      <c r="M365" s="3648"/>
      <c r="N365" s="3648"/>
      <c r="O365" s="3648"/>
      <c r="P365" s="3649"/>
      <c r="DE365" s="818"/>
      <c r="DG365" s="829"/>
    </row>
    <row r="366" spans="1:111" s="771" customFormat="1" ht="12" customHeight="1" x14ac:dyDescent="0.15">
      <c r="A366" s="1752"/>
      <c r="B366" s="3599" t="s">
        <v>6292</v>
      </c>
      <c r="C366" s="3599"/>
      <c r="D366" s="3599"/>
      <c r="E366" s="3599"/>
      <c r="F366" s="3599"/>
      <c r="G366" s="3599"/>
      <c r="H366" s="3599"/>
      <c r="I366" s="803"/>
      <c r="J366" s="3611"/>
      <c r="K366" s="3647"/>
      <c r="L366" s="3648"/>
      <c r="M366" s="3648"/>
      <c r="N366" s="3648"/>
      <c r="O366" s="3648"/>
      <c r="P366" s="3649"/>
      <c r="DE366" s="818"/>
      <c r="DG366" s="829"/>
    </row>
    <row r="367" spans="1:111" s="771" customFormat="1" ht="12" customHeight="1" x14ac:dyDescent="0.15">
      <c r="A367" s="790" t="s">
        <v>1223</v>
      </c>
      <c r="B367" s="3599" t="s">
        <v>1259</v>
      </c>
      <c r="C367" s="3599"/>
      <c r="D367" s="3599"/>
      <c r="E367" s="3599"/>
      <c r="F367" s="3599"/>
      <c r="G367" s="3599"/>
      <c r="H367" s="3599"/>
      <c r="I367" s="1770"/>
      <c r="J367" s="3611"/>
      <c r="K367" s="3647"/>
      <c r="L367" s="3648"/>
      <c r="M367" s="3648"/>
      <c r="N367" s="3648"/>
      <c r="O367" s="3648"/>
      <c r="P367" s="3649"/>
      <c r="DE367" s="818"/>
      <c r="DG367" s="829"/>
    </row>
    <row r="368" spans="1:111" s="771" customFormat="1" ht="12" customHeight="1" x14ac:dyDescent="0.15">
      <c r="A368" s="790"/>
      <c r="B368" s="3620" t="s">
        <v>1258</v>
      </c>
      <c r="C368" s="3620"/>
      <c r="D368" s="3620"/>
      <c r="E368" s="3620"/>
      <c r="F368" s="3620"/>
      <c r="G368" s="3620"/>
      <c r="H368" s="3620"/>
      <c r="I368" s="1770"/>
      <c r="J368" s="3611"/>
      <c r="K368" s="3647"/>
      <c r="L368" s="3648"/>
      <c r="M368" s="3648"/>
      <c r="N368" s="3648"/>
      <c r="O368" s="3648"/>
      <c r="P368" s="3649"/>
      <c r="DE368" s="818"/>
      <c r="DG368" s="829"/>
    </row>
    <row r="369" spans="1:111" s="771" customFormat="1" ht="12" customHeight="1" x14ac:dyDescent="0.15">
      <c r="A369" s="790"/>
      <c r="B369" s="3599" t="s">
        <v>1257</v>
      </c>
      <c r="C369" s="3599"/>
      <c r="D369" s="3599"/>
      <c r="E369" s="3599"/>
      <c r="F369" s="3599"/>
      <c r="G369" s="3599"/>
      <c r="H369" s="3599"/>
      <c r="I369" s="1770"/>
      <c r="J369" s="3611"/>
      <c r="K369" s="3647"/>
      <c r="L369" s="3648"/>
      <c r="M369" s="3648"/>
      <c r="N369" s="3648"/>
      <c r="O369" s="3648"/>
      <c r="P369" s="3649"/>
      <c r="DE369" s="818"/>
      <c r="DG369" s="829"/>
    </row>
    <row r="370" spans="1:111" s="771" customFormat="1" ht="12" customHeight="1" x14ac:dyDescent="0.15">
      <c r="A370" s="790"/>
      <c r="B370" s="3598" t="s">
        <v>1256</v>
      </c>
      <c r="C370" s="3598"/>
      <c r="D370" s="3598"/>
      <c r="E370" s="3598"/>
      <c r="F370" s="3598"/>
      <c r="G370" s="3598"/>
      <c r="H370" s="3598"/>
      <c r="I370" s="1770"/>
      <c r="J370" s="3611"/>
      <c r="K370" s="3647"/>
      <c r="L370" s="3648"/>
      <c r="M370" s="3648"/>
      <c r="N370" s="3648"/>
      <c r="O370" s="3648"/>
      <c r="P370" s="3649"/>
      <c r="DE370" s="818"/>
      <c r="DG370" s="829"/>
    </row>
    <row r="371" spans="1:111" s="771" customFormat="1" ht="12" customHeight="1" x14ac:dyDescent="0.15">
      <c r="A371" s="790"/>
      <c r="B371" s="3599" t="s">
        <v>1255</v>
      </c>
      <c r="C371" s="3599"/>
      <c r="D371" s="3599"/>
      <c r="E371" s="3599"/>
      <c r="F371" s="3599"/>
      <c r="G371" s="3599"/>
      <c r="H371" s="3599"/>
      <c r="I371" s="1770"/>
      <c r="J371" s="3611"/>
      <c r="K371" s="3647"/>
      <c r="L371" s="3648"/>
      <c r="M371" s="3648"/>
      <c r="N371" s="3648"/>
      <c r="O371" s="3648"/>
      <c r="P371" s="3649"/>
      <c r="Q371" s="224"/>
      <c r="R371" s="224"/>
      <c r="S371" s="224"/>
      <c r="T371" s="224"/>
      <c r="U371" s="224"/>
      <c r="V371" s="224"/>
      <c r="W371" s="224"/>
      <c r="X371" s="224"/>
      <c r="Y371" s="224"/>
      <c r="Z371" s="224"/>
      <c r="AA371" s="224"/>
      <c r="DE371" s="818"/>
      <c r="DG371" s="829"/>
    </row>
    <row r="372" spans="1:111" s="771" customFormat="1" ht="12" customHeight="1" x14ac:dyDescent="0.15">
      <c r="A372" s="790"/>
      <c r="B372" s="3599" t="s">
        <v>1254</v>
      </c>
      <c r="C372" s="3599"/>
      <c r="D372" s="3599"/>
      <c r="E372" s="3599"/>
      <c r="F372" s="3599"/>
      <c r="G372" s="3599"/>
      <c r="H372" s="3599"/>
      <c r="I372" s="1770"/>
      <c r="J372" s="3611"/>
      <c r="K372" s="3647"/>
      <c r="L372" s="3648"/>
      <c r="M372" s="3648"/>
      <c r="N372" s="3648"/>
      <c r="O372" s="3648"/>
      <c r="P372" s="3649"/>
      <c r="DE372" s="818"/>
      <c r="DG372" s="829"/>
    </row>
    <row r="373" spans="1:111" s="771" customFormat="1" ht="12.75" customHeight="1" x14ac:dyDescent="0.15">
      <c r="A373" s="790"/>
      <c r="B373" s="3599" t="s">
        <v>1253</v>
      </c>
      <c r="C373" s="3599"/>
      <c r="D373" s="3599"/>
      <c r="E373" s="3599"/>
      <c r="F373" s="3599"/>
      <c r="G373" s="3599"/>
      <c r="H373" s="3599"/>
      <c r="I373" s="1770"/>
      <c r="J373" s="3611"/>
      <c r="K373" s="3647"/>
      <c r="L373" s="3648"/>
      <c r="M373" s="3648"/>
      <c r="N373" s="3648"/>
      <c r="O373" s="3648"/>
      <c r="P373" s="3649"/>
      <c r="DE373" s="818"/>
      <c r="DG373" s="829"/>
    </row>
    <row r="374" spans="1:111" s="771" customFormat="1" ht="9.75" customHeight="1" x14ac:dyDescent="0.15">
      <c r="A374" s="790"/>
      <c r="B374" s="3600" t="s">
        <v>580</v>
      </c>
      <c r="C374" s="3600"/>
      <c r="D374" s="3600"/>
      <c r="E374" s="3600"/>
      <c r="F374" s="3600"/>
      <c r="G374" s="3600"/>
      <c r="H374" s="3600"/>
      <c r="I374" s="1770"/>
      <c r="J374" s="3611"/>
      <c r="K374" s="3647"/>
      <c r="L374" s="3648"/>
      <c r="M374" s="3648"/>
      <c r="N374" s="3648"/>
      <c r="O374" s="3648"/>
      <c r="P374" s="3649"/>
      <c r="DE374" s="818"/>
      <c r="DG374" s="829"/>
    </row>
    <row r="375" spans="1:111" s="771" customFormat="1" ht="9.75" customHeight="1" x14ac:dyDescent="0.15">
      <c r="A375" s="790"/>
      <c r="B375" s="3597" t="s">
        <v>1252</v>
      </c>
      <c r="C375" s="3597"/>
      <c r="D375" s="3597"/>
      <c r="E375" s="3597"/>
      <c r="F375" s="3597"/>
      <c r="G375" s="3597"/>
      <c r="H375" s="3597"/>
      <c r="I375" s="1770"/>
      <c r="J375" s="3611"/>
      <c r="K375" s="3647"/>
      <c r="L375" s="3648"/>
      <c r="M375" s="3648"/>
      <c r="N375" s="3648"/>
      <c r="O375" s="3648"/>
      <c r="P375" s="3649"/>
      <c r="DE375" s="818"/>
      <c r="DG375" s="829"/>
    </row>
    <row r="376" spans="1:111" s="771" customFormat="1" ht="11.25" customHeight="1" x14ac:dyDescent="0.15">
      <c r="A376" s="790"/>
      <c r="B376" s="3597" t="s">
        <v>1251</v>
      </c>
      <c r="C376" s="3597"/>
      <c r="D376" s="3597"/>
      <c r="E376" s="3597"/>
      <c r="F376" s="3597"/>
      <c r="G376" s="3597"/>
      <c r="H376" s="3597"/>
      <c r="I376" s="1770"/>
      <c r="J376" s="3539"/>
      <c r="K376" s="3650"/>
      <c r="L376" s="3651"/>
      <c r="M376" s="3651"/>
      <c r="N376" s="3651"/>
      <c r="O376" s="3651"/>
      <c r="P376" s="3652"/>
      <c r="DE376" s="818"/>
      <c r="DG376" s="829"/>
    </row>
    <row r="377" spans="1:111" s="772" customFormat="1" ht="13.5" x14ac:dyDescent="0.15">
      <c r="A377" s="1772" t="s">
        <v>1271</v>
      </c>
      <c r="B377" s="1773"/>
      <c r="C377" s="1773"/>
      <c r="D377" s="1773"/>
      <c r="E377" s="1773"/>
      <c r="F377" s="1773"/>
      <c r="G377" s="1773"/>
      <c r="H377" s="1773"/>
      <c r="I377" s="1773"/>
      <c r="J377" s="1773"/>
      <c r="K377" s="1773"/>
      <c r="L377" s="1773"/>
      <c r="M377" s="1773"/>
      <c r="N377" s="1773"/>
      <c r="O377" s="1773"/>
      <c r="P377" s="1773"/>
      <c r="DE377" s="830"/>
      <c r="DG377" s="829"/>
    </row>
    <row r="378" spans="1:111" s="771" customFormat="1" ht="12" customHeight="1" x14ac:dyDescent="0.15">
      <c r="A378" s="3393" t="s">
        <v>576</v>
      </c>
      <c r="B378" s="3417"/>
      <c r="C378" s="3639"/>
      <c r="D378" s="3640"/>
      <c r="E378" s="3393" t="s">
        <v>575</v>
      </c>
      <c r="F378" s="3417"/>
      <c r="G378" s="3386"/>
      <c r="H378" s="3416"/>
      <c r="I378" s="3416"/>
      <c r="J378" s="3387"/>
      <c r="K378" s="1760" t="s">
        <v>1214</v>
      </c>
      <c r="L378" s="3386"/>
      <c r="M378" s="3416"/>
      <c r="N378" s="3416"/>
      <c r="O378" s="3416"/>
      <c r="P378" s="3387"/>
      <c r="DE378" s="818"/>
      <c r="DG378" s="829"/>
    </row>
    <row r="379" spans="1:111" s="771" customFormat="1" ht="12" customHeight="1" x14ac:dyDescent="0.15">
      <c r="A379" s="3421">
        <v>1</v>
      </c>
      <c r="B379" s="3423" t="s">
        <v>1249</v>
      </c>
      <c r="C379" s="3424"/>
      <c r="D379" s="3424"/>
      <c r="E379" s="3424"/>
      <c r="F379" s="3425"/>
      <c r="G379" s="3434" t="s">
        <v>1248</v>
      </c>
      <c r="H379" s="3625"/>
      <c r="I379" s="3393" t="s">
        <v>1270</v>
      </c>
      <c r="J379" s="3394"/>
      <c r="K379" s="3394"/>
      <c r="L379" s="3394"/>
      <c r="M379" s="3394"/>
      <c r="N379" s="3394"/>
      <c r="O379" s="3394"/>
      <c r="P379" s="3417"/>
      <c r="DE379" s="818"/>
      <c r="DG379" s="829"/>
    </row>
    <row r="380" spans="1:111" s="771" customFormat="1" ht="12" customHeight="1" x14ac:dyDescent="0.15">
      <c r="A380" s="3422"/>
      <c r="B380" s="3426"/>
      <c r="C380" s="3427"/>
      <c r="D380" s="3427"/>
      <c r="E380" s="3427"/>
      <c r="F380" s="3428"/>
      <c r="G380" s="3386"/>
      <c r="H380" s="3387"/>
      <c r="I380" s="3635"/>
      <c r="J380" s="3636"/>
      <c r="K380" s="3636"/>
      <c r="L380" s="3636"/>
      <c r="M380" s="3636"/>
      <c r="N380" s="3636"/>
      <c r="O380" s="3636"/>
      <c r="P380" s="808" t="s">
        <v>1763</v>
      </c>
      <c r="DE380" s="818"/>
      <c r="DG380" s="829"/>
    </row>
    <row r="381" spans="1:111" s="771" customFormat="1" ht="6" customHeight="1" x14ac:dyDescent="0.15">
      <c r="A381" s="809"/>
      <c r="B381" s="809"/>
      <c r="C381" s="809"/>
      <c r="D381" s="809"/>
      <c r="E381" s="809"/>
      <c r="F381" s="809"/>
      <c r="G381" s="809"/>
      <c r="H381" s="809"/>
      <c r="I381" s="809"/>
      <c r="J381" s="809"/>
      <c r="K381" s="809"/>
      <c r="L381" s="809"/>
      <c r="M381" s="1752"/>
      <c r="N381" s="1752"/>
      <c r="O381" s="1752"/>
      <c r="P381" s="1752"/>
      <c r="DE381" s="818"/>
      <c r="DG381" s="829"/>
    </row>
    <row r="382" spans="1:111" s="771" customFormat="1" ht="12" customHeight="1" x14ac:dyDescent="0.15">
      <c r="A382" s="3421">
        <v>2</v>
      </c>
      <c r="B382" s="3394" t="s">
        <v>1269</v>
      </c>
      <c r="C382" s="3394"/>
      <c r="D382" s="3394"/>
      <c r="E382" s="3394"/>
      <c r="F382" s="3394"/>
      <c r="G382" s="3394"/>
      <c r="H382" s="3394"/>
      <c r="I382" s="3394"/>
      <c r="J382" s="3394"/>
      <c r="K382" s="3394"/>
      <c r="L382" s="3394"/>
      <c r="M382" s="3394"/>
      <c r="N382" s="3417"/>
      <c r="O382" s="3434" t="s">
        <v>1231</v>
      </c>
      <c r="P382" s="3625"/>
      <c r="DE382" s="818"/>
      <c r="DG382" s="829"/>
    </row>
    <row r="383" spans="1:111" s="771" customFormat="1" ht="12" customHeight="1" x14ac:dyDescent="0.15">
      <c r="A383" s="3475"/>
      <c r="B383" s="1749" t="s">
        <v>54</v>
      </c>
      <c r="C383" s="3628" t="s">
        <v>1234</v>
      </c>
      <c r="D383" s="3628"/>
      <c r="E383" s="3628"/>
      <c r="F383" s="1707" t="s">
        <v>1268</v>
      </c>
      <c r="G383" s="3628" t="s">
        <v>1267</v>
      </c>
      <c r="H383" s="3628"/>
      <c r="I383" s="3423" t="s">
        <v>1266</v>
      </c>
      <c r="J383" s="3424"/>
      <c r="K383" s="3425"/>
      <c r="L383" s="1771" t="s">
        <v>1265</v>
      </c>
      <c r="M383" s="3633" t="s">
        <v>1264</v>
      </c>
      <c r="N383" s="3634"/>
      <c r="O383" s="3436"/>
      <c r="P383" s="3626"/>
      <c r="DE383" s="818"/>
      <c r="DF383" s="772" t="str">
        <f>IF(COUNTA(B384:P393)&gt;0,DG383,"")</f>
        <v/>
      </c>
      <c r="DG383" s="829">
        <v>12</v>
      </c>
    </row>
    <row r="384" spans="1:111" s="771" customFormat="1" ht="13.5" customHeight="1" x14ac:dyDescent="0.15">
      <c r="A384" s="3475"/>
      <c r="B384" s="1774"/>
      <c r="C384" s="3659"/>
      <c r="D384" s="3660"/>
      <c r="E384" s="3661"/>
      <c r="F384" s="1708"/>
      <c r="G384" s="3507"/>
      <c r="H384" s="3509"/>
      <c r="I384" s="3507"/>
      <c r="J384" s="3508"/>
      <c r="K384" s="3509"/>
      <c r="L384" s="1755"/>
      <c r="M384" s="3507"/>
      <c r="N384" s="3509"/>
      <c r="O384" s="3662"/>
      <c r="P384" s="3663"/>
      <c r="Q384" s="1740" t="s">
        <v>6302</v>
      </c>
      <c r="DE384" s="818"/>
      <c r="DG384" s="829"/>
    </row>
    <row r="385" spans="1:111" s="771" customFormat="1" ht="13.5" customHeight="1" x14ac:dyDescent="0.15">
      <c r="A385" s="3475"/>
      <c r="B385" s="1768"/>
      <c r="C385" s="3593"/>
      <c r="D385" s="3654"/>
      <c r="E385" s="3655"/>
      <c r="F385" s="1714"/>
      <c r="G385" s="3487"/>
      <c r="H385" s="3488"/>
      <c r="I385" s="3487"/>
      <c r="J385" s="3488"/>
      <c r="K385" s="3489"/>
      <c r="L385" s="1753"/>
      <c r="M385" s="3487"/>
      <c r="N385" s="3489"/>
      <c r="O385" s="3557"/>
      <c r="P385" s="3558"/>
      <c r="Q385" s="1740" t="s">
        <v>6301</v>
      </c>
      <c r="DE385" s="818"/>
      <c r="DG385" s="829"/>
    </row>
    <row r="386" spans="1:111" s="771" customFormat="1" ht="13.5" customHeight="1" x14ac:dyDescent="0.15">
      <c r="A386" s="3475"/>
      <c r="B386" s="1768"/>
      <c r="C386" s="3559"/>
      <c r="D386" s="3560"/>
      <c r="E386" s="3561"/>
      <c r="F386" s="1715"/>
      <c r="G386" s="3656"/>
      <c r="H386" s="3657"/>
      <c r="I386" s="3562"/>
      <c r="J386" s="3590"/>
      <c r="K386" s="3563"/>
      <c r="L386" s="1766"/>
      <c r="M386" s="3562"/>
      <c r="N386" s="3563"/>
      <c r="O386" s="3591"/>
      <c r="P386" s="3592"/>
      <c r="Q386" s="1739"/>
      <c r="DE386" s="818"/>
      <c r="DG386" s="829"/>
    </row>
    <row r="387" spans="1:111" s="771" customFormat="1" ht="13.5" customHeight="1" x14ac:dyDescent="0.15">
      <c r="A387" s="3475"/>
      <c r="B387" s="1753"/>
      <c r="C387" s="3593"/>
      <c r="D387" s="3654"/>
      <c r="E387" s="3655"/>
      <c r="F387" s="1709"/>
      <c r="G387" s="3487"/>
      <c r="H387" s="3489"/>
      <c r="I387" s="3487"/>
      <c r="J387" s="3488"/>
      <c r="K387" s="3489"/>
      <c r="L387" s="1753"/>
      <c r="M387" s="3487"/>
      <c r="N387" s="3489"/>
      <c r="O387" s="3557"/>
      <c r="P387" s="3558"/>
      <c r="Q387" s="1739" t="s">
        <v>6285</v>
      </c>
      <c r="DE387" s="818"/>
      <c r="DG387" s="829"/>
    </row>
    <row r="388" spans="1:111" s="771" customFormat="1" ht="13.5" customHeight="1" x14ac:dyDescent="0.15">
      <c r="A388" s="3475"/>
      <c r="B388" s="1753"/>
      <c r="C388" s="3593"/>
      <c r="D388" s="3594"/>
      <c r="E388" s="3595"/>
      <c r="F388" s="1709"/>
      <c r="G388" s="3487"/>
      <c r="H388" s="3489"/>
      <c r="I388" s="3487"/>
      <c r="J388" s="3488"/>
      <c r="K388" s="3489"/>
      <c r="L388" s="1753"/>
      <c r="M388" s="3487"/>
      <c r="N388" s="3653"/>
      <c r="O388" s="3557"/>
      <c r="P388" s="3653"/>
      <c r="Q388" s="1739" t="s">
        <v>6286</v>
      </c>
      <c r="DE388" s="818"/>
      <c r="DG388" s="829"/>
    </row>
    <row r="389" spans="1:111" s="771" customFormat="1" ht="13.5" customHeight="1" x14ac:dyDescent="0.15">
      <c r="A389" s="3475"/>
      <c r="B389" s="1766"/>
      <c r="C389" s="3559"/>
      <c r="D389" s="3664"/>
      <c r="E389" s="3665"/>
      <c r="F389" s="1716"/>
      <c r="G389" s="3562"/>
      <c r="H389" s="3563"/>
      <c r="I389" s="3562"/>
      <c r="J389" s="3590"/>
      <c r="K389" s="3563"/>
      <c r="L389" s="1766"/>
      <c r="M389" s="3562"/>
      <c r="N389" s="3563"/>
      <c r="O389" s="3591"/>
      <c r="P389" s="3592"/>
      <c r="Q389" s="1739" t="s">
        <v>6287</v>
      </c>
      <c r="DE389" s="818"/>
      <c r="DG389" s="829"/>
    </row>
    <row r="390" spans="1:111" s="771" customFormat="1" ht="13.5" customHeight="1" x14ac:dyDescent="0.15">
      <c r="A390" s="3475"/>
      <c r="B390" s="1753"/>
      <c r="C390" s="3593"/>
      <c r="D390" s="3654"/>
      <c r="E390" s="3655"/>
      <c r="F390" s="1709"/>
      <c r="G390" s="3487"/>
      <c r="H390" s="3489"/>
      <c r="I390" s="3487"/>
      <c r="J390" s="3488"/>
      <c r="K390" s="3489"/>
      <c r="L390" s="1753"/>
      <c r="M390" s="3487"/>
      <c r="N390" s="3489"/>
      <c r="O390" s="3557"/>
      <c r="P390" s="3558"/>
      <c r="DE390" s="818"/>
      <c r="DG390" s="829"/>
    </row>
    <row r="391" spans="1:111" s="771" customFormat="1" ht="13.5" customHeight="1" x14ac:dyDescent="0.15">
      <c r="A391" s="3475"/>
      <c r="B391" s="1766"/>
      <c r="C391" s="3559"/>
      <c r="D391" s="3560"/>
      <c r="E391" s="3561"/>
      <c r="F391" s="1716"/>
      <c r="G391" s="3562"/>
      <c r="H391" s="3563"/>
      <c r="I391" s="3562"/>
      <c r="J391" s="3590"/>
      <c r="K391" s="3563"/>
      <c r="L391" s="1766"/>
      <c r="M391" s="3562"/>
      <c r="N391" s="3563"/>
      <c r="O391" s="3591"/>
      <c r="P391" s="3592"/>
      <c r="DE391" s="818"/>
      <c r="DG391" s="829"/>
    </row>
    <row r="392" spans="1:111" s="771" customFormat="1" ht="13.5" customHeight="1" x14ac:dyDescent="0.15">
      <c r="A392" s="3475"/>
      <c r="B392" s="1753"/>
      <c r="C392" s="3593"/>
      <c r="D392" s="3654"/>
      <c r="E392" s="3655"/>
      <c r="F392" s="1709"/>
      <c r="G392" s="3487"/>
      <c r="H392" s="3489"/>
      <c r="I392" s="3487"/>
      <c r="J392" s="3488"/>
      <c r="K392" s="3489"/>
      <c r="L392" s="1753"/>
      <c r="M392" s="3487"/>
      <c r="N392" s="3489"/>
      <c r="O392" s="3557"/>
      <c r="P392" s="3558"/>
      <c r="DE392" s="818"/>
      <c r="DG392" s="829"/>
    </row>
    <row r="393" spans="1:111" s="771" customFormat="1" ht="13.5" customHeight="1" x14ac:dyDescent="0.15">
      <c r="A393" s="3422"/>
      <c r="B393" s="1763"/>
      <c r="C393" s="3658"/>
      <c r="D393" s="3555"/>
      <c r="E393" s="3556"/>
      <c r="F393" s="1717"/>
      <c r="G393" s="3429"/>
      <c r="H393" s="3537"/>
      <c r="I393" s="3431"/>
      <c r="J393" s="3429"/>
      <c r="K393" s="3537"/>
      <c r="L393" s="1763"/>
      <c r="M393" s="3431"/>
      <c r="N393" s="3537"/>
      <c r="O393" s="3426"/>
      <c r="P393" s="3428"/>
      <c r="DE393" s="818"/>
      <c r="DG393" s="829"/>
    </row>
    <row r="394" spans="1:111" s="771" customFormat="1" ht="6" customHeight="1" x14ac:dyDescent="0.15">
      <c r="A394" s="3601"/>
      <c r="B394" s="3602"/>
      <c r="C394" s="3602"/>
      <c r="D394" s="3602"/>
      <c r="E394" s="3602"/>
      <c r="F394" s="3602"/>
      <c r="G394" s="3602"/>
      <c r="H394" s="3602"/>
      <c r="I394" s="3602"/>
      <c r="J394" s="3602"/>
      <c r="K394" s="3602"/>
      <c r="L394" s="3602"/>
      <c r="M394" s="3602"/>
      <c r="N394" s="3602"/>
      <c r="O394" s="3602"/>
      <c r="P394" s="3602"/>
      <c r="DE394" s="818"/>
      <c r="DG394" s="829"/>
    </row>
    <row r="395" spans="1:111" s="771" customFormat="1" ht="6" customHeight="1" x14ac:dyDescent="0.15">
      <c r="A395" s="3603"/>
      <c r="B395" s="3603"/>
      <c r="C395" s="3603"/>
      <c r="D395" s="3603"/>
      <c r="E395" s="3603"/>
      <c r="F395" s="3603"/>
      <c r="G395" s="3603"/>
      <c r="H395" s="3603"/>
      <c r="I395" s="3603"/>
      <c r="J395" s="3603"/>
      <c r="K395" s="3603"/>
      <c r="L395" s="3603"/>
      <c r="M395" s="3603"/>
      <c r="N395" s="3603"/>
      <c r="O395" s="3603"/>
      <c r="P395" s="3603"/>
      <c r="DE395" s="818"/>
      <c r="DG395" s="829"/>
    </row>
    <row r="396" spans="1:111" s="771" customFormat="1" ht="21" customHeight="1" x14ac:dyDescent="0.15">
      <c r="A396" s="3421">
        <v>3</v>
      </c>
      <c r="B396" s="3604" t="s">
        <v>1263</v>
      </c>
      <c r="C396" s="3605"/>
      <c r="D396" s="3606"/>
      <c r="E396" s="3607" t="s">
        <v>1226</v>
      </c>
      <c r="F396" s="3608"/>
      <c r="G396" s="3609"/>
      <c r="H396" s="3609"/>
      <c r="I396" s="802"/>
      <c r="J396" s="1748">
        <v>4</v>
      </c>
      <c r="K396" s="3641" t="s">
        <v>1262</v>
      </c>
      <c r="L396" s="3642"/>
      <c r="M396" s="3642"/>
      <c r="N396" s="3642"/>
      <c r="O396" s="3642"/>
      <c r="P396" s="3643"/>
      <c r="DE396" s="818"/>
      <c r="DG396" s="829"/>
    </row>
    <row r="397" spans="1:111" s="771" customFormat="1" ht="12" customHeight="1" x14ac:dyDescent="0.15">
      <c r="A397" s="3422"/>
      <c r="B397" s="3610"/>
      <c r="C397" s="3610"/>
      <c r="D397" s="3610"/>
      <c r="E397" s="3386"/>
      <c r="F397" s="3387"/>
      <c r="G397" s="3445"/>
      <c r="H397" s="3445"/>
      <c r="I397" s="1752"/>
      <c r="J397" s="3538"/>
      <c r="K397" s="3644"/>
      <c r="L397" s="3645"/>
      <c r="M397" s="3645"/>
      <c r="N397" s="3645"/>
      <c r="O397" s="3645"/>
      <c r="P397" s="3646"/>
      <c r="DE397" s="818"/>
      <c r="DG397" s="829"/>
    </row>
    <row r="398" spans="1:111" s="771" customFormat="1" ht="12" customHeight="1" x14ac:dyDescent="0.15">
      <c r="A398" s="1752"/>
      <c r="B398" s="1769"/>
      <c r="C398" s="1769"/>
      <c r="D398" s="1769"/>
      <c r="E398" s="1769"/>
      <c r="F398" s="1769"/>
      <c r="G398" s="1769"/>
      <c r="H398" s="1769"/>
      <c r="I398" s="1770"/>
      <c r="J398" s="3611"/>
      <c r="K398" s="3647"/>
      <c r="L398" s="3648"/>
      <c r="M398" s="3648"/>
      <c r="N398" s="3648"/>
      <c r="O398" s="3648"/>
      <c r="P398" s="3649"/>
      <c r="DE398" s="818"/>
      <c r="DG398" s="829"/>
    </row>
    <row r="399" spans="1:111" s="771" customFormat="1" ht="12" customHeight="1" x14ac:dyDescent="0.15">
      <c r="A399" s="1752"/>
      <c r="B399" s="3599" t="s">
        <v>6291</v>
      </c>
      <c r="C399" s="3599"/>
      <c r="D399" s="3599"/>
      <c r="E399" s="3599"/>
      <c r="F399" s="3599"/>
      <c r="G399" s="3599"/>
      <c r="H399" s="3599"/>
      <c r="I399" s="1770"/>
      <c r="J399" s="3611"/>
      <c r="K399" s="3647"/>
      <c r="L399" s="3648"/>
      <c r="M399" s="3648"/>
      <c r="N399" s="3648"/>
      <c r="O399" s="3648"/>
      <c r="P399" s="3649"/>
      <c r="DE399" s="818"/>
      <c r="DG399" s="829"/>
    </row>
    <row r="400" spans="1:111" s="771" customFormat="1" ht="12" customHeight="1" x14ac:dyDescent="0.15">
      <c r="A400" s="1752"/>
      <c r="B400" s="3599" t="s">
        <v>6292</v>
      </c>
      <c r="C400" s="3599"/>
      <c r="D400" s="3599"/>
      <c r="E400" s="3599"/>
      <c r="F400" s="3599"/>
      <c r="G400" s="3599"/>
      <c r="H400" s="3599"/>
      <c r="I400" s="803"/>
      <c r="J400" s="3611"/>
      <c r="K400" s="3647"/>
      <c r="L400" s="3648"/>
      <c r="M400" s="3648"/>
      <c r="N400" s="3648"/>
      <c r="O400" s="3648"/>
      <c r="P400" s="3649"/>
      <c r="DE400" s="818"/>
      <c r="DG400" s="829"/>
    </row>
    <row r="401" spans="1:111" s="771" customFormat="1" ht="12" customHeight="1" x14ac:dyDescent="0.15">
      <c r="A401" s="790" t="s">
        <v>1223</v>
      </c>
      <c r="B401" s="3599" t="s">
        <v>1259</v>
      </c>
      <c r="C401" s="3599"/>
      <c r="D401" s="3599"/>
      <c r="E401" s="3599"/>
      <c r="F401" s="3599"/>
      <c r="G401" s="3599"/>
      <c r="H401" s="3599"/>
      <c r="I401" s="1770"/>
      <c r="J401" s="3611"/>
      <c r="K401" s="3647"/>
      <c r="L401" s="3648"/>
      <c r="M401" s="3648"/>
      <c r="N401" s="3648"/>
      <c r="O401" s="3648"/>
      <c r="P401" s="3649"/>
      <c r="DE401" s="818"/>
      <c r="DG401" s="829"/>
    </row>
    <row r="402" spans="1:111" s="771" customFormat="1" ht="12" customHeight="1" x14ac:dyDescent="0.15">
      <c r="A402" s="790"/>
      <c r="B402" s="3620" t="s">
        <v>1258</v>
      </c>
      <c r="C402" s="3620"/>
      <c r="D402" s="3620"/>
      <c r="E402" s="3620"/>
      <c r="F402" s="3620"/>
      <c r="G402" s="3620"/>
      <c r="H402" s="3620"/>
      <c r="I402" s="1770"/>
      <c r="J402" s="3611"/>
      <c r="K402" s="3647"/>
      <c r="L402" s="3648"/>
      <c r="M402" s="3648"/>
      <c r="N402" s="3648"/>
      <c r="O402" s="3648"/>
      <c r="P402" s="3649"/>
      <c r="DE402" s="818"/>
      <c r="DG402" s="829"/>
    </row>
    <row r="403" spans="1:111" s="771" customFormat="1" ht="12" customHeight="1" x14ac:dyDescent="0.15">
      <c r="A403" s="790"/>
      <c r="B403" s="3599" t="s">
        <v>1257</v>
      </c>
      <c r="C403" s="3599"/>
      <c r="D403" s="3599"/>
      <c r="E403" s="3599"/>
      <c r="F403" s="3599"/>
      <c r="G403" s="3599"/>
      <c r="H403" s="3599"/>
      <c r="I403" s="1770"/>
      <c r="J403" s="3611"/>
      <c r="K403" s="3647"/>
      <c r="L403" s="3648"/>
      <c r="M403" s="3648"/>
      <c r="N403" s="3648"/>
      <c r="O403" s="3648"/>
      <c r="P403" s="3649"/>
      <c r="DE403" s="818"/>
      <c r="DG403" s="829"/>
    </row>
    <row r="404" spans="1:111" s="771" customFormat="1" ht="12" customHeight="1" x14ac:dyDescent="0.15">
      <c r="A404" s="790"/>
      <c r="B404" s="3598" t="s">
        <v>1256</v>
      </c>
      <c r="C404" s="3598"/>
      <c r="D404" s="3598"/>
      <c r="E404" s="3598"/>
      <c r="F404" s="3598"/>
      <c r="G404" s="3598"/>
      <c r="H404" s="3598"/>
      <c r="I404" s="1770"/>
      <c r="J404" s="3611"/>
      <c r="K404" s="3647"/>
      <c r="L404" s="3648"/>
      <c r="M404" s="3648"/>
      <c r="N404" s="3648"/>
      <c r="O404" s="3648"/>
      <c r="P404" s="3649"/>
      <c r="DE404" s="818"/>
      <c r="DG404" s="829"/>
    </row>
    <row r="405" spans="1:111" s="771" customFormat="1" ht="12" customHeight="1" x14ac:dyDescent="0.15">
      <c r="A405" s="790"/>
      <c r="B405" s="3599" t="s">
        <v>1255</v>
      </c>
      <c r="C405" s="3599"/>
      <c r="D405" s="3599"/>
      <c r="E405" s="3599"/>
      <c r="F405" s="3599"/>
      <c r="G405" s="3599"/>
      <c r="H405" s="3599"/>
      <c r="I405" s="1770"/>
      <c r="J405" s="3611"/>
      <c r="K405" s="3647"/>
      <c r="L405" s="3648"/>
      <c r="M405" s="3648"/>
      <c r="N405" s="3648"/>
      <c r="O405" s="3648"/>
      <c r="P405" s="3649"/>
      <c r="Q405" s="224"/>
      <c r="R405" s="224"/>
      <c r="S405" s="224"/>
      <c r="T405" s="224"/>
      <c r="U405" s="224"/>
      <c r="V405" s="224"/>
      <c r="W405" s="224"/>
      <c r="X405" s="224"/>
      <c r="Y405" s="224"/>
      <c r="Z405" s="224"/>
      <c r="AA405" s="224"/>
      <c r="DE405" s="818"/>
      <c r="DG405" s="829"/>
    </row>
    <row r="406" spans="1:111" s="771" customFormat="1" ht="12" customHeight="1" x14ac:dyDescent="0.15">
      <c r="A406" s="790"/>
      <c r="B406" s="3599" t="s">
        <v>1254</v>
      </c>
      <c r="C406" s="3599"/>
      <c r="D406" s="3599"/>
      <c r="E406" s="3599"/>
      <c r="F406" s="3599"/>
      <c r="G406" s="3599"/>
      <c r="H406" s="3599"/>
      <c r="I406" s="1770"/>
      <c r="J406" s="3611"/>
      <c r="K406" s="3647"/>
      <c r="L406" s="3648"/>
      <c r="M406" s="3648"/>
      <c r="N406" s="3648"/>
      <c r="O406" s="3648"/>
      <c r="P406" s="3649"/>
      <c r="DE406" s="818"/>
      <c r="DG406" s="829"/>
    </row>
    <row r="407" spans="1:111" s="771" customFormat="1" ht="12.75" customHeight="1" x14ac:dyDescent="0.15">
      <c r="A407" s="790"/>
      <c r="B407" s="3599" t="s">
        <v>1253</v>
      </c>
      <c r="C407" s="3599"/>
      <c r="D407" s="3599"/>
      <c r="E407" s="3599"/>
      <c r="F407" s="3599"/>
      <c r="G407" s="3599"/>
      <c r="H407" s="3599"/>
      <c r="I407" s="1770"/>
      <c r="J407" s="3611"/>
      <c r="K407" s="3647"/>
      <c r="L407" s="3648"/>
      <c r="M407" s="3648"/>
      <c r="N407" s="3648"/>
      <c r="O407" s="3648"/>
      <c r="P407" s="3649"/>
      <c r="DE407" s="818"/>
      <c r="DG407" s="829"/>
    </row>
    <row r="408" spans="1:111" s="771" customFormat="1" ht="9.75" customHeight="1" x14ac:dyDescent="0.15">
      <c r="A408" s="790"/>
      <c r="B408" s="3600" t="s">
        <v>580</v>
      </c>
      <c r="C408" s="3600"/>
      <c r="D408" s="3600"/>
      <c r="E408" s="3600"/>
      <c r="F408" s="3600"/>
      <c r="G408" s="3600"/>
      <c r="H408" s="3600"/>
      <c r="I408" s="1770"/>
      <c r="J408" s="3611"/>
      <c r="K408" s="3647"/>
      <c r="L408" s="3648"/>
      <c r="M408" s="3648"/>
      <c r="N408" s="3648"/>
      <c r="O408" s="3648"/>
      <c r="P408" s="3649"/>
      <c r="DE408" s="818"/>
      <c r="DG408" s="829"/>
    </row>
    <row r="409" spans="1:111" s="771" customFormat="1" ht="9.75" customHeight="1" x14ac:dyDescent="0.15">
      <c r="A409" s="790"/>
      <c r="B409" s="3597" t="s">
        <v>1252</v>
      </c>
      <c r="C409" s="3597"/>
      <c r="D409" s="3597"/>
      <c r="E409" s="3597"/>
      <c r="F409" s="3597"/>
      <c r="G409" s="3597"/>
      <c r="H409" s="3597"/>
      <c r="I409" s="1770"/>
      <c r="J409" s="3611"/>
      <c r="K409" s="3647"/>
      <c r="L409" s="3648"/>
      <c r="M409" s="3648"/>
      <c r="N409" s="3648"/>
      <c r="O409" s="3648"/>
      <c r="P409" s="3649"/>
      <c r="DE409" s="818"/>
      <c r="DG409" s="829"/>
    </row>
    <row r="410" spans="1:111" s="771" customFormat="1" ht="11.25" customHeight="1" x14ac:dyDescent="0.15">
      <c r="A410" s="790"/>
      <c r="B410" s="3597" t="s">
        <v>1251</v>
      </c>
      <c r="C410" s="3597"/>
      <c r="D410" s="3597"/>
      <c r="E410" s="3597"/>
      <c r="F410" s="3597"/>
      <c r="G410" s="3597"/>
      <c r="H410" s="3597"/>
      <c r="I410" s="1770"/>
      <c r="J410" s="3539"/>
      <c r="K410" s="3650"/>
      <c r="L410" s="3651"/>
      <c r="M410" s="3651"/>
      <c r="N410" s="3651"/>
      <c r="O410" s="3651"/>
      <c r="P410" s="3652"/>
      <c r="DE410" s="818"/>
      <c r="DG410" s="829"/>
    </row>
    <row r="411" spans="1:111" s="772" customFormat="1" ht="13.5" x14ac:dyDescent="0.15">
      <c r="A411" s="1772" t="s">
        <v>1271</v>
      </c>
      <c r="B411" s="1773"/>
      <c r="C411" s="1773"/>
      <c r="D411" s="1773"/>
      <c r="E411" s="1773"/>
      <c r="F411" s="1773"/>
      <c r="G411" s="1773"/>
      <c r="H411" s="1773"/>
      <c r="I411" s="1773"/>
      <c r="J411" s="1773"/>
      <c r="K411" s="1773"/>
      <c r="L411" s="1773"/>
      <c r="M411" s="1773"/>
      <c r="N411" s="1773"/>
      <c r="O411" s="1773"/>
      <c r="P411" s="1773"/>
      <c r="DE411" s="830"/>
      <c r="DG411" s="829"/>
    </row>
    <row r="412" spans="1:111" s="771" customFormat="1" ht="12" customHeight="1" x14ac:dyDescent="0.15">
      <c r="A412" s="3393" t="s">
        <v>576</v>
      </c>
      <c r="B412" s="3417"/>
      <c r="C412" s="3639"/>
      <c r="D412" s="3640"/>
      <c r="E412" s="3393" t="s">
        <v>575</v>
      </c>
      <c r="F412" s="3417"/>
      <c r="G412" s="3386"/>
      <c r="H412" s="3416"/>
      <c r="I412" s="3416"/>
      <c r="J412" s="3387"/>
      <c r="K412" s="1760" t="s">
        <v>1214</v>
      </c>
      <c r="L412" s="3386"/>
      <c r="M412" s="3416"/>
      <c r="N412" s="3416"/>
      <c r="O412" s="3416"/>
      <c r="P412" s="3387"/>
      <c r="DE412" s="818"/>
      <c r="DG412" s="829"/>
    </row>
    <row r="413" spans="1:111" s="771" customFormat="1" ht="12" customHeight="1" x14ac:dyDescent="0.15">
      <c r="A413" s="3421">
        <v>1</v>
      </c>
      <c r="B413" s="3423" t="s">
        <v>1249</v>
      </c>
      <c r="C413" s="3424"/>
      <c r="D413" s="3424"/>
      <c r="E413" s="3424"/>
      <c r="F413" s="3425"/>
      <c r="G413" s="3434" t="s">
        <v>1248</v>
      </c>
      <c r="H413" s="3625"/>
      <c r="I413" s="3393" t="s">
        <v>1270</v>
      </c>
      <c r="J413" s="3394"/>
      <c r="K413" s="3394"/>
      <c r="L413" s="3394"/>
      <c r="M413" s="3394"/>
      <c r="N413" s="3394"/>
      <c r="O413" s="3394"/>
      <c r="P413" s="3417"/>
      <c r="DE413" s="818"/>
      <c r="DG413" s="829"/>
    </row>
    <row r="414" spans="1:111" s="771" customFormat="1" ht="12" customHeight="1" x14ac:dyDescent="0.15">
      <c r="A414" s="3422"/>
      <c r="B414" s="3426"/>
      <c r="C414" s="3427"/>
      <c r="D414" s="3427"/>
      <c r="E414" s="3427"/>
      <c r="F414" s="3428"/>
      <c r="G414" s="3386"/>
      <c r="H414" s="3387"/>
      <c r="I414" s="3635"/>
      <c r="J414" s="3636"/>
      <c r="K414" s="3636"/>
      <c r="L414" s="3636"/>
      <c r="M414" s="3636"/>
      <c r="N414" s="3636"/>
      <c r="O414" s="3636"/>
      <c r="P414" s="808" t="s">
        <v>1763</v>
      </c>
      <c r="DE414" s="818"/>
      <c r="DG414" s="829"/>
    </row>
    <row r="415" spans="1:111" s="771" customFormat="1" ht="6" customHeight="1" x14ac:dyDescent="0.15">
      <c r="A415" s="809"/>
      <c r="B415" s="809"/>
      <c r="C415" s="809"/>
      <c r="D415" s="809"/>
      <c r="E415" s="809"/>
      <c r="F415" s="809"/>
      <c r="G415" s="809"/>
      <c r="H415" s="809"/>
      <c r="I415" s="809"/>
      <c r="J415" s="809"/>
      <c r="K415" s="809"/>
      <c r="L415" s="809"/>
      <c r="M415" s="1752"/>
      <c r="N415" s="1752"/>
      <c r="O415" s="1752"/>
      <c r="P415" s="1752"/>
      <c r="DE415" s="818"/>
      <c r="DG415" s="829"/>
    </row>
    <row r="416" spans="1:111" s="771" customFormat="1" ht="12" customHeight="1" x14ac:dyDescent="0.15">
      <c r="A416" s="3421">
        <v>2</v>
      </c>
      <c r="B416" s="3394" t="s">
        <v>1269</v>
      </c>
      <c r="C416" s="3394"/>
      <c r="D416" s="3394"/>
      <c r="E416" s="3394"/>
      <c r="F416" s="3394"/>
      <c r="G416" s="3394"/>
      <c r="H416" s="3394"/>
      <c r="I416" s="3394"/>
      <c r="J416" s="3394"/>
      <c r="K416" s="3394"/>
      <c r="L416" s="3394"/>
      <c r="M416" s="3394"/>
      <c r="N416" s="3417"/>
      <c r="O416" s="3434" t="s">
        <v>1231</v>
      </c>
      <c r="P416" s="3625"/>
      <c r="DE416" s="818"/>
      <c r="DG416" s="829"/>
    </row>
    <row r="417" spans="1:111" s="771" customFormat="1" ht="12" customHeight="1" x14ac:dyDescent="0.15">
      <c r="A417" s="3475"/>
      <c r="B417" s="1749" t="s">
        <v>54</v>
      </c>
      <c r="C417" s="3628" t="s">
        <v>1234</v>
      </c>
      <c r="D417" s="3628"/>
      <c r="E417" s="3628"/>
      <c r="F417" s="1707" t="s">
        <v>1268</v>
      </c>
      <c r="G417" s="3628" t="s">
        <v>1267</v>
      </c>
      <c r="H417" s="3628"/>
      <c r="I417" s="3423" t="s">
        <v>1266</v>
      </c>
      <c r="J417" s="3424"/>
      <c r="K417" s="3425"/>
      <c r="L417" s="1771" t="s">
        <v>1265</v>
      </c>
      <c r="M417" s="3633" t="s">
        <v>1264</v>
      </c>
      <c r="N417" s="3634"/>
      <c r="O417" s="3436"/>
      <c r="P417" s="3626"/>
      <c r="DE417" s="818"/>
      <c r="DF417" s="772" t="str">
        <f>IF(COUNTA(B418:P427)&gt;0,DG417,"")</f>
        <v/>
      </c>
      <c r="DG417" s="829">
        <v>13</v>
      </c>
    </row>
    <row r="418" spans="1:111" s="771" customFormat="1" ht="13.5" customHeight="1" x14ac:dyDescent="0.15">
      <c r="A418" s="3475"/>
      <c r="B418" s="1774"/>
      <c r="C418" s="3659"/>
      <c r="D418" s="3660"/>
      <c r="E418" s="3661"/>
      <c r="F418" s="1708"/>
      <c r="G418" s="3507"/>
      <c r="H418" s="3509"/>
      <c r="I418" s="3507"/>
      <c r="J418" s="3508"/>
      <c r="K418" s="3509"/>
      <c r="L418" s="1755"/>
      <c r="M418" s="3507"/>
      <c r="N418" s="3509"/>
      <c r="O418" s="3662"/>
      <c r="P418" s="3663"/>
      <c r="Q418" s="1740" t="s">
        <v>6302</v>
      </c>
      <c r="DE418" s="818"/>
      <c r="DG418" s="829"/>
    </row>
    <row r="419" spans="1:111" s="771" customFormat="1" ht="13.5" customHeight="1" x14ac:dyDescent="0.15">
      <c r="A419" s="3475"/>
      <c r="B419" s="1768"/>
      <c r="C419" s="3593"/>
      <c r="D419" s="3654"/>
      <c r="E419" s="3655"/>
      <c r="F419" s="1714"/>
      <c r="G419" s="3487"/>
      <c r="H419" s="3488"/>
      <c r="I419" s="3487"/>
      <c r="J419" s="3488"/>
      <c r="K419" s="3489"/>
      <c r="L419" s="1753"/>
      <c r="M419" s="3487"/>
      <c r="N419" s="3489"/>
      <c r="O419" s="3557"/>
      <c r="P419" s="3558"/>
      <c r="Q419" s="1740" t="s">
        <v>6301</v>
      </c>
      <c r="DE419" s="818"/>
      <c r="DG419" s="829"/>
    </row>
    <row r="420" spans="1:111" s="771" customFormat="1" ht="13.5" customHeight="1" x14ac:dyDescent="0.15">
      <c r="A420" s="3475"/>
      <c r="B420" s="1768"/>
      <c r="C420" s="3559"/>
      <c r="D420" s="3560"/>
      <c r="E420" s="3561"/>
      <c r="F420" s="1715"/>
      <c r="G420" s="3656"/>
      <c r="H420" s="3657"/>
      <c r="I420" s="3562"/>
      <c r="J420" s="3590"/>
      <c r="K420" s="3563"/>
      <c r="L420" s="1766"/>
      <c r="M420" s="3562"/>
      <c r="N420" s="3563"/>
      <c r="O420" s="3591"/>
      <c r="P420" s="3592"/>
      <c r="Q420" s="1739"/>
      <c r="DE420" s="818"/>
      <c r="DG420" s="829"/>
    </row>
    <row r="421" spans="1:111" s="771" customFormat="1" ht="13.5" customHeight="1" x14ac:dyDescent="0.15">
      <c r="A421" s="3475"/>
      <c r="B421" s="1753"/>
      <c r="C421" s="3593"/>
      <c r="D421" s="3654"/>
      <c r="E421" s="3655"/>
      <c r="F421" s="1709"/>
      <c r="G421" s="3487"/>
      <c r="H421" s="3489"/>
      <c r="I421" s="3487"/>
      <c r="J421" s="3488"/>
      <c r="K421" s="3489"/>
      <c r="L421" s="1753"/>
      <c r="M421" s="3487"/>
      <c r="N421" s="3489"/>
      <c r="O421" s="3557"/>
      <c r="P421" s="3558"/>
      <c r="Q421" s="1739" t="s">
        <v>6285</v>
      </c>
      <c r="DE421" s="818"/>
      <c r="DG421" s="829"/>
    </row>
    <row r="422" spans="1:111" s="771" customFormat="1" ht="13.5" customHeight="1" x14ac:dyDescent="0.15">
      <c r="A422" s="3475"/>
      <c r="B422" s="1753"/>
      <c r="C422" s="3593"/>
      <c r="D422" s="3594"/>
      <c r="E422" s="3595"/>
      <c r="F422" s="1709"/>
      <c r="G422" s="3487"/>
      <c r="H422" s="3489"/>
      <c r="I422" s="3487"/>
      <c r="J422" s="3488"/>
      <c r="K422" s="3489"/>
      <c r="L422" s="1753"/>
      <c r="M422" s="3487"/>
      <c r="N422" s="3653"/>
      <c r="O422" s="3557"/>
      <c r="P422" s="3653"/>
      <c r="Q422" s="1739" t="s">
        <v>6286</v>
      </c>
      <c r="DE422" s="818"/>
      <c r="DG422" s="829"/>
    </row>
    <row r="423" spans="1:111" s="771" customFormat="1" ht="13.5" customHeight="1" x14ac:dyDescent="0.15">
      <c r="A423" s="3475"/>
      <c r="B423" s="1766"/>
      <c r="C423" s="3559"/>
      <c r="D423" s="3664"/>
      <c r="E423" s="3665"/>
      <c r="F423" s="1716"/>
      <c r="G423" s="3562"/>
      <c r="H423" s="3563"/>
      <c r="I423" s="3562"/>
      <c r="J423" s="3590"/>
      <c r="K423" s="3563"/>
      <c r="L423" s="1766"/>
      <c r="M423" s="3562"/>
      <c r="N423" s="3563"/>
      <c r="O423" s="3591"/>
      <c r="P423" s="3592"/>
      <c r="Q423" s="1739" t="s">
        <v>6287</v>
      </c>
      <c r="DE423" s="818"/>
      <c r="DG423" s="829"/>
    </row>
    <row r="424" spans="1:111" s="771" customFormat="1" ht="13.5" customHeight="1" x14ac:dyDescent="0.15">
      <c r="A424" s="3475"/>
      <c r="B424" s="1753"/>
      <c r="C424" s="3593"/>
      <c r="D424" s="3654"/>
      <c r="E424" s="3655"/>
      <c r="F424" s="1709"/>
      <c r="G424" s="3487"/>
      <c r="H424" s="3489"/>
      <c r="I424" s="3487"/>
      <c r="J424" s="3488"/>
      <c r="K424" s="3489"/>
      <c r="L424" s="1753"/>
      <c r="M424" s="3487"/>
      <c r="N424" s="3489"/>
      <c r="O424" s="3557"/>
      <c r="P424" s="3558"/>
      <c r="DE424" s="818"/>
      <c r="DG424" s="829"/>
    </row>
    <row r="425" spans="1:111" s="771" customFormat="1" ht="13.5" customHeight="1" x14ac:dyDescent="0.15">
      <c r="A425" s="3475"/>
      <c r="B425" s="1766"/>
      <c r="C425" s="3559"/>
      <c r="D425" s="3560"/>
      <c r="E425" s="3561"/>
      <c r="F425" s="1716"/>
      <c r="G425" s="3562"/>
      <c r="H425" s="3563"/>
      <c r="I425" s="3562"/>
      <c r="J425" s="3590"/>
      <c r="K425" s="3563"/>
      <c r="L425" s="1766"/>
      <c r="M425" s="3562"/>
      <c r="N425" s="3563"/>
      <c r="O425" s="3591"/>
      <c r="P425" s="3592"/>
      <c r="DE425" s="818"/>
      <c r="DG425" s="829"/>
    </row>
    <row r="426" spans="1:111" s="771" customFormat="1" ht="13.5" customHeight="1" x14ac:dyDescent="0.15">
      <c r="A426" s="3475"/>
      <c r="B426" s="1753"/>
      <c r="C426" s="3593"/>
      <c r="D426" s="3654"/>
      <c r="E426" s="3655"/>
      <c r="F426" s="1709"/>
      <c r="G426" s="3487"/>
      <c r="H426" s="3489"/>
      <c r="I426" s="3487"/>
      <c r="J426" s="3488"/>
      <c r="K426" s="3489"/>
      <c r="L426" s="1753"/>
      <c r="M426" s="3487"/>
      <c r="N426" s="3489"/>
      <c r="O426" s="3557"/>
      <c r="P426" s="3558"/>
      <c r="DE426" s="818"/>
      <c r="DG426" s="829"/>
    </row>
    <row r="427" spans="1:111" s="771" customFormat="1" ht="13.5" customHeight="1" x14ac:dyDescent="0.15">
      <c r="A427" s="3422"/>
      <c r="B427" s="1763"/>
      <c r="C427" s="3658"/>
      <c r="D427" s="3555"/>
      <c r="E427" s="3556"/>
      <c r="F427" s="1717"/>
      <c r="G427" s="3429"/>
      <c r="H427" s="3537"/>
      <c r="I427" s="3431"/>
      <c r="J427" s="3429"/>
      <c r="K427" s="3537"/>
      <c r="L427" s="1763"/>
      <c r="M427" s="3431"/>
      <c r="N427" s="3537"/>
      <c r="O427" s="3426"/>
      <c r="P427" s="3428"/>
      <c r="DE427" s="818"/>
      <c r="DG427" s="829"/>
    </row>
    <row r="428" spans="1:111" s="771" customFormat="1" ht="6" customHeight="1" x14ac:dyDescent="0.15">
      <c r="A428" s="3601"/>
      <c r="B428" s="3602"/>
      <c r="C428" s="3602"/>
      <c r="D428" s="3602"/>
      <c r="E428" s="3602"/>
      <c r="F428" s="3602"/>
      <c r="G428" s="3602"/>
      <c r="H428" s="3602"/>
      <c r="I428" s="3602"/>
      <c r="J428" s="3602"/>
      <c r="K428" s="3602"/>
      <c r="L428" s="3602"/>
      <c r="M428" s="3602"/>
      <c r="N428" s="3602"/>
      <c r="O428" s="3602"/>
      <c r="P428" s="3602"/>
      <c r="DE428" s="818"/>
      <c r="DG428" s="829"/>
    </row>
    <row r="429" spans="1:111" s="771" customFormat="1" ht="6" customHeight="1" x14ac:dyDescent="0.15">
      <c r="A429" s="3603"/>
      <c r="B429" s="3603"/>
      <c r="C429" s="3603"/>
      <c r="D429" s="3603"/>
      <c r="E429" s="3603"/>
      <c r="F429" s="3603"/>
      <c r="G429" s="3603"/>
      <c r="H429" s="3603"/>
      <c r="I429" s="3603"/>
      <c r="J429" s="3603"/>
      <c r="K429" s="3603"/>
      <c r="L429" s="3603"/>
      <c r="M429" s="3603"/>
      <c r="N429" s="3603"/>
      <c r="O429" s="3603"/>
      <c r="P429" s="3603"/>
      <c r="DE429" s="818"/>
      <c r="DG429" s="829"/>
    </row>
    <row r="430" spans="1:111" s="771" customFormat="1" ht="21" customHeight="1" x14ac:dyDescent="0.15">
      <c r="A430" s="3421">
        <v>3</v>
      </c>
      <c r="B430" s="3604" t="s">
        <v>1263</v>
      </c>
      <c r="C430" s="3605"/>
      <c r="D430" s="3606"/>
      <c r="E430" s="3607" t="s">
        <v>1226</v>
      </c>
      <c r="F430" s="3608"/>
      <c r="G430" s="3609"/>
      <c r="H430" s="3609"/>
      <c r="I430" s="802"/>
      <c r="J430" s="1748">
        <v>4</v>
      </c>
      <c r="K430" s="3641" t="s">
        <v>1262</v>
      </c>
      <c r="L430" s="3642"/>
      <c r="M430" s="3642"/>
      <c r="N430" s="3642"/>
      <c r="O430" s="3642"/>
      <c r="P430" s="3643"/>
      <c r="DE430" s="818"/>
      <c r="DG430" s="829"/>
    </row>
    <row r="431" spans="1:111" s="771" customFormat="1" ht="12" customHeight="1" x14ac:dyDescent="0.15">
      <c r="A431" s="3422"/>
      <c r="B431" s="3610"/>
      <c r="C431" s="3610"/>
      <c r="D431" s="3610"/>
      <c r="E431" s="3386"/>
      <c r="F431" s="3387"/>
      <c r="G431" s="3445"/>
      <c r="H431" s="3445"/>
      <c r="I431" s="1752"/>
      <c r="J431" s="3538"/>
      <c r="K431" s="3644"/>
      <c r="L431" s="3645"/>
      <c r="M431" s="3645"/>
      <c r="N431" s="3645"/>
      <c r="O431" s="3645"/>
      <c r="P431" s="3646"/>
      <c r="DE431" s="818"/>
      <c r="DG431" s="829"/>
    </row>
    <row r="432" spans="1:111" s="771" customFormat="1" ht="12" customHeight="1" x14ac:dyDescent="0.15">
      <c r="A432" s="1752"/>
      <c r="B432" s="1769"/>
      <c r="C432" s="1769"/>
      <c r="D432" s="1769"/>
      <c r="E432" s="1769"/>
      <c r="F432" s="1769"/>
      <c r="G432" s="1769"/>
      <c r="H432" s="1769"/>
      <c r="I432" s="1770"/>
      <c r="J432" s="3611"/>
      <c r="K432" s="3647"/>
      <c r="L432" s="3648"/>
      <c r="M432" s="3648"/>
      <c r="N432" s="3648"/>
      <c r="O432" s="3648"/>
      <c r="P432" s="3649"/>
      <c r="DE432" s="818"/>
      <c r="DG432" s="829"/>
    </row>
    <row r="433" spans="1:111" s="771" customFormat="1" ht="12" customHeight="1" x14ac:dyDescent="0.15">
      <c r="A433" s="1752"/>
      <c r="B433" s="3599" t="s">
        <v>6291</v>
      </c>
      <c r="C433" s="3599"/>
      <c r="D433" s="3599"/>
      <c r="E433" s="3599"/>
      <c r="F433" s="3599"/>
      <c r="G433" s="3599"/>
      <c r="H433" s="3599"/>
      <c r="I433" s="1770"/>
      <c r="J433" s="3611"/>
      <c r="K433" s="3647"/>
      <c r="L433" s="3648"/>
      <c r="M433" s="3648"/>
      <c r="N433" s="3648"/>
      <c r="O433" s="3648"/>
      <c r="P433" s="3649"/>
      <c r="DE433" s="818"/>
      <c r="DG433" s="829"/>
    </row>
    <row r="434" spans="1:111" s="771" customFormat="1" ht="12" customHeight="1" x14ac:dyDescent="0.15">
      <c r="A434" s="1752"/>
      <c r="B434" s="3599" t="s">
        <v>6292</v>
      </c>
      <c r="C434" s="3599"/>
      <c r="D434" s="3599"/>
      <c r="E434" s="3599"/>
      <c r="F434" s="3599"/>
      <c r="G434" s="3599"/>
      <c r="H434" s="3599"/>
      <c r="I434" s="803"/>
      <c r="J434" s="3611"/>
      <c r="K434" s="3647"/>
      <c r="L434" s="3648"/>
      <c r="M434" s="3648"/>
      <c r="N434" s="3648"/>
      <c r="O434" s="3648"/>
      <c r="P434" s="3649"/>
      <c r="DE434" s="818"/>
      <c r="DG434" s="829"/>
    </row>
    <row r="435" spans="1:111" s="771" customFormat="1" ht="12" customHeight="1" x14ac:dyDescent="0.15">
      <c r="A435" s="790" t="s">
        <v>1223</v>
      </c>
      <c r="B435" s="3599" t="s">
        <v>1259</v>
      </c>
      <c r="C435" s="3599"/>
      <c r="D435" s="3599"/>
      <c r="E435" s="3599"/>
      <c r="F435" s="3599"/>
      <c r="G435" s="3599"/>
      <c r="H435" s="3599"/>
      <c r="I435" s="1770"/>
      <c r="J435" s="3611"/>
      <c r="K435" s="3647"/>
      <c r="L435" s="3648"/>
      <c r="M435" s="3648"/>
      <c r="N435" s="3648"/>
      <c r="O435" s="3648"/>
      <c r="P435" s="3649"/>
      <c r="DE435" s="818"/>
      <c r="DG435" s="829"/>
    </row>
    <row r="436" spans="1:111" s="771" customFormat="1" ht="12" customHeight="1" x14ac:dyDescent="0.15">
      <c r="A436" s="790"/>
      <c r="B436" s="3620" t="s">
        <v>1258</v>
      </c>
      <c r="C436" s="3620"/>
      <c r="D436" s="3620"/>
      <c r="E436" s="3620"/>
      <c r="F436" s="3620"/>
      <c r="G436" s="3620"/>
      <c r="H436" s="3620"/>
      <c r="I436" s="1770"/>
      <c r="J436" s="3611"/>
      <c r="K436" s="3647"/>
      <c r="L436" s="3648"/>
      <c r="M436" s="3648"/>
      <c r="N436" s="3648"/>
      <c r="O436" s="3648"/>
      <c r="P436" s="3649"/>
      <c r="DE436" s="818"/>
      <c r="DG436" s="829"/>
    </row>
    <row r="437" spans="1:111" s="771" customFormat="1" ht="12" customHeight="1" x14ac:dyDescent="0.15">
      <c r="A437" s="790"/>
      <c r="B437" s="3599" t="s">
        <v>1257</v>
      </c>
      <c r="C437" s="3599"/>
      <c r="D437" s="3599"/>
      <c r="E437" s="3599"/>
      <c r="F437" s="3599"/>
      <c r="G437" s="3599"/>
      <c r="H437" s="3599"/>
      <c r="I437" s="1770"/>
      <c r="J437" s="3611"/>
      <c r="K437" s="3647"/>
      <c r="L437" s="3648"/>
      <c r="M437" s="3648"/>
      <c r="N437" s="3648"/>
      <c r="O437" s="3648"/>
      <c r="P437" s="3649"/>
      <c r="DE437" s="818"/>
      <c r="DG437" s="829"/>
    </row>
    <row r="438" spans="1:111" s="771" customFormat="1" ht="12" customHeight="1" x14ac:dyDescent="0.15">
      <c r="A438" s="790"/>
      <c r="B438" s="3598" t="s">
        <v>1256</v>
      </c>
      <c r="C438" s="3598"/>
      <c r="D438" s="3598"/>
      <c r="E438" s="3598"/>
      <c r="F438" s="3598"/>
      <c r="G438" s="3598"/>
      <c r="H438" s="3598"/>
      <c r="I438" s="1770"/>
      <c r="J438" s="3611"/>
      <c r="K438" s="3647"/>
      <c r="L438" s="3648"/>
      <c r="M438" s="3648"/>
      <c r="N438" s="3648"/>
      <c r="O438" s="3648"/>
      <c r="P438" s="3649"/>
      <c r="DE438" s="818"/>
      <c r="DG438" s="829"/>
    </row>
    <row r="439" spans="1:111" s="771" customFormat="1" ht="12" customHeight="1" x14ac:dyDescent="0.15">
      <c r="A439" s="790"/>
      <c r="B439" s="3599" t="s">
        <v>1255</v>
      </c>
      <c r="C439" s="3599"/>
      <c r="D439" s="3599"/>
      <c r="E439" s="3599"/>
      <c r="F439" s="3599"/>
      <c r="G439" s="3599"/>
      <c r="H439" s="3599"/>
      <c r="I439" s="1770"/>
      <c r="J439" s="3611"/>
      <c r="K439" s="3647"/>
      <c r="L439" s="3648"/>
      <c r="M439" s="3648"/>
      <c r="N439" s="3648"/>
      <c r="O439" s="3648"/>
      <c r="P439" s="3649"/>
      <c r="Q439" s="224"/>
      <c r="R439" s="224"/>
      <c r="S439" s="224"/>
      <c r="T439" s="224"/>
      <c r="U439" s="224"/>
      <c r="V439" s="224"/>
      <c r="W439" s="224"/>
      <c r="X439" s="224"/>
      <c r="Y439" s="224"/>
      <c r="Z439" s="224"/>
      <c r="AA439" s="224"/>
      <c r="DE439" s="818"/>
      <c r="DG439" s="829"/>
    </row>
    <row r="440" spans="1:111" s="771" customFormat="1" ht="12" customHeight="1" x14ac:dyDescent="0.15">
      <c r="A440" s="790"/>
      <c r="B440" s="3599" t="s">
        <v>1254</v>
      </c>
      <c r="C440" s="3599"/>
      <c r="D440" s="3599"/>
      <c r="E440" s="3599"/>
      <c r="F440" s="3599"/>
      <c r="G440" s="3599"/>
      <c r="H440" s="3599"/>
      <c r="I440" s="1770"/>
      <c r="J440" s="3611"/>
      <c r="K440" s="3647"/>
      <c r="L440" s="3648"/>
      <c r="M440" s="3648"/>
      <c r="N440" s="3648"/>
      <c r="O440" s="3648"/>
      <c r="P440" s="3649"/>
      <c r="DE440" s="818"/>
      <c r="DG440" s="829"/>
    </row>
    <row r="441" spans="1:111" s="771" customFormat="1" ht="12.75" customHeight="1" x14ac:dyDescent="0.15">
      <c r="A441" s="790"/>
      <c r="B441" s="3599" t="s">
        <v>1253</v>
      </c>
      <c r="C441" s="3599"/>
      <c r="D441" s="3599"/>
      <c r="E441" s="3599"/>
      <c r="F441" s="3599"/>
      <c r="G441" s="3599"/>
      <c r="H441" s="3599"/>
      <c r="I441" s="1770"/>
      <c r="J441" s="3611"/>
      <c r="K441" s="3647"/>
      <c r="L441" s="3648"/>
      <c r="M441" s="3648"/>
      <c r="N441" s="3648"/>
      <c r="O441" s="3648"/>
      <c r="P441" s="3649"/>
      <c r="DE441" s="818"/>
      <c r="DG441" s="829"/>
    </row>
    <row r="442" spans="1:111" s="771" customFormat="1" ht="9.75" customHeight="1" x14ac:dyDescent="0.15">
      <c r="A442" s="790"/>
      <c r="B442" s="3600" t="s">
        <v>580</v>
      </c>
      <c r="C442" s="3600"/>
      <c r="D442" s="3600"/>
      <c r="E442" s="3600"/>
      <c r="F442" s="3600"/>
      <c r="G442" s="3600"/>
      <c r="H442" s="3600"/>
      <c r="I442" s="1770"/>
      <c r="J442" s="3611"/>
      <c r="K442" s="3647"/>
      <c r="L442" s="3648"/>
      <c r="M442" s="3648"/>
      <c r="N442" s="3648"/>
      <c r="O442" s="3648"/>
      <c r="P442" s="3649"/>
      <c r="DE442" s="818"/>
      <c r="DG442" s="829"/>
    </row>
    <row r="443" spans="1:111" s="771" customFormat="1" ht="9.75" customHeight="1" x14ac:dyDescent="0.15">
      <c r="A443" s="790"/>
      <c r="B443" s="3597" t="s">
        <v>1252</v>
      </c>
      <c r="C443" s="3597"/>
      <c r="D443" s="3597"/>
      <c r="E443" s="3597"/>
      <c r="F443" s="3597"/>
      <c r="G443" s="3597"/>
      <c r="H443" s="3597"/>
      <c r="I443" s="1770"/>
      <c r="J443" s="3611"/>
      <c r="K443" s="3647"/>
      <c r="L443" s="3648"/>
      <c r="M443" s="3648"/>
      <c r="N443" s="3648"/>
      <c r="O443" s="3648"/>
      <c r="P443" s="3649"/>
      <c r="DE443" s="818"/>
      <c r="DG443" s="829"/>
    </row>
    <row r="444" spans="1:111" s="771" customFormat="1" ht="11.25" customHeight="1" x14ac:dyDescent="0.15">
      <c r="A444" s="790"/>
      <c r="B444" s="3597" t="s">
        <v>1251</v>
      </c>
      <c r="C444" s="3597"/>
      <c r="D444" s="3597"/>
      <c r="E444" s="3597"/>
      <c r="F444" s="3597"/>
      <c r="G444" s="3597"/>
      <c r="H444" s="3597"/>
      <c r="I444" s="1770"/>
      <c r="J444" s="3539"/>
      <c r="K444" s="3650"/>
      <c r="L444" s="3651"/>
      <c r="M444" s="3651"/>
      <c r="N444" s="3651"/>
      <c r="O444" s="3651"/>
      <c r="P444" s="3652"/>
      <c r="DE444" s="818"/>
      <c r="DG444" s="829"/>
    </row>
    <row r="445" spans="1:111" s="772" customFormat="1" ht="13.5" x14ac:dyDescent="0.15">
      <c r="A445" s="1772" t="s">
        <v>1271</v>
      </c>
      <c r="B445" s="1773"/>
      <c r="C445" s="1773"/>
      <c r="D445" s="1773"/>
      <c r="E445" s="1773"/>
      <c r="F445" s="1773"/>
      <c r="G445" s="1773"/>
      <c r="H445" s="1773"/>
      <c r="I445" s="1773"/>
      <c r="J445" s="1773"/>
      <c r="K445" s="1773"/>
      <c r="L445" s="1773"/>
      <c r="M445" s="1773"/>
      <c r="N445" s="1773"/>
      <c r="O445" s="1773"/>
      <c r="P445" s="1773"/>
      <c r="DE445" s="830"/>
      <c r="DG445" s="829"/>
    </row>
    <row r="446" spans="1:111" s="771" customFormat="1" ht="12" customHeight="1" x14ac:dyDescent="0.15">
      <c r="A446" s="3393" t="s">
        <v>576</v>
      </c>
      <c r="B446" s="3417"/>
      <c r="C446" s="3639"/>
      <c r="D446" s="3640"/>
      <c r="E446" s="3393" t="s">
        <v>575</v>
      </c>
      <c r="F446" s="3417"/>
      <c r="G446" s="3386"/>
      <c r="H446" s="3416"/>
      <c r="I446" s="3416"/>
      <c r="J446" s="3387"/>
      <c r="K446" s="1760" t="s">
        <v>1214</v>
      </c>
      <c r="L446" s="3386"/>
      <c r="M446" s="3416"/>
      <c r="N446" s="3416"/>
      <c r="O446" s="3416"/>
      <c r="P446" s="3387"/>
      <c r="DE446" s="818"/>
      <c r="DG446" s="829"/>
    </row>
    <row r="447" spans="1:111" s="771" customFormat="1" ht="12" customHeight="1" x14ac:dyDescent="0.15">
      <c r="A447" s="3421">
        <v>1</v>
      </c>
      <c r="B447" s="3423" t="s">
        <v>1249</v>
      </c>
      <c r="C447" s="3424"/>
      <c r="D447" s="3424"/>
      <c r="E447" s="3424"/>
      <c r="F447" s="3425"/>
      <c r="G447" s="3434" t="s">
        <v>1248</v>
      </c>
      <c r="H447" s="3625"/>
      <c r="I447" s="3393" t="s">
        <v>1270</v>
      </c>
      <c r="J447" s="3394"/>
      <c r="K447" s="3394"/>
      <c r="L447" s="3394"/>
      <c r="M447" s="3394"/>
      <c r="N447" s="3394"/>
      <c r="O447" s="3394"/>
      <c r="P447" s="3417"/>
      <c r="DE447" s="818"/>
      <c r="DG447" s="829"/>
    </row>
    <row r="448" spans="1:111" s="771" customFormat="1" ht="12" customHeight="1" x14ac:dyDescent="0.15">
      <c r="A448" s="3422"/>
      <c r="B448" s="3426"/>
      <c r="C448" s="3427"/>
      <c r="D448" s="3427"/>
      <c r="E448" s="3427"/>
      <c r="F448" s="3428"/>
      <c r="G448" s="3386"/>
      <c r="H448" s="3387"/>
      <c r="I448" s="3635"/>
      <c r="J448" s="3636"/>
      <c r="K448" s="3636"/>
      <c r="L448" s="3636"/>
      <c r="M448" s="3636"/>
      <c r="N448" s="3636"/>
      <c r="O448" s="3636"/>
      <c r="P448" s="808" t="s">
        <v>1763</v>
      </c>
      <c r="DE448" s="818"/>
      <c r="DG448" s="829"/>
    </row>
    <row r="449" spans="1:111" s="771" customFormat="1" ht="6" customHeight="1" x14ac:dyDescent="0.15">
      <c r="A449" s="809"/>
      <c r="B449" s="809"/>
      <c r="C449" s="809"/>
      <c r="D449" s="809"/>
      <c r="E449" s="809"/>
      <c r="F449" s="809"/>
      <c r="G449" s="809"/>
      <c r="H449" s="809"/>
      <c r="I449" s="809"/>
      <c r="J449" s="809"/>
      <c r="K449" s="809"/>
      <c r="L449" s="809"/>
      <c r="M449" s="1752"/>
      <c r="N449" s="1752"/>
      <c r="O449" s="1752"/>
      <c r="P449" s="1752"/>
      <c r="DE449" s="818"/>
      <c r="DG449" s="829"/>
    </row>
    <row r="450" spans="1:111" s="771" customFormat="1" ht="12" customHeight="1" x14ac:dyDescent="0.15">
      <c r="A450" s="3421">
        <v>2</v>
      </c>
      <c r="B450" s="3394" t="s">
        <v>1269</v>
      </c>
      <c r="C450" s="3394"/>
      <c r="D450" s="3394"/>
      <c r="E450" s="3394"/>
      <c r="F450" s="3394"/>
      <c r="G450" s="3394"/>
      <c r="H450" s="3394"/>
      <c r="I450" s="3394"/>
      <c r="J450" s="3394"/>
      <c r="K450" s="3394"/>
      <c r="L450" s="3394"/>
      <c r="M450" s="3394"/>
      <c r="N450" s="3417"/>
      <c r="O450" s="3434" t="s">
        <v>1231</v>
      </c>
      <c r="P450" s="3625"/>
      <c r="DE450" s="818"/>
      <c r="DG450" s="829"/>
    </row>
    <row r="451" spans="1:111" s="771" customFormat="1" ht="12" customHeight="1" x14ac:dyDescent="0.15">
      <c r="A451" s="3475"/>
      <c r="B451" s="1749" t="s">
        <v>54</v>
      </c>
      <c r="C451" s="3628" t="s">
        <v>1234</v>
      </c>
      <c r="D451" s="3628"/>
      <c r="E451" s="3628"/>
      <c r="F451" s="1707" t="s">
        <v>1268</v>
      </c>
      <c r="G451" s="3628" t="s">
        <v>1267</v>
      </c>
      <c r="H451" s="3628"/>
      <c r="I451" s="3423" t="s">
        <v>1266</v>
      </c>
      <c r="J451" s="3424"/>
      <c r="K451" s="3425"/>
      <c r="L451" s="1771" t="s">
        <v>1265</v>
      </c>
      <c r="M451" s="3633" t="s">
        <v>1264</v>
      </c>
      <c r="N451" s="3634"/>
      <c r="O451" s="3436"/>
      <c r="P451" s="3626"/>
      <c r="DE451" s="818"/>
      <c r="DF451" s="772" t="str">
        <f>IF(COUNTA(B452:P461)&gt;0,DG451,"")</f>
        <v/>
      </c>
      <c r="DG451" s="829">
        <v>14</v>
      </c>
    </row>
    <row r="452" spans="1:111" s="771" customFormat="1" ht="13.5" customHeight="1" x14ac:dyDescent="0.15">
      <c r="A452" s="3475"/>
      <c r="B452" s="1774"/>
      <c r="C452" s="3659"/>
      <c r="D452" s="3660"/>
      <c r="E452" s="3661"/>
      <c r="F452" s="1708"/>
      <c r="G452" s="3507"/>
      <c r="H452" s="3509"/>
      <c r="I452" s="3507"/>
      <c r="J452" s="3508"/>
      <c r="K452" s="3509"/>
      <c r="L452" s="1755"/>
      <c r="M452" s="3507"/>
      <c r="N452" s="3509"/>
      <c r="O452" s="3662"/>
      <c r="P452" s="3663"/>
      <c r="Q452" s="1740" t="s">
        <v>6302</v>
      </c>
      <c r="DE452" s="818"/>
      <c r="DG452" s="829"/>
    </row>
    <row r="453" spans="1:111" s="771" customFormat="1" ht="13.5" customHeight="1" x14ac:dyDescent="0.15">
      <c r="A453" s="3475"/>
      <c r="B453" s="1768"/>
      <c r="C453" s="3593"/>
      <c r="D453" s="3654"/>
      <c r="E453" s="3655"/>
      <c r="F453" s="1714"/>
      <c r="G453" s="3487"/>
      <c r="H453" s="3488"/>
      <c r="I453" s="3487"/>
      <c r="J453" s="3488"/>
      <c r="K453" s="3489"/>
      <c r="L453" s="1753"/>
      <c r="M453" s="3487"/>
      <c r="N453" s="3489"/>
      <c r="O453" s="3557"/>
      <c r="P453" s="3558"/>
      <c r="Q453" s="1740" t="s">
        <v>6301</v>
      </c>
      <c r="DE453" s="818"/>
      <c r="DG453" s="829"/>
    </row>
    <row r="454" spans="1:111" s="771" customFormat="1" ht="13.5" customHeight="1" x14ac:dyDescent="0.15">
      <c r="A454" s="3475"/>
      <c r="B454" s="1768"/>
      <c r="C454" s="3559"/>
      <c r="D454" s="3560"/>
      <c r="E454" s="3561"/>
      <c r="F454" s="1715"/>
      <c r="G454" s="3656"/>
      <c r="H454" s="3657"/>
      <c r="I454" s="3562"/>
      <c r="J454" s="3590"/>
      <c r="K454" s="3563"/>
      <c r="L454" s="1766"/>
      <c r="M454" s="3562"/>
      <c r="N454" s="3563"/>
      <c r="O454" s="3591"/>
      <c r="P454" s="3592"/>
      <c r="Q454" s="1739"/>
      <c r="DE454" s="818"/>
      <c r="DG454" s="829"/>
    </row>
    <row r="455" spans="1:111" s="771" customFormat="1" ht="13.5" customHeight="1" x14ac:dyDescent="0.15">
      <c r="A455" s="3475"/>
      <c r="B455" s="1753"/>
      <c r="C455" s="3593"/>
      <c r="D455" s="3654"/>
      <c r="E455" s="3655"/>
      <c r="F455" s="1709"/>
      <c r="G455" s="3487"/>
      <c r="H455" s="3489"/>
      <c r="I455" s="3487"/>
      <c r="J455" s="3488"/>
      <c r="K455" s="3489"/>
      <c r="L455" s="1753"/>
      <c r="M455" s="3487"/>
      <c r="N455" s="3489"/>
      <c r="O455" s="3557"/>
      <c r="P455" s="3558"/>
      <c r="Q455" s="1739" t="s">
        <v>6285</v>
      </c>
      <c r="DE455" s="818"/>
      <c r="DG455" s="829"/>
    </row>
    <row r="456" spans="1:111" s="771" customFormat="1" ht="13.5" customHeight="1" x14ac:dyDescent="0.15">
      <c r="A456" s="3475"/>
      <c r="B456" s="1753"/>
      <c r="C456" s="3593"/>
      <c r="D456" s="3594"/>
      <c r="E456" s="3595"/>
      <c r="F456" s="1709"/>
      <c r="G456" s="3487"/>
      <c r="H456" s="3489"/>
      <c r="I456" s="3487"/>
      <c r="J456" s="3488"/>
      <c r="K456" s="3489"/>
      <c r="L456" s="1753"/>
      <c r="M456" s="3487"/>
      <c r="N456" s="3653"/>
      <c r="O456" s="3557"/>
      <c r="P456" s="3653"/>
      <c r="Q456" s="1739" t="s">
        <v>6286</v>
      </c>
      <c r="DE456" s="818"/>
      <c r="DG456" s="829"/>
    </row>
    <row r="457" spans="1:111" s="771" customFormat="1" ht="13.5" customHeight="1" x14ac:dyDescent="0.15">
      <c r="A457" s="3475"/>
      <c r="B457" s="1766"/>
      <c r="C457" s="3559"/>
      <c r="D457" s="3664"/>
      <c r="E457" s="3665"/>
      <c r="F457" s="1716"/>
      <c r="G457" s="3562"/>
      <c r="H457" s="3563"/>
      <c r="I457" s="3562"/>
      <c r="J457" s="3590"/>
      <c r="K457" s="3563"/>
      <c r="L457" s="1766"/>
      <c r="M457" s="3562"/>
      <c r="N457" s="3563"/>
      <c r="O457" s="3591"/>
      <c r="P457" s="3592"/>
      <c r="Q457" s="1739" t="s">
        <v>6287</v>
      </c>
      <c r="DE457" s="818"/>
      <c r="DG457" s="829"/>
    </row>
    <row r="458" spans="1:111" s="771" customFormat="1" ht="13.5" customHeight="1" x14ac:dyDescent="0.15">
      <c r="A458" s="3475"/>
      <c r="B458" s="1753"/>
      <c r="C458" s="3593"/>
      <c r="D458" s="3654"/>
      <c r="E458" s="3655"/>
      <c r="F458" s="1709"/>
      <c r="G458" s="3487"/>
      <c r="H458" s="3489"/>
      <c r="I458" s="3487"/>
      <c r="J458" s="3488"/>
      <c r="K458" s="3489"/>
      <c r="L458" s="1753"/>
      <c r="M458" s="3487"/>
      <c r="N458" s="3489"/>
      <c r="O458" s="3557"/>
      <c r="P458" s="3558"/>
      <c r="DE458" s="818"/>
      <c r="DG458" s="829"/>
    </row>
    <row r="459" spans="1:111" s="771" customFormat="1" ht="13.5" customHeight="1" x14ac:dyDescent="0.15">
      <c r="A459" s="3475"/>
      <c r="B459" s="1766"/>
      <c r="C459" s="3559"/>
      <c r="D459" s="3560"/>
      <c r="E459" s="3561"/>
      <c r="F459" s="1716"/>
      <c r="G459" s="3562"/>
      <c r="H459" s="3563"/>
      <c r="I459" s="3562"/>
      <c r="J459" s="3590"/>
      <c r="K459" s="3563"/>
      <c r="L459" s="1766"/>
      <c r="M459" s="3562"/>
      <c r="N459" s="3563"/>
      <c r="O459" s="3591"/>
      <c r="P459" s="3592"/>
      <c r="DE459" s="818"/>
      <c r="DG459" s="829"/>
    </row>
    <row r="460" spans="1:111" s="771" customFormat="1" ht="13.5" customHeight="1" x14ac:dyDescent="0.15">
      <c r="A460" s="3475"/>
      <c r="B460" s="1753"/>
      <c r="C460" s="3593"/>
      <c r="D460" s="3654"/>
      <c r="E460" s="3655"/>
      <c r="F460" s="1709"/>
      <c r="G460" s="3487"/>
      <c r="H460" s="3489"/>
      <c r="I460" s="3487"/>
      <c r="J460" s="3488"/>
      <c r="K460" s="3489"/>
      <c r="L460" s="1753"/>
      <c r="M460" s="3487"/>
      <c r="N460" s="3489"/>
      <c r="O460" s="3557"/>
      <c r="P460" s="3558"/>
      <c r="DE460" s="818"/>
      <c r="DG460" s="829"/>
    </row>
    <row r="461" spans="1:111" s="771" customFormat="1" ht="13.5" customHeight="1" x14ac:dyDescent="0.15">
      <c r="A461" s="3422"/>
      <c r="B461" s="1763"/>
      <c r="C461" s="3658"/>
      <c r="D461" s="3555"/>
      <c r="E461" s="3556"/>
      <c r="F461" s="1717"/>
      <c r="G461" s="3429"/>
      <c r="H461" s="3537"/>
      <c r="I461" s="3431"/>
      <c r="J461" s="3429"/>
      <c r="K461" s="3537"/>
      <c r="L461" s="1763"/>
      <c r="M461" s="3431"/>
      <c r="N461" s="3537"/>
      <c r="O461" s="3426"/>
      <c r="P461" s="3428"/>
      <c r="DE461" s="818"/>
      <c r="DG461" s="829"/>
    </row>
    <row r="462" spans="1:111" s="771" customFormat="1" ht="6" customHeight="1" x14ac:dyDescent="0.15">
      <c r="A462" s="3601"/>
      <c r="B462" s="3602"/>
      <c r="C462" s="3602"/>
      <c r="D462" s="3602"/>
      <c r="E462" s="3602"/>
      <c r="F462" s="3602"/>
      <c r="G462" s="3602"/>
      <c r="H462" s="3602"/>
      <c r="I462" s="3602"/>
      <c r="J462" s="3602"/>
      <c r="K462" s="3602"/>
      <c r="L462" s="3602"/>
      <c r="M462" s="3602"/>
      <c r="N462" s="3602"/>
      <c r="O462" s="3602"/>
      <c r="P462" s="3602"/>
      <c r="DE462" s="818"/>
      <c r="DG462" s="829"/>
    </row>
    <row r="463" spans="1:111" s="771" customFormat="1" ht="6" customHeight="1" x14ac:dyDescent="0.15">
      <c r="A463" s="3603"/>
      <c r="B463" s="3603"/>
      <c r="C463" s="3603"/>
      <c r="D463" s="3603"/>
      <c r="E463" s="3603"/>
      <c r="F463" s="3603"/>
      <c r="G463" s="3603"/>
      <c r="H463" s="3603"/>
      <c r="I463" s="3603"/>
      <c r="J463" s="3603"/>
      <c r="K463" s="3603"/>
      <c r="L463" s="3603"/>
      <c r="M463" s="3603"/>
      <c r="N463" s="3603"/>
      <c r="O463" s="3603"/>
      <c r="P463" s="3603"/>
      <c r="DE463" s="818"/>
      <c r="DG463" s="829"/>
    </row>
    <row r="464" spans="1:111" s="771" customFormat="1" ht="21" customHeight="1" x14ac:dyDescent="0.15">
      <c r="A464" s="3421">
        <v>3</v>
      </c>
      <c r="B464" s="3604" t="s">
        <v>1263</v>
      </c>
      <c r="C464" s="3605"/>
      <c r="D464" s="3606"/>
      <c r="E464" s="3607" t="s">
        <v>1226</v>
      </c>
      <c r="F464" s="3608"/>
      <c r="G464" s="3609"/>
      <c r="H464" s="3609"/>
      <c r="I464" s="802"/>
      <c r="J464" s="1748">
        <v>4</v>
      </c>
      <c r="K464" s="3641" t="s">
        <v>1262</v>
      </c>
      <c r="L464" s="3642"/>
      <c r="M464" s="3642"/>
      <c r="N464" s="3642"/>
      <c r="O464" s="3642"/>
      <c r="P464" s="3643"/>
      <c r="DE464" s="818"/>
      <c r="DG464" s="829"/>
    </row>
    <row r="465" spans="1:111" s="771" customFormat="1" ht="12" customHeight="1" x14ac:dyDescent="0.15">
      <c r="A465" s="3422"/>
      <c r="B465" s="3610"/>
      <c r="C465" s="3610"/>
      <c r="D465" s="3610"/>
      <c r="E465" s="3386"/>
      <c r="F465" s="3387"/>
      <c r="G465" s="3445"/>
      <c r="H465" s="3445"/>
      <c r="I465" s="1752"/>
      <c r="J465" s="3538"/>
      <c r="K465" s="3644"/>
      <c r="L465" s="3645"/>
      <c r="M465" s="3645"/>
      <c r="N465" s="3645"/>
      <c r="O465" s="3645"/>
      <c r="P465" s="3646"/>
      <c r="DE465" s="818"/>
      <c r="DG465" s="829"/>
    </row>
    <row r="466" spans="1:111" s="771" customFormat="1" ht="12" customHeight="1" x14ac:dyDescent="0.15">
      <c r="A466" s="1752"/>
      <c r="B466" s="1769"/>
      <c r="C466" s="1769"/>
      <c r="D466" s="1769"/>
      <c r="E466" s="1769"/>
      <c r="F466" s="1769"/>
      <c r="G466" s="1769"/>
      <c r="H466" s="1769"/>
      <c r="I466" s="1770"/>
      <c r="J466" s="3611"/>
      <c r="K466" s="3647"/>
      <c r="L466" s="3648"/>
      <c r="M466" s="3648"/>
      <c r="N466" s="3648"/>
      <c r="O466" s="3648"/>
      <c r="P466" s="3649"/>
      <c r="DE466" s="818"/>
      <c r="DG466" s="829"/>
    </row>
    <row r="467" spans="1:111" s="771" customFormat="1" ht="12" customHeight="1" x14ac:dyDescent="0.15">
      <c r="A467" s="1752"/>
      <c r="B467" s="3599" t="s">
        <v>6291</v>
      </c>
      <c r="C467" s="3599"/>
      <c r="D467" s="3599"/>
      <c r="E467" s="3599"/>
      <c r="F467" s="3599"/>
      <c r="G467" s="3599"/>
      <c r="H467" s="3599"/>
      <c r="I467" s="1770"/>
      <c r="J467" s="3611"/>
      <c r="K467" s="3647"/>
      <c r="L467" s="3648"/>
      <c r="M467" s="3648"/>
      <c r="N467" s="3648"/>
      <c r="O467" s="3648"/>
      <c r="P467" s="3649"/>
      <c r="DE467" s="818"/>
      <c r="DG467" s="829"/>
    </row>
    <row r="468" spans="1:111" s="771" customFormat="1" ht="12" customHeight="1" x14ac:dyDescent="0.15">
      <c r="A468" s="1752"/>
      <c r="B468" s="3599" t="s">
        <v>6292</v>
      </c>
      <c r="C468" s="3599"/>
      <c r="D468" s="3599"/>
      <c r="E468" s="3599"/>
      <c r="F468" s="3599"/>
      <c r="G468" s="3599"/>
      <c r="H468" s="3599"/>
      <c r="I468" s="803"/>
      <c r="J468" s="3611"/>
      <c r="K468" s="3647"/>
      <c r="L468" s="3648"/>
      <c r="M468" s="3648"/>
      <c r="N468" s="3648"/>
      <c r="O468" s="3648"/>
      <c r="P468" s="3649"/>
      <c r="DE468" s="818"/>
      <c r="DG468" s="829"/>
    </row>
    <row r="469" spans="1:111" s="771" customFormat="1" ht="12" customHeight="1" x14ac:dyDescent="0.15">
      <c r="A469" s="790" t="s">
        <v>1223</v>
      </c>
      <c r="B469" s="3599" t="s">
        <v>1259</v>
      </c>
      <c r="C469" s="3599"/>
      <c r="D469" s="3599"/>
      <c r="E469" s="3599"/>
      <c r="F469" s="3599"/>
      <c r="G469" s="3599"/>
      <c r="H469" s="3599"/>
      <c r="I469" s="1770"/>
      <c r="J469" s="3611"/>
      <c r="K469" s="3647"/>
      <c r="L469" s="3648"/>
      <c r="M469" s="3648"/>
      <c r="N469" s="3648"/>
      <c r="O469" s="3648"/>
      <c r="P469" s="3649"/>
      <c r="DE469" s="818"/>
      <c r="DG469" s="829"/>
    </row>
    <row r="470" spans="1:111" s="771" customFormat="1" ht="12" customHeight="1" x14ac:dyDescent="0.15">
      <c r="A470" s="790"/>
      <c r="B470" s="3620" t="s">
        <v>1258</v>
      </c>
      <c r="C470" s="3620"/>
      <c r="D470" s="3620"/>
      <c r="E470" s="3620"/>
      <c r="F470" s="3620"/>
      <c r="G470" s="3620"/>
      <c r="H470" s="3620"/>
      <c r="I470" s="1770"/>
      <c r="J470" s="3611"/>
      <c r="K470" s="3647"/>
      <c r="L470" s="3648"/>
      <c r="M470" s="3648"/>
      <c r="N470" s="3648"/>
      <c r="O470" s="3648"/>
      <c r="P470" s="3649"/>
      <c r="DE470" s="818"/>
      <c r="DG470" s="829"/>
    </row>
    <row r="471" spans="1:111" s="771" customFormat="1" ht="12" customHeight="1" x14ac:dyDescent="0.15">
      <c r="A471" s="790"/>
      <c r="B471" s="3599" t="s">
        <v>1257</v>
      </c>
      <c r="C471" s="3599"/>
      <c r="D471" s="3599"/>
      <c r="E471" s="3599"/>
      <c r="F471" s="3599"/>
      <c r="G471" s="3599"/>
      <c r="H471" s="3599"/>
      <c r="I471" s="1770"/>
      <c r="J471" s="3611"/>
      <c r="K471" s="3647"/>
      <c r="L471" s="3648"/>
      <c r="M471" s="3648"/>
      <c r="N471" s="3648"/>
      <c r="O471" s="3648"/>
      <c r="P471" s="3649"/>
      <c r="DE471" s="818"/>
      <c r="DG471" s="829"/>
    </row>
    <row r="472" spans="1:111" s="771" customFormat="1" ht="12" customHeight="1" x14ac:dyDescent="0.15">
      <c r="A472" s="790"/>
      <c r="B472" s="3598" t="s">
        <v>1256</v>
      </c>
      <c r="C472" s="3598"/>
      <c r="D472" s="3598"/>
      <c r="E472" s="3598"/>
      <c r="F472" s="3598"/>
      <c r="G472" s="3598"/>
      <c r="H472" s="3598"/>
      <c r="I472" s="1770"/>
      <c r="J472" s="3611"/>
      <c r="K472" s="3647"/>
      <c r="L472" s="3648"/>
      <c r="M472" s="3648"/>
      <c r="N472" s="3648"/>
      <c r="O472" s="3648"/>
      <c r="P472" s="3649"/>
      <c r="DE472" s="818"/>
      <c r="DG472" s="829"/>
    </row>
    <row r="473" spans="1:111" s="771" customFormat="1" ht="12" customHeight="1" x14ac:dyDescent="0.15">
      <c r="A473" s="790"/>
      <c r="B473" s="3599" t="s">
        <v>1255</v>
      </c>
      <c r="C473" s="3599"/>
      <c r="D473" s="3599"/>
      <c r="E473" s="3599"/>
      <c r="F473" s="3599"/>
      <c r="G473" s="3599"/>
      <c r="H473" s="3599"/>
      <c r="I473" s="1770"/>
      <c r="J473" s="3611"/>
      <c r="K473" s="3647"/>
      <c r="L473" s="3648"/>
      <c r="M473" s="3648"/>
      <c r="N473" s="3648"/>
      <c r="O473" s="3648"/>
      <c r="P473" s="3649"/>
      <c r="Q473" s="224"/>
      <c r="R473" s="224"/>
      <c r="S473" s="224"/>
      <c r="T473" s="224"/>
      <c r="U473" s="224"/>
      <c r="V473" s="224"/>
      <c r="W473" s="224"/>
      <c r="X473" s="224"/>
      <c r="Y473" s="224"/>
      <c r="Z473" s="224"/>
      <c r="AA473" s="224"/>
      <c r="DE473" s="818"/>
      <c r="DG473" s="829"/>
    </row>
    <row r="474" spans="1:111" s="771" customFormat="1" ht="12" customHeight="1" x14ac:dyDescent="0.15">
      <c r="A474" s="790"/>
      <c r="B474" s="3599" t="s">
        <v>1254</v>
      </c>
      <c r="C474" s="3599"/>
      <c r="D474" s="3599"/>
      <c r="E474" s="3599"/>
      <c r="F474" s="3599"/>
      <c r="G474" s="3599"/>
      <c r="H474" s="3599"/>
      <c r="I474" s="1770"/>
      <c r="J474" s="3611"/>
      <c r="K474" s="3647"/>
      <c r="L474" s="3648"/>
      <c r="M474" s="3648"/>
      <c r="N474" s="3648"/>
      <c r="O474" s="3648"/>
      <c r="P474" s="3649"/>
      <c r="DE474" s="818"/>
      <c r="DG474" s="829"/>
    </row>
    <row r="475" spans="1:111" s="771" customFormat="1" ht="12.75" customHeight="1" x14ac:dyDescent="0.15">
      <c r="A475" s="790"/>
      <c r="B475" s="3599" t="s">
        <v>1253</v>
      </c>
      <c r="C475" s="3599"/>
      <c r="D475" s="3599"/>
      <c r="E475" s="3599"/>
      <c r="F475" s="3599"/>
      <c r="G475" s="3599"/>
      <c r="H475" s="3599"/>
      <c r="I475" s="1770"/>
      <c r="J475" s="3611"/>
      <c r="K475" s="3647"/>
      <c r="L475" s="3648"/>
      <c r="M475" s="3648"/>
      <c r="N475" s="3648"/>
      <c r="O475" s="3648"/>
      <c r="P475" s="3649"/>
      <c r="DE475" s="818"/>
      <c r="DG475" s="829"/>
    </row>
    <row r="476" spans="1:111" s="771" customFormat="1" ht="9.75" customHeight="1" x14ac:dyDescent="0.15">
      <c r="A476" s="790"/>
      <c r="B476" s="3600" t="s">
        <v>580</v>
      </c>
      <c r="C476" s="3600"/>
      <c r="D476" s="3600"/>
      <c r="E476" s="3600"/>
      <c r="F476" s="3600"/>
      <c r="G476" s="3600"/>
      <c r="H476" s="3600"/>
      <c r="I476" s="1770"/>
      <c r="J476" s="3611"/>
      <c r="K476" s="3647"/>
      <c r="L476" s="3648"/>
      <c r="M476" s="3648"/>
      <c r="N476" s="3648"/>
      <c r="O476" s="3648"/>
      <c r="P476" s="3649"/>
      <c r="DE476" s="818"/>
      <c r="DG476" s="829"/>
    </row>
    <row r="477" spans="1:111" s="771" customFormat="1" ht="9.75" customHeight="1" x14ac:dyDescent="0.15">
      <c r="A477" s="790"/>
      <c r="B477" s="3597" t="s">
        <v>1252</v>
      </c>
      <c r="C477" s="3597"/>
      <c r="D477" s="3597"/>
      <c r="E477" s="3597"/>
      <c r="F477" s="3597"/>
      <c r="G477" s="3597"/>
      <c r="H477" s="3597"/>
      <c r="I477" s="1770"/>
      <c r="J477" s="3611"/>
      <c r="K477" s="3647"/>
      <c r="L477" s="3648"/>
      <c r="M477" s="3648"/>
      <c r="N477" s="3648"/>
      <c r="O477" s="3648"/>
      <c r="P477" s="3649"/>
      <c r="DE477" s="818"/>
      <c r="DG477" s="829"/>
    </row>
    <row r="478" spans="1:111" s="771" customFormat="1" ht="11.25" customHeight="1" x14ac:dyDescent="0.15">
      <c r="A478" s="790"/>
      <c r="B478" s="3597" t="s">
        <v>1251</v>
      </c>
      <c r="C478" s="3597"/>
      <c r="D478" s="3597"/>
      <c r="E478" s="3597"/>
      <c r="F478" s="3597"/>
      <c r="G478" s="3597"/>
      <c r="H478" s="3597"/>
      <c r="I478" s="1770"/>
      <c r="J478" s="3539"/>
      <c r="K478" s="3650"/>
      <c r="L478" s="3651"/>
      <c r="M478" s="3651"/>
      <c r="N478" s="3651"/>
      <c r="O478" s="3651"/>
      <c r="P478" s="3652"/>
      <c r="DE478" s="818"/>
      <c r="DG478" s="829"/>
    </row>
    <row r="479" spans="1:111" s="772" customFormat="1" ht="13.5" x14ac:dyDescent="0.15">
      <c r="A479" s="1772" t="s">
        <v>1271</v>
      </c>
      <c r="B479" s="1773"/>
      <c r="C479" s="1773"/>
      <c r="D479" s="1773"/>
      <c r="E479" s="1773"/>
      <c r="F479" s="1773"/>
      <c r="G479" s="1773"/>
      <c r="H479" s="1773"/>
      <c r="I479" s="1773"/>
      <c r="J479" s="1773"/>
      <c r="K479" s="1773"/>
      <c r="L479" s="1773"/>
      <c r="M479" s="1773"/>
      <c r="N479" s="1773"/>
      <c r="O479" s="1773"/>
      <c r="P479" s="1773"/>
      <c r="DE479" s="830"/>
      <c r="DG479" s="829"/>
    </row>
    <row r="480" spans="1:111" s="771" customFormat="1" ht="12" customHeight="1" x14ac:dyDescent="0.15">
      <c r="A480" s="3393" t="s">
        <v>576</v>
      </c>
      <c r="B480" s="3417"/>
      <c r="C480" s="3639"/>
      <c r="D480" s="3640"/>
      <c r="E480" s="3393" t="s">
        <v>575</v>
      </c>
      <c r="F480" s="3417"/>
      <c r="G480" s="3386"/>
      <c r="H480" s="3416"/>
      <c r="I480" s="3416"/>
      <c r="J480" s="3387"/>
      <c r="K480" s="1760" t="s">
        <v>1214</v>
      </c>
      <c r="L480" s="3386"/>
      <c r="M480" s="3416"/>
      <c r="N480" s="3416"/>
      <c r="O480" s="3416"/>
      <c r="P480" s="3387"/>
      <c r="DE480" s="818"/>
      <c r="DG480" s="829"/>
    </row>
    <row r="481" spans="1:111" s="771" customFormat="1" ht="12" customHeight="1" x14ac:dyDescent="0.15">
      <c r="A481" s="3421">
        <v>1</v>
      </c>
      <c r="B481" s="3423" t="s">
        <v>1249</v>
      </c>
      <c r="C481" s="3424"/>
      <c r="D481" s="3424"/>
      <c r="E481" s="3424"/>
      <c r="F481" s="3425"/>
      <c r="G481" s="3434" t="s">
        <v>1248</v>
      </c>
      <c r="H481" s="3625"/>
      <c r="I481" s="3393" t="s">
        <v>1270</v>
      </c>
      <c r="J481" s="3394"/>
      <c r="K481" s="3394"/>
      <c r="L481" s="3394"/>
      <c r="M481" s="3394"/>
      <c r="N481" s="3394"/>
      <c r="O481" s="3394"/>
      <c r="P481" s="3417"/>
      <c r="DE481" s="818"/>
      <c r="DG481" s="829"/>
    </row>
    <row r="482" spans="1:111" s="771" customFormat="1" ht="12" customHeight="1" x14ac:dyDescent="0.15">
      <c r="A482" s="3422"/>
      <c r="B482" s="3426"/>
      <c r="C482" s="3427"/>
      <c r="D482" s="3427"/>
      <c r="E482" s="3427"/>
      <c r="F482" s="3428"/>
      <c r="G482" s="3386"/>
      <c r="H482" s="3387"/>
      <c r="I482" s="3635"/>
      <c r="J482" s="3636"/>
      <c r="K482" s="3636"/>
      <c r="L482" s="3636"/>
      <c r="M482" s="3636"/>
      <c r="N482" s="3636"/>
      <c r="O482" s="3636"/>
      <c r="P482" s="808" t="s">
        <v>1763</v>
      </c>
      <c r="DE482" s="818"/>
      <c r="DG482" s="829"/>
    </row>
    <row r="483" spans="1:111" s="771" customFormat="1" ht="6" customHeight="1" x14ac:dyDescent="0.15">
      <c r="A483" s="809"/>
      <c r="B483" s="809"/>
      <c r="C483" s="809"/>
      <c r="D483" s="809"/>
      <c r="E483" s="809"/>
      <c r="F483" s="809"/>
      <c r="G483" s="809"/>
      <c r="H483" s="809"/>
      <c r="I483" s="809"/>
      <c r="J483" s="809"/>
      <c r="K483" s="809"/>
      <c r="L483" s="809"/>
      <c r="M483" s="1752"/>
      <c r="N483" s="1752"/>
      <c r="O483" s="1752"/>
      <c r="P483" s="1752"/>
      <c r="DE483" s="818"/>
      <c r="DG483" s="829"/>
    </row>
    <row r="484" spans="1:111" s="771" customFormat="1" ht="12" customHeight="1" x14ac:dyDescent="0.15">
      <c r="A484" s="3421">
        <v>2</v>
      </c>
      <c r="B484" s="3394" t="s">
        <v>1269</v>
      </c>
      <c r="C484" s="3394"/>
      <c r="D484" s="3394"/>
      <c r="E484" s="3394"/>
      <c r="F484" s="3394"/>
      <c r="G484" s="3394"/>
      <c r="H484" s="3394"/>
      <c r="I484" s="3394"/>
      <c r="J484" s="3394"/>
      <c r="K484" s="3394"/>
      <c r="L484" s="3394"/>
      <c r="M484" s="3394"/>
      <c r="N484" s="3417"/>
      <c r="O484" s="3434" t="s">
        <v>1231</v>
      </c>
      <c r="P484" s="3625"/>
      <c r="DE484" s="818"/>
      <c r="DG484" s="829"/>
    </row>
    <row r="485" spans="1:111" s="771" customFormat="1" ht="12" customHeight="1" x14ac:dyDescent="0.15">
      <c r="A485" s="3475"/>
      <c r="B485" s="1749" t="s">
        <v>54</v>
      </c>
      <c r="C485" s="3628" t="s">
        <v>1234</v>
      </c>
      <c r="D485" s="3628"/>
      <c r="E485" s="3628"/>
      <c r="F485" s="1707" t="s">
        <v>1268</v>
      </c>
      <c r="G485" s="3628" t="s">
        <v>1267</v>
      </c>
      <c r="H485" s="3628"/>
      <c r="I485" s="3423" t="s">
        <v>1266</v>
      </c>
      <c r="J485" s="3424"/>
      <c r="K485" s="3425"/>
      <c r="L485" s="1771" t="s">
        <v>1265</v>
      </c>
      <c r="M485" s="3633" t="s">
        <v>1264</v>
      </c>
      <c r="N485" s="3634"/>
      <c r="O485" s="3436"/>
      <c r="P485" s="3626"/>
      <c r="DE485" s="818"/>
      <c r="DF485" s="772" t="str">
        <f>IF(COUNTA(B486:P495)&gt;0,DG485,"")</f>
        <v/>
      </c>
      <c r="DG485" s="829">
        <v>15</v>
      </c>
    </row>
    <row r="486" spans="1:111" s="771" customFormat="1" ht="13.5" customHeight="1" x14ac:dyDescent="0.15">
      <c r="A486" s="3475"/>
      <c r="B486" s="1774"/>
      <c r="C486" s="3659"/>
      <c r="D486" s="3660"/>
      <c r="E486" s="3661"/>
      <c r="F486" s="1708"/>
      <c r="G486" s="3507"/>
      <c r="H486" s="3509"/>
      <c r="I486" s="3507"/>
      <c r="J486" s="3508"/>
      <c r="K486" s="3509"/>
      <c r="L486" s="1755"/>
      <c r="M486" s="3507"/>
      <c r="N486" s="3509"/>
      <c r="O486" s="3662"/>
      <c r="P486" s="3663"/>
      <c r="Q486" s="1740" t="s">
        <v>6302</v>
      </c>
      <c r="DE486" s="818"/>
      <c r="DG486" s="829"/>
    </row>
    <row r="487" spans="1:111" s="771" customFormat="1" ht="13.5" customHeight="1" x14ac:dyDescent="0.15">
      <c r="A487" s="3475"/>
      <c r="B487" s="1768"/>
      <c r="C487" s="3593"/>
      <c r="D487" s="3654"/>
      <c r="E487" s="3655"/>
      <c r="F487" s="1714"/>
      <c r="G487" s="3487"/>
      <c r="H487" s="3488"/>
      <c r="I487" s="3487"/>
      <c r="J487" s="3488"/>
      <c r="K487" s="3489"/>
      <c r="L487" s="1753"/>
      <c r="M487" s="3487"/>
      <c r="N487" s="3489"/>
      <c r="O487" s="3557"/>
      <c r="P487" s="3558"/>
      <c r="Q487" s="1740" t="s">
        <v>6301</v>
      </c>
      <c r="DE487" s="818"/>
      <c r="DG487" s="829"/>
    </row>
    <row r="488" spans="1:111" s="771" customFormat="1" ht="13.5" customHeight="1" x14ac:dyDescent="0.15">
      <c r="A488" s="3475"/>
      <c r="B488" s="1768"/>
      <c r="C488" s="3559"/>
      <c r="D488" s="3560"/>
      <c r="E488" s="3561"/>
      <c r="F488" s="1715"/>
      <c r="G488" s="3656"/>
      <c r="H488" s="3657"/>
      <c r="I488" s="3562"/>
      <c r="J488" s="3590"/>
      <c r="K488" s="3563"/>
      <c r="L488" s="1766"/>
      <c r="M488" s="3562"/>
      <c r="N488" s="3563"/>
      <c r="O488" s="3591"/>
      <c r="P488" s="3592"/>
      <c r="Q488" s="1739"/>
      <c r="DE488" s="818"/>
      <c r="DG488" s="829"/>
    </row>
    <row r="489" spans="1:111" s="771" customFormat="1" ht="13.5" customHeight="1" x14ac:dyDescent="0.15">
      <c r="A489" s="3475"/>
      <c r="B489" s="1753"/>
      <c r="C489" s="3593"/>
      <c r="D489" s="3654"/>
      <c r="E489" s="3655"/>
      <c r="F489" s="1709"/>
      <c r="G489" s="3487"/>
      <c r="H489" s="3489"/>
      <c r="I489" s="3487"/>
      <c r="J489" s="3488"/>
      <c r="K489" s="3489"/>
      <c r="L489" s="1753"/>
      <c r="M489" s="3487"/>
      <c r="N489" s="3489"/>
      <c r="O489" s="3557"/>
      <c r="P489" s="3558"/>
      <c r="Q489" s="1739" t="s">
        <v>6285</v>
      </c>
      <c r="DE489" s="818"/>
      <c r="DG489" s="829"/>
    </row>
    <row r="490" spans="1:111" s="771" customFormat="1" ht="13.5" customHeight="1" x14ac:dyDescent="0.15">
      <c r="A490" s="3475"/>
      <c r="B490" s="1753"/>
      <c r="C490" s="3593"/>
      <c r="D490" s="3594"/>
      <c r="E490" s="3595"/>
      <c r="F490" s="1709"/>
      <c r="G490" s="3487"/>
      <c r="H490" s="3489"/>
      <c r="I490" s="3487"/>
      <c r="J490" s="3488"/>
      <c r="K490" s="3489"/>
      <c r="L490" s="1753"/>
      <c r="M490" s="3487"/>
      <c r="N490" s="3653"/>
      <c r="O490" s="3557"/>
      <c r="P490" s="3653"/>
      <c r="Q490" s="1739" t="s">
        <v>6286</v>
      </c>
      <c r="DE490" s="818"/>
      <c r="DG490" s="829"/>
    </row>
    <row r="491" spans="1:111" s="771" customFormat="1" ht="13.5" customHeight="1" x14ac:dyDescent="0.15">
      <c r="A491" s="3475"/>
      <c r="B491" s="1766"/>
      <c r="C491" s="3559"/>
      <c r="D491" s="3664"/>
      <c r="E491" s="3665"/>
      <c r="F491" s="1716"/>
      <c r="G491" s="3562"/>
      <c r="H491" s="3563"/>
      <c r="I491" s="3562"/>
      <c r="J491" s="3590"/>
      <c r="K491" s="3563"/>
      <c r="L491" s="1766"/>
      <c r="M491" s="3562"/>
      <c r="N491" s="3563"/>
      <c r="O491" s="3591"/>
      <c r="P491" s="3592"/>
      <c r="Q491" s="1739" t="s">
        <v>6287</v>
      </c>
      <c r="DE491" s="818"/>
      <c r="DG491" s="829"/>
    </row>
    <row r="492" spans="1:111" s="771" customFormat="1" ht="13.5" customHeight="1" x14ac:dyDescent="0.15">
      <c r="A492" s="3475"/>
      <c r="B492" s="1753"/>
      <c r="C492" s="3593"/>
      <c r="D492" s="3654"/>
      <c r="E492" s="3655"/>
      <c r="F492" s="1709"/>
      <c r="G492" s="3487"/>
      <c r="H492" s="3489"/>
      <c r="I492" s="3487"/>
      <c r="J492" s="3488"/>
      <c r="K492" s="3489"/>
      <c r="L492" s="1753"/>
      <c r="M492" s="3487"/>
      <c r="N492" s="3489"/>
      <c r="O492" s="3557"/>
      <c r="P492" s="3558"/>
      <c r="DE492" s="818"/>
      <c r="DG492" s="829"/>
    </row>
    <row r="493" spans="1:111" s="771" customFormat="1" ht="13.5" customHeight="1" x14ac:dyDescent="0.15">
      <c r="A493" s="3475"/>
      <c r="B493" s="1766"/>
      <c r="C493" s="3559"/>
      <c r="D493" s="3560"/>
      <c r="E493" s="3561"/>
      <c r="F493" s="1716"/>
      <c r="G493" s="3562"/>
      <c r="H493" s="3563"/>
      <c r="I493" s="3562"/>
      <c r="J493" s="3590"/>
      <c r="K493" s="3563"/>
      <c r="L493" s="1766"/>
      <c r="M493" s="3562"/>
      <c r="N493" s="3563"/>
      <c r="O493" s="3591"/>
      <c r="P493" s="3592"/>
      <c r="DE493" s="818"/>
      <c r="DG493" s="829"/>
    </row>
    <row r="494" spans="1:111" s="771" customFormat="1" ht="13.5" customHeight="1" x14ac:dyDescent="0.15">
      <c r="A494" s="3475"/>
      <c r="B494" s="1753"/>
      <c r="C494" s="3593"/>
      <c r="D494" s="3654"/>
      <c r="E494" s="3655"/>
      <c r="F494" s="1709"/>
      <c r="G494" s="3487"/>
      <c r="H494" s="3489"/>
      <c r="I494" s="3487"/>
      <c r="J494" s="3488"/>
      <c r="K494" s="3489"/>
      <c r="L494" s="1753"/>
      <c r="M494" s="3487"/>
      <c r="N494" s="3489"/>
      <c r="O494" s="3557"/>
      <c r="P494" s="3558"/>
      <c r="DE494" s="818"/>
      <c r="DG494" s="829"/>
    </row>
    <row r="495" spans="1:111" s="771" customFormat="1" ht="13.5" customHeight="1" x14ac:dyDescent="0.15">
      <c r="A495" s="3422"/>
      <c r="B495" s="1763"/>
      <c r="C495" s="3658"/>
      <c r="D495" s="3555"/>
      <c r="E495" s="3556"/>
      <c r="F495" s="1717"/>
      <c r="G495" s="3429"/>
      <c r="H495" s="3537"/>
      <c r="I495" s="3431"/>
      <c r="J495" s="3429"/>
      <c r="K495" s="3537"/>
      <c r="L495" s="1763"/>
      <c r="M495" s="3431"/>
      <c r="N495" s="3537"/>
      <c r="O495" s="3426"/>
      <c r="P495" s="3428"/>
      <c r="DE495" s="818"/>
      <c r="DG495" s="829"/>
    </row>
    <row r="496" spans="1:111" s="771" customFormat="1" ht="6" customHeight="1" x14ac:dyDescent="0.15">
      <c r="A496" s="3601"/>
      <c r="B496" s="3602"/>
      <c r="C496" s="3602"/>
      <c r="D496" s="3602"/>
      <c r="E496" s="3602"/>
      <c r="F496" s="3602"/>
      <c r="G496" s="3602"/>
      <c r="H496" s="3602"/>
      <c r="I496" s="3602"/>
      <c r="J496" s="3602"/>
      <c r="K496" s="3602"/>
      <c r="L496" s="3602"/>
      <c r="M496" s="3602"/>
      <c r="N496" s="3602"/>
      <c r="O496" s="3602"/>
      <c r="P496" s="3602"/>
      <c r="DE496" s="818"/>
      <c r="DG496" s="829"/>
    </row>
    <row r="497" spans="1:111" s="771" customFormat="1" ht="6" customHeight="1" x14ac:dyDescent="0.15">
      <c r="A497" s="3603"/>
      <c r="B497" s="3603"/>
      <c r="C497" s="3603"/>
      <c r="D497" s="3603"/>
      <c r="E497" s="3603"/>
      <c r="F497" s="3603"/>
      <c r="G497" s="3603"/>
      <c r="H497" s="3603"/>
      <c r="I497" s="3603"/>
      <c r="J497" s="3603"/>
      <c r="K497" s="3603"/>
      <c r="L497" s="3603"/>
      <c r="M497" s="3603"/>
      <c r="N497" s="3603"/>
      <c r="O497" s="3603"/>
      <c r="P497" s="3603"/>
      <c r="DE497" s="818"/>
      <c r="DG497" s="829"/>
    </row>
    <row r="498" spans="1:111" s="771" customFormat="1" ht="21" customHeight="1" x14ac:dyDescent="0.15">
      <c r="A498" s="3421">
        <v>3</v>
      </c>
      <c r="B498" s="3604" t="s">
        <v>1263</v>
      </c>
      <c r="C498" s="3605"/>
      <c r="D498" s="3606"/>
      <c r="E498" s="3607" t="s">
        <v>1226</v>
      </c>
      <c r="F498" s="3608"/>
      <c r="G498" s="3609"/>
      <c r="H498" s="3609"/>
      <c r="I498" s="802"/>
      <c r="J498" s="1748">
        <v>4</v>
      </c>
      <c r="K498" s="3641" t="s">
        <v>1262</v>
      </c>
      <c r="L498" s="3642"/>
      <c r="M498" s="3642"/>
      <c r="N498" s="3642"/>
      <c r="O498" s="3642"/>
      <c r="P498" s="3643"/>
      <c r="DE498" s="818"/>
      <c r="DG498" s="829"/>
    </row>
    <row r="499" spans="1:111" s="771" customFormat="1" ht="12" customHeight="1" x14ac:dyDescent="0.15">
      <c r="A499" s="3422"/>
      <c r="B499" s="3610"/>
      <c r="C499" s="3610"/>
      <c r="D499" s="3610"/>
      <c r="E499" s="3386"/>
      <c r="F499" s="3387"/>
      <c r="G499" s="3445"/>
      <c r="H499" s="3445"/>
      <c r="I499" s="1752"/>
      <c r="J499" s="3538"/>
      <c r="K499" s="3644"/>
      <c r="L499" s="3645"/>
      <c r="M499" s="3645"/>
      <c r="N499" s="3645"/>
      <c r="O499" s="3645"/>
      <c r="P499" s="3646"/>
      <c r="DE499" s="818"/>
      <c r="DG499" s="829"/>
    </row>
    <row r="500" spans="1:111" s="771" customFormat="1" ht="12" customHeight="1" x14ac:dyDescent="0.15">
      <c r="A500" s="1752"/>
      <c r="B500" s="1769"/>
      <c r="C500" s="1769"/>
      <c r="D500" s="1769"/>
      <c r="E500" s="1769"/>
      <c r="F500" s="1769"/>
      <c r="G500" s="1769"/>
      <c r="H500" s="1769"/>
      <c r="I500" s="1770"/>
      <c r="J500" s="3611"/>
      <c r="K500" s="3647"/>
      <c r="L500" s="3648"/>
      <c r="M500" s="3648"/>
      <c r="N500" s="3648"/>
      <c r="O500" s="3648"/>
      <c r="P500" s="3649"/>
      <c r="DE500" s="818"/>
      <c r="DG500" s="829"/>
    </row>
    <row r="501" spans="1:111" s="771" customFormat="1" ht="12" customHeight="1" x14ac:dyDescent="0.15">
      <c r="A501" s="1752"/>
      <c r="B501" s="3599" t="s">
        <v>6291</v>
      </c>
      <c r="C501" s="3599"/>
      <c r="D501" s="3599"/>
      <c r="E501" s="3599"/>
      <c r="F501" s="3599"/>
      <c r="G501" s="3599"/>
      <c r="H501" s="3599"/>
      <c r="I501" s="1770"/>
      <c r="J501" s="3611"/>
      <c r="K501" s="3647"/>
      <c r="L501" s="3648"/>
      <c r="M501" s="3648"/>
      <c r="N501" s="3648"/>
      <c r="O501" s="3648"/>
      <c r="P501" s="3649"/>
      <c r="DE501" s="818"/>
      <c r="DG501" s="829"/>
    </row>
    <row r="502" spans="1:111" s="771" customFormat="1" ht="12" customHeight="1" x14ac:dyDescent="0.15">
      <c r="A502" s="1752"/>
      <c r="B502" s="3599" t="s">
        <v>6292</v>
      </c>
      <c r="C502" s="3599"/>
      <c r="D502" s="3599"/>
      <c r="E502" s="3599"/>
      <c r="F502" s="3599"/>
      <c r="G502" s="3599"/>
      <c r="H502" s="3599"/>
      <c r="I502" s="803"/>
      <c r="J502" s="3611"/>
      <c r="K502" s="3647"/>
      <c r="L502" s="3648"/>
      <c r="M502" s="3648"/>
      <c r="N502" s="3648"/>
      <c r="O502" s="3648"/>
      <c r="P502" s="3649"/>
      <c r="DE502" s="818"/>
      <c r="DG502" s="829"/>
    </row>
    <row r="503" spans="1:111" s="771" customFormat="1" ht="12" customHeight="1" x14ac:dyDescent="0.15">
      <c r="A503" s="790" t="s">
        <v>1223</v>
      </c>
      <c r="B503" s="3599" t="s">
        <v>1259</v>
      </c>
      <c r="C503" s="3599"/>
      <c r="D503" s="3599"/>
      <c r="E503" s="3599"/>
      <c r="F503" s="3599"/>
      <c r="G503" s="3599"/>
      <c r="H503" s="3599"/>
      <c r="I503" s="1770"/>
      <c r="J503" s="3611"/>
      <c r="K503" s="3647"/>
      <c r="L503" s="3648"/>
      <c r="M503" s="3648"/>
      <c r="N503" s="3648"/>
      <c r="O503" s="3648"/>
      <c r="P503" s="3649"/>
      <c r="DE503" s="818"/>
      <c r="DG503" s="829"/>
    </row>
    <row r="504" spans="1:111" s="771" customFormat="1" ht="12" customHeight="1" x14ac:dyDescent="0.15">
      <c r="A504" s="790"/>
      <c r="B504" s="3620" t="s">
        <v>1258</v>
      </c>
      <c r="C504" s="3620"/>
      <c r="D504" s="3620"/>
      <c r="E504" s="3620"/>
      <c r="F504" s="3620"/>
      <c r="G504" s="3620"/>
      <c r="H504" s="3620"/>
      <c r="I504" s="1770"/>
      <c r="J504" s="3611"/>
      <c r="K504" s="3647"/>
      <c r="L504" s="3648"/>
      <c r="M504" s="3648"/>
      <c r="N504" s="3648"/>
      <c r="O504" s="3648"/>
      <c r="P504" s="3649"/>
      <c r="DE504" s="818"/>
      <c r="DG504" s="829"/>
    </row>
    <row r="505" spans="1:111" s="771" customFormat="1" ht="12" customHeight="1" x14ac:dyDescent="0.15">
      <c r="A505" s="790"/>
      <c r="B505" s="3599" t="s">
        <v>1257</v>
      </c>
      <c r="C505" s="3599"/>
      <c r="D505" s="3599"/>
      <c r="E505" s="3599"/>
      <c r="F505" s="3599"/>
      <c r="G505" s="3599"/>
      <c r="H505" s="3599"/>
      <c r="I505" s="1770"/>
      <c r="J505" s="3611"/>
      <c r="K505" s="3647"/>
      <c r="L505" s="3648"/>
      <c r="M505" s="3648"/>
      <c r="N505" s="3648"/>
      <c r="O505" s="3648"/>
      <c r="P505" s="3649"/>
      <c r="DE505" s="818"/>
      <c r="DG505" s="829"/>
    </row>
    <row r="506" spans="1:111" s="771" customFormat="1" ht="12" customHeight="1" x14ac:dyDescent="0.15">
      <c r="A506" s="790"/>
      <c r="B506" s="3598" t="s">
        <v>1256</v>
      </c>
      <c r="C506" s="3598"/>
      <c r="D506" s="3598"/>
      <c r="E506" s="3598"/>
      <c r="F506" s="3598"/>
      <c r="G506" s="3598"/>
      <c r="H506" s="3598"/>
      <c r="I506" s="1770"/>
      <c r="J506" s="3611"/>
      <c r="K506" s="3647"/>
      <c r="L506" s="3648"/>
      <c r="M506" s="3648"/>
      <c r="N506" s="3648"/>
      <c r="O506" s="3648"/>
      <c r="P506" s="3649"/>
      <c r="DE506" s="818"/>
      <c r="DG506" s="829"/>
    </row>
    <row r="507" spans="1:111" s="771" customFormat="1" ht="12" customHeight="1" x14ac:dyDescent="0.15">
      <c r="A507" s="790"/>
      <c r="B507" s="3599" t="s">
        <v>1255</v>
      </c>
      <c r="C507" s="3599"/>
      <c r="D507" s="3599"/>
      <c r="E507" s="3599"/>
      <c r="F507" s="3599"/>
      <c r="G507" s="3599"/>
      <c r="H507" s="3599"/>
      <c r="I507" s="1770"/>
      <c r="J507" s="3611"/>
      <c r="K507" s="3647"/>
      <c r="L507" s="3648"/>
      <c r="M507" s="3648"/>
      <c r="N507" s="3648"/>
      <c r="O507" s="3648"/>
      <c r="P507" s="3649"/>
      <c r="Q507" s="224"/>
      <c r="R507" s="224"/>
      <c r="S507" s="224"/>
      <c r="T507" s="224"/>
      <c r="U507" s="224"/>
      <c r="V507" s="224"/>
      <c r="W507" s="224"/>
      <c r="X507" s="224"/>
      <c r="Y507" s="224"/>
      <c r="Z507" s="224"/>
      <c r="AA507" s="224"/>
      <c r="DE507" s="818"/>
      <c r="DG507" s="829"/>
    </row>
    <row r="508" spans="1:111" s="771" customFormat="1" ht="12" customHeight="1" x14ac:dyDescent="0.15">
      <c r="A508" s="790"/>
      <c r="B508" s="3599" t="s">
        <v>1254</v>
      </c>
      <c r="C508" s="3599"/>
      <c r="D508" s="3599"/>
      <c r="E508" s="3599"/>
      <c r="F508" s="3599"/>
      <c r="G508" s="3599"/>
      <c r="H508" s="3599"/>
      <c r="I508" s="1770"/>
      <c r="J508" s="3611"/>
      <c r="K508" s="3647"/>
      <c r="L508" s="3648"/>
      <c r="M508" s="3648"/>
      <c r="N508" s="3648"/>
      <c r="O508" s="3648"/>
      <c r="P508" s="3649"/>
      <c r="DE508" s="818"/>
      <c r="DG508" s="829"/>
    </row>
    <row r="509" spans="1:111" s="771" customFormat="1" ht="12.75" customHeight="1" x14ac:dyDescent="0.15">
      <c r="A509" s="790"/>
      <c r="B509" s="3599" t="s">
        <v>1253</v>
      </c>
      <c r="C509" s="3599"/>
      <c r="D509" s="3599"/>
      <c r="E509" s="3599"/>
      <c r="F509" s="3599"/>
      <c r="G509" s="3599"/>
      <c r="H509" s="3599"/>
      <c r="I509" s="1770"/>
      <c r="J509" s="3611"/>
      <c r="K509" s="3647"/>
      <c r="L509" s="3648"/>
      <c r="M509" s="3648"/>
      <c r="N509" s="3648"/>
      <c r="O509" s="3648"/>
      <c r="P509" s="3649"/>
      <c r="DE509" s="818"/>
      <c r="DG509" s="829"/>
    </row>
    <row r="510" spans="1:111" s="771" customFormat="1" ht="9.75" customHeight="1" x14ac:dyDescent="0.15">
      <c r="A510" s="790"/>
      <c r="B510" s="3600" t="s">
        <v>580</v>
      </c>
      <c r="C510" s="3600"/>
      <c r="D510" s="3600"/>
      <c r="E510" s="3600"/>
      <c r="F510" s="3600"/>
      <c r="G510" s="3600"/>
      <c r="H510" s="3600"/>
      <c r="I510" s="1770"/>
      <c r="J510" s="3611"/>
      <c r="K510" s="3647"/>
      <c r="L510" s="3648"/>
      <c r="M510" s="3648"/>
      <c r="N510" s="3648"/>
      <c r="O510" s="3648"/>
      <c r="P510" s="3649"/>
      <c r="DE510" s="818"/>
      <c r="DG510" s="829"/>
    </row>
    <row r="511" spans="1:111" s="771" customFormat="1" ht="9.75" customHeight="1" x14ac:dyDescent="0.15">
      <c r="A511" s="790"/>
      <c r="B511" s="3597" t="s">
        <v>1252</v>
      </c>
      <c r="C511" s="3597"/>
      <c r="D511" s="3597"/>
      <c r="E511" s="3597"/>
      <c r="F511" s="3597"/>
      <c r="G511" s="3597"/>
      <c r="H511" s="3597"/>
      <c r="I511" s="1770"/>
      <c r="J511" s="3611"/>
      <c r="K511" s="3647"/>
      <c r="L511" s="3648"/>
      <c r="M511" s="3648"/>
      <c r="N511" s="3648"/>
      <c r="O511" s="3648"/>
      <c r="P511" s="3649"/>
      <c r="DE511" s="818"/>
      <c r="DG511" s="829"/>
    </row>
    <row r="512" spans="1:111" s="771" customFormat="1" ht="11.25" customHeight="1" x14ac:dyDescent="0.15">
      <c r="A512" s="790"/>
      <c r="B512" s="3597" t="s">
        <v>1251</v>
      </c>
      <c r="C512" s="3597"/>
      <c r="D512" s="3597"/>
      <c r="E512" s="3597"/>
      <c r="F512" s="3597"/>
      <c r="G512" s="3597"/>
      <c r="H512" s="3597"/>
      <c r="I512" s="1770"/>
      <c r="J512" s="3539"/>
      <c r="K512" s="3650"/>
      <c r="L512" s="3651"/>
      <c r="M512" s="3651"/>
      <c r="N512" s="3651"/>
      <c r="O512" s="3651"/>
      <c r="P512" s="3652"/>
      <c r="DE512" s="818"/>
      <c r="DG512" s="829"/>
    </row>
    <row r="513" spans="1:111" s="772" customFormat="1" ht="13.5" x14ac:dyDescent="0.15">
      <c r="A513" s="1772" t="s">
        <v>1271</v>
      </c>
      <c r="B513" s="1773"/>
      <c r="C513" s="1773"/>
      <c r="D513" s="1773"/>
      <c r="E513" s="1773"/>
      <c r="F513" s="1773"/>
      <c r="G513" s="1773"/>
      <c r="H513" s="1773"/>
      <c r="I513" s="1773"/>
      <c r="J513" s="1773"/>
      <c r="K513" s="1773"/>
      <c r="L513" s="1773"/>
      <c r="M513" s="1773"/>
      <c r="N513" s="1773"/>
      <c r="O513" s="1773"/>
      <c r="P513" s="1773"/>
      <c r="DE513" s="830"/>
      <c r="DG513" s="829"/>
    </row>
    <row r="514" spans="1:111" s="771" customFormat="1" ht="12" customHeight="1" x14ac:dyDescent="0.15">
      <c r="A514" s="3393" t="s">
        <v>576</v>
      </c>
      <c r="B514" s="3417"/>
      <c r="C514" s="3639"/>
      <c r="D514" s="3640"/>
      <c r="E514" s="3393" t="s">
        <v>575</v>
      </c>
      <c r="F514" s="3417"/>
      <c r="G514" s="3386"/>
      <c r="H514" s="3416"/>
      <c r="I514" s="3416"/>
      <c r="J514" s="3387"/>
      <c r="K514" s="1760" t="s">
        <v>1214</v>
      </c>
      <c r="L514" s="3386"/>
      <c r="M514" s="3416"/>
      <c r="N514" s="3416"/>
      <c r="O514" s="3416"/>
      <c r="P514" s="3387"/>
      <c r="DE514" s="818"/>
      <c r="DG514" s="829"/>
    </row>
    <row r="515" spans="1:111" s="771" customFormat="1" ht="12" customHeight="1" x14ac:dyDescent="0.15">
      <c r="A515" s="3421">
        <v>1</v>
      </c>
      <c r="B515" s="3423" t="s">
        <v>1249</v>
      </c>
      <c r="C515" s="3424"/>
      <c r="D515" s="3424"/>
      <c r="E515" s="3424"/>
      <c r="F515" s="3425"/>
      <c r="G515" s="3434" t="s">
        <v>1248</v>
      </c>
      <c r="H515" s="3625"/>
      <c r="I515" s="3393" t="s">
        <v>1270</v>
      </c>
      <c r="J515" s="3394"/>
      <c r="K515" s="3394"/>
      <c r="L515" s="3394"/>
      <c r="M515" s="3394"/>
      <c r="N515" s="3394"/>
      <c r="O515" s="3394"/>
      <c r="P515" s="3417"/>
      <c r="DE515" s="818"/>
      <c r="DG515" s="829"/>
    </row>
    <row r="516" spans="1:111" s="771" customFormat="1" ht="12" customHeight="1" x14ac:dyDescent="0.15">
      <c r="A516" s="3422"/>
      <c r="B516" s="3426"/>
      <c r="C516" s="3427"/>
      <c r="D516" s="3427"/>
      <c r="E516" s="3427"/>
      <c r="F516" s="3428"/>
      <c r="G516" s="3386"/>
      <c r="H516" s="3387"/>
      <c r="I516" s="3635"/>
      <c r="J516" s="3636"/>
      <c r="K516" s="3636"/>
      <c r="L516" s="3636"/>
      <c r="M516" s="3636"/>
      <c r="N516" s="3636"/>
      <c r="O516" s="3636"/>
      <c r="P516" s="808" t="s">
        <v>1763</v>
      </c>
      <c r="DE516" s="818"/>
      <c r="DG516" s="829"/>
    </row>
    <row r="517" spans="1:111" s="771" customFormat="1" ht="6" customHeight="1" x14ac:dyDescent="0.15">
      <c r="A517" s="809"/>
      <c r="B517" s="809"/>
      <c r="C517" s="809"/>
      <c r="D517" s="809"/>
      <c r="E517" s="809"/>
      <c r="F517" s="809"/>
      <c r="G517" s="809"/>
      <c r="H517" s="809"/>
      <c r="I517" s="809"/>
      <c r="J517" s="809"/>
      <c r="K517" s="809"/>
      <c r="L517" s="809"/>
      <c r="M517" s="1752"/>
      <c r="N517" s="1752"/>
      <c r="O517" s="1752"/>
      <c r="P517" s="1752"/>
      <c r="DE517" s="818"/>
      <c r="DG517" s="829"/>
    </row>
    <row r="518" spans="1:111" s="771" customFormat="1" ht="12" customHeight="1" x14ac:dyDescent="0.15">
      <c r="A518" s="3421">
        <v>2</v>
      </c>
      <c r="B518" s="3394" t="s">
        <v>1269</v>
      </c>
      <c r="C518" s="3394"/>
      <c r="D518" s="3394"/>
      <c r="E518" s="3394"/>
      <c r="F518" s="3394"/>
      <c r="G518" s="3394"/>
      <c r="H518" s="3394"/>
      <c r="I518" s="3394"/>
      <c r="J518" s="3394"/>
      <c r="K518" s="3394"/>
      <c r="L518" s="3394"/>
      <c r="M518" s="3394"/>
      <c r="N518" s="3417"/>
      <c r="O518" s="3434" t="s">
        <v>1231</v>
      </c>
      <c r="P518" s="3625"/>
      <c r="DE518" s="818"/>
      <c r="DG518" s="829"/>
    </row>
    <row r="519" spans="1:111" s="771" customFormat="1" ht="12" customHeight="1" x14ac:dyDescent="0.15">
      <c r="A519" s="3475"/>
      <c r="B519" s="1749" t="s">
        <v>54</v>
      </c>
      <c r="C519" s="3628" t="s">
        <v>1234</v>
      </c>
      <c r="D519" s="3628"/>
      <c r="E519" s="3628"/>
      <c r="F519" s="1707" t="s">
        <v>1268</v>
      </c>
      <c r="G519" s="3628" t="s">
        <v>1267</v>
      </c>
      <c r="H519" s="3628"/>
      <c r="I519" s="3423" t="s">
        <v>1266</v>
      </c>
      <c r="J519" s="3424"/>
      <c r="K519" s="3425"/>
      <c r="L519" s="1771" t="s">
        <v>1265</v>
      </c>
      <c r="M519" s="3633" t="s">
        <v>1264</v>
      </c>
      <c r="N519" s="3634"/>
      <c r="O519" s="3436"/>
      <c r="P519" s="3626"/>
      <c r="DE519" s="818"/>
      <c r="DF519" s="772" t="str">
        <f>IF(COUNTA(B520:P529)&gt;0,DG519,"")</f>
        <v/>
      </c>
      <c r="DG519" s="829">
        <v>16</v>
      </c>
    </row>
    <row r="520" spans="1:111" s="771" customFormat="1" ht="13.5" customHeight="1" x14ac:dyDescent="0.15">
      <c r="A520" s="3475"/>
      <c r="B520" s="1774"/>
      <c r="C520" s="3659"/>
      <c r="D520" s="3660"/>
      <c r="E520" s="3661"/>
      <c r="F520" s="1708"/>
      <c r="G520" s="3507"/>
      <c r="H520" s="3509"/>
      <c r="I520" s="3507"/>
      <c r="J520" s="3508"/>
      <c r="K520" s="3509"/>
      <c r="L520" s="1755"/>
      <c r="M520" s="3507"/>
      <c r="N520" s="3509"/>
      <c r="O520" s="3662"/>
      <c r="P520" s="3663"/>
      <c r="Q520" s="1740" t="s">
        <v>6302</v>
      </c>
      <c r="DE520" s="818"/>
      <c r="DG520" s="829"/>
    </row>
    <row r="521" spans="1:111" s="771" customFormat="1" ht="13.5" customHeight="1" x14ac:dyDescent="0.15">
      <c r="A521" s="3475"/>
      <c r="B521" s="1768"/>
      <c r="C521" s="3593"/>
      <c r="D521" s="3654"/>
      <c r="E521" s="3655"/>
      <c r="F521" s="1714"/>
      <c r="G521" s="3487"/>
      <c r="H521" s="3488"/>
      <c r="I521" s="3487"/>
      <c r="J521" s="3488"/>
      <c r="K521" s="3489"/>
      <c r="L521" s="1753"/>
      <c r="M521" s="3487"/>
      <c r="N521" s="3489"/>
      <c r="O521" s="3557"/>
      <c r="P521" s="3558"/>
      <c r="Q521" s="1740" t="s">
        <v>6301</v>
      </c>
      <c r="DE521" s="818"/>
      <c r="DG521" s="829"/>
    </row>
    <row r="522" spans="1:111" s="771" customFormat="1" ht="13.5" customHeight="1" x14ac:dyDescent="0.15">
      <c r="A522" s="3475"/>
      <c r="B522" s="1768"/>
      <c r="C522" s="3559"/>
      <c r="D522" s="3560"/>
      <c r="E522" s="3561"/>
      <c r="F522" s="1715"/>
      <c r="G522" s="3656"/>
      <c r="H522" s="3657"/>
      <c r="I522" s="3562"/>
      <c r="J522" s="3590"/>
      <c r="K522" s="3563"/>
      <c r="L522" s="1766"/>
      <c r="M522" s="3562"/>
      <c r="N522" s="3563"/>
      <c r="O522" s="3591"/>
      <c r="P522" s="3592"/>
      <c r="Q522" s="1739"/>
      <c r="DE522" s="818"/>
      <c r="DG522" s="829"/>
    </row>
    <row r="523" spans="1:111" s="771" customFormat="1" ht="13.5" customHeight="1" x14ac:dyDescent="0.15">
      <c r="A523" s="3475"/>
      <c r="B523" s="1753"/>
      <c r="C523" s="3593"/>
      <c r="D523" s="3654"/>
      <c r="E523" s="3655"/>
      <c r="F523" s="1709"/>
      <c r="G523" s="3487"/>
      <c r="H523" s="3489"/>
      <c r="I523" s="3487"/>
      <c r="J523" s="3488"/>
      <c r="K523" s="3489"/>
      <c r="L523" s="1753"/>
      <c r="M523" s="3487"/>
      <c r="N523" s="3489"/>
      <c r="O523" s="3557"/>
      <c r="P523" s="3558"/>
      <c r="Q523" s="1739" t="s">
        <v>6285</v>
      </c>
      <c r="DE523" s="818"/>
      <c r="DG523" s="829"/>
    </row>
    <row r="524" spans="1:111" s="771" customFormat="1" ht="13.5" customHeight="1" x14ac:dyDescent="0.15">
      <c r="A524" s="3475"/>
      <c r="B524" s="1753"/>
      <c r="C524" s="3593"/>
      <c r="D524" s="3594"/>
      <c r="E524" s="3595"/>
      <c r="F524" s="1709"/>
      <c r="G524" s="3487"/>
      <c r="H524" s="3489"/>
      <c r="I524" s="3487"/>
      <c r="J524" s="3488"/>
      <c r="K524" s="3489"/>
      <c r="L524" s="1753"/>
      <c r="M524" s="3487"/>
      <c r="N524" s="3653"/>
      <c r="O524" s="3557"/>
      <c r="P524" s="3653"/>
      <c r="Q524" s="1739" t="s">
        <v>6286</v>
      </c>
      <c r="DE524" s="818"/>
      <c r="DG524" s="829"/>
    </row>
    <row r="525" spans="1:111" s="771" customFormat="1" ht="13.5" customHeight="1" x14ac:dyDescent="0.15">
      <c r="A525" s="3475"/>
      <c r="B525" s="1766"/>
      <c r="C525" s="3559"/>
      <c r="D525" s="3664"/>
      <c r="E525" s="3665"/>
      <c r="F525" s="1716"/>
      <c r="G525" s="3562"/>
      <c r="H525" s="3563"/>
      <c r="I525" s="3562"/>
      <c r="J525" s="3590"/>
      <c r="K525" s="3563"/>
      <c r="L525" s="1766"/>
      <c r="M525" s="3562"/>
      <c r="N525" s="3563"/>
      <c r="O525" s="3591"/>
      <c r="P525" s="3592"/>
      <c r="Q525" s="1739" t="s">
        <v>6287</v>
      </c>
      <c r="DE525" s="818"/>
      <c r="DG525" s="829"/>
    </row>
    <row r="526" spans="1:111" s="771" customFormat="1" ht="13.5" customHeight="1" x14ac:dyDescent="0.15">
      <c r="A526" s="3475"/>
      <c r="B526" s="1753"/>
      <c r="C526" s="3593"/>
      <c r="D526" s="3654"/>
      <c r="E526" s="3655"/>
      <c r="F526" s="1709"/>
      <c r="G526" s="3487"/>
      <c r="H526" s="3489"/>
      <c r="I526" s="3487"/>
      <c r="J526" s="3488"/>
      <c r="K526" s="3489"/>
      <c r="L526" s="1753"/>
      <c r="M526" s="3487"/>
      <c r="N526" s="3489"/>
      <c r="O526" s="3557"/>
      <c r="P526" s="3558"/>
      <c r="DE526" s="818"/>
      <c r="DG526" s="829"/>
    </row>
    <row r="527" spans="1:111" s="771" customFormat="1" ht="13.5" customHeight="1" x14ac:dyDescent="0.15">
      <c r="A527" s="3475"/>
      <c r="B527" s="1766"/>
      <c r="C527" s="3559"/>
      <c r="D527" s="3560"/>
      <c r="E527" s="3561"/>
      <c r="F527" s="1716"/>
      <c r="G527" s="3562"/>
      <c r="H527" s="3563"/>
      <c r="I527" s="3562"/>
      <c r="J527" s="3590"/>
      <c r="K527" s="3563"/>
      <c r="L527" s="1766"/>
      <c r="M527" s="3562"/>
      <c r="N527" s="3563"/>
      <c r="O527" s="3591"/>
      <c r="P527" s="3592"/>
      <c r="DE527" s="818"/>
      <c r="DG527" s="829"/>
    </row>
    <row r="528" spans="1:111" s="771" customFormat="1" ht="13.5" customHeight="1" x14ac:dyDescent="0.15">
      <c r="A528" s="3475"/>
      <c r="B528" s="1753"/>
      <c r="C528" s="3593"/>
      <c r="D528" s="3654"/>
      <c r="E528" s="3655"/>
      <c r="F528" s="1709"/>
      <c r="G528" s="3487"/>
      <c r="H528" s="3489"/>
      <c r="I528" s="3487"/>
      <c r="J528" s="3488"/>
      <c r="K528" s="3489"/>
      <c r="L528" s="1753"/>
      <c r="M528" s="3487"/>
      <c r="N528" s="3489"/>
      <c r="O528" s="3557"/>
      <c r="P528" s="3558"/>
      <c r="DE528" s="818"/>
      <c r="DG528" s="829"/>
    </row>
    <row r="529" spans="1:111" s="771" customFormat="1" ht="13.5" customHeight="1" x14ac:dyDescent="0.15">
      <c r="A529" s="3422"/>
      <c r="B529" s="1763"/>
      <c r="C529" s="3658"/>
      <c r="D529" s="3555"/>
      <c r="E529" s="3556"/>
      <c r="F529" s="1717"/>
      <c r="G529" s="3429"/>
      <c r="H529" s="3537"/>
      <c r="I529" s="3431"/>
      <c r="J529" s="3429"/>
      <c r="K529" s="3537"/>
      <c r="L529" s="1763"/>
      <c r="M529" s="3431"/>
      <c r="N529" s="3537"/>
      <c r="O529" s="3426"/>
      <c r="P529" s="3428"/>
      <c r="DE529" s="818"/>
      <c r="DG529" s="829"/>
    </row>
    <row r="530" spans="1:111" s="771" customFormat="1" ht="6" customHeight="1" x14ac:dyDescent="0.15">
      <c r="A530" s="3601"/>
      <c r="B530" s="3602"/>
      <c r="C530" s="3602"/>
      <c r="D530" s="3602"/>
      <c r="E530" s="3602"/>
      <c r="F530" s="3602"/>
      <c r="G530" s="3602"/>
      <c r="H530" s="3602"/>
      <c r="I530" s="3602"/>
      <c r="J530" s="3602"/>
      <c r="K530" s="3602"/>
      <c r="L530" s="3602"/>
      <c r="M530" s="3602"/>
      <c r="N530" s="3602"/>
      <c r="O530" s="3602"/>
      <c r="P530" s="3602"/>
      <c r="DE530" s="818"/>
      <c r="DG530" s="829"/>
    </row>
    <row r="531" spans="1:111" s="771" customFormat="1" ht="6" customHeight="1" x14ac:dyDescent="0.15">
      <c r="A531" s="3603"/>
      <c r="B531" s="3603"/>
      <c r="C531" s="3603"/>
      <c r="D531" s="3603"/>
      <c r="E531" s="3603"/>
      <c r="F531" s="3603"/>
      <c r="G531" s="3603"/>
      <c r="H531" s="3603"/>
      <c r="I531" s="3603"/>
      <c r="J531" s="3603"/>
      <c r="K531" s="3603"/>
      <c r="L531" s="3603"/>
      <c r="M531" s="3603"/>
      <c r="N531" s="3603"/>
      <c r="O531" s="3603"/>
      <c r="P531" s="3603"/>
      <c r="DE531" s="818"/>
      <c r="DG531" s="829"/>
    </row>
    <row r="532" spans="1:111" s="771" customFormat="1" ht="21" customHeight="1" x14ac:dyDescent="0.15">
      <c r="A532" s="3421">
        <v>3</v>
      </c>
      <c r="B532" s="3604" t="s">
        <v>1263</v>
      </c>
      <c r="C532" s="3605"/>
      <c r="D532" s="3606"/>
      <c r="E532" s="3607" t="s">
        <v>1226</v>
      </c>
      <c r="F532" s="3608"/>
      <c r="G532" s="3609"/>
      <c r="H532" s="3609"/>
      <c r="I532" s="802"/>
      <c r="J532" s="1748">
        <v>4</v>
      </c>
      <c r="K532" s="3641" t="s">
        <v>1262</v>
      </c>
      <c r="L532" s="3642"/>
      <c r="M532" s="3642"/>
      <c r="N532" s="3642"/>
      <c r="O532" s="3642"/>
      <c r="P532" s="3643"/>
      <c r="DE532" s="818"/>
      <c r="DG532" s="829"/>
    </row>
    <row r="533" spans="1:111" s="771" customFormat="1" ht="12" customHeight="1" x14ac:dyDescent="0.15">
      <c r="A533" s="3422"/>
      <c r="B533" s="3610"/>
      <c r="C533" s="3610"/>
      <c r="D533" s="3610"/>
      <c r="E533" s="3386"/>
      <c r="F533" s="3387"/>
      <c r="G533" s="3445"/>
      <c r="H533" s="3445"/>
      <c r="I533" s="1752"/>
      <c r="J533" s="3538"/>
      <c r="K533" s="3644"/>
      <c r="L533" s="3645"/>
      <c r="M533" s="3645"/>
      <c r="N533" s="3645"/>
      <c r="O533" s="3645"/>
      <c r="P533" s="3646"/>
      <c r="DE533" s="818"/>
      <c r="DG533" s="829"/>
    </row>
    <row r="534" spans="1:111" s="771" customFormat="1" ht="12" customHeight="1" x14ac:dyDescent="0.15">
      <c r="A534" s="1752"/>
      <c r="B534" s="1769"/>
      <c r="C534" s="1769"/>
      <c r="D534" s="1769"/>
      <c r="E534" s="1769"/>
      <c r="F534" s="1769"/>
      <c r="G534" s="1769"/>
      <c r="H534" s="1769"/>
      <c r="I534" s="1770"/>
      <c r="J534" s="3611"/>
      <c r="K534" s="3647"/>
      <c r="L534" s="3648"/>
      <c r="M534" s="3648"/>
      <c r="N534" s="3648"/>
      <c r="O534" s="3648"/>
      <c r="P534" s="3649"/>
      <c r="DE534" s="818"/>
      <c r="DG534" s="829"/>
    </row>
    <row r="535" spans="1:111" s="771" customFormat="1" ht="12" customHeight="1" x14ac:dyDescent="0.15">
      <c r="A535" s="1752"/>
      <c r="B535" s="3599" t="s">
        <v>6291</v>
      </c>
      <c r="C535" s="3599"/>
      <c r="D535" s="3599"/>
      <c r="E535" s="3599"/>
      <c r="F535" s="3599"/>
      <c r="G535" s="3599"/>
      <c r="H535" s="3599"/>
      <c r="I535" s="1770"/>
      <c r="J535" s="3611"/>
      <c r="K535" s="3647"/>
      <c r="L535" s="3648"/>
      <c r="M535" s="3648"/>
      <c r="N535" s="3648"/>
      <c r="O535" s="3648"/>
      <c r="P535" s="3649"/>
      <c r="DE535" s="818"/>
      <c r="DG535" s="829"/>
    </row>
    <row r="536" spans="1:111" s="771" customFormat="1" ht="12" customHeight="1" x14ac:dyDescent="0.15">
      <c r="A536" s="1752"/>
      <c r="B536" s="3599" t="s">
        <v>6292</v>
      </c>
      <c r="C536" s="3599"/>
      <c r="D536" s="3599"/>
      <c r="E536" s="3599"/>
      <c r="F536" s="3599"/>
      <c r="G536" s="3599"/>
      <c r="H536" s="3599"/>
      <c r="I536" s="803"/>
      <c r="J536" s="3611"/>
      <c r="K536" s="3647"/>
      <c r="L536" s="3648"/>
      <c r="M536" s="3648"/>
      <c r="N536" s="3648"/>
      <c r="O536" s="3648"/>
      <c r="P536" s="3649"/>
      <c r="DE536" s="818"/>
      <c r="DG536" s="829"/>
    </row>
    <row r="537" spans="1:111" s="771" customFormat="1" ht="12" customHeight="1" x14ac:dyDescent="0.15">
      <c r="A537" s="790" t="s">
        <v>1223</v>
      </c>
      <c r="B537" s="3599" t="s">
        <v>1259</v>
      </c>
      <c r="C537" s="3599"/>
      <c r="D537" s="3599"/>
      <c r="E537" s="3599"/>
      <c r="F537" s="3599"/>
      <c r="G537" s="3599"/>
      <c r="H537" s="3599"/>
      <c r="I537" s="1770"/>
      <c r="J537" s="3611"/>
      <c r="K537" s="3647"/>
      <c r="L537" s="3648"/>
      <c r="M537" s="3648"/>
      <c r="N537" s="3648"/>
      <c r="O537" s="3648"/>
      <c r="P537" s="3649"/>
      <c r="DE537" s="818"/>
      <c r="DG537" s="829"/>
    </row>
    <row r="538" spans="1:111" s="771" customFormat="1" ht="12" customHeight="1" x14ac:dyDescent="0.15">
      <c r="A538" s="790"/>
      <c r="B538" s="3620" t="s">
        <v>1258</v>
      </c>
      <c r="C538" s="3620"/>
      <c r="D538" s="3620"/>
      <c r="E538" s="3620"/>
      <c r="F538" s="3620"/>
      <c r="G538" s="3620"/>
      <c r="H538" s="3620"/>
      <c r="I538" s="1770"/>
      <c r="J538" s="3611"/>
      <c r="K538" s="3647"/>
      <c r="L538" s="3648"/>
      <c r="M538" s="3648"/>
      <c r="N538" s="3648"/>
      <c r="O538" s="3648"/>
      <c r="P538" s="3649"/>
      <c r="DE538" s="818"/>
      <c r="DG538" s="829"/>
    </row>
    <row r="539" spans="1:111" s="771" customFormat="1" ht="12" customHeight="1" x14ac:dyDescent="0.15">
      <c r="A539" s="790"/>
      <c r="B539" s="3599" t="s">
        <v>1257</v>
      </c>
      <c r="C539" s="3599"/>
      <c r="D539" s="3599"/>
      <c r="E539" s="3599"/>
      <c r="F539" s="3599"/>
      <c r="G539" s="3599"/>
      <c r="H539" s="3599"/>
      <c r="I539" s="1770"/>
      <c r="J539" s="3611"/>
      <c r="K539" s="3647"/>
      <c r="L539" s="3648"/>
      <c r="M539" s="3648"/>
      <c r="N539" s="3648"/>
      <c r="O539" s="3648"/>
      <c r="P539" s="3649"/>
      <c r="DE539" s="818"/>
      <c r="DG539" s="829"/>
    </row>
    <row r="540" spans="1:111" s="771" customFormat="1" ht="12" customHeight="1" x14ac:dyDescent="0.15">
      <c r="A540" s="790"/>
      <c r="B540" s="3598" t="s">
        <v>1256</v>
      </c>
      <c r="C540" s="3598"/>
      <c r="D540" s="3598"/>
      <c r="E540" s="3598"/>
      <c r="F540" s="3598"/>
      <c r="G540" s="3598"/>
      <c r="H540" s="3598"/>
      <c r="I540" s="1770"/>
      <c r="J540" s="3611"/>
      <c r="K540" s="3647"/>
      <c r="L540" s="3648"/>
      <c r="M540" s="3648"/>
      <c r="N540" s="3648"/>
      <c r="O540" s="3648"/>
      <c r="P540" s="3649"/>
      <c r="DE540" s="818"/>
      <c r="DG540" s="829"/>
    </row>
    <row r="541" spans="1:111" s="771" customFormat="1" ht="12" customHeight="1" x14ac:dyDescent="0.15">
      <c r="A541" s="790"/>
      <c r="B541" s="3599" t="s">
        <v>1255</v>
      </c>
      <c r="C541" s="3599"/>
      <c r="D541" s="3599"/>
      <c r="E541" s="3599"/>
      <c r="F541" s="3599"/>
      <c r="G541" s="3599"/>
      <c r="H541" s="3599"/>
      <c r="I541" s="1770"/>
      <c r="J541" s="3611"/>
      <c r="K541" s="3647"/>
      <c r="L541" s="3648"/>
      <c r="M541" s="3648"/>
      <c r="N541" s="3648"/>
      <c r="O541" s="3648"/>
      <c r="P541" s="3649"/>
      <c r="Q541" s="224"/>
      <c r="R541" s="224"/>
      <c r="S541" s="224"/>
      <c r="T541" s="224"/>
      <c r="U541" s="224"/>
      <c r="V541" s="224"/>
      <c r="W541" s="224"/>
      <c r="X541" s="224"/>
      <c r="Y541" s="224"/>
      <c r="Z541" s="224"/>
      <c r="AA541" s="224"/>
      <c r="DE541" s="818"/>
      <c r="DG541" s="829"/>
    </row>
    <row r="542" spans="1:111" s="771" customFormat="1" ht="12" customHeight="1" x14ac:dyDescent="0.15">
      <c r="A542" s="790"/>
      <c r="B542" s="3599" t="s">
        <v>1254</v>
      </c>
      <c r="C542" s="3599"/>
      <c r="D542" s="3599"/>
      <c r="E542" s="3599"/>
      <c r="F542" s="3599"/>
      <c r="G542" s="3599"/>
      <c r="H542" s="3599"/>
      <c r="I542" s="1770"/>
      <c r="J542" s="3611"/>
      <c r="K542" s="3647"/>
      <c r="L542" s="3648"/>
      <c r="M542" s="3648"/>
      <c r="N542" s="3648"/>
      <c r="O542" s="3648"/>
      <c r="P542" s="3649"/>
      <c r="DE542" s="818"/>
      <c r="DG542" s="829"/>
    </row>
    <row r="543" spans="1:111" s="771" customFormat="1" ht="12.75" customHeight="1" x14ac:dyDescent="0.15">
      <c r="A543" s="790"/>
      <c r="B543" s="3599" t="s">
        <v>1253</v>
      </c>
      <c r="C543" s="3599"/>
      <c r="D543" s="3599"/>
      <c r="E543" s="3599"/>
      <c r="F543" s="3599"/>
      <c r="G543" s="3599"/>
      <c r="H543" s="3599"/>
      <c r="I543" s="1770"/>
      <c r="J543" s="3611"/>
      <c r="K543" s="3647"/>
      <c r="L543" s="3648"/>
      <c r="M543" s="3648"/>
      <c r="N543" s="3648"/>
      <c r="O543" s="3648"/>
      <c r="P543" s="3649"/>
      <c r="DE543" s="818"/>
      <c r="DG543" s="829"/>
    </row>
    <row r="544" spans="1:111" s="771" customFormat="1" ht="9.75" customHeight="1" x14ac:dyDescent="0.15">
      <c r="A544" s="790"/>
      <c r="B544" s="3600" t="s">
        <v>580</v>
      </c>
      <c r="C544" s="3600"/>
      <c r="D544" s="3600"/>
      <c r="E544" s="3600"/>
      <c r="F544" s="3600"/>
      <c r="G544" s="3600"/>
      <c r="H544" s="3600"/>
      <c r="I544" s="1770"/>
      <c r="J544" s="3611"/>
      <c r="K544" s="3647"/>
      <c r="L544" s="3648"/>
      <c r="M544" s="3648"/>
      <c r="N544" s="3648"/>
      <c r="O544" s="3648"/>
      <c r="P544" s="3649"/>
      <c r="DE544" s="818"/>
      <c r="DG544" s="829"/>
    </row>
    <row r="545" spans="1:111" s="771" customFormat="1" ht="9.75" customHeight="1" x14ac:dyDescent="0.15">
      <c r="A545" s="790"/>
      <c r="B545" s="3597" t="s">
        <v>1252</v>
      </c>
      <c r="C545" s="3597"/>
      <c r="D545" s="3597"/>
      <c r="E545" s="3597"/>
      <c r="F545" s="3597"/>
      <c r="G545" s="3597"/>
      <c r="H545" s="3597"/>
      <c r="I545" s="1770"/>
      <c r="J545" s="3611"/>
      <c r="K545" s="3647"/>
      <c r="L545" s="3648"/>
      <c r="M545" s="3648"/>
      <c r="N545" s="3648"/>
      <c r="O545" s="3648"/>
      <c r="P545" s="3649"/>
      <c r="DE545" s="818"/>
      <c r="DG545" s="829"/>
    </row>
    <row r="546" spans="1:111" s="771" customFormat="1" ht="11.25" customHeight="1" x14ac:dyDescent="0.15">
      <c r="A546" s="790"/>
      <c r="B546" s="3597" t="s">
        <v>1251</v>
      </c>
      <c r="C546" s="3597"/>
      <c r="D546" s="3597"/>
      <c r="E546" s="3597"/>
      <c r="F546" s="3597"/>
      <c r="G546" s="3597"/>
      <c r="H546" s="3597"/>
      <c r="I546" s="1770"/>
      <c r="J546" s="3539"/>
      <c r="K546" s="3650"/>
      <c r="L546" s="3651"/>
      <c r="M546" s="3651"/>
      <c r="N546" s="3651"/>
      <c r="O546" s="3651"/>
      <c r="P546" s="3652"/>
      <c r="DE546" s="818"/>
      <c r="DG546" s="829"/>
    </row>
    <row r="547" spans="1:111" s="772" customFormat="1" ht="13.5" x14ac:dyDescent="0.15">
      <c r="A547" s="1772" t="s">
        <v>1271</v>
      </c>
      <c r="B547" s="1773"/>
      <c r="C547" s="1773"/>
      <c r="D547" s="1773"/>
      <c r="E547" s="1773"/>
      <c r="F547" s="1773"/>
      <c r="G547" s="1773"/>
      <c r="H547" s="1773"/>
      <c r="I547" s="1773"/>
      <c r="J547" s="1773"/>
      <c r="K547" s="1773"/>
      <c r="L547" s="1773"/>
      <c r="M547" s="1773"/>
      <c r="N547" s="1773"/>
      <c r="O547" s="1773"/>
      <c r="P547" s="1773"/>
      <c r="DE547" s="830"/>
      <c r="DG547" s="829"/>
    </row>
    <row r="548" spans="1:111" s="771" customFormat="1" ht="12" customHeight="1" x14ac:dyDescent="0.15">
      <c r="A548" s="3393" t="s">
        <v>576</v>
      </c>
      <c r="B548" s="3417"/>
      <c r="C548" s="3639"/>
      <c r="D548" s="3640"/>
      <c r="E548" s="3393" t="s">
        <v>575</v>
      </c>
      <c r="F548" s="3417"/>
      <c r="G548" s="3386"/>
      <c r="H548" s="3416"/>
      <c r="I548" s="3416"/>
      <c r="J548" s="3387"/>
      <c r="K548" s="1760" t="s">
        <v>1214</v>
      </c>
      <c r="L548" s="3386"/>
      <c r="M548" s="3416"/>
      <c r="N548" s="3416"/>
      <c r="O548" s="3416"/>
      <c r="P548" s="3387"/>
      <c r="DE548" s="818"/>
      <c r="DG548" s="829"/>
    </row>
    <row r="549" spans="1:111" s="771" customFormat="1" ht="12" customHeight="1" x14ac:dyDescent="0.15">
      <c r="A549" s="3421">
        <v>1</v>
      </c>
      <c r="B549" s="3423" t="s">
        <v>1249</v>
      </c>
      <c r="C549" s="3424"/>
      <c r="D549" s="3424"/>
      <c r="E549" s="3424"/>
      <c r="F549" s="3425"/>
      <c r="G549" s="3434" t="s">
        <v>1248</v>
      </c>
      <c r="H549" s="3625"/>
      <c r="I549" s="3393" t="s">
        <v>1270</v>
      </c>
      <c r="J549" s="3394"/>
      <c r="K549" s="3394"/>
      <c r="L549" s="3394"/>
      <c r="M549" s="3394"/>
      <c r="N549" s="3394"/>
      <c r="O549" s="3394"/>
      <c r="P549" s="3417"/>
      <c r="DE549" s="818"/>
      <c r="DG549" s="829"/>
    </row>
    <row r="550" spans="1:111" s="771" customFormat="1" ht="12" customHeight="1" x14ac:dyDescent="0.15">
      <c r="A550" s="3422"/>
      <c r="B550" s="3426"/>
      <c r="C550" s="3427"/>
      <c r="D550" s="3427"/>
      <c r="E550" s="3427"/>
      <c r="F550" s="3428"/>
      <c r="G550" s="3386"/>
      <c r="H550" s="3387"/>
      <c r="I550" s="3635"/>
      <c r="J550" s="3636"/>
      <c r="K550" s="3636"/>
      <c r="L550" s="3636"/>
      <c r="M550" s="3636"/>
      <c r="N550" s="3636"/>
      <c r="O550" s="3636"/>
      <c r="P550" s="808" t="s">
        <v>1763</v>
      </c>
      <c r="DE550" s="818"/>
      <c r="DG550" s="829"/>
    </row>
    <row r="551" spans="1:111" s="771" customFormat="1" ht="6" customHeight="1" x14ac:dyDescent="0.15">
      <c r="A551" s="809"/>
      <c r="B551" s="809"/>
      <c r="C551" s="809"/>
      <c r="D551" s="809"/>
      <c r="E551" s="809"/>
      <c r="F551" s="809"/>
      <c r="G551" s="809"/>
      <c r="H551" s="809"/>
      <c r="I551" s="809"/>
      <c r="J551" s="809"/>
      <c r="K551" s="809"/>
      <c r="L551" s="809"/>
      <c r="M551" s="1752"/>
      <c r="N551" s="1752"/>
      <c r="O551" s="1752"/>
      <c r="P551" s="1752"/>
      <c r="DE551" s="818"/>
      <c r="DG551" s="829"/>
    </row>
    <row r="552" spans="1:111" s="771" customFormat="1" ht="12" customHeight="1" x14ac:dyDescent="0.15">
      <c r="A552" s="3421">
        <v>2</v>
      </c>
      <c r="B552" s="3394" t="s">
        <v>1269</v>
      </c>
      <c r="C552" s="3394"/>
      <c r="D552" s="3394"/>
      <c r="E552" s="3394"/>
      <c r="F552" s="3394"/>
      <c r="G552" s="3394"/>
      <c r="H552" s="3394"/>
      <c r="I552" s="3394"/>
      <c r="J552" s="3394"/>
      <c r="K552" s="3394"/>
      <c r="L552" s="3394"/>
      <c r="M552" s="3394"/>
      <c r="N552" s="3417"/>
      <c r="O552" s="3434" t="s">
        <v>1231</v>
      </c>
      <c r="P552" s="3625"/>
      <c r="DE552" s="818"/>
      <c r="DG552" s="829"/>
    </row>
    <row r="553" spans="1:111" s="771" customFormat="1" ht="12" customHeight="1" x14ac:dyDescent="0.15">
      <c r="A553" s="3475"/>
      <c r="B553" s="1749" t="s">
        <v>54</v>
      </c>
      <c r="C553" s="3628" t="s">
        <v>1234</v>
      </c>
      <c r="D553" s="3628"/>
      <c r="E553" s="3628"/>
      <c r="F553" s="1707" t="s">
        <v>1268</v>
      </c>
      <c r="G553" s="3628" t="s">
        <v>1267</v>
      </c>
      <c r="H553" s="3628"/>
      <c r="I553" s="3423" t="s">
        <v>1266</v>
      </c>
      <c r="J553" s="3424"/>
      <c r="K553" s="3425"/>
      <c r="L553" s="1771" t="s">
        <v>1265</v>
      </c>
      <c r="M553" s="3633" t="s">
        <v>1264</v>
      </c>
      <c r="N553" s="3634"/>
      <c r="O553" s="3436"/>
      <c r="P553" s="3626"/>
      <c r="DE553" s="818"/>
      <c r="DF553" s="772" t="str">
        <f>IF(COUNTA(B554:P563)&gt;0,DG553,"")</f>
        <v/>
      </c>
      <c r="DG553" s="829">
        <v>17</v>
      </c>
    </row>
    <row r="554" spans="1:111" s="771" customFormat="1" ht="13.5" customHeight="1" x14ac:dyDescent="0.15">
      <c r="A554" s="3475"/>
      <c r="B554" s="1774"/>
      <c r="C554" s="3659"/>
      <c r="D554" s="3660"/>
      <c r="E554" s="3661"/>
      <c r="F554" s="1708"/>
      <c r="G554" s="3507"/>
      <c r="H554" s="3509"/>
      <c r="I554" s="3507"/>
      <c r="J554" s="3508"/>
      <c r="K554" s="3509"/>
      <c r="L554" s="1755"/>
      <c r="M554" s="3507"/>
      <c r="N554" s="3509"/>
      <c r="O554" s="3662"/>
      <c r="P554" s="3663"/>
      <c r="Q554" s="1740" t="s">
        <v>6302</v>
      </c>
      <c r="DE554" s="818"/>
      <c r="DG554" s="829"/>
    </row>
    <row r="555" spans="1:111" s="771" customFormat="1" ht="13.5" customHeight="1" x14ac:dyDescent="0.15">
      <c r="A555" s="3475"/>
      <c r="B555" s="1768"/>
      <c r="C555" s="3593"/>
      <c r="D555" s="3654"/>
      <c r="E555" s="3655"/>
      <c r="F555" s="1714"/>
      <c r="G555" s="3487"/>
      <c r="H555" s="3488"/>
      <c r="I555" s="3487"/>
      <c r="J555" s="3488"/>
      <c r="K555" s="3489"/>
      <c r="L555" s="1753"/>
      <c r="M555" s="3487"/>
      <c r="N555" s="3489"/>
      <c r="O555" s="3557"/>
      <c r="P555" s="3558"/>
      <c r="Q555" s="1740" t="s">
        <v>6301</v>
      </c>
      <c r="DE555" s="818"/>
      <c r="DG555" s="829"/>
    </row>
    <row r="556" spans="1:111" s="771" customFormat="1" ht="13.5" customHeight="1" x14ac:dyDescent="0.15">
      <c r="A556" s="3475"/>
      <c r="B556" s="1768"/>
      <c r="C556" s="3559"/>
      <c r="D556" s="3560"/>
      <c r="E556" s="3561"/>
      <c r="F556" s="1715"/>
      <c r="G556" s="3656"/>
      <c r="H556" s="3657"/>
      <c r="I556" s="3562"/>
      <c r="J556" s="3590"/>
      <c r="K556" s="3563"/>
      <c r="L556" s="1766"/>
      <c r="M556" s="3562"/>
      <c r="N556" s="3563"/>
      <c r="O556" s="3591"/>
      <c r="P556" s="3592"/>
      <c r="Q556" s="1739"/>
      <c r="DE556" s="818"/>
      <c r="DG556" s="829"/>
    </row>
    <row r="557" spans="1:111" s="771" customFormat="1" ht="13.5" customHeight="1" x14ac:dyDescent="0.15">
      <c r="A557" s="3475"/>
      <c r="B557" s="1753"/>
      <c r="C557" s="3593"/>
      <c r="D557" s="3654"/>
      <c r="E557" s="3655"/>
      <c r="F557" s="1709"/>
      <c r="G557" s="3487"/>
      <c r="H557" s="3489"/>
      <c r="I557" s="3487"/>
      <c r="J557" s="3488"/>
      <c r="K557" s="3489"/>
      <c r="L557" s="1753"/>
      <c r="M557" s="3487"/>
      <c r="N557" s="3489"/>
      <c r="O557" s="3557"/>
      <c r="P557" s="3558"/>
      <c r="Q557" s="1739" t="s">
        <v>6285</v>
      </c>
      <c r="DE557" s="818"/>
      <c r="DG557" s="829"/>
    </row>
    <row r="558" spans="1:111" s="771" customFormat="1" ht="13.5" customHeight="1" x14ac:dyDescent="0.15">
      <c r="A558" s="3475"/>
      <c r="B558" s="1753"/>
      <c r="C558" s="3593"/>
      <c r="D558" s="3594"/>
      <c r="E558" s="3595"/>
      <c r="F558" s="1709"/>
      <c r="G558" s="3487"/>
      <c r="H558" s="3489"/>
      <c r="I558" s="3487"/>
      <c r="J558" s="3488"/>
      <c r="K558" s="3489"/>
      <c r="L558" s="1753"/>
      <c r="M558" s="3487"/>
      <c r="N558" s="3653"/>
      <c r="O558" s="3557"/>
      <c r="P558" s="3653"/>
      <c r="Q558" s="1739" t="s">
        <v>6286</v>
      </c>
      <c r="DE558" s="818"/>
      <c r="DG558" s="829"/>
    </row>
    <row r="559" spans="1:111" s="771" customFormat="1" ht="13.5" customHeight="1" x14ac:dyDescent="0.15">
      <c r="A559" s="3475"/>
      <c r="B559" s="1766"/>
      <c r="C559" s="3559"/>
      <c r="D559" s="3664"/>
      <c r="E559" s="3665"/>
      <c r="F559" s="1716"/>
      <c r="G559" s="3562"/>
      <c r="H559" s="3563"/>
      <c r="I559" s="3562"/>
      <c r="J559" s="3590"/>
      <c r="K559" s="3563"/>
      <c r="L559" s="1766"/>
      <c r="M559" s="3562"/>
      <c r="N559" s="3563"/>
      <c r="O559" s="3591"/>
      <c r="P559" s="3592"/>
      <c r="Q559" s="1739" t="s">
        <v>6287</v>
      </c>
      <c r="DE559" s="818"/>
      <c r="DG559" s="829"/>
    </row>
    <row r="560" spans="1:111" s="771" customFormat="1" ht="13.5" customHeight="1" x14ac:dyDescent="0.15">
      <c r="A560" s="3475"/>
      <c r="B560" s="1753"/>
      <c r="C560" s="3593"/>
      <c r="D560" s="3654"/>
      <c r="E560" s="3655"/>
      <c r="F560" s="1709"/>
      <c r="G560" s="3487"/>
      <c r="H560" s="3489"/>
      <c r="I560" s="3487"/>
      <c r="J560" s="3488"/>
      <c r="K560" s="3489"/>
      <c r="L560" s="1753"/>
      <c r="M560" s="3487"/>
      <c r="N560" s="3489"/>
      <c r="O560" s="3557"/>
      <c r="P560" s="3558"/>
      <c r="DE560" s="818"/>
      <c r="DG560" s="829"/>
    </row>
    <row r="561" spans="1:111" s="771" customFormat="1" ht="13.5" customHeight="1" x14ac:dyDescent="0.15">
      <c r="A561" s="3475"/>
      <c r="B561" s="1766"/>
      <c r="C561" s="3559"/>
      <c r="D561" s="3560"/>
      <c r="E561" s="3561"/>
      <c r="F561" s="1716"/>
      <c r="G561" s="3562"/>
      <c r="H561" s="3563"/>
      <c r="I561" s="3562"/>
      <c r="J561" s="3590"/>
      <c r="K561" s="3563"/>
      <c r="L561" s="1766"/>
      <c r="M561" s="3562"/>
      <c r="N561" s="3563"/>
      <c r="O561" s="3591"/>
      <c r="P561" s="3592"/>
      <c r="DE561" s="818"/>
      <c r="DG561" s="829"/>
    </row>
    <row r="562" spans="1:111" s="771" customFormat="1" ht="13.5" customHeight="1" x14ac:dyDescent="0.15">
      <c r="A562" s="3475"/>
      <c r="B562" s="1753"/>
      <c r="C562" s="3593"/>
      <c r="D562" s="3654"/>
      <c r="E562" s="3655"/>
      <c r="F562" s="1709"/>
      <c r="G562" s="3487"/>
      <c r="H562" s="3489"/>
      <c r="I562" s="3487"/>
      <c r="J562" s="3488"/>
      <c r="K562" s="3489"/>
      <c r="L562" s="1753"/>
      <c r="M562" s="3487"/>
      <c r="N562" s="3489"/>
      <c r="O562" s="3557"/>
      <c r="P562" s="3558"/>
      <c r="DE562" s="818"/>
      <c r="DG562" s="829"/>
    </row>
    <row r="563" spans="1:111" s="771" customFormat="1" ht="13.5" customHeight="1" x14ac:dyDescent="0.15">
      <c r="A563" s="3422"/>
      <c r="B563" s="1763"/>
      <c r="C563" s="3658"/>
      <c r="D563" s="3555"/>
      <c r="E563" s="3556"/>
      <c r="F563" s="1717"/>
      <c r="G563" s="3429"/>
      <c r="H563" s="3537"/>
      <c r="I563" s="3431"/>
      <c r="J563" s="3429"/>
      <c r="K563" s="3537"/>
      <c r="L563" s="1763"/>
      <c r="M563" s="3431"/>
      <c r="N563" s="3537"/>
      <c r="O563" s="3426"/>
      <c r="P563" s="3428"/>
      <c r="DE563" s="818"/>
      <c r="DG563" s="829"/>
    </row>
    <row r="564" spans="1:111" s="771" customFormat="1" ht="6" customHeight="1" x14ac:dyDescent="0.15">
      <c r="A564" s="3601"/>
      <c r="B564" s="3602"/>
      <c r="C564" s="3602"/>
      <c r="D564" s="3602"/>
      <c r="E564" s="3602"/>
      <c r="F564" s="3602"/>
      <c r="G564" s="3602"/>
      <c r="H564" s="3602"/>
      <c r="I564" s="3602"/>
      <c r="J564" s="3602"/>
      <c r="K564" s="3602"/>
      <c r="L564" s="3602"/>
      <c r="M564" s="3602"/>
      <c r="N564" s="3602"/>
      <c r="O564" s="3602"/>
      <c r="P564" s="3602"/>
      <c r="DE564" s="818"/>
      <c r="DG564" s="829"/>
    </row>
    <row r="565" spans="1:111" s="771" customFormat="1" ht="6" customHeight="1" x14ac:dyDescent="0.15">
      <c r="A565" s="3603"/>
      <c r="B565" s="3603"/>
      <c r="C565" s="3603"/>
      <c r="D565" s="3603"/>
      <c r="E565" s="3603"/>
      <c r="F565" s="3603"/>
      <c r="G565" s="3603"/>
      <c r="H565" s="3603"/>
      <c r="I565" s="3603"/>
      <c r="J565" s="3603"/>
      <c r="K565" s="3603"/>
      <c r="L565" s="3603"/>
      <c r="M565" s="3603"/>
      <c r="N565" s="3603"/>
      <c r="O565" s="3603"/>
      <c r="P565" s="3603"/>
      <c r="DE565" s="818"/>
      <c r="DG565" s="829"/>
    </row>
    <row r="566" spans="1:111" s="771" customFormat="1" ht="21" customHeight="1" x14ac:dyDescent="0.15">
      <c r="A566" s="3421">
        <v>3</v>
      </c>
      <c r="B566" s="3604" t="s">
        <v>1263</v>
      </c>
      <c r="C566" s="3605"/>
      <c r="D566" s="3606"/>
      <c r="E566" s="3607" t="s">
        <v>1226</v>
      </c>
      <c r="F566" s="3608"/>
      <c r="G566" s="3609"/>
      <c r="H566" s="3609"/>
      <c r="I566" s="802"/>
      <c r="J566" s="1748">
        <v>4</v>
      </c>
      <c r="K566" s="3641" t="s">
        <v>1262</v>
      </c>
      <c r="L566" s="3642"/>
      <c r="M566" s="3642"/>
      <c r="N566" s="3642"/>
      <c r="O566" s="3642"/>
      <c r="P566" s="3643"/>
      <c r="DE566" s="818"/>
      <c r="DG566" s="829"/>
    </row>
    <row r="567" spans="1:111" s="771" customFormat="1" ht="12" customHeight="1" x14ac:dyDescent="0.15">
      <c r="A567" s="3422"/>
      <c r="B567" s="3610"/>
      <c r="C567" s="3610"/>
      <c r="D567" s="3610"/>
      <c r="E567" s="3386"/>
      <c r="F567" s="3387"/>
      <c r="G567" s="3445"/>
      <c r="H567" s="3445"/>
      <c r="I567" s="1752"/>
      <c r="J567" s="3538"/>
      <c r="K567" s="3644"/>
      <c r="L567" s="3645"/>
      <c r="M567" s="3645"/>
      <c r="N567" s="3645"/>
      <c r="O567" s="3645"/>
      <c r="P567" s="3646"/>
      <c r="DE567" s="818"/>
      <c r="DG567" s="829"/>
    </row>
    <row r="568" spans="1:111" s="771" customFormat="1" ht="12" customHeight="1" x14ac:dyDescent="0.15">
      <c r="A568" s="1752"/>
      <c r="B568" s="1769"/>
      <c r="C568" s="1769"/>
      <c r="D568" s="1769"/>
      <c r="E568" s="1769"/>
      <c r="F568" s="1769"/>
      <c r="G568" s="1769"/>
      <c r="H568" s="1769"/>
      <c r="I568" s="1770"/>
      <c r="J568" s="3611"/>
      <c r="K568" s="3647"/>
      <c r="L568" s="3648"/>
      <c r="M568" s="3648"/>
      <c r="N568" s="3648"/>
      <c r="O568" s="3648"/>
      <c r="P568" s="3649"/>
      <c r="DE568" s="818"/>
      <c r="DG568" s="829"/>
    </row>
    <row r="569" spans="1:111" s="771" customFormat="1" ht="12" customHeight="1" x14ac:dyDescent="0.15">
      <c r="A569" s="1752"/>
      <c r="B569" s="3599" t="s">
        <v>6291</v>
      </c>
      <c r="C569" s="3599"/>
      <c r="D569" s="3599"/>
      <c r="E569" s="3599"/>
      <c r="F569" s="3599"/>
      <c r="G569" s="3599"/>
      <c r="H569" s="3599"/>
      <c r="I569" s="1770"/>
      <c r="J569" s="3611"/>
      <c r="K569" s="3647"/>
      <c r="L569" s="3648"/>
      <c r="M569" s="3648"/>
      <c r="N569" s="3648"/>
      <c r="O569" s="3648"/>
      <c r="P569" s="3649"/>
      <c r="DE569" s="818"/>
      <c r="DG569" s="829"/>
    </row>
    <row r="570" spans="1:111" s="771" customFormat="1" ht="12" customHeight="1" x14ac:dyDescent="0.15">
      <c r="A570" s="1752"/>
      <c r="B570" s="3599" t="s">
        <v>6292</v>
      </c>
      <c r="C570" s="3599"/>
      <c r="D570" s="3599"/>
      <c r="E570" s="3599"/>
      <c r="F570" s="3599"/>
      <c r="G570" s="3599"/>
      <c r="H570" s="3599"/>
      <c r="I570" s="803"/>
      <c r="J570" s="3611"/>
      <c r="K570" s="3647"/>
      <c r="L570" s="3648"/>
      <c r="M570" s="3648"/>
      <c r="N570" s="3648"/>
      <c r="O570" s="3648"/>
      <c r="P570" s="3649"/>
      <c r="DE570" s="818"/>
      <c r="DG570" s="829"/>
    </row>
    <row r="571" spans="1:111" s="771" customFormat="1" ht="12" customHeight="1" x14ac:dyDescent="0.15">
      <c r="A571" s="790" t="s">
        <v>1223</v>
      </c>
      <c r="B571" s="3599" t="s">
        <v>1259</v>
      </c>
      <c r="C571" s="3599"/>
      <c r="D571" s="3599"/>
      <c r="E571" s="3599"/>
      <c r="F571" s="3599"/>
      <c r="G571" s="3599"/>
      <c r="H571" s="3599"/>
      <c r="I571" s="1770"/>
      <c r="J571" s="3611"/>
      <c r="K571" s="3647"/>
      <c r="L571" s="3648"/>
      <c r="M571" s="3648"/>
      <c r="N571" s="3648"/>
      <c r="O571" s="3648"/>
      <c r="P571" s="3649"/>
      <c r="DE571" s="818"/>
      <c r="DG571" s="829"/>
    </row>
    <row r="572" spans="1:111" s="771" customFormat="1" ht="12" customHeight="1" x14ac:dyDescent="0.15">
      <c r="A572" s="790"/>
      <c r="B572" s="3620" t="s">
        <v>1258</v>
      </c>
      <c r="C572" s="3620"/>
      <c r="D572" s="3620"/>
      <c r="E572" s="3620"/>
      <c r="F572" s="3620"/>
      <c r="G572" s="3620"/>
      <c r="H572" s="3620"/>
      <c r="I572" s="1770"/>
      <c r="J572" s="3611"/>
      <c r="K572" s="3647"/>
      <c r="L572" s="3648"/>
      <c r="M572" s="3648"/>
      <c r="N572" s="3648"/>
      <c r="O572" s="3648"/>
      <c r="P572" s="3649"/>
      <c r="DE572" s="818"/>
      <c r="DG572" s="829"/>
    </row>
    <row r="573" spans="1:111" s="771" customFormat="1" ht="12" customHeight="1" x14ac:dyDescent="0.15">
      <c r="A573" s="790"/>
      <c r="B573" s="3599" t="s">
        <v>1257</v>
      </c>
      <c r="C573" s="3599"/>
      <c r="D573" s="3599"/>
      <c r="E573" s="3599"/>
      <c r="F573" s="3599"/>
      <c r="G573" s="3599"/>
      <c r="H573" s="3599"/>
      <c r="I573" s="1770"/>
      <c r="J573" s="3611"/>
      <c r="K573" s="3647"/>
      <c r="L573" s="3648"/>
      <c r="M573" s="3648"/>
      <c r="N573" s="3648"/>
      <c r="O573" s="3648"/>
      <c r="P573" s="3649"/>
      <c r="DE573" s="818"/>
      <c r="DG573" s="829"/>
    </row>
    <row r="574" spans="1:111" s="771" customFormat="1" ht="12" customHeight="1" x14ac:dyDescent="0.15">
      <c r="A574" s="790"/>
      <c r="B574" s="3598" t="s">
        <v>1256</v>
      </c>
      <c r="C574" s="3598"/>
      <c r="D574" s="3598"/>
      <c r="E574" s="3598"/>
      <c r="F574" s="3598"/>
      <c r="G574" s="3598"/>
      <c r="H574" s="3598"/>
      <c r="I574" s="1770"/>
      <c r="J574" s="3611"/>
      <c r="K574" s="3647"/>
      <c r="L574" s="3648"/>
      <c r="M574" s="3648"/>
      <c r="N574" s="3648"/>
      <c r="O574" s="3648"/>
      <c r="P574" s="3649"/>
      <c r="DE574" s="818"/>
      <c r="DG574" s="829"/>
    </row>
    <row r="575" spans="1:111" s="771" customFormat="1" ht="12" customHeight="1" x14ac:dyDescent="0.15">
      <c r="A575" s="790"/>
      <c r="B575" s="3599" t="s">
        <v>1255</v>
      </c>
      <c r="C575" s="3599"/>
      <c r="D575" s="3599"/>
      <c r="E575" s="3599"/>
      <c r="F575" s="3599"/>
      <c r="G575" s="3599"/>
      <c r="H575" s="3599"/>
      <c r="I575" s="1770"/>
      <c r="J575" s="3611"/>
      <c r="K575" s="3647"/>
      <c r="L575" s="3648"/>
      <c r="M575" s="3648"/>
      <c r="N575" s="3648"/>
      <c r="O575" s="3648"/>
      <c r="P575" s="3649"/>
      <c r="Q575" s="224"/>
      <c r="R575" s="224"/>
      <c r="S575" s="224"/>
      <c r="T575" s="224"/>
      <c r="U575" s="224"/>
      <c r="V575" s="224"/>
      <c r="W575" s="224"/>
      <c r="X575" s="224"/>
      <c r="Y575" s="224"/>
      <c r="Z575" s="224"/>
      <c r="AA575" s="224"/>
      <c r="DE575" s="818"/>
      <c r="DG575" s="829"/>
    </row>
    <row r="576" spans="1:111" s="771" customFormat="1" ht="12" customHeight="1" x14ac:dyDescent="0.15">
      <c r="A576" s="790"/>
      <c r="B576" s="3599" t="s">
        <v>1254</v>
      </c>
      <c r="C576" s="3599"/>
      <c r="D576" s="3599"/>
      <c r="E576" s="3599"/>
      <c r="F576" s="3599"/>
      <c r="G576" s="3599"/>
      <c r="H576" s="3599"/>
      <c r="I576" s="1770"/>
      <c r="J576" s="3611"/>
      <c r="K576" s="3647"/>
      <c r="L576" s="3648"/>
      <c r="M576" s="3648"/>
      <c r="N576" s="3648"/>
      <c r="O576" s="3648"/>
      <c r="P576" s="3649"/>
      <c r="DE576" s="818"/>
      <c r="DG576" s="829"/>
    </row>
    <row r="577" spans="1:111" s="771" customFormat="1" ht="12.75" customHeight="1" x14ac:dyDescent="0.15">
      <c r="A577" s="790"/>
      <c r="B577" s="3599" t="s">
        <v>1253</v>
      </c>
      <c r="C577" s="3599"/>
      <c r="D577" s="3599"/>
      <c r="E577" s="3599"/>
      <c r="F577" s="3599"/>
      <c r="G577" s="3599"/>
      <c r="H577" s="3599"/>
      <c r="I577" s="1770"/>
      <c r="J577" s="3611"/>
      <c r="K577" s="3647"/>
      <c r="L577" s="3648"/>
      <c r="M577" s="3648"/>
      <c r="N577" s="3648"/>
      <c r="O577" s="3648"/>
      <c r="P577" s="3649"/>
      <c r="DE577" s="818"/>
      <c r="DG577" s="829"/>
    </row>
    <row r="578" spans="1:111" s="771" customFormat="1" ht="9.75" customHeight="1" x14ac:dyDescent="0.15">
      <c r="A578" s="790"/>
      <c r="B578" s="3600" t="s">
        <v>580</v>
      </c>
      <c r="C578" s="3600"/>
      <c r="D578" s="3600"/>
      <c r="E578" s="3600"/>
      <c r="F578" s="3600"/>
      <c r="G578" s="3600"/>
      <c r="H578" s="3600"/>
      <c r="I578" s="1770"/>
      <c r="J578" s="3611"/>
      <c r="K578" s="3647"/>
      <c r="L578" s="3648"/>
      <c r="M578" s="3648"/>
      <c r="N578" s="3648"/>
      <c r="O578" s="3648"/>
      <c r="P578" s="3649"/>
      <c r="DE578" s="818"/>
      <c r="DG578" s="829"/>
    </row>
    <row r="579" spans="1:111" s="771" customFormat="1" ht="9.75" customHeight="1" x14ac:dyDescent="0.15">
      <c r="A579" s="790"/>
      <c r="B579" s="3597" t="s">
        <v>1252</v>
      </c>
      <c r="C579" s="3597"/>
      <c r="D579" s="3597"/>
      <c r="E579" s="3597"/>
      <c r="F579" s="3597"/>
      <c r="G579" s="3597"/>
      <c r="H579" s="3597"/>
      <c r="I579" s="1770"/>
      <c r="J579" s="3611"/>
      <c r="K579" s="3647"/>
      <c r="L579" s="3648"/>
      <c r="M579" s="3648"/>
      <c r="N579" s="3648"/>
      <c r="O579" s="3648"/>
      <c r="P579" s="3649"/>
      <c r="DE579" s="818"/>
      <c r="DG579" s="829"/>
    </row>
    <row r="580" spans="1:111" s="771" customFormat="1" ht="11.25" customHeight="1" x14ac:dyDescent="0.15">
      <c r="A580" s="790"/>
      <c r="B580" s="3597" t="s">
        <v>1251</v>
      </c>
      <c r="C580" s="3597"/>
      <c r="D580" s="3597"/>
      <c r="E580" s="3597"/>
      <c r="F580" s="3597"/>
      <c r="G580" s="3597"/>
      <c r="H580" s="3597"/>
      <c r="I580" s="1770"/>
      <c r="J580" s="3539"/>
      <c r="K580" s="3650"/>
      <c r="L580" s="3651"/>
      <c r="M580" s="3651"/>
      <c r="N580" s="3651"/>
      <c r="O580" s="3651"/>
      <c r="P580" s="3652"/>
      <c r="DE580" s="818"/>
      <c r="DG580" s="829"/>
    </row>
    <row r="581" spans="1:111" s="772" customFormat="1" ht="13.5" x14ac:dyDescent="0.15">
      <c r="A581" s="1772" t="s">
        <v>1271</v>
      </c>
      <c r="B581" s="1773"/>
      <c r="C581" s="1773"/>
      <c r="D581" s="1773"/>
      <c r="E581" s="1773"/>
      <c r="F581" s="1773"/>
      <c r="G581" s="1773"/>
      <c r="H581" s="1773"/>
      <c r="I581" s="1773"/>
      <c r="J581" s="1773"/>
      <c r="K581" s="1773"/>
      <c r="L581" s="1773"/>
      <c r="M581" s="1773"/>
      <c r="N581" s="1773"/>
      <c r="O581" s="1773"/>
      <c r="P581" s="1773"/>
      <c r="DE581" s="830"/>
      <c r="DG581" s="829"/>
    </row>
    <row r="582" spans="1:111" s="771" customFormat="1" ht="12" customHeight="1" x14ac:dyDescent="0.15">
      <c r="A582" s="3393" t="s">
        <v>576</v>
      </c>
      <c r="B582" s="3417"/>
      <c r="C582" s="3639"/>
      <c r="D582" s="3640"/>
      <c r="E582" s="3393" t="s">
        <v>575</v>
      </c>
      <c r="F582" s="3417"/>
      <c r="G582" s="3386"/>
      <c r="H582" s="3416"/>
      <c r="I582" s="3416"/>
      <c r="J582" s="3387"/>
      <c r="K582" s="1760" t="s">
        <v>1214</v>
      </c>
      <c r="L582" s="3386"/>
      <c r="M582" s="3416"/>
      <c r="N582" s="3416"/>
      <c r="O582" s="3416"/>
      <c r="P582" s="3387"/>
      <c r="DE582" s="818"/>
      <c r="DG582" s="829"/>
    </row>
    <row r="583" spans="1:111" s="771" customFormat="1" ht="12" customHeight="1" x14ac:dyDescent="0.15">
      <c r="A583" s="3421">
        <v>1</v>
      </c>
      <c r="B583" s="3423" t="s">
        <v>1249</v>
      </c>
      <c r="C583" s="3424"/>
      <c r="D583" s="3424"/>
      <c r="E583" s="3424"/>
      <c r="F583" s="3425"/>
      <c r="G583" s="3434" t="s">
        <v>1248</v>
      </c>
      <c r="H583" s="3625"/>
      <c r="I583" s="3393" t="s">
        <v>1270</v>
      </c>
      <c r="J583" s="3394"/>
      <c r="K583" s="3394"/>
      <c r="L583" s="3394"/>
      <c r="M583" s="3394"/>
      <c r="N583" s="3394"/>
      <c r="O583" s="3394"/>
      <c r="P583" s="3417"/>
      <c r="DE583" s="818"/>
      <c r="DG583" s="829"/>
    </row>
    <row r="584" spans="1:111" s="771" customFormat="1" ht="12" customHeight="1" x14ac:dyDescent="0.15">
      <c r="A584" s="3422"/>
      <c r="B584" s="3426"/>
      <c r="C584" s="3427"/>
      <c r="D584" s="3427"/>
      <c r="E584" s="3427"/>
      <c r="F584" s="3428"/>
      <c r="G584" s="3386"/>
      <c r="H584" s="3387"/>
      <c r="I584" s="3635"/>
      <c r="J584" s="3636"/>
      <c r="K584" s="3636"/>
      <c r="L584" s="3636"/>
      <c r="M584" s="3636"/>
      <c r="N584" s="3636"/>
      <c r="O584" s="3636"/>
      <c r="P584" s="808" t="s">
        <v>1763</v>
      </c>
      <c r="DE584" s="818"/>
      <c r="DG584" s="829"/>
    </row>
    <row r="585" spans="1:111" s="771" customFormat="1" ht="6" customHeight="1" x14ac:dyDescent="0.15">
      <c r="A585" s="809"/>
      <c r="B585" s="809"/>
      <c r="C585" s="809"/>
      <c r="D585" s="809"/>
      <c r="E585" s="809"/>
      <c r="F585" s="809"/>
      <c r="G585" s="809"/>
      <c r="H585" s="809"/>
      <c r="I585" s="809"/>
      <c r="J585" s="809"/>
      <c r="K585" s="809"/>
      <c r="L585" s="809"/>
      <c r="M585" s="1752"/>
      <c r="N585" s="1752"/>
      <c r="O585" s="1752"/>
      <c r="P585" s="1752"/>
      <c r="DE585" s="818"/>
      <c r="DG585" s="829"/>
    </row>
    <row r="586" spans="1:111" s="771" customFormat="1" ht="12" customHeight="1" x14ac:dyDescent="0.15">
      <c r="A586" s="3421">
        <v>2</v>
      </c>
      <c r="B586" s="3394" t="s">
        <v>1269</v>
      </c>
      <c r="C586" s="3394"/>
      <c r="D586" s="3394"/>
      <c r="E586" s="3394"/>
      <c r="F586" s="3394"/>
      <c r="G586" s="3394"/>
      <c r="H586" s="3394"/>
      <c r="I586" s="3394"/>
      <c r="J586" s="3394"/>
      <c r="K586" s="3394"/>
      <c r="L586" s="3394"/>
      <c r="M586" s="3394"/>
      <c r="N586" s="3417"/>
      <c r="O586" s="3434" t="s">
        <v>1231</v>
      </c>
      <c r="P586" s="3625"/>
      <c r="DE586" s="818"/>
      <c r="DG586" s="829"/>
    </row>
    <row r="587" spans="1:111" s="771" customFormat="1" ht="12" customHeight="1" x14ac:dyDescent="0.15">
      <c r="A587" s="3475"/>
      <c r="B587" s="1749" t="s">
        <v>54</v>
      </c>
      <c r="C587" s="3628" t="s">
        <v>1234</v>
      </c>
      <c r="D587" s="3628"/>
      <c r="E587" s="3628"/>
      <c r="F587" s="1707" t="s">
        <v>1268</v>
      </c>
      <c r="G587" s="3628" t="s">
        <v>1267</v>
      </c>
      <c r="H587" s="3628"/>
      <c r="I587" s="3423" t="s">
        <v>1266</v>
      </c>
      <c r="J587" s="3424"/>
      <c r="K587" s="3425"/>
      <c r="L587" s="1771" t="s">
        <v>1265</v>
      </c>
      <c r="M587" s="3633" t="s">
        <v>1264</v>
      </c>
      <c r="N587" s="3634"/>
      <c r="O587" s="3436"/>
      <c r="P587" s="3626"/>
      <c r="DE587" s="818"/>
      <c r="DF587" s="772" t="str">
        <f>IF(COUNTA(B588:P597)&gt;0,DG587,"")</f>
        <v/>
      </c>
      <c r="DG587" s="829">
        <v>18</v>
      </c>
    </row>
    <row r="588" spans="1:111" s="771" customFormat="1" ht="13.5" customHeight="1" x14ac:dyDescent="0.15">
      <c r="A588" s="3475"/>
      <c r="B588" s="1774"/>
      <c r="C588" s="3659"/>
      <c r="D588" s="3660"/>
      <c r="E588" s="3661"/>
      <c r="F588" s="1708"/>
      <c r="G588" s="3507"/>
      <c r="H588" s="3509"/>
      <c r="I588" s="3507"/>
      <c r="J588" s="3508"/>
      <c r="K588" s="3509"/>
      <c r="L588" s="1755"/>
      <c r="M588" s="3507"/>
      <c r="N588" s="3509"/>
      <c r="O588" s="3662"/>
      <c r="P588" s="3663"/>
      <c r="Q588" s="1740" t="s">
        <v>6302</v>
      </c>
      <c r="DE588" s="818"/>
      <c r="DG588" s="829"/>
    </row>
    <row r="589" spans="1:111" s="771" customFormat="1" ht="13.5" customHeight="1" x14ac:dyDescent="0.15">
      <c r="A589" s="3475"/>
      <c r="B589" s="1768"/>
      <c r="C589" s="3593"/>
      <c r="D589" s="3654"/>
      <c r="E589" s="3655"/>
      <c r="F589" s="1714"/>
      <c r="G589" s="3487"/>
      <c r="H589" s="3488"/>
      <c r="I589" s="3487"/>
      <c r="J589" s="3488"/>
      <c r="K589" s="3489"/>
      <c r="L589" s="1753"/>
      <c r="M589" s="3487"/>
      <c r="N589" s="3489"/>
      <c r="O589" s="3557"/>
      <c r="P589" s="3558"/>
      <c r="Q589" s="1740" t="s">
        <v>6301</v>
      </c>
      <c r="DE589" s="818"/>
      <c r="DG589" s="829"/>
    </row>
    <row r="590" spans="1:111" s="771" customFormat="1" ht="13.5" customHeight="1" x14ac:dyDescent="0.15">
      <c r="A590" s="3475"/>
      <c r="B590" s="1768"/>
      <c r="C590" s="3559"/>
      <c r="D590" s="3560"/>
      <c r="E590" s="3561"/>
      <c r="F590" s="1715"/>
      <c r="G590" s="3656"/>
      <c r="H590" s="3657"/>
      <c r="I590" s="3562"/>
      <c r="J590" s="3590"/>
      <c r="K590" s="3563"/>
      <c r="L590" s="1766"/>
      <c r="M590" s="3562"/>
      <c r="N590" s="3563"/>
      <c r="O590" s="3591"/>
      <c r="P590" s="3592"/>
      <c r="Q590" s="1739"/>
      <c r="DE590" s="818"/>
      <c r="DG590" s="829"/>
    </row>
    <row r="591" spans="1:111" s="771" customFormat="1" ht="13.5" customHeight="1" x14ac:dyDescent="0.15">
      <c r="A591" s="3475"/>
      <c r="B591" s="1753"/>
      <c r="C591" s="3593"/>
      <c r="D591" s="3654"/>
      <c r="E591" s="3655"/>
      <c r="F591" s="1709"/>
      <c r="G591" s="3487"/>
      <c r="H591" s="3489"/>
      <c r="I591" s="3487"/>
      <c r="J591" s="3488"/>
      <c r="K591" s="3489"/>
      <c r="L591" s="1753"/>
      <c r="M591" s="3487"/>
      <c r="N591" s="3489"/>
      <c r="O591" s="3557"/>
      <c r="P591" s="3558"/>
      <c r="Q591" s="1739" t="s">
        <v>6285</v>
      </c>
      <c r="DE591" s="818"/>
      <c r="DG591" s="829"/>
    </row>
    <row r="592" spans="1:111" s="771" customFormat="1" ht="13.5" customHeight="1" x14ac:dyDescent="0.15">
      <c r="A592" s="3475"/>
      <c r="B592" s="1753"/>
      <c r="C592" s="3593"/>
      <c r="D592" s="3594"/>
      <c r="E592" s="3595"/>
      <c r="F592" s="1709"/>
      <c r="G592" s="3487"/>
      <c r="H592" s="3489"/>
      <c r="I592" s="3487"/>
      <c r="J592" s="3488"/>
      <c r="K592" s="3489"/>
      <c r="L592" s="1753"/>
      <c r="M592" s="3487"/>
      <c r="N592" s="3653"/>
      <c r="O592" s="3557"/>
      <c r="P592" s="3653"/>
      <c r="Q592" s="1739" t="s">
        <v>6286</v>
      </c>
      <c r="DE592" s="818"/>
      <c r="DG592" s="829"/>
    </row>
    <row r="593" spans="1:111" s="771" customFormat="1" ht="13.5" customHeight="1" x14ac:dyDescent="0.15">
      <c r="A593" s="3475"/>
      <c r="B593" s="1766"/>
      <c r="C593" s="3559"/>
      <c r="D593" s="3664"/>
      <c r="E593" s="3665"/>
      <c r="F593" s="1716"/>
      <c r="G593" s="3562"/>
      <c r="H593" s="3563"/>
      <c r="I593" s="3562"/>
      <c r="J593" s="3590"/>
      <c r="K593" s="3563"/>
      <c r="L593" s="1766"/>
      <c r="M593" s="3562"/>
      <c r="N593" s="3563"/>
      <c r="O593" s="3591"/>
      <c r="P593" s="3592"/>
      <c r="Q593" s="1739" t="s">
        <v>6287</v>
      </c>
      <c r="DE593" s="818"/>
      <c r="DG593" s="829"/>
    </row>
    <row r="594" spans="1:111" s="771" customFormat="1" ht="13.5" customHeight="1" x14ac:dyDescent="0.15">
      <c r="A594" s="3475"/>
      <c r="B594" s="1753"/>
      <c r="C594" s="3593"/>
      <c r="D594" s="3654"/>
      <c r="E594" s="3655"/>
      <c r="F594" s="1709"/>
      <c r="G594" s="3487"/>
      <c r="H594" s="3489"/>
      <c r="I594" s="3487"/>
      <c r="J594" s="3488"/>
      <c r="K594" s="3489"/>
      <c r="L594" s="1753"/>
      <c r="M594" s="3487"/>
      <c r="N594" s="3489"/>
      <c r="O594" s="3557"/>
      <c r="P594" s="3558"/>
      <c r="DE594" s="818"/>
      <c r="DG594" s="829"/>
    </row>
    <row r="595" spans="1:111" s="771" customFormat="1" ht="13.5" customHeight="1" x14ac:dyDescent="0.15">
      <c r="A595" s="3475"/>
      <c r="B595" s="1766"/>
      <c r="C595" s="3559"/>
      <c r="D595" s="3560"/>
      <c r="E595" s="3561"/>
      <c r="F595" s="1716"/>
      <c r="G595" s="3562"/>
      <c r="H595" s="3563"/>
      <c r="I595" s="3562"/>
      <c r="J595" s="3590"/>
      <c r="K595" s="3563"/>
      <c r="L595" s="1766"/>
      <c r="M595" s="3562"/>
      <c r="N595" s="3563"/>
      <c r="O595" s="3591"/>
      <c r="P595" s="3592"/>
      <c r="DE595" s="818"/>
      <c r="DG595" s="829"/>
    </row>
    <row r="596" spans="1:111" s="771" customFormat="1" ht="13.5" customHeight="1" x14ac:dyDescent="0.15">
      <c r="A596" s="3475"/>
      <c r="B596" s="1753"/>
      <c r="C596" s="3593"/>
      <c r="D596" s="3654"/>
      <c r="E596" s="3655"/>
      <c r="F596" s="1709"/>
      <c r="G596" s="3487"/>
      <c r="H596" s="3489"/>
      <c r="I596" s="3487"/>
      <c r="J596" s="3488"/>
      <c r="K596" s="3489"/>
      <c r="L596" s="1753"/>
      <c r="M596" s="3487"/>
      <c r="N596" s="3489"/>
      <c r="O596" s="3557"/>
      <c r="P596" s="3558"/>
      <c r="DE596" s="818"/>
      <c r="DG596" s="829"/>
    </row>
    <row r="597" spans="1:111" s="771" customFormat="1" ht="13.5" customHeight="1" x14ac:dyDescent="0.15">
      <c r="A597" s="3422"/>
      <c r="B597" s="1763"/>
      <c r="C597" s="3658"/>
      <c r="D597" s="3555"/>
      <c r="E597" s="3556"/>
      <c r="F597" s="1717"/>
      <c r="G597" s="3429"/>
      <c r="H597" s="3537"/>
      <c r="I597" s="3431"/>
      <c r="J597" s="3429"/>
      <c r="K597" s="3537"/>
      <c r="L597" s="1763"/>
      <c r="M597" s="3431"/>
      <c r="N597" s="3537"/>
      <c r="O597" s="3426"/>
      <c r="P597" s="3428"/>
      <c r="DE597" s="818"/>
      <c r="DG597" s="829"/>
    </row>
    <row r="598" spans="1:111" s="771" customFormat="1" ht="6" customHeight="1" x14ac:dyDescent="0.15">
      <c r="A598" s="3601"/>
      <c r="B598" s="3602"/>
      <c r="C598" s="3602"/>
      <c r="D598" s="3602"/>
      <c r="E598" s="3602"/>
      <c r="F598" s="3602"/>
      <c r="G598" s="3602"/>
      <c r="H598" s="3602"/>
      <c r="I598" s="3602"/>
      <c r="J598" s="3602"/>
      <c r="K598" s="3602"/>
      <c r="L598" s="3602"/>
      <c r="M598" s="3602"/>
      <c r="N598" s="3602"/>
      <c r="O598" s="3602"/>
      <c r="P598" s="3602"/>
      <c r="DE598" s="818"/>
      <c r="DG598" s="829"/>
    </row>
    <row r="599" spans="1:111" s="771" customFormat="1" ht="6" customHeight="1" x14ac:dyDescent="0.15">
      <c r="A599" s="3603"/>
      <c r="B599" s="3603"/>
      <c r="C599" s="3603"/>
      <c r="D599" s="3603"/>
      <c r="E599" s="3603"/>
      <c r="F599" s="3603"/>
      <c r="G599" s="3603"/>
      <c r="H599" s="3603"/>
      <c r="I599" s="3603"/>
      <c r="J599" s="3603"/>
      <c r="K599" s="3603"/>
      <c r="L599" s="3603"/>
      <c r="M599" s="3603"/>
      <c r="N599" s="3603"/>
      <c r="O599" s="3603"/>
      <c r="P599" s="3603"/>
      <c r="DE599" s="818"/>
      <c r="DG599" s="829"/>
    </row>
    <row r="600" spans="1:111" s="771" customFormat="1" ht="21" customHeight="1" x14ac:dyDescent="0.15">
      <c r="A600" s="3421">
        <v>3</v>
      </c>
      <c r="B600" s="3604" t="s">
        <v>1263</v>
      </c>
      <c r="C600" s="3605"/>
      <c r="D600" s="3606"/>
      <c r="E600" s="3607" t="s">
        <v>1226</v>
      </c>
      <c r="F600" s="3608"/>
      <c r="G600" s="3609"/>
      <c r="H600" s="3609"/>
      <c r="I600" s="802"/>
      <c r="J600" s="1748">
        <v>4</v>
      </c>
      <c r="K600" s="3641" t="s">
        <v>1262</v>
      </c>
      <c r="L600" s="3642"/>
      <c r="M600" s="3642"/>
      <c r="N600" s="3642"/>
      <c r="O600" s="3642"/>
      <c r="P600" s="3643"/>
      <c r="DE600" s="818"/>
      <c r="DG600" s="829"/>
    </row>
    <row r="601" spans="1:111" s="771" customFormat="1" ht="12" customHeight="1" x14ac:dyDescent="0.15">
      <c r="A601" s="3422"/>
      <c r="B601" s="3610"/>
      <c r="C601" s="3610"/>
      <c r="D601" s="3610"/>
      <c r="E601" s="3386"/>
      <c r="F601" s="3387"/>
      <c r="G601" s="3445"/>
      <c r="H601" s="3445"/>
      <c r="I601" s="1752"/>
      <c r="J601" s="3538"/>
      <c r="K601" s="3644"/>
      <c r="L601" s="3645"/>
      <c r="M601" s="3645"/>
      <c r="N601" s="3645"/>
      <c r="O601" s="3645"/>
      <c r="P601" s="3646"/>
      <c r="DE601" s="818"/>
      <c r="DG601" s="829"/>
    </row>
    <row r="602" spans="1:111" s="771" customFormat="1" ht="12" customHeight="1" x14ac:dyDescent="0.15">
      <c r="A602" s="1752"/>
      <c r="B602" s="1769"/>
      <c r="C602" s="1769"/>
      <c r="D602" s="1769"/>
      <c r="E602" s="1769"/>
      <c r="F602" s="1769"/>
      <c r="G602" s="1769"/>
      <c r="H602" s="1769"/>
      <c r="I602" s="1770"/>
      <c r="J602" s="3611"/>
      <c r="K602" s="3647"/>
      <c r="L602" s="3648"/>
      <c r="M602" s="3648"/>
      <c r="N602" s="3648"/>
      <c r="O602" s="3648"/>
      <c r="P602" s="3649"/>
      <c r="DE602" s="818"/>
      <c r="DG602" s="829"/>
    </row>
    <row r="603" spans="1:111" s="771" customFormat="1" ht="12" customHeight="1" x14ac:dyDescent="0.15">
      <c r="A603" s="1752"/>
      <c r="B603" s="3599" t="s">
        <v>6291</v>
      </c>
      <c r="C603" s="3599"/>
      <c r="D603" s="3599"/>
      <c r="E603" s="3599"/>
      <c r="F603" s="3599"/>
      <c r="G603" s="3599"/>
      <c r="H603" s="3599"/>
      <c r="I603" s="1770"/>
      <c r="J603" s="3611"/>
      <c r="K603" s="3647"/>
      <c r="L603" s="3648"/>
      <c r="M603" s="3648"/>
      <c r="N603" s="3648"/>
      <c r="O603" s="3648"/>
      <c r="P603" s="3649"/>
      <c r="DE603" s="818"/>
      <c r="DG603" s="829"/>
    </row>
    <row r="604" spans="1:111" s="771" customFormat="1" ht="12" customHeight="1" x14ac:dyDescent="0.15">
      <c r="A604" s="1752"/>
      <c r="B604" s="3599" t="s">
        <v>6292</v>
      </c>
      <c r="C604" s="3599"/>
      <c r="D604" s="3599"/>
      <c r="E604" s="3599"/>
      <c r="F604" s="3599"/>
      <c r="G604" s="3599"/>
      <c r="H604" s="3599"/>
      <c r="I604" s="803"/>
      <c r="J604" s="3611"/>
      <c r="K604" s="3647"/>
      <c r="L604" s="3648"/>
      <c r="M604" s="3648"/>
      <c r="N604" s="3648"/>
      <c r="O604" s="3648"/>
      <c r="P604" s="3649"/>
      <c r="DE604" s="818"/>
      <c r="DG604" s="829"/>
    </row>
    <row r="605" spans="1:111" s="771" customFormat="1" ht="12" customHeight="1" x14ac:dyDescent="0.15">
      <c r="A605" s="790" t="s">
        <v>1223</v>
      </c>
      <c r="B605" s="3599" t="s">
        <v>1259</v>
      </c>
      <c r="C605" s="3599"/>
      <c r="D605" s="3599"/>
      <c r="E605" s="3599"/>
      <c r="F605" s="3599"/>
      <c r="G605" s="3599"/>
      <c r="H605" s="3599"/>
      <c r="I605" s="1770"/>
      <c r="J605" s="3611"/>
      <c r="K605" s="3647"/>
      <c r="L605" s="3648"/>
      <c r="M605" s="3648"/>
      <c r="N605" s="3648"/>
      <c r="O605" s="3648"/>
      <c r="P605" s="3649"/>
      <c r="DE605" s="818"/>
      <c r="DG605" s="829"/>
    </row>
    <row r="606" spans="1:111" s="771" customFormat="1" ht="12" customHeight="1" x14ac:dyDescent="0.15">
      <c r="A606" s="790"/>
      <c r="B606" s="3620" t="s">
        <v>1258</v>
      </c>
      <c r="C606" s="3620"/>
      <c r="D606" s="3620"/>
      <c r="E606" s="3620"/>
      <c r="F606" s="3620"/>
      <c r="G606" s="3620"/>
      <c r="H606" s="3620"/>
      <c r="I606" s="1770"/>
      <c r="J606" s="3611"/>
      <c r="K606" s="3647"/>
      <c r="L606" s="3648"/>
      <c r="M606" s="3648"/>
      <c r="N606" s="3648"/>
      <c r="O606" s="3648"/>
      <c r="P606" s="3649"/>
      <c r="DE606" s="818"/>
      <c r="DG606" s="829"/>
    </row>
    <row r="607" spans="1:111" s="771" customFormat="1" ht="12" customHeight="1" x14ac:dyDescent="0.15">
      <c r="A607" s="790"/>
      <c r="B607" s="3599" t="s">
        <v>1257</v>
      </c>
      <c r="C607" s="3599"/>
      <c r="D607" s="3599"/>
      <c r="E607" s="3599"/>
      <c r="F607" s="3599"/>
      <c r="G607" s="3599"/>
      <c r="H607" s="3599"/>
      <c r="I607" s="1770"/>
      <c r="J607" s="3611"/>
      <c r="K607" s="3647"/>
      <c r="L607" s="3648"/>
      <c r="M607" s="3648"/>
      <c r="N607" s="3648"/>
      <c r="O607" s="3648"/>
      <c r="P607" s="3649"/>
      <c r="DE607" s="818"/>
      <c r="DG607" s="829"/>
    </row>
    <row r="608" spans="1:111" s="771" customFormat="1" ht="12" customHeight="1" x14ac:dyDescent="0.15">
      <c r="A608" s="790"/>
      <c r="B608" s="3598" t="s">
        <v>1256</v>
      </c>
      <c r="C608" s="3598"/>
      <c r="D608" s="3598"/>
      <c r="E608" s="3598"/>
      <c r="F608" s="3598"/>
      <c r="G608" s="3598"/>
      <c r="H608" s="3598"/>
      <c r="I608" s="1770"/>
      <c r="J608" s="3611"/>
      <c r="K608" s="3647"/>
      <c r="L608" s="3648"/>
      <c r="M608" s="3648"/>
      <c r="N608" s="3648"/>
      <c r="O608" s="3648"/>
      <c r="P608" s="3649"/>
      <c r="DE608" s="818"/>
      <c r="DG608" s="829"/>
    </row>
    <row r="609" spans="1:111" s="771" customFormat="1" ht="12" customHeight="1" x14ac:dyDescent="0.15">
      <c r="A609" s="790"/>
      <c r="B609" s="3599" t="s">
        <v>1255</v>
      </c>
      <c r="C609" s="3599"/>
      <c r="D609" s="3599"/>
      <c r="E609" s="3599"/>
      <c r="F609" s="3599"/>
      <c r="G609" s="3599"/>
      <c r="H609" s="3599"/>
      <c r="I609" s="1770"/>
      <c r="J609" s="3611"/>
      <c r="K609" s="3647"/>
      <c r="L609" s="3648"/>
      <c r="M609" s="3648"/>
      <c r="N609" s="3648"/>
      <c r="O609" s="3648"/>
      <c r="P609" s="3649"/>
      <c r="Q609" s="224"/>
      <c r="R609" s="224"/>
      <c r="S609" s="224"/>
      <c r="T609" s="224"/>
      <c r="U609" s="224"/>
      <c r="V609" s="224"/>
      <c r="W609" s="224"/>
      <c r="X609" s="224"/>
      <c r="Y609" s="224"/>
      <c r="Z609" s="224"/>
      <c r="AA609" s="224"/>
      <c r="DE609" s="818"/>
      <c r="DG609" s="829"/>
    </row>
    <row r="610" spans="1:111" s="771" customFormat="1" ht="12" customHeight="1" x14ac:dyDescent="0.15">
      <c r="A610" s="790"/>
      <c r="B610" s="3599" t="s">
        <v>1254</v>
      </c>
      <c r="C610" s="3599"/>
      <c r="D610" s="3599"/>
      <c r="E610" s="3599"/>
      <c r="F610" s="3599"/>
      <c r="G610" s="3599"/>
      <c r="H610" s="3599"/>
      <c r="I610" s="1770"/>
      <c r="J610" s="3611"/>
      <c r="K610" s="3647"/>
      <c r="L610" s="3648"/>
      <c r="M610" s="3648"/>
      <c r="N610" s="3648"/>
      <c r="O610" s="3648"/>
      <c r="P610" s="3649"/>
      <c r="DE610" s="818"/>
      <c r="DG610" s="829"/>
    </row>
    <row r="611" spans="1:111" s="771" customFormat="1" ht="12.75" customHeight="1" x14ac:dyDescent="0.15">
      <c r="A611" s="790"/>
      <c r="B611" s="3599" t="s">
        <v>1253</v>
      </c>
      <c r="C611" s="3599"/>
      <c r="D611" s="3599"/>
      <c r="E611" s="3599"/>
      <c r="F611" s="3599"/>
      <c r="G611" s="3599"/>
      <c r="H611" s="3599"/>
      <c r="I611" s="1770"/>
      <c r="J611" s="3611"/>
      <c r="K611" s="3647"/>
      <c r="L611" s="3648"/>
      <c r="M611" s="3648"/>
      <c r="N611" s="3648"/>
      <c r="O611" s="3648"/>
      <c r="P611" s="3649"/>
      <c r="DE611" s="818"/>
      <c r="DG611" s="829"/>
    </row>
    <row r="612" spans="1:111" s="771" customFormat="1" ht="9.75" customHeight="1" x14ac:dyDescent="0.15">
      <c r="A612" s="790"/>
      <c r="B612" s="3600" t="s">
        <v>580</v>
      </c>
      <c r="C612" s="3600"/>
      <c r="D612" s="3600"/>
      <c r="E612" s="3600"/>
      <c r="F612" s="3600"/>
      <c r="G612" s="3600"/>
      <c r="H612" s="3600"/>
      <c r="I612" s="1770"/>
      <c r="J612" s="3611"/>
      <c r="K612" s="3647"/>
      <c r="L612" s="3648"/>
      <c r="M612" s="3648"/>
      <c r="N612" s="3648"/>
      <c r="O612" s="3648"/>
      <c r="P612" s="3649"/>
      <c r="DE612" s="818"/>
      <c r="DG612" s="829"/>
    </row>
    <row r="613" spans="1:111" s="771" customFormat="1" ht="9.75" customHeight="1" x14ac:dyDescent="0.15">
      <c r="A613" s="790"/>
      <c r="B613" s="3597" t="s">
        <v>1252</v>
      </c>
      <c r="C613" s="3597"/>
      <c r="D613" s="3597"/>
      <c r="E613" s="3597"/>
      <c r="F613" s="3597"/>
      <c r="G613" s="3597"/>
      <c r="H613" s="3597"/>
      <c r="I613" s="1770"/>
      <c r="J613" s="3611"/>
      <c r="K613" s="3647"/>
      <c r="L613" s="3648"/>
      <c r="M613" s="3648"/>
      <c r="N613" s="3648"/>
      <c r="O613" s="3648"/>
      <c r="P613" s="3649"/>
      <c r="DE613" s="818"/>
      <c r="DG613" s="829"/>
    </row>
    <row r="614" spans="1:111" s="771" customFormat="1" ht="11.25" customHeight="1" x14ac:dyDescent="0.15">
      <c r="A614" s="790"/>
      <c r="B614" s="3597" t="s">
        <v>1251</v>
      </c>
      <c r="C614" s="3597"/>
      <c r="D614" s="3597"/>
      <c r="E614" s="3597"/>
      <c r="F614" s="3597"/>
      <c r="G614" s="3597"/>
      <c r="H614" s="3597"/>
      <c r="I614" s="1770"/>
      <c r="J614" s="3539"/>
      <c r="K614" s="3650"/>
      <c r="L614" s="3651"/>
      <c r="M614" s="3651"/>
      <c r="N614" s="3651"/>
      <c r="O614" s="3651"/>
      <c r="P614" s="3652"/>
      <c r="DE614" s="818"/>
      <c r="DG614" s="829"/>
    </row>
    <row r="615" spans="1:111" s="772" customFormat="1" ht="13.5" x14ac:dyDescent="0.15">
      <c r="A615" s="1772" t="s">
        <v>1271</v>
      </c>
      <c r="B615" s="1773"/>
      <c r="C615" s="1773"/>
      <c r="D615" s="1773"/>
      <c r="E615" s="1773"/>
      <c r="F615" s="1773"/>
      <c r="G615" s="1773"/>
      <c r="H615" s="1773"/>
      <c r="I615" s="1773"/>
      <c r="J615" s="1773"/>
      <c r="K615" s="1773"/>
      <c r="L615" s="1773"/>
      <c r="M615" s="1773"/>
      <c r="N615" s="1773"/>
      <c r="O615" s="1773"/>
      <c r="P615" s="1773"/>
      <c r="DE615" s="830"/>
      <c r="DG615" s="829"/>
    </row>
    <row r="616" spans="1:111" s="771" customFormat="1" ht="12" customHeight="1" x14ac:dyDescent="0.15">
      <c r="A616" s="3393" t="s">
        <v>576</v>
      </c>
      <c r="B616" s="3417"/>
      <c r="C616" s="3639"/>
      <c r="D616" s="3640"/>
      <c r="E616" s="3393" t="s">
        <v>575</v>
      </c>
      <c r="F616" s="3417"/>
      <c r="G616" s="3386"/>
      <c r="H616" s="3416"/>
      <c r="I616" s="3416"/>
      <c r="J616" s="3387"/>
      <c r="K616" s="1760" t="s">
        <v>1214</v>
      </c>
      <c r="L616" s="3386"/>
      <c r="M616" s="3416"/>
      <c r="N616" s="3416"/>
      <c r="O616" s="3416"/>
      <c r="P616" s="3387"/>
      <c r="DE616" s="818"/>
      <c r="DG616" s="829"/>
    </row>
    <row r="617" spans="1:111" s="771" customFormat="1" ht="12" customHeight="1" x14ac:dyDescent="0.15">
      <c r="A617" s="3421">
        <v>1</v>
      </c>
      <c r="B617" s="3423" t="s">
        <v>1249</v>
      </c>
      <c r="C617" s="3424"/>
      <c r="D617" s="3424"/>
      <c r="E617" s="3424"/>
      <c r="F617" s="3425"/>
      <c r="G617" s="3434" t="s">
        <v>1248</v>
      </c>
      <c r="H617" s="3625"/>
      <c r="I617" s="3393" t="s">
        <v>1270</v>
      </c>
      <c r="J617" s="3394"/>
      <c r="K617" s="3394"/>
      <c r="L617" s="3394"/>
      <c r="M617" s="3394"/>
      <c r="N617" s="3394"/>
      <c r="O617" s="3394"/>
      <c r="P617" s="3417"/>
      <c r="DE617" s="818"/>
      <c r="DG617" s="829"/>
    </row>
    <row r="618" spans="1:111" s="771" customFormat="1" ht="12" customHeight="1" x14ac:dyDescent="0.15">
      <c r="A618" s="3422"/>
      <c r="B618" s="3426"/>
      <c r="C618" s="3427"/>
      <c r="D618" s="3427"/>
      <c r="E618" s="3427"/>
      <c r="F618" s="3428"/>
      <c r="G618" s="3386"/>
      <c r="H618" s="3387"/>
      <c r="I618" s="3635"/>
      <c r="J618" s="3636"/>
      <c r="K618" s="3636"/>
      <c r="L618" s="3636"/>
      <c r="M618" s="3636"/>
      <c r="N618" s="3636"/>
      <c r="O618" s="3636"/>
      <c r="P618" s="808" t="s">
        <v>1763</v>
      </c>
      <c r="DE618" s="818"/>
      <c r="DG618" s="829"/>
    </row>
    <row r="619" spans="1:111" s="771" customFormat="1" ht="6" customHeight="1" x14ac:dyDescent="0.15">
      <c r="A619" s="809"/>
      <c r="B619" s="809"/>
      <c r="C619" s="809"/>
      <c r="D619" s="809"/>
      <c r="E619" s="809"/>
      <c r="F619" s="809"/>
      <c r="G619" s="809"/>
      <c r="H619" s="809"/>
      <c r="I619" s="809"/>
      <c r="J619" s="809"/>
      <c r="K619" s="809"/>
      <c r="L619" s="809"/>
      <c r="M619" s="1752"/>
      <c r="N619" s="1752"/>
      <c r="O619" s="1752"/>
      <c r="P619" s="1752"/>
      <c r="DE619" s="818"/>
      <c r="DG619" s="829"/>
    </row>
    <row r="620" spans="1:111" s="771" customFormat="1" ht="12" customHeight="1" x14ac:dyDescent="0.15">
      <c r="A620" s="3421">
        <v>2</v>
      </c>
      <c r="B620" s="3394" t="s">
        <v>1269</v>
      </c>
      <c r="C620" s="3394"/>
      <c r="D620" s="3394"/>
      <c r="E620" s="3394"/>
      <c r="F620" s="3394"/>
      <c r="G620" s="3394"/>
      <c r="H620" s="3394"/>
      <c r="I620" s="3394"/>
      <c r="J620" s="3394"/>
      <c r="K620" s="3394"/>
      <c r="L620" s="3394"/>
      <c r="M620" s="3394"/>
      <c r="N620" s="3417"/>
      <c r="O620" s="3434" t="s">
        <v>1231</v>
      </c>
      <c r="P620" s="3625"/>
      <c r="DE620" s="818"/>
      <c r="DG620" s="829"/>
    </row>
    <row r="621" spans="1:111" s="771" customFormat="1" ht="12" customHeight="1" x14ac:dyDescent="0.15">
      <c r="A621" s="3475"/>
      <c r="B621" s="1749" t="s">
        <v>54</v>
      </c>
      <c r="C621" s="3628" t="s">
        <v>1234</v>
      </c>
      <c r="D621" s="3628"/>
      <c r="E621" s="3628"/>
      <c r="F621" s="1707" t="s">
        <v>1268</v>
      </c>
      <c r="G621" s="3628" t="s">
        <v>1267</v>
      </c>
      <c r="H621" s="3628"/>
      <c r="I621" s="3423" t="s">
        <v>1266</v>
      </c>
      <c r="J621" s="3424"/>
      <c r="K621" s="3425"/>
      <c r="L621" s="1771" t="s">
        <v>1265</v>
      </c>
      <c r="M621" s="3633" t="s">
        <v>1264</v>
      </c>
      <c r="N621" s="3634"/>
      <c r="O621" s="3436"/>
      <c r="P621" s="3626"/>
      <c r="DE621" s="818"/>
      <c r="DF621" s="772" t="str">
        <f>IF(COUNTA(B622:P631)&gt;0,DG621,"")</f>
        <v/>
      </c>
      <c r="DG621" s="829">
        <v>19</v>
      </c>
    </row>
    <row r="622" spans="1:111" s="771" customFormat="1" ht="13.5" customHeight="1" x14ac:dyDescent="0.15">
      <c r="A622" s="3475"/>
      <c r="B622" s="1774"/>
      <c r="C622" s="3659"/>
      <c r="D622" s="3660"/>
      <c r="E622" s="3661"/>
      <c r="F622" s="1708"/>
      <c r="G622" s="3507"/>
      <c r="H622" s="3509"/>
      <c r="I622" s="3507"/>
      <c r="J622" s="3508"/>
      <c r="K622" s="3509"/>
      <c r="L622" s="1755"/>
      <c r="M622" s="3507"/>
      <c r="N622" s="3509"/>
      <c r="O622" s="3662"/>
      <c r="P622" s="3663"/>
      <c r="Q622" s="1740" t="s">
        <v>6302</v>
      </c>
      <c r="DE622" s="818"/>
      <c r="DG622" s="829"/>
    </row>
    <row r="623" spans="1:111" s="771" customFormat="1" ht="13.5" customHeight="1" x14ac:dyDescent="0.15">
      <c r="A623" s="3475"/>
      <c r="B623" s="1768"/>
      <c r="C623" s="3593"/>
      <c r="D623" s="3654"/>
      <c r="E623" s="3655"/>
      <c r="F623" s="1714"/>
      <c r="G623" s="3487"/>
      <c r="H623" s="3488"/>
      <c r="I623" s="3487"/>
      <c r="J623" s="3488"/>
      <c r="K623" s="3489"/>
      <c r="L623" s="1753"/>
      <c r="M623" s="3487"/>
      <c r="N623" s="3489"/>
      <c r="O623" s="3557"/>
      <c r="P623" s="3558"/>
      <c r="Q623" s="1740" t="s">
        <v>6301</v>
      </c>
      <c r="DE623" s="818"/>
      <c r="DG623" s="829"/>
    </row>
    <row r="624" spans="1:111" s="771" customFormat="1" ht="13.5" customHeight="1" x14ac:dyDescent="0.15">
      <c r="A624" s="3475"/>
      <c r="B624" s="1768"/>
      <c r="C624" s="3559"/>
      <c r="D624" s="3560"/>
      <c r="E624" s="3561"/>
      <c r="F624" s="1715"/>
      <c r="G624" s="3656"/>
      <c r="H624" s="3657"/>
      <c r="I624" s="3562"/>
      <c r="J624" s="3590"/>
      <c r="K624" s="3563"/>
      <c r="L624" s="1766"/>
      <c r="M624" s="3562"/>
      <c r="N624" s="3563"/>
      <c r="O624" s="3591"/>
      <c r="P624" s="3592"/>
      <c r="Q624" s="1739"/>
      <c r="DE624" s="818"/>
      <c r="DG624" s="829"/>
    </row>
    <row r="625" spans="1:111" s="771" customFormat="1" ht="13.5" customHeight="1" x14ac:dyDescent="0.15">
      <c r="A625" s="3475"/>
      <c r="B625" s="1753"/>
      <c r="C625" s="3593"/>
      <c r="D625" s="3654"/>
      <c r="E625" s="3655"/>
      <c r="F625" s="1709"/>
      <c r="G625" s="3487"/>
      <c r="H625" s="3489"/>
      <c r="I625" s="3487"/>
      <c r="J625" s="3488"/>
      <c r="K625" s="3489"/>
      <c r="L625" s="1753"/>
      <c r="M625" s="3487"/>
      <c r="N625" s="3489"/>
      <c r="O625" s="3557"/>
      <c r="P625" s="3558"/>
      <c r="Q625" s="1739" t="s">
        <v>6285</v>
      </c>
      <c r="DE625" s="818"/>
      <c r="DG625" s="829"/>
    </row>
    <row r="626" spans="1:111" s="771" customFormat="1" ht="13.5" customHeight="1" x14ac:dyDescent="0.15">
      <c r="A626" s="3475"/>
      <c r="B626" s="1753"/>
      <c r="C626" s="3593"/>
      <c r="D626" s="3594"/>
      <c r="E626" s="3595"/>
      <c r="F626" s="1709"/>
      <c r="G626" s="3487"/>
      <c r="H626" s="3489"/>
      <c r="I626" s="3487"/>
      <c r="J626" s="3488"/>
      <c r="K626" s="3489"/>
      <c r="L626" s="1753"/>
      <c r="M626" s="3487"/>
      <c r="N626" s="3653"/>
      <c r="O626" s="3557"/>
      <c r="P626" s="3653"/>
      <c r="Q626" s="1739" t="s">
        <v>6286</v>
      </c>
      <c r="DE626" s="818"/>
      <c r="DG626" s="829"/>
    </row>
    <row r="627" spans="1:111" s="771" customFormat="1" ht="13.5" customHeight="1" x14ac:dyDescent="0.15">
      <c r="A627" s="3475"/>
      <c r="B627" s="1766"/>
      <c r="C627" s="3559"/>
      <c r="D627" s="3664"/>
      <c r="E627" s="3665"/>
      <c r="F627" s="1716"/>
      <c r="G627" s="3562"/>
      <c r="H627" s="3563"/>
      <c r="I627" s="3562"/>
      <c r="J627" s="3590"/>
      <c r="K627" s="3563"/>
      <c r="L627" s="1766"/>
      <c r="M627" s="3562"/>
      <c r="N627" s="3563"/>
      <c r="O627" s="3591"/>
      <c r="P627" s="3592"/>
      <c r="Q627" s="1739" t="s">
        <v>6287</v>
      </c>
      <c r="DE627" s="818"/>
      <c r="DG627" s="829"/>
    </row>
    <row r="628" spans="1:111" s="771" customFormat="1" ht="13.5" customHeight="1" x14ac:dyDescent="0.15">
      <c r="A628" s="3475"/>
      <c r="B628" s="1753"/>
      <c r="C628" s="3593"/>
      <c r="D628" s="3654"/>
      <c r="E628" s="3655"/>
      <c r="F628" s="1709"/>
      <c r="G628" s="3487"/>
      <c r="H628" s="3489"/>
      <c r="I628" s="3487"/>
      <c r="J628" s="3488"/>
      <c r="K628" s="3489"/>
      <c r="L628" s="1753"/>
      <c r="M628" s="3487"/>
      <c r="N628" s="3489"/>
      <c r="O628" s="3557"/>
      <c r="P628" s="3558"/>
      <c r="DE628" s="818"/>
      <c r="DG628" s="829"/>
    </row>
    <row r="629" spans="1:111" s="771" customFormat="1" ht="13.5" customHeight="1" x14ac:dyDescent="0.15">
      <c r="A629" s="3475"/>
      <c r="B629" s="1766"/>
      <c r="C629" s="3559"/>
      <c r="D629" s="3560"/>
      <c r="E629" s="3561"/>
      <c r="F629" s="1716"/>
      <c r="G629" s="3562"/>
      <c r="H629" s="3563"/>
      <c r="I629" s="3562"/>
      <c r="J629" s="3590"/>
      <c r="K629" s="3563"/>
      <c r="L629" s="1766"/>
      <c r="M629" s="3562"/>
      <c r="N629" s="3563"/>
      <c r="O629" s="3591"/>
      <c r="P629" s="3592"/>
      <c r="DE629" s="818"/>
      <c r="DG629" s="829"/>
    </row>
    <row r="630" spans="1:111" s="771" customFormat="1" ht="13.5" customHeight="1" x14ac:dyDescent="0.15">
      <c r="A630" s="3475"/>
      <c r="B630" s="1753"/>
      <c r="C630" s="3593"/>
      <c r="D630" s="3654"/>
      <c r="E630" s="3655"/>
      <c r="F630" s="1709"/>
      <c r="G630" s="3487"/>
      <c r="H630" s="3489"/>
      <c r="I630" s="3487"/>
      <c r="J630" s="3488"/>
      <c r="K630" s="3489"/>
      <c r="L630" s="1753"/>
      <c r="M630" s="3487"/>
      <c r="N630" s="3489"/>
      <c r="O630" s="3557"/>
      <c r="P630" s="3558"/>
      <c r="DE630" s="818"/>
      <c r="DG630" s="829"/>
    </row>
    <row r="631" spans="1:111" s="771" customFormat="1" ht="13.5" customHeight="1" x14ac:dyDescent="0.15">
      <c r="A631" s="3422"/>
      <c r="B631" s="1763"/>
      <c r="C631" s="3658"/>
      <c r="D631" s="3555"/>
      <c r="E631" s="3556"/>
      <c r="F631" s="1717"/>
      <c r="G631" s="3429"/>
      <c r="H631" s="3537"/>
      <c r="I631" s="3431"/>
      <c r="J631" s="3429"/>
      <c r="K631" s="3537"/>
      <c r="L631" s="1763"/>
      <c r="M631" s="3431"/>
      <c r="N631" s="3537"/>
      <c r="O631" s="3426"/>
      <c r="P631" s="3428"/>
      <c r="DE631" s="818"/>
      <c r="DG631" s="829"/>
    </row>
    <row r="632" spans="1:111" s="771" customFormat="1" ht="6" customHeight="1" x14ac:dyDescent="0.15">
      <c r="A632" s="3601"/>
      <c r="B632" s="3602"/>
      <c r="C632" s="3602"/>
      <c r="D632" s="3602"/>
      <c r="E632" s="3602"/>
      <c r="F632" s="3602"/>
      <c r="G632" s="3602"/>
      <c r="H632" s="3602"/>
      <c r="I632" s="3602"/>
      <c r="J632" s="3602"/>
      <c r="K632" s="3602"/>
      <c r="L632" s="3602"/>
      <c r="M632" s="3602"/>
      <c r="N632" s="3602"/>
      <c r="O632" s="3602"/>
      <c r="P632" s="3602"/>
      <c r="DE632" s="818"/>
      <c r="DG632" s="829"/>
    </row>
    <row r="633" spans="1:111" s="771" customFormat="1" ht="6" customHeight="1" x14ac:dyDescent="0.15">
      <c r="A633" s="3603"/>
      <c r="B633" s="3603"/>
      <c r="C633" s="3603"/>
      <c r="D633" s="3603"/>
      <c r="E633" s="3603"/>
      <c r="F633" s="3603"/>
      <c r="G633" s="3603"/>
      <c r="H633" s="3603"/>
      <c r="I633" s="3603"/>
      <c r="J633" s="3603"/>
      <c r="K633" s="3603"/>
      <c r="L633" s="3603"/>
      <c r="M633" s="3603"/>
      <c r="N633" s="3603"/>
      <c r="O633" s="3603"/>
      <c r="P633" s="3603"/>
      <c r="DE633" s="818"/>
      <c r="DG633" s="829"/>
    </row>
    <row r="634" spans="1:111" s="771" customFormat="1" ht="21" customHeight="1" x14ac:dyDescent="0.15">
      <c r="A634" s="3421">
        <v>3</v>
      </c>
      <c r="B634" s="3604" t="s">
        <v>1263</v>
      </c>
      <c r="C634" s="3605"/>
      <c r="D634" s="3606"/>
      <c r="E634" s="3607" t="s">
        <v>1226</v>
      </c>
      <c r="F634" s="3608"/>
      <c r="G634" s="3609"/>
      <c r="H634" s="3609"/>
      <c r="I634" s="802"/>
      <c r="J634" s="1748">
        <v>4</v>
      </c>
      <c r="K634" s="3641" t="s">
        <v>1262</v>
      </c>
      <c r="L634" s="3642"/>
      <c r="M634" s="3642"/>
      <c r="N634" s="3642"/>
      <c r="O634" s="3642"/>
      <c r="P634" s="3643"/>
      <c r="DE634" s="818"/>
      <c r="DG634" s="829"/>
    </row>
    <row r="635" spans="1:111" s="771" customFormat="1" ht="12" customHeight="1" x14ac:dyDescent="0.15">
      <c r="A635" s="3422"/>
      <c r="B635" s="3610"/>
      <c r="C635" s="3610"/>
      <c r="D635" s="3610"/>
      <c r="E635" s="3386"/>
      <c r="F635" s="3387"/>
      <c r="G635" s="3445"/>
      <c r="H635" s="3445"/>
      <c r="I635" s="1752"/>
      <c r="J635" s="3538"/>
      <c r="K635" s="3644"/>
      <c r="L635" s="3645"/>
      <c r="M635" s="3645"/>
      <c r="N635" s="3645"/>
      <c r="O635" s="3645"/>
      <c r="P635" s="3646"/>
      <c r="DE635" s="818"/>
      <c r="DG635" s="829"/>
    </row>
    <row r="636" spans="1:111" s="771" customFormat="1" ht="12" customHeight="1" x14ac:dyDescent="0.15">
      <c r="A636" s="1752"/>
      <c r="B636" s="1769"/>
      <c r="C636" s="1769"/>
      <c r="D636" s="1769"/>
      <c r="E636" s="1769"/>
      <c r="F636" s="1769"/>
      <c r="G636" s="1769"/>
      <c r="H636" s="1769"/>
      <c r="I636" s="1770"/>
      <c r="J636" s="3611"/>
      <c r="K636" s="3647"/>
      <c r="L636" s="3648"/>
      <c r="M636" s="3648"/>
      <c r="N636" s="3648"/>
      <c r="O636" s="3648"/>
      <c r="P636" s="3649"/>
      <c r="DE636" s="818"/>
      <c r="DG636" s="829"/>
    </row>
    <row r="637" spans="1:111" s="771" customFormat="1" ht="12" customHeight="1" x14ac:dyDescent="0.15">
      <c r="A637" s="1752"/>
      <c r="B637" s="3599" t="s">
        <v>6291</v>
      </c>
      <c r="C637" s="3599"/>
      <c r="D637" s="3599"/>
      <c r="E637" s="3599"/>
      <c r="F637" s="3599"/>
      <c r="G637" s="3599"/>
      <c r="H637" s="3599"/>
      <c r="I637" s="1770"/>
      <c r="J637" s="3611"/>
      <c r="K637" s="3647"/>
      <c r="L637" s="3648"/>
      <c r="M637" s="3648"/>
      <c r="N637" s="3648"/>
      <c r="O637" s="3648"/>
      <c r="P637" s="3649"/>
      <c r="DE637" s="818"/>
      <c r="DG637" s="829"/>
    </row>
    <row r="638" spans="1:111" s="771" customFormat="1" ht="12" customHeight="1" x14ac:dyDescent="0.15">
      <c r="A638" s="1752"/>
      <c r="B638" s="3599" t="s">
        <v>6292</v>
      </c>
      <c r="C638" s="3599"/>
      <c r="D638" s="3599"/>
      <c r="E638" s="3599"/>
      <c r="F638" s="3599"/>
      <c r="G638" s="3599"/>
      <c r="H638" s="3599"/>
      <c r="I638" s="803"/>
      <c r="J638" s="3611"/>
      <c r="K638" s="3647"/>
      <c r="L638" s="3648"/>
      <c r="M638" s="3648"/>
      <c r="N638" s="3648"/>
      <c r="O638" s="3648"/>
      <c r="P638" s="3649"/>
      <c r="DE638" s="818"/>
      <c r="DG638" s="829"/>
    </row>
    <row r="639" spans="1:111" s="771" customFormat="1" ht="12" customHeight="1" x14ac:dyDescent="0.15">
      <c r="A639" s="790" t="s">
        <v>1223</v>
      </c>
      <c r="B639" s="3599" t="s">
        <v>1259</v>
      </c>
      <c r="C639" s="3599"/>
      <c r="D639" s="3599"/>
      <c r="E639" s="3599"/>
      <c r="F639" s="3599"/>
      <c r="G639" s="3599"/>
      <c r="H639" s="3599"/>
      <c r="I639" s="1770"/>
      <c r="J639" s="3611"/>
      <c r="K639" s="3647"/>
      <c r="L639" s="3648"/>
      <c r="M639" s="3648"/>
      <c r="N639" s="3648"/>
      <c r="O639" s="3648"/>
      <c r="P639" s="3649"/>
      <c r="DE639" s="818"/>
      <c r="DG639" s="829"/>
    </row>
    <row r="640" spans="1:111" s="771" customFormat="1" ht="12" customHeight="1" x14ac:dyDescent="0.15">
      <c r="A640" s="790"/>
      <c r="B640" s="3620" t="s">
        <v>1258</v>
      </c>
      <c r="C640" s="3620"/>
      <c r="D640" s="3620"/>
      <c r="E640" s="3620"/>
      <c r="F640" s="3620"/>
      <c r="G640" s="3620"/>
      <c r="H640" s="3620"/>
      <c r="I640" s="1770"/>
      <c r="J640" s="3611"/>
      <c r="K640" s="3647"/>
      <c r="L640" s="3648"/>
      <c r="M640" s="3648"/>
      <c r="N640" s="3648"/>
      <c r="O640" s="3648"/>
      <c r="P640" s="3649"/>
      <c r="DE640" s="818"/>
      <c r="DG640" s="829"/>
    </row>
    <row r="641" spans="1:111" s="771" customFormat="1" ht="12" customHeight="1" x14ac:dyDescent="0.15">
      <c r="A641" s="790"/>
      <c r="B641" s="3599" t="s">
        <v>1257</v>
      </c>
      <c r="C641" s="3599"/>
      <c r="D641" s="3599"/>
      <c r="E641" s="3599"/>
      <c r="F641" s="3599"/>
      <c r="G641" s="3599"/>
      <c r="H641" s="3599"/>
      <c r="I641" s="1770"/>
      <c r="J641" s="3611"/>
      <c r="K641" s="3647"/>
      <c r="L641" s="3648"/>
      <c r="M641" s="3648"/>
      <c r="N641" s="3648"/>
      <c r="O641" s="3648"/>
      <c r="P641" s="3649"/>
      <c r="DE641" s="818"/>
      <c r="DG641" s="829"/>
    </row>
    <row r="642" spans="1:111" s="771" customFormat="1" ht="12" customHeight="1" x14ac:dyDescent="0.15">
      <c r="A642" s="790"/>
      <c r="B642" s="3598" t="s">
        <v>1256</v>
      </c>
      <c r="C642" s="3598"/>
      <c r="D642" s="3598"/>
      <c r="E642" s="3598"/>
      <c r="F642" s="3598"/>
      <c r="G642" s="3598"/>
      <c r="H642" s="3598"/>
      <c r="I642" s="1770"/>
      <c r="J642" s="3611"/>
      <c r="K642" s="3647"/>
      <c r="L642" s="3648"/>
      <c r="M642" s="3648"/>
      <c r="N642" s="3648"/>
      <c r="O642" s="3648"/>
      <c r="P642" s="3649"/>
      <c r="DE642" s="818"/>
      <c r="DG642" s="829"/>
    </row>
    <row r="643" spans="1:111" s="771" customFormat="1" ht="12" customHeight="1" x14ac:dyDescent="0.15">
      <c r="A643" s="790"/>
      <c r="B643" s="3599" t="s">
        <v>1255</v>
      </c>
      <c r="C643" s="3599"/>
      <c r="D643" s="3599"/>
      <c r="E643" s="3599"/>
      <c r="F643" s="3599"/>
      <c r="G643" s="3599"/>
      <c r="H643" s="3599"/>
      <c r="I643" s="1770"/>
      <c r="J643" s="3611"/>
      <c r="K643" s="3647"/>
      <c r="L643" s="3648"/>
      <c r="M643" s="3648"/>
      <c r="N643" s="3648"/>
      <c r="O643" s="3648"/>
      <c r="P643" s="3649"/>
      <c r="Q643" s="224"/>
      <c r="R643" s="224"/>
      <c r="S643" s="224"/>
      <c r="T643" s="224"/>
      <c r="U643" s="224"/>
      <c r="V643" s="224"/>
      <c r="W643" s="224"/>
      <c r="X643" s="224"/>
      <c r="Y643" s="224"/>
      <c r="Z643" s="224"/>
      <c r="AA643" s="224"/>
      <c r="DE643" s="818"/>
      <c r="DG643" s="829"/>
    </row>
    <row r="644" spans="1:111" s="771" customFormat="1" ht="12" customHeight="1" x14ac:dyDescent="0.15">
      <c r="A644" s="790"/>
      <c r="B644" s="3599" t="s">
        <v>1254</v>
      </c>
      <c r="C644" s="3599"/>
      <c r="D644" s="3599"/>
      <c r="E644" s="3599"/>
      <c r="F644" s="3599"/>
      <c r="G644" s="3599"/>
      <c r="H644" s="3599"/>
      <c r="I644" s="1770"/>
      <c r="J644" s="3611"/>
      <c r="K644" s="3647"/>
      <c r="L644" s="3648"/>
      <c r="M644" s="3648"/>
      <c r="N644" s="3648"/>
      <c r="O644" s="3648"/>
      <c r="P644" s="3649"/>
      <c r="DE644" s="818"/>
      <c r="DG644" s="829"/>
    </row>
    <row r="645" spans="1:111" s="771" customFormat="1" ht="12.75" customHeight="1" x14ac:dyDescent="0.15">
      <c r="A645" s="790"/>
      <c r="B645" s="3599" t="s">
        <v>1253</v>
      </c>
      <c r="C645" s="3599"/>
      <c r="D645" s="3599"/>
      <c r="E645" s="3599"/>
      <c r="F645" s="3599"/>
      <c r="G645" s="3599"/>
      <c r="H645" s="3599"/>
      <c r="I645" s="1770"/>
      <c r="J645" s="3611"/>
      <c r="K645" s="3647"/>
      <c r="L645" s="3648"/>
      <c r="M645" s="3648"/>
      <c r="N645" s="3648"/>
      <c r="O645" s="3648"/>
      <c r="P645" s="3649"/>
      <c r="DE645" s="818"/>
      <c r="DG645" s="829"/>
    </row>
    <row r="646" spans="1:111" s="771" customFormat="1" ht="9.75" customHeight="1" x14ac:dyDescent="0.15">
      <c r="A646" s="790"/>
      <c r="B646" s="3600" t="s">
        <v>580</v>
      </c>
      <c r="C646" s="3600"/>
      <c r="D646" s="3600"/>
      <c r="E646" s="3600"/>
      <c r="F646" s="3600"/>
      <c r="G646" s="3600"/>
      <c r="H646" s="3600"/>
      <c r="I646" s="1770"/>
      <c r="J646" s="3611"/>
      <c r="K646" s="3647"/>
      <c r="L646" s="3648"/>
      <c r="M646" s="3648"/>
      <c r="N646" s="3648"/>
      <c r="O646" s="3648"/>
      <c r="P646" s="3649"/>
      <c r="DE646" s="818"/>
      <c r="DG646" s="829"/>
    </row>
    <row r="647" spans="1:111" s="771" customFormat="1" ht="9.75" customHeight="1" x14ac:dyDescent="0.15">
      <c r="A647" s="790"/>
      <c r="B647" s="3597" t="s">
        <v>1252</v>
      </c>
      <c r="C647" s="3597"/>
      <c r="D647" s="3597"/>
      <c r="E647" s="3597"/>
      <c r="F647" s="3597"/>
      <c r="G647" s="3597"/>
      <c r="H647" s="3597"/>
      <c r="I647" s="1770"/>
      <c r="J647" s="3611"/>
      <c r="K647" s="3647"/>
      <c r="L647" s="3648"/>
      <c r="M647" s="3648"/>
      <c r="N647" s="3648"/>
      <c r="O647" s="3648"/>
      <c r="P647" s="3649"/>
      <c r="DE647" s="818"/>
      <c r="DG647" s="829"/>
    </row>
    <row r="648" spans="1:111" s="771" customFormat="1" ht="11.25" customHeight="1" x14ac:dyDescent="0.15">
      <c r="A648" s="790"/>
      <c r="B648" s="3597" t="s">
        <v>1251</v>
      </c>
      <c r="C648" s="3597"/>
      <c r="D648" s="3597"/>
      <c r="E648" s="3597"/>
      <c r="F648" s="3597"/>
      <c r="G648" s="3597"/>
      <c r="H648" s="3597"/>
      <c r="I648" s="1770"/>
      <c r="J648" s="3539"/>
      <c r="K648" s="3650"/>
      <c r="L648" s="3651"/>
      <c r="M648" s="3651"/>
      <c r="N648" s="3651"/>
      <c r="O648" s="3651"/>
      <c r="P648" s="3652"/>
      <c r="DE648" s="818"/>
      <c r="DG648" s="829"/>
    </row>
    <row r="649" spans="1:111" s="772" customFormat="1" ht="13.5" x14ac:dyDescent="0.15">
      <c r="A649" s="1772" t="s">
        <v>1271</v>
      </c>
      <c r="B649" s="1773"/>
      <c r="C649" s="1773"/>
      <c r="D649" s="1773"/>
      <c r="E649" s="1773"/>
      <c r="F649" s="1773"/>
      <c r="G649" s="1773"/>
      <c r="H649" s="1773"/>
      <c r="I649" s="1773"/>
      <c r="J649" s="1773"/>
      <c r="K649" s="1773"/>
      <c r="L649" s="1773"/>
      <c r="M649" s="1773"/>
      <c r="N649" s="1773"/>
      <c r="O649" s="1773"/>
      <c r="P649" s="1773"/>
      <c r="DE649" s="830"/>
      <c r="DG649" s="829"/>
    </row>
    <row r="650" spans="1:111" s="771" customFormat="1" ht="12" customHeight="1" x14ac:dyDescent="0.15">
      <c r="A650" s="3393" t="s">
        <v>576</v>
      </c>
      <c r="B650" s="3417"/>
      <c r="C650" s="3639"/>
      <c r="D650" s="3640"/>
      <c r="E650" s="3393" t="s">
        <v>575</v>
      </c>
      <c r="F650" s="3417"/>
      <c r="G650" s="3386"/>
      <c r="H650" s="3416"/>
      <c r="I650" s="3416"/>
      <c r="J650" s="3387"/>
      <c r="K650" s="1760" t="s">
        <v>1214</v>
      </c>
      <c r="L650" s="3386"/>
      <c r="M650" s="3416"/>
      <c r="N650" s="3416"/>
      <c r="O650" s="3416"/>
      <c r="P650" s="3387"/>
      <c r="DE650" s="818"/>
      <c r="DG650" s="829"/>
    </row>
    <row r="651" spans="1:111" s="771" customFormat="1" ht="12" customHeight="1" x14ac:dyDescent="0.15">
      <c r="A651" s="3421">
        <v>1</v>
      </c>
      <c r="B651" s="3423" t="s">
        <v>1249</v>
      </c>
      <c r="C651" s="3424"/>
      <c r="D651" s="3424"/>
      <c r="E651" s="3424"/>
      <c r="F651" s="3425"/>
      <c r="G651" s="3434" t="s">
        <v>1248</v>
      </c>
      <c r="H651" s="3625"/>
      <c r="I651" s="3393" t="s">
        <v>1270</v>
      </c>
      <c r="J651" s="3394"/>
      <c r="K651" s="3394"/>
      <c r="L651" s="3394"/>
      <c r="M651" s="3394"/>
      <c r="N651" s="3394"/>
      <c r="O651" s="3394"/>
      <c r="P651" s="3417"/>
      <c r="DE651" s="818"/>
      <c r="DG651" s="829"/>
    </row>
    <row r="652" spans="1:111" s="771" customFormat="1" ht="12" customHeight="1" x14ac:dyDescent="0.15">
      <c r="A652" s="3422"/>
      <c r="B652" s="3426"/>
      <c r="C652" s="3427"/>
      <c r="D652" s="3427"/>
      <c r="E652" s="3427"/>
      <c r="F652" s="3428"/>
      <c r="G652" s="3386"/>
      <c r="H652" s="3387"/>
      <c r="I652" s="3635"/>
      <c r="J652" s="3636"/>
      <c r="K652" s="3636"/>
      <c r="L652" s="3636"/>
      <c r="M652" s="3636"/>
      <c r="N652" s="3636"/>
      <c r="O652" s="3636"/>
      <c r="P652" s="808" t="s">
        <v>1763</v>
      </c>
      <c r="DE652" s="818"/>
      <c r="DG652" s="829"/>
    </row>
    <row r="653" spans="1:111" s="771" customFormat="1" ht="6" customHeight="1" x14ac:dyDescent="0.15">
      <c r="A653" s="809"/>
      <c r="B653" s="809"/>
      <c r="C653" s="809"/>
      <c r="D653" s="809"/>
      <c r="E653" s="809"/>
      <c r="F653" s="809"/>
      <c r="G653" s="809"/>
      <c r="H653" s="809"/>
      <c r="I653" s="809"/>
      <c r="J653" s="809"/>
      <c r="K653" s="809"/>
      <c r="L653" s="809"/>
      <c r="M653" s="1752"/>
      <c r="N653" s="1752"/>
      <c r="O653" s="1752"/>
      <c r="P653" s="1752"/>
      <c r="DE653" s="818"/>
      <c r="DG653" s="829"/>
    </row>
    <row r="654" spans="1:111" s="771" customFormat="1" ht="12" customHeight="1" x14ac:dyDescent="0.15">
      <c r="A654" s="3421">
        <v>2</v>
      </c>
      <c r="B654" s="3394" t="s">
        <v>1269</v>
      </c>
      <c r="C654" s="3394"/>
      <c r="D654" s="3394"/>
      <c r="E654" s="3394"/>
      <c r="F654" s="3394"/>
      <c r="G654" s="3394"/>
      <c r="H654" s="3394"/>
      <c r="I654" s="3394"/>
      <c r="J654" s="3394"/>
      <c r="K654" s="3394"/>
      <c r="L654" s="3394"/>
      <c r="M654" s="3394"/>
      <c r="N654" s="3417"/>
      <c r="O654" s="3434" t="s">
        <v>1231</v>
      </c>
      <c r="P654" s="3625"/>
      <c r="DE654" s="818"/>
      <c r="DG654" s="829"/>
    </row>
    <row r="655" spans="1:111" s="771" customFormat="1" ht="12" customHeight="1" x14ac:dyDescent="0.15">
      <c r="A655" s="3475"/>
      <c r="B655" s="1749" t="s">
        <v>54</v>
      </c>
      <c r="C655" s="3628" t="s">
        <v>1234</v>
      </c>
      <c r="D655" s="3628"/>
      <c r="E655" s="3628"/>
      <c r="F655" s="1707" t="s">
        <v>1268</v>
      </c>
      <c r="G655" s="3628" t="s">
        <v>1267</v>
      </c>
      <c r="H655" s="3628"/>
      <c r="I655" s="3423" t="s">
        <v>1266</v>
      </c>
      <c r="J655" s="3424"/>
      <c r="K655" s="3425"/>
      <c r="L655" s="1771" t="s">
        <v>1265</v>
      </c>
      <c r="M655" s="3633" t="s">
        <v>1264</v>
      </c>
      <c r="N655" s="3634"/>
      <c r="O655" s="3436"/>
      <c r="P655" s="3626"/>
      <c r="DE655" s="818"/>
      <c r="DF655" s="772" t="str">
        <f>IF(COUNTA(B656:P665)&gt;0,DG655,"")</f>
        <v/>
      </c>
      <c r="DG655" s="829">
        <v>20</v>
      </c>
    </row>
    <row r="656" spans="1:111" s="771" customFormat="1" ht="13.5" customHeight="1" x14ac:dyDescent="0.15">
      <c r="A656" s="3475"/>
      <c r="B656" s="1774"/>
      <c r="C656" s="3659"/>
      <c r="D656" s="3660"/>
      <c r="E656" s="3661"/>
      <c r="F656" s="1708"/>
      <c r="G656" s="3507"/>
      <c r="H656" s="3509"/>
      <c r="I656" s="3507"/>
      <c r="J656" s="3508"/>
      <c r="K656" s="3509"/>
      <c r="L656" s="1755"/>
      <c r="M656" s="3507"/>
      <c r="N656" s="3509"/>
      <c r="O656" s="3662"/>
      <c r="P656" s="3663"/>
      <c r="Q656" s="1740" t="s">
        <v>6302</v>
      </c>
      <c r="DE656" s="818"/>
      <c r="DG656" s="829"/>
    </row>
    <row r="657" spans="1:111" s="771" customFormat="1" ht="13.5" customHeight="1" x14ac:dyDescent="0.15">
      <c r="A657" s="3475"/>
      <c r="B657" s="1768"/>
      <c r="C657" s="3593"/>
      <c r="D657" s="3654"/>
      <c r="E657" s="3655"/>
      <c r="F657" s="1714"/>
      <c r="G657" s="3487"/>
      <c r="H657" s="3488"/>
      <c r="I657" s="3487"/>
      <c r="J657" s="3488"/>
      <c r="K657" s="3489"/>
      <c r="L657" s="1753"/>
      <c r="M657" s="3487"/>
      <c r="N657" s="3489"/>
      <c r="O657" s="3557"/>
      <c r="P657" s="3558"/>
      <c r="Q657" s="1740" t="s">
        <v>6301</v>
      </c>
      <c r="DE657" s="818"/>
      <c r="DG657" s="829"/>
    </row>
    <row r="658" spans="1:111" s="771" customFormat="1" ht="13.5" customHeight="1" x14ac:dyDescent="0.15">
      <c r="A658" s="3475"/>
      <c r="B658" s="1768"/>
      <c r="C658" s="3559"/>
      <c r="D658" s="3560"/>
      <c r="E658" s="3561"/>
      <c r="F658" s="1715"/>
      <c r="G658" s="3656"/>
      <c r="H658" s="3657"/>
      <c r="I658" s="3562"/>
      <c r="J658" s="3590"/>
      <c r="K658" s="3563"/>
      <c r="L658" s="1766"/>
      <c r="M658" s="3562"/>
      <c r="N658" s="3563"/>
      <c r="O658" s="3591"/>
      <c r="P658" s="3592"/>
      <c r="Q658" s="1739"/>
      <c r="DE658" s="818"/>
      <c r="DG658" s="829"/>
    </row>
    <row r="659" spans="1:111" s="771" customFormat="1" ht="13.5" customHeight="1" x14ac:dyDescent="0.15">
      <c r="A659" s="3475"/>
      <c r="B659" s="1753"/>
      <c r="C659" s="3593"/>
      <c r="D659" s="3654"/>
      <c r="E659" s="3655"/>
      <c r="F659" s="1709"/>
      <c r="G659" s="3487"/>
      <c r="H659" s="3489"/>
      <c r="I659" s="3487"/>
      <c r="J659" s="3488"/>
      <c r="K659" s="3489"/>
      <c r="L659" s="1753"/>
      <c r="M659" s="3487"/>
      <c r="N659" s="3489"/>
      <c r="O659" s="3557"/>
      <c r="P659" s="3558"/>
      <c r="Q659" s="1739" t="s">
        <v>6285</v>
      </c>
      <c r="DE659" s="818"/>
      <c r="DG659" s="829"/>
    </row>
    <row r="660" spans="1:111" s="771" customFormat="1" ht="13.5" customHeight="1" x14ac:dyDescent="0.15">
      <c r="A660" s="3475"/>
      <c r="B660" s="1753"/>
      <c r="C660" s="3593"/>
      <c r="D660" s="3594"/>
      <c r="E660" s="3595"/>
      <c r="F660" s="1709"/>
      <c r="G660" s="3487"/>
      <c r="H660" s="3489"/>
      <c r="I660" s="3487"/>
      <c r="J660" s="3488"/>
      <c r="K660" s="3489"/>
      <c r="L660" s="1753"/>
      <c r="M660" s="3487"/>
      <c r="N660" s="3653"/>
      <c r="O660" s="3557"/>
      <c r="P660" s="3653"/>
      <c r="Q660" s="1739" t="s">
        <v>6286</v>
      </c>
      <c r="DE660" s="818"/>
      <c r="DG660" s="829"/>
    </row>
    <row r="661" spans="1:111" s="771" customFormat="1" ht="13.5" customHeight="1" x14ac:dyDescent="0.15">
      <c r="A661" s="3475"/>
      <c r="B661" s="1766"/>
      <c r="C661" s="3559"/>
      <c r="D661" s="3664"/>
      <c r="E661" s="3665"/>
      <c r="F661" s="1716"/>
      <c r="G661" s="3562"/>
      <c r="H661" s="3563"/>
      <c r="I661" s="3562"/>
      <c r="J661" s="3590"/>
      <c r="K661" s="3563"/>
      <c r="L661" s="1766"/>
      <c r="M661" s="3562"/>
      <c r="N661" s="3563"/>
      <c r="O661" s="3591"/>
      <c r="P661" s="3592"/>
      <c r="Q661" s="1739" t="s">
        <v>6287</v>
      </c>
      <c r="DE661" s="818"/>
      <c r="DG661" s="829"/>
    </row>
    <row r="662" spans="1:111" s="771" customFormat="1" ht="13.5" customHeight="1" x14ac:dyDescent="0.15">
      <c r="A662" s="3475"/>
      <c r="B662" s="1753"/>
      <c r="C662" s="3593"/>
      <c r="D662" s="3654"/>
      <c r="E662" s="3655"/>
      <c r="F662" s="1709"/>
      <c r="G662" s="3487"/>
      <c r="H662" s="3489"/>
      <c r="I662" s="3487"/>
      <c r="J662" s="3488"/>
      <c r="K662" s="3489"/>
      <c r="L662" s="1753"/>
      <c r="M662" s="3487"/>
      <c r="N662" s="3489"/>
      <c r="O662" s="3557"/>
      <c r="P662" s="3558"/>
      <c r="DE662" s="818"/>
      <c r="DG662" s="829"/>
    </row>
    <row r="663" spans="1:111" s="771" customFormat="1" ht="13.5" customHeight="1" x14ac:dyDescent="0.15">
      <c r="A663" s="3475"/>
      <c r="B663" s="1766"/>
      <c r="C663" s="3559"/>
      <c r="D663" s="3560"/>
      <c r="E663" s="3561"/>
      <c r="F663" s="1716"/>
      <c r="G663" s="3562"/>
      <c r="H663" s="3563"/>
      <c r="I663" s="3562"/>
      <c r="J663" s="3590"/>
      <c r="K663" s="3563"/>
      <c r="L663" s="1766"/>
      <c r="M663" s="3562"/>
      <c r="N663" s="3563"/>
      <c r="O663" s="3591"/>
      <c r="P663" s="3592"/>
      <c r="DE663" s="818"/>
      <c r="DG663" s="829"/>
    </row>
    <row r="664" spans="1:111" s="771" customFormat="1" ht="13.5" customHeight="1" x14ac:dyDescent="0.15">
      <c r="A664" s="3475"/>
      <c r="B664" s="1753"/>
      <c r="C664" s="3593"/>
      <c r="D664" s="3654"/>
      <c r="E664" s="3655"/>
      <c r="F664" s="1709"/>
      <c r="G664" s="3487"/>
      <c r="H664" s="3489"/>
      <c r="I664" s="3487"/>
      <c r="J664" s="3488"/>
      <c r="K664" s="3489"/>
      <c r="L664" s="1753"/>
      <c r="M664" s="3487"/>
      <c r="N664" s="3489"/>
      <c r="O664" s="3557"/>
      <c r="P664" s="3558"/>
      <c r="DE664" s="818"/>
      <c r="DG664" s="829"/>
    </row>
    <row r="665" spans="1:111" s="771" customFormat="1" ht="13.5" customHeight="1" x14ac:dyDescent="0.15">
      <c r="A665" s="3422"/>
      <c r="B665" s="1763"/>
      <c r="C665" s="3658"/>
      <c r="D665" s="3555"/>
      <c r="E665" s="3556"/>
      <c r="F665" s="1717"/>
      <c r="G665" s="3429"/>
      <c r="H665" s="3537"/>
      <c r="I665" s="3431"/>
      <c r="J665" s="3429"/>
      <c r="K665" s="3537"/>
      <c r="L665" s="1763"/>
      <c r="M665" s="3431"/>
      <c r="N665" s="3537"/>
      <c r="O665" s="3426"/>
      <c r="P665" s="3428"/>
      <c r="DE665" s="818"/>
      <c r="DG665" s="829"/>
    </row>
    <row r="666" spans="1:111" s="771" customFormat="1" ht="6" customHeight="1" x14ac:dyDescent="0.15">
      <c r="A666" s="3601"/>
      <c r="B666" s="3602"/>
      <c r="C666" s="3602"/>
      <c r="D666" s="3602"/>
      <c r="E666" s="3602"/>
      <c r="F666" s="3602"/>
      <c r="G666" s="3602"/>
      <c r="H666" s="3602"/>
      <c r="I666" s="3602"/>
      <c r="J666" s="3602"/>
      <c r="K666" s="3602"/>
      <c r="L666" s="3602"/>
      <c r="M666" s="3602"/>
      <c r="N666" s="3602"/>
      <c r="O666" s="3602"/>
      <c r="P666" s="3602"/>
      <c r="DE666" s="818"/>
      <c r="DG666" s="829"/>
    </row>
    <row r="667" spans="1:111" s="771" customFormat="1" ht="6" customHeight="1" x14ac:dyDescent="0.15">
      <c r="A667" s="3603"/>
      <c r="B667" s="3603"/>
      <c r="C667" s="3603"/>
      <c r="D667" s="3603"/>
      <c r="E667" s="3603"/>
      <c r="F667" s="3603"/>
      <c r="G667" s="3603"/>
      <c r="H667" s="3603"/>
      <c r="I667" s="3603"/>
      <c r="J667" s="3603"/>
      <c r="K667" s="3603"/>
      <c r="L667" s="3603"/>
      <c r="M667" s="3603"/>
      <c r="N667" s="3603"/>
      <c r="O667" s="3603"/>
      <c r="P667" s="3603"/>
      <c r="DE667" s="818"/>
      <c r="DG667" s="829"/>
    </row>
    <row r="668" spans="1:111" s="771" customFormat="1" ht="21" customHeight="1" x14ac:dyDescent="0.15">
      <c r="A668" s="3421">
        <v>3</v>
      </c>
      <c r="B668" s="3604" t="s">
        <v>1263</v>
      </c>
      <c r="C668" s="3605"/>
      <c r="D668" s="3606"/>
      <c r="E668" s="3607" t="s">
        <v>1226</v>
      </c>
      <c r="F668" s="3608"/>
      <c r="G668" s="3609"/>
      <c r="H668" s="3609"/>
      <c r="I668" s="802"/>
      <c r="J668" s="1748">
        <v>4</v>
      </c>
      <c r="K668" s="3641" t="s">
        <v>1262</v>
      </c>
      <c r="L668" s="3642"/>
      <c r="M668" s="3642"/>
      <c r="N668" s="3642"/>
      <c r="O668" s="3642"/>
      <c r="P668" s="3643"/>
      <c r="DE668" s="818"/>
      <c r="DG668" s="829"/>
    </row>
    <row r="669" spans="1:111" s="771" customFormat="1" ht="12" customHeight="1" x14ac:dyDescent="0.15">
      <c r="A669" s="3422"/>
      <c r="B669" s="3610"/>
      <c r="C669" s="3610"/>
      <c r="D669" s="3610"/>
      <c r="E669" s="3386"/>
      <c r="F669" s="3387"/>
      <c r="G669" s="3445"/>
      <c r="H669" s="3445"/>
      <c r="I669" s="1752"/>
      <c r="J669" s="3538"/>
      <c r="K669" s="3644"/>
      <c r="L669" s="3645"/>
      <c r="M669" s="3645"/>
      <c r="N669" s="3645"/>
      <c r="O669" s="3645"/>
      <c r="P669" s="3646"/>
      <c r="DE669" s="818"/>
      <c r="DG669" s="829"/>
    </row>
    <row r="670" spans="1:111" s="771" customFormat="1" ht="12" customHeight="1" x14ac:dyDescent="0.15">
      <c r="A670" s="1752"/>
      <c r="B670" s="1769"/>
      <c r="C670" s="1769"/>
      <c r="D670" s="1769"/>
      <c r="E670" s="1769"/>
      <c r="F670" s="1769"/>
      <c r="G670" s="1769"/>
      <c r="H670" s="1769"/>
      <c r="I670" s="1770"/>
      <c r="J670" s="3611"/>
      <c r="K670" s="3647"/>
      <c r="L670" s="3648"/>
      <c r="M670" s="3648"/>
      <c r="N670" s="3648"/>
      <c r="O670" s="3648"/>
      <c r="P670" s="3649"/>
      <c r="DE670" s="818"/>
      <c r="DG670" s="829"/>
    </row>
    <row r="671" spans="1:111" s="771" customFormat="1" ht="12" customHeight="1" x14ac:dyDescent="0.15">
      <c r="A671" s="1752"/>
      <c r="B671" s="3599" t="s">
        <v>6291</v>
      </c>
      <c r="C671" s="3599"/>
      <c r="D671" s="3599"/>
      <c r="E671" s="3599"/>
      <c r="F671" s="3599"/>
      <c r="G671" s="3599"/>
      <c r="H671" s="3599"/>
      <c r="I671" s="1770"/>
      <c r="J671" s="3611"/>
      <c r="K671" s="3647"/>
      <c r="L671" s="3648"/>
      <c r="M671" s="3648"/>
      <c r="N671" s="3648"/>
      <c r="O671" s="3648"/>
      <c r="P671" s="3649"/>
      <c r="DE671" s="818"/>
      <c r="DG671" s="829"/>
    </row>
    <row r="672" spans="1:111" s="771" customFormat="1" ht="12" customHeight="1" x14ac:dyDescent="0.15">
      <c r="A672" s="1752"/>
      <c r="B672" s="3599" t="s">
        <v>6292</v>
      </c>
      <c r="C672" s="3599"/>
      <c r="D672" s="3599"/>
      <c r="E672" s="3599"/>
      <c r="F672" s="3599"/>
      <c r="G672" s="3599"/>
      <c r="H672" s="3599"/>
      <c r="I672" s="803"/>
      <c r="J672" s="3611"/>
      <c r="K672" s="3647"/>
      <c r="L672" s="3648"/>
      <c r="M672" s="3648"/>
      <c r="N672" s="3648"/>
      <c r="O672" s="3648"/>
      <c r="P672" s="3649"/>
      <c r="DE672" s="818"/>
      <c r="DG672" s="829"/>
    </row>
    <row r="673" spans="1:113" s="771" customFormat="1" ht="12" customHeight="1" x14ac:dyDescent="0.15">
      <c r="A673" s="790" t="s">
        <v>1223</v>
      </c>
      <c r="B673" s="3599" t="s">
        <v>1259</v>
      </c>
      <c r="C673" s="3599"/>
      <c r="D673" s="3599"/>
      <c r="E673" s="3599"/>
      <c r="F673" s="3599"/>
      <c r="G673" s="3599"/>
      <c r="H673" s="3599"/>
      <c r="I673" s="1770"/>
      <c r="J673" s="3611"/>
      <c r="K673" s="3647"/>
      <c r="L673" s="3648"/>
      <c r="M673" s="3648"/>
      <c r="N673" s="3648"/>
      <c r="O673" s="3648"/>
      <c r="P673" s="3649"/>
      <c r="DE673" s="818"/>
      <c r="DG673" s="829"/>
    </row>
    <row r="674" spans="1:113" s="771" customFormat="1" ht="12" customHeight="1" x14ac:dyDescent="0.15">
      <c r="A674" s="790"/>
      <c r="B674" s="3620" t="s">
        <v>1258</v>
      </c>
      <c r="C674" s="3620"/>
      <c r="D674" s="3620"/>
      <c r="E674" s="3620"/>
      <c r="F674" s="3620"/>
      <c r="G674" s="3620"/>
      <c r="H674" s="3620"/>
      <c r="I674" s="1770"/>
      <c r="J674" s="3611"/>
      <c r="K674" s="3647"/>
      <c r="L674" s="3648"/>
      <c r="M674" s="3648"/>
      <c r="N674" s="3648"/>
      <c r="O674" s="3648"/>
      <c r="P674" s="3649"/>
      <c r="DE674" s="818"/>
      <c r="DG674" s="829"/>
    </row>
    <row r="675" spans="1:113" s="771" customFormat="1" ht="12" customHeight="1" x14ac:dyDescent="0.15">
      <c r="A675" s="790"/>
      <c r="B675" s="3599" t="s">
        <v>1257</v>
      </c>
      <c r="C675" s="3599"/>
      <c r="D675" s="3599"/>
      <c r="E675" s="3599"/>
      <c r="F675" s="3599"/>
      <c r="G675" s="3599"/>
      <c r="H675" s="3599"/>
      <c r="I675" s="1770"/>
      <c r="J675" s="3611"/>
      <c r="K675" s="3647"/>
      <c r="L675" s="3648"/>
      <c r="M675" s="3648"/>
      <c r="N675" s="3648"/>
      <c r="O675" s="3648"/>
      <c r="P675" s="3649"/>
      <c r="DE675" s="818"/>
      <c r="DG675" s="829"/>
    </row>
    <row r="676" spans="1:113" s="771" customFormat="1" ht="12" customHeight="1" x14ac:dyDescent="0.15">
      <c r="A676" s="790"/>
      <c r="B676" s="3598" t="s">
        <v>1256</v>
      </c>
      <c r="C676" s="3598"/>
      <c r="D676" s="3598"/>
      <c r="E676" s="3598"/>
      <c r="F676" s="3598"/>
      <c r="G676" s="3598"/>
      <c r="H676" s="3598"/>
      <c r="I676" s="1770"/>
      <c r="J676" s="3611"/>
      <c r="K676" s="3647"/>
      <c r="L676" s="3648"/>
      <c r="M676" s="3648"/>
      <c r="N676" s="3648"/>
      <c r="O676" s="3648"/>
      <c r="P676" s="3649"/>
      <c r="DE676" s="818"/>
      <c r="DG676" s="829"/>
    </row>
    <row r="677" spans="1:113" s="771" customFormat="1" ht="12" customHeight="1" x14ac:dyDescent="0.15">
      <c r="A677" s="790"/>
      <c r="B677" s="3599" t="s">
        <v>1255</v>
      </c>
      <c r="C677" s="3599"/>
      <c r="D677" s="3599"/>
      <c r="E677" s="3599"/>
      <c r="F677" s="3599"/>
      <c r="G677" s="3599"/>
      <c r="H677" s="3599"/>
      <c r="I677" s="1770"/>
      <c r="J677" s="3611"/>
      <c r="K677" s="3647"/>
      <c r="L677" s="3648"/>
      <c r="M677" s="3648"/>
      <c r="N677" s="3648"/>
      <c r="O677" s="3648"/>
      <c r="P677" s="3649"/>
      <c r="Q677" s="224"/>
      <c r="R677" s="224"/>
      <c r="S677" s="224"/>
      <c r="T677" s="224"/>
      <c r="U677" s="224"/>
      <c r="V677" s="224"/>
      <c r="W677" s="224"/>
      <c r="X677" s="224"/>
      <c r="Y677" s="224"/>
      <c r="Z677" s="224"/>
      <c r="AA677" s="224"/>
      <c r="DE677" s="818"/>
      <c r="DG677" s="829"/>
    </row>
    <row r="678" spans="1:113" s="771" customFormat="1" ht="12" customHeight="1" x14ac:dyDescent="0.15">
      <c r="A678" s="790"/>
      <c r="B678" s="3599" t="s">
        <v>1254</v>
      </c>
      <c r="C678" s="3599"/>
      <c r="D678" s="3599"/>
      <c r="E678" s="3599"/>
      <c r="F678" s="3599"/>
      <c r="G678" s="3599"/>
      <c r="H678" s="3599"/>
      <c r="I678" s="1770"/>
      <c r="J678" s="3611"/>
      <c r="K678" s="3647"/>
      <c r="L678" s="3648"/>
      <c r="M678" s="3648"/>
      <c r="N678" s="3648"/>
      <c r="O678" s="3648"/>
      <c r="P678" s="3649"/>
      <c r="DE678" s="818"/>
      <c r="DG678" s="829"/>
    </row>
    <row r="679" spans="1:113" s="771" customFormat="1" ht="12.75" customHeight="1" x14ac:dyDescent="0.15">
      <c r="A679" s="790"/>
      <c r="B679" s="3599" t="s">
        <v>1253</v>
      </c>
      <c r="C679" s="3599"/>
      <c r="D679" s="3599"/>
      <c r="E679" s="3599"/>
      <c r="F679" s="3599"/>
      <c r="G679" s="3599"/>
      <c r="H679" s="3599"/>
      <c r="I679" s="1770"/>
      <c r="J679" s="3611"/>
      <c r="K679" s="3647"/>
      <c r="L679" s="3648"/>
      <c r="M679" s="3648"/>
      <c r="N679" s="3648"/>
      <c r="O679" s="3648"/>
      <c r="P679" s="3649"/>
      <c r="DE679" s="818"/>
      <c r="DG679" s="829"/>
    </row>
    <row r="680" spans="1:113" s="771" customFormat="1" ht="9.75" customHeight="1" x14ac:dyDescent="0.15">
      <c r="A680" s="790"/>
      <c r="B680" s="3600" t="s">
        <v>580</v>
      </c>
      <c r="C680" s="3600"/>
      <c r="D680" s="3600"/>
      <c r="E680" s="3600"/>
      <c r="F680" s="3600"/>
      <c r="G680" s="3600"/>
      <c r="H680" s="3600"/>
      <c r="I680" s="1770"/>
      <c r="J680" s="3611"/>
      <c r="K680" s="3647"/>
      <c r="L680" s="3648"/>
      <c r="M680" s="3648"/>
      <c r="N680" s="3648"/>
      <c r="O680" s="3648"/>
      <c r="P680" s="3649"/>
      <c r="DE680" s="818"/>
      <c r="DG680" s="829"/>
    </row>
    <row r="681" spans="1:113" s="771" customFormat="1" ht="9.75" customHeight="1" x14ac:dyDescent="0.15">
      <c r="A681" s="790"/>
      <c r="B681" s="3597" t="s">
        <v>1252</v>
      </c>
      <c r="C681" s="3597"/>
      <c r="D681" s="3597"/>
      <c r="E681" s="3597"/>
      <c r="F681" s="3597"/>
      <c r="G681" s="3597"/>
      <c r="H681" s="3597"/>
      <c r="I681" s="1770"/>
      <c r="J681" s="3611"/>
      <c r="K681" s="3647"/>
      <c r="L681" s="3648"/>
      <c r="M681" s="3648"/>
      <c r="N681" s="3648"/>
      <c r="O681" s="3648"/>
      <c r="P681" s="3649"/>
      <c r="DE681" s="818"/>
      <c r="DG681" s="829"/>
    </row>
    <row r="682" spans="1:113" s="771" customFormat="1" ht="11.25" customHeight="1" x14ac:dyDescent="0.15">
      <c r="A682" s="790"/>
      <c r="B682" s="3597" t="s">
        <v>1251</v>
      </c>
      <c r="C682" s="3597"/>
      <c r="D682" s="3597"/>
      <c r="E682" s="3597"/>
      <c r="F682" s="3597"/>
      <c r="G682" s="3597"/>
      <c r="H682" s="3597"/>
      <c r="I682" s="1770"/>
      <c r="J682" s="3539"/>
      <c r="K682" s="3650"/>
      <c r="L682" s="3651"/>
      <c r="M682" s="3651"/>
      <c r="N682" s="3651"/>
      <c r="O682" s="3651"/>
      <c r="P682" s="3652"/>
      <c r="DE682" s="818"/>
      <c r="DG682" s="829"/>
      <c r="DI682" s="771" t="s">
        <v>1790</v>
      </c>
    </row>
    <row r="683" spans="1:113" s="772" customFormat="1" ht="13.5" hidden="1" x14ac:dyDescent="0.15">
      <c r="A683" s="3637" t="s">
        <v>1271</v>
      </c>
      <c r="B683" s="3638"/>
      <c r="C683" s="3638"/>
      <c r="D683" s="3638"/>
      <c r="E683" s="3638"/>
      <c r="F683" s="3638"/>
      <c r="G683" s="3638"/>
      <c r="H683" s="3638"/>
      <c r="I683" s="3638"/>
      <c r="J683" s="3638"/>
      <c r="K683" s="3638"/>
      <c r="L683" s="3638"/>
      <c r="M683" s="3638"/>
      <c r="N683" s="3638"/>
      <c r="O683" s="3638"/>
      <c r="P683" s="3638"/>
      <c r="DE683" s="830"/>
      <c r="DG683" s="829"/>
    </row>
    <row r="684" spans="1:113" s="771" customFormat="1" ht="12" hidden="1" customHeight="1" x14ac:dyDescent="0.15">
      <c r="A684" s="3393" t="s">
        <v>576</v>
      </c>
      <c r="B684" s="3417"/>
      <c r="C684" s="3639"/>
      <c r="D684" s="3640"/>
      <c r="E684" s="3393" t="s">
        <v>575</v>
      </c>
      <c r="F684" s="3417"/>
      <c r="G684" s="3386"/>
      <c r="H684" s="3416"/>
      <c r="I684" s="3416"/>
      <c r="J684" s="3387"/>
      <c r="K684" s="801" t="s">
        <v>1214</v>
      </c>
      <c r="L684" s="3386"/>
      <c r="M684" s="3416"/>
      <c r="N684" s="3416"/>
      <c r="O684" s="3416"/>
      <c r="P684" s="3387"/>
      <c r="DE684" s="818"/>
      <c r="DG684" s="829"/>
    </row>
    <row r="685" spans="1:113" s="771" customFormat="1" ht="12" hidden="1" customHeight="1" x14ac:dyDescent="0.15">
      <c r="A685" s="3421">
        <v>1</v>
      </c>
      <c r="B685" s="3510" t="s">
        <v>1249</v>
      </c>
      <c r="C685" s="3511"/>
      <c r="D685" s="3511"/>
      <c r="E685" s="3511"/>
      <c r="F685" s="3512"/>
      <c r="G685" s="3492" t="s">
        <v>1248</v>
      </c>
      <c r="H685" s="3493"/>
      <c r="I685" s="3393" t="s">
        <v>1270</v>
      </c>
      <c r="J685" s="3394"/>
      <c r="K685" s="3394"/>
      <c r="L685" s="3394"/>
      <c r="M685" s="3394"/>
      <c r="N685" s="3394"/>
      <c r="O685" s="3394"/>
      <c r="P685" s="3417"/>
      <c r="DE685" s="818"/>
      <c r="DG685" s="829"/>
    </row>
    <row r="686" spans="1:113" s="771" customFormat="1" ht="12" hidden="1" customHeight="1" x14ac:dyDescent="0.15">
      <c r="A686" s="3422"/>
      <c r="B686" s="3513"/>
      <c r="C686" s="3514"/>
      <c r="D686" s="3514"/>
      <c r="E686" s="3514"/>
      <c r="F686" s="3515"/>
      <c r="G686" s="3426"/>
      <c r="H686" s="3428"/>
      <c r="I686" s="3635"/>
      <c r="J686" s="3636"/>
      <c r="K686" s="3636"/>
      <c r="L686" s="3636"/>
      <c r="M686" s="3636"/>
      <c r="N686" s="3636"/>
      <c r="O686" s="3636"/>
      <c r="P686" s="808" t="s">
        <v>1763</v>
      </c>
      <c r="DE686" s="818"/>
      <c r="DG686" s="829"/>
    </row>
    <row r="687" spans="1:113" s="771" customFormat="1" ht="6" hidden="1" customHeight="1" x14ac:dyDescent="0.15">
      <c r="A687" s="809"/>
      <c r="B687" s="809"/>
      <c r="C687" s="809"/>
      <c r="D687" s="809"/>
      <c r="E687" s="809"/>
      <c r="F687" s="809"/>
      <c r="G687" s="809"/>
      <c r="H687" s="809"/>
      <c r="I687" s="809"/>
      <c r="J687" s="809"/>
      <c r="K687" s="809"/>
      <c r="L687" s="809"/>
      <c r="M687" s="791"/>
      <c r="N687" s="791"/>
      <c r="O687" s="791"/>
      <c r="P687" s="791"/>
      <c r="DE687" s="818"/>
      <c r="DG687" s="829"/>
    </row>
    <row r="688" spans="1:113" s="771" customFormat="1" ht="12" hidden="1" customHeight="1" x14ac:dyDescent="0.15">
      <c r="A688" s="3421">
        <v>2</v>
      </c>
      <c r="B688" s="3434" t="s">
        <v>1269</v>
      </c>
      <c r="C688" s="3624"/>
      <c r="D688" s="3624"/>
      <c r="E688" s="3624"/>
      <c r="F688" s="3624"/>
      <c r="G688" s="3624"/>
      <c r="H688" s="3624"/>
      <c r="I688" s="3624"/>
      <c r="J688" s="3624"/>
      <c r="K688" s="3624"/>
      <c r="L688" s="3624"/>
      <c r="M688" s="3624"/>
      <c r="N688" s="3625"/>
      <c r="O688" s="3434" t="s">
        <v>1231</v>
      </c>
      <c r="P688" s="3625"/>
      <c r="DE688" s="818"/>
      <c r="DG688" s="829"/>
    </row>
    <row r="689" spans="1:111" s="771" customFormat="1" ht="12" hidden="1" customHeight="1" x14ac:dyDescent="0.15">
      <c r="A689" s="3475"/>
      <c r="B689" s="804" t="s">
        <v>54</v>
      </c>
      <c r="C689" s="3627" t="s">
        <v>1234</v>
      </c>
      <c r="D689" s="3628"/>
      <c r="E689" s="3629"/>
      <c r="F689" s="805" t="s">
        <v>1268</v>
      </c>
      <c r="G689" s="3627" t="s">
        <v>1267</v>
      </c>
      <c r="H689" s="3628"/>
      <c r="I689" s="3630" t="s">
        <v>1266</v>
      </c>
      <c r="J689" s="3631"/>
      <c r="K689" s="3632"/>
      <c r="L689" s="807" t="s">
        <v>1265</v>
      </c>
      <c r="M689" s="3633" t="s">
        <v>1264</v>
      </c>
      <c r="N689" s="3634"/>
      <c r="O689" s="3436"/>
      <c r="P689" s="3626"/>
      <c r="DE689" s="818"/>
      <c r="DF689" s="772" t="str">
        <f>IF(COUNTA(B690:P699)&gt;0,DG689,"")</f>
        <v/>
      </c>
      <c r="DG689" s="829">
        <v>21</v>
      </c>
    </row>
    <row r="690" spans="1:111" s="771" customFormat="1" ht="13.5" hidden="1" customHeight="1" x14ac:dyDescent="0.15">
      <c r="A690" s="3475"/>
      <c r="B690" s="778"/>
      <c r="C690" s="3622"/>
      <c r="D690" s="3547"/>
      <c r="E690" s="3623"/>
      <c r="F690" s="764"/>
      <c r="G690" s="3622"/>
      <c r="H690" s="3416"/>
      <c r="I690" s="3531"/>
      <c r="J690" s="3461"/>
      <c r="K690" s="3532"/>
      <c r="L690" s="779"/>
      <c r="M690" s="3439"/>
      <c r="N690" s="3440"/>
      <c r="O690" s="3386"/>
      <c r="P690" s="3387"/>
      <c r="DE690" s="818"/>
      <c r="DG690" s="829"/>
    </row>
    <row r="691" spans="1:111" s="771" customFormat="1" ht="13.5" hidden="1" customHeight="1" x14ac:dyDescent="0.15">
      <c r="A691" s="3475"/>
      <c r="B691" s="778"/>
      <c r="C691" s="3622"/>
      <c r="D691" s="3547"/>
      <c r="E691" s="3623"/>
      <c r="F691" s="764"/>
      <c r="G691" s="3622"/>
      <c r="H691" s="3416"/>
      <c r="I691" s="3531"/>
      <c r="J691" s="3461"/>
      <c r="K691" s="3532"/>
      <c r="L691" s="779"/>
      <c r="M691" s="3439"/>
      <c r="N691" s="3440"/>
      <c r="O691" s="3386"/>
      <c r="P691" s="3387"/>
      <c r="DE691" s="818"/>
      <c r="DG691" s="829"/>
    </row>
    <row r="692" spans="1:111" s="771" customFormat="1" ht="13.5" hidden="1" customHeight="1" x14ac:dyDescent="0.15">
      <c r="A692" s="3475"/>
      <c r="B692" s="776"/>
      <c r="C692" s="3622"/>
      <c r="D692" s="3416"/>
      <c r="E692" s="3534"/>
      <c r="F692" s="764"/>
      <c r="G692" s="3622"/>
      <c r="H692" s="3416"/>
      <c r="I692" s="3531"/>
      <c r="J692" s="3461"/>
      <c r="K692" s="3532"/>
      <c r="L692" s="777"/>
      <c r="M692" s="3439"/>
      <c r="N692" s="3440"/>
      <c r="O692" s="3386"/>
      <c r="P692" s="3387"/>
      <c r="DE692" s="818"/>
      <c r="DG692" s="829"/>
    </row>
    <row r="693" spans="1:111" s="771" customFormat="1" ht="13.5" hidden="1" customHeight="1" x14ac:dyDescent="0.15">
      <c r="A693" s="3475"/>
      <c r="B693" s="778"/>
      <c r="C693" s="3622"/>
      <c r="D693" s="3547"/>
      <c r="E693" s="3623"/>
      <c r="F693" s="764"/>
      <c r="G693" s="3622"/>
      <c r="H693" s="3416"/>
      <c r="I693" s="3531"/>
      <c r="J693" s="3461"/>
      <c r="K693" s="3532"/>
      <c r="L693" s="779"/>
      <c r="M693" s="3439"/>
      <c r="N693" s="3440"/>
      <c r="O693" s="3386"/>
      <c r="P693" s="3387"/>
      <c r="DE693" s="818"/>
      <c r="DG693" s="829"/>
    </row>
    <row r="694" spans="1:111" s="771" customFormat="1" ht="13.5" hidden="1" customHeight="1" x14ac:dyDescent="0.15">
      <c r="A694" s="3475"/>
      <c r="B694" s="778"/>
      <c r="C694" s="3622"/>
      <c r="D694" s="3416"/>
      <c r="E694" s="3534"/>
      <c r="F694" s="764"/>
      <c r="G694" s="3622"/>
      <c r="H694" s="3534"/>
      <c r="I694" s="3531"/>
      <c r="J694" s="3461"/>
      <c r="K694" s="3532"/>
      <c r="L694" s="779"/>
      <c r="M694" s="3439"/>
      <c r="N694" s="3621"/>
      <c r="O694" s="3386"/>
      <c r="P694" s="3621"/>
      <c r="DE694" s="818"/>
      <c r="DG694" s="829"/>
    </row>
    <row r="695" spans="1:111" s="771" customFormat="1" ht="13.5" hidden="1" customHeight="1" x14ac:dyDescent="0.15">
      <c r="A695" s="3475"/>
      <c r="B695" s="778"/>
      <c r="C695" s="3622"/>
      <c r="D695" s="3547"/>
      <c r="E695" s="3623"/>
      <c r="F695" s="764"/>
      <c r="G695" s="3622"/>
      <c r="H695" s="3416"/>
      <c r="I695" s="3531"/>
      <c r="J695" s="3461"/>
      <c r="K695" s="3532"/>
      <c r="L695" s="779"/>
      <c r="M695" s="3439"/>
      <c r="N695" s="3440"/>
      <c r="O695" s="3386"/>
      <c r="P695" s="3387"/>
      <c r="DE695" s="818"/>
      <c r="DG695" s="829"/>
    </row>
    <row r="696" spans="1:111" s="771" customFormat="1" ht="13.5" hidden="1" customHeight="1" x14ac:dyDescent="0.15">
      <c r="A696" s="3475"/>
      <c r="B696" s="778"/>
      <c r="C696" s="3622"/>
      <c r="D696" s="3547"/>
      <c r="E696" s="3623"/>
      <c r="F696" s="764"/>
      <c r="G696" s="3622"/>
      <c r="H696" s="3416"/>
      <c r="I696" s="3531"/>
      <c r="J696" s="3461"/>
      <c r="K696" s="3532"/>
      <c r="L696" s="779"/>
      <c r="M696" s="3439"/>
      <c r="N696" s="3440"/>
      <c r="O696" s="3386"/>
      <c r="P696" s="3387"/>
      <c r="DE696" s="818"/>
      <c r="DG696" s="829"/>
    </row>
    <row r="697" spans="1:111" s="771" customFormat="1" ht="13.5" hidden="1" customHeight="1" x14ac:dyDescent="0.15">
      <c r="A697" s="3475"/>
      <c r="B697" s="776"/>
      <c r="C697" s="3622"/>
      <c r="D697" s="3416"/>
      <c r="E697" s="3534"/>
      <c r="F697" s="764"/>
      <c r="G697" s="3622"/>
      <c r="H697" s="3416"/>
      <c r="I697" s="3531"/>
      <c r="J697" s="3461"/>
      <c r="K697" s="3532"/>
      <c r="L697" s="777"/>
      <c r="M697" s="3439"/>
      <c r="N697" s="3440"/>
      <c r="O697" s="3386"/>
      <c r="P697" s="3387"/>
      <c r="DE697" s="818"/>
      <c r="DG697" s="829"/>
    </row>
    <row r="698" spans="1:111" s="771" customFormat="1" ht="13.5" hidden="1" customHeight="1" x14ac:dyDescent="0.15">
      <c r="A698" s="3475"/>
      <c r="B698" s="778"/>
      <c r="C698" s="3622"/>
      <c r="D698" s="3547"/>
      <c r="E698" s="3623"/>
      <c r="F698" s="764"/>
      <c r="G698" s="3622"/>
      <c r="H698" s="3416"/>
      <c r="I698" s="3531"/>
      <c r="J698" s="3461"/>
      <c r="K698" s="3532"/>
      <c r="L698" s="779"/>
      <c r="M698" s="3439"/>
      <c r="N698" s="3440"/>
      <c r="O698" s="3386"/>
      <c r="P698" s="3387"/>
      <c r="DE698" s="818"/>
      <c r="DG698" s="829"/>
    </row>
    <row r="699" spans="1:111" s="771" customFormat="1" ht="13.5" hidden="1" customHeight="1" x14ac:dyDescent="0.15">
      <c r="A699" s="3475"/>
      <c r="B699" s="776"/>
      <c r="C699" s="3622"/>
      <c r="D699" s="3416"/>
      <c r="E699" s="3534"/>
      <c r="F699" s="764"/>
      <c r="G699" s="3622"/>
      <c r="H699" s="3416"/>
      <c r="I699" s="3531"/>
      <c r="J699" s="3461"/>
      <c r="K699" s="3532"/>
      <c r="L699" s="777"/>
      <c r="M699" s="3439"/>
      <c r="N699" s="3440"/>
      <c r="O699" s="3386"/>
      <c r="P699" s="3387"/>
      <c r="DE699" s="818"/>
      <c r="DG699" s="829"/>
    </row>
    <row r="700" spans="1:111" s="771" customFormat="1" ht="6" hidden="1" customHeight="1" x14ac:dyDescent="0.15">
      <c r="A700" s="3601"/>
      <c r="B700" s="3602"/>
      <c r="C700" s="3602"/>
      <c r="D700" s="3602"/>
      <c r="E700" s="3602"/>
      <c r="F700" s="3602"/>
      <c r="G700" s="3602"/>
      <c r="H700" s="3602"/>
      <c r="I700" s="3602"/>
      <c r="J700" s="3602"/>
      <c r="K700" s="3602"/>
      <c r="L700" s="3602"/>
      <c r="M700" s="3602"/>
      <c r="N700" s="3602"/>
      <c r="O700" s="3602"/>
      <c r="P700" s="3602"/>
      <c r="DE700" s="818"/>
      <c r="DG700" s="829"/>
    </row>
    <row r="701" spans="1:111" s="771" customFormat="1" ht="6" hidden="1" customHeight="1" x14ac:dyDescent="0.15">
      <c r="A701" s="3603"/>
      <c r="B701" s="3603"/>
      <c r="C701" s="3603"/>
      <c r="D701" s="3603"/>
      <c r="E701" s="3603"/>
      <c r="F701" s="3603"/>
      <c r="G701" s="3603"/>
      <c r="H701" s="3603"/>
      <c r="I701" s="3603"/>
      <c r="J701" s="3603"/>
      <c r="K701" s="3603"/>
      <c r="L701" s="3603"/>
      <c r="M701" s="3603"/>
      <c r="N701" s="3603"/>
      <c r="O701" s="3603"/>
      <c r="P701" s="3603"/>
      <c r="DE701" s="818"/>
      <c r="DG701" s="829"/>
    </row>
    <row r="702" spans="1:111" s="771" customFormat="1" ht="21" hidden="1" customHeight="1" x14ac:dyDescent="0.15">
      <c r="A702" s="3421">
        <v>3</v>
      </c>
      <c r="B702" s="3604" t="s">
        <v>1263</v>
      </c>
      <c r="C702" s="3605"/>
      <c r="D702" s="3606"/>
      <c r="E702" s="3607" t="s">
        <v>1226</v>
      </c>
      <c r="F702" s="3608"/>
      <c r="G702" s="3609"/>
      <c r="H702" s="3609"/>
      <c r="I702" s="802"/>
      <c r="J702" s="813">
        <v>4</v>
      </c>
      <c r="K702" s="3510" t="s">
        <v>1262</v>
      </c>
      <c r="L702" s="3511"/>
      <c r="M702" s="3511"/>
      <c r="N702" s="3511"/>
      <c r="O702" s="3511"/>
      <c r="P702" s="3512"/>
      <c r="DE702" s="818"/>
      <c r="DG702" s="829"/>
    </row>
    <row r="703" spans="1:111" s="771" customFormat="1" ht="12" hidden="1" customHeight="1" x14ac:dyDescent="0.15">
      <c r="A703" s="3422"/>
      <c r="B703" s="3610"/>
      <c r="C703" s="3610"/>
      <c r="D703" s="3610"/>
      <c r="E703" s="3386"/>
      <c r="F703" s="3387"/>
      <c r="G703" s="3445"/>
      <c r="H703" s="3445"/>
      <c r="I703" s="791"/>
      <c r="J703" s="3611"/>
      <c r="K703" s="3612"/>
      <c r="L703" s="3613"/>
      <c r="M703" s="3613"/>
      <c r="N703" s="3613"/>
      <c r="O703" s="3613"/>
      <c r="P703" s="3614"/>
      <c r="DE703" s="818"/>
      <c r="DG703" s="829"/>
    </row>
    <row r="704" spans="1:111" s="771" customFormat="1" ht="12" hidden="1" customHeight="1" x14ac:dyDescent="0.15">
      <c r="A704" s="791"/>
      <c r="B704" s="812"/>
      <c r="C704" s="812"/>
      <c r="D704" s="812"/>
      <c r="E704" s="812"/>
      <c r="F704" s="812"/>
      <c r="G704" s="812"/>
      <c r="H704" s="812"/>
      <c r="I704" s="811"/>
      <c r="J704" s="3611"/>
      <c r="K704" s="3615"/>
      <c r="L704" s="3616"/>
      <c r="M704" s="3616"/>
      <c r="N704" s="3616"/>
      <c r="O704" s="3616"/>
      <c r="P704" s="3614"/>
      <c r="DE704" s="818"/>
      <c r="DG704" s="829"/>
    </row>
    <row r="705" spans="1:111" s="771" customFormat="1" ht="12" hidden="1" customHeight="1" x14ac:dyDescent="0.15">
      <c r="A705" s="791"/>
      <c r="B705" s="3599" t="s">
        <v>1261</v>
      </c>
      <c r="C705" s="3599"/>
      <c r="D705" s="3599"/>
      <c r="E705" s="3599"/>
      <c r="F705" s="3599"/>
      <c r="G705" s="3599"/>
      <c r="H705" s="3599"/>
      <c r="I705" s="811"/>
      <c r="J705" s="3611"/>
      <c r="K705" s="3615"/>
      <c r="L705" s="3616"/>
      <c r="M705" s="3616"/>
      <c r="N705" s="3616"/>
      <c r="O705" s="3616"/>
      <c r="P705" s="3614"/>
      <c r="DE705" s="818"/>
      <c r="DG705" s="829"/>
    </row>
    <row r="706" spans="1:111" s="771" customFormat="1" ht="12" hidden="1" customHeight="1" x14ac:dyDescent="0.15">
      <c r="A706" s="791"/>
      <c r="B706" s="3599" t="s">
        <v>1260</v>
      </c>
      <c r="C706" s="3599"/>
      <c r="D706" s="3599"/>
      <c r="E706" s="3599"/>
      <c r="F706" s="3599"/>
      <c r="G706" s="3599"/>
      <c r="H706" s="3599"/>
      <c r="I706" s="803"/>
      <c r="J706" s="3611"/>
      <c r="K706" s="3615"/>
      <c r="L706" s="3616"/>
      <c r="M706" s="3616"/>
      <c r="N706" s="3616"/>
      <c r="O706" s="3616"/>
      <c r="P706" s="3614"/>
      <c r="DE706" s="818"/>
      <c r="DG706" s="829"/>
    </row>
    <row r="707" spans="1:111" s="771" customFormat="1" ht="12" hidden="1" customHeight="1" x14ac:dyDescent="0.15">
      <c r="A707" s="790" t="s">
        <v>1223</v>
      </c>
      <c r="B707" s="3599" t="s">
        <v>1259</v>
      </c>
      <c r="C707" s="3599"/>
      <c r="D707" s="3599"/>
      <c r="E707" s="3599"/>
      <c r="F707" s="3599"/>
      <c r="G707" s="3599"/>
      <c r="H707" s="3599"/>
      <c r="I707" s="811"/>
      <c r="J707" s="3611"/>
      <c r="K707" s="3615"/>
      <c r="L707" s="3616"/>
      <c r="M707" s="3616"/>
      <c r="N707" s="3616"/>
      <c r="O707" s="3616"/>
      <c r="P707" s="3614"/>
      <c r="DE707" s="818"/>
      <c r="DG707" s="829"/>
    </row>
    <row r="708" spans="1:111" s="771" customFormat="1" ht="12" hidden="1" customHeight="1" x14ac:dyDescent="0.15">
      <c r="A708" s="790"/>
      <c r="B708" s="3620" t="s">
        <v>1258</v>
      </c>
      <c r="C708" s="3620"/>
      <c r="D708" s="3620"/>
      <c r="E708" s="3620"/>
      <c r="F708" s="3620"/>
      <c r="G708" s="3620"/>
      <c r="H708" s="3620"/>
      <c r="I708" s="811"/>
      <c r="J708" s="3611"/>
      <c r="K708" s="3615"/>
      <c r="L708" s="3616"/>
      <c r="M708" s="3616"/>
      <c r="N708" s="3616"/>
      <c r="O708" s="3616"/>
      <c r="P708" s="3614"/>
      <c r="DE708" s="818"/>
      <c r="DG708" s="829"/>
    </row>
    <row r="709" spans="1:111" s="771" customFormat="1" ht="12" hidden="1" customHeight="1" x14ac:dyDescent="0.15">
      <c r="A709" s="790"/>
      <c r="B709" s="3599" t="s">
        <v>1257</v>
      </c>
      <c r="C709" s="3599"/>
      <c r="D709" s="3599"/>
      <c r="E709" s="3599"/>
      <c r="F709" s="3599"/>
      <c r="G709" s="3599"/>
      <c r="H709" s="3599"/>
      <c r="I709" s="811"/>
      <c r="J709" s="3611"/>
      <c r="K709" s="3615"/>
      <c r="L709" s="3616"/>
      <c r="M709" s="3616"/>
      <c r="N709" s="3616"/>
      <c r="O709" s="3616"/>
      <c r="P709" s="3614"/>
      <c r="DE709" s="818"/>
      <c r="DG709" s="829"/>
    </row>
    <row r="710" spans="1:111" s="771" customFormat="1" ht="12" hidden="1" customHeight="1" x14ac:dyDescent="0.15">
      <c r="A710" s="790"/>
      <c r="B710" s="3598" t="s">
        <v>1256</v>
      </c>
      <c r="C710" s="3598"/>
      <c r="D710" s="3598"/>
      <c r="E710" s="3598"/>
      <c r="F710" s="3598"/>
      <c r="G710" s="3598"/>
      <c r="H710" s="3598"/>
      <c r="I710" s="811"/>
      <c r="J710" s="3611"/>
      <c r="K710" s="3615"/>
      <c r="L710" s="3616"/>
      <c r="M710" s="3616"/>
      <c r="N710" s="3616"/>
      <c r="O710" s="3616"/>
      <c r="P710" s="3614"/>
      <c r="DE710" s="818"/>
      <c r="DG710" s="829"/>
    </row>
    <row r="711" spans="1:111" s="771" customFormat="1" ht="12" hidden="1" customHeight="1" x14ac:dyDescent="0.15">
      <c r="A711" s="790"/>
      <c r="B711" s="3599" t="s">
        <v>1255</v>
      </c>
      <c r="C711" s="3599"/>
      <c r="D711" s="3599"/>
      <c r="E711" s="3599"/>
      <c r="F711" s="3599"/>
      <c r="G711" s="3599"/>
      <c r="H711" s="3599"/>
      <c r="I711" s="811"/>
      <c r="J711" s="3611"/>
      <c r="K711" s="3615"/>
      <c r="L711" s="3616"/>
      <c r="M711" s="3616"/>
      <c r="N711" s="3616"/>
      <c r="O711" s="3616"/>
      <c r="P711" s="3614"/>
      <c r="Q711" s="224"/>
      <c r="R711" s="224"/>
      <c r="S711" s="224"/>
      <c r="T711" s="224"/>
      <c r="U711" s="224"/>
      <c r="V711" s="224"/>
      <c r="W711" s="224"/>
      <c r="X711" s="224"/>
      <c r="Y711" s="224"/>
      <c r="Z711" s="224"/>
      <c r="AA711" s="224"/>
      <c r="DE711" s="818"/>
      <c r="DG711" s="829"/>
    </row>
    <row r="712" spans="1:111" s="771" customFormat="1" ht="12" hidden="1" customHeight="1" x14ac:dyDescent="0.15">
      <c r="A712" s="790"/>
      <c r="B712" s="3599" t="s">
        <v>1254</v>
      </c>
      <c r="C712" s="3599"/>
      <c r="D712" s="3599"/>
      <c r="E712" s="3599"/>
      <c r="F712" s="3599"/>
      <c r="G712" s="3599"/>
      <c r="H712" s="3599"/>
      <c r="I712" s="811"/>
      <c r="J712" s="3611"/>
      <c r="K712" s="3615"/>
      <c r="L712" s="3616"/>
      <c r="M712" s="3616"/>
      <c r="N712" s="3616"/>
      <c r="O712" s="3616"/>
      <c r="P712" s="3614"/>
      <c r="DE712" s="818"/>
      <c r="DG712" s="829"/>
    </row>
    <row r="713" spans="1:111" s="771" customFormat="1" ht="12.75" hidden="1" customHeight="1" x14ac:dyDescent="0.15">
      <c r="A713" s="790"/>
      <c r="B713" s="3599" t="s">
        <v>1253</v>
      </c>
      <c r="C713" s="3599"/>
      <c r="D713" s="3599"/>
      <c r="E713" s="3599"/>
      <c r="F713" s="3599"/>
      <c r="G713" s="3599"/>
      <c r="H713" s="3599"/>
      <c r="I713" s="811"/>
      <c r="J713" s="3611"/>
      <c r="K713" s="3615"/>
      <c r="L713" s="3616"/>
      <c r="M713" s="3616"/>
      <c r="N713" s="3616"/>
      <c r="O713" s="3616"/>
      <c r="P713" s="3614"/>
      <c r="DE713" s="818"/>
      <c r="DG713" s="829"/>
    </row>
    <row r="714" spans="1:111" s="771" customFormat="1" ht="9.75" hidden="1" customHeight="1" x14ac:dyDescent="0.15">
      <c r="A714" s="790"/>
      <c r="B714" s="3600" t="s">
        <v>580</v>
      </c>
      <c r="C714" s="3600"/>
      <c r="D714" s="3600"/>
      <c r="E714" s="3600"/>
      <c r="F714" s="3600"/>
      <c r="G714" s="3600"/>
      <c r="H714" s="3600"/>
      <c r="I714" s="811"/>
      <c r="J714" s="3611"/>
      <c r="K714" s="3615"/>
      <c r="L714" s="3616"/>
      <c r="M714" s="3616"/>
      <c r="N714" s="3616"/>
      <c r="O714" s="3616"/>
      <c r="P714" s="3614"/>
      <c r="DE714" s="818"/>
      <c r="DG714" s="829"/>
    </row>
    <row r="715" spans="1:111" s="771" customFormat="1" ht="9.75" hidden="1" customHeight="1" x14ac:dyDescent="0.15">
      <c r="A715" s="790"/>
      <c r="B715" s="3597" t="s">
        <v>1252</v>
      </c>
      <c r="C715" s="3597"/>
      <c r="D715" s="3597"/>
      <c r="E715" s="3597"/>
      <c r="F715" s="3597"/>
      <c r="G715" s="3597"/>
      <c r="H715" s="3597"/>
      <c r="I715" s="811"/>
      <c r="J715" s="3611"/>
      <c r="K715" s="3615"/>
      <c r="L715" s="3616"/>
      <c r="M715" s="3616"/>
      <c r="N715" s="3616"/>
      <c r="O715" s="3616"/>
      <c r="P715" s="3614"/>
      <c r="DE715" s="818"/>
      <c r="DG715" s="829"/>
    </row>
    <row r="716" spans="1:111" s="771" customFormat="1" ht="11.25" hidden="1" customHeight="1" x14ac:dyDescent="0.15">
      <c r="A716" s="790"/>
      <c r="B716" s="3597" t="s">
        <v>1251</v>
      </c>
      <c r="C716" s="3597"/>
      <c r="D716" s="3597"/>
      <c r="E716" s="3597"/>
      <c r="F716" s="3597"/>
      <c r="G716" s="3597"/>
      <c r="H716" s="3597"/>
      <c r="I716" s="811"/>
      <c r="J716" s="3539"/>
      <c r="K716" s="3617"/>
      <c r="L716" s="3618"/>
      <c r="M716" s="3618"/>
      <c r="N716" s="3618"/>
      <c r="O716" s="3618"/>
      <c r="P716" s="3619"/>
      <c r="DE716" s="818"/>
      <c r="DG716" s="829"/>
    </row>
    <row r="717" spans="1:111" s="772" customFormat="1" ht="13.5" hidden="1" x14ac:dyDescent="0.15">
      <c r="A717" s="3637" t="s">
        <v>1271</v>
      </c>
      <c r="B717" s="3638"/>
      <c r="C717" s="3638"/>
      <c r="D717" s="3638"/>
      <c r="E717" s="3638"/>
      <c r="F717" s="3638"/>
      <c r="G717" s="3638"/>
      <c r="H717" s="3638"/>
      <c r="I717" s="3638"/>
      <c r="J717" s="3638"/>
      <c r="K717" s="3638"/>
      <c r="L717" s="3638"/>
      <c r="M717" s="3638"/>
      <c r="N717" s="3638"/>
      <c r="O717" s="3638"/>
      <c r="P717" s="3638"/>
      <c r="DE717" s="830"/>
      <c r="DG717" s="829"/>
    </row>
    <row r="718" spans="1:111" s="771" customFormat="1" ht="12" hidden="1" customHeight="1" x14ac:dyDescent="0.15">
      <c r="A718" s="3393" t="s">
        <v>576</v>
      </c>
      <c r="B718" s="3417"/>
      <c r="C718" s="3639"/>
      <c r="D718" s="3640"/>
      <c r="E718" s="3393" t="s">
        <v>575</v>
      </c>
      <c r="F718" s="3417"/>
      <c r="G718" s="3386"/>
      <c r="H718" s="3416"/>
      <c r="I718" s="3416"/>
      <c r="J718" s="3387"/>
      <c r="K718" s="801" t="s">
        <v>1214</v>
      </c>
      <c r="L718" s="3386"/>
      <c r="M718" s="3416"/>
      <c r="N718" s="3416"/>
      <c r="O718" s="3416"/>
      <c r="P718" s="3387"/>
      <c r="DE718" s="818"/>
      <c r="DG718" s="829"/>
    </row>
    <row r="719" spans="1:111" s="771" customFormat="1" ht="12" hidden="1" customHeight="1" x14ac:dyDescent="0.15">
      <c r="A719" s="3421">
        <v>1</v>
      </c>
      <c r="B719" s="3510" t="s">
        <v>1249</v>
      </c>
      <c r="C719" s="3511"/>
      <c r="D719" s="3511"/>
      <c r="E719" s="3511"/>
      <c r="F719" s="3512"/>
      <c r="G719" s="3492" t="s">
        <v>1248</v>
      </c>
      <c r="H719" s="3493"/>
      <c r="I719" s="3393" t="s">
        <v>1270</v>
      </c>
      <c r="J719" s="3394"/>
      <c r="K719" s="3394"/>
      <c r="L719" s="3394"/>
      <c r="M719" s="3394"/>
      <c r="N719" s="3394"/>
      <c r="O719" s="3394"/>
      <c r="P719" s="3417"/>
      <c r="DE719" s="818"/>
      <c r="DG719" s="829"/>
    </row>
    <row r="720" spans="1:111" s="771" customFormat="1" ht="12" hidden="1" customHeight="1" x14ac:dyDescent="0.15">
      <c r="A720" s="3422"/>
      <c r="B720" s="3513"/>
      <c r="C720" s="3514"/>
      <c r="D720" s="3514"/>
      <c r="E720" s="3514"/>
      <c r="F720" s="3515"/>
      <c r="G720" s="3426"/>
      <c r="H720" s="3428"/>
      <c r="I720" s="3635"/>
      <c r="J720" s="3636"/>
      <c r="K720" s="3636"/>
      <c r="L720" s="3636"/>
      <c r="M720" s="3636"/>
      <c r="N720" s="3636"/>
      <c r="O720" s="3636"/>
      <c r="P720" s="808" t="s">
        <v>1763</v>
      </c>
      <c r="DE720" s="818"/>
      <c r="DG720" s="829"/>
    </row>
    <row r="721" spans="1:111" s="771" customFormat="1" ht="6" hidden="1" customHeight="1" x14ac:dyDescent="0.15">
      <c r="A721" s="809"/>
      <c r="B721" s="809"/>
      <c r="C721" s="809"/>
      <c r="D721" s="809"/>
      <c r="E721" s="809"/>
      <c r="F721" s="809"/>
      <c r="G721" s="809"/>
      <c r="H721" s="809"/>
      <c r="I721" s="809"/>
      <c r="J721" s="809"/>
      <c r="K721" s="809"/>
      <c r="L721" s="809"/>
      <c r="M721" s="791"/>
      <c r="N721" s="791"/>
      <c r="O721" s="791"/>
      <c r="P721" s="791"/>
      <c r="DE721" s="818"/>
      <c r="DG721" s="829"/>
    </row>
    <row r="722" spans="1:111" s="771" customFormat="1" ht="12" hidden="1" customHeight="1" x14ac:dyDescent="0.15">
      <c r="A722" s="3421">
        <v>2</v>
      </c>
      <c r="B722" s="3434" t="s">
        <v>1269</v>
      </c>
      <c r="C722" s="3624"/>
      <c r="D722" s="3624"/>
      <c r="E722" s="3624"/>
      <c r="F722" s="3624"/>
      <c r="G722" s="3624"/>
      <c r="H722" s="3624"/>
      <c r="I722" s="3624"/>
      <c r="J722" s="3624"/>
      <c r="K722" s="3624"/>
      <c r="L722" s="3624"/>
      <c r="M722" s="3624"/>
      <c r="N722" s="3625"/>
      <c r="O722" s="3434" t="s">
        <v>1231</v>
      </c>
      <c r="P722" s="3625"/>
      <c r="DE722" s="818"/>
      <c r="DG722" s="829"/>
    </row>
    <row r="723" spans="1:111" s="771" customFormat="1" ht="12" hidden="1" customHeight="1" x14ac:dyDescent="0.15">
      <c r="A723" s="3475"/>
      <c r="B723" s="804" t="s">
        <v>54</v>
      </c>
      <c r="C723" s="3627" t="s">
        <v>1234</v>
      </c>
      <c r="D723" s="3628"/>
      <c r="E723" s="3629"/>
      <c r="F723" s="805" t="s">
        <v>1268</v>
      </c>
      <c r="G723" s="3627" t="s">
        <v>1267</v>
      </c>
      <c r="H723" s="3628"/>
      <c r="I723" s="3630" t="s">
        <v>1266</v>
      </c>
      <c r="J723" s="3631"/>
      <c r="K723" s="3632"/>
      <c r="L723" s="807" t="s">
        <v>1265</v>
      </c>
      <c r="M723" s="3633" t="s">
        <v>1264</v>
      </c>
      <c r="N723" s="3634"/>
      <c r="O723" s="3436"/>
      <c r="P723" s="3626"/>
      <c r="DE723" s="818"/>
      <c r="DF723" s="772" t="str">
        <f>IF(COUNTA(B724:P733)&gt;0,DG723,"")</f>
        <v/>
      </c>
      <c r="DG723" s="829">
        <v>22</v>
      </c>
    </row>
    <row r="724" spans="1:111" s="771" customFormat="1" ht="13.5" hidden="1" customHeight="1" x14ac:dyDescent="0.15">
      <c r="A724" s="3475"/>
      <c r="B724" s="778"/>
      <c r="C724" s="3622"/>
      <c r="D724" s="3547"/>
      <c r="E724" s="3623"/>
      <c r="F724" s="764"/>
      <c r="G724" s="3622"/>
      <c r="H724" s="3416"/>
      <c r="I724" s="3531"/>
      <c r="J724" s="3461"/>
      <c r="K724" s="3532"/>
      <c r="L724" s="779"/>
      <c r="M724" s="3439"/>
      <c r="N724" s="3440"/>
      <c r="O724" s="3386"/>
      <c r="P724" s="3387"/>
      <c r="DE724" s="818"/>
      <c r="DG724" s="829"/>
    </row>
    <row r="725" spans="1:111" s="771" customFormat="1" ht="13.5" hidden="1" customHeight="1" x14ac:dyDescent="0.15">
      <c r="A725" s="3475"/>
      <c r="B725" s="778"/>
      <c r="C725" s="3622"/>
      <c r="D725" s="3547"/>
      <c r="E725" s="3623"/>
      <c r="F725" s="764"/>
      <c r="G725" s="3622"/>
      <c r="H725" s="3416"/>
      <c r="I725" s="3531"/>
      <c r="J725" s="3461"/>
      <c r="K725" s="3532"/>
      <c r="L725" s="779"/>
      <c r="M725" s="3439"/>
      <c r="N725" s="3440"/>
      <c r="O725" s="3386"/>
      <c r="P725" s="3387"/>
      <c r="DE725" s="818"/>
      <c r="DG725" s="829"/>
    </row>
    <row r="726" spans="1:111" s="771" customFormat="1" ht="13.5" hidden="1" customHeight="1" x14ac:dyDescent="0.15">
      <c r="A726" s="3475"/>
      <c r="B726" s="776"/>
      <c r="C726" s="3622"/>
      <c r="D726" s="3416"/>
      <c r="E726" s="3534"/>
      <c r="F726" s="764"/>
      <c r="G726" s="3622"/>
      <c r="H726" s="3416"/>
      <c r="I726" s="3531"/>
      <c r="J726" s="3461"/>
      <c r="K726" s="3532"/>
      <c r="L726" s="777"/>
      <c r="M726" s="3439"/>
      <c r="N726" s="3440"/>
      <c r="O726" s="3386"/>
      <c r="P726" s="3387"/>
      <c r="DE726" s="818"/>
      <c r="DG726" s="829"/>
    </row>
    <row r="727" spans="1:111" s="771" customFormat="1" ht="13.5" hidden="1" customHeight="1" x14ac:dyDescent="0.15">
      <c r="A727" s="3475"/>
      <c r="B727" s="778"/>
      <c r="C727" s="3622"/>
      <c r="D727" s="3547"/>
      <c r="E727" s="3623"/>
      <c r="F727" s="764"/>
      <c r="G727" s="3622"/>
      <c r="H727" s="3416"/>
      <c r="I727" s="3531"/>
      <c r="J727" s="3461"/>
      <c r="K727" s="3532"/>
      <c r="L727" s="779"/>
      <c r="M727" s="3439"/>
      <c r="N727" s="3440"/>
      <c r="O727" s="3386"/>
      <c r="P727" s="3387"/>
      <c r="DE727" s="818"/>
      <c r="DG727" s="829"/>
    </row>
    <row r="728" spans="1:111" s="771" customFormat="1" ht="13.5" hidden="1" customHeight="1" x14ac:dyDescent="0.15">
      <c r="A728" s="3475"/>
      <c r="B728" s="778"/>
      <c r="C728" s="3622"/>
      <c r="D728" s="3416"/>
      <c r="E728" s="3534"/>
      <c r="F728" s="764"/>
      <c r="G728" s="3622"/>
      <c r="H728" s="3534"/>
      <c r="I728" s="3531"/>
      <c r="J728" s="3461"/>
      <c r="K728" s="3532"/>
      <c r="L728" s="779"/>
      <c r="M728" s="3439"/>
      <c r="N728" s="3621"/>
      <c r="O728" s="3386"/>
      <c r="P728" s="3621"/>
      <c r="DE728" s="818"/>
      <c r="DG728" s="829"/>
    </row>
    <row r="729" spans="1:111" s="771" customFormat="1" ht="13.5" hidden="1" customHeight="1" x14ac:dyDescent="0.15">
      <c r="A729" s="3475"/>
      <c r="B729" s="778"/>
      <c r="C729" s="3622"/>
      <c r="D729" s="3547"/>
      <c r="E729" s="3623"/>
      <c r="F729" s="764"/>
      <c r="G729" s="3622"/>
      <c r="H729" s="3416"/>
      <c r="I729" s="3531"/>
      <c r="J729" s="3461"/>
      <c r="K729" s="3532"/>
      <c r="L729" s="779"/>
      <c r="M729" s="3439"/>
      <c r="N729" s="3440"/>
      <c r="O729" s="3386"/>
      <c r="P729" s="3387"/>
      <c r="DE729" s="818"/>
      <c r="DG729" s="829"/>
    </row>
    <row r="730" spans="1:111" s="771" customFormat="1" ht="13.5" hidden="1" customHeight="1" x14ac:dyDescent="0.15">
      <c r="A730" s="3475"/>
      <c r="B730" s="778"/>
      <c r="C730" s="3622"/>
      <c r="D730" s="3547"/>
      <c r="E730" s="3623"/>
      <c r="F730" s="764"/>
      <c r="G730" s="3622"/>
      <c r="H730" s="3416"/>
      <c r="I730" s="3531"/>
      <c r="J730" s="3461"/>
      <c r="K730" s="3532"/>
      <c r="L730" s="779"/>
      <c r="M730" s="3439"/>
      <c r="N730" s="3440"/>
      <c r="O730" s="3386"/>
      <c r="P730" s="3387"/>
      <c r="DE730" s="818"/>
      <c r="DG730" s="829"/>
    </row>
    <row r="731" spans="1:111" s="771" customFormat="1" ht="13.5" hidden="1" customHeight="1" x14ac:dyDescent="0.15">
      <c r="A731" s="3475"/>
      <c r="B731" s="776"/>
      <c r="C731" s="3622"/>
      <c r="D731" s="3416"/>
      <c r="E731" s="3534"/>
      <c r="F731" s="764"/>
      <c r="G731" s="3622"/>
      <c r="H731" s="3416"/>
      <c r="I731" s="3531"/>
      <c r="J731" s="3461"/>
      <c r="K731" s="3532"/>
      <c r="L731" s="777"/>
      <c r="M731" s="3439"/>
      <c r="N731" s="3440"/>
      <c r="O731" s="3386"/>
      <c r="P731" s="3387"/>
      <c r="DE731" s="818"/>
      <c r="DG731" s="829"/>
    </row>
    <row r="732" spans="1:111" s="771" customFormat="1" ht="13.5" hidden="1" customHeight="1" x14ac:dyDescent="0.15">
      <c r="A732" s="3475"/>
      <c r="B732" s="778"/>
      <c r="C732" s="3622"/>
      <c r="D732" s="3547"/>
      <c r="E732" s="3623"/>
      <c r="F732" s="764"/>
      <c r="G732" s="3622"/>
      <c r="H732" s="3416"/>
      <c r="I732" s="3531"/>
      <c r="J732" s="3461"/>
      <c r="K732" s="3532"/>
      <c r="L732" s="779"/>
      <c r="M732" s="3439"/>
      <c r="N732" s="3440"/>
      <c r="O732" s="3386"/>
      <c r="P732" s="3387"/>
      <c r="DE732" s="818"/>
      <c r="DG732" s="829"/>
    </row>
    <row r="733" spans="1:111" s="771" customFormat="1" ht="13.5" hidden="1" customHeight="1" x14ac:dyDescent="0.15">
      <c r="A733" s="3475"/>
      <c r="B733" s="776"/>
      <c r="C733" s="3622"/>
      <c r="D733" s="3416"/>
      <c r="E733" s="3534"/>
      <c r="F733" s="764"/>
      <c r="G733" s="3622"/>
      <c r="H733" s="3416"/>
      <c r="I733" s="3531"/>
      <c r="J733" s="3461"/>
      <c r="K733" s="3532"/>
      <c r="L733" s="777"/>
      <c r="M733" s="3439"/>
      <c r="N733" s="3440"/>
      <c r="O733" s="3386"/>
      <c r="P733" s="3387"/>
      <c r="DE733" s="818"/>
      <c r="DG733" s="829"/>
    </row>
    <row r="734" spans="1:111" s="771" customFormat="1" ht="6" hidden="1" customHeight="1" x14ac:dyDescent="0.15">
      <c r="A734" s="3601"/>
      <c r="B734" s="3602"/>
      <c r="C734" s="3602"/>
      <c r="D734" s="3602"/>
      <c r="E734" s="3602"/>
      <c r="F734" s="3602"/>
      <c r="G734" s="3602"/>
      <c r="H734" s="3602"/>
      <c r="I734" s="3602"/>
      <c r="J734" s="3602"/>
      <c r="K734" s="3602"/>
      <c r="L734" s="3602"/>
      <c r="M734" s="3602"/>
      <c r="N734" s="3602"/>
      <c r="O734" s="3602"/>
      <c r="P734" s="3602"/>
      <c r="DE734" s="818"/>
      <c r="DG734" s="829"/>
    </row>
    <row r="735" spans="1:111" s="771" customFormat="1" ht="6" hidden="1" customHeight="1" x14ac:dyDescent="0.15">
      <c r="A735" s="3603"/>
      <c r="B735" s="3603"/>
      <c r="C735" s="3603"/>
      <c r="D735" s="3603"/>
      <c r="E735" s="3603"/>
      <c r="F735" s="3603"/>
      <c r="G735" s="3603"/>
      <c r="H735" s="3603"/>
      <c r="I735" s="3603"/>
      <c r="J735" s="3603"/>
      <c r="K735" s="3603"/>
      <c r="L735" s="3603"/>
      <c r="M735" s="3603"/>
      <c r="N735" s="3603"/>
      <c r="O735" s="3603"/>
      <c r="P735" s="3603"/>
      <c r="DE735" s="818"/>
      <c r="DG735" s="829"/>
    </row>
    <row r="736" spans="1:111" s="771" customFormat="1" ht="21" hidden="1" customHeight="1" x14ac:dyDescent="0.15">
      <c r="A736" s="3421">
        <v>3</v>
      </c>
      <c r="B736" s="3604" t="s">
        <v>1263</v>
      </c>
      <c r="C736" s="3605"/>
      <c r="D736" s="3606"/>
      <c r="E736" s="3607" t="s">
        <v>1226</v>
      </c>
      <c r="F736" s="3608"/>
      <c r="G736" s="3609"/>
      <c r="H736" s="3609"/>
      <c r="I736" s="802"/>
      <c r="J736" s="813">
        <v>4</v>
      </c>
      <c r="K736" s="3510" t="s">
        <v>1262</v>
      </c>
      <c r="L736" s="3511"/>
      <c r="M736" s="3511"/>
      <c r="N736" s="3511"/>
      <c r="O736" s="3511"/>
      <c r="P736" s="3512"/>
      <c r="DE736" s="818"/>
      <c r="DG736" s="829"/>
    </row>
    <row r="737" spans="1:111" s="771" customFormat="1" ht="12" hidden="1" customHeight="1" x14ac:dyDescent="0.15">
      <c r="A737" s="3422"/>
      <c r="B737" s="3610"/>
      <c r="C737" s="3610"/>
      <c r="D737" s="3610"/>
      <c r="E737" s="3386"/>
      <c r="F737" s="3387"/>
      <c r="G737" s="3445"/>
      <c r="H737" s="3445"/>
      <c r="I737" s="791"/>
      <c r="J737" s="3611"/>
      <c r="K737" s="3612"/>
      <c r="L737" s="3613"/>
      <c r="M737" s="3613"/>
      <c r="N737" s="3613"/>
      <c r="O737" s="3613"/>
      <c r="P737" s="3614"/>
      <c r="DE737" s="818"/>
      <c r="DG737" s="829"/>
    </row>
    <row r="738" spans="1:111" s="771" customFormat="1" ht="12" hidden="1" customHeight="1" x14ac:dyDescent="0.15">
      <c r="A738" s="791"/>
      <c r="B738" s="812"/>
      <c r="C738" s="812"/>
      <c r="D738" s="812"/>
      <c r="E738" s="812"/>
      <c r="F738" s="812"/>
      <c r="G738" s="812"/>
      <c r="H738" s="812"/>
      <c r="I738" s="811"/>
      <c r="J738" s="3611"/>
      <c r="K738" s="3615"/>
      <c r="L738" s="3616"/>
      <c r="M738" s="3616"/>
      <c r="N738" s="3616"/>
      <c r="O738" s="3616"/>
      <c r="P738" s="3614"/>
      <c r="DE738" s="818"/>
      <c r="DG738" s="829"/>
    </row>
    <row r="739" spans="1:111" s="771" customFormat="1" ht="12" hidden="1" customHeight="1" x14ac:dyDescent="0.15">
      <c r="A739" s="791"/>
      <c r="B739" s="3599" t="s">
        <v>1261</v>
      </c>
      <c r="C739" s="3599"/>
      <c r="D739" s="3599"/>
      <c r="E739" s="3599"/>
      <c r="F739" s="3599"/>
      <c r="G739" s="3599"/>
      <c r="H739" s="3599"/>
      <c r="I739" s="811"/>
      <c r="J739" s="3611"/>
      <c r="K739" s="3615"/>
      <c r="L739" s="3616"/>
      <c r="M739" s="3616"/>
      <c r="N739" s="3616"/>
      <c r="O739" s="3616"/>
      <c r="P739" s="3614"/>
      <c r="DE739" s="818"/>
      <c r="DG739" s="829"/>
    </row>
    <row r="740" spans="1:111" s="771" customFormat="1" ht="12" hidden="1" customHeight="1" x14ac:dyDescent="0.15">
      <c r="A740" s="791"/>
      <c r="B740" s="3599" t="s">
        <v>1260</v>
      </c>
      <c r="C740" s="3599"/>
      <c r="D740" s="3599"/>
      <c r="E740" s="3599"/>
      <c r="F740" s="3599"/>
      <c r="G740" s="3599"/>
      <c r="H740" s="3599"/>
      <c r="I740" s="803"/>
      <c r="J740" s="3611"/>
      <c r="K740" s="3615"/>
      <c r="L740" s="3616"/>
      <c r="M740" s="3616"/>
      <c r="N740" s="3616"/>
      <c r="O740" s="3616"/>
      <c r="P740" s="3614"/>
      <c r="DE740" s="818"/>
      <c r="DG740" s="829"/>
    </row>
    <row r="741" spans="1:111" s="771" customFormat="1" ht="12" hidden="1" customHeight="1" x14ac:dyDescent="0.15">
      <c r="A741" s="790" t="s">
        <v>1223</v>
      </c>
      <c r="B741" s="3599" t="s">
        <v>1259</v>
      </c>
      <c r="C741" s="3599"/>
      <c r="D741" s="3599"/>
      <c r="E741" s="3599"/>
      <c r="F741" s="3599"/>
      <c r="G741" s="3599"/>
      <c r="H741" s="3599"/>
      <c r="I741" s="811"/>
      <c r="J741" s="3611"/>
      <c r="K741" s="3615"/>
      <c r="L741" s="3616"/>
      <c r="M741" s="3616"/>
      <c r="N741" s="3616"/>
      <c r="O741" s="3616"/>
      <c r="P741" s="3614"/>
      <c r="DE741" s="818"/>
      <c r="DG741" s="829"/>
    </row>
    <row r="742" spans="1:111" s="771" customFormat="1" ht="12" hidden="1" customHeight="1" x14ac:dyDescent="0.15">
      <c r="A742" s="790"/>
      <c r="B742" s="3620" t="s">
        <v>1258</v>
      </c>
      <c r="C742" s="3620"/>
      <c r="D742" s="3620"/>
      <c r="E742" s="3620"/>
      <c r="F742" s="3620"/>
      <c r="G742" s="3620"/>
      <c r="H742" s="3620"/>
      <c r="I742" s="811"/>
      <c r="J742" s="3611"/>
      <c r="K742" s="3615"/>
      <c r="L742" s="3616"/>
      <c r="M742" s="3616"/>
      <c r="N742" s="3616"/>
      <c r="O742" s="3616"/>
      <c r="P742" s="3614"/>
      <c r="DE742" s="818"/>
      <c r="DG742" s="829"/>
    </row>
    <row r="743" spans="1:111" s="771" customFormat="1" ht="12" hidden="1" customHeight="1" x14ac:dyDescent="0.15">
      <c r="A743" s="790"/>
      <c r="B743" s="3599" t="s">
        <v>1257</v>
      </c>
      <c r="C743" s="3599"/>
      <c r="D743" s="3599"/>
      <c r="E743" s="3599"/>
      <c r="F743" s="3599"/>
      <c r="G743" s="3599"/>
      <c r="H743" s="3599"/>
      <c r="I743" s="811"/>
      <c r="J743" s="3611"/>
      <c r="K743" s="3615"/>
      <c r="L743" s="3616"/>
      <c r="M743" s="3616"/>
      <c r="N743" s="3616"/>
      <c r="O743" s="3616"/>
      <c r="P743" s="3614"/>
      <c r="DE743" s="818"/>
      <c r="DG743" s="829"/>
    </row>
    <row r="744" spans="1:111" s="771" customFormat="1" ht="12" hidden="1" customHeight="1" x14ac:dyDescent="0.15">
      <c r="A744" s="790"/>
      <c r="B744" s="3598" t="s">
        <v>1256</v>
      </c>
      <c r="C744" s="3598"/>
      <c r="D744" s="3598"/>
      <c r="E744" s="3598"/>
      <c r="F744" s="3598"/>
      <c r="G744" s="3598"/>
      <c r="H744" s="3598"/>
      <c r="I744" s="811"/>
      <c r="J744" s="3611"/>
      <c r="K744" s="3615"/>
      <c r="L744" s="3616"/>
      <c r="M744" s="3616"/>
      <c r="N744" s="3616"/>
      <c r="O744" s="3616"/>
      <c r="P744" s="3614"/>
      <c r="DE744" s="818"/>
      <c r="DG744" s="829"/>
    </row>
    <row r="745" spans="1:111" s="771" customFormat="1" ht="12" hidden="1" customHeight="1" x14ac:dyDescent="0.15">
      <c r="A745" s="790"/>
      <c r="B745" s="3599" t="s">
        <v>1255</v>
      </c>
      <c r="C745" s="3599"/>
      <c r="D745" s="3599"/>
      <c r="E745" s="3599"/>
      <c r="F745" s="3599"/>
      <c r="G745" s="3599"/>
      <c r="H745" s="3599"/>
      <c r="I745" s="811"/>
      <c r="J745" s="3611"/>
      <c r="K745" s="3615"/>
      <c r="L745" s="3616"/>
      <c r="M745" s="3616"/>
      <c r="N745" s="3616"/>
      <c r="O745" s="3616"/>
      <c r="P745" s="3614"/>
      <c r="Q745" s="224"/>
      <c r="R745" s="224"/>
      <c r="S745" s="224"/>
      <c r="T745" s="224"/>
      <c r="U745" s="224"/>
      <c r="V745" s="224"/>
      <c r="W745" s="224"/>
      <c r="X745" s="224"/>
      <c r="Y745" s="224"/>
      <c r="Z745" s="224"/>
      <c r="AA745" s="224"/>
      <c r="DE745" s="818"/>
      <c r="DG745" s="829"/>
    </row>
    <row r="746" spans="1:111" s="771" customFormat="1" ht="12" hidden="1" customHeight="1" x14ac:dyDescent="0.15">
      <c r="A746" s="790"/>
      <c r="B746" s="3599" t="s">
        <v>1254</v>
      </c>
      <c r="C746" s="3599"/>
      <c r="D746" s="3599"/>
      <c r="E746" s="3599"/>
      <c r="F746" s="3599"/>
      <c r="G746" s="3599"/>
      <c r="H746" s="3599"/>
      <c r="I746" s="811"/>
      <c r="J746" s="3611"/>
      <c r="K746" s="3615"/>
      <c r="L746" s="3616"/>
      <c r="M746" s="3616"/>
      <c r="N746" s="3616"/>
      <c r="O746" s="3616"/>
      <c r="P746" s="3614"/>
      <c r="DE746" s="818"/>
      <c r="DG746" s="829"/>
    </row>
    <row r="747" spans="1:111" s="771" customFormat="1" ht="12.75" hidden="1" customHeight="1" x14ac:dyDescent="0.15">
      <c r="A747" s="790"/>
      <c r="B747" s="3599" t="s">
        <v>1253</v>
      </c>
      <c r="C747" s="3599"/>
      <c r="D747" s="3599"/>
      <c r="E747" s="3599"/>
      <c r="F747" s="3599"/>
      <c r="G747" s="3599"/>
      <c r="H747" s="3599"/>
      <c r="I747" s="811"/>
      <c r="J747" s="3611"/>
      <c r="K747" s="3615"/>
      <c r="L747" s="3616"/>
      <c r="M747" s="3616"/>
      <c r="N747" s="3616"/>
      <c r="O747" s="3616"/>
      <c r="P747" s="3614"/>
      <c r="DE747" s="818"/>
      <c r="DG747" s="829"/>
    </row>
    <row r="748" spans="1:111" s="771" customFormat="1" ht="9.75" hidden="1" customHeight="1" x14ac:dyDescent="0.15">
      <c r="A748" s="790"/>
      <c r="B748" s="3600" t="s">
        <v>580</v>
      </c>
      <c r="C748" s="3600"/>
      <c r="D748" s="3600"/>
      <c r="E748" s="3600"/>
      <c r="F748" s="3600"/>
      <c r="G748" s="3600"/>
      <c r="H748" s="3600"/>
      <c r="I748" s="811"/>
      <c r="J748" s="3611"/>
      <c r="K748" s="3615"/>
      <c r="L748" s="3616"/>
      <c r="M748" s="3616"/>
      <c r="N748" s="3616"/>
      <c r="O748" s="3616"/>
      <c r="P748" s="3614"/>
      <c r="DE748" s="818"/>
      <c r="DG748" s="829"/>
    </row>
    <row r="749" spans="1:111" s="771" customFormat="1" ht="9.75" hidden="1" customHeight="1" x14ac:dyDescent="0.15">
      <c r="A749" s="790"/>
      <c r="B749" s="3597" t="s">
        <v>1252</v>
      </c>
      <c r="C749" s="3597"/>
      <c r="D749" s="3597"/>
      <c r="E749" s="3597"/>
      <c r="F749" s="3597"/>
      <c r="G749" s="3597"/>
      <c r="H749" s="3597"/>
      <c r="I749" s="811"/>
      <c r="J749" s="3611"/>
      <c r="K749" s="3615"/>
      <c r="L749" s="3616"/>
      <c r="M749" s="3616"/>
      <c r="N749" s="3616"/>
      <c r="O749" s="3616"/>
      <c r="P749" s="3614"/>
      <c r="DE749" s="818"/>
      <c r="DG749" s="829"/>
    </row>
    <row r="750" spans="1:111" s="771" customFormat="1" ht="11.25" hidden="1" customHeight="1" x14ac:dyDescent="0.15">
      <c r="A750" s="790"/>
      <c r="B750" s="3597" t="s">
        <v>1251</v>
      </c>
      <c r="C750" s="3597"/>
      <c r="D750" s="3597"/>
      <c r="E750" s="3597"/>
      <c r="F750" s="3597"/>
      <c r="G750" s="3597"/>
      <c r="H750" s="3597"/>
      <c r="I750" s="811"/>
      <c r="J750" s="3539"/>
      <c r="K750" s="3617"/>
      <c r="L750" s="3618"/>
      <c r="M750" s="3618"/>
      <c r="N750" s="3618"/>
      <c r="O750" s="3618"/>
      <c r="P750" s="3619"/>
      <c r="DE750" s="818"/>
      <c r="DG750" s="829"/>
    </row>
    <row r="751" spans="1:111" s="772" customFormat="1" ht="13.5" hidden="1" x14ac:dyDescent="0.15">
      <c r="A751" s="3637" t="s">
        <v>1271</v>
      </c>
      <c r="B751" s="3638"/>
      <c r="C751" s="3638"/>
      <c r="D751" s="3638"/>
      <c r="E751" s="3638"/>
      <c r="F751" s="3638"/>
      <c r="G751" s="3638"/>
      <c r="H751" s="3638"/>
      <c r="I751" s="3638"/>
      <c r="J751" s="3638"/>
      <c r="K751" s="3638"/>
      <c r="L751" s="3638"/>
      <c r="M751" s="3638"/>
      <c r="N751" s="3638"/>
      <c r="O751" s="3638"/>
      <c r="P751" s="3638"/>
      <c r="DE751" s="830"/>
      <c r="DG751" s="829"/>
    </row>
    <row r="752" spans="1:111" s="771" customFormat="1" ht="12" hidden="1" customHeight="1" x14ac:dyDescent="0.15">
      <c r="A752" s="3393" t="s">
        <v>576</v>
      </c>
      <c r="B752" s="3417"/>
      <c r="C752" s="3639"/>
      <c r="D752" s="3640"/>
      <c r="E752" s="3393" t="s">
        <v>575</v>
      </c>
      <c r="F752" s="3417"/>
      <c r="G752" s="3386"/>
      <c r="H752" s="3416"/>
      <c r="I752" s="3416"/>
      <c r="J752" s="3387"/>
      <c r="K752" s="801" t="s">
        <v>1214</v>
      </c>
      <c r="L752" s="3386"/>
      <c r="M752" s="3416"/>
      <c r="N752" s="3416"/>
      <c r="O752" s="3416"/>
      <c r="P752" s="3387"/>
      <c r="DE752" s="818"/>
      <c r="DG752" s="829"/>
    </row>
    <row r="753" spans="1:111" s="771" customFormat="1" ht="12" hidden="1" customHeight="1" x14ac:dyDescent="0.15">
      <c r="A753" s="3421">
        <v>1</v>
      </c>
      <c r="B753" s="3510" t="s">
        <v>1249</v>
      </c>
      <c r="C753" s="3511"/>
      <c r="D753" s="3511"/>
      <c r="E753" s="3511"/>
      <c r="F753" s="3512"/>
      <c r="G753" s="3492" t="s">
        <v>1248</v>
      </c>
      <c r="H753" s="3493"/>
      <c r="I753" s="3393" t="s">
        <v>1270</v>
      </c>
      <c r="J753" s="3394"/>
      <c r="K753" s="3394"/>
      <c r="L753" s="3394"/>
      <c r="M753" s="3394"/>
      <c r="N753" s="3394"/>
      <c r="O753" s="3394"/>
      <c r="P753" s="3417"/>
      <c r="DE753" s="818"/>
      <c r="DG753" s="829"/>
    </row>
    <row r="754" spans="1:111" s="771" customFormat="1" ht="12" hidden="1" customHeight="1" x14ac:dyDescent="0.15">
      <c r="A754" s="3422"/>
      <c r="B754" s="3513"/>
      <c r="C754" s="3514"/>
      <c r="D754" s="3514"/>
      <c r="E754" s="3514"/>
      <c r="F754" s="3515"/>
      <c r="G754" s="3426"/>
      <c r="H754" s="3428"/>
      <c r="I754" s="3635"/>
      <c r="J754" s="3636"/>
      <c r="K754" s="3636"/>
      <c r="L754" s="3636"/>
      <c r="M754" s="3636"/>
      <c r="N754" s="3636"/>
      <c r="O754" s="3636"/>
      <c r="P754" s="808" t="s">
        <v>1763</v>
      </c>
      <c r="DE754" s="818"/>
      <c r="DG754" s="829"/>
    </row>
    <row r="755" spans="1:111" s="771" customFormat="1" ht="6" hidden="1" customHeight="1" x14ac:dyDescent="0.15">
      <c r="A755" s="809"/>
      <c r="B755" s="809"/>
      <c r="C755" s="809"/>
      <c r="D755" s="809"/>
      <c r="E755" s="809"/>
      <c r="F755" s="809"/>
      <c r="G755" s="809"/>
      <c r="H755" s="809"/>
      <c r="I755" s="809"/>
      <c r="J755" s="809"/>
      <c r="K755" s="809"/>
      <c r="L755" s="809"/>
      <c r="M755" s="791"/>
      <c r="N755" s="791"/>
      <c r="O755" s="791"/>
      <c r="P755" s="791"/>
      <c r="DE755" s="818"/>
      <c r="DG755" s="829"/>
    </row>
    <row r="756" spans="1:111" s="771" customFormat="1" ht="12" hidden="1" customHeight="1" x14ac:dyDescent="0.15">
      <c r="A756" s="3421">
        <v>2</v>
      </c>
      <c r="B756" s="3434" t="s">
        <v>1269</v>
      </c>
      <c r="C756" s="3624"/>
      <c r="D756" s="3624"/>
      <c r="E756" s="3624"/>
      <c r="F756" s="3624"/>
      <c r="G756" s="3624"/>
      <c r="H756" s="3624"/>
      <c r="I756" s="3624"/>
      <c r="J756" s="3624"/>
      <c r="K756" s="3624"/>
      <c r="L756" s="3624"/>
      <c r="M756" s="3624"/>
      <c r="N756" s="3625"/>
      <c r="O756" s="3434" t="s">
        <v>1231</v>
      </c>
      <c r="P756" s="3625"/>
      <c r="DE756" s="818"/>
      <c r="DG756" s="829"/>
    </row>
    <row r="757" spans="1:111" s="771" customFormat="1" ht="12" hidden="1" customHeight="1" x14ac:dyDescent="0.15">
      <c r="A757" s="3475"/>
      <c r="B757" s="804" t="s">
        <v>54</v>
      </c>
      <c r="C757" s="3627" t="s">
        <v>1234</v>
      </c>
      <c r="D757" s="3628"/>
      <c r="E757" s="3629"/>
      <c r="F757" s="805" t="s">
        <v>1268</v>
      </c>
      <c r="G757" s="3627" t="s">
        <v>1267</v>
      </c>
      <c r="H757" s="3628"/>
      <c r="I757" s="3630" t="s">
        <v>1266</v>
      </c>
      <c r="J757" s="3631"/>
      <c r="K757" s="3632"/>
      <c r="L757" s="807" t="s">
        <v>1265</v>
      </c>
      <c r="M757" s="3633" t="s">
        <v>1264</v>
      </c>
      <c r="N757" s="3634"/>
      <c r="O757" s="3436"/>
      <c r="P757" s="3626"/>
      <c r="DE757" s="818"/>
      <c r="DF757" s="772" t="str">
        <f>IF(COUNTA(B758:P767)&gt;0,DG757,"")</f>
        <v/>
      </c>
      <c r="DG757" s="829">
        <v>23</v>
      </c>
    </row>
    <row r="758" spans="1:111" s="771" customFormat="1" ht="13.5" hidden="1" customHeight="1" x14ac:dyDescent="0.15">
      <c r="A758" s="3475"/>
      <c r="B758" s="778"/>
      <c r="C758" s="3622"/>
      <c r="D758" s="3547"/>
      <c r="E758" s="3623"/>
      <c r="F758" s="764"/>
      <c r="G758" s="3622"/>
      <c r="H758" s="3416"/>
      <c r="I758" s="3531"/>
      <c r="J758" s="3461"/>
      <c r="K758" s="3532"/>
      <c r="L758" s="779"/>
      <c r="M758" s="3439"/>
      <c r="N758" s="3440"/>
      <c r="O758" s="3386"/>
      <c r="P758" s="3387"/>
      <c r="DE758" s="818"/>
      <c r="DG758" s="829"/>
    </row>
    <row r="759" spans="1:111" s="771" customFormat="1" ht="13.5" hidden="1" customHeight="1" x14ac:dyDescent="0.15">
      <c r="A759" s="3475"/>
      <c r="B759" s="778"/>
      <c r="C759" s="3622"/>
      <c r="D759" s="3547"/>
      <c r="E759" s="3623"/>
      <c r="F759" s="764"/>
      <c r="G759" s="3622"/>
      <c r="H759" s="3416"/>
      <c r="I759" s="3531"/>
      <c r="J759" s="3461"/>
      <c r="K759" s="3532"/>
      <c r="L759" s="779"/>
      <c r="M759" s="3439"/>
      <c r="N759" s="3440"/>
      <c r="O759" s="3386"/>
      <c r="P759" s="3387"/>
      <c r="DE759" s="818"/>
      <c r="DG759" s="829"/>
    </row>
    <row r="760" spans="1:111" s="771" customFormat="1" ht="13.5" hidden="1" customHeight="1" x14ac:dyDescent="0.15">
      <c r="A760" s="3475"/>
      <c r="B760" s="776"/>
      <c r="C760" s="3622"/>
      <c r="D760" s="3416"/>
      <c r="E760" s="3534"/>
      <c r="F760" s="764"/>
      <c r="G760" s="3622"/>
      <c r="H760" s="3416"/>
      <c r="I760" s="3531"/>
      <c r="J760" s="3461"/>
      <c r="K760" s="3532"/>
      <c r="L760" s="777"/>
      <c r="M760" s="3439"/>
      <c r="N760" s="3440"/>
      <c r="O760" s="3386"/>
      <c r="P760" s="3387"/>
      <c r="DE760" s="818"/>
      <c r="DG760" s="829"/>
    </row>
    <row r="761" spans="1:111" s="771" customFormat="1" ht="13.5" hidden="1" customHeight="1" x14ac:dyDescent="0.15">
      <c r="A761" s="3475"/>
      <c r="B761" s="778"/>
      <c r="C761" s="3622"/>
      <c r="D761" s="3547"/>
      <c r="E761" s="3623"/>
      <c r="F761" s="764"/>
      <c r="G761" s="3622"/>
      <c r="H761" s="3416"/>
      <c r="I761" s="3531"/>
      <c r="J761" s="3461"/>
      <c r="K761" s="3532"/>
      <c r="L761" s="779"/>
      <c r="M761" s="3439"/>
      <c r="N761" s="3440"/>
      <c r="O761" s="3386"/>
      <c r="P761" s="3387"/>
      <c r="DE761" s="818"/>
      <c r="DG761" s="829"/>
    </row>
    <row r="762" spans="1:111" s="771" customFormat="1" ht="13.5" hidden="1" customHeight="1" x14ac:dyDescent="0.15">
      <c r="A762" s="3475"/>
      <c r="B762" s="778"/>
      <c r="C762" s="3622"/>
      <c r="D762" s="3416"/>
      <c r="E762" s="3534"/>
      <c r="F762" s="764"/>
      <c r="G762" s="3622"/>
      <c r="H762" s="3534"/>
      <c r="I762" s="3531"/>
      <c r="J762" s="3461"/>
      <c r="K762" s="3532"/>
      <c r="L762" s="779"/>
      <c r="M762" s="3439"/>
      <c r="N762" s="3621"/>
      <c r="O762" s="3386"/>
      <c r="P762" s="3621"/>
      <c r="DE762" s="818"/>
      <c r="DG762" s="829"/>
    </row>
    <row r="763" spans="1:111" s="771" customFormat="1" ht="13.5" hidden="1" customHeight="1" x14ac:dyDescent="0.15">
      <c r="A763" s="3475"/>
      <c r="B763" s="778"/>
      <c r="C763" s="3622"/>
      <c r="D763" s="3547"/>
      <c r="E763" s="3623"/>
      <c r="F763" s="764"/>
      <c r="G763" s="3622"/>
      <c r="H763" s="3416"/>
      <c r="I763" s="3531"/>
      <c r="J763" s="3461"/>
      <c r="K763" s="3532"/>
      <c r="L763" s="779"/>
      <c r="M763" s="3439"/>
      <c r="N763" s="3440"/>
      <c r="O763" s="3386"/>
      <c r="P763" s="3387"/>
      <c r="DE763" s="818"/>
      <c r="DG763" s="829"/>
    </row>
    <row r="764" spans="1:111" s="771" customFormat="1" ht="13.5" hidden="1" customHeight="1" x14ac:dyDescent="0.15">
      <c r="A764" s="3475"/>
      <c r="B764" s="778"/>
      <c r="C764" s="3622"/>
      <c r="D764" s="3547"/>
      <c r="E764" s="3623"/>
      <c r="F764" s="764"/>
      <c r="G764" s="3622"/>
      <c r="H764" s="3416"/>
      <c r="I764" s="3531"/>
      <c r="J764" s="3461"/>
      <c r="K764" s="3532"/>
      <c r="L764" s="779"/>
      <c r="M764" s="3439"/>
      <c r="N764" s="3440"/>
      <c r="O764" s="3386"/>
      <c r="P764" s="3387"/>
      <c r="DE764" s="818"/>
      <c r="DG764" s="829"/>
    </row>
    <row r="765" spans="1:111" s="771" customFormat="1" ht="13.5" hidden="1" customHeight="1" x14ac:dyDescent="0.15">
      <c r="A765" s="3475"/>
      <c r="B765" s="776"/>
      <c r="C765" s="3622"/>
      <c r="D765" s="3416"/>
      <c r="E765" s="3534"/>
      <c r="F765" s="764"/>
      <c r="G765" s="3622"/>
      <c r="H765" s="3416"/>
      <c r="I765" s="3531"/>
      <c r="J765" s="3461"/>
      <c r="K765" s="3532"/>
      <c r="L765" s="777"/>
      <c r="M765" s="3439"/>
      <c r="N765" s="3440"/>
      <c r="O765" s="3386"/>
      <c r="P765" s="3387"/>
      <c r="DE765" s="818"/>
      <c r="DG765" s="829"/>
    </row>
    <row r="766" spans="1:111" s="771" customFormat="1" ht="13.5" hidden="1" customHeight="1" x14ac:dyDescent="0.15">
      <c r="A766" s="3475"/>
      <c r="B766" s="778"/>
      <c r="C766" s="3622"/>
      <c r="D766" s="3547"/>
      <c r="E766" s="3623"/>
      <c r="F766" s="764"/>
      <c r="G766" s="3622"/>
      <c r="H766" s="3416"/>
      <c r="I766" s="3531"/>
      <c r="J766" s="3461"/>
      <c r="K766" s="3532"/>
      <c r="L766" s="779"/>
      <c r="M766" s="3439"/>
      <c r="N766" s="3440"/>
      <c r="O766" s="3386"/>
      <c r="P766" s="3387"/>
      <c r="DE766" s="818"/>
      <c r="DG766" s="829"/>
    </row>
    <row r="767" spans="1:111" s="771" customFormat="1" ht="13.5" hidden="1" customHeight="1" x14ac:dyDescent="0.15">
      <c r="A767" s="3475"/>
      <c r="B767" s="776"/>
      <c r="C767" s="3622"/>
      <c r="D767" s="3416"/>
      <c r="E767" s="3534"/>
      <c r="F767" s="764"/>
      <c r="G767" s="3622"/>
      <c r="H767" s="3416"/>
      <c r="I767" s="3531"/>
      <c r="J767" s="3461"/>
      <c r="K767" s="3532"/>
      <c r="L767" s="777"/>
      <c r="M767" s="3439"/>
      <c r="N767" s="3440"/>
      <c r="O767" s="3386"/>
      <c r="P767" s="3387"/>
      <c r="DE767" s="818"/>
      <c r="DG767" s="829"/>
    </row>
    <row r="768" spans="1:111" s="771" customFormat="1" ht="6" hidden="1" customHeight="1" x14ac:dyDescent="0.15">
      <c r="A768" s="3601"/>
      <c r="B768" s="3602"/>
      <c r="C768" s="3602"/>
      <c r="D768" s="3602"/>
      <c r="E768" s="3602"/>
      <c r="F768" s="3602"/>
      <c r="G768" s="3602"/>
      <c r="H768" s="3602"/>
      <c r="I768" s="3602"/>
      <c r="J768" s="3602"/>
      <c r="K768" s="3602"/>
      <c r="L768" s="3602"/>
      <c r="M768" s="3602"/>
      <c r="N768" s="3602"/>
      <c r="O768" s="3602"/>
      <c r="P768" s="3602"/>
      <c r="DE768" s="818"/>
      <c r="DG768" s="829"/>
    </row>
    <row r="769" spans="1:111" s="771" customFormat="1" ht="6" hidden="1" customHeight="1" x14ac:dyDescent="0.15">
      <c r="A769" s="3603"/>
      <c r="B769" s="3603"/>
      <c r="C769" s="3603"/>
      <c r="D769" s="3603"/>
      <c r="E769" s="3603"/>
      <c r="F769" s="3603"/>
      <c r="G769" s="3603"/>
      <c r="H769" s="3603"/>
      <c r="I769" s="3603"/>
      <c r="J769" s="3603"/>
      <c r="K769" s="3603"/>
      <c r="L769" s="3603"/>
      <c r="M769" s="3603"/>
      <c r="N769" s="3603"/>
      <c r="O769" s="3603"/>
      <c r="P769" s="3603"/>
      <c r="DE769" s="818"/>
      <c r="DG769" s="829"/>
    </row>
    <row r="770" spans="1:111" s="771" customFormat="1" ht="21" hidden="1" customHeight="1" x14ac:dyDescent="0.15">
      <c r="A770" s="3421">
        <v>3</v>
      </c>
      <c r="B770" s="3604" t="s">
        <v>1263</v>
      </c>
      <c r="C770" s="3605"/>
      <c r="D770" s="3606"/>
      <c r="E770" s="3607" t="s">
        <v>1226</v>
      </c>
      <c r="F770" s="3608"/>
      <c r="G770" s="3609"/>
      <c r="H770" s="3609"/>
      <c r="I770" s="802"/>
      <c r="J770" s="813">
        <v>4</v>
      </c>
      <c r="K770" s="3510" t="s">
        <v>1262</v>
      </c>
      <c r="L770" s="3511"/>
      <c r="M770" s="3511"/>
      <c r="N770" s="3511"/>
      <c r="O770" s="3511"/>
      <c r="P770" s="3512"/>
      <c r="DE770" s="818"/>
      <c r="DG770" s="829"/>
    </row>
    <row r="771" spans="1:111" s="771" customFormat="1" ht="12" hidden="1" customHeight="1" x14ac:dyDescent="0.15">
      <c r="A771" s="3422"/>
      <c r="B771" s="3610"/>
      <c r="C771" s="3610"/>
      <c r="D771" s="3610"/>
      <c r="E771" s="3386"/>
      <c r="F771" s="3387"/>
      <c r="G771" s="3445"/>
      <c r="H771" s="3445"/>
      <c r="I771" s="791"/>
      <c r="J771" s="3611"/>
      <c r="K771" s="3612"/>
      <c r="L771" s="3613"/>
      <c r="M771" s="3613"/>
      <c r="N771" s="3613"/>
      <c r="O771" s="3613"/>
      <c r="P771" s="3614"/>
      <c r="DE771" s="818"/>
      <c r="DG771" s="829"/>
    </row>
    <row r="772" spans="1:111" s="771" customFormat="1" ht="12" hidden="1" customHeight="1" x14ac:dyDescent="0.15">
      <c r="A772" s="791"/>
      <c r="B772" s="812"/>
      <c r="C772" s="812"/>
      <c r="D772" s="812"/>
      <c r="E772" s="812"/>
      <c r="F772" s="812"/>
      <c r="G772" s="812"/>
      <c r="H772" s="812"/>
      <c r="I772" s="811"/>
      <c r="J772" s="3611"/>
      <c r="K772" s="3615"/>
      <c r="L772" s="3616"/>
      <c r="M772" s="3616"/>
      <c r="N772" s="3616"/>
      <c r="O772" s="3616"/>
      <c r="P772" s="3614"/>
      <c r="DE772" s="818"/>
      <c r="DG772" s="829"/>
    </row>
    <row r="773" spans="1:111" s="771" customFormat="1" ht="12" hidden="1" customHeight="1" x14ac:dyDescent="0.15">
      <c r="A773" s="791"/>
      <c r="B773" s="3599" t="s">
        <v>1261</v>
      </c>
      <c r="C773" s="3599"/>
      <c r="D773" s="3599"/>
      <c r="E773" s="3599"/>
      <c r="F773" s="3599"/>
      <c r="G773" s="3599"/>
      <c r="H773" s="3599"/>
      <c r="I773" s="811"/>
      <c r="J773" s="3611"/>
      <c r="K773" s="3615"/>
      <c r="L773" s="3616"/>
      <c r="M773" s="3616"/>
      <c r="N773" s="3616"/>
      <c r="O773" s="3616"/>
      <c r="P773" s="3614"/>
      <c r="DE773" s="818"/>
      <c r="DG773" s="829"/>
    </row>
    <row r="774" spans="1:111" s="771" customFormat="1" ht="12" hidden="1" customHeight="1" x14ac:dyDescent="0.15">
      <c r="A774" s="791"/>
      <c r="B774" s="3599" t="s">
        <v>1260</v>
      </c>
      <c r="C774" s="3599"/>
      <c r="D774" s="3599"/>
      <c r="E774" s="3599"/>
      <c r="F774" s="3599"/>
      <c r="G774" s="3599"/>
      <c r="H774" s="3599"/>
      <c r="I774" s="803"/>
      <c r="J774" s="3611"/>
      <c r="K774" s="3615"/>
      <c r="L774" s="3616"/>
      <c r="M774" s="3616"/>
      <c r="N774" s="3616"/>
      <c r="O774" s="3616"/>
      <c r="P774" s="3614"/>
      <c r="DE774" s="818"/>
      <c r="DG774" s="829"/>
    </row>
    <row r="775" spans="1:111" s="771" customFormat="1" ht="12" hidden="1" customHeight="1" x14ac:dyDescent="0.15">
      <c r="A775" s="790" t="s">
        <v>1223</v>
      </c>
      <c r="B775" s="3599" t="s">
        <v>1259</v>
      </c>
      <c r="C775" s="3599"/>
      <c r="D775" s="3599"/>
      <c r="E775" s="3599"/>
      <c r="F775" s="3599"/>
      <c r="G775" s="3599"/>
      <c r="H775" s="3599"/>
      <c r="I775" s="811"/>
      <c r="J775" s="3611"/>
      <c r="K775" s="3615"/>
      <c r="L775" s="3616"/>
      <c r="M775" s="3616"/>
      <c r="N775" s="3616"/>
      <c r="O775" s="3616"/>
      <c r="P775" s="3614"/>
      <c r="DE775" s="818"/>
      <c r="DG775" s="829"/>
    </row>
    <row r="776" spans="1:111" s="771" customFormat="1" ht="12" hidden="1" customHeight="1" x14ac:dyDescent="0.15">
      <c r="A776" s="790"/>
      <c r="B776" s="3620" t="s">
        <v>1258</v>
      </c>
      <c r="C776" s="3620"/>
      <c r="D776" s="3620"/>
      <c r="E776" s="3620"/>
      <c r="F776" s="3620"/>
      <c r="G776" s="3620"/>
      <c r="H776" s="3620"/>
      <c r="I776" s="811"/>
      <c r="J776" s="3611"/>
      <c r="K776" s="3615"/>
      <c r="L776" s="3616"/>
      <c r="M776" s="3616"/>
      <c r="N776" s="3616"/>
      <c r="O776" s="3616"/>
      <c r="P776" s="3614"/>
      <c r="DE776" s="818"/>
      <c r="DG776" s="829"/>
    </row>
    <row r="777" spans="1:111" s="771" customFormat="1" ht="12" hidden="1" customHeight="1" x14ac:dyDescent="0.15">
      <c r="A777" s="790"/>
      <c r="B777" s="3599" t="s">
        <v>1257</v>
      </c>
      <c r="C777" s="3599"/>
      <c r="D777" s="3599"/>
      <c r="E777" s="3599"/>
      <c r="F777" s="3599"/>
      <c r="G777" s="3599"/>
      <c r="H777" s="3599"/>
      <c r="I777" s="811"/>
      <c r="J777" s="3611"/>
      <c r="K777" s="3615"/>
      <c r="L777" s="3616"/>
      <c r="M777" s="3616"/>
      <c r="N777" s="3616"/>
      <c r="O777" s="3616"/>
      <c r="P777" s="3614"/>
      <c r="DE777" s="818"/>
      <c r="DG777" s="829"/>
    </row>
    <row r="778" spans="1:111" s="771" customFormat="1" ht="12" hidden="1" customHeight="1" x14ac:dyDescent="0.15">
      <c r="A778" s="790"/>
      <c r="B778" s="3598" t="s">
        <v>1256</v>
      </c>
      <c r="C778" s="3598"/>
      <c r="D778" s="3598"/>
      <c r="E778" s="3598"/>
      <c r="F778" s="3598"/>
      <c r="G778" s="3598"/>
      <c r="H778" s="3598"/>
      <c r="I778" s="811"/>
      <c r="J778" s="3611"/>
      <c r="K778" s="3615"/>
      <c r="L778" s="3616"/>
      <c r="M778" s="3616"/>
      <c r="N778" s="3616"/>
      <c r="O778" s="3616"/>
      <c r="P778" s="3614"/>
      <c r="DE778" s="818"/>
      <c r="DG778" s="829"/>
    </row>
    <row r="779" spans="1:111" s="771" customFormat="1" ht="12" hidden="1" customHeight="1" x14ac:dyDescent="0.15">
      <c r="A779" s="790"/>
      <c r="B779" s="3599" t="s">
        <v>1255</v>
      </c>
      <c r="C779" s="3599"/>
      <c r="D779" s="3599"/>
      <c r="E779" s="3599"/>
      <c r="F779" s="3599"/>
      <c r="G779" s="3599"/>
      <c r="H779" s="3599"/>
      <c r="I779" s="811"/>
      <c r="J779" s="3611"/>
      <c r="K779" s="3615"/>
      <c r="L779" s="3616"/>
      <c r="M779" s="3616"/>
      <c r="N779" s="3616"/>
      <c r="O779" s="3616"/>
      <c r="P779" s="3614"/>
      <c r="Q779" s="224"/>
      <c r="R779" s="224"/>
      <c r="S779" s="224"/>
      <c r="T779" s="224"/>
      <c r="U779" s="224"/>
      <c r="V779" s="224"/>
      <c r="W779" s="224"/>
      <c r="X779" s="224"/>
      <c r="Y779" s="224"/>
      <c r="Z779" s="224"/>
      <c r="AA779" s="224"/>
      <c r="DE779" s="818"/>
      <c r="DG779" s="829"/>
    </row>
    <row r="780" spans="1:111" s="771" customFormat="1" ht="12" hidden="1" customHeight="1" x14ac:dyDescent="0.15">
      <c r="A780" s="790"/>
      <c r="B780" s="3599" t="s">
        <v>1254</v>
      </c>
      <c r="C780" s="3599"/>
      <c r="D780" s="3599"/>
      <c r="E780" s="3599"/>
      <c r="F780" s="3599"/>
      <c r="G780" s="3599"/>
      <c r="H780" s="3599"/>
      <c r="I780" s="811"/>
      <c r="J780" s="3611"/>
      <c r="K780" s="3615"/>
      <c r="L780" s="3616"/>
      <c r="M780" s="3616"/>
      <c r="N780" s="3616"/>
      <c r="O780" s="3616"/>
      <c r="P780" s="3614"/>
      <c r="DE780" s="818"/>
      <c r="DG780" s="829"/>
    </row>
    <row r="781" spans="1:111" s="771" customFormat="1" ht="12.75" hidden="1" customHeight="1" x14ac:dyDescent="0.15">
      <c r="A781" s="790"/>
      <c r="B781" s="3599" t="s">
        <v>1253</v>
      </c>
      <c r="C781" s="3599"/>
      <c r="D781" s="3599"/>
      <c r="E781" s="3599"/>
      <c r="F781" s="3599"/>
      <c r="G781" s="3599"/>
      <c r="H781" s="3599"/>
      <c r="I781" s="811"/>
      <c r="J781" s="3611"/>
      <c r="K781" s="3615"/>
      <c r="L781" s="3616"/>
      <c r="M781" s="3616"/>
      <c r="N781" s="3616"/>
      <c r="O781" s="3616"/>
      <c r="P781" s="3614"/>
      <c r="DE781" s="818"/>
      <c r="DG781" s="829"/>
    </row>
    <row r="782" spans="1:111" s="771" customFormat="1" ht="9.75" hidden="1" customHeight="1" x14ac:dyDescent="0.15">
      <c r="A782" s="790"/>
      <c r="B782" s="3600" t="s">
        <v>580</v>
      </c>
      <c r="C782" s="3600"/>
      <c r="D782" s="3600"/>
      <c r="E782" s="3600"/>
      <c r="F782" s="3600"/>
      <c r="G782" s="3600"/>
      <c r="H782" s="3600"/>
      <c r="I782" s="811"/>
      <c r="J782" s="3611"/>
      <c r="K782" s="3615"/>
      <c r="L782" s="3616"/>
      <c r="M782" s="3616"/>
      <c r="N782" s="3616"/>
      <c r="O782" s="3616"/>
      <c r="P782" s="3614"/>
      <c r="DE782" s="818"/>
      <c r="DG782" s="829"/>
    </row>
    <row r="783" spans="1:111" s="771" customFormat="1" ht="9.75" hidden="1" customHeight="1" x14ac:dyDescent="0.15">
      <c r="A783" s="790"/>
      <c r="B783" s="3597" t="s">
        <v>1252</v>
      </c>
      <c r="C783" s="3597"/>
      <c r="D783" s="3597"/>
      <c r="E783" s="3597"/>
      <c r="F783" s="3597"/>
      <c r="G783" s="3597"/>
      <c r="H783" s="3597"/>
      <c r="I783" s="811"/>
      <c r="J783" s="3611"/>
      <c r="K783" s="3615"/>
      <c r="L783" s="3616"/>
      <c r="M783" s="3616"/>
      <c r="N783" s="3616"/>
      <c r="O783" s="3616"/>
      <c r="P783" s="3614"/>
      <c r="DE783" s="818"/>
      <c r="DG783" s="829"/>
    </row>
    <row r="784" spans="1:111" s="771" customFormat="1" ht="11.25" hidden="1" customHeight="1" x14ac:dyDescent="0.15">
      <c r="A784" s="790"/>
      <c r="B784" s="3597" t="s">
        <v>1251</v>
      </c>
      <c r="C784" s="3597"/>
      <c r="D784" s="3597"/>
      <c r="E784" s="3597"/>
      <c r="F784" s="3597"/>
      <c r="G784" s="3597"/>
      <c r="H784" s="3597"/>
      <c r="I784" s="811"/>
      <c r="J784" s="3539"/>
      <c r="K784" s="3617"/>
      <c r="L784" s="3618"/>
      <c r="M784" s="3618"/>
      <c r="N784" s="3618"/>
      <c r="O784" s="3618"/>
      <c r="P784" s="3619"/>
      <c r="DE784" s="818"/>
      <c r="DG784" s="829"/>
    </row>
    <row r="785" spans="1:111" s="772" customFormat="1" ht="13.5" hidden="1" x14ac:dyDescent="0.15">
      <c r="A785" s="3637" t="s">
        <v>1271</v>
      </c>
      <c r="B785" s="3638"/>
      <c r="C785" s="3638"/>
      <c r="D785" s="3638"/>
      <c r="E785" s="3638"/>
      <c r="F785" s="3638"/>
      <c r="G785" s="3638"/>
      <c r="H785" s="3638"/>
      <c r="I785" s="3638"/>
      <c r="J785" s="3638"/>
      <c r="K785" s="3638"/>
      <c r="L785" s="3638"/>
      <c r="M785" s="3638"/>
      <c r="N785" s="3638"/>
      <c r="O785" s="3638"/>
      <c r="P785" s="3638"/>
      <c r="DE785" s="830"/>
      <c r="DG785" s="829"/>
    </row>
    <row r="786" spans="1:111" s="771" customFormat="1" ht="12" hidden="1" customHeight="1" x14ac:dyDescent="0.15">
      <c r="A786" s="3393" t="s">
        <v>576</v>
      </c>
      <c r="B786" s="3417"/>
      <c r="C786" s="3639"/>
      <c r="D786" s="3640"/>
      <c r="E786" s="3393" t="s">
        <v>575</v>
      </c>
      <c r="F786" s="3417"/>
      <c r="G786" s="3386"/>
      <c r="H786" s="3416"/>
      <c r="I786" s="3416"/>
      <c r="J786" s="3387"/>
      <c r="K786" s="801" t="s">
        <v>1214</v>
      </c>
      <c r="L786" s="3386"/>
      <c r="M786" s="3416"/>
      <c r="N786" s="3416"/>
      <c r="O786" s="3416"/>
      <c r="P786" s="3387"/>
      <c r="DE786" s="818"/>
      <c r="DG786" s="829"/>
    </row>
    <row r="787" spans="1:111" s="771" customFormat="1" ht="12" hidden="1" customHeight="1" x14ac:dyDescent="0.15">
      <c r="A787" s="3421">
        <v>1</v>
      </c>
      <c r="B787" s="3510" t="s">
        <v>1249</v>
      </c>
      <c r="C787" s="3511"/>
      <c r="D787" s="3511"/>
      <c r="E787" s="3511"/>
      <c r="F787" s="3512"/>
      <c r="G787" s="3492" t="s">
        <v>1248</v>
      </c>
      <c r="H787" s="3493"/>
      <c r="I787" s="3393" t="s">
        <v>1270</v>
      </c>
      <c r="J787" s="3394"/>
      <c r="K787" s="3394"/>
      <c r="L787" s="3394"/>
      <c r="M787" s="3394"/>
      <c r="N787" s="3394"/>
      <c r="O787" s="3394"/>
      <c r="P787" s="3417"/>
      <c r="DE787" s="818"/>
      <c r="DG787" s="829"/>
    </row>
    <row r="788" spans="1:111" s="771" customFormat="1" ht="12" hidden="1" customHeight="1" x14ac:dyDescent="0.15">
      <c r="A788" s="3422"/>
      <c r="B788" s="3513"/>
      <c r="C788" s="3514"/>
      <c r="D788" s="3514"/>
      <c r="E788" s="3514"/>
      <c r="F788" s="3515"/>
      <c r="G788" s="3426"/>
      <c r="H788" s="3428"/>
      <c r="I788" s="3635"/>
      <c r="J788" s="3636"/>
      <c r="K788" s="3636"/>
      <c r="L788" s="3636"/>
      <c r="M788" s="3636"/>
      <c r="N788" s="3636"/>
      <c r="O788" s="3636"/>
      <c r="P788" s="808" t="s">
        <v>1763</v>
      </c>
      <c r="DE788" s="818"/>
      <c r="DG788" s="829"/>
    </row>
    <row r="789" spans="1:111" s="771" customFormat="1" ht="6" hidden="1" customHeight="1" x14ac:dyDescent="0.15">
      <c r="A789" s="809"/>
      <c r="B789" s="809"/>
      <c r="C789" s="809"/>
      <c r="D789" s="809"/>
      <c r="E789" s="809"/>
      <c r="F789" s="809"/>
      <c r="G789" s="809"/>
      <c r="H789" s="809"/>
      <c r="I789" s="809"/>
      <c r="J789" s="809"/>
      <c r="K789" s="809"/>
      <c r="L789" s="809"/>
      <c r="M789" s="791"/>
      <c r="N789" s="791"/>
      <c r="O789" s="791"/>
      <c r="P789" s="791"/>
      <c r="DE789" s="818"/>
      <c r="DG789" s="829"/>
    </row>
    <row r="790" spans="1:111" s="771" customFormat="1" ht="12" hidden="1" customHeight="1" x14ac:dyDescent="0.15">
      <c r="A790" s="3421">
        <v>2</v>
      </c>
      <c r="B790" s="3434" t="s">
        <v>1269</v>
      </c>
      <c r="C790" s="3624"/>
      <c r="D790" s="3624"/>
      <c r="E790" s="3624"/>
      <c r="F790" s="3624"/>
      <c r="G790" s="3624"/>
      <c r="H790" s="3624"/>
      <c r="I790" s="3624"/>
      <c r="J790" s="3624"/>
      <c r="K790" s="3624"/>
      <c r="L790" s="3624"/>
      <c r="M790" s="3624"/>
      <c r="N790" s="3625"/>
      <c r="O790" s="3434" t="s">
        <v>1231</v>
      </c>
      <c r="P790" s="3625"/>
      <c r="DE790" s="818"/>
      <c r="DG790" s="829"/>
    </row>
    <row r="791" spans="1:111" s="771" customFormat="1" ht="12" hidden="1" customHeight="1" x14ac:dyDescent="0.15">
      <c r="A791" s="3475"/>
      <c r="B791" s="804" t="s">
        <v>54</v>
      </c>
      <c r="C791" s="3627" t="s">
        <v>1234</v>
      </c>
      <c r="D791" s="3628"/>
      <c r="E791" s="3629"/>
      <c r="F791" s="805" t="s">
        <v>1268</v>
      </c>
      <c r="G791" s="3627" t="s">
        <v>1267</v>
      </c>
      <c r="H791" s="3628"/>
      <c r="I791" s="3630" t="s">
        <v>1266</v>
      </c>
      <c r="J791" s="3631"/>
      <c r="K791" s="3632"/>
      <c r="L791" s="807" t="s">
        <v>1265</v>
      </c>
      <c r="M791" s="3633" t="s">
        <v>1264</v>
      </c>
      <c r="N791" s="3634"/>
      <c r="O791" s="3436"/>
      <c r="P791" s="3626"/>
      <c r="DE791" s="818"/>
      <c r="DF791" s="772" t="str">
        <f>IF(COUNTA(B792:P801)&gt;0,DG791,"")</f>
        <v/>
      </c>
      <c r="DG791" s="829">
        <v>24</v>
      </c>
    </row>
    <row r="792" spans="1:111" s="771" customFormat="1" ht="13.5" hidden="1" customHeight="1" x14ac:dyDescent="0.15">
      <c r="A792" s="3475"/>
      <c r="B792" s="778"/>
      <c r="C792" s="3622"/>
      <c r="D792" s="3547"/>
      <c r="E792" s="3623"/>
      <c r="F792" s="764"/>
      <c r="G792" s="3622"/>
      <c r="H792" s="3416"/>
      <c r="I792" s="3531"/>
      <c r="J792" s="3461"/>
      <c r="K792" s="3532"/>
      <c r="L792" s="779"/>
      <c r="M792" s="3439"/>
      <c r="N792" s="3440"/>
      <c r="O792" s="3386"/>
      <c r="P792" s="3387"/>
      <c r="DE792" s="818"/>
      <c r="DG792" s="829"/>
    </row>
    <row r="793" spans="1:111" s="771" customFormat="1" ht="13.5" hidden="1" customHeight="1" x14ac:dyDescent="0.15">
      <c r="A793" s="3475"/>
      <c r="B793" s="778"/>
      <c r="C793" s="3622"/>
      <c r="D793" s="3547"/>
      <c r="E793" s="3623"/>
      <c r="F793" s="764"/>
      <c r="G793" s="3622"/>
      <c r="H793" s="3416"/>
      <c r="I793" s="3531"/>
      <c r="J793" s="3461"/>
      <c r="K793" s="3532"/>
      <c r="L793" s="779"/>
      <c r="M793" s="3439"/>
      <c r="N793" s="3440"/>
      <c r="O793" s="3386"/>
      <c r="P793" s="3387"/>
      <c r="DE793" s="818"/>
      <c r="DG793" s="829"/>
    </row>
    <row r="794" spans="1:111" s="771" customFormat="1" ht="13.5" hidden="1" customHeight="1" x14ac:dyDescent="0.15">
      <c r="A794" s="3475"/>
      <c r="B794" s="776"/>
      <c r="C794" s="3622"/>
      <c r="D794" s="3416"/>
      <c r="E794" s="3534"/>
      <c r="F794" s="764"/>
      <c r="G794" s="3622"/>
      <c r="H794" s="3416"/>
      <c r="I794" s="3531"/>
      <c r="J794" s="3461"/>
      <c r="K794" s="3532"/>
      <c r="L794" s="777"/>
      <c r="M794" s="3439"/>
      <c r="N794" s="3440"/>
      <c r="O794" s="3386"/>
      <c r="P794" s="3387"/>
      <c r="DE794" s="818"/>
      <c r="DG794" s="829"/>
    </row>
    <row r="795" spans="1:111" s="771" customFormat="1" ht="13.5" hidden="1" customHeight="1" x14ac:dyDescent="0.15">
      <c r="A795" s="3475"/>
      <c r="B795" s="778"/>
      <c r="C795" s="3622"/>
      <c r="D795" s="3547"/>
      <c r="E795" s="3623"/>
      <c r="F795" s="764"/>
      <c r="G795" s="3622"/>
      <c r="H795" s="3416"/>
      <c r="I795" s="3531"/>
      <c r="J795" s="3461"/>
      <c r="K795" s="3532"/>
      <c r="L795" s="779"/>
      <c r="M795" s="3439"/>
      <c r="N795" s="3440"/>
      <c r="O795" s="3386"/>
      <c r="P795" s="3387"/>
      <c r="DE795" s="818"/>
      <c r="DG795" s="829"/>
    </row>
    <row r="796" spans="1:111" s="771" customFormat="1" ht="13.5" hidden="1" customHeight="1" x14ac:dyDescent="0.15">
      <c r="A796" s="3475"/>
      <c r="B796" s="778"/>
      <c r="C796" s="3622"/>
      <c r="D796" s="3416"/>
      <c r="E796" s="3534"/>
      <c r="F796" s="764"/>
      <c r="G796" s="3622"/>
      <c r="H796" s="3534"/>
      <c r="I796" s="3531"/>
      <c r="J796" s="3461"/>
      <c r="K796" s="3532"/>
      <c r="L796" s="779"/>
      <c r="M796" s="3439"/>
      <c r="N796" s="3621"/>
      <c r="O796" s="3386"/>
      <c r="P796" s="3621"/>
      <c r="DE796" s="818"/>
      <c r="DG796" s="829"/>
    </row>
    <row r="797" spans="1:111" s="771" customFormat="1" ht="13.5" hidden="1" customHeight="1" x14ac:dyDescent="0.15">
      <c r="A797" s="3475"/>
      <c r="B797" s="778"/>
      <c r="C797" s="3622"/>
      <c r="D797" s="3547"/>
      <c r="E797" s="3623"/>
      <c r="F797" s="764"/>
      <c r="G797" s="3622"/>
      <c r="H797" s="3416"/>
      <c r="I797" s="3531"/>
      <c r="J797" s="3461"/>
      <c r="K797" s="3532"/>
      <c r="L797" s="779"/>
      <c r="M797" s="3439"/>
      <c r="N797" s="3440"/>
      <c r="O797" s="3386"/>
      <c r="P797" s="3387"/>
      <c r="DE797" s="818"/>
      <c r="DG797" s="829"/>
    </row>
    <row r="798" spans="1:111" s="771" customFormat="1" ht="13.5" hidden="1" customHeight="1" x14ac:dyDescent="0.15">
      <c r="A798" s="3475"/>
      <c r="B798" s="778"/>
      <c r="C798" s="3622"/>
      <c r="D798" s="3547"/>
      <c r="E798" s="3623"/>
      <c r="F798" s="764"/>
      <c r="G798" s="3622"/>
      <c r="H798" s="3416"/>
      <c r="I798" s="3531"/>
      <c r="J798" s="3461"/>
      <c r="K798" s="3532"/>
      <c r="L798" s="779"/>
      <c r="M798" s="3439"/>
      <c r="N798" s="3440"/>
      <c r="O798" s="3386"/>
      <c r="P798" s="3387"/>
      <c r="DE798" s="818"/>
      <c r="DG798" s="829"/>
    </row>
    <row r="799" spans="1:111" s="771" customFormat="1" ht="13.5" hidden="1" customHeight="1" x14ac:dyDescent="0.15">
      <c r="A799" s="3475"/>
      <c r="B799" s="776"/>
      <c r="C799" s="3622"/>
      <c r="D799" s="3416"/>
      <c r="E799" s="3534"/>
      <c r="F799" s="764"/>
      <c r="G799" s="3622"/>
      <c r="H799" s="3416"/>
      <c r="I799" s="3531"/>
      <c r="J799" s="3461"/>
      <c r="K799" s="3532"/>
      <c r="L799" s="777"/>
      <c r="M799" s="3439"/>
      <c r="N799" s="3440"/>
      <c r="O799" s="3386"/>
      <c r="P799" s="3387"/>
      <c r="DE799" s="818"/>
      <c r="DG799" s="829"/>
    </row>
    <row r="800" spans="1:111" s="771" customFormat="1" ht="13.5" hidden="1" customHeight="1" x14ac:dyDescent="0.15">
      <c r="A800" s="3475"/>
      <c r="B800" s="778"/>
      <c r="C800" s="3622"/>
      <c r="D800" s="3547"/>
      <c r="E800" s="3623"/>
      <c r="F800" s="764"/>
      <c r="G800" s="3622"/>
      <c r="H800" s="3416"/>
      <c r="I800" s="3531"/>
      <c r="J800" s="3461"/>
      <c r="K800" s="3532"/>
      <c r="L800" s="779"/>
      <c r="M800" s="3439"/>
      <c r="N800" s="3440"/>
      <c r="O800" s="3386"/>
      <c r="P800" s="3387"/>
      <c r="DE800" s="818"/>
      <c r="DG800" s="829"/>
    </row>
    <row r="801" spans="1:111" s="771" customFormat="1" ht="13.5" hidden="1" customHeight="1" x14ac:dyDescent="0.15">
      <c r="A801" s="3475"/>
      <c r="B801" s="776"/>
      <c r="C801" s="3622"/>
      <c r="D801" s="3416"/>
      <c r="E801" s="3534"/>
      <c r="F801" s="764"/>
      <c r="G801" s="3622"/>
      <c r="H801" s="3416"/>
      <c r="I801" s="3531"/>
      <c r="J801" s="3461"/>
      <c r="K801" s="3532"/>
      <c r="L801" s="777"/>
      <c r="M801" s="3439"/>
      <c r="N801" s="3440"/>
      <c r="O801" s="3386"/>
      <c r="P801" s="3387"/>
      <c r="DE801" s="818"/>
      <c r="DG801" s="829"/>
    </row>
    <row r="802" spans="1:111" s="771" customFormat="1" ht="6" hidden="1" customHeight="1" x14ac:dyDescent="0.15">
      <c r="A802" s="3601"/>
      <c r="B802" s="3602"/>
      <c r="C802" s="3602"/>
      <c r="D802" s="3602"/>
      <c r="E802" s="3602"/>
      <c r="F802" s="3602"/>
      <c r="G802" s="3602"/>
      <c r="H802" s="3602"/>
      <c r="I802" s="3602"/>
      <c r="J802" s="3602"/>
      <c r="K802" s="3602"/>
      <c r="L802" s="3602"/>
      <c r="M802" s="3602"/>
      <c r="N802" s="3602"/>
      <c r="O802" s="3602"/>
      <c r="P802" s="3602"/>
      <c r="DE802" s="818"/>
      <c r="DG802" s="829"/>
    </row>
    <row r="803" spans="1:111" s="771" customFormat="1" ht="6" hidden="1" customHeight="1" x14ac:dyDescent="0.15">
      <c r="A803" s="3603"/>
      <c r="B803" s="3603"/>
      <c r="C803" s="3603"/>
      <c r="D803" s="3603"/>
      <c r="E803" s="3603"/>
      <c r="F803" s="3603"/>
      <c r="G803" s="3603"/>
      <c r="H803" s="3603"/>
      <c r="I803" s="3603"/>
      <c r="J803" s="3603"/>
      <c r="K803" s="3603"/>
      <c r="L803" s="3603"/>
      <c r="M803" s="3603"/>
      <c r="N803" s="3603"/>
      <c r="O803" s="3603"/>
      <c r="P803" s="3603"/>
      <c r="DE803" s="818"/>
      <c r="DG803" s="829"/>
    </row>
    <row r="804" spans="1:111" s="771" customFormat="1" ht="21" hidden="1" customHeight="1" x14ac:dyDescent="0.15">
      <c r="A804" s="3421">
        <v>3</v>
      </c>
      <c r="B804" s="3604" t="s">
        <v>1263</v>
      </c>
      <c r="C804" s="3605"/>
      <c r="D804" s="3606"/>
      <c r="E804" s="3607" t="s">
        <v>1226</v>
      </c>
      <c r="F804" s="3608"/>
      <c r="G804" s="3609"/>
      <c r="H804" s="3609"/>
      <c r="I804" s="802"/>
      <c r="J804" s="813">
        <v>4</v>
      </c>
      <c r="K804" s="3510" t="s">
        <v>1262</v>
      </c>
      <c r="L804" s="3511"/>
      <c r="M804" s="3511"/>
      <c r="N804" s="3511"/>
      <c r="O804" s="3511"/>
      <c r="P804" s="3512"/>
      <c r="DE804" s="818"/>
      <c r="DG804" s="829"/>
    </row>
    <row r="805" spans="1:111" s="771" customFormat="1" ht="12" hidden="1" customHeight="1" x14ac:dyDescent="0.15">
      <c r="A805" s="3422"/>
      <c r="B805" s="3610"/>
      <c r="C805" s="3610"/>
      <c r="D805" s="3610"/>
      <c r="E805" s="3386"/>
      <c r="F805" s="3387"/>
      <c r="G805" s="3445"/>
      <c r="H805" s="3445"/>
      <c r="I805" s="791"/>
      <c r="J805" s="3611"/>
      <c r="K805" s="3612"/>
      <c r="L805" s="3613"/>
      <c r="M805" s="3613"/>
      <c r="N805" s="3613"/>
      <c r="O805" s="3613"/>
      <c r="P805" s="3614"/>
      <c r="DE805" s="818"/>
      <c r="DG805" s="829"/>
    </row>
    <row r="806" spans="1:111" s="771" customFormat="1" ht="12" hidden="1" customHeight="1" x14ac:dyDescent="0.15">
      <c r="A806" s="791"/>
      <c r="B806" s="812"/>
      <c r="C806" s="812"/>
      <c r="D806" s="812"/>
      <c r="E806" s="812"/>
      <c r="F806" s="812"/>
      <c r="G806" s="812"/>
      <c r="H806" s="812"/>
      <c r="I806" s="811"/>
      <c r="J806" s="3611"/>
      <c r="K806" s="3615"/>
      <c r="L806" s="3616"/>
      <c r="M806" s="3616"/>
      <c r="N806" s="3616"/>
      <c r="O806" s="3616"/>
      <c r="P806" s="3614"/>
      <c r="DE806" s="818"/>
      <c r="DG806" s="829"/>
    </row>
    <row r="807" spans="1:111" s="771" customFormat="1" ht="12" hidden="1" customHeight="1" x14ac:dyDescent="0.15">
      <c r="A807" s="791"/>
      <c r="B807" s="3599" t="s">
        <v>1261</v>
      </c>
      <c r="C807" s="3599"/>
      <c r="D807" s="3599"/>
      <c r="E807" s="3599"/>
      <c r="F807" s="3599"/>
      <c r="G807" s="3599"/>
      <c r="H807" s="3599"/>
      <c r="I807" s="811"/>
      <c r="J807" s="3611"/>
      <c r="K807" s="3615"/>
      <c r="L807" s="3616"/>
      <c r="M807" s="3616"/>
      <c r="N807" s="3616"/>
      <c r="O807" s="3616"/>
      <c r="P807" s="3614"/>
      <c r="DE807" s="818"/>
      <c r="DG807" s="829"/>
    </row>
    <row r="808" spans="1:111" s="771" customFormat="1" ht="12" hidden="1" customHeight="1" x14ac:dyDescent="0.15">
      <c r="A808" s="791"/>
      <c r="B808" s="3599" t="s">
        <v>1260</v>
      </c>
      <c r="C808" s="3599"/>
      <c r="D808" s="3599"/>
      <c r="E808" s="3599"/>
      <c r="F808" s="3599"/>
      <c r="G808" s="3599"/>
      <c r="H808" s="3599"/>
      <c r="I808" s="803"/>
      <c r="J808" s="3611"/>
      <c r="K808" s="3615"/>
      <c r="L808" s="3616"/>
      <c r="M808" s="3616"/>
      <c r="N808" s="3616"/>
      <c r="O808" s="3616"/>
      <c r="P808" s="3614"/>
      <c r="DE808" s="818"/>
      <c r="DG808" s="829"/>
    </row>
    <row r="809" spans="1:111" s="771" customFormat="1" ht="12" hidden="1" customHeight="1" x14ac:dyDescent="0.15">
      <c r="A809" s="790" t="s">
        <v>1223</v>
      </c>
      <c r="B809" s="3599" t="s">
        <v>1259</v>
      </c>
      <c r="C809" s="3599"/>
      <c r="D809" s="3599"/>
      <c r="E809" s="3599"/>
      <c r="F809" s="3599"/>
      <c r="G809" s="3599"/>
      <c r="H809" s="3599"/>
      <c r="I809" s="811"/>
      <c r="J809" s="3611"/>
      <c r="K809" s="3615"/>
      <c r="L809" s="3616"/>
      <c r="M809" s="3616"/>
      <c r="N809" s="3616"/>
      <c r="O809" s="3616"/>
      <c r="P809" s="3614"/>
      <c r="DE809" s="818"/>
      <c r="DG809" s="829"/>
    </row>
    <row r="810" spans="1:111" s="771" customFormat="1" ht="12" hidden="1" customHeight="1" x14ac:dyDescent="0.15">
      <c r="A810" s="790"/>
      <c r="B810" s="3620" t="s">
        <v>1258</v>
      </c>
      <c r="C810" s="3620"/>
      <c r="D810" s="3620"/>
      <c r="E810" s="3620"/>
      <c r="F810" s="3620"/>
      <c r="G810" s="3620"/>
      <c r="H810" s="3620"/>
      <c r="I810" s="811"/>
      <c r="J810" s="3611"/>
      <c r="K810" s="3615"/>
      <c r="L810" s="3616"/>
      <c r="M810" s="3616"/>
      <c r="N810" s="3616"/>
      <c r="O810" s="3616"/>
      <c r="P810" s="3614"/>
      <c r="DE810" s="818"/>
      <c r="DG810" s="829"/>
    </row>
    <row r="811" spans="1:111" s="771" customFormat="1" ht="12" hidden="1" customHeight="1" x14ac:dyDescent="0.15">
      <c r="A811" s="790"/>
      <c r="B811" s="3599" t="s">
        <v>1257</v>
      </c>
      <c r="C811" s="3599"/>
      <c r="D811" s="3599"/>
      <c r="E811" s="3599"/>
      <c r="F811" s="3599"/>
      <c r="G811" s="3599"/>
      <c r="H811" s="3599"/>
      <c r="I811" s="811"/>
      <c r="J811" s="3611"/>
      <c r="K811" s="3615"/>
      <c r="L811" s="3616"/>
      <c r="M811" s="3616"/>
      <c r="N811" s="3616"/>
      <c r="O811" s="3616"/>
      <c r="P811" s="3614"/>
      <c r="DE811" s="818"/>
      <c r="DG811" s="829"/>
    </row>
    <row r="812" spans="1:111" s="771" customFormat="1" ht="12" hidden="1" customHeight="1" x14ac:dyDescent="0.15">
      <c r="A812" s="790"/>
      <c r="B812" s="3598" t="s">
        <v>1256</v>
      </c>
      <c r="C812" s="3598"/>
      <c r="D812" s="3598"/>
      <c r="E812" s="3598"/>
      <c r="F812" s="3598"/>
      <c r="G812" s="3598"/>
      <c r="H812" s="3598"/>
      <c r="I812" s="811"/>
      <c r="J812" s="3611"/>
      <c r="K812" s="3615"/>
      <c r="L812" s="3616"/>
      <c r="M812" s="3616"/>
      <c r="N812" s="3616"/>
      <c r="O812" s="3616"/>
      <c r="P812" s="3614"/>
      <c r="DE812" s="818"/>
      <c r="DG812" s="829"/>
    </row>
    <row r="813" spans="1:111" s="771" customFormat="1" ht="12" hidden="1" customHeight="1" x14ac:dyDescent="0.15">
      <c r="A813" s="790"/>
      <c r="B813" s="3599" t="s">
        <v>1255</v>
      </c>
      <c r="C813" s="3599"/>
      <c r="D813" s="3599"/>
      <c r="E813" s="3599"/>
      <c r="F813" s="3599"/>
      <c r="G813" s="3599"/>
      <c r="H813" s="3599"/>
      <c r="I813" s="811"/>
      <c r="J813" s="3611"/>
      <c r="K813" s="3615"/>
      <c r="L813" s="3616"/>
      <c r="M813" s="3616"/>
      <c r="N813" s="3616"/>
      <c r="O813" s="3616"/>
      <c r="P813" s="3614"/>
      <c r="Q813" s="224"/>
      <c r="R813" s="224"/>
      <c r="S813" s="224"/>
      <c r="T813" s="224"/>
      <c r="U813" s="224"/>
      <c r="V813" s="224"/>
      <c r="W813" s="224"/>
      <c r="X813" s="224"/>
      <c r="Y813" s="224"/>
      <c r="Z813" s="224"/>
      <c r="AA813" s="224"/>
      <c r="DE813" s="818"/>
      <c r="DG813" s="829"/>
    </row>
    <row r="814" spans="1:111" s="771" customFormat="1" ht="12" hidden="1" customHeight="1" x14ac:dyDescent="0.15">
      <c r="A814" s="790"/>
      <c r="B814" s="3599" t="s">
        <v>1254</v>
      </c>
      <c r="C814" s="3599"/>
      <c r="D814" s="3599"/>
      <c r="E814" s="3599"/>
      <c r="F814" s="3599"/>
      <c r="G814" s="3599"/>
      <c r="H814" s="3599"/>
      <c r="I814" s="811"/>
      <c r="J814" s="3611"/>
      <c r="K814" s="3615"/>
      <c r="L814" s="3616"/>
      <c r="M814" s="3616"/>
      <c r="N814" s="3616"/>
      <c r="O814" s="3616"/>
      <c r="P814" s="3614"/>
      <c r="DE814" s="818"/>
      <c r="DG814" s="829"/>
    </row>
    <row r="815" spans="1:111" s="771" customFormat="1" ht="12.75" hidden="1" customHeight="1" x14ac:dyDescent="0.15">
      <c r="A815" s="790"/>
      <c r="B815" s="3599" t="s">
        <v>1253</v>
      </c>
      <c r="C815" s="3599"/>
      <c r="D815" s="3599"/>
      <c r="E815" s="3599"/>
      <c r="F815" s="3599"/>
      <c r="G815" s="3599"/>
      <c r="H815" s="3599"/>
      <c r="I815" s="811"/>
      <c r="J815" s="3611"/>
      <c r="K815" s="3615"/>
      <c r="L815" s="3616"/>
      <c r="M815" s="3616"/>
      <c r="N815" s="3616"/>
      <c r="O815" s="3616"/>
      <c r="P815" s="3614"/>
      <c r="DE815" s="818"/>
      <c r="DG815" s="829"/>
    </row>
    <row r="816" spans="1:111" s="771" customFormat="1" ht="9.75" hidden="1" customHeight="1" x14ac:dyDescent="0.15">
      <c r="A816" s="790"/>
      <c r="B816" s="3600" t="s">
        <v>580</v>
      </c>
      <c r="C816" s="3600"/>
      <c r="D816" s="3600"/>
      <c r="E816" s="3600"/>
      <c r="F816" s="3600"/>
      <c r="G816" s="3600"/>
      <c r="H816" s="3600"/>
      <c r="I816" s="811"/>
      <c r="J816" s="3611"/>
      <c r="K816" s="3615"/>
      <c r="L816" s="3616"/>
      <c r="M816" s="3616"/>
      <c r="N816" s="3616"/>
      <c r="O816" s="3616"/>
      <c r="P816" s="3614"/>
      <c r="DE816" s="818"/>
      <c r="DG816" s="829"/>
    </row>
    <row r="817" spans="1:111" s="771" customFormat="1" ht="9.75" hidden="1" customHeight="1" x14ac:dyDescent="0.15">
      <c r="A817" s="790"/>
      <c r="B817" s="3597" t="s">
        <v>1252</v>
      </c>
      <c r="C817" s="3597"/>
      <c r="D817" s="3597"/>
      <c r="E817" s="3597"/>
      <c r="F817" s="3597"/>
      <c r="G817" s="3597"/>
      <c r="H817" s="3597"/>
      <c r="I817" s="811"/>
      <c r="J817" s="3611"/>
      <c r="K817" s="3615"/>
      <c r="L817" s="3616"/>
      <c r="M817" s="3616"/>
      <c r="N817" s="3616"/>
      <c r="O817" s="3616"/>
      <c r="P817" s="3614"/>
      <c r="DE817" s="818"/>
      <c r="DG817" s="829"/>
    </row>
    <row r="818" spans="1:111" s="771" customFormat="1" ht="11.25" hidden="1" customHeight="1" x14ac:dyDescent="0.15">
      <c r="A818" s="790"/>
      <c r="B818" s="3597" t="s">
        <v>1251</v>
      </c>
      <c r="C818" s="3597"/>
      <c r="D818" s="3597"/>
      <c r="E818" s="3597"/>
      <c r="F818" s="3597"/>
      <c r="G818" s="3597"/>
      <c r="H818" s="3597"/>
      <c r="I818" s="811"/>
      <c r="J818" s="3539"/>
      <c r="K818" s="3617"/>
      <c r="L818" s="3618"/>
      <c r="M818" s="3618"/>
      <c r="N818" s="3618"/>
      <c r="O818" s="3618"/>
      <c r="P818" s="3619"/>
      <c r="DE818" s="818"/>
      <c r="DG818" s="829"/>
    </row>
    <row r="819" spans="1:111" s="772" customFormat="1" ht="13.5" hidden="1" x14ac:dyDescent="0.15">
      <c r="A819" s="3637" t="s">
        <v>1271</v>
      </c>
      <c r="B819" s="3638"/>
      <c r="C819" s="3638"/>
      <c r="D819" s="3638"/>
      <c r="E819" s="3638"/>
      <c r="F819" s="3638"/>
      <c r="G819" s="3638"/>
      <c r="H819" s="3638"/>
      <c r="I819" s="3638"/>
      <c r="J819" s="3638"/>
      <c r="K819" s="3638"/>
      <c r="L819" s="3638"/>
      <c r="M819" s="3638"/>
      <c r="N819" s="3638"/>
      <c r="O819" s="3638"/>
      <c r="P819" s="3638"/>
      <c r="DE819" s="830"/>
      <c r="DG819" s="829"/>
    </row>
    <row r="820" spans="1:111" s="771" customFormat="1" ht="12" hidden="1" customHeight="1" x14ac:dyDescent="0.15">
      <c r="A820" s="3393" t="s">
        <v>576</v>
      </c>
      <c r="B820" s="3417"/>
      <c r="C820" s="3639"/>
      <c r="D820" s="3640"/>
      <c r="E820" s="3393" t="s">
        <v>575</v>
      </c>
      <c r="F820" s="3417"/>
      <c r="G820" s="3386"/>
      <c r="H820" s="3416"/>
      <c r="I820" s="3416"/>
      <c r="J820" s="3387"/>
      <c r="K820" s="801" t="s">
        <v>1214</v>
      </c>
      <c r="L820" s="3386"/>
      <c r="M820" s="3416"/>
      <c r="N820" s="3416"/>
      <c r="O820" s="3416"/>
      <c r="P820" s="3387"/>
      <c r="DE820" s="818"/>
      <c r="DG820" s="829"/>
    </row>
    <row r="821" spans="1:111" s="771" customFormat="1" ht="12" hidden="1" customHeight="1" x14ac:dyDescent="0.15">
      <c r="A821" s="3421">
        <v>1</v>
      </c>
      <c r="B821" s="3510" t="s">
        <v>1249</v>
      </c>
      <c r="C821" s="3511"/>
      <c r="D821" s="3511"/>
      <c r="E821" s="3511"/>
      <c r="F821" s="3512"/>
      <c r="G821" s="3492" t="s">
        <v>1248</v>
      </c>
      <c r="H821" s="3493"/>
      <c r="I821" s="3393" t="s">
        <v>1270</v>
      </c>
      <c r="J821" s="3394"/>
      <c r="K821" s="3394"/>
      <c r="L821" s="3394"/>
      <c r="M821" s="3394"/>
      <c r="N821" s="3394"/>
      <c r="O821" s="3394"/>
      <c r="P821" s="3417"/>
      <c r="DE821" s="818"/>
      <c r="DG821" s="829"/>
    </row>
    <row r="822" spans="1:111" s="771" customFormat="1" ht="12" hidden="1" customHeight="1" x14ac:dyDescent="0.15">
      <c r="A822" s="3422"/>
      <c r="B822" s="3513"/>
      <c r="C822" s="3514"/>
      <c r="D822" s="3514"/>
      <c r="E822" s="3514"/>
      <c r="F822" s="3515"/>
      <c r="G822" s="3426"/>
      <c r="H822" s="3428"/>
      <c r="I822" s="3635"/>
      <c r="J822" s="3636"/>
      <c r="K822" s="3636"/>
      <c r="L822" s="3636"/>
      <c r="M822" s="3636"/>
      <c r="N822" s="3636"/>
      <c r="O822" s="3636"/>
      <c r="P822" s="808" t="s">
        <v>1763</v>
      </c>
      <c r="DE822" s="818"/>
      <c r="DG822" s="829"/>
    </row>
    <row r="823" spans="1:111" s="771" customFormat="1" ht="6" hidden="1" customHeight="1" x14ac:dyDescent="0.15">
      <c r="A823" s="809"/>
      <c r="B823" s="809"/>
      <c r="C823" s="809"/>
      <c r="D823" s="809"/>
      <c r="E823" s="809"/>
      <c r="F823" s="809"/>
      <c r="G823" s="809"/>
      <c r="H823" s="809"/>
      <c r="I823" s="809"/>
      <c r="J823" s="809"/>
      <c r="K823" s="809"/>
      <c r="L823" s="809"/>
      <c r="M823" s="791"/>
      <c r="N823" s="791"/>
      <c r="O823" s="791"/>
      <c r="P823" s="791"/>
      <c r="DE823" s="818"/>
      <c r="DG823" s="829"/>
    </row>
    <row r="824" spans="1:111" s="771" customFormat="1" ht="12" hidden="1" customHeight="1" x14ac:dyDescent="0.15">
      <c r="A824" s="3421">
        <v>2</v>
      </c>
      <c r="B824" s="3434" t="s">
        <v>1269</v>
      </c>
      <c r="C824" s="3624"/>
      <c r="D824" s="3624"/>
      <c r="E824" s="3624"/>
      <c r="F824" s="3624"/>
      <c r="G824" s="3624"/>
      <c r="H824" s="3624"/>
      <c r="I824" s="3624"/>
      <c r="J824" s="3624"/>
      <c r="K824" s="3624"/>
      <c r="L824" s="3624"/>
      <c r="M824" s="3624"/>
      <c r="N824" s="3625"/>
      <c r="O824" s="3434" t="s">
        <v>1231</v>
      </c>
      <c r="P824" s="3625"/>
      <c r="DE824" s="818"/>
      <c r="DG824" s="829"/>
    </row>
    <row r="825" spans="1:111" s="771" customFormat="1" ht="12" hidden="1" customHeight="1" x14ac:dyDescent="0.15">
      <c r="A825" s="3475"/>
      <c r="B825" s="804" t="s">
        <v>54</v>
      </c>
      <c r="C825" s="3627" t="s">
        <v>1234</v>
      </c>
      <c r="D825" s="3628"/>
      <c r="E825" s="3629"/>
      <c r="F825" s="805" t="s">
        <v>1268</v>
      </c>
      <c r="G825" s="3627" t="s">
        <v>1267</v>
      </c>
      <c r="H825" s="3628"/>
      <c r="I825" s="3630" t="s">
        <v>1266</v>
      </c>
      <c r="J825" s="3631"/>
      <c r="K825" s="3632"/>
      <c r="L825" s="807" t="s">
        <v>1265</v>
      </c>
      <c r="M825" s="3633" t="s">
        <v>1264</v>
      </c>
      <c r="N825" s="3634"/>
      <c r="O825" s="3436"/>
      <c r="P825" s="3626"/>
      <c r="DE825" s="818"/>
      <c r="DF825" s="772" t="str">
        <f>IF(COUNTA(B826:P835)&gt;0,DG825,"")</f>
        <v/>
      </c>
      <c r="DG825" s="829">
        <v>25</v>
      </c>
    </row>
    <row r="826" spans="1:111" s="771" customFormat="1" ht="13.5" hidden="1" customHeight="1" x14ac:dyDescent="0.15">
      <c r="A826" s="3475"/>
      <c r="B826" s="778"/>
      <c r="C826" s="3622"/>
      <c r="D826" s="3547"/>
      <c r="E826" s="3623"/>
      <c r="F826" s="764"/>
      <c r="G826" s="3622"/>
      <c r="H826" s="3416"/>
      <c r="I826" s="3531"/>
      <c r="J826" s="3461"/>
      <c r="K826" s="3532"/>
      <c r="L826" s="779"/>
      <c r="M826" s="3439"/>
      <c r="N826" s="3440"/>
      <c r="O826" s="3386"/>
      <c r="P826" s="3387"/>
      <c r="DE826" s="818"/>
      <c r="DG826" s="829"/>
    </row>
    <row r="827" spans="1:111" s="771" customFormat="1" ht="13.5" hidden="1" customHeight="1" x14ac:dyDescent="0.15">
      <c r="A827" s="3475"/>
      <c r="B827" s="778"/>
      <c r="C827" s="3622"/>
      <c r="D827" s="3547"/>
      <c r="E827" s="3623"/>
      <c r="F827" s="764"/>
      <c r="G827" s="3622"/>
      <c r="H827" s="3416"/>
      <c r="I827" s="3531"/>
      <c r="J827" s="3461"/>
      <c r="K827" s="3532"/>
      <c r="L827" s="779"/>
      <c r="M827" s="3439"/>
      <c r="N827" s="3440"/>
      <c r="O827" s="3386"/>
      <c r="P827" s="3387"/>
      <c r="DE827" s="818"/>
      <c r="DG827" s="829"/>
    </row>
    <row r="828" spans="1:111" s="771" customFormat="1" ht="13.5" hidden="1" customHeight="1" x14ac:dyDescent="0.15">
      <c r="A828" s="3475"/>
      <c r="B828" s="776"/>
      <c r="C828" s="3622"/>
      <c r="D828" s="3416"/>
      <c r="E828" s="3534"/>
      <c r="F828" s="764"/>
      <c r="G828" s="3622"/>
      <c r="H828" s="3416"/>
      <c r="I828" s="3531"/>
      <c r="J828" s="3461"/>
      <c r="K828" s="3532"/>
      <c r="L828" s="777"/>
      <c r="M828" s="3439"/>
      <c r="N828" s="3440"/>
      <c r="O828" s="3386"/>
      <c r="P828" s="3387"/>
      <c r="DE828" s="818"/>
      <c r="DG828" s="829"/>
    </row>
    <row r="829" spans="1:111" s="771" customFormat="1" ht="13.5" hidden="1" customHeight="1" x14ac:dyDescent="0.15">
      <c r="A829" s="3475"/>
      <c r="B829" s="778"/>
      <c r="C829" s="3622"/>
      <c r="D829" s="3547"/>
      <c r="E829" s="3623"/>
      <c r="F829" s="764"/>
      <c r="G829" s="3622"/>
      <c r="H829" s="3416"/>
      <c r="I829" s="3531"/>
      <c r="J829" s="3461"/>
      <c r="K829" s="3532"/>
      <c r="L829" s="779"/>
      <c r="M829" s="3439"/>
      <c r="N829" s="3440"/>
      <c r="O829" s="3386"/>
      <c r="P829" s="3387"/>
      <c r="DE829" s="818"/>
      <c r="DG829" s="829"/>
    </row>
    <row r="830" spans="1:111" s="771" customFormat="1" ht="13.5" hidden="1" customHeight="1" x14ac:dyDescent="0.15">
      <c r="A830" s="3475"/>
      <c r="B830" s="778"/>
      <c r="C830" s="3622"/>
      <c r="D830" s="3416"/>
      <c r="E830" s="3534"/>
      <c r="F830" s="764"/>
      <c r="G830" s="3622"/>
      <c r="H830" s="3534"/>
      <c r="I830" s="3531"/>
      <c r="J830" s="3461"/>
      <c r="K830" s="3532"/>
      <c r="L830" s="779"/>
      <c r="M830" s="3439"/>
      <c r="N830" s="3621"/>
      <c r="O830" s="3386"/>
      <c r="P830" s="3621"/>
      <c r="DE830" s="818"/>
      <c r="DG830" s="829"/>
    </row>
    <row r="831" spans="1:111" s="771" customFormat="1" ht="13.5" hidden="1" customHeight="1" x14ac:dyDescent="0.15">
      <c r="A831" s="3475"/>
      <c r="B831" s="778"/>
      <c r="C831" s="3622"/>
      <c r="D831" s="3547"/>
      <c r="E831" s="3623"/>
      <c r="F831" s="764"/>
      <c r="G831" s="3622"/>
      <c r="H831" s="3416"/>
      <c r="I831" s="3531"/>
      <c r="J831" s="3461"/>
      <c r="K831" s="3532"/>
      <c r="L831" s="779"/>
      <c r="M831" s="3439"/>
      <c r="N831" s="3440"/>
      <c r="O831" s="3386"/>
      <c r="P831" s="3387"/>
      <c r="DE831" s="818"/>
      <c r="DG831" s="829"/>
    </row>
    <row r="832" spans="1:111" s="771" customFormat="1" ht="13.5" hidden="1" customHeight="1" x14ac:dyDescent="0.15">
      <c r="A832" s="3475"/>
      <c r="B832" s="778"/>
      <c r="C832" s="3622"/>
      <c r="D832" s="3547"/>
      <c r="E832" s="3623"/>
      <c r="F832" s="764"/>
      <c r="G832" s="3622"/>
      <c r="H832" s="3416"/>
      <c r="I832" s="3531"/>
      <c r="J832" s="3461"/>
      <c r="K832" s="3532"/>
      <c r="L832" s="779"/>
      <c r="M832" s="3439"/>
      <c r="N832" s="3440"/>
      <c r="O832" s="3386"/>
      <c r="P832" s="3387"/>
      <c r="DE832" s="818"/>
      <c r="DG832" s="829"/>
    </row>
    <row r="833" spans="1:111" s="771" customFormat="1" ht="13.5" hidden="1" customHeight="1" x14ac:dyDescent="0.15">
      <c r="A833" s="3475"/>
      <c r="B833" s="776"/>
      <c r="C833" s="3622"/>
      <c r="D833" s="3416"/>
      <c r="E833" s="3534"/>
      <c r="F833" s="764"/>
      <c r="G833" s="3622"/>
      <c r="H833" s="3416"/>
      <c r="I833" s="3531"/>
      <c r="J833" s="3461"/>
      <c r="K833" s="3532"/>
      <c r="L833" s="777"/>
      <c r="M833" s="3439"/>
      <c r="N833" s="3440"/>
      <c r="O833" s="3386"/>
      <c r="P833" s="3387"/>
      <c r="DE833" s="818"/>
      <c r="DG833" s="829"/>
    </row>
    <row r="834" spans="1:111" s="771" customFormat="1" ht="13.5" hidden="1" customHeight="1" x14ac:dyDescent="0.15">
      <c r="A834" s="3475"/>
      <c r="B834" s="778"/>
      <c r="C834" s="3622"/>
      <c r="D834" s="3547"/>
      <c r="E834" s="3623"/>
      <c r="F834" s="764"/>
      <c r="G834" s="3622"/>
      <c r="H834" s="3416"/>
      <c r="I834" s="3531"/>
      <c r="J834" s="3461"/>
      <c r="K834" s="3532"/>
      <c r="L834" s="779"/>
      <c r="M834" s="3439"/>
      <c r="N834" s="3440"/>
      <c r="O834" s="3386"/>
      <c r="P834" s="3387"/>
      <c r="DE834" s="818"/>
      <c r="DG834" s="829"/>
    </row>
    <row r="835" spans="1:111" s="771" customFormat="1" ht="13.5" hidden="1" customHeight="1" x14ac:dyDescent="0.15">
      <c r="A835" s="3475"/>
      <c r="B835" s="776"/>
      <c r="C835" s="3622"/>
      <c r="D835" s="3416"/>
      <c r="E835" s="3534"/>
      <c r="F835" s="764"/>
      <c r="G835" s="3622"/>
      <c r="H835" s="3416"/>
      <c r="I835" s="3531"/>
      <c r="J835" s="3461"/>
      <c r="K835" s="3532"/>
      <c r="L835" s="777"/>
      <c r="M835" s="3439"/>
      <c r="N835" s="3440"/>
      <c r="O835" s="3386"/>
      <c r="P835" s="3387"/>
      <c r="DE835" s="818"/>
      <c r="DG835" s="829"/>
    </row>
    <row r="836" spans="1:111" s="771" customFormat="1" ht="6" hidden="1" customHeight="1" x14ac:dyDescent="0.15">
      <c r="A836" s="3601"/>
      <c r="B836" s="3602"/>
      <c r="C836" s="3602"/>
      <c r="D836" s="3602"/>
      <c r="E836" s="3602"/>
      <c r="F836" s="3602"/>
      <c r="G836" s="3602"/>
      <c r="H836" s="3602"/>
      <c r="I836" s="3602"/>
      <c r="J836" s="3602"/>
      <c r="K836" s="3602"/>
      <c r="L836" s="3602"/>
      <c r="M836" s="3602"/>
      <c r="N836" s="3602"/>
      <c r="O836" s="3602"/>
      <c r="P836" s="3602"/>
      <c r="DE836" s="818"/>
      <c r="DG836" s="829"/>
    </row>
    <row r="837" spans="1:111" s="771" customFormat="1" ht="6" hidden="1" customHeight="1" x14ac:dyDescent="0.15">
      <c r="A837" s="3603"/>
      <c r="B837" s="3603"/>
      <c r="C837" s="3603"/>
      <c r="D837" s="3603"/>
      <c r="E837" s="3603"/>
      <c r="F837" s="3603"/>
      <c r="G837" s="3603"/>
      <c r="H837" s="3603"/>
      <c r="I837" s="3603"/>
      <c r="J837" s="3603"/>
      <c r="K837" s="3603"/>
      <c r="L837" s="3603"/>
      <c r="M837" s="3603"/>
      <c r="N837" s="3603"/>
      <c r="O837" s="3603"/>
      <c r="P837" s="3603"/>
      <c r="DE837" s="818"/>
      <c r="DG837" s="829"/>
    </row>
    <row r="838" spans="1:111" s="771" customFormat="1" ht="21" hidden="1" customHeight="1" x14ac:dyDescent="0.15">
      <c r="A838" s="3421">
        <v>3</v>
      </c>
      <c r="B838" s="3604" t="s">
        <v>1263</v>
      </c>
      <c r="C838" s="3605"/>
      <c r="D838" s="3606"/>
      <c r="E838" s="3607" t="s">
        <v>1226</v>
      </c>
      <c r="F838" s="3608"/>
      <c r="G838" s="3609"/>
      <c r="H838" s="3609"/>
      <c r="I838" s="802"/>
      <c r="J838" s="813">
        <v>4</v>
      </c>
      <c r="K838" s="3510" t="s">
        <v>1262</v>
      </c>
      <c r="L838" s="3511"/>
      <c r="M838" s="3511"/>
      <c r="N838" s="3511"/>
      <c r="O838" s="3511"/>
      <c r="P838" s="3512"/>
      <c r="DE838" s="818"/>
      <c r="DG838" s="829"/>
    </row>
    <row r="839" spans="1:111" s="771" customFormat="1" ht="12" hidden="1" customHeight="1" x14ac:dyDescent="0.15">
      <c r="A839" s="3422"/>
      <c r="B839" s="3610"/>
      <c r="C839" s="3610"/>
      <c r="D839" s="3610"/>
      <c r="E839" s="3386"/>
      <c r="F839" s="3387"/>
      <c r="G839" s="3445"/>
      <c r="H839" s="3445"/>
      <c r="I839" s="791"/>
      <c r="J839" s="3611"/>
      <c r="K839" s="3612"/>
      <c r="L839" s="3613"/>
      <c r="M839" s="3613"/>
      <c r="N839" s="3613"/>
      <c r="O839" s="3613"/>
      <c r="P839" s="3614"/>
      <c r="DE839" s="818"/>
      <c r="DG839" s="829"/>
    </row>
    <row r="840" spans="1:111" s="771" customFormat="1" ht="12" hidden="1" customHeight="1" x14ac:dyDescent="0.15">
      <c r="A840" s="791"/>
      <c r="B840" s="812"/>
      <c r="C840" s="812"/>
      <c r="D840" s="812"/>
      <c r="E840" s="812"/>
      <c r="F840" s="812"/>
      <c r="G840" s="812"/>
      <c r="H840" s="812"/>
      <c r="I840" s="811"/>
      <c r="J840" s="3611"/>
      <c r="K840" s="3615"/>
      <c r="L840" s="3616"/>
      <c r="M840" s="3616"/>
      <c r="N840" s="3616"/>
      <c r="O840" s="3616"/>
      <c r="P840" s="3614"/>
      <c r="DE840" s="818"/>
      <c r="DG840" s="829"/>
    </row>
    <row r="841" spans="1:111" s="771" customFormat="1" ht="12" hidden="1" customHeight="1" x14ac:dyDescent="0.15">
      <c r="A841" s="791"/>
      <c r="B841" s="3599" t="s">
        <v>1261</v>
      </c>
      <c r="C841" s="3599"/>
      <c r="D841" s="3599"/>
      <c r="E841" s="3599"/>
      <c r="F841" s="3599"/>
      <c r="G841" s="3599"/>
      <c r="H841" s="3599"/>
      <c r="I841" s="811"/>
      <c r="J841" s="3611"/>
      <c r="K841" s="3615"/>
      <c r="L841" s="3616"/>
      <c r="M841" s="3616"/>
      <c r="N841" s="3616"/>
      <c r="O841" s="3616"/>
      <c r="P841" s="3614"/>
      <c r="DE841" s="818"/>
      <c r="DG841" s="829"/>
    </row>
    <row r="842" spans="1:111" s="771" customFormat="1" ht="12" hidden="1" customHeight="1" x14ac:dyDescent="0.15">
      <c r="A842" s="791"/>
      <c r="B842" s="3599" t="s">
        <v>1260</v>
      </c>
      <c r="C842" s="3599"/>
      <c r="D842" s="3599"/>
      <c r="E842" s="3599"/>
      <c r="F842" s="3599"/>
      <c r="G842" s="3599"/>
      <c r="H842" s="3599"/>
      <c r="I842" s="803"/>
      <c r="J842" s="3611"/>
      <c r="K842" s="3615"/>
      <c r="L842" s="3616"/>
      <c r="M842" s="3616"/>
      <c r="N842" s="3616"/>
      <c r="O842" s="3616"/>
      <c r="P842" s="3614"/>
      <c r="DE842" s="818"/>
      <c r="DG842" s="829"/>
    </row>
    <row r="843" spans="1:111" s="771" customFormat="1" ht="12" hidden="1" customHeight="1" x14ac:dyDescent="0.15">
      <c r="A843" s="790" t="s">
        <v>1223</v>
      </c>
      <c r="B843" s="3599" t="s">
        <v>1259</v>
      </c>
      <c r="C843" s="3599"/>
      <c r="D843" s="3599"/>
      <c r="E843" s="3599"/>
      <c r="F843" s="3599"/>
      <c r="G843" s="3599"/>
      <c r="H843" s="3599"/>
      <c r="I843" s="811"/>
      <c r="J843" s="3611"/>
      <c r="K843" s="3615"/>
      <c r="L843" s="3616"/>
      <c r="M843" s="3616"/>
      <c r="N843" s="3616"/>
      <c r="O843" s="3616"/>
      <c r="P843" s="3614"/>
      <c r="DE843" s="818"/>
      <c r="DG843" s="829"/>
    </row>
    <row r="844" spans="1:111" s="771" customFormat="1" ht="12" hidden="1" customHeight="1" x14ac:dyDescent="0.15">
      <c r="A844" s="790"/>
      <c r="B844" s="3620" t="s">
        <v>1258</v>
      </c>
      <c r="C844" s="3620"/>
      <c r="D844" s="3620"/>
      <c r="E844" s="3620"/>
      <c r="F844" s="3620"/>
      <c r="G844" s="3620"/>
      <c r="H844" s="3620"/>
      <c r="I844" s="811"/>
      <c r="J844" s="3611"/>
      <c r="K844" s="3615"/>
      <c r="L844" s="3616"/>
      <c r="M844" s="3616"/>
      <c r="N844" s="3616"/>
      <c r="O844" s="3616"/>
      <c r="P844" s="3614"/>
      <c r="DE844" s="818"/>
      <c r="DG844" s="829"/>
    </row>
    <row r="845" spans="1:111" s="771" customFormat="1" ht="12" hidden="1" customHeight="1" x14ac:dyDescent="0.15">
      <c r="A845" s="790"/>
      <c r="B845" s="3599" t="s">
        <v>1257</v>
      </c>
      <c r="C845" s="3599"/>
      <c r="D845" s="3599"/>
      <c r="E845" s="3599"/>
      <c r="F845" s="3599"/>
      <c r="G845" s="3599"/>
      <c r="H845" s="3599"/>
      <c r="I845" s="811"/>
      <c r="J845" s="3611"/>
      <c r="K845" s="3615"/>
      <c r="L845" s="3616"/>
      <c r="M845" s="3616"/>
      <c r="N845" s="3616"/>
      <c r="O845" s="3616"/>
      <c r="P845" s="3614"/>
      <c r="DE845" s="818"/>
      <c r="DG845" s="829"/>
    </row>
    <row r="846" spans="1:111" s="771" customFormat="1" ht="12" hidden="1" customHeight="1" x14ac:dyDescent="0.15">
      <c r="A846" s="790"/>
      <c r="B846" s="3598" t="s">
        <v>1256</v>
      </c>
      <c r="C846" s="3598"/>
      <c r="D846" s="3598"/>
      <c r="E846" s="3598"/>
      <c r="F846" s="3598"/>
      <c r="G846" s="3598"/>
      <c r="H846" s="3598"/>
      <c r="I846" s="811"/>
      <c r="J846" s="3611"/>
      <c r="K846" s="3615"/>
      <c r="L846" s="3616"/>
      <c r="M846" s="3616"/>
      <c r="N846" s="3616"/>
      <c r="O846" s="3616"/>
      <c r="P846" s="3614"/>
      <c r="DE846" s="818"/>
      <c r="DG846" s="829"/>
    </row>
    <row r="847" spans="1:111" s="771" customFormat="1" ht="12" hidden="1" customHeight="1" x14ac:dyDescent="0.15">
      <c r="A847" s="790"/>
      <c r="B847" s="3599" t="s">
        <v>1255</v>
      </c>
      <c r="C847" s="3599"/>
      <c r="D847" s="3599"/>
      <c r="E847" s="3599"/>
      <c r="F847" s="3599"/>
      <c r="G847" s="3599"/>
      <c r="H847" s="3599"/>
      <c r="I847" s="811"/>
      <c r="J847" s="3611"/>
      <c r="K847" s="3615"/>
      <c r="L847" s="3616"/>
      <c r="M847" s="3616"/>
      <c r="N847" s="3616"/>
      <c r="O847" s="3616"/>
      <c r="P847" s="3614"/>
      <c r="Q847" s="224"/>
      <c r="R847" s="224"/>
      <c r="S847" s="224"/>
      <c r="T847" s="224"/>
      <c r="U847" s="224"/>
      <c r="V847" s="224"/>
      <c r="W847" s="224"/>
      <c r="X847" s="224"/>
      <c r="Y847" s="224"/>
      <c r="Z847" s="224"/>
      <c r="AA847" s="224"/>
      <c r="DE847" s="818"/>
      <c r="DG847" s="829"/>
    </row>
    <row r="848" spans="1:111" s="771" customFormat="1" ht="12" hidden="1" customHeight="1" x14ac:dyDescent="0.15">
      <c r="A848" s="790"/>
      <c r="B848" s="3599" t="s">
        <v>1254</v>
      </c>
      <c r="C848" s="3599"/>
      <c r="D848" s="3599"/>
      <c r="E848" s="3599"/>
      <c r="F848" s="3599"/>
      <c r="G848" s="3599"/>
      <c r="H848" s="3599"/>
      <c r="I848" s="811"/>
      <c r="J848" s="3611"/>
      <c r="K848" s="3615"/>
      <c r="L848" s="3616"/>
      <c r="M848" s="3616"/>
      <c r="N848" s="3616"/>
      <c r="O848" s="3616"/>
      <c r="P848" s="3614"/>
      <c r="DE848" s="818"/>
      <c r="DG848" s="829"/>
    </row>
    <row r="849" spans="1:111" s="771" customFormat="1" ht="12.75" hidden="1" customHeight="1" x14ac:dyDescent="0.15">
      <c r="A849" s="790"/>
      <c r="B849" s="3599" t="s">
        <v>1253</v>
      </c>
      <c r="C849" s="3599"/>
      <c r="D849" s="3599"/>
      <c r="E849" s="3599"/>
      <c r="F849" s="3599"/>
      <c r="G849" s="3599"/>
      <c r="H849" s="3599"/>
      <c r="I849" s="811"/>
      <c r="J849" s="3611"/>
      <c r="K849" s="3615"/>
      <c r="L849" s="3616"/>
      <c r="M849" s="3616"/>
      <c r="N849" s="3616"/>
      <c r="O849" s="3616"/>
      <c r="P849" s="3614"/>
      <c r="DE849" s="818"/>
      <c r="DG849" s="829"/>
    </row>
    <row r="850" spans="1:111" s="771" customFormat="1" ht="9.75" hidden="1" customHeight="1" x14ac:dyDescent="0.15">
      <c r="A850" s="790"/>
      <c r="B850" s="3600" t="s">
        <v>580</v>
      </c>
      <c r="C850" s="3600"/>
      <c r="D850" s="3600"/>
      <c r="E850" s="3600"/>
      <c r="F850" s="3600"/>
      <c r="G850" s="3600"/>
      <c r="H850" s="3600"/>
      <c r="I850" s="811"/>
      <c r="J850" s="3611"/>
      <c r="K850" s="3615"/>
      <c r="L850" s="3616"/>
      <c r="M850" s="3616"/>
      <c r="N850" s="3616"/>
      <c r="O850" s="3616"/>
      <c r="P850" s="3614"/>
      <c r="DE850" s="818"/>
      <c r="DG850" s="829"/>
    </row>
    <row r="851" spans="1:111" s="771" customFormat="1" ht="9.75" hidden="1" customHeight="1" x14ac:dyDescent="0.15">
      <c r="A851" s="790"/>
      <c r="B851" s="3597" t="s">
        <v>1252</v>
      </c>
      <c r="C851" s="3597"/>
      <c r="D851" s="3597"/>
      <c r="E851" s="3597"/>
      <c r="F851" s="3597"/>
      <c r="G851" s="3597"/>
      <c r="H851" s="3597"/>
      <c r="I851" s="811"/>
      <c r="J851" s="3611"/>
      <c r="K851" s="3615"/>
      <c r="L851" s="3616"/>
      <c r="M851" s="3616"/>
      <c r="N851" s="3616"/>
      <c r="O851" s="3616"/>
      <c r="P851" s="3614"/>
      <c r="DE851" s="818"/>
      <c r="DG851" s="829"/>
    </row>
    <row r="852" spans="1:111" s="771" customFormat="1" ht="11.25" hidden="1" customHeight="1" x14ac:dyDescent="0.15">
      <c r="A852" s="790"/>
      <c r="B852" s="3597" t="s">
        <v>1251</v>
      </c>
      <c r="C852" s="3597"/>
      <c r="D852" s="3597"/>
      <c r="E852" s="3597"/>
      <c r="F852" s="3597"/>
      <c r="G852" s="3597"/>
      <c r="H852" s="3597"/>
      <c r="I852" s="811"/>
      <c r="J852" s="3539"/>
      <c r="K852" s="3617"/>
      <c r="L852" s="3618"/>
      <c r="M852" s="3618"/>
      <c r="N852" s="3618"/>
      <c r="O852" s="3618"/>
      <c r="P852" s="3619"/>
      <c r="DE852" s="818"/>
      <c r="DG852" s="829"/>
    </row>
    <row r="853" spans="1:111" s="772" customFormat="1" ht="13.5" hidden="1" x14ac:dyDescent="0.15">
      <c r="A853" s="3637" t="s">
        <v>1271</v>
      </c>
      <c r="B853" s="3638"/>
      <c r="C853" s="3638"/>
      <c r="D853" s="3638"/>
      <c r="E853" s="3638"/>
      <c r="F853" s="3638"/>
      <c r="G853" s="3638"/>
      <c r="H853" s="3638"/>
      <c r="I853" s="3638"/>
      <c r="J853" s="3638"/>
      <c r="K853" s="3638"/>
      <c r="L853" s="3638"/>
      <c r="M853" s="3638"/>
      <c r="N853" s="3638"/>
      <c r="O853" s="3638"/>
      <c r="P853" s="3638"/>
      <c r="DE853" s="830"/>
      <c r="DG853" s="829"/>
    </row>
    <row r="854" spans="1:111" s="771" customFormat="1" ht="12" hidden="1" customHeight="1" x14ac:dyDescent="0.15">
      <c r="A854" s="3393" t="s">
        <v>576</v>
      </c>
      <c r="B854" s="3417"/>
      <c r="C854" s="3639"/>
      <c r="D854" s="3640"/>
      <c r="E854" s="3393" t="s">
        <v>575</v>
      </c>
      <c r="F854" s="3417"/>
      <c r="G854" s="3386"/>
      <c r="H854" s="3416"/>
      <c r="I854" s="3416"/>
      <c r="J854" s="3387"/>
      <c r="K854" s="801" t="s">
        <v>1214</v>
      </c>
      <c r="L854" s="3386"/>
      <c r="M854" s="3416"/>
      <c r="N854" s="3416"/>
      <c r="O854" s="3416"/>
      <c r="P854" s="3387"/>
      <c r="DE854" s="818"/>
      <c r="DG854" s="829"/>
    </row>
    <row r="855" spans="1:111" s="771" customFormat="1" ht="12" hidden="1" customHeight="1" x14ac:dyDescent="0.15">
      <c r="A855" s="3421">
        <v>1</v>
      </c>
      <c r="B855" s="3510" t="s">
        <v>1249</v>
      </c>
      <c r="C855" s="3511"/>
      <c r="D855" s="3511"/>
      <c r="E855" s="3511"/>
      <c r="F855" s="3512"/>
      <c r="G855" s="3492" t="s">
        <v>1248</v>
      </c>
      <c r="H855" s="3493"/>
      <c r="I855" s="3393" t="s">
        <v>1270</v>
      </c>
      <c r="J855" s="3394"/>
      <c r="K855" s="3394"/>
      <c r="L855" s="3394"/>
      <c r="M855" s="3394"/>
      <c r="N855" s="3394"/>
      <c r="O855" s="3394"/>
      <c r="P855" s="3417"/>
      <c r="DE855" s="818"/>
      <c r="DG855" s="829"/>
    </row>
    <row r="856" spans="1:111" s="771" customFormat="1" ht="12" hidden="1" customHeight="1" x14ac:dyDescent="0.15">
      <c r="A856" s="3422"/>
      <c r="B856" s="3513"/>
      <c r="C856" s="3514"/>
      <c r="D856" s="3514"/>
      <c r="E856" s="3514"/>
      <c r="F856" s="3515"/>
      <c r="G856" s="3426"/>
      <c r="H856" s="3428"/>
      <c r="I856" s="3635"/>
      <c r="J856" s="3636"/>
      <c r="K856" s="3636"/>
      <c r="L856" s="3636"/>
      <c r="M856" s="3636"/>
      <c r="N856" s="3636"/>
      <c r="O856" s="3636"/>
      <c r="P856" s="808" t="s">
        <v>1763</v>
      </c>
      <c r="DE856" s="818"/>
      <c r="DG856" s="829"/>
    </row>
    <row r="857" spans="1:111" s="771" customFormat="1" ht="6" hidden="1" customHeight="1" x14ac:dyDescent="0.15">
      <c r="A857" s="809"/>
      <c r="B857" s="809"/>
      <c r="C857" s="809"/>
      <c r="D857" s="809"/>
      <c r="E857" s="809"/>
      <c r="F857" s="809"/>
      <c r="G857" s="809"/>
      <c r="H857" s="809"/>
      <c r="I857" s="809"/>
      <c r="J857" s="809"/>
      <c r="K857" s="809"/>
      <c r="L857" s="809"/>
      <c r="M857" s="791"/>
      <c r="N857" s="791"/>
      <c r="O857" s="791"/>
      <c r="P857" s="791"/>
      <c r="DE857" s="818"/>
      <c r="DG857" s="829"/>
    </row>
    <row r="858" spans="1:111" s="771" customFormat="1" ht="12" hidden="1" customHeight="1" x14ac:dyDescent="0.15">
      <c r="A858" s="3421">
        <v>2</v>
      </c>
      <c r="B858" s="3434" t="s">
        <v>1269</v>
      </c>
      <c r="C858" s="3624"/>
      <c r="D858" s="3624"/>
      <c r="E858" s="3624"/>
      <c r="F858" s="3624"/>
      <c r="G858" s="3624"/>
      <c r="H858" s="3624"/>
      <c r="I858" s="3624"/>
      <c r="J858" s="3624"/>
      <c r="K858" s="3624"/>
      <c r="L858" s="3624"/>
      <c r="M858" s="3624"/>
      <c r="N858" s="3625"/>
      <c r="O858" s="3434" t="s">
        <v>1231</v>
      </c>
      <c r="P858" s="3625"/>
      <c r="DE858" s="818"/>
      <c r="DG858" s="829"/>
    </row>
    <row r="859" spans="1:111" s="771" customFormat="1" ht="12" hidden="1" customHeight="1" x14ac:dyDescent="0.15">
      <c r="A859" s="3475"/>
      <c r="B859" s="804" t="s">
        <v>54</v>
      </c>
      <c r="C859" s="3627" t="s">
        <v>1234</v>
      </c>
      <c r="D859" s="3628"/>
      <c r="E859" s="3629"/>
      <c r="F859" s="805" t="s">
        <v>1268</v>
      </c>
      <c r="G859" s="3627" t="s">
        <v>1267</v>
      </c>
      <c r="H859" s="3628"/>
      <c r="I859" s="3630" t="s">
        <v>1266</v>
      </c>
      <c r="J859" s="3631"/>
      <c r="K859" s="3632"/>
      <c r="L859" s="807" t="s">
        <v>1265</v>
      </c>
      <c r="M859" s="3633" t="s">
        <v>1264</v>
      </c>
      <c r="N859" s="3634"/>
      <c r="O859" s="3436"/>
      <c r="P859" s="3626"/>
      <c r="DE859" s="818"/>
      <c r="DF859" s="772" t="str">
        <f>IF(COUNTA(B860:P869)&gt;0,DG859,"")</f>
        <v/>
      </c>
      <c r="DG859" s="829">
        <v>26</v>
      </c>
    </row>
    <row r="860" spans="1:111" s="771" customFormat="1" ht="13.5" hidden="1" customHeight="1" x14ac:dyDescent="0.15">
      <c r="A860" s="3475"/>
      <c r="B860" s="778"/>
      <c r="C860" s="3622"/>
      <c r="D860" s="3547"/>
      <c r="E860" s="3623"/>
      <c r="F860" s="764"/>
      <c r="G860" s="3622"/>
      <c r="H860" s="3416"/>
      <c r="I860" s="3531"/>
      <c r="J860" s="3461"/>
      <c r="K860" s="3532"/>
      <c r="L860" s="779"/>
      <c r="M860" s="3439"/>
      <c r="N860" s="3440"/>
      <c r="O860" s="3386"/>
      <c r="P860" s="3387"/>
      <c r="DE860" s="818"/>
      <c r="DG860" s="829"/>
    </row>
    <row r="861" spans="1:111" s="771" customFormat="1" ht="13.5" hidden="1" customHeight="1" x14ac:dyDescent="0.15">
      <c r="A861" s="3475"/>
      <c r="B861" s="778"/>
      <c r="C861" s="3622"/>
      <c r="D861" s="3547"/>
      <c r="E861" s="3623"/>
      <c r="F861" s="764"/>
      <c r="G861" s="3622"/>
      <c r="H861" s="3416"/>
      <c r="I861" s="3531"/>
      <c r="J861" s="3461"/>
      <c r="K861" s="3532"/>
      <c r="L861" s="779"/>
      <c r="M861" s="3439"/>
      <c r="N861" s="3440"/>
      <c r="O861" s="3386"/>
      <c r="P861" s="3387"/>
      <c r="DE861" s="818"/>
      <c r="DG861" s="829"/>
    </row>
    <row r="862" spans="1:111" s="771" customFormat="1" ht="13.5" hidden="1" customHeight="1" x14ac:dyDescent="0.15">
      <c r="A862" s="3475"/>
      <c r="B862" s="776"/>
      <c r="C862" s="3622"/>
      <c r="D862" s="3416"/>
      <c r="E862" s="3534"/>
      <c r="F862" s="764"/>
      <c r="G862" s="3622"/>
      <c r="H862" s="3416"/>
      <c r="I862" s="3531"/>
      <c r="J862" s="3461"/>
      <c r="K862" s="3532"/>
      <c r="L862" s="777"/>
      <c r="M862" s="3439"/>
      <c r="N862" s="3440"/>
      <c r="O862" s="3386"/>
      <c r="P862" s="3387"/>
      <c r="DE862" s="818"/>
      <c r="DG862" s="829"/>
    </row>
    <row r="863" spans="1:111" s="771" customFormat="1" ht="13.5" hidden="1" customHeight="1" x14ac:dyDescent="0.15">
      <c r="A863" s="3475"/>
      <c r="B863" s="778"/>
      <c r="C863" s="3622"/>
      <c r="D863" s="3547"/>
      <c r="E863" s="3623"/>
      <c r="F863" s="764"/>
      <c r="G863" s="3622"/>
      <c r="H863" s="3416"/>
      <c r="I863" s="3531"/>
      <c r="J863" s="3461"/>
      <c r="K863" s="3532"/>
      <c r="L863" s="779"/>
      <c r="M863" s="3439"/>
      <c r="N863" s="3440"/>
      <c r="O863" s="3386"/>
      <c r="P863" s="3387"/>
      <c r="DE863" s="818"/>
      <c r="DG863" s="829"/>
    </row>
    <row r="864" spans="1:111" s="771" customFormat="1" ht="13.5" hidden="1" customHeight="1" x14ac:dyDescent="0.15">
      <c r="A864" s="3475"/>
      <c r="B864" s="778"/>
      <c r="C864" s="3622"/>
      <c r="D864" s="3416"/>
      <c r="E864" s="3534"/>
      <c r="F864" s="764"/>
      <c r="G864" s="3622"/>
      <c r="H864" s="3534"/>
      <c r="I864" s="3531"/>
      <c r="J864" s="3461"/>
      <c r="K864" s="3532"/>
      <c r="L864" s="779"/>
      <c r="M864" s="3439"/>
      <c r="N864" s="3621"/>
      <c r="O864" s="3386"/>
      <c r="P864" s="3621"/>
      <c r="DE864" s="818"/>
      <c r="DG864" s="829"/>
    </row>
    <row r="865" spans="1:111" s="771" customFormat="1" ht="13.5" hidden="1" customHeight="1" x14ac:dyDescent="0.15">
      <c r="A865" s="3475"/>
      <c r="B865" s="778"/>
      <c r="C865" s="3622"/>
      <c r="D865" s="3547"/>
      <c r="E865" s="3623"/>
      <c r="F865" s="764"/>
      <c r="G865" s="3622"/>
      <c r="H865" s="3416"/>
      <c r="I865" s="3531"/>
      <c r="J865" s="3461"/>
      <c r="K865" s="3532"/>
      <c r="L865" s="779"/>
      <c r="M865" s="3439"/>
      <c r="N865" s="3440"/>
      <c r="O865" s="3386"/>
      <c r="P865" s="3387"/>
      <c r="DE865" s="818"/>
      <c r="DG865" s="829"/>
    </row>
    <row r="866" spans="1:111" s="771" customFormat="1" ht="13.5" hidden="1" customHeight="1" x14ac:dyDescent="0.15">
      <c r="A866" s="3475"/>
      <c r="B866" s="778"/>
      <c r="C866" s="3622"/>
      <c r="D866" s="3547"/>
      <c r="E866" s="3623"/>
      <c r="F866" s="764"/>
      <c r="G866" s="3622"/>
      <c r="H866" s="3416"/>
      <c r="I866" s="3531"/>
      <c r="J866" s="3461"/>
      <c r="K866" s="3532"/>
      <c r="L866" s="779"/>
      <c r="M866" s="3439"/>
      <c r="N866" s="3440"/>
      <c r="O866" s="3386"/>
      <c r="P866" s="3387"/>
      <c r="DE866" s="818"/>
      <c r="DG866" s="829"/>
    </row>
    <row r="867" spans="1:111" s="771" customFormat="1" ht="13.5" hidden="1" customHeight="1" x14ac:dyDescent="0.15">
      <c r="A867" s="3475"/>
      <c r="B867" s="776"/>
      <c r="C867" s="3622"/>
      <c r="D867" s="3416"/>
      <c r="E867" s="3534"/>
      <c r="F867" s="764"/>
      <c r="G867" s="3622"/>
      <c r="H867" s="3416"/>
      <c r="I867" s="3531"/>
      <c r="J867" s="3461"/>
      <c r="K867" s="3532"/>
      <c r="L867" s="777"/>
      <c r="M867" s="3439"/>
      <c r="N867" s="3440"/>
      <c r="O867" s="3386"/>
      <c r="P867" s="3387"/>
      <c r="DE867" s="818"/>
      <c r="DG867" s="829"/>
    </row>
    <row r="868" spans="1:111" s="771" customFormat="1" ht="13.5" hidden="1" customHeight="1" x14ac:dyDescent="0.15">
      <c r="A868" s="3475"/>
      <c r="B868" s="778"/>
      <c r="C868" s="3622"/>
      <c r="D868" s="3547"/>
      <c r="E868" s="3623"/>
      <c r="F868" s="764"/>
      <c r="G868" s="3622"/>
      <c r="H868" s="3416"/>
      <c r="I868" s="3531"/>
      <c r="J868" s="3461"/>
      <c r="K868" s="3532"/>
      <c r="L868" s="779"/>
      <c r="M868" s="3439"/>
      <c r="N868" s="3440"/>
      <c r="O868" s="3386"/>
      <c r="P868" s="3387"/>
      <c r="DE868" s="818"/>
      <c r="DG868" s="829"/>
    </row>
    <row r="869" spans="1:111" s="771" customFormat="1" ht="13.5" hidden="1" customHeight="1" x14ac:dyDescent="0.15">
      <c r="A869" s="3475"/>
      <c r="B869" s="776"/>
      <c r="C869" s="3622"/>
      <c r="D869" s="3416"/>
      <c r="E869" s="3534"/>
      <c r="F869" s="764"/>
      <c r="G869" s="3622"/>
      <c r="H869" s="3416"/>
      <c r="I869" s="3531"/>
      <c r="J869" s="3461"/>
      <c r="K869" s="3532"/>
      <c r="L869" s="777"/>
      <c r="M869" s="3439"/>
      <c r="N869" s="3440"/>
      <c r="O869" s="3386"/>
      <c r="P869" s="3387"/>
      <c r="DE869" s="818"/>
      <c r="DG869" s="829"/>
    </row>
    <row r="870" spans="1:111" s="771" customFormat="1" ht="6" hidden="1" customHeight="1" x14ac:dyDescent="0.15">
      <c r="A870" s="3601"/>
      <c r="B870" s="3602"/>
      <c r="C870" s="3602"/>
      <c r="D870" s="3602"/>
      <c r="E870" s="3602"/>
      <c r="F870" s="3602"/>
      <c r="G870" s="3602"/>
      <c r="H870" s="3602"/>
      <c r="I870" s="3602"/>
      <c r="J870" s="3602"/>
      <c r="K870" s="3602"/>
      <c r="L870" s="3602"/>
      <c r="M870" s="3602"/>
      <c r="N870" s="3602"/>
      <c r="O870" s="3602"/>
      <c r="P870" s="3602"/>
      <c r="DE870" s="818"/>
      <c r="DG870" s="829"/>
    </row>
    <row r="871" spans="1:111" s="771" customFormat="1" ht="6" hidden="1" customHeight="1" x14ac:dyDescent="0.15">
      <c r="A871" s="3603"/>
      <c r="B871" s="3603"/>
      <c r="C871" s="3603"/>
      <c r="D871" s="3603"/>
      <c r="E871" s="3603"/>
      <c r="F871" s="3603"/>
      <c r="G871" s="3603"/>
      <c r="H871" s="3603"/>
      <c r="I871" s="3603"/>
      <c r="J871" s="3603"/>
      <c r="K871" s="3603"/>
      <c r="L871" s="3603"/>
      <c r="M871" s="3603"/>
      <c r="N871" s="3603"/>
      <c r="O871" s="3603"/>
      <c r="P871" s="3603"/>
      <c r="DE871" s="818"/>
      <c r="DG871" s="829"/>
    </row>
    <row r="872" spans="1:111" s="771" customFormat="1" ht="21" hidden="1" customHeight="1" x14ac:dyDescent="0.15">
      <c r="A872" s="3421">
        <v>3</v>
      </c>
      <c r="B872" s="3604" t="s">
        <v>1263</v>
      </c>
      <c r="C872" s="3605"/>
      <c r="D872" s="3606"/>
      <c r="E872" s="3607" t="s">
        <v>1226</v>
      </c>
      <c r="F872" s="3608"/>
      <c r="G872" s="3609"/>
      <c r="H872" s="3609"/>
      <c r="I872" s="802"/>
      <c r="J872" s="813">
        <v>4</v>
      </c>
      <c r="K872" s="3510" t="s">
        <v>1262</v>
      </c>
      <c r="L872" s="3511"/>
      <c r="M872" s="3511"/>
      <c r="N872" s="3511"/>
      <c r="O872" s="3511"/>
      <c r="P872" s="3512"/>
      <c r="DE872" s="818"/>
      <c r="DG872" s="829"/>
    </row>
    <row r="873" spans="1:111" s="771" customFormat="1" ht="12" hidden="1" customHeight="1" x14ac:dyDescent="0.15">
      <c r="A873" s="3422"/>
      <c r="B873" s="3610"/>
      <c r="C873" s="3610"/>
      <c r="D873" s="3610"/>
      <c r="E873" s="3386"/>
      <c r="F873" s="3387"/>
      <c r="G873" s="3445"/>
      <c r="H873" s="3445"/>
      <c r="I873" s="791"/>
      <c r="J873" s="3611"/>
      <c r="K873" s="3612"/>
      <c r="L873" s="3613"/>
      <c r="M873" s="3613"/>
      <c r="N873" s="3613"/>
      <c r="O873" s="3613"/>
      <c r="P873" s="3614"/>
      <c r="DE873" s="818"/>
      <c r="DG873" s="829"/>
    </row>
    <row r="874" spans="1:111" s="771" customFormat="1" ht="12" hidden="1" customHeight="1" x14ac:dyDescent="0.15">
      <c r="A874" s="791"/>
      <c r="B874" s="812"/>
      <c r="C874" s="812"/>
      <c r="D874" s="812"/>
      <c r="E874" s="812"/>
      <c r="F874" s="812"/>
      <c r="G874" s="812"/>
      <c r="H874" s="812"/>
      <c r="I874" s="811"/>
      <c r="J874" s="3611"/>
      <c r="K874" s="3615"/>
      <c r="L874" s="3616"/>
      <c r="M874" s="3616"/>
      <c r="N874" s="3616"/>
      <c r="O874" s="3616"/>
      <c r="P874" s="3614"/>
      <c r="DE874" s="818"/>
      <c r="DG874" s="829"/>
    </row>
    <row r="875" spans="1:111" s="771" customFormat="1" ht="12" hidden="1" customHeight="1" x14ac:dyDescent="0.15">
      <c r="A875" s="791"/>
      <c r="B875" s="3599" t="s">
        <v>1261</v>
      </c>
      <c r="C875" s="3599"/>
      <c r="D875" s="3599"/>
      <c r="E875" s="3599"/>
      <c r="F875" s="3599"/>
      <c r="G875" s="3599"/>
      <c r="H875" s="3599"/>
      <c r="I875" s="811"/>
      <c r="J875" s="3611"/>
      <c r="K875" s="3615"/>
      <c r="L875" s="3616"/>
      <c r="M875" s="3616"/>
      <c r="N875" s="3616"/>
      <c r="O875" s="3616"/>
      <c r="P875" s="3614"/>
      <c r="DE875" s="818"/>
      <c r="DG875" s="829"/>
    </row>
    <row r="876" spans="1:111" s="771" customFormat="1" ht="12" hidden="1" customHeight="1" x14ac:dyDescent="0.15">
      <c r="A876" s="791"/>
      <c r="B876" s="3599" t="s">
        <v>1260</v>
      </c>
      <c r="C876" s="3599"/>
      <c r="D876" s="3599"/>
      <c r="E876" s="3599"/>
      <c r="F876" s="3599"/>
      <c r="G876" s="3599"/>
      <c r="H876" s="3599"/>
      <c r="I876" s="803"/>
      <c r="J876" s="3611"/>
      <c r="K876" s="3615"/>
      <c r="L876" s="3616"/>
      <c r="M876" s="3616"/>
      <c r="N876" s="3616"/>
      <c r="O876" s="3616"/>
      <c r="P876" s="3614"/>
      <c r="DE876" s="818"/>
      <c r="DG876" s="829"/>
    </row>
    <row r="877" spans="1:111" s="771" customFormat="1" ht="12" hidden="1" customHeight="1" x14ac:dyDescent="0.15">
      <c r="A877" s="790" t="s">
        <v>1223</v>
      </c>
      <c r="B877" s="3599" t="s">
        <v>1259</v>
      </c>
      <c r="C877" s="3599"/>
      <c r="D877" s="3599"/>
      <c r="E877" s="3599"/>
      <c r="F877" s="3599"/>
      <c r="G877" s="3599"/>
      <c r="H877" s="3599"/>
      <c r="I877" s="811"/>
      <c r="J877" s="3611"/>
      <c r="K877" s="3615"/>
      <c r="L877" s="3616"/>
      <c r="M877" s="3616"/>
      <c r="N877" s="3616"/>
      <c r="O877" s="3616"/>
      <c r="P877" s="3614"/>
      <c r="DE877" s="818"/>
      <c r="DG877" s="829"/>
    </row>
    <row r="878" spans="1:111" s="771" customFormat="1" ht="12" hidden="1" customHeight="1" x14ac:dyDescent="0.15">
      <c r="A878" s="790"/>
      <c r="B878" s="3620" t="s">
        <v>1258</v>
      </c>
      <c r="C878" s="3620"/>
      <c r="D878" s="3620"/>
      <c r="E878" s="3620"/>
      <c r="F878" s="3620"/>
      <c r="G878" s="3620"/>
      <c r="H878" s="3620"/>
      <c r="I878" s="811"/>
      <c r="J878" s="3611"/>
      <c r="K878" s="3615"/>
      <c r="L878" s="3616"/>
      <c r="M878" s="3616"/>
      <c r="N878" s="3616"/>
      <c r="O878" s="3616"/>
      <c r="P878" s="3614"/>
      <c r="DE878" s="818"/>
      <c r="DG878" s="829"/>
    </row>
    <row r="879" spans="1:111" s="771" customFormat="1" ht="12" hidden="1" customHeight="1" x14ac:dyDescent="0.15">
      <c r="A879" s="790"/>
      <c r="B879" s="3599" t="s">
        <v>1257</v>
      </c>
      <c r="C879" s="3599"/>
      <c r="D879" s="3599"/>
      <c r="E879" s="3599"/>
      <c r="F879" s="3599"/>
      <c r="G879" s="3599"/>
      <c r="H879" s="3599"/>
      <c r="I879" s="811"/>
      <c r="J879" s="3611"/>
      <c r="K879" s="3615"/>
      <c r="L879" s="3616"/>
      <c r="M879" s="3616"/>
      <c r="N879" s="3616"/>
      <c r="O879" s="3616"/>
      <c r="P879" s="3614"/>
      <c r="DE879" s="818"/>
      <c r="DG879" s="829"/>
    </row>
    <row r="880" spans="1:111" s="771" customFormat="1" ht="12" hidden="1" customHeight="1" x14ac:dyDescent="0.15">
      <c r="A880" s="790"/>
      <c r="B880" s="3598" t="s">
        <v>1256</v>
      </c>
      <c r="C880" s="3598"/>
      <c r="D880" s="3598"/>
      <c r="E880" s="3598"/>
      <c r="F880" s="3598"/>
      <c r="G880" s="3598"/>
      <c r="H880" s="3598"/>
      <c r="I880" s="811"/>
      <c r="J880" s="3611"/>
      <c r="K880" s="3615"/>
      <c r="L880" s="3616"/>
      <c r="M880" s="3616"/>
      <c r="N880" s="3616"/>
      <c r="O880" s="3616"/>
      <c r="P880" s="3614"/>
      <c r="DE880" s="818"/>
      <c r="DG880" s="829"/>
    </row>
    <row r="881" spans="1:111" s="771" customFormat="1" ht="12" hidden="1" customHeight="1" x14ac:dyDescent="0.15">
      <c r="A881" s="790"/>
      <c r="B881" s="3599" t="s">
        <v>1255</v>
      </c>
      <c r="C881" s="3599"/>
      <c r="D881" s="3599"/>
      <c r="E881" s="3599"/>
      <c r="F881" s="3599"/>
      <c r="G881" s="3599"/>
      <c r="H881" s="3599"/>
      <c r="I881" s="811"/>
      <c r="J881" s="3611"/>
      <c r="K881" s="3615"/>
      <c r="L881" s="3616"/>
      <c r="M881" s="3616"/>
      <c r="N881" s="3616"/>
      <c r="O881" s="3616"/>
      <c r="P881" s="3614"/>
      <c r="Q881" s="224"/>
      <c r="R881" s="224"/>
      <c r="S881" s="224"/>
      <c r="T881" s="224"/>
      <c r="U881" s="224"/>
      <c r="V881" s="224"/>
      <c r="W881" s="224"/>
      <c r="X881" s="224"/>
      <c r="Y881" s="224"/>
      <c r="Z881" s="224"/>
      <c r="AA881" s="224"/>
      <c r="DE881" s="818"/>
      <c r="DG881" s="829"/>
    </row>
    <row r="882" spans="1:111" s="771" customFormat="1" ht="12" hidden="1" customHeight="1" x14ac:dyDescent="0.15">
      <c r="A882" s="790"/>
      <c r="B882" s="3599" t="s">
        <v>1254</v>
      </c>
      <c r="C882" s="3599"/>
      <c r="D882" s="3599"/>
      <c r="E882" s="3599"/>
      <c r="F882" s="3599"/>
      <c r="G882" s="3599"/>
      <c r="H882" s="3599"/>
      <c r="I882" s="811"/>
      <c r="J882" s="3611"/>
      <c r="K882" s="3615"/>
      <c r="L882" s="3616"/>
      <c r="M882" s="3616"/>
      <c r="N882" s="3616"/>
      <c r="O882" s="3616"/>
      <c r="P882" s="3614"/>
      <c r="DE882" s="818"/>
      <c r="DG882" s="829"/>
    </row>
    <row r="883" spans="1:111" s="771" customFormat="1" ht="12.75" hidden="1" customHeight="1" x14ac:dyDescent="0.15">
      <c r="A883" s="790"/>
      <c r="B883" s="3599" t="s">
        <v>1253</v>
      </c>
      <c r="C883" s="3599"/>
      <c r="D883" s="3599"/>
      <c r="E883" s="3599"/>
      <c r="F883" s="3599"/>
      <c r="G883" s="3599"/>
      <c r="H883" s="3599"/>
      <c r="I883" s="811"/>
      <c r="J883" s="3611"/>
      <c r="K883" s="3615"/>
      <c r="L883" s="3616"/>
      <c r="M883" s="3616"/>
      <c r="N883" s="3616"/>
      <c r="O883" s="3616"/>
      <c r="P883" s="3614"/>
      <c r="DE883" s="818"/>
      <c r="DG883" s="829"/>
    </row>
    <row r="884" spans="1:111" s="771" customFormat="1" ht="9.75" hidden="1" customHeight="1" x14ac:dyDescent="0.15">
      <c r="A884" s="790"/>
      <c r="B884" s="3600" t="s">
        <v>580</v>
      </c>
      <c r="C884" s="3600"/>
      <c r="D884" s="3600"/>
      <c r="E884" s="3600"/>
      <c r="F884" s="3600"/>
      <c r="G884" s="3600"/>
      <c r="H884" s="3600"/>
      <c r="I884" s="811"/>
      <c r="J884" s="3611"/>
      <c r="K884" s="3615"/>
      <c r="L884" s="3616"/>
      <c r="M884" s="3616"/>
      <c r="N884" s="3616"/>
      <c r="O884" s="3616"/>
      <c r="P884" s="3614"/>
      <c r="DE884" s="818"/>
      <c r="DG884" s="829"/>
    </row>
    <row r="885" spans="1:111" s="771" customFormat="1" ht="9.75" hidden="1" customHeight="1" x14ac:dyDescent="0.15">
      <c r="A885" s="790"/>
      <c r="B885" s="3597" t="s">
        <v>1252</v>
      </c>
      <c r="C885" s="3597"/>
      <c r="D885" s="3597"/>
      <c r="E885" s="3597"/>
      <c r="F885" s="3597"/>
      <c r="G885" s="3597"/>
      <c r="H885" s="3597"/>
      <c r="I885" s="811"/>
      <c r="J885" s="3611"/>
      <c r="K885" s="3615"/>
      <c r="L885" s="3616"/>
      <c r="M885" s="3616"/>
      <c r="N885" s="3616"/>
      <c r="O885" s="3616"/>
      <c r="P885" s="3614"/>
      <c r="DE885" s="818"/>
      <c r="DG885" s="829"/>
    </row>
    <row r="886" spans="1:111" s="771" customFormat="1" ht="11.25" hidden="1" customHeight="1" x14ac:dyDescent="0.15">
      <c r="A886" s="790"/>
      <c r="B886" s="3597" t="s">
        <v>1251</v>
      </c>
      <c r="C886" s="3597"/>
      <c r="D886" s="3597"/>
      <c r="E886" s="3597"/>
      <c r="F886" s="3597"/>
      <c r="G886" s="3597"/>
      <c r="H886" s="3597"/>
      <c r="I886" s="811"/>
      <c r="J886" s="3539"/>
      <c r="K886" s="3617"/>
      <c r="L886" s="3618"/>
      <c r="M886" s="3618"/>
      <c r="N886" s="3618"/>
      <c r="O886" s="3618"/>
      <c r="P886" s="3619"/>
      <c r="DE886" s="818"/>
      <c r="DG886" s="829"/>
    </row>
    <row r="887" spans="1:111" s="772" customFormat="1" ht="13.5" hidden="1" x14ac:dyDescent="0.15">
      <c r="A887" s="3637" t="s">
        <v>1271</v>
      </c>
      <c r="B887" s="3638"/>
      <c r="C887" s="3638"/>
      <c r="D887" s="3638"/>
      <c r="E887" s="3638"/>
      <c r="F887" s="3638"/>
      <c r="G887" s="3638"/>
      <c r="H887" s="3638"/>
      <c r="I887" s="3638"/>
      <c r="J887" s="3638"/>
      <c r="K887" s="3638"/>
      <c r="L887" s="3638"/>
      <c r="M887" s="3638"/>
      <c r="N887" s="3638"/>
      <c r="O887" s="3638"/>
      <c r="P887" s="3638"/>
      <c r="DE887" s="830"/>
      <c r="DG887" s="829"/>
    </row>
    <row r="888" spans="1:111" s="771" customFormat="1" ht="12" hidden="1" customHeight="1" x14ac:dyDescent="0.15">
      <c r="A888" s="3393" t="s">
        <v>576</v>
      </c>
      <c r="B888" s="3417"/>
      <c r="C888" s="3639"/>
      <c r="D888" s="3640"/>
      <c r="E888" s="3393" t="s">
        <v>575</v>
      </c>
      <c r="F888" s="3417"/>
      <c r="G888" s="3386"/>
      <c r="H888" s="3416"/>
      <c r="I888" s="3416"/>
      <c r="J888" s="3387"/>
      <c r="K888" s="801" t="s">
        <v>1214</v>
      </c>
      <c r="L888" s="3386"/>
      <c r="M888" s="3416"/>
      <c r="N888" s="3416"/>
      <c r="O888" s="3416"/>
      <c r="P888" s="3387"/>
      <c r="DE888" s="818"/>
      <c r="DG888" s="829"/>
    </row>
    <row r="889" spans="1:111" s="771" customFormat="1" ht="12" hidden="1" customHeight="1" x14ac:dyDescent="0.15">
      <c r="A889" s="3421">
        <v>1</v>
      </c>
      <c r="B889" s="3510" t="s">
        <v>1249</v>
      </c>
      <c r="C889" s="3511"/>
      <c r="D889" s="3511"/>
      <c r="E889" s="3511"/>
      <c r="F889" s="3512"/>
      <c r="G889" s="3492" t="s">
        <v>1248</v>
      </c>
      <c r="H889" s="3493"/>
      <c r="I889" s="3393" t="s">
        <v>1270</v>
      </c>
      <c r="J889" s="3394"/>
      <c r="K889" s="3394"/>
      <c r="L889" s="3394"/>
      <c r="M889" s="3394"/>
      <c r="N889" s="3394"/>
      <c r="O889" s="3394"/>
      <c r="P889" s="3417"/>
      <c r="DE889" s="818"/>
      <c r="DG889" s="829"/>
    </row>
    <row r="890" spans="1:111" s="771" customFormat="1" ht="12" hidden="1" customHeight="1" x14ac:dyDescent="0.15">
      <c r="A890" s="3422"/>
      <c r="B890" s="3513"/>
      <c r="C890" s="3514"/>
      <c r="D890" s="3514"/>
      <c r="E890" s="3514"/>
      <c r="F890" s="3515"/>
      <c r="G890" s="3426"/>
      <c r="H890" s="3428"/>
      <c r="I890" s="3635"/>
      <c r="J890" s="3636"/>
      <c r="K890" s="3636"/>
      <c r="L890" s="3636"/>
      <c r="M890" s="3636"/>
      <c r="N890" s="3636"/>
      <c r="O890" s="3636"/>
      <c r="P890" s="808" t="s">
        <v>1763</v>
      </c>
      <c r="DE890" s="818"/>
      <c r="DG890" s="829"/>
    </row>
    <row r="891" spans="1:111" s="771" customFormat="1" ht="6" hidden="1" customHeight="1" x14ac:dyDescent="0.15">
      <c r="A891" s="809"/>
      <c r="B891" s="809"/>
      <c r="C891" s="809"/>
      <c r="D891" s="809"/>
      <c r="E891" s="809"/>
      <c r="F891" s="809"/>
      <c r="G891" s="809"/>
      <c r="H891" s="809"/>
      <c r="I891" s="809"/>
      <c r="J891" s="809"/>
      <c r="K891" s="809"/>
      <c r="L891" s="809"/>
      <c r="M891" s="791"/>
      <c r="N891" s="791"/>
      <c r="O891" s="791"/>
      <c r="P891" s="791"/>
      <c r="DE891" s="818"/>
      <c r="DG891" s="829"/>
    </row>
    <row r="892" spans="1:111" s="771" customFormat="1" ht="12" hidden="1" customHeight="1" x14ac:dyDescent="0.15">
      <c r="A892" s="3421">
        <v>2</v>
      </c>
      <c r="B892" s="3434" t="s">
        <v>1269</v>
      </c>
      <c r="C892" s="3624"/>
      <c r="D892" s="3624"/>
      <c r="E892" s="3624"/>
      <c r="F892" s="3624"/>
      <c r="G892" s="3624"/>
      <c r="H892" s="3624"/>
      <c r="I892" s="3624"/>
      <c r="J892" s="3624"/>
      <c r="K892" s="3624"/>
      <c r="L892" s="3624"/>
      <c r="M892" s="3624"/>
      <c r="N892" s="3625"/>
      <c r="O892" s="3434" t="s">
        <v>1231</v>
      </c>
      <c r="P892" s="3625"/>
      <c r="DE892" s="818"/>
      <c r="DG892" s="829"/>
    </row>
    <row r="893" spans="1:111" s="771" customFormat="1" ht="12" hidden="1" customHeight="1" x14ac:dyDescent="0.15">
      <c r="A893" s="3475"/>
      <c r="B893" s="804" t="s">
        <v>54</v>
      </c>
      <c r="C893" s="3627" t="s">
        <v>1234</v>
      </c>
      <c r="D893" s="3628"/>
      <c r="E893" s="3629"/>
      <c r="F893" s="805" t="s">
        <v>1268</v>
      </c>
      <c r="G893" s="3627" t="s">
        <v>1267</v>
      </c>
      <c r="H893" s="3628"/>
      <c r="I893" s="3630" t="s">
        <v>1266</v>
      </c>
      <c r="J893" s="3631"/>
      <c r="K893" s="3632"/>
      <c r="L893" s="807" t="s">
        <v>1265</v>
      </c>
      <c r="M893" s="3633" t="s">
        <v>1264</v>
      </c>
      <c r="N893" s="3634"/>
      <c r="O893" s="3436"/>
      <c r="P893" s="3626"/>
      <c r="DE893" s="818"/>
      <c r="DF893" s="772" t="str">
        <f>IF(COUNTA(B894:P903)&gt;0,DG893,"")</f>
        <v/>
      </c>
      <c r="DG893" s="829">
        <v>27</v>
      </c>
    </row>
    <row r="894" spans="1:111" s="771" customFormat="1" ht="13.5" hidden="1" customHeight="1" x14ac:dyDescent="0.15">
      <c r="A894" s="3475"/>
      <c r="B894" s="778"/>
      <c r="C894" s="3622"/>
      <c r="D894" s="3547"/>
      <c r="E894" s="3623"/>
      <c r="F894" s="764"/>
      <c r="G894" s="3622"/>
      <c r="H894" s="3416"/>
      <c r="I894" s="3531"/>
      <c r="J894" s="3461"/>
      <c r="K894" s="3532"/>
      <c r="L894" s="779"/>
      <c r="M894" s="3439"/>
      <c r="N894" s="3440"/>
      <c r="O894" s="3386"/>
      <c r="P894" s="3387"/>
      <c r="DE894" s="818"/>
      <c r="DG894" s="829"/>
    </row>
    <row r="895" spans="1:111" s="771" customFormat="1" ht="13.5" hidden="1" customHeight="1" x14ac:dyDescent="0.15">
      <c r="A895" s="3475"/>
      <c r="B895" s="778"/>
      <c r="C895" s="3622"/>
      <c r="D895" s="3547"/>
      <c r="E895" s="3623"/>
      <c r="F895" s="764"/>
      <c r="G895" s="3622"/>
      <c r="H895" s="3416"/>
      <c r="I895" s="3531"/>
      <c r="J895" s="3461"/>
      <c r="K895" s="3532"/>
      <c r="L895" s="779"/>
      <c r="M895" s="3439"/>
      <c r="N895" s="3440"/>
      <c r="O895" s="3386"/>
      <c r="P895" s="3387"/>
      <c r="DE895" s="818"/>
      <c r="DG895" s="829"/>
    </row>
    <row r="896" spans="1:111" s="771" customFormat="1" ht="13.5" hidden="1" customHeight="1" x14ac:dyDescent="0.15">
      <c r="A896" s="3475"/>
      <c r="B896" s="776"/>
      <c r="C896" s="3622"/>
      <c r="D896" s="3416"/>
      <c r="E896" s="3534"/>
      <c r="F896" s="764"/>
      <c r="G896" s="3622"/>
      <c r="H896" s="3416"/>
      <c r="I896" s="3531"/>
      <c r="J896" s="3461"/>
      <c r="K896" s="3532"/>
      <c r="L896" s="777"/>
      <c r="M896" s="3439"/>
      <c r="N896" s="3440"/>
      <c r="O896" s="3386"/>
      <c r="P896" s="3387"/>
      <c r="DE896" s="818"/>
      <c r="DG896" s="829"/>
    </row>
    <row r="897" spans="1:111" s="771" customFormat="1" ht="13.5" hidden="1" customHeight="1" x14ac:dyDescent="0.15">
      <c r="A897" s="3475"/>
      <c r="B897" s="778"/>
      <c r="C897" s="3622"/>
      <c r="D897" s="3547"/>
      <c r="E897" s="3623"/>
      <c r="F897" s="764"/>
      <c r="G897" s="3622"/>
      <c r="H897" s="3416"/>
      <c r="I897" s="3531"/>
      <c r="J897" s="3461"/>
      <c r="K897" s="3532"/>
      <c r="L897" s="779"/>
      <c r="M897" s="3439"/>
      <c r="N897" s="3440"/>
      <c r="O897" s="3386"/>
      <c r="P897" s="3387"/>
      <c r="DE897" s="818"/>
      <c r="DG897" s="829"/>
    </row>
    <row r="898" spans="1:111" s="771" customFormat="1" ht="13.5" hidden="1" customHeight="1" x14ac:dyDescent="0.15">
      <c r="A898" s="3475"/>
      <c r="B898" s="778"/>
      <c r="C898" s="3622"/>
      <c r="D898" s="3416"/>
      <c r="E898" s="3534"/>
      <c r="F898" s="764"/>
      <c r="G898" s="3622"/>
      <c r="H898" s="3534"/>
      <c r="I898" s="3531"/>
      <c r="J898" s="3461"/>
      <c r="K898" s="3532"/>
      <c r="L898" s="779"/>
      <c r="M898" s="3439"/>
      <c r="N898" s="3621"/>
      <c r="O898" s="3386"/>
      <c r="P898" s="3621"/>
      <c r="DE898" s="818"/>
      <c r="DG898" s="829"/>
    </row>
    <row r="899" spans="1:111" s="771" customFormat="1" ht="13.5" hidden="1" customHeight="1" x14ac:dyDescent="0.15">
      <c r="A899" s="3475"/>
      <c r="B899" s="778"/>
      <c r="C899" s="3622"/>
      <c r="D899" s="3547"/>
      <c r="E899" s="3623"/>
      <c r="F899" s="764"/>
      <c r="G899" s="3622"/>
      <c r="H899" s="3416"/>
      <c r="I899" s="3531"/>
      <c r="J899" s="3461"/>
      <c r="K899" s="3532"/>
      <c r="L899" s="779"/>
      <c r="M899" s="3439"/>
      <c r="N899" s="3440"/>
      <c r="O899" s="3386"/>
      <c r="P899" s="3387"/>
      <c r="DE899" s="818"/>
      <c r="DG899" s="829"/>
    </row>
    <row r="900" spans="1:111" s="771" customFormat="1" ht="13.5" hidden="1" customHeight="1" x14ac:dyDescent="0.15">
      <c r="A900" s="3475"/>
      <c r="B900" s="778"/>
      <c r="C900" s="3622"/>
      <c r="D900" s="3547"/>
      <c r="E900" s="3623"/>
      <c r="F900" s="764"/>
      <c r="G900" s="3622"/>
      <c r="H900" s="3416"/>
      <c r="I900" s="3531"/>
      <c r="J900" s="3461"/>
      <c r="K900" s="3532"/>
      <c r="L900" s="779"/>
      <c r="M900" s="3439"/>
      <c r="N900" s="3440"/>
      <c r="O900" s="3386"/>
      <c r="P900" s="3387"/>
      <c r="DE900" s="818"/>
      <c r="DG900" s="829"/>
    </row>
    <row r="901" spans="1:111" s="771" customFormat="1" ht="13.5" hidden="1" customHeight="1" x14ac:dyDescent="0.15">
      <c r="A901" s="3475"/>
      <c r="B901" s="776"/>
      <c r="C901" s="3622"/>
      <c r="D901" s="3416"/>
      <c r="E901" s="3534"/>
      <c r="F901" s="764"/>
      <c r="G901" s="3622"/>
      <c r="H901" s="3416"/>
      <c r="I901" s="3531"/>
      <c r="J901" s="3461"/>
      <c r="K901" s="3532"/>
      <c r="L901" s="777"/>
      <c r="M901" s="3439"/>
      <c r="N901" s="3440"/>
      <c r="O901" s="3386"/>
      <c r="P901" s="3387"/>
      <c r="DE901" s="818"/>
      <c r="DG901" s="829"/>
    </row>
    <row r="902" spans="1:111" s="771" customFormat="1" ht="13.5" hidden="1" customHeight="1" x14ac:dyDescent="0.15">
      <c r="A902" s="3475"/>
      <c r="B902" s="778"/>
      <c r="C902" s="3622"/>
      <c r="D902" s="3547"/>
      <c r="E902" s="3623"/>
      <c r="F902" s="764"/>
      <c r="G902" s="3622"/>
      <c r="H902" s="3416"/>
      <c r="I902" s="3531"/>
      <c r="J902" s="3461"/>
      <c r="K902" s="3532"/>
      <c r="L902" s="779"/>
      <c r="M902" s="3439"/>
      <c r="N902" s="3440"/>
      <c r="O902" s="3386"/>
      <c r="P902" s="3387"/>
      <c r="DE902" s="818"/>
      <c r="DG902" s="829"/>
    </row>
    <row r="903" spans="1:111" s="771" customFormat="1" ht="13.5" hidden="1" customHeight="1" x14ac:dyDescent="0.15">
      <c r="A903" s="3475"/>
      <c r="B903" s="776"/>
      <c r="C903" s="3622"/>
      <c r="D903" s="3416"/>
      <c r="E903" s="3534"/>
      <c r="F903" s="764"/>
      <c r="G903" s="3622"/>
      <c r="H903" s="3416"/>
      <c r="I903" s="3531"/>
      <c r="J903" s="3461"/>
      <c r="K903" s="3532"/>
      <c r="L903" s="777"/>
      <c r="M903" s="3439"/>
      <c r="N903" s="3440"/>
      <c r="O903" s="3386"/>
      <c r="P903" s="3387"/>
      <c r="DE903" s="818"/>
      <c r="DG903" s="829"/>
    </row>
    <row r="904" spans="1:111" s="771" customFormat="1" ht="6" hidden="1" customHeight="1" x14ac:dyDescent="0.15">
      <c r="A904" s="3601"/>
      <c r="B904" s="3602"/>
      <c r="C904" s="3602"/>
      <c r="D904" s="3602"/>
      <c r="E904" s="3602"/>
      <c r="F904" s="3602"/>
      <c r="G904" s="3602"/>
      <c r="H904" s="3602"/>
      <c r="I904" s="3602"/>
      <c r="J904" s="3602"/>
      <c r="K904" s="3602"/>
      <c r="L904" s="3602"/>
      <c r="M904" s="3602"/>
      <c r="N904" s="3602"/>
      <c r="O904" s="3602"/>
      <c r="P904" s="3602"/>
      <c r="DE904" s="818"/>
      <c r="DG904" s="829"/>
    </row>
    <row r="905" spans="1:111" s="771" customFormat="1" ht="6" hidden="1" customHeight="1" x14ac:dyDescent="0.15">
      <c r="A905" s="3603"/>
      <c r="B905" s="3603"/>
      <c r="C905" s="3603"/>
      <c r="D905" s="3603"/>
      <c r="E905" s="3603"/>
      <c r="F905" s="3603"/>
      <c r="G905" s="3603"/>
      <c r="H905" s="3603"/>
      <c r="I905" s="3603"/>
      <c r="J905" s="3603"/>
      <c r="K905" s="3603"/>
      <c r="L905" s="3603"/>
      <c r="M905" s="3603"/>
      <c r="N905" s="3603"/>
      <c r="O905" s="3603"/>
      <c r="P905" s="3603"/>
      <c r="DE905" s="818"/>
      <c r="DG905" s="829"/>
    </row>
    <row r="906" spans="1:111" s="771" customFormat="1" ht="21" hidden="1" customHeight="1" x14ac:dyDescent="0.15">
      <c r="A906" s="3421">
        <v>3</v>
      </c>
      <c r="B906" s="3604" t="s">
        <v>1263</v>
      </c>
      <c r="C906" s="3605"/>
      <c r="D906" s="3606"/>
      <c r="E906" s="3607" t="s">
        <v>1226</v>
      </c>
      <c r="F906" s="3608"/>
      <c r="G906" s="3609"/>
      <c r="H906" s="3609"/>
      <c r="I906" s="802"/>
      <c r="J906" s="813">
        <v>4</v>
      </c>
      <c r="K906" s="3510" t="s">
        <v>1262</v>
      </c>
      <c r="L906" s="3511"/>
      <c r="M906" s="3511"/>
      <c r="N906" s="3511"/>
      <c r="O906" s="3511"/>
      <c r="P906" s="3512"/>
      <c r="DE906" s="818"/>
      <c r="DG906" s="829"/>
    </row>
    <row r="907" spans="1:111" s="771" customFormat="1" ht="12" hidden="1" customHeight="1" x14ac:dyDescent="0.15">
      <c r="A907" s="3422"/>
      <c r="B907" s="3610"/>
      <c r="C907" s="3610"/>
      <c r="D907" s="3610"/>
      <c r="E907" s="3386"/>
      <c r="F907" s="3387"/>
      <c r="G907" s="3445"/>
      <c r="H907" s="3445"/>
      <c r="I907" s="791"/>
      <c r="J907" s="3611"/>
      <c r="K907" s="3612"/>
      <c r="L907" s="3613"/>
      <c r="M907" s="3613"/>
      <c r="N907" s="3613"/>
      <c r="O907" s="3613"/>
      <c r="P907" s="3614"/>
      <c r="DE907" s="818"/>
      <c r="DG907" s="829"/>
    </row>
    <row r="908" spans="1:111" s="771" customFormat="1" ht="12" hidden="1" customHeight="1" x14ac:dyDescent="0.15">
      <c r="A908" s="791"/>
      <c r="B908" s="812"/>
      <c r="C908" s="812"/>
      <c r="D908" s="812"/>
      <c r="E908" s="812"/>
      <c r="F908" s="812"/>
      <c r="G908" s="812"/>
      <c r="H908" s="812"/>
      <c r="I908" s="811"/>
      <c r="J908" s="3611"/>
      <c r="K908" s="3615"/>
      <c r="L908" s="3616"/>
      <c r="M908" s="3616"/>
      <c r="N908" s="3616"/>
      <c r="O908" s="3616"/>
      <c r="P908" s="3614"/>
      <c r="DE908" s="818"/>
      <c r="DG908" s="829"/>
    </row>
    <row r="909" spans="1:111" s="771" customFormat="1" ht="12" hidden="1" customHeight="1" x14ac:dyDescent="0.15">
      <c r="A909" s="791"/>
      <c r="B909" s="3599" t="s">
        <v>1261</v>
      </c>
      <c r="C909" s="3599"/>
      <c r="D909" s="3599"/>
      <c r="E909" s="3599"/>
      <c r="F909" s="3599"/>
      <c r="G909" s="3599"/>
      <c r="H909" s="3599"/>
      <c r="I909" s="811"/>
      <c r="J909" s="3611"/>
      <c r="K909" s="3615"/>
      <c r="L909" s="3616"/>
      <c r="M909" s="3616"/>
      <c r="N909" s="3616"/>
      <c r="O909" s="3616"/>
      <c r="P909" s="3614"/>
      <c r="DE909" s="818"/>
      <c r="DG909" s="829"/>
    </row>
    <row r="910" spans="1:111" s="771" customFormat="1" ht="12" hidden="1" customHeight="1" x14ac:dyDescent="0.15">
      <c r="A910" s="791"/>
      <c r="B910" s="3599" t="s">
        <v>1260</v>
      </c>
      <c r="C910" s="3599"/>
      <c r="D910" s="3599"/>
      <c r="E910" s="3599"/>
      <c r="F910" s="3599"/>
      <c r="G910" s="3599"/>
      <c r="H910" s="3599"/>
      <c r="I910" s="803"/>
      <c r="J910" s="3611"/>
      <c r="K910" s="3615"/>
      <c r="L910" s="3616"/>
      <c r="M910" s="3616"/>
      <c r="N910" s="3616"/>
      <c r="O910" s="3616"/>
      <c r="P910" s="3614"/>
      <c r="DE910" s="818"/>
      <c r="DG910" s="829"/>
    </row>
    <row r="911" spans="1:111" s="771" customFormat="1" ht="12" hidden="1" customHeight="1" x14ac:dyDescent="0.15">
      <c r="A911" s="790" t="s">
        <v>1223</v>
      </c>
      <c r="B911" s="3599" t="s">
        <v>1259</v>
      </c>
      <c r="C911" s="3599"/>
      <c r="D911" s="3599"/>
      <c r="E911" s="3599"/>
      <c r="F911" s="3599"/>
      <c r="G911" s="3599"/>
      <c r="H911" s="3599"/>
      <c r="I911" s="811"/>
      <c r="J911" s="3611"/>
      <c r="K911" s="3615"/>
      <c r="L911" s="3616"/>
      <c r="M911" s="3616"/>
      <c r="N911" s="3616"/>
      <c r="O911" s="3616"/>
      <c r="P911" s="3614"/>
      <c r="DE911" s="818"/>
      <c r="DG911" s="829"/>
    </row>
    <row r="912" spans="1:111" s="771" customFormat="1" ht="12" hidden="1" customHeight="1" x14ac:dyDescent="0.15">
      <c r="A912" s="790"/>
      <c r="B912" s="3620" t="s">
        <v>1258</v>
      </c>
      <c r="C912" s="3620"/>
      <c r="D912" s="3620"/>
      <c r="E912" s="3620"/>
      <c r="F912" s="3620"/>
      <c r="G912" s="3620"/>
      <c r="H912" s="3620"/>
      <c r="I912" s="811"/>
      <c r="J912" s="3611"/>
      <c r="K912" s="3615"/>
      <c r="L912" s="3616"/>
      <c r="M912" s="3616"/>
      <c r="N912" s="3616"/>
      <c r="O912" s="3616"/>
      <c r="P912" s="3614"/>
      <c r="DE912" s="818"/>
      <c r="DG912" s="829"/>
    </row>
    <row r="913" spans="1:111" s="771" customFormat="1" ht="12" hidden="1" customHeight="1" x14ac:dyDescent="0.15">
      <c r="A913" s="790"/>
      <c r="B913" s="3599" t="s">
        <v>1257</v>
      </c>
      <c r="C913" s="3599"/>
      <c r="D913" s="3599"/>
      <c r="E913" s="3599"/>
      <c r="F913" s="3599"/>
      <c r="G913" s="3599"/>
      <c r="H913" s="3599"/>
      <c r="I913" s="811"/>
      <c r="J913" s="3611"/>
      <c r="K913" s="3615"/>
      <c r="L913" s="3616"/>
      <c r="M913" s="3616"/>
      <c r="N913" s="3616"/>
      <c r="O913" s="3616"/>
      <c r="P913" s="3614"/>
      <c r="DE913" s="818"/>
      <c r="DG913" s="829"/>
    </row>
    <row r="914" spans="1:111" s="771" customFormat="1" ht="12" hidden="1" customHeight="1" x14ac:dyDescent="0.15">
      <c r="A914" s="790"/>
      <c r="B914" s="3598" t="s">
        <v>1256</v>
      </c>
      <c r="C914" s="3598"/>
      <c r="D914" s="3598"/>
      <c r="E914" s="3598"/>
      <c r="F914" s="3598"/>
      <c r="G914" s="3598"/>
      <c r="H914" s="3598"/>
      <c r="I914" s="811"/>
      <c r="J914" s="3611"/>
      <c r="K914" s="3615"/>
      <c r="L914" s="3616"/>
      <c r="M914" s="3616"/>
      <c r="N914" s="3616"/>
      <c r="O914" s="3616"/>
      <c r="P914" s="3614"/>
      <c r="DE914" s="818"/>
      <c r="DG914" s="829"/>
    </row>
    <row r="915" spans="1:111" s="771" customFormat="1" ht="12" hidden="1" customHeight="1" x14ac:dyDescent="0.15">
      <c r="A915" s="790"/>
      <c r="B915" s="3599" t="s">
        <v>1255</v>
      </c>
      <c r="C915" s="3599"/>
      <c r="D915" s="3599"/>
      <c r="E915" s="3599"/>
      <c r="F915" s="3599"/>
      <c r="G915" s="3599"/>
      <c r="H915" s="3599"/>
      <c r="I915" s="811"/>
      <c r="J915" s="3611"/>
      <c r="K915" s="3615"/>
      <c r="L915" s="3616"/>
      <c r="M915" s="3616"/>
      <c r="N915" s="3616"/>
      <c r="O915" s="3616"/>
      <c r="P915" s="3614"/>
      <c r="Q915" s="224"/>
      <c r="R915" s="224"/>
      <c r="S915" s="224"/>
      <c r="T915" s="224"/>
      <c r="U915" s="224"/>
      <c r="V915" s="224"/>
      <c r="W915" s="224"/>
      <c r="X915" s="224"/>
      <c r="Y915" s="224"/>
      <c r="Z915" s="224"/>
      <c r="AA915" s="224"/>
      <c r="DE915" s="818"/>
      <c r="DG915" s="829"/>
    </row>
    <row r="916" spans="1:111" s="771" customFormat="1" ht="12" hidden="1" customHeight="1" x14ac:dyDescent="0.15">
      <c r="A916" s="790"/>
      <c r="B916" s="3599" t="s">
        <v>1254</v>
      </c>
      <c r="C916" s="3599"/>
      <c r="D916" s="3599"/>
      <c r="E916" s="3599"/>
      <c r="F916" s="3599"/>
      <c r="G916" s="3599"/>
      <c r="H916" s="3599"/>
      <c r="I916" s="811"/>
      <c r="J916" s="3611"/>
      <c r="K916" s="3615"/>
      <c r="L916" s="3616"/>
      <c r="M916" s="3616"/>
      <c r="N916" s="3616"/>
      <c r="O916" s="3616"/>
      <c r="P916" s="3614"/>
      <c r="DE916" s="818"/>
      <c r="DG916" s="829"/>
    </row>
    <row r="917" spans="1:111" s="771" customFormat="1" ht="12.75" hidden="1" customHeight="1" x14ac:dyDescent="0.15">
      <c r="A917" s="790"/>
      <c r="B917" s="3599" t="s">
        <v>1253</v>
      </c>
      <c r="C917" s="3599"/>
      <c r="D917" s="3599"/>
      <c r="E917" s="3599"/>
      <c r="F917" s="3599"/>
      <c r="G917" s="3599"/>
      <c r="H917" s="3599"/>
      <c r="I917" s="811"/>
      <c r="J917" s="3611"/>
      <c r="K917" s="3615"/>
      <c r="L917" s="3616"/>
      <c r="M917" s="3616"/>
      <c r="N917" s="3616"/>
      <c r="O917" s="3616"/>
      <c r="P917" s="3614"/>
      <c r="DE917" s="818"/>
      <c r="DG917" s="829"/>
    </row>
    <row r="918" spans="1:111" s="771" customFormat="1" ht="9.75" hidden="1" customHeight="1" x14ac:dyDescent="0.15">
      <c r="A918" s="790"/>
      <c r="B918" s="3600" t="s">
        <v>580</v>
      </c>
      <c r="C918" s="3600"/>
      <c r="D918" s="3600"/>
      <c r="E918" s="3600"/>
      <c r="F918" s="3600"/>
      <c r="G918" s="3600"/>
      <c r="H918" s="3600"/>
      <c r="I918" s="811"/>
      <c r="J918" s="3611"/>
      <c r="K918" s="3615"/>
      <c r="L918" s="3616"/>
      <c r="M918" s="3616"/>
      <c r="N918" s="3616"/>
      <c r="O918" s="3616"/>
      <c r="P918" s="3614"/>
      <c r="DE918" s="818"/>
      <c r="DG918" s="829"/>
    </row>
    <row r="919" spans="1:111" s="771" customFormat="1" ht="9.75" hidden="1" customHeight="1" x14ac:dyDescent="0.15">
      <c r="A919" s="790"/>
      <c r="B919" s="3597" t="s">
        <v>1252</v>
      </c>
      <c r="C919" s="3597"/>
      <c r="D919" s="3597"/>
      <c r="E919" s="3597"/>
      <c r="F919" s="3597"/>
      <c r="G919" s="3597"/>
      <c r="H919" s="3597"/>
      <c r="I919" s="811"/>
      <c r="J919" s="3611"/>
      <c r="K919" s="3615"/>
      <c r="L919" s="3616"/>
      <c r="M919" s="3616"/>
      <c r="N919" s="3616"/>
      <c r="O919" s="3616"/>
      <c r="P919" s="3614"/>
      <c r="DE919" s="818"/>
      <c r="DG919" s="829"/>
    </row>
    <row r="920" spans="1:111" s="771" customFormat="1" ht="11.25" hidden="1" customHeight="1" x14ac:dyDescent="0.15">
      <c r="A920" s="790"/>
      <c r="B920" s="3597" t="s">
        <v>1251</v>
      </c>
      <c r="C920" s="3597"/>
      <c r="D920" s="3597"/>
      <c r="E920" s="3597"/>
      <c r="F920" s="3597"/>
      <c r="G920" s="3597"/>
      <c r="H920" s="3597"/>
      <c r="I920" s="811"/>
      <c r="J920" s="3539"/>
      <c r="K920" s="3617"/>
      <c r="L920" s="3618"/>
      <c r="M920" s="3618"/>
      <c r="N920" s="3618"/>
      <c r="O920" s="3618"/>
      <c r="P920" s="3619"/>
      <c r="DE920" s="818"/>
      <c r="DG920" s="829"/>
    </row>
    <row r="921" spans="1:111" s="772" customFormat="1" ht="13.5" hidden="1" x14ac:dyDescent="0.15">
      <c r="A921" s="3637" t="s">
        <v>1271</v>
      </c>
      <c r="B921" s="3638"/>
      <c r="C921" s="3638"/>
      <c r="D921" s="3638"/>
      <c r="E921" s="3638"/>
      <c r="F921" s="3638"/>
      <c r="G921" s="3638"/>
      <c r="H921" s="3638"/>
      <c r="I921" s="3638"/>
      <c r="J921" s="3638"/>
      <c r="K921" s="3638"/>
      <c r="L921" s="3638"/>
      <c r="M921" s="3638"/>
      <c r="N921" s="3638"/>
      <c r="O921" s="3638"/>
      <c r="P921" s="3638"/>
      <c r="DE921" s="830"/>
      <c r="DG921" s="829"/>
    </row>
    <row r="922" spans="1:111" s="771" customFormat="1" ht="12" hidden="1" customHeight="1" x14ac:dyDescent="0.15">
      <c r="A922" s="3393" t="s">
        <v>576</v>
      </c>
      <c r="B922" s="3417"/>
      <c r="C922" s="3639"/>
      <c r="D922" s="3640"/>
      <c r="E922" s="3393" t="s">
        <v>575</v>
      </c>
      <c r="F922" s="3417"/>
      <c r="G922" s="3386"/>
      <c r="H922" s="3416"/>
      <c r="I922" s="3416"/>
      <c r="J922" s="3387"/>
      <c r="K922" s="801" t="s">
        <v>1214</v>
      </c>
      <c r="L922" s="3386"/>
      <c r="M922" s="3416"/>
      <c r="N922" s="3416"/>
      <c r="O922" s="3416"/>
      <c r="P922" s="3387"/>
      <c r="DE922" s="818"/>
      <c r="DG922" s="829"/>
    </row>
    <row r="923" spans="1:111" s="771" customFormat="1" ht="12" hidden="1" customHeight="1" x14ac:dyDescent="0.15">
      <c r="A923" s="3421">
        <v>1</v>
      </c>
      <c r="B923" s="3510" t="s">
        <v>1249</v>
      </c>
      <c r="C923" s="3511"/>
      <c r="D923" s="3511"/>
      <c r="E923" s="3511"/>
      <c r="F923" s="3512"/>
      <c r="G923" s="3492" t="s">
        <v>1248</v>
      </c>
      <c r="H923" s="3493"/>
      <c r="I923" s="3393" t="s">
        <v>1270</v>
      </c>
      <c r="J923" s="3394"/>
      <c r="K923" s="3394"/>
      <c r="L923" s="3394"/>
      <c r="M923" s="3394"/>
      <c r="N923" s="3394"/>
      <c r="O923" s="3394"/>
      <c r="P923" s="3417"/>
      <c r="DE923" s="818"/>
      <c r="DG923" s="829"/>
    </row>
    <row r="924" spans="1:111" s="771" customFormat="1" ht="12" hidden="1" customHeight="1" x14ac:dyDescent="0.15">
      <c r="A924" s="3422"/>
      <c r="B924" s="3513"/>
      <c r="C924" s="3514"/>
      <c r="D924" s="3514"/>
      <c r="E924" s="3514"/>
      <c r="F924" s="3515"/>
      <c r="G924" s="3426"/>
      <c r="H924" s="3428"/>
      <c r="I924" s="3635"/>
      <c r="J924" s="3636"/>
      <c r="K924" s="3636"/>
      <c r="L924" s="3636"/>
      <c r="M924" s="3636"/>
      <c r="N924" s="3636"/>
      <c r="O924" s="3636"/>
      <c r="P924" s="808" t="s">
        <v>1763</v>
      </c>
      <c r="DE924" s="818"/>
      <c r="DG924" s="829"/>
    </row>
    <row r="925" spans="1:111" s="771" customFormat="1" ht="6" hidden="1" customHeight="1" x14ac:dyDescent="0.15">
      <c r="A925" s="809"/>
      <c r="B925" s="809"/>
      <c r="C925" s="809"/>
      <c r="D925" s="809"/>
      <c r="E925" s="809"/>
      <c r="F925" s="809"/>
      <c r="G925" s="809"/>
      <c r="H925" s="809"/>
      <c r="I925" s="809"/>
      <c r="J925" s="809"/>
      <c r="K925" s="809"/>
      <c r="L925" s="809"/>
      <c r="M925" s="791"/>
      <c r="N925" s="791"/>
      <c r="O925" s="791"/>
      <c r="P925" s="791"/>
      <c r="DE925" s="818"/>
      <c r="DG925" s="829"/>
    </row>
    <row r="926" spans="1:111" s="771" customFormat="1" ht="12" hidden="1" customHeight="1" x14ac:dyDescent="0.15">
      <c r="A926" s="3421">
        <v>2</v>
      </c>
      <c r="B926" s="3434" t="s">
        <v>1269</v>
      </c>
      <c r="C926" s="3624"/>
      <c r="D926" s="3624"/>
      <c r="E926" s="3624"/>
      <c r="F926" s="3624"/>
      <c r="G926" s="3624"/>
      <c r="H926" s="3624"/>
      <c r="I926" s="3624"/>
      <c r="J926" s="3624"/>
      <c r="K926" s="3624"/>
      <c r="L926" s="3624"/>
      <c r="M926" s="3624"/>
      <c r="N926" s="3625"/>
      <c r="O926" s="3434" t="s">
        <v>1231</v>
      </c>
      <c r="P926" s="3625"/>
      <c r="DE926" s="818"/>
      <c r="DG926" s="829"/>
    </row>
    <row r="927" spans="1:111" s="771" customFormat="1" ht="12" hidden="1" customHeight="1" x14ac:dyDescent="0.15">
      <c r="A927" s="3475"/>
      <c r="B927" s="804" t="s">
        <v>54</v>
      </c>
      <c r="C927" s="3627" t="s">
        <v>1234</v>
      </c>
      <c r="D927" s="3628"/>
      <c r="E927" s="3629"/>
      <c r="F927" s="805" t="s">
        <v>1268</v>
      </c>
      <c r="G927" s="3627" t="s">
        <v>1267</v>
      </c>
      <c r="H927" s="3628"/>
      <c r="I927" s="3630" t="s">
        <v>1266</v>
      </c>
      <c r="J927" s="3631"/>
      <c r="K927" s="3632"/>
      <c r="L927" s="807" t="s">
        <v>1265</v>
      </c>
      <c r="M927" s="3633" t="s">
        <v>1264</v>
      </c>
      <c r="N927" s="3634"/>
      <c r="O927" s="3436"/>
      <c r="P927" s="3626"/>
      <c r="DE927" s="818"/>
      <c r="DF927" s="772" t="str">
        <f>IF(COUNTA(B928:P937)&gt;0,DG927,"")</f>
        <v/>
      </c>
      <c r="DG927" s="829">
        <v>28</v>
      </c>
    </row>
    <row r="928" spans="1:111" s="771" customFormat="1" ht="13.5" hidden="1" customHeight="1" x14ac:dyDescent="0.15">
      <c r="A928" s="3475"/>
      <c r="B928" s="778"/>
      <c r="C928" s="3622"/>
      <c r="D928" s="3547"/>
      <c r="E928" s="3623"/>
      <c r="F928" s="764"/>
      <c r="G928" s="3622"/>
      <c r="H928" s="3416"/>
      <c r="I928" s="3531"/>
      <c r="J928" s="3461"/>
      <c r="K928" s="3532"/>
      <c r="L928" s="779"/>
      <c r="M928" s="3439"/>
      <c r="N928" s="3440"/>
      <c r="O928" s="3386"/>
      <c r="P928" s="3387"/>
      <c r="DE928" s="818"/>
      <c r="DG928" s="829"/>
    </row>
    <row r="929" spans="1:111" s="771" customFormat="1" ht="13.5" hidden="1" customHeight="1" x14ac:dyDescent="0.15">
      <c r="A929" s="3475"/>
      <c r="B929" s="778"/>
      <c r="C929" s="3622"/>
      <c r="D929" s="3547"/>
      <c r="E929" s="3623"/>
      <c r="F929" s="764"/>
      <c r="G929" s="3622"/>
      <c r="H929" s="3416"/>
      <c r="I929" s="3531"/>
      <c r="J929" s="3461"/>
      <c r="K929" s="3532"/>
      <c r="L929" s="779"/>
      <c r="M929" s="3439"/>
      <c r="N929" s="3440"/>
      <c r="O929" s="3386"/>
      <c r="P929" s="3387"/>
      <c r="DE929" s="818"/>
      <c r="DG929" s="829"/>
    </row>
    <row r="930" spans="1:111" s="771" customFormat="1" ht="13.5" hidden="1" customHeight="1" x14ac:dyDescent="0.15">
      <c r="A930" s="3475"/>
      <c r="B930" s="776"/>
      <c r="C930" s="3622"/>
      <c r="D930" s="3416"/>
      <c r="E930" s="3534"/>
      <c r="F930" s="764"/>
      <c r="G930" s="3622"/>
      <c r="H930" s="3416"/>
      <c r="I930" s="3531"/>
      <c r="J930" s="3461"/>
      <c r="K930" s="3532"/>
      <c r="L930" s="777"/>
      <c r="M930" s="3439"/>
      <c r="N930" s="3440"/>
      <c r="O930" s="3386"/>
      <c r="P930" s="3387"/>
      <c r="DE930" s="818"/>
      <c r="DG930" s="829"/>
    </row>
    <row r="931" spans="1:111" s="771" customFormat="1" ht="13.5" hidden="1" customHeight="1" x14ac:dyDescent="0.15">
      <c r="A931" s="3475"/>
      <c r="B931" s="778"/>
      <c r="C931" s="3622"/>
      <c r="D931" s="3547"/>
      <c r="E931" s="3623"/>
      <c r="F931" s="764"/>
      <c r="G931" s="3622"/>
      <c r="H931" s="3416"/>
      <c r="I931" s="3531"/>
      <c r="J931" s="3461"/>
      <c r="K931" s="3532"/>
      <c r="L931" s="779"/>
      <c r="M931" s="3439"/>
      <c r="N931" s="3440"/>
      <c r="O931" s="3386"/>
      <c r="P931" s="3387"/>
      <c r="DE931" s="818"/>
      <c r="DG931" s="829"/>
    </row>
    <row r="932" spans="1:111" s="771" customFormat="1" ht="13.5" hidden="1" customHeight="1" x14ac:dyDescent="0.15">
      <c r="A932" s="3475"/>
      <c r="B932" s="778"/>
      <c r="C932" s="3622"/>
      <c r="D932" s="3416"/>
      <c r="E932" s="3534"/>
      <c r="F932" s="764"/>
      <c r="G932" s="3622"/>
      <c r="H932" s="3534"/>
      <c r="I932" s="3531"/>
      <c r="J932" s="3461"/>
      <c r="K932" s="3532"/>
      <c r="L932" s="779"/>
      <c r="M932" s="3439"/>
      <c r="N932" s="3621"/>
      <c r="O932" s="3386"/>
      <c r="P932" s="3621"/>
      <c r="DE932" s="818"/>
      <c r="DG932" s="829"/>
    </row>
    <row r="933" spans="1:111" s="771" customFormat="1" ht="13.5" hidden="1" customHeight="1" x14ac:dyDescent="0.15">
      <c r="A933" s="3475"/>
      <c r="B933" s="778"/>
      <c r="C933" s="3622"/>
      <c r="D933" s="3547"/>
      <c r="E933" s="3623"/>
      <c r="F933" s="764"/>
      <c r="G933" s="3622"/>
      <c r="H933" s="3416"/>
      <c r="I933" s="3531"/>
      <c r="J933" s="3461"/>
      <c r="K933" s="3532"/>
      <c r="L933" s="779"/>
      <c r="M933" s="3439"/>
      <c r="N933" s="3440"/>
      <c r="O933" s="3386"/>
      <c r="P933" s="3387"/>
      <c r="DE933" s="818"/>
      <c r="DG933" s="829"/>
    </row>
    <row r="934" spans="1:111" s="771" customFormat="1" ht="13.5" hidden="1" customHeight="1" x14ac:dyDescent="0.15">
      <c r="A934" s="3475"/>
      <c r="B934" s="778"/>
      <c r="C934" s="3622"/>
      <c r="D934" s="3547"/>
      <c r="E934" s="3623"/>
      <c r="F934" s="764"/>
      <c r="G934" s="3622"/>
      <c r="H934" s="3416"/>
      <c r="I934" s="3531"/>
      <c r="J934" s="3461"/>
      <c r="K934" s="3532"/>
      <c r="L934" s="779"/>
      <c r="M934" s="3439"/>
      <c r="N934" s="3440"/>
      <c r="O934" s="3386"/>
      <c r="P934" s="3387"/>
      <c r="DE934" s="818"/>
      <c r="DG934" s="829"/>
    </row>
    <row r="935" spans="1:111" s="771" customFormat="1" ht="13.5" hidden="1" customHeight="1" x14ac:dyDescent="0.15">
      <c r="A935" s="3475"/>
      <c r="B935" s="776"/>
      <c r="C935" s="3622"/>
      <c r="D935" s="3416"/>
      <c r="E935" s="3534"/>
      <c r="F935" s="764"/>
      <c r="G935" s="3622"/>
      <c r="H935" s="3416"/>
      <c r="I935" s="3531"/>
      <c r="J935" s="3461"/>
      <c r="K935" s="3532"/>
      <c r="L935" s="777"/>
      <c r="M935" s="3439"/>
      <c r="N935" s="3440"/>
      <c r="O935" s="3386"/>
      <c r="P935" s="3387"/>
      <c r="DE935" s="818"/>
      <c r="DG935" s="829"/>
    </row>
    <row r="936" spans="1:111" s="771" customFormat="1" ht="13.5" hidden="1" customHeight="1" x14ac:dyDescent="0.15">
      <c r="A936" s="3475"/>
      <c r="B936" s="778"/>
      <c r="C936" s="3622"/>
      <c r="D936" s="3547"/>
      <c r="E936" s="3623"/>
      <c r="F936" s="764"/>
      <c r="G936" s="3622"/>
      <c r="H936" s="3416"/>
      <c r="I936" s="3531"/>
      <c r="J936" s="3461"/>
      <c r="K936" s="3532"/>
      <c r="L936" s="779"/>
      <c r="M936" s="3439"/>
      <c r="N936" s="3440"/>
      <c r="O936" s="3386"/>
      <c r="P936" s="3387"/>
      <c r="DE936" s="818"/>
      <c r="DG936" s="829"/>
    </row>
    <row r="937" spans="1:111" s="771" customFormat="1" ht="13.5" hidden="1" customHeight="1" x14ac:dyDescent="0.15">
      <c r="A937" s="3475"/>
      <c r="B937" s="776"/>
      <c r="C937" s="3622"/>
      <c r="D937" s="3416"/>
      <c r="E937" s="3534"/>
      <c r="F937" s="764"/>
      <c r="G937" s="3622"/>
      <c r="H937" s="3416"/>
      <c r="I937" s="3531"/>
      <c r="J937" s="3461"/>
      <c r="K937" s="3532"/>
      <c r="L937" s="777"/>
      <c r="M937" s="3439"/>
      <c r="N937" s="3440"/>
      <c r="O937" s="3386"/>
      <c r="P937" s="3387"/>
      <c r="DE937" s="818"/>
      <c r="DG937" s="829"/>
    </row>
    <row r="938" spans="1:111" s="771" customFormat="1" ht="6" hidden="1" customHeight="1" x14ac:dyDescent="0.15">
      <c r="A938" s="3601"/>
      <c r="B938" s="3602"/>
      <c r="C938" s="3602"/>
      <c r="D938" s="3602"/>
      <c r="E938" s="3602"/>
      <c r="F938" s="3602"/>
      <c r="G938" s="3602"/>
      <c r="H938" s="3602"/>
      <c r="I938" s="3602"/>
      <c r="J938" s="3602"/>
      <c r="K938" s="3602"/>
      <c r="L938" s="3602"/>
      <c r="M938" s="3602"/>
      <c r="N938" s="3602"/>
      <c r="O938" s="3602"/>
      <c r="P938" s="3602"/>
      <c r="DE938" s="818"/>
      <c r="DG938" s="829"/>
    </row>
    <row r="939" spans="1:111" s="771" customFormat="1" ht="6" hidden="1" customHeight="1" x14ac:dyDescent="0.15">
      <c r="A939" s="3603"/>
      <c r="B939" s="3603"/>
      <c r="C939" s="3603"/>
      <c r="D939" s="3603"/>
      <c r="E939" s="3603"/>
      <c r="F939" s="3603"/>
      <c r="G939" s="3603"/>
      <c r="H939" s="3603"/>
      <c r="I939" s="3603"/>
      <c r="J939" s="3603"/>
      <c r="K939" s="3603"/>
      <c r="L939" s="3603"/>
      <c r="M939" s="3603"/>
      <c r="N939" s="3603"/>
      <c r="O939" s="3603"/>
      <c r="P939" s="3603"/>
      <c r="DE939" s="818"/>
      <c r="DG939" s="829"/>
    </row>
    <row r="940" spans="1:111" s="771" customFormat="1" ht="21" hidden="1" customHeight="1" x14ac:dyDescent="0.15">
      <c r="A940" s="3421">
        <v>3</v>
      </c>
      <c r="B940" s="3604" t="s">
        <v>1263</v>
      </c>
      <c r="C940" s="3605"/>
      <c r="D940" s="3606"/>
      <c r="E940" s="3607" t="s">
        <v>1226</v>
      </c>
      <c r="F940" s="3608"/>
      <c r="G940" s="3609"/>
      <c r="H940" s="3609"/>
      <c r="I940" s="802"/>
      <c r="J940" s="813">
        <v>4</v>
      </c>
      <c r="K940" s="3510" t="s">
        <v>1262</v>
      </c>
      <c r="L940" s="3511"/>
      <c r="M940" s="3511"/>
      <c r="N940" s="3511"/>
      <c r="O940" s="3511"/>
      <c r="P940" s="3512"/>
      <c r="DE940" s="818"/>
      <c r="DG940" s="829"/>
    </row>
    <row r="941" spans="1:111" s="771" customFormat="1" ht="12" hidden="1" customHeight="1" x14ac:dyDescent="0.15">
      <c r="A941" s="3422"/>
      <c r="B941" s="3610"/>
      <c r="C941" s="3610"/>
      <c r="D941" s="3610"/>
      <c r="E941" s="3386"/>
      <c r="F941" s="3387"/>
      <c r="G941" s="3445"/>
      <c r="H941" s="3445"/>
      <c r="I941" s="791"/>
      <c r="J941" s="3611"/>
      <c r="K941" s="3612"/>
      <c r="L941" s="3613"/>
      <c r="M941" s="3613"/>
      <c r="N941" s="3613"/>
      <c r="O941" s="3613"/>
      <c r="P941" s="3614"/>
      <c r="DE941" s="818"/>
      <c r="DG941" s="829"/>
    </row>
    <row r="942" spans="1:111" s="771" customFormat="1" ht="12" hidden="1" customHeight="1" x14ac:dyDescent="0.15">
      <c r="A942" s="791"/>
      <c r="B942" s="812"/>
      <c r="C942" s="812"/>
      <c r="D942" s="812"/>
      <c r="E942" s="812"/>
      <c r="F942" s="812"/>
      <c r="G942" s="812"/>
      <c r="H942" s="812"/>
      <c r="I942" s="811"/>
      <c r="J942" s="3611"/>
      <c r="K942" s="3615"/>
      <c r="L942" s="3616"/>
      <c r="M942" s="3616"/>
      <c r="N942" s="3616"/>
      <c r="O942" s="3616"/>
      <c r="P942" s="3614"/>
      <c r="DE942" s="818"/>
      <c r="DG942" s="829"/>
    </row>
    <row r="943" spans="1:111" s="771" customFormat="1" ht="12" hidden="1" customHeight="1" x14ac:dyDescent="0.15">
      <c r="A943" s="791"/>
      <c r="B943" s="3599" t="s">
        <v>1261</v>
      </c>
      <c r="C943" s="3599"/>
      <c r="D943" s="3599"/>
      <c r="E943" s="3599"/>
      <c r="F943" s="3599"/>
      <c r="G943" s="3599"/>
      <c r="H943" s="3599"/>
      <c r="I943" s="811"/>
      <c r="J943" s="3611"/>
      <c r="K943" s="3615"/>
      <c r="L943" s="3616"/>
      <c r="M943" s="3616"/>
      <c r="N943" s="3616"/>
      <c r="O943" s="3616"/>
      <c r="P943" s="3614"/>
      <c r="DE943" s="818"/>
      <c r="DG943" s="829"/>
    </row>
    <row r="944" spans="1:111" s="771" customFormat="1" ht="12" hidden="1" customHeight="1" x14ac:dyDescent="0.15">
      <c r="A944" s="791"/>
      <c r="B944" s="3599" t="s">
        <v>1260</v>
      </c>
      <c r="C944" s="3599"/>
      <c r="D944" s="3599"/>
      <c r="E944" s="3599"/>
      <c r="F944" s="3599"/>
      <c r="G944" s="3599"/>
      <c r="H944" s="3599"/>
      <c r="I944" s="803"/>
      <c r="J944" s="3611"/>
      <c r="K944" s="3615"/>
      <c r="L944" s="3616"/>
      <c r="M944" s="3616"/>
      <c r="N944" s="3616"/>
      <c r="O944" s="3616"/>
      <c r="P944" s="3614"/>
      <c r="DE944" s="818"/>
      <c r="DG944" s="829"/>
    </row>
    <row r="945" spans="1:111" s="771" customFormat="1" ht="12" hidden="1" customHeight="1" x14ac:dyDescent="0.15">
      <c r="A945" s="790" t="s">
        <v>1223</v>
      </c>
      <c r="B945" s="3599" t="s">
        <v>1259</v>
      </c>
      <c r="C945" s="3599"/>
      <c r="D945" s="3599"/>
      <c r="E945" s="3599"/>
      <c r="F945" s="3599"/>
      <c r="G945" s="3599"/>
      <c r="H945" s="3599"/>
      <c r="I945" s="811"/>
      <c r="J945" s="3611"/>
      <c r="K945" s="3615"/>
      <c r="L945" s="3616"/>
      <c r="M945" s="3616"/>
      <c r="N945" s="3616"/>
      <c r="O945" s="3616"/>
      <c r="P945" s="3614"/>
      <c r="DE945" s="818"/>
      <c r="DG945" s="829"/>
    </row>
    <row r="946" spans="1:111" s="771" customFormat="1" ht="12" hidden="1" customHeight="1" x14ac:dyDescent="0.15">
      <c r="A946" s="790"/>
      <c r="B946" s="3620" t="s">
        <v>1258</v>
      </c>
      <c r="C946" s="3620"/>
      <c r="D946" s="3620"/>
      <c r="E946" s="3620"/>
      <c r="F946" s="3620"/>
      <c r="G946" s="3620"/>
      <c r="H946" s="3620"/>
      <c r="I946" s="811"/>
      <c r="J946" s="3611"/>
      <c r="K946" s="3615"/>
      <c r="L946" s="3616"/>
      <c r="M946" s="3616"/>
      <c r="N946" s="3616"/>
      <c r="O946" s="3616"/>
      <c r="P946" s="3614"/>
      <c r="DE946" s="818"/>
      <c r="DG946" s="829"/>
    </row>
    <row r="947" spans="1:111" s="771" customFormat="1" ht="12" hidden="1" customHeight="1" x14ac:dyDescent="0.15">
      <c r="A947" s="790"/>
      <c r="B947" s="3599" t="s">
        <v>1257</v>
      </c>
      <c r="C947" s="3599"/>
      <c r="D947" s="3599"/>
      <c r="E947" s="3599"/>
      <c r="F947" s="3599"/>
      <c r="G947" s="3599"/>
      <c r="H947" s="3599"/>
      <c r="I947" s="811"/>
      <c r="J947" s="3611"/>
      <c r="K947" s="3615"/>
      <c r="L947" s="3616"/>
      <c r="M947" s="3616"/>
      <c r="N947" s="3616"/>
      <c r="O947" s="3616"/>
      <c r="P947" s="3614"/>
      <c r="DE947" s="818"/>
      <c r="DG947" s="829"/>
    </row>
    <row r="948" spans="1:111" s="771" customFormat="1" ht="12" hidden="1" customHeight="1" x14ac:dyDescent="0.15">
      <c r="A948" s="790"/>
      <c r="B948" s="3598" t="s">
        <v>1256</v>
      </c>
      <c r="C948" s="3598"/>
      <c r="D948" s="3598"/>
      <c r="E948" s="3598"/>
      <c r="F948" s="3598"/>
      <c r="G948" s="3598"/>
      <c r="H948" s="3598"/>
      <c r="I948" s="811"/>
      <c r="J948" s="3611"/>
      <c r="K948" s="3615"/>
      <c r="L948" s="3616"/>
      <c r="M948" s="3616"/>
      <c r="N948" s="3616"/>
      <c r="O948" s="3616"/>
      <c r="P948" s="3614"/>
      <c r="DE948" s="818"/>
      <c r="DG948" s="829"/>
    </row>
    <row r="949" spans="1:111" s="771" customFormat="1" ht="12" hidden="1" customHeight="1" x14ac:dyDescent="0.15">
      <c r="A949" s="790"/>
      <c r="B949" s="3599" t="s">
        <v>1255</v>
      </c>
      <c r="C949" s="3599"/>
      <c r="D949" s="3599"/>
      <c r="E949" s="3599"/>
      <c r="F949" s="3599"/>
      <c r="G949" s="3599"/>
      <c r="H949" s="3599"/>
      <c r="I949" s="811"/>
      <c r="J949" s="3611"/>
      <c r="K949" s="3615"/>
      <c r="L949" s="3616"/>
      <c r="M949" s="3616"/>
      <c r="N949" s="3616"/>
      <c r="O949" s="3616"/>
      <c r="P949" s="3614"/>
      <c r="Q949" s="224"/>
      <c r="R949" s="224"/>
      <c r="S949" s="224"/>
      <c r="T949" s="224"/>
      <c r="U949" s="224"/>
      <c r="V949" s="224"/>
      <c r="W949" s="224"/>
      <c r="X949" s="224"/>
      <c r="Y949" s="224"/>
      <c r="Z949" s="224"/>
      <c r="AA949" s="224"/>
      <c r="DE949" s="818"/>
      <c r="DG949" s="829"/>
    </row>
    <row r="950" spans="1:111" s="771" customFormat="1" ht="12" hidden="1" customHeight="1" x14ac:dyDescent="0.15">
      <c r="A950" s="790"/>
      <c r="B950" s="3599" t="s">
        <v>1254</v>
      </c>
      <c r="C950" s="3599"/>
      <c r="D950" s="3599"/>
      <c r="E950" s="3599"/>
      <c r="F950" s="3599"/>
      <c r="G950" s="3599"/>
      <c r="H950" s="3599"/>
      <c r="I950" s="811"/>
      <c r="J950" s="3611"/>
      <c r="K950" s="3615"/>
      <c r="L950" s="3616"/>
      <c r="M950" s="3616"/>
      <c r="N950" s="3616"/>
      <c r="O950" s="3616"/>
      <c r="P950" s="3614"/>
      <c r="DE950" s="818"/>
      <c r="DG950" s="829"/>
    </row>
    <row r="951" spans="1:111" s="771" customFormat="1" ht="12.75" hidden="1" customHeight="1" x14ac:dyDescent="0.15">
      <c r="A951" s="790"/>
      <c r="B951" s="3599" t="s">
        <v>1253</v>
      </c>
      <c r="C951" s="3599"/>
      <c r="D951" s="3599"/>
      <c r="E951" s="3599"/>
      <c r="F951" s="3599"/>
      <c r="G951" s="3599"/>
      <c r="H951" s="3599"/>
      <c r="I951" s="811"/>
      <c r="J951" s="3611"/>
      <c r="K951" s="3615"/>
      <c r="L951" s="3616"/>
      <c r="M951" s="3616"/>
      <c r="N951" s="3616"/>
      <c r="O951" s="3616"/>
      <c r="P951" s="3614"/>
      <c r="DE951" s="818"/>
      <c r="DG951" s="829"/>
    </row>
    <row r="952" spans="1:111" s="771" customFormat="1" ht="9.75" hidden="1" customHeight="1" x14ac:dyDescent="0.15">
      <c r="A952" s="790"/>
      <c r="B952" s="3600" t="s">
        <v>580</v>
      </c>
      <c r="C952" s="3600"/>
      <c r="D952" s="3600"/>
      <c r="E952" s="3600"/>
      <c r="F952" s="3600"/>
      <c r="G952" s="3600"/>
      <c r="H952" s="3600"/>
      <c r="I952" s="811"/>
      <c r="J952" s="3611"/>
      <c r="K952" s="3615"/>
      <c r="L952" s="3616"/>
      <c r="M952" s="3616"/>
      <c r="N952" s="3616"/>
      <c r="O952" s="3616"/>
      <c r="P952" s="3614"/>
      <c r="DE952" s="818"/>
      <c r="DG952" s="829"/>
    </row>
    <row r="953" spans="1:111" s="771" customFormat="1" ht="9.75" hidden="1" customHeight="1" x14ac:dyDescent="0.15">
      <c r="A953" s="790"/>
      <c r="B953" s="3597" t="s">
        <v>1252</v>
      </c>
      <c r="C953" s="3597"/>
      <c r="D953" s="3597"/>
      <c r="E953" s="3597"/>
      <c r="F953" s="3597"/>
      <c r="G953" s="3597"/>
      <c r="H953" s="3597"/>
      <c r="I953" s="811"/>
      <c r="J953" s="3611"/>
      <c r="K953" s="3615"/>
      <c r="L953" s="3616"/>
      <c r="M953" s="3616"/>
      <c r="N953" s="3616"/>
      <c r="O953" s="3616"/>
      <c r="P953" s="3614"/>
      <c r="DE953" s="818"/>
      <c r="DG953" s="829"/>
    </row>
    <row r="954" spans="1:111" s="771" customFormat="1" ht="11.25" hidden="1" customHeight="1" x14ac:dyDescent="0.15">
      <c r="A954" s="790"/>
      <c r="B954" s="3597" t="s">
        <v>1251</v>
      </c>
      <c r="C954" s="3597"/>
      <c r="D954" s="3597"/>
      <c r="E954" s="3597"/>
      <c r="F954" s="3597"/>
      <c r="G954" s="3597"/>
      <c r="H954" s="3597"/>
      <c r="I954" s="811"/>
      <c r="J954" s="3539"/>
      <c r="K954" s="3617"/>
      <c r="L954" s="3618"/>
      <c r="M954" s="3618"/>
      <c r="N954" s="3618"/>
      <c r="O954" s="3618"/>
      <c r="P954" s="3619"/>
      <c r="DE954" s="818"/>
      <c r="DG954" s="829"/>
    </row>
    <row r="955" spans="1:111" s="772" customFormat="1" ht="13.5" hidden="1" x14ac:dyDescent="0.15">
      <c r="A955" s="3637" t="s">
        <v>1271</v>
      </c>
      <c r="B955" s="3638"/>
      <c r="C955" s="3638"/>
      <c r="D955" s="3638"/>
      <c r="E955" s="3638"/>
      <c r="F955" s="3638"/>
      <c r="G955" s="3638"/>
      <c r="H955" s="3638"/>
      <c r="I955" s="3638"/>
      <c r="J955" s="3638"/>
      <c r="K955" s="3638"/>
      <c r="L955" s="3638"/>
      <c r="M955" s="3638"/>
      <c r="N955" s="3638"/>
      <c r="O955" s="3638"/>
      <c r="P955" s="3638"/>
      <c r="DE955" s="830"/>
      <c r="DG955" s="829"/>
    </row>
    <row r="956" spans="1:111" s="771" customFormat="1" ht="12" hidden="1" customHeight="1" x14ac:dyDescent="0.15">
      <c r="A956" s="3393" t="s">
        <v>576</v>
      </c>
      <c r="B956" s="3417"/>
      <c r="C956" s="3639"/>
      <c r="D956" s="3640"/>
      <c r="E956" s="3393" t="s">
        <v>575</v>
      </c>
      <c r="F956" s="3417"/>
      <c r="G956" s="3386"/>
      <c r="H956" s="3416"/>
      <c r="I956" s="3416"/>
      <c r="J956" s="3387"/>
      <c r="K956" s="801" t="s">
        <v>1214</v>
      </c>
      <c r="L956" s="3386"/>
      <c r="M956" s="3416"/>
      <c r="N956" s="3416"/>
      <c r="O956" s="3416"/>
      <c r="P956" s="3387"/>
      <c r="DE956" s="818"/>
      <c r="DG956" s="829"/>
    </row>
    <row r="957" spans="1:111" s="771" customFormat="1" ht="12" hidden="1" customHeight="1" x14ac:dyDescent="0.15">
      <c r="A957" s="3421">
        <v>1</v>
      </c>
      <c r="B957" s="3510" t="s">
        <v>1249</v>
      </c>
      <c r="C957" s="3511"/>
      <c r="D957" s="3511"/>
      <c r="E957" s="3511"/>
      <c r="F957" s="3512"/>
      <c r="G957" s="3492" t="s">
        <v>1248</v>
      </c>
      <c r="H957" s="3493"/>
      <c r="I957" s="3393" t="s">
        <v>1270</v>
      </c>
      <c r="J957" s="3394"/>
      <c r="K957" s="3394"/>
      <c r="L957" s="3394"/>
      <c r="M957" s="3394"/>
      <c r="N957" s="3394"/>
      <c r="O957" s="3394"/>
      <c r="P957" s="3417"/>
      <c r="DE957" s="818"/>
      <c r="DG957" s="829"/>
    </row>
    <row r="958" spans="1:111" s="771" customFormat="1" ht="12" hidden="1" customHeight="1" x14ac:dyDescent="0.15">
      <c r="A958" s="3422"/>
      <c r="B958" s="3513"/>
      <c r="C958" s="3514"/>
      <c r="D958" s="3514"/>
      <c r="E958" s="3514"/>
      <c r="F958" s="3515"/>
      <c r="G958" s="3426"/>
      <c r="H958" s="3428"/>
      <c r="I958" s="3635"/>
      <c r="J958" s="3636"/>
      <c r="K958" s="3636"/>
      <c r="L958" s="3636"/>
      <c r="M958" s="3636"/>
      <c r="N958" s="3636"/>
      <c r="O958" s="3636"/>
      <c r="P958" s="808" t="s">
        <v>1763</v>
      </c>
      <c r="DE958" s="818"/>
      <c r="DG958" s="829"/>
    </row>
    <row r="959" spans="1:111" s="771" customFormat="1" ht="6" hidden="1" customHeight="1" x14ac:dyDescent="0.15">
      <c r="A959" s="809"/>
      <c r="B959" s="809"/>
      <c r="C959" s="809"/>
      <c r="D959" s="809"/>
      <c r="E959" s="809"/>
      <c r="F959" s="809"/>
      <c r="G959" s="809"/>
      <c r="H959" s="809"/>
      <c r="I959" s="809"/>
      <c r="J959" s="809"/>
      <c r="K959" s="809"/>
      <c r="L959" s="809"/>
      <c r="M959" s="791"/>
      <c r="N959" s="791"/>
      <c r="O959" s="791"/>
      <c r="P959" s="791"/>
      <c r="DE959" s="818"/>
      <c r="DG959" s="829"/>
    </row>
    <row r="960" spans="1:111" s="771" customFormat="1" ht="12" hidden="1" customHeight="1" x14ac:dyDescent="0.15">
      <c r="A960" s="3421">
        <v>2</v>
      </c>
      <c r="B960" s="3434" t="s">
        <v>1269</v>
      </c>
      <c r="C960" s="3624"/>
      <c r="D960" s="3624"/>
      <c r="E960" s="3624"/>
      <c r="F960" s="3624"/>
      <c r="G960" s="3624"/>
      <c r="H960" s="3624"/>
      <c r="I960" s="3624"/>
      <c r="J960" s="3624"/>
      <c r="K960" s="3624"/>
      <c r="L960" s="3624"/>
      <c r="M960" s="3624"/>
      <c r="N960" s="3625"/>
      <c r="O960" s="3434" t="s">
        <v>1231</v>
      </c>
      <c r="P960" s="3625"/>
      <c r="DE960" s="818"/>
      <c r="DG960" s="829"/>
    </row>
    <row r="961" spans="1:111" s="771" customFormat="1" ht="12" hidden="1" customHeight="1" x14ac:dyDescent="0.15">
      <c r="A961" s="3475"/>
      <c r="B961" s="804" t="s">
        <v>54</v>
      </c>
      <c r="C961" s="3627" t="s">
        <v>1234</v>
      </c>
      <c r="D961" s="3628"/>
      <c r="E961" s="3629"/>
      <c r="F961" s="805" t="s">
        <v>1268</v>
      </c>
      <c r="G961" s="3627" t="s">
        <v>1267</v>
      </c>
      <c r="H961" s="3628"/>
      <c r="I961" s="3630" t="s">
        <v>1266</v>
      </c>
      <c r="J961" s="3631"/>
      <c r="K961" s="3632"/>
      <c r="L961" s="807" t="s">
        <v>1265</v>
      </c>
      <c r="M961" s="3633" t="s">
        <v>1264</v>
      </c>
      <c r="N961" s="3634"/>
      <c r="O961" s="3436"/>
      <c r="P961" s="3626"/>
      <c r="DE961" s="818"/>
      <c r="DF961" s="772" t="str">
        <f>IF(COUNTA(B962:P971)&gt;0,DG961,"")</f>
        <v/>
      </c>
      <c r="DG961" s="829">
        <v>29</v>
      </c>
    </row>
    <row r="962" spans="1:111" s="771" customFormat="1" ht="13.5" hidden="1" customHeight="1" x14ac:dyDescent="0.15">
      <c r="A962" s="3475"/>
      <c r="B962" s="778"/>
      <c r="C962" s="3622"/>
      <c r="D962" s="3547"/>
      <c r="E962" s="3623"/>
      <c r="F962" s="764"/>
      <c r="G962" s="3622"/>
      <c r="H962" s="3416"/>
      <c r="I962" s="3531"/>
      <c r="J962" s="3461"/>
      <c r="K962" s="3532"/>
      <c r="L962" s="779"/>
      <c r="M962" s="3439"/>
      <c r="N962" s="3440"/>
      <c r="O962" s="3386"/>
      <c r="P962" s="3387"/>
      <c r="DE962" s="818"/>
      <c r="DG962" s="829"/>
    </row>
    <row r="963" spans="1:111" s="771" customFormat="1" ht="13.5" hidden="1" customHeight="1" x14ac:dyDescent="0.15">
      <c r="A963" s="3475"/>
      <c r="B963" s="778"/>
      <c r="C963" s="3622"/>
      <c r="D963" s="3547"/>
      <c r="E963" s="3623"/>
      <c r="F963" s="764"/>
      <c r="G963" s="3622"/>
      <c r="H963" s="3416"/>
      <c r="I963" s="3531"/>
      <c r="J963" s="3461"/>
      <c r="K963" s="3532"/>
      <c r="L963" s="779"/>
      <c r="M963" s="3439"/>
      <c r="N963" s="3440"/>
      <c r="O963" s="3386"/>
      <c r="P963" s="3387"/>
      <c r="DE963" s="818"/>
      <c r="DG963" s="829"/>
    </row>
    <row r="964" spans="1:111" s="771" customFormat="1" ht="13.5" hidden="1" customHeight="1" x14ac:dyDescent="0.15">
      <c r="A964" s="3475"/>
      <c r="B964" s="776"/>
      <c r="C964" s="3622"/>
      <c r="D964" s="3416"/>
      <c r="E964" s="3534"/>
      <c r="F964" s="764"/>
      <c r="G964" s="3622"/>
      <c r="H964" s="3416"/>
      <c r="I964" s="3531"/>
      <c r="J964" s="3461"/>
      <c r="K964" s="3532"/>
      <c r="L964" s="777"/>
      <c r="M964" s="3439"/>
      <c r="N964" s="3440"/>
      <c r="O964" s="3386"/>
      <c r="P964" s="3387"/>
      <c r="DE964" s="818"/>
      <c r="DG964" s="829"/>
    </row>
    <row r="965" spans="1:111" s="771" customFormat="1" ht="13.5" hidden="1" customHeight="1" x14ac:dyDescent="0.15">
      <c r="A965" s="3475"/>
      <c r="B965" s="778"/>
      <c r="C965" s="3622"/>
      <c r="D965" s="3547"/>
      <c r="E965" s="3623"/>
      <c r="F965" s="764"/>
      <c r="G965" s="3622"/>
      <c r="H965" s="3416"/>
      <c r="I965" s="3531"/>
      <c r="J965" s="3461"/>
      <c r="K965" s="3532"/>
      <c r="L965" s="779"/>
      <c r="M965" s="3439"/>
      <c r="N965" s="3440"/>
      <c r="O965" s="3386"/>
      <c r="P965" s="3387"/>
      <c r="DE965" s="818"/>
      <c r="DG965" s="829"/>
    </row>
    <row r="966" spans="1:111" s="771" customFormat="1" ht="13.5" hidden="1" customHeight="1" x14ac:dyDescent="0.15">
      <c r="A966" s="3475"/>
      <c r="B966" s="778"/>
      <c r="C966" s="3622"/>
      <c r="D966" s="3416"/>
      <c r="E966" s="3534"/>
      <c r="F966" s="764"/>
      <c r="G966" s="3622"/>
      <c r="H966" s="3534"/>
      <c r="I966" s="3531"/>
      <c r="J966" s="3461"/>
      <c r="K966" s="3532"/>
      <c r="L966" s="779"/>
      <c r="M966" s="3439"/>
      <c r="N966" s="3621"/>
      <c r="O966" s="3386"/>
      <c r="P966" s="3621"/>
      <c r="DE966" s="818"/>
      <c r="DG966" s="829"/>
    </row>
    <row r="967" spans="1:111" s="771" customFormat="1" ht="13.5" hidden="1" customHeight="1" x14ac:dyDescent="0.15">
      <c r="A967" s="3475"/>
      <c r="B967" s="778"/>
      <c r="C967" s="3622"/>
      <c r="D967" s="3547"/>
      <c r="E967" s="3623"/>
      <c r="F967" s="764"/>
      <c r="G967" s="3622"/>
      <c r="H967" s="3416"/>
      <c r="I967" s="3531"/>
      <c r="J967" s="3461"/>
      <c r="K967" s="3532"/>
      <c r="L967" s="779"/>
      <c r="M967" s="3439"/>
      <c r="N967" s="3440"/>
      <c r="O967" s="3386"/>
      <c r="P967" s="3387"/>
      <c r="DE967" s="818"/>
      <c r="DG967" s="829"/>
    </row>
    <row r="968" spans="1:111" s="771" customFormat="1" ht="13.5" hidden="1" customHeight="1" x14ac:dyDescent="0.15">
      <c r="A968" s="3475"/>
      <c r="B968" s="778"/>
      <c r="C968" s="3622"/>
      <c r="D968" s="3547"/>
      <c r="E968" s="3623"/>
      <c r="F968" s="764"/>
      <c r="G968" s="3622"/>
      <c r="H968" s="3416"/>
      <c r="I968" s="3531"/>
      <c r="J968" s="3461"/>
      <c r="K968" s="3532"/>
      <c r="L968" s="779"/>
      <c r="M968" s="3439"/>
      <c r="N968" s="3440"/>
      <c r="O968" s="3386"/>
      <c r="P968" s="3387"/>
      <c r="DE968" s="818"/>
      <c r="DG968" s="829"/>
    </row>
    <row r="969" spans="1:111" s="771" customFormat="1" ht="13.5" hidden="1" customHeight="1" x14ac:dyDescent="0.15">
      <c r="A969" s="3475"/>
      <c r="B969" s="776"/>
      <c r="C969" s="3622"/>
      <c r="D969" s="3416"/>
      <c r="E969" s="3534"/>
      <c r="F969" s="764"/>
      <c r="G969" s="3622"/>
      <c r="H969" s="3416"/>
      <c r="I969" s="3531"/>
      <c r="J969" s="3461"/>
      <c r="K969" s="3532"/>
      <c r="L969" s="777"/>
      <c r="M969" s="3439"/>
      <c r="N969" s="3440"/>
      <c r="O969" s="3386"/>
      <c r="P969" s="3387"/>
      <c r="DE969" s="818"/>
      <c r="DG969" s="829"/>
    </row>
    <row r="970" spans="1:111" s="771" customFormat="1" ht="13.5" hidden="1" customHeight="1" x14ac:dyDescent="0.15">
      <c r="A970" s="3475"/>
      <c r="B970" s="778"/>
      <c r="C970" s="3622"/>
      <c r="D970" s="3547"/>
      <c r="E970" s="3623"/>
      <c r="F970" s="764"/>
      <c r="G970" s="3622"/>
      <c r="H970" s="3416"/>
      <c r="I970" s="3531"/>
      <c r="J970" s="3461"/>
      <c r="K970" s="3532"/>
      <c r="L970" s="779"/>
      <c r="M970" s="3439"/>
      <c r="N970" s="3440"/>
      <c r="O970" s="3386"/>
      <c r="P970" s="3387"/>
      <c r="DE970" s="818"/>
      <c r="DG970" s="829"/>
    </row>
    <row r="971" spans="1:111" s="771" customFormat="1" ht="13.5" hidden="1" customHeight="1" x14ac:dyDescent="0.15">
      <c r="A971" s="3475"/>
      <c r="B971" s="776"/>
      <c r="C971" s="3622"/>
      <c r="D971" s="3416"/>
      <c r="E971" s="3534"/>
      <c r="F971" s="764"/>
      <c r="G971" s="3622"/>
      <c r="H971" s="3416"/>
      <c r="I971" s="3531"/>
      <c r="J971" s="3461"/>
      <c r="K971" s="3532"/>
      <c r="L971" s="777"/>
      <c r="M971" s="3439"/>
      <c r="N971" s="3440"/>
      <c r="O971" s="3386"/>
      <c r="P971" s="3387"/>
      <c r="DE971" s="818"/>
      <c r="DG971" s="829"/>
    </row>
    <row r="972" spans="1:111" s="771" customFormat="1" ht="6" hidden="1" customHeight="1" x14ac:dyDescent="0.15">
      <c r="A972" s="3601"/>
      <c r="B972" s="3602"/>
      <c r="C972" s="3602"/>
      <c r="D972" s="3602"/>
      <c r="E972" s="3602"/>
      <c r="F972" s="3602"/>
      <c r="G972" s="3602"/>
      <c r="H972" s="3602"/>
      <c r="I972" s="3602"/>
      <c r="J972" s="3602"/>
      <c r="K972" s="3602"/>
      <c r="L972" s="3602"/>
      <c r="M972" s="3602"/>
      <c r="N972" s="3602"/>
      <c r="O972" s="3602"/>
      <c r="P972" s="3602"/>
      <c r="DE972" s="818"/>
      <c r="DG972" s="829"/>
    </row>
    <row r="973" spans="1:111" s="771" customFormat="1" ht="6" hidden="1" customHeight="1" x14ac:dyDescent="0.15">
      <c r="A973" s="3603"/>
      <c r="B973" s="3603"/>
      <c r="C973" s="3603"/>
      <c r="D973" s="3603"/>
      <c r="E973" s="3603"/>
      <c r="F973" s="3603"/>
      <c r="G973" s="3603"/>
      <c r="H973" s="3603"/>
      <c r="I973" s="3603"/>
      <c r="J973" s="3603"/>
      <c r="K973" s="3603"/>
      <c r="L973" s="3603"/>
      <c r="M973" s="3603"/>
      <c r="N973" s="3603"/>
      <c r="O973" s="3603"/>
      <c r="P973" s="3603"/>
      <c r="DE973" s="818"/>
      <c r="DG973" s="829"/>
    </row>
    <row r="974" spans="1:111" s="771" customFormat="1" ht="21" hidden="1" customHeight="1" x14ac:dyDescent="0.15">
      <c r="A974" s="3421">
        <v>3</v>
      </c>
      <c r="B974" s="3604" t="s">
        <v>1263</v>
      </c>
      <c r="C974" s="3605"/>
      <c r="D974" s="3606"/>
      <c r="E974" s="3607" t="s">
        <v>1226</v>
      </c>
      <c r="F974" s="3608"/>
      <c r="G974" s="3609"/>
      <c r="H974" s="3609"/>
      <c r="I974" s="802"/>
      <c r="J974" s="813">
        <v>4</v>
      </c>
      <c r="K974" s="3510" t="s">
        <v>1262</v>
      </c>
      <c r="L974" s="3511"/>
      <c r="M974" s="3511"/>
      <c r="N974" s="3511"/>
      <c r="O974" s="3511"/>
      <c r="P974" s="3512"/>
      <c r="DE974" s="818"/>
      <c r="DG974" s="829"/>
    </row>
    <row r="975" spans="1:111" s="771" customFormat="1" ht="12" hidden="1" customHeight="1" x14ac:dyDescent="0.15">
      <c r="A975" s="3422"/>
      <c r="B975" s="3610"/>
      <c r="C975" s="3610"/>
      <c r="D975" s="3610"/>
      <c r="E975" s="3386"/>
      <c r="F975" s="3387"/>
      <c r="G975" s="3445"/>
      <c r="H975" s="3445"/>
      <c r="I975" s="791"/>
      <c r="J975" s="3611"/>
      <c r="K975" s="3612"/>
      <c r="L975" s="3613"/>
      <c r="M975" s="3613"/>
      <c r="N975" s="3613"/>
      <c r="O975" s="3613"/>
      <c r="P975" s="3614"/>
      <c r="DE975" s="818"/>
      <c r="DG975" s="829"/>
    </row>
    <row r="976" spans="1:111" s="771" customFormat="1" ht="12" hidden="1" customHeight="1" x14ac:dyDescent="0.15">
      <c r="A976" s="791"/>
      <c r="B976" s="812"/>
      <c r="C976" s="812"/>
      <c r="D976" s="812"/>
      <c r="E976" s="812"/>
      <c r="F976" s="812"/>
      <c r="G976" s="812"/>
      <c r="H976" s="812"/>
      <c r="I976" s="811"/>
      <c r="J976" s="3611"/>
      <c r="K976" s="3615"/>
      <c r="L976" s="3616"/>
      <c r="M976" s="3616"/>
      <c r="N976" s="3616"/>
      <c r="O976" s="3616"/>
      <c r="P976" s="3614"/>
      <c r="DE976" s="818"/>
      <c r="DG976" s="829"/>
    </row>
    <row r="977" spans="1:111" s="771" customFormat="1" ht="12" hidden="1" customHeight="1" x14ac:dyDescent="0.15">
      <c r="A977" s="791"/>
      <c r="B977" s="3599" t="s">
        <v>1261</v>
      </c>
      <c r="C977" s="3599"/>
      <c r="D977" s="3599"/>
      <c r="E977" s="3599"/>
      <c r="F977" s="3599"/>
      <c r="G977" s="3599"/>
      <c r="H977" s="3599"/>
      <c r="I977" s="811"/>
      <c r="J977" s="3611"/>
      <c r="K977" s="3615"/>
      <c r="L977" s="3616"/>
      <c r="M977" s="3616"/>
      <c r="N977" s="3616"/>
      <c r="O977" s="3616"/>
      <c r="P977" s="3614"/>
      <c r="DE977" s="818"/>
      <c r="DG977" s="829"/>
    </row>
    <row r="978" spans="1:111" s="771" customFormat="1" ht="12" hidden="1" customHeight="1" x14ac:dyDescent="0.15">
      <c r="A978" s="791"/>
      <c r="B978" s="3599" t="s">
        <v>1260</v>
      </c>
      <c r="C978" s="3599"/>
      <c r="D978" s="3599"/>
      <c r="E978" s="3599"/>
      <c r="F978" s="3599"/>
      <c r="G978" s="3599"/>
      <c r="H978" s="3599"/>
      <c r="I978" s="803"/>
      <c r="J978" s="3611"/>
      <c r="K978" s="3615"/>
      <c r="L978" s="3616"/>
      <c r="M978" s="3616"/>
      <c r="N978" s="3616"/>
      <c r="O978" s="3616"/>
      <c r="P978" s="3614"/>
      <c r="DE978" s="818"/>
      <c r="DG978" s="829"/>
    </row>
    <row r="979" spans="1:111" s="771" customFormat="1" ht="12" hidden="1" customHeight="1" x14ac:dyDescent="0.15">
      <c r="A979" s="790" t="s">
        <v>1223</v>
      </c>
      <c r="B979" s="3599" t="s">
        <v>1259</v>
      </c>
      <c r="C979" s="3599"/>
      <c r="D979" s="3599"/>
      <c r="E979" s="3599"/>
      <c r="F979" s="3599"/>
      <c r="G979" s="3599"/>
      <c r="H979" s="3599"/>
      <c r="I979" s="811"/>
      <c r="J979" s="3611"/>
      <c r="K979" s="3615"/>
      <c r="L979" s="3616"/>
      <c r="M979" s="3616"/>
      <c r="N979" s="3616"/>
      <c r="O979" s="3616"/>
      <c r="P979" s="3614"/>
      <c r="DE979" s="818"/>
      <c r="DG979" s="829"/>
    </row>
    <row r="980" spans="1:111" s="771" customFormat="1" ht="12" hidden="1" customHeight="1" x14ac:dyDescent="0.15">
      <c r="A980" s="790"/>
      <c r="B980" s="3620" t="s">
        <v>1258</v>
      </c>
      <c r="C980" s="3620"/>
      <c r="D980" s="3620"/>
      <c r="E980" s="3620"/>
      <c r="F980" s="3620"/>
      <c r="G980" s="3620"/>
      <c r="H980" s="3620"/>
      <c r="I980" s="811"/>
      <c r="J980" s="3611"/>
      <c r="K980" s="3615"/>
      <c r="L980" s="3616"/>
      <c r="M980" s="3616"/>
      <c r="N980" s="3616"/>
      <c r="O980" s="3616"/>
      <c r="P980" s="3614"/>
      <c r="DE980" s="818"/>
      <c r="DG980" s="829"/>
    </row>
    <row r="981" spans="1:111" s="771" customFormat="1" ht="12" hidden="1" customHeight="1" x14ac:dyDescent="0.15">
      <c r="A981" s="790"/>
      <c r="B981" s="3599" t="s">
        <v>1257</v>
      </c>
      <c r="C981" s="3599"/>
      <c r="D981" s="3599"/>
      <c r="E981" s="3599"/>
      <c r="F981" s="3599"/>
      <c r="G981" s="3599"/>
      <c r="H981" s="3599"/>
      <c r="I981" s="811"/>
      <c r="J981" s="3611"/>
      <c r="K981" s="3615"/>
      <c r="L981" s="3616"/>
      <c r="M981" s="3616"/>
      <c r="N981" s="3616"/>
      <c r="O981" s="3616"/>
      <c r="P981" s="3614"/>
      <c r="DE981" s="818"/>
      <c r="DG981" s="829"/>
    </row>
    <row r="982" spans="1:111" s="771" customFormat="1" ht="12" hidden="1" customHeight="1" x14ac:dyDescent="0.15">
      <c r="A982" s="790"/>
      <c r="B982" s="3598" t="s">
        <v>1256</v>
      </c>
      <c r="C982" s="3598"/>
      <c r="D982" s="3598"/>
      <c r="E982" s="3598"/>
      <c r="F982" s="3598"/>
      <c r="G982" s="3598"/>
      <c r="H982" s="3598"/>
      <c r="I982" s="811"/>
      <c r="J982" s="3611"/>
      <c r="K982" s="3615"/>
      <c r="L982" s="3616"/>
      <c r="M982" s="3616"/>
      <c r="N982" s="3616"/>
      <c r="O982" s="3616"/>
      <c r="P982" s="3614"/>
      <c r="DE982" s="818"/>
      <c r="DG982" s="829"/>
    </row>
    <row r="983" spans="1:111" s="771" customFormat="1" ht="12" hidden="1" customHeight="1" x14ac:dyDescent="0.15">
      <c r="A983" s="790"/>
      <c r="B983" s="3599" t="s">
        <v>1255</v>
      </c>
      <c r="C983" s="3599"/>
      <c r="D983" s="3599"/>
      <c r="E983" s="3599"/>
      <c r="F983" s="3599"/>
      <c r="G983" s="3599"/>
      <c r="H983" s="3599"/>
      <c r="I983" s="811"/>
      <c r="J983" s="3611"/>
      <c r="K983" s="3615"/>
      <c r="L983" s="3616"/>
      <c r="M983" s="3616"/>
      <c r="N983" s="3616"/>
      <c r="O983" s="3616"/>
      <c r="P983" s="3614"/>
      <c r="Q983" s="224"/>
      <c r="R983" s="224"/>
      <c r="S983" s="224"/>
      <c r="T983" s="224"/>
      <c r="U983" s="224"/>
      <c r="V983" s="224"/>
      <c r="W983" s="224"/>
      <c r="X983" s="224"/>
      <c r="Y983" s="224"/>
      <c r="Z983" s="224"/>
      <c r="AA983" s="224"/>
      <c r="DE983" s="818"/>
      <c r="DG983" s="829"/>
    </row>
    <row r="984" spans="1:111" s="771" customFormat="1" ht="12" hidden="1" customHeight="1" x14ac:dyDescent="0.15">
      <c r="A984" s="790"/>
      <c r="B984" s="3599" t="s">
        <v>1254</v>
      </c>
      <c r="C984" s="3599"/>
      <c r="D984" s="3599"/>
      <c r="E984" s="3599"/>
      <c r="F984" s="3599"/>
      <c r="G984" s="3599"/>
      <c r="H984" s="3599"/>
      <c r="I984" s="811"/>
      <c r="J984" s="3611"/>
      <c r="K984" s="3615"/>
      <c r="L984" s="3616"/>
      <c r="M984" s="3616"/>
      <c r="N984" s="3616"/>
      <c r="O984" s="3616"/>
      <c r="P984" s="3614"/>
      <c r="DE984" s="818"/>
      <c r="DG984" s="829"/>
    </row>
    <row r="985" spans="1:111" s="771" customFormat="1" ht="12.75" hidden="1" customHeight="1" x14ac:dyDescent="0.15">
      <c r="A985" s="790"/>
      <c r="B985" s="3599" t="s">
        <v>1253</v>
      </c>
      <c r="C985" s="3599"/>
      <c r="D985" s="3599"/>
      <c r="E985" s="3599"/>
      <c r="F985" s="3599"/>
      <c r="G985" s="3599"/>
      <c r="H985" s="3599"/>
      <c r="I985" s="811"/>
      <c r="J985" s="3611"/>
      <c r="K985" s="3615"/>
      <c r="L985" s="3616"/>
      <c r="M985" s="3616"/>
      <c r="N985" s="3616"/>
      <c r="O985" s="3616"/>
      <c r="P985" s="3614"/>
      <c r="DE985" s="818"/>
      <c r="DG985" s="829"/>
    </row>
    <row r="986" spans="1:111" s="771" customFormat="1" ht="9.75" hidden="1" customHeight="1" x14ac:dyDescent="0.15">
      <c r="A986" s="790"/>
      <c r="B986" s="3600" t="s">
        <v>580</v>
      </c>
      <c r="C986" s="3600"/>
      <c r="D986" s="3600"/>
      <c r="E986" s="3600"/>
      <c r="F986" s="3600"/>
      <c r="G986" s="3600"/>
      <c r="H986" s="3600"/>
      <c r="I986" s="811"/>
      <c r="J986" s="3611"/>
      <c r="K986" s="3615"/>
      <c r="L986" s="3616"/>
      <c r="M986" s="3616"/>
      <c r="N986" s="3616"/>
      <c r="O986" s="3616"/>
      <c r="P986" s="3614"/>
      <c r="DE986" s="818"/>
      <c r="DG986" s="829"/>
    </row>
    <row r="987" spans="1:111" s="771" customFormat="1" ht="9.75" hidden="1" customHeight="1" x14ac:dyDescent="0.15">
      <c r="A987" s="790"/>
      <c r="B987" s="3597" t="s">
        <v>1252</v>
      </c>
      <c r="C987" s="3597"/>
      <c r="D987" s="3597"/>
      <c r="E987" s="3597"/>
      <c r="F987" s="3597"/>
      <c r="G987" s="3597"/>
      <c r="H987" s="3597"/>
      <c r="I987" s="811"/>
      <c r="J987" s="3611"/>
      <c r="K987" s="3615"/>
      <c r="L987" s="3616"/>
      <c r="M987" s="3616"/>
      <c r="N987" s="3616"/>
      <c r="O987" s="3616"/>
      <c r="P987" s="3614"/>
      <c r="DE987" s="818"/>
      <c r="DG987" s="829"/>
    </row>
    <row r="988" spans="1:111" s="771" customFormat="1" ht="11.25" hidden="1" customHeight="1" x14ac:dyDescent="0.15">
      <c r="A988" s="790"/>
      <c r="B988" s="3597" t="s">
        <v>1251</v>
      </c>
      <c r="C988" s="3597"/>
      <c r="D988" s="3597"/>
      <c r="E988" s="3597"/>
      <c r="F988" s="3597"/>
      <c r="G988" s="3597"/>
      <c r="H988" s="3597"/>
      <c r="I988" s="811"/>
      <c r="J988" s="3539"/>
      <c r="K988" s="3617"/>
      <c r="L988" s="3618"/>
      <c r="M988" s="3618"/>
      <c r="N988" s="3618"/>
      <c r="O988" s="3618"/>
      <c r="P988" s="3619"/>
      <c r="DE988" s="818"/>
      <c r="DG988" s="829"/>
    </row>
    <row r="989" spans="1:111" s="772" customFormat="1" ht="13.5" hidden="1" x14ac:dyDescent="0.15">
      <c r="A989" s="3637" t="s">
        <v>1271</v>
      </c>
      <c r="B989" s="3638"/>
      <c r="C989" s="3638"/>
      <c r="D989" s="3638"/>
      <c r="E989" s="3638"/>
      <c r="F989" s="3638"/>
      <c r="G989" s="3638"/>
      <c r="H989" s="3638"/>
      <c r="I989" s="3638"/>
      <c r="J989" s="3638"/>
      <c r="K989" s="3638"/>
      <c r="L989" s="3638"/>
      <c r="M989" s="3638"/>
      <c r="N989" s="3638"/>
      <c r="O989" s="3638"/>
      <c r="P989" s="3638"/>
      <c r="DE989" s="830"/>
      <c r="DG989" s="829"/>
    </row>
    <row r="990" spans="1:111" s="771" customFormat="1" ht="12" hidden="1" customHeight="1" x14ac:dyDescent="0.15">
      <c r="A990" s="3393" t="s">
        <v>576</v>
      </c>
      <c r="B990" s="3417"/>
      <c r="C990" s="3639"/>
      <c r="D990" s="3640"/>
      <c r="E990" s="3393" t="s">
        <v>575</v>
      </c>
      <c r="F990" s="3417"/>
      <c r="G990" s="3386"/>
      <c r="H990" s="3416"/>
      <c r="I990" s="3416"/>
      <c r="J990" s="3387"/>
      <c r="K990" s="801" t="s">
        <v>1214</v>
      </c>
      <c r="L990" s="3386"/>
      <c r="M990" s="3416"/>
      <c r="N990" s="3416"/>
      <c r="O990" s="3416"/>
      <c r="P990" s="3387"/>
      <c r="DE990" s="818"/>
      <c r="DG990" s="829"/>
    </row>
    <row r="991" spans="1:111" s="771" customFormat="1" ht="12" hidden="1" customHeight="1" x14ac:dyDescent="0.15">
      <c r="A991" s="3421">
        <v>1</v>
      </c>
      <c r="B991" s="3510" t="s">
        <v>1249</v>
      </c>
      <c r="C991" s="3511"/>
      <c r="D991" s="3511"/>
      <c r="E991" s="3511"/>
      <c r="F991" s="3512"/>
      <c r="G991" s="3492" t="s">
        <v>1248</v>
      </c>
      <c r="H991" s="3493"/>
      <c r="I991" s="3393" t="s">
        <v>1270</v>
      </c>
      <c r="J991" s="3394"/>
      <c r="K991" s="3394"/>
      <c r="L991" s="3394"/>
      <c r="M991" s="3394"/>
      <c r="N991" s="3394"/>
      <c r="O991" s="3394"/>
      <c r="P991" s="3417"/>
      <c r="DE991" s="818"/>
      <c r="DG991" s="829"/>
    </row>
    <row r="992" spans="1:111" s="771" customFormat="1" ht="12" hidden="1" customHeight="1" x14ac:dyDescent="0.15">
      <c r="A992" s="3422"/>
      <c r="B992" s="3513"/>
      <c r="C992" s="3514"/>
      <c r="D992" s="3514"/>
      <c r="E992" s="3514"/>
      <c r="F992" s="3515"/>
      <c r="G992" s="3426"/>
      <c r="H992" s="3428"/>
      <c r="I992" s="3635"/>
      <c r="J992" s="3636"/>
      <c r="K992" s="3636"/>
      <c r="L992" s="3636"/>
      <c r="M992" s="3636"/>
      <c r="N992" s="3636"/>
      <c r="O992" s="3636"/>
      <c r="P992" s="808" t="s">
        <v>1763</v>
      </c>
      <c r="DE992" s="818"/>
      <c r="DG992" s="829"/>
    </row>
    <row r="993" spans="1:111" s="771" customFormat="1" ht="6" hidden="1" customHeight="1" x14ac:dyDescent="0.15">
      <c r="A993" s="809"/>
      <c r="B993" s="809"/>
      <c r="C993" s="809"/>
      <c r="D993" s="809"/>
      <c r="E993" s="809"/>
      <c r="F993" s="809"/>
      <c r="G993" s="809"/>
      <c r="H993" s="809"/>
      <c r="I993" s="809"/>
      <c r="J993" s="809"/>
      <c r="K993" s="809"/>
      <c r="L993" s="809"/>
      <c r="M993" s="791"/>
      <c r="N993" s="791"/>
      <c r="O993" s="791"/>
      <c r="P993" s="791"/>
      <c r="DE993" s="818"/>
      <c r="DG993" s="829"/>
    </row>
    <row r="994" spans="1:111" s="771" customFormat="1" ht="12" hidden="1" customHeight="1" x14ac:dyDescent="0.15">
      <c r="A994" s="3421">
        <v>2</v>
      </c>
      <c r="B994" s="3434" t="s">
        <v>1269</v>
      </c>
      <c r="C994" s="3624"/>
      <c r="D994" s="3624"/>
      <c r="E994" s="3624"/>
      <c r="F994" s="3624"/>
      <c r="G994" s="3624"/>
      <c r="H994" s="3624"/>
      <c r="I994" s="3624"/>
      <c r="J994" s="3624"/>
      <c r="K994" s="3624"/>
      <c r="L994" s="3624"/>
      <c r="M994" s="3624"/>
      <c r="N994" s="3625"/>
      <c r="O994" s="3434" t="s">
        <v>1231</v>
      </c>
      <c r="P994" s="3625"/>
      <c r="DE994" s="818"/>
      <c r="DG994" s="829"/>
    </row>
    <row r="995" spans="1:111" s="771" customFormat="1" ht="12" hidden="1" customHeight="1" x14ac:dyDescent="0.15">
      <c r="A995" s="3475"/>
      <c r="B995" s="804" t="s">
        <v>54</v>
      </c>
      <c r="C995" s="3627" t="s">
        <v>1234</v>
      </c>
      <c r="D995" s="3628"/>
      <c r="E995" s="3629"/>
      <c r="F995" s="805" t="s">
        <v>1268</v>
      </c>
      <c r="G995" s="3627" t="s">
        <v>1267</v>
      </c>
      <c r="H995" s="3628"/>
      <c r="I995" s="3630" t="s">
        <v>1266</v>
      </c>
      <c r="J995" s="3631"/>
      <c r="K995" s="3632"/>
      <c r="L995" s="807" t="s">
        <v>1265</v>
      </c>
      <c r="M995" s="3633" t="s">
        <v>1264</v>
      </c>
      <c r="N995" s="3634"/>
      <c r="O995" s="3436"/>
      <c r="P995" s="3626"/>
      <c r="DE995" s="818"/>
      <c r="DF995" s="772" t="str">
        <f>IF(COUNTA(B996:P1005)&gt;0,DG995,"")</f>
        <v/>
      </c>
      <c r="DG995" s="829">
        <v>30</v>
      </c>
    </row>
    <row r="996" spans="1:111" s="771" customFormat="1" ht="13.5" hidden="1" customHeight="1" x14ac:dyDescent="0.15">
      <c r="A996" s="3475"/>
      <c r="B996" s="778"/>
      <c r="C996" s="3622"/>
      <c r="D996" s="3547"/>
      <c r="E996" s="3623"/>
      <c r="F996" s="764"/>
      <c r="G996" s="3622"/>
      <c r="H996" s="3416"/>
      <c r="I996" s="3531"/>
      <c r="J996" s="3461"/>
      <c r="K996" s="3532"/>
      <c r="L996" s="779"/>
      <c r="M996" s="3439"/>
      <c r="N996" s="3440"/>
      <c r="O996" s="3386"/>
      <c r="P996" s="3387"/>
      <c r="DE996" s="818"/>
      <c r="DG996" s="829"/>
    </row>
    <row r="997" spans="1:111" s="771" customFormat="1" ht="13.5" hidden="1" customHeight="1" x14ac:dyDescent="0.15">
      <c r="A997" s="3475"/>
      <c r="B997" s="778"/>
      <c r="C997" s="3622"/>
      <c r="D997" s="3547"/>
      <c r="E997" s="3623"/>
      <c r="F997" s="764"/>
      <c r="G997" s="3622"/>
      <c r="H997" s="3416"/>
      <c r="I997" s="3531"/>
      <c r="J997" s="3461"/>
      <c r="K997" s="3532"/>
      <c r="L997" s="779"/>
      <c r="M997" s="3439"/>
      <c r="N997" s="3440"/>
      <c r="O997" s="3386"/>
      <c r="P997" s="3387"/>
      <c r="DE997" s="818"/>
      <c r="DG997" s="829"/>
    </row>
    <row r="998" spans="1:111" s="771" customFormat="1" ht="13.5" hidden="1" customHeight="1" x14ac:dyDescent="0.15">
      <c r="A998" s="3475"/>
      <c r="B998" s="776"/>
      <c r="C998" s="3622"/>
      <c r="D998" s="3416"/>
      <c r="E998" s="3534"/>
      <c r="F998" s="764"/>
      <c r="G998" s="3622"/>
      <c r="H998" s="3416"/>
      <c r="I998" s="3531"/>
      <c r="J998" s="3461"/>
      <c r="K998" s="3532"/>
      <c r="L998" s="777"/>
      <c r="M998" s="3439"/>
      <c r="N998" s="3440"/>
      <c r="O998" s="3386"/>
      <c r="P998" s="3387"/>
      <c r="DE998" s="818"/>
      <c r="DG998" s="829"/>
    </row>
    <row r="999" spans="1:111" s="771" customFormat="1" ht="13.5" hidden="1" customHeight="1" x14ac:dyDescent="0.15">
      <c r="A999" s="3475"/>
      <c r="B999" s="778"/>
      <c r="C999" s="3622"/>
      <c r="D999" s="3547"/>
      <c r="E999" s="3623"/>
      <c r="F999" s="764"/>
      <c r="G999" s="3622"/>
      <c r="H999" s="3416"/>
      <c r="I999" s="3531"/>
      <c r="J999" s="3461"/>
      <c r="K999" s="3532"/>
      <c r="L999" s="779"/>
      <c r="M999" s="3439"/>
      <c r="N999" s="3440"/>
      <c r="O999" s="3386"/>
      <c r="P999" s="3387"/>
      <c r="DE999" s="818"/>
      <c r="DG999" s="829"/>
    </row>
    <row r="1000" spans="1:111" s="771" customFormat="1" ht="13.5" hidden="1" customHeight="1" x14ac:dyDescent="0.15">
      <c r="A1000" s="3475"/>
      <c r="B1000" s="778"/>
      <c r="C1000" s="3622"/>
      <c r="D1000" s="3416"/>
      <c r="E1000" s="3534"/>
      <c r="F1000" s="764"/>
      <c r="G1000" s="3622"/>
      <c r="H1000" s="3534"/>
      <c r="I1000" s="3531"/>
      <c r="J1000" s="3461"/>
      <c r="K1000" s="3532"/>
      <c r="L1000" s="779"/>
      <c r="M1000" s="3439"/>
      <c r="N1000" s="3621"/>
      <c r="O1000" s="3386"/>
      <c r="P1000" s="3621"/>
      <c r="DE1000" s="818"/>
      <c r="DG1000" s="829"/>
    </row>
    <row r="1001" spans="1:111" s="771" customFormat="1" ht="13.5" hidden="1" customHeight="1" x14ac:dyDescent="0.15">
      <c r="A1001" s="3475"/>
      <c r="B1001" s="778"/>
      <c r="C1001" s="3622"/>
      <c r="D1001" s="3547"/>
      <c r="E1001" s="3623"/>
      <c r="F1001" s="764"/>
      <c r="G1001" s="3622"/>
      <c r="H1001" s="3416"/>
      <c r="I1001" s="3531"/>
      <c r="J1001" s="3461"/>
      <c r="K1001" s="3532"/>
      <c r="L1001" s="779"/>
      <c r="M1001" s="3439"/>
      <c r="N1001" s="3440"/>
      <c r="O1001" s="3386"/>
      <c r="P1001" s="3387"/>
      <c r="DE1001" s="818"/>
      <c r="DG1001" s="829"/>
    </row>
    <row r="1002" spans="1:111" s="771" customFormat="1" ht="13.5" hidden="1" customHeight="1" x14ac:dyDescent="0.15">
      <c r="A1002" s="3475"/>
      <c r="B1002" s="778"/>
      <c r="C1002" s="3622"/>
      <c r="D1002" s="3547"/>
      <c r="E1002" s="3623"/>
      <c r="F1002" s="764"/>
      <c r="G1002" s="3622"/>
      <c r="H1002" s="3416"/>
      <c r="I1002" s="3531"/>
      <c r="J1002" s="3461"/>
      <c r="K1002" s="3532"/>
      <c r="L1002" s="779"/>
      <c r="M1002" s="3439"/>
      <c r="N1002" s="3440"/>
      <c r="O1002" s="3386"/>
      <c r="P1002" s="3387"/>
      <c r="DE1002" s="818"/>
      <c r="DG1002" s="829"/>
    </row>
    <row r="1003" spans="1:111" s="771" customFormat="1" ht="13.5" hidden="1" customHeight="1" x14ac:dyDescent="0.15">
      <c r="A1003" s="3475"/>
      <c r="B1003" s="776"/>
      <c r="C1003" s="3622"/>
      <c r="D1003" s="3416"/>
      <c r="E1003" s="3534"/>
      <c r="F1003" s="764"/>
      <c r="G1003" s="3622"/>
      <c r="H1003" s="3416"/>
      <c r="I1003" s="3531"/>
      <c r="J1003" s="3461"/>
      <c r="K1003" s="3532"/>
      <c r="L1003" s="777"/>
      <c r="M1003" s="3439"/>
      <c r="N1003" s="3440"/>
      <c r="O1003" s="3386"/>
      <c r="P1003" s="3387"/>
      <c r="DE1003" s="818"/>
      <c r="DG1003" s="829"/>
    </row>
    <row r="1004" spans="1:111" s="771" customFormat="1" ht="13.5" hidden="1" customHeight="1" x14ac:dyDescent="0.15">
      <c r="A1004" s="3475"/>
      <c r="B1004" s="778"/>
      <c r="C1004" s="3622"/>
      <c r="D1004" s="3547"/>
      <c r="E1004" s="3623"/>
      <c r="F1004" s="764"/>
      <c r="G1004" s="3622"/>
      <c r="H1004" s="3416"/>
      <c r="I1004" s="3531"/>
      <c r="J1004" s="3461"/>
      <c r="K1004" s="3532"/>
      <c r="L1004" s="779"/>
      <c r="M1004" s="3439"/>
      <c r="N1004" s="3440"/>
      <c r="O1004" s="3386"/>
      <c r="P1004" s="3387"/>
      <c r="DE1004" s="818"/>
      <c r="DG1004" s="829"/>
    </row>
    <row r="1005" spans="1:111" s="771" customFormat="1" ht="13.5" hidden="1" customHeight="1" x14ac:dyDescent="0.15">
      <c r="A1005" s="3475"/>
      <c r="B1005" s="776"/>
      <c r="C1005" s="3622"/>
      <c r="D1005" s="3416"/>
      <c r="E1005" s="3534"/>
      <c r="F1005" s="764"/>
      <c r="G1005" s="3622"/>
      <c r="H1005" s="3416"/>
      <c r="I1005" s="3531"/>
      <c r="J1005" s="3461"/>
      <c r="K1005" s="3532"/>
      <c r="L1005" s="777"/>
      <c r="M1005" s="3439"/>
      <c r="N1005" s="3440"/>
      <c r="O1005" s="3386"/>
      <c r="P1005" s="3387"/>
      <c r="DE1005" s="818"/>
      <c r="DG1005" s="829"/>
    </row>
    <row r="1006" spans="1:111" s="771" customFormat="1" ht="6" hidden="1" customHeight="1" x14ac:dyDescent="0.15">
      <c r="A1006" s="3601"/>
      <c r="B1006" s="3602"/>
      <c r="C1006" s="3602"/>
      <c r="D1006" s="3602"/>
      <c r="E1006" s="3602"/>
      <c r="F1006" s="3602"/>
      <c r="G1006" s="3602"/>
      <c r="H1006" s="3602"/>
      <c r="I1006" s="3602"/>
      <c r="J1006" s="3602"/>
      <c r="K1006" s="3602"/>
      <c r="L1006" s="3602"/>
      <c r="M1006" s="3602"/>
      <c r="N1006" s="3602"/>
      <c r="O1006" s="3602"/>
      <c r="P1006" s="3602"/>
      <c r="DE1006" s="818"/>
      <c r="DG1006" s="829"/>
    </row>
    <row r="1007" spans="1:111" s="771" customFormat="1" ht="6" hidden="1" customHeight="1" x14ac:dyDescent="0.15">
      <c r="A1007" s="3603"/>
      <c r="B1007" s="3603"/>
      <c r="C1007" s="3603"/>
      <c r="D1007" s="3603"/>
      <c r="E1007" s="3603"/>
      <c r="F1007" s="3603"/>
      <c r="G1007" s="3603"/>
      <c r="H1007" s="3603"/>
      <c r="I1007" s="3603"/>
      <c r="J1007" s="3603"/>
      <c r="K1007" s="3603"/>
      <c r="L1007" s="3603"/>
      <c r="M1007" s="3603"/>
      <c r="N1007" s="3603"/>
      <c r="O1007" s="3603"/>
      <c r="P1007" s="3603"/>
      <c r="DE1007" s="818"/>
      <c r="DG1007" s="829"/>
    </row>
    <row r="1008" spans="1:111" s="771" customFormat="1" ht="21" hidden="1" customHeight="1" x14ac:dyDescent="0.15">
      <c r="A1008" s="3421">
        <v>3</v>
      </c>
      <c r="B1008" s="3604" t="s">
        <v>1263</v>
      </c>
      <c r="C1008" s="3605"/>
      <c r="D1008" s="3606"/>
      <c r="E1008" s="3607" t="s">
        <v>1226</v>
      </c>
      <c r="F1008" s="3608"/>
      <c r="G1008" s="3609"/>
      <c r="H1008" s="3609"/>
      <c r="I1008" s="802"/>
      <c r="J1008" s="813">
        <v>4</v>
      </c>
      <c r="K1008" s="3510" t="s">
        <v>1262</v>
      </c>
      <c r="L1008" s="3511"/>
      <c r="M1008" s="3511"/>
      <c r="N1008" s="3511"/>
      <c r="O1008" s="3511"/>
      <c r="P1008" s="3512"/>
      <c r="DE1008" s="818"/>
      <c r="DG1008" s="829"/>
    </row>
    <row r="1009" spans="1:111" s="771" customFormat="1" ht="12" hidden="1" customHeight="1" x14ac:dyDescent="0.15">
      <c r="A1009" s="3422"/>
      <c r="B1009" s="3610"/>
      <c r="C1009" s="3610"/>
      <c r="D1009" s="3610"/>
      <c r="E1009" s="3386"/>
      <c r="F1009" s="3387"/>
      <c r="G1009" s="3445"/>
      <c r="H1009" s="3445"/>
      <c r="I1009" s="791"/>
      <c r="J1009" s="3611"/>
      <c r="K1009" s="3612"/>
      <c r="L1009" s="3613"/>
      <c r="M1009" s="3613"/>
      <c r="N1009" s="3613"/>
      <c r="O1009" s="3613"/>
      <c r="P1009" s="3614"/>
      <c r="DE1009" s="818"/>
      <c r="DG1009" s="829"/>
    </row>
    <row r="1010" spans="1:111" s="771" customFormat="1" ht="12" hidden="1" customHeight="1" x14ac:dyDescent="0.15">
      <c r="A1010" s="791"/>
      <c r="B1010" s="812"/>
      <c r="C1010" s="812"/>
      <c r="D1010" s="812"/>
      <c r="E1010" s="812"/>
      <c r="F1010" s="812"/>
      <c r="G1010" s="812"/>
      <c r="H1010" s="812"/>
      <c r="I1010" s="811"/>
      <c r="J1010" s="3611"/>
      <c r="K1010" s="3615"/>
      <c r="L1010" s="3616"/>
      <c r="M1010" s="3616"/>
      <c r="N1010" s="3616"/>
      <c r="O1010" s="3616"/>
      <c r="P1010" s="3614"/>
      <c r="DE1010" s="818"/>
      <c r="DG1010" s="829"/>
    </row>
    <row r="1011" spans="1:111" s="771" customFormat="1" ht="12" hidden="1" customHeight="1" x14ac:dyDescent="0.15">
      <c r="A1011" s="791"/>
      <c r="B1011" s="3599" t="s">
        <v>1261</v>
      </c>
      <c r="C1011" s="3599"/>
      <c r="D1011" s="3599"/>
      <c r="E1011" s="3599"/>
      <c r="F1011" s="3599"/>
      <c r="G1011" s="3599"/>
      <c r="H1011" s="3599"/>
      <c r="I1011" s="811"/>
      <c r="J1011" s="3611"/>
      <c r="K1011" s="3615"/>
      <c r="L1011" s="3616"/>
      <c r="M1011" s="3616"/>
      <c r="N1011" s="3616"/>
      <c r="O1011" s="3616"/>
      <c r="P1011" s="3614"/>
      <c r="DE1011" s="818"/>
      <c r="DG1011" s="829"/>
    </row>
    <row r="1012" spans="1:111" s="771" customFormat="1" ht="12" hidden="1" customHeight="1" x14ac:dyDescent="0.15">
      <c r="A1012" s="791"/>
      <c r="B1012" s="3599" t="s">
        <v>1260</v>
      </c>
      <c r="C1012" s="3599"/>
      <c r="D1012" s="3599"/>
      <c r="E1012" s="3599"/>
      <c r="F1012" s="3599"/>
      <c r="G1012" s="3599"/>
      <c r="H1012" s="3599"/>
      <c r="I1012" s="803"/>
      <c r="J1012" s="3611"/>
      <c r="K1012" s="3615"/>
      <c r="L1012" s="3616"/>
      <c r="M1012" s="3616"/>
      <c r="N1012" s="3616"/>
      <c r="O1012" s="3616"/>
      <c r="P1012" s="3614"/>
      <c r="DE1012" s="818"/>
      <c r="DG1012" s="829"/>
    </row>
    <row r="1013" spans="1:111" s="771" customFormat="1" ht="12" hidden="1" customHeight="1" x14ac:dyDescent="0.15">
      <c r="A1013" s="790" t="s">
        <v>1223</v>
      </c>
      <c r="B1013" s="3599" t="s">
        <v>1259</v>
      </c>
      <c r="C1013" s="3599"/>
      <c r="D1013" s="3599"/>
      <c r="E1013" s="3599"/>
      <c r="F1013" s="3599"/>
      <c r="G1013" s="3599"/>
      <c r="H1013" s="3599"/>
      <c r="I1013" s="811"/>
      <c r="J1013" s="3611"/>
      <c r="K1013" s="3615"/>
      <c r="L1013" s="3616"/>
      <c r="M1013" s="3616"/>
      <c r="N1013" s="3616"/>
      <c r="O1013" s="3616"/>
      <c r="P1013" s="3614"/>
      <c r="DE1013" s="818"/>
      <c r="DG1013" s="829"/>
    </row>
    <row r="1014" spans="1:111" s="771" customFormat="1" ht="12" hidden="1" customHeight="1" x14ac:dyDescent="0.15">
      <c r="A1014" s="790"/>
      <c r="B1014" s="3620" t="s">
        <v>1258</v>
      </c>
      <c r="C1014" s="3620"/>
      <c r="D1014" s="3620"/>
      <c r="E1014" s="3620"/>
      <c r="F1014" s="3620"/>
      <c r="G1014" s="3620"/>
      <c r="H1014" s="3620"/>
      <c r="I1014" s="811"/>
      <c r="J1014" s="3611"/>
      <c r="K1014" s="3615"/>
      <c r="L1014" s="3616"/>
      <c r="M1014" s="3616"/>
      <c r="N1014" s="3616"/>
      <c r="O1014" s="3616"/>
      <c r="P1014" s="3614"/>
      <c r="DE1014" s="818"/>
      <c r="DG1014" s="829"/>
    </row>
    <row r="1015" spans="1:111" s="771" customFormat="1" ht="12" hidden="1" customHeight="1" x14ac:dyDescent="0.15">
      <c r="A1015" s="790"/>
      <c r="B1015" s="3599" t="s">
        <v>1257</v>
      </c>
      <c r="C1015" s="3599"/>
      <c r="D1015" s="3599"/>
      <c r="E1015" s="3599"/>
      <c r="F1015" s="3599"/>
      <c r="G1015" s="3599"/>
      <c r="H1015" s="3599"/>
      <c r="I1015" s="811"/>
      <c r="J1015" s="3611"/>
      <c r="K1015" s="3615"/>
      <c r="L1015" s="3616"/>
      <c r="M1015" s="3616"/>
      <c r="N1015" s="3616"/>
      <c r="O1015" s="3616"/>
      <c r="P1015" s="3614"/>
      <c r="DE1015" s="818"/>
      <c r="DG1015" s="829"/>
    </row>
    <row r="1016" spans="1:111" s="771" customFormat="1" ht="12" hidden="1" customHeight="1" x14ac:dyDescent="0.15">
      <c r="A1016" s="790"/>
      <c r="B1016" s="3598" t="s">
        <v>1256</v>
      </c>
      <c r="C1016" s="3598"/>
      <c r="D1016" s="3598"/>
      <c r="E1016" s="3598"/>
      <c r="F1016" s="3598"/>
      <c r="G1016" s="3598"/>
      <c r="H1016" s="3598"/>
      <c r="I1016" s="811"/>
      <c r="J1016" s="3611"/>
      <c r="K1016" s="3615"/>
      <c r="L1016" s="3616"/>
      <c r="M1016" s="3616"/>
      <c r="N1016" s="3616"/>
      <c r="O1016" s="3616"/>
      <c r="P1016" s="3614"/>
      <c r="DE1016" s="818"/>
      <c r="DG1016" s="829"/>
    </row>
    <row r="1017" spans="1:111" s="771" customFormat="1" ht="12" hidden="1" customHeight="1" x14ac:dyDescent="0.15">
      <c r="A1017" s="790"/>
      <c r="B1017" s="3599" t="s">
        <v>1255</v>
      </c>
      <c r="C1017" s="3599"/>
      <c r="D1017" s="3599"/>
      <c r="E1017" s="3599"/>
      <c r="F1017" s="3599"/>
      <c r="G1017" s="3599"/>
      <c r="H1017" s="3599"/>
      <c r="I1017" s="811"/>
      <c r="J1017" s="3611"/>
      <c r="K1017" s="3615"/>
      <c r="L1017" s="3616"/>
      <c r="M1017" s="3616"/>
      <c r="N1017" s="3616"/>
      <c r="O1017" s="3616"/>
      <c r="P1017" s="3614"/>
      <c r="Q1017" s="224"/>
      <c r="R1017" s="224"/>
      <c r="S1017" s="224"/>
      <c r="T1017" s="224"/>
      <c r="U1017" s="224"/>
      <c r="V1017" s="224"/>
      <c r="W1017" s="224"/>
      <c r="X1017" s="224"/>
      <c r="Y1017" s="224"/>
      <c r="Z1017" s="224"/>
      <c r="AA1017" s="224"/>
      <c r="DE1017" s="818"/>
      <c r="DG1017" s="829"/>
    </row>
    <row r="1018" spans="1:111" s="771" customFormat="1" ht="12" hidden="1" customHeight="1" x14ac:dyDescent="0.15">
      <c r="A1018" s="790"/>
      <c r="B1018" s="3599" t="s">
        <v>1254</v>
      </c>
      <c r="C1018" s="3599"/>
      <c r="D1018" s="3599"/>
      <c r="E1018" s="3599"/>
      <c r="F1018" s="3599"/>
      <c r="G1018" s="3599"/>
      <c r="H1018" s="3599"/>
      <c r="I1018" s="811"/>
      <c r="J1018" s="3611"/>
      <c r="K1018" s="3615"/>
      <c r="L1018" s="3616"/>
      <c r="M1018" s="3616"/>
      <c r="N1018" s="3616"/>
      <c r="O1018" s="3616"/>
      <c r="P1018" s="3614"/>
      <c r="DE1018" s="818"/>
      <c r="DG1018" s="829"/>
    </row>
    <row r="1019" spans="1:111" s="771" customFormat="1" ht="12.75" hidden="1" customHeight="1" x14ac:dyDescent="0.15">
      <c r="A1019" s="790"/>
      <c r="B1019" s="3599" t="s">
        <v>1253</v>
      </c>
      <c r="C1019" s="3599"/>
      <c r="D1019" s="3599"/>
      <c r="E1019" s="3599"/>
      <c r="F1019" s="3599"/>
      <c r="G1019" s="3599"/>
      <c r="H1019" s="3599"/>
      <c r="I1019" s="811"/>
      <c r="J1019" s="3611"/>
      <c r="K1019" s="3615"/>
      <c r="L1019" s="3616"/>
      <c r="M1019" s="3616"/>
      <c r="N1019" s="3616"/>
      <c r="O1019" s="3616"/>
      <c r="P1019" s="3614"/>
      <c r="DE1019" s="818"/>
      <c r="DG1019" s="829"/>
    </row>
    <row r="1020" spans="1:111" s="771" customFormat="1" ht="9.75" hidden="1" customHeight="1" x14ac:dyDescent="0.15">
      <c r="A1020" s="790"/>
      <c r="B1020" s="3600" t="s">
        <v>580</v>
      </c>
      <c r="C1020" s="3600"/>
      <c r="D1020" s="3600"/>
      <c r="E1020" s="3600"/>
      <c r="F1020" s="3600"/>
      <c r="G1020" s="3600"/>
      <c r="H1020" s="3600"/>
      <c r="I1020" s="811"/>
      <c r="J1020" s="3611"/>
      <c r="K1020" s="3615"/>
      <c r="L1020" s="3616"/>
      <c r="M1020" s="3616"/>
      <c r="N1020" s="3616"/>
      <c r="O1020" s="3616"/>
      <c r="P1020" s="3614"/>
      <c r="DE1020" s="818"/>
      <c r="DG1020" s="829"/>
    </row>
    <row r="1021" spans="1:111" s="771" customFormat="1" ht="9.75" hidden="1" customHeight="1" x14ac:dyDescent="0.15">
      <c r="A1021" s="790"/>
      <c r="B1021" s="3597" t="s">
        <v>1252</v>
      </c>
      <c r="C1021" s="3597"/>
      <c r="D1021" s="3597"/>
      <c r="E1021" s="3597"/>
      <c r="F1021" s="3597"/>
      <c r="G1021" s="3597"/>
      <c r="H1021" s="3597"/>
      <c r="I1021" s="811"/>
      <c r="J1021" s="3611"/>
      <c r="K1021" s="3615"/>
      <c r="L1021" s="3616"/>
      <c r="M1021" s="3616"/>
      <c r="N1021" s="3616"/>
      <c r="O1021" s="3616"/>
      <c r="P1021" s="3614"/>
      <c r="DE1021" s="818"/>
      <c r="DG1021" s="829"/>
    </row>
    <row r="1022" spans="1:111" s="771" customFormat="1" ht="11.25" hidden="1" customHeight="1" x14ac:dyDescent="0.15">
      <c r="A1022" s="790"/>
      <c r="B1022" s="3597" t="s">
        <v>1251</v>
      </c>
      <c r="C1022" s="3597"/>
      <c r="D1022" s="3597"/>
      <c r="E1022" s="3597"/>
      <c r="F1022" s="3597"/>
      <c r="G1022" s="3597"/>
      <c r="H1022" s="3597"/>
      <c r="I1022" s="811"/>
      <c r="J1022" s="3539"/>
      <c r="K1022" s="3617"/>
      <c r="L1022" s="3618"/>
      <c r="M1022" s="3618"/>
      <c r="N1022" s="3618"/>
      <c r="O1022" s="3618"/>
      <c r="P1022" s="3619"/>
      <c r="DE1022" s="818"/>
      <c r="DG1022" s="829"/>
    </row>
    <row r="1023" spans="1:111" s="772" customFormat="1" ht="13.5" hidden="1" x14ac:dyDescent="0.15">
      <c r="A1023" s="3637" t="s">
        <v>1271</v>
      </c>
      <c r="B1023" s="3638"/>
      <c r="C1023" s="3638"/>
      <c r="D1023" s="3638"/>
      <c r="E1023" s="3638"/>
      <c r="F1023" s="3638"/>
      <c r="G1023" s="3638"/>
      <c r="H1023" s="3638"/>
      <c r="I1023" s="3638"/>
      <c r="J1023" s="3638"/>
      <c r="K1023" s="3638"/>
      <c r="L1023" s="3638"/>
      <c r="M1023" s="3638"/>
      <c r="N1023" s="3638"/>
      <c r="O1023" s="3638"/>
      <c r="P1023" s="3638"/>
      <c r="DE1023" s="830"/>
      <c r="DG1023" s="829"/>
    </row>
    <row r="1024" spans="1:111" s="771" customFormat="1" ht="12" hidden="1" customHeight="1" x14ac:dyDescent="0.15">
      <c r="A1024" s="3393" t="s">
        <v>576</v>
      </c>
      <c r="B1024" s="3417"/>
      <c r="C1024" s="3639"/>
      <c r="D1024" s="3640"/>
      <c r="E1024" s="3393" t="s">
        <v>575</v>
      </c>
      <c r="F1024" s="3417"/>
      <c r="G1024" s="3386"/>
      <c r="H1024" s="3416"/>
      <c r="I1024" s="3416"/>
      <c r="J1024" s="3387"/>
      <c r="K1024" s="801" t="s">
        <v>1214</v>
      </c>
      <c r="L1024" s="3386"/>
      <c r="M1024" s="3416"/>
      <c r="N1024" s="3416"/>
      <c r="O1024" s="3416"/>
      <c r="P1024" s="3387"/>
      <c r="DE1024" s="818"/>
      <c r="DG1024" s="829"/>
    </row>
    <row r="1025" spans="1:111" s="771" customFormat="1" ht="12" hidden="1" customHeight="1" x14ac:dyDescent="0.15">
      <c r="A1025" s="3421">
        <v>1</v>
      </c>
      <c r="B1025" s="3510" t="s">
        <v>1249</v>
      </c>
      <c r="C1025" s="3511"/>
      <c r="D1025" s="3511"/>
      <c r="E1025" s="3511"/>
      <c r="F1025" s="3512"/>
      <c r="G1025" s="3492" t="s">
        <v>1248</v>
      </c>
      <c r="H1025" s="3493"/>
      <c r="I1025" s="3393" t="s">
        <v>1270</v>
      </c>
      <c r="J1025" s="3394"/>
      <c r="K1025" s="3394"/>
      <c r="L1025" s="3394"/>
      <c r="M1025" s="3394"/>
      <c r="N1025" s="3394"/>
      <c r="O1025" s="3394"/>
      <c r="P1025" s="3417"/>
      <c r="DE1025" s="818"/>
      <c r="DG1025" s="829"/>
    </row>
    <row r="1026" spans="1:111" s="771" customFormat="1" ht="12" hidden="1" customHeight="1" x14ac:dyDescent="0.15">
      <c r="A1026" s="3422"/>
      <c r="B1026" s="3513"/>
      <c r="C1026" s="3514"/>
      <c r="D1026" s="3514"/>
      <c r="E1026" s="3514"/>
      <c r="F1026" s="3515"/>
      <c r="G1026" s="3426"/>
      <c r="H1026" s="3428"/>
      <c r="I1026" s="3635"/>
      <c r="J1026" s="3636"/>
      <c r="K1026" s="3636"/>
      <c r="L1026" s="3636"/>
      <c r="M1026" s="3636"/>
      <c r="N1026" s="3636"/>
      <c r="O1026" s="3636"/>
      <c r="P1026" s="808" t="s">
        <v>1763</v>
      </c>
      <c r="DE1026" s="818"/>
      <c r="DG1026" s="829"/>
    </row>
    <row r="1027" spans="1:111" s="771" customFormat="1" ht="6" hidden="1" customHeight="1" x14ac:dyDescent="0.15">
      <c r="A1027" s="809"/>
      <c r="B1027" s="809"/>
      <c r="C1027" s="809"/>
      <c r="D1027" s="809"/>
      <c r="E1027" s="809"/>
      <c r="F1027" s="809"/>
      <c r="G1027" s="809"/>
      <c r="H1027" s="809"/>
      <c r="I1027" s="809"/>
      <c r="J1027" s="809"/>
      <c r="K1027" s="809"/>
      <c r="L1027" s="809"/>
      <c r="M1027" s="791"/>
      <c r="N1027" s="791"/>
      <c r="O1027" s="791"/>
      <c r="P1027" s="791"/>
      <c r="DE1027" s="818"/>
      <c r="DG1027" s="829"/>
    </row>
    <row r="1028" spans="1:111" s="771" customFormat="1" ht="12" hidden="1" customHeight="1" x14ac:dyDescent="0.15">
      <c r="A1028" s="3421">
        <v>2</v>
      </c>
      <c r="B1028" s="3434" t="s">
        <v>1269</v>
      </c>
      <c r="C1028" s="3624"/>
      <c r="D1028" s="3624"/>
      <c r="E1028" s="3624"/>
      <c r="F1028" s="3624"/>
      <c r="G1028" s="3624"/>
      <c r="H1028" s="3624"/>
      <c r="I1028" s="3624"/>
      <c r="J1028" s="3624"/>
      <c r="K1028" s="3624"/>
      <c r="L1028" s="3624"/>
      <c r="M1028" s="3624"/>
      <c r="N1028" s="3625"/>
      <c r="O1028" s="3434" t="s">
        <v>1231</v>
      </c>
      <c r="P1028" s="3625"/>
      <c r="DE1028" s="818"/>
      <c r="DG1028" s="829"/>
    </row>
    <row r="1029" spans="1:111" s="771" customFormat="1" ht="12" hidden="1" customHeight="1" x14ac:dyDescent="0.15">
      <c r="A1029" s="3475"/>
      <c r="B1029" s="804" t="s">
        <v>54</v>
      </c>
      <c r="C1029" s="3627" t="s">
        <v>1234</v>
      </c>
      <c r="D1029" s="3628"/>
      <c r="E1029" s="3629"/>
      <c r="F1029" s="805" t="s">
        <v>1268</v>
      </c>
      <c r="G1029" s="3627" t="s">
        <v>1267</v>
      </c>
      <c r="H1029" s="3628"/>
      <c r="I1029" s="3630" t="s">
        <v>1266</v>
      </c>
      <c r="J1029" s="3631"/>
      <c r="K1029" s="3632"/>
      <c r="L1029" s="807" t="s">
        <v>1265</v>
      </c>
      <c r="M1029" s="3633" t="s">
        <v>1264</v>
      </c>
      <c r="N1029" s="3634"/>
      <c r="O1029" s="3436"/>
      <c r="P1029" s="3626"/>
      <c r="DE1029" s="818"/>
      <c r="DF1029" s="772" t="str">
        <f>IF(COUNTA(B1030:P1039)&gt;0,DG1029,"")</f>
        <v/>
      </c>
      <c r="DG1029" s="829">
        <v>31</v>
      </c>
    </row>
    <row r="1030" spans="1:111" s="771" customFormat="1" ht="13.5" hidden="1" customHeight="1" x14ac:dyDescent="0.15">
      <c r="A1030" s="3475"/>
      <c r="B1030" s="778"/>
      <c r="C1030" s="3622"/>
      <c r="D1030" s="3547"/>
      <c r="E1030" s="3623"/>
      <c r="F1030" s="764"/>
      <c r="G1030" s="3622"/>
      <c r="H1030" s="3416"/>
      <c r="I1030" s="3531"/>
      <c r="J1030" s="3461"/>
      <c r="K1030" s="3532"/>
      <c r="L1030" s="779"/>
      <c r="M1030" s="3439"/>
      <c r="N1030" s="3440"/>
      <c r="O1030" s="3386"/>
      <c r="P1030" s="3387"/>
      <c r="DE1030" s="818"/>
      <c r="DG1030" s="829"/>
    </row>
    <row r="1031" spans="1:111" s="771" customFormat="1" ht="13.5" hidden="1" customHeight="1" x14ac:dyDescent="0.15">
      <c r="A1031" s="3475"/>
      <c r="B1031" s="778"/>
      <c r="C1031" s="3622"/>
      <c r="D1031" s="3547"/>
      <c r="E1031" s="3623"/>
      <c r="F1031" s="764"/>
      <c r="G1031" s="3622"/>
      <c r="H1031" s="3416"/>
      <c r="I1031" s="3531"/>
      <c r="J1031" s="3461"/>
      <c r="K1031" s="3532"/>
      <c r="L1031" s="779"/>
      <c r="M1031" s="3439"/>
      <c r="N1031" s="3440"/>
      <c r="O1031" s="3386"/>
      <c r="P1031" s="3387"/>
      <c r="DE1031" s="818"/>
      <c r="DG1031" s="829"/>
    </row>
    <row r="1032" spans="1:111" s="771" customFormat="1" ht="13.5" hidden="1" customHeight="1" x14ac:dyDescent="0.15">
      <c r="A1032" s="3475"/>
      <c r="B1032" s="776"/>
      <c r="C1032" s="3622"/>
      <c r="D1032" s="3416"/>
      <c r="E1032" s="3534"/>
      <c r="F1032" s="764"/>
      <c r="G1032" s="3622"/>
      <c r="H1032" s="3416"/>
      <c r="I1032" s="3531"/>
      <c r="J1032" s="3461"/>
      <c r="K1032" s="3532"/>
      <c r="L1032" s="777"/>
      <c r="M1032" s="3439"/>
      <c r="N1032" s="3440"/>
      <c r="O1032" s="3386"/>
      <c r="P1032" s="3387"/>
      <c r="DE1032" s="818"/>
      <c r="DG1032" s="829"/>
    </row>
    <row r="1033" spans="1:111" s="771" customFormat="1" ht="13.5" hidden="1" customHeight="1" x14ac:dyDescent="0.15">
      <c r="A1033" s="3475"/>
      <c r="B1033" s="778"/>
      <c r="C1033" s="3622"/>
      <c r="D1033" s="3547"/>
      <c r="E1033" s="3623"/>
      <c r="F1033" s="764"/>
      <c r="G1033" s="3622"/>
      <c r="H1033" s="3416"/>
      <c r="I1033" s="3531"/>
      <c r="J1033" s="3461"/>
      <c r="K1033" s="3532"/>
      <c r="L1033" s="779"/>
      <c r="M1033" s="3439"/>
      <c r="N1033" s="3440"/>
      <c r="O1033" s="3386"/>
      <c r="P1033" s="3387"/>
      <c r="DE1033" s="818"/>
      <c r="DG1033" s="829"/>
    </row>
    <row r="1034" spans="1:111" s="771" customFormat="1" ht="13.5" hidden="1" customHeight="1" x14ac:dyDescent="0.15">
      <c r="A1034" s="3475"/>
      <c r="B1034" s="778"/>
      <c r="C1034" s="3622"/>
      <c r="D1034" s="3416"/>
      <c r="E1034" s="3534"/>
      <c r="F1034" s="764"/>
      <c r="G1034" s="3622"/>
      <c r="H1034" s="3534"/>
      <c r="I1034" s="3531"/>
      <c r="J1034" s="3461"/>
      <c r="K1034" s="3532"/>
      <c r="L1034" s="779"/>
      <c r="M1034" s="3439"/>
      <c r="N1034" s="3621"/>
      <c r="O1034" s="3386"/>
      <c r="P1034" s="3621"/>
      <c r="DE1034" s="818"/>
      <c r="DG1034" s="829"/>
    </row>
    <row r="1035" spans="1:111" s="771" customFormat="1" ht="13.5" hidden="1" customHeight="1" x14ac:dyDescent="0.15">
      <c r="A1035" s="3475"/>
      <c r="B1035" s="778"/>
      <c r="C1035" s="3622"/>
      <c r="D1035" s="3547"/>
      <c r="E1035" s="3623"/>
      <c r="F1035" s="764"/>
      <c r="G1035" s="3622"/>
      <c r="H1035" s="3416"/>
      <c r="I1035" s="3531"/>
      <c r="J1035" s="3461"/>
      <c r="K1035" s="3532"/>
      <c r="L1035" s="779"/>
      <c r="M1035" s="3439"/>
      <c r="N1035" s="3440"/>
      <c r="O1035" s="3386"/>
      <c r="P1035" s="3387"/>
      <c r="DE1035" s="818"/>
      <c r="DG1035" s="829"/>
    </row>
    <row r="1036" spans="1:111" s="771" customFormat="1" ht="13.5" hidden="1" customHeight="1" x14ac:dyDescent="0.15">
      <c r="A1036" s="3475"/>
      <c r="B1036" s="778"/>
      <c r="C1036" s="3622"/>
      <c r="D1036" s="3547"/>
      <c r="E1036" s="3623"/>
      <c r="F1036" s="764"/>
      <c r="G1036" s="3622"/>
      <c r="H1036" s="3416"/>
      <c r="I1036" s="3531"/>
      <c r="J1036" s="3461"/>
      <c r="K1036" s="3532"/>
      <c r="L1036" s="779"/>
      <c r="M1036" s="3439"/>
      <c r="N1036" s="3440"/>
      <c r="O1036" s="3386"/>
      <c r="P1036" s="3387"/>
      <c r="DE1036" s="818"/>
      <c r="DG1036" s="829"/>
    </row>
    <row r="1037" spans="1:111" s="771" customFormat="1" ht="13.5" hidden="1" customHeight="1" x14ac:dyDescent="0.15">
      <c r="A1037" s="3475"/>
      <c r="B1037" s="776"/>
      <c r="C1037" s="3622"/>
      <c r="D1037" s="3416"/>
      <c r="E1037" s="3534"/>
      <c r="F1037" s="764"/>
      <c r="G1037" s="3622"/>
      <c r="H1037" s="3416"/>
      <c r="I1037" s="3531"/>
      <c r="J1037" s="3461"/>
      <c r="K1037" s="3532"/>
      <c r="L1037" s="777"/>
      <c r="M1037" s="3439"/>
      <c r="N1037" s="3440"/>
      <c r="O1037" s="3386"/>
      <c r="P1037" s="3387"/>
      <c r="DE1037" s="818"/>
      <c r="DG1037" s="829"/>
    </row>
    <row r="1038" spans="1:111" s="771" customFormat="1" ht="13.5" hidden="1" customHeight="1" x14ac:dyDescent="0.15">
      <c r="A1038" s="3475"/>
      <c r="B1038" s="778"/>
      <c r="C1038" s="3622"/>
      <c r="D1038" s="3547"/>
      <c r="E1038" s="3623"/>
      <c r="F1038" s="764"/>
      <c r="G1038" s="3622"/>
      <c r="H1038" s="3416"/>
      <c r="I1038" s="3531"/>
      <c r="J1038" s="3461"/>
      <c r="K1038" s="3532"/>
      <c r="L1038" s="779"/>
      <c r="M1038" s="3439"/>
      <c r="N1038" s="3440"/>
      <c r="O1038" s="3386"/>
      <c r="P1038" s="3387"/>
      <c r="DE1038" s="818"/>
      <c r="DG1038" s="829"/>
    </row>
    <row r="1039" spans="1:111" s="771" customFormat="1" ht="13.5" hidden="1" customHeight="1" x14ac:dyDescent="0.15">
      <c r="A1039" s="3475"/>
      <c r="B1039" s="776"/>
      <c r="C1039" s="3622"/>
      <c r="D1039" s="3416"/>
      <c r="E1039" s="3534"/>
      <c r="F1039" s="764"/>
      <c r="G1039" s="3622"/>
      <c r="H1039" s="3416"/>
      <c r="I1039" s="3531"/>
      <c r="J1039" s="3461"/>
      <c r="K1039" s="3532"/>
      <c r="L1039" s="777"/>
      <c r="M1039" s="3439"/>
      <c r="N1039" s="3440"/>
      <c r="O1039" s="3386"/>
      <c r="P1039" s="3387"/>
      <c r="DE1039" s="818"/>
      <c r="DG1039" s="829"/>
    </row>
    <row r="1040" spans="1:111" s="771" customFormat="1" ht="6" hidden="1" customHeight="1" x14ac:dyDescent="0.15">
      <c r="A1040" s="3601"/>
      <c r="B1040" s="3602"/>
      <c r="C1040" s="3602"/>
      <c r="D1040" s="3602"/>
      <c r="E1040" s="3602"/>
      <c r="F1040" s="3602"/>
      <c r="G1040" s="3602"/>
      <c r="H1040" s="3602"/>
      <c r="I1040" s="3602"/>
      <c r="J1040" s="3602"/>
      <c r="K1040" s="3602"/>
      <c r="L1040" s="3602"/>
      <c r="M1040" s="3602"/>
      <c r="N1040" s="3602"/>
      <c r="O1040" s="3602"/>
      <c r="P1040" s="3602"/>
      <c r="DE1040" s="818"/>
      <c r="DG1040" s="829"/>
    </row>
    <row r="1041" spans="1:111" s="771" customFormat="1" ht="6" hidden="1" customHeight="1" x14ac:dyDescent="0.15">
      <c r="A1041" s="3603"/>
      <c r="B1041" s="3603"/>
      <c r="C1041" s="3603"/>
      <c r="D1041" s="3603"/>
      <c r="E1041" s="3603"/>
      <c r="F1041" s="3603"/>
      <c r="G1041" s="3603"/>
      <c r="H1041" s="3603"/>
      <c r="I1041" s="3603"/>
      <c r="J1041" s="3603"/>
      <c r="K1041" s="3603"/>
      <c r="L1041" s="3603"/>
      <c r="M1041" s="3603"/>
      <c r="N1041" s="3603"/>
      <c r="O1041" s="3603"/>
      <c r="P1041" s="3603"/>
      <c r="DE1041" s="818"/>
      <c r="DG1041" s="829"/>
    </row>
    <row r="1042" spans="1:111" s="771" customFormat="1" ht="21" hidden="1" customHeight="1" x14ac:dyDescent="0.15">
      <c r="A1042" s="3421">
        <v>3</v>
      </c>
      <c r="B1042" s="3604" t="s">
        <v>1263</v>
      </c>
      <c r="C1042" s="3605"/>
      <c r="D1042" s="3606"/>
      <c r="E1042" s="3607" t="s">
        <v>1226</v>
      </c>
      <c r="F1042" s="3608"/>
      <c r="G1042" s="3609"/>
      <c r="H1042" s="3609"/>
      <c r="I1042" s="802"/>
      <c r="J1042" s="813">
        <v>4</v>
      </c>
      <c r="K1042" s="3510" t="s">
        <v>1262</v>
      </c>
      <c r="L1042" s="3511"/>
      <c r="M1042" s="3511"/>
      <c r="N1042" s="3511"/>
      <c r="O1042" s="3511"/>
      <c r="P1042" s="3512"/>
      <c r="DE1042" s="818"/>
      <c r="DG1042" s="829"/>
    </row>
    <row r="1043" spans="1:111" s="771" customFormat="1" ht="12" hidden="1" customHeight="1" x14ac:dyDescent="0.15">
      <c r="A1043" s="3422"/>
      <c r="B1043" s="3610"/>
      <c r="C1043" s="3610"/>
      <c r="D1043" s="3610"/>
      <c r="E1043" s="3386"/>
      <c r="F1043" s="3387"/>
      <c r="G1043" s="3445"/>
      <c r="H1043" s="3445"/>
      <c r="I1043" s="791"/>
      <c r="J1043" s="3611"/>
      <c r="K1043" s="3612"/>
      <c r="L1043" s="3613"/>
      <c r="M1043" s="3613"/>
      <c r="N1043" s="3613"/>
      <c r="O1043" s="3613"/>
      <c r="P1043" s="3614"/>
      <c r="DE1043" s="818"/>
      <c r="DG1043" s="829"/>
    </row>
    <row r="1044" spans="1:111" s="771" customFormat="1" ht="12" hidden="1" customHeight="1" x14ac:dyDescent="0.15">
      <c r="A1044" s="791"/>
      <c r="B1044" s="812"/>
      <c r="C1044" s="812"/>
      <c r="D1044" s="812"/>
      <c r="E1044" s="812"/>
      <c r="F1044" s="812"/>
      <c r="G1044" s="812"/>
      <c r="H1044" s="812"/>
      <c r="I1044" s="811"/>
      <c r="J1044" s="3611"/>
      <c r="K1044" s="3615"/>
      <c r="L1044" s="3616"/>
      <c r="M1044" s="3616"/>
      <c r="N1044" s="3616"/>
      <c r="O1044" s="3616"/>
      <c r="P1044" s="3614"/>
      <c r="DE1044" s="818"/>
      <c r="DG1044" s="829"/>
    </row>
    <row r="1045" spans="1:111" s="771" customFormat="1" ht="12" hidden="1" customHeight="1" x14ac:dyDescent="0.15">
      <c r="A1045" s="791"/>
      <c r="B1045" s="3599" t="s">
        <v>1261</v>
      </c>
      <c r="C1045" s="3599"/>
      <c r="D1045" s="3599"/>
      <c r="E1045" s="3599"/>
      <c r="F1045" s="3599"/>
      <c r="G1045" s="3599"/>
      <c r="H1045" s="3599"/>
      <c r="I1045" s="811"/>
      <c r="J1045" s="3611"/>
      <c r="K1045" s="3615"/>
      <c r="L1045" s="3616"/>
      <c r="M1045" s="3616"/>
      <c r="N1045" s="3616"/>
      <c r="O1045" s="3616"/>
      <c r="P1045" s="3614"/>
      <c r="DE1045" s="818"/>
      <c r="DG1045" s="829"/>
    </row>
    <row r="1046" spans="1:111" s="771" customFormat="1" ht="12" hidden="1" customHeight="1" x14ac:dyDescent="0.15">
      <c r="A1046" s="791"/>
      <c r="B1046" s="3599" t="s">
        <v>1260</v>
      </c>
      <c r="C1046" s="3599"/>
      <c r="D1046" s="3599"/>
      <c r="E1046" s="3599"/>
      <c r="F1046" s="3599"/>
      <c r="G1046" s="3599"/>
      <c r="H1046" s="3599"/>
      <c r="I1046" s="803"/>
      <c r="J1046" s="3611"/>
      <c r="K1046" s="3615"/>
      <c r="L1046" s="3616"/>
      <c r="M1046" s="3616"/>
      <c r="N1046" s="3616"/>
      <c r="O1046" s="3616"/>
      <c r="P1046" s="3614"/>
      <c r="DE1046" s="818"/>
      <c r="DG1046" s="829"/>
    </row>
    <row r="1047" spans="1:111" s="771" customFormat="1" ht="12" hidden="1" customHeight="1" x14ac:dyDescent="0.15">
      <c r="A1047" s="790" t="s">
        <v>1223</v>
      </c>
      <c r="B1047" s="3599" t="s">
        <v>1259</v>
      </c>
      <c r="C1047" s="3599"/>
      <c r="D1047" s="3599"/>
      <c r="E1047" s="3599"/>
      <c r="F1047" s="3599"/>
      <c r="G1047" s="3599"/>
      <c r="H1047" s="3599"/>
      <c r="I1047" s="811"/>
      <c r="J1047" s="3611"/>
      <c r="K1047" s="3615"/>
      <c r="L1047" s="3616"/>
      <c r="M1047" s="3616"/>
      <c r="N1047" s="3616"/>
      <c r="O1047" s="3616"/>
      <c r="P1047" s="3614"/>
      <c r="DE1047" s="818"/>
      <c r="DG1047" s="829"/>
    </row>
    <row r="1048" spans="1:111" s="771" customFormat="1" ht="12" hidden="1" customHeight="1" x14ac:dyDescent="0.15">
      <c r="A1048" s="790"/>
      <c r="B1048" s="3620" t="s">
        <v>1258</v>
      </c>
      <c r="C1048" s="3620"/>
      <c r="D1048" s="3620"/>
      <c r="E1048" s="3620"/>
      <c r="F1048" s="3620"/>
      <c r="G1048" s="3620"/>
      <c r="H1048" s="3620"/>
      <c r="I1048" s="811"/>
      <c r="J1048" s="3611"/>
      <c r="K1048" s="3615"/>
      <c r="L1048" s="3616"/>
      <c r="M1048" s="3616"/>
      <c r="N1048" s="3616"/>
      <c r="O1048" s="3616"/>
      <c r="P1048" s="3614"/>
      <c r="DE1048" s="818"/>
      <c r="DG1048" s="829"/>
    </row>
    <row r="1049" spans="1:111" s="771" customFormat="1" ht="12" hidden="1" customHeight="1" x14ac:dyDescent="0.15">
      <c r="A1049" s="790"/>
      <c r="B1049" s="3599" t="s">
        <v>1257</v>
      </c>
      <c r="C1049" s="3599"/>
      <c r="D1049" s="3599"/>
      <c r="E1049" s="3599"/>
      <c r="F1049" s="3599"/>
      <c r="G1049" s="3599"/>
      <c r="H1049" s="3599"/>
      <c r="I1049" s="811"/>
      <c r="J1049" s="3611"/>
      <c r="K1049" s="3615"/>
      <c r="L1049" s="3616"/>
      <c r="M1049" s="3616"/>
      <c r="N1049" s="3616"/>
      <c r="O1049" s="3616"/>
      <c r="P1049" s="3614"/>
      <c r="DE1049" s="818"/>
      <c r="DG1049" s="829"/>
    </row>
    <row r="1050" spans="1:111" s="771" customFormat="1" ht="12" hidden="1" customHeight="1" x14ac:dyDescent="0.15">
      <c r="A1050" s="790"/>
      <c r="B1050" s="3598" t="s">
        <v>1256</v>
      </c>
      <c r="C1050" s="3598"/>
      <c r="D1050" s="3598"/>
      <c r="E1050" s="3598"/>
      <c r="F1050" s="3598"/>
      <c r="G1050" s="3598"/>
      <c r="H1050" s="3598"/>
      <c r="I1050" s="811"/>
      <c r="J1050" s="3611"/>
      <c r="K1050" s="3615"/>
      <c r="L1050" s="3616"/>
      <c r="M1050" s="3616"/>
      <c r="N1050" s="3616"/>
      <c r="O1050" s="3616"/>
      <c r="P1050" s="3614"/>
      <c r="DE1050" s="818"/>
      <c r="DG1050" s="829"/>
    </row>
    <row r="1051" spans="1:111" s="771" customFormat="1" ht="12" hidden="1" customHeight="1" x14ac:dyDescent="0.15">
      <c r="A1051" s="790"/>
      <c r="B1051" s="3599" t="s">
        <v>1255</v>
      </c>
      <c r="C1051" s="3599"/>
      <c r="D1051" s="3599"/>
      <c r="E1051" s="3599"/>
      <c r="F1051" s="3599"/>
      <c r="G1051" s="3599"/>
      <c r="H1051" s="3599"/>
      <c r="I1051" s="811"/>
      <c r="J1051" s="3611"/>
      <c r="K1051" s="3615"/>
      <c r="L1051" s="3616"/>
      <c r="M1051" s="3616"/>
      <c r="N1051" s="3616"/>
      <c r="O1051" s="3616"/>
      <c r="P1051" s="3614"/>
      <c r="Q1051" s="224"/>
      <c r="R1051" s="224"/>
      <c r="S1051" s="224"/>
      <c r="T1051" s="224"/>
      <c r="U1051" s="224"/>
      <c r="V1051" s="224"/>
      <c r="W1051" s="224"/>
      <c r="X1051" s="224"/>
      <c r="Y1051" s="224"/>
      <c r="Z1051" s="224"/>
      <c r="AA1051" s="224"/>
      <c r="DE1051" s="818"/>
      <c r="DG1051" s="829"/>
    </row>
    <row r="1052" spans="1:111" s="771" customFormat="1" ht="12" hidden="1" customHeight="1" x14ac:dyDescent="0.15">
      <c r="A1052" s="790"/>
      <c r="B1052" s="3599" t="s">
        <v>1254</v>
      </c>
      <c r="C1052" s="3599"/>
      <c r="D1052" s="3599"/>
      <c r="E1052" s="3599"/>
      <c r="F1052" s="3599"/>
      <c r="G1052" s="3599"/>
      <c r="H1052" s="3599"/>
      <c r="I1052" s="811"/>
      <c r="J1052" s="3611"/>
      <c r="K1052" s="3615"/>
      <c r="L1052" s="3616"/>
      <c r="M1052" s="3616"/>
      <c r="N1052" s="3616"/>
      <c r="O1052" s="3616"/>
      <c r="P1052" s="3614"/>
      <c r="DE1052" s="818"/>
      <c r="DG1052" s="829"/>
    </row>
    <row r="1053" spans="1:111" s="771" customFormat="1" ht="12.75" hidden="1" customHeight="1" x14ac:dyDescent="0.15">
      <c r="A1053" s="790"/>
      <c r="B1053" s="3599" t="s">
        <v>1253</v>
      </c>
      <c r="C1053" s="3599"/>
      <c r="D1053" s="3599"/>
      <c r="E1053" s="3599"/>
      <c r="F1053" s="3599"/>
      <c r="G1053" s="3599"/>
      <c r="H1053" s="3599"/>
      <c r="I1053" s="811"/>
      <c r="J1053" s="3611"/>
      <c r="K1053" s="3615"/>
      <c r="L1053" s="3616"/>
      <c r="M1053" s="3616"/>
      <c r="N1053" s="3616"/>
      <c r="O1053" s="3616"/>
      <c r="P1053" s="3614"/>
      <c r="DE1053" s="818"/>
      <c r="DG1053" s="829"/>
    </row>
    <row r="1054" spans="1:111" s="771" customFormat="1" ht="9.75" hidden="1" customHeight="1" x14ac:dyDescent="0.15">
      <c r="A1054" s="790"/>
      <c r="B1054" s="3600" t="s">
        <v>580</v>
      </c>
      <c r="C1054" s="3600"/>
      <c r="D1054" s="3600"/>
      <c r="E1054" s="3600"/>
      <c r="F1054" s="3600"/>
      <c r="G1054" s="3600"/>
      <c r="H1054" s="3600"/>
      <c r="I1054" s="811"/>
      <c r="J1054" s="3611"/>
      <c r="K1054" s="3615"/>
      <c r="L1054" s="3616"/>
      <c r="M1054" s="3616"/>
      <c r="N1054" s="3616"/>
      <c r="O1054" s="3616"/>
      <c r="P1054" s="3614"/>
      <c r="DE1054" s="818"/>
      <c r="DG1054" s="829"/>
    </row>
    <row r="1055" spans="1:111" s="771" customFormat="1" ht="9.75" hidden="1" customHeight="1" x14ac:dyDescent="0.15">
      <c r="A1055" s="790"/>
      <c r="B1055" s="3597" t="s">
        <v>1252</v>
      </c>
      <c r="C1055" s="3597"/>
      <c r="D1055" s="3597"/>
      <c r="E1055" s="3597"/>
      <c r="F1055" s="3597"/>
      <c r="G1055" s="3597"/>
      <c r="H1055" s="3597"/>
      <c r="I1055" s="811"/>
      <c r="J1055" s="3611"/>
      <c r="K1055" s="3615"/>
      <c r="L1055" s="3616"/>
      <c r="M1055" s="3616"/>
      <c r="N1055" s="3616"/>
      <c r="O1055" s="3616"/>
      <c r="P1055" s="3614"/>
      <c r="DE1055" s="818"/>
      <c r="DG1055" s="829"/>
    </row>
    <row r="1056" spans="1:111" s="771" customFormat="1" ht="11.25" hidden="1" customHeight="1" x14ac:dyDescent="0.15">
      <c r="A1056" s="790"/>
      <c r="B1056" s="3597" t="s">
        <v>1251</v>
      </c>
      <c r="C1056" s="3597"/>
      <c r="D1056" s="3597"/>
      <c r="E1056" s="3597"/>
      <c r="F1056" s="3597"/>
      <c r="G1056" s="3597"/>
      <c r="H1056" s="3597"/>
      <c r="I1056" s="811"/>
      <c r="J1056" s="3539"/>
      <c r="K1056" s="3617"/>
      <c r="L1056" s="3618"/>
      <c r="M1056" s="3618"/>
      <c r="N1056" s="3618"/>
      <c r="O1056" s="3618"/>
      <c r="P1056" s="3619"/>
      <c r="DE1056" s="818"/>
      <c r="DG1056" s="829"/>
    </row>
    <row r="1057" spans="1:111" s="772" customFormat="1" ht="13.5" hidden="1" x14ac:dyDescent="0.15">
      <c r="A1057" s="3637" t="s">
        <v>1271</v>
      </c>
      <c r="B1057" s="3638"/>
      <c r="C1057" s="3638"/>
      <c r="D1057" s="3638"/>
      <c r="E1057" s="3638"/>
      <c r="F1057" s="3638"/>
      <c r="G1057" s="3638"/>
      <c r="H1057" s="3638"/>
      <c r="I1057" s="3638"/>
      <c r="J1057" s="3638"/>
      <c r="K1057" s="3638"/>
      <c r="L1057" s="3638"/>
      <c r="M1057" s="3638"/>
      <c r="N1057" s="3638"/>
      <c r="O1057" s="3638"/>
      <c r="P1057" s="3638"/>
      <c r="DE1057" s="830"/>
      <c r="DG1057" s="829"/>
    </row>
    <row r="1058" spans="1:111" s="771" customFormat="1" ht="12" hidden="1" customHeight="1" x14ac:dyDescent="0.15">
      <c r="A1058" s="3393" t="s">
        <v>576</v>
      </c>
      <c r="B1058" s="3417"/>
      <c r="C1058" s="3639"/>
      <c r="D1058" s="3640"/>
      <c r="E1058" s="3393" t="s">
        <v>575</v>
      </c>
      <c r="F1058" s="3417"/>
      <c r="G1058" s="3386"/>
      <c r="H1058" s="3416"/>
      <c r="I1058" s="3416"/>
      <c r="J1058" s="3387"/>
      <c r="K1058" s="801" t="s">
        <v>1214</v>
      </c>
      <c r="L1058" s="3386"/>
      <c r="M1058" s="3416"/>
      <c r="N1058" s="3416"/>
      <c r="O1058" s="3416"/>
      <c r="P1058" s="3387"/>
      <c r="DE1058" s="818"/>
      <c r="DG1058" s="829"/>
    </row>
    <row r="1059" spans="1:111" s="771" customFormat="1" ht="12" hidden="1" customHeight="1" x14ac:dyDescent="0.15">
      <c r="A1059" s="3421">
        <v>1</v>
      </c>
      <c r="B1059" s="3510" t="s">
        <v>1249</v>
      </c>
      <c r="C1059" s="3511"/>
      <c r="D1059" s="3511"/>
      <c r="E1059" s="3511"/>
      <c r="F1059" s="3512"/>
      <c r="G1059" s="3492" t="s">
        <v>1248</v>
      </c>
      <c r="H1059" s="3493"/>
      <c r="I1059" s="3393" t="s">
        <v>1270</v>
      </c>
      <c r="J1059" s="3394"/>
      <c r="K1059" s="3394"/>
      <c r="L1059" s="3394"/>
      <c r="M1059" s="3394"/>
      <c r="N1059" s="3394"/>
      <c r="O1059" s="3394"/>
      <c r="P1059" s="3417"/>
      <c r="DE1059" s="818"/>
      <c r="DG1059" s="829"/>
    </row>
    <row r="1060" spans="1:111" s="771" customFormat="1" ht="12" hidden="1" customHeight="1" x14ac:dyDescent="0.15">
      <c r="A1060" s="3422"/>
      <c r="B1060" s="3513"/>
      <c r="C1060" s="3514"/>
      <c r="D1060" s="3514"/>
      <c r="E1060" s="3514"/>
      <c r="F1060" s="3515"/>
      <c r="G1060" s="3426"/>
      <c r="H1060" s="3428"/>
      <c r="I1060" s="3635"/>
      <c r="J1060" s="3636"/>
      <c r="K1060" s="3636"/>
      <c r="L1060" s="3636"/>
      <c r="M1060" s="3636"/>
      <c r="N1060" s="3636"/>
      <c r="O1060" s="3636"/>
      <c r="P1060" s="808" t="s">
        <v>1763</v>
      </c>
      <c r="DE1060" s="818"/>
      <c r="DG1060" s="829"/>
    </row>
    <row r="1061" spans="1:111" s="771" customFormat="1" ht="6" hidden="1" customHeight="1" x14ac:dyDescent="0.15">
      <c r="A1061" s="809"/>
      <c r="B1061" s="809"/>
      <c r="C1061" s="809"/>
      <c r="D1061" s="809"/>
      <c r="E1061" s="809"/>
      <c r="F1061" s="809"/>
      <c r="G1061" s="809"/>
      <c r="H1061" s="809"/>
      <c r="I1061" s="809"/>
      <c r="J1061" s="809"/>
      <c r="K1061" s="809"/>
      <c r="L1061" s="809"/>
      <c r="M1061" s="791"/>
      <c r="N1061" s="791"/>
      <c r="O1061" s="791"/>
      <c r="P1061" s="791"/>
      <c r="DE1061" s="818"/>
      <c r="DG1061" s="829"/>
    </row>
    <row r="1062" spans="1:111" s="771" customFormat="1" ht="12" hidden="1" customHeight="1" x14ac:dyDescent="0.15">
      <c r="A1062" s="3421">
        <v>2</v>
      </c>
      <c r="B1062" s="3434" t="s">
        <v>1269</v>
      </c>
      <c r="C1062" s="3624"/>
      <c r="D1062" s="3624"/>
      <c r="E1062" s="3624"/>
      <c r="F1062" s="3624"/>
      <c r="G1062" s="3624"/>
      <c r="H1062" s="3624"/>
      <c r="I1062" s="3624"/>
      <c r="J1062" s="3624"/>
      <c r="K1062" s="3624"/>
      <c r="L1062" s="3624"/>
      <c r="M1062" s="3624"/>
      <c r="N1062" s="3625"/>
      <c r="O1062" s="3434" t="s">
        <v>1231</v>
      </c>
      <c r="P1062" s="3625"/>
      <c r="DE1062" s="818"/>
      <c r="DG1062" s="829"/>
    </row>
    <row r="1063" spans="1:111" s="771" customFormat="1" ht="12" hidden="1" customHeight="1" x14ac:dyDescent="0.15">
      <c r="A1063" s="3475"/>
      <c r="B1063" s="804" t="s">
        <v>54</v>
      </c>
      <c r="C1063" s="3627" t="s">
        <v>1234</v>
      </c>
      <c r="D1063" s="3628"/>
      <c r="E1063" s="3629"/>
      <c r="F1063" s="805" t="s">
        <v>1268</v>
      </c>
      <c r="G1063" s="3627" t="s">
        <v>1267</v>
      </c>
      <c r="H1063" s="3628"/>
      <c r="I1063" s="3630" t="s">
        <v>1266</v>
      </c>
      <c r="J1063" s="3631"/>
      <c r="K1063" s="3632"/>
      <c r="L1063" s="807" t="s">
        <v>1265</v>
      </c>
      <c r="M1063" s="3633" t="s">
        <v>1264</v>
      </c>
      <c r="N1063" s="3634"/>
      <c r="O1063" s="3436"/>
      <c r="P1063" s="3626"/>
      <c r="DE1063" s="818"/>
      <c r="DF1063" s="772" t="str">
        <f>IF(COUNTA(B1064:P1073)&gt;0,DG1063,"")</f>
        <v/>
      </c>
      <c r="DG1063" s="829">
        <v>32</v>
      </c>
    </row>
    <row r="1064" spans="1:111" s="771" customFormat="1" ht="13.5" hidden="1" customHeight="1" x14ac:dyDescent="0.15">
      <c r="A1064" s="3475"/>
      <c r="B1064" s="778"/>
      <c r="C1064" s="3622"/>
      <c r="D1064" s="3547"/>
      <c r="E1064" s="3623"/>
      <c r="F1064" s="764"/>
      <c r="G1064" s="3622"/>
      <c r="H1064" s="3416"/>
      <c r="I1064" s="3531"/>
      <c r="J1064" s="3461"/>
      <c r="K1064" s="3532"/>
      <c r="L1064" s="779"/>
      <c r="M1064" s="3439"/>
      <c r="N1064" s="3440"/>
      <c r="O1064" s="3386"/>
      <c r="P1064" s="3387"/>
      <c r="DE1064" s="818"/>
      <c r="DG1064" s="829"/>
    </row>
    <row r="1065" spans="1:111" s="771" customFormat="1" ht="13.5" hidden="1" customHeight="1" x14ac:dyDescent="0.15">
      <c r="A1065" s="3475"/>
      <c r="B1065" s="778"/>
      <c r="C1065" s="3622"/>
      <c r="D1065" s="3547"/>
      <c r="E1065" s="3623"/>
      <c r="F1065" s="764"/>
      <c r="G1065" s="3622"/>
      <c r="H1065" s="3416"/>
      <c r="I1065" s="3531"/>
      <c r="J1065" s="3461"/>
      <c r="K1065" s="3532"/>
      <c r="L1065" s="779"/>
      <c r="M1065" s="3439"/>
      <c r="N1065" s="3440"/>
      <c r="O1065" s="3386"/>
      <c r="P1065" s="3387"/>
      <c r="DE1065" s="818"/>
      <c r="DG1065" s="829"/>
    </row>
    <row r="1066" spans="1:111" s="771" customFormat="1" ht="13.5" hidden="1" customHeight="1" x14ac:dyDescent="0.15">
      <c r="A1066" s="3475"/>
      <c r="B1066" s="776"/>
      <c r="C1066" s="3622"/>
      <c r="D1066" s="3416"/>
      <c r="E1066" s="3534"/>
      <c r="F1066" s="764"/>
      <c r="G1066" s="3622"/>
      <c r="H1066" s="3416"/>
      <c r="I1066" s="3531"/>
      <c r="J1066" s="3461"/>
      <c r="K1066" s="3532"/>
      <c r="L1066" s="777"/>
      <c r="M1066" s="3439"/>
      <c r="N1066" s="3440"/>
      <c r="O1066" s="3386"/>
      <c r="P1066" s="3387"/>
      <c r="DE1066" s="818"/>
      <c r="DG1066" s="829"/>
    </row>
    <row r="1067" spans="1:111" s="771" customFormat="1" ht="13.5" hidden="1" customHeight="1" x14ac:dyDescent="0.15">
      <c r="A1067" s="3475"/>
      <c r="B1067" s="778"/>
      <c r="C1067" s="3622"/>
      <c r="D1067" s="3547"/>
      <c r="E1067" s="3623"/>
      <c r="F1067" s="764"/>
      <c r="G1067" s="3622"/>
      <c r="H1067" s="3416"/>
      <c r="I1067" s="3531"/>
      <c r="J1067" s="3461"/>
      <c r="K1067" s="3532"/>
      <c r="L1067" s="779"/>
      <c r="M1067" s="3439"/>
      <c r="N1067" s="3440"/>
      <c r="O1067" s="3386"/>
      <c r="P1067" s="3387"/>
      <c r="DE1067" s="818"/>
      <c r="DG1067" s="829"/>
    </row>
    <row r="1068" spans="1:111" s="771" customFormat="1" ht="13.5" hidden="1" customHeight="1" x14ac:dyDescent="0.15">
      <c r="A1068" s="3475"/>
      <c r="B1068" s="778"/>
      <c r="C1068" s="3622"/>
      <c r="D1068" s="3416"/>
      <c r="E1068" s="3534"/>
      <c r="F1068" s="764"/>
      <c r="G1068" s="3622"/>
      <c r="H1068" s="3534"/>
      <c r="I1068" s="3531"/>
      <c r="J1068" s="3461"/>
      <c r="K1068" s="3532"/>
      <c r="L1068" s="779"/>
      <c r="M1068" s="3439"/>
      <c r="N1068" s="3621"/>
      <c r="O1068" s="3386"/>
      <c r="P1068" s="3621"/>
      <c r="DE1068" s="818"/>
      <c r="DG1068" s="829"/>
    </row>
    <row r="1069" spans="1:111" s="771" customFormat="1" ht="13.5" hidden="1" customHeight="1" x14ac:dyDescent="0.15">
      <c r="A1069" s="3475"/>
      <c r="B1069" s="778"/>
      <c r="C1069" s="3622"/>
      <c r="D1069" s="3547"/>
      <c r="E1069" s="3623"/>
      <c r="F1069" s="764"/>
      <c r="G1069" s="3622"/>
      <c r="H1069" s="3416"/>
      <c r="I1069" s="3531"/>
      <c r="J1069" s="3461"/>
      <c r="K1069" s="3532"/>
      <c r="L1069" s="779"/>
      <c r="M1069" s="3439"/>
      <c r="N1069" s="3440"/>
      <c r="O1069" s="3386"/>
      <c r="P1069" s="3387"/>
      <c r="DE1069" s="818"/>
      <c r="DG1069" s="829"/>
    </row>
    <row r="1070" spans="1:111" s="771" customFormat="1" ht="13.5" hidden="1" customHeight="1" x14ac:dyDescent="0.15">
      <c r="A1070" s="3475"/>
      <c r="B1070" s="778"/>
      <c r="C1070" s="3622"/>
      <c r="D1070" s="3547"/>
      <c r="E1070" s="3623"/>
      <c r="F1070" s="764"/>
      <c r="G1070" s="3622"/>
      <c r="H1070" s="3416"/>
      <c r="I1070" s="3531"/>
      <c r="J1070" s="3461"/>
      <c r="K1070" s="3532"/>
      <c r="L1070" s="779"/>
      <c r="M1070" s="3439"/>
      <c r="N1070" s="3440"/>
      <c r="O1070" s="3386"/>
      <c r="P1070" s="3387"/>
      <c r="DE1070" s="818"/>
      <c r="DG1070" s="829"/>
    </row>
    <row r="1071" spans="1:111" s="771" customFormat="1" ht="13.5" hidden="1" customHeight="1" x14ac:dyDescent="0.15">
      <c r="A1071" s="3475"/>
      <c r="B1071" s="776"/>
      <c r="C1071" s="3622"/>
      <c r="D1071" s="3416"/>
      <c r="E1071" s="3534"/>
      <c r="F1071" s="764"/>
      <c r="G1071" s="3622"/>
      <c r="H1071" s="3416"/>
      <c r="I1071" s="3531"/>
      <c r="J1071" s="3461"/>
      <c r="K1071" s="3532"/>
      <c r="L1071" s="777"/>
      <c r="M1071" s="3439"/>
      <c r="N1071" s="3440"/>
      <c r="O1071" s="3386"/>
      <c r="P1071" s="3387"/>
      <c r="DE1071" s="818"/>
      <c r="DG1071" s="829"/>
    </row>
    <row r="1072" spans="1:111" s="771" customFormat="1" ht="13.5" hidden="1" customHeight="1" x14ac:dyDescent="0.15">
      <c r="A1072" s="3475"/>
      <c r="B1072" s="778"/>
      <c r="C1072" s="3622"/>
      <c r="D1072" s="3547"/>
      <c r="E1072" s="3623"/>
      <c r="F1072" s="764"/>
      <c r="G1072" s="3622"/>
      <c r="H1072" s="3416"/>
      <c r="I1072" s="3531"/>
      <c r="J1072" s="3461"/>
      <c r="K1072" s="3532"/>
      <c r="L1072" s="779"/>
      <c r="M1072" s="3439"/>
      <c r="N1072" s="3440"/>
      <c r="O1072" s="3386"/>
      <c r="P1072" s="3387"/>
      <c r="DE1072" s="818"/>
      <c r="DG1072" s="829"/>
    </row>
    <row r="1073" spans="1:111" s="771" customFormat="1" ht="13.5" hidden="1" customHeight="1" x14ac:dyDescent="0.15">
      <c r="A1073" s="3475"/>
      <c r="B1073" s="776"/>
      <c r="C1073" s="3622"/>
      <c r="D1073" s="3416"/>
      <c r="E1073" s="3534"/>
      <c r="F1073" s="764"/>
      <c r="G1073" s="3622"/>
      <c r="H1073" s="3416"/>
      <c r="I1073" s="3531"/>
      <c r="J1073" s="3461"/>
      <c r="K1073" s="3532"/>
      <c r="L1073" s="777"/>
      <c r="M1073" s="3439"/>
      <c r="N1073" s="3440"/>
      <c r="O1073" s="3386"/>
      <c r="P1073" s="3387"/>
      <c r="DE1073" s="818"/>
      <c r="DG1073" s="829"/>
    </row>
    <row r="1074" spans="1:111" s="771" customFormat="1" ht="6" hidden="1" customHeight="1" x14ac:dyDescent="0.15">
      <c r="A1074" s="3601"/>
      <c r="B1074" s="3602"/>
      <c r="C1074" s="3602"/>
      <c r="D1074" s="3602"/>
      <c r="E1074" s="3602"/>
      <c r="F1074" s="3602"/>
      <c r="G1074" s="3602"/>
      <c r="H1074" s="3602"/>
      <c r="I1074" s="3602"/>
      <c r="J1074" s="3602"/>
      <c r="K1074" s="3602"/>
      <c r="L1074" s="3602"/>
      <c r="M1074" s="3602"/>
      <c r="N1074" s="3602"/>
      <c r="O1074" s="3602"/>
      <c r="P1074" s="3602"/>
      <c r="DE1074" s="818"/>
      <c r="DG1074" s="829"/>
    </row>
    <row r="1075" spans="1:111" s="771" customFormat="1" ht="6" hidden="1" customHeight="1" x14ac:dyDescent="0.15">
      <c r="A1075" s="3603"/>
      <c r="B1075" s="3603"/>
      <c r="C1075" s="3603"/>
      <c r="D1075" s="3603"/>
      <c r="E1075" s="3603"/>
      <c r="F1075" s="3603"/>
      <c r="G1075" s="3603"/>
      <c r="H1075" s="3603"/>
      <c r="I1075" s="3603"/>
      <c r="J1075" s="3603"/>
      <c r="K1075" s="3603"/>
      <c r="L1075" s="3603"/>
      <c r="M1075" s="3603"/>
      <c r="N1075" s="3603"/>
      <c r="O1075" s="3603"/>
      <c r="P1075" s="3603"/>
      <c r="DE1075" s="818"/>
      <c r="DG1075" s="829"/>
    </row>
    <row r="1076" spans="1:111" s="771" customFormat="1" ht="21" hidden="1" customHeight="1" x14ac:dyDescent="0.15">
      <c r="A1076" s="3421">
        <v>3</v>
      </c>
      <c r="B1076" s="3604" t="s">
        <v>1263</v>
      </c>
      <c r="C1076" s="3605"/>
      <c r="D1076" s="3606"/>
      <c r="E1076" s="3607" t="s">
        <v>1226</v>
      </c>
      <c r="F1076" s="3608"/>
      <c r="G1076" s="3609"/>
      <c r="H1076" s="3609"/>
      <c r="I1076" s="802"/>
      <c r="J1076" s="813">
        <v>4</v>
      </c>
      <c r="K1076" s="3510" t="s">
        <v>1262</v>
      </c>
      <c r="L1076" s="3511"/>
      <c r="M1076" s="3511"/>
      <c r="N1076" s="3511"/>
      <c r="O1076" s="3511"/>
      <c r="P1076" s="3512"/>
      <c r="DE1076" s="818"/>
      <c r="DG1076" s="829"/>
    </row>
    <row r="1077" spans="1:111" s="771" customFormat="1" ht="12" hidden="1" customHeight="1" x14ac:dyDescent="0.15">
      <c r="A1077" s="3422"/>
      <c r="B1077" s="3610"/>
      <c r="C1077" s="3610"/>
      <c r="D1077" s="3610"/>
      <c r="E1077" s="3386"/>
      <c r="F1077" s="3387"/>
      <c r="G1077" s="3445"/>
      <c r="H1077" s="3445"/>
      <c r="I1077" s="791"/>
      <c r="J1077" s="3611"/>
      <c r="K1077" s="3612"/>
      <c r="L1077" s="3613"/>
      <c r="M1077" s="3613"/>
      <c r="N1077" s="3613"/>
      <c r="O1077" s="3613"/>
      <c r="P1077" s="3614"/>
      <c r="DE1077" s="818"/>
      <c r="DG1077" s="829"/>
    </row>
    <row r="1078" spans="1:111" s="771" customFormat="1" ht="12" hidden="1" customHeight="1" x14ac:dyDescent="0.15">
      <c r="A1078" s="791"/>
      <c r="B1078" s="812"/>
      <c r="C1078" s="812"/>
      <c r="D1078" s="812"/>
      <c r="E1078" s="812"/>
      <c r="F1078" s="812"/>
      <c r="G1078" s="812"/>
      <c r="H1078" s="812"/>
      <c r="I1078" s="811"/>
      <c r="J1078" s="3611"/>
      <c r="K1078" s="3615"/>
      <c r="L1078" s="3616"/>
      <c r="M1078" s="3616"/>
      <c r="N1078" s="3616"/>
      <c r="O1078" s="3616"/>
      <c r="P1078" s="3614"/>
      <c r="DE1078" s="818"/>
      <c r="DG1078" s="829"/>
    </row>
    <row r="1079" spans="1:111" s="771" customFormat="1" ht="12" hidden="1" customHeight="1" x14ac:dyDescent="0.15">
      <c r="A1079" s="791"/>
      <c r="B1079" s="3599" t="s">
        <v>1261</v>
      </c>
      <c r="C1079" s="3599"/>
      <c r="D1079" s="3599"/>
      <c r="E1079" s="3599"/>
      <c r="F1079" s="3599"/>
      <c r="G1079" s="3599"/>
      <c r="H1079" s="3599"/>
      <c r="I1079" s="811"/>
      <c r="J1079" s="3611"/>
      <c r="K1079" s="3615"/>
      <c r="L1079" s="3616"/>
      <c r="M1079" s="3616"/>
      <c r="N1079" s="3616"/>
      <c r="O1079" s="3616"/>
      <c r="P1079" s="3614"/>
      <c r="DE1079" s="818"/>
      <c r="DG1079" s="829"/>
    </row>
    <row r="1080" spans="1:111" s="771" customFormat="1" ht="12" hidden="1" customHeight="1" x14ac:dyDescent="0.15">
      <c r="A1080" s="791"/>
      <c r="B1080" s="3599" t="s">
        <v>1260</v>
      </c>
      <c r="C1080" s="3599"/>
      <c r="D1080" s="3599"/>
      <c r="E1080" s="3599"/>
      <c r="F1080" s="3599"/>
      <c r="G1080" s="3599"/>
      <c r="H1080" s="3599"/>
      <c r="I1080" s="803"/>
      <c r="J1080" s="3611"/>
      <c r="K1080" s="3615"/>
      <c r="L1080" s="3616"/>
      <c r="M1080" s="3616"/>
      <c r="N1080" s="3616"/>
      <c r="O1080" s="3616"/>
      <c r="P1080" s="3614"/>
      <c r="DE1080" s="818"/>
      <c r="DG1080" s="829"/>
    </row>
    <row r="1081" spans="1:111" s="771" customFormat="1" ht="12" hidden="1" customHeight="1" x14ac:dyDescent="0.15">
      <c r="A1081" s="790" t="s">
        <v>1223</v>
      </c>
      <c r="B1081" s="3599" t="s">
        <v>1259</v>
      </c>
      <c r="C1081" s="3599"/>
      <c r="D1081" s="3599"/>
      <c r="E1081" s="3599"/>
      <c r="F1081" s="3599"/>
      <c r="G1081" s="3599"/>
      <c r="H1081" s="3599"/>
      <c r="I1081" s="811"/>
      <c r="J1081" s="3611"/>
      <c r="K1081" s="3615"/>
      <c r="L1081" s="3616"/>
      <c r="M1081" s="3616"/>
      <c r="N1081" s="3616"/>
      <c r="O1081" s="3616"/>
      <c r="P1081" s="3614"/>
      <c r="DE1081" s="818"/>
      <c r="DG1081" s="829"/>
    </row>
    <row r="1082" spans="1:111" s="771" customFormat="1" ht="12" hidden="1" customHeight="1" x14ac:dyDescent="0.15">
      <c r="A1082" s="790"/>
      <c r="B1082" s="3620" t="s">
        <v>1258</v>
      </c>
      <c r="C1082" s="3620"/>
      <c r="D1082" s="3620"/>
      <c r="E1082" s="3620"/>
      <c r="F1082" s="3620"/>
      <c r="G1082" s="3620"/>
      <c r="H1082" s="3620"/>
      <c r="I1082" s="811"/>
      <c r="J1082" s="3611"/>
      <c r="K1082" s="3615"/>
      <c r="L1082" s="3616"/>
      <c r="M1082" s="3616"/>
      <c r="N1082" s="3616"/>
      <c r="O1082" s="3616"/>
      <c r="P1082" s="3614"/>
      <c r="DE1082" s="818"/>
      <c r="DG1082" s="829"/>
    </row>
    <row r="1083" spans="1:111" s="771" customFormat="1" ht="12" hidden="1" customHeight="1" x14ac:dyDescent="0.15">
      <c r="A1083" s="790"/>
      <c r="B1083" s="3599" t="s">
        <v>1257</v>
      </c>
      <c r="C1083" s="3599"/>
      <c r="D1083" s="3599"/>
      <c r="E1083" s="3599"/>
      <c r="F1083" s="3599"/>
      <c r="G1083" s="3599"/>
      <c r="H1083" s="3599"/>
      <c r="I1083" s="811"/>
      <c r="J1083" s="3611"/>
      <c r="K1083" s="3615"/>
      <c r="L1083" s="3616"/>
      <c r="M1083" s="3616"/>
      <c r="N1083" s="3616"/>
      <c r="O1083" s="3616"/>
      <c r="P1083" s="3614"/>
      <c r="DE1083" s="818"/>
      <c r="DG1083" s="829"/>
    </row>
    <row r="1084" spans="1:111" s="771" customFormat="1" ht="12" hidden="1" customHeight="1" x14ac:dyDescent="0.15">
      <c r="A1084" s="790"/>
      <c r="B1084" s="3598" t="s">
        <v>1256</v>
      </c>
      <c r="C1084" s="3598"/>
      <c r="D1084" s="3598"/>
      <c r="E1084" s="3598"/>
      <c r="F1084" s="3598"/>
      <c r="G1084" s="3598"/>
      <c r="H1084" s="3598"/>
      <c r="I1084" s="811"/>
      <c r="J1084" s="3611"/>
      <c r="K1084" s="3615"/>
      <c r="L1084" s="3616"/>
      <c r="M1084" s="3616"/>
      <c r="N1084" s="3616"/>
      <c r="O1084" s="3616"/>
      <c r="P1084" s="3614"/>
      <c r="DE1084" s="818"/>
      <c r="DG1084" s="829"/>
    </row>
    <row r="1085" spans="1:111" s="771" customFormat="1" ht="12" hidden="1" customHeight="1" x14ac:dyDescent="0.15">
      <c r="A1085" s="790"/>
      <c r="B1085" s="3599" t="s">
        <v>1255</v>
      </c>
      <c r="C1085" s="3599"/>
      <c r="D1085" s="3599"/>
      <c r="E1085" s="3599"/>
      <c r="F1085" s="3599"/>
      <c r="G1085" s="3599"/>
      <c r="H1085" s="3599"/>
      <c r="I1085" s="811"/>
      <c r="J1085" s="3611"/>
      <c r="K1085" s="3615"/>
      <c r="L1085" s="3616"/>
      <c r="M1085" s="3616"/>
      <c r="N1085" s="3616"/>
      <c r="O1085" s="3616"/>
      <c r="P1085" s="3614"/>
      <c r="Q1085" s="224"/>
      <c r="R1085" s="224"/>
      <c r="S1085" s="224"/>
      <c r="T1085" s="224"/>
      <c r="U1085" s="224"/>
      <c r="V1085" s="224"/>
      <c r="W1085" s="224"/>
      <c r="X1085" s="224"/>
      <c r="Y1085" s="224"/>
      <c r="Z1085" s="224"/>
      <c r="AA1085" s="224"/>
      <c r="DE1085" s="818"/>
      <c r="DG1085" s="829"/>
    </row>
    <row r="1086" spans="1:111" s="771" customFormat="1" ht="12" hidden="1" customHeight="1" x14ac:dyDescent="0.15">
      <c r="A1086" s="790"/>
      <c r="B1086" s="3599" t="s">
        <v>1254</v>
      </c>
      <c r="C1086" s="3599"/>
      <c r="D1086" s="3599"/>
      <c r="E1086" s="3599"/>
      <c r="F1086" s="3599"/>
      <c r="G1086" s="3599"/>
      <c r="H1086" s="3599"/>
      <c r="I1086" s="811"/>
      <c r="J1086" s="3611"/>
      <c r="K1086" s="3615"/>
      <c r="L1086" s="3616"/>
      <c r="M1086" s="3616"/>
      <c r="N1086" s="3616"/>
      <c r="O1086" s="3616"/>
      <c r="P1086" s="3614"/>
      <c r="DE1086" s="818"/>
      <c r="DG1086" s="829"/>
    </row>
    <row r="1087" spans="1:111" s="771" customFormat="1" ht="12.75" hidden="1" customHeight="1" x14ac:dyDescent="0.15">
      <c r="A1087" s="790"/>
      <c r="B1087" s="3599" t="s">
        <v>1253</v>
      </c>
      <c r="C1087" s="3599"/>
      <c r="D1087" s="3599"/>
      <c r="E1087" s="3599"/>
      <c r="F1087" s="3599"/>
      <c r="G1087" s="3599"/>
      <c r="H1087" s="3599"/>
      <c r="I1087" s="811"/>
      <c r="J1087" s="3611"/>
      <c r="K1087" s="3615"/>
      <c r="L1087" s="3616"/>
      <c r="M1087" s="3616"/>
      <c r="N1087" s="3616"/>
      <c r="O1087" s="3616"/>
      <c r="P1087" s="3614"/>
      <c r="DE1087" s="818"/>
      <c r="DG1087" s="829"/>
    </row>
    <row r="1088" spans="1:111" s="771" customFormat="1" ht="9.75" hidden="1" customHeight="1" x14ac:dyDescent="0.15">
      <c r="A1088" s="790"/>
      <c r="B1088" s="3600" t="s">
        <v>580</v>
      </c>
      <c r="C1088" s="3600"/>
      <c r="D1088" s="3600"/>
      <c r="E1088" s="3600"/>
      <c r="F1088" s="3600"/>
      <c r="G1088" s="3600"/>
      <c r="H1088" s="3600"/>
      <c r="I1088" s="811"/>
      <c r="J1088" s="3611"/>
      <c r="K1088" s="3615"/>
      <c r="L1088" s="3616"/>
      <c r="M1088" s="3616"/>
      <c r="N1088" s="3616"/>
      <c r="O1088" s="3616"/>
      <c r="P1088" s="3614"/>
      <c r="DE1088" s="818"/>
      <c r="DG1088" s="829"/>
    </row>
    <row r="1089" spans="1:111" s="771" customFormat="1" ht="9.75" hidden="1" customHeight="1" x14ac:dyDescent="0.15">
      <c r="A1089" s="790"/>
      <c r="B1089" s="3597" t="s">
        <v>1252</v>
      </c>
      <c r="C1089" s="3597"/>
      <c r="D1089" s="3597"/>
      <c r="E1089" s="3597"/>
      <c r="F1089" s="3597"/>
      <c r="G1089" s="3597"/>
      <c r="H1089" s="3597"/>
      <c r="I1089" s="811"/>
      <c r="J1089" s="3611"/>
      <c r="K1089" s="3615"/>
      <c r="L1089" s="3616"/>
      <c r="M1089" s="3616"/>
      <c r="N1089" s="3616"/>
      <c r="O1089" s="3616"/>
      <c r="P1089" s="3614"/>
      <c r="DE1089" s="818"/>
      <c r="DG1089" s="829"/>
    </row>
    <row r="1090" spans="1:111" s="771" customFormat="1" ht="11.25" hidden="1" customHeight="1" x14ac:dyDescent="0.15">
      <c r="A1090" s="790"/>
      <c r="B1090" s="3597" t="s">
        <v>1251</v>
      </c>
      <c r="C1090" s="3597"/>
      <c r="D1090" s="3597"/>
      <c r="E1090" s="3597"/>
      <c r="F1090" s="3597"/>
      <c r="G1090" s="3597"/>
      <c r="H1090" s="3597"/>
      <c r="I1090" s="811"/>
      <c r="J1090" s="3539"/>
      <c r="K1090" s="3617"/>
      <c r="L1090" s="3618"/>
      <c r="M1090" s="3618"/>
      <c r="N1090" s="3618"/>
      <c r="O1090" s="3618"/>
      <c r="P1090" s="3619"/>
      <c r="DE1090" s="818"/>
      <c r="DG1090" s="829"/>
    </row>
    <row r="1091" spans="1:111" s="772" customFormat="1" ht="13.5" hidden="1" x14ac:dyDescent="0.15">
      <c r="A1091" s="3637" t="s">
        <v>1271</v>
      </c>
      <c r="B1091" s="3638"/>
      <c r="C1091" s="3638"/>
      <c r="D1091" s="3638"/>
      <c r="E1091" s="3638"/>
      <c r="F1091" s="3638"/>
      <c r="G1091" s="3638"/>
      <c r="H1091" s="3638"/>
      <c r="I1091" s="3638"/>
      <c r="J1091" s="3638"/>
      <c r="K1091" s="3638"/>
      <c r="L1091" s="3638"/>
      <c r="M1091" s="3638"/>
      <c r="N1091" s="3638"/>
      <c r="O1091" s="3638"/>
      <c r="P1091" s="3638"/>
      <c r="DE1091" s="830"/>
      <c r="DG1091" s="829"/>
    </row>
    <row r="1092" spans="1:111" s="771" customFormat="1" ht="12" hidden="1" customHeight="1" x14ac:dyDescent="0.15">
      <c r="A1092" s="3393" t="s">
        <v>576</v>
      </c>
      <c r="B1092" s="3417"/>
      <c r="C1092" s="3639"/>
      <c r="D1092" s="3640"/>
      <c r="E1092" s="3393" t="s">
        <v>575</v>
      </c>
      <c r="F1092" s="3417"/>
      <c r="G1092" s="3386"/>
      <c r="H1092" s="3416"/>
      <c r="I1092" s="3416"/>
      <c r="J1092" s="3387"/>
      <c r="K1092" s="801" t="s">
        <v>1214</v>
      </c>
      <c r="L1092" s="3386"/>
      <c r="M1092" s="3416"/>
      <c r="N1092" s="3416"/>
      <c r="O1092" s="3416"/>
      <c r="P1092" s="3387"/>
      <c r="DE1092" s="818"/>
      <c r="DG1092" s="829"/>
    </row>
    <row r="1093" spans="1:111" s="771" customFormat="1" ht="12" hidden="1" customHeight="1" x14ac:dyDescent="0.15">
      <c r="A1093" s="3421">
        <v>1</v>
      </c>
      <c r="B1093" s="3510" t="s">
        <v>1249</v>
      </c>
      <c r="C1093" s="3511"/>
      <c r="D1093" s="3511"/>
      <c r="E1093" s="3511"/>
      <c r="F1093" s="3512"/>
      <c r="G1093" s="3492" t="s">
        <v>1248</v>
      </c>
      <c r="H1093" s="3493"/>
      <c r="I1093" s="3393" t="s">
        <v>1270</v>
      </c>
      <c r="J1093" s="3394"/>
      <c r="K1093" s="3394"/>
      <c r="L1093" s="3394"/>
      <c r="M1093" s="3394"/>
      <c r="N1093" s="3394"/>
      <c r="O1093" s="3394"/>
      <c r="P1093" s="3417"/>
      <c r="DE1093" s="818"/>
      <c r="DG1093" s="829"/>
    </row>
    <row r="1094" spans="1:111" s="771" customFormat="1" ht="12" hidden="1" customHeight="1" x14ac:dyDescent="0.15">
      <c r="A1094" s="3422"/>
      <c r="B1094" s="3513"/>
      <c r="C1094" s="3514"/>
      <c r="D1094" s="3514"/>
      <c r="E1094" s="3514"/>
      <c r="F1094" s="3515"/>
      <c r="G1094" s="3426"/>
      <c r="H1094" s="3428"/>
      <c r="I1094" s="3635"/>
      <c r="J1094" s="3636"/>
      <c r="K1094" s="3636"/>
      <c r="L1094" s="3636"/>
      <c r="M1094" s="3636"/>
      <c r="N1094" s="3636"/>
      <c r="O1094" s="3636"/>
      <c r="P1094" s="808" t="s">
        <v>1763</v>
      </c>
      <c r="DE1094" s="818"/>
      <c r="DG1094" s="829"/>
    </row>
    <row r="1095" spans="1:111" s="771" customFormat="1" ht="6" hidden="1" customHeight="1" x14ac:dyDescent="0.15">
      <c r="A1095" s="809"/>
      <c r="B1095" s="809"/>
      <c r="C1095" s="809"/>
      <c r="D1095" s="809"/>
      <c r="E1095" s="809"/>
      <c r="F1095" s="809"/>
      <c r="G1095" s="809"/>
      <c r="H1095" s="809"/>
      <c r="I1095" s="809"/>
      <c r="J1095" s="809"/>
      <c r="K1095" s="809"/>
      <c r="L1095" s="809"/>
      <c r="M1095" s="791"/>
      <c r="N1095" s="791"/>
      <c r="O1095" s="791"/>
      <c r="P1095" s="791"/>
      <c r="DE1095" s="818"/>
      <c r="DG1095" s="829"/>
    </row>
    <row r="1096" spans="1:111" s="771" customFormat="1" ht="12" hidden="1" customHeight="1" x14ac:dyDescent="0.15">
      <c r="A1096" s="3421">
        <v>2</v>
      </c>
      <c r="B1096" s="3434" t="s">
        <v>1269</v>
      </c>
      <c r="C1096" s="3624"/>
      <c r="D1096" s="3624"/>
      <c r="E1096" s="3624"/>
      <c r="F1096" s="3624"/>
      <c r="G1096" s="3624"/>
      <c r="H1096" s="3624"/>
      <c r="I1096" s="3624"/>
      <c r="J1096" s="3624"/>
      <c r="K1096" s="3624"/>
      <c r="L1096" s="3624"/>
      <c r="M1096" s="3624"/>
      <c r="N1096" s="3625"/>
      <c r="O1096" s="3434" t="s">
        <v>1231</v>
      </c>
      <c r="P1096" s="3625"/>
      <c r="DE1096" s="818"/>
      <c r="DG1096" s="829"/>
    </row>
    <row r="1097" spans="1:111" s="771" customFormat="1" ht="12" hidden="1" customHeight="1" x14ac:dyDescent="0.15">
      <c r="A1097" s="3475"/>
      <c r="B1097" s="804" t="s">
        <v>54</v>
      </c>
      <c r="C1097" s="3627" t="s">
        <v>1234</v>
      </c>
      <c r="D1097" s="3628"/>
      <c r="E1097" s="3629"/>
      <c r="F1097" s="805" t="s">
        <v>1268</v>
      </c>
      <c r="G1097" s="3627" t="s">
        <v>1267</v>
      </c>
      <c r="H1097" s="3628"/>
      <c r="I1097" s="3630" t="s">
        <v>1266</v>
      </c>
      <c r="J1097" s="3631"/>
      <c r="K1097" s="3632"/>
      <c r="L1097" s="807" t="s">
        <v>1265</v>
      </c>
      <c r="M1097" s="3633" t="s">
        <v>1264</v>
      </c>
      <c r="N1097" s="3634"/>
      <c r="O1097" s="3436"/>
      <c r="P1097" s="3626"/>
      <c r="DE1097" s="818"/>
      <c r="DF1097" s="772" t="str">
        <f>IF(COUNTA(B1098:P1107)&gt;0,DG1097,"")</f>
        <v/>
      </c>
      <c r="DG1097" s="829">
        <v>33</v>
      </c>
    </row>
    <row r="1098" spans="1:111" s="771" customFormat="1" ht="13.5" hidden="1" customHeight="1" x14ac:dyDescent="0.15">
      <c r="A1098" s="3475"/>
      <c r="B1098" s="778"/>
      <c r="C1098" s="3622"/>
      <c r="D1098" s="3547"/>
      <c r="E1098" s="3623"/>
      <c r="F1098" s="764"/>
      <c r="G1098" s="3622"/>
      <c r="H1098" s="3416"/>
      <c r="I1098" s="3531"/>
      <c r="J1098" s="3461"/>
      <c r="K1098" s="3532"/>
      <c r="L1098" s="779"/>
      <c r="M1098" s="3439"/>
      <c r="N1098" s="3440"/>
      <c r="O1098" s="3386"/>
      <c r="P1098" s="3387"/>
      <c r="DE1098" s="818"/>
      <c r="DG1098" s="829"/>
    </row>
    <row r="1099" spans="1:111" s="771" customFormat="1" ht="13.5" hidden="1" customHeight="1" x14ac:dyDescent="0.15">
      <c r="A1099" s="3475"/>
      <c r="B1099" s="778"/>
      <c r="C1099" s="3622"/>
      <c r="D1099" s="3547"/>
      <c r="E1099" s="3623"/>
      <c r="F1099" s="764"/>
      <c r="G1099" s="3622"/>
      <c r="H1099" s="3416"/>
      <c r="I1099" s="3531"/>
      <c r="J1099" s="3461"/>
      <c r="K1099" s="3532"/>
      <c r="L1099" s="779"/>
      <c r="M1099" s="3439"/>
      <c r="N1099" s="3440"/>
      <c r="O1099" s="3386"/>
      <c r="P1099" s="3387"/>
      <c r="DE1099" s="818"/>
      <c r="DG1099" s="829"/>
    </row>
    <row r="1100" spans="1:111" s="771" customFormat="1" ht="13.5" hidden="1" customHeight="1" x14ac:dyDescent="0.15">
      <c r="A1100" s="3475"/>
      <c r="B1100" s="776"/>
      <c r="C1100" s="3622"/>
      <c r="D1100" s="3416"/>
      <c r="E1100" s="3534"/>
      <c r="F1100" s="764"/>
      <c r="G1100" s="3622"/>
      <c r="H1100" s="3416"/>
      <c r="I1100" s="3531"/>
      <c r="J1100" s="3461"/>
      <c r="K1100" s="3532"/>
      <c r="L1100" s="777"/>
      <c r="M1100" s="3439"/>
      <c r="N1100" s="3440"/>
      <c r="O1100" s="3386"/>
      <c r="P1100" s="3387"/>
      <c r="DE1100" s="818"/>
      <c r="DG1100" s="829"/>
    </row>
    <row r="1101" spans="1:111" s="771" customFormat="1" ht="13.5" hidden="1" customHeight="1" x14ac:dyDescent="0.15">
      <c r="A1101" s="3475"/>
      <c r="B1101" s="778"/>
      <c r="C1101" s="3622"/>
      <c r="D1101" s="3547"/>
      <c r="E1101" s="3623"/>
      <c r="F1101" s="764"/>
      <c r="G1101" s="3622"/>
      <c r="H1101" s="3416"/>
      <c r="I1101" s="3531"/>
      <c r="J1101" s="3461"/>
      <c r="K1101" s="3532"/>
      <c r="L1101" s="779"/>
      <c r="M1101" s="3439"/>
      <c r="N1101" s="3440"/>
      <c r="O1101" s="3386"/>
      <c r="P1101" s="3387"/>
      <c r="DE1101" s="818"/>
      <c r="DG1101" s="829"/>
    </row>
    <row r="1102" spans="1:111" s="771" customFormat="1" ht="13.5" hidden="1" customHeight="1" x14ac:dyDescent="0.15">
      <c r="A1102" s="3475"/>
      <c r="B1102" s="778"/>
      <c r="C1102" s="3622"/>
      <c r="D1102" s="3416"/>
      <c r="E1102" s="3534"/>
      <c r="F1102" s="764"/>
      <c r="G1102" s="3622"/>
      <c r="H1102" s="3534"/>
      <c r="I1102" s="3531"/>
      <c r="J1102" s="3461"/>
      <c r="K1102" s="3532"/>
      <c r="L1102" s="779"/>
      <c r="M1102" s="3439"/>
      <c r="N1102" s="3621"/>
      <c r="O1102" s="3386"/>
      <c r="P1102" s="3621"/>
      <c r="DE1102" s="818"/>
      <c r="DG1102" s="829"/>
    </row>
    <row r="1103" spans="1:111" s="771" customFormat="1" ht="13.5" hidden="1" customHeight="1" x14ac:dyDescent="0.15">
      <c r="A1103" s="3475"/>
      <c r="B1103" s="778"/>
      <c r="C1103" s="3622"/>
      <c r="D1103" s="3547"/>
      <c r="E1103" s="3623"/>
      <c r="F1103" s="764"/>
      <c r="G1103" s="3622"/>
      <c r="H1103" s="3416"/>
      <c r="I1103" s="3531"/>
      <c r="J1103" s="3461"/>
      <c r="K1103" s="3532"/>
      <c r="L1103" s="779"/>
      <c r="M1103" s="3439"/>
      <c r="N1103" s="3440"/>
      <c r="O1103" s="3386"/>
      <c r="P1103" s="3387"/>
      <c r="DE1103" s="818"/>
      <c r="DG1103" s="829"/>
    </row>
    <row r="1104" spans="1:111" s="771" customFormat="1" ht="13.5" hidden="1" customHeight="1" x14ac:dyDescent="0.15">
      <c r="A1104" s="3475"/>
      <c r="B1104" s="778"/>
      <c r="C1104" s="3622"/>
      <c r="D1104" s="3547"/>
      <c r="E1104" s="3623"/>
      <c r="F1104" s="764"/>
      <c r="G1104" s="3622"/>
      <c r="H1104" s="3416"/>
      <c r="I1104" s="3531"/>
      <c r="J1104" s="3461"/>
      <c r="K1104" s="3532"/>
      <c r="L1104" s="779"/>
      <c r="M1104" s="3439"/>
      <c r="N1104" s="3440"/>
      <c r="O1104" s="3386"/>
      <c r="P1104" s="3387"/>
      <c r="DE1104" s="818"/>
      <c r="DG1104" s="829"/>
    </row>
    <row r="1105" spans="1:111" s="771" customFormat="1" ht="13.5" hidden="1" customHeight="1" x14ac:dyDescent="0.15">
      <c r="A1105" s="3475"/>
      <c r="B1105" s="776"/>
      <c r="C1105" s="3622"/>
      <c r="D1105" s="3416"/>
      <c r="E1105" s="3534"/>
      <c r="F1105" s="764"/>
      <c r="G1105" s="3622"/>
      <c r="H1105" s="3416"/>
      <c r="I1105" s="3531"/>
      <c r="J1105" s="3461"/>
      <c r="K1105" s="3532"/>
      <c r="L1105" s="777"/>
      <c r="M1105" s="3439"/>
      <c r="N1105" s="3440"/>
      <c r="O1105" s="3386"/>
      <c r="P1105" s="3387"/>
      <c r="DE1105" s="818"/>
      <c r="DG1105" s="829"/>
    </row>
    <row r="1106" spans="1:111" s="771" customFormat="1" ht="13.5" hidden="1" customHeight="1" x14ac:dyDescent="0.15">
      <c r="A1106" s="3475"/>
      <c r="B1106" s="778"/>
      <c r="C1106" s="3622"/>
      <c r="D1106" s="3547"/>
      <c r="E1106" s="3623"/>
      <c r="F1106" s="764"/>
      <c r="G1106" s="3622"/>
      <c r="H1106" s="3416"/>
      <c r="I1106" s="3531"/>
      <c r="J1106" s="3461"/>
      <c r="K1106" s="3532"/>
      <c r="L1106" s="779"/>
      <c r="M1106" s="3439"/>
      <c r="N1106" s="3440"/>
      <c r="O1106" s="3386"/>
      <c r="P1106" s="3387"/>
      <c r="DE1106" s="818"/>
      <c r="DG1106" s="829"/>
    </row>
    <row r="1107" spans="1:111" s="771" customFormat="1" ht="13.5" hidden="1" customHeight="1" x14ac:dyDescent="0.15">
      <c r="A1107" s="3475"/>
      <c r="B1107" s="776"/>
      <c r="C1107" s="3622"/>
      <c r="D1107" s="3416"/>
      <c r="E1107" s="3534"/>
      <c r="F1107" s="764"/>
      <c r="G1107" s="3622"/>
      <c r="H1107" s="3416"/>
      <c r="I1107" s="3531"/>
      <c r="J1107" s="3461"/>
      <c r="K1107" s="3532"/>
      <c r="L1107" s="777"/>
      <c r="M1107" s="3439"/>
      <c r="N1107" s="3440"/>
      <c r="O1107" s="3386"/>
      <c r="P1107" s="3387"/>
      <c r="DE1107" s="818"/>
      <c r="DG1107" s="829"/>
    </row>
    <row r="1108" spans="1:111" s="771" customFormat="1" ht="6" hidden="1" customHeight="1" x14ac:dyDescent="0.15">
      <c r="A1108" s="3601"/>
      <c r="B1108" s="3602"/>
      <c r="C1108" s="3602"/>
      <c r="D1108" s="3602"/>
      <c r="E1108" s="3602"/>
      <c r="F1108" s="3602"/>
      <c r="G1108" s="3602"/>
      <c r="H1108" s="3602"/>
      <c r="I1108" s="3602"/>
      <c r="J1108" s="3602"/>
      <c r="K1108" s="3602"/>
      <c r="L1108" s="3602"/>
      <c r="M1108" s="3602"/>
      <c r="N1108" s="3602"/>
      <c r="O1108" s="3602"/>
      <c r="P1108" s="3602"/>
      <c r="DE1108" s="818"/>
      <c r="DG1108" s="829"/>
    </row>
    <row r="1109" spans="1:111" s="771" customFormat="1" ht="6" hidden="1" customHeight="1" x14ac:dyDescent="0.15">
      <c r="A1109" s="3603"/>
      <c r="B1109" s="3603"/>
      <c r="C1109" s="3603"/>
      <c r="D1109" s="3603"/>
      <c r="E1109" s="3603"/>
      <c r="F1109" s="3603"/>
      <c r="G1109" s="3603"/>
      <c r="H1109" s="3603"/>
      <c r="I1109" s="3603"/>
      <c r="J1109" s="3603"/>
      <c r="K1109" s="3603"/>
      <c r="L1109" s="3603"/>
      <c r="M1109" s="3603"/>
      <c r="N1109" s="3603"/>
      <c r="O1109" s="3603"/>
      <c r="P1109" s="3603"/>
      <c r="DE1109" s="818"/>
      <c r="DG1109" s="829"/>
    </row>
    <row r="1110" spans="1:111" s="771" customFormat="1" ht="21" hidden="1" customHeight="1" x14ac:dyDescent="0.15">
      <c r="A1110" s="3421">
        <v>3</v>
      </c>
      <c r="B1110" s="3604" t="s">
        <v>1263</v>
      </c>
      <c r="C1110" s="3605"/>
      <c r="D1110" s="3606"/>
      <c r="E1110" s="3607" t="s">
        <v>1226</v>
      </c>
      <c r="F1110" s="3608"/>
      <c r="G1110" s="3609"/>
      <c r="H1110" s="3609"/>
      <c r="I1110" s="802"/>
      <c r="J1110" s="813">
        <v>4</v>
      </c>
      <c r="K1110" s="3510" t="s">
        <v>1262</v>
      </c>
      <c r="L1110" s="3511"/>
      <c r="M1110" s="3511"/>
      <c r="N1110" s="3511"/>
      <c r="O1110" s="3511"/>
      <c r="P1110" s="3512"/>
      <c r="DE1110" s="818"/>
      <c r="DG1110" s="829"/>
    </row>
    <row r="1111" spans="1:111" s="771" customFormat="1" ht="12" hidden="1" customHeight="1" x14ac:dyDescent="0.15">
      <c r="A1111" s="3422"/>
      <c r="B1111" s="3610"/>
      <c r="C1111" s="3610"/>
      <c r="D1111" s="3610"/>
      <c r="E1111" s="3386"/>
      <c r="F1111" s="3387"/>
      <c r="G1111" s="3445"/>
      <c r="H1111" s="3445"/>
      <c r="I1111" s="791"/>
      <c r="J1111" s="3611"/>
      <c r="K1111" s="3612"/>
      <c r="L1111" s="3613"/>
      <c r="M1111" s="3613"/>
      <c r="N1111" s="3613"/>
      <c r="O1111" s="3613"/>
      <c r="P1111" s="3614"/>
      <c r="DE1111" s="818"/>
      <c r="DG1111" s="829"/>
    </row>
    <row r="1112" spans="1:111" s="771" customFormat="1" ht="12" hidden="1" customHeight="1" x14ac:dyDescent="0.15">
      <c r="A1112" s="791"/>
      <c r="B1112" s="812"/>
      <c r="C1112" s="812"/>
      <c r="D1112" s="812"/>
      <c r="E1112" s="812"/>
      <c r="F1112" s="812"/>
      <c r="G1112" s="812"/>
      <c r="H1112" s="812"/>
      <c r="I1112" s="811"/>
      <c r="J1112" s="3611"/>
      <c r="K1112" s="3615"/>
      <c r="L1112" s="3616"/>
      <c r="M1112" s="3616"/>
      <c r="N1112" s="3616"/>
      <c r="O1112" s="3616"/>
      <c r="P1112" s="3614"/>
      <c r="DE1112" s="818"/>
      <c r="DG1112" s="829"/>
    </row>
    <row r="1113" spans="1:111" s="771" customFormat="1" ht="12" hidden="1" customHeight="1" x14ac:dyDescent="0.15">
      <c r="A1113" s="791"/>
      <c r="B1113" s="3599" t="s">
        <v>1261</v>
      </c>
      <c r="C1113" s="3599"/>
      <c r="D1113" s="3599"/>
      <c r="E1113" s="3599"/>
      <c r="F1113" s="3599"/>
      <c r="G1113" s="3599"/>
      <c r="H1113" s="3599"/>
      <c r="I1113" s="811"/>
      <c r="J1113" s="3611"/>
      <c r="K1113" s="3615"/>
      <c r="L1113" s="3616"/>
      <c r="M1113" s="3616"/>
      <c r="N1113" s="3616"/>
      <c r="O1113" s="3616"/>
      <c r="P1113" s="3614"/>
      <c r="DE1113" s="818"/>
      <c r="DG1113" s="829"/>
    </row>
    <row r="1114" spans="1:111" s="771" customFormat="1" ht="12" hidden="1" customHeight="1" x14ac:dyDescent="0.15">
      <c r="A1114" s="791"/>
      <c r="B1114" s="3599" t="s">
        <v>1260</v>
      </c>
      <c r="C1114" s="3599"/>
      <c r="D1114" s="3599"/>
      <c r="E1114" s="3599"/>
      <c r="F1114" s="3599"/>
      <c r="G1114" s="3599"/>
      <c r="H1114" s="3599"/>
      <c r="I1114" s="803"/>
      <c r="J1114" s="3611"/>
      <c r="K1114" s="3615"/>
      <c r="L1114" s="3616"/>
      <c r="M1114" s="3616"/>
      <c r="N1114" s="3616"/>
      <c r="O1114" s="3616"/>
      <c r="P1114" s="3614"/>
      <c r="DE1114" s="818"/>
      <c r="DG1114" s="829"/>
    </row>
    <row r="1115" spans="1:111" s="771" customFormat="1" ht="12" hidden="1" customHeight="1" x14ac:dyDescent="0.15">
      <c r="A1115" s="790" t="s">
        <v>1223</v>
      </c>
      <c r="B1115" s="3599" t="s">
        <v>1259</v>
      </c>
      <c r="C1115" s="3599"/>
      <c r="D1115" s="3599"/>
      <c r="E1115" s="3599"/>
      <c r="F1115" s="3599"/>
      <c r="G1115" s="3599"/>
      <c r="H1115" s="3599"/>
      <c r="I1115" s="811"/>
      <c r="J1115" s="3611"/>
      <c r="K1115" s="3615"/>
      <c r="L1115" s="3616"/>
      <c r="M1115" s="3616"/>
      <c r="N1115" s="3616"/>
      <c r="O1115" s="3616"/>
      <c r="P1115" s="3614"/>
      <c r="DE1115" s="818"/>
      <c r="DG1115" s="829"/>
    </row>
    <row r="1116" spans="1:111" s="771" customFormat="1" ht="12" hidden="1" customHeight="1" x14ac:dyDescent="0.15">
      <c r="A1116" s="790"/>
      <c r="B1116" s="3620" t="s">
        <v>1258</v>
      </c>
      <c r="C1116" s="3620"/>
      <c r="D1116" s="3620"/>
      <c r="E1116" s="3620"/>
      <c r="F1116" s="3620"/>
      <c r="G1116" s="3620"/>
      <c r="H1116" s="3620"/>
      <c r="I1116" s="811"/>
      <c r="J1116" s="3611"/>
      <c r="K1116" s="3615"/>
      <c r="L1116" s="3616"/>
      <c r="M1116" s="3616"/>
      <c r="N1116" s="3616"/>
      <c r="O1116" s="3616"/>
      <c r="P1116" s="3614"/>
      <c r="DE1116" s="818"/>
      <c r="DG1116" s="829"/>
    </row>
    <row r="1117" spans="1:111" s="771" customFormat="1" ht="12" hidden="1" customHeight="1" x14ac:dyDescent="0.15">
      <c r="A1117" s="790"/>
      <c r="B1117" s="3599" t="s">
        <v>1257</v>
      </c>
      <c r="C1117" s="3599"/>
      <c r="D1117" s="3599"/>
      <c r="E1117" s="3599"/>
      <c r="F1117" s="3599"/>
      <c r="G1117" s="3599"/>
      <c r="H1117" s="3599"/>
      <c r="I1117" s="811"/>
      <c r="J1117" s="3611"/>
      <c r="K1117" s="3615"/>
      <c r="L1117" s="3616"/>
      <c r="M1117" s="3616"/>
      <c r="N1117" s="3616"/>
      <c r="O1117" s="3616"/>
      <c r="P1117" s="3614"/>
      <c r="DE1117" s="818"/>
      <c r="DG1117" s="829"/>
    </row>
    <row r="1118" spans="1:111" s="771" customFormat="1" ht="12" hidden="1" customHeight="1" x14ac:dyDescent="0.15">
      <c r="A1118" s="790"/>
      <c r="B1118" s="3598" t="s">
        <v>1256</v>
      </c>
      <c r="C1118" s="3598"/>
      <c r="D1118" s="3598"/>
      <c r="E1118" s="3598"/>
      <c r="F1118" s="3598"/>
      <c r="G1118" s="3598"/>
      <c r="H1118" s="3598"/>
      <c r="I1118" s="811"/>
      <c r="J1118" s="3611"/>
      <c r="K1118" s="3615"/>
      <c r="L1118" s="3616"/>
      <c r="M1118" s="3616"/>
      <c r="N1118" s="3616"/>
      <c r="O1118" s="3616"/>
      <c r="P1118" s="3614"/>
      <c r="DE1118" s="818"/>
      <c r="DG1118" s="829"/>
    </row>
    <row r="1119" spans="1:111" s="771" customFormat="1" ht="12" hidden="1" customHeight="1" x14ac:dyDescent="0.15">
      <c r="A1119" s="790"/>
      <c r="B1119" s="3599" t="s">
        <v>1255</v>
      </c>
      <c r="C1119" s="3599"/>
      <c r="D1119" s="3599"/>
      <c r="E1119" s="3599"/>
      <c r="F1119" s="3599"/>
      <c r="G1119" s="3599"/>
      <c r="H1119" s="3599"/>
      <c r="I1119" s="811"/>
      <c r="J1119" s="3611"/>
      <c r="K1119" s="3615"/>
      <c r="L1119" s="3616"/>
      <c r="M1119" s="3616"/>
      <c r="N1119" s="3616"/>
      <c r="O1119" s="3616"/>
      <c r="P1119" s="3614"/>
      <c r="Q1119" s="224"/>
      <c r="R1119" s="224"/>
      <c r="S1119" s="224"/>
      <c r="T1119" s="224"/>
      <c r="U1119" s="224"/>
      <c r="V1119" s="224"/>
      <c r="W1119" s="224"/>
      <c r="X1119" s="224"/>
      <c r="Y1119" s="224"/>
      <c r="Z1119" s="224"/>
      <c r="AA1119" s="224"/>
      <c r="DE1119" s="818"/>
      <c r="DG1119" s="829"/>
    </row>
    <row r="1120" spans="1:111" s="771" customFormat="1" ht="12" hidden="1" customHeight="1" x14ac:dyDescent="0.15">
      <c r="A1120" s="790"/>
      <c r="B1120" s="3599" t="s">
        <v>1254</v>
      </c>
      <c r="C1120" s="3599"/>
      <c r="D1120" s="3599"/>
      <c r="E1120" s="3599"/>
      <c r="F1120" s="3599"/>
      <c r="G1120" s="3599"/>
      <c r="H1120" s="3599"/>
      <c r="I1120" s="811"/>
      <c r="J1120" s="3611"/>
      <c r="K1120" s="3615"/>
      <c r="L1120" s="3616"/>
      <c r="M1120" s="3616"/>
      <c r="N1120" s="3616"/>
      <c r="O1120" s="3616"/>
      <c r="P1120" s="3614"/>
      <c r="DE1120" s="818"/>
      <c r="DG1120" s="829"/>
    </row>
    <row r="1121" spans="1:111" s="771" customFormat="1" ht="12.75" hidden="1" customHeight="1" x14ac:dyDescent="0.15">
      <c r="A1121" s="790"/>
      <c r="B1121" s="3599" t="s">
        <v>1253</v>
      </c>
      <c r="C1121" s="3599"/>
      <c r="D1121" s="3599"/>
      <c r="E1121" s="3599"/>
      <c r="F1121" s="3599"/>
      <c r="G1121" s="3599"/>
      <c r="H1121" s="3599"/>
      <c r="I1121" s="811"/>
      <c r="J1121" s="3611"/>
      <c r="K1121" s="3615"/>
      <c r="L1121" s="3616"/>
      <c r="M1121" s="3616"/>
      <c r="N1121" s="3616"/>
      <c r="O1121" s="3616"/>
      <c r="P1121" s="3614"/>
      <c r="DE1121" s="818"/>
      <c r="DG1121" s="829"/>
    </row>
    <row r="1122" spans="1:111" s="771" customFormat="1" ht="9.75" hidden="1" customHeight="1" x14ac:dyDescent="0.15">
      <c r="A1122" s="790"/>
      <c r="B1122" s="3600" t="s">
        <v>580</v>
      </c>
      <c r="C1122" s="3600"/>
      <c r="D1122" s="3600"/>
      <c r="E1122" s="3600"/>
      <c r="F1122" s="3600"/>
      <c r="G1122" s="3600"/>
      <c r="H1122" s="3600"/>
      <c r="I1122" s="811"/>
      <c r="J1122" s="3611"/>
      <c r="K1122" s="3615"/>
      <c r="L1122" s="3616"/>
      <c r="M1122" s="3616"/>
      <c r="N1122" s="3616"/>
      <c r="O1122" s="3616"/>
      <c r="P1122" s="3614"/>
      <c r="DE1122" s="818"/>
      <c r="DG1122" s="829"/>
    </row>
    <row r="1123" spans="1:111" s="771" customFormat="1" ht="9.75" hidden="1" customHeight="1" x14ac:dyDescent="0.15">
      <c r="A1123" s="790"/>
      <c r="B1123" s="3597" t="s">
        <v>1252</v>
      </c>
      <c r="C1123" s="3597"/>
      <c r="D1123" s="3597"/>
      <c r="E1123" s="3597"/>
      <c r="F1123" s="3597"/>
      <c r="G1123" s="3597"/>
      <c r="H1123" s="3597"/>
      <c r="I1123" s="811"/>
      <c r="J1123" s="3611"/>
      <c r="K1123" s="3615"/>
      <c r="L1123" s="3616"/>
      <c r="M1123" s="3616"/>
      <c r="N1123" s="3616"/>
      <c r="O1123" s="3616"/>
      <c r="P1123" s="3614"/>
      <c r="DE1123" s="818"/>
      <c r="DG1123" s="829"/>
    </row>
    <row r="1124" spans="1:111" s="771" customFormat="1" ht="11.25" hidden="1" customHeight="1" x14ac:dyDescent="0.15">
      <c r="A1124" s="790"/>
      <c r="B1124" s="3597" t="s">
        <v>1251</v>
      </c>
      <c r="C1124" s="3597"/>
      <c r="D1124" s="3597"/>
      <c r="E1124" s="3597"/>
      <c r="F1124" s="3597"/>
      <c r="G1124" s="3597"/>
      <c r="H1124" s="3597"/>
      <c r="I1124" s="811"/>
      <c r="J1124" s="3539"/>
      <c r="K1124" s="3617"/>
      <c r="L1124" s="3618"/>
      <c r="M1124" s="3618"/>
      <c r="N1124" s="3618"/>
      <c r="O1124" s="3618"/>
      <c r="P1124" s="3619"/>
      <c r="DE1124" s="818"/>
      <c r="DG1124" s="829"/>
    </row>
    <row r="1125" spans="1:111" s="772" customFormat="1" ht="13.5" hidden="1" x14ac:dyDescent="0.15">
      <c r="A1125" s="3637" t="s">
        <v>1271</v>
      </c>
      <c r="B1125" s="3638"/>
      <c r="C1125" s="3638"/>
      <c r="D1125" s="3638"/>
      <c r="E1125" s="3638"/>
      <c r="F1125" s="3638"/>
      <c r="G1125" s="3638"/>
      <c r="H1125" s="3638"/>
      <c r="I1125" s="3638"/>
      <c r="J1125" s="3638"/>
      <c r="K1125" s="3638"/>
      <c r="L1125" s="3638"/>
      <c r="M1125" s="3638"/>
      <c r="N1125" s="3638"/>
      <c r="O1125" s="3638"/>
      <c r="P1125" s="3638"/>
      <c r="DE1125" s="830"/>
      <c r="DG1125" s="829"/>
    </row>
    <row r="1126" spans="1:111" s="771" customFormat="1" ht="12" hidden="1" customHeight="1" x14ac:dyDescent="0.15">
      <c r="A1126" s="3393" t="s">
        <v>576</v>
      </c>
      <c r="B1126" s="3417"/>
      <c r="C1126" s="3639"/>
      <c r="D1126" s="3640"/>
      <c r="E1126" s="3393" t="s">
        <v>575</v>
      </c>
      <c r="F1126" s="3417"/>
      <c r="G1126" s="3386"/>
      <c r="H1126" s="3416"/>
      <c r="I1126" s="3416"/>
      <c r="J1126" s="3387"/>
      <c r="K1126" s="801" t="s">
        <v>1214</v>
      </c>
      <c r="L1126" s="3386"/>
      <c r="M1126" s="3416"/>
      <c r="N1126" s="3416"/>
      <c r="O1126" s="3416"/>
      <c r="P1126" s="3387"/>
      <c r="DE1126" s="818"/>
      <c r="DG1126" s="829"/>
    </row>
    <row r="1127" spans="1:111" s="771" customFormat="1" ht="12" hidden="1" customHeight="1" x14ac:dyDescent="0.15">
      <c r="A1127" s="3421">
        <v>1</v>
      </c>
      <c r="B1127" s="3510" t="s">
        <v>1249</v>
      </c>
      <c r="C1127" s="3511"/>
      <c r="D1127" s="3511"/>
      <c r="E1127" s="3511"/>
      <c r="F1127" s="3512"/>
      <c r="G1127" s="3492" t="s">
        <v>1248</v>
      </c>
      <c r="H1127" s="3493"/>
      <c r="I1127" s="3393" t="s">
        <v>1270</v>
      </c>
      <c r="J1127" s="3394"/>
      <c r="K1127" s="3394"/>
      <c r="L1127" s="3394"/>
      <c r="M1127" s="3394"/>
      <c r="N1127" s="3394"/>
      <c r="O1127" s="3394"/>
      <c r="P1127" s="3417"/>
      <c r="DE1127" s="818"/>
      <c r="DG1127" s="829"/>
    </row>
    <row r="1128" spans="1:111" s="771" customFormat="1" ht="12" hidden="1" customHeight="1" x14ac:dyDescent="0.15">
      <c r="A1128" s="3422"/>
      <c r="B1128" s="3513"/>
      <c r="C1128" s="3514"/>
      <c r="D1128" s="3514"/>
      <c r="E1128" s="3514"/>
      <c r="F1128" s="3515"/>
      <c r="G1128" s="3426"/>
      <c r="H1128" s="3428"/>
      <c r="I1128" s="3635"/>
      <c r="J1128" s="3636"/>
      <c r="K1128" s="3636"/>
      <c r="L1128" s="3636"/>
      <c r="M1128" s="3636"/>
      <c r="N1128" s="3636"/>
      <c r="O1128" s="3636"/>
      <c r="P1128" s="808" t="s">
        <v>1763</v>
      </c>
      <c r="DE1128" s="818"/>
      <c r="DG1128" s="829"/>
    </row>
    <row r="1129" spans="1:111" s="771" customFormat="1" ht="6" hidden="1" customHeight="1" x14ac:dyDescent="0.15">
      <c r="A1129" s="809"/>
      <c r="B1129" s="809"/>
      <c r="C1129" s="809"/>
      <c r="D1129" s="809"/>
      <c r="E1129" s="809"/>
      <c r="F1129" s="809"/>
      <c r="G1129" s="809"/>
      <c r="H1129" s="809"/>
      <c r="I1129" s="809"/>
      <c r="J1129" s="809"/>
      <c r="K1129" s="809"/>
      <c r="L1129" s="809"/>
      <c r="M1129" s="791"/>
      <c r="N1129" s="791"/>
      <c r="O1129" s="791"/>
      <c r="P1129" s="791"/>
      <c r="DE1129" s="818"/>
      <c r="DG1129" s="829"/>
    </row>
    <row r="1130" spans="1:111" s="771" customFormat="1" ht="12" hidden="1" customHeight="1" x14ac:dyDescent="0.15">
      <c r="A1130" s="3421">
        <v>2</v>
      </c>
      <c r="B1130" s="3434" t="s">
        <v>1269</v>
      </c>
      <c r="C1130" s="3624"/>
      <c r="D1130" s="3624"/>
      <c r="E1130" s="3624"/>
      <c r="F1130" s="3624"/>
      <c r="G1130" s="3624"/>
      <c r="H1130" s="3624"/>
      <c r="I1130" s="3624"/>
      <c r="J1130" s="3624"/>
      <c r="K1130" s="3624"/>
      <c r="L1130" s="3624"/>
      <c r="M1130" s="3624"/>
      <c r="N1130" s="3625"/>
      <c r="O1130" s="3434" t="s">
        <v>1231</v>
      </c>
      <c r="P1130" s="3625"/>
      <c r="DE1130" s="818"/>
      <c r="DG1130" s="829"/>
    </row>
    <row r="1131" spans="1:111" s="771" customFormat="1" ht="12" hidden="1" customHeight="1" x14ac:dyDescent="0.15">
      <c r="A1131" s="3475"/>
      <c r="B1131" s="804" t="s">
        <v>54</v>
      </c>
      <c r="C1131" s="3627" t="s">
        <v>1234</v>
      </c>
      <c r="D1131" s="3628"/>
      <c r="E1131" s="3629"/>
      <c r="F1131" s="805" t="s">
        <v>1268</v>
      </c>
      <c r="G1131" s="3627" t="s">
        <v>1267</v>
      </c>
      <c r="H1131" s="3628"/>
      <c r="I1131" s="3630" t="s">
        <v>1266</v>
      </c>
      <c r="J1131" s="3631"/>
      <c r="K1131" s="3632"/>
      <c r="L1131" s="807" t="s">
        <v>1265</v>
      </c>
      <c r="M1131" s="3633" t="s">
        <v>1264</v>
      </c>
      <c r="N1131" s="3634"/>
      <c r="O1131" s="3436"/>
      <c r="P1131" s="3626"/>
      <c r="DE1131" s="818"/>
      <c r="DF1131" s="772" t="str">
        <f>IF(COUNTA(B1132:P1141)&gt;0,DG1131,"")</f>
        <v/>
      </c>
      <c r="DG1131" s="829">
        <v>34</v>
      </c>
    </row>
    <row r="1132" spans="1:111" s="771" customFormat="1" ht="13.5" hidden="1" customHeight="1" x14ac:dyDescent="0.15">
      <c r="A1132" s="3475"/>
      <c r="B1132" s="778"/>
      <c r="C1132" s="3622"/>
      <c r="D1132" s="3547"/>
      <c r="E1132" s="3623"/>
      <c r="F1132" s="764"/>
      <c r="G1132" s="3622"/>
      <c r="H1132" s="3416"/>
      <c r="I1132" s="3531"/>
      <c r="J1132" s="3461"/>
      <c r="K1132" s="3532"/>
      <c r="L1132" s="779"/>
      <c r="M1132" s="3439"/>
      <c r="N1132" s="3440"/>
      <c r="O1132" s="3386"/>
      <c r="P1132" s="3387"/>
      <c r="DE1132" s="818"/>
      <c r="DG1132" s="829"/>
    </row>
    <row r="1133" spans="1:111" s="771" customFormat="1" ht="13.5" hidden="1" customHeight="1" x14ac:dyDescent="0.15">
      <c r="A1133" s="3475"/>
      <c r="B1133" s="778"/>
      <c r="C1133" s="3622"/>
      <c r="D1133" s="3547"/>
      <c r="E1133" s="3623"/>
      <c r="F1133" s="764"/>
      <c r="G1133" s="3622"/>
      <c r="H1133" s="3416"/>
      <c r="I1133" s="3531"/>
      <c r="J1133" s="3461"/>
      <c r="K1133" s="3532"/>
      <c r="L1133" s="779"/>
      <c r="M1133" s="3439"/>
      <c r="N1133" s="3440"/>
      <c r="O1133" s="3386"/>
      <c r="P1133" s="3387"/>
      <c r="DE1133" s="818"/>
      <c r="DG1133" s="829"/>
    </row>
    <row r="1134" spans="1:111" s="771" customFormat="1" ht="13.5" hidden="1" customHeight="1" x14ac:dyDescent="0.15">
      <c r="A1134" s="3475"/>
      <c r="B1134" s="776"/>
      <c r="C1134" s="3622"/>
      <c r="D1134" s="3416"/>
      <c r="E1134" s="3534"/>
      <c r="F1134" s="764"/>
      <c r="G1134" s="3622"/>
      <c r="H1134" s="3416"/>
      <c r="I1134" s="3531"/>
      <c r="J1134" s="3461"/>
      <c r="K1134" s="3532"/>
      <c r="L1134" s="777"/>
      <c r="M1134" s="3439"/>
      <c r="N1134" s="3440"/>
      <c r="O1134" s="3386"/>
      <c r="P1134" s="3387"/>
      <c r="DE1134" s="818"/>
      <c r="DG1134" s="829"/>
    </row>
    <row r="1135" spans="1:111" s="771" customFormat="1" ht="13.5" hidden="1" customHeight="1" x14ac:dyDescent="0.15">
      <c r="A1135" s="3475"/>
      <c r="B1135" s="778"/>
      <c r="C1135" s="3622"/>
      <c r="D1135" s="3547"/>
      <c r="E1135" s="3623"/>
      <c r="F1135" s="764"/>
      <c r="G1135" s="3622"/>
      <c r="H1135" s="3416"/>
      <c r="I1135" s="3531"/>
      <c r="J1135" s="3461"/>
      <c r="K1135" s="3532"/>
      <c r="L1135" s="779"/>
      <c r="M1135" s="3439"/>
      <c r="N1135" s="3440"/>
      <c r="O1135" s="3386"/>
      <c r="P1135" s="3387"/>
      <c r="DE1135" s="818"/>
      <c r="DG1135" s="829"/>
    </row>
    <row r="1136" spans="1:111" s="771" customFormat="1" ht="13.5" hidden="1" customHeight="1" x14ac:dyDescent="0.15">
      <c r="A1136" s="3475"/>
      <c r="B1136" s="778"/>
      <c r="C1136" s="3622"/>
      <c r="D1136" s="3416"/>
      <c r="E1136" s="3534"/>
      <c r="F1136" s="764"/>
      <c r="G1136" s="3622"/>
      <c r="H1136" s="3534"/>
      <c r="I1136" s="3531"/>
      <c r="J1136" s="3461"/>
      <c r="K1136" s="3532"/>
      <c r="L1136" s="779"/>
      <c r="M1136" s="3439"/>
      <c r="N1136" s="3621"/>
      <c r="O1136" s="3386"/>
      <c r="P1136" s="3621"/>
      <c r="DE1136" s="818"/>
      <c r="DG1136" s="829"/>
    </row>
    <row r="1137" spans="1:111" s="771" customFormat="1" ht="13.5" hidden="1" customHeight="1" x14ac:dyDescent="0.15">
      <c r="A1137" s="3475"/>
      <c r="B1137" s="778"/>
      <c r="C1137" s="3622"/>
      <c r="D1137" s="3547"/>
      <c r="E1137" s="3623"/>
      <c r="F1137" s="764"/>
      <c r="G1137" s="3622"/>
      <c r="H1137" s="3416"/>
      <c r="I1137" s="3531"/>
      <c r="J1137" s="3461"/>
      <c r="K1137" s="3532"/>
      <c r="L1137" s="779"/>
      <c r="M1137" s="3439"/>
      <c r="N1137" s="3440"/>
      <c r="O1137" s="3386"/>
      <c r="P1137" s="3387"/>
      <c r="DE1137" s="818"/>
      <c r="DG1137" s="829"/>
    </row>
    <row r="1138" spans="1:111" s="771" customFormat="1" ht="13.5" hidden="1" customHeight="1" x14ac:dyDescent="0.15">
      <c r="A1138" s="3475"/>
      <c r="B1138" s="778"/>
      <c r="C1138" s="3622"/>
      <c r="D1138" s="3547"/>
      <c r="E1138" s="3623"/>
      <c r="F1138" s="764"/>
      <c r="G1138" s="3622"/>
      <c r="H1138" s="3416"/>
      <c r="I1138" s="3531"/>
      <c r="J1138" s="3461"/>
      <c r="K1138" s="3532"/>
      <c r="L1138" s="779"/>
      <c r="M1138" s="3439"/>
      <c r="N1138" s="3440"/>
      <c r="O1138" s="3386"/>
      <c r="P1138" s="3387"/>
      <c r="DE1138" s="818"/>
      <c r="DG1138" s="829"/>
    </row>
    <row r="1139" spans="1:111" s="771" customFormat="1" ht="13.5" hidden="1" customHeight="1" x14ac:dyDescent="0.15">
      <c r="A1139" s="3475"/>
      <c r="B1139" s="776"/>
      <c r="C1139" s="3622"/>
      <c r="D1139" s="3416"/>
      <c r="E1139" s="3534"/>
      <c r="F1139" s="764"/>
      <c r="G1139" s="3622"/>
      <c r="H1139" s="3416"/>
      <c r="I1139" s="3531"/>
      <c r="J1139" s="3461"/>
      <c r="K1139" s="3532"/>
      <c r="L1139" s="777"/>
      <c r="M1139" s="3439"/>
      <c r="N1139" s="3440"/>
      <c r="O1139" s="3386"/>
      <c r="P1139" s="3387"/>
      <c r="DE1139" s="818"/>
      <c r="DG1139" s="829"/>
    </row>
    <row r="1140" spans="1:111" s="771" customFormat="1" ht="13.5" hidden="1" customHeight="1" x14ac:dyDescent="0.15">
      <c r="A1140" s="3475"/>
      <c r="B1140" s="778"/>
      <c r="C1140" s="3622"/>
      <c r="D1140" s="3547"/>
      <c r="E1140" s="3623"/>
      <c r="F1140" s="764"/>
      <c r="G1140" s="3622"/>
      <c r="H1140" s="3416"/>
      <c r="I1140" s="3531"/>
      <c r="J1140" s="3461"/>
      <c r="K1140" s="3532"/>
      <c r="L1140" s="779"/>
      <c r="M1140" s="3439"/>
      <c r="N1140" s="3440"/>
      <c r="O1140" s="3386"/>
      <c r="P1140" s="3387"/>
      <c r="DE1140" s="818"/>
      <c r="DG1140" s="829"/>
    </row>
    <row r="1141" spans="1:111" s="771" customFormat="1" ht="13.5" hidden="1" customHeight="1" x14ac:dyDescent="0.15">
      <c r="A1141" s="3475"/>
      <c r="B1141" s="776"/>
      <c r="C1141" s="3622"/>
      <c r="D1141" s="3416"/>
      <c r="E1141" s="3534"/>
      <c r="F1141" s="764"/>
      <c r="G1141" s="3622"/>
      <c r="H1141" s="3416"/>
      <c r="I1141" s="3531"/>
      <c r="J1141" s="3461"/>
      <c r="K1141" s="3532"/>
      <c r="L1141" s="777"/>
      <c r="M1141" s="3439"/>
      <c r="N1141" s="3440"/>
      <c r="O1141" s="3386"/>
      <c r="P1141" s="3387"/>
      <c r="DE1141" s="818"/>
      <c r="DG1141" s="829"/>
    </row>
    <row r="1142" spans="1:111" s="771" customFormat="1" ht="6" hidden="1" customHeight="1" x14ac:dyDescent="0.15">
      <c r="A1142" s="3601"/>
      <c r="B1142" s="3602"/>
      <c r="C1142" s="3602"/>
      <c r="D1142" s="3602"/>
      <c r="E1142" s="3602"/>
      <c r="F1142" s="3602"/>
      <c r="G1142" s="3602"/>
      <c r="H1142" s="3602"/>
      <c r="I1142" s="3602"/>
      <c r="J1142" s="3602"/>
      <c r="K1142" s="3602"/>
      <c r="L1142" s="3602"/>
      <c r="M1142" s="3602"/>
      <c r="N1142" s="3602"/>
      <c r="O1142" s="3602"/>
      <c r="P1142" s="3602"/>
      <c r="DE1142" s="818"/>
      <c r="DG1142" s="829"/>
    </row>
    <row r="1143" spans="1:111" s="771" customFormat="1" ht="6" hidden="1" customHeight="1" x14ac:dyDescent="0.15">
      <c r="A1143" s="3603"/>
      <c r="B1143" s="3603"/>
      <c r="C1143" s="3603"/>
      <c r="D1143" s="3603"/>
      <c r="E1143" s="3603"/>
      <c r="F1143" s="3603"/>
      <c r="G1143" s="3603"/>
      <c r="H1143" s="3603"/>
      <c r="I1143" s="3603"/>
      <c r="J1143" s="3603"/>
      <c r="K1143" s="3603"/>
      <c r="L1143" s="3603"/>
      <c r="M1143" s="3603"/>
      <c r="N1143" s="3603"/>
      <c r="O1143" s="3603"/>
      <c r="P1143" s="3603"/>
      <c r="DE1143" s="818"/>
      <c r="DG1143" s="829"/>
    </row>
    <row r="1144" spans="1:111" s="771" customFormat="1" ht="21" hidden="1" customHeight="1" x14ac:dyDescent="0.15">
      <c r="A1144" s="3421">
        <v>3</v>
      </c>
      <c r="B1144" s="3604" t="s">
        <v>1263</v>
      </c>
      <c r="C1144" s="3605"/>
      <c r="D1144" s="3606"/>
      <c r="E1144" s="3607" t="s">
        <v>1226</v>
      </c>
      <c r="F1144" s="3608"/>
      <c r="G1144" s="3609"/>
      <c r="H1144" s="3609"/>
      <c r="I1144" s="802"/>
      <c r="J1144" s="813">
        <v>4</v>
      </c>
      <c r="K1144" s="3510" t="s">
        <v>1262</v>
      </c>
      <c r="L1144" s="3511"/>
      <c r="M1144" s="3511"/>
      <c r="N1144" s="3511"/>
      <c r="O1144" s="3511"/>
      <c r="P1144" s="3512"/>
      <c r="DE1144" s="818"/>
      <c r="DG1144" s="829"/>
    </row>
    <row r="1145" spans="1:111" s="771" customFormat="1" ht="12" hidden="1" customHeight="1" x14ac:dyDescent="0.15">
      <c r="A1145" s="3422"/>
      <c r="B1145" s="3610"/>
      <c r="C1145" s="3610"/>
      <c r="D1145" s="3610"/>
      <c r="E1145" s="3386"/>
      <c r="F1145" s="3387"/>
      <c r="G1145" s="3445"/>
      <c r="H1145" s="3445"/>
      <c r="I1145" s="791"/>
      <c r="J1145" s="3611"/>
      <c r="K1145" s="3612"/>
      <c r="L1145" s="3613"/>
      <c r="M1145" s="3613"/>
      <c r="N1145" s="3613"/>
      <c r="O1145" s="3613"/>
      <c r="P1145" s="3614"/>
      <c r="DE1145" s="818"/>
      <c r="DG1145" s="829"/>
    </row>
    <row r="1146" spans="1:111" s="771" customFormat="1" ht="12" hidden="1" customHeight="1" x14ac:dyDescent="0.15">
      <c r="A1146" s="791"/>
      <c r="B1146" s="812"/>
      <c r="C1146" s="812"/>
      <c r="D1146" s="812"/>
      <c r="E1146" s="812"/>
      <c r="F1146" s="812"/>
      <c r="G1146" s="812"/>
      <c r="H1146" s="812"/>
      <c r="I1146" s="811"/>
      <c r="J1146" s="3611"/>
      <c r="K1146" s="3615"/>
      <c r="L1146" s="3616"/>
      <c r="M1146" s="3616"/>
      <c r="N1146" s="3616"/>
      <c r="O1146" s="3616"/>
      <c r="P1146" s="3614"/>
      <c r="DE1146" s="818"/>
      <c r="DG1146" s="829"/>
    </row>
    <row r="1147" spans="1:111" s="771" customFormat="1" ht="12" hidden="1" customHeight="1" x14ac:dyDescent="0.15">
      <c r="A1147" s="791"/>
      <c r="B1147" s="3599" t="s">
        <v>1261</v>
      </c>
      <c r="C1147" s="3599"/>
      <c r="D1147" s="3599"/>
      <c r="E1147" s="3599"/>
      <c r="F1147" s="3599"/>
      <c r="G1147" s="3599"/>
      <c r="H1147" s="3599"/>
      <c r="I1147" s="811"/>
      <c r="J1147" s="3611"/>
      <c r="K1147" s="3615"/>
      <c r="L1147" s="3616"/>
      <c r="M1147" s="3616"/>
      <c r="N1147" s="3616"/>
      <c r="O1147" s="3616"/>
      <c r="P1147" s="3614"/>
      <c r="DE1147" s="818"/>
      <c r="DG1147" s="829"/>
    </row>
    <row r="1148" spans="1:111" s="771" customFormat="1" ht="12" hidden="1" customHeight="1" x14ac:dyDescent="0.15">
      <c r="A1148" s="791"/>
      <c r="B1148" s="3599" t="s">
        <v>1260</v>
      </c>
      <c r="C1148" s="3599"/>
      <c r="D1148" s="3599"/>
      <c r="E1148" s="3599"/>
      <c r="F1148" s="3599"/>
      <c r="G1148" s="3599"/>
      <c r="H1148" s="3599"/>
      <c r="I1148" s="803"/>
      <c r="J1148" s="3611"/>
      <c r="K1148" s="3615"/>
      <c r="L1148" s="3616"/>
      <c r="M1148" s="3616"/>
      <c r="N1148" s="3616"/>
      <c r="O1148" s="3616"/>
      <c r="P1148" s="3614"/>
      <c r="DE1148" s="818"/>
      <c r="DG1148" s="829"/>
    </row>
    <row r="1149" spans="1:111" s="771" customFormat="1" ht="12" hidden="1" customHeight="1" x14ac:dyDescent="0.15">
      <c r="A1149" s="790" t="s">
        <v>1223</v>
      </c>
      <c r="B1149" s="3599" t="s">
        <v>1259</v>
      </c>
      <c r="C1149" s="3599"/>
      <c r="D1149" s="3599"/>
      <c r="E1149" s="3599"/>
      <c r="F1149" s="3599"/>
      <c r="G1149" s="3599"/>
      <c r="H1149" s="3599"/>
      <c r="I1149" s="811"/>
      <c r="J1149" s="3611"/>
      <c r="K1149" s="3615"/>
      <c r="L1149" s="3616"/>
      <c r="M1149" s="3616"/>
      <c r="N1149" s="3616"/>
      <c r="O1149" s="3616"/>
      <c r="P1149" s="3614"/>
      <c r="DE1149" s="818"/>
      <c r="DG1149" s="829"/>
    </row>
    <row r="1150" spans="1:111" s="771" customFormat="1" ht="12" hidden="1" customHeight="1" x14ac:dyDescent="0.15">
      <c r="A1150" s="790"/>
      <c r="B1150" s="3620" t="s">
        <v>1258</v>
      </c>
      <c r="C1150" s="3620"/>
      <c r="D1150" s="3620"/>
      <c r="E1150" s="3620"/>
      <c r="F1150" s="3620"/>
      <c r="G1150" s="3620"/>
      <c r="H1150" s="3620"/>
      <c r="I1150" s="811"/>
      <c r="J1150" s="3611"/>
      <c r="K1150" s="3615"/>
      <c r="L1150" s="3616"/>
      <c r="M1150" s="3616"/>
      <c r="N1150" s="3616"/>
      <c r="O1150" s="3616"/>
      <c r="P1150" s="3614"/>
      <c r="DE1150" s="818"/>
      <c r="DG1150" s="829"/>
    </row>
    <row r="1151" spans="1:111" s="771" customFormat="1" ht="12" hidden="1" customHeight="1" x14ac:dyDescent="0.15">
      <c r="A1151" s="790"/>
      <c r="B1151" s="3599" t="s">
        <v>1257</v>
      </c>
      <c r="C1151" s="3599"/>
      <c r="D1151" s="3599"/>
      <c r="E1151" s="3599"/>
      <c r="F1151" s="3599"/>
      <c r="G1151" s="3599"/>
      <c r="H1151" s="3599"/>
      <c r="I1151" s="811"/>
      <c r="J1151" s="3611"/>
      <c r="K1151" s="3615"/>
      <c r="L1151" s="3616"/>
      <c r="M1151" s="3616"/>
      <c r="N1151" s="3616"/>
      <c r="O1151" s="3616"/>
      <c r="P1151" s="3614"/>
      <c r="DE1151" s="818"/>
      <c r="DG1151" s="829"/>
    </row>
    <row r="1152" spans="1:111" s="771" customFormat="1" ht="12" hidden="1" customHeight="1" x14ac:dyDescent="0.15">
      <c r="A1152" s="790"/>
      <c r="B1152" s="3598" t="s">
        <v>1256</v>
      </c>
      <c r="C1152" s="3598"/>
      <c r="D1152" s="3598"/>
      <c r="E1152" s="3598"/>
      <c r="F1152" s="3598"/>
      <c r="G1152" s="3598"/>
      <c r="H1152" s="3598"/>
      <c r="I1152" s="811"/>
      <c r="J1152" s="3611"/>
      <c r="K1152" s="3615"/>
      <c r="L1152" s="3616"/>
      <c r="M1152" s="3616"/>
      <c r="N1152" s="3616"/>
      <c r="O1152" s="3616"/>
      <c r="P1152" s="3614"/>
      <c r="DE1152" s="818"/>
      <c r="DG1152" s="829"/>
    </row>
    <row r="1153" spans="1:111" s="771" customFormat="1" ht="12" hidden="1" customHeight="1" x14ac:dyDescent="0.15">
      <c r="A1153" s="790"/>
      <c r="B1153" s="3599" t="s">
        <v>1255</v>
      </c>
      <c r="C1153" s="3599"/>
      <c r="D1153" s="3599"/>
      <c r="E1153" s="3599"/>
      <c r="F1153" s="3599"/>
      <c r="G1153" s="3599"/>
      <c r="H1153" s="3599"/>
      <c r="I1153" s="811"/>
      <c r="J1153" s="3611"/>
      <c r="K1153" s="3615"/>
      <c r="L1153" s="3616"/>
      <c r="M1153" s="3616"/>
      <c r="N1153" s="3616"/>
      <c r="O1153" s="3616"/>
      <c r="P1153" s="3614"/>
      <c r="Q1153" s="224"/>
      <c r="R1153" s="224"/>
      <c r="S1153" s="224"/>
      <c r="T1153" s="224"/>
      <c r="U1153" s="224"/>
      <c r="V1153" s="224"/>
      <c r="W1153" s="224"/>
      <c r="X1153" s="224"/>
      <c r="Y1153" s="224"/>
      <c r="Z1153" s="224"/>
      <c r="AA1153" s="224"/>
      <c r="DE1153" s="818"/>
      <c r="DG1153" s="829"/>
    </row>
    <row r="1154" spans="1:111" s="771" customFormat="1" ht="12" hidden="1" customHeight="1" x14ac:dyDescent="0.15">
      <c r="A1154" s="790"/>
      <c r="B1154" s="3599" t="s">
        <v>1254</v>
      </c>
      <c r="C1154" s="3599"/>
      <c r="D1154" s="3599"/>
      <c r="E1154" s="3599"/>
      <c r="F1154" s="3599"/>
      <c r="G1154" s="3599"/>
      <c r="H1154" s="3599"/>
      <c r="I1154" s="811"/>
      <c r="J1154" s="3611"/>
      <c r="K1154" s="3615"/>
      <c r="L1154" s="3616"/>
      <c r="M1154" s="3616"/>
      <c r="N1154" s="3616"/>
      <c r="O1154" s="3616"/>
      <c r="P1154" s="3614"/>
      <c r="DE1154" s="818"/>
      <c r="DG1154" s="829"/>
    </row>
    <row r="1155" spans="1:111" s="771" customFormat="1" ht="12.75" hidden="1" customHeight="1" x14ac:dyDescent="0.15">
      <c r="A1155" s="790"/>
      <c r="B1155" s="3599" t="s">
        <v>1253</v>
      </c>
      <c r="C1155" s="3599"/>
      <c r="D1155" s="3599"/>
      <c r="E1155" s="3599"/>
      <c r="F1155" s="3599"/>
      <c r="G1155" s="3599"/>
      <c r="H1155" s="3599"/>
      <c r="I1155" s="811"/>
      <c r="J1155" s="3611"/>
      <c r="K1155" s="3615"/>
      <c r="L1155" s="3616"/>
      <c r="M1155" s="3616"/>
      <c r="N1155" s="3616"/>
      <c r="O1155" s="3616"/>
      <c r="P1155" s="3614"/>
      <c r="DE1155" s="818"/>
      <c r="DG1155" s="829"/>
    </row>
    <row r="1156" spans="1:111" s="771" customFormat="1" ht="9.75" hidden="1" customHeight="1" x14ac:dyDescent="0.15">
      <c r="A1156" s="790"/>
      <c r="B1156" s="3600" t="s">
        <v>580</v>
      </c>
      <c r="C1156" s="3600"/>
      <c r="D1156" s="3600"/>
      <c r="E1156" s="3600"/>
      <c r="F1156" s="3600"/>
      <c r="G1156" s="3600"/>
      <c r="H1156" s="3600"/>
      <c r="I1156" s="811"/>
      <c r="J1156" s="3611"/>
      <c r="K1156" s="3615"/>
      <c r="L1156" s="3616"/>
      <c r="M1156" s="3616"/>
      <c r="N1156" s="3616"/>
      <c r="O1156" s="3616"/>
      <c r="P1156" s="3614"/>
      <c r="DE1156" s="818"/>
      <c r="DG1156" s="829"/>
    </row>
    <row r="1157" spans="1:111" s="771" customFormat="1" ht="9.75" hidden="1" customHeight="1" x14ac:dyDescent="0.15">
      <c r="A1157" s="790"/>
      <c r="B1157" s="3597" t="s">
        <v>1252</v>
      </c>
      <c r="C1157" s="3597"/>
      <c r="D1157" s="3597"/>
      <c r="E1157" s="3597"/>
      <c r="F1157" s="3597"/>
      <c r="G1157" s="3597"/>
      <c r="H1157" s="3597"/>
      <c r="I1157" s="811"/>
      <c r="J1157" s="3611"/>
      <c r="K1157" s="3615"/>
      <c r="L1157" s="3616"/>
      <c r="M1157" s="3616"/>
      <c r="N1157" s="3616"/>
      <c r="O1157" s="3616"/>
      <c r="P1157" s="3614"/>
      <c r="DE1157" s="818"/>
      <c r="DG1157" s="829"/>
    </row>
    <row r="1158" spans="1:111" s="771" customFormat="1" ht="11.25" hidden="1" customHeight="1" x14ac:dyDescent="0.15">
      <c r="A1158" s="790"/>
      <c r="B1158" s="3597" t="s">
        <v>1251</v>
      </c>
      <c r="C1158" s="3597"/>
      <c r="D1158" s="3597"/>
      <c r="E1158" s="3597"/>
      <c r="F1158" s="3597"/>
      <c r="G1158" s="3597"/>
      <c r="H1158" s="3597"/>
      <c r="I1158" s="811"/>
      <c r="J1158" s="3539"/>
      <c r="K1158" s="3617"/>
      <c r="L1158" s="3618"/>
      <c r="M1158" s="3618"/>
      <c r="N1158" s="3618"/>
      <c r="O1158" s="3618"/>
      <c r="P1158" s="3619"/>
      <c r="DE1158" s="818"/>
      <c r="DG1158" s="829"/>
    </row>
    <row r="1159" spans="1:111" s="772" customFormat="1" ht="13.5" hidden="1" x14ac:dyDescent="0.15">
      <c r="A1159" s="3637" t="s">
        <v>1271</v>
      </c>
      <c r="B1159" s="3638"/>
      <c r="C1159" s="3638"/>
      <c r="D1159" s="3638"/>
      <c r="E1159" s="3638"/>
      <c r="F1159" s="3638"/>
      <c r="G1159" s="3638"/>
      <c r="H1159" s="3638"/>
      <c r="I1159" s="3638"/>
      <c r="J1159" s="3638"/>
      <c r="K1159" s="3638"/>
      <c r="L1159" s="3638"/>
      <c r="M1159" s="3638"/>
      <c r="N1159" s="3638"/>
      <c r="O1159" s="3638"/>
      <c r="P1159" s="3638"/>
      <c r="DE1159" s="830"/>
      <c r="DG1159" s="829"/>
    </row>
    <row r="1160" spans="1:111" s="771" customFormat="1" ht="12" hidden="1" customHeight="1" x14ac:dyDescent="0.15">
      <c r="A1160" s="3393" t="s">
        <v>576</v>
      </c>
      <c r="B1160" s="3417"/>
      <c r="C1160" s="3639"/>
      <c r="D1160" s="3640"/>
      <c r="E1160" s="3393" t="s">
        <v>575</v>
      </c>
      <c r="F1160" s="3417"/>
      <c r="G1160" s="3386"/>
      <c r="H1160" s="3416"/>
      <c r="I1160" s="3416"/>
      <c r="J1160" s="3387"/>
      <c r="K1160" s="801" t="s">
        <v>1214</v>
      </c>
      <c r="L1160" s="3386"/>
      <c r="M1160" s="3416"/>
      <c r="N1160" s="3416"/>
      <c r="O1160" s="3416"/>
      <c r="P1160" s="3387"/>
      <c r="DE1160" s="818"/>
      <c r="DG1160" s="829"/>
    </row>
    <row r="1161" spans="1:111" s="771" customFormat="1" ht="12" hidden="1" customHeight="1" x14ac:dyDescent="0.15">
      <c r="A1161" s="3421">
        <v>1</v>
      </c>
      <c r="B1161" s="3510" t="s">
        <v>1249</v>
      </c>
      <c r="C1161" s="3511"/>
      <c r="D1161" s="3511"/>
      <c r="E1161" s="3511"/>
      <c r="F1161" s="3512"/>
      <c r="G1161" s="3492" t="s">
        <v>1248</v>
      </c>
      <c r="H1161" s="3493"/>
      <c r="I1161" s="3393" t="s">
        <v>1270</v>
      </c>
      <c r="J1161" s="3394"/>
      <c r="K1161" s="3394"/>
      <c r="L1161" s="3394"/>
      <c r="M1161" s="3394"/>
      <c r="N1161" s="3394"/>
      <c r="O1161" s="3394"/>
      <c r="P1161" s="3417"/>
      <c r="DE1161" s="818"/>
      <c r="DG1161" s="829"/>
    </row>
    <row r="1162" spans="1:111" s="771" customFormat="1" ht="12" hidden="1" customHeight="1" x14ac:dyDescent="0.15">
      <c r="A1162" s="3422"/>
      <c r="B1162" s="3513"/>
      <c r="C1162" s="3514"/>
      <c r="D1162" s="3514"/>
      <c r="E1162" s="3514"/>
      <c r="F1162" s="3515"/>
      <c r="G1162" s="3426"/>
      <c r="H1162" s="3428"/>
      <c r="I1162" s="3635"/>
      <c r="J1162" s="3636"/>
      <c r="K1162" s="3636"/>
      <c r="L1162" s="3636"/>
      <c r="M1162" s="3636"/>
      <c r="N1162" s="3636"/>
      <c r="O1162" s="3636"/>
      <c r="P1162" s="808" t="s">
        <v>1763</v>
      </c>
      <c r="DE1162" s="818"/>
      <c r="DG1162" s="829"/>
    </row>
    <row r="1163" spans="1:111" s="771" customFormat="1" ht="6" hidden="1" customHeight="1" x14ac:dyDescent="0.15">
      <c r="A1163" s="809"/>
      <c r="B1163" s="809"/>
      <c r="C1163" s="809"/>
      <c r="D1163" s="809"/>
      <c r="E1163" s="809"/>
      <c r="F1163" s="809"/>
      <c r="G1163" s="809"/>
      <c r="H1163" s="809"/>
      <c r="I1163" s="809"/>
      <c r="J1163" s="809"/>
      <c r="K1163" s="809"/>
      <c r="L1163" s="809"/>
      <c r="M1163" s="791"/>
      <c r="N1163" s="791"/>
      <c r="O1163" s="791"/>
      <c r="P1163" s="791"/>
      <c r="DE1163" s="818"/>
      <c r="DG1163" s="829"/>
    </row>
    <row r="1164" spans="1:111" s="771" customFormat="1" ht="12" hidden="1" customHeight="1" x14ac:dyDescent="0.15">
      <c r="A1164" s="3421">
        <v>2</v>
      </c>
      <c r="B1164" s="3434" t="s">
        <v>1269</v>
      </c>
      <c r="C1164" s="3624"/>
      <c r="D1164" s="3624"/>
      <c r="E1164" s="3624"/>
      <c r="F1164" s="3624"/>
      <c r="G1164" s="3624"/>
      <c r="H1164" s="3624"/>
      <c r="I1164" s="3624"/>
      <c r="J1164" s="3624"/>
      <c r="K1164" s="3624"/>
      <c r="L1164" s="3624"/>
      <c r="M1164" s="3624"/>
      <c r="N1164" s="3625"/>
      <c r="O1164" s="3434" t="s">
        <v>1231</v>
      </c>
      <c r="P1164" s="3625"/>
      <c r="DE1164" s="818"/>
      <c r="DG1164" s="829"/>
    </row>
    <row r="1165" spans="1:111" s="771" customFormat="1" ht="12" hidden="1" customHeight="1" x14ac:dyDescent="0.15">
      <c r="A1165" s="3475"/>
      <c r="B1165" s="804" t="s">
        <v>54</v>
      </c>
      <c r="C1165" s="3627" t="s">
        <v>1234</v>
      </c>
      <c r="D1165" s="3628"/>
      <c r="E1165" s="3629"/>
      <c r="F1165" s="805" t="s">
        <v>1268</v>
      </c>
      <c r="G1165" s="3627" t="s">
        <v>1267</v>
      </c>
      <c r="H1165" s="3628"/>
      <c r="I1165" s="3630" t="s">
        <v>1266</v>
      </c>
      <c r="J1165" s="3631"/>
      <c r="K1165" s="3632"/>
      <c r="L1165" s="807" t="s">
        <v>1265</v>
      </c>
      <c r="M1165" s="3633" t="s">
        <v>1264</v>
      </c>
      <c r="N1165" s="3634"/>
      <c r="O1165" s="3436"/>
      <c r="P1165" s="3626"/>
      <c r="DE1165" s="818"/>
      <c r="DF1165" s="772" t="str">
        <f>IF(COUNTA(B1166:P1175)&gt;0,DG1165,"")</f>
        <v/>
      </c>
      <c r="DG1165" s="829">
        <v>35</v>
      </c>
    </row>
    <row r="1166" spans="1:111" s="771" customFormat="1" ht="13.5" hidden="1" customHeight="1" x14ac:dyDescent="0.15">
      <c r="A1166" s="3475"/>
      <c r="B1166" s="778"/>
      <c r="C1166" s="3622"/>
      <c r="D1166" s="3547"/>
      <c r="E1166" s="3623"/>
      <c r="F1166" s="764"/>
      <c r="G1166" s="3622"/>
      <c r="H1166" s="3416"/>
      <c r="I1166" s="3531"/>
      <c r="J1166" s="3461"/>
      <c r="K1166" s="3532"/>
      <c r="L1166" s="779"/>
      <c r="M1166" s="3439"/>
      <c r="N1166" s="3440"/>
      <c r="O1166" s="3386"/>
      <c r="P1166" s="3387"/>
      <c r="DE1166" s="818"/>
      <c r="DG1166" s="829"/>
    </row>
    <row r="1167" spans="1:111" s="771" customFormat="1" ht="13.5" hidden="1" customHeight="1" x14ac:dyDescent="0.15">
      <c r="A1167" s="3475"/>
      <c r="B1167" s="778"/>
      <c r="C1167" s="3622"/>
      <c r="D1167" s="3547"/>
      <c r="E1167" s="3623"/>
      <c r="F1167" s="764"/>
      <c r="G1167" s="3622"/>
      <c r="H1167" s="3416"/>
      <c r="I1167" s="3531"/>
      <c r="J1167" s="3461"/>
      <c r="K1167" s="3532"/>
      <c r="L1167" s="779"/>
      <c r="M1167" s="3439"/>
      <c r="N1167" s="3440"/>
      <c r="O1167" s="3386"/>
      <c r="P1167" s="3387"/>
      <c r="DE1167" s="818"/>
      <c r="DG1167" s="829"/>
    </row>
    <row r="1168" spans="1:111" s="771" customFormat="1" ht="13.5" hidden="1" customHeight="1" x14ac:dyDescent="0.15">
      <c r="A1168" s="3475"/>
      <c r="B1168" s="776"/>
      <c r="C1168" s="3622"/>
      <c r="D1168" s="3416"/>
      <c r="E1168" s="3534"/>
      <c r="F1168" s="764"/>
      <c r="G1168" s="3622"/>
      <c r="H1168" s="3416"/>
      <c r="I1168" s="3531"/>
      <c r="J1168" s="3461"/>
      <c r="K1168" s="3532"/>
      <c r="L1168" s="777"/>
      <c r="M1168" s="3439"/>
      <c r="N1168" s="3440"/>
      <c r="O1168" s="3386"/>
      <c r="P1168" s="3387"/>
      <c r="DE1168" s="818"/>
      <c r="DG1168" s="829"/>
    </row>
    <row r="1169" spans="1:111" s="771" customFormat="1" ht="13.5" hidden="1" customHeight="1" x14ac:dyDescent="0.15">
      <c r="A1169" s="3475"/>
      <c r="B1169" s="778"/>
      <c r="C1169" s="3622"/>
      <c r="D1169" s="3547"/>
      <c r="E1169" s="3623"/>
      <c r="F1169" s="764"/>
      <c r="G1169" s="3622"/>
      <c r="H1169" s="3416"/>
      <c r="I1169" s="3531"/>
      <c r="J1169" s="3461"/>
      <c r="K1169" s="3532"/>
      <c r="L1169" s="779"/>
      <c r="M1169" s="3439"/>
      <c r="N1169" s="3440"/>
      <c r="O1169" s="3386"/>
      <c r="P1169" s="3387"/>
      <c r="DE1169" s="818"/>
      <c r="DG1169" s="829"/>
    </row>
    <row r="1170" spans="1:111" s="771" customFormat="1" ht="13.5" hidden="1" customHeight="1" x14ac:dyDescent="0.15">
      <c r="A1170" s="3475"/>
      <c r="B1170" s="778"/>
      <c r="C1170" s="3622"/>
      <c r="D1170" s="3416"/>
      <c r="E1170" s="3534"/>
      <c r="F1170" s="764"/>
      <c r="G1170" s="3622"/>
      <c r="H1170" s="3534"/>
      <c r="I1170" s="3531"/>
      <c r="J1170" s="3461"/>
      <c r="K1170" s="3532"/>
      <c r="L1170" s="779"/>
      <c r="M1170" s="3439"/>
      <c r="N1170" s="3621"/>
      <c r="O1170" s="3386"/>
      <c r="P1170" s="3621"/>
      <c r="DE1170" s="818"/>
      <c r="DG1170" s="829"/>
    </row>
    <row r="1171" spans="1:111" s="771" customFormat="1" ht="13.5" hidden="1" customHeight="1" x14ac:dyDescent="0.15">
      <c r="A1171" s="3475"/>
      <c r="B1171" s="778"/>
      <c r="C1171" s="3622"/>
      <c r="D1171" s="3547"/>
      <c r="E1171" s="3623"/>
      <c r="F1171" s="764"/>
      <c r="G1171" s="3622"/>
      <c r="H1171" s="3416"/>
      <c r="I1171" s="3531"/>
      <c r="J1171" s="3461"/>
      <c r="K1171" s="3532"/>
      <c r="L1171" s="779"/>
      <c r="M1171" s="3439"/>
      <c r="N1171" s="3440"/>
      <c r="O1171" s="3386"/>
      <c r="P1171" s="3387"/>
      <c r="DE1171" s="818"/>
      <c r="DG1171" s="829"/>
    </row>
    <row r="1172" spans="1:111" s="771" customFormat="1" ht="13.5" hidden="1" customHeight="1" x14ac:dyDescent="0.15">
      <c r="A1172" s="3475"/>
      <c r="B1172" s="778"/>
      <c r="C1172" s="3622"/>
      <c r="D1172" s="3547"/>
      <c r="E1172" s="3623"/>
      <c r="F1172" s="764"/>
      <c r="G1172" s="3622"/>
      <c r="H1172" s="3416"/>
      <c r="I1172" s="3531"/>
      <c r="J1172" s="3461"/>
      <c r="K1172" s="3532"/>
      <c r="L1172" s="779"/>
      <c r="M1172" s="3439"/>
      <c r="N1172" s="3440"/>
      <c r="O1172" s="3386"/>
      <c r="P1172" s="3387"/>
      <c r="DE1172" s="818"/>
      <c r="DG1172" s="829"/>
    </row>
    <row r="1173" spans="1:111" s="771" customFormat="1" ht="13.5" hidden="1" customHeight="1" x14ac:dyDescent="0.15">
      <c r="A1173" s="3475"/>
      <c r="B1173" s="776"/>
      <c r="C1173" s="3622"/>
      <c r="D1173" s="3416"/>
      <c r="E1173" s="3534"/>
      <c r="F1173" s="764"/>
      <c r="G1173" s="3622"/>
      <c r="H1173" s="3416"/>
      <c r="I1173" s="3531"/>
      <c r="J1173" s="3461"/>
      <c r="K1173" s="3532"/>
      <c r="L1173" s="777"/>
      <c r="M1173" s="3439"/>
      <c r="N1173" s="3440"/>
      <c r="O1173" s="3386"/>
      <c r="P1173" s="3387"/>
      <c r="DE1173" s="818"/>
      <c r="DG1173" s="829"/>
    </row>
    <row r="1174" spans="1:111" s="771" customFormat="1" ht="13.5" hidden="1" customHeight="1" x14ac:dyDescent="0.15">
      <c r="A1174" s="3475"/>
      <c r="B1174" s="778"/>
      <c r="C1174" s="3622"/>
      <c r="D1174" s="3547"/>
      <c r="E1174" s="3623"/>
      <c r="F1174" s="764"/>
      <c r="G1174" s="3622"/>
      <c r="H1174" s="3416"/>
      <c r="I1174" s="3531"/>
      <c r="J1174" s="3461"/>
      <c r="K1174" s="3532"/>
      <c r="L1174" s="779"/>
      <c r="M1174" s="3439"/>
      <c r="N1174" s="3440"/>
      <c r="O1174" s="3386"/>
      <c r="P1174" s="3387"/>
      <c r="DE1174" s="818"/>
      <c r="DG1174" s="829"/>
    </row>
    <row r="1175" spans="1:111" s="771" customFormat="1" ht="13.5" hidden="1" customHeight="1" x14ac:dyDescent="0.15">
      <c r="A1175" s="3475"/>
      <c r="B1175" s="776"/>
      <c r="C1175" s="3622"/>
      <c r="D1175" s="3416"/>
      <c r="E1175" s="3534"/>
      <c r="F1175" s="764"/>
      <c r="G1175" s="3622"/>
      <c r="H1175" s="3416"/>
      <c r="I1175" s="3531"/>
      <c r="J1175" s="3461"/>
      <c r="K1175" s="3532"/>
      <c r="L1175" s="777"/>
      <c r="M1175" s="3439"/>
      <c r="N1175" s="3440"/>
      <c r="O1175" s="3386"/>
      <c r="P1175" s="3387"/>
      <c r="DE1175" s="818"/>
      <c r="DG1175" s="829"/>
    </row>
    <row r="1176" spans="1:111" s="771" customFormat="1" ht="6" hidden="1" customHeight="1" x14ac:dyDescent="0.15">
      <c r="A1176" s="3601"/>
      <c r="B1176" s="3602"/>
      <c r="C1176" s="3602"/>
      <c r="D1176" s="3602"/>
      <c r="E1176" s="3602"/>
      <c r="F1176" s="3602"/>
      <c r="G1176" s="3602"/>
      <c r="H1176" s="3602"/>
      <c r="I1176" s="3602"/>
      <c r="J1176" s="3602"/>
      <c r="K1176" s="3602"/>
      <c r="L1176" s="3602"/>
      <c r="M1176" s="3602"/>
      <c r="N1176" s="3602"/>
      <c r="O1176" s="3602"/>
      <c r="P1176" s="3602"/>
      <c r="DE1176" s="818"/>
      <c r="DG1176" s="829"/>
    </row>
    <row r="1177" spans="1:111" s="771" customFormat="1" ht="6" hidden="1" customHeight="1" x14ac:dyDescent="0.15">
      <c r="A1177" s="3603"/>
      <c r="B1177" s="3603"/>
      <c r="C1177" s="3603"/>
      <c r="D1177" s="3603"/>
      <c r="E1177" s="3603"/>
      <c r="F1177" s="3603"/>
      <c r="G1177" s="3603"/>
      <c r="H1177" s="3603"/>
      <c r="I1177" s="3603"/>
      <c r="J1177" s="3603"/>
      <c r="K1177" s="3603"/>
      <c r="L1177" s="3603"/>
      <c r="M1177" s="3603"/>
      <c r="N1177" s="3603"/>
      <c r="O1177" s="3603"/>
      <c r="P1177" s="3603"/>
      <c r="DE1177" s="818"/>
      <c r="DG1177" s="829"/>
    </row>
    <row r="1178" spans="1:111" s="771" customFormat="1" ht="21" hidden="1" customHeight="1" x14ac:dyDescent="0.15">
      <c r="A1178" s="3421">
        <v>3</v>
      </c>
      <c r="B1178" s="3604" t="s">
        <v>1263</v>
      </c>
      <c r="C1178" s="3605"/>
      <c r="D1178" s="3606"/>
      <c r="E1178" s="3607" t="s">
        <v>1226</v>
      </c>
      <c r="F1178" s="3608"/>
      <c r="G1178" s="3609"/>
      <c r="H1178" s="3609"/>
      <c r="I1178" s="802"/>
      <c r="J1178" s="813">
        <v>4</v>
      </c>
      <c r="K1178" s="3510" t="s">
        <v>1262</v>
      </c>
      <c r="L1178" s="3511"/>
      <c r="M1178" s="3511"/>
      <c r="N1178" s="3511"/>
      <c r="O1178" s="3511"/>
      <c r="P1178" s="3512"/>
      <c r="DE1178" s="818"/>
      <c r="DG1178" s="829"/>
    </row>
    <row r="1179" spans="1:111" s="771" customFormat="1" ht="12" hidden="1" customHeight="1" x14ac:dyDescent="0.15">
      <c r="A1179" s="3422"/>
      <c r="B1179" s="3610"/>
      <c r="C1179" s="3610"/>
      <c r="D1179" s="3610"/>
      <c r="E1179" s="3386"/>
      <c r="F1179" s="3387"/>
      <c r="G1179" s="3445"/>
      <c r="H1179" s="3445"/>
      <c r="I1179" s="791"/>
      <c r="J1179" s="3611"/>
      <c r="K1179" s="3612"/>
      <c r="L1179" s="3613"/>
      <c r="M1179" s="3613"/>
      <c r="N1179" s="3613"/>
      <c r="O1179" s="3613"/>
      <c r="P1179" s="3614"/>
      <c r="DE1179" s="818"/>
      <c r="DG1179" s="829"/>
    </row>
    <row r="1180" spans="1:111" s="771" customFormat="1" ht="12" hidden="1" customHeight="1" x14ac:dyDescent="0.15">
      <c r="A1180" s="791"/>
      <c r="B1180" s="812"/>
      <c r="C1180" s="812"/>
      <c r="D1180" s="812"/>
      <c r="E1180" s="812"/>
      <c r="F1180" s="812"/>
      <c r="G1180" s="812"/>
      <c r="H1180" s="812"/>
      <c r="I1180" s="811"/>
      <c r="J1180" s="3611"/>
      <c r="K1180" s="3615"/>
      <c r="L1180" s="3616"/>
      <c r="M1180" s="3616"/>
      <c r="N1180" s="3616"/>
      <c r="O1180" s="3616"/>
      <c r="P1180" s="3614"/>
      <c r="DE1180" s="818"/>
      <c r="DG1180" s="829"/>
    </row>
    <row r="1181" spans="1:111" s="771" customFormat="1" ht="12" hidden="1" customHeight="1" x14ac:dyDescent="0.15">
      <c r="A1181" s="791"/>
      <c r="B1181" s="3599" t="s">
        <v>1261</v>
      </c>
      <c r="C1181" s="3599"/>
      <c r="D1181" s="3599"/>
      <c r="E1181" s="3599"/>
      <c r="F1181" s="3599"/>
      <c r="G1181" s="3599"/>
      <c r="H1181" s="3599"/>
      <c r="I1181" s="811"/>
      <c r="J1181" s="3611"/>
      <c r="K1181" s="3615"/>
      <c r="L1181" s="3616"/>
      <c r="M1181" s="3616"/>
      <c r="N1181" s="3616"/>
      <c r="O1181" s="3616"/>
      <c r="P1181" s="3614"/>
      <c r="DE1181" s="818"/>
      <c r="DG1181" s="829"/>
    </row>
    <row r="1182" spans="1:111" s="771" customFormat="1" ht="12" hidden="1" customHeight="1" x14ac:dyDescent="0.15">
      <c r="A1182" s="791"/>
      <c r="B1182" s="3599" t="s">
        <v>1260</v>
      </c>
      <c r="C1182" s="3599"/>
      <c r="D1182" s="3599"/>
      <c r="E1182" s="3599"/>
      <c r="F1182" s="3599"/>
      <c r="G1182" s="3599"/>
      <c r="H1182" s="3599"/>
      <c r="I1182" s="803"/>
      <c r="J1182" s="3611"/>
      <c r="K1182" s="3615"/>
      <c r="L1182" s="3616"/>
      <c r="M1182" s="3616"/>
      <c r="N1182" s="3616"/>
      <c r="O1182" s="3616"/>
      <c r="P1182" s="3614"/>
      <c r="DE1182" s="818"/>
      <c r="DG1182" s="829"/>
    </row>
    <row r="1183" spans="1:111" s="771" customFormat="1" ht="12" hidden="1" customHeight="1" x14ac:dyDescent="0.15">
      <c r="A1183" s="790" t="s">
        <v>1223</v>
      </c>
      <c r="B1183" s="3599" t="s">
        <v>1259</v>
      </c>
      <c r="C1183" s="3599"/>
      <c r="D1183" s="3599"/>
      <c r="E1183" s="3599"/>
      <c r="F1183" s="3599"/>
      <c r="G1183" s="3599"/>
      <c r="H1183" s="3599"/>
      <c r="I1183" s="811"/>
      <c r="J1183" s="3611"/>
      <c r="K1183" s="3615"/>
      <c r="L1183" s="3616"/>
      <c r="M1183" s="3616"/>
      <c r="N1183" s="3616"/>
      <c r="O1183" s="3616"/>
      <c r="P1183" s="3614"/>
      <c r="DE1183" s="818"/>
      <c r="DG1183" s="829"/>
    </row>
    <row r="1184" spans="1:111" s="771" customFormat="1" ht="12" hidden="1" customHeight="1" x14ac:dyDescent="0.15">
      <c r="A1184" s="790"/>
      <c r="B1184" s="3620" t="s">
        <v>1258</v>
      </c>
      <c r="C1184" s="3620"/>
      <c r="D1184" s="3620"/>
      <c r="E1184" s="3620"/>
      <c r="F1184" s="3620"/>
      <c r="G1184" s="3620"/>
      <c r="H1184" s="3620"/>
      <c r="I1184" s="811"/>
      <c r="J1184" s="3611"/>
      <c r="K1184" s="3615"/>
      <c r="L1184" s="3616"/>
      <c r="M1184" s="3616"/>
      <c r="N1184" s="3616"/>
      <c r="O1184" s="3616"/>
      <c r="P1184" s="3614"/>
      <c r="DE1184" s="818"/>
      <c r="DG1184" s="829"/>
    </row>
    <row r="1185" spans="1:111" s="771" customFormat="1" ht="12" hidden="1" customHeight="1" x14ac:dyDescent="0.15">
      <c r="A1185" s="790"/>
      <c r="B1185" s="3599" t="s">
        <v>1257</v>
      </c>
      <c r="C1185" s="3599"/>
      <c r="D1185" s="3599"/>
      <c r="E1185" s="3599"/>
      <c r="F1185" s="3599"/>
      <c r="G1185" s="3599"/>
      <c r="H1185" s="3599"/>
      <c r="I1185" s="811"/>
      <c r="J1185" s="3611"/>
      <c r="K1185" s="3615"/>
      <c r="L1185" s="3616"/>
      <c r="M1185" s="3616"/>
      <c r="N1185" s="3616"/>
      <c r="O1185" s="3616"/>
      <c r="P1185" s="3614"/>
      <c r="DE1185" s="818"/>
      <c r="DG1185" s="829"/>
    </row>
    <row r="1186" spans="1:111" s="771" customFormat="1" ht="12" hidden="1" customHeight="1" x14ac:dyDescent="0.15">
      <c r="A1186" s="790"/>
      <c r="B1186" s="3598" t="s">
        <v>1256</v>
      </c>
      <c r="C1186" s="3598"/>
      <c r="D1186" s="3598"/>
      <c r="E1186" s="3598"/>
      <c r="F1186" s="3598"/>
      <c r="G1186" s="3598"/>
      <c r="H1186" s="3598"/>
      <c r="I1186" s="811"/>
      <c r="J1186" s="3611"/>
      <c r="K1186" s="3615"/>
      <c r="L1186" s="3616"/>
      <c r="M1186" s="3616"/>
      <c r="N1186" s="3616"/>
      <c r="O1186" s="3616"/>
      <c r="P1186" s="3614"/>
      <c r="DE1186" s="818"/>
      <c r="DG1186" s="829"/>
    </row>
    <row r="1187" spans="1:111" s="771" customFormat="1" ht="12" hidden="1" customHeight="1" x14ac:dyDescent="0.15">
      <c r="A1187" s="790"/>
      <c r="B1187" s="3599" t="s">
        <v>1255</v>
      </c>
      <c r="C1187" s="3599"/>
      <c r="D1187" s="3599"/>
      <c r="E1187" s="3599"/>
      <c r="F1187" s="3599"/>
      <c r="G1187" s="3599"/>
      <c r="H1187" s="3599"/>
      <c r="I1187" s="811"/>
      <c r="J1187" s="3611"/>
      <c r="K1187" s="3615"/>
      <c r="L1187" s="3616"/>
      <c r="M1187" s="3616"/>
      <c r="N1187" s="3616"/>
      <c r="O1187" s="3616"/>
      <c r="P1187" s="3614"/>
      <c r="Q1187" s="224"/>
      <c r="R1187" s="224"/>
      <c r="S1187" s="224"/>
      <c r="T1187" s="224"/>
      <c r="U1187" s="224"/>
      <c r="V1187" s="224"/>
      <c r="W1187" s="224"/>
      <c r="X1187" s="224"/>
      <c r="Y1187" s="224"/>
      <c r="Z1187" s="224"/>
      <c r="AA1187" s="224"/>
      <c r="DE1187" s="818"/>
      <c r="DG1187" s="829"/>
    </row>
    <row r="1188" spans="1:111" s="771" customFormat="1" ht="12" hidden="1" customHeight="1" x14ac:dyDescent="0.15">
      <c r="A1188" s="790"/>
      <c r="B1188" s="3599" t="s">
        <v>1254</v>
      </c>
      <c r="C1188" s="3599"/>
      <c r="D1188" s="3599"/>
      <c r="E1188" s="3599"/>
      <c r="F1188" s="3599"/>
      <c r="G1188" s="3599"/>
      <c r="H1188" s="3599"/>
      <c r="I1188" s="811"/>
      <c r="J1188" s="3611"/>
      <c r="K1188" s="3615"/>
      <c r="L1188" s="3616"/>
      <c r="M1188" s="3616"/>
      <c r="N1188" s="3616"/>
      <c r="O1188" s="3616"/>
      <c r="P1188" s="3614"/>
      <c r="DE1188" s="818"/>
      <c r="DG1188" s="829"/>
    </row>
    <row r="1189" spans="1:111" s="771" customFormat="1" ht="12.75" hidden="1" customHeight="1" x14ac:dyDescent="0.15">
      <c r="A1189" s="790"/>
      <c r="B1189" s="3599" t="s">
        <v>1253</v>
      </c>
      <c r="C1189" s="3599"/>
      <c r="D1189" s="3599"/>
      <c r="E1189" s="3599"/>
      <c r="F1189" s="3599"/>
      <c r="G1189" s="3599"/>
      <c r="H1189" s="3599"/>
      <c r="I1189" s="811"/>
      <c r="J1189" s="3611"/>
      <c r="K1189" s="3615"/>
      <c r="L1189" s="3616"/>
      <c r="M1189" s="3616"/>
      <c r="N1189" s="3616"/>
      <c r="O1189" s="3616"/>
      <c r="P1189" s="3614"/>
      <c r="DE1189" s="818"/>
      <c r="DG1189" s="829"/>
    </row>
    <row r="1190" spans="1:111" s="771" customFormat="1" ht="9.75" hidden="1" customHeight="1" x14ac:dyDescent="0.15">
      <c r="A1190" s="790"/>
      <c r="B1190" s="3600" t="s">
        <v>580</v>
      </c>
      <c r="C1190" s="3600"/>
      <c r="D1190" s="3600"/>
      <c r="E1190" s="3600"/>
      <c r="F1190" s="3600"/>
      <c r="G1190" s="3600"/>
      <c r="H1190" s="3600"/>
      <c r="I1190" s="811"/>
      <c r="J1190" s="3611"/>
      <c r="K1190" s="3615"/>
      <c r="L1190" s="3616"/>
      <c r="M1190" s="3616"/>
      <c r="N1190" s="3616"/>
      <c r="O1190" s="3616"/>
      <c r="P1190" s="3614"/>
      <c r="DE1190" s="818"/>
      <c r="DG1190" s="829"/>
    </row>
    <row r="1191" spans="1:111" s="771" customFormat="1" ht="9.75" hidden="1" customHeight="1" x14ac:dyDescent="0.15">
      <c r="A1191" s="790"/>
      <c r="B1191" s="3597" t="s">
        <v>1252</v>
      </c>
      <c r="C1191" s="3597"/>
      <c r="D1191" s="3597"/>
      <c r="E1191" s="3597"/>
      <c r="F1191" s="3597"/>
      <c r="G1191" s="3597"/>
      <c r="H1191" s="3597"/>
      <c r="I1191" s="811"/>
      <c r="J1191" s="3611"/>
      <c r="K1191" s="3615"/>
      <c r="L1191" s="3616"/>
      <c r="M1191" s="3616"/>
      <c r="N1191" s="3616"/>
      <c r="O1191" s="3616"/>
      <c r="P1191" s="3614"/>
      <c r="DE1191" s="818"/>
      <c r="DG1191" s="829"/>
    </row>
    <row r="1192" spans="1:111" s="771" customFormat="1" ht="11.25" hidden="1" customHeight="1" x14ac:dyDescent="0.15">
      <c r="A1192" s="790"/>
      <c r="B1192" s="3597" t="s">
        <v>1251</v>
      </c>
      <c r="C1192" s="3597"/>
      <c r="D1192" s="3597"/>
      <c r="E1192" s="3597"/>
      <c r="F1192" s="3597"/>
      <c r="G1192" s="3597"/>
      <c r="H1192" s="3597"/>
      <c r="I1192" s="811"/>
      <c r="J1192" s="3539"/>
      <c r="K1192" s="3617"/>
      <c r="L1192" s="3618"/>
      <c r="M1192" s="3618"/>
      <c r="N1192" s="3618"/>
      <c r="O1192" s="3618"/>
      <c r="P1192" s="3619"/>
      <c r="DE1192" s="818"/>
      <c r="DG1192" s="829"/>
    </row>
    <row r="1193" spans="1:111" s="772" customFormat="1" ht="13.5" hidden="1" x14ac:dyDescent="0.15">
      <c r="A1193" s="3637" t="s">
        <v>1271</v>
      </c>
      <c r="B1193" s="3638"/>
      <c r="C1193" s="3638"/>
      <c r="D1193" s="3638"/>
      <c r="E1193" s="3638"/>
      <c r="F1193" s="3638"/>
      <c r="G1193" s="3638"/>
      <c r="H1193" s="3638"/>
      <c r="I1193" s="3638"/>
      <c r="J1193" s="3638"/>
      <c r="K1193" s="3638"/>
      <c r="L1193" s="3638"/>
      <c r="M1193" s="3638"/>
      <c r="N1193" s="3638"/>
      <c r="O1193" s="3638"/>
      <c r="P1193" s="3638"/>
      <c r="DE1193" s="830"/>
      <c r="DG1193" s="829"/>
    </row>
    <row r="1194" spans="1:111" s="771" customFormat="1" ht="12" hidden="1" customHeight="1" x14ac:dyDescent="0.15">
      <c r="A1194" s="3393" t="s">
        <v>576</v>
      </c>
      <c r="B1194" s="3417"/>
      <c r="C1194" s="3639"/>
      <c r="D1194" s="3640"/>
      <c r="E1194" s="3393" t="s">
        <v>575</v>
      </c>
      <c r="F1194" s="3417"/>
      <c r="G1194" s="3386"/>
      <c r="H1194" s="3416"/>
      <c r="I1194" s="3416"/>
      <c r="J1194" s="3387"/>
      <c r="K1194" s="801" t="s">
        <v>1214</v>
      </c>
      <c r="L1194" s="3386"/>
      <c r="M1194" s="3416"/>
      <c r="N1194" s="3416"/>
      <c r="O1194" s="3416"/>
      <c r="P1194" s="3387"/>
      <c r="DE1194" s="818"/>
      <c r="DG1194" s="829"/>
    </row>
    <row r="1195" spans="1:111" s="771" customFormat="1" ht="12" hidden="1" customHeight="1" x14ac:dyDescent="0.15">
      <c r="A1195" s="3421">
        <v>1</v>
      </c>
      <c r="B1195" s="3510" t="s">
        <v>1249</v>
      </c>
      <c r="C1195" s="3511"/>
      <c r="D1195" s="3511"/>
      <c r="E1195" s="3511"/>
      <c r="F1195" s="3512"/>
      <c r="G1195" s="3492" t="s">
        <v>1248</v>
      </c>
      <c r="H1195" s="3493"/>
      <c r="I1195" s="3393" t="s">
        <v>1270</v>
      </c>
      <c r="J1195" s="3394"/>
      <c r="K1195" s="3394"/>
      <c r="L1195" s="3394"/>
      <c r="M1195" s="3394"/>
      <c r="N1195" s="3394"/>
      <c r="O1195" s="3394"/>
      <c r="P1195" s="3417"/>
      <c r="DE1195" s="818"/>
      <c r="DG1195" s="829"/>
    </row>
    <row r="1196" spans="1:111" s="771" customFormat="1" ht="12" hidden="1" customHeight="1" x14ac:dyDescent="0.15">
      <c r="A1196" s="3422"/>
      <c r="B1196" s="3513"/>
      <c r="C1196" s="3514"/>
      <c r="D1196" s="3514"/>
      <c r="E1196" s="3514"/>
      <c r="F1196" s="3515"/>
      <c r="G1196" s="3426"/>
      <c r="H1196" s="3428"/>
      <c r="I1196" s="3635"/>
      <c r="J1196" s="3636"/>
      <c r="K1196" s="3636"/>
      <c r="L1196" s="3636"/>
      <c r="M1196" s="3636"/>
      <c r="N1196" s="3636"/>
      <c r="O1196" s="3636"/>
      <c r="P1196" s="808" t="s">
        <v>1763</v>
      </c>
      <c r="DE1196" s="818"/>
      <c r="DG1196" s="829"/>
    </row>
    <row r="1197" spans="1:111" s="771" customFormat="1" ht="6" hidden="1" customHeight="1" x14ac:dyDescent="0.15">
      <c r="A1197" s="809"/>
      <c r="B1197" s="809"/>
      <c r="C1197" s="809"/>
      <c r="D1197" s="809"/>
      <c r="E1197" s="809"/>
      <c r="F1197" s="809"/>
      <c r="G1197" s="809"/>
      <c r="H1197" s="809"/>
      <c r="I1197" s="809"/>
      <c r="J1197" s="809"/>
      <c r="K1197" s="809"/>
      <c r="L1197" s="809"/>
      <c r="M1197" s="791"/>
      <c r="N1197" s="791"/>
      <c r="O1197" s="791"/>
      <c r="P1197" s="791"/>
      <c r="DE1197" s="818"/>
      <c r="DG1197" s="829"/>
    </row>
    <row r="1198" spans="1:111" s="771" customFormat="1" ht="12" hidden="1" customHeight="1" x14ac:dyDescent="0.15">
      <c r="A1198" s="3421">
        <v>2</v>
      </c>
      <c r="B1198" s="3434" t="s">
        <v>1269</v>
      </c>
      <c r="C1198" s="3624"/>
      <c r="D1198" s="3624"/>
      <c r="E1198" s="3624"/>
      <c r="F1198" s="3624"/>
      <c r="G1198" s="3624"/>
      <c r="H1198" s="3624"/>
      <c r="I1198" s="3624"/>
      <c r="J1198" s="3624"/>
      <c r="K1198" s="3624"/>
      <c r="L1198" s="3624"/>
      <c r="M1198" s="3624"/>
      <c r="N1198" s="3625"/>
      <c r="O1198" s="3434" t="s">
        <v>1231</v>
      </c>
      <c r="P1198" s="3625"/>
      <c r="DE1198" s="818"/>
      <c r="DG1198" s="829"/>
    </row>
    <row r="1199" spans="1:111" s="771" customFormat="1" ht="12" hidden="1" customHeight="1" x14ac:dyDescent="0.15">
      <c r="A1199" s="3475"/>
      <c r="B1199" s="804" t="s">
        <v>54</v>
      </c>
      <c r="C1199" s="3627" t="s">
        <v>1234</v>
      </c>
      <c r="D1199" s="3628"/>
      <c r="E1199" s="3629"/>
      <c r="F1199" s="805" t="s">
        <v>1268</v>
      </c>
      <c r="G1199" s="3627" t="s">
        <v>1267</v>
      </c>
      <c r="H1199" s="3628"/>
      <c r="I1199" s="3630" t="s">
        <v>1266</v>
      </c>
      <c r="J1199" s="3631"/>
      <c r="K1199" s="3632"/>
      <c r="L1199" s="807" t="s">
        <v>1265</v>
      </c>
      <c r="M1199" s="3633" t="s">
        <v>1264</v>
      </c>
      <c r="N1199" s="3634"/>
      <c r="O1199" s="3436"/>
      <c r="P1199" s="3626"/>
      <c r="DE1199" s="818"/>
      <c r="DF1199" s="772" t="str">
        <f>IF(COUNTA(B1200:P1209)&gt;0,DG1199,"")</f>
        <v/>
      </c>
      <c r="DG1199" s="829">
        <v>36</v>
      </c>
    </row>
    <row r="1200" spans="1:111" s="771" customFormat="1" ht="13.5" hidden="1" customHeight="1" x14ac:dyDescent="0.15">
      <c r="A1200" s="3475"/>
      <c r="B1200" s="778"/>
      <c r="C1200" s="3622"/>
      <c r="D1200" s="3547"/>
      <c r="E1200" s="3623"/>
      <c r="F1200" s="764"/>
      <c r="G1200" s="3622"/>
      <c r="H1200" s="3416"/>
      <c r="I1200" s="3531"/>
      <c r="J1200" s="3461"/>
      <c r="K1200" s="3532"/>
      <c r="L1200" s="779"/>
      <c r="M1200" s="3439"/>
      <c r="N1200" s="3440"/>
      <c r="O1200" s="3386"/>
      <c r="P1200" s="3387"/>
      <c r="DE1200" s="818"/>
      <c r="DG1200" s="829"/>
    </row>
    <row r="1201" spans="1:111" s="771" customFormat="1" ht="13.5" hidden="1" customHeight="1" x14ac:dyDescent="0.15">
      <c r="A1201" s="3475"/>
      <c r="B1201" s="778"/>
      <c r="C1201" s="3622"/>
      <c r="D1201" s="3547"/>
      <c r="E1201" s="3623"/>
      <c r="F1201" s="764"/>
      <c r="G1201" s="3622"/>
      <c r="H1201" s="3416"/>
      <c r="I1201" s="3531"/>
      <c r="J1201" s="3461"/>
      <c r="K1201" s="3532"/>
      <c r="L1201" s="779"/>
      <c r="M1201" s="3439"/>
      <c r="N1201" s="3440"/>
      <c r="O1201" s="3386"/>
      <c r="P1201" s="3387"/>
      <c r="DE1201" s="818"/>
      <c r="DG1201" s="829"/>
    </row>
    <row r="1202" spans="1:111" s="771" customFormat="1" ht="13.5" hidden="1" customHeight="1" x14ac:dyDescent="0.15">
      <c r="A1202" s="3475"/>
      <c r="B1202" s="776"/>
      <c r="C1202" s="3622"/>
      <c r="D1202" s="3416"/>
      <c r="E1202" s="3534"/>
      <c r="F1202" s="764"/>
      <c r="G1202" s="3622"/>
      <c r="H1202" s="3416"/>
      <c r="I1202" s="3531"/>
      <c r="J1202" s="3461"/>
      <c r="K1202" s="3532"/>
      <c r="L1202" s="777"/>
      <c r="M1202" s="3439"/>
      <c r="N1202" s="3440"/>
      <c r="O1202" s="3386"/>
      <c r="P1202" s="3387"/>
      <c r="DE1202" s="818"/>
      <c r="DG1202" s="829"/>
    </row>
    <row r="1203" spans="1:111" s="771" customFormat="1" ht="13.5" hidden="1" customHeight="1" x14ac:dyDescent="0.15">
      <c r="A1203" s="3475"/>
      <c r="B1203" s="778"/>
      <c r="C1203" s="3622"/>
      <c r="D1203" s="3547"/>
      <c r="E1203" s="3623"/>
      <c r="F1203" s="764"/>
      <c r="G1203" s="3622"/>
      <c r="H1203" s="3416"/>
      <c r="I1203" s="3531"/>
      <c r="J1203" s="3461"/>
      <c r="K1203" s="3532"/>
      <c r="L1203" s="779"/>
      <c r="M1203" s="3439"/>
      <c r="N1203" s="3440"/>
      <c r="O1203" s="3386"/>
      <c r="P1203" s="3387"/>
      <c r="DE1203" s="818"/>
      <c r="DG1203" s="829"/>
    </row>
    <row r="1204" spans="1:111" s="771" customFormat="1" ht="13.5" hidden="1" customHeight="1" x14ac:dyDescent="0.15">
      <c r="A1204" s="3475"/>
      <c r="B1204" s="778"/>
      <c r="C1204" s="3622"/>
      <c r="D1204" s="3416"/>
      <c r="E1204" s="3534"/>
      <c r="F1204" s="764"/>
      <c r="G1204" s="3622"/>
      <c r="H1204" s="3534"/>
      <c r="I1204" s="3531"/>
      <c r="J1204" s="3461"/>
      <c r="K1204" s="3532"/>
      <c r="L1204" s="779"/>
      <c r="M1204" s="3439"/>
      <c r="N1204" s="3621"/>
      <c r="O1204" s="3386"/>
      <c r="P1204" s="3621"/>
      <c r="DE1204" s="818"/>
      <c r="DG1204" s="829"/>
    </row>
    <row r="1205" spans="1:111" s="771" customFormat="1" ht="13.5" hidden="1" customHeight="1" x14ac:dyDescent="0.15">
      <c r="A1205" s="3475"/>
      <c r="B1205" s="778"/>
      <c r="C1205" s="3622"/>
      <c r="D1205" s="3547"/>
      <c r="E1205" s="3623"/>
      <c r="F1205" s="764"/>
      <c r="G1205" s="3622"/>
      <c r="H1205" s="3416"/>
      <c r="I1205" s="3531"/>
      <c r="J1205" s="3461"/>
      <c r="K1205" s="3532"/>
      <c r="L1205" s="779"/>
      <c r="M1205" s="3439"/>
      <c r="N1205" s="3440"/>
      <c r="O1205" s="3386"/>
      <c r="P1205" s="3387"/>
      <c r="DE1205" s="818"/>
      <c r="DG1205" s="829"/>
    </row>
    <row r="1206" spans="1:111" s="771" customFormat="1" ht="13.5" hidden="1" customHeight="1" x14ac:dyDescent="0.15">
      <c r="A1206" s="3475"/>
      <c r="B1206" s="778"/>
      <c r="C1206" s="3622"/>
      <c r="D1206" s="3547"/>
      <c r="E1206" s="3623"/>
      <c r="F1206" s="764"/>
      <c r="G1206" s="3622"/>
      <c r="H1206" s="3416"/>
      <c r="I1206" s="3531"/>
      <c r="J1206" s="3461"/>
      <c r="K1206" s="3532"/>
      <c r="L1206" s="779"/>
      <c r="M1206" s="3439"/>
      <c r="N1206" s="3440"/>
      <c r="O1206" s="3386"/>
      <c r="P1206" s="3387"/>
      <c r="DE1206" s="818"/>
      <c r="DG1206" s="829"/>
    </row>
    <row r="1207" spans="1:111" s="771" customFormat="1" ht="13.5" hidden="1" customHeight="1" x14ac:dyDescent="0.15">
      <c r="A1207" s="3475"/>
      <c r="B1207" s="776"/>
      <c r="C1207" s="3622"/>
      <c r="D1207" s="3416"/>
      <c r="E1207" s="3534"/>
      <c r="F1207" s="764"/>
      <c r="G1207" s="3622"/>
      <c r="H1207" s="3416"/>
      <c r="I1207" s="3531"/>
      <c r="J1207" s="3461"/>
      <c r="K1207" s="3532"/>
      <c r="L1207" s="777"/>
      <c r="M1207" s="3439"/>
      <c r="N1207" s="3440"/>
      <c r="O1207" s="3386"/>
      <c r="P1207" s="3387"/>
      <c r="DE1207" s="818"/>
      <c r="DG1207" s="829"/>
    </row>
    <row r="1208" spans="1:111" s="771" customFormat="1" ht="13.5" hidden="1" customHeight="1" x14ac:dyDescent="0.15">
      <c r="A1208" s="3475"/>
      <c r="B1208" s="778"/>
      <c r="C1208" s="3622"/>
      <c r="D1208" s="3547"/>
      <c r="E1208" s="3623"/>
      <c r="F1208" s="764"/>
      <c r="G1208" s="3622"/>
      <c r="H1208" s="3416"/>
      <c r="I1208" s="3531"/>
      <c r="J1208" s="3461"/>
      <c r="K1208" s="3532"/>
      <c r="L1208" s="779"/>
      <c r="M1208" s="3439"/>
      <c r="N1208" s="3440"/>
      <c r="O1208" s="3386"/>
      <c r="P1208" s="3387"/>
      <c r="DE1208" s="818"/>
      <c r="DG1208" s="829"/>
    </row>
    <row r="1209" spans="1:111" s="771" customFormat="1" ht="13.5" hidden="1" customHeight="1" x14ac:dyDescent="0.15">
      <c r="A1209" s="3475"/>
      <c r="B1209" s="776"/>
      <c r="C1209" s="3622"/>
      <c r="D1209" s="3416"/>
      <c r="E1209" s="3534"/>
      <c r="F1209" s="764"/>
      <c r="G1209" s="3622"/>
      <c r="H1209" s="3416"/>
      <c r="I1209" s="3531"/>
      <c r="J1209" s="3461"/>
      <c r="K1209" s="3532"/>
      <c r="L1209" s="777"/>
      <c r="M1209" s="3439"/>
      <c r="N1209" s="3440"/>
      <c r="O1209" s="3386"/>
      <c r="P1209" s="3387"/>
      <c r="DE1209" s="818"/>
      <c r="DG1209" s="829"/>
    </row>
    <row r="1210" spans="1:111" s="771" customFormat="1" ht="6" hidden="1" customHeight="1" x14ac:dyDescent="0.15">
      <c r="A1210" s="3601"/>
      <c r="B1210" s="3602"/>
      <c r="C1210" s="3602"/>
      <c r="D1210" s="3602"/>
      <c r="E1210" s="3602"/>
      <c r="F1210" s="3602"/>
      <c r="G1210" s="3602"/>
      <c r="H1210" s="3602"/>
      <c r="I1210" s="3602"/>
      <c r="J1210" s="3602"/>
      <c r="K1210" s="3602"/>
      <c r="L1210" s="3602"/>
      <c r="M1210" s="3602"/>
      <c r="N1210" s="3602"/>
      <c r="O1210" s="3602"/>
      <c r="P1210" s="3602"/>
      <c r="DE1210" s="818"/>
      <c r="DG1210" s="829"/>
    </row>
    <row r="1211" spans="1:111" s="771" customFormat="1" ht="6" hidden="1" customHeight="1" x14ac:dyDescent="0.15">
      <c r="A1211" s="3603"/>
      <c r="B1211" s="3603"/>
      <c r="C1211" s="3603"/>
      <c r="D1211" s="3603"/>
      <c r="E1211" s="3603"/>
      <c r="F1211" s="3603"/>
      <c r="G1211" s="3603"/>
      <c r="H1211" s="3603"/>
      <c r="I1211" s="3603"/>
      <c r="J1211" s="3603"/>
      <c r="K1211" s="3603"/>
      <c r="L1211" s="3603"/>
      <c r="M1211" s="3603"/>
      <c r="N1211" s="3603"/>
      <c r="O1211" s="3603"/>
      <c r="P1211" s="3603"/>
      <c r="DE1211" s="818"/>
      <c r="DG1211" s="829"/>
    </row>
    <row r="1212" spans="1:111" s="771" customFormat="1" ht="21" hidden="1" customHeight="1" x14ac:dyDescent="0.15">
      <c r="A1212" s="3421">
        <v>3</v>
      </c>
      <c r="B1212" s="3604" t="s">
        <v>1263</v>
      </c>
      <c r="C1212" s="3605"/>
      <c r="D1212" s="3606"/>
      <c r="E1212" s="3607" t="s">
        <v>1226</v>
      </c>
      <c r="F1212" s="3608"/>
      <c r="G1212" s="3609"/>
      <c r="H1212" s="3609"/>
      <c r="I1212" s="802"/>
      <c r="J1212" s="813">
        <v>4</v>
      </c>
      <c r="K1212" s="3510" t="s">
        <v>1262</v>
      </c>
      <c r="L1212" s="3511"/>
      <c r="M1212" s="3511"/>
      <c r="N1212" s="3511"/>
      <c r="O1212" s="3511"/>
      <c r="P1212" s="3512"/>
      <c r="DE1212" s="818"/>
      <c r="DG1212" s="829"/>
    </row>
    <row r="1213" spans="1:111" s="771" customFormat="1" ht="12" hidden="1" customHeight="1" x14ac:dyDescent="0.15">
      <c r="A1213" s="3422"/>
      <c r="B1213" s="3610"/>
      <c r="C1213" s="3610"/>
      <c r="D1213" s="3610"/>
      <c r="E1213" s="3386"/>
      <c r="F1213" s="3387"/>
      <c r="G1213" s="3445"/>
      <c r="H1213" s="3445"/>
      <c r="I1213" s="791"/>
      <c r="J1213" s="3611"/>
      <c r="K1213" s="3612"/>
      <c r="L1213" s="3613"/>
      <c r="M1213" s="3613"/>
      <c r="N1213" s="3613"/>
      <c r="O1213" s="3613"/>
      <c r="P1213" s="3614"/>
      <c r="DE1213" s="818"/>
      <c r="DG1213" s="829"/>
    </row>
    <row r="1214" spans="1:111" s="771" customFormat="1" ht="12" hidden="1" customHeight="1" x14ac:dyDescent="0.15">
      <c r="A1214" s="791"/>
      <c r="B1214" s="812"/>
      <c r="C1214" s="812"/>
      <c r="D1214" s="812"/>
      <c r="E1214" s="812"/>
      <c r="F1214" s="812"/>
      <c r="G1214" s="812"/>
      <c r="H1214" s="812"/>
      <c r="I1214" s="811"/>
      <c r="J1214" s="3611"/>
      <c r="K1214" s="3615"/>
      <c r="L1214" s="3616"/>
      <c r="M1214" s="3616"/>
      <c r="N1214" s="3616"/>
      <c r="O1214" s="3616"/>
      <c r="P1214" s="3614"/>
      <c r="DE1214" s="818"/>
      <c r="DG1214" s="829"/>
    </row>
    <row r="1215" spans="1:111" s="771" customFormat="1" ht="12" hidden="1" customHeight="1" x14ac:dyDescent="0.15">
      <c r="A1215" s="791"/>
      <c r="B1215" s="3599" t="s">
        <v>1261</v>
      </c>
      <c r="C1215" s="3599"/>
      <c r="D1215" s="3599"/>
      <c r="E1215" s="3599"/>
      <c r="F1215" s="3599"/>
      <c r="G1215" s="3599"/>
      <c r="H1215" s="3599"/>
      <c r="I1215" s="811"/>
      <c r="J1215" s="3611"/>
      <c r="K1215" s="3615"/>
      <c r="L1215" s="3616"/>
      <c r="M1215" s="3616"/>
      <c r="N1215" s="3616"/>
      <c r="O1215" s="3616"/>
      <c r="P1215" s="3614"/>
      <c r="DE1215" s="818"/>
      <c r="DG1215" s="829"/>
    </row>
    <row r="1216" spans="1:111" s="771" customFormat="1" ht="12" hidden="1" customHeight="1" x14ac:dyDescent="0.15">
      <c r="A1216" s="791"/>
      <c r="B1216" s="3599" t="s">
        <v>1260</v>
      </c>
      <c r="C1216" s="3599"/>
      <c r="D1216" s="3599"/>
      <c r="E1216" s="3599"/>
      <c r="F1216" s="3599"/>
      <c r="G1216" s="3599"/>
      <c r="H1216" s="3599"/>
      <c r="I1216" s="803"/>
      <c r="J1216" s="3611"/>
      <c r="K1216" s="3615"/>
      <c r="L1216" s="3616"/>
      <c r="M1216" s="3616"/>
      <c r="N1216" s="3616"/>
      <c r="O1216" s="3616"/>
      <c r="P1216" s="3614"/>
      <c r="DE1216" s="818"/>
      <c r="DG1216" s="829"/>
    </row>
    <row r="1217" spans="1:111" s="771" customFormat="1" ht="12" hidden="1" customHeight="1" x14ac:dyDescent="0.15">
      <c r="A1217" s="790" t="s">
        <v>1223</v>
      </c>
      <c r="B1217" s="3599" t="s">
        <v>1259</v>
      </c>
      <c r="C1217" s="3599"/>
      <c r="D1217" s="3599"/>
      <c r="E1217" s="3599"/>
      <c r="F1217" s="3599"/>
      <c r="G1217" s="3599"/>
      <c r="H1217" s="3599"/>
      <c r="I1217" s="811"/>
      <c r="J1217" s="3611"/>
      <c r="K1217" s="3615"/>
      <c r="L1217" s="3616"/>
      <c r="M1217" s="3616"/>
      <c r="N1217" s="3616"/>
      <c r="O1217" s="3616"/>
      <c r="P1217" s="3614"/>
      <c r="DE1217" s="818"/>
      <c r="DG1217" s="829"/>
    </row>
    <row r="1218" spans="1:111" s="771" customFormat="1" ht="12" hidden="1" customHeight="1" x14ac:dyDescent="0.15">
      <c r="A1218" s="790"/>
      <c r="B1218" s="3620" t="s">
        <v>1258</v>
      </c>
      <c r="C1218" s="3620"/>
      <c r="D1218" s="3620"/>
      <c r="E1218" s="3620"/>
      <c r="F1218" s="3620"/>
      <c r="G1218" s="3620"/>
      <c r="H1218" s="3620"/>
      <c r="I1218" s="811"/>
      <c r="J1218" s="3611"/>
      <c r="K1218" s="3615"/>
      <c r="L1218" s="3616"/>
      <c r="M1218" s="3616"/>
      <c r="N1218" s="3616"/>
      <c r="O1218" s="3616"/>
      <c r="P1218" s="3614"/>
      <c r="DE1218" s="818"/>
      <c r="DG1218" s="829"/>
    </row>
    <row r="1219" spans="1:111" s="771" customFormat="1" ht="12" hidden="1" customHeight="1" x14ac:dyDescent="0.15">
      <c r="A1219" s="790"/>
      <c r="B1219" s="3599" t="s">
        <v>1257</v>
      </c>
      <c r="C1219" s="3599"/>
      <c r="D1219" s="3599"/>
      <c r="E1219" s="3599"/>
      <c r="F1219" s="3599"/>
      <c r="G1219" s="3599"/>
      <c r="H1219" s="3599"/>
      <c r="I1219" s="811"/>
      <c r="J1219" s="3611"/>
      <c r="K1219" s="3615"/>
      <c r="L1219" s="3616"/>
      <c r="M1219" s="3616"/>
      <c r="N1219" s="3616"/>
      <c r="O1219" s="3616"/>
      <c r="P1219" s="3614"/>
      <c r="DE1219" s="818"/>
      <c r="DG1219" s="829"/>
    </row>
    <row r="1220" spans="1:111" s="771" customFormat="1" ht="12" hidden="1" customHeight="1" x14ac:dyDescent="0.15">
      <c r="A1220" s="790"/>
      <c r="B1220" s="3598" t="s">
        <v>1256</v>
      </c>
      <c r="C1220" s="3598"/>
      <c r="D1220" s="3598"/>
      <c r="E1220" s="3598"/>
      <c r="F1220" s="3598"/>
      <c r="G1220" s="3598"/>
      <c r="H1220" s="3598"/>
      <c r="I1220" s="811"/>
      <c r="J1220" s="3611"/>
      <c r="K1220" s="3615"/>
      <c r="L1220" s="3616"/>
      <c r="M1220" s="3616"/>
      <c r="N1220" s="3616"/>
      <c r="O1220" s="3616"/>
      <c r="P1220" s="3614"/>
      <c r="DE1220" s="818"/>
      <c r="DG1220" s="829"/>
    </row>
    <row r="1221" spans="1:111" s="771" customFormat="1" ht="12" hidden="1" customHeight="1" x14ac:dyDescent="0.15">
      <c r="A1221" s="790"/>
      <c r="B1221" s="3599" t="s">
        <v>1255</v>
      </c>
      <c r="C1221" s="3599"/>
      <c r="D1221" s="3599"/>
      <c r="E1221" s="3599"/>
      <c r="F1221" s="3599"/>
      <c r="G1221" s="3599"/>
      <c r="H1221" s="3599"/>
      <c r="I1221" s="811"/>
      <c r="J1221" s="3611"/>
      <c r="K1221" s="3615"/>
      <c r="L1221" s="3616"/>
      <c r="M1221" s="3616"/>
      <c r="N1221" s="3616"/>
      <c r="O1221" s="3616"/>
      <c r="P1221" s="3614"/>
      <c r="Q1221" s="224"/>
      <c r="R1221" s="224"/>
      <c r="S1221" s="224"/>
      <c r="T1221" s="224"/>
      <c r="U1221" s="224"/>
      <c r="V1221" s="224"/>
      <c r="W1221" s="224"/>
      <c r="X1221" s="224"/>
      <c r="Y1221" s="224"/>
      <c r="Z1221" s="224"/>
      <c r="AA1221" s="224"/>
      <c r="DE1221" s="818"/>
      <c r="DG1221" s="829"/>
    </row>
    <row r="1222" spans="1:111" s="771" customFormat="1" ht="12" hidden="1" customHeight="1" x14ac:dyDescent="0.15">
      <c r="A1222" s="790"/>
      <c r="B1222" s="3599" t="s">
        <v>1254</v>
      </c>
      <c r="C1222" s="3599"/>
      <c r="D1222" s="3599"/>
      <c r="E1222" s="3599"/>
      <c r="F1222" s="3599"/>
      <c r="G1222" s="3599"/>
      <c r="H1222" s="3599"/>
      <c r="I1222" s="811"/>
      <c r="J1222" s="3611"/>
      <c r="K1222" s="3615"/>
      <c r="L1222" s="3616"/>
      <c r="M1222" s="3616"/>
      <c r="N1222" s="3616"/>
      <c r="O1222" s="3616"/>
      <c r="P1222" s="3614"/>
      <c r="DE1222" s="818"/>
      <c r="DG1222" s="829"/>
    </row>
    <row r="1223" spans="1:111" s="771" customFormat="1" ht="12.75" hidden="1" customHeight="1" x14ac:dyDescent="0.15">
      <c r="A1223" s="790"/>
      <c r="B1223" s="3599" t="s">
        <v>1253</v>
      </c>
      <c r="C1223" s="3599"/>
      <c r="D1223" s="3599"/>
      <c r="E1223" s="3599"/>
      <c r="F1223" s="3599"/>
      <c r="G1223" s="3599"/>
      <c r="H1223" s="3599"/>
      <c r="I1223" s="811"/>
      <c r="J1223" s="3611"/>
      <c r="K1223" s="3615"/>
      <c r="L1223" s="3616"/>
      <c r="M1223" s="3616"/>
      <c r="N1223" s="3616"/>
      <c r="O1223" s="3616"/>
      <c r="P1223" s="3614"/>
      <c r="DE1223" s="818"/>
      <c r="DG1223" s="829"/>
    </row>
    <row r="1224" spans="1:111" s="771" customFormat="1" ht="9.75" hidden="1" customHeight="1" x14ac:dyDescent="0.15">
      <c r="A1224" s="790"/>
      <c r="B1224" s="3600" t="s">
        <v>580</v>
      </c>
      <c r="C1224" s="3600"/>
      <c r="D1224" s="3600"/>
      <c r="E1224" s="3600"/>
      <c r="F1224" s="3600"/>
      <c r="G1224" s="3600"/>
      <c r="H1224" s="3600"/>
      <c r="I1224" s="811"/>
      <c r="J1224" s="3611"/>
      <c r="K1224" s="3615"/>
      <c r="L1224" s="3616"/>
      <c r="M1224" s="3616"/>
      <c r="N1224" s="3616"/>
      <c r="O1224" s="3616"/>
      <c r="P1224" s="3614"/>
      <c r="DE1224" s="818"/>
      <c r="DG1224" s="829"/>
    </row>
    <row r="1225" spans="1:111" s="771" customFormat="1" ht="9.75" hidden="1" customHeight="1" x14ac:dyDescent="0.15">
      <c r="A1225" s="790"/>
      <c r="B1225" s="3597" t="s">
        <v>1252</v>
      </c>
      <c r="C1225" s="3597"/>
      <c r="D1225" s="3597"/>
      <c r="E1225" s="3597"/>
      <c r="F1225" s="3597"/>
      <c r="G1225" s="3597"/>
      <c r="H1225" s="3597"/>
      <c r="I1225" s="811"/>
      <c r="J1225" s="3611"/>
      <c r="K1225" s="3615"/>
      <c r="L1225" s="3616"/>
      <c r="M1225" s="3616"/>
      <c r="N1225" s="3616"/>
      <c r="O1225" s="3616"/>
      <c r="P1225" s="3614"/>
      <c r="DE1225" s="818"/>
      <c r="DG1225" s="829"/>
    </row>
    <row r="1226" spans="1:111" s="771" customFormat="1" ht="11.25" hidden="1" customHeight="1" x14ac:dyDescent="0.15">
      <c r="A1226" s="790"/>
      <c r="B1226" s="3597" t="s">
        <v>1251</v>
      </c>
      <c r="C1226" s="3597"/>
      <c r="D1226" s="3597"/>
      <c r="E1226" s="3597"/>
      <c r="F1226" s="3597"/>
      <c r="G1226" s="3597"/>
      <c r="H1226" s="3597"/>
      <c r="I1226" s="811"/>
      <c r="J1226" s="3539"/>
      <c r="K1226" s="3617"/>
      <c r="L1226" s="3618"/>
      <c r="M1226" s="3618"/>
      <c r="N1226" s="3618"/>
      <c r="O1226" s="3618"/>
      <c r="P1226" s="3619"/>
      <c r="DE1226" s="818"/>
      <c r="DG1226" s="829"/>
    </row>
    <row r="1227" spans="1:111" s="772" customFormat="1" ht="13.5" hidden="1" x14ac:dyDescent="0.15">
      <c r="A1227" s="3637" t="s">
        <v>1271</v>
      </c>
      <c r="B1227" s="3638"/>
      <c r="C1227" s="3638"/>
      <c r="D1227" s="3638"/>
      <c r="E1227" s="3638"/>
      <c r="F1227" s="3638"/>
      <c r="G1227" s="3638"/>
      <c r="H1227" s="3638"/>
      <c r="I1227" s="3638"/>
      <c r="J1227" s="3638"/>
      <c r="K1227" s="3638"/>
      <c r="L1227" s="3638"/>
      <c r="M1227" s="3638"/>
      <c r="N1227" s="3638"/>
      <c r="O1227" s="3638"/>
      <c r="P1227" s="3638"/>
      <c r="DE1227" s="830"/>
      <c r="DG1227" s="829"/>
    </row>
    <row r="1228" spans="1:111" s="771" customFormat="1" ht="12" hidden="1" customHeight="1" x14ac:dyDescent="0.15">
      <c r="A1228" s="3393" t="s">
        <v>576</v>
      </c>
      <c r="B1228" s="3417"/>
      <c r="C1228" s="3639"/>
      <c r="D1228" s="3640"/>
      <c r="E1228" s="3393" t="s">
        <v>575</v>
      </c>
      <c r="F1228" s="3417"/>
      <c r="G1228" s="3386"/>
      <c r="H1228" s="3416"/>
      <c r="I1228" s="3416"/>
      <c r="J1228" s="3387"/>
      <c r="K1228" s="801" t="s">
        <v>1214</v>
      </c>
      <c r="L1228" s="3386"/>
      <c r="M1228" s="3416"/>
      <c r="N1228" s="3416"/>
      <c r="O1228" s="3416"/>
      <c r="P1228" s="3387"/>
      <c r="DE1228" s="818"/>
      <c r="DG1228" s="829"/>
    </row>
    <row r="1229" spans="1:111" s="771" customFormat="1" ht="12" hidden="1" customHeight="1" x14ac:dyDescent="0.15">
      <c r="A1229" s="3421">
        <v>1</v>
      </c>
      <c r="B1229" s="3510" t="s">
        <v>1249</v>
      </c>
      <c r="C1229" s="3511"/>
      <c r="D1229" s="3511"/>
      <c r="E1229" s="3511"/>
      <c r="F1229" s="3512"/>
      <c r="G1229" s="3492" t="s">
        <v>1248</v>
      </c>
      <c r="H1229" s="3493"/>
      <c r="I1229" s="3393" t="s">
        <v>1270</v>
      </c>
      <c r="J1229" s="3394"/>
      <c r="K1229" s="3394"/>
      <c r="L1229" s="3394"/>
      <c r="M1229" s="3394"/>
      <c r="N1229" s="3394"/>
      <c r="O1229" s="3394"/>
      <c r="P1229" s="3417"/>
      <c r="DE1229" s="818"/>
      <c r="DG1229" s="829"/>
    </row>
    <row r="1230" spans="1:111" s="771" customFormat="1" ht="12" hidden="1" customHeight="1" x14ac:dyDescent="0.15">
      <c r="A1230" s="3422"/>
      <c r="B1230" s="3513"/>
      <c r="C1230" s="3514"/>
      <c r="D1230" s="3514"/>
      <c r="E1230" s="3514"/>
      <c r="F1230" s="3515"/>
      <c r="G1230" s="3426"/>
      <c r="H1230" s="3428"/>
      <c r="I1230" s="3635"/>
      <c r="J1230" s="3636"/>
      <c r="K1230" s="3636"/>
      <c r="L1230" s="3636"/>
      <c r="M1230" s="3636"/>
      <c r="N1230" s="3636"/>
      <c r="O1230" s="3636"/>
      <c r="P1230" s="808" t="s">
        <v>1763</v>
      </c>
      <c r="DE1230" s="818"/>
      <c r="DG1230" s="829"/>
    </row>
    <row r="1231" spans="1:111" s="771" customFormat="1" ht="6" hidden="1" customHeight="1" x14ac:dyDescent="0.15">
      <c r="A1231" s="809"/>
      <c r="B1231" s="809"/>
      <c r="C1231" s="809"/>
      <c r="D1231" s="809"/>
      <c r="E1231" s="809"/>
      <c r="F1231" s="809"/>
      <c r="G1231" s="809"/>
      <c r="H1231" s="809"/>
      <c r="I1231" s="809"/>
      <c r="J1231" s="809"/>
      <c r="K1231" s="809"/>
      <c r="L1231" s="809"/>
      <c r="M1231" s="791"/>
      <c r="N1231" s="791"/>
      <c r="O1231" s="791"/>
      <c r="P1231" s="791"/>
      <c r="DE1231" s="818"/>
      <c r="DG1231" s="829"/>
    </row>
    <row r="1232" spans="1:111" s="771" customFormat="1" ht="12" hidden="1" customHeight="1" x14ac:dyDescent="0.15">
      <c r="A1232" s="3421">
        <v>2</v>
      </c>
      <c r="B1232" s="3434" t="s">
        <v>1269</v>
      </c>
      <c r="C1232" s="3624"/>
      <c r="D1232" s="3624"/>
      <c r="E1232" s="3624"/>
      <c r="F1232" s="3624"/>
      <c r="G1232" s="3624"/>
      <c r="H1232" s="3624"/>
      <c r="I1232" s="3624"/>
      <c r="J1232" s="3624"/>
      <c r="K1232" s="3624"/>
      <c r="L1232" s="3624"/>
      <c r="M1232" s="3624"/>
      <c r="N1232" s="3625"/>
      <c r="O1232" s="3434" t="s">
        <v>1231</v>
      </c>
      <c r="P1232" s="3625"/>
      <c r="DE1232" s="818"/>
      <c r="DG1232" s="829"/>
    </row>
    <row r="1233" spans="1:111" s="771" customFormat="1" ht="12" hidden="1" customHeight="1" x14ac:dyDescent="0.15">
      <c r="A1233" s="3475"/>
      <c r="B1233" s="804" t="s">
        <v>54</v>
      </c>
      <c r="C1233" s="3627" t="s">
        <v>1234</v>
      </c>
      <c r="D1233" s="3628"/>
      <c r="E1233" s="3629"/>
      <c r="F1233" s="805" t="s">
        <v>1268</v>
      </c>
      <c r="G1233" s="3627" t="s">
        <v>1267</v>
      </c>
      <c r="H1233" s="3628"/>
      <c r="I1233" s="3630" t="s">
        <v>1266</v>
      </c>
      <c r="J1233" s="3631"/>
      <c r="K1233" s="3632"/>
      <c r="L1233" s="807" t="s">
        <v>1265</v>
      </c>
      <c r="M1233" s="3633" t="s">
        <v>1264</v>
      </c>
      <c r="N1233" s="3634"/>
      <c r="O1233" s="3436"/>
      <c r="P1233" s="3626"/>
      <c r="DE1233" s="818"/>
      <c r="DF1233" s="772" t="str">
        <f>IF(COUNTA(B1234:P1243)&gt;0,DG1233,"")</f>
        <v/>
      </c>
      <c r="DG1233" s="829">
        <v>37</v>
      </c>
    </row>
    <row r="1234" spans="1:111" s="771" customFormat="1" ht="13.5" hidden="1" customHeight="1" x14ac:dyDescent="0.15">
      <c r="A1234" s="3475"/>
      <c r="B1234" s="778"/>
      <c r="C1234" s="3622"/>
      <c r="D1234" s="3547"/>
      <c r="E1234" s="3623"/>
      <c r="F1234" s="764"/>
      <c r="G1234" s="3622"/>
      <c r="H1234" s="3416"/>
      <c r="I1234" s="3531"/>
      <c r="J1234" s="3461"/>
      <c r="K1234" s="3532"/>
      <c r="L1234" s="779"/>
      <c r="M1234" s="3439"/>
      <c r="N1234" s="3440"/>
      <c r="O1234" s="3386"/>
      <c r="P1234" s="3387"/>
      <c r="DE1234" s="818"/>
      <c r="DG1234" s="829"/>
    </row>
    <row r="1235" spans="1:111" s="771" customFormat="1" ht="13.5" hidden="1" customHeight="1" x14ac:dyDescent="0.15">
      <c r="A1235" s="3475"/>
      <c r="B1235" s="778"/>
      <c r="C1235" s="3622"/>
      <c r="D1235" s="3547"/>
      <c r="E1235" s="3623"/>
      <c r="F1235" s="764"/>
      <c r="G1235" s="3622"/>
      <c r="H1235" s="3416"/>
      <c r="I1235" s="3531"/>
      <c r="J1235" s="3461"/>
      <c r="K1235" s="3532"/>
      <c r="L1235" s="779"/>
      <c r="M1235" s="3439"/>
      <c r="N1235" s="3440"/>
      <c r="O1235" s="3386"/>
      <c r="P1235" s="3387"/>
      <c r="DE1235" s="818"/>
      <c r="DG1235" s="829"/>
    </row>
    <row r="1236" spans="1:111" s="771" customFormat="1" ht="13.5" hidden="1" customHeight="1" x14ac:dyDescent="0.15">
      <c r="A1236" s="3475"/>
      <c r="B1236" s="776"/>
      <c r="C1236" s="3622"/>
      <c r="D1236" s="3416"/>
      <c r="E1236" s="3534"/>
      <c r="F1236" s="764"/>
      <c r="G1236" s="3622"/>
      <c r="H1236" s="3416"/>
      <c r="I1236" s="3531"/>
      <c r="J1236" s="3461"/>
      <c r="K1236" s="3532"/>
      <c r="L1236" s="777"/>
      <c r="M1236" s="3439"/>
      <c r="N1236" s="3440"/>
      <c r="O1236" s="3386"/>
      <c r="P1236" s="3387"/>
      <c r="DE1236" s="818"/>
      <c r="DG1236" s="829"/>
    </row>
    <row r="1237" spans="1:111" s="771" customFormat="1" ht="13.5" hidden="1" customHeight="1" x14ac:dyDescent="0.15">
      <c r="A1237" s="3475"/>
      <c r="B1237" s="778"/>
      <c r="C1237" s="3622"/>
      <c r="D1237" s="3547"/>
      <c r="E1237" s="3623"/>
      <c r="F1237" s="764"/>
      <c r="G1237" s="3622"/>
      <c r="H1237" s="3416"/>
      <c r="I1237" s="3531"/>
      <c r="J1237" s="3461"/>
      <c r="K1237" s="3532"/>
      <c r="L1237" s="779"/>
      <c r="M1237" s="3439"/>
      <c r="N1237" s="3440"/>
      <c r="O1237" s="3386"/>
      <c r="P1237" s="3387"/>
      <c r="DE1237" s="818"/>
      <c r="DG1237" s="829"/>
    </row>
    <row r="1238" spans="1:111" s="771" customFormat="1" ht="13.5" hidden="1" customHeight="1" x14ac:dyDescent="0.15">
      <c r="A1238" s="3475"/>
      <c r="B1238" s="778"/>
      <c r="C1238" s="3622"/>
      <c r="D1238" s="3416"/>
      <c r="E1238" s="3534"/>
      <c r="F1238" s="764"/>
      <c r="G1238" s="3622"/>
      <c r="H1238" s="3534"/>
      <c r="I1238" s="3531"/>
      <c r="J1238" s="3461"/>
      <c r="K1238" s="3532"/>
      <c r="L1238" s="779"/>
      <c r="M1238" s="3439"/>
      <c r="N1238" s="3621"/>
      <c r="O1238" s="3386"/>
      <c r="P1238" s="3621"/>
      <c r="DE1238" s="818"/>
      <c r="DG1238" s="829"/>
    </row>
    <row r="1239" spans="1:111" s="771" customFormat="1" ht="13.5" hidden="1" customHeight="1" x14ac:dyDescent="0.15">
      <c r="A1239" s="3475"/>
      <c r="B1239" s="778"/>
      <c r="C1239" s="3622"/>
      <c r="D1239" s="3547"/>
      <c r="E1239" s="3623"/>
      <c r="F1239" s="764"/>
      <c r="G1239" s="3622"/>
      <c r="H1239" s="3416"/>
      <c r="I1239" s="3531"/>
      <c r="J1239" s="3461"/>
      <c r="K1239" s="3532"/>
      <c r="L1239" s="779"/>
      <c r="M1239" s="3439"/>
      <c r="N1239" s="3440"/>
      <c r="O1239" s="3386"/>
      <c r="P1239" s="3387"/>
      <c r="DE1239" s="818"/>
      <c r="DG1239" s="829"/>
    </row>
    <row r="1240" spans="1:111" s="771" customFormat="1" ht="13.5" hidden="1" customHeight="1" x14ac:dyDescent="0.15">
      <c r="A1240" s="3475"/>
      <c r="B1240" s="778"/>
      <c r="C1240" s="3622"/>
      <c r="D1240" s="3547"/>
      <c r="E1240" s="3623"/>
      <c r="F1240" s="764"/>
      <c r="G1240" s="3622"/>
      <c r="H1240" s="3416"/>
      <c r="I1240" s="3531"/>
      <c r="J1240" s="3461"/>
      <c r="K1240" s="3532"/>
      <c r="L1240" s="779"/>
      <c r="M1240" s="3439"/>
      <c r="N1240" s="3440"/>
      <c r="O1240" s="3386"/>
      <c r="P1240" s="3387"/>
      <c r="DE1240" s="818"/>
      <c r="DG1240" s="829"/>
    </row>
    <row r="1241" spans="1:111" s="771" customFormat="1" ht="13.5" hidden="1" customHeight="1" x14ac:dyDescent="0.15">
      <c r="A1241" s="3475"/>
      <c r="B1241" s="776"/>
      <c r="C1241" s="3622"/>
      <c r="D1241" s="3416"/>
      <c r="E1241" s="3534"/>
      <c r="F1241" s="764"/>
      <c r="G1241" s="3622"/>
      <c r="H1241" s="3416"/>
      <c r="I1241" s="3531"/>
      <c r="J1241" s="3461"/>
      <c r="K1241" s="3532"/>
      <c r="L1241" s="777"/>
      <c r="M1241" s="3439"/>
      <c r="N1241" s="3440"/>
      <c r="O1241" s="3386"/>
      <c r="P1241" s="3387"/>
      <c r="DE1241" s="818"/>
      <c r="DG1241" s="829"/>
    </row>
    <row r="1242" spans="1:111" s="771" customFormat="1" ht="13.5" hidden="1" customHeight="1" x14ac:dyDescent="0.15">
      <c r="A1242" s="3475"/>
      <c r="B1242" s="778"/>
      <c r="C1242" s="3622"/>
      <c r="D1242" s="3547"/>
      <c r="E1242" s="3623"/>
      <c r="F1242" s="764"/>
      <c r="G1242" s="3622"/>
      <c r="H1242" s="3416"/>
      <c r="I1242" s="3531"/>
      <c r="J1242" s="3461"/>
      <c r="K1242" s="3532"/>
      <c r="L1242" s="779"/>
      <c r="M1242" s="3439"/>
      <c r="N1242" s="3440"/>
      <c r="O1242" s="3386"/>
      <c r="P1242" s="3387"/>
      <c r="DE1242" s="818"/>
      <c r="DG1242" s="829"/>
    </row>
    <row r="1243" spans="1:111" s="771" customFormat="1" ht="13.5" hidden="1" customHeight="1" x14ac:dyDescent="0.15">
      <c r="A1243" s="3475"/>
      <c r="B1243" s="776"/>
      <c r="C1243" s="3622"/>
      <c r="D1243" s="3416"/>
      <c r="E1243" s="3534"/>
      <c r="F1243" s="764"/>
      <c r="G1243" s="3622"/>
      <c r="H1243" s="3416"/>
      <c r="I1243" s="3531"/>
      <c r="J1243" s="3461"/>
      <c r="K1243" s="3532"/>
      <c r="L1243" s="777"/>
      <c r="M1243" s="3439"/>
      <c r="N1243" s="3440"/>
      <c r="O1243" s="3386"/>
      <c r="P1243" s="3387"/>
      <c r="DE1243" s="818"/>
      <c r="DG1243" s="829"/>
    </row>
    <row r="1244" spans="1:111" s="771" customFormat="1" ht="6" hidden="1" customHeight="1" x14ac:dyDescent="0.15">
      <c r="A1244" s="3601"/>
      <c r="B1244" s="3602"/>
      <c r="C1244" s="3602"/>
      <c r="D1244" s="3602"/>
      <c r="E1244" s="3602"/>
      <c r="F1244" s="3602"/>
      <c r="G1244" s="3602"/>
      <c r="H1244" s="3602"/>
      <c r="I1244" s="3602"/>
      <c r="J1244" s="3602"/>
      <c r="K1244" s="3602"/>
      <c r="L1244" s="3602"/>
      <c r="M1244" s="3602"/>
      <c r="N1244" s="3602"/>
      <c r="O1244" s="3602"/>
      <c r="P1244" s="3602"/>
      <c r="DE1244" s="818"/>
      <c r="DG1244" s="829"/>
    </row>
    <row r="1245" spans="1:111" s="771" customFormat="1" ht="6" hidden="1" customHeight="1" x14ac:dyDescent="0.15">
      <c r="A1245" s="3603"/>
      <c r="B1245" s="3603"/>
      <c r="C1245" s="3603"/>
      <c r="D1245" s="3603"/>
      <c r="E1245" s="3603"/>
      <c r="F1245" s="3603"/>
      <c r="G1245" s="3603"/>
      <c r="H1245" s="3603"/>
      <c r="I1245" s="3603"/>
      <c r="J1245" s="3603"/>
      <c r="K1245" s="3603"/>
      <c r="L1245" s="3603"/>
      <c r="M1245" s="3603"/>
      <c r="N1245" s="3603"/>
      <c r="O1245" s="3603"/>
      <c r="P1245" s="3603"/>
      <c r="DE1245" s="818"/>
      <c r="DG1245" s="829"/>
    </row>
    <row r="1246" spans="1:111" s="771" customFormat="1" ht="21" hidden="1" customHeight="1" x14ac:dyDescent="0.15">
      <c r="A1246" s="3421">
        <v>3</v>
      </c>
      <c r="B1246" s="3604" t="s">
        <v>1263</v>
      </c>
      <c r="C1246" s="3605"/>
      <c r="D1246" s="3606"/>
      <c r="E1246" s="3607" t="s">
        <v>1226</v>
      </c>
      <c r="F1246" s="3608"/>
      <c r="G1246" s="3609"/>
      <c r="H1246" s="3609"/>
      <c r="I1246" s="802"/>
      <c r="J1246" s="813">
        <v>4</v>
      </c>
      <c r="K1246" s="3510" t="s">
        <v>1262</v>
      </c>
      <c r="L1246" s="3511"/>
      <c r="M1246" s="3511"/>
      <c r="N1246" s="3511"/>
      <c r="O1246" s="3511"/>
      <c r="P1246" s="3512"/>
      <c r="DE1246" s="818"/>
      <c r="DG1246" s="829"/>
    </row>
    <row r="1247" spans="1:111" s="771" customFormat="1" ht="12" hidden="1" customHeight="1" x14ac:dyDescent="0.15">
      <c r="A1247" s="3422"/>
      <c r="B1247" s="3610"/>
      <c r="C1247" s="3610"/>
      <c r="D1247" s="3610"/>
      <c r="E1247" s="3386"/>
      <c r="F1247" s="3387"/>
      <c r="G1247" s="3445"/>
      <c r="H1247" s="3445"/>
      <c r="I1247" s="791"/>
      <c r="J1247" s="3611"/>
      <c r="K1247" s="3612"/>
      <c r="L1247" s="3613"/>
      <c r="M1247" s="3613"/>
      <c r="N1247" s="3613"/>
      <c r="O1247" s="3613"/>
      <c r="P1247" s="3614"/>
      <c r="DE1247" s="818"/>
      <c r="DG1247" s="829"/>
    </row>
    <row r="1248" spans="1:111" s="771" customFormat="1" ht="12" hidden="1" customHeight="1" x14ac:dyDescent="0.15">
      <c r="A1248" s="791"/>
      <c r="B1248" s="812"/>
      <c r="C1248" s="812"/>
      <c r="D1248" s="812"/>
      <c r="E1248" s="812"/>
      <c r="F1248" s="812"/>
      <c r="G1248" s="812"/>
      <c r="H1248" s="812"/>
      <c r="I1248" s="811"/>
      <c r="J1248" s="3611"/>
      <c r="K1248" s="3615"/>
      <c r="L1248" s="3616"/>
      <c r="M1248" s="3616"/>
      <c r="N1248" s="3616"/>
      <c r="O1248" s="3616"/>
      <c r="P1248" s="3614"/>
      <c r="DE1248" s="818"/>
      <c r="DG1248" s="829"/>
    </row>
    <row r="1249" spans="1:111" s="771" customFormat="1" ht="12" hidden="1" customHeight="1" x14ac:dyDescent="0.15">
      <c r="A1249" s="791"/>
      <c r="B1249" s="3599" t="s">
        <v>1261</v>
      </c>
      <c r="C1249" s="3599"/>
      <c r="D1249" s="3599"/>
      <c r="E1249" s="3599"/>
      <c r="F1249" s="3599"/>
      <c r="G1249" s="3599"/>
      <c r="H1249" s="3599"/>
      <c r="I1249" s="811"/>
      <c r="J1249" s="3611"/>
      <c r="K1249" s="3615"/>
      <c r="L1249" s="3616"/>
      <c r="M1249" s="3616"/>
      <c r="N1249" s="3616"/>
      <c r="O1249" s="3616"/>
      <c r="P1249" s="3614"/>
      <c r="DE1249" s="818"/>
      <c r="DG1249" s="829"/>
    </row>
    <row r="1250" spans="1:111" s="771" customFormat="1" ht="12" hidden="1" customHeight="1" x14ac:dyDescent="0.15">
      <c r="A1250" s="791"/>
      <c r="B1250" s="3599" t="s">
        <v>1260</v>
      </c>
      <c r="C1250" s="3599"/>
      <c r="D1250" s="3599"/>
      <c r="E1250" s="3599"/>
      <c r="F1250" s="3599"/>
      <c r="G1250" s="3599"/>
      <c r="H1250" s="3599"/>
      <c r="I1250" s="803"/>
      <c r="J1250" s="3611"/>
      <c r="K1250" s="3615"/>
      <c r="L1250" s="3616"/>
      <c r="M1250" s="3616"/>
      <c r="N1250" s="3616"/>
      <c r="O1250" s="3616"/>
      <c r="P1250" s="3614"/>
      <c r="DE1250" s="818"/>
      <c r="DG1250" s="829"/>
    </row>
    <row r="1251" spans="1:111" s="771" customFormat="1" ht="12" hidden="1" customHeight="1" x14ac:dyDescent="0.15">
      <c r="A1251" s="790" t="s">
        <v>1223</v>
      </c>
      <c r="B1251" s="3599" t="s">
        <v>1259</v>
      </c>
      <c r="C1251" s="3599"/>
      <c r="D1251" s="3599"/>
      <c r="E1251" s="3599"/>
      <c r="F1251" s="3599"/>
      <c r="G1251" s="3599"/>
      <c r="H1251" s="3599"/>
      <c r="I1251" s="811"/>
      <c r="J1251" s="3611"/>
      <c r="K1251" s="3615"/>
      <c r="L1251" s="3616"/>
      <c r="M1251" s="3616"/>
      <c r="N1251" s="3616"/>
      <c r="O1251" s="3616"/>
      <c r="P1251" s="3614"/>
      <c r="DE1251" s="818"/>
      <c r="DG1251" s="829"/>
    </row>
    <row r="1252" spans="1:111" s="771" customFormat="1" ht="12" hidden="1" customHeight="1" x14ac:dyDescent="0.15">
      <c r="A1252" s="790"/>
      <c r="B1252" s="3620" t="s">
        <v>1258</v>
      </c>
      <c r="C1252" s="3620"/>
      <c r="D1252" s="3620"/>
      <c r="E1252" s="3620"/>
      <c r="F1252" s="3620"/>
      <c r="G1252" s="3620"/>
      <c r="H1252" s="3620"/>
      <c r="I1252" s="811"/>
      <c r="J1252" s="3611"/>
      <c r="K1252" s="3615"/>
      <c r="L1252" s="3616"/>
      <c r="M1252" s="3616"/>
      <c r="N1252" s="3616"/>
      <c r="O1252" s="3616"/>
      <c r="P1252" s="3614"/>
      <c r="DE1252" s="818"/>
      <c r="DG1252" s="829"/>
    </row>
    <row r="1253" spans="1:111" s="771" customFormat="1" ht="12" hidden="1" customHeight="1" x14ac:dyDescent="0.15">
      <c r="A1253" s="790"/>
      <c r="B1253" s="3599" t="s">
        <v>1257</v>
      </c>
      <c r="C1253" s="3599"/>
      <c r="D1253" s="3599"/>
      <c r="E1253" s="3599"/>
      <c r="F1253" s="3599"/>
      <c r="G1253" s="3599"/>
      <c r="H1253" s="3599"/>
      <c r="I1253" s="811"/>
      <c r="J1253" s="3611"/>
      <c r="K1253" s="3615"/>
      <c r="L1253" s="3616"/>
      <c r="M1253" s="3616"/>
      <c r="N1253" s="3616"/>
      <c r="O1253" s="3616"/>
      <c r="P1253" s="3614"/>
      <c r="DE1253" s="818"/>
      <c r="DG1253" s="829"/>
    </row>
    <row r="1254" spans="1:111" s="771" customFormat="1" ht="12" hidden="1" customHeight="1" x14ac:dyDescent="0.15">
      <c r="A1254" s="790"/>
      <c r="B1254" s="3598" t="s">
        <v>1256</v>
      </c>
      <c r="C1254" s="3598"/>
      <c r="D1254" s="3598"/>
      <c r="E1254" s="3598"/>
      <c r="F1254" s="3598"/>
      <c r="G1254" s="3598"/>
      <c r="H1254" s="3598"/>
      <c r="I1254" s="811"/>
      <c r="J1254" s="3611"/>
      <c r="K1254" s="3615"/>
      <c r="L1254" s="3616"/>
      <c r="M1254" s="3616"/>
      <c r="N1254" s="3616"/>
      <c r="O1254" s="3616"/>
      <c r="P1254" s="3614"/>
      <c r="DE1254" s="818"/>
      <c r="DG1254" s="829"/>
    </row>
    <row r="1255" spans="1:111" s="771" customFormat="1" ht="12" hidden="1" customHeight="1" x14ac:dyDescent="0.15">
      <c r="A1255" s="790"/>
      <c r="B1255" s="3599" t="s">
        <v>1255</v>
      </c>
      <c r="C1255" s="3599"/>
      <c r="D1255" s="3599"/>
      <c r="E1255" s="3599"/>
      <c r="F1255" s="3599"/>
      <c r="G1255" s="3599"/>
      <c r="H1255" s="3599"/>
      <c r="I1255" s="811"/>
      <c r="J1255" s="3611"/>
      <c r="K1255" s="3615"/>
      <c r="L1255" s="3616"/>
      <c r="M1255" s="3616"/>
      <c r="N1255" s="3616"/>
      <c r="O1255" s="3616"/>
      <c r="P1255" s="3614"/>
      <c r="Q1255" s="224"/>
      <c r="R1255" s="224"/>
      <c r="S1255" s="224"/>
      <c r="T1255" s="224"/>
      <c r="U1255" s="224"/>
      <c r="V1255" s="224"/>
      <c r="W1255" s="224"/>
      <c r="X1255" s="224"/>
      <c r="Y1255" s="224"/>
      <c r="Z1255" s="224"/>
      <c r="AA1255" s="224"/>
      <c r="DE1255" s="818"/>
      <c r="DG1255" s="829"/>
    </row>
    <row r="1256" spans="1:111" s="771" customFormat="1" ht="12" hidden="1" customHeight="1" x14ac:dyDescent="0.15">
      <c r="A1256" s="790"/>
      <c r="B1256" s="3599" t="s">
        <v>1254</v>
      </c>
      <c r="C1256" s="3599"/>
      <c r="D1256" s="3599"/>
      <c r="E1256" s="3599"/>
      <c r="F1256" s="3599"/>
      <c r="G1256" s="3599"/>
      <c r="H1256" s="3599"/>
      <c r="I1256" s="811"/>
      <c r="J1256" s="3611"/>
      <c r="K1256" s="3615"/>
      <c r="L1256" s="3616"/>
      <c r="M1256" s="3616"/>
      <c r="N1256" s="3616"/>
      <c r="O1256" s="3616"/>
      <c r="P1256" s="3614"/>
      <c r="DE1256" s="818"/>
      <c r="DG1256" s="829"/>
    </row>
    <row r="1257" spans="1:111" s="771" customFormat="1" ht="12.75" hidden="1" customHeight="1" x14ac:dyDescent="0.15">
      <c r="A1257" s="790"/>
      <c r="B1257" s="3599" t="s">
        <v>1253</v>
      </c>
      <c r="C1257" s="3599"/>
      <c r="D1257" s="3599"/>
      <c r="E1257" s="3599"/>
      <c r="F1257" s="3599"/>
      <c r="G1257" s="3599"/>
      <c r="H1257" s="3599"/>
      <c r="I1257" s="811"/>
      <c r="J1257" s="3611"/>
      <c r="K1257" s="3615"/>
      <c r="L1257" s="3616"/>
      <c r="M1257" s="3616"/>
      <c r="N1257" s="3616"/>
      <c r="O1257" s="3616"/>
      <c r="P1257" s="3614"/>
      <c r="DE1257" s="818"/>
      <c r="DG1257" s="829"/>
    </row>
    <row r="1258" spans="1:111" s="771" customFormat="1" ht="9.75" hidden="1" customHeight="1" x14ac:dyDescent="0.15">
      <c r="A1258" s="790"/>
      <c r="B1258" s="3600" t="s">
        <v>580</v>
      </c>
      <c r="C1258" s="3600"/>
      <c r="D1258" s="3600"/>
      <c r="E1258" s="3600"/>
      <c r="F1258" s="3600"/>
      <c r="G1258" s="3600"/>
      <c r="H1258" s="3600"/>
      <c r="I1258" s="811"/>
      <c r="J1258" s="3611"/>
      <c r="K1258" s="3615"/>
      <c r="L1258" s="3616"/>
      <c r="M1258" s="3616"/>
      <c r="N1258" s="3616"/>
      <c r="O1258" s="3616"/>
      <c r="P1258" s="3614"/>
      <c r="DE1258" s="818"/>
      <c r="DG1258" s="829"/>
    </row>
    <row r="1259" spans="1:111" s="771" customFormat="1" ht="9.75" hidden="1" customHeight="1" x14ac:dyDescent="0.15">
      <c r="A1259" s="790"/>
      <c r="B1259" s="3597" t="s">
        <v>1252</v>
      </c>
      <c r="C1259" s="3597"/>
      <c r="D1259" s="3597"/>
      <c r="E1259" s="3597"/>
      <c r="F1259" s="3597"/>
      <c r="G1259" s="3597"/>
      <c r="H1259" s="3597"/>
      <c r="I1259" s="811"/>
      <c r="J1259" s="3611"/>
      <c r="K1259" s="3615"/>
      <c r="L1259" s="3616"/>
      <c r="M1259" s="3616"/>
      <c r="N1259" s="3616"/>
      <c r="O1259" s="3616"/>
      <c r="P1259" s="3614"/>
      <c r="DE1259" s="818"/>
      <c r="DG1259" s="829"/>
    </row>
    <row r="1260" spans="1:111" s="771" customFormat="1" ht="11.25" hidden="1" customHeight="1" x14ac:dyDescent="0.15">
      <c r="A1260" s="790"/>
      <c r="B1260" s="3597" t="s">
        <v>1251</v>
      </c>
      <c r="C1260" s="3597"/>
      <c r="D1260" s="3597"/>
      <c r="E1260" s="3597"/>
      <c r="F1260" s="3597"/>
      <c r="G1260" s="3597"/>
      <c r="H1260" s="3597"/>
      <c r="I1260" s="811"/>
      <c r="J1260" s="3539"/>
      <c r="K1260" s="3617"/>
      <c r="L1260" s="3618"/>
      <c r="M1260" s="3618"/>
      <c r="N1260" s="3618"/>
      <c r="O1260" s="3618"/>
      <c r="P1260" s="3619"/>
      <c r="DE1260" s="818"/>
      <c r="DG1260" s="829"/>
    </row>
    <row r="1261" spans="1:111" s="772" customFormat="1" ht="13.5" hidden="1" x14ac:dyDescent="0.15">
      <c r="A1261" s="3637" t="s">
        <v>1271</v>
      </c>
      <c r="B1261" s="3638"/>
      <c r="C1261" s="3638"/>
      <c r="D1261" s="3638"/>
      <c r="E1261" s="3638"/>
      <c r="F1261" s="3638"/>
      <c r="G1261" s="3638"/>
      <c r="H1261" s="3638"/>
      <c r="I1261" s="3638"/>
      <c r="J1261" s="3638"/>
      <c r="K1261" s="3638"/>
      <c r="L1261" s="3638"/>
      <c r="M1261" s="3638"/>
      <c r="N1261" s="3638"/>
      <c r="O1261" s="3638"/>
      <c r="P1261" s="3638"/>
      <c r="DE1261" s="830"/>
      <c r="DG1261" s="829"/>
    </row>
    <row r="1262" spans="1:111" s="771" customFormat="1" ht="12" hidden="1" customHeight="1" x14ac:dyDescent="0.15">
      <c r="A1262" s="3393" t="s">
        <v>576</v>
      </c>
      <c r="B1262" s="3417"/>
      <c r="C1262" s="3639"/>
      <c r="D1262" s="3640"/>
      <c r="E1262" s="3393" t="s">
        <v>575</v>
      </c>
      <c r="F1262" s="3417"/>
      <c r="G1262" s="3386"/>
      <c r="H1262" s="3416"/>
      <c r="I1262" s="3416"/>
      <c r="J1262" s="3387"/>
      <c r="K1262" s="801" t="s">
        <v>1214</v>
      </c>
      <c r="L1262" s="3386"/>
      <c r="M1262" s="3416"/>
      <c r="N1262" s="3416"/>
      <c r="O1262" s="3416"/>
      <c r="P1262" s="3387"/>
      <c r="DE1262" s="818"/>
      <c r="DG1262" s="829"/>
    </row>
    <row r="1263" spans="1:111" s="771" customFormat="1" ht="12" hidden="1" customHeight="1" x14ac:dyDescent="0.15">
      <c r="A1263" s="3421">
        <v>1</v>
      </c>
      <c r="B1263" s="3510" t="s">
        <v>1249</v>
      </c>
      <c r="C1263" s="3511"/>
      <c r="D1263" s="3511"/>
      <c r="E1263" s="3511"/>
      <c r="F1263" s="3512"/>
      <c r="G1263" s="3492" t="s">
        <v>1248</v>
      </c>
      <c r="H1263" s="3493"/>
      <c r="I1263" s="3393" t="s">
        <v>1270</v>
      </c>
      <c r="J1263" s="3394"/>
      <c r="K1263" s="3394"/>
      <c r="L1263" s="3394"/>
      <c r="M1263" s="3394"/>
      <c r="N1263" s="3394"/>
      <c r="O1263" s="3394"/>
      <c r="P1263" s="3417"/>
      <c r="DE1263" s="818"/>
      <c r="DG1263" s="829"/>
    </row>
    <row r="1264" spans="1:111" s="771" customFormat="1" ht="12" hidden="1" customHeight="1" x14ac:dyDescent="0.15">
      <c r="A1264" s="3422"/>
      <c r="B1264" s="3513"/>
      <c r="C1264" s="3514"/>
      <c r="D1264" s="3514"/>
      <c r="E1264" s="3514"/>
      <c r="F1264" s="3515"/>
      <c r="G1264" s="3426"/>
      <c r="H1264" s="3428"/>
      <c r="I1264" s="3635"/>
      <c r="J1264" s="3636"/>
      <c r="K1264" s="3636"/>
      <c r="L1264" s="3636"/>
      <c r="M1264" s="3636"/>
      <c r="N1264" s="3636"/>
      <c r="O1264" s="3636"/>
      <c r="P1264" s="808" t="s">
        <v>1763</v>
      </c>
      <c r="DE1264" s="818"/>
      <c r="DG1264" s="829"/>
    </row>
    <row r="1265" spans="1:111" s="771" customFormat="1" ht="6" hidden="1" customHeight="1" x14ac:dyDescent="0.15">
      <c r="A1265" s="809"/>
      <c r="B1265" s="809"/>
      <c r="C1265" s="809"/>
      <c r="D1265" s="809"/>
      <c r="E1265" s="809"/>
      <c r="F1265" s="809"/>
      <c r="G1265" s="809"/>
      <c r="H1265" s="809"/>
      <c r="I1265" s="809"/>
      <c r="J1265" s="809"/>
      <c r="K1265" s="809"/>
      <c r="L1265" s="809"/>
      <c r="M1265" s="791"/>
      <c r="N1265" s="791"/>
      <c r="O1265" s="791"/>
      <c r="P1265" s="791"/>
      <c r="DE1265" s="818"/>
      <c r="DG1265" s="829"/>
    </row>
    <row r="1266" spans="1:111" s="771" customFormat="1" ht="12" hidden="1" customHeight="1" x14ac:dyDescent="0.15">
      <c r="A1266" s="3421">
        <v>2</v>
      </c>
      <c r="B1266" s="3434" t="s">
        <v>1269</v>
      </c>
      <c r="C1266" s="3624"/>
      <c r="D1266" s="3624"/>
      <c r="E1266" s="3624"/>
      <c r="F1266" s="3624"/>
      <c r="G1266" s="3624"/>
      <c r="H1266" s="3624"/>
      <c r="I1266" s="3624"/>
      <c r="J1266" s="3624"/>
      <c r="K1266" s="3624"/>
      <c r="L1266" s="3624"/>
      <c r="M1266" s="3624"/>
      <c r="N1266" s="3625"/>
      <c r="O1266" s="3434" t="s">
        <v>1231</v>
      </c>
      <c r="P1266" s="3625"/>
      <c r="DE1266" s="818"/>
      <c r="DG1266" s="829"/>
    </row>
    <row r="1267" spans="1:111" s="771" customFormat="1" ht="12" hidden="1" customHeight="1" x14ac:dyDescent="0.15">
      <c r="A1267" s="3475"/>
      <c r="B1267" s="804" t="s">
        <v>54</v>
      </c>
      <c r="C1267" s="3627" t="s">
        <v>1234</v>
      </c>
      <c r="D1267" s="3628"/>
      <c r="E1267" s="3629"/>
      <c r="F1267" s="805" t="s">
        <v>1268</v>
      </c>
      <c r="G1267" s="3627" t="s">
        <v>1267</v>
      </c>
      <c r="H1267" s="3628"/>
      <c r="I1267" s="3630" t="s">
        <v>1266</v>
      </c>
      <c r="J1267" s="3631"/>
      <c r="K1267" s="3632"/>
      <c r="L1267" s="807" t="s">
        <v>1265</v>
      </c>
      <c r="M1267" s="3633" t="s">
        <v>1264</v>
      </c>
      <c r="N1267" s="3634"/>
      <c r="O1267" s="3436"/>
      <c r="P1267" s="3626"/>
      <c r="DE1267" s="818"/>
      <c r="DF1267" s="772" t="str">
        <f>IF(COUNTA(B1268:P1277)&gt;0,DG1267,"")</f>
        <v/>
      </c>
      <c r="DG1267" s="829">
        <v>38</v>
      </c>
    </row>
    <row r="1268" spans="1:111" s="771" customFormat="1" ht="13.5" hidden="1" customHeight="1" x14ac:dyDescent="0.15">
      <c r="A1268" s="3475"/>
      <c r="B1268" s="778"/>
      <c r="C1268" s="3622"/>
      <c r="D1268" s="3547"/>
      <c r="E1268" s="3623"/>
      <c r="F1268" s="764"/>
      <c r="G1268" s="3622"/>
      <c r="H1268" s="3416"/>
      <c r="I1268" s="3531"/>
      <c r="J1268" s="3461"/>
      <c r="K1268" s="3532"/>
      <c r="L1268" s="779"/>
      <c r="M1268" s="3439"/>
      <c r="N1268" s="3440"/>
      <c r="O1268" s="3386"/>
      <c r="P1268" s="3387"/>
      <c r="DE1268" s="818"/>
      <c r="DG1268" s="829"/>
    </row>
    <row r="1269" spans="1:111" s="771" customFormat="1" ht="13.5" hidden="1" customHeight="1" x14ac:dyDescent="0.15">
      <c r="A1269" s="3475"/>
      <c r="B1269" s="778"/>
      <c r="C1269" s="3622"/>
      <c r="D1269" s="3547"/>
      <c r="E1269" s="3623"/>
      <c r="F1269" s="764"/>
      <c r="G1269" s="3622"/>
      <c r="H1269" s="3416"/>
      <c r="I1269" s="3531"/>
      <c r="J1269" s="3461"/>
      <c r="K1269" s="3532"/>
      <c r="L1269" s="779"/>
      <c r="M1269" s="3439"/>
      <c r="N1269" s="3440"/>
      <c r="O1269" s="3386"/>
      <c r="P1269" s="3387"/>
      <c r="DE1269" s="818"/>
      <c r="DG1269" s="829"/>
    </row>
    <row r="1270" spans="1:111" s="771" customFormat="1" ht="13.5" hidden="1" customHeight="1" x14ac:dyDescent="0.15">
      <c r="A1270" s="3475"/>
      <c r="B1270" s="776"/>
      <c r="C1270" s="3622"/>
      <c r="D1270" s="3416"/>
      <c r="E1270" s="3534"/>
      <c r="F1270" s="764"/>
      <c r="G1270" s="3622"/>
      <c r="H1270" s="3416"/>
      <c r="I1270" s="3531"/>
      <c r="J1270" s="3461"/>
      <c r="K1270" s="3532"/>
      <c r="L1270" s="777"/>
      <c r="M1270" s="3439"/>
      <c r="N1270" s="3440"/>
      <c r="O1270" s="3386"/>
      <c r="P1270" s="3387"/>
      <c r="DE1270" s="818"/>
      <c r="DG1270" s="829"/>
    </row>
    <row r="1271" spans="1:111" s="771" customFormat="1" ht="13.5" hidden="1" customHeight="1" x14ac:dyDescent="0.15">
      <c r="A1271" s="3475"/>
      <c r="B1271" s="778"/>
      <c r="C1271" s="3622"/>
      <c r="D1271" s="3547"/>
      <c r="E1271" s="3623"/>
      <c r="F1271" s="764"/>
      <c r="G1271" s="3622"/>
      <c r="H1271" s="3416"/>
      <c r="I1271" s="3531"/>
      <c r="J1271" s="3461"/>
      <c r="K1271" s="3532"/>
      <c r="L1271" s="779"/>
      <c r="M1271" s="3439"/>
      <c r="N1271" s="3440"/>
      <c r="O1271" s="3386"/>
      <c r="P1271" s="3387"/>
      <c r="DE1271" s="818"/>
      <c r="DG1271" s="829"/>
    </row>
    <row r="1272" spans="1:111" s="771" customFormat="1" ht="13.5" hidden="1" customHeight="1" x14ac:dyDescent="0.15">
      <c r="A1272" s="3475"/>
      <c r="B1272" s="778"/>
      <c r="C1272" s="3622"/>
      <c r="D1272" s="3416"/>
      <c r="E1272" s="3534"/>
      <c r="F1272" s="764"/>
      <c r="G1272" s="3622"/>
      <c r="H1272" s="3534"/>
      <c r="I1272" s="3531"/>
      <c r="J1272" s="3461"/>
      <c r="K1272" s="3532"/>
      <c r="L1272" s="779"/>
      <c r="M1272" s="3439"/>
      <c r="N1272" s="3621"/>
      <c r="O1272" s="3386"/>
      <c r="P1272" s="3621"/>
      <c r="DE1272" s="818"/>
      <c r="DG1272" s="829"/>
    </row>
    <row r="1273" spans="1:111" s="771" customFormat="1" ht="13.5" hidden="1" customHeight="1" x14ac:dyDescent="0.15">
      <c r="A1273" s="3475"/>
      <c r="B1273" s="778"/>
      <c r="C1273" s="3622"/>
      <c r="D1273" s="3547"/>
      <c r="E1273" s="3623"/>
      <c r="F1273" s="764"/>
      <c r="G1273" s="3622"/>
      <c r="H1273" s="3416"/>
      <c r="I1273" s="3531"/>
      <c r="J1273" s="3461"/>
      <c r="K1273" s="3532"/>
      <c r="L1273" s="779"/>
      <c r="M1273" s="3439"/>
      <c r="N1273" s="3440"/>
      <c r="O1273" s="3386"/>
      <c r="P1273" s="3387"/>
      <c r="DE1273" s="818"/>
      <c r="DG1273" s="829"/>
    </row>
    <row r="1274" spans="1:111" s="771" customFormat="1" ht="13.5" hidden="1" customHeight="1" x14ac:dyDescent="0.15">
      <c r="A1274" s="3475"/>
      <c r="B1274" s="778"/>
      <c r="C1274" s="3622"/>
      <c r="D1274" s="3547"/>
      <c r="E1274" s="3623"/>
      <c r="F1274" s="764"/>
      <c r="G1274" s="3622"/>
      <c r="H1274" s="3416"/>
      <c r="I1274" s="3531"/>
      <c r="J1274" s="3461"/>
      <c r="K1274" s="3532"/>
      <c r="L1274" s="779"/>
      <c r="M1274" s="3439"/>
      <c r="N1274" s="3440"/>
      <c r="O1274" s="3386"/>
      <c r="P1274" s="3387"/>
      <c r="DE1274" s="818"/>
      <c r="DG1274" s="829"/>
    </row>
    <row r="1275" spans="1:111" s="771" customFormat="1" ht="13.5" hidden="1" customHeight="1" x14ac:dyDescent="0.15">
      <c r="A1275" s="3475"/>
      <c r="B1275" s="776"/>
      <c r="C1275" s="3622"/>
      <c r="D1275" s="3416"/>
      <c r="E1275" s="3534"/>
      <c r="F1275" s="764"/>
      <c r="G1275" s="3622"/>
      <c r="H1275" s="3416"/>
      <c r="I1275" s="3531"/>
      <c r="J1275" s="3461"/>
      <c r="K1275" s="3532"/>
      <c r="L1275" s="777"/>
      <c r="M1275" s="3439"/>
      <c r="N1275" s="3440"/>
      <c r="O1275" s="3386"/>
      <c r="P1275" s="3387"/>
      <c r="DE1275" s="818"/>
      <c r="DG1275" s="829"/>
    </row>
    <row r="1276" spans="1:111" s="771" customFormat="1" ht="13.5" hidden="1" customHeight="1" x14ac:dyDescent="0.15">
      <c r="A1276" s="3475"/>
      <c r="B1276" s="778"/>
      <c r="C1276" s="3622"/>
      <c r="D1276" s="3547"/>
      <c r="E1276" s="3623"/>
      <c r="F1276" s="764"/>
      <c r="G1276" s="3622"/>
      <c r="H1276" s="3416"/>
      <c r="I1276" s="3531"/>
      <c r="J1276" s="3461"/>
      <c r="K1276" s="3532"/>
      <c r="L1276" s="779"/>
      <c r="M1276" s="3439"/>
      <c r="N1276" s="3440"/>
      <c r="O1276" s="3386"/>
      <c r="P1276" s="3387"/>
      <c r="DE1276" s="818"/>
      <c r="DG1276" s="829"/>
    </row>
    <row r="1277" spans="1:111" s="771" customFormat="1" ht="13.5" hidden="1" customHeight="1" x14ac:dyDescent="0.15">
      <c r="A1277" s="3475"/>
      <c r="B1277" s="776"/>
      <c r="C1277" s="3622"/>
      <c r="D1277" s="3416"/>
      <c r="E1277" s="3534"/>
      <c r="F1277" s="764"/>
      <c r="G1277" s="3622"/>
      <c r="H1277" s="3416"/>
      <c r="I1277" s="3531"/>
      <c r="J1277" s="3461"/>
      <c r="K1277" s="3532"/>
      <c r="L1277" s="777"/>
      <c r="M1277" s="3439"/>
      <c r="N1277" s="3440"/>
      <c r="O1277" s="3386"/>
      <c r="P1277" s="3387"/>
      <c r="DE1277" s="818"/>
      <c r="DG1277" s="829"/>
    </row>
    <row r="1278" spans="1:111" s="771" customFormat="1" ht="6" hidden="1" customHeight="1" x14ac:dyDescent="0.15">
      <c r="A1278" s="3601"/>
      <c r="B1278" s="3602"/>
      <c r="C1278" s="3602"/>
      <c r="D1278" s="3602"/>
      <c r="E1278" s="3602"/>
      <c r="F1278" s="3602"/>
      <c r="G1278" s="3602"/>
      <c r="H1278" s="3602"/>
      <c r="I1278" s="3602"/>
      <c r="J1278" s="3602"/>
      <c r="K1278" s="3602"/>
      <c r="L1278" s="3602"/>
      <c r="M1278" s="3602"/>
      <c r="N1278" s="3602"/>
      <c r="O1278" s="3602"/>
      <c r="P1278" s="3602"/>
      <c r="DE1278" s="818"/>
      <c r="DG1278" s="829"/>
    </row>
    <row r="1279" spans="1:111" s="771" customFormat="1" ht="6" hidden="1" customHeight="1" x14ac:dyDescent="0.15">
      <c r="A1279" s="3603"/>
      <c r="B1279" s="3603"/>
      <c r="C1279" s="3603"/>
      <c r="D1279" s="3603"/>
      <c r="E1279" s="3603"/>
      <c r="F1279" s="3603"/>
      <c r="G1279" s="3603"/>
      <c r="H1279" s="3603"/>
      <c r="I1279" s="3603"/>
      <c r="J1279" s="3603"/>
      <c r="K1279" s="3603"/>
      <c r="L1279" s="3603"/>
      <c r="M1279" s="3603"/>
      <c r="N1279" s="3603"/>
      <c r="O1279" s="3603"/>
      <c r="P1279" s="3603"/>
      <c r="DE1279" s="818"/>
      <c r="DG1279" s="829"/>
    </row>
    <row r="1280" spans="1:111" s="771" customFormat="1" ht="21" hidden="1" customHeight="1" x14ac:dyDescent="0.15">
      <c r="A1280" s="3421">
        <v>3</v>
      </c>
      <c r="B1280" s="3604" t="s">
        <v>1263</v>
      </c>
      <c r="C1280" s="3605"/>
      <c r="D1280" s="3606"/>
      <c r="E1280" s="3607" t="s">
        <v>1226</v>
      </c>
      <c r="F1280" s="3608"/>
      <c r="G1280" s="3609"/>
      <c r="H1280" s="3609"/>
      <c r="I1280" s="802"/>
      <c r="J1280" s="813">
        <v>4</v>
      </c>
      <c r="K1280" s="3510" t="s">
        <v>1262</v>
      </c>
      <c r="L1280" s="3511"/>
      <c r="M1280" s="3511"/>
      <c r="N1280" s="3511"/>
      <c r="O1280" s="3511"/>
      <c r="P1280" s="3512"/>
      <c r="DE1280" s="818"/>
      <c r="DG1280" s="829"/>
    </row>
    <row r="1281" spans="1:111" s="771" customFormat="1" ht="12" hidden="1" customHeight="1" x14ac:dyDescent="0.15">
      <c r="A1281" s="3422"/>
      <c r="B1281" s="3610"/>
      <c r="C1281" s="3610"/>
      <c r="D1281" s="3610"/>
      <c r="E1281" s="3386"/>
      <c r="F1281" s="3387"/>
      <c r="G1281" s="3445"/>
      <c r="H1281" s="3445"/>
      <c r="I1281" s="791"/>
      <c r="J1281" s="3611"/>
      <c r="K1281" s="3612"/>
      <c r="L1281" s="3613"/>
      <c r="M1281" s="3613"/>
      <c r="N1281" s="3613"/>
      <c r="O1281" s="3613"/>
      <c r="P1281" s="3614"/>
      <c r="DE1281" s="818"/>
      <c r="DG1281" s="829"/>
    </row>
    <row r="1282" spans="1:111" s="771" customFormat="1" ht="12" hidden="1" customHeight="1" x14ac:dyDescent="0.15">
      <c r="A1282" s="791"/>
      <c r="B1282" s="812"/>
      <c r="C1282" s="812"/>
      <c r="D1282" s="812"/>
      <c r="E1282" s="812"/>
      <c r="F1282" s="812"/>
      <c r="G1282" s="812"/>
      <c r="H1282" s="812"/>
      <c r="I1282" s="811"/>
      <c r="J1282" s="3611"/>
      <c r="K1282" s="3615"/>
      <c r="L1282" s="3616"/>
      <c r="M1282" s="3616"/>
      <c r="N1282" s="3616"/>
      <c r="O1282" s="3616"/>
      <c r="P1282" s="3614"/>
      <c r="DE1282" s="818"/>
      <c r="DG1282" s="829"/>
    </row>
    <row r="1283" spans="1:111" s="771" customFormat="1" ht="12" hidden="1" customHeight="1" x14ac:dyDescent="0.15">
      <c r="A1283" s="791"/>
      <c r="B1283" s="3599" t="s">
        <v>1261</v>
      </c>
      <c r="C1283" s="3599"/>
      <c r="D1283" s="3599"/>
      <c r="E1283" s="3599"/>
      <c r="F1283" s="3599"/>
      <c r="G1283" s="3599"/>
      <c r="H1283" s="3599"/>
      <c r="I1283" s="811"/>
      <c r="J1283" s="3611"/>
      <c r="K1283" s="3615"/>
      <c r="L1283" s="3616"/>
      <c r="M1283" s="3616"/>
      <c r="N1283" s="3616"/>
      <c r="O1283" s="3616"/>
      <c r="P1283" s="3614"/>
      <c r="DE1283" s="818"/>
      <c r="DG1283" s="829"/>
    </row>
    <row r="1284" spans="1:111" s="771" customFormat="1" ht="12" hidden="1" customHeight="1" x14ac:dyDescent="0.15">
      <c r="A1284" s="791"/>
      <c r="B1284" s="3599" t="s">
        <v>1260</v>
      </c>
      <c r="C1284" s="3599"/>
      <c r="D1284" s="3599"/>
      <c r="E1284" s="3599"/>
      <c r="F1284" s="3599"/>
      <c r="G1284" s="3599"/>
      <c r="H1284" s="3599"/>
      <c r="I1284" s="803"/>
      <c r="J1284" s="3611"/>
      <c r="K1284" s="3615"/>
      <c r="L1284" s="3616"/>
      <c r="M1284" s="3616"/>
      <c r="N1284" s="3616"/>
      <c r="O1284" s="3616"/>
      <c r="P1284" s="3614"/>
      <c r="DE1284" s="818"/>
      <c r="DG1284" s="829"/>
    </row>
    <row r="1285" spans="1:111" s="771" customFormat="1" ht="12" hidden="1" customHeight="1" x14ac:dyDescent="0.15">
      <c r="A1285" s="790" t="s">
        <v>1223</v>
      </c>
      <c r="B1285" s="3599" t="s">
        <v>1259</v>
      </c>
      <c r="C1285" s="3599"/>
      <c r="D1285" s="3599"/>
      <c r="E1285" s="3599"/>
      <c r="F1285" s="3599"/>
      <c r="G1285" s="3599"/>
      <c r="H1285" s="3599"/>
      <c r="I1285" s="811"/>
      <c r="J1285" s="3611"/>
      <c r="K1285" s="3615"/>
      <c r="L1285" s="3616"/>
      <c r="M1285" s="3616"/>
      <c r="N1285" s="3616"/>
      <c r="O1285" s="3616"/>
      <c r="P1285" s="3614"/>
      <c r="DE1285" s="818"/>
      <c r="DG1285" s="829"/>
    </row>
    <row r="1286" spans="1:111" s="771" customFormat="1" ht="12" hidden="1" customHeight="1" x14ac:dyDescent="0.15">
      <c r="A1286" s="790"/>
      <c r="B1286" s="3620" t="s">
        <v>1258</v>
      </c>
      <c r="C1286" s="3620"/>
      <c r="D1286" s="3620"/>
      <c r="E1286" s="3620"/>
      <c r="F1286" s="3620"/>
      <c r="G1286" s="3620"/>
      <c r="H1286" s="3620"/>
      <c r="I1286" s="811"/>
      <c r="J1286" s="3611"/>
      <c r="K1286" s="3615"/>
      <c r="L1286" s="3616"/>
      <c r="M1286" s="3616"/>
      <c r="N1286" s="3616"/>
      <c r="O1286" s="3616"/>
      <c r="P1286" s="3614"/>
      <c r="DE1286" s="818"/>
      <c r="DG1286" s="829"/>
    </row>
    <row r="1287" spans="1:111" s="771" customFormat="1" ht="12" hidden="1" customHeight="1" x14ac:dyDescent="0.15">
      <c r="A1287" s="790"/>
      <c r="B1287" s="3599" t="s">
        <v>1257</v>
      </c>
      <c r="C1287" s="3599"/>
      <c r="D1287" s="3599"/>
      <c r="E1287" s="3599"/>
      <c r="F1287" s="3599"/>
      <c r="G1287" s="3599"/>
      <c r="H1287" s="3599"/>
      <c r="I1287" s="811"/>
      <c r="J1287" s="3611"/>
      <c r="K1287" s="3615"/>
      <c r="L1287" s="3616"/>
      <c r="M1287" s="3616"/>
      <c r="N1287" s="3616"/>
      <c r="O1287" s="3616"/>
      <c r="P1287" s="3614"/>
      <c r="DE1287" s="818"/>
      <c r="DG1287" s="829"/>
    </row>
    <row r="1288" spans="1:111" s="771" customFormat="1" ht="12" hidden="1" customHeight="1" x14ac:dyDescent="0.15">
      <c r="A1288" s="790"/>
      <c r="B1288" s="3598" t="s">
        <v>1256</v>
      </c>
      <c r="C1288" s="3598"/>
      <c r="D1288" s="3598"/>
      <c r="E1288" s="3598"/>
      <c r="F1288" s="3598"/>
      <c r="G1288" s="3598"/>
      <c r="H1288" s="3598"/>
      <c r="I1288" s="811"/>
      <c r="J1288" s="3611"/>
      <c r="K1288" s="3615"/>
      <c r="L1288" s="3616"/>
      <c r="M1288" s="3616"/>
      <c r="N1288" s="3616"/>
      <c r="O1288" s="3616"/>
      <c r="P1288" s="3614"/>
      <c r="DE1288" s="818"/>
      <c r="DG1288" s="829"/>
    </row>
    <row r="1289" spans="1:111" s="771" customFormat="1" ht="12" hidden="1" customHeight="1" x14ac:dyDescent="0.15">
      <c r="A1289" s="790"/>
      <c r="B1289" s="3599" t="s">
        <v>1255</v>
      </c>
      <c r="C1289" s="3599"/>
      <c r="D1289" s="3599"/>
      <c r="E1289" s="3599"/>
      <c r="F1289" s="3599"/>
      <c r="G1289" s="3599"/>
      <c r="H1289" s="3599"/>
      <c r="I1289" s="811"/>
      <c r="J1289" s="3611"/>
      <c r="K1289" s="3615"/>
      <c r="L1289" s="3616"/>
      <c r="M1289" s="3616"/>
      <c r="N1289" s="3616"/>
      <c r="O1289" s="3616"/>
      <c r="P1289" s="3614"/>
      <c r="Q1289" s="224"/>
      <c r="R1289" s="224"/>
      <c r="S1289" s="224"/>
      <c r="T1289" s="224"/>
      <c r="U1289" s="224"/>
      <c r="V1289" s="224"/>
      <c r="W1289" s="224"/>
      <c r="X1289" s="224"/>
      <c r="Y1289" s="224"/>
      <c r="Z1289" s="224"/>
      <c r="AA1289" s="224"/>
      <c r="DE1289" s="818"/>
      <c r="DG1289" s="829"/>
    </row>
    <row r="1290" spans="1:111" s="771" customFormat="1" ht="12" hidden="1" customHeight="1" x14ac:dyDescent="0.15">
      <c r="A1290" s="790"/>
      <c r="B1290" s="3599" t="s">
        <v>1254</v>
      </c>
      <c r="C1290" s="3599"/>
      <c r="D1290" s="3599"/>
      <c r="E1290" s="3599"/>
      <c r="F1290" s="3599"/>
      <c r="G1290" s="3599"/>
      <c r="H1290" s="3599"/>
      <c r="I1290" s="811"/>
      <c r="J1290" s="3611"/>
      <c r="K1290" s="3615"/>
      <c r="L1290" s="3616"/>
      <c r="M1290" s="3616"/>
      <c r="N1290" s="3616"/>
      <c r="O1290" s="3616"/>
      <c r="P1290" s="3614"/>
      <c r="DE1290" s="818"/>
      <c r="DG1290" s="829"/>
    </row>
    <row r="1291" spans="1:111" s="771" customFormat="1" ht="12.75" hidden="1" customHeight="1" x14ac:dyDescent="0.15">
      <c r="A1291" s="790"/>
      <c r="B1291" s="3599" t="s">
        <v>1253</v>
      </c>
      <c r="C1291" s="3599"/>
      <c r="D1291" s="3599"/>
      <c r="E1291" s="3599"/>
      <c r="F1291" s="3599"/>
      <c r="G1291" s="3599"/>
      <c r="H1291" s="3599"/>
      <c r="I1291" s="811"/>
      <c r="J1291" s="3611"/>
      <c r="K1291" s="3615"/>
      <c r="L1291" s="3616"/>
      <c r="M1291" s="3616"/>
      <c r="N1291" s="3616"/>
      <c r="O1291" s="3616"/>
      <c r="P1291" s="3614"/>
      <c r="DE1291" s="818"/>
      <c r="DG1291" s="829"/>
    </row>
    <row r="1292" spans="1:111" s="771" customFormat="1" ht="9.75" hidden="1" customHeight="1" x14ac:dyDescent="0.15">
      <c r="A1292" s="790"/>
      <c r="B1292" s="3600" t="s">
        <v>580</v>
      </c>
      <c r="C1292" s="3600"/>
      <c r="D1292" s="3600"/>
      <c r="E1292" s="3600"/>
      <c r="F1292" s="3600"/>
      <c r="G1292" s="3600"/>
      <c r="H1292" s="3600"/>
      <c r="I1292" s="811"/>
      <c r="J1292" s="3611"/>
      <c r="K1292" s="3615"/>
      <c r="L1292" s="3616"/>
      <c r="M1292" s="3616"/>
      <c r="N1292" s="3616"/>
      <c r="O1292" s="3616"/>
      <c r="P1292" s="3614"/>
      <c r="DE1292" s="818"/>
      <c r="DG1292" s="829"/>
    </row>
    <row r="1293" spans="1:111" s="771" customFormat="1" ht="9.75" hidden="1" customHeight="1" x14ac:dyDescent="0.15">
      <c r="A1293" s="790"/>
      <c r="B1293" s="3597" t="s">
        <v>1252</v>
      </c>
      <c r="C1293" s="3597"/>
      <c r="D1293" s="3597"/>
      <c r="E1293" s="3597"/>
      <c r="F1293" s="3597"/>
      <c r="G1293" s="3597"/>
      <c r="H1293" s="3597"/>
      <c r="I1293" s="811"/>
      <c r="J1293" s="3611"/>
      <c r="K1293" s="3615"/>
      <c r="L1293" s="3616"/>
      <c r="M1293" s="3616"/>
      <c r="N1293" s="3616"/>
      <c r="O1293" s="3616"/>
      <c r="P1293" s="3614"/>
      <c r="DE1293" s="818"/>
      <c r="DG1293" s="829"/>
    </row>
    <row r="1294" spans="1:111" s="771" customFormat="1" ht="11.25" hidden="1" customHeight="1" x14ac:dyDescent="0.15">
      <c r="A1294" s="790"/>
      <c r="B1294" s="3597" t="s">
        <v>1251</v>
      </c>
      <c r="C1294" s="3597"/>
      <c r="D1294" s="3597"/>
      <c r="E1294" s="3597"/>
      <c r="F1294" s="3597"/>
      <c r="G1294" s="3597"/>
      <c r="H1294" s="3597"/>
      <c r="I1294" s="811"/>
      <c r="J1294" s="3539"/>
      <c r="K1294" s="3617"/>
      <c r="L1294" s="3618"/>
      <c r="M1294" s="3618"/>
      <c r="N1294" s="3618"/>
      <c r="O1294" s="3618"/>
      <c r="P1294" s="3619"/>
      <c r="DE1294" s="818"/>
      <c r="DG1294" s="829"/>
    </row>
    <row r="1295" spans="1:111" s="772" customFormat="1" ht="13.5" hidden="1" x14ac:dyDescent="0.15">
      <c r="A1295" s="3637" t="s">
        <v>1271</v>
      </c>
      <c r="B1295" s="3638"/>
      <c r="C1295" s="3638"/>
      <c r="D1295" s="3638"/>
      <c r="E1295" s="3638"/>
      <c r="F1295" s="3638"/>
      <c r="G1295" s="3638"/>
      <c r="H1295" s="3638"/>
      <c r="I1295" s="3638"/>
      <c r="J1295" s="3638"/>
      <c r="K1295" s="3638"/>
      <c r="L1295" s="3638"/>
      <c r="M1295" s="3638"/>
      <c r="N1295" s="3638"/>
      <c r="O1295" s="3638"/>
      <c r="P1295" s="3638"/>
      <c r="DE1295" s="830"/>
      <c r="DG1295" s="829"/>
    </row>
    <row r="1296" spans="1:111" s="771" customFormat="1" ht="12" hidden="1" customHeight="1" x14ac:dyDescent="0.15">
      <c r="A1296" s="3393" t="s">
        <v>576</v>
      </c>
      <c r="B1296" s="3417"/>
      <c r="C1296" s="3639"/>
      <c r="D1296" s="3640"/>
      <c r="E1296" s="3393" t="s">
        <v>575</v>
      </c>
      <c r="F1296" s="3417"/>
      <c r="G1296" s="3386"/>
      <c r="H1296" s="3416"/>
      <c r="I1296" s="3416"/>
      <c r="J1296" s="3387"/>
      <c r="K1296" s="801" t="s">
        <v>1214</v>
      </c>
      <c r="L1296" s="3386"/>
      <c r="M1296" s="3416"/>
      <c r="N1296" s="3416"/>
      <c r="O1296" s="3416"/>
      <c r="P1296" s="3387"/>
      <c r="DE1296" s="818"/>
      <c r="DG1296" s="829"/>
    </row>
    <row r="1297" spans="1:111" s="771" customFormat="1" ht="12" hidden="1" customHeight="1" x14ac:dyDescent="0.15">
      <c r="A1297" s="3421">
        <v>1</v>
      </c>
      <c r="B1297" s="3510" t="s">
        <v>1249</v>
      </c>
      <c r="C1297" s="3511"/>
      <c r="D1297" s="3511"/>
      <c r="E1297" s="3511"/>
      <c r="F1297" s="3512"/>
      <c r="G1297" s="3492" t="s">
        <v>1248</v>
      </c>
      <c r="H1297" s="3493"/>
      <c r="I1297" s="3393" t="s">
        <v>1270</v>
      </c>
      <c r="J1297" s="3394"/>
      <c r="K1297" s="3394"/>
      <c r="L1297" s="3394"/>
      <c r="M1297" s="3394"/>
      <c r="N1297" s="3394"/>
      <c r="O1297" s="3394"/>
      <c r="P1297" s="3417"/>
      <c r="DE1297" s="818"/>
      <c r="DG1297" s="829"/>
    </row>
    <row r="1298" spans="1:111" s="771" customFormat="1" ht="12" hidden="1" customHeight="1" x14ac:dyDescent="0.15">
      <c r="A1298" s="3422"/>
      <c r="B1298" s="3513"/>
      <c r="C1298" s="3514"/>
      <c r="D1298" s="3514"/>
      <c r="E1298" s="3514"/>
      <c r="F1298" s="3515"/>
      <c r="G1298" s="3426"/>
      <c r="H1298" s="3428"/>
      <c r="I1298" s="3635"/>
      <c r="J1298" s="3636"/>
      <c r="K1298" s="3636"/>
      <c r="L1298" s="3636"/>
      <c r="M1298" s="3636"/>
      <c r="N1298" s="3636"/>
      <c r="O1298" s="3636"/>
      <c r="P1298" s="808" t="s">
        <v>1763</v>
      </c>
      <c r="DE1298" s="818"/>
      <c r="DG1298" s="829"/>
    </row>
    <row r="1299" spans="1:111" s="771" customFormat="1" ht="6" hidden="1" customHeight="1" x14ac:dyDescent="0.15">
      <c r="A1299" s="809"/>
      <c r="B1299" s="809"/>
      <c r="C1299" s="809"/>
      <c r="D1299" s="809"/>
      <c r="E1299" s="809"/>
      <c r="F1299" s="809"/>
      <c r="G1299" s="809"/>
      <c r="H1299" s="809"/>
      <c r="I1299" s="809"/>
      <c r="J1299" s="809"/>
      <c r="K1299" s="809"/>
      <c r="L1299" s="809"/>
      <c r="M1299" s="791"/>
      <c r="N1299" s="791"/>
      <c r="O1299" s="791"/>
      <c r="P1299" s="791"/>
      <c r="DE1299" s="818"/>
      <c r="DG1299" s="829"/>
    </row>
    <row r="1300" spans="1:111" s="771" customFormat="1" ht="12" hidden="1" customHeight="1" x14ac:dyDescent="0.15">
      <c r="A1300" s="3421">
        <v>2</v>
      </c>
      <c r="B1300" s="3434" t="s">
        <v>1269</v>
      </c>
      <c r="C1300" s="3624"/>
      <c r="D1300" s="3624"/>
      <c r="E1300" s="3624"/>
      <c r="F1300" s="3624"/>
      <c r="G1300" s="3624"/>
      <c r="H1300" s="3624"/>
      <c r="I1300" s="3624"/>
      <c r="J1300" s="3624"/>
      <c r="K1300" s="3624"/>
      <c r="L1300" s="3624"/>
      <c r="M1300" s="3624"/>
      <c r="N1300" s="3625"/>
      <c r="O1300" s="3434" t="s">
        <v>1231</v>
      </c>
      <c r="P1300" s="3625"/>
      <c r="DE1300" s="818"/>
      <c r="DG1300" s="829"/>
    </row>
    <row r="1301" spans="1:111" s="771" customFormat="1" ht="12" hidden="1" customHeight="1" x14ac:dyDescent="0.15">
      <c r="A1301" s="3475"/>
      <c r="B1301" s="804" t="s">
        <v>54</v>
      </c>
      <c r="C1301" s="3627" t="s">
        <v>1234</v>
      </c>
      <c r="D1301" s="3628"/>
      <c r="E1301" s="3629"/>
      <c r="F1301" s="805" t="s">
        <v>1268</v>
      </c>
      <c r="G1301" s="3627" t="s">
        <v>1267</v>
      </c>
      <c r="H1301" s="3628"/>
      <c r="I1301" s="3630" t="s">
        <v>1266</v>
      </c>
      <c r="J1301" s="3631"/>
      <c r="K1301" s="3632"/>
      <c r="L1301" s="807" t="s">
        <v>1265</v>
      </c>
      <c r="M1301" s="3633" t="s">
        <v>1264</v>
      </c>
      <c r="N1301" s="3634"/>
      <c r="O1301" s="3436"/>
      <c r="P1301" s="3626"/>
      <c r="DE1301" s="818"/>
      <c r="DF1301" s="772" t="str">
        <f>IF(COUNTA(B1302:P1311)&gt;0,DG1301,"")</f>
        <v/>
      </c>
      <c r="DG1301" s="829">
        <v>39</v>
      </c>
    </row>
    <row r="1302" spans="1:111" s="771" customFormat="1" ht="13.5" hidden="1" customHeight="1" x14ac:dyDescent="0.15">
      <c r="A1302" s="3475"/>
      <c r="B1302" s="778"/>
      <c r="C1302" s="3622"/>
      <c r="D1302" s="3547"/>
      <c r="E1302" s="3623"/>
      <c r="F1302" s="764"/>
      <c r="G1302" s="3622"/>
      <c r="H1302" s="3416"/>
      <c r="I1302" s="3531"/>
      <c r="J1302" s="3461"/>
      <c r="K1302" s="3532"/>
      <c r="L1302" s="779"/>
      <c r="M1302" s="3439"/>
      <c r="N1302" s="3440"/>
      <c r="O1302" s="3386"/>
      <c r="P1302" s="3387"/>
      <c r="DE1302" s="818"/>
      <c r="DG1302" s="829"/>
    </row>
    <row r="1303" spans="1:111" s="771" customFormat="1" ht="13.5" hidden="1" customHeight="1" x14ac:dyDescent="0.15">
      <c r="A1303" s="3475"/>
      <c r="B1303" s="778"/>
      <c r="C1303" s="3622"/>
      <c r="D1303" s="3547"/>
      <c r="E1303" s="3623"/>
      <c r="F1303" s="764"/>
      <c r="G1303" s="3622"/>
      <c r="H1303" s="3416"/>
      <c r="I1303" s="3531"/>
      <c r="J1303" s="3461"/>
      <c r="K1303" s="3532"/>
      <c r="L1303" s="779"/>
      <c r="M1303" s="3439"/>
      <c r="N1303" s="3440"/>
      <c r="O1303" s="3386"/>
      <c r="P1303" s="3387"/>
      <c r="DE1303" s="818"/>
      <c r="DG1303" s="829"/>
    </row>
    <row r="1304" spans="1:111" s="771" customFormat="1" ht="13.5" hidden="1" customHeight="1" x14ac:dyDescent="0.15">
      <c r="A1304" s="3475"/>
      <c r="B1304" s="776"/>
      <c r="C1304" s="3622"/>
      <c r="D1304" s="3416"/>
      <c r="E1304" s="3534"/>
      <c r="F1304" s="764"/>
      <c r="G1304" s="3622"/>
      <c r="H1304" s="3416"/>
      <c r="I1304" s="3531"/>
      <c r="J1304" s="3461"/>
      <c r="K1304" s="3532"/>
      <c r="L1304" s="777"/>
      <c r="M1304" s="3439"/>
      <c r="N1304" s="3440"/>
      <c r="O1304" s="3386"/>
      <c r="P1304" s="3387"/>
      <c r="DE1304" s="818"/>
      <c r="DG1304" s="829"/>
    </row>
    <row r="1305" spans="1:111" s="771" customFormat="1" ht="13.5" hidden="1" customHeight="1" x14ac:dyDescent="0.15">
      <c r="A1305" s="3475"/>
      <c r="B1305" s="778"/>
      <c r="C1305" s="3622"/>
      <c r="D1305" s="3547"/>
      <c r="E1305" s="3623"/>
      <c r="F1305" s="764"/>
      <c r="G1305" s="3622"/>
      <c r="H1305" s="3416"/>
      <c r="I1305" s="3531"/>
      <c r="J1305" s="3461"/>
      <c r="K1305" s="3532"/>
      <c r="L1305" s="779"/>
      <c r="M1305" s="3439"/>
      <c r="N1305" s="3440"/>
      <c r="O1305" s="3386"/>
      <c r="P1305" s="3387"/>
      <c r="DE1305" s="818"/>
      <c r="DG1305" s="829"/>
    </row>
    <row r="1306" spans="1:111" s="771" customFormat="1" ht="13.5" hidden="1" customHeight="1" x14ac:dyDescent="0.15">
      <c r="A1306" s="3475"/>
      <c r="B1306" s="778"/>
      <c r="C1306" s="3622"/>
      <c r="D1306" s="3416"/>
      <c r="E1306" s="3534"/>
      <c r="F1306" s="764"/>
      <c r="G1306" s="3622"/>
      <c r="H1306" s="3534"/>
      <c r="I1306" s="3531"/>
      <c r="J1306" s="3461"/>
      <c r="K1306" s="3532"/>
      <c r="L1306" s="779"/>
      <c r="M1306" s="3439"/>
      <c r="N1306" s="3621"/>
      <c r="O1306" s="3386"/>
      <c r="P1306" s="3621"/>
      <c r="DE1306" s="818"/>
      <c r="DG1306" s="829"/>
    </row>
    <row r="1307" spans="1:111" s="771" customFormat="1" ht="13.5" hidden="1" customHeight="1" x14ac:dyDescent="0.15">
      <c r="A1307" s="3475"/>
      <c r="B1307" s="778"/>
      <c r="C1307" s="3622"/>
      <c r="D1307" s="3547"/>
      <c r="E1307" s="3623"/>
      <c r="F1307" s="764"/>
      <c r="G1307" s="3622"/>
      <c r="H1307" s="3416"/>
      <c r="I1307" s="3531"/>
      <c r="J1307" s="3461"/>
      <c r="K1307" s="3532"/>
      <c r="L1307" s="779"/>
      <c r="M1307" s="3439"/>
      <c r="N1307" s="3440"/>
      <c r="O1307" s="3386"/>
      <c r="P1307" s="3387"/>
      <c r="DE1307" s="818"/>
      <c r="DG1307" s="829"/>
    </row>
    <row r="1308" spans="1:111" s="771" customFormat="1" ht="13.5" hidden="1" customHeight="1" x14ac:dyDescent="0.15">
      <c r="A1308" s="3475"/>
      <c r="B1308" s="778"/>
      <c r="C1308" s="3622"/>
      <c r="D1308" s="3547"/>
      <c r="E1308" s="3623"/>
      <c r="F1308" s="764"/>
      <c r="G1308" s="3622"/>
      <c r="H1308" s="3416"/>
      <c r="I1308" s="3531"/>
      <c r="J1308" s="3461"/>
      <c r="K1308" s="3532"/>
      <c r="L1308" s="779"/>
      <c r="M1308" s="3439"/>
      <c r="N1308" s="3440"/>
      <c r="O1308" s="3386"/>
      <c r="P1308" s="3387"/>
      <c r="DE1308" s="818"/>
      <c r="DG1308" s="829"/>
    </row>
    <row r="1309" spans="1:111" s="771" customFormat="1" ht="13.5" hidden="1" customHeight="1" x14ac:dyDescent="0.15">
      <c r="A1309" s="3475"/>
      <c r="B1309" s="776"/>
      <c r="C1309" s="3622"/>
      <c r="D1309" s="3416"/>
      <c r="E1309" s="3534"/>
      <c r="F1309" s="764"/>
      <c r="G1309" s="3622"/>
      <c r="H1309" s="3416"/>
      <c r="I1309" s="3531"/>
      <c r="J1309" s="3461"/>
      <c r="K1309" s="3532"/>
      <c r="L1309" s="777"/>
      <c r="M1309" s="3439"/>
      <c r="N1309" s="3440"/>
      <c r="O1309" s="3386"/>
      <c r="P1309" s="3387"/>
      <c r="DE1309" s="818"/>
      <c r="DG1309" s="829"/>
    </row>
    <row r="1310" spans="1:111" s="771" customFormat="1" ht="13.5" hidden="1" customHeight="1" x14ac:dyDescent="0.15">
      <c r="A1310" s="3475"/>
      <c r="B1310" s="778"/>
      <c r="C1310" s="3622"/>
      <c r="D1310" s="3547"/>
      <c r="E1310" s="3623"/>
      <c r="F1310" s="764"/>
      <c r="G1310" s="3622"/>
      <c r="H1310" s="3416"/>
      <c r="I1310" s="3531"/>
      <c r="J1310" s="3461"/>
      <c r="K1310" s="3532"/>
      <c r="L1310" s="779"/>
      <c r="M1310" s="3439"/>
      <c r="N1310" s="3440"/>
      <c r="O1310" s="3386"/>
      <c r="P1310" s="3387"/>
      <c r="DE1310" s="818"/>
      <c r="DG1310" s="829"/>
    </row>
    <row r="1311" spans="1:111" s="771" customFormat="1" ht="13.5" hidden="1" customHeight="1" x14ac:dyDescent="0.15">
      <c r="A1311" s="3475"/>
      <c r="B1311" s="776"/>
      <c r="C1311" s="3622"/>
      <c r="D1311" s="3416"/>
      <c r="E1311" s="3534"/>
      <c r="F1311" s="764"/>
      <c r="G1311" s="3622"/>
      <c r="H1311" s="3416"/>
      <c r="I1311" s="3531"/>
      <c r="J1311" s="3461"/>
      <c r="K1311" s="3532"/>
      <c r="L1311" s="777"/>
      <c r="M1311" s="3439"/>
      <c r="N1311" s="3440"/>
      <c r="O1311" s="3386"/>
      <c r="P1311" s="3387"/>
      <c r="DE1311" s="818"/>
      <c r="DG1311" s="829"/>
    </row>
    <row r="1312" spans="1:111" s="771" customFormat="1" ht="6" hidden="1" customHeight="1" x14ac:dyDescent="0.15">
      <c r="A1312" s="3601"/>
      <c r="B1312" s="3602"/>
      <c r="C1312" s="3602"/>
      <c r="D1312" s="3602"/>
      <c r="E1312" s="3602"/>
      <c r="F1312" s="3602"/>
      <c r="G1312" s="3602"/>
      <c r="H1312" s="3602"/>
      <c r="I1312" s="3602"/>
      <c r="J1312" s="3602"/>
      <c r="K1312" s="3602"/>
      <c r="L1312" s="3602"/>
      <c r="M1312" s="3602"/>
      <c r="N1312" s="3602"/>
      <c r="O1312" s="3602"/>
      <c r="P1312" s="3602"/>
      <c r="DE1312" s="818"/>
      <c r="DG1312" s="829"/>
    </row>
    <row r="1313" spans="1:111" s="771" customFormat="1" ht="6" hidden="1" customHeight="1" x14ac:dyDescent="0.15">
      <c r="A1313" s="3603"/>
      <c r="B1313" s="3603"/>
      <c r="C1313" s="3603"/>
      <c r="D1313" s="3603"/>
      <c r="E1313" s="3603"/>
      <c r="F1313" s="3603"/>
      <c r="G1313" s="3603"/>
      <c r="H1313" s="3603"/>
      <c r="I1313" s="3603"/>
      <c r="J1313" s="3603"/>
      <c r="K1313" s="3603"/>
      <c r="L1313" s="3603"/>
      <c r="M1313" s="3603"/>
      <c r="N1313" s="3603"/>
      <c r="O1313" s="3603"/>
      <c r="P1313" s="3603"/>
      <c r="DE1313" s="818"/>
      <c r="DG1313" s="829"/>
    </row>
    <row r="1314" spans="1:111" s="771" customFormat="1" ht="21" hidden="1" customHeight="1" x14ac:dyDescent="0.15">
      <c r="A1314" s="3421">
        <v>3</v>
      </c>
      <c r="B1314" s="3604" t="s">
        <v>1263</v>
      </c>
      <c r="C1314" s="3605"/>
      <c r="D1314" s="3606"/>
      <c r="E1314" s="3607" t="s">
        <v>1226</v>
      </c>
      <c r="F1314" s="3608"/>
      <c r="G1314" s="3609"/>
      <c r="H1314" s="3609"/>
      <c r="I1314" s="802"/>
      <c r="J1314" s="813">
        <v>4</v>
      </c>
      <c r="K1314" s="3510" t="s">
        <v>1262</v>
      </c>
      <c r="L1314" s="3511"/>
      <c r="M1314" s="3511"/>
      <c r="N1314" s="3511"/>
      <c r="O1314" s="3511"/>
      <c r="P1314" s="3512"/>
      <c r="DE1314" s="818"/>
      <c r="DG1314" s="829"/>
    </row>
    <row r="1315" spans="1:111" s="771" customFormat="1" ht="12" hidden="1" customHeight="1" x14ac:dyDescent="0.15">
      <c r="A1315" s="3422"/>
      <c r="B1315" s="3610"/>
      <c r="C1315" s="3610"/>
      <c r="D1315" s="3610"/>
      <c r="E1315" s="3386"/>
      <c r="F1315" s="3387"/>
      <c r="G1315" s="3445"/>
      <c r="H1315" s="3445"/>
      <c r="I1315" s="791"/>
      <c r="J1315" s="3611"/>
      <c r="K1315" s="3612"/>
      <c r="L1315" s="3613"/>
      <c r="M1315" s="3613"/>
      <c r="N1315" s="3613"/>
      <c r="O1315" s="3613"/>
      <c r="P1315" s="3614"/>
      <c r="DE1315" s="818"/>
      <c r="DG1315" s="829"/>
    </row>
    <row r="1316" spans="1:111" s="771" customFormat="1" ht="12" hidden="1" customHeight="1" x14ac:dyDescent="0.15">
      <c r="A1316" s="791"/>
      <c r="B1316" s="812"/>
      <c r="C1316" s="812"/>
      <c r="D1316" s="812"/>
      <c r="E1316" s="812"/>
      <c r="F1316" s="812"/>
      <c r="G1316" s="812"/>
      <c r="H1316" s="812"/>
      <c r="I1316" s="811"/>
      <c r="J1316" s="3611"/>
      <c r="K1316" s="3615"/>
      <c r="L1316" s="3616"/>
      <c r="M1316" s="3616"/>
      <c r="N1316" s="3616"/>
      <c r="O1316" s="3616"/>
      <c r="P1316" s="3614"/>
      <c r="DE1316" s="818"/>
      <c r="DG1316" s="829"/>
    </row>
    <row r="1317" spans="1:111" s="771" customFormat="1" ht="12" hidden="1" customHeight="1" x14ac:dyDescent="0.15">
      <c r="A1317" s="791"/>
      <c r="B1317" s="3599" t="s">
        <v>1261</v>
      </c>
      <c r="C1317" s="3599"/>
      <c r="D1317" s="3599"/>
      <c r="E1317" s="3599"/>
      <c r="F1317" s="3599"/>
      <c r="G1317" s="3599"/>
      <c r="H1317" s="3599"/>
      <c r="I1317" s="811"/>
      <c r="J1317" s="3611"/>
      <c r="K1317" s="3615"/>
      <c r="L1317" s="3616"/>
      <c r="M1317" s="3616"/>
      <c r="N1317" s="3616"/>
      <c r="O1317" s="3616"/>
      <c r="P1317" s="3614"/>
      <c r="DE1317" s="818"/>
      <c r="DG1317" s="829"/>
    </row>
    <row r="1318" spans="1:111" s="771" customFormat="1" ht="12" hidden="1" customHeight="1" x14ac:dyDescent="0.15">
      <c r="A1318" s="791"/>
      <c r="B1318" s="3599" t="s">
        <v>1260</v>
      </c>
      <c r="C1318" s="3599"/>
      <c r="D1318" s="3599"/>
      <c r="E1318" s="3599"/>
      <c r="F1318" s="3599"/>
      <c r="G1318" s="3599"/>
      <c r="H1318" s="3599"/>
      <c r="I1318" s="803"/>
      <c r="J1318" s="3611"/>
      <c r="K1318" s="3615"/>
      <c r="L1318" s="3616"/>
      <c r="M1318" s="3616"/>
      <c r="N1318" s="3616"/>
      <c r="O1318" s="3616"/>
      <c r="P1318" s="3614"/>
      <c r="DE1318" s="818"/>
      <c r="DG1318" s="829"/>
    </row>
    <row r="1319" spans="1:111" s="771" customFormat="1" ht="12" hidden="1" customHeight="1" x14ac:dyDescent="0.15">
      <c r="A1319" s="790" t="s">
        <v>1223</v>
      </c>
      <c r="B1319" s="3599" t="s">
        <v>1259</v>
      </c>
      <c r="C1319" s="3599"/>
      <c r="D1319" s="3599"/>
      <c r="E1319" s="3599"/>
      <c r="F1319" s="3599"/>
      <c r="G1319" s="3599"/>
      <c r="H1319" s="3599"/>
      <c r="I1319" s="811"/>
      <c r="J1319" s="3611"/>
      <c r="K1319" s="3615"/>
      <c r="L1319" s="3616"/>
      <c r="M1319" s="3616"/>
      <c r="N1319" s="3616"/>
      <c r="O1319" s="3616"/>
      <c r="P1319" s="3614"/>
      <c r="DE1319" s="818"/>
      <c r="DG1319" s="829"/>
    </row>
    <row r="1320" spans="1:111" s="771" customFormat="1" ht="12" hidden="1" customHeight="1" x14ac:dyDescent="0.15">
      <c r="A1320" s="790"/>
      <c r="B1320" s="3620" t="s">
        <v>1258</v>
      </c>
      <c r="C1320" s="3620"/>
      <c r="D1320" s="3620"/>
      <c r="E1320" s="3620"/>
      <c r="F1320" s="3620"/>
      <c r="G1320" s="3620"/>
      <c r="H1320" s="3620"/>
      <c r="I1320" s="811"/>
      <c r="J1320" s="3611"/>
      <c r="K1320" s="3615"/>
      <c r="L1320" s="3616"/>
      <c r="M1320" s="3616"/>
      <c r="N1320" s="3616"/>
      <c r="O1320" s="3616"/>
      <c r="P1320" s="3614"/>
      <c r="DE1320" s="818"/>
      <c r="DG1320" s="829"/>
    </row>
    <row r="1321" spans="1:111" s="771" customFormat="1" ht="12" hidden="1" customHeight="1" x14ac:dyDescent="0.15">
      <c r="A1321" s="790"/>
      <c r="B1321" s="3599" t="s">
        <v>1257</v>
      </c>
      <c r="C1321" s="3599"/>
      <c r="D1321" s="3599"/>
      <c r="E1321" s="3599"/>
      <c r="F1321" s="3599"/>
      <c r="G1321" s="3599"/>
      <c r="H1321" s="3599"/>
      <c r="I1321" s="811"/>
      <c r="J1321" s="3611"/>
      <c r="K1321" s="3615"/>
      <c r="L1321" s="3616"/>
      <c r="M1321" s="3616"/>
      <c r="N1321" s="3616"/>
      <c r="O1321" s="3616"/>
      <c r="P1321" s="3614"/>
      <c r="DE1321" s="818"/>
      <c r="DG1321" s="829"/>
    </row>
    <row r="1322" spans="1:111" s="771" customFormat="1" ht="12" hidden="1" customHeight="1" x14ac:dyDescent="0.15">
      <c r="A1322" s="790"/>
      <c r="B1322" s="3598" t="s">
        <v>1256</v>
      </c>
      <c r="C1322" s="3598"/>
      <c r="D1322" s="3598"/>
      <c r="E1322" s="3598"/>
      <c r="F1322" s="3598"/>
      <c r="G1322" s="3598"/>
      <c r="H1322" s="3598"/>
      <c r="I1322" s="811"/>
      <c r="J1322" s="3611"/>
      <c r="K1322" s="3615"/>
      <c r="L1322" s="3616"/>
      <c r="M1322" s="3616"/>
      <c r="N1322" s="3616"/>
      <c r="O1322" s="3616"/>
      <c r="P1322" s="3614"/>
      <c r="DE1322" s="818"/>
      <c r="DG1322" s="829"/>
    </row>
    <row r="1323" spans="1:111" s="771" customFormat="1" ht="12" hidden="1" customHeight="1" x14ac:dyDescent="0.15">
      <c r="A1323" s="790"/>
      <c r="B1323" s="3599" t="s">
        <v>1255</v>
      </c>
      <c r="C1323" s="3599"/>
      <c r="D1323" s="3599"/>
      <c r="E1323" s="3599"/>
      <c r="F1323" s="3599"/>
      <c r="G1323" s="3599"/>
      <c r="H1323" s="3599"/>
      <c r="I1323" s="811"/>
      <c r="J1323" s="3611"/>
      <c r="K1323" s="3615"/>
      <c r="L1323" s="3616"/>
      <c r="M1323" s="3616"/>
      <c r="N1323" s="3616"/>
      <c r="O1323" s="3616"/>
      <c r="P1323" s="3614"/>
      <c r="Q1323" s="224"/>
      <c r="R1323" s="224"/>
      <c r="S1323" s="224"/>
      <c r="T1323" s="224"/>
      <c r="U1323" s="224"/>
      <c r="V1323" s="224"/>
      <c r="W1323" s="224"/>
      <c r="X1323" s="224"/>
      <c r="Y1323" s="224"/>
      <c r="Z1323" s="224"/>
      <c r="AA1323" s="224"/>
      <c r="DE1323" s="818"/>
      <c r="DG1323" s="829"/>
    </row>
    <row r="1324" spans="1:111" s="771" customFormat="1" ht="12" hidden="1" customHeight="1" x14ac:dyDescent="0.15">
      <c r="A1324" s="790"/>
      <c r="B1324" s="3599" t="s">
        <v>1254</v>
      </c>
      <c r="C1324" s="3599"/>
      <c r="D1324" s="3599"/>
      <c r="E1324" s="3599"/>
      <c r="F1324" s="3599"/>
      <c r="G1324" s="3599"/>
      <c r="H1324" s="3599"/>
      <c r="I1324" s="811"/>
      <c r="J1324" s="3611"/>
      <c r="K1324" s="3615"/>
      <c r="L1324" s="3616"/>
      <c r="M1324" s="3616"/>
      <c r="N1324" s="3616"/>
      <c r="O1324" s="3616"/>
      <c r="P1324" s="3614"/>
      <c r="DE1324" s="818"/>
      <c r="DG1324" s="829"/>
    </row>
    <row r="1325" spans="1:111" s="771" customFormat="1" ht="12.75" hidden="1" customHeight="1" x14ac:dyDescent="0.15">
      <c r="A1325" s="790"/>
      <c r="B1325" s="3599" t="s">
        <v>1253</v>
      </c>
      <c r="C1325" s="3599"/>
      <c r="D1325" s="3599"/>
      <c r="E1325" s="3599"/>
      <c r="F1325" s="3599"/>
      <c r="G1325" s="3599"/>
      <c r="H1325" s="3599"/>
      <c r="I1325" s="811"/>
      <c r="J1325" s="3611"/>
      <c r="K1325" s="3615"/>
      <c r="L1325" s="3616"/>
      <c r="M1325" s="3616"/>
      <c r="N1325" s="3616"/>
      <c r="O1325" s="3616"/>
      <c r="P1325" s="3614"/>
      <c r="DE1325" s="818"/>
      <c r="DG1325" s="829"/>
    </row>
    <row r="1326" spans="1:111" s="771" customFormat="1" ht="9.75" hidden="1" customHeight="1" x14ac:dyDescent="0.15">
      <c r="A1326" s="790"/>
      <c r="B1326" s="3600" t="s">
        <v>580</v>
      </c>
      <c r="C1326" s="3600"/>
      <c r="D1326" s="3600"/>
      <c r="E1326" s="3600"/>
      <c r="F1326" s="3600"/>
      <c r="G1326" s="3600"/>
      <c r="H1326" s="3600"/>
      <c r="I1326" s="811"/>
      <c r="J1326" s="3611"/>
      <c r="K1326" s="3615"/>
      <c r="L1326" s="3616"/>
      <c r="M1326" s="3616"/>
      <c r="N1326" s="3616"/>
      <c r="O1326" s="3616"/>
      <c r="P1326" s="3614"/>
      <c r="DE1326" s="818"/>
      <c r="DG1326" s="829"/>
    </row>
    <row r="1327" spans="1:111" s="771" customFormat="1" ht="9.75" hidden="1" customHeight="1" x14ac:dyDescent="0.15">
      <c r="A1327" s="790"/>
      <c r="B1327" s="3597" t="s">
        <v>1252</v>
      </c>
      <c r="C1327" s="3597"/>
      <c r="D1327" s="3597"/>
      <c r="E1327" s="3597"/>
      <c r="F1327" s="3597"/>
      <c r="G1327" s="3597"/>
      <c r="H1327" s="3597"/>
      <c r="I1327" s="811"/>
      <c r="J1327" s="3611"/>
      <c r="K1327" s="3615"/>
      <c r="L1327" s="3616"/>
      <c r="M1327" s="3616"/>
      <c r="N1327" s="3616"/>
      <c r="O1327" s="3616"/>
      <c r="P1327" s="3614"/>
      <c r="DE1327" s="818"/>
      <c r="DG1327" s="829"/>
    </row>
    <row r="1328" spans="1:111" s="771" customFormat="1" ht="11.25" hidden="1" customHeight="1" x14ac:dyDescent="0.15">
      <c r="A1328" s="790"/>
      <c r="B1328" s="3597" t="s">
        <v>1251</v>
      </c>
      <c r="C1328" s="3597"/>
      <c r="D1328" s="3597"/>
      <c r="E1328" s="3597"/>
      <c r="F1328" s="3597"/>
      <c r="G1328" s="3597"/>
      <c r="H1328" s="3597"/>
      <c r="I1328" s="811"/>
      <c r="J1328" s="3539"/>
      <c r="K1328" s="3617"/>
      <c r="L1328" s="3618"/>
      <c r="M1328" s="3618"/>
      <c r="N1328" s="3618"/>
      <c r="O1328" s="3618"/>
      <c r="P1328" s="3619"/>
      <c r="DE1328" s="818"/>
      <c r="DG1328" s="829"/>
    </row>
    <row r="1329" spans="1:111" s="772" customFormat="1" ht="13.5" hidden="1" x14ac:dyDescent="0.15">
      <c r="A1329" s="3637" t="s">
        <v>1271</v>
      </c>
      <c r="B1329" s="3638"/>
      <c r="C1329" s="3638"/>
      <c r="D1329" s="3638"/>
      <c r="E1329" s="3638"/>
      <c r="F1329" s="3638"/>
      <c r="G1329" s="3638"/>
      <c r="H1329" s="3638"/>
      <c r="I1329" s="3638"/>
      <c r="J1329" s="3638"/>
      <c r="K1329" s="3638"/>
      <c r="L1329" s="3638"/>
      <c r="M1329" s="3638"/>
      <c r="N1329" s="3638"/>
      <c r="O1329" s="3638"/>
      <c r="P1329" s="3638"/>
      <c r="DE1329" s="830"/>
      <c r="DG1329" s="829"/>
    </row>
    <row r="1330" spans="1:111" s="771" customFormat="1" ht="12" hidden="1" customHeight="1" x14ac:dyDescent="0.15">
      <c r="A1330" s="3393" t="s">
        <v>576</v>
      </c>
      <c r="B1330" s="3417"/>
      <c r="C1330" s="3639"/>
      <c r="D1330" s="3640"/>
      <c r="E1330" s="3393" t="s">
        <v>575</v>
      </c>
      <c r="F1330" s="3417"/>
      <c r="G1330" s="3386"/>
      <c r="H1330" s="3416"/>
      <c r="I1330" s="3416"/>
      <c r="J1330" s="3387"/>
      <c r="K1330" s="801" t="s">
        <v>1214</v>
      </c>
      <c r="L1330" s="3386"/>
      <c r="M1330" s="3416"/>
      <c r="N1330" s="3416"/>
      <c r="O1330" s="3416"/>
      <c r="P1330" s="3387"/>
      <c r="DE1330" s="818"/>
      <c r="DG1330" s="829"/>
    </row>
    <row r="1331" spans="1:111" s="771" customFormat="1" ht="12" hidden="1" customHeight="1" x14ac:dyDescent="0.15">
      <c r="A1331" s="3421">
        <v>1</v>
      </c>
      <c r="B1331" s="3510" t="s">
        <v>1249</v>
      </c>
      <c r="C1331" s="3511"/>
      <c r="D1331" s="3511"/>
      <c r="E1331" s="3511"/>
      <c r="F1331" s="3512"/>
      <c r="G1331" s="3492" t="s">
        <v>1248</v>
      </c>
      <c r="H1331" s="3493"/>
      <c r="I1331" s="3393" t="s">
        <v>1270</v>
      </c>
      <c r="J1331" s="3394"/>
      <c r="K1331" s="3394"/>
      <c r="L1331" s="3394"/>
      <c r="M1331" s="3394"/>
      <c r="N1331" s="3394"/>
      <c r="O1331" s="3394"/>
      <c r="P1331" s="3417"/>
      <c r="DE1331" s="818"/>
      <c r="DG1331" s="829"/>
    </row>
    <row r="1332" spans="1:111" s="771" customFormat="1" ht="12" hidden="1" customHeight="1" x14ac:dyDescent="0.15">
      <c r="A1332" s="3422"/>
      <c r="B1332" s="3513"/>
      <c r="C1332" s="3514"/>
      <c r="D1332" s="3514"/>
      <c r="E1332" s="3514"/>
      <c r="F1332" s="3515"/>
      <c r="G1332" s="3426"/>
      <c r="H1332" s="3428"/>
      <c r="I1332" s="3635"/>
      <c r="J1332" s="3636"/>
      <c r="K1332" s="3636"/>
      <c r="L1332" s="3636"/>
      <c r="M1332" s="3636"/>
      <c r="N1332" s="3636"/>
      <c r="O1332" s="3636"/>
      <c r="P1332" s="808" t="s">
        <v>1763</v>
      </c>
      <c r="DE1332" s="818"/>
      <c r="DG1332" s="829"/>
    </row>
    <row r="1333" spans="1:111" s="771" customFormat="1" ht="6" hidden="1" customHeight="1" x14ac:dyDescent="0.15">
      <c r="A1333" s="809"/>
      <c r="B1333" s="809"/>
      <c r="C1333" s="809"/>
      <c r="D1333" s="809"/>
      <c r="E1333" s="809"/>
      <c r="F1333" s="809"/>
      <c r="G1333" s="809"/>
      <c r="H1333" s="809"/>
      <c r="I1333" s="809"/>
      <c r="J1333" s="809"/>
      <c r="K1333" s="809"/>
      <c r="L1333" s="809"/>
      <c r="M1333" s="791"/>
      <c r="N1333" s="791"/>
      <c r="O1333" s="791"/>
      <c r="P1333" s="791"/>
      <c r="DE1333" s="818"/>
      <c r="DG1333" s="829"/>
    </row>
    <row r="1334" spans="1:111" s="771" customFormat="1" ht="12" hidden="1" customHeight="1" x14ac:dyDescent="0.15">
      <c r="A1334" s="3421">
        <v>2</v>
      </c>
      <c r="B1334" s="3434" t="s">
        <v>1269</v>
      </c>
      <c r="C1334" s="3624"/>
      <c r="D1334" s="3624"/>
      <c r="E1334" s="3624"/>
      <c r="F1334" s="3624"/>
      <c r="G1334" s="3624"/>
      <c r="H1334" s="3624"/>
      <c r="I1334" s="3624"/>
      <c r="J1334" s="3624"/>
      <c r="K1334" s="3624"/>
      <c r="L1334" s="3624"/>
      <c r="M1334" s="3624"/>
      <c r="N1334" s="3625"/>
      <c r="O1334" s="3434" t="s">
        <v>1231</v>
      </c>
      <c r="P1334" s="3625"/>
      <c r="DE1334" s="818"/>
      <c r="DG1334" s="829"/>
    </row>
    <row r="1335" spans="1:111" s="771" customFormat="1" ht="12" hidden="1" customHeight="1" x14ac:dyDescent="0.15">
      <c r="A1335" s="3475"/>
      <c r="B1335" s="804" t="s">
        <v>54</v>
      </c>
      <c r="C1335" s="3627" t="s">
        <v>1234</v>
      </c>
      <c r="D1335" s="3628"/>
      <c r="E1335" s="3629"/>
      <c r="F1335" s="805" t="s">
        <v>1268</v>
      </c>
      <c r="G1335" s="3627" t="s">
        <v>1267</v>
      </c>
      <c r="H1335" s="3628"/>
      <c r="I1335" s="3630" t="s">
        <v>1266</v>
      </c>
      <c r="J1335" s="3631"/>
      <c r="K1335" s="3632"/>
      <c r="L1335" s="807" t="s">
        <v>1265</v>
      </c>
      <c r="M1335" s="3633" t="s">
        <v>1264</v>
      </c>
      <c r="N1335" s="3634"/>
      <c r="O1335" s="3436"/>
      <c r="P1335" s="3626"/>
      <c r="DE1335" s="818"/>
      <c r="DF1335" s="772" t="str">
        <f>IF(COUNTA(B1336:P1345)&gt;0,DG1335,"")</f>
        <v/>
      </c>
      <c r="DG1335" s="829">
        <v>40</v>
      </c>
    </row>
    <row r="1336" spans="1:111" s="771" customFormat="1" ht="13.5" hidden="1" customHeight="1" x14ac:dyDescent="0.15">
      <c r="A1336" s="3475"/>
      <c r="B1336" s="778"/>
      <c r="C1336" s="3622"/>
      <c r="D1336" s="3547"/>
      <c r="E1336" s="3623"/>
      <c r="F1336" s="764"/>
      <c r="G1336" s="3622"/>
      <c r="H1336" s="3416"/>
      <c r="I1336" s="3531"/>
      <c r="J1336" s="3461"/>
      <c r="K1336" s="3532"/>
      <c r="L1336" s="779"/>
      <c r="M1336" s="3439"/>
      <c r="N1336" s="3440"/>
      <c r="O1336" s="3386"/>
      <c r="P1336" s="3387"/>
      <c r="DE1336" s="818"/>
      <c r="DG1336" s="829"/>
    </row>
    <row r="1337" spans="1:111" s="771" customFormat="1" ht="13.5" hidden="1" customHeight="1" x14ac:dyDescent="0.15">
      <c r="A1337" s="3475"/>
      <c r="B1337" s="778"/>
      <c r="C1337" s="3622"/>
      <c r="D1337" s="3547"/>
      <c r="E1337" s="3623"/>
      <c r="F1337" s="764"/>
      <c r="G1337" s="3622"/>
      <c r="H1337" s="3416"/>
      <c r="I1337" s="3531"/>
      <c r="J1337" s="3461"/>
      <c r="K1337" s="3532"/>
      <c r="L1337" s="779"/>
      <c r="M1337" s="3439"/>
      <c r="N1337" s="3440"/>
      <c r="O1337" s="3386"/>
      <c r="P1337" s="3387"/>
      <c r="DE1337" s="818"/>
      <c r="DG1337" s="829"/>
    </row>
    <row r="1338" spans="1:111" s="771" customFormat="1" ht="13.5" hidden="1" customHeight="1" x14ac:dyDescent="0.15">
      <c r="A1338" s="3475"/>
      <c r="B1338" s="776"/>
      <c r="C1338" s="3622"/>
      <c r="D1338" s="3416"/>
      <c r="E1338" s="3534"/>
      <c r="F1338" s="764"/>
      <c r="G1338" s="3622"/>
      <c r="H1338" s="3416"/>
      <c r="I1338" s="3531"/>
      <c r="J1338" s="3461"/>
      <c r="K1338" s="3532"/>
      <c r="L1338" s="777"/>
      <c r="M1338" s="3439"/>
      <c r="N1338" s="3440"/>
      <c r="O1338" s="3386"/>
      <c r="P1338" s="3387"/>
      <c r="DE1338" s="818"/>
      <c r="DG1338" s="829"/>
    </row>
    <row r="1339" spans="1:111" s="771" customFormat="1" ht="13.5" hidden="1" customHeight="1" x14ac:dyDescent="0.15">
      <c r="A1339" s="3475"/>
      <c r="B1339" s="778"/>
      <c r="C1339" s="3622"/>
      <c r="D1339" s="3547"/>
      <c r="E1339" s="3623"/>
      <c r="F1339" s="764"/>
      <c r="G1339" s="3622"/>
      <c r="H1339" s="3416"/>
      <c r="I1339" s="3531"/>
      <c r="J1339" s="3461"/>
      <c r="K1339" s="3532"/>
      <c r="L1339" s="779"/>
      <c r="M1339" s="3439"/>
      <c r="N1339" s="3440"/>
      <c r="O1339" s="3386"/>
      <c r="P1339" s="3387"/>
      <c r="DE1339" s="818"/>
      <c r="DG1339" s="829"/>
    </row>
    <row r="1340" spans="1:111" s="771" customFormat="1" ht="13.5" hidden="1" customHeight="1" x14ac:dyDescent="0.15">
      <c r="A1340" s="3475"/>
      <c r="B1340" s="778"/>
      <c r="C1340" s="3622"/>
      <c r="D1340" s="3416"/>
      <c r="E1340" s="3534"/>
      <c r="F1340" s="764"/>
      <c r="G1340" s="3622"/>
      <c r="H1340" s="3534"/>
      <c r="I1340" s="3531"/>
      <c r="J1340" s="3461"/>
      <c r="K1340" s="3532"/>
      <c r="L1340" s="779"/>
      <c r="M1340" s="3439"/>
      <c r="N1340" s="3621"/>
      <c r="O1340" s="3386"/>
      <c r="P1340" s="3621"/>
      <c r="DE1340" s="818"/>
      <c r="DG1340" s="829"/>
    </row>
    <row r="1341" spans="1:111" s="771" customFormat="1" ht="13.5" hidden="1" customHeight="1" x14ac:dyDescent="0.15">
      <c r="A1341" s="3475"/>
      <c r="B1341" s="778"/>
      <c r="C1341" s="3622"/>
      <c r="D1341" s="3547"/>
      <c r="E1341" s="3623"/>
      <c r="F1341" s="764"/>
      <c r="G1341" s="3622"/>
      <c r="H1341" s="3416"/>
      <c r="I1341" s="3531"/>
      <c r="J1341" s="3461"/>
      <c r="K1341" s="3532"/>
      <c r="L1341" s="779"/>
      <c r="M1341" s="3439"/>
      <c r="N1341" s="3440"/>
      <c r="O1341" s="3386"/>
      <c r="P1341" s="3387"/>
      <c r="DE1341" s="818"/>
      <c r="DG1341" s="829"/>
    </row>
    <row r="1342" spans="1:111" s="771" customFormat="1" ht="13.5" hidden="1" customHeight="1" x14ac:dyDescent="0.15">
      <c r="A1342" s="3475"/>
      <c r="B1342" s="778"/>
      <c r="C1342" s="3622"/>
      <c r="D1342" s="3547"/>
      <c r="E1342" s="3623"/>
      <c r="F1342" s="764"/>
      <c r="G1342" s="3622"/>
      <c r="H1342" s="3416"/>
      <c r="I1342" s="3531"/>
      <c r="J1342" s="3461"/>
      <c r="K1342" s="3532"/>
      <c r="L1342" s="779"/>
      <c r="M1342" s="3439"/>
      <c r="N1342" s="3440"/>
      <c r="O1342" s="3386"/>
      <c r="P1342" s="3387"/>
      <c r="DE1342" s="818"/>
      <c r="DG1342" s="829"/>
    </row>
    <row r="1343" spans="1:111" s="771" customFormat="1" ht="13.5" hidden="1" customHeight="1" x14ac:dyDescent="0.15">
      <c r="A1343" s="3475"/>
      <c r="B1343" s="776"/>
      <c r="C1343" s="3622"/>
      <c r="D1343" s="3416"/>
      <c r="E1343" s="3534"/>
      <c r="F1343" s="764"/>
      <c r="G1343" s="3622"/>
      <c r="H1343" s="3416"/>
      <c r="I1343" s="3531"/>
      <c r="J1343" s="3461"/>
      <c r="K1343" s="3532"/>
      <c r="L1343" s="777"/>
      <c r="M1343" s="3439"/>
      <c r="N1343" s="3440"/>
      <c r="O1343" s="3386"/>
      <c r="P1343" s="3387"/>
      <c r="DE1343" s="818"/>
      <c r="DG1343" s="829"/>
    </row>
    <row r="1344" spans="1:111" s="771" customFormat="1" ht="13.5" hidden="1" customHeight="1" x14ac:dyDescent="0.15">
      <c r="A1344" s="3475"/>
      <c r="B1344" s="778"/>
      <c r="C1344" s="3622"/>
      <c r="D1344" s="3547"/>
      <c r="E1344" s="3623"/>
      <c r="F1344" s="764"/>
      <c r="G1344" s="3622"/>
      <c r="H1344" s="3416"/>
      <c r="I1344" s="3531"/>
      <c r="J1344" s="3461"/>
      <c r="K1344" s="3532"/>
      <c r="L1344" s="779"/>
      <c r="M1344" s="3439"/>
      <c r="N1344" s="3440"/>
      <c r="O1344" s="3386"/>
      <c r="P1344" s="3387"/>
      <c r="DE1344" s="818"/>
      <c r="DG1344" s="829"/>
    </row>
    <row r="1345" spans="1:111" s="771" customFormat="1" ht="13.5" hidden="1" customHeight="1" x14ac:dyDescent="0.15">
      <c r="A1345" s="3475"/>
      <c r="B1345" s="776"/>
      <c r="C1345" s="3622"/>
      <c r="D1345" s="3416"/>
      <c r="E1345" s="3534"/>
      <c r="F1345" s="764"/>
      <c r="G1345" s="3622"/>
      <c r="H1345" s="3416"/>
      <c r="I1345" s="3531"/>
      <c r="J1345" s="3461"/>
      <c r="K1345" s="3532"/>
      <c r="L1345" s="777"/>
      <c r="M1345" s="3439"/>
      <c r="N1345" s="3440"/>
      <c r="O1345" s="3386"/>
      <c r="P1345" s="3387"/>
      <c r="DE1345" s="818"/>
      <c r="DG1345" s="829"/>
    </row>
    <row r="1346" spans="1:111" s="771" customFormat="1" ht="6" hidden="1" customHeight="1" x14ac:dyDescent="0.15">
      <c r="A1346" s="3601"/>
      <c r="B1346" s="3602"/>
      <c r="C1346" s="3602"/>
      <c r="D1346" s="3602"/>
      <c r="E1346" s="3602"/>
      <c r="F1346" s="3602"/>
      <c r="G1346" s="3602"/>
      <c r="H1346" s="3602"/>
      <c r="I1346" s="3602"/>
      <c r="J1346" s="3602"/>
      <c r="K1346" s="3602"/>
      <c r="L1346" s="3602"/>
      <c r="M1346" s="3602"/>
      <c r="N1346" s="3602"/>
      <c r="O1346" s="3602"/>
      <c r="P1346" s="3602"/>
      <c r="DE1346" s="818"/>
      <c r="DG1346" s="829"/>
    </row>
    <row r="1347" spans="1:111" s="771" customFormat="1" ht="6" hidden="1" customHeight="1" x14ac:dyDescent="0.15">
      <c r="A1347" s="3603"/>
      <c r="B1347" s="3603"/>
      <c r="C1347" s="3603"/>
      <c r="D1347" s="3603"/>
      <c r="E1347" s="3603"/>
      <c r="F1347" s="3603"/>
      <c r="G1347" s="3603"/>
      <c r="H1347" s="3603"/>
      <c r="I1347" s="3603"/>
      <c r="J1347" s="3603"/>
      <c r="K1347" s="3603"/>
      <c r="L1347" s="3603"/>
      <c r="M1347" s="3603"/>
      <c r="N1347" s="3603"/>
      <c r="O1347" s="3603"/>
      <c r="P1347" s="3603"/>
      <c r="DE1347" s="818"/>
      <c r="DG1347" s="829"/>
    </row>
    <row r="1348" spans="1:111" s="771" customFormat="1" ht="21" hidden="1" customHeight="1" x14ac:dyDescent="0.15">
      <c r="A1348" s="3421">
        <v>3</v>
      </c>
      <c r="B1348" s="3604" t="s">
        <v>1263</v>
      </c>
      <c r="C1348" s="3605"/>
      <c r="D1348" s="3606"/>
      <c r="E1348" s="3607" t="s">
        <v>1226</v>
      </c>
      <c r="F1348" s="3608"/>
      <c r="G1348" s="3609"/>
      <c r="H1348" s="3609"/>
      <c r="I1348" s="802"/>
      <c r="J1348" s="813">
        <v>4</v>
      </c>
      <c r="K1348" s="3510" t="s">
        <v>1262</v>
      </c>
      <c r="L1348" s="3511"/>
      <c r="M1348" s="3511"/>
      <c r="N1348" s="3511"/>
      <c r="O1348" s="3511"/>
      <c r="P1348" s="3512"/>
      <c r="DE1348" s="818"/>
      <c r="DG1348" s="829"/>
    </row>
    <row r="1349" spans="1:111" s="771" customFormat="1" ht="12" hidden="1" customHeight="1" x14ac:dyDescent="0.15">
      <c r="A1349" s="3422"/>
      <c r="B1349" s="3610"/>
      <c r="C1349" s="3610"/>
      <c r="D1349" s="3610"/>
      <c r="E1349" s="3386"/>
      <c r="F1349" s="3387"/>
      <c r="G1349" s="3445"/>
      <c r="H1349" s="3445"/>
      <c r="I1349" s="791"/>
      <c r="J1349" s="3611"/>
      <c r="K1349" s="3612"/>
      <c r="L1349" s="3613"/>
      <c r="M1349" s="3613"/>
      <c r="N1349" s="3613"/>
      <c r="O1349" s="3613"/>
      <c r="P1349" s="3614"/>
      <c r="DE1349" s="818"/>
      <c r="DG1349" s="829"/>
    </row>
    <row r="1350" spans="1:111" s="771" customFormat="1" ht="12" hidden="1" customHeight="1" x14ac:dyDescent="0.15">
      <c r="A1350" s="791"/>
      <c r="B1350" s="812"/>
      <c r="C1350" s="812"/>
      <c r="D1350" s="812"/>
      <c r="E1350" s="812"/>
      <c r="F1350" s="812"/>
      <c r="G1350" s="812"/>
      <c r="H1350" s="812"/>
      <c r="I1350" s="811"/>
      <c r="J1350" s="3611"/>
      <c r="K1350" s="3615"/>
      <c r="L1350" s="3616"/>
      <c r="M1350" s="3616"/>
      <c r="N1350" s="3616"/>
      <c r="O1350" s="3616"/>
      <c r="P1350" s="3614"/>
      <c r="DE1350" s="818"/>
      <c r="DG1350" s="829"/>
    </row>
    <row r="1351" spans="1:111" s="771" customFormat="1" ht="12" hidden="1" customHeight="1" x14ac:dyDescent="0.15">
      <c r="A1351" s="791"/>
      <c r="B1351" s="3599" t="s">
        <v>1261</v>
      </c>
      <c r="C1351" s="3599"/>
      <c r="D1351" s="3599"/>
      <c r="E1351" s="3599"/>
      <c r="F1351" s="3599"/>
      <c r="G1351" s="3599"/>
      <c r="H1351" s="3599"/>
      <c r="I1351" s="811"/>
      <c r="J1351" s="3611"/>
      <c r="K1351" s="3615"/>
      <c r="L1351" s="3616"/>
      <c r="M1351" s="3616"/>
      <c r="N1351" s="3616"/>
      <c r="O1351" s="3616"/>
      <c r="P1351" s="3614"/>
      <c r="DE1351" s="818"/>
      <c r="DG1351" s="829"/>
    </row>
    <row r="1352" spans="1:111" s="771" customFormat="1" ht="12" hidden="1" customHeight="1" x14ac:dyDescent="0.15">
      <c r="A1352" s="791"/>
      <c r="B1352" s="3599" t="s">
        <v>1260</v>
      </c>
      <c r="C1352" s="3599"/>
      <c r="D1352" s="3599"/>
      <c r="E1352" s="3599"/>
      <c r="F1352" s="3599"/>
      <c r="G1352" s="3599"/>
      <c r="H1352" s="3599"/>
      <c r="I1352" s="803"/>
      <c r="J1352" s="3611"/>
      <c r="K1352" s="3615"/>
      <c r="L1352" s="3616"/>
      <c r="M1352" s="3616"/>
      <c r="N1352" s="3616"/>
      <c r="O1352" s="3616"/>
      <c r="P1352" s="3614"/>
      <c r="DE1352" s="818"/>
      <c r="DG1352" s="829"/>
    </row>
    <row r="1353" spans="1:111" s="771" customFormat="1" ht="12" hidden="1" customHeight="1" x14ac:dyDescent="0.15">
      <c r="A1353" s="790" t="s">
        <v>1223</v>
      </c>
      <c r="B1353" s="3599" t="s">
        <v>1259</v>
      </c>
      <c r="C1353" s="3599"/>
      <c r="D1353" s="3599"/>
      <c r="E1353" s="3599"/>
      <c r="F1353" s="3599"/>
      <c r="G1353" s="3599"/>
      <c r="H1353" s="3599"/>
      <c r="I1353" s="811"/>
      <c r="J1353" s="3611"/>
      <c r="K1353" s="3615"/>
      <c r="L1353" s="3616"/>
      <c r="M1353" s="3616"/>
      <c r="N1353" s="3616"/>
      <c r="O1353" s="3616"/>
      <c r="P1353" s="3614"/>
      <c r="DE1353" s="818"/>
      <c r="DG1353" s="829"/>
    </row>
    <row r="1354" spans="1:111" s="771" customFormat="1" ht="12" hidden="1" customHeight="1" x14ac:dyDescent="0.15">
      <c r="A1354" s="790"/>
      <c r="B1354" s="3620" t="s">
        <v>1258</v>
      </c>
      <c r="C1354" s="3620"/>
      <c r="D1354" s="3620"/>
      <c r="E1354" s="3620"/>
      <c r="F1354" s="3620"/>
      <c r="G1354" s="3620"/>
      <c r="H1354" s="3620"/>
      <c r="I1354" s="811"/>
      <c r="J1354" s="3611"/>
      <c r="K1354" s="3615"/>
      <c r="L1354" s="3616"/>
      <c r="M1354" s="3616"/>
      <c r="N1354" s="3616"/>
      <c r="O1354" s="3616"/>
      <c r="P1354" s="3614"/>
      <c r="DE1354" s="818"/>
      <c r="DG1354" s="829"/>
    </row>
    <row r="1355" spans="1:111" s="771" customFormat="1" ht="12" hidden="1" customHeight="1" x14ac:dyDescent="0.15">
      <c r="A1355" s="790"/>
      <c r="B1355" s="3599" t="s">
        <v>1257</v>
      </c>
      <c r="C1355" s="3599"/>
      <c r="D1355" s="3599"/>
      <c r="E1355" s="3599"/>
      <c r="F1355" s="3599"/>
      <c r="G1355" s="3599"/>
      <c r="H1355" s="3599"/>
      <c r="I1355" s="811"/>
      <c r="J1355" s="3611"/>
      <c r="K1355" s="3615"/>
      <c r="L1355" s="3616"/>
      <c r="M1355" s="3616"/>
      <c r="N1355" s="3616"/>
      <c r="O1355" s="3616"/>
      <c r="P1355" s="3614"/>
      <c r="DE1355" s="818"/>
      <c r="DG1355" s="829"/>
    </row>
    <row r="1356" spans="1:111" s="771" customFormat="1" ht="12" hidden="1" customHeight="1" x14ac:dyDescent="0.15">
      <c r="A1356" s="790"/>
      <c r="B1356" s="3598" t="s">
        <v>1256</v>
      </c>
      <c r="C1356" s="3598"/>
      <c r="D1356" s="3598"/>
      <c r="E1356" s="3598"/>
      <c r="F1356" s="3598"/>
      <c r="G1356" s="3598"/>
      <c r="H1356" s="3598"/>
      <c r="I1356" s="811"/>
      <c r="J1356" s="3611"/>
      <c r="K1356" s="3615"/>
      <c r="L1356" s="3616"/>
      <c r="M1356" s="3616"/>
      <c r="N1356" s="3616"/>
      <c r="O1356" s="3616"/>
      <c r="P1356" s="3614"/>
      <c r="DE1356" s="818"/>
      <c r="DG1356" s="829"/>
    </row>
    <row r="1357" spans="1:111" s="771" customFormat="1" ht="12" hidden="1" customHeight="1" x14ac:dyDescent="0.15">
      <c r="A1357" s="790"/>
      <c r="B1357" s="3599" t="s">
        <v>1255</v>
      </c>
      <c r="C1357" s="3599"/>
      <c r="D1357" s="3599"/>
      <c r="E1357" s="3599"/>
      <c r="F1357" s="3599"/>
      <c r="G1357" s="3599"/>
      <c r="H1357" s="3599"/>
      <c r="I1357" s="811"/>
      <c r="J1357" s="3611"/>
      <c r="K1357" s="3615"/>
      <c r="L1357" s="3616"/>
      <c r="M1357" s="3616"/>
      <c r="N1357" s="3616"/>
      <c r="O1357" s="3616"/>
      <c r="P1357" s="3614"/>
      <c r="Q1357" s="224"/>
      <c r="R1357" s="224"/>
      <c r="S1357" s="224"/>
      <c r="T1357" s="224"/>
      <c r="U1357" s="224"/>
      <c r="V1357" s="224"/>
      <c r="W1357" s="224"/>
      <c r="X1357" s="224"/>
      <c r="Y1357" s="224"/>
      <c r="Z1357" s="224"/>
      <c r="AA1357" s="224"/>
      <c r="DE1357" s="818"/>
      <c r="DG1357" s="829"/>
    </row>
    <row r="1358" spans="1:111" s="771" customFormat="1" ht="12" hidden="1" customHeight="1" x14ac:dyDescent="0.15">
      <c r="A1358" s="790"/>
      <c r="B1358" s="3599" t="s">
        <v>1254</v>
      </c>
      <c r="C1358" s="3599"/>
      <c r="D1358" s="3599"/>
      <c r="E1358" s="3599"/>
      <c r="F1358" s="3599"/>
      <c r="G1358" s="3599"/>
      <c r="H1358" s="3599"/>
      <c r="I1358" s="811"/>
      <c r="J1358" s="3611"/>
      <c r="K1358" s="3615"/>
      <c r="L1358" s="3616"/>
      <c r="M1358" s="3616"/>
      <c r="N1358" s="3616"/>
      <c r="O1358" s="3616"/>
      <c r="P1358" s="3614"/>
      <c r="DE1358" s="818"/>
      <c r="DG1358" s="829"/>
    </row>
    <row r="1359" spans="1:111" s="771" customFormat="1" ht="12.75" hidden="1" customHeight="1" x14ac:dyDescent="0.15">
      <c r="A1359" s="790"/>
      <c r="B1359" s="3599" t="s">
        <v>1253</v>
      </c>
      <c r="C1359" s="3599"/>
      <c r="D1359" s="3599"/>
      <c r="E1359" s="3599"/>
      <c r="F1359" s="3599"/>
      <c r="G1359" s="3599"/>
      <c r="H1359" s="3599"/>
      <c r="I1359" s="811"/>
      <c r="J1359" s="3611"/>
      <c r="K1359" s="3615"/>
      <c r="L1359" s="3616"/>
      <c r="M1359" s="3616"/>
      <c r="N1359" s="3616"/>
      <c r="O1359" s="3616"/>
      <c r="P1359" s="3614"/>
      <c r="DE1359" s="818"/>
      <c r="DG1359" s="829"/>
    </row>
    <row r="1360" spans="1:111" s="771" customFormat="1" ht="9.75" hidden="1" customHeight="1" x14ac:dyDescent="0.15">
      <c r="A1360" s="790"/>
      <c r="B1360" s="3600" t="s">
        <v>580</v>
      </c>
      <c r="C1360" s="3600"/>
      <c r="D1360" s="3600"/>
      <c r="E1360" s="3600"/>
      <c r="F1360" s="3600"/>
      <c r="G1360" s="3600"/>
      <c r="H1360" s="3600"/>
      <c r="I1360" s="811"/>
      <c r="J1360" s="3611"/>
      <c r="K1360" s="3615"/>
      <c r="L1360" s="3616"/>
      <c r="M1360" s="3616"/>
      <c r="N1360" s="3616"/>
      <c r="O1360" s="3616"/>
      <c r="P1360" s="3614"/>
      <c r="DE1360" s="818"/>
      <c r="DG1360" s="829"/>
    </row>
    <row r="1361" spans="1:111" s="771" customFormat="1" ht="9.75" hidden="1" customHeight="1" x14ac:dyDescent="0.15">
      <c r="A1361" s="790"/>
      <c r="B1361" s="3597" t="s">
        <v>1252</v>
      </c>
      <c r="C1361" s="3597"/>
      <c r="D1361" s="3597"/>
      <c r="E1361" s="3597"/>
      <c r="F1361" s="3597"/>
      <c r="G1361" s="3597"/>
      <c r="H1361" s="3597"/>
      <c r="I1361" s="811"/>
      <c r="J1361" s="3611"/>
      <c r="K1361" s="3615"/>
      <c r="L1361" s="3616"/>
      <c r="M1361" s="3616"/>
      <c r="N1361" s="3616"/>
      <c r="O1361" s="3616"/>
      <c r="P1361" s="3614"/>
      <c r="DE1361" s="818"/>
      <c r="DG1361" s="829"/>
    </row>
    <row r="1362" spans="1:111" s="771" customFormat="1" ht="11.25" hidden="1" customHeight="1" x14ac:dyDescent="0.15">
      <c r="A1362" s="790"/>
      <c r="B1362" s="3597" t="s">
        <v>1251</v>
      </c>
      <c r="C1362" s="3597"/>
      <c r="D1362" s="3597"/>
      <c r="E1362" s="3597"/>
      <c r="F1362" s="3597"/>
      <c r="G1362" s="3597"/>
      <c r="H1362" s="3597"/>
      <c r="I1362" s="811"/>
      <c r="J1362" s="3539"/>
      <c r="K1362" s="3617"/>
      <c r="L1362" s="3618"/>
      <c r="M1362" s="3618"/>
      <c r="N1362" s="3618"/>
      <c r="O1362" s="3618"/>
      <c r="P1362" s="3619"/>
      <c r="DE1362" s="818"/>
      <c r="DG1362" s="829"/>
    </row>
    <row r="1363" spans="1:111" s="772" customFormat="1" ht="13.5" hidden="1" x14ac:dyDescent="0.15">
      <c r="A1363" s="3637" t="s">
        <v>1271</v>
      </c>
      <c r="B1363" s="3638"/>
      <c r="C1363" s="3638"/>
      <c r="D1363" s="3638"/>
      <c r="E1363" s="3638"/>
      <c r="F1363" s="3638"/>
      <c r="G1363" s="3638"/>
      <c r="H1363" s="3638"/>
      <c r="I1363" s="3638"/>
      <c r="J1363" s="3638"/>
      <c r="K1363" s="3638"/>
      <c r="L1363" s="3638"/>
      <c r="M1363" s="3638"/>
      <c r="N1363" s="3638"/>
      <c r="O1363" s="3638"/>
      <c r="P1363" s="3638"/>
      <c r="DE1363" s="830"/>
      <c r="DG1363" s="829"/>
    </row>
    <row r="1364" spans="1:111" s="771" customFormat="1" ht="12" hidden="1" customHeight="1" x14ac:dyDescent="0.15">
      <c r="A1364" s="3393" t="s">
        <v>576</v>
      </c>
      <c r="B1364" s="3417"/>
      <c r="C1364" s="3639"/>
      <c r="D1364" s="3640"/>
      <c r="E1364" s="3393" t="s">
        <v>575</v>
      </c>
      <c r="F1364" s="3417"/>
      <c r="G1364" s="3386"/>
      <c r="H1364" s="3416"/>
      <c r="I1364" s="3416"/>
      <c r="J1364" s="3387"/>
      <c r="K1364" s="801" t="s">
        <v>1214</v>
      </c>
      <c r="L1364" s="3386"/>
      <c r="M1364" s="3416"/>
      <c r="N1364" s="3416"/>
      <c r="O1364" s="3416"/>
      <c r="P1364" s="3387"/>
      <c r="DE1364" s="818"/>
      <c r="DG1364" s="829"/>
    </row>
    <row r="1365" spans="1:111" s="771" customFormat="1" ht="12" hidden="1" customHeight="1" x14ac:dyDescent="0.15">
      <c r="A1365" s="3421">
        <v>1</v>
      </c>
      <c r="B1365" s="3510" t="s">
        <v>1249</v>
      </c>
      <c r="C1365" s="3511"/>
      <c r="D1365" s="3511"/>
      <c r="E1365" s="3511"/>
      <c r="F1365" s="3512"/>
      <c r="G1365" s="3492" t="s">
        <v>1248</v>
      </c>
      <c r="H1365" s="3493"/>
      <c r="I1365" s="3393" t="s">
        <v>1270</v>
      </c>
      <c r="J1365" s="3394"/>
      <c r="K1365" s="3394"/>
      <c r="L1365" s="3394"/>
      <c r="M1365" s="3394"/>
      <c r="N1365" s="3394"/>
      <c r="O1365" s="3394"/>
      <c r="P1365" s="3417"/>
      <c r="DE1365" s="818"/>
      <c r="DG1365" s="829"/>
    </row>
    <row r="1366" spans="1:111" s="771" customFormat="1" ht="12" hidden="1" customHeight="1" x14ac:dyDescent="0.15">
      <c r="A1366" s="3422"/>
      <c r="B1366" s="3513"/>
      <c r="C1366" s="3514"/>
      <c r="D1366" s="3514"/>
      <c r="E1366" s="3514"/>
      <c r="F1366" s="3515"/>
      <c r="G1366" s="3426"/>
      <c r="H1366" s="3428"/>
      <c r="I1366" s="3635"/>
      <c r="J1366" s="3636"/>
      <c r="K1366" s="3636"/>
      <c r="L1366" s="3636"/>
      <c r="M1366" s="3636"/>
      <c r="N1366" s="3636"/>
      <c r="O1366" s="3636"/>
      <c r="P1366" s="808" t="s">
        <v>1763</v>
      </c>
      <c r="DE1366" s="818"/>
      <c r="DG1366" s="829"/>
    </row>
    <row r="1367" spans="1:111" s="771" customFormat="1" ht="6" hidden="1" customHeight="1" x14ac:dyDescent="0.15">
      <c r="A1367" s="809"/>
      <c r="B1367" s="809"/>
      <c r="C1367" s="809"/>
      <c r="D1367" s="809"/>
      <c r="E1367" s="809"/>
      <c r="F1367" s="809"/>
      <c r="G1367" s="809"/>
      <c r="H1367" s="809"/>
      <c r="I1367" s="809"/>
      <c r="J1367" s="809"/>
      <c r="K1367" s="809"/>
      <c r="L1367" s="809"/>
      <c r="M1367" s="791"/>
      <c r="N1367" s="791"/>
      <c r="O1367" s="791"/>
      <c r="P1367" s="791"/>
      <c r="DE1367" s="818"/>
      <c r="DG1367" s="829"/>
    </row>
    <row r="1368" spans="1:111" s="771" customFormat="1" ht="12" hidden="1" customHeight="1" x14ac:dyDescent="0.15">
      <c r="A1368" s="3421">
        <v>2</v>
      </c>
      <c r="B1368" s="3434" t="s">
        <v>1269</v>
      </c>
      <c r="C1368" s="3624"/>
      <c r="D1368" s="3624"/>
      <c r="E1368" s="3624"/>
      <c r="F1368" s="3624"/>
      <c r="G1368" s="3624"/>
      <c r="H1368" s="3624"/>
      <c r="I1368" s="3624"/>
      <c r="J1368" s="3624"/>
      <c r="K1368" s="3624"/>
      <c r="L1368" s="3624"/>
      <c r="M1368" s="3624"/>
      <c r="N1368" s="3625"/>
      <c r="O1368" s="3434" t="s">
        <v>1231</v>
      </c>
      <c r="P1368" s="3625"/>
      <c r="DE1368" s="818"/>
      <c r="DG1368" s="829"/>
    </row>
    <row r="1369" spans="1:111" s="771" customFormat="1" ht="12" hidden="1" customHeight="1" x14ac:dyDescent="0.15">
      <c r="A1369" s="3475"/>
      <c r="B1369" s="804" t="s">
        <v>54</v>
      </c>
      <c r="C1369" s="3627" t="s">
        <v>1234</v>
      </c>
      <c r="D1369" s="3628"/>
      <c r="E1369" s="3629"/>
      <c r="F1369" s="805" t="s">
        <v>1268</v>
      </c>
      <c r="G1369" s="3627" t="s">
        <v>1267</v>
      </c>
      <c r="H1369" s="3628"/>
      <c r="I1369" s="3630" t="s">
        <v>1266</v>
      </c>
      <c r="J1369" s="3631"/>
      <c r="K1369" s="3632"/>
      <c r="L1369" s="807" t="s">
        <v>1265</v>
      </c>
      <c r="M1369" s="3633" t="s">
        <v>1264</v>
      </c>
      <c r="N1369" s="3634"/>
      <c r="O1369" s="3436"/>
      <c r="P1369" s="3626"/>
      <c r="DE1369" s="818"/>
      <c r="DF1369" s="772" t="str">
        <f>IF(COUNTA(B1370:P1379)&gt;0,DG1369,"")</f>
        <v/>
      </c>
      <c r="DG1369" s="829">
        <v>41</v>
      </c>
    </row>
    <row r="1370" spans="1:111" s="771" customFormat="1" ht="13.5" hidden="1" customHeight="1" x14ac:dyDescent="0.15">
      <c r="A1370" s="3475"/>
      <c r="B1370" s="778"/>
      <c r="C1370" s="3622"/>
      <c r="D1370" s="3547"/>
      <c r="E1370" s="3623"/>
      <c r="F1370" s="764"/>
      <c r="G1370" s="3622"/>
      <c r="H1370" s="3416"/>
      <c r="I1370" s="3531"/>
      <c r="J1370" s="3461"/>
      <c r="K1370" s="3532"/>
      <c r="L1370" s="779"/>
      <c r="M1370" s="3439"/>
      <c r="N1370" s="3440"/>
      <c r="O1370" s="3386"/>
      <c r="P1370" s="3387"/>
      <c r="DE1370" s="818"/>
      <c r="DG1370" s="829"/>
    </row>
    <row r="1371" spans="1:111" s="771" customFormat="1" ht="13.5" hidden="1" customHeight="1" x14ac:dyDescent="0.15">
      <c r="A1371" s="3475"/>
      <c r="B1371" s="778"/>
      <c r="C1371" s="3622"/>
      <c r="D1371" s="3547"/>
      <c r="E1371" s="3623"/>
      <c r="F1371" s="764"/>
      <c r="G1371" s="3622"/>
      <c r="H1371" s="3416"/>
      <c r="I1371" s="3531"/>
      <c r="J1371" s="3461"/>
      <c r="K1371" s="3532"/>
      <c r="L1371" s="779"/>
      <c r="M1371" s="3439"/>
      <c r="N1371" s="3440"/>
      <c r="O1371" s="3386"/>
      <c r="P1371" s="3387"/>
      <c r="DE1371" s="818"/>
      <c r="DG1371" s="829"/>
    </row>
    <row r="1372" spans="1:111" s="771" customFormat="1" ht="13.5" hidden="1" customHeight="1" x14ac:dyDescent="0.15">
      <c r="A1372" s="3475"/>
      <c r="B1372" s="776"/>
      <c r="C1372" s="3622"/>
      <c r="D1372" s="3416"/>
      <c r="E1372" s="3534"/>
      <c r="F1372" s="764"/>
      <c r="G1372" s="3622"/>
      <c r="H1372" s="3416"/>
      <c r="I1372" s="3531"/>
      <c r="J1372" s="3461"/>
      <c r="K1372" s="3532"/>
      <c r="L1372" s="777"/>
      <c r="M1372" s="3439"/>
      <c r="N1372" s="3440"/>
      <c r="O1372" s="3386"/>
      <c r="P1372" s="3387"/>
      <c r="DE1372" s="818"/>
      <c r="DG1372" s="829"/>
    </row>
    <row r="1373" spans="1:111" s="771" customFormat="1" ht="13.5" hidden="1" customHeight="1" x14ac:dyDescent="0.15">
      <c r="A1373" s="3475"/>
      <c r="B1373" s="778"/>
      <c r="C1373" s="3622"/>
      <c r="D1373" s="3547"/>
      <c r="E1373" s="3623"/>
      <c r="F1373" s="764"/>
      <c r="G1373" s="3622"/>
      <c r="H1373" s="3416"/>
      <c r="I1373" s="3531"/>
      <c r="J1373" s="3461"/>
      <c r="K1373" s="3532"/>
      <c r="L1373" s="779"/>
      <c r="M1373" s="3439"/>
      <c r="N1373" s="3440"/>
      <c r="O1373" s="3386"/>
      <c r="P1373" s="3387"/>
      <c r="DE1373" s="818"/>
      <c r="DG1373" s="829"/>
    </row>
    <row r="1374" spans="1:111" s="771" customFormat="1" ht="13.5" hidden="1" customHeight="1" x14ac:dyDescent="0.15">
      <c r="A1374" s="3475"/>
      <c r="B1374" s="778"/>
      <c r="C1374" s="3622"/>
      <c r="D1374" s="3416"/>
      <c r="E1374" s="3534"/>
      <c r="F1374" s="764"/>
      <c r="G1374" s="3622"/>
      <c r="H1374" s="3534"/>
      <c r="I1374" s="3531"/>
      <c r="J1374" s="3461"/>
      <c r="K1374" s="3532"/>
      <c r="L1374" s="779"/>
      <c r="M1374" s="3439"/>
      <c r="N1374" s="3621"/>
      <c r="O1374" s="3386"/>
      <c r="P1374" s="3621"/>
      <c r="DE1374" s="818"/>
      <c r="DG1374" s="829"/>
    </row>
    <row r="1375" spans="1:111" s="771" customFormat="1" ht="13.5" hidden="1" customHeight="1" x14ac:dyDescent="0.15">
      <c r="A1375" s="3475"/>
      <c r="B1375" s="778"/>
      <c r="C1375" s="3622"/>
      <c r="D1375" s="3547"/>
      <c r="E1375" s="3623"/>
      <c r="F1375" s="764"/>
      <c r="G1375" s="3622"/>
      <c r="H1375" s="3416"/>
      <c r="I1375" s="3531"/>
      <c r="J1375" s="3461"/>
      <c r="K1375" s="3532"/>
      <c r="L1375" s="779"/>
      <c r="M1375" s="3439"/>
      <c r="N1375" s="3440"/>
      <c r="O1375" s="3386"/>
      <c r="P1375" s="3387"/>
      <c r="DE1375" s="818"/>
      <c r="DG1375" s="829"/>
    </row>
    <row r="1376" spans="1:111" s="771" customFormat="1" ht="13.5" hidden="1" customHeight="1" x14ac:dyDescent="0.15">
      <c r="A1376" s="3475"/>
      <c r="B1376" s="778"/>
      <c r="C1376" s="3622"/>
      <c r="D1376" s="3547"/>
      <c r="E1376" s="3623"/>
      <c r="F1376" s="764"/>
      <c r="G1376" s="3622"/>
      <c r="H1376" s="3416"/>
      <c r="I1376" s="3531"/>
      <c r="J1376" s="3461"/>
      <c r="K1376" s="3532"/>
      <c r="L1376" s="779"/>
      <c r="M1376" s="3439"/>
      <c r="N1376" s="3440"/>
      <c r="O1376" s="3386"/>
      <c r="P1376" s="3387"/>
      <c r="DE1376" s="818"/>
      <c r="DG1376" s="829"/>
    </row>
    <row r="1377" spans="1:111" s="771" customFormat="1" ht="13.5" hidden="1" customHeight="1" x14ac:dyDescent="0.15">
      <c r="A1377" s="3475"/>
      <c r="B1377" s="776"/>
      <c r="C1377" s="3622"/>
      <c r="D1377" s="3416"/>
      <c r="E1377" s="3534"/>
      <c r="F1377" s="764"/>
      <c r="G1377" s="3622"/>
      <c r="H1377" s="3416"/>
      <c r="I1377" s="3531"/>
      <c r="J1377" s="3461"/>
      <c r="K1377" s="3532"/>
      <c r="L1377" s="777"/>
      <c r="M1377" s="3439"/>
      <c r="N1377" s="3440"/>
      <c r="O1377" s="3386"/>
      <c r="P1377" s="3387"/>
      <c r="DE1377" s="818"/>
      <c r="DG1377" s="829"/>
    </row>
    <row r="1378" spans="1:111" s="771" customFormat="1" ht="13.5" hidden="1" customHeight="1" x14ac:dyDescent="0.15">
      <c r="A1378" s="3475"/>
      <c r="B1378" s="778"/>
      <c r="C1378" s="3622"/>
      <c r="D1378" s="3547"/>
      <c r="E1378" s="3623"/>
      <c r="F1378" s="764"/>
      <c r="G1378" s="3622"/>
      <c r="H1378" s="3416"/>
      <c r="I1378" s="3531"/>
      <c r="J1378" s="3461"/>
      <c r="K1378" s="3532"/>
      <c r="L1378" s="779"/>
      <c r="M1378" s="3439"/>
      <c r="N1378" s="3440"/>
      <c r="O1378" s="3386"/>
      <c r="P1378" s="3387"/>
      <c r="DE1378" s="818"/>
      <c r="DG1378" s="829"/>
    </row>
    <row r="1379" spans="1:111" s="771" customFormat="1" ht="13.5" hidden="1" customHeight="1" x14ac:dyDescent="0.15">
      <c r="A1379" s="3475"/>
      <c r="B1379" s="776"/>
      <c r="C1379" s="3622"/>
      <c r="D1379" s="3416"/>
      <c r="E1379" s="3534"/>
      <c r="F1379" s="764"/>
      <c r="G1379" s="3622"/>
      <c r="H1379" s="3416"/>
      <c r="I1379" s="3531"/>
      <c r="J1379" s="3461"/>
      <c r="K1379" s="3532"/>
      <c r="L1379" s="777"/>
      <c r="M1379" s="3439"/>
      <c r="N1379" s="3440"/>
      <c r="O1379" s="3386"/>
      <c r="P1379" s="3387"/>
      <c r="DE1379" s="818"/>
      <c r="DG1379" s="829"/>
    </row>
    <row r="1380" spans="1:111" s="771" customFormat="1" ht="6" hidden="1" customHeight="1" x14ac:dyDescent="0.15">
      <c r="A1380" s="3601"/>
      <c r="B1380" s="3602"/>
      <c r="C1380" s="3602"/>
      <c r="D1380" s="3602"/>
      <c r="E1380" s="3602"/>
      <c r="F1380" s="3602"/>
      <c r="G1380" s="3602"/>
      <c r="H1380" s="3602"/>
      <c r="I1380" s="3602"/>
      <c r="J1380" s="3602"/>
      <c r="K1380" s="3602"/>
      <c r="L1380" s="3602"/>
      <c r="M1380" s="3602"/>
      <c r="N1380" s="3602"/>
      <c r="O1380" s="3602"/>
      <c r="P1380" s="3602"/>
      <c r="DE1380" s="818"/>
      <c r="DG1380" s="829"/>
    </row>
    <row r="1381" spans="1:111" s="771" customFormat="1" ht="6" hidden="1" customHeight="1" x14ac:dyDescent="0.15">
      <c r="A1381" s="3603"/>
      <c r="B1381" s="3603"/>
      <c r="C1381" s="3603"/>
      <c r="D1381" s="3603"/>
      <c r="E1381" s="3603"/>
      <c r="F1381" s="3603"/>
      <c r="G1381" s="3603"/>
      <c r="H1381" s="3603"/>
      <c r="I1381" s="3603"/>
      <c r="J1381" s="3603"/>
      <c r="K1381" s="3603"/>
      <c r="L1381" s="3603"/>
      <c r="M1381" s="3603"/>
      <c r="N1381" s="3603"/>
      <c r="O1381" s="3603"/>
      <c r="P1381" s="3603"/>
      <c r="DE1381" s="818"/>
      <c r="DG1381" s="829"/>
    </row>
    <row r="1382" spans="1:111" s="771" customFormat="1" ht="21" hidden="1" customHeight="1" x14ac:dyDescent="0.15">
      <c r="A1382" s="3421">
        <v>3</v>
      </c>
      <c r="B1382" s="3604" t="s">
        <v>1263</v>
      </c>
      <c r="C1382" s="3605"/>
      <c r="D1382" s="3606"/>
      <c r="E1382" s="3607" t="s">
        <v>1226</v>
      </c>
      <c r="F1382" s="3608"/>
      <c r="G1382" s="3609"/>
      <c r="H1382" s="3609"/>
      <c r="I1382" s="802"/>
      <c r="J1382" s="813">
        <v>4</v>
      </c>
      <c r="K1382" s="3510" t="s">
        <v>1262</v>
      </c>
      <c r="L1382" s="3511"/>
      <c r="M1382" s="3511"/>
      <c r="N1382" s="3511"/>
      <c r="O1382" s="3511"/>
      <c r="P1382" s="3512"/>
      <c r="DE1382" s="818"/>
      <c r="DG1382" s="829"/>
    </row>
    <row r="1383" spans="1:111" s="771" customFormat="1" ht="12" hidden="1" customHeight="1" x14ac:dyDescent="0.15">
      <c r="A1383" s="3422"/>
      <c r="B1383" s="3610"/>
      <c r="C1383" s="3610"/>
      <c r="D1383" s="3610"/>
      <c r="E1383" s="3386"/>
      <c r="F1383" s="3387"/>
      <c r="G1383" s="3445"/>
      <c r="H1383" s="3445"/>
      <c r="I1383" s="791"/>
      <c r="J1383" s="3611"/>
      <c r="K1383" s="3612"/>
      <c r="L1383" s="3613"/>
      <c r="M1383" s="3613"/>
      <c r="N1383" s="3613"/>
      <c r="O1383" s="3613"/>
      <c r="P1383" s="3614"/>
      <c r="DE1383" s="818"/>
      <c r="DG1383" s="829"/>
    </row>
    <row r="1384" spans="1:111" s="771" customFormat="1" ht="12" hidden="1" customHeight="1" x14ac:dyDescent="0.15">
      <c r="A1384" s="791"/>
      <c r="B1384" s="812"/>
      <c r="C1384" s="812"/>
      <c r="D1384" s="812"/>
      <c r="E1384" s="812"/>
      <c r="F1384" s="812"/>
      <c r="G1384" s="812"/>
      <c r="H1384" s="812"/>
      <c r="I1384" s="811"/>
      <c r="J1384" s="3611"/>
      <c r="K1384" s="3615"/>
      <c r="L1384" s="3616"/>
      <c r="M1384" s="3616"/>
      <c r="N1384" s="3616"/>
      <c r="O1384" s="3616"/>
      <c r="P1384" s="3614"/>
      <c r="DE1384" s="818"/>
      <c r="DG1384" s="829"/>
    </row>
    <row r="1385" spans="1:111" s="771" customFormat="1" ht="12" hidden="1" customHeight="1" x14ac:dyDescent="0.15">
      <c r="A1385" s="791"/>
      <c r="B1385" s="3599" t="s">
        <v>1261</v>
      </c>
      <c r="C1385" s="3599"/>
      <c r="D1385" s="3599"/>
      <c r="E1385" s="3599"/>
      <c r="F1385" s="3599"/>
      <c r="G1385" s="3599"/>
      <c r="H1385" s="3599"/>
      <c r="I1385" s="811"/>
      <c r="J1385" s="3611"/>
      <c r="K1385" s="3615"/>
      <c r="L1385" s="3616"/>
      <c r="M1385" s="3616"/>
      <c r="N1385" s="3616"/>
      <c r="O1385" s="3616"/>
      <c r="P1385" s="3614"/>
      <c r="DE1385" s="818"/>
      <c r="DG1385" s="829"/>
    </row>
    <row r="1386" spans="1:111" s="771" customFormat="1" ht="12" hidden="1" customHeight="1" x14ac:dyDescent="0.15">
      <c r="A1386" s="791"/>
      <c r="B1386" s="3599" t="s">
        <v>1260</v>
      </c>
      <c r="C1386" s="3599"/>
      <c r="D1386" s="3599"/>
      <c r="E1386" s="3599"/>
      <c r="F1386" s="3599"/>
      <c r="G1386" s="3599"/>
      <c r="H1386" s="3599"/>
      <c r="I1386" s="803"/>
      <c r="J1386" s="3611"/>
      <c r="K1386" s="3615"/>
      <c r="L1386" s="3616"/>
      <c r="M1386" s="3616"/>
      <c r="N1386" s="3616"/>
      <c r="O1386" s="3616"/>
      <c r="P1386" s="3614"/>
      <c r="DE1386" s="818"/>
      <c r="DG1386" s="829"/>
    </row>
    <row r="1387" spans="1:111" s="771" customFormat="1" ht="12" hidden="1" customHeight="1" x14ac:dyDescent="0.15">
      <c r="A1387" s="790" t="s">
        <v>1223</v>
      </c>
      <c r="B1387" s="3599" t="s">
        <v>1259</v>
      </c>
      <c r="C1387" s="3599"/>
      <c r="D1387" s="3599"/>
      <c r="E1387" s="3599"/>
      <c r="F1387" s="3599"/>
      <c r="G1387" s="3599"/>
      <c r="H1387" s="3599"/>
      <c r="I1387" s="811"/>
      <c r="J1387" s="3611"/>
      <c r="K1387" s="3615"/>
      <c r="L1387" s="3616"/>
      <c r="M1387" s="3616"/>
      <c r="N1387" s="3616"/>
      <c r="O1387" s="3616"/>
      <c r="P1387" s="3614"/>
      <c r="DE1387" s="818"/>
      <c r="DG1387" s="829"/>
    </row>
    <row r="1388" spans="1:111" s="771" customFormat="1" ht="12" hidden="1" customHeight="1" x14ac:dyDescent="0.15">
      <c r="A1388" s="790"/>
      <c r="B1388" s="3620" t="s">
        <v>1258</v>
      </c>
      <c r="C1388" s="3620"/>
      <c r="D1388" s="3620"/>
      <c r="E1388" s="3620"/>
      <c r="F1388" s="3620"/>
      <c r="G1388" s="3620"/>
      <c r="H1388" s="3620"/>
      <c r="I1388" s="811"/>
      <c r="J1388" s="3611"/>
      <c r="K1388" s="3615"/>
      <c r="L1388" s="3616"/>
      <c r="M1388" s="3616"/>
      <c r="N1388" s="3616"/>
      <c r="O1388" s="3616"/>
      <c r="P1388" s="3614"/>
      <c r="DE1388" s="818"/>
      <c r="DG1388" s="829"/>
    </row>
    <row r="1389" spans="1:111" s="771" customFormat="1" ht="12" hidden="1" customHeight="1" x14ac:dyDescent="0.15">
      <c r="A1389" s="790"/>
      <c r="B1389" s="3599" t="s">
        <v>1257</v>
      </c>
      <c r="C1389" s="3599"/>
      <c r="D1389" s="3599"/>
      <c r="E1389" s="3599"/>
      <c r="F1389" s="3599"/>
      <c r="G1389" s="3599"/>
      <c r="H1389" s="3599"/>
      <c r="I1389" s="811"/>
      <c r="J1389" s="3611"/>
      <c r="K1389" s="3615"/>
      <c r="L1389" s="3616"/>
      <c r="M1389" s="3616"/>
      <c r="N1389" s="3616"/>
      <c r="O1389" s="3616"/>
      <c r="P1389" s="3614"/>
      <c r="DE1389" s="818"/>
      <c r="DG1389" s="829"/>
    </row>
    <row r="1390" spans="1:111" s="771" customFormat="1" ht="12" hidden="1" customHeight="1" x14ac:dyDescent="0.15">
      <c r="A1390" s="790"/>
      <c r="B1390" s="3598" t="s">
        <v>1256</v>
      </c>
      <c r="C1390" s="3598"/>
      <c r="D1390" s="3598"/>
      <c r="E1390" s="3598"/>
      <c r="F1390" s="3598"/>
      <c r="G1390" s="3598"/>
      <c r="H1390" s="3598"/>
      <c r="I1390" s="811"/>
      <c r="J1390" s="3611"/>
      <c r="K1390" s="3615"/>
      <c r="L1390" s="3616"/>
      <c r="M1390" s="3616"/>
      <c r="N1390" s="3616"/>
      <c r="O1390" s="3616"/>
      <c r="P1390" s="3614"/>
      <c r="DE1390" s="818"/>
      <c r="DG1390" s="829"/>
    </row>
    <row r="1391" spans="1:111" s="771" customFormat="1" ht="12" hidden="1" customHeight="1" x14ac:dyDescent="0.15">
      <c r="A1391" s="790"/>
      <c r="B1391" s="3599" t="s">
        <v>1255</v>
      </c>
      <c r="C1391" s="3599"/>
      <c r="D1391" s="3599"/>
      <c r="E1391" s="3599"/>
      <c r="F1391" s="3599"/>
      <c r="G1391" s="3599"/>
      <c r="H1391" s="3599"/>
      <c r="I1391" s="811"/>
      <c r="J1391" s="3611"/>
      <c r="K1391" s="3615"/>
      <c r="L1391" s="3616"/>
      <c r="M1391" s="3616"/>
      <c r="N1391" s="3616"/>
      <c r="O1391" s="3616"/>
      <c r="P1391" s="3614"/>
      <c r="Q1391" s="224"/>
      <c r="R1391" s="224"/>
      <c r="S1391" s="224"/>
      <c r="T1391" s="224"/>
      <c r="U1391" s="224"/>
      <c r="V1391" s="224"/>
      <c r="W1391" s="224"/>
      <c r="X1391" s="224"/>
      <c r="Y1391" s="224"/>
      <c r="Z1391" s="224"/>
      <c r="AA1391" s="224"/>
      <c r="DE1391" s="818"/>
      <c r="DG1391" s="829"/>
    </row>
    <row r="1392" spans="1:111" s="771" customFormat="1" ht="12" hidden="1" customHeight="1" x14ac:dyDescent="0.15">
      <c r="A1392" s="790"/>
      <c r="B1392" s="3599" t="s">
        <v>1254</v>
      </c>
      <c r="C1392" s="3599"/>
      <c r="D1392" s="3599"/>
      <c r="E1392" s="3599"/>
      <c r="F1392" s="3599"/>
      <c r="G1392" s="3599"/>
      <c r="H1392" s="3599"/>
      <c r="I1392" s="811"/>
      <c r="J1392" s="3611"/>
      <c r="K1392" s="3615"/>
      <c r="L1392" s="3616"/>
      <c r="M1392" s="3616"/>
      <c r="N1392" s="3616"/>
      <c r="O1392" s="3616"/>
      <c r="P1392" s="3614"/>
      <c r="DE1392" s="818"/>
      <c r="DG1392" s="829"/>
    </row>
    <row r="1393" spans="1:111" s="771" customFormat="1" ht="12.75" hidden="1" customHeight="1" x14ac:dyDescent="0.15">
      <c r="A1393" s="790"/>
      <c r="B1393" s="3599" t="s">
        <v>1253</v>
      </c>
      <c r="C1393" s="3599"/>
      <c r="D1393" s="3599"/>
      <c r="E1393" s="3599"/>
      <c r="F1393" s="3599"/>
      <c r="G1393" s="3599"/>
      <c r="H1393" s="3599"/>
      <c r="I1393" s="811"/>
      <c r="J1393" s="3611"/>
      <c r="K1393" s="3615"/>
      <c r="L1393" s="3616"/>
      <c r="M1393" s="3616"/>
      <c r="N1393" s="3616"/>
      <c r="O1393" s="3616"/>
      <c r="P1393" s="3614"/>
      <c r="DE1393" s="818"/>
      <c r="DG1393" s="829"/>
    </row>
    <row r="1394" spans="1:111" s="771" customFormat="1" ht="9.75" hidden="1" customHeight="1" x14ac:dyDescent="0.15">
      <c r="A1394" s="790"/>
      <c r="B1394" s="3600" t="s">
        <v>580</v>
      </c>
      <c r="C1394" s="3600"/>
      <c r="D1394" s="3600"/>
      <c r="E1394" s="3600"/>
      <c r="F1394" s="3600"/>
      <c r="G1394" s="3600"/>
      <c r="H1394" s="3600"/>
      <c r="I1394" s="811"/>
      <c r="J1394" s="3611"/>
      <c r="K1394" s="3615"/>
      <c r="L1394" s="3616"/>
      <c r="M1394" s="3616"/>
      <c r="N1394" s="3616"/>
      <c r="O1394" s="3616"/>
      <c r="P1394" s="3614"/>
      <c r="DE1394" s="818"/>
      <c r="DG1394" s="829"/>
    </row>
    <row r="1395" spans="1:111" s="771" customFormat="1" ht="9.75" hidden="1" customHeight="1" x14ac:dyDescent="0.15">
      <c r="A1395" s="790"/>
      <c r="B1395" s="3597" t="s">
        <v>1252</v>
      </c>
      <c r="C1395" s="3597"/>
      <c r="D1395" s="3597"/>
      <c r="E1395" s="3597"/>
      <c r="F1395" s="3597"/>
      <c r="G1395" s="3597"/>
      <c r="H1395" s="3597"/>
      <c r="I1395" s="811"/>
      <c r="J1395" s="3611"/>
      <c r="K1395" s="3615"/>
      <c r="L1395" s="3616"/>
      <c r="M1395" s="3616"/>
      <c r="N1395" s="3616"/>
      <c r="O1395" s="3616"/>
      <c r="P1395" s="3614"/>
      <c r="DE1395" s="818"/>
      <c r="DG1395" s="829"/>
    </row>
    <row r="1396" spans="1:111" s="771" customFormat="1" ht="11.25" hidden="1" customHeight="1" x14ac:dyDescent="0.15">
      <c r="A1396" s="790"/>
      <c r="B1396" s="3597" t="s">
        <v>1251</v>
      </c>
      <c r="C1396" s="3597"/>
      <c r="D1396" s="3597"/>
      <c r="E1396" s="3597"/>
      <c r="F1396" s="3597"/>
      <c r="G1396" s="3597"/>
      <c r="H1396" s="3597"/>
      <c r="I1396" s="811"/>
      <c r="J1396" s="3539"/>
      <c r="K1396" s="3617"/>
      <c r="L1396" s="3618"/>
      <c r="M1396" s="3618"/>
      <c r="N1396" s="3618"/>
      <c r="O1396" s="3618"/>
      <c r="P1396" s="3619"/>
      <c r="DE1396" s="818"/>
      <c r="DG1396" s="829"/>
    </row>
    <row r="1397" spans="1:111" s="772" customFormat="1" ht="13.5" hidden="1" x14ac:dyDescent="0.15">
      <c r="A1397" s="3637" t="s">
        <v>1271</v>
      </c>
      <c r="B1397" s="3638"/>
      <c r="C1397" s="3638"/>
      <c r="D1397" s="3638"/>
      <c r="E1397" s="3638"/>
      <c r="F1397" s="3638"/>
      <c r="G1397" s="3638"/>
      <c r="H1397" s="3638"/>
      <c r="I1397" s="3638"/>
      <c r="J1397" s="3638"/>
      <c r="K1397" s="3638"/>
      <c r="L1397" s="3638"/>
      <c r="M1397" s="3638"/>
      <c r="N1397" s="3638"/>
      <c r="O1397" s="3638"/>
      <c r="P1397" s="3638"/>
      <c r="DE1397" s="830"/>
      <c r="DG1397" s="829"/>
    </row>
    <row r="1398" spans="1:111" s="771" customFormat="1" ht="12" hidden="1" customHeight="1" x14ac:dyDescent="0.15">
      <c r="A1398" s="3393" t="s">
        <v>576</v>
      </c>
      <c r="B1398" s="3417"/>
      <c r="C1398" s="3639"/>
      <c r="D1398" s="3640"/>
      <c r="E1398" s="3393" t="s">
        <v>575</v>
      </c>
      <c r="F1398" s="3417"/>
      <c r="G1398" s="3386"/>
      <c r="H1398" s="3416"/>
      <c r="I1398" s="3416"/>
      <c r="J1398" s="3387"/>
      <c r="K1398" s="801" t="s">
        <v>1214</v>
      </c>
      <c r="L1398" s="3386"/>
      <c r="M1398" s="3416"/>
      <c r="N1398" s="3416"/>
      <c r="O1398" s="3416"/>
      <c r="P1398" s="3387"/>
      <c r="DE1398" s="818"/>
      <c r="DG1398" s="829"/>
    </row>
    <row r="1399" spans="1:111" s="771" customFormat="1" ht="12" hidden="1" customHeight="1" x14ac:dyDescent="0.15">
      <c r="A1399" s="3421">
        <v>1</v>
      </c>
      <c r="B1399" s="3510" t="s">
        <v>1249</v>
      </c>
      <c r="C1399" s="3511"/>
      <c r="D1399" s="3511"/>
      <c r="E1399" s="3511"/>
      <c r="F1399" s="3512"/>
      <c r="G1399" s="3492" t="s">
        <v>1248</v>
      </c>
      <c r="H1399" s="3493"/>
      <c r="I1399" s="3393" t="s">
        <v>1270</v>
      </c>
      <c r="J1399" s="3394"/>
      <c r="K1399" s="3394"/>
      <c r="L1399" s="3394"/>
      <c r="M1399" s="3394"/>
      <c r="N1399" s="3394"/>
      <c r="O1399" s="3394"/>
      <c r="P1399" s="3417"/>
      <c r="DE1399" s="818"/>
      <c r="DG1399" s="829"/>
    </row>
    <row r="1400" spans="1:111" s="771" customFormat="1" ht="12" hidden="1" customHeight="1" x14ac:dyDescent="0.15">
      <c r="A1400" s="3422"/>
      <c r="B1400" s="3513"/>
      <c r="C1400" s="3514"/>
      <c r="D1400" s="3514"/>
      <c r="E1400" s="3514"/>
      <c r="F1400" s="3515"/>
      <c r="G1400" s="3426"/>
      <c r="H1400" s="3428"/>
      <c r="I1400" s="3635"/>
      <c r="J1400" s="3636"/>
      <c r="K1400" s="3636"/>
      <c r="L1400" s="3636"/>
      <c r="M1400" s="3636"/>
      <c r="N1400" s="3636"/>
      <c r="O1400" s="3636"/>
      <c r="P1400" s="808" t="s">
        <v>1763</v>
      </c>
      <c r="DE1400" s="818"/>
      <c r="DG1400" s="829"/>
    </row>
    <row r="1401" spans="1:111" s="771" customFormat="1" ht="6" hidden="1" customHeight="1" x14ac:dyDescent="0.15">
      <c r="A1401" s="809"/>
      <c r="B1401" s="809"/>
      <c r="C1401" s="809"/>
      <c r="D1401" s="809"/>
      <c r="E1401" s="809"/>
      <c r="F1401" s="809"/>
      <c r="G1401" s="809"/>
      <c r="H1401" s="809"/>
      <c r="I1401" s="809"/>
      <c r="J1401" s="809"/>
      <c r="K1401" s="809"/>
      <c r="L1401" s="809"/>
      <c r="M1401" s="791"/>
      <c r="N1401" s="791"/>
      <c r="O1401" s="791"/>
      <c r="P1401" s="791"/>
      <c r="DE1401" s="818"/>
      <c r="DG1401" s="829"/>
    </row>
    <row r="1402" spans="1:111" s="771" customFormat="1" ht="12" hidden="1" customHeight="1" x14ac:dyDescent="0.15">
      <c r="A1402" s="3421">
        <v>2</v>
      </c>
      <c r="B1402" s="3434" t="s">
        <v>1269</v>
      </c>
      <c r="C1402" s="3624"/>
      <c r="D1402" s="3624"/>
      <c r="E1402" s="3624"/>
      <c r="F1402" s="3624"/>
      <c r="G1402" s="3624"/>
      <c r="H1402" s="3624"/>
      <c r="I1402" s="3624"/>
      <c r="J1402" s="3624"/>
      <c r="K1402" s="3624"/>
      <c r="L1402" s="3624"/>
      <c r="M1402" s="3624"/>
      <c r="N1402" s="3625"/>
      <c r="O1402" s="3434" t="s">
        <v>1231</v>
      </c>
      <c r="P1402" s="3625"/>
      <c r="DE1402" s="818"/>
      <c r="DG1402" s="829"/>
    </row>
    <row r="1403" spans="1:111" s="771" customFormat="1" ht="12" hidden="1" customHeight="1" x14ac:dyDescent="0.15">
      <c r="A1403" s="3475"/>
      <c r="B1403" s="804" t="s">
        <v>54</v>
      </c>
      <c r="C1403" s="3627" t="s">
        <v>1234</v>
      </c>
      <c r="D1403" s="3628"/>
      <c r="E1403" s="3629"/>
      <c r="F1403" s="805" t="s">
        <v>1268</v>
      </c>
      <c r="G1403" s="3627" t="s">
        <v>1267</v>
      </c>
      <c r="H1403" s="3628"/>
      <c r="I1403" s="3630" t="s">
        <v>1266</v>
      </c>
      <c r="J1403" s="3631"/>
      <c r="K1403" s="3632"/>
      <c r="L1403" s="807" t="s">
        <v>1265</v>
      </c>
      <c r="M1403" s="3633" t="s">
        <v>1264</v>
      </c>
      <c r="N1403" s="3634"/>
      <c r="O1403" s="3436"/>
      <c r="P1403" s="3626"/>
      <c r="DE1403" s="818"/>
      <c r="DF1403" s="772" t="str">
        <f>IF(COUNTA(B1404:P1413)&gt;0,DG1403,"")</f>
        <v/>
      </c>
      <c r="DG1403" s="829">
        <v>42</v>
      </c>
    </row>
    <row r="1404" spans="1:111" s="771" customFormat="1" ht="13.5" hidden="1" customHeight="1" x14ac:dyDescent="0.15">
      <c r="A1404" s="3475"/>
      <c r="B1404" s="778"/>
      <c r="C1404" s="3622"/>
      <c r="D1404" s="3547"/>
      <c r="E1404" s="3623"/>
      <c r="F1404" s="764"/>
      <c r="G1404" s="3622"/>
      <c r="H1404" s="3416"/>
      <c r="I1404" s="3531"/>
      <c r="J1404" s="3461"/>
      <c r="K1404" s="3532"/>
      <c r="L1404" s="779"/>
      <c r="M1404" s="3439"/>
      <c r="N1404" s="3440"/>
      <c r="O1404" s="3386"/>
      <c r="P1404" s="3387"/>
      <c r="DE1404" s="818"/>
      <c r="DG1404" s="829"/>
    </row>
    <row r="1405" spans="1:111" s="771" customFormat="1" ht="13.5" hidden="1" customHeight="1" x14ac:dyDescent="0.15">
      <c r="A1405" s="3475"/>
      <c r="B1405" s="778"/>
      <c r="C1405" s="3622"/>
      <c r="D1405" s="3547"/>
      <c r="E1405" s="3623"/>
      <c r="F1405" s="764"/>
      <c r="G1405" s="3622"/>
      <c r="H1405" s="3416"/>
      <c r="I1405" s="3531"/>
      <c r="J1405" s="3461"/>
      <c r="K1405" s="3532"/>
      <c r="L1405" s="779"/>
      <c r="M1405" s="3439"/>
      <c r="N1405" s="3440"/>
      <c r="O1405" s="3386"/>
      <c r="P1405" s="3387"/>
      <c r="DE1405" s="818"/>
      <c r="DG1405" s="829"/>
    </row>
    <row r="1406" spans="1:111" s="771" customFormat="1" ht="13.5" hidden="1" customHeight="1" x14ac:dyDescent="0.15">
      <c r="A1406" s="3475"/>
      <c r="B1406" s="776"/>
      <c r="C1406" s="3622"/>
      <c r="D1406" s="3416"/>
      <c r="E1406" s="3534"/>
      <c r="F1406" s="764"/>
      <c r="G1406" s="3622"/>
      <c r="H1406" s="3416"/>
      <c r="I1406" s="3531"/>
      <c r="J1406" s="3461"/>
      <c r="K1406" s="3532"/>
      <c r="L1406" s="777"/>
      <c r="M1406" s="3439"/>
      <c r="N1406" s="3440"/>
      <c r="O1406" s="3386"/>
      <c r="P1406" s="3387"/>
      <c r="DE1406" s="818"/>
      <c r="DG1406" s="829"/>
    </row>
    <row r="1407" spans="1:111" s="771" customFormat="1" ht="13.5" hidden="1" customHeight="1" x14ac:dyDescent="0.15">
      <c r="A1407" s="3475"/>
      <c r="B1407" s="778"/>
      <c r="C1407" s="3622"/>
      <c r="D1407" s="3547"/>
      <c r="E1407" s="3623"/>
      <c r="F1407" s="764"/>
      <c r="G1407" s="3622"/>
      <c r="H1407" s="3416"/>
      <c r="I1407" s="3531"/>
      <c r="J1407" s="3461"/>
      <c r="K1407" s="3532"/>
      <c r="L1407" s="779"/>
      <c r="M1407" s="3439"/>
      <c r="N1407" s="3440"/>
      <c r="O1407" s="3386"/>
      <c r="P1407" s="3387"/>
      <c r="DE1407" s="818"/>
      <c r="DG1407" s="829"/>
    </row>
    <row r="1408" spans="1:111" s="771" customFormat="1" ht="13.5" hidden="1" customHeight="1" x14ac:dyDescent="0.15">
      <c r="A1408" s="3475"/>
      <c r="B1408" s="778"/>
      <c r="C1408" s="3622"/>
      <c r="D1408" s="3416"/>
      <c r="E1408" s="3534"/>
      <c r="F1408" s="764"/>
      <c r="G1408" s="3622"/>
      <c r="H1408" s="3534"/>
      <c r="I1408" s="3531"/>
      <c r="J1408" s="3461"/>
      <c r="K1408" s="3532"/>
      <c r="L1408" s="779"/>
      <c r="M1408" s="3439"/>
      <c r="N1408" s="3621"/>
      <c r="O1408" s="3386"/>
      <c r="P1408" s="3621"/>
      <c r="DE1408" s="818"/>
      <c r="DG1408" s="829"/>
    </row>
    <row r="1409" spans="1:111" s="771" customFormat="1" ht="13.5" hidden="1" customHeight="1" x14ac:dyDescent="0.15">
      <c r="A1409" s="3475"/>
      <c r="B1409" s="778"/>
      <c r="C1409" s="3622"/>
      <c r="D1409" s="3547"/>
      <c r="E1409" s="3623"/>
      <c r="F1409" s="764"/>
      <c r="G1409" s="3622"/>
      <c r="H1409" s="3416"/>
      <c r="I1409" s="3531"/>
      <c r="J1409" s="3461"/>
      <c r="K1409" s="3532"/>
      <c r="L1409" s="779"/>
      <c r="M1409" s="3439"/>
      <c r="N1409" s="3440"/>
      <c r="O1409" s="3386"/>
      <c r="P1409" s="3387"/>
      <c r="DE1409" s="818"/>
      <c r="DG1409" s="829"/>
    </row>
    <row r="1410" spans="1:111" s="771" customFormat="1" ht="13.5" hidden="1" customHeight="1" x14ac:dyDescent="0.15">
      <c r="A1410" s="3475"/>
      <c r="B1410" s="778"/>
      <c r="C1410" s="3622"/>
      <c r="D1410" s="3547"/>
      <c r="E1410" s="3623"/>
      <c r="F1410" s="764"/>
      <c r="G1410" s="3622"/>
      <c r="H1410" s="3416"/>
      <c r="I1410" s="3531"/>
      <c r="J1410" s="3461"/>
      <c r="K1410" s="3532"/>
      <c r="L1410" s="779"/>
      <c r="M1410" s="3439"/>
      <c r="N1410" s="3440"/>
      <c r="O1410" s="3386"/>
      <c r="P1410" s="3387"/>
      <c r="DE1410" s="818"/>
      <c r="DG1410" s="829"/>
    </row>
    <row r="1411" spans="1:111" s="771" customFormat="1" ht="13.5" hidden="1" customHeight="1" x14ac:dyDescent="0.15">
      <c r="A1411" s="3475"/>
      <c r="B1411" s="776"/>
      <c r="C1411" s="3622"/>
      <c r="D1411" s="3416"/>
      <c r="E1411" s="3534"/>
      <c r="F1411" s="764"/>
      <c r="G1411" s="3622"/>
      <c r="H1411" s="3416"/>
      <c r="I1411" s="3531"/>
      <c r="J1411" s="3461"/>
      <c r="K1411" s="3532"/>
      <c r="L1411" s="777"/>
      <c r="M1411" s="3439"/>
      <c r="N1411" s="3440"/>
      <c r="O1411" s="3386"/>
      <c r="P1411" s="3387"/>
      <c r="DE1411" s="818"/>
      <c r="DG1411" s="829"/>
    </row>
    <row r="1412" spans="1:111" s="771" customFormat="1" ht="13.5" hidden="1" customHeight="1" x14ac:dyDescent="0.15">
      <c r="A1412" s="3475"/>
      <c r="B1412" s="778"/>
      <c r="C1412" s="3622"/>
      <c r="D1412" s="3547"/>
      <c r="E1412" s="3623"/>
      <c r="F1412" s="764"/>
      <c r="G1412" s="3622"/>
      <c r="H1412" s="3416"/>
      <c r="I1412" s="3531"/>
      <c r="J1412" s="3461"/>
      <c r="K1412" s="3532"/>
      <c r="L1412" s="779"/>
      <c r="M1412" s="3439"/>
      <c r="N1412" s="3440"/>
      <c r="O1412" s="3386"/>
      <c r="P1412" s="3387"/>
      <c r="DE1412" s="818"/>
      <c r="DG1412" s="829"/>
    </row>
    <row r="1413" spans="1:111" s="771" customFormat="1" ht="13.5" hidden="1" customHeight="1" x14ac:dyDescent="0.15">
      <c r="A1413" s="3475"/>
      <c r="B1413" s="776"/>
      <c r="C1413" s="3622"/>
      <c r="D1413" s="3416"/>
      <c r="E1413" s="3534"/>
      <c r="F1413" s="764"/>
      <c r="G1413" s="3622"/>
      <c r="H1413" s="3416"/>
      <c r="I1413" s="3531"/>
      <c r="J1413" s="3461"/>
      <c r="K1413" s="3532"/>
      <c r="L1413" s="777"/>
      <c r="M1413" s="3439"/>
      <c r="N1413" s="3440"/>
      <c r="O1413" s="3386"/>
      <c r="P1413" s="3387"/>
      <c r="DE1413" s="818"/>
      <c r="DG1413" s="829"/>
    </row>
    <row r="1414" spans="1:111" s="771" customFormat="1" ht="6" hidden="1" customHeight="1" x14ac:dyDescent="0.15">
      <c r="A1414" s="3601"/>
      <c r="B1414" s="3602"/>
      <c r="C1414" s="3602"/>
      <c r="D1414" s="3602"/>
      <c r="E1414" s="3602"/>
      <c r="F1414" s="3602"/>
      <c r="G1414" s="3602"/>
      <c r="H1414" s="3602"/>
      <c r="I1414" s="3602"/>
      <c r="J1414" s="3602"/>
      <c r="K1414" s="3602"/>
      <c r="L1414" s="3602"/>
      <c r="M1414" s="3602"/>
      <c r="N1414" s="3602"/>
      <c r="O1414" s="3602"/>
      <c r="P1414" s="3602"/>
      <c r="DE1414" s="818"/>
      <c r="DG1414" s="829"/>
    </row>
    <row r="1415" spans="1:111" s="771" customFormat="1" ht="6" hidden="1" customHeight="1" x14ac:dyDescent="0.15">
      <c r="A1415" s="3603"/>
      <c r="B1415" s="3603"/>
      <c r="C1415" s="3603"/>
      <c r="D1415" s="3603"/>
      <c r="E1415" s="3603"/>
      <c r="F1415" s="3603"/>
      <c r="G1415" s="3603"/>
      <c r="H1415" s="3603"/>
      <c r="I1415" s="3603"/>
      <c r="J1415" s="3603"/>
      <c r="K1415" s="3603"/>
      <c r="L1415" s="3603"/>
      <c r="M1415" s="3603"/>
      <c r="N1415" s="3603"/>
      <c r="O1415" s="3603"/>
      <c r="P1415" s="3603"/>
      <c r="DE1415" s="818"/>
      <c r="DG1415" s="829"/>
    </row>
    <row r="1416" spans="1:111" s="771" customFormat="1" ht="21" hidden="1" customHeight="1" x14ac:dyDescent="0.15">
      <c r="A1416" s="3421">
        <v>3</v>
      </c>
      <c r="B1416" s="3604" t="s">
        <v>1263</v>
      </c>
      <c r="C1416" s="3605"/>
      <c r="D1416" s="3606"/>
      <c r="E1416" s="3607" t="s">
        <v>1226</v>
      </c>
      <c r="F1416" s="3608"/>
      <c r="G1416" s="3609"/>
      <c r="H1416" s="3609"/>
      <c r="I1416" s="802"/>
      <c r="J1416" s="813">
        <v>4</v>
      </c>
      <c r="K1416" s="3510" t="s">
        <v>1262</v>
      </c>
      <c r="L1416" s="3511"/>
      <c r="M1416" s="3511"/>
      <c r="N1416" s="3511"/>
      <c r="O1416" s="3511"/>
      <c r="P1416" s="3512"/>
      <c r="DE1416" s="818"/>
      <c r="DG1416" s="829"/>
    </row>
    <row r="1417" spans="1:111" s="771" customFormat="1" ht="12" hidden="1" customHeight="1" x14ac:dyDescent="0.15">
      <c r="A1417" s="3422"/>
      <c r="B1417" s="3610"/>
      <c r="C1417" s="3610"/>
      <c r="D1417" s="3610"/>
      <c r="E1417" s="3386"/>
      <c r="F1417" s="3387"/>
      <c r="G1417" s="3445"/>
      <c r="H1417" s="3445"/>
      <c r="I1417" s="791"/>
      <c r="J1417" s="3611"/>
      <c r="K1417" s="3612"/>
      <c r="L1417" s="3613"/>
      <c r="M1417" s="3613"/>
      <c r="N1417" s="3613"/>
      <c r="O1417" s="3613"/>
      <c r="P1417" s="3614"/>
      <c r="DE1417" s="818"/>
      <c r="DG1417" s="829"/>
    </row>
    <row r="1418" spans="1:111" s="771" customFormat="1" ht="12" hidden="1" customHeight="1" x14ac:dyDescent="0.15">
      <c r="A1418" s="791"/>
      <c r="B1418" s="812"/>
      <c r="C1418" s="812"/>
      <c r="D1418" s="812"/>
      <c r="E1418" s="812"/>
      <c r="F1418" s="812"/>
      <c r="G1418" s="812"/>
      <c r="H1418" s="812"/>
      <c r="I1418" s="811"/>
      <c r="J1418" s="3611"/>
      <c r="K1418" s="3615"/>
      <c r="L1418" s="3616"/>
      <c r="M1418" s="3616"/>
      <c r="N1418" s="3616"/>
      <c r="O1418" s="3616"/>
      <c r="P1418" s="3614"/>
      <c r="DE1418" s="818"/>
      <c r="DG1418" s="829"/>
    </row>
    <row r="1419" spans="1:111" s="771" customFormat="1" ht="12" hidden="1" customHeight="1" x14ac:dyDescent="0.15">
      <c r="A1419" s="791"/>
      <c r="B1419" s="3599" t="s">
        <v>1261</v>
      </c>
      <c r="C1419" s="3599"/>
      <c r="D1419" s="3599"/>
      <c r="E1419" s="3599"/>
      <c r="F1419" s="3599"/>
      <c r="G1419" s="3599"/>
      <c r="H1419" s="3599"/>
      <c r="I1419" s="811"/>
      <c r="J1419" s="3611"/>
      <c r="K1419" s="3615"/>
      <c r="L1419" s="3616"/>
      <c r="M1419" s="3616"/>
      <c r="N1419" s="3616"/>
      <c r="O1419" s="3616"/>
      <c r="P1419" s="3614"/>
      <c r="DE1419" s="818"/>
      <c r="DG1419" s="829"/>
    </row>
    <row r="1420" spans="1:111" s="771" customFormat="1" ht="12" hidden="1" customHeight="1" x14ac:dyDescent="0.15">
      <c r="A1420" s="791"/>
      <c r="B1420" s="3599" t="s">
        <v>1260</v>
      </c>
      <c r="C1420" s="3599"/>
      <c r="D1420" s="3599"/>
      <c r="E1420" s="3599"/>
      <c r="F1420" s="3599"/>
      <c r="G1420" s="3599"/>
      <c r="H1420" s="3599"/>
      <c r="I1420" s="803"/>
      <c r="J1420" s="3611"/>
      <c r="K1420" s="3615"/>
      <c r="L1420" s="3616"/>
      <c r="M1420" s="3616"/>
      <c r="N1420" s="3616"/>
      <c r="O1420" s="3616"/>
      <c r="P1420" s="3614"/>
      <c r="DE1420" s="818"/>
      <c r="DG1420" s="829"/>
    </row>
    <row r="1421" spans="1:111" s="771" customFormat="1" ht="12" hidden="1" customHeight="1" x14ac:dyDescent="0.15">
      <c r="A1421" s="790" t="s">
        <v>1223</v>
      </c>
      <c r="B1421" s="3599" t="s">
        <v>1259</v>
      </c>
      <c r="C1421" s="3599"/>
      <c r="D1421" s="3599"/>
      <c r="E1421" s="3599"/>
      <c r="F1421" s="3599"/>
      <c r="G1421" s="3599"/>
      <c r="H1421" s="3599"/>
      <c r="I1421" s="811"/>
      <c r="J1421" s="3611"/>
      <c r="K1421" s="3615"/>
      <c r="L1421" s="3616"/>
      <c r="M1421" s="3616"/>
      <c r="N1421" s="3616"/>
      <c r="O1421" s="3616"/>
      <c r="P1421" s="3614"/>
      <c r="DE1421" s="818"/>
      <c r="DG1421" s="829"/>
    </row>
    <row r="1422" spans="1:111" s="771" customFormat="1" ht="12" hidden="1" customHeight="1" x14ac:dyDescent="0.15">
      <c r="A1422" s="790"/>
      <c r="B1422" s="3620" t="s">
        <v>1258</v>
      </c>
      <c r="C1422" s="3620"/>
      <c r="D1422" s="3620"/>
      <c r="E1422" s="3620"/>
      <c r="F1422" s="3620"/>
      <c r="G1422" s="3620"/>
      <c r="H1422" s="3620"/>
      <c r="I1422" s="811"/>
      <c r="J1422" s="3611"/>
      <c r="K1422" s="3615"/>
      <c r="L1422" s="3616"/>
      <c r="M1422" s="3616"/>
      <c r="N1422" s="3616"/>
      <c r="O1422" s="3616"/>
      <c r="P1422" s="3614"/>
      <c r="DE1422" s="818"/>
      <c r="DG1422" s="829"/>
    </row>
    <row r="1423" spans="1:111" s="771" customFormat="1" ht="12" hidden="1" customHeight="1" x14ac:dyDescent="0.15">
      <c r="A1423" s="790"/>
      <c r="B1423" s="3599" t="s">
        <v>1257</v>
      </c>
      <c r="C1423" s="3599"/>
      <c r="D1423" s="3599"/>
      <c r="E1423" s="3599"/>
      <c r="F1423" s="3599"/>
      <c r="G1423" s="3599"/>
      <c r="H1423" s="3599"/>
      <c r="I1423" s="811"/>
      <c r="J1423" s="3611"/>
      <c r="K1423" s="3615"/>
      <c r="L1423" s="3616"/>
      <c r="M1423" s="3616"/>
      <c r="N1423" s="3616"/>
      <c r="O1423" s="3616"/>
      <c r="P1423" s="3614"/>
      <c r="DE1423" s="818"/>
      <c r="DG1423" s="829"/>
    </row>
    <row r="1424" spans="1:111" s="771" customFormat="1" ht="12" hidden="1" customHeight="1" x14ac:dyDescent="0.15">
      <c r="A1424" s="790"/>
      <c r="B1424" s="3598" t="s">
        <v>1256</v>
      </c>
      <c r="C1424" s="3598"/>
      <c r="D1424" s="3598"/>
      <c r="E1424" s="3598"/>
      <c r="F1424" s="3598"/>
      <c r="G1424" s="3598"/>
      <c r="H1424" s="3598"/>
      <c r="I1424" s="811"/>
      <c r="J1424" s="3611"/>
      <c r="K1424" s="3615"/>
      <c r="L1424" s="3616"/>
      <c r="M1424" s="3616"/>
      <c r="N1424" s="3616"/>
      <c r="O1424" s="3616"/>
      <c r="P1424" s="3614"/>
      <c r="DE1424" s="818"/>
      <c r="DG1424" s="829"/>
    </row>
    <row r="1425" spans="1:111" s="771" customFormat="1" ht="12" hidden="1" customHeight="1" x14ac:dyDescent="0.15">
      <c r="A1425" s="790"/>
      <c r="B1425" s="3599" t="s">
        <v>1255</v>
      </c>
      <c r="C1425" s="3599"/>
      <c r="D1425" s="3599"/>
      <c r="E1425" s="3599"/>
      <c r="F1425" s="3599"/>
      <c r="G1425" s="3599"/>
      <c r="H1425" s="3599"/>
      <c r="I1425" s="811"/>
      <c r="J1425" s="3611"/>
      <c r="K1425" s="3615"/>
      <c r="L1425" s="3616"/>
      <c r="M1425" s="3616"/>
      <c r="N1425" s="3616"/>
      <c r="O1425" s="3616"/>
      <c r="P1425" s="3614"/>
      <c r="Q1425" s="224"/>
      <c r="R1425" s="224"/>
      <c r="S1425" s="224"/>
      <c r="T1425" s="224"/>
      <c r="U1425" s="224"/>
      <c r="V1425" s="224"/>
      <c r="W1425" s="224"/>
      <c r="X1425" s="224"/>
      <c r="Y1425" s="224"/>
      <c r="Z1425" s="224"/>
      <c r="AA1425" s="224"/>
      <c r="DE1425" s="818"/>
      <c r="DG1425" s="829"/>
    </row>
    <row r="1426" spans="1:111" s="771" customFormat="1" ht="12" hidden="1" customHeight="1" x14ac:dyDescent="0.15">
      <c r="A1426" s="790"/>
      <c r="B1426" s="3599" t="s">
        <v>1254</v>
      </c>
      <c r="C1426" s="3599"/>
      <c r="D1426" s="3599"/>
      <c r="E1426" s="3599"/>
      <c r="F1426" s="3599"/>
      <c r="G1426" s="3599"/>
      <c r="H1426" s="3599"/>
      <c r="I1426" s="811"/>
      <c r="J1426" s="3611"/>
      <c r="K1426" s="3615"/>
      <c r="L1426" s="3616"/>
      <c r="M1426" s="3616"/>
      <c r="N1426" s="3616"/>
      <c r="O1426" s="3616"/>
      <c r="P1426" s="3614"/>
      <c r="DE1426" s="818"/>
      <c r="DG1426" s="829"/>
    </row>
    <row r="1427" spans="1:111" s="771" customFormat="1" ht="12.75" hidden="1" customHeight="1" x14ac:dyDescent="0.15">
      <c r="A1427" s="790"/>
      <c r="B1427" s="3599" t="s">
        <v>1253</v>
      </c>
      <c r="C1427" s="3599"/>
      <c r="D1427" s="3599"/>
      <c r="E1427" s="3599"/>
      <c r="F1427" s="3599"/>
      <c r="G1427" s="3599"/>
      <c r="H1427" s="3599"/>
      <c r="I1427" s="811"/>
      <c r="J1427" s="3611"/>
      <c r="K1427" s="3615"/>
      <c r="L1427" s="3616"/>
      <c r="M1427" s="3616"/>
      <c r="N1427" s="3616"/>
      <c r="O1427" s="3616"/>
      <c r="P1427" s="3614"/>
      <c r="DE1427" s="818"/>
      <c r="DG1427" s="829"/>
    </row>
    <row r="1428" spans="1:111" s="771" customFormat="1" ht="9.75" hidden="1" customHeight="1" x14ac:dyDescent="0.15">
      <c r="A1428" s="790"/>
      <c r="B1428" s="3600" t="s">
        <v>580</v>
      </c>
      <c r="C1428" s="3600"/>
      <c r="D1428" s="3600"/>
      <c r="E1428" s="3600"/>
      <c r="F1428" s="3600"/>
      <c r="G1428" s="3600"/>
      <c r="H1428" s="3600"/>
      <c r="I1428" s="811"/>
      <c r="J1428" s="3611"/>
      <c r="K1428" s="3615"/>
      <c r="L1428" s="3616"/>
      <c r="M1428" s="3616"/>
      <c r="N1428" s="3616"/>
      <c r="O1428" s="3616"/>
      <c r="P1428" s="3614"/>
      <c r="DE1428" s="818"/>
      <c r="DG1428" s="829"/>
    </row>
    <row r="1429" spans="1:111" s="771" customFormat="1" ht="9.75" hidden="1" customHeight="1" x14ac:dyDescent="0.15">
      <c r="A1429" s="790"/>
      <c r="B1429" s="3597" t="s">
        <v>1252</v>
      </c>
      <c r="C1429" s="3597"/>
      <c r="D1429" s="3597"/>
      <c r="E1429" s="3597"/>
      <c r="F1429" s="3597"/>
      <c r="G1429" s="3597"/>
      <c r="H1429" s="3597"/>
      <c r="I1429" s="811"/>
      <c r="J1429" s="3611"/>
      <c r="K1429" s="3615"/>
      <c r="L1429" s="3616"/>
      <c r="M1429" s="3616"/>
      <c r="N1429" s="3616"/>
      <c r="O1429" s="3616"/>
      <c r="P1429" s="3614"/>
      <c r="DE1429" s="818"/>
      <c r="DG1429" s="829"/>
    </row>
    <row r="1430" spans="1:111" s="771" customFormat="1" ht="11.25" hidden="1" customHeight="1" x14ac:dyDescent="0.15">
      <c r="A1430" s="790"/>
      <c r="B1430" s="3597" t="s">
        <v>1251</v>
      </c>
      <c r="C1430" s="3597"/>
      <c r="D1430" s="3597"/>
      <c r="E1430" s="3597"/>
      <c r="F1430" s="3597"/>
      <c r="G1430" s="3597"/>
      <c r="H1430" s="3597"/>
      <c r="I1430" s="811"/>
      <c r="J1430" s="3539"/>
      <c r="K1430" s="3617"/>
      <c r="L1430" s="3618"/>
      <c r="M1430" s="3618"/>
      <c r="N1430" s="3618"/>
      <c r="O1430" s="3618"/>
      <c r="P1430" s="3619"/>
      <c r="DE1430" s="818"/>
      <c r="DG1430" s="829"/>
    </row>
    <row r="1431" spans="1:111" s="772" customFormat="1" ht="13.5" hidden="1" x14ac:dyDescent="0.15">
      <c r="A1431" s="3637" t="s">
        <v>1271</v>
      </c>
      <c r="B1431" s="3638"/>
      <c r="C1431" s="3638"/>
      <c r="D1431" s="3638"/>
      <c r="E1431" s="3638"/>
      <c r="F1431" s="3638"/>
      <c r="G1431" s="3638"/>
      <c r="H1431" s="3638"/>
      <c r="I1431" s="3638"/>
      <c r="J1431" s="3638"/>
      <c r="K1431" s="3638"/>
      <c r="L1431" s="3638"/>
      <c r="M1431" s="3638"/>
      <c r="N1431" s="3638"/>
      <c r="O1431" s="3638"/>
      <c r="P1431" s="3638"/>
      <c r="DE1431" s="830"/>
      <c r="DG1431" s="829"/>
    </row>
    <row r="1432" spans="1:111" s="771" customFormat="1" ht="12" hidden="1" customHeight="1" x14ac:dyDescent="0.15">
      <c r="A1432" s="3393" t="s">
        <v>576</v>
      </c>
      <c r="B1432" s="3417"/>
      <c r="C1432" s="3639"/>
      <c r="D1432" s="3640"/>
      <c r="E1432" s="3393" t="s">
        <v>575</v>
      </c>
      <c r="F1432" s="3417"/>
      <c r="G1432" s="3386"/>
      <c r="H1432" s="3416"/>
      <c r="I1432" s="3416"/>
      <c r="J1432" s="3387"/>
      <c r="K1432" s="801" t="s">
        <v>1214</v>
      </c>
      <c r="L1432" s="3386"/>
      <c r="M1432" s="3416"/>
      <c r="N1432" s="3416"/>
      <c r="O1432" s="3416"/>
      <c r="P1432" s="3387"/>
      <c r="DE1432" s="818"/>
      <c r="DG1432" s="829"/>
    </row>
    <row r="1433" spans="1:111" s="771" customFormat="1" ht="12" hidden="1" customHeight="1" x14ac:dyDescent="0.15">
      <c r="A1433" s="3421">
        <v>1</v>
      </c>
      <c r="B1433" s="3510" t="s">
        <v>1249</v>
      </c>
      <c r="C1433" s="3511"/>
      <c r="D1433" s="3511"/>
      <c r="E1433" s="3511"/>
      <c r="F1433" s="3512"/>
      <c r="G1433" s="3492" t="s">
        <v>1248</v>
      </c>
      <c r="H1433" s="3493"/>
      <c r="I1433" s="3393" t="s">
        <v>1270</v>
      </c>
      <c r="J1433" s="3394"/>
      <c r="K1433" s="3394"/>
      <c r="L1433" s="3394"/>
      <c r="M1433" s="3394"/>
      <c r="N1433" s="3394"/>
      <c r="O1433" s="3394"/>
      <c r="P1433" s="3417"/>
      <c r="DE1433" s="818"/>
      <c r="DG1433" s="829"/>
    </row>
    <row r="1434" spans="1:111" s="771" customFormat="1" ht="12" hidden="1" customHeight="1" x14ac:dyDescent="0.15">
      <c r="A1434" s="3422"/>
      <c r="B1434" s="3513"/>
      <c r="C1434" s="3514"/>
      <c r="D1434" s="3514"/>
      <c r="E1434" s="3514"/>
      <c r="F1434" s="3515"/>
      <c r="G1434" s="3426"/>
      <c r="H1434" s="3428"/>
      <c r="I1434" s="3635"/>
      <c r="J1434" s="3636"/>
      <c r="K1434" s="3636"/>
      <c r="L1434" s="3636"/>
      <c r="M1434" s="3636"/>
      <c r="N1434" s="3636"/>
      <c r="O1434" s="3636"/>
      <c r="P1434" s="808" t="s">
        <v>1763</v>
      </c>
      <c r="DE1434" s="818"/>
      <c r="DG1434" s="829"/>
    </row>
    <row r="1435" spans="1:111" s="771" customFormat="1" ht="6" hidden="1" customHeight="1" x14ac:dyDescent="0.15">
      <c r="A1435" s="809"/>
      <c r="B1435" s="809"/>
      <c r="C1435" s="809"/>
      <c r="D1435" s="809"/>
      <c r="E1435" s="809"/>
      <c r="F1435" s="809"/>
      <c r="G1435" s="809"/>
      <c r="H1435" s="809"/>
      <c r="I1435" s="809"/>
      <c r="J1435" s="809"/>
      <c r="K1435" s="809"/>
      <c r="L1435" s="809"/>
      <c r="M1435" s="791"/>
      <c r="N1435" s="791"/>
      <c r="O1435" s="791"/>
      <c r="P1435" s="791"/>
      <c r="DE1435" s="818"/>
      <c r="DG1435" s="829"/>
    </row>
    <row r="1436" spans="1:111" s="771" customFormat="1" ht="12" hidden="1" customHeight="1" x14ac:dyDescent="0.15">
      <c r="A1436" s="3421">
        <v>2</v>
      </c>
      <c r="B1436" s="3434" t="s">
        <v>1269</v>
      </c>
      <c r="C1436" s="3624"/>
      <c r="D1436" s="3624"/>
      <c r="E1436" s="3624"/>
      <c r="F1436" s="3624"/>
      <c r="G1436" s="3624"/>
      <c r="H1436" s="3624"/>
      <c r="I1436" s="3624"/>
      <c r="J1436" s="3624"/>
      <c r="K1436" s="3624"/>
      <c r="L1436" s="3624"/>
      <c r="M1436" s="3624"/>
      <c r="N1436" s="3625"/>
      <c r="O1436" s="3434" t="s">
        <v>1231</v>
      </c>
      <c r="P1436" s="3625"/>
      <c r="DE1436" s="818"/>
      <c r="DG1436" s="829"/>
    </row>
    <row r="1437" spans="1:111" s="771" customFormat="1" ht="12" hidden="1" customHeight="1" x14ac:dyDescent="0.15">
      <c r="A1437" s="3475"/>
      <c r="B1437" s="804" t="s">
        <v>54</v>
      </c>
      <c r="C1437" s="3627" t="s">
        <v>1234</v>
      </c>
      <c r="D1437" s="3628"/>
      <c r="E1437" s="3629"/>
      <c r="F1437" s="805" t="s">
        <v>1268</v>
      </c>
      <c r="G1437" s="3627" t="s">
        <v>1267</v>
      </c>
      <c r="H1437" s="3628"/>
      <c r="I1437" s="3630" t="s">
        <v>1266</v>
      </c>
      <c r="J1437" s="3631"/>
      <c r="K1437" s="3632"/>
      <c r="L1437" s="807" t="s">
        <v>1265</v>
      </c>
      <c r="M1437" s="3633" t="s">
        <v>1264</v>
      </c>
      <c r="N1437" s="3634"/>
      <c r="O1437" s="3436"/>
      <c r="P1437" s="3626"/>
      <c r="DE1437" s="818"/>
      <c r="DF1437" s="772" t="str">
        <f>IF(COUNTA(B1438:P1447)&gt;0,DG1437,"")</f>
        <v/>
      </c>
      <c r="DG1437" s="829">
        <v>43</v>
      </c>
    </row>
    <row r="1438" spans="1:111" s="771" customFormat="1" ht="13.5" hidden="1" customHeight="1" x14ac:dyDescent="0.15">
      <c r="A1438" s="3475"/>
      <c r="B1438" s="778"/>
      <c r="C1438" s="3622"/>
      <c r="D1438" s="3547"/>
      <c r="E1438" s="3623"/>
      <c r="F1438" s="764"/>
      <c r="G1438" s="3622"/>
      <c r="H1438" s="3416"/>
      <c r="I1438" s="3531"/>
      <c r="J1438" s="3461"/>
      <c r="K1438" s="3532"/>
      <c r="L1438" s="779"/>
      <c r="M1438" s="3439"/>
      <c r="N1438" s="3440"/>
      <c r="O1438" s="3386"/>
      <c r="P1438" s="3387"/>
      <c r="DE1438" s="818"/>
      <c r="DG1438" s="829"/>
    </row>
    <row r="1439" spans="1:111" s="771" customFormat="1" ht="13.5" hidden="1" customHeight="1" x14ac:dyDescent="0.15">
      <c r="A1439" s="3475"/>
      <c r="B1439" s="778"/>
      <c r="C1439" s="3622"/>
      <c r="D1439" s="3547"/>
      <c r="E1439" s="3623"/>
      <c r="F1439" s="764"/>
      <c r="G1439" s="3622"/>
      <c r="H1439" s="3416"/>
      <c r="I1439" s="3531"/>
      <c r="J1439" s="3461"/>
      <c r="K1439" s="3532"/>
      <c r="L1439" s="779"/>
      <c r="M1439" s="3439"/>
      <c r="N1439" s="3440"/>
      <c r="O1439" s="3386"/>
      <c r="P1439" s="3387"/>
      <c r="DE1439" s="818"/>
      <c r="DG1439" s="829"/>
    </row>
    <row r="1440" spans="1:111" s="771" customFormat="1" ht="13.5" hidden="1" customHeight="1" x14ac:dyDescent="0.15">
      <c r="A1440" s="3475"/>
      <c r="B1440" s="776"/>
      <c r="C1440" s="3622"/>
      <c r="D1440" s="3416"/>
      <c r="E1440" s="3534"/>
      <c r="F1440" s="764"/>
      <c r="G1440" s="3622"/>
      <c r="H1440" s="3416"/>
      <c r="I1440" s="3531"/>
      <c r="J1440" s="3461"/>
      <c r="K1440" s="3532"/>
      <c r="L1440" s="777"/>
      <c r="M1440" s="3439"/>
      <c r="N1440" s="3440"/>
      <c r="O1440" s="3386"/>
      <c r="P1440" s="3387"/>
      <c r="DE1440" s="818"/>
      <c r="DG1440" s="829"/>
    </row>
    <row r="1441" spans="1:111" s="771" customFormat="1" ht="13.5" hidden="1" customHeight="1" x14ac:dyDescent="0.15">
      <c r="A1441" s="3475"/>
      <c r="B1441" s="778"/>
      <c r="C1441" s="3622"/>
      <c r="D1441" s="3547"/>
      <c r="E1441" s="3623"/>
      <c r="F1441" s="764"/>
      <c r="G1441" s="3622"/>
      <c r="H1441" s="3416"/>
      <c r="I1441" s="3531"/>
      <c r="J1441" s="3461"/>
      <c r="K1441" s="3532"/>
      <c r="L1441" s="779"/>
      <c r="M1441" s="3439"/>
      <c r="N1441" s="3440"/>
      <c r="O1441" s="3386"/>
      <c r="P1441" s="3387"/>
      <c r="DE1441" s="818"/>
      <c r="DG1441" s="829"/>
    </row>
    <row r="1442" spans="1:111" s="771" customFormat="1" ht="13.5" hidden="1" customHeight="1" x14ac:dyDescent="0.15">
      <c r="A1442" s="3475"/>
      <c r="B1442" s="778"/>
      <c r="C1442" s="3622"/>
      <c r="D1442" s="3416"/>
      <c r="E1442" s="3534"/>
      <c r="F1442" s="764"/>
      <c r="G1442" s="3622"/>
      <c r="H1442" s="3534"/>
      <c r="I1442" s="3531"/>
      <c r="J1442" s="3461"/>
      <c r="K1442" s="3532"/>
      <c r="L1442" s="779"/>
      <c r="M1442" s="3439"/>
      <c r="N1442" s="3621"/>
      <c r="O1442" s="3386"/>
      <c r="P1442" s="3621"/>
      <c r="DE1442" s="818"/>
      <c r="DG1442" s="829"/>
    </row>
    <row r="1443" spans="1:111" s="771" customFormat="1" ht="13.5" hidden="1" customHeight="1" x14ac:dyDescent="0.15">
      <c r="A1443" s="3475"/>
      <c r="B1443" s="778"/>
      <c r="C1443" s="3622"/>
      <c r="D1443" s="3547"/>
      <c r="E1443" s="3623"/>
      <c r="F1443" s="764"/>
      <c r="G1443" s="3622"/>
      <c r="H1443" s="3416"/>
      <c r="I1443" s="3531"/>
      <c r="J1443" s="3461"/>
      <c r="K1443" s="3532"/>
      <c r="L1443" s="779"/>
      <c r="M1443" s="3439"/>
      <c r="N1443" s="3440"/>
      <c r="O1443" s="3386"/>
      <c r="P1443" s="3387"/>
      <c r="DE1443" s="818"/>
      <c r="DG1443" s="829"/>
    </row>
    <row r="1444" spans="1:111" s="771" customFormat="1" ht="13.5" hidden="1" customHeight="1" x14ac:dyDescent="0.15">
      <c r="A1444" s="3475"/>
      <c r="B1444" s="778"/>
      <c r="C1444" s="3622"/>
      <c r="D1444" s="3547"/>
      <c r="E1444" s="3623"/>
      <c r="F1444" s="764"/>
      <c r="G1444" s="3622"/>
      <c r="H1444" s="3416"/>
      <c r="I1444" s="3531"/>
      <c r="J1444" s="3461"/>
      <c r="K1444" s="3532"/>
      <c r="L1444" s="779"/>
      <c r="M1444" s="3439"/>
      <c r="N1444" s="3440"/>
      <c r="O1444" s="3386"/>
      <c r="P1444" s="3387"/>
      <c r="DE1444" s="818"/>
      <c r="DG1444" s="829"/>
    </row>
    <row r="1445" spans="1:111" s="771" customFormat="1" ht="13.5" hidden="1" customHeight="1" x14ac:dyDescent="0.15">
      <c r="A1445" s="3475"/>
      <c r="B1445" s="776"/>
      <c r="C1445" s="3622"/>
      <c r="D1445" s="3416"/>
      <c r="E1445" s="3534"/>
      <c r="F1445" s="764"/>
      <c r="G1445" s="3622"/>
      <c r="H1445" s="3416"/>
      <c r="I1445" s="3531"/>
      <c r="J1445" s="3461"/>
      <c r="K1445" s="3532"/>
      <c r="L1445" s="777"/>
      <c r="M1445" s="3439"/>
      <c r="N1445" s="3440"/>
      <c r="O1445" s="3386"/>
      <c r="P1445" s="3387"/>
      <c r="DE1445" s="818"/>
      <c r="DG1445" s="829"/>
    </row>
    <row r="1446" spans="1:111" s="771" customFormat="1" ht="13.5" hidden="1" customHeight="1" x14ac:dyDescent="0.15">
      <c r="A1446" s="3475"/>
      <c r="B1446" s="778"/>
      <c r="C1446" s="3622"/>
      <c r="D1446" s="3547"/>
      <c r="E1446" s="3623"/>
      <c r="F1446" s="764"/>
      <c r="G1446" s="3622"/>
      <c r="H1446" s="3416"/>
      <c r="I1446" s="3531"/>
      <c r="J1446" s="3461"/>
      <c r="K1446" s="3532"/>
      <c r="L1446" s="779"/>
      <c r="M1446" s="3439"/>
      <c r="N1446" s="3440"/>
      <c r="O1446" s="3386"/>
      <c r="P1446" s="3387"/>
      <c r="DE1446" s="818"/>
      <c r="DG1446" s="829"/>
    </row>
    <row r="1447" spans="1:111" s="771" customFormat="1" ht="13.5" hidden="1" customHeight="1" x14ac:dyDescent="0.15">
      <c r="A1447" s="3475"/>
      <c r="B1447" s="776"/>
      <c r="C1447" s="3622"/>
      <c r="D1447" s="3416"/>
      <c r="E1447" s="3534"/>
      <c r="F1447" s="764"/>
      <c r="G1447" s="3622"/>
      <c r="H1447" s="3416"/>
      <c r="I1447" s="3531"/>
      <c r="J1447" s="3461"/>
      <c r="K1447" s="3532"/>
      <c r="L1447" s="777"/>
      <c r="M1447" s="3439"/>
      <c r="N1447" s="3440"/>
      <c r="O1447" s="3386"/>
      <c r="P1447" s="3387"/>
      <c r="DE1447" s="818"/>
      <c r="DG1447" s="829"/>
    </row>
    <row r="1448" spans="1:111" s="771" customFormat="1" ht="6" hidden="1" customHeight="1" x14ac:dyDescent="0.15">
      <c r="A1448" s="3601"/>
      <c r="B1448" s="3602"/>
      <c r="C1448" s="3602"/>
      <c r="D1448" s="3602"/>
      <c r="E1448" s="3602"/>
      <c r="F1448" s="3602"/>
      <c r="G1448" s="3602"/>
      <c r="H1448" s="3602"/>
      <c r="I1448" s="3602"/>
      <c r="J1448" s="3602"/>
      <c r="K1448" s="3602"/>
      <c r="L1448" s="3602"/>
      <c r="M1448" s="3602"/>
      <c r="N1448" s="3602"/>
      <c r="O1448" s="3602"/>
      <c r="P1448" s="3602"/>
      <c r="DE1448" s="818"/>
      <c r="DG1448" s="829"/>
    </row>
    <row r="1449" spans="1:111" s="771" customFormat="1" ht="6" hidden="1" customHeight="1" x14ac:dyDescent="0.15">
      <c r="A1449" s="3603"/>
      <c r="B1449" s="3603"/>
      <c r="C1449" s="3603"/>
      <c r="D1449" s="3603"/>
      <c r="E1449" s="3603"/>
      <c r="F1449" s="3603"/>
      <c r="G1449" s="3603"/>
      <c r="H1449" s="3603"/>
      <c r="I1449" s="3603"/>
      <c r="J1449" s="3603"/>
      <c r="K1449" s="3603"/>
      <c r="L1449" s="3603"/>
      <c r="M1449" s="3603"/>
      <c r="N1449" s="3603"/>
      <c r="O1449" s="3603"/>
      <c r="P1449" s="3603"/>
      <c r="DE1449" s="818"/>
      <c r="DG1449" s="829"/>
    </row>
    <row r="1450" spans="1:111" s="771" customFormat="1" ht="21" hidden="1" customHeight="1" x14ac:dyDescent="0.15">
      <c r="A1450" s="3421">
        <v>3</v>
      </c>
      <c r="B1450" s="3604" t="s">
        <v>1263</v>
      </c>
      <c r="C1450" s="3605"/>
      <c r="D1450" s="3606"/>
      <c r="E1450" s="3607" t="s">
        <v>1226</v>
      </c>
      <c r="F1450" s="3608"/>
      <c r="G1450" s="3609"/>
      <c r="H1450" s="3609"/>
      <c r="I1450" s="802"/>
      <c r="J1450" s="813">
        <v>4</v>
      </c>
      <c r="K1450" s="3510" t="s">
        <v>1262</v>
      </c>
      <c r="L1450" s="3511"/>
      <c r="M1450" s="3511"/>
      <c r="N1450" s="3511"/>
      <c r="O1450" s="3511"/>
      <c r="P1450" s="3512"/>
      <c r="DE1450" s="818"/>
      <c r="DG1450" s="829"/>
    </row>
    <row r="1451" spans="1:111" s="771" customFormat="1" ht="12" hidden="1" customHeight="1" x14ac:dyDescent="0.15">
      <c r="A1451" s="3422"/>
      <c r="B1451" s="3610"/>
      <c r="C1451" s="3610"/>
      <c r="D1451" s="3610"/>
      <c r="E1451" s="3386"/>
      <c r="F1451" s="3387"/>
      <c r="G1451" s="3445"/>
      <c r="H1451" s="3445"/>
      <c r="I1451" s="791"/>
      <c r="J1451" s="3611"/>
      <c r="K1451" s="3612"/>
      <c r="L1451" s="3613"/>
      <c r="M1451" s="3613"/>
      <c r="N1451" s="3613"/>
      <c r="O1451" s="3613"/>
      <c r="P1451" s="3614"/>
      <c r="DE1451" s="818"/>
      <c r="DG1451" s="829"/>
    </row>
    <row r="1452" spans="1:111" s="771" customFormat="1" ht="12" hidden="1" customHeight="1" x14ac:dyDescent="0.15">
      <c r="A1452" s="791"/>
      <c r="B1452" s="812"/>
      <c r="C1452" s="812"/>
      <c r="D1452" s="812"/>
      <c r="E1452" s="812"/>
      <c r="F1452" s="812"/>
      <c r="G1452" s="812"/>
      <c r="H1452" s="812"/>
      <c r="I1452" s="811"/>
      <c r="J1452" s="3611"/>
      <c r="K1452" s="3615"/>
      <c r="L1452" s="3616"/>
      <c r="M1452" s="3616"/>
      <c r="N1452" s="3616"/>
      <c r="O1452" s="3616"/>
      <c r="P1452" s="3614"/>
      <c r="DE1452" s="818"/>
      <c r="DG1452" s="829"/>
    </row>
    <row r="1453" spans="1:111" s="771" customFormat="1" ht="12" hidden="1" customHeight="1" x14ac:dyDescent="0.15">
      <c r="A1453" s="791"/>
      <c r="B1453" s="3599" t="s">
        <v>1261</v>
      </c>
      <c r="C1453" s="3599"/>
      <c r="D1453" s="3599"/>
      <c r="E1453" s="3599"/>
      <c r="F1453" s="3599"/>
      <c r="G1453" s="3599"/>
      <c r="H1453" s="3599"/>
      <c r="I1453" s="811"/>
      <c r="J1453" s="3611"/>
      <c r="K1453" s="3615"/>
      <c r="L1453" s="3616"/>
      <c r="M1453" s="3616"/>
      <c r="N1453" s="3616"/>
      <c r="O1453" s="3616"/>
      <c r="P1453" s="3614"/>
      <c r="DE1453" s="818"/>
      <c r="DG1453" s="829"/>
    </row>
    <row r="1454" spans="1:111" s="771" customFormat="1" ht="12" hidden="1" customHeight="1" x14ac:dyDescent="0.15">
      <c r="A1454" s="791"/>
      <c r="B1454" s="3599" t="s">
        <v>1260</v>
      </c>
      <c r="C1454" s="3599"/>
      <c r="D1454" s="3599"/>
      <c r="E1454" s="3599"/>
      <c r="F1454" s="3599"/>
      <c r="G1454" s="3599"/>
      <c r="H1454" s="3599"/>
      <c r="I1454" s="803"/>
      <c r="J1454" s="3611"/>
      <c r="K1454" s="3615"/>
      <c r="L1454" s="3616"/>
      <c r="M1454" s="3616"/>
      <c r="N1454" s="3616"/>
      <c r="O1454" s="3616"/>
      <c r="P1454" s="3614"/>
      <c r="DE1454" s="818"/>
      <c r="DG1454" s="829"/>
    </row>
    <row r="1455" spans="1:111" s="771" customFormat="1" ht="12" hidden="1" customHeight="1" x14ac:dyDescent="0.15">
      <c r="A1455" s="790" t="s">
        <v>1223</v>
      </c>
      <c r="B1455" s="3599" t="s">
        <v>1259</v>
      </c>
      <c r="C1455" s="3599"/>
      <c r="D1455" s="3599"/>
      <c r="E1455" s="3599"/>
      <c r="F1455" s="3599"/>
      <c r="G1455" s="3599"/>
      <c r="H1455" s="3599"/>
      <c r="I1455" s="811"/>
      <c r="J1455" s="3611"/>
      <c r="K1455" s="3615"/>
      <c r="L1455" s="3616"/>
      <c r="M1455" s="3616"/>
      <c r="N1455" s="3616"/>
      <c r="O1455" s="3616"/>
      <c r="P1455" s="3614"/>
      <c r="DE1455" s="818"/>
      <c r="DG1455" s="829"/>
    </row>
    <row r="1456" spans="1:111" s="771" customFormat="1" ht="12" hidden="1" customHeight="1" x14ac:dyDescent="0.15">
      <c r="A1456" s="790"/>
      <c r="B1456" s="3620" t="s">
        <v>1258</v>
      </c>
      <c r="C1456" s="3620"/>
      <c r="D1456" s="3620"/>
      <c r="E1456" s="3620"/>
      <c r="F1456" s="3620"/>
      <c r="G1456" s="3620"/>
      <c r="H1456" s="3620"/>
      <c r="I1456" s="811"/>
      <c r="J1456" s="3611"/>
      <c r="K1456" s="3615"/>
      <c r="L1456" s="3616"/>
      <c r="M1456" s="3616"/>
      <c r="N1456" s="3616"/>
      <c r="O1456" s="3616"/>
      <c r="P1456" s="3614"/>
      <c r="DE1456" s="818"/>
      <c r="DG1456" s="829"/>
    </row>
    <row r="1457" spans="1:111" s="771" customFormat="1" ht="12" hidden="1" customHeight="1" x14ac:dyDescent="0.15">
      <c r="A1457" s="790"/>
      <c r="B1457" s="3599" t="s">
        <v>1257</v>
      </c>
      <c r="C1457" s="3599"/>
      <c r="D1457" s="3599"/>
      <c r="E1457" s="3599"/>
      <c r="F1457" s="3599"/>
      <c r="G1457" s="3599"/>
      <c r="H1457" s="3599"/>
      <c r="I1457" s="811"/>
      <c r="J1457" s="3611"/>
      <c r="K1457" s="3615"/>
      <c r="L1457" s="3616"/>
      <c r="M1457" s="3616"/>
      <c r="N1457" s="3616"/>
      <c r="O1457" s="3616"/>
      <c r="P1457" s="3614"/>
      <c r="DE1457" s="818"/>
      <c r="DG1457" s="829"/>
    </row>
    <row r="1458" spans="1:111" s="771" customFormat="1" ht="12" hidden="1" customHeight="1" x14ac:dyDescent="0.15">
      <c r="A1458" s="790"/>
      <c r="B1458" s="3598" t="s">
        <v>1256</v>
      </c>
      <c r="C1458" s="3598"/>
      <c r="D1458" s="3598"/>
      <c r="E1458" s="3598"/>
      <c r="F1458" s="3598"/>
      <c r="G1458" s="3598"/>
      <c r="H1458" s="3598"/>
      <c r="I1458" s="811"/>
      <c r="J1458" s="3611"/>
      <c r="K1458" s="3615"/>
      <c r="L1458" s="3616"/>
      <c r="M1458" s="3616"/>
      <c r="N1458" s="3616"/>
      <c r="O1458" s="3616"/>
      <c r="P1458" s="3614"/>
      <c r="DE1458" s="818"/>
      <c r="DG1458" s="829"/>
    </row>
    <row r="1459" spans="1:111" s="771" customFormat="1" ht="12" hidden="1" customHeight="1" x14ac:dyDescent="0.15">
      <c r="A1459" s="790"/>
      <c r="B1459" s="3599" t="s">
        <v>1255</v>
      </c>
      <c r="C1459" s="3599"/>
      <c r="D1459" s="3599"/>
      <c r="E1459" s="3599"/>
      <c r="F1459" s="3599"/>
      <c r="G1459" s="3599"/>
      <c r="H1459" s="3599"/>
      <c r="I1459" s="811"/>
      <c r="J1459" s="3611"/>
      <c r="K1459" s="3615"/>
      <c r="L1459" s="3616"/>
      <c r="M1459" s="3616"/>
      <c r="N1459" s="3616"/>
      <c r="O1459" s="3616"/>
      <c r="P1459" s="3614"/>
      <c r="Q1459" s="224"/>
      <c r="R1459" s="224"/>
      <c r="S1459" s="224"/>
      <c r="T1459" s="224"/>
      <c r="U1459" s="224"/>
      <c r="V1459" s="224"/>
      <c r="W1459" s="224"/>
      <c r="X1459" s="224"/>
      <c r="Y1459" s="224"/>
      <c r="Z1459" s="224"/>
      <c r="AA1459" s="224"/>
      <c r="DE1459" s="818"/>
      <c r="DG1459" s="829"/>
    </row>
    <row r="1460" spans="1:111" s="771" customFormat="1" ht="12" hidden="1" customHeight="1" x14ac:dyDescent="0.15">
      <c r="A1460" s="790"/>
      <c r="B1460" s="3599" t="s">
        <v>1254</v>
      </c>
      <c r="C1460" s="3599"/>
      <c r="D1460" s="3599"/>
      <c r="E1460" s="3599"/>
      <c r="F1460" s="3599"/>
      <c r="G1460" s="3599"/>
      <c r="H1460" s="3599"/>
      <c r="I1460" s="811"/>
      <c r="J1460" s="3611"/>
      <c r="K1460" s="3615"/>
      <c r="L1460" s="3616"/>
      <c r="M1460" s="3616"/>
      <c r="N1460" s="3616"/>
      <c r="O1460" s="3616"/>
      <c r="P1460" s="3614"/>
      <c r="DE1460" s="818"/>
      <c r="DG1460" s="829"/>
    </row>
    <row r="1461" spans="1:111" s="771" customFormat="1" ht="12.75" hidden="1" customHeight="1" x14ac:dyDescent="0.15">
      <c r="A1461" s="790"/>
      <c r="B1461" s="3599" t="s">
        <v>1253</v>
      </c>
      <c r="C1461" s="3599"/>
      <c r="D1461" s="3599"/>
      <c r="E1461" s="3599"/>
      <c r="F1461" s="3599"/>
      <c r="G1461" s="3599"/>
      <c r="H1461" s="3599"/>
      <c r="I1461" s="811"/>
      <c r="J1461" s="3611"/>
      <c r="K1461" s="3615"/>
      <c r="L1461" s="3616"/>
      <c r="M1461" s="3616"/>
      <c r="N1461" s="3616"/>
      <c r="O1461" s="3616"/>
      <c r="P1461" s="3614"/>
      <c r="DE1461" s="818"/>
      <c r="DG1461" s="829"/>
    </row>
    <row r="1462" spans="1:111" s="771" customFormat="1" ht="9.75" hidden="1" customHeight="1" x14ac:dyDescent="0.15">
      <c r="A1462" s="790"/>
      <c r="B1462" s="3600" t="s">
        <v>580</v>
      </c>
      <c r="C1462" s="3600"/>
      <c r="D1462" s="3600"/>
      <c r="E1462" s="3600"/>
      <c r="F1462" s="3600"/>
      <c r="G1462" s="3600"/>
      <c r="H1462" s="3600"/>
      <c r="I1462" s="811"/>
      <c r="J1462" s="3611"/>
      <c r="K1462" s="3615"/>
      <c r="L1462" s="3616"/>
      <c r="M1462" s="3616"/>
      <c r="N1462" s="3616"/>
      <c r="O1462" s="3616"/>
      <c r="P1462" s="3614"/>
      <c r="DE1462" s="818"/>
      <c r="DG1462" s="829"/>
    </row>
    <row r="1463" spans="1:111" s="771" customFormat="1" ht="9.75" hidden="1" customHeight="1" x14ac:dyDescent="0.15">
      <c r="A1463" s="790"/>
      <c r="B1463" s="3597" t="s">
        <v>1252</v>
      </c>
      <c r="C1463" s="3597"/>
      <c r="D1463" s="3597"/>
      <c r="E1463" s="3597"/>
      <c r="F1463" s="3597"/>
      <c r="G1463" s="3597"/>
      <c r="H1463" s="3597"/>
      <c r="I1463" s="811"/>
      <c r="J1463" s="3611"/>
      <c r="K1463" s="3615"/>
      <c r="L1463" s="3616"/>
      <c r="M1463" s="3616"/>
      <c r="N1463" s="3616"/>
      <c r="O1463" s="3616"/>
      <c r="P1463" s="3614"/>
      <c r="DE1463" s="818"/>
      <c r="DG1463" s="829"/>
    </row>
    <row r="1464" spans="1:111" s="771" customFormat="1" ht="11.25" hidden="1" customHeight="1" x14ac:dyDescent="0.15">
      <c r="A1464" s="790"/>
      <c r="B1464" s="3597" t="s">
        <v>1251</v>
      </c>
      <c r="C1464" s="3597"/>
      <c r="D1464" s="3597"/>
      <c r="E1464" s="3597"/>
      <c r="F1464" s="3597"/>
      <c r="G1464" s="3597"/>
      <c r="H1464" s="3597"/>
      <c r="I1464" s="811"/>
      <c r="J1464" s="3539"/>
      <c r="K1464" s="3617"/>
      <c r="L1464" s="3618"/>
      <c r="M1464" s="3618"/>
      <c r="N1464" s="3618"/>
      <c r="O1464" s="3618"/>
      <c r="P1464" s="3619"/>
      <c r="DE1464" s="818"/>
      <c r="DG1464" s="829"/>
    </row>
    <row r="1465" spans="1:111" s="772" customFormat="1" ht="13.5" hidden="1" x14ac:dyDescent="0.15">
      <c r="A1465" s="3637" t="s">
        <v>1271</v>
      </c>
      <c r="B1465" s="3638"/>
      <c r="C1465" s="3638"/>
      <c r="D1465" s="3638"/>
      <c r="E1465" s="3638"/>
      <c r="F1465" s="3638"/>
      <c r="G1465" s="3638"/>
      <c r="H1465" s="3638"/>
      <c r="I1465" s="3638"/>
      <c r="J1465" s="3638"/>
      <c r="K1465" s="3638"/>
      <c r="L1465" s="3638"/>
      <c r="M1465" s="3638"/>
      <c r="N1465" s="3638"/>
      <c r="O1465" s="3638"/>
      <c r="P1465" s="3638"/>
      <c r="DE1465" s="830"/>
      <c r="DG1465" s="829"/>
    </row>
    <row r="1466" spans="1:111" s="771" customFormat="1" ht="12" hidden="1" customHeight="1" x14ac:dyDescent="0.15">
      <c r="A1466" s="3393" t="s">
        <v>576</v>
      </c>
      <c r="B1466" s="3417"/>
      <c r="C1466" s="3639"/>
      <c r="D1466" s="3640"/>
      <c r="E1466" s="3393" t="s">
        <v>575</v>
      </c>
      <c r="F1466" s="3417"/>
      <c r="G1466" s="3386"/>
      <c r="H1466" s="3416"/>
      <c r="I1466" s="3416"/>
      <c r="J1466" s="3387"/>
      <c r="K1466" s="801" t="s">
        <v>1214</v>
      </c>
      <c r="L1466" s="3386"/>
      <c r="M1466" s="3416"/>
      <c r="N1466" s="3416"/>
      <c r="O1466" s="3416"/>
      <c r="P1466" s="3387"/>
      <c r="DE1466" s="818"/>
      <c r="DG1466" s="829"/>
    </row>
    <row r="1467" spans="1:111" s="771" customFormat="1" ht="12" hidden="1" customHeight="1" x14ac:dyDescent="0.15">
      <c r="A1467" s="3421">
        <v>1</v>
      </c>
      <c r="B1467" s="3510" t="s">
        <v>1249</v>
      </c>
      <c r="C1467" s="3511"/>
      <c r="D1467" s="3511"/>
      <c r="E1467" s="3511"/>
      <c r="F1467" s="3512"/>
      <c r="G1467" s="3492" t="s">
        <v>1248</v>
      </c>
      <c r="H1467" s="3493"/>
      <c r="I1467" s="3393" t="s">
        <v>1270</v>
      </c>
      <c r="J1467" s="3394"/>
      <c r="K1467" s="3394"/>
      <c r="L1467" s="3394"/>
      <c r="M1467" s="3394"/>
      <c r="N1467" s="3394"/>
      <c r="O1467" s="3394"/>
      <c r="P1467" s="3417"/>
      <c r="DE1467" s="818"/>
      <c r="DG1467" s="829"/>
    </row>
    <row r="1468" spans="1:111" s="771" customFormat="1" ht="12" hidden="1" customHeight="1" x14ac:dyDescent="0.15">
      <c r="A1468" s="3422"/>
      <c r="B1468" s="3513"/>
      <c r="C1468" s="3514"/>
      <c r="D1468" s="3514"/>
      <c r="E1468" s="3514"/>
      <c r="F1468" s="3515"/>
      <c r="G1468" s="3426"/>
      <c r="H1468" s="3428"/>
      <c r="I1468" s="3635"/>
      <c r="J1468" s="3636"/>
      <c r="K1468" s="3636"/>
      <c r="L1468" s="3636"/>
      <c r="M1468" s="3636"/>
      <c r="N1468" s="3636"/>
      <c r="O1468" s="3636"/>
      <c r="P1468" s="808" t="s">
        <v>1763</v>
      </c>
      <c r="DE1468" s="818"/>
      <c r="DG1468" s="829"/>
    </row>
    <row r="1469" spans="1:111" s="771" customFormat="1" ht="6" hidden="1" customHeight="1" x14ac:dyDescent="0.15">
      <c r="A1469" s="809"/>
      <c r="B1469" s="809"/>
      <c r="C1469" s="809"/>
      <c r="D1469" s="809"/>
      <c r="E1469" s="809"/>
      <c r="F1469" s="809"/>
      <c r="G1469" s="809"/>
      <c r="H1469" s="809"/>
      <c r="I1469" s="809"/>
      <c r="J1469" s="809"/>
      <c r="K1469" s="809"/>
      <c r="L1469" s="809"/>
      <c r="M1469" s="791"/>
      <c r="N1469" s="791"/>
      <c r="O1469" s="791"/>
      <c r="P1469" s="791"/>
      <c r="DE1469" s="818"/>
      <c r="DG1469" s="829"/>
    </row>
    <row r="1470" spans="1:111" s="771" customFormat="1" ht="12" hidden="1" customHeight="1" x14ac:dyDescent="0.15">
      <c r="A1470" s="3421">
        <v>2</v>
      </c>
      <c r="B1470" s="3434" t="s">
        <v>1269</v>
      </c>
      <c r="C1470" s="3624"/>
      <c r="D1470" s="3624"/>
      <c r="E1470" s="3624"/>
      <c r="F1470" s="3624"/>
      <c r="G1470" s="3624"/>
      <c r="H1470" s="3624"/>
      <c r="I1470" s="3624"/>
      <c r="J1470" s="3624"/>
      <c r="K1470" s="3624"/>
      <c r="L1470" s="3624"/>
      <c r="M1470" s="3624"/>
      <c r="N1470" s="3625"/>
      <c r="O1470" s="3434" t="s">
        <v>1231</v>
      </c>
      <c r="P1470" s="3625"/>
      <c r="DE1470" s="818"/>
      <c r="DG1470" s="829"/>
    </row>
    <row r="1471" spans="1:111" s="771" customFormat="1" ht="12" hidden="1" customHeight="1" x14ac:dyDescent="0.15">
      <c r="A1471" s="3475"/>
      <c r="B1471" s="804" t="s">
        <v>54</v>
      </c>
      <c r="C1471" s="3627" t="s">
        <v>1234</v>
      </c>
      <c r="D1471" s="3628"/>
      <c r="E1471" s="3629"/>
      <c r="F1471" s="805" t="s">
        <v>1268</v>
      </c>
      <c r="G1471" s="3627" t="s">
        <v>1267</v>
      </c>
      <c r="H1471" s="3628"/>
      <c r="I1471" s="3630" t="s">
        <v>1266</v>
      </c>
      <c r="J1471" s="3631"/>
      <c r="K1471" s="3632"/>
      <c r="L1471" s="807" t="s">
        <v>1265</v>
      </c>
      <c r="M1471" s="3633" t="s">
        <v>1264</v>
      </c>
      <c r="N1471" s="3634"/>
      <c r="O1471" s="3436"/>
      <c r="P1471" s="3626"/>
      <c r="DE1471" s="818"/>
      <c r="DF1471" s="772" t="str">
        <f>IF(COUNTA(B1472:P1481)&gt;0,DG1471,"")</f>
        <v/>
      </c>
      <c r="DG1471" s="829">
        <v>44</v>
      </c>
    </row>
    <row r="1472" spans="1:111" s="771" customFormat="1" ht="13.5" hidden="1" customHeight="1" x14ac:dyDescent="0.15">
      <c r="A1472" s="3475"/>
      <c r="B1472" s="778"/>
      <c r="C1472" s="3622"/>
      <c r="D1472" s="3547"/>
      <c r="E1472" s="3623"/>
      <c r="F1472" s="764"/>
      <c r="G1472" s="3622"/>
      <c r="H1472" s="3416"/>
      <c r="I1472" s="3531"/>
      <c r="J1472" s="3461"/>
      <c r="K1472" s="3532"/>
      <c r="L1472" s="779"/>
      <c r="M1472" s="3439"/>
      <c r="N1472" s="3440"/>
      <c r="O1472" s="3386"/>
      <c r="P1472" s="3387"/>
      <c r="DE1472" s="818"/>
      <c r="DG1472" s="829"/>
    </row>
    <row r="1473" spans="1:111" s="771" customFormat="1" ht="13.5" hidden="1" customHeight="1" x14ac:dyDescent="0.15">
      <c r="A1473" s="3475"/>
      <c r="B1473" s="778"/>
      <c r="C1473" s="3622"/>
      <c r="D1473" s="3547"/>
      <c r="E1473" s="3623"/>
      <c r="F1473" s="764"/>
      <c r="G1473" s="3622"/>
      <c r="H1473" s="3416"/>
      <c r="I1473" s="3531"/>
      <c r="J1473" s="3461"/>
      <c r="K1473" s="3532"/>
      <c r="L1473" s="779"/>
      <c r="M1473" s="3439"/>
      <c r="N1473" s="3440"/>
      <c r="O1473" s="3386"/>
      <c r="P1473" s="3387"/>
      <c r="DE1473" s="818"/>
      <c r="DG1473" s="829"/>
    </row>
    <row r="1474" spans="1:111" s="771" customFormat="1" ht="13.5" hidden="1" customHeight="1" x14ac:dyDescent="0.15">
      <c r="A1474" s="3475"/>
      <c r="B1474" s="776"/>
      <c r="C1474" s="3622"/>
      <c r="D1474" s="3416"/>
      <c r="E1474" s="3534"/>
      <c r="F1474" s="764"/>
      <c r="G1474" s="3622"/>
      <c r="H1474" s="3416"/>
      <c r="I1474" s="3531"/>
      <c r="J1474" s="3461"/>
      <c r="K1474" s="3532"/>
      <c r="L1474" s="777"/>
      <c r="M1474" s="3439"/>
      <c r="N1474" s="3440"/>
      <c r="O1474" s="3386"/>
      <c r="P1474" s="3387"/>
      <c r="DE1474" s="818"/>
      <c r="DG1474" s="829"/>
    </row>
    <row r="1475" spans="1:111" s="771" customFormat="1" ht="13.5" hidden="1" customHeight="1" x14ac:dyDescent="0.15">
      <c r="A1475" s="3475"/>
      <c r="B1475" s="778"/>
      <c r="C1475" s="3622"/>
      <c r="D1475" s="3547"/>
      <c r="E1475" s="3623"/>
      <c r="F1475" s="764"/>
      <c r="G1475" s="3622"/>
      <c r="H1475" s="3416"/>
      <c r="I1475" s="3531"/>
      <c r="J1475" s="3461"/>
      <c r="K1475" s="3532"/>
      <c r="L1475" s="779"/>
      <c r="M1475" s="3439"/>
      <c r="N1475" s="3440"/>
      <c r="O1475" s="3386"/>
      <c r="P1475" s="3387"/>
      <c r="DE1475" s="818"/>
      <c r="DG1475" s="829"/>
    </row>
    <row r="1476" spans="1:111" s="771" customFormat="1" ht="13.5" hidden="1" customHeight="1" x14ac:dyDescent="0.15">
      <c r="A1476" s="3475"/>
      <c r="B1476" s="778"/>
      <c r="C1476" s="3622"/>
      <c r="D1476" s="3416"/>
      <c r="E1476" s="3534"/>
      <c r="F1476" s="764"/>
      <c r="G1476" s="3622"/>
      <c r="H1476" s="3534"/>
      <c r="I1476" s="3531"/>
      <c r="J1476" s="3461"/>
      <c r="K1476" s="3532"/>
      <c r="L1476" s="779"/>
      <c r="M1476" s="3439"/>
      <c r="N1476" s="3621"/>
      <c r="O1476" s="3386"/>
      <c r="P1476" s="3621"/>
      <c r="DE1476" s="818"/>
      <c r="DG1476" s="829"/>
    </row>
    <row r="1477" spans="1:111" s="771" customFormat="1" ht="13.5" hidden="1" customHeight="1" x14ac:dyDescent="0.15">
      <c r="A1477" s="3475"/>
      <c r="B1477" s="778"/>
      <c r="C1477" s="3622"/>
      <c r="D1477" s="3547"/>
      <c r="E1477" s="3623"/>
      <c r="F1477" s="764"/>
      <c r="G1477" s="3622"/>
      <c r="H1477" s="3416"/>
      <c r="I1477" s="3531"/>
      <c r="J1477" s="3461"/>
      <c r="K1477" s="3532"/>
      <c r="L1477" s="779"/>
      <c r="M1477" s="3439"/>
      <c r="N1477" s="3440"/>
      <c r="O1477" s="3386"/>
      <c r="P1477" s="3387"/>
      <c r="DE1477" s="818"/>
      <c r="DG1477" s="829"/>
    </row>
    <row r="1478" spans="1:111" s="771" customFormat="1" ht="13.5" hidden="1" customHeight="1" x14ac:dyDescent="0.15">
      <c r="A1478" s="3475"/>
      <c r="B1478" s="778"/>
      <c r="C1478" s="3622"/>
      <c r="D1478" s="3547"/>
      <c r="E1478" s="3623"/>
      <c r="F1478" s="764"/>
      <c r="G1478" s="3622"/>
      <c r="H1478" s="3416"/>
      <c r="I1478" s="3531"/>
      <c r="J1478" s="3461"/>
      <c r="K1478" s="3532"/>
      <c r="L1478" s="779"/>
      <c r="M1478" s="3439"/>
      <c r="N1478" s="3440"/>
      <c r="O1478" s="3386"/>
      <c r="P1478" s="3387"/>
      <c r="DE1478" s="818"/>
      <c r="DG1478" s="829"/>
    </row>
    <row r="1479" spans="1:111" s="771" customFormat="1" ht="13.5" hidden="1" customHeight="1" x14ac:dyDescent="0.15">
      <c r="A1479" s="3475"/>
      <c r="B1479" s="776"/>
      <c r="C1479" s="3622"/>
      <c r="D1479" s="3416"/>
      <c r="E1479" s="3534"/>
      <c r="F1479" s="764"/>
      <c r="G1479" s="3622"/>
      <c r="H1479" s="3416"/>
      <c r="I1479" s="3531"/>
      <c r="J1479" s="3461"/>
      <c r="K1479" s="3532"/>
      <c r="L1479" s="777"/>
      <c r="M1479" s="3439"/>
      <c r="N1479" s="3440"/>
      <c r="O1479" s="3386"/>
      <c r="P1479" s="3387"/>
      <c r="DE1479" s="818"/>
      <c r="DG1479" s="829"/>
    </row>
    <row r="1480" spans="1:111" s="771" customFormat="1" ht="13.5" hidden="1" customHeight="1" x14ac:dyDescent="0.15">
      <c r="A1480" s="3475"/>
      <c r="B1480" s="778"/>
      <c r="C1480" s="3622"/>
      <c r="D1480" s="3547"/>
      <c r="E1480" s="3623"/>
      <c r="F1480" s="764"/>
      <c r="G1480" s="3622"/>
      <c r="H1480" s="3416"/>
      <c r="I1480" s="3531"/>
      <c r="J1480" s="3461"/>
      <c r="K1480" s="3532"/>
      <c r="L1480" s="779"/>
      <c r="M1480" s="3439"/>
      <c r="N1480" s="3440"/>
      <c r="O1480" s="3386"/>
      <c r="P1480" s="3387"/>
      <c r="DE1480" s="818"/>
      <c r="DG1480" s="829"/>
    </row>
    <row r="1481" spans="1:111" s="771" customFormat="1" ht="13.5" hidden="1" customHeight="1" x14ac:dyDescent="0.15">
      <c r="A1481" s="3475"/>
      <c r="B1481" s="776"/>
      <c r="C1481" s="3622"/>
      <c r="D1481" s="3416"/>
      <c r="E1481" s="3534"/>
      <c r="F1481" s="764"/>
      <c r="G1481" s="3622"/>
      <c r="H1481" s="3416"/>
      <c r="I1481" s="3531"/>
      <c r="J1481" s="3461"/>
      <c r="K1481" s="3532"/>
      <c r="L1481" s="777"/>
      <c r="M1481" s="3439"/>
      <c r="N1481" s="3440"/>
      <c r="O1481" s="3386"/>
      <c r="P1481" s="3387"/>
      <c r="DE1481" s="818"/>
      <c r="DG1481" s="829"/>
    </row>
    <row r="1482" spans="1:111" s="771" customFormat="1" ht="6" hidden="1" customHeight="1" x14ac:dyDescent="0.15">
      <c r="A1482" s="3601"/>
      <c r="B1482" s="3602"/>
      <c r="C1482" s="3602"/>
      <c r="D1482" s="3602"/>
      <c r="E1482" s="3602"/>
      <c r="F1482" s="3602"/>
      <c r="G1482" s="3602"/>
      <c r="H1482" s="3602"/>
      <c r="I1482" s="3602"/>
      <c r="J1482" s="3602"/>
      <c r="K1482" s="3602"/>
      <c r="L1482" s="3602"/>
      <c r="M1482" s="3602"/>
      <c r="N1482" s="3602"/>
      <c r="O1482" s="3602"/>
      <c r="P1482" s="3602"/>
      <c r="DE1482" s="818"/>
      <c r="DG1482" s="829"/>
    </row>
    <row r="1483" spans="1:111" s="771" customFormat="1" ht="6" hidden="1" customHeight="1" x14ac:dyDescent="0.15">
      <c r="A1483" s="3603"/>
      <c r="B1483" s="3603"/>
      <c r="C1483" s="3603"/>
      <c r="D1483" s="3603"/>
      <c r="E1483" s="3603"/>
      <c r="F1483" s="3603"/>
      <c r="G1483" s="3603"/>
      <c r="H1483" s="3603"/>
      <c r="I1483" s="3603"/>
      <c r="J1483" s="3603"/>
      <c r="K1483" s="3603"/>
      <c r="L1483" s="3603"/>
      <c r="M1483" s="3603"/>
      <c r="N1483" s="3603"/>
      <c r="O1483" s="3603"/>
      <c r="P1483" s="3603"/>
      <c r="DE1483" s="818"/>
      <c r="DG1483" s="829"/>
    </row>
    <row r="1484" spans="1:111" s="771" customFormat="1" ht="21" hidden="1" customHeight="1" x14ac:dyDescent="0.15">
      <c r="A1484" s="3421">
        <v>3</v>
      </c>
      <c r="B1484" s="3604" t="s">
        <v>1263</v>
      </c>
      <c r="C1484" s="3605"/>
      <c r="D1484" s="3606"/>
      <c r="E1484" s="3607" t="s">
        <v>1226</v>
      </c>
      <c r="F1484" s="3608"/>
      <c r="G1484" s="3609"/>
      <c r="H1484" s="3609"/>
      <c r="I1484" s="802"/>
      <c r="J1484" s="813">
        <v>4</v>
      </c>
      <c r="K1484" s="3510" t="s">
        <v>1262</v>
      </c>
      <c r="L1484" s="3511"/>
      <c r="M1484" s="3511"/>
      <c r="N1484" s="3511"/>
      <c r="O1484" s="3511"/>
      <c r="P1484" s="3512"/>
      <c r="DE1484" s="818"/>
      <c r="DG1484" s="829"/>
    </row>
    <row r="1485" spans="1:111" s="771" customFormat="1" ht="12" hidden="1" customHeight="1" x14ac:dyDescent="0.15">
      <c r="A1485" s="3422"/>
      <c r="B1485" s="3610"/>
      <c r="C1485" s="3610"/>
      <c r="D1485" s="3610"/>
      <c r="E1485" s="3386"/>
      <c r="F1485" s="3387"/>
      <c r="G1485" s="3445"/>
      <c r="H1485" s="3445"/>
      <c r="I1485" s="791"/>
      <c r="J1485" s="3611"/>
      <c r="K1485" s="3612"/>
      <c r="L1485" s="3613"/>
      <c r="M1485" s="3613"/>
      <c r="N1485" s="3613"/>
      <c r="O1485" s="3613"/>
      <c r="P1485" s="3614"/>
      <c r="DE1485" s="818"/>
      <c r="DG1485" s="829"/>
    </row>
    <row r="1486" spans="1:111" s="771" customFormat="1" ht="12" hidden="1" customHeight="1" x14ac:dyDescent="0.15">
      <c r="A1486" s="791"/>
      <c r="B1486" s="812"/>
      <c r="C1486" s="812"/>
      <c r="D1486" s="812"/>
      <c r="E1486" s="812"/>
      <c r="F1486" s="812"/>
      <c r="G1486" s="812"/>
      <c r="H1486" s="812"/>
      <c r="I1486" s="811"/>
      <c r="J1486" s="3611"/>
      <c r="K1486" s="3615"/>
      <c r="L1486" s="3616"/>
      <c r="M1486" s="3616"/>
      <c r="N1486" s="3616"/>
      <c r="O1486" s="3616"/>
      <c r="P1486" s="3614"/>
      <c r="DE1486" s="818"/>
      <c r="DG1486" s="829"/>
    </row>
    <row r="1487" spans="1:111" s="771" customFormat="1" ht="12" hidden="1" customHeight="1" x14ac:dyDescent="0.15">
      <c r="A1487" s="791"/>
      <c r="B1487" s="3599" t="s">
        <v>1261</v>
      </c>
      <c r="C1487" s="3599"/>
      <c r="D1487" s="3599"/>
      <c r="E1487" s="3599"/>
      <c r="F1487" s="3599"/>
      <c r="G1487" s="3599"/>
      <c r="H1487" s="3599"/>
      <c r="I1487" s="811"/>
      <c r="J1487" s="3611"/>
      <c r="K1487" s="3615"/>
      <c r="L1487" s="3616"/>
      <c r="M1487" s="3616"/>
      <c r="N1487" s="3616"/>
      <c r="O1487" s="3616"/>
      <c r="P1487" s="3614"/>
      <c r="DE1487" s="818"/>
      <c r="DG1487" s="829"/>
    </row>
    <row r="1488" spans="1:111" s="771" customFormat="1" ht="12" hidden="1" customHeight="1" x14ac:dyDescent="0.15">
      <c r="A1488" s="791"/>
      <c r="B1488" s="3599" t="s">
        <v>1260</v>
      </c>
      <c r="C1488" s="3599"/>
      <c r="D1488" s="3599"/>
      <c r="E1488" s="3599"/>
      <c r="F1488" s="3599"/>
      <c r="G1488" s="3599"/>
      <c r="H1488" s="3599"/>
      <c r="I1488" s="803"/>
      <c r="J1488" s="3611"/>
      <c r="K1488" s="3615"/>
      <c r="L1488" s="3616"/>
      <c r="M1488" s="3616"/>
      <c r="N1488" s="3616"/>
      <c r="O1488" s="3616"/>
      <c r="P1488" s="3614"/>
      <c r="DE1488" s="818"/>
      <c r="DG1488" s="829"/>
    </row>
    <row r="1489" spans="1:111" s="771" customFormat="1" ht="12" hidden="1" customHeight="1" x14ac:dyDescent="0.15">
      <c r="A1489" s="790" t="s">
        <v>1223</v>
      </c>
      <c r="B1489" s="3599" t="s">
        <v>1259</v>
      </c>
      <c r="C1489" s="3599"/>
      <c r="D1489" s="3599"/>
      <c r="E1489" s="3599"/>
      <c r="F1489" s="3599"/>
      <c r="G1489" s="3599"/>
      <c r="H1489" s="3599"/>
      <c r="I1489" s="811"/>
      <c r="J1489" s="3611"/>
      <c r="K1489" s="3615"/>
      <c r="L1489" s="3616"/>
      <c r="M1489" s="3616"/>
      <c r="N1489" s="3616"/>
      <c r="O1489" s="3616"/>
      <c r="P1489" s="3614"/>
      <c r="DE1489" s="818"/>
      <c r="DG1489" s="829"/>
    </row>
    <row r="1490" spans="1:111" s="771" customFormat="1" ht="12" hidden="1" customHeight="1" x14ac:dyDescent="0.15">
      <c r="A1490" s="790"/>
      <c r="B1490" s="3620" t="s">
        <v>1258</v>
      </c>
      <c r="C1490" s="3620"/>
      <c r="D1490" s="3620"/>
      <c r="E1490" s="3620"/>
      <c r="F1490" s="3620"/>
      <c r="G1490" s="3620"/>
      <c r="H1490" s="3620"/>
      <c r="I1490" s="811"/>
      <c r="J1490" s="3611"/>
      <c r="K1490" s="3615"/>
      <c r="L1490" s="3616"/>
      <c r="M1490" s="3616"/>
      <c r="N1490" s="3616"/>
      <c r="O1490" s="3616"/>
      <c r="P1490" s="3614"/>
      <c r="DE1490" s="818"/>
      <c r="DG1490" s="829"/>
    </row>
    <row r="1491" spans="1:111" s="771" customFormat="1" ht="12" hidden="1" customHeight="1" x14ac:dyDescent="0.15">
      <c r="A1491" s="790"/>
      <c r="B1491" s="3599" t="s">
        <v>1257</v>
      </c>
      <c r="C1491" s="3599"/>
      <c r="D1491" s="3599"/>
      <c r="E1491" s="3599"/>
      <c r="F1491" s="3599"/>
      <c r="G1491" s="3599"/>
      <c r="H1491" s="3599"/>
      <c r="I1491" s="811"/>
      <c r="J1491" s="3611"/>
      <c r="K1491" s="3615"/>
      <c r="L1491" s="3616"/>
      <c r="M1491" s="3616"/>
      <c r="N1491" s="3616"/>
      <c r="O1491" s="3616"/>
      <c r="P1491" s="3614"/>
      <c r="DE1491" s="818"/>
      <c r="DG1491" s="829"/>
    </row>
    <row r="1492" spans="1:111" s="771" customFormat="1" ht="12" hidden="1" customHeight="1" x14ac:dyDescent="0.15">
      <c r="A1492" s="790"/>
      <c r="B1492" s="3598" t="s">
        <v>1256</v>
      </c>
      <c r="C1492" s="3598"/>
      <c r="D1492" s="3598"/>
      <c r="E1492" s="3598"/>
      <c r="F1492" s="3598"/>
      <c r="G1492" s="3598"/>
      <c r="H1492" s="3598"/>
      <c r="I1492" s="811"/>
      <c r="J1492" s="3611"/>
      <c r="K1492" s="3615"/>
      <c r="L1492" s="3616"/>
      <c r="M1492" s="3616"/>
      <c r="N1492" s="3616"/>
      <c r="O1492" s="3616"/>
      <c r="P1492" s="3614"/>
      <c r="DE1492" s="818"/>
      <c r="DG1492" s="829"/>
    </row>
    <row r="1493" spans="1:111" s="771" customFormat="1" ht="12" hidden="1" customHeight="1" x14ac:dyDescent="0.15">
      <c r="A1493" s="790"/>
      <c r="B1493" s="3599" t="s">
        <v>1255</v>
      </c>
      <c r="C1493" s="3599"/>
      <c r="D1493" s="3599"/>
      <c r="E1493" s="3599"/>
      <c r="F1493" s="3599"/>
      <c r="G1493" s="3599"/>
      <c r="H1493" s="3599"/>
      <c r="I1493" s="811"/>
      <c r="J1493" s="3611"/>
      <c r="K1493" s="3615"/>
      <c r="L1493" s="3616"/>
      <c r="M1493" s="3616"/>
      <c r="N1493" s="3616"/>
      <c r="O1493" s="3616"/>
      <c r="P1493" s="3614"/>
      <c r="Q1493" s="224"/>
      <c r="R1493" s="224"/>
      <c r="S1493" s="224"/>
      <c r="T1493" s="224"/>
      <c r="U1493" s="224"/>
      <c r="V1493" s="224"/>
      <c r="W1493" s="224"/>
      <c r="X1493" s="224"/>
      <c r="Y1493" s="224"/>
      <c r="Z1493" s="224"/>
      <c r="AA1493" s="224"/>
      <c r="DE1493" s="818"/>
      <c r="DG1493" s="829"/>
    </row>
    <row r="1494" spans="1:111" s="771" customFormat="1" ht="12" hidden="1" customHeight="1" x14ac:dyDescent="0.15">
      <c r="A1494" s="790"/>
      <c r="B1494" s="3599" t="s">
        <v>1254</v>
      </c>
      <c r="C1494" s="3599"/>
      <c r="D1494" s="3599"/>
      <c r="E1494" s="3599"/>
      <c r="F1494" s="3599"/>
      <c r="G1494" s="3599"/>
      <c r="H1494" s="3599"/>
      <c r="I1494" s="811"/>
      <c r="J1494" s="3611"/>
      <c r="K1494" s="3615"/>
      <c r="L1494" s="3616"/>
      <c r="M1494" s="3616"/>
      <c r="N1494" s="3616"/>
      <c r="O1494" s="3616"/>
      <c r="P1494" s="3614"/>
      <c r="DE1494" s="818"/>
      <c r="DG1494" s="829"/>
    </row>
    <row r="1495" spans="1:111" s="771" customFormat="1" ht="12.75" hidden="1" customHeight="1" x14ac:dyDescent="0.15">
      <c r="A1495" s="790"/>
      <c r="B1495" s="3599" t="s">
        <v>1253</v>
      </c>
      <c r="C1495" s="3599"/>
      <c r="D1495" s="3599"/>
      <c r="E1495" s="3599"/>
      <c r="F1495" s="3599"/>
      <c r="G1495" s="3599"/>
      <c r="H1495" s="3599"/>
      <c r="I1495" s="811"/>
      <c r="J1495" s="3611"/>
      <c r="K1495" s="3615"/>
      <c r="L1495" s="3616"/>
      <c r="M1495" s="3616"/>
      <c r="N1495" s="3616"/>
      <c r="O1495" s="3616"/>
      <c r="P1495" s="3614"/>
      <c r="DE1495" s="818"/>
      <c r="DG1495" s="829"/>
    </row>
    <row r="1496" spans="1:111" s="771" customFormat="1" ht="9.75" hidden="1" customHeight="1" x14ac:dyDescent="0.15">
      <c r="A1496" s="790"/>
      <c r="B1496" s="3600" t="s">
        <v>580</v>
      </c>
      <c r="C1496" s="3600"/>
      <c r="D1496" s="3600"/>
      <c r="E1496" s="3600"/>
      <c r="F1496" s="3600"/>
      <c r="G1496" s="3600"/>
      <c r="H1496" s="3600"/>
      <c r="I1496" s="811"/>
      <c r="J1496" s="3611"/>
      <c r="K1496" s="3615"/>
      <c r="L1496" s="3616"/>
      <c r="M1496" s="3616"/>
      <c r="N1496" s="3616"/>
      <c r="O1496" s="3616"/>
      <c r="P1496" s="3614"/>
      <c r="DE1496" s="818"/>
      <c r="DG1496" s="829"/>
    </row>
    <row r="1497" spans="1:111" s="771" customFormat="1" ht="9.75" hidden="1" customHeight="1" x14ac:dyDescent="0.15">
      <c r="A1497" s="790"/>
      <c r="B1497" s="3597" t="s">
        <v>1252</v>
      </c>
      <c r="C1497" s="3597"/>
      <c r="D1497" s="3597"/>
      <c r="E1497" s="3597"/>
      <c r="F1497" s="3597"/>
      <c r="G1497" s="3597"/>
      <c r="H1497" s="3597"/>
      <c r="I1497" s="811"/>
      <c r="J1497" s="3611"/>
      <c r="K1497" s="3615"/>
      <c r="L1497" s="3616"/>
      <c r="M1497" s="3616"/>
      <c r="N1497" s="3616"/>
      <c r="O1497" s="3616"/>
      <c r="P1497" s="3614"/>
      <c r="DE1497" s="818"/>
      <c r="DG1497" s="829"/>
    </row>
    <row r="1498" spans="1:111" s="771" customFormat="1" ht="11.25" hidden="1" customHeight="1" x14ac:dyDescent="0.15">
      <c r="A1498" s="790"/>
      <c r="B1498" s="3597" t="s">
        <v>1251</v>
      </c>
      <c r="C1498" s="3597"/>
      <c r="D1498" s="3597"/>
      <c r="E1498" s="3597"/>
      <c r="F1498" s="3597"/>
      <c r="G1498" s="3597"/>
      <c r="H1498" s="3597"/>
      <c r="I1498" s="811"/>
      <c r="J1498" s="3539"/>
      <c r="K1498" s="3617"/>
      <c r="L1498" s="3618"/>
      <c r="M1498" s="3618"/>
      <c r="N1498" s="3618"/>
      <c r="O1498" s="3618"/>
      <c r="P1498" s="3619"/>
      <c r="DE1498" s="818"/>
      <c r="DG1498" s="829"/>
    </row>
    <row r="1499" spans="1:111" s="772" customFormat="1" ht="13.5" hidden="1" x14ac:dyDescent="0.15">
      <c r="A1499" s="3637" t="s">
        <v>1271</v>
      </c>
      <c r="B1499" s="3638"/>
      <c r="C1499" s="3638"/>
      <c r="D1499" s="3638"/>
      <c r="E1499" s="3638"/>
      <c r="F1499" s="3638"/>
      <c r="G1499" s="3638"/>
      <c r="H1499" s="3638"/>
      <c r="I1499" s="3638"/>
      <c r="J1499" s="3638"/>
      <c r="K1499" s="3638"/>
      <c r="L1499" s="3638"/>
      <c r="M1499" s="3638"/>
      <c r="N1499" s="3638"/>
      <c r="O1499" s="3638"/>
      <c r="P1499" s="3638"/>
      <c r="DE1499" s="830"/>
      <c r="DG1499" s="829"/>
    </row>
    <row r="1500" spans="1:111" s="771" customFormat="1" ht="12" hidden="1" customHeight="1" x14ac:dyDescent="0.15">
      <c r="A1500" s="3393" t="s">
        <v>576</v>
      </c>
      <c r="B1500" s="3417"/>
      <c r="C1500" s="3639"/>
      <c r="D1500" s="3640"/>
      <c r="E1500" s="3393" t="s">
        <v>575</v>
      </c>
      <c r="F1500" s="3417"/>
      <c r="G1500" s="3386"/>
      <c r="H1500" s="3416"/>
      <c r="I1500" s="3416"/>
      <c r="J1500" s="3387"/>
      <c r="K1500" s="801" t="s">
        <v>1214</v>
      </c>
      <c r="L1500" s="3386"/>
      <c r="M1500" s="3416"/>
      <c r="N1500" s="3416"/>
      <c r="O1500" s="3416"/>
      <c r="P1500" s="3387"/>
      <c r="DE1500" s="818"/>
      <c r="DG1500" s="829"/>
    </row>
    <row r="1501" spans="1:111" s="771" customFormat="1" ht="12" hidden="1" customHeight="1" x14ac:dyDescent="0.15">
      <c r="A1501" s="3421">
        <v>1</v>
      </c>
      <c r="B1501" s="3510" t="s">
        <v>1249</v>
      </c>
      <c r="C1501" s="3511"/>
      <c r="D1501" s="3511"/>
      <c r="E1501" s="3511"/>
      <c r="F1501" s="3512"/>
      <c r="G1501" s="3492" t="s">
        <v>1248</v>
      </c>
      <c r="H1501" s="3493"/>
      <c r="I1501" s="3393" t="s">
        <v>1270</v>
      </c>
      <c r="J1501" s="3394"/>
      <c r="K1501" s="3394"/>
      <c r="L1501" s="3394"/>
      <c r="M1501" s="3394"/>
      <c r="N1501" s="3394"/>
      <c r="O1501" s="3394"/>
      <c r="P1501" s="3417"/>
      <c r="DE1501" s="818"/>
      <c r="DG1501" s="829"/>
    </row>
    <row r="1502" spans="1:111" s="771" customFormat="1" ht="12" hidden="1" customHeight="1" x14ac:dyDescent="0.15">
      <c r="A1502" s="3422"/>
      <c r="B1502" s="3513"/>
      <c r="C1502" s="3514"/>
      <c r="D1502" s="3514"/>
      <c r="E1502" s="3514"/>
      <c r="F1502" s="3515"/>
      <c r="G1502" s="3426"/>
      <c r="H1502" s="3428"/>
      <c r="I1502" s="3635"/>
      <c r="J1502" s="3636"/>
      <c r="K1502" s="3636"/>
      <c r="L1502" s="3636"/>
      <c r="M1502" s="3636"/>
      <c r="N1502" s="3636"/>
      <c r="O1502" s="3636"/>
      <c r="P1502" s="808" t="s">
        <v>1763</v>
      </c>
      <c r="DE1502" s="818"/>
      <c r="DG1502" s="829"/>
    </row>
    <row r="1503" spans="1:111" s="771" customFormat="1" ht="6" hidden="1" customHeight="1" x14ac:dyDescent="0.15">
      <c r="A1503" s="809"/>
      <c r="B1503" s="809"/>
      <c r="C1503" s="809"/>
      <c r="D1503" s="809"/>
      <c r="E1503" s="809"/>
      <c r="F1503" s="809"/>
      <c r="G1503" s="809"/>
      <c r="H1503" s="809"/>
      <c r="I1503" s="809"/>
      <c r="J1503" s="809"/>
      <c r="K1503" s="809"/>
      <c r="L1503" s="809"/>
      <c r="M1503" s="791"/>
      <c r="N1503" s="791"/>
      <c r="O1503" s="791"/>
      <c r="P1503" s="791"/>
      <c r="DE1503" s="818"/>
      <c r="DG1503" s="829"/>
    </row>
    <row r="1504" spans="1:111" s="771" customFormat="1" ht="12" hidden="1" customHeight="1" x14ac:dyDescent="0.15">
      <c r="A1504" s="3421">
        <v>2</v>
      </c>
      <c r="B1504" s="3434" t="s">
        <v>1269</v>
      </c>
      <c r="C1504" s="3624"/>
      <c r="D1504" s="3624"/>
      <c r="E1504" s="3624"/>
      <c r="F1504" s="3624"/>
      <c r="G1504" s="3624"/>
      <c r="H1504" s="3624"/>
      <c r="I1504" s="3624"/>
      <c r="J1504" s="3624"/>
      <c r="K1504" s="3624"/>
      <c r="L1504" s="3624"/>
      <c r="M1504" s="3624"/>
      <c r="N1504" s="3625"/>
      <c r="O1504" s="3434" t="s">
        <v>1231</v>
      </c>
      <c r="P1504" s="3625"/>
      <c r="DE1504" s="818"/>
      <c r="DG1504" s="829"/>
    </row>
    <row r="1505" spans="1:111" s="771" customFormat="1" ht="12" hidden="1" customHeight="1" x14ac:dyDescent="0.15">
      <c r="A1505" s="3475"/>
      <c r="B1505" s="804" t="s">
        <v>54</v>
      </c>
      <c r="C1505" s="3627" t="s">
        <v>1234</v>
      </c>
      <c r="D1505" s="3628"/>
      <c r="E1505" s="3629"/>
      <c r="F1505" s="805" t="s">
        <v>1268</v>
      </c>
      <c r="G1505" s="3627" t="s">
        <v>1267</v>
      </c>
      <c r="H1505" s="3628"/>
      <c r="I1505" s="3630" t="s">
        <v>1266</v>
      </c>
      <c r="J1505" s="3631"/>
      <c r="K1505" s="3632"/>
      <c r="L1505" s="807" t="s">
        <v>1265</v>
      </c>
      <c r="M1505" s="3633" t="s">
        <v>1264</v>
      </c>
      <c r="N1505" s="3634"/>
      <c r="O1505" s="3436"/>
      <c r="P1505" s="3626"/>
      <c r="DE1505" s="818"/>
      <c r="DF1505" s="772" t="str">
        <f>IF(COUNTA(B1506:P1515)&gt;0,DG1505,"")</f>
        <v/>
      </c>
      <c r="DG1505" s="829">
        <v>45</v>
      </c>
    </row>
    <row r="1506" spans="1:111" s="771" customFormat="1" ht="13.5" hidden="1" customHeight="1" x14ac:dyDescent="0.15">
      <c r="A1506" s="3475"/>
      <c r="B1506" s="778"/>
      <c r="C1506" s="3622"/>
      <c r="D1506" s="3547"/>
      <c r="E1506" s="3623"/>
      <c r="F1506" s="764"/>
      <c r="G1506" s="3622"/>
      <c r="H1506" s="3416"/>
      <c r="I1506" s="3531"/>
      <c r="J1506" s="3461"/>
      <c r="K1506" s="3532"/>
      <c r="L1506" s="779"/>
      <c r="M1506" s="3439"/>
      <c r="N1506" s="3440"/>
      <c r="O1506" s="3386"/>
      <c r="P1506" s="3387"/>
      <c r="DE1506" s="818"/>
      <c r="DG1506" s="829"/>
    </row>
    <row r="1507" spans="1:111" s="771" customFormat="1" ht="13.5" hidden="1" customHeight="1" x14ac:dyDescent="0.15">
      <c r="A1507" s="3475"/>
      <c r="B1507" s="778"/>
      <c r="C1507" s="3622"/>
      <c r="D1507" s="3547"/>
      <c r="E1507" s="3623"/>
      <c r="F1507" s="764"/>
      <c r="G1507" s="3622"/>
      <c r="H1507" s="3416"/>
      <c r="I1507" s="3531"/>
      <c r="J1507" s="3461"/>
      <c r="K1507" s="3532"/>
      <c r="L1507" s="779"/>
      <c r="M1507" s="3439"/>
      <c r="N1507" s="3440"/>
      <c r="O1507" s="3386"/>
      <c r="P1507" s="3387"/>
      <c r="DE1507" s="818"/>
      <c r="DG1507" s="829"/>
    </row>
    <row r="1508" spans="1:111" s="771" customFormat="1" ht="13.5" hidden="1" customHeight="1" x14ac:dyDescent="0.15">
      <c r="A1508" s="3475"/>
      <c r="B1508" s="776"/>
      <c r="C1508" s="3622"/>
      <c r="D1508" s="3416"/>
      <c r="E1508" s="3534"/>
      <c r="F1508" s="764"/>
      <c r="G1508" s="3622"/>
      <c r="H1508" s="3416"/>
      <c r="I1508" s="3531"/>
      <c r="J1508" s="3461"/>
      <c r="K1508" s="3532"/>
      <c r="L1508" s="777"/>
      <c r="M1508" s="3439"/>
      <c r="N1508" s="3440"/>
      <c r="O1508" s="3386"/>
      <c r="P1508" s="3387"/>
      <c r="DE1508" s="818"/>
      <c r="DG1508" s="829"/>
    </row>
    <row r="1509" spans="1:111" s="771" customFormat="1" ht="13.5" hidden="1" customHeight="1" x14ac:dyDescent="0.15">
      <c r="A1509" s="3475"/>
      <c r="B1509" s="778"/>
      <c r="C1509" s="3622"/>
      <c r="D1509" s="3547"/>
      <c r="E1509" s="3623"/>
      <c r="F1509" s="764"/>
      <c r="G1509" s="3622"/>
      <c r="H1509" s="3416"/>
      <c r="I1509" s="3531"/>
      <c r="J1509" s="3461"/>
      <c r="K1509" s="3532"/>
      <c r="L1509" s="779"/>
      <c r="M1509" s="3439"/>
      <c r="N1509" s="3440"/>
      <c r="O1509" s="3386"/>
      <c r="P1509" s="3387"/>
      <c r="DE1509" s="818"/>
      <c r="DG1509" s="829"/>
    </row>
    <row r="1510" spans="1:111" s="771" customFormat="1" ht="13.5" hidden="1" customHeight="1" x14ac:dyDescent="0.15">
      <c r="A1510" s="3475"/>
      <c r="B1510" s="778"/>
      <c r="C1510" s="3622"/>
      <c r="D1510" s="3416"/>
      <c r="E1510" s="3534"/>
      <c r="F1510" s="764"/>
      <c r="G1510" s="3622"/>
      <c r="H1510" s="3534"/>
      <c r="I1510" s="3531"/>
      <c r="J1510" s="3461"/>
      <c r="K1510" s="3532"/>
      <c r="L1510" s="779"/>
      <c r="M1510" s="3439"/>
      <c r="N1510" s="3621"/>
      <c r="O1510" s="3386"/>
      <c r="P1510" s="3621"/>
      <c r="DE1510" s="818"/>
      <c r="DG1510" s="829"/>
    </row>
    <row r="1511" spans="1:111" s="771" customFormat="1" ht="13.5" hidden="1" customHeight="1" x14ac:dyDescent="0.15">
      <c r="A1511" s="3475"/>
      <c r="B1511" s="778"/>
      <c r="C1511" s="3622"/>
      <c r="D1511" s="3547"/>
      <c r="E1511" s="3623"/>
      <c r="F1511" s="764"/>
      <c r="G1511" s="3622"/>
      <c r="H1511" s="3416"/>
      <c r="I1511" s="3531"/>
      <c r="J1511" s="3461"/>
      <c r="K1511" s="3532"/>
      <c r="L1511" s="779"/>
      <c r="M1511" s="3439"/>
      <c r="N1511" s="3440"/>
      <c r="O1511" s="3386"/>
      <c r="P1511" s="3387"/>
      <c r="DE1511" s="818"/>
      <c r="DG1511" s="829"/>
    </row>
    <row r="1512" spans="1:111" s="771" customFormat="1" ht="13.5" hidden="1" customHeight="1" x14ac:dyDescent="0.15">
      <c r="A1512" s="3475"/>
      <c r="B1512" s="778"/>
      <c r="C1512" s="3622"/>
      <c r="D1512" s="3547"/>
      <c r="E1512" s="3623"/>
      <c r="F1512" s="764"/>
      <c r="G1512" s="3622"/>
      <c r="H1512" s="3416"/>
      <c r="I1512" s="3531"/>
      <c r="J1512" s="3461"/>
      <c r="K1512" s="3532"/>
      <c r="L1512" s="779"/>
      <c r="M1512" s="3439"/>
      <c r="N1512" s="3440"/>
      <c r="O1512" s="3386"/>
      <c r="P1512" s="3387"/>
      <c r="DE1512" s="818"/>
      <c r="DG1512" s="829"/>
    </row>
    <row r="1513" spans="1:111" s="771" customFormat="1" ht="13.5" hidden="1" customHeight="1" x14ac:dyDescent="0.15">
      <c r="A1513" s="3475"/>
      <c r="B1513" s="776"/>
      <c r="C1513" s="3622"/>
      <c r="D1513" s="3416"/>
      <c r="E1513" s="3534"/>
      <c r="F1513" s="764"/>
      <c r="G1513" s="3622"/>
      <c r="H1513" s="3416"/>
      <c r="I1513" s="3531"/>
      <c r="J1513" s="3461"/>
      <c r="K1513" s="3532"/>
      <c r="L1513" s="777"/>
      <c r="M1513" s="3439"/>
      <c r="N1513" s="3440"/>
      <c r="O1513" s="3386"/>
      <c r="P1513" s="3387"/>
      <c r="DE1513" s="818"/>
      <c r="DG1513" s="829"/>
    </row>
    <row r="1514" spans="1:111" s="771" customFormat="1" ht="13.5" hidden="1" customHeight="1" x14ac:dyDescent="0.15">
      <c r="A1514" s="3475"/>
      <c r="B1514" s="778"/>
      <c r="C1514" s="3622"/>
      <c r="D1514" s="3547"/>
      <c r="E1514" s="3623"/>
      <c r="F1514" s="764"/>
      <c r="G1514" s="3622"/>
      <c r="H1514" s="3416"/>
      <c r="I1514" s="3531"/>
      <c r="J1514" s="3461"/>
      <c r="K1514" s="3532"/>
      <c r="L1514" s="779"/>
      <c r="M1514" s="3439"/>
      <c r="N1514" s="3440"/>
      <c r="O1514" s="3386"/>
      <c r="P1514" s="3387"/>
      <c r="DE1514" s="818"/>
      <c r="DG1514" s="829"/>
    </row>
    <row r="1515" spans="1:111" s="771" customFormat="1" ht="13.5" hidden="1" customHeight="1" x14ac:dyDescent="0.15">
      <c r="A1515" s="3475"/>
      <c r="B1515" s="776"/>
      <c r="C1515" s="3622"/>
      <c r="D1515" s="3416"/>
      <c r="E1515" s="3534"/>
      <c r="F1515" s="764"/>
      <c r="G1515" s="3622"/>
      <c r="H1515" s="3416"/>
      <c r="I1515" s="3531"/>
      <c r="J1515" s="3461"/>
      <c r="K1515" s="3532"/>
      <c r="L1515" s="777"/>
      <c r="M1515" s="3439"/>
      <c r="N1515" s="3440"/>
      <c r="O1515" s="3386"/>
      <c r="P1515" s="3387"/>
      <c r="DE1515" s="818"/>
      <c r="DG1515" s="829"/>
    </row>
    <row r="1516" spans="1:111" s="771" customFormat="1" ht="6" hidden="1" customHeight="1" x14ac:dyDescent="0.15">
      <c r="A1516" s="3601"/>
      <c r="B1516" s="3602"/>
      <c r="C1516" s="3602"/>
      <c r="D1516" s="3602"/>
      <c r="E1516" s="3602"/>
      <c r="F1516" s="3602"/>
      <c r="G1516" s="3602"/>
      <c r="H1516" s="3602"/>
      <c r="I1516" s="3602"/>
      <c r="J1516" s="3602"/>
      <c r="K1516" s="3602"/>
      <c r="L1516" s="3602"/>
      <c r="M1516" s="3602"/>
      <c r="N1516" s="3602"/>
      <c r="O1516" s="3602"/>
      <c r="P1516" s="3602"/>
      <c r="DE1516" s="818"/>
      <c r="DG1516" s="829"/>
    </row>
    <row r="1517" spans="1:111" s="771" customFormat="1" ht="6" hidden="1" customHeight="1" x14ac:dyDescent="0.15">
      <c r="A1517" s="3603"/>
      <c r="B1517" s="3603"/>
      <c r="C1517" s="3603"/>
      <c r="D1517" s="3603"/>
      <c r="E1517" s="3603"/>
      <c r="F1517" s="3603"/>
      <c r="G1517" s="3603"/>
      <c r="H1517" s="3603"/>
      <c r="I1517" s="3603"/>
      <c r="J1517" s="3603"/>
      <c r="K1517" s="3603"/>
      <c r="L1517" s="3603"/>
      <c r="M1517" s="3603"/>
      <c r="N1517" s="3603"/>
      <c r="O1517" s="3603"/>
      <c r="P1517" s="3603"/>
      <c r="DE1517" s="818"/>
      <c r="DG1517" s="829"/>
    </row>
    <row r="1518" spans="1:111" s="771" customFormat="1" ht="21" hidden="1" customHeight="1" x14ac:dyDescent="0.15">
      <c r="A1518" s="3421">
        <v>3</v>
      </c>
      <c r="B1518" s="3604" t="s">
        <v>1263</v>
      </c>
      <c r="C1518" s="3605"/>
      <c r="D1518" s="3606"/>
      <c r="E1518" s="3607" t="s">
        <v>1226</v>
      </c>
      <c r="F1518" s="3608"/>
      <c r="G1518" s="3609"/>
      <c r="H1518" s="3609"/>
      <c r="I1518" s="802"/>
      <c r="J1518" s="813">
        <v>4</v>
      </c>
      <c r="K1518" s="3510" t="s">
        <v>1262</v>
      </c>
      <c r="L1518" s="3511"/>
      <c r="M1518" s="3511"/>
      <c r="N1518" s="3511"/>
      <c r="O1518" s="3511"/>
      <c r="P1518" s="3512"/>
      <c r="DE1518" s="818"/>
      <c r="DG1518" s="829"/>
    </row>
    <row r="1519" spans="1:111" s="771" customFormat="1" ht="12" hidden="1" customHeight="1" x14ac:dyDescent="0.15">
      <c r="A1519" s="3422"/>
      <c r="B1519" s="3610"/>
      <c r="C1519" s="3610"/>
      <c r="D1519" s="3610"/>
      <c r="E1519" s="3386"/>
      <c r="F1519" s="3387"/>
      <c r="G1519" s="3445"/>
      <c r="H1519" s="3445"/>
      <c r="I1519" s="791"/>
      <c r="J1519" s="3611"/>
      <c r="K1519" s="3612"/>
      <c r="L1519" s="3613"/>
      <c r="M1519" s="3613"/>
      <c r="N1519" s="3613"/>
      <c r="O1519" s="3613"/>
      <c r="P1519" s="3614"/>
      <c r="DE1519" s="818"/>
      <c r="DG1519" s="829"/>
    </row>
    <row r="1520" spans="1:111" s="771" customFormat="1" ht="12" hidden="1" customHeight="1" x14ac:dyDescent="0.15">
      <c r="A1520" s="791"/>
      <c r="B1520" s="812"/>
      <c r="C1520" s="812"/>
      <c r="D1520" s="812"/>
      <c r="E1520" s="812"/>
      <c r="F1520" s="812"/>
      <c r="G1520" s="812"/>
      <c r="H1520" s="812"/>
      <c r="I1520" s="811"/>
      <c r="J1520" s="3611"/>
      <c r="K1520" s="3615"/>
      <c r="L1520" s="3616"/>
      <c r="M1520" s="3616"/>
      <c r="N1520" s="3616"/>
      <c r="O1520" s="3616"/>
      <c r="P1520" s="3614"/>
      <c r="DE1520" s="818"/>
      <c r="DG1520" s="829"/>
    </row>
    <row r="1521" spans="1:111" s="771" customFormat="1" ht="12" hidden="1" customHeight="1" x14ac:dyDescent="0.15">
      <c r="A1521" s="791"/>
      <c r="B1521" s="3599" t="s">
        <v>1261</v>
      </c>
      <c r="C1521" s="3599"/>
      <c r="D1521" s="3599"/>
      <c r="E1521" s="3599"/>
      <c r="F1521" s="3599"/>
      <c r="G1521" s="3599"/>
      <c r="H1521" s="3599"/>
      <c r="I1521" s="811"/>
      <c r="J1521" s="3611"/>
      <c r="K1521" s="3615"/>
      <c r="L1521" s="3616"/>
      <c r="M1521" s="3616"/>
      <c r="N1521" s="3616"/>
      <c r="O1521" s="3616"/>
      <c r="P1521" s="3614"/>
      <c r="DE1521" s="818"/>
      <c r="DG1521" s="829"/>
    </row>
    <row r="1522" spans="1:111" s="771" customFormat="1" ht="12" hidden="1" customHeight="1" x14ac:dyDescent="0.15">
      <c r="A1522" s="791"/>
      <c r="B1522" s="3599" t="s">
        <v>1260</v>
      </c>
      <c r="C1522" s="3599"/>
      <c r="D1522" s="3599"/>
      <c r="E1522" s="3599"/>
      <c r="F1522" s="3599"/>
      <c r="G1522" s="3599"/>
      <c r="H1522" s="3599"/>
      <c r="I1522" s="803"/>
      <c r="J1522" s="3611"/>
      <c r="K1522" s="3615"/>
      <c r="L1522" s="3616"/>
      <c r="M1522" s="3616"/>
      <c r="N1522" s="3616"/>
      <c r="O1522" s="3616"/>
      <c r="P1522" s="3614"/>
      <c r="DE1522" s="818"/>
      <c r="DG1522" s="829"/>
    </row>
    <row r="1523" spans="1:111" s="771" customFormat="1" ht="12" hidden="1" customHeight="1" x14ac:dyDescent="0.15">
      <c r="A1523" s="790" t="s">
        <v>1223</v>
      </c>
      <c r="B1523" s="3599" t="s">
        <v>1259</v>
      </c>
      <c r="C1523" s="3599"/>
      <c r="D1523" s="3599"/>
      <c r="E1523" s="3599"/>
      <c r="F1523" s="3599"/>
      <c r="G1523" s="3599"/>
      <c r="H1523" s="3599"/>
      <c r="I1523" s="811"/>
      <c r="J1523" s="3611"/>
      <c r="K1523" s="3615"/>
      <c r="L1523" s="3616"/>
      <c r="M1523" s="3616"/>
      <c r="N1523" s="3616"/>
      <c r="O1523" s="3616"/>
      <c r="P1523" s="3614"/>
      <c r="DE1523" s="818"/>
      <c r="DG1523" s="829"/>
    </row>
    <row r="1524" spans="1:111" s="771" customFormat="1" ht="12" hidden="1" customHeight="1" x14ac:dyDescent="0.15">
      <c r="A1524" s="790"/>
      <c r="B1524" s="3620" t="s">
        <v>1258</v>
      </c>
      <c r="C1524" s="3620"/>
      <c r="D1524" s="3620"/>
      <c r="E1524" s="3620"/>
      <c r="F1524" s="3620"/>
      <c r="G1524" s="3620"/>
      <c r="H1524" s="3620"/>
      <c r="I1524" s="811"/>
      <c r="J1524" s="3611"/>
      <c r="K1524" s="3615"/>
      <c r="L1524" s="3616"/>
      <c r="M1524" s="3616"/>
      <c r="N1524" s="3616"/>
      <c r="O1524" s="3616"/>
      <c r="P1524" s="3614"/>
      <c r="DE1524" s="818"/>
      <c r="DG1524" s="829"/>
    </row>
    <row r="1525" spans="1:111" s="771" customFormat="1" ht="12" hidden="1" customHeight="1" x14ac:dyDescent="0.15">
      <c r="A1525" s="790"/>
      <c r="B1525" s="3599" t="s">
        <v>1257</v>
      </c>
      <c r="C1525" s="3599"/>
      <c r="D1525" s="3599"/>
      <c r="E1525" s="3599"/>
      <c r="F1525" s="3599"/>
      <c r="G1525" s="3599"/>
      <c r="H1525" s="3599"/>
      <c r="I1525" s="811"/>
      <c r="J1525" s="3611"/>
      <c r="K1525" s="3615"/>
      <c r="L1525" s="3616"/>
      <c r="M1525" s="3616"/>
      <c r="N1525" s="3616"/>
      <c r="O1525" s="3616"/>
      <c r="P1525" s="3614"/>
      <c r="DE1525" s="818"/>
      <c r="DG1525" s="829"/>
    </row>
    <row r="1526" spans="1:111" s="771" customFormat="1" ht="12" hidden="1" customHeight="1" x14ac:dyDescent="0.15">
      <c r="A1526" s="790"/>
      <c r="B1526" s="3598" t="s">
        <v>1256</v>
      </c>
      <c r="C1526" s="3598"/>
      <c r="D1526" s="3598"/>
      <c r="E1526" s="3598"/>
      <c r="F1526" s="3598"/>
      <c r="G1526" s="3598"/>
      <c r="H1526" s="3598"/>
      <c r="I1526" s="811"/>
      <c r="J1526" s="3611"/>
      <c r="K1526" s="3615"/>
      <c r="L1526" s="3616"/>
      <c r="M1526" s="3616"/>
      <c r="N1526" s="3616"/>
      <c r="O1526" s="3616"/>
      <c r="P1526" s="3614"/>
      <c r="DE1526" s="818"/>
      <c r="DG1526" s="829"/>
    </row>
    <row r="1527" spans="1:111" s="771" customFormat="1" ht="12" hidden="1" customHeight="1" x14ac:dyDescent="0.15">
      <c r="A1527" s="790"/>
      <c r="B1527" s="3599" t="s">
        <v>1255</v>
      </c>
      <c r="C1527" s="3599"/>
      <c r="D1527" s="3599"/>
      <c r="E1527" s="3599"/>
      <c r="F1527" s="3599"/>
      <c r="G1527" s="3599"/>
      <c r="H1527" s="3599"/>
      <c r="I1527" s="811"/>
      <c r="J1527" s="3611"/>
      <c r="K1527" s="3615"/>
      <c r="L1527" s="3616"/>
      <c r="M1527" s="3616"/>
      <c r="N1527" s="3616"/>
      <c r="O1527" s="3616"/>
      <c r="P1527" s="3614"/>
      <c r="Q1527" s="224"/>
      <c r="R1527" s="224"/>
      <c r="S1527" s="224"/>
      <c r="T1527" s="224"/>
      <c r="U1527" s="224"/>
      <c r="V1527" s="224"/>
      <c r="W1527" s="224"/>
      <c r="X1527" s="224"/>
      <c r="Y1527" s="224"/>
      <c r="Z1527" s="224"/>
      <c r="AA1527" s="224"/>
      <c r="DE1527" s="818"/>
      <c r="DG1527" s="829"/>
    </row>
    <row r="1528" spans="1:111" s="771" customFormat="1" ht="12" hidden="1" customHeight="1" x14ac:dyDescent="0.15">
      <c r="A1528" s="790"/>
      <c r="B1528" s="3599" t="s">
        <v>1254</v>
      </c>
      <c r="C1528" s="3599"/>
      <c r="D1528" s="3599"/>
      <c r="E1528" s="3599"/>
      <c r="F1528" s="3599"/>
      <c r="G1528" s="3599"/>
      <c r="H1528" s="3599"/>
      <c r="I1528" s="811"/>
      <c r="J1528" s="3611"/>
      <c r="K1528" s="3615"/>
      <c r="L1528" s="3616"/>
      <c r="M1528" s="3616"/>
      <c r="N1528" s="3616"/>
      <c r="O1528" s="3616"/>
      <c r="P1528" s="3614"/>
      <c r="DE1528" s="818"/>
      <c r="DG1528" s="829"/>
    </row>
    <row r="1529" spans="1:111" s="771" customFormat="1" ht="12.75" hidden="1" customHeight="1" x14ac:dyDescent="0.15">
      <c r="A1529" s="790"/>
      <c r="B1529" s="3599" t="s">
        <v>1253</v>
      </c>
      <c r="C1529" s="3599"/>
      <c r="D1529" s="3599"/>
      <c r="E1529" s="3599"/>
      <c r="F1529" s="3599"/>
      <c r="G1529" s="3599"/>
      <c r="H1529" s="3599"/>
      <c r="I1529" s="811"/>
      <c r="J1529" s="3611"/>
      <c r="K1529" s="3615"/>
      <c r="L1529" s="3616"/>
      <c r="M1529" s="3616"/>
      <c r="N1529" s="3616"/>
      <c r="O1529" s="3616"/>
      <c r="P1529" s="3614"/>
      <c r="DE1529" s="818"/>
      <c r="DG1529" s="829"/>
    </row>
    <row r="1530" spans="1:111" s="771" customFormat="1" ht="9.75" hidden="1" customHeight="1" x14ac:dyDescent="0.15">
      <c r="A1530" s="790"/>
      <c r="B1530" s="3600" t="s">
        <v>580</v>
      </c>
      <c r="C1530" s="3600"/>
      <c r="D1530" s="3600"/>
      <c r="E1530" s="3600"/>
      <c r="F1530" s="3600"/>
      <c r="G1530" s="3600"/>
      <c r="H1530" s="3600"/>
      <c r="I1530" s="811"/>
      <c r="J1530" s="3611"/>
      <c r="K1530" s="3615"/>
      <c r="L1530" s="3616"/>
      <c r="M1530" s="3616"/>
      <c r="N1530" s="3616"/>
      <c r="O1530" s="3616"/>
      <c r="P1530" s="3614"/>
      <c r="DE1530" s="818"/>
      <c r="DG1530" s="829"/>
    </row>
    <row r="1531" spans="1:111" s="771" customFormat="1" ht="9.75" hidden="1" customHeight="1" x14ac:dyDescent="0.15">
      <c r="A1531" s="790"/>
      <c r="B1531" s="3597" t="s">
        <v>1252</v>
      </c>
      <c r="C1531" s="3597"/>
      <c r="D1531" s="3597"/>
      <c r="E1531" s="3597"/>
      <c r="F1531" s="3597"/>
      <c r="G1531" s="3597"/>
      <c r="H1531" s="3597"/>
      <c r="I1531" s="811"/>
      <c r="J1531" s="3611"/>
      <c r="K1531" s="3615"/>
      <c r="L1531" s="3616"/>
      <c r="M1531" s="3616"/>
      <c r="N1531" s="3616"/>
      <c r="O1531" s="3616"/>
      <c r="P1531" s="3614"/>
      <c r="DE1531" s="818"/>
      <c r="DG1531" s="829"/>
    </row>
    <row r="1532" spans="1:111" s="771" customFormat="1" ht="11.25" hidden="1" customHeight="1" x14ac:dyDescent="0.15">
      <c r="A1532" s="790"/>
      <c r="B1532" s="3597" t="s">
        <v>1251</v>
      </c>
      <c r="C1532" s="3597"/>
      <c r="D1532" s="3597"/>
      <c r="E1532" s="3597"/>
      <c r="F1532" s="3597"/>
      <c r="G1532" s="3597"/>
      <c r="H1532" s="3597"/>
      <c r="I1532" s="811"/>
      <c r="J1532" s="3539"/>
      <c r="K1532" s="3617"/>
      <c r="L1532" s="3618"/>
      <c r="M1532" s="3618"/>
      <c r="N1532" s="3618"/>
      <c r="O1532" s="3618"/>
      <c r="P1532" s="3619"/>
      <c r="DE1532" s="818"/>
      <c r="DG1532" s="829"/>
    </row>
    <row r="1533" spans="1:111" s="772" customFormat="1" ht="13.5" hidden="1" x14ac:dyDescent="0.15">
      <c r="A1533" s="3637" t="s">
        <v>1271</v>
      </c>
      <c r="B1533" s="3638"/>
      <c r="C1533" s="3638"/>
      <c r="D1533" s="3638"/>
      <c r="E1533" s="3638"/>
      <c r="F1533" s="3638"/>
      <c r="G1533" s="3638"/>
      <c r="H1533" s="3638"/>
      <c r="I1533" s="3638"/>
      <c r="J1533" s="3638"/>
      <c r="K1533" s="3638"/>
      <c r="L1533" s="3638"/>
      <c r="M1533" s="3638"/>
      <c r="N1533" s="3638"/>
      <c r="O1533" s="3638"/>
      <c r="P1533" s="3638"/>
      <c r="DE1533" s="830"/>
      <c r="DG1533" s="829"/>
    </row>
    <row r="1534" spans="1:111" s="771" customFormat="1" ht="12" hidden="1" customHeight="1" x14ac:dyDescent="0.15">
      <c r="A1534" s="3393" t="s">
        <v>576</v>
      </c>
      <c r="B1534" s="3417"/>
      <c r="C1534" s="3639"/>
      <c r="D1534" s="3640"/>
      <c r="E1534" s="3393" t="s">
        <v>575</v>
      </c>
      <c r="F1534" s="3417"/>
      <c r="G1534" s="3386"/>
      <c r="H1534" s="3416"/>
      <c r="I1534" s="3416"/>
      <c r="J1534" s="3387"/>
      <c r="K1534" s="801" t="s">
        <v>1214</v>
      </c>
      <c r="L1534" s="3386"/>
      <c r="M1534" s="3416"/>
      <c r="N1534" s="3416"/>
      <c r="O1534" s="3416"/>
      <c r="P1534" s="3387"/>
      <c r="DE1534" s="818"/>
      <c r="DG1534" s="829"/>
    </row>
    <row r="1535" spans="1:111" s="771" customFormat="1" ht="12" hidden="1" customHeight="1" x14ac:dyDescent="0.15">
      <c r="A1535" s="3421">
        <v>1</v>
      </c>
      <c r="B1535" s="3510" t="s">
        <v>1249</v>
      </c>
      <c r="C1535" s="3511"/>
      <c r="D1535" s="3511"/>
      <c r="E1535" s="3511"/>
      <c r="F1535" s="3512"/>
      <c r="G1535" s="3492" t="s">
        <v>1248</v>
      </c>
      <c r="H1535" s="3493"/>
      <c r="I1535" s="3393" t="s">
        <v>1270</v>
      </c>
      <c r="J1535" s="3394"/>
      <c r="K1535" s="3394"/>
      <c r="L1535" s="3394"/>
      <c r="M1535" s="3394"/>
      <c r="N1535" s="3394"/>
      <c r="O1535" s="3394"/>
      <c r="P1535" s="3417"/>
      <c r="DE1535" s="818"/>
      <c r="DG1535" s="829"/>
    </row>
    <row r="1536" spans="1:111" s="771" customFormat="1" ht="12" hidden="1" customHeight="1" x14ac:dyDescent="0.15">
      <c r="A1536" s="3422"/>
      <c r="B1536" s="3513"/>
      <c r="C1536" s="3514"/>
      <c r="D1536" s="3514"/>
      <c r="E1536" s="3514"/>
      <c r="F1536" s="3515"/>
      <c r="G1536" s="3426"/>
      <c r="H1536" s="3428"/>
      <c r="I1536" s="3635"/>
      <c r="J1536" s="3636"/>
      <c r="K1536" s="3636"/>
      <c r="L1536" s="3636"/>
      <c r="M1536" s="3636"/>
      <c r="N1536" s="3636"/>
      <c r="O1536" s="3636"/>
      <c r="P1536" s="808" t="s">
        <v>1763</v>
      </c>
      <c r="DE1536" s="818"/>
      <c r="DG1536" s="829"/>
    </row>
    <row r="1537" spans="1:111" s="771" customFormat="1" ht="6" hidden="1" customHeight="1" x14ac:dyDescent="0.15">
      <c r="A1537" s="809"/>
      <c r="B1537" s="809"/>
      <c r="C1537" s="809"/>
      <c r="D1537" s="809"/>
      <c r="E1537" s="809"/>
      <c r="F1537" s="809"/>
      <c r="G1537" s="809"/>
      <c r="H1537" s="809"/>
      <c r="I1537" s="809"/>
      <c r="J1537" s="809"/>
      <c r="K1537" s="809"/>
      <c r="L1537" s="809"/>
      <c r="M1537" s="791"/>
      <c r="N1537" s="791"/>
      <c r="O1537" s="791"/>
      <c r="P1537" s="791"/>
      <c r="DE1537" s="818"/>
      <c r="DG1537" s="829"/>
    </row>
    <row r="1538" spans="1:111" s="771" customFormat="1" ht="12" hidden="1" customHeight="1" x14ac:dyDescent="0.15">
      <c r="A1538" s="3421">
        <v>2</v>
      </c>
      <c r="B1538" s="3434" t="s">
        <v>1269</v>
      </c>
      <c r="C1538" s="3624"/>
      <c r="D1538" s="3624"/>
      <c r="E1538" s="3624"/>
      <c r="F1538" s="3624"/>
      <c r="G1538" s="3624"/>
      <c r="H1538" s="3624"/>
      <c r="I1538" s="3624"/>
      <c r="J1538" s="3624"/>
      <c r="K1538" s="3624"/>
      <c r="L1538" s="3624"/>
      <c r="M1538" s="3624"/>
      <c r="N1538" s="3625"/>
      <c r="O1538" s="3434" t="s">
        <v>1231</v>
      </c>
      <c r="P1538" s="3625"/>
      <c r="DE1538" s="818"/>
      <c r="DG1538" s="829"/>
    </row>
    <row r="1539" spans="1:111" s="771" customFormat="1" ht="12" hidden="1" customHeight="1" x14ac:dyDescent="0.15">
      <c r="A1539" s="3475"/>
      <c r="B1539" s="804" t="s">
        <v>54</v>
      </c>
      <c r="C1539" s="3627" t="s">
        <v>1234</v>
      </c>
      <c r="D1539" s="3628"/>
      <c r="E1539" s="3629"/>
      <c r="F1539" s="805" t="s">
        <v>1268</v>
      </c>
      <c r="G1539" s="3627" t="s">
        <v>1267</v>
      </c>
      <c r="H1539" s="3628"/>
      <c r="I1539" s="3630" t="s">
        <v>1266</v>
      </c>
      <c r="J1539" s="3631"/>
      <c r="K1539" s="3632"/>
      <c r="L1539" s="807" t="s">
        <v>1265</v>
      </c>
      <c r="M1539" s="3633" t="s">
        <v>1264</v>
      </c>
      <c r="N1539" s="3634"/>
      <c r="O1539" s="3436"/>
      <c r="P1539" s="3626"/>
      <c r="DE1539" s="818"/>
      <c r="DF1539" s="772" t="str">
        <f>IF(COUNTA(B1540:P1549)&gt;0,DG1539,"")</f>
        <v/>
      </c>
      <c r="DG1539" s="829">
        <v>46</v>
      </c>
    </row>
    <row r="1540" spans="1:111" s="771" customFormat="1" ht="13.5" hidden="1" customHeight="1" x14ac:dyDescent="0.15">
      <c r="A1540" s="3475"/>
      <c r="B1540" s="778"/>
      <c r="C1540" s="3622"/>
      <c r="D1540" s="3547"/>
      <c r="E1540" s="3623"/>
      <c r="F1540" s="764"/>
      <c r="G1540" s="3622"/>
      <c r="H1540" s="3416"/>
      <c r="I1540" s="3531"/>
      <c r="J1540" s="3461"/>
      <c r="K1540" s="3532"/>
      <c r="L1540" s="779"/>
      <c r="M1540" s="3439"/>
      <c r="N1540" s="3440"/>
      <c r="O1540" s="3386"/>
      <c r="P1540" s="3387"/>
      <c r="DE1540" s="818"/>
      <c r="DG1540" s="829"/>
    </row>
    <row r="1541" spans="1:111" s="771" customFormat="1" ht="13.5" hidden="1" customHeight="1" x14ac:dyDescent="0.15">
      <c r="A1541" s="3475"/>
      <c r="B1541" s="778"/>
      <c r="C1541" s="3622"/>
      <c r="D1541" s="3547"/>
      <c r="E1541" s="3623"/>
      <c r="F1541" s="764"/>
      <c r="G1541" s="3622"/>
      <c r="H1541" s="3416"/>
      <c r="I1541" s="3531"/>
      <c r="J1541" s="3461"/>
      <c r="K1541" s="3532"/>
      <c r="L1541" s="779"/>
      <c r="M1541" s="3439"/>
      <c r="N1541" s="3440"/>
      <c r="O1541" s="3386"/>
      <c r="P1541" s="3387"/>
      <c r="DE1541" s="818"/>
      <c r="DG1541" s="829"/>
    </row>
    <row r="1542" spans="1:111" s="771" customFormat="1" ht="13.5" hidden="1" customHeight="1" x14ac:dyDescent="0.15">
      <c r="A1542" s="3475"/>
      <c r="B1542" s="776"/>
      <c r="C1542" s="3622"/>
      <c r="D1542" s="3416"/>
      <c r="E1542" s="3534"/>
      <c r="F1542" s="764"/>
      <c r="G1542" s="3622"/>
      <c r="H1542" s="3416"/>
      <c r="I1542" s="3531"/>
      <c r="J1542" s="3461"/>
      <c r="K1542" s="3532"/>
      <c r="L1542" s="777"/>
      <c r="M1542" s="3439"/>
      <c r="N1542" s="3440"/>
      <c r="O1542" s="3386"/>
      <c r="P1542" s="3387"/>
      <c r="DE1542" s="818"/>
      <c r="DG1542" s="829"/>
    </row>
    <row r="1543" spans="1:111" s="771" customFormat="1" ht="13.5" hidden="1" customHeight="1" x14ac:dyDescent="0.15">
      <c r="A1543" s="3475"/>
      <c r="B1543" s="778"/>
      <c r="C1543" s="3622"/>
      <c r="D1543" s="3547"/>
      <c r="E1543" s="3623"/>
      <c r="F1543" s="764"/>
      <c r="G1543" s="3622"/>
      <c r="H1543" s="3416"/>
      <c r="I1543" s="3531"/>
      <c r="J1543" s="3461"/>
      <c r="K1543" s="3532"/>
      <c r="L1543" s="779"/>
      <c r="M1543" s="3439"/>
      <c r="N1543" s="3440"/>
      <c r="O1543" s="3386"/>
      <c r="P1543" s="3387"/>
      <c r="DE1543" s="818"/>
      <c r="DG1543" s="829"/>
    </row>
    <row r="1544" spans="1:111" s="771" customFormat="1" ht="13.5" hidden="1" customHeight="1" x14ac:dyDescent="0.15">
      <c r="A1544" s="3475"/>
      <c r="B1544" s="778"/>
      <c r="C1544" s="3622"/>
      <c r="D1544" s="3416"/>
      <c r="E1544" s="3534"/>
      <c r="F1544" s="764"/>
      <c r="G1544" s="3622"/>
      <c r="H1544" s="3534"/>
      <c r="I1544" s="3531"/>
      <c r="J1544" s="3461"/>
      <c r="K1544" s="3532"/>
      <c r="L1544" s="779"/>
      <c r="M1544" s="3439"/>
      <c r="N1544" s="3621"/>
      <c r="O1544" s="3386"/>
      <c r="P1544" s="3621"/>
      <c r="DE1544" s="818"/>
      <c r="DG1544" s="829"/>
    </row>
    <row r="1545" spans="1:111" s="771" customFormat="1" ht="13.5" hidden="1" customHeight="1" x14ac:dyDescent="0.15">
      <c r="A1545" s="3475"/>
      <c r="B1545" s="778"/>
      <c r="C1545" s="3622"/>
      <c r="D1545" s="3547"/>
      <c r="E1545" s="3623"/>
      <c r="F1545" s="764"/>
      <c r="G1545" s="3622"/>
      <c r="H1545" s="3416"/>
      <c r="I1545" s="3531"/>
      <c r="J1545" s="3461"/>
      <c r="K1545" s="3532"/>
      <c r="L1545" s="779"/>
      <c r="M1545" s="3439"/>
      <c r="N1545" s="3440"/>
      <c r="O1545" s="3386"/>
      <c r="P1545" s="3387"/>
      <c r="DE1545" s="818"/>
      <c r="DG1545" s="829"/>
    </row>
    <row r="1546" spans="1:111" s="771" customFormat="1" ht="13.5" hidden="1" customHeight="1" x14ac:dyDescent="0.15">
      <c r="A1546" s="3475"/>
      <c r="B1546" s="778"/>
      <c r="C1546" s="3622"/>
      <c r="D1546" s="3547"/>
      <c r="E1546" s="3623"/>
      <c r="F1546" s="764"/>
      <c r="G1546" s="3622"/>
      <c r="H1546" s="3416"/>
      <c r="I1546" s="3531"/>
      <c r="J1546" s="3461"/>
      <c r="K1546" s="3532"/>
      <c r="L1546" s="779"/>
      <c r="M1546" s="3439"/>
      <c r="N1546" s="3440"/>
      <c r="O1546" s="3386"/>
      <c r="P1546" s="3387"/>
      <c r="DE1546" s="818"/>
      <c r="DG1546" s="829"/>
    </row>
    <row r="1547" spans="1:111" s="771" customFormat="1" ht="13.5" hidden="1" customHeight="1" x14ac:dyDescent="0.15">
      <c r="A1547" s="3475"/>
      <c r="B1547" s="776"/>
      <c r="C1547" s="3622"/>
      <c r="D1547" s="3416"/>
      <c r="E1547" s="3534"/>
      <c r="F1547" s="764"/>
      <c r="G1547" s="3622"/>
      <c r="H1547" s="3416"/>
      <c r="I1547" s="3531"/>
      <c r="J1547" s="3461"/>
      <c r="K1547" s="3532"/>
      <c r="L1547" s="777"/>
      <c r="M1547" s="3439"/>
      <c r="N1547" s="3440"/>
      <c r="O1547" s="3386"/>
      <c r="P1547" s="3387"/>
      <c r="DE1547" s="818"/>
      <c r="DG1547" s="829"/>
    </row>
    <row r="1548" spans="1:111" s="771" customFormat="1" ht="13.5" hidden="1" customHeight="1" x14ac:dyDescent="0.15">
      <c r="A1548" s="3475"/>
      <c r="B1548" s="778"/>
      <c r="C1548" s="3622"/>
      <c r="D1548" s="3547"/>
      <c r="E1548" s="3623"/>
      <c r="F1548" s="764"/>
      <c r="G1548" s="3622"/>
      <c r="H1548" s="3416"/>
      <c r="I1548" s="3531"/>
      <c r="J1548" s="3461"/>
      <c r="K1548" s="3532"/>
      <c r="L1548" s="779"/>
      <c r="M1548" s="3439"/>
      <c r="N1548" s="3440"/>
      <c r="O1548" s="3386"/>
      <c r="P1548" s="3387"/>
      <c r="DE1548" s="818"/>
      <c r="DG1548" s="829"/>
    </row>
    <row r="1549" spans="1:111" s="771" customFormat="1" ht="13.5" hidden="1" customHeight="1" x14ac:dyDescent="0.15">
      <c r="A1549" s="3475"/>
      <c r="B1549" s="776"/>
      <c r="C1549" s="3622"/>
      <c r="D1549" s="3416"/>
      <c r="E1549" s="3534"/>
      <c r="F1549" s="764"/>
      <c r="G1549" s="3622"/>
      <c r="H1549" s="3416"/>
      <c r="I1549" s="3531"/>
      <c r="J1549" s="3461"/>
      <c r="K1549" s="3532"/>
      <c r="L1549" s="777"/>
      <c r="M1549" s="3439"/>
      <c r="N1549" s="3440"/>
      <c r="O1549" s="3386"/>
      <c r="P1549" s="3387"/>
      <c r="DE1549" s="818"/>
      <c r="DG1549" s="829"/>
    </row>
    <row r="1550" spans="1:111" s="771" customFormat="1" ht="6" hidden="1" customHeight="1" x14ac:dyDescent="0.15">
      <c r="A1550" s="3601"/>
      <c r="B1550" s="3602"/>
      <c r="C1550" s="3602"/>
      <c r="D1550" s="3602"/>
      <c r="E1550" s="3602"/>
      <c r="F1550" s="3602"/>
      <c r="G1550" s="3602"/>
      <c r="H1550" s="3602"/>
      <c r="I1550" s="3602"/>
      <c r="J1550" s="3602"/>
      <c r="K1550" s="3602"/>
      <c r="L1550" s="3602"/>
      <c r="M1550" s="3602"/>
      <c r="N1550" s="3602"/>
      <c r="O1550" s="3602"/>
      <c r="P1550" s="3602"/>
      <c r="DE1550" s="818"/>
      <c r="DG1550" s="829"/>
    </row>
    <row r="1551" spans="1:111" s="771" customFormat="1" ht="6" hidden="1" customHeight="1" x14ac:dyDescent="0.15">
      <c r="A1551" s="3603"/>
      <c r="B1551" s="3603"/>
      <c r="C1551" s="3603"/>
      <c r="D1551" s="3603"/>
      <c r="E1551" s="3603"/>
      <c r="F1551" s="3603"/>
      <c r="G1551" s="3603"/>
      <c r="H1551" s="3603"/>
      <c r="I1551" s="3603"/>
      <c r="J1551" s="3603"/>
      <c r="K1551" s="3603"/>
      <c r="L1551" s="3603"/>
      <c r="M1551" s="3603"/>
      <c r="N1551" s="3603"/>
      <c r="O1551" s="3603"/>
      <c r="P1551" s="3603"/>
      <c r="DE1551" s="818"/>
      <c r="DG1551" s="829"/>
    </row>
    <row r="1552" spans="1:111" s="771" customFormat="1" ht="21" hidden="1" customHeight="1" x14ac:dyDescent="0.15">
      <c r="A1552" s="3421">
        <v>3</v>
      </c>
      <c r="B1552" s="3604" t="s">
        <v>1263</v>
      </c>
      <c r="C1552" s="3605"/>
      <c r="D1552" s="3606"/>
      <c r="E1552" s="3607" t="s">
        <v>1226</v>
      </c>
      <c r="F1552" s="3608"/>
      <c r="G1552" s="3609"/>
      <c r="H1552" s="3609"/>
      <c r="I1552" s="802"/>
      <c r="J1552" s="813">
        <v>4</v>
      </c>
      <c r="K1552" s="3510" t="s">
        <v>1262</v>
      </c>
      <c r="L1552" s="3511"/>
      <c r="M1552" s="3511"/>
      <c r="N1552" s="3511"/>
      <c r="O1552" s="3511"/>
      <c r="P1552" s="3512"/>
      <c r="DE1552" s="818"/>
      <c r="DG1552" s="829"/>
    </row>
    <row r="1553" spans="1:111" s="771" customFormat="1" ht="12" hidden="1" customHeight="1" x14ac:dyDescent="0.15">
      <c r="A1553" s="3422"/>
      <c r="B1553" s="3610"/>
      <c r="C1553" s="3610"/>
      <c r="D1553" s="3610"/>
      <c r="E1553" s="3386"/>
      <c r="F1553" s="3387"/>
      <c r="G1553" s="3445"/>
      <c r="H1553" s="3445"/>
      <c r="I1553" s="791"/>
      <c r="J1553" s="3611"/>
      <c r="K1553" s="3612"/>
      <c r="L1553" s="3613"/>
      <c r="M1553" s="3613"/>
      <c r="N1553" s="3613"/>
      <c r="O1553" s="3613"/>
      <c r="P1553" s="3614"/>
      <c r="DE1553" s="818"/>
      <c r="DG1553" s="829"/>
    </row>
    <row r="1554" spans="1:111" s="771" customFormat="1" ht="12" hidden="1" customHeight="1" x14ac:dyDescent="0.15">
      <c r="A1554" s="791"/>
      <c r="B1554" s="812"/>
      <c r="C1554" s="812"/>
      <c r="D1554" s="812"/>
      <c r="E1554" s="812"/>
      <c r="F1554" s="812"/>
      <c r="G1554" s="812"/>
      <c r="H1554" s="812"/>
      <c r="I1554" s="811"/>
      <c r="J1554" s="3611"/>
      <c r="K1554" s="3615"/>
      <c r="L1554" s="3616"/>
      <c r="M1554" s="3616"/>
      <c r="N1554" s="3616"/>
      <c r="O1554" s="3616"/>
      <c r="P1554" s="3614"/>
      <c r="DE1554" s="818"/>
      <c r="DG1554" s="829"/>
    </row>
    <row r="1555" spans="1:111" s="771" customFormat="1" ht="12" hidden="1" customHeight="1" x14ac:dyDescent="0.15">
      <c r="A1555" s="791"/>
      <c r="B1555" s="3599" t="s">
        <v>1261</v>
      </c>
      <c r="C1555" s="3599"/>
      <c r="D1555" s="3599"/>
      <c r="E1555" s="3599"/>
      <c r="F1555" s="3599"/>
      <c r="G1555" s="3599"/>
      <c r="H1555" s="3599"/>
      <c r="I1555" s="811"/>
      <c r="J1555" s="3611"/>
      <c r="K1555" s="3615"/>
      <c r="L1555" s="3616"/>
      <c r="M1555" s="3616"/>
      <c r="N1555" s="3616"/>
      <c r="O1555" s="3616"/>
      <c r="P1555" s="3614"/>
      <c r="DE1555" s="818"/>
      <c r="DG1555" s="829"/>
    </row>
    <row r="1556" spans="1:111" s="771" customFormat="1" ht="12" hidden="1" customHeight="1" x14ac:dyDescent="0.15">
      <c r="A1556" s="791"/>
      <c r="B1556" s="3599" t="s">
        <v>1260</v>
      </c>
      <c r="C1556" s="3599"/>
      <c r="D1556" s="3599"/>
      <c r="E1556" s="3599"/>
      <c r="F1556" s="3599"/>
      <c r="G1556" s="3599"/>
      <c r="H1556" s="3599"/>
      <c r="I1556" s="803"/>
      <c r="J1556" s="3611"/>
      <c r="K1556" s="3615"/>
      <c r="L1556" s="3616"/>
      <c r="M1556" s="3616"/>
      <c r="N1556" s="3616"/>
      <c r="O1556" s="3616"/>
      <c r="P1556" s="3614"/>
      <c r="DE1556" s="818"/>
      <c r="DG1556" s="829"/>
    </row>
    <row r="1557" spans="1:111" s="771" customFormat="1" ht="12" hidden="1" customHeight="1" x14ac:dyDescent="0.15">
      <c r="A1557" s="790" t="s">
        <v>1223</v>
      </c>
      <c r="B1557" s="3599" t="s">
        <v>1259</v>
      </c>
      <c r="C1557" s="3599"/>
      <c r="D1557" s="3599"/>
      <c r="E1557" s="3599"/>
      <c r="F1557" s="3599"/>
      <c r="G1557" s="3599"/>
      <c r="H1557" s="3599"/>
      <c r="I1557" s="811"/>
      <c r="J1557" s="3611"/>
      <c r="K1557" s="3615"/>
      <c r="L1557" s="3616"/>
      <c r="M1557" s="3616"/>
      <c r="N1557" s="3616"/>
      <c r="O1557" s="3616"/>
      <c r="P1557" s="3614"/>
      <c r="DE1557" s="818"/>
      <c r="DG1557" s="829"/>
    </row>
    <row r="1558" spans="1:111" s="771" customFormat="1" ht="12" hidden="1" customHeight="1" x14ac:dyDescent="0.15">
      <c r="A1558" s="790"/>
      <c r="B1558" s="3620" t="s">
        <v>1258</v>
      </c>
      <c r="C1558" s="3620"/>
      <c r="D1558" s="3620"/>
      <c r="E1558" s="3620"/>
      <c r="F1558" s="3620"/>
      <c r="G1558" s="3620"/>
      <c r="H1558" s="3620"/>
      <c r="I1558" s="811"/>
      <c r="J1558" s="3611"/>
      <c r="K1558" s="3615"/>
      <c r="L1558" s="3616"/>
      <c r="M1558" s="3616"/>
      <c r="N1558" s="3616"/>
      <c r="O1558" s="3616"/>
      <c r="P1558" s="3614"/>
      <c r="DE1558" s="818"/>
      <c r="DG1558" s="829"/>
    </row>
    <row r="1559" spans="1:111" s="771" customFormat="1" ht="12" hidden="1" customHeight="1" x14ac:dyDescent="0.15">
      <c r="A1559" s="790"/>
      <c r="B1559" s="3599" t="s">
        <v>1257</v>
      </c>
      <c r="C1559" s="3599"/>
      <c r="D1559" s="3599"/>
      <c r="E1559" s="3599"/>
      <c r="F1559" s="3599"/>
      <c r="G1559" s="3599"/>
      <c r="H1559" s="3599"/>
      <c r="I1559" s="811"/>
      <c r="J1559" s="3611"/>
      <c r="K1559" s="3615"/>
      <c r="L1559" s="3616"/>
      <c r="M1559" s="3616"/>
      <c r="N1559" s="3616"/>
      <c r="O1559" s="3616"/>
      <c r="P1559" s="3614"/>
      <c r="DE1559" s="818"/>
      <c r="DG1559" s="829"/>
    </row>
    <row r="1560" spans="1:111" s="771" customFormat="1" ht="12" hidden="1" customHeight="1" x14ac:dyDescent="0.15">
      <c r="A1560" s="790"/>
      <c r="B1560" s="3598" t="s">
        <v>1256</v>
      </c>
      <c r="C1560" s="3598"/>
      <c r="D1560" s="3598"/>
      <c r="E1560" s="3598"/>
      <c r="F1560" s="3598"/>
      <c r="G1560" s="3598"/>
      <c r="H1560" s="3598"/>
      <c r="I1560" s="811"/>
      <c r="J1560" s="3611"/>
      <c r="K1560" s="3615"/>
      <c r="L1560" s="3616"/>
      <c r="M1560" s="3616"/>
      <c r="N1560" s="3616"/>
      <c r="O1560" s="3616"/>
      <c r="P1560" s="3614"/>
      <c r="DE1560" s="818"/>
      <c r="DG1560" s="829"/>
    </row>
    <row r="1561" spans="1:111" s="771" customFormat="1" ht="12" hidden="1" customHeight="1" x14ac:dyDescent="0.15">
      <c r="A1561" s="790"/>
      <c r="B1561" s="3599" t="s">
        <v>1255</v>
      </c>
      <c r="C1561" s="3599"/>
      <c r="D1561" s="3599"/>
      <c r="E1561" s="3599"/>
      <c r="F1561" s="3599"/>
      <c r="G1561" s="3599"/>
      <c r="H1561" s="3599"/>
      <c r="I1561" s="811"/>
      <c r="J1561" s="3611"/>
      <c r="K1561" s="3615"/>
      <c r="L1561" s="3616"/>
      <c r="M1561" s="3616"/>
      <c r="N1561" s="3616"/>
      <c r="O1561" s="3616"/>
      <c r="P1561" s="3614"/>
      <c r="Q1561" s="224"/>
      <c r="R1561" s="224"/>
      <c r="S1561" s="224"/>
      <c r="T1561" s="224"/>
      <c r="U1561" s="224"/>
      <c r="V1561" s="224"/>
      <c r="W1561" s="224"/>
      <c r="X1561" s="224"/>
      <c r="Y1561" s="224"/>
      <c r="Z1561" s="224"/>
      <c r="AA1561" s="224"/>
      <c r="DE1561" s="818"/>
      <c r="DG1561" s="829"/>
    </row>
    <row r="1562" spans="1:111" s="771" customFormat="1" ht="12" hidden="1" customHeight="1" x14ac:dyDescent="0.15">
      <c r="A1562" s="790"/>
      <c r="B1562" s="3599" t="s">
        <v>1254</v>
      </c>
      <c r="C1562" s="3599"/>
      <c r="D1562" s="3599"/>
      <c r="E1562" s="3599"/>
      <c r="F1562" s="3599"/>
      <c r="G1562" s="3599"/>
      <c r="H1562" s="3599"/>
      <c r="I1562" s="811"/>
      <c r="J1562" s="3611"/>
      <c r="K1562" s="3615"/>
      <c r="L1562" s="3616"/>
      <c r="M1562" s="3616"/>
      <c r="N1562" s="3616"/>
      <c r="O1562" s="3616"/>
      <c r="P1562" s="3614"/>
      <c r="DE1562" s="818"/>
      <c r="DG1562" s="829"/>
    </row>
    <row r="1563" spans="1:111" s="771" customFormat="1" ht="12.75" hidden="1" customHeight="1" x14ac:dyDescent="0.15">
      <c r="A1563" s="790"/>
      <c r="B1563" s="3599" t="s">
        <v>1253</v>
      </c>
      <c r="C1563" s="3599"/>
      <c r="D1563" s="3599"/>
      <c r="E1563" s="3599"/>
      <c r="F1563" s="3599"/>
      <c r="G1563" s="3599"/>
      <c r="H1563" s="3599"/>
      <c r="I1563" s="811"/>
      <c r="J1563" s="3611"/>
      <c r="K1563" s="3615"/>
      <c r="L1563" s="3616"/>
      <c r="M1563" s="3616"/>
      <c r="N1563" s="3616"/>
      <c r="O1563" s="3616"/>
      <c r="P1563" s="3614"/>
      <c r="DE1563" s="818"/>
      <c r="DG1563" s="829"/>
    </row>
    <row r="1564" spans="1:111" s="771" customFormat="1" ht="9.75" hidden="1" customHeight="1" x14ac:dyDescent="0.15">
      <c r="A1564" s="790"/>
      <c r="B1564" s="3600" t="s">
        <v>580</v>
      </c>
      <c r="C1564" s="3600"/>
      <c r="D1564" s="3600"/>
      <c r="E1564" s="3600"/>
      <c r="F1564" s="3600"/>
      <c r="G1564" s="3600"/>
      <c r="H1564" s="3600"/>
      <c r="I1564" s="811"/>
      <c r="J1564" s="3611"/>
      <c r="K1564" s="3615"/>
      <c r="L1564" s="3616"/>
      <c r="M1564" s="3616"/>
      <c r="N1564" s="3616"/>
      <c r="O1564" s="3616"/>
      <c r="P1564" s="3614"/>
      <c r="DE1564" s="818"/>
      <c r="DG1564" s="829"/>
    </row>
    <row r="1565" spans="1:111" s="771" customFormat="1" ht="9.75" hidden="1" customHeight="1" x14ac:dyDescent="0.15">
      <c r="A1565" s="790"/>
      <c r="B1565" s="3597" t="s">
        <v>1252</v>
      </c>
      <c r="C1565" s="3597"/>
      <c r="D1565" s="3597"/>
      <c r="E1565" s="3597"/>
      <c r="F1565" s="3597"/>
      <c r="G1565" s="3597"/>
      <c r="H1565" s="3597"/>
      <c r="I1565" s="811"/>
      <c r="J1565" s="3611"/>
      <c r="K1565" s="3615"/>
      <c r="L1565" s="3616"/>
      <c r="M1565" s="3616"/>
      <c r="N1565" s="3616"/>
      <c r="O1565" s="3616"/>
      <c r="P1565" s="3614"/>
      <c r="DE1565" s="818"/>
      <c r="DG1565" s="829"/>
    </row>
    <row r="1566" spans="1:111" s="771" customFormat="1" ht="11.25" hidden="1" customHeight="1" x14ac:dyDescent="0.15">
      <c r="A1566" s="790"/>
      <c r="B1566" s="3597" t="s">
        <v>1251</v>
      </c>
      <c r="C1566" s="3597"/>
      <c r="D1566" s="3597"/>
      <c r="E1566" s="3597"/>
      <c r="F1566" s="3597"/>
      <c r="G1566" s="3597"/>
      <c r="H1566" s="3597"/>
      <c r="I1566" s="811"/>
      <c r="J1566" s="3539"/>
      <c r="K1566" s="3617"/>
      <c r="L1566" s="3618"/>
      <c r="M1566" s="3618"/>
      <c r="N1566" s="3618"/>
      <c r="O1566" s="3618"/>
      <c r="P1566" s="3619"/>
      <c r="DE1566" s="818"/>
      <c r="DG1566" s="829"/>
    </row>
    <row r="1567" spans="1:111" s="772" customFormat="1" ht="13.5" hidden="1" x14ac:dyDescent="0.15">
      <c r="A1567" s="3637" t="s">
        <v>1271</v>
      </c>
      <c r="B1567" s="3638"/>
      <c r="C1567" s="3638"/>
      <c r="D1567" s="3638"/>
      <c r="E1567" s="3638"/>
      <c r="F1567" s="3638"/>
      <c r="G1567" s="3638"/>
      <c r="H1567" s="3638"/>
      <c r="I1567" s="3638"/>
      <c r="J1567" s="3638"/>
      <c r="K1567" s="3638"/>
      <c r="L1567" s="3638"/>
      <c r="M1567" s="3638"/>
      <c r="N1567" s="3638"/>
      <c r="O1567" s="3638"/>
      <c r="P1567" s="3638"/>
      <c r="DE1567" s="830"/>
      <c r="DG1567" s="829"/>
    </row>
    <row r="1568" spans="1:111" s="771" customFormat="1" ht="12" hidden="1" customHeight="1" x14ac:dyDescent="0.15">
      <c r="A1568" s="3393" t="s">
        <v>576</v>
      </c>
      <c r="B1568" s="3417"/>
      <c r="C1568" s="3639"/>
      <c r="D1568" s="3640"/>
      <c r="E1568" s="3393" t="s">
        <v>575</v>
      </c>
      <c r="F1568" s="3417"/>
      <c r="G1568" s="3386"/>
      <c r="H1568" s="3416"/>
      <c r="I1568" s="3416"/>
      <c r="J1568" s="3387"/>
      <c r="K1568" s="801" t="s">
        <v>1214</v>
      </c>
      <c r="L1568" s="3386"/>
      <c r="M1568" s="3416"/>
      <c r="N1568" s="3416"/>
      <c r="O1568" s="3416"/>
      <c r="P1568" s="3387"/>
      <c r="DE1568" s="818"/>
      <c r="DG1568" s="829"/>
    </row>
    <row r="1569" spans="1:111" s="771" customFormat="1" ht="12" hidden="1" customHeight="1" x14ac:dyDescent="0.15">
      <c r="A1569" s="3421">
        <v>1</v>
      </c>
      <c r="B1569" s="3510" t="s">
        <v>1249</v>
      </c>
      <c r="C1569" s="3511"/>
      <c r="D1569" s="3511"/>
      <c r="E1569" s="3511"/>
      <c r="F1569" s="3512"/>
      <c r="G1569" s="3492" t="s">
        <v>1248</v>
      </c>
      <c r="H1569" s="3493"/>
      <c r="I1569" s="3393" t="s">
        <v>1270</v>
      </c>
      <c r="J1569" s="3394"/>
      <c r="K1569" s="3394"/>
      <c r="L1569" s="3394"/>
      <c r="M1569" s="3394"/>
      <c r="N1569" s="3394"/>
      <c r="O1569" s="3394"/>
      <c r="P1569" s="3417"/>
      <c r="DE1569" s="818"/>
      <c r="DG1569" s="829"/>
    </row>
    <row r="1570" spans="1:111" s="771" customFormat="1" ht="12" hidden="1" customHeight="1" x14ac:dyDescent="0.15">
      <c r="A1570" s="3422"/>
      <c r="B1570" s="3513"/>
      <c r="C1570" s="3514"/>
      <c r="D1570" s="3514"/>
      <c r="E1570" s="3514"/>
      <c r="F1570" s="3515"/>
      <c r="G1570" s="3426"/>
      <c r="H1570" s="3428"/>
      <c r="I1570" s="3635"/>
      <c r="J1570" s="3636"/>
      <c r="K1570" s="3636"/>
      <c r="L1570" s="3636"/>
      <c r="M1570" s="3636"/>
      <c r="N1570" s="3636"/>
      <c r="O1570" s="3636"/>
      <c r="P1570" s="808" t="s">
        <v>1763</v>
      </c>
      <c r="DE1570" s="818"/>
      <c r="DG1570" s="829"/>
    </row>
    <row r="1571" spans="1:111" s="771" customFormat="1" ht="6" hidden="1" customHeight="1" x14ac:dyDescent="0.15">
      <c r="A1571" s="809"/>
      <c r="B1571" s="809"/>
      <c r="C1571" s="809"/>
      <c r="D1571" s="809"/>
      <c r="E1571" s="809"/>
      <c r="F1571" s="809"/>
      <c r="G1571" s="809"/>
      <c r="H1571" s="809"/>
      <c r="I1571" s="809"/>
      <c r="J1571" s="809"/>
      <c r="K1571" s="809"/>
      <c r="L1571" s="809"/>
      <c r="M1571" s="791"/>
      <c r="N1571" s="791"/>
      <c r="O1571" s="791"/>
      <c r="P1571" s="791"/>
      <c r="DE1571" s="818"/>
      <c r="DG1571" s="829"/>
    </row>
    <row r="1572" spans="1:111" s="771" customFormat="1" ht="12" hidden="1" customHeight="1" x14ac:dyDescent="0.15">
      <c r="A1572" s="3421">
        <v>2</v>
      </c>
      <c r="B1572" s="3434" t="s">
        <v>1269</v>
      </c>
      <c r="C1572" s="3624"/>
      <c r="D1572" s="3624"/>
      <c r="E1572" s="3624"/>
      <c r="F1572" s="3624"/>
      <c r="G1572" s="3624"/>
      <c r="H1572" s="3624"/>
      <c r="I1572" s="3624"/>
      <c r="J1572" s="3624"/>
      <c r="K1572" s="3624"/>
      <c r="L1572" s="3624"/>
      <c r="M1572" s="3624"/>
      <c r="N1572" s="3625"/>
      <c r="O1572" s="3434" t="s">
        <v>1231</v>
      </c>
      <c r="P1572" s="3625"/>
      <c r="DE1572" s="818"/>
      <c r="DG1572" s="829"/>
    </row>
    <row r="1573" spans="1:111" s="771" customFormat="1" ht="12" hidden="1" customHeight="1" x14ac:dyDescent="0.15">
      <c r="A1573" s="3475"/>
      <c r="B1573" s="804" t="s">
        <v>54</v>
      </c>
      <c r="C1573" s="3627" t="s">
        <v>1234</v>
      </c>
      <c r="D1573" s="3628"/>
      <c r="E1573" s="3629"/>
      <c r="F1573" s="805" t="s">
        <v>1268</v>
      </c>
      <c r="G1573" s="3627" t="s">
        <v>1267</v>
      </c>
      <c r="H1573" s="3628"/>
      <c r="I1573" s="3630" t="s">
        <v>1266</v>
      </c>
      <c r="J1573" s="3631"/>
      <c r="K1573" s="3632"/>
      <c r="L1573" s="807" t="s">
        <v>1265</v>
      </c>
      <c r="M1573" s="3633" t="s">
        <v>1264</v>
      </c>
      <c r="N1573" s="3634"/>
      <c r="O1573" s="3436"/>
      <c r="P1573" s="3626"/>
      <c r="DE1573" s="818"/>
      <c r="DF1573" s="772" t="str">
        <f>IF(COUNTA(B1574:P1583)&gt;0,DG1573,"")</f>
        <v/>
      </c>
      <c r="DG1573" s="829">
        <v>47</v>
      </c>
    </row>
    <row r="1574" spans="1:111" s="771" customFormat="1" ht="13.5" hidden="1" customHeight="1" x14ac:dyDescent="0.15">
      <c r="A1574" s="3475"/>
      <c r="B1574" s="778"/>
      <c r="C1574" s="3622"/>
      <c r="D1574" s="3547"/>
      <c r="E1574" s="3623"/>
      <c r="F1574" s="764"/>
      <c r="G1574" s="3622"/>
      <c r="H1574" s="3416"/>
      <c r="I1574" s="3531"/>
      <c r="J1574" s="3461"/>
      <c r="K1574" s="3532"/>
      <c r="L1574" s="779"/>
      <c r="M1574" s="3439"/>
      <c r="N1574" s="3440"/>
      <c r="O1574" s="3386"/>
      <c r="P1574" s="3387"/>
      <c r="DE1574" s="818"/>
      <c r="DG1574" s="829"/>
    </row>
    <row r="1575" spans="1:111" s="771" customFormat="1" ht="13.5" hidden="1" customHeight="1" x14ac:dyDescent="0.15">
      <c r="A1575" s="3475"/>
      <c r="B1575" s="778"/>
      <c r="C1575" s="3622"/>
      <c r="D1575" s="3547"/>
      <c r="E1575" s="3623"/>
      <c r="F1575" s="764"/>
      <c r="G1575" s="3622"/>
      <c r="H1575" s="3416"/>
      <c r="I1575" s="3531"/>
      <c r="J1575" s="3461"/>
      <c r="K1575" s="3532"/>
      <c r="L1575" s="779"/>
      <c r="M1575" s="3439"/>
      <c r="N1575" s="3440"/>
      <c r="O1575" s="3386"/>
      <c r="P1575" s="3387"/>
      <c r="DE1575" s="818"/>
      <c r="DG1575" s="829"/>
    </row>
    <row r="1576" spans="1:111" s="771" customFormat="1" ht="13.5" hidden="1" customHeight="1" x14ac:dyDescent="0.15">
      <c r="A1576" s="3475"/>
      <c r="B1576" s="776"/>
      <c r="C1576" s="3622"/>
      <c r="D1576" s="3416"/>
      <c r="E1576" s="3534"/>
      <c r="F1576" s="764"/>
      <c r="G1576" s="3622"/>
      <c r="H1576" s="3416"/>
      <c r="I1576" s="3531"/>
      <c r="J1576" s="3461"/>
      <c r="K1576" s="3532"/>
      <c r="L1576" s="777"/>
      <c r="M1576" s="3439"/>
      <c r="N1576" s="3440"/>
      <c r="O1576" s="3386"/>
      <c r="P1576" s="3387"/>
      <c r="DE1576" s="818"/>
      <c r="DG1576" s="829"/>
    </row>
    <row r="1577" spans="1:111" s="771" customFormat="1" ht="13.5" hidden="1" customHeight="1" x14ac:dyDescent="0.15">
      <c r="A1577" s="3475"/>
      <c r="B1577" s="778"/>
      <c r="C1577" s="3622"/>
      <c r="D1577" s="3547"/>
      <c r="E1577" s="3623"/>
      <c r="F1577" s="764"/>
      <c r="G1577" s="3622"/>
      <c r="H1577" s="3416"/>
      <c r="I1577" s="3531"/>
      <c r="J1577" s="3461"/>
      <c r="K1577" s="3532"/>
      <c r="L1577" s="779"/>
      <c r="M1577" s="3439"/>
      <c r="N1577" s="3440"/>
      <c r="O1577" s="3386"/>
      <c r="P1577" s="3387"/>
      <c r="DE1577" s="818"/>
      <c r="DG1577" s="829"/>
    </row>
    <row r="1578" spans="1:111" s="771" customFormat="1" ht="13.5" hidden="1" customHeight="1" x14ac:dyDescent="0.15">
      <c r="A1578" s="3475"/>
      <c r="B1578" s="778"/>
      <c r="C1578" s="3622"/>
      <c r="D1578" s="3416"/>
      <c r="E1578" s="3534"/>
      <c r="F1578" s="764"/>
      <c r="G1578" s="3622"/>
      <c r="H1578" s="3534"/>
      <c r="I1578" s="3531"/>
      <c r="J1578" s="3461"/>
      <c r="K1578" s="3532"/>
      <c r="L1578" s="779"/>
      <c r="M1578" s="3439"/>
      <c r="N1578" s="3621"/>
      <c r="O1578" s="3386"/>
      <c r="P1578" s="3621"/>
      <c r="DE1578" s="818"/>
      <c r="DG1578" s="829"/>
    </row>
    <row r="1579" spans="1:111" s="771" customFormat="1" ht="13.5" hidden="1" customHeight="1" x14ac:dyDescent="0.15">
      <c r="A1579" s="3475"/>
      <c r="B1579" s="778"/>
      <c r="C1579" s="3622"/>
      <c r="D1579" s="3547"/>
      <c r="E1579" s="3623"/>
      <c r="F1579" s="764"/>
      <c r="G1579" s="3622"/>
      <c r="H1579" s="3416"/>
      <c r="I1579" s="3531"/>
      <c r="J1579" s="3461"/>
      <c r="K1579" s="3532"/>
      <c r="L1579" s="779"/>
      <c r="M1579" s="3439"/>
      <c r="N1579" s="3440"/>
      <c r="O1579" s="3386"/>
      <c r="P1579" s="3387"/>
      <c r="DE1579" s="818"/>
      <c r="DG1579" s="829"/>
    </row>
    <row r="1580" spans="1:111" s="771" customFormat="1" ht="13.5" hidden="1" customHeight="1" x14ac:dyDescent="0.15">
      <c r="A1580" s="3475"/>
      <c r="B1580" s="778"/>
      <c r="C1580" s="3622"/>
      <c r="D1580" s="3547"/>
      <c r="E1580" s="3623"/>
      <c r="F1580" s="764"/>
      <c r="G1580" s="3622"/>
      <c r="H1580" s="3416"/>
      <c r="I1580" s="3531"/>
      <c r="J1580" s="3461"/>
      <c r="K1580" s="3532"/>
      <c r="L1580" s="779"/>
      <c r="M1580" s="3439"/>
      <c r="N1580" s="3440"/>
      <c r="O1580" s="3386"/>
      <c r="P1580" s="3387"/>
      <c r="DE1580" s="818"/>
      <c r="DG1580" s="829"/>
    </row>
    <row r="1581" spans="1:111" s="771" customFormat="1" ht="13.5" hidden="1" customHeight="1" x14ac:dyDescent="0.15">
      <c r="A1581" s="3475"/>
      <c r="B1581" s="776"/>
      <c r="C1581" s="3622"/>
      <c r="D1581" s="3416"/>
      <c r="E1581" s="3534"/>
      <c r="F1581" s="764"/>
      <c r="G1581" s="3622"/>
      <c r="H1581" s="3416"/>
      <c r="I1581" s="3531"/>
      <c r="J1581" s="3461"/>
      <c r="K1581" s="3532"/>
      <c r="L1581" s="777"/>
      <c r="M1581" s="3439"/>
      <c r="N1581" s="3440"/>
      <c r="O1581" s="3386"/>
      <c r="P1581" s="3387"/>
      <c r="DE1581" s="818"/>
      <c r="DG1581" s="829"/>
    </row>
    <row r="1582" spans="1:111" s="771" customFormat="1" ht="13.5" hidden="1" customHeight="1" x14ac:dyDescent="0.15">
      <c r="A1582" s="3475"/>
      <c r="B1582" s="778"/>
      <c r="C1582" s="3622"/>
      <c r="D1582" s="3547"/>
      <c r="E1582" s="3623"/>
      <c r="F1582" s="764"/>
      <c r="G1582" s="3622"/>
      <c r="H1582" s="3416"/>
      <c r="I1582" s="3531"/>
      <c r="J1582" s="3461"/>
      <c r="K1582" s="3532"/>
      <c r="L1582" s="779"/>
      <c r="M1582" s="3439"/>
      <c r="N1582" s="3440"/>
      <c r="O1582" s="3386"/>
      <c r="P1582" s="3387"/>
      <c r="DE1582" s="818"/>
      <c r="DG1582" s="829"/>
    </row>
    <row r="1583" spans="1:111" s="771" customFormat="1" ht="13.5" hidden="1" customHeight="1" x14ac:dyDescent="0.15">
      <c r="A1583" s="3475"/>
      <c r="B1583" s="776"/>
      <c r="C1583" s="3622"/>
      <c r="D1583" s="3416"/>
      <c r="E1583" s="3534"/>
      <c r="F1583" s="764"/>
      <c r="G1583" s="3622"/>
      <c r="H1583" s="3416"/>
      <c r="I1583" s="3531"/>
      <c r="J1583" s="3461"/>
      <c r="K1583" s="3532"/>
      <c r="L1583" s="777"/>
      <c r="M1583" s="3439"/>
      <c r="N1583" s="3440"/>
      <c r="O1583" s="3386"/>
      <c r="P1583" s="3387"/>
      <c r="DE1583" s="818"/>
      <c r="DG1583" s="829"/>
    </row>
    <row r="1584" spans="1:111" s="771" customFormat="1" ht="6" hidden="1" customHeight="1" x14ac:dyDescent="0.15">
      <c r="A1584" s="3601"/>
      <c r="B1584" s="3602"/>
      <c r="C1584" s="3602"/>
      <c r="D1584" s="3602"/>
      <c r="E1584" s="3602"/>
      <c r="F1584" s="3602"/>
      <c r="G1584" s="3602"/>
      <c r="H1584" s="3602"/>
      <c r="I1584" s="3602"/>
      <c r="J1584" s="3602"/>
      <c r="K1584" s="3602"/>
      <c r="L1584" s="3602"/>
      <c r="M1584" s="3602"/>
      <c r="N1584" s="3602"/>
      <c r="O1584" s="3602"/>
      <c r="P1584" s="3602"/>
      <c r="DE1584" s="818"/>
      <c r="DG1584" s="829"/>
    </row>
    <row r="1585" spans="1:111" s="771" customFormat="1" ht="6" hidden="1" customHeight="1" x14ac:dyDescent="0.15">
      <c r="A1585" s="3603"/>
      <c r="B1585" s="3603"/>
      <c r="C1585" s="3603"/>
      <c r="D1585" s="3603"/>
      <c r="E1585" s="3603"/>
      <c r="F1585" s="3603"/>
      <c r="G1585" s="3603"/>
      <c r="H1585" s="3603"/>
      <c r="I1585" s="3603"/>
      <c r="J1585" s="3603"/>
      <c r="K1585" s="3603"/>
      <c r="L1585" s="3603"/>
      <c r="M1585" s="3603"/>
      <c r="N1585" s="3603"/>
      <c r="O1585" s="3603"/>
      <c r="P1585" s="3603"/>
      <c r="DE1585" s="818"/>
      <c r="DG1585" s="829"/>
    </row>
    <row r="1586" spans="1:111" s="771" customFormat="1" ht="21" hidden="1" customHeight="1" x14ac:dyDescent="0.15">
      <c r="A1586" s="3421">
        <v>3</v>
      </c>
      <c r="B1586" s="3604" t="s">
        <v>1263</v>
      </c>
      <c r="C1586" s="3605"/>
      <c r="D1586" s="3606"/>
      <c r="E1586" s="3607" t="s">
        <v>1226</v>
      </c>
      <c r="F1586" s="3608"/>
      <c r="G1586" s="3609"/>
      <c r="H1586" s="3609"/>
      <c r="I1586" s="802"/>
      <c r="J1586" s="813">
        <v>4</v>
      </c>
      <c r="K1586" s="3510" t="s">
        <v>1262</v>
      </c>
      <c r="L1586" s="3511"/>
      <c r="M1586" s="3511"/>
      <c r="N1586" s="3511"/>
      <c r="O1586" s="3511"/>
      <c r="P1586" s="3512"/>
      <c r="DE1586" s="818"/>
      <c r="DG1586" s="829"/>
    </row>
    <row r="1587" spans="1:111" s="771" customFormat="1" ht="12" hidden="1" customHeight="1" x14ac:dyDescent="0.15">
      <c r="A1587" s="3422"/>
      <c r="B1587" s="3610"/>
      <c r="C1587" s="3610"/>
      <c r="D1587" s="3610"/>
      <c r="E1587" s="3386"/>
      <c r="F1587" s="3387"/>
      <c r="G1587" s="3445"/>
      <c r="H1587" s="3445"/>
      <c r="I1587" s="791"/>
      <c r="J1587" s="3611"/>
      <c r="K1587" s="3612"/>
      <c r="L1587" s="3613"/>
      <c r="M1587" s="3613"/>
      <c r="N1587" s="3613"/>
      <c r="O1587" s="3613"/>
      <c r="P1587" s="3614"/>
      <c r="DE1587" s="818"/>
      <c r="DG1587" s="829"/>
    </row>
    <row r="1588" spans="1:111" s="771" customFormat="1" ht="12" hidden="1" customHeight="1" x14ac:dyDescent="0.15">
      <c r="A1588" s="791"/>
      <c r="B1588" s="812"/>
      <c r="C1588" s="812"/>
      <c r="D1588" s="812"/>
      <c r="E1588" s="812"/>
      <c r="F1588" s="812"/>
      <c r="G1588" s="812"/>
      <c r="H1588" s="812"/>
      <c r="I1588" s="811"/>
      <c r="J1588" s="3611"/>
      <c r="K1588" s="3615"/>
      <c r="L1588" s="3616"/>
      <c r="M1588" s="3616"/>
      <c r="N1588" s="3616"/>
      <c r="O1588" s="3616"/>
      <c r="P1588" s="3614"/>
      <c r="DE1588" s="818"/>
      <c r="DG1588" s="829"/>
    </row>
    <row r="1589" spans="1:111" s="771" customFormat="1" ht="12" hidden="1" customHeight="1" x14ac:dyDescent="0.15">
      <c r="A1589" s="791"/>
      <c r="B1589" s="3599" t="s">
        <v>1261</v>
      </c>
      <c r="C1589" s="3599"/>
      <c r="D1589" s="3599"/>
      <c r="E1589" s="3599"/>
      <c r="F1589" s="3599"/>
      <c r="G1589" s="3599"/>
      <c r="H1589" s="3599"/>
      <c r="I1589" s="811"/>
      <c r="J1589" s="3611"/>
      <c r="K1589" s="3615"/>
      <c r="L1589" s="3616"/>
      <c r="M1589" s="3616"/>
      <c r="N1589" s="3616"/>
      <c r="O1589" s="3616"/>
      <c r="P1589" s="3614"/>
      <c r="DE1589" s="818"/>
      <c r="DG1589" s="829"/>
    </row>
    <row r="1590" spans="1:111" s="771" customFormat="1" ht="12" hidden="1" customHeight="1" x14ac:dyDescent="0.15">
      <c r="A1590" s="791"/>
      <c r="B1590" s="3599" t="s">
        <v>1260</v>
      </c>
      <c r="C1590" s="3599"/>
      <c r="D1590" s="3599"/>
      <c r="E1590" s="3599"/>
      <c r="F1590" s="3599"/>
      <c r="G1590" s="3599"/>
      <c r="H1590" s="3599"/>
      <c r="I1590" s="803"/>
      <c r="J1590" s="3611"/>
      <c r="K1590" s="3615"/>
      <c r="L1590" s="3616"/>
      <c r="M1590" s="3616"/>
      <c r="N1590" s="3616"/>
      <c r="O1590" s="3616"/>
      <c r="P1590" s="3614"/>
      <c r="DE1590" s="818"/>
      <c r="DG1590" s="829"/>
    </row>
    <row r="1591" spans="1:111" s="771" customFormat="1" ht="12" hidden="1" customHeight="1" x14ac:dyDescent="0.15">
      <c r="A1591" s="790" t="s">
        <v>1223</v>
      </c>
      <c r="B1591" s="3599" t="s">
        <v>1259</v>
      </c>
      <c r="C1591" s="3599"/>
      <c r="D1591" s="3599"/>
      <c r="E1591" s="3599"/>
      <c r="F1591" s="3599"/>
      <c r="G1591" s="3599"/>
      <c r="H1591" s="3599"/>
      <c r="I1591" s="811"/>
      <c r="J1591" s="3611"/>
      <c r="K1591" s="3615"/>
      <c r="L1591" s="3616"/>
      <c r="M1591" s="3616"/>
      <c r="N1591" s="3616"/>
      <c r="O1591" s="3616"/>
      <c r="P1591" s="3614"/>
      <c r="DE1591" s="818"/>
      <c r="DG1591" s="829"/>
    </row>
    <row r="1592" spans="1:111" s="771" customFormat="1" ht="12" hidden="1" customHeight="1" x14ac:dyDescent="0.15">
      <c r="A1592" s="790"/>
      <c r="B1592" s="3620" t="s">
        <v>1258</v>
      </c>
      <c r="C1592" s="3620"/>
      <c r="D1592" s="3620"/>
      <c r="E1592" s="3620"/>
      <c r="F1592" s="3620"/>
      <c r="G1592" s="3620"/>
      <c r="H1592" s="3620"/>
      <c r="I1592" s="811"/>
      <c r="J1592" s="3611"/>
      <c r="K1592" s="3615"/>
      <c r="L1592" s="3616"/>
      <c r="M1592" s="3616"/>
      <c r="N1592" s="3616"/>
      <c r="O1592" s="3616"/>
      <c r="P1592" s="3614"/>
      <c r="DE1592" s="818"/>
      <c r="DG1592" s="829"/>
    </row>
    <row r="1593" spans="1:111" s="771" customFormat="1" ht="12" hidden="1" customHeight="1" x14ac:dyDescent="0.15">
      <c r="A1593" s="790"/>
      <c r="B1593" s="3599" t="s">
        <v>1257</v>
      </c>
      <c r="C1593" s="3599"/>
      <c r="D1593" s="3599"/>
      <c r="E1593" s="3599"/>
      <c r="F1593" s="3599"/>
      <c r="G1593" s="3599"/>
      <c r="H1593" s="3599"/>
      <c r="I1593" s="811"/>
      <c r="J1593" s="3611"/>
      <c r="K1593" s="3615"/>
      <c r="L1593" s="3616"/>
      <c r="M1593" s="3616"/>
      <c r="N1593" s="3616"/>
      <c r="O1593" s="3616"/>
      <c r="P1593" s="3614"/>
      <c r="DE1593" s="818"/>
      <c r="DG1593" s="829"/>
    </row>
    <row r="1594" spans="1:111" s="771" customFormat="1" ht="12" hidden="1" customHeight="1" x14ac:dyDescent="0.15">
      <c r="A1594" s="790"/>
      <c r="B1594" s="3598" t="s">
        <v>1256</v>
      </c>
      <c r="C1594" s="3598"/>
      <c r="D1594" s="3598"/>
      <c r="E1594" s="3598"/>
      <c r="F1594" s="3598"/>
      <c r="G1594" s="3598"/>
      <c r="H1594" s="3598"/>
      <c r="I1594" s="811"/>
      <c r="J1594" s="3611"/>
      <c r="K1594" s="3615"/>
      <c r="L1594" s="3616"/>
      <c r="M1594" s="3616"/>
      <c r="N1594" s="3616"/>
      <c r="O1594" s="3616"/>
      <c r="P1594" s="3614"/>
      <c r="DE1594" s="818"/>
      <c r="DG1594" s="829"/>
    </row>
    <row r="1595" spans="1:111" s="771" customFormat="1" ht="12" hidden="1" customHeight="1" x14ac:dyDescent="0.15">
      <c r="A1595" s="790"/>
      <c r="B1595" s="3599" t="s">
        <v>1255</v>
      </c>
      <c r="C1595" s="3599"/>
      <c r="D1595" s="3599"/>
      <c r="E1595" s="3599"/>
      <c r="F1595" s="3599"/>
      <c r="G1595" s="3599"/>
      <c r="H1595" s="3599"/>
      <c r="I1595" s="811"/>
      <c r="J1595" s="3611"/>
      <c r="K1595" s="3615"/>
      <c r="L1595" s="3616"/>
      <c r="M1595" s="3616"/>
      <c r="N1595" s="3616"/>
      <c r="O1595" s="3616"/>
      <c r="P1595" s="3614"/>
      <c r="Q1595" s="224"/>
      <c r="R1595" s="224"/>
      <c r="S1595" s="224"/>
      <c r="T1595" s="224"/>
      <c r="U1595" s="224"/>
      <c r="V1595" s="224"/>
      <c r="W1595" s="224"/>
      <c r="X1595" s="224"/>
      <c r="Y1595" s="224"/>
      <c r="Z1595" s="224"/>
      <c r="AA1595" s="224"/>
      <c r="DE1595" s="818"/>
      <c r="DG1595" s="829"/>
    </row>
    <row r="1596" spans="1:111" s="771" customFormat="1" ht="12" hidden="1" customHeight="1" x14ac:dyDescent="0.15">
      <c r="A1596" s="790"/>
      <c r="B1596" s="3599" t="s">
        <v>1254</v>
      </c>
      <c r="C1596" s="3599"/>
      <c r="D1596" s="3599"/>
      <c r="E1596" s="3599"/>
      <c r="F1596" s="3599"/>
      <c r="G1596" s="3599"/>
      <c r="H1596" s="3599"/>
      <c r="I1596" s="811"/>
      <c r="J1596" s="3611"/>
      <c r="K1596" s="3615"/>
      <c r="L1596" s="3616"/>
      <c r="M1596" s="3616"/>
      <c r="N1596" s="3616"/>
      <c r="O1596" s="3616"/>
      <c r="P1596" s="3614"/>
      <c r="DE1596" s="818"/>
      <c r="DG1596" s="829"/>
    </row>
    <row r="1597" spans="1:111" s="771" customFormat="1" ht="12.75" hidden="1" customHeight="1" x14ac:dyDescent="0.15">
      <c r="A1597" s="790"/>
      <c r="B1597" s="3599" t="s">
        <v>1253</v>
      </c>
      <c r="C1597" s="3599"/>
      <c r="D1597" s="3599"/>
      <c r="E1597" s="3599"/>
      <c r="F1597" s="3599"/>
      <c r="G1597" s="3599"/>
      <c r="H1597" s="3599"/>
      <c r="I1597" s="811"/>
      <c r="J1597" s="3611"/>
      <c r="K1597" s="3615"/>
      <c r="L1597" s="3616"/>
      <c r="M1597" s="3616"/>
      <c r="N1597" s="3616"/>
      <c r="O1597" s="3616"/>
      <c r="P1597" s="3614"/>
      <c r="DE1597" s="818"/>
      <c r="DG1597" s="829"/>
    </row>
    <row r="1598" spans="1:111" s="771" customFormat="1" ht="9.75" hidden="1" customHeight="1" x14ac:dyDescent="0.15">
      <c r="A1598" s="790"/>
      <c r="B1598" s="3600" t="s">
        <v>580</v>
      </c>
      <c r="C1598" s="3600"/>
      <c r="D1598" s="3600"/>
      <c r="E1598" s="3600"/>
      <c r="F1598" s="3600"/>
      <c r="G1598" s="3600"/>
      <c r="H1598" s="3600"/>
      <c r="I1598" s="811"/>
      <c r="J1598" s="3611"/>
      <c r="K1598" s="3615"/>
      <c r="L1598" s="3616"/>
      <c r="M1598" s="3616"/>
      <c r="N1598" s="3616"/>
      <c r="O1598" s="3616"/>
      <c r="P1598" s="3614"/>
      <c r="DE1598" s="818"/>
      <c r="DG1598" s="829"/>
    </row>
    <row r="1599" spans="1:111" s="771" customFormat="1" ht="9.75" hidden="1" customHeight="1" x14ac:dyDescent="0.15">
      <c r="A1599" s="790"/>
      <c r="B1599" s="3597" t="s">
        <v>1252</v>
      </c>
      <c r="C1599" s="3597"/>
      <c r="D1599" s="3597"/>
      <c r="E1599" s="3597"/>
      <c r="F1599" s="3597"/>
      <c r="G1599" s="3597"/>
      <c r="H1599" s="3597"/>
      <c r="I1599" s="811"/>
      <c r="J1599" s="3611"/>
      <c r="K1599" s="3615"/>
      <c r="L1599" s="3616"/>
      <c r="M1599" s="3616"/>
      <c r="N1599" s="3616"/>
      <c r="O1599" s="3616"/>
      <c r="P1599" s="3614"/>
      <c r="DE1599" s="818"/>
      <c r="DG1599" s="829"/>
    </row>
    <row r="1600" spans="1:111" s="771" customFormat="1" ht="11.25" hidden="1" customHeight="1" x14ac:dyDescent="0.15">
      <c r="A1600" s="790"/>
      <c r="B1600" s="3597" t="s">
        <v>1251</v>
      </c>
      <c r="C1600" s="3597"/>
      <c r="D1600" s="3597"/>
      <c r="E1600" s="3597"/>
      <c r="F1600" s="3597"/>
      <c r="G1600" s="3597"/>
      <c r="H1600" s="3597"/>
      <c r="I1600" s="811"/>
      <c r="J1600" s="3539"/>
      <c r="K1600" s="3617"/>
      <c r="L1600" s="3618"/>
      <c r="M1600" s="3618"/>
      <c r="N1600" s="3618"/>
      <c r="O1600" s="3618"/>
      <c r="P1600" s="3619"/>
      <c r="DE1600" s="818"/>
      <c r="DG1600" s="829"/>
    </row>
    <row r="1601" spans="1:111" s="772" customFormat="1" ht="13.5" hidden="1" x14ac:dyDescent="0.15">
      <c r="A1601" s="3637" t="s">
        <v>1271</v>
      </c>
      <c r="B1601" s="3638"/>
      <c r="C1601" s="3638"/>
      <c r="D1601" s="3638"/>
      <c r="E1601" s="3638"/>
      <c r="F1601" s="3638"/>
      <c r="G1601" s="3638"/>
      <c r="H1601" s="3638"/>
      <c r="I1601" s="3638"/>
      <c r="J1601" s="3638"/>
      <c r="K1601" s="3638"/>
      <c r="L1601" s="3638"/>
      <c r="M1601" s="3638"/>
      <c r="N1601" s="3638"/>
      <c r="O1601" s="3638"/>
      <c r="P1601" s="3638"/>
      <c r="DE1601" s="830"/>
      <c r="DG1601" s="829"/>
    </row>
    <row r="1602" spans="1:111" s="771" customFormat="1" ht="12" hidden="1" customHeight="1" x14ac:dyDescent="0.15">
      <c r="A1602" s="3393" t="s">
        <v>576</v>
      </c>
      <c r="B1602" s="3417"/>
      <c r="C1602" s="3639"/>
      <c r="D1602" s="3640"/>
      <c r="E1602" s="3393" t="s">
        <v>575</v>
      </c>
      <c r="F1602" s="3417"/>
      <c r="G1602" s="3386"/>
      <c r="H1602" s="3416"/>
      <c r="I1602" s="3416"/>
      <c r="J1602" s="3387"/>
      <c r="K1602" s="801" t="s">
        <v>1214</v>
      </c>
      <c r="L1602" s="3386"/>
      <c r="M1602" s="3416"/>
      <c r="N1602" s="3416"/>
      <c r="O1602" s="3416"/>
      <c r="P1602" s="3387"/>
      <c r="DE1602" s="818"/>
      <c r="DG1602" s="829"/>
    </row>
    <row r="1603" spans="1:111" s="771" customFormat="1" ht="12" hidden="1" customHeight="1" x14ac:dyDescent="0.15">
      <c r="A1603" s="3421">
        <v>1</v>
      </c>
      <c r="B1603" s="3510" t="s">
        <v>1249</v>
      </c>
      <c r="C1603" s="3511"/>
      <c r="D1603" s="3511"/>
      <c r="E1603" s="3511"/>
      <c r="F1603" s="3512"/>
      <c r="G1603" s="3492" t="s">
        <v>1248</v>
      </c>
      <c r="H1603" s="3493"/>
      <c r="I1603" s="3393" t="s">
        <v>1270</v>
      </c>
      <c r="J1603" s="3394"/>
      <c r="K1603" s="3394"/>
      <c r="L1603" s="3394"/>
      <c r="M1603" s="3394"/>
      <c r="N1603" s="3394"/>
      <c r="O1603" s="3394"/>
      <c r="P1603" s="3417"/>
      <c r="DE1603" s="818"/>
      <c r="DG1603" s="829"/>
    </row>
    <row r="1604" spans="1:111" s="771" customFormat="1" ht="12" hidden="1" customHeight="1" x14ac:dyDescent="0.15">
      <c r="A1604" s="3422"/>
      <c r="B1604" s="3513"/>
      <c r="C1604" s="3514"/>
      <c r="D1604" s="3514"/>
      <c r="E1604" s="3514"/>
      <c r="F1604" s="3515"/>
      <c r="G1604" s="3426"/>
      <c r="H1604" s="3428"/>
      <c r="I1604" s="3635"/>
      <c r="J1604" s="3636"/>
      <c r="K1604" s="3636"/>
      <c r="L1604" s="3636"/>
      <c r="M1604" s="3636"/>
      <c r="N1604" s="3636"/>
      <c r="O1604" s="3636"/>
      <c r="P1604" s="808" t="s">
        <v>1763</v>
      </c>
      <c r="DE1604" s="818"/>
      <c r="DG1604" s="829"/>
    </row>
    <row r="1605" spans="1:111" s="771" customFormat="1" ht="6" hidden="1" customHeight="1" x14ac:dyDescent="0.15">
      <c r="A1605" s="809"/>
      <c r="B1605" s="809"/>
      <c r="C1605" s="809"/>
      <c r="D1605" s="809"/>
      <c r="E1605" s="809"/>
      <c r="F1605" s="809"/>
      <c r="G1605" s="809"/>
      <c r="H1605" s="809"/>
      <c r="I1605" s="809"/>
      <c r="J1605" s="809"/>
      <c r="K1605" s="809"/>
      <c r="L1605" s="809"/>
      <c r="M1605" s="791"/>
      <c r="N1605" s="791"/>
      <c r="O1605" s="791"/>
      <c r="P1605" s="791"/>
      <c r="DE1605" s="818"/>
      <c r="DG1605" s="829"/>
    </row>
    <row r="1606" spans="1:111" s="771" customFormat="1" ht="12" hidden="1" customHeight="1" x14ac:dyDescent="0.15">
      <c r="A1606" s="3421">
        <v>2</v>
      </c>
      <c r="B1606" s="3434" t="s">
        <v>1269</v>
      </c>
      <c r="C1606" s="3624"/>
      <c r="D1606" s="3624"/>
      <c r="E1606" s="3624"/>
      <c r="F1606" s="3624"/>
      <c r="G1606" s="3624"/>
      <c r="H1606" s="3624"/>
      <c r="I1606" s="3624"/>
      <c r="J1606" s="3624"/>
      <c r="K1606" s="3624"/>
      <c r="L1606" s="3624"/>
      <c r="M1606" s="3624"/>
      <c r="N1606" s="3625"/>
      <c r="O1606" s="3434" t="s">
        <v>1231</v>
      </c>
      <c r="P1606" s="3625"/>
      <c r="DE1606" s="818"/>
      <c r="DG1606" s="829"/>
    </row>
    <row r="1607" spans="1:111" s="771" customFormat="1" ht="12" hidden="1" customHeight="1" x14ac:dyDescent="0.15">
      <c r="A1607" s="3475"/>
      <c r="B1607" s="804" t="s">
        <v>54</v>
      </c>
      <c r="C1607" s="3627" t="s">
        <v>1234</v>
      </c>
      <c r="D1607" s="3628"/>
      <c r="E1607" s="3629"/>
      <c r="F1607" s="805" t="s">
        <v>1268</v>
      </c>
      <c r="G1607" s="3627" t="s">
        <v>1267</v>
      </c>
      <c r="H1607" s="3628"/>
      <c r="I1607" s="3630" t="s">
        <v>1266</v>
      </c>
      <c r="J1607" s="3631"/>
      <c r="K1607" s="3632"/>
      <c r="L1607" s="807" t="s">
        <v>1265</v>
      </c>
      <c r="M1607" s="3633" t="s">
        <v>1264</v>
      </c>
      <c r="N1607" s="3634"/>
      <c r="O1607" s="3436"/>
      <c r="P1607" s="3626"/>
      <c r="DE1607" s="818"/>
      <c r="DF1607" s="772" t="str">
        <f>IF(COUNTA(B1608:P1617)&gt;0,DG1607,"")</f>
        <v/>
      </c>
      <c r="DG1607" s="829">
        <v>48</v>
      </c>
    </row>
    <row r="1608" spans="1:111" s="771" customFormat="1" ht="13.5" hidden="1" customHeight="1" x14ac:dyDescent="0.15">
      <c r="A1608" s="3475"/>
      <c r="B1608" s="778"/>
      <c r="C1608" s="3622"/>
      <c r="D1608" s="3547"/>
      <c r="E1608" s="3623"/>
      <c r="F1608" s="764"/>
      <c r="G1608" s="3622"/>
      <c r="H1608" s="3416"/>
      <c r="I1608" s="3531"/>
      <c r="J1608" s="3461"/>
      <c r="K1608" s="3532"/>
      <c r="L1608" s="779"/>
      <c r="M1608" s="3439"/>
      <c r="N1608" s="3440"/>
      <c r="O1608" s="3386"/>
      <c r="P1608" s="3387"/>
      <c r="DE1608" s="818"/>
      <c r="DG1608" s="829"/>
    </row>
    <row r="1609" spans="1:111" s="771" customFormat="1" ht="13.5" hidden="1" customHeight="1" x14ac:dyDescent="0.15">
      <c r="A1609" s="3475"/>
      <c r="B1609" s="778"/>
      <c r="C1609" s="3622"/>
      <c r="D1609" s="3547"/>
      <c r="E1609" s="3623"/>
      <c r="F1609" s="764"/>
      <c r="G1609" s="3622"/>
      <c r="H1609" s="3416"/>
      <c r="I1609" s="3531"/>
      <c r="J1609" s="3461"/>
      <c r="K1609" s="3532"/>
      <c r="L1609" s="779"/>
      <c r="M1609" s="3439"/>
      <c r="N1609" s="3440"/>
      <c r="O1609" s="3386"/>
      <c r="P1609" s="3387"/>
      <c r="DE1609" s="818"/>
      <c r="DG1609" s="829"/>
    </row>
    <row r="1610" spans="1:111" s="771" customFormat="1" ht="13.5" hidden="1" customHeight="1" x14ac:dyDescent="0.15">
      <c r="A1610" s="3475"/>
      <c r="B1610" s="776"/>
      <c r="C1610" s="3622"/>
      <c r="D1610" s="3416"/>
      <c r="E1610" s="3534"/>
      <c r="F1610" s="764"/>
      <c r="G1610" s="3622"/>
      <c r="H1610" s="3416"/>
      <c r="I1610" s="3531"/>
      <c r="J1610" s="3461"/>
      <c r="K1610" s="3532"/>
      <c r="L1610" s="777"/>
      <c r="M1610" s="3439"/>
      <c r="N1610" s="3440"/>
      <c r="O1610" s="3386"/>
      <c r="P1610" s="3387"/>
      <c r="DE1610" s="818"/>
      <c r="DG1610" s="829"/>
    </row>
    <row r="1611" spans="1:111" s="771" customFormat="1" ht="13.5" hidden="1" customHeight="1" x14ac:dyDescent="0.15">
      <c r="A1611" s="3475"/>
      <c r="B1611" s="778"/>
      <c r="C1611" s="3622"/>
      <c r="D1611" s="3547"/>
      <c r="E1611" s="3623"/>
      <c r="F1611" s="764"/>
      <c r="G1611" s="3622"/>
      <c r="H1611" s="3416"/>
      <c r="I1611" s="3531"/>
      <c r="J1611" s="3461"/>
      <c r="K1611" s="3532"/>
      <c r="L1611" s="779"/>
      <c r="M1611" s="3439"/>
      <c r="N1611" s="3440"/>
      <c r="O1611" s="3386"/>
      <c r="P1611" s="3387"/>
      <c r="DE1611" s="818"/>
      <c r="DG1611" s="829"/>
    </row>
    <row r="1612" spans="1:111" s="771" customFormat="1" ht="13.5" hidden="1" customHeight="1" x14ac:dyDescent="0.15">
      <c r="A1612" s="3475"/>
      <c r="B1612" s="778"/>
      <c r="C1612" s="3622"/>
      <c r="D1612" s="3416"/>
      <c r="E1612" s="3534"/>
      <c r="F1612" s="764"/>
      <c r="G1612" s="3622"/>
      <c r="H1612" s="3534"/>
      <c r="I1612" s="3531"/>
      <c r="J1612" s="3461"/>
      <c r="K1612" s="3532"/>
      <c r="L1612" s="779"/>
      <c r="M1612" s="3439"/>
      <c r="N1612" s="3621"/>
      <c r="O1612" s="3386"/>
      <c r="P1612" s="3621"/>
      <c r="DE1612" s="818"/>
      <c r="DG1612" s="829"/>
    </row>
    <row r="1613" spans="1:111" s="771" customFormat="1" ht="13.5" hidden="1" customHeight="1" x14ac:dyDescent="0.15">
      <c r="A1613" s="3475"/>
      <c r="B1613" s="778"/>
      <c r="C1613" s="3622"/>
      <c r="D1613" s="3547"/>
      <c r="E1613" s="3623"/>
      <c r="F1613" s="764"/>
      <c r="G1613" s="3622"/>
      <c r="H1613" s="3416"/>
      <c r="I1613" s="3531"/>
      <c r="J1613" s="3461"/>
      <c r="K1613" s="3532"/>
      <c r="L1613" s="779"/>
      <c r="M1613" s="3439"/>
      <c r="N1613" s="3440"/>
      <c r="O1613" s="3386"/>
      <c r="P1613" s="3387"/>
      <c r="DE1613" s="818"/>
      <c r="DG1613" s="829"/>
    </row>
    <row r="1614" spans="1:111" s="771" customFormat="1" ht="13.5" hidden="1" customHeight="1" x14ac:dyDescent="0.15">
      <c r="A1614" s="3475"/>
      <c r="B1614" s="778"/>
      <c r="C1614" s="3622"/>
      <c r="D1614" s="3547"/>
      <c r="E1614" s="3623"/>
      <c r="F1614" s="764"/>
      <c r="G1614" s="3622"/>
      <c r="H1614" s="3416"/>
      <c r="I1614" s="3531"/>
      <c r="J1614" s="3461"/>
      <c r="K1614" s="3532"/>
      <c r="L1614" s="779"/>
      <c r="M1614" s="3439"/>
      <c r="N1614" s="3440"/>
      <c r="O1614" s="3386"/>
      <c r="P1614" s="3387"/>
      <c r="DE1614" s="818"/>
      <c r="DG1614" s="829"/>
    </row>
    <row r="1615" spans="1:111" s="771" customFormat="1" ht="13.5" hidden="1" customHeight="1" x14ac:dyDescent="0.15">
      <c r="A1615" s="3475"/>
      <c r="B1615" s="776"/>
      <c r="C1615" s="3622"/>
      <c r="D1615" s="3416"/>
      <c r="E1615" s="3534"/>
      <c r="F1615" s="764"/>
      <c r="G1615" s="3622"/>
      <c r="H1615" s="3416"/>
      <c r="I1615" s="3531"/>
      <c r="J1615" s="3461"/>
      <c r="K1615" s="3532"/>
      <c r="L1615" s="777"/>
      <c r="M1615" s="3439"/>
      <c r="N1615" s="3440"/>
      <c r="O1615" s="3386"/>
      <c r="P1615" s="3387"/>
      <c r="DE1615" s="818"/>
      <c r="DG1615" s="829"/>
    </row>
    <row r="1616" spans="1:111" s="771" customFormat="1" ht="13.5" hidden="1" customHeight="1" x14ac:dyDescent="0.15">
      <c r="A1616" s="3475"/>
      <c r="B1616" s="778"/>
      <c r="C1616" s="3622"/>
      <c r="D1616" s="3547"/>
      <c r="E1616" s="3623"/>
      <c r="F1616" s="764"/>
      <c r="G1616" s="3622"/>
      <c r="H1616" s="3416"/>
      <c r="I1616" s="3531"/>
      <c r="J1616" s="3461"/>
      <c r="K1616" s="3532"/>
      <c r="L1616" s="779"/>
      <c r="M1616" s="3439"/>
      <c r="N1616" s="3440"/>
      <c r="O1616" s="3386"/>
      <c r="P1616" s="3387"/>
      <c r="DE1616" s="818"/>
      <c r="DG1616" s="829"/>
    </row>
    <row r="1617" spans="1:111" s="771" customFormat="1" ht="13.5" hidden="1" customHeight="1" x14ac:dyDescent="0.15">
      <c r="A1617" s="3475"/>
      <c r="B1617" s="776"/>
      <c r="C1617" s="3622"/>
      <c r="D1617" s="3416"/>
      <c r="E1617" s="3534"/>
      <c r="F1617" s="764"/>
      <c r="G1617" s="3622"/>
      <c r="H1617" s="3416"/>
      <c r="I1617" s="3531"/>
      <c r="J1617" s="3461"/>
      <c r="K1617" s="3532"/>
      <c r="L1617" s="777"/>
      <c r="M1617" s="3439"/>
      <c r="N1617" s="3440"/>
      <c r="O1617" s="3386"/>
      <c r="P1617" s="3387"/>
      <c r="DE1617" s="818"/>
      <c r="DG1617" s="829"/>
    </row>
    <row r="1618" spans="1:111" s="771" customFormat="1" ht="6" hidden="1" customHeight="1" x14ac:dyDescent="0.15">
      <c r="A1618" s="3601"/>
      <c r="B1618" s="3602"/>
      <c r="C1618" s="3602"/>
      <c r="D1618" s="3602"/>
      <c r="E1618" s="3602"/>
      <c r="F1618" s="3602"/>
      <c r="G1618" s="3602"/>
      <c r="H1618" s="3602"/>
      <c r="I1618" s="3602"/>
      <c r="J1618" s="3602"/>
      <c r="K1618" s="3602"/>
      <c r="L1618" s="3602"/>
      <c r="M1618" s="3602"/>
      <c r="N1618" s="3602"/>
      <c r="O1618" s="3602"/>
      <c r="P1618" s="3602"/>
      <c r="DE1618" s="818"/>
      <c r="DG1618" s="829"/>
    </row>
    <row r="1619" spans="1:111" s="771" customFormat="1" ht="6" hidden="1" customHeight="1" x14ac:dyDescent="0.15">
      <c r="A1619" s="3603"/>
      <c r="B1619" s="3603"/>
      <c r="C1619" s="3603"/>
      <c r="D1619" s="3603"/>
      <c r="E1619" s="3603"/>
      <c r="F1619" s="3603"/>
      <c r="G1619" s="3603"/>
      <c r="H1619" s="3603"/>
      <c r="I1619" s="3603"/>
      <c r="J1619" s="3603"/>
      <c r="K1619" s="3603"/>
      <c r="L1619" s="3603"/>
      <c r="M1619" s="3603"/>
      <c r="N1619" s="3603"/>
      <c r="O1619" s="3603"/>
      <c r="P1619" s="3603"/>
      <c r="DE1619" s="818"/>
      <c r="DG1619" s="829"/>
    </row>
    <row r="1620" spans="1:111" s="771" customFormat="1" ht="21" hidden="1" customHeight="1" x14ac:dyDescent="0.15">
      <c r="A1620" s="3421">
        <v>3</v>
      </c>
      <c r="B1620" s="3604" t="s">
        <v>1263</v>
      </c>
      <c r="C1620" s="3605"/>
      <c r="D1620" s="3606"/>
      <c r="E1620" s="3607" t="s">
        <v>1226</v>
      </c>
      <c r="F1620" s="3608"/>
      <c r="G1620" s="3609"/>
      <c r="H1620" s="3609"/>
      <c r="I1620" s="802"/>
      <c r="J1620" s="813">
        <v>4</v>
      </c>
      <c r="K1620" s="3510" t="s">
        <v>1262</v>
      </c>
      <c r="L1620" s="3511"/>
      <c r="M1620" s="3511"/>
      <c r="N1620" s="3511"/>
      <c r="O1620" s="3511"/>
      <c r="P1620" s="3512"/>
      <c r="DE1620" s="818"/>
      <c r="DG1620" s="829"/>
    </row>
    <row r="1621" spans="1:111" s="771" customFormat="1" ht="12" hidden="1" customHeight="1" x14ac:dyDescent="0.15">
      <c r="A1621" s="3422"/>
      <c r="B1621" s="3610"/>
      <c r="C1621" s="3610"/>
      <c r="D1621" s="3610"/>
      <c r="E1621" s="3386"/>
      <c r="F1621" s="3387"/>
      <c r="G1621" s="3445"/>
      <c r="H1621" s="3445"/>
      <c r="I1621" s="791"/>
      <c r="J1621" s="3611"/>
      <c r="K1621" s="3612"/>
      <c r="L1621" s="3613"/>
      <c r="M1621" s="3613"/>
      <c r="N1621" s="3613"/>
      <c r="O1621" s="3613"/>
      <c r="P1621" s="3614"/>
      <c r="DE1621" s="818"/>
      <c r="DG1621" s="829"/>
    </row>
    <row r="1622" spans="1:111" s="771" customFormat="1" ht="12" hidden="1" customHeight="1" x14ac:dyDescent="0.15">
      <c r="A1622" s="791"/>
      <c r="B1622" s="812"/>
      <c r="C1622" s="812"/>
      <c r="D1622" s="812"/>
      <c r="E1622" s="812"/>
      <c r="F1622" s="812"/>
      <c r="G1622" s="812"/>
      <c r="H1622" s="812"/>
      <c r="I1622" s="811"/>
      <c r="J1622" s="3611"/>
      <c r="K1622" s="3615"/>
      <c r="L1622" s="3616"/>
      <c r="M1622" s="3616"/>
      <c r="N1622" s="3616"/>
      <c r="O1622" s="3616"/>
      <c r="P1622" s="3614"/>
      <c r="DE1622" s="818"/>
      <c r="DG1622" s="829"/>
    </row>
    <row r="1623" spans="1:111" s="771" customFormat="1" ht="12" hidden="1" customHeight="1" x14ac:dyDescent="0.15">
      <c r="A1623" s="791"/>
      <c r="B1623" s="3599" t="s">
        <v>1261</v>
      </c>
      <c r="C1623" s="3599"/>
      <c r="D1623" s="3599"/>
      <c r="E1623" s="3599"/>
      <c r="F1623" s="3599"/>
      <c r="G1623" s="3599"/>
      <c r="H1623" s="3599"/>
      <c r="I1623" s="811"/>
      <c r="J1623" s="3611"/>
      <c r="K1623" s="3615"/>
      <c r="L1623" s="3616"/>
      <c r="M1623" s="3616"/>
      <c r="N1623" s="3616"/>
      <c r="O1623" s="3616"/>
      <c r="P1623" s="3614"/>
      <c r="DE1623" s="818"/>
      <c r="DG1623" s="829"/>
    </row>
    <row r="1624" spans="1:111" s="771" customFormat="1" ht="12" hidden="1" customHeight="1" x14ac:dyDescent="0.15">
      <c r="A1624" s="791"/>
      <c r="B1624" s="3599" t="s">
        <v>1260</v>
      </c>
      <c r="C1624" s="3599"/>
      <c r="D1624" s="3599"/>
      <c r="E1624" s="3599"/>
      <c r="F1624" s="3599"/>
      <c r="G1624" s="3599"/>
      <c r="H1624" s="3599"/>
      <c r="I1624" s="803"/>
      <c r="J1624" s="3611"/>
      <c r="K1624" s="3615"/>
      <c r="L1624" s="3616"/>
      <c r="M1624" s="3616"/>
      <c r="N1624" s="3616"/>
      <c r="O1624" s="3616"/>
      <c r="P1624" s="3614"/>
      <c r="DE1624" s="818"/>
      <c r="DG1624" s="829"/>
    </row>
    <row r="1625" spans="1:111" s="771" customFormat="1" ht="12" hidden="1" customHeight="1" x14ac:dyDescent="0.15">
      <c r="A1625" s="790" t="s">
        <v>1223</v>
      </c>
      <c r="B1625" s="3599" t="s">
        <v>1259</v>
      </c>
      <c r="C1625" s="3599"/>
      <c r="D1625" s="3599"/>
      <c r="E1625" s="3599"/>
      <c r="F1625" s="3599"/>
      <c r="G1625" s="3599"/>
      <c r="H1625" s="3599"/>
      <c r="I1625" s="811"/>
      <c r="J1625" s="3611"/>
      <c r="K1625" s="3615"/>
      <c r="L1625" s="3616"/>
      <c r="M1625" s="3616"/>
      <c r="N1625" s="3616"/>
      <c r="O1625" s="3616"/>
      <c r="P1625" s="3614"/>
      <c r="DE1625" s="818"/>
      <c r="DG1625" s="829"/>
    </row>
    <row r="1626" spans="1:111" s="771" customFormat="1" ht="12" hidden="1" customHeight="1" x14ac:dyDescent="0.15">
      <c r="A1626" s="790"/>
      <c r="B1626" s="3620" t="s">
        <v>1258</v>
      </c>
      <c r="C1626" s="3620"/>
      <c r="D1626" s="3620"/>
      <c r="E1626" s="3620"/>
      <c r="F1626" s="3620"/>
      <c r="G1626" s="3620"/>
      <c r="H1626" s="3620"/>
      <c r="I1626" s="811"/>
      <c r="J1626" s="3611"/>
      <c r="K1626" s="3615"/>
      <c r="L1626" s="3616"/>
      <c r="M1626" s="3616"/>
      <c r="N1626" s="3616"/>
      <c r="O1626" s="3616"/>
      <c r="P1626" s="3614"/>
      <c r="DE1626" s="818"/>
      <c r="DG1626" s="829"/>
    </row>
    <row r="1627" spans="1:111" s="771" customFormat="1" ht="12" hidden="1" customHeight="1" x14ac:dyDescent="0.15">
      <c r="A1627" s="790"/>
      <c r="B1627" s="3599" t="s">
        <v>1257</v>
      </c>
      <c r="C1627" s="3599"/>
      <c r="D1627" s="3599"/>
      <c r="E1627" s="3599"/>
      <c r="F1627" s="3599"/>
      <c r="G1627" s="3599"/>
      <c r="H1627" s="3599"/>
      <c r="I1627" s="811"/>
      <c r="J1627" s="3611"/>
      <c r="K1627" s="3615"/>
      <c r="L1627" s="3616"/>
      <c r="M1627" s="3616"/>
      <c r="N1627" s="3616"/>
      <c r="O1627" s="3616"/>
      <c r="P1627" s="3614"/>
      <c r="DE1627" s="818"/>
      <c r="DG1627" s="829"/>
    </row>
    <row r="1628" spans="1:111" s="771" customFormat="1" ht="12" hidden="1" customHeight="1" x14ac:dyDescent="0.15">
      <c r="A1628" s="790"/>
      <c r="B1628" s="3598" t="s">
        <v>1256</v>
      </c>
      <c r="C1628" s="3598"/>
      <c r="D1628" s="3598"/>
      <c r="E1628" s="3598"/>
      <c r="F1628" s="3598"/>
      <c r="G1628" s="3598"/>
      <c r="H1628" s="3598"/>
      <c r="I1628" s="811"/>
      <c r="J1628" s="3611"/>
      <c r="K1628" s="3615"/>
      <c r="L1628" s="3616"/>
      <c r="M1628" s="3616"/>
      <c r="N1628" s="3616"/>
      <c r="O1628" s="3616"/>
      <c r="P1628" s="3614"/>
      <c r="DE1628" s="818"/>
      <c r="DG1628" s="829"/>
    </row>
    <row r="1629" spans="1:111" s="771" customFormat="1" ht="12" hidden="1" customHeight="1" x14ac:dyDescent="0.15">
      <c r="A1629" s="790"/>
      <c r="B1629" s="3599" t="s">
        <v>1255</v>
      </c>
      <c r="C1629" s="3599"/>
      <c r="D1629" s="3599"/>
      <c r="E1629" s="3599"/>
      <c r="F1629" s="3599"/>
      <c r="G1629" s="3599"/>
      <c r="H1629" s="3599"/>
      <c r="I1629" s="811"/>
      <c r="J1629" s="3611"/>
      <c r="K1629" s="3615"/>
      <c r="L1629" s="3616"/>
      <c r="M1629" s="3616"/>
      <c r="N1629" s="3616"/>
      <c r="O1629" s="3616"/>
      <c r="P1629" s="3614"/>
      <c r="Q1629" s="224"/>
      <c r="R1629" s="224"/>
      <c r="S1629" s="224"/>
      <c r="T1629" s="224"/>
      <c r="U1629" s="224"/>
      <c r="V1629" s="224"/>
      <c r="W1629" s="224"/>
      <c r="X1629" s="224"/>
      <c r="Y1629" s="224"/>
      <c r="Z1629" s="224"/>
      <c r="AA1629" s="224"/>
      <c r="DE1629" s="818"/>
      <c r="DG1629" s="829"/>
    </row>
    <row r="1630" spans="1:111" s="771" customFormat="1" ht="12" hidden="1" customHeight="1" x14ac:dyDescent="0.15">
      <c r="A1630" s="790"/>
      <c r="B1630" s="3599" t="s">
        <v>1254</v>
      </c>
      <c r="C1630" s="3599"/>
      <c r="D1630" s="3599"/>
      <c r="E1630" s="3599"/>
      <c r="F1630" s="3599"/>
      <c r="G1630" s="3599"/>
      <c r="H1630" s="3599"/>
      <c r="I1630" s="811"/>
      <c r="J1630" s="3611"/>
      <c r="K1630" s="3615"/>
      <c r="L1630" s="3616"/>
      <c r="M1630" s="3616"/>
      <c r="N1630" s="3616"/>
      <c r="O1630" s="3616"/>
      <c r="P1630" s="3614"/>
      <c r="DE1630" s="818"/>
      <c r="DG1630" s="829"/>
    </row>
    <row r="1631" spans="1:111" s="771" customFormat="1" ht="12.75" hidden="1" customHeight="1" x14ac:dyDescent="0.15">
      <c r="A1631" s="790"/>
      <c r="B1631" s="3599" t="s">
        <v>1253</v>
      </c>
      <c r="C1631" s="3599"/>
      <c r="D1631" s="3599"/>
      <c r="E1631" s="3599"/>
      <c r="F1631" s="3599"/>
      <c r="G1631" s="3599"/>
      <c r="H1631" s="3599"/>
      <c r="I1631" s="811"/>
      <c r="J1631" s="3611"/>
      <c r="K1631" s="3615"/>
      <c r="L1631" s="3616"/>
      <c r="M1631" s="3616"/>
      <c r="N1631" s="3616"/>
      <c r="O1631" s="3616"/>
      <c r="P1631" s="3614"/>
      <c r="DE1631" s="818"/>
      <c r="DG1631" s="829"/>
    </row>
    <row r="1632" spans="1:111" s="771" customFormat="1" ht="9.75" hidden="1" customHeight="1" x14ac:dyDescent="0.15">
      <c r="A1632" s="790"/>
      <c r="B1632" s="3600" t="s">
        <v>580</v>
      </c>
      <c r="C1632" s="3600"/>
      <c r="D1632" s="3600"/>
      <c r="E1632" s="3600"/>
      <c r="F1632" s="3600"/>
      <c r="G1632" s="3600"/>
      <c r="H1632" s="3600"/>
      <c r="I1632" s="811"/>
      <c r="J1632" s="3611"/>
      <c r="K1632" s="3615"/>
      <c r="L1632" s="3616"/>
      <c r="M1632" s="3616"/>
      <c r="N1632" s="3616"/>
      <c r="O1632" s="3616"/>
      <c r="P1632" s="3614"/>
      <c r="DE1632" s="818"/>
      <c r="DG1632" s="829"/>
    </row>
    <row r="1633" spans="1:111" s="771" customFormat="1" ht="9.75" hidden="1" customHeight="1" x14ac:dyDescent="0.15">
      <c r="A1633" s="790"/>
      <c r="B1633" s="3597" t="s">
        <v>1252</v>
      </c>
      <c r="C1633" s="3597"/>
      <c r="D1633" s="3597"/>
      <c r="E1633" s="3597"/>
      <c r="F1633" s="3597"/>
      <c r="G1633" s="3597"/>
      <c r="H1633" s="3597"/>
      <c r="I1633" s="811"/>
      <c r="J1633" s="3611"/>
      <c r="K1633" s="3615"/>
      <c r="L1633" s="3616"/>
      <c r="M1633" s="3616"/>
      <c r="N1633" s="3616"/>
      <c r="O1633" s="3616"/>
      <c r="P1633" s="3614"/>
      <c r="DE1633" s="818"/>
      <c r="DG1633" s="829"/>
    </row>
    <row r="1634" spans="1:111" s="771" customFormat="1" ht="11.25" hidden="1" customHeight="1" x14ac:dyDescent="0.15">
      <c r="A1634" s="790"/>
      <c r="B1634" s="3597" t="s">
        <v>1251</v>
      </c>
      <c r="C1634" s="3597"/>
      <c r="D1634" s="3597"/>
      <c r="E1634" s="3597"/>
      <c r="F1634" s="3597"/>
      <c r="G1634" s="3597"/>
      <c r="H1634" s="3597"/>
      <c r="I1634" s="811"/>
      <c r="J1634" s="3539"/>
      <c r="K1634" s="3617"/>
      <c r="L1634" s="3618"/>
      <c r="M1634" s="3618"/>
      <c r="N1634" s="3618"/>
      <c r="O1634" s="3618"/>
      <c r="P1634" s="3619"/>
      <c r="DE1634" s="818"/>
      <c r="DG1634" s="829"/>
    </row>
    <row r="1635" spans="1:111" s="772" customFormat="1" ht="13.5" hidden="1" x14ac:dyDescent="0.15">
      <c r="A1635" s="3637" t="s">
        <v>1271</v>
      </c>
      <c r="B1635" s="3638"/>
      <c r="C1635" s="3638"/>
      <c r="D1635" s="3638"/>
      <c r="E1635" s="3638"/>
      <c r="F1635" s="3638"/>
      <c r="G1635" s="3638"/>
      <c r="H1635" s="3638"/>
      <c r="I1635" s="3638"/>
      <c r="J1635" s="3638"/>
      <c r="K1635" s="3638"/>
      <c r="L1635" s="3638"/>
      <c r="M1635" s="3638"/>
      <c r="N1635" s="3638"/>
      <c r="O1635" s="3638"/>
      <c r="P1635" s="3638"/>
      <c r="DE1635" s="830"/>
      <c r="DG1635" s="829"/>
    </row>
    <row r="1636" spans="1:111" s="771" customFormat="1" ht="12" hidden="1" customHeight="1" x14ac:dyDescent="0.15">
      <c r="A1636" s="3393" t="s">
        <v>576</v>
      </c>
      <c r="B1636" s="3417"/>
      <c r="C1636" s="3639"/>
      <c r="D1636" s="3640"/>
      <c r="E1636" s="3393" t="s">
        <v>575</v>
      </c>
      <c r="F1636" s="3417"/>
      <c r="G1636" s="3386"/>
      <c r="H1636" s="3416"/>
      <c r="I1636" s="3416"/>
      <c r="J1636" s="3387"/>
      <c r="K1636" s="801" t="s">
        <v>1214</v>
      </c>
      <c r="L1636" s="3386"/>
      <c r="M1636" s="3416"/>
      <c r="N1636" s="3416"/>
      <c r="O1636" s="3416"/>
      <c r="P1636" s="3387"/>
      <c r="DE1636" s="818"/>
      <c r="DG1636" s="829"/>
    </row>
    <row r="1637" spans="1:111" s="771" customFormat="1" ht="12" hidden="1" customHeight="1" x14ac:dyDescent="0.15">
      <c r="A1637" s="3421">
        <v>1</v>
      </c>
      <c r="B1637" s="3510" t="s">
        <v>1249</v>
      </c>
      <c r="C1637" s="3511"/>
      <c r="D1637" s="3511"/>
      <c r="E1637" s="3511"/>
      <c r="F1637" s="3512"/>
      <c r="G1637" s="3492" t="s">
        <v>1248</v>
      </c>
      <c r="H1637" s="3493"/>
      <c r="I1637" s="3393" t="s">
        <v>1270</v>
      </c>
      <c r="J1637" s="3394"/>
      <c r="K1637" s="3394"/>
      <c r="L1637" s="3394"/>
      <c r="M1637" s="3394"/>
      <c r="N1637" s="3394"/>
      <c r="O1637" s="3394"/>
      <c r="P1637" s="3417"/>
      <c r="DE1637" s="818"/>
      <c r="DG1637" s="829"/>
    </row>
    <row r="1638" spans="1:111" s="771" customFormat="1" ht="12" hidden="1" customHeight="1" x14ac:dyDescent="0.15">
      <c r="A1638" s="3422"/>
      <c r="B1638" s="3513"/>
      <c r="C1638" s="3514"/>
      <c r="D1638" s="3514"/>
      <c r="E1638" s="3514"/>
      <c r="F1638" s="3515"/>
      <c r="G1638" s="3426"/>
      <c r="H1638" s="3428"/>
      <c r="I1638" s="3635"/>
      <c r="J1638" s="3636"/>
      <c r="K1638" s="3636"/>
      <c r="L1638" s="3636"/>
      <c r="M1638" s="3636"/>
      <c r="N1638" s="3636"/>
      <c r="O1638" s="3636"/>
      <c r="P1638" s="808" t="s">
        <v>1763</v>
      </c>
      <c r="DE1638" s="818"/>
      <c r="DG1638" s="829"/>
    </row>
    <row r="1639" spans="1:111" s="771" customFormat="1" ht="6" hidden="1" customHeight="1" x14ac:dyDescent="0.15">
      <c r="A1639" s="809"/>
      <c r="B1639" s="809"/>
      <c r="C1639" s="809"/>
      <c r="D1639" s="809"/>
      <c r="E1639" s="809"/>
      <c r="F1639" s="809"/>
      <c r="G1639" s="809"/>
      <c r="H1639" s="809"/>
      <c r="I1639" s="809"/>
      <c r="J1639" s="809"/>
      <c r="K1639" s="809"/>
      <c r="L1639" s="809"/>
      <c r="M1639" s="791"/>
      <c r="N1639" s="791"/>
      <c r="O1639" s="791"/>
      <c r="P1639" s="791"/>
      <c r="DE1639" s="818"/>
      <c r="DG1639" s="829"/>
    </row>
    <row r="1640" spans="1:111" s="771" customFormat="1" ht="12" hidden="1" customHeight="1" x14ac:dyDescent="0.15">
      <c r="A1640" s="3421">
        <v>2</v>
      </c>
      <c r="B1640" s="3434" t="s">
        <v>1269</v>
      </c>
      <c r="C1640" s="3624"/>
      <c r="D1640" s="3624"/>
      <c r="E1640" s="3624"/>
      <c r="F1640" s="3624"/>
      <c r="G1640" s="3624"/>
      <c r="H1640" s="3624"/>
      <c r="I1640" s="3624"/>
      <c r="J1640" s="3624"/>
      <c r="K1640" s="3624"/>
      <c r="L1640" s="3624"/>
      <c r="M1640" s="3624"/>
      <c r="N1640" s="3625"/>
      <c r="O1640" s="3434" t="s">
        <v>1231</v>
      </c>
      <c r="P1640" s="3625"/>
      <c r="DE1640" s="818"/>
      <c r="DG1640" s="829"/>
    </row>
    <row r="1641" spans="1:111" s="771" customFormat="1" ht="12" hidden="1" customHeight="1" x14ac:dyDescent="0.15">
      <c r="A1641" s="3475"/>
      <c r="B1641" s="804" t="s">
        <v>54</v>
      </c>
      <c r="C1641" s="3627" t="s">
        <v>1234</v>
      </c>
      <c r="D1641" s="3628"/>
      <c r="E1641" s="3629"/>
      <c r="F1641" s="805" t="s">
        <v>1268</v>
      </c>
      <c r="G1641" s="3627" t="s">
        <v>1267</v>
      </c>
      <c r="H1641" s="3628"/>
      <c r="I1641" s="3630" t="s">
        <v>1266</v>
      </c>
      <c r="J1641" s="3631"/>
      <c r="K1641" s="3632"/>
      <c r="L1641" s="807" t="s">
        <v>1265</v>
      </c>
      <c r="M1641" s="3633" t="s">
        <v>1264</v>
      </c>
      <c r="N1641" s="3634"/>
      <c r="O1641" s="3436"/>
      <c r="P1641" s="3626"/>
      <c r="DE1641" s="818"/>
      <c r="DF1641" s="772" t="str">
        <f>IF(COUNTA(B1642:P1651)&gt;0,DG1641,"")</f>
        <v/>
      </c>
      <c r="DG1641" s="829">
        <v>49</v>
      </c>
    </row>
    <row r="1642" spans="1:111" s="771" customFormat="1" ht="13.5" hidden="1" customHeight="1" x14ac:dyDescent="0.15">
      <c r="A1642" s="3475"/>
      <c r="B1642" s="778"/>
      <c r="C1642" s="3622"/>
      <c r="D1642" s="3547"/>
      <c r="E1642" s="3623"/>
      <c r="F1642" s="764"/>
      <c r="G1642" s="3622"/>
      <c r="H1642" s="3416"/>
      <c r="I1642" s="3531"/>
      <c r="J1642" s="3461"/>
      <c r="K1642" s="3532"/>
      <c r="L1642" s="779"/>
      <c r="M1642" s="3439"/>
      <c r="N1642" s="3440"/>
      <c r="O1642" s="3386"/>
      <c r="P1642" s="3387"/>
      <c r="DE1642" s="818"/>
      <c r="DG1642" s="829"/>
    </row>
    <row r="1643" spans="1:111" s="771" customFormat="1" ht="13.5" hidden="1" customHeight="1" x14ac:dyDescent="0.15">
      <c r="A1643" s="3475"/>
      <c r="B1643" s="778"/>
      <c r="C1643" s="3622"/>
      <c r="D1643" s="3547"/>
      <c r="E1643" s="3623"/>
      <c r="F1643" s="764"/>
      <c r="G1643" s="3622"/>
      <c r="H1643" s="3416"/>
      <c r="I1643" s="3531"/>
      <c r="J1643" s="3461"/>
      <c r="K1643" s="3532"/>
      <c r="L1643" s="779"/>
      <c r="M1643" s="3439"/>
      <c r="N1643" s="3440"/>
      <c r="O1643" s="3386"/>
      <c r="P1643" s="3387"/>
      <c r="DE1643" s="818"/>
      <c r="DG1643" s="829"/>
    </row>
    <row r="1644" spans="1:111" s="771" customFormat="1" ht="13.5" hidden="1" customHeight="1" x14ac:dyDescent="0.15">
      <c r="A1644" s="3475"/>
      <c r="B1644" s="776"/>
      <c r="C1644" s="3622"/>
      <c r="D1644" s="3416"/>
      <c r="E1644" s="3534"/>
      <c r="F1644" s="764"/>
      <c r="G1644" s="3622"/>
      <c r="H1644" s="3416"/>
      <c r="I1644" s="3531"/>
      <c r="J1644" s="3461"/>
      <c r="K1644" s="3532"/>
      <c r="L1644" s="777"/>
      <c r="M1644" s="3439"/>
      <c r="N1644" s="3440"/>
      <c r="O1644" s="3386"/>
      <c r="P1644" s="3387"/>
      <c r="DE1644" s="818"/>
      <c r="DG1644" s="829"/>
    </row>
    <row r="1645" spans="1:111" s="771" customFormat="1" ht="13.5" hidden="1" customHeight="1" x14ac:dyDescent="0.15">
      <c r="A1645" s="3475"/>
      <c r="B1645" s="778"/>
      <c r="C1645" s="3622"/>
      <c r="D1645" s="3547"/>
      <c r="E1645" s="3623"/>
      <c r="F1645" s="764"/>
      <c r="G1645" s="3622"/>
      <c r="H1645" s="3416"/>
      <c r="I1645" s="3531"/>
      <c r="J1645" s="3461"/>
      <c r="K1645" s="3532"/>
      <c r="L1645" s="779"/>
      <c r="M1645" s="3439"/>
      <c r="N1645" s="3440"/>
      <c r="O1645" s="3386"/>
      <c r="P1645" s="3387"/>
      <c r="DE1645" s="818"/>
      <c r="DG1645" s="829"/>
    </row>
    <row r="1646" spans="1:111" s="771" customFormat="1" ht="13.5" hidden="1" customHeight="1" x14ac:dyDescent="0.15">
      <c r="A1646" s="3475"/>
      <c r="B1646" s="778"/>
      <c r="C1646" s="3622"/>
      <c r="D1646" s="3416"/>
      <c r="E1646" s="3534"/>
      <c r="F1646" s="764"/>
      <c r="G1646" s="3622"/>
      <c r="H1646" s="3534"/>
      <c r="I1646" s="3531"/>
      <c r="J1646" s="3461"/>
      <c r="K1646" s="3532"/>
      <c r="L1646" s="779"/>
      <c r="M1646" s="3439"/>
      <c r="N1646" s="3621"/>
      <c r="O1646" s="3386"/>
      <c r="P1646" s="3621"/>
      <c r="DE1646" s="818"/>
      <c r="DG1646" s="829"/>
    </row>
    <row r="1647" spans="1:111" s="771" customFormat="1" ht="13.5" hidden="1" customHeight="1" x14ac:dyDescent="0.15">
      <c r="A1647" s="3475"/>
      <c r="B1647" s="778"/>
      <c r="C1647" s="3622"/>
      <c r="D1647" s="3547"/>
      <c r="E1647" s="3623"/>
      <c r="F1647" s="764"/>
      <c r="G1647" s="3622"/>
      <c r="H1647" s="3416"/>
      <c r="I1647" s="3531"/>
      <c r="J1647" s="3461"/>
      <c r="K1647" s="3532"/>
      <c r="L1647" s="779"/>
      <c r="M1647" s="3439"/>
      <c r="N1647" s="3440"/>
      <c r="O1647" s="3386"/>
      <c r="P1647" s="3387"/>
      <c r="DE1647" s="818"/>
      <c r="DG1647" s="829"/>
    </row>
    <row r="1648" spans="1:111" s="771" customFormat="1" ht="13.5" hidden="1" customHeight="1" x14ac:dyDescent="0.15">
      <c r="A1648" s="3475"/>
      <c r="B1648" s="778"/>
      <c r="C1648" s="3622"/>
      <c r="D1648" s="3547"/>
      <c r="E1648" s="3623"/>
      <c r="F1648" s="764"/>
      <c r="G1648" s="3622"/>
      <c r="H1648" s="3416"/>
      <c r="I1648" s="3531"/>
      <c r="J1648" s="3461"/>
      <c r="K1648" s="3532"/>
      <c r="L1648" s="779"/>
      <c r="M1648" s="3439"/>
      <c r="N1648" s="3440"/>
      <c r="O1648" s="3386"/>
      <c r="P1648" s="3387"/>
      <c r="DE1648" s="818"/>
      <c r="DG1648" s="829"/>
    </row>
    <row r="1649" spans="1:111" s="771" customFormat="1" ht="13.5" hidden="1" customHeight="1" x14ac:dyDescent="0.15">
      <c r="A1649" s="3475"/>
      <c r="B1649" s="776"/>
      <c r="C1649" s="3622"/>
      <c r="D1649" s="3416"/>
      <c r="E1649" s="3534"/>
      <c r="F1649" s="764"/>
      <c r="G1649" s="3622"/>
      <c r="H1649" s="3416"/>
      <c r="I1649" s="3531"/>
      <c r="J1649" s="3461"/>
      <c r="K1649" s="3532"/>
      <c r="L1649" s="777"/>
      <c r="M1649" s="3439"/>
      <c r="N1649" s="3440"/>
      <c r="O1649" s="3386"/>
      <c r="P1649" s="3387"/>
      <c r="DE1649" s="818"/>
      <c r="DG1649" s="829"/>
    </row>
    <row r="1650" spans="1:111" s="771" customFormat="1" ht="13.5" hidden="1" customHeight="1" x14ac:dyDescent="0.15">
      <c r="A1650" s="3475"/>
      <c r="B1650" s="778"/>
      <c r="C1650" s="3622"/>
      <c r="D1650" s="3547"/>
      <c r="E1650" s="3623"/>
      <c r="F1650" s="764"/>
      <c r="G1650" s="3622"/>
      <c r="H1650" s="3416"/>
      <c r="I1650" s="3531"/>
      <c r="J1650" s="3461"/>
      <c r="K1650" s="3532"/>
      <c r="L1650" s="779"/>
      <c r="M1650" s="3439"/>
      <c r="N1650" s="3440"/>
      <c r="O1650" s="3386"/>
      <c r="P1650" s="3387"/>
      <c r="DE1650" s="818"/>
      <c r="DG1650" s="829"/>
    </row>
    <row r="1651" spans="1:111" s="771" customFormat="1" ht="13.5" hidden="1" customHeight="1" x14ac:dyDescent="0.15">
      <c r="A1651" s="3475"/>
      <c r="B1651" s="776"/>
      <c r="C1651" s="3622"/>
      <c r="D1651" s="3416"/>
      <c r="E1651" s="3534"/>
      <c r="F1651" s="764"/>
      <c r="G1651" s="3622"/>
      <c r="H1651" s="3416"/>
      <c r="I1651" s="3531"/>
      <c r="J1651" s="3461"/>
      <c r="K1651" s="3532"/>
      <c r="L1651" s="777"/>
      <c r="M1651" s="3439"/>
      <c r="N1651" s="3440"/>
      <c r="O1651" s="3386"/>
      <c r="P1651" s="3387"/>
      <c r="DE1651" s="818"/>
      <c r="DG1651" s="829"/>
    </row>
    <row r="1652" spans="1:111" s="771" customFormat="1" ht="6" hidden="1" customHeight="1" x14ac:dyDescent="0.15">
      <c r="A1652" s="3601"/>
      <c r="B1652" s="3602"/>
      <c r="C1652" s="3602"/>
      <c r="D1652" s="3602"/>
      <c r="E1652" s="3602"/>
      <c r="F1652" s="3602"/>
      <c r="G1652" s="3602"/>
      <c r="H1652" s="3602"/>
      <c r="I1652" s="3602"/>
      <c r="J1652" s="3602"/>
      <c r="K1652" s="3602"/>
      <c r="L1652" s="3602"/>
      <c r="M1652" s="3602"/>
      <c r="N1652" s="3602"/>
      <c r="O1652" s="3602"/>
      <c r="P1652" s="3602"/>
      <c r="DE1652" s="818"/>
      <c r="DG1652" s="829"/>
    </row>
    <row r="1653" spans="1:111" s="771" customFormat="1" ht="6" hidden="1" customHeight="1" x14ac:dyDescent="0.15">
      <c r="A1653" s="3603"/>
      <c r="B1653" s="3603"/>
      <c r="C1653" s="3603"/>
      <c r="D1653" s="3603"/>
      <c r="E1653" s="3603"/>
      <c r="F1653" s="3603"/>
      <c r="G1653" s="3603"/>
      <c r="H1653" s="3603"/>
      <c r="I1653" s="3603"/>
      <c r="J1653" s="3603"/>
      <c r="K1653" s="3603"/>
      <c r="L1653" s="3603"/>
      <c r="M1653" s="3603"/>
      <c r="N1653" s="3603"/>
      <c r="O1653" s="3603"/>
      <c r="P1653" s="3603"/>
      <c r="DE1653" s="818"/>
      <c r="DG1653" s="829"/>
    </row>
    <row r="1654" spans="1:111" s="771" customFormat="1" ht="21" hidden="1" customHeight="1" x14ac:dyDescent="0.15">
      <c r="A1654" s="3421">
        <v>3</v>
      </c>
      <c r="B1654" s="3604" t="s">
        <v>1263</v>
      </c>
      <c r="C1654" s="3605"/>
      <c r="D1654" s="3606"/>
      <c r="E1654" s="3607" t="s">
        <v>1226</v>
      </c>
      <c r="F1654" s="3608"/>
      <c r="G1654" s="3609"/>
      <c r="H1654" s="3609"/>
      <c r="I1654" s="802"/>
      <c r="J1654" s="813">
        <v>4</v>
      </c>
      <c r="K1654" s="3510" t="s">
        <v>1262</v>
      </c>
      <c r="L1654" s="3511"/>
      <c r="M1654" s="3511"/>
      <c r="N1654" s="3511"/>
      <c r="O1654" s="3511"/>
      <c r="P1654" s="3512"/>
      <c r="DE1654" s="818"/>
      <c r="DG1654" s="829"/>
    </row>
    <row r="1655" spans="1:111" s="771" customFormat="1" ht="12" hidden="1" customHeight="1" x14ac:dyDescent="0.15">
      <c r="A1655" s="3422"/>
      <c r="B1655" s="3610"/>
      <c r="C1655" s="3610"/>
      <c r="D1655" s="3610"/>
      <c r="E1655" s="3386"/>
      <c r="F1655" s="3387"/>
      <c r="G1655" s="3445"/>
      <c r="H1655" s="3445"/>
      <c r="I1655" s="791"/>
      <c r="J1655" s="3611"/>
      <c r="K1655" s="3612"/>
      <c r="L1655" s="3613"/>
      <c r="M1655" s="3613"/>
      <c r="N1655" s="3613"/>
      <c r="O1655" s="3613"/>
      <c r="P1655" s="3614"/>
      <c r="DE1655" s="818"/>
      <c r="DG1655" s="829"/>
    </row>
    <row r="1656" spans="1:111" s="771" customFormat="1" ht="12" hidden="1" customHeight="1" x14ac:dyDescent="0.15">
      <c r="A1656" s="791"/>
      <c r="B1656" s="812"/>
      <c r="C1656" s="812"/>
      <c r="D1656" s="812"/>
      <c r="E1656" s="812"/>
      <c r="F1656" s="812"/>
      <c r="G1656" s="812"/>
      <c r="H1656" s="812"/>
      <c r="I1656" s="811"/>
      <c r="J1656" s="3611"/>
      <c r="K1656" s="3615"/>
      <c r="L1656" s="3616"/>
      <c r="M1656" s="3616"/>
      <c r="N1656" s="3616"/>
      <c r="O1656" s="3616"/>
      <c r="P1656" s="3614"/>
      <c r="DE1656" s="818"/>
      <c r="DG1656" s="829"/>
    </row>
    <row r="1657" spans="1:111" s="771" customFormat="1" ht="12" hidden="1" customHeight="1" x14ac:dyDescent="0.15">
      <c r="A1657" s="791"/>
      <c r="B1657" s="3599" t="s">
        <v>1261</v>
      </c>
      <c r="C1657" s="3599"/>
      <c r="D1657" s="3599"/>
      <c r="E1657" s="3599"/>
      <c r="F1657" s="3599"/>
      <c r="G1657" s="3599"/>
      <c r="H1657" s="3599"/>
      <c r="I1657" s="811"/>
      <c r="J1657" s="3611"/>
      <c r="K1657" s="3615"/>
      <c r="L1657" s="3616"/>
      <c r="M1657" s="3616"/>
      <c r="N1657" s="3616"/>
      <c r="O1657" s="3616"/>
      <c r="P1657" s="3614"/>
      <c r="DE1657" s="818"/>
      <c r="DG1657" s="829"/>
    </row>
    <row r="1658" spans="1:111" s="771" customFormat="1" ht="12" hidden="1" customHeight="1" x14ac:dyDescent="0.15">
      <c r="A1658" s="791"/>
      <c r="B1658" s="3599" t="s">
        <v>1260</v>
      </c>
      <c r="C1658" s="3599"/>
      <c r="D1658" s="3599"/>
      <c r="E1658" s="3599"/>
      <c r="F1658" s="3599"/>
      <c r="G1658" s="3599"/>
      <c r="H1658" s="3599"/>
      <c r="I1658" s="803"/>
      <c r="J1658" s="3611"/>
      <c r="K1658" s="3615"/>
      <c r="L1658" s="3616"/>
      <c r="M1658" s="3616"/>
      <c r="N1658" s="3616"/>
      <c r="O1658" s="3616"/>
      <c r="P1658" s="3614"/>
      <c r="DE1658" s="818"/>
      <c r="DG1658" s="829"/>
    </row>
    <row r="1659" spans="1:111" s="771" customFormat="1" ht="12" hidden="1" customHeight="1" x14ac:dyDescent="0.15">
      <c r="A1659" s="790" t="s">
        <v>1223</v>
      </c>
      <c r="B1659" s="3599" t="s">
        <v>1259</v>
      </c>
      <c r="C1659" s="3599"/>
      <c r="D1659" s="3599"/>
      <c r="E1659" s="3599"/>
      <c r="F1659" s="3599"/>
      <c r="G1659" s="3599"/>
      <c r="H1659" s="3599"/>
      <c r="I1659" s="811"/>
      <c r="J1659" s="3611"/>
      <c r="K1659" s="3615"/>
      <c r="L1659" s="3616"/>
      <c r="M1659" s="3616"/>
      <c r="N1659" s="3616"/>
      <c r="O1659" s="3616"/>
      <c r="P1659" s="3614"/>
      <c r="DE1659" s="818"/>
      <c r="DG1659" s="829"/>
    </row>
    <row r="1660" spans="1:111" s="771" customFormat="1" ht="12" hidden="1" customHeight="1" x14ac:dyDescent="0.15">
      <c r="A1660" s="790"/>
      <c r="B1660" s="3620" t="s">
        <v>1258</v>
      </c>
      <c r="C1660" s="3620"/>
      <c r="D1660" s="3620"/>
      <c r="E1660" s="3620"/>
      <c r="F1660" s="3620"/>
      <c r="G1660" s="3620"/>
      <c r="H1660" s="3620"/>
      <c r="I1660" s="811"/>
      <c r="J1660" s="3611"/>
      <c r="K1660" s="3615"/>
      <c r="L1660" s="3616"/>
      <c r="M1660" s="3616"/>
      <c r="N1660" s="3616"/>
      <c r="O1660" s="3616"/>
      <c r="P1660" s="3614"/>
      <c r="DE1660" s="818"/>
      <c r="DG1660" s="829"/>
    </row>
    <row r="1661" spans="1:111" s="771" customFormat="1" ht="12" hidden="1" customHeight="1" x14ac:dyDescent="0.15">
      <c r="A1661" s="790"/>
      <c r="B1661" s="3599" t="s">
        <v>1257</v>
      </c>
      <c r="C1661" s="3599"/>
      <c r="D1661" s="3599"/>
      <c r="E1661" s="3599"/>
      <c r="F1661" s="3599"/>
      <c r="G1661" s="3599"/>
      <c r="H1661" s="3599"/>
      <c r="I1661" s="811"/>
      <c r="J1661" s="3611"/>
      <c r="K1661" s="3615"/>
      <c r="L1661" s="3616"/>
      <c r="M1661" s="3616"/>
      <c r="N1661" s="3616"/>
      <c r="O1661" s="3616"/>
      <c r="P1661" s="3614"/>
      <c r="DE1661" s="818"/>
      <c r="DG1661" s="829"/>
    </row>
    <row r="1662" spans="1:111" s="771" customFormat="1" ht="12" hidden="1" customHeight="1" x14ac:dyDescent="0.15">
      <c r="A1662" s="790"/>
      <c r="B1662" s="3598" t="s">
        <v>1256</v>
      </c>
      <c r="C1662" s="3598"/>
      <c r="D1662" s="3598"/>
      <c r="E1662" s="3598"/>
      <c r="F1662" s="3598"/>
      <c r="G1662" s="3598"/>
      <c r="H1662" s="3598"/>
      <c r="I1662" s="811"/>
      <c r="J1662" s="3611"/>
      <c r="K1662" s="3615"/>
      <c r="L1662" s="3616"/>
      <c r="M1662" s="3616"/>
      <c r="N1662" s="3616"/>
      <c r="O1662" s="3616"/>
      <c r="P1662" s="3614"/>
      <c r="DE1662" s="818"/>
      <c r="DG1662" s="829"/>
    </row>
    <row r="1663" spans="1:111" s="771" customFormat="1" ht="12" hidden="1" customHeight="1" x14ac:dyDescent="0.15">
      <c r="A1663" s="790"/>
      <c r="B1663" s="3599" t="s">
        <v>1255</v>
      </c>
      <c r="C1663" s="3599"/>
      <c r="D1663" s="3599"/>
      <c r="E1663" s="3599"/>
      <c r="F1663" s="3599"/>
      <c r="G1663" s="3599"/>
      <c r="H1663" s="3599"/>
      <c r="I1663" s="811"/>
      <c r="J1663" s="3611"/>
      <c r="K1663" s="3615"/>
      <c r="L1663" s="3616"/>
      <c r="M1663" s="3616"/>
      <c r="N1663" s="3616"/>
      <c r="O1663" s="3616"/>
      <c r="P1663" s="3614"/>
      <c r="Q1663" s="224"/>
      <c r="R1663" s="224"/>
      <c r="S1663" s="224"/>
      <c r="T1663" s="224"/>
      <c r="U1663" s="224"/>
      <c r="V1663" s="224"/>
      <c r="W1663" s="224"/>
      <c r="X1663" s="224"/>
      <c r="Y1663" s="224"/>
      <c r="Z1663" s="224"/>
      <c r="AA1663" s="224"/>
      <c r="DE1663" s="818"/>
      <c r="DG1663" s="829"/>
    </row>
    <row r="1664" spans="1:111" s="771" customFormat="1" ht="12" hidden="1" customHeight="1" x14ac:dyDescent="0.15">
      <c r="A1664" s="790"/>
      <c r="B1664" s="3599" t="s">
        <v>1254</v>
      </c>
      <c r="C1664" s="3599"/>
      <c r="D1664" s="3599"/>
      <c r="E1664" s="3599"/>
      <c r="F1664" s="3599"/>
      <c r="G1664" s="3599"/>
      <c r="H1664" s="3599"/>
      <c r="I1664" s="811"/>
      <c r="J1664" s="3611"/>
      <c r="K1664" s="3615"/>
      <c r="L1664" s="3616"/>
      <c r="M1664" s="3616"/>
      <c r="N1664" s="3616"/>
      <c r="O1664" s="3616"/>
      <c r="P1664" s="3614"/>
      <c r="DE1664" s="818"/>
      <c r="DG1664" s="829"/>
    </row>
    <row r="1665" spans="1:111" s="771" customFormat="1" ht="12.75" hidden="1" customHeight="1" x14ac:dyDescent="0.15">
      <c r="A1665" s="790"/>
      <c r="B1665" s="3599" t="s">
        <v>1253</v>
      </c>
      <c r="C1665" s="3599"/>
      <c r="D1665" s="3599"/>
      <c r="E1665" s="3599"/>
      <c r="F1665" s="3599"/>
      <c r="G1665" s="3599"/>
      <c r="H1665" s="3599"/>
      <c r="I1665" s="811"/>
      <c r="J1665" s="3611"/>
      <c r="K1665" s="3615"/>
      <c r="L1665" s="3616"/>
      <c r="M1665" s="3616"/>
      <c r="N1665" s="3616"/>
      <c r="O1665" s="3616"/>
      <c r="P1665" s="3614"/>
      <c r="DE1665" s="818"/>
      <c r="DG1665" s="829"/>
    </row>
    <row r="1666" spans="1:111" s="771" customFormat="1" ht="9.75" hidden="1" customHeight="1" x14ac:dyDescent="0.15">
      <c r="A1666" s="790"/>
      <c r="B1666" s="3600" t="s">
        <v>580</v>
      </c>
      <c r="C1666" s="3600"/>
      <c r="D1666" s="3600"/>
      <c r="E1666" s="3600"/>
      <c r="F1666" s="3600"/>
      <c r="G1666" s="3600"/>
      <c r="H1666" s="3600"/>
      <c r="I1666" s="811"/>
      <c r="J1666" s="3611"/>
      <c r="K1666" s="3615"/>
      <c r="L1666" s="3616"/>
      <c r="M1666" s="3616"/>
      <c r="N1666" s="3616"/>
      <c r="O1666" s="3616"/>
      <c r="P1666" s="3614"/>
      <c r="DE1666" s="818"/>
      <c r="DG1666" s="829"/>
    </row>
    <row r="1667" spans="1:111" s="771" customFormat="1" ht="9.75" hidden="1" customHeight="1" x14ac:dyDescent="0.15">
      <c r="A1667" s="790"/>
      <c r="B1667" s="3597" t="s">
        <v>1252</v>
      </c>
      <c r="C1667" s="3597"/>
      <c r="D1667" s="3597"/>
      <c r="E1667" s="3597"/>
      <c r="F1667" s="3597"/>
      <c r="G1667" s="3597"/>
      <c r="H1667" s="3597"/>
      <c r="I1667" s="811"/>
      <c r="J1667" s="3611"/>
      <c r="K1667" s="3615"/>
      <c r="L1667" s="3616"/>
      <c r="M1667" s="3616"/>
      <c r="N1667" s="3616"/>
      <c r="O1667" s="3616"/>
      <c r="P1667" s="3614"/>
      <c r="DE1667" s="818"/>
      <c r="DG1667" s="829"/>
    </row>
    <row r="1668" spans="1:111" s="771" customFormat="1" ht="11.25" hidden="1" customHeight="1" x14ac:dyDescent="0.15">
      <c r="A1668" s="790"/>
      <c r="B1668" s="3597" t="s">
        <v>1251</v>
      </c>
      <c r="C1668" s="3597"/>
      <c r="D1668" s="3597"/>
      <c r="E1668" s="3597"/>
      <c r="F1668" s="3597"/>
      <c r="G1668" s="3597"/>
      <c r="H1668" s="3597"/>
      <c r="I1668" s="811"/>
      <c r="J1668" s="3539"/>
      <c r="K1668" s="3617"/>
      <c r="L1668" s="3618"/>
      <c r="M1668" s="3618"/>
      <c r="N1668" s="3618"/>
      <c r="O1668" s="3618"/>
      <c r="P1668" s="3619"/>
      <c r="DE1668" s="818"/>
      <c r="DG1668" s="829"/>
    </row>
    <row r="1669" spans="1:111" s="772" customFormat="1" ht="13.5" hidden="1" x14ac:dyDescent="0.15">
      <c r="A1669" s="3637" t="s">
        <v>1271</v>
      </c>
      <c r="B1669" s="3638"/>
      <c r="C1669" s="3638"/>
      <c r="D1669" s="3638"/>
      <c r="E1669" s="3638"/>
      <c r="F1669" s="3638"/>
      <c r="G1669" s="3638"/>
      <c r="H1669" s="3638"/>
      <c r="I1669" s="3638"/>
      <c r="J1669" s="3638"/>
      <c r="K1669" s="3638"/>
      <c r="L1669" s="3638"/>
      <c r="M1669" s="3638"/>
      <c r="N1669" s="3638"/>
      <c r="O1669" s="3638"/>
      <c r="P1669" s="3638"/>
      <c r="DE1669" s="830"/>
      <c r="DG1669" s="829"/>
    </row>
    <row r="1670" spans="1:111" s="771" customFormat="1" ht="12" hidden="1" customHeight="1" x14ac:dyDescent="0.15">
      <c r="A1670" s="3393" t="s">
        <v>576</v>
      </c>
      <c r="B1670" s="3417"/>
      <c r="C1670" s="3639"/>
      <c r="D1670" s="3640"/>
      <c r="E1670" s="3393" t="s">
        <v>575</v>
      </c>
      <c r="F1670" s="3417"/>
      <c r="G1670" s="3386"/>
      <c r="H1670" s="3416"/>
      <c r="I1670" s="3416"/>
      <c r="J1670" s="3387"/>
      <c r="K1670" s="801" t="s">
        <v>1214</v>
      </c>
      <c r="L1670" s="3386"/>
      <c r="M1670" s="3416"/>
      <c r="N1670" s="3416"/>
      <c r="O1670" s="3416"/>
      <c r="P1670" s="3387"/>
      <c r="DE1670" s="818"/>
      <c r="DG1670" s="829"/>
    </row>
    <row r="1671" spans="1:111" s="771" customFormat="1" ht="12" hidden="1" customHeight="1" x14ac:dyDescent="0.15">
      <c r="A1671" s="3421">
        <v>1</v>
      </c>
      <c r="B1671" s="3510" t="s">
        <v>1249</v>
      </c>
      <c r="C1671" s="3511"/>
      <c r="D1671" s="3511"/>
      <c r="E1671" s="3511"/>
      <c r="F1671" s="3512"/>
      <c r="G1671" s="3492" t="s">
        <v>1248</v>
      </c>
      <c r="H1671" s="3493"/>
      <c r="I1671" s="3393" t="s">
        <v>1270</v>
      </c>
      <c r="J1671" s="3394"/>
      <c r="K1671" s="3394"/>
      <c r="L1671" s="3394"/>
      <c r="M1671" s="3394"/>
      <c r="N1671" s="3394"/>
      <c r="O1671" s="3394"/>
      <c r="P1671" s="3417"/>
      <c r="DE1671" s="818"/>
      <c r="DG1671" s="829"/>
    </row>
    <row r="1672" spans="1:111" s="771" customFormat="1" ht="12" hidden="1" customHeight="1" x14ac:dyDescent="0.15">
      <c r="A1672" s="3422"/>
      <c r="B1672" s="3513"/>
      <c r="C1672" s="3514"/>
      <c r="D1672" s="3514"/>
      <c r="E1672" s="3514"/>
      <c r="F1672" s="3515"/>
      <c r="G1672" s="3426"/>
      <c r="H1672" s="3428"/>
      <c r="I1672" s="3635"/>
      <c r="J1672" s="3636"/>
      <c r="K1672" s="3636"/>
      <c r="L1672" s="3636"/>
      <c r="M1672" s="3636"/>
      <c r="N1672" s="3636"/>
      <c r="O1672" s="3636"/>
      <c r="P1672" s="808" t="s">
        <v>1763</v>
      </c>
      <c r="DE1672" s="818"/>
      <c r="DG1672" s="829"/>
    </row>
    <row r="1673" spans="1:111" s="771" customFormat="1" ht="6" hidden="1" customHeight="1" x14ac:dyDescent="0.15">
      <c r="A1673" s="809"/>
      <c r="B1673" s="809"/>
      <c r="C1673" s="809"/>
      <c r="D1673" s="809"/>
      <c r="E1673" s="809"/>
      <c r="F1673" s="809"/>
      <c r="G1673" s="809"/>
      <c r="H1673" s="809"/>
      <c r="I1673" s="809"/>
      <c r="J1673" s="809"/>
      <c r="K1673" s="809"/>
      <c r="L1673" s="809"/>
      <c r="M1673" s="791"/>
      <c r="N1673" s="791"/>
      <c r="O1673" s="791"/>
      <c r="P1673" s="791"/>
      <c r="DE1673" s="818"/>
      <c r="DG1673" s="829"/>
    </row>
    <row r="1674" spans="1:111" s="771" customFormat="1" ht="12" hidden="1" customHeight="1" x14ac:dyDescent="0.15">
      <c r="A1674" s="3421">
        <v>2</v>
      </c>
      <c r="B1674" s="3434" t="s">
        <v>1269</v>
      </c>
      <c r="C1674" s="3624"/>
      <c r="D1674" s="3624"/>
      <c r="E1674" s="3624"/>
      <c r="F1674" s="3624"/>
      <c r="G1674" s="3624"/>
      <c r="H1674" s="3624"/>
      <c r="I1674" s="3624"/>
      <c r="J1674" s="3624"/>
      <c r="K1674" s="3624"/>
      <c r="L1674" s="3624"/>
      <c r="M1674" s="3624"/>
      <c r="N1674" s="3625"/>
      <c r="O1674" s="3434" t="s">
        <v>1231</v>
      </c>
      <c r="P1674" s="3625"/>
      <c r="DE1674" s="818"/>
      <c r="DG1674" s="829"/>
    </row>
    <row r="1675" spans="1:111" s="771" customFormat="1" ht="12" hidden="1" customHeight="1" x14ac:dyDescent="0.15">
      <c r="A1675" s="3475"/>
      <c r="B1675" s="804" t="s">
        <v>54</v>
      </c>
      <c r="C1675" s="3627" t="s">
        <v>1234</v>
      </c>
      <c r="D1675" s="3628"/>
      <c r="E1675" s="3629"/>
      <c r="F1675" s="805" t="s">
        <v>1268</v>
      </c>
      <c r="G1675" s="3627" t="s">
        <v>1267</v>
      </c>
      <c r="H1675" s="3628"/>
      <c r="I1675" s="3630" t="s">
        <v>1266</v>
      </c>
      <c r="J1675" s="3631"/>
      <c r="K1675" s="3632"/>
      <c r="L1675" s="807" t="s">
        <v>1265</v>
      </c>
      <c r="M1675" s="3633" t="s">
        <v>1264</v>
      </c>
      <c r="N1675" s="3634"/>
      <c r="O1675" s="3436"/>
      <c r="P1675" s="3626"/>
      <c r="DE1675" s="818"/>
      <c r="DF1675" s="772" t="str">
        <f>IF(COUNTA(B1676:P1685)&gt;0,DG1675,"")</f>
        <v/>
      </c>
      <c r="DG1675" s="829">
        <v>50</v>
      </c>
    </row>
    <row r="1676" spans="1:111" s="771" customFormat="1" ht="13.5" hidden="1" customHeight="1" x14ac:dyDescent="0.15">
      <c r="A1676" s="3475"/>
      <c r="B1676" s="778"/>
      <c r="C1676" s="3622"/>
      <c r="D1676" s="3547"/>
      <c r="E1676" s="3623"/>
      <c r="F1676" s="764"/>
      <c r="G1676" s="3622"/>
      <c r="H1676" s="3416"/>
      <c r="I1676" s="3531"/>
      <c r="J1676" s="3461"/>
      <c r="K1676" s="3532"/>
      <c r="L1676" s="779"/>
      <c r="M1676" s="3439"/>
      <c r="N1676" s="3440"/>
      <c r="O1676" s="3386"/>
      <c r="P1676" s="3387"/>
      <c r="DE1676" s="818"/>
      <c r="DG1676" s="829"/>
    </row>
    <row r="1677" spans="1:111" s="771" customFormat="1" ht="13.5" hidden="1" customHeight="1" x14ac:dyDescent="0.15">
      <c r="A1677" s="3475"/>
      <c r="B1677" s="778"/>
      <c r="C1677" s="3622"/>
      <c r="D1677" s="3547"/>
      <c r="E1677" s="3623"/>
      <c r="F1677" s="764"/>
      <c r="G1677" s="3622"/>
      <c r="H1677" s="3416"/>
      <c r="I1677" s="3531"/>
      <c r="J1677" s="3461"/>
      <c r="K1677" s="3532"/>
      <c r="L1677" s="779"/>
      <c r="M1677" s="3439"/>
      <c r="N1677" s="3440"/>
      <c r="O1677" s="3386"/>
      <c r="P1677" s="3387"/>
      <c r="DE1677" s="818"/>
      <c r="DG1677" s="829"/>
    </row>
    <row r="1678" spans="1:111" s="771" customFormat="1" ht="13.5" hidden="1" customHeight="1" x14ac:dyDescent="0.15">
      <c r="A1678" s="3475"/>
      <c r="B1678" s="776"/>
      <c r="C1678" s="3622"/>
      <c r="D1678" s="3416"/>
      <c r="E1678" s="3534"/>
      <c r="F1678" s="764"/>
      <c r="G1678" s="3622"/>
      <c r="H1678" s="3416"/>
      <c r="I1678" s="3531"/>
      <c r="J1678" s="3461"/>
      <c r="K1678" s="3532"/>
      <c r="L1678" s="777"/>
      <c r="M1678" s="3439"/>
      <c r="N1678" s="3440"/>
      <c r="O1678" s="3386"/>
      <c r="P1678" s="3387"/>
      <c r="DE1678" s="818"/>
      <c r="DG1678" s="829"/>
    </row>
    <row r="1679" spans="1:111" s="771" customFormat="1" ht="13.5" hidden="1" customHeight="1" x14ac:dyDescent="0.15">
      <c r="A1679" s="3475"/>
      <c r="B1679" s="778"/>
      <c r="C1679" s="3622"/>
      <c r="D1679" s="3547"/>
      <c r="E1679" s="3623"/>
      <c r="F1679" s="764"/>
      <c r="G1679" s="3622"/>
      <c r="H1679" s="3416"/>
      <c r="I1679" s="3531"/>
      <c r="J1679" s="3461"/>
      <c r="K1679" s="3532"/>
      <c r="L1679" s="779"/>
      <c r="M1679" s="3439"/>
      <c r="N1679" s="3440"/>
      <c r="O1679" s="3386"/>
      <c r="P1679" s="3387"/>
      <c r="DE1679" s="818"/>
      <c r="DG1679" s="829"/>
    </row>
    <row r="1680" spans="1:111" s="771" customFormat="1" ht="13.5" hidden="1" customHeight="1" x14ac:dyDescent="0.15">
      <c r="A1680" s="3475"/>
      <c r="B1680" s="778"/>
      <c r="C1680" s="3622"/>
      <c r="D1680" s="3416"/>
      <c r="E1680" s="3534"/>
      <c r="F1680" s="764"/>
      <c r="G1680" s="3622"/>
      <c r="H1680" s="3534"/>
      <c r="I1680" s="3531"/>
      <c r="J1680" s="3461"/>
      <c r="K1680" s="3532"/>
      <c r="L1680" s="779"/>
      <c r="M1680" s="3439"/>
      <c r="N1680" s="3621"/>
      <c r="O1680" s="3386"/>
      <c r="P1680" s="3621"/>
      <c r="DE1680" s="818"/>
      <c r="DG1680" s="829"/>
    </row>
    <row r="1681" spans="1:111" s="771" customFormat="1" ht="13.5" hidden="1" customHeight="1" x14ac:dyDescent="0.15">
      <c r="A1681" s="3475"/>
      <c r="B1681" s="778"/>
      <c r="C1681" s="3622"/>
      <c r="D1681" s="3547"/>
      <c r="E1681" s="3623"/>
      <c r="F1681" s="764"/>
      <c r="G1681" s="3622"/>
      <c r="H1681" s="3416"/>
      <c r="I1681" s="3531"/>
      <c r="J1681" s="3461"/>
      <c r="K1681" s="3532"/>
      <c r="L1681" s="779"/>
      <c r="M1681" s="3439"/>
      <c r="N1681" s="3440"/>
      <c r="O1681" s="3386"/>
      <c r="P1681" s="3387"/>
      <c r="DE1681" s="818"/>
      <c r="DG1681" s="829"/>
    </row>
    <row r="1682" spans="1:111" s="771" customFormat="1" ht="13.5" hidden="1" customHeight="1" x14ac:dyDescent="0.15">
      <c r="A1682" s="3475"/>
      <c r="B1682" s="778"/>
      <c r="C1682" s="3622"/>
      <c r="D1682" s="3547"/>
      <c r="E1682" s="3623"/>
      <c r="F1682" s="764"/>
      <c r="G1682" s="3622"/>
      <c r="H1682" s="3416"/>
      <c r="I1682" s="3531"/>
      <c r="J1682" s="3461"/>
      <c r="K1682" s="3532"/>
      <c r="L1682" s="779"/>
      <c r="M1682" s="3439"/>
      <c r="N1682" s="3440"/>
      <c r="O1682" s="3386"/>
      <c r="P1682" s="3387"/>
      <c r="DE1682" s="818"/>
      <c r="DG1682" s="829"/>
    </row>
    <row r="1683" spans="1:111" s="771" customFormat="1" ht="13.5" hidden="1" customHeight="1" x14ac:dyDescent="0.15">
      <c r="A1683" s="3475"/>
      <c r="B1683" s="776"/>
      <c r="C1683" s="3622"/>
      <c r="D1683" s="3416"/>
      <c r="E1683" s="3534"/>
      <c r="F1683" s="764"/>
      <c r="G1683" s="3622"/>
      <c r="H1683" s="3416"/>
      <c r="I1683" s="3531"/>
      <c r="J1683" s="3461"/>
      <c r="K1683" s="3532"/>
      <c r="L1683" s="777"/>
      <c r="M1683" s="3439"/>
      <c r="N1683" s="3440"/>
      <c r="O1683" s="3386"/>
      <c r="P1683" s="3387"/>
      <c r="DE1683" s="818"/>
      <c r="DG1683" s="829"/>
    </row>
    <row r="1684" spans="1:111" s="771" customFormat="1" ht="13.5" hidden="1" customHeight="1" x14ac:dyDescent="0.15">
      <c r="A1684" s="3475"/>
      <c r="B1684" s="778"/>
      <c r="C1684" s="3622"/>
      <c r="D1684" s="3547"/>
      <c r="E1684" s="3623"/>
      <c r="F1684" s="764"/>
      <c r="G1684" s="3622"/>
      <c r="H1684" s="3416"/>
      <c r="I1684" s="3531"/>
      <c r="J1684" s="3461"/>
      <c r="K1684" s="3532"/>
      <c r="L1684" s="779"/>
      <c r="M1684" s="3439"/>
      <c r="N1684" s="3440"/>
      <c r="O1684" s="3386"/>
      <c r="P1684" s="3387"/>
      <c r="DE1684" s="818"/>
      <c r="DG1684" s="829"/>
    </row>
    <row r="1685" spans="1:111" s="771" customFormat="1" ht="13.5" hidden="1" customHeight="1" x14ac:dyDescent="0.15">
      <c r="A1685" s="3475"/>
      <c r="B1685" s="776"/>
      <c r="C1685" s="3622"/>
      <c r="D1685" s="3416"/>
      <c r="E1685" s="3534"/>
      <c r="F1685" s="764"/>
      <c r="G1685" s="3622"/>
      <c r="H1685" s="3416"/>
      <c r="I1685" s="3531"/>
      <c r="J1685" s="3461"/>
      <c r="K1685" s="3532"/>
      <c r="L1685" s="777"/>
      <c r="M1685" s="3439"/>
      <c r="N1685" s="3440"/>
      <c r="O1685" s="3386"/>
      <c r="P1685" s="3387"/>
      <c r="DE1685" s="818"/>
      <c r="DG1685" s="829"/>
    </row>
    <row r="1686" spans="1:111" s="771" customFormat="1" ht="6" hidden="1" customHeight="1" x14ac:dyDescent="0.15">
      <c r="A1686" s="3601"/>
      <c r="B1686" s="3602"/>
      <c r="C1686" s="3602"/>
      <c r="D1686" s="3602"/>
      <c r="E1686" s="3602"/>
      <c r="F1686" s="3602"/>
      <c r="G1686" s="3602"/>
      <c r="H1686" s="3602"/>
      <c r="I1686" s="3602"/>
      <c r="J1686" s="3602"/>
      <c r="K1686" s="3602"/>
      <c r="L1686" s="3602"/>
      <c r="M1686" s="3602"/>
      <c r="N1686" s="3602"/>
      <c r="O1686" s="3602"/>
      <c r="P1686" s="3602"/>
      <c r="DE1686" s="818"/>
      <c r="DG1686" s="829"/>
    </row>
    <row r="1687" spans="1:111" s="771" customFormat="1" ht="6" hidden="1" customHeight="1" x14ac:dyDescent="0.15">
      <c r="A1687" s="3603"/>
      <c r="B1687" s="3603"/>
      <c r="C1687" s="3603"/>
      <c r="D1687" s="3603"/>
      <c r="E1687" s="3603"/>
      <c r="F1687" s="3603"/>
      <c r="G1687" s="3603"/>
      <c r="H1687" s="3603"/>
      <c r="I1687" s="3603"/>
      <c r="J1687" s="3603"/>
      <c r="K1687" s="3603"/>
      <c r="L1687" s="3603"/>
      <c r="M1687" s="3603"/>
      <c r="N1687" s="3603"/>
      <c r="O1687" s="3603"/>
      <c r="P1687" s="3603"/>
      <c r="DE1687" s="818"/>
      <c r="DG1687" s="829"/>
    </row>
    <row r="1688" spans="1:111" s="771" customFormat="1" ht="21" hidden="1" customHeight="1" x14ac:dyDescent="0.15">
      <c r="A1688" s="3421">
        <v>3</v>
      </c>
      <c r="B1688" s="3604" t="s">
        <v>1263</v>
      </c>
      <c r="C1688" s="3605"/>
      <c r="D1688" s="3606"/>
      <c r="E1688" s="3607" t="s">
        <v>1226</v>
      </c>
      <c r="F1688" s="3608"/>
      <c r="G1688" s="3609"/>
      <c r="H1688" s="3609"/>
      <c r="I1688" s="802"/>
      <c r="J1688" s="813">
        <v>4</v>
      </c>
      <c r="K1688" s="3510" t="s">
        <v>1262</v>
      </c>
      <c r="L1688" s="3511"/>
      <c r="M1688" s="3511"/>
      <c r="N1688" s="3511"/>
      <c r="O1688" s="3511"/>
      <c r="P1688" s="3512"/>
      <c r="DE1688" s="818"/>
      <c r="DG1688" s="829"/>
    </row>
    <row r="1689" spans="1:111" s="771" customFormat="1" ht="12" hidden="1" customHeight="1" x14ac:dyDescent="0.15">
      <c r="A1689" s="3422"/>
      <c r="B1689" s="3610"/>
      <c r="C1689" s="3610"/>
      <c r="D1689" s="3610"/>
      <c r="E1689" s="3386"/>
      <c r="F1689" s="3387"/>
      <c r="G1689" s="3445"/>
      <c r="H1689" s="3445"/>
      <c r="I1689" s="791"/>
      <c r="J1689" s="3611"/>
      <c r="K1689" s="3612"/>
      <c r="L1689" s="3613"/>
      <c r="M1689" s="3613"/>
      <c r="N1689" s="3613"/>
      <c r="O1689" s="3613"/>
      <c r="P1689" s="3614"/>
      <c r="DE1689" s="818"/>
      <c r="DG1689" s="829"/>
    </row>
    <row r="1690" spans="1:111" s="771" customFormat="1" ht="12" hidden="1" customHeight="1" x14ac:dyDescent="0.15">
      <c r="A1690" s="791"/>
      <c r="B1690" s="812"/>
      <c r="C1690" s="812"/>
      <c r="D1690" s="812"/>
      <c r="E1690" s="812"/>
      <c r="F1690" s="812"/>
      <c r="G1690" s="812"/>
      <c r="H1690" s="812"/>
      <c r="I1690" s="811"/>
      <c r="J1690" s="3611"/>
      <c r="K1690" s="3615"/>
      <c r="L1690" s="3616"/>
      <c r="M1690" s="3616"/>
      <c r="N1690" s="3616"/>
      <c r="O1690" s="3616"/>
      <c r="P1690" s="3614"/>
      <c r="DE1690" s="818"/>
      <c r="DG1690" s="829"/>
    </row>
    <row r="1691" spans="1:111" s="771" customFormat="1" ht="12" hidden="1" customHeight="1" x14ac:dyDescent="0.15">
      <c r="A1691" s="791"/>
      <c r="B1691" s="3599" t="s">
        <v>1261</v>
      </c>
      <c r="C1691" s="3599"/>
      <c r="D1691" s="3599"/>
      <c r="E1691" s="3599"/>
      <c r="F1691" s="3599"/>
      <c r="G1691" s="3599"/>
      <c r="H1691" s="3599"/>
      <c r="I1691" s="811"/>
      <c r="J1691" s="3611"/>
      <c r="K1691" s="3615"/>
      <c r="L1691" s="3616"/>
      <c r="M1691" s="3616"/>
      <c r="N1691" s="3616"/>
      <c r="O1691" s="3616"/>
      <c r="P1691" s="3614"/>
      <c r="DE1691" s="818"/>
      <c r="DG1691" s="829"/>
    </row>
    <row r="1692" spans="1:111" s="771" customFormat="1" ht="12" hidden="1" customHeight="1" x14ac:dyDescent="0.15">
      <c r="A1692" s="791"/>
      <c r="B1692" s="3599" t="s">
        <v>1260</v>
      </c>
      <c r="C1692" s="3599"/>
      <c r="D1692" s="3599"/>
      <c r="E1692" s="3599"/>
      <c r="F1692" s="3599"/>
      <c r="G1692" s="3599"/>
      <c r="H1692" s="3599"/>
      <c r="I1692" s="803"/>
      <c r="J1692" s="3611"/>
      <c r="K1692" s="3615"/>
      <c r="L1692" s="3616"/>
      <c r="M1692" s="3616"/>
      <c r="N1692" s="3616"/>
      <c r="O1692" s="3616"/>
      <c r="P1692" s="3614"/>
      <c r="DE1692" s="818"/>
      <c r="DG1692" s="829"/>
    </row>
    <row r="1693" spans="1:111" s="771" customFormat="1" ht="12" hidden="1" customHeight="1" x14ac:dyDescent="0.15">
      <c r="A1693" s="790" t="s">
        <v>1223</v>
      </c>
      <c r="B1693" s="3599" t="s">
        <v>1259</v>
      </c>
      <c r="C1693" s="3599"/>
      <c r="D1693" s="3599"/>
      <c r="E1693" s="3599"/>
      <c r="F1693" s="3599"/>
      <c r="G1693" s="3599"/>
      <c r="H1693" s="3599"/>
      <c r="I1693" s="811"/>
      <c r="J1693" s="3611"/>
      <c r="K1693" s="3615"/>
      <c r="L1693" s="3616"/>
      <c r="M1693" s="3616"/>
      <c r="N1693" s="3616"/>
      <c r="O1693" s="3616"/>
      <c r="P1693" s="3614"/>
      <c r="DE1693" s="818"/>
      <c r="DG1693" s="829"/>
    </row>
    <row r="1694" spans="1:111" s="771" customFormat="1" ht="12" hidden="1" customHeight="1" x14ac:dyDescent="0.15">
      <c r="A1694" s="790"/>
      <c r="B1694" s="3620" t="s">
        <v>1258</v>
      </c>
      <c r="C1694" s="3620"/>
      <c r="D1694" s="3620"/>
      <c r="E1694" s="3620"/>
      <c r="F1694" s="3620"/>
      <c r="G1694" s="3620"/>
      <c r="H1694" s="3620"/>
      <c r="I1694" s="811"/>
      <c r="J1694" s="3611"/>
      <c r="K1694" s="3615"/>
      <c r="L1694" s="3616"/>
      <c r="M1694" s="3616"/>
      <c r="N1694" s="3616"/>
      <c r="O1694" s="3616"/>
      <c r="P1694" s="3614"/>
      <c r="DE1694" s="818"/>
      <c r="DG1694" s="829"/>
    </row>
    <row r="1695" spans="1:111" s="771" customFormat="1" ht="12" hidden="1" customHeight="1" x14ac:dyDescent="0.15">
      <c r="A1695" s="790"/>
      <c r="B1695" s="3599" t="s">
        <v>1257</v>
      </c>
      <c r="C1695" s="3599"/>
      <c r="D1695" s="3599"/>
      <c r="E1695" s="3599"/>
      <c r="F1695" s="3599"/>
      <c r="G1695" s="3599"/>
      <c r="H1695" s="3599"/>
      <c r="I1695" s="811"/>
      <c r="J1695" s="3611"/>
      <c r="K1695" s="3615"/>
      <c r="L1695" s="3616"/>
      <c r="M1695" s="3616"/>
      <c r="N1695" s="3616"/>
      <c r="O1695" s="3616"/>
      <c r="P1695" s="3614"/>
      <c r="DE1695" s="818"/>
      <c r="DG1695" s="829"/>
    </row>
    <row r="1696" spans="1:111" s="771" customFormat="1" ht="12" hidden="1" customHeight="1" x14ac:dyDescent="0.15">
      <c r="A1696" s="790"/>
      <c r="B1696" s="3598" t="s">
        <v>1256</v>
      </c>
      <c r="C1696" s="3598"/>
      <c r="D1696" s="3598"/>
      <c r="E1696" s="3598"/>
      <c r="F1696" s="3598"/>
      <c r="G1696" s="3598"/>
      <c r="H1696" s="3598"/>
      <c r="I1696" s="811"/>
      <c r="J1696" s="3611"/>
      <c r="K1696" s="3615"/>
      <c r="L1696" s="3616"/>
      <c r="M1696" s="3616"/>
      <c r="N1696" s="3616"/>
      <c r="O1696" s="3616"/>
      <c r="P1696" s="3614"/>
      <c r="DE1696" s="818"/>
      <c r="DG1696" s="829"/>
    </row>
    <row r="1697" spans="1:111" s="771" customFormat="1" ht="12" hidden="1" customHeight="1" x14ac:dyDescent="0.15">
      <c r="A1697" s="790"/>
      <c r="B1697" s="3599" t="s">
        <v>1255</v>
      </c>
      <c r="C1697" s="3599"/>
      <c r="D1697" s="3599"/>
      <c r="E1697" s="3599"/>
      <c r="F1697" s="3599"/>
      <c r="G1697" s="3599"/>
      <c r="H1697" s="3599"/>
      <c r="I1697" s="811"/>
      <c r="J1697" s="3611"/>
      <c r="K1697" s="3615"/>
      <c r="L1697" s="3616"/>
      <c r="M1697" s="3616"/>
      <c r="N1697" s="3616"/>
      <c r="O1697" s="3616"/>
      <c r="P1697" s="3614"/>
      <c r="Q1697" s="224"/>
      <c r="R1697" s="224"/>
      <c r="S1697" s="224"/>
      <c r="T1697" s="224"/>
      <c r="U1697" s="224"/>
      <c r="V1697" s="224"/>
      <c r="W1697" s="224"/>
      <c r="X1697" s="224"/>
      <c r="Y1697" s="224"/>
      <c r="Z1697" s="224"/>
      <c r="AA1697" s="224"/>
      <c r="DE1697" s="818"/>
      <c r="DG1697" s="829"/>
    </row>
    <row r="1698" spans="1:111" s="771" customFormat="1" ht="12" hidden="1" customHeight="1" x14ac:dyDescent="0.15">
      <c r="A1698" s="790"/>
      <c r="B1698" s="3599" t="s">
        <v>1254</v>
      </c>
      <c r="C1698" s="3599"/>
      <c r="D1698" s="3599"/>
      <c r="E1698" s="3599"/>
      <c r="F1698" s="3599"/>
      <c r="G1698" s="3599"/>
      <c r="H1698" s="3599"/>
      <c r="I1698" s="811"/>
      <c r="J1698" s="3611"/>
      <c r="K1698" s="3615"/>
      <c r="L1698" s="3616"/>
      <c r="M1698" s="3616"/>
      <c r="N1698" s="3616"/>
      <c r="O1698" s="3616"/>
      <c r="P1698" s="3614"/>
      <c r="DE1698" s="818"/>
      <c r="DG1698" s="829"/>
    </row>
    <row r="1699" spans="1:111" s="771" customFormat="1" ht="12.75" hidden="1" customHeight="1" x14ac:dyDescent="0.15">
      <c r="A1699" s="790"/>
      <c r="B1699" s="3599" t="s">
        <v>1253</v>
      </c>
      <c r="C1699" s="3599"/>
      <c r="D1699" s="3599"/>
      <c r="E1699" s="3599"/>
      <c r="F1699" s="3599"/>
      <c r="G1699" s="3599"/>
      <c r="H1699" s="3599"/>
      <c r="I1699" s="811"/>
      <c r="J1699" s="3611"/>
      <c r="K1699" s="3615"/>
      <c r="L1699" s="3616"/>
      <c r="M1699" s="3616"/>
      <c r="N1699" s="3616"/>
      <c r="O1699" s="3616"/>
      <c r="P1699" s="3614"/>
      <c r="DE1699" s="818"/>
      <c r="DG1699" s="829"/>
    </row>
    <row r="1700" spans="1:111" s="771" customFormat="1" ht="9.75" hidden="1" customHeight="1" x14ac:dyDescent="0.15">
      <c r="A1700" s="790"/>
      <c r="B1700" s="3600" t="s">
        <v>580</v>
      </c>
      <c r="C1700" s="3600"/>
      <c r="D1700" s="3600"/>
      <c r="E1700" s="3600"/>
      <c r="F1700" s="3600"/>
      <c r="G1700" s="3600"/>
      <c r="H1700" s="3600"/>
      <c r="I1700" s="811"/>
      <c r="J1700" s="3611"/>
      <c r="K1700" s="3615"/>
      <c r="L1700" s="3616"/>
      <c r="M1700" s="3616"/>
      <c r="N1700" s="3616"/>
      <c r="O1700" s="3616"/>
      <c r="P1700" s="3614"/>
      <c r="DE1700" s="818"/>
      <c r="DG1700" s="829"/>
    </row>
    <row r="1701" spans="1:111" s="771" customFormat="1" ht="9.75" hidden="1" customHeight="1" x14ac:dyDescent="0.15">
      <c r="A1701" s="790"/>
      <c r="B1701" s="3597" t="s">
        <v>1252</v>
      </c>
      <c r="C1701" s="3597"/>
      <c r="D1701" s="3597"/>
      <c r="E1701" s="3597"/>
      <c r="F1701" s="3597"/>
      <c r="G1701" s="3597"/>
      <c r="H1701" s="3597"/>
      <c r="I1701" s="811"/>
      <c r="J1701" s="3611"/>
      <c r="K1701" s="3615"/>
      <c r="L1701" s="3616"/>
      <c r="M1701" s="3616"/>
      <c r="N1701" s="3616"/>
      <c r="O1701" s="3616"/>
      <c r="P1701" s="3614"/>
      <c r="DE1701" s="818"/>
      <c r="DG1701" s="829"/>
    </row>
    <row r="1702" spans="1:111" s="771" customFormat="1" ht="11.25" hidden="1" customHeight="1" x14ac:dyDescent="0.15">
      <c r="A1702" s="790"/>
      <c r="B1702" s="3597" t="s">
        <v>1251</v>
      </c>
      <c r="C1702" s="3597"/>
      <c r="D1702" s="3597"/>
      <c r="E1702" s="3597"/>
      <c r="F1702" s="3597"/>
      <c r="G1702" s="3597"/>
      <c r="H1702" s="3597"/>
      <c r="I1702" s="811"/>
      <c r="J1702" s="3539"/>
      <c r="K1702" s="3617"/>
      <c r="L1702" s="3618"/>
      <c r="M1702" s="3618"/>
      <c r="N1702" s="3618"/>
      <c r="O1702" s="3618"/>
      <c r="P1702" s="3619"/>
      <c r="DE1702" s="818"/>
      <c r="DG1702" s="829"/>
    </row>
  </sheetData>
  <sheetProtection algorithmName="SHA-512" hashValue="W7c84Kd64QaA+gWAoo9ErOWRi+yYxp7px6bbG/LszYl+2iXhQjLp7kc24CUM5+4AxlZfDXujbbTOVU/HUJ3Vwg==" saltValue="EFBmK8YI4Y+qbv5H2QJe6Q==" spinCount="100000" sheet="1" scenarios="1"/>
  <mergeCells count="4630">
    <mergeCell ref="A22:A23"/>
    <mergeCell ref="B22:D22"/>
    <mergeCell ref="E22:F22"/>
    <mergeCell ref="G22:H22"/>
    <mergeCell ref="E23:F23"/>
    <mergeCell ref="G23:H23"/>
    <mergeCell ref="J23:J36"/>
    <mergeCell ref="B31:H31"/>
    <mergeCell ref="B27:H27"/>
    <mergeCell ref="B28:H28"/>
    <mergeCell ref="B29:H29"/>
    <mergeCell ref="B30:H30"/>
    <mergeCell ref="B32:H32"/>
    <mergeCell ref="B33:H33"/>
    <mergeCell ref="A20:P21"/>
    <mergeCell ref="G14:H14"/>
    <mergeCell ref="C14:E14"/>
    <mergeCell ref="I14:K14"/>
    <mergeCell ref="M14:N14"/>
    <mergeCell ref="O14:P14"/>
    <mergeCell ref="G16:H16"/>
    <mergeCell ref="I16:K16"/>
    <mergeCell ref="M16:N16"/>
    <mergeCell ref="O16:P16"/>
    <mergeCell ref="C15:E15"/>
    <mergeCell ref="G15:H15"/>
    <mergeCell ref="C19:E19"/>
    <mergeCell ref="G19:H19"/>
    <mergeCell ref="I19:K19"/>
    <mergeCell ref="B26:H26"/>
    <mergeCell ref="B25:H25"/>
    <mergeCell ref="K22:P22"/>
    <mergeCell ref="C11:E11"/>
    <mergeCell ref="G11:H11"/>
    <mergeCell ref="I11:K11"/>
    <mergeCell ref="M11:N11"/>
    <mergeCell ref="O11:P11"/>
    <mergeCell ref="C18:E18"/>
    <mergeCell ref="G18:H18"/>
    <mergeCell ref="I18:K18"/>
    <mergeCell ref="M18:N18"/>
    <mergeCell ref="O18:P18"/>
    <mergeCell ref="C17:E17"/>
    <mergeCell ref="G17:H17"/>
    <mergeCell ref="M19:N19"/>
    <mergeCell ref="O19:P19"/>
    <mergeCell ref="G9:H9"/>
    <mergeCell ref="I9:K9"/>
    <mergeCell ref="I17:K17"/>
    <mergeCell ref="M17:N17"/>
    <mergeCell ref="O17:P17"/>
    <mergeCell ref="C16:E16"/>
    <mergeCell ref="C13:E13"/>
    <mergeCell ref="G13:H13"/>
    <mergeCell ref="I13:K13"/>
    <mergeCell ref="M13:N13"/>
    <mergeCell ref="O13:P13"/>
    <mergeCell ref="I15:K15"/>
    <mergeCell ref="M15:N15"/>
    <mergeCell ref="O15:P15"/>
    <mergeCell ref="C10:E10"/>
    <mergeCell ref="G10:H10"/>
    <mergeCell ref="I10:K10"/>
    <mergeCell ref="M10:N10"/>
    <mergeCell ref="O10:P10"/>
    <mergeCell ref="A38:B38"/>
    <mergeCell ref="C38:D38"/>
    <mergeCell ref="E38:F38"/>
    <mergeCell ref="G38:J38"/>
    <mergeCell ref="L38:P38"/>
    <mergeCell ref="M9:N9"/>
    <mergeCell ref="I6:O6"/>
    <mergeCell ref="C12:E12"/>
    <mergeCell ref="G12:H12"/>
    <mergeCell ref="I12:K12"/>
    <mergeCell ref="M12:N12"/>
    <mergeCell ref="O12:P12"/>
    <mergeCell ref="A4:B4"/>
    <mergeCell ref="C4:D4"/>
    <mergeCell ref="E4:F4"/>
    <mergeCell ref="G4:J4"/>
    <mergeCell ref="L4:P4"/>
    <mergeCell ref="B34:H34"/>
    <mergeCell ref="B35:H35"/>
    <mergeCell ref="B36:H36"/>
    <mergeCell ref="K23:P36"/>
    <mergeCell ref="A5:A6"/>
    <mergeCell ref="B5:F5"/>
    <mergeCell ref="G5:H5"/>
    <mergeCell ref="I5:P5"/>
    <mergeCell ref="B6:F6"/>
    <mergeCell ref="G6:H6"/>
    <mergeCell ref="A8:A19"/>
    <mergeCell ref="B8:N8"/>
    <mergeCell ref="B23:D23"/>
    <mergeCell ref="O8:P9"/>
    <mergeCell ref="C9:E9"/>
    <mergeCell ref="A42:A53"/>
    <mergeCell ref="B42:N42"/>
    <mergeCell ref="O42:P43"/>
    <mergeCell ref="C43:E43"/>
    <mergeCell ref="G43:H43"/>
    <mergeCell ref="I43:K43"/>
    <mergeCell ref="M43:N43"/>
    <mergeCell ref="C44:E44"/>
    <mergeCell ref="G44:H44"/>
    <mergeCell ref="I44:K44"/>
    <mergeCell ref="M44:N44"/>
    <mergeCell ref="O44:P44"/>
    <mergeCell ref="C45:E45"/>
    <mergeCell ref="G45:H45"/>
    <mergeCell ref="I45:K45"/>
    <mergeCell ref="M45:N45"/>
    <mergeCell ref="A39:A40"/>
    <mergeCell ref="B39:F39"/>
    <mergeCell ref="G39:H39"/>
    <mergeCell ref="I39:P39"/>
    <mergeCell ref="B40:F40"/>
    <mergeCell ref="G40:H40"/>
    <mergeCell ref="I40:O40"/>
    <mergeCell ref="C49:E49"/>
    <mergeCell ref="G49:H49"/>
    <mergeCell ref="I49:K49"/>
    <mergeCell ref="M49:N49"/>
    <mergeCell ref="O49:P49"/>
    <mergeCell ref="C48:E48"/>
    <mergeCell ref="G48:H48"/>
    <mergeCell ref="I48:K48"/>
    <mergeCell ref="M48:N48"/>
    <mergeCell ref="O48:P48"/>
    <mergeCell ref="C47:E47"/>
    <mergeCell ref="G47:H47"/>
    <mergeCell ref="I47:K47"/>
    <mergeCell ref="M47:N47"/>
    <mergeCell ref="O47:P47"/>
    <mergeCell ref="O45:P45"/>
    <mergeCell ref="C46:E46"/>
    <mergeCell ref="G46:H46"/>
    <mergeCell ref="I46:K46"/>
    <mergeCell ref="M46:N46"/>
    <mergeCell ref="O46:P46"/>
    <mergeCell ref="C53:E53"/>
    <mergeCell ref="G53:H53"/>
    <mergeCell ref="I53:K53"/>
    <mergeCell ref="M53:N53"/>
    <mergeCell ref="O53:P53"/>
    <mergeCell ref="C52:E52"/>
    <mergeCell ref="G52:H52"/>
    <mergeCell ref="I52:K52"/>
    <mergeCell ref="M52:N52"/>
    <mergeCell ref="O52:P52"/>
    <mergeCell ref="C51:E51"/>
    <mergeCell ref="G51:H51"/>
    <mergeCell ref="I51:K51"/>
    <mergeCell ref="M51:N51"/>
    <mergeCell ref="O51:P51"/>
    <mergeCell ref="C50:E50"/>
    <mergeCell ref="G50:H50"/>
    <mergeCell ref="I50:K50"/>
    <mergeCell ref="M50:N50"/>
    <mergeCell ref="O50:P50"/>
    <mergeCell ref="B69:H69"/>
    <mergeCell ref="B70:H70"/>
    <mergeCell ref="A72:B72"/>
    <mergeCell ref="C72:D72"/>
    <mergeCell ref="E72:F72"/>
    <mergeCell ref="G72:J72"/>
    <mergeCell ref="L72:P72"/>
    <mergeCell ref="B64:H64"/>
    <mergeCell ref="B65:H65"/>
    <mergeCell ref="B66:H66"/>
    <mergeCell ref="B67:H67"/>
    <mergeCell ref="B68:H68"/>
    <mergeCell ref="A54:P55"/>
    <mergeCell ref="A56:A57"/>
    <mergeCell ref="B56:D56"/>
    <mergeCell ref="E56:F56"/>
    <mergeCell ref="G56:H56"/>
    <mergeCell ref="K56:P56"/>
    <mergeCell ref="B57:D57"/>
    <mergeCell ref="E57:F57"/>
    <mergeCell ref="G57:H57"/>
    <mergeCell ref="J57:J70"/>
    <mergeCell ref="K57:P70"/>
    <mergeCell ref="B59:H59"/>
    <mergeCell ref="B60:H60"/>
    <mergeCell ref="B61:H61"/>
    <mergeCell ref="B62:H62"/>
    <mergeCell ref="B63:H63"/>
    <mergeCell ref="A76:A87"/>
    <mergeCell ref="B76:N76"/>
    <mergeCell ref="O76:P77"/>
    <mergeCell ref="C77:E77"/>
    <mergeCell ref="G77:H77"/>
    <mergeCell ref="I77:K77"/>
    <mergeCell ref="M77:N77"/>
    <mergeCell ref="C78:E78"/>
    <mergeCell ref="G78:H78"/>
    <mergeCell ref="I78:K78"/>
    <mergeCell ref="M78:N78"/>
    <mergeCell ref="O78:P78"/>
    <mergeCell ref="C79:E79"/>
    <mergeCell ref="G79:H79"/>
    <mergeCell ref="I79:K79"/>
    <mergeCell ref="M79:N79"/>
    <mergeCell ref="A73:A74"/>
    <mergeCell ref="B73:F73"/>
    <mergeCell ref="G73:H73"/>
    <mergeCell ref="I73:P73"/>
    <mergeCell ref="B74:F74"/>
    <mergeCell ref="G74:H74"/>
    <mergeCell ref="I74:O74"/>
    <mergeCell ref="C83:E83"/>
    <mergeCell ref="G83:H83"/>
    <mergeCell ref="I83:K83"/>
    <mergeCell ref="M83:N83"/>
    <mergeCell ref="O83:P83"/>
    <mergeCell ref="C82:E82"/>
    <mergeCell ref="G82:H82"/>
    <mergeCell ref="I82:K82"/>
    <mergeCell ref="M82:N82"/>
    <mergeCell ref="O82:P82"/>
    <mergeCell ref="C81:E81"/>
    <mergeCell ref="G81:H81"/>
    <mergeCell ref="I81:K81"/>
    <mergeCell ref="M81:N81"/>
    <mergeCell ref="O81:P81"/>
    <mergeCell ref="O79:P79"/>
    <mergeCell ref="C80:E80"/>
    <mergeCell ref="G80:H80"/>
    <mergeCell ref="I80:K80"/>
    <mergeCell ref="M80:N80"/>
    <mergeCell ref="O80:P80"/>
    <mergeCell ref="C87:E87"/>
    <mergeCell ref="G87:H87"/>
    <mergeCell ref="I87:K87"/>
    <mergeCell ref="M87:N87"/>
    <mergeCell ref="O87:P87"/>
    <mergeCell ref="C86:E86"/>
    <mergeCell ref="G86:H86"/>
    <mergeCell ref="I86:K86"/>
    <mergeCell ref="M86:N86"/>
    <mergeCell ref="O86:P86"/>
    <mergeCell ref="C85:E85"/>
    <mergeCell ref="G85:H85"/>
    <mergeCell ref="I85:K85"/>
    <mergeCell ref="M85:N85"/>
    <mergeCell ref="O85:P85"/>
    <mergeCell ref="C84:E84"/>
    <mergeCell ref="G84:H84"/>
    <mergeCell ref="I84:K84"/>
    <mergeCell ref="M84:N84"/>
    <mergeCell ref="O84:P84"/>
    <mergeCell ref="B103:H103"/>
    <mergeCell ref="B104:H104"/>
    <mergeCell ref="A106:B106"/>
    <mergeCell ref="C106:D106"/>
    <mergeCell ref="E106:F106"/>
    <mergeCell ref="G106:J106"/>
    <mergeCell ref="L106:P106"/>
    <mergeCell ref="B98:H98"/>
    <mergeCell ref="B99:H99"/>
    <mergeCell ref="B100:H100"/>
    <mergeCell ref="B101:H101"/>
    <mergeCell ref="B102:H102"/>
    <mergeCell ref="A88:P89"/>
    <mergeCell ref="A90:A91"/>
    <mergeCell ref="B90:D90"/>
    <mergeCell ref="E90:F90"/>
    <mergeCell ref="G90:H90"/>
    <mergeCell ref="K90:P90"/>
    <mergeCell ref="B91:D91"/>
    <mergeCell ref="E91:F91"/>
    <mergeCell ref="G91:H91"/>
    <mergeCell ref="J91:J104"/>
    <mergeCell ref="K91:P104"/>
    <mergeCell ref="B93:H93"/>
    <mergeCell ref="B94:H94"/>
    <mergeCell ref="B95:H95"/>
    <mergeCell ref="B96:H96"/>
    <mergeCell ref="B97:H97"/>
    <mergeCell ref="A110:A121"/>
    <mergeCell ref="B110:N110"/>
    <mergeCell ref="O110:P111"/>
    <mergeCell ref="C111:E111"/>
    <mergeCell ref="G111:H111"/>
    <mergeCell ref="I111:K111"/>
    <mergeCell ref="M111:N111"/>
    <mergeCell ref="C112:E112"/>
    <mergeCell ref="G112:H112"/>
    <mergeCell ref="I112:K112"/>
    <mergeCell ref="M112:N112"/>
    <mergeCell ref="O112:P112"/>
    <mergeCell ref="C113:E113"/>
    <mergeCell ref="G113:H113"/>
    <mergeCell ref="I113:K113"/>
    <mergeCell ref="M113:N113"/>
    <mergeCell ref="A107:A108"/>
    <mergeCell ref="B107:F107"/>
    <mergeCell ref="G107:H107"/>
    <mergeCell ref="I107:P107"/>
    <mergeCell ref="B108:F108"/>
    <mergeCell ref="G108:H108"/>
    <mergeCell ref="I108:O108"/>
    <mergeCell ref="C117:E117"/>
    <mergeCell ref="G117:H117"/>
    <mergeCell ref="I117:K117"/>
    <mergeCell ref="M117:N117"/>
    <mergeCell ref="O117:P117"/>
    <mergeCell ref="C116:E116"/>
    <mergeCell ref="G116:H116"/>
    <mergeCell ref="I116:K116"/>
    <mergeCell ref="M116:N116"/>
    <mergeCell ref="O116:P116"/>
    <mergeCell ref="C115:E115"/>
    <mergeCell ref="G115:H115"/>
    <mergeCell ref="I115:K115"/>
    <mergeCell ref="M115:N115"/>
    <mergeCell ref="O115:P115"/>
    <mergeCell ref="O113:P113"/>
    <mergeCell ref="C114:E114"/>
    <mergeCell ref="G114:H114"/>
    <mergeCell ref="I114:K114"/>
    <mergeCell ref="M114:N114"/>
    <mergeCell ref="O114:P114"/>
    <mergeCell ref="C121:E121"/>
    <mergeCell ref="G121:H121"/>
    <mergeCell ref="I121:K121"/>
    <mergeCell ref="M121:N121"/>
    <mergeCell ref="O121:P121"/>
    <mergeCell ref="C120:E120"/>
    <mergeCell ref="G120:H120"/>
    <mergeCell ref="I120:K120"/>
    <mergeCell ref="M120:N120"/>
    <mergeCell ref="O120:P120"/>
    <mergeCell ref="C119:E119"/>
    <mergeCell ref="G119:H119"/>
    <mergeCell ref="I119:K119"/>
    <mergeCell ref="M119:N119"/>
    <mergeCell ref="O119:P119"/>
    <mergeCell ref="C118:E118"/>
    <mergeCell ref="G118:H118"/>
    <mergeCell ref="I118:K118"/>
    <mergeCell ref="M118:N118"/>
    <mergeCell ref="O118:P118"/>
    <mergeCell ref="B137:H137"/>
    <mergeCell ref="B138:H138"/>
    <mergeCell ref="A140:B140"/>
    <mergeCell ref="C140:D140"/>
    <mergeCell ref="E140:F140"/>
    <mergeCell ref="G140:J140"/>
    <mergeCell ref="L140:P140"/>
    <mergeCell ref="B132:H132"/>
    <mergeCell ref="B133:H133"/>
    <mergeCell ref="B134:H134"/>
    <mergeCell ref="B135:H135"/>
    <mergeCell ref="B136:H136"/>
    <mergeCell ref="A122:P123"/>
    <mergeCell ref="A124:A125"/>
    <mergeCell ref="B124:D124"/>
    <mergeCell ref="E124:F124"/>
    <mergeCell ref="G124:H124"/>
    <mergeCell ref="K124:P124"/>
    <mergeCell ref="B125:D125"/>
    <mergeCell ref="E125:F125"/>
    <mergeCell ref="G125:H125"/>
    <mergeCell ref="J125:J138"/>
    <mergeCell ref="K125:P138"/>
    <mergeCell ref="B127:H127"/>
    <mergeCell ref="B128:H128"/>
    <mergeCell ref="B129:H129"/>
    <mergeCell ref="B130:H130"/>
    <mergeCell ref="B131:H131"/>
    <mergeCell ref="A144:A155"/>
    <mergeCell ref="B144:N144"/>
    <mergeCell ref="O144:P145"/>
    <mergeCell ref="C145:E145"/>
    <mergeCell ref="G145:H145"/>
    <mergeCell ref="I145:K145"/>
    <mergeCell ref="M145:N145"/>
    <mergeCell ref="C146:E146"/>
    <mergeCell ref="G146:H146"/>
    <mergeCell ref="I146:K146"/>
    <mergeCell ref="M146:N146"/>
    <mergeCell ref="O146:P146"/>
    <mergeCell ref="C147:E147"/>
    <mergeCell ref="G147:H147"/>
    <mergeCell ref="I147:K147"/>
    <mergeCell ref="M147:N147"/>
    <mergeCell ref="A141:A142"/>
    <mergeCell ref="B141:F141"/>
    <mergeCell ref="G141:H141"/>
    <mergeCell ref="I141:P141"/>
    <mergeCell ref="B142:F142"/>
    <mergeCell ref="G142:H142"/>
    <mergeCell ref="I142:O142"/>
    <mergeCell ref="C151:E151"/>
    <mergeCell ref="G151:H151"/>
    <mergeCell ref="I151:K151"/>
    <mergeCell ref="M151:N151"/>
    <mergeCell ref="O151:P151"/>
    <mergeCell ref="C150:E150"/>
    <mergeCell ref="G150:H150"/>
    <mergeCell ref="I150:K150"/>
    <mergeCell ref="M150:N150"/>
    <mergeCell ref="O150:P150"/>
    <mergeCell ref="C149:E149"/>
    <mergeCell ref="G149:H149"/>
    <mergeCell ref="I149:K149"/>
    <mergeCell ref="M149:N149"/>
    <mergeCell ref="O149:P149"/>
    <mergeCell ref="O147:P147"/>
    <mergeCell ref="C148:E148"/>
    <mergeCell ref="G148:H148"/>
    <mergeCell ref="I148:K148"/>
    <mergeCell ref="M148:N148"/>
    <mergeCell ref="O148:P148"/>
    <mergeCell ref="C155:E155"/>
    <mergeCell ref="G155:H155"/>
    <mergeCell ref="I155:K155"/>
    <mergeCell ref="M155:N155"/>
    <mergeCell ref="O155:P155"/>
    <mergeCell ref="C154:E154"/>
    <mergeCell ref="G154:H154"/>
    <mergeCell ref="I154:K154"/>
    <mergeCell ref="M154:N154"/>
    <mergeCell ref="O154:P154"/>
    <mergeCell ref="C153:E153"/>
    <mergeCell ref="G153:H153"/>
    <mergeCell ref="I153:K153"/>
    <mergeCell ref="M153:N153"/>
    <mergeCell ref="O153:P153"/>
    <mergeCell ref="C152:E152"/>
    <mergeCell ref="G152:H152"/>
    <mergeCell ref="I152:K152"/>
    <mergeCell ref="M152:N152"/>
    <mergeCell ref="O152:P152"/>
    <mergeCell ref="B171:H171"/>
    <mergeCell ref="B172:H172"/>
    <mergeCell ref="A174:B174"/>
    <mergeCell ref="C174:D174"/>
    <mergeCell ref="E174:F174"/>
    <mergeCell ref="G174:J174"/>
    <mergeCell ref="L174:P174"/>
    <mergeCell ref="B166:H166"/>
    <mergeCell ref="B167:H167"/>
    <mergeCell ref="B168:H168"/>
    <mergeCell ref="B169:H169"/>
    <mergeCell ref="B170:H170"/>
    <mergeCell ref="A156:P157"/>
    <mergeCell ref="A158:A159"/>
    <mergeCell ref="B158:D158"/>
    <mergeCell ref="E158:F158"/>
    <mergeCell ref="G158:H158"/>
    <mergeCell ref="K158:P158"/>
    <mergeCell ref="B159:D159"/>
    <mergeCell ref="E159:F159"/>
    <mergeCell ref="G159:H159"/>
    <mergeCell ref="J159:J172"/>
    <mergeCell ref="K159:P172"/>
    <mergeCell ref="B161:H161"/>
    <mergeCell ref="B162:H162"/>
    <mergeCell ref="B163:H163"/>
    <mergeCell ref="B164:H164"/>
    <mergeCell ref="B165:H165"/>
    <mergeCell ref="A178:A189"/>
    <mergeCell ref="B178:N178"/>
    <mergeCell ref="O178:P179"/>
    <mergeCell ref="C179:E179"/>
    <mergeCell ref="G179:H179"/>
    <mergeCell ref="I179:K179"/>
    <mergeCell ref="M179:N179"/>
    <mergeCell ref="C180:E180"/>
    <mergeCell ref="G180:H180"/>
    <mergeCell ref="I180:K180"/>
    <mergeCell ref="M180:N180"/>
    <mergeCell ref="O180:P180"/>
    <mergeCell ref="C181:E181"/>
    <mergeCell ref="G181:H181"/>
    <mergeCell ref="I181:K181"/>
    <mergeCell ref="M181:N181"/>
    <mergeCell ref="A175:A176"/>
    <mergeCell ref="B175:F175"/>
    <mergeCell ref="G175:H175"/>
    <mergeCell ref="I175:P175"/>
    <mergeCell ref="B176:F176"/>
    <mergeCell ref="G176:H176"/>
    <mergeCell ref="I176:O176"/>
    <mergeCell ref="C185:E185"/>
    <mergeCell ref="G185:H185"/>
    <mergeCell ref="I185:K185"/>
    <mergeCell ref="M185:N185"/>
    <mergeCell ref="O185:P185"/>
    <mergeCell ref="C184:E184"/>
    <mergeCell ref="G184:H184"/>
    <mergeCell ref="I184:K184"/>
    <mergeCell ref="M184:N184"/>
    <mergeCell ref="O184:P184"/>
    <mergeCell ref="C183:E183"/>
    <mergeCell ref="G183:H183"/>
    <mergeCell ref="I183:K183"/>
    <mergeCell ref="M183:N183"/>
    <mergeCell ref="O183:P183"/>
    <mergeCell ref="O181:P181"/>
    <mergeCell ref="C182:E182"/>
    <mergeCell ref="G182:H182"/>
    <mergeCell ref="I182:K182"/>
    <mergeCell ref="M182:N182"/>
    <mergeCell ref="O182:P182"/>
    <mergeCell ref="C189:E189"/>
    <mergeCell ref="G189:H189"/>
    <mergeCell ref="I189:K189"/>
    <mergeCell ref="M189:N189"/>
    <mergeCell ref="O189:P189"/>
    <mergeCell ref="C188:E188"/>
    <mergeCell ref="G188:H188"/>
    <mergeCell ref="I188:K188"/>
    <mergeCell ref="M188:N188"/>
    <mergeCell ref="O188:P188"/>
    <mergeCell ref="C187:E187"/>
    <mergeCell ref="G187:H187"/>
    <mergeCell ref="I187:K187"/>
    <mergeCell ref="M187:N187"/>
    <mergeCell ref="O187:P187"/>
    <mergeCell ref="C186:E186"/>
    <mergeCell ref="G186:H186"/>
    <mergeCell ref="I186:K186"/>
    <mergeCell ref="M186:N186"/>
    <mergeCell ref="O186:P186"/>
    <mergeCell ref="B205:H205"/>
    <mergeCell ref="B206:H206"/>
    <mergeCell ref="A208:B208"/>
    <mergeCell ref="C208:D208"/>
    <mergeCell ref="E208:F208"/>
    <mergeCell ref="G208:J208"/>
    <mergeCell ref="L208:P208"/>
    <mergeCell ref="B200:H200"/>
    <mergeCell ref="B201:H201"/>
    <mergeCell ref="B202:H202"/>
    <mergeCell ref="B203:H203"/>
    <mergeCell ref="B204:H204"/>
    <mergeCell ref="A190:P191"/>
    <mergeCell ref="A192:A193"/>
    <mergeCell ref="B192:D192"/>
    <mergeCell ref="E192:F192"/>
    <mergeCell ref="G192:H192"/>
    <mergeCell ref="K192:P192"/>
    <mergeCell ref="B193:D193"/>
    <mergeCell ref="E193:F193"/>
    <mergeCell ref="G193:H193"/>
    <mergeCell ref="J193:J206"/>
    <mergeCell ref="K193:P206"/>
    <mergeCell ref="B195:H195"/>
    <mergeCell ref="B196:H196"/>
    <mergeCell ref="B197:H197"/>
    <mergeCell ref="B198:H198"/>
    <mergeCell ref="B199:H199"/>
    <mergeCell ref="A212:A223"/>
    <mergeCell ref="B212:N212"/>
    <mergeCell ref="O212:P213"/>
    <mergeCell ref="C213:E213"/>
    <mergeCell ref="G213:H213"/>
    <mergeCell ref="I213:K213"/>
    <mergeCell ref="M213:N213"/>
    <mergeCell ref="C214:E214"/>
    <mergeCell ref="G214:H214"/>
    <mergeCell ref="I214:K214"/>
    <mergeCell ref="M214:N214"/>
    <mergeCell ref="O214:P214"/>
    <mergeCell ref="C215:E215"/>
    <mergeCell ref="G215:H215"/>
    <mergeCell ref="I215:K215"/>
    <mergeCell ref="M215:N215"/>
    <mergeCell ref="A209:A210"/>
    <mergeCell ref="B209:F209"/>
    <mergeCell ref="G209:H209"/>
    <mergeCell ref="I209:P209"/>
    <mergeCell ref="B210:F210"/>
    <mergeCell ref="G210:H210"/>
    <mergeCell ref="I210:O210"/>
    <mergeCell ref="C219:E219"/>
    <mergeCell ref="G219:H219"/>
    <mergeCell ref="I219:K219"/>
    <mergeCell ref="M219:N219"/>
    <mergeCell ref="O219:P219"/>
    <mergeCell ref="C218:E218"/>
    <mergeCell ref="G218:H218"/>
    <mergeCell ref="I218:K218"/>
    <mergeCell ref="M218:N218"/>
    <mergeCell ref="O218:P218"/>
    <mergeCell ref="C217:E217"/>
    <mergeCell ref="G217:H217"/>
    <mergeCell ref="I217:K217"/>
    <mergeCell ref="M217:N217"/>
    <mergeCell ref="O217:P217"/>
    <mergeCell ref="O215:P215"/>
    <mergeCell ref="C216:E216"/>
    <mergeCell ref="G216:H216"/>
    <mergeCell ref="I216:K216"/>
    <mergeCell ref="M216:N216"/>
    <mergeCell ref="O216:P216"/>
    <mergeCell ref="C223:E223"/>
    <mergeCell ref="G223:H223"/>
    <mergeCell ref="I223:K223"/>
    <mergeCell ref="M223:N223"/>
    <mergeCell ref="O223:P223"/>
    <mergeCell ref="C222:E222"/>
    <mergeCell ref="G222:H222"/>
    <mergeCell ref="I222:K222"/>
    <mergeCell ref="M222:N222"/>
    <mergeCell ref="O222:P222"/>
    <mergeCell ref="C221:E221"/>
    <mergeCell ref="G221:H221"/>
    <mergeCell ref="I221:K221"/>
    <mergeCell ref="M221:N221"/>
    <mergeCell ref="O221:P221"/>
    <mergeCell ref="C220:E220"/>
    <mergeCell ref="G220:H220"/>
    <mergeCell ref="I220:K220"/>
    <mergeCell ref="M220:N220"/>
    <mergeCell ref="O220:P220"/>
    <mergeCell ref="B239:H239"/>
    <mergeCell ref="B240:H240"/>
    <mergeCell ref="A242:B242"/>
    <mergeCell ref="C242:D242"/>
    <mergeCell ref="E242:F242"/>
    <mergeCell ref="G242:J242"/>
    <mergeCell ref="L242:P242"/>
    <mergeCell ref="B234:H234"/>
    <mergeCell ref="B235:H235"/>
    <mergeCell ref="B236:H236"/>
    <mergeCell ref="B237:H237"/>
    <mergeCell ref="B238:H238"/>
    <mergeCell ref="A224:P225"/>
    <mergeCell ref="A226:A227"/>
    <mergeCell ref="B226:D226"/>
    <mergeCell ref="E226:F226"/>
    <mergeCell ref="G226:H226"/>
    <mergeCell ref="K226:P226"/>
    <mergeCell ref="B227:D227"/>
    <mergeCell ref="E227:F227"/>
    <mergeCell ref="G227:H227"/>
    <mergeCell ref="J227:J240"/>
    <mergeCell ref="K227:P240"/>
    <mergeCell ref="B229:H229"/>
    <mergeCell ref="B230:H230"/>
    <mergeCell ref="B231:H231"/>
    <mergeCell ref="B232:H232"/>
    <mergeCell ref="B233:H233"/>
    <mergeCell ref="A246:A257"/>
    <mergeCell ref="B246:N246"/>
    <mergeCell ref="O246:P247"/>
    <mergeCell ref="C247:E247"/>
    <mergeCell ref="G247:H247"/>
    <mergeCell ref="I247:K247"/>
    <mergeCell ref="M247:N247"/>
    <mergeCell ref="C248:E248"/>
    <mergeCell ref="G248:H248"/>
    <mergeCell ref="I248:K248"/>
    <mergeCell ref="M248:N248"/>
    <mergeCell ref="O248:P248"/>
    <mergeCell ref="C249:E249"/>
    <mergeCell ref="G249:H249"/>
    <mergeCell ref="I249:K249"/>
    <mergeCell ref="M249:N249"/>
    <mergeCell ref="A243:A244"/>
    <mergeCell ref="B243:F243"/>
    <mergeCell ref="G243:H243"/>
    <mergeCell ref="I243:P243"/>
    <mergeCell ref="B244:F244"/>
    <mergeCell ref="G244:H244"/>
    <mergeCell ref="I244:O244"/>
    <mergeCell ref="C253:E253"/>
    <mergeCell ref="G253:H253"/>
    <mergeCell ref="I253:K253"/>
    <mergeCell ref="M253:N253"/>
    <mergeCell ref="O253:P253"/>
    <mergeCell ref="C252:E252"/>
    <mergeCell ref="G252:H252"/>
    <mergeCell ref="I252:K252"/>
    <mergeCell ref="M252:N252"/>
    <mergeCell ref="O252:P252"/>
    <mergeCell ref="C251:E251"/>
    <mergeCell ref="G251:H251"/>
    <mergeCell ref="I251:K251"/>
    <mergeCell ref="M251:N251"/>
    <mergeCell ref="O251:P251"/>
    <mergeCell ref="O249:P249"/>
    <mergeCell ref="C250:E250"/>
    <mergeCell ref="G250:H250"/>
    <mergeCell ref="I250:K250"/>
    <mergeCell ref="M250:N250"/>
    <mergeCell ref="O250:P250"/>
    <mergeCell ref="C257:E257"/>
    <mergeCell ref="G257:H257"/>
    <mergeCell ref="I257:K257"/>
    <mergeCell ref="M257:N257"/>
    <mergeCell ref="O257:P257"/>
    <mergeCell ref="C256:E256"/>
    <mergeCell ref="G256:H256"/>
    <mergeCell ref="I256:K256"/>
    <mergeCell ref="M256:N256"/>
    <mergeCell ref="O256:P256"/>
    <mergeCell ref="C255:E255"/>
    <mergeCell ref="G255:H255"/>
    <mergeCell ref="I255:K255"/>
    <mergeCell ref="M255:N255"/>
    <mergeCell ref="O255:P255"/>
    <mergeCell ref="C254:E254"/>
    <mergeCell ref="G254:H254"/>
    <mergeCell ref="I254:K254"/>
    <mergeCell ref="M254:N254"/>
    <mergeCell ref="O254:P254"/>
    <mergeCell ref="B273:H273"/>
    <mergeCell ref="B274:H274"/>
    <mergeCell ref="A276:B276"/>
    <mergeCell ref="C276:D276"/>
    <mergeCell ref="E276:F276"/>
    <mergeCell ref="G276:J276"/>
    <mergeCell ref="L276:P276"/>
    <mergeCell ref="B268:H268"/>
    <mergeCell ref="B269:H269"/>
    <mergeCell ref="B270:H270"/>
    <mergeCell ref="B271:H271"/>
    <mergeCell ref="B272:H272"/>
    <mergeCell ref="A258:P259"/>
    <mergeCell ref="A260:A261"/>
    <mergeCell ref="B260:D260"/>
    <mergeCell ref="E260:F260"/>
    <mergeCell ref="G260:H260"/>
    <mergeCell ref="K260:P260"/>
    <mergeCell ref="B261:D261"/>
    <mergeCell ref="E261:F261"/>
    <mergeCell ref="G261:H261"/>
    <mergeCell ref="J261:J274"/>
    <mergeCell ref="K261:P274"/>
    <mergeCell ref="B263:H263"/>
    <mergeCell ref="B264:H264"/>
    <mergeCell ref="B265:H265"/>
    <mergeCell ref="B266:H266"/>
    <mergeCell ref="B267:H267"/>
    <mergeCell ref="A280:A291"/>
    <mergeCell ref="B280:N280"/>
    <mergeCell ref="O280:P281"/>
    <mergeCell ref="C281:E281"/>
    <mergeCell ref="G281:H281"/>
    <mergeCell ref="I281:K281"/>
    <mergeCell ref="M281:N281"/>
    <mergeCell ref="C282:E282"/>
    <mergeCell ref="G282:H282"/>
    <mergeCell ref="I282:K282"/>
    <mergeCell ref="M282:N282"/>
    <mergeCell ref="O282:P282"/>
    <mergeCell ref="C283:E283"/>
    <mergeCell ref="G283:H283"/>
    <mergeCell ref="I283:K283"/>
    <mergeCell ref="M283:N283"/>
    <mergeCell ref="A277:A278"/>
    <mergeCell ref="B277:F277"/>
    <mergeCell ref="G277:H277"/>
    <mergeCell ref="I277:P277"/>
    <mergeCell ref="B278:F278"/>
    <mergeCell ref="G278:H278"/>
    <mergeCell ref="I278:O278"/>
    <mergeCell ref="C287:E287"/>
    <mergeCell ref="G287:H287"/>
    <mergeCell ref="I287:K287"/>
    <mergeCell ref="M287:N287"/>
    <mergeCell ref="O287:P287"/>
    <mergeCell ref="C286:E286"/>
    <mergeCell ref="G286:H286"/>
    <mergeCell ref="I286:K286"/>
    <mergeCell ref="M286:N286"/>
    <mergeCell ref="O286:P286"/>
    <mergeCell ref="C285:E285"/>
    <mergeCell ref="G285:H285"/>
    <mergeCell ref="I285:K285"/>
    <mergeCell ref="M285:N285"/>
    <mergeCell ref="O285:P285"/>
    <mergeCell ref="O283:P283"/>
    <mergeCell ref="C284:E284"/>
    <mergeCell ref="G284:H284"/>
    <mergeCell ref="I284:K284"/>
    <mergeCell ref="M284:N284"/>
    <mergeCell ref="O284:P284"/>
    <mergeCell ref="C291:E291"/>
    <mergeCell ref="G291:H291"/>
    <mergeCell ref="I291:K291"/>
    <mergeCell ref="M291:N291"/>
    <mergeCell ref="O291:P291"/>
    <mergeCell ref="C290:E290"/>
    <mergeCell ref="G290:H290"/>
    <mergeCell ref="I290:K290"/>
    <mergeCell ref="M290:N290"/>
    <mergeCell ref="O290:P290"/>
    <mergeCell ref="C289:E289"/>
    <mergeCell ref="G289:H289"/>
    <mergeCell ref="I289:K289"/>
    <mergeCell ref="M289:N289"/>
    <mergeCell ref="O289:P289"/>
    <mergeCell ref="C288:E288"/>
    <mergeCell ref="G288:H288"/>
    <mergeCell ref="I288:K288"/>
    <mergeCell ref="M288:N288"/>
    <mergeCell ref="O288:P288"/>
    <mergeCell ref="B307:H307"/>
    <mergeCell ref="B308:H308"/>
    <mergeCell ref="A310:B310"/>
    <mergeCell ref="C310:D310"/>
    <mergeCell ref="E310:F310"/>
    <mergeCell ref="G310:J310"/>
    <mergeCell ref="L310:P310"/>
    <mergeCell ref="B302:H302"/>
    <mergeCell ref="B303:H303"/>
    <mergeCell ref="B304:H304"/>
    <mergeCell ref="B305:H305"/>
    <mergeCell ref="B306:H306"/>
    <mergeCell ref="A292:P293"/>
    <mergeCell ref="A294:A295"/>
    <mergeCell ref="B294:D294"/>
    <mergeCell ref="E294:F294"/>
    <mergeCell ref="G294:H294"/>
    <mergeCell ref="K294:P294"/>
    <mergeCell ref="B295:D295"/>
    <mergeCell ref="E295:F295"/>
    <mergeCell ref="G295:H295"/>
    <mergeCell ref="J295:J308"/>
    <mergeCell ref="K295:P308"/>
    <mergeCell ref="B297:H297"/>
    <mergeCell ref="B298:H298"/>
    <mergeCell ref="B299:H299"/>
    <mergeCell ref="B300:H300"/>
    <mergeCell ref="B301:H301"/>
    <mergeCell ref="A314:A325"/>
    <mergeCell ref="B314:N314"/>
    <mergeCell ref="O314:P315"/>
    <mergeCell ref="C315:E315"/>
    <mergeCell ref="G315:H315"/>
    <mergeCell ref="I315:K315"/>
    <mergeCell ref="M315:N315"/>
    <mergeCell ref="C316:E316"/>
    <mergeCell ref="G316:H316"/>
    <mergeCell ref="I316:K316"/>
    <mergeCell ref="M316:N316"/>
    <mergeCell ref="O316:P316"/>
    <mergeCell ref="C317:E317"/>
    <mergeCell ref="G317:H317"/>
    <mergeCell ref="I317:K317"/>
    <mergeCell ref="M317:N317"/>
    <mergeCell ref="A311:A312"/>
    <mergeCell ref="B311:F311"/>
    <mergeCell ref="G311:H311"/>
    <mergeCell ref="I311:P311"/>
    <mergeCell ref="B312:F312"/>
    <mergeCell ref="G312:H312"/>
    <mergeCell ref="I312:O312"/>
    <mergeCell ref="C321:E321"/>
    <mergeCell ref="G321:H321"/>
    <mergeCell ref="I321:K321"/>
    <mergeCell ref="M321:N321"/>
    <mergeCell ref="O321:P321"/>
    <mergeCell ref="C320:E320"/>
    <mergeCell ref="G320:H320"/>
    <mergeCell ref="I320:K320"/>
    <mergeCell ref="M320:N320"/>
    <mergeCell ref="O320:P320"/>
    <mergeCell ref="C319:E319"/>
    <mergeCell ref="G319:H319"/>
    <mergeCell ref="I319:K319"/>
    <mergeCell ref="M319:N319"/>
    <mergeCell ref="O319:P319"/>
    <mergeCell ref="O317:P317"/>
    <mergeCell ref="C318:E318"/>
    <mergeCell ref="G318:H318"/>
    <mergeCell ref="I318:K318"/>
    <mergeCell ref="M318:N318"/>
    <mergeCell ref="O318:P318"/>
    <mergeCell ref="C325:E325"/>
    <mergeCell ref="G325:H325"/>
    <mergeCell ref="I325:K325"/>
    <mergeCell ref="M325:N325"/>
    <mergeCell ref="O325:P325"/>
    <mergeCell ref="C324:E324"/>
    <mergeCell ref="G324:H324"/>
    <mergeCell ref="I324:K324"/>
    <mergeCell ref="M324:N324"/>
    <mergeCell ref="O324:P324"/>
    <mergeCell ref="C323:E323"/>
    <mergeCell ref="G323:H323"/>
    <mergeCell ref="I323:K323"/>
    <mergeCell ref="M323:N323"/>
    <mergeCell ref="O323:P323"/>
    <mergeCell ref="C322:E322"/>
    <mergeCell ref="G322:H322"/>
    <mergeCell ref="I322:K322"/>
    <mergeCell ref="M322:N322"/>
    <mergeCell ref="O322:P322"/>
    <mergeCell ref="B341:H341"/>
    <mergeCell ref="B342:H342"/>
    <mergeCell ref="A344:B344"/>
    <mergeCell ref="C344:D344"/>
    <mergeCell ref="E344:F344"/>
    <mergeCell ref="G344:J344"/>
    <mergeCell ref="L344:P344"/>
    <mergeCell ref="B336:H336"/>
    <mergeCell ref="B337:H337"/>
    <mergeCell ref="B338:H338"/>
    <mergeCell ref="B339:H339"/>
    <mergeCell ref="B340:H340"/>
    <mergeCell ref="A326:P327"/>
    <mergeCell ref="A328:A329"/>
    <mergeCell ref="B328:D328"/>
    <mergeCell ref="E328:F328"/>
    <mergeCell ref="G328:H328"/>
    <mergeCell ref="K328:P328"/>
    <mergeCell ref="B329:D329"/>
    <mergeCell ref="E329:F329"/>
    <mergeCell ref="G329:H329"/>
    <mergeCell ref="J329:J342"/>
    <mergeCell ref="K329:P342"/>
    <mergeCell ref="B331:H331"/>
    <mergeCell ref="B332:H332"/>
    <mergeCell ref="B333:H333"/>
    <mergeCell ref="B334:H334"/>
    <mergeCell ref="B335:H335"/>
    <mergeCell ref="A348:A359"/>
    <mergeCell ref="B348:N348"/>
    <mergeCell ref="O348:P349"/>
    <mergeCell ref="C349:E349"/>
    <mergeCell ref="G349:H349"/>
    <mergeCell ref="I349:K349"/>
    <mergeCell ref="M349:N349"/>
    <mergeCell ref="C350:E350"/>
    <mergeCell ref="G350:H350"/>
    <mergeCell ref="I350:K350"/>
    <mergeCell ref="M350:N350"/>
    <mergeCell ref="O350:P350"/>
    <mergeCell ref="C351:E351"/>
    <mergeCell ref="G351:H351"/>
    <mergeCell ref="I351:K351"/>
    <mergeCell ref="M351:N351"/>
    <mergeCell ref="A345:A346"/>
    <mergeCell ref="B345:F345"/>
    <mergeCell ref="G345:H345"/>
    <mergeCell ref="I345:P345"/>
    <mergeCell ref="B346:F346"/>
    <mergeCell ref="G346:H346"/>
    <mergeCell ref="I346:O346"/>
    <mergeCell ref="C355:E355"/>
    <mergeCell ref="G355:H355"/>
    <mergeCell ref="I355:K355"/>
    <mergeCell ref="M355:N355"/>
    <mergeCell ref="O355:P355"/>
    <mergeCell ref="C354:E354"/>
    <mergeCell ref="G354:H354"/>
    <mergeCell ref="I354:K354"/>
    <mergeCell ref="M354:N354"/>
    <mergeCell ref="O354:P354"/>
    <mergeCell ref="C353:E353"/>
    <mergeCell ref="G353:H353"/>
    <mergeCell ref="I353:K353"/>
    <mergeCell ref="M353:N353"/>
    <mergeCell ref="O353:P353"/>
    <mergeCell ref="O351:P351"/>
    <mergeCell ref="C352:E352"/>
    <mergeCell ref="G352:H352"/>
    <mergeCell ref="I352:K352"/>
    <mergeCell ref="M352:N352"/>
    <mergeCell ref="O352:P352"/>
    <mergeCell ref="C359:E359"/>
    <mergeCell ref="G359:H359"/>
    <mergeCell ref="I359:K359"/>
    <mergeCell ref="M359:N359"/>
    <mergeCell ref="O359:P359"/>
    <mergeCell ref="C358:E358"/>
    <mergeCell ref="G358:H358"/>
    <mergeCell ref="I358:K358"/>
    <mergeCell ref="M358:N358"/>
    <mergeCell ref="O358:P358"/>
    <mergeCell ref="C357:E357"/>
    <mergeCell ref="G357:H357"/>
    <mergeCell ref="I357:K357"/>
    <mergeCell ref="M357:N357"/>
    <mergeCell ref="O357:P357"/>
    <mergeCell ref="C356:E356"/>
    <mergeCell ref="G356:H356"/>
    <mergeCell ref="I356:K356"/>
    <mergeCell ref="M356:N356"/>
    <mergeCell ref="O356:P356"/>
    <mergeCell ref="B375:H375"/>
    <mergeCell ref="B376:H376"/>
    <mergeCell ref="A378:B378"/>
    <mergeCell ref="C378:D378"/>
    <mergeCell ref="E378:F378"/>
    <mergeCell ref="G378:J378"/>
    <mergeCell ref="L378:P378"/>
    <mergeCell ref="B370:H370"/>
    <mergeCell ref="B371:H371"/>
    <mergeCell ref="B372:H372"/>
    <mergeCell ref="B373:H373"/>
    <mergeCell ref="B374:H374"/>
    <mergeCell ref="A360:P361"/>
    <mergeCell ref="A362:A363"/>
    <mergeCell ref="B362:D362"/>
    <mergeCell ref="E362:F362"/>
    <mergeCell ref="G362:H362"/>
    <mergeCell ref="K362:P362"/>
    <mergeCell ref="B363:D363"/>
    <mergeCell ref="E363:F363"/>
    <mergeCell ref="G363:H363"/>
    <mergeCell ref="J363:J376"/>
    <mergeCell ref="K363:P376"/>
    <mergeCell ref="B365:H365"/>
    <mergeCell ref="B366:H366"/>
    <mergeCell ref="B367:H367"/>
    <mergeCell ref="B368:H368"/>
    <mergeCell ref="B369:H369"/>
    <mergeCell ref="A382:A393"/>
    <mergeCell ref="B382:N382"/>
    <mergeCell ref="O382:P383"/>
    <mergeCell ref="C383:E383"/>
    <mergeCell ref="G383:H383"/>
    <mergeCell ref="I383:K383"/>
    <mergeCell ref="M383:N383"/>
    <mergeCell ref="C384:E384"/>
    <mergeCell ref="G384:H384"/>
    <mergeCell ref="I384:K384"/>
    <mergeCell ref="M384:N384"/>
    <mergeCell ref="O384:P384"/>
    <mergeCell ref="C385:E385"/>
    <mergeCell ref="G385:H385"/>
    <mergeCell ref="I385:K385"/>
    <mergeCell ref="M385:N385"/>
    <mergeCell ref="A379:A380"/>
    <mergeCell ref="B379:F379"/>
    <mergeCell ref="G379:H379"/>
    <mergeCell ref="I379:P379"/>
    <mergeCell ref="B380:F380"/>
    <mergeCell ref="G380:H380"/>
    <mergeCell ref="I380:O380"/>
    <mergeCell ref="C389:E389"/>
    <mergeCell ref="G389:H389"/>
    <mergeCell ref="I389:K389"/>
    <mergeCell ref="M389:N389"/>
    <mergeCell ref="O389:P389"/>
    <mergeCell ref="C388:E388"/>
    <mergeCell ref="G388:H388"/>
    <mergeCell ref="I388:K388"/>
    <mergeCell ref="M388:N388"/>
    <mergeCell ref="O388:P388"/>
    <mergeCell ref="C387:E387"/>
    <mergeCell ref="G387:H387"/>
    <mergeCell ref="I387:K387"/>
    <mergeCell ref="M387:N387"/>
    <mergeCell ref="O387:P387"/>
    <mergeCell ref="O385:P385"/>
    <mergeCell ref="C386:E386"/>
    <mergeCell ref="G386:H386"/>
    <mergeCell ref="I386:K386"/>
    <mergeCell ref="M386:N386"/>
    <mergeCell ref="O386:P386"/>
    <mergeCell ref="C393:E393"/>
    <mergeCell ref="G393:H393"/>
    <mergeCell ref="I393:K393"/>
    <mergeCell ref="M393:N393"/>
    <mergeCell ref="O393:P393"/>
    <mergeCell ref="C392:E392"/>
    <mergeCell ref="G392:H392"/>
    <mergeCell ref="I392:K392"/>
    <mergeCell ref="M392:N392"/>
    <mergeCell ref="O392:P392"/>
    <mergeCell ref="C391:E391"/>
    <mergeCell ref="G391:H391"/>
    <mergeCell ref="I391:K391"/>
    <mergeCell ref="M391:N391"/>
    <mergeCell ref="O391:P391"/>
    <mergeCell ref="C390:E390"/>
    <mergeCell ref="G390:H390"/>
    <mergeCell ref="I390:K390"/>
    <mergeCell ref="M390:N390"/>
    <mergeCell ref="O390:P390"/>
    <mergeCell ref="B409:H409"/>
    <mergeCell ref="B410:H410"/>
    <mergeCell ref="A412:B412"/>
    <mergeCell ref="C412:D412"/>
    <mergeCell ref="E412:F412"/>
    <mergeCell ref="G412:J412"/>
    <mergeCell ref="L412:P412"/>
    <mergeCell ref="B404:H404"/>
    <mergeCell ref="B405:H405"/>
    <mergeCell ref="B406:H406"/>
    <mergeCell ref="B407:H407"/>
    <mergeCell ref="B408:H408"/>
    <mergeCell ref="A394:P395"/>
    <mergeCell ref="A396:A397"/>
    <mergeCell ref="B396:D396"/>
    <mergeCell ref="E396:F396"/>
    <mergeCell ref="G396:H396"/>
    <mergeCell ref="K396:P396"/>
    <mergeCell ref="B397:D397"/>
    <mergeCell ref="E397:F397"/>
    <mergeCell ref="G397:H397"/>
    <mergeCell ref="J397:J410"/>
    <mergeCell ref="K397:P410"/>
    <mergeCell ref="B399:H399"/>
    <mergeCell ref="B400:H400"/>
    <mergeCell ref="B401:H401"/>
    <mergeCell ref="B402:H402"/>
    <mergeCell ref="B403:H403"/>
    <mergeCell ref="A416:A427"/>
    <mergeCell ref="B416:N416"/>
    <mergeCell ref="O416:P417"/>
    <mergeCell ref="C417:E417"/>
    <mergeCell ref="G417:H417"/>
    <mergeCell ref="I417:K417"/>
    <mergeCell ref="M417:N417"/>
    <mergeCell ref="C418:E418"/>
    <mergeCell ref="G418:H418"/>
    <mergeCell ref="I418:K418"/>
    <mergeCell ref="M418:N418"/>
    <mergeCell ref="O418:P418"/>
    <mergeCell ref="C419:E419"/>
    <mergeCell ref="G419:H419"/>
    <mergeCell ref="I419:K419"/>
    <mergeCell ref="M419:N419"/>
    <mergeCell ref="A413:A414"/>
    <mergeCell ref="B413:F413"/>
    <mergeCell ref="G413:H413"/>
    <mergeCell ref="I413:P413"/>
    <mergeCell ref="B414:F414"/>
    <mergeCell ref="G414:H414"/>
    <mergeCell ref="I414:O414"/>
    <mergeCell ref="C423:E423"/>
    <mergeCell ref="G423:H423"/>
    <mergeCell ref="I423:K423"/>
    <mergeCell ref="M423:N423"/>
    <mergeCell ref="O423:P423"/>
    <mergeCell ref="C422:E422"/>
    <mergeCell ref="G422:H422"/>
    <mergeCell ref="I422:K422"/>
    <mergeCell ref="M422:N422"/>
    <mergeCell ref="O422:P422"/>
    <mergeCell ref="C421:E421"/>
    <mergeCell ref="G421:H421"/>
    <mergeCell ref="I421:K421"/>
    <mergeCell ref="M421:N421"/>
    <mergeCell ref="O421:P421"/>
    <mergeCell ref="O419:P419"/>
    <mergeCell ref="C420:E420"/>
    <mergeCell ref="G420:H420"/>
    <mergeCell ref="I420:K420"/>
    <mergeCell ref="M420:N420"/>
    <mergeCell ref="O420:P420"/>
    <mergeCell ref="C427:E427"/>
    <mergeCell ref="G427:H427"/>
    <mergeCell ref="I427:K427"/>
    <mergeCell ref="M427:N427"/>
    <mergeCell ref="O427:P427"/>
    <mergeCell ref="C426:E426"/>
    <mergeCell ref="G426:H426"/>
    <mergeCell ref="I426:K426"/>
    <mergeCell ref="M426:N426"/>
    <mergeCell ref="O426:P426"/>
    <mergeCell ref="C425:E425"/>
    <mergeCell ref="G425:H425"/>
    <mergeCell ref="I425:K425"/>
    <mergeCell ref="M425:N425"/>
    <mergeCell ref="O425:P425"/>
    <mergeCell ref="C424:E424"/>
    <mergeCell ref="G424:H424"/>
    <mergeCell ref="I424:K424"/>
    <mergeCell ref="M424:N424"/>
    <mergeCell ref="O424:P424"/>
    <mergeCell ref="B443:H443"/>
    <mergeCell ref="B444:H444"/>
    <mergeCell ref="A446:B446"/>
    <mergeCell ref="C446:D446"/>
    <mergeCell ref="E446:F446"/>
    <mergeCell ref="G446:J446"/>
    <mergeCell ref="L446:P446"/>
    <mergeCell ref="B438:H438"/>
    <mergeCell ref="B439:H439"/>
    <mergeCell ref="B440:H440"/>
    <mergeCell ref="B441:H441"/>
    <mergeCell ref="B442:H442"/>
    <mergeCell ref="A428:P429"/>
    <mergeCell ref="A430:A431"/>
    <mergeCell ref="B430:D430"/>
    <mergeCell ref="E430:F430"/>
    <mergeCell ref="G430:H430"/>
    <mergeCell ref="K430:P430"/>
    <mergeCell ref="B431:D431"/>
    <mergeCell ref="E431:F431"/>
    <mergeCell ref="G431:H431"/>
    <mergeCell ref="J431:J444"/>
    <mergeCell ref="K431:P444"/>
    <mergeCell ref="B433:H433"/>
    <mergeCell ref="B434:H434"/>
    <mergeCell ref="B435:H435"/>
    <mergeCell ref="B436:H436"/>
    <mergeCell ref="B437:H437"/>
    <mergeCell ref="A450:A461"/>
    <mergeCell ref="B450:N450"/>
    <mergeCell ref="O450:P451"/>
    <mergeCell ref="C451:E451"/>
    <mergeCell ref="G451:H451"/>
    <mergeCell ref="I451:K451"/>
    <mergeCell ref="M451:N451"/>
    <mergeCell ref="C452:E452"/>
    <mergeCell ref="G452:H452"/>
    <mergeCell ref="I452:K452"/>
    <mergeCell ref="M452:N452"/>
    <mergeCell ref="O452:P452"/>
    <mergeCell ref="C453:E453"/>
    <mergeCell ref="G453:H453"/>
    <mergeCell ref="I453:K453"/>
    <mergeCell ref="M453:N453"/>
    <mergeCell ref="A447:A448"/>
    <mergeCell ref="B447:F447"/>
    <mergeCell ref="G447:H447"/>
    <mergeCell ref="I447:P447"/>
    <mergeCell ref="B448:F448"/>
    <mergeCell ref="G448:H448"/>
    <mergeCell ref="I448:O448"/>
    <mergeCell ref="C457:E457"/>
    <mergeCell ref="G457:H457"/>
    <mergeCell ref="I457:K457"/>
    <mergeCell ref="M457:N457"/>
    <mergeCell ref="O457:P457"/>
    <mergeCell ref="C456:E456"/>
    <mergeCell ref="G456:H456"/>
    <mergeCell ref="I456:K456"/>
    <mergeCell ref="M456:N456"/>
    <mergeCell ref="O456:P456"/>
    <mergeCell ref="C455:E455"/>
    <mergeCell ref="G455:H455"/>
    <mergeCell ref="I455:K455"/>
    <mergeCell ref="M455:N455"/>
    <mergeCell ref="O455:P455"/>
    <mergeCell ref="O453:P453"/>
    <mergeCell ref="C454:E454"/>
    <mergeCell ref="G454:H454"/>
    <mergeCell ref="I454:K454"/>
    <mergeCell ref="M454:N454"/>
    <mergeCell ref="O454:P454"/>
    <mergeCell ref="C461:E461"/>
    <mergeCell ref="G461:H461"/>
    <mergeCell ref="I461:K461"/>
    <mergeCell ref="M461:N461"/>
    <mergeCell ref="O461:P461"/>
    <mergeCell ref="C460:E460"/>
    <mergeCell ref="G460:H460"/>
    <mergeCell ref="I460:K460"/>
    <mergeCell ref="M460:N460"/>
    <mergeCell ref="O460:P460"/>
    <mergeCell ref="C459:E459"/>
    <mergeCell ref="G459:H459"/>
    <mergeCell ref="I459:K459"/>
    <mergeCell ref="M459:N459"/>
    <mergeCell ref="O459:P459"/>
    <mergeCell ref="C458:E458"/>
    <mergeCell ref="G458:H458"/>
    <mergeCell ref="I458:K458"/>
    <mergeCell ref="M458:N458"/>
    <mergeCell ref="O458:P458"/>
    <mergeCell ref="B477:H477"/>
    <mergeCell ref="B478:H478"/>
    <mergeCell ref="A480:B480"/>
    <mergeCell ref="C480:D480"/>
    <mergeCell ref="E480:F480"/>
    <mergeCell ref="G480:J480"/>
    <mergeCell ref="L480:P480"/>
    <mergeCell ref="B472:H472"/>
    <mergeCell ref="B473:H473"/>
    <mergeCell ref="B474:H474"/>
    <mergeCell ref="B475:H475"/>
    <mergeCell ref="B476:H476"/>
    <mergeCell ref="A462:P463"/>
    <mergeCell ref="A464:A465"/>
    <mergeCell ref="B464:D464"/>
    <mergeCell ref="E464:F464"/>
    <mergeCell ref="G464:H464"/>
    <mergeCell ref="K464:P464"/>
    <mergeCell ref="B465:D465"/>
    <mergeCell ref="E465:F465"/>
    <mergeCell ref="G465:H465"/>
    <mergeCell ref="J465:J478"/>
    <mergeCell ref="K465:P478"/>
    <mergeCell ref="B467:H467"/>
    <mergeCell ref="B468:H468"/>
    <mergeCell ref="B469:H469"/>
    <mergeCell ref="B470:H470"/>
    <mergeCell ref="B471:H471"/>
    <mergeCell ref="A484:A495"/>
    <mergeCell ref="B484:N484"/>
    <mergeCell ref="O484:P485"/>
    <mergeCell ref="C485:E485"/>
    <mergeCell ref="G485:H485"/>
    <mergeCell ref="I485:K485"/>
    <mergeCell ref="M485:N485"/>
    <mergeCell ref="C486:E486"/>
    <mergeCell ref="G486:H486"/>
    <mergeCell ref="I486:K486"/>
    <mergeCell ref="M486:N486"/>
    <mergeCell ref="O486:P486"/>
    <mergeCell ref="C487:E487"/>
    <mergeCell ref="G487:H487"/>
    <mergeCell ref="I487:K487"/>
    <mergeCell ref="M487:N487"/>
    <mergeCell ref="A481:A482"/>
    <mergeCell ref="B481:F481"/>
    <mergeCell ref="G481:H481"/>
    <mergeCell ref="I481:P481"/>
    <mergeCell ref="B482:F482"/>
    <mergeCell ref="G482:H482"/>
    <mergeCell ref="I482:O482"/>
    <mergeCell ref="C491:E491"/>
    <mergeCell ref="G491:H491"/>
    <mergeCell ref="I491:K491"/>
    <mergeCell ref="M491:N491"/>
    <mergeCell ref="O491:P491"/>
    <mergeCell ref="C490:E490"/>
    <mergeCell ref="G490:H490"/>
    <mergeCell ref="I490:K490"/>
    <mergeCell ref="M490:N490"/>
    <mergeCell ref="O490:P490"/>
    <mergeCell ref="C489:E489"/>
    <mergeCell ref="G489:H489"/>
    <mergeCell ref="I489:K489"/>
    <mergeCell ref="M489:N489"/>
    <mergeCell ref="O489:P489"/>
    <mergeCell ref="O487:P487"/>
    <mergeCell ref="C488:E488"/>
    <mergeCell ref="G488:H488"/>
    <mergeCell ref="I488:K488"/>
    <mergeCell ref="M488:N488"/>
    <mergeCell ref="O488:P488"/>
    <mergeCell ref="C495:E495"/>
    <mergeCell ref="G495:H495"/>
    <mergeCell ref="I495:K495"/>
    <mergeCell ref="M495:N495"/>
    <mergeCell ref="O495:P495"/>
    <mergeCell ref="C494:E494"/>
    <mergeCell ref="G494:H494"/>
    <mergeCell ref="I494:K494"/>
    <mergeCell ref="M494:N494"/>
    <mergeCell ref="O494:P494"/>
    <mergeCell ref="C493:E493"/>
    <mergeCell ref="G493:H493"/>
    <mergeCell ref="I493:K493"/>
    <mergeCell ref="M493:N493"/>
    <mergeCell ref="O493:P493"/>
    <mergeCell ref="C492:E492"/>
    <mergeCell ref="G492:H492"/>
    <mergeCell ref="I492:K492"/>
    <mergeCell ref="M492:N492"/>
    <mergeCell ref="O492:P492"/>
    <mergeCell ref="B511:H511"/>
    <mergeCell ref="B512:H512"/>
    <mergeCell ref="A514:B514"/>
    <mergeCell ref="C514:D514"/>
    <mergeCell ref="E514:F514"/>
    <mergeCell ref="G514:J514"/>
    <mergeCell ref="L514:P514"/>
    <mergeCell ref="B506:H506"/>
    <mergeCell ref="B507:H507"/>
    <mergeCell ref="B508:H508"/>
    <mergeCell ref="B509:H509"/>
    <mergeCell ref="B510:H510"/>
    <mergeCell ref="A496:P497"/>
    <mergeCell ref="A498:A499"/>
    <mergeCell ref="B498:D498"/>
    <mergeCell ref="E498:F498"/>
    <mergeCell ref="G498:H498"/>
    <mergeCell ref="K498:P498"/>
    <mergeCell ref="B499:D499"/>
    <mergeCell ref="E499:F499"/>
    <mergeCell ref="G499:H499"/>
    <mergeCell ref="J499:J512"/>
    <mergeCell ref="K499:P512"/>
    <mergeCell ref="B501:H501"/>
    <mergeCell ref="B502:H502"/>
    <mergeCell ref="B503:H503"/>
    <mergeCell ref="B504:H504"/>
    <mergeCell ref="B505:H505"/>
    <mergeCell ref="A518:A529"/>
    <mergeCell ref="B518:N518"/>
    <mergeCell ref="O518:P519"/>
    <mergeCell ref="C519:E519"/>
    <mergeCell ref="G519:H519"/>
    <mergeCell ref="I519:K519"/>
    <mergeCell ref="M519:N519"/>
    <mergeCell ref="C520:E520"/>
    <mergeCell ref="G520:H520"/>
    <mergeCell ref="I520:K520"/>
    <mergeCell ref="M520:N520"/>
    <mergeCell ref="O520:P520"/>
    <mergeCell ref="C521:E521"/>
    <mergeCell ref="G521:H521"/>
    <mergeCell ref="I521:K521"/>
    <mergeCell ref="M521:N521"/>
    <mergeCell ref="A515:A516"/>
    <mergeCell ref="B515:F515"/>
    <mergeCell ref="G515:H515"/>
    <mergeCell ref="I515:P515"/>
    <mergeCell ref="B516:F516"/>
    <mergeCell ref="G516:H516"/>
    <mergeCell ref="I516:O516"/>
    <mergeCell ref="C525:E525"/>
    <mergeCell ref="G525:H525"/>
    <mergeCell ref="I525:K525"/>
    <mergeCell ref="M525:N525"/>
    <mergeCell ref="O525:P525"/>
    <mergeCell ref="C524:E524"/>
    <mergeCell ref="G524:H524"/>
    <mergeCell ref="I524:K524"/>
    <mergeCell ref="M524:N524"/>
    <mergeCell ref="O524:P524"/>
    <mergeCell ref="C523:E523"/>
    <mergeCell ref="G523:H523"/>
    <mergeCell ref="I523:K523"/>
    <mergeCell ref="M523:N523"/>
    <mergeCell ref="O523:P523"/>
    <mergeCell ref="O521:P521"/>
    <mergeCell ref="C522:E522"/>
    <mergeCell ref="G522:H522"/>
    <mergeCell ref="I522:K522"/>
    <mergeCell ref="M522:N522"/>
    <mergeCell ref="O522:P522"/>
    <mergeCell ref="C529:E529"/>
    <mergeCell ref="G529:H529"/>
    <mergeCell ref="I529:K529"/>
    <mergeCell ref="M529:N529"/>
    <mergeCell ref="O529:P529"/>
    <mergeCell ref="C528:E528"/>
    <mergeCell ref="G528:H528"/>
    <mergeCell ref="I528:K528"/>
    <mergeCell ref="M528:N528"/>
    <mergeCell ref="O528:P528"/>
    <mergeCell ref="C527:E527"/>
    <mergeCell ref="G527:H527"/>
    <mergeCell ref="I527:K527"/>
    <mergeCell ref="M527:N527"/>
    <mergeCell ref="O527:P527"/>
    <mergeCell ref="C526:E526"/>
    <mergeCell ref="G526:H526"/>
    <mergeCell ref="I526:K526"/>
    <mergeCell ref="M526:N526"/>
    <mergeCell ref="O526:P526"/>
    <mergeCell ref="B545:H545"/>
    <mergeCell ref="B546:H546"/>
    <mergeCell ref="A548:B548"/>
    <mergeCell ref="C548:D548"/>
    <mergeCell ref="E548:F548"/>
    <mergeCell ref="G548:J548"/>
    <mergeCell ref="L548:P548"/>
    <mergeCell ref="B540:H540"/>
    <mergeCell ref="B541:H541"/>
    <mergeCell ref="B542:H542"/>
    <mergeCell ref="B543:H543"/>
    <mergeCell ref="B544:H544"/>
    <mergeCell ref="A530:P531"/>
    <mergeCell ref="A532:A533"/>
    <mergeCell ref="B532:D532"/>
    <mergeCell ref="E532:F532"/>
    <mergeCell ref="G532:H532"/>
    <mergeCell ref="K532:P532"/>
    <mergeCell ref="B533:D533"/>
    <mergeCell ref="E533:F533"/>
    <mergeCell ref="G533:H533"/>
    <mergeCell ref="J533:J546"/>
    <mergeCell ref="K533:P546"/>
    <mergeCell ref="B535:H535"/>
    <mergeCell ref="B536:H536"/>
    <mergeCell ref="B537:H537"/>
    <mergeCell ref="B538:H538"/>
    <mergeCell ref="B539:H539"/>
    <mergeCell ref="A552:A563"/>
    <mergeCell ref="B552:N552"/>
    <mergeCell ref="O552:P553"/>
    <mergeCell ref="C553:E553"/>
    <mergeCell ref="G553:H553"/>
    <mergeCell ref="I553:K553"/>
    <mergeCell ref="M553:N553"/>
    <mergeCell ref="C554:E554"/>
    <mergeCell ref="G554:H554"/>
    <mergeCell ref="I554:K554"/>
    <mergeCell ref="M554:N554"/>
    <mergeCell ref="O554:P554"/>
    <mergeCell ref="C555:E555"/>
    <mergeCell ref="G555:H555"/>
    <mergeCell ref="I555:K555"/>
    <mergeCell ref="M555:N555"/>
    <mergeCell ref="A549:A550"/>
    <mergeCell ref="B549:F549"/>
    <mergeCell ref="G549:H549"/>
    <mergeCell ref="I549:P549"/>
    <mergeCell ref="B550:F550"/>
    <mergeCell ref="G550:H550"/>
    <mergeCell ref="I550:O550"/>
    <mergeCell ref="C559:E559"/>
    <mergeCell ref="G559:H559"/>
    <mergeCell ref="I559:K559"/>
    <mergeCell ref="M559:N559"/>
    <mergeCell ref="O559:P559"/>
    <mergeCell ref="C558:E558"/>
    <mergeCell ref="G558:H558"/>
    <mergeCell ref="I558:K558"/>
    <mergeCell ref="M558:N558"/>
    <mergeCell ref="O558:P558"/>
    <mergeCell ref="C557:E557"/>
    <mergeCell ref="G557:H557"/>
    <mergeCell ref="I557:K557"/>
    <mergeCell ref="M557:N557"/>
    <mergeCell ref="O557:P557"/>
    <mergeCell ref="O555:P555"/>
    <mergeCell ref="C556:E556"/>
    <mergeCell ref="G556:H556"/>
    <mergeCell ref="I556:K556"/>
    <mergeCell ref="M556:N556"/>
    <mergeCell ref="O556:P556"/>
    <mergeCell ref="C563:E563"/>
    <mergeCell ref="G563:H563"/>
    <mergeCell ref="I563:K563"/>
    <mergeCell ref="M563:N563"/>
    <mergeCell ref="O563:P563"/>
    <mergeCell ref="C562:E562"/>
    <mergeCell ref="G562:H562"/>
    <mergeCell ref="I562:K562"/>
    <mergeCell ref="M562:N562"/>
    <mergeCell ref="O562:P562"/>
    <mergeCell ref="C561:E561"/>
    <mergeCell ref="G561:H561"/>
    <mergeCell ref="I561:K561"/>
    <mergeCell ref="M561:N561"/>
    <mergeCell ref="O561:P561"/>
    <mergeCell ref="C560:E560"/>
    <mergeCell ref="G560:H560"/>
    <mergeCell ref="I560:K560"/>
    <mergeCell ref="M560:N560"/>
    <mergeCell ref="O560:P560"/>
    <mergeCell ref="B579:H579"/>
    <mergeCell ref="B580:H580"/>
    <mergeCell ref="A582:B582"/>
    <mergeCell ref="C582:D582"/>
    <mergeCell ref="E582:F582"/>
    <mergeCell ref="G582:J582"/>
    <mergeCell ref="L582:P582"/>
    <mergeCell ref="B574:H574"/>
    <mergeCell ref="B575:H575"/>
    <mergeCell ref="B576:H576"/>
    <mergeCell ref="B577:H577"/>
    <mergeCell ref="B578:H578"/>
    <mergeCell ref="A564:P565"/>
    <mergeCell ref="A566:A567"/>
    <mergeCell ref="B566:D566"/>
    <mergeCell ref="E566:F566"/>
    <mergeCell ref="G566:H566"/>
    <mergeCell ref="K566:P566"/>
    <mergeCell ref="B567:D567"/>
    <mergeCell ref="E567:F567"/>
    <mergeCell ref="G567:H567"/>
    <mergeCell ref="J567:J580"/>
    <mergeCell ref="K567:P580"/>
    <mergeCell ref="B569:H569"/>
    <mergeCell ref="B570:H570"/>
    <mergeCell ref="B571:H571"/>
    <mergeCell ref="B572:H572"/>
    <mergeCell ref="B573:H573"/>
    <mergeCell ref="A586:A597"/>
    <mergeCell ref="B586:N586"/>
    <mergeCell ref="O586:P587"/>
    <mergeCell ref="C587:E587"/>
    <mergeCell ref="G587:H587"/>
    <mergeCell ref="I587:K587"/>
    <mergeCell ref="M587:N587"/>
    <mergeCell ref="C588:E588"/>
    <mergeCell ref="G588:H588"/>
    <mergeCell ref="I588:K588"/>
    <mergeCell ref="M588:N588"/>
    <mergeCell ref="O588:P588"/>
    <mergeCell ref="C589:E589"/>
    <mergeCell ref="G589:H589"/>
    <mergeCell ref="I589:K589"/>
    <mergeCell ref="M589:N589"/>
    <mergeCell ref="A583:A584"/>
    <mergeCell ref="B583:F583"/>
    <mergeCell ref="G583:H583"/>
    <mergeCell ref="I583:P583"/>
    <mergeCell ref="B584:F584"/>
    <mergeCell ref="G584:H584"/>
    <mergeCell ref="I584:O584"/>
    <mergeCell ref="C593:E593"/>
    <mergeCell ref="G593:H593"/>
    <mergeCell ref="I593:K593"/>
    <mergeCell ref="M593:N593"/>
    <mergeCell ref="O593:P593"/>
    <mergeCell ref="C592:E592"/>
    <mergeCell ref="G592:H592"/>
    <mergeCell ref="I592:K592"/>
    <mergeCell ref="M592:N592"/>
    <mergeCell ref="O592:P592"/>
    <mergeCell ref="C591:E591"/>
    <mergeCell ref="G591:H591"/>
    <mergeCell ref="I591:K591"/>
    <mergeCell ref="M591:N591"/>
    <mergeCell ref="O591:P591"/>
    <mergeCell ref="O589:P589"/>
    <mergeCell ref="C590:E590"/>
    <mergeCell ref="G590:H590"/>
    <mergeCell ref="I590:K590"/>
    <mergeCell ref="M590:N590"/>
    <mergeCell ref="O590:P590"/>
    <mergeCell ref="C597:E597"/>
    <mergeCell ref="G597:H597"/>
    <mergeCell ref="I597:K597"/>
    <mergeCell ref="M597:N597"/>
    <mergeCell ref="O597:P597"/>
    <mergeCell ref="C596:E596"/>
    <mergeCell ref="G596:H596"/>
    <mergeCell ref="I596:K596"/>
    <mergeCell ref="M596:N596"/>
    <mergeCell ref="O596:P596"/>
    <mergeCell ref="C595:E595"/>
    <mergeCell ref="G595:H595"/>
    <mergeCell ref="I595:K595"/>
    <mergeCell ref="M595:N595"/>
    <mergeCell ref="O595:P595"/>
    <mergeCell ref="C594:E594"/>
    <mergeCell ref="G594:H594"/>
    <mergeCell ref="I594:K594"/>
    <mergeCell ref="M594:N594"/>
    <mergeCell ref="O594:P594"/>
    <mergeCell ref="B613:H613"/>
    <mergeCell ref="B614:H614"/>
    <mergeCell ref="A616:B616"/>
    <mergeCell ref="C616:D616"/>
    <mergeCell ref="E616:F616"/>
    <mergeCell ref="G616:J616"/>
    <mergeCell ref="L616:P616"/>
    <mergeCell ref="B608:H608"/>
    <mergeCell ref="B609:H609"/>
    <mergeCell ref="B610:H610"/>
    <mergeCell ref="B611:H611"/>
    <mergeCell ref="B612:H612"/>
    <mergeCell ref="A598:P599"/>
    <mergeCell ref="A600:A601"/>
    <mergeCell ref="B600:D600"/>
    <mergeCell ref="E600:F600"/>
    <mergeCell ref="G600:H600"/>
    <mergeCell ref="K600:P600"/>
    <mergeCell ref="B601:D601"/>
    <mergeCell ref="E601:F601"/>
    <mergeCell ref="G601:H601"/>
    <mergeCell ref="J601:J614"/>
    <mergeCell ref="K601:P614"/>
    <mergeCell ref="B603:H603"/>
    <mergeCell ref="B604:H604"/>
    <mergeCell ref="B605:H605"/>
    <mergeCell ref="B606:H606"/>
    <mergeCell ref="B607:H607"/>
    <mergeCell ref="A620:A631"/>
    <mergeCell ref="B620:N620"/>
    <mergeCell ref="O620:P621"/>
    <mergeCell ref="C621:E621"/>
    <mergeCell ref="G621:H621"/>
    <mergeCell ref="I621:K621"/>
    <mergeCell ref="M621:N621"/>
    <mergeCell ref="C622:E622"/>
    <mergeCell ref="G622:H622"/>
    <mergeCell ref="I622:K622"/>
    <mergeCell ref="M622:N622"/>
    <mergeCell ref="O622:P622"/>
    <mergeCell ref="C623:E623"/>
    <mergeCell ref="G623:H623"/>
    <mergeCell ref="I623:K623"/>
    <mergeCell ref="M623:N623"/>
    <mergeCell ref="A617:A618"/>
    <mergeCell ref="B617:F617"/>
    <mergeCell ref="G617:H617"/>
    <mergeCell ref="I617:P617"/>
    <mergeCell ref="B618:F618"/>
    <mergeCell ref="G618:H618"/>
    <mergeCell ref="I618:O618"/>
    <mergeCell ref="C627:E627"/>
    <mergeCell ref="G627:H627"/>
    <mergeCell ref="I627:K627"/>
    <mergeCell ref="M627:N627"/>
    <mergeCell ref="O627:P627"/>
    <mergeCell ref="C626:E626"/>
    <mergeCell ref="G626:H626"/>
    <mergeCell ref="I626:K626"/>
    <mergeCell ref="M626:N626"/>
    <mergeCell ref="O626:P626"/>
    <mergeCell ref="C625:E625"/>
    <mergeCell ref="G625:H625"/>
    <mergeCell ref="I625:K625"/>
    <mergeCell ref="M625:N625"/>
    <mergeCell ref="O625:P625"/>
    <mergeCell ref="O623:P623"/>
    <mergeCell ref="C624:E624"/>
    <mergeCell ref="G624:H624"/>
    <mergeCell ref="I624:K624"/>
    <mergeCell ref="M624:N624"/>
    <mergeCell ref="O624:P624"/>
    <mergeCell ref="C631:E631"/>
    <mergeCell ref="G631:H631"/>
    <mergeCell ref="I631:K631"/>
    <mergeCell ref="M631:N631"/>
    <mergeCell ref="O631:P631"/>
    <mergeCell ref="C630:E630"/>
    <mergeCell ref="G630:H630"/>
    <mergeCell ref="I630:K630"/>
    <mergeCell ref="M630:N630"/>
    <mergeCell ref="O630:P630"/>
    <mergeCell ref="C629:E629"/>
    <mergeCell ref="G629:H629"/>
    <mergeCell ref="I629:K629"/>
    <mergeCell ref="M629:N629"/>
    <mergeCell ref="O629:P629"/>
    <mergeCell ref="C628:E628"/>
    <mergeCell ref="G628:H628"/>
    <mergeCell ref="I628:K628"/>
    <mergeCell ref="M628:N628"/>
    <mergeCell ref="O628:P628"/>
    <mergeCell ref="B647:H647"/>
    <mergeCell ref="B648:H648"/>
    <mergeCell ref="A650:B650"/>
    <mergeCell ref="C650:D650"/>
    <mergeCell ref="E650:F650"/>
    <mergeCell ref="G650:J650"/>
    <mergeCell ref="L650:P650"/>
    <mergeCell ref="B642:H642"/>
    <mergeCell ref="B643:H643"/>
    <mergeCell ref="B644:H644"/>
    <mergeCell ref="B645:H645"/>
    <mergeCell ref="B646:H646"/>
    <mergeCell ref="A632:P633"/>
    <mergeCell ref="A634:A635"/>
    <mergeCell ref="B634:D634"/>
    <mergeCell ref="E634:F634"/>
    <mergeCell ref="G634:H634"/>
    <mergeCell ref="K634:P634"/>
    <mergeCell ref="B635:D635"/>
    <mergeCell ref="E635:F635"/>
    <mergeCell ref="G635:H635"/>
    <mergeCell ref="J635:J648"/>
    <mergeCell ref="K635:P648"/>
    <mergeCell ref="B637:H637"/>
    <mergeCell ref="B638:H638"/>
    <mergeCell ref="B639:H639"/>
    <mergeCell ref="B640:H640"/>
    <mergeCell ref="B641:H641"/>
    <mergeCell ref="A654:A665"/>
    <mergeCell ref="B654:N654"/>
    <mergeCell ref="O654:P655"/>
    <mergeCell ref="C655:E655"/>
    <mergeCell ref="G655:H655"/>
    <mergeCell ref="I655:K655"/>
    <mergeCell ref="M655:N655"/>
    <mergeCell ref="C656:E656"/>
    <mergeCell ref="G656:H656"/>
    <mergeCell ref="I656:K656"/>
    <mergeCell ref="M656:N656"/>
    <mergeCell ref="O656:P656"/>
    <mergeCell ref="C657:E657"/>
    <mergeCell ref="G657:H657"/>
    <mergeCell ref="I657:K657"/>
    <mergeCell ref="M657:N657"/>
    <mergeCell ref="A651:A652"/>
    <mergeCell ref="B651:F651"/>
    <mergeCell ref="G651:H651"/>
    <mergeCell ref="I651:P651"/>
    <mergeCell ref="B652:F652"/>
    <mergeCell ref="G652:H652"/>
    <mergeCell ref="I652:O652"/>
    <mergeCell ref="C661:E661"/>
    <mergeCell ref="G661:H661"/>
    <mergeCell ref="I661:K661"/>
    <mergeCell ref="M661:N661"/>
    <mergeCell ref="O661:P661"/>
    <mergeCell ref="C660:E660"/>
    <mergeCell ref="G660:H660"/>
    <mergeCell ref="I660:K660"/>
    <mergeCell ref="M660:N660"/>
    <mergeCell ref="O660:P660"/>
    <mergeCell ref="C659:E659"/>
    <mergeCell ref="G659:H659"/>
    <mergeCell ref="I659:K659"/>
    <mergeCell ref="M659:N659"/>
    <mergeCell ref="O659:P659"/>
    <mergeCell ref="O657:P657"/>
    <mergeCell ref="C658:E658"/>
    <mergeCell ref="G658:H658"/>
    <mergeCell ref="I658:K658"/>
    <mergeCell ref="M658:N658"/>
    <mergeCell ref="O658:P658"/>
    <mergeCell ref="C665:E665"/>
    <mergeCell ref="G665:H665"/>
    <mergeCell ref="I665:K665"/>
    <mergeCell ref="M665:N665"/>
    <mergeCell ref="O665:P665"/>
    <mergeCell ref="C664:E664"/>
    <mergeCell ref="G664:H664"/>
    <mergeCell ref="I664:K664"/>
    <mergeCell ref="M664:N664"/>
    <mergeCell ref="O664:P664"/>
    <mergeCell ref="C663:E663"/>
    <mergeCell ref="G663:H663"/>
    <mergeCell ref="I663:K663"/>
    <mergeCell ref="M663:N663"/>
    <mergeCell ref="O663:P663"/>
    <mergeCell ref="C662:E662"/>
    <mergeCell ref="G662:H662"/>
    <mergeCell ref="I662:K662"/>
    <mergeCell ref="M662:N662"/>
    <mergeCell ref="O662:P662"/>
    <mergeCell ref="B681:H681"/>
    <mergeCell ref="B682:H682"/>
    <mergeCell ref="A683:P683"/>
    <mergeCell ref="A684:B684"/>
    <mergeCell ref="C684:D684"/>
    <mergeCell ref="E684:F684"/>
    <mergeCell ref="G684:J684"/>
    <mergeCell ref="L684:P684"/>
    <mergeCell ref="B676:H676"/>
    <mergeCell ref="B677:H677"/>
    <mergeCell ref="B678:H678"/>
    <mergeCell ref="B679:H679"/>
    <mergeCell ref="B680:H680"/>
    <mergeCell ref="A666:P667"/>
    <mergeCell ref="A668:A669"/>
    <mergeCell ref="B668:D668"/>
    <mergeCell ref="E668:F668"/>
    <mergeCell ref="G668:H668"/>
    <mergeCell ref="K668:P668"/>
    <mergeCell ref="B669:D669"/>
    <mergeCell ref="E669:F669"/>
    <mergeCell ref="G669:H669"/>
    <mergeCell ref="J669:J682"/>
    <mergeCell ref="K669:P682"/>
    <mergeCell ref="B671:H671"/>
    <mergeCell ref="B672:H672"/>
    <mergeCell ref="B673:H673"/>
    <mergeCell ref="B674:H674"/>
    <mergeCell ref="B675:H675"/>
    <mergeCell ref="A688:A699"/>
    <mergeCell ref="B688:N688"/>
    <mergeCell ref="O688:P689"/>
    <mergeCell ref="C689:E689"/>
    <mergeCell ref="G689:H689"/>
    <mergeCell ref="I689:K689"/>
    <mergeCell ref="M689:N689"/>
    <mergeCell ref="C690:E690"/>
    <mergeCell ref="G690:H690"/>
    <mergeCell ref="I690:K690"/>
    <mergeCell ref="M690:N690"/>
    <mergeCell ref="O690:P690"/>
    <mergeCell ref="C691:E691"/>
    <mergeCell ref="G691:H691"/>
    <mergeCell ref="I691:K691"/>
    <mergeCell ref="M691:N691"/>
    <mergeCell ref="A685:A686"/>
    <mergeCell ref="B685:F685"/>
    <mergeCell ref="G685:H685"/>
    <mergeCell ref="I685:P685"/>
    <mergeCell ref="B686:F686"/>
    <mergeCell ref="G686:H686"/>
    <mergeCell ref="I686:O686"/>
    <mergeCell ref="C695:E695"/>
    <mergeCell ref="G695:H695"/>
    <mergeCell ref="I695:K695"/>
    <mergeCell ref="M695:N695"/>
    <mergeCell ref="O695:P695"/>
    <mergeCell ref="C694:E694"/>
    <mergeCell ref="G694:H694"/>
    <mergeCell ref="I694:K694"/>
    <mergeCell ref="M694:N694"/>
    <mergeCell ref="O694:P694"/>
    <mergeCell ref="C693:E693"/>
    <mergeCell ref="G693:H693"/>
    <mergeCell ref="I693:K693"/>
    <mergeCell ref="M693:N693"/>
    <mergeCell ref="O693:P693"/>
    <mergeCell ref="O691:P691"/>
    <mergeCell ref="C692:E692"/>
    <mergeCell ref="G692:H692"/>
    <mergeCell ref="I692:K692"/>
    <mergeCell ref="M692:N692"/>
    <mergeCell ref="O692:P692"/>
    <mergeCell ref="C699:E699"/>
    <mergeCell ref="G699:H699"/>
    <mergeCell ref="I699:K699"/>
    <mergeCell ref="M699:N699"/>
    <mergeCell ref="O699:P699"/>
    <mergeCell ref="C698:E698"/>
    <mergeCell ref="G698:H698"/>
    <mergeCell ref="I698:K698"/>
    <mergeCell ref="M698:N698"/>
    <mergeCell ref="O698:P698"/>
    <mergeCell ref="C697:E697"/>
    <mergeCell ref="G697:H697"/>
    <mergeCell ref="I697:K697"/>
    <mergeCell ref="M697:N697"/>
    <mergeCell ref="O697:P697"/>
    <mergeCell ref="C696:E696"/>
    <mergeCell ref="G696:H696"/>
    <mergeCell ref="I696:K696"/>
    <mergeCell ref="M696:N696"/>
    <mergeCell ref="O696:P696"/>
    <mergeCell ref="B715:H715"/>
    <mergeCell ref="B716:H716"/>
    <mergeCell ref="A717:P717"/>
    <mergeCell ref="A718:B718"/>
    <mergeCell ref="C718:D718"/>
    <mergeCell ref="E718:F718"/>
    <mergeCell ref="G718:J718"/>
    <mergeCell ref="L718:P718"/>
    <mergeCell ref="B710:H710"/>
    <mergeCell ref="B711:H711"/>
    <mergeCell ref="B712:H712"/>
    <mergeCell ref="B713:H713"/>
    <mergeCell ref="B714:H714"/>
    <mergeCell ref="A700:P701"/>
    <mergeCell ref="A702:A703"/>
    <mergeCell ref="B702:D702"/>
    <mergeCell ref="E702:F702"/>
    <mergeCell ref="G702:H702"/>
    <mergeCell ref="K702:P702"/>
    <mergeCell ref="B703:D703"/>
    <mergeCell ref="E703:F703"/>
    <mergeCell ref="G703:H703"/>
    <mergeCell ref="J703:J716"/>
    <mergeCell ref="K703:P716"/>
    <mergeCell ref="B705:H705"/>
    <mergeCell ref="B706:H706"/>
    <mergeCell ref="B707:H707"/>
    <mergeCell ref="B708:H708"/>
    <mergeCell ref="B709:H709"/>
    <mergeCell ref="A722:A733"/>
    <mergeCell ref="B722:N722"/>
    <mergeCell ref="O722:P723"/>
    <mergeCell ref="C723:E723"/>
    <mergeCell ref="G723:H723"/>
    <mergeCell ref="I723:K723"/>
    <mergeCell ref="M723:N723"/>
    <mergeCell ref="C724:E724"/>
    <mergeCell ref="G724:H724"/>
    <mergeCell ref="I724:K724"/>
    <mergeCell ref="M724:N724"/>
    <mergeCell ref="O724:P724"/>
    <mergeCell ref="C725:E725"/>
    <mergeCell ref="G725:H725"/>
    <mergeCell ref="I725:K725"/>
    <mergeCell ref="M725:N725"/>
    <mergeCell ref="A719:A720"/>
    <mergeCell ref="B719:F719"/>
    <mergeCell ref="G719:H719"/>
    <mergeCell ref="I719:P719"/>
    <mergeCell ref="B720:F720"/>
    <mergeCell ref="G720:H720"/>
    <mergeCell ref="I720:O720"/>
    <mergeCell ref="C729:E729"/>
    <mergeCell ref="G729:H729"/>
    <mergeCell ref="I729:K729"/>
    <mergeCell ref="M729:N729"/>
    <mergeCell ref="O729:P729"/>
    <mergeCell ref="C728:E728"/>
    <mergeCell ref="G728:H728"/>
    <mergeCell ref="I728:K728"/>
    <mergeCell ref="M728:N728"/>
    <mergeCell ref="O728:P728"/>
    <mergeCell ref="C727:E727"/>
    <mergeCell ref="G727:H727"/>
    <mergeCell ref="I727:K727"/>
    <mergeCell ref="M727:N727"/>
    <mergeCell ref="O727:P727"/>
    <mergeCell ref="O725:P725"/>
    <mergeCell ref="C726:E726"/>
    <mergeCell ref="G726:H726"/>
    <mergeCell ref="I726:K726"/>
    <mergeCell ref="M726:N726"/>
    <mergeCell ref="O726:P726"/>
    <mergeCell ref="C733:E733"/>
    <mergeCell ref="G733:H733"/>
    <mergeCell ref="I733:K733"/>
    <mergeCell ref="M733:N733"/>
    <mergeCell ref="O733:P733"/>
    <mergeCell ref="C732:E732"/>
    <mergeCell ref="G732:H732"/>
    <mergeCell ref="I732:K732"/>
    <mergeCell ref="M732:N732"/>
    <mergeCell ref="O732:P732"/>
    <mergeCell ref="C731:E731"/>
    <mergeCell ref="G731:H731"/>
    <mergeCell ref="I731:K731"/>
    <mergeCell ref="M731:N731"/>
    <mergeCell ref="O731:P731"/>
    <mergeCell ref="C730:E730"/>
    <mergeCell ref="G730:H730"/>
    <mergeCell ref="I730:K730"/>
    <mergeCell ref="M730:N730"/>
    <mergeCell ref="O730:P730"/>
    <mergeCell ref="B749:H749"/>
    <mergeCell ref="B750:H750"/>
    <mergeCell ref="A751:P751"/>
    <mergeCell ref="A752:B752"/>
    <mergeCell ref="C752:D752"/>
    <mergeCell ref="E752:F752"/>
    <mergeCell ref="G752:J752"/>
    <mergeCell ref="L752:P752"/>
    <mergeCell ref="B744:H744"/>
    <mergeCell ref="B745:H745"/>
    <mergeCell ref="B746:H746"/>
    <mergeCell ref="B747:H747"/>
    <mergeCell ref="B748:H748"/>
    <mergeCell ref="A734:P735"/>
    <mergeCell ref="A736:A737"/>
    <mergeCell ref="B736:D736"/>
    <mergeCell ref="E736:F736"/>
    <mergeCell ref="G736:H736"/>
    <mergeCell ref="K736:P736"/>
    <mergeCell ref="B737:D737"/>
    <mergeCell ref="E737:F737"/>
    <mergeCell ref="G737:H737"/>
    <mergeCell ref="J737:J750"/>
    <mergeCell ref="K737:P750"/>
    <mergeCell ref="B739:H739"/>
    <mergeCell ref="B740:H740"/>
    <mergeCell ref="B741:H741"/>
    <mergeCell ref="B742:H742"/>
    <mergeCell ref="B743:H743"/>
    <mergeCell ref="A756:A767"/>
    <mergeCell ref="B756:N756"/>
    <mergeCell ref="O756:P757"/>
    <mergeCell ref="C757:E757"/>
    <mergeCell ref="G757:H757"/>
    <mergeCell ref="I757:K757"/>
    <mergeCell ref="M757:N757"/>
    <mergeCell ref="C758:E758"/>
    <mergeCell ref="G758:H758"/>
    <mergeCell ref="I758:K758"/>
    <mergeCell ref="M758:N758"/>
    <mergeCell ref="O758:P758"/>
    <mergeCell ref="C759:E759"/>
    <mergeCell ref="G759:H759"/>
    <mergeCell ref="I759:K759"/>
    <mergeCell ref="M759:N759"/>
    <mergeCell ref="A753:A754"/>
    <mergeCell ref="B753:F753"/>
    <mergeCell ref="G753:H753"/>
    <mergeCell ref="I753:P753"/>
    <mergeCell ref="B754:F754"/>
    <mergeCell ref="G754:H754"/>
    <mergeCell ref="I754:O754"/>
    <mergeCell ref="C763:E763"/>
    <mergeCell ref="G763:H763"/>
    <mergeCell ref="I763:K763"/>
    <mergeCell ref="M763:N763"/>
    <mergeCell ref="O763:P763"/>
    <mergeCell ref="C762:E762"/>
    <mergeCell ref="G762:H762"/>
    <mergeCell ref="I762:K762"/>
    <mergeCell ref="M762:N762"/>
    <mergeCell ref="O762:P762"/>
    <mergeCell ref="C761:E761"/>
    <mergeCell ref="G761:H761"/>
    <mergeCell ref="I761:K761"/>
    <mergeCell ref="M761:N761"/>
    <mergeCell ref="O761:P761"/>
    <mergeCell ref="O759:P759"/>
    <mergeCell ref="C760:E760"/>
    <mergeCell ref="G760:H760"/>
    <mergeCell ref="I760:K760"/>
    <mergeCell ref="M760:N760"/>
    <mergeCell ref="O760:P760"/>
    <mergeCell ref="C767:E767"/>
    <mergeCell ref="G767:H767"/>
    <mergeCell ref="I767:K767"/>
    <mergeCell ref="M767:N767"/>
    <mergeCell ref="O767:P767"/>
    <mergeCell ref="C766:E766"/>
    <mergeCell ref="G766:H766"/>
    <mergeCell ref="I766:K766"/>
    <mergeCell ref="M766:N766"/>
    <mergeCell ref="O766:P766"/>
    <mergeCell ref="C765:E765"/>
    <mergeCell ref="G765:H765"/>
    <mergeCell ref="I765:K765"/>
    <mergeCell ref="M765:N765"/>
    <mergeCell ref="O765:P765"/>
    <mergeCell ref="C764:E764"/>
    <mergeCell ref="G764:H764"/>
    <mergeCell ref="I764:K764"/>
    <mergeCell ref="M764:N764"/>
    <mergeCell ref="O764:P764"/>
    <mergeCell ref="B783:H783"/>
    <mergeCell ref="B784:H784"/>
    <mergeCell ref="A785:P785"/>
    <mergeCell ref="A786:B786"/>
    <mergeCell ref="C786:D786"/>
    <mergeCell ref="E786:F786"/>
    <mergeCell ref="G786:J786"/>
    <mergeCell ref="L786:P786"/>
    <mergeCell ref="B778:H778"/>
    <mergeCell ref="B779:H779"/>
    <mergeCell ref="B780:H780"/>
    <mergeCell ref="B781:H781"/>
    <mergeCell ref="B782:H782"/>
    <mergeCell ref="A768:P769"/>
    <mergeCell ref="A770:A771"/>
    <mergeCell ref="B770:D770"/>
    <mergeCell ref="E770:F770"/>
    <mergeCell ref="G770:H770"/>
    <mergeCell ref="K770:P770"/>
    <mergeCell ref="B771:D771"/>
    <mergeCell ref="E771:F771"/>
    <mergeCell ref="G771:H771"/>
    <mergeCell ref="J771:J784"/>
    <mergeCell ref="K771:P784"/>
    <mergeCell ref="B773:H773"/>
    <mergeCell ref="B774:H774"/>
    <mergeCell ref="B775:H775"/>
    <mergeCell ref="B776:H776"/>
    <mergeCell ref="B777:H777"/>
    <mergeCell ref="A790:A801"/>
    <mergeCell ref="B790:N790"/>
    <mergeCell ref="O790:P791"/>
    <mergeCell ref="C791:E791"/>
    <mergeCell ref="G791:H791"/>
    <mergeCell ref="I791:K791"/>
    <mergeCell ref="M791:N791"/>
    <mergeCell ref="C792:E792"/>
    <mergeCell ref="G792:H792"/>
    <mergeCell ref="I792:K792"/>
    <mergeCell ref="M792:N792"/>
    <mergeCell ref="O792:P792"/>
    <mergeCell ref="C793:E793"/>
    <mergeCell ref="G793:H793"/>
    <mergeCell ref="I793:K793"/>
    <mergeCell ref="M793:N793"/>
    <mergeCell ref="A787:A788"/>
    <mergeCell ref="B787:F787"/>
    <mergeCell ref="G787:H787"/>
    <mergeCell ref="I787:P787"/>
    <mergeCell ref="B788:F788"/>
    <mergeCell ref="G788:H788"/>
    <mergeCell ref="I788:O788"/>
    <mergeCell ref="C797:E797"/>
    <mergeCell ref="G797:H797"/>
    <mergeCell ref="I797:K797"/>
    <mergeCell ref="M797:N797"/>
    <mergeCell ref="O797:P797"/>
    <mergeCell ref="C796:E796"/>
    <mergeCell ref="G796:H796"/>
    <mergeCell ref="I796:K796"/>
    <mergeCell ref="M796:N796"/>
    <mergeCell ref="O796:P796"/>
    <mergeCell ref="C795:E795"/>
    <mergeCell ref="G795:H795"/>
    <mergeCell ref="I795:K795"/>
    <mergeCell ref="M795:N795"/>
    <mergeCell ref="O795:P795"/>
    <mergeCell ref="O793:P793"/>
    <mergeCell ref="C794:E794"/>
    <mergeCell ref="G794:H794"/>
    <mergeCell ref="I794:K794"/>
    <mergeCell ref="M794:N794"/>
    <mergeCell ref="O794:P794"/>
    <mergeCell ref="C801:E801"/>
    <mergeCell ref="G801:H801"/>
    <mergeCell ref="I801:K801"/>
    <mergeCell ref="M801:N801"/>
    <mergeCell ref="O801:P801"/>
    <mergeCell ref="C800:E800"/>
    <mergeCell ref="G800:H800"/>
    <mergeCell ref="I800:K800"/>
    <mergeCell ref="M800:N800"/>
    <mergeCell ref="O800:P800"/>
    <mergeCell ref="C799:E799"/>
    <mergeCell ref="G799:H799"/>
    <mergeCell ref="I799:K799"/>
    <mergeCell ref="M799:N799"/>
    <mergeCell ref="O799:P799"/>
    <mergeCell ref="C798:E798"/>
    <mergeCell ref="G798:H798"/>
    <mergeCell ref="I798:K798"/>
    <mergeCell ref="M798:N798"/>
    <mergeCell ref="O798:P798"/>
    <mergeCell ref="B817:H817"/>
    <mergeCell ref="B818:H818"/>
    <mergeCell ref="A819:P819"/>
    <mergeCell ref="A820:B820"/>
    <mergeCell ref="C820:D820"/>
    <mergeCell ref="E820:F820"/>
    <mergeCell ref="G820:J820"/>
    <mergeCell ref="L820:P820"/>
    <mergeCell ref="B812:H812"/>
    <mergeCell ref="B813:H813"/>
    <mergeCell ref="B814:H814"/>
    <mergeCell ref="B815:H815"/>
    <mergeCell ref="B816:H816"/>
    <mergeCell ref="A802:P803"/>
    <mergeCell ref="A804:A805"/>
    <mergeCell ref="B804:D804"/>
    <mergeCell ref="E804:F804"/>
    <mergeCell ref="G804:H804"/>
    <mergeCell ref="K804:P804"/>
    <mergeCell ref="B805:D805"/>
    <mergeCell ref="E805:F805"/>
    <mergeCell ref="G805:H805"/>
    <mergeCell ref="J805:J818"/>
    <mergeCell ref="K805:P818"/>
    <mergeCell ref="B807:H807"/>
    <mergeCell ref="B808:H808"/>
    <mergeCell ref="B809:H809"/>
    <mergeCell ref="B810:H810"/>
    <mergeCell ref="B811:H811"/>
    <mergeCell ref="A824:A835"/>
    <mergeCell ref="B824:N824"/>
    <mergeCell ref="O824:P825"/>
    <mergeCell ref="C825:E825"/>
    <mergeCell ref="G825:H825"/>
    <mergeCell ref="I825:K825"/>
    <mergeCell ref="M825:N825"/>
    <mergeCell ref="C826:E826"/>
    <mergeCell ref="G826:H826"/>
    <mergeCell ref="I826:K826"/>
    <mergeCell ref="M826:N826"/>
    <mergeCell ref="O826:P826"/>
    <mergeCell ref="C827:E827"/>
    <mergeCell ref="G827:H827"/>
    <mergeCell ref="I827:K827"/>
    <mergeCell ref="M827:N827"/>
    <mergeCell ref="A821:A822"/>
    <mergeCell ref="B821:F821"/>
    <mergeCell ref="G821:H821"/>
    <mergeCell ref="I821:P821"/>
    <mergeCell ref="B822:F822"/>
    <mergeCell ref="G822:H822"/>
    <mergeCell ref="I822:O822"/>
    <mergeCell ref="C831:E831"/>
    <mergeCell ref="G831:H831"/>
    <mergeCell ref="I831:K831"/>
    <mergeCell ref="M831:N831"/>
    <mergeCell ref="O831:P831"/>
    <mergeCell ref="C830:E830"/>
    <mergeCell ref="G830:H830"/>
    <mergeCell ref="I830:K830"/>
    <mergeCell ref="M830:N830"/>
    <mergeCell ref="O830:P830"/>
    <mergeCell ref="C829:E829"/>
    <mergeCell ref="G829:H829"/>
    <mergeCell ref="I829:K829"/>
    <mergeCell ref="M829:N829"/>
    <mergeCell ref="O829:P829"/>
    <mergeCell ref="O827:P827"/>
    <mergeCell ref="C828:E828"/>
    <mergeCell ref="G828:H828"/>
    <mergeCell ref="I828:K828"/>
    <mergeCell ref="M828:N828"/>
    <mergeCell ref="O828:P828"/>
    <mergeCell ref="C835:E835"/>
    <mergeCell ref="G835:H835"/>
    <mergeCell ref="I835:K835"/>
    <mergeCell ref="M835:N835"/>
    <mergeCell ref="O835:P835"/>
    <mergeCell ref="C834:E834"/>
    <mergeCell ref="G834:H834"/>
    <mergeCell ref="I834:K834"/>
    <mergeCell ref="M834:N834"/>
    <mergeCell ref="O834:P834"/>
    <mergeCell ref="C833:E833"/>
    <mergeCell ref="G833:H833"/>
    <mergeCell ref="I833:K833"/>
    <mergeCell ref="M833:N833"/>
    <mergeCell ref="O833:P833"/>
    <mergeCell ref="C832:E832"/>
    <mergeCell ref="G832:H832"/>
    <mergeCell ref="I832:K832"/>
    <mergeCell ref="M832:N832"/>
    <mergeCell ref="O832:P832"/>
    <mergeCell ref="B851:H851"/>
    <mergeCell ref="B852:H852"/>
    <mergeCell ref="A853:P853"/>
    <mergeCell ref="A854:B854"/>
    <mergeCell ref="C854:D854"/>
    <mergeCell ref="E854:F854"/>
    <mergeCell ref="G854:J854"/>
    <mergeCell ref="L854:P854"/>
    <mergeCell ref="B846:H846"/>
    <mergeCell ref="B847:H847"/>
    <mergeCell ref="B848:H848"/>
    <mergeCell ref="B849:H849"/>
    <mergeCell ref="B850:H850"/>
    <mergeCell ref="A836:P837"/>
    <mergeCell ref="A838:A839"/>
    <mergeCell ref="B838:D838"/>
    <mergeCell ref="E838:F838"/>
    <mergeCell ref="G838:H838"/>
    <mergeCell ref="K838:P838"/>
    <mergeCell ref="B839:D839"/>
    <mergeCell ref="E839:F839"/>
    <mergeCell ref="G839:H839"/>
    <mergeCell ref="J839:J852"/>
    <mergeCell ref="K839:P852"/>
    <mergeCell ref="B841:H841"/>
    <mergeCell ref="B842:H842"/>
    <mergeCell ref="B843:H843"/>
    <mergeCell ref="B844:H844"/>
    <mergeCell ref="B845:H845"/>
    <mergeCell ref="A858:A869"/>
    <mergeCell ref="B858:N858"/>
    <mergeCell ref="O858:P859"/>
    <mergeCell ref="C859:E859"/>
    <mergeCell ref="G859:H859"/>
    <mergeCell ref="I859:K859"/>
    <mergeCell ref="M859:N859"/>
    <mergeCell ref="C860:E860"/>
    <mergeCell ref="G860:H860"/>
    <mergeCell ref="I860:K860"/>
    <mergeCell ref="M860:N860"/>
    <mergeCell ref="O860:P860"/>
    <mergeCell ref="C861:E861"/>
    <mergeCell ref="G861:H861"/>
    <mergeCell ref="I861:K861"/>
    <mergeCell ref="M861:N861"/>
    <mergeCell ref="A855:A856"/>
    <mergeCell ref="B855:F855"/>
    <mergeCell ref="G855:H855"/>
    <mergeCell ref="I855:P855"/>
    <mergeCell ref="B856:F856"/>
    <mergeCell ref="G856:H856"/>
    <mergeCell ref="I856:O856"/>
    <mergeCell ref="C865:E865"/>
    <mergeCell ref="G865:H865"/>
    <mergeCell ref="I865:K865"/>
    <mergeCell ref="M865:N865"/>
    <mergeCell ref="O865:P865"/>
    <mergeCell ref="C864:E864"/>
    <mergeCell ref="G864:H864"/>
    <mergeCell ref="I864:K864"/>
    <mergeCell ref="M864:N864"/>
    <mergeCell ref="O864:P864"/>
    <mergeCell ref="C863:E863"/>
    <mergeCell ref="G863:H863"/>
    <mergeCell ref="I863:K863"/>
    <mergeCell ref="M863:N863"/>
    <mergeCell ref="O863:P863"/>
    <mergeCell ref="O861:P861"/>
    <mergeCell ref="C862:E862"/>
    <mergeCell ref="G862:H862"/>
    <mergeCell ref="I862:K862"/>
    <mergeCell ref="M862:N862"/>
    <mergeCell ref="O862:P862"/>
    <mergeCell ref="C869:E869"/>
    <mergeCell ref="G869:H869"/>
    <mergeCell ref="I869:K869"/>
    <mergeCell ref="M869:N869"/>
    <mergeCell ref="O869:P869"/>
    <mergeCell ref="C868:E868"/>
    <mergeCell ref="G868:H868"/>
    <mergeCell ref="I868:K868"/>
    <mergeCell ref="M868:N868"/>
    <mergeCell ref="O868:P868"/>
    <mergeCell ref="C867:E867"/>
    <mergeCell ref="G867:H867"/>
    <mergeCell ref="I867:K867"/>
    <mergeCell ref="M867:N867"/>
    <mergeCell ref="O867:P867"/>
    <mergeCell ref="C866:E866"/>
    <mergeCell ref="G866:H866"/>
    <mergeCell ref="I866:K866"/>
    <mergeCell ref="M866:N866"/>
    <mergeCell ref="O866:P866"/>
    <mergeCell ref="B885:H885"/>
    <mergeCell ref="B886:H886"/>
    <mergeCell ref="A887:P887"/>
    <mergeCell ref="A888:B888"/>
    <mergeCell ref="C888:D888"/>
    <mergeCell ref="E888:F888"/>
    <mergeCell ref="G888:J888"/>
    <mergeCell ref="L888:P888"/>
    <mergeCell ref="B880:H880"/>
    <mergeCell ref="B881:H881"/>
    <mergeCell ref="B882:H882"/>
    <mergeCell ref="B883:H883"/>
    <mergeCell ref="B884:H884"/>
    <mergeCell ref="A870:P871"/>
    <mergeCell ref="A872:A873"/>
    <mergeCell ref="B872:D872"/>
    <mergeCell ref="E872:F872"/>
    <mergeCell ref="G872:H872"/>
    <mergeCell ref="K872:P872"/>
    <mergeCell ref="B873:D873"/>
    <mergeCell ref="E873:F873"/>
    <mergeCell ref="G873:H873"/>
    <mergeCell ref="J873:J886"/>
    <mergeCell ref="K873:P886"/>
    <mergeCell ref="B875:H875"/>
    <mergeCell ref="B876:H876"/>
    <mergeCell ref="B877:H877"/>
    <mergeCell ref="B878:H878"/>
    <mergeCell ref="B879:H879"/>
    <mergeCell ref="A892:A903"/>
    <mergeCell ref="B892:N892"/>
    <mergeCell ref="O892:P893"/>
    <mergeCell ref="C893:E893"/>
    <mergeCell ref="G893:H893"/>
    <mergeCell ref="I893:K893"/>
    <mergeCell ref="M893:N893"/>
    <mergeCell ref="C894:E894"/>
    <mergeCell ref="G894:H894"/>
    <mergeCell ref="I894:K894"/>
    <mergeCell ref="M894:N894"/>
    <mergeCell ref="O894:P894"/>
    <mergeCell ref="C895:E895"/>
    <mergeCell ref="G895:H895"/>
    <mergeCell ref="I895:K895"/>
    <mergeCell ref="M895:N895"/>
    <mergeCell ref="A889:A890"/>
    <mergeCell ref="B889:F889"/>
    <mergeCell ref="G889:H889"/>
    <mergeCell ref="I889:P889"/>
    <mergeCell ref="B890:F890"/>
    <mergeCell ref="G890:H890"/>
    <mergeCell ref="I890:O890"/>
    <mergeCell ref="C899:E899"/>
    <mergeCell ref="G899:H899"/>
    <mergeCell ref="I899:K899"/>
    <mergeCell ref="M899:N899"/>
    <mergeCell ref="O899:P899"/>
    <mergeCell ref="C898:E898"/>
    <mergeCell ref="G898:H898"/>
    <mergeCell ref="I898:K898"/>
    <mergeCell ref="M898:N898"/>
    <mergeCell ref="O898:P898"/>
    <mergeCell ref="C897:E897"/>
    <mergeCell ref="G897:H897"/>
    <mergeCell ref="I897:K897"/>
    <mergeCell ref="M897:N897"/>
    <mergeCell ref="O897:P897"/>
    <mergeCell ref="O895:P895"/>
    <mergeCell ref="C896:E896"/>
    <mergeCell ref="G896:H896"/>
    <mergeCell ref="I896:K896"/>
    <mergeCell ref="M896:N896"/>
    <mergeCell ref="O896:P896"/>
    <mergeCell ref="C903:E903"/>
    <mergeCell ref="G903:H903"/>
    <mergeCell ref="I903:K903"/>
    <mergeCell ref="M903:N903"/>
    <mergeCell ref="O903:P903"/>
    <mergeCell ref="C902:E902"/>
    <mergeCell ref="G902:H902"/>
    <mergeCell ref="I902:K902"/>
    <mergeCell ref="M902:N902"/>
    <mergeCell ref="O902:P902"/>
    <mergeCell ref="C901:E901"/>
    <mergeCell ref="G901:H901"/>
    <mergeCell ref="I901:K901"/>
    <mergeCell ref="M901:N901"/>
    <mergeCell ref="O901:P901"/>
    <mergeCell ref="C900:E900"/>
    <mergeCell ref="G900:H900"/>
    <mergeCell ref="I900:K900"/>
    <mergeCell ref="M900:N900"/>
    <mergeCell ref="O900:P900"/>
    <mergeCell ref="B919:H919"/>
    <mergeCell ref="B920:H920"/>
    <mergeCell ref="A921:P921"/>
    <mergeCell ref="A922:B922"/>
    <mergeCell ref="C922:D922"/>
    <mergeCell ref="E922:F922"/>
    <mergeCell ref="G922:J922"/>
    <mergeCell ref="L922:P922"/>
    <mergeCell ref="B914:H914"/>
    <mergeCell ref="B915:H915"/>
    <mergeCell ref="B916:H916"/>
    <mergeCell ref="B917:H917"/>
    <mergeCell ref="B918:H918"/>
    <mergeCell ref="A904:P905"/>
    <mergeCell ref="A906:A907"/>
    <mergeCell ref="B906:D906"/>
    <mergeCell ref="E906:F906"/>
    <mergeCell ref="G906:H906"/>
    <mergeCell ref="K906:P906"/>
    <mergeCell ref="B907:D907"/>
    <mergeCell ref="E907:F907"/>
    <mergeCell ref="G907:H907"/>
    <mergeCell ref="J907:J920"/>
    <mergeCell ref="K907:P920"/>
    <mergeCell ref="B909:H909"/>
    <mergeCell ref="B910:H910"/>
    <mergeCell ref="B911:H911"/>
    <mergeCell ref="B912:H912"/>
    <mergeCell ref="B913:H913"/>
    <mergeCell ref="A926:A937"/>
    <mergeCell ref="B926:N926"/>
    <mergeCell ref="O926:P927"/>
    <mergeCell ref="C927:E927"/>
    <mergeCell ref="G927:H927"/>
    <mergeCell ref="I927:K927"/>
    <mergeCell ref="M927:N927"/>
    <mergeCell ref="C928:E928"/>
    <mergeCell ref="G928:H928"/>
    <mergeCell ref="I928:K928"/>
    <mergeCell ref="M928:N928"/>
    <mergeCell ref="O928:P928"/>
    <mergeCell ref="C929:E929"/>
    <mergeCell ref="G929:H929"/>
    <mergeCell ref="I929:K929"/>
    <mergeCell ref="M929:N929"/>
    <mergeCell ref="A923:A924"/>
    <mergeCell ref="B923:F923"/>
    <mergeCell ref="G923:H923"/>
    <mergeCell ref="I923:P923"/>
    <mergeCell ref="B924:F924"/>
    <mergeCell ref="G924:H924"/>
    <mergeCell ref="I924:O924"/>
    <mergeCell ref="C933:E933"/>
    <mergeCell ref="G933:H933"/>
    <mergeCell ref="I933:K933"/>
    <mergeCell ref="M933:N933"/>
    <mergeCell ref="O933:P933"/>
    <mergeCell ref="C932:E932"/>
    <mergeCell ref="G932:H932"/>
    <mergeCell ref="I932:K932"/>
    <mergeCell ref="M932:N932"/>
    <mergeCell ref="O932:P932"/>
    <mergeCell ref="C931:E931"/>
    <mergeCell ref="G931:H931"/>
    <mergeCell ref="I931:K931"/>
    <mergeCell ref="M931:N931"/>
    <mergeCell ref="O931:P931"/>
    <mergeCell ref="O929:P929"/>
    <mergeCell ref="C930:E930"/>
    <mergeCell ref="G930:H930"/>
    <mergeCell ref="I930:K930"/>
    <mergeCell ref="M930:N930"/>
    <mergeCell ref="O930:P930"/>
    <mergeCell ref="C937:E937"/>
    <mergeCell ref="G937:H937"/>
    <mergeCell ref="I937:K937"/>
    <mergeCell ref="M937:N937"/>
    <mergeCell ref="O937:P937"/>
    <mergeCell ref="C936:E936"/>
    <mergeCell ref="G936:H936"/>
    <mergeCell ref="I936:K936"/>
    <mergeCell ref="M936:N936"/>
    <mergeCell ref="O936:P936"/>
    <mergeCell ref="C935:E935"/>
    <mergeCell ref="G935:H935"/>
    <mergeCell ref="I935:K935"/>
    <mergeCell ref="M935:N935"/>
    <mergeCell ref="O935:P935"/>
    <mergeCell ref="C934:E934"/>
    <mergeCell ref="G934:H934"/>
    <mergeCell ref="I934:K934"/>
    <mergeCell ref="M934:N934"/>
    <mergeCell ref="O934:P934"/>
    <mergeCell ref="B953:H953"/>
    <mergeCell ref="B954:H954"/>
    <mergeCell ref="A955:P955"/>
    <mergeCell ref="A956:B956"/>
    <mergeCell ref="C956:D956"/>
    <mergeCell ref="E956:F956"/>
    <mergeCell ref="G956:J956"/>
    <mergeCell ref="L956:P956"/>
    <mergeCell ref="B948:H948"/>
    <mergeCell ref="B949:H949"/>
    <mergeCell ref="B950:H950"/>
    <mergeCell ref="B951:H951"/>
    <mergeCell ref="B952:H952"/>
    <mergeCell ref="A938:P939"/>
    <mergeCell ref="A940:A941"/>
    <mergeCell ref="B940:D940"/>
    <mergeCell ref="E940:F940"/>
    <mergeCell ref="G940:H940"/>
    <mergeCell ref="K940:P940"/>
    <mergeCell ref="B941:D941"/>
    <mergeCell ref="E941:F941"/>
    <mergeCell ref="G941:H941"/>
    <mergeCell ref="J941:J954"/>
    <mergeCell ref="K941:P954"/>
    <mergeCell ref="B943:H943"/>
    <mergeCell ref="B944:H944"/>
    <mergeCell ref="B945:H945"/>
    <mergeCell ref="B946:H946"/>
    <mergeCell ref="B947:H947"/>
    <mergeCell ref="A960:A971"/>
    <mergeCell ref="B960:N960"/>
    <mergeCell ref="O960:P961"/>
    <mergeCell ref="C961:E961"/>
    <mergeCell ref="G961:H961"/>
    <mergeCell ref="I961:K961"/>
    <mergeCell ref="M961:N961"/>
    <mergeCell ref="C962:E962"/>
    <mergeCell ref="G962:H962"/>
    <mergeCell ref="I962:K962"/>
    <mergeCell ref="M962:N962"/>
    <mergeCell ref="O962:P962"/>
    <mergeCell ref="C963:E963"/>
    <mergeCell ref="G963:H963"/>
    <mergeCell ref="I963:K963"/>
    <mergeCell ref="M963:N963"/>
    <mergeCell ref="A957:A958"/>
    <mergeCell ref="B957:F957"/>
    <mergeCell ref="G957:H957"/>
    <mergeCell ref="I957:P957"/>
    <mergeCell ref="B958:F958"/>
    <mergeCell ref="G958:H958"/>
    <mergeCell ref="I958:O958"/>
    <mergeCell ref="C967:E967"/>
    <mergeCell ref="G967:H967"/>
    <mergeCell ref="I967:K967"/>
    <mergeCell ref="M967:N967"/>
    <mergeCell ref="O967:P967"/>
    <mergeCell ref="C966:E966"/>
    <mergeCell ref="G966:H966"/>
    <mergeCell ref="I966:K966"/>
    <mergeCell ref="M966:N966"/>
    <mergeCell ref="O966:P966"/>
    <mergeCell ref="C965:E965"/>
    <mergeCell ref="G965:H965"/>
    <mergeCell ref="I965:K965"/>
    <mergeCell ref="M965:N965"/>
    <mergeCell ref="O965:P965"/>
    <mergeCell ref="O963:P963"/>
    <mergeCell ref="C964:E964"/>
    <mergeCell ref="G964:H964"/>
    <mergeCell ref="I964:K964"/>
    <mergeCell ref="M964:N964"/>
    <mergeCell ref="O964:P964"/>
    <mergeCell ref="C971:E971"/>
    <mergeCell ref="G971:H971"/>
    <mergeCell ref="I971:K971"/>
    <mergeCell ref="M971:N971"/>
    <mergeCell ref="O971:P971"/>
    <mergeCell ref="C970:E970"/>
    <mergeCell ref="G970:H970"/>
    <mergeCell ref="I970:K970"/>
    <mergeCell ref="M970:N970"/>
    <mergeCell ref="O970:P970"/>
    <mergeCell ref="C969:E969"/>
    <mergeCell ref="G969:H969"/>
    <mergeCell ref="I969:K969"/>
    <mergeCell ref="M969:N969"/>
    <mergeCell ref="O969:P969"/>
    <mergeCell ref="C968:E968"/>
    <mergeCell ref="G968:H968"/>
    <mergeCell ref="I968:K968"/>
    <mergeCell ref="M968:N968"/>
    <mergeCell ref="O968:P968"/>
    <mergeCell ref="B987:H987"/>
    <mergeCell ref="B988:H988"/>
    <mergeCell ref="A989:P989"/>
    <mergeCell ref="A990:B990"/>
    <mergeCell ref="C990:D990"/>
    <mergeCell ref="E990:F990"/>
    <mergeCell ref="G990:J990"/>
    <mergeCell ref="L990:P990"/>
    <mergeCell ref="B982:H982"/>
    <mergeCell ref="B983:H983"/>
    <mergeCell ref="B984:H984"/>
    <mergeCell ref="B985:H985"/>
    <mergeCell ref="B986:H986"/>
    <mergeCell ref="A972:P973"/>
    <mergeCell ref="A974:A975"/>
    <mergeCell ref="B974:D974"/>
    <mergeCell ref="E974:F974"/>
    <mergeCell ref="G974:H974"/>
    <mergeCell ref="K974:P974"/>
    <mergeCell ref="B975:D975"/>
    <mergeCell ref="E975:F975"/>
    <mergeCell ref="G975:H975"/>
    <mergeCell ref="J975:J988"/>
    <mergeCell ref="K975:P988"/>
    <mergeCell ref="B977:H977"/>
    <mergeCell ref="B978:H978"/>
    <mergeCell ref="B979:H979"/>
    <mergeCell ref="B980:H980"/>
    <mergeCell ref="B981:H981"/>
    <mergeCell ref="A994:A1005"/>
    <mergeCell ref="B994:N994"/>
    <mergeCell ref="O994:P995"/>
    <mergeCell ref="C995:E995"/>
    <mergeCell ref="G995:H995"/>
    <mergeCell ref="I995:K995"/>
    <mergeCell ref="M995:N995"/>
    <mergeCell ref="C996:E996"/>
    <mergeCell ref="G996:H996"/>
    <mergeCell ref="I996:K996"/>
    <mergeCell ref="M996:N996"/>
    <mergeCell ref="O996:P996"/>
    <mergeCell ref="C997:E997"/>
    <mergeCell ref="G997:H997"/>
    <mergeCell ref="I997:K997"/>
    <mergeCell ref="M997:N997"/>
    <mergeCell ref="A991:A992"/>
    <mergeCell ref="B991:F991"/>
    <mergeCell ref="G991:H991"/>
    <mergeCell ref="I991:P991"/>
    <mergeCell ref="B992:F992"/>
    <mergeCell ref="G992:H992"/>
    <mergeCell ref="I992:O992"/>
    <mergeCell ref="C1001:E1001"/>
    <mergeCell ref="G1001:H1001"/>
    <mergeCell ref="I1001:K1001"/>
    <mergeCell ref="M1001:N1001"/>
    <mergeCell ref="O1001:P1001"/>
    <mergeCell ref="C1000:E1000"/>
    <mergeCell ref="G1000:H1000"/>
    <mergeCell ref="I1000:K1000"/>
    <mergeCell ref="M1000:N1000"/>
    <mergeCell ref="O1000:P1000"/>
    <mergeCell ref="C999:E999"/>
    <mergeCell ref="G999:H999"/>
    <mergeCell ref="I999:K999"/>
    <mergeCell ref="M999:N999"/>
    <mergeCell ref="O999:P999"/>
    <mergeCell ref="O997:P997"/>
    <mergeCell ref="C998:E998"/>
    <mergeCell ref="G998:H998"/>
    <mergeCell ref="I998:K998"/>
    <mergeCell ref="M998:N998"/>
    <mergeCell ref="O998:P998"/>
    <mergeCell ref="C1005:E1005"/>
    <mergeCell ref="G1005:H1005"/>
    <mergeCell ref="I1005:K1005"/>
    <mergeCell ref="M1005:N1005"/>
    <mergeCell ref="O1005:P1005"/>
    <mergeCell ref="C1004:E1004"/>
    <mergeCell ref="G1004:H1004"/>
    <mergeCell ref="I1004:K1004"/>
    <mergeCell ref="M1004:N1004"/>
    <mergeCell ref="O1004:P1004"/>
    <mergeCell ref="C1003:E1003"/>
    <mergeCell ref="G1003:H1003"/>
    <mergeCell ref="I1003:K1003"/>
    <mergeCell ref="M1003:N1003"/>
    <mergeCell ref="O1003:P1003"/>
    <mergeCell ref="C1002:E1002"/>
    <mergeCell ref="G1002:H1002"/>
    <mergeCell ref="I1002:K1002"/>
    <mergeCell ref="M1002:N1002"/>
    <mergeCell ref="O1002:P1002"/>
    <mergeCell ref="B1021:H1021"/>
    <mergeCell ref="B1022:H1022"/>
    <mergeCell ref="A1023:P1023"/>
    <mergeCell ref="A1024:B1024"/>
    <mergeCell ref="C1024:D1024"/>
    <mergeCell ref="E1024:F1024"/>
    <mergeCell ref="G1024:J1024"/>
    <mergeCell ref="L1024:P1024"/>
    <mergeCell ref="B1016:H1016"/>
    <mergeCell ref="B1017:H1017"/>
    <mergeCell ref="B1018:H1018"/>
    <mergeCell ref="B1019:H1019"/>
    <mergeCell ref="B1020:H1020"/>
    <mergeCell ref="A1006:P1007"/>
    <mergeCell ref="A1008:A1009"/>
    <mergeCell ref="B1008:D1008"/>
    <mergeCell ref="E1008:F1008"/>
    <mergeCell ref="G1008:H1008"/>
    <mergeCell ref="K1008:P1008"/>
    <mergeCell ref="B1009:D1009"/>
    <mergeCell ref="E1009:F1009"/>
    <mergeCell ref="G1009:H1009"/>
    <mergeCell ref="J1009:J1022"/>
    <mergeCell ref="K1009:P1022"/>
    <mergeCell ref="B1011:H1011"/>
    <mergeCell ref="B1012:H1012"/>
    <mergeCell ref="B1013:H1013"/>
    <mergeCell ref="B1014:H1014"/>
    <mergeCell ref="B1015:H1015"/>
    <mergeCell ref="A1028:A1039"/>
    <mergeCell ref="B1028:N1028"/>
    <mergeCell ref="O1028:P1029"/>
    <mergeCell ref="C1029:E1029"/>
    <mergeCell ref="G1029:H1029"/>
    <mergeCell ref="I1029:K1029"/>
    <mergeCell ref="M1029:N1029"/>
    <mergeCell ref="C1030:E1030"/>
    <mergeCell ref="G1030:H1030"/>
    <mergeCell ref="I1030:K1030"/>
    <mergeCell ref="M1030:N1030"/>
    <mergeCell ref="O1030:P1030"/>
    <mergeCell ref="C1031:E1031"/>
    <mergeCell ref="G1031:H1031"/>
    <mergeCell ref="I1031:K1031"/>
    <mergeCell ref="M1031:N1031"/>
    <mergeCell ref="A1025:A1026"/>
    <mergeCell ref="B1025:F1025"/>
    <mergeCell ref="G1025:H1025"/>
    <mergeCell ref="I1025:P1025"/>
    <mergeCell ref="B1026:F1026"/>
    <mergeCell ref="G1026:H1026"/>
    <mergeCell ref="I1026:O1026"/>
    <mergeCell ref="C1035:E1035"/>
    <mergeCell ref="G1035:H1035"/>
    <mergeCell ref="I1035:K1035"/>
    <mergeCell ref="M1035:N1035"/>
    <mergeCell ref="O1035:P1035"/>
    <mergeCell ref="C1034:E1034"/>
    <mergeCell ref="G1034:H1034"/>
    <mergeCell ref="I1034:K1034"/>
    <mergeCell ref="M1034:N1034"/>
    <mergeCell ref="O1034:P1034"/>
    <mergeCell ref="C1033:E1033"/>
    <mergeCell ref="G1033:H1033"/>
    <mergeCell ref="I1033:K1033"/>
    <mergeCell ref="M1033:N1033"/>
    <mergeCell ref="O1033:P1033"/>
    <mergeCell ref="O1031:P1031"/>
    <mergeCell ref="C1032:E1032"/>
    <mergeCell ref="G1032:H1032"/>
    <mergeCell ref="I1032:K1032"/>
    <mergeCell ref="M1032:N1032"/>
    <mergeCell ref="O1032:P1032"/>
    <mergeCell ref="C1039:E1039"/>
    <mergeCell ref="G1039:H1039"/>
    <mergeCell ref="I1039:K1039"/>
    <mergeCell ref="M1039:N1039"/>
    <mergeCell ref="O1039:P1039"/>
    <mergeCell ref="C1038:E1038"/>
    <mergeCell ref="G1038:H1038"/>
    <mergeCell ref="I1038:K1038"/>
    <mergeCell ref="M1038:N1038"/>
    <mergeCell ref="O1038:P1038"/>
    <mergeCell ref="C1037:E1037"/>
    <mergeCell ref="G1037:H1037"/>
    <mergeCell ref="I1037:K1037"/>
    <mergeCell ref="M1037:N1037"/>
    <mergeCell ref="O1037:P1037"/>
    <mergeCell ref="C1036:E1036"/>
    <mergeCell ref="G1036:H1036"/>
    <mergeCell ref="I1036:K1036"/>
    <mergeCell ref="M1036:N1036"/>
    <mergeCell ref="O1036:P1036"/>
    <mergeCell ref="B1055:H1055"/>
    <mergeCell ref="B1056:H1056"/>
    <mergeCell ref="A1057:P1057"/>
    <mergeCell ref="A1058:B1058"/>
    <mergeCell ref="C1058:D1058"/>
    <mergeCell ref="E1058:F1058"/>
    <mergeCell ref="G1058:J1058"/>
    <mergeCell ref="L1058:P1058"/>
    <mergeCell ref="B1050:H1050"/>
    <mergeCell ref="B1051:H1051"/>
    <mergeCell ref="B1052:H1052"/>
    <mergeCell ref="B1053:H1053"/>
    <mergeCell ref="B1054:H1054"/>
    <mergeCell ref="A1040:P1041"/>
    <mergeCell ref="A1042:A1043"/>
    <mergeCell ref="B1042:D1042"/>
    <mergeCell ref="E1042:F1042"/>
    <mergeCell ref="G1042:H1042"/>
    <mergeCell ref="K1042:P1042"/>
    <mergeCell ref="B1043:D1043"/>
    <mergeCell ref="E1043:F1043"/>
    <mergeCell ref="G1043:H1043"/>
    <mergeCell ref="J1043:J1056"/>
    <mergeCell ref="K1043:P1056"/>
    <mergeCell ref="B1045:H1045"/>
    <mergeCell ref="B1046:H1046"/>
    <mergeCell ref="B1047:H1047"/>
    <mergeCell ref="B1048:H1048"/>
    <mergeCell ref="B1049:H1049"/>
    <mergeCell ref="A1062:A1073"/>
    <mergeCell ref="B1062:N1062"/>
    <mergeCell ref="O1062:P1063"/>
    <mergeCell ref="C1063:E1063"/>
    <mergeCell ref="G1063:H1063"/>
    <mergeCell ref="I1063:K1063"/>
    <mergeCell ref="M1063:N1063"/>
    <mergeCell ref="C1064:E1064"/>
    <mergeCell ref="G1064:H1064"/>
    <mergeCell ref="I1064:K1064"/>
    <mergeCell ref="M1064:N1064"/>
    <mergeCell ref="O1064:P1064"/>
    <mergeCell ref="C1065:E1065"/>
    <mergeCell ref="G1065:H1065"/>
    <mergeCell ref="I1065:K1065"/>
    <mergeCell ref="M1065:N1065"/>
    <mergeCell ref="A1059:A1060"/>
    <mergeCell ref="B1059:F1059"/>
    <mergeCell ref="G1059:H1059"/>
    <mergeCell ref="I1059:P1059"/>
    <mergeCell ref="B1060:F1060"/>
    <mergeCell ref="G1060:H1060"/>
    <mergeCell ref="I1060:O1060"/>
    <mergeCell ref="C1069:E1069"/>
    <mergeCell ref="G1069:H1069"/>
    <mergeCell ref="I1069:K1069"/>
    <mergeCell ref="M1069:N1069"/>
    <mergeCell ref="O1069:P1069"/>
    <mergeCell ref="C1068:E1068"/>
    <mergeCell ref="G1068:H1068"/>
    <mergeCell ref="I1068:K1068"/>
    <mergeCell ref="M1068:N1068"/>
    <mergeCell ref="O1068:P1068"/>
    <mergeCell ref="C1067:E1067"/>
    <mergeCell ref="G1067:H1067"/>
    <mergeCell ref="I1067:K1067"/>
    <mergeCell ref="M1067:N1067"/>
    <mergeCell ref="O1067:P1067"/>
    <mergeCell ref="O1065:P1065"/>
    <mergeCell ref="C1066:E1066"/>
    <mergeCell ref="G1066:H1066"/>
    <mergeCell ref="I1066:K1066"/>
    <mergeCell ref="M1066:N1066"/>
    <mergeCell ref="O1066:P1066"/>
    <mergeCell ref="C1073:E1073"/>
    <mergeCell ref="G1073:H1073"/>
    <mergeCell ref="I1073:K1073"/>
    <mergeCell ref="M1073:N1073"/>
    <mergeCell ref="O1073:P1073"/>
    <mergeCell ref="C1072:E1072"/>
    <mergeCell ref="G1072:H1072"/>
    <mergeCell ref="I1072:K1072"/>
    <mergeCell ref="M1072:N1072"/>
    <mergeCell ref="O1072:P1072"/>
    <mergeCell ref="C1071:E1071"/>
    <mergeCell ref="G1071:H1071"/>
    <mergeCell ref="I1071:K1071"/>
    <mergeCell ref="M1071:N1071"/>
    <mergeCell ref="O1071:P1071"/>
    <mergeCell ref="C1070:E1070"/>
    <mergeCell ref="G1070:H1070"/>
    <mergeCell ref="I1070:K1070"/>
    <mergeCell ref="M1070:N1070"/>
    <mergeCell ref="O1070:P1070"/>
    <mergeCell ref="B1089:H1089"/>
    <mergeCell ref="B1090:H1090"/>
    <mergeCell ref="A1091:P1091"/>
    <mergeCell ref="A1092:B1092"/>
    <mergeCell ref="C1092:D1092"/>
    <mergeCell ref="E1092:F1092"/>
    <mergeCell ref="G1092:J1092"/>
    <mergeCell ref="L1092:P1092"/>
    <mergeCell ref="B1084:H1084"/>
    <mergeCell ref="B1085:H1085"/>
    <mergeCell ref="B1086:H1086"/>
    <mergeCell ref="B1087:H1087"/>
    <mergeCell ref="B1088:H1088"/>
    <mergeCell ref="A1074:P1075"/>
    <mergeCell ref="A1076:A1077"/>
    <mergeCell ref="B1076:D1076"/>
    <mergeCell ref="E1076:F1076"/>
    <mergeCell ref="G1076:H1076"/>
    <mergeCell ref="K1076:P1076"/>
    <mergeCell ref="B1077:D1077"/>
    <mergeCell ref="E1077:F1077"/>
    <mergeCell ref="G1077:H1077"/>
    <mergeCell ref="J1077:J1090"/>
    <mergeCell ref="K1077:P1090"/>
    <mergeCell ref="B1079:H1079"/>
    <mergeCell ref="B1080:H1080"/>
    <mergeCell ref="B1081:H1081"/>
    <mergeCell ref="B1082:H1082"/>
    <mergeCell ref="B1083:H1083"/>
    <mergeCell ref="A1096:A1107"/>
    <mergeCell ref="B1096:N1096"/>
    <mergeCell ref="O1096:P1097"/>
    <mergeCell ref="C1097:E1097"/>
    <mergeCell ref="G1097:H1097"/>
    <mergeCell ref="I1097:K1097"/>
    <mergeCell ref="M1097:N1097"/>
    <mergeCell ref="C1098:E1098"/>
    <mergeCell ref="G1098:H1098"/>
    <mergeCell ref="I1098:K1098"/>
    <mergeCell ref="M1098:N1098"/>
    <mergeCell ref="O1098:P1098"/>
    <mergeCell ref="C1099:E1099"/>
    <mergeCell ref="G1099:H1099"/>
    <mergeCell ref="I1099:K1099"/>
    <mergeCell ref="M1099:N1099"/>
    <mergeCell ref="A1093:A1094"/>
    <mergeCell ref="B1093:F1093"/>
    <mergeCell ref="G1093:H1093"/>
    <mergeCell ref="I1093:P1093"/>
    <mergeCell ref="B1094:F1094"/>
    <mergeCell ref="G1094:H1094"/>
    <mergeCell ref="I1094:O1094"/>
    <mergeCell ref="C1103:E1103"/>
    <mergeCell ref="G1103:H1103"/>
    <mergeCell ref="I1103:K1103"/>
    <mergeCell ref="M1103:N1103"/>
    <mergeCell ref="O1103:P1103"/>
    <mergeCell ref="C1102:E1102"/>
    <mergeCell ref="G1102:H1102"/>
    <mergeCell ref="I1102:K1102"/>
    <mergeCell ref="M1102:N1102"/>
    <mergeCell ref="O1102:P1102"/>
    <mergeCell ref="C1101:E1101"/>
    <mergeCell ref="G1101:H1101"/>
    <mergeCell ref="I1101:K1101"/>
    <mergeCell ref="M1101:N1101"/>
    <mergeCell ref="O1101:P1101"/>
    <mergeCell ref="O1099:P1099"/>
    <mergeCell ref="C1100:E1100"/>
    <mergeCell ref="G1100:H1100"/>
    <mergeCell ref="I1100:K1100"/>
    <mergeCell ref="M1100:N1100"/>
    <mergeCell ref="O1100:P1100"/>
    <mergeCell ref="C1107:E1107"/>
    <mergeCell ref="G1107:H1107"/>
    <mergeCell ref="I1107:K1107"/>
    <mergeCell ref="M1107:N1107"/>
    <mergeCell ref="O1107:P1107"/>
    <mergeCell ref="C1106:E1106"/>
    <mergeCell ref="G1106:H1106"/>
    <mergeCell ref="I1106:K1106"/>
    <mergeCell ref="M1106:N1106"/>
    <mergeCell ref="O1106:P1106"/>
    <mergeCell ref="C1105:E1105"/>
    <mergeCell ref="G1105:H1105"/>
    <mergeCell ref="I1105:K1105"/>
    <mergeCell ref="M1105:N1105"/>
    <mergeCell ref="O1105:P1105"/>
    <mergeCell ref="C1104:E1104"/>
    <mergeCell ref="G1104:H1104"/>
    <mergeCell ref="I1104:K1104"/>
    <mergeCell ref="M1104:N1104"/>
    <mergeCell ref="O1104:P1104"/>
    <mergeCell ref="B1123:H1123"/>
    <mergeCell ref="B1124:H1124"/>
    <mergeCell ref="A1125:P1125"/>
    <mergeCell ref="A1126:B1126"/>
    <mergeCell ref="C1126:D1126"/>
    <mergeCell ref="E1126:F1126"/>
    <mergeCell ref="G1126:J1126"/>
    <mergeCell ref="L1126:P1126"/>
    <mergeCell ref="B1118:H1118"/>
    <mergeCell ref="B1119:H1119"/>
    <mergeCell ref="B1120:H1120"/>
    <mergeCell ref="B1121:H1121"/>
    <mergeCell ref="B1122:H1122"/>
    <mergeCell ref="A1108:P1109"/>
    <mergeCell ref="A1110:A1111"/>
    <mergeCell ref="B1110:D1110"/>
    <mergeCell ref="E1110:F1110"/>
    <mergeCell ref="G1110:H1110"/>
    <mergeCell ref="K1110:P1110"/>
    <mergeCell ref="B1111:D1111"/>
    <mergeCell ref="E1111:F1111"/>
    <mergeCell ref="G1111:H1111"/>
    <mergeCell ref="J1111:J1124"/>
    <mergeCell ref="K1111:P1124"/>
    <mergeCell ref="B1113:H1113"/>
    <mergeCell ref="B1114:H1114"/>
    <mergeCell ref="B1115:H1115"/>
    <mergeCell ref="B1116:H1116"/>
    <mergeCell ref="B1117:H1117"/>
    <mergeCell ref="A1130:A1141"/>
    <mergeCell ref="B1130:N1130"/>
    <mergeCell ref="O1130:P1131"/>
    <mergeCell ref="C1131:E1131"/>
    <mergeCell ref="G1131:H1131"/>
    <mergeCell ref="I1131:K1131"/>
    <mergeCell ref="M1131:N1131"/>
    <mergeCell ref="C1132:E1132"/>
    <mergeCell ref="G1132:H1132"/>
    <mergeCell ref="I1132:K1132"/>
    <mergeCell ref="M1132:N1132"/>
    <mergeCell ref="O1132:P1132"/>
    <mergeCell ref="C1133:E1133"/>
    <mergeCell ref="G1133:H1133"/>
    <mergeCell ref="I1133:K1133"/>
    <mergeCell ref="M1133:N1133"/>
    <mergeCell ref="A1127:A1128"/>
    <mergeCell ref="B1127:F1127"/>
    <mergeCell ref="G1127:H1127"/>
    <mergeCell ref="I1127:P1127"/>
    <mergeCell ref="B1128:F1128"/>
    <mergeCell ref="G1128:H1128"/>
    <mergeCell ref="I1128:O1128"/>
    <mergeCell ref="C1137:E1137"/>
    <mergeCell ref="G1137:H1137"/>
    <mergeCell ref="I1137:K1137"/>
    <mergeCell ref="M1137:N1137"/>
    <mergeCell ref="O1137:P1137"/>
    <mergeCell ref="C1136:E1136"/>
    <mergeCell ref="G1136:H1136"/>
    <mergeCell ref="I1136:K1136"/>
    <mergeCell ref="M1136:N1136"/>
    <mergeCell ref="O1136:P1136"/>
    <mergeCell ref="C1135:E1135"/>
    <mergeCell ref="G1135:H1135"/>
    <mergeCell ref="I1135:K1135"/>
    <mergeCell ref="M1135:N1135"/>
    <mergeCell ref="O1135:P1135"/>
    <mergeCell ref="O1133:P1133"/>
    <mergeCell ref="C1134:E1134"/>
    <mergeCell ref="G1134:H1134"/>
    <mergeCell ref="I1134:K1134"/>
    <mergeCell ref="M1134:N1134"/>
    <mergeCell ref="O1134:P1134"/>
    <mergeCell ref="C1141:E1141"/>
    <mergeCell ref="G1141:H1141"/>
    <mergeCell ref="I1141:K1141"/>
    <mergeCell ref="M1141:N1141"/>
    <mergeCell ref="O1141:P1141"/>
    <mergeCell ref="C1140:E1140"/>
    <mergeCell ref="G1140:H1140"/>
    <mergeCell ref="I1140:K1140"/>
    <mergeCell ref="M1140:N1140"/>
    <mergeCell ref="O1140:P1140"/>
    <mergeCell ref="C1139:E1139"/>
    <mergeCell ref="G1139:H1139"/>
    <mergeCell ref="I1139:K1139"/>
    <mergeCell ref="M1139:N1139"/>
    <mergeCell ref="O1139:P1139"/>
    <mergeCell ref="C1138:E1138"/>
    <mergeCell ref="G1138:H1138"/>
    <mergeCell ref="I1138:K1138"/>
    <mergeCell ref="M1138:N1138"/>
    <mergeCell ref="O1138:P1138"/>
    <mergeCell ref="B1157:H1157"/>
    <mergeCell ref="B1158:H1158"/>
    <mergeCell ref="A1159:P1159"/>
    <mergeCell ref="A1160:B1160"/>
    <mergeCell ref="C1160:D1160"/>
    <mergeCell ref="E1160:F1160"/>
    <mergeCell ref="G1160:J1160"/>
    <mergeCell ref="L1160:P1160"/>
    <mergeCell ref="B1152:H1152"/>
    <mergeCell ref="B1153:H1153"/>
    <mergeCell ref="B1154:H1154"/>
    <mergeCell ref="B1155:H1155"/>
    <mergeCell ref="B1156:H1156"/>
    <mergeCell ref="A1142:P1143"/>
    <mergeCell ref="A1144:A1145"/>
    <mergeCell ref="B1144:D1144"/>
    <mergeCell ref="E1144:F1144"/>
    <mergeCell ref="G1144:H1144"/>
    <mergeCell ref="K1144:P1144"/>
    <mergeCell ref="B1145:D1145"/>
    <mergeCell ref="E1145:F1145"/>
    <mergeCell ref="G1145:H1145"/>
    <mergeCell ref="J1145:J1158"/>
    <mergeCell ref="K1145:P1158"/>
    <mergeCell ref="B1147:H1147"/>
    <mergeCell ref="B1148:H1148"/>
    <mergeCell ref="B1149:H1149"/>
    <mergeCell ref="B1150:H1150"/>
    <mergeCell ref="B1151:H1151"/>
    <mergeCell ref="A1164:A1175"/>
    <mergeCell ref="B1164:N1164"/>
    <mergeCell ref="O1164:P1165"/>
    <mergeCell ref="C1165:E1165"/>
    <mergeCell ref="G1165:H1165"/>
    <mergeCell ref="I1165:K1165"/>
    <mergeCell ref="M1165:N1165"/>
    <mergeCell ref="C1166:E1166"/>
    <mergeCell ref="G1166:H1166"/>
    <mergeCell ref="I1166:K1166"/>
    <mergeCell ref="M1166:N1166"/>
    <mergeCell ref="O1166:P1166"/>
    <mergeCell ref="C1167:E1167"/>
    <mergeCell ref="G1167:H1167"/>
    <mergeCell ref="I1167:K1167"/>
    <mergeCell ref="M1167:N1167"/>
    <mergeCell ref="A1161:A1162"/>
    <mergeCell ref="B1161:F1161"/>
    <mergeCell ref="G1161:H1161"/>
    <mergeCell ref="I1161:P1161"/>
    <mergeCell ref="B1162:F1162"/>
    <mergeCell ref="G1162:H1162"/>
    <mergeCell ref="I1162:O1162"/>
    <mergeCell ref="C1171:E1171"/>
    <mergeCell ref="G1171:H1171"/>
    <mergeCell ref="I1171:K1171"/>
    <mergeCell ref="M1171:N1171"/>
    <mergeCell ref="O1171:P1171"/>
    <mergeCell ref="C1170:E1170"/>
    <mergeCell ref="G1170:H1170"/>
    <mergeCell ref="I1170:K1170"/>
    <mergeCell ref="M1170:N1170"/>
    <mergeCell ref="O1170:P1170"/>
    <mergeCell ref="C1169:E1169"/>
    <mergeCell ref="G1169:H1169"/>
    <mergeCell ref="I1169:K1169"/>
    <mergeCell ref="M1169:N1169"/>
    <mergeCell ref="O1169:P1169"/>
    <mergeCell ref="O1167:P1167"/>
    <mergeCell ref="C1168:E1168"/>
    <mergeCell ref="G1168:H1168"/>
    <mergeCell ref="I1168:K1168"/>
    <mergeCell ref="M1168:N1168"/>
    <mergeCell ref="O1168:P1168"/>
    <mergeCell ref="C1175:E1175"/>
    <mergeCell ref="G1175:H1175"/>
    <mergeCell ref="I1175:K1175"/>
    <mergeCell ref="M1175:N1175"/>
    <mergeCell ref="O1175:P1175"/>
    <mergeCell ref="C1174:E1174"/>
    <mergeCell ref="G1174:H1174"/>
    <mergeCell ref="I1174:K1174"/>
    <mergeCell ref="M1174:N1174"/>
    <mergeCell ref="O1174:P1174"/>
    <mergeCell ref="C1173:E1173"/>
    <mergeCell ref="G1173:H1173"/>
    <mergeCell ref="I1173:K1173"/>
    <mergeCell ref="M1173:N1173"/>
    <mergeCell ref="O1173:P1173"/>
    <mergeCell ref="C1172:E1172"/>
    <mergeCell ref="G1172:H1172"/>
    <mergeCell ref="I1172:K1172"/>
    <mergeCell ref="M1172:N1172"/>
    <mergeCell ref="O1172:P1172"/>
    <mergeCell ref="B1191:H1191"/>
    <mergeCell ref="B1192:H1192"/>
    <mergeCell ref="A1193:P1193"/>
    <mergeCell ref="A1194:B1194"/>
    <mergeCell ref="C1194:D1194"/>
    <mergeCell ref="E1194:F1194"/>
    <mergeCell ref="G1194:J1194"/>
    <mergeCell ref="L1194:P1194"/>
    <mergeCell ref="B1186:H1186"/>
    <mergeCell ref="B1187:H1187"/>
    <mergeCell ref="B1188:H1188"/>
    <mergeCell ref="B1189:H1189"/>
    <mergeCell ref="B1190:H1190"/>
    <mergeCell ref="A1176:P1177"/>
    <mergeCell ref="A1178:A1179"/>
    <mergeCell ref="B1178:D1178"/>
    <mergeCell ref="E1178:F1178"/>
    <mergeCell ref="G1178:H1178"/>
    <mergeCell ref="K1178:P1178"/>
    <mergeCell ref="B1179:D1179"/>
    <mergeCell ref="E1179:F1179"/>
    <mergeCell ref="G1179:H1179"/>
    <mergeCell ref="J1179:J1192"/>
    <mergeCell ref="K1179:P1192"/>
    <mergeCell ref="B1181:H1181"/>
    <mergeCell ref="B1182:H1182"/>
    <mergeCell ref="B1183:H1183"/>
    <mergeCell ref="B1184:H1184"/>
    <mergeCell ref="B1185:H1185"/>
    <mergeCell ref="A1198:A1209"/>
    <mergeCell ref="B1198:N1198"/>
    <mergeCell ref="O1198:P1199"/>
    <mergeCell ref="C1199:E1199"/>
    <mergeCell ref="G1199:H1199"/>
    <mergeCell ref="I1199:K1199"/>
    <mergeCell ref="M1199:N1199"/>
    <mergeCell ref="C1200:E1200"/>
    <mergeCell ref="G1200:H1200"/>
    <mergeCell ref="I1200:K1200"/>
    <mergeCell ref="M1200:N1200"/>
    <mergeCell ref="O1200:P1200"/>
    <mergeCell ref="C1201:E1201"/>
    <mergeCell ref="G1201:H1201"/>
    <mergeCell ref="I1201:K1201"/>
    <mergeCell ref="M1201:N1201"/>
    <mergeCell ref="A1195:A1196"/>
    <mergeCell ref="B1195:F1195"/>
    <mergeCell ref="G1195:H1195"/>
    <mergeCell ref="I1195:P1195"/>
    <mergeCell ref="B1196:F1196"/>
    <mergeCell ref="G1196:H1196"/>
    <mergeCell ref="I1196:O1196"/>
    <mergeCell ref="C1205:E1205"/>
    <mergeCell ref="G1205:H1205"/>
    <mergeCell ref="I1205:K1205"/>
    <mergeCell ref="M1205:N1205"/>
    <mergeCell ref="O1205:P1205"/>
    <mergeCell ref="C1204:E1204"/>
    <mergeCell ref="G1204:H1204"/>
    <mergeCell ref="I1204:K1204"/>
    <mergeCell ref="M1204:N1204"/>
    <mergeCell ref="O1204:P1204"/>
    <mergeCell ref="C1203:E1203"/>
    <mergeCell ref="G1203:H1203"/>
    <mergeCell ref="I1203:K1203"/>
    <mergeCell ref="M1203:N1203"/>
    <mergeCell ref="O1203:P1203"/>
    <mergeCell ref="O1201:P1201"/>
    <mergeCell ref="C1202:E1202"/>
    <mergeCell ref="G1202:H1202"/>
    <mergeCell ref="I1202:K1202"/>
    <mergeCell ref="M1202:N1202"/>
    <mergeCell ref="O1202:P1202"/>
    <mergeCell ref="C1209:E1209"/>
    <mergeCell ref="G1209:H1209"/>
    <mergeCell ref="I1209:K1209"/>
    <mergeCell ref="M1209:N1209"/>
    <mergeCell ref="O1209:P1209"/>
    <mergeCell ref="C1208:E1208"/>
    <mergeCell ref="G1208:H1208"/>
    <mergeCell ref="I1208:K1208"/>
    <mergeCell ref="M1208:N1208"/>
    <mergeCell ref="O1208:P1208"/>
    <mergeCell ref="C1207:E1207"/>
    <mergeCell ref="G1207:H1207"/>
    <mergeCell ref="I1207:K1207"/>
    <mergeCell ref="M1207:N1207"/>
    <mergeCell ref="O1207:P1207"/>
    <mergeCell ref="C1206:E1206"/>
    <mergeCell ref="G1206:H1206"/>
    <mergeCell ref="I1206:K1206"/>
    <mergeCell ref="M1206:N1206"/>
    <mergeCell ref="O1206:P1206"/>
    <mergeCell ref="B1225:H1225"/>
    <mergeCell ref="B1226:H1226"/>
    <mergeCell ref="A1227:P1227"/>
    <mergeCell ref="A1228:B1228"/>
    <mergeCell ref="C1228:D1228"/>
    <mergeCell ref="E1228:F1228"/>
    <mergeCell ref="G1228:J1228"/>
    <mergeCell ref="L1228:P1228"/>
    <mergeCell ref="B1220:H1220"/>
    <mergeCell ref="B1221:H1221"/>
    <mergeCell ref="B1222:H1222"/>
    <mergeCell ref="B1223:H1223"/>
    <mergeCell ref="B1224:H1224"/>
    <mergeCell ref="A1210:P1211"/>
    <mergeCell ref="A1212:A1213"/>
    <mergeCell ref="B1212:D1212"/>
    <mergeCell ref="E1212:F1212"/>
    <mergeCell ref="G1212:H1212"/>
    <mergeCell ref="K1212:P1212"/>
    <mergeCell ref="B1213:D1213"/>
    <mergeCell ref="E1213:F1213"/>
    <mergeCell ref="G1213:H1213"/>
    <mergeCell ref="J1213:J1226"/>
    <mergeCell ref="K1213:P1226"/>
    <mergeCell ref="B1215:H1215"/>
    <mergeCell ref="B1216:H1216"/>
    <mergeCell ref="B1217:H1217"/>
    <mergeCell ref="B1218:H1218"/>
    <mergeCell ref="B1219:H1219"/>
    <mergeCell ref="A1232:A1243"/>
    <mergeCell ref="B1232:N1232"/>
    <mergeCell ref="O1232:P1233"/>
    <mergeCell ref="C1233:E1233"/>
    <mergeCell ref="G1233:H1233"/>
    <mergeCell ref="I1233:K1233"/>
    <mergeCell ref="M1233:N1233"/>
    <mergeCell ref="C1234:E1234"/>
    <mergeCell ref="G1234:H1234"/>
    <mergeCell ref="I1234:K1234"/>
    <mergeCell ref="M1234:N1234"/>
    <mergeCell ref="O1234:P1234"/>
    <mergeCell ref="C1235:E1235"/>
    <mergeCell ref="G1235:H1235"/>
    <mergeCell ref="I1235:K1235"/>
    <mergeCell ref="M1235:N1235"/>
    <mergeCell ref="A1229:A1230"/>
    <mergeCell ref="B1229:F1229"/>
    <mergeCell ref="G1229:H1229"/>
    <mergeCell ref="I1229:P1229"/>
    <mergeCell ref="B1230:F1230"/>
    <mergeCell ref="G1230:H1230"/>
    <mergeCell ref="I1230:O1230"/>
    <mergeCell ref="C1239:E1239"/>
    <mergeCell ref="G1239:H1239"/>
    <mergeCell ref="I1239:K1239"/>
    <mergeCell ref="M1239:N1239"/>
    <mergeCell ref="O1239:P1239"/>
    <mergeCell ref="C1238:E1238"/>
    <mergeCell ref="G1238:H1238"/>
    <mergeCell ref="I1238:K1238"/>
    <mergeCell ref="M1238:N1238"/>
    <mergeCell ref="O1238:P1238"/>
    <mergeCell ref="C1237:E1237"/>
    <mergeCell ref="G1237:H1237"/>
    <mergeCell ref="I1237:K1237"/>
    <mergeCell ref="M1237:N1237"/>
    <mergeCell ref="O1237:P1237"/>
    <mergeCell ref="O1235:P1235"/>
    <mergeCell ref="C1236:E1236"/>
    <mergeCell ref="G1236:H1236"/>
    <mergeCell ref="I1236:K1236"/>
    <mergeCell ref="M1236:N1236"/>
    <mergeCell ref="O1236:P1236"/>
    <mergeCell ref="C1243:E1243"/>
    <mergeCell ref="G1243:H1243"/>
    <mergeCell ref="I1243:K1243"/>
    <mergeCell ref="M1243:N1243"/>
    <mergeCell ref="O1243:P1243"/>
    <mergeCell ref="C1242:E1242"/>
    <mergeCell ref="G1242:H1242"/>
    <mergeCell ref="I1242:K1242"/>
    <mergeCell ref="M1242:N1242"/>
    <mergeCell ref="O1242:P1242"/>
    <mergeCell ref="C1241:E1241"/>
    <mergeCell ref="G1241:H1241"/>
    <mergeCell ref="I1241:K1241"/>
    <mergeCell ref="M1241:N1241"/>
    <mergeCell ref="O1241:P1241"/>
    <mergeCell ref="C1240:E1240"/>
    <mergeCell ref="G1240:H1240"/>
    <mergeCell ref="I1240:K1240"/>
    <mergeCell ref="M1240:N1240"/>
    <mergeCell ref="O1240:P1240"/>
    <mergeCell ref="B1259:H1259"/>
    <mergeCell ref="B1260:H1260"/>
    <mergeCell ref="A1261:P1261"/>
    <mergeCell ref="A1262:B1262"/>
    <mergeCell ref="C1262:D1262"/>
    <mergeCell ref="E1262:F1262"/>
    <mergeCell ref="G1262:J1262"/>
    <mergeCell ref="L1262:P1262"/>
    <mergeCell ref="B1254:H1254"/>
    <mergeCell ref="B1255:H1255"/>
    <mergeCell ref="B1256:H1256"/>
    <mergeCell ref="B1257:H1257"/>
    <mergeCell ref="B1258:H1258"/>
    <mergeCell ref="A1244:P1245"/>
    <mergeCell ref="A1246:A1247"/>
    <mergeCell ref="B1246:D1246"/>
    <mergeCell ref="E1246:F1246"/>
    <mergeCell ref="G1246:H1246"/>
    <mergeCell ref="K1246:P1246"/>
    <mergeCell ref="B1247:D1247"/>
    <mergeCell ref="E1247:F1247"/>
    <mergeCell ref="G1247:H1247"/>
    <mergeCell ref="J1247:J1260"/>
    <mergeCell ref="K1247:P1260"/>
    <mergeCell ref="B1249:H1249"/>
    <mergeCell ref="B1250:H1250"/>
    <mergeCell ref="B1251:H1251"/>
    <mergeCell ref="B1252:H1252"/>
    <mergeCell ref="B1253:H1253"/>
    <mergeCell ref="A1266:A1277"/>
    <mergeCell ref="B1266:N1266"/>
    <mergeCell ref="O1266:P1267"/>
    <mergeCell ref="C1267:E1267"/>
    <mergeCell ref="G1267:H1267"/>
    <mergeCell ref="I1267:K1267"/>
    <mergeCell ref="M1267:N1267"/>
    <mergeCell ref="C1268:E1268"/>
    <mergeCell ref="G1268:H1268"/>
    <mergeCell ref="I1268:K1268"/>
    <mergeCell ref="M1268:N1268"/>
    <mergeCell ref="O1268:P1268"/>
    <mergeCell ref="C1269:E1269"/>
    <mergeCell ref="G1269:H1269"/>
    <mergeCell ref="I1269:K1269"/>
    <mergeCell ref="M1269:N1269"/>
    <mergeCell ref="A1263:A1264"/>
    <mergeCell ref="B1263:F1263"/>
    <mergeCell ref="G1263:H1263"/>
    <mergeCell ref="I1263:P1263"/>
    <mergeCell ref="B1264:F1264"/>
    <mergeCell ref="G1264:H1264"/>
    <mergeCell ref="I1264:O1264"/>
    <mergeCell ref="C1273:E1273"/>
    <mergeCell ref="G1273:H1273"/>
    <mergeCell ref="I1273:K1273"/>
    <mergeCell ref="M1273:N1273"/>
    <mergeCell ref="O1273:P1273"/>
    <mergeCell ref="C1272:E1272"/>
    <mergeCell ref="G1272:H1272"/>
    <mergeCell ref="I1272:K1272"/>
    <mergeCell ref="M1272:N1272"/>
    <mergeCell ref="O1272:P1272"/>
    <mergeCell ref="C1271:E1271"/>
    <mergeCell ref="G1271:H1271"/>
    <mergeCell ref="I1271:K1271"/>
    <mergeCell ref="M1271:N1271"/>
    <mergeCell ref="O1271:P1271"/>
    <mergeCell ref="O1269:P1269"/>
    <mergeCell ref="C1270:E1270"/>
    <mergeCell ref="G1270:H1270"/>
    <mergeCell ref="I1270:K1270"/>
    <mergeCell ref="M1270:N1270"/>
    <mergeCell ref="O1270:P1270"/>
    <mergeCell ref="C1277:E1277"/>
    <mergeCell ref="G1277:H1277"/>
    <mergeCell ref="I1277:K1277"/>
    <mergeCell ref="M1277:N1277"/>
    <mergeCell ref="O1277:P1277"/>
    <mergeCell ref="C1276:E1276"/>
    <mergeCell ref="G1276:H1276"/>
    <mergeCell ref="I1276:K1276"/>
    <mergeCell ref="M1276:N1276"/>
    <mergeCell ref="O1276:P1276"/>
    <mergeCell ref="C1275:E1275"/>
    <mergeCell ref="G1275:H1275"/>
    <mergeCell ref="I1275:K1275"/>
    <mergeCell ref="M1275:N1275"/>
    <mergeCell ref="O1275:P1275"/>
    <mergeCell ref="C1274:E1274"/>
    <mergeCell ref="G1274:H1274"/>
    <mergeCell ref="I1274:K1274"/>
    <mergeCell ref="M1274:N1274"/>
    <mergeCell ref="O1274:P1274"/>
    <mergeCell ref="B1293:H1293"/>
    <mergeCell ref="B1294:H1294"/>
    <mergeCell ref="A1295:P1295"/>
    <mergeCell ref="A1296:B1296"/>
    <mergeCell ref="C1296:D1296"/>
    <mergeCell ref="E1296:F1296"/>
    <mergeCell ref="G1296:J1296"/>
    <mergeCell ref="L1296:P1296"/>
    <mergeCell ref="B1288:H1288"/>
    <mergeCell ref="B1289:H1289"/>
    <mergeCell ref="B1290:H1290"/>
    <mergeCell ref="B1291:H1291"/>
    <mergeCell ref="B1292:H1292"/>
    <mergeCell ref="A1278:P1279"/>
    <mergeCell ref="A1280:A1281"/>
    <mergeCell ref="B1280:D1280"/>
    <mergeCell ref="E1280:F1280"/>
    <mergeCell ref="G1280:H1280"/>
    <mergeCell ref="K1280:P1280"/>
    <mergeCell ref="B1281:D1281"/>
    <mergeCell ref="E1281:F1281"/>
    <mergeCell ref="G1281:H1281"/>
    <mergeCell ref="J1281:J1294"/>
    <mergeCell ref="K1281:P1294"/>
    <mergeCell ref="B1283:H1283"/>
    <mergeCell ref="B1284:H1284"/>
    <mergeCell ref="B1285:H1285"/>
    <mergeCell ref="B1286:H1286"/>
    <mergeCell ref="B1287:H1287"/>
    <mergeCell ref="A1300:A1311"/>
    <mergeCell ref="B1300:N1300"/>
    <mergeCell ref="O1300:P1301"/>
    <mergeCell ref="C1301:E1301"/>
    <mergeCell ref="G1301:H1301"/>
    <mergeCell ref="I1301:K1301"/>
    <mergeCell ref="M1301:N1301"/>
    <mergeCell ref="C1302:E1302"/>
    <mergeCell ref="G1302:H1302"/>
    <mergeCell ref="I1302:K1302"/>
    <mergeCell ref="M1302:N1302"/>
    <mergeCell ref="O1302:P1302"/>
    <mergeCell ref="C1303:E1303"/>
    <mergeCell ref="G1303:H1303"/>
    <mergeCell ref="I1303:K1303"/>
    <mergeCell ref="M1303:N1303"/>
    <mergeCell ref="A1297:A1298"/>
    <mergeCell ref="B1297:F1297"/>
    <mergeCell ref="G1297:H1297"/>
    <mergeCell ref="I1297:P1297"/>
    <mergeCell ref="B1298:F1298"/>
    <mergeCell ref="G1298:H1298"/>
    <mergeCell ref="I1298:O1298"/>
    <mergeCell ref="C1307:E1307"/>
    <mergeCell ref="G1307:H1307"/>
    <mergeCell ref="I1307:K1307"/>
    <mergeCell ref="M1307:N1307"/>
    <mergeCell ref="O1307:P1307"/>
    <mergeCell ref="C1306:E1306"/>
    <mergeCell ref="G1306:H1306"/>
    <mergeCell ref="I1306:K1306"/>
    <mergeCell ref="M1306:N1306"/>
    <mergeCell ref="O1306:P1306"/>
    <mergeCell ref="C1305:E1305"/>
    <mergeCell ref="G1305:H1305"/>
    <mergeCell ref="I1305:K1305"/>
    <mergeCell ref="M1305:N1305"/>
    <mergeCell ref="O1305:P1305"/>
    <mergeCell ref="O1303:P1303"/>
    <mergeCell ref="C1304:E1304"/>
    <mergeCell ref="G1304:H1304"/>
    <mergeCell ref="I1304:K1304"/>
    <mergeCell ref="M1304:N1304"/>
    <mergeCell ref="O1304:P1304"/>
    <mergeCell ref="C1311:E1311"/>
    <mergeCell ref="G1311:H1311"/>
    <mergeCell ref="I1311:K1311"/>
    <mergeCell ref="M1311:N1311"/>
    <mergeCell ref="O1311:P1311"/>
    <mergeCell ref="C1310:E1310"/>
    <mergeCell ref="G1310:H1310"/>
    <mergeCell ref="I1310:K1310"/>
    <mergeCell ref="M1310:N1310"/>
    <mergeCell ref="O1310:P1310"/>
    <mergeCell ref="C1309:E1309"/>
    <mergeCell ref="G1309:H1309"/>
    <mergeCell ref="I1309:K1309"/>
    <mergeCell ref="M1309:N1309"/>
    <mergeCell ref="O1309:P1309"/>
    <mergeCell ref="C1308:E1308"/>
    <mergeCell ref="G1308:H1308"/>
    <mergeCell ref="I1308:K1308"/>
    <mergeCell ref="M1308:N1308"/>
    <mergeCell ref="O1308:P1308"/>
    <mergeCell ref="B1327:H1327"/>
    <mergeCell ref="B1328:H1328"/>
    <mergeCell ref="A1329:P1329"/>
    <mergeCell ref="A1330:B1330"/>
    <mergeCell ref="C1330:D1330"/>
    <mergeCell ref="E1330:F1330"/>
    <mergeCell ref="G1330:J1330"/>
    <mergeCell ref="L1330:P1330"/>
    <mergeCell ref="B1322:H1322"/>
    <mergeCell ref="B1323:H1323"/>
    <mergeCell ref="B1324:H1324"/>
    <mergeCell ref="B1325:H1325"/>
    <mergeCell ref="B1326:H1326"/>
    <mergeCell ref="A1312:P1313"/>
    <mergeCell ref="A1314:A1315"/>
    <mergeCell ref="B1314:D1314"/>
    <mergeCell ref="E1314:F1314"/>
    <mergeCell ref="G1314:H1314"/>
    <mergeCell ref="K1314:P1314"/>
    <mergeCell ref="B1315:D1315"/>
    <mergeCell ref="E1315:F1315"/>
    <mergeCell ref="G1315:H1315"/>
    <mergeCell ref="J1315:J1328"/>
    <mergeCell ref="K1315:P1328"/>
    <mergeCell ref="B1317:H1317"/>
    <mergeCell ref="B1318:H1318"/>
    <mergeCell ref="B1319:H1319"/>
    <mergeCell ref="B1320:H1320"/>
    <mergeCell ref="B1321:H1321"/>
    <mergeCell ref="A1334:A1345"/>
    <mergeCell ref="B1334:N1334"/>
    <mergeCell ref="O1334:P1335"/>
    <mergeCell ref="C1335:E1335"/>
    <mergeCell ref="G1335:H1335"/>
    <mergeCell ref="I1335:K1335"/>
    <mergeCell ref="M1335:N1335"/>
    <mergeCell ref="C1336:E1336"/>
    <mergeCell ref="G1336:H1336"/>
    <mergeCell ref="I1336:K1336"/>
    <mergeCell ref="M1336:N1336"/>
    <mergeCell ref="O1336:P1336"/>
    <mergeCell ref="C1337:E1337"/>
    <mergeCell ref="G1337:H1337"/>
    <mergeCell ref="I1337:K1337"/>
    <mergeCell ref="M1337:N1337"/>
    <mergeCell ref="A1331:A1332"/>
    <mergeCell ref="B1331:F1331"/>
    <mergeCell ref="G1331:H1331"/>
    <mergeCell ref="I1331:P1331"/>
    <mergeCell ref="B1332:F1332"/>
    <mergeCell ref="G1332:H1332"/>
    <mergeCell ref="I1332:O1332"/>
    <mergeCell ref="C1341:E1341"/>
    <mergeCell ref="G1341:H1341"/>
    <mergeCell ref="I1341:K1341"/>
    <mergeCell ref="M1341:N1341"/>
    <mergeCell ref="O1341:P1341"/>
    <mergeCell ref="C1340:E1340"/>
    <mergeCell ref="G1340:H1340"/>
    <mergeCell ref="I1340:K1340"/>
    <mergeCell ref="M1340:N1340"/>
    <mergeCell ref="O1340:P1340"/>
    <mergeCell ref="C1339:E1339"/>
    <mergeCell ref="G1339:H1339"/>
    <mergeCell ref="I1339:K1339"/>
    <mergeCell ref="M1339:N1339"/>
    <mergeCell ref="O1339:P1339"/>
    <mergeCell ref="O1337:P1337"/>
    <mergeCell ref="C1338:E1338"/>
    <mergeCell ref="G1338:H1338"/>
    <mergeCell ref="I1338:K1338"/>
    <mergeCell ref="M1338:N1338"/>
    <mergeCell ref="O1338:P1338"/>
    <mergeCell ref="C1345:E1345"/>
    <mergeCell ref="G1345:H1345"/>
    <mergeCell ref="I1345:K1345"/>
    <mergeCell ref="M1345:N1345"/>
    <mergeCell ref="O1345:P1345"/>
    <mergeCell ref="C1344:E1344"/>
    <mergeCell ref="G1344:H1344"/>
    <mergeCell ref="I1344:K1344"/>
    <mergeCell ref="M1344:N1344"/>
    <mergeCell ref="O1344:P1344"/>
    <mergeCell ref="C1343:E1343"/>
    <mergeCell ref="G1343:H1343"/>
    <mergeCell ref="I1343:K1343"/>
    <mergeCell ref="M1343:N1343"/>
    <mergeCell ref="O1343:P1343"/>
    <mergeCell ref="C1342:E1342"/>
    <mergeCell ref="G1342:H1342"/>
    <mergeCell ref="I1342:K1342"/>
    <mergeCell ref="M1342:N1342"/>
    <mergeCell ref="O1342:P1342"/>
    <mergeCell ref="B1361:H1361"/>
    <mergeCell ref="B1362:H1362"/>
    <mergeCell ref="A1363:P1363"/>
    <mergeCell ref="A1364:B1364"/>
    <mergeCell ref="C1364:D1364"/>
    <mergeCell ref="E1364:F1364"/>
    <mergeCell ref="G1364:J1364"/>
    <mergeCell ref="L1364:P1364"/>
    <mergeCell ref="B1356:H1356"/>
    <mergeCell ref="B1357:H1357"/>
    <mergeCell ref="B1358:H1358"/>
    <mergeCell ref="B1359:H1359"/>
    <mergeCell ref="B1360:H1360"/>
    <mergeCell ref="A1346:P1347"/>
    <mergeCell ref="A1348:A1349"/>
    <mergeCell ref="B1348:D1348"/>
    <mergeCell ref="E1348:F1348"/>
    <mergeCell ref="G1348:H1348"/>
    <mergeCell ref="K1348:P1348"/>
    <mergeCell ref="B1349:D1349"/>
    <mergeCell ref="E1349:F1349"/>
    <mergeCell ref="G1349:H1349"/>
    <mergeCell ref="J1349:J1362"/>
    <mergeCell ref="K1349:P1362"/>
    <mergeCell ref="B1351:H1351"/>
    <mergeCell ref="B1352:H1352"/>
    <mergeCell ref="B1353:H1353"/>
    <mergeCell ref="B1354:H1354"/>
    <mergeCell ref="B1355:H1355"/>
    <mergeCell ref="A1368:A1379"/>
    <mergeCell ref="B1368:N1368"/>
    <mergeCell ref="O1368:P1369"/>
    <mergeCell ref="C1369:E1369"/>
    <mergeCell ref="G1369:H1369"/>
    <mergeCell ref="I1369:K1369"/>
    <mergeCell ref="M1369:N1369"/>
    <mergeCell ref="C1370:E1370"/>
    <mergeCell ref="G1370:H1370"/>
    <mergeCell ref="I1370:K1370"/>
    <mergeCell ref="M1370:N1370"/>
    <mergeCell ref="O1370:P1370"/>
    <mergeCell ref="C1371:E1371"/>
    <mergeCell ref="G1371:H1371"/>
    <mergeCell ref="I1371:K1371"/>
    <mergeCell ref="M1371:N1371"/>
    <mergeCell ref="A1365:A1366"/>
    <mergeCell ref="B1365:F1365"/>
    <mergeCell ref="G1365:H1365"/>
    <mergeCell ref="I1365:P1365"/>
    <mergeCell ref="B1366:F1366"/>
    <mergeCell ref="G1366:H1366"/>
    <mergeCell ref="I1366:O1366"/>
    <mergeCell ref="C1375:E1375"/>
    <mergeCell ref="G1375:H1375"/>
    <mergeCell ref="I1375:K1375"/>
    <mergeCell ref="M1375:N1375"/>
    <mergeCell ref="O1375:P1375"/>
    <mergeCell ref="C1374:E1374"/>
    <mergeCell ref="G1374:H1374"/>
    <mergeCell ref="I1374:K1374"/>
    <mergeCell ref="M1374:N1374"/>
    <mergeCell ref="O1374:P1374"/>
    <mergeCell ref="C1373:E1373"/>
    <mergeCell ref="G1373:H1373"/>
    <mergeCell ref="I1373:K1373"/>
    <mergeCell ref="M1373:N1373"/>
    <mergeCell ref="O1373:P1373"/>
    <mergeCell ref="O1371:P1371"/>
    <mergeCell ref="C1372:E1372"/>
    <mergeCell ref="G1372:H1372"/>
    <mergeCell ref="I1372:K1372"/>
    <mergeCell ref="M1372:N1372"/>
    <mergeCell ref="O1372:P1372"/>
    <mergeCell ref="C1379:E1379"/>
    <mergeCell ref="G1379:H1379"/>
    <mergeCell ref="I1379:K1379"/>
    <mergeCell ref="M1379:N1379"/>
    <mergeCell ref="O1379:P1379"/>
    <mergeCell ref="C1378:E1378"/>
    <mergeCell ref="G1378:H1378"/>
    <mergeCell ref="I1378:K1378"/>
    <mergeCell ref="M1378:N1378"/>
    <mergeCell ref="O1378:P1378"/>
    <mergeCell ref="C1377:E1377"/>
    <mergeCell ref="G1377:H1377"/>
    <mergeCell ref="I1377:K1377"/>
    <mergeCell ref="M1377:N1377"/>
    <mergeCell ref="O1377:P1377"/>
    <mergeCell ref="C1376:E1376"/>
    <mergeCell ref="G1376:H1376"/>
    <mergeCell ref="I1376:K1376"/>
    <mergeCell ref="M1376:N1376"/>
    <mergeCell ref="O1376:P1376"/>
    <mergeCell ref="B1395:H1395"/>
    <mergeCell ref="B1396:H1396"/>
    <mergeCell ref="A1397:P1397"/>
    <mergeCell ref="A1398:B1398"/>
    <mergeCell ref="C1398:D1398"/>
    <mergeCell ref="E1398:F1398"/>
    <mergeCell ref="G1398:J1398"/>
    <mergeCell ref="L1398:P1398"/>
    <mergeCell ref="B1390:H1390"/>
    <mergeCell ref="B1391:H1391"/>
    <mergeCell ref="B1392:H1392"/>
    <mergeCell ref="B1393:H1393"/>
    <mergeCell ref="B1394:H1394"/>
    <mergeCell ref="A1380:P1381"/>
    <mergeCell ref="A1382:A1383"/>
    <mergeCell ref="B1382:D1382"/>
    <mergeCell ref="E1382:F1382"/>
    <mergeCell ref="G1382:H1382"/>
    <mergeCell ref="K1382:P1382"/>
    <mergeCell ref="B1383:D1383"/>
    <mergeCell ref="E1383:F1383"/>
    <mergeCell ref="G1383:H1383"/>
    <mergeCell ref="J1383:J1396"/>
    <mergeCell ref="K1383:P1396"/>
    <mergeCell ref="B1385:H1385"/>
    <mergeCell ref="B1386:H1386"/>
    <mergeCell ref="B1387:H1387"/>
    <mergeCell ref="B1388:H1388"/>
    <mergeCell ref="B1389:H1389"/>
    <mergeCell ref="A1402:A1413"/>
    <mergeCell ref="B1402:N1402"/>
    <mergeCell ref="O1402:P1403"/>
    <mergeCell ref="C1403:E1403"/>
    <mergeCell ref="G1403:H1403"/>
    <mergeCell ref="I1403:K1403"/>
    <mergeCell ref="M1403:N1403"/>
    <mergeCell ref="C1404:E1404"/>
    <mergeCell ref="G1404:H1404"/>
    <mergeCell ref="I1404:K1404"/>
    <mergeCell ref="M1404:N1404"/>
    <mergeCell ref="O1404:P1404"/>
    <mergeCell ref="C1405:E1405"/>
    <mergeCell ref="G1405:H1405"/>
    <mergeCell ref="I1405:K1405"/>
    <mergeCell ref="M1405:N1405"/>
    <mergeCell ref="A1399:A1400"/>
    <mergeCell ref="B1399:F1399"/>
    <mergeCell ref="G1399:H1399"/>
    <mergeCell ref="I1399:P1399"/>
    <mergeCell ref="B1400:F1400"/>
    <mergeCell ref="G1400:H1400"/>
    <mergeCell ref="I1400:O1400"/>
    <mergeCell ref="C1409:E1409"/>
    <mergeCell ref="G1409:H1409"/>
    <mergeCell ref="I1409:K1409"/>
    <mergeCell ref="M1409:N1409"/>
    <mergeCell ref="O1409:P1409"/>
    <mergeCell ref="C1408:E1408"/>
    <mergeCell ref="G1408:H1408"/>
    <mergeCell ref="I1408:K1408"/>
    <mergeCell ref="M1408:N1408"/>
    <mergeCell ref="O1408:P1408"/>
    <mergeCell ref="C1407:E1407"/>
    <mergeCell ref="G1407:H1407"/>
    <mergeCell ref="I1407:K1407"/>
    <mergeCell ref="M1407:N1407"/>
    <mergeCell ref="O1407:P1407"/>
    <mergeCell ref="O1405:P1405"/>
    <mergeCell ref="C1406:E1406"/>
    <mergeCell ref="G1406:H1406"/>
    <mergeCell ref="I1406:K1406"/>
    <mergeCell ref="M1406:N1406"/>
    <mergeCell ref="O1406:P1406"/>
    <mergeCell ref="C1413:E1413"/>
    <mergeCell ref="G1413:H1413"/>
    <mergeCell ref="I1413:K1413"/>
    <mergeCell ref="M1413:N1413"/>
    <mergeCell ref="O1413:P1413"/>
    <mergeCell ref="C1412:E1412"/>
    <mergeCell ref="G1412:H1412"/>
    <mergeCell ref="I1412:K1412"/>
    <mergeCell ref="M1412:N1412"/>
    <mergeCell ref="O1412:P1412"/>
    <mergeCell ref="C1411:E1411"/>
    <mergeCell ref="G1411:H1411"/>
    <mergeCell ref="I1411:K1411"/>
    <mergeCell ref="M1411:N1411"/>
    <mergeCell ref="O1411:P1411"/>
    <mergeCell ref="C1410:E1410"/>
    <mergeCell ref="G1410:H1410"/>
    <mergeCell ref="I1410:K1410"/>
    <mergeCell ref="M1410:N1410"/>
    <mergeCell ref="O1410:P1410"/>
    <mergeCell ref="B1429:H1429"/>
    <mergeCell ref="B1430:H1430"/>
    <mergeCell ref="A1431:P1431"/>
    <mergeCell ref="A1432:B1432"/>
    <mergeCell ref="C1432:D1432"/>
    <mergeCell ref="E1432:F1432"/>
    <mergeCell ref="G1432:J1432"/>
    <mergeCell ref="L1432:P1432"/>
    <mergeCell ref="B1424:H1424"/>
    <mergeCell ref="B1425:H1425"/>
    <mergeCell ref="B1426:H1426"/>
    <mergeCell ref="B1427:H1427"/>
    <mergeCell ref="B1428:H1428"/>
    <mergeCell ref="A1414:P1415"/>
    <mergeCell ref="A1416:A1417"/>
    <mergeCell ref="B1416:D1416"/>
    <mergeCell ref="E1416:F1416"/>
    <mergeCell ref="G1416:H1416"/>
    <mergeCell ref="K1416:P1416"/>
    <mergeCell ref="B1417:D1417"/>
    <mergeCell ref="E1417:F1417"/>
    <mergeCell ref="G1417:H1417"/>
    <mergeCell ref="J1417:J1430"/>
    <mergeCell ref="K1417:P1430"/>
    <mergeCell ref="B1419:H1419"/>
    <mergeCell ref="B1420:H1420"/>
    <mergeCell ref="B1421:H1421"/>
    <mergeCell ref="B1422:H1422"/>
    <mergeCell ref="B1423:H1423"/>
    <mergeCell ref="A1436:A1447"/>
    <mergeCell ref="B1436:N1436"/>
    <mergeCell ref="O1436:P1437"/>
    <mergeCell ref="C1437:E1437"/>
    <mergeCell ref="G1437:H1437"/>
    <mergeCell ref="I1437:K1437"/>
    <mergeCell ref="M1437:N1437"/>
    <mergeCell ref="C1438:E1438"/>
    <mergeCell ref="G1438:H1438"/>
    <mergeCell ref="I1438:K1438"/>
    <mergeCell ref="M1438:N1438"/>
    <mergeCell ref="O1438:P1438"/>
    <mergeCell ref="C1439:E1439"/>
    <mergeCell ref="G1439:H1439"/>
    <mergeCell ref="I1439:K1439"/>
    <mergeCell ref="M1439:N1439"/>
    <mergeCell ref="A1433:A1434"/>
    <mergeCell ref="B1433:F1433"/>
    <mergeCell ref="G1433:H1433"/>
    <mergeCell ref="I1433:P1433"/>
    <mergeCell ref="B1434:F1434"/>
    <mergeCell ref="G1434:H1434"/>
    <mergeCell ref="I1434:O1434"/>
    <mergeCell ref="C1443:E1443"/>
    <mergeCell ref="G1443:H1443"/>
    <mergeCell ref="I1443:K1443"/>
    <mergeCell ref="M1443:N1443"/>
    <mergeCell ref="O1443:P1443"/>
    <mergeCell ref="C1442:E1442"/>
    <mergeCell ref="G1442:H1442"/>
    <mergeCell ref="I1442:K1442"/>
    <mergeCell ref="M1442:N1442"/>
    <mergeCell ref="O1442:P1442"/>
    <mergeCell ref="C1441:E1441"/>
    <mergeCell ref="G1441:H1441"/>
    <mergeCell ref="I1441:K1441"/>
    <mergeCell ref="M1441:N1441"/>
    <mergeCell ref="O1441:P1441"/>
    <mergeCell ref="O1439:P1439"/>
    <mergeCell ref="C1440:E1440"/>
    <mergeCell ref="G1440:H1440"/>
    <mergeCell ref="I1440:K1440"/>
    <mergeCell ref="M1440:N1440"/>
    <mergeCell ref="O1440:P1440"/>
    <mergeCell ref="C1447:E1447"/>
    <mergeCell ref="G1447:H1447"/>
    <mergeCell ref="I1447:K1447"/>
    <mergeCell ref="M1447:N1447"/>
    <mergeCell ref="O1447:P1447"/>
    <mergeCell ref="C1446:E1446"/>
    <mergeCell ref="G1446:H1446"/>
    <mergeCell ref="I1446:K1446"/>
    <mergeCell ref="M1446:N1446"/>
    <mergeCell ref="O1446:P1446"/>
    <mergeCell ref="C1445:E1445"/>
    <mergeCell ref="G1445:H1445"/>
    <mergeCell ref="I1445:K1445"/>
    <mergeCell ref="M1445:N1445"/>
    <mergeCell ref="O1445:P1445"/>
    <mergeCell ref="C1444:E1444"/>
    <mergeCell ref="G1444:H1444"/>
    <mergeCell ref="I1444:K1444"/>
    <mergeCell ref="M1444:N1444"/>
    <mergeCell ref="O1444:P1444"/>
    <mergeCell ref="B1463:H1463"/>
    <mergeCell ref="B1464:H1464"/>
    <mergeCell ref="A1465:P1465"/>
    <mergeCell ref="A1466:B1466"/>
    <mergeCell ref="C1466:D1466"/>
    <mergeCell ref="E1466:F1466"/>
    <mergeCell ref="G1466:J1466"/>
    <mergeCell ref="L1466:P1466"/>
    <mergeCell ref="B1458:H1458"/>
    <mergeCell ref="B1459:H1459"/>
    <mergeCell ref="B1460:H1460"/>
    <mergeCell ref="B1461:H1461"/>
    <mergeCell ref="B1462:H1462"/>
    <mergeCell ref="A1448:P1449"/>
    <mergeCell ref="A1450:A1451"/>
    <mergeCell ref="B1450:D1450"/>
    <mergeCell ref="E1450:F1450"/>
    <mergeCell ref="G1450:H1450"/>
    <mergeCell ref="K1450:P1450"/>
    <mergeCell ref="B1451:D1451"/>
    <mergeCell ref="E1451:F1451"/>
    <mergeCell ref="G1451:H1451"/>
    <mergeCell ref="J1451:J1464"/>
    <mergeCell ref="K1451:P1464"/>
    <mergeCell ref="B1453:H1453"/>
    <mergeCell ref="B1454:H1454"/>
    <mergeCell ref="B1455:H1455"/>
    <mergeCell ref="B1456:H1456"/>
    <mergeCell ref="B1457:H1457"/>
    <mergeCell ref="A1470:A1481"/>
    <mergeCell ref="B1470:N1470"/>
    <mergeCell ref="O1470:P1471"/>
    <mergeCell ref="C1471:E1471"/>
    <mergeCell ref="G1471:H1471"/>
    <mergeCell ref="I1471:K1471"/>
    <mergeCell ref="M1471:N1471"/>
    <mergeCell ref="C1472:E1472"/>
    <mergeCell ref="G1472:H1472"/>
    <mergeCell ref="I1472:K1472"/>
    <mergeCell ref="M1472:N1472"/>
    <mergeCell ref="O1472:P1472"/>
    <mergeCell ref="C1473:E1473"/>
    <mergeCell ref="G1473:H1473"/>
    <mergeCell ref="I1473:K1473"/>
    <mergeCell ref="M1473:N1473"/>
    <mergeCell ref="A1467:A1468"/>
    <mergeCell ref="B1467:F1467"/>
    <mergeCell ref="G1467:H1467"/>
    <mergeCell ref="I1467:P1467"/>
    <mergeCell ref="B1468:F1468"/>
    <mergeCell ref="G1468:H1468"/>
    <mergeCell ref="I1468:O1468"/>
    <mergeCell ref="C1477:E1477"/>
    <mergeCell ref="G1477:H1477"/>
    <mergeCell ref="I1477:K1477"/>
    <mergeCell ref="M1477:N1477"/>
    <mergeCell ref="O1477:P1477"/>
    <mergeCell ref="C1476:E1476"/>
    <mergeCell ref="G1476:H1476"/>
    <mergeCell ref="I1476:K1476"/>
    <mergeCell ref="M1476:N1476"/>
    <mergeCell ref="O1476:P1476"/>
    <mergeCell ref="C1475:E1475"/>
    <mergeCell ref="G1475:H1475"/>
    <mergeCell ref="I1475:K1475"/>
    <mergeCell ref="M1475:N1475"/>
    <mergeCell ref="O1475:P1475"/>
    <mergeCell ref="O1473:P1473"/>
    <mergeCell ref="C1474:E1474"/>
    <mergeCell ref="G1474:H1474"/>
    <mergeCell ref="I1474:K1474"/>
    <mergeCell ref="M1474:N1474"/>
    <mergeCell ref="O1474:P1474"/>
    <mergeCell ref="C1481:E1481"/>
    <mergeCell ref="G1481:H1481"/>
    <mergeCell ref="I1481:K1481"/>
    <mergeCell ref="M1481:N1481"/>
    <mergeCell ref="O1481:P1481"/>
    <mergeCell ref="C1480:E1480"/>
    <mergeCell ref="G1480:H1480"/>
    <mergeCell ref="I1480:K1480"/>
    <mergeCell ref="M1480:N1480"/>
    <mergeCell ref="O1480:P1480"/>
    <mergeCell ref="C1479:E1479"/>
    <mergeCell ref="G1479:H1479"/>
    <mergeCell ref="I1479:K1479"/>
    <mergeCell ref="M1479:N1479"/>
    <mergeCell ref="O1479:P1479"/>
    <mergeCell ref="C1478:E1478"/>
    <mergeCell ref="G1478:H1478"/>
    <mergeCell ref="I1478:K1478"/>
    <mergeCell ref="M1478:N1478"/>
    <mergeCell ref="O1478:P1478"/>
    <mergeCell ref="B1497:H1497"/>
    <mergeCell ref="B1498:H1498"/>
    <mergeCell ref="A1499:P1499"/>
    <mergeCell ref="A1500:B1500"/>
    <mergeCell ref="C1500:D1500"/>
    <mergeCell ref="E1500:F1500"/>
    <mergeCell ref="G1500:J1500"/>
    <mergeCell ref="L1500:P1500"/>
    <mergeCell ref="B1492:H1492"/>
    <mergeCell ref="B1493:H1493"/>
    <mergeCell ref="B1494:H1494"/>
    <mergeCell ref="B1495:H1495"/>
    <mergeCell ref="B1496:H1496"/>
    <mergeCell ref="A1482:P1483"/>
    <mergeCell ref="A1484:A1485"/>
    <mergeCell ref="B1484:D1484"/>
    <mergeCell ref="E1484:F1484"/>
    <mergeCell ref="G1484:H1484"/>
    <mergeCell ref="K1484:P1484"/>
    <mergeCell ref="B1485:D1485"/>
    <mergeCell ref="E1485:F1485"/>
    <mergeCell ref="G1485:H1485"/>
    <mergeCell ref="J1485:J1498"/>
    <mergeCell ref="K1485:P1498"/>
    <mergeCell ref="B1487:H1487"/>
    <mergeCell ref="B1488:H1488"/>
    <mergeCell ref="B1489:H1489"/>
    <mergeCell ref="B1490:H1490"/>
    <mergeCell ref="B1491:H1491"/>
    <mergeCell ref="A1504:A1515"/>
    <mergeCell ref="B1504:N1504"/>
    <mergeCell ref="O1504:P1505"/>
    <mergeCell ref="C1505:E1505"/>
    <mergeCell ref="G1505:H1505"/>
    <mergeCell ref="I1505:K1505"/>
    <mergeCell ref="M1505:N1505"/>
    <mergeCell ref="C1506:E1506"/>
    <mergeCell ref="G1506:H1506"/>
    <mergeCell ref="I1506:K1506"/>
    <mergeCell ref="M1506:N1506"/>
    <mergeCell ref="O1506:P1506"/>
    <mergeCell ref="C1507:E1507"/>
    <mergeCell ref="G1507:H1507"/>
    <mergeCell ref="I1507:K1507"/>
    <mergeCell ref="M1507:N1507"/>
    <mergeCell ref="A1501:A1502"/>
    <mergeCell ref="B1501:F1501"/>
    <mergeCell ref="G1501:H1501"/>
    <mergeCell ref="I1501:P1501"/>
    <mergeCell ref="B1502:F1502"/>
    <mergeCell ref="G1502:H1502"/>
    <mergeCell ref="I1502:O1502"/>
    <mergeCell ref="C1511:E1511"/>
    <mergeCell ref="G1511:H1511"/>
    <mergeCell ref="I1511:K1511"/>
    <mergeCell ref="M1511:N1511"/>
    <mergeCell ref="O1511:P1511"/>
    <mergeCell ref="C1510:E1510"/>
    <mergeCell ref="G1510:H1510"/>
    <mergeCell ref="I1510:K1510"/>
    <mergeCell ref="M1510:N1510"/>
    <mergeCell ref="O1510:P1510"/>
    <mergeCell ref="C1509:E1509"/>
    <mergeCell ref="G1509:H1509"/>
    <mergeCell ref="I1509:K1509"/>
    <mergeCell ref="M1509:N1509"/>
    <mergeCell ref="O1509:P1509"/>
    <mergeCell ref="O1507:P1507"/>
    <mergeCell ref="C1508:E1508"/>
    <mergeCell ref="G1508:H1508"/>
    <mergeCell ref="I1508:K1508"/>
    <mergeCell ref="M1508:N1508"/>
    <mergeCell ref="O1508:P1508"/>
    <mergeCell ref="C1515:E1515"/>
    <mergeCell ref="G1515:H1515"/>
    <mergeCell ref="I1515:K1515"/>
    <mergeCell ref="M1515:N1515"/>
    <mergeCell ref="O1515:P1515"/>
    <mergeCell ref="C1514:E1514"/>
    <mergeCell ref="G1514:H1514"/>
    <mergeCell ref="I1514:K1514"/>
    <mergeCell ref="M1514:N1514"/>
    <mergeCell ref="O1514:P1514"/>
    <mergeCell ref="C1513:E1513"/>
    <mergeCell ref="G1513:H1513"/>
    <mergeCell ref="I1513:K1513"/>
    <mergeCell ref="M1513:N1513"/>
    <mergeCell ref="O1513:P1513"/>
    <mergeCell ref="C1512:E1512"/>
    <mergeCell ref="G1512:H1512"/>
    <mergeCell ref="I1512:K1512"/>
    <mergeCell ref="M1512:N1512"/>
    <mergeCell ref="O1512:P1512"/>
    <mergeCell ref="B1531:H1531"/>
    <mergeCell ref="B1532:H1532"/>
    <mergeCell ref="A1533:P1533"/>
    <mergeCell ref="A1534:B1534"/>
    <mergeCell ref="C1534:D1534"/>
    <mergeCell ref="E1534:F1534"/>
    <mergeCell ref="G1534:J1534"/>
    <mergeCell ref="L1534:P1534"/>
    <mergeCell ref="B1526:H1526"/>
    <mergeCell ref="B1527:H1527"/>
    <mergeCell ref="B1528:H1528"/>
    <mergeCell ref="B1529:H1529"/>
    <mergeCell ref="B1530:H1530"/>
    <mergeCell ref="A1516:P1517"/>
    <mergeCell ref="A1518:A1519"/>
    <mergeCell ref="B1518:D1518"/>
    <mergeCell ref="E1518:F1518"/>
    <mergeCell ref="G1518:H1518"/>
    <mergeCell ref="K1518:P1518"/>
    <mergeCell ref="B1519:D1519"/>
    <mergeCell ref="E1519:F1519"/>
    <mergeCell ref="G1519:H1519"/>
    <mergeCell ref="J1519:J1532"/>
    <mergeCell ref="K1519:P1532"/>
    <mergeCell ref="B1521:H1521"/>
    <mergeCell ref="B1522:H1522"/>
    <mergeCell ref="B1523:H1523"/>
    <mergeCell ref="B1524:H1524"/>
    <mergeCell ref="B1525:H1525"/>
    <mergeCell ref="A1538:A1549"/>
    <mergeCell ref="B1538:N1538"/>
    <mergeCell ref="O1538:P1539"/>
    <mergeCell ref="C1539:E1539"/>
    <mergeCell ref="G1539:H1539"/>
    <mergeCell ref="I1539:K1539"/>
    <mergeCell ref="M1539:N1539"/>
    <mergeCell ref="C1540:E1540"/>
    <mergeCell ref="G1540:H1540"/>
    <mergeCell ref="I1540:K1540"/>
    <mergeCell ref="M1540:N1540"/>
    <mergeCell ref="O1540:P1540"/>
    <mergeCell ref="C1541:E1541"/>
    <mergeCell ref="G1541:H1541"/>
    <mergeCell ref="I1541:K1541"/>
    <mergeCell ref="M1541:N1541"/>
    <mergeCell ref="A1535:A1536"/>
    <mergeCell ref="B1535:F1535"/>
    <mergeCell ref="G1535:H1535"/>
    <mergeCell ref="I1535:P1535"/>
    <mergeCell ref="B1536:F1536"/>
    <mergeCell ref="G1536:H1536"/>
    <mergeCell ref="I1536:O1536"/>
    <mergeCell ref="C1545:E1545"/>
    <mergeCell ref="G1545:H1545"/>
    <mergeCell ref="I1545:K1545"/>
    <mergeCell ref="M1545:N1545"/>
    <mergeCell ref="O1545:P1545"/>
    <mergeCell ref="C1544:E1544"/>
    <mergeCell ref="G1544:H1544"/>
    <mergeCell ref="I1544:K1544"/>
    <mergeCell ref="M1544:N1544"/>
    <mergeCell ref="O1544:P1544"/>
    <mergeCell ref="C1543:E1543"/>
    <mergeCell ref="G1543:H1543"/>
    <mergeCell ref="I1543:K1543"/>
    <mergeCell ref="M1543:N1543"/>
    <mergeCell ref="O1543:P1543"/>
    <mergeCell ref="O1541:P1541"/>
    <mergeCell ref="C1542:E1542"/>
    <mergeCell ref="G1542:H1542"/>
    <mergeCell ref="I1542:K1542"/>
    <mergeCell ref="M1542:N1542"/>
    <mergeCell ref="O1542:P1542"/>
    <mergeCell ref="C1549:E1549"/>
    <mergeCell ref="G1549:H1549"/>
    <mergeCell ref="I1549:K1549"/>
    <mergeCell ref="M1549:N1549"/>
    <mergeCell ref="O1549:P1549"/>
    <mergeCell ref="C1548:E1548"/>
    <mergeCell ref="G1548:H1548"/>
    <mergeCell ref="I1548:K1548"/>
    <mergeCell ref="M1548:N1548"/>
    <mergeCell ref="O1548:P1548"/>
    <mergeCell ref="C1547:E1547"/>
    <mergeCell ref="G1547:H1547"/>
    <mergeCell ref="I1547:K1547"/>
    <mergeCell ref="M1547:N1547"/>
    <mergeCell ref="O1547:P1547"/>
    <mergeCell ref="C1546:E1546"/>
    <mergeCell ref="G1546:H1546"/>
    <mergeCell ref="I1546:K1546"/>
    <mergeCell ref="M1546:N1546"/>
    <mergeCell ref="O1546:P1546"/>
    <mergeCell ref="B1565:H1565"/>
    <mergeCell ref="B1566:H1566"/>
    <mergeCell ref="A1567:P1567"/>
    <mergeCell ref="A1568:B1568"/>
    <mergeCell ref="C1568:D1568"/>
    <mergeCell ref="E1568:F1568"/>
    <mergeCell ref="G1568:J1568"/>
    <mergeCell ref="L1568:P1568"/>
    <mergeCell ref="B1560:H1560"/>
    <mergeCell ref="B1561:H1561"/>
    <mergeCell ref="B1562:H1562"/>
    <mergeCell ref="B1563:H1563"/>
    <mergeCell ref="B1564:H1564"/>
    <mergeCell ref="A1550:P1551"/>
    <mergeCell ref="A1552:A1553"/>
    <mergeCell ref="B1552:D1552"/>
    <mergeCell ref="E1552:F1552"/>
    <mergeCell ref="G1552:H1552"/>
    <mergeCell ref="K1552:P1552"/>
    <mergeCell ref="B1553:D1553"/>
    <mergeCell ref="E1553:F1553"/>
    <mergeCell ref="G1553:H1553"/>
    <mergeCell ref="J1553:J1566"/>
    <mergeCell ref="K1553:P1566"/>
    <mergeCell ref="B1555:H1555"/>
    <mergeCell ref="B1556:H1556"/>
    <mergeCell ref="B1557:H1557"/>
    <mergeCell ref="B1558:H1558"/>
    <mergeCell ref="B1559:H1559"/>
    <mergeCell ref="A1572:A1583"/>
    <mergeCell ref="B1572:N1572"/>
    <mergeCell ref="O1572:P1573"/>
    <mergeCell ref="C1573:E1573"/>
    <mergeCell ref="G1573:H1573"/>
    <mergeCell ref="I1573:K1573"/>
    <mergeCell ref="M1573:N1573"/>
    <mergeCell ref="C1574:E1574"/>
    <mergeCell ref="G1574:H1574"/>
    <mergeCell ref="I1574:K1574"/>
    <mergeCell ref="M1574:N1574"/>
    <mergeCell ref="O1574:P1574"/>
    <mergeCell ref="C1575:E1575"/>
    <mergeCell ref="G1575:H1575"/>
    <mergeCell ref="I1575:K1575"/>
    <mergeCell ref="M1575:N1575"/>
    <mergeCell ref="A1569:A1570"/>
    <mergeCell ref="B1569:F1569"/>
    <mergeCell ref="G1569:H1569"/>
    <mergeCell ref="I1569:P1569"/>
    <mergeCell ref="B1570:F1570"/>
    <mergeCell ref="G1570:H1570"/>
    <mergeCell ref="I1570:O1570"/>
    <mergeCell ref="C1579:E1579"/>
    <mergeCell ref="G1579:H1579"/>
    <mergeCell ref="I1579:K1579"/>
    <mergeCell ref="M1579:N1579"/>
    <mergeCell ref="O1579:P1579"/>
    <mergeCell ref="C1578:E1578"/>
    <mergeCell ref="G1578:H1578"/>
    <mergeCell ref="I1578:K1578"/>
    <mergeCell ref="M1578:N1578"/>
    <mergeCell ref="O1578:P1578"/>
    <mergeCell ref="C1577:E1577"/>
    <mergeCell ref="G1577:H1577"/>
    <mergeCell ref="I1577:K1577"/>
    <mergeCell ref="M1577:N1577"/>
    <mergeCell ref="O1577:P1577"/>
    <mergeCell ref="O1575:P1575"/>
    <mergeCell ref="C1576:E1576"/>
    <mergeCell ref="G1576:H1576"/>
    <mergeCell ref="I1576:K1576"/>
    <mergeCell ref="M1576:N1576"/>
    <mergeCell ref="O1576:P1576"/>
    <mergeCell ref="C1583:E1583"/>
    <mergeCell ref="G1583:H1583"/>
    <mergeCell ref="I1583:K1583"/>
    <mergeCell ref="M1583:N1583"/>
    <mergeCell ref="O1583:P1583"/>
    <mergeCell ref="C1582:E1582"/>
    <mergeCell ref="G1582:H1582"/>
    <mergeCell ref="I1582:K1582"/>
    <mergeCell ref="M1582:N1582"/>
    <mergeCell ref="O1582:P1582"/>
    <mergeCell ref="C1581:E1581"/>
    <mergeCell ref="G1581:H1581"/>
    <mergeCell ref="I1581:K1581"/>
    <mergeCell ref="M1581:N1581"/>
    <mergeCell ref="O1581:P1581"/>
    <mergeCell ref="C1580:E1580"/>
    <mergeCell ref="G1580:H1580"/>
    <mergeCell ref="I1580:K1580"/>
    <mergeCell ref="M1580:N1580"/>
    <mergeCell ref="O1580:P1580"/>
    <mergeCell ref="B1599:H1599"/>
    <mergeCell ref="B1600:H1600"/>
    <mergeCell ref="A1601:P1601"/>
    <mergeCell ref="A1602:B1602"/>
    <mergeCell ref="C1602:D1602"/>
    <mergeCell ref="E1602:F1602"/>
    <mergeCell ref="G1602:J1602"/>
    <mergeCell ref="L1602:P1602"/>
    <mergeCell ref="B1594:H1594"/>
    <mergeCell ref="B1595:H1595"/>
    <mergeCell ref="B1596:H1596"/>
    <mergeCell ref="B1597:H1597"/>
    <mergeCell ref="B1598:H1598"/>
    <mergeCell ref="A1584:P1585"/>
    <mergeCell ref="A1586:A1587"/>
    <mergeCell ref="B1586:D1586"/>
    <mergeCell ref="E1586:F1586"/>
    <mergeCell ref="G1586:H1586"/>
    <mergeCell ref="K1586:P1586"/>
    <mergeCell ref="B1587:D1587"/>
    <mergeCell ref="E1587:F1587"/>
    <mergeCell ref="G1587:H1587"/>
    <mergeCell ref="J1587:J1600"/>
    <mergeCell ref="K1587:P1600"/>
    <mergeCell ref="B1589:H1589"/>
    <mergeCell ref="B1590:H1590"/>
    <mergeCell ref="B1591:H1591"/>
    <mergeCell ref="B1592:H1592"/>
    <mergeCell ref="B1593:H1593"/>
    <mergeCell ref="A1606:A1617"/>
    <mergeCell ref="B1606:N1606"/>
    <mergeCell ref="O1606:P1607"/>
    <mergeCell ref="C1607:E1607"/>
    <mergeCell ref="G1607:H1607"/>
    <mergeCell ref="I1607:K1607"/>
    <mergeCell ref="M1607:N1607"/>
    <mergeCell ref="C1608:E1608"/>
    <mergeCell ref="G1608:H1608"/>
    <mergeCell ref="I1608:K1608"/>
    <mergeCell ref="M1608:N1608"/>
    <mergeCell ref="O1608:P1608"/>
    <mergeCell ref="C1609:E1609"/>
    <mergeCell ref="G1609:H1609"/>
    <mergeCell ref="I1609:K1609"/>
    <mergeCell ref="M1609:N1609"/>
    <mergeCell ref="A1603:A1604"/>
    <mergeCell ref="B1603:F1603"/>
    <mergeCell ref="G1603:H1603"/>
    <mergeCell ref="I1603:P1603"/>
    <mergeCell ref="B1604:F1604"/>
    <mergeCell ref="G1604:H1604"/>
    <mergeCell ref="I1604:O1604"/>
    <mergeCell ref="C1613:E1613"/>
    <mergeCell ref="G1613:H1613"/>
    <mergeCell ref="I1613:K1613"/>
    <mergeCell ref="M1613:N1613"/>
    <mergeCell ref="O1613:P1613"/>
    <mergeCell ref="C1612:E1612"/>
    <mergeCell ref="G1612:H1612"/>
    <mergeCell ref="I1612:K1612"/>
    <mergeCell ref="M1612:N1612"/>
    <mergeCell ref="O1612:P1612"/>
    <mergeCell ref="C1611:E1611"/>
    <mergeCell ref="G1611:H1611"/>
    <mergeCell ref="I1611:K1611"/>
    <mergeCell ref="M1611:N1611"/>
    <mergeCell ref="O1611:P1611"/>
    <mergeCell ref="O1609:P1609"/>
    <mergeCell ref="C1610:E1610"/>
    <mergeCell ref="G1610:H1610"/>
    <mergeCell ref="I1610:K1610"/>
    <mergeCell ref="M1610:N1610"/>
    <mergeCell ref="O1610:P1610"/>
    <mergeCell ref="C1617:E1617"/>
    <mergeCell ref="G1617:H1617"/>
    <mergeCell ref="I1617:K1617"/>
    <mergeCell ref="M1617:N1617"/>
    <mergeCell ref="O1617:P1617"/>
    <mergeCell ref="C1616:E1616"/>
    <mergeCell ref="G1616:H1616"/>
    <mergeCell ref="I1616:K1616"/>
    <mergeCell ref="M1616:N1616"/>
    <mergeCell ref="O1616:P1616"/>
    <mergeCell ref="C1615:E1615"/>
    <mergeCell ref="G1615:H1615"/>
    <mergeCell ref="I1615:K1615"/>
    <mergeCell ref="M1615:N1615"/>
    <mergeCell ref="O1615:P1615"/>
    <mergeCell ref="C1614:E1614"/>
    <mergeCell ref="G1614:H1614"/>
    <mergeCell ref="I1614:K1614"/>
    <mergeCell ref="M1614:N1614"/>
    <mergeCell ref="O1614:P1614"/>
    <mergeCell ref="B1633:H1633"/>
    <mergeCell ref="B1634:H1634"/>
    <mergeCell ref="A1635:P1635"/>
    <mergeCell ref="A1636:B1636"/>
    <mergeCell ref="C1636:D1636"/>
    <mergeCell ref="E1636:F1636"/>
    <mergeCell ref="G1636:J1636"/>
    <mergeCell ref="L1636:P1636"/>
    <mergeCell ref="B1628:H1628"/>
    <mergeCell ref="B1629:H1629"/>
    <mergeCell ref="B1630:H1630"/>
    <mergeCell ref="B1631:H1631"/>
    <mergeCell ref="B1632:H1632"/>
    <mergeCell ref="A1618:P1619"/>
    <mergeCell ref="A1620:A1621"/>
    <mergeCell ref="B1620:D1620"/>
    <mergeCell ref="E1620:F1620"/>
    <mergeCell ref="G1620:H1620"/>
    <mergeCell ref="K1620:P1620"/>
    <mergeCell ref="B1621:D1621"/>
    <mergeCell ref="E1621:F1621"/>
    <mergeCell ref="G1621:H1621"/>
    <mergeCell ref="J1621:J1634"/>
    <mergeCell ref="K1621:P1634"/>
    <mergeCell ref="B1623:H1623"/>
    <mergeCell ref="B1624:H1624"/>
    <mergeCell ref="B1625:H1625"/>
    <mergeCell ref="B1626:H1626"/>
    <mergeCell ref="B1627:H1627"/>
    <mergeCell ref="A1640:A1651"/>
    <mergeCell ref="B1640:N1640"/>
    <mergeCell ref="O1640:P1641"/>
    <mergeCell ref="C1641:E1641"/>
    <mergeCell ref="G1641:H1641"/>
    <mergeCell ref="I1641:K1641"/>
    <mergeCell ref="M1641:N1641"/>
    <mergeCell ref="C1642:E1642"/>
    <mergeCell ref="G1642:H1642"/>
    <mergeCell ref="I1642:K1642"/>
    <mergeCell ref="M1642:N1642"/>
    <mergeCell ref="O1642:P1642"/>
    <mergeCell ref="C1643:E1643"/>
    <mergeCell ref="G1643:H1643"/>
    <mergeCell ref="I1643:K1643"/>
    <mergeCell ref="M1643:N1643"/>
    <mergeCell ref="A1637:A1638"/>
    <mergeCell ref="B1637:F1637"/>
    <mergeCell ref="G1637:H1637"/>
    <mergeCell ref="I1637:P1637"/>
    <mergeCell ref="B1638:F1638"/>
    <mergeCell ref="G1638:H1638"/>
    <mergeCell ref="I1638:O1638"/>
    <mergeCell ref="C1647:E1647"/>
    <mergeCell ref="G1647:H1647"/>
    <mergeCell ref="I1647:K1647"/>
    <mergeCell ref="M1647:N1647"/>
    <mergeCell ref="O1647:P1647"/>
    <mergeCell ref="C1646:E1646"/>
    <mergeCell ref="G1646:H1646"/>
    <mergeCell ref="I1646:K1646"/>
    <mergeCell ref="M1646:N1646"/>
    <mergeCell ref="O1646:P1646"/>
    <mergeCell ref="C1645:E1645"/>
    <mergeCell ref="G1645:H1645"/>
    <mergeCell ref="I1645:K1645"/>
    <mergeCell ref="M1645:N1645"/>
    <mergeCell ref="O1645:P1645"/>
    <mergeCell ref="O1643:P1643"/>
    <mergeCell ref="C1644:E1644"/>
    <mergeCell ref="G1644:H1644"/>
    <mergeCell ref="I1644:K1644"/>
    <mergeCell ref="M1644:N1644"/>
    <mergeCell ref="O1644:P1644"/>
    <mergeCell ref="C1651:E1651"/>
    <mergeCell ref="G1651:H1651"/>
    <mergeCell ref="I1651:K1651"/>
    <mergeCell ref="M1651:N1651"/>
    <mergeCell ref="O1651:P1651"/>
    <mergeCell ref="C1650:E1650"/>
    <mergeCell ref="G1650:H1650"/>
    <mergeCell ref="I1650:K1650"/>
    <mergeCell ref="M1650:N1650"/>
    <mergeCell ref="O1650:P1650"/>
    <mergeCell ref="C1649:E1649"/>
    <mergeCell ref="G1649:H1649"/>
    <mergeCell ref="I1649:K1649"/>
    <mergeCell ref="M1649:N1649"/>
    <mergeCell ref="O1649:P1649"/>
    <mergeCell ref="C1648:E1648"/>
    <mergeCell ref="G1648:H1648"/>
    <mergeCell ref="I1648:K1648"/>
    <mergeCell ref="M1648:N1648"/>
    <mergeCell ref="O1648:P1648"/>
    <mergeCell ref="B1667:H1667"/>
    <mergeCell ref="B1668:H1668"/>
    <mergeCell ref="A1669:P1669"/>
    <mergeCell ref="A1670:B1670"/>
    <mergeCell ref="C1670:D1670"/>
    <mergeCell ref="E1670:F1670"/>
    <mergeCell ref="G1670:J1670"/>
    <mergeCell ref="L1670:P1670"/>
    <mergeCell ref="B1662:H1662"/>
    <mergeCell ref="B1663:H1663"/>
    <mergeCell ref="B1664:H1664"/>
    <mergeCell ref="B1665:H1665"/>
    <mergeCell ref="B1666:H1666"/>
    <mergeCell ref="A1652:P1653"/>
    <mergeCell ref="A1654:A1655"/>
    <mergeCell ref="B1654:D1654"/>
    <mergeCell ref="E1654:F1654"/>
    <mergeCell ref="G1654:H1654"/>
    <mergeCell ref="K1654:P1654"/>
    <mergeCell ref="B1655:D1655"/>
    <mergeCell ref="E1655:F1655"/>
    <mergeCell ref="G1655:H1655"/>
    <mergeCell ref="J1655:J1668"/>
    <mergeCell ref="K1655:P1668"/>
    <mergeCell ref="B1657:H1657"/>
    <mergeCell ref="B1658:H1658"/>
    <mergeCell ref="B1659:H1659"/>
    <mergeCell ref="B1660:H1660"/>
    <mergeCell ref="B1661:H1661"/>
    <mergeCell ref="A1674:A1685"/>
    <mergeCell ref="B1674:N1674"/>
    <mergeCell ref="O1674:P1675"/>
    <mergeCell ref="C1675:E1675"/>
    <mergeCell ref="G1675:H1675"/>
    <mergeCell ref="I1675:K1675"/>
    <mergeCell ref="M1675:N1675"/>
    <mergeCell ref="C1676:E1676"/>
    <mergeCell ref="G1676:H1676"/>
    <mergeCell ref="I1676:K1676"/>
    <mergeCell ref="M1676:N1676"/>
    <mergeCell ref="O1676:P1676"/>
    <mergeCell ref="C1677:E1677"/>
    <mergeCell ref="G1677:H1677"/>
    <mergeCell ref="I1677:K1677"/>
    <mergeCell ref="M1677:N1677"/>
    <mergeCell ref="A1671:A1672"/>
    <mergeCell ref="B1671:F1671"/>
    <mergeCell ref="G1671:H1671"/>
    <mergeCell ref="I1671:P1671"/>
    <mergeCell ref="B1672:F1672"/>
    <mergeCell ref="G1672:H1672"/>
    <mergeCell ref="I1672:O1672"/>
    <mergeCell ref="C1681:E1681"/>
    <mergeCell ref="G1681:H1681"/>
    <mergeCell ref="I1681:K1681"/>
    <mergeCell ref="M1681:N1681"/>
    <mergeCell ref="O1681:P1681"/>
    <mergeCell ref="C1680:E1680"/>
    <mergeCell ref="G1680:H1680"/>
    <mergeCell ref="I1680:K1680"/>
    <mergeCell ref="M1680:N1680"/>
    <mergeCell ref="O1680:P1680"/>
    <mergeCell ref="C1679:E1679"/>
    <mergeCell ref="G1679:H1679"/>
    <mergeCell ref="I1679:K1679"/>
    <mergeCell ref="M1679:N1679"/>
    <mergeCell ref="O1679:P1679"/>
    <mergeCell ref="O1677:P1677"/>
    <mergeCell ref="C1678:E1678"/>
    <mergeCell ref="G1678:H1678"/>
    <mergeCell ref="I1678:K1678"/>
    <mergeCell ref="M1678:N1678"/>
    <mergeCell ref="O1678:P1678"/>
    <mergeCell ref="C1685:E1685"/>
    <mergeCell ref="G1685:H1685"/>
    <mergeCell ref="I1685:K1685"/>
    <mergeCell ref="M1685:N1685"/>
    <mergeCell ref="O1685:P1685"/>
    <mergeCell ref="C1684:E1684"/>
    <mergeCell ref="G1684:H1684"/>
    <mergeCell ref="I1684:K1684"/>
    <mergeCell ref="M1684:N1684"/>
    <mergeCell ref="O1684:P1684"/>
    <mergeCell ref="C1683:E1683"/>
    <mergeCell ref="G1683:H1683"/>
    <mergeCell ref="I1683:K1683"/>
    <mergeCell ref="M1683:N1683"/>
    <mergeCell ref="O1683:P1683"/>
    <mergeCell ref="C1682:E1682"/>
    <mergeCell ref="G1682:H1682"/>
    <mergeCell ref="I1682:K1682"/>
    <mergeCell ref="M1682:N1682"/>
    <mergeCell ref="O1682:P1682"/>
    <mergeCell ref="B1701:H1701"/>
    <mergeCell ref="B1702:H1702"/>
    <mergeCell ref="B1696:H1696"/>
    <mergeCell ref="B1697:H1697"/>
    <mergeCell ref="B1698:H1698"/>
    <mergeCell ref="B1699:H1699"/>
    <mergeCell ref="B1700:H1700"/>
    <mergeCell ref="A1686:P1687"/>
    <mergeCell ref="A1688:A1689"/>
    <mergeCell ref="B1688:D1688"/>
    <mergeCell ref="E1688:F1688"/>
    <mergeCell ref="G1688:H1688"/>
    <mergeCell ref="K1688:P1688"/>
    <mergeCell ref="B1689:D1689"/>
    <mergeCell ref="E1689:F1689"/>
    <mergeCell ref="G1689:H1689"/>
    <mergeCell ref="J1689:J1702"/>
    <mergeCell ref="K1689:P1702"/>
    <mergeCell ref="B1691:H1691"/>
    <mergeCell ref="B1692:H1692"/>
    <mergeCell ref="B1693:H1693"/>
    <mergeCell ref="B1694:H1694"/>
    <mergeCell ref="B1695:H1695"/>
  </mergeCells>
  <phoneticPr fontId="3"/>
  <conditionalFormatting sqref="C4:D4">
    <cfRule type="cellIs" dxfId="950" priority="1519" operator="equal">
      <formula>""</formula>
    </cfRule>
  </conditionalFormatting>
  <conditionalFormatting sqref="G4 L4">
    <cfRule type="cellIs" dxfId="949" priority="1518" operator="equal">
      <formula>""</formula>
    </cfRule>
  </conditionalFormatting>
  <conditionalFormatting sqref="B6 G6 I6">
    <cfRule type="cellIs" dxfId="948" priority="1517" operator="equal">
      <formula>""</formula>
    </cfRule>
  </conditionalFormatting>
  <conditionalFormatting sqref="B23:D23">
    <cfRule type="expression" dxfId="947" priority="1514">
      <formula>$B$23=""</formula>
    </cfRule>
  </conditionalFormatting>
  <conditionalFormatting sqref="E23:F23">
    <cfRule type="expression" dxfId="946" priority="1513">
      <formula>$E$23=""</formula>
    </cfRule>
  </conditionalFormatting>
  <conditionalFormatting sqref="B15:P19 B14:I14 L14:P14 B10:P13">
    <cfRule type="cellIs" dxfId="945" priority="6983" operator="equal">
      <formula>""</formula>
    </cfRule>
  </conditionalFormatting>
  <conditionalFormatting sqref="B10:P10">
    <cfRule type="expression" dxfId="944" priority="1503">
      <formula>AND($C4&lt;&gt;"",B10="")</formula>
    </cfRule>
  </conditionalFormatting>
  <conditionalFormatting sqref="C684:D684">
    <cfRule type="cellIs" dxfId="943" priority="840" operator="equal">
      <formula>""</formula>
    </cfRule>
  </conditionalFormatting>
  <conditionalFormatting sqref="G684 L684">
    <cfRule type="cellIs" dxfId="942" priority="839" operator="equal">
      <formula>""</formula>
    </cfRule>
  </conditionalFormatting>
  <conditionalFormatting sqref="B686 G686 I686">
    <cfRule type="cellIs" dxfId="941" priority="838" operator="equal">
      <formula>""</formula>
    </cfRule>
  </conditionalFormatting>
  <conditionalFormatting sqref="B703:D703">
    <cfRule type="expression" dxfId="940" priority="837">
      <formula>$B$23=""</formula>
    </cfRule>
  </conditionalFormatting>
  <conditionalFormatting sqref="E703:F703">
    <cfRule type="expression" dxfId="939" priority="836">
      <formula>$E$23=""</formula>
    </cfRule>
  </conditionalFormatting>
  <conditionalFormatting sqref="B690:P693 B695:P699 B694:I694 L694:P694">
    <cfRule type="cellIs" dxfId="938" priority="841" operator="equal">
      <formula>""</formula>
    </cfRule>
  </conditionalFormatting>
  <conditionalFormatting sqref="B690:Q690">
    <cfRule type="expression" dxfId="937" priority="835">
      <formula>AND($C684&lt;&gt;"",B690="")</formula>
    </cfRule>
  </conditionalFormatting>
  <conditionalFormatting sqref="C718:D718">
    <cfRule type="cellIs" dxfId="936" priority="833" operator="equal">
      <formula>""</formula>
    </cfRule>
  </conditionalFormatting>
  <conditionalFormatting sqref="G718 L718">
    <cfRule type="cellIs" dxfId="935" priority="832" operator="equal">
      <formula>""</formula>
    </cfRule>
  </conditionalFormatting>
  <conditionalFormatting sqref="B720 G720 I720">
    <cfRule type="cellIs" dxfId="934" priority="831" operator="equal">
      <formula>""</formula>
    </cfRule>
  </conditionalFormatting>
  <conditionalFormatting sqref="B737:D737">
    <cfRule type="expression" dxfId="933" priority="830">
      <formula>$B$23=""</formula>
    </cfRule>
  </conditionalFormatting>
  <conditionalFormatting sqref="E737:F737">
    <cfRule type="expression" dxfId="932" priority="829">
      <formula>$E$23=""</formula>
    </cfRule>
  </conditionalFormatting>
  <conditionalFormatting sqref="B724:P727 B729:P733 B728:I728 L728:P728">
    <cfRule type="cellIs" dxfId="931" priority="834" operator="equal">
      <formula>""</formula>
    </cfRule>
  </conditionalFormatting>
  <conditionalFormatting sqref="B724:Q724">
    <cfRule type="expression" dxfId="930" priority="828">
      <formula>AND($C718&lt;&gt;"",B724="")</formula>
    </cfRule>
  </conditionalFormatting>
  <conditionalFormatting sqref="C752:D752">
    <cfRule type="cellIs" dxfId="929" priority="826" operator="equal">
      <formula>""</formula>
    </cfRule>
  </conditionalFormatting>
  <conditionalFormatting sqref="G752 L752">
    <cfRule type="cellIs" dxfId="928" priority="825" operator="equal">
      <formula>""</formula>
    </cfRule>
  </conditionalFormatting>
  <conditionalFormatting sqref="B754 G754 I754">
    <cfRule type="cellIs" dxfId="927" priority="824" operator="equal">
      <formula>""</formula>
    </cfRule>
  </conditionalFormatting>
  <conditionalFormatting sqref="B771:D771">
    <cfRule type="expression" dxfId="926" priority="823">
      <formula>$B$23=""</formula>
    </cfRule>
  </conditionalFormatting>
  <conditionalFormatting sqref="E771:F771">
    <cfRule type="expression" dxfId="925" priority="822">
      <formula>$E$23=""</formula>
    </cfRule>
  </conditionalFormatting>
  <conditionalFormatting sqref="B758:P761 B763:P767 B762:I762 L762:P762">
    <cfRule type="cellIs" dxfId="924" priority="827" operator="equal">
      <formula>""</formula>
    </cfRule>
  </conditionalFormatting>
  <conditionalFormatting sqref="B758:Q758">
    <cfRule type="expression" dxfId="923" priority="821">
      <formula>AND($C752&lt;&gt;"",B758="")</formula>
    </cfRule>
  </conditionalFormatting>
  <conditionalFormatting sqref="C786:D786">
    <cfRule type="cellIs" dxfId="922" priority="819" operator="equal">
      <formula>""</formula>
    </cfRule>
  </conditionalFormatting>
  <conditionalFormatting sqref="G786 L786">
    <cfRule type="cellIs" dxfId="921" priority="818" operator="equal">
      <formula>""</formula>
    </cfRule>
  </conditionalFormatting>
  <conditionalFormatting sqref="B788 G788 I788">
    <cfRule type="cellIs" dxfId="920" priority="817" operator="equal">
      <formula>""</formula>
    </cfRule>
  </conditionalFormatting>
  <conditionalFormatting sqref="B805:D805">
    <cfRule type="expression" dxfId="919" priority="816">
      <formula>$B$23=""</formula>
    </cfRule>
  </conditionalFormatting>
  <conditionalFormatting sqref="E805:F805">
    <cfRule type="expression" dxfId="918" priority="815">
      <formula>$E$23=""</formula>
    </cfRule>
  </conditionalFormatting>
  <conditionalFormatting sqref="B792:P795 B797:P801 B796:I796 L796:P796">
    <cfRule type="cellIs" dxfId="917" priority="820" operator="equal">
      <formula>""</formula>
    </cfRule>
  </conditionalFormatting>
  <conditionalFormatting sqref="B792:Q792">
    <cfRule type="expression" dxfId="916" priority="814">
      <formula>AND($C786&lt;&gt;"",B792="")</formula>
    </cfRule>
  </conditionalFormatting>
  <conditionalFormatting sqref="C820:D820">
    <cfRule type="cellIs" dxfId="915" priority="812" operator="equal">
      <formula>""</formula>
    </cfRule>
  </conditionalFormatting>
  <conditionalFormatting sqref="G820 L820">
    <cfRule type="cellIs" dxfId="914" priority="811" operator="equal">
      <formula>""</formula>
    </cfRule>
  </conditionalFormatting>
  <conditionalFormatting sqref="B822 G822 I822">
    <cfRule type="cellIs" dxfId="913" priority="810" operator="equal">
      <formula>""</formula>
    </cfRule>
  </conditionalFormatting>
  <conditionalFormatting sqref="B839:D839">
    <cfRule type="expression" dxfId="912" priority="809">
      <formula>$B$23=""</formula>
    </cfRule>
  </conditionalFormatting>
  <conditionalFormatting sqref="E839:F839">
    <cfRule type="expression" dxfId="911" priority="808">
      <formula>$E$23=""</formula>
    </cfRule>
  </conditionalFormatting>
  <conditionalFormatting sqref="B826:P829 B831:P835 B830:I830 L830:P830">
    <cfRule type="cellIs" dxfId="910" priority="813" operator="equal">
      <formula>""</formula>
    </cfRule>
  </conditionalFormatting>
  <conditionalFormatting sqref="B826:Q826">
    <cfRule type="expression" dxfId="909" priority="807">
      <formula>AND($C820&lt;&gt;"",B826="")</formula>
    </cfRule>
  </conditionalFormatting>
  <conditionalFormatting sqref="C854:D854">
    <cfRule type="cellIs" dxfId="908" priority="805" operator="equal">
      <formula>""</formula>
    </cfRule>
  </conditionalFormatting>
  <conditionalFormatting sqref="G854 L854">
    <cfRule type="cellIs" dxfId="907" priority="804" operator="equal">
      <formula>""</formula>
    </cfRule>
  </conditionalFormatting>
  <conditionalFormatting sqref="B856 G856 I856">
    <cfRule type="cellIs" dxfId="906" priority="803" operator="equal">
      <formula>""</formula>
    </cfRule>
  </conditionalFormatting>
  <conditionalFormatting sqref="B873:D873">
    <cfRule type="expression" dxfId="905" priority="802">
      <formula>$B$23=""</formula>
    </cfRule>
  </conditionalFormatting>
  <conditionalFormatting sqref="E873:F873">
    <cfRule type="expression" dxfId="904" priority="801">
      <formula>$E$23=""</formula>
    </cfRule>
  </conditionalFormatting>
  <conditionalFormatting sqref="B860:P863 B865:P869 B864:I864 L864:P864">
    <cfRule type="cellIs" dxfId="903" priority="806" operator="equal">
      <formula>""</formula>
    </cfRule>
  </conditionalFormatting>
  <conditionalFormatting sqref="B860:Q860">
    <cfRule type="expression" dxfId="902" priority="800">
      <formula>AND($C854&lt;&gt;"",B860="")</formula>
    </cfRule>
  </conditionalFormatting>
  <conditionalFormatting sqref="C888:D888">
    <cfRule type="cellIs" dxfId="901" priority="798" operator="equal">
      <formula>""</formula>
    </cfRule>
  </conditionalFormatting>
  <conditionalFormatting sqref="G888 L888">
    <cfRule type="cellIs" dxfId="900" priority="797" operator="equal">
      <formula>""</formula>
    </cfRule>
  </conditionalFormatting>
  <conditionalFormatting sqref="B890 G890 I890">
    <cfRule type="cellIs" dxfId="899" priority="796" operator="equal">
      <formula>""</formula>
    </cfRule>
  </conditionalFormatting>
  <conditionalFormatting sqref="B907:D907">
    <cfRule type="expression" dxfId="898" priority="795">
      <formula>$B$23=""</formula>
    </cfRule>
  </conditionalFormatting>
  <conditionalFormatting sqref="E907:F907">
    <cfRule type="expression" dxfId="897" priority="794">
      <formula>$E$23=""</formula>
    </cfRule>
  </conditionalFormatting>
  <conditionalFormatting sqref="B894:P897 B899:P903 B898:I898 L898:P898">
    <cfRule type="cellIs" dxfId="896" priority="799" operator="equal">
      <formula>""</formula>
    </cfRule>
  </conditionalFormatting>
  <conditionalFormatting sqref="B894:Q894">
    <cfRule type="expression" dxfId="895" priority="793">
      <formula>AND($C888&lt;&gt;"",B894="")</formula>
    </cfRule>
  </conditionalFormatting>
  <conditionalFormatting sqref="C922:D922">
    <cfRule type="cellIs" dxfId="894" priority="791" operator="equal">
      <formula>""</formula>
    </cfRule>
  </conditionalFormatting>
  <conditionalFormatting sqref="G922 L922">
    <cfRule type="cellIs" dxfId="893" priority="790" operator="equal">
      <formula>""</formula>
    </cfRule>
  </conditionalFormatting>
  <conditionalFormatting sqref="B924 G924 I924">
    <cfRule type="cellIs" dxfId="892" priority="789" operator="equal">
      <formula>""</formula>
    </cfRule>
  </conditionalFormatting>
  <conditionalFormatting sqref="B941:D941">
    <cfRule type="expression" dxfId="891" priority="788">
      <formula>$B$23=""</formula>
    </cfRule>
  </conditionalFormatting>
  <conditionalFormatting sqref="E941:F941">
    <cfRule type="expression" dxfId="890" priority="787">
      <formula>$E$23=""</formula>
    </cfRule>
  </conditionalFormatting>
  <conditionalFormatting sqref="B928:P931 B933:P937 B932:I932 L932:P932">
    <cfRule type="cellIs" dxfId="889" priority="792" operator="equal">
      <formula>""</formula>
    </cfRule>
  </conditionalFormatting>
  <conditionalFormatting sqref="B928:Q928">
    <cfRule type="expression" dxfId="888" priority="786">
      <formula>AND($C922&lt;&gt;"",B928="")</formula>
    </cfRule>
  </conditionalFormatting>
  <conditionalFormatting sqref="C956:D956">
    <cfRule type="cellIs" dxfId="887" priority="784" operator="equal">
      <formula>""</formula>
    </cfRule>
  </conditionalFormatting>
  <conditionalFormatting sqref="G956 L956">
    <cfRule type="cellIs" dxfId="886" priority="783" operator="equal">
      <formula>""</formula>
    </cfRule>
  </conditionalFormatting>
  <conditionalFormatting sqref="B958 G958 I958">
    <cfRule type="cellIs" dxfId="885" priority="782" operator="equal">
      <formula>""</formula>
    </cfRule>
  </conditionalFormatting>
  <conditionalFormatting sqref="B975:D975">
    <cfRule type="expression" dxfId="884" priority="781">
      <formula>$B$23=""</formula>
    </cfRule>
  </conditionalFormatting>
  <conditionalFormatting sqref="E975:F975">
    <cfRule type="expression" dxfId="883" priority="780">
      <formula>$E$23=""</formula>
    </cfRule>
  </conditionalFormatting>
  <conditionalFormatting sqref="B962:P965 B967:P971 B966:I966 L966:P966">
    <cfRule type="cellIs" dxfId="882" priority="785" operator="equal">
      <formula>""</formula>
    </cfRule>
  </conditionalFormatting>
  <conditionalFormatting sqref="B962:Q962">
    <cfRule type="expression" dxfId="881" priority="779">
      <formula>AND($C956&lt;&gt;"",B962="")</formula>
    </cfRule>
  </conditionalFormatting>
  <conditionalFormatting sqref="C990:D990">
    <cfRule type="cellIs" dxfId="880" priority="777" operator="equal">
      <formula>""</formula>
    </cfRule>
  </conditionalFormatting>
  <conditionalFormatting sqref="G990 L990">
    <cfRule type="cellIs" dxfId="879" priority="776" operator="equal">
      <formula>""</formula>
    </cfRule>
  </conditionalFormatting>
  <conditionalFormatting sqref="B992 G992 I992">
    <cfRule type="cellIs" dxfId="878" priority="775" operator="equal">
      <formula>""</formula>
    </cfRule>
  </conditionalFormatting>
  <conditionalFormatting sqref="B1009:D1009">
    <cfRule type="expression" dxfId="877" priority="774">
      <formula>$B$23=""</formula>
    </cfRule>
  </conditionalFormatting>
  <conditionalFormatting sqref="E1009:F1009">
    <cfRule type="expression" dxfId="876" priority="773">
      <formula>$E$23=""</formula>
    </cfRule>
  </conditionalFormatting>
  <conditionalFormatting sqref="B996:P999 B1001:P1005 B1000:I1000 L1000:P1000">
    <cfRule type="cellIs" dxfId="875" priority="778" operator="equal">
      <formula>""</formula>
    </cfRule>
  </conditionalFormatting>
  <conditionalFormatting sqref="B996:Q996">
    <cfRule type="expression" dxfId="874" priority="772">
      <formula>AND($C990&lt;&gt;"",B996="")</formula>
    </cfRule>
  </conditionalFormatting>
  <conditionalFormatting sqref="C1024:D1024">
    <cfRule type="cellIs" dxfId="873" priority="770" operator="equal">
      <formula>""</formula>
    </cfRule>
  </conditionalFormatting>
  <conditionalFormatting sqref="G1024 L1024">
    <cfRule type="cellIs" dxfId="872" priority="769" operator="equal">
      <formula>""</formula>
    </cfRule>
  </conditionalFormatting>
  <conditionalFormatting sqref="B1026 G1026 I1026">
    <cfRule type="cellIs" dxfId="871" priority="768" operator="equal">
      <formula>""</formula>
    </cfRule>
  </conditionalFormatting>
  <conditionalFormatting sqref="B1043:D1043">
    <cfRule type="expression" dxfId="870" priority="767">
      <formula>$B$23=""</formula>
    </cfRule>
  </conditionalFormatting>
  <conditionalFormatting sqref="E1043:F1043">
    <cfRule type="expression" dxfId="869" priority="766">
      <formula>$E$23=""</formula>
    </cfRule>
  </conditionalFormatting>
  <conditionalFormatting sqref="B1030:P1033 B1035:P1039 B1034:I1034 L1034:P1034">
    <cfRule type="cellIs" dxfId="868" priority="771" operator="equal">
      <formula>""</formula>
    </cfRule>
  </conditionalFormatting>
  <conditionalFormatting sqref="B1030:Q1030">
    <cfRule type="expression" dxfId="867" priority="765">
      <formula>AND($C1024&lt;&gt;"",B1030="")</formula>
    </cfRule>
  </conditionalFormatting>
  <conditionalFormatting sqref="C1058:D1058">
    <cfRule type="cellIs" dxfId="866" priority="763" operator="equal">
      <formula>""</formula>
    </cfRule>
  </conditionalFormatting>
  <conditionalFormatting sqref="G1058 L1058">
    <cfRule type="cellIs" dxfId="865" priority="762" operator="equal">
      <formula>""</formula>
    </cfRule>
  </conditionalFormatting>
  <conditionalFormatting sqref="B1060 G1060 I1060">
    <cfRule type="cellIs" dxfId="864" priority="761" operator="equal">
      <formula>""</formula>
    </cfRule>
  </conditionalFormatting>
  <conditionalFormatting sqref="B1077:D1077">
    <cfRule type="expression" dxfId="863" priority="760">
      <formula>$B$23=""</formula>
    </cfRule>
  </conditionalFormatting>
  <conditionalFormatting sqref="E1077:F1077">
    <cfRule type="expression" dxfId="862" priority="759">
      <formula>$E$23=""</formula>
    </cfRule>
  </conditionalFormatting>
  <conditionalFormatting sqref="B1064:P1067 B1069:P1073 B1068:I1068 L1068:P1068">
    <cfRule type="cellIs" dxfId="861" priority="764" operator="equal">
      <formula>""</formula>
    </cfRule>
  </conditionalFormatting>
  <conditionalFormatting sqref="B1064:Q1064">
    <cfRule type="expression" dxfId="860" priority="758">
      <formula>AND($C1058&lt;&gt;"",B1064="")</formula>
    </cfRule>
  </conditionalFormatting>
  <conditionalFormatting sqref="C1092:D1092">
    <cfRule type="cellIs" dxfId="859" priority="756" operator="equal">
      <formula>""</formula>
    </cfRule>
  </conditionalFormatting>
  <conditionalFormatting sqref="G1092 L1092">
    <cfRule type="cellIs" dxfId="858" priority="755" operator="equal">
      <formula>""</formula>
    </cfRule>
  </conditionalFormatting>
  <conditionalFormatting sqref="B1094 G1094 I1094">
    <cfRule type="cellIs" dxfId="857" priority="754" operator="equal">
      <formula>""</formula>
    </cfRule>
  </conditionalFormatting>
  <conditionalFormatting sqref="B1111:D1111">
    <cfRule type="expression" dxfId="856" priority="753">
      <formula>$B$23=""</formula>
    </cfRule>
  </conditionalFormatting>
  <conditionalFormatting sqref="E1111:F1111">
    <cfRule type="expression" dxfId="855" priority="752">
      <formula>$E$23=""</formula>
    </cfRule>
  </conditionalFormatting>
  <conditionalFormatting sqref="B1098:P1101 B1103:P1107 B1102:I1102 L1102:P1102">
    <cfRule type="cellIs" dxfId="854" priority="757" operator="equal">
      <formula>""</formula>
    </cfRule>
  </conditionalFormatting>
  <conditionalFormatting sqref="B1098:Q1098">
    <cfRule type="expression" dxfId="853" priority="751">
      <formula>AND($C1092&lt;&gt;"",B1098="")</formula>
    </cfRule>
  </conditionalFormatting>
  <conditionalFormatting sqref="C1126:D1126">
    <cfRule type="cellIs" dxfId="852" priority="749" operator="equal">
      <formula>""</formula>
    </cfRule>
  </conditionalFormatting>
  <conditionalFormatting sqref="G1126 L1126">
    <cfRule type="cellIs" dxfId="851" priority="748" operator="equal">
      <formula>""</formula>
    </cfRule>
  </conditionalFormatting>
  <conditionalFormatting sqref="B1128 G1128 I1128">
    <cfRule type="cellIs" dxfId="850" priority="747" operator="equal">
      <formula>""</formula>
    </cfRule>
  </conditionalFormatting>
  <conditionalFormatting sqref="B1145:D1145">
    <cfRule type="expression" dxfId="849" priority="746">
      <formula>$B$23=""</formula>
    </cfRule>
  </conditionalFormatting>
  <conditionalFormatting sqref="E1145:F1145">
    <cfRule type="expression" dxfId="848" priority="745">
      <formula>$E$23=""</formula>
    </cfRule>
  </conditionalFormatting>
  <conditionalFormatting sqref="B1132:P1135 B1137:P1141 B1136:I1136 L1136:P1136">
    <cfRule type="cellIs" dxfId="847" priority="750" operator="equal">
      <formula>""</formula>
    </cfRule>
  </conditionalFormatting>
  <conditionalFormatting sqref="B1132:Q1132">
    <cfRule type="expression" dxfId="846" priority="744">
      <formula>AND($C1126&lt;&gt;"",B1132="")</formula>
    </cfRule>
  </conditionalFormatting>
  <conditionalFormatting sqref="C1160:D1160">
    <cfRule type="cellIs" dxfId="845" priority="742" operator="equal">
      <formula>""</formula>
    </cfRule>
  </conditionalFormatting>
  <conditionalFormatting sqref="G1160 L1160">
    <cfRule type="cellIs" dxfId="844" priority="741" operator="equal">
      <formula>""</formula>
    </cfRule>
  </conditionalFormatting>
  <conditionalFormatting sqref="B1162 G1162 I1162">
    <cfRule type="cellIs" dxfId="843" priority="740" operator="equal">
      <formula>""</formula>
    </cfRule>
  </conditionalFormatting>
  <conditionalFormatting sqref="B1179:D1179">
    <cfRule type="expression" dxfId="842" priority="739">
      <formula>$B$23=""</formula>
    </cfRule>
  </conditionalFormatting>
  <conditionalFormatting sqref="E1179:F1179">
    <cfRule type="expression" dxfId="841" priority="738">
      <formula>$E$23=""</formula>
    </cfRule>
  </conditionalFormatting>
  <conditionalFormatting sqref="B1166:P1169 B1171:P1175 B1170:I1170 L1170:P1170">
    <cfRule type="cellIs" dxfId="840" priority="743" operator="equal">
      <formula>""</formula>
    </cfRule>
  </conditionalFormatting>
  <conditionalFormatting sqref="B1166:Q1166">
    <cfRule type="expression" dxfId="839" priority="737">
      <formula>AND($C1160&lt;&gt;"",B1166="")</formula>
    </cfRule>
  </conditionalFormatting>
  <conditionalFormatting sqref="C1194:D1194">
    <cfRule type="cellIs" dxfId="838" priority="735" operator="equal">
      <formula>""</formula>
    </cfRule>
  </conditionalFormatting>
  <conditionalFormatting sqref="G1194 L1194">
    <cfRule type="cellIs" dxfId="837" priority="734" operator="equal">
      <formula>""</formula>
    </cfRule>
  </conditionalFormatting>
  <conditionalFormatting sqref="B1196 G1196 I1196">
    <cfRule type="cellIs" dxfId="836" priority="733" operator="equal">
      <formula>""</formula>
    </cfRule>
  </conditionalFormatting>
  <conditionalFormatting sqref="B1213:D1213">
    <cfRule type="expression" dxfId="835" priority="732">
      <formula>$B$23=""</formula>
    </cfRule>
  </conditionalFormatting>
  <conditionalFormatting sqref="E1213:F1213">
    <cfRule type="expression" dxfId="834" priority="731">
      <formula>$E$23=""</formula>
    </cfRule>
  </conditionalFormatting>
  <conditionalFormatting sqref="B1200:P1203 B1205:P1209 B1204:I1204 L1204:P1204">
    <cfRule type="cellIs" dxfId="833" priority="736" operator="equal">
      <formula>""</formula>
    </cfRule>
  </conditionalFormatting>
  <conditionalFormatting sqref="B1200:Q1200">
    <cfRule type="expression" dxfId="832" priority="730">
      <formula>AND($C1194&lt;&gt;"",B1200="")</formula>
    </cfRule>
  </conditionalFormatting>
  <conditionalFormatting sqref="C1228:D1228">
    <cfRule type="cellIs" dxfId="831" priority="728" operator="equal">
      <formula>""</formula>
    </cfRule>
  </conditionalFormatting>
  <conditionalFormatting sqref="G1228 L1228">
    <cfRule type="cellIs" dxfId="830" priority="727" operator="equal">
      <formula>""</formula>
    </cfRule>
  </conditionalFormatting>
  <conditionalFormatting sqref="B1230 G1230 I1230">
    <cfRule type="cellIs" dxfId="829" priority="726" operator="equal">
      <formula>""</formula>
    </cfRule>
  </conditionalFormatting>
  <conditionalFormatting sqref="B1247:D1247">
    <cfRule type="expression" dxfId="828" priority="725">
      <formula>$B$23=""</formula>
    </cfRule>
  </conditionalFormatting>
  <conditionalFormatting sqref="E1247:F1247">
    <cfRule type="expression" dxfId="827" priority="724">
      <formula>$E$23=""</formula>
    </cfRule>
  </conditionalFormatting>
  <conditionalFormatting sqref="B1234:P1237 B1239:P1243 B1238:I1238 L1238:P1238">
    <cfRule type="cellIs" dxfId="826" priority="729" operator="equal">
      <formula>""</formula>
    </cfRule>
  </conditionalFormatting>
  <conditionalFormatting sqref="B1234:Q1234">
    <cfRule type="expression" dxfId="825" priority="723">
      <formula>AND($C1228&lt;&gt;"",B1234="")</formula>
    </cfRule>
  </conditionalFormatting>
  <conditionalFormatting sqref="C1262:D1262">
    <cfRule type="cellIs" dxfId="824" priority="721" operator="equal">
      <formula>""</formula>
    </cfRule>
  </conditionalFormatting>
  <conditionalFormatting sqref="G1262 L1262">
    <cfRule type="cellIs" dxfId="823" priority="720" operator="equal">
      <formula>""</formula>
    </cfRule>
  </conditionalFormatting>
  <conditionalFormatting sqref="B1264 G1264 I1264">
    <cfRule type="cellIs" dxfId="822" priority="719" operator="equal">
      <formula>""</formula>
    </cfRule>
  </conditionalFormatting>
  <conditionalFormatting sqref="B1281:D1281">
    <cfRule type="expression" dxfId="821" priority="718">
      <formula>$B$23=""</formula>
    </cfRule>
  </conditionalFormatting>
  <conditionalFormatting sqref="E1281:F1281">
    <cfRule type="expression" dxfId="820" priority="717">
      <formula>$E$23=""</formula>
    </cfRule>
  </conditionalFormatting>
  <conditionalFormatting sqref="B1268:P1271 B1273:P1277 B1272:I1272 L1272:P1272">
    <cfRule type="cellIs" dxfId="819" priority="722" operator="equal">
      <formula>""</formula>
    </cfRule>
  </conditionalFormatting>
  <conditionalFormatting sqref="B1268:Q1268">
    <cfRule type="expression" dxfId="818" priority="716">
      <formula>AND($C1262&lt;&gt;"",B1268="")</formula>
    </cfRule>
  </conditionalFormatting>
  <conditionalFormatting sqref="C1296:D1296">
    <cfRule type="cellIs" dxfId="817" priority="714" operator="equal">
      <formula>""</formula>
    </cfRule>
  </conditionalFormatting>
  <conditionalFormatting sqref="G1296 L1296">
    <cfRule type="cellIs" dxfId="816" priority="713" operator="equal">
      <formula>""</formula>
    </cfRule>
  </conditionalFormatting>
  <conditionalFormatting sqref="B1298 G1298 I1298">
    <cfRule type="cellIs" dxfId="815" priority="712" operator="equal">
      <formula>""</formula>
    </cfRule>
  </conditionalFormatting>
  <conditionalFormatting sqref="B1315:D1315">
    <cfRule type="expression" dxfId="814" priority="711">
      <formula>$B$23=""</formula>
    </cfRule>
  </conditionalFormatting>
  <conditionalFormatting sqref="E1315:F1315">
    <cfRule type="expression" dxfId="813" priority="710">
      <formula>$E$23=""</formula>
    </cfRule>
  </conditionalFormatting>
  <conditionalFormatting sqref="B1302:P1305 B1307:P1311 B1306:I1306 L1306:P1306">
    <cfRule type="cellIs" dxfId="812" priority="715" operator="equal">
      <formula>""</formula>
    </cfRule>
  </conditionalFormatting>
  <conditionalFormatting sqref="B1302:Q1302">
    <cfRule type="expression" dxfId="811" priority="709">
      <formula>AND($C1296&lt;&gt;"",B1302="")</formula>
    </cfRule>
  </conditionalFormatting>
  <conditionalFormatting sqref="C1330:D1330">
    <cfRule type="cellIs" dxfId="810" priority="707" operator="equal">
      <formula>""</formula>
    </cfRule>
  </conditionalFormatting>
  <conditionalFormatting sqref="G1330 L1330">
    <cfRule type="cellIs" dxfId="809" priority="706" operator="equal">
      <formula>""</formula>
    </cfRule>
  </conditionalFormatting>
  <conditionalFormatting sqref="B1332 G1332 I1332">
    <cfRule type="cellIs" dxfId="808" priority="705" operator="equal">
      <formula>""</formula>
    </cfRule>
  </conditionalFormatting>
  <conditionalFormatting sqref="B1349:D1349">
    <cfRule type="expression" dxfId="807" priority="704">
      <formula>$B$23=""</formula>
    </cfRule>
  </conditionalFormatting>
  <conditionalFormatting sqref="E1349:F1349">
    <cfRule type="expression" dxfId="806" priority="703">
      <formula>$E$23=""</formula>
    </cfRule>
  </conditionalFormatting>
  <conditionalFormatting sqref="B1336:P1339 B1341:P1345 B1340:I1340 L1340:P1340">
    <cfRule type="cellIs" dxfId="805" priority="708" operator="equal">
      <formula>""</formula>
    </cfRule>
  </conditionalFormatting>
  <conditionalFormatting sqref="B1336:Q1336">
    <cfRule type="expression" dxfId="804" priority="702">
      <formula>AND($C1330&lt;&gt;"",B1336="")</formula>
    </cfRule>
  </conditionalFormatting>
  <conditionalFormatting sqref="C1364:D1364">
    <cfRule type="cellIs" dxfId="803" priority="700" operator="equal">
      <formula>""</formula>
    </cfRule>
  </conditionalFormatting>
  <conditionalFormatting sqref="G1364 L1364">
    <cfRule type="cellIs" dxfId="802" priority="699" operator="equal">
      <formula>""</formula>
    </cfRule>
  </conditionalFormatting>
  <conditionalFormatting sqref="B1366 G1366 I1366">
    <cfRule type="cellIs" dxfId="801" priority="698" operator="equal">
      <formula>""</formula>
    </cfRule>
  </conditionalFormatting>
  <conditionalFormatting sqref="B1383:D1383">
    <cfRule type="expression" dxfId="800" priority="697">
      <formula>$B$23=""</formula>
    </cfRule>
  </conditionalFormatting>
  <conditionalFormatting sqref="E1383:F1383">
    <cfRule type="expression" dxfId="799" priority="696">
      <formula>$E$23=""</formula>
    </cfRule>
  </conditionalFormatting>
  <conditionalFormatting sqref="B1370:P1373 B1375:P1379 B1374:I1374 L1374:P1374">
    <cfRule type="cellIs" dxfId="798" priority="701" operator="equal">
      <formula>""</formula>
    </cfRule>
  </conditionalFormatting>
  <conditionalFormatting sqref="B1370:Q1370">
    <cfRule type="expression" dxfId="797" priority="695">
      <formula>AND($C1364&lt;&gt;"",B1370="")</formula>
    </cfRule>
  </conditionalFormatting>
  <conditionalFormatting sqref="C1398:D1398">
    <cfRule type="cellIs" dxfId="796" priority="693" operator="equal">
      <formula>""</formula>
    </cfRule>
  </conditionalFormatting>
  <conditionalFormatting sqref="G1398 L1398">
    <cfRule type="cellIs" dxfId="795" priority="692" operator="equal">
      <formula>""</formula>
    </cfRule>
  </conditionalFormatting>
  <conditionalFormatting sqref="B1400 G1400 I1400">
    <cfRule type="cellIs" dxfId="794" priority="691" operator="equal">
      <formula>""</formula>
    </cfRule>
  </conditionalFormatting>
  <conditionalFormatting sqref="B1417:D1417">
    <cfRule type="expression" dxfId="793" priority="690">
      <formula>$B$23=""</formula>
    </cfRule>
  </conditionalFormatting>
  <conditionalFormatting sqref="E1417:F1417">
    <cfRule type="expression" dxfId="792" priority="689">
      <formula>$E$23=""</formula>
    </cfRule>
  </conditionalFormatting>
  <conditionalFormatting sqref="B1404:P1407 B1409:P1413 B1408:I1408 L1408:P1408">
    <cfRule type="cellIs" dxfId="791" priority="694" operator="equal">
      <formula>""</formula>
    </cfRule>
  </conditionalFormatting>
  <conditionalFormatting sqref="B1404:Q1404">
    <cfRule type="expression" dxfId="790" priority="688">
      <formula>AND($C1398&lt;&gt;"",B1404="")</formula>
    </cfRule>
  </conditionalFormatting>
  <conditionalFormatting sqref="C1432:D1432">
    <cfRule type="cellIs" dxfId="789" priority="686" operator="equal">
      <formula>""</formula>
    </cfRule>
  </conditionalFormatting>
  <conditionalFormatting sqref="G1432 L1432">
    <cfRule type="cellIs" dxfId="788" priority="685" operator="equal">
      <formula>""</formula>
    </cfRule>
  </conditionalFormatting>
  <conditionalFormatting sqref="B1434 G1434 I1434">
    <cfRule type="cellIs" dxfId="787" priority="684" operator="equal">
      <formula>""</formula>
    </cfRule>
  </conditionalFormatting>
  <conditionalFormatting sqref="B1451:D1451">
    <cfRule type="expression" dxfId="786" priority="683">
      <formula>$B$23=""</formula>
    </cfRule>
  </conditionalFormatting>
  <conditionalFormatting sqref="E1451:F1451">
    <cfRule type="expression" dxfId="785" priority="682">
      <formula>$E$23=""</formula>
    </cfRule>
  </conditionalFormatting>
  <conditionalFormatting sqref="B1438:P1441 B1443:P1447 B1442:I1442 L1442:P1442">
    <cfRule type="cellIs" dxfId="784" priority="687" operator="equal">
      <formula>""</formula>
    </cfRule>
  </conditionalFormatting>
  <conditionalFormatting sqref="B1438:Q1438">
    <cfRule type="expression" dxfId="783" priority="681">
      <formula>AND($C1432&lt;&gt;"",B1438="")</formula>
    </cfRule>
  </conditionalFormatting>
  <conditionalFormatting sqref="C1466:D1466">
    <cfRule type="cellIs" dxfId="782" priority="679" operator="equal">
      <formula>""</formula>
    </cfRule>
  </conditionalFormatting>
  <conditionalFormatting sqref="G1466 L1466">
    <cfRule type="cellIs" dxfId="781" priority="678" operator="equal">
      <formula>""</formula>
    </cfRule>
  </conditionalFormatting>
  <conditionalFormatting sqref="B1468 G1468 I1468">
    <cfRule type="cellIs" dxfId="780" priority="677" operator="equal">
      <formula>""</formula>
    </cfRule>
  </conditionalFormatting>
  <conditionalFormatting sqref="B1485:D1485">
    <cfRule type="expression" dxfId="779" priority="676">
      <formula>$B$23=""</formula>
    </cfRule>
  </conditionalFormatting>
  <conditionalFormatting sqref="E1485:F1485">
    <cfRule type="expression" dxfId="778" priority="675">
      <formula>$E$23=""</formula>
    </cfRule>
  </conditionalFormatting>
  <conditionalFormatting sqref="B1472:P1475 B1477:P1481 B1476:I1476 L1476:P1476">
    <cfRule type="cellIs" dxfId="777" priority="680" operator="equal">
      <formula>""</formula>
    </cfRule>
  </conditionalFormatting>
  <conditionalFormatting sqref="B1472:Q1472">
    <cfRule type="expression" dxfId="776" priority="674">
      <formula>AND($C1466&lt;&gt;"",B1472="")</formula>
    </cfRule>
  </conditionalFormatting>
  <conditionalFormatting sqref="C1500:D1500">
    <cfRule type="cellIs" dxfId="775" priority="672" operator="equal">
      <formula>""</formula>
    </cfRule>
  </conditionalFormatting>
  <conditionalFormatting sqref="G1500 L1500">
    <cfRule type="cellIs" dxfId="774" priority="671" operator="equal">
      <formula>""</formula>
    </cfRule>
  </conditionalFormatting>
  <conditionalFormatting sqref="B1502 G1502 I1502">
    <cfRule type="cellIs" dxfId="773" priority="670" operator="equal">
      <formula>""</formula>
    </cfRule>
  </conditionalFormatting>
  <conditionalFormatting sqref="B1519:D1519">
    <cfRule type="expression" dxfId="772" priority="669">
      <formula>$B$23=""</formula>
    </cfRule>
  </conditionalFormatting>
  <conditionalFormatting sqref="E1519:F1519">
    <cfRule type="expression" dxfId="771" priority="668">
      <formula>$E$23=""</formula>
    </cfRule>
  </conditionalFormatting>
  <conditionalFormatting sqref="B1506:P1509 B1511:P1515 B1510:I1510 L1510:P1510">
    <cfRule type="cellIs" dxfId="770" priority="673" operator="equal">
      <formula>""</formula>
    </cfRule>
  </conditionalFormatting>
  <conditionalFormatting sqref="B1506:Q1506">
    <cfRule type="expression" dxfId="769" priority="667">
      <formula>AND($C1500&lt;&gt;"",B1506="")</formula>
    </cfRule>
  </conditionalFormatting>
  <conditionalFormatting sqref="C1534:D1534">
    <cfRule type="cellIs" dxfId="768" priority="665" operator="equal">
      <formula>""</formula>
    </cfRule>
  </conditionalFormatting>
  <conditionalFormatting sqref="G1534 L1534">
    <cfRule type="cellIs" dxfId="767" priority="664" operator="equal">
      <formula>""</formula>
    </cfRule>
  </conditionalFormatting>
  <conditionalFormatting sqref="B1536 G1536 I1536">
    <cfRule type="cellIs" dxfId="766" priority="663" operator="equal">
      <formula>""</formula>
    </cfRule>
  </conditionalFormatting>
  <conditionalFormatting sqref="B1553:D1553">
    <cfRule type="expression" dxfId="765" priority="662">
      <formula>$B$23=""</formula>
    </cfRule>
  </conditionalFormatting>
  <conditionalFormatting sqref="E1553:F1553">
    <cfRule type="expression" dxfId="764" priority="661">
      <formula>$E$23=""</formula>
    </cfRule>
  </conditionalFormatting>
  <conditionalFormatting sqref="B1540:P1543 B1545:P1549 B1544:I1544 L1544:P1544">
    <cfRule type="cellIs" dxfId="763" priority="666" operator="equal">
      <formula>""</formula>
    </cfRule>
  </conditionalFormatting>
  <conditionalFormatting sqref="B1540:Q1540">
    <cfRule type="expression" dxfId="762" priority="660">
      <formula>AND($C1534&lt;&gt;"",B1540="")</formula>
    </cfRule>
  </conditionalFormatting>
  <conditionalFormatting sqref="C1568:D1568">
    <cfRule type="cellIs" dxfId="761" priority="658" operator="equal">
      <formula>""</formula>
    </cfRule>
  </conditionalFormatting>
  <conditionalFormatting sqref="G1568 L1568">
    <cfRule type="cellIs" dxfId="760" priority="657" operator="equal">
      <formula>""</formula>
    </cfRule>
  </conditionalFormatting>
  <conditionalFormatting sqref="B1570 G1570 I1570">
    <cfRule type="cellIs" dxfId="759" priority="656" operator="equal">
      <formula>""</formula>
    </cfRule>
  </conditionalFormatting>
  <conditionalFormatting sqref="B1587:D1587">
    <cfRule type="expression" dxfId="758" priority="655">
      <formula>$B$23=""</formula>
    </cfRule>
  </conditionalFormatting>
  <conditionalFormatting sqref="E1587:F1587">
    <cfRule type="expression" dxfId="757" priority="654">
      <formula>$E$23=""</formula>
    </cfRule>
  </conditionalFormatting>
  <conditionalFormatting sqref="B1574:P1577 B1579:P1583 B1578:I1578 L1578:P1578">
    <cfRule type="cellIs" dxfId="756" priority="659" operator="equal">
      <formula>""</formula>
    </cfRule>
  </conditionalFormatting>
  <conditionalFormatting sqref="B1574:Q1574">
    <cfRule type="expression" dxfId="755" priority="653">
      <formula>AND($C1568&lt;&gt;"",B1574="")</formula>
    </cfRule>
  </conditionalFormatting>
  <conditionalFormatting sqref="C1602:D1602">
    <cfRule type="cellIs" dxfId="754" priority="651" operator="equal">
      <formula>""</formula>
    </cfRule>
  </conditionalFormatting>
  <conditionalFormatting sqref="G1602 L1602">
    <cfRule type="cellIs" dxfId="753" priority="650" operator="equal">
      <formula>""</formula>
    </cfRule>
  </conditionalFormatting>
  <conditionalFormatting sqref="B1604 G1604 I1604">
    <cfRule type="cellIs" dxfId="752" priority="649" operator="equal">
      <formula>""</formula>
    </cfRule>
  </conditionalFormatting>
  <conditionalFormatting sqref="B1621:D1621">
    <cfRule type="expression" dxfId="751" priority="648">
      <formula>$B$23=""</formula>
    </cfRule>
  </conditionalFormatting>
  <conditionalFormatting sqref="E1621:F1621">
    <cfRule type="expression" dxfId="750" priority="647">
      <formula>$E$23=""</formula>
    </cfRule>
  </conditionalFormatting>
  <conditionalFormatting sqref="B1608:P1611 B1613:P1617 B1612:I1612 L1612:P1612">
    <cfRule type="cellIs" dxfId="749" priority="652" operator="equal">
      <formula>""</formula>
    </cfRule>
  </conditionalFormatting>
  <conditionalFormatting sqref="B1608:Q1608">
    <cfRule type="expression" dxfId="748" priority="646">
      <formula>AND($C1602&lt;&gt;"",B1608="")</formula>
    </cfRule>
  </conditionalFormatting>
  <conditionalFormatting sqref="C1636:D1636">
    <cfRule type="cellIs" dxfId="747" priority="644" operator="equal">
      <formula>""</formula>
    </cfRule>
  </conditionalFormatting>
  <conditionalFormatting sqref="G1636 L1636">
    <cfRule type="cellIs" dxfId="746" priority="643" operator="equal">
      <formula>""</formula>
    </cfRule>
  </conditionalFormatting>
  <conditionalFormatting sqref="B1638 G1638 I1638">
    <cfRule type="cellIs" dxfId="745" priority="642" operator="equal">
      <formula>""</formula>
    </cfRule>
  </conditionalFormatting>
  <conditionalFormatting sqref="B1655:D1655">
    <cfRule type="expression" dxfId="744" priority="641">
      <formula>$B$23=""</formula>
    </cfRule>
  </conditionalFormatting>
  <conditionalFormatting sqref="E1655:F1655">
    <cfRule type="expression" dxfId="743" priority="640">
      <formula>$E$23=""</formula>
    </cfRule>
  </conditionalFormatting>
  <conditionalFormatting sqref="B1642:P1645 B1647:P1651 B1646:I1646 L1646:P1646">
    <cfRule type="cellIs" dxfId="742" priority="645" operator="equal">
      <formula>""</formula>
    </cfRule>
  </conditionalFormatting>
  <conditionalFormatting sqref="B1642:Q1642">
    <cfRule type="expression" dxfId="741" priority="639">
      <formula>AND($C1636&lt;&gt;"",B1642="")</formula>
    </cfRule>
  </conditionalFormatting>
  <conditionalFormatting sqref="C1670:D1670">
    <cfRule type="cellIs" dxfId="740" priority="637" operator="equal">
      <formula>""</formula>
    </cfRule>
  </conditionalFormatting>
  <conditionalFormatting sqref="G1670 L1670">
    <cfRule type="cellIs" dxfId="739" priority="636" operator="equal">
      <formula>""</formula>
    </cfRule>
  </conditionalFormatting>
  <conditionalFormatting sqref="B1672 G1672 I1672">
    <cfRule type="cellIs" dxfId="738" priority="635" operator="equal">
      <formula>""</formula>
    </cfRule>
  </conditionalFormatting>
  <conditionalFormatting sqref="B1689:D1689">
    <cfRule type="expression" dxfId="737" priority="634">
      <formula>$B$23=""</formula>
    </cfRule>
  </conditionalFormatting>
  <conditionalFormatting sqref="E1689:F1689">
    <cfRule type="expression" dxfId="736" priority="633">
      <formula>$E$23=""</formula>
    </cfRule>
  </conditionalFormatting>
  <conditionalFormatting sqref="B1676:P1679 B1681:P1685 B1680:I1680 L1680:P1680">
    <cfRule type="cellIs" dxfId="735" priority="638" operator="equal">
      <formula>""</formula>
    </cfRule>
  </conditionalFormatting>
  <conditionalFormatting sqref="B1676:Q1676">
    <cfRule type="expression" dxfId="734" priority="632">
      <formula>AND($C1670&lt;&gt;"",B1676="")</formula>
    </cfRule>
  </conditionalFormatting>
  <conditionalFormatting sqref="I6:O6">
    <cfRule type="expression" dxfId="733" priority="631">
      <formula>AND($I6&lt;&gt;"",$I6&lt;120)</formula>
    </cfRule>
  </conditionalFormatting>
  <conditionalFormatting sqref="G11:H11">
    <cfRule type="expression" dxfId="732" priority="630">
      <formula>AND($C5&lt;&gt;"",G11="")</formula>
    </cfRule>
  </conditionalFormatting>
  <conditionalFormatting sqref="G12:H12">
    <cfRule type="expression" dxfId="731" priority="629">
      <formula>AND($C6&lt;&gt;"",G12="")</formula>
    </cfRule>
  </conditionalFormatting>
  <conditionalFormatting sqref="G13:H13">
    <cfRule type="expression" dxfId="730" priority="628">
      <formula>AND($C7&lt;&gt;"",G13="")</formula>
    </cfRule>
  </conditionalFormatting>
  <conditionalFormatting sqref="C38:D38">
    <cfRule type="cellIs" dxfId="729" priority="208" operator="equal">
      <formula>""</formula>
    </cfRule>
  </conditionalFormatting>
  <conditionalFormatting sqref="G38 L38">
    <cfRule type="cellIs" dxfId="728" priority="207" operator="equal">
      <formula>""</formula>
    </cfRule>
  </conditionalFormatting>
  <conditionalFormatting sqref="B40 G40 I40">
    <cfRule type="cellIs" dxfId="727" priority="206" operator="equal">
      <formula>""</formula>
    </cfRule>
  </conditionalFormatting>
  <conditionalFormatting sqref="B57:D57">
    <cfRule type="expression" dxfId="726" priority="205">
      <formula>$B$23=""</formula>
    </cfRule>
  </conditionalFormatting>
  <conditionalFormatting sqref="E57:F57">
    <cfRule type="expression" dxfId="725" priority="204">
      <formula>$E$23=""</formula>
    </cfRule>
  </conditionalFormatting>
  <conditionalFormatting sqref="B49:P53 B48:I48 L48:P48 B44:P47">
    <cfRule type="cellIs" dxfId="724" priority="209" operator="equal">
      <formula>""</formula>
    </cfRule>
  </conditionalFormatting>
  <conditionalFormatting sqref="B44:P44">
    <cfRule type="expression" dxfId="723" priority="203">
      <formula>AND($C38&lt;&gt;"",B44="")</formula>
    </cfRule>
  </conditionalFormatting>
  <conditionalFormatting sqref="I40:O40">
    <cfRule type="expression" dxfId="722" priority="202">
      <formula>AND($I40&lt;&gt;"",$I40&lt;120)</formula>
    </cfRule>
  </conditionalFormatting>
  <conditionalFormatting sqref="G45:H45">
    <cfRule type="expression" dxfId="721" priority="201">
      <formula>AND($C39&lt;&gt;"",G45="")</formula>
    </cfRule>
  </conditionalFormatting>
  <conditionalFormatting sqref="G46:H46">
    <cfRule type="expression" dxfId="720" priority="200">
      <formula>AND($C40&lt;&gt;"",G46="")</formula>
    </cfRule>
  </conditionalFormatting>
  <conditionalFormatting sqref="G47:H47">
    <cfRule type="expression" dxfId="719" priority="199">
      <formula>AND($C41&lt;&gt;"",G47="")</formula>
    </cfRule>
  </conditionalFormatting>
  <conditionalFormatting sqref="C72:D72">
    <cfRule type="cellIs" dxfId="718" priority="197" operator="equal">
      <formula>""</formula>
    </cfRule>
  </conditionalFormatting>
  <conditionalFormatting sqref="G72 L72">
    <cfRule type="cellIs" dxfId="717" priority="196" operator="equal">
      <formula>""</formula>
    </cfRule>
  </conditionalFormatting>
  <conditionalFormatting sqref="B74 G74 I74">
    <cfRule type="cellIs" dxfId="716" priority="195" operator="equal">
      <formula>""</formula>
    </cfRule>
  </conditionalFormatting>
  <conditionalFormatting sqref="B91:D91">
    <cfRule type="expression" dxfId="715" priority="194">
      <formula>$B$23=""</formula>
    </cfRule>
  </conditionalFormatting>
  <conditionalFormatting sqref="E91:F91">
    <cfRule type="expression" dxfId="714" priority="193">
      <formula>$E$23=""</formula>
    </cfRule>
  </conditionalFormatting>
  <conditionalFormatting sqref="B83:P87 B82:I82 L82:P82 B78:P81">
    <cfRule type="cellIs" dxfId="713" priority="198" operator="equal">
      <formula>""</formula>
    </cfRule>
  </conditionalFormatting>
  <conditionalFormatting sqref="B78:P78">
    <cfRule type="expression" dxfId="712" priority="192">
      <formula>AND($C72&lt;&gt;"",B78="")</formula>
    </cfRule>
  </conditionalFormatting>
  <conditionalFormatting sqref="I74:O74">
    <cfRule type="expression" dxfId="711" priority="191">
      <formula>AND($I74&lt;&gt;"",$I74&lt;120)</formula>
    </cfRule>
  </conditionalFormatting>
  <conditionalFormatting sqref="G79:H79">
    <cfRule type="expression" dxfId="710" priority="190">
      <formula>AND($C73&lt;&gt;"",G79="")</formula>
    </cfRule>
  </conditionalFormatting>
  <conditionalFormatting sqref="G80:H80">
    <cfRule type="expression" dxfId="709" priority="189">
      <formula>AND($C74&lt;&gt;"",G80="")</formula>
    </cfRule>
  </conditionalFormatting>
  <conditionalFormatting sqref="G81:H81">
    <cfRule type="expression" dxfId="708" priority="188">
      <formula>AND($C75&lt;&gt;"",G81="")</formula>
    </cfRule>
  </conditionalFormatting>
  <conditionalFormatting sqref="C106:D106">
    <cfRule type="cellIs" dxfId="707" priority="186" operator="equal">
      <formula>""</formula>
    </cfRule>
  </conditionalFormatting>
  <conditionalFormatting sqref="G106 L106">
    <cfRule type="cellIs" dxfId="706" priority="185" operator="equal">
      <formula>""</formula>
    </cfRule>
  </conditionalFormatting>
  <conditionalFormatting sqref="B108 G108 I108">
    <cfRule type="cellIs" dxfId="705" priority="184" operator="equal">
      <formula>""</formula>
    </cfRule>
  </conditionalFormatting>
  <conditionalFormatting sqref="B125:D125">
    <cfRule type="expression" dxfId="704" priority="183">
      <formula>$B$23=""</formula>
    </cfRule>
  </conditionalFormatting>
  <conditionalFormatting sqref="E125:F125">
    <cfRule type="expression" dxfId="703" priority="182">
      <formula>$E$23=""</formula>
    </cfRule>
  </conditionalFormatting>
  <conditionalFormatting sqref="B117:P121 B116:I116 L116:P116 B112:P115">
    <cfRule type="cellIs" dxfId="702" priority="187" operator="equal">
      <formula>""</formula>
    </cfRule>
  </conditionalFormatting>
  <conditionalFormatting sqref="B112:P112">
    <cfRule type="expression" dxfId="701" priority="181">
      <formula>AND($C106&lt;&gt;"",B112="")</formula>
    </cfRule>
  </conditionalFormatting>
  <conditionalFormatting sqref="I108:O108">
    <cfRule type="expression" dxfId="700" priority="180">
      <formula>AND($I108&lt;&gt;"",$I108&lt;120)</formula>
    </cfRule>
  </conditionalFormatting>
  <conditionalFormatting sqref="G113:H113">
    <cfRule type="expression" dxfId="699" priority="179">
      <formula>AND($C107&lt;&gt;"",G113="")</formula>
    </cfRule>
  </conditionalFormatting>
  <conditionalFormatting sqref="G114:H114">
    <cfRule type="expression" dxfId="698" priority="178">
      <formula>AND($C108&lt;&gt;"",G114="")</formula>
    </cfRule>
  </conditionalFormatting>
  <conditionalFormatting sqref="G115:H115">
    <cfRule type="expression" dxfId="697" priority="177">
      <formula>AND($C109&lt;&gt;"",G115="")</formula>
    </cfRule>
  </conditionalFormatting>
  <conditionalFormatting sqref="C140:D140">
    <cfRule type="cellIs" dxfId="696" priority="175" operator="equal">
      <formula>""</formula>
    </cfRule>
  </conditionalFormatting>
  <conditionalFormatting sqref="G140 L140">
    <cfRule type="cellIs" dxfId="695" priority="174" operator="equal">
      <formula>""</formula>
    </cfRule>
  </conditionalFormatting>
  <conditionalFormatting sqref="B142 G142 I142">
    <cfRule type="cellIs" dxfId="694" priority="173" operator="equal">
      <formula>""</formula>
    </cfRule>
  </conditionalFormatting>
  <conditionalFormatting sqref="B159:D159">
    <cfRule type="expression" dxfId="693" priority="172">
      <formula>$B$23=""</formula>
    </cfRule>
  </conditionalFormatting>
  <conditionalFormatting sqref="E159:F159">
    <cfRule type="expression" dxfId="692" priority="171">
      <formula>$E$23=""</formula>
    </cfRule>
  </conditionalFormatting>
  <conditionalFormatting sqref="B151:P155 B150:I150 L150:P150 B146:P149">
    <cfRule type="cellIs" dxfId="691" priority="176" operator="equal">
      <formula>""</formula>
    </cfRule>
  </conditionalFormatting>
  <conditionalFormatting sqref="B146:P146">
    <cfRule type="expression" dxfId="690" priority="170">
      <formula>AND($C140&lt;&gt;"",B146="")</formula>
    </cfRule>
  </conditionalFormatting>
  <conditionalFormatting sqref="I142:O142">
    <cfRule type="expression" dxfId="689" priority="169">
      <formula>AND($I142&lt;&gt;"",$I142&lt;120)</formula>
    </cfRule>
  </conditionalFormatting>
  <conditionalFormatting sqref="G147:H147">
    <cfRule type="expression" dxfId="688" priority="168">
      <formula>AND($C141&lt;&gt;"",G147="")</formula>
    </cfRule>
  </conditionalFormatting>
  <conditionalFormatting sqref="G148:H148">
    <cfRule type="expression" dxfId="687" priority="167">
      <formula>AND($C142&lt;&gt;"",G148="")</formula>
    </cfRule>
  </conditionalFormatting>
  <conditionalFormatting sqref="G149:H149">
    <cfRule type="expression" dxfId="686" priority="166">
      <formula>AND($C143&lt;&gt;"",G149="")</formula>
    </cfRule>
  </conditionalFormatting>
  <conditionalFormatting sqref="C174:D174">
    <cfRule type="cellIs" dxfId="685" priority="164" operator="equal">
      <formula>""</formula>
    </cfRule>
  </conditionalFormatting>
  <conditionalFormatting sqref="G174 L174">
    <cfRule type="cellIs" dxfId="684" priority="163" operator="equal">
      <formula>""</formula>
    </cfRule>
  </conditionalFormatting>
  <conditionalFormatting sqref="B176 G176 I176">
    <cfRule type="cellIs" dxfId="683" priority="162" operator="equal">
      <formula>""</formula>
    </cfRule>
  </conditionalFormatting>
  <conditionalFormatting sqref="B193:D193">
    <cfRule type="expression" dxfId="682" priority="161">
      <formula>$B$23=""</formula>
    </cfRule>
  </conditionalFormatting>
  <conditionalFormatting sqref="E193:F193">
    <cfRule type="expression" dxfId="681" priority="160">
      <formula>$E$23=""</formula>
    </cfRule>
  </conditionalFormatting>
  <conditionalFormatting sqref="B185:P189 B184:I184 L184:P184 B180:P183">
    <cfRule type="cellIs" dxfId="680" priority="165" operator="equal">
      <formula>""</formula>
    </cfRule>
  </conditionalFormatting>
  <conditionalFormatting sqref="B180:P180">
    <cfRule type="expression" dxfId="679" priority="159">
      <formula>AND($C174&lt;&gt;"",B180="")</formula>
    </cfRule>
  </conditionalFormatting>
  <conditionalFormatting sqref="I176:O176">
    <cfRule type="expression" dxfId="678" priority="158">
      <formula>AND($I176&lt;&gt;"",$I176&lt;120)</formula>
    </cfRule>
  </conditionalFormatting>
  <conditionalFormatting sqref="G181:H181">
    <cfRule type="expression" dxfId="677" priority="157">
      <formula>AND($C175&lt;&gt;"",G181="")</formula>
    </cfRule>
  </conditionalFormatting>
  <conditionalFormatting sqref="G182:H182">
    <cfRule type="expression" dxfId="676" priority="156">
      <formula>AND($C176&lt;&gt;"",G182="")</formula>
    </cfRule>
  </conditionalFormatting>
  <conditionalFormatting sqref="G183:H183">
    <cfRule type="expression" dxfId="675" priority="155">
      <formula>AND($C177&lt;&gt;"",G183="")</formula>
    </cfRule>
  </conditionalFormatting>
  <conditionalFormatting sqref="C208:D208">
    <cfRule type="cellIs" dxfId="674" priority="153" operator="equal">
      <formula>""</formula>
    </cfRule>
  </conditionalFormatting>
  <conditionalFormatting sqref="G208 L208">
    <cfRule type="cellIs" dxfId="673" priority="152" operator="equal">
      <formula>""</formula>
    </cfRule>
  </conditionalFormatting>
  <conditionalFormatting sqref="B210 G210 I210">
    <cfRule type="cellIs" dxfId="672" priority="151" operator="equal">
      <formula>""</formula>
    </cfRule>
  </conditionalFormatting>
  <conditionalFormatting sqref="B227:D227">
    <cfRule type="expression" dxfId="671" priority="150">
      <formula>$B$23=""</formula>
    </cfRule>
  </conditionalFormatting>
  <conditionalFormatting sqref="E227:F227">
    <cfRule type="expression" dxfId="670" priority="149">
      <formula>$E$23=""</formula>
    </cfRule>
  </conditionalFormatting>
  <conditionalFormatting sqref="B219:P223 B218:I218 L218:P218 B214:P217">
    <cfRule type="cellIs" dxfId="669" priority="154" operator="equal">
      <formula>""</formula>
    </cfRule>
  </conditionalFormatting>
  <conditionalFormatting sqref="B214:P214">
    <cfRule type="expression" dxfId="668" priority="148">
      <formula>AND($C208&lt;&gt;"",B214="")</formula>
    </cfRule>
  </conditionalFormatting>
  <conditionalFormatting sqref="I210:O210">
    <cfRule type="expression" dxfId="667" priority="147">
      <formula>AND($I210&lt;&gt;"",$I210&lt;120)</formula>
    </cfRule>
  </conditionalFormatting>
  <conditionalFormatting sqref="G215:H215">
    <cfRule type="expression" dxfId="666" priority="146">
      <formula>AND($C209&lt;&gt;"",G215="")</formula>
    </cfRule>
  </conditionalFormatting>
  <conditionalFormatting sqref="G216:H216">
    <cfRule type="expression" dxfId="665" priority="145">
      <formula>AND($C210&lt;&gt;"",G216="")</formula>
    </cfRule>
  </conditionalFormatting>
  <conditionalFormatting sqref="G217:H217">
    <cfRule type="expression" dxfId="664" priority="144">
      <formula>AND($C211&lt;&gt;"",G217="")</formula>
    </cfRule>
  </conditionalFormatting>
  <conditionalFormatting sqref="C242:D242">
    <cfRule type="cellIs" dxfId="663" priority="142" operator="equal">
      <formula>""</formula>
    </cfRule>
  </conditionalFormatting>
  <conditionalFormatting sqref="G242 L242">
    <cfRule type="cellIs" dxfId="662" priority="141" operator="equal">
      <formula>""</formula>
    </cfRule>
  </conditionalFormatting>
  <conditionalFormatting sqref="B244 G244 I244">
    <cfRule type="cellIs" dxfId="661" priority="140" operator="equal">
      <formula>""</formula>
    </cfRule>
  </conditionalFormatting>
  <conditionalFormatting sqref="B261:D261">
    <cfRule type="expression" dxfId="660" priority="139">
      <formula>$B$23=""</formula>
    </cfRule>
  </conditionalFormatting>
  <conditionalFormatting sqref="E261:F261">
    <cfRule type="expression" dxfId="659" priority="138">
      <formula>$E$23=""</formula>
    </cfRule>
  </conditionalFormatting>
  <conditionalFormatting sqref="B253:P257 B252:I252 L252:P252 B248:P251">
    <cfRule type="cellIs" dxfId="658" priority="143" operator="equal">
      <formula>""</formula>
    </cfRule>
  </conditionalFormatting>
  <conditionalFormatting sqref="B248:P248">
    <cfRule type="expression" dxfId="657" priority="137">
      <formula>AND($C242&lt;&gt;"",B248="")</formula>
    </cfRule>
  </conditionalFormatting>
  <conditionalFormatting sqref="I244:O244">
    <cfRule type="expression" dxfId="656" priority="136">
      <formula>AND($I244&lt;&gt;"",$I244&lt;120)</formula>
    </cfRule>
  </conditionalFormatting>
  <conditionalFormatting sqref="G249:H249">
    <cfRule type="expression" dxfId="655" priority="135">
      <formula>AND($C243&lt;&gt;"",G249="")</formula>
    </cfRule>
  </conditionalFormatting>
  <conditionalFormatting sqref="G250:H250">
    <cfRule type="expression" dxfId="654" priority="134">
      <formula>AND($C244&lt;&gt;"",G250="")</formula>
    </cfRule>
  </conditionalFormatting>
  <conditionalFormatting sqref="G251:H251">
    <cfRule type="expression" dxfId="653" priority="133">
      <formula>AND($C245&lt;&gt;"",G251="")</formula>
    </cfRule>
  </conditionalFormatting>
  <conditionalFormatting sqref="C276:D276">
    <cfRule type="cellIs" dxfId="652" priority="131" operator="equal">
      <formula>""</formula>
    </cfRule>
  </conditionalFormatting>
  <conditionalFormatting sqref="G276 L276">
    <cfRule type="cellIs" dxfId="651" priority="130" operator="equal">
      <formula>""</formula>
    </cfRule>
  </conditionalFormatting>
  <conditionalFormatting sqref="B278 G278 I278">
    <cfRule type="cellIs" dxfId="650" priority="129" operator="equal">
      <formula>""</formula>
    </cfRule>
  </conditionalFormatting>
  <conditionalFormatting sqref="B295:D295">
    <cfRule type="expression" dxfId="649" priority="128">
      <formula>$B$23=""</formula>
    </cfRule>
  </conditionalFormatting>
  <conditionalFormatting sqref="E295:F295">
    <cfRule type="expression" dxfId="648" priority="127">
      <formula>$E$23=""</formula>
    </cfRule>
  </conditionalFormatting>
  <conditionalFormatting sqref="B287:P291 B286:I286 L286:P286 B282:P285">
    <cfRule type="cellIs" dxfId="647" priority="132" operator="equal">
      <formula>""</formula>
    </cfRule>
  </conditionalFormatting>
  <conditionalFormatting sqref="B282:P282">
    <cfRule type="expression" dxfId="646" priority="126">
      <formula>AND($C276&lt;&gt;"",B282="")</formula>
    </cfRule>
  </conditionalFormatting>
  <conditionalFormatting sqref="I278:O278">
    <cfRule type="expression" dxfId="645" priority="125">
      <formula>AND($I278&lt;&gt;"",$I278&lt;120)</formula>
    </cfRule>
  </conditionalFormatting>
  <conditionalFormatting sqref="G283:H283">
    <cfRule type="expression" dxfId="644" priority="124">
      <formula>AND($C277&lt;&gt;"",G283="")</formula>
    </cfRule>
  </conditionalFormatting>
  <conditionalFormatting sqref="G284:H284">
    <cfRule type="expression" dxfId="643" priority="123">
      <formula>AND($C278&lt;&gt;"",G284="")</formula>
    </cfRule>
  </conditionalFormatting>
  <conditionalFormatting sqref="G285:H285">
    <cfRule type="expression" dxfId="642" priority="122">
      <formula>AND($C279&lt;&gt;"",G285="")</formula>
    </cfRule>
  </conditionalFormatting>
  <conditionalFormatting sqref="C310:D310">
    <cfRule type="cellIs" dxfId="641" priority="120" operator="equal">
      <formula>""</formula>
    </cfRule>
  </conditionalFormatting>
  <conditionalFormatting sqref="G310 L310">
    <cfRule type="cellIs" dxfId="640" priority="119" operator="equal">
      <formula>""</formula>
    </cfRule>
  </conditionalFormatting>
  <conditionalFormatting sqref="B312 G312 I312">
    <cfRule type="cellIs" dxfId="639" priority="118" operator="equal">
      <formula>""</formula>
    </cfRule>
  </conditionalFormatting>
  <conditionalFormatting sqref="B329:D329">
    <cfRule type="expression" dxfId="638" priority="117">
      <formula>$B$23=""</formula>
    </cfRule>
  </conditionalFormatting>
  <conditionalFormatting sqref="E329:F329">
    <cfRule type="expression" dxfId="637" priority="116">
      <formula>$E$23=""</formula>
    </cfRule>
  </conditionalFormatting>
  <conditionalFormatting sqref="B321:P325 B320:I320 L320:P320 B316:P319">
    <cfRule type="cellIs" dxfId="636" priority="121" operator="equal">
      <formula>""</formula>
    </cfRule>
  </conditionalFormatting>
  <conditionalFormatting sqref="B316:P316">
    <cfRule type="expression" dxfId="635" priority="115">
      <formula>AND($C310&lt;&gt;"",B316="")</formula>
    </cfRule>
  </conditionalFormatting>
  <conditionalFormatting sqref="I312:O312">
    <cfRule type="expression" dxfId="634" priority="114">
      <formula>AND($I312&lt;&gt;"",$I312&lt;120)</formula>
    </cfRule>
  </conditionalFormatting>
  <conditionalFormatting sqref="G317:H317">
    <cfRule type="expression" dxfId="633" priority="113">
      <formula>AND($C311&lt;&gt;"",G317="")</formula>
    </cfRule>
  </conditionalFormatting>
  <conditionalFormatting sqref="G318:H318">
    <cfRule type="expression" dxfId="632" priority="112">
      <formula>AND($C312&lt;&gt;"",G318="")</formula>
    </cfRule>
  </conditionalFormatting>
  <conditionalFormatting sqref="G319:H319">
    <cfRule type="expression" dxfId="631" priority="111">
      <formula>AND($C313&lt;&gt;"",G319="")</formula>
    </cfRule>
  </conditionalFormatting>
  <conditionalFormatting sqref="C344:D344">
    <cfRule type="cellIs" dxfId="630" priority="109" operator="equal">
      <formula>""</formula>
    </cfRule>
  </conditionalFormatting>
  <conditionalFormatting sqref="G344 L344">
    <cfRule type="cellIs" dxfId="629" priority="108" operator="equal">
      <formula>""</formula>
    </cfRule>
  </conditionalFormatting>
  <conditionalFormatting sqref="B346 G346 I346">
    <cfRule type="cellIs" dxfId="628" priority="107" operator="equal">
      <formula>""</formula>
    </cfRule>
  </conditionalFormatting>
  <conditionalFormatting sqref="B363:D363">
    <cfRule type="expression" dxfId="627" priority="106">
      <formula>$B$23=""</formula>
    </cfRule>
  </conditionalFormatting>
  <conditionalFormatting sqref="E363:F363">
    <cfRule type="expression" dxfId="626" priority="105">
      <formula>$E$23=""</formula>
    </cfRule>
  </conditionalFormatting>
  <conditionalFormatting sqref="B355:P359 B354:I354 L354:P354 B350:P353">
    <cfRule type="cellIs" dxfId="625" priority="110" operator="equal">
      <formula>""</formula>
    </cfRule>
  </conditionalFormatting>
  <conditionalFormatting sqref="B350:P350">
    <cfRule type="expression" dxfId="624" priority="104">
      <formula>AND($C344&lt;&gt;"",B350="")</formula>
    </cfRule>
  </conditionalFormatting>
  <conditionalFormatting sqref="I346:O346">
    <cfRule type="expression" dxfId="623" priority="103">
      <formula>AND($I346&lt;&gt;"",$I346&lt;120)</formula>
    </cfRule>
  </conditionalFormatting>
  <conditionalFormatting sqref="G351:H351">
    <cfRule type="expression" dxfId="622" priority="102">
      <formula>AND($C345&lt;&gt;"",G351="")</formula>
    </cfRule>
  </conditionalFormatting>
  <conditionalFormatting sqref="G352:H352">
    <cfRule type="expression" dxfId="621" priority="101">
      <formula>AND($C346&lt;&gt;"",G352="")</formula>
    </cfRule>
  </conditionalFormatting>
  <conditionalFormatting sqref="G353:H353">
    <cfRule type="expression" dxfId="620" priority="100">
      <formula>AND($C347&lt;&gt;"",G353="")</formula>
    </cfRule>
  </conditionalFormatting>
  <conditionalFormatting sqref="C378:D378">
    <cfRule type="cellIs" dxfId="619" priority="98" operator="equal">
      <formula>""</formula>
    </cfRule>
  </conditionalFormatting>
  <conditionalFormatting sqref="G378 L378">
    <cfRule type="cellIs" dxfId="618" priority="97" operator="equal">
      <formula>""</formula>
    </cfRule>
  </conditionalFormatting>
  <conditionalFormatting sqref="B380 G380 I380">
    <cfRule type="cellIs" dxfId="617" priority="96" operator="equal">
      <formula>""</formula>
    </cfRule>
  </conditionalFormatting>
  <conditionalFormatting sqref="B397:D397">
    <cfRule type="expression" dxfId="616" priority="95">
      <formula>$B$23=""</formula>
    </cfRule>
  </conditionalFormatting>
  <conditionalFormatting sqref="E397:F397">
    <cfRule type="expression" dxfId="615" priority="94">
      <formula>$E$23=""</formula>
    </cfRule>
  </conditionalFormatting>
  <conditionalFormatting sqref="B389:P393 B388:I388 L388:P388 B384:P387">
    <cfRule type="cellIs" dxfId="614" priority="99" operator="equal">
      <formula>""</formula>
    </cfRule>
  </conditionalFormatting>
  <conditionalFormatting sqref="B384:P384">
    <cfRule type="expression" dxfId="613" priority="93">
      <formula>AND($C378&lt;&gt;"",B384="")</formula>
    </cfRule>
  </conditionalFormatting>
  <conditionalFormatting sqref="I380:O380">
    <cfRule type="expression" dxfId="612" priority="92">
      <formula>AND($I380&lt;&gt;"",$I380&lt;120)</formula>
    </cfRule>
  </conditionalFormatting>
  <conditionalFormatting sqref="G385:H385">
    <cfRule type="expression" dxfId="611" priority="91">
      <formula>AND($C379&lt;&gt;"",G385="")</formula>
    </cfRule>
  </conditionalFormatting>
  <conditionalFormatting sqref="G386:H386">
    <cfRule type="expression" dxfId="610" priority="90">
      <formula>AND($C380&lt;&gt;"",G386="")</formula>
    </cfRule>
  </conditionalFormatting>
  <conditionalFormatting sqref="G387:H387">
    <cfRule type="expression" dxfId="609" priority="89">
      <formula>AND($C381&lt;&gt;"",G387="")</formula>
    </cfRule>
  </conditionalFormatting>
  <conditionalFormatting sqref="C412:D412">
    <cfRule type="cellIs" dxfId="608" priority="87" operator="equal">
      <formula>""</formula>
    </cfRule>
  </conditionalFormatting>
  <conditionalFormatting sqref="G412 L412">
    <cfRule type="cellIs" dxfId="607" priority="86" operator="equal">
      <formula>""</formula>
    </cfRule>
  </conditionalFormatting>
  <conditionalFormatting sqref="B414 G414 I414">
    <cfRule type="cellIs" dxfId="606" priority="85" operator="equal">
      <formula>""</formula>
    </cfRule>
  </conditionalFormatting>
  <conditionalFormatting sqref="B431:D431">
    <cfRule type="expression" dxfId="605" priority="84">
      <formula>$B$23=""</formula>
    </cfRule>
  </conditionalFormatting>
  <conditionalFormatting sqref="E431:F431">
    <cfRule type="expression" dxfId="604" priority="83">
      <formula>$E$23=""</formula>
    </cfRule>
  </conditionalFormatting>
  <conditionalFormatting sqref="B423:P427 B422:I422 L422:P422 B418:P421">
    <cfRule type="cellIs" dxfId="603" priority="88" operator="equal">
      <formula>""</formula>
    </cfRule>
  </conditionalFormatting>
  <conditionalFormatting sqref="B418:P418">
    <cfRule type="expression" dxfId="602" priority="82">
      <formula>AND($C412&lt;&gt;"",B418="")</formula>
    </cfRule>
  </conditionalFormatting>
  <conditionalFormatting sqref="I414:O414">
    <cfRule type="expression" dxfId="601" priority="81">
      <formula>AND($I414&lt;&gt;"",$I414&lt;120)</formula>
    </cfRule>
  </conditionalFormatting>
  <conditionalFormatting sqref="G419:H419">
    <cfRule type="expression" dxfId="600" priority="80">
      <formula>AND($C413&lt;&gt;"",G419="")</formula>
    </cfRule>
  </conditionalFormatting>
  <conditionalFormatting sqref="G420:H420">
    <cfRule type="expression" dxfId="599" priority="79">
      <formula>AND($C414&lt;&gt;"",G420="")</formula>
    </cfRule>
  </conditionalFormatting>
  <conditionalFormatting sqref="G421:H421">
    <cfRule type="expression" dxfId="598" priority="78">
      <formula>AND($C415&lt;&gt;"",G421="")</formula>
    </cfRule>
  </conditionalFormatting>
  <conditionalFormatting sqref="C446:D446">
    <cfRule type="cellIs" dxfId="597" priority="76" operator="equal">
      <formula>""</formula>
    </cfRule>
  </conditionalFormatting>
  <conditionalFormatting sqref="G446 L446">
    <cfRule type="cellIs" dxfId="596" priority="75" operator="equal">
      <formula>""</formula>
    </cfRule>
  </conditionalFormatting>
  <conditionalFormatting sqref="B448 G448 I448">
    <cfRule type="cellIs" dxfId="595" priority="74" operator="equal">
      <formula>""</formula>
    </cfRule>
  </conditionalFormatting>
  <conditionalFormatting sqref="B465:D465">
    <cfRule type="expression" dxfId="594" priority="73">
      <formula>$B$23=""</formula>
    </cfRule>
  </conditionalFormatting>
  <conditionalFormatting sqref="E465:F465">
    <cfRule type="expression" dxfId="593" priority="72">
      <formula>$E$23=""</formula>
    </cfRule>
  </conditionalFormatting>
  <conditionalFormatting sqref="B457:P461 B456:I456 L456:P456 B452:P455">
    <cfRule type="cellIs" dxfId="592" priority="77" operator="equal">
      <formula>""</formula>
    </cfRule>
  </conditionalFormatting>
  <conditionalFormatting sqref="B452:P452">
    <cfRule type="expression" dxfId="591" priority="71">
      <formula>AND($C446&lt;&gt;"",B452="")</formula>
    </cfRule>
  </conditionalFormatting>
  <conditionalFormatting sqref="I448:O448">
    <cfRule type="expression" dxfId="590" priority="70">
      <formula>AND($I448&lt;&gt;"",$I448&lt;120)</formula>
    </cfRule>
  </conditionalFormatting>
  <conditionalFormatting sqref="G453:H453">
    <cfRule type="expression" dxfId="589" priority="69">
      <formula>AND($C447&lt;&gt;"",G453="")</formula>
    </cfRule>
  </conditionalFormatting>
  <conditionalFormatting sqref="G454:H454">
    <cfRule type="expression" dxfId="588" priority="68">
      <formula>AND($C448&lt;&gt;"",G454="")</formula>
    </cfRule>
  </conditionalFormatting>
  <conditionalFormatting sqref="G455:H455">
    <cfRule type="expression" dxfId="587" priority="67">
      <formula>AND($C449&lt;&gt;"",G455="")</formula>
    </cfRule>
  </conditionalFormatting>
  <conditionalFormatting sqref="C480:D480">
    <cfRule type="cellIs" dxfId="586" priority="65" operator="equal">
      <formula>""</formula>
    </cfRule>
  </conditionalFormatting>
  <conditionalFormatting sqref="G480 L480">
    <cfRule type="cellIs" dxfId="585" priority="64" operator="equal">
      <formula>""</formula>
    </cfRule>
  </conditionalFormatting>
  <conditionalFormatting sqref="B482 G482 I482">
    <cfRule type="cellIs" dxfId="584" priority="63" operator="equal">
      <formula>""</formula>
    </cfRule>
  </conditionalFormatting>
  <conditionalFormatting sqref="B499:D499">
    <cfRule type="expression" dxfId="583" priority="62">
      <formula>$B$23=""</formula>
    </cfRule>
  </conditionalFormatting>
  <conditionalFormatting sqref="E499:F499">
    <cfRule type="expression" dxfId="582" priority="61">
      <formula>$E$23=""</formula>
    </cfRule>
  </conditionalFormatting>
  <conditionalFormatting sqref="B491:P495 B490:I490 L490:P490 B486:P489">
    <cfRule type="cellIs" dxfId="581" priority="66" operator="equal">
      <formula>""</formula>
    </cfRule>
  </conditionalFormatting>
  <conditionalFormatting sqref="B486:P486">
    <cfRule type="expression" dxfId="580" priority="60">
      <formula>AND($C480&lt;&gt;"",B486="")</formula>
    </cfRule>
  </conditionalFormatting>
  <conditionalFormatting sqref="I482:O482">
    <cfRule type="expression" dxfId="579" priority="59">
      <formula>AND($I482&lt;&gt;"",$I482&lt;120)</formula>
    </cfRule>
  </conditionalFormatting>
  <conditionalFormatting sqref="G487:H487">
    <cfRule type="expression" dxfId="578" priority="58">
      <formula>AND($C481&lt;&gt;"",G487="")</formula>
    </cfRule>
  </conditionalFormatting>
  <conditionalFormatting sqref="G488:H488">
    <cfRule type="expression" dxfId="577" priority="57">
      <formula>AND($C482&lt;&gt;"",G488="")</formula>
    </cfRule>
  </conditionalFormatting>
  <conditionalFormatting sqref="G489:H489">
    <cfRule type="expression" dxfId="576" priority="56">
      <formula>AND($C483&lt;&gt;"",G489="")</formula>
    </cfRule>
  </conditionalFormatting>
  <conditionalFormatting sqref="C514:D514">
    <cfRule type="cellIs" dxfId="575" priority="54" operator="equal">
      <formula>""</formula>
    </cfRule>
  </conditionalFormatting>
  <conditionalFormatting sqref="G514 L514">
    <cfRule type="cellIs" dxfId="574" priority="53" operator="equal">
      <formula>""</formula>
    </cfRule>
  </conditionalFormatting>
  <conditionalFormatting sqref="B516 G516 I516">
    <cfRule type="cellIs" dxfId="573" priority="52" operator="equal">
      <formula>""</formula>
    </cfRule>
  </conditionalFormatting>
  <conditionalFormatting sqref="B533:D533">
    <cfRule type="expression" dxfId="572" priority="51">
      <formula>$B$23=""</formula>
    </cfRule>
  </conditionalFormatting>
  <conditionalFormatting sqref="E533:F533">
    <cfRule type="expression" dxfId="571" priority="50">
      <formula>$E$23=""</formula>
    </cfRule>
  </conditionalFormatting>
  <conditionalFormatting sqref="B525:P529 B524:I524 L524:P524 B520:P523">
    <cfRule type="cellIs" dxfId="570" priority="55" operator="equal">
      <formula>""</formula>
    </cfRule>
  </conditionalFormatting>
  <conditionalFormatting sqref="B520:P520">
    <cfRule type="expression" dxfId="569" priority="49">
      <formula>AND($C514&lt;&gt;"",B520="")</formula>
    </cfRule>
  </conditionalFormatting>
  <conditionalFormatting sqref="I516:O516">
    <cfRule type="expression" dxfId="568" priority="48">
      <formula>AND($I516&lt;&gt;"",$I516&lt;120)</formula>
    </cfRule>
  </conditionalFormatting>
  <conditionalFormatting sqref="G521:H521">
    <cfRule type="expression" dxfId="567" priority="47">
      <formula>AND($C515&lt;&gt;"",G521="")</formula>
    </cfRule>
  </conditionalFormatting>
  <conditionalFormatting sqref="G522:H522">
    <cfRule type="expression" dxfId="566" priority="46">
      <formula>AND($C516&lt;&gt;"",G522="")</formula>
    </cfRule>
  </conditionalFormatting>
  <conditionalFormatting sqref="G523:H523">
    <cfRule type="expression" dxfId="565" priority="45">
      <formula>AND($C517&lt;&gt;"",G523="")</formula>
    </cfRule>
  </conditionalFormatting>
  <conditionalFormatting sqref="C548:D548">
    <cfRule type="cellIs" dxfId="564" priority="43" operator="equal">
      <formula>""</formula>
    </cfRule>
  </conditionalFormatting>
  <conditionalFormatting sqref="G548 L548">
    <cfRule type="cellIs" dxfId="563" priority="42" operator="equal">
      <formula>""</formula>
    </cfRule>
  </conditionalFormatting>
  <conditionalFormatting sqref="B550 G550 I550">
    <cfRule type="cellIs" dxfId="562" priority="41" operator="equal">
      <formula>""</formula>
    </cfRule>
  </conditionalFormatting>
  <conditionalFormatting sqref="B567:D567">
    <cfRule type="expression" dxfId="561" priority="40">
      <formula>$B$23=""</formula>
    </cfRule>
  </conditionalFormatting>
  <conditionalFormatting sqref="E567:F567">
    <cfRule type="expression" dxfId="560" priority="39">
      <formula>$E$23=""</formula>
    </cfRule>
  </conditionalFormatting>
  <conditionalFormatting sqref="B559:P563 B558:I558 L558:P558 B554:P557">
    <cfRule type="cellIs" dxfId="559" priority="44" operator="equal">
      <formula>""</formula>
    </cfRule>
  </conditionalFormatting>
  <conditionalFormatting sqref="B554:P554">
    <cfRule type="expression" dxfId="558" priority="38">
      <formula>AND($C548&lt;&gt;"",B554="")</formula>
    </cfRule>
  </conditionalFormatting>
  <conditionalFormatting sqref="I550:O550">
    <cfRule type="expression" dxfId="557" priority="37">
      <formula>AND($I550&lt;&gt;"",$I550&lt;120)</formula>
    </cfRule>
  </conditionalFormatting>
  <conditionalFormatting sqref="G555:H555">
    <cfRule type="expression" dxfId="556" priority="36">
      <formula>AND($C549&lt;&gt;"",G555="")</formula>
    </cfRule>
  </conditionalFormatting>
  <conditionalFormatting sqref="G556:H556">
    <cfRule type="expression" dxfId="555" priority="35">
      <formula>AND($C550&lt;&gt;"",G556="")</formula>
    </cfRule>
  </conditionalFormatting>
  <conditionalFormatting sqref="G557:H557">
    <cfRule type="expression" dxfId="554" priority="34">
      <formula>AND($C551&lt;&gt;"",G557="")</formula>
    </cfRule>
  </conditionalFormatting>
  <conditionalFormatting sqref="C582:D582">
    <cfRule type="cellIs" dxfId="553" priority="32" operator="equal">
      <formula>""</formula>
    </cfRule>
  </conditionalFormatting>
  <conditionalFormatting sqref="G582 L582">
    <cfRule type="cellIs" dxfId="552" priority="31" operator="equal">
      <formula>""</formula>
    </cfRule>
  </conditionalFormatting>
  <conditionalFormatting sqref="B584 G584 I584">
    <cfRule type="cellIs" dxfId="551" priority="30" operator="equal">
      <formula>""</formula>
    </cfRule>
  </conditionalFormatting>
  <conditionalFormatting sqref="B601:D601">
    <cfRule type="expression" dxfId="550" priority="29">
      <formula>$B$23=""</formula>
    </cfRule>
  </conditionalFormatting>
  <conditionalFormatting sqref="E601:F601">
    <cfRule type="expression" dxfId="549" priority="28">
      <formula>$E$23=""</formula>
    </cfRule>
  </conditionalFormatting>
  <conditionalFormatting sqref="B593:P597 B592:I592 L592:P592 B588:P591">
    <cfRule type="cellIs" dxfId="548" priority="33" operator="equal">
      <formula>""</formula>
    </cfRule>
  </conditionalFormatting>
  <conditionalFormatting sqref="B588:P588">
    <cfRule type="expression" dxfId="547" priority="27">
      <formula>AND($C582&lt;&gt;"",B588="")</formula>
    </cfRule>
  </conditionalFormatting>
  <conditionalFormatting sqref="I584:O584">
    <cfRule type="expression" dxfId="546" priority="26">
      <formula>AND($I584&lt;&gt;"",$I584&lt;120)</formula>
    </cfRule>
  </conditionalFormatting>
  <conditionalFormatting sqref="G589:H589">
    <cfRule type="expression" dxfId="545" priority="25">
      <formula>AND($C583&lt;&gt;"",G589="")</formula>
    </cfRule>
  </conditionalFormatting>
  <conditionalFormatting sqref="G590:H590">
    <cfRule type="expression" dxfId="544" priority="24">
      <formula>AND($C584&lt;&gt;"",G590="")</formula>
    </cfRule>
  </conditionalFormatting>
  <conditionalFormatting sqref="G591:H591">
    <cfRule type="expression" dxfId="543" priority="23">
      <formula>AND($C585&lt;&gt;"",G591="")</formula>
    </cfRule>
  </conditionalFormatting>
  <conditionalFormatting sqref="C616:D616">
    <cfRule type="cellIs" dxfId="542" priority="21" operator="equal">
      <formula>""</formula>
    </cfRule>
  </conditionalFormatting>
  <conditionalFormatting sqref="G616 L616">
    <cfRule type="cellIs" dxfId="541" priority="20" operator="equal">
      <formula>""</formula>
    </cfRule>
  </conditionalFormatting>
  <conditionalFormatting sqref="B618 G618 I618">
    <cfRule type="cellIs" dxfId="540" priority="19" operator="equal">
      <formula>""</formula>
    </cfRule>
  </conditionalFormatting>
  <conditionalFormatting sqref="B635:D635">
    <cfRule type="expression" dxfId="539" priority="18">
      <formula>$B$23=""</formula>
    </cfRule>
  </conditionalFormatting>
  <conditionalFormatting sqref="E635:F635">
    <cfRule type="expression" dxfId="538" priority="17">
      <formula>$E$23=""</formula>
    </cfRule>
  </conditionalFormatting>
  <conditionalFormatting sqref="B627:P631 B626:I626 L626:P626 B622:P625">
    <cfRule type="cellIs" dxfId="537" priority="22" operator="equal">
      <formula>""</formula>
    </cfRule>
  </conditionalFormatting>
  <conditionalFormatting sqref="B622:P622">
    <cfRule type="expression" dxfId="536" priority="16">
      <formula>AND($C616&lt;&gt;"",B622="")</formula>
    </cfRule>
  </conditionalFormatting>
  <conditionalFormatting sqref="I618:O618">
    <cfRule type="expression" dxfId="535" priority="15">
      <formula>AND($I618&lt;&gt;"",$I618&lt;120)</formula>
    </cfRule>
  </conditionalFormatting>
  <conditionalFormatting sqref="G623:H623">
    <cfRule type="expression" dxfId="534" priority="14">
      <formula>AND($C617&lt;&gt;"",G623="")</formula>
    </cfRule>
  </conditionalFormatting>
  <conditionalFormatting sqref="G624:H624">
    <cfRule type="expression" dxfId="533" priority="13">
      <formula>AND($C618&lt;&gt;"",G624="")</formula>
    </cfRule>
  </conditionalFormatting>
  <conditionalFormatting sqref="G625:H625">
    <cfRule type="expression" dxfId="532" priority="12">
      <formula>AND($C619&lt;&gt;"",G625="")</formula>
    </cfRule>
  </conditionalFormatting>
  <conditionalFormatting sqref="C650:D650">
    <cfRule type="cellIs" dxfId="531" priority="10" operator="equal">
      <formula>""</formula>
    </cfRule>
  </conditionalFormatting>
  <conditionalFormatting sqref="G650 L650">
    <cfRule type="cellIs" dxfId="530" priority="9" operator="equal">
      <formula>""</formula>
    </cfRule>
  </conditionalFormatting>
  <conditionalFormatting sqref="B652 G652 I652">
    <cfRule type="cellIs" dxfId="529" priority="8" operator="equal">
      <formula>""</formula>
    </cfRule>
  </conditionalFormatting>
  <conditionalFormatting sqref="B669:D669">
    <cfRule type="expression" dxfId="528" priority="7">
      <formula>$B$23=""</formula>
    </cfRule>
  </conditionalFormatting>
  <conditionalFormatting sqref="E669:F669">
    <cfRule type="expression" dxfId="527" priority="6">
      <formula>$E$23=""</formula>
    </cfRule>
  </conditionalFormatting>
  <conditionalFormatting sqref="B661:P665 B660:I660 L660:P660 B656:P659">
    <cfRule type="cellIs" dxfId="526" priority="11" operator="equal">
      <formula>""</formula>
    </cfRule>
  </conditionalFormatting>
  <conditionalFormatting sqref="B656:P656">
    <cfRule type="expression" dxfId="525" priority="5">
      <formula>AND($C650&lt;&gt;"",B656="")</formula>
    </cfRule>
  </conditionalFormatting>
  <conditionalFormatting sqref="I652:O652">
    <cfRule type="expression" dxfId="524" priority="4">
      <formula>AND($I652&lt;&gt;"",$I652&lt;120)</formula>
    </cfRule>
  </conditionalFormatting>
  <conditionalFormatting sqref="G657:H657">
    <cfRule type="expression" dxfId="523" priority="3">
      <formula>AND($C651&lt;&gt;"",G657="")</formula>
    </cfRule>
  </conditionalFormatting>
  <conditionalFormatting sqref="G658:H658">
    <cfRule type="expression" dxfId="522" priority="2">
      <formula>AND($C652&lt;&gt;"",G658="")</formula>
    </cfRule>
  </conditionalFormatting>
  <conditionalFormatting sqref="G659:H659">
    <cfRule type="expression" dxfId="521" priority="1">
      <formula>AND($C653&lt;&gt;"",G659="")</formula>
    </cfRule>
  </conditionalFormatting>
  <dataValidations xWindow="782" yWindow="440" count="4">
    <dataValidation type="decimal" imeMode="halfAlpha" operator="greaterThan" allowBlank="1" showInputMessage="1" showErrorMessage="1" sqref="I6:O6 I1672:O1672 I584:O584 I618:O618 I40:O40 I74:O74 I108:O108 I142:O142 I176:O176 I210:O210 I244:O244 I278:O278 I312:O312 I346:O346 I380:O380 I414:O414 I448:O448 I482:O482 I516:O516 I550:O550 I686:O686 I720:O720 I754:O754 I788:O788 I822:O822 I856:O856 I890:O890 I924:O924 I958:O958 I992:O992 I1026:O1026 I1060:O1060 I1094:O1094 I1128:O1128 I1162:O1162 I1196:O1196 I1230:O1230 I1264:O1264 I1298:O1298 I1332:O1332 I1366:O1366 I1400:O1400 I1434:O1434 I1468:O1468 I1502:O1502 I1536:O1536 I1570:O1570 I1604:O1604 I1638:O1638 I652:O652" xr:uid="{E560361A-4B49-44BD-817A-2A45E1D04B7B}">
      <formula1>0</formula1>
    </dataValidation>
    <dataValidation type="decimal" operator="greaterThan" allowBlank="1" showInputMessage="1" showErrorMessage="1" sqref="M1676:M1685 N1676:N1679 N1681:N1685 J1681:K1685 I1676:I1685 J1676:K1679 J1647:K1651 I1642:I1651 J1642:K1645 M1642:M1651 N1642:N1645 N1647:N1651 J1613:K1617 I1608:I1617 J1608:K1611 M1608:M1617 N1608:N1611 N1613:N1617 J1579:K1583 I1574:I1583 J1574:K1577 M1574:M1583 N1574:N1577 N1579:N1583 J1545:K1549 I1540:I1549 J1540:K1543 M1540:M1549 N1540:N1543 N1545:N1549 J1511:K1515 I1506:I1515 J1506:K1509 M1506:M1515 N1506:N1509 N1511:N1515 J1477:K1481 I1472:I1481 J1472:K1475 M1472:M1481 N1472:N1475 N1477:N1481 J1443:K1447 I1438:I1447 J1438:K1441 M1438:M1447 N1438:N1441 N1443:N1447 J1409:K1413 I1404:I1413 J1404:K1407 M1404:M1413 N1404:N1407 N1409:N1413 J1375:K1379 I1370:I1379 J1370:K1373 M1370:M1379 N1370:N1373 N1375:N1379 J1341:K1345 I1336:I1345 J1336:K1339 M1336:M1345 N1336:N1339 N1341:N1345 J1307:K1311 I1302:I1311 J1302:K1305 M1302:M1311 N1302:N1305 N1307:N1311 J1273:K1277 I1268:I1277 J1268:K1271 M1268:M1277 N1268:N1271 N1273:N1277 J1239:K1243 I1234:I1243 J1234:K1237 M1234:M1243 N1234:N1237 N1239:N1243 J1205:K1209 I1200:I1209 J1200:K1203 M1200:M1209 N1200:N1203 N1205:N1209 J1171:K1175 I1166:I1175 J1166:K1169 M1166:M1175 N1166:N1169 N1171:N1175 J1137:K1141 I1132:I1141 J1132:K1135 M1132:M1141 N1132:N1135 N1137:N1141 J1103:K1107 I1098:I1107 J1098:K1101 M1098:M1107 N1098:N1101 N1103:N1107 J1069:K1073 I1064:I1073 J1064:K1067 M1064:M1073 N1064:N1067 N1069:N1073 J1035:K1039 I1030:I1039 J1030:K1033 M1030:M1039 N1030:N1033 N1035:N1039 J695:K699 I690:I699 J690:K693 M690:M699 N690:N693 N695:N699 J729:K733 I724:I733 J724:K727 M724:M733 N724:N727 N729:N733 J763:K767 I758:I767 J758:K761 M758:M767 N758:N761 N763:N767 J797:K801 I792:I801 J792:K795 M792:M801 N792:N795 N797:N801 J831:K835 I826:I835 J826:K829 M826:M835 N826:N829 N831:N835 J865:K869 I860:I869 J860:K863 M860:M869 N860:N863 N865:N869 J899:K903 I894:I903 J894:K897 M894:M903 N894:N897 N899:N903 J933:K937 I928:I937 J928:K931 M928:M937 N928:N931 N933:N937 J967:K971 I962:I971 J962:K965 M962:M971 N962:N965 N967:N971 J1001:K1005 I996:I1005 J996:K999 M996:M1005 N996:N999 N1001:N1005" xr:uid="{33AD9391-E682-4960-8FB3-0BB1B91DFE81}">
      <formula1>0</formula1>
    </dataValidation>
    <dataValidation type="decimal" operator="greaterThan" allowBlank="1" showInputMessage="1" showErrorMessage="1" error="数値での入力が必要です" prompt="数値で入力" sqref="M622:N631 M554:N563 I622:K631 M44:N53 M78:N87 M112:N121 M146:N155 M180:N189 M214:N223 M248:N257 M282:N291 M316:N325 M350:N359 M384:N393 M418:N427 M452:N461 M486:N495 M520:N529 I554:K563 M588:N597 M10:N19 I588:K597 I10:K19 I44:K53 I78:K87 I112:K121 I146:K155 I180:K189 I214:K223 I248:K257 I282:K291 I316:K325 I350:K359 I384:K393 I418:K427 I452:K461 I486:K495 I520:K529 M656:N665 I656:K665" xr:uid="{285C7D01-4ADA-4EA3-AA25-45CE3EEF82CC}">
      <formula1>0</formula1>
    </dataValidation>
    <dataValidation type="decimal" errorStyle="warning" operator="greaterThan" allowBlank="1" showInputMessage="1" showErrorMessage="1" error="数値での入力が必要です" prompt="数値で入力" sqref="G10:H19 G44:H53 G78:H87 G112:H121 G146:H155 G180:H189 G214:H223 G248:H257 G282:H291 G316:H325 G350:H359 G384:H393 G418:H427 G452:H461 G486:H495 G520:H529 G554:H563 G588:H597 G622:H631 G656:H665" xr:uid="{A3F828CF-05DA-43A8-A002-589A00576AE1}">
      <formula1>0</formula1>
    </dataValidation>
  </dataValidations>
  <printOptions horizontalCentered="1"/>
  <pageMargins left="0.59055118110236227" right="0.59055118110236227" top="0.78740157480314965" bottom="0.39370078740157483" header="0.51181102362204722" footer="0.51181102362204722"/>
  <pageSetup paperSize="9" scale="115" orientation="landscape" blackAndWhite="1" r:id="rId1"/>
  <headerFooter alignWithMargins="0">
    <oddHeader>&amp;R№&amp;P</oddHeader>
  </headerFooter>
  <rowBreaks count="49" manualBreakCount="49">
    <brk id="36" max="16383" man="1"/>
    <brk id="70" max="16383" man="1"/>
    <brk id="104" max="16383" man="1"/>
    <brk id="138" max="16383" man="1"/>
    <brk id="172" max="16383" man="1"/>
    <brk id="206" max="16383" man="1"/>
    <brk id="240" max="16383" man="1"/>
    <brk id="274" max="16383" man="1"/>
    <brk id="308" max="16383" man="1"/>
    <brk id="342" max="16383" man="1"/>
    <brk id="376" max="16383" man="1"/>
    <brk id="410" max="16383" man="1"/>
    <brk id="444" max="16383" man="1"/>
    <brk id="478" max="16383" man="1"/>
    <brk id="512" max="16383" man="1"/>
    <brk id="546" max="16383" man="1"/>
    <brk id="580" max="16383" man="1"/>
    <brk id="614" max="16383" man="1"/>
    <brk id="648" max="16383" man="1"/>
    <brk id="682" max="16383" man="1"/>
    <brk id="716" max="16383" man="1"/>
    <brk id="750" max="16383" man="1"/>
    <brk id="784" max="16383" man="1"/>
    <brk id="818" max="16383" man="1"/>
    <brk id="852" max="16383" man="1"/>
    <brk id="886" max="16383" man="1"/>
    <brk id="920" max="16383" man="1"/>
    <brk id="954" max="16383" man="1"/>
    <brk id="988" max="16383" man="1"/>
    <brk id="1022" max="16383" man="1"/>
    <brk id="1056" max="16383" man="1"/>
    <brk id="1090" max="16383" man="1"/>
    <brk id="1124" max="16383" man="1"/>
    <brk id="1158" max="16383" man="1"/>
    <brk id="1192" max="16383" man="1"/>
    <brk id="1226" max="16383" man="1"/>
    <brk id="1260" max="16383" man="1"/>
    <brk id="1294" max="16383" man="1"/>
    <brk id="1328" max="16383" man="1"/>
    <brk id="1362" max="16383" man="1"/>
    <brk id="1396" max="16383" man="1"/>
    <brk id="1430" max="16383" man="1"/>
    <brk id="1464" max="16383" man="1"/>
    <brk id="1498" max="16383" man="1"/>
    <brk id="1532" max="16383" man="1"/>
    <brk id="1566" max="16383" man="1"/>
    <brk id="1600" max="16383" man="1"/>
    <brk id="1634" max="16383" man="1"/>
    <brk id="1668" max="16383" man="1"/>
  </rowBreaks>
  <extLst>
    <ext xmlns:x14="http://schemas.microsoft.com/office/spreadsheetml/2009/9/main" uri="{CCE6A557-97BC-4b89-ADB6-D9C93CAAB3DF}">
      <x14:dataValidations xmlns:xm="http://schemas.microsoft.com/office/excel/2006/main" xWindow="782" yWindow="440" count="7">
        <x14:dataValidation type="list" allowBlank="1" showInputMessage="1" showErrorMessage="1" xr:uid="{476A1796-7E87-4A18-BC09-A59AA0033FD1}">
          <x14:formula1>
            <xm:f>プルダウン選択肢!$M$3:$M$4</xm:f>
          </x14:formula1>
          <xm:sqref>B23 B1689 B601 B635 B57 B91 B125 B159 B193 B227 B261 B295 B329 B363 B397 B431 B465 B499 B533 B567 B703 B737 B771 B805 B839 B873 B907 B941 B975 B1009 B1043 B1077 B1111 B1145 B1179 B1213 B1247 B1281 B1315 B1349 B1383 B1417 B1451 B1485 B1519 B1553 B1587 B1621 B1655 B669</xm:sqref>
        </x14:dataValidation>
        <x14:dataValidation type="list" allowBlank="1" showInputMessage="1" showErrorMessage="1" xr:uid="{48498184-A2E9-4C36-8752-EEFF79C8E3AF}">
          <x14:formula1>
            <xm:f>プルダウン選択肢!$E$3:$E$4</xm:f>
          </x14:formula1>
          <xm:sqref>E23:F23 O1676:O1685 P1676:P1679 P1681:P1685 O1642:O1651 P1642:P1645 P1647:P1651 E1689:F1689 P1608:P1611 P1613:P1617 E1655:F1655 E601:F601 P1579:P1583 E1621:F1621 O1608:O1617 E635:F635 E1587:F1587 O1574:O1583 P1574:P1577 E57:F57 O1540:O1549 P1540:P1543 P1545:P1549 E91:F91 P1506:P1509 P1511:P1515 E1553:F1553 E125:F125 P1477:P1481 E1519:F1519 O1506:O1515 E159:F159 E1485:F1485 O1472:O1481 P1472:P1475 E193:F193 O1438:O1447 P1438:P1441 P1443:P1447 E227:F227 P1404:P1407 P1409:P1413 E1451:F1451 E261:F261 P1375:P1379 E1417:F1417 O1404:O1413 E295:F295 E1383:F1383 O1370:O1379 P1370:P1373 E329:F329 O1336:O1345 P1336:P1339 P1341:P1345 E363:F363 P1302:P1305 P1307:P1311 E1349:F1349 E397:F397 P1273:P1277 E1315:F1315 O1302:O1311 E431:F431 E1281:F1281 O1268:O1277 P1268:P1271 E465:F465 O1234:O1243 P1234:P1237 P1239:P1243 E499:F499 P1200:P1203 P1205:P1209 E1247:F1247 E533:F533 P1171:P1175 E1213:F1213 O1200:O1209 E567:F567 E703:F703 O690:O699 P690:P693 P695:P699 E737:F737 O724:O733 P724:P727 P729:P733 E771:F771 O758:O767 P758:P761 P763:P767 E805:F805 O792:O801 P792:P795 P797:P801 E839:F839 O826:O835 P826:P829 P831:P835 E873:F873 O860:O869 P860:P863 P865:P869 E907:F907 O894:O903 P894:P897 P899:P903 E941:F941 O928:O937 P928:P931 P933:P937 E975:F975 O962:O971 P962:P965 P967:P971 E1009:F1009 O996:O1005 P996:P999 P1001:P1005 E1043:F1043 O1030:O1039 P1030:P1033 P1035:P1039 E1077:F1077 O1064:O1073 P1064:P1067 P1069:P1073 E1111:F1111 O1098:O1107 P1098:P1101 P1103:P1107 E1145:F1145 O1132:O1141 P1132:P1135 P1137:P1141 E1179:F1179 O1166:O1175 P1166:P1169 E669:F669</xm:sqref>
        </x14:dataValidation>
        <x14:dataValidation type="list" allowBlank="1" showInputMessage="1" showErrorMessage="1" xr:uid="{91475A31-413D-494D-ADED-7EAF31F4162A}">
          <x14:formula1>
            <xm:f>プルダウン選択肢!$O$3:$O$5</xm:f>
          </x14:formula1>
          <xm:sqref>F1676:F1685 F1642:F1651 F1608:F1617 F1574:F1583 F1540:F1549 F1506:F1515 F1472:F1481 F1438:F1447 F1404:F1413 F1370:F1379 F1336:F1345 F1302:F1311 F1268:F1277 F1234:F1243 F1200:F1209 F1166:F1175 F1132:F1141 F1098:F1107 F1064:F1073 F1030:F1039 F690:F699 F724:F733 F758:F767 F792:F801 F826:F835 F860:F869 F894:F903 F928:F937 F962:F971 F996:F1005</xm:sqref>
        </x14:dataValidation>
        <x14:dataValidation type="list" allowBlank="1" showInputMessage="1" showErrorMessage="1" xr:uid="{65FAE70C-1CAB-4016-B18F-F1313E7E56C2}">
          <x14:formula1>
            <xm:f>プルダウン選択肢!$K$7:$K$9</xm:f>
          </x14:formula1>
          <xm:sqref>L1676:L1685 L1642:L1651 L1608:L1617 L1574:L1583 L1540:L1549 L1506:L1515 L1472:L1481 L1438:L1447 L1404:L1413 L1370:L1379 L1336:L1345 L1302:L1311 L1268:L1277 L1234:L1243 L1200:L1209 L1166:L1175 L1132:L1141 L1098:L1107 L1064:L1073 L1030:L1039 L690:L699 L724:L733 L758:L767 L792:L801 L826:L835 L860:L869 L894:L903 L928:L937 L962:L971 L996:L1005</xm:sqref>
        </x14:dataValidation>
        <x14:dataValidation type="list" allowBlank="1" showInputMessage="1" showErrorMessage="1" error="リストから選択が必要です" prompt="①Ｖ＝2.7√Ｈ_x000a_②Ｖ＝3.3√Ｈ_x000a_③Ｖ＝3.8√Ｈ_x000a_H:遮煙開口部の高さ(m)" xr:uid="{23702FB8-42D9-421D-9A98-BEA1F7D78F47}">
          <x14:formula1>
            <xm:f>プルダウン選択肢!$K$7:$K$9</xm:f>
          </x14:formula1>
          <xm:sqref>L10:L19 L588:L597 L622:L631 L44:L53 L78:L87 L112:L121 L146:L155 L180:L189 L214:L223 L248:L257 L282:L291 L316:L325 L350:L359 L384:L393 L418:L427 L452:L461 L486:L495 L520:L529 L554:L563 L656:L665</xm:sqref>
        </x14:dataValidation>
        <x14:dataValidation type="list" errorStyle="warning" allowBlank="1" showInputMessage="1" showErrorMessage="1" xr:uid="{488A4966-6EA1-4B3D-86BB-BC46C303E311}">
          <x14:formula1>
            <xm:f>プルダウン選択肢!$E$3:$E$4</xm:f>
          </x14:formula1>
          <xm:sqref>O10:P19 O588:P597 O622:P631 O44:P53 O78:P87 O112:P121 O146:P155 O180:P189 O214:P223 O248:P257 O282:P291 O316:P325 O350:P359 O384:P393 O418:P427 O452:P461 O486:P495 O520:P529 O554:P563 O656:P665</xm:sqref>
        </x14:dataValidation>
        <x14:dataValidation type="list" allowBlank="1" showInputMessage="1" showErrorMessage="1" error="リストから選択してください" prompt="リストから選択" xr:uid="{CBDB732C-4B22-4207-AD28-46F6DB61D2B8}">
          <x14:formula1>
            <xm:f>プルダウン選択肢!$O$3:$O$5</xm:f>
          </x14:formula1>
          <xm:sqref>F10:F19 F588:F597 F622:F631 F44:F53 F78:F87 F112:F121 F146:F155 F180:F189 F214:F223 F248:F257 F282:F291 F316:F325 F350:F359 F384:F393 F418:F427 F452:F461 F486:F495 F520:F529 F554:F563 F656:F665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JL4924"/>
  <sheetViews>
    <sheetView showGridLines="0" zoomScaleNormal="100" workbookViewId="0">
      <pane ySplit="15" topLeftCell="A16" activePane="bottomLeft" state="frozen"/>
      <selection pane="bottomLeft"/>
    </sheetView>
  </sheetViews>
  <sheetFormatPr defaultColWidth="9" defaultRowHeight="10.5" x14ac:dyDescent="0.15"/>
  <cols>
    <col min="1" max="1" width="7.125" style="193" customWidth="1"/>
    <col min="2" max="2" width="6.125" style="757" customWidth="1"/>
    <col min="3" max="3" width="1.625" style="757" customWidth="1"/>
    <col min="4" max="4" width="7.625" style="193" customWidth="1"/>
    <col min="5" max="5" width="1.625" style="757" customWidth="1"/>
    <col min="6" max="6" width="15.625" style="193" customWidth="1"/>
    <col min="7" max="7" width="10.375" style="193" customWidth="1"/>
    <col min="8" max="8" width="9.125" style="193" customWidth="1"/>
    <col min="9" max="9" width="17.125" style="193" customWidth="1"/>
    <col min="10" max="10" width="14.5" style="193" customWidth="1"/>
    <col min="11" max="11" width="12.5" style="771" customWidth="1"/>
    <col min="12" max="12" width="15.375" style="193" customWidth="1"/>
    <col min="13" max="13" width="13.25" style="193" customWidth="1"/>
    <col min="14" max="14" width="9" style="193"/>
    <col min="15" max="20" width="2.125" style="193" customWidth="1"/>
    <col min="21" max="109" width="2.125" style="193" hidden="1" customWidth="1"/>
    <col min="110" max="272" width="9" style="193" hidden="1" customWidth="1"/>
    <col min="273" max="273" width="9" style="193" customWidth="1"/>
    <col min="274" max="16384" width="9" style="193"/>
  </cols>
  <sheetData>
    <row r="1" spans="1:114" s="756" customFormat="1" ht="9.9499999999999993" customHeight="1" x14ac:dyDescent="0.15">
      <c r="A1" s="818"/>
      <c r="B1" s="818"/>
      <c r="C1" s="818"/>
      <c r="D1" s="818"/>
      <c r="E1" s="818"/>
      <c r="F1" s="818"/>
      <c r="G1" s="818"/>
      <c r="H1" s="818"/>
      <c r="I1" s="818"/>
      <c r="J1" s="818"/>
      <c r="K1" s="818"/>
      <c r="L1" s="818"/>
      <c r="M1" s="818"/>
      <c r="DG1" s="361"/>
      <c r="DH1" s="832"/>
      <c r="DI1" s="771"/>
      <c r="DJ1" s="771"/>
    </row>
    <row r="2" spans="1:114" s="756" customFormat="1" ht="27" customHeight="1" thickBot="1" x14ac:dyDescent="0.2">
      <c r="A2" s="1743" t="s">
        <v>6288</v>
      </c>
      <c r="B2" s="818"/>
      <c r="C2" s="818"/>
      <c r="D2" s="818"/>
      <c r="E2" s="818"/>
      <c r="F2" s="818"/>
      <c r="G2" s="818"/>
      <c r="H2" s="818"/>
      <c r="I2" s="818"/>
      <c r="J2" s="818"/>
      <c r="K2" s="818"/>
      <c r="L2" s="818"/>
      <c r="M2" s="818"/>
      <c r="N2" s="2103" t="str">
        <f>HYPERLINK("#目次!$F$26:$F$44","目次、シート一覧へ")</f>
        <v>目次、シート一覧へ</v>
      </c>
      <c r="O2" s="3690"/>
      <c r="P2" s="3690"/>
      <c r="Q2" s="3690"/>
      <c r="R2" s="3690"/>
      <c r="DG2" s="771" t="s">
        <v>3593</v>
      </c>
      <c r="DH2" s="832"/>
      <c r="DI2" s="771"/>
      <c r="DJ2" s="771"/>
    </row>
    <row r="3" spans="1:114" s="223" customFormat="1" ht="14.25" thickBot="1" x14ac:dyDescent="0.2">
      <c r="A3" s="1984" t="s">
        <v>1282</v>
      </c>
      <c r="B3" s="1985"/>
      <c r="C3" s="1985"/>
      <c r="D3" s="1985"/>
      <c r="E3" s="1985"/>
      <c r="F3" s="1985"/>
      <c r="G3" s="1985"/>
      <c r="H3" s="1985"/>
      <c r="I3" s="1985"/>
      <c r="J3" s="1985"/>
      <c r="K3" s="1985"/>
      <c r="L3" s="1985"/>
      <c r="M3" s="1985"/>
      <c r="DF3" s="830"/>
      <c r="DG3" s="1115">
        <f>IF(MAX(DG6:DG4921)=0,14,MAX(DG6:DG4921))</f>
        <v>14</v>
      </c>
      <c r="DH3" s="833"/>
      <c r="DI3" s="771"/>
      <c r="DJ3" s="771"/>
    </row>
    <row r="4" spans="1:114" ht="12" customHeight="1" x14ac:dyDescent="0.15">
      <c r="A4" s="3393" t="s">
        <v>576</v>
      </c>
      <c r="B4" s="3395"/>
      <c r="C4" s="3420"/>
      <c r="D4" s="3639"/>
      <c r="E4" s="3689"/>
      <c r="F4" s="3640"/>
      <c r="G4" s="3393" t="s">
        <v>575</v>
      </c>
      <c r="H4" s="3417"/>
      <c r="I4" s="3386"/>
      <c r="J4" s="3416"/>
      <c r="K4" s="3387"/>
      <c r="L4" s="1983" t="s">
        <v>1214</v>
      </c>
      <c r="M4" s="1698"/>
      <c r="DF4" s="818"/>
      <c r="DG4" s="771"/>
      <c r="DH4" s="832"/>
      <c r="DI4" s="771"/>
      <c r="DJ4" s="771"/>
    </row>
    <row r="5" spans="1:114" ht="12" customHeight="1" x14ac:dyDescent="0.15">
      <c r="A5" s="3434" t="s">
        <v>1281</v>
      </c>
      <c r="B5" s="3624"/>
      <c r="C5" s="3624"/>
      <c r="D5" s="3624"/>
      <c r="E5" s="3687"/>
      <c r="F5" s="3434" t="s">
        <v>1280</v>
      </c>
      <c r="G5" s="3624"/>
      <c r="H5" s="3624"/>
      <c r="I5" s="3624"/>
      <c r="J5" s="3624"/>
      <c r="K5" s="3434" t="s">
        <v>1279</v>
      </c>
      <c r="L5" s="3625"/>
      <c r="M5" s="3421" t="s">
        <v>1216</v>
      </c>
      <c r="P5" s="226"/>
      <c r="DF5" s="818"/>
      <c r="DG5" s="225"/>
      <c r="DH5" s="832"/>
      <c r="DI5" s="771"/>
      <c r="DJ5" s="771"/>
    </row>
    <row r="6" spans="1:114" ht="12" customHeight="1" x14ac:dyDescent="0.15">
      <c r="A6" s="3436"/>
      <c r="B6" s="3396"/>
      <c r="C6" s="3396"/>
      <c r="D6" s="3396"/>
      <c r="E6" s="3398"/>
      <c r="F6" s="1691" t="s">
        <v>54</v>
      </c>
      <c r="G6" s="3393" t="s">
        <v>1278</v>
      </c>
      <c r="H6" s="3394"/>
      <c r="I6" s="3394"/>
      <c r="J6" s="3417"/>
      <c r="K6" s="3436"/>
      <c r="L6" s="3626"/>
      <c r="M6" s="3696"/>
      <c r="DF6" s="818"/>
      <c r="DG6" s="772"/>
      <c r="DH6" s="832"/>
      <c r="DI6" s="771"/>
      <c r="DJ6" s="771"/>
    </row>
    <row r="7" spans="1:114" ht="12" customHeight="1" x14ac:dyDescent="0.15">
      <c r="A7" s="3434" t="s">
        <v>1277</v>
      </c>
      <c r="B7" s="3624"/>
      <c r="C7" s="3624"/>
      <c r="D7" s="3624"/>
      <c r="E7" s="3625"/>
      <c r="F7" s="1699"/>
      <c r="G7" s="3386"/>
      <c r="H7" s="3416"/>
      <c r="I7" s="3416"/>
      <c r="J7" s="3416"/>
      <c r="K7" s="3439"/>
      <c r="L7" s="3440"/>
      <c r="M7" s="1718"/>
      <c r="DF7" s="818"/>
      <c r="DG7" s="772"/>
      <c r="DH7" s="832"/>
      <c r="DI7" s="771"/>
      <c r="DJ7" s="771"/>
    </row>
    <row r="8" spans="1:114" ht="12" customHeight="1" x14ac:dyDescent="0.15">
      <c r="A8" s="3393" t="s">
        <v>1276</v>
      </c>
      <c r="B8" s="3394"/>
      <c r="C8" s="3394"/>
      <c r="D8" s="3394"/>
      <c r="E8" s="3417"/>
      <c r="F8" s="1694"/>
      <c r="G8" s="3386"/>
      <c r="H8" s="3416"/>
      <c r="I8" s="3416"/>
      <c r="J8" s="3416"/>
      <c r="K8" s="3439"/>
      <c r="L8" s="3440"/>
      <c r="M8" s="1698"/>
      <c r="DF8" s="818"/>
      <c r="DG8" s="772"/>
      <c r="DH8" s="832"/>
      <c r="DI8" s="771"/>
      <c r="DJ8" s="771"/>
    </row>
    <row r="9" spans="1:114" s="771" customFormat="1" ht="22.5" customHeight="1" x14ac:dyDescent="0.15">
      <c r="A9" s="3443" t="s">
        <v>6411</v>
      </c>
      <c r="B9" s="3394"/>
      <c r="C9" s="3394"/>
      <c r="D9" s="3394"/>
      <c r="E9" s="3417"/>
      <c r="F9" s="1971"/>
      <c r="G9" s="3386"/>
      <c r="H9" s="3416"/>
      <c r="I9" s="3416"/>
      <c r="J9" s="3416"/>
      <c r="K9" s="3439"/>
      <c r="L9" s="3440"/>
      <c r="M9" s="1698"/>
      <c r="DF9" s="818"/>
      <c r="DG9" s="772"/>
      <c r="DH9" s="832"/>
    </row>
    <row r="10" spans="1:114" s="771" customFormat="1" ht="22.5" customHeight="1" x14ac:dyDescent="0.15">
      <c r="A10" s="3443" t="s">
        <v>6412</v>
      </c>
      <c r="B10" s="3394"/>
      <c r="C10" s="3394"/>
      <c r="D10" s="3394"/>
      <c r="E10" s="3417"/>
      <c r="F10" s="1978"/>
      <c r="G10" s="3678"/>
      <c r="H10" s="3679"/>
      <c r="I10" s="3679"/>
      <c r="J10" s="3679"/>
      <c r="K10" s="3676"/>
      <c r="L10" s="3677"/>
      <c r="M10" s="1698"/>
      <c r="DF10" s="818"/>
      <c r="DG10" s="772"/>
      <c r="DH10" s="832"/>
    </row>
    <row r="11" spans="1:114" ht="12" customHeight="1" x14ac:dyDescent="0.15">
      <c r="A11" s="3697" t="s">
        <v>1772</v>
      </c>
      <c r="B11" s="3698"/>
      <c r="C11" s="3555"/>
      <c r="D11" s="3688"/>
      <c r="E11" s="814" t="s">
        <v>3</v>
      </c>
      <c r="F11" s="1763"/>
      <c r="G11" s="3386"/>
      <c r="H11" s="3416"/>
      <c r="I11" s="3416"/>
      <c r="J11" s="3416"/>
      <c r="K11" s="3439"/>
      <c r="L11" s="3440"/>
      <c r="M11" s="1719"/>
      <c r="DF11" s="818"/>
      <c r="DG11" s="772"/>
      <c r="DH11" s="832"/>
    </row>
    <row r="12" spans="1:114" ht="6" customHeight="1" x14ac:dyDescent="0.15">
      <c r="A12" s="3582"/>
      <c r="B12" s="3583"/>
      <c r="C12" s="3583"/>
      <c r="D12" s="3583"/>
      <c r="E12" s="3583"/>
      <c r="F12" s="3583"/>
      <c r="G12" s="3583"/>
      <c r="H12" s="3583"/>
      <c r="I12" s="3583"/>
      <c r="J12" s="3583"/>
      <c r="K12" s="3583"/>
      <c r="L12" s="3583"/>
      <c r="M12" s="3584"/>
      <c r="DF12" s="818"/>
      <c r="DG12" s="772"/>
      <c r="DH12" s="832"/>
    </row>
    <row r="13" spans="1:114" ht="6" customHeight="1" x14ac:dyDescent="0.15">
      <c r="A13" s="795"/>
      <c r="B13" s="795"/>
      <c r="C13" s="795"/>
      <c r="D13" s="795"/>
      <c r="E13" s="795"/>
      <c r="F13" s="795"/>
      <c r="G13" s="795"/>
      <c r="H13" s="795"/>
      <c r="I13" s="795"/>
      <c r="J13" s="795"/>
      <c r="K13" s="1972"/>
      <c r="L13" s="795"/>
      <c r="M13" s="802"/>
      <c r="DF13" s="818"/>
      <c r="DG13" s="772"/>
      <c r="DH13" s="832"/>
    </row>
    <row r="14" spans="1:114" ht="12" customHeight="1" x14ac:dyDescent="0.15">
      <c r="A14" s="810" t="s">
        <v>1275</v>
      </c>
      <c r="B14" s="3691"/>
      <c r="C14" s="3692"/>
      <c r="D14" s="3692"/>
      <c r="E14" s="3692"/>
      <c r="F14" s="3692"/>
      <c r="G14" s="3692"/>
      <c r="H14" s="3692"/>
      <c r="I14" s="3692"/>
      <c r="J14" s="3692"/>
      <c r="K14" s="3692"/>
      <c r="L14" s="3692"/>
      <c r="M14" s="3693"/>
      <c r="DF14" s="818"/>
      <c r="DG14" s="772"/>
      <c r="DH14" s="832"/>
    </row>
    <row r="15" spans="1:114" ht="12" customHeight="1" x14ac:dyDescent="0.15">
      <c r="A15" s="815" t="s">
        <v>1274</v>
      </c>
      <c r="B15" s="3674" t="s">
        <v>1273</v>
      </c>
      <c r="C15" s="3680"/>
      <c r="D15" s="3680"/>
      <c r="E15" s="3680"/>
      <c r="F15" s="3675"/>
      <c r="G15" s="3674" t="s">
        <v>1272</v>
      </c>
      <c r="H15" s="3680"/>
      <c r="I15" s="3680"/>
      <c r="J15" s="3674" t="s">
        <v>6409</v>
      </c>
      <c r="K15" s="3675"/>
      <c r="L15" s="815" t="s">
        <v>6410</v>
      </c>
      <c r="M15" s="1688" t="s">
        <v>1216</v>
      </c>
      <c r="N15" s="1271"/>
      <c r="O15" s="226"/>
      <c r="P15" s="226"/>
      <c r="Q15" s="226"/>
      <c r="DF15" s="818"/>
      <c r="DG15" s="225" t="s">
        <v>1782</v>
      </c>
      <c r="DH15" s="832" t="s">
        <v>1786</v>
      </c>
    </row>
    <row r="16" spans="1:114" s="684" customFormat="1" ht="12" customHeight="1" x14ac:dyDescent="0.15">
      <c r="A16" s="765"/>
      <c r="B16" s="3593"/>
      <c r="C16" s="3671"/>
      <c r="D16" s="3671"/>
      <c r="E16" s="3671"/>
      <c r="F16" s="3671"/>
      <c r="G16" s="3593"/>
      <c r="H16" s="3671"/>
      <c r="I16" s="3672"/>
      <c r="J16" s="3593"/>
      <c r="K16" s="3595"/>
      <c r="L16" s="1979"/>
      <c r="M16" s="1744"/>
      <c r="DF16" s="818"/>
      <c r="DG16" s="772" t="str">
        <f>IF(COUNTA(A16:M16)&gt;0,DH16,"")</f>
        <v/>
      </c>
      <c r="DH16" s="832">
        <v>14</v>
      </c>
    </row>
    <row r="17" spans="1:112" s="771" customFormat="1" ht="12" customHeight="1" x14ac:dyDescent="0.15">
      <c r="A17" s="1976"/>
      <c r="B17" s="3593"/>
      <c r="C17" s="3671"/>
      <c r="D17" s="3671"/>
      <c r="E17" s="3671"/>
      <c r="F17" s="3671"/>
      <c r="G17" s="3593"/>
      <c r="H17" s="3671"/>
      <c r="I17" s="3672"/>
      <c r="J17" s="3593"/>
      <c r="K17" s="3595"/>
      <c r="L17" s="1979"/>
      <c r="M17" s="1970"/>
      <c r="DF17" s="818"/>
      <c r="DG17" s="772" t="str">
        <f>IF(COUNTA(A17:M17)&gt;0,DH17,"")</f>
        <v/>
      </c>
      <c r="DH17" s="832">
        <v>15</v>
      </c>
    </row>
    <row r="18" spans="1:112" s="771" customFormat="1" ht="12" customHeight="1" x14ac:dyDescent="0.15">
      <c r="A18" s="1976"/>
      <c r="B18" s="3593"/>
      <c r="C18" s="3671"/>
      <c r="D18" s="3671"/>
      <c r="E18" s="3671"/>
      <c r="F18" s="3671"/>
      <c r="G18" s="3593"/>
      <c r="H18" s="3671"/>
      <c r="I18" s="3672"/>
      <c r="J18" s="3593"/>
      <c r="K18" s="3595"/>
      <c r="L18" s="1979"/>
      <c r="M18" s="1977"/>
      <c r="DF18" s="818"/>
      <c r="DG18" s="772" t="str">
        <f t="shared" ref="DG18:DG19" si="0">IF(COUNTA(A18:M18)&gt;0,DH18,"")</f>
        <v/>
      </c>
      <c r="DH18" s="832">
        <v>16</v>
      </c>
    </row>
    <row r="19" spans="1:112" s="771" customFormat="1" ht="12" customHeight="1" x14ac:dyDescent="0.15">
      <c r="A19" s="1976"/>
      <c r="B19" s="3593"/>
      <c r="C19" s="3671"/>
      <c r="D19" s="3671"/>
      <c r="E19" s="3671"/>
      <c r="F19" s="3671"/>
      <c r="G19" s="3593"/>
      <c r="H19" s="3671"/>
      <c r="I19" s="3672"/>
      <c r="J19" s="3593"/>
      <c r="K19" s="3595"/>
      <c r="L19" s="1979"/>
      <c r="M19" s="1977"/>
      <c r="DF19" s="818"/>
      <c r="DG19" s="772" t="str">
        <f t="shared" si="0"/>
        <v/>
      </c>
      <c r="DH19" s="832">
        <v>17</v>
      </c>
    </row>
    <row r="20" spans="1:112" s="771" customFormat="1" ht="12" customHeight="1" x14ac:dyDescent="0.15">
      <c r="A20" s="1976"/>
      <c r="B20" s="3593"/>
      <c r="C20" s="3671"/>
      <c r="D20" s="3671"/>
      <c r="E20" s="3671"/>
      <c r="F20" s="3671"/>
      <c r="G20" s="3593"/>
      <c r="H20" s="3671"/>
      <c r="I20" s="3672"/>
      <c r="J20" s="3593"/>
      <c r="K20" s="3595"/>
      <c r="L20" s="1979"/>
      <c r="M20" s="1977"/>
      <c r="DF20" s="818"/>
      <c r="DG20" s="772" t="str">
        <f t="shared" ref="DG20:DG23" si="1">IF(COUNTA(A20:M20)&gt;0,DH20,"")</f>
        <v/>
      </c>
      <c r="DH20" s="832">
        <v>18</v>
      </c>
    </row>
    <row r="21" spans="1:112" s="771" customFormat="1" ht="12" customHeight="1" x14ac:dyDescent="0.15">
      <c r="A21" s="1976"/>
      <c r="B21" s="3593"/>
      <c r="C21" s="3671"/>
      <c r="D21" s="3671"/>
      <c r="E21" s="3671"/>
      <c r="F21" s="3671"/>
      <c r="G21" s="3593"/>
      <c r="H21" s="3671"/>
      <c r="I21" s="3672"/>
      <c r="J21" s="3593"/>
      <c r="K21" s="3595"/>
      <c r="L21" s="1979"/>
      <c r="M21" s="1977"/>
      <c r="DF21" s="818"/>
      <c r="DG21" s="772" t="str">
        <f t="shared" si="1"/>
        <v/>
      </c>
      <c r="DH21" s="832">
        <v>19</v>
      </c>
    </row>
    <row r="22" spans="1:112" s="771" customFormat="1" ht="12" customHeight="1" x14ac:dyDescent="0.15">
      <c r="A22" s="1976"/>
      <c r="B22" s="3593"/>
      <c r="C22" s="3671"/>
      <c r="D22" s="3671"/>
      <c r="E22" s="3671"/>
      <c r="F22" s="3671"/>
      <c r="G22" s="3593"/>
      <c r="H22" s="3671"/>
      <c r="I22" s="3672"/>
      <c r="J22" s="3593"/>
      <c r="K22" s="3595"/>
      <c r="L22" s="1979"/>
      <c r="M22" s="1977"/>
      <c r="DF22" s="818"/>
      <c r="DG22" s="772" t="str">
        <f t="shared" si="1"/>
        <v/>
      </c>
      <c r="DH22" s="832">
        <v>20</v>
      </c>
    </row>
    <row r="23" spans="1:112" s="771" customFormat="1" ht="12" customHeight="1" x14ac:dyDescent="0.15">
      <c r="A23" s="1976"/>
      <c r="B23" s="3593"/>
      <c r="C23" s="3671"/>
      <c r="D23" s="3671"/>
      <c r="E23" s="3671"/>
      <c r="F23" s="3671"/>
      <c r="G23" s="3593"/>
      <c r="H23" s="3671"/>
      <c r="I23" s="3672"/>
      <c r="J23" s="3593"/>
      <c r="K23" s="3595"/>
      <c r="L23" s="1979"/>
      <c r="M23" s="1977"/>
      <c r="DF23" s="818"/>
      <c r="DG23" s="772" t="str">
        <f t="shared" si="1"/>
        <v/>
      </c>
      <c r="DH23" s="832">
        <v>21</v>
      </c>
    </row>
    <row r="24" spans="1:112" s="771" customFormat="1" ht="12" customHeight="1" x14ac:dyDescent="0.15">
      <c r="A24" s="1976"/>
      <c r="B24" s="3593"/>
      <c r="C24" s="3671"/>
      <c r="D24" s="3671"/>
      <c r="E24" s="3671"/>
      <c r="F24" s="3671"/>
      <c r="G24" s="3593"/>
      <c r="H24" s="3671"/>
      <c r="I24" s="3672"/>
      <c r="J24" s="3593"/>
      <c r="K24" s="3595"/>
      <c r="L24" s="1979"/>
      <c r="M24" s="1977"/>
      <c r="DF24" s="818"/>
      <c r="DG24" s="772" t="str">
        <f t="shared" ref="DG24:DG25" si="2">IF(COUNTA(A24:M24)&gt;0,DH24,"")</f>
        <v/>
      </c>
      <c r="DH24" s="832">
        <v>22</v>
      </c>
    </row>
    <row r="25" spans="1:112" s="771" customFormat="1" ht="12" customHeight="1" x14ac:dyDescent="0.15">
      <c r="A25" s="1976"/>
      <c r="B25" s="3593"/>
      <c r="C25" s="3671"/>
      <c r="D25" s="3671"/>
      <c r="E25" s="3671"/>
      <c r="F25" s="3671"/>
      <c r="G25" s="3593"/>
      <c r="H25" s="3671"/>
      <c r="I25" s="3672"/>
      <c r="J25" s="3593"/>
      <c r="K25" s="3595"/>
      <c r="L25" s="1979"/>
      <c r="M25" s="1977"/>
      <c r="DF25" s="818"/>
      <c r="DG25" s="772" t="str">
        <f t="shared" si="2"/>
        <v/>
      </c>
      <c r="DH25" s="832">
        <v>23</v>
      </c>
    </row>
    <row r="26" spans="1:112" s="771" customFormat="1" ht="12" customHeight="1" x14ac:dyDescent="0.15">
      <c r="A26" s="1976"/>
      <c r="B26" s="3593"/>
      <c r="C26" s="3671"/>
      <c r="D26" s="3671"/>
      <c r="E26" s="3671"/>
      <c r="F26" s="3671"/>
      <c r="G26" s="3593"/>
      <c r="H26" s="3671"/>
      <c r="I26" s="3672"/>
      <c r="J26" s="3593"/>
      <c r="K26" s="3595"/>
      <c r="L26" s="1979"/>
      <c r="M26" s="1977"/>
      <c r="DF26" s="818"/>
      <c r="DG26" s="772" t="str">
        <f>IF(COUNTA(A26:M26)&gt;0,DH26,"")</f>
        <v/>
      </c>
      <c r="DH26" s="832">
        <v>24</v>
      </c>
    </row>
    <row r="27" spans="1:112" s="771" customFormat="1" ht="12" customHeight="1" x14ac:dyDescent="0.15">
      <c r="A27" s="1976"/>
      <c r="B27" s="3593"/>
      <c r="C27" s="3671"/>
      <c r="D27" s="3671"/>
      <c r="E27" s="3671"/>
      <c r="F27" s="3671"/>
      <c r="G27" s="3593"/>
      <c r="H27" s="3671"/>
      <c r="I27" s="3672"/>
      <c r="J27" s="3593"/>
      <c r="K27" s="3595"/>
      <c r="L27" s="1979"/>
      <c r="M27" s="1977"/>
      <c r="DF27" s="818"/>
      <c r="DG27" s="772" t="str">
        <f t="shared" ref="DG27:DG34" si="3">IF(COUNTA(A27:M27)&gt;0,DH27,"")</f>
        <v/>
      </c>
      <c r="DH27" s="832">
        <v>25</v>
      </c>
    </row>
    <row r="28" spans="1:112" s="771" customFormat="1" ht="12" customHeight="1" x14ac:dyDescent="0.15">
      <c r="A28" s="1976"/>
      <c r="B28" s="3593"/>
      <c r="C28" s="3671"/>
      <c r="D28" s="3671"/>
      <c r="E28" s="3671"/>
      <c r="F28" s="3671"/>
      <c r="G28" s="3593"/>
      <c r="H28" s="3671"/>
      <c r="I28" s="3672"/>
      <c r="J28" s="3593"/>
      <c r="K28" s="3595"/>
      <c r="L28" s="1979"/>
      <c r="M28" s="1977"/>
      <c r="DF28" s="818"/>
      <c r="DG28" s="772" t="str">
        <f t="shared" si="3"/>
        <v/>
      </c>
      <c r="DH28" s="832">
        <v>26</v>
      </c>
    </row>
    <row r="29" spans="1:112" s="771" customFormat="1" ht="12" customHeight="1" x14ac:dyDescent="0.15">
      <c r="A29" s="1976"/>
      <c r="B29" s="3593"/>
      <c r="C29" s="3671"/>
      <c r="D29" s="3671"/>
      <c r="E29" s="3671"/>
      <c r="F29" s="3671"/>
      <c r="G29" s="3593"/>
      <c r="H29" s="3671"/>
      <c r="I29" s="3672"/>
      <c r="J29" s="3593"/>
      <c r="K29" s="3595"/>
      <c r="L29" s="1979"/>
      <c r="M29" s="1977"/>
      <c r="DF29" s="818"/>
      <c r="DG29" s="772" t="str">
        <f t="shared" si="3"/>
        <v/>
      </c>
      <c r="DH29" s="832">
        <v>27</v>
      </c>
    </row>
    <row r="30" spans="1:112" s="771" customFormat="1" ht="12" customHeight="1" x14ac:dyDescent="0.15">
      <c r="A30" s="1976"/>
      <c r="B30" s="3593"/>
      <c r="C30" s="3671"/>
      <c r="D30" s="3671"/>
      <c r="E30" s="3671"/>
      <c r="F30" s="3671"/>
      <c r="G30" s="3593"/>
      <c r="H30" s="3671"/>
      <c r="I30" s="3672"/>
      <c r="J30" s="3593"/>
      <c r="K30" s="3595"/>
      <c r="L30" s="1979"/>
      <c r="M30" s="1977"/>
      <c r="DF30" s="818"/>
      <c r="DG30" s="772" t="str">
        <f t="shared" si="3"/>
        <v/>
      </c>
      <c r="DH30" s="832">
        <v>28</v>
      </c>
    </row>
    <row r="31" spans="1:112" s="771" customFormat="1" ht="12" customHeight="1" x14ac:dyDescent="0.15">
      <c r="A31" s="1976"/>
      <c r="B31" s="3593"/>
      <c r="C31" s="3671"/>
      <c r="D31" s="3671"/>
      <c r="E31" s="3671"/>
      <c r="F31" s="3671"/>
      <c r="G31" s="3593"/>
      <c r="H31" s="3671"/>
      <c r="I31" s="3672"/>
      <c r="J31" s="3593"/>
      <c r="K31" s="3595"/>
      <c r="L31" s="1979"/>
      <c r="M31" s="1977"/>
      <c r="DF31" s="818"/>
      <c r="DG31" s="772" t="str">
        <f t="shared" si="3"/>
        <v/>
      </c>
      <c r="DH31" s="832">
        <v>29</v>
      </c>
    </row>
    <row r="32" spans="1:112" s="771" customFormat="1" ht="12" customHeight="1" x14ac:dyDescent="0.15">
      <c r="A32" s="1976"/>
      <c r="B32" s="3593"/>
      <c r="C32" s="3671"/>
      <c r="D32" s="3671"/>
      <c r="E32" s="3671"/>
      <c r="F32" s="3671"/>
      <c r="G32" s="3593"/>
      <c r="H32" s="3671"/>
      <c r="I32" s="3672"/>
      <c r="J32" s="3593"/>
      <c r="K32" s="3595"/>
      <c r="L32" s="1979"/>
      <c r="M32" s="1977"/>
      <c r="DF32" s="818"/>
      <c r="DG32" s="772" t="str">
        <f t="shared" si="3"/>
        <v/>
      </c>
      <c r="DH32" s="832">
        <v>30</v>
      </c>
    </row>
    <row r="33" spans="1:112" s="771" customFormat="1" ht="12" customHeight="1" x14ac:dyDescent="0.15">
      <c r="A33" s="1976"/>
      <c r="B33" s="3593"/>
      <c r="C33" s="3671"/>
      <c r="D33" s="3671"/>
      <c r="E33" s="3671"/>
      <c r="F33" s="3671"/>
      <c r="G33" s="3593"/>
      <c r="H33" s="3671"/>
      <c r="I33" s="3672"/>
      <c r="J33" s="3593"/>
      <c r="K33" s="3595"/>
      <c r="L33" s="1979"/>
      <c r="M33" s="1977"/>
      <c r="DF33" s="818"/>
      <c r="DG33" s="772" t="str">
        <f t="shared" si="3"/>
        <v/>
      </c>
      <c r="DH33" s="832">
        <v>31</v>
      </c>
    </row>
    <row r="34" spans="1:112" s="771" customFormat="1" ht="12" customHeight="1" x14ac:dyDescent="0.15">
      <c r="A34" s="1976"/>
      <c r="B34" s="3593"/>
      <c r="C34" s="3671"/>
      <c r="D34" s="3671"/>
      <c r="E34" s="3671"/>
      <c r="F34" s="3671"/>
      <c r="G34" s="3593"/>
      <c r="H34" s="3671"/>
      <c r="I34" s="3672"/>
      <c r="J34" s="3593"/>
      <c r="K34" s="3595"/>
      <c r="L34" s="1979"/>
      <c r="M34" s="1977"/>
      <c r="DF34" s="818"/>
      <c r="DG34" s="772" t="str">
        <f t="shared" si="3"/>
        <v/>
      </c>
      <c r="DH34" s="832">
        <v>32</v>
      </c>
    </row>
    <row r="35" spans="1:112" s="771" customFormat="1" ht="12" customHeight="1" x14ac:dyDescent="0.15">
      <c r="A35" s="1976"/>
      <c r="B35" s="3593"/>
      <c r="C35" s="3671"/>
      <c r="D35" s="3671"/>
      <c r="E35" s="3671"/>
      <c r="F35" s="3671"/>
      <c r="G35" s="3593"/>
      <c r="H35" s="3671"/>
      <c r="I35" s="3672"/>
      <c r="J35" s="3593"/>
      <c r="K35" s="3595"/>
      <c r="L35" s="1979"/>
      <c r="M35" s="1977"/>
      <c r="DF35" s="818"/>
      <c r="DG35" s="772" t="str">
        <f>IF(COUNTA(A35:M35)&gt;0,DH35,"")</f>
        <v/>
      </c>
      <c r="DH35" s="832">
        <v>33</v>
      </c>
    </row>
    <row r="36" spans="1:112" s="771" customFormat="1" ht="12" customHeight="1" x14ac:dyDescent="0.15">
      <c r="A36" s="1976"/>
      <c r="B36" s="3593"/>
      <c r="C36" s="3671"/>
      <c r="D36" s="3671"/>
      <c r="E36" s="3671"/>
      <c r="F36" s="3671"/>
      <c r="G36" s="3593"/>
      <c r="H36" s="3671"/>
      <c r="I36" s="3672"/>
      <c r="J36" s="3593"/>
      <c r="K36" s="3595"/>
      <c r="L36" s="1979"/>
      <c r="M36" s="1977"/>
      <c r="DF36" s="818"/>
      <c r="DG36" s="772" t="str">
        <f t="shared" ref="DG36:DG43" si="4">IF(COUNTA(A36:M36)&gt;0,DH36,"")</f>
        <v/>
      </c>
      <c r="DH36" s="832">
        <v>34</v>
      </c>
    </row>
    <row r="37" spans="1:112" s="771" customFormat="1" ht="12" customHeight="1" x14ac:dyDescent="0.15">
      <c r="A37" s="1976"/>
      <c r="B37" s="3593"/>
      <c r="C37" s="3671"/>
      <c r="D37" s="3671"/>
      <c r="E37" s="3671"/>
      <c r="F37" s="3671"/>
      <c r="G37" s="3593"/>
      <c r="H37" s="3671"/>
      <c r="I37" s="3672"/>
      <c r="J37" s="3593"/>
      <c r="K37" s="3595"/>
      <c r="L37" s="1979"/>
      <c r="M37" s="1977"/>
      <c r="DF37" s="818"/>
      <c r="DG37" s="772" t="str">
        <f t="shared" si="4"/>
        <v/>
      </c>
      <c r="DH37" s="832">
        <v>35</v>
      </c>
    </row>
    <row r="38" spans="1:112" s="771" customFormat="1" ht="12" customHeight="1" x14ac:dyDescent="0.15">
      <c r="A38" s="1976"/>
      <c r="B38" s="3593"/>
      <c r="C38" s="3671"/>
      <c r="D38" s="3671"/>
      <c r="E38" s="3671"/>
      <c r="F38" s="3671"/>
      <c r="G38" s="3593"/>
      <c r="H38" s="3671"/>
      <c r="I38" s="3672"/>
      <c r="J38" s="3593"/>
      <c r="K38" s="3595"/>
      <c r="L38" s="1979"/>
      <c r="M38" s="1977"/>
      <c r="DF38" s="818"/>
      <c r="DG38" s="772" t="str">
        <f t="shared" si="4"/>
        <v/>
      </c>
      <c r="DH38" s="832">
        <v>36</v>
      </c>
    </row>
    <row r="39" spans="1:112" s="771" customFormat="1" ht="12" customHeight="1" x14ac:dyDescent="0.15">
      <c r="A39" s="1976"/>
      <c r="B39" s="3593"/>
      <c r="C39" s="3671"/>
      <c r="D39" s="3671"/>
      <c r="E39" s="3671"/>
      <c r="F39" s="3671"/>
      <c r="G39" s="3593"/>
      <c r="H39" s="3671"/>
      <c r="I39" s="3672"/>
      <c r="J39" s="3593"/>
      <c r="K39" s="3595"/>
      <c r="L39" s="1979"/>
      <c r="M39" s="1977"/>
      <c r="DF39" s="818"/>
      <c r="DG39" s="772" t="str">
        <f t="shared" si="4"/>
        <v/>
      </c>
      <c r="DH39" s="832">
        <v>37</v>
      </c>
    </row>
    <row r="40" spans="1:112" s="771" customFormat="1" ht="12" customHeight="1" x14ac:dyDescent="0.15">
      <c r="A40" s="1976"/>
      <c r="B40" s="3593"/>
      <c r="C40" s="3671"/>
      <c r="D40" s="3671"/>
      <c r="E40" s="3671"/>
      <c r="F40" s="3671"/>
      <c r="G40" s="3593"/>
      <c r="H40" s="3671"/>
      <c r="I40" s="3672"/>
      <c r="J40" s="3593"/>
      <c r="K40" s="3595"/>
      <c r="L40" s="1979"/>
      <c r="M40" s="1977"/>
      <c r="DF40" s="818"/>
      <c r="DG40" s="772" t="str">
        <f t="shared" si="4"/>
        <v/>
      </c>
      <c r="DH40" s="832">
        <v>38</v>
      </c>
    </row>
    <row r="41" spans="1:112" s="771" customFormat="1" ht="12" customHeight="1" x14ac:dyDescent="0.15">
      <c r="A41" s="1976"/>
      <c r="B41" s="3593"/>
      <c r="C41" s="3671"/>
      <c r="D41" s="3671"/>
      <c r="E41" s="3671"/>
      <c r="F41" s="3671"/>
      <c r="G41" s="3593"/>
      <c r="H41" s="3671"/>
      <c r="I41" s="3672"/>
      <c r="J41" s="3593"/>
      <c r="K41" s="3595"/>
      <c r="L41" s="1979"/>
      <c r="M41" s="1977"/>
      <c r="DF41" s="818"/>
      <c r="DG41" s="772" t="str">
        <f t="shared" si="4"/>
        <v/>
      </c>
      <c r="DH41" s="832">
        <v>39</v>
      </c>
    </row>
    <row r="42" spans="1:112" s="771" customFormat="1" ht="12" customHeight="1" x14ac:dyDescent="0.15">
      <c r="A42" s="1976"/>
      <c r="B42" s="3593"/>
      <c r="C42" s="3671"/>
      <c r="D42" s="3671"/>
      <c r="E42" s="3671"/>
      <c r="F42" s="3671"/>
      <c r="G42" s="3593"/>
      <c r="H42" s="3671"/>
      <c r="I42" s="3672"/>
      <c r="J42" s="3593"/>
      <c r="K42" s="3595"/>
      <c r="L42" s="1979"/>
      <c r="M42" s="1977"/>
      <c r="DF42" s="818"/>
      <c r="DG42" s="772" t="str">
        <f t="shared" si="4"/>
        <v/>
      </c>
      <c r="DH42" s="832">
        <v>40</v>
      </c>
    </row>
    <row r="43" spans="1:112" s="771" customFormat="1" ht="12" customHeight="1" x14ac:dyDescent="0.15">
      <c r="A43" s="1976"/>
      <c r="B43" s="3593"/>
      <c r="C43" s="3671"/>
      <c r="D43" s="3671"/>
      <c r="E43" s="3671"/>
      <c r="F43" s="3671"/>
      <c r="G43" s="3593"/>
      <c r="H43" s="3671"/>
      <c r="I43" s="3672"/>
      <c r="J43" s="3593"/>
      <c r="K43" s="3595"/>
      <c r="L43" s="1979"/>
      <c r="M43" s="1977"/>
      <c r="DF43" s="818"/>
      <c r="DG43" s="772" t="str">
        <f t="shared" si="4"/>
        <v/>
      </c>
      <c r="DH43" s="832">
        <v>41</v>
      </c>
    </row>
    <row r="44" spans="1:112" s="771" customFormat="1" ht="12" customHeight="1" x14ac:dyDescent="0.15">
      <c r="A44" s="1976"/>
      <c r="B44" s="3593"/>
      <c r="C44" s="3671"/>
      <c r="D44" s="3671"/>
      <c r="E44" s="3671"/>
      <c r="F44" s="3671"/>
      <c r="G44" s="3593"/>
      <c r="H44" s="3671"/>
      <c r="I44" s="3672"/>
      <c r="J44" s="3593"/>
      <c r="K44" s="3595"/>
      <c r="L44" s="1979"/>
      <c r="M44" s="1977"/>
      <c r="DF44" s="818"/>
      <c r="DG44" s="772" t="str">
        <f>IF(COUNTA(A44:M44)&gt;0,DH44,"")</f>
        <v/>
      </c>
      <c r="DH44" s="832">
        <v>42</v>
      </c>
    </row>
    <row r="45" spans="1:112" s="771" customFormat="1" ht="12" customHeight="1" x14ac:dyDescent="0.15">
      <c r="A45" s="1976"/>
      <c r="B45" s="3593"/>
      <c r="C45" s="3671"/>
      <c r="D45" s="3671"/>
      <c r="E45" s="3671"/>
      <c r="F45" s="3671"/>
      <c r="G45" s="3593"/>
      <c r="H45" s="3671"/>
      <c r="I45" s="3672"/>
      <c r="J45" s="3593"/>
      <c r="K45" s="3595"/>
      <c r="L45" s="1979"/>
      <c r="M45" s="1977"/>
      <c r="DF45" s="818"/>
      <c r="DG45" s="772" t="str">
        <f t="shared" ref="DG45:DG52" si="5">IF(COUNTA(A45:M45)&gt;0,DH45,"")</f>
        <v/>
      </c>
      <c r="DH45" s="832">
        <v>43</v>
      </c>
    </row>
    <row r="46" spans="1:112" s="771" customFormat="1" ht="12" customHeight="1" x14ac:dyDescent="0.15">
      <c r="A46" s="1976"/>
      <c r="B46" s="3593"/>
      <c r="C46" s="3671"/>
      <c r="D46" s="3671"/>
      <c r="E46" s="3671"/>
      <c r="F46" s="3671"/>
      <c r="G46" s="3593"/>
      <c r="H46" s="3671"/>
      <c r="I46" s="3672"/>
      <c r="J46" s="3593"/>
      <c r="K46" s="3595"/>
      <c r="L46" s="1979"/>
      <c r="M46" s="1977"/>
      <c r="DF46" s="818"/>
      <c r="DG46" s="772" t="str">
        <f t="shared" si="5"/>
        <v/>
      </c>
      <c r="DH46" s="832">
        <v>44</v>
      </c>
    </row>
    <row r="47" spans="1:112" s="771" customFormat="1" ht="12" customHeight="1" x14ac:dyDescent="0.15">
      <c r="A47" s="1976"/>
      <c r="B47" s="3593"/>
      <c r="C47" s="3671"/>
      <c r="D47" s="3671"/>
      <c r="E47" s="3671"/>
      <c r="F47" s="3671"/>
      <c r="G47" s="3593"/>
      <c r="H47" s="3671"/>
      <c r="I47" s="3672"/>
      <c r="J47" s="3593"/>
      <c r="K47" s="3595"/>
      <c r="L47" s="1979"/>
      <c r="M47" s="1977"/>
      <c r="DF47" s="818"/>
      <c r="DG47" s="772" t="str">
        <f t="shared" si="5"/>
        <v/>
      </c>
      <c r="DH47" s="832">
        <v>45</v>
      </c>
    </row>
    <row r="48" spans="1:112" s="771" customFormat="1" ht="12" customHeight="1" x14ac:dyDescent="0.15">
      <c r="A48" s="1976"/>
      <c r="B48" s="3593"/>
      <c r="C48" s="3671"/>
      <c r="D48" s="3671"/>
      <c r="E48" s="3671"/>
      <c r="F48" s="3671"/>
      <c r="G48" s="3593"/>
      <c r="H48" s="3671"/>
      <c r="I48" s="3672"/>
      <c r="J48" s="3593"/>
      <c r="K48" s="3595"/>
      <c r="L48" s="1979"/>
      <c r="M48" s="1977"/>
      <c r="DF48" s="818"/>
      <c r="DG48" s="772" t="str">
        <f t="shared" si="5"/>
        <v/>
      </c>
      <c r="DH48" s="832">
        <v>46</v>
      </c>
    </row>
    <row r="49" spans="1:112" s="771" customFormat="1" ht="12" customHeight="1" x14ac:dyDescent="0.15">
      <c r="A49" s="1976"/>
      <c r="B49" s="3593"/>
      <c r="C49" s="3671"/>
      <c r="D49" s="3671"/>
      <c r="E49" s="3671"/>
      <c r="F49" s="3671"/>
      <c r="G49" s="3593"/>
      <c r="H49" s="3671"/>
      <c r="I49" s="3672"/>
      <c r="J49" s="3593"/>
      <c r="K49" s="3595"/>
      <c r="L49" s="1979"/>
      <c r="M49" s="1977"/>
      <c r="DF49" s="818"/>
      <c r="DG49" s="772" t="str">
        <f t="shared" si="5"/>
        <v/>
      </c>
      <c r="DH49" s="832">
        <v>47</v>
      </c>
    </row>
    <row r="50" spans="1:112" s="771" customFormat="1" ht="12" customHeight="1" x14ac:dyDescent="0.15">
      <c r="A50" s="1976"/>
      <c r="B50" s="3593"/>
      <c r="C50" s="3671"/>
      <c r="D50" s="3671"/>
      <c r="E50" s="3671"/>
      <c r="F50" s="3671"/>
      <c r="G50" s="3593"/>
      <c r="H50" s="3671"/>
      <c r="I50" s="3672"/>
      <c r="J50" s="3593"/>
      <c r="K50" s="3595"/>
      <c r="L50" s="1979"/>
      <c r="M50" s="1977"/>
      <c r="DF50" s="818"/>
      <c r="DG50" s="772" t="str">
        <f t="shared" si="5"/>
        <v/>
      </c>
      <c r="DH50" s="832">
        <v>48</v>
      </c>
    </row>
    <row r="51" spans="1:112" s="771" customFormat="1" ht="12" customHeight="1" x14ac:dyDescent="0.15">
      <c r="A51" s="1976"/>
      <c r="B51" s="3593"/>
      <c r="C51" s="3671"/>
      <c r="D51" s="3671"/>
      <c r="E51" s="3671"/>
      <c r="F51" s="3671"/>
      <c r="G51" s="3593"/>
      <c r="H51" s="3671"/>
      <c r="I51" s="3672"/>
      <c r="J51" s="3593"/>
      <c r="K51" s="3595"/>
      <c r="L51" s="1979"/>
      <c r="M51" s="1977"/>
      <c r="DF51" s="818"/>
      <c r="DG51" s="772" t="str">
        <f t="shared" si="5"/>
        <v/>
      </c>
      <c r="DH51" s="832">
        <v>49</v>
      </c>
    </row>
    <row r="52" spans="1:112" s="771" customFormat="1" ht="12" customHeight="1" x14ac:dyDescent="0.15">
      <c r="A52" s="1976"/>
      <c r="B52" s="3593"/>
      <c r="C52" s="3671"/>
      <c r="D52" s="3671"/>
      <c r="E52" s="3671"/>
      <c r="F52" s="3671"/>
      <c r="G52" s="3593"/>
      <c r="H52" s="3671"/>
      <c r="I52" s="3672"/>
      <c r="J52" s="3593"/>
      <c r="K52" s="3595"/>
      <c r="L52" s="1979"/>
      <c r="M52" s="1977"/>
      <c r="DF52" s="818"/>
      <c r="DG52" s="772" t="str">
        <f t="shared" si="5"/>
        <v/>
      </c>
      <c r="DH52" s="832">
        <v>50</v>
      </c>
    </row>
    <row r="53" spans="1:112" s="771" customFormat="1" ht="12" customHeight="1" x14ac:dyDescent="0.15">
      <c r="A53" s="1976"/>
      <c r="B53" s="3593"/>
      <c r="C53" s="3671"/>
      <c r="D53" s="3671"/>
      <c r="E53" s="3671"/>
      <c r="F53" s="3671"/>
      <c r="G53" s="3593"/>
      <c r="H53" s="3671"/>
      <c r="I53" s="3672"/>
      <c r="J53" s="3593"/>
      <c r="K53" s="3595"/>
      <c r="L53" s="1979"/>
      <c r="M53" s="1977"/>
      <c r="DF53" s="818"/>
      <c r="DG53" s="772" t="str">
        <f>IF(COUNTA(A53:M53)&gt;0,DH53,"")</f>
        <v/>
      </c>
      <c r="DH53" s="832">
        <v>51</v>
      </c>
    </row>
    <row r="54" spans="1:112" s="771" customFormat="1" ht="12" customHeight="1" x14ac:dyDescent="0.15">
      <c r="A54" s="1976"/>
      <c r="B54" s="3593"/>
      <c r="C54" s="3671"/>
      <c r="D54" s="3671"/>
      <c r="E54" s="3671"/>
      <c r="F54" s="3671"/>
      <c r="G54" s="3593"/>
      <c r="H54" s="3671"/>
      <c r="I54" s="3672"/>
      <c r="J54" s="3593"/>
      <c r="K54" s="3595"/>
      <c r="L54" s="1979"/>
      <c r="M54" s="1977"/>
      <c r="DF54" s="818"/>
      <c r="DG54" s="772" t="str">
        <f t="shared" ref="DG54:DG61" si="6">IF(COUNTA(A54:M54)&gt;0,DH54,"")</f>
        <v/>
      </c>
      <c r="DH54" s="832">
        <v>52</v>
      </c>
    </row>
    <row r="55" spans="1:112" s="771" customFormat="1" ht="12" customHeight="1" x14ac:dyDescent="0.15">
      <c r="A55" s="1976"/>
      <c r="B55" s="3593"/>
      <c r="C55" s="3671"/>
      <c r="D55" s="3671"/>
      <c r="E55" s="3671"/>
      <c r="F55" s="3671"/>
      <c r="G55" s="3593"/>
      <c r="H55" s="3671"/>
      <c r="I55" s="3672"/>
      <c r="J55" s="3593"/>
      <c r="K55" s="3595"/>
      <c r="L55" s="1979"/>
      <c r="M55" s="1977"/>
      <c r="DF55" s="818"/>
      <c r="DG55" s="772" t="str">
        <f t="shared" si="6"/>
        <v/>
      </c>
      <c r="DH55" s="832">
        <v>53</v>
      </c>
    </row>
    <row r="56" spans="1:112" s="771" customFormat="1" ht="12" customHeight="1" x14ac:dyDescent="0.15">
      <c r="A56" s="1976"/>
      <c r="B56" s="3593"/>
      <c r="C56" s="3671"/>
      <c r="D56" s="3671"/>
      <c r="E56" s="3671"/>
      <c r="F56" s="3671"/>
      <c r="G56" s="3593"/>
      <c r="H56" s="3671"/>
      <c r="I56" s="3672"/>
      <c r="J56" s="3593"/>
      <c r="K56" s="3595"/>
      <c r="L56" s="1979"/>
      <c r="M56" s="1977"/>
      <c r="DF56" s="818"/>
      <c r="DG56" s="772" t="str">
        <f t="shared" si="6"/>
        <v/>
      </c>
      <c r="DH56" s="832">
        <v>54</v>
      </c>
    </row>
    <row r="57" spans="1:112" s="771" customFormat="1" ht="12" customHeight="1" x14ac:dyDescent="0.15">
      <c r="A57" s="1976"/>
      <c r="B57" s="3593"/>
      <c r="C57" s="3671"/>
      <c r="D57" s="3671"/>
      <c r="E57" s="3671"/>
      <c r="F57" s="3671"/>
      <c r="G57" s="3593"/>
      <c r="H57" s="3671"/>
      <c r="I57" s="3672"/>
      <c r="J57" s="3593"/>
      <c r="K57" s="3595"/>
      <c r="L57" s="1979"/>
      <c r="M57" s="1977"/>
      <c r="DF57" s="818"/>
      <c r="DG57" s="772" t="str">
        <f t="shared" si="6"/>
        <v/>
      </c>
      <c r="DH57" s="832">
        <v>55</v>
      </c>
    </row>
    <row r="58" spans="1:112" s="771" customFormat="1" ht="12" customHeight="1" x14ac:dyDescent="0.15">
      <c r="A58" s="1976"/>
      <c r="B58" s="3593"/>
      <c r="C58" s="3671"/>
      <c r="D58" s="3671"/>
      <c r="E58" s="3671"/>
      <c r="F58" s="3671"/>
      <c r="G58" s="3593"/>
      <c r="H58" s="3671"/>
      <c r="I58" s="3672"/>
      <c r="J58" s="3593"/>
      <c r="K58" s="3595"/>
      <c r="L58" s="1979"/>
      <c r="M58" s="1977"/>
      <c r="DF58" s="818"/>
      <c r="DG58" s="772" t="str">
        <f t="shared" si="6"/>
        <v/>
      </c>
      <c r="DH58" s="832">
        <v>56</v>
      </c>
    </row>
    <row r="59" spans="1:112" s="771" customFormat="1" ht="12" customHeight="1" x14ac:dyDescent="0.15">
      <c r="A59" s="1976"/>
      <c r="B59" s="3593"/>
      <c r="C59" s="3671"/>
      <c r="D59" s="3671"/>
      <c r="E59" s="3671"/>
      <c r="F59" s="3671"/>
      <c r="G59" s="3593"/>
      <c r="H59" s="3671"/>
      <c r="I59" s="3672"/>
      <c r="J59" s="3593"/>
      <c r="K59" s="3595"/>
      <c r="L59" s="1979"/>
      <c r="M59" s="1977"/>
      <c r="DF59" s="818"/>
      <c r="DG59" s="772" t="str">
        <f t="shared" si="6"/>
        <v/>
      </c>
      <c r="DH59" s="832">
        <v>57</v>
      </c>
    </row>
    <row r="60" spans="1:112" s="771" customFormat="1" ht="12" customHeight="1" x14ac:dyDescent="0.15">
      <c r="A60" s="1976"/>
      <c r="B60" s="3593"/>
      <c r="C60" s="3671"/>
      <c r="D60" s="3671"/>
      <c r="E60" s="3671"/>
      <c r="F60" s="3671"/>
      <c r="G60" s="3593"/>
      <c r="H60" s="3671"/>
      <c r="I60" s="3672"/>
      <c r="J60" s="3593"/>
      <c r="K60" s="3595"/>
      <c r="L60" s="1979"/>
      <c r="M60" s="1977"/>
      <c r="DF60" s="818"/>
      <c r="DG60" s="772" t="str">
        <f t="shared" si="6"/>
        <v/>
      </c>
      <c r="DH60" s="832">
        <v>58</v>
      </c>
    </row>
    <row r="61" spans="1:112" s="771" customFormat="1" ht="12" customHeight="1" x14ac:dyDescent="0.15">
      <c r="A61" s="1976"/>
      <c r="B61" s="3593"/>
      <c r="C61" s="3671"/>
      <c r="D61" s="3671"/>
      <c r="E61" s="3671"/>
      <c r="F61" s="3671"/>
      <c r="G61" s="3593"/>
      <c r="H61" s="3671"/>
      <c r="I61" s="3672"/>
      <c r="J61" s="3593"/>
      <c r="K61" s="3595"/>
      <c r="L61" s="1979"/>
      <c r="M61" s="1977"/>
      <c r="DF61" s="818"/>
      <c r="DG61" s="772" t="str">
        <f t="shared" si="6"/>
        <v/>
      </c>
      <c r="DH61" s="832">
        <v>59</v>
      </c>
    </row>
    <row r="62" spans="1:112" s="771" customFormat="1" ht="12" customHeight="1" x14ac:dyDescent="0.15">
      <c r="A62" s="1976"/>
      <c r="B62" s="3593"/>
      <c r="C62" s="3671"/>
      <c r="D62" s="3671"/>
      <c r="E62" s="3671"/>
      <c r="F62" s="3671"/>
      <c r="G62" s="3593"/>
      <c r="H62" s="3671"/>
      <c r="I62" s="3672"/>
      <c r="J62" s="3593"/>
      <c r="K62" s="3595"/>
      <c r="L62" s="1979"/>
      <c r="M62" s="1977"/>
      <c r="DF62" s="818"/>
      <c r="DG62" s="772" t="str">
        <f>IF(COUNTA(A62:M62)&gt;0,DH62,"")</f>
        <v/>
      </c>
      <c r="DH62" s="832">
        <v>60</v>
      </c>
    </row>
    <row r="63" spans="1:112" s="771" customFormat="1" ht="12" customHeight="1" x14ac:dyDescent="0.15">
      <c r="A63" s="1976"/>
      <c r="B63" s="3593"/>
      <c r="C63" s="3671"/>
      <c r="D63" s="3671"/>
      <c r="E63" s="3671"/>
      <c r="F63" s="3671"/>
      <c r="G63" s="3593"/>
      <c r="H63" s="3671"/>
      <c r="I63" s="3672"/>
      <c r="J63" s="3593"/>
      <c r="K63" s="3595"/>
      <c r="L63" s="1979"/>
      <c r="M63" s="1977"/>
      <c r="DF63" s="818"/>
      <c r="DG63" s="772" t="str">
        <f t="shared" ref="DG63:DG70" si="7">IF(COUNTA(A63:M63)&gt;0,DH63,"")</f>
        <v/>
      </c>
      <c r="DH63" s="832">
        <v>61</v>
      </c>
    </row>
    <row r="64" spans="1:112" s="771" customFormat="1" ht="12" customHeight="1" x14ac:dyDescent="0.15">
      <c r="A64" s="1976"/>
      <c r="B64" s="3593"/>
      <c r="C64" s="3671"/>
      <c r="D64" s="3671"/>
      <c r="E64" s="3671"/>
      <c r="F64" s="3671"/>
      <c r="G64" s="3593"/>
      <c r="H64" s="3671"/>
      <c r="I64" s="3672"/>
      <c r="J64" s="3593"/>
      <c r="K64" s="3595"/>
      <c r="L64" s="1979"/>
      <c r="M64" s="1977"/>
      <c r="DF64" s="818"/>
      <c r="DG64" s="772" t="str">
        <f t="shared" si="7"/>
        <v/>
      </c>
      <c r="DH64" s="832">
        <v>62</v>
      </c>
    </row>
    <row r="65" spans="1:112" s="771" customFormat="1" ht="12" customHeight="1" x14ac:dyDescent="0.15">
      <c r="A65" s="1976"/>
      <c r="B65" s="3593"/>
      <c r="C65" s="3671"/>
      <c r="D65" s="3671"/>
      <c r="E65" s="3671"/>
      <c r="F65" s="3671"/>
      <c r="G65" s="3593"/>
      <c r="H65" s="3671"/>
      <c r="I65" s="3672"/>
      <c r="J65" s="3593"/>
      <c r="K65" s="3595"/>
      <c r="L65" s="1979"/>
      <c r="M65" s="1977"/>
      <c r="DF65" s="818"/>
      <c r="DG65" s="772" t="str">
        <f t="shared" si="7"/>
        <v/>
      </c>
      <c r="DH65" s="832">
        <v>63</v>
      </c>
    </row>
    <row r="66" spans="1:112" s="771" customFormat="1" ht="12" customHeight="1" x14ac:dyDescent="0.15">
      <c r="A66" s="1976"/>
      <c r="B66" s="3593"/>
      <c r="C66" s="3671"/>
      <c r="D66" s="3671"/>
      <c r="E66" s="3671"/>
      <c r="F66" s="3671"/>
      <c r="G66" s="3593"/>
      <c r="H66" s="3671"/>
      <c r="I66" s="3672"/>
      <c r="J66" s="3593"/>
      <c r="K66" s="3595"/>
      <c r="L66" s="1979"/>
      <c r="M66" s="1977"/>
      <c r="DF66" s="818"/>
      <c r="DG66" s="772" t="str">
        <f t="shared" si="7"/>
        <v/>
      </c>
      <c r="DH66" s="832">
        <v>64</v>
      </c>
    </row>
    <row r="67" spans="1:112" s="771" customFormat="1" ht="12" customHeight="1" x14ac:dyDescent="0.15">
      <c r="A67" s="1976"/>
      <c r="B67" s="3593"/>
      <c r="C67" s="3671"/>
      <c r="D67" s="3671"/>
      <c r="E67" s="3671"/>
      <c r="F67" s="3671"/>
      <c r="G67" s="3593"/>
      <c r="H67" s="3671"/>
      <c r="I67" s="3672"/>
      <c r="J67" s="3593"/>
      <c r="K67" s="3595"/>
      <c r="L67" s="1979"/>
      <c r="M67" s="1977"/>
      <c r="DF67" s="818"/>
      <c r="DG67" s="772" t="str">
        <f t="shared" si="7"/>
        <v/>
      </c>
      <c r="DH67" s="832">
        <v>65</v>
      </c>
    </row>
    <row r="68" spans="1:112" s="771" customFormat="1" ht="12" customHeight="1" x14ac:dyDescent="0.15">
      <c r="A68" s="1976"/>
      <c r="B68" s="3593"/>
      <c r="C68" s="3671"/>
      <c r="D68" s="3671"/>
      <c r="E68" s="3671"/>
      <c r="F68" s="3671"/>
      <c r="G68" s="3593"/>
      <c r="H68" s="3671"/>
      <c r="I68" s="3672"/>
      <c r="J68" s="3593"/>
      <c r="K68" s="3595"/>
      <c r="L68" s="1979"/>
      <c r="M68" s="1977"/>
      <c r="DF68" s="818"/>
      <c r="DG68" s="772" t="str">
        <f t="shared" si="7"/>
        <v/>
      </c>
      <c r="DH68" s="832">
        <v>66</v>
      </c>
    </row>
    <row r="69" spans="1:112" s="771" customFormat="1" ht="12" customHeight="1" x14ac:dyDescent="0.15">
      <c r="A69" s="1976"/>
      <c r="B69" s="3593"/>
      <c r="C69" s="3671"/>
      <c r="D69" s="3671"/>
      <c r="E69" s="3671"/>
      <c r="F69" s="3671"/>
      <c r="G69" s="3593"/>
      <c r="H69" s="3671"/>
      <c r="I69" s="3672"/>
      <c r="J69" s="3593"/>
      <c r="K69" s="3595"/>
      <c r="L69" s="1979"/>
      <c r="M69" s="1977"/>
      <c r="DF69" s="818"/>
      <c r="DG69" s="772" t="str">
        <f t="shared" si="7"/>
        <v/>
      </c>
      <c r="DH69" s="832">
        <v>67</v>
      </c>
    </row>
    <row r="70" spans="1:112" s="771" customFormat="1" ht="12" customHeight="1" x14ac:dyDescent="0.15">
      <c r="A70" s="1976"/>
      <c r="B70" s="3593"/>
      <c r="C70" s="3671"/>
      <c r="D70" s="3671"/>
      <c r="E70" s="3671"/>
      <c r="F70" s="3671"/>
      <c r="G70" s="3593"/>
      <c r="H70" s="3671"/>
      <c r="I70" s="3672"/>
      <c r="J70" s="3593"/>
      <c r="K70" s="3595"/>
      <c r="L70" s="1979"/>
      <c r="M70" s="1977"/>
      <c r="DF70" s="818"/>
      <c r="DG70" s="772" t="str">
        <f t="shared" si="7"/>
        <v/>
      </c>
      <c r="DH70" s="832">
        <v>68</v>
      </c>
    </row>
    <row r="71" spans="1:112" s="771" customFormat="1" ht="12" customHeight="1" x14ac:dyDescent="0.15">
      <c r="A71" s="1976"/>
      <c r="B71" s="3593"/>
      <c r="C71" s="3671"/>
      <c r="D71" s="3671"/>
      <c r="E71" s="3671"/>
      <c r="F71" s="3671"/>
      <c r="G71" s="3593"/>
      <c r="H71" s="3671"/>
      <c r="I71" s="3672"/>
      <c r="J71" s="3593"/>
      <c r="K71" s="3595"/>
      <c r="L71" s="1979"/>
      <c r="M71" s="1977"/>
      <c r="DF71" s="818"/>
      <c r="DG71" s="772" t="str">
        <f>IF(COUNTA(A71:M71)&gt;0,DH71,"")</f>
        <v/>
      </c>
      <c r="DH71" s="832">
        <v>69</v>
      </c>
    </row>
    <row r="72" spans="1:112" s="771" customFormat="1" ht="12" customHeight="1" x14ac:dyDescent="0.15">
      <c r="A72" s="1976"/>
      <c r="B72" s="3593"/>
      <c r="C72" s="3671"/>
      <c r="D72" s="3671"/>
      <c r="E72" s="3671"/>
      <c r="F72" s="3671"/>
      <c r="G72" s="3593"/>
      <c r="H72" s="3671"/>
      <c r="I72" s="3672"/>
      <c r="J72" s="3593"/>
      <c r="K72" s="3595"/>
      <c r="L72" s="1979"/>
      <c r="M72" s="1977"/>
      <c r="DF72" s="818"/>
      <c r="DG72" s="772" t="str">
        <f t="shared" ref="DG72:DG79" si="8">IF(COUNTA(A72:M72)&gt;0,DH72,"")</f>
        <v/>
      </c>
      <c r="DH72" s="832">
        <v>70</v>
      </c>
    </row>
    <row r="73" spans="1:112" s="771" customFormat="1" ht="12" customHeight="1" x14ac:dyDescent="0.15">
      <c r="A73" s="1976"/>
      <c r="B73" s="3593"/>
      <c r="C73" s="3671"/>
      <c r="D73" s="3671"/>
      <c r="E73" s="3671"/>
      <c r="F73" s="3671"/>
      <c r="G73" s="3593"/>
      <c r="H73" s="3671"/>
      <c r="I73" s="3672"/>
      <c r="J73" s="3593"/>
      <c r="K73" s="3595"/>
      <c r="L73" s="1979"/>
      <c r="M73" s="1977"/>
      <c r="DF73" s="818"/>
      <c r="DG73" s="772" t="str">
        <f t="shared" si="8"/>
        <v/>
      </c>
      <c r="DH73" s="832">
        <v>71</v>
      </c>
    </row>
    <row r="74" spans="1:112" s="771" customFormat="1" ht="12" customHeight="1" x14ac:dyDescent="0.15">
      <c r="A74" s="1976"/>
      <c r="B74" s="3593"/>
      <c r="C74" s="3671"/>
      <c r="D74" s="3671"/>
      <c r="E74" s="3671"/>
      <c r="F74" s="3671"/>
      <c r="G74" s="3593"/>
      <c r="H74" s="3671"/>
      <c r="I74" s="3672"/>
      <c r="J74" s="3593"/>
      <c r="K74" s="3595"/>
      <c r="L74" s="1979"/>
      <c r="M74" s="1977"/>
      <c r="DF74" s="818"/>
      <c r="DG74" s="772" t="str">
        <f t="shared" si="8"/>
        <v/>
      </c>
      <c r="DH74" s="832">
        <v>72</v>
      </c>
    </row>
    <row r="75" spans="1:112" s="771" customFormat="1" ht="12" customHeight="1" x14ac:dyDescent="0.15">
      <c r="A75" s="1976"/>
      <c r="B75" s="3593"/>
      <c r="C75" s="3671"/>
      <c r="D75" s="3671"/>
      <c r="E75" s="3671"/>
      <c r="F75" s="3671"/>
      <c r="G75" s="3593"/>
      <c r="H75" s="3671"/>
      <c r="I75" s="3672"/>
      <c r="J75" s="3593"/>
      <c r="K75" s="3595"/>
      <c r="L75" s="1979"/>
      <c r="M75" s="1977"/>
      <c r="DF75" s="818"/>
      <c r="DG75" s="772" t="str">
        <f t="shared" si="8"/>
        <v/>
      </c>
      <c r="DH75" s="832">
        <v>73</v>
      </c>
    </row>
    <row r="76" spans="1:112" s="771" customFormat="1" ht="12" customHeight="1" x14ac:dyDescent="0.15">
      <c r="A76" s="1976"/>
      <c r="B76" s="3593"/>
      <c r="C76" s="3671"/>
      <c r="D76" s="3671"/>
      <c r="E76" s="3671"/>
      <c r="F76" s="3671"/>
      <c r="G76" s="3593"/>
      <c r="H76" s="3671"/>
      <c r="I76" s="3672"/>
      <c r="J76" s="3593"/>
      <c r="K76" s="3595"/>
      <c r="L76" s="1979"/>
      <c r="M76" s="1977"/>
      <c r="DF76" s="818"/>
      <c r="DG76" s="772" t="str">
        <f t="shared" si="8"/>
        <v/>
      </c>
      <c r="DH76" s="832">
        <v>74</v>
      </c>
    </row>
    <row r="77" spans="1:112" s="771" customFormat="1" ht="12" customHeight="1" x14ac:dyDescent="0.15">
      <c r="A77" s="1976"/>
      <c r="B77" s="3593"/>
      <c r="C77" s="3671"/>
      <c r="D77" s="3671"/>
      <c r="E77" s="3671"/>
      <c r="F77" s="3671"/>
      <c r="G77" s="3593"/>
      <c r="H77" s="3671"/>
      <c r="I77" s="3672"/>
      <c r="J77" s="3593"/>
      <c r="K77" s="3595"/>
      <c r="L77" s="1979"/>
      <c r="M77" s="1977"/>
      <c r="DF77" s="818"/>
      <c r="DG77" s="772" t="str">
        <f t="shared" si="8"/>
        <v/>
      </c>
      <c r="DH77" s="832">
        <v>75</v>
      </c>
    </row>
    <row r="78" spans="1:112" s="771" customFormat="1" ht="12" customHeight="1" x14ac:dyDescent="0.15">
      <c r="A78" s="1976"/>
      <c r="B78" s="3593"/>
      <c r="C78" s="3671"/>
      <c r="D78" s="3671"/>
      <c r="E78" s="3671"/>
      <c r="F78" s="3671"/>
      <c r="G78" s="3593"/>
      <c r="H78" s="3671"/>
      <c r="I78" s="3672"/>
      <c r="J78" s="3593"/>
      <c r="K78" s="3595"/>
      <c r="L78" s="1979"/>
      <c r="M78" s="1977"/>
      <c r="DF78" s="818"/>
      <c r="DG78" s="772" t="str">
        <f t="shared" si="8"/>
        <v/>
      </c>
      <c r="DH78" s="832">
        <v>76</v>
      </c>
    </row>
    <row r="79" spans="1:112" s="771" customFormat="1" ht="12" customHeight="1" x14ac:dyDescent="0.15">
      <c r="A79" s="1976"/>
      <c r="B79" s="3593"/>
      <c r="C79" s="3671"/>
      <c r="D79" s="3671"/>
      <c r="E79" s="3671"/>
      <c r="F79" s="3671"/>
      <c r="G79" s="3593"/>
      <c r="H79" s="3671"/>
      <c r="I79" s="3672"/>
      <c r="J79" s="3593"/>
      <c r="K79" s="3595"/>
      <c r="L79" s="1979"/>
      <c r="M79" s="1977"/>
      <c r="DF79" s="818"/>
      <c r="DG79" s="772" t="str">
        <f t="shared" si="8"/>
        <v/>
      </c>
      <c r="DH79" s="832">
        <v>77</v>
      </c>
    </row>
    <row r="80" spans="1:112" s="771" customFormat="1" ht="12" customHeight="1" x14ac:dyDescent="0.15">
      <c r="A80" s="1976"/>
      <c r="B80" s="3593"/>
      <c r="C80" s="3671"/>
      <c r="D80" s="3671"/>
      <c r="E80" s="3671"/>
      <c r="F80" s="3671"/>
      <c r="G80" s="3593"/>
      <c r="H80" s="3671"/>
      <c r="I80" s="3672"/>
      <c r="J80" s="3593"/>
      <c r="K80" s="3595"/>
      <c r="L80" s="1979"/>
      <c r="M80" s="1977"/>
      <c r="DF80" s="818"/>
      <c r="DG80" s="772" t="str">
        <f>IF(COUNTA(A80:M80)&gt;0,DH80,"")</f>
        <v/>
      </c>
      <c r="DH80" s="832">
        <v>78</v>
      </c>
    </row>
    <row r="81" spans="1:112" s="771" customFormat="1" ht="12" customHeight="1" x14ac:dyDescent="0.15">
      <c r="A81" s="1976"/>
      <c r="B81" s="3593"/>
      <c r="C81" s="3671"/>
      <c r="D81" s="3671"/>
      <c r="E81" s="3671"/>
      <c r="F81" s="3671"/>
      <c r="G81" s="3593"/>
      <c r="H81" s="3671"/>
      <c r="I81" s="3672"/>
      <c r="J81" s="3593"/>
      <c r="K81" s="3595"/>
      <c r="L81" s="1979"/>
      <c r="M81" s="1977"/>
      <c r="DF81" s="818"/>
      <c r="DG81" s="772" t="str">
        <f t="shared" ref="DG81:DG88" si="9">IF(COUNTA(A81:M81)&gt;0,DH81,"")</f>
        <v/>
      </c>
      <c r="DH81" s="832">
        <v>79</v>
      </c>
    </row>
    <row r="82" spans="1:112" s="771" customFormat="1" ht="12" customHeight="1" x14ac:dyDescent="0.15">
      <c r="A82" s="1976"/>
      <c r="B82" s="3593"/>
      <c r="C82" s="3671"/>
      <c r="D82" s="3671"/>
      <c r="E82" s="3671"/>
      <c r="F82" s="3671"/>
      <c r="G82" s="3593"/>
      <c r="H82" s="3671"/>
      <c r="I82" s="3672"/>
      <c r="J82" s="3593"/>
      <c r="K82" s="3595"/>
      <c r="L82" s="1979"/>
      <c r="M82" s="1977"/>
      <c r="DF82" s="818"/>
      <c r="DG82" s="772" t="str">
        <f t="shared" si="9"/>
        <v/>
      </c>
      <c r="DH82" s="832">
        <v>80</v>
      </c>
    </row>
    <row r="83" spans="1:112" s="771" customFormat="1" ht="12" customHeight="1" x14ac:dyDescent="0.15">
      <c r="A83" s="1976"/>
      <c r="B83" s="3593"/>
      <c r="C83" s="3671"/>
      <c r="D83" s="3671"/>
      <c r="E83" s="3671"/>
      <c r="F83" s="3671"/>
      <c r="G83" s="3593"/>
      <c r="H83" s="3671"/>
      <c r="I83" s="3672"/>
      <c r="J83" s="3593"/>
      <c r="K83" s="3595"/>
      <c r="L83" s="1979"/>
      <c r="M83" s="1977"/>
      <c r="DF83" s="818"/>
      <c r="DG83" s="772" t="str">
        <f t="shared" si="9"/>
        <v/>
      </c>
      <c r="DH83" s="832">
        <v>81</v>
      </c>
    </row>
    <row r="84" spans="1:112" s="771" customFormat="1" ht="12" customHeight="1" x14ac:dyDescent="0.15">
      <c r="A84" s="1976"/>
      <c r="B84" s="3593"/>
      <c r="C84" s="3671"/>
      <c r="D84" s="3671"/>
      <c r="E84" s="3671"/>
      <c r="F84" s="3671"/>
      <c r="G84" s="3593"/>
      <c r="H84" s="3671"/>
      <c r="I84" s="3672"/>
      <c r="J84" s="3593"/>
      <c r="K84" s="3595"/>
      <c r="L84" s="1979"/>
      <c r="M84" s="1977"/>
      <c r="DF84" s="818"/>
      <c r="DG84" s="772" t="str">
        <f t="shared" si="9"/>
        <v/>
      </c>
      <c r="DH84" s="832">
        <v>82</v>
      </c>
    </row>
    <row r="85" spans="1:112" s="771" customFormat="1" ht="12" customHeight="1" x14ac:dyDescent="0.15">
      <c r="A85" s="1976"/>
      <c r="B85" s="3593"/>
      <c r="C85" s="3671"/>
      <c r="D85" s="3671"/>
      <c r="E85" s="3671"/>
      <c r="F85" s="3671"/>
      <c r="G85" s="3593"/>
      <c r="H85" s="3671"/>
      <c r="I85" s="3672"/>
      <c r="J85" s="3593"/>
      <c r="K85" s="3595"/>
      <c r="L85" s="1979"/>
      <c r="M85" s="1977"/>
      <c r="DF85" s="818"/>
      <c r="DG85" s="772" t="str">
        <f t="shared" si="9"/>
        <v/>
      </c>
      <c r="DH85" s="832">
        <v>83</v>
      </c>
    </row>
    <row r="86" spans="1:112" s="771" customFormat="1" ht="12" customHeight="1" x14ac:dyDescent="0.15">
      <c r="A86" s="1976"/>
      <c r="B86" s="3593"/>
      <c r="C86" s="3671"/>
      <c r="D86" s="3671"/>
      <c r="E86" s="3671"/>
      <c r="F86" s="3671"/>
      <c r="G86" s="3593"/>
      <c r="H86" s="3671"/>
      <c r="I86" s="3672"/>
      <c r="J86" s="3593"/>
      <c r="K86" s="3595"/>
      <c r="L86" s="1979"/>
      <c r="M86" s="1977"/>
      <c r="DF86" s="818"/>
      <c r="DG86" s="772" t="str">
        <f t="shared" si="9"/>
        <v/>
      </c>
      <c r="DH86" s="832">
        <v>84</v>
      </c>
    </row>
    <row r="87" spans="1:112" s="771" customFormat="1" ht="12" customHeight="1" x14ac:dyDescent="0.15">
      <c r="A87" s="1976"/>
      <c r="B87" s="3593"/>
      <c r="C87" s="3671"/>
      <c r="D87" s="3671"/>
      <c r="E87" s="3671"/>
      <c r="F87" s="3671"/>
      <c r="G87" s="3593"/>
      <c r="H87" s="3671"/>
      <c r="I87" s="3672"/>
      <c r="J87" s="3593"/>
      <c r="K87" s="3595"/>
      <c r="L87" s="1979"/>
      <c r="M87" s="1977"/>
      <c r="DF87" s="818"/>
      <c r="DG87" s="772" t="str">
        <f t="shared" si="9"/>
        <v/>
      </c>
      <c r="DH87" s="832">
        <v>85</v>
      </c>
    </row>
    <row r="88" spans="1:112" s="771" customFormat="1" ht="12" customHeight="1" x14ac:dyDescent="0.15">
      <c r="A88" s="1976"/>
      <c r="B88" s="3593"/>
      <c r="C88" s="3671"/>
      <c r="D88" s="3671"/>
      <c r="E88" s="3671"/>
      <c r="F88" s="3671"/>
      <c r="G88" s="3593"/>
      <c r="H88" s="3671"/>
      <c r="I88" s="3672"/>
      <c r="J88" s="3593"/>
      <c r="K88" s="3595"/>
      <c r="L88" s="1979"/>
      <c r="M88" s="1977"/>
      <c r="DF88" s="818"/>
      <c r="DG88" s="772" t="str">
        <f t="shared" si="9"/>
        <v/>
      </c>
      <c r="DH88" s="832">
        <v>86</v>
      </c>
    </row>
    <row r="89" spans="1:112" s="771" customFormat="1" ht="12" customHeight="1" x14ac:dyDescent="0.15">
      <c r="A89" s="1976"/>
      <c r="B89" s="3593"/>
      <c r="C89" s="3671"/>
      <c r="D89" s="3671"/>
      <c r="E89" s="3671"/>
      <c r="F89" s="3671"/>
      <c r="G89" s="3593"/>
      <c r="H89" s="3671"/>
      <c r="I89" s="3672"/>
      <c r="J89" s="3593"/>
      <c r="K89" s="3595"/>
      <c r="L89" s="1979"/>
      <c r="M89" s="1977"/>
      <c r="DF89" s="818"/>
      <c r="DG89" s="772" t="str">
        <f>IF(COUNTA(A89:M89)&gt;0,DH89,"")</f>
        <v/>
      </c>
      <c r="DH89" s="832">
        <v>87</v>
      </c>
    </row>
    <row r="90" spans="1:112" s="771" customFormat="1" ht="12" customHeight="1" x14ac:dyDescent="0.15">
      <c r="A90" s="1976"/>
      <c r="B90" s="3593"/>
      <c r="C90" s="3671"/>
      <c r="D90" s="3671"/>
      <c r="E90" s="3671"/>
      <c r="F90" s="3671"/>
      <c r="G90" s="3593"/>
      <c r="H90" s="3671"/>
      <c r="I90" s="3672"/>
      <c r="J90" s="3593"/>
      <c r="K90" s="3595"/>
      <c r="L90" s="1979"/>
      <c r="M90" s="1977"/>
      <c r="DF90" s="818"/>
      <c r="DG90" s="772" t="str">
        <f t="shared" ref="DG90:DG97" si="10">IF(COUNTA(A90:M90)&gt;0,DH90,"")</f>
        <v/>
      </c>
      <c r="DH90" s="832">
        <v>88</v>
      </c>
    </row>
    <row r="91" spans="1:112" s="771" customFormat="1" ht="12" customHeight="1" x14ac:dyDescent="0.15">
      <c r="A91" s="1976"/>
      <c r="B91" s="3593"/>
      <c r="C91" s="3671"/>
      <c r="D91" s="3671"/>
      <c r="E91" s="3671"/>
      <c r="F91" s="3671"/>
      <c r="G91" s="3593"/>
      <c r="H91" s="3671"/>
      <c r="I91" s="3672"/>
      <c r="J91" s="3593"/>
      <c r="K91" s="3595"/>
      <c r="L91" s="1979"/>
      <c r="M91" s="1977"/>
      <c r="DF91" s="818"/>
      <c r="DG91" s="772" t="str">
        <f t="shared" si="10"/>
        <v/>
      </c>
      <c r="DH91" s="832">
        <v>89</v>
      </c>
    </row>
    <row r="92" spans="1:112" s="771" customFormat="1" ht="12" customHeight="1" x14ac:dyDescent="0.15">
      <c r="A92" s="1976"/>
      <c r="B92" s="3593"/>
      <c r="C92" s="3671"/>
      <c r="D92" s="3671"/>
      <c r="E92" s="3671"/>
      <c r="F92" s="3671"/>
      <c r="G92" s="3593"/>
      <c r="H92" s="3671"/>
      <c r="I92" s="3672"/>
      <c r="J92" s="3593"/>
      <c r="K92" s="3595"/>
      <c r="L92" s="1979"/>
      <c r="M92" s="1977"/>
      <c r="DF92" s="818"/>
      <c r="DG92" s="772" t="str">
        <f t="shared" si="10"/>
        <v/>
      </c>
      <c r="DH92" s="832">
        <v>90</v>
      </c>
    </row>
    <row r="93" spans="1:112" s="771" customFormat="1" ht="12" customHeight="1" x14ac:dyDescent="0.15">
      <c r="A93" s="1976"/>
      <c r="B93" s="3593"/>
      <c r="C93" s="3671"/>
      <c r="D93" s="3671"/>
      <c r="E93" s="3671"/>
      <c r="F93" s="3671"/>
      <c r="G93" s="3593"/>
      <c r="H93" s="3671"/>
      <c r="I93" s="3672"/>
      <c r="J93" s="3593"/>
      <c r="K93" s="3595"/>
      <c r="L93" s="1979"/>
      <c r="M93" s="1977"/>
      <c r="DF93" s="818"/>
      <c r="DG93" s="772" t="str">
        <f t="shared" si="10"/>
        <v/>
      </c>
      <c r="DH93" s="832">
        <v>91</v>
      </c>
    </row>
    <row r="94" spans="1:112" s="771" customFormat="1" ht="12" customHeight="1" x14ac:dyDescent="0.15">
      <c r="A94" s="1976"/>
      <c r="B94" s="3593"/>
      <c r="C94" s="3671"/>
      <c r="D94" s="3671"/>
      <c r="E94" s="3671"/>
      <c r="F94" s="3671"/>
      <c r="G94" s="3593"/>
      <c r="H94" s="3671"/>
      <c r="I94" s="3672"/>
      <c r="J94" s="3593"/>
      <c r="K94" s="3595"/>
      <c r="L94" s="1979"/>
      <c r="M94" s="1977"/>
      <c r="DF94" s="818"/>
      <c r="DG94" s="772" t="str">
        <f t="shared" si="10"/>
        <v/>
      </c>
      <c r="DH94" s="832">
        <v>92</v>
      </c>
    </row>
    <row r="95" spans="1:112" s="771" customFormat="1" ht="12" customHeight="1" x14ac:dyDescent="0.15">
      <c r="A95" s="1976"/>
      <c r="B95" s="3593"/>
      <c r="C95" s="3671"/>
      <c r="D95" s="3671"/>
      <c r="E95" s="3671"/>
      <c r="F95" s="3671"/>
      <c r="G95" s="3593"/>
      <c r="H95" s="3671"/>
      <c r="I95" s="3672"/>
      <c r="J95" s="3593"/>
      <c r="K95" s="3595"/>
      <c r="L95" s="1979"/>
      <c r="M95" s="1977"/>
      <c r="DF95" s="818"/>
      <c r="DG95" s="772" t="str">
        <f t="shared" si="10"/>
        <v/>
      </c>
      <c r="DH95" s="832">
        <v>93</v>
      </c>
    </row>
    <row r="96" spans="1:112" s="771" customFormat="1" ht="12" customHeight="1" x14ac:dyDescent="0.15">
      <c r="A96" s="1976"/>
      <c r="B96" s="3593"/>
      <c r="C96" s="3671"/>
      <c r="D96" s="3671"/>
      <c r="E96" s="3671"/>
      <c r="F96" s="3671"/>
      <c r="G96" s="3593"/>
      <c r="H96" s="3671"/>
      <c r="I96" s="3672"/>
      <c r="J96" s="3593"/>
      <c r="K96" s="3595"/>
      <c r="L96" s="1979"/>
      <c r="M96" s="1977"/>
      <c r="DF96" s="818"/>
      <c r="DG96" s="772" t="str">
        <f t="shared" si="10"/>
        <v/>
      </c>
      <c r="DH96" s="832">
        <v>94</v>
      </c>
    </row>
    <row r="97" spans="1:112" s="771" customFormat="1" ht="12" customHeight="1" x14ac:dyDescent="0.15">
      <c r="A97" s="1976"/>
      <c r="B97" s="3593"/>
      <c r="C97" s="3671"/>
      <c r="D97" s="3671"/>
      <c r="E97" s="3671"/>
      <c r="F97" s="3671"/>
      <c r="G97" s="3593"/>
      <c r="H97" s="3671"/>
      <c r="I97" s="3672"/>
      <c r="J97" s="3593"/>
      <c r="K97" s="3595"/>
      <c r="L97" s="1979"/>
      <c r="M97" s="1977"/>
      <c r="DF97" s="818"/>
      <c r="DG97" s="772" t="str">
        <f t="shared" si="10"/>
        <v/>
      </c>
      <c r="DH97" s="832">
        <v>95</v>
      </c>
    </row>
    <row r="98" spans="1:112" s="771" customFormat="1" ht="12" customHeight="1" x14ac:dyDescent="0.15">
      <c r="A98" s="1976"/>
      <c r="B98" s="3593"/>
      <c r="C98" s="3671"/>
      <c r="D98" s="3671"/>
      <c r="E98" s="3671"/>
      <c r="F98" s="3671"/>
      <c r="G98" s="3593"/>
      <c r="H98" s="3671"/>
      <c r="I98" s="3672"/>
      <c r="J98" s="3593"/>
      <c r="K98" s="3595"/>
      <c r="L98" s="1979"/>
      <c r="M98" s="1977"/>
      <c r="DF98" s="818"/>
      <c r="DG98" s="772" t="str">
        <f>IF(COUNTA(A98:M98)&gt;0,DH98,"")</f>
        <v/>
      </c>
      <c r="DH98" s="832">
        <v>96</v>
      </c>
    </row>
    <row r="99" spans="1:112" s="771" customFormat="1" ht="12" customHeight="1" x14ac:dyDescent="0.15">
      <c r="A99" s="1976"/>
      <c r="B99" s="3593"/>
      <c r="C99" s="3671"/>
      <c r="D99" s="3671"/>
      <c r="E99" s="3671"/>
      <c r="F99" s="3671"/>
      <c r="G99" s="3593"/>
      <c r="H99" s="3671"/>
      <c r="I99" s="3672"/>
      <c r="J99" s="3593"/>
      <c r="K99" s="3595"/>
      <c r="L99" s="1979"/>
      <c r="M99" s="1977"/>
      <c r="DF99" s="818"/>
      <c r="DG99" s="772" t="str">
        <f t="shared" ref="DG99:DG106" si="11">IF(COUNTA(A99:M99)&gt;0,DH99,"")</f>
        <v/>
      </c>
      <c r="DH99" s="832">
        <v>97</v>
      </c>
    </row>
    <row r="100" spans="1:112" s="771" customFormat="1" ht="12" customHeight="1" x14ac:dyDescent="0.15">
      <c r="A100" s="1976"/>
      <c r="B100" s="3593"/>
      <c r="C100" s="3671"/>
      <c r="D100" s="3671"/>
      <c r="E100" s="3671"/>
      <c r="F100" s="3671"/>
      <c r="G100" s="3593"/>
      <c r="H100" s="3671"/>
      <c r="I100" s="3672"/>
      <c r="J100" s="3593"/>
      <c r="K100" s="3595"/>
      <c r="L100" s="1979"/>
      <c r="M100" s="1977"/>
      <c r="DF100" s="818"/>
      <c r="DG100" s="772" t="str">
        <f t="shared" si="11"/>
        <v/>
      </c>
      <c r="DH100" s="832">
        <v>98</v>
      </c>
    </row>
    <row r="101" spans="1:112" s="771" customFormat="1" ht="12" customHeight="1" x14ac:dyDescent="0.15">
      <c r="A101" s="1976"/>
      <c r="B101" s="3593"/>
      <c r="C101" s="3671"/>
      <c r="D101" s="3671"/>
      <c r="E101" s="3671"/>
      <c r="F101" s="3671"/>
      <c r="G101" s="3593"/>
      <c r="H101" s="3671"/>
      <c r="I101" s="3672"/>
      <c r="J101" s="3593"/>
      <c r="K101" s="3595"/>
      <c r="L101" s="1979"/>
      <c r="M101" s="1977"/>
      <c r="DF101" s="818"/>
      <c r="DG101" s="772" t="str">
        <f t="shared" si="11"/>
        <v/>
      </c>
      <c r="DH101" s="832">
        <v>99</v>
      </c>
    </row>
    <row r="102" spans="1:112" s="771" customFormat="1" ht="12" customHeight="1" x14ac:dyDescent="0.15">
      <c r="A102" s="1976"/>
      <c r="B102" s="3593"/>
      <c r="C102" s="3671"/>
      <c r="D102" s="3671"/>
      <c r="E102" s="3671"/>
      <c r="F102" s="3671"/>
      <c r="G102" s="3593"/>
      <c r="H102" s="3671"/>
      <c r="I102" s="3672"/>
      <c r="J102" s="3593"/>
      <c r="K102" s="3595"/>
      <c r="L102" s="1979"/>
      <c r="M102" s="1977"/>
      <c r="DF102" s="818"/>
      <c r="DG102" s="772" t="str">
        <f t="shared" si="11"/>
        <v/>
      </c>
      <c r="DH102" s="832">
        <v>100</v>
      </c>
    </row>
    <row r="103" spans="1:112" s="771" customFormat="1" ht="12" customHeight="1" x14ac:dyDescent="0.15">
      <c r="A103" s="1976"/>
      <c r="B103" s="3593"/>
      <c r="C103" s="3671"/>
      <c r="D103" s="3671"/>
      <c r="E103" s="3671"/>
      <c r="F103" s="3671"/>
      <c r="G103" s="3593"/>
      <c r="H103" s="3671"/>
      <c r="I103" s="3672"/>
      <c r="J103" s="3593"/>
      <c r="K103" s="3595"/>
      <c r="L103" s="1979"/>
      <c r="M103" s="1977"/>
      <c r="DF103" s="818"/>
      <c r="DG103" s="772" t="str">
        <f t="shared" si="11"/>
        <v/>
      </c>
      <c r="DH103" s="832">
        <v>101</v>
      </c>
    </row>
    <row r="104" spans="1:112" s="771" customFormat="1" ht="12" customHeight="1" x14ac:dyDescent="0.15">
      <c r="A104" s="1976"/>
      <c r="B104" s="3593"/>
      <c r="C104" s="3671"/>
      <c r="D104" s="3671"/>
      <c r="E104" s="3671"/>
      <c r="F104" s="3671"/>
      <c r="G104" s="3593"/>
      <c r="H104" s="3671"/>
      <c r="I104" s="3672"/>
      <c r="J104" s="3593"/>
      <c r="K104" s="3595"/>
      <c r="L104" s="1979"/>
      <c r="M104" s="1977"/>
      <c r="DF104" s="818"/>
      <c r="DG104" s="772" t="str">
        <f t="shared" si="11"/>
        <v/>
      </c>
      <c r="DH104" s="832">
        <v>102</v>
      </c>
    </row>
    <row r="105" spans="1:112" s="771" customFormat="1" ht="12" customHeight="1" x14ac:dyDescent="0.15">
      <c r="A105" s="1976"/>
      <c r="B105" s="3593"/>
      <c r="C105" s="3671"/>
      <c r="D105" s="3671"/>
      <c r="E105" s="3671"/>
      <c r="F105" s="3671"/>
      <c r="G105" s="3593"/>
      <c r="H105" s="3671"/>
      <c r="I105" s="3672"/>
      <c r="J105" s="3593"/>
      <c r="K105" s="3595"/>
      <c r="L105" s="1979"/>
      <c r="M105" s="1977"/>
      <c r="DF105" s="818"/>
      <c r="DG105" s="772" t="str">
        <f t="shared" si="11"/>
        <v/>
      </c>
      <c r="DH105" s="832">
        <v>103</v>
      </c>
    </row>
    <row r="106" spans="1:112" s="771" customFormat="1" ht="12" customHeight="1" x14ac:dyDescent="0.15">
      <c r="A106" s="1976"/>
      <c r="B106" s="3593"/>
      <c r="C106" s="3671"/>
      <c r="D106" s="3671"/>
      <c r="E106" s="3671"/>
      <c r="F106" s="3671"/>
      <c r="G106" s="3593"/>
      <c r="H106" s="3671"/>
      <c r="I106" s="3672"/>
      <c r="J106" s="3593"/>
      <c r="K106" s="3595"/>
      <c r="L106" s="1979"/>
      <c r="M106" s="1977"/>
      <c r="DF106" s="818"/>
      <c r="DG106" s="772" t="str">
        <f t="shared" si="11"/>
        <v/>
      </c>
      <c r="DH106" s="832">
        <v>104</v>
      </c>
    </row>
    <row r="107" spans="1:112" s="771" customFormat="1" ht="12" customHeight="1" x14ac:dyDescent="0.15">
      <c r="A107" s="1976"/>
      <c r="B107" s="3593"/>
      <c r="C107" s="3671"/>
      <c r="D107" s="3671"/>
      <c r="E107" s="3671"/>
      <c r="F107" s="3671"/>
      <c r="G107" s="3593"/>
      <c r="H107" s="3671"/>
      <c r="I107" s="3672"/>
      <c r="J107" s="3593"/>
      <c r="K107" s="3595"/>
      <c r="L107" s="1979"/>
      <c r="M107" s="1977"/>
      <c r="DF107" s="818"/>
      <c r="DG107" s="772" t="str">
        <f>IF(COUNTA(A107:M107)&gt;0,DH107,"")</f>
        <v/>
      </c>
      <c r="DH107" s="832">
        <v>105</v>
      </c>
    </row>
    <row r="108" spans="1:112" s="771" customFormat="1" ht="12" customHeight="1" x14ac:dyDescent="0.15">
      <c r="A108" s="1976"/>
      <c r="B108" s="3593"/>
      <c r="C108" s="3671"/>
      <c r="D108" s="3671"/>
      <c r="E108" s="3671"/>
      <c r="F108" s="3671"/>
      <c r="G108" s="3593"/>
      <c r="H108" s="3671"/>
      <c r="I108" s="3672"/>
      <c r="J108" s="3593"/>
      <c r="K108" s="3595"/>
      <c r="L108" s="1979"/>
      <c r="M108" s="1977"/>
      <c r="DF108" s="818"/>
      <c r="DG108" s="772" t="str">
        <f t="shared" ref="DG108:DG115" si="12">IF(COUNTA(A108:M108)&gt;0,DH108,"")</f>
        <v/>
      </c>
      <c r="DH108" s="832">
        <v>106</v>
      </c>
    </row>
    <row r="109" spans="1:112" s="771" customFormat="1" ht="12" customHeight="1" x14ac:dyDescent="0.15">
      <c r="A109" s="1976"/>
      <c r="B109" s="3593"/>
      <c r="C109" s="3671"/>
      <c r="D109" s="3671"/>
      <c r="E109" s="3671"/>
      <c r="F109" s="3671"/>
      <c r="G109" s="3593"/>
      <c r="H109" s="3671"/>
      <c r="I109" s="3672"/>
      <c r="J109" s="3593"/>
      <c r="K109" s="3595"/>
      <c r="L109" s="1979"/>
      <c r="M109" s="1977"/>
      <c r="DF109" s="818"/>
      <c r="DG109" s="772" t="str">
        <f t="shared" si="12"/>
        <v/>
      </c>
      <c r="DH109" s="832">
        <v>107</v>
      </c>
    </row>
    <row r="110" spans="1:112" s="771" customFormat="1" ht="12" customHeight="1" x14ac:dyDescent="0.15">
      <c r="A110" s="1976"/>
      <c r="B110" s="3593"/>
      <c r="C110" s="3671"/>
      <c r="D110" s="3671"/>
      <c r="E110" s="3671"/>
      <c r="F110" s="3671"/>
      <c r="G110" s="3593"/>
      <c r="H110" s="3671"/>
      <c r="I110" s="3672"/>
      <c r="J110" s="3593"/>
      <c r="K110" s="3595"/>
      <c r="L110" s="1979"/>
      <c r="M110" s="1977"/>
      <c r="DF110" s="818"/>
      <c r="DG110" s="772" t="str">
        <f t="shared" si="12"/>
        <v/>
      </c>
      <c r="DH110" s="832">
        <v>108</v>
      </c>
    </row>
    <row r="111" spans="1:112" s="771" customFormat="1" ht="12" customHeight="1" x14ac:dyDescent="0.15">
      <c r="A111" s="1976"/>
      <c r="B111" s="3593"/>
      <c r="C111" s="3671"/>
      <c r="D111" s="3671"/>
      <c r="E111" s="3671"/>
      <c r="F111" s="3671"/>
      <c r="G111" s="3593"/>
      <c r="H111" s="3671"/>
      <c r="I111" s="3672"/>
      <c r="J111" s="3593"/>
      <c r="K111" s="3595"/>
      <c r="L111" s="1979"/>
      <c r="M111" s="1977"/>
      <c r="DF111" s="818"/>
      <c r="DG111" s="772" t="str">
        <f t="shared" si="12"/>
        <v/>
      </c>
      <c r="DH111" s="832">
        <v>109</v>
      </c>
    </row>
    <row r="112" spans="1:112" s="771" customFormat="1" ht="12" customHeight="1" x14ac:dyDescent="0.15">
      <c r="A112" s="1976"/>
      <c r="B112" s="3593"/>
      <c r="C112" s="3671"/>
      <c r="D112" s="3671"/>
      <c r="E112" s="3671"/>
      <c r="F112" s="3671"/>
      <c r="G112" s="3593"/>
      <c r="H112" s="3671"/>
      <c r="I112" s="3672"/>
      <c r="J112" s="3593"/>
      <c r="K112" s="3595"/>
      <c r="L112" s="1979"/>
      <c r="M112" s="1977"/>
      <c r="DF112" s="818"/>
      <c r="DG112" s="772" t="str">
        <f t="shared" si="12"/>
        <v/>
      </c>
      <c r="DH112" s="832">
        <v>110</v>
      </c>
    </row>
    <row r="113" spans="1:112" s="771" customFormat="1" ht="12" customHeight="1" x14ac:dyDescent="0.15">
      <c r="A113" s="1976"/>
      <c r="B113" s="3593"/>
      <c r="C113" s="3671"/>
      <c r="D113" s="3671"/>
      <c r="E113" s="3671"/>
      <c r="F113" s="3671"/>
      <c r="G113" s="3593"/>
      <c r="H113" s="3671"/>
      <c r="I113" s="3672"/>
      <c r="J113" s="3593"/>
      <c r="K113" s="3595"/>
      <c r="L113" s="1979"/>
      <c r="M113" s="1977"/>
      <c r="DF113" s="818"/>
      <c r="DG113" s="772" t="str">
        <f t="shared" si="12"/>
        <v/>
      </c>
      <c r="DH113" s="832">
        <v>111</v>
      </c>
    </row>
    <row r="114" spans="1:112" s="771" customFormat="1" ht="12" customHeight="1" x14ac:dyDescent="0.15">
      <c r="A114" s="1976"/>
      <c r="B114" s="3593"/>
      <c r="C114" s="3671"/>
      <c r="D114" s="3671"/>
      <c r="E114" s="3671"/>
      <c r="F114" s="3671"/>
      <c r="G114" s="3593"/>
      <c r="H114" s="3671"/>
      <c r="I114" s="3672"/>
      <c r="J114" s="3593"/>
      <c r="K114" s="3595"/>
      <c r="L114" s="1979"/>
      <c r="M114" s="1977"/>
      <c r="DF114" s="818"/>
      <c r="DG114" s="772" t="str">
        <f t="shared" si="12"/>
        <v/>
      </c>
      <c r="DH114" s="832">
        <v>112</v>
      </c>
    </row>
    <row r="115" spans="1:112" s="771" customFormat="1" ht="12" customHeight="1" x14ac:dyDescent="0.15">
      <c r="A115" s="1976"/>
      <c r="B115" s="3593"/>
      <c r="C115" s="3671"/>
      <c r="D115" s="3671"/>
      <c r="E115" s="3671"/>
      <c r="F115" s="3671"/>
      <c r="G115" s="3593"/>
      <c r="H115" s="3671"/>
      <c r="I115" s="3672"/>
      <c r="J115" s="3593"/>
      <c r="K115" s="3595"/>
      <c r="L115" s="1979"/>
      <c r="M115" s="1977"/>
      <c r="DF115" s="818"/>
      <c r="DG115" s="772" t="str">
        <f t="shared" si="12"/>
        <v/>
      </c>
      <c r="DH115" s="832">
        <v>113</v>
      </c>
    </row>
    <row r="116" spans="1:112" s="771" customFormat="1" ht="12" customHeight="1" x14ac:dyDescent="0.15">
      <c r="A116" s="1976"/>
      <c r="B116" s="3593"/>
      <c r="C116" s="3671"/>
      <c r="D116" s="3671"/>
      <c r="E116" s="3671"/>
      <c r="F116" s="3671"/>
      <c r="G116" s="3593"/>
      <c r="H116" s="3671"/>
      <c r="I116" s="3672"/>
      <c r="J116" s="3593"/>
      <c r="K116" s="3595"/>
      <c r="L116" s="1979"/>
      <c r="M116" s="1977"/>
      <c r="DF116" s="818"/>
      <c r="DG116" s="772" t="str">
        <f>IF(COUNTA(A116:M116)&gt;0,DH116,"")</f>
        <v/>
      </c>
      <c r="DH116" s="832">
        <v>114</v>
      </c>
    </row>
    <row r="117" spans="1:112" s="771" customFormat="1" ht="12" customHeight="1" x14ac:dyDescent="0.15">
      <c r="A117" s="1976"/>
      <c r="B117" s="3593"/>
      <c r="C117" s="3671"/>
      <c r="D117" s="3671"/>
      <c r="E117" s="3671"/>
      <c r="F117" s="3671"/>
      <c r="G117" s="3593"/>
      <c r="H117" s="3671"/>
      <c r="I117" s="3672"/>
      <c r="J117" s="3593"/>
      <c r="K117" s="3595"/>
      <c r="L117" s="1979"/>
      <c r="M117" s="1977"/>
      <c r="DF117" s="818"/>
      <c r="DG117" s="772" t="str">
        <f t="shared" ref="DG117:DG124" si="13">IF(COUNTA(A117:M117)&gt;0,DH117,"")</f>
        <v/>
      </c>
      <c r="DH117" s="832">
        <v>115</v>
      </c>
    </row>
    <row r="118" spans="1:112" s="771" customFormat="1" ht="12" customHeight="1" x14ac:dyDescent="0.15">
      <c r="A118" s="1976"/>
      <c r="B118" s="3593"/>
      <c r="C118" s="3671"/>
      <c r="D118" s="3671"/>
      <c r="E118" s="3671"/>
      <c r="F118" s="3671"/>
      <c r="G118" s="3593"/>
      <c r="H118" s="3671"/>
      <c r="I118" s="3672"/>
      <c r="J118" s="3593"/>
      <c r="K118" s="3595"/>
      <c r="L118" s="1979"/>
      <c r="M118" s="1977"/>
      <c r="DF118" s="818"/>
      <c r="DG118" s="772" t="str">
        <f t="shared" si="13"/>
        <v/>
      </c>
      <c r="DH118" s="832">
        <v>116</v>
      </c>
    </row>
    <row r="119" spans="1:112" s="771" customFormat="1" ht="12" customHeight="1" x14ac:dyDescent="0.15">
      <c r="A119" s="1976"/>
      <c r="B119" s="3593"/>
      <c r="C119" s="3671"/>
      <c r="D119" s="3671"/>
      <c r="E119" s="3671"/>
      <c r="F119" s="3671"/>
      <c r="G119" s="3593"/>
      <c r="H119" s="3671"/>
      <c r="I119" s="3672"/>
      <c r="J119" s="3593"/>
      <c r="K119" s="3595"/>
      <c r="L119" s="1979"/>
      <c r="M119" s="1977"/>
      <c r="DF119" s="818"/>
      <c r="DG119" s="772" t="str">
        <f t="shared" si="13"/>
        <v/>
      </c>
      <c r="DH119" s="832">
        <v>117</v>
      </c>
    </row>
    <row r="120" spans="1:112" s="771" customFormat="1" ht="12" customHeight="1" x14ac:dyDescent="0.15">
      <c r="A120" s="1976"/>
      <c r="B120" s="3593"/>
      <c r="C120" s="3671"/>
      <c r="D120" s="3671"/>
      <c r="E120" s="3671"/>
      <c r="F120" s="3671"/>
      <c r="G120" s="3593"/>
      <c r="H120" s="3671"/>
      <c r="I120" s="3672"/>
      <c r="J120" s="3593"/>
      <c r="K120" s="3595"/>
      <c r="L120" s="1979"/>
      <c r="M120" s="1977"/>
      <c r="DF120" s="818"/>
      <c r="DG120" s="772" t="str">
        <f t="shared" si="13"/>
        <v/>
      </c>
      <c r="DH120" s="832">
        <v>118</v>
      </c>
    </row>
    <row r="121" spans="1:112" s="771" customFormat="1" ht="12" customHeight="1" x14ac:dyDescent="0.15">
      <c r="A121" s="1976"/>
      <c r="B121" s="3593"/>
      <c r="C121" s="3671"/>
      <c r="D121" s="3671"/>
      <c r="E121" s="3671"/>
      <c r="F121" s="3671"/>
      <c r="G121" s="3593"/>
      <c r="H121" s="3671"/>
      <c r="I121" s="3672"/>
      <c r="J121" s="3593"/>
      <c r="K121" s="3595"/>
      <c r="L121" s="1979"/>
      <c r="M121" s="1977"/>
      <c r="DF121" s="818"/>
      <c r="DG121" s="772" t="str">
        <f t="shared" si="13"/>
        <v/>
      </c>
      <c r="DH121" s="832">
        <v>119</v>
      </c>
    </row>
    <row r="122" spans="1:112" s="771" customFormat="1" ht="12" customHeight="1" x14ac:dyDescent="0.15">
      <c r="A122" s="1976"/>
      <c r="B122" s="3593"/>
      <c r="C122" s="3671"/>
      <c r="D122" s="3671"/>
      <c r="E122" s="3671"/>
      <c r="F122" s="3671"/>
      <c r="G122" s="3593"/>
      <c r="H122" s="3671"/>
      <c r="I122" s="3672"/>
      <c r="J122" s="3593"/>
      <c r="K122" s="3595"/>
      <c r="L122" s="1979"/>
      <c r="M122" s="1977"/>
      <c r="DF122" s="818"/>
      <c r="DG122" s="772" t="str">
        <f t="shared" si="13"/>
        <v/>
      </c>
      <c r="DH122" s="832">
        <v>120</v>
      </c>
    </row>
    <row r="123" spans="1:112" s="771" customFormat="1" ht="12" customHeight="1" x14ac:dyDescent="0.15">
      <c r="A123" s="1976"/>
      <c r="B123" s="3593"/>
      <c r="C123" s="3671"/>
      <c r="D123" s="3671"/>
      <c r="E123" s="3671"/>
      <c r="F123" s="3671"/>
      <c r="G123" s="3593"/>
      <c r="H123" s="3671"/>
      <c r="I123" s="3672"/>
      <c r="J123" s="3593"/>
      <c r="K123" s="3595"/>
      <c r="L123" s="1979"/>
      <c r="M123" s="1977"/>
      <c r="DF123" s="818"/>
      <c r="DG123" s="772" t="str">
        <f t="shared" si="13"/>
        <v/>
      </c>
      <c r="DH123" s="832">
        <v>121</v>
      </c>
    </row>
    <row r="124" spans="1:112" s="771" customFormat="1" ht="12" customHeight="1" x14ac:dyDescent="0.15">
      <c r="A124" s="1976"/>
      <c r="B124" s="3593"/>
      <c r="C124" s="3671"/>
      <c r="D124" s="3671"/>
      <c r="E124" s="3671"/>
      <c r="F124" s="3671"/>
      <c r="G124" s="3593"/>
      <c r="H124" s="3671"/>
      <c r="I124" s="3672"/>
      <c r="J124" s="3593"/>
      <c r="K124" s="3595"/>
      <c r="L124" s="1979"/>
      <c r="M124" s="1977"/>
      <c r="DF124" s="818"/>
      <c r="DG124" s="772" t="str">
        <f t="shared" si="13"/>
        <v/>
      </c>
      <c r="DH124" s="832">
        <v>122</v>
      </c>
    </row>
    <row r="125" spans="1:112" s="771" customFormat="1" ht="12" customHeight="1" x14ac:dyDescent="0.15">
      <c r="A125" s="1976"/>
      <c r="B125" s="3593"/>
      <c r="C125" s="3671"/>
      <c r="D125" s="3671"/>
      <c r="E125" s="3671"/>
      <c r="F125" s="3671"/>
      <c r="G125" s="3593"/>
      <c r="H125" s="3671"/>
      <c r="I125" s="3672"/>
      <c r="J125" s="3593"/>
      <c r="K125" s="3595"/>
      <c r="L125" s="1979"/>
      <c r="M125" s="1977"/>
      <c r="DF125" s="818"/>
      <c r="DG125" s="772" t="str">
        <f>IF(COUNTA(A125:M125)&gt;0,DH125,"")</f>
        <v/>
      </c>
      <c r="DH125" s="832">
        <v>123</v>
      </c>
    </row>
    <row r="126" spans="1:112" s="771" customFormat="1" ht="12" customHeight="1" x14ac:dyDescent="0.15">
      <c r="A126" s="1976"/>
      <c r="B126" s="3593"/>
      <c r="C126" s="3671"/>
      <c r="D126" s="3671"/>
      <c r="E126" s="3671"/>
      <c r="F126" s="3671"/>
      <c r="G126" s="3593"/>
      <c r="H126" s="3671"/>
      <c r="I126" s="3672"/>
      <c r="J126" s="3593"/>
      <c r="K126" s="3595"/>
      <c r="L126" s="1979"/>
      <c r="M126" s="1977"/>
      <c r="DF126" s="818"/>
      <c r="DG126" s="772" t="str">
        <f t="shared" ref="DG126:DG133" si="14">IF(COUNTA(A126:M126)&gt;0,DH126,"")</f>
        <v/>
      </c>
      <c r="DH126" s="832">
        <v>124</v>
      </c>
    </row>
    <row r="127" spans="1:112" s="771" customFormat="1" ht="12" customHeight="1" x14ac:dyDescent="0.15">
      <c r="A127" s="1976"/>
      <c r="B127" s="3593"/>
      <c r="C127" s="3671"/>
      <c r="D127" s="3671"/>
      <c r="E127" s="3671"/>
      <c r="F127" s="3671"/>
      <c r="G127" s="3593"/>
      <c r="H127" s="3671"/>
      <c r="I127" s="3672"/>
      <c r="J127" s="3593"/>
      <c r="K127" s="3595"/>
      <c r="L127" s="1979"/>
      <c r="M127" s="1977"/>
      <c r="DF127" s="818"/>
      <c r="DG127" s="772" t="str">
        <f t="shared" si="14"/>
        <v/>
      </c>
      <c r="DH127" s="832">
        <v>125</v>
      </c>
    </row>
    <row r="128" spans="1:112" s="771" customFormat="1" ht="12" customHeight="1" x14ac:dyDescent="0.15">
      <c r="A128" s="1976"/>
      <c r="B128" s="3593"/>
      <c r="C128" s="3671"/>
      <c r="D128" s="3671"/>
      <c r="E128" s="3671"/>
      <c r="F128" s="3671"/>
      <c r="G128" s="3593"/>
      <c r="H128" s="3671"/>
      <c r="I128" s="3672"/>
      <c r="J128" s="3593"/>
      <c r="K128" s="3595"/>
      <c r="L128" s="1979"/>
      <c r="M128" s="1977"/>
      <c r="DF128" s="818"/>
      <c r="DG128" s="772" t="str">
        <f t="shared" si="14"/>
        <v/>
      </c>
      <c r="DH128" s="832">
        <v>126</v>
      </c>
    </row>
    <row r="129" spans="1:112" s="771" customFormat="1" ht="12" customHeight="1" x14ac:dyDescent="0.15">
      <c r="A129" s="1976"/>
      <c r="B129" s="3593"/>
      <c r="C129" s="3671"/>
      <c r="D129" s="3671"/>
      <c r="E129" s="3671"/>
      <c r="F129" s="3671"/>
      <c r="G129" s="3593"/>
      <c r="H129" s="3671"/>
      <c r="I129" s="3672"/>
      <c r="J129" s="3593"/>
      <c r="K129" s="3595"/>
      <c r="L129" s="1979"/>
      <c r="M129" s="1977"/>
      <c r="DF129" s="818"/>
      <c r="DG129" s="772" t="str">
        <f t="shared" si="14"/>
        <v/>
      </c>
      <c r="DH129" s="832">
        <v>127</v>
      </c>
    </row>
    <row r="130" spans="1:112" s="771" customFormat="1" ht="12" customHeight="1" x14ac:dyDescent="0.15">
      <c r="A130" s="1976"/>
      <c r="B130" s="3593"/>
      <c r="C130" s="3671"/>
      <c r="D130" s="3671"/>
      <c r="E130" s="3671"/>
      <c r="F130" s="3671"/>
      <c r="G130" s="3593"/>
      <c r="H130" s="3671"/>
      <c r="I130" s="3672"/>
      <c r="J130" s="3593"/>
      <c r="K130" s="3595"/>
      <c r="L130" s="1979"/>
      <c r="M130" s="1977"/>
      <c r="DF130" s="818"/>
      <c r="DG130" s="772" t="str">
        <f t="shared" si="14"/>
        <v/>
      </c>
      <c r="DH130" s="832">
        <v>128</v>
      </c>
    </row>
    <row r="131" spans="1:112" s="771" customFormat="1" ht="12" customHeight="1" x14ac:dyDescent="0.15">
      <c r="A131" s="1976"/>
      <c r="B131" s="3593"/>
      <c r="C131" s="3671"/>
      <c r="D131" s="3671"/>
      <c r="E131" s="3671"/>
      <c r="F131" s="3671"/>
      <c r="G131" s="3593"/>
      <c r="H131" s="3671"/>
      <c r="I131" s="3672"/>
      <c r="J131" s="3593"/>
      <c r="K131" s="3595"/>
      <c r="L131" s="1979"/>
      <c r="M131" s="1977"/>
      <c r="DF131" s="818"/>
      <c r="DG131" s="772" t="str">
        <f t="shared" si="14"/>
        <v/>
      </c>
      <c r="DH131" s="832">
        <v>129</v>
      </c>
    </row>
    <row r="132" spans="1:112" s="771" customFormat="1" ht="12" customHeight="1" x14ac:dyDescent="0.15">
      <c r="A132" s="1976"/>
      <c r="B132" s="3593"/>
      <c r="C132" s="3671"/>
      <c r="D132" s="3671"/>
      <c r="E132" s="3671"/>
      <c r="F132" s="3671"/>
      <c r="G132" s="3593"/>
      <c r="H132" s="3671"/>
      <c r="I132" s="3672"/>
      <c r="J132" s="3593"/>
      <c r="K132" s="3595"/>
      <c r="L132" s="1979"/>
      <c r="M132" s="1977"/>
      <c r="DF132" s="818"/>
      <c r="DG132" s="772" t="str">
        <f t="shared" si="14"/>
        <v/>
      </c>
      <c r="DH132" s="832">
        <v>130</v>
      </c>
    </row>
    <row r="133" spans="1:112" s="771" customFormat="1" ht="12" customHeight="1" x14ac:dyDescent="0.15">
      <c r="A133" s="1976"/>
      <c r="B133" s="3593"/>
      <c r="C133" s="3671"/>
      <c r="D133" s="3671"/>
      <c r="E133" s="3671"/>
      <c r="F133" s="3671"/>
      <c r="G133" s="3593"/>
      <c r="H133" s="3671"/>
      <c r="I133" s="3672"/>
      <c r="J133" s="3593"/>
      <c r="K133" s="3595"/>
      <c r="L133" s="1979"/>
      <c r="M133" s="1977"/>
      <c r="DF133" s="818"/>
      <c r="DG133" s="772" t="str">
        <f t="shared" si="14"/>
        <v/>
      </c>
      <c r="DH133" s="832">
        <v>131</v>
      </c>
    </row>
    <row r="134" spans="1:112" s="771" customFormat="1" ht="12" customHeight="1" x14ac:dyDescent="0.15">
      <c r="A134" s="1976"/>
      <c r="B134" s="3593"/>
      <c r="C134" s="3671"/>
      <c r="D134" s="3671"/>
      <c r="E134" s="3671"/>
      <c r="F134" s="3671"/>
      <c r="G134" s="3593"/>
      <c r="H134" s="3671"/>
      <c r="I134" s="3672"/>
      <c r="J134" s="3593"/>
      <c r="K134" s="3595"/>
      <c r="L134" s="1979"/>
      <c r="M134" s="1977"/>
      <c r="DF134" s="818"/>
      <c r="DG134" s="772" t="str">
        <f>IF(COUNTA(A134:M134)&gt;0,DH134,"")</f>
        <v/>
      </c>
      <c r="DH134" s="832">
        <v>132</v>
      </c>
    </row>
    <row r="135" spans="1:112" s="771" customFormat="1" ht="12" customHeight="1" x14ac:dyDescent="0.15">
      <c r="A135" s="1976"/>
      <c r="B135" s="3593"/>
      <c r="C135" s="3671"/>
      <c r="D135" s="3671"/>
      <c r="E135" s="3671"/>
      <c r="F135" s="3671"/>
      <c r="G135" s="3593"/>
      <c r="H135" s="3671"/>
      <c r="I135" s="3672"/>
      <c r="J135" s="3593"/>
      <c r="K135" s="3595"/>
      <c r="L135" s="1979"/>
      <c r="M135" s="1977"/>
      <c r="DF135" s="818"/>
      <c r="DG135" s="772" t="str">
        <f t="shared" ref="DG135:DG142" si="15">IF(COUNTA(A135:M135)&gt;0,DH135,"")</f>
        <v/>
      </c>
      <c r="DH135" s="832">
        <v>133</v>
      </c>
    </row>
    <row r="136" spans="1:112" s="771" customFormat="1" ht="12" customHeight="1" x14ac:dyDescent="0.15">
      <c r="A136" s="1976"/>
      <c r="B136" s="3593"/>
      <c r="C136" s="3671"/>
      <c r="D136" s="3671"/>
      <c r="E136" s="3671"/>
      <c r="F136" s="3671"/>
      <c r="G136" s="3593"/>
      <c r="H136" s="3671"/>
      <c r="I136" s="3672"/>
      <c r="J136" s="3593"/>
      <c r="K136" s="3595"/>
      <c r="L136" s="1979"/>
      <c r="M136" s="1977"/>
      <c r="DF136" s="818"/>
      <c r="DG136" s="772" t="str">
        <f t="shared" si="15"/>
        <v/>
      </c>
      <c r="DH136" s="832">
        <v>134</v>
      </c>
    </row>
    <row r="137" spans="1:112" s="771" customFormat="1" ht="12" customHeight="1" x14ac:dyDescent="0.15">
      <c r="A137" s="1976"/>
      <c r="B137" s="3593"/>
      <c r="C137" s="3671"/>
      <c r="D137" s="3671"/>
      <c r="E137" s="3671"/>
      <c r="F137" s="3671"/>
      <c r="G137" s="3593"/>
      <c r="H137" s="3671"/>
      <c r="I137" s="3672"/>
      <c r="J137" s="3593"/>
      <c r="K137" s="3595"/>
      <c r="L137" s="1979"/>
      <c r="M137" s="1977"/>
      <c r="DF137" s="818"/>
      <c r="DG137" s="772" t="str">
        <f t="shared" si="15"/>
        <v/>
      </c>
      <c r="DH137" s="832">
        <v>135</v>
      </c>
    </row>
    <row r="138" spans="1:112" s="771" customFormat="1" ht="12" customHeight="1" x14ac:dyDescent="0.15">
      <c r="A138" s="1976"/>
      <c r="B138" s="3593"/>
      <c r="C138" s="3671"/>
      <c r="D138" s="3671"/>
      <c r="E138" s="3671"/>
      <c r="F138" s="3671"/>
      <c r="G138" s="3593"/>
      <c r="H138" s="3671"/>
      <c r="I138" s="3672"/>
      <c r="J138" s="3593"/>
      <c r="K138" s="3595"/>
      <c r="L138" s="1979"/>
      <c r="M138" s="1977"/>
      <c r="DF138" s="818"/>
      <c r="DG138" s="772" t="str">
        <f t="shared" si="15"/>
        <v/>
      </c>
      <c r="DH138" s="832">
        <v>136</v>
      </c>
    </row>
    <row r="139" spans="1:112" s="771" customFormat="1" ht="12" customHeight="1" x14ac:dyDescent="0.15">
      <c r="A139" s="1976"/>
      <c r="B139" s="3593"/>
      <c r="C139" s="3671"/>
      <c r="D139" s="3671"/>
      <c r="E139" s="3671"/>
      <c r="F139" s="3671"/>
      <c r="G139" s="3593"/>
      <c r="H139" s="3671"/>
      <c r="I139" s="3672"/>
      <c r="J139" s="3593"/>
      <c r="K139" s="3595"/>
      <c r="L139" s="1979"/>
      <c r="M139" s="1977"/>
      <c r="DF139" s="818"/>
      <c r="DG139" s="772" t="str">
        <f t="shared" si="15"/>
        <v/>
      </c>
      <c r="DH139" s="832">
        <v>137</v>
      </c>
    </row>
    <row r="140" spans="1:112" s="771" customFormat="1" ht="12" customHeight="1" x14ac:dyDescent="0.15">
      <c r="A140" s="1976"/>
      <c r="B140" s="3593"/>
      <c r="C140" s="3671"/>
      <c r="D140" s="3671"/>
      <c r="E140" s="3671"/>
      <c r="F140" s="3671"/>
      <c r="G140" s="3593"/>
      <c r="H140" s="3671"/>
      <c r="I140" s="3672"/>
      <c r="J140" s="3593"/>
      <c r="K140" s="3595"/>
      <c r="L140" s="1979"/>
      <c r="M140" s="1977"/>
      <c r="DF140" s="818"/>
      <c r="DG140" s="772" t="str">
        <f t="shared" si="15"/>
        <v/>
      </c>
      <c r="DH140" s="832">
        <v>138</v>
      </c>
    </row>
    <row r="141" spans="1:112" s="771" customFormat="1" ht="12" customHeight="1" x14ac:dyDescent="0.15">
      <c r="A141" s="1976"/>
      <c r="B141" s="3593"/>
      <c r="C141" s="3671"/>
      <c r="D141" s="3671"/>
      <c r="E141" s="3671"/>
      <c r="F141" s="3671"/>
      <c r="G141" s="3593"/>
      <c r="H141" s="3671"/>
      <c r="I141" s="3672"/>
      <c r="J141" s="3593"/>
      <c r="K141" s="3595"/>
      <c r="L141" s="1979"/>
      <c r="M141" s="1977"/>
      <c r="DF141" s="818"/>
      <c r="DG141" s="772" t="str">
        <f t="shared" si="15"/>
        <v/>
      </c>
      <c r="DH141" s="832">
        <v>139</v>
      </c>
    </row>
    <row r="142" spans="1:112" s="771" customFormat="1" ht="12" customHeight="1" x14ac:dyDescent="0.15">
      <c r="A142" s="1976"/>
      <c r="B142" s="3593"/>
      <c r="C142" s="3671"/>
      <c r="D142" s="3671"/>
      <c r="E142" s="3671"/>
      <c r="F142" s="3671"/>
      <c r="G142" s="3593"/>
      <c r="H142" s="3671"/>
      <c r="I142" s="3672"/>
      <c r="J142" s="3593"/>
      <c r="K142" s="3595"/>
      <c r="L142" s="1979"/>
      <c r="M142" s="1977"/>
      <c r="DF142" s="818"/>
      <c r="DG142" s="772" t="str">
        <f t="shared" si="15"/>
        <v/>
      </c>
      <c r="DH142" s="832">
        <v>140</v>
      </c>
    </row>
    <row r="143" spans="1:112" s="771" customFormat="1" ht="12" customHeight="1" x14ac:dyDescent="0.15">
      <c r="A143" s="1976"/>
      <c r="B143" s="3593"/>
      <c r="C143" s="3671"/>
      <c r="D143" s="3671"/>
      <c r="E143" s="3671"/>
      <c r="F143" s="3671"/>
      <c r="G143" s="3593"/>
      <c r="H143" s="3671"/>
      <c r="I143" s="3672"/>
      <c r="J143" s="3593"/>
      <c r="K143" s="3595"/>
      <c r="L143" s="1979"/>
      <c r="M143" s="1977"/>
      <c r="DF143" s="818"/>
      <c r="DG143" s="772" t="str">
        <f>IF(COUNTA(A143:M143)&gt;0,DH143,"")</f>
        <v/>
      </c>
      <c r="DH143" s="832">
        <v>141</v>
      </c>
    </row>
    <row r="144" spans="1:112" s="771" customFormat="1" ht="12" customHeight="1" x14ac:dyDescent="0.15">
      <c r="A144" s="1976"/>
      <c r="B144" s="3593"/>
      <c r="C144" s="3671"/>
      <c r="D144" s="3671"/>
      <c r="E144" s="3671"/>
      <c r="F144" s="3671"/>
      <c r="G144" s="3593"/>
      <c r="H144" s="3671"/>
      <c r="I144" s="3672"/>
      <c r="J144" s="3593"/>
      <c r="K144" s="3595"/>
      <c r="L144" s="1979"/>
      <c r="M144" s="1977"/>
      <c r="DF144" s="818"/>
      <c r="DG144" s="772" t="str">
        <f t="shared" ref="DG144:DG151" si="16">IF(COUNTA(A144:M144)&gt;0,DH144,"")</f>
        <v/>
      </c>
      <c r="DH144" s="832">
        <v>142</v>
      </c>
    </row>
    <row r="145" spans="1:112" s="771" customFormat="1" ht="12" customHeight="1" x14ac:dyDescent="0.15">
      <c r="A145" s="1976"/>
      <c r="B145" s="3593"/>
      <c r="C145" s="3671"/>
      <c r="D145" s="3671"/>
      <c r="E145" s="3671"/>
      <c r="F145" s="3671"/>
      <c r="G145" s="3593"/>
      <c r="H145" s="3671"/>
      <c r="I145" s="3672"/>
      <c r="J145" s="3593"/>
      <c r="K145" s="3595"/>
      <c r="L145" s="1979"/>
      <c r="M145" s="1977"/>
      <c r="DF145" s="818"/>
      <c r="DG145" s="772" t="str">
        <f t="shared" si="16"/>
        <v/>
      </c>
      <c r="DH145" s="832">
        <v>143</v>
      </c>
    </row>
    <row r="146" spans="1:112" s="771" customFormat="1" ht="12" customHeight="1" x14ac:dyDescent="0.15">
      <c r="A146" s="1976"/>
      <c r="B146" s="3593"/>
      <c r="C146" s="3671"/>
      <c r="D146" s="3671"/>
      <c r="E146" s="3671"/>
      <c r="F146" s="3671"/>
      <c r="G146" s="3593"/>
      <c r="H146" s="3671"/>
      <c r="I146" s="3672"/>
      <c r="J146" s="3593"/>
      <c r="K146" s="3595"/>
      <c r="L146" s="1979"/>
      <c r="M146" s="1977"/>
      <c r="DF146" s="818"/>
      <c r="DG146" s="772" t="str">
        <f t="shared" si="16"/>
        <v/>
      </c>
      <c r="DH146" s="832">
        <v>144</v>
      </c>
    </row>
    <row r="147" spans="1:112" s="771" customFormat="1" ht="12" customHeight="1" x14ac:dyDescent="0.15">
      <c r="A147" s="1976"/>
      <c r="B147" s="3593"/>
      <c r="C147" s="3671"/>
      <c r="D147" s="3671"/>
      <c r="E147" s="3671"/>
      <c r="F147" s="3671"/>
      <c r="G147" s="3593"/>
      <c r="H147" s="3671"/>
      <c r="I147" s="3672"/>
      <c r="J147" s="3593"/>
      <c r="K147" s="3595"/>
      <c r="L147" s="1979"/>
      <c r="M147" s="1977"/>
      <c r="DF147" s="818"/>
      <c r="DG147" s="772" t="str">
        <f t="shared" si="16"/>
        <v/>
      </c>
      <c r="DH147" s="832">
        <v>145</v>
      </c>
    </row>
    <row r="148" spans="1:112" s="771" customFormat="1" ht="12" customHeight="1" x14ac:dyDescent="0.15">
      <c r="A148" s="1976"/>
      <c r="B148" s="3593"/>
      <c r="C148" s="3671"/>
      <c r="D148" s="3671"/>
      <c r="E148" s="3671"/>
      <c r="F148" s="3671"/>
      <c r="G148" s="3593"/>
      <c r="H148" s="3671"/>
      <c r="I148" s="3672"/>
      <c r="J148" s="3593"/>
      <c r="K148" s="3595"/>
      <c r="L148" s="1979"/>
      <c r="M148" s="1977"/>
      <c r="DF148" s="818"/>
      <c r="DG148" s="772" t="str">
        <f t="shared" si="16"/>
        <v/>
      </c>
      <c r="DH148" s="832">
        <v>146</v>
      </c>
    </row>
    <row r="149" spans="1:112" s="771" customFormat="1" ht="12" customHeight="1" x14ac:dyDescent="0.15">
      <c r="A149" s="1976"/>
      <c r="B149" s="3593"/>
      <c r="C149" s="3671"/>
      <c r="D149" s="3671"/>
      <c r="E149" s="3671"/>
      <c r="F149" s="3671"/>
      <c r="G149" s="3593"/>
      <c r="H149" s="3671"/>
      <c r="I149" s="3672"/>
      <c r="J149" s="3593"/>
      <c r="K149" s="3595"/>
      <c r="L149" s="1979"/>
      <c r="M149" s="1977"/>
      <c r="DF149" s="818"/>
      <c r="DG149" s="772" t="str">
        <f t="shared" si="16"/>
        <v/>
      </c>
      <c r="DH149" s="832">
        <v>147</v>
      </c>
    </row>
    <row r="150" spans="1:112" s="771" customFormat="1" ht="12" customHeight="1" x14ac:dyDescent="0.15">
      <c r="A150" s="1976"/>
      <c r="B150" s="3593"/>
      <c r="C150" s="3671"/>
      <c r="D150" s="3671"/>
      <c r="E150" s="3671"/>
      <c r="F150" s="3671"/>
      <c r="G150" s="3593"/>
      <c r="H150" s="3671"/>
      <c r="I150" s="3672"/>
      <c r="J150" s="3593"/>
      <c r="K150" s="3595"/>
      <c r="L150" s="1979"/>
      <c r="M150" s="1977"/>
      <c r="DF150" s="818"/>
      <c r="DG150" s="772" t="str">
        <f t="shared" si="16"/>
        <v/>
      </c>
      <c r="DH150" s="832">
        <v>148</v>
      </c>
    </row>
    <row r="151" spans="1:112" s="771" customFormat="1" ht="12" customHeight="1" x14ac:dyDescent="0.15">
      <c r="A151" s="1976"/>
      <c r="B151" s="3593"/>
      <c r="C151" s="3671"/>
      <c r="D151" s="3671"/>
      <c r="E151" s="3671"/>
      <c r="F151" s="3671"/>
      <c r="G151" s="3593"/>
      <c r="H151" s="3671"/>
      <c r="I151" s="3672"/>
      <c r="J151" s="3593"/>
      <c r="K151" s="3595"/>
      <c r="L151" s="1979"/>
      <c r="M151" s="1977"/>
      <c r="DF151" s="818"/>
      <c r="DG151" s="772" t="str">
        <f t="shared" si="16"/>
        <v/>
      </c>
      <c r="DH151" s="832">
        <v>149</v>
      </c>
    </row>
    <row r="152" spans="1:112" s="771" customFormat="1" ht="12" customHeight="1" x14ac:dyDescent="0.15">
      <c r="A152" s="1976"/>
      <c r="B152" s="3593"/>
      <c r="C152" s="3671"/>
      <c r="D152" s="3671"/>
      <c r="E152" s="3671"/>
      <c r="F152" s="3671"/>
      <c r="G152" s="3593"/>
      <c r="H152" s="3671"/>
      <c r="I152" s="3672"/>
      <c r="J152" s="3593"/>
      <c r="K152" s="3595"/>
      <c r="L152" s="1979"/>
      <c r="M152" s="1977"/>
      <c r="DF152" s="818"/>
      <c r="DG152" s="772" t="str">
        <f>IF(COUNTA(A152:M152)&gt;0,DH152,"")</f>
        <v/>
      </c>
      <c r="DH152" s="832">
        <v>150</v>
      </c>
    </row>
    <row r="153" spans="1:112" s="771" customFormat="1" ht="12" customHeight="1" x14ac:dyDescent="0.15">
      <c r="A153" s="1976"/>
      <c r="B153" s="3593"/>
      <c r="C153" s="3671"/>
      <c r="D153" s="3671"/>
      <c r="E153" s="3671"/>
      <c r="F153" s="3671"/>
      <c r="G153" s="3593"/>
      <c r="H153" s="3671"/>
      <c r="I153" s="3672"/>
      <c r="J153" s="3593"/>
      <c r="K153" s="3595"/>
      <c r="L153" s="1979"/>
      <c r="M153" s="1977"/>
      <c r="DF153" s="818"/>
      <c r="DG153" s="772" t="str">
        <f t="shared" ref="DG153:DG160" si="17">IF(COUNTA(A153:M153)&gt;0,DH153,"")</f>
        <v/>
      </c>
      <c r="DH153" s="832">
        <v>151</v>
      </c>
    </row>
    <row r="154" spans="1:112" s="771" customFormat="1" ht="12" customHeight="1" x14ac:dyDescent="0.15">
      <c r="A154" s="1976"/>
      <c r="B154" s="3593"/>
      <c r="C154" s="3671"/>
      <c r="D154" s="3671"/>
      <c r="E154" s="3671"/>
      <c r="F154" s="3671"/>
      <c r="G154" s="3593"/>
      <c r="H154" s="3671"/>
      <c r="I154" s="3672"/>
      <c r="J154" s="3593"/>
      <c r="K154" s="3595"/>
      <c r="L154" s="1979"/>
      <c r="M154" s="1977"/>
      <c r="DF154" s="818"/>
      <c r="DG154" s="772" t="str">
        <f t="shared" si="17"/>
        <v/>
      </c>
      <c r="DH154" s="832">
        <v>152</v>
      </c>
    </row>
    <row r="155" spans="1:112" s="771" customFormat="1" ht="12" customHeight="1" x14ac:dyDescent="0.15">
      <c r="A155" s="1976"/>
      <c r="B155" s="3593"/>
      <c r="C155" s="3671"/>
      <c r="D155" s="3671"/>
      <c r="E155" s="3671"/>
      <c r="F155" s="3671"/>
      <c r="G155" s="3593"/>
      <c r="H155" s="3671"/>
      <c r="I155" s="3672"/>
      <c r="J155" s="3593"/>
      <c r="K155" s="3595"/>
      <c r="L155" s="1979"/>
      <c r="M155" s="1977"/>
      <c r="DF155" s="818"/>
      <c r="DG155" s="772" t="str">
        <f t="shared" si="17"/>
        <v/>
      </c>
      <c r="DH155" s="832">
        <v>153</v>
      </c>
    </row>
    <row r="156" spans="1:112" s="771" customFormat="1" ht="12" customHeight="1" x14ac:dyDescent="0.15">
      <c r="A156" s="1976"/>
      <c r="B156" s="3593"/>
      <c r="C156" s="3671"/>
      <c r="D156" s="3671"/>
      <c r="E156" s="3671"/>
      <c r="F156" s="3671"/>
      <c r="G156" s="3593"/>
      <c r="H156" s="3671"/>
      <c r="I156" s="3672"/>
      <c r="J156" s="3593"/>
      <c r="K156" s="3595"/>
      <c r="L156" s="1979"/>
      <c r="M156" s="1977"/>
      <c r="DF156" s="818"/>
      <c r="DG156" s="772" t="str">
        <f t="shared" si="17"/>
        <v/>
      </c>
      <c r="DH156" s="832">
        <v>154</v>
      </c>
    </row>
    <row r="157" spans="1:112" s="771" customFormat="1" ht="12" customHeight="1" x14ac:dyDescent="0.15">
      <c r="A157" s="1976"/>
      <c r="B157" s="3593"/>
      <c r="C157" s="3671"/>
      <c r="D157" s="3671"/>
      <c r="E157" s="3671"/>
      <c r="F157" s="3671"/>
      <c r="G157" s="3593"/>
      <c r="H157" s="3671"/>
      <c r="I157" s="3672"/>
      <c r="J157" s="3593"/>
      <c r="K157" s="3595"/>
      <c r="L157" s="1979"/>
      <c r="M157" s="1977"/>
      <c r="DF157" s="818"/>
      <c r="DG157" s="772" t="str">
        <f t="shared" si="17"/>
        <v/>
      </c>
      <c r="DH157" s="832">
        <v>155</v>
      </c>
    </row>
    <row r="158" spans="1:112" s="771" customFormat="1" ht="12" customHeight="1" x14ac:dyDescent="0.15">
      <c r="A158" s="1976"/>
      <c r="B158" s="3593"/>
      <c r="C158" s="3671"/>
      <c r="D158" s="3671"/>
      <c r="E158" s="3671"/>
      <c r="F158" s="3671"/>
      <c r="G158" s="3593"/>
      <c r="H158" s="3671"/>
      <c r="I158" s="3672"/>
      <c r="J158" s="3593"/>
      <c r="K158" s="3595"/>
      <c r="L158" s="1979"/>
      <c r="M158" s="1977"/>
      <c r="DF158" s="818"/>
      <c r="DG158" s="772" t="str">
        <f t="shared" si="17"/>
        <v/>
      </c>
      <c r="DH158" s="832">
        <v>156</v>
      </c>
    </row>
    <row r="159" spans="1:112" s="771" customFormat="1" ht="12" customHeight="1" x14ac:dyDescent="0.15">
      <c r="A159" s="1976"/>
      <c r="B159" s="3593"/>
      <c r="C159" s="3671"/>
      <c r="D159" s="3671"/>
      <c r="E159" s="3671"/>
      <c r="F159" s="3671"/>
      <c r="G159" s="3593"/>
      <c r="H159" s="3671"/>
      <c r="I159" s="3672"/>
      <c r="J159" s="3593"/>
      <c r="K159" s="3595"/>
      <c r="L159" s="1979"/>
      <c r="M159" s="1977"/>
      <c r="DF159" s="818"/>
      <c r="DG159" s="772" t="str">
        <f t="shared" si="17"/>
        <v/>
      </c>
      <c r="DH159" s="832">
        <v>157</v>
      </c>
    </row>
    <row r="160" spans="1:112" s="771" customFormat="1" ht="12" customHeight="1" x14ac:dyDescent="0.15">
      <c r="A160" s="1976"/>
      <c r="B160" s="3593"/>
      <c r="C160" s="3671"/>
      <c r="D160" s="3671"/>
      <c r="E160" s="3671"/>
      <c r="F160" s="3671"/>
      <c r="G160" s="3593"/>
      <c r="H160" s="3671"/>
      <c r="I160" s="3672"/>
      <c r="J160" s="3593"/>
      <c r="K160" s="3595"/>
      <c r="L160" s="1979"/>
      <c r="M160" s="1977"/>
      <c r="DF160" s="818"/>
      <c r="DG160" s="772" t="str">
        <f t="shared" si="17"/>
        <v/>
      </c>
      <c r="DH160" s="832">
        <v>158</v>
      </c>
    </row>
    <row r="161" spans="1:112" s="760" customFormat="1" ht="12" customHeight="1" x14ac:dyDescent="0.15">
      <c r="A161" s="1976"/>
      <c r="B161" s="3593"/>
      <c r="C161" s="3671"/>
      <c r="D161" s="3671"/>
      <c r="E161" s="3671"/>
      <c r="F161" s="3671"/>
      <c r="G161" s="3593"/>
      <c r="H161" s="3671"/>
      <c r="I161" s="3672"/>
      <c r="J161" s="3593"/>
      <c r="K161" s="3595"/>
      <c r="L161" s="1979"/>
      <c r="M161" s="1977"/>
      <c r="DF161" s="818"/>
      <c r="DG161" s="772" t="str">
        <f t="shared" ref="DG161:DG178" si="18">IF(COUNTA(A161:M161)&gt;0,DH161,"")</f>
        <v/>
      </c>
      <c r="DH161" s="832">
        <v>159</v>
      </c>
    </row>
    <row r="162" spans="1:112" s="760" customFormat="1" ht="12" customHeight="1" x14ac:dyDescent="0.15">
      <c r="A162" s="1976"/>
      <c r="B162" s="3593"/>
      <c r="C162" s="3671"/>
      <c r="D162" s="3671"/>
      <c r="E162" s="3671"/>
      <c r="F162" s="3671"/>
      <c r="G162" s="3593"/>
      <c r="H162" s="3671"/>
      <c r="I162" s="3672"/>
      <c r="J162" s="3593"/>
      <c r="K162" s="3595"/>
      <c r="L162" s="1979"/>
      <c r="M162" s="1977"/>
      <c r="DF162" s="818"/>
      <c r="DG162" s="772" t="str">
        <f t="shared" si="18"/>
        <v/>
      </c>
      <c r="DH162" s="832">
        <v>160</v>
      </c>
    </row>
    <row r="163" spans="1:112" s="760" customFormat="1" ht="12" customHeight="1" x14ac:dyDescent="0.15">
      <c r="A163" s="1976"/>
      <c r="B163" s="3593"/>
      <c r="C163" s="3671"/>
      <c r="D163" s="3671"/>
      <c r="E163" s="3671"/>
      <c r="F163" s="3671"/>
      <c r="G163" s="3593"/>
      <c r="H163" s="3671"/>
      <c r="I163" s="3672"/>
      <c r="J163" s="3593"/>
      <c r="K163" s="3595"/>
      <c r="L163" s="1979"/>
      <c r="M163" s="1977"/>
      <c r="DF163" s="818"/>
      <c r="DG163" s="772" t="str">
        <f t="shared" si="18"/>
        <v/>
      </c>
      <c r="DH163" s="832">
        <v>161</v>
      </c>
    </row>
    <row r="164" spans="1:112" s="760" customFormat="1" ht="12" customHeight="1" x14ac:dyDescent="0.15">
      <c r="A164" s="1976"/>
      <c r="B164" s="3593"/>
      <c r="C164" s="3671"/>
      <c r="D164" s="3671"/>
      <c r="E164" s="3671"/>
      <c r="F164" s="3671"/>
      <c r="G164" s="3593"/>
      <c r="H164" s="3671"/>
      <c r="I164" s="3672"/>
      <c r="J164" s="3593"/>
      <c r="K164" s="3595"/>
      <c r="L164" s="1979"/>
      <c r="M164" s="1977"/>
      <c r="DF164" s="818"/>
      <c r="DG164" s="772" t="str">
        <f t="shared" si="18"/>
        <v/>
      </c>
      <c r="DH164" s="832">
        <v>162</v>
      </c>
    </row>
    <row r="165" spans="1:112" s="760" customFormat="1" ht="12" customHeight="1" x14ac:dyDescent="0.15">
      <c r="A165" s="1976"/>
      <c r="B165" s="3593"/>
      <c r="C165" s="3671"/>
      <c r="D165" s="3671"/>
      <c r="E165" s="3671"/>
      <c r="F165" s="3671"/>
      <c r="G165" s="3593"/>
      <c r="H165" s="3671"/>
      <c r="I165" s="3672"/>
      <c r="J165" s="3593"/>
      <c r="K165" s="3595"/>
      <c r="L165" s="1979"/>
      <c r="M165" s="1977"/>
      <c r="DF165" s="818"/>
      <c r="DG165" s="772" t="str">
        <f t="shared" si="18"/>
        <v/>
      </c>
      <c r="DH165" s="832">
        <v>163</v>
      </c>
    </row>
    <row r="166" spans="1:112" s="760" customFormat="1" ht="12" customHeight="1" x14ac:dyDescent="0.15">
      <c r="A166" s="1976"/>
      <c r="B166" s="3593"/>
      <c r="C166" s="3671"/>
      <c r="D166" s="3671"/>
      <c r="E166" s="3671"/>
      <c r="F166" s="3671"/>
      <c r="G166" s="3593"/>
      <c r="H166" s="3671"/>
      <c r="I166" s="3672"/>
      <c r="J166" s="3593"/>
      <c r="K166" s="3595"/>
      <c r="L166" s="1979"/>
      <c r="M166" s="1977"/>
      <c r="DF166" s="818"/>
      <c r="DG166" s="772" t="str">
        <f t="shared" si="18"/>
        <v/>
      </c>
      <c r="DH166" s="832">
        <v>164</v>
      </c>
    </row>
    <row r="167" spans="1:112" s="760" customFormat="1" ht="12" customHeight="1" x14ac:dyDescent="0.15">
      <c r="A167" s="1976"/>
      <c r="B167" s="3593"/>
      <c r="C167" s="3671"/>
      <c r="D167" s="3671"/>
      <c r="E167" s="3671"/>
      <c r="F167" s="3671"/>
      <c r="G167" s="3593"/>
      <c r="H167" s="3671"/>
      <c r="I167" s="3672"/>
      <c r="J167" s="3593"/>
      <c r="K167" s="3595"/>
      <c r="L167" s="1979"/>
      <c r="M167" s="1977"/>
      <c r="DF167" s="818"/>
      <c r="DG167" s="772" t="str">
        <f t="shared" si="18"/>
        <v/>
      </c>
      <c r="DH167" s="832">
        <v>165</v>
      </c>
    </row>
    <row r="168" spans="1:112" s="760" customFormat="1" ht="12" customHeight="1" x14ac:dyDescent="0.15">
      <c r="A168" s="1976"/>
      <c r="B168" s="3593"/>
      <c r="C168" s="3671"/>
      <c r="D168" s="3671"/>
      <c r="E168" s="3671"/>
      <c r="F168" s="3671"/>
      <c r="G168" s="3593"/>
      <c r="H168" s="3671"/>
      <c r="I168" s="3672"/>
      <c r="J168" s="3593"/>
      <c r="K168" s="3595"/>
      <c r="L168" s="1979"/>
      <c r="M168" s="1977"/>
      <c r="DF168" s="818"/>
      <c r="DG168" s="772" t="str">
        <f t="shared" si="18"/>
        <v/>
      </c>
      <c r="DH168" s="832">
        <v>166</v>
      </c>
    </row>
    <row r="169" spans="1:112" s="760" customFormat="1" ht="12" customHeight="1" x14ac:dyDescent="0.15">
      <c r="A169" s="1976"/>
      <c r="B169" s="3593"/>
      <c r="C169" s="3671"/>
      <c r="D169" s="3671"/>
      <c r="E169" s="3671"/>
      <c r="F169" s="3671"/>
      <c r="G169" s="3593"/>
      <c r="H169" s="3671"/>
      <c r="I169" s="3672"/>
      <c r="J169" s="3593"/>
      <c r="K169" s="3595"/>
      <c r="L169" s="1979"/>
      <c r="M169" s="1977"/>
      <c r="DF169" s="818"/>
      <c r="DG169" s="772" t="str">
        <f t="shared" si="18"/>
        <v/>
      </c>
      <c r="DH169" s="832">
        <v>167</v>
      </c>
    </row>
    <row r="170" spans="1:112" s="760" customFormat="1" ht="12" customHeight="1" x14ac:dyDescent="0.15">
      <c r="A170" s="1976"/>
      <c r="B170" s="3593"/>
      <c r="C170" s="3671"/>
      <c r="D170" s="3671"/>
      <c r="E170" s="3671"/>
      <c r="F170" s="3671"/>
      <c r="G170" s="3593"/>
      <c r="H170" s="3671"/>
      <c r="I170" s="3672"/>
      <c r="J170" s="3593"/>
      <c r="K170" s="3595"/>
      <c r="L170" s="1979"/>
      <c r="M170" s="1977"/>
      <c r="DF170" s="818"/>
      <c r="DG170" s="772" t="str">
        <f t="shared" si="18"/>
        <v/>
      </c>
      <c r="DH170" s="832">
        <v>168</v>
      </c>
    </row>
    <row r="171" spans="1:112" s="760" customFormat="1" ht="12" customHeight="1" x14ac:dyDescent="0.15">
      <c r="A171" s="1976"/>
      <c r="B171" s="3593"/>
      <c r="C171" s="3671"/>
      <c r="D171" s="3671"/>
      <c r="E171" s="3671"/>
      <c r="F171" s="3671"/>
      <c r="G171" s="3593"/>
      <c r="H171" s="3671"/>
      <c r="I171" s="3672"/>
      <c r="J171" s="3593"/>
      <c r="K171" s="3595"/>
      <c r="L171" s="1979"/>
      <c r="M171" s="1977"/>
      <c r="DF171" s="818"/>
      <c r="DG171" s="772" t="str">
        <f t="shared" si="18"/>
        <v/>
      </c>
      <c r="DH171" s="832">
        <v>169</v>
      </c>
    </row>
    <row r="172" spans="1:112" s="760" customFormat="1" ht="12" customHeight="1" x14ac:dyDescent="0.15">
      <c r="A172" s="1976"/>
      <c r="B172" s="3593"/>
      <c r="C172" s="3671"/>
      <c r="D172" s="3671"/>
      <c r="E172" s="3671"/>
      <c r="F172" s="3671"/>
      <c r="G172" s="3593"/>
      <c r="H172" s="3671"/>
      <c r="I172" s="3672"/>
      <c r="J172" s="3593"/>
      <c r="K172" s="3595"/>
      <c r="L172" s="1979"/>
      <c r="M172" s="1977"/>
      <c r="DF172" s="818"/>
      <c r="DG172" s="772" t="str">
        <f t="shared" si="18"/>
        <v/>
      </c>
      <c r="DH172" s="832">
        <v>170</v>
      </c>
    </row>
    <row r="173" spans="1:112" s="760" customFormat="1" ht="12" customHeight="1" x14ac:dyDescent="0.15">
      <c r="A173" s="1976"/>
      <c r="B173" s="3593"/>
      <c r="C173" s="3671"/>
      <c r="D173" s="3671"/>
      <c r="E173" s="3671"/>
      <c r="F173" s="3671"/>
      <c r="G173" s="3593"/>
      <c r="H173" s="3671"/>
      <c r="I173" s="3672"/>
      <c r="J173" s="3593"/>
      <c r="K173" s="3595"/>
      <c r="L173" s="1979"/>
      <c r="M173" s="1977"/>
      <c r="DF173" s="818"/>
      <c r="DG173" s="772" t="str">
        <f t="shared" si="18"/>
        <v/>
      </c>
      <c r="DH173" s="832">
        <v>171</v>
      </c>
    </row>
    <row r="174" spans="1:112" s="760" customFormat="1" ht="12" customHeight="1" x14ac:dyDescent="0.15">
      <c r="A174" s="1976"/>
      <c r="B174" s="3593"/>
      <c r="C174" s="3671"/>
      <c r="D174" s="3671"/>
      <c r="E174" s="3671"/>
      <c r="F174" s="3671"/>
      <c r="G174" s="3593"/>
      <c r="H174" s="3671"/>
      <c r="I174" s="3672"/>
      <c r="J174" s="3593"/>
      <c r="K174" s="3595"/>
      <c r="L174" s="1979"/>
      <c r="M174" s="1977"/>
      <c r="DF174" s="818"/>
      <c r="DG174" s="772" t="str">
        <f t="shared" si="18"/>
        <v/>
      </c>
      <c r="DH174" s="832">
        <v>172</v>
      </c>
    </row>
    <row r="175" spans="1:112" s="760" customFormat="1" ht="12" customHeight="1" x14ac:dyDescent="0.15">
      <c r="A175" s="1976"/>
      <c r="B175" s="3593"/>
      <c r="C175" s="3671"/>
      <c r="D175" s="3671"/>
      <c r="E175" s="3671"/>
      <c r="F175" s="3671"/>
      <c r="G175" s="3593"/>
      <c r="H175" s="3671"/>
      <c r="I175" s="3672"/>
      <c r="J175" s="3593"/>
      <c r="K175" s="3595"/>
      <c r="L175" s="1979"/>
      <c r="M175" s="1977"/>
      <c r="DF175" s="818"/>
      <c r="DG175" s="772" t="str">
        <f t="shared" si="18"/>
        <v/>
      </c>
      <c r="DH175" s="832">
        <v>173</v>
      </c>
    </row>
    <row r="176" spans="1:112" s="760" customFormat="1" ht="12" customHeight="1" x14ac:dyDescent="0.15">
      <c r="A176" s="1976"/>
      <c r="B176" s="3593"/>
      <c r="C176" s="3671"/>
      <c r="D176" s="3671"/>
      <c r="E176" s="3671"/>
      <c r="F176" s="3671"/>
      <c r="G176" s="3593"/>
      <c r="H176" s="3671"/>
      <c r="I176" s="3672"/>
      <c r="J176" s="3593"/>
      <c r="K176" s="3595"/>
      <c r="L176" s="1979"/>
      <c r="M176" s="1977"/>
      <c r="DF176" s="818"/>
      <c r="DG176" s="772" t="str">
        <f t="shared" si="18"/>
        <v/>
      </c>
      <c r="DH176" s="832">
        <v>174</v>
      </c>
    </row>
    <row r="177" spans="1:112" s="760" customFormat="1" ht="12.75" customHeight="1" x14ac:dyDescent="0.15">
      <c r="A177" s="1976"/>
      <c r="B177" s="3593"/>
      <c r="C177" s="3671"/>
      <c r="D177" s="3671"/>
      <c r="E177" s="3671"/>
      <c r="F177" s="3671"/>
      <c r="G177" s="3593"/>
      <c r="H177" s="3671"/>
      <c r="I177" s="3672"/>
      <c r="J177" s="3593"/>
      <c r="K177" s="3595"/>
      <c r="L177" s="1979"/>
      <c r="M177" s="1977"/>
      <c r="DF177" s="818"/>
      <c r="DG177" s="772" t="str">
        <f t="shared" si="18"/>
        <v/>
      </c>
      <c r="DH177" s="832">
        <v>175</v>
      </c>
    </row>
    <row r="178" spans="1:112" s="760" customFormat="1" ht="12" customHeight="1" x14ac:dyDescent="0.15">
      <c r="A178" s="1976"/>
      <c r="B178" s="3593"/>
      <c r="C178" s="3671"/>
      <c r="D178" s="3671"/>
      <c r="E178" s="3671"/>
      <c r="F178" s="3671"/>
      <c r="G178" s="3593"/>
      <c r="H178" s="3671"/>
      <c r="I178" s="3672"/>
      <c r="J178" s="3593"/>
      <c r="K178" s="3595"/>
      <c r="L178" s="1979"/>
      <c r="M178" s="1977"/>
      <c r="DF178" s="818"/>
      <c r="DG178" s="772" t="str">
        <f t="shared" si="18"/>
        <v/>
      </c>
      <c r="DH178" s="832">
        <v>176</v>
      </c>
    </row>
    <row r="179" spans="1:112" s="760" customFormat="1" ht="12" customHeight="1" x14ac:dyDescent="0.15">
      <c r="A179" s="1976"/>
      <c r="B179" s="3593"/>
      <c r="C179" s="3671"/>
      <c r="D179" s="3671"/>
      <c r="E179" s="3671"/>
      <c r="F179" s="3671"/>
      <c r="G179" s="3593"/>
      <c r="H179" s="3671"/>
      <c r="I179" s="3672"/>
      <c r="J179" s="3593"/>
      <c r="K179" s="3595"/>
      <c r="L179" s="1979"/>
      <c r="M179" s="1977"/>
      <c r="DF179" s="818"/>
      <c r="DG179" s="772" t="str">
        <f t="shared" ref="DG179:DG242" si="19">IF(COUNTA(A179:M179)&gt;0,DH179,"")</f>
        <v/>
      </c>
      <c r="DH179" s="832">
        <v>177</v>
      </c>
    </row>
    <row r="180" spans="1:112" s="760" customFormat="1" ht="12" customHeight="1" x14ac:dyDescent="0.15">
      <c r="A180" s="1976"/>
      <c r="B180" s="3593"/>
      <c r="C180" s="3671"/>
      <c r="D180" s="3671"/>
      <c r="E180" s="3671"/>
      <c r="F180" s="3671"/>
      <c r="G180" s="3593"/>
      <c r="H180" s="3671"/>
      <c r="I180" s="3672"/>
      <c r="J180" s="3593"/>
      <c r="K180" s="3595"/>
      <c r="L180" s="1979"/>
      <c r="M180" s="1977"/>
      <c r="DF180" s="818"/>
      <c r="DG180" s="772" t="str">
        <f t="shared" si="19"/>
        <v/>
      </c>
      <c r="DH180" s="832">
        <v>178</v>
      </c>
    </row>
    <row r="181" spans="1:112" s="760" customFormat="1" ht="12" customHeight="1" x14ac:dyDescent="0.15">
      <c r="A181" s="1976"/>
      <c r="B181" s="3593"/>
      <c r="C181" s="3671"/>
      <c r="D181" s="3671"/>
      <c r="E181" s="3671"/>
      <c r="F181" s="3671"/>
      <c r="G181" s="3593"/>
      <c r="H181" s="3671"/>
      <c r="I181" s="3672"/>
      <c r="J181" s="3593"/>
      <c r="K181" s="3595"/>
      <c r="L181" s="1979"/>
      <c r="M181" s="1977"/>
      <c r="DF181" s="818"/>
      <c r="DG181" s="772" t="str">
        <f t="shared" si="19"/>
        <v/>
      </c>
      <c r="DH181" s="832">
        <v>179</v>
      </c>
    </row>
    <row r="182" spans="1:112" s="760" customFormat="1" ht="12" customHeight="1" x14ac:dyDescent="0.15">
      <c r="A182" s="1976"/>
      <c r="B182" s="3593"/>
      <c r="C182" s="3671"/>
      <c r="D182" s="3671"/>
      <c r="E182" s="3671"/>
      <c r="F182" s="3671"/>
      <c r="G182" s="3593"/>
      <c r="H182" s="3671"/>
      <c r="I182" s="3672"/>
      <c r="J182" s="3593"/>
      <c r="K182" s="3595"/>
      <c r="L182" s="1979"/>
      <c r="M182" s="1977"/>
      <c r="DF182" s="818"/>
      <c r="DG182" s="772" t="str">
        <f t="shared" si="19"/>
        <v/>
      </c>
      <c r="DH182" s="832">
        <v>180</v>
      </c>
    </row>
    <row r="183" spans="1:112" s="760" customFormat="1" ht="12" customHeight="1" x14ac:dyDescent="0.15">
      <c r="A183" s="1976"/>
      <c r="B183" s="3593"/>
      <c r="C183" s="3671"/>
      <c r="D183" s="3671"/>
      <c r="E183" s="3671"/>
      <c r="F183" s="3671"/>
      <c r="G183" s="3593"/>
      <c r="H183" s="3671"/>
      <c r="I183" s="3672"/>
      <c r="J183" s="3593"/>
      <c r="K183" s="3595"/>
      <c r="L183" s="1979"/>
      <c r="M183" s="1977"/>
      <c r="DF183" s="818"/>
      <c r="DG183" s="772" t="str">
        <f t="shared" si="19"/>
        <v/>
      </c>
      <c r="DH183" s="832">
        <v>181</v>
      </c>
    </row>
    <row r="184" spans="1:112" s="760" customFormat="1" ht="12" customHeight="1" x14ac:dyDescent="0.15">
      <c r="A184" s="1976"/>
      <c r="B184" s="3593"/>
      <c r="C184" s="3671"/>
      <c r="D184" s="3671"/>
      <c r="E184" s="3671"/>
      <c r="F184" s="3671"/>
      <c r="G184" s="3593"/>
      <c r="H184" s="3671"/>
      <c r="I184" s="3672"/>
      <c r="J184" s="3593"/>
      <c r="K184" s="3595"/>
      <c r="L184" s="1979"/>
      <c r="M184" s="1977"/>
      <c r="DF184" s="818"/>
      <c r="DG184" s="772" t="str">
        <f t="shared" si="19"/>
        <v/>
      </c>
      <c r="DH184" s="832">
        <v>182</v>
      </c>
    </row>
    <row r="185" spans="1:112" s="760" customFormat="1" ht="12" customHeight="1" x14ac:dyDescent="0.15">
      <c r="A185" s="1976"/>
      <c r="B185" s="3593"/>
      <c r="C185" s="3671"/>
      <c r="D185" s="3671"/>
      <c r="E185" s="3671"/>
      <c r="F185" s="3671"/>
      <c r="G185" s="3593"/>
      <c r="H185" s="3671"/>
      <c r="I185" s="3672"/>
      <c r="J185" s="3593"/>
      <c r="K185" s="3595"/>
      <c r="L185" s="1979"/>
      <c r="M185" s="1977"/>
      <c r="DF185" s="818"/>
      <c r="DG185" s="772" t="str">
        <f t="shared" si="19"/>
        <v/>
      </c>
      <c r="DH185" s="832">
        <v>183</v>
      </c>
    </row>
    <row r="186" spans="1:112" s="760" customFormat="1" ht="12" customHeight="1" x14ac:dyDescent="0.15">
      <c r="A186" s="1976"/>
      <c r="B186" s="3593"/>
      <c r="C186" s="3671"/>
      <c r="D186" s="3671"/>
      <c r="E186" s="3671"/>
      <c r="F186" s="3671"/>
      <c r="G186" s="3593"/>
      <c r="H186" s="3671"/>
      <c r="I186" s="3672"/>
      <c r="J186" s="3593"/>
      <c r="K186" s="3595"/>
      <c r="L186" s="1979"/>
      <c r="M186" s="1977"/>
      <c r="DF186" s="818"/>
      <c r="DG186" s="772" t="str">
        <f t="shared" si="19"/>
        <v/>
      </c>
      <c r="DH186" s="832">
        <v>184</v>
      </c>
    </row>
    <row r="187" spans="1:112" s="760" customFormat="1" ht="12.75" customHeight="1" x14ac:dyDescent="0.15">
      <c r="A187" s="1976"/>
      <c r="B187" s="3593"/>
      <c r="C187" s="3671"/>
      <c r="D187" s="3671"/>
      <c r="E187" s="3671"/>
      <c r="F187" s="3671"/>
      <c r="G187" s="3593"/>
      <c r="H187" s="3671"/>
      <c r="I187" s="3672"/>
      <c r="J187" s="3593"/>
      <c r="K187" s="3595"/>
      <c r="L187" s="1979"/>
      <c r="M187" s="1977"/>
      <c r="DF187" s="818"/>
      <c r="DG187" s="772" t="str">
        <f t="shared" si="19"/>
        <v/>
      </c>
      <c r="DH187" s="832">
        <v>185</v>
      </c>
    </row>
    <row r="188" spans="1:112" s="760" customFormat="1" ht="12" customHeight="1" x14ac:dyDescent="0.15">
      <c r="A188" s="1976"/>
      <c r="B188" s="3593"/>
      <c r="C188" s="3671"/>
      <c r="D188" s="3671"/>
      <c r="E188" s="3671"/>
      <c r="F188" s="3671"/>
      <c r="G188" s="3593"/>
      <c r="H188" s="3671"/>
      <c r="I188" s="3672"/>
      <c r="J188" s="3593"/>
      <c r="K188" s="3595"/>
      <c r="L188" s="1979"/>
      <c r="M188" s="1977"/>
      <c r="DF188" s="818"/>
      <c r="DG188" s="772" t="str">
        <f t="shared" si="19"/>
        <v/>
      </c>
      <c r="DH188" s="832">
        <v>186</v>
      </c>
    </row>
    <row r="189" spans="1:112" s="760" customFormat="1" ht="12" customHeight="1" x14ac:dyDescent="0.15">
      <c r="A189" s="1976"/>
      <c r="B189" s="3593"/>
      <c r="C189" s="3671"/>
      <c r="D189" s="3671"/>
      <c r="E189" s="3671"/>
      <c r="F189" s="3671"/>
      <c r="G189" s="3593"/>
      <c r="H189" s="3671"/>
      <c r="I189" s="3672"/>
      <c r="J189" s="3593"/>
      <c r="K189" s="3595"/>
      <c r="L189" s="1979"/>
      <c r="M189" s="1977"/>
      <c r="DF189" s="818"/>
      <c r="DG189" s="772" t="str">
        <f t="shared" si="19"/>
        <v/>
      </c>
      <c r="DH189" s="832">
        <v>187</v>
      </c>
    </row>
    <row r="190" spans="1:112" s="760" customFormat="1" ht="12" customHeight="1" x14ac:dyDescent="0.15">
      <c r="A190" s="1976"/>
      <c r="B190" s="3593"/>
      <c r="C190" s="3671"/>
      <c r="D190" s="3671"/>
      <c r="E190" s="3671"/>
      <c r="F190" s="3671"/>
      <c r="G190" s="3593"/>
      <c r="H190" s="3671"/>
      <c r="I190" s="3672"/>
      <c r="J190" s="3593"/>
      <c r="K190" s="3595"/>
      <c r="L190" s="1979"/>
      <c r="M190" s="1977"/>
      <c r="DF190" s="818"/>
      <c r="DG190" s="772" t="str">
        <f t="shared" si="19"/>
        <v/>
      </c>
      <c r="DH190" s="832">
        <v>188</v>
      </c>
    </row>
    <row r="191" spans="1:112" s="760" customFormat="1" ht="12" customHeight="1" x14ac:dyDescent="0.15">
      <c r="A191" s="1976"/>
      <c r="B191" s="3593"/>
      <c r="C191" s="3671"/>
      <c r="D191" s="3671"/>
      <c r="E191" s="3671"/>
      <c r="F191" s="3671"/>
      <c r="G191" s="3593"/>
      <c r="H191" s="3671"/>
      <c r="I191" s="3672"/>
      <c r="J191" s="3593"/>
      <c r="K191" s="3595"/>
      <c r="L191" s="1979"/>
      <c r="M191" s="1977"/>
      <c r="DF191" s="818"/>
      <c r="DG191" s="772" t="str">
        <f t="shared" si="19"/>
        <v/>
      </c>
      <c r="DH191" s="832">
        <v>189</v>
      </c>
    </row>
    <row r="192" spans="1:112" s="760" customFormat="1" ht="12" customHeight="1" x14ac:dyDescent="0.15">
      <c r="A192" s="1976"/>
      <c r="B192" s="3593"/>
      <c r="C192" s="3671"/>
      <c r="D192" s="3671"/>
      <c r="E192" s="3671"/>
      <c r="F192" s="3671"/>
      <c r="G192" s="3593"/>
      <c r="H192" s="3671"/>
      <c r="I192" s="3672"/>
      <c r="J192" s="3593"/>
      <c r="K192" s="3595"/>
      <c r="L192" s="1979"/>
      <c r="M192" s="1977"/>
      <c r="DF192" s="818"/>
      <c r="DG192" s="772" t="str">
        <f t="shared" si="19"/>
        <v/>
      </c>
      <c r="DH192" s="832">
        <v>190</v>
      </c>
    </row>
    <row r="193" spans="1:112" s="760" customFormat="1" ht="12" customHeight="1" x14ac:dyDescent="0.15">
      <c r="A193" s="1976"/>
      <c r="B193" s="3593"/>
      <c r="C193" s="3671"/>
      <c r="D193" s="3671"/>
      <c r="E193" s="3671"/>
      <c r="F193" s="3671"/>
      <c r="G193" s="3593"/>
      <c r="H193" s="3671"/>
      <c r="I193" s="3672"/>
      <c r="J193" s="3593"/>
      <c r="K193" s="3595"/>
      <c r="L193" s="1979"/>
      <c r="M193" s="1977"/>
      <c r="DF193" s="818"/>
      <c r="DG193" s="772" t="str">
        <f t="shared" si="19"/>
        <v/>
      </c>
      <c r="DH193" s="832">
        <v>191</v>
      </c>
    </row>
    <row r="194" spans="1:112" s="760" customFormat="1" ht="12" customHeight="1" x14ac:dyDescent="0.15">
      <c r="A194" s="1976"/>
      <c r="B194" s="3593"/>
      <c r="C194" s="3671"/>
      <c r="D194" s="3671"/>
      <c r="E194" s="3671"/>
      <c r="F194" s="3671"/>
      <c r="G194" s="3593"/>
      <c r="H194" s="3671"/>
      <c r="I194" s="3672"/>
      <c r="J194" s="3593"/>
      <c r="K194" s="3595"/>
      <c r="L194" s="1979"/>
      <c r="M194" s="1977"/>
      <c r="DF194" s="818"/>
      <c r="DG194" s="772" t="str">
        <f t="shared" si="19"/>
        <v/>
      </c>
      <c r="DH194" s="832">
        <v>192</v>
      </c>
    </row>
    <row r="195" spans="1:112" s="760" customFormat="1" ht="12" customHeight="1" x14ac:dyDescent="0.15">
      <c r="A195" s="1976"/>
      <c r="B195" s="3593"/>
      <c r="C195" s="3671"/>
      <c r="D195" s="3671"/>
      <c r="E195" s="3671"/>
      <c r="F195" s="3671"/>
      <c r="G195" s="3593"/>
      <c r="H195" s="3671"/>
      <c r="I195" s="3672"/>
      <c r="J195" s="3593"/>
      <c r="K195" s="3595"/>
      <c r="L195" s="1979"/>
      <c r="M195" s="1977"/>
      <c r="DF195" s="818"/>
      <c r="DG195" s="772" t="str">
        <f t="shared" si="19"/>
        <v/>
      </c>
      <c r="DH195" s="832">
        <v>193</v>
      </c>
    </row>
    <row r="196" spans="1:112" s="760" customFormat="1" ht="12" customHeight="1" x14ac:dyDescent="0.15">
      <c r="A196" s="1976"/>
      <c r="B196" s="3593"/>
      <c r="C196" s="3671"/>
      <c r="D196" s="3671"/>
      <c r="E196" s="3671"/>
      <c r="F196" s="3671"/>
      <c r="G196" s="3593"/>
      <c r="H196" s="3671"/>
      <c r="I196" s="3672"/>
      <c r="J196" s="3593"/>
      <c r="K196" s="3595"/>
      <c r="L196" s="1979"/>
      <c r="M196" s="1977"/>
      <c r="DF196" s="818"/>
      <c r="DG196" s="772" t="str">
        <f t="shared" si="19"/>
        <v/>
      </c>
      <c r="DH196" s="832">
        <v>194</v>
      </c>
    </row>
    <row r="197" spans="1:112" s="760" customFormat="1" ht="12.75" customHeight="1" x14ac:dyDescent="0.15">
      <c r="A197" s="1976"/>
      <c r="B197" s="3593"/>
      <c r="C197" s="3671"/>
      <c r="D197" s="3671"/>
      <c r="E197" s="3671"/>
      <c r="F197" s="3671"/>
      <c r="G197" s="3593"/>
      <c r="H197" s="3671"/>
      <c r="I197" s="3672"/>
      <c r="J197" s="3593"/>
      <c r="K197" s="3595"/>
      <c r="L197" s="1979"/>
      <c r="M197" s="1977"/>
      <c r="DF197" s="818"/>
      <c r="DG197" s="772" t="str">
        <f t="shared" si="19"/>
        <v/>
      </c>
      <c r="DH197" s="832">
        <v>195</v>
      </c>
    </row>
    <row r="198" spans="1:112" s="760" customFormat="1" ht="12" customHeight="1" x14ac:dyDescent="0.15">
      <c r="A198" s="1976"/>
      <c r="B198" s="3593"/>
      <c r="C198" s="3671"/>
      <c r="D198" s="3671"/>
      <c r="E198" s="3671"/>
      <c r="F198" s="3671"/>
      <c r="G198" s="3593"/>
      <c r="H198" s="3671"/>
      <c r="I198" s="3672"/>
      <c r="J198" s="3593"/>
      <c r="K198" s="3595"/>
      <c r="L198" s="1979"/>
      <c r="M198" s="1977"/>
      <c r="DF198" s="818"/>
      <c r="DG198" s="772" t="str">
        <f t="shared" si="19"/>
        <v/>
      </c>
      <c r="DH198" s="832">
        <v>196</v>
      </c>
    </row>
    <row r="199" spans="1:112" s="760" customFormat="1" ht="12" customHeight="1" x14ac:dyDescent="0.15">
      <c r="A199" s="1976"/>
      <c r="B199" s="3593"/>
      <c r="C199" s="3671"/>
      <c r="D199" s="3671"/>
      <c r="E199" s="3671"/>
      <c r="F199" s="3671"/>
      <c r="G199" s="3593"/>
      <c r="H199" s="3671"/>
      <c r="I199" s="3672"/>
      <c r="J199" s="3593"/>
      <c r="K199" s="3595"/>
      <c r="L199" s="1979"/>
      <c r="M199" s="1977"/>
      <c r="DF199" s="818"/>
      <c r="DG199" s="772" t="str">
        <f t="shared" si="19"/>
        <v/>
      </c>
      <c r="DH199" s="832">
        <v>197</v>
      </c>
    </row>
    <row r="200" spans="1:112" s="760" customFormat="1" ht="12" customHeight="1" x14ac:dyDescent="0.15">
      <c r="A200" s="1976"/>
      <c r="B200" s="3593"/>
      <c r="C200" s="3671"/>
      <c r="D200" s="3671"/>
      <c r="E200" s="3671"/>
      <c r="F200" s="3671"/>
      <c r="G200" s="3593"/>
      <c r="H200" s="3671"/>
      <c r="I200" s="3672"/>
      <c r="J200" s="3593"/>
      <c r="K200" s="3595"/>
      <c r="L200" s="1979"/>
      <c r="M200" s="1977"/>
      <c r="DF200" s="818"/>
      <c r="DG200" s="772" t="str">
        <f t="shared" si="19"/>
        <v/>
      </c>
      <c r="DH200" s="832">
        <v>198</v>
      </c>
    </row>
    <row r="201" spans="1:112" s="760" customFormat="1" ht="12" customHeight="1" x14ac:dyDescent="0.15">
      <c r="A201" s="1976"/>
      <c r="B201" s="3593"/>
      <c r="C201" s="3671"/>
      <c r="D201" s="3671"/>
      <c r="E201" s="3671"/>
      <c r="F201" s="3671"/>
      <c r="G201" s="3593"/>
      <c r="H201" s="3671"/>
      <c r="I201" s="3672"/>
      <c r="J201" s="3593"/>
      <c r="K201" s="3595"/>
      <c r="L201" s="1979"/>
      <c r="M201" s="1977"/>
      <c r="DF201" s="818"/>
      <c r="DG201" s="772" t="str">
        <f t="shared" si="19"/>
        <v/>
      </c>
      <c r="DH201" s="832">
        <v>199</v>
      </c>
    </row>
    <row r="202" spans="1:112" s="760" customFormat="1" ht="12" customHeight="1" x14ac:dyDescent="0.15">
      <c r="A202" s="1976"/>
      <c r="B202" s="3593"/>
      <c r="C202" s="3671"/>
      <c r="D202" s="3671"/>
      <c r="E202" s="3671"/>
      <c r="F202" s="3671"/>
      <c r="G202" s="3593"/>
      <c r="H202" s="3671"/>
      <c r="I202" s="3672"/>
      <c r="J202" s="3593"/>
      <c r="K202" s="3595"/>
      <c r="L202" s="1979"/>
      <c r="M202" s="1977"/>
      <c r="DF202" s="818"/>
      <c r="DG202" s="772" t="str">
        <f t="shared" si="19"/>
        <v/>
      </c>
      <c r="DH202" s="832">
        <v>200</v>
      </c>
    </row>
    <row r="203" spans="1:112" s="760" customFormat="1" ht="12" customHeight="1" x14ac:dyDescent="0.15">
      <c r="A203" s="1976"/>
      <c r="B203" s="3593"/>
      <c r="C203" s="3671"/>
      <c r="D203" s="3671"/>
      <c r="E203" s="3671"/>
      <c r="F203" s="3671"/>
      <c r="G203" s="3593"/>
      <c r="H203" s="3671"/>
      <c r="I203" s="3672"/>
      <c r="J203" s="3593"/>
      <c r="K203" s="3595"/>
      <c r="L203" s="1979"/>
      <c r="M203" s="1977"/>
      <c r="DF203" s="818"/>
      <c r="DG203" s="772" t="str">
        <f t="shared" si="19"/>
        <v/>
      </c>
      <c r="DH203" s="832">
        <v>201</v>
      </c>
    </row>
    <row r="204" spans="1:112" s="760" customFormat="1" ht="12" customHeight="1" x14ac:dyDescent="0.15">
      <c r="A204" s="1976"/>
      <c r="B204" s="3593"/>
      <c r="C204" s="3671"/>
      <c r="D204" s="3671"/>
      <c r="E204" s="3671"/>
      <c r="F204" s="3671"/>
      <c r="G204" s="3593"/>
      <c r="H204" s="3671"/>
      <c r="I204" s="3672"/>
      <c r="J204" s="3593"/>
      <c r="K204" s="3595"/>
      <c r="L204" s="1979"/>
      <c r="M204" s="1977"/>
      <c r="DF204" s="818"/>
      <c r="DG204" s="772" t="str">
        <f t="shared" si="19"/>
        <v/>
      </c>
      <c r="DH204" s="832">
        <v>202</v>
      </c>
    </row>
    <row r="205" spans="1:112" s="760" customFormat="1" ht="12" customHeight="1" x14ac:dyDescent="0.15">
      <c r="A205" s="1976"/>
      <c r="B205" s="3593"/>
      <c r="C205" s="3671"/>
      <c r="D205" s="3671"/>
      <c r="E205" s="3671"/>
      <c r="F205" s="3671"/>
      <c r="G205" s="3593"/>
      <c r="H205" s="3671"/>
      <c r="I205" s="3672"/>
      <c r="J205" s="3593"/>
      <c r="K205" s="3595"/>
      <c r="L205" s="1979"/>
      <c r="M205" s="1977"/>
      <c r="DF205" s="818"/>
      <c r="DG205" s="772" t="str">
        <f t="shared" si="19"/>
        <v/>
      </c>
      <c r="DH205" s="832">
        <v>203</v>
      </c>
    </row>
    <row r="206" spans="1:112" s="760" customFormat="1" ht="12" customHeight="1" x14ac:dyDescent="0.15">
      <c r="A206" s="1976"/>
      <c r="B206" s="3593"/>
      <c r="C206" s="3671"/>
      <c r="D206" s="3671"/>
      <c r="E206" s="3671"/>
      <c r="F206" s="3671"/>
      <c r="G206" s="3593"/>
      <c r="H206" s="3671"/>
      <c r="I206" s="3672"/>
      <c r="J206" s="3593"/>
      <c r="K206" s="3595"/>
      <c r="L206" s="1979"/>
      <c r="M206" s="1977"/>
      <c r="DF206" s="818"/>
      <c r="DG206" s="772" t="str">
        <f t="shared" si="19"/>
        <v/>
      </c>
      <c r="DH206" s="832">
        <v>204</v>
      </c>
    </row>
    <row r="207" spans="1:112" s="760" customFormat="1" ht="12" customHeight="1" x14ac:dyDescent="0.15">
      <c r="A207" s="1976"/>
      <c r="B207" s="3593"/>
      <c r="C207" s="3671"/>
      <c r="D207" s="3671"/>
      <c r="E207" s="3671"/>
      <c r="F207" s="3671"/>
      <c r="G207" s="3593"/>
      <c r="H207" s="3671"/>
      <c r="I207" s="3672"/>
      <c r="J207" s="3593"/>
      <c r="K207" s="3595"/>
      <c r="L207" s="1979"/>
      <c r="M207" s="1977"/>
      <c r="DF207" s="818"/>
      <c r="DG207" s="772" t="str">
        <f t="shared" si="19"/>
        <v/>
      </c>
      <c r="DH207" s="832">
        <v>205</v>
      </c>
    </row>
    <row r="208" spans="1:112" s="760" customFormat="1" ht="12" customHeight="1" x14ac:dyDescent="0.15">
      <c r="A208" s="1976"/>
      <c r="B208" s="3593"/>
      <c r="C208" s="3671"/>
      <c r="D208" s="3671"/>
      <c r="E208" s="3671"/>
      <c r="F208" s="3671"/>
      <c r="G208" s="3593"/>
      <c r="H208" s="3671"/>
      <c r="I208" s="3672"/>
      <c r="J208" s="3593"/>
      <c r="K208" s="3595"/>
      <c r="L208" s="1979"/>
      <c r="M208" s="1977"/>
      <c r="DF208" s="818"/>
      <c r="DG208" s="772" t="str">
        <f t="shared" si="19"/>
        <v/>
      </c>
      <c r="DH208" s="832">
        <v>206</v>
      </c>
    </row>
    <row r="209" spans="1:112" s="760" customFormat="1" ht="12" customHeight="1" x14ac:dyDescent="0.15">
      <c r="A209" s="1976"/>
      <c r="B209" s="3593"/>
      <c r="C209" s="3671"/>
      <c r="D209" s="3671"/>
      <c r="E209" s="3671"/>
      <c r="F209" s="3671"/>
      <c r="G209" s="3593"/>
      <c r="H209" s="3671"/>
      <c r="I209" s="3672"/>
      <c r="J209" s="3593"/>
      <c r="K209" s="3595"/>
      <c r="L209" s="1979"/>
      <c r="M209" s="1977"/>
      <c r="DF209" s="818"/>
      <c r="DG209" s="772" t="str">
        <f t="shared" si="19"/>
        <v/>
      </c>
      <c r="DH209" s="832">
        <v>207</v>
      </c>
    </row>
    <row r="210" spans="1:112" s="760" customFormat="1" ht="12" customHeight="1" x14ac:dyDescent="0.15">
      <c r="A210" s="1976"/>
      <c r="B210" s="3593"/>
      <c r="C210" s="3671"/>
      <c r="D210" s="3671"/>
      <c r="E210" s="3671"/>
      <c r="F210" s="3671"/>
      <c r="G210" s="3593"/>
      <c r="H210" s="3671"/>
      <c r="I210" s="3672"/>
      <c r="J210" s="3593"/>
      <c r="K210" s="3595"/>
      <c r="L210" s="1979"/>
      <c r="M210" s="1977"/>
      <c r="DF210" s="818"/>
      <c r="DG210" s="772" t="str">
        <f t="shared" si="19"/>
        <v/>
      </c>
      <c r="DH210" s="832">
        <v>208</v>
      </c>
    </row>
    <row r="211" spans="1:112" s="760" customFormat="1" ht="12" customHeight="1" x14ac:dyDescent="0.15">
      <c r="A211" s="1976"/>
      <c r="B211" s="3593"/>
      <c r="C211" s="3671"/>
      <c r="D211" s="3671"/>
      <c r="E211" s="3671"/>
      <c r="F211" s="3671"/>
      <c r="G211" s="3593"/>
      <c r="H211" s="3671"/>
      <c r="I211" s="3672"/>
      <c r="J211" s="3593"/>
      <c r="K211" s="3595"/>
      <c r="L211" s="1979"/>
      <c r="M211" s="1977"/>
      <c r="DF211" s="818"/>
      <c r="DG211" s="772" t="str">
        <f t="shared" si="19"/>
        <v/>
      </c>
      <c r="DH211" s="832">
        <v>209</v>
      </c>
    </row>
    <row r="212" spans="1:112" s="760" customFormat="1" ht="12" customHeight="1" x14ac:dyDescent="0.15">
      <c r="A212" s="1976"/>
      <c r="B212" s="3593"/>
      <c r="C212" s="3671"/>
      <c r="D212" s="3671"/>
      <c r="E212" s="3671"/>
      <c r="F212" s="3671"/>
      <c r="G212" s="3593"/>
      <c r="H212" s="3671"/>
      <c r="I212" s="3672"/>
      <c r="J212" s="3593"/>
      <c r="K212" s="3595"/>
      <c r="L212" s="1979"/>
      <c r="M212" s="1977"/>
      <c r="DF212" s="818"/>
      <c r="DG212" s="772" t="str">
        <f t="shared" si="19"/>
        <v/>
      </c>
      <c r="DH212" s="832">
        <v>210</v>
      </c>
    </row>
    <row r="213" spans="1:112" s="760" customFormat="1" ht="12" customHeight="1" x14ac:dyDescent="0.15">
      <c r="A213" s="1976"/>
      <c r="B213" s="3593"/>
      <c r="C213" s="3671"/>
      <c r="D213" s="3671"/>
      <c r="E213" s="3671"/>
      <c r="F213" s="3671"/>
      <c r="G213" s="3593"/>
      <c r="H213" s="3671"/>
      <c r="I213" s="3672"/>
      <c r="J213" s="3593"/>
      <c r="K213" s="3595"/>
      <c r="L213" s="1979"/>
      <c r="M213" s="1977"/>
      <c r="DF213" s="818"/>
      <c r="DG213" s="772" t="str">
        <f t="shared" si="19"/>
        <v/>
      </c>
      <c r="DH213" s="832">
        <v>211</v>
      </c>
    </row>
    <row r="214" spans="1:112" s="760" customFormat="1" ht="12" customHeight="1" x14ac:dyDescent="0.15">
      <c r="A214" s="1976"/>
      <c r="B214" s="3593"/>
      <c r="C214" s="3671"/>
      <c r="D214" s="3671"/>
      <c r="E214" s="3671"/>
      <c r="F214" s="3671"/>
      <c r="G214" s="3593"/>
      <c r="H214" s="3671"/>
      <c r="I214" s="3672"/>
      <c r="J214" s="3593"/>
      <c r="K214" s="3595"/>
      <c r="L214" s="1979"/>
      <c r="M214" s="1977"/>
      <c r="DF214" s="818"/>
      <c r="DG214" s="772" t="str">
        <f t="shared" si="19"/>
        <v/>
      </c>
      <c r="DH214" s="832">
        <v>212</v>
      </c>
    </row>
    <row r="215" spans="1:112" s="760" customFormat="1" ht="12.75" customHeight="1" x14ac:dyDescent="0.15">
      <c r="A215" s="1976"/>
      <c r="B215" s="3593"/>
      <c r="C215" s="3671"/>
      <c r="D215" s="3671"/>
      <c r="E215" s="3671"/>
      <c r="F215" s="3671"/>
      <c r="G215" s="3593"/>
      <c r="H215" s="3671"/>
      <c r="I215" s="3672"/>
      <c r="J215" s="3593"/>
      <c r="K215" s="3595"/>
      <c r="L215" s="1979"/>
      <c r="M215" s="1977"/>
      <c r="DF215" s="818"/>
      <c r="DG215" s="772" t="str">
        <f t="shared" si="19"/>
        <v/>
      </c>
      <c r="DH215" s="832">
        <v>213</v>
      </c>
    </row>
    <row r="216" spans="1:112" s="760" customFormat="1" ht="12" customHeight="1" x14ac:dyDescent="0.15">
      <c r="A216" s="1976"/>
      <c r="B216" s="3593"/>
      <c r="C216" s="3671"/>
      <c r="D216" s="3671"/>
      <c r="E216" s="3671"/>
      <c r="F216" s="3671"/>
      <c r="G216" s="3593"/>
      <c r="H216" s="3671"/>
      <c r="I216" s="3672"/>
      <c r="J216" s="3593"/>
      <c r="K216" s="3595"/>
      <c r="L216" s="1979"/>
      <c r="M216" s="1977"/>
      <c r="DF216" s="818"/>
      <c r="DG216" s="772" t="str">
        <f t="shared" si="19"/>
        <v/>
      </c>
      <c r="DH216" s="832">
        <v>214</v>
      </c>
    </row>
    <row r="217" spans="1:112" s="760" customFormat="1" ht="12" customHeight="1" x14ac:dyDescent="0.15">
      <c r="A217" s="1976"/>
      <c r="B217" s="3593"/>
      <c r="C217" s="3671"/>
      <c r="D217" s="3671"/>
      <c r="E217" s="3671"/>
      <c r="F217" s="3671"/>
      <c r="G217" s="3593"/>
      <c r="H217" s="3671"/>
      <c r="I217" s="3672"/>
      <c r="J217" s="3593"/>
      <c r="K217" s="3595"/>
      <c r="L217" s="1979"/>
      <c r="M217" s="1977"/>
      <c r="DF217" s="818"/>
      <c r="DG217" s="772" t="str">
        <f t="shared" si="19"/>
        <v/>
      </c>
      <c r="DH217" s="832">
        <v>215</v>
      </c>
    </row>
    <row r="218" spans="1:112" s="760" customFormat="1" ht="12" customHeight="1" x14ac:dyDescent="0.15">
      <c r="A218" s="1976"/>
      <c r="B218" s="3593"/>
      <c r="C218" s="3671"/>
      <c r="D218" s="3671"/>
      <c r="E218" s="3671"/>
      <c r="F218" s="3671"/>
      <c r="G218" s="3593"/>
      <c r="H218" s="3671"/>
      <c r="I218" s="3672"/>
      <c r="J218" s="3593"/>
      <c r="K218" s="3595"/>
      <c r="L218" s="1979"/>
      <c r="M218" s="1977"/>
      <c r="DF218" s="818"/>
      <c r="DG218" s="772" t="str">
        <f t="shared" si="19"/>
        <v/>
      </c>
      <c r="DH218" s="832">
        <v>216</v>
      </c>
    </row>
    <row r="219" spans="1:112" s="760" customFormat="1" ht="12" customHeight="1" x14ac:dyDescent="0.15">
      <c r="A219" s="1976"/>
      <c r="B219" s="3593"/>
      <c r="C219" s="3671"/>
      <c r="D219" s="3671"/>
      <c r="E219" s="3671"/>
      <c r="F219" s="3671"/>
      <c r="G219" s="3593"/>
      <c r="H219" s="3671"/>
      <c r="I219" s="3672"/>
      <c r="J219" s="3593"/>
      <c r="K219" s="3595"/>
      <c r="L219" s="1979"/>
      <c r="M219" s="1977"/>
      <c r="DF219" s="818"/>
      <c r="DG219" s="772" t="str">
        <f t="shared" si="19"/>
        <v/>
      </c>
      <c r="DH219" s="832">
        <v>217</v>
      </c>
    </row>
    <row r="220" spans="1:112" s="760" customFormat="1" ht="12" customHeight="1" x14ac:dyDescent="0.15">
      <c r="A220" s="1976"/>
      <c r="B220" s="3593"/>
      <c r="C220" s="3671"/>
      <c r="D220" s="3671"/>
      <c r="E220" s="3671"/>
      <c r="F220" s="3671"/>
      <c r="G220" s="3593"/>
      <c r="H220" s="3671"/>
      <c r="I220" s="3672"/>
      <c r="J220" s="3593"/>
      <c r="K220" s="3595"/>
      <c r="L220" s="1979"/>
      <c r="M220" s="1977"/>
      <c r="DF220" s="818"/>
      <c r="DG220" s="772" t="str">
        <f t="shared" si="19"/>
        <v/>
      </c>
      <c r="DH220" s="832">
        <v>218</v>
      </c>
    </row>
    <row r="221" spans="1:112" s="760" customFormat="1" ht="12" customHeight="1" x14ac:dyDescent="0.15">
      <c r="A221" s="1976"/>
      <c r="B221" s="3593"/>
      <c r="C221" s="3671"/>
      <c r="D221" s="3671"/>
      <c r="E221" s="3671"/>
      <c r="F221" s="3671"/>
      <c r="G221" s="3593"/>
      <c r="H221" s="3671"/>
      <c r="I221" s="3672"/>
      <c r="J221" s="3593"/>
      <c r="K221" s="3595"/>
      <c r="L221" s="1979"/>
      <c r="M221" s="1977"/>
      <c r="DF221" s="818"/>
      <c r="DG221" s="772" t="str">
        <f t="shared" si="19"/>
        <v/>
      </c>
      <c r="DH221" s="832">
        <v>219</v>
      </c>
    </row>
    <row r="222" spans="1:112" s="760" customFormat="1" ht="12" customHeight="1" x14ac:dyDescent="0.15">
      <c r="A222" s="1976"/>
      <c r="B222" s="3593"/>
      <c r="C222" s="3671"/>
      <c r="D222" s="3671"/>
      <c r="E222" s="3671"/>
      <c r="F222" s="3671"/>
      <c r="G222" s="3593"/>
      <c r="H222" s="3671"/>
      <c r="I222" s="3672"/>
      <c r="J222" s="3593"/>
      <c r="K222" s="3595"/>
      <c r="L222" s="1979"/>
      <c r="M222" s="1977"/>
      <c r="DF222" s="818"/>
      <c r="DG222" s="772" t="str">
        <f t="shared" si="19"/>
        <v/>
      </c>
      <c r="DH222" s="832">
        <v>220</v>
      </c>
    </row>
    <row r="223" spans="1:112" s="760" customFormat="1" ht="12" customHeight="1" x14ac:dyDescent="0.15">
      <c r="A223" s="1976"/>
      <c r="B223" s="3593"/>
      <c r="C223" s="3671"/>
      <c r="D223" s="3671"/>
      <c r="E223" s="3671"/>
      <c r="F223" s="3671"/>
      <c r="G223" s="3593"/>
      <c r="H223" s="3671"/>
      <c r="I223" s="3672"/>
      <c r="J223" s="3593"/>
      <c r="K223" s="3595"/>
      <c r="L223" s="1979"/>
      <c r="M223" s="1977"/>
      <c r="DF223" s="818"/>
      <c r="DG223" s="772" t="str">
        <f t="shared" si="19"/>
        <v/>
      </c>
      <c r="DH223" s="832">
        <v>221</v>
      </c>
    </row>
    <row r="224" spans="1:112" s="760" customFormat="1" ht="12" customHeight="1" x14ac:dyDescent="0.15">
      <c r="A224" s="1976"/>
      <c r="B224" s="3593"/>
      <c r="C224" s="3671"/>
      <c r="D224" s="3671"/>
      <c r="E224" s="3671"/>
      <c r="F224" s="3671"/>
      <c r="G224" s="3593"/>
      <c r="H224" s="3671"/>
      <c r="I224" s="3672"/>
      <c r="J224" s="3593"/>
      <c r="K224" s="3595"/>
      <c r="L224" s="1979"/>
      <c r="M224" s="1977"/>
      <c r="DF224" s="818"/>
      <c r="DG224" s="772" t="str">
        <f t="shared" si="19"/>
        <v/>
      </c>
      <c r="DH224" s="832">
        <v>222</v>
      </c>
    </row>
    <row r="225" spans="1:112" s="760" customFormat="1" ht="12.75" customHeight="1" x14ac:dyDescent="0.15">
      <c r="A225" s="1976"/>
      <c r="B225" s="3593"/>
      <c r="C225" s="3671"/>
      <c r="D225" s="3671"/>
      <c r="E225" s="3671"/>
      <c r="F225" s="3671"/>
      <c r="G225" s="3593"/>
      <c r="H225" s="3671"/>
      <c r="I225" s="3672"/>
      <c r="J225" s="3593"/>
      <c r="K225" s="3595"/>
      <c r="L225" s="1979"/>
      <c r="M225" s="1977"/>
      <c r="DF225" s="818"/>
      <c r="DG225" s="772" t="str">
        <f t="shared" si="19"/>
        <v/>
      </c>
      <c r="DH225" s="832">
        <v>223</v>
      </c>
    </row>
    <row r="226" spans="1:112" s="760" customFormat="1" ht="12" customHeight="1" x14ac:dyDescent="0.15">
      <c r="A226" s="1976"/>
      <c r="B226" s="3593"/>
      <c r="C226" s="3671"/>
      <c r="D226" s="3671"/>
      <c r="E226" s="3671"/>
      <c r="F226" s="3671"/>
      <c r="G226" s="3593"/>
      <c r="H226" s="3671"/>
      <c r="I226" s="3672"/>
      <c r="J226" s="3593"/>
      <c r="K226" s="3595"/>
      <c r="L226" s="1979"/>
      <c r="M226" s="1977"/>
      <c r="DF226" s="818"/>
      <c r="DG226" s="772" t="str">
        <f t="shared" si="19"/>
        <v/>
      </c>
      <c r="DH226" s="832">
        <v>224</v>
      </c>
    </row>
    <row r="227" spans="1:112" s="760" customFormat="1" ht="12" customHeight="1" x14ac:dyDescent="0.15">
      <c r="A227" s="1976"/>
      <c r="B227" s="3593"/>
      <c r="C227" s="3671"/>
      <c r="D227" s="3671"/>
      <c r="E227" s="3671"/>
      <c r="F227" s="3671"/>
      <c r="G227" s="3593"/>
      <c r="H227" s="3671"/>
      <c r="I227" s="3672"/>
      <c r="J227" s="3593"/>
      <c r="K227" s="3595"/>
      <c r="L227" s="1979"/>
      <c r="M227" s="1977"/>
      <c r="DF227" s="818"/>
      <c r="DG227" s="772" t="str">
        <f t="shared" si="19"/>
        <v/>
      </c>
      <c r="DH227" s="832">
        <v>225</v>
      </c>
    </row>
    <row r="228" spans="1:112" s="760" customFormat="1" ht="12" customHeight="1" x14ac:dyDescent="0.15">
      <c r="A228" s="1976"/>
      <c r="B228" s="3593"/>
      <c r="C228" s="3671"/>
      <c r="D228" s="3671"/>
      <c r="E228" s="3671"/>
      <c r="F228" s="3671"/>
      <c r="G228" s="3593"/>
      <c r="H228" s="3671"/>
      <c r="I228" s="3672"/>
      <c r="J228" s="3593"/>
      <c r="K228" s="3595"/>
      <c r="L228" s="1979"/>
      <c r="M228" s="1977"/>
      <c r="DF228" s="818"/>
      <c r="DG228" s="772" t="str">
        <f t="shared" si="19"/>
        <v/>
      </c>
      <c r="DH228" s="832">
        <v>226</v>
      </c>
    </row>
    <row r="229" spans="1:112" s="760" customFormat="1" ht="12" customHeight="1" x14ac:dyDescent="0.15">
      <c r="A229" s="1976"/>
      <c r="B229" s="3593"/>
      <c r="C229" s="3671"/>
      <c r="D229" s="3671"/>
      <c r="E229" s="3671"/>
      <c r="F229" s="3671"/>
      <c r="G229" s="3593"/>
      <c r="H229" s="3671"/>
      <c r="I229" s="3672"/>
      <c r="J229" s="3593"/>
      <c r="K229" s="3595"/>
      <c r="L229" s="1979"/>
      <c r="M229" s="1977"/>
      <c r="DF229" s="818"/>
      <c r="DG229" s="772" t="str">
        <f t="shared" si="19"/>
        <v/>
      </c>
      <c r="DH229" s="832">
        <v>227</v>
      </c>
    </row>
    <row r="230" spans="1:112" s="760" customFormat="1" ht="12" customHeight="1" x14ac:dyDescent="0.15">
      <c r="A230" s="1976"/>
      <c r="B230" s="3593"/>
      <c r="C230" s="3671"/>
      <c r="D230" s="3671"/>
      <c r="E230" s="3671"/>
      <c r="F230" s="3671"/>
      <c r="G230" s="3593"/>
      <c r="H230" s="3671"/>
      <c r="I230" s="3672"/>
      <c r="J230" s="3593"/>
      <c r="K230" s="3595"/>
      <c r="L230" s="1979"/>
      <c r="M230" s="1977"/>
      <c r="DF230" s="818"/>
      <c r="DG230" s="772" t="str">
        <f t="shared" si="19"/>
        <v/>
      </c>
      <c r="DH230" s="832">
        <v>228</v>
      </c>
    </row>
    <row r="231" spans="1:112" s="760" customFormat="1" ht="12" customHeight="1" x14ac:dyDescent="0.15">
      <c r="A231" s="1976"/>
      <c r="B231" s="3593"/>
      <c r="C231" s="3671"/>
      <c r="D231" s="3671"/>
      <c r="E231" s="3671"/>
      <c r="F231" s="3671"/>
      <c r="G231" s="3593"/>
      <c r="H231" s="3671"/>
      <c r="I231" s="3672"/>
      <c r="J231" s="3593"/>
      <c r="K231" s="3595"/>
      <c r="L231" s="1979"/>
      <c r="M231" s="1977"/>
      <c r="DF231" s="818"/>
      <c r="DG231" s="772" t="str">
        <f t="shared" si="19"/>
        <v/>
      </c>
      <c r="DH231" s="832">
        <v>229</v>
      </c>
    </row>
    <row r="232" spans="1:112" s="760" customFormat="1" ht="12" customHeight="1" x14ac:dyDescent="0.15">
      <c r="A232" s="1976"/>
      <c r="B232" s="3593"/>
      <c r="C232" s="3671"/>
      <c r="D232" s="3671"/>
      <c r="E232" s="3671"/>
      <c r="F232" s="3671"/>
      <c r="G232" s="3593"/>
      <c r="H232" s="3671"/>
      <c r="I232" s="3672"/>
      <c r="J232" s="3593"/>
      <c r="K232" s="3595"/>
      <c r="L232" s="1979"/>
      <c r="M232" s="1977"/>
      <c r="DF232" s="818"/>
      <c r="DG232" s="772" t="str">
        <f t="shared" si="19"/>
        <v/>
      </c>
      <c r="DH232" s="832">
        <v>230</v>
      </c>
    </row>
    <row r="233" spans="1:112" s="760" customFormat="1" ht="12" customHeight="1" x14ac:dyDescent="0.15">
      <c r="A233" s="1976"/>
      <c r="B233" s="3593"/>
      <c r="C233" s="3671"/>
      <c r="D233" s="3671"/>
      <c r="E233" s="3671"/>
      <c r="F233" s="3671"/>
      <c r="G233" s="3593"/>
      <c r="H233" s="3671"/>
      <c r="I233" s="3672"/>
      <c r="J233" s="3593"/>
      <c r="K233" s="3595"/>
      <c r="L233" s="1979"/>
      <c r="M233" s="1977"/>
      <c r="DF233" s="818"/>
      <c r="DG233" s="772" t="str">
        <f t="shared" si="19"/>
        <v/>
      </c>
      <c r="DH233" s="832">
        <v>231</v>
      </c>
    </row>
    <row r="234" spans="1:112" s="760" customFormat="1" ht="12" customHeight="1" x14ac:dyDescent="0.15">
      <c r="A234" s="1976"/>
      <c r="B234" s="3593"/>
      <c r="C234" s="3671"/>
      <c r="D234" s="3671"/>
      <c r="E234" s="3671"/>
      <c r="F234" s="3671"/>
      <c r="G234" s="3593"/>
      <c r="H234" s="3671"/>
      <c r="I234" s="3672"/>
      <c r="J234" s="3593"/>
      <c r="K234" s="3595"/>
      <c r="L234" s="1979"/>
      <c r="M234" s="1977"/>
      <c r="DF234" s="818"/>
      <c r="DG234" s="772" t="str">
        <f t="shared" si="19"/>
        <v/>
      </c>
      <c r="DH234" s="832">
        <v>232</v>
      </c>
    </row>
    <row r="235" spans="1:112" s="760" customFormat="1" ht="12.75" customHeight="1" x14ac:dyDescent="0.15">
      <c r="A235" s="1976"/>
      <c r="B235" s="3593"/>
      <c r="C235" s="3671"/>
      <c r="D235" s="3671"/>
      <c r="E235" s="3671"/>
      <c r="F235" s="3671"/>
      <c r="G235" s="3593"/>
      <c r="H235" s="3671"/>
      <c r="I235" s="3672"/>
      <c r="J235" s="3593"/>
      <c r="K235" s="3595"/>
      <c r="L235" s="1979"/>
      <c r="M235" s="1977"/>
      <c r="DF235" s="818"/>
      <c r="DG235" s="772" t="str">
        <f t="shared" si="19"/>
        <v/>
      </c>
      <c r="DH235" s="832">
        <v>233</v>
      </c>
    </row>
    <row r="236" spans="1:112" s="760" customFormat="1" ht="12" customHeight="1" x14ac:dyDescent="0.15">
      <c r="A236" s="1976"/>
      <c r="B236" s="3593"/>
      <c r="C236" s="3671"/>
      <c r="D236" s="3671"/>
      <c r="E236" s="3671"/>
      <c r="F236" s="3671"/>
      <c r="G236" s="3593"/>
      <c r="H236" s="3671"/>
      <c r="I236" s="3672"/>
      <c r="J236" s="3593"/>
      <c r="K236" s="3595"/>
      <c r="L236" s="1979"/>
      <c r="M236" s="1977"/>
      <c r="DF236" s="818"/>
      <c r="DG236" s="772" t="str">
        <f t="shared" si="19"/>
        <v/>
      </c>
      <c r="DH236" s="832">
        <v>234</v>
      </c>
    </row>
    <row r="237" spans="1:112" s="760" customFormat="1" ht="12" customHeight="1" x14ac:dyDescent="0.15">
      <c r="A237" s="1976"/>
      <c r="B237" s="3593"/>
      <c r="C237" s="3671"/>
      <c r="D237" s="3671"/>
      <c r="E237" s="3671"/>
      <c r="F237" s="3671"/>
      <c r="G237" s="3593"/>
      <c r="H237" s="3671"/>
      <c r="I237" s="3672"/>
      <c r="J237" s="3593"/>
      <c r="K237" s="3595"/>
      <c r="L237" s="1979"/>
      <c r="M237" s="1977"/>
      <c r="DF237" s="818"/>
      <c r="DG237" s="772" t="str">
        <f t="shared" si="19"/>
        <v/>
      </c>
      <c r="DH237" s="832">
        <v>235</v>
      </c>
    </row>
    <row r="238" spans="1:112" s="760" customFormat="1" ht="12" customHeight="1" x14ac:dyDescent="0.15">
      <c r="A238" s="1976"/>
      <c r="B238" s="3593"/>
      <c r="C238" s="3671"/>
      <c r="D238" s="3671"/>
      <c r="E238" s="3671"/>
      <c r="F238" s="3671"/>
      <c r="G238" s="3593"/>
      <c r="H238" s="3671"/>
      <c r="I238" s="3672"/>
      <c r="J238" s="3593"/>
      <c r="K238" s="3595"/>
      <c r="L238" s="1979"/>
      <c r="M238" s="1977"/>
      <c r="DF238" s="818"/>
      <c r="DG238" s="772" t="str">
        <f t="shared" si="19"/>
        <v/>
      </c>
      <c r="DH238" s="832">
        <v>236</v>
      </c>
    </row>
    <row r="239" spans="1:112" s="760" customFormat="1" ht="12" customHeight="1" x14ac:dyDescent="0.15">
      <c r="A239" s="1976"/>
      <c r="B239" s="3593"/>
      <c r="C239" s="3671"/>
      <c r="D239" s="3671"/>
      <c r="E239" s="3671"/>
      <c r="F239" s="3671"/>
      <c r="G239" s="3593"/>
      <c r="H239" s="3671"/>
      <c r="I239" s="3672"/>
      <c r="J239" s="3593"/>
      <c r="K239" s="3595"/>
      <c r="L239" s="1979"/>
      <c r="M239" s="1977"/>
      <c r="DF239" s="818"/>
      <c r="DG239" s="772" t="str">
        <f t="shared" si="19"/>
        <v/>
      </c>
      <c r="DH239" s="832">
        <v>237</v>
      </c>
    </row>
    <row r="240" spans="1:112" s="760" customFormat="1" ht="12" customHeight="1" x14ac:dyDescent="0.15">
      <c r="A240" s="1976"/>
      <c r="B240" s="3593"/>
      <c r="C240" s="3671"/>
      <c r="D240" s="3671"/>
      <c r="E240" s="3671"/>
      <c r="F240" s="3671"/>
      <c r="G240" s="3593"/>
      <c r="H240" s="3671"/>
      <c r="I240" s="3672"/>
      <c r="J240" s="3593"/>
      <c r="K240" s="3595"/>
      <c r="L240" s="1979"/>
      <c r="M240" s="1977"/>
      <c r="DF240" s="818"/>
      <c r="DG240" s="772" t="str">
        <f t="shared" si="19"/>
        <v/>
      </c>
      <c r="DH240" s="832">
        <v>238</v>
      </c>
    </row>
    <row r="241" spans="1:112" s="760" customFormat="1" ht="12" customHeight="1" x14ac:dyDescent="0.15">
      <c r="A241" s="1976"/>
      <c r="B241" s="3593"/>
      <c r="C241" s="3671"/>
      <c r="D241" s="3671"/>
      <c r="E241" s="3671"/>
      <c r="F241" s="3671"/>
      <c r="G241" s="3593"/>
      <c r="H241" s="3671"/>
      <c r="I241" s="3672"/>
      <c r="J241" s="3593"/>
      <c r="K241" s="3595"/>
      <c r="L241" s="1979"/>
      <c r="M241" s="1977"/>
      <c r="DF241" s="818"/>
      <c r="DG241" s="772" t="str">
        <f t="shared" si="19"/>
        <v/>
      </c>
      <c r="DH241" s="832">
        <v>239</v>
      </c>
    </row>
    <row r="242" spans="1:112" s="760" customFormat="1" ht="12" customHeight="1" x14ac:dyDescent="0.15">
      <c r="A242" s="1976"/>
      <c r="B242" s="3593"/>
      <c r="C242" s="3671"/>
      <c r="D242" s="3671"/>
      <c r="E242" s="3671"/>
      <c r="F242" s="3671"/>
      <c r="G242" s="3593"/>
      <c r="H242" s="3671"/>
      <c r="I242" s="3672"/>
      <c r="J242" s="3593"/>
      <c r="K242" s="3595"/>
      <c r="L242" s="1979"/>
      <c r="M242" s="1977"/>
      <c r="DF242" s="818"/>
      <c r="DG242" s="772" t="str">
        <f t="shared" si="19"/>
        <v/>
      </c>
      <c r="DH242" s="832">
        <v>240</v>
      </c>
    </row>
    <row r="243" spans="1:112" s="760" customFormat="1" ht="12" customHeight="1" x14ac:dyDescent="0.15">
      <c r="A243" s="1976"/>
      <c r="B243" s="3593"/>
      <c r="C243" s="3671"/>
      <c r="D243" s="3671"/>
      <c r="E243" s="3671"/>
      <c r="F243" s="3671"/>
      <c r="G243" s="3593"/>
      <c r="H243" s="3671"/>
      <c r="I243" s="3672"/>
      <c r="J243" s="3593"/>
      <c r="K243" s="3595"/>
      <c r="L243" s="1979"/>
      <c r="M243" s="1977"/>
      <c r="DF243" s="818"/>
      <c r="DG243" s="772" t="str">
        <f t="shared" ref="DG243:DG306" si="20">IF(COUNTA(A243:M243)&gt;0,DH243,"")</f>
        <v/>
      </c>
      <c r="DH243" s="832">
        <v>241</v>
      </c>
    </row>
    <row r="244" spans="1:112" s="760" customFormat="1" ht="12" customHeight="1" x14ac:dyDescent="0.15">
      <c r="A244" s="1976"/>
      <c r="B244" s="3593"/>
      <c r="C244" s="3671"/>
      <c r="D244" s="3671"/>
      <c r="E244" s="3671"/>
      <c r="F244" s="3671"/>
      <c r="G244" s="3593"/>
      <c r="H244" s="3671"/>
      <c r="I244" s="3672"/>
      <c r="J244" s="3593"/>
      <c r="K244" s="3595"/>
      <c r="L244" s="1979"/>
      <c r="M244" s="1977"/>
      <c r="DF244" s="818"/>
      <c r="DG244" s="772" t="str">
        <f t="shared" si="20"/>
        <v/>
      </c>
      <c r="DH244" s="832">
        <v>242</v>
      </c>
    </row>
    <row r="245" spans="1:112" s="760" customFormat="1" ht="12" customHeight="1" x14ac:dyDescent="0.15">
      <c r="A245" s="1976"/>
      <c r="B245" s="3593"/>
      <c r="C245" s="3671"/>
      <c r="D245" s="3671"/>
      <c r="E245" s="3671"/>
      <c r="F245" s="3671"/>
      <c r="G245" s="3593"/>
      <c r="H245" s="3671"/>
      <c r="I245" s="3672"/>
      <c r="J245" s="3593"/>
      <c r="K245" s="3595"/>
      <c r="L245" s="1979"/>
      <c r="M245" s="1977"/>
      <c r="DF245" s="818"/>
      <c r="DG245" s="772" t="str">
        <f t="shared" si="20"/>
        <v/>
      </c>
      <c r="DH245" s="832">
        <v>243</v>
      </c>
    </row>
    <row r="246" spans="1:112" s="760" customFormat="1" ht="12" customHeight="1" x14ac:dyDescent="0.15">
      <c r="A246" s="1976"/>
      <c r="B246" s="3593"/>
      <c r="C246" s="3671"/>
      <c r="D246" s="3671"/>
      <c r="E246" s="3671"/>
      <c r="F246" s="3671"/>
      <c r="G246" s="3593"/>
      <c r="H246" s="3671"/>
      <c r="I246" s="3672"/>
      <c r="J246" s="3593"/>
      <c r="K246" s="3595"/>
      <c r="L246" s="1979"/>
      <c r="M246" s="1977"/>
      <c r="DF246" s="818"/>
      <c r="DG246" s="772" t="str">
        <f t="shared" si="20"/>
        <v/>
      </c>
      <c r="DH246" s="832">
        <v>244</v>
      </c>
    </row>
    <row r="247" spans="1:112" s="760" customFormat="1" ht="12" customHeight="1" x14ac:dyDescent="0.15">
      <c r="A247" s="1976"/>
      <c r="B247" s="3593"/>
      <c r="C247" s="3671"/>
      <c r="D247" s="3671"/>
      <c r="E247" s="3671"/>
      <c r="F247" s="3671"/>
      <c r="G247" s="3593"/>
      <c r="H247" s="3671"/>
      <c r="I247" s="3672"/>
      <c r="J247" s="3593"/>
      <c r="K247" s="3595"/>
      <c r="L247" s="1979"/>
      <c r="M247" s="1977"/>
      <c r="DF247" s="818"/>
      <c r="DG247" s="772" t="str">
        <f t="shared" si="20"/>
        <v/>
      </c>
      <c r="DH247" s="832">
        <v>245</v>
      </c>
    </row>
    <row r="248" spans="1:112" s="760" customFormat="1" ht="12" customHeight="1" x14ac:dyDescent="0.15">
      <c r="A248" s="1976"/>
      <c r="B248" s="3593"/>
      <c r="C248" s="3671"/>
      <c r="D248" s="3671"/>
      <c r="E248" s="3671"/>
      <c r="F248" s="3671"/>
      <c r="G248" s="3593"/>
      <c r="H248" s="3671"/>
      <c r="I248" s="3672"/>
      <c r="J248" s="3593"/>
      <c r="K248" s="3595"/>
      <c r="L248" s="1979"/>
      <c r="M248" s="1977"/>
      <c r="DF248" s="818"/>
      <c r="DG248" s="772" t="str">
        <f t="shared" si="20"/>
        <v/>
      </c>
      <c r="DH248" s="832">
        <v>246</v>
      </c>
    </row>
    <row r="249" spans="1:112" s="760" customFormat="1" ht="12" customHeight="1" x14ac:dyDescent="0.15">
      <c r="A249" s="1976"/>
      <c r="B249" s="3593"/>
      <c r="C249" s="3671"/>
      <c r="D249" s="3671"/>
      <c r="E249" s="3671"/>
      <c r="F249" s="3671"/>
      <c r="G249" s="3593"/>
      <c r="H249" s="3671"/>
      <c r="I249" s="3672"/>
      <c r="J249" s="3593"/>
      <c r="K249" s="3595"/>
      <c r="L249" s="1979"/>
      <c r="M249" s="1977"/>
      <c r="DF249" s="818"/>
      <c r="DG249" s="772" t="str">
        <f t="shared" si="20"/>
        <v/>
      </c>
      <c r="DH249" s="832">
        <v>247</v>
      </c>
    </row>
    <row r="250" spans="1:112" s="760" customFormat="1" ht="12" customHeight="1" x14ac:dyDescent="0.15">
      <c r="A250" s="1976"/>
      <c r="B250" s="3593"/>
      <c r="C250" s="3671"/>
      <c r="D250" s="3671"/>
      <c r="E250" s="3671"/>
      <c r="F250" s="3671"/>
      <c r="G250" s="3593"/>
      <c r="H250" s="3671"/>
      <c r="I250" s="3672"/>
      <c r="J250" s="3593"/>
      <c r="K250" s="3595"/>
      <c r="L250" s="1979"/>
      <c r="M250" s="1977"/>
      <c r="DF250" s="818"/>
      <c r="DG250" s="772" t="str">
        <f t="shared" si="20"/>
        <v/>
      </c>
      <c r="DH250" s="832">
        <v>248</v>
      </c>
    </row>
    <row r="251" spans="1:112" s="760" customFormat="1" ht="12" customHeight="1" x14ac:dyDescent="0.15">
      <c r="A251" s="1976"/>
      <c r="B251" s="3593"/>
      <c r="C251" s="3671"/>
      <c r="D251" s="3671"/>
      <c r="E251" s="3671"/>
      <c r="F251" s="3671"/>
      <c r="G251" s="3593"/>
      <c r="H251" s="3671"/>
      <c r="I251" s="3672"/>
      <c r="J251" s="3593"/>
      <c r="K251" s="3595"/>
      <c r="L251" s="1979"/>
      <c r="M251" s="1977"/>
      <c r="DF251" s="818"/>
      <c r="DG251" s="772" t="str">
        <f t="shared" si="20"/>
        <v/>
      </c>
      <c r="DH251" s="832">
        <v>249</v>
      </c>
    </row>
    <row r="252" spans="1:112" s="760" customFormat="1" ht="12" customHeight="1" x14ac:dyDescent="0.15">
      <c r="A252" s="1976"/>
      <c r="B252" s="3593"/>
      <c r="C252" s="3671"/>
      <c r="D252" s="3671"/>
      <c r="E252" s="3671"/>
      <c r="F252" s="3671"/>
      <c r="G252" s="3593"/>
      <c r="H252" s="3671"/>
      <c r="I252" s="3672"/>
      <c r="J252" s="3593"/>
      <c r="K252" s="3595"/>
      <c r="L252" s="1979"/>
      <c r="M252" s="1977"/>
      <c r="DF252" s="818"/>
      <c r="DG252" s="772" t="str">
        <f t="shared" si="20"/>
        <v/>
      </c>
      <c r="DH252" s="832">
        <v>250</v>
      </c>
    </row>
    <row r="253" spans="1:112" s="760" customFormat="1" ht="12.75" customHeight="1" x14ac:dyDescent="0.15">
      <c r="A253" s="1976"/>
      <c r="B253" s="3593"/>
      <c r="C253" s="3671"/>
      <c r="D253" s="3671"/>
      <c r="E253" s="3671"/>
      <c r="F253" s="3671"/>
      <c r="G253" s="3593"/>
      <c r="H253" s="3671"/>
      <c r="I253" s="3672"/>
      <c r="J253" s="3593"/>
      <c r="K253" s="3595"/>
      <c r="L253" s="1979"/>
      <c r="M253" s="1977"/>
      <c r="DF253" s="818"/>
      <c r="DG253" s="772" t="str">
        <f t="shared" si="20"/>
        <v/>
      </c>
      <c r="DH253" s="832">
        <v>251</v>
      </c>
    </row>
    <row r="254" spans="1:112" s="760" customFormat="1" ht="12" customHeight="1" x14ac:dyDescent="0.15">
      <c r="A254" s="1976"/>
      <c r="B254" s="3593"/>
      <c r="C254" s="3671"/>
      <c r="D254" s="3671"/>
      <c r="E254" s="3671"/>
      <c r="F254" s="3671"/>
      <c r="G254" s="3593"/>
      <c r="H254" s="3671"/>
      <c r="I254" s="3672"/>
      <c r="J254" s="3593"/>
      <c r="K254" s="3595"/>
      <c r="L254" s="1979"/>
      <c r="M254" s="1977"/>
      <c r="DF254" s="818"/>
      <c r="DG254" s="772" t="str">
        <f t="shared" si="20"/>
        <v/>
      </c>
      <c r="DH254" s="832">
        <v>252</v>
      </c>
    </row>
    <row r="255" spans="1:112" s="760" customFormat="1" ht="12" customHeight="1" x14ac:dyDescent="0.15">
      <c r="A255" s="1976"/>
      <c r="B255" s="3593"/>
      <c r="C255" s="3671"/>
      <c r="D255" s="3671"/>
      <c r="E255" s="3671"/>
      <c r="F255" s="3671"/>
      <c r="G255" s="3593"/>
      <c r="H255" s="3671"/>
      <c r="I255" s="3672"/>
      <c r="J255" s="3593"/>
      <c r="K255" s="3595"/>
      <c r="L255" s="1979"/>
      <c r="M255" s="1977"/>
      <c r="DF255" s="818"/>
      <c r="DG255" s="772" t="str">
        <f t="shared" si="20"/>
        <v/>
      </c>
      <c r="DH255" s="832">
        <v>253</v>
      </c>
    </row>
    <row r="256" spans="1:112" s="760" customFormat="1" ht="12" customHeight="1" x14ac:dyDescent="0.15">
      <c r="A256" s="1976"/>
      <c r="B256" s="3593"/>
      <c r="C256" s="3671"/>
      <c r="D256" s="3671"/>
      <c r="E256" s="3671"/>
      <c r="F256" s="3671"/>
      <c r="G256" s="3593"/>
      <c r="H256" s="3671"/>
      <c r="I256" s="3672"/>
      <c r="J256" s="3593"/>
      <c r="K256" s="3595"/>
      <c r="L256" s="1979"/>
      <c r="M256" s="1977"/>
      <c r="DF256" s="818"/>
      <c r="DG256" s="772" t="str">
        <f t="shared" si="20"/>
        <v/>
      </c>
      <c r="DH256" s="832">
        <v>254</v>
      </c>
    </row>
    <row r="257" spans="1:112" s="760" customFormat="1" ht="12" customHeight="1" x14ac:dyDescent="0.15">
      <c r="A257" s="1976"/>
      <c r="B257" s="3593"/>
      <c r="C257" s="3671"/>
      <c r="D257" s="3671"/>
      <c r="E257" s="3671"/>
      <c r="F257" s="3671"/>
      <c r="G257" s="3593"/>
      <c r="H257" s="3671"/>
      <c r="I257" s="3672"/>
      <c r="J257" s="3593"/>
      <c r="K257" s="3595"/>
      <c r="L257" s="1979"/>
      <c r="M257" s="1977"/>
      <c r="DF257" s="818"/>
      <c r="DG257" s="772" t="str">
        <f t="shared" si="20"/>
        <v/>
      </c>
      <c r="DH257" s="832">
        <v>255</v>
      </c>
    </row>
    <row r="258" spans="1:112" s="760" customFormat="1" ht="12" customHeight="1" x14ac:dyDescent="0.15">
      <c r="A258" s="1976"/>
      <c r="B258" s="3593"/>
      <c r="C258" s="3671"/>
      <c r="D258" s="3671"/>
      <c r="E258" s="3671"/>
      <c r="F258" s="3671"/>
      <c r="G258" s="3593"/>
      <c r="H258" s="3671"/>
      <c r="I258" s="3672"/>
      <c r="J258" s="3593"/>
      <c r="K258" s="3595"/>
      <c r="L258" s="1979"/>
      <c r="M258" s="1977"/>
      <c r="DF258" s="818"/>
      <c r="DG258" s="772" t="str">
        <f t="shared" si="20"/>
        <v/>
      </c>
      <c r="DH258" s="832">
        <v>256</v>
      </c>
    </row>
    <row r="259" spans="1:112" s="760" customFormat="1" ht="12" customHeight="1" x14ac:dyDescent="0.15">
      <c r="A259" s="1976"/>
      <c r="B259" s="3593"/>
      <c r="C259" s="3671"/>
      <c r="D259" s="3671"/>
      <c r="E259" s="3671"/>
      <c r="F259" s="3671"/>
      <c r="G259" s="3593"/>
      <c r="H259" s="3671"/>
      <c r="I259" s="3672"/>
      <c r="J259" s="3593"/>
      <c r="K259" s="3595"/>
      <c r="L259" s="1979"/>
      <c r="M259" s="1977"/>
      <c r="DF259" s="818"/>
      <c r="DG259" s="772" t="str">
        <f t="shared" si="20"/>
        <v/>
      </c>
      <c r="DH259" s="832">
        <v>257</v>
      </c>
    </row>
    <row r="260" spans="1:112" s="760" customFormat="1" ht="12" customHeight="1" x14ac:dyDescent="0.15">
      <c r="A260" s="1976"/>
      <c r="B260" s="3593"/>
      <c r="C260" s="3671"/>
      <c r="D260" s="3671"/>
      <c r="E260" s="3671"/>
      <c r="F260" s="3671"/>
      <c r="G260" s="3593"/>
      <c r="H260" s="3671"/>
      <c r="I260" s="3672"/>
      <c r="J260" s="3593"/>
      <c r="K260" s="3595"/>
      <c r="L260" s="1979"/>
      <c r="M260" s="1977"/>
      <c r="DF260" s="818"/>
      <c r="DG260" s="772" t="str">
        <f t="shared" si="20"/>
        <v/>
      </c>
      <c r="DH260" s="832">
        <v>258</v>
      </c>
    </row>
    <row r="261" spans="1:112" s="760" customFormat="1" ht="12" customHeight="1" x14ac:dyDescent="0.15">
      <c r="A261" s="1976"/>
      <c r="B261" s="3593"/>
      <c r="C261" s="3671"/>
      <c r="D261" s="3671"/>
      <c r="E261" s="3671"/>
      <c r="F261" s="3671"/>
      <c r="G261" s="3593"/>
      <c r="H261" s="3671"/>
      <c r="I261" s="3672"/>
      <c r="J261" s="3593"/>
      <c r="K261" s="3595"/>
      <c r="L261" s="1979"/>
      <c r="M261" s="1977"/>
      <c r="DF261" s="818"/>
      <c r="DG261" s="772" t="str">
        <f t="shared" si="20"/>
        <v/>
      </c>
      <c r="DH261" s="832">
        <v>259</v>
      </c>
    </row>
    <row r="262" spans="1:112" s="760" customFormat="1" ht="12" customHeight="1" x14ac:dyDescent="0.15">
      <c r="A262" s="1976"/>
      <c r="B262" s="3593"/>
      <c r="C262" s="3671"/>
      <c r="D262" s="3671"/>
      <c r="E262" s="3671"/>
      <c r="F262" s="3671"/>
      <c r="G262" s="3593"/>
      <c r="H262" s="3671"/>
      <c r="I262" s="3672"/>
      <c r="J262" s="3593"/>
      <c r="K262" s="3595"/>
      <c r="L262" s="1979"/>
      <c r="M262" s="1977"/>
      <c r="DF262" s="818"/>
      <c r="DG262" s="772" t="str">
        <f t="shared" si="20"/>
        <v/>
      </c>
      <c r="DH262" s="832">
        <v>260</v>
      </c>
    </row>
    <row r="263" spans="1:112" s="760" customFormat="1" ht="12.75" customHeight="1" x14ac:dyDescent="0.15">
      <c r="A263" s="1976"/>
      <c r="B263" s="3593"/>
      <c r="C263" s="3671"/>
      <c r="D263" s="3671"/>
      <c r="E263" s="3671"/>
      <c r="F263" s="3671"/>
      <c r="G263" s="3593"/>
      <c r="H263" s="3671"/>
      <c r="I263" s="3672"/>
      <c r="J263" s="3593"/>
      <c r="K263" s="3595"/>
      <c r="L263" s="1979"/>
      <c r="M263" s="1977"/>
      <c r="DF263" s="818"/>
      <c r="DG263" s="772" t="str">
        <f t="shared" si="20"/>
        <v/>
      </c>
      <c r="DH263" s="832">
        <v>261</v>
      </c>
    </row>
    <row r="264" spans="1:112" s="760" customFormat="1" ht="12" customHeight="1" x14ac:dyDescent="0.15">
      <c r="A264" s="1976"/>
      <c r="B264" s="3593"/>
      <c r="C264" s="3671"/>
      <c r="D264" s="3671"/>
      <c r="E264" s="3671"/>
      <c r="F264" s="3671"/>
      <c r="G264" s="3593"/>
      <c r="H264" s="3671"/>
      <c r="I264" s="3672"/>
      <c r="J264" s="3593"/>
      <c r="K264" s="3595"/>
      <c r="L264" s="1979"/>
      <c r="M264" s="1977"/>
      <c r="DF264" s="818"/>
      <c r="DG264" s="772" t="str">
        <f t="shared" si="20"/>
        <v/>
      </c>
      <c r="DH264" s="832">
        <v>262</v>
      </c>
    </row>
    <row r="265" spans="1:112" s="760" customFormat="1" ht="12" customHeight="1" x14ac:dyDescent="0.15">
      <c r="A265" s="1976"/>
      <c r="B265" s="3593"/>
      <c r="C265" s="3671"/>
      <c r="D265" s="3671"/>
      <c r="E265" s="3671"/>
      <c r="F265" s="3671"/>
      <c r="G265" s="3593"/>
      <c r="H265" s="3671"/>
      <c r="I265" s="3672"/>
      <c r="J265" s="3593"/>
      <c r="K265" s="3595"/>
      <c r="L265" s="1979"/>
      <c r="M265" s="1977"/>
      <c r="DF265" s="818"/>
      <c r="DG265" s="772" t="str">
        <f t="shared" si="20"/>
        <v/>
      </c>
      <c r="DH265" s="832">
        <v>263</v>
      </c>
    </row>
    <row r="266" spans="1:112" s="760" customFormat="1" ht="12" customHeight="1" x14ac:dyDescent="0.15">
      <c r="A266" s="1976"/>
      <c r="B266" s="3593"/>
      <c r="C266" s="3671"/>
      <c r="D266" s="3671"/>
      <c r="E266" s="3671"/>
      <c r="F266" s="3671"/>
      <c r="G266" s="3593"/>
      <c r="H266" s="3671"/>
      <c r="I266" s="3672"/>
      <c r="J266" s="3593"/>
      <c r="K266" s="3595"/>
      <c r="L266" s="1979"/>
      <c r="M266" s="1977"/>
      <c r="DF266" s="818"/>
      <c r="DG266" s="772" t="str">
        <f t="shared" si="20"/>
        <v/>
      </c>
      <c r="DH266" s="832">
        <v>264</v>
      </c>
    </row>
    <row r="267" spans="1:112" s="760" customFormat="1" ht="12" customHeight="1" x14ac:dyDescent="0.15">
      <c r="A267" s="1976"/>
      <c r="B267" s="3593"/>
      <c r="C267" s="3671"/>
      <c r="D267" s="3671"/>
      <c r="E267" s="3671"/>
      <c r="F267" s="3671"/>
      <c r="G267" s="3593"/>
      <c r="H267" s="3671"/>
      <c r="I267" s="3672"/>
      <c r="J267" s="3593"/>
      <c r="K267" s="3595"/>
      <c r="L267" s="1979"/>
      <c r="M267" s="1977"/>
      <c r="DF267" s="818"/>
      <c r="DG267" s="772" t="str">
        <f t="shared" si="20"/>
        <v/>
      </c>
      <c r="DH267" s="832">
        <v>265</v>
      </c>
    </row>
    <row r="268" spans="1:112" s="760" customFormat="1" ht="12" customHeight="1" x14ac:dyDescent="0.15">
      <c r="A268" s="1976"/>
      <c r="B268" s="3593"/>
      <c r="C268" s="3671"/>
      <c r="D268" s="3671"/>
      <c r="E268" s="3671"/>
      <c r="F268" s="3671"/>
      <c r="G268" s="3593"/>
      <c r="H268" s="3671"/>
      <c r="I268" s="3672"/>
      <c r="J268" s="3593"/>
      <c r="K268" s="3595"/>
      <c r="L268" s="1979"/>
      <c r="M268" s="1977"/>
      <c r="DF268" s="818"/>
      <c r="DG268" s="772" t="str">
        <f t="shared" si="20"/>
        <v/>
      </c>
      <c r="DH268" s="832">
        <v>266</v>
      </c>
    </row>
    <row r="269" spans="1:112" s="760" customFormat="1" ht="12" customHeight="1" x14ac:dyDescent="0.15">
      <c r="A269" s="1976"/>
      <c r="B269" s="3593"/>
      <c r="C269" s="3671"/>
      <c r="D269" s="3671"/>
      <c r="E269" s="3671"/>
      <c r="F269" s="3671"/>
      <c r="G269" s="3593"/>
      <c r="H269" s="3671"/>
      <c r="I269" s="3672"/>
      <c r="J269" s="3593"/>
      <c r="K269" s="3595"/>
      <c r="L269" s="1979"/>
      <c r="M269" s="1977"/>
      <c r="DF269" s="818"/>
      <c r="DG269" s="772" t="str">
        <f t="shared" si="20"/>
        <v/>
      </c>
      <c r="DH269" s="832">
        <v>267</v>
      </c>
    </row>
    <row r="270" spans="1:112" s="760" customFormat="1" ht="12" customHeight="1" x14ac:dyDescent="0.15">
      <c r="A270" s="1976"/>
      <c r="B270" s="3593"/>
      <c r="C270" s="3671"/>
      <c r="D270" s="3671"/>
      <c r="E270" s="3671"/>
      <c r="F270" s="3671"/>
      <c r="G270" s="3593"/>
      <c r="H270" s="3671"/>
      <c r="I270" s="3672"/>
      <c r="J270" s="3593"/>
      <c r="K270" s="3595"/>
      <c r="L270" s="1979"/>
      <c r="M270" s="1977"/>
      <c r="DF270" s="818"/>
      <c r="DG270" s="772" t="str">
        <f t="shared" si="20"/>
        <v/>
      </c>
      <c r="DH270" s="832">
        <v>268</v>
      </c>
    </row>
    <row r="271" spans="1:112" s="760" customFormat="1" ht="12" customHeight="1" x14ac:dyDescent="0.15">
      <c r="A271" s="1976"/>
      <c r="B271" s="3593"/>
      <c r="C271" s="3671"/>
      <c r="D271" s="3671"/>
      <c r="E271" s="3671"/>
      <c r="F271" s="3671"/>
      <c r="G271" s="3593"/>
      <c r="H271" s="3671"/>
      <c r="I271" s="3672"/>
      <c r="J271" s="3593"/>
      <c r="K271" s="3595"/>
      <c r="L271" s="1979"/>
      <c r="M271" s="1977"/>
      <c r="DF271" s="818"/>
      <c r="DG271" s="772" t="str">
        <f t="shared" si="20"/>
        <v/>
      </c>
      <c r="DH271" s="832">
        <v>269</v>
      </c>
    </row>
    <row r="272" spans="1:112" s="760" customFormat="1" ht="12" customHeight="1" x14ac:dyDescent="0.15">
      <c r="A272" s="1976"/>
      <c r="B272" s="3593"/>
      <c r="C272" s="3671"/>
      <c r="D272" s="3671"/>
      <c r="E272" s="3671"/>
      <c r="F272" s="3671"/>
      <c r="G272" s="3593"/>
      <c r="H272" s="3671"/>
      <c r="I272" s="3672"/>
      <c r="J272" s="3593"/>
      <c r="K272" s="3595"/>
      <c r="L272" s="1979"/>
      <c r="M272" s="1977"/>
      <c r="DF272" s="818"/>
      <c r="DG272" s="772" t="str">
        <f t="shared" si="20"/>
        <v/>
      </c>
      <c r="DH272" s="832">
        <v>270</v>
      </c>
    </row>
    <row r="273" spans="1:112" s="760" customFormat="1" ht="12.75" customHeight="1" x14ac:dyDescent="0.15">
      <c r="A273" s="1976"/>
      <c r="B273" s="3593"/>
      <c r="C273" s="3671"/>
      <c r="D273" s="3671"/>
      <c r="E273" s="3671"/>
      <c r="F273" s="3671"/>
      <c r="G273" s="3593"/>
      <c r="H273" s="3671"/>
      <c r="I273" s="3672"/>
      <c r="J273" s="3593"/>
      <c r="K273" s="3595"/>
      <c r="L273" s="1979"/>
      <c r="M273" s="1977"/>
      <c r="DF273" s="818"/>
      <c r="DG273" s="772" t="str">
        <f t="shared" si="20"/>
        <v/>
      </c>
      <c r="DH273" s="832">
        <v>271</v>
      </c>
    </row>
    <row r="274" spans="1:112" s="760" customFormat="1" ht="12" customHeight="1" x14ac:dyDescent="0.15">
      <c r="A274" s="1976"/>
      <c r="B274" s="3593"/>
      <c r="C274" s="3671"/>
      <c r="D274" s="3671"/>
      <c r="E274" s="3671"/>
      <c r="F274" s="3671"/>
      <c r="G274" s="3593"/>
      <c r="H274" s="3671"/>
      <c r="I274" s="3672"/>
      <c r="J274" s="3593"/>
      <c r="K274" s="3595"/>
      <c r="L274" s="1979"/>
      <c r="M274" s="1977"/>
      <c r="DF274" s="818"/>
      <c r="DG274" s="772" t="str">
        <f t="shared" si="20"/>
        <v/>
      </c>
      <c r="DH274" s="832">
        <v>272</v>
      </c>
    </row>
    <row r="275" spans="1:112" s="760" customFormat="1" ht="12" customHeight="1" x14ac:dyDescent="0.15">
      <c r="A275" s="1976"/>
      <c r="B275" s="3593"/>
      <c r="C275" s="3671"/>
      <c r="D275" s="3671"/>
      <c r="E275" s="3671"/>
      <c r="F275" s="3671"/>
      <c r="G275" s="3593"/>
      <c r="H275" s="3671"/>
      <c r="I275" s="3672"/>
      <c r="J275" s="3593"/>
      <c r="K275" s="3595"/>
      <c r="L275" s="1979"/>
      <c r="M275" s="1977"/>
      <c r="DF275" s="818"/>
      <c r="DG275" s="772" t="str">
        <f t="shared" si="20"/>
        <v/>
      </c>
      <c r="DH275" s="832">
        <v>273</v>
      </c>
    </row>
    <row r="276" spans="1:112" s="760" customFormat="1" ht="12" customHeight="1" x14ac:dyDescent="0.15">
      <c r="A276" s="1976"/>
      <c r="B276" s="3593"/>
      <c r="C276" s="3671"/>
      <c r="D276" s="3671"/>
      <c r="E276" s="3671"/>
      <c r="F276" s="3671"/>
      <c r="G276" s="3593"/>
      <c r="H276" s="3671"/>
      <c r="I276" s="3672"/>
      <c r="J276" s="3593"/>
      <c r="K276" s="3595"/>
      <c r="L276" s="1979"/>
      <c r="M276" s="1977"/>
      <c r="DF276" s="818"/>
      <c r="DG276" s="772" t="str">
        <f t="shared" si="20"/>
        <v/>
      </c>
      <c r="DH276" s="832">
        <v>274</v>
      </c>
    </row>
    <row r="277" spans="1:112" s="760" customFormat="1" ht="12" customHeight="1" x14ac:dyDescent="0.15">
      <c r="A277" s="1976"/>
      <c r="B277" s="3593"/>
      <c r="C277" s="3671"/>
      <c r="D277" s="3671"/>
      <c r="E277" s="3671"/>
      <c r="F277" s="3671"/>
      <c r="G277" s="3593"/>
      <c r="H277" s="3671"/>
      <c r="I277" s="3672"/>
      <c r="J277" s="3593"/>
      <c r="K277" s="3595"/>
      <c r="L277" s="1979"/>
      <c r="M277" s="1977"/>
      <c r="DF277" s="818"/>
      <c r="DG277" s="772" t="str">
        <f t="shared" si="20"/>
        <v/>
      </c>
      <c r="DH277" s="832">
        <v>275</v>
      </c>
    </row>
    <row r="278" spans="1:112" s="760" customFormat="1" ht="12" customHeight="1" x14ac:dyDescent="0.15">
      <c r="A278" s="1976"/>
      <c r="B278" s="3593"/>
      <c r="C278" s="3671"/>
      <c r="D278" s="3671"/>
      <c r="E278" s="3671"/>
      <c r="F278" s="3671"/>
      <c r="G278" s="3593"/>
      <c r="H278" s="3671"/>
      <c r="I278" s="3672"/>
      <c r="J278" s="3593"/>
      <c r="K278" s="3595"/>
      <c r="L278" s="1979"/>
      <c r="M278" s="1977"/>
      <c r="DF278" s="818"/>
      <c r="DG278" s="772" t="str">
        <f t="shared" si="20"/>
        <v/>
      </c>
      <c r="DH278" s="832">
        <v>276</v>
      </c>
    </row>
    <row r="279" spans="1:112" s="760" customFormat="1" ht="12" customHeight="1" x14ac:dyDescent="0.15">
      <c r="A279" s="1976"/>
      <c r="B279" s="3593"/>
      <c r="C279" s="3671"/>
      <c r="D279" s="3671"/>
      <c r="E279" s="3671"/>
      <c r="F279" s="3671"/>
      <c r="G279" s="3593"/>
      <c r="H279" s="3671"/>
      <c r="I279" s="3672"/>
      <c r="J279" s="3593"/>
      <c r="K279" s="3595"/>
      <c r="L279" s="1979"/>
      <c r="M279" s="1977"/>
      <c r="DF279" s="818"/>
      <c r="DG279" s="772" t="str">
        <f t="shared" si="20"/>
        <v/>
      </c>
      <c r="DH279" s="832">
        <v>277</v>
      </c>
    </row>
    <row r="280" spans="1:112" s="760" customFormat="1" ht="12" customHeight="1" x14ac:dyDescent="0.15">
      <c r="A280" s="1976"/>
      <c r="B280" s="3593"/>
      <c r="C280" s="3671"/>
      <c r="D280" s="3671"/>
      <c r="E280" s="3671"/>
      <c r="F280" s="3671"/>
      <c r="G280" s="3593"/>
      <c r="H280" s="3671"/>
      <c r="I280" s="3672"/>
      <c r="J280" s="3593"/>
      <c r="K280" s="3595"/>
      <c r="L280" s="1979"/>
      <c r="M280" s="1977"/>
      <c r="DF280" s="818"/>
      <c r="DG280" s="772" t="str">
        <f t="shared" si="20"/>
        <v/>
      </c>
      <c r="DH280" s="832">
        <v>278</v>
      </c>
    </row>
    <row r="281" spans="1:112" s="760" customFormat="1" ht="12" customHeight="1" x14ac:dyDescent="0.15">
      <c r="A281" s="1976"/>
      <c r="B281" s="3593"/>
      <c r="C281" s="3671"/>
      <c r="D281" s="3671"/>
      <c r="E281" s="3671"/>
      <c r="F281" s="3671"/>
      <c r="G281" s="3593"/>
      <c r="H281" s="3671"/>
      <c r="I281" s="3672"/>
      <c r="J281" s="3593"/>
      <c r="K281" s="3595"/>
      <c r="L281" s="1979"/>
      <c r="M281" s="1977"/>
      <c r="DF281" s="818"/>
      <c r="DG281" s="772" t="str">
        <f t="shared" si="20"/>
        <v/>
      </c>
      <c r="DH281" s="832">
        <v>279</v>
      </c>
    </row>
    <row r="282" spans="1:112" s="760" customFormat="1" ht="12" customHeight="1" x14ac:dyDescent="0.15">
      <c r="A282" s="1976"/>
      <c r="B282" s="3593"/>
      <c r="C282" s="3671"/>
      <c r="D282" s="3671"/>
      <c r="E282" s="3671"/>
      <c r="F282" s="3671"/>
      <c r="G282" s="3593"/>
      <c r="H282" s="3671"/>
      <c r="I282" s="3672"/>
      <c r="J282" s="3593"/>
      <c r="K282" s="3595"/>
      <c r="L282" s="1979"/>
      <c r="M282" s="1977"/>
      <c r="DF282" s="818"/>
      <c r="DG282" s="772" t="str">
        <f t="shared" si="20"/>
        <v/>
      </c>
      <c r="DH282" s="832">
        <v>280</v>
      </c>
    </row>
    <row r="283" spans="1:112" s="760" customFormat="1" ht="12" customHeight="1" x14ac:dyDescent="0.15">
      <c r="A283" s="1976"/>
      <c r="B283" s="3593"/>
      <c r="C283" s="3671"/>
      <c r="D283" s="3671"/>
      <c r="E283" s="3671"/>
      <c r="F283" s="3671"/>
      <c r="G283" s="3593"/>
      <c r="H283" s="3671"/>
      <c r="I283" s="3672"/>
      <c r="J283" s="3593"/>
      <c r="K283" s="3595"/>
      <c r="L283" s="1979"/>
      <c r="M283" s="1977"/>
      <c r="DF283" s="818"/>
      <c r="DG283" s="772" t="str">
        <f t="shared" si="20"/>
        <v/>
      </c>
      <c r="DH283" s="832">
        <v>281</v>
      </c>
    </row>
    <row r="284" spans="1:112" s="760" customFormat="1" ht="12" customHeight="1" x14ac:dyDescent="0.15">
      <c r="A284" s="1976"/>
      <c r="B284" s="3593"/>
      <c r="C284" s="3671"/>
      <c r="D284" s="3671"/>
      <c r="E284" s="3671"/>
      <c r="F284" s="3671"/>
      <c r="G284" s="3593"/>
      <c r="H284" s="3671"/>
      <c r="I284" s="3672"/>
      <c r="J284" s="3593"/>
      <c r="K284" s="3595"/>
      <c r="L284" s="1979"/>
      <c r="M284" s="1977"/>
      <c r="DF284" s="818"/>
      <c r="DG284" s="772" t="str">
        <f t="shared" si="20"/>
        <v/>
      </c>
      <c r="DH284" s="832">
        <v>282</v>
      </c>
    </row>
    <row r="285" spans="1:112" s="760" customFormat="1" ht="12" customHeight="1" x14ac:dyDescent="0.15">
      <c r="A285" s="1976"/>
      <c r="B285" s="3593"/>
      <c r="C285" s="3671"/>
      <c r="D285" s="3671"/>
      <c r="E285" s="3671"/>
      <c r="F285" s="3671"/>
      <c r="G285" s="3593"/>
      <c r="H285" s="3671"/>
      <c r="I285" s="3672"/>
      <c r="J285" s="3593"/>
      <c r="K285" s="3595"/>
      <c r="L285" s="1979"/>
      <c r="M285" s="1977"/>
      <c r="DF285" s="818"/>
      <c r="DG285" s="772" t="str">
        <f t="shared" si="20"/>
        <v/>
      </c>
      <c r="DH285" s="832">
        <v>283</v>
      </c>
    </row>
    <row r="286" spans="1:112" s="760" customFormat="1" ht="12" customHeight="1" x14ac:dyDescent="0.15">
      <c r="A286" s="1976"/>
      <c r="B286" s="3593"/>
      <c r="C286" s="3671"/>
      <c r="D286" s="3671"/>
      <c r="E286" s="3671"/>
      <c r="F286" s="3671"/>
      <c r="G286" s="3593"/>
      <c r="H286" s="3671"/>
      <c r="I286" s="3672"/>
      <c r="J286" s="3593"/>
      <c r="K286" s="3595"/>
      <c r="L286" s="1979"/>
      <c r="M286" s="1977"/>
      <c r="DF286" s="818"/>
      <c r="DG286" s="772" t="str">
        <f t="shared" si="20"/>
        <v/>
      </c>
      <c r="DH286" s="832">
        <v>284</v>
      </c>
    </row>
    <row r="287" spans="1:112" s="760" customFormat="1" ht="12" customHeight="1" x14ac:dyDescent="0.15">
      <c r="A287" s="1976"/>
      <c r="B287" s="3593"/>
      <c r="C287" s="3671"/>
      <c r="D287" s="3671"/>
      <c r="E287" s="3671"/>
      <c r="F287" s="3671"/>
      <c r="G287" s="3593"/>
      <c r="H287" s="3671"/>
      <c r="I287" s="3672"/>
      <c r="J287" s="3593"/>
      <c r="K287" s="3595"/>
      <c r="L287" s="1979"/>
      <c r="M287" s="1977"/>
      <c r="DF287" s="818"/>
      <c r="DG287" s="772" t="str">
        <f t="shared" si="20"/>
        <v/>
      </c>
      <c r="DH287" s="832">
        <v>285</v>
      </c>
    </row>
    <row r="288" spans="1:112" s="760" customFormat="1" ht="12" customHeight="1" x14ac:dyDescent="0.15">
      <c r="A288" s="1976"/>
      <c r="B288" s="3593"/>
      <c r="C288" s="3671"/>
      <c r="D288" s="3671"/>
      <c r="E288" s="3671"/>
      <c r="F288" s="3671"/>
      <c r="G288" s="3593"/>
      <c r="H288" s="3671"/>
      <c r="I288" s="3672"/>
      <c r="J288" s="3593"/>
      <c r="K288" s="3595"/>
      <c r="L288" s="1979"/>
      <c r="M288" s="1977"/>
      <c r="DF288" s="818"/>
      <c r="DG288" s="772" t="str">
        <f t="shared" si="20"/>
        <v/>
      </c>
      <c r="DH288" s="832">
        <v>286</v>
      </c>
    </row>
    <row r="289" spans="1:112" s="760" customFormat="1" ht="12" customHeight="1" x14ac:dyDescent="0.15">
      <c r="A289" s="1976"/>
      <c r="B289" s="3593"/>
      <c r="C289" s="3671"/>
      <c r="D289" s="3671"/>
      <c r="E289" s="3671"/>
      <c r="F289" s="3671"/>
      <c r="G289" s="3593"/>
      <c r="H289" s="3671"/>
      <c r="I289" s="3672"/>
      <c r="J289" s="3593"/>
      <c r="K289" s="3595"/>
      <c r="L289" s="1979"/>
      <c r="M289" s="1977"/>
      <c r="DF289" s="818"/>
      <c r="DG289" s="772" t="str">
        <f t="shared" si="20"/>
        <v/>
      </c>
      <c r="DH289" s="832">
        <v>287</v>
      </c>
    </row>
    <row r="290" spans="1:112" s="760" customFormat="1" ht="12" customHeight="1" x14ac:dyDescent="0.15">
      <c r="A290" s="1976"/>
      <c r="B290" s="3593"/>
      <c r="C290" s="3671"/>
      <c r="D290" s="3671"/>
      <c r="E290" s="3671"/>
      <c r="F290" s="3671"/>
      <c r="G290" s="3593"/>
      <c r="H290" s="3671"/>
      <c r="I290" s="3672"/>
      <c r="J290" s="3593"/>
      <c r="K290" s="3595"/>
      <c r="L290" s="1979"/>
      <c r="M290" s="1977"/>
      <c r="DF290" s="818"/>
      <c r="DG290" s="772" t="str">
        <f t="shared" si="20"/>
        <v/>
      </c>
      <c r="DH290" s="832">
        <v>288</v>
      </c>
    </row>
    <row r="291" spans="1:112" s="760" customFormat="1" ht="12.75" customHeight="1" x14ac:dyDescent="0.15">
      <c r="A291" s="1976"/>
      <c r="B291" s="3593"/>
      <c r="C291" s="3671"/>
      <c r="D291" s="3671"/>
      <c r="E291" s="3671"/>
      <c r="F291" s="3671"/>
      <c r="G291" s="3593"/>
      <c r="H291" s="3671"/>
      <c r="I291" s="3672"/>
      <c r="J291" s="3593"/>
      <c r="K291" s="3595"/>
      <c r="L291" s="1979"/>
      <c r="M291" s="1977"/>
      <c r="DF291" s="818"/>
      <c r="DG291" s="772" t="str">
        <f t="shared" si="20"/>
        <v/>
      </c>
      <c r="DH291" s="832">
        <v>289</v>
      </c>
    </row>
    <row r="292" spans="1:112" s="760" customFormat="1" ht="12" customHeight="1" x14ac:dyDescent="0.15">
      <c r="A292" s="1976"/>
      <c r="B292" s="3593"/>
      <c r="C292" s="3671"/>
      <c r="D292" s="3671"/>
      <c r="E292" s="3671"/>
      <c r="F292" s="3671"/>
      <c r="G292" s="3593"/>
      <c r="H292" s="3671"/>
      <c r="I292" s="3672"/>
      <c r="J292" s="3593"/>
      <c r="K292" s="3595"/>
      <c r="L292" s="1979"/>
      <c r="M292" s="1977"/>
      <c r="DF292" s="818"/>
      <c r="DG292" s="772" t="str">
        <f t="shared" si="20"/>
        <v/>
      </c>
      <c r="DH292" s="832">
        <v>290</v>
      </c>
    </row>
    <row r="293" spans="1:112" s="760" customFormat="1" ht="12" customHeight="1" x14ac:dyDescent="0.15">
      <c r="A293" s="1976"/>
      <c r="B293" s="3593"/>
      <c r="C293" s="3671"/>
      <c r="D293" s="3671"/>
      <c r="E293" s="3671"/>
      <c r="F293" s="3671"/>
      <c r="G293" s="3593"/>
      <c r="H293" s="3671"/>
      <c r="I293" s="3672"/>
      <c r="J293" s="3593"/>
      <c r="K293" s="3595"/>
      <c r="L293" s="1979"/>
      <c r="M293" s="1977"/>
      <c r="DF293" s="818"/>
      <c r="DG293" s="772" t="str">
        <f t="shared" si="20"/>
        <v/>
      </c>
      <c r="DH293" s="832">
        <v>291</v>
      </c>
    </row>
    <row r="294" spans="1:112" s="760" customFormat="1" ht="12" customHeight="1" x14ac:dyDescent="0.15">
      <c r="A294" s="1976"/>
      <c r="B294" s="3593"/>
      <c r="C294" s="3671"/>
      <c r="D294" s="3671"/>
      <c r="E294" s="3671"/>
      <c r="F294" s="3671"/>
      <c r="G294" s="3593"/>
      <c r="H294" s="3671"/>
      <c r="I294" s="3672"/>
      <c r="J294" s="3593"/>
      <c r="K294" s="3595"/>
      <c r="L294" s="1979"/>
      <c r="M294" s="1977"/>
      <c r="DF294" s="818"/>
      <c r="DG294" s="772" t="str">
        <f t="shared" si="20"/>
        <v/>
      </c>
      <c r="DH294" s="832">
        <v>292</v>
      </c>
    </row>
    <row r="295" spans="1:112" s="760" customFormat="1" ht="12" customHeight="1" x14ac:dyDescent="0.15">
      <c r="A295" s="1976"/>
      <c r="B295" s="3593"/>
      <c r="C295" s="3671"/>
      <c r="D295" s="3671"/>
      <c r="E295" s="3671"/>
      <c r="F295" s="3671"/>
      <c r="G295" s="3593"/>
      <c r="H295" s="3671"/>
      <c r="I295" s="3672"/>
      <c r="J295" s="3593"/>
      <c r="K295" s="3595"/>
      <c r="L295" s="1979"/>
      <c r="M295" s="1977"/>
      <c r="DF295" s="818"/>
      <c r="DG295" s="772" t="str">
        <f t="shared" si="20"/>
        <v/>
      </c>
      <c r="DH295" s="832">
        <v>293</v>
      </c>
    </row>
    <row r="296" spans="1:112" s="760" customFormat="1" ht="12" customHeight="1" x14ac:dyDescent="0.15">
      <c r="A296" s="1976"/>
      <c r="B296" s="3593"/>
      <c r="C296" s="3671"/>
      <c r="D296" s="3671"/>
      <c r="E296" s="3671"/>
      <c r="F296" s="3671"/>
      <c r="G296" s="3593"/>
      <c r="H296" s="3671"/>
      <c r="I296" s="3672"/>
      <c r="J296" s="3593"/>
      <c r="K296" s="3595"/>
      <c r="L296" s="1979"/>
      <c r="M296" s="1977"/>
      <c r="DF296" s="818"/>
      <c r="DG296" s="772" t="str">
        <f t="shared" si="20"/>
        <v/>
      </c>
      <c r="DH296" s="832">
        <v>294</v>
      </c>
    </row>
    <row r="297" spans="1:112" s="760" customFormat="1" ht="12" customHeight="1" x14ac:dyDescent="0.15">
      <c r="A297" s="1976"/>
      <c r="B297" s="3593"/>
      <c r="C297" s="3671"/>
      <c r="D297" s="3671"/>
      <c r="E297" s="3671"/>
      <c r="F297" s="3671"/>
      <c r="G297" s="3593"/>
      <c r="H297" s="3671"/>
      <c r="I297" s="3672"/>
      <c r="J297" s="3593"/>
      <c r="K297" s="3595"/>
      <c r="L297" s="1979"/>
      <c r="M297" s="1977"/>
      <c r="DF297" s="818"/>
      <c r="DG297" s="772" t="str">
        <f t="shared" si="20"/>
        <v/>
      </c>
      <c r="DH297" s="832">
        <v>295</v>
      </c>
    </row>
    <row r="298" spans="1:112" s="760" customFormat="1" ht="12" customHeight="1" x14ac:dyDescent="0.15">
      <c r="A298" s="1976"/>
      <c r="B298" s="3593"/>
      <c r="C298" s="3671"/>
      <c r="D298" s="3671"/>
      <c r="E298" s="3671"/>
      <c r="F298" s="3671"/>
      <c r="G298" s="3593"/>
      <c r="H298" s="3671"/>
      <c r="I298" s="3672"/>
      <c r="J298" s="3593"/>
      <c r="K298" s="3595"/>
      <c r="L298" s="1979"/>
      <c r="M298" s="1977"/>
      <c r="DF298" s="818"/>
      <c r="DG298" s="772" t="str">
        <f t="shared" si="20"/>
        <v/>
      </c>
      <c r="DH298" s="832">
        <v>296</v>
      </c>
    </row>
    <row r="299" spans="1:112" s="760" customFormat="1" ht="12" customHeight="1" x14ac:dyDescent="0.15">
      <c r="A299" s="1976"/>
      <c r="B299" s="3593"/>
      <c r="C299" s="3671"/>
      <c r="D299" s="3671"/>
      <c r="E299" s="3671"/>
      <c r="F299" s="3671"/>
      <c r="G299" s="3593"/>
      <c r="H299" s="3671"/>
      <c r="I299" s="3672"/>
      <c r="J299" s="3593"/>
      <c r="K299" s="3595"/>
      <c r="L299" s="1979"/>
      <c r="M299" s="1977"/>
      <c r="DF299" s="818"/>
      <c r="DG299" s="772" t="str">
        <f t="shared" si="20"/>
        <v/>
      </c>
      <c r="DH299" s="832">
        <v>297</v>
      </c>
    </row>
    <row r="300" spans="1:112" s="760" customFormat="1" ht="12" customHeight="1" x14ac:dyDescent="0.15">
      <c r="A300" s="1976"/>
      <c r="B300" s="3593"/>
      <c r="C300" s="3671"/>
      <c r="D300" s="3671"/>
      <c r="E300" s="3671"/>
      <c r="F300" s="3671"/>
      <c r="G300" s="3593"/>
      <c r="H300" s="3671"/>
      <c r="I300" s="3672"/>
      <c r="J300" s="3593"/>
      <c r="K300" s="3595"/>
      <c r="L300" s="1979"/>
      <c r="M300" s="1977"/>
      <c r="DF300" s="818"/>
      <c r="DG300" s="772" t="str">
        <f t="shared" si="20"/>
        <v/>
      </c>
      <c r="DH300" s="832">
        <v>298</v>
      </c>
    </row>
    <row r="301" spans="1:112" s="760" customFormat="1" ht="12.75" customHeight="1" x14ac:dyDescent="0.15">
      <c r="A301" s="1976"/>
      <c r="B301" s="3593"/>
      <c r="C301" s="3671"/>
      <c r="D301" s="3671"/>
      <c r="E301" s="3671"/>
      <c r="F301" s="3671"/>
      <c r="G301" s="3593"/>
      <c r="H301" s="3671"/>
      <c r="I301" s="3672"/>
      <c r="J301" s="3593"/>
      <c r="K301" s="3595"/>
      <c r="L301" s="1979"/>
      <c r="M301" s="1977"/>
      <c r="DF301" s="818"/>
      <c r="DG301" s="772" t="str">
        <f t="shared" si="20"/>
        <v/>
      </c>
      <c r="DH301" s="832">
        <v>299</v>
      </c>
    </row>
    <row r="302" spans="1:112" s="760" customFormat="1" ht="12" customHeight="1" x14ac:dyDescent="0.15">
      <c r="A302" s="1976"/>
      <c r="B302" s="3593"/>
      <c r="C302" s="3671"/>
      <c r="D302" s="3671"/>
      <c r="E302" s="3671"/>
      <c r="F302" s="3671"/>
      <c r="G302" s="3593"/>
      <c r="H302" s="3671"/>
      <c r="I302" s="3672"/>
      <c r="J302" s="3593"/>
      <c r="K302" s="3595"/>
      <c r="L302" s="1979"/>
      <c r="M302" s="1977"/>
      <c r="DF302" s="818"/>
      <c r="DG302" s="772" t="str">
        <f t="shared" si="20"/>
        <v/>
      </c>
      <c r="DH302" s="832">
        <v>300</v>
      </c>
    </row>
    <row r="303" spans="1:112" s="760" customFormat="1" ht="12" customHeight="1" x14ac:dyDescent="0.15">
      <c r="A303" s="1976"/>
      <c r="B303" s="3593"/>
      <c r="C303" s="3671"/>
      <c r="D303" s="3671"/>
      <c r="E303" s="3671"/>
      <c r="F303" s="3671"/>
      <c r="G303" s="3593"/>
      <c r="H303" s="3671"/>
      <c r="I303" s="3672"/>
      <c r="J303" s="3593"/>
      <c r="K303" s="3595"/>
      <c r="L303" s="1979"/>
      <c r="M303" s="1977"/>
      <c r="DF303" s="818"/>
      <c r="DG303" s="772" t="str">
        <f t="shared" si="20"/>
        <v/>
      </c>
      <c r="DH303" s="832">
        <v>301</v>
      </c>
    </row>
    <row r="304" spans="1:112" s="760" customFormat="1" ht="12" customHeight="1" x14ac:dyDescent="0.15">
      <c r="A304" s="1976"/>
      <c r="B304" s="3593"/>
      <c r="C304" s="3671"/>
      <c r="D304" s="3671"/>
      <c r="E304" s="3671"/>
      <c r="F304" s="3671"/>
      <c r="G304" s="3593"/>
      <c r="H304" s="3671"/>
      <c r="I304" s="3672"/>
      <c r="J304" s="3593"/>
      <c r="K304" s="3595"/>
      <c r="L304" s="1979"/>
      <c r="M304" s="1977"/>
      <c r="DF304" s="818"/>
      <c r="DG304" s="772" t="str">
        <f t="shared" si="20"/>
        <v/>
      </c>
      <c r="DH304" s="832">
        <v>302</v>
      </c>
    </row>
    <row r="305" spans="1:112" s="760" customFormat="1" ht="12" customHeight="1" x14ac:dyDescent="0.15">
      <c r="A305" s="1976"/>
      <c r="B305" s="3593"/>
      <c r="C305" s="3671"/>
      <c r="D305" s="3671"/>
      <c r="E305" s="3671"/>
      <c r="F305" s="3671"/>
      <c r="G305" s="3593"/>
      <c r="H305" s="3671"/>
      <c r="I305" s="3672"/>
      <c r="J305" s="3593"/>
      <c r="K305" s="3595"/>
      <c r="L305" s="1979"/>
      <c r="M305" s="1977"/>
      <c r="DF305" s="818"/>
      <c r="DG305" s="772" t="str">
        <f t="shared" si="20"/>
        <v/>
      </c>
      <c r="DH305" s="832">
        <v>303</v>
      </c>
    </row>
    <row r="306" spans="1:112" s="760" customFormat="1" ht="12" customHeight="1" x14ac:dyDescent="0.15">
      <c r="A306" s="1976"/>
      <c r="B306" s="3593"/>
      <c r="C306" s="3671"/>
      <c r="D306" s="3671"/>
      <c r="E306" s="3671"/>
      <c r="F306" s="3671"/>
      <c r="G306" s="3593"/>
      <c r="H306" s="3671"/>
      <c r="I306" s="3672"/>
      <c r="J306" s="3593"/>
      <c r="K306" s="3595"/>
      <c r="L306" s="1979"/>
      <c r="M306" s="1977"/>
      <c r="DF306" s="818"/>
      <c r="DG306" s="772" t="str">
        <f t="shared" si="20"/>
        <v/>
      </c>
      <c r="DH306" s="832">
        <v>304</v>
      </c>
    </row>
    <row r="307" spans="1:112" s="760" customFormat="1" ht="12" customHeight="1" x14ac:dyDescent="0.15">
      <c r="A307" s="1976"/>
      <c r="B307" s="3593"/>
      <c r="C307" s="3671"/>
      <c r="D307" s="3671"/>
      <c r="E307" s="3671"/>
      <c r="F307" s="3671"/>
      <c r="G307" s="3593"/>
      <c r="H307" s="3671"/>
      <c r="I307" s="3672"/>
      <c r="J307" s="3593"/>
      <c r="K307" s="3595"/>
      <c r="L307" s="1979"/>
      <c r="M307" s="1977"/>
      <c r="DF307" s="818"/>
      <c r="DG307" s="772" t="str">
        <f t="shared" ref="DG307:DG370" si="21">IF(COUNTA(A307:M307)&gt;0,DH307,"")</f>
        <v/>
      </c>
      <c r="DH307" s="832">
        <v>305</v>
      </c>
    </row>
    <row r="308" spans="1:112" s="760" customFormat="1" ht="12" customHeight="1" x14ac:dyDescent="0.15">
      <c r="A308" s="1976"/>
      <c r="B308" s="3593"/>
      <c r="C308" s="3671"/>
      <c r="D308" s="3671"/>
      <c r="E308" s="3671"/>
      <c r="F308" s="3671"/>
      <c r="G308" s="3593"/>
      <c r="H308" s="3671"/>
      <c r="I308" s="3672"/>
      <c r="J308" s="3593"/>
      <c r="K308" s="3595"/>
      <c r="L308" s="1979"/>
      <c r="M308" s="1977"/>
      <c r="DF308" s="818"/>
      <c r="DG308" s="772" t="str">
        <f t="shared" si="21"/>
        <v/>
      </c>
      <c r="DH308" s="832">
        <v>306</v>
      </c>
    </row>
    <row r="309" spans="1:112" s="760" customFormat="1" ht="12" customHeight="1" x14ac:dyDescent="0.15">
      <c r="A309" s="1976"/>
      <c r="B309" s="3593"/>
      <c r="C309" s="3671"/>
      <c r="D309" s="3671"/>
      <c r="E309" s="3671"/>
      <c r="F309" s="3671"/>
      <c r="G309" s="3593"/>
      <c r="H309" s="3671"/>
      <c r="I309" s="3672"/>
      <c r="J309" s="3593"/>
      <c r="K309" s="3595"/>
      <c r="L309" s="1979"/>
      <c r="M309" s="1977"/>
      <c r="DF309" s="818"/>
      <c r="DG309" s="772" t="str">
        <f t="shared" si="21"/>
        <v/>
      </c>
      <c r="DH309" s="832">
        <v>307</v>
      </c>
    </row>
    <row r="310" spans="1:112" s="760" customFormat="1" ht="12" customHeight="1" x14ac:dyDescent="0.15">
      <c r="A310" s="1976"/>
      <c r="B310" s="3593"/>
      <c r="C310" s="3671"/>
      <c r="D310" s="3671"/>
      <c r="E310" s="3671"/>
      <c r="F310" s="3671"/>
      <c r="G310" s="3593"/>
      <c r="H310" s="3671"/>
      <c r="I310" s="3672"/>
      <c r="J310" s="3593"/>
      <c r="K310" s="3595"/>
      <c r="L310" s="1979"/>
      <c r="M310" s="1977"/>
      <c r="DF310" s="818"/>
      <c r="DG310" s="772" t="str">
        <f t="shared" si="21"/>
        <v/>
      </c>
      <c r="DH310" s="832">
        <v>308</v>
      </c>
    </row>
    <row r="311" spans="1:112" s="760" customFormat="1" ht="12.75" customHeight="1" x14ac:dyDescent="0.15">
      <c r="A311" s="1976"/>
      <c r="B311" s="3593"/>
      <c r="C311" s="3671"/>
      <c r="D311" s="3671"/>
      <c r="E311" s="3671"/>
      <c r="F311" s="3671"/>
      <c r="G311" s="3593"/>
      <c r="H311" s="3671"/>
      <c r="I311" s="3672"/>
      <c r="J311" s="3593"/>
      <c r="K311" s="3595"/>
      <c r="L311" s="1979"/>
      <c r="M311" s="1977"/>
      <c r="DF311" s="818"/>
      <c r="DG311" s="772" t="str">
        <f t="shared" si="21"/>
        <v/>
      </c>
      <c r="DH311" s="832">
        <v>309</v>
      </c>
    </row>
    <row r="312" spans="1:112" s="760" customFormat="1" ht="12" customHeight="1" x14ac:dyDescent="0.15">
      <c r="A312" s="1976"/>
      <c r="B312" s="3593"/>
      <c r="C312" s="3671"/>
      <c r="D312" s="3671"/>
      <c r="E312" s="3671"/>
      <c r="F312" s="3671"/>
      <c r="G312" s="3593"/>
      <c r="H312" s="3671"/>
      <c r="I312" s="3672"/>
      <c r="J312" s="3593"/>
      <c r="K312" s="3595"/>
      <c r="L312" s="1979"/>
      <c r="M312" s="1977"/>
      <c r="DF312" s="818"/>
      <c r="DG312" s="772" t="str">
        <f t="shared" si="21"/>
        <v/>
      </c>
      <c r="DH312" s="832">
        <v>310</v>
      </c>
    </row>
    <row r="313" spans="1:112" s="760" customFormat="1" ht="12" customHeight="1" x14ac:dyDescent="0.15">
      <c r="A313" s="1976"/>
      <c r="B313" s="3593"/>
      <c r="C313" s="3671"/>
      <c r="D313" s="3671"/>
      <c r="E313" s="3671"/>
      <c r="F313" s="3671"/>
      <c r="G313" s="3593"/>
      <c r="H313" s="3671"/>
      <c r="I313" s="3672"/>
      <c r="J313" s="3593"/>
      <c r="K313" s="3595"/>
      <c r="L313" s="1979"/>
      <c r="M313" s="1977"/>
      <c r="DF313" s="818"/>
      <c r="DG313" s="772" t="str">
        <f t="shared" si="21"/>
        <v/>
      </c>
      <c r="DH313" s="832">
        <v>311</v>
      </c>
    </row>
    <row r="314" spans="1:112" s="760" customFormat="1" ht="12" customHeight="1" x14ac:dyDescent="0.15">
      <c r="A314" s="1976"/>
      <c r="B314" s="3593"/>
      <c r="C314" s="3671"/>
      <c r="D314" s="3671"/>
      <c r="E314" s="3671"/>
      <c r="F314" s="3671"/>
      <c r="G314" s="3593"/>
      <c r="H314" s="3671"/>
      <c r="I314" s="3672"/>
      <c r="J314" s="3593"/>
      <c r="K314" s="3595"/>
      <c r="L314" s="1979"/>
      <c r="M314" s="1977"/>
      <c r="DF314" s="818"/>
      <c r="DG314" s="772" t="str">
        <f t="shared" si="21"/>
        <v/>
      </c>
      <c r="DH314" s="832">
        <v>312</v>
      </c>
    </row>
    <row r="315" spans="1:112" s="760" customFormat="1" ht="12" customHeight="1" x14ac:dyDescent="0.15">
      <c r="A315" s="1976"/>
      <c r="B315" s="3593"/>
      <c r="C315" s="3671"/>
      <c r="D315" s="3671"/>
      <c r="E315" s="3671"/>
      <c r="F315" s="3671"/>
      <c r="G315" s="3593"/>
      <c r="H315" s="3671"/>
      <c r="I315" s="3672"/>
      <c r="J315" s="3593"/>
      <c r="K315" s="3595"/>
      <c r="L315" s="1979"/>
      <c r="M315" s="1977"/>
      <c r="DF315" s="818"/>
      <c r="DG315" s="772" t="str">
        <f t="shared" si="21"/>
        <v/>
      </c>
      <c r="DH315" s="832">
        <v>313</v>
      </c>
    </row>
    <row r="316" spans="1:112" s="760" customFormat="1" ht="12" customHeight="1" x14ac:dyDescent="0.15">
      <c r="A316" s="1976"/>
      <c r="B316" s="3593"/>
      <c r="C316" s="3671"/>
      <c r="D316" s="3671"/>
      <c r="E316" s="3671"/>
      <c r="F316" s="3671"/>
      <c r="G316" s="3593"/>
      <c r="H316" s="3671"/>
      <c r="I316" s="3672"/>
      <c r="J316" s="3593"/>
      <c r="K316" s="3595"/>
      <c r="L316" s="1979"/>
      <c r="M316" s="1977"/>
      <c r="DF316" s="818"/>
      <c r="DG316" s="772" t="str">
        <f t="shared" si="21"/>
        <v/>
      </c>
      <c r="DH316" s="832">
        <v>314</v>
      </c>
    </row>
    <row r="317" spans="1:112" s="760" customFormat="1" ht="12" customHeight="1" x14ac:dyDescent="0.15">
      <c r="A317" s="1976"/>
      <c r="B317" s="3593"/>
      <c r="C317" s="3671"/>
      <c r="D317" s="3671"/>
      <c r="E317" s="3671"/>
      <c r="F317" s="3671"/>
      <c r="G317" s="3593"/>
      <c r="H317" s="3671"/>
      <c r="I317" s="3672"/>
      <c r="J317" s="3593"/>
      <c r="K317" s="3595"/>
      <c r="L317" s="1979"/>
      <c r="M317" s="1977"/>
      <c r="DF317" s="818"/>
      <c r="DG317" s="772" t="str">
        <f t="shared" si="21"/>
        <v/>
      </c>
      <c r="DH317" s="832">
        <v>315</v>
      </c>
    </row>
    <row r="318" spans="1:112" s="760" customFormat="1" ht="12" customHeight="1" x14ac:dyDescent="0.15">
      <c r="A318" s="1976"/>
      <c r="B318" s="3593"/>
      <c r="C318" s="3671"/>
      <c r="D318" s="3671"/>
      <c r="E318" s="3671"/>
      <c r="F318" s="3671"/>
      <c r="G318" s="3593"/>
      <c r="H318" s="3671"/>
      <c r="I318" s="3672"/>
      <c r="J318" s="3593"/>
      <c r="K318" s="3595"/>
      <c r="L318" s="1979"/>
      <c r="M318" s="1977"/>
      <c r="DF318" s="818"/>
      <c r="DG318" s="772" t="str">
        <f t="shared" si="21"/>
        <v/>
      </c>
      <c r="DH318" s="832">
        <v>316</v>
      </c>
    </row>
    <row r="319" spans="1:112" s="760" customFormat="1" ht="12" customHeight="1" x14ac:dyDescent="0.15">
      <c r="A319" s="1976"/>
      <c r="B319" s="3593"/>
      <c r="C319" s="3671"/>
      <c r="D319" s="3671"/>
      <c r="E319" s="3671"/>
      <c r="F319" s="3671"/>
      <c r="G319" s="3593"/>
      <c r="H319" s="3671"/>
      <c r="I319" s="3672"/>
      <c r="J319" s="3593"/>
      <c r="K319" s="3595"/>
      <c r="L319" s="1979"/>
      <c r="M319" s="1977"/>
      <c r="DF319" s="818"/>
      <c r="DG319" s="772" t="str">
        <f t="shared" si="21"/>
        <v/>
      </c>
      <c r="DH319" s="832">
        <v>317</v>
      </c>
    </row>
    <row r="320" spans="1:112" s="760" customFormat="1" ht="12" customHeight="1" x14ac:dyDescent="0.15">
      <c r="A320" s="1976"/>
      <c r="B320" s="3593"/>
      <c r="C320" s="3671"/>
      <c r="D320" s="3671"/>
      <c r="E320" s="3671"/>
      <c r="F320" s="3671"/>
      <c r="G320" s="3593"/>
      <c r="H320" s="3671"/>
      <c r="I320" s="3672"/>
      <c r="J320" s="3593"/>
      <c r="K320" s="3595"/>
      <c r="L320" s="1979"/>
      <c r="M320" s="1977"/>
      <c r="DF320" s="818"/>
      <c r="DG320" s="772" t="str">
        <f t="shared" si="21"/>
        <v/>
      </c>
      <c r="DH320" s="832">
        <v>318</v>
      </c>
    </row>
    <row r="321" spans="1:112" s="760" customFormat="1" ht="12" customHeight="1" x14ac:dyDescent="0.15">
      <c r="A321" s="1976"/>
      <c r="B321" s="3593"/>
      <c r="C321" s="3671"/>
      <c r="D321" s="3671"/>
      <c r="E321" s="3671"/>
      <c r="F321" s="3671"/>
      <c r="G321" s="3593"/>
      <c r="H321" s="3671"/>
      <c r="I321" s="3672"/>
      <c r="J321" s="3593"/>
      <c r="K321" s="3595"/>
      <c r="L321" s="1979"/>
      <c r="M321" s="1977"/>
      <c r="DF321" s="818"/>
      <c r="DG321" s="772" t="str">
        <f t="shared" si="21"/>
        <v/>
      </c>
      <c r="DH321" s="832">
        <v>319</v>
      </c>
    </row>
    <row r="322" spans="1:112" s="760" customFormat="1" ht="12" customHeight="1" x14ac:dyDescent="0.15">
      <c r="A322" s="1976"/>
      <c r="B322" s="3593"/>
      <c r="C322" s="3671"/>
      <c r="D322" s="3671"/>
      <c r="E322" s="3671"/>
      <c r="F322" s="3671"/>
      <c r="G322" s="3593"/>
      <c r="H322" s="3671"/>
      <c r="I322" s="3672"/>
      <c r="J322" s="3593"/>
      <c r="K322" s="3595"/>
      <c r="L322" s="1979"/>
      <c r="M322" s="1977"/>
      <c r="DF322" s="818"/>
      <c r="DG322" s="772" t="str">
        <f t="shared" si="21"/>
        <v/>
      </c>
      <c r="DH322" s="832">
        <v>320</v>
      </c>
    </row>
    <row r="323" spans="1:112" s="760" customFormat="1" ht="12" customHeight="1" x14ac:dyDescent="0.15">
      <c r="A323" s="1976"/>
      <c r="B323" s="3593"/>
      <c r="C323" s="3671"/>
      <c r="D323" s="3671"/>
      <c r="E323" s="3671"/>
      <c r="F323" s="3671"/>
      <c r="G323" s="3593"/>
      <c r="H323" s="3671"/>
      <c r="I323" s="3672"/>
      <c r="J323" s="3593"/>
      <c r="K323" s="3595"/>
      <c r="L323" s="1979"/>
      <c r="M323" s="1977"/>
      <c r="DF323" s="818"/>
      <c r="DG323" s="772" t="str">
        <f t="shared" si="21"/>
        <v/>
      </c>
      <c r="DH323" s="832">
        <v>321</v>
      </c>
    </row>
    <row r="324" spans="1:112" s="760" customFormat="1" ht="12" customHeight="1" x14ac:dyDescent="0.15">
      <c r="A324" s="1976"/>
      <c r="B324" s="3593"/>
      <c r="C324" s="3671"/>
      <c r="D324" s="3671"/>
      <c r="E324" s="3671"/>
      <c r="F324" s="3671"/>
      <c r="G324" s="3593"/>
      <c r="H324" s="3671"/>
      <c r="I324" s="3672"/>
      <c r="J324" s="3593"/>
      <c r="K324" s="3595"/>
      <c r="L324" s="1979"/>
      <c r="M324" s="1977"/>
      <c r="DF324" s="818"/>
      <c r="DG324" s="772" t="str">
        <f t="shared" si="21"/>
        <v/>
      </c>
      <c r="DH324" s="832">
        <v>322</v>
      </c>
    </row>
    <row r="325" spans="1:112" s="760" customFormat="1" ht="12" customHeight="1" x14ac:dyDescent="0.15">
      <c r="A325" s="1976"/>
      <c r="B325" s="3593"/>
      <c r="C325" s="3671"/>
      <c r="D325" s="3671"/>
      <c r="E325" s="3671"/>
      <c r="F325" s="3671"/>
      <c r="G325" s="3593"/>
      <c r="H325" s="3671"/>
      <c r="I325" s="3672"/>
      <c r="J325" s="3593"/>
      <c r="K325" s="3595"/>
      <c r="L325" s="1979"/>
      <c r="M325" s="1977"/>
      <c r="DF325" s="818"/>
      <c r="DG325" s="772" t="str">
        <f t="shared" si="21"/>
        <v/>
      </c>
      <c r="DH325" s="832">
        <v>323</v>
      </c>
    </row>
    <row r="326" spans="1:112" s="760" customFormat="1" ht="12" customHeight="1" x14ac:dyDescent="0.15">
      <c r="A326" s="1976"/>
      <c r="B326" s="3593"/>
      <c r="C326" s="3671"/>
      <c r="D326" s="3671"/>
      <c r="E326" s="3671"/>
      <c r="F326" s="3671"/>
      <c r="G326" s="3593"/>
      <c r="H326" s="3671"/>
      <c r="I326" s="3672"/>
      <c r="J326" s="3593"/>
      <c r="K326" s="3595"/>
      <c r="L326" s="1979"/>
      <c r="M326" s="1977"/>
      <c r="DF326" s="818"/>
      <c r="DG326" s="772" t="str">
        <f t="shared" si="21"/>
        <v/>
      </c>
      <c r="DH326" s="832">
        <v>324</v>
      </c>
    </row>
    <row r="327" spans="1:112" s="760" customFormat="1" ht="12" customHeight="1" x14ac:dyDescent="0.15">
      <c r="A327" s="1976"/>
      <c r="B327" s="3593"/>
      <c r="C327" s="3671"/>
      <c r="D327" s="3671"/>
      <c r="E327" s="3671"/>
      <c r="F327" s="3671"/>
      <c r="G327" s="3593"/>
      <c r="H327" s="3671"/>
      <c r="I327" s="3672"/>
      <c r="J327" s="3593"/>
      <c r="K327" s="3595"/>
      <c r="L327" s="1979"/>
      <c r="M327" s="1977"/>
      <c r="DF327" s="818"/>
      <c r="DG327" s="772" t="str">
        <f t="shared" si="21"/>
        <v/>
      </c>
      <c r="DH327" s="832">
        <v>325</v>
      </c>
    </row>
    <row r="328" spans="1:112" s="760" customFormat="1" ht="12" customHeight="1" x14ac:dyDescent="0.15">
      <c r="A328" s="1976"/>
      <c r="B328" s="3593"/>
      <c r="C328" s="3671"/>
      <c r="D328" s="3671"/>
      <c r="E328" s="3671"/>
      <c r="F328" s="3671"/>
      <c r="G328" s="3593"/>
      <c r="H328" s="3671"/>
      <c r="I328" s="3672"/>
      <c r="J328" s="3593"/>
      <c r="K328" s="3595"/>
      <c r="L328" s="1979"/>
      <c r="M328" s="1977"/>
      <c r="DF328" s="818"/>
      <c r="DG328" s="772" t="str">
        <f t="shared" si="21"/>
        <v/>
      </c>
      <c r="DH328" s="832">
        <v>326</v>
      </c>
    </row>
    <row r="329" spans="1:112" s="760" customFormat="1" ht="12.75" customHeight="1" x14ac:dyDescent="0.15">
      <c r="A329" s="1976"/>
      <c r="B329" s="3593"/>
      <c r="C329" s="3671"/>
      <c r="D329" s="3671"/>
      <c r="E329" s="3671"/>
      <c r="F329" s="3671"/>
      <c r="G329" s="3593"/>
      <c r="H329" s="3671"/>
      <c r="I329" s="3672"/>
      <c r="J329" s="3593"/>
      <c r="K329" s="3595"/>
      <c r="L329" s="1979"/>
      <c r="M329" s="1977"/>
      <c r="DF329" s="818"/>
      <c r="DG329" s="772" t="str">
        <f t="shared" si="21"/>
        <v/>
      </c>
      <c r="DH329" s="832">
        <v>327</v>
      </c>
    </row>
    <row r="330" spans="1:112" s="760" customFormat="1" ht="12" customHeight="1" x14ac:dyDescent="0.15">
      <c r="A330" s="1976"/>
      <c r="B330" s="3593"/>
      <c r="C330" s="3671"/>
      <c r="D330" s="3671"/>
      <c r="E330" s="3671"/>
      <c r="F330" s="3671"/>
      <c r="G330" s="3593"/>
      <c r="H330" s="3671"/>
      <c r="I330" s="3672"/>
      <c r="J330" s="3593"/>
      <c r="K330" s="3595"/>
      <c r="L330" s="1979"/>
      <c r="M330" s="1977"/>
      <c r="DF330" s="818"/>
      <c r="DG330" s="772" t="str">
        <f t="shared" si="21"/>
        <v/>
      </c>
      <c r="DH330" s="832">
        <v>328</v>
      </c>
    </row>
    <row r="331" spans="1:112" s="760" customFormat="1" ht="12" customHeight="1" x14ac:dyDescent="0.15">
      <c r="A331" s="1976"/>
      <c r="B331" s="3593"/>
      <c r="C331" s="3671"/>
      <c r="D331" s="3671"/>
      <c r="E331" s="3671"/>
      <c r="F331" s="3671"/>
      <c r="G331" s="3593"/>
      <c r="H331" s="3671"/>
      <c r="I331" s="3672"/>
      <c r="J331" s="3593"/>
      <c r="K331" s="3595"/>
      <c r="L331" s="1979"/>
      <c r="M331" s="1977"/>
      <c r="DF331" s="818"/>
      <c r="DG331" s="772" t="str">
        <f t="shared" si="21"/>
        <v/>
      </c>
      <c r="DH331" s="832">
        <v>329</v>
      </c>
    </row>
    <row r="332" spans="1:112" s="760" customFormat="1" ht="12" customHeight="1" x14ac:dyDescent="0.15">
      <c r="A332" s="1976"/>
      <c r="B332" s="3593"/>
      <c r="C332" s="3671"/>
      <c r="D332" s="3671"/>
      <c r="E332" s="3671"/>
      <c r="F332" s="3671"/>
      <c r="G332" s="3593"/>
      <c r="H332" s="3671"/>
      <c r="I332" s="3672"/>
      <c r="J332" s="3593"/>
      <c r="K332" s="3595"/>
      <c r="L332" s="1979"/>
      <c r="M332" s="1977"/>
      <c r="DF332" s="818"/>
      <c r="DG332" s="772" t="str">
        <f t="shared" si="21"/>
        <v/>
      </c>
      <c r="DH332" s="832">
        <v>330</v>
      </c>
    </row>
    <row r="333" spans="1:112" s="760" customFormat="1" ht="12" customHeight="1" x14ac:dyDescent="0.15">
      <c r="A333" s="1976"/>
      <c r="B333" s="3593"/>
      <c r="C333" s="3671"/>
      <c r="D333" s="3671"/>
      <c r="E333" s="3671"/>
      <c r="F333" s="3671"/>
      <c r="G333" s="3593"/>
      <c r="H333" s="3671"/>
      <c r="I333" s="3672"/>
      <c r="J333" s="3593"/>
      <c r="K333" s="3595"/>
      <c r="L333" s="1979"/>
      <c r="M333" s="1977"/>
      <c r="DF333" s="818"/>
      <c r="DG333" s="772" t="str">
        <f t="shared" si="21"/>
        <v/>
      </c>
      <c r="DH333" s="832">
        <v>331</v>
      </c>
    </row>
    <row r="334" spans="1:112" s="760" customFormat="1" ht="12" customHeight="1" x14ac:dyDescent="0.15">
      <c r="A334" s="1976"/>
      <c r="B334" s="3593"/>
      <c r="C334" s="3671"/>
      <c r="D334" s="3671"/>
      <c r="E334" s="3671"/>
      <c r="F334" s="3671"/>
      <c r="G334" s="3593"/>
      <c r="H334" s="3671"/>
      <c r="I334" s="3672"/>
      <c r="J334" s="3593"/>
      <c r="K334" s="3595"/>
      <c r="L334" s="1979"/>
      <c r="M334" s="1977"/>
      <c r="DF334" s="818"/>
      <c r="DG334" s="772" t="str">
        <f t="shared" si="21"/>
        <v/>
      </c>
      <c r="DH334" s="832">
        <v>332</v>
      </c>
    </row>
    <row r="335" spans="1:112" s="760" customFormat="1" ht="12" customHeight="1" x14ac:dyDescent="0.15">
      <c r="A335" s="1976"/>
      <c r="B335" s="3593"/>
      <c r="C335" s="3671"/>
      <c r="D335" s="3671"/>
      <c r="E335" s="3671"/>
      <c r="F335" s="3671"/>
      <c r="G335" s="3593"/>
      <c r="H335" s="3671"/>
      <c r="I335" s="3672"/>
      <c r="J335" s="3593"/>
      <c r="K335" s="3595"/>
      <c r="L335" s="1979"/>
      <c r="M335" s="1977"/>
      <c r="DF335" s="818"/>
      <c r="DG335" s="772" t="str">
        <f t="shared" si="21"/>
        <v/>
      </c>
      <c r="DH335" s="832">
        <v>333</v>
      </c>
    </row>
    <row r="336" spans="1:112" s="760" customFormat="1" ht="12" customHeight="1" x14ac:dyDescent="0.15">
      <c r="A336" s="1976"/>
      <c r="B336" s="3593"/>
      <c r="C336" s="3671"/>
      <c r="D336" s="3671"/>
      <c r="E336" s="3671"/>
      <c r="F336" s="3671"/>
      <c r="G336" s="3593"/>
      <c r="H336" s="3671"/>
      <c r="I336" s="3672"/>
      <c r="J336" s="3593"/>
      <c r="K336" s="3595"/>
      <c r="L336" s="1979"/>
      <c r="M336" s="1977"/>
      <c r="DF336" s="818"/>
      <c r="DG336" s="772" t="str">
        <f t="shared" si="21"/>
        <v/>
      </c>
      <c r="DH336" s="832">
        <v>334</v>
      </c>
    </row>
    <row r="337" spans="1:112" s="760" customFormat="1" ht="12" customHeight="1" x14ac:dyDescent="0.15">
      <c r="A337" s="1976"/>
      <c r="B337" s="3593"/>
      <c r="C337" s="3671"/>
      <c r="D337" s="3671"/>
      <c r="E337" s="3671"/>
      <c r="F337" s="3671"/>
      <c r="G337" s="3593"/>
      <c r="H337" s="3671"/>
      <c r="I337" s="3672"/>
      <c r="J337" s="3593"/>
      <c r="K337" s="3595"/>
      <c r="L337" s="1979"/>
      <c r="M337" s="1977"/>
      <c r="DF337" s="818"/>
      <c r="DG337" s="772" t="str">
        <f t="shared" si="21"/>
        <v/>
      </c>
      <c r="DH337" s="832">
        <v>335</v>
      </c>
    </row>
    <row r="338" spans="1:112" s="760" customFormat="1" ht="12" customHeight="1" x14ac:dyDescent="0.15">
      <c r="A338" s="1976"/>
      <c r="B338" s="3593"/>
      <c r="C338" s="3671"/>
      <c r="D338" s="3671"/>
      <c r="E338" s="3671"/>
      <c r="F338" s="3671"/>
      <c r="G338" s="3593"/>
      <c r="H338" s="3671"/>
      <c r="I338" s="3672"/>
      <c r="J338" s="3593"/>
      <c r="K338" s="3595"/>
      <c r="L338" s="1979"/>
      <c r="M338" s="1977"/>
      <c r="DF338" s="818"/>
      <c r="DG338" s="772" t="str">
        <f t="shared" si="21"/>
        <v/>
      </c>
      <c r="DH338" s="832">
        <v>336</v>
      </c>
    </row>
    <row r="339" spans="1:112" s="760" customFormat="1" ht="12.75" customHeight="1" x14ac:dyDescent="0.15">
      <c r="A339" s="1976"/>
      <c r="B339" s="3593"/>
      <c r="C339" s="3671"/>
      <c r="D339" s="3671"/>
      <c r="E339" s="3671"/>
      <c r="F339" s="3671"/>
      <c r="G339" s="3593"/>
      <c r="H339" s="3671"/>
      <c r="I339" s="3672"/>
      <c r="J339" s="3593"/>
      <c r="K339" s="3595"/>
      <c r="L339" s="1979"/>
      <c r="M339" s="1977"/>
      <c r="DF339" s="818"/>
      <c r="DG339" s="772" t="str">
        <f t="shared" si="21"/>
        <v/>
      </c>
      <c r="DH339" s="832">
        <v>337</v>
      </c>
    </row>
    <row r="340" spans="1:112" s="760" customFormat="1" ht="12" customHeight="1" x14ac:dyDescent="0.15">
      <c r="A340" s="1976"/>
      <c r="B340" s="3593"/>
      <c r="C340" s="3671"/>
      <c r="D340" s="3671"/>
      <c r="E340" s="3671"/>
      <c r="F340" s="3671"/>
      <c r="G340" s="3593"/>
      <c r="H340" s="3671"/>
      <c r="I340" s="3672"/>
      <c r="J340" s="3593"/>
      <c r="K340" s="3595"/>
      <c r="L340" s="1979"/>
      <c r="M340" s="1977"/>
      <c r="DF340" s="818"/>
      <c r="DG340" s="772" t="str">
        <f t="shared" si="21"/>
        <v/>
      </c>
      <c r="DH340" s="832">
        <v>338</v>
      </c>
    </row>
    <row r="341" spans="1:112" s="760" customFormat="1" ht="12" customHeight="1" x14ac:dyDescent="0.15">
      <c r="A341" s="1976"/>
      <c r="B341" s="3593"/>
      <c r="C341" s="3671"/>
      <c r="D341" s="3671"/>
      <c r="E341" s="3671"/>
      <c r="F341" s="3671"/>
      <c r="G341" s="3593"/>
      <c r="H341" s="3671"/>
      <c r="I341" s="3672"/>
      <c r="J341" s="3593"/>
      <c r="K341" s="3595"/>
      <c r="L341" s="1979"/>
      <c r="M341" s="1977"/>
      <c r="DF341" s="818"/>
      <c r="DG341" s="772" t="str">
        <f t="shared" si="21"/>
        <v/>
      </c>
      <c r="DH341" s="832">
        <v>339</v>
      </c>
    </row>
    <row r="342" spans="1:112" s="760" customFormat="1" ht="12" customHeight="1" x14ac:dyDescent="0.15">
      <c r="A342" s="1976"/>
      <c r="B342" s="3593"/>
      <c r="C342" s="3671"/>
      <c r="D342" s="3671"/>
      <c r="E342" s="3671"/>
      <c r="F342" s="3671"/>
      <c r="G342" s="3593"/>
      <c r="H342" s="3671"/>
      <c r="I342" s="3672"/>
      <c r="J342" s="3593"/>
      <c r="K342" s="3595"/>
      <c r="L342" s="1979"/>
      <c r="M342" s="1977"/>
      <c r="DF342" s="818"/>
      <c r="DG342" s="772" t="str">
        <f t="shared" si="21"/>
        <v/>
      </c>
      <c r="DH342" s="832">
        <v>340</v>
      </c>
    </row>
    <row r="343" spans="1:112" s="760" customFormat="1" ht="12" customHeight="1" x14ac:dyDescent="0.15">
      <c r="A343" s="1976"/>
      <c r="B343" s="3593"/>
      <c r="C343" s="3671"/>
      <c r="D343" s="3671"/>
      <c r="E343" s="3671"/>
      <c r="F343" s="3671"/>
      <c r="G343" s="3593"/>
      <c r="H343" s="3671"/>
      <c r="I343" s="3672"/>
      <c r="J343" s="3593"/>
      <c r="K343" s="3595"/>
      <c r="L343" s="1979"/>
      <c r="M343" s="1977"/>
      <c r="DF343" s="818"/>
      <c r="DG343" s="772" t="str">
        <f t="shared" si="21"/>
        <v/>
      </c>
      <c r="DH343" s="832">
        <v>341</v>
      </c>
    </row>
    <row r="344" spans="1:112" s="760" customFormat="1" ht="12" customHeight="1" x14ac:dyDescent="0.15">
      <c r="A344" s="1976"/>
      <c r="B344" s="3593"/>
      <c r="C344" s="3671"/>
      <c r="D344" s="3671"/>
      <c r="E344" s="3671"/>
      <c r="F344" s="3671"/>
      <c r="G344" s="3593"/>
      <c r="H344" s="3671"/>
      <c r="I344" s="3672"/>
      <c r="J344" s="3593"/>
      <c r="K344" s="3595"/>
      <c r="L344" s="1979"/>
      <c r="M344" s="1977"/>
      <c r="DF344" s="818"/>
      <c r="DG344" s="772" t="str">
        <f t="shared" si="21"/>
        <v/>
      </c>
      <c r="DH344" s="832">
        <v>342</v>
      </c>
    </row>
    <row r="345" spans="1:112" s="760" customFormat="1" ht="12" customHeight="1" x14ac:dyDescent="0.15">
      <c r="A345" s="1976"/>
      <c r="B345" s="3593"/>
      <c r="C345" s="3671"/>
      <c r="D345" s="3671"/>
      <c r="E345" s="3671"/>
      <c r="F345" s="3671"/>
      <c r="G345" s="3593"/>
      <c r="H345" s="3671"/>
      <c r="I345" s="3672"/>
      <c r="J345" s="3593"/>
      <c r="K345" s="3595"/>
      <c r="L345" s="1979"/>
      <c r="M345" s="1977"/>
      <c r="DF345" s="818"/>
      <c r="DG345" s="772" t="str">
        <f t="shared" si="21"/>
        <v/>
      </c>
      <c r="DH345" s="832">
        <v>343</v>
      </c>
    </row>
    <row r="346" spans="1:112" s="760" customFormat="1" ht="12" customHeight="1" x14ac:dyDescent="0.15">
      <c r="A346" s="1976"/>
      <c r="B346" s="3593"/>
      <c r="C346" s="3671"/>
      <c r="D346" s="3671"/>
      <c r="E346" s="3671"/>
      <c r="F346" s="3671"/>
      <c r="G346" s="3593"/>
      <c r="H346" s="3671"/>
      <c r="I346" s="3672"/>
      <c r="J346" s="3593"/>
      <c r="K346" s="3595"/>
      <c r="L346" s="1979"/>
      <c r="M346" s="1977"/>
      <c r="DF346" s="818"/>
      <c r="DG346" s="772" t="str">
        <f t="shared" si="21"/>
        <v/>
      </c>
      <c r="DH346" s="832">
        <v>344</v>
      </c>
    </row>
    <row r="347" spans="1:112" s="760" customFormat="1" ht="12" customHeight="1" x14ac:dyDescent="0.15">
      <c r="A347" s="1976"/>
      <c r="B347" s="3593"/>
      <c r="C347" s="3671"/>
      <c r="D347" s="3671"/>
      <c r="E347" s="3671"/>
      <c r="F347" s="3671"/>
      <c r="G347" s="3593"/>
      <c r="H347" s="3671"/>
      <c r="I347" s="3672"/>
      <c r="J347" s="3593"/>
      <c r="K347" s="3595"/>
      <c r="L347" s="1979"/>
      <c r="M347" s="1977"/>
      <c r="DF347" s="818"/>
      <c r="DG347" s="772" t="str">
        <f t="shared" si="21"/>
        <v/>
      </c>
      <c r="DH347" s="832">
        <v>345</v>
      </c>
    </row>
    <row r="348" spans="1:112" s="760" customFormat="1" ht="12" customHeight="1" x14ac:dyDescent="0.15">
      <c r="A348" s="1976"/>
      <c r="B348" s="3593"/>
      <c r="C348" s="3671"/>
      <c r="D348" s="3671"/>
      <c r="E348" s="3671"/>
      <c r="F348" s="3671"/>
      <c r="G348" s="3593"/>
      <c r="H348" s="3671"/>
      <c r="I348" s="3672"/>
      <c r="J348" s="3593"/>
      <c r="K348" s="3595"/>
      <c r="L348" s="1979"/>
      <c r="M348" s="1977"/>
      <c r="DF348" s="818"/>
      <c r="DG348" s="772" t="str">
        <f t="shared" si="21"/>
        <v/>
      </c>
      <c r="DH348" s="832">
        <v>346</v>
      </c>
    </row>
    <row r="349" spans="1:112" s="760" customFormat="1" ht="12.75" customHeight="1" x14ac:dyDescent="0.15">
      <c r="A349" s="1976"/>
      <c r="B349" s="3593"/>
      <c r="C349" s="3671"/>
      <c r="D349" s="3671"/>
      <c r="E349" s="3671"/>
      <c r="F349" s="3671"/>
      <c r="G349" s="3593"/>
      <c r="H349" s="3671"/>
      <c r="I349" s="3672"/>
      <c r="J349" s="3593"/>
      <c r="K349" s="3595"/>
      <c r="L349" s="1979"/>
      <c r="M349" s="1977"/>
      <c r="DF349" s="818"/>
      <c r="DG349" s="772" t="str">
        <f t="shared" si="21"/>
        <v/>
      </c>
      <c r="DH349" s="832">
        <v>347</v>
      </c>
    </row>
    <row r="350" spans="1:112" s="760" customFormat="1" ht="12" customHeight="1" x14ac:dyDescent="0.15">
      <c r="A350" s="1976"/>
      <c r="B350" s="3593"/>
      <c r="C350" s="3671"/>
      <c r="D350" s="3671"/>
      <c r="E350" s="3671"/>
      <c r="F350" s="3671"/>
      <c r="G350" s="3593"/>
      <c r="H350" s="3671"/>
      <c r="I350" s="3672"/>
      <c r="J350" s="3593"/>
      <c r="K350" s="3595"/>
      <c r="L350" s="1979"/>
      <c r="M350" s="1977"/>
      <c r="DF350" s="818"/>
      <c r="DG350" s="772" t="str">
        <f t="shared" si="21"/>
        <v/>
      </c>
      <c r="DH350" s="832">
        <v>348</v>
      </c>
    </row>
    <row r="351" spans="1:112" s="760" customFormat="1" ht="12" customHeight="1" x14ac:dyDescent="0.15">
      <c r="A351" s="1976"/>
      <c r="B351" s="3593"/>
      <c r="C351" s="3671"/>
      <c r="D351" s="3671"/>
      <c r="E351" s="3671"/>
      <c r="F351" s="3671"/>
      <c r="G351" s="3593"/>
      <c r="H351" s="3671"/>
      <c r="I351" s="3672"/>
      <c r="J351" s="3593"/>
      <c r="K351" s="3595"/>
      <c r="L351" s="1979"/>
      <c r="M351" s="1977"/>
      <c r="DF351" s="818"/>
      <c r="DG351" s="772" t="str">
        <f t="shared" si="21"/>
        <v/>
      </c>
      <c r="DH351" s="832">
        <v>349</v>
      </c>
    </row>
    <row r="352" spans="1:112" s="760" customFormat="1" ht="12" customHeight="1" x14ac:dyDescent="0.15">
      <c r="A352" s="1976"/>
      <c r="B352" s="3593"/>
      <c r="C352" s="3671"/>
      <c r="D352" s="3671"/>
      <c r="E352" s="3671"/>
      <c r="F352" s="3671"/>
      <c r="G352" s="3593"/>
      <c r="H352" s="3671"/>
      <c r="I352" s="3672"/>
      <c r="J352" s="3593"/>
      <c r="K352" s="3595"/>
      <c r="L352" s="1979"/>
      <c r="M352" s="1977"/>
      <c r="DF352" s="818"/>
      <c r="DG352" s="772" t="str">
        <f t="shared" si="21"/>
        <v/>
      </c>
      <c r="DH352" s="832">
        <v>350</v>
      </c>
    </row>
    <row r="353" spans="1:112" s="760" customFormat="1" ht="12" customHeight="1" x14ac:dyDescent="0.15">
      <c r="A353" s="1976"/>
      <c r="B353" s="3593"/>
      <c r="C353" s="3671"/>
      <c r="D353" s="3671"/>
      <c r="E353" s="3671"/>
      <c r="F353" s="3671"/>
      <c r="G353" s="3593"/>
      <c r="H353" s="3671"/>
      <c r="I353" s="3672"/>
      <c r="J353" s="3593"/>
      <c r="K353" s="3595"/>
      <c r="L353" s="1979"/>
      <c r="M353" s="1977"/>
      <c r="DF353" s="818"/>
      <c r="DG353" s="772" t="str">
        <f t="shared" si="21"/>
        <v/>
      </c>
      <c r="DH353" s="832">
        <v>351</v>
      </c>
    </row>
    <row r="354" spans="1:112" s="760" customFormat="1" ht="12" customHeight="1" x14ac:dyDescent="0.15">
      <c r="A354" s="1976"/>
      <c r="B354" s="3593"/>
      <c r="C354" s="3671"/>
      <c r="D354" s="3671"/>
      <c r="E354" s="3671"/>
      <c r="F354" s="3671"/>
      <c r="G354" s="3593"/>
      <c r="H354" s="3671"/>
      <c r="I354" s="3672"/>
      <c r="J354" s="3593"/>
      <c r="K354" s="3595"/>
      <c r="L354" s="1979"/>
      <c r="M354" s="1977"/>
      <c r="DF354" s="818"/>
      <c r="DG354" s="772" t="str">
        <f t="shared" si="21"/>
        <v/>
      </c>
      <c r="DH354" s="832">
        <v>352</v>
      </c>
    </row>
    <row r="355" spans="1:112" s="760" customFormat="1" ht="12" customHeight="1" x14ac:dyDescent="0.15">
      <c r="A355" s="1976"/>
      <c r="B355" s="3593"/>
      <c r="C355" s="3671"/>
      <c r="D355" s="3671"/>
      <c r="E355" s="3671"/>
      <c r="F355" s="3671"/>
      <c r="G355" s="3593"/>
      <c r="H355" s="3671"/>
      <c r="I355" s="3672"/>
      <c r="J355" s="3593"/>
      <c r="K355" s="3595"/>
      <c r="L355" s="1979"/>
      <c r="M355" s="1977"/>
      <c r="DF355" s="818"/>
      <c r="DG355" s="772" t="str">
        <f t="shared" si="21"/>
        <v/>
      </c>
      <c r="DH355" s="832">
        <v>353</v>
      </c>
    </row>
    <row r="356" spans="1:112" s="760" customFormat="1" ht="12" customHeight="1" x14ac:dyDescent="0.15">
      <c r="A356" s="1976"/>
      <c r="B356" s="3593"/>
      <c r="C356" s="3671"/>
      <c r="D356" s="3671"/>
      <c r="E356" s="3671"/>
      <c r="F356" s="3671"/>
      <c r="G356" s="3593"/>
      <c r="H356" s="3671"/>
      <c r="I356" s="3672"/>
      <c r="J356" s="3593"/>
      <c r="K356" s="3595"/>
      <c r="L356" s="1979"/>
      <c r="M356" s="1977"/>
      <c r="DF356" s="818"/>
      <c r="DG356" s="772" t="str">
        <f t="shared" si="21"/>
        <v/>
      </c>
      <c r="DH356" s="832">
        <v>354</v>
      </c>
    </row>
    <row r="357" spans="1:112" s="760" customFormat="1" ht="12" customHeight="1" x14ac:dyDescent="0.15">
      <c r="A357" s="1976"/>
      <c r="B357" s="3593"/>
      <c r="C357" s="3671"/>
      <c r="D357" s="3671"/>
      <c r="E357" s="3671"/>
      <c r="F357" s="3671"/>
      <c r="G357" s="3593"/>
      <c r="H357" s="3671"/>
      <c r="I357" s="3672"/>
      <c r="J357" s="3593"/>
      <c r="K357" s="3595"/>
      <c r="L357" s="1979"/>
      <c r="M357" s="1977"/>
      <c r="DF357" s="818"/>
      <c r="DG357" s="772" t="str">
        <f t="shared" si="21"/>
        <v/>
      </c>
      <c r="DH357" s="832">
        <v>355</v>
      </c>
    </row>
    <row r="358" spans="1:112" s="760" customFormat="1" ht="12" customHeight="1" x14ac:dyDescent="0.15">
      <c r="A358" s="1976"/>
      <c r="B358" s="3593"/>
      <c r="C358" s="3671"/>
      <c r="D358" s="3671"/>
      <c r="E358" s="3671"/>
      <c r="F358" s="3671"/>
      <c r="G358" s="3593"/>
      <c r="H358" s="3671"/>
      <c r="I358" s="3672"/>
      <c r="J358" s="3593"/>
      <c r="K358" s="3595"/>
      <c r="L358" s="1979"/>
      <c r="M358" s="1977"/>
      <c r="DF358" s="818"/>
      <c r="DG358" s="772" t="str">
        <f t="shared" si="21"/>
        <v/>
      </c>
      <c r="DH358" s="832">
        <v>356</v>
      </c>
    </row>
    <row r="359" spans="1:112" s="760" customFormat="1" ht="12" customHeight="1" x14ac:dyDescent="0.15">
      <c r="A359" s="1976"/>
      <c r="B359" s="3593"/>
      <c r="C359" s="3671"/>
      <c r="D359" s="3671"/>
      <c r="E359" s="3671"/>
      <c r="F359" s="3671"/>
      <c r="G359" s="3593"/>
      <c r="H359" s="3671"/>
      <c r="I359" s="3672"/>
      <c r="J359" s="3593"/>
      <c r="K359" s="3595"/>
      <c r="L359" s="1979"/>
      <c r="M359" s="1977"/>
      <c r="DF359" s="818"/>
      <c r="DG359" s="772" t="str">
        <f t="shared" si="21"/>
        <v/>
      </c>
      <c r="DH359" s="832">
        <v>357</v>
      </c>
    </row>
    <row r="360" spans="1:112" s="760" customFormat="1" ht="12" customHeight="1" x14ac:dyDescent="0.15">
      <c r="A360" s="1976"/>
      <c r="B360" s="3593"/>
      <c r="C360" s="3671"/>
      <c r="D360" s="3671"/>
      <c r="E360" s="3671"/>
      <c r="F360" s="3671"/>
      <c r="G360" s="3593"/>
      <c r="H360" s="3671"/>
      <c r="I360" s="3672"/>
      <c r="J360" s="3593"/>
      <c r="K360" s="3595"/>
      <c r="L360" s="1979"/>
      <c r="M360" s="1977"/>
      <c r="DF360" s="818"/>
      <c r="DG360" s="772" t="str">
        <f t="shared" si="21"/>
        <v/>
      </c>
      <c r="DH360" s="832">
        <v>358</v>
      </c>
    </row>
    <row r="361" spans="1:112" s="760" customFormat="1" ht="12" customHeight="1" x14ac:dyDescent="0.15">
      <c r="A361" s="1976"/>
      <c r="B361" s="3593"/>
      <c r="C361" s="3671"/>
      <c r="D361" s="3671"/>
      <c r="E361" s="3671"/>
      <c r="F361" s="3671"/>
      <c r="G361" s="3593"/>
      <c r="H361" s="3671"/>
      <c r="I361" s="3672"/>
      <c r="J361" s="3593"/>
      <c r="K361" s="3595"/>
      <c r="L361" s="1979"/>
      <c r="M361" s="1977"/>
      <c r="DF361" s="818"/>
      <c r="DG361" s="772" t="str">
        <f t="shared" si="21"/>
        <v/>
      </c>
      <c r="DH361" s="832">
        <v>359</v>
      </c>
    </row>
    <row r="362" spans="1:112" s="760" customFormat="1" ht="12" customHeight="1" x14ac:dyDescent="0.15">
      <c r="A362" s="1976"/>
      <c r="B362" s="3593"/>
      <c r="C362" s="3671"/>
      <c r="D362" s="3671"/>
      <c r="E362" s="3671"/>
      <c r="F362" s="3671"/>
      <c r="G362" s="3593"/>
      <c r="H362" s="3671"/>
      <c r="I362" s="3672"/>
      <c r="J362" s="3593"/>
      <c r="K362" s="3595"/>
      <c r="L362" s="1979"/>
      <c r="M362" s="1977"/>
      <c r="DF362" s="818"/>
      <c r="DG362" s="772" t="str">
        <f t="shared" si="21"/>
        <v/>
      </c>
      <c r="DH362" s="832">
        <v>360</v>
      </c>
    </row>
    <row r="363" spans="1:112" s="760" customFormat="1" ht="12" customHeight="1" x14ac:dyDescent="0.15">
      <c r="A363" s="1976"/>
      <c r="B363" s="3593"/>
      <c r="C363" s="3671"/>
      <c r="D363" s="3671"/>
      <c r="E363" s="3671"/>
      <c r="F363" s="3671"/>
      <c r="G363" s="3593"/>
      <c r="H363" s="3671"/>
      <c r="I363" s="3672"/>
      <c r="J363" s="3593"/>
      <c r="K363" s="3595"/>
      <c r="L363" s="1979"/>
      <c r="M363" s="1977"/>
      <c r="DF363" s="818"/>
      <c r="DG363" s="772" t="str">
        <f t="shared" si="21"/>
        <v/>
      </c>
      <c r="DH363" s="832">
        <v>361</v>
      </c>
    </row>
    <row r="364" spans="1:112" s="760" customFormat="1" ht="12" customHeight="1" x14ac:dyDescent="0.15">
      <c r="A364" s="1976"/>
      <c r="B364" s="3593"/>
      <c r="C364" s="3671"/>
      <c r="D364" s="3671"/>
      <c r="E364" s="3671"/>
      <c r="F364" s="3671"/>
      <c r="G364" s="3593"/>
      <c r="H364" s="3671"/>
      <c r="I364" s="3672"/>
      <c r="J364" s="3593"/>
      <c r="K364" s="3595"/>
      <c r="L364" s="1979"/>
      <c r="M364" s="1977"/>
      <c r="DF364" s="818"/>
      <c r="DG364" s="772" t="str">
        <f t="shared" si="21"/>
        <v/>
      </c>
      <c r="DH364" s="832">
        <v>362</v>
      </c>
    </row>
    <row r="365" spans="1:112" s="760" customFormat="1" ht="12" customHeight="1" x14ac:dyDescent="0.15">
      <c r="A365" s="1976"/>
      <c r="B365" s="3593"/>
      <c r="C365" s="3671"/>
      <c r="D365" s="3671"/>
      <c r="E365" s="3671"/>
      <c r="F365" s="3671"/>
      <c r="G365" s="3593"/>
      <c r="H365" s="3671"/>
      <c r="I365" s="3672"/>
      <c r="J365" s="3593"/>
      <c r="K365" s="3595"/>
      <c r="L365" s="1979"/>
      <c r="M365" s="1977"/>
      <c r="DF365" s="818"/>
      <c r="DG365" s="772" t="str">
        <f t="shared" si="21"/>
        <v/>
      </c>
      <c r="DH365" s="832">
        <v>363</v>
      </c>
    </row>
    <row r="366" spans="1:112" s="760" customFormat="1" ht="12" customHeight="1" x14ac:dyDescent="0.15">
      <c r="A366" s="1976"/>
      <c r="B366" s="3593"/>
      <c r="C366" s="3671"/>
      <c r="D366" s="3671"/>
      <c r="E366" s="3671"/>
      <c r="F366" s="3671"/>
      <c r="G366" s="3593"/>
      <c r="H366" s="3671"/>
      <c r="I366" s="3672"/>
      <c r="J366" s="3593"/>
      <c r="K366" s="3595"/>
      <c r="L366" s="1979"/>
      <c r="M366" s="1977"/>
      <c r="DF366" s="818"/>
      <c r="DG366" s="772" t="str">
        <f t="shared" si="21"/>
        <v/>
      </c>
      <c r="DH366" s="832">
        <v>364</v>
      </c>
    </row>
    <row r="367" spans="1:112" s="760" customFormat="1" ht="12.75" customHeight="1" x14ac:dyDescent="0.15">
      <c r="A367" s="1976"/>
      <c r="B367" s="3593"/>
      <c r="C367" s="3671"/>
      <c r="D367" s="3671"/>
      <c r="E367" s="3671"/>
      <c r="F367" s="3671"/>
      <c r="G367" s="3593"/>
      <c r="H367" s="3671"/>
      <c r="I367" s="3672"/>
      <c r="J367" s="3593"/>
      <c r="K367" s="3595"/>
      <c r="L367" s="1979"/>
      <c r="M367" s="1977"/>
      <c r="DF367" s="818"/>
      <c r="DG367" s="772" t="str">
        <f t="shared" si="21"/>
        <v/>
      </c>
      <c r="DH367" s="832">
        <v>365</v>
      </c>
    </row>
    <row r="368" spans="1:112" s="760" customFormat="1" ht="12" customHeight="1" x14ac:dyDescent="0.15">
      <c r="A368" s="1976"/>
      <c r="B368" s="3593"/>
      <c r="C368" s="3671"/>
      <c r="D368" s="3671"/>
      <c r="E368" s="3671"/>
      <c r="F368" s="3671"/>
      <c r="G368" s="3593"/>
      <c r="H368" s="3671"/>
      <c r="I368" s="3672"/>
      <c r="J368" s="3593"/>
      <c r="K368" s="3595"/>
      <c r="L368" s="1979"/>
      <c r="M368" s="1977"/>
      <c r="DF368" s="818"/>
      <c r="DG368" s="772" t="str">
        <f t="shared" si="21"/>
        <v/>
      </c>
      <c r="DH368" s="832">
        <v>366</v>
      </c>
    </row>
    <row r="369" spans="1:112" s="760" customFormat="1" ht="12" customHeight="1" x14ac:dyDescent="0.15">
      <c r="A369" s="1976"/>
      <c r="B369" s="3593"/>
      <c r="C369" s="3671"/>
      <c r="D369" s="3671"/>
      <c r="E369" s="3671"/>
      <c r="F369" s="3671"/>
      <c r="G369" s="3593"/>
      <c r="H369" s="3671"/>
      <c r="I369" s="3672"/>
      <c r="J369" s="3593"/>
      <c r="K369" s="3595"/>
      <c r="L369" s="1979"/>
      <c r="M369" s="1977"/>
      <c r="DF369" s="818"/>
      <c r="DG369" s="772" t="str">
        <f t="shared" si="21"/>
        <v/>
      </c>
      <c r="DH369" s="832">
        <v>367</v>
      </c>
    </row>
    <row r="370" spans="1:112" s="760" customFormat="1" ht="12" customHeight="1" x14ac:dyDescent="0.15">
      <c r="A370" s="1976"/>
      <c r="B370" s="3593"/>
      <c r="C370" s="3671"/>
      <c r="D370" s="3671"/>
      <c r="E370" s="3671"/>
      <c r="F370" s="3671"/>
      <c r="G370" s="3593"/>
      <c r="H370" s="3671"/>
      <c r="I370" s="3672"/>
      <c r="J370" s="3593"/>
      <c r="K370" s="3595"/>
      <c r="L370" s="1979"/>
      <c r="M370" s="1977"/>
      <c r="DF370" s="818"/>
      <c r="DG370" s="772" t="str">
        <f t="shared" si="21"/>
        <v/>
      </c>
      <c r="DH370" s="832">
        <v>368</v>
      </c>
    </row>
    <row r="371" spans="1:112" s="760" customFormat="1" ht="12" customHeight="1" x14ac:dyDescent="0.15">
      <c r="A371" s="1976"/>
      <c r="B371" s="3593"/>
      <c r="C371" s="3671"/>
      <c r="D371" s="3671"/>
      <c r="E371" s="3671"/>
      <c r="F371" s="3671"/>
      <c r="G371" s="3593"/>
      <c r="H371" s="3671"/>
      <c r="I371" s="3672"/>
      <c r="J371" s="3593"/>
      <c r="K371" s="3595"/>
      <c r="L371" s="1979"/>
      <c r="M371" s="1977"/>
      <c r="DF371" s="818"/>
      <c r="DG371" s="772" t="str">
        <f t="shared" ref="DG371:DG434" si="22">IF(COUNTA(A371:M371)&gt;0,DH371,"")</f>
        <v/>
      </c>
      <c r="DH371" s="832">
        <v>369</v>
      </c>
    </row>
    <row r="372" spans="1:112" s="760" customFormat="1" ht="12" customHeight="1" x14ac:dyDescent="0.15">
      <c r="A372" s="1976"/>
      <c r="B372" s="3593"/>
      <c r="C372" s="3671"/>
      <c r="D372" s="3671"/>
      <c r="E372" s="3671"/>
      <c r="F372" s="3671"/>
      <c r="G372" s="3593"/>
      <c r="H372" s="3671"/>
      <c r="I372" s="3672"/>
      <c r="J372" s="3593"/>
      <c r="K372" s="3595"/>
      <c r="L372" s="1979"/>
      <c r="M372" s="1977"/>
      <c r="DF372" s="818"/>
      <c r="DG372" s="772" t="str">
        <f t="shared" si="22"/>
        <v/>
      </c>
      <c r="DH372" s="832">
        <v>370</v>
      </c>
    </row>
    <row r="373" spans="1:112" s="760" customFormat="1" ht="12" customHeight="1" x14ac:dyDescent="0.15">
      <c r="A373" s="1976"/>
      <c r="B373" s="3593"/>
      <c r="C373" s="3671"/>
      <c r="D373" s="3671"/>
      <c r="E373" s="3671"/>
      <c r="F373" s="3671"/>
      <c r="G373" s="3593"/>
      <c r="H373" s="3671"/>
      <c r="I373" s="3672"/>
      <c r="J373" s="3593"/>
      <c r="K373" s="3595"/>
      <c r="L373" s="1979"/>
      <c r="M373" s="1977"/>
      <c r="DF373" s="818"/>
      <c r="DG373" s="772" t="str">
        <f t="shared" si="22"/>
        <v/>
      </c>
      <c r="DH373" s="832">
        <v>371</v>
      </c>
    </row>
    <row r="374" spans="1:112" s="760" customFormat="1" ht="12" customHeight="1" x14ac:dyDescent="0.15">
      <c r="A374" s="1976"/>
      <c r="B374" s="3593"/>
      <c r="C374" s="3671"/>
      <c r="D374" s="3671"/>
      <c r="E374" s="3671"/>
      <c r="F374" s="3671"/>
      <c r="G374" s="3593"/>
      <c r="H374" s="3671"/>
      <c r="I374" s="3672"/>
      <c r="J374" s="3593"/>
      <c r="K374" s="3595"/>
      <c r="L374" s="1979"/>
      <c r="M374" s="1977"/>
      <c r="DF374" s="818"/>
      <c r="DG374" s="772" t="str">
        <f t="shared" si="22"/>
        <v/>
      </c>
      <c r="DH374" s="832">
        <v>372</v>
      </c>
    </row>
    <row r="375" spans="1:112" s="760" customFormat="1" ht="12" customHeight="1" x14ac:dyDescent="0.15">
      <c r="A375" s="1976"/>
      <c r="B375" s="3593"/>
      <c r="C375" s="3671"/>
      <c r="D375" s="3671"/>
      <c r="E375" s="3671"/>
      <c r="F375" s="3671"/>
      <c r="G375" s="3593"/>
      <c r="H375" s="3671"/>
      <c r="I375" s="3672"/>
      <c r="J375" s="3593"/>
      <c r="K375" s="3595"/>
      <c r="L375" s="1979"/>
      <c r="M375" s="1977"/>
      <c r="DF375" s="818"/>
      <c r="DG375" s="772" t="str">
        <f t="shared" si="22"/>
        <v/>
      </c>
      <c r="DH375" s="832">
        <v>373</v>
      </c>
    </row>
    <row r="376" spans="1:112" s="760" customFormat="1" ht="12" customHeight="1" x14ac:dyDescent="0.15">
      <c r="A376" s="1976"/>
      <c r="B376" s="3593"/>
      <c r="C376" s="3671"/>
      <c r="D376" s="3671"/>
      <c r="E376" s="3671"/>
      <c r="F376" s="3671"/>
      <c r="G376" s="3593"/>
      <c r="H376" s="3671"/>
      <c r="I376" s="3672"/>
      <c r="J376" s="3593"/>
      <c r="K376" s="3595"/>
      <c r="L376" s="1979"/>
      <c r="M376" s="1977"/>
      <c r="DF376" s="818"/>
      <c r="DG376" s="772" t="str">
        <f t="shared" si="22"/>
        <v/>
      </c>
      <c r="DH376" s="832">
        <v>374</v>
      </c>
    </row>
    <row r="377" spans="1:112" s="760" customFormat="1" ht="12.75" customHeight="1" x14ac:dyDescent="0.15">
      <c r="A377" s="1976"/>
      <c r="B377" s="3593"/>
      <c r="C377" s="3671"/>
      <c r="D377" s="3671"/>
      <c r="E377" s="3671"/>
      <c r="F377" s="3671"/>
      <c r="G377" s="3593"/>
      <c r="H377" s="3671"/>
      <c r="I377" s="3672"/>
      <c r="J377" s="3593"/>
      <c r="K377" s="3595"/>
      <c r="L377" s="1979"/>
      <c r="M377" s="1977"/>
      <c r="DF377" s="818"/>
      <c r="DG377" s="772" t="str">
        <f t="shared" si="22"/>
        <v/>
      </c>
      <c r="DH377" s="832">
        <v>375</v>
      </c>
    </row>
    <row r="378" spans="1:112" s="760" customFormat="1" ht="12" customHeight="1" x14ac:dyDescent="0.15">
      <c r="A378" s="1976"/>
      <c r="B378" s="3593"/>
      <c r="C378" s="3671"/>
      <c r="D378" s="3671"/>
      <c r="E378" s="3671"/>
      <c r="F378" s="3671"/>
      <c r="G378" s="3593"/>
      <c r="H378" s="3671"/>
      <c r="I378" s="3672"/>
      <c r="J378" s="3593"/>
      <c r="K378" s="3595"/>
      <c r="L378" s="1979"/>
      <c r="M378" s="1977"/>
      <c r="DF378" s="818"/>
      <c r="DG378" s="772" t="str">
        <f t="shared" si="22"/>
        <v/>
      </c>
      <c r="DH378" s="832">
        <v>376</v>
      </c>
    </row>
    <row r="379" spans="1:112" s="760" customFormat="1" ht="12" customHeight="1" x14ac:dyDescent="0.15">
      <c r="A379" s="1976"/>
      <c r="B379" s="3593"/>
      <c r="C379" s="3671"/>
      <c r="D379" s="3671"/>
      <c r="E379" s="3671"/>
      <c r="F379" s="3671"/>
      <c r="G379" s="3593"/>
      <c r="H379" s="3671"/>
      <c r="I379" s="3672"/>
      <c r="J379" s="3593"/>
      <c r="K379" s="3595"/>
      <c r="L379" s="1979"/>
      <c r="M379" s="1977"/>
      <c r="DF379" s="818"/>
      <c r="DG379" s="772" t="str">
        <f t="shared" si="22"/>
        <v/>
      </c>
      <c r="DH379" s="832">
        <v>377</v>
      </c>
    </row>
    <row r="380" spans="1:112" s="760" customFormat="1" ht="12" customHeight="1" x14ac:dyDescent="0.15">
      <c r="A380" s="1976"/>
      <c r="B380" s="3593"/>
      <c r="C380" s="3671"/>
      <c r="D380" s="3671"/>
      <c r="E380" s="3671"/>
      <c r="F380" s="3671"/>
      <c r="G380" s="3593"/>
      <c r="H380" s="3671"/>
      <c r="I380" s="3672"/>
      <c r="J380" s="3593"/>
      <c r="K380" s="3595"/>
      <c r="L380" s="1979"/>
      <c r="M380" s="1977"/>
      <c r="DF380" s="818"/>
      <c r="DG380" s="772" t="str">
        <f t="shared" si="22"/>
        <v/>
      </c>
      <c r="DH380" s="832">
        <v>378</v>
      </c>
    </row>
    <row r="381" spans="1:112" s="760" customFormat="1" ht="12" customHeight="1" x14ac:dyDescent="0.15">
      <c r="A381" s="1976"/>
      <c r="B381" s="3593"/>
      <c r="C381" s="3671"/>
      <c r="D381" s="3671"/>
      <c r="E381" s="3671"/>
      <c r="F381" s="3671"/>
      <c r="G381" s="3593"/>
      <c r="H381" s="3671"/>
      <c r="I381" s="3672"/>
      <c r="J381" s="3593"/>
      <c r="K381" s="3595"/>
      <c r="L381" s="1979"/>
      <c r="M381" s="1977"/>
      <c r="DF381" s="818"/>
      <c r="DG381" s="772" t="str">
        <f t="shared" si="22"/>
        <v/>
      </c>
      <c r="DH381" s="832">
        <v>379</v>
      </c>
    </row>
    <row r="382" spans="1:112" s="760" customFormat="1" ht="12" customHeight="1" x14ac:dyDescent="0.15">
      <c r="A382" s="1976"/>
      <c r="B382" s="3593"/>
      <c r="C382" s="3671"/>
      <c r="D382" s="3671"/>
      <c r="E382" s="3671"/>
      <c r="F382" s="3671"/>
      <c r="G382" s="3593"/>
      <c r="H382" s="3671"/>
      <c r="I382" s="3672"/>
      <c r="J382" s="3593"/>
      <c r="K382" s="3595"/>
      <c r="L382" s="1979"/>
      <c r="M382" s="1977"/>
      <c r="DF382" s="818"/>
      <c r="DG382" s="772" t="str">
        <f t="shared" si="22"/>
        <v/>
      </c>
      <c r="DH382" s="832">
        <v>380</v>
      </c>
    </row>
    <row r="383" spans="1:112" s="760" customFormat="1" ht="12" customHeight="1" x14ac:dyDescent="0.15">
      <c r="A383" s="1976"/>
      <c r="B383" s="3593"/>
      <c r="C383" s="3671"/>
      <c r="D383" s="3671"/>
      <c r="E383" s="3671"/>
      <c r="F383" s="3671"/>
      <c r="G383" s="3593"/>
      <c r="H383" s="3671"/>
      <c r="I383" s="3672"/>
      <c r="J383" s="3593"/>
      <c r="K383" s="3595"/>
      <c r="L383" s="1979"/>
      <c r="M383" s="1977"/>
      <c r="DF383" s="818"/>
      <c r="DG383" s="772" t="str">
        <f t="shared" si="22"/>
        <v/>
      </c>
      <c r="DH383" s="832">
        <v>381</v>
      </c>
    </row>
    <row r="384" spans="1:112" s="760" customFormat="1" ht="12" customHeight="1" x14ac:dyDescent="0.15">
      <c r="A384" s="1976"/>
      <c r="B384" s="3593"/>
      <c r="C384" s="3671"/>
      <c r="D384" s="3671"/>
      <c r="E384" s="3671"/>
      <c r="F384" s="3671"/>
      <c r="G384" s="3593"/>
      <c r="H384" s="3671"/>
      <c r="I384" s="3672"/>
      <c r="J384" s="3593"/>
      <c r="K384" s="3595"/>
      <c r="L384" s="1979"/>
      <c r="M384" s="1977"/>
      <c r="DF384" s="818"/>
      <c r="DG384" s="772" t="str">
        <f t="shared" si="22"/>
        <v/>
      </c>
      <c r="DH384" s="832">
        <v>382</v>
      </c>
    </row>
    <row r="385" spans="1:112" s="760" customFormat="1" ht="12" customHeight="1" x14ac:dyDescent="0.15">
      <c r="A385" s="1976"/>
      <c r="B385" s="3593"/>
      <c r="C385" s="3671"/>
      <c r="D385" s="3671"/>
      <c r="E385" s="3671"/>
      <c r="F385" s="3671"/>
      <c r="G385" s="3593"/>
      <c r="H385" s="3671"/>
      <c r="I385" s="3672"/>
      <c r="J385" s="3593"/>
      <c r="K385" s="3595"/>
      <c r="L385" s="1979"/>
      <c r="M385" s="1977"/>
      <c r="DF385" s="818"/>
      <c r="DG385" s="772" t="str">
        <f t="shared" si="22"/>
        <v/>
      </c>
      <c r="DH385" s="832">
        <v>383</v>
      </c>
    </row>
    <row r="386" spans="1:112" s="760" customFormat="1" ht="12" customHeight="1" x14ac:dyDescent="0.15">
      <c r="A386" s="1976"/>
      <c r="B386" s="3593"/>
      <c r="C386" s="3671"/>
      <c r="D386" s="3671"/>
      <c r="E386" s="3671"/>
      <c r="F386" s="3671"/>
      <c r="G386" s="3593"/>
      <c r="H386" s="3671"/>
      <c r="I386" s="3672"/>
      <c r="J386" s="3593"/>
      <c r="K386" s="3595"/>
      <c r="L386" s="1979"/>
      <c r="M386" s="1977"/>
      <c r="DF386" s="818"/>
      <c r="DG386" s="772" t="str">
        <f t="shared" si="22"/>
        <v/>
      </c>
      <c r="DH386" s="832">
        <v>384</v>
      </c>
    </row>
    <row r="387" spans="1:112" s="760" customFormat="1" ht="12.75" customHeight="1" x14ac:dyDescent="0.15">
      <c r="A387" s="1976"/>
      <c r="B387" s="3593"/>
      <c r="C387" s="3671"/>
      <c r="D387" s="3671"/>
      <c r="E387" s="3671"/>
      <c r="F387" s="3671"/>
      <c r="G387" s="3593"/>
      <c r="H387" s="3671"/>
      <c r="I387" s="3672"/>
      <c r="J387" s="3593"/>
      <c r="K387" s="3595"/>
      <c r="L387" s="1979"/>
      <c r="M387" s="1977"/>
      <c r="DF387" s="818"/>
      <c r="DG387" s="772" t="str">
        <f t="shared" si="22"/>
        <v/>
      </c>
      <c r="DH387" s="832">
        <v>385</v>
      </c>
    </row>
    <row r="388" spans="1:112" s="760" customFormat="1" ht="12" customHeight="1" x14ac:dyDescent="0.15">
      <c r="A388" s="1976"/>
      <c r="B388" s="3593"/>
      <c r="C388" s="3671"/>
      <c r="D388" s="3671"/>
      <c r="E388" s="3671"/>
      <c r="F388" s="3671"/>
      <c r="G388" s="3593"/>
      <c r="H388" s="3671"/>
      <c r="I388" s="3672"/>
      <c r="J388" s="3593"/>
      <c r="K388" s="3595"/>
      <c r="L388" s="1979"/>
      <c r="M388" s="1977"/>
      <c r="DF388" s="818"/>
      <c r="DG388" s="772" t="str">
        <f t="shared" si="22"/>
        <v/>
      </c>
      <c r="DH388" s="832">
        <v>386</v>
      </c>
    </row>
    <row r="389" spans="1:112" s="760" customFormat="1" ht="12" customHeight="1" x14ac:dyDescent="0.15">
      <c r="A389" s="1976"/>
      <c r="B389" s="3593"/>
      <c r="C389" s="3671"/>
      <c r="D389" s="3671"/>
      <c r="E389" s="3671"/>
      <c r="F389" s="3671"/>
      <c r="G389" s="3593"/>
      <c r="H389" s="3671"/>
      <c r="I389" s="3672"/>
      <c r="J389" s="3593"/>
      <c r="K389" s="3595"/>
      <c r="L389" s="1979"/>
      <c r="M389" s="1977"/>
      <c r="DF389" s="818"/>
      <c r="DG389" s="772" t="str">
        <f t="shared" si="22"/>
        <v/>
      </c>
      <c r="DH389" s="832">
        <v>387</v>
      </c>
    </row>
    <row r="390" spans="1:112" s="760" customFormat="1" ht="12" customHeight="1" x14ac:dyDescent="0.15">
      <c r="A390" s="1976"/>
      <c r="B390" s="3593"/>
      <c r="C390" s="3671"/>
      <c r="D390" s="3671"/>
      <c r="E390" s="3671"/>
      <c r="F390" s="3671"/>
      <c r="G390" s="3593"/>
      <c r="H390" s="3671"/>
      <c r="I390" s="3672"/>
      <c r="J390" s="3593"/>
      <c r="K390" s="3595"/>
      <c r="L390" s="1979"/>
      <c r="M390" s="1977"/>
      <c r="DF390" s="818"/>
      <c r="DG390" s="772" t="str">
        <f t="shared" si="22"/>
        <v/>
      </c>
      <c r="DH390" s="832">
        <v>388</v>
      </c>
    </row>
    <row r="391" spans="1:112" s="760" customFormat="1" ht="12" customHeight="1" x14ac:dyDescent="0.15">
      <c r="A391" s="1976"/>
      <c r="B391" s="3593"/>
      <c r="C391" s="3671"/>
      <c r="D391" s="3671"/>
      <c r="E391" s="3671"/>
      <c r="F391" s="3671"/>
      <c r="G391" s="3593"/>
      <c r="H391" s="3671"/>
      <c r="I391" s="3672"/>
      <c r="J391" s="3593"/>
      <c r="K391" s="3595"/>
      <c r="L391" s="1979"/>
      <c r="M391" s="1977"/>
      <c r="DF391" s="818"/>
      <c r="DG391" s="772" t="str">
        <f t="shared" si="22"/>
        <v/>
      </c>
      <c r="DH391" s="832">
        <v>389</v>
      </c>
    </row>
    <row r="392" spans="1:112" s="760" customFormat="1" ht="12" customHeight="1" x14ac:dyDescent="0.15">
      <c r="A392" s="1976"/>
      <c r="B392" s="3593"/>
      <c r="C392" s="3671"/>
      <c r="D392" s="3671"/>
      <c r="E392" s="3671"/>
      <c r="F392" s="3671"/>
      <c r="G392" s="3593"/>
      <c r="H392" s="3671"/>
      <c r="I392" s="3672"/>
      <c r="J392" s="3593"/>
      <c r="K392" s="3595"/>
      <c r="L392" s="1979"/>
      <c r="M392" s="1977"/>
      <c r="DF392" s="818"/>
      <c r="DG392" s="772" t="str">
        <f t="shared" si="22"/>
        <v/>
      </c>
      <c r="DH392" s="832">
        <v>390</v>
      </c>
    </row>
    <row r="393" spans="1:112" s="760" customFormat="1" ht="12" customHeight="1" x14ac:dyDescent="0.15">
      <c r="A393" s="1976"/>
      <c r="B393" s="3593"/>
      <c r="C393" s="3671"/>
      <c r="D393" s="3671"/>
      <c r="E393" s="3671"/>
      <c r="F393" s="3671"/>
      <c r="G393" s="3593"/>
      <c r="H393" s="3671"/>
      <c r="I393" s="3672"/>
      <c r="J393" s="3593"/>
      <c r="K393" s="3595"/>
      <c r="L393" s="1979"/>
      <c r="M393" s="1977"/>
      <c r="DF393" s="818"/>
      <c r="DG393" s="772" t="str">
        <f t="shared" si="22"/>
        <v/>
      </c>
      <c r="DH393" s="832">
        <v>391</v>
      </c>
    </row>
    <row r="394" spans="1:112" s="760" customFormat="1" ht="12" customHeight="1" x14ac:dyDescent="0.15">
      <c r="A394" s="1976"/>
      <c r="B394" s="3593"/>
      <c r="C394" s="3671"/>
      <c r="D394" s="3671"/>
      <c r="E394" s="3671"/>
      <c r="F394" s="3671"/>
      <c r="G394" s="3593"/>
      <c r="H394" s="3671"/>
      <c r="I394" s="3672"/>
      <c r="J394" s="3593"/>
      <c r="K394" s="3595"/>
      <c r="L394" s="1979"/>
      <c r="M394" s="1977"/>
      <c r="DF394" s="818"/>
      <c r="DG394" s="772" t="str">
        <f t="shared" si="22"/>
        <v/>
      </c>
      <c r="DH394" s="832">
        <v>392</v>
      </c>
    </row>
    <row r="395" spans="1:112" s="760" customFormat="1" ht="12" customHeight="1" x14ac:dyDescent="0.15">
      <c r="A395" s="1976"/>
      <c r="B395" s="3593"/>
      <c r="C395" s="3671"/>
      <c r="D395" s="3671"/>
      <c r="E395" s="3671"/>
      <c r="F395" s="3671"/>
      <c r="G395" s="3593"/>
      <c r="H395" s="3671"/>
      <c r="I395" s="3672"/>
      <c r="J395" s="3593"/>
      <c r="K395" s="3595"/>
      <c r="L395" s="1979"/>
      <c r="M395" s="1977"/>
      <c r="DF395" s="818"/>
      <c r="DG395" s="772" t="str">
        <f t="shared" si="22"/>
        <v/>
      </c>
      <c r="DH395" s="832">
        <v>393</v>
      </c>
    </row>
    <row r="396" spans="1:112" s="760" customFormat="1" ht="12" customHeight="1" x14ac:dyDescent="0.15">
      <c r="A396" s="1976"/>
      <c r="B396" s="3593"/>
      <c r="C396" s="3671"/>
      <c r="D396" s="3671"/>
      <c r="E396" s="3671"/>
      <c r="F396" s="3671"/>
      <c r="G396" s="3593"/>
      <c r="H396" s="3671"/>
      <c r="I396" s="3672"/>
      <c r="J396" s="3593"/>
      <c r="K396" s="3595"/>
      <c r="L396" s="1979"/>
      <c r="M396" s="1977"/>
      <c r="DF396" s="818"/>
      <c r="DG396" s="772" t="str">
        <f t="shared" si="22"/>
        <v/>
      </c>
      <c r="DH396" s="832">
        <v>394</v>
      </c>
    </row>
    <row r="397" spans="1:112" s="760" customFormat="1" ht="12" customHeight="1" x14ac:dyDescent="0.15">
      <c r="A397" s="1976"/>
      <c r="B397" s="3593"/>
      <c r="C397" s="3671"/>
      <c r="D397" s="3671"/>
      <c r="E397" s="3671"/>
      <c r="F397" s="3671"/>
      <c r="G397" s="3593"/>
      <c r="H397" s="3671"/>
      <c r="I397" s="3672"/>
      <c r="J397" s="3593"/>
      <c r="K397" s="3595"/>
      <c r="L397" s="1979"/>
      <c r="M397" s="1977"/>
      <c r="DF397" s="818"/>
      <c r="DG397" s="772" t="str">
        <f t="shared" si="22"/>
        <v/>
      </c>
      <c r="DH397" s="832">
        <v>395</v>
      </c>
    </row>
    <row r="398" spans="1:112" s="760" customFormat="1" ht="12" customHeight="1" x14ac:dyDescent="0.15">
      <c r="A398" s="1976"/>
      <c r="B398" s="3593"/>
      <c r="C398" s="3671"/>
      <c r="D398" s="3671"/>
      <c r="E398" s="3671"/>
      <c r="F398" s="3671"/>
      <c r="G398" s="3593"/>
      <c r="H398" s="3671"/>
      <c r="I398" s="3672"/>
      <c r="J398" s="3593"/>
      <c r="K398" s="3595"/>
      <c r="L398" s="1979"/>
      <c r="M398" s="1977"/>
      <c r="DF398" s="818"/>
      <c r="DG398" s="772" t="str">
        <f t="shared" si="22"/>
        <v/>
      </c>
      <c r="DH398" s="832">
        <v>396</v>
      </c>
    </row>
    <row r="399" spans="1:112" s="760" customFormat="1" ht="12" customHeight="1" x14ac:dyDescent="0.15">
      <c r="A399" s="1976"/>
      <c r="B399" s="3593"/>
      <c r="C399" s="3671"/>
      <c r="D399" s="3671"/>
      <c r="E399" s="3671"/>
      <c r="F399" s="3671"/>
      <c r="G399" s="3593"/>
      <c r="H399" s="3671"/>
      <c r="I399" s="3672"/>
      <c r="J399" s="3593"/>
      <c r="K399" s="3595"/>
      <c r="L399" s="1979"/>
      <c r="M399" s="1977"/>
      <c r="DF399" s="818"/>
      <c r="DG399" s="772" t="str">
        <f t="shared" si="22"/>
        <v/>
      </c>
      <c r="DH399" s="832">
        <v>397</v>
      </c>
    </row>
    <row r="400" spans="1:112" s="760" customFormat="1" ht="12" customHeight="1" x14ac:dyDescent="0.15">
      <c r="A400" s="1976"/>
      <c r="B400" s="3593"/>
      <c r="C400" s="3671"/>
      <c r="D400" s="3671"/>
      <c r="E400" s="3671"/>
      <c r="F400" s="3671"/>
      <c r="G400" s="3593"/>
      <c r="H400" s="3671"/>
      <c r="I400" s="3672"/>
      <c r="J400" s="3593"/>
      <c r="K400" s="3595"/>
      <c r="L400" s="1979"/>
      <c r="M400" s="1977"/>
      <c r="DF400" s="818"/>
      <c r="DG400" s="772" t="str">
        <f t="shared" si="22"/>
        <v/>
      </c>
      <c r="DH400" s="832">
        <v>398</v>
      </c>
    </row>
    <row r="401" spans="1:112" s="760" customFormat="1" ht="12" customHeight="1" x14ac:dyDescent="0.15">
      <c r="A401" s="1976"/>
      <c r="B401" s="3593"/>
      <c r="C401" s="3671"/>
      <c r="D401" s="3671"/>
      <c r="E401" s="3671"/>
      <c r="F401" s="3671"/>
      <c r="G401" s="3593"/>
      <c r="H401" s="3671"/>
      <c r="I401" s="3672"/>
      <c r="J401" s="3593"/>
      <c r="K401" s="3595"/>
      <c r="L401" s="1979"/>
      <c r="M401" s="1977"/>
      <c r="DF401" s="818"/>
      <c r="DG401" s="772" t="str">
        <f t="shared" si="22"/>
        <v/>
      </c>
      <c r="DH401" s="832">
        <v>399</v>
      </c>
    </row>
    <row r="402" spans="1:112" s="760" customFormat="1" ht="12" customHeight="1" x14ac:dyDescent="0.15">
      <c r="A402" s="1976"/>
      <c r="B402" s="3593"/>
      <c r="C402" s="3671"/>
      <c r="D402" s="3671"/>
      <c r="E402" s="3671"/>
      <c r="F402" s="3671"/>
      <c r="G402" s="3593"/>
      <c r="H402" s="3671"/>
      <c r="I402" s="3672"/>
      <c r="J402" s="3593"/>
      <c r="K402" s="3595"/>
      <c r="L402" s="1979"/>
      <c r="M402" s="1977"/>
      <c r="DF402" s="818"/>
      <c r="DG402" s="772" t="str">
        <f t="shared" si="22"/>
        <v/>
      </c>
      <c r="DH402" s="832">
        <v>400</v>
      </c>
    </row>
    <row r="403" spans="1:112" s="760" customFormat="1" ht="12" customHeight="1" x14ac:dyDescent="0.15">
      <c r="A403" s="1976"/>
      <c r="B403" s="3593"/>
      <c r="C403" s="3671"/>
      <c r="D403" s="3671"/>
      <c r="E403" s="3671"/>
      <c r="F403" s="3671"/>
      <c r="G403" s="3593"/>
      <c r="H403" s="3671"/>
      <c r="I403" s="3672"/>
      <c r="J403" s="3593"/>
      <c r="K403" s="3595"/>
      <c r="L403" s="1979"/>
      <c r="M403" s="1977"/>
      <c r="DF403" s="818"/>
      <c r="DG403" s="772" t="str">
        <f t="shared" si="22"/>
        <v/>
      </c>
      <c r="DH403" s="832">
        <v>401</v>
      </c>
    </row>
    <row r="404" spans="1:112" s="760" customFormat="1" ht="12" customHeight="1" x14ac:dyDescent="0.15">
      <c r="A404" s="1976"/>
      <c r="B404" s="3593"/>
      <c r="C404" s="3671"/>
      <c r="D404" s="3671"/>
      <c r="E404" s="3671"/>
      <c r="F404" s="3671"/>
      <c r="G404" s="3593"/>
      <c r="H404" s="3671"/>
      <c r="I404" s="3672"/>
      <c r="J404" s="3593"/>
      <c r="K404" s="3595"/>
      <c r="L404" s="1979"/>
      <c r="M404" s="1977"/>
      <c r="DF404" s="818"/>
      <c r="DG404" s="772" t="str">
        <f t="shared" si="22"/>
        <v/>
      </c>
      <c r="DH404" s="832">
        <v>402</v>
      </c>
    </row>
    <row r="405" spans="1:112" s="760" customFormat="1" ht="12.75" customHeight="1" x14ac:dyDescent="0.15">
      <c r="A405" s="1976"/>
      <c r="B405" s="3593"/>
      <c r="C405" s="3671"/>
      <c r="D405" s="3671"/>
      <c r="E405" s="3671"/>
      <c r="F405" s="3671"/>
      <c r="G405" s="3593"/>
      <c r="H405" s="3671"/>
      <c r="I405" s="3672"/>
      <c r="J405" s="3593"/>
      <c r="K405" s="3595"/>
      <c r="L405" s="1979"/>
      <c r="M405" s="1977"/>
      <c r="DF405" s="818"/>
      <c r="DG405" s="772" t="str">
        <f t="shared" si="22"/>
        <v/>
      </c>
      <c r="DH405" s="832">
        <v>403</v>
      </c>
    </row>
    <row r="406" spans="1:112" s="760" customFormat="1" ht="12" customHeight="1" x14ac:dyDescent="0.15">
      <c r="A406" s="1976"/>
      <c r="B406" s="3593"/>
      <c r="C406" s="3671"/>
      <c r="D406" s="3671"/>
      <c r="E406" s="3671"/>
      <c r="F406" s="3671"/>
      <c r="G406" s="3593"/>
      <c r="H406" s="3671"/>
      <c r="I406" s="3672"/>
      <c r="J406" s="3593"/>
      <c r="K406" s="3595"/>
      <c r="L406" s="1979"/>
      <c r="M406" s="1977"/>
      <c r="DF406" s="818"/>
      <c r="DG406" s="772" t="str">
        <f t="shared" si="22"/>
        <v/>
      </c>
      <c r="DH406" s="832">
        <v>404</v>
      </c>
    </row>
    <row r="407" spans="1:112" s="760" customFormat="1" ht="12" customHeight="1" x14ac:dyDescent="0.15">
      <c r="A407" s="1976"/>
      <c r="B407" s="3593"/>
      <c r="C407" s="3671"/>
      <c r="D407" s="3671"/>
      <c r="E407" s="3671"/>
      <c r="F407" s="3671"/>
      <c r="G407" s="3593"/>
      <c r="H407" s="3671"/>
      <c r="I407" s="3672"/>
      <c r="J407" s="3593"/>
      <c r="K407" s="3595"/>
      <c r="L407" s="1979"/>
      <c r="M407" s="1977"/>
      <c r="DF407" s="818"/>
      <c r="DG407" s="772" t="str">
        <f t="shared" si="22"/>
        <v/>
      </c>
      <c r="DH407" s="832">
        <v>405</v>
      </c>
    </row>
    <row r="408" spans="1:112" s="760" customFormat="1" ht="12" customHeight="1" x14ac:dyDescent="0.15">
      <c r="A408" s="1976"/>
      <c r="B408" s="3593"/>
      <c r="C408" s="3671"/>
      <c r="D408" s="3671"/>
      <c r="E408" s="3671"/>
      <c r="F408" s="3671"/>
      <c r="G408" s="3593"/>
      <c r="H408" s="3671"/>
      <c r="I408" s="3672"/>
      <c r="J408" s="3593"/>
      <c r="K408" s="3595"/>
      <c r="L408" s="1979"/>
      <c r="M408" s="1977"/>
      <c r="DF408" s="818"/>
      <c r="DG408" s="772" t="str">
        <f t="shared" si="22"/>
        <v/>
      </c>
      <c r="DH408" s="832">
        <v>406</v>
      </c>
    </row>
    <row r="409" spans="1:112" s="760" customFormat="1" ht="12" customHeight="1" x14ac:dyDescent="0.15">
      <c r="A409" s="1976"/>
      <c r="B409" s="3593"/>
      <c r="C409" s="3671"/>
      <c r="D409" s="3671"/>
      <c r="E409" s="3671"/>
      <c r="F409" s="3671"/>
      <c r="G409" s="3593"/>
      <c r="H409" s="3671"/>
      <c r="I409" s="3672"/>
      <c r="J409" s="3593"/>
      <c r="K409" s="3595"/>
      <c r="L409" s="1979"/>
      <c r="M409" s="1977"/>
      <c r="DF409" s="818"/>
      <c r="DG409" s="772" t="str">
        <f t="shared" si="22"/>
        <v/>
      </c>
      <c r="DH409" s="832">
        <v>407</v>
      </c>
    </row>
    <row r="410" spans="1:112" s="760" customFormat="1" ht="12" customHeight="1" x14ac:dyDescent="0.15">
      <c r="A410" s="1976"/>
      <c r="B410" s="3593"/>
      <c r="C410" s="3671"/>
      <c r="D410" s="3671"/>
      <c r="E410" s="3671"/>
      <c r="F410" s="3671"/>
      <c r="G410" s="3593"/>
      <c r="H410" s="3671"/>
      <c r="I410" s="3672"/>
      <c r="J410" s="3593"/>
      <c r="K410" s="3595"/>
      <c r="L410" s="1979"/>
      <c r="M410" s="1977"/>
      <c r="DF410" s="818"/>
      <c r="DG410" s="772" t="str">
        <f t="shared" si="22"/>
        <v/>
      </c>
      <c r="DH410" s="832">
        <v>408</v>
      </c>
    </row>
    <row r="411" spans="1:112" s="760" customFormat="1" ht="12" customHeight="1" x14ac:dyDescent="0.15">
      <c r="A411" s="1976"/>
      <c r="B411" s="3593"/>
      <c r="C411" s="3671"/>
      <c r="D411" s="3671"/>
      <c r="E411" s="3671"/>
      <c r="F411" s="3671"/>
      <c r="G411" s="3593"/>
      <c r="H411" s="3671"/>
      <c r="I411" s="3672"/>
      <c r="J411" s="3593"/>
      <c r="K411" s="3595"/>
      <c r="L411" s="1979"/>
      <c r="M411" s="1977"/>
      <c r="DF411" s="818"/>
      <c r="DG411" s="772" t="str">
        <f t="shared" si="22"/>
        <v/>
      </c>
      <c r="DH411" s="832">
        <v>409</v>
      </c>
    </row>
    <row r="412" spans="1:112" s="760" customFormat="1" ht="12" customHeight="1" x14ac:dyDescent="0.15">
      <c r="A412" s="1976"/>
      <c r="B412" s="3593"/>
      <c r="C412" s="3671"/>
      <c r="D412" s="3671"/>
      <c r="E412" s="3671"/>
      <c r="F412" s="3671"/>
      <c r="G412" s="3593"/>
      <c r="H412" s="3671"/>
      <c r="I412" s="3672"/>
      <c r="J412" s="3593"/>
      <c r="K412" s="3595"/>
      <c r="L412" s="1979"/>
      <c r="M412" s="1977"/>
      <c r="DF412" s="818"/>
      <c r="DG412" s="772" t="str">
        <f t="shared" si="22"/>
        <v/>
      </c>
      <c r="DH412" s="832">
        <v>410</v>
      </c>
    </row>
    <row r="413" spans="1:112" s="760" customFormat="1" ht="12" customHeight="1" x14ac:dyDescent="0.15">
      <c r="A413" s="1976"/>
      <c r="B413" s="3593"/>
      <c r="C413" s="3671"/>
      <c r="D413" s="3671"/>
      <c r="E413" s="3671"/>
      <c r="F413" s="3671"/>
      <c r="G413" s="3593"/>
      <c r="H413" s="3671"/>
      <c r="I413" s="3672"/>
      <c r="J413" s="3593"/>
      <c r="K413" s="3595"/>
      <c r="L413" s="1979"/>
      <c r="M413" s="1977"/>
      <c r="DF413" s="818"/>
      <c r="DG413" s="772" t="str">
        <f t="shared" si="22"/>
        <v/>
      </c>
      <c r="DH413" s="832">
        <v>411</v>
      </c>
    </row>
    <row r="414" spans="1:112" s="760" customFormat="1" ht="12" customHeight="1" x14ac:dyDescent="0.15">
      <c r="A414" s="1976"/>
      <c r="B414" s="3593"/>
      <c r="C414" s="3671"/>
      <c r="D414" s="3671"/>
      <c r="E414" s="3671"/>
      <c r="F414" s="3671"/>
      <c r="G414" s="3593"/>
      <c r="H414" s="3671"/>
      <c r="I414" s="3672"/>
      <c r="J414" s="3593"/>
      <c r="K414" s="3595"/>
      <c r="L414" s="1979"/>
      <c r="M414" s="1977"/>
      <c r="DF414" s="818"/>
      <c r="DG414" s="772" t="str">
        <f t="shared" si="22"/>
        <v/>
      </c>
      <c r="DH414" s="832">
        <v>412</v>
      </c>
    </row>
    <row r="415" spans="1:112" s="760" customFormat="1" ht="12.75" customHeight="1" x14ac:dyDescent="0.15">
      <c r="A415" s="1976"/>
      <c r="B415" s="3593"/>
      <c r="C415" s="3671"/>
      <c r="D415" s="3671"/>
      <c r="E415" s="3671"/>
      <c r="F415" s="3671"/>
      <c r="G415" s="3593"/>
      <c r="H415" s="3671"/>
      <c r="I415" s="3672"/>
      <c r="J415" s="3593"/>
      <c r="K415" s="3595"/>
      <c r="L415" s="1979"/>
      <c r="M415" s="1977"/>
      <c r="DF415" s="818"/>
      <c r="DG415" s="772" t="str">
        <f t="shared" si="22"/>
        <v/>
      </c>
      <c r="DH415" s="832">
        <v>413</v>
      </c>
    </row>
    <row r="416" spans="1:112" s="760" customFormat="1" ht="12" customHeight="1" x14ac:dyDescent="0.15">
      <c r="A416" s="1976"/>
      <c r="B416" s="3593"/>
      <c r="C416" s="3671"/>
      <c r="D416" s="3671"/>
      <c r="E416" s="3671"/>
      <c r="F416" s="3671"/>
      <c r="G416" s="3593"/>
      <c r="H416" s="3671"/>
      <c r="I416" s="3672"/>
      <c r="J416" s="3593"/>
      <c r="K416" s="3595"/>
      <c r="L416" s="1979"/>
      <c r="M416" s="1977"/>
      <c r="DF416" s="818"/>
      <c r="DG416" s="772" t="str">
        <f t="shared" si="22"/>
        <v/>
      </c>
      <c r="DH416" s="832">
        <v>414</v>
      </c>
    </row>
    <row r="417" spans="1:112" s="760" customFormat="1" ht="12" customHeight="1" x14ac:dyDescent="0.15">
      <c r="A417" s="1976"/>
      <c r="B417" s="3593"/>
      <c r="C417" s="3671"/>
      <c r="D417" s="3671"/>
      <c r="E417" s="3671"/>
      <c r="F417" s="3671"/>
      <c r="G417" s="3593"/>
      <c r="H417" s="3671"/>
      <c r="I417" s="3672"/>
      <c r="J417" s="3593"/>
      <c r="K417" s="3595"/>
      <c r="L417" s="1979"/>
      <c r="M417" s="1977"/>
      <c r="DF417" s="818"/>
      <c r="DG417" s="772" t="str">
        <f t="shared" si="22"/>
        <v/>
      </c>
      <c r="DH417" s="832">
        <v>415</v>
      </c>
    </row>
    <row r="418" spans="1:112" s="760" customFormat="1" ht="12" customHeight="1" x14ac:dyDescent="0.15">
      <c r="A418" s="1976"/>
      <c r="B418" s="3593"/>
      <c r="C418" s="3671"/>
      <c r="D418" s="3671"/>
      <c r="E418" s="3671"/>
      <c r="F418" s="3671"/>
      <c r="G418" s="3593"/>
      <c r="H418" s="3671"/>
      <c r="I418" s="3672"/>
      <c r="J418" s="3593"/>
      <c r="K418" s="3595"/>
      <c r="L418" s="1979"/>
      <c r="M418" s="1977"/>
      <c r="DF418" s="818"/>
      <c r="DG418" s="772" t="str">
        <f t="shared" si="22"/>
        <v/>
      </c>
      <c r="DH418" s="832">
        <v>416</v>
      </c>
    </row>
    <row r="419" spans="1:112" s="760" customFormat="1" ht="12" customHeight="1" x14ac:dyDescent="0.15">
      <c r="A419" s="1976"/>
      <c r="B419" s="3593"/>
      <c r="C419" s="3671"/>
      <c r="D419" s="3671"/>
      <c r="E419" s="3671"/>
      <c r="F419" s="3671"/>
      <c r="G419" s="3593"/>
      <c r="H419" s="3671"/>
      <c r="I419" s="3672"/>
      <c r="J419" s="3593"/>
      <c r="K419" s="3595"/>
      <c r="L419" s="1979"/>
      <c r="M419" s="1977"/>
      <c r="DF419" s="818"/>
      <c r="DG419" s="772" t="str">
        <f t="shared" si="22"/>
        <v/>
      </c>
      <c r="DH419" s="832">
        <v>417</v>
      </c>
    </row>
    <row r="420" spans="1:112" s="760" customFormat="1" ht="12" customHeight="1" x14ac:dyDescent="0.15">
      <c r="A420" s="1976"/>
      <c r="B420" s="3593"/>
      <c r="C420" s="3671"/>
      <c r="D420" s="3671"/>
      <c r="E420" s="3671"/>
      <c r="F420" s="3671"/>
      <c r="G420" s="3593"/>
      <c r="H420" s="3671"/>
      <c r="I420" s="3672"/>
      <c r="J420" s="3593"/>
      <c r="K420" s="3595"/>
      <c r="L420" s="1979"/>
      <c r="M420" s="1977"/>
      <c r="DF420" s="818"/>
      <c r="DG420" s="772" t="str">
        <f t="shared" si="22"/>
        <v/>
      </c>
      <c r="DH420" s="832">
        <v>418</v>
      </c>
    </row>
    <row r="421" spans="1:112" s="760" customFormat="1" ht="12" customHeight="1" x14ac:dyDescent="0.15">
      <c r="A421" s="1976"/>
      <c r="B421" s="3593"/>
      <c r="C421" s="3671"/>
      <c r="D421" s="3671"/>
      <c r="E421" s="3671"/>
      <c r="F421" s="3671"/>
      <c r="G421" s="3593"/>
      <c r="H421" s="3671"/>
      <c r="I421" s="3672"/>
      <c r="J421" s="3593"/>
      <c r="K421" s="3595"/>
      <c r="L421" s="1979"/>
      <c r="M421" s="1977"/>
      <c r="DF421" s="818"/>
      <c r="DG421" s="772" t="str">
        <f t="shared" si="22"/>
        <v/>
      </c>
      <c r="DH421" s="832">
        <v>419</v>
      </c>
    </row>
    <row r="422" spans="1:112" s="760" customFormat="1" ht="12" customHeight="1" x14ac:dyDescent="0.15">
      <c r="A422" s="1976"/>
      <c r="B422" s="3593"/>
      <c r="C422" s="3671"/>
      <c r="D422" s="3671"/>
      <c r="E422" s="3671"/>
      <c r="F422" s="3671"/>
      <c r="G422" s="3593"/>
      <c r="H422" s="3671"/>
      <c r="I422" s="3672"/>
      <c r="J422" s="3593"/>
      <c r="K422" s="3595"/>
      <c r="L422" s="1979"/>
      <c r="M422" s="1977"/>
      <c r="DF422" s="818"/>
      <c r="DG422" s="772" t="str">
        <f t="shared" si="22"/>
        <v/>
      </c>
      <c r="DH422" s="832">
        <v>420</v>
      </c>
    </row>
    <row r="423" spans="1:112" s="760" customFormat="1" ht="12" customHeight="1" x14ac:dyDescent="0.15">
      <c r="A423" s="1976"/>
      <c r="B423" s="3593"/>
      <c r="C423" s="3671"/>
      <c r="D423" s="3671"/>
      <c r="E423" s="3671"/>
      <c r="F423" s="3671"/>
      <c r="G423" s="3593"/>
      <c r="H423" s="3671"/>
      <c r="I423" s="3672"/>
      <c r="J423" s="3593"/>
      <c r="K423" s="3595"/>
      <c r="L423" s="1979"/>
      <c r="M423" s="1977"/>
      <c r="DF423" s="818"/>
      <c r="DG423" s="772" t="str">
        <f t="shared" si="22"/>
        <v/>
      </c>
      <c r="DH423" s="832">
        <v>421</v>
      </c>
    </row>
    <row r="424" spans="1:112" s="760" customFormat="1" ht="12" customHeight="1" x14ac:dyDescent="0.15">
      <c r="A424" s="1976"/>
      <c r="B424" s="3593"/>
      <c r="C424" s="3671"/>
      <c r="D424" s="3671"/>
      <c r="E424" s="3671"/>
      <c r="F424" s="3671"/>
      <c r="G424" s="3593"/>
      <c r="H424" s="3671"/>
      <c r="I424" s="3672"/>
      <c r="J424" s="3593"/>
      <c r="K424" s="3595"/>
      <c r="L424" s="1979"/>
      <c r="M424" s="1977"/>
      <c r="DF424" s="818"/>
      <c r="DG424" s="772" t="str">
        <f t="shared" si="22"/>
        <v/>
      </c>
      <c r="DH424" s="832">
        <v>422</v>
      </c>
    </row>
    <row r="425" spans="1:112" s="760" customFormat="1" ht="12.75" customHeight="1" x14ac:dyDescent="0.15">
      <c r="A425" s="1976"/>
      <c r="B425" s="3593"/>
      <c r="C425" s="3671"/>
      <c r="D425" s="3671"/>
      <c r="E425" s="3671"/>
      <c r="F425" s="3671"/>
      <c r="G425" s="3593"/>
      <c r="H425" s="3671"/>
      <c r="I425" s="3672"/>
      <c r="J425" s="3593"/>
      <c r="K425" s="3595"/>
      <c r="L425" s="1979"/>
      <c r="M425" s="1977"/>
      <c r="DF425" s="818"/>
      <c r="DG425" s="772" t="str">
        <f t="shared" si="22"/>
        <v/>
      </c>
      <c r="DH425" s="832">
        <v>423</v>
      </c>
    </row>
    <row r="426" spans="1:112" s="760" customFormat="1" ht="12" customHeight="1" x14ac:dyDescent="0.15">
      <c r="A426" s="1976"/>
      <c r="B426" s="3593"/>
      <c r="C426" s="3671"/>
      <c r="D426" s="3671"/>
      <c r="E426" s="3671"/>
      <c r="F426" s="3671"/>
      <c r="G426" s="3593"/>
      <c r="H426" s="3671"/>
      <c r="I426" s="3672"/>
      <c r="J426" s="3593"/>
      <c r="K426" s="3595"/>
      <c r="L426" s="1979"/>
      <c r="M426" s="1977"/>
      <c r="DF426" s="818"/>
      <c r="DG426" s="772" t="str">
        <f t="shared" si="22"/>
        <v/>
      </c>
      <c r="DH426" s="832">
        <v>424</v>
      </c>
    </row>
    <row r="427" spans="1:112" s="760" customFormat="1" ht="12" customHeight="1" x14ac:dyDescent="0.15">
      <c r="A427" s="1976"/>
      <c r="B427" s="3593"/>
      <c r="C427" s="3671"/>
      <c r="D427" s="3671"/>
      <c r="E427" s="3671"/>
      <c r="F427" s="3671"/>
      <c r="G427" s="3593"/>
      <c r="H427" s="3671"/>
      <c r="I427" s="3672"/>
      <c r="J427" s="3593"/>
      <c r="K427" s="3595"/>
      <c r="L427" s="1979"/>
      <c r="M427" s="1977"/>
      <c r="DF427" s="818"/>
      <c r="DG427" s="772" t="str">
        <f t="shared" si="22"/>
        <v/>
      </c>
      <c r="DH427" s="832">
        <v>425</v>
      </c>
    </row>
    <row r="428" spans="1:112" s="760" customFormat="1" ht="12" customHeight="1" x14ac:dyDescent="0.15">
      <c r="A428" s="1976"/>
      <c r="B428" s="3593"/>
      <c r="C428" s="3671"/>
      <c r="D428" s="3671"/>
      <c r="E428" s="3671"/>
      <c r="F428" s="3671"/>
      <c r="G428" s="3593"/>
      <c r="H428" s="3671"/>
      <c r="I428" s="3672"/>
      <c r="J428" s="3593"/>
      <c r="K428" s="3595"/>
      <c r="L428" s="1979"/>
      <c r="M428" s="1977"/>
      <c r="DF428" s="818"/>
      <c r="DG428" s="772" t="str">
        <f t="shared" si="22"/>
        <v/>
      </c>
      <c r="DH428" s="832">
        <v>426</v>
      </c>
    </row>
    <row r="429" spans="1:112" s="760" customFormat="1" ht="12" customHeight="1" x14ac:dyDescent="0.15">
      <c r="A429" s="1976"/>
      <c r="B429" s="3593"/>
      <c r="C429" s="3671"/>
      <c r="D429" s="3671"/>
      <c r="E429" s="3671"/>
      <c r="F429" s="3671"/>
      <c r="G429" s="3593"/>
      <c r="H429" s="3671"/>
      <c r="I429" s="3672"/>
      <c r="J429" s="3593"/>
      <c r="K429" s="3595"/>
      <c r="L429" s="1979"/>
      <c r="M429" s="1977"/>
      <c r="DF429" s="818"/>
      <c r="DG429" s="772" t="str">
        <f t="shared" si="22"/>
        <v/>
      </c>
      <c r="DH429" s="832">
        <v>427</v>
      </c>
    </row>
    <row r="430" spans="1:112" s="760" customFormat="1" ht="12" customHeight="1" x14ac:dyDescent="0.15">
      <c r="A430" s="1976"/>
      <c r="B430" s="3593"/>
      <c r="C430" s="3671"/>
      <c r="D430" s="3671"/>
      <c r="E430" s="3671"/>
      <c r="F430" s="3671"/>
      <c r="G430" s="3593"/>
      <c r="H430" s="3671"/>
      <c r="I430" s="3672"/>
      <c r="J430" s="3593"/>
      <c r="K430" s="3595"/>
      <c r="L430" s="1979"/>
      <c r="M430" s="1977"/>
      <c r="DF430" s="818"/>
      <c r="DG430" s="772" t="str">
        <f t="shared" si="22"/>
        <v/>
      </c>
      <c r="DH430" s="832">
        <v>428</v>
      </c>
    </row>
    <row r="431" spans="1:112" s="760" customFormat="1" ht="12" customHeight="1" x14ac:dyDescent="0.15">
      <c r="A431" s="1976"/>
      <c r="B431" s="3593"/>
      <c r="C431" s="3671"/>
      <c r="D431" s="3671"/>
      <c r="E431" s="3671"/>
      <c r="F431" s="3671"/>
      <c r="G431" s="3593"/>
      <c r="H431" s="3671"/>
      <c r="I431" s="3672"/>
      <c r="J431" s="3593"/>
      <c r="K431" s="3595"/>
      <c r="L431" s="1979"/>
      <c r="M431" s="1977"/>
      <c r="DF431" s="818"/>
      <c r="DG431" s="772" t="str">
        <f t="shared" si="22"/>
        <v/>
      </c>
      <c r="DH431" s="832">
        <v>429</v>
      </c>
    </row>
    <row r="432" spans="1:112" s="760" customFormat="1" ht="12" customHeight="1" x14ac:dyDescent="0.15">
      <c r="A432" s="1976"/>
      <c r="B432" s="3593"/>
      <c r="C432" s="3671"/>
      <c r="D432" s="3671"/>
      <c r="E432" s="3671"/>
      <c r="F432" s="3671"/>
      <c r="G432" s="3593"/>
      <c r="H432" s="3671"/>
      <c r="I432" s="3672"/>
      <c r="J432" s="3593"/>
      <c r="K432" s="3595"/>
      <c r="L432" s="1979"/>
      <c r="M432" s="1977"/>
      <c r="DF432" s="818"/>
      <c r="DG432" s="772" t="str">
        <f t="shared" si="22"/>
        <v/>
      </c>
      <c r="DH432" s="832">
        <v>430</v>
      </c>
    </row>
    <row r="433" spans="1:112" s="760" customFormat="1" ht="12" customHeight="1" x14ac:dyDescent="0.15">
      <c r="A433" s="1976"/>
      <c r="B433" s="3593"/>
      <c r="C433" s="3671"/>
      <c r="D433" s="3671"/>
      <c r="E433" s="3671"/>
      <c r="F433" s="3671"/>
      <c r="G433" s="3593"/>
      <c r="H433" s="3671"/>
      <c r="I433" s="3672"/>
      <c r="J433" s="3593"/>
      <c r="K433" s="3595"/>
      <c r="L433" s="1979"/>
      <c r="M433" s="1977"/>
      <c r="DF433" s="818"/>
      <c r="DG433" s="772" t="str">
        <f t="shared" si="22"/>
        <v/>
      </c>
      <c r="DH433" s="832">
        <v>431</v>
      </c>
    </row>
    <row r="434" spans="1:112" s="760" customFormat="1" ht="12" customHeight="1" x14ac:dyDescent="0.15">
      <c r="A434" s="1976"/>
      <c r="B434" s="3593"/>
      <c r="C434" s="3671"/>
      <c r="D434" s="3671"/>
      <c r="E434" s="3671"/>
      <c r="F434" s="3671"/>
      <c r="G434" s="3593"/>
      <c r="H434" s="3671"/>
      <c r="I434" s="3672"/>
      <c r="J434" s="3593"/>
      <c r="K434" s="3595"/>
      <c r="L434" s="1979"/>
      <c r="M434" s="1977"/>
      <c r="DF434" s="818"/>
      <c r="DG434" s="772" t="str">
        <f t="shared" si="22"/>
        <v/>
      </c>
      <c r="DH434" s="832">
        <v>432</v>
      </c>
    </row>
    <row r="435" spans="1:112" s="760" customFormat="1" ht="12" customHeight="1" x14ac:dyDescent="0.15">
      <c r="A435" s="1976"/>
      <c r="B435" s="3593"/>
      <c r="C435" s="3671"/>
      <c r="D435" s="3671"/>
      <c r="E435" s="3671"/>
      <c r="F435" s="3671"/>
      <c r="G435" s="3593"/>
      <c r="H435" s="3671"/>
      <c r="I435" s="3672"/>
      <c r="J435" s="3593"/>
      <c r="K435" s="3595"/>
      <c r="L435" s="1979"/>
      <c r="M435" s="1977"/>
      <c r="DF435" s="818"/>
      <c r="DG435" s="772" t="str">
        <f t="shared" ref="DG435:DG498" si="23">IF(COUNTA(A435:M435)&gt;0,DH435,"")</f>
        <v/>
      </c>
      <c r="DH435" s="832">
        <v>433</v>
      </c>
    </row>
    <row r="436" spans="1:112" s="760" customFormat="1" ht="12" customHeight="1" x14ac:dyDescent="0.15">
      <c r="A436" s="1976"/>
      <c r="B436" s="3593"/>
      <c r="C436" s="3671"/>
      <c r="D436" s="3671"/>
      <c r="E436" s="3671"/>
      <c r="F436" s="3671"/>
      <c r="G436" s="3593"/>
      <c r="H436" s="3671"/>
      <c r="I436" s="3672"/>
      <c r="J436" s="3593"/>
      <c r="K436" s="3595"/>
      <c r="L436" s="1979"/>
      <c r="M436" s="1977"/>
      <c r="DF436" s="818"/>
      <c r="DG436" s="772" t="str">
        <f t="shared" si="23"/>
        <v/>
      </c>
      <c r="DH436" s="832">
        <v>434</v>
      </c>
    </row>
    <row r="437" spans="1:112" s="760" customFormat="1" ht="12" customHeight="1" x14ac:dyDescent="0.15">
      <c r="A437" s="1976"/>
      <c r="B437" s="3593"/>
      <c r="C437" s="3671"/>
      <c r="D437" s="3671"/>
      <c r="E437" s="3671"/>
      <c r="F437" s="3671"/>
      <c r="G437" s="3593"/>
      <c r="H437" s="3671"/>
      <c r="I437" s="3672"/>
      <c r="J437" s="3593"/>
      <c r="K437" s="3595"/>
      <c r="L437" s="1979"/>
      <c r="M437" s="1977"/>
      <c r="DF437" s="818"/>
      <c r="DG437" s="772" t="str">
        <f t="shared" si="23"/>
        <v/>
      </c>
      <c r="DH437" s="832">
        <v>435</v>
      </c>
    </row>
    <row r="438" spans="1:112" s="760" customFormat="1" ht="12" customHeight="1" x14ac:dyDescent="0.15">
      <c r="A438" s="1976"/>
      <c r="B438" s="3593"/>
      <c r="C438" s="3671"/>
      <c r="D438" s="3671"/>
      <c r="E438" s="3671"/>
      <c r="F438" s="3671"/>
      <c r="G438" s="3593"/>
      <c r="H438" s="3671"/>
      <c r="I438" s="3672"/>
      <c r="J438" s="3593"/>
      <c r="K438" s="3595"/>
      <c r="L438" s="1979"/>
      <c r="M438" s="1977"/>
      <c r="DF438" s="818"/>
      <c r="DG438" s="772" t="str">
        <f t="shared" si="23"/>
        <v/>
      </c>
      <c r="DH438" s="832">
        <v>436</v>
      </c>
    </row>
    <row r="439" spans="1:112" s="760" customFormat="1" ht="12" customHeight="1" x14ac:dyDescent="0.15">
      <c r="A439" s="1976"/>
      <c r="B439" s="3593"/>
      <c r="C439" s="3671"/>
      <c r="D439" s="3671"/>
      <c r="E439" s="3671"/>
      <c r="F439" s="3671"/>
      <c r="G439" s="3593"/>
      <c r="H439" s="3671"/>
      <c r="I439" s="3672"/>
      <c r="J439" s="3593"/>
      <c r="K439" s="3595"/>
      <c r="L439" s="1979"/>
      <c r="M439" s="1977"/>
      <c r="DF439" s="818"/>
      <c r="DG439" s="772" t="str">
        <f t="shared" si="23"/>
        <v/>
      </c>
      <c r="DH439" s="832">
        <v>437</v>
      </c>
    </row>
    <row r="440" spans="1:112" s="760" customFormat="1" ht="12" customHeight="1" x14ac:dyDescent="0.15">
      <c r="A440" s="1976"/>
      <c r="B440" s="3593"/>
      <c r="C440" s="3671"/>
      <c r="D440" s="3671"/>
      <c r="E440" s="3671"/>
      <c r="F440" s="3671"/>
      <c r="G440" s="3593"/>
      <c r="H440" s="3671"/>
      <c r="I440" s="3672"/>
      <c r="J440" s="3593"/>
      <c r="K440" s="3595"/>
      <c r="L440" s="1979"/>
      <c r="M440" s="1977"/>
      <c r="DF440" s="818"/>
      <c r="DG440" s="772" t="str">
        <f t="shared" si="23"/>
        <v/>
      </c>
      <c r="DH440" s="832">
        <v>438</v>
      </c>
    </row>
    <row r="441" spans="1:112" s="760" customFormat="1" ht="12" customHeight="1" x14ac:dyDescent="0.15">
      <c r="A441" s="1976"/>
      <c r="B441" s="3593"/>
      <c r="C441" s="3671"/>
      <c r="D441" s="3671"/>
      <c r="E441" s="3671"/>
      <c r="F441" s="3671"/>
      <c r="G441" s="3593"/>
      <c r="H441" s="3671"/>
      <c r="I441" s="3672"/>
      <c r="J441" s="3593"/>
      <c r="K441" s="3595"/>
      <c r="L441" s="1979"/>
      <c r="M441" s="1977"/>
      <c r="DF441" s="818"/>
      <c r="DG441" s="772" t="str">
        <f t="shared" si="23"/>
        <v/>
      </c>
      <c r="DH441" s="832">
        <v>439</v>
      </c>
    </row>
    <row r="442" spans="1:112" s="760" customFormat="1" ht="12" customHeight="1" x14ac:dyDescent="0.15">
      <c r="A442" s="1976"/>
      <c r="B442" s="3593"/>
      <c r="C442" s="3671"/>
      <c r="D442" s="3671"/>
      <c r="E442" s="3671"/>
      <c r="F442" s="3671"/>
      <c r="G442" s="3593"/>
      <c r="H442" s="3671"/>
      <c r="I442" s="3672"/>
      <c r="J442" s="3593"/>
      <c r="K442" s="3595"/>
      <c r="L442" s="1979"/>
      <c r="M442" s="1977"/>
      <c r="DF442" s="818"/>
      <c r="DG442" s="772" t="str">
        <f t="shared" si="23"/>
        <v/>
      </c>
      <c r="DH442" s="832">
        <v>440</v>
      </c>
    </row>
    <row r="443" spans="1:112" s="760" customFormat="1" ht="12.75" customHeight="1" x14ac:dyDescent="0.15">
      <c r="A443" s="1976"/>
      <c r="B443" s="3593"/>
      <c r="C443" s="3671"/>
      <c r="D443" s="3671"/>
      <c r="E443" s="3671"/>
      <c r="F443" s="3671"/>
      <c r="G443" s="3593"/>
      <c r="H443" s="3671"/>
      <c r="I443" s="3672"/>
      <c r="J443" s="3593"/>
      <c r="K443" s="3595"/>
      <c r="L443" s="1979"/>
      <c r="M443" s="1977"/>
      <c r="DF443" s="818"/>
      <c r="DG443" s="772" t="str">
        <f t="shared" si="23"/>
        <v/>
      </c>
      <c r="DH443" s="832">
        <v>441</v>
      </c>
    </row>
    <row r="444" spans="1:112" s="760" customFormat="1" ht="12" customHeight="1" x14ac:dyDescent="0.15">
      <c r="A444" s="1976"/>
      <c r="B444" s="3593"/>
      <c r="C444" s="3671"/>
      <c r="D444" s="3671"/>
      <c r="E444" s="3671"/>
      <c r="F444" s="3671"/>
      <c r="G444" s="3593"/>
      <c r="H444" s="3671"/>
      <c r="I444" s="3672"/>
      <c r="J444" s="3593"/>
      <c r="K444" s="3595"/>
      <c r="L444" s="1979"/>
      <c r="M444" s="1977"/>
      <c r="DF444" s="818"/>
      <c r="DG444" s="772" t="str">
        <f t="shared" si="23"/>
        <v/>
      </c>
      <c r="DH444" s="832">
        <v>442</v>
      </c>
    </row>
    <row r="445" spans="1:112" s="760" customFormat="1" ht="12" customHeight="1" x14ac:dyDescent="0.15">
      <c r="A445" s="1976"/>
      <c r="B445" s="3593"/>
      <c r="C445" s="3671"/>
      <c r="D445" s="3671"/>
      <c r="E445" s="3671"/>
      <c r="F445" s="3671"/>
      <c r="G445" s="3593"/>
      <c r="H445" s="3671"/>
      <c r="I445" s="3672"/>
      <c r="J445" s="3593"/>
      <c r="K445" s="3595"/>
      <c r="L445" s="1979"/>
      <c r="M445" s="1977"/>
      <c r="DF445" s="818"/>
      <c r="DG445" s="772" t="str">
        <f t="shared" si="23"/>
        <v/>
      </c>
      <c r="DH445" s="832">
        <v>443</v>
      </c>
    </row>
    <row r="446" spans="1:112" s="760" customFormat="1" ht="12" customHeight="1" x14ac:dyDescent="0.15">
      <c r="A446" s="1976"/>
      <c r="B446" s="3593"/>
      <c r="C446" s="3671"/>
      <c r="D446" s="3671"/>
      <c r="E446" s="3671"/>
      <c r="F446" s="3671"/>
      <c r="G446" s="3593"/>
      <c r="H446" s="3671"/>
      <c r="I446" s="3672"/>
      <c r="J446" s="3593"/>
      <c r="K446" s="3595"/>
      <c r="L446" s="1979"/>
      <c r="M446" s="1977"/>
      <c r="DF446" s="818"/>
      <c r="DG446" s="772" t="str">
        <f t="shared" si="23"/>
        <v/>
      </c>
      <c r="DH446" s="832">
        <v>444</v>
      </c>
    </row>
    <row r="447" spans="1:112" s="760" customFormat="1" ht="12" customHeight="1" x14ac:dyDescent="0.15">
      <c r="A447" s="1976"/>
      <c r="B447" s="3593"/>
      <c r="C447" s="3671"/>
      <c r="D447" s="3671"/>
      <c r="E447" s="3671"/>
      <c r="F447" s="3671"/>
      <c r="G447" s="3593"/>
      <c r="H447" s="3671"/>
      <c r="I447" s="3672"/>
      <c r="J447" s="3593"/>
      <c r="K447" s="3595"/>
      <c r="L447" s="1979"/>
      <c r="M447" s="1977"/>
      <c r="DF447" s="818"/>
      <c r="DG447" s="772" t="str">
        <f t="shared" si="23"/>
        <v/>
      </c>
      <c r="DH447" s="832">
        <v>445</v>
      </c>
    </row>
    <row r="448" spans="1:112" s="760" customFormat="1" ht="12" customHeight="1" x14ac:dyDescent="0.15">
      <c r="A448" s="1976"/>
      <c r="B448" s="3593"/>
      <c r="C448" s="3671"/>
      <c r="D448" s="3671"/>
      <c r="E448" s="3671"/>
      <c r="F448" s="3671"/>
      <c r="G448" s="3593"/>
      <c r="H448" s="3671"/>
      <c r="I448" s="3672"/>
      <c r="J448" s="3593"/>
      <c r="K448" s="3595"/>
      <c r="L448" s="1979"/>
      <c r="M448" s="1977"/>
      <c r="DF448" s="818"/>
      <c r="DG448" s="772" t="str">
        <f t="shared" si="23"/>
        <v/>
      </c>
      <c r="DH448" s="832">
        <v>446</v>
      </c>
    </row>
    <row r="449" spans="1:112" s="760" customFormat="1" ht="12" customHeight="1" x14ac:dyDescent="0.15">
      <c r="A449" s="1976"/>
      <c r="B449" s="3593"/>
      <c r="C449" s="3671"/>
      <c r="D449" s="3671"/>
      <c r="E449" s="3671"/>
      <c r="F449" s="3671"/>
      <c r="G449" s="3593"/>
      <c r="H449" s="3671"/>
      <c r="I449" s="3672"/>
      <c r="J449" s="3593"/>
      <c r="K449" s="3595"/>
      <c r="L449" s="1979"/>
      <c r="M449" s="1977"/>
      <c r="DF449" s="818"/>
      <c r="DG449" s="772" t="str">
        <f t="shared" si="23"/>
        <v/>
      </c>
      <c r="DH449" s="832">
        <v>447</v>
      </c>
    </row>
    <row r="450" spans="1:112" s="760" customFormat="1" ht="12" customHeight="1" x14ac:dyDescent="0.15">
      <c r="A450" s="1976"/>
      <c r="B450" s="3593"/>
      <c r="C450" s="3671"/>
      <c r="D450" s="3671"/>
      <c r="E450" s="3671"/>
      <c r="F450" s="3671"/>
      <c r="G450" s="3593"/>
      <c r="H450" s="3671"/>
      <c r="I450" s="3672"/>
      <c r="J450" s="3593"/>
      <c r="K450" s="3595"/>
      <c r="L450" s="1979"/>
      <c r="M450" s="1977"/>
      <c r="DF450" s="818"/>
      <c r="DG450" s="772" t="str">
        <f t="shared" si="23"/>
        <v/>
      </c>
      <c r="DH450" s="832">
        <v>448</v>
      </c>
    </row>
    <row r="451" spans="1:112" s="760" customFormat="1" ht="12" customHeight="1" x14ac:dyDescent="0.15">
      <c r="A451" s="1976"/>
      <c r="B451" s="3593"/>
      <c r="C451" s="3671"/>
      <c r="D451" s="3671"/>
      <c r="E451" s="3671"/>
      <c r="F451" s="3671"/>
      <c r="G451" s="3593"/>
      <c r="H451" s="3671"/>
      <c r="I451" s="3672"/>
      <c r="J451" s="3593"/>
      <c r="K451" s="3595"/>
      <c r="L451" s="1979"/>
      <c r="M451" s="1977"/>
      <c r="DF451" s="818"/>
      <c r="DG451" s="772" t="str">
        <f t="shared" si="23"/>
        <v/>
      </c>
      <c r="DH451" s="832">
        <v>449</v>
      </c>
    </row>
    <row r="452" spans="1:112" s="760" customFormat="1" ht="12" customHeight="1" x14ac:dyDescent="0.15">
      <c r="A452" s="1976"/>
      <c r="B452" s="3593"/>
      <c r="C452" s="3671"/>
      <c r="D452" s="3671"/>
      <c r="E452" s="3671"/>
      <c r="F452" s="3671"/>
      <c r="G452" s="3593"/>
      <c r="H452" s="3671"/>
      <c r="I452" s="3672"/>
      <c r="J452" s="3593"/>
      <c r="K452" s="3595"/>
      <c r="L452" s="1979"/>
      <c r="M452" s="1977"/>
      <c r="DF452" s="818"/>
      <c r="DG452" s="772" t="str">
        <f t="shared" si="23"/>
        <v/>
      </c>
      <c r="DH452" s="832">
        <v>450</v>
      </c>
    </row>
    <row r="453" spans="1:112" s="760" customFormat="1" ht="12.75" customHeight="1" x14ac:dyDescent="0.15">
      <c r="A453" s="1976"/>
      <c r="B453" s="3593"/>
      <c r="C453" s="3671"/>
      <c r="D453" s="3671"/>
      <c r="E453" s="3671"/>
      <c r="F453" s="3671"/>
      <c r="G453" s="3593"/>
      <c r="H453" s="3671"/>
      <c r="I453" s="3672"/>
      <c r="J453" s="3593"/>
      <c r="K453" s="3595"/>
      <c r="L453" s="1979"/>
      <c r="M453" s="1977"/>
      <c r="DF453" s="818"/>
      <c r="DG453" s="772" t="str">
        <f t="shared" si="23"/>
        <v/>
      </c>
      <c r="DH453" s="832">
        <v>451</v>
      </c>
    </row>
    <row r="454" spans="1:112" s="760" customFormat="1" ht="12" customHeight="1" x14ac:dyDescent="0.15">
      <c r="A454" s="1976"/>
      <c r="B454" s="3593"/>
      <c r="C454" s="3671"/>
      <c r="D454" s="3671"/>
      <c r="E454" s="3671"/>
      <c r="F454" s="3671"/>
      <c r="G454" s="3593"/>
      <c r="H454" s="3671"/>
      <c r="I454" s="3672"/>
      <c r="J454" s="3593"/>
      <c r="K454" s="3595"/>
      <c r="L454" s="1979"/>
      <c r="M454" s="1977"/>
      <c r="DF454" s="818"/>
      <c r="DG454" s="772" t="str">
        <f t="shared" si="23"/>
        <v/>
      </c>
      <c r="DH454" s="832">
        <v>452</v>
      </c>
    </row>
    <row r="455" spans="1:112" s="760" customFormat="1" ht="12" customHeight="1" x14ac:dyDescent="0.15">
      <c r="A455" s="1976"/>
      <c r="B455" s="3593"/>
      <c r="C455" s="3671"/>
      <c r="D455" s="3671"/>
      <c r="E455" s="3671"/>
      <c r="F455" s="3671"/>
      <c r="G455" s="3593"/>
      <c r="H455" s="3671"/>
      <c r="I455" s="3672"/>
      <c r="J455" s="3593"/>
      <c r="K455" s="3595"/>
      <c r="L455" s="1979"/>
      <c r="M455" s="1977"/>
      <c r="DF455" s="818"/>
      <c r="DG455" s="772" t="str">
        <f t="shared" si="23"/>
        <v/>
      </c>
      <c r="DH455" s="832">
        <v>453</v>
      </c>
    </row>
    <row r="456" spans="1:112" s="760" customFormat="1" ht="12" customHeight="1" x14ac:dyDescent="0.15">
      <c r="A456" s="1976"/>
      <c r="B456" s="3593"/>
      <c r="C456" s="3671"/>
      <c r="D456" s="3671"/>
      <c r="E456" s="3671"/>
      <c r="F456" s="3671"/>
      <c r="G456" s="3593"/>
      <c r="H456" s="3671"/>
      <c r="I456" s="3672"/>
      <c r="J456" s="3593"/>
      <c r="K456" s="3595"/>
      <c r="L456" s="1979"/>
      <c r="M456" s="1977"/>
      <c r="DF456" s="818"/>
      <c r="DG456" s="772" t="str">
        <f t="shared" si="23"/>
        <v/>
      </c>
      <c r="DH456" s="832">
        <v>454</v>
      </c>
    </row>
    <row r="457" spans="1:112" s="760" customFormat="1" ht="12" customHeight="1" x14ac:dyDescent="0.15">
      <c r="A457" s="1976"/>
      <c r="B457" s="3593"/>
      <c r="C457" s="3671"/>
      <c r="D457" s="3671"/>
      <c r="E457" s="3671"/>
      <c r="F457" s="3671"/>
      <c r="G457" s="3593"/>
      <c r="H457" s="3671"/>
      <c r="I457" s="3672"/>
      <c r="J457" s="3593"/>
      <c r="K457" s="3595"/>
      <c r="L457" s="1979"/>
      <c r="M457" s="1977"/>
      <c r="DF457" s="818"/>
      <c r="DG457" s="772" t="str">
        <f t="shared" si="23"/>
        <v/>
      </c>
      <c r="DH457" s="832">
        <v>455</v>
      </c>
    </row>
    <row r="458" spans="1:112" s="760" customFormat="1" ht="12" customHeight="1" x14ac:dyDescent="0.15">
      <c r="A458" s="1976"/>
      <c r="B458" s="3593"/>
      <c r="C458" s="3671"/>
      <c r="D458" s="3671"/>
      <c r="E458" s="3671"/>
      <c r="F458" s="3671"/>
      <c r="G458" s="3593"/>
      <c r="H458" s="3671"/>
      <c r="I458" s="3672"/>
      <c r="J458" s="3593"/>
      <c r="K458" s="3595"/>
      <c r="L458" s="1979"/>
      <c r="M458" s="1977"/>
      <c r="DF458" s="818"/>
      <c r="DG458" s="772" t="str">
        <f t="shared" si="23"/>
        <v/>
      </c>
      <c r="DH458" s="832">
        <v>456</v>
      </c>
    </row>
    <row r="459" spans="1:112" s="760" customFormat="1" ht="12" customHeight="1" x14ac:dyDescent="0.15">
      <c r="A459" s="1976"/>
      <c r="B459" s="3593"/>
      <c r="C459" s="3671"/>
      <c r="D459" s="3671"/>
      <c r="E459" s="3671"/>
      <c r="F459" s="3671"/>
      <c r="G459" s="3593"/>
      <c r="H459" s="3671"/>
      <c r="I459" s="3672"/>
      <c r="J459" s="3593"/>
      <c r="K459" s="3595"/>
      <c r="L459" s="1979"/>
      <c r="M459" s="1977"/>
      <c r="DF459" s="818"/>
      <c r="DG459" s="772" t="str">
        <f t="shared" si="23"/>
        <v/>
      </c>
      <c r="DH459" s="832">
        <v>457</v>
      </c>
    </row>
    <row r="460" spans="1:112" s="760" customFormat="1" ht="12" customHeight="1" x14ac:dyDescent="0.15">
      <c r="A460" s="1976"/>
      <c r="B460" s="3593"/>
      <c r="C460" s="3671"/>
      <c r="D460" s="3671"/>
      <c r="E460" s="3671"/>
      <c r="F460" s="3671"/>
      <c r="G460" s="3593"/>
      <c r="H460" s="3671"/>
      <c r="I460" s="3672"/>
      <c r="J460" s="3593"/>
      <c r="K460" s="3595"/>
      <c r="L460" s="1979"/>
      <c r="M460" s="1977"/>
      <c r="DF460" s="818"/>
      <c r="DG460" s="772" t="str">
        <f t="shared" si="23"/>
        <v/>
      </c>
      <c r="DH460" s="832">
        <v>458</v>
      </c>
    </row>
    <row r="461" spans="1:112" s="760" customFormat="1" ht="12" customHeight="1" x14ac:dyDescent="0.15">
      <c r="A461" s="1976"/>
      <c r="B461" s="3593"/>
      <c r="C461" s="3671"/>
      <c r="D461" s="3671"/>
      <c r="E461" s="3671"/>
      <c r="F461" s="3671"/>
      <c r="G461" s="3593"/>
      <c r="H461" s="3671"/>
      <c r="I461" s="3672"/>
      <c r="J461" s="3593"/>
      <c r="K461" s="3595"/>
      <c r="L461" s="1979"/>
      <c r="M461" s="1977"/>
      <c r="DF461" s="818"/>
      <c r="DG461" s="772" t="str">
        <f t="shared" si="23"/>
        <v/>
      </c>
      <c r="DH461" s="832">
        <v>459</v>
      </c>
    </row>
    <row r="462" spans="1:112" s="760" customFormat="1" ht="12" customHeight="1" x14ac:dyDescent="0.15">
      <c r="A462" s="1976"/>
      <c r="B462" s="3593"/>
      <c r="C462" s="3671"/>
      <c r="D462" s="3671"/>
      <c r="E462" s="3671"/>
      <c r="F462" s="3671"/>
      <c r="G462" s="3593"/>
      <c r="H462" s="3671"/>
      <c r="I462" s="3672"/>
      <c r="J462" s="3593"/>
      <c r="K462" s="3595"/>
      <c r="L462" s="1979"/>
      <c r="M462" s="1977"/>
      <c r="DF462" s="818"/>
      <c r="DG462" s="772" t="str">
        <f t="shared" si="23"/>
        <v/>
      </c>
      <c r="DH462" s="832">
        <v>460</v>
      </c>
    </row>
    <row r="463" spans="1:112" s="760" customFormat="1" ht="12.75" customHeight="1" x14ac:dyDescent="0.15">
      <c r="A463" s="1976"/>
      <c r="B463" s="3593"/>
      <c r="C463" s="3671"/>
      <c r="D463" s="3671"/>
      <c r="E463" s="3671"/>
      <c r="F463" s="3671"/>
      <c r="G463" s="3593"/>
      <c r="H463" s="3671"/>
      <c r="I463" s="3672"/>
      <c r="J463" s="3593"/>
      <c r="K463" s="3595"/>
      <c r="L463" s="1979"/>
      <c r="M463" s="1977"/>
      <c r="DF463" s="818"/>
      <c r="DG463" s="772" t="str">
        <f t="shared" si="23"/>
        <v/>
      </c>
      <c r="DH463" s="832">
        <v>461</v>
      </c>
    </row>
    <row r="464" spans="1:112" s="760" customFormat="1" ht="12" customHeight="1" x14ac:dyDescent="0.15">
      <c r="A464" s="1976"/>
      <c r="B464" s="3593"/>
      <c r="C464" s="3671"/>
      <c r="D464" s="3671"/>
      <c r="E464" s="3671"/>
      <c r="F464" s="3671"/>
      <c r="G464" s="3593"/>
      <c r="H464" s="3671"/>
      <c r="I464" s="3672"/>
      <c r="J464" s="3593"/>
      <c r="K464" s="3595"/>
      <c r="L464" s="1979"/>
      <c r="M464" s="1977"/>
      <c r="DF464" s="818"/>
      <c r="DG464" s="772" t="str">
        <f t="shared" si="23"/>
        <v/>
      </c>
      <c r="DH464" s="832">
        <v>462</v>
      </c>
    </row>
    <row r="465" spans="1:112" s="760" customFormat="1" ht="12" customHeight="1" x14ac:dyDescent="0.15">
      <c r="A465" s="1976"/>
      <c r="B465" s="3593"/>
      <c r="C465" s="3671"/>
      <c r="D465" s="3671"/>
      <c r="E465" s="3671"/>
      <c r="F465" s="3671"/>
      <c r="G465" s="3593"/>
      <c r="H465" s="3671"/>
      <c r="I465" s="3672"/>
      <c r="J465" s="3593"/>
      <c r="K465" s="3595"/>
      <c r="L465" s="1979"/>
      <c r="M465" s="1977"/>
      <c r="DF465" s="818"/>
      <c r="DG465" s="772" t="str">
        <f t="shared" si="23"/>
        <v/>
      </c>
      <c r="DH465" s="832">
        <v>463</v>
      </c>
    </row>
    <row r="466" spans="1:112" s="760" customFormat="1" ht="12" customHeight="1" x14ac:dyDescent="0.15">
      <c r="A466" s="1976"/>
      <c r="B466" s="3593"/>
      <c r="C466" s="3671"/>
      <c r="D466" s="3671"/>
      <c r="E466" s="3671"/>
      <c r="F466" s="3671"/>
      <c r="G466" s="3593"/>
      <c r="H466" s="3671"/>
      <c r="I466" s="3672"/>
      <c r="J466" s="3593"/>
      <c r="K466" s="3595"/>
      <c r="L466" s="1979"/>
      <c r="M466" s="1977"/>
      <c r="DF466" s="818"/>
      <c r="DG466" s="772" t="str">
        <f t="shared" si="23"/>
        <v/>
      </c>
      <c r="DH466" s="832">
        <v>464</v>
      </c>
    </row>
    <row r="467" spans="1:112" s="760" customFormat="1" ht="12" customHeight="1" x14ac:dyDescent="0.15">
      <c r="A467" s="1976"/>
      <c r="B467" s="3593"/>
      <c r="C467" s="3671"/>
      <c r="D467" s="3671"/>
      <c r="E467" s="3671"/>
      <c r="F467" s="3671"/>
      <c r="G467" s="3593"/>
      <c r="H467" s="3671"/>
      <c r="I467" s="3672"/>
      <c r="J467" s="3593"/>
      <c r="K467" s="3595"/>
      <c r="L467" s="1979"/>
      <c r="M467" s="1977"/>
      <c r="DF467" s="818"/>
      <c r="DG467" s="772" t="str">
        <f t="shared" si="23"/>
        <v/>
      </c>
      <c r="DH467" s="832">
        <v>465</v>
      </c>
    </row>
    <row r="468" spans="1:112" s="760" customFormat="1" ht="12" customHeight="1" x14ac:dyDescent="0.15">
      <c r="A468" s="1976"/>
      <c r="B468" s="3593"/>
      <c r="C468" s="3671"/>
      <c r="D468" s="3671"/>
      <c r="E468" s="3671"/>
      <c r="F468" s="3671"/>
      <c r="G468" s="3593"/>
      <c r="H468" s="3671"/>
      <c r="I468" s="3672"/>
      <c r="J468" s="3593"/>
      <c r="K468" s="3595"/>
      <c r="L468" s="1979"/>
      <c r="M468" s="1977"/>
      <c r="DF468" s="818"/>
      <c r="DG468" s="772" t="str">
        <f t="shared" si="23"/>
        <v/>
      </c>
      <c r="DH468" s="832">
        <v>466</v>
      </c>
    </row>
    <row r="469" spans="1:112" s="760" customFormat="1" ht="12" customHeight="1" x14ac:dyDescent="0.15">
      <c r="A469" s="1976"/>
      <c r="B469" s="3593"/>
      <c r="C469" s="3671"/>
      <c r="D469" s="3671"/>
      <c r="E469" s="3671"/>
      <c r="F469" s="3671"/>
      <c r="G469" s="3593"/>
      <c r="H469" s="3671"/>
      <c r="I469" s="3672"/>
      <c r="J469" s="3593"/>
      <c r="K469" s="3595"/>
      <c r="L469" s="1979"/>
      <c r="M469" s="1977"/>
      <c r="DF469" s="818"/>
      <c r="DG469" s="772" t="str">
        <f t="shared" si="23"/>
        <v/>
      </c>
      <c r="DH469" s="832">
        <v>467</v>
      </c>
    </row>
    <row r="470" spans="1:112" s="760" customFormat="1" ht="12" customHeight="1" x14ac:dyDescent="0.15">
      <c r="A470" s="1976"/>
      <c r="B470" s="3593"/>
      <c r="C470" s="3671"/>
      <c r="D470" s="3671"/>
      <c r="E470" s="3671"/>
      <c r="F470" s="3671"/>
      <c r="G470" s="3593"/>
      <c r="H470" s="3671"/>
      <c r="I470" s="3672"/>
      <c r="J470" s="3593"/>
      <c r="K470" s="3595"/>
      <c r="L470" s="1979"/>
      <c r="M470" s="1977"/>
      <c r="DF470" s="818"/>
      <c r="DG470" s="772" t="str">
        <f t="shared" si="23"/>
        <v/>
      </c>
      <c r="DH470" s="832">
        <v>468</v>
      </c>
    </row>
    <row r="471" spans="1:112" s="760" customFormat="1" ht="12" customHeight="1" x14ac:dyDescent="0.15">
      <c r="A471" s="1976"/>
      <c r="B471" s="3593"/>
      <c r="C471" s="3671"/>
      <c r="D471" s="3671"/>
      <c r="E471" s="3671"/>
      <c r="F471" s="3671"/>
      <c r="G471" s="3593"/>
      <c r="H471" s="3671"/>
      <c r="I471" s="3672"/>
      <c r="J471" s="3593"/>
      <c r="K471" s="3595"/>
      <c r="L471" s="1979"/>
      <c r="M471" s="1977"/>
      <c r="DF471" s="818"/>
      <c r="DG471" s="772" t="str">
        <f t="shared" si="23"/>
        <v/>
      </c>
      <c r="DH471" s="832">
        <v>469</v>
      </c>
    </row>
    <row r="472" spans="1:112" s="760" customFormat="1" ht="12" customHeight="1" x14ac:dyDescent="0.15">
      <c r="A472" s="1976"/>
      <c r="B472" s="3593"/>
      <c r="C472" s="3671"/>
      <c r="D472" s="3671"/>
      <c r="E472" s="3671"/>
      <c r="F472" s="3671"/>
      <c r="G472" s="3593"/>
      <c r="H472" s="3671"/>
      <c r="I472" s="3672"/>
      <c r="J472" s="3593"/>
      <c r="K472" s="3595"/>
      <c r="L472" s="1979"/>
      <c r="M472" s="1977"/>
      <c r="DF472" s="818"/>
      <c r="DG472" s="772" t="str">
        <f t="shared" si="23"/>
        <v/>
      </c>
      <c r="DH472" s="832">
        <v>470</v>
      </c>
    </row>
    <row r="473" spans="1:112" s="760" customFormat="1" ht="12" customHeight="1" x14ac:dyDescent="0.15">
      <c r="A473" s="1976"/>
      <c r="B473" s="3593"/>
      <c r="C473" s="3671"/>
      <c r="D473" s="3671"/>
      <c r="E473" s="3671"/>
      <c r="F473" s="3671"/>
      <c r="G473" s="3593"/>
      <c r="H473" s="3671"/>
      <c r="I473" s="3672"/>
      <c r="J473" s="3593"/>
      <c r="K473" s="3595"/>
      <c r="L473" s="1979"/>
      <c r="M473" s="1977"/>
      <c r="DF473" s="818"/>
      <c r="DG473" s="772" t="str">
        <f t="shared" si="23"/>
        <v/>
      </c>
      <c r="DH473" s="832">
        <v>471</v>
      </c>
    </row>
    <row r="474" spans="1:112" s="760" customFormat="1" ht="12" customHeight="1" x14ac:dyDescent="0.15">
      <c r="A474" s="1976"/>
      <c r="B474" s="3593"/>
      <c r="C474" s="3671"/>
      <c r="D474" s="3671"/>
      <c r="E474" s="3671"/>
      <c r="F474" s="3671"/>
      <c r="G474" s="3593"/>
      <c r="H474" s="3671"/>
      <c r="I474" s="3672"/>
      <c r="J474" s="3593"/>
      <c r="K474" s="3595"/>
      <c r="L474" s="1979"/>
      <c r="M474" s="1977"/>
      <c r="DF474" s="818"/>
      <c r="DG474" s="772" t="str">
        <f t="shared" si="23"/>
        <v/>
      </c>
      <c r="DH474" s="832">
        <v>472</v>
      </c>
    </row>
    <row r="475" spans="1:112" s="760" customFormat="1" ht="12" customHeight="1" x14ac:dyDescent="0.15">
      <c r="A475" s="1976"/>
      <c r="B475" s="3593"/>
      <c r="C475" s="3671"/>
      <c r="D475" s="3671"/>
      <c r="E475" s="3671"/>
      <c r="F475" s="3671"/>
      <c r="G475" s="3593"/>
      <c r="H475" s="3671"/>
      <c r="I475" s="3672"/>
      <c r="J475" s="3593"/>
      <c r="K475" s="3595"/>
      <c r="L475" s="1979"/>
      <c r="M475" s="1977"/>
      <c r="DF475" s="818"/>
      <c r="DG475" s="772" t="str">
        <f t="shared" si="23"/>
        <v/>
      </c>
      <c r="DH475" s="832">
        <v>473</v>
      </c>
    </row>
    <row r="476" spans="1:112" s="760" customFormat="1" ht="12" customHeight="1" x14ac:dyDescent="0.15">
      <c r="A476" s="1976"/>
      <c r="B476" s="3593"/>
      <c r="C476" s="3671"/>
      <c r="D476" s="3671"/>
      <c r="E476" s="3671"/>
      <c r="F476" s="3671"/>
      <c r="G476" s="3593"/>
      <c r="H476" s="3671"/>
      <c r="I476" s="3672"/>
      <c r="J476" s="3593"/>
      <c r="K476" s="3595"/>
      <c r="L476" s="1979"/>
      <c r="M476" s="1977"/>
      <c r="DF476" s="818"/>
      <c r="DG476" s="772" t="str">
        <f t="shared" si="23"/>
        <v/>
      </c>
      <c r="DH476" s="832">
        <v>474</v>
      </c>
    </row>
    <row r="477" spans="1:112" s="760" customFormat="1" ht="12" customHeight="1" x14ac:dyDescent="0.15">
      <c r="A477" s="1976"/>
      <c r="B477" s="3593"/>
      <c r="C477" s="3671"/>
      <c r="D477" s="3671"/>
      <c r="E477" s="3671"/>
      <c r="F477" s="3671"/>
      <c r="G477" s="3593"/>
      <c r="H477" s="3671"/>
      <c r="I477" s="3672"/>
      <c r="J477" s="3593"/>
      <c r="K477" s="3595"/>
      <c r="L477" s="1979"/>
      <c r="M477" s="1977"/>
      <c r="DF477" s="818"/>
      <c r="DG477" s="772" t="str">
        <f t="shared" si="23"/>
        <v/>
      </c>
      <c r="DH477" s="832">
        <v>475</v>
      </c>
    </row>
    <row r="478" spans="1:112" s="760" customFormat="1" ht="12" customHeight="1" x14ac:dyDescent="0.15">
      <c r="A478" s="1976"/>
      <c r="B478" s="3593"/>
      <c r="C478" s="3671"/>
      <c r="D478" s="3671"/>
      <c r="E478" s="3671"/>
      <c r="F478" s="3671"/>
      <c r="G478" s="3593"/>
      <c r="H478" s="3671"/>
      <c r="I478" s="3672"/>
      <c r="J478" s="3593"/>
      <c r="K478" s="3595"/>
      <c r="L478" s="1979"/>
      <c r="M478" s="1977"/>
      <c r="DF478" s="818"/>
      <c r="DG478" s="772" t="str">
        <f t="shared" si="23"/>
        <v/>
      </c>
      <c r="DH478" s="832">
        <v>476</v>
      </c>
    </row>
    <row r="479" spans="1:112" s="760" customFormat="1" ht="12" customHeight="1" x14ac:dyDescent="0.15">
      <c r="A479" s="1976"/>
      <c r="B479" s="3593"/>
      <c r="C479" s="3671"/>
      <c r="D479" s="3671"/>
      <c r="E479" s="3671"/>
      <c r="F479" s="3671"/>
      <c r="G479" s="3593"/>
      <c r="H479" s="3671"/>
      <c r="I479" s="3672"/>
      <c r="J479" s="3593"/>
      <c r="K479" s="3595"/>
      <c r="L479" s="1979"/>
      <c r="M479" s="1977"/>
      <c r="DF479" s="818"/>
      <c r="DG479" s="772" t="str">
        <f t="shared" si="23"/>
        <v/>
      </c>
      <c r="DH479" s="832">
        <v>477</v>
      </c>
    </row>
    <row r="480" spans="1:112" s="760" customFormat="1" ht="12" customHeight="1" x14ac:dyDescent="0.15">
      <c r="A480" s="1976"/>
      <c r="B480" s="3593"/>
      <c r="C480" s="3671"/>
      <c r="D480" s="3671"/>
      <c r="E480" s="3671"/>
      <c r="F480" s="3671"/>
      <c r="G480" s="3593"/>
      <c r="H480" s="3671"/>
      <c r="I480" s="3672"/>
      <c r="J480" s="3593"/>
      <c r="K480" s="3595"/>
      <c r="L480" s="1979"/>
      <c r="M480" s="1977"/>
      <c r="DF480" s="818"/>
      <c r="DG480" s="772" t="str">
        <f t="shared" si="23"/>
        <v/>
      </c>
      <c r="DH480" s="832">
        <v>478</v>
      </c>
    </row>
    <row r="481" spans="1:112" s="760" customFormat="1" ht="12.75" customHeight="1" x14ac:dyDescent="0.15">
      <c r="A481" s="1976"/>
      <c r="B481" s="3593"/>
      <c r="C481" s="3671"/>
      <c r="D481" s="3671"/>
      <c r="E481" s="3671"/>
      <c r="F481" s="3671"/>
      <c r="G481" s="3593"/>
      <c r="H481" s="3671"/>
      <c r="I481" s="3672"/>
      <c r="J481" s="3593"/>
      <c r="K481" s="3595"/>
      <c r="L481" s="1979"/>
      <c r="M481" s="1977"/>
      <c r="DF481" s="818"/>
      <c r="DG481" s="772" t="str">
        <f t="shared" si="23"/>
        <v/>
      </c>
      <c r="DH481" s="832">
        <v>479</v>
      </c>
    </row>
    <row r="482" spans="1:112" s="760" customFormat="1" ht="12" customHeight="1" x14ac:dyDescent="0.15">
      <c r="A482" s="1976"/>
      <c r="B482" s="3593"/>
      <c r="C482" s="3671"/>
      <c r="D482" s="3671"/>
      <c r="E482" s="3671"/>
      <c r="F482" s="3671"/>
      <c r="G482" s="3593"/>
      <c r="H482" s="3671"/>
      <c r="I482" s="3672"/>
      <c r="J482" s="3593"/>
      <c r="K482" s="3595"/>
      <c r="L482" s="1979"/>
      <c r="M482" s="1977"/>
      <c r="DF482" s="818"/>
      <c r="DG482" s="772" t="str">
        <f t="shared" si="23"/>
        <v/>
      </c>
      <c r="DH482" s="832">
        <v>480</v>
      </c>
    </row>
    <row r="483" spans="1:112" s="760" customFormat="1" ht="12" customHeight="1" x14ac:dyDescent="0.15">
      <c r="A483" s="1976"/>
      <c r="B483" s="3593"/>
      <c r="C483" s="3671"/>
      <c r="D483" s="3671"/>
      <c r="E483" s="3671"/>
      <c r="F483" s="3671"/>
      <c r="G483" s="3593"/>
      <c r="H483" s="3671"/>
      <c r="I483" s="3672"/>
      <c r="J483" s="3593"/>
      <c r="K483" s="3595"/>
      <c r="L483" s="1979"/>
      <c r="M483" s="1977"/>
      <c r="DF483" s="818"/>
      <c r="DG483" s="772" t="str">
        <f t="shared" si="23"/>
        <v/>
      </c>
      <c r="DH483" s="832">
        <v>481</v>
      </c>
    </row>
    <row r="484" spans="1:112" s="760" customFormat="1" ht="12" customHeight="1" x14ac:dyDescent="0.15">
      <c r="A484" s="1976"/>
      <c r="B484" s="3593"/>
      <c r="C484" s="3671"/>
      <c r="D484" s="3671"/>
      <c r="E484" s="3671"/>
      <c r="F484" s="3671"/>
      <c r="G484" s="3593"/>
      <c r="H484" s="3671"/>
      <c r="I484" s="3672"/>
      <c r="J484" s="3593"/>
      <c r="K484" s="3595"/>
      <c r="L484" s="1979"/>
      <c r="M484" s="1977"/>
      <c r="DF484" s="818"/>
      <c r="DG484" s="772" t="str">
        <f t="shared" si="23"/>
        <v/>
      </c>
      <c r="DH484" s="832">
        <v>482</v>
      </c>
    </row>
    <row r="485" spans="1:112" s="760" customFormat="1" ht="12" customHeight="1" x14ac:dyDescent="0.15">
      <c r="A485" s="1976"/>
      <c r="B485" s="3593"/>
      <c r="C485" s="3671"/>
      <c r="D485" s="3671"/>
      <c r="E485" s="3671"/>
      <c r="F485" s="3671"/>
      <c r="G485" s="3593"/>
      <c r="H485" s="3671"/>
      <c r="I485" s="3672"/>
      <c r="J485" s="3593"/>
      <c r="K485" s="3595"/>
      <c r="L485" s="1979"/>
      <c r="M485" s="1977"/>
      <c r="DF485" s="818"/>
      <c r="DG485" s="772" t="str">
        <f t="shared" si="23"/>
        <v/>
      </c>
      <c r="DH485" s="832">
        <v>483</v>
      </c>
    </row>
    <row r="486" spans="1:112" s="760" customFormat="1" ht="12" customHeight="1" x14ac:dyDescent="0.15">
      <c r="A486" s="1976"/>
      <c r="B486" s="3593"/>
      <c r="C486" s="3671"/>
      <c r="D486" s="3671"/>
      <c r="E486" s="3671"/>
      <c r="F486" s="3671"/>
      <c r="G486" s="3593"/>
      <c r="H486" s="3671"/>
      <c r="I486" s="3672"/>
      <c r="J486" s="3593"/>
      <c r="K486" s="3595"/>
      <c r="L486" s="1979"/>
      <c r="M486" s="1977"/>
      <c r="DF486" s="818"/>
      <c r="DG486" s="772" t="str">
        <f t="shared" si="23"/>
        <v/>
      </c>
      <c r="DH486" s="832">
        <v>484</v>
      </c>
    </row>
    <row r="487" spans="1:112" s="760" customFormat="1" ht="12" customHeight="1" x14ac:dyDescent="0.15">
      <c r="A487" s="1976"/>
      <c r="B487" s="3593"/>
      <c r="C487" s="3671"/>
      <c r="D487" s="3671"/>
      <c r="E487" s="3671"/>
      <c r="F487" s="3671"/>
      <c r="G487" s="3593"/>
      <c r="H487" s="3671"/>
      <c r="I487" s="3672"/>
      <c r="J487" s="3593"/>
      <c r="K487" s="3595"/>
      <c r="L487" s="1979"/>
      <c r="M487" s="1977"/>
      <c r="DF487" s="818"/>
      <c r="DG487" s="772" t="str">
        <f t="shared" si="23"/>
        <v/>
      </c>
      <c r="DH487" s="832">
        <v>485</v>
      </c>
    </row>
    <row r="488" spans="1:112" s="760" customFormat="1" ht="12" customHeight="1" x14ac:dyDescent="0.15">
      <c r="A488" s="1976"/>
      <c r="B488" s="3593"/>
      <c r="C488" s="3671"/>
      <c r="D488" s="3671"/>
      <c r="E488" s="3671"/>
      <c r="F488" s="3671"/>
      <c r="G488" s="3593"/>
      <c r="H488" s="3671"/>
      <c r="I488" s="3672"/>
      <c r="J488" s="3593"/>
      <c r="K488" s="3595"/>
      <c r="L488" s="1979"/>
      <c r="M488" s="1977"/>
      <c r="DF488" s="818"/>
      <c r="DG488" s="772" t="str">
        <f t="shared" si="23"/>
        <v/>
      </c>
      <c r="DH488" s="832">
        <v>486</v>
      </c>
    </row>
    <row r="489" spans="1:112" s="760" customFormat="1" ht="12" customHeight="1" x14ac:dyDescent="0.15">
      <c r="A489" s="1976"/>
      <c r="B489" s="3593"/>
      <c r="C489" s="3671"/>
      <c r="D489" s="3671"/>
      <c r="E489" s="3671"/>
      <c r="F489" s="3671"/>
      <c r="G489" s="3593"/>
      <c r="H489" s="3671"/>
      <c r="I489" s="3672"/>
      <c r="J489" s="3593"/>
      <c r="K489" s="3595"/>
      <c r="L489" s="1979"/>
      <c r="M489" s="1977"/>
      <c r="DF489" s="818"/>
      <c r="DG489" s="772" t="str">
        <f t="shared" si="23"/>
        <v/>
      </c>
      <c r="DH489" s="832">
        <v>487</v>
      </c>
    </row>
    <row r="490" spans="1:112" s="760" customFormat="1" ht="12" customHeight="1" x14ac:dyDescent="0.15">
      <c r="A490" s="1976"/>
      <c r="B490" s="3593"/>
      <c r="C490" s="3671"/>
      <c r="D490" s="3671"/>
      <c r="E490" s="3671"/>
      <c r="F490" s="3671"/>
      <c r="G490" s="3593"/>
      <c r="H490" s="3671"/>
      <c r="I490" s="3672"/>
      <c r="J490" s="3593"/>
      <c r="K490" s="3595"/>
      <c r="L490" s="1979"/>
      <c r="M490" s="1977"/>
      <c r="DF490" s="818"/>
      <c r="DG490" s="772" t="str">
        <f t="shared" si="23"/>
        <v/>
      </c>
      <c r="DH490" s="832">
        <v>488</v>
      </c>
    </row>
    <row r="491" spans="1:112" s="760" customFormat="1" ht="12.75" customHeight="1" x14ac:dyDescent="0.15">
      <c r="A491" s="1976"/>
      <c r="B491" s="3593"/>
      <c r="C491" s="3671"/>
      <c r="D491" s="3671"/>
      <c r="E491" s="3671"/>
      <c r="F491" s="3671"/>
      <c r="G491" s="3593"/>
      <c r="H491" s="3671"/>
      <c r="I491" s="3672"/>
      <c r="J491" s="3593"/>
      <c r="K491" s="3595"/>
      <c r="L491" s="1979"/>
      <c r="M491" s="1977"/>
      <c r="DF491" s="818"/>
      <c r="DG491" s="772" t="str">
        <f t="shared" si="23"/>
        <v/>
      </c>
      <c r="DH491" s="832">
        <v>489</v>
      </c>
    </row>
    <row r="492" spans="1:112" s="760" customFormat="1" ht="12" customHeight="1" x14ac:dyDescent="0.15">
      <c r="A492" s="1976"/>
      <c r="B492" s="3593"/>
      <c r="C492" s="3671"/>
      <c r="D492" s="3671"/>
      <c r="E492" s="3671"/>
      <c r="F492" s="3671"/>
      <c r="G492" s="3593"/>
      <c r="H492" s="3671"/>
      <c r="I492" s="3672"/>
      <c r="J492" s="3593"/>
      <c r="K492" s="3595"/>
      <c r="L492" s="1979"/>
      <c r="M492" s="1977"/>
      <c r="DF492" s="818"/>
      <c r="DG492" s="772" t="str">
        <f t="shared" si="23"/>
        <v/>
      </c>
      <c r="DH492" s="832">
        <v>490</v>
      </c>
    </row>
    <row r="493" spans="1:112" s="760" customFormat="1" ht="12" customHeight="1" x14ac:dyDescent="0.15">
      <c r="A493" s="1976"/>
      <c r="B493" s="3593"/>
      <c r="C493" s="3671"/>
      <c r="D493" s="3671"/>
      <c r="E493" s="3671"/>
      <c r="F493" s="3671"/>
      <c r="G493" s="3593"/>
      <c r="H493" s="3671"/>
      <c r="I493" s="3672"/>
      <c r="J493" s="3593"/>
      <c r="K493" s="3595"/>
      <c r="L493" s="1979"/>
      <c r="M493" s="1977"/>
      <c r="DF493" s="818"/>
      <c r="DG493" s="772" t="str">
        <f t="shared" si="23"/>
        <v/>
      </c>
      <c r="DH493" s="832">
        <v>491</v>
      </c>
    </row>
    <row r="494" spans="1:112" s="760" customFormat="1" ht="12" customHeight="1" x14ac:dyDescent="0.15">
      <c r="A494" s="1976"/>
      <c r="B494" s="3593"/>
      <c r="C494" s="3671"/>
      <c r="D494" s="3671"/>
      <c r="E494" s="3671"/>
      <c r="F494" s="3671"/>
      <c r="G494" s="3593"/>
      <c r="H494" s="3671"/>
      <c r="I494" s="3672"/>
      <c r="J494" s="3593"/>
      <c r="K494" s="3595"/>
      <c r="L494" s="1979"/>
      <c r="M494" s="1977"/>
      <c r="DF494" s="818"/>
      <c r="DG494" s="772" t="str">
        <f t="shared" si="23"/>
        <v/>
      </c>
      <c r="DH494" s="832">
        <v>492</v>
      </c>
    </row>
    <row r="495" spans="1:112" s="760" customFormat="1" ht="12" customHeight="1" x14ac:dyDescent="0.15">
      <c r="A495" s="1976"/>
      <c r="B495" s="3593"/>
      <c r="C495" s="3671"/>
      <c r="D495" s="3671"/>
      <c r="E495" s="3671"/>
      <c r="F495" s="3671"/>
      <c r="G495" s="3593"/>
      <c r="H495" s="3671"/>
      <c r="I495" s="3672"/>
      <c r="J495" s="3593"/>
      <c r="K495" s="3595"/>
      <c r="L495" s="1979"/>
      <c r="M495" s="1977"/>
      <c r="DF495" s="818"/>
      <c r="DG495" s="772" t="str">
        <f t="shared" si="23"/>
        <v/>
      </c>
      <c r="DH495" s="832">
        <v>493</v>
      </c>
    </row>
    <row r="496" spans="1:112" s="760" customFormat="1" ht="12" customHeight="1" x14ac:dyDescent="0.15">
      <c r="A496" s="1976"/>
      <c r="B496" s="3593"/>
      <c r="C496" s="3671"/>
      <c r="D496" s="3671"/>
      <c r="E496" s="3671"/>
      <c r="F496" s="3671"/>
      <c r="G496" s="3593"/>
      <c r="H496" s="3671"/>
      <c r="I496" s="3672"/>
      <c r="J496" s="3593"/>
      <c r="K496" s="3595"/>
      <c r="L496" s="1979"/>
      <c r="M496" s="1977"/>
      <c r="DF496" s="818"/>
      <c r="DG496" s="772" t="str">
        <f t="shared" si="23"/>
        <v/>
      </c>
      <c r="DH496" s="832">
        <v>494</v>
      </c>
    </row>
    <row r="497" spans="1:112" s="760" customFormat="1" ht="12" customHeight="1" x14ac:dyDescent="0.15">
      <c r="A497" s="1976"/>
      <c r="B497" s="3593"/>
      <c r="C497" s="3671"/>
      <c r="D497" s="3671"/>
      <c r="E497" s="3671"/>
      <c r="F497" s="3671"/>
      <c r="G497" s="3593"/>
      <c r="H497" s="3671"/>
      <c r="I497" s="3672"/>
      <c r="J497" s="3593"/>
      <c r="K497" s="3595"/>
      <c r="L497" s="1979"/>
      <c r="M497" s="1977"/>
      <c r="DF497" s="818"/>
      <c r="DG497" s="772" t="str">
        <f t="shared" si="23"/>
        <v/>
      </c>
      <c r="DH497" s="832">
        <v>495</v>
      </c>
    </row>
    <row r="498" spans="1:112" s="760" customFormat="1" ht="12" customHeight="1" x14ac:dyDescent="0.15">
      <c r="A498" s="1976"/>
      <c r="B498" s="3593"/>
      <c r="C498" s="3671"/>
      <c r="D498" s="3671"/>
      <c r="E498" s="3671"/>
      <c r="F498" s="3671"/>
      <c r="G498" s="3593"/>
      <c r="H498" s="3671"/>
      <c r="I498" s="3672"/>
      <c r="J498" s="3593"/>
      <c r="K498" s="3595"/>
      <c r="L498" s="1979"/>
      <c r="M498" s="1977"/>
      <c r="DF498" s="818"/>
      <c r="DG498" s="772" t="str">
        <f t="shared" si="23"/>
        <v/>
      </c>
      <c r="DH498" s="832">
        <v>496</v>
      </c>
    </row>
    <row r="499" spans="1:112" s="760" customFormat="1" ht="12" customHeight="1" x14ac:dyDescent="0.15">
      <c r="A499" s="1976"/>
      <c r="B499" s="3593"/>
      <c r="C499" s="3671"/>
      <c r="D499" s="3671"/>
      <c r="E499" s="3671"/>
      <c r="F499" s="3671"/>
      <c r="G499" s="3593"/>
      <c r="H499" s="3671"/>
      <c r="I499" s="3672"/>
      <c r="J499" s="3593"/>
      <c r="K499" s="3595"/>
      <c r="L499" s="1979"/>
      <c r="M499" s="1977"/>
      <c r="DF499" s="818"/>
      <c r="DG499" s="772" t="str">
        <f t="shared" ref="DG499:DG562" si="24">IF(COUNTA(A499:M499)&gt;0,DH499,"")</f>
        <v/>
      </c>
      <c r="DH499" s="832">
        <v>497</v>
      </c>
    </row>
    <row r="500" spans="1:112" s="760" customFormat="1" ht="12" customHeight="1" x14ac:dyDescent="0.15">
      <c r="A500" s="1976"/>
      <c r="B500" s="3593"/>
      <c r="C500" s="3671"/>
      <c r="D500" s="3671"/>
      <c r="E500" s="3671"/>
      <c r="F500" s="3671"/>
      <c r="G500" s="3593"/>
      <c r="H500" s="3671"/>
      <c r="I500" s="3672"/>
      <c r="J500" s="3593"/>
      <c r="K500" s="3595"/>
      <c r="L500" s="1979"/>
      <c r="M500" s="1977"/>
      <c r="DF500" s="818"/>
      <c r="DG500" s="772" t="str">
        <f t="shared" si="24"/>
        <v/>
      </c>
      <c r="DH500" s="832">
        <v>498</v>
      </c>
    </row>
    <row r="501" spans="1:112" s="760" customFormat="1" ht="12.75" customHeight="1" x14ac:dyDescent="0.15">
      <c r="A501" s="1976"/>
      <c r="B501" s="3593"/>
      <c r="C501" s="3671"/>
      <c r="D501" s="3671"/>
      <c r="E501" s="3671"/>
      <c r="F501" s="3671"/>
      <c r="G501" s="3593"/>
      <c r="H501" s="3671"/>
      <c r="I501" s="3672"/>
      <c r="J501" s="3593"/>
      <c r="K501" s="3595"/>
      <c r="L501" s="1979"/>
      <c r="M501" s="1977"/>
      <c r="DF501" s="818"/>
      <c r="DG501" s="772" t="str">
        <f t="shared" si="24"/>
        <v/>
      </c>
      <c r="DH501" s="832">
        <v>499</v>
      </c>
    </row>
    <row r="502" spans="1:112" s="760" customFormat="1" ht="12" customHeight="1" x14ac:dyDescent="0.15">
      <c r="A502" s="1976"/>
      <c r="B502" s="3593"/>
      <c r="C502" s="3671"/>
      <c r="D502" s="3671"/>
      <c r="E502" s="3671"/>
      <c r="F502" s="3671"/>
      <c r="G502" s="3593"/>
      <c r="H502" s="3671"/>
      <c r="I502" s="3672"/>
      <c r="J502" s="3593"/>
      <c r="K502" s="3595"/>
      <c r="L502" s="1979"/>
      <c r="M502" s="1977"/>
      <c r="DF502" s="818"/>
      <c r="DG502" s="772" t="str">
        <f t="shared" si="24"/>
        <v/>
      </c>
      <c r="DH502" s="832">
        <v>500</v>
      </c>
    </row>
    <row r="503" spans="1:112" s="760" customFormat="1" ht="12" customHeight="1" x14ac:dyDescent="0.15">
      <c r="A503" s="1976"/>
      <c r="B503" s="3593"/>
      <c r="C503" s="3671"/>
      <c r="D503" s="3671"/>
      <c r="E503" s="3671"/>
      <c r="F503" s="3671"/>
      <c r="G503" s="3593"/>
      <c r="H503" s="3671"/>
      <c r="I503" s="3672"/>
      <c r="J503" s="3593"/>
      <c r="K503" s="3595"/>
      <c r="L503" s="1979"/>
      <c r="M503" s="1977"/>
      <c r="DF503" s="818"/>
      <c r="DG503" s="772" t="str">
        <f t="shared" si="24"/>
        <v/>
      </c>
      <c r="DH503" s="832">
        <v>501</v>
      </c>
    </row>
    <row r="504" spans="1:112" s="760" customFormat="1" ht="12" customHeight="1" x14ac:dyDescent="0.15">
      <c r="A504" s="1976"/>
      <c r="B504" s="3593"/>
      <c r="C504" s="3671"/>
      <c r="D504" s="3671"/>
      <c r="E504" s="3671"/>
      <c r="F504" s="3671"/>
      <c r="G504" s="3593"/>
      <c r="H504" s="3671"/>
      <c r="I504" s="3672"/>
      <c r="J504" s="3593"/>
      <c r="K504" s="3595"/>
      <c r="L504" s="1979"/>
      <c r="M504" s="1977"/>
      <c r="DF504" s="818"/>
      <c r="DG504" s="772" t="str">
        <f t="shared" si="24"/>
        <v/>
      </c>
      <c r="DH504" s="832">
        <v>502</v>
      </c>
    </row>
    <row r="505" spans="1:112" s="760" customFormat="1" ht="12" customHeight="1" x14ac:dyDescent="0.15">
      <c r="A505" s="1976"/>
      <c r="B505" s="3593"/>
      <c r="C505" s="3671"/>
      <c r="D505" s="3671"/>
      <c r="E505" s="3671"/>
      <c r="F505" s="3671"/>
      <c r="G505" s="3593"/>
      <c r="H505" s="3671"/>
      <c r="I505" s="3672"/>
      <c r="J505" s="3593"/>
      <c r="K505" s="3595"/>
      <c r="L505" s="1979"/>
      <c r="M505" s="1977"/>
      <c r="DF505" s="818"/>
      <c r="DG505" s="772" t="str">
        <f t="shared" si="24"/>
        <v/>
      </c>
      <c r="DH505" s="832">
        <v>503</v>
      </c>
    </row>
    <row r="506" spans="1:112" s="760" customFormat="1" ht="12" customHeight="1" x14ac:dyDescent="0.15">
      <c r="A506" s="1976"/>
      <c r="B506" s="3593"/>
      <c r="C506" s="3671"/>
      <c r="D506" s="3671"/>
      <c r="E506" s="3671"/>
      <c r="F506" s="3671"/>
      <c r="G506" s="3593"/>
      <c r="H506" s="3671"/>
      <c r="I506" s="3672"/>
      <c r="J506" s="3593"/>
      <c r="K506" s="3595"/>
      <c r="L506" s="1979"/>
      <c r="M506" s="1977"/>
      <c r="DF506" s="818"/>
      <c r="DG506" s="772" t="str">
        <f t="shared" si="24"/>
        <v/>
      </c>
      <c r="DH506" s="832">
        <v>504</v>
      </c>
    </row>
    <row r="507" spans="1:112" s="760" customFormat="1" ht="12" customHeight="1" x14ac:dyDescent="0.15">
      <c r="A507" s="1976"/>
      <c r="B507" s="3593"/>
      <c r="C507" s="3671"/>
      <c r="D507" s="3671"/>
      <c r="E507" s="3671"/>
      <c r="F507" s="3671"/>
      <c r="G507" s="3593"/>
      <c r="H507" s="3671"/>
      <c r="I507" s="3672"/>
      <c r="J507" s="3593"/>
      <c r="K507" s="3595"/>
      <c r="L507" s="1979"/>
      <c r="M507" s="1977"/>
      <c r="DF507" s="818"/>
      <c r="DG507" s="772" t="str">
        <f t="shared" si="24"/>
        <v/>
      </c>
      <c r="DH507" s="832">
        <v>505</v>
      </c>
    </row>
    <row r="508" spans="1:112" s="760" customFormat="1" ht="12" customHeight="1" x14ac:dyDescent="0.15">
      <c r="A508" s="1976"/>
      <c r="B508" s="3593"/>
      <c r="C508" s="3671"/>
      <c r="D508" s="3671"/>
      <c r="E508" s="3671"/>
      <c r="F508" s="3671"/>
      <c r="G508" s="3593"/>
      <c r="H508" s="3671"/>
      <c r="I508" s="3672"/>
      <c r="J508" s="3593"/>
      <c r="K508" s="3595"/>
      <c r="L508" s="1979"/>
      <c r="M508" s="1977"/>
      <c r="DF508" s="818"/>
      <c r="DG508" s="772" t="str">
        <f t="shared" si="24"/>
        <v/>
      </c>
      <c r="DH508" s="832">
        <v>506</v>
      </c>
    </row>
    <row r="509" spans="1:112" s="760" customFormat="1" ht="12" customHeight="1" x14ac:dyDescent="0.15">
      <c r="A509" s="1976"/>
      <c r="B509" s="3593"/>
      <c r="C509" s="3671"/>
      <c r="D509" s="3671"/>
      <c r="E509" s="3671"/>
      <c r="F509" s="3671"/>
      <c r="G509" s="3593"/>
      <c r="H509" s="3671"/>
      <c r="I509" s="3672"/>
      <c r="J509" s="3593"/>
      <c r="K509" s="3595"/>
      <c r="L509" s="1979"/>
      <c r="M509" s="1977"/>
      <c r="DF509" s="818"/>
      <c r="DG509" s="772" t="str">
        <f t="shared" si="24"/>
        <v/>
      </c>
      <c r="DH509" s="832">
        <v>507</v>
      </c>
    </row>
    <row r="510" spans="1:112" s="760" customFormat="1" ht="12" customHeight="1" x14ac:dyDescent="0.15">
      <c r="A510" s="1976"/>
      <c r="B510" s="3593"/>
      <c r="C510" s="3671"/>
      <c r="D510" s="3671"/>
      <c r="E510" s="3671"/>
      <c r="F510" s="3671"/>
      <c r="G510" s="3593"/>
      <c r="H510" s="3671"/>
      <c r="I510" s="3672"/>
      <c r="J510" s="3593"/>
      <c r="K510" s="3595"/>
      <c r="L510" s="1979"/>
      <c r="M510" s="1977"/>
      <c r="DF510" s="818"/>
      <c r="DG510" s="772" t="str">
        <f t="shared" si="24"/>
        <v/>
      </c>
      <c r="DH510" s="832">
        <v>508</v>
      </c>
    </row>
    <row r="511" spans="1:112" s="760" customFormat="1" ht="12" customHeight="1" x14ac:dyDescent="0.15">
      <c r="A511" s="1976"/>
      <c r="B511" s="3593"/>
      <c r="C511" s="3671"/>
      <c r="D511" s="3671"/>
      <c r="E511" s="3671"/>
      <c r="F511" s="3671"/>
      <c r="G511" s="3593"/>
      <c r="H511" s="3671"/>
      <c r="I511" s="3672"/>
      <c r="J511" s="3593"/>
      <c r="K511" s="3595"/>
      <c r="L511" s="1979"/>
      <c r="M511" s="1977"/>
      <c r="DF511" s="818"/>
      <c r="DG511" s="772" t="str">
        <f t="shared" si="24"/>
        <v/>
      </c>
      <c r="DH511" s="832">
        <v>509</v>
      </c>
    </row>
    <row r="512" spans="1:112" s="760" customFormat="1" ht="12" customHeight="1" x14ac:dyDescent="0.15">
      <c r="A512" s="1976"/>
      <c r="B512" s="3593"/>
      <c r="C512" s="3671"/>
      <c r="D512" s="3671"/>
      <c r="E512" s="3671"/>
      <c r="F512" s="3671"/>
      <c r="G512" s="3593"/>
      <c r="H512" s="3671"/>
      <c r="I512" s="3672"/>
      <c r="J512" s="3593"/>
      <c r="K512" s="3595"/>
      <c r="L512" s="1979"/>
      <c r="M512" s="1977"/>
      <c r="DF512" s="818"/>
      <c r="DG512" s="772" t="str">
        <f t="shared" si="24"/>
        <v/>
      </c>
      <c r="DH512" s="832">
        <v>510</v>
      </c>
    </row>
    <row r="513" spans="1:112" s="760" customFormat="1" ht="12" customHeight="1" x14ac:dyDescent="0.15">
      <c r="A513" s="1976"/>
      <c r="B513" s="3593"/>
      <c r="C513" s="3671"/>
      <c r="D513" s="3671"/>
      <c r="E513" s="3671"/>
      <c r="F513" s="3671"/>
      <c r="G513" s="3593"/>
      <c r="H513" s="3671"/>
      <c r="I513" s="3672"/>
      <c r="J513" s="3593"/>
      <c r="K513" s="3595"/>
      <c r="L513" s="1979"/>
      <c r="M513" s="1977"/>
      <c r="DF513" s="818"/>
      <c r="DG513" s="772" t="str">
        <f t="shared" si="24"/>
        <v/>
      </c>
      <c r="DH513" s="832">
        <v>511</v>
      </c>
    </row>
    <row r="514" spans="1:112" s="760" customFormat="1" ht="12" customHeight="1" x14ac:dyDescent="0.15">
      <c r="A514" s="1976"/>
      <c r="B514" s="3593"/>
      <c r="C514" s="3671"/>
      <c r="D514" s="3671"/>
      <c r="E514" s="3671"/>
      <c r="F514" s="3671"/>
      <c r="G514" s="3593"/>
      <c r="H514" s="3671"/>
      <c r="I514" s="3672"/>
      <c r="J514" s="3593"/>
      <c r="K514" s="3595"/>
      <c r="L514" s="1979"/>
      <c r="M514" s="1977"/>
      <c r="DF514" s="818"/>
      <c r="DG514" s="772" t="str">
        <f t="shared" si="24"/>
        <v/>
      </c>
      <c r="DH514" s="832">
        <v>512</v>
      </c>
    </row>
    <row r="515" spans="1:112" s="760" customFormat="1" ht="12" customHeight="1" x14ac:dyDescent="0.15">
      <c r="A515" s="1976"/>
      <c r="B515" s="3593"/>
      <c r="C515" s="3671"/>
      <c r="D515" s="3671"/>
      <c r="E515" s="3671"/>
      <c r="F515" s="3671"/>
      <c r="G515" s="3593"/>
      <c r="H515" s="3671"/>
      <c r="I515" s="3672"/>
      <c r="J515" s="3593"/>
      <c r="K515" s="3595"/>
      <c r="L515" s="1979"/>
      <c r="M515" s="1977"/>
      <c r="DF515" s="818"/>
      <c r="DG515" s="772" t="str">
        <f t="shared" si="24"/>
        <v/>
      </c>
      <c r="DH515" s="832">
        <v>513</v>
      </c>
    </row>
    <row r="516" spans="1:112" s="760" customFormat="1" ht="12" customHeight="1" x14ac:dyDescent="0.15">
      <c r="A516" s="1976"/>
      <c r="B516" s="3593"/>
      <c r="C516" s="3671"/>
      <c r="D516" s="3671"/>
      <c r="E516" s="3671"/>
      <c r="F516" s="3671"/>
      <c r="G516" s="3593"/>
      <c r="H516" s="3671"/>
      <c r="I516" s="3672"/>
      <c r="J516" s="3593"/>
      <c r="K516" s="3595"/>
      <c r="L516" s="1979"/>
      <c r="M516" s="1977"/>
      <c r="DF516" s="818"/>
      <c r="DG516" s="772" t="str">
        <f t="shared" si="24"/>
        <v/>
      </c>
      <c r="DH516" s="832">
        <v>514</v>
      </c>
    </row>
    <row r="517" spans="1:112" s="760" customFormat="1" ht="12" customHeight="1" x14ac:dyDescent="0.15">
      <c r="A517" s="1976"/>
      <c r="B517" s="3593"/>
      <c r="C517" s="3671"/>
      <c r="D517" s="3671"/>
      <c r="E517" s="3671"/>
      <c r="F517" s="3671"/>
      <c r="G517" s="3593"/>
      <c r="H517" s="3671"/>
      <c r="I517" s="3672"/>
      <c r="J517" s="3593"/>
      <c r="K517" s="3595"/>
      <c r="L517" s="1979"/>
      <c r="M517" s="1977"/>
      <c r="DF517" s="818"/>
      <c r="DG517" s="772" t="str">
        <f t="shared" si="24"/>
        <v/>
      </c>
      <c r="DH517" s="832">
        <v>515</v>
      </c>
    </row>
    <row r="518" spans="1:112" s="760" customFormat="1" ht="12" customHeight="1" x14ac:dyDescent="0.15">
      <c r="A518" s="1976"/>
      <c r="B518" s="3593"/>
      <c r="C518" s="3671"/>
      <c r="D518" s="3671"/>
      <c r="E518" s="3671"/>
      <c r="F518" s="3671"/>
      <c r="G518" s="3593"/>
      <c r="H518" s="3671"/>
      <c r="I518" s="3672"/>
      <c r="J518" s="3593"/>
      <c r="K518" s="3595"/>
      <c r="L518" s="1979"/>
      <c r="M518" s="1977"/>
      <c r="DF518" s="818"/>
      <c r="DG518" s="772" t="str">
        <f t="shared" si="24"/>
        <v/>
      </c>
      <c r="DH518" s="832">
        <v>516</v>
      </c>
    </row>
    <row r="519" spans="1:112" s="760" customFormat="1" ht="12.75" customHeight="1" x14ac:dyDescent="0.15">
      <c r="A519" s="1976"/>
      <c r="B519" s="3593"/>
      <c r="C519" s="3671"/>
      <c r="D519" s="3671"/>
      <c r="E519" s="3671"/>
      <c r="F519" s="3671"/>
      <c r="G519" s="3593"/>
      <c r="H519" s="3671"/>
      <c r="I519" s="3672"/>
      <c r="J519" s="3593"/>
      <c r="K519" s="3595"/>
      <c r="L519" s="1979"/>
      <c r="M519" s="1977"/>
      <c r="DF519" s="818"/>
      <c r="DG519" s="772" t="str">
        <f t="shared" si="24"/>
        <v/>
      </c>
      <c r="DH519" s="832">
        <v>517</v>
      </c>
    </row>
    <row r="520" spans="1:112" s="760" customFormat="1" ht="12" customHeight="1" x14ac:dyDescent="0.15">
      <c r="A520" s="1976"/>
      <c r="B520" s="3593"/>
      <c r="C520" s="3671"/>
      <c r="D520" s="3671"/>
      <c r="E520" s="3671"/>
      <c r="F520" s="3671"/>
      <c r="G520" s="3593"/>
      <c r="H520" s="3671"/>
      <c r="I520" s="3672"/>
      <c r="J520" s="3593"/>
      <c r="K520" s="3595"/>
      <c r="L520" s="1979"/>
      <c r="M520" s="1977"/>
      <c r="DF520" s="818"/>
      <c r="DG520" s="772" t="str">
        <f t="shared" si="24"/>
        <v/>
      </c>
      <c r="DH520" s="832">
        <v>518</v>
      </c>
    </row>
    <row r="521" spans="1:112" s="760" customFormat="1" ht="12" customHeight="1" x14ac:dyDescent="0.15">
      <c r="A521" s="1976"/>
      <c r="B521" s="3593"/>
      <c r="C521" s="3671"/>
      <c r="D521" s="3671"/>
      <c r="E521" s="3671"/>
      <c r="F521" s="3671"/>
      <c r="G521" s="3593"/>
      <c r="H521" s="3671"/>
      <c r="I521" s="3672"/>
      <c r="J521" s="3593"/>
      <c r="K521" s="3595"/>
      <c r="L521" s="1979"/>
      <c r="M521" s="1977"/>
      <c r="DF521" s="818"/>
      <c r="DG521" s="772" t="str">
        <f t="shared" si="24"/>
        <v/>
      </c>
      <c r="DH521" s="832">
        <v>519</v>
      </c>
    </row>
    <row r="522" spans="1:112" s="760" customFormat="1" ht="12" customHeight="1" x14ac:dyDescent="0.15">
      <c r="A522" s="1976"/>
      <c r="B522" s="3593"/>
      <c r="C522" s="3671"/>
      <c r="D522" s="3671"/>
      <c r="E522" s="3671"/>
      <c r="F522" s="3671"/>
      <c r="G522" s="3593"/>
      <c r="H522" s="3671"/>
      <c r="I522" s="3672"/>
      <c r="J522" s="3593"/>
      <c r="K522" s="3595"/>
      <c r="L522" s="1979"/>
      <c r="M522" s="1977"/>
      <c r="DF522" s="818"/>
      <c r="DG522" s="772" t="str">
        <f t="shared" si="24"/>
        <v/>
      </c>
      <c r="DH522" s="832">
        <v>520</v>
      </c>
    </row>
    <row r="523" spans="1:112" s="760" customFormat="1" ht="12" customHeight="1" x14ac:dyDescent="0.15">
      <c r="A523" s="1976"/>
      <c r="B523" s="3593"/>
      <c r="C523" s="3671"/>
      <c r="D523" s="3671"/>
      <c r="E523" s="3671"/>
      <c r="F523" s="3671"/>
      <c r="G523" s="3593"/>
      <c r="H523" s="3671"/>
      <c r="I523" s="3672"/>
      <c r="J523" s="3593"/>
      <c r="K523" s="3595"/>
      <c r="L523" s="1979"/>
      <c r="M523" s="1977"/>
      <c r="DF523" s="818"/>
      <c r="DG523" s="772" t="str">
        <f t="shared" si="24"/>
        <v/>
      </c>
      <c r="DH523" s="832">
        <v>521</v>
      </c>
    </row>
    <row r="524" spans="1:112" s="760" customFormat="1" ht="12" customHeight="1" x14ac:dyDescent="0.15">
      <c r="A524" s="1976"/>
      <c r="B524" s="3593"/>
      <c r="C524" s="3671"/>
      <c r="D524" s="3671"/>
      <c r="E524" s="3671"/>
      <c r="F524" s="3671"/>
      <c r="G524" s="3593"/>
      <c r="H524" s="3671"/>
      <c r="I524" s="3672"/>
      <c r="J524" s="3593"/>
      <c r="K524" s="3595"/>
      <c r="L524" s="1979"/>
      <c r="M524" s="1977"/>
      <c r="DF524" s="818"/>
      <c r="DG524" s="772" t="str">
        <f t="shared" si="24"/>
        <v/>
      </c>
      <c r="DH524" s="832">
        <v>522</v>
      </c>
    </row>
    <row r="525" spans="1:112" s="760" customFormat="1" ht="12" customHeight="1" x14ac:dyDescent="0.15">
      <c r="A525" s="1976"/>
      <c r="B525" s="3593"/>
      <c r="C525" s="3671"/>
      <c r="D525" s="3671"/>
      <c r="E525" s="3671"/>
      <c r="F525" s="3671"/>
      <c r="G525" s="3593"/>
      <c r="H525" s="3671"/>
      <c r="I525" s="3672"/>
      <c r="J525" s="3593"/>
      <c r="K525" s="3595"/>
      <c r="L525" s="1979"/>
      <c r="M525" s="1977"/>
      <c r="DF525" s="818"/>
      <c r="DG525" s="772" t="str">
        <f t="shared" si="24"/>
        <v/>
      </c>
      <c r="DH525" s="832">
        <v>523</v>
      </c>
    </row>
    <row r="526" spans="1:112" s="760" customFormat="1" ht="12" customHeight="1" x14ac:dyDescent="0.15">
      <c r="A526" s="1976"/>
      <c r="B526" s="3593"/>
      <c r="C526" s="3671"/>
      <c r="D526" s="3671"/>
      <c r="E526" s="3671"/>
      <c r="F526" s="3671"/>
      <c r="G526" s="3593"/>
      <c r="H526" s="3671"/>
      <c r="I526" s="3672"/>
      <c r="J526" s="3593"/>
      <c r="K526" s="3595"/>
      <c r="L526" s="1979"/>
      <c r="M526" s="1977"/>
      <c r="DF526" s="818"/>
      <c r="DG526" s="772" t="str">
        <f t="shared" si="24"/>
        <v/>
      </c>
      <c r="DH526" s="832">
        <v>524</v>
      </c>
    </row>
    <row r="527" spans="1:112" s="760" customFormat="1" ht="12" customHeight="1" x14ac:dyDescent="0.15">
      <c r="A527" s="1976"/>
      <c r="B527" s="3593"/>
      <c r="C527" s="3671"/>
      <c r="D527" s="3671"/>
      <c r="E527" s="3671"/>
      <c r="F527" s="3671"/>
      <c r="G527" s="3593"/>
      <c r="H527" s="3671"/>
      <c r="I527" s="3672"/>
      <c r="J527" s="3593"/>
      <c r="K527" s="3595"/>
      <c r="L527" s="1979"/>
      <c r="M527" s="1977"/>
      <c r="DF527" s="818"/>
      <c r="DG527" s="772" t="str">
        <f t="shared" si="24"/>
        <v/>
      </c>
      <c r="DH527" s="832">
        <v>525</v>
      </c>
    </row>
    <row r="528" spans="1:112" s="760" customFormat="1" ht="12" customHeight="1" x14ac:dyDescent="0.15">
      <c r="A528" s="1976"/>
      <c r="B528" s="3593"/>
      <c r="C528" s="3671"/>
      <c r="D528" s="3671"/>
      <c r="E528" s="3671"/>
      <c r="F528" s="3671"/>
      <c r="G528" s="3593"/>
      <c r="H528" s="3671"/>
      <c r="I528" s="3672"/>
      <c r="J528" s="3593"/>
      <c r="K528" s="3595"/>
      <c r="L528" s="1979"/>
      <c r="M528" s="1977"/>
      <c r="DF528" s="818"/>
      <c r="DG528" s="772" t="str">
        <f t="shared" si="24"/>
        <v/>
      </c>
      <c r="DH528" s="832">
        <v>526</v>
      </c>
    </row>
    <row r="529" spans="1:112" s="760" customFormat="1" ht="12.75" customHeight="1" x14ac:dyDescent="0.15">
      <c r="A529" s="1976"/>
      <c r="B529" s="3593"/>
      <c r="C529" s="3671"/>
      <c r="D529" s="3671"/>
      <c r="E529" s="3671"/>
      <c r="F529" s="3671"/>
      <c r="G529" s="3593"/>
      <c r="H529" s="3671"/>
      <c r="I529" s="3672"/>
      <c r="J529" s="3593"/>
      <c r="K529" s="3595"/>
      <c r="L529" s="1979"/>
      <c r="M529" s="1977"/>
      <c r="DF529" s="818"/>
      <c r="DG529" s="772" t="str">
        <f t="shared" si="24"/>
        <v/>
      </c>
      <c r="DH529" s="832">
        <v>527</v>
      </c>
    </row>
    <row r="530" spans="1:112" s="760" customFormat="1" ht="12" customHeight="1" x14ac:dyDescent="0.15">
      <c r="A530" s="1976"/>
      <c r="B530" s="3593"/>
      <c r="C530" s="3671"/>
      <c r="D530" s="3671"/>
      <c r="E530" s="3671"/>
      <c r="F530" s="3671"/>
      <c r="G530" s="3593"/>
      <c r="H530" s="3671"/>
      <c r="I530" s="3672"/>
      <c r="J530" s="3593"/>
      <c r="K530" s="3595"/>
      <c r="L530" s="1979"/>
      <c r="M530" s="1977"/>
      <c r="DF530" s="818"/>
      <c r="DG530" s="772" t="str">
        <f t="shared" si="24"/>
        <v/>
      </c>
      <c r="DH530" s="832">
        <v>528</v>
      </c>
    </row>
    <row r="531" spans="1:112" s="760" customFormat="1" ht="12" customHeight="1" x14ac:dyDescent="0.15">
      <c r="A531" s="1976"/>
      <c r="B531" s="3593"/>
      <c r="C531" s="3671"/>
      <c r="D531" s="3671"/>
      <c r="E531" s="3671"/>
      <c r="F531" s="3671"/>
      <c r="G531" s="3593"/>
      <c r="H531" s="3671"/>
      <c r="I531" s="3672"/>
      <c r="J531" s="3593"/>
      <c r="K531" s="3595"/>
      <c r="L531" s="1979"/>
      <c r="M531" s="1977"/>
      <c r="DF531" s="818"/>
      <c r="DG531" s="772" t="str">
        <f t="shared" si="24"/>
        <v/>
      </c>
      <c r="DH531" s="832">
        <v>529</v>
      </c>
    </row>
    <row r="532" spans="1:112" s="760" customFormat="1" ht="12" customHeight="1" x14ac:dyDescent="0.15">
      <c r="A532" s="1976"/>
      <c r="B532" s="3593"/>
      <c r="C532" s="3671"/>
      <c r="D532" s="3671"/>
      <c r="E532" s="3671"/>
      <c r="F532" s="3671"/>
      <c r="G532" s="3593"/>
      <c r="H532" s="3671"/>
      <c r="I532" s="3672"/>
      <c r="J532" s="3593"/>
      <c r="K532" s="3595"/>
      <c r="L532" s="1979"/>
      <c r="M532" s="1977"/>
      <c r="DF532" s="818"/>
      <c r="DG532" s="772" t="str">
        <f t="shared" si="24"/>
        <v/>
      </c>
      <c r="DH532" s="832">
        <v>530</v>
      </c>
    </row>
    <row r="533" spans="1:112" s="760" customFormat="1" ht="12" customHeight="1" x14ac:dyDescent="0.15">
      <c r="A533" s="1976"/>
      <c r="B533" s="3593"/>
      <c r="C533" s="3671"/>
      <c r="D533" s="3671"/>
      <c r="E533" s="3671"/>
      <c r="F533" s="3671"/>
      <c r="G533" s="3593"/>
      <c r="H533" s="3671"/>
      <c r="I533" s="3672"/>
      <c r="J533" s="3593"/>
      <c r="K533" s="3595"/>
      <c r="L533" s="1979"/>
      <c r="M533" s="1977"/>
      <c r="DF533" s="818"/>
      <c r="DG533" s="772" t="str">
        <f t="shared" si="24"/>
        <v/>
      </c>
      <c r="DH533" s="832">
        <v>531</v>
      </c>
    </row>
    <row r="534" spans="1:112" s="760" customFormat="1" ht="12" customHeight="1" x14ac:dyDescent="0.15">
      <c r="A534" s="1976"/>
      <c r="B534" s="3593"/>
      <c r="C534" s="3671"/>
      <c r="D534" s="3671"/>
      <c r="E534" s="3671"/>
      <c r="F534" s="3671"/>
      <c r="G534" s="3593"/>
      <c r="H534" s="3671"/>
      <c r="I534" s="3672"/>
      <c r="J534" s="3593"/>
      <c r="K534" s="3595"/>
      <c r="L534" s="1979"/>
      <c r="M534" s="1977"/>
      <c r="DF534" s="818"/>
      <c r="DG534" s="772" t="str">
        <f t="shared" si="24"/>
        <v/>
      </c>
      <c r="DH534" s="832">
        <v>532</v>
      </c>
    </row>
    <row r="535" spans="1:112" s="760" customFormat="1" ht="12" customHeight="1" x14ac:dyDescent="0.15">
      <c r="A535" s="1976"/>
      <c r="B535" s="3593"/>
      <c r="C535" s="3671"/>
      <c r="D535" s="3671"/>
      <c r="E535" s="3671"/>
      <c r="F535" s="3671"/>
      <c r="G535" s="3593"/>
      <c r="H535" s="3671"/>
      <c r="I535" s="3672"/>
      <c r="J535" s="3593"/>
      <c r="K535" s="3595"/>
      <c r="L535" s="1979"/>
      <c r="M535" s="1977"/>
      <c r="DF535" s="818"/>
      <c r="DG535" s="772" t="str">
        <f t="shared" si="24"/>
        <v/>
      </c>
      <c r="DH535" s="832">
        <v>533</v>
      </c>
    </row>
    <row r="536" spans="1:112" s="760" customFormat="1" ht="12" customHeight="1" x14ac:dyDescent="0.15">
      <c r="A536" s="1976"/>
      <c r="B536" s="3593"/>
      <c r="C536" s="3671"/>
      <c r="D536" s="3671"/>
      <c r="E536" s="3671"/>
      <c r="F536" s="3671"/>
      <c r="G536" s="3593"/>
      <c r="H536" s="3671"/>
      <c r="I536" s="3672"/>
      <c r="J536" s="3593"/>
      <c r="K536" s="3595"/>
      <c r="L536" s="1979"/>
      <c r="M536" s="1977"/>
      <c r="DF536" s="818"/>
      <c r="DG536" s="772" t="str">
        <f t="shared" si="24"/>
        <v/>
      </c>
      <c r="DH536" s="832">
        <v>534</v>
      </c>
    </row>
    <row r="537" spans="1:112" s="760" customFormat="1" ht="12" customHeight="1" x14ac:dyDescent="0.15">
      <c r="A537" s="1976"/>
      <c r="B537" s="3593"/>
      <c r="C537" s="3671"/>
      <c r="D537" s="3671"/>
      <c r="E537" s="3671"/>
      <c r="F537" s="3671"/>
      <c r="G537" s="3593"/>
      <c r="H537" s="3671"/>
      <c r="I537" s="3672"/>
      <c r="J537" s="3593"/>
      <c r="K537" s="3595"/>
      <c r="L537" s="1979"/>
      <c r="M537" s="1977"/>
      <c r="DF537" s="818"/>
      <c r="DG537" s="772" t="str">
        <f t="shared" si="24"/>
        <v/>
      </c>
      <c r="DH537" s="832">
        <v>535</v>
      </c>
    </row>
    <row r="538" spans="1:112" s="760" customFormat="1" ht="12" customHeight="1" x14ac:dyDescent="0.15">
      <c r="A538" s="1976"/>
      <c r="B538" s="3593"/>
      <c r="C538" s="3671"/>
      <c r="D538" s="3671"/>
      <c r="E538" s="3671"/>
      <c r="F538" s="3671"/>
      <c r="G538" s="3593"/>
      <c r="H538" s="3671"/>
      <c r="I538" s="3672"/>
      <c r="J538" s="3593"/>
      <c r="K538" s="3595"/>
      <c r="L538" s="1979"/>
      <c r="M538" s="1977"/>
      <c r="DF538" s="818"/>
      <c r="DG538" s="772" t="str">
        <f t="shared" si="24"/>
        <v/>
      </c>
      <c r="DH538" s="832">
        <v>536</v>
      </c>
    </row>
    <row r="539" spans="1:112" s="760" customFormat="1" ht="12.75" customHeight="1" x14ac:dyDescent="0.15">
      <c r="A539" s="1976"/>
      <c r="B539" s="3593"/>
      <c r="C539" s="3671"/>
      <c r="D539" s="3671"/>
      <c r="E539" s="3671"/>
      <c r="F539" s="3671"/>
      <c r="G539" s="3593"/>
      <c r="H539" s="3671"/>
      <c r="I539" s="3672"/>
      <c r="J539" s="3593"/>
      <c r="K539" s="3595"/>
      <c r="L539" s="1979"/>
      <c r="M539" s="1977"/>
      <c r="DF539" s="818"/>
      <c r="DG539" s="772" t="str">
        <f t="shared" si="24"/>
        <v/>
      </c>
      <c r="DH539" s="832">
        <v>537</v>
      </c>
    </row>
    <row r="540" spans="1:112" s="760" customFormat="1" ht="12" customHeight="1" x14ac:dyDescent="0.15">
      <c r="A540" s="1976"/>
      <c r="B540" s="3593"/>
      <c r="C540" s="3671"/>
      <c r="D540" s="3671"/>
      <c r="E540" s="3671"/>
      <c r="F540" s="3671"/>
      <c r="G540" s="3593"/>
      <c r="H540" s="3671"/>
      <c r="I540" s="3672"/>
      <c r="J540" s="3593"/>
      <c r="K540" s="3595"/>
      <c r="L540" s="1979"/>
      <c r="M540" s="1977"/>
      <c r="DF540" s="818"/>
      <c r="DG540" s="772" t="str">
        <f t="shared" si="24"/>
        <v/>
      </c>
      <c r="DH540" s="832">
        <v>538</v>
      </c>
    </row>
    <row r="541" spans="1:112" s="760" customFormat="1" ht="12" customHeight="1" x14ac:dyDescent="0.15">
      <c r="A541" s="1976"/>
      <c r="B541" s="3593"/>
      <c r="C541" s="3671"/>
      <c r="D541" s="3671"/>
      <c r="E541" s="3671"/>
      <c r="F541" s="3671"/>
      <c r="G541" s="3593"/>
      <c r="H541" s="3671"/>
      <c r="I541" s="3672"/>
      <c r="J541" s="3593"/>
      <c r="K541" s="3595"/>
      <c r="L541" s="1979"/>
      <c r="M541" s="1977"/>
      <c r="DF541" s="818"/>
      <c r="DG541" s="772" t="str">
        <f t="shared" si="24"/>
        <v/>
      </c>
      <c r="DH541" s="832">
        <v>539</v>
      </c>
    </row>
    <row r="542" spans="1:112" s="760" customFormat="1" ht="12" customHeight="1" x14ac:dyDescent="0.15">
      <c r="A542" s="1976"/>
      <c r="B542" s="3593"/>
      <c r="C542" s="3671"/>
      <c r="D542" s="3671"/>
      <c r="E542" s="3671"/>
      <c r="F542" s="3671"/>
      <c r="G542" s="3593"/>
      <c r="H542" s="3671"/>
      <c r="I542" s="3672"/>
      <c r="J542" s="3593"/>
      <c r="K542" s="3595"/>
      <c r="L542" s="1979"/>
      <c r="M542" s="1977"/>
      <c r="DF542" s="818"/>
      <c r="DG542" s="772" t="str">
        <f t="shared" si="24"/>
        <v/>
      </c>
      <c r="DH542" s="832">
        <v>540</v>
      </c>
    </row>
    <row r="543" spans="1:112" s="760" customFormat="1" ht="12" customHeight="1" x14ac:dyDescent="0.15">
      <c r="A543" s="1976"/>
      <c r="B543" s="3593"/>
      <c r="C543" s="3671"/>
      <c r="D543" s="3671"/>
      <c r="E543" s="3671"/>
      <c r="F543" s="3671"/>
      <c r="G543" s="3593"/>
      <c r="H543" s="3671"/>
      <c r="I543" s="3672"/>
      <c r="J543" s="3593"/>
      <c r="K543" s="3595"/>
      <c r="L543" s="1979"/>
      <c r="M543" s="1977"/>
      <c r="DF543" s="818"/>
      <c r="DG543" s="772" t="str">
        <f t="shared" si="24"/>
        <v/>
      </c>
      <c r="DH543" s="832">
        <v>541</v>
      </c>
    </row>
    <row r="544" spans="1:112" s="760" customFormat="1" ht="12" customHeight="1" x14ac:dyDescent="0.15">
      <c r="A544" s="1976"/>
      <c r="B544" s="3593"/>
      <c r="C544" s="3671"/>
      <c r="D544" s="3671"/>
      <c r="E544" s="3671"/>
      <c r="F544" s="3671"/>
      <c r="G544" s="3593"/>
      <c r="H544" s="3671"/>
      <c r="I544" s="3672"/>
      <c r="J544" s="3593"/>
      <c r="K544" s="3595"/>
      <c r="L544" s="1979"/>
      <c r="M544" s="1977"/>
      <c r="DF544" s="818"/>
      <c r="DG544" s="772" t="str">
        <f t="shared" si="24"/>
        <v/>
      </c>
      <c r="DH544" s="832">
        <v>542</v>
      </c>
    </row>
    <row r="545" spans="1:112" s="760" customFormat="1" ht="12" customHeight="1" x14ac:dyDescent="0.15">
      <c r="A545" s="1976"/>
      <c r="B545" s="3593"/>
      <c r="C545" s="3671"/>
      <c r="D545" s="3671"/>
      <c r="E545" s="3671"/>
      <c r="F545" s="3671"/>
      <c r="G545" s="3593"/>
      <c r="H545" s="3671"/>
      <c r="I545" s="3672"/>
      <c r="J545" s="3593"/>
      <c r="K545" s="3595"/>
      <c r="L545" s="1979"/>
      <c r="M545" s="1977"/>
      <c r="DF545" s="818"/>
      <c r="DG545" s="772" t="str">
        <f t="shared" si="24"/>
        <v/>
      </c>
      <c r="DH545" s="832">
        <v>543</v>
      </c>
    </row>
    <row r="546" spans="1:112" s="760" customFormat="1" ht="12" customHeight="1" x14ac:dyDescent="0.15">
      <c r="A546" s="1976"/>
      <c r="B546" s="3593"/>
      <c r="C546" s="3671"/>
      <c r="D546" s="3671"/>
      <c r="E546" s="3671"/>
      <c r="F546" s="3671"/>
      <c r="G546" s="3593"/>
      <c r="H546" s="3671"/>
      <c r="I546" s="3672"/>
      <c r="J546" s="3593"/>
      <c r="K546" s="3595"/>
      <c r="L546" s="1979"/>
      <c r="M546" s="1977"/>
      <c r="DF546" s="818"/>
      <c r="DG546" s="772" t="str">
        <f t="shared" si="24"/>
        <v/>
      </c>
      <c r="DH546" s="832">
        <v>544</v>
      </c>
    </row>
    <row r="547" spans="1:112" s="760" customFormat="1" ht="12" customHeight="1" x14ac:dyDescent="0.15">
      <c r="A547" s="1976"/>
      <c r="B547" s="3593"/>
      <c r="C547" s="3671"/>
      <c r="D547" s="3671"/>
      <c r="E547" s="3671"/>
      <c r="F547" s="3671"/>
      <c r="G547" s="3593"/>
      <c r="H547" s="3671"/>
      <c r="I547" s="3672"/>
      <c r="J547" s="3593"/>
      <c r="K547" s="3595"/>
      <c r="L547" s="1979"/>
      <c r="M547" s="1977"/>
      <c r="DF547" s="818"/>
      <c r="DG547" s="772" t="str">
        <f t="shared" si="24"/>
        <v/>
      </c>
      <c r="DH547" s="832">
        <v>545</v>
      </c>
    </row>
    <row r="548" spans="1:112" s="760" customFormat="1" ht="12" customHeight="1" x14ac:dyDescent="0.15">
      <c r="A548" s="1976"/>
      <c r="B548" s="3593"/>
      <c r="C548" s="3671"/>
      <c r="D548" s="3671"/>
      <c r="E548" s="3671"/>
      <c r="F548" s="3671"/>
      <c r="G548" s="3593"/>
      <c r="H548" s="3671"/>
      <c r="I548" s="3672"/>
      <c r="J548" s="3593"/>
      <c r="K548" s="3595"/>
      <c r="L548" s="1979"/>
      <c r="M548" s="1977"/>
      <c r="DF548" s="818"/>
      <c r="DG548" s="772" t="str">
        <f t="shared" si="24"/>
        <v/>
      </c>
      <c r="DH548" s="832">
        <v>546</v>
      </c>
    </row>
    <row r="549" spans="1:112" s="760" customFormat="1" ht="12" hidden="1" customHeight="1" x14ac:dyDescent="0.15">
      <c r="A549" s="1719"/>
      <c r="B549" s="3658"/>
      <c r="C549" s="3555"/>
      <c r="D549" s="3555"/>
      <c r="E549" s="3555"/>
      <c r="F549" s="3555"/>
      <c r="G549" s="3555"/>
      <c r="H549" s="3556"/>
      <c r="I549" s="3685"/>
      <c r="J549" s="3686"/>
      <c r="K549" s="1975"/>
      <c r="L549" s="1719"/>
      <c r="M549" s="1720"/>
      <c r="DF549" s="818"/>
      <c r="DG549" s="772" t="str">
        <f t="shared" si="24"/>
        <v/>
      </c>
      <c r="DH549" s="832">
        <v>639</v>
      </c>
    </row>
    <row r="550" spans="1:112" s="760" customFormat="1" ht="12" hidden="1" customHeight="1" x14ac:dyDescent="0.15">
      <c r="A550" s="774"/>
      <c r="B550" s="3391"/>
      <c r="C550" s="3681"/>
      <c r="D550" s="3681"/>
      <c r="E550" s="3681"/>
      <c r="F550" s="3681"/>
      <c r="G550" s="3681"/>
      <c r="H550" s="3392"/>
      <c r="I550" s="3683"/>
      <c r="J550" s="3684"/>
      <c r="K550" s="1974"/>
      <c r="L550" s="774"/>
      <c r="M550" s="767"/>
      <c r="DF550" s="818"/>
      <c r="DG550" s="772" t="str">
        <f t="shared" si="24"/>
        <v/>
      </c>
      <c r="DH550" s="832">
        <v>640</v>
      </c>
    </row>
    <row r="551" spans="1:112" s="760" customFormat="1" ht="12" hidden="1" customHeight="1" x14ac:dyDescent="0.15">
      <c r="A551" s="774"/>
      <c r="B551" s="3391"/>
      <c r="C551" s="3681"/>
      <c r="D551" s="3681"/>
      <c r="E551" s="3681"/>
      <c r="F551" s="3681"/>
      <c r="G551" s="3681"/>
      <c r="H551" s="3392"/>
      <c r="I551" s="3683"/>
      <c r="J551" s="3684"/>
      <c r="K551" s="1974"/>
      <c r="L551" s="774"/>
      <c r="M551" s="767"/>
      <c r="DF551" s="818"/>
      <c r="DG551" s="772" t="str">
        <f t="shared" si="24"/>
        <v/>
      </c>
      <c r="DH551" s="832">
        <v>641</v>
      </c>
    </row>
    <row r="552" spans="1:112" s="760" customFormat="1" ht="12" hidden="1" customHeight="1" x14ac:dyDescent="0.15">
      <c r="A552" s="774"/>
      <c r="B552" s="3391"/>
      <c r="C552" s="3681"/>
      <c r="D552" s="3681"/>
      <c r="E552" s="3681"/>
      <c r="F552" s="3681"/>
      <c r="G552" s="3681"/>
      <c r="H552" s="3392"/>
      <c r="I552" s="3683"/>
      <c r="J552" s="3684"/>
      <c r="K552" s="1974"/>
      <c r="L552" s="774"/>
      <c r="M552" s="767"/>
      <c r="DF552" s="818"/>
      <c r="DG552" s="772" t="str">
        <f t="shared" si="24"/>
        <v/>
      </c>
      <c r="DH552" s="832">
        <v>642</v>
      </c>
    </row>
    <row r="553" spans="1:112" s="760" customFormat="1" ht="12" hidden="1" customHeight="1" x14ac:dyDescent="0.15">
      <c r="A553" s="774"/>
      <c r="B553" s="3391"/>
      <c r="C553" s="3681"/>
      <c r="D553" s="3681"/>
      <c r="E553" s="3681"/>
      <c r="F553" s="3681"/>
      <c r="G553" s="3681"/>
      <c r="H553" s="3392"/>
      <c r="I553" s="3683"/>
      <c r="J553" s="3684"/>
      <c r="K553" s="1974"/>
      <c r="L553" s="774"/>
      <c r="M553" s="767"/>
      <c r="DF553" s="818"/>
      <c r="DG553" s="772" t="str">
        <f t="shared" si="24"/>
        <v/>
      </c>
      <c r="DH553" s="832">
        <v>643</v>
      </c>
    </row>
    <row r="554" spans="1:112" s="760" customFormat="1" ht="12" hidden="1" customHeight="1" x14ac:dyDescent="0.15">
      <c r="A554" s="774"/>
      <c r="B554" s="3391"/>
      <c r="C554" s="3681"/>
      <c r="D554" s="3681"/>
      <c r="E554" s="3681"/>
      <c r="F554" s="3681"/>
      <c r="G554" s="3681"/>
      <c r="H554" s="3392"/>
      <c r="I554" s="3683"/>
      <c r="J554" s="3684"/>
      <c r="K554" s="1974"/>
      <c r="L554" s="774"/>
      <c r="M554" s="767"/>
      <c r="DF554" s="818"/>
      <c r="DG554" s="772" t="str">
        <f t="shared" si="24"/>
        <v/>
      </c>
      <c r="DH554" s="832">
        <v>644</v>
      </c>
    </row>
    <row r="555" spans="1:112" s="760" customFormat="1" ht="12" hidden="1" customHeight="1" x14ac:dyDescent="0.15">
      <c r="A555" s="774"/>
      <c r="B555" s="3391"/>
      <c r="C555" s="3681"/>
      <c r="D555" s="3681"/>
      <c r="E555" s="3681"/>
      <c r="F555" s="3681"/>
      <c r="G555" s="3681"/>
      <c r="H555" s="3392"/>
      <c r="I555" s="3683"/>
      <c r="J555" s="3684"/>
      <c r="K555" s="1974"/>
      <c r="L555" s="774"/>
      <c r="M555" s="767"/>
      <c r="DF555" s="818"/>
      <c r="DG555" s="772" t="str">
        <f t="shared" si="24"/>
        <v/>
      </c>
      <c r="DH555" s="832">
        <v>645</v>
      </c>
    </row>
    <row r="556" spans="1:112" s="760" customFormat="1" ht="12" hidden="1" customHeight="1" x14ac:dyDescent="0.15">
      <c r="A556" s="774"/>
      <c r="B556" s="3391"/>
      <c r="C556" s="3681"/>
      <c r="D556" s="3681"/>
      <c r="E556" s="3681"/>
      <c r="F556" s="3681"/>
      <c r="G556" s="3681"/>
      <c r="H556" s="3392"/>
      <c r="I556" s="3683"/>
      <c r="J556" s="3684"/>
      <c r="K556" s="1974"/>
      <c r="L556" s="774"/>
      <c r="M556" s="767"/>
      <c r="DF556" s="818"/>
      <c r="DG556" s="772" t="str">
        <f t="shared" si="24"/>
        <v/>
      </c>
      <c r="DH556" s="832">
        <v>646</v>
      </c>
    </row>
    <row r="557" spans="1:112" s="760" customFormat="1" ht="12.75" hidden="1" customHeight="1" x14ac:dyDescent="0.15">
      <c r="A557" s="774"/>
      <c r="B557" s="3391"/>
      <c r="C557" s="3681"/>
      <c r="D557" s="3681"/>
      <c r="E557" s="3681"/>
      <c r="F557" s="3681"/>
      <c r="G557" s="3681"/>
      <c r="H557" s="3392"/>
      <c r="I557" s="3683"/>
      <c r="J557" s="3684"/>
      <c r="K557" s="1974"/>
      <c r="L557" s="774"/>
      <c r="M557" s="767"/>
      <c r="DF557" s="818"/>
      <c r="DG557" s="772" t="str">
        <f t="shared" si="24"/>
        <v/>
      </c>
      <c r="DH557" s="832">
        <v>647</v>
      </c>
    </row>
    <row r="558" spans="1:112" s="760" customFormat="1" ht="12" hidden="1" customHeight="1" x14ac:dyDescent="0.15">
      <c r="A558" s="774"/>
      <c r="B558" s="3391"/>
      <c r="C558" s="3681"/>
      <c r="D558" s="3681"/>
      <c r="E558" s="3681"/>
      <c r="F558" s="3681"/>
      <c r="G558" s="3681"/>
      <c r="H558" s="3392"/>
      <c r="I558" s="3683"/>
      <c r="J558" s="3684"/>
      <c r="K558" s="1974"/>
      <c r="L558" s="774"/>
      <c r="M558" s="767"/>
      <c r="DF558" s="818"/>
      <c r="DG558" s="772" t="str">
        <f t="shared" si="24"/>
        <v/>
      </c>
      <c r="DH558" s="832">
        <v>648</v>
      </c>
    </row>
    <row r="559" spans="1:112" s="760" customFormat="1" ht="12" hidden="1" customHeight="1" x14ac:dyDescent="0.15">
      <c r="A559" s="774"/>
      <c r="B559" s="3391"/>
      <c r="C559" s="3681"/>
      <c r="D559" s="3681"/>
      <c r="E559" s="3681"/>
      <c r="F559" s="3681"/>
      <c r="G559" s="3681"/>
      <c r="H559" s="3392"/>
      <c r="I559" s="3683"/>
      <c r="J559" s="3684"/>
      <c r="K559" s="1974"/>
      <c r="L559" s="774"/>
      <c r="M559" s="767"/>
      <c r="DF559" s="818"/>
      <c r="DG559" s="772" t="str">
        <f t="shared" si="24"/>
        <v/>
      </c>
      <c r="DH559" s="832">
        <v>649</v>
      </c>
    </row>
    <row r="560" spans="1:112" s="760" customFormat="1" ht="12" hidden="1" customHeight="1" x14ac:dyDescent="0.15">
      <c r="A560" s="774"/>
      <c r="B560" s="3391"/>
      <c r="C560" s="3681"/>
      <c r="D560" s="3681"/>
      <c r="E560" s="3681"/>
      <c r="F560" s="3681"/>
      <c r="G560" s="3681"/>
      <c r="H560" s="3392"/>
      <c r="I560" s="3683"/>
      <c r="J560" s="3684"/>
      <c r="K560" s="1974"/>
      <c r="L560" s="774"/>
      <c r="M560" s="767"/>
      <c r="DF560" s="818"/>
      <c r="DG560" s="772" t="str">
        <f t="shared" si="24"/>
        <v/>
      </c>
      <c r="DH560" s="832">
        <v>650</v>
      </c>
    </row>
    <row r="561" spans="1:112" s="760" customFormat="1" ht="12" hidden="1" customHeight="1" x14ac:dyDescent="0.15">
      <c r="A561" s="774"/>
      <c r="B561" s="3391"/>
      <c r="C561" s="3681"/>
      <c r="D561" s="3681"/>
      <c r="E561" s="3681"/>
      <c r="F561" s="3681"/>
      <c r="G561" s="3681"/>
      <c r="H561" s="3392"/>
      <c r="I561" s="3683"/>
      <c r="J561" s="3684"/>
      <c r="K561" s="1974"/>
      <c r="L561" s="774"/>
      <c r="M561" s="767"/>
      <c r="DF561" s="818"/>
      <c r="DG561" s="772" t="str">
        <f t="shared" si="24"/>
        <v/>
      </c>
      <c r="DH561" s="832">
        <v>651</v>
      </c>
    </row>
    <row r="562" spans="1:112" s="760" customFormat="1" ht="12" hidden="1" customHeight="1" x14ac:dyDescent="0.15">
      <c r="A562" s="774"/>
      <c r="B562" s="3391"/>
      <c r="C562" s="3681"/>
      <c r="D562" s="3681"/>
      <c r="E562" s="3681"/>
      <c r="F562" s="3681"/>
      <c r="G562" s="3681"/>
      <c r="H562" s="3392"/>
      <c r="I562" s="3683"/>
      <c r="J562" s="3684"/>
      <c r="K562" s="1974"/>
      <c r="L562" s="774"/>
      <c r="M562" s="767"/>
      <c r="DF562" s="818"/>
      <c r="DG562" s="772" t="str">
        <f t="shared" si="24"/>
        <v/>
      </c>
      <c r="DH562" s="832">
        <v>652</v>
      </c>
    </row>
    <row r="563" spans="1:112" s="760" customFormat="1" ht="12" hidden="1" customHeight="1" x14ac:dyDescent="0.15">
      <c r="A563" s="774"/>
      <c r="B563" s="3391"/>
      <c r="C563" s="3681"/>
      <c r="D563" s="3681"/>
      <c r="E563" s="3681"/>
      <c r="F563" s="3681"/>
      <c r="G563" s="3681"/>
      <c r="H563" s="3392"/>
      <c r="I563" s="3683"/>
      <c r="J563" s="3684"/>
      <c r="K563" s="1974"/>
      <c r="L563" s="774"/>
      <c r="M563" s="767"/>
      <c r="DF563" s="818"/>
      <c r="DG563" s="772" t="str">
        <f t="shared" ref="DG563:DG626" si="25">IF(COUNTA(A563:M563)&gt;0,DH563,"")</f>
        <v/>
      </c>
      <c r="DH563" s="832">
        <v>653</v>
      </c>
    </row>
    <row r="564" spans="1:112" s="760" customFormat="1" ht="12" hidden="1" customHeight="1" x14ac:dyDescent="0.15">
      <c r="A564" s="774"/>
      <c r="B564" s="3391"/>
      <c r="C564" s="3681"/>
      <c r="D564" s="3681"/>
      <c r="E564" s="3681"/>
      <c r="F564" s="3681"/>
      <c r="G564" s="3681"/>
      <c r="H564" s="3392"/>
      <c r="I564" s="3683"/>
      <c r="J564" s="3684"/>
      <c r="K564" s="1974"/>
      <c r="L564" s="774"/>
      <c r="M564" s="767"/>
      <c r="DF564" s="818"/>
      <c r="DG564" s="772" t="str">
        <f t="shared" si="25"/>
        <v/>
      </c>
      <c r="DH564" s="832">
        <v>654</v>
      </c>
    </row>
    <row r="565" spans="1:112" s="760" customFormat="1" ht="12" hidden="1" customHeight="1" x14ac:dyDescent="0.15">
      <c r="A565" s="774"/>
      <c r="B565" s="3391"/>
      <c r="C565" s="3681"/>
      <c r="D565" s="3681"/>
      <c r="E565" s="3681"/>
      <c r="F565" s="3681"/>
      <c r="G565" s="3681"/>
      <c r="H565" s="3392"/>
      <c r="I565" s="3683"/>
      <c r="J565" s="3684"/>
      <c r="K565" s="1974"/>
      <c r="L565" s="774"/>
      <c r="M565" s="767"/>
      <c r="DF565" s="818"/>
      <c r="DG565" s="772" t="str">
        <f t="shared" si="25"/>
        <v/>
      </c>
      <c r="DH565" s="832">
        <v>655</v>
      </c>
    </row>
    <row r="566" spans="1:112" s="760" customFormat="1" ht="12" hidden="1" customHeight="1" x14ac:dyDescent="0.15">
      <c r="A566" s="774"/>
      <c r="B566" s="3391"/>
      <c r="C566" s="3681"/>
      <c r="D566" s="3681"/>
      <c r="E566" s="3681"/>
      <c r="F566" s="3681"/>
      <c r="G566" s="3681"/>
      <c r="H566" s="3392"/>
      <c r="I566" s="3683"/>
      <c r="J566" s="3684"/>
      <c r="K566" s="1974"/>
      <c r="L566" s="774"/>
      <c r="M566" s="767"/>
      <c r="DF566" s="818"/>
      <c r="DG566" s="772" t="str">
        <f t="shared" si="25"/>
        <v/>
      </c>
      <c r="DH566" s="832">
        <v>656</v>
      </c>
    </row>
    <row r="567" spans="1:112" s="760" customFormat="1" ht="12.75" hidden="1" customHeight="1" x14ac:dyDescent="0.15">
      <c r="A567" s="774"/>
      <c r="B567" s="3391"/>
      <c r="C567" s="3681"/>
      <c r="D567" s="3681"/>
      <c r="E567" s="3681"/>
      <c r="F567" s="3681"/>
      <c r="G567" s="3681"/>
      <c r="H567" s="3392"/>
      <c r="I567" s="3683"/>
      <c r="J567" s="3684"/>
      <c r="K567" s="1974"/>
      <c r="L567" s="774"/>
      <c r="M567" s="767"/>
      <c r="DF567" s="818"/>
      <c r="DG567" s="772" t="str">
        <f t="shared" si="25"/>
        <v/>
      </c>
      <c r="DH567" s="832">
        <v>657</v>
      </c>
    </row>
    <row r="568" spans="1:112" s="760" customFormat="1" ht="12" hidden="1" customHeight="1" x14ac:dyDescent="0.15">
      <c r="A568" s="774"/>
      <c r="B568" s="3391"/>
      <c r="C568" s="3681"/>
      <c r="D568" s="3681"/>
      <c r="E568" s="3681"/>
      <c r="F568" s="3681"/>
      <c r="G568" s="3681"/>
      <c r="H568" s="3392"/>
      <c r="I568" s="3683"/>
      <c r="J568" s="3684"/>
      <c r="K568" s="1974"/>
      <c r="L568" s="774"/>
      <c r="M568" s="767"/>
      <c r="DF568" s="818"/>
      <c r="DG568" s="772" t="str">
        <f t="shared" si="25"/>
        <v/>
      </c>
      <c r="DH568" s="832">
        <v>658</v>
      </c>
    </row>
    <row r="569" spans="1:112" s="760" customFormat="1" ht="12" hidden="1" customHeight="1" x14ac:dyDescent="0.15">
      <c r="A569" s="774"/>
      <c r="B569" s="3391"/>
      <c r="C569" s="3681"/>
      <c r="D569" s="3681"/>
      <c r="E569" s="3681"/>
      <c r="F569" s="3681"/>
      <c r="G569" s="3681"/>
      <c r="H569" s="3392"/>
      <c r="I569" s="3683"/>
      <c r="J569" s="3684"/>
      <c r="K569" s="1974"/>
      <c r="L569" s="774"/>
      <c r="M569" s="767"/>
      <c r="DF569" s="818"/>
      <c r="DG569" s="772" t="str">
        <f t="shared" si="25"/>
        <v/>
      </c>
      <c r="DH569" s="832">
        <v>659</v>
      </c>
    </row>
    <row r="570" spans="1:112" s="760" customFormat="1" ht="12" hidden="1" customHeight="1" x14ac:dyDescent="0.15">
      <c r="A570" s="774"/>
      <c r="B570" s="3391"/>
      <c r="C570" s="3681"/>
      <c r="D570" s="3681"/>
      <c r="E570" s="3681"/>
      <c r="F570" s="3681"/>
      <c r="G570" s="3681"/>
      <c r="H570" s="3392"/>
      <c r="I570" s="3683"/>
      <c r="J570" s="3684"/>
      <c r="K570" s="1974"/>
      <c r="L570" s="774"/>
      <c r="M570" s="767"/>
      <c r="DF570" s="818"/>
      <c r="DG570" s="772" t="str">
        <f t="shared" si="25"/>
        <v/>
      </c>
      <c r="DH570" s="832">
        <v>660</v>
      </c>
    </row>
    <row r="571" spans="1:112" s="760" customFormat="1" ht="12" hidden="1" customHeight="1" x14ac:dyDescent="0.15">
      <c r="A571" s="774"/>
      <c r="B571" s="3391"/>
      <c r="C571" s="3681"/>
      <c r="D571" s="3681"/>
      <c r="E571" s="3681"/>
      <c r="F571" s="3681"/>
      <c r="G571" s="3681"/>
      <c r="H571" s="3392"/>
      <c r="I571" s="3683"/>
      <c r="J571" s="3684"/>
      <c r="K571" s="1974"/>
      <c r="L571" s="774"/>
      <c r="M571" s="767"/>
      <c r="DF571" s="818"/>
      <c r="DG571" s="772" t="str">
        <f t="shared" si="25"/>
        <v/>
      </c>
      <c r="DH571" s="832">
        <v>661</v>
      </c>
    </row>
    <row r="572" spans="1:112" s="760" customFormat="1" ht="12" hidden="1" customHeight="1" x14ac:dyDescent="0.15">
      <c r="A572" s="774"/>
      <c r="B572" s="3391"/>
      <c r="C572" s="3681"/>
      <c r="D572" s="3681"/>
      <c r="E572" s="3681"/>
      <c r="F572" s="3681"/>
      <c r="G572" s="3681"/>
      <c r="H572" s="3392"/>
      <c r="I572" s="3683"/>
      <c r="J572" s="3684"/>
      <c r="K572" s="1974"/>
      <c r="L572" s="774"/>
      <c r="M572" s="767"/>
      <c r="DF572" s="818"/>
      <c r="DG572" s="772" t="str">
        <f t="shared" si="25"/>
        <v/>
      </c>
      <c r="DH572" s="832">
        <v>662</v>
      </c>
    </row>
    <row r="573" spans="1:112" s="760" customFormat="1" ht="12" hidden="1" customHeight="1" x14ac:dyDescent="0.15">
      <c r="A573" s="774"/>
      <c r="B573" s="3391"/>
      <c r="C573" s="3681"/>
      <c r="D573" s="3681"/>
      <c r="E573" s="3681"/>
      <c r="F573" s="3681"/>
      <c r="G573" s="3681"/>
      <c r="H573" s="3392"/>
      <c r="I573" s="3683"/>
      <c r="J573" s="3684"/>
      <c r="K573" s="1974"/>
      <c r="L573" s="774"/>
      <c r="M573" s="767"/>
      <c r="DF573" s="818"/>
      <c r="DG573" s="772" t="str">
        <f t="shared" si="25"/>
        <v/>
      </c>
      <c r="DH573" s="832">
        <v>663</v>
      </c>
    </row>
    <row r="574" spans="1:112" s="760" customFormat="1" ht="12" hidden="1" customHeight="1" x14ac:dyDescent="0.15">
      <c r="A574" s="774"/>
      <c r="B574" s="3391"/>
      <c r="C574" s="3681"/>
      <c r="D574" s="3681"/>
      <c r="E574" s="3681"/>
      <c r="F574" s="3681"/>
      <c r="G574" s="3681"/>
      <c r="H574" s="3392"/>
      <c r="I574" s="3683"/>
      <c r="J574" s="3684"/>
      <c r="K574" s="1974"/>
      <c r="L574" s="774"/>
      <c r="M574" s="767"/>
      <c r="DF574" s="818"/>
      <c r="DG574" s="772" t="str">
        <f t="shared" si="25"/>
        <v/>
      </c>
      <c r="DH574" s="832">
        <v>664</v>
      </c>
    </row>
    <row r="575" spans="1:112" s="760" customFormat="1" ht="12" hidden="1" customHeight="1" x14ac:dyDescent="0.15">
      <c r="A575" s="774"/>
      <c r="B575" s="3391"/>
      <c r="C575" s="3681"/>
      <c r="D575" s="3681"/>
      <c r="E575" s="3681"/>
      <c r="F575" s="3681"/>
      <c r="G575" s="3681"/>
      <c r="H575" s="3392"/>
      <c r="I575" s="3683"/>
      <c r="J575" s="3684"/>
      <c r="K575" s="1974"/>
      <c r="L575" s="774"/>
      <c r="M575" s="767"/>
      <c r="DF575" s="818"/>
      <c r="DG575" s="772" t="str">
        <f t="shared" si="25"/>
        <v/>
      </c>
      <c r="DH575" s="832">
        <v>665</v>
      </c>
    </row>
    <row r="576" spans="1:112" s="760" customFormat="1" ht="12" hidden="1" customHeight="1" x14ac:dyDescent="0.15">
      <c r="A576" s="774"/>
      <c r="B576" s="3391"/>
      <c r="C576" s="3681"/>
      <c r="D576" s="3681"/>
      <c r="E576" s="3681"/>
      <c r="F576" s="3681"/>
      <c r="G576" s="3681"/>
      <c r="H576" s="3392"/>
      <c r="I576" s="3683"/>
      <c r="J576" s="3684"/>
      <c r="K576" s="1974"/>
      <c r="L576" s="774"/>
      <c r="M576" s="767"/>
      <c r="DF576" s="818"/>
      <c r="DG576" s="772" t="str">
        <f t="shared" si="25"/>
        <v/>
      </c>
      <c r="DH576" s="832">
        <v>666</v>
      </c>
    </row>
    <row r="577" spans="1:112" s="760" customFormat="1" ht="12.75" hidden="1" customHeight="1" x14ac:dyDescent="0.15">
      <c r="A577" s="774"/>
      <c r="B577" s="3391"/>
      <c r="C577" s="3681"/>
      <c r="D577" s="3681"/>
      <c r="E577" s="3681"/>
      <c r="F577" s="3681"/>
      <c r="G577" s="3681"/>
      <c r="H577" s="3392"/>
      <c r="I577" s="3683"/>
      <c r="J577" s="3684"/>
      <c r="K577" s="1974"/>
      <c r="L577" s="774"/>
      <c r="M577" s="767"/>
      <c r="DF577" s="818"/>
      <c r="DG577" s="772" t="str">
        <f t="shared" si="25"/>
        <v/>
      </c>
      <c r="DH577" s="832">
        <v>667</v>
      </c>
    </row>
    <row r="578" spans="1:112" s="760" customFormat="1" ht="12" hidden="1" customHeight="1" x14ac:dyDescent="0.15">
      <c r="A578" s="774"/>
      <c r="B578" s="3391"/>
      <c r="C578" s="3681"/>
      <c r="D578" s="3681"/>
      <c r="E578" s="3681"/>
      <c r="F578" s="3681"/>
      <c r="G578" s="3681"/>
      <c r="H578" s="3392"/>
      <c r="I578" s="3683"/>
      <c r="J578" s="3684"/>
      <c r="K578" s="1974"/>
      <c r="L578" s="774"/>
      <c r="M578" s="767"/>
      <c r="DF578" s="818"/>
      <c r="DG578" s="772" t="str">
        <f t="shared" si="25"/>
        <v/>
      </c>
      <c r="DH578" s="832">
        <v>668</v>
      </c>
    </row>
    <row r="579" spans="1:112" s="760" customFormat="1" ht="12" hidden="1" customHeight="1" x14ac:dyDescent="0.15">
      <c r="A579" s="774"/>
      <c r="B579" s="3391"/>
      <c r="C579" s="3681"/>
      <c r="D579" s="3681"/>
      <c r="E579" s="3681"/>
      <c r="F579" s="3681"/>
      <c r="G579" s="3681"/>
      <c r="H579" s="3392"/>
      <c r="I579" s="3683"/>
      <c r="J579" s="3684"/>
      <c r="K579" s="1974"/>
      <c r="L579" s="774"/>
      <c r="M579" s="767"/>
      <c r="DF579" s="818"/>
      <c r="DG579" s="772" t="str">
        <f t="shared" si="25"/>
        <v/>
      </c>
      <c r="DH579" s="832">
        <v>669</v>
      </c>
    </row>
    <row r="580" spans="1:112" s="760" customFormat="1" ht="12" hidden="1" customHeight="1" x14ac:dyDescent="0.15">
      <c r="A580" s="774"/>
      <c r="B580" s="3391"/>
      <c r="C580" s="3681"/>
      <c r="D580" s="3681"/>
      <c r="E580" s="3681"/>
      <c r="F580" s="3681"/>
      <c r="G580" s="3681"/>
      <c r="H580" s="3392"/>
      <c r="I580" s="3683"/>
      <c r="J580" s="3684"/>
      <c r="K580" s="1974"/>
      <c r="L580" s="774"/>
      <c r="M580" s="767"/>
      <c r="DF580" s="818"/>
      <c r="DG580" s="772" t="str">
        <f t="shared" si="25"/>
        <v/>
      </c>
      <c r="DH580" s="832">
        <v>670</v>
      </c>
    </row>
    <row r="581" spans="1:112" s="760" customFormat="1" ht="12" hidden="1" customHeight="1" x14ac:dyDescent="0.15">
      <c r="A581" s="774"/>
      <c r="B581" s="3391"/>
      <c r="C581" s="3681"/>
      <c r="D581" s="3681"/>
      <c r="E581" s="3681"/>
      <c r="F581" s="3681"/>
      <c r="G581" s="3681"/>
      <c r="H581" s="3392"/>
      <c r="I581" s="3683"/>
      <c r="J581" s="3684"/>
      <c r="K581" s="1974"/>
      <c r="L581" s="774"/>
      <c r="M581" s="767"/>
      <c r="DF581" s="818"/>
      <c r="DG581" s="772" t="str">
        <f t="shared" si="25"/>
        <v/>
      </c>
      <c r="DH581" s="832">
        <v>671</v>
      </c>
    </row>
    <row r="582" spans="1:112" s="760" customFormat="1" ht="12" hidden="1" customHeight="1" x14ac:dyDescent="0.15">
      <c r="A582" s="774"/>
      <c r="B582" s="3391"/>
      <c r="C582" s="3681"/>
      <c r="D582" s="3681"/>
      <c r="E582" s="3681"/>
      <c r="F582" s="3681"/>
      <c r="G582" s="3681"/>
      <c r="H582" s="3392"/>
      <c r="I582" s="3683"/>
      <c r="J582" s="3684"/>
      <c r="K582" s="1974"/>
      <c r="L582" s="774"/>
      <c r="M582" s="767"/>
      <c r="DF582" s="818"/>
      <c r="DG582" s="772" t="str">
        <f t="shared" si="25"/>
        <v/>
      </c>
      <c r="DH582" s="832">
        <v>672</v>
      </c>
    </row>
    <row r="583" spans="1:112" s="760" customFormat="1" ht="12" hidden="1" customHeight="1" x14ac:dyDescent="0.15">
      <c r="A583" s="774"/>
      <c r="B583" s="3391"/>
      <c r="C583" s="3681"/>
      <c r="D583" s="3681"/>
      <c r="E583" s="3681"/>
      <c r="F583" s="3681"/>
      <c r="G583" s="3681"/>
      <c r="H583" s="3392"/>
      <c r="I583" s="3683"/>
      <c r="J583" s="3684"/>
      <c r="K583" s="1974"/>
      <c r="L583" s="774"/>
      <c r="M583" s="767"/>
      <c r="DF583" s="818"/>
      <c r="DG583" s="772" t="str">
        <f t="shared" si="25"/>
        <v/>
      </c>
      <c r="DH583" s="832">
        <v>673</v>
      </c>
    </row>
    <row r="584" spans="1:112" s="760" customFormat="1" ht="12" hidden="1" customHeight="1" x14ac:dyDescent="0.15">
      <c r="A584" s="774"/>
      <c r="B584" s="3391"/>
      <c r="C584" s="3681"/>
      <c r="D584" s="3681"/>
      <c r="E584" s="3681"/>
      <c r="F584" s="3681"/>
      <c r="G584" s="3681"/>
      <c r="H584" s="3392"/>
      <c r="I584" s="3683"/>
      <c r="J584" s="3684"/>
      <c r="K584" s="1974"/>
      <c r="L584" s="774"/>
      <c r="M584" s="767"/>
      <c r="DF584" s="818"/>
      <c r="DG584" s="772" t="str">
        <f t="shared" si="25"/>
        <v/>
      </c>
      <c r="DH584" s="832">
        <v>674</v>
      </c>
    </row>
    <row r="585" spans="1:112" s="760" customFormat="1" ht="12" hidden="1" customHeight="1" x14ac:dyDescent="0.15">
      <c r="A585" s="774"/>
      <c r="B585" s="3391"/>
      <c r="C585" s="3681"/>
      <c r="D585" s="3681"/>
      <c r="E585" s="3681"/>
      <c r="F585" s="3681"/>
      <c r="G585" s="3681"/>
      <c r="H585" s="3392"/>
      <c r="I585" s="3683"/>
      <c r="J585" s="3684"/>
      <c r="K585" s="1974"/>
      <c r="L585" s="774"/>
      <c r="M585" s="767"/>
      <c r="DF585" s="818"/>
      <c r="DG585" s="772" t="str">
        <f t="shared" si="25"/>
        <v/>
      </c>
      <c r="DH585" s="832">
        <v>675</v>
      </c>
    </row>
    <row r="586" spans="1:112" s="760" customFormat="1" ht="12" hidden="1" customHeight="1" x14ac:dyDescent="0.15">
      <c r="A586" s="774"/>
      <c r="B586" s="3391"/>
      <c r="C586" s="3681"/>
      <c r="D586" s="3681"/>
      <c r="E586" s="3681"/>
      <c r="F586" s="3681"/>
      <c r="G586" s="3681"/>
      <c r="H586" s="3392"/>
      <c r="I586" s="3683"/>
      <c r="J586" s="3684"/>
      <c r="K586" s="1974"/>
      <c r="L586" s="774"/>
      <c r="M586" s="767"/>
      <c r="DF586" s="818"/>
      <c r="DG586" s="772" t="str">
        <f t="shared" si="25"/>
        <v/>
      </c>
      <c r="DH586" s="832">
        <v>676</v>
      </c>
    </row>
    <row r="587" spans="1:112" s="760" customFormat="1" ht="12" hidden="1" customHeight="1" x14ac:dyDescent="0.15">
      <c r="A587" s="774"/>
      <c r="B587" s="3391"/>
      <c r="C587" s="3681"/>
      <c r="D587" s="3681"/>
      <c r="E587" s="3681"/>
      <c r="F587" s="3681"/>
      <c r="G587" s="3681"/>
      <c r="H587" s="3392"/>
      <c r="I587" s="3683"/>
      <c r="J587" s="3684"/>
      <c r="K587" s="1974"/>
      <c r="L587" s="774"/>
      <c r="M587" s="767"/>
      <c r="DF587" s="818"/>
      <c r="DG587" s="772" t="str">
        <f t="shared" si="25"/>
        <v/>
      </c>
      <c r="DH587" s="832">
        <v>677</v>
      </c>
    </row>
    <row r="588" spans="1:112" s="760" customFormat="1" ht="12" hidden="1" customHeight="1" x14ac:dyDescent="0.15">
      <c r="A588" s="774"/>
      <c r="B588" s="3391"/>
      <c r="C588" s="3681"/>
      <c r="D588" s="3681"/>
      <c r="E588" s="3681"/>
      <c r="F588" s="3681"/>
      <c r="G588" s="3681"/>
      <c r="H588" s="3392"/>
      <c r="I588" s="3683"/>
      <c r="J588" s="3684"/>
      <c r="K588" s="1974"/>
      <c r="L588" s="774"/>
      <c r="M588" s="767"/>
      <c r="DF588" s="818"/>
      <c r="DG588" s="772" t="str">
        <f t="shared" si="25"/>
        <v/>
      </c>
      <c r="DH588" s="832">
        <v>678</v>
      </c>
    </row>
    <row r="589" spans="1:112" s="760" customFormat="1" ht="12" hidden="1" customHeight="1" x14ac:dyDescent="0.15">
      <c r="A589" s="774"/>
      <c r="B589" s="3391"/>
      <c r="C589" s="3681"/>
      <c r="D589" s="3681"/>
      <c r="E589" s="3681"/>
      <c r="F589" s="3681"/>
      <c r="G589" s="3681"/>
      <c r="H589" s="3392"/>
      <c r="I589" s="3683"/>
      <c r="J589" s="3684"/>
      <c r="K589" s="1974"/>
      <c r="L589" s="774"/>
      <c r="M589" s="767"/>
      <c r="DF589" s="818"/>
      <c r="DG589" s="772" t="str">
        <f t="shared" si="25"/>
        <v/>
      </c>
      <c r="DH589" s="832">
        <v>679</v>
      </c>
    </row>
    <row r="590" spans="1:112" s="760" customFormat="1" ht="12" hidden="1" customHeight="1" x14ac:dyDescent="0.15">
      <c r="A590" s="774"/>
      <c r="B590" s="3391"/>
      <c r="C590" s="3681"/>
      <c r="D590" s="3681"/>
      <c r="E590" s="3681"/>
      <c r="F590" s="3681"/>
      <c r="G590" s="3681"/>
      <c r="H590" s="3392"/>
      <c r="I590" s="3683"/>
      <c r="J590" s="3684"/>
      <c r="K590" s="1974"/>
      <c r="L590" s="774"/>
      <c r="M590" s="767"/>
      <c r="DF590" s="818"/>
      <c r="DG590" s="772" t="str">
        <f t="shared" si="25"/>
        <v/>
      </c>
      <c r="DH590" s="832">
        <v>680</v>
      </c>
    </row>
    <row r="591" spans="1:112" s="760" customFormat="1" ht="12" hidden="1" customHeight="1" x14ac:dyDescent="0.15">
      <c r="A591" s="774"/>
      <c r="B591" s="3391"/>
      <c r="C591" s="3681"/>
      <c r="D591" s="3681"/>
      <c r="E591" s="3681"/>
      <c r="F591" s="3681"/>
      <c r="G591" s="3681"/>
      <c r="H591" s="3392"/>
      <c r="I591" s="3683"/>
      <c r="J591" s="3684"/>
      <c r="K591" s="1974"/>
      <c r="L591" s="774"/>
      <c r="M591" s="767"/>
      <c r="DF591" s="818"/>
      <c r="DG591" s="772" t="str">
        <f t="shared" si="25"/>
        <v/>
      </c>
      <c r="DH591" s="832">
        <v>681</v>
      </c>
    </row>
    <row r="592" spans="1:112" s="760" customFormat="1" ht="12" hidden="1" customHeight="1" x14ac:dyDescent="0.15">
      <c r="A592" s="774"/>
      <c r="B592" s="3391"/>
      <c r="C592" s="3681"/>
      <c r="D592" s="3681"/>
      <c r="E592" s="3681"/>
      <c r="F592" s="3681"/>
      <c r="G592" s="3681"/>
      <c r="H592" s="3392"/>
      <c r="I592" s="3683"/>
      <c r="J592" s="3684"/>
      <c r="K592" s="1974"/>
      <c r="L592" s="774"/>
      <c r="M592" s="767"/>
      <c r="DF592" s="818"/>
      <c r="DG592" s="772" t="str">
        <f t="shared" si="25"/>
        <v/>
      </c>
      <c r="DH592" s="832">
        <v>682</v>
      </c>
    </row>
    <row r="593" spans="1:112" s="760" customFormat="1" ht="12" hidden="1" customHeight="1" x14ac:dyDescent="0.15">
      <c r="A593" s="774"/>
      <c r="B593" s="3391"/>
      <c r="C593" s="3681"/>
      <c r="D593" s="3681"/>
      <c r="E593" s="3681"/>
      <c r="F593" s="3681"/>
      <c r="G593" s="3681"/>
      <c r="H593" s="3392"/>
      <c r="I593" s="3683"/>
      <c r="J593" s="3684"/>
      <c r="K593" s="1974"/>
      <c r="L593" s="774"/>
      <c r="M593" s="767"/>
      <c r="DF593" s="818"/>
      <c r="DG593" s="772" t="str">
        <f t="shared" si="25"/>
        <v/>
      </c>
      <c r="DH593" s="832">
        <v>683</v>
      </c>
    </row>
    <row r="594" spans="1:112" s="760" customFormat="1" ht="12" hidden="1" customHeight="1" x14ac:dyDescent="0.15">
      <c r="A594" s="774"/>
      <c r="B594" s="3391"/>
      <c r="C594" s="3681"/>
      <c r="D594" s="3681"/>
      <c r="E594" s="3681"/>
      <c r="F594" s="3681"/>
      <c r="G594" s="3681"/>
      <c r="H594" s="3392"/>
      <c r="I594" s="3683"/>
      <c r="J594" s="3684"/>
      <c r="K594" s="1974"/>
      <c r="L594" s="774"/>
      <c r="M594" s="767"/>
      <c r="DF594" s="818"/>
      <c r="DG594" s="772" t="str">
        <f t="shared" si="25"/>
        <v/>
      </c>
      <c r="DH594" s="832">
        <v>684</v>
      </c>
    </row>
    <row r="595" spans="1:112" s="760" customFormat="1" ht="12.75" hidden="1" customHeight="1" x14ac:dyDescent="0.15">
      <c r="A595" s="774"/>
      <c r="B595" s="3391"/>
      <c r="C595" s="3681"/>
      <c r="D595" s="3681"/>
      <c r="E595" s="3681"/>
      <c r="F595" s="3681"/>
      <c r="G595" s="3681"/>
      <c r="H595" s="3392"/>
      <c r="I595" s="3683"/>
      <c r="J595" s="3684"/>
      <c r="K595" s="1974"/>
      <c r="L595" s="774"/>
      <c r="M595" s="767"/>
      <c r="DF595" s="818"/>
      <c r="DG595" s="772" t="str">
        <f t="shared" si="25"/>
        <v/>
      </c>
      <c r="DH595" s="832">
        <v>685</v>
      </c>
    </row>
    <row r="596" spans="1:112" s="760" customFormat="1" ht="12" hidden="1" customHeight="1" x14ac:dyDescent="0.15">
      <c r="A596" s="774"/>
      <c r="B596" s="3391"/>
      <c r="C596" s="3681"/>
      <c r="D596" s="3681"/>
      <c r="E596" s="3681"/>
      <c r="F596" s="3681"/>
      <c r="G596" s="3681"/>
      <c r="H596" s="3392"/>
      <c r="I596" s="3683"/>
      <c r="J596" s="3684"/>
      <c r="K596" s="1974"/>
      <c r="L596" s="774"/>
      <c r="M596" s="767"/>
      <c r="DF596" s="818"/>
      <c r="DG596" s="772" t="str">
        <f t="shared" si="25"/>
        <v/>
      </c>
      <c r="DH596" s="832">
        <v>686</v>
      </c>
    </row>
    <row r="597" spans="1:112" s="760" customFormat="1" ht="12" hidden="1" customHeight="1" x14ac:dyDescent="0.15">
      <c r="A597" s="774"/>
      <c r="B597" s="3391"/>
      <c r="C597" s="3681"/>
      <c r="D597" s="3681"/>
      <c r="E597" s="3681"/>
      <c r="F597" s="3681"/>
      <c r="G597" s="3681"/>
      <c r="H597" s="3392"/>
      <c r="I597" s="3683"/>
      <c r="J597" s="3684"/>
      <c r="K597" s="1974"/>
      <c r="L597" s="774"/>
      <c r="M597" s="767"/>
      <c r="DF597" s="818"/>
      <c r="DG597" s="772" t="str">
        <f t="shared" si="25"/>
        <v/>
      </c>
      <c r="DH597" s="832">
        <v>687</v>
      </c>
    </row>
    <row r="598" spans="1:112" s="760" customFormat="1" ht="12" hidden="1" customHeight="1" x14ac:dyDescent="0.15">
      <c r="A598" s="774"/>
      <c r="B598" s="3391"/>
      <c r="C598" s="3681"/>
      <c r="D598" s="3681"/>
      <c r="E598" s="3681"/>
      <c r="F598" s="3681"/>
      <c r="G598" s="3681"/>
      <c r="H598" s="3392"/>
      <c r="I598" s="3683"/>
      <c r="J598" s="3684"/>
      <c r="K598" s="1974"/>
      <c r="L598" s="774"/>
      <c r="M598" s="767"/>
      <c r="DF598" s="818"/>
      <c r="DG598" s="772" t="str">
        <f t="shared" si="25"/>
        <v/>
      </c>
      <c r="DH598" s="832">
        <v>688</v>
      </c>
    </row>
    <row r="599" spans="1:112" s="760" customFormat="1" ht="12" hidden="1" customHeight="1" x14ac:dyDescent="0.15">
      <c r="A599" s="774"/>
      <c r="B599" s="3391"/>
      <c r="C599" s="3681"/>
      <c r="D599" s="3681"/>
      <c r="E599" s="3681"/>
      <c r="F599" s="3681"/>
      <c r="G599" s="3681"/>
      <c r="H599" s="3392"/>
      <c r="I599" s="3683"/>
      <c r="J599" s="3684"/>
      <c r="K599" s="1974"/>
      <c r="L599" s="774"/>
      <c r="M599" s="767"/>
      <c r="DF599" s="818"/>
      <c r="DG599" s="772" t="str">
        <f t="shared" si="25"/>
        <v/>
      </c>
      <c r="DH599" s="832">
        <v>689</v>
      </c>
    </row>
    <row r="600" spans="1:112" s="760" customFormat="1" ht="12" hidden="1" customHeight="1" x14ac:dyDescent="0.15">
      <c r="A600" s="774"/>
      <c r="B600" s="3391"/>
      <c r="C600" s="3681"/>
      <c r="D600" s="3681"/>
      <c r="E600" s="3681"/>
      <c r="F600" s="3681"/>
      <c r="G600" s="3681"/>
      <c r="H600" s="3392"/>
      <c r="I600" s="3683"/>
      <c r="J600" s="3684"/>
      <c r="K600" s="1974"/>
      <c r="L600" s="774"/>
      <c r="M600" s="767"/>
      <c r="DF600" s="818"/>
      <c r="DG600" s="772" t="str">
        <f t="shared" si="25"/>
        <v/>
      </c>
      <c r="DH600" s="832">
        <v>690</v>
      </c>
    </row>
    <row r="601" spans="1:112" s="760" customFormat="1" ht="12" hidden="1" customHeight="1" x14ac:dyDescent="0.15">
      <c r="A601" s="774"/>
      <c r="B601" s="3391"/>
      <c r="C601" s="3681"/>
      <c r="D601" s="3681"/>
      <c r="E601" s="3681"/>
      <c r="F601" s="3681"/>
      <c r="G601" s="3681"/>
      <c r="H601" s="3392"/>
      <c r="I601" s="3683"/>
      <c r="J601" s="3684"/>
      <c r="K601" s="1974"/>
      <c r="L601" s="774"/>
      <c r="M601" s="767"/>
      <c r="DF601" s="818"/>
      <c r="DG601" s="772" t="str">
        <f t="shared" si="25"/>
        <v/>
      </c>
      <c r="DH601" s="832">
        <v>691</v>
      </c>
    </row>
    <row r="602" spans="1:112" s="760" customFormat="1" ht="12" hidden="1" customHeight="1" x14ac:dyDescent="0.15">
      <c r="A602" s="774"/>
      <c r="B602" s="3391"/>
      <c r="C602" s="3681"/>
      <c r="D602" s="3681"/>
      <c r="E602" s="3681"/>
      <c r="F602" s="3681"/>
      <c r="G602" s="3681"/>
      <c r="H602" s="3392"/>
      <c r="I602" s="3683"/>
      <c r="J602" s="3684"/>
      <c r="K602" s="1974"/>
      <c r="L602" s="774"/>
      <c r="M602" s="767"/>
      <c r="DF602" s="818"/>
      <c r="DG602" s="772" t="str">
        <f t="shared" si="25"/>
        <v/>
      </c>
      <c r="DH602" s="832">
        <v>692</v>
      </c>
    </row>
    <row r="603" spans="1:112" s="760" customFormat="1" ht="12" hidden="1" customHeight="1" x14ac:dyDescent="0.15">
      <c r="A603" s="774"/>
      <c r="B603" s="3391"/>
      <c r="C603" s="3681"/>
      <c r="D603" s="3681"/>
      <c r="E603" s="3681"/>
      <c r="F603" s="3681"/>
      <c r="G603" s="3681"/>
      <c r="H603" s="3392"/>
      <c r="I603" s="3683"/>
      <c r="J603" s="3684"/>
      <c r="K603" s="1974"/>
      <c r="L603" s="774"/>
      <c r="M603" s="767"/>
      <c r="DF603" s="818"/>
      <c r="DG603" s="772" t="str">
        <f t="shared" si="25"/>
        <v/>
      </c>
      <c r="DH603" s="832">
        <v>693</v>
      </c>
    </row>
    <row r="604" spans="1:112" s="760" customFormat="1" ht="12" hidden="1" customHeight="1" x14ac:dyDescent="0.15">
      <c r="A604" s="774"/>
      <c r="B604" s="3391"/>
      <c r="C604" s="3681"/>
      <c r="D604" s="3681"/>
      <c r="E604" s="3681"/>
      <c r="F604" s="3681"/>
      <c r="G604" s="3681"/>
      <c r="H604" s="3392"/>
      <c r="I604" s="3683"/>
      <c r="J604" s="3684"/>
      <c r="K604" s="1974"/>
      <c r="L604" s="774"/>
      <c r="M604" s="767"/>
      <c r="DF604" s="818"/>
      <c r="DG604" s="772" t="str">
        <f t="shared" si="25"/>
        <v/>
      </c>
      <c r="DH604" s="832">
        <v>694</v>
      </c>
    </row>
    <row r="605" spans="1:112" s="760" customFormat="1" ht="12.75" hidden="1" customHeight="1" x14ac:dyDescent="0.15">
      <c r="A605" s="774"/>
      <c r="B605" s="3391"/>
      <c r="C605" s="3681"/>
      <c r="D605" s="3681"/>
      <c r="E605" s="3681"/>
      <c r="F605" s="3681"/>
      <c r="G605" s="3681"/>
      <c r="H605" s="3392"/>
      <c r="I605" s="3683"/>
      <c r="J605" s="3684"/>
      <c r="K605" s="1974"/>
      <c r="L605" s="774"/>
      <c r="M605" s="767"/>
      <c r="DF605" s="818"/>
      <c r="DG605" s="772" t="str">
        <f t="shared" si="25"/>
        <v/>
      </c>
      <c r="DH605" s="832">
        <v>695</v>
      </c>
    </row>
    <row r="606" spans="1:112" s="760" customFormat="1" ht="12" hidden="1" customHeight="1" x14ac:dyDescent="0.15">
      <c r="A606" s="774"/>
      <c r="B606" s="3391"/>
      <c r="C606" s="3681"/>
      <c r="D606" s="3681"/>
      <c r="E606" s="3681"/>
      <c r="F606" s="3681"/>
      <c r="G606" s="3681"/>
      <c r="H606" s="3392"/>
      <c r="I606" s="3683"/>
      <c r="J606" s="3684"/>
      <c r="K606" s="1974"/>
      <c r="L606" s="774"/>
      <c r="M606" s="767"/>
      <c r="DF606" s="818"/>
      <c r="DG606" s="772" t="str">
        <f t="shared" si="25"/>
        <v/>
      </c>
      <c r="DH606" s="832">
        <v>696</v>
      </c>
    </row>
    <row r="607" spans="1:112" s="760" customFormat="1" ht="12" hidden="1" customHeight="1" x14ac:dyDescent="0.15">
      <c r="A607" s="774"/>
      <c r="B607" s="3391"/>
      <c r="C607" s="3681"/>
      <c r="D607" s="3681"/>
      <c r="E607" s="3681"/>
      <c r="F607" s="3681"/>
      <c r="G607" s="3681"/>
      <c r="H607" s="3392"/>
      <c r="I607" s="3683"/>
      <c r="J607" s="3684"/>
      <c r="K607" s="1974"/>
      <c r="L607" s="774"/>
      <c r="M607" s="767"/>
      <c r="DF607" s="818"/>
      <c r="DG607" s="772" t="str">
        <f t="shared" si="25"/>
        <v/>
      </c>
      <c r="DH607" s="832">
        <v>697</v>
      </c>
    </row>
    <row r="608" spans="1:112" s="760" customFormat="1" ht="12" hidden="1" customHeight="1" x14ac:dyDescent="0.15">
      <c r="A608" s="774"/>
      <c r="B608" s="3391"/>
      <c r="C608" s="3681"/>
      <c r="D608" s="3681"/>
      <c r="E608" s="3681"/>
      <c r="F608" s="3681"/>
      <c r="G608" s="3681"/>
      <c r="H608" s="3392"/>
      <c r="I608" s="3683"/>
      <c r="J608" s="3684"/>
      <c r="K608" s="1974"/>
      <c r="L608" s="774"/>
      <c r="M608" s="767"/>
      <c r="DF608" s="818"/>
      <c r="DG608" s="772" t="str">
        <f t="shared" si="25"/>
        <v/>
      </c>
      <c r="DH608" s="832">
        <v>698</v>
      </c>
    </row>
    <row r="609" spans="1:113" s="760" customFormat="1" ht="12" hidden="1" customHeight="1" x14ac:dyDescent="0.15">
      <c r="A609" s="774"/>
      <c r="B609" s="3391"/>
      <c r="C609" s="3681"/>
      <c r="D609" s="3681"/>
      <c r="E609" s="3681"/>
      <c r="F609" s="3681"/>
      <c r="G609" s="3681"/>
      <c r="H609" s="3392"/>
      <c r="I609" s="3683"/>
      <c r="J609" s="3684"/>
      <c r="K609" s="1974"/>
      <c r="L609" s="774"/>
      <c r="M609" s="767"/>
      <c r="DF609" s="818"/>
      <c r="DG609" s="772" t="str">
        <f t="shared" si="25"/>
        <v/>
      </c>
      <c r="DH609" s="832">
        <v>699</v>
      </c>
    </row>
    <row r="610" spans="1:113" s="760" customFormat="1" ht="12" hidden="1" customHeight="1" x14ac:dyDescent="0.15">
      <c r="A610" s="774"/>
      <c r="B610" s="3391"/>
      <c r="C610" s="3681"/>
      <c r="D610" s="3681"/>
      <c r="E610" s="3681"/>
      <c r="F610" s="3681"/>
      <c r="G610" s="3681"/>
      <c r="H610" s="3392"/>
      <c r="I610" s="3683"/>
      <c r="J610" s="3684"/>
      <c r="K610" s="1974"/>
      <c r="L610" s="774"/>
      <c r="M610" s="767"/>
      <c r="DF610" s="818"/>
      <c r="DG610" s="772" t="str">
        <f t="shared" si="25"/>
        <v/>
      </c>
      <c r="DH610" s="832">
        <v>700</v>
      </c>
    </row>
    <row r="611" spans="1:113" s="760" customFormat="1" ht="12" hidden="1" customHeight="1" x14ac:dyDescent="0.15">
      <c r="A611" s="774"/>
      <c r="B611" s="3391"/>
      <c r="C611" s="3681"/>
      <c r="D611" s="3681"/>
      <c r="E611" s="3681"/>
      <c r="F611" s="3681"/>
      <c r="G611" s="3681"/>
      <c r="H611" s="3392"/>
      <c r="I611" s="3683"/>
      <c r="J611" s="3684"/>
      <c r="K611" s="1974"/>
      <c r="L611" s="774"/>
      <c r="M611" s="767"/>
      <c r="DF611" s="818"/>
      <c r="DG611" s="772" t="str">
        <f t="shared" si="25"/>
        <v/>
      </c>
      <c r="DH611" s="832">
        <v>701</v>
      </c>
    </row>
    <row r="612" spans="1:113" s="760" customFormat="1" ht="12" hidden="1" customHeight="1" x14ac:dyDescent="0.15">
      <c r="A612" s="774"/>
      <c r="B612" s="3391"/>
      <c r="C612" s="3681"/>
      <c r="D612" s="3681"/>
      <c r="E612" s="3681"/>
      <c r="F612" s="3681"/>
      <c r="G612" s="3681"/>
      <c r="H612" s="3392"/>
      <c r="I612" s="3683"/>
      <c r="J612" s="3684"/>
      <c r="K612" s="1974"/>
      <c r="L612" s="774"/>
      <c r="M612" s="767"/>
      <c r="DF612" s="818"/>
      <c r="DG612" s="772" t="str">
        <f t="shared" si="25"/>
        <v/>
      </c>
      <c r="DH612" s="832">
        <v>702</v>
      </c>
    </row>
    <row r="613" spans="1:113" s="760" customFormat="1" ht="12" hidden="1" customHeight="1" x14ac:dyDescent="0.15">
      <c r="A613" s="774"/>
      <c r="B613" s="3391"/>
      <c r="C613" s="3681"/>
      <c r="D613" s="3681"/>
      <c r="E613" s="3681"/>
      <c r="F613" s="3681"/>
      <c r="G613" s="3681"/>
      <c r="H613" s="3392"/>
      <c r="I613" s="3683"/>
      <c r="J613" s="3684"/>
      <c r="K613" s="1974"/>
      <c r="L613" s="774"/>
      <c r="M613" s="767"/>
      <c r="DF613" s="818"/>
      <c r="DG613" s="772" t="str">
        <f t="shared" si="25"/>
        <v/>
      </c>
      <c r="DH613" s="832">
        <v>703</v>
      </c>
    </row>
    <row r="614" spans="1:113" s="760" customFormat="1" ht="12" hidden="1" customHeight="1" x14ac:dyDescent="0.15">
      <c r="A614" s="774"/>
      <c r="B614" s="3391"/>
      <c r="C614" s="3681"/>
      <c r="D614" s="3681"/>
      <c r="E614" s="3681"/>
      <c r="F614" s="3681"/>
      <c r="G614" s="3681"/>
      <c r="H614" s="3392"/>
      <c r="I614" s="3683"/>
      <c r="J614" s="3684"/>
      <c r="K614" s="1974"/>
      <c r="L614" s="774"/>
      <c r="M614" s="767"/>
      <c r="DF614" s="818"/>
      <c r="DG614" s="772" t="str">
        <f t="shared" si="25"/>
        <v/>
      </c>
      <c r="DH614" s="832">
        <v>704</v>
      </c>
    </row>
    <row r="615" spans="1:113" s="760" customFormat="1" ht="12.75" hidden="1" customHeight="1" x14ac:dyDescent="0.15">
      <c r="A615" s="774"/>
      <c r="B615" s="3391"/>
      <c r="C615" s="3681"/>
      <c r="D615" s="3681"/>
      <c r="E615" s="3681"/>
      <c r="F615" s="3681"/>
      <c r="G615" s="3681"/>
      <c r="H615" s="3392"/>
      <c r="I615" s="3683"/>
      <c r="J615" s="3684"/>
      <c r="K615" s="1974"/>
      <c r="L615" s="774"/>
      <c r="M615" s="767"/>
      <c r="DF615" s="818"/>
      <c r="DG615" s="772" t="str">
        <f t="shared" si="25"/>
        <v/>
      </c>
      <c r="DH615" s="832">
        <v>705</v>
      </c>
    </row>
    <row r="616" spans="1:113" s="760" customFormat="1" ht="12" hidden="1" customHeight="1" x14ac:dyDescent="0.15">
      <c r="A616" s="774"/>
      <c r="B616" s="3391"/>
      <c r="C616" s="3681"/>
      <c r="D616" s="3681"/>
      <c r="E616" s="3681"/>
      <c r="F616" s="3681"/>
      <c r="G616" s="3681"/>
      <c r="H616" s="3392"/>
      <c r="I616" s="3683"/>
      <c r="J616" s="3684"/>
      <c r="K616" s="1974"/>
      <c r="L616" s="774"/>
      <c r="M616" s="767"/>
      <c r="DF616" s="818"/>
      <c r="DG616" s="772" t="str">
        <f t="shared" si="25"/>
        <v/>
      </c>
      <c r="DH616" s="832">
        <v>706</v>
      </c>
    </row>
    <row r="617" spans="1:113" s="760" customFormat="1" ht="12" hidden="1" customHeight="1" x14ac:dyDescent="0.15">
      <c r="A617" s="774"/>
      <c r="B617" s="3391"/>
      <c r="C617" s="3681"/>
      <c r="D617" s="3681"/>
      <c r="E617" s="3681"/>
      <c r="F617" s="3681"/>
      <c r="G617" s="3681"/>
      <c r="H617" s="3392"/>
      <c r="I617" s="3683"/>
      <c r="J617" s="3684"/>
      <c r="K617" s="1974"/>
      <c r="L617" s="774"/>
      <c r="M617" s="767"/>
      <c r="DF617" s="818"/>
      <c r="DG617" s="772" t="str">
        <f t="shared" si="25"/>
        <v/>
      </c>
      <c r="DH617" s="832">
        <v>707</v>
      </c>
    </row>
    <row r="618" spans="1:113" s="760" customFormat="1" ht="12" hidden="1" customHeight="1" x14ac:dyDescent="0.15">
      <c r="A618" s="774"/>
      <c r="B618" s="3391"/>
      <c r="C618" s="3681"/>
      <c r="D618" s="3681"/>
      <c r="E618" s="3681"/>
      <c r="F618" s="3681"/>
      <c r="G618" s="3681"/>
      <c r="H618" s="3392"/>
      <c r="I618" s="3683"/>
      <c r="J618" s="3684"/>
      <c r="K618" s="1974"/>
      <c r="L618" s="774"/>
      <c r="M618" s="767"/>
      <c r="DF618" s="818"/>
      <c r="DG618" s="772" t="str">
        <f t="shared" si="25"/>
        <v/>
      </c>
      <c r="DH618" s="832">
        <v>708</v>
      </c>
    </row>
    <row r="619" spans="1:113" s="760" customFormat="1" ht="12" hidden="1" customHeight="1" x14ac:dyDescent="0.15">
      <c r="A619" s="774"/>
      <c r="B619" s="3391"/>
      <c r="C619" s="3681"/>
      <c r="D619" s="3681"/>
      <c r="E619" s="3681"/>
      <c r="F619" s="3681"/>
      <c r="G619" s="3681"/>
      <c r="H619" s="3392"/>
      <c r="I619" s="3683"/>
      <c r="J619" s="3684"/>
      <c r="K619" s="1974"/>
      <c r="L619" s="774"/>
      <c r="M619" s="767"/>
      <c r="DF619" s="818"/>
      <c r="DG619" s="772" t="str">
        <f t="shared" si="25"/>
        <v/>
      </c>
      <c r="DH619" s="832">
        <v>709</v>
      </c>
    </row>
    <row r="620" spans="1:113" s="760" customFormat="1" ht="12" hidden="1" customHeight="1" x14ac:dyDescent="0.15">
      <c r="A620" s="774"/>
      <c r="B620" s="3391"/>
      <c r="C620" s="3681"/>
      <c r="D620" s="3681"/>
      <c r="E620" s="3681"/>
      <c r="F620" s="3681"/>
      <c r="G620" s="3681"/>
      <c r="H620" s="3392"/>
      <c r="I620" s="3683"/>
      <c r="J620" s="3684"/>
      <c r="K620" s="1974"/>
      <c r="L620" s="774"/>
      <c r="M620" s="767"/>
      <c r="DF620" s="818"/>
      <c r="DG620" s="772" t="str">
        <f t="shared" si="25"/>
        <v/>
      </c>
      <c r="DH620" s="832">
        <v>710</v>
      </c>
    </row>
    <row r="621" spans="1:113" s="760" customFormat="1" ht="12" hidden="1" customHeight="1" x14ac:dyDescent="0.15">
      <c r="A621" s="774"/>
      <c r="B621" s="3391"/>
      <c r="C621" s="3681"/>
      <c r="D621" s="3681"/>
      <c r="E621" s="3681"/>
      <c r="F621" s="3681"/>
      <c r="G621" s="3681"/>
      <c r="H621" s="3392"/>
      <c r="I621" s="3683"/>
      <c r="J621" s="3684"/>
      <c r="K621" s="1974"/>
      <c r="L621" s="774"/>
      <c r="M621" s="767"/>
      <c r="DF621" s="818"/>
      <c r="DG621" s="772" t="str">
        <f t="shared" si="25"/>
        <v/>
      </c>
      <c r="DH621" s="832">
        <v>711</v>
      </c>
      <c r="DI621" s="760" t="s">
        <v>1787</v>
      </c>
    </row>
    <row r="622" spans="1:113" s="760" customFormat="1" ht="12" hidden="1" customHeight="1" x14ac:dyDescent="0.15">
      <c r="A622" s="774"/>
      <c r="B622" s="3391"/>
      <c r="C622" s="3681"/>
      <c r="D622" s="3681"/>
      <c r="E622" s="3681"/>
      <c r="F622" s="3681"/>
      <c r="G622" s="3681"/>
      <c r="H622" s="3392"/>
      <c r="I622" s="3683"/>
      <c r="J622" s="3684"/>
      <c r="K622" s="1974"/>
      <c r="L622" s="774"/>
      <c r="M622" s="767"/>
      <c r="DF622" s="818"/>
      <c r="DG622" s="772" t="str">
        <f t="shared" si="25"/>
        <v/>
      </c>
      <c r="DH622" s="832">
        <v>712</v>
      </c>
    </row>
    <row r="623" spans="1:113" s="760" customFormat="1" ht="12" hidden="1" customHeight="1" x14ac:dyDescent="0.15">
      <c r="A623" s="774"/>
      <c r="B623" s="3391"/>
      <c r="C623" s="3681"/>
      <c r="D623" s="3681"/>
      <c r="E623" s="3681"/>
      <c r="F623" s="3681"/>
      <c r="G623" s="3681"/>
      <c r="H623" s="3392"/>
      <c r="I623" s="3683"/>
      <c r="J623" s="3684"/>
      <c r="K623" s="1974"/>
      <c r="L623" s="774"/>
      <c r="M623" s="767"/>
      <c r="DF623" s="818"/>
      <c r="DG623" s="772" t="str">
        <f t="shared" si="25"/>
        <v/>
      </c>
      <c r="DH623" s="832">
        <v>713</v>
      </c>
    </row>
    <row r="624" spans="1:113" s="760" customFormat="1" ht="12" hidden="1" customHeight="1" x14ac:dyDescent="0.15">
      <c r="A624" s="774"/>
      <c r="B624" s="3391"/>
      <c r="C624" s="3681"/>
      <c r="D624" s="3681"/>
      <c r="E624" s="3681"/>
      <c r="F624" s="3681"/>
      <c r="G624" s="3681"/>
      <c r="H624" s="3392"/>
      <c r="I624" s="3683"/>
      <c r="J624" s="3684"/>
      <c r="K624" s="1974"/>
      <c r="L624" s="774"/>
      <c r="M624" s="767"/>
      <c r="DF624" s="818"/>
      <c r="DG624" s="772" t="str">
        <f t="shared" si="25"/>
        <v/>
      </c>
      <c r="DH624" s="832">
        <v>714</v>
      </c>
    </row>
    <row r="625" spans="1:112" s="760" customFormat="1" ht="12" hidden="1" customHeight="1" x14ac:dyDescent="0.15">
      <c r="A625" s="774"/>
      <c r="B625" s="3391"/>
      <c r="C625" s="3681"/>
      <c r="D625" s="3681"/>
      <c r="E625" s="3681"/>
      <c r="F625" s="3681"/>
      <c r="G625" s="3681"/>
      <c r="H625" s="3392"/>
      <c r="I625" s="3683"/>
      <c r="J625" s="3684"/>
      <c r="K625" s="1974"/>
      <c r="L625" s="774"/>
      <c r="M625" s="767"/>
      <c r="DF625" s="818"/>
      <c r="DG625" s="772" t="str">
        <f t="shared" si="25"/>
        <v/>
      </c>
      <c r="DH625" s="832">
        <v>715</v>
      </c>
    </row>
    <row r="626" spans="1:112" s="760" customFormat="1" ht="12" hidden="1" customHeight="1" x14ac:dyDescent="0.15">
      <c r="A626" s="774"/>
      <c r="B626" s="3391"/>
      <c r="C626" s="3681"/>
      <c r="D626" s="3681"/>
      <c r="E626" s="3681"/>
      <c r="F626" s="3681"/>
      <c r="G626" s="3681"/>
      <c r="H626" s="3392"/>
      <c r="I626" s="3683"/>
      <c r="J626" s="3684"/>
      <c r="K626" s="1974"/>
      <c r="L626" s="774"/>
      <c r="M626" s="767"/>
      <c r="DF626" s="818"/>
      <c r="DG626" s="772" t="str">
        <f t="shared" si="25"/>
        <v/>
      </c>
      <c r="DH626" s="832">
        <v>716</v>
      </c>
    </row>
    <row r="627" spans="1:112" s="760" customFormat="1" ht="12" hidden="1" customHeight="1" x14ac:dyDescent="0.15">
      <c r="A627" s="774"/>
      <c r="B627" s="3391"/>
      <c r="C627" s="3681"/>
      <c r="D627" s="3681"/>
      <c r="E627" s="3681"/>
      <c r="F627" s="3681"/>
      <c r="G627" s="3681"/>
      <c r="H627" s="3392"/>
      <c r="I627" s="3683"/>
      <c r="J627" s="3684"/>
      <c r="K627" s="1974"/>
      <c r="L627" s="774"/>
      <c r="M627" s="767"/>
      <c r="DF627" s="818"/>
      <c r="DG627" s="772" t="str">
        <f t="shared" ref="DG627:DG690" si="26">IF(COUNTA(A627:M627)&gt;0,DH627,"")</f>
        <v/>
      </c>
      <c r="DH627" s="832">
        <v>717</v>
      </c>
    </row>
    <row r="628" spans="1:112" s="760" customFormat="1" ht="12" hidden="1" customHeight="1" x14ac:dyDescent="0.15">
      <c r="A628" s="774"/>
      <c r="B628" s="3391"/>
      <c r="C628" s="3681"/>
      <c r="D628" s="3681"/>
      <c r="E628" s="3681"/>
      <c r="F628" s="3681"/>
      <c r="G628" s="3681"/>
      <c r="H628" s="3392"/>
      <c r="I628" s="3683"/>
      <c r="J628" s="3684"/>
      <c r="K628" s="1974"/>
      <c r="L628" s="774"/>
      <c r="M628" s="767"/>
      <c r="DF628" s="818"/>
      <c r="DG628" s="772" t="str">
        <f t="shared" si="26"/>
        <v/>
      </c>
      <c r="DH628" s="832">
        <v>718</v>
      </c>
    </row>
    <row r="629" spans="1:112" s="760" customFormat="1" ht="12" hidden="1" customHeight="1" x14ac:dyDescent="0.15">
      <c r="A629" s="774"/>
      <c r="B629" s="3391"/>
      <c r="C629" s="3681"/>
      <c r="D629" s="3681"/>
      <c r="E629" s="3681"/>
      <c r="F629" s="3681"/>
      <c r="G629" s="3681"/>
      <c r="H629" s="3392"/>
      <c r="I629" s="3683"/>
      <c r="J629" s="3684"/>
      <c r="K629" s="1974"/>
      <c r="L629" s="774"/>
      <c r="M629" s="767"/>
      <c r="DF629" s="818"/>
      <c r="DG629" s="772" t="str">
        <f t="shared" si="26"/>
        <v/>
      </c>
      <c r="DH629" s="832">
        <v>719</v>
      </c>
    </row>
    <row r="630" spans="1:112" s="760" customFormat="1" ht="12" hidden="1" customHeight="1" x14ac:dyDescent="0.15">
      <c r="A630" s="774"/>
      <c r="B630" s="3391"/>
      <c r="C630" s="3681"/>
      <c r="D630" s="3681"/>
      <c r="E630" s="3681"/>
      <c r="F630" s="3681"/>
      <c r="G630" s="3681"/>
      <c r="H630" s="3392"/>
      <c r="I630" s="3683"/>
      <c r="J630" s="3684"/>
      <c r="K630" s="1974"/>
      <c r="L630" s="774"/>
      <c r="M630" s="767"/>
      <c r="DF630" s="818"/>
      <c r="DG630" s="772" t="str">
        <f t="shared" si="26"/>
        <v/>
      </c>
      <c r="DH630" s="832">
        <v>720</v>
      </c>
    </row>
    <row r="631" spans="1:112" s="760" customFormat="1" ht="12" hidden="1" customHeight="1" x14ac:dyDescent="0.15">
      <c r="A631" s="774"/>
      <c r="B631" s="3391"/>
      <c r="C631" s="3681"/>
      <c r="D631" s="3681"/>
      <c r="E631" s="3681"/>
      <c r="F631" s="3681"/>
      <c r="G631" s="3681"/>
      <c r="H631" s="3392"/>
      <c r="I631" s="3683"/>
      <c r="J631" s="3684"/>
      <c r="K631" s="1974"/>
      <c r="L631" s="774"/>
      <c r="M631" s="767"/>
      <c r="DF631" s="818"/>
      <c r="DG631" s="772" t="str">
        <f t="shared" si="26"/>
        <v/>
      </c>
      <c r="DH631" s="832">
        <v>721</v>
      </c>
    </row>
    <row r="632" spans="1:112" s="760" customFormat="1" ht="12" hidden="1" customHeight="1" x14ac:dyDescent="0.15">
      <c r="A632" s="774"/>
      <c r="B632" s="3391"/>
      <c r="C632" s="3681"/>
      <c r="D632" s="3681"/>
      <c r="E632" s="3681"/>
      <c r="F632" s="3681"/>
      <c r="G632" s="3681"/>
      <c r="H632" s="3392"/>
      <c r="I632" s="3683"/>
      <c r="J632" s="3684"/>
      <c r="K632" s="1974"/>
      <c r="L632" s="774"/>
      <c r="M632" s="767"/>
      <c r="DF632" s="818"/>
      <c r="DG632" s="772" t="str">
        <f t="shared" si="26"/>
        <v/>
      </c>
      <c r="DH632" s="832">
        <v>722</v>
      </c>
    </row>
    <row r="633" spans="1:112" s="760" customFormat="1" ht="12.75" hidden="1" customHeight="1" x14ac:dyDescent="0.15">
      <c r="A633" s="774"/>
      <c r="B633" s="3391"/>
      <c r="C633" s="3681"/>
      <c r="D633" s="3681"/>
      <c r="E633" s="3681"/>
      <c r="F633" s="3681"/>
      <c r="G633" s="3681"/>
      <c r="H633" s="3392"/>
      <c r="I633" s="3683"/>
      <c r="J633" s="3684"/>
      <c r="K633" s="1974"/>
      <c r="L633" s="774"/>
      <c r="M633" s="767"/>
      <c r="DF633" s="818"/>
      <c r="DG633" s="772" t="str">
        <f t="shared" si="26"/>
        <v/>
      </c>
      <c r="DH633" s="832">
        <v>723</v>
      </c>
    </row>
    <row r="634" spans="1:112" s="760" customFormat="1" ht="12" hidden="1" customHeight="1" x14ac:dyDescent="0.15">
      <c r="A634" s="774"/>
      <c r="B634" s="3391"/>
      <c r="C634" s="3681"/>
      <c r="D634" s="3681"/>
      <c r="E634" s="3681"/>
      <c r="F634" s="3681"/>
      <c r="G634" s="3681"/>
      <c r="H634" s="3392"/>
      <c r="I634" s="3683"/>
      <c r="J634" s="3684"/>
      <c r="K634" s="1974"/>
      <c r="L634" s="774"/>
      <c r="M634" s="767"/>
      <c r="DF634" s="818"/>
      <c r="DG634" s="772" t="str">
        <f t="shared" si="26"/>
        <v/>
      </c>
      <c r="DH634" s="832">
        <v>724</v>
      </c>
    </row>
    <row r="635" spans="1:112" s="760" customFormat="1" ht="12" hidden="1" customHeight="1" x14ac:dyDescent="0.15">
      <c r="A635" s="774"/>
      <c r="B635" s="3391"/>
      <c r="C635" s="3681"/>
      <c r="D635" s="3681"/>
      <c r="E635" s="3681"/>
      <c r="F635" s="3681"/>
      <c r="G635" s="3681"/>
      <c r="H635" s="3392"/>
      <c r="I635" s="3683"/>
      <c r="J635" s="3684"/>
      <c r="K635" s="1974"/>
      <c r="L635" s="774"/>
      <c r="M635" s="767"/>
      <c r="DF635" s="818"/>
      <c r="DG635" s="772" t="str">
        <f t="shared" si="26"/>
        <v/>
      </c>
      <c r="DH635" s="832">
        <v>725</v>
      </c>
    </row>
    <row r="636" spans="1:112" s="760" customFormat="1" ht="12" hidden="1" customHeight="1" x14ac:dyDescent="0.15">
      <c r="A636" s="774"/>
      <c r="B636" s="3391"/>
      <c r="C636" s="3681"/>
      <c r="D636" s="3681"/>
      <c r="E636" s="3681"/>
      <c r="F636" s="3681"/>
      <c r="G636" s="3681"/>
      <c r="H636" s="3392"/>
      <c r="I636" s="3683"/>
      <c r="J636" s="3684"/>
      <c r="K636" s="1974"/>
      <c r="L636" s="774"/>
      <c r="M636" s="767"/>
      <c r="DF636" s="818"/>
      <c r="DG636" s="772" t="str">
        <f t="shared" si="26"/>
        <v/>
      </c>
      <c r="DH636" s="832">
        <v>726</v>
      </c>
    </row>
    <row r="637" spans="1:112" s="760" customFormat="1" ht="12" hidden="1" customHeight="1" x14ac:dyDescent="0.15">
      <c r="A637" s="774"/>
      <c r="B637" s="3391"/>
      <c r="C637" s="3681"/>
      <c r="D637" s="3681"/>
      <c r="E637" s="3681"/>
      <c r="F637" s="3681"/>
      <c r="G637" s="3681"/>
      <c r="H637" s="3392"/>
      <c r="I637" s="3683"/>
      <c r="J637" s="3684"/>
      <c r="K637" s="1974"/>
      <c r="L637" s="774"/>
      <c r="M637" s="767"/>
      <c r="DF637" s="818"/>
      <c r="DG637" s="772" t="str">
        <f t="shared" si="26"/>
        <v/>
      </c>
      <c r="DH637" s="832">
        <v>727</v>
      </c>
    </row>
    <row r="638" spans="1:112" s="760" customFormat="1" ht="12" hidden="1" customHeight="1" x14ac:dyDescent="0.15">
      <c r="A638" s="774"/>
      <c r="B638" s="3391"/>
      <c r="C638" s="3681"/>
      <c r="D638" s="3681"/>
      <c r="E638" s="3681"/>
      <c r="F638" s="3681"/>
      <c r="G638" s="3681"/>
      <c r="H638" s="3392"/>
      <c r="I638" s="3683"/>
      <c r="J638" s="3684"/>
      <c r="K638" s="1974"/>
      <c r="L638" s="774"/>
      <c r="M638" s="767"/>
      <c r="DF638" s="818"/>
      <c r="DG638" s="772" t="str">
        <f t="shared" si="26"/>
        <v/>
      </c>
      <c r="DH638" s="832">
        <v>728</v>
      </c>
    </row>
    <row r="639" spans="1:112" s="760" customFormat="1" ht="12" hidden="1" customHeight="1" x14ac:dyDescent="0.15">
      <c r="A639" s="774"/>
      <c r="B639" s="3391"/>
      <c r="C639" s="3681"/>
      <c r="D639" s="3681"/>
      <c r="E639" s="3681"/>
      <c r="F639" s="3681"/>
      <c r="G639" s="3681"/>
      <c r="H639" s="3392"/>
      <c r="I639" s="3683"/>
      <c r="J639" s="3684"/>
      <c r="K639" s="1974"/>
      <c r="L639" s="774"/>
      <c r="M639" s="767"/>
      <c r="DF639" s="818"/>
      <c r="DG639" s="772" t="str">
        <f t="shared" si="26"/>
        <v/>
      </c>
      <c r="DH639" s="832">
        <v>729</v>
      </c>
    </row>
    <row r="640" spans="1:112" s="760" customFormat="1" ht="12" hidden="1" customHeight="1" x14ac:dyDescent="0.15">
      <c r="A640" s="774"/>
      <c r="B640" s="3391"/>
      <c r="C640" s="3681"/>
      <c r="D640" s="3681"/>
      <c r="E640" s="3681"/>
      <c r="F640" s="3681"/>
      <c r="G640" s="3681"/>
      <c r="H640" s="3392"/>
      <c r="I640" s="3683"/>
      <c r="J640" s="3684"/>
      <c r="K640" s="1974"/>
      <c r="L640" s="774"/>
      <c r="M640" s="767"/>
      <c r="DF640" s="818"/>
      <c r="DG640" s="772" t="str">
        <f t="shared" si="26"/>
        <v/>
      </c>
      <c r="DH640" s="832">
        <v>730</v>
      </c>
    </row>
    <row r="641" spans="1:112" s="760" customFormat="1" ht="12" hidden="1" customHeight="1" x14ac:dyDescent="0.15">
      <c r="A641" s="774"/>
      <c r="B641" s="3391"/>
      <c r="C641" s="3681"/>
      <c r="D641" s="3681"/>
      <c r="E641" s="3681"/>
      <c r="F641" s="3681"/>
      <c r="G641" s="3681"/>
      <c r="H641" s="3392"/>
      <c r="I641" s="3683"/>
      <c r="J641" s="3684"/>
      <c r="K641" s="1974"/>
      <c r="L641" s="774"/>
      <c r="M641" s="767"/>
      <c r="DF641" s="818"/>
      <c r="DG641" s="772" t="str">
        <f t="shared" si="26"/>
        <v/>
      </c>
      <c r="DH641" s="832">
        <v>731</v>
      </c>
    </row>
    <row r="642" spans="1:112" s="760" customFormat="1" ht="12" hidden="1" customHeight="1" x14ac:dyDescent="0.15">
      <c r="A642" s="774"/>
      <c r="B642" s="3391"/>
      <c r="C642" s="3681"/>
      <c r="D642" s="3681"/>
      <c r="E642" s="3681"/>
      <c r="F642" s="3681"/>
      <c r="G642" s="3681"/>
      <c r="H642" s="3392"/>
      <c r="I642" s="3683"/>
      <c r="J642" s="3684"/>
      <c r="K642" s="1974"/>
      <c r="L642" s="774"/>
      <c r="M642" s="767"/>
      <c r="DF642" s="818"/>
      <c r="DG642" s="772" t="str">
        <f t="shared" si="26"/>
        <v/>
      </c>
      <c r="DH642" s="832">
        <v>732</v>
      </c>
    </row>
    <row r="643" spans="1:112" s="760" customFormat="1" ht="12.75" hidden="1" customHeight="1" x14ac:dyDescent="0.15">
      <c r="A643" s="774"/>
      <c r="B643" s="3391"/>
      <c r="C643" s="3681"/>
      <c r="D643" s="3681"/>
      <c r="E643" s="3681"/>
      <c r="F643" s="3681"/>
      <c r="G643" s="3681"/>
      <c r="H643" s="3392"/>
      <c r="I643" s="3683"/>
      <c r="J643" s="3684"/>
      <c r="K643" s="1974"/>
      <c r="L643" s="774"/>
      <c r="M643" s="767"/>
      <c r="DF643" s="818"/>
      <c r="DG643" s="772" t="str">
        <f t="shared" si="26"/>
        <v/>
      </c>
      <c r="DH643" s="832">
        <v>733</v>
      </c>
    </row>
    <row r="644" spans="1:112" s="760" customFormat="1" ht="12" hidden="1" customHeight="1" x14ac:dyDescent="0.15">
      <c r="A644" s="774"/>
      <c r="B644" s="3391"/>
      <c r="C644" s="3681"/>
      <c r="D644" s="3681"/>
      <c r="E644" s="3681"/>
      <c r="F644" s="3681"/>
      <c r="G644" s="3681"/>
      <c r="H644" s="3392"/>
      <c r="I644" s="3683"/>
      <c r="J644" s="3684"/>
      <c r="K644" s="1974"/>
      <c r="L644" s="774"/>
      <c r="M644" s="767"/>
      <c r="DF644" s="818"/>
      <c r="DG644" s="772" t="str">
        <f t="shared" si="26"/>
        <v/>
      </c>
      <c r="DH644" s="832">
        <v>734</v>
      </c>
    </row>
    <row r="645" spans="1:112" s="760" customFormat="1" ht="12" hidden="1" customHeight="1" x14ac:dyDescent="0.15">
      <c r="A645" s="774"/>
      <c r="B645" s="3391"/>
      <c r="C645" s="3681"/>
      <c r="D645" s="3681"/>
      <c r="E645" s="3681"/>
      <c r="F645" s="3681"/>
      <c r="G645" s="3681"/>
      <c r="H645" s="3392"/>
      <c r="I645" s="3683"/>
      <c r="J645" s="3684"/>
      <c r="K645" s="1974"/>
      <c r="L645" s="774"/>
      <c r="M645" s="767"/>
      <c r="DF645" s="818"/>
      <c r="DG645" s="772" t="str">
        <f t="shared" si="26"/>
        <v/>
      </c>
      <c r="DH645" s="832">
        <v>735</v>
      </c>
    </row>
    <row r="646" spans="1:112" s="760" customFormat="1" ht="12" hidden="1" customHeight="1" x14ac:dyDescent="0.15">
      <c r="A646" s="774"/>
      <c r="B646" s="3391"/>
      <c r="C646" s="3681"/>
      <c r="D646" s="3681"/>
      <c r="E646" s="3681"/>
      <c r="F646" s="3681"/>
      <c r="G646" s="3681"/>
      <c r="H646" s="3392"/>
      <c r="I646" s="3683"/>
      <c r="J646" s="3684"/>
      <c r="K646" s="1974"/>
      <c r="L646" s="774"/>
      <c r="M646" s="767"/>
      <c r="DF646" s="818"/>
      <c r="DG646" s="772" t="str">
        <f t="shared" si="26"/>
        <v/>
      </c>
      <c r="DH646" s="832">
        <v>736</v>
      </c>
    </row>
    <row r="647" spans="1:112" s="760" customFormat="1" ht="12" hidden="1" customHeight="1" x14ac:dyDescent="0.15">
      <c r="A647" s="774"/>
      <c r="B647" s="3391"/>
      <c r="C647" s="3681"/>
      <c r="D647" s="3681"/>
      <c r="E647" s="3681"/>
      <c r="F647" s="3681"/>
      <c r="G647" s="3681"/>
      <c r="H647" s="3392"/>
      <c r="I647" s="3683"/>
      <c r="J647" s="3684"/>
      <c r="K647" s="1974"/>
      <c r="L647" s="774"/>
      <c r="M647" s="767"/>
      <c r="DF647" s="818"/>
      <c r="DG647" s="772" t="str">
        <f t="shared" si="26"/>
        <v/>
      </c>
      <c r="DH647" s="832">
        <v>737</v>
      </c>
    </row>
    <row r="648" spans="1:112" s="760" customFormat="1" ht="12" hidden="1" customHeight="1" x14ac:dyDescent="0.15">
      <c r="A648" s="774"/>
      <c r="B648" s="3391"/>
      <c r="C648" s="3681"/>
      <c r="D648" s="3681"/>
      <c r="E648" s="3681"/>
      <c r="F648" s="3681"/>
      <c r="G648" s="3681"/>
      <c r="H648" s="3392"/>
      <c r="I648" s="3683"/>
      <c r="J648" s="3684"/>
      <c r="K648" s="1974"/>
      <c r="L648" s="774"/>
      <c r="M648" s="767"/>
      <c r="DF648" s="818"/>
      <c r="DG648" s="772" t="str">
        <f t="shared" si="26"/>
        <v/>
      </c>
      <c r="DH648" s="832">
        <v>738</v>
      </c>
    </row>
    <row r="649" spans="1:112" s="760" customFormat="1" ht="12" hidden="1" customHeight="1" x14ac:dyDescent="0.15">
      <c r="A649" s="774"/>
      <c r="B649" s="3391"/>
      <c r="C649" s="3681"/>
      <c r="D649" s="3681"/>
      <c r="E649" s="3681"/>
      <c r="F649" s="3681"/>
      <c r="G649" s="3681"/>
      <c r="H649" s="3392"/>
      <c r="I649" s="3683"/>
      <c r="J649" s="3684"/>
      <c r="K649" s="1974"/>
      <c r="L649" s="774"/>
      <c r="M649" s="767"/>
      <c r="DF649" s="818"/>
      <c r="DG649" s="772" t="str">
        <f t="shared" si="26"/>
        <v/>
      </c>
      <c r="DH649" s="832">
        <v>739</v>
      </c>
    </row>
    <row r="650" spans="1:112" s="760" customFormat="1" ht="12" hidden="1" customHeight="1" x14ac:dyDescent="0.15">
      <c r="A650" s="774"/>
      <c r="B650" s="3391"/>
      <c r="C650" s="3681"/>
      <c r="D650" s="3681"/>
      <c r="E650" s="3681"/>
      <c r="F650" s="3681"/>
      <c r="G650" s="3681"/>
      <c r="H650" s="3392"/>
      <c r="I650" s="3683"/>
      <c r="J650" s="3684"/>
      <c r="K650" s="1974"/>
      <c r="L650" s="774"/>
      <c r="M650" s="767"/>
      <c r="DF650" s="818"/>
      <c r="DG650" s="772" t="str">
        <f t="shared" si="26"/>
        <v/>
      </c>
      <c r="DH650" s="832">
        <v>740</v>
      </c>
    </row>
    <row r="651" spans="1:112" s="760" customFormat="1" ht="12" hidden="1" customHeight="1" x14ac:dyDescent="0.15">
      <c r="A651" s="774"/>
      <c r="B651" s="3391"/>
      <c r="C651" s="3681"/>
      <c r="D651" s="3681"/>
      <c r="E651" s="3681"/>
      <c r="F651" s="3681"/>
      <c r="G651" s="3681"/>
      <c r="H651" s="3392"/>
      <c r="I651" s="3683"/>
      <c r="J651" s="3684"/>
      <c r="K651" s="1974"/>
      <c r="L651" s="774"/>
      <c r="M651" s="767"/>
      <c r="DF651" s="818"/>
      <c r="DG651" s="772" t="str">
        <f t="shared" si="26"/>
        <v/>
      </c>
      <c r="DH651" s="832">
        <v>741</v>
      </c>
    </row>
    <row r="652" spans="1:112" s="760" customFormat="1" ht="12" hidden="1" customHeight="1" x14ac:dyDescent="0.15">
      <c r="A652" s="774"/>
      <c r="B652" s="3391"/>
      <c r="C652" s="3681"/>
      <c r="D652" s="3681"/>
      <c r="E652" s="3681"/>
      <c r="F652" s="3681"/>
      <c r="G652" s="3681"/>
      <c r="H652" s="3392"/>
      <c r="I652" s="3683"/>
      <c r="J652" s="3684"/>
      <c r="K652" s="1974"/>
      <c r="L652" s="774"/>
      <c r="M652" s="767"/>
      <c r="DF652" s="818"/>
      <c r="DG652" s="772" t="str">
        <f t="shared" si="26"/>
        <v/>
      </c>
      <c r="DH652" s="832">
        <v>742</v>
      </c>
    </row>
    <row r="653" spans="1:112" s="760" customFormat="1" ht="12.75" hidden="1" customHeight="1" x14ac:dyDescent="0.15">
      <c r="A653" s="774"/>
      <c r="B653" s="3391"/>
      <c r="C653" s="3681"/>
      <c r="D653" s="3681"/>
      <c r="E653" s="3681"/>
      <c r="F653" s="3681"/>
      <c r="G653" s="3681"/>
      <c r="H653" s="3392"/>
      <c r="I653" s="3683"/>
      <c r="J653" s="3684"/>
      <c r="K653" s="1974"/>
      <c r="L653" s="774"/>
      <c r="M653" s="767"/>
      <c r="DF653" s="818"/>
      <c r="DG653" s="772" t="str">
        <f t="shared" si="26"/>
        <v/>
      </c>
      <c r="DH653" s="832">
        <v>743</v>
      </c>
    </row>
    <row r="654" spans="1:112" s="760" customFormat="1" ht="12" hidden="1" customHeight="1" x14ac:dyDescent="0.15">
      <c r="A654" s="774"/>
      <c r="B654" s="3391"/>
      <c r="C654" s="3681"/>
      <c r="D654" s="3681"/>
      <c r="E654" s="3681"/>
      <c r="F654" s="3681"/>
      <c r="G654" s="3681"/>
      <c r="H654" s="3392"/>
      <c r="I654" s="3683"/>
      <c r="J654" s="3684"/>
      <c r="K654" s="1974"/>
      <c r="L654" s="774"/>
      <c r="M654" s="767"/>
      <c r="DF654" s="818"/>
      <c r="DG654" s="772" t="str">
        <f t="shared" si="26"/>
        <v/>
      </c>
      <c r="DH654" s="832">
        <v>744</v>
      </c>
    </row>
    <row r="655" spans="1:112" s="760" customFormat="1" ht="12" hidden="1" customHeight="1" x14ac:dyDescent="0.15">
      <c r="A655" s="774"/>
      <c r="B655" s="3391"/>
      <c r="C655" s="3681"/>
      <c r="D655" s="3681"/>
      <c r="E655" s="3681"/>
      <c r="F655" s="3681"/>
      <c r="G655" s="3681"/>
      <c r="H655" s="3392"/>
      <c r="I655" s="3683"/>
      <c r="J655" s="3684"/>
      <c r="K655" s="1974"/>
      <c r="L655" s="774"/>
      <c r="M655" s="767"/>
      <c r="DF655" s="818"/>
      <c r="DG655" s="772" t="str">
        <f t="shared" si="26"/>
        <v/>
      </c>
      <c r="DH655" s="832">
        <v>745</v>
      </c>
    </row>
    <row r="656" spans="1:112" s="760" customFormat="1" ht="12" hidden="1" customHeight="1" x14ac:dyDescent="0.15">
      <c r="A656" s="774"/>
      <c r="B656" s="3391"/>
      <c r="C656" s="3681"/>
      <c r="D656" s="3681"/>
      <c r="E656" s="3681"/>
      <c r="F656" s="3681"/>
      <c r="G656" s="3681"/>
      <c r="H656" s="3392"/>
      <c r="I656" s="3683"/>
      <c r="J656" s="3684"/>
      <c r="K656" s="1974"/>
      <c r="L656" s="774"/>
      <c r="M656" s="767"/>
      <c r="DF656" s="818"/>
      <c r="DG656" s="772" t="str">
        <f t="shared" si="26"/>
        <v/>
      </c>
      <c r="DH656" s="832">
        <v>746</v>
      </c>
    </row>
    <row r="657" spans="1:112" s="760" customFormat="1" ht="12" hidden="1" customHeight="1" x14ac:dyDescent="0.15">
      <c r="A657" s="774"/>
      <c r="B657" s="3391"/>
      <c r="C657" s="3681"/>
      <c r="D657" s="3681"/>
      <c r="E657" s="3681"/>
      <c r="F657" s="3681"/>
      <c r="G657" s="3681"/>
      <c r="H657" s="3392"/>
      <c r="I657" s="3683"/>
      <c r="J657" s="3684"/>
      <c r="K657" s="1974"/>
      <c r="L657" s="774"/>
      <c r="M657" s="767"/>
      <c r="DF657" s="818"/>
      <c r="DG657" s="772" t="str">
        <f t="shared" si="26"/>
        <v/>
      </c>
      <c r="DH657" s="832">
        <v>747</v>
      </c>
    </row>
    <row r="658" spans="1:112" s="760" customFormat="1" ht="12" hidden="1" customHeight="1" x14ac:dyDescent="0.15">
      <c r="A658" s="774"/>
      <c r="B658" s="3391"/>
      <c r="C658" s="3681"/>
      <c r="D658" s="3681"/>
      <c r="E658" s="3681"/>
      <c r="F658" s="3681"/>
      <c r="G658" s="3681"/>
      <c r="H658" s="3392"/>
      <c r="I658" s="3683"/>
      <c r="J658" s="3684"/>
      <c r="K658" s="1974"/>
      <c r="L658" s="774"/>
      <c r="M658" s="767"/>
      <c r="DF658" s="818"/>
      <c r="DG658" s="772" t="str">
        <f t="shared" si="26"/>
        <v/>
      </c>
      <c r="DH658" s="832">
        <v>748</v>
      </c>
    </row>
    <row r="659" spans="1:112" s="760" customFormat="1" ht="12" hidden="1" customHeight="1" x14ac:dyDescent="0.15">
      <c r="A659" s="774"/>
      <c r="B659" s="3391"/>
      <c r="C659" s="3681"/>
      <c r="D659" s="3681"/>
      <c r="E659" s="3681"/>
      <c r="F659" s="3681"/>
      <c r="G659" s="3681"/>
      <c r="H659" s="3392"/>
      <c r="I659" s="3683"/>
      <c r="J659" s="3684"/>
      <c r="K659" s="1974"/>
      <c r="L659" s="774"/>
      <c r="M659" s="767"/>
      <c r="DF659" s="818"/>
      <c r="DG659" s="772" t="str">
        <f t="shared" si="26"/>
        <v/>
      </c>
      <c r="DH659" s="832">
        <v>749</v>
      </c>
    </row>
    <row r="660" spans="1:112" s="760" customFormat="1" ht="12" hidden="1" customHeight="1" x14ac:dyDescent="0.15">
      <c r="A660" s="774"/>
      <c r="B660" s="3391"/>
      <c r="C660" s="3681"/>
      <c r="D660" s="3681"/>
      <c r="E660" s="3681"/>
      <c r="F660" s="3681"/>
      <c r="G660" s="3681"/>
      <c r="H660" s="3392"/>
      <c r="I660" s="3683"/>
      <c r="J660" s="3684"/>
      <c r="K660" s="1974"/>
      <c r="L660" s="774"/>
      <c r="M660" s="767"/>
      <c r="DF660" s="818"/>
      <c r="DG660" s="772" t="str">
        <f t="shared" si="26"/>
        <v/>
      </c>
      <c r="DH660" s="832">
        <v>750</v>
      </c>
    </row>
    <row r="661" spans="1:112" s="760" customFormat="1" ht="12" hidden="1" customHeight="1" x14ac:dyDescent="0.15">
      <c r="A661" s="774"/>
      <c r="B661" s="3391"/>
      <c r="C661" s="3681"/>
      <c r="D661" s="3681"/>
      <c r="E661" s="3681"/>
      <c r="F661" s="3681"/>
      <c r="G661" s="3681"/>
      <c r="H661" s="3392"/>
      <c r="I661" s="3683"/>
      <c r="J661" s="3684"/>
      <c r="K661" s="1974"/>
      <c r="L661" s="774"/>
      <c r="M661" s="767"/>
      <c r="DF661" s="818"/>
      <c r="DG661" s="772" t="str">
        <f t="shared" si="26"/>
        <v/>
      </c>
      <c r="DH661" s="832">
        <v>751</v>
      </c>
    </row>
    <row r="662" spans="1:112" s="760" customFormat="1" ht="12" hidden="1" customHeight="1" x14ac:dyDescent="0.15">
      <c r="A662" s="774"/>
      <c r="B662" s="3391"/>
      <c r="C662" s="3681"/>
      <c r="D662" s="3681"/>
      <c r="E662" s="3681"/>
      <c r="F662" s="3681"/>
      <c r="G662" s="3681"/>
      <c r="H662" s="3392"/>
      <c r="I662" s="3683"/>
      <c r="J662" s="3684"/>
      <c r="K662" s="1974"/>
      <c r="L662" s="774"/>
      <c r="M662" s="767"/>
      <c r="DF662" s="818"/>
      <c r="DG662" s="772" t="str">
        <f t="shared" si="26"/>
        <v/>
      </c>
      <c r="DH662" s="832">
        <v>752</v>
      </c>
    </row>
    <row r="663" spans="1:112" s="760" customFormat="1" ht="12" hidden="1" customHeight="1" x14ac:dyDescent="0.15">
      <c r="A663" s="774"/>
      <c r="B663" s="3391"/>
      <c r="C663" s="3681"/>
      <c r="D663" s="3681"/>
      <c r="E663" s="3681"/>
      <c r="F663" s="3681"/>
      <c r="G663" s="3681"/>
      <c r="H663" s="3392"/>
      <c r="I663" s="3683"/>
      <c r="J663" s="3684"/>
      <c r="K663" s="1974"/>
      <c r="L663" s="774"/>
      <c r="M663" s="767"/>
      <c r="DF663" s="818"/>
      <c r="DG663" s="772" t="str">
        <f t="shared" si="26"/>
        <v/>
      </c>
      <c r="DH663" s="832">
        <v>753</v>
      </c>
    </row>
    <row r="664" spans="1:112" s="760" customFormat="1" ht="12" hidden="1" customHeight="1" x14ac:dyDescent="0.15">
      <c r="A664" s="774"/>
      <c r="B664" s="3391"/>
      <c r="C664" s="3681"/>
      <c r="D664" s="3681"/>
      <c r="E664" s="3681"/>
      <c r="F664" s="3681"/>
      <c r="G664" s="3681"/>
      <c r="H664" s="3392"/>
      <c r="I664" s="3683"/>
      <c r="J664" s="3684"/>
      <c r="K664" s="1974"/>
      <c r="L664" s="774"/>
      <c r="M664" s="767"/>
      <c r="DF664" s="818"/>
      <c r="DG664" s="772" t="str">
        <f t="shared" si="26"/>
        <v/>
      </c>
      <c r="DH664" s="832">
        <v>754</v>
      </c>
    </row>
    <row r="665" spans="1:112" s="760" customFormat="1" ht="12" hidden="1" customHeight="1" x14ac:dyDescent="0.15">
      <c r="A665" s="774"/>
      <c r="B665" s="3391"/>
      <c r="C665" s="3681"/>
      <c r="D665" s="3681"/>
      <c r="E665" s="3681"/>
      <c r="F665" s="3681"/>
      <c r="G665" s="3681"/>
      <c r="H665" s="3392"/>
      <c r="I665" s="3683"/>
      <c r="J665" s="3684"/>
      <c r="K665" s="1974"/>
      <c r="L665" s="774"/>
      <c r="M665" s="767"/>
      <c r="DF665" s="818"/>
      <c r="DG665" s="772" t="str">
        <f t="shared" si="26"/>
        <v/>
      </c>
      <c r="DH665" s="832">
        <v>755</v>
      </c>
    </row>
    <row r="666" spans="1:112" s="760" customFormat="1" ht="12" hidden="1" customHeight="1" x14ac:dyDescent="0.15">
      <c r="A666" s="774"/>
      <c r="B666" s="3391"/>
      <c r="C666" s="3681"/>
      <c r="D666" s="3681"/>
      <c r="E666" s="3681"/>
      <c r="F666" s="3681"/>
      <c r="G666" s="3681"/>
      <c r="H666" s="3392"/>
      <c r="I666" s="3683"/>
      <c r="J666" s="3684"/>
      <c r="K666" s="1974"/>
      <c r="L666" s="774"/>
      <c r="M666" s="767"/>
      <c r="DF666" s="818"/>
      <c r="DG666" s="772" t="str">
        <f t="shared" si="26"/>
        <v/>
      </c>
      <c r="DH666" s="832">
        <v>756</v>
      </c>
    </row>
    <row r="667" spans="1:112" s="760" customFormat="1" ht="12" hidden="1" customHeight="1" x14ac:dyDescent="0.15">
      <c r="A667" s="774"/>
      <c r="B667" s="3391"/>
      <c r="C667" s="3681"/>
      <c r="D667" s="3681"/>
      <c r="E667" s="3681"/>
      <c r="F667" s="3681"/>
      <c r="G667" s="3681"/>
      <c r="H667" s="3392"/>
      <c r="I667" s="3683"/>
      <c r="J667" s="3684"/>
      <c r="K667" s="1974"/>
      <c r="L667" s="774"/>
      <c r="M667" s="767"/>
      <c r="DF667" s="818"/>
      <c r="DG667" s="772" t="str">
        <f t="shared" si="26"/>
        <v/>
      </c>
      <c r="DH667" s="832">
        <v>757</v>
      </c>
    </row>
    <row r="668" spans="1:112" s="760" customFormat="1" ht="12" hidden="1" customHeight="1" x14ac:dyDescent="0.15">
      <c r="A668" s="774"/>
      <c r="B668" s="3391"/>
      <c r="C668" s="3681"/>
      <c r="D668" s="3681"/>
      <c r="E668" s="3681"/>
      <c r="F668" s="3681"/>
      <c r="G668" s="3681"/>
      <c r="H668" s="3392"/>
      <c r="I668" s="3683"/>
      <c r="J668" s="3684"/>
      <c r="K668" s="1974"/>
      <c r="L668" s="774"/>
      <c r="M668" s="767"/>
      <c r="DF668" s="818"/>
      <c r="DG668" s="772" t="str">
        <f t="shared" si="26"/>
        <v/>
      </c>
      <c r="DH668" s="832">
        <v>758</v>
      </c>
    </row>
    <row r="669" spans="1:112" s="760" customFormat="1" ht="12" hidden="1" customHeight="1" x14ac:dyDescent="0.15">
      <c r="A669" s="774"/>
      <c r="B669" s="3391"/>
      <c r="C669" s="3681"/>
      <c r="D669" s="3681"/>
      <c r="E669" s="3681"/>
      <c r="F669" s="3681"/>
      <c r="G669" s="3681"/>
      <c r="H669" s="3392"/>
      <c r="I669" s="3683"/>
      <c r="J669" s="3684"/>
      <c r="K669" s="1974"/>
      <c r="L669" s="774"/>
      <c r="M669" s="767"/>
      <c r="DF669" s="818"/>
      <c r="DG669" s="772" t="str">
        <f t="shared" si="26"/>
        <v/>
      </c>
      <c r="DH669" s="832">
        <v>759</v>
      </c>
    </row>
    <row r="670" spans="1:112" s="760" customFormat="1" ht="12" hidden="1" customHeight="1" x14ac:dyDescent="0.15">
      <c r="A670" s="774"/>
      <c r="B670" s="3391"/>
      <c r="C670" s="3681"/>
      <c r="D670" s="3681"/>
      <c r="E670" s="3681"/>
      <c r="F670" s="3681"/>
      <c r="G670" s="3681"/>
      <c r="H670" s="3392"/>
      <c r="I670" s="3683"/>
      <c r="J670" s="3684"/>
      <c r="K670" s="1974"/>
      <c r="L670" s="774"/>
      <c r="M670" s="767"/>
      <c r="DF670" s="818"/>
      <c r="DG670" s="772" t="str">
        <f t="shared" si="26"/>
        <v/>
      </c>
      <c r="DH670" s="832">
        <v>760</v>
      </c>
    </row>
    <row r="671" spans="1:112" s="760" customFormat="1" ht="12.75" hidden="1" customHeight="1" x14ac:dyDescent="0.15">
      <c r="A671" s="774"/>
      <c r="B671" s="3391"/>
      <c r="C671" s="3681"/>
      <c r="D671" s="3681"/>
      <c r="E671" s="3681"/>
      <c r="F671" s="3681"/>
      <c r="G671" s="3681"/>
      <c r="H671" s="3392"/>
      <c r="I671" s="3683"/>
      <c r="J671" s="3684"/>
      <c r="K671" s="1974"/>
      <c r="L671" s="774"/>
      <c r="M671" s="767"/>
      <c r="DF671" s="818"/>
      <c r="DG671" s="772" t="str">
        <f t="shared" si="26"/>
        <v/>
      </c>
      <c r="DH671" s="832">
        <v>761</v>
      </c>
    </row>
    <row r="672" spans="1:112" s="760" customFormat="1" ht="12" hidden="1" customHeight="1" x14ac:dyDescent="0.15">
      <c r="A672" s="774"/>
      <c r="B672" s="3391"/>
      <c r="C672" s="3681"/>
      <c r="D672" s="3681"/>
      <c r="E672" s="3681"/>
      <c r="F672" s="3681"/>
      <c r="G672" s="3681"/>
      <c r="H672" s="3392"/>
      <c r="I672" s="3683"/>
      <c r="J672" s="3684"/>
      <c r="K672" s="1974"/>
      <c r="L672" s="774"/>
      <c r="M672" s="767"/>
      <c r="DF672" s="818"/>
      <c r="DG672" s="772" t="str">
        <f t="shared" si="26"/>
        <v/>
      </c>
      <c r="DH672" s="832">
        <v>762</v>
      </c>
    </row>
    <row r="673" spans="1:112" s="760" customFormat="1" ht="12" hidden="1" customHeight="1" x14ac:dyDescent="0.15">
      <c r="A673" s="774"/>
      <c r="B673" s="3391"/>
      <c r="C673" s="3681"/>
      <c r="D673" s="3681"/>
      <c r="E673" s="3681"/>
      <c r="F673" s="3681"/>
      <c r="G673" s="3681"/>
      <c r="H673" s="3392"/>
      <c r="I673" s="3683"/>
      <c r="J673" s="3684"/>
      <c r="K673" s="1974"/>
      <c r="L673" s="774"/>
      <c r="M673" s="767"/>
      <c r="DF673" s="818"/>
      <c r="DG673" s="772" t="str">
        <f t="shared" si="26"/>
        <v/>
      </c>
      <c r="DH673" s="832">
        <v>763</v>
      </c>
    </row>
    <row r="674" spans="1:112" s="760" customFormat="1" ht="12" hidden="1" customHeight="1" x14ac:dyDescent="0.15">
      <c r="A674" s="774"/>
      <c r="B674" s="3391"/>
      <c r="C674" s="3681"/>
      <c r="D674" s="3681"/>
      <c r="E674" s="3681"/>
      <c r="F674" s="3681"/>
      <c r="G674" s="3681"/>
      <c r="H674" s="3392"/>
      <c r="I674" s="3683"/>
      <c r="J674" s="3684"/>
      <c r="K674" s="1974"/>
      <c r="L674" s="774"/>
      <c r="M674" s="767"/>
      <c r="DF674" s="818"/>
      <c r="DG674" s="772" t="str">
        <f t="shared" si="26"/>
        <v/>
      </c>
      <c r="DH674" s="832">
        <v>764</v>
      </c>
    </row>
    <row r="675" spans="1:112" s="760" customFormat="1" ht="12" hidden="1" customHeight="1" x14ac:dyDescent="0.15">
      <c r="A675" s="774"/>
      <c r="B675" s="3391"/>
      <c r="C675" s="3681"/>
      <c r="D675" s="3681"/>
      <c r="E675" s="3681"/>
      <c r="F675" s="3681"/>
      <c r="G675" s="3681"/>
      <c r="H675" s="3392"/>
      <c r="I675" s="3683"/>
      <c r="J675" s="3684"/>
      <c r="K675" s="1974"/>
      <c r="L675" s="774"/>
      <c r="M675" s="767"/>
      <c r="DF675" s="818"/>
      <c r="DG675" s="772" t="str">
        <f t="shared" si="26"/>
        <v/>
      </c>
      <c r="DH675" s="832">
        <v>765</v>
      </c>
    </row>
    <row r="676" spans="1:112" s="760" customFormat="1" ht="12" hidden="1" customHeight="1" x14ac:dyDescent="0.15">
      <c r="A676" s="774"/>
      <c r="B676" s="3391"/>
      <c r="C676" s="3681"/>
      <c r="D676" s="3681"/>
      <c r="E676" s="3681"/>
      <c r="F676" s="3681"/>
      <c r="G676" s="3681"/>
      <c r="H676" s="3392"/>
      <c r="I676" s="3683"/>
      <c r="J676" s="3684"/>
      <c r="K676" s="1974"/>
      <c r="L676" s="774"/>
      <c r="M676" s="767"/>
      <c r="DF676" s="818"/>
      <c r="DG676" s="772" t="str">
        <f t="shared" si="26"/>
        <v/>
      </c>
      <c r="DH676" s="832">
        <v>766</v>
      </c>
    </row>
    <row r="677" spans="1:112" s="760" customFormat="1" ht="12" hidden="1" customHeight="1" x14ac:dyDescent="0.15">
      <c r="A677" s="774"/>
      <c r="B677" s="3391"/>
      <c r="C677" s="3681"/>
      <c r="D677" s="3681"/>
      <c r="E677" s="3681"/>
      <c r="F677" s="3681"/>
      <c r="G677" s="3681"/>
      <c r="H677" s="3392"/>
      <c r="I677" s="3683"/>
      <c r="J677" s="3684"/>
      <c r="K677" s="1974"/>
      <c r="L677" s="774"/>
      <c r="M677" s="767"/>
      <c r="DF677" s="818"/>
      <c r="DG677" s="772" t="str">
        <f t="shared" si="26"/>
        <v/>
      </c>
      <c r="DH677" s="832">
        <v>767</v>
      </c>
    </row>
    <row r="678" spans="1:112" s="760" customFormat="1" ht="12" hidden="1" customHeight="1" x14ac:dyDescent="0.15">
      <c r="A678" s="774"/>
      <c r="B678" s="3391"/>
      <c r="C678" s="3681"/>
      <c r="D678" s="3681"/>
      <c r="E678" s="3681"/>
      <c r="F678" s="3681"/>
      <c r="G678" s="3681"/>
      <c r="H678" s="3392"/>
      <c r="I678" s="3683"/>
      <c r="J678" s="3684"/>
      <c r="K678" s="1974"/>
      <c r="L678" s="774"/>
      <c r="M678" s="767"/>
      <c r="DF678" s="818"/>
      <c r="DG678" s="772" t="str">
        <f t="shared" si="26"/>
        <v/>
      </c>
      <c r="DH678" s="832">
        <v>768</v>
      </c>
    </row>
    <row r="679" spans="1:112" s="760" customFormat="1" ht="12" hidden="1" customHeight="1" x14ac:dyDescent="0.15">
      <c r="A679" s="774"/>
      <c r="B679" s="3391"/>
      <c r="C679" s="3681"/>
      <c r="D679" s="3681"/>
      <c r="E679" s="3681"/>
      <c r="F679" s="3681"/>
      <c r="G679" s="3681"/>
      <c r="H679" s="3392"/>
      <c r="I679" s="3683"/>
      <c r="J679" s="3684"/>
      <c r="K679" s="1974"/>
      <c r="L679" s="774"/>
      <c r="M679" s="767"/>
      <c r="DF679" s="818"/>
      <c r="DG679" s="772" t="str">
        <f t="shared" si="26"/>
        <v/>
      </c>
      <c r="DH679" s="832">
        <v>769</v>
      </c>
    </row>
    <row r="680" spans="1:112" s="760" customFormat="1" ht="12" hidden="1" customHeight="1" x14ac:dyDescent="0.15">
      <c r="A680" s="774"/>
      <c r="B680" s="3391"/>
      <c r="C680" s="3681"/>
      <c r="D680" s="3681"/>
      <c r="E680" s="3681"/>
      <c r="F680" s="3681"/>
      <c r="G680" s="3681"/>
      <c r="H680" s="3392"/>
      <c r="I680" s="3683"/>
      <c r="J680" s="3684"/>
      <c r="K680" s="1974"/>
      <c r="L680" s="774"/>
      <c r="M680" s="767"/>
      <c r="DF680" s="818"/>
      <c r="DG680" s="772" t="str">
        <f t="shared" si="26"/>
        <v/>
      </c>
      <c r="DH680" s="832">
        <v>770</v>
      </c>
    </row>
    <row r="681" spans="1:112" s="760" customFormat="1" ht="12.75" hidden="1" customHeight="1" x14ac:dyDescent="0.15">
      <c r="A681" s="774"/>
      <c r="B681" s="3391"/>
      <c r="C681" s="3681"/>
      <c r="D681" s="3681"/>
      <c r="E681" s="3681"/>
      <c r="F681" s="3681"/>
      <c r="G681" s="3681"/>
      <c r="H681" s="3392"/>
      <c r="I681" s="3683"/>
      <c r="J681" s="3684"/>
      <c r="K681" s="1974"/>
      <c r="L681" s="774"/>
      <c r="M681" s="767"/>
      <c r="DF681" s="818"/>
      <c r="DG681" s="772" t="str">
        <f t="shared" si="26"/>
        <v/>
      </c>
      <c r="DH681" s="832">
        <v>771</v>
      </c>
    </row>
    <row r="682" spans="1:112" s="760" customFormat="1" ht="12" hidden="1" customHeight="1" x14ac:dyDescent="0.15">
      <c r="A682" s="774"/>
      <c r="B682" s="3391"/>
      <c r="C682" s="3681"/>
      <c r="D682" s="3681"/>
      <c r="E682" s="3681"/>
      <c r="F682" s="3681"/>
      <c r="G682" s="3681"/>
      <c r="H682" s="3392"/>
      <c r="I682" s="3683"/>
      <c r="J682" s="3684"/>
      <c r="K682" s="1974"/>
      <c r="L682" s="774"/>
      <c r="M682" s="767"/>
      <c r="DF682" s="818"/>
      <c r="DG682" s="772" t="str">
        <f t="shared" si="26"/>
        <v/>
      </c>
      <c r="DH682" s="832">
        <v>772</v>
      </c>
    </row>
    <row r="683" spans="1:112" s="760" customFormat="1" ht="12" hidden="1" customHeight="1" x14ac:dyDescent="0.15">
      <c r="A683" s="774"/>
      <c r="B683" s="3391"/>
      <c r="C683" s="3681"/>
      <c r="D683" s="3681"/>
      <c r="E683" s="3681"/>
      <c r="F683" s="3681"/>
      <c r="G683" s="3681"/>
      <c r="H683" s="3392"/>
      <c r="I683" s="3683"/>
      <c r="J683" s="3684"/>
      <c r="K683" s="1974"/>
      <c r="L683" s="774"/>
      <c r="M683" s="767"/>
      <c r="DF683" s="818"/>
      <c r="DG683" s="772" t="str">
        <f t="shared" si="26"/>
        <v/>
      </c>
      <c r="DH683" s="832">
        <v>773</v>
      </c>
    </row>
    <row r="684" spans="1:112" s="760" customFormat="1" ht="12" hidden="1" customHeight="1" x14ac:dyDescent="0.15">
      <c r="A684" s="774"/>
      <c r="B684" s="3391"/>
      <c r="C684" s="3681"/>
      <c r="D684" s="3681"/>
      <c r="E684" s="3681"/>
      <c r="F684" s="3681"/>
      <c r="G684" s="3681"/>
      <c r="H684" s="3392"/>
      <c r="I684" s="3683"/>
      <c r="J684" s="3684"/>
      <c r="K684" s="1974"/>
      <c r="L684" s="774"/>
      <c r="M684" s="767"/>
      <c r="DF684" s="818"/>
      <c r="DG684" s="772" t="str">
        <f t="shared" si="26"/>
        <v/>
      </c>
      <c r="DH684" s="832">
        <v>774</v>
      </c>
    </row>
    <row r="685" spans="1:112" s="760" customFormat="1" ht="12" hidden="1" customHeight="1" x14ac:dyDescent="0.15">
      <c r="A685" s="774"/>
      <c r="B685" s="3391"/>
      <c r="C685" s="3681"/>
      <c r="D685" s="3681"/>
      <c r="E685" s="3681"/>
      <c r="F685" s="3681"/>
      <c r="G685" s="3681"/>
      <c r="H685" s="3392"/>
      <c r="I685" s="3683"/>
      <c r="J685" s="3684"/>
      <c r="K685" s="1974"/>
      <c r="L685" s="774"/>
      <c r="M685" s="767"/>
      <c r="DF685" s="818"/>
      <c r="DG685" s="772" t="str">
        <f t="shared" si="26"/>
        <v/>
      </c>
      <c r="DH685" s="832">
        <v>775</v>
      </c>
    </row>
    <row r="686" spans="1:112" s="760" customFormat="1" ht="12" hidden="1" customHeight="1" x14ac:dyDescent="0.15">
      <c r="A686" s="774"/>
      <c r="B686" s="3391"/>
      <c r="C686" s="3681"/>
      <c r="D686" s="3681"/>
      <c r="E686" s="3681"/>
      <c r="F686" s="3681"/>
      <c r="G686" s="3681"/>
      <c r="H686" s="3392"/>
      <c r="I686" s="3683"/>
      <c r="J686" s="3684"/>
      <c r="K686" s="1974"/>
      <c r="L686" s="774"/>
      <c r="M686" s="767"/>
      <c r="DF686" s="818"/>
      <c r="DG686" s="772" t="str">
        <f t="shared" si="26"/>
        <v/>
      </c>
      <c r="DH686" s="832">
        <v>776</v>
      </c>
    </row>
    <row r="687" spans="1:112" s="760" customFormat="1" ht="12" hidden="1" customHeight="1" x14ac:dyDescent="0.15">
      <c r="A687" s="774"/>
      <c r="B687" s="3391"/>
      <c r="C687" s="3681"/>
      <c r="D687" s="3681"/>
      <c r="E687" s="3681"/>
      <c r="F687" s="3681"/>
      <c r="G687" s="3681"/>
      <c r="H687" s="3392"/>
      <c r="I687" s="3683"/>
      <c r="J687" s="3684"/>
      <c r="K687" s="1974"/>
      <c r="L687" s="774"/>
      <c r="M687" s="767"/>
      <c r="DF687" s="818"/>
      <c r="DG687" s="772" t="str">
        <f t="shared" si="26"/>
        <v/>
      </c>
      <c r="DH687" s="832">
        <v>777</v>
      </c>
    </row>
    <row r="688" spans="1:112" s="760" customFormat="1" ht="12" hidden="1" customHeight="1" x14ac:dyDescent="0.15">
      <c r="A688" s="774"/>
      <c r="B688" s="3391"/>
      <c r="C688" s="3681"/>
      <c r="D688" s="3681"/>
      <c r="E688" s="3681"/>
      <c r="F688" s="3681"/>
      <c r="G688" s="3681"/>
      <c r="H688" s="3392"/>
      <c r="I688" s="3683"/>
      <c r="J688" s="3684"/>
      <c r="K688" s="1974"/>
      <c r="L688" s="774"/>
      <c r="M688" s="767"/>
      <c r="DF688" s="818"/>
      <c r="DG688" s="772" t="str">
        <f t="shared" si="26"/>
        <v/>
      </c>
      <c r="DH688" s="832">
        <v>778</v>
      </c>
    </row>
    <row r="689" spans="1:112" s="760" customFormat="1" ht="12" hidden="1" customHeight="1" x14ac:dyDescent="0.15">
      <c r="A689" s="774"/>
      <c r="B689" s="3391"/>
      <c r="C689" s="3681"/>
      <c r="D689" s="3681"/>
      <c r="E689" s="3681"/>
      <c r="F689" s="3681"/>
      <c r="G689" s="3681"/>
      <c r="H689" s="3392"/>
      <c r="I689" s="3683"/>
      <c r="J689" s="3684"/>
      <c r="K689" s="1974"/>
      <c r="L689" s="774"/>
      <c r="M689" s="767"/>
      <c r="DF689" s="818"/>
      <c r="DG689" s="772" t="str">
        <f t="shared" si="26"/>
        <v/>
      </c>
      <c r="DH689" s="832">
        <v>779</v>
      </c>
    </row>
    <row r="690" spans="1:112" s="760" customFormat="1" ht="12" hidden="1" customHeight="1" x14ac:dyDescent="0.15">
      <c r="A690" s="774"/>
      <c r="B690" s="3391"/>
      <c r="C690" s="3681"/>
      <c r="D690" s="3681"/>
      <c r="E690" s="3681"/>
      <c r="F690" s="3681"/>
      <c r="G690" s="3681"/>
      <c r="H690" s="3392"/>
      <c r="I690" s="3683"/>
      <c r="J690" s="3684"/>
      <c r="K690" s="1974"/>
      <c r="L690" s="774"/>
      <c r="M690" s="767"/>
      <c r="DF690" s="818"/>
      <c r="DG690" s="772" t="str">
        <f t="shared" si="26"/>
        <v/>
      </c>
      <c r="DH690" s="832">
        <v>780</v>
      </c>
    </row>
    <row r="691" spans="1:112" s="760" customFormat="1" ht="12.75" hidden="1" customHeight="1" x14ac:dyDescent="0.15">
      <c r="A691" s="774"/>
      <c r="B691" s="3391"/>
      <c r="C691" s="3681"/>
      <c r="D691" s="3681"/>
      <c r="E691" s="3681"/>
      <c r="F691" s="3681"/>
      <c r="G691" s="3681"/>
      <c r="H691" s="3392"/>
      <c r="I691" s="3683"/>
      <c r="J691" s="3684"/>
      <c r="K691" s="1974"/>
      <c r="L691" s="774"/>
      <c r="M691" s="767"/>
      <c r="DF691" s="818"/>
      <c r="DG691" s="772" t="str">
        <f t="shared" ref="DG691:DG754" si="27">IF(COUNTA(A691:M691)&gt;0,DH691,"")</f>
        <v/>
      </c>
      <c r="DH691" s="832">
        <v>781</v>
      </c>
    </row>
    <row r="692" spans="1:112" s="760" customFormat="1" ht="12" hidden="1" customHeight="1" x14ac:dyDescent="0.15">
      <c r="A692" s="774"/>
      <c r="B692" s="3391"/>
      <c r="C692" s="3681"/>
      <c r="D692" s="3681"/>
      <c r="E692" s="3681"/>
      <c r="F692" s="3681"/>
      <c r="G692" s="3681"/>
      <c r="H692" s="3392"/>
      <c r="I692" s="3683"/>
      <c r="J692" s="3684"/>
      <c r="K692" s="1974"/>
      <c r="L692" s="774"/>
      <c r="M692" s="767"/>
      <c r="DF692" s="818"/>
      <c r="DG692" s="772" t="str">
        <f t="shared" si="27"/>
        <v/>
      </c>
      <c r="DH692" s="832">
        <v>782</v>
      </c>
    </row>
    <row r="693" spans="1:112" s="760" customFormat="1" ht="12" hidden="1" customHeight="1" x14ac:dyDescent="0.15">
      <c r="A693" s="774"/>
      <c r="B693" s="3391"/>
      <c r="C693" s="3681"/>
      <c r="D693" s="3681"/>
      <c r="E693" s="3681"/>
      <c r="F693" s="3681"/>
      <c r="G693" s="3681"/>
      <c r="H693" s="3392"/>
      <c r="I693" s="3683"/>
      <c r="J693" s="3684"/>
      <c r="K693" s="1974"/>
      <c r="L693" s="774"/>
      <c r="M693" s="767"/>
      <c r="DF693" s="818"/>
      <c r="DG693" s="772" t="str">
        <f t="shared" si="27"/>
        <v/>
      </c>
      <c r="DH693" s="832">
        <v>783</v>
      </c>
    </row>
    <row r="694" spans="1:112" s="760" customFormat="1" ht="12" hidden="1" customHeight="1" x14ac:dyDescent="0.15">
      <c r="A694" s="774"/>
      <c r="B694" s="3391"/>
      <c r="C694" s="3681"/>
      <c r="D694" s="3681"/>
      <c r="E694" s="3681"/>
      <c r="F694" s="3681"/>
      <c r="G694" s="3681"/>
      <c r="H694" s="3392"/>
      <c r="I694" s="3683"/>
      <c r="J694" s="3684"/>
      <c r="K694" s="1974"/>
      <c r="L694" s="774"/>
      <c r="M694" s="767"/>
      <c r="DF694" s="818"/>
      <c r="DG694" s="772" t="str">
        <f t="shared" si="27"/>
        <v/>
      </c>
      <c r="DH694" s="832">
        <v>784</v>
      </c>
    </row>
    <row r="695" spans="1:112" s="760" customFormat="1" ht="12" hidden="1" customHeight="1" x14ac:dyDescent="0.15">
      <c r="A695" s="774"/>
      <c r="B695" s="3391"/>
      <c r="C695" s="3681"/>
      <c r="D695" s="3681"/>
      <c r="E695" s="3681"/>
      <c r="F695" s="3681"/>
      <c r="G695" s="3681"/>
      <c r="H695" s="3392"/>
      <c r="I695" s="3683"/>
      <c r="J695" s="3684"/>
      <c r="K695" s="1974"/>
      <c r="L695" s="774"/>
      <c r="M695" s="767"/>
      <c r="DF695" s="818"/>
      <c r="DG695" s="772" t="str">
        <f t="shared" si="27"/>
        <v/>
      </c>
      <c r="DH695" s="832">
        <v>785</v>
      </c>
    </row>
    <row r="696" spans="1:112" s="760" customFormat="1" ht="12" hidden="1" customHeight="1" x14ac:dyDescent="0.15">
      <c r="A696" s="774"/>
      <c r="B696" s="3391"/>
      <c r="C696" s="3681"/>
      <c r="D696" s="3681"/>
      <c r="E696" s="3681"/>
      <c r="F696" s="3681"/>
      <c r="G696" s="3681"/>
      <c r="H696" s="3392"/>
      <c r="I696" s="3683"/>
      <c r="J696" s="3684"/>
      <c r="K696" s="1974"/>
      <c r="L696" s="774"/>
      <c r="M696" s="767"/>
      <c r="DF696" s="818"/>
      <c r="DG696" s="772" t="str">
        <f t="shared" si="27"/>
        <v/>
      </c>
      <c r="DH696" s="832">
        <v>786</v>
      </c>
    </row>
    <row r="697" spans="1:112" s="760" customFormat="1" ht="12" hidden="1" customHeight="1" x14ac:dyDescent="0.15">
      <c r="A697" s="774"/>
      <c r="B697" s="3391"/>
      <c r="C697" s="3681"/>
      <c r="D697" s="3681"/>
      <c r="E697" s="3681"/>
      <c r="F697" s="3681"/>
      <c r="G697" s="3681"/>
      <c r="H697" s="3392"/>
      <c r="I697" s="3683"/>
      <c r="J697" s="3684"/>
      <c r="K697" s="1974"/>
      <c r="L697" s="774"/>
      <c r="M697" s="767"/>
      <c r="DF697" s="818"/>
      <c r="DG697" s="772" t="str">
        <f t="shared" si="27"/>
        <v/>
      </c>
      <c r="DH697" s="832">
        <v>787</v>
      </c>
    </row>
    <row r="698" spans="1:112" s="760" customFormat="1" ht="12" hidden="1" customHeight="1" x14ac:dyDescent="0.15">
      <c r="A698" s="774"/>
      <c r="B698" s="3391"/>
      <c r="C698" s="3681"/>
      <c r="D698" s="3681"/>
      <c r="E698" s="3681"/>
      <c r="F698" s="3681"/>
      <c r="G698" s="3681"/>
      <c r="H698" s="3392"/>
      <c r="I698" s="3683"/>
      <c r="J698" s="3684"/>
      <c r="K698" s="1974"/>
      <c r="L698" s="774"/>
      <c r="M698" s="767"/>
      <c r="DF698" s="818"/>
      <c r="DG698" s="772" t="str">
        <f t="shared" si="27"/>
        <v/>
      </c>
      <c r="DH698" s="832">
        <v>788</v>
      </c>
    </row>
    <row r="699" spans="1:112" s="760" customFormat="1" ht="12" hidden="1" customHeight="1" x14ac:dyDescent="0.15">
      <c r="A699" s="774"/>
      <c r="B699" s="3391"/>
      <c r="C699" s="3681"/>
      <c r="D699" s="3681"/>
      <c r="E699" s="3681"/>
      <c r="F699" s="3681"/>
      <c r="G699" s="3681"/>
      <c r="H699" s="3392"/>
      <c r="I699" s="3683"/>
      <c r="J699" s="3684"/>
      <c r="K699" s="1974"/>
      <c r="L699" s="774"/>
      <c r="M699" s="767"/>
      <c r="DF699" s="818"/>
      <c r="DG699" s="772" t="str">
        <f t="shared" si="27"/>
        <v/>
      </c>
      <c r="DH699" s="832">
        <v>789</v>
      </c>
    </row>
    <row r="700" spans="1:112" s="760" customFormat="1" ht="12" hidden="1" customHeight="1" x14ac:dyDescent="0.15">
      <c r="A700" s="774"/>
      <c r="B700" s="3391"/>
      <c r="C700" s="3681"/>
      <c r="D700" s="3681"/>
      <c r="E700" s="3681"/>
      <c r="F700" s="3681"/>
      <c r="G700" s="3681"/>
      <c r="H700" s="3392"/>
      <c r="I700" s="3683"/>
      <c r="J700" s="3684"/>
      <c r="K700" s="1974"/>
      <c r="L700" s="774"/>
      <c r="M700" s="767"/>
      <c r="DF700" s="818"/>
      <c r="DG700" s="772" t="str">
        <f t="shared" si="27"/>
        <v/>
      </c>
      <c r="DH700" s="832">
        <v>790</v>
      </c>
    </row>
    <row r="701" spans="1:112" s="760" customFormat="1" ht="12" hidden="1" customHeight="1" x14ac:dyDescent="0.15">
      <c r="A701" s="774"/>
      <c r="B701" s="3391"/>
      <c r="C701" s="3681"/>
      <c r="D701" s="3681"/>
      <c r="E701" s="3681"/>
      <c r="F701" s="3681"/>
      <c r="G701" s="3681"/>
      <c r="H701" s="3392"/>
      <c r="I701" s="3683"/>
      <c r="J701" s="3684"/>
      <c r="K701" s="1974"/>
      <c r="L701" s="774"/>
      <c r="M701" s="767"/>
      <c r="DF701" s="818"/>
      <c r="DG701" s="772" t="str">
        <f t="shared" si="27"/>
        <v/>
      </c>
      <c r="DH701" s="832">
        <v>791</v>
      </c>
    </row>
    <row r="702" spans="1:112" s="760" customFormat="1" ht="12" hidden="1" customHeight="1" x14ac:dyDescent="0.15">
      <c r="A702" s="774"/>
      <c r="B702" s="3391"/>
      <c r="C702" s="3681"/>
      <c r="D702" s="3681"/>
      <c r="E702" s="3681"/>
      <c r="F702" s="3681"/>
      <c r="G702" s="3681"/>
      <c r="H702" s="3392"/>
      <c r="I702" s="3683"/>
      <c r="J702" s="3684"/>
      <c r="K702" s="1974"/>
      <c r="L702" s="774"/>
      <c r="M702" s="767"/>
      <c r="DF702" s="818"/>
      <c r="DG702" s="772" t="str">
        <f t="shared" si="27"/>
        <v/>
      </c>
      <c r="DH702" s="832">
        <v>792</v>
      </c>
    </row>
    <row r="703" spans="1:112" s="760" customFormat="1" ht="12" hidden="1" customHeight="1" x14ac:dyDescent="0.15">
      <c r="A703" s="774"/>
      <c r="B703" s="3391"/>
      <c r="C703" s="3681"/>
      <c r="D703" s="3681"/>
      <c r="E703" s="3681"/>
      <c r="F703" s="3681"/>
      <c r="G703" s="3681"/>
      <c r="H703" s="3392"/>
      <c r="I703" s="3683"/>
      <c r="J703" s="3684"/>
      <c r="K703" s="1974"/>
      <c r="L703" s="774"/>
      <c r="M703" s="767"/>
      <c r="DF703" s="818"/>
      <c r="DG703" s="772" t="str">
        <f t="shared" si="27"/>
        <v/>
      </c>
      <c r="DH703" s="832">
        <v>793</v>
      </c>
    </row>
    <row r="704" spans="1:112" s="760" customFormat="1" ht="12" hidden="1" customHeight="1" x14ac:dyDescent="0.15">
      <c r="A704" s="774"/>
      <c r="B704" s="3391"/>
      <c r="C704" s="3681"/>
      <c r="D704" s="3681"/>
      <c r="E704" s="3681"/>
      <c r="F704" s="3681"/>
      <c r="G704" s="3681"/>
      <c r="H704" s="3392"/>
      <c r="I704" s="3683"/>
      <c r="J704" s="3684"/>
      <c r="K704" s="1974"/>
      <c r="L704" s="774"/>
      <c r="M704" s="767"/>
      <c r="DF704" s="818"/>
      <c r="DG704" s="772" t="str">
        <f t="shared" si="27"/>
        <v/>
      </c>
      <c r="DH704" s="832">
        <v>794</v>
      </c>
    </row>
    <row r="705" spans="1:112" s="760" customFormat="1" ht="12" hidden="1" customHeight="1" x14ac:dyDescent="0.15">
      <c r="A705" s="774"/>
      <c r="B705" s="3391"/>
      <c r="C705" s="3681"/>
      <c r="D705" s="3681"/>
      <c r="E705" s="3681"/>
      <c r="F705" s="3681"/>
      <c r="G705" s="3681"/>
      <c r="H705" s="3392"/>
      <c r="I705" s="3683"/>
      <c r="J705" s="3684"/>
      <c r="K705" s="1974"/>
      <c r="L705" s="774"/>
      <c r="M705" s="767"/>
      <c r="DF705" s="818"/>
      <c r="DG705" s="772" t="str">
        <f t="shared" si="27"/>
        <v/>
      </c>
      <c r="DH705" s="832">
        <v>795</v>
      </c>
    </row>
    <row r="706" spans="1:112" s="760" customFormat="1" ht="12" hidden="1" customHeight="1" x14ac:dyDescent="0.15">
      <c r="A706" s="774"/>
      <c r="B706" s="3391"/>
      <c r="C706" s="3681"/>
      <c r="D706" s="3681"/>
      <c r="E706" s="3681"/>
      <c r="F706" s="3681"/>
      <c r="G706" s="3681"/>
      <c r="H706" s="3392"/>
      <c r="I706" s="3683"/>
      <c r="J706" s="3684"/>
      <c r="K706" s="1974"/>
      <c r="L706" s="774"/>
      <c r="M706" s="767"/>
      <c r="DF706" s="818"/>
      <c r="DG706" s="772" t="str">
        <f t="shared" si="27"/>
        <v/>
      </c>
      <c r="DH706" s="832">
        <v>796</v>
      </c>
    </row>
    <row r="707" spans="1:112" s="760" customFormat="1" ht="12" hidden="1" customHeight="1" x14ac:dyDescent="0.15">
      <c r="A707" s="774"/>
      <c r="B707" s="3391"/>
      <c r="C707" s="3681"/>
      <c r="D707" s="3681"/>
      <c r="E707" s="3681"/>
      <c r="F707" s="3681"/>
      <c r="G707" s="3681"/>
      <c r="H707" s="3392"/>
      <c r="I707" s="3683"/>
      <c r="J707" s="3684"/>
      <c r="K707" s="1974"/>
      <c r="L707" s="774"/>
      <c r="M707" s="767"/>
      <c r="DF707" s="818"/>
      <c r="DG707" s="772" t="str">
        <f t="shared" si="27"/>
        <v/>
      </c>
      <c r="DH707" s="832">
        <v>797</v>
      </c>
    </row>
    <row r="708" spans="1:112" s="760" customFormat="1" ht="12" hidden="1" customHeight="1" x14ac:dyDescent="0.15">
      <c r="A708" s="774"/>
      <c r="B708" s="3391"/>
      <c r="C708" s="3681"/>
      <c r="D708" s="3681"/>
      <c r="E708" s="3681"/>
      <c r="F708" s="3681"/>
      <c r="G708" s="3681"/>
      <c r="H708" s="3392"/>
      <c r="I708" s="3683"/>
      <c r="J708" s="3684"/>
      <c r="K708" s="1974"/>
      <c r="L708" s="774"/>
      <c r="M708" s="767"/>
      <c r="DF708" s="818"/>
      <c r="DG708" s="772" t="str">
        <f t="shared" si="27"/>
        <v/>
      </c>
      <c r="DH708" s="832">
        <v>798</v>
      </c>
    </row>
    <row r="709" spans="1:112" s="760" customFormat="1" ht="12.75" hidden="1" customHeight="1" x14ac:dyDescent="0.15">
      <c r="A709" s="774"/>
      <c r="B709" s="3391"/>
      <c r="C709" s="3681"/>
      <c r="D709" s="3681"/>
      <c r="E709" s="3681"/>
      <c r="F709" s="3681"/>
      <c r="G709" s="3681"/>
      <c r="H709" s="3392"/>
      <c r="I709" s="3683"/>
      <c r="J709" s="3684"/>
      <c r="K709" s="1974"/>
      <c r="L709" s="774"/>
      <c r="M709" s="767"/>
      <c r="DF709" s="818"/>
      <c r="DG709" s="772" t="str">
        <f t="shared" si="27"/>
        <v/>
      </c>
      <c r="DH709" s="832">
        <v>799</v>
      </c>
    </row>
    <row r="710" spans="1:112" s="760" customFormat="1" ht="12" hidden="1" customHeight="1" x14ac:dyDescent="0.15">
      <c r="A710" s="774"/>
      <c r="B710" s="3391"/>
      <c r="C710" s="3681"/>
      <c r="D710" s="3681"/>
      <c r="E710" s="3681"/>
      <c r="F710" s="3681"/>
      <c r="G710" s="3681"/>
      <c r="H710" s="3392"/>
      <c r="I710" s="3683"/>
      <c r="J710" s="3684"/>
      <c r="K710" s="1974"/>
      <c r="L710" s="774"/>
      <c r="M710" s="767"/>
      <c r="DF710" s="818"/>
      <c r="DG710" s="772" t="str">
        <f t="shared" si="27"/>
        <v/>
      </c>
      <c r="DH710" s="832">
        <v>800</v>
      </c>
    </row>
    <row r="711" spans="1:112" s="760" customFormat="1" ht="12" hidden="1" customHeight="1" x14ac:dyDescent="0.15">
      <c r="A711" s="774"/>
      <c r="B711" s="3391"/>
      <c r="C711" s="3681"/>
      <c r="D711" s="3681"/>
      <c r="E711" s="3681"/>
      <c r="F711" s="3681"/>
      <c r="G711" s="3681"/>
      <c r="H711" s="3392"/>
      <c r="I711" s="3683"/>
      <c r="J711" s="3684"/>
      <c r="K711" s="1974"/>
      <c r="L711" s="774"/>
      <c r="M711" s="767"/>
      <c r="DF711" s="818"/>
      <c r="DG711" s="772" t="str">
        <f t="shared" si="27"/>
        <v/>
      </c>
      <c r="DH711" s="832">
        <v>801</v>
      </c>
    </row>
    <row r="712" spans="1:112" s="760" customFormat="1" ht="12" hidden="1" customHeight="1" x14ac:dyDescent="0.15">
      <c r="A712" s="774"/>
      <c r="B712" s="3391"/>
      <c r="C712" s="3681"/>
      <c r="D712" s="3681"/>
      <c r="E712" s="3681"/>
      <c r="F712" s="3681"/>
      <c r="G712" s="3681"/>
      <c r="H712" s="3392"/>
      <c r="I712" s="3683"/>
      <c r="J712" s="3684"/>
      <c r="K712" s="1974"/>
      <c r="L712" s="774"/>
      <c r="M712" s="767"/>
      <c r="DF712" s="818"/>
      <c r="DG712" s="772" t="str">
        <f t="shared" si="27"/>
        <v/>
      </c>
      <c r="DH712" s="832">
        <v>802</v>
      </c>
    </row>
    <row r="713" spans="1:112" s="760" customFormat="1" ht="12" hidden="1" customHeight="1" x14ac:dyDescent="0.15">
      <c r="A713" s="774"/>
      <c r="B713" s="3391"/>
      <c r="C713" s="3681"/>
      <c r="D713" s="3681"/>
      <c r="E713" s="3681"/>
      <c r="F713" s="3681"/>
      <c r="G713" s="3681"/>
      <c r="H713" s="3392"/>
      <c r="I713" s="3683"/>
      <c r="J713" s="3684"/>
      <c r="K713" s="1974"/>
      <c r="L713" s="774"/>
      <c r="M713" s="767"/>
      <c r="DF713" s="818"/>
      <c r="DG713" s="772" t="str">
        <f t="shared" si="27"/>
        <v/>
      </c>
      <c r="DH713" s="832">
        <v>803</v>
      </c>
    </row>
    <row r="714" spans="1:112" s="760" customFormat="1" ht="12" hidden="1" customHeight="1" x14ac:dyDescent="0.15">
      <c r="A714" s="774"/>
      <c r="B714" s="3391"/>
      <c r="C714" s="3681"/>
      <c r="D714" s="3681"/>
      <c r="E714" s="3681"/>
      <c r="F714" s="3681"/>
      <c r="G714" s="3681"/>
      <c r="H714" s="3392"/>
      <c r="I714" s="3683"/>
      <c r="J714" s="3684"/>
      <c r="K714" s="1974"/>
      <c r="L714" s="774"/>
      <c r="M714" s="767"/>
      <c r="DF714" s="818"/>
      <c r="DG714" s="772" t="str">
        <f t="shared" si="27"/>
        <v/>
      </c>
      <c r="DH714" s="832">
        <v>804</v>
      </c>
    </row>
    <row r="715" spans="1:112" s="760" customFormat="1" ht="12" hidden="1" customHeight="1" x14ac:dyDescent="0.15">
      <c r="A715" s="774"/>
      <c r="B715" s="3391"/>
      <c r="C715" s="3681"/>
      <c r="D715" s="3681"/>
      <c r="E715" s="3681"/>
      <c r="F715" s="3681"/>
      <c r="G715" s="3681"/>
      <c r="H715" s="3392"/>
      <c r="I715" s="3683"/>
      <c r="J715" s="3684"/>
      <c r="K715" s="1974"/>
      <c r="L715" s="774"/>
      <c r="M715" s="767"/>
      <c r="DF715" s="818"/>
      <c r="DG715" s="772" t="str">
        <f t="shared" si="27"/>
        <v/>
      </c>
      <c r="DH715" s="832">
        <v>805</v>
      </c>
    </row>
    <row r="716" spans="1:112" s="760" customFormat="1" ht="12" hidden="1" customHeight="1" x14ac:dyDescent="0.15">
      <c r="A716" s="774"/>
      <c r="B716" s="3391"/>
      <c r="C716" s="3681"/>
      <c r="D716" s="3681"/>
      <c r="E716" s="3681"/>
      <c r="F716" s="3681"/>
      <c r="G716" s="3681"/>
      <c r="H716" s="3392"/>
      <c r="I716" s="3683"/>
      <c r="J716" s="3684"/>
      <c r="K716" s="1974"/>
      <c r="L716" s="774"/>
      <c r="M716" s="767"/>
      <c r="DF716" s="818"/>
      <c r="DG716" s="772" t="str">
        <f t="shared" si="27"/>
        <v/>
      </c>
      <c r="DH716" s="832">
        <v>806</v>
      </c>
    </row>
    <row r="717" spans="1:112" s="760" customFormat="1" ht="12" hidden="1" customHeight="1" x14ac:dyDescent="0.15">
      <c r="A717" s="774"/>
      <c r="B717" s="3391"/>
      <c r="C717" s="3681"/>
      <c r="D717" s="3681"/>
      <c r="E717" s="3681"/>
      <c r="F717" s="3681"/>
      <c r="G717" s="3681"/>
      <c r="H717" s="3392"/>
      <c r="I717" s="3683"/>
      <c r="J717" s="3684"/>
      <c r="K717" s="1974"/>
      <c r="L717" s="774"/>
      <c r="M717" s="767"/>
      <c r="DF717" s="818"/>
      <c r="DG717" s="772" t="str">
        <f t="shared" si="27"/>
        <v/>
      </c>
      <c r="DH717" s="832">
        <v>807</v>
      </c>
    </row>
    <row r="718" spans="1:112" s="760" customFormat="1" ht="12" hidden="1" customHeight="1" x14ac:dyDescent="0.15">
      <c r="A718" s="774"/>
      <c r="B718" s="3391"/>
      <c r="C718" s="3681"/>
      <c r="D718" s="3681"/>
      <c r="E718" s="3681"/>
      <c r="F718" s="3681"/>
      <c r="G718" s="3681"/>
      <c r="H718" s="3392"/>
      <c r="I718" s="3683"/>
      <c r="J718" s="3684"/>
      <c r="K718" s="1974"/>
      <c r="L718" s="774"/>
      <c r="M718" s="767"/>
      <c r="DF718" s="818"/>
      <c r="DG718" s="772" t="str">
        <f t="shared" si="27"/>
        <v/>
      </c>
      <c r="DH718" s="832">
        <v>808</v>
      </c>
    </row>
    <row r="719" spans="1:112" s="760" customFormat="1" ht="12.75" hidden="1" customHeight="1" x14ac:dyDescent="0.15">
      <c r="A719" s="774"/>
      <c r="B719" s="3391"/>
      <c r="C719" s="3681"/>
      <c r="D719" s="3681"/>
      <c r="E719" s="3681"/>
      <c r="F719" s="3681"/>
      <c r="G719" s="3681"/>
      <c r="H719" s="3392"/>
      <c r="I719" s="3683"/>
      <c r="J719" s="3684"/>
      <c r="K719" s="1974"/>
      <c r="L719" s="774"/>
      <c r="M719" s="767"/>
      <c r="DF719" s="818"/>
      <c r="DG719" s="772" t="str">
        <f t="shared" si="27"/>
        <v/>
      </c>
      <c r="DH719" s="832">
        <v>809</v>
      </c>
    </row>
    <row r="720" spans="1:112" s="760" customFormat="1" ht="12" hidden="1" customHeight="1" x14ac:dyDescent="0.15">
      <c r="A720" s="774"/>
      <c r="B720" s="3391"/>
      <c r="C720" s="3681"/>
      <c r="D720" s="3681"/>
      <c r="E720" s="3681"/>
      <c r="F720" s="3681"/>
      <c r="G720" s="3681"/>
      <c r="H720" s="3392"/>
      <c r="I720" s="3683"/>
      <c r="J720" s="3684"/>
      <c r="K720" s="1974"/>
      <c r="L720" s="774"/>
      <c r="M720" s="767"/>
      <c r="DF720" s="818"/>
      <c r="DG720" s="772" t="str">
        <f t="shared" si="27"/>
        <v/>
      </c>
      <c r="DH720" s="832">
        <v>810</v>
      </c>
    </row>
    <row r="721" spans="1:112" s="760" customFormat="1" ht="12" hidden="1" customHeight="1" x14ac:dyDescent="0.15">
      <c r="A721" s="774"/>
      <c r="B721" s="3391"/>
      <c r="C721" s="3681"/>
      <c r="D721" s="3681"/>
      <c r="E721" s="3681"/>
      <c r="F721" s="3681"/>
      <c r="G721" s="3681"/>
      <c r="H721" s="3392"/>
      <c r="I721" s="3683"/>
      <c r="J721" s="3684"/>
      <c r="K721" s="1974"/>
      <c r="L721" s="774"/>
      <c r="M721" s="767"/>
      <c r="DF721" s="818"/>
      <c r="DG721" s="772" t="str">
        <f t="shared" si="27"/>
        <v/>
      </c>
      <c r="DH721" s="832">
        <v>811</v>
      </c>
    </row>
    <row r="722" spans="1:112" s="760" customFormat="1" ht="12" hidden="1" customHeight="1" x14ac:dyDescent="0.15">
      <c r="A722" s="774"/>
      <c r="B722" s="3391"/>
      <c r="C722" s="3681"/>
      <c r="D722" s="3681"/>
      <c r="E722" s="3681"/>
      <c r="F722" s="3681"/>
      <c r="G722" s="3681"/>
      <c r="H722" s="3392"/>
      <c r="I722" s="3683"/>
      <c r="J722" s="3684"/>
      <c r="K722" s="1974"/>
      <c r="L722" s="774"/>
      <c r="M722" s="767"/>
      <c r="DF722" s="818"/>
      <c r="DG722" s="772" t="str">
        <f t="shared" si="27"/>
        <v/>
      </c>
      <c r="DH722" s="832">
        <v>812</v>
      </c>
    </row>
    <row r="723" spans="1:112" s="760" customFormat="1" ht="12" hidden="1" customHeight="1" x14ac:dyDescent="0.15">
      <c r="A723" s="774"/>
      <c r="B723" s="3391"/>
      <c r="C723" s="3681"/>
      <c r="D723" s="3681"/>
      <c r="E723" s="3681"/>
      <c r="F723" s="3681"/>
      <c r="G723" s="3681"/>
      <c r="H723" s="3392"/>
      <c r="I723" s="3683"/>
      <c r="J723" s="3684"/>
      <c r="K723" s="1974"/>
      <c r="L723" s="774"/>
      <c r="M723" s="767"/>
      <c r="DF723" s="818"/>
      <c r="DG723" s="772" t="str">
        <f t="shared" si="27"/>
        <v/>
      </c>
      <c r="DH723" s="832">
        <v>813</v>
      </c>
    </row>
    <row r="724" spans="1:112" s="760" customFormat="1" ht="12" hidden="1" customHeight="1" x14ac:dyDescent="0.15">
      <c r="A724" s="774"/>
      <c r="B724" s="3391"/>
      <c r="C724" s="3681"/>
      <c r="D724" s="3681"/>
      <c r="E724" s="3681"/>
      <c r="F724" s="3681"/>
      <c r="G724" s="3681"/>
      <c r="H724" s="3392"/>
      <c r="I724" s="3683"/>
      <c r="J724" s="3684"/>
      <c r="K724" s="1974"/>
      <c r="L724" s="774"/>
      <c r="M724" s="767"/>
      <c r="DF724" s="818"/>
      <c r="DG724" s="772" t="str">
        <f t="shared" si="27"/>
        <v/>
      </c>
      <c r="DH724" s="832">
        <v>814</v>
      </c>
    </row>
    <row r="725" spans="1:112" s="760" customFormat="1" ht="12" hidden="1" customHeight="1" x14ac:dyDescent="0.15">
      <c r="A725" s="774"/>
      <c r="B725" s="3391"/>
      <c r="C725" s="3681"/>
      <c r="D725" s="3681"/>
      <c r="E725" s="3681"/>
      <c r="F725" s="3681"/>
      <c r="G725" s="3681"/>
      <c r="H725" s="3392"/>
      <c r="I725" s="3683"/>
      <c r="J725" s="3684"/>
      <c r="K725" s="1974"/>
      <c r="L725" s="774"/>
      <c r="M725" s="767"/>
      <c r="DF725" s="818"/>
      <c r="DG725" s="772" t="str">
        <f t="shared" si="27"/>
        <v/>
      </c>
      <c r="DH725" s="832">
        <v>815</v>
      </c>
    </row>
    <row r="726" spans="1:112" s="760" customFormat="1" ht="12" hidden="1" customHeight="1" x14ac:dyDescent="0.15">
      <c r="A726" s="774"/>
      <c r="B726" s="3391"/>
      <c r="C726" s="3681"/>
      <c r="D726" s="3681"/>
      <c r="E726" s="3681"/>
      <c r="F726" s="3681"/>
      <c r="G726" s="3681"/>
      <c r="H726" s="3392"/>
      <c r="I726" s="3683"/>
      <c r="J726" s="3684"/>
      <c r="K726" s="1974"/>
      <c r="L726" s="774"/>
      <c r="M726" s="767"/>
      <c r="DF726" s="818"/>
      <c r="DG726" s="772" t="str">
        <f t="shared" si="27"/>
        <v/>
      </c>
      <c r="DH726" s="832">
        <v>816</v>
      </c>
    </row>
    <row r="727" spans="1:112" s="760" customFormat="1" ht="12" hidden="1" customHeight="1" x14ac:dyDescent="0.15">
      <c r="A727" s="774"/>
      <c r="B727" s="3391"/>
      <c r="C727" s="3681"/>
      <c r="D727" s="3681"/>
      <c r="E727" s="3681"/>
      <c r="F727" s="3681"/>
      <c r="G727" s="3681"/>
      <c r="H727" s="3392"/>
      <c r="I727" s="3683"/>
      <c r="J727" s="3684"/>
      <c r="K727" s="1974"/>
      <c r="L727" s="774"/>
      <c r="M727" s="767"/>
      <c r="DF727" s="818"/>
      <c r="DG727" s="772" t="str">
        <f t="shared" si="27"/>
        <v/>
      </c>
      <c r="DH727" s="832">
        <v>817</v>
      </c>
    </row>
    <row r="728" spans="1:112" s="760" customFormat="1" ht="12" hidden="1" customHeight="1" x14ac:dyDescent="0.15">
      <c r="A728" s="774"/>
      <c r="B728" s="3391"/>
      <c r="C728" s="3681"/>
      <c r="D728" s="3681"/>
      <c r="E728" s="3681"/>
      <c r="F728" s="3681"/>
      <c r="G728" s="3681"/>
      <c r="H728" s="3392"/>
      <c r="I728" s="3683"/>
      <c r="J728" s="3684"/>
      <c r="K728" s="1974"/>
      <c r="L728" s="774"/>
      <c r="M728" s="767"/>
      <c r="DF728" s="818"/>
      <c r="DG728" s="772" t="str">
        <f t="shared" si="27"/>
        <v/>
      </c>
      <c r="DH728" s="832">
        <v>818</v>
      </c>
    </row>
    <row r="729" spans="1:112" s="760" customFormat="1" ht="12.75" hidden="1" customHeight="1" x14ac:dyDescent="0.15">
      <c r="A729" s="774"/>
      <c r="B729" s="3391"/>
      <c r="C729" s="3681"/>
      <c r="D729" s="3681"/>
      <c r="E729" s="3681"/>
      <c r="F729" s="3681"/>
      <c r="G729" s="3681"/>
      <c r="H729" s="3392"/>
      <c r="I729" s="3683"/>
      <c r="J729" s="3684"/>
      <c r="K729" s="1974"/>
      <c r="L729" s="774"/>
      <c r="M729" s="767"/>
      <c r="DF729" s="818"/>
      <c r="DG729" s="772" t="str">
        <f t="shared" si="27"/>
        <v/>
      </c>
      <c r="DH729" s="832">
        <v>819</v>
      </c>
    </row>
    <row r="730" spans="1:112" s="760" customFormat="1" ht="12" hidden="1" customHeight="1" x14ac:dyDescent="0.15">
      <c r="A730" s="774"/>
      <c r="B730" s="3391"/>
      <c r="C730" s="3681"/>
      <c r="D730" s="3681"/>
      <c r="E730" s="3681"/>
      <c r="F730" s="3681"/>
      <c r="G730" s="3681"/>
      <c r="H730" s="3392"/>
      <c r="I730" s="3683"/>
      <c r="J730" s="3684"/>
      <c r="K730" s="1974"/>
      <c r="L730" s="774"/>
      <c r="M730" s="767"/>
      <c r="DF730" s="818"/>
      <c r="DG730" s="772" t="str">
        <f t="shared" si="27"/>
        <v/>
      </c>
      <c r="DH730" s="832">
        <v>820</v>
      </c>
    </row>
    <row r="731" spans="1:112" s="760" customFormat="1" ht="12" hidden="1" customHeight="1" x14ac:dyDescent="0.15">
      <c r="A731" s="774"/>
      <c r="B731" s="3391"/>
      <c r="C731" s="3681"/>
      <c r="D731" s="3681"/>
      <c r="E731" s="3681"/>
      <c r="F731" s="3681"/>
      <c r="G731" s="3681"/>
      <c r="H731" s="3392"/>
      <c r="I731" s="3683"/>
      <c r="J731" s="3684"/>
      <c r="K731" s="1974"/>
      <c r="L731" s="774"/>
      <c r="M731" s="767"/>
      <c r="DF731" s="818"/>
      <c r="DG731" s="772" t="str">
        <f t="shared" si="27"/>
        <v/>
      </c>
      <c r="DH731" s="832">
        <v>821</v>
      </c>
    </row>
    <row r="732" spans="1:112" s="760" customFormat="1" ht="12" hidden="1" customHeight="1" x14ac:dyDescent="0.15">
      <c r="A732" s="774"/>
      <c r="B732" s="3391"/>
      <c r="C732" s="3681"/>
      <c r="D732" s="3681"/>
      <c r="E732" s="3681"/>
      <c r="F732" s="3681"/>
      <c r="G732" s="3681"/>
      <c r="H732" s="3392"/>
      <c r="I732" s="3683"/>
      <c r="J732" s="3684"/>
      <c r="K732" s="1974"/>
      <c r="L732" s="774"/>
      <c r="M732" s="767"/>
      <c r="DF732" s="818"/>
      <c r="DG732" s="772" t="str">
        <f t="shared" si="27"/>
        <v/>
      </c>
      <c r="DH732" s="832">
        <v>822</v>
      </c>
    </row>
    <row r="733" spans="1:112" s="760" customFormat="1" ht="12" hidden="1" customHeight="1" x14ac:dyDescent="0.15">
      <c r="A733" s="774"/>
      <c r="B733" s="3391"/>
      <c r="C733" s="3681"/>
      <c r="D733" s="3681"/>
      <c r="E733" s="3681"/>
      <c r="F733" s="3681"/>
      <c r="G733" s="3681"/>
      <c r="H733" s="3392"/>
      <c r="I733" s="3683"/>
      <c r="J733" s="3684"/>
      <c r="K733" s="1974"/>
      <c r="L733" s="774"/>
      <c r="M733" s="767"/>
      <c r="DF733" s="818"/>
      <c r="DG733" s="772" t="str">
        <f t="shared" si="27"/>
        <v/>
      </c>
      <c r="DH733" s="832">
        <v>823</v>
      </c>
    </row>
    <row r="734" spans="1:112" s="760" customFormat="1" ht="12" hidden="1" customHeight="1" x14ac:dyDescent="0.15">
      <c r="A734" s="774"/>
      <c r="B734" s="3391"/>
      <c r="C734" s="3681"/>
      <c r="D734" s="3681"/>
      <c r="E734" s="3681"/>
      <c r="F734" s="3681"/>
      <c r="G734" s="3681"/>
      <c r="H734" s="3392"/>
      <c r="I734" s="3683"/>
      <c r="J734" s="3684"/>
      <c r="K734" s="1974"/>
      <c r="L734" s="774"/>
      <c r="M734" s="767"/>
      <c r="DF734" s="818"/>
      <c r="DG734" s="772" t="str">
        <f t="shared" si="27"/>
        <v/>
      </c>
      <c r="DH734" s="832">
        <v>824</v>
      </c>
    </row>
    <row r="735" spans="1:112" s="760" customFormat="1" ht="12" hidden="1" customHeight="1" x14ac:dyDescent="0.15">
      <c r="A735" s="774"/>
      <c r="B735" s="3391"/>
      <c r="C735" s="3681"/>
      <c r="D735" s="3681"/>
      <c r="E735" s="3681"/>
      <c r="F735" s="3681"/>
      <c r="G735" s="3681"/>
      <c r="H735" s="3392"/>
      <c r="I735" s="3683"/>
      <c r="J735" s="3684"/>
      <c r="K735" s="1974"/>
      <c r="L735" s="774"/>
      <c r="M735" s="767"/>
      <c r="DF735" s="818"/>
      <c r="DG735" s="772" t="str">
        <f t="shared" si="27"/>
        <v/>
      </c>
      <c r="DH735" s="832">
        <v>825</v>
      </c>
    </row>
    <row r="736" spans="1:112" s="760" customFormat="1" ht="12" hidden="1" customHeight="1" x14ac:dyDescent="0.15">
      <c r="A736" s="774"/>
      <c r="B736" s="3391"/>
      <c r="C736" s="3681"/>
      <c r="D736" s="3681"/>
      <c r="E736" s="3681"/>
      <c r="F736" s="3681"/>
      <c r="G736" s="3681"/>
      <c r="H736" s="3392"/>
      <c r="I736" s="3683"/>
      <c r="J736" s="3684"/>
      <c r="K736" s="1974"/>
      <c r="L736" s="774"/>
      <c r="M736" s="767"/>
      <c r="DF736" s="818"/>
      <c r="DG736" s="772" t="str">
        <f t="shared" si="27"/>
        <v/>
      </c>
      <c r="DH736" s="832">
        <v>826</v>
      </c>
    </row>
    <row r="737" spans="1:112" s="760" customFormat="1" ht="12" hidden="1" customHeight="1" x14ac:dyDescent="0.15">
      <c r="A737" s="774"/>
      <c r="B737" s="3391"/>
      <c r="C737" s="3681"/>
      <c r="D737" s="3681"/>
      <c r="E737" s="3681"/>
      <c r="F737" s="3681"/>
      <c r="G737" s="3681"/>
      <c r="H737" s="3392"/>
      <c r="I737" s="3683"/>
      <c r="J737" s="3684"/>
      <c r="K737" s="1974"/>
      <c r="L737" s="774"/>
      <c r="M737" s="767"/>
      <c r="DF737" s="818"/>
      <c r="DG737" s="772" t="str">
        <f t="shared" si="27"/>
        <v/>
      </c>
      <c r="DH737" s="832">
        <v>827</v>
      </c>
    </row>
    <row r="738" spans="1:112" s="760" customFormat="1" ht="12" hidden="1" customHeight="1" x14ac:dyDescent="0.15">
      <c r="A738" s="774"/>
      <c r="B738" s="3391"/>
      <c r="C738" s="3681"/>
      <c r="D738" s="3681"/>
      <c r="E738" s="3681"/>
      <c r="F738" s="3681"/>
      <c r="G738" s="3681"/>
      <c r="H738" s="3392"/>
      <c r="I738" s="3683"/>
      <c r="J738" s="3684"/>
      <c r="K738" s="1974"/>
      <c r="L738" s="774"/>
      <c r="M738" s="767"/>
      <c r="DF738" s="818"/>
      <c r="DG738" s="772" t="str">
        <f t="shared" si="27"/>
        <v/>
      </c>
      <c r="DH738" s="832">
        <v>828</v>
      </c>
    </row>
    <row r="739" spans="1:112" s="760" customFormat="1" ht="12" hidden="1" customHeight="1" x14ac:dyDescent="0.15">
      <c r="A739" s="774"/>
      <c r="B739" s="3391"/>
      <c r="C739" s="3681"/>
      <c r="D739" s="3681"/>
      <c r="E739" s="3681"/>
      <c r="F739" s="3681"/>
      <c r="G739" s="3681"/>
      <c r="H739" s="3392"/>
      <c r="I739" s="3683"/>
      <c r="J739" s="3684"/>
      <c r="K739" s="1974"/>
      <c r="L739" s="774"/>
      <c r="M739" s="767"/>
      <c r="DF739" s="818"/>
      <c r="DG739" s="772" t="str">
        <f t="shared" si="27"/>
        <v/>
      </c>
      <c r="DH739" s="832">
        <v>829</v>
      </c>
    </row>
    <row r="740" spans="1:112" s="760" customFormat="1" ht="12" hidden="1" customHeight="1" x14ac:dyDescent="0.15">
      <c r="A740" s="774"/>
      <c r="B740" s="3391"/>
      <c r="C740" s="3681"/>
      <c r="D740" s="3681"/>
      <c r="E740" s="3681"/>
      <c r="F740" s="3681"/>
      <c r="G740" s="3681"/>
      <c r="H740" s="3392"/>
      <c r="I740" s="3683"/>
      <c r="J740" s="3684"/>
      <c r="K740" s="1974"/>
      <c r="L740" s="774"/>
      <c r="M740" s="767"/>
      <c r="DF740" s="818"/>
      <c r="DG740" s="772" t="str">
        <f t="shared" si="27"/>
        <v/>
      </c>
      <c r="DH740" s="832">
        <v>830</v>
      </c>
    </row>
    <row r="741" spans="1:112" s="760" customFormat="1" ht="12" hidden="1" customHeight="1" x14ac:dyDescent="0.15">
      <c r="A741" s="774"/>
      <c r="B741" s="3391"/>
      <c r="C741" s="3681"/>
      <c r="D741" s="3681"/>
      <c r="E741" s="3681"/>
      <c r="F741" s="3681"/>
      <c r="G741" s="3681"/>
      <c r="H741" s="3392"/>
      <c r="I741" s="3683"/>
      <c r="J741" s="3684"/>
      <c r="K741" s="1974"/>
      <c r="L741" s="774"/>
      <c r="M741" s="767"/>
      <c r="DF741" s="818"/>
      <c r="DG741" s="772" t="str">
        <f t="shared" si="27"/>
        <v/>
      </c>
      <c r="DH741" s="832">
        <v>831</v>
      </c>
    </row>
    <row r="742" spans="1:112" s="760" customFormat="1" ht="12" hidden="1" customHeight="1" x14ac:dyDescent="0.15">
      <c r="A742" s="774"/>
      <c r="B742" s="3391"/>
      <c r="C742" s="3681"/>
      <c r="D742" s="3681"/>
      <c r="E742" s="3681"/>
      <c r="F742" s="3681"/>
      <c r="G742" s="3681"/>
      <c r="H742" s="3392"/>
      <c r="I742" s="3683"/>
      <c r="J742" s="3684"/>
      <c r="K742" s="1974"/>
      <c r="L742" s="774"/>
      <c r="M742" s="767"/>
      <c r="DF742" s="818"/>
      <c r="DG742" s="772" t="str">
        <f t="shared" si="27"/>
        <v/>
      </c>
      <c r="DH742" s="832">
        <v>832</v>
      </c>
    </row>
    <row r="743" spans="1:112" s="760" customFormat="1" ht="12" hidden="1" customHeight="1" x14ac:dyDescent="0.15">
      <c r="A743" s="774"/>
      <c r="B743" s="3391"/>
      <c r="C743" s="3681"/>
      <c r="D743" s="3681"/>
      <c r="E743" s="3681"/>
      <c r="F743" s="3681"/>
      <c r="G743" s="3681"/>
      <c r="H743" s="3392"/>
      <c r="I743" s="3683"/>
      <c r="J743" s="3684"/>
      <c r="K743" s="1974"/>
      <c r="L743" s="774"/>
      <c r="M743" s="767"/>
      <c r="DF743" s="818"/>
      <c r="DG743" s="772" t="str">
        <f t="shared" si="27"/>
        <v/>
      </c>
      <c r="DH743" s="832">
        <v>833</v>
      </c>
    </row>
    <row r="744" spans="1:112" s="760" customFormat="1" ht="12" hidden="1" customHeight="1" x14ac:dyDescent="0.15">
      <c r="A744" s="774"/>
      <c r="B744" s="3391"/>
      <c r="C744" s="3681"/>
      <c r="D744" s="3681"/>
      <c r="E744" s="3681"/>
      <c r="F744" s="3681"/>
      <c r="G744" s="3681"/>
      <c r="H744" s="3392"/>
      <c r="I744" s="3683"/>
      <c r="J744" s="3684"/>
      <c r="K744" s="1974"/>
      <c r="L744" s="774"/>
      <c r="M744" s="767"/>
      <c r="DF744" s="818"/>
      <c r="DG744" s="772" t="str">
        <f t="shared" si="27"/>
        <v/>
      </c>
      <c r="DH744" s="832">
        <v>834</v>
      </c>
    </row>
    <row r="745" spans="1:112" s="760" customFormat="1" ht="12" hidden="1" customHeight="1" x14ac:dyDescent="0.15">
      <c r="A745" s="774"/>
      <c r="B745" s="3391"/>
      <c r="C745" s="3681"/>
      <c r="D745" s="3681"/>
      <c r="E745" s="3681"/>
      <c r="F745" s="3681"/>
      <c r="G745" s="3681"/>
      <c r="H745" s="3392"/>
      <c r="I745" s="3683"/>
      <c r="J745" s="3684"/>
      <c r="K745" s="1974"/>
      <c r="L745" s="774"/>
      <c r="M745" s="767"/>
      <c r="DF745" s="818"/>
      <c r="DG745" s="772" t="str">
        <f t="shared" si="27"/>
        <v/>
      </c>
      <c r="DH745" s="832">
        <v>835</v>
      </c>
    </row>
    <row r="746" spans="1:112" s="760" customFormat="1" ht="12" hidden="1" customHeight="1" x14ac:dyDescent="0.15">
      <c r="A746" s="774"/>
      <c r="B746" s="3391"/>
      <c r="C746" s="3681"/>
      <c r="D746" s="3681"/>
      <c r="E746" s="3681"/>
      <c r="F746" s="3681"/>
      <c r="G746" s="3681"/>
      <c r="H746" s="3392"/>
      <c r="I746" s="3683"/>
      <c r="J746" s="3684"/>
      <c r="K746" s="1974"/>
      <c r="L746" s="774"/>
      <c r="M746" s="767"/>
      <c r="DF746" s="818"/>
      <c r="DG746" s="772" t="str">
        <f t="shared" si="27"/>
        <v/>
      </c>
      <c r="DH746" s="832">
        <v>836</v>
      </c>
    </row>
    <row r="747" spans="1:112" s="760" customFormat="1" ht="12.75" hidden="1" customHeight="1" x14ac:dyDescent="0.15">
      <c r="A747" s="774"/>
      <c r="B747" s="3391"/>
      <c r="C747" s="3681"/>
      <c r="D747" s="3681"/>
      <c r="E747" s="3681"/>
      <c r="F747" s="3681"/>
      <c r="G747" s="3681"/>
      <c r="H747" s="3392"/>
      <c r="I747" s="3683"/>
      <c r="J747" s="3684"/>
      <c r="K747" s="1974"/>
      <c r="L747" s="774"/>
      <c r="M747" s="767"/>
      <c r="DF747" s="818"/>
      <c r="DG747" s="772" t="str">
        <f t="shared" si="27"/>
        <v/>
      </c>
      <c r="DH747" s="832">
        <v>837</v>
      </c>
    </row>
    <row r="748" spans="1:112" s="760" customFormat="1" ht="12" hidden="1" customHeight="1" x14ac:dyDescent="0.15">
      <c r="A748" s="774"/>
      <c r="B748" s="3391"/>
      <c r="C748" s="3681"/>
      <c r="D748" s="3681"/>
      <c r="E748" s="3681"/>
      <c r="F748" s="3681"/>
      <c r="G748" s="3681"/>
      <c r="H748" s="3392"/>
      <c r="I748" s="3683"/>
      <c r="J748" s="3684"/>
      <c r="K748" s="1974"/>
      <c r="L748" s="774"/>
      <c r="M748" s="767"/>
      <c r="DF748" s="818"/>
      <c r="DG748" s="772" t="str">
        <f t="shared" si="27"/>
        <v/>
      </c>
      <c r="DH748" s="832">
        <v>838</v>
      </c>
    </row>
    <row r="749" spans="1:112" s="760" customFormat="1" ht="12" hidden="1" customHeight="1" x14ac:dyDescent="0.15">
      <c r="A749" s="774"/>
      <c r="B749" s="3391"/>
      <c r="C749" s="3681"/>
      <c r="D749" s="3681"/>
      <c r="E749" s="3681"/>
      <c r="F749" s="3681"/>
      <c r="G749" s="3681"/>
      <c r="H749" s="3392"/>
      <c r="I749" s="3683"/>
      <c r="J749" s="3684"/>
      <c r="K749" s="1974"/>
      <c r="L749" s="774"/>
      <c r="M749" s="767"/>
      <c r="DF749" s="818"/>
      <c r="DG749" s="772" t="str">
        <f t="shared" si="27"/>
        <v/>
      </c>
      <c r="DH749" s="832">
        <v>839</v>
      </c>
    </row>
    <row r="750" spans="1:112" s="760" customFormat="1" ht="12" hidden="1" customHeight="1" x14ac:dyDescent="0.15">
      <c r="A750" s="774"/>
      <c r="B750" s="3391"/>
      <c r="C750" s="3681"/>
      <c r="D750" s="3681"/>
      <c r="E750" s="3681"/>
      <c r="F750" s="3681"/>
      <c r="G750" s="3681"/>
      <c r="H750" s="3392"/>
      <c r="I750" s="3683"/>
      <c r="J750" s="3684"/>
      <c r="K750" s="1974"/>
      <c r="L750" s="774"/>
      <c r="M750" s="767"/>
      <c r="DF750" s="818"/>
      <c r="DG750" s="772" t="str">
        <f t="shared" si="27"/>
        <v/>
      </c>
      <c r="DH750" s="832">
        <v>840</v>
      </c>
    </row>
    <row r="751" spans="1:112" s="760" customFormat="1" ht="12" hidden="1" customHeight="1" x14ac:dyDescent="0.15">
      <c r="A751" s="774"/>
      <c r="B751" s="3391"/>
      <c r="C751" s="3681"/>
      <c r="D751" s="3681"/>
      <c r="E751" s="3681"/>
      <c r="F751" s="3681"/>
      <c r="G751" s="3681"/>
      <c r="H751" s="3392"/>
      <c r="I751" s="3683"/>
      <c r="J751" s="3684"/>
      <c r="K751" s="1974"/>
      <c r="L751" s="774"/>
      <c r="M751" s="767"/>
      <c r="DF751" s="818"/>
      <c r="DG751" s="772" t="str">
        <f t="shared" si="27"/>
        <v/>
      </c>
      <c r="DH751" s="832">
        <v>841</v>
      </c>
    </row>
    <row r="752" spans="1:112" s="760" customFormat="1" ht="12" hidden="1" customHeight="1" x14ac:dyDescent="0.15">
      <c r="A752" s="774"/>
      <c r="B752" s="3391"/>
      <c r="C752" s="3681"/>
      <c r="D752" s="3681"/>
      <c r="E752" s="3681"/>
      <c r="F752" s="3681"/>
      <c r="G752" s="3681"/>
      <c r="H752" s="3392"/>
      <c r="I752" s="3683"/>
      <c r="J752" s="3684"/>
      <c r="K752" s="1974"/>
      <c r="L752" s="774"/>
      <c r="M752" s="767"/>
      <c r="DF752" s="818"/>
      <c r="DG752" s="772" t="str">
        <f t="shared" si="27"/>
        <v/>
      </c>
      <c r="DH752" s="832">
        <v>842</v>
      </c>
    </row>
    <row r="753" spans="1:112" s="760" customFormat="1" ht="12" hidden="1" customHeight="1" x14ac:dyDescent="0.15">
      <c r="A753" s="774"/>
      <c r="B753" s="3391"/>
      <c r="C753" s="3681"/>
      <c r="D753" s="3681"/>
      <c r="E753" s="3681"/>
      <c r="F753" s="3681"/>
      <c r="G753" s="3681"/>
      <c r="H753" s="3392"/>
      <c r="I753" s="3683"/>
      <c r="J753" s="3684"/>
      <c r="K753" s="1974"/>
      <c r="L753" s="774"/>
      <c r="M753" s="767"/>
      <c r="DF753" s="818"/>
      <c r="DG753" s="772" t="str">
        <f t="shared" si="27"/>
        <v/>
      </c>
      <c r="DH753" s="832">
        <v>843</v>
      </c>
    </row>
    <row r="754" spans="1:112" s="760" customFormat="1" ht="12" hidden="1" customHeight="1" x14ac:dyDescent="0.15">
      <c r="A754" s="774"/>
      <c r="B754" s="3391"/>
      <c r="C754" s="3681"/>
      <c r="D754" s="3681"/>
      <c r="E754" s="3681"/>
      <c r="F754" s="3681"/>
      <c r="G754" s="3681"/>
      <c r="H754" s="3392"/>
      <c r="I754" s="3683"/>
      <c r="J754" s="3684"/>
      <c r="K754" s="1974"/>
      <c r="L754" s="774"/>
      <c r="M754" s="767"/>
      <c r="DF754" s="818"/>
      <c r="DG754" s="772" t="str">
        <f t="shared" si="27"/>
        <v/>
      </c>
      <c r="DH754" s="832">
        <v>844</v>
      </c>
    </row>
    <row r="755" spans="1:112" s="760" customFormat="1" ht="12" hidden="1" customHeight="1" x14ac:dyDescent="0.15">
      <c r="A755" s="774"/>
      <c r="B755" s="3391"/>
      <c r="C755" s="3681"/>
      <c r="D755" s="3681"/>
      <c r="E755" s="3681"/>
      <c r="F755" s="3681"/>
      <c r="G755" s="3681"/>
      <c r="H755" s="3392"/>
      <c r="I755" s="3683"/>
      <c r="J755" s="3684"/>
      <c r="K755" s="1974"/>
      <c r="L755" s="774"/>
      <c r="M755" s="767"/>
      <c r="DF755" s="818"/>
      <c r="DG755" s="772" t="str">
        <f t="shared" ref="DG755:DG818" si="28">IF(COUNTA(A755:M755)&gt;0,DH755,"")</f>
        <v/>
      </c>
      <c r="DH755" s="832">
        <v>845</v>
      </c>
    </row>
    <row r="756" spans="1:112" s="760" customFormat="1" ht="12" hidden="1" customHeight="1" x14ac:dyDescent="0.15">
      <c r="A756" s="774"/>
      <c r="B756" s="3391"/>
      <c r="C756" s="3681"/>
      <c r="D756" s="3681"/>
      <c r="E756" s="3681"/>
      <c r="F756" s="3681"/>
      <c r="G756" s="3681"/>
      <c r="H756" s="3392"/>
      <c r="I756" s="3683"/>
      <c r="J756" s="3684"/>
      <c r="K756" s="1974"/>
      <c r="L756" s="774"/>
      <c r="M756" s="767"/>
      <c r="DF756" s="818"/>
      <c r="DG756" s="772" t="str">
        <f t="shared" si="28"/>
        <v/>
      </c>
      <c r="DH756" s="832">
        <v>846</v>
      </c>
    </row>
    <row r="757" spans="1:112" s="760" customFormat="1" ht="12.75" hidden="1" customHeight="1" x14ac:dyDescent="0.15">
      <c r="A757" s="774"/>
      <c r="B757" s="3391"/>
      <c r="C757" s="3681"/>
      <c r="D757" s="3681"/>
      <c r="E757" s="3681"/>
      <c r="F757" s="3681"/>
      <c r="G757" s="3681"/>
      <c r="H757" s="3392"/>
      <c r="I757" s="3683"/>
      <c r="J757" s="3684"/>
      <c r="K757" s="1974"/>
      <c r="L757" s="774"/>
      <c r="M757" s="767"/>
      <c r="DF757" s="818"/>
      <c r="DG757" s="772" t="str">
        <f t="shared" si="28"/>
        <v/>
      </c>
      <c r="DH757" s="832">
        <v>847</v>
      </c>
    </row>
    <row r="758" spans="1:112" s="760" customFormat="1" ht="12" hidden="1" customHeight="1" x14ac:dyDescent="0.15">
      <c r="A758" s="774"/>
      <c r="B758" s="3391"/>
      <c r="C758" s="3681"/>
      <c r="D758" s="3681"/>
      <c r="E758" s="3681"/>
      <c r="F758" s="3681"/>
      <c r="G758" s="3681"/>
      <c r="H758" s="3392"/>
      <c r="I758" s="3683"/>
      <c r="J758" s="3684"/>
      <c r="K758" s="1974"/>
      <c r="L758" s="774"/>
      <c r="M758" s="767"/>
      <c r="DF758" s="818"/>
      <c r="DG758" s="772" t="str">
        <f t="shared" si="28"/>
        <v/>
      </c>
      <c r="DH758" s="832">
        <v>848</v>
      </c>
    </row>
    <row r="759" spans="1:112" s="760" customFormat="1" ht="12" hidden="1" customHeight="1" x14ac:dyDescent="0.15">
      <c r="A759" s="774"/>
      <c r="B759" s="3391"/>
      <c r="C759" s="3681"/>
      <c r="D759" s="3681"/>
      <c r="E759" s="3681"/>
      <c r="F759" s="3681"/>
      <c r="G759" s="3681"/>
      <c r="H759" s="3392"/>
      <c r="I759" s="3683"/>
      <c r="J759" s="3684"/>
      <c r="K759" s="1974"/>
      <c r="L759" s="774"/>
      <c r="M759" s="767"/>
      <c r="DF759" s="818"/>
      <c r="DG759" s="772" t="str">
        <f t="shared" si="28"/>
        <v/>
      </c>
      <c r="DH759" s="832">
        <v>849</v>
      </c>
    </row>
    <row r="760" spans="1:112" s="760" customFormat="1" ht="12" hidden="1" customHeight="1" x14ac:dyDescent="0.15">
      <c r="A760" s="774"/>
      <c r="B760" s="3391"/>
      <c r="C760" s="3681"/>
      <c r="D760" s="3681"/>
      <c r="E760" s="3681"/>
      <c r="F760" s="3681"/>
      <c r="G760" s="3681"/>
      <c r="H760" s="3392"/>
      <c r="I760" s="3683"/>
      <c r="J760" s="3684"/>
      <c r="K760" s="1974"/>
      <c r="L760" s="774"/>
      <c r="M760" s="767"/>
      <c r="DF760" s="818"/>
      <c r="DG760" s="772" t="str">
        <f t="shared" si="28"/>
        <v/>
      </c>
      <c r="DH760" s="832">
        <v>850</v>
      </c>
    </row>
    <row r="761" spans="1:112" s="760" customFormat="1" ht="12" hidden="1" customHeight="1" x14ac:dyDescent="0.15">
      <c r="A761" s="774"/>
      <c r="B761" s="3391"/>
      <c r="C761" s="3681"/>
      <c r="D761" s="3681"/>
      <c r="E761" s="3681"/>
      <c r="F761" s="3681"/>
      <c r="G761" s="3681"/>
      <c r="H761" s="3392"/>
      <c r="I761" s="3683"/>
      <c r="J761" s="3684"/>
      <c r="K761" s="1974"/>
      <c r="L761" s="774"/>
      <c r="M761" s="767"/>
      <c r="DF761" s="818"/>
      <c r="DG761" s="772" t="str">
        <f t="shared" si="28"/>
        <v/>
      </c>
      <c r="DH761" s="832">
        <v>851</v>
      </c>
    </row>
    <row r="762" spans="1:112" s="760" customFormat="1" ht="12" hidden="1" customHeight="1" x14ac:dyDescent="0.15">
      <c r="A762" s="774"/>
      <c r="B762" s="3391"/>
      <c r="C762" s="3681"/>
      <c r="D762" s="3681"/>
      <c r="E762" s="3681"/>
      <c r="F762" s="3681"/>
      <c r="G762" s="3681"/>
      <c r="H762" s="3392"/>
      <c r="I762" s="3683"/>
      <c r="J762" s="3684"/>
      <c r="K762" s="1974"/>
      <c r="L762" s="774"/>
      <c r="M762" s="767"/>
      <c r="DF762" s="818"/>
      <c r="DG762" s="772" t="str">
        <f t="shared" si="28"/>
        <v/>
      </c>
      <c r="DH762" s="832">
        <v>852</v>
      </c>
    </row>
    <row r="763" spans="1:112" s="760" customFormat="1" ht="12" hidden="1" customHeight="1" x14ac:dyDescent="0.15">
      <c r="A763" s="774"/>
      <c r="B763" s="3391"/>
      <c r="C763" s="3681"/>
      <c r="D763" s="3681"/>
      <c r="E763" s="3681"/>
      <c r="F763" s="3681"/>
      <c r="G763" s="3681"/>
      <c r="H763" s="3392"/>
      <c r="I763" s="3683"/>
      <c r="J763" s="3684"/>
      <c r="K763" s="1974"/>
      <c r="L763" s="774"/>
      <c r="M763" s="767"/>
      <c r="DF763" s="818"/>
      <c r="DG763" s="772" t="str">
        <f t="shared" si="28"/>
        <v/>
      </c>
      <c r="DH763" s="832">
        <v>853</v>
      </c>
    </row>
    <row r="764" spans="1:112" s="760" customFormat="1" ht="12" hidden="1" customHeight="1" x14ac:dyDescent="0.15">
      <c r="A764" s="774"/>
      <c r="B764" s="3391"/>
      <c r="C764" s="3681"/>
      <c r="D764" s="3681"/>
      <c r="E764" s="3681"/>
      <c r="F764" s="3681"/>
      <c r="G764" s="3681"/>
      <c r="H764" s="3392"/>
      <c r="I764" s="3683"/>
      <c r="J764" s="3684"/>
      <c r="K764" s="1974"/>
      <c r="L764" s="774"/>
      <c r="M764" s="767"/>
      <c r="DF764" s="818"/>
      <c r="DG764" s="772" t="str">
        <f t="shared" si="28"/>
        <v/>
      </c>
      <c r="DH764" s="832">
        <v>854</v>
      </c>
    </row>
    <row r="765" spans="1:112" s="760" customFormat="1" ht="12" hidden="1" customHeight="1" x14ac:dyDescent="0.15">
      <c r="A765" s="774"/>
      <c r="B765" s="3391"/>
      <c r="C765" s="3681"/>
      <c r="D765" s="3681"/>
      <c r="E765" s="3681"/>
      <c r="F765" s="3681"/>
      <c r="G765" s="3681"/>
      <c r="H765" s="3392"/>
      <c r="I765" s="3683"/>
      <c r="J765" s="3684"/>
      <c r="K765" s="1974"/>
      <c r="L765" s="774"/>
      <c r="M765" s="767"/>
      <c r="DF765" s="818"/>
      <c r="DG765" s="772" t="str">
        <f t="shared" si="28"/>
        <v/>
      </c>
      <c r="DH765" s="832">
        <v>855</v>
      </c>
    </row>
    <row r="766" spans="1:112" s="760" customFormat="1" ht="12" hidden="1" customHeight="1" x14ac:dyDescent="0.15">
      <c r="A766" s="774"/>
      <c r="B766" s="3391"/>
      <c r="C766" s="3681"/>
      <c r="D766" s="3681"/>
      <c r="E766" s="3681"/>
      <c r="F766" s="3681"/>
      <c r="G766" s="3681"/>
      <c r="H766" s="3392"/>
      <c r="I766" s="3683"/>
      <c r="J766" s="3684"/>
      <c r="K766" s="1974"/>
      <c r="L766" s="774"/>
      <c r="M766" s="767"/>
      <c r="DF766" s="818"/>
      <c r="DG766" s="772" t="str">
        <f t="shared" si="28"/>
        <v/>
      </c>
      <c r="DH766" s="832">
        <v>856</v>
      </c>
    </row>
    <row r="767" spans="1:112" s="760" customFormat="1" ht="12.75" hidden="1" customHeight="1" x14ac:dyDescent="0.15">
      <c r="A767" s="774"/>
      <c r="B767" s="3391"/>
      <c r="C767" s="3681"/>
      <c r="D767" s="3681"/>
      <c r="E767" s="3681"/>
      <c r="F767" s="3681"/>
      <c r="G767" s="3681"/>
      <c r="H767" s="3392"/>
      <c r="I767" s="3683"/>
      <c r="J767" s="3684"/>
      <c r="K767" s="1974"/>
      <c r="L767" s="774"/>
      <c r="M767" s="767"/>
      <c r="DF767" s="818"/>
      <c r="DG767" s="772" t="str">
        <f t="shared" si="28"/>
        <v/>
      </c>
      <c r="DH767" s="832">
        <v>857</v>
      </c>
    </row>
    <row r="768" spans="1:112" s="760" customFormat="1" ht="12" hidden="1" customHeight="1" x14ac:dyDescent="0.15">
      <c r="A768" s="774"/>
      <c r="B768" s="3391"/>
      <c r="C768" s="3681"/>
      <c r="D768" s="3681"/>
      <c r="E768" s="3681"/>
      <c r="F768" s="3681"/>
      <c r="G768" s="3681"/>
      <c r="H768" s="3392"/>
      <c r="I768" s="3683"/>
      <c r="J768" s="3684"/>
      <c r="K768" s="1974"/>
      <c r="L768" s="774"/>
      <c r="M768" s="767"/>
      <c r="DF768" s="818"/>
      <c r="DG768" s="772" t="str">
        <f t="shared" si="28"/>
        <v/>
      </c>
      <c r="DH768" s="832">
        <v>858</v>
      </c>
    </row>
    <row r="769" spans="1:112" s="760" customFormat="1" ht="10.5" hidden="1" customHeight="1" x14ac:dyDescent="0.15">
      <c r="A769" s="774"/>
      <c r="B769" s="3391"/>
      <c r="C769" s="3681"/>
      <c r="D769" s="3681"/>
      <c r="E769" s="3681"/>
      <c r="F769" s="3681"/>
      <c r="G769" s="3681"/>
      <c r="H769" s="3392"/>
      <c r="I769" s="3683"/>
      <c r="J769" s="3684"/>
      <c r="K769" s="1974"/>
      <c r="L769" s="774"/>
      <c r="M769" s="767"/>
      <c r="DF769" s="818"/>
      <c r="DG769" s="772" t="str">
        <f t="shared" si="28"/>
        <v/>
      </c>
      <c r="DH769" s="832">
        <v>859</v>
      </c>
    </row>
    <row r="770" spans="1:112" s="760" customFormat="1" ht="12" hidden="1" customHeight="1" x14ac:dyDescent="0.15">
      <c r="A770" s="774"/>
      <c r="B770" s="3391"/>
      <c r="C770" s="3681"/>
      <c r="D770" s="3681"/>
      <c r="E770" s="3681"/>
      <c r="F770" s="3681"/>
      <c r="G770" s="3681"/>
      <c r="H770" s="3392"/>
      <c r="I770" s="3683"/>
      <c r="J770" s="3684"/>
      <c r="K770" s="1974"/>
      <c r="L770" s="774"/>
      <c r="M770" s="767"/>
      <c r="DF770" s="818"/>
      <c r="DG770" s="772" t="str">
        <f t="shared" si="28"/>
        <v/>
      </c>
      <c r="DH770" s="832">
        <v>860</v>
      </c>
    </row>
    <row r="771" spans="1:112" s="760" customFormat="1" ht="12" hidden="1" customHeight="1" x14ac:dyDescent="0.15">
      <c r="A771" s="774"/>
      <c r="B771" s="3391"/>
      <c r="C771" s="3681"/>
      <c r="D771" s="3681"/>
      <c r="E771" s="3681"/>
      <c r="F771" s="3681"/>
      <c r="G771" s="3681"/>
      <c r="H771" s="3392"/>
      <c r="I771" s="3683"/>
      <c r="J771" s="3684"/>
      <c r="K771" s="1974"/>
      <c r="L771" s="774"/>
      <c r="M771" s="767"/>
      <c r="DF771" s="818"/>
      <c r="DG771" s="772" t="str">
        <f t="shared" si="28"/>
        <v/>
      </c>
      <c r="DH771" s="832">
        <v>861</v>
      </c>
    </row>
    <row r="772" spans="1:112" s="760" customFormat="1" ht="12" hidden="1" customHeight="1" x14ac:dyDescent="0.15">
      <c r="A772" s="774"/>
      <c r="B772" s="3391"/>
      <c r="C772" s="3681"/>
      <c r="D772" s="3681"/>
      <c r="E772" s="3681"/>
      <c r="F772" s="3681"/>
      <c r="G772" s="3681"/>
      <c r="H772" s="3392"/>
      <c r="I772" s="3683"/>
      <c r="J772" s="3684"/>
      <c r="K772" s="1974"/>
      <c r="L772" s="774"/>
      <c r="M772" s="767"/>
      <c r="DF772" s="818"/>
      <c r="DG772" s="772" t="str">
        <f t="shared" si="28"/>
        <v/>
      </c>
      <c r="DH772" s="832">
        <v>862</v>
      </c>
    </row>
    <row r="773" spans="1:112" s="760" customFormat="1" ht="12" hidden="1" customHeight="1" x14ac:dyDescent="0.15">
      <c r="A773" s="774"/>
      <c r="B773" s="3391"/>
      <c r="C773" s="3681"/>
      <c r="D773" s="3681"/>
      <c r="E773" s="3681"/>
      <c r="F773" s="3681"/>
      <c r="G773" s="3681"/>
      <c r="H773" s="3392"/>
      <c r="I773" s="3683"/>
      <c r="J773" s="3684"/>
      <c r="K773" s="1974"/>
      <c r="L773" s="774"/>
      <c r="M773" s="767"/>
      <c r="DF773" s="818"/>
      <c r="DG773" s="772" t="str">
        <f t="shared" si="28"/>
        <v/>
      </c>
      <c r="DH773" s="832">
        <v>863</v>
      </c>
    </row>
    <row r="774" spans="1:112" s="760" customFormat="1" ht="12" hidden="1" customHeight="1" x14ac:dyDescent="0.15">
      <c r="A774" s="774"/>
      <c r="B774" s="3391"/>
      <c r="C774" s="3681"/>
      <c r="D774" s="3681"/>
      <c r="E774" s="3681"/>
      <c r="F774" s="3681"/>
      <c r="G774" s="3681"/>
      <c r="H774" s="3392"/>
      <c r="I774" s="3683"/>
      <c r="J774" s="3684"/>
      <c r="K774" s="1974"/>
      <c r="L774" s="774"/>
      <c r="M774" s="767"/>
      <c r="DF774" s="818"/>
      <c r="DG774" s="772" t="str">
        <f t="shared" si="28"/>
        <v/>
      </c>
      <c r="DH774" s="832">
        <v>864</v>
      </c>
    </row>
    <row r="775" spans="1:112" s="760" customFormat="1" ht="12" hidden="1" customHeight="1" x14ac:dyDescent="0.15">
      <c r="A775" s="774"/>
      <c r="B775" s="3391"/>
      <c r="C775" s="3681"/>
      <c r="D775" s="3681"/>
      <c r="E775" s="3681"/>
      <c r="F775" s="3681"/>
      <c r="G775" s="3681"/>
      <c r="H775" s="3392"/>
      <c r="I775" s="3683"/>
      <c r="J775" s="3684"/>
      <c r="K775" s="1974"/>
      <c r="L775" s="774"/>
      <c r="M775" s="767"/>
      <c r="DF775" s="818"/>
      <c r="DG775" s="772" t="str">
        <f t="shared" si="28"/>
        <v/>
      </c>
      <c r="DH775" s="832">
        <v>865</v>
      </c>
    </row>
    <row r="776" spans="1:112" s="760" customFormat="1" ht="12" hidden="1" customHeight="1" x14ac:dyDescent="0.15">
      <c r="A776" s="774"/>
      <c r="B776" s="3391"/>
      <c r="C776" s="3681"/>
      <c r="D776" s="3681"/>
      <c r="E776" s="3681"/>
      <c r="F776" s="3681"/>
      <c r="G776" s="3681"/>
      <c r="H776" s="3392"/>
      <c r="I776" s="3683"/>
      <c r="J776" s="3684"/>
      <c r="K776" s="1974"/>
      <c r="L776" s="774"/>
      <c r="M776" s="767"/>
      <c r="DF776" s="818"/>
      <c r="DG776" s="772" t="str">
        <f t="shared" si="28"/>
        <v/>
      </c>
      <c r="DH776" s="832">
        <v>866</v>
      </c>
    </row>
    <row r="777" spans="1:112" s="760" customFormat="1" ht="12" hidden="1" customHeight="1" x14ac:dyDescent="0.15">
      <c r="A777" s="774"/>
      <c r="B777" s="3391"/>
      <c r="C777" s="3681"/>
      <c r="D777" s="3681"/>
      <c r="E777" s="3681"/>
      <c r="F777" s="3681"/>
      <c r="G777" s="3681"/>
      <c r="H777" s="3392"/>
      <c r="I777" s="3683"/>
      <c r="J777" s="3684"/>
      <c r="K777" s="1974"/>
      <c r="L777" s="774"/>
      <c r="M777" s="767"/>
      <c r="DF777" s="818"/>
      <c r="DG777" s="772" t="str">
        <f t="shared" si="28"/>
        <v/>
      </c>
      <c r="DH777" s="832">
        <v>867</v>
      </c>
    </row>
    <row r="778" spans="1:112" s="760" customFormat="1" ht="12" hidden="1" customHeight="1" x14ac:dyDescent="0.15">
      <c r="A778" s="774"/>
      <c r="B778" s="3391"/>
      <c r="C778" s="3681"/>
      <c r="D778" s="3681"/>
      <c r="E778" s="3681"/>
      <c r="F778" s="3681"/>
      <c r="G778" s="3681"/>
      <c r="H778" s="3392"/>
      <c r="I778" s="3683"/>
      <c r="J778" s="3684"/>
      <c r="K778" s="1974"/>
      <c r="L778" s="774"/>
      <c r="M778" s="767"/>
      <c r="DF778" s="818"/>
      <c r="DG778" s="772" t="str">
        <f t="shared" si="28"/>
        <v/>
      </c>
      <c r="DH778" s="832">
        <v>868</v>
      </c>
    </row>
    <row r="779" spans="1:112" s="760" customFormat="1" ht="12" hidden="1" customHeight="1" x14ac:dyDescent="0.15">
      <c r="A779" s="774"/>
      <c r="B779" s="3391"/>
      <c r="C779" s="3681"/>
      <c r="D779" s="3681"/>
      <c r="E779" s="3681"/>
      <c r="F779" s="3681"/>
      <c r="G779" s="3681"/>
      <c r="H779" s="3392"/>
      <c r="I779" s="3683"/>
      <c r="J779" s="3684"/>
      <c r="K779" s="1974"/>
      <c r="L779" s="774"/>
      <c r="M779" s="767"/>
      <c r="DF779" s="818"/>
      <c r="DG779" s="772" t="str">
        <f t="shared" si="28"/>
        <v/>
      </c>
      <c r="DH779" s="832">
        <v>869</v>
      </c>
    </row>
    <row r="780" spans="1:112" s="760" customFormat="1" ht="12" hidden="1" customHeight="1" x14ac:dyDescent="0.15">
      <c r="A780" s="774"/>
      <c r="B780" s="3391"/>
      <c r="C780" s="3681"/>
      <c r="D780" s="3681"/>
      <c r="E780" s="3681"/>
      <c r="F780" s="3681"/>
      <c r="G780" s="3681"/>
      <c r="H780" s="3392"/>
      <c r="I780" s="3683"/>
      <c r="J780" s="3684"/>
      <c r="K780" s="1974"/>
      <c r="L780" s="774"/>
      <c r="M780" s="767"/>
      <c r="DF780" s="818"/>
      <c r="DG780" s="772" t="str">
        <f t="shared" si="28"/>
        <v/>
      </c>
      <c r="DH780" s="832">
        <v>870</v>
      </c>
    </row>
    <row r="781" spans="1:112" s="760" customFormat="1" ht="12" hidden="1" customHeight="1" x14ac:dyDescent="0.15">
      <c r="A781" s="774"/>
      <c r="B781" s="3391"/>
      <c r="C781" s="3681"/>
      <c r="D781" s="3681"/>
      <c r="E781" s="3681"/>
      <c r="F781" s="3681"/>
      <c r="G781" s="3681"/>
      <c r="H781" s="3392"/>
      <c r="I781" s="3683"/>
      <c r="J781" s="3684"/>
      <c r="K781" s="1974"/>
      <c r="L781" s="774"/>
      <c r="M781" s="767"/>
      <c r="DF781" s="818"/>
      <c r="DG781" s="772" t="str">
        <f t="shared" si="28"/>
        <v/>
      </c>
      <c r="DH781" s="832">
        <v>871</v>
      </c>
    </row>
    <row r="782" spans="1:112" s="760" customFormat="1" ht="12" hidden="1" customHeight="1" x14ac:dyDescent="0.15">
      <c r="A782" s="774"/>
      <c r="B782" s="3391"/>
      <c r="C782" s="3681"/>
      <c r="D782" s="3681"/>
      <c r="E782" s="3681"/>
      <c r="F782" s="3681"/>
      <c r="G782" s="3681"/>
      <c r="H782" s="3392"/>
      <c r="I782" s="3683"/>
      <c r="J782" s="3684"/>
      <c r="K782" s="1974"/>
      <c r="L782" s="774"/>
      <c r="M782" s="767"/>
      <c r="DF782" s="818"/>
      <c r="DG782" s="772" t="str">
        <f t="shared" si="28"/>
        <v/>
      </c>
      <c r="DH782" s="832">
        <v>872</v>
      </c>
    </row>
    <row r="783" spans="1:112" s="760" customFormat="1" ht="12" hidden="1" customHeight="1" x14ac:dyDescent="0.15">
      <c r="A783" s="774"/>
      <c r="B783" s="3391"/>
      <c r="C783" s="3681"/>
      <c r="D783" s="3681"/>
      <c r="E783" s="3681"/>
      <c r="F783" s="3681"/>
      <c r="G783" s="3681"/>
      <c r="H783" s="3392"/>
      <c r="I783" s="3683"/>
      <c r="J783" s="3684"/>
      <c r="K783" s="1974"/>
      <c r="L783" s="774"/>
      <c r="M783" s="767"/>
      <c r="DF783" s="818"/>
      <c r="DG783" s="772" t="str">
        <f t="shared" si="28"/>
        <v/>
      </c>
      <c r="DH783" s="832">
        <v>873</v>
      </c>
    </row>
    <row r="784" spans="1:112" s="760" customFormat="1" ht="12" hidden="1" customHeight="1" x14ac:dyDescent="0.15">
      <c r="A784" s="774"/>
      <c r="B784" s="3391"/>
      <c r="C784" s="3681"/>
      <c r="D784" s="3681"/>
      <c r="E784" s="3681"/>
      <c r="F784" s="3681"/>
      <c r="G784" s="3681"/>
      <c r="H784" s="3392"/>
      <c r="I784" s="3683"/>
      <c r="J784" s="3684"/>
      <c r="K784" s="1974"/>
      <c r="L784" s="774"/>
      <c r="M784" s="767"/>
      <c r="DF784" s="818"/>
      <c r="DG784" s="772" t="str">
        <f t="shared" si="28"/>
        <v/>
      </c>
      <c r="DH784" s="832">
        <v>874</v>
      </c>
    </row>
    <row r="785" spans="1:112" s="760" customFormat="1" ht="12.75" hidden="1" customHeight="1" x14ac:dyDescent="0.15">
      <c r="A785" s="774"/>
      <c r="B785" s="3391"/>
      <c r="C785" s="3681"/>
      <c r="D785" s="3681"/>
      <c r="E785" s="3681"/>
      <c r="F785" s="3681"/>
      <c r="G785" s="3681"/>
      <c r="H785" s="3392"/>
      <c r="I785" s="3683"/>
      <c r="J785" s="3684"/>
      <c r="K785" s="1974"/>
      <c r="L785" s="774"/>
      <c r="M785" s="767"/>
      <c r="DF785" s="818"/>
      <c r="DG785" s="772" t="str">
        <f t="shared" si="28"/>
        <v/>
      </c>
      <c r="DH785" s="832">
        <v>875</v>
      </c>
    </row>
    <row r="786" spans="1:112" s="760" customFormat="1" ht="12" hidden="1" customHeight="1" x14ac:dyDescent="0.15">
      <c r="A786" s="774"/>
      <c r="B786" s="3391"/>
      <c r="C786" s="3681"/>
      <c r="D786" s="3681"/>
      <c r="E786" s="3681"/>
      <c r="F786" s="3681"/>
      <c r="G786" s="3681"/>
      <c r="H786" s="3392"/>
      <c r="I786" s="3683"/>
      <c r="J786" s="3684"/>
      <c r="K786" s="1974"/>
      <c r="L786" s="774"/>
      <c r="M786" s="767"/>
      <c r="DF786" s="818"/>
      <c r="DG786" s="772" t="str">
        <f t="shared" si="28"/>
        <v/>
      </c>
      <c r="DH786" s="832">
        <v>876</v>
      </c>
    </row>
    <row r="787" spans="1:112" s="760" customFormat="1" ht="12" hidden="1" customHeight="1" x14ac:dyDescent="0.15">
      <c r="A787" s="774"/>
      <c r="B787" s="3391"/>
      <c r="C787" s="3681"/>
      <c r="D787" s="3681"/>
      <c r="E787" s="3681"/>
      <c r="F787" s="3681"/>
      <c r="G787" s="3681"/>
      <c r="H787" s="3392"/>
      <c r="I787" s="3683"/>
      <c r="J787" s="3684"/>
      <c r="K787" s="1974"/>
      <c r="L787" s="774"/>
      <c r="M787" s="767"/>
      <c r="DF787" s="818"/>
      <c r="DG787" s="772" t="str">
        <f t="shared" si="28"/>
        <v/>
      </c>
      <c r="DH787" s="832">
        <v>877</v>
      </c>
    </row>
    <row r="788" spans="1:112" s="760" customFormat="1" ht="12" hidden="1" customHeight="1" x14ac:dyDescent="0.15">
      <c r="A788" s="774"/>
      <c r="B788" s="3391"/>
      <c r="C788" s="3681"/>
      <c r="D788" s="3681"/>
      <c r="E788" s="3681"/>
      <c r="F788" s="3681"/>
      <c r="G788" s="3681"/>
      <c r="H788" s="3392"/>
      <c r="I788" s="3683"/>
      <c r="J788" s="3684"/>
      <c r="K788" s="1974"/>
      <c r="L788" s="774"/>
      <c r="M788" s="767"/>
      <c r="DF788" s="818"/>
      <c r="DG788" s="772" t="str">
        <f t="shared" si="28"/>
        <v/>
      </c>
      <c r="DH788" s="832">
        <v>878</v>
      </c>
    </row>
    <row r="789" spans="1:112" s="760" customFormat="1" ht="12" hidden="1" customHeight="1" x14ac:dyDescent="0.15">
      <c r="A789" s="774"/>
      <c r="B789" s="3391"/>
      <c r="C789" s="3681"/>
      <c r="D789" s="3681"/>
      <c r="E789" s="3681"/>
      <c r="F789" s="3681"/>
      <c r="G789" s="3681"/>
      <c r="H789" s="3392"/>
      <c r="I789" s="3683"/>
      <c r="J789" s="3684"/>
      <c r="K789" s="1974"/>
      <c r="L789" s="774"/>
      <c r="M789" s="767"/>
      <c r="DF789" s="818"/>
      <c r="DG789" s="772" t="str">
        <f t="shared" si="28"/>
        <v/>
      </c>
      <c r="DH789" s="832">
        <v>879</v>
      </c>
    </row>
    <row r="790" spans="1:112" s="760" customFormat="1" ht="12" hidden="1" customHeight="1" x14ac:dyDescent="0.15">
      <c r="A790" s="774"/>
      <c r="B790" s="3391"/>
      <c r="C790" s="3681"/>
      <c r="D790" s="3681"/>
      <c r="E790" s="3681"/>
      <c r="F790" s="3681"/>
      <c r="G790" s="3681"/>
      <c r="H790" s="3392"/>
      <c r="I790" s="3683"/>
      <c r="J790" s="3684"/>
      <c r="K790" s="1974"/>
      <c r="L790" s="774"/>
      <c r="M790" s="767"/>
      <c r="DF790" s="818"/>
      <c r="DG790" s="772" t="str">
        <f t="shared" si="28"/>
        <v/>
      </c>
      <c r="DH790" s="832">
        <v>880</v>
      </c>
    </row>
    <row r="791" spans="1:112" s="760" customFormat="1" ht="12" hidden="1" customHeight="1" x14ac:dyDescent="0.15">
      <c r="A791" s="774"/>
      <c r="B791" s="3391"/>
      <c r="C791" s="3681"/>
      <c r="D791" s="3681"/>
      <c r="E791" s="3681"/>
      <c r="F791" s="3681"/>
      <c r="G791" s="3681"/>
      <c r="H791" s="3392"/>
      <c r="I791" s="3683"/>
      <c r="J791" s="3684"/>
      <c r="K791" s="1974"/>
      <c r="L791" s="774"/>
      <c r="M791" s="767"/>
      <c r="DF791" s="818"/>
      <c r="DG791" s="772" t="str">
        <f t="shared" si="28"/>
        <v/>
      </c>
      <c r="DH791" s="832">
        <v>881</v>
      </c>
    </row>
    <row r="792" spans="1:112" s="760" customFormat="1" ht="12" hidden="1" customHeight="1" x14ac:dyDescent="0.15">
      <c r="A792" s="774"/>
      <c r="B792" s="3391"/>
      <c r="C792" s="3681"/>
      <c r="D792" s="3681"/>
      <c r="E792" s="3681"/>
      <c r="F792" s="3681"/>
      <c r="G792" s="3681"/>
      <c r="H792" s="3392"/>
      <c r="I792" s="3683"/>
      <c r="J792" s="3684"/>
      <c r="K792" s="1974"/>
      <c r="L792" s="774"/>
      <c r="M792" s="767"/>
      <c r="DF792" s="818"/>
      <c r="DG792" s="772" t="str">
        <f t="shared" si="28"/>
        <v/>
      </c>
      <c r="DH792" s="832">
        <v>882</v>
      </c>
    </row>
    <row r="793" spans="1:112" s="760" customFormat="1" ht="12" hidden="1" customHeight="1" x14ac:dyDescent="0.15">
      <c r="A793" s="774"/>
      <c r="B793" s="3391"/>
      <c r="C793" s="3681"/>
      <c r="D793" s="3681"/>
      <c r="E793" s="3681"/>
      <c r="F793" s="3681"/>
      <c r="G793" s="3681"/>
      <c r="H793" s="3392"/>
      <c r="I793" s="3683"/>
      <c r="J793" s="3684"/>
      <c r="K793" s="1974"/>
      <c r="L793" s="774"/>
      <c r="M793" s="767"/>
      <c r="DF793" s="818"/>
      <c r="DG793" s="772" t="str">
        <f t="shared" si="28"/>
        <v/>
      </c>
      <c r="DH793" s="832">
        <v>883</v>
      </c>
    </row>
    <row r="794" spans="1:112" s="760" customFormat="1" ht="12" hidden="1" customHeight="1" x14ac:dyDescent="0.15">
      <c r="A794" s="774"/>
      <c r="B794" s="3391"/>
      <c r="C794" s="3681"/>
      <c r="D794" s="3681"/>
      <c r="E794" s="3681"/>
      <c r="F794" s="3681"/>
      <c r="G794" s="3681"/>
      <c r="H794" s="3392"/>
      <c r="I794" s="3683"/>
      <c r="J794" s="3684"/>
      <c r="K794" s="1974"/>
      <c r="L794" s="774"/>
      <c r="M794" s="767"/>
      <c r="DF794" s="818"/>
      <c r="DG794" s="772" t="str">
        <f t="shared" si="28"/>
        <v/>
      </c>
      <c r="DH794" s="832">
        <v>884</v>
      </c>
    </row>
    <row r="795" spans="1:112" s="760" customFormat="1" ht="12.75" hidden="1" customHeight="1" x14ac:dyDescent="0.15">
      <c r="A795" s="774"/>
      <c r="B795" s="3391"/>
      <c r="C795" s="3681"/>
      <c r="D795" s="3681"/>
      <c r="E795" s="3681"/>
      <c r="F795" s="3681"/>
      <c r="G795" s="3681"/>
      <c r="H795" s="3392"/>
      <c r="I795" s="3683"/>
      <c r="J795" s="3684"/>
      <c r="K795" s="1974"/>
      <c r="L795" s="774"/>
      <c r="M795" s="767"/>
      <c r="DF795" s="818"/>
      <c r="DG795" s="772" t="str">
        <f t="shared" si="28"/>
        <v/>
      </c>
      <c r="DH795" s="832">
        <v>885</v>
      </c>
    </row>
    <row r="796" spans="1:112" s="760" customFormat="1" ht="12" hidden="1" customHeight="1" x14ac:dyDescent="0.15">
      <c r="A796" s="774"/>
      <c r="B796" s="3391"/>
      <c r="C796" s="3681"/>
      <c r="D796" s="3681"/>
      <c r="E796" s="3681"/>
      <c r="F796" s="3681"/>
      <c r="G796" s="3681"/>
      <c r="H796" s="3392"/>
      <c r="I796" s="3683"/>
      <c r="J796" s="3684"/>
      <c r="K796" s="1974"/>
      <c r="L796" s="774"/>
      <c r="M796" s="767"/>
      <c r="DF796" s="818"/>
      <c r="DG796" s="772" t="str">
        <f t="shared" si="28"/>
        <v/>
      </c>
      <c r="DH796" s="832">
        <v>886</v>
      </c>
    </row>
    <row r="797" spans="1:112" s="760" customFormat="1" ht="12" hidden="1" customHeight="1" x14ac:dyDescent="0.15">
      <c r="A797" s="774"/>
      <c r="B797" s="3391"/>
      <c r="C797" s="3681"/>
      <c r="D797" s="3681"/>
      <c r="E797" s="3681"/>
      <c r="F797" s="3681"/>
      <c r="G797" s="3681"/>
      <c r="H797" s="3392"/>
      <c r="I797" s="3683"/>
      <c r="J797" s="3684"/>
      <c r="K797" s="1974"/>
      <c r="L797" s="774"/>
      <c r="M797" s="767"/>
      <c r="DF797" s="818"/>
      <c r="DG797" s="772" t="str">
        <f t="shared" si="28"/>
        <v/>
      </c>
      <c r="DH797" s="832">
        <v>887</v>
      </c>
    </row>
    <row r="798" spans="1:112" s="760" customFormat="1" ht="12" hidden="1" customHeight="1" x14ac:dyDescent="0.15">
      <c r="A798" s="774"/>
      <c r="B798" s="3391"/>
      <c r="C798" s="3681"/>
      <c r="D798" s="3681"/>
      <c r="E798" s="3681"/>
      <c r="F798" s="3681"/>
      <c r="G798" s="3681"/>
      <c r="H798" s="3392"/>
      <c r="I798" s="3683"/>
      <c r="J798" s="3684"/>
      <c r="K798" s="1974"/>
      <c r="L798" s="774"/>
      <c r="M798" s="767"/>
      <c r="DF798" s="818"/>
      <c r="DG798" s="772" t="str">
        <f t="shared" si="28"/>
        <v/>
      </c>
      <c r="DH798" s="832">
        <v>888</v>
      </c>
    </row>
    <row r="799" spans="1:112" s="760" customFormat="1" ht="12" hidden="1" customHeight="1" x14ac:dyDescent="0.15">
      <c r="A799" s="774"/>
      <c r="B799" s="3391"/>
      <c r="C799" s="3681"/>
      <c r="D799" s="3681"/>
      <c r="E799" s="3681"/>
      <c r="F799" s="3681"/>
      <c r="G799" s="3681"/>
      <c r="H799" s="3392"/>
      <c r="I799" s="3683"/>
      <c r="J799" s="3684"/>
      <c r="K799" s="1974"/>
      <c r="L799" s="774"/>
      <c r="M799" s="767"/>
      <c r="DF799" s="818"/>
      <c r="DG799" s="772" t="str">
        <f t="shared" si="28"/>
        <v/>
      </c>
      <c r="DH799" s="832">
        <v>889</v>
      </c>
    </row>
    <row r="800" spans="1:112" s="760" customFormat="1" ht="12" hidden="1" customHeight="1" x14ac:dyDescent="0.15">
      <c r="A800" s="774"/>
      <c r="B800" s="3391"/>
      <c r="C800" s="3681"/>
      <c r="D800" s="3681"/>
      <c r="E800" s="3681"/>
      <c r="F800" s="3681"/>
      <c r="G800" s="3681"/>
      <c r="H800" s="3392"/>
      <c r="I800" s="3683"/>
      <c r="J800" s="3684"/>
      <c r="K800" s="1974"/>
      <c r="L800" s="774"/>
      <c r="M800" s="767"/>
      <c r="DF800" s="818"/>
      <c r="DG800" s="772" t="str">
        <f t="shared" si="28"/>
        <v/>
      </c>
      <c r="DH800" s="832">
        <v>890</v>
      </c>
    </row>
    <row r="801" spans="1:112" s="760" customFormat="1" ht="12" hidden="1" customHeight="1" x14ac:dyDescent="0.15">
      <c r="A801" s="774"/>
      <c r="B801" s="3391"/>
      <c r="C801" s="3681"/>
      <c r="D801" s="3681"/>
      <c r="E801" s="3681"/>
      <c r="F801" s="3681"/>
      <c r="G801" s="3681"/>
      <c r="H801" s="3392"/>
      <c r="I801" s="3683"/>
      <c r="J801" s="3684"/>
      <c r="K801" s="1974"/>
      <c r="L801" s="774"/>
      <c r="M801" s="767"/>
      <c r="DF801" s="818"/>
      <c r="DG801" s="772" t="str">
        <f t="shared" si="28"/>
        <v/>
      </c>
      <c r="DH801" s="832">
        <v>891</v>
      </c>
    </row>
    <row r="802" spans="1:112" s="760" customFormat="1" ht="12" hidden="1" customHeight="1" x14ac:dyDescent="0.15">
      <c r="A802" s="774"/>
      <c r="B802" s="3391"/>
      <c r="C802" s="3681"/>
      <c r="D802" s="3681"/>
      <c r="E802" s="3681"/>
      <c r="F802" s="3681"/>
      <c r="G802" s="3681"/>
      <c r="H802" s="3392"/>
      <c r="I802" s="3683"/>
      <c r="J802" s="3684"/>
      <c r="K802" s="1974"/>
      <c r="L802" s="774"/>
      <c r="M802" s="767"/>
      <c r="DF802" s="818"/>
      <c r="DG802" s="772" t="str">
        <f t="shared" si="28"/>
        <v/>
      </c>
      <c r="DH802" s="832">
        <v>892</v>
      </c>
    </row>
    <row r="803" spans="1:112" s="760" customFormat="1" ht="12" hidden="1" customHeight="1" x14ac:dyDescent="0.15">
      <c r="A803" s="774"/>
      <c r="B803" s="3391"/>
      <c r="C803" s="3681"/>
      <c r="D803" s="3681"/>
      <c r="E803" s="3681"/>
      <c r="F803" s="3681"/>
      <c r="G803" s="3681"/>
      <c r="H803" s="3392"/>
      <c r="I803" s="3683"/>
      <c r="J803" s="3684"/>
      <c r="K803" s="1974"/>
      <c r="L803" s="774"/>
      <c r="M803" s="767"/>
      <c r="DF803" s="818"/>
      <c r="DG803" s="772" t="str">
        <f t="shared" si="28"/>
        <v/>
      </c>
      <c r="DH803" s="832">
        <v>893</v>
      </c>
    </row>
    <row r="804" spans="1:112" s="760" customFormat="1" ht="12" hidden="1" customHeight="1" x14ac:dyDescent="0.15">
      <c r="A804" s="774"/>
      <c r="B804" s="3391"/>
      <c r="C804" s="3681"/>
      <c r="D804" s="3681"/>
      <c r="E804" s="3681"/>
      <c r="F804" s="3681"/>
      <c r="G804" s="3681"/>
      <c r="H804" s="3392"/>
      <c r="I804" s="3683"/>
      <c r="J804" s="3684"/>
      <c r="K804" s="1974"/>
      <c r="L804" s="774"/>
      <c r="M804" s="767"/>
      <c r="DF804" s="818"/>
      <c r="DG804" s="772" t="str">
        <f t="shared" si="28"/>
        <v/>
      </c>
      <c r="DH804" s="832">
        <v>894</v>
      </c>
    </row>
    <row r="805" spans="1:112" s="760" customFormat="1" ht="12.75" hidden="1" customHeight="1" x14ac:dyDescent="0.15">
      <c r="A805" s="774"/>
      <c r="B805" s="3391"/>
      <c r="C805" s="3681"/>
      <c r="D805" s="3681"/>
      <c r="E805" s="3681"/>
      <c r="F805" s="3681"/>
      <c r="G805" s="3681"/>
      <c r="H805" s="3392"/>
      <c r="I805" s="3683"/>
      <c r="J805" s="3684"/>
      <c r="K805" s="1974"/>
      <c r="L805" s="774"/>
      <c r="M805" s="767"/>
      <c r="DF805" s="818"/>
      <c r="DG805" s="772" t="str">
        <f t="shared" si="28"/>
        <v/>
      </c>
      <c r="DH805" s="832">
        <v>895</v>
      </c>
    </row>
    <row r="806" spans="1:112" s="760" customFormat="1" ht="12" hidden="1" customHeight="1" x14ac:dyDescent="0.15">
      <c r="A806" s="774"/>
      <c r="B806" s="3391"/>
      <c r="C806" s="3681"/>
      <c r="D806" s="3681"/>
      <c r="E806" s="3681"/>
      <c r="F806" s="3681"/>
      <c r="G806" s="3681"/>
      <c r="H806" s="3392"/>
      <c r="I806" s="3683"/>
      <c r="J806" s="3684"/>
      <c r="K806" s="1974"/>
      <c r="L806" s="774"/>
      <c r="M806" s="767"/>
      <c r="DF806" s="818"/>
      <c r="DG806" s="772" t="str">
        <f t="shared" si="28"/>
        <v/>
      </c>
      <c r="DH806" s="832">
        <v>896</v>
      </c>
    </row>
    <row r="807" spans="1:112" s="760" customFormat="1" ht="12" hidden="1" customHeight="1" x14ac:dyDescent="0.15">
      <c r="A807" s="774"/>
      <c r="B807" s="3391"/>
      <c r="C807" s="3681"/>
      <c r="D807" s="3681"/>
      <c r="E807" s="3681"/>
      <c r="F807" s="3681"/>
      <c r="G807" s="3681"/>
      <c r="H807" s="3392"/>
      <c r="I807" s="3683"/>
      <c r="J807" s="3684"/>
      <c r="K807" s="1974"/>
      <c r="L807" s="774"/>
      <c r="M807" s="767"/>
      <c r="DF807" s="818"/>
      <c r="DG807" s="772" t="str">
        <f t="shared" si="28"/>
        <v/>
      </c>
      <c r="DH807" s="832">
        <v>897</v>
      </c>
    </row>
    <row r="808" spans="1:112" s="760" customFormat="1" ht="12" hidden="1" customHeight="1" x14ac:dyDescent="0.15">
      <c r="A808" s="774"/>
      <c r="B808" s="3391"/>
      <c r="C808" s="3681"/>
      <c r="D808" s="3681"/>
      <c r="E808" s="3681"/>
      <c r="F808" s="3681"/>
      <c r="G808" s="3681"/>
      <c r="H808" s="3392"/>
      <c r="I808" s="3683"/>
      <c r="J808" s="3684"/>
      <c r="K808" s="1974"/>
      <c r="L808" s="774"/>
      <c r="M808" s="767"/>
      <c r="DF808" s="818"/>
      <c r="DG808" s="772" t="str">
        <f t="shared" si="28"/>
        <v/>
      </c>
      <c r="DH808" s="832">
        <v>898</v>
      </c>
    </row>
    <row r="809" spans="1:112" s="760" customFormat="1" ht="12" hidden="1" customHeight="1" x14ac:dyDescent="0.15">
      <c r="A809" s="774"/>
      <c r="B809" s="3391"/>
      <c r="C809" s="3681"/>
      <c r="D809" s="3681"/>
      <c r="E809" s="3681"/>
      <c r="F809" s="3681"/>
      <c r="G809" s="3681"/>
      <c r="H809" s="3392"/>
      <c r="I809" s="3683"/>
      <c r="J809" s="3684"/>
      <c r="K809" s="1974"/>
      <c r="L809" s="774"/>
      <c r="M809" s="767"/>
      <c r="DF809" s="818"/>
      <c r="DG809" s="772" t="str">
        <f t="shared" si="28"/>
        <v/>
      </c>
      <c r="DH809" s="832">
        <v>899</v>
      </c>
    </row>
    <row r="810" spans="1:112" s="760" customFormat="1" ht="12" hidden="1" customHeight="1" x14ac:dyDescent="0.15">
      <c r="A810" s="774"/>
      <c r="B810" s="3391"/>
      <c r="C810" s="3681"/>
      <c r="D810" s="3681"/>
      <c r="E810" s="3681"/>
      <c r="F810" s="3681"/>
      <c r="G810" s="3681"/>
      <c r="H810" s="3392"/>
      <c r="I810" s="3683"/>
      <c r="J810" s="3684"/>
      <c r="K810" s="1974"/>
      <c r="L810" s="774"/>
      <c r="M810" s="767"/>
      <c r="DF810" s="818"/>
      <c r="DG810" s="772" t="str">
        <f t="shared" si="28"/>
        <v/>
      </c>
      <c r="DH810" s="832">
        <v>900</v>
      </c>
    </row>
    <row r="811" spans="1:112" s="760" customFormat="1" ht="12" hidden="1" customHeight="1" x14ac:dyDescent="0.15">
      <c r="A811" s="774"/>
      <c r="B811" s="3391"/>
      <c r="C811" s="3681"/>
      <c r="D811" s="3681"/>
      <c r="E811" s="3681"/>
      <c r="F811" s="3681"/>
      <c r="G811" s="3681"/>
      <c r="H811" s="3392"/>
      <c r="I811" s="3683"/>
      <c r="J811" s="3684"/>
      <c r="K811" s="1974"/>
      <c r="L811" s="774"/>
      <c r="M811" s="767"/>
      <c r="DF811" s="818"/>
      <c r="DG811" s="772" t="str">
        <f t="shared" si="28"/>
        <v/>
      </c>
      <c r="DH811" s="832">
        <v>901</v>
      </c>
    </row>
    <row r="812" spans="1:112" s="760" customFormat="1" ht="12" hidden="1" customHeight="1" x14ac:dyDescent="0.15">
      <c r="A812" s="774"/>
      <c r="B812" s="3391"/>
      <c r="C812" s="3681"/>
      <c r="D812" s="3681"/>
      <c r="E812" s="3681"/>
      <c r="F812" s="3681"/>
      <c r="G812" s="3681"/>
      <c r="H812" s="3392"/>
      <c r="I812" s="3683"/>
      <c r="J812" s="3684"/>
      <c r="K812" s="1974"/>
      <c r="L812" s="774"/>
      <c r="M812" s="767"/>
      <c r="DF812" s="818"/>
      <c r="DG812" s="772" t="str">
        <f t="shared" si="28"/>
        <v/>
      </c>
      <c r="DH812" s="832">
        <v>902</v>
      </c>
    </row>
    <row r="813" spans="1:112" s="760" customFormat="1" ht="12" hidden="1" customHeight="1" x14ac:dyDescent="0.15">
      <c r="A813" s="774"/>
      <c r="B813" s="3391"/>
      <c r="C813" s="3681"/>
      <c r="D813" s="3681"/>
      <c r="E813" s="3681"/>
      <c r="F813" s="3681"/>
      <c r="G813" s="3681"/>
      <c r="H813" s="3392"/>
      <c r="I813" s="3683"/>
      <c r="J813" s="3684"/>
      <c r="K813" s="1974"/>
      <c r="L813" s="774"/>
      <c r="M813" s="767"/>
      <c r="DF813" s="818"/>
      <c r="DG813" s="772" t="str">
        <f t="shared" si="28"/>
        <v/>
      </c>
      <c r="DH813" s="832">
        <v>903</v>
      </c>
    </row>
    <row r="814" spans="1:112" s="760" customFormat="1" ht="12" hidden="1" customHeight="1" x14ac:dyDescent="0.15">
      <c r="A814" s="774"/>
      <c r="B814" s="3391"/>
      <c r="C814" s="3681"/>
      <c r="D814" s="3681"/>
      <c r="E814" s="3681"/>
      <c r="F814" s="3681"/>
      <c r="G814" s="3681"/>
      <c r="H814" s="3392"/>
      <c r="I814" s="3683"/>
      <c r="J814" s="3684"/>
      <c r="K814" s="1974"/>
      <c r="L814" s="774"/>
      <c r="M814" s="767"/>
      <c r="DF814" s="818"/>
      <c r="DG814" s="772" t="str">
        <f t="shared" si="28"/>
        <v/>
      </c>
      <c r="DH814" s="832">
        <v>904</v>
      </c>
    </row>
    <row r="815" spans="1:112" s="760" customFormat="1" ht="12" hidden="1" customHeight="1" x14ac:dyDescent="0.15">
      <c r="A815" s="774"/>
      <c r="B815" s="3391"/>
      <c r="C815" s="3681"/>
      <c r="D815" s="3681"/>
      <c r="E815" s="3681"/>
      <c r="F815" s="3681"/>
      <c r="G815" s="3681"/>
      <c r="H815" s="3392"/>
      <c r="I815" s="3683"/>
      <c r="J815" s="3684"/>
      <c r="K815" s="1974"/>
      <c r="L815" s="774"/>
      <c r="M815" s="767"/>
      <c r="DF815" s="818"/>
      <c r="DG815" s="772" t="str">
        <f t="shared" si="28"/>
        <v/>
      </c>
      <c r="DH815" s="832">
        <v>905</v>
      </c>
    </row>
    <row r="816" spans="1:112" s="760" customFormat="1" ht="12" hidden="1" customHeight="1" x14ac:dyDescent="0.15">
      <c r="A816" s="774"/>
      <c r="B816" s="3391"/>
      <c r="C816" s="3681"/>
      <c r="D816" s="3681"/>
      <c r="E816" s="3681"/>
      <c r="F816" s="3681"/>
      <c r="G816" s="3681"/>
      <c r="H816" s="3392"/>
      <c r="I816" s="3683"/>
      <c r="J816" s="3684"/>
      <c r="K816" s="1974"/>
      <c r="L816" s="774"/>
      <c r="M816" s="767"/>
      <c r="DF816" s="818"/>
      <c r="DG816" s="772" t="str">
        <f t="shared" si="28"/>
        <v/>
      </c>
      <c r="DH816" s="832">
        <v>906</v>
      </c>
    </row>
    <row r="817" spans="1:112" s="760" customFormat="1" ht="12" hidden="1" customHeight="1" x14ac:dyDescent="0.15">
      <c r="A817" s="774"/>
      <c r="B817" s="3391"/>
      <c r="C817" s="3681"/>
      <c r="D817" s="3681"/>
      <c r="E817" s="3681"/>
      <c r="F817" s="3681"/>
      <c r="G817" s="3681"/>
      <c r="H817" s="3392"/>
      <c r="I817" s="3683"/>
      <c r="J817" s="3684"/>
      <c r="K817" s="1974"/>
      <c r="L817" s="774"/>
      <c r="M817" s="767"/>
      <c r="DF817" s="818"/>
      <c r="DG817" s="772" t="str">
        <f t="shared" si="28"/>
        <v/>
      </c>
      <c r="DH817" s="832">
        <v>907</v>
      </c>
    </row>
    <row r="818" spans="1:112" s="760" customFormat="1" ht="12" hidden="1" customHeight="1" x14ac:dyDescent="0.15">
      <c r="A818" s="774"/>
      <c r="B818" s="3391"/>
      <c r="C818" s="3681"/>
      <c r="D818" s="3681"/>
      <c r="E818" s="3681"/>
      <c r="F818" s="3681"/>
      <c r="G818" s="3681"/>
      <c r="H818" s="3392"/>
      <c r="I818" s="3683"/>
      <c r="J818" s="3684"/>
      <c r="K818" s="1974"/>
      <c r="L818" s="774"/>
      <c r="M818" s="767"/>
      <c r="DF818" s="818"/>
      <c r="DG818" s="772" t="str">
        <f t="shared" si="28"/>
        <v/>
      </c>
      <c r="DH818" s="832">
        <v>908</v>
      </c>
    </row>
    <row r="819" spans="1:112" s="760" customFormat="1" ht="12" hidden="1" customHeight="1" x14ac:dyDescent="0.15">
      <c r="A819" s="774"/>
      <c r="B819" s="3391"/>
      <c r="C819" s="3681"/>
      <c r="D819" s="3681"/>
      <c r="E819" s="3681"/>
      <c r="F819" s="3681"/>
      <c r="G819" s="3681"/>
      <c r="H819" s="3392"/>
      <c r="I819" s="3683"/>
      <c r="J819" s="3684"/>
      <c r="K819" s="1974"/>
      <c r="L819" s="774"/>
      <c r="M819" s="767"/>
      <c r="DF819" s="818"/>
      <c r="DG819" s="772" t="str">
        <f t="shared" ref="DG819:DG882" si="29">IF(COUNTA(A819:M819)&gt;0,DH819,"")</f>
        <v/>
      </c>
      <c r="DH819" s="832">
        <v>909</v>
      </c>
    </row>
    <row r="820" spans="1:112" s="760" customFormat="1" ht="12" hidden="1" customHeight="1" x14ac:dyDescent="0.15">
      <c r="A820" s="774"/>
      <c r="B820" s="3391"/>
      <c r="C820" s="3681"/>
      <c r="D820" s="3681"/>
      <c r="E820" s="3681"/>
      <c r="F820" s="3681"/>
      <c r="G820" s="3681"/>
      <c r="H820" s="3392"/>
      <c r="I820" s="3683"/>
      <c r="J820" s="3684"/>
      <c r="K820" s="1974"/>
      <c r="L820" s="774"/>
      <c r="M820" s="767"/>
      <c r="DF820" s="818"/>
      <c r="DG820" s="772" t="str">
        <f t="shared" si="29"/>
        <v/>
      </c>
      <c r="DH820" s="832">
        <v>910</v>
      </c>
    </row>
    <row r="821" spans="1:112" s="760" customFormat="1" ht="12" hidden="1" customHeight="1" x14ac:dyDescent="0.15">
      <c r="A821" s="774"/>
      <c r="B821" s="3391"/>
      <c r="C821" s="3681"/>
      <c r="D821" s="3681"/>
      <c r="E821" s="3681"/>
      <c r="F821" s="3681"/>
      <c r="G821" s="3681"/>
      <c r="H821" s="3392"/>
      <c r="I821" s="3683"/>
      <c r="J821" s="3684"/>
      <c r="K821" s="1974"/>
      <c r="L821" s="774"/>
      <c r="M821" s="767"/>
      <c r="DF821" s="818"/>
      <c r="DG821" s="772" t="str">
        <f t="shared" si="29"/>
        <v/>
      </c>
      <c r="DH821" s="832">
        <v>911</v>
      </c>
    </row>
    <row r="822" spans="1:112" s="760" customFormat="1" ht="12" hidden="1" customHeight="1" x14ac:dyDescent="0.15">
      <c r="A822" s="774"/>
      <c r="B822" s="3391"/>
      <c r="C822" s="3681"/>
      <c r="D822" s="3681"/>
      <c r="E822" s="3681"/>
      <c r="F822" s="3681"/>
      <c r="G822" s="3681"/>
      <c r="H822" s="3392"/>
      <c r="I822" s="3683"/>
      <c r="J822" s="3684"/>
      <c r="K822" s="1974"/>
      <c r="L822" s="774"/>
      <c r="M822" s="767"/>
      <c r="DF822" s="818"/>
      <c r="DG822" s="772" t="str">
        <f t="shared" si="29"/>
        <v/>
      </c>
      <c r="DH822" s="832">
        <v>912</v>
      </c>
    </row>
    <row r="823" spans="1:112" s="760" customFormat="1" ht="12.75" hidden="1" customHeight="1" x14ac:dyDescent="0.15">
      <c r="A823" s="774"/>
      <c r="B823" s="3391"/>
      <c r="C823" s="3681"/>
      <c r="D823" s="3681"/>
      <c r="E823" s="3681"/>
      <c r="F823" s="3681"/>
      <c r="G823" s="3681"/>
      <c r="H823" s="3392"/>
      <c r="I823" s="3683"/>
      <c r="J823" s="3684"/>
      <c r="K823" s="1974"/>
      <c r="L823" s="774"/>
      <c r="M823" s="767"/>
      <c r="DF823" s="818"/>
      <c r="DG823" s="772" t="str">
        <f t="shared" si="29"/>
        <v/>
      </c>
      <c r="DH823" s="832">
        <v>913</v>
      </c>
    </row>
    <row r="824" spans="1:112" s="760" customFormat="1" ht="12" hidden="1" customHeight="1" x14ac:dyDescent="0.15">
      <c r="A824" s="774"/>
      <c r="B824" s="3391"/>
      <c r="C824" s="3681"/>
      <c r="D824" s="3681"/>
      <c r="E824" s="3681"/>
      <c r="F824" s="3681"/>
      <c r="G824" s="3681"/>
      <c r="H824" s="3392"/>
      <c r="I824" s="3683"/>
      <c r="J824" s="3684"/>
      <c r="K824" s="1974"/>
      <c r="L824" s="774"/>
      <c r="M824" s="767"/>
      <c r="DF824" s="818"/>
      <c r="DG824" s="772" t="str">
        <f t="shared" si="29"/>
        <v/>
      </c>
      <c r="DH824" s="832">
        <v>914</v>
      </c>
    </row>
    <row r="825" spans="1:112" s="760" customFormat="1" ht="12" hidden="1" customHeight="1" x14ac:dyDescent="0.15">
      <c r="A825" s="774"/>
      <c r="B825" s="3391"/>
      <c r="C825" s="3681"/>
      <c r="D825" s="3681"/>
      <c r="E825" s="3681"/>
      <c r="F825" s="3681"/>
      <c r="G825" s="3681"/>
      <c r="H825" s="3392"/>
      <c r="I825" s="3683"/>
      <c r="J825" s="3684"/>
      <c r="K825" s="1974"/>
      <c r="L825" s="774"/>
      <c r="M825" s="767"/>
      <c r="DF825" s="818"/>
      <c r="DG825" s="772" t="str">
        <f t="shared" si="29"/>
        <v/>
      </c>
      <c r="DH825" s="832">
        <v>915</v>
      </c>
    </row>
    <row r="826" spans="1:112" s="760" customFormat="1" ht="12" hidden="1" customHeight="1" x14ac:dyDescent="0.15">
      <c r="A826" s="774"/>
      <c r="B826" s="3391"/>
      <c r="C826" s="3681"/>
      <c r="D826" s="3681"/>
      <c r="E826" s="3681"/>
      <c r="F826" s="3681"/>
      <c r="G826" s="3681"/>
      <c r="H826" s="3392"/>
      <c r="I826" s="3683"/>
      <c r="J826" s="3684"/>
      <c r="K826" s="1974"/>
      <c r="L826" s="774"/>
      <c r="M826" s="767"/>
      <c r="DF826" s="818"/>
      <c r="DG826" s="772" t="str">
        <f t="shared" si="29"/>
        <v/>
      </c>
      <c r="DH826" s="832">
        <v>916</v>
      </c>
    </row>
    <row r="827" spans="1:112" s="760" customFormat="1" ht="12" hidden="1" customHeight="1" x14ac:dyDescent="0.15">
      <c r="A827" s="774"/>
      <c r="B827" s="3391"/>
      <c r="C827" s="3681"/>
      <c r="D827" s="3681"/>
      <c r="E827" s="3681"/>
      <c r="F827" s="3681"/>
      <c r="G827" s="3681"/>
      <c r="H827" s="3392"/>
      <c r="I827" s="3683"/>
      <c r="J827" s="3684"/>
      <c r="K827" s="1974"/>
      <c r="L827" s="774"/>
      <c r="M827" s="767"/>
      <c r="DF827" s="818"/>
      <c r="DG827" s="772" t="str">
        <f t="shared" si="29"/>
        <v/>
      </c>
      <c r="DH827" s="832">
        <v>917</v>
      </c>
    </row>
    <row r="828" spans="1:112" s="760" customFormat="1" ht="12" hidden="1" customHeight="1" x14ac:dyDescent="0.15">
      <c r="A828" s="774"/>
      <c r="B828" s="3391"/>
      <c r="C828" s="3681"/>
      <c r="D828" s="3681"/>
      <c r="E828" s="3681"/>
      <c r="F828" s="3681"/>
      <c r="G828" s="3681"/>
      <c r="H828" s="3392"/>
      <c r="I828" s="3683"/>
      <c r="J828" s="3684"/>
      <c r="K828" s="1974"/>
      <c r="L828" s="774"/>
      <c r="M828" s="767"/>
      <c r="DF828" s="818"/>
      <c r="DG828" s="772" t="str">
        <f t="shared" si="29"/>
        <v/>
      </c>
      <c r="DH828" s="832">
        <v>918</v>
      </c>
    </row>
    <row r="829" spans="1:112" s="760" customFormat="1" ht="12" hidden="1" customHeight="1" x14ac:dyDescent="0.15">
      <c r="A829" s="774"/>
      <c r="B829" s="3391"/>
      <c r="C829" s="3681"/>
      <c r="D829" s="3681"/>
      <c r="E829" s="3681"/>
      <c r="F829" s="3681"/>
      <c r="G829" s="3681"/>
      <c r="H829" s="3392"/>
      <c r="I829" s="3683"/>
      <c r="J829" s="3684"/>
      <c r="K829" s="1974"/>
      <c r="L829" s="774"/>
      <c r="M829" s="767"/>
      <c r="DF829" s="818"/>
      <c r="DG829" s="772" t="str">
        <f t="shared" si="29"/>
        <v/>
      </c>
      <c r="DH829" s="832">
        <v>919</v>
      </c>
    </row>
    <row r="830" spans="1:112" s="760" customFormat="1" ht="12" hidden="1" customHeight="1" x14ac:dyDescent="0.15">
      <c r="A830" s="774"/>
      <c r="B830" s="3391"/>
      <c r="C830" s="3681"/>
      <c r="D830" s="3681"/>
      <c r="E830" s="3681"/>
      <c r="F830" s="3681"/>
      <c r="G830" s="3681"/>
      <c r="H830" s="3392"/>
      <c r="I830" s="3683"/>
      <c r="J830" s="3684"/>
      <c r="K830" s="1974"/>
      <c r="L830" s="774"/>
      <c r="M830" s="767"/>
      <c r="DF830" s="818"/>
      <c r="DG830" s="772" t="str">
        <f t="shared" si="29"/>
        <v/>
      </c>
      <c r="DH830" s="832">
        <v>920</v>
      </c>
    </row>
    <row r="831" spans="1:112" s="760" customFormat="1" ht="12" hidden="1" customHeight="1" x14ac:dyDescent="0.15">
      <c r="A831" s="774"/>
      <c r="B831" s="3391"/>
      <c r="C831" s="3681"/>
      <c r="D831" s="3681"/>
      <c r="E831" s="3681"/>
      <c r="F831" s="3681"/>
      <c r="G831" s="3681"/>
      <c r="H831" s="3392"/>
      <c r="I831" s="3683"/>
      <c r="J831" s="3684"/>
      <c r="K831" s="1974"/>
      <c r="L831" s="774"/>
      <c r="M831" s="767"/>
      <c r="DF831" s="818"/>
      <c r="DG831" s="772" t="str">
        <f t="shared" si="29"/>
        <v/>
      </c>
      <c r="DH831" s="832">
        <v>921</v>
      </c>
    </row>
    <row r="832" spans="1:112" s="760" customFormat="1" ht="12" hidden="1" customHeight="1" x14ac:dyDescent="0.15">
      <c r="A832" s="774"/>
      <c r="B832" s="3391"/>
      <c r="C832" s="3681"/>
      <c r="D832" s="3681"/>
      <c r="E832" s="3681"/>
      <c r="F832" s="3681"/>
      <c r="G832" s="3681"/>
      <c r="H832" s="3392"/>
      <c r="I832" s="3683"/>
      <c r="J832" s="3684"/>
      <c r="K832" s="1974"/>
      <c r="L832" s="774"/>
      <c r="M832" s="767"/>
      <c r="DF832" s="818"/>
      <c r="DG832" s="772" t="str">
        <f t="shared" si="29"/>
        <v/>
      </c>
      <c r="DH832" s="832">
        <v>922</v>
      </c>
    </row>
    <row r="833" spans="1:112" s="760" customFormat="1" ht="12.75" hidden="1" customHeight="1" x14ac:dyDescent="0.15">
      <c r="A833" s="774"/>
      <c r="B833" s="3391"/>
      <c r="C833" s="3681"/>
      <c r="D833" s="3681"/>
      <c r="E833" s="3681"/>
      <c r="F833" s="3681"/>
      <c r="G833" s="3681"/>
      <c r="H833" s="3392"/>
      <c r="I833" s="3683"/>
      <c r="J833" s="3684"/>
      <c r="K833" s="1974"/>
      <c r="L833" s="774"/>
      <c r="M833" s="767"/>
      <c r="DF833" s="818"/>
      <c r="DG833" s="772" t="str">
        <f t="shared" si="29"/>
        <v/>
      </c>
      <c r="DH833" s="832">
        <v>923</v>
      </c>
    </row>
    <row r="834" spans="1:112" s="760" customFormat="1" ht="12" hidden="1" customHeight="1" x14ac:dyDescent="0.15">
      <c r="A834" s="774"/>
      <c r="B834" s="3391"/>
      <c r="C834" s="3681"/>
      <c r="D834" s="3681"/>
      <c r="E834" s="3681"/>
      <c r="F834" s="3681"/>
      <c r="G834" s="3681"/>
      <c r="H834" s="3392"/>
      <c r="I834" s="3683"/>
      <c r="J834" s="3684"/>
      <c r="K834" s="1974"/>
      <c r="L834" s="774"/>
      <c r="M834" s="767"/>
      <c r="DF834" s="818"/>
      <c r="DG834" s="772" t="str">
        <f t="shared" si="29"/>
        <v/>
      </c>
      <c r="DH834" s="832">
        <v>924</v>
      </c>
    </row>
    <row r="835" spans="1:112" s="760" customFormat="1" ht="12" hidden="1" customHeight="1" x14ac:dyDescent="0.15">
      <c r="A835" s="774"/>
      <c r="B835" s="3391"/>
      <c r="C835" s="3681"/>
      <c r="D835" s="3681"/>
      <c r="E835" s="3681"/>
      <c r="F835" s="3681"/>
      <c r="G835" s="3681"/>
      <c r="H835" s="3392"/>
      <c r="I835" s="3683"/>
      <c r="J835" s="3684"/>
      <c r="K835" s="1974"/>
      <c r="L835" s="774"/>
      <c r="M835" s="767"/>
      <c r="DF835" s="818"/>
      <c r="DG835" s="772" t="str">
        <f t="shared" si="29"/>
        <v/>
      </c>
      <c r="DH835" s="832">
        <v>925</v>
      </c>
    </row>
    <row r="836" spans="1:112" s="760" customFormat="1" ht="12" hidden="1" customHeight="1" x14ac:dyDescent="0.15">
      <c r="A836" s="774"/>
      <c r="B836" s="3391"/>
      <c r="C836" s="3681"/>
      <c r="D836" s="3681"/>
      <c r="E836" s="3681"/>
      <c r="F836" s="3681"/>
      <c r="G836" s="3681"/>
      <c r="H836" s="3392"/>
      <c r="I836" s="3683"/>
      <c r="J836" s="3684"/>
      <c r="K836" s="1974"/>
      <c r="L836" s="774"/>
      <c r="M836" s="767"/>
      <c r="DF836" s="818"/>
      <c r="DG836" s="772" t="str">
        <f t="shared" si="29"/>
        <v/>
      </c>
      <c r="DH836" s="832">
        <v>926</v>
      </c>
    </row>
    <row r="837" spans="1:112" s="760" customFormat="1" ht="12" hidden="1" customHeight="1" x14ac:dyDescent="0.15">
      <c r="A837" s="774"/>
      <c r="B837" s="3391"/>
      <c r="C837" s="3681"/>
      <c r="D837" s="3681"/>
      <c r="E837" s="3681"/>
      <c r="F837" s="3681"/>
      <c r="G837" s="3681"/>
      <c r="H837" s="3392"/>
      <c r="I837" s="3683"/>
      <c r="J837" s="3684"/>
      <c r="K837" s="1974"/>
      <c r="L837" s="774"/>
      <c r="M837" s="767"/>
      <c r="DF837" s="818"/>
      <c r="DG837" s="772" t="str">
        <f t="shared" si="29"/>
        <v/>
      </c>
      <c r="DH837" s="832">
        <v>927</v>
      </c>
    </row>
    <row r="838" spans="1:112" s="760" customFormat="1" ht="12" hidden="1" customHeight="1" x14ac:dyDescent="0.15">
      <c r="A838" s="774"/>
      <c r="B838" s="3391"/>
      <c r="C838" s="3681"/>
      <c r="D838" s="3681"/>
      <c r="E838" s="3681"/>
      <c r="F838" s="3681"/>
      <c r="G838" s="3681"/>
      <c r="H838" s="3392"/>
      <c r="I838" s="3683"/>
      <c r="J838" s="3684"/>
      <c r="K838" s="1974"/>
      <c r="L838" s="774"/>
      <c r="M838" s="767"/>
      <c r="DF838" s="818"/>
      <c r="DG838" s="772" t="str">
        <f t="shared" si="29"/>
        <v/>
      </c>
      <c r="DH838" s="832">
        <v>928</v>
      </c>
    </row>
    <row r="839" spans="1:112" s="760" customFormat="1" ht="12" hidden="1" customHeight="1" x14ac:dyDescent="0.15">
      <c r="A839" s="774"/>
      <c r="B839" s="3391"/>
      <c r="C839" s="3681"/>
      <c r="D839" s="3681"/>
      <c r="E839" s="3681"/>
      <c r="F839" s="3681"/>
      <c r="G839" s="3681"/>
      <c r="H839" s="3392"/>
      <c r="I839" s="3683"/>
      <c r="J839" s="3684"/>
      <c r="K839" s="1974"/>
      <c r="L839" s="774"/>
      <c r="M839" s="767"/>
      <c r="DF839" s="818"/>
      <c r="DG839" s="772" t="str">
        <f t="shared" si="29"/>
        <v/>
      </c>
      <c r="DH839" s="832">
        <v>929</v>
      </c>
    </row>
    <row r="840" spans="1:112" s="760" customFormat="1" ht="12" hidden="1" customHeight="1" x14ac:dyDescent="0.15">
      <c r="A840" s="774"/>
      <c r="B840" s="3391"/>
      <c r="C840" s="3681"/>
      <c r="D840" s="3681"/>
      <c r="E840" s="3681"/>
      <c r="F840" s="3681"/>
      <c r="G840" s="3681"/>
      <c r="H840" s="3392"/>
      <c r="I840" s="3683"/>
      <c r="J840" s="3684"/>
      <c r="K840" s="1974"/>
      <c r="L840" s="774"/>
      <c r="M840" s="767"/>
      <c r="DF840" s="818"/>
      <c r="DG840" s="772" t="str">
        <f t="shared" si="29"/>
        <v/>
      </c>
      <c r="DH840" s="832">
        <v>930</v>
      </c>
    </row>
    <row r="841" spans="1:112" s="760" customFormat="1" ht="12" hidden="1" customHeight="1" x14ac:dyDescent="0.15">
      <c r="A841" s="774"/>
      <c r="B841" s="3391"/>
      <c r="C841" s="3681"/>
      <c r="D841" s="3681"/>
      <c r="E841" s="3681"/>
      <c r="F841" s="3681"/>
      <c r="G841" s="3681"/>
      <c r="H841" s="3392"/>
      <c r="I841" s="3683"/>
      <c r="J841" s="3684"/>
      <c r="K841" s="1974"/>
      <c r="L841" s="774"/>
      <c r="M841" s="767"/>
      <c r="DF841" s="818"/>
      <c r="DG841" s="772" t="str">
        <f t="shared" si="29"/>
        <v/>
      </c>
      <c r="DH841" s="832">
        <v>931</v>
      </c>
    </row>
    <row r="842" spans="1:112" s="760" customFormat="1" ht="12" hidden="1" customHeight="1" x14ac:dyDescent="0.15">
      <c r="A842" s="774"/>
      <c r="B842" s="3391"/>
      <c r="C842" s="3681"/>
      <c r="D842" s="3681"/>
      <c r="E842" s="3681"/>
      <c r="F842" s="3681"/>
      <c r="G842" s="3681"/>
      <c r="H842" s="3392"/>
      <c r="I842" s="3683"/>
      <c r="J842" s="3684"/>
      <c r="K842" s="1974"/>
      <c r="L842" s="774"/>
      <c r="M842" s="767"/>
      <c r="DF842" s="818"/>
      <c r="DG842" s="772" t="str">
        <f t="shared" si="29"/>
        <v/>
      </c>
      <c r="DH842" s="832">
        <v>932</v>
      </c>
    </row>
    <row r="843" spans="1:112" s="760" customFormat="1" ht="12.75" hidden="1" customHeight="1" x14ac:dyDescent="0.15">
      <c r="A843" s="774"/>
      <c r="B843" s="3391"/>
      <c r="C843" s="3681"/>
      <c r="D843" s="3681"/>
      <c r="E843" s="3681"/>
      <c r="F843" s="3681"/>
      <c r="G843" s="3681"/>
      <c r="H843" s="3392"/>
      <c r="I843" s="3683"/>
      <c r="J843" s="3684"/>
      <c r="K843" s="1974"/>
      <c r="L843" s="774"/>
      <c r="M843" s="767"/>
      <c r="DF843" s="818"/>
      <c r="DG843" s="772" t="str">
        <f t="shared" si="29"/>
        <v/>
      </c>
      <c r="DH843" s="832">
        <v>933</v>
      </c>
    </row>
    <row r="844" spans="1:112" s="760" customFormat="1" ht="12" hidden="1" customHeight="1" x14ac:dyDescent="0.15">
      <c r="A844" s="774"/>
      <c r="B844" s="3391"/>
      <c r="C844" s="3681"/>
      <c r="D844" s="3681"/>
      <c r="E844" s="3681"/>
      <c r="F844" s="3681"/>
      <c r="G844" s="3681"/>
      <c r="H844" s="3392"/>
      <c r="I844" s="3683"/>
      <c r="J844" s="3684"/>
      <c r="K844" s="1974"/>
      <c r="L844" s="774"/>
      <c r="M844" s="767"/>
      <c r="DF844" s="818"/>
      <c r="DG844" s="772" t="str">
        <f t="shared" si="29"/>
        <v/>
      </c>
      <c r="DH844" s="832">
        <v>934</v>
      </c>
    </row>
    <row r="845" spans="1:112" s="760" customFormat="1" ht="12" hidden="1" customHeight="1" x14ac:dyDescent="0.15">
      <c r="A845" s="774"/>
      <c r="B845" s="3391"/>
      <c r="C845" s="3681"/>
      <c r="D845" s="3681"/>
      <c r="E845" s="3681"/>
      <c r="F845" s="3681"/>
      <c r="G845" s="3681"/>
      <c r="H845" s="3392"/>
      <c r="I845" s="3683"/>
      <c r="J845" s="3684"/>
      <c r="K845" s="1974"/>
      <c r="L845" s="774"/>
      <c r="M845" s="767"/>
      <c r="DF845" s="818"/>
      <c r="DG845" s="772" t="str">
        <f t="shared" si="29"/>
        <v/>
      </c>
      <c r="DH845" s="832">
        <v>935</v>
      </c>
    </row>
    <row r="846" spans="1:112" s="760" customFormat="1" ht="12" hidden="1" customHeight="1" x14ac:dyDescent="0.15">
      <c r="A846" s="774"/>
      <c r="B846" s="3391"/>
      <c r="C846" s="3681"/>
      <c r="D846" s="3681"/>
      <c r="E846" s="3681"/>
      <c r="F846" s="3681"/>
      <c r="G846" s="3681"/>
      <c r="H846" s="3392"/>
      <c r="I846" s="3683"/>
      <c r="J846" s="3684"/>
      <c r="K846" s="1974"/>
      <c r="L846" s="774"/>
      <c r="M846" s="767"/>
      <c r="DF846" s="818"/>
      <c r="DG846" s="772" t="str">
        <f t="shared" si="29"/>
        <v/>
      </c>
      <c r="DH846" s="832">
        <v>936</v>
      </c>
    </row>
    <row r="847" spans="1:112" s="760" customFormat="1" ht="12" hidden="1" customHeight="1" x14ac:dyDescent="0.15">
      <c r="A847" s="774"/>
      <c r="B847" s="3391"/>
      <c r="C847" s="3681"/>
      <c r="D847" s="3681"/>
      <c r="E847" s="3681"/>
      <c r="F847" s="3681"/>
      <c r="G847" s="3681"/>
      <c r="H847" s="3392"/>
      <c r="I847" s="3683"/>
      <c r="J847" s="3684"/>
      <c r="K847" s="1974"/>
      <c r="L847" s="774"/>
      <c r="M847" s="767"/>
      <c r="DF847" s="818"/>
      <c r="DG847" s="772" t="str">
        <f t="shared" si="29"/>
        <v/>
      </c>
      <c r="DH847" s="832">
        <v>937</v>
      </c>
    </row>
    <row r="848" spans="1:112" s="760" customFormat="1" ht="12" hidden="1" customHeight="1" x14ac:dyDescent="0.15">
      <c r="A848" s="774"/>
      <c r="B848" s="3391"/>
      <c r="C848" s="3681"/>
      <c r="D848" s="3681"/>
      <c r="E848" s="3681"/>
      <c r="F848" s="3681"/>
      <c r="G848" s="3681"/>
      <c r="H848" s="3392"/>
      <c r="I848" s="3683"/>
      <c r="J848" s="3684"/>
      <c r="K848" s="1974"/>
      <c r="L848" s="774"/>
      <c r="M848" s="767"/>
      <c r="DF848" s="818"/>
      <c r="DG848" s="772" t="str">
        <f t="shared" si="29"/>
        <v/>
      </c>
      <c r="DH848" s="832">
        <v>938</v>
      </c>
    </row>
    <row r="849" spans="1:112" s="760" customFormat="1" ht="12" hidden="1" customHeight="1" x14ac:dyDescent="0.15">
      <c r="A849" s="774"/>
      <c r="B849" s="3391"/>
      <c r="C849" s="3681"/>
      <c r="D849" s="3681"/>
      <c r="E849" s="3681"/>
      <c r="F849" s="3681"/>
      <c r="G849" s="3681"/>
      <c r="H849" s="3392"/>
      <c r="I849" s="3683"/>
      <c r="J849" s="3684"/>
      <c r="K849" s="1974"/>
      <c r="L849" s="774"/>
      <c r="M849" s="767"/>
      <c r="DF849" s="818"/>
      <c r="DG849" s="772" t="str">
        <f t="shared" si="29"/>
        <v/>
      </c>
      <c r="DH849" s="832">
        <v>939</v>
      </c>
    </row>
    <row r="850" spans="1:112" s="760" customFormat="1" ht="12" hidden="1" customHeight="1" x14ac:dyDescent="0.15">
      <c r="A850" s="774"/>
      <c r="B850" s="3391"/>
      <c r="C850" s="3681"/>
      <c r="D850" s="3681"/>
      <c r="E850" s="3681"/>
      <c r="F850" s="3681"/>
      <c r="G850" s="3681"/>
      <c r="H850" s="3392"/>
      <c r="I850" s="3683"/>
      <c r="J850" s="3684"/>
      <c r="K850" s="1974"/>
      <c r="L850" s="774"/>
      <c r="M850" s="767"/>
      <c r="DF850" s="818"/>
      <c r="DG850" s="772" t="str">
        <f t="shared" si="29"/>
        <v/>
      </c>
      <c r="DH850" s="832">
        <v>940</v>
      </c>
    </row>
    <row r="851" spans="1:112" s="760" customFormat="1" ht="12" hidden="1" customHeight="1" x14ac:dyDescent="0.15">
      <c r="A851" s="774"/>
      <c r="B851" s="3391"/>
      <c r="C851" s="3681"/>
      <c r="D851" s="3681"/>
      <c r="E851" s="3681"/>
      <c r="F851" s="3681"/>
      <c r="G851" s="3681"/>
      <c r="H851" s="3392"/>
      <c r="I851" s="3683"/>
      <c r="J851" s="3684"/>
      <c r="K851" s="1974"/>
      <c r="L851" s="774"/>
      <c r="M851" s="767"/>
      <c r="DF851" s="818"/>
      <c r="DG851" s="772" t="str">
        <f t="shared" si="29"/>
        <v/>
      </c>
      <c r="DH851" s="832">
        <v>941</v>
      </c>
    </row>
    <row r="852" spans="1:112" s="760" customFormat="1" ht="12" hidden="1" customHeight="1" x14ac:dyDescent="0.15">
      <c r="A852" s="774"/>
      <c r="B852" s="3391"/>
      <c r="C852" s="3681"/>
      <c r="D852" s="3681"/>
      <c r="E852" s="3681"/>
      <c r="F852" s="3681"/>
      <c r="G852" s="3681"/>
      <c r="H852" s="3392"/>
      <c r="I852" s="3683"/>
      <c r="J852" s="3684"/>
      <c r="K852" s="1974"/>
      <c r="L852" s="774"/>
      <c r="M852" s="767"/>
      <c r="DF852" s="818"/>
      <c r="DG852" s="772" t="str">
        <f t="shared" si="29"/>
        <v/>
      </c>
      <c r="DH852" s="832">
        <v>942</v>
      </c>
    </row>
    <row r="853" spans="1:112" s="760" customFormat="1" ht="12" hidden="1" customHeight="1" x14ac:dyDescent="0.15">
      <c r="A853" s="774"/>
      <c r="B853" s="3391"/>
      <c r="C853" s="3681"/>
      <c r="D853" s="3681"/>
      <c r="E853" s="3681"/>
      <c r="F853" s="3681"/>
      <c r="G853" s="3681"/>
      <c r="H853" s="3392"/>
      <c r="I853" s="3683"/>
      <c r="J853" s="3684"/>
      <c r="K853" s="1974"/>
      <c r="L853" s="774"/>
      <c r="M853" s="767"/>
      <c r="DF853" s="818"/>
      <c r="DG853" s="772" t="str">
        <f t="shared" si="29"/>
        <v/>
      </c>
      <c r="DH853" s="832">
        <v>943</v>
      </c>
    </row>
    <row r="854" spans="1:112" s="760" customFormat="1" ht="12" hidden="1" customHeight="1" x14ac:dyDescent="0.15">
      <c r="A854" s="774"/>
      <c r="B854" s="3391"/>
      <c r="C854" s="3681"/>
      <c r="D854" s="3681"/>
      <c r="E854" s="3681"/>
      <c r="F854" s="3681"/>
      <c r="G854" s="3681"/>
      <c r="H854" s="3392"/>
      <c r="I854" s="3683"/>
      <c r="J854" s="3684"/>
      <c r="K854" s="1974"/>
      <c r="L854" s="774"/>
      <c r="M854" s="767"/>
      <c r="DF854" s="818"/>
      <c r="DG854" s="772" t="str">
        <f t="shared" si="29"/>
        <v/>
      </c>
      <c r="DH854" s="832">
        <v>944</v>
      </c>
    </row>
    <row r="855" spans="1:112" s="760" customFormat="1" ht="12" hidden="1" customHeight="1" x14ac:dyDescent="0.15">
      <c r="A855" s="774"/>
      <c r="B855" s="3391"/>
      <c r="C855" s="3681"/>
      <c r="D855" s="3681"/>
      <c r="E855" s="3681"/>
      <c r="F855" s="3681"/>
      <c r="G855" s="3681"/>
      <c r="H855" s="3392"/>
      <c r="I855" s="3683"/>
      <c r="J855" s="3684"/>
      <c r="K855" s="1974"/>
      <c r="L855" s="774"/>
      <c r="M855" s="767"/>
      <c r="DF855" s="818"/>
      <c r="DG855" s="772" t="str">
        <f t="shared" si="29"/>
        <v/>
      </c>
      <c r="DH855" s="832">
        <v>945</v>
      </c>
    </row>
    <row r="856" spans="1:112" s="760" customFormat="1" ht="12" hidden="1" customHeight="1" x14ac:dyDescent="0.15">
      <c r="A856" s="774"/>
      <c r="B856" s="3391"/>
      <c r="C856" s="3681"/>
      <c r="D856" s="3681"/>
      <c r="E856" s="3681"/>
      <c r="F856" s="3681"/>
      <c r="G856" s="3681"/>
      <c r="H856" s="3392"/>
      <c r="I856" s="3683"/>
      <c r="J856" s="3684"/>
      <c r="K856" s="1974"/>
      <c r="L856" s="774"/>
      <c r="M856" s="767"/>
      <c r="DF856" s="818"/>
      <c r="DG856" s="772" t="str">
        <f t="shared" si="29"/>
        <v/>
      </c>
      <c r="DH856" s="832">
        <v>946</v>
      </c>
    </row>
    <row r="857" spans="1:112" s="760" customFormat="1" ht="12" hidden="1" customHeight="1" x14ac:dyDescent="0.15">
      <c r="A857" s="774"/>
      <c r="B857" s="3391"/>
      <c r="C857" s="3681"/>
      <c r="D857" s="3681"/>
      <c r="E857" s="3681"/>
      <c r="F857" s="3681"/>
      <c r="G857" s="3681"/>
      <c r="H857" s="3392"/>
      <c r="I857" s="3683"/>
      <c r="J857" s="3684"/>
      <c r="K857" s="1974"/>
      <c r="L857" s="774"/>
      <c r="M857" s="767"/>
      <c r="DF857" s="818"/>
      <c r="DG857" s="772" t="str">
        <f t="shared" si="29"/>
        <v/>
      </c>
      <c r="DH857" s="832">
        <v>947</v>
      </c>
    </row>
    <row r="858" spans="1:112" s="760" customFormat="1" ht="12" hidden="1" customHeight="1" x14ac:dyDescent="0.15">
      <c r="A858" s="774"/>
      <c r="B858" s="3391"/>
      <c r="C858" s="3681"/>
      <c r="D858" s="3681"/>
      <c r="E858" s="3681"/>
      <c r="F858" s="3681"/>
      <c r="G858" s="3681"/>
      <c r="H858" s="3392"/>
      <c r="I858" s="3683"/>
      <c r="J858" s="3684"/>
      <c r="K858" s="1974"/>
      <c r="L858" s="774"/>
      <c r="M858" s="767"/>
      <c r="DF858" s="818"/>
      <c r="DG858" s="772" t="str">
        <f t="shared" si="29"/>
        <v/>
      </c>
      <c r="DH858" s="832">
        <v>948</v>
      </c>
    </row>
    <row r="859" spans="1:112" s="760" customFormat="1" ht="12" hidden="1" customHeight="1" x14ac:dyDescent="0.15">
      <c r="A859" s="774"/>
      <c r="B859" s="3391"/>
      <c r="C859" s="3681"/>
      <c r="D859" s="3681"/>
      <c r="E859" s="3681"/>
      <c r="F859" s="3681"/>
      <c r="G859" s="3681"/>
      <c r="H859" s="3392"/>
      <c r="I859" s="3683"/>
      <c r="J859" s="3684"/>
      <c r="K859" s="1974"/>
      <c r="L859" s="774"/>
      <c r="M859" s="767"/>
      <c r="DF859" s="818"/>
      <c r="DG859" s="772" t="str">
        <f t="shared" si="29"/>
        <v/>
      </c>
      <c r="DH859" s="832">
        <v>949</v>
      </c>
    </row>
    <row r="860" spans="1:112" s="760" customFormat="1" ht="12" hidden="1" customHeight="1" x14ac:dyDescent="0.15">
      <c r="A860" s="774"/>
      <c r="B860" s="3391"/>
      <c r="C860" s="3681"/>
      <c r="D860" s="3681"/>
      <c r="E860" s="3681"/>
      <c r="F860" s="3681"/>
      <c r="G860" s="3681"/>
      <c r="H860" s="3392"/>
      <c r="I860" s="3683"/>
      <c r="J860" s="3684"/>
      <c r="K860" s="1974"/>
      <c r="L860" s="774"/>
      <c r="M860" s="767"/>
      <c r="DF860" s="818"/>
      <c r="DG860" s="772" t="str">
        <f t="shared" si="29"/>
        <v/>
      </c>
      <c r="DH860" s="832">
        <v>950</v>
      </c>
    </row>
    <row r="861" spans="1:112" s="760" customFormat="1" ht="12.75" hidden="1" customHeight="1" x14ac:dyDescent="0.15">
      <c r="A861" s="774"/>
      <c r="B861" s="3391"/>
      <c r="C861" s="3681"/>
      <c r="D861" s="3681"/>
      <c r="E861" s="3681"/>
      <c r="F861" s="3681"/>
      <c r="G861" s="3681"/>
      <c r="H861" s="3392"/>
      <c r="I861" s="3683"/>
      <c r="J861" s="3684"/>
      <c r="K861" s="1974"/>
      <c r="L861" s="774"/>
      <c r="M861" s="767"/>
      <c r="DF861" s="818"/>
      <c r="DG861" s="772" t="str">
        <f t="shared" si="29"/>
        <v/>
      </c>
      <c r="DH861" s="832">
        <v>951</v>
      </c>
    </row>
    <row r="862" spans="1:112" s="760" customFormat="1" ht="12" hidden="1" customHeight="1" x14ac:dyDescent="0.15">
      <c r="A862" s="774"/>
      <c r="B862" s="3391"/>
      <c r="C862" s="3681"/>
      <c r="D862" s="3681"/>
      <c r="E862" s="3681"/>
      <c r="F862" s="3681"/>
      <c r="G862" s="3681"/>
      <c r="H862" s="3392"/>
      <c r="I862" s="3683"/>
      <c r="J862" s="3684"/>
      <c r="K862" s="1974"/>
      <c r="L862" s="774"/>
      <c r="M862" s="767"/>
      <c r="DF862" s="818"/>
      <c r="DG862" s="772" t="str">
        <f t="shared" si="29"/>
        <v/>
      </c>
      <c r="DH862" s="832">
        <v>952</v>
      </c>
    </row>
    <row r="863" spans="1:112" s="760" customFormat="1" ht="12" hidden="1" customHeight="1" x14ac:dyDescent="0.15">
      <c r="A863" s="774"/>
      <c r="B863" s="3391"/>
      <c r="C863" s="3681"/>
      <c r="D863" s="3681"/>
      <c r="E863" s="3681"/>
      <c r="F863" s="3681"/>
      <c r="G863" s="3681"/>
      <c r="H863" s="3392"/>
      <c r="I863" s="3683"/>
      <c r="J863" s="3684"/>
      <c r="K863" s="1974"/>
      <c r="L863" s="774"/>
      <c r="M863" s="767"/>
      <c r="DF863" s="818"/>
      <c r="DG863" s="772" t="str">
        <f t="shared" si="29"/>
        <v/>
      </c>
      <c r="DH863" s="832">
        <v>953</v>
      </c>
    </row>
    <row r="864" spans="1:112" s="760" customFormat="1" ht="12" hidden="1" customHeight="1" x14ac:dyDescent="0.15">
      <c r="A864" s="774"/>
      <c r="B864" s="3391"/>
      <c r="C864" s="3681"/>
      <c r="D864" s="3681"/>
      <c r="E864" s="3681"/>
      <c r="F864" s="3681"/>
      <c r="G864" s="3681"/>
      <c r="H864" s="3392"/>
      <c r="I864" s="3683"/>
      <c r="J864" s="3684"/>
      <c r="K864" s="1974"/>
      <c r="L864" s="774"/>
      <c r="M864" s="767"/>
      <c r="DF864" s="818"/>
      <c r="DG864" s="772" t="str">
        <f t="shared" si="29"/>
        <v/>
      </c>
      <c r="DH864" s="832">
        <v>954</v>
      </c>
    </row>
    <row r="865" spans="1:112" s="760" customFormat="1" ht="12" hidden="1" customHeight="1" x14ac:dyDescent="0.15">
      <c r="A865" s="774"/>
      <c r="B865" s="3391"/>
      <c r="C865" s="3681"/>
      <c r="D865" s="3681"/>
      <c r="E865" s="3681"/>
      <c r="F865" s="3681"/>
      <c r="G865" s="3681"/>
      <c r="H865" s="3392"/>
      <c r="I865" s="3683"/>
      <c r="J865" s="3684"/>
      <c r="K865" s="1974"/>
      <c r="L865" s="774"/>
      <c r="M865" s="767"/>
      <c r="DF865" s="818"/>
      <c r="DG865" s="772" t="str">
        <f t="shared" si="29"/>
        <v/>
      </c>
      <c r="DH865" s="832">
        <v>955</v>
      </c>
    </row>
    <row r="866" spans="1:112" s="760" customFormat="1" ht="12" hidden="1" customHeight="1" x14ac:dyDescent="0.15">
      <c r="A866" s="774"/>
      <c r="B866" s="3391"/>
      <c r="C866" s="3681"/>
      <c r="D866" s="3681"/>
      <c r="E866" s="3681"/>
      <c r="F866" s="3681"/>
      <c r="G866" s="3681"/>
      <c r="H866" s="3392"/>
      <c r="I866" s="3683"/>
      <c r="J866" s="3684"/>
      <c r="K866" s="1974"/>
      <c r="L866" s="774"/>
      <c r="M866" s="767"/>
      <c r="DF866" s="818"/>
      <c r="DG866" s="772" t="str">
        <f t="shared" si="29"/>
        <v/>
      </c>
      <c r="DH866" s="832">
        <v>956</v>
      </c>
    </row>
    <row r="867" spans="1:112" s="760" customFormat="1" ht="12" hidden="1" customHeight="1" x14ac:dyDescent="0.15">
      <c r="A867" s="774"/>
      <c r="B867" s="3391"/>
      <c r="C867" s="3681"/>
      <c r="D867" s="3681"/>
      <c r="E867" s="3681"/>
      <c r="F867" s="3681"/>
      <c r="G867" s="3681"/>
      <c r="H867" s="3392"/>
      <c r="I867" s="3683"/>
      <c r="J867" s="3684"/>
      <c r="K867" s="1974"/>
      <c r="L867" s="774"/>
      <c r="M867" s="767"/>
      <c r="DF867" s="818"/>
      <c r="DG867" s="772" t="str">
        <f t="shared" si="29"/>
        <v/>
      </c>
      <c r="DH867" s="832">
        <v>957</v>
      </c>
    </row>
    <row r="868" spans="1:112" s="760" customFormat="1" ht="12" hidden="1" customHeight="1" x14ac:dyDescent="0.15">
      <c r="A868" s="774"/>
      <c r="B868" s="3391"/>
      <c r="C868" s="3681"/>
      <c r="D868" s="3681"/>
      <c r="E868" s="3681"/>
      <c r="F868" s="3681"/>
      <c r="G868" s="3681"/>
      <c r="H868" s="3392"/>
      <c r="I868" s="3683"/>
      <c r="J868" s="3684"/>
      <c r="K868" s="1974"/>
      <c r="L868" s="774"/>
      <c r="M868" s="767"/>
      <c r="DF868" s="818"/>
      <c r="DG868" s="772" t="str">
        <f t="shared" si="29"/>
        <v/>
      </c>
      <c r="DH868" s="832">
        <v>958</v>
      </c>
    </row>
    <row r="869" spans="1:112" s="760" customFormat="1" ht="12" hidden="1" customHeight="1" x14ac:dyDescent="0.15">
      <c r="A869" s="774"/>
      <c r="B869" s="3391"/>
      <c r="C869" s="3681"/>
      <c r="D869" s="3681"/>
      <c r="E869" s="3681"/>
      <c r="F869" s="3681"/>
      <c r="G869" s="3681"/>
      <c r="H869" s="3392"/>
      <c r="I869" s="3683"/>
      <c r="J869" s="3684"/>
      <c r="K869" s="1974"/>
      <c r="L869" s="774"/>
      <c r="M869" s="767"/>
      <c r="DF869" s="818"/>
      <c r="DG869" s="772" t="str">
        <f t="shared" si="29"/>
        <v/>
      </c>
      <c r="DH869" s="832">
        <v>959</v>
      </c>
    </row>
    <row r="870" spans="1:112" s="760" customFormat="1" ht="12" hidden="1" customHeight="1" x14ac:dyDescent="0.15">
      <c r="A870" s="774"/>
      <c r="B870" s="3391"/>
      <c r="C870" s="3681"/>
      <c r="D870" s="3681"/>
      <c r="E870" s="3681"/>
      <c r="F870" s="3681"/>
      <c r="G870" s="3681"/>
      <c r="H870" s="3392"/>
      <c r="I870" s="3683"/>
      <c r="J870" s="3684"/>
      <c r="K870" s="1974"/>
      <c r="L870" s="774"/>
      <c r="M870" s="767"/>
      <c r="DF870" s="818"/>
      <c r="DG870" s="772" t="str">
        <f t="shared" si="29"/>
        <v/>
      </c>
      <c r="DH870" s="832">
        <v>960</v>
      </c>
    </row>
    <row r="871" spans="1:112" s="760" customFormat="1" ht="12.75" hidden="1" customHeight="1" x14ac:dyDescent="0.15">
      <c r="A871" s="774"/>
      <c r="B871" s="3391"/>
      <c r="C871" s="3681"/>
      <c r="D871" s="3681"/>
      <c r="E871" s="3681"/>
      <c r="F871" s="3681"/>
      <c r="G871" s="3681"/>
      <c r="H871" s="3392"/>
      <c r="I871" s="3683"/>
      <c r="J871" s="3684"/>
      <c r="K871" s="1974"/>
      <c r="L871" s="774"/>
      <c r="M871" s="767"/>
      <c r="DF871" s="818"/>
      <c r="DG871" s="772" t="str">
        <f t="shared" si="29"/>
        <v/>
      </c>
      <c r="DH871" s="832">
        <v>961</v>
      </c>
    </row>
    <row r="872" spans="1:112" s="760" customFormat="1" ht="12" hidden="1" customHeight="1" x14ac:dyDescent="0.15">
      <c r="A872" s="774"/>
      <c r="B872" s="3391"/>
      <c r="C872" s="3681"/>
      <c r="D872" s="3681"/>
      <c r="E872" s="3681"/>
      <c r="F872" s="3681"/>
      <c r="G872" s="3681"/>
      <c r="H872" s="3392"/>
      <c r="I872" s="3683"/>
      <c r="J872" s="3684"/>
      <c r="K872" s="1974"/>
      <c r="L872" s="774"/>
      <c r="M872" s="767"/>
      <c r="DF872" s="818"/>
      <c r="DG872" s="772" t="str">
        <f t="shared" si="29"/>
        <v/>
      </c>
      <c r="DH872" s="832">
        <v>962</v>
      </c>
    </row>
    <row r="873" spans="1:112" s="760" customFormat="1" ht="12" hidden="1" customHeight="1" x14ac:dyDescent="0.15">
      <c r="A873" s="774"/>
      <c r="B873" s="3391"/>
      <c r="C873" s="3681"/>
      <c r="D873" s="3681"/>
      <c r="E873" s="3681"/>
      <c r="F873" s="3681"/>
      <c r="G873" s="3681"/>
      <c r="H873" s="3392"/>
      <c r="I873" s="3683"/>
      <c r="J873" s="3684"/>
      <c r="K873" s="1974"/>
      <c r="L873" s="774"/>
      <c r="M873" s="767"/>
      <c r="DF873" s="818"/>
      <c r="DG873" s="772" t="str">
        <f t="shared" si="29"/>
        <v/>
      </c>
      <c r="DH873" s="832">
        <v>963</v>
      </c>
    </row>
    <row r="874" spans="1:112" s="760" customFormat="1" ht="12" hidden="1" customHeight="1" x14ac:dyDescent="0.15">
      <c r="A874" s="774"/>
      <c r="B874" s="3391"/>
      <c r="C874" s="3681"/>
      <c r="D874" s="3681"/>
      <c r="E874" s="3681"/>
      <c r="F874" s="3681"/>
      <c r="G874" s="3681"/>
      <c r="H874" s="3392"/>
      <c r="I874" s="3683"/>
      <c r="J874" s="3684"/>
      <c r="K874" s="1974"/>
      <c r="L874" s="774"/>
      <c r="M874" s="767"/>
      <c r="DF874" s="818"/>
      <c r="DG874" s="772" t="str">
        <f t="shared" si="29"/>
        <v/>
      </c>
      <c r="DH874" s="832">
        <v>964</v>
      </c>
    </row>
    <row r="875" spans="1:112" s="760" customFormat="1" ht="12" hidden="1" customHeight="1" x14ac:dyDescent="0.15">
      <c r="A875" s="774"/>
      <c r="B875" s="3391"/>
      <c r="C875" s="3681"/>
      <c r="D875" s="3681"/>
      <c r="E875" s="3681"/>
      <c r="F875" s="3681"/>
      <c r="G875" s="3681"/>
      <c r="H875" s="3392"/>
      <c r="I875" s="3683"/>
      <c r="J875" s="3684"/>
      <c r="K875" s="1974"/>
      <c r="L875" s="774"/>
      <c r="M875" s="767"/>
      <c r="DF875" s="818"/>
      <c r="DG875" s="772" t="str">
        <f t="shared" si="29"/>
        <v/>
      </c>
      <c r="DH875" s="832">
        <v>965</v>
      </c>
    </row>
    <row r="876" spans="1:112" s="760" customFormat="1" ht="12" hidden="1" customHeight="1" x14ac:dyDescent="0.15">
      <c r="A876" s="774"/>
      <c r="B876" s="3391"/>
      <c r="C876" s="3681"/>
      <c r="D876" s="3681"/>
      <c r="E876" s="3681"/>
      <c r="F876" s="3681"/>
      <c r="G876" s="3681"/>
      <c r="H876" s="3392"/>
      <c r="I876" s="3683"/>
      <c r="J876" s="3684"/>
      <c r="K876" s="1974"/>
      <c r="L876" s="774"/>
      <c r="M876" s="767"/>
      <c r="DF876" s="818"/>
      <c r="DG876" s="772" t="str">
        <f t="shared" si="29"/>
        <v/>
      </c>
      <c r="DH876" s="832">
        <v>966</v>
      </c>
    </row>
    <row r="877" spans="1:112" s="760" customFormat="1" ht="12" hidden="1" customHeight="1" x14ac:dyDescent="0.15">
      <c r="A877" s="774"/>
      <c r="B877" s="3391"/>
      <c r="C877" s="3681"/>
      <c r="D877" s="3681"/>
      <c r="E877" s="3681"/>
      <c r="F877" s="3681"/>
      <c r="G877" s="3681"/>
      <c r="H877" s="3392"/>
      <c r="I877" s="3683"/>
      <c r="J877" s="3684"/>
      <c r="K877" s="1974"/>
      <c r="L877" s="774"/>
      <c r="M877" s="767"/>
      <c r="DF877" s="818"/>
      <c r="DG877" s="772" t="str">
        <f t="shared" si="29"/>
        <v/>
      </c>
      <c r="DH877" s="832">
        <v>967</v>
      </c>
    </row>
    <row r="878" spans="1:112" s="760" customFormat="1" ht="12" hidden="1" customHeight="1" x14ac:dyDescent="0.15">
      <c r="A878" s="774"/>
      <c r="B878" s="3391"/>
      <c r="C878" s="3681"/>
      <c r="D878" s="3681"/>
      <c r="E878" s="3681"/>
      <c r="F878" s="3681"/>
      <c r="G878" s="3681"/>
      <c r="H878" s="3392"/>
      <c r="I878" s="3683"/>
      <c r="J878" s="3684"/>
      <c r="K878" s="1974"/>
      <c r="L878" s="774"/>
      <c r="M878" s="767"/>
      <c r="DF878" s="818"/>
      <c r="DG878" s="772" t="str">
        <f t="shared" si="29"/>
        <v/>
      </c>
      <c r="DH878" s="832">
        <v>968</v>
      </c>
    </row>
    <row r="879" spans="1:112" s="760" customFormat="1" ht="12" hidden="1" customHeight="1" x14ac:dyDescent="0.15">
      <c r="A879" s="774"/>
      <c r="B879" s="3391"/>
      <c r="C879" s="3681"/>
      <c r="D879" s="3681"/>
      <c r="E879" s="3681"/>
      <c r="F879" s="3681"/>
      <c r="G879" s="3681"/>
      <c r="H879" s="3392"/>
      <c r="I879" s="3683"/>
      <c r="J879" s="3684"/>
      <c r="K879" s="1974"/>
      <c r="L879" s="774"/>
      <c r="M879" s="767"/>
      <c r="DF879" s="818"/>
      <c r="DG879" s="772" t="str">
        <f t="shared" si="29"/>
        <v/>
      </c>
      <c r="DH879" s="832">
        <v>969</v>
      </c>
    </row>
    <row r="880" spans="1:112" s="760" customFormat="1" ht="12" hidden="1" customHeight="1" x14ac:dyDescent="0.15">
      <c r="A880" s="774"/>
      <c r="B880" s="3391"/>
      <c r="C880" s="3681"/>
      <c r="D880" s="3681"/>
      <c r="E880" s="3681"/>
      <c r="F880" s="3681"/>
      <c r="G880" s="3681"/>
      <c r="H880" s="3392"/>
      <c r="I880" s="3683"/>
      <c r="J880" s="3684"/>
      <c r="K880" s="1974"/>
      <c r="L880" s="774"/>
      <c r="M880" s="767"/>
      <c r="DF880" s="818"/>
      <c r="DG880" s="772" t="str">
        <f t="shared" si="29"/>
        <v/>
      </c>
      <c r="DH880" s="832">
        <v>970</v>
      </c>
    </row>
    <row r="881" spans="1:112" s="760" customFormat="1" ht="12.75" hidden="1" customHeight="1" x14ac:dyDescent="0.15">
      <c r="A881" s="774"/>
      <c r="B881" s="3391"/>
      <c r="C881" s="3681"/>
      <c r="D881" s="3681"/>
      <c r="E881" s="3681"/>
      <c r="F881" s="3681"/>
      <c r="G881" s="3681"/>
      <c r="H881" s="3392"/>
      <c r="I881" s="3683"/>
      <c r="J881" s="3684"/>
      <c r="K881" s="1974"/>
      <c r="L881" s="774"/>
      <c r="M881" s="767"/>
      <c r="DF881" s="818"/>
      <c r="DG881" s="772" t="str">
        <f t="shared" si="29"/>
        <v/>
      </c>
      <c r="DH881" s="832">
        <v>971</v>
      </c>
    </row>
    <row r="882" spans="1:112" s="760" customFormat="1" ht="12" hidden="1" customHeight="1" x14ac:dyDescent="0.15">
      <c r="A882" s="774"/>
      <c r="B882" s="3391"/>
      <c r="C882" s="3681"/>
      <c r="D882" s="3681"/>
      <c r="E882" s="3681"/>
      <c r="F882" s="3681"/>
      <c r="G882" s="3681"/>
      <c r="H882" s="3392"/>
      <c r="I882" s="3683"/>
      <c r="J882" s="3684"/>
      <c r="K882" s="1974"/>
      <c r="L882" s="774"/>
      <c r="M882" s="767"/>
      <c r="DF882" s="818"/>
      <c r="DG882" s="772" t="str">
        <f t="shared" si="29"/>
        <v/>
      </c>
      <c r="DH882" s="832">
        <v>972</v>
      </c>
    </row>
    <row r="883" spans="1:112" s="760" customFormat="1" ht="12" hidden="1" customHeight="1" x14ac:dyDescent="0.15">
      <c r="A883" s="774"/>
      <c r="B883" s="3391"/>
      <c r="C883" s="3681"/>
      <c r="D883" s="3681"/>
      <c r="E883" s="3681"/>
      <c r="F883" s="3681"/>
      <c r="G883" s="3681"/>
      <c r="H883" s="3392"/>
      <c r="I883" s="3683"/>
      <c r="J883" s="3684"/>
      <c r="K883" s="1974"/>
      <c r="L883" s="774"/>
      <c r="M883" s="767"/>
      <c r="DF883" s="818"/>
      <c r="DG883" s="772" t="str">
        <f t="shared" ref="DG883:DG946" si="30">IF(COUNTA(A883:M883)&gt;0,DH883,"")</f>
        <v/>
      </c>
      <c r="DH883" s="832">
        <v>973</v>
      </c>
    </row>
    <row r="884" spans="1:112" s="760" customFormat="1" ht="12" hidden="1" customHeight="1" x14ac:dyDescent="0.15">
      <c r="A884" s="774"/>
      <c r="B884" s="3391"/>
      <c r="C884" s="3681"/>
      <c r="D884" s="3681"/>
      <c r="E884" s="3681"/>
      <c r="F884" s="3681"/>
      <c r="G884" s="3681"/>
      <c r="H884" s="3392"/>
      <c r="I884" s="3683"/>
      <c r="J884" s="3684"/>
      <c r="K884" s="1974"/>
      <c r="L884" s="774"/>
      <c r="M884" s="767"/>
      <c r="DF884" s="818"/>
      <c r="DG884" s="772" t="str">
        <f t="shared" si="30"/>
        <v/>
      </c>
      <c r="DH884" s="832">
        <v>974</v>
      </c>
    </row>
    <row r="885" spans="1:112" s="760" customFormat="1" ht="12" hidden="1" customHeight="1" x14ac:dyDescent="0.15">
      <c r="A885" s="774"/>
      <c r="B885" s="3391"/>
      <c r="C885" s="3681"/>
      <c r="D885" s="3681"/>
      <c r="E885" s="3681"/>
      <c r="F885" s="3681"/>
      <c r="G885" s="3681"/>
      <c r="H885" s="3392"/>
      <c r="I885" s="3683"/>
      <c r="J885" s="3684"/>
      <c r="K885" s="1974"/>
      <c r="L885" s="774"/>
      <c r="M885" s="767"/>
      <c r="DF885" s="818"/>
      <c r="DG885" s="772" t="str">
        <f t="shared" si="30"/>
        <v/>
      </c>
      <c r="DH885" s="832">
        <v>975</v>
      </c>
    </row>
    <row r="886" spans="1:112" s="760" customFormat="1" ht="12" hidden="1" customHeight="1" x14ac:dyDescent="0.15">
      <c r="A886" s="774"/>
      <c r="B886" s="3391"/>
      <c r="C886" s="3681"/>
      <c r="D886" s="3681"/>
      <c r="E886" s="3681"/>
      <c r="F886" s="3681"/>
      <c r="G886" s="3681"/>
      <c r="H886" s="3392"/>
      <c r="I886" s="3683"/>
      <c r="J886" s="3684"/>
      <c r="K886" s="1974"/>
      <c r="L886" s="774"/>
      <c r="M886" s="767"/>
      <c r="DF886" s="818"/>
      <c r="DG886" s="772" t="str">
        <f t="shared" si="30"/>
        <v/>
      </c>
      <c r="DH886" s="832">
        <v>976</v>
      </c>
    </row>
    <row r="887" spans="1:112" s="760" customFormat="1" ht="12" hidden="1" customHeight="1" x14ac:dyDescent="0.15">
      <c r="A887" s="774"/>
      <c r="B887" s="3391"/>
      <c r="C887" s="3681"/>
      <c r="D887" s="3681"/>
      <c r="E887" s="3681"/>
      <c r="F887" s="3681"/>
      <c r="G887" s="3681"/>
      <c r="H887" s="3392"/>
      <c r="I887" s="3683"/>
      <c r="J887" s="3684"/>
      <c r="K887" s="1974"/>
      <c r="L887" s="774"/>
      <c r="M887" s="767"/>
      <c r="DF887" s="818"/>
      <c r="DG887" s="772" t="str">
        <f t="shared" si="30"/>
        <v/>
      </c>
      <c r="DH887" s="832">
        <v>977</v>
      </c>
    </row>
    <row r="888" spans="1:112" s="760" customFormat="1" ht="12" hidden="1" customHeight="1" x14ac:dyDescent="0.15">
      <c r="A888" s="774"/>
      <c r="B888" s="3391"/>
      <c r="C888" s="3681"/>
      <c r="D888" s="3681"/>
      <c r="E888" s="3681"/>
      <c r="F888" s="3681"/>
      <c r="G888" s="3681"/>
      <c r="H888" s="3392"/>
      <c r="I888" s="3683"/>
      <c r="J888" s="3684"/>
      <c r="K888" s="1974"/>
      <c r="L888" s="774"/>
      <c r="M888" s="767"/>
      <c r="DF888" s="818"/>
      <c r="DG888" s="772" t="str">
        <f t="shared" si="30"/>
        <v/>
      </c>
      <c r="DH888" s="832">
        <v>978</v>
      </c>
    </row>
    <row r="889" spans="1:112" s="760" customFormat="1" ht="12" hidden="1" customHeight="1" x14ac:dyDescent="0.15">
      <c r="A889" s="774"/>
      <c r="B889" s="3391"/>
      <c r="C889" s="3681"/>
      <c r="D889" s="3681"/>
      <c r="E889" s="3681"/>
      <c r="F889" s="3681"/>
      <c r="G889" s="3681"/>
      <c r="H889" s="3392"/>
      <c r="I889" s="3683"/>
      <c r="J889" s="3684"/>
      <c r="K889" s="1974"/>
      <c r="L889" s="774"/>
      <c r="M889" s="767"/>
      <c r="DF889" s="818"/>
      <c r="DG889" s="772" t="str">
        <f t="shared" si="30"/>
        <v/>
      </c>
      <c r="DH889" s="832">
        <v>979</v>
      </c>
    </row>
    <row r="890" spans="1:112" s="760" customFormat="1" ht="12" hidden="1" customHeight="1" x14ac:dyDescent="0.15">
      <c r="A890" s="774"/>
      <c r="B890" s="3391"/>
      <c r="C890" s="3681"/>
      <c r="D890" s="3681"/>
      <c r="E890" s="3681"/>
      <c r="F890" s="3681"/>
      <c r="G890" s="3681"/>
      <c r="H890" s="3392"/>
      <c r="I890" s="3683"/>
      <c r="J890" s="3684"/>
      <c r="K890" s="1974"/>
      <c r="L890" s="774"/>
      <c r="M890" s="767"/>
      <c r="DF890" s="818"/>
      <c r="DG890" s="772" t="str">
        <f t="shared" si="30"/>
        <v/>
      </c>
      <c r="DH890" s="832">
        <v>980</v>
      </c>
    </row>
    <row r="891" spans="1:112" s="760" customFormat="1" ht="12" hidden="1" customHeight="1" x14ac:dyDescent="0.15">
      <c r="A891" s="774"/>
      <c r="B891" s="3391"/>
      <c r="C891" s="3681"/>
      <c r="D891" s="3681"/>
      <c r="E891" s="3681"/>
      <c r="F891" s="3681"/>
      <c r="G891" s="3681"/>
      <c r="H891" s="3392"/>
      <c r="I891" s="3683"/>
      <c r="J891" s="3684"/>
      <c r="K891" s="1974"/>
      <c r="L891" s="774"/>
      <c r="M891" s="767"/>
      <c r="DF891" s="818"/>
      <c r="DG891" s="772" t="str">
        <f t="shared" si="30"/>
        <v/>
      </c>
      <c r="DH891" s="832">
        <v>981</v>
      </c>
    </row>
    <row r="892" spans="1:112" s="760" customFormat="1" ht="12" hidden="1" customHeight="1" x14ac:dyDescent="0.15">
      <c r="A892" s="774"/>
      <c r="B892" s="3391"/>
      <c r="C892" s="3681"/>
      <c r="D892" s="3681"/>
      <c r="E892" s="3681"/>
      <c r="F892" s="3681"/>
      <c r="G892" s="3681"/>
      <c r="H892" s="3392"/>
      <c r="I892" s="3683"/>
      <c r="J892" s="3684"/>
      <c r="K892" s="1974"/>
      <c r="L892" s="774"/>
      <c r="M892" s="767"/>
      <c r="DF892" s="818"/>
      <c r="DG892" s="772" t="str">
        <f t="shared" si="30"/>
        <v/>
      </c>
      <c r="DH892" s="832">
        <v>982</v>
      </c>
    </row>
    <row r="893" spans="1:112" s="760" customFormat="1" ht="12" hidden="1" customHeight="1" x14ac:dyDescent="0.15">
      <c r="A893" s="774"/>
      <c r="B893" s="3391"/>
      <c r="C893" s="3681"/>
      <c r="D893" s="3681"/>
      <c r="E893" s="3681"/>
      <c r="F893" s="3681"/>
      <c r="G893" s="3681"/>
      <c r="H893" s="3392"/>
      <c r="I893" s="3683"/>
      <c r="J893" s="3684"/>
      <c r="K893" s="1974"/>
      <c r="L893" s="774"/>
      <c r="M893" s="767"/>
      <c r="DF893" s="818"/>
      <c r="DG893" s="772" t="str">
        <f t="shared" si="30"/>
        <v/>
      </c>
      <c r="DH893" s="832">
        <v>983</v>
      </c>
    </row>
    <row r="894" spans="1:112" s="760" customFormat="1" ht="12" hidden="1" customHeight="1" x14ac:dyDescent="0.15">
      <c r="A894" s="774"/>
      <c r="B894" s="3391"/>
      <c r="C894" s="3681"/>
      <c r="D894" s="3681"/>
      <c r="E894" s="3681"/>
      <c r="F894" s="3681"/>
      <c r="G894" s="3681"/>
      <c r="H894" s="3392"/>
      <c r="I894" s="3683"/>
      <c r="J894" s="3684"/>
      <c r="K894" s="1974"/>
      <c r="L894" s="774"/>
      <c r="M894" s="767"/>
      <c r="DF894" s="818"/>
      <c r="DG894" s="772" t="str">
        <f t="shared" si="30"/>
        <v/>
      </c>
      <c r="DH894" s="832">
        <v>984</v>
      </c>
    </row>
    <row r="895" spans="1:112" s="760" customFormat="1" ht="12" hidden="1" customHeight="1" x14ac:dyDescent="0.15">
      <c r="A895" s="774"/>
      <c r="B895" s="3391"/>
      <c r="C895" s="3681"/>
      <c r="D895" s="3681"/>
      <c r="E895" s="3681"/>
      <c r="F895" s="3681"/>
      <c r="G895" s="3681"/>
      <c r="H895" s="3392"/>
      <c r="I895" s="3683"/>
      <c r="J895" s="3684"/>
      <c r="K895" s="1974"/>
      <c r="L895" s="774"/>
      <c r="M895" s="767"/>
      <c r="DF895" s="818"/>
      <c r="DG895" s="772" t="str">
        <f t="shared" si="30"/>
        <v/>
      </c>
      <c r="DH895" s="832">
        <v>985</v>
      </c>
    </row>
    <row r="896" spans="1:112" s="760" customFormat="1" ht="12" hidden="1" customHeight="1" x14ac:dyDescent="0.15">
      <c r="A896" s="774"/>
      <c r="B896" s="3391"/>
      <c r="C896" s="3681"/>
      <c r="D896" s="3681"/>
      <c r="E896" s="3681"/>
      <c r="F896" s="3681"/>
      <c r="G896" s="3681"/>
      <c r="H896" s="3392"/>
      <c r="I896" s="3683"/>
      <c r="J896" s="3684"/>
      <c r="K896" s="1974"/>
      <c r="L896" s="774"/>
      <c r="M896" s="767"/>
      <c r="DF896" s="818"/>
      <c r="DG896" s="772" t="str">
        <f t="shared" si="30"/>
        <v/>
      </c>
      <c r="DH896" s="832">
        <v>986</v>
      </c>
    </row>
    <row r="897" spans="1:112" s="760" customFormat="1" ht="12" hidden="1" customHeight="1" x14ac:dyDescent="0.15">
      <c r="A897" s="774"/>
      <c r="B897" s="3391"/>
      <c r="C897" s="3681"/>
      <c r="D897" s="3681"/>
      <c r="E897" s="3681"/>
      <c r="F897" s="3681"/>
      <c r="G897" s="3681"/>
      <c r="H897" s="3392"/>
      <c r="I897" s="3683"/>
      <c r="J897" s="3684"/>
      <c r="K897" s="1974"/>
      <c r="L897" s="774"/>
      <c r="M897" s="767"/>
      <c r="DF897" s="818"/>
      <c r="DG897" s="772" t="str">
        <f t="shared" si="30"/>
        <v/>
      </c>
      <c r="DH897" s="832">
        <v>987</v>
      </c>
    </row>
    <row r="898" spans="1:112" s="760" customFormat="1" ht="12" hidden="1" customHeight="1" x14ac:dyDescent="0.15">
      <c r="A898" s="774"/>
      <c r="B898" s="3391"/>
      <c r="C898" s="3681"/>
      <c r="D898" s="3681"/>
      <c r="E898" s="3681"/>
      <c r="F898" s="3681"/>
      <c r="G898" s="3681"/>
      <c r="H898" s="3392"/>
      <c r="I898" s="3683"/>
      <c r="J898" s="3684"/>
      <c r="K898" s="1974"/>
      <c r="L898" s="774"/>
      <c r="M898" s="767"/>
      <c r="DF898" s="818"/>
      <c r="DG898" s="772" t="str">
        <f t="shared" si="30"/>
        <v/>
      </c>
      <c r="DH898" s="832">
        <v>988</v>
      </c>
    </row>
    <row r="899" spans="1:112" s="760" customFormat="1" ht="12.75" hidden="1" customHeight="1" x14ac:dyDescent="0.15">
      <c r="A899" s="774"/>
      <c r="B899" s="3391"/>
      <c r="C899" s="3681"/>
      <c r="D899" s="3681"/>
      <c r="E899" s="3681"/>
      <c r="F899" s="3681"/>
      <c r="G899" s="3681"/>
      <c r="H899" s="3392"/>
      <c r="I899" s="3683"/>
      <c r="J899" s="3684"/>
      <c r="K899" s="1974"/>
      <c r="L899" s="774"/>
      <c r="M899" s="767"/>
      <c r="DF899" s="818"/>
      <c r="DG899" s="772" t="str">
        <f t="shared" si="30"/>
        <v/>
      </c>
      <c r="DH899" s="832">
        <v>989</v>
      </c>
    </row>
    <row r="900" spans="1:112" s="760" customFormat="1" ht="12" hidden="1" customHeight="1" x14ac:dyDescent="0.15">
      <c r="A900" s="774"/>
      <c r="B900" s="3391"/>
      <c r="C900" s="3681"/>
      <c r="D900" s="3681"/>
      <c r="E900" s="3681"/>
      <c r="F900" s="3681"/>
      <c r="G900" s="3681"/>
      <c r="H900" s="3392"/>
      <c r="I900" s="3683"/>
      <c r="J900" s="3684"/>
      <c r="K900" s="1974"/>
      <c r="L900" s="774"/>
      <c r="M900" s="767"/>
      <c r="DF900" s="818"/>
      <c r="DG900" s="772" t="str">
        <f t="shared" si="30"/>
        <v/>
      </c>
      <c r="DH900" s="832">
        <v>990</v>
      </c>
    </row>
    <row r="901" spans="1:112" s="760" customFormat="1" ht="12" hidden="1" customHeight="1" x14ac:dyDescent="0.15">
      <c r="A901" s="774"/>
      <c r="B901" s="3391"/>
      <c r="C901" s="3681"/>
      <c r="D901" s="3681"/>
      <c r="E901" s="3681"/>
      <c r="F901" s="3681"/>
      <c r="G901" s="3681"/>
      <c r="H901" s="3392"/>
      <c r="I901" s="3683"/>
      <c r="J901" s="3684"/>
      <c r="K901" s="1974"/>
      <c r="L901" s="774"/>
      <c r="M901" s="767"/>
      <c r="DF901" s="818"/>
      <c r="DG901" s="772" t="str">
        <f t="shared" si="30"/>
        <v/>
      </c>
      <c r="DH901" s="832">
        <v>991</v>
      </c>
    </row>
    <row r="902" spans="1:112" s="760" customFormat="1" ht="12" hidden="1" customHeight="1" x14ac:dyDescent="0.15">
      <c r="A902" s="774"/>
      <c r="B902" s="3391"/>
      <c r="C902" s="3681"/>
      <c r="D902" s="3681"/>
      <c r="E902" s="3681"/>
      <c r="F902" s="3681"/>
      <c r="G902" s="3681"/>
      <c r="H902" s="3392"/>
      <c r="I902" s="3683"/>
      <c r="J902" s="3684"/>
      <c r="K902" s="1974"/>
      <c r="L902" s="774"/>
      <c r="M902" s="767"/>
      <c r="DF902" s="818"/>
      <c r="DG902" s="772" t="str">
        <f t="shared" si="30"/>
        <v/>
      </c>
      <c r="DH902" s="832">
        <v>992</v>
      </c>
    </row>
    <row r="903" spans="1:112" s="760" customFormat="1" ht="12" hidden="1" customHeight="1" x14ac:dyDescent="0.15">
      <c r="A903" s="774"/>
      <c r="B903" s="3391"/>
      <c r="C903" s="3681"/>
      <c r="D903" s="3681"/>
      <c r="E903" s="3681"/>
      <c r="F903" s="3681"/>
      <c r="G903" s="3681"/>
      <c r="H903" s="3392"/>
      <c r="I903" s="3683"/>
      <c r="J903" s="3684"/>
      <c r="K903" s="1974"/>
      <c r="L903" s="774"/>
      <c r="M903" s="767"/>
      <c r="DF903" s="818"/>
      <c r="DG903" s="772" t="str">
        <f t="shared" si="30"/>
        <v/>
      </c>
      <c r="DH903" s="832">
        <v>993</v>
      </c>
    </row>
    <row r="904" spans="1:112" s="760" customFormat="1" ht="12" hidden="1" customHeight="1" x14ac:dyDescent="0.15">
      <c r="A904" s="774"/>
      <c r="B904" s="3391"/>
      <c r="C904" s="3681"/>
      <c r="D904" s="3681"/>
      <c r="E904" s="3681"/>
      <c r="F904" s="3681"/>
      <c r="G904" s="3681"/>
      <c r="H904" s="3392"/>
      <c r="I904" s="3683"/>
      <c r="J904" s="3684"/>
      <c r="K904" s="1974"/>
      <c r="L904" s="774"/>
      <c r="M904" s="767"/>
      <c r="DF904" s="818"/>
      <c r="DG904" s="772" t="str">
        <f t="shared" si="30"/>
        <v/>
      </c>
      <c r="DH904" s="832">
        <v>994</v>
      </c>
    </row>
    <row r="905" spans="1:112" s="760" customFormat="1" ht="12" hidden="1" customHeight="1" x14ac:dyDescent="0.15">
      <c r="A905" s="774"/>
      <c r="B905" s="3391"/>
      <c r="C905" s="3681"/>
      <c r="D905" s="3681"/>
      <c r="E905" s="3681"/>
      <c r="F905" s="3681"/>
      <c r="G905" s="3681"/>
      <c r="H905" s="3392"/>
      <c r="I905" s="3683"/>
      <c r="J905" s="3684"/>
      <c r="K905" s="1974"/>
      <c r="L905" s="774"/>
      <c r="M905" s="767"/>
      <c r="DF905" s="818"/>
      <c r="DG905" s="772" t="str">
        <f t="shared" si="30"/>
        <v/>
      </c>
      <c r="DH905" s="832">
        <v>995</v>
      </c>
    </row>
    <row r="906" spans="1:112" s="760" customFormat="1" ht="12" hidden="1" customHeight="1" x14ac:dyDescent="0.15">
      <c r="A906" s="774"/>
      <c r="B906" s="3391"/>
      <c r="C906" s="3681"/>
      <c r="D906" s="3681"/>
      <c r="E906" s="3681"/>
      <c r="F906" s="3681"/>
      <c r="G906" s="3681"/>
      <c r="H906" s="3392"/>
      <c r="I906" s="3683"/>
      <c r="J906" s="3684"/>
      <c r="K906" s="1974"/>
      <c r="L906" s="774"/>
      <c r="M906" s="767"/>
      <c r="DF906" s="818"/>
      <c r="DG906" s="772" t="str">
        <f t="shared" si="30"/>
        <v/>
      </c>
      <c r="DH906" s="832">
        <v>996</v>
      </c>
    </row>
    <row r="907" spans="1:112" s="760" customFormat="1" ht="12" hidden="1" customHeight="1" x14ac:dyDescent="0.15">
      <c r="A907" s="774"/>
      <c r="B907" s="3391"/>
      <c r="C907" s="3681"/>
      <c r="D907" s="3681"/>
      <c r="E907" s="3681"/>
      <c r="F907" s="3681"/>
      <c r="G907" s="3681"/>
      <c r="H907" s="3392"/>
      <c r="I907" s="3683"/>
      <c r="J907" s="3684"/>
      <c r="K907" s="1974"/>
      <c r="L907" s="774"/>
      <c r="M907" s="767"/>
      <c r="DF907" s="818"/>
      <c r="DG907" s="772" t="str">
        <f t="shared" si="30"/>
        <v/>
      </c>
      <c r="DH907" s="832">
        <v>997</v>
      </c>
    </row>
    <row r="908" spans="1:112" s="760" customFormat="1" ht="12" hidden="1" customHeight="1" x14ac:dyDescent="0.15">
      <c r="A908" s="774"/>
      <c r="B908" s="3391"/>
      <c r="C908" s="3681"/>
      <c r="D908" s="3681"/>
      <c r="E908" s="3681"/>
      <c r="F908" s="3681"/>
      <c r="G908" s="3681"/>
      <c r="H908" s="3392"/>
      <c r="I908" s="3683"/>
      <c r="J908" s="3684"/>
      <c r="K908" s="1974"/>
      <c r="L908" s="774"/>
      <c r="M908" s="767"/>
      <c r="DF908" s="818"/>
      <c r="DG908" s="772" t="str">
        <f t="shared" si="30"/>
        <v/>
      </c>
      <c r="DH908" s="832">
        <v>998</v>
      </c>
    </row>
    <row r="909" spans="1:112" s="760" customFormat="1" ht="12.75" hidden="1" customHeight="1" x14ac:dyDescent="0.15">
      <c r="A909" s="774"/>
      <c r="B909" s="3391"/>
      <c r="C909" s="3681"/>
      <c r="D909" s="3681"/>
      <c r="E909" s="3681"/>
      <c r="F909" s="3681"/>
      <c r="G909" s="3681"/>
      <c r="H909" s="3392"/>
      <c r="I909" s="3683"/>
      <c r="J909" s="3684"/>
      <c r="K909" s="1974"/>
      <c r="L909" s="774"/>
      <c r="M909" s="767"/>
      <c r="DF909" s="818"/>
      <c r="DG909" s="772" t="str">
        <f t="shared" si="30"/>
        <v/>
      </c>
      <c r="DH909" s="832">
        <v>999</v>
      </c>
    </row>
    <row r="910" spans="1:112" s="760" customFormat="1" ht="12" hidden="1" customHeight="1" x14ac:dyDescent="0.15">
      <c r="A910" s="774"/>
      <c r="B910" s="3391"/>
      <c r="C910" s="3681"/>
      <c r="D910" s="3681"/>
      <c r="E910" s="3681"/>
      <c r="F910" s="3681"/>
      <c r="G910" s="3681"/>
      <c r="H910" s="3392"/>
      <c r="I910" s="3683"/>
      <c r="J910" s="3684"/>
      <c r="K910" s="1974"/>
      <c r="L910" s="774"/>
      <c r="M910" s="767"/>
      <c r="DF910" s="818"/>
      <c r="DG910" s="772" t="str">
        <f t="shared" si="30"/>
        <v/>
      </c>
      <c r="DH910" s="832">
        <v>1000</v>
      </c>
    </row>
    <row r="911" spans="1:112" s="760" customFormat="1" ht="12" hidden="1" customHeight="1" x14ac:dyDescent="0.15">
      <c r="A911" s="774"/>
      <c r="B911" s="3391"/>
      <c r="C911" s="3681"/>
      <c r="D911" s="3681"/>
      <c r="E911" s="3681"/>
      <c r="F911" s="3681"/>
      <c r="G911" s="3681"/>
      <c r="H911" s="3392"/>
      <c r="I911" s="3683"/>
      <c r="J911" s="3684"/>
      <c r="K911" s="1974"/>
      <c r="L911" s="774"/>
      <c r="M911" s="767"/>
      <c r="DF911" s="818"/>
      <c r="DG911" s="772" t="str">
        <f t="shared" si="30"/>
        <v/>
      </c>
      <c r="DH911" s="832">
        <v>1001</v>
      </c>
    </row>
    <row r="912" spans="1:112" s="760" customFormat="1" ht="12" hidden="1" customHeight="1" x14ac:dyDescent="0.15">
      <c r="A912" s="774"/>
      <c r="B912" s="3391"/>
      <c r="C912" s="3681"/>
      <c r="D912" s="3681"/>
      <c r="E912" s="3681"/>
      <c r="F912" s="3681"/>
      <c r="G912" s="3681"/>
      <c r="H912" s="3392"/>
      <c r="I912" s="3683"/>
      <c r="J912" s="3684"/>
      <c r="K912" s="1974"/>
      <c r="L912" s="774"/>
      <c r="M912" s="767"/>
      <c r="DF912" s="818"/>
      <c r="DG912" s="772" t="str">
        <f t="shared" si="30"/>
        <v/>
      </c>
      <c r="DH912" s="832">
        <v>1002</v>
      </c>
    </row>
    <row r="913" spans="1:112" s="760" customFormat="1" ht="12" hidden="1" customHeight="1" x14ac:dyDescent="0.15">
      <c r="A913" s="774"/>
      <c r="B913" s="3391"/>
      <c r="C913" s="3681"/>
      <c r="D913" s="3681"/>
      <c r="E913" s="3681"/>
      <c r="F913" s="3681"/>
      <c r="G913" s="3681"/>
      <c r="H913" s="3392"/>
      <c r="I913" s="3683"/>
      <c r="J913" s="3684"/>
      <c r="K913" s="1974"/>
      <c r="L913" s="774"/>
      <c r="M913" s="767"/>
      <c r="DF913" s="818"/>
      <c r="DG913" s="772" t="str">
        <f t="shared" si="30"/>
        <v/>
      </c>
      <c r="DH913" s="832">
        <v>1003</v>
      </c>
    </row>
    <row r="914" spans="1:112" s="760" customFormat="1" ht="12" hidden="1" customHeight="1" x14ac:dyDescent="0.15">
      <c r="A914" s="774"/>
      <c r="B914" s="3391"/>
      <c r="C914" s="3681"/>
      <c r="D914" s="3681"/>
      <c r="E914" s="3681"/>
      <c r="F914" s="3681"/>
      <c r="G914" s="3681"/>
      <c r="H914" s="3392"/>
      <c r="I914" s="3683"/>
      <c r="J914" s="3684"/>
      <c r="K914" s="1974"/>
      <c r="L914" s="774"/>
      <c r="M914" s="767"/>
      <c r="DF914" s="818"/>
      <c r="DG914" s="772" t="str">
        <f t="shared" si="30"/>
        <v/>
      </c>
      <c r="DH914" s="832">
        <v>1004</v>
      </c>
    </row>
    <row r="915" spans="1:112" s="760" customFormat="1" ht="12" hidden="1" customHeight="1" x14ac:dyDescent="0.15">
      <c r="A915" s="774"/>
      <c r="B915" s="3391"/>
      <c r="C915" s="3681"/>
      <c r="D915" s="3681"/>
      <c r="E915" s="3681"/>
      <c r="F915" s="3681"/>
      <c r="G915" s="3681"/>
      <c r="H915" s="3392"/>
      <c r="I915" s="3683"/>
      <c r="J915" s="3684"/>
      <c r="K915" s="1974"/>
      <c r="L915" s="774"/>
      <c r="M915" s="767"/>
      <c r="DF915" s="818"/>
      <c r="DG915" s="772" t="str">
        <f t="shared" si="30"/>
        <v/>
      </c>
      <c r="DH915" s="832">
        <v>1005</v>
      </c>
    </row>
    <row r="916" spans="1:112" s="760" customFormat="1" ht="12" hidden="1" customHeight="1" x14ac:dyDescent="0.15">
      <c r="A916" s="774"/>
      <c r="B916" s="3391"/>
      <c r="C916" s="3681"/>
      <c r="D916" s="3681"/>
      <c r="E916" s="3681"/>
      <c r="F916" s="3681"/>
      <c r="G916" s="3681"/>
      <c r="H916" s="3392"/>
      <c r="I916" s="3683"/>
      <c r="J916" s="3684"/>
      <c r="K916" s="1974"/>
      <c r="L916" s="774"/>
      <c r="M916" s="767"/>
      <c r="DF916" s="818"/>
      <c r="DG916" s="772" t="str">
        <f t="shared" si="30"/>
        <v/>
      </c>
      <c r="DH916" s="832">
        <v>1006</v>
      </c>
    </row>
    <row r="917" spans="1:112" s="760" customFormat="1" ht="12" hidden="1" customHeight="1" x14ac:dyDescent="0.15">
      <c r="A917" s="774"/>
      <c r="B917" s="3391"/>
      <c r="C917" s="3681"/>
      <c r="D917" s="3681"/>
      <c r="E917" s="3681"/>
      <c r="F917" s="3681"/>
      <c r="G917" s="3681"/>
      <c r="H917" s="3392"/>
      <c r="I917" s="3683"/>
      <c r="J917" s="3684"/>
      <c r="K917" s="1974"/>
      <c r="L917" s="774"/>
      <c r="M917" s="767"/>
      <c r="DF917" s="818"/>
      <c r="DG917" s="772" t="str">
        <f t="shared" si="30"/>
        <v/>
      </c>
      <c r="DH917" s="832">
        <v>1007</v>
      </c>
    </row>
    <row r="918" spans="1:112" s="760" customFormat="1" ht="12" hidden="1" customHeight="1" x14ac:dyDescent="0.15">
      <c r="A918" s="774"/>
      <c r="B918" s="3391"/>
      <c r="C918" s="3681"/>
      <c r="D918" s="3681"/>
      <c r="E918" s="3681"/>
      <c r="F918" s="3681"/>
      <c r="G918" s="3681"/>
      <c r="H918" s="3392"/>
      <c r="I918" s="3683"/>
      <c r="J918" s="3684"/>
      <c r="K918" s="1974"/>
      <c r="L918" s="774"/>
      <c r="M918" s="767"/>
      <c r="DF918" s="818"/>
      <c r="DG918" s="772" t="str">
        <f t="shared" si="30"/>
        <v/>
      </c>
      <c r="DH918" s="832">
        <v>1008</v>
      </c>
    </row>
    <row r="919" spans="1:112" s="760" customFormat="1" ht="12.75" hidden="1" customHeight="1" x14ac:dyDescent="0.15">
      <c r="A919" s="774"/>
      <c r="B919" s="3391"/>
      <c r="C919" s="3681"/>
      <c r="D919" s="3681"/>
      <c r="E919" s="3681"/>
      <c r="F919" s="3681"/>
      <c r="G919" s="3681"/>
      <c r="H919" s="3392"/>
      <c r="I919" s="3683"/>
      <c r="J919" s="3684"/>
      <c r="K919" s="1974"/>
      <c r="L919" s="774"/>
      <c r="M919" s="767"/>
      <c r="DF919" s="818"/>
      <c r="DG919" s="772" t="str">
        <f t="shared" si="30"/>
        <v/>
      </c>
      <c r="DH919" s="832">
        <v>1009</v>
      </c>
    </row>
    <row r="920" spans="1:112" s="760" customFormat="1" ht="12" hidden="1" customHeight="1" x14ac:dyDescent="0.15">
      <c r="A920" s="774"/>
      <c r="B920" s="3391"/>
      <c r="C920" s="3681"/>
      <c r="D920" s="3681"/>
      <c r="E920" s="3681"/>
      <c r="F920" s="3681"/>
      <c r="G920" s="3681"/>
      <c r="H920" s="3392"/>
      <c r="I920" s="3683"/>
      <c r="J920" s="3684"/>
      <c r="K920" s="1974"/>
      <c r="L920" s="774"/>
      <c r="M920" s="767"/>
      <c r="DF920" s="818"/>
      <c r="DG920" s="772" t="str">
        <f t="shared" si="30"/>
        <v/>
      </c>
      <c r="DH920" s="832">
        <v>1010</v>
      </c>
    </row>
    <row r="921" spans="1:112" s="760" customFormat="1" ht="12" hidden="1" customHeight="1" x14ac:dyDescent="0.15">
      <c r="A921" s="774"/>
      <c r="B921" s="3391"/>
      <c r="C921" s="3681"/>
      <c r="D921" s="3681"/>
      <c r="E921" s="3681"/>
      <c r="F921" s="3681"/>
      <c r="G921" s="3681"/>
      <c r="H921" s="3392"/>
      <c r="I921" s="3683"/>
      <c r="J921" s="3684"/>
      <c r="K921" s="1974"/>
      <c r="L921" s="774"/>
      <c r="M921" s="767"/>
      <c r="DF921" s="818"/>
      <c r="DG921" s="772" t="str">
        <f t="shared" si="30"/>
        <v/>
      </c>
      <c r="DH921" s="832">
        <v>1011</v>
      </c>
    </row>
    <row r="922" spans="1:112" s="760" customFormat="1" ht="12" hidden="1" customHeight="1" x14ac:dyDescent="0.15">
      <c r="A922" s="774"/>
      <c r="B922" s="3391"/>
      <c r="C922" s="3681"/>
      <c r="D922" s="3681"/>
      <c r="E922" s="3681"/>
      <c r="F922" s="3681"/>
      <c r="G922" s="3681"/>
      <c r="H922" s="3392"/>
      <c r="I922" s="3683"/>
      <c r="J922" s="3684"/>
      <c r="K922" s="1974"/>
      <c r="L922" s="774"/>
      <c r="M922" s="767"/>
      <c r="DF922" s="818"/>
      <c r="DG922" s="772" t="str">
        <f t="shared" si="30"/>
        <v/>
      </c>
      <c r="DH922" s="832">
        <v>1012</v>
      </c>
    </row>
    <row r="923" spans="1:112" s="760" customFormat="1" ht="12" hidden="1" customHeight="1" x14ac:dyDescent="0.15">
      <c r="A923" s="774"/>
      <c r="B923" s="3391"/>
      <c r="C923" s="3681"/>
      <c r="D923" s="3681"/>
      <c r="E923" s="3681"/>
      <c r="F923" s="3681"/>
      <c r="G923" s="3681"/>
      <c r="H923" s="3392"/>
      <c r="I923" s="3683"/>
      <c r="J923" s="3684"/>
      <c r="K923" s="1974"/>
      <c r="L923" s="774"/>
      <c r="M923" s="767"/>
      <c r="DF923" s="818"/>
      <c r="DG923" s="772" t="str">
        <f t="shared" si="30"/>
        <v/>
      </c>
      <c r="DH923" s="832">
        <v>1013</v>
      </c>
    </row>
    <row r="924" spans="1:112" s="760" customFormat="1" ht="12" hidden="1" customHeight="1" x14ac:dyDescent="0.15">
      <c r="A924" s="774"/>
      <c r="B924" s="3391"/>
      <c r="C924" s="3681"/>
      <c r="D924" s="3681"/>
      <c r="E924" s="3681"/>
      <c r="F924" s="3681"/>
      <c r="G924" s="3681"/>
      <c r="H924" s="3392"/>
      <c r="I924" s="3683"/>
      <c r="J924" s="3684"/>
      <c r="K924" s="1974"/>
      <c r="L924" s="774"/>
      <c r="M924" s="767"/>
      <c r="DF924" s="818"/>
      <c r="DG924" s="772" t="str">
        <f t="shared" si="30"/>
        <v/>
      </c>
      <c r="DH924" s="832">
        <v>1014</v>
      </c>
    </row>
    <row r="925" spans="1:112" s="760" customFormat="1" ht="12" hidden="1" customHeight="1" x14ac:dyDescent="0.15">
      <c r="A925" s="774"/>
      <c r="B925" s="3391"/>
      <c r="C925" s="3681"/>
      <c r="D925" s="3681"/>
      <c r="E925" s="3681"/>
      <c r="F925" s="3681"/>
      <c r="G925" s="3681"/>
      <c r="H925" s="3392"/>
      <c r="I925" s="3683"/>
      <c r="J925" s="3684"/>
      <c r="K925" s="1974"/>
      <c r="L925" s="774"/>
      <c r="M925" s="767"/>
      <c r="DF925" s="818"/>
      <c r="DG925" s="772" t="str">
        <f t="shared" si="30"/>
        <v/>
      </c>
      <c r="DH925" s="832">
        <v>1015</v>
      </c>
    </row>
    <row r="926" spans="1:112" s="760" customFormat="1" ht="12" hidden="1" customHeight="1" x14ac:dyDescent="0.15">
      <c r="A926" s="774"/>
      <c r="B926" s="3391"/>
      <c r="C926" s="3681"/>
      <c r="D926" s="3681"/>
      <c r="E926" s="3681"/>
      <c r="F926" s="3681"/>
      <c r="G926" s="3681"/>
      <c r="H926" s="3392"/>
      <c r="I926" s="3683"/>
      <c r="J926" s="3684"/>
      <c r="K926" s="1974"/>
      <c r="L926" s="774"/>
      <c r="M926" s="767"/>
      <c r="DF926" s="818"/>
      <c r="DG926" s="772" t="str">
        <f t="shared" si="30"/>
        <v/>
      </c>
      <c r="DH926" s="832">
        <v>1016</v>
      </c>
    </row>
    <row r="927" spans="1:112" s="760" customFormat="1" ht="12" hidden="1" customHeight="1" x14ac:dyDescent="0.15">
      <c r="A927" s="774"/>
      <c r="B927" s="3391"/>
      <c r="C927" s="3681"/>
      <c r="D927" s="3681"/>
      <c r="E927" s="3681"/>
      <c r="F927" s="3681"/>
      <c r="G927" s="3681"/>
      <c r="H927" s="3392"/>
      <c r="I927" s="3683"/>
      <c r="J927" s="3684"/>
      <c r="K927" s="1974"/>
      <c r="L927" s="774"/>
      <c r="M927" s="767"/>
      <c r="DF927" s="818"/>
      <c r="DG927" s="772" t="str">
        <f t="shared" si="30"/>
        <v/>
      </c>
      <c r="DH927" s="832">
        <v>1017</v>
      </c>
    </row>
    <row r="928" spans="1:112" s="760" customFormat="1" ht="12" hidden="1" customHeight="1" x14ac:dyDescent="0.15">
      <c r="A928" s="774"/>
      <c r="B928" s="3391"/>
      <c r="C928" s="3681"/>
      <c r="D928" s="3681"/>
      <c r="E928" s="3681"/>
      <c r="F928" s="3681"/>
      <c r="G928" s="3681"/>
      <c r="H928" s="3392"/>
      <c r="I928" s="3683"/>
      <c r="J928" s="3684"/>
      <c r="K928" s="1974"/>
      <c r="L928" s="774"/>
      <c r="M928" s="767"/>
      <c r="DF928" s="818"/>
      <c r="DG928" s="772" t="str">
        <f t="shared" si="30"/>
        <v/>
      </c>
      <c r="DH928" s="832">
        <v>1018</v>
      </c>
    </row>
    <row r="929" spans="1:112" s="760" customFormat="1" ht="12" hidden="1" customHeight="1" x14ac:dyDescent="0.15">
      <c r="A929" s="774"/>
      <c r="B929" s="3391"/>
      <c r="C929" s="3681"/>
      <c r="D929" s="3681"/>
      <c r="E929" s="3681"/>
      <c r="F929" s="3681"/>
      <c r="G929" s="3681"/>
      <c r="H929" s="3392"/>
      <c r="I929" s="3683"/>
      <c r="J929" s="3684"/>
      <c r="K929" s="1974"/>
      <c r="L929" s="774"/>
      <c r="M929" s="767"/>
      <c r="DF929" s="818"/>
      <c r="DG929" s="772" t="str">
        <f t="shared" si="30"/>
        <v/>
      </c>
      <c r="DH929" s="832">
        <v>1019</v>
      </c>
    </row>
    <row r="930" spans="1:112" s="760" customFormat="1" ht="12" hidden="1" customHeight="1" x14ac:dyDescent="0.15">
      <c r="A930" s="774"/>
      <c r="B930" s="3391"/>
      <c r="C930" s="3681"/>
      <c r="D930" s="3681"/>
      <c r="E930" s="3681"/>
      <c r="F930" s="3681"/>
      <c r="G930" s="3681"/>
      <c r="H930" s="3392"/>
      <c r="I930" s="3683"/>
      <c r="J930" s="3684"/>
      <c r="K930" s="1974"/>
      <c r="L930" s="774"/>
      <c r="M930" s="767"/>
      <c r="DF930" s="818"/>
      <c r="DG930" s="772" t="str">
        <f t="shared" si="30"/>
        <v/>
      </c>
      <c r="DH930" s="832">
        <v>1020</v>
      </c>
    </row>
    <row r="931" spans="1:112" s="760" customFormat="1" ht="12" hidden="1" customHeight="1" x14ac:dyDescent="0.15">
      <c r="A931" s="774"/>
      <c r="B931" s="3391"/>
      <c r="C931" s="3681"/>
      <c r="D931" s="3681"/>
      <c r="E931" s="3681"/>
      <c r="F931" s="3681"/>
      <c r="G931" s="3681"/>
      <c r="H931" s="3392"/>
      <c r="I931" s="3683"/>
      <c r="J931" s="3684"/>
      <c r="K931" s="1974"/>
      <c r="L931" s="774"/>
      <c r="M931" s="767"/>
      <c r="DF931" s="818"/>
      <c r="DG931" s="772" t="str">
        <f t="shared" si="30"/>
        <v/>
      </c>
      <c r="DH931" s="832">
        <v>1021</v>
      </c>
    </row>
    <row r="932" spans="1:112" s="760" customFormat="1" ht="12" hidden="1" customHeight="1" x14ac:dyDescent="0.15">
      <c r="A932" s="774"/>
      <c r="B932" s="3391"/>
      <c r="C932" s="3681"/>
      <c r="D932" s="3681"/>
      <c r="E932" s="3681"/>
      <c r="F932" s="3681"/>
      <c r="G932" s="3681"/>
      <c r="H932" s="3392"/>
      <c r="I932" s="3683"/>
      <c r="J932" s="3684"/>
      <c r="K932" s="1974"/>
      <c r="L932" s="774"/>
      <c r="M932" s="767"/>
      <c r="DF932" s="818"/>
      <c r="DG932" s="772" t="str">
        <f t="shared" si="30"/>
        <v/>
      </c>
      <c r="DH932" s="832">
        <v>1022</v>
      </c>
    </row>
    <row r="933" spans="1:112" s="760" customFormat="1" ht="12" hidden="1" customHeight="1" x14ac:dyDescent="0.15">
      <c r="A933" s="774"/>
      <c r="B933" s="3391"/>
      <c r="C933" s="3681"/>
      <c r="D933" s="3681"/>
      <c r="E933" s="3681"/>
      <c r="F933" s="3681"/>
      <c r="G933" s="3681"/>
      <c r="H933" s="3392"/>
      <c r="I933" s="3683"/>
      <c r="J933" s="3684"/>
      <c r="K933" s="1974"/>
      <c r="L933" s="774"/>
      <c r="M933" s="767"/>
      <c r="DF933" s="818"/>
      <c r="DG933" s="772" t="str">
        <f t="shared" si="30"/>
        <v/>
      </c>
      <c r="DH933" s="832">
        <v>1023</v>
      </c>
    </row>
    <row r="934" spans="1:112" s="760" customFormat="1" ht="12" hidden="1" customHeight="1" x14ac:dyDescent="0.15">
      <c r="A934" s="774"/>
      <c r="B934" s="3391"/>
      <c r="C934" s="3681"/>
      <c r="D934" s="3681"/>
      <c r="E934" s="3681"/>
      <c r="F934" s="3681"/>
      <c r="G934" s="3681"/>
      <c r="H934" s="3392"/>
      <c r="I934" s="3683"/>
      <c r="J934" s="3684"/>
      <c r="K934" s="1974"/>
      <c r="L934" s="774"/>
      <c r="M934" s="767"/>
      <c r="DF934" s="818"/>
      <c r="DG934" s="772" t="str">
        <f t="shared" si="30"/>
        <v/>
      </c>
      <c r="DH934" s="832">
        <v>1024</v>
      </c>
    </row>
    <row r="935" spans="1:112" s="760" customFormat="1" ht="12" hidden="1" customHeight="1" x14ac:dyDescent="0.15">
      <c r="A935" s="774"/>
      <c r="B935" s="3391"/>
      <c r="C935" s="3681"/>
      <c r="D935" s="3681"/>
      <c r="E935" s="3681"/>
      <c r="F935" s="3681"/>
      <c r="G935" s="3681"/>
      <c r="H935" s="3392"/>
      <c r="I935" s="3683"/>
      <c r="J935" s="3684"/>
      <c r="K935" s="1974"/>
      <c r="L935" s="774"/>
      <c r="M935" s="767"/>
      <c r="DF935" s="818"/>
      <c r="DG935" s="772" t="str">
        <f t="shared" si="30"/>
        <v/>
      </c>
      <c r="DH935" s="832">
        <v>1025</v>
      </c>
    </row>
    <row r="936" spans="1:112" s="760" customFormat="1" ht="12" hidden="1" customHeight="1" x14ac:dyDescent="0.15">
      <c r="A936" s="774"/>
      <c r="B936" s="3391"/>
      <c r="C936" s="3681"/>
      <c r="D936" s="3681"/>
      <c r="E936" s="3681"/>
      <c r="F936" s="3681"/>
      <c r="G936" s="3681"/>
      <c r="H936" s="3392"/>
      <c r="I936" s="3683"/>
      <c r="J936" s="3684"/>
      <c r="K936" s="1974"/>
      <c r="L936" s="774"/>
      <c r="M936" s="767"/>
      <c r="DF936" s="818"/>
      <c r="DG936" s="772" t="str">
        <f t="shared" si="30"/>
        <v/>
      </c>
      <c r="DH936" s="832">
        <v>1026</v>
      </c>
    </row>
    <row r="937" spans="1:112" s="760" customFormat="1" ht="12.75" hidden="1" customHeight="1" x14ac:dyDescent="0.15">
      <c r="A937" s="774"/>
      <c r="B937" s="3391"/>
      <c r="C937" s="3681"/>
      <c r="D937" s="3681"/>
      <c r="E937" s="3681"/>
      <c r="F937" s="3681"/>
      <c r="G937" s="3681"/>
      <c r="H937" s="3392"/>
      <c r="I937" s="3683"/>
      <c r="J937" s="3684"/>
      <c r="K937" s="1974"/>
      <c r="L937" s="774"/>
      <c r="M937" s="767"/>
      <c r="DF937" s="818"/>
      <c r="DG937" s="772" t="str">
        <f t="shared" si="30"/>
        <v/>
      </c>
      <c r="DH937" s="832">
        <v>1027</v>
      </c>
    </row>
    <row r="938" spans="1:112" s="760" customFormat="1" ht="12" hidden="1" customHeight="1" x14ac:dyDescent="0.15">
      <c r="A938" s="774"/>
      <c r="B938" s="3391"/>
      <c r="C938" s="3681"/>
      <c r="D938" s="3681"/>
      <c r="E938" s="3681"/>
      <c r="F938" s="3681"/>
      <c r="G938" s="3681"/>
      <c r="H938" s="3392"/>
      <c r="I938" s="3683"/>
      <c r="J938" s="3684"/>
      <c r="K938" s="1974"/>
      <c r="L938" s="774"/>
      <c r="M938" s="767"/>
      <c r="DF938" s="818"/>
      <c r="DG938" s="772" t="str">
        <f t="shared" si="30"/>
        <v/>
      </c>
      <c r="DH938" s="832">
        <v>1028</v>
      </c>
    </row>
    <row r="939" spans="1:112" s="760" customFormat="1" ht="12" hidden="1" customHeight="1" x14ac:dyDescent="0.15">
      <c r="A939" s="774"/>
      <c r="B939" s="3391"/>
      <c r="C939" s="3681"/>
      <c r="D939" s="3681"/>
      <c r="E939" s="3681"/>
      <c r="F939" s="3681"/>
      <c r="G939" s="3681"/>
      <c r="H939" s="3392"/>
      <c r="I939" s="3683"/>
      <c r="J939" s="3684"/>
      <c r="K939" s="1974"/>
      <c r="L939" s="774"/>
      <c r="M939" s="767"/>
      <c r="DF939" s="818"/>
      <c r="DG939" s="772" t="str">
        <f t="shared" si="30"/>
        <v/>
      </c>
      <c r="DH939" s="832">
        <v>1029</v>
      </c>
    </row>
    <row r="940" spans="1:112" s="760" customFormat="1" ht="12" hidden="1" customHeight="1" x14ac:dyDescent="0.15">
      <c r="A940" s="774"/>
      <c r="B940" s="3391"/>
      <c r="C940" s="3681"/>
      <c r="D940" s="3681"/>
      <c r="E940" s="3681"/>
      <c r="F940" s="3681"/>
      <c r="G940" s="3681"/>
      <c r="H940" s="3392"/>
      <c r="I940" s="3683"/>
      <c r="J940" s="3684"/>
      <c r="K940" s="1974"/>
      <c r="L940" s="774"/>
      <c r="M940" s="767"/>
      <c r="DF940" s="818"/>
      <c r="DG940" s="772" t="str">
        <f t="shared" si="30"/>
        <v/>
      </c>
      <c r="DH940" s="832">
        <v>1030</v>
      </c>
    </row>
    <row r="941" spans="1:112" s="760" customFormat="1" ht="12" hidden="1" customHeight="1" x14ac:dyDescent="0.15">
      <c r="A941" s="774"/>
      <c r="B941" s="3391"/>
      <c r="C941" s="3681"/>
      <c r="D941" s="3681"/>
      <c r="E941" s="3681"/>
      <c r="F941" s="3681"/>
      <c r="G941" s="3681"/>
      <c r="H941" s="3392"/>
      <c r="I941" s="3683"/>
      <c r="J941" s="3684"/>
      <c r="K941" s="1974"/>
      <c r="L941" s="774"/>
      <c r="M941" s="767"/>
      <c r="DF941" s="818"/>
      <c r="DG941" s="772" t="str">
        <f t="shared" si="30"/>
        <v/>
      </c>
      <c r="DH941" s="832">
        <v>1031</v>
      </c>
    </row>
    <row r="942" spans="1:112" s="760" customFormat="1" ht="12" hidden="1" customHeight="1" x14ac:dyDescent="0.15">
      <c r="A942" s="774"/>
      <c r="B942" s="3391"/>
      <c r="C942" s="3681"/>
      <c r="D942" s="3681"/>
      <c r="E942" s="3681"/>
      <c r="F942" s="3681"/>
      <c r="G942" s="3681"/>
      <c r="H942" s="3392"/>
      <c r="I942" s="3683"/>
      <c r="J942" s="3684"/>
      <c r="K942" s="1974"/>
      <c r="L942" s="774"/>
      <c r="M942" s="767"/>
      <c r="DF942" s="818"/>
      <c r="DG942" s="772" t="str">
        <f t="shared" si="30"/>
        <v/>
      </c>
      <c r="DH942" s="832">
        <v>1032</v>
      </c>
    </row>
    <row r="943" spans="1:112" s="760" customFormat="1" ht="12" hidden="1" customHeight="1" x14ac:dyDescent="0.15">
      <c r="A943" s="774"/>
      <c r="B943" s="3391"/>
      <c r="C943" s="3681"/>
      <c r="D943" s="3681"/>
      <c r="E943" s="3681"/>
      <c r="F943" s="3681"/>
      <c r="G943" s="3681"/>
      <c r="H943" s="3392"/>
      <c r="I943" s="3683"/>
      <c r="J943" s="3684"/>
      <c r="K943" s="1974"/>
      <c r="L943" s="774"/>
      <c r="M943" s="767"/>
      <c r="DF943" s="818"/>
      <c r="DG943" s="772" t="str">
        <f t="shared" si="30"/>
        <v/>
      </c>
      <c r="DH943" s="832">
        <v>1033</v>
      </c>
    </row>
    <row r="944" spans="1:112" s="760" customFormat="1" ht="12" hidden="1" customHeight="1" x14ac:dyDescent="0.15">
      <c r="A944" s="774"/>
      <c r="B944" s="3391"/>
      <c r="C944" s="3681"/>
      <c r="D944" s="3681"/>
      <c r="E944" s="3681"/>
      <c r="F944" s="3681"/>
      <c r="G944" s="3681"/>
      <c r="H944" s="3392"/>
      <c r="I944" s="3683"/>
      <c r="J944" s="3684"/>
      <c r="K944" s="1974"/>
      <c r="L944" s="774"/>
      <c r="M944" s="767"/>
      <c r="DF944" s="818"/>
      <c r="DG944" s="772" t="str">
        <f t="shared" si="30"/>
        <v/>
      </c>
      <c r="DH944" s="832">
        <v>1034</v>
      </c>
    </row>
    <row r="945" spans="1:112" s="760" customFormat="1" ht="12" hidden="1" customHeight="1" x14ac:dyDescent="0.15">
      <c r="A945" s="774"/>
      <c r="B945" s="3391"/>
      <c r="C945" s="3681"/>
      <c r="D945" s="3681"/>
      <c r="E945" s="3681"/>
      <c r="F945" s="3681"/>
      <c r="G945" s="3681"/>
      <c r="H945" s="3392"/>
      <c r="I945" s="3683"/>
      <c r="J945" s="3684"/>
      <c r="K945" s="1974"/>
      <c r="L945" s="774"/>
      <c r="M945" s="767"/>
      <c r="DF945" s="818"/>
      <c r="DG945" s="772" t="str">
        <f t="shared" si="30"/>
        <v/>
      </c>
      <c r="DH945" s="832">
        <v>1035</v>
      </c>
    </row>
    <row r="946" spans="1:112" s="760" customFormat="1" ht="12" hidden="1" customHeight="1" x14ac:dyDescent="0.15">
      <c r="A946" s="774"/>
      <c r="B946" s="3391"/>
      <c r="C946" s="3681"/>
      <c r="D946" s="3681"/>
      <c r="E946" s="3681"/>
      <c r="F946" s="3681"/>
      <c r="G946" s="3681"/>
      <c r="H946" s="3392"/>
      <c r="I946" s="3683"/>
      <c r="J946" s="3684"/>
      <c r="K946" s="1974"/>
      <c r="L946" s="774"/>
      <c r="M946" s="767"/>
      <c r="DF946" s="818"/>
      <c r="DG946" s="772" t="str">
        <f t="shared" si="30"/>
        <v/>
      </c>
      <c r="DH946" s="832">
        <v>1036</v>
      </c>
    </row>
    <row r="947" spans="1:112" s="760" customFormat="1" ht="12.75" hidden="1" customHeight="1" x14ac:dyDescent="0.15">
      <c r="A947" s="774"/>
      <c r="B947" s="3391"/>
      <c r="C947" s="3681"/>
      <c r="D947" s="3681"/>
      <c r="E947" s="3681"/>
      <c r="F947" s="3681"/>
      <c r="G947" s="3681"/>
      <c r="H947" s="3392"/>
      <c r="I947" s="3683"/>
      <c r="J947" s="3684"/>
      <c r="K947" s="1974"/>
      <c r="L947" s="774"/>
      <c r="M947" s="767"/>
      <c r="DF947" s="818"/>
      <c r="DG947" s="772" t="str">
        <f t="shared" ref="DG947:DG1010" si="31">IF(COUNTA(A947:M947)&gt;0,DH947,"")</f>
        <v/>
      </c>
      <c r="DH947" s="832">
        <v>1037</v>
      </c>
    </row>
    <row r="948" spans="1:112" s="760" customFormat="1" ht="12" hidden="1" customHeight="1" x14ac:dyDescent="0.15">
      <c r="A948" s="774"/>
      <c r="B948" s="3391"/>
      <c r="C948" s="3681"/>
      <c r="D948" s="3681"/>
      <c r="E948" s="3681"/>
      <c r="F948" s="3681"/>
      <c r="G948" s="3681"/>
      <c r="H948" s="3392"/>
      <c r="I948" s="3683"/>
      <c r="J948" s="3684"/>
      <c r="K948" s="1974"/>
      <c r="L948" s="774"/>
      <c r="M948" s="767"/>
      <c r="DF948" s="818"/>
      <c r="DG948" s="772" t="str">
        <f t="shared" si="31"/>
        <v/>
      </c>
      <c r="DH948" s="832">
        <v>1038</v>
      </c>
    </row>
    <row r="949" spans="1:112" s="760" customFormat="1" ht="12" hidden="1" customHeight="1" x14ac:dyDescent="0.15">
      <c r="A949" s="774"/>
      <c r="B949" s="3391"/>
      <c r="C949" s="3681"/>
      <c r="D949" s="3681"/>
      <c r="E949" s="3681"/>
      <c r="F949" s="3681"/>
      <c r="G949" s="3681"/>
      <c r="H949" s="3392"/>
      <c r="I949" s="3683"/>
      <c r="J949" s="3684"/>
      <c r="K949" s="1974"/>
      <c r="L949" s="774"/>
      <c r="M949" s="767"/>
      <c r="DF949" s="818"/>
      <c r="DG949" s="772" t="str">
        <f t="shared" si="31"/>
        <v/>
      </c>
      <c r="DH949" s="832">
        <v>1039</v>
      </c>
    </row>
    <row r="950" spans="1:112" s="760" customFormat="1" ht="12" hidden="1" customHeight="1" x14ac:dyDescent="0.15">
      <c r="A950" s="774"/>
      <c r="B950" s="3391"/>
      <c r="C950" s="3681"/>
      <c r="D950" s="3681"/>
      <c r="E950" s="3681"/>
      <c r="F950" s="3681"/>
      <c r="G950" s="3681"/>
      <c r="H950" s="3392"/>
      <c r="I950" s="3683"/>
      <c r="J950" s="3684"/>
      <c r="K950" s="1974"/>
      <c r="L950" s="774"/>
      <c r="M950" s="767"/>
      <c r="DF950" s="818"/>
      <c r="DG950" s="772" t="str">
        <f t="shared" si="31"/>
        <v/>
      </c>
      <c r="DH950" s="832">
        <v>1040</v>
      </c>
    </row>
    <row r="951" spans="1:112" s="760" customFormat="1" ht="12" hidden="1" customHeight="1" x14ac:dyDescent="0.15">
      <c r="A951" s="774"/>
      <c r="B951" s="3391"/>
      <c r="C951" s="3681"/>
      <c r="D951" s="3681"/>
      <c r="E951" s="3681"/>
      <c r="F951" s="3681"/>
      <c r="G951" s="3681"/>
      <c r="H951" s="3392"/>
      <c r="I951" s="3683"/>
      <c r="J951" s="3684"/>
      <c r="K951" s="1974"/>
      <c r="L951" s="774"/>
      <c r="M951" s="767"/>
      <c r="DF951" s="818"/>
      <c r="DG951" s="772" t="str">
        <f t="shared" si="31"/>
        <v/>
      </c>
      <c r="DH951" s="832">
        <v>1041</v>
      </c>
    </row>
    <row r="952" spans="1:112" s="760" customFormat="1" ht="12" hidden="1" customHeight="1" x14ac:dyDescent="0.15">
      <c r="A952" s="774"/>
      <c r="B952" s="3391"/>
      <c r="C952" s="3681"/>
      <c r="D952" s="3681"/>
      <c r="E952" s="3681"/>
      <c r="F952" s="3681"/>
      <c r="G952" s="3681"/>
      <c r="H952" s="3392"/>
      <c r="I952" s="3683"/>
      <c r="J952" s="3684"/>
      <c r="K952" s="1974"/>
      <c r="L952" s="774"/>
      <c r="M952" s="767"/>
      <c r="DF952" s="818"/>
      <c r="DG952" s="772" t="str">
        <f t="shared" si="31"/>
        <v/>
      </c>
      <c r="DH952" s="832">
        <v>1042</v>
      </c>
    </row>
    <row r="953" spans="1:112" s="760" customFormat="1" ht="12" hidden="1" customHeight="1" x14ac:dyDescent="0.15">
      <c r="A953" s="774"/>
      <c r="B953" s="3391"/>
      <c r="C953" s="3681"/>
      <c r="D953" s="3681"/>
      <c r="E953" s="3681"/>
      <c r="F953" s="3681"/>
      <c r="G953" s="3681"/>
      <c r="H953" s="3392"/>
      <c r="I953" s="3683"/>
      <c r="J953" s="3684"/>
      <c r="K953" s="1974"/>
      <c r="L953" s="774"/>
      <c r="M953" s="767"/>
      <c r="DF953" s="818"/>
      <c r="DG953" s="772" t="str">
        <f t="shared" si="31"/>
        <v/>
      </c>
      <c r="DH953" s="832">
        <v>1043</v>
      </c>
    </row>
    <row r="954" spans="1:112" s="760" customFormat="1" ht="12" hidden="1" customHeight="1" x14ac:dyDescent="0.15">
      <c r="A954" s="774"/>
      <c r="B954" s="3391"/>
      <c r="C954" s="3681"/>
      <c r="D954" s="3681"/>
      <c r="E954" s="3681"/>
      <c r="F954" s="3681"/>
      <c r="G954" s="3681"/>
      <c r="H954" s="3392"/>
      <c r="I954" s="3683"/>
      <c r="J954" s="3684"/>
      <c r="K954" s="1974"/>
      <c r="L954" s="774"/>
      <c r="M954" s="767"/>
      <c r="DF954" s="818"/>
      <c r="DG954" s="772" t="str">
        <f t="shared" si="31"/>
        <v/>
      </c>
      <c r="DH954" s="832">
        <v>1044</v>
      </c>
    </row>
    <row r="955" spans="1:112" s="760" customFormat="1" ht="12" hidden="1" customHeight="1" x14ac:dyDescent="0.15">
      <c r="A955" s="774"/>
      <c r="B955" s="3391"/>
      <c r="C955" s="3681"/>
      <c r="D955" s="3681"/>
      <c r="E955" s="3681"/>
      <c r="F955" s="3681"/>
      <c r="G955" s="3681"/>
      <c r="H955" s="3392"/>
      <c r="I955" s="3683"/>
      <c r="J955" s="3684"/>
      <c r="K955" s="1974"/>
      <c r="L955" s="774"/>
      <c r="M955" s="767"/>
      <c r="DF955" s="818"/>
      <c r="DG955" s="772" t="str">
        <f t="shared" si="31"/>
        <v/>
      </c>
      <c r="DH955" s="832">
        <v>1045</v>
      </c>
    </row>
    <row r="956" spans="1:112" s="760" customFormat="1" ht="12" hidden="1" customHeight="1" x14ac:dyDescent="0.15">
      <c r="A956" s="774"/>
      <c r="B956" s="3391"/>
      <c r="C956" s="3681"/>
      <c r="D956" s="3681"/>
      <c r="E956" s="3681"/>
      <c r="F956" s="3681"/>
      <c r="G956" s="3681"/>
      <c r="H956" s="3392"/>
      <c r="I956" s="3683"/>
      <c r="J956" s="3684"/>
      <c r="K956" s="1974"/>
      <c r="L956" s="774"/>
      <c r="M956" s="767"/>
      <c r="DF956" s="818"/>
      <c r="DG956" s="772" t="str">
        <f t="shared" si="31"/>
        <v/>
      </c>
      <c r="DH956" s="832">
        <v>1046</v>
      </c>
    </row>
    <row r="957" spans="1:112" s="760" customFormat="1" ht="12.75" hidden="1" customHeight="1" x14ac:dyDescent="0.15">
      <c r="A957" s="774"/>
      <c r="B957" s="3391"/>
      <c r="C957" s="3681"/>
      <c r="D957" s="3681"/>
      <c r="E957" s="3681"/>
      <c r="F957" s="3681"/>
      <c r="G957" s="3681"/>
      <c r="H957" s="3392"/>
      <c r="I957" s="3683"/>
      <c r="J957" s="3684"/>
      <c r="K957" s="1974"/>
      <c r="L957" s="774"/>
      <c r="M957" s="767"/>
      <c r="DF957" s="818"/>
      <c r="DG957" s="772" t="str">
        <f t="shared" si="31"/>
        <v/>
      </c>
      <c r="DH957" s="832">
        <v>1047</v>
      </c>
    </row>
    <row r="958" spans="1:112" s="760" customFormat="1" ht="12" hidden="1" customHeight="1" x14ac:dyDescent="0.15">
      <c r="A958" s="774"/>
      <c r="B958" s="3391"/>
      <c r="C958" s="3681"/>
      <c r="D958" s="3681"/>
      <c r="E958" s="3681"/>
      <c r="F958" s="3681"/>
      <c r="G958" s="3681"/>
      <c r="H958" s="3392"/>
      <c r="I958" s="3683"/>
      <c r="J958" s="3684"/>
      <c r="K958" s="1974"/>
      <c r="L958" s="774"/>
      <c r="M958" s="767"/>
      <c r="DF958" s="818"/>
      <c r="DG958" s="772" t="str">
        <f t="shared" si="31"/>
        <v/>
      </c>
      <c r="DH958" s="832">
        <v>1048</v>
      </c>
    </row>
    <row r="959" spans="1:112" s="760" customFormat="1" ht="12" hidden="1" customHeight="1" x14ac:dyDescent="0.15">
      <c r="A959" s="774"/>
      <c r="B959" s="3391"/>
      <c r="C959" s="3681"/>
      <c r="D959" s="3681"/>
      <c r="E959" s="3681"/>
      <c r="F959" s="3681"/>
      <c r="G959" s="3681"/>
      <c r="H959" s="3392"/>
      <c r="I959" s="3683"/>
      <c r="J959" s="3684"/>
      <c r="K959" s="1974"/>
      <c r="L959" s="774"/>
      <c r="M959" s="767"/>
      <c r="DF959" s="818"/>
      <c r="DG959" s="772" t="str">
        <f t="shared" si="31"/>
        <v/>
      </c>
      <c r="DH959" s="832">
        <v>1049</v>
      </c>
    </row>
    <row r="960" spans="1:112" s="760" customFormat="1" ht="12" hidden="1" customHeight="1" x14ac:dyDescent="0.15">
      <c r="A960" s="774"/>
      <c r="B960" s="3391"/>
      <c r="C960" s="3681"/>
      <c r="D960" s="3681"/>
      <c r="E960" s="3681"/>
      <c r="F960" s="3681"/>
      <c r="G960" s="3681"/>
      <c r="H960" s="3392"/>
      <c r="I960" s="3683"/>
      <c r="J960" s="3684"/>
      <c r="K960" s="1974"/>
      <c r="L960" s="774"/>
      <c r="M960" s="767"/>
      <c r="DF960" s="818"/>
      <c r="DG960" s="772" t="str">
        <f t="shared" si="31"/>
        <v/>
      </c>
      <c r="DH960" s="832">
        <v>1050</v>
      </c>
    </row>
    <row r="961" spans="1:112" s="760" customFormat="1" ht="12" hidden="1" customHeight="1" x14ac:dyDescent="0.15">
      <c r="A961" s="774"/>
      <c r="B961" s="3391"/>
      <c r="C961" s="3681"/>
      <c r="D961" s="3681"/>
      <c r="E961" s="3681"/>
      <c r="F961" s="3681"/>
      <c r="G961" s="3681"/>
      <c r="H961" s="3392"/>
      <c r="I961" s="3683"/>
      <c r="J961" s="3684"/>
      <c r="K961" s="1974"/>
      <c r="L961" s="774"/>
      <c r="M961" s="767"/>
      <c r="DF961" s="818"/>
      <c r="DG961" s="772" t="str">
        <f t="shared" si="31"/>
        <v/>
      </c>
      <c r="DH961" s="832">
        <v>1051</v>
      </c>
    </row>
    <row r="962" spans="1:112" s="760" customFormat="1" ht="12" hidden="1" customHeight="1" x14ac:dyDescent="0.15">
      <c r="A962" s="774"/>
      <c r="B962" s="3391"/>
      <c r="C962" s="3681"/>
      <c r="D962" s="3681"/>
      <c r="E962" s="3681"/>
      <c r="F962" s="3681"/>
      <c r="G962" s="3681"/>
      <c r="H962" s="3392"/>
      <c r="I962" s="3683"/>
      <c r="J962" s="3684"/>
      <c r="K962" s="1974"/>
      <c r="L962" s="774"/>
      <c r="M962" s="767"/>
      <c r="DF962" s="818"/>
      <c r="DG962" s="772" t="str">
        <f t="shared" si="31"/>
        <v/>
      </c>
      <c r="DH962" s="832">
        <v>1052</v>
      </c>
    </row>
    <row r="963" spans="1:112" s="760" customFormat="1" ht="12" hidden="1" customHeight="1" x14ac:dyDescent="0.15">
      <c r="A963" s="774"/>
      <c r="B963" s="3391"/>
      <c r="C963" s="3681"/>
      <c r="D963" s="3681"/>
      <c r="E963" s="3681"/>
      <c r="F963" s="3681"/>
      <c r="G963" s="3681"/>
      <c r="H963" s="3392"/>
      <c r="I963" s="3683"/>
      <c r="J963" s="3684"/>
      <c r="K963" s="1974"/>
      <c r="L963" s="774"/>
      <c r="M963" s="767"/>
      <c r="DF963" s="818"/>
      <c r="DG963" s="772" t="str">
        <f t="shared" si="31"/>
        <v/>
      </c>
      <c r="DH963" s="832">
        <v>1053</v>
      </c>
    </row>
    <row r="964" spans="1:112" s="760" customFormat="1" ht="12" hidden="1" customHeight="1" x14ac:dyDescent="0.15">
      <c r="A964" s="774"/>
      <c r="B964" s="3391"/>
      <c r="C964" s="3681"/>
      <c r="D964" s="3681"/>
      <c r="E964" s="3681"/>
      <c r="F964" s="3681"/>
      <c r="G964" s="3681"/>
      <c r="H964" s="3392"/>
      <c r="I964" s="3683"/>
      <c r="J964" s="3684"/>
      <c r="K964" s="1974"/>
      <c r="L964" s="774"/>
      <c r="M964" s="767"/>
      <c r="DF964" s="818"/>
      <c r="DG964" s="772" t="str">
        <f t="shared" si="31"/>
        <v/>
      </c>
      <c r="DH964" s="832">
        <v>1054</v>
      </c>
    </row>
    <row r="965" spans="1:112" s="760" customFormat="1" ht="12" hidden="1" customHeight="1" x14ac:dyDescent="0.15">
      <c r="A965" s="774"/>
      <c r="B965" s="3391"/>
      <c r="C965" s="3681"/>
      <c r="D965" s="3681"/>
      <c r="E965" s="3681"/>
      <c r="F965" s="3681"/>
      <c r="G965" s="3681"/>
      <c r="H965" s="3392"/>
      <c r="I965" s="3683"/>
      <c r="J965" s="3684"/>
      <c r="K965" s="1974"/>
      <c r="L965" s="774"/>
      <c r="M965" s="767"/>
      <c r="DF965" s="818"/>
      <c r="DG965" s="772" t="str">
        <f t="shared" si="31"/>
        <v/>
      </c>
      <c r="DH965" s="832">
        <v>1055</v>
      </c>
    </row>
    <row r="966" spans="1:112" s="760" customFormat="1" ht="12" hidden="1" customHeight="1" x14ac:dyDescent="0.15">
      <c r="A966" s="774"/>
      <c r="B966" s="3391"/>
      <c r="C966" s="3681"/>
      <c r="D966" s="3681"/>
      <c r="E966" s="3681"/>
      <c r="F966" s="3681"/>
      <c r="G966" s="3681"/>
      <c r="H966" s="3392"/>
      <c r="I966" s="3683"/>
      <c r="J966" s="3684"/>
      <c r="K966" s="1974"/>
      <c r="L966" s="774"/>
      <c r="M966" s="767"/>
      <c r="DF966" s="818"/>
      <c r="DG966" s="772" t="str">
        <f t="shared" si="31"/>
        <v/>
      </c>
      <c r="DH966" s="832">
        <v>1056</v>
      </c>
    </row>
    <row r="967" spans="1:112" s="760" customFormat="1" ht="12" hidden="1" customHeight="1" x14ac:dyDescent="0.15">
      <c r="A967" s="774"/>
      <c r="B967" s="3391"/>
      <c r="C967" s="3681"/>
      <c r="D967" s="3681"/>
      <c r="E967" s="3681"/>
      <c r="F967" s="3681"/>
      <c r="G967" s="3681"/>
      <c r="H967" s="3392"/>
      <c r="I967" s="3683"/>
      <c r="J967" s="3684"/>
      <c r="K967" s="1974"/>
      <c r="L967" s="774"/>
      <c r="M967" s="767"/>
      <c r="DF967" s="818"/>
      <c r="DG967" s="772" t="str">
        <f t="shared" si="31"/>
        <v/>
      </c>
      <c r="DH967" s="832">
        <v>1057</v>
      </c>
    </row>
    <row r="968" spans="1:112" s="760" customFormat="1" ht="12" hidden="1" customHeight="1" x14ac:dyDescent="0.15">
      <c r="A968" s="774"/>
      <c r="B968" s="3391"/>
      <c r="C968" s="3681"/>
      <c r="D968" s="3681"/>
      <c r="E968" s="3681"/>
      <c r="F968" s="3681"/>
      <c r="G968" s="3681"/>
      <c r="H968" s="3392"/>
      <c r="I968" s="3683"/>
      <c r="J968" s="3684"/>
      <c r="K968" s="1974"/>
      <c r="L968" s="774"/>
      <c r="M968" s="767"/>
      <c r="DF968" s="818"/>
      <c r="DG968" s="772" t="str">
        <f t="shared" si="31"/>
        <v/>
      </c>
      <c r="DH968" s="832">
        <v>1058</v>
      </c>
    </row>
    <row r="969" spans="1:112" s="760" customFormat="1" ht="12" hidden="1" customHeight="1" x14ac:dyDescent="0.15">
      <c r="A969" s="774"/>
      <c r="B969" s="3391"/>
      <c r="C969" s="3681"/>
      <c r="D969" s="3681"/>
      <c r="E969" s="3681"/>
      <c r="F969" s="3681"/>
      <c r="G969" s="3681"/>
      <c r="H969" s="3392"/>
      <c r="I969" s="3683"/>
      <c r="J969" s="3684"/>
      <c r="K969" s="1974"/>
      <c r="L969" s="774"/>
      <c r="M969" s="767"/>
      <c r="DF969" s="818"/>
      <c r="DG969" s="772" t="str">
        <f t="shared" si="31"/>
        <v/>
      </c>
      <c r="DH969" s="832">
        <v>1059</v>
      </c>
    </row>
    <row r="970" spans="1:112" s="760" customFormat="1" ht="12" hidden="1" customHeight="1" x14ac:dyDescent="0.15">
      <c r="A970" s="774"/>
      <c r="B970" s="3391"/>
      <c r="C970" s="3681"/>
      <c r="D970" s="3681"/>
      <c r="E970" s="3681"/>
      <c r="F970" s="3681"/>
      <c r="G970" s="3681"/>
      <c r="H970" s="3392"/>
      <c r="I970" s="3683"/>
      <c r="J970" s="3684"/>
      <c r="K970" s="1974"/>
      <c r="L970" s="774"/>
      <c r="M970" s="767"/>
      <c r="DF970" s="818"/>
      <c r="DG970" s="772" t="str">
        <f t="shared" si="31"/>
        <v/>
      </c>
      <c r="DH970" s="832">
        <v>1060</v>
      </c>
    </row>
    <row r="971" spans="1:112" s="760" customFormat="1" ht="12" hidden="1" customHeight="1" x14ac:dyDescent="0.15">
      <c r="A971" s="774"/>
      <c r="B971" s="3391"/>
      <c r="C971" s="3681"/>
      <c r="D971" s="3681"/>
      <c r="E971" s="3681"/>
      <c r="F971" s="3681"/>
      <c r="G971" s="3681"/>
      <c r="H971" s="3392"/>
      <c r="I971" s="3683"/>
      <c r="J971" s="3684"/>
      <c r="K971" s="1974"/>
      <c r="L971" s="774"/>
      <c r="M971" s="767"/>
      <c r="DF971" s="818"/>
      <c r="DG971" s="772" t="str">
        <f t="shared" si="31"/>
        <v/>
      </c>
      <c r="DH971" s="832">
        <v>1061</v>
      </c>
    </row>
    <row r="972" spans="1:112" s="760" customFormat="1" ht="12" hidden="1" customHeight="1" x14ac:dyDescent="0.15">
      <c r="A972" s="774"/>
      <c r="B972" s="3391"/>
      <c r="C972" s="3681"/>
      <c r="D972" s="3681"/>
      <c r="E972" s="3681"/>
      <c r="F972" s="3681"/>
      <c r="G972" s="3681"/>
      <c r="H972" s="3392"/>
      <c r="I972" s="3683"/>
      <c r="J972" s="3684"/>
      <c r="K972" s="1974"/>
      <c r="L972" s="774"/>
      <c r="M972" s="767"/>
      <c r="DF972" s="818"/>
      <c r="DG972" s="772" t="str">
        <f t="shared" si="31"/>
        <v/>
      </c>
      <c r="DH972" s="832">
        <v>1062</v>
      </c>
    </row>
    <row r="973" spans="1:112" s="760" customFormat="1" ht="12" hidden="1" customHeight="1" x14ac:dyDescent="0.15">
      <c r="A973" s="774"/>
      <c r="B973" s="3391"/>
      <c r="C973" s="3681"/>
      <c r="D973" s="3681"/>
      <c r="E973" s="3681"/>
      <c r="F973" s="3681"/>
      <c r="G973" s="3681"/>
      <c r="H973" s="3392"/>
      <c r="I973" s="3683"/>
      <c r="J973" s="3684"/>
      <c r="K973" s="1974"/>
      <c r="L973" s="774"/>
      <c r="M973" s="767"/>
      <c r="DF973" s="818"/>
      <c r="DG973" s="772" t="str">
        <f t="shared" si="31"/>
        <v/>
      </c>
      <c r="DH973" s="832">
        <v>1063</v>
      </c>
    </row>
    <row r="974" spans="1:112" s="760" customFormat="1" ht="12" hidden="1" customHeight="1" x14ac:dyDescent="0.15">
      <c r="A974" s="774"/>
      <c r="B974" s="3391"/>
      <c r="C974" s="3681"/>
      <c r="D974" s="3681"/>
      <c r="E974" s="3681"/>
      <c r="F974" s="3681"/>
      <c r="G974" s="3681"/>
      <c r="H974" s="3392"/>
      <c r="I974" s="3683"/>
      <c r="J974" s="3684"/>
      <c r="K974" s="1974"/>
      <c r="L974" s="774"/>
      <c r="M974" s="767"/>
      <c r="DF974" s="818"/>
      <c r="DG974" s="772" t="str">
        <f t="shared" si="31"/>
        <v/>
      </c>
      <c r="DH974" s="832">
        <v>1064</v>
      </c>
    </row>
    <row r="975" spans="1:112" s="760" customFormat="1" ht="12.75" hidden="1" customHeight="1" x14ac:dyDescent="0.15">
      <c r="A975" s="774"/>
      <c r="B975" s="3391"/>
      <c r="C975" s="3681"/>
      <c r="D975" s="3681"/>
      <c r="E975" s="3681"/>
      <c r="F975" s="3681"/>
      <c r="G975" s="3681"/>
      <c r="H975" s="3392"/>
      <c r="I975" s="3683"/>
      <c r="J975" s="3684"/>
      <c r="K975" s="1974"/>
      <c r="L975" s="774"/>
      <c r="M975" s="767"/>
      <c r="DF975" s="818"/>
      <c r="DG975" s="772" t="str">
        <f t="shared" si="31"/>
        <v/>
      </c>
      <c r="DH975" s="832">
        <v>1065</v>
      </c>
    </row>
    <row r="976" spans="1:112" s="760" customFormat="1" ht="12" hidden="1" customHeight="1" x14ac:dyDescent="0.15">
      <c r="A976" s="774"/>
      <c r="B976" s="3391"/>
      <c r="C976" s="3681"/>
      <c r="D976" s="3681"/>
      <c r="E976" s="3681"/>
      <c r="F976" s="3681"/>
      <c r="G976" s="3681"/>
      <c r="H976" s="3392"/>
      <c r="I976" s="3683"/>
      <c r="J976" s="3684"/>
      <c r="K976" s="1974"/>
      <c r="L976" s="774"/>
      <c r="M976" s="767"/>
      <c r="DF976" s="818"/>
      <c r="DG976" s="772" t="str">
        <f t="shared" si="31"/>
        <v/>
      </c>
      <c r="DH976" s="832">
        <v>1066</v>
      </c>
    </row>
    <row r="977" spans="1:112" s="760" customFormat="1" ht="12" hidden="1" customHeight="1" x14ac:dyDescent="0.15">
      <c r="A977" s="774"/>
      <c r="B977" s="3391"/>
      <c r="C977" s="3681"/>
      <c r="D977" s="3681"/>
      <c r="E977" s="3681"/>
      <c r="F977" s="3681"/>
      <c r="G977" s="3681"/>
      <c r="H977" s="3392"/>
      <c r="I977" s="3683"/>
      <c r="J977" s="3684"/>
      <c r="K977" s="1974"/>
      <c r="L977" s="774"/>
      <c r="M977" s="767"/>
      <c r="DF977" s="818"/>
      <c r="DG977" s="772" t="str">
        <f t="shared" si="31"/>
        <v/>
      </c>
      <c r="DH977" s="832">
        <v>1067</v>
      </c>
    </row>
    <row r="978" spans="1:112" s="760" customFormat="1" ht="12" hidden="1" customHeight="1" x14ac:dyDescent="0.15">
      <c r="A978" s="774"/>
      <c r="B978" s="3391"/>
      <c r="C978" s="3681"/>
      <c r="D978" s="3681"/>
      <c r="E978" s="3681"/>
      <c r="F978" s="3681"/>
      <c r="G978" s="3681"/>
      <c r="H978" s="3392"/>
      <c r="I978" s="3683"/>
      <c r="J978" s="3684"/>
      <c r="K978" s="1974"/>
      <c r="L978" s="774"/>
      <c r="M978" s="767"/>
      <c r="DF978" s="818"/>
      <c r="DG978" s="772" t="str">
        <f t="shared" si="31"/>
        <v/>
      </c>
      <c r="DH978" s="832">
        <v>1068</v>
      </c>
    </row>
    <row r="979" spans="1:112" s="760" customFormat="1" ht="12" hidden="1" customHeight="1" x14ac:dyDescent="0.15">
      <c r="A979" s="774"/>
      <c r="B979" s="3391"/>
      <c r="C979" s="3681"/>
      <c r="D979" s="3681"/>
      <c r="E979" s="3681"/>
      <c r="F979" s="3681"/>
      <c r="G979" s="3681"/>
      <c r="H979" s="3392"/>
      <c r="I979" s="3683"/>
      <c r="J979" s="3684"/>
      <c r="K979" s="1974"/>
      <c r="L979" s="774"/>
      <c r="M979" s="767"/>
      <c r="DF979" s="818"/>
      <c r="DG979" s="772" t="str">
        <f t="shared" si="31"/>
        <v/>
      </c>
      <c r="DH979" s="832">
        <v>1069</v>
      </c>
    </row>
    <row r="980" spans="1:112" s="760" customFormat="1" ht="12" hidden="1" customHeight="1" x14ac:dyDescent="0.15">
      <c r="A980" s="774"/>
      <c r="B980" s="3391"/>
      <c r="C980" s="3681"/>
      <c r="D980" s="3681"/>
      <c r="E980" s="3681"/>
      <c r="F980" s="3681"/>
      <c r="G980" s="3681"/>
      <c r="H980" s="3392"/>
      <c r="I980" s="3683"/>
      <c r="J980" s="3684"/>
      <c r="K980" s="1974"/>
      <c r="L980" s="774"/>
      <c r="M980" s="767"/>
      <c r="DF980" s="818"/>
      <c r="DG980" s="772" t="str">
        <f t="shared" si="31"/>
        <v/>
      </c>
      <c r="DH980" s="832">
        <v>1070</v>
      </c>
    </row>
    <row r="981" spans="1:112" s="760" customFormat="1" ht="12" hidden="1" customHeight="1" x14ac:dyDescent="0.15">
      <c r="A981" s="774"/>
      <c r="B981" s="3391"/>
      <c r="C981" s="3681"/>
      <c r="D981" s="3681"/>
      <c r="E981" s="3681"/>
      <c r="F981" s="3681"/>
      <c r="G981" s="3681"/>
      <c r="H981" s="3392"/>
      <c r="I981" s="3683"/>
      <c r="J981" s="3684"/>
      <c r="K981" s="1974"/>
      <c r="L981" s="774"/>
      <c r="M981" s="767"/>
      <c r="DF981" s="818"/>
      <c r="DG981" s="772" t="str">
        <f t="shared" si="31"/>
        <v/>
      </c>
      <c r="DH981" s="832">
        <v>1071</v>
      </c>
    </row>
    <row r="982" spans="1:112" s="760" customFormat="1" ht="12" hidden="1" customHeight="1" x14ac:dyDescent="0.15">
      <c r="A982" s="774"/>
      <c r="B982" s="3391"/>
      <c r="C982" s="3681"/>
      <c r="D982" s="3681"/>
      <c r="E982" s="3681"/>
      <c r="F982" s="3681"/>
      <c r="G982" s="3681"/>
      <c r="H982" s="3392"/>
      <c r="I982" s="3683"/>
      <c r="J982" s="3684"/>
      <c r="K982" s="1974"/>
      <c r="L982" s="774"/>
      <c r="M982" s="767"/>
      <c r="DF982" s="818"/>
      <c r="DG982" s="772" t="str">
        <f t="shared" si="31"/>
        <v/>
      </c>
      <c r="DH982" s="832">
        <v>1072</v>
      </c>
    </row>
    <row r="983" spans="1:112" s="760" customFormat="1" ht="12" hidden="1" customHeight="1" x14ac:dyDescent="0.15">
      <c r="A983" s="774"/>
      <c r="B983" s="3391"/>
      <c r="C983" s="3681"/>
      <c r="D983" s="3681"/>
      <c r="E983" s="3681"/>
      <c r="F983" s="3681"/>
      <c r="G983" s="3681"/>
      <c r="H983" s="3392"/>
      <c r="I983" s="3683"/>
      <c r="J983" s="3684"/>
      <c r="K983" s="1974"/>
      <c r="L983" s="774"/>
      <c r="M983" s="767"/>
      <c r="DF983" s="818"/>
      <c r="DG983" s="772" t="str">
        <f t="shared" si="31"/>
        <v/>
      </c>
      <c r="DH983" s="832">
        <v>1073</v>
      </c>
    </row>
    <row r="984" spans="1:112" s="760" customFormat="1" ht="12" hidden="1" customHeight="1" x14ac:dyDescent="0.15">
      <c r="A984" s="774"/>
      <c r="B984" s="3391"/>
      <c r="C984" s="3681"/>
      <c r="D984" s="3681"/>
      <c r="E984" s="3681"/>
      <c r="F984" s="3681"/>
      <c r="G984" s="3681"/>
      <c r="H984" s="3392"/>
      <c r="I984" s="3683"/>
      <c r="J984" s="3684"/>
      <c r="K984" s="1974"/>
      <c r="L984" s="774"/>
      <c r="M984" s="767"/>
      <c r="DF984" s="818"/>
      <c r="DG984" s="772" t="str">
        <f t="shared" si="31"/>
        <v/>
      </c>
      <c r="DH984" s="832">
        <v>1074</v>
      </c>
    </row>
    <row r="985" spans="1:112" s="760" customFormat="1" ht="12.75" hidden="1" customHeight="1" x14ac:dyDescent="0.15">
      <c r="A985" s="774"/>
      <c r="B985" s="3391"/>
      <c r="C985" s="3681"/>
      <c r="D985" s="3681"/>
      <c r="E985" s="3681"/>
      <c r="F985" s="3681"/>
      <c r="G985" s="3681"/>
      <c r="H985" s="3392"/>
      <c r="I985" s="3683"/>
      <c r="J985" s="3684"/>
      <c r="K985" s="1974"/>
      <c r="L985" s="774"/>
      <c r="M985" s="767"/>
      <c r="DF985" s="818"/>
      <c r="DG985" s="772" t="str">
        <f t="shared" si="31"/>
        <v/>
      </c>
      <c r="DH985" s="832">
        <v>1075</v>
      </c>
    </row>
    <row r="986" spans="1:112" s="760" customFormat="1" ht="12" hidden="1" customHeight="1" x14ac:dyDescent="0.15">
      <c r="A986" s="774"/>
      <c r="B986" s="3391"/>
      <c r="C986" s="3681"/>
      <c r="D986" s="3681"/>
      <c r="E986" s="3681"/>
      <c r="F986" s="3681"/>
      <c r="G986" s="3681"/>
      <c r="H986" s="3392"/>
      <c r="I986" s="3683"/>
      <c r="J986" s="3684"/>
      <c r="K986" s="1974"/>
      <c r="L986" s="774"/>
      <c r="M986" s="767"/>
      <c r="DF986" s="818"/>
      <c r="DG986" s="772" t="str">
        <f t="shared" si="31"/>
        <v/>
      </c>
      <c r="DH986" s="832">
        <v>1076</v>
      </c>
    </row>
    <row r="987" spans="1:112" s="760" customFormat="1" ht="12" hidden="1" customHeight="1" x14ac:dyDescent="0.15">
      <c r="A987" s="774"/>
      <c r="B987" s="3391"/>
      <c r="C987" s="3681"/>
      <c r="D987" s="3681"/>
      <c r="E987" s="3681"/>
      <c r="F987" s="3681"/>
      <c r="G987" s="3681"/>
      <c r="H987" s="3392"/>
      <c r="I987" s="3683"/>
      <c r="J987" s="3684"/>
      <c r="K987" s="1974"/>
      <c r="L987" s="774"/>
      <c r="M987" s="767"/>
      <c r="DF987" s="818"/>
      <c r="DG987" s="772" t="str">
        <f t="shared" si="31"/>
        <v/>
      </c>
      <c r="DH987" s="832">
        <v>1077</v>
      </c>
    </row>
    <row r="988" spans="1:112" s="760" customFormat="1" ht="12" hidden="1" customHeight="1" x14ac:dyDescent="0.15">
      <c r="A988" s="774"/>
      <c r="B988" s="3391"/>
      <c r="C988" s="3681"/>
      <c r="D988" s="3681"/>
      <c r="E988" s="3681"/>
      <c r="F988" s="3681"/>
      <c r="G988" s="3681"/>
      <c r="H988" s="3392"/>
      <c r="I988" s="3683"/>
      <c r="J988" s="3684"/>
      <c r="K988" s="1974"/>
      <c r="L988" s="774"/>
      <c r="M988" s="767"/>
      <c r="DF988" s="818"/>
      <c r="DG988" s="772" t="str">
        <f t="shared" si="31"/>
        <v/>
      </c>
      <c r="DH988" s="832">
        <v>1078</v>
      </c>
    </row>
    <row r="989" spans="1:112" s="760" customFormat="1" ht="12" hidden="1" customHeight="1" x14ac:dyDescent="0.15">
      <c r="A989" s="774"/>
      <c r="B989" s="3391"/>
      <c r="C989" s="3681"/>
      <c r="D989" s="3681"/>
      <c r="E989" s="3681"/>
      <c r="F989" s="3681"/>
      <c r="G989" s="3681"/>
      <c r="H989" s="3392"/>
      <c r="I989" s="3683"/>
      <c r="J989" s="3684"/>
      <c r="K989" s="1974"/>
      <c r="L989" s="774"/>
      <c r="M989" s="767"/>
      <c r="DF989" s="818"/>
      <c r="DG989" s="772" t="str">
        <f t="shared" si="31"/>
        <v/>
      </c>
      <c r="DH989" s="832">
        <v>1079</v>
      </c>
    </row>
    <row r="990" spans="1:112" s="760" customFormat="1" ht="12" hidden="1" customHeight="1" x14ac:dyDescent="0.15">
      <c r="A990" s="774"/>
      <c r="B990" s="3391"/>
      <c r="C990" s="3681"/>
      <c r="D990" s="3681"/>
      <c r="E990" s="3681"/>
      <c r="F990" s="3681"/>
      <c r="G990" s="3681"/>
      <c r="H990" s="3392"/>
      <c r="I990" s="3683"/>
      <c r="J990" s="3684"/>
      <c r="K990" s="1974"/>
      <c r="L990" s="774"/>
      <c r="M990" s="767"/>
      <c r="DF990" s="818"/>
      <c r="DG990" s="772" t="str">
        <f t="shared" si="31"/>
        <v/>
      </c>
      <c r="DH990" s="832">
        <v>1080</v>
      </c>
    </row>
    <row r="991" spans="1:112" s="760" customFormat="1" ht="12" hidden="1" customHeight="1" x14ac:dyDescent="0.15">
      <c r="A991" s="774"/>
      <c r="B991" s="3391"/>
      <c r="C991" s="3681"/>
      <c r="D991" s="3681"/>
      <c r="E991" s="3681"/>
      <c r="F991" s="3681"/>
      <c r="G991" s="3681"/>
      <c r="H991" s="3392"/>
      <c r="I991" s="3683"/>
      <c r="J991" s="3684"/>
      <c r="K991" s="1974"/>
      <c r="L991" s="774"/>
      <c r="M991" s="767"/>
      <c r="DF991" s="818"/>
      <c r="DG991" s="772" t="str">
        <f t="shared" si="31"/>
        <v/>
      </c>
      <c r="DH991" s="832">
        <v>1081</v>
      </c>
    </row>
    <row r="992" spans="1:112" s="760" customFormat="1" ht="12" hidden="1" customHeight="1" x14ac:dyDescent="0.15">
      <c r="A992" s="774"/>
      <c r="B992" s="3391"/>
      <c r="C992" s="3681"/>
      <c r="D992" s="3681"/>
      <c r="E992" s="3681"/>
      <c r="F992" s="3681"/>
      <c r="G992" s="3681"/>
      <c r="H992" s="3392"/>
      <c r="I992" s="3683"/>
      <c r="J992" s="3684"/>
      <c r="K992" s="1974"/>
      <c r="L992" s="774"/>
      <c r="M992" s="767"/>
      <c r="DF992" s="818"/>
      <c r="DG992" s="772" t="str">
        <f t="shared" si="31"/>
        <v/>
      </c>
      <c r="DH992" s="832">
        <v>1082</v>
      </c>
    </row>
    <row r="993" spans="1:112" s="760" customFormat="1" ht="12" hidden="1" customHeight="1" x14ac:dyDescent="0.15">
      <c r="A993" s="774"/>
      <c r="B993" s="3391"/>
      <c r="C993" s="3681"/>
      <c r="D993" s="3681"/>
      <c r="E993" s="3681"/>
      <c r="F993" s="3681"/>
      <c r="G993" s="3681"/>
      <c r="H993" s="3392"/>
      <c r="I993" s="3683"/>
      <c r="J993" s="3684"/>
      <c r="K993" s="1974"/>
      <c r="L993" s="774"/>
      <c r="M993" s="767"/>
      <c r="DF993" s="818"/>
      <c r="DG993" s="772" t="str">
        <f t="shared" si="31"/>
        <v/>
      </c>
      <c r="DH993" s="832">
        <v>1083</v>
      </c>
    </row>
    <row r="994" spans="1:112" s="760" customFormat="1" ht="12" hidden="1" customHeight="1" x14ac:dyDescent="0.15">
      <c r="A994" s="774"/>
      <c r="B994" s="3391"/>
      <c r="C994" s="3681"/>
      <c r="D994" s="3681"/>
      <c r="E994" s="3681"/>
      <c r="F994" s="3681"/>
      <c r="G994" s="3681"/>
      <c r="H994" s="3392"/>
      <c r="I994" s="3683"/>
      <c r="J994" s="3684"/>
      <c r="K994" s="1974"/>
      <c r="L994" s="774"/>
      <c r="M994" s="767"/>
      <c r="DF994" s="818"/>
      <c r="DG994" s="772" t="str">
        <f t="shared" si="31"/>
        <v/>
      </c>
      <c r="DH994" s="832">
        <v>1084</v>
      </c>
    </row>
    <row r="995" spans="1:112" s="760" customFormat="1" ht="12.75" hidden="1" customHeight="1" x14ac:dyDescent="0.15">
      <c r="A995" s="774"/>
      <c r="B995" s="3391"/>
      <c r="C995" s="3681"/>
      <c r="D995" s="3681"/>
      <c r="E995" s="3681"/>
      <c r="F995" s="3681"/>
      <c r="G995" s="3681"/>
      <c r="H995" s="3392"/>
      <c r="I995" s="3683"/>
      <c r="J995" s="3684"/>
      <c r="K995" s="1974"/>
      <c r="L995" s="774"/>
      <c r="M995" s="767"/>
      <c r="DF995" s="818"/>
      <c r="DG995" s="772" t="str">
        <f t="shared" si="31"/>
        <v/>
      </c>
      <c r="DH995" s="832">
        <v>1085</v>
      </c>
    </row>
    <row r="996" spans="1:112" s="760" customFormat="1" ht="12" hidden="1" customHeight="1" x14ac:dyDescent="0.15">
      <c r="A996" s="774"/>
      <c r="B996" s="3391"/>
      <c r="C996" s="3681"/>
      <c r="D996" s="3681"/>
      <c r="E996" s="3681"/>
      <c r="F996" s="3681"/>
      <c r="G996" s="3681"/>
      <c r="H996" s="3392"/>
      <c r="I996" s="3683"/>
      <c r="J996" s="3684"/>
      <c r="K996" s="1974"/>
      <c r="L996" s="774"/>
      <c r="M996" s="767"/>
      <c r="DF996" s="818"/>
      <c r="DG996" s="772" t="str">
        <f t="shared" si="31"/>
        <v/>
      </c>
      <c r="DH996" s="832">
        <v>1086</v>
      </c>
    </row>
    <row r="997" spans="1:112" s="760" customFormat="1" ht="12" hidden="1" customHeight="1" x14ac:dyDescent="0.15">
      <c r="A997" s="774"/>
      <c r="B997" s="3391"/>
      <c r="C997" s="3681"/>
      <c r="D997" s="3681"/>
      <c r="E997" s="3681"/>
      <c r="F997" s="3681"/>
      <c r="G997" s="3681"/>
      <c r="H997" s="3392"/>
      <c r="I997" s="3683"/>
      <c r="J997" s="3684"/>
      <c r="K997" s="1974"/>
      <c r="L997" s="774"/>
      <c r="M997" s="767"/>
      <c r="DF997" s="818"/>
      <c r="DG997" s="772" t="str">
        <f t="shared" si="31"/>
        <v/>
      </c>
      <c r="DH997" s="832">
        <v>1087</v>
      </c>
    </row>
    <row r="998" spans="1:112" s="760" customFormat="1" ht="12" hidden="1" customHeight="1" x14ac:dyDescent="0.15">
      <c r="A998" s="774"/>
      <c r="B998" s="3391"/>
      <c r="C998" s="3681"/>
      <c r="D998" s="3681"/>
      <c r="E998" s="3681"/>
      <c r="F998" s="3681"/>
      <c r="G998" s="3681"/>
      <c r="H998" s="3392"/>
      <c r="I998" s="3683"/>
      <c r="J998" s="3684"/>
      <c r="K998" s="1974"/>
      <c r="L998" s="774"/>
      <c r="M998" s="767"/>
      <c r="DF998" s="818"/>
      <c r="DG998" s="772" t="str">
        <f t="shared" si="31"/>
        <v/>
      </c>
      <c r="DH998" s="832">
        <v>1088</v>
      </c>
    </row>
    <row r="999" spans="1:112" s="760" customFormat="1" ht="12" hidden="1" customHeight="1" x14ac:dyDescent="0.15">
      <c r="A999" s="774"/>
      <c r="B999" s="3391"/>
      <c r="C999" s="3681"/>
      <c r="D999" s="3681"/>
      <c r="E999" s="3681"/>
      <c r="F999" s="3681"/>
      <c r="G999" s="3681"/>
      <c r="H999" s="3392"/>
      <c r="I999" s="3683"/>
      <c r="J999" s="3684"/>
      <c r="K999" s="1974"/>
      <c r="L999" s="774"/>
      <c r="M999" s="767"/>
      <c r="DF999" s="818"/>
      <c r="DG999" s="772" t="str">
        <f t="shared" si="31"/>
        <v/>
      </c>
      <c r="DH999" s="832">
        <v>1089</v>
      </c>
    </row>
    <row r="1000" spans="1:112" s="760" customFormat="1" ht="12" hidden="1" customHeight="1" x14ac:dyDescent="0.15">
      <c r="A1000" s="774"/>
      <c r="B1000" s="3391"/>
      <c r="C1000" s="3681"/>
      <c r="D1000" s="3681"/>
      <c r="E1000" s="3681"/>
      <c r="F1000" s="3681"/>
      <c r="G1000" s="3681"/>
      <c r="H1000" s="3392"/>
      <c r="I1000" s="3683"/>
      <c r="J1000" s="3684"/>
      <c r="K1000" s="1974"/>
      <c r="L1000" s="774"/>
      <c r="M1000" s="767"/>
      <c r="DF1000" s="818"/>
      <c r="DG1000" s="772" t="str">
        <f t="shared" si="31"/>
        <v/>
      </c>
      <c r="DH1000" s="832">
        <v>1090</v>
      </c>
    </row>
    <row r="1001" spans="1:112" s="760" customFormat="1" ht="12" hidden="1" customHeight="1" x14ac:dyDescent="0.15">
      <c r="A1001" s="774"/>
      <c r="B1001" s="3391"/>
      <c r="C1001" s="3681"/>
      <c r="D1001" s="3681"/>
      <c r="E1001" s="3681"/>
      <c r="F1001" s="3681"/>
      <c r="G1001" s="3681"/>
      <c r="H1001" s="3392"/>
      <c r="I1001" s="3683"/>
      <c r="J1001" s="3684"/>
      <c r="K1001" s="1974"/>
      <c r="L1001" s="774"/>
      <c r="M1001" s="767"/>
      <c r="DF1001" s="818"/>
      <c r="DG1001" s="772" t="str">
        <f t="shared" si="31"/>
        <v/>
      </c>
      <c r="DH1001" s="832">
        <v>1091</v>
      </c>
    </row>
    <row r="1002" spans="1:112" s="760" customFormat="1" ht="12" hidden="1" customHeight="1" x14ac:dyDescent="0.15">
      <c r="A1002" s="774"/>
      <c r="B1002" s="3391"/>
      <c r="C1002" s="3681"/>
      <c r="D1002" s="3681"/>
      <c r="E1002" s="3681"/>
      <c r="F1002" s="3681"/>
      <c r="G1002" s="3681"/>
      <c r="H1002" s="3392"/>
      <c r="I1002" s="3683"/>
      <c r="J1002" s="3684"/>
      <c r="K1002" s="1974"/>
      <c r="L1002" s="774"/>
      <c r="M1002" s="767"/>
      <c r="DF1002" s="818"/>
      <c r="DG1002" s="772" t="str">
        <f t="shared" si="31"/>
        <v/>
      </c>
      <c r="DH1002" s="832">
        <v>1092</v>
      </c>
    </row>
    <row r="1003" spans="1:112" s="760" customFormat="1" ht="12" hidden="1" customHeight="1" x14ac:dyDescent="0.15">
      <c r="A1003" s="774"/>
      <c r="B1003" s="3391"/>
      <c r="C1003" s="3681"/>
      <c r="D1003" s="3681"/>
      <c r="E1003" s="3681"/>
      <c r="F1003" s="3681"/>
      <c r="G1003" s="3681"/>
      <c r="H1003" s="3392"/>
      <c r="I1003" s="3683"/>
      <c r="J1003" s="3684"/>
      <c r="K1003" s="1974"/>
      <c r="L1003" s="774"/>
      <c r="M1003" s="767"/>
      <c r="DF1003" s="818"/>
      <c r="DG1003" s="772" t="str">
        <f t="shared" si="31"/>
        <v/>
      </c>
      <c r="DH1003" s="832">
        <v>1093</v>
      </c>
    </row>
    <row r="1004" spans="1:112" s="760" customFormat="1" ht="12" hidden="1" customHeight="1" x14ac:dyDescent="0.15">
      <c r="A1004" s="774"/>
      <c r="B1004" s="3391"/>
      <c r="C1004" s="3681"/>
      <c r="D1004" s="3681"/>
      <c r="E1004" s="3681"/>
      <c r="F1004" s="3681"/>
      <c r="G1004" s="3681"/>
      <c r="H1004" s="3392"/>
      <c r="I1004" s="3683"/>
      <c r="J1004" s="3684"/>
      <c r="K1004" s="1974"/>
      <c r="L1004" s="774"/>
      <c r="M1004" s="767"/>
      <c r="DF1004" s="818"/>
      <c r="DG1004" s="772" t="str">
        <f t="shared" si="31"/>
        <v/>
      </c>
      <c r="DH1004" s="832">
        <v>1094</v>
      </c>
    </row>
    <row r="1005" spans="1:112" s="760" customFormat="1" ht="12" hidden="1" customHeight="1" x14ac:dyDescent="0.15">
      <c r="A1005" s="774"/>
      <c r="B1005" s="3391"/>
      <c r="C1005" s="3681"/>
      <c r="D1005" s="3681"/>
      <c r="E1005" s="3681"/>
      <c r="F1005" s="3681"/>
      <c r="G1005" s="3681"/>
      <c r="H1005" s="3392"/>
      <c r="I1005" s="3683"/>
      <c r="J1005" s="3684"/>
      <c r="K1005" s="1974"/>
      <c r="L1005" s="774"/>
      <c r="M1005" s="767"/>
      <c r="DF1005" s="818"/>
      <c r="DG1005" s="772" t="str">
        <f t="shared" si="31"/>
        <v/>
      </c>
      <c r="DH1005" s="832">
        <v>1095</v>
      </c>
    </row>
    <row r="1006" spans="1:112" s="760" customFormat="1" ht="12" hidden="1" customHeight="1" x14ac:dyDescent="0.15">
      <c r="A1006" s="774"/>
      <c r="B1006" s="3391"/>
      <c r="C1006" s="3681"/>
      <c r="D1006" s="3681"/>
      <c r="E1006" s="3681"/>
      <c r="F1006" s="3681"/>
      <c r="G1006" s="3681"/>
      <c r="H1006" s="3392"/>
      <c r="I1006" s="3683"/>
      <c r="J1006" s="3684"/>
      <c r="K1006" s="1974"/>
      <c r="L1006" s="774"/>
      <c r="M1006" s="767"/>
      <c r="DF1006" s="818"/>
      <c r="DG1006" s="772" t="str">
        <f t="shared" si="31"/>
        <v/>
      </c>
      <c r="DH1006" s="832">
        <v>1096</v>
      </c>
    </row>
    <row r="1007" spans="1:112" s="760" customFormat="1" ht="12" hidden="1" customHeight="1" x14ac:dyDescent="0.15">
      <c r="A1007" s="774"/>
      <c r="B1007" s="3391"/>
      <c r="C1007" s="3681"/>
      <c r="D1007" s="3681"/>
      <c r="E1007" s="3681"/>
      <c r="F1007" s="3681"/>
      <c r="G1007" s="3681"/>
      <c r="H1007" s="3392"/>
      <c r="I1007" s="3683"/>
      <c r="J1007" s="3684"/>
      <c r="K1007" s="1974"/>
      <c r="L1007" s="774"/>
      <c r="M1007" s="767"/>
      <c r="DF1007" s="818"/>
      <c r="DG1007" s="772" t="str">
        <f t="shared" si="31"/>
        <v/>
      </c>
      <c r="DH1007" s="832">
        <v>1097</v>
      </c>
    </row>
    <row r="1008" spans="1:112" s="760" customFormat="1" ht="12" hidden="1" customHeight="1" x14ac:dyDescent="0.15">
      <c r="A1008" s="774"/>
      <c r="B1008" s="3391"/>
      <c r="C1008" s="3681"/>
      <c r="D1008" s="3681"/>
      <c r="E1008" s="3681"/>
      <c r="F1008" s="3681"/>
      <c r="G1008" s="3681"/>
      <c r="H1008" s="3392"/>
      <c r="I1008" s="3683"/>
      <c r="J1008" s="3684"/>
      <c r="K1008" s="1974"/>
      <c r="L1008" s="774"/>
      <c r="M1008" s="767"/>
      <c r="DF1008" s="818"/>
      <c r="DG1008" s="772" t="str">
        <f t="shared" si="31"/>
        <v/>
      </c>
      <c r="DH1008" s="832">
        <v>1098</v>
      </c>
    </row>
    <row r="1009" spans="1:112" s="760" customFormat="1" ht="12" hidden="1" customHeight="1" x14ac:dyDescent="0.15">
      <c r="A1009" s="774"/>
      <c r="B1009" s="3391"/>
      <c r="C1009" s="3681"/>
      <c r="D1009" s="3681"/>
      <c r="E1009" s="3681"/>
      <c r="F1009" s="3681"/>
      <c r="G1009" s="3681"/>
      <c r="H1009" s="3392"/>
      <c r="I1009" s="3683"/>
      <c r="J1009" s="3684"/>
      <c r="K1009" s="1974"/>
      <c r="L1009" s="774"/>
      <c r="M1009" s="767"/>
      <c r="DF1009" s="818"/>
      <c r="DG1009" s="772" t="str">
        <f t="shared" si="31"/>
        <v/>
      </c>
      <c r="DH1009" s="832">
        <v>1099</v>
      </c>
    </row>
    <row r="1010" spans="1:112" s="760" customFormat="1" ht="12" hidden="1" customHeight="1" x14ac:dyDescent="0.15">
      <c r="A1010" s="774"/>
      <c r="B1010" s="3391"/>
      <c r="C1010" s="3681"/>
      <c r="D1010" s="3681"/>
      <c r="E1010" s="3681"/>
      <c r="F1010" s="3681"/>
      <c r="G1010" s="3681"/>
      <c r="H1010" s="3392"/>
      <c r="I1010" s="3683"/>
      <c r="J1010" s="3684"/>
      <c r="K1010" s="1974"/>
      <c r="L1010" s="774"/>
      <c r="M1010" s="767"/>
      <c r="DF1010" s="818"/>
      <c r="DG1010" s="772" t="str">
        <f t="shared" si="31"/>
        <v/>
      </c>
      <c r="DH1010" s="832">
        <v>1100</v>
      </c>
    </row>
    <row r="1011" spans="1:112" s="760" customFormat="1" ht="12" hidden="1" customHeight="1" x14ac:dyDescent="0.15">
      <c r="A1011" s="774"/>
      <c r="B1011" s="3391"/>
      <c r="C1011" s="3681"/>
      <c r="D1011" s="3681"/>
      <c r="E1011" s="3681"/>
      <c r="F1011" s="3681"/>
      <c r="G1011" s="3681"/>
      <c r="H1011" s="3392"/>
      <c r="I1011" s="3683"/>
      <c r="J1011" s="3684"/>
      <c r="K1011" s="1974"/>
      <c r="L1011" s="774"/>
      <c r="M1011" s="767"/>
      <c r="DF1011" s="818"/>
      <c r="DG1011" s="772" t="str">
        <f t="shared" ref="DG1011:DG1074" si="32">IF(COUNTA(A1011:M1011)&gt;0,DH1011,"")</f>
        <v/>
      </c>
      <c r="DH1011" s="832">
        <v>1101</v>
      </c>
    </row>
    <row r="1012" spans="1:112" s="760" customFormat="1" ht="12" hidden="1" customHeight="1" x14ac:dyDescent="0.15">
      <c r="A1012" s="774"/>
      <c r="B1012" s="3391"/>
      <c r="C1012" s="3681"/>
      <c r="D1012" s="3681"/>
      <c r="E1012" s="3681"/>
      <c r="F1012" s="3681"/>
      <c r="G1012" s="3681"/>
      <c r="H1012" s="3392"/>
      <c r="I1012" s="3683"/>
      <c r="J1012" s="3684"/>
      <c r="K1012" s="1974"/>
      <c r="L1012" s="774"/>
      <c r="M1012" s="767"/>
      <c r="DF1012" s="818"/>
      <c r="DG1012" s="772" t="str">
        <f t="shared" si="32"/>
        <v/>
      </c>
      <c r="DH1012" s="832">
        <v>1102</v>
      </c>
    </row>
    <row r="1013" spans="1:112" s="760" customFormat="1" ht="12.75" hidden="1" customHeight="1" x14ac:dyDescent="0.15">
      <c r="A1013" s="774"/>
      <c r="B1013" s="3391"/>
      <c r="C1013" s="3681"/>
      <c r="D1013" s="3681"/>
      <c r="E1013" s="3681"/>
      <c r="F1013" s="3681"/>
      <c r="G1013" s="3681"/>
      <c r="H1013" s="3392"/>
      <c r="I1013" s="3683"/>
      <c r="J1013" s="3684"/>
      <c r="K1013" s="1974"/>
      <c r="L1013" s="774"/>
      <c r="M1013" s="767"/>
      <c r="DF1013" s="818"/>
      <c r="DG1013" s="772" t="str">
        <f t="shared" si="32"/>
        <v/>
      </c>
      <c r="DH1013" s="832">
        <v>1103</v>
      </c>
    </row>
    <row r="1014" spans="1:112" s="760" customFormat="1" ht="12" hidden="1" customHeight="1" x14ac:dyDescent="0.15">
      <c r="A1014" s="774"/>
      <c r="B1014" s="3391"/>
      <c r="C1014" s="3681"/>
      <c r="D1014" s="3681"/>
      <c r="E1014" s="3681"/>
      <c r="F1014" s="3681"/>
      <c r="G1014" s="3681"/>
      <c r="H1014" s="3392"/>
      <c r="I1014" s="3683"/>
      <c r="J1014" s="3684"/>
      <c r="K1014" s="1974"/>
      <c r="L1014" s="774"/>
      <c r="M1014" s="767"/>
      <c r="DF1014" s="818"/>
      <c r="DG1014" s="772" t="str">
        <f t="shared" si="32"/>
        <v/>
      </c>
      <c r="DH1014" s="832">
        <v>1104</v>
      </c>
    </row>
    <row r="1015" spans="1:112" s="760" customFormat="1" ht="12" hidden="1" customHeight="1" x14ac:dyDescent="0.15">
      <c r="A1015" s="774"/>
      <c r="B1015" s="3391"/>
      <c r="C1015" s="3681"/>
      <c r="D1015" s="3681"/>
      <c r="E1015" s="3681"/>
      <c r="F1015" s="3681"/>
      <c r="G1015" s="3681"/>
      <c r="H1015" s="3392"/>
      <c r="I1015" s="3683"/>
      <c r="J1015" s="3684"/>
      <c r="K1015" s="1974"/>
      <c r="L1015" s="774"/>
      <c r="M1015" s="767"/>
      <c r="DF1015" s="818"/>
      <c r="DG1015" s="772" t="str">
        <f t="shared" si="32"/>
        <v/>
      </c>
      <c r="DH1015" s="832">
        <v>1105</v>
      </c>
    </row>
    <row r="1016" spans="1:112" s="760" customFormat="1" ht="12" hidden="1" customHeight="1" x14ac:dyDescent="0.15">
      <c r="A1016" s="774"/>
      <c r="B1016" s="3391"/>
      <c r="C1016" s="3681"/>
      <c r="D1016" s="3681"/>
      <c r="E1016" s="3681"/>
      <c r="F1016" s="3681"/>
      <c r="G1016" s="3681"/>
      <c r="H1016" s="3392"/>
      <c r="I1016" s="3683"/>
      <c r="J1016" s="3684"/>
      <c r="K1016" s="1974"/>
      <c r="L1016" s="774"/>
      <c r="M1016" s="767"/>
      <c r="DF1016" s="818"/>
      <c r="DG1016" s="772" t="str">
        <f t="shared" si="32"/>
        <v/>
      </c>
      <c r="DH1016" s="832">
        <v>1106</v>
      </c>
    </row>
    <row r="1017" spans="1:112" s="760" customFormat="1" ht="12" hidden="1" customHeight="1" x14ac:dyDescent="0.15">
      <c r="A1017" s="774"/>
      <c r="B1017" s="3391"/>
      <c r="C1017" s="3681"/>
      <c r="D1017" s="3681"/>
      <c r="E1017" s="3681"/>
      <c r="F1017" s="3681"/>
      <c r="G1017" s="3681"/>
      <c r="H1017" s="3392"/>
      <c r="I1017" s="3683"/>
      <c r="J1017" s="3684"/>
      <c r="K1017" s="1974"/>
      <c r="L1017" s="774"/>
      <c r="M1017" s="767"/>
      <c r="DF1017" s="818"/>
      <c r="DG1017" s="772" t="str">
        <f t="shared" si="32"/>
        <v/>
      </c>
      <c r="DH1017" s="832">
        <v>1107</v>
      </c>
    </row>
    <row r="1018" spans="1:112" s="760" customFormat="1" ht="12" hidden="1" customHeight="1" x14ac:dyDescent="0.15">
      <c r="A1018" s="774"/>
      <c r="B1018" s="3391"/>
      <c r="C1018" s="3681"/>
      <c r="D1018" s="3681"/>
      <c r="E1018" s="3681"/>
      <c r="F1018" s="3681"/>
      <c r="G1018" s="3681"/>
      <c r="H1018" s="3392"/>
      <c r="I1018" s="3683"/>
      <c r="J1018" s="3684"/>
      <c r="K1018" s="1974"/>
      <c r="L1018" s="774"/>
      <c r="M1018" s="767"/>
      <c r="DF1018" s="818"/>
      <c r="DG1018" s="772" t="str">
        <f t="shared" si="32"/>
        <v/>
      </c>
      <c r="DH1018" s="832">
        <v>1108</v>
      </c>
    </row>
    <row r="1019" spans="1:112" s="760" customFormat="1" ht="12" hidden="1" customHeight="1" x14ac:dyDescent="0.15">
      <c r="A1019" s="774"/>
      <c r="B1019" s="3391"/>
      <c r="C1019" s="3681"/>
      <c r="D1019" s="3681"/>
      <c r="E1019" s="3681"/>
      <c r="F1019" s="3681"/>
      <c r="G1019" s="3681"/>
      <c r="H1019" s="3392"/>
      <c r="I1019" s="3683"/>
      <c r="J1019" s="3684"/>
      <c r="K1019" s="1974"/>
      <c r="L1019" s="774"/>
      <c r="M1019" s="767"/>
      <c r="DF1019" s="818"/>
      <c r="DG1019" s="772" t="str">
        <f t="shared" si="32"/>
        <v/>
      </c>
      <c r="DH1019" s="832">
        <v>1109</v>
      </c>
    </row>
    <row r="1020" spans="1:112" s="760" customFormat="1" ht="12" hidden="1" customHeight="1" x14ac:dyDescent="0.15">
      <c r="A1020" s="774"/>
      <c r="B1020" s="3391"/>
      <c r="C1020" s="3681"/>
      <c r="D1020" s="3681"/>
      <c r="E1020" s="3681"/>
      <c r="F1020" s="3681"/>
      <c r="G1020" s="3681"/>
      <c r="H1020" s="3392"/>
      <c r="I1020" s="3683"/>
      <c r="J1020" s="3684"/>
      <c r="K1020" s="1974"/>
      <c r="L1020" s="774"/>
      <c r="M1020" s="767"/>
      <c r="DF1020" s="818"/>
      <c r="DG1020" s="772" t="str">
        <f t="shared" si="32"/>
        <v/>
      </c>
      <c r="DH1020" s="832">
        <v>1110</v>
      </c>
    </row>
    <row r="1021" spans="1:112" s="760" customFormat="1" ht="12" hidden="1" customHeight="1" x14ac:dyDescent="0.15">
      <c r="A1021" s="774"/>
      <c r="B1021" s="3391"/>
      <c r="C1021" s="3681"/>
      <c r="D1021" s="3681"/>
      <c r="E1021" s="3681"/>
      <c r="F1021" s="3681"/>
      <c r="G1021" s="3681"/>
      <c r="H1021" s="3392"/>
      <c r="I1021" s="3683"/>
      <c r="J1021" s="3684"/>
      <c r="K1021" s="1974"/>
      <c r="L1021" s="774"/>
      <c r="M1021" s="767"/>
      <c r="DF1021" s="818"/>
      <c r="DG1021" s="772" t="str">
        <f t="shared" si="32"/>
        <v/>
      </c>
      <c r="DH1021" s="832">
        <v>1111</v>
      </c>
    </row>
    <row r="1022" spans="1:112" s="760" customFormat="1" ht="12" hidden="1" customHeight="1" x14ac:dyDescent="0.15">
      <c r="A1022" s="774"/>
      <c r="B1022" s="3391"/>
      <c r="C1022" s="3681"/>
      <c r="D1022" s="3681"/>
      <c r="E1022" s="3681"/>
      <c r="F1022" s="3681"/>
      <c r="G1022" s="3681"/>
      <c r="H1022" s="3392"/>
      <c r="I1022" s="3683"/>
      <c r="J1022" s="3684"/>
      <c r="K1022" s="1974"/>
      <c r="L1022" s="774"/>
      <c r="M1022" s="767"/>
      <c r="DF1022" s="818"/>
      <c r="DG1022" s="772" t="str">
        <f t="shared" si="32"/>
        <v/>
      </c>
      <c r="DH1022" s="832">
        <v>1112</v>
      </c>
    </row>
    <row r="1023" spans="1:112" s="760" customFormat="1" ht="12.75" hidden="1" customHeight="1" x14ac:dyDescent="0.15">
      <c r="A1023" s="774"/>
      <c r="B1023" s="3391"/>
      <c r="C1023" s="3681"/>
      <c r="D1023" s="3681"/>
      <c r="E1023" s="3681"/>
      <c r="F1023" s="3681"/>
      <c r="G1023" s="3681"/>
      <c r="H1023" s="3392"/>
      <c r="I1023" s="3683"/>
      <c r="J1023" s="3684"/>
      <c r="K1023" s="1974"/>
      <c r="L1023" s="774"/>
      <c r="M1023" s="767"/>
      <c r="DF1023" s="818"/>
      <c r="DG1023" s="772" t="str">
        <f t="shared" si="32"/>
        <v/>
      </c>
      <c r="DH1023" s="832">
        <v>1113</v>
      </c>
    </row>
    <row r="1024" spans="1:112" s="760" customFormat="1" ht="12" hidden="1" customHeight="1" x14ac:dyDescent="0.15">
      <c r="A1024" s="774"/>
      <c r="B1024" s="3391"/>
      <c r="C1024" s="3681"/>
      <c r="D1024" s="3681"/>
      <c r="E1024" s="3681"/>
      <c r="F1024" s="3681"/>
      <c r="G1024" s="3681"/>
      <c r="H1024" s="3392"/>
      <c r="I1024" s="3683"/>
      <c r="J1024" s="3684"/>
      <c r="K1024" s="1974"/>
      <c r="L1024" s="774"/>
      <c r="M1024" s="767"/>
      <c r="DF1024" s="818"/>
      <c r="DG1024" s="772" t="str">
        <f t="shared" si="32"/>
        <v/>
      </c>
      <c r="DH1024" s="832">
        <v>1114</v>
      </c>
    </row>
    <row r="1025" spans="1:112" s="760" customFormat="1" ht="12" hidden="1" customHeight="1" x14ac:dyDescent="0.15">
      <c r="A1025" s="774"/>
      <c r="B1025" s="3391"/>
      <c r="C1025" s="3681"/>
      <c r="D1025" s="3681"/>
      <c r="E1025" s="3681"/>
      <c r="F1025" s="3681"/>
      <c r="G1025" s="3681"/>
      <c r="H1025" s="3392"/>
      <c r="I1025" s="3683"/>
      <c r="J1025" s="3684"/>
      <c r="K1025" s="1974"/>
      <c r="L1025" s="774"/>
      <c r="M1025" s="767"/>
      <c r="DF1025" s="818"/>
      <c r="DG1025" s="772" t="str">
        <f t="shared" si="32"/>
        <v/>
      </c>
      <c r="DH1025" s="832">
        <v>1115</v>
      </c>
    </row>
    <row r="1026" spans="1:112" s="760" customFormat="1" ht="12" hidden="1" customHeight="1" x14ac:dyDescent="0.15">
      <c r="A1026" s="774"/>
      <c r="B1026" s="3391"/>
      <c r="C1026" s="3681"/>
      <c r="D1026" s="3681"/>
      <c r="E1026" s="3681"/>
      <c r="F1026" s="3681"/>
      <c r="G1026" s="3681"/>
      <c r="H1026" s="3392"/>
      <c r="I1026" s="3683"/>
      <c r="J1026" s="3684"/>
      <c r="K1026" s="1974"/>
      <c r="L1026" s="774"/>
      <c r="M1026" s="767"/>
      <c r="DF1026" s="818"/>
      <c r="DG1026" s="772" t="str">
        <f t="shared" si="32"/>
        <v/>
      </c>
      <c r="DH1026" s="832">
        <v>1116</v>
      </c>
    </row>
    <row r="1027" spans="1:112" s="760" customFormat="1" ht="12" hidden="1" customHeight="1" x14ac:dyDescent="0.15">
      <c r="A1027" s="774"/>
      <c r="B1027" s="3391"/>
      <c r="C1027" s="3681"/>
      <c r="D1027" s="3681"/>
      <c r="E1027" s="3681"/>
      <c r="F1027" s="3681"/>
      <c r="G1027" s="3681"/>
      <c r="H1027" s="3392"/>
      <c r="I1027" s="3683"/>
      <c r="J1027" s="3684"/>
      <c r="K1027" s="1974"/>
      <c r="L1027" s="774"/>
      <c r="M1027" s="767"/>
      <c r="DF1027" s="818"/>
      <c r="DG1027" s="772" t="str">
        <f t="shared" si="32"/>
        <v/>
      </c>
      <c r="DH1027" s="832">
        <v>1117</v>
      </c>
    </row>
    <row r="1028" spans="1:112" s="760" customFormat="1" ht="12" hidden="1" customHeight="1" x14ac:dyDescent="0.15">
      <c r="A1028" s="774"/>
      <c r="B1028" s="3391"/>
      <c r="C1028" s="3681"/>
      <c r="D1028" s="3681"/>
      <c r="E1028" s="3681"/>
      <c r="F1028" s="3681"/>
      <c r="G1028" s="3681"/>
      <c r="H1028" s="3392"/>
      <c r="I1028" s="3683"/>
      <c r="J1028" s="3684"/>
      <c r="K1028" s="1974"/>
      <c r="L1028" s="774"/>
      <c r="M1028" s="767"/>
      <c r="DF1028" s="818"/>
      <c r="DG1028" s="772" t="str">
        <f t="shared" si="32"/>
        <v/>
      </c>
      <c r="DH1028" s="832">
        <v>1118</v>
      </c>
    </row>
    <row r="1029" spans="1:112" s="760" customFormat="1" ht="12" hidden="1" customHeight="1" x14ac:dyDescent="0.15">
      <c r="A1029" s="774"/>
      <c r="B1029" s="3391"/>
      <c r="C1029" s="3681"/>
      <c r="D1029" s="3681"/>
      <c r="E1029" s="3681"/>
      <c r="F1029" s="3681"/>
      <c r="G1029" s="3681"/>
      <c r="H1029" s="3392"/>
      <c r="I1029" s="3683"/>
      <c r="J1029" s="3684"/>
      <c r="K1029" s="1974"/>
      <c r="L1029" s="774"/>
      <c r="M1029" s="767"/>
      <c r="DF1029" s="818"/>
      <c r="DG1029" s="772" t="str">
        <f t="shared" si="32"/>
        <v/>
      </c>
      <c r="DH1029" s="832">
        <v>1119</v>
      </c>
    </row>
    <row r="1030" spans="1:112" s="760" customFormat="1" ht="12" hidden="1" customHeight="1" x14ac:dyDescent="0.15">
      <c r="A1030" s="774"/>
      <c r="B1030" s="3391"/>
      <c r="C1030" s="3681"/>
      <c r="D1030" s="3681"/>
      <c r="E1030" s="3681"/>
      <c r="F1030" s="3681"/>
      <c r="G1030" s="3681"/>
      <c r="H1030" s="3392"/>
      <c r="I1030" s="3683"/>
      <c r="J1030" s="3684"/>
      <c r="K1030" s="1974"/>
      <c r="L1030" s="774"/>
      <c r="M1030" s="767"/>
      <c r="DF1030" s="818"/>
      <c r="DG1030" s="772" t="str">
        <f t="shared" si="32"/>
        <v/>
      </c>
      <c r="DH1030" s="832">
        <v>1120</v>
      </c>
    </row>
    <row r="1031" spans="1:112" s="760" customFormat="1" ht="12" hidden="1" customHeight="1" x14ac:dyDescent="0.15">
      <c r="A1031" s="774"/>
      <c r="B1031" s="3391"/>
      <c r="C1031" s="3681"/>
      <c r="D1031" s="3681"/>
      <c r="E1031" s="3681"/>
      <c r="F1031" s="3681"/>
      <c r="G1031" s="3681"/>
      <c r="H1031" s="3392"/>
      <c r="I1031" s="3683"/>
      <c r="J1031" s="3684"/>
      <c r="K1031" s="1974"/>
      <c r="L1031" s="774"/>
      <c r="M1031" s="767"/>
      <c r="DF1031" s="818"/>
      <c r="DG1031" s="772" t="str">
        <f t="shared" si="32"/>
        <v/>
      </c>
      <c r="DH1031" s="832">
        <v>1121</v>
      </c>
    </row>
    <row r="1032" spans="1:112" s="760" customFormat="1" ht="12" hidden="1" customHeight="1" x14ac:dyDescent="0.15">
      <c r="A1032" s="774"/>
      <c r="B1032" s="3391"/>
      <c r="C1032" s="3681"/>
      <c r="D1032" s="3681"/>
      <c r="E1032" s="3681"/>
      <c r="F1032" s="3681"/>
      <c r="G1032" s="3681"/>
      <c r="H1032" s="3392"/>
      <c r="I1032" s="3683"/>
      <c r="J1032" s="3684"/>
      <c r="K1032" s="1974"/>
      <c r="L1032" s="774"/>
      <c r="M1032" s="767"/>
      <c r="DF1032" s="818"/>
      <c r="DG1032" s="772" t="str">
        <f t="shared" si="32"/>
        <v/>
      </c>
      <c r="DH1032" s="832">
        <v>1122</v>
      </c>
    </row>
    <row r="1033" spans="1:112" s="760" customFormat="1" ht="12.75" hidden="1" customHeight="1" x14ac:dyDescent="0.15">
      <c r="A1033" s="774"/>
      <c r="B1033" s="3391"/>
      <c r="C1033" s="3681"/>
      <c r="D1033" s="3681"/>
      <c r="E1033" s="3681"/>
      <c r="F1033" s="3681"/>
      <c r="G1033" s="3681"/>
      <c r="H1033" s="3392"/>
      <c r="I1033" s="3683"/>
      <c r="J1033" s="3684"/>
      <c r="K1033" s="1974"/>
      <c r="L1033" s="774"/>
      <c r="M1033" s="767"/>
      <c r="DF1033" s="818"/>
      <c r="DG1033" s="772" t="str">
        <f t="shared" si="32"/>
        <v/>
      </c>
      <c r="DH1033" s="832">
        <v>1123</v>
      </c>
    </row>
    <row r="1034" spans="1:112" s="760" customFormat="1" ht="12" hidden="1" customHeight="1" x14ac:dyDescent="0.15">
      <c r="A1034" s="774"/>
      <c r="B1034" s="3391"/>
      <c r="C1034" s="3681"/>
      <c r="D1034" s="3681"/>
      <c r="E1034" s="3681"/>
      <c r="F1034" s="3681"/>
      <c r="G1034" s="3681"/>
      <c r="H1034" s="3392"/>
      <c r="I1034" s="3683"/>
      <c r="J1034" s="3684"/>
      <c r="K1034" s="1974"/>
      <c r="L1034" s="774"/>
      <c r="M1034" s="767"/>
      <c r="DF1034" s="818"/>
      <c r="DG1034" s="772" t="str">
        <f t="shared" si="32"/>
        <v/>
      </c>
      <c r="DH1034" s="832">
        <v>1124</v>
      </c>
    </row>
    <row r="1035" spans="1:112" s="760" customFormat="1" ht="12" hidden="1" customHeight="1" x14ac:dyDescent="0.15">
      <c r="A1035" s="774"/>
      <c r="B1035" s="3391"/>
      <c r="C1035" s="3681"/>
      <c r="D1035" s="3681"/>
      <c r="E1035" s="3681"/>
      <c r="F1035" s="3681"/>
      <c r="G1035" s="3681"/>
      <c r="H1035" s="3392"/>
      <c r="I1035" s="3683"/>
      <c r="J1035" s="3684"/>
      <c r="K1035" s="1974"/>
      <c r="L1035" s="774"/>
      <c r="M1035" s="767"/>
      <c r="DF1035" s="818"/>
      <c r="DG1035" s="772" t="str">
        <f t="shared" si="32"/>
        <v/>
      </c>
      <c r="DH1035" s="832">
        <v>1125</v>
      </c>
    </row>
    <row r="1036" spans="1:112" s="760" customFormat="1" ht="12" hidden="1" customHeight="1" x14ac:dyDescent="0.15">
      <c r="A1036" s="774"/>
      <c r="B1036" s="3391"/>
      <c r="C1036" s="3681"/>
      <c r="D1036" s="3681"/>
      <c r="E1036" s="3681"/>
      <c r="F1036" s="3681"/>
      <c r="G1036" s="3681"/>
      <c r="H1036" s="3392"/>
      <c r="I1036" s="3683"/>
      <c r="J1036" s="3684"/>
      <c r="K1036" s="1974"/>
      <c r="L1036" s="774"/>
      <c r="M1036" s="767"/>
      <c r="DF1036" s="818"/>
      <c r="DG1036" s="772" t="str">
        <f t="shared" si="32"/>
        <v/>
      </c>
      <c r="DH1036" s="832">
        <v>1126</v>
      </c>
    </row>
    <row r="1037" spans="1:112" s="760" customFormat="1" ht="12" hidden="1" customHeight="1" x14ac:dyDescent="0.15">
      <c r="A1037" s="774"/>
      <c r="B1037" s="3391"/>
      <c r="C1037" s="3681"/>
      <c r="D1037" s="3681"/>
      <c r="E1037" s="3681"/>
      <c r="F1037" s="3681"/>
      <c r="G1037" s="3681"/>
      <c r="H1037" s="3392"/>
      <c r="I1037" s="3683"/>
      <c r="J1037" s="3684"/>
      <c r="K1037" s="1974"/>
      <c r="L1037" s="774"/>
      <c r="M1037" s="767"/>
      <c r="DF1037" s="818"/>
      <c r="DG1037" s="772" t="str">
        <f t="shared" si="32"/>
        <v/>
      </c>
      <c r="DH1037" s="832">
        <v>1127</v>
      </c>
    </row>
    <row r="1038" spans="1:112" s="760" customFormat="1" ht="12" hidden="1" customHeight="1" x14ac:dyDescent="0.15">
      <c r="A1038" s="774"/>
      <c r="B1038" s="3391"/>
      <c r="C1038" s="3681"/>
      <c r="D1038" s="3681"/>
      <c r="E1038" s="3681"/>
      <c r="F1038" s="3681"/>
      <c r="G1038" s="3681"/>
      <c r="H1038" s="3392"/>
      <c r="I1038" s="3683"/>
      <c r="J1038" s="3684"/>
      <c r="K1038" s="1974"/>
      <c r="L1038" s="774"/>
      <c r="M1038" s="767"/>
      <c r="DF1038" s="818"/>
      <c r="DG1038" s="772" t="str">
        <f t="shared" si="32"/>
        <v/>
      </c>
      <c r="DH1038" s="832">
        <v>1128</v>
      </c>
    </row>
    <row r="1039" spans="1:112" s="760" customFormat="1" ht="12" hidden="1" customHeight="1" x14ac:dyDescent="0.15">
      <c r="A1039" s="774"/>
      <c r="B1039" s="3391"/>
      <c r="C1039" s="3681"/>
      <c r="D1039" s="3681"/>
      <c r="E1039" s="3681"/>
      <c r="F1039" s="3681"/>
      <c r="G1039" s="3681"/>
      <c r="H1039" s="3392"/>
      <c r="I1039" s="3683"/>
      <c r="J1039" s="3684"/>
      <c r="K1039" s="1974"/>
      <c r="L1039" s="774"/>
      <c r="M1039" s="767"/>
      <c r="DF1039" s="818"/>
      <c r="DG1039" s="772" t="str">
        <f t="shared" si="32"/>
        <v/>
      </c>
      <c r="DH1039" s="832">
        <v>1129</v>
      </c>
    </row>
    <row r="1040" spans="1:112" s="760" customFormat="1" ht="12" hidden="1" customHeight="1" x14ac:dyDescent="0.15">
      <c r="A1040" s="774"/>
      <c r="B1040" s="3391"/>
      <c r="C1040" s="3681"/>
      <c r="D1040" s="3681"/>
      <c r="E1040" s="3681"/>
      <c r="F1040" s="3681"/>
      <c r="G1040" s="3681"/>
      <c r="H1040" s="3392"/>
      <c r="I1040" s="3683"/>
      <c r="J1040" s="3684"/>
      <c r="K1040" s="1974"/>
      <c r="L1040" s="774"/>
      <c r="M1040" s="767"/>
      <c r="DF1040" s="818"/>
      <c r="DG1040" s="772" t="str">
        <f t="shared" si="32"/>
        <v/>
      </c>
      <c r="DH1040" s="832">
        <v>1130</v>
      </c>
    </row>
    <row r="1041" spans="1:112" s="760" customFormat="1" ht="12" hidden="1" customHeight="1" x14ac:dyDescent="0.15">
      <c r="A1041" s="774"/>
      <c r="B1041" s="3391"/>
      <c r="C1041" s="3681"/>
      <c r="D1041" s="3681"/>
      <c r="E1041" s="3681"/>
      <c r="F1041" s="3681"/>
      <c r="G1041" s="3681"/>
      <c r="H1041" s="3392"/>
      <c r="I1041" s="3683"/>
      <c r="J1041" s="3684"/>
      <c r="K1041" s="1974"/>
      <c r="L1041" s="774"/>
      <c r="M1041" s="767"/>
      <c r="DF1041" s="818"/>
      <c r="DG1041" s="772" t="str">
        <f t="shared" si="32"/>
        <v/>
      </c>
      <c r="DH1041" s="832">
        <v>1131</v>
      </c>
    </row>
    <row r="1042" spans="1:112" s="760" customFormat="1" ht="12" hidden="1" customHeight="1" x14ac:dyDescent="0.15">
      <c r="A1042" s="774"/>
      <c r="B1042" s="3391"/>
      <c r="C1042" s="3681"/>
      <c r="D1042" s="3681"/>
      <c r="E1042" s="3681"/>
      <c r="F1042" s="3681"/>
      <c r="G1042" s="3681"/>
      <c r="H1042" s="3392"/>
      <c r="I1042" s="3683"/>
      <c r="J1042" s="3684"/>
      <c r="K1042" s="1974"/>
      <c r="L1042" s="774"/>
      <c r="M1042" s="767"/>
      <c r="DF1042" s="818"/>
      <c r="DG1042" s="772" t="str">
        <f t="shared" si="32"/>
        <v/>
      </c>
      <c r="DH1042" s="832">
        <v>1132</v>
      </c>
    </row>
    <row r="1043" spans="1:112" s="760" customFormat="1" ht="12" hidden="1" customHeight="1" x14ac:dyDescent="0.15">
      <c r="A1043" s="774"/>
      <c r="B1043" s="3391"/>
      <c r="C1043" s="3681"/>
      <c r="D1043" s="3681"/>
      <c r="E1043" s="3681"/>
      <c r="F1043" s="3681"/>
      <c r="G1043" s="3681"/>
      <c r="H1043" s="3392"/>
      <c r="I1043" s="3683"/>
      <c r="J1043" s="3684"/>
      <c r="K1043" s="1974"/>
      <c r="L1043" s="774"/>
      <c r="M1043" s="767"/>
      <c r="DF1043" s="818"/>
      <c r="DG1043" s="772" t="str">
        <f t="shared" si="32"/>
        <v/>
      </c>
      <c r="DH1043" s="832">
        <v>1133</v>
      </c>
    </row>
    <row r="1044" spans="1:112" s="760" customFormat="1" ht="12" hidden="1" customHeight="1" x14ac:dyDescent="0.15">
      <c r="A1044" s="774"/>
      <c r="B1044" s="3391"/>
      <c r="C1044" s="3681"/>
      <c r="D1044" s="3681"/>
      <c r="E1044" s="3681"/>
      <c r="F1044" s="3681"/>
      <c r="G1044" s="3681"/>
      <c r="H1044" s="3392"/>
      <c r="I1044" s="3683"/>
      <c r="J1044" s="3684"/>
      <c r="K1044" s="1974"/>
      <c r="L1044" s="774"/>
      <c r="M1044" s="767"/>
      <c r="DF1044" s="818"/>
      <c r="DG1044" s="772" t="str">
        <f t="shared" si="32"/>
        <v/>
      </c>
      <c r="DH1044" s="832">
        <v>1134</v>
      </c>
    </row>
    <row r="1045" spans="1:112" s="760" customFormat="1" ht="12" hidden="1" customHeight="1" x14ac:dyDescent="0.15">
      <c r="A1045" s="774"/>
      <c r="B1045" s="3391"/>
      <c r="C1045" s="3681"/>
      <c r="D1045" s="3681"/>
      <c r="E1045" s="3681"/>
      <c r="F1045" s="3681"/>
      <c r="G1045" s="3681"/>
      <c r="H1045" s="3392"/>
      <c r="I1045" s="3683"/>
      <c r="J1045" s="3684"/>
      <c r="K1045" s="1974"/>
      <c r="L1045" s="774"/>
      <c r="M1045" s="767"/>
      <c r="DF1045" s="818"/>
      <c r="DG1045" s="772" t="str">
        <f t="shared" si="32"/>
        <v/>
      </c>
      <c r="DH1045" s="832">
        <v>1135</v>
      </c>
    </row>
    <row r="1046" spans="1:112" s="760" customFormat="1" ht="12" hidden="1" customHeight="1" x14ac:dyDescent="0.15">
      <c r="A1046" s="774"/>
      <c r="B1046" s="3391"/>
      <c r="C1046" s="3681"/>
      <c r="D1046" s="3681"/>
      <c r="E1046" s="3681"/>
      <c r="F1046" s="3681"/>
      <c r="G1046" s="3681"/>
      <c r="H1046" s="3392"/>
      <c r="I1046" s="3683"/>
      <c r="J1046" s="3684"/>
      <c r="K1046" s="1974"/>
      <c r="L1046" s="774"/>
      <c r="M1046" s="767"/>
      <c r="DF1046" s="818"/>
      <c r="DG1046" s="772" t="str">
        <f t="shared" si="32"/>
        <v/>
      </c>
      <c r="DH1046" s="832">
        <v>1136</v>
      </c>
    </row>
    <row r="1047" spans="1:112" s="760" customFormat="1" ht="12" hidden="1" customHeight="1" x14ac:dyDescent="0.15">
      <c r="A1047" s="774"/>
      <c r="B1047" s="3391"/>
      <c r="C1047" s="3681"/>
      <c r="D1047" s="3681"/>
      <c r="E1047" s="3681"/>
      <c r="F1047" s="3681"/>
      <c r="G1047" s="3681"/>
      <c r="H1047" s="3392"/>
      <c r="I1047" s="3683"/>
      <c r="J1047" s="3684"/>
      <c r="K1047" s="1974"/>
      <c r="L1047" s="774"/>
      <c r="M1047" s="767"/>
      <c r="DF1047" s="818"/>
      <c r="DG1047" s="772" t="str">
        <f t="shared" si="32"/>
        <v/>
      </c>
      <c r="DH1047" s="832">
        <v>1137</v>
      </c>
    </row>
    <row r="1048" spans="1:112" s="760" customFormat="1" ht="12" hidden="1" customHeight="1" x14ac:dyDescent="0.15">
      <c r="A1048" s="774"/>
      <c r="B1048" s="3391"/>
      <c r="C1048" s="3681"/>
      <c r="D1048" s="3681"/>
      <c r="E1048" s="3681"/>
      <c r="F1048" s="3681"/>
      <c r="G1048" s="3681"/>
      <c r="H1048" s="3392"/>
      <c r="I1048" s="3683"/>
      <c r="J1048" s="3684"/>
      <c r="K1048" s="1974"/>
      <c r="L1048" s="774"/>
      <c r="M1048" s="767"/>
      <c r="DF1048" s="818"/>
      <c r="DG1048" s="772" t="str">
        <f t="shared" si="32"/>
        <v/>
      </c>
      <c r="DH1048" s="832">
        <v>1138</v>
      </c>
    </row>
    <row r="1049" spans="1:112" s="760" customFormat="1" ht="12" hidden="1" customHeight="1" x14ac:dyDescent="0.15">
      <c r="A1049" s="774"/>
      <c r="B1049" s="3391"/>
      <c r="C1049" s="3681"/>
      <c r="D1049" s="3681"/>
      <c r="E1049" s="3681"/>
      <c r="F1049" s="3681"/>
      <c r="G1049" s="3681"/>
      <c r="H1049" s="3392"/>
      <c r="I1049" s="3683"/>
      <c r="J1049" s="3684"/>
      <c r="K1049" s="1974"/>
      <c r="L1049" s="774"/>
      <c r="M1049" s="767"/>
      <c r="DF1049" s="818"/>
      <c r="DG1049" s="772" t="str">
        <f t="shared" si="32"/>
        <v/>
      </c>
      <c r="DH1049" s="832">
        <v>1139</v>
      </c>
    </row>
    <row r="1050" spans="1:112" s="760" customFormat="1" ht="12" hidden="1" customHeight="1" x14ac:dyDescent="0.15">
      <c r="A1050" s="774"/>
      <c r="B1050" s="3391"/>
      <c r="C1050" s="3681"/>
      <c r="D1050" s="3681"/>
      <c r="E1050" s="3681"/>
      <c r="F1050" s="3681"/>
      <c r="G1050" s="3681"/>
      <c r="H1050" s="3392"/>
      <c r="I1050" s="3683"/>
      <c r="J1050" s="3684"/>
      <c r="K1050" s="1974"/>
      <c r="L1050" s="774"/>
      <c r="M1050" s="767"/>
      <c r="DF1050" s="818"/>
      <c r="DG1050" s="772" t="str">
        <f t="shared" si="32"/>
        <v/>
      </c>
      <c r="DH1050" s="832">
        <v>1140</v>
      </c>
    </row>
    <row r="1051" spans="1:112" s="760" customFormat="1" ht="12.75" hidden="1" customHeight="1" x14ac:dyDescent="0.15">
      <c r="A1051" s="774"/>
      <c r="B1051" s="3391"/>
      <c r="C1051" s="3681"/>
      <c r="D1051" s="3681"/>
      <c r="E1051" s="3681"/>
      <c r="F1051" s="3681"/>
      <c r="G1051" s="3681"/>
      <c r="H1051" s="3392"/>
      <c r="I1051" s="3683"/>
      <c r="J1051" s="3684"/>
      <c r="K1051" s="1974"/>
      <c r="L1051" s="774"/>
      <c r="M1051" s="767"/>
      <c r="DF1051" s="818"/>
      <c r="DG1051" s="772" t="str">
        <f t="shared" si="32"/>
        <v/>
      </c>
      <c r="DH1051" s="832">
        <v>1141</v>
      </c>
    </row>
    <row r="1052" spans="1:112" s="760" customFormat="1" ht="12" hidden="1" customHeight="1" x14ac:dyDescent="0.15">
      <c r="A1052" s="774"/>
      <c r="B1052" s="3391"/>
      <c r="C1052" s="3681"/>
      <c r="D1052" s="3681"/>
      <c r="E1052" s="3681"/>
      <c r="F1052" s="3681"/>
      <c r="G1052" s="3681"/>
      <c r="H1052" s="3392"/>
      <c r="I1052" s="3683"/>
      <c r="J1052" s="3684"/>
      <c r="K1052" s="1974"/>
      <c r="L1052" s="774"/>
      <c r="M1052" s="767"/>
      <c r="DF1052" s="818"/>
      <c r="DG1052" s="772" t="str">
        <f t="shared" si="32"/>
        <v/>
      </c>
      <c r="DH1052" s="832">
        <v>1142</v>
      </c>
    </row>
    <row r="1053" spans="1:112" s="760" customFormat="1" ht="12" hidden="1" customHeight="1" x14ac:dyDescent="0.15">
      <c r="A1053" s="774"/>
      <c r="B1053" s="3391"/>
      <c r="C1053" s="3681"/>
      <c r="D1053" s="3681"/>
      <c r="E1053" s="3681"/>
      <c r="F1053" s="3681"/>
      <c r="G1053" s="3681"/>
      <c r="H1053" s="3392"/>
      <c r="I1053" s="3683"/>
      <c r="J1053" s="3684"/>
      <c r="K1053" s="1974"/>
      <c r="L1053" s="774"/>
      <c r="M1053" s="767"/>
      <c r="DF1053" s="818"/>
      <c r="DG1053" s="772" t="str">
        <f t="shared" si="32"/>
        <v/>
      </c>
      <c r="DH1053" s="832">
        <v>1143</v>
      </c>
    </row>
    <row r="1054" spans="1:112" s="760" customFormat="1" ht="12" hidden="1" customHeight="1" x14ac:dyDescent="0.15">
      <c r="A1054" s="774"/>
      <c r="B1054" s="3391"/>
      <c r="C1054" s="3681"/>
      <c r="D1054" s="3681"/>
      <c r="E1054" s="3681"/>
      <c r="F1054" s="3681"/>
      <c r="G1054" s="3681"/>
      <c r="H1054" s="3392"/>
      <c r="I1054" s="3683"/>
      <c r="J1054" s="3684"/>
      <c r="K1054" s="1974"/>
      <c r="L1054" s="774"/>
      <c r="M1054" s="767"/>
      <c r="DF1054" s="818"/>
      <c r="DG1054" s="772" t="str">
        <f t="shared" si="32"/>
        <v/>
      </c>
      <c r="DH1054" s="832">
        <v>1144</v>
      </c>
    </row>
    <row r="1055" spans="1:112" s="760" customFormat="1" ht="12" hidden="1" customHeight="1" x14ac:dyDescent="0.15">
      <c r="A1055" s="774"/>
      <c r="B1055" s="3391"/>
      <c r="C1055" s="3681"/>
      <c r="D1055" s="3681"/>
      <c r="E1055" s="3681"/>
      <c r="F1055" s="3681"/>
      <c r="G1055" s="3681"/>
      <c r="H1055" s="3392"/>
      <c r="I1055" s="3683"/>
      <c r="J1055" s="3684"/>
      <c r="K1055" s="1974"/>
      <c r="L1055" s="774"/>
      <c r="M1055" s="767"/>
      <c r="DF1055" s="818"/>
      <c r="DG1055" s="772" t="str">
        <f t="shared" si="32"/>
        <v/>
      </c>
      <c r="DH1055" s="832">
        <v>1145</v>
      </c>
    </row>
    <row r="1056" spans="1:112" s="760" customFormat="1" ht="12" hidden="1" customHeight="1" x14ac:dyDescent="0.15">
      <c r="A1056" s="774"/>
      <c r="B1056" s="3391"/>
      <c r="C1056" s="3681"/>
      <c r="D1056" s="3681"/>
      <c r="E1056" s="3681"/>
      <c r="F1056" s="3681"/>
      <c r="G1056" s="3681"/>
      <c r="H1056" s="3392"/>
      <c r="I1056" s="3683"/>
      <c r="J1056" s="3684"/>
      <c r="K1056" s="1974"/>
      <c r="L1056" s="774"/>
      <c r="M1056" s="767"/>
      <c r="DF1056" s="818"/>
      <c r="DG1056" s="772" t="str">
        <f t="shared" si="32"/>
        <v/>
      </c>
      <c r="DH1056" s="832">
        <v>1146</v>
      </c>
    </row>
    <row r="1057" spans="1:112" s="760" customFormat="1" ht="12" hidden="1" customHeight="1" x14ac:dyDescent="0.15">
      <c r="A1057" s="774"/>
      <c r="B1057" s="3391"/>
      <c r="C1057" s="3681"/>
      <c r="D1057" s="3681"/>
      <c r="E1057" s="3681"/>
      <c r="F1057" s="3681"/>
      <c r="G1057" s="3681"/>
      <c r="H1057" s="3392"/>
      <c r="I1057" s="3683"/>
      <c r="J1057" s="3684"/>
      <c r="K1057" s="1974"/>
      <c r="L1057" s="774"/>
      <c r="M1057" s="767"/>
      <c r="DF1057" s="818"/>
      <c r="DG1057" s="772" t="str">
        <f t="shared" si="32"/>
        <v/>
      </c>
      <c r="DH1057" s="832">
        <v>1147</v>
      </c>
    </row>
    <row r="1058" spans="1:112" s="760" customFormat="1" ht="12" hidden="1" customHeight="1" x14ac:dyDescent="0.15">
      <c r="A1058" s="774"/>
      <c r="B1058" s="3391"/>
      <c r="C1058" s="3681"/>
      <c r="D1058" s="3681"/>
      <c r="E1058" s="3681"/>
      <c r="F1058" s="3681"/>
      <c r="G1058" s="3681"/>
      <c r="H1058" s="3392"/>
      <c r="I1058" s="3683"/>
      <c r="J1058" s="3684"/>
      <c r="K1058" s="1974"/>
      <c r="L1058" s="774"/>
      <c r="M1058" s="767"/>
      <c r="DF1058" s="818"/>
      <c r="DG1058" s="772" t="str">
        <f t="shared" si="32"/>
        <v/>
      </c>
      <c r="DH1058" s="832">
        <v>1148</v>
      </c>
    </row>
    <row r="1059" spans="1:112" s="760" customFormat="1" ht="12" hidden="1" customHeight="1" x14ac:dyDescent="0.15">
      <c r="A1059" s="774"/>
      <c r="B1059" s="3391"/>
      <c r="C1059" s="3681"/>
      <c r="D1059" s="3681"/>
      <c r="E1059" s="3681"/>
      <c r="F1059" s="3681"/>
      <c r="G1059" s="3681"/>
      <c r="H1059" s="3392"/>
      <c r="I1059" s="3683"/>
      <c r="J1059" s="3684"/>
      <c r="K1059" s="1974"/>
      <c r="L1059" s="774"/>
      <c r="M1059" s="767"/>
      <c r="DF1059" s="818"/>
      <c r="DG1059" s="772" t="str">
        <f t="shared" si="32"/>
        <v/>
      </c>
      <c r="DH1059" s="832">
        <v>1149</v>
      </c>
    </row>
    <row r="1060" spans="1:112" s="760" customFormat="1" ht="12" hidden="1" customHeight="1" x14ac:dyDescent="0.15">
      <c r="A1060" s="774"/>
      <c r="B1060" s="3391"/>
      <c r="C1060" s="3681"/>
      <c r="D1060" s="3681"/>
      <c r="E1060" s="3681"/>
      <c r="F1060" s="3681"/>
      <c r="G1060" s="3681"/>
      <c r="H1060" s="3392"/>
      <c r="I1060" s="3683"/>
      <c r="J1060" s="3684"/>
      <c r="K1060" s="1974"/>
      <c r="L1060" s="774"/>
      <c r="M1060" s="767"/>
      <c r="DF1060" s="818"/>
      <c r="DG1060" s="772" t="str">
        <f t="shared" si="32"/>
        <v/>
      </c>
      <c r="DH1060" s="832">
        <v>1150</v>
      </c>
    </row>
    <row r="1061" spans="1:112" s="760" customFormat="1" ht="12.75" hidden="1" customHeight="1" x14ac:dyDescent="0.15">
      <c r="A1061" s="774"/>
      <c r="B1061" s="3391"/>
      <c r="C1061" s="3681"/>
      <c r="D1061" s="3681"/>
      <c r="E1061" s="3681"/>
      <c r="F1061" s="3681"/>
      <c r="G1061" s="3681"/>
      <c r="H1061" s="3392"/>
      <c r="I1061" s="3683"/>
      <c r="J1061" s="3684"/>
      <c r="K1061" s="1974"/>
      <c r="L1061" s="774"/>
      <c r="M1061" s="767"/>
      <c r="DF1061" s="818"/>
      <c r="DG1061" s="772" t="str">
        <f t="shared" si="32"/>
        <v/>
      </c>
      <c r="DH1061" s="832">
        <v>1151</v>
      </c>
    </row>
    <row r="1062" spans="1:112" s="760" customFormat="1" ht="12" hidden="1" customHeight="1" x14ac:dyDescent="0.15">
      <c r="A1062" s="774"/>
      <c r="B1062" s="3391"/>
      <c r="C1062" s="3681"/>
      <c r="D1062" s="3681"/>
      <c r="E1062" s="3681"/>
      <c r="F1062" s="3681"/>
      <c r="G1062" s="3681"/>
      <c r="H1062" s="3392"/>
      <c r="I1062" s="3683"/>
      <c r="J1062" s="3684"/>
      <c r="K1062" s="1974"/>
      <c r="L1062" s="774"/>
      <c r="M1062" s="767"/>
      <c r="DF1062" s="818"/>
      <c r="DG1062" s="772" t="str">
        <f t="shared" si="32"/>
        <v/>
      </c>
      <c r="DH1062" s="832">
        <v>1152</v>
      </c>
    </row>
    <row r="1063" spans="1:112" s="760" customFormat="1" ht="12" hidden="1" customHeight="1" x14ac:dyDescent="0.15">
      <c r="A1063" s="774"/>
      <c r="B1063" s="3391"/>
      <c r="C1063" s="3681"/>
      <c r="D1063" s="3681"/>
      <c r="E1063" s="3681"/>
      <c r="F1063" s="3681"/>
      <c r="G1063" s="3681"/>
      <c r="H1063" s="3392"/>
      <c r="I1063" s="3683"/>
      <c r="J1063" s="3684"/>
      <c r="K1063" s="1974"/>
      <c r="L1063" s="774"/>
      <c r="M1063" s="767"/>
      <c r="DF1063" s="818"/>
      <c r="DG1063" s="772" t="str">
        <f t="shared" si="32"/>
        <v/>
      </c>
      <c r="DH1063" s="832">
        <v>1153</v>
      </c>
    </row>
    <row r="1064" spans="1:112" s="760" customFormat="1" ht="12" hidden="1" customHeight="1" x14ac:dyDescent="0.15">
      <c r="A1064" s="774"/>
      <c r="B1064" s="3391"/>
      <c r="C1064" s="3681"/>
      <c r="D1064" s="3681"/>
      <c r="E1064" s="3681"/>
      <c r="F1064" s="3681"/>
      <c r="G1064" s="3681"/>
      <c r="H1064" s="3392"/>
      <c r="I1064" s="3683"/>
      <c r="J1064" s="3684"/>
      <c r="K1064" s="1974"/>
      <c r="L1064" s="774"/>
      <c r="M1064" s="767"/>
      <c r="DF1064" s="818"/>
      <c r="DG1064" s="772" t="str">
        <f t="shared" si="32"/>
        <v/>
      </c>
      <c r="DH1064" s="832">
        <v>1154</v>
      </c>
    </row>
    <row r="1065" spans="1:112" s="760" customFormat="1" ht="12" hidden="1" customHeight="1" x14ac:dyDescent="0.15">
      <c r="A1065" s="774"/>
      <c r="B1065" s="3391"/>
      <c r="C1065" s="3681"/>
      <c r="D1065" s="3681"/>
      <c r="E1065" s="3681"/>
      <c r="F1065" s="3681"/>
      <c r="G1065" s="3681"/>
      <c r="H1065" s="3392"/>
      <c r="I1065" s="3683"/>
      <c r="J1065" s="3684"/>
      <c r="K1065" s="1974"/>
      <c r="L1065" s="774"/>
      <c r="M1065" s="767"/>
      <c r="DF1065" s="818"/>
      <c r="DG1065" s="772" t="str">
        <f t="shared" si="32"/>
        <v/>
      </c>
      <c r="DH1065" s="832">
        <v>1155</v>
      </c>
    </row>
    <row r="1066" spans="1:112" s="760" customFormat="1" ht="12" hidden="1" customHeight="1" x14ac:dyDescent="0.15">
      <c r="A1066" s="774"/>
      <c r="B1066" s="3391"/>
      <c r="C1066" s="3681"/>
      <c r="D1066" s="3681"/>
      <c r="E1066" s="3681"/>
      <c r="F1066" s="3681"/>
      <c r="G1066" s="3681"/>
      <c r="H1066" s="3392"/>
      <c r="I1066" s="3683"/>
      <c r="J1066" s="3684"/>
      <c r="K1066" s="1974"/>
      <c r="L1066" s="774"/>
      <c r="M1066" s="767"/>
      <c r="DF1066" s="818"/>
      <c r="DG1066" s="772" t="str">
        <f t="shared" si="32"/>
        <v/>
      </c>
      <c r="DH1066" s="832">
        <v>1156</v>
      </c>
    </row>
    <row r="1067" spans="1:112" s="760" customFormat="1" ht="12" hidden="1" customHeight="1" x14ac:dyDescent="0.15">
      <c r="A1067" s="774"/>
      <c r="B1067" s="3391"/>
      <c r="C1067" s="3681"/>
      <c r="D1067" s="3681"/>
      <c r="E1067" s="3681"/>
      <c r="F1067" s="3681"/>
      <c r="G1067" s="3681"/>
      <c r="H1067" s="3392"/>
      <c r="I1067" s="3683"/>
      <c r="J1067" s="3684"/>
      <c r="K1067" s="1974"/>
      <c r="L1067" s="774"/>
      <c r="M1067" s="767"/>
      <c r="DF1067" s="818"/>
      <c r="DG1067" s="772" t="str">
        <f t="shared" si="32"/>
        <v/>
      </c>
      <c r="DH1067" s="832">
        <v>1157</v>
      </c>
    </row>
    <row r="1068" spans="1:112" s="760" customFormat="1" ht="12" hidden="1" customHeight="1" x14ac:dyDescent="0.15">
      <c r="A1068" s="774"/>
      <c r="B1068" s="3391"/>
      <c r="C1068" s="3681"/>
      <c r="D1068" s="3681"/>
      <c r="E1068" s="3681"/>
      <c r="F1068" s="3681"/>
      <c r="G1068" s="3681"/>
      <c r="H1068" s="3392"/>
      <c r="I1068" s="3683"/>
      <c r="J1068" s="3684"/>
      <c r="K1068" s="1974"/>
      <c r="L1068" s="774"/>
      <c r="M1068" s="767"/>
      <c r="DF1068" s="818"/>
      <c r="DG1068" s="772" t="str">
        <f t="shared" si="32"/>
        <v/>
      </c>
      <c r="DH1068" s="832">
        <v>1158</v>
      </c>
    </row>
    <row r="1069" spans="1:112" s="760" customFormat="1" ht="12" hidden="1" customHeight="1" x14ac:dyDescent="0.15">
      <c r="A1069" s="774"/>
      <c r="B1069" s="3391"/>
      <c r="C1069" s="3681"/>
      <c r="D1069" s="3681"/>
      <c r="E1069" s="3681"/>
      <c r="F1069" s="3681"/>
      <c r="G1069" s="3681"/>
      <c r="H1069" s="3392"/>
      <c r="I1069" s="3683"/>
      <c r="J1069" s="3684"/>
      <c r="K1069" s="1974"/>
      <c r="L1069" s="774"/>
      <c r="M1069" s="767"/>
      <c r="DF1069" s="818"/>
      <c r="DG1069" s="772" t="str">
        <f t="shared" si="32"/>
        <v/>
      </c>
      <c r="DH1069" s="832">
        <v>1159</v>
      </c>
    </row>
    <row r="1070" spans="1:112" s="760" customFormat="1" ht="12" hidden="1" customHeight="1" x14ac:dyDescent="0.15">
      <c r="A1070" s="774"/>
      <c r="B1070" s="3391"/>
      <c r="C1070" s="3681"/>
      <c r="D1070" s="3681"/>
      <c r="E1070" s="3681"/>
      <c r="F1070" s="3681"/>
      <c r="G1070" s="3681"/>
      <c r="H1070" s="3392"/>
      <c r="I1070" s="3683"/>
      <c r="J1070" s="3684"/>
      <c r="K1070" s="1974"/>
      <c r="L1070" s="774"/>
      <c r="M1070" s="767"/>
      <c r="DF1070" s="818"/>
      <c r="DG1070" s="772" t="str">
        <f t="shared" si="32"/>
        <v/>
      </c>
      <c r="DH1070" s="832">
        <v>1160</v>
      </c>
    </row>
    <row r="1071" spans="1:112" s="760" customFormat="1" ht="12.75" hidden="1" customHeight="1" x14ac:dyDescent="0.15">
      <c r="A1071" s="774"/>
      <c r="B1071" s="3391"/>
      <c r="C1071" s="3681"/>
      <c r="D1071" s="3681"/>
      <c r="E1071" s="3681"/>
      <c r="F1071" s="3681"/>
      <c r="G1071" s="3681"/>
      <c r="H1071" s="3392"/>
      <c r="I1071" s="3683"/>
      <c r="J1071" s="3684"/>
      <c r="K1071" s="1974"/>
      <c r="L1071" s="774"/>
      <c r="M1071" s="767"/>
      <c r="DF1071" s="818"/>
      <c r="DG1071" s="772" t="str">
        <f t="shared" si="32"/>
        <v/>
      </c>
      <c r="DH1071" s="832">
        <v>1161</v>
      </c>
    </row>
    <row r="1072" spans="1:112" s="760" customFormat="1" ht="12" hidden="1" customHeight="1" x14ac:dyDescent="0.15">
      <c r="A1072" s="774"/>
      <c r="B1072" s="3391"/>
      <c r="C1072" s="3681"/>
      <c r="D1072" s="3681"/>
      <c r="E1072" s="3681"/>
      <c r="F1072" s="3681"/>
      <c r="G1072" s="3681"/>
      <c r="H1072" s="3392"/>
      <c r="I1072" s="3683"/>
      <c r="J1072" s="3684"/>
      <c r="K1072" s="1974"/>
      <c r="L1072" s="774"/>
      <c r="M1072" s="767"/>
      <c r="DF1072" s="818"/>
      <c r="DG1072" s="772" t="str">
        <f t="shared" si="32"/>
        <v/>
      </c>
      <c r="DH1072" s="832">
        <v>1162</v>
      </c>
    </row>
    <row r="1073" spans="1:112" s="760" customFormat="1" ht="12" hidden="1" customHeight="1" x14ac:dyDescent="0.15">
      <c r="A1073" s="774"/>
      <c r="B1073" s="3391"/>
      <c r="C1073" s="3681"/>
      <c r="D1073" s="3681"/>
      <c r="E1073" s="3681"/>
      <c r="F1073" s="3681"/>
      <c r="G1073" s="3681"/>
      <c r="H1073" s="3392"/>
      <c r="I1073" s="3683"/>
      <c r="J1073" s="3684"/>
      <c r="K1073" s="1974"/>
      <c r="L1073" s="774"/>
      <c r="M1073" s="767"/>
      <c r="DF1073" s="818"/>
      <c r="DG1073" s="772" t="str">
        <f t="shared" si="32"/>
        <v/>
      </c>
      <c r="DH1073" s="832">
        <v>1163</v>
      </c>
    </row>
    <row r="1074" spans="1:112" s="760" customFormat="1" ht="12" hidden="1" customHeight="1" x14ac:dyDescent="0.15">
      <c r="A1074" s="774"/>
      <c r="B1074" s="3391"/>
      <c r="C1074" s="3681"/>
      <c r="D1074" s="3681"/>
      <c r="E1074" s="3681"/>
      <c r="F1074" s="3681"/>
      <c r="G1074" s="3681"/>
      <c r="H1074" s="3392"/>
      <c r="I1074" s="3683"/>
      <c r="J1074" s="3684"/>
      <c r="K1074" s="1974"/>
      <c r="L1074" s="774"/>
      <c r="M1074" s="767"/>
      <c r="DF1074" s="818"/>
      <c r="DG1074" s="772" t="str">
        <f t="shared" si="32"/>
        <v/>
      </c>
      <c r="DH1074" s="832">
        <v>1164</v>
      </c>
    </row>
    <row r="1075" spans="1:112" s="760" customFormat="1" ht="12" hidden="1" customHeight="1" x14ac:dyDescent="0.15">
      <c r="A1075" s="774"/>
      <c r="B1075" s="3391"/>
      <c r="C1075" s="3681"/>
      <c r="D1075" s="3681"/>
      <c r="E1075" s="3681"/>
      <c r="F1075" s="3681"/>
      <c r="G1075" s="3681"/>
      <c r="H1075" s="3392"/>
      <c r="I1075" s="3683"/>
      <c r="J1075" s="3684"/>
      <c r="K1075" s="1974"/>
      <c r="L1075" s="774"/>
      <c r="M1075" s="767"/>
      <c r="DF1075" s="818"/>
      <c r="DG1075" s="772" t="str">
        <f t="shared" ref="DG1075:DG1138" si="33">IF(COUNTA(A1075:M1075)&gt;0,DH1075,"")</f>
        <v/>
      </c>
      <c r="DH1075" s="832">
        <v>1165</v>
      </c>
    </row>
    <row r="1076" spans="1:112" s="760" customFormat="1" ht="12" hidden="1" customHeight="1" x14ac:dyDescent="0.15">
      <c r="A1076" s="774"/>
      <c r="B1076" s="3391"/>
      <c r="C1076" s="3681"/>
      <c r="D1076" s="3681"/>
      <c r="E1076" s="3681"/>
      <c r="F1076" s="3681"/>
      <c r="G1076" s="3681"/>
      <c r="H1076" s="3392"/>
      <c r="I1076" s="3683"/>
      <c r="J1076" s="3684"/>
      <c r="K1076" s="1974"/>
      <c r="L1076" s="774"/>
      <c r="M1076" s="767"/>
      <c r="DF1076" s="818"/>
      <c r="DG1076" s="772" t="str">
        <f t="shared" si="33"/>
        <v/>
      </c>
      <c r="DH1076" s="832">
        <v>1166</v>
      </c>
    </row>
    <row r="1077" spans="1:112" s="760" customFormat="1" ht="12" hidden="1" customHeight="1" x14ac:dyDescent="0.15">
      <c r="A1077" s="774"/>
      <c r="B1077" s="3391"/>
      <c r="C1077" s="3681"/>
      <c r="D1077" s="3681"/>
      <c r="E1077" s="3681"/>
      <c r="F1077" s="3681"/>
      <c r="G1077" s="3681"/>
      <c r="H1077" s="3392"/>
      <c r="I1077" s="3683"/>
      <c r="J1077" s="3684"/>
      <c r="K1077" s="1974"/>
      <c r="L1077" s="774"/>
      <c r="M1077" s="767"/>
      <c r="DF1077" s="818"/>
      <c r="DG1077" s="772" t="str">
        <f t="shared" si="33"/>
        <v/>
      </c>
      <c r="DH1077" s="832">
        <v>1167</v>
      </c>
    </row>
    <row r="1078" spans="1:112" s="760" customFormat="1" ht="12" hidden="1" customHeight="1" x14ac:dyDescent="0.15">
      <c r="A1078" s="774"/>
      <c r="B1078" s="3391"/>
      <c r="C1078" s="3681"/>
      <c r="D1078" s="3681"/>
      <c r="E1078" s="3681"/>
      <c r="F1078" s="3681"/>
      <c r="G1078" s="3681"/>
      <c r="H1078" s="3392"/>
      <c r="I1078" s="3683"/>
      <c r="J1078" s="3684"/>
      <c r="K1078" s="1974"/>
      <c r="L1078" s="774"/>
      <c r="M1078" s="767"/>
      <c r="DF1078" s="818"/>
      <c r="DG1078" s="772" t="str">
        <f t="shared" si="33"/>
        <v/>
      </c>
      <c r="DH1078" s="832">
        <v>1168</v>
      </c>
    </row>
    <row r="1079" spans="1:112" s="760" customFormat="1" ht="12" hidden="1" customHeight="1" x14ac:dyDescent="0.15">
      <c r="A1079" s="774"/>
      <c r="B1079" s="3391"/>
      <c r="C1079" s="3681"/>
      <c r="D1079" s="3681"/>
      <c r="E1079" s="3681"/>
      <c r="F1079" s="3681"/>
      <c r="G1079" s="3681"/>
      <c r="H1079" s="3392"/>
      <c r="I1079" s="3683"/>
      <c r="J1079" s="3684"/>
      <c r="K1079" s="1974"/>
      <c r="L1079" s="774"/>
      <c r="M1079" s="767"/>
      <c r="DF1079" s="818"/>
      <c r="DG1079" s="772" t="str">
        <f t="shared" si="33"/>
        <v/>
      </c>
      <c r="DH1079" s="832">
        <v>1169</v>
      </c>
    </row>
    <row r="1080" spans="1:112" s="760" customFormat="1" ht="12" hidden="1" customHeight="1" x14ac:dyDescent="0.15">
      <c r="A1080" s="774"/>
      <c r="B1080" s="3391"/>
      <c r="C1080" s="3681"/>
      <c r="D1080" s="3681"/>
      <c r="E1080" s="3681"/>
      <c r="F1080" s="3681"/>
      <c r="G1080" s="3681"/>
      <c r="H1080" s="3392"/>
      <c r="I1080" s="3683"/>
      <c r="J1080" s="3684"/>
      <c r="K1080" s="1974"/>
      <c r="L1080" s="774"/>
      <c r="M1080" s="767"/>
      <c r="DF1080" s="818"/>
      <c r="DG1080" s="772" t="str">
        <f t="shared" si="33"/>
        <v/>
      </c>
      <c r="DH1080" s="832">
        <v>1170</v>
      </c>
    </row>
    <row r="1081" spans="1:112" s="760" customFormat="1" ht="12" hidden="1" customHeight="1" x14ac:dyDescent="0.15">
      <c r="A1081" s="774"/>
      <c r="B1081" s="3391"/>
      <c r="C1081" s="3681"/>
      <c r="D1081" s="3681"/>
      <c r="E1081" s="3681"/>
      <c r="F1081" s="3681"/>
      <c r="G1081" s="3681"/>
      <c r="H1081" s="3392"/>
      <c r="I1081" s="3683"/>
      <c r="J1081" s="3684"/>
      <c r="K1081" s="1974"/>
      <c r="L1081" s="774"/>
      <c r="M1081" s="767"/>
      <c r="DF1081" s="818"/>
      <c r="DG1081" s="772" t="str">
        <f t="shared" si="33"/>
        <v/>
      </c>
      <c r="DH1081" s="832">
        <v>1171</v>
      </c>
    </row>
    <row r="1082" spans="1:112" s="760" customFormat="1" ht="12" hidden="1" customHeight="1" x14ac:dyDescent="0.15">
      <c r="A1082" s="774"/>
      <c r="B1082" s="3391"/>
      <c r="C1082" s="3681"/>
      <c r="D1082" s="3681"/>
      <c r="E1082" s="3681"/>
      <c r="F1082" s="3681"/>
      <c r="G1082" s="3681"/>
      <c r="H1082" s="3392"/>
      <c r="I1082" s="3683"/>
      <c r="J1082" s="3684"/>
      <c r="K1082" s="1974"/>
      <c r="L1082" s="774"/>
      <c r="M1082" s="767"/>
      <c r="DF1082" s="818"/>
      <c r="DG1082" s="772" t="str">
        <f t="shared" si="33"/>
        <v/>
      </c>
      <c r="DH1082" s="832">
        <v>1172</v>
      </c>
    </row>
    <row r="1083" spans="1:112" s="760" customFormat="1" ht="12" hidden="1" customHeight="1" x14ac:dyDescent="0.15">
      <c r="A1083" s="774"/>
      <c r="B1083" s="3391"/>
      <c r="C1083" s="3681"/>
      <c r="D1083" s="3681"/>
      <c r="E1083" s="3681"/>
      <c r="F1083" s="3681"/>
      <c r="G1083" s="3681"/>
      <c r="H1083" s="3392"/>
      <c r="I1083" s="3683"/>
      <c r="J1083" s="3684"/>
      <c r="K1083" s="1974"/>
      <c r="L1083" s="774"/>
      <c r="M1083" s="767"/>
      <c r="DF1083" s="818"/>
      <c r="DG1083" s="772" t="str">
        <f t="shared" si="33"/>
        <v/>
      </c>
      <c r="DH1083" s="832">
        <v>1173</v>
      </c>
    </row>
    <row r="1084" spans="1:112" s="760" customFormat="1" ht="12" hidden="1" customHeight="1" x14ac:dyDescent="0.15">
      <c r="A1084" s="774"/>
      <c r="B1084" s="3391"/>
      <c r="C1084" s="3681"/>
      <c r="D1084" s="3681"/>
      <c r="E1084" s="3681"/>
      <c r="F1084" s="3681"/>
      <c r="G1084" s="3681"/>
      <c r="H1084" s="3392"/>
      <c r="I1084" s="3683"/>
      <c r="J1084" s="3684"/>
      <c r="K1084" s="1974"/>
      <c r="L1084" s="774"/>
      <c r="M1084" s="767"/>
      <c r="DF1084" s="818"/>
      <c r="DG1084" s="772" t="str">
        <f t="shared" si="33"/>
        <v/>
      </c>
      <c r="DH1084" s="832">
        <v>1174</v>
      </c>
    </row>
    <row r="1085" spans="1:112" s="760" customFormat="1" ht="12" hidden="1" customHeight="1" x14ac:dyDescent="0.15">
      <c r="A1085" s="774"/>
      <c r="B1085" s="3391"/>
      <c r="C1085" s="3681"/>
      <c r="D1085" s="3681"/>
      <c r="E1085" s="3681"/>
      <c r="F1085" s="3681"/>
      <c r="G1085" s="3681"/>
      <c r="H1085" s="3392"/>
      <c r="I1085" s="3683"/>
      <c r="J1085" s="3684"/>
      <c r="K1085" s="1974"/>
      <c r="L1085" s="774"/>
      <c r="M1085" s="767"/>
      <c r="DF1085" s="818"/>
      <c r="DG1085" s="772" t="str">
        <f t="shared" si="33"/>
        <v/>
      </c>
      <c r="DH1085" s="832">
        <v>1175</v>
      </c>
    </row>
    <row r="1086" spans="1:112" s="760" customFormat="1" ht="12" hidden="1" customHeight="1" x14ac:dyDescent="0.15">
      <c r="A1086" s="774"/>
      <c r="B1086" s="3391"/>
      <c r="C1086" s="3681"/>
      <c r="D1086" s="3681"/>
      <c r="E1086" s="3681"/>
      <c r="F1086" s="3681"/>
      <c r="G1086" s="3681"/>
      <c r="H1086" s="3392"/>
      <c r="I1086" s="3683"/>
      <c r="J1086" s="3684"/>
      <c r="K1086" s="1974"/>
      <c r="L1086" s="774"/>
      <c r="M1086" s="767"/>
      <c r="DF1086" s="818"/>
      <c r="DG1086" s="772" t="str">
        <f t="shared" si="33"/>
        <v/>
      </c>
      <c r="DH1086" s="832">
        <v>1176</v>
      </c>
    </row>
    <row r="1087" spans="1:112" s="760" customFormat="1" ht="12" hidden="1" customHeight="1" x14ac:dyDescent="0.15">
      <c r="A1087" s="774"/>
      <c r="B1087" s="3391"/>
      <c r="C1087" s="3681"/>
      <c r="D1087" s="3681"/>
      <c r="E1087" s="3681"/>
      <c r="F1087" s="3681"/>
      <c r="G1087" s="3681"/>
      <c r="H1087" s="3392"/>
      <c r="I1087" s="3683"/>
      <c r="J1087" s="3684"/>
      <c r="K1087" s="1974"/>
      <c r="L1087" s="774"/>
      <c r="M1087" s="767"/>
      <c r="DF1087" s="818"/>
      <c r="DG1087" s="772" t="str">
        <f t="shared" si="33"/>
        <v/>
      </c>
      <c r="DH1087" s="832">
        <v>1177</v>
      </c>
    </row>
    <row r="1088" spans="1:112" s="760" customFormat="1" ht="12" hidden="1" customHeight="1" x14ac:dyDescent="0.15">
      <c r="A1088" s="774"/>
      <c r="B1088" s="3391"/>
      <c r="C1088" s="3681"/>
      <c r="D1088" s="3681"/>
      <c r="E1088" s="3681"/>
      <c r="F1088" s="3681"/>
      <c r="G1088" s="3681"/>
      <c r="H1088" s="3392"/>
      <c r="I1088" s="3683"/>
      <c r="J1088" s="3684"/>
      <c r="K1088" s="1974"/>
      <c r="L1088" s="774"/>
      <c r="M1088" s="767"/>
      <c r="DF1088" s="818"/>
      <c r="DG1088" s="772" t="str">
        <f t="shared" si="33"/>
        <v/>
      </c>
      <c r="DH1088" s="832">
        <v>1178</v>
      </c>
    </row>
    <row r="1089" spans="1:112" s="760" customFormat="1" ht="12.75" hidden="1" customHeight="1" x14ac:dyDescent="0.15">
      <c r="A1089" s="774"/>
      <c r="B1089" s="3391"/>
      <c r="C1089" s="3681"/>
      <c r="D1089" s="3681"/>
      <c r="E1089" s="3681"/>
      <c r="F1089" s="3681"/>
      <c r="G1089" s="3681"/>
      <c r="H1089" s="3392"/>
      <c r="I1089" s="3683"/>
      <c r="J1089" s="3684"/>
      <c r="K1089" s="1974"/>
      <c r="L1089" s="774"/>
      <c r="M1089" s="767"/>
      <c r="DF1089" s="818"/>
      <c r="DG1089" s="772" t="str">
        <f t="shared" si="33"/>
        <v/>
      </c>
      <c r="DH1089" s="832">
        <v>1179</v>
      </c>
    </row>
    <row r="1090" spans="1:112" s="760" customFormat="1" ht="12" hidden="1" customHeight="1" x14ac:dyDescent="0.15">
      <c r="A1090" s="774"/>
      <c r="B1090" s="3391"/>
      <c r="C1090" s="3681"/>
      <c r="D1090" s="3681"/>
      <c r="E1090" s="3681"/>
      <c r="F1090" s="3681"/>
      <c r="G1090" s="3681"/>
      <c r="H1090" s="3392"/>
      <c r="I1090" s="3683"/>
      <c r="J1090" s="3684"/>
      <c r="K1090" s="1974"/>
      <c r="L1090" s="774"/>
      <c r="M1090" s="767"/>
      <c r="DF1090" s="818"/>
      <c r="DG1090" s="772" t="str">
        <f t="shared" si="33"/>
        <v/>
      </c>
      <c r="DH1090" s="832">
        <v>1180</v>
      </c>
    </row>
    <row r="1091" spans="1:112" s="760" customFormat="1" ht="12" hidden="1" customHeight="1" x14ac:dyDescent="0.15">
      <c r="A1091" s="774"/>
      <c r="B1091" s="3391"/>
      <c r="C1091" s="3681"/>
      <c r="D1091" s="3681"/>
      <c r="E1091" s="3681"/>
      <c r="F1091" s="3681"/>
      <c r="G1091" s="3681"/>
      <c r="H1091" s="3392"/>
      <c r="I1091" s="3683"/>
      <c r="J1091" s="3684"/>
      <c r="K1091" s="1974"/>
      <c r="L1091" s="774"/>
      <c r="M1091" s="767"/>
      <c r="DF1091" s="818"/>
      <c r="DG1091" s="772" t="str">
        <f t="shared" si="33"/>
        <v/>
      </c>
      <c r="DH1091" s="832">
        <v>1181</v>
      </c>
    </row>
    <row r="1092" spans="1:112" s="760" customFormat="1" ht="12" hidden="1" customHeight="1" x14ac:dyDescent="0.15">
      <c r="A1092" s="774"/>
      <c r="B1092" s="3391"/>
      <c r="C1092" s="3681"/>
      <c r="D1092" s="3681"/>
      <c r="E1092" s="3681"/>
      <c r="F1092" s="3681"/>
      <c r="G1092" s="3681"/>
      <c r="H1092" s="3392"/>
      <c r="I1092" s="3683"/>
      <c r="J1092" s="3684"/>
      <c r="K1092" s="1974"/>
      <c r="L1092" s="774"/>
      <c r="M1092" s="767"/>
      <c r="DF1092" s="818"/>
      <c r="DG1092" s="772" t="str">
        <f t="shared" si="33"/>
        <v/>
      </c>
      <c r="DH1092" s="832">
        <v>1182</v>
      </c>
    </row>
    <row r="1093" spans="1:112" s="760" customFormat="1" ht="12" hidden="1" customHeight="1" x14ac:dyDescent="0.15">
      <c r="A1093" s="774"/>
      <c r="B1093" s="3391"/>
      <c r="C1093" s="3681"/>
      <c r="D1093" s="3681"/>
      <c r="E1093" s="3681"/>
      <c r="F1093" s="3681"/>
      <c r="G1093" s="3681"/>
      <c r="H1093" s="3392"/>
      <c r="I1093" s="3683"/>
      <c r="J1093" s="3684"/>
      <c r="K1093" s="1974"/>
      <c r="L1093" s="774"/>
      <c r="M1093" s="767"/>
      <c r="DF1093" s="818"/>
      <c r="DG1093" s="772" t="str">
        <f t="shared" si="33"/>
        <v/>
      </c>
      <c r="DH1093" s="832">
        <v>1183</v>
      </c>
    </row>
    <row r="1094" spans="1:112" s="760" customFormat="1" ht="12" hidden="1" customHeight="1" x14ac:dyDescent="0.15">
      <c r="A1094" s="774"/>
      <c r="B1094" s="3391"/>
      <c r="C1094" s="3681"/>
      <c r="D1094" s="3681"/>
      <c r="E1094" s="3681"/>
      <c r="F1094" s="3681"/>
      <c r="G1094" s="3681"/>
      <c r="H1094" s="3392"/>
      <c r="I1094" s="3683"/>
      <c r="J1094" s="3684"/>
      <c r="K1094" s="1974"/>
      <c r="L1094" s="774"/>
      <c r="M1094" s="767"/>
      <c r="DF1094" s="818"/>
      <c r="DG1094" s="772" t="str">
        <f t="shared" si="33"/>
        <v/>
      </c>
      <c r="DH1094" s="832">
        <v>1184</v>
      </c>
    </row>
    <row r="1095" spans="1:112" s="760" customFormat="1" ht="12" hidden="1" customHeight="1" x14ac:dyDescent="0.15">
      <c r="A1095" s="774"/>
      <c r="B1095" s="3391"/>
      <c r="C1095" s="3681"/>
      <c r="D1095" s="3681"/>
      <c r="E1095" s="3681"/>
      <c r="F1095" s="3681"/>
      <c r="G1095" s="3681"/>
      <c r="H1095" s="3392"/>
      <c r="I1095" s="3683"/>
      <c r="J1095" s="3684"/>
      <c r="K1095" s="1974"/>
      <c r="L1095" s="774"/>
      <c r="M1095" s="767"/>
      <c r="DF1095" s="818"/>
      <c r="DG1095" s="772" t="str">
        <f t="shared" si="33"/>
        <v/>
      </c>
      <c r="DH1095" s="832">
        <v>1185</v>
      </c>
    </row>
    <row r="1096" spans="1:112" s="760" customFormat="1" ht="12" hidden="1" customHeight="1" x14ac:dyDescent="0.15">
      <c r="A1096" s="774"/>
      <c r="B1096" s="3391"/>
      <c r="C1096" s="3681"/>
      <c r="D1096" s="3681"/>
      <c r="E1096" s="3681"/>
      <c r="F1096" s="3681"/>
      <c r="G1096" s="3681"/>
      <c r="H1096" s="3392"/>
      <c r="I1096" s="3683"/>
      <c r="J1096" s="3684"/>
      <c r="K1096" s="1974"/>
      <c r="L1096" s="774"/>
      <c r="M1096" s="767"/>
      <c r="DF1096" s="818"/>
      <c r="DG1096" s="772" t="str">
        <f t="shared" si="33"/>
        <v/>
      </c>
      <c r="DH1096" s="832">
        <v>1186</v>
      </c>
    </row>
    <row r="1097" spans="1:112" s="760" customFormat="1" ht="12" hidden="1" customHeight="1" x14ac:dyDescent="0.15">
      <c r="A1097" s="774"/>
      <c r="B1097" s="3391"/>
      <c r="C1097" s="3681"/>
      <c r="D1097" s="3681"/>
      <c r="E1097" s="3681"/>
      <c r="F1097" s="3681"/>
      <c r="G1097" s="3681"/>
      <c r="H1097" s="3392"/>
      <c r="I1097" s="3683"/>
      <c r="J1097" s="3684"/>
      <c r="K1097" s="1974"/>
      <c r="L1097" s="774"/>
      <c r="M1097" s="767"/>
      <c r="DF1097" s="818"/>
      <c r="DG1097" s="772" t="str">
        <f t="shared" si="33"/>
        <v/>
      </c>
      <c r="DH1097" s="832">
        <v>1187</v>
      </c>
    </row>
    <row r="1098" spans="1:112" s="760" customFormat="1" ht="12" hidden="1" customHeight="1" x14ac:dyDescent="0.15">
      <c r="A1098" s="774"/>
      <c r="B1098" s="3391"/>
      <c r="C1098" s="3681"/>
      <c r="D1098" s="3681"/>
      <c r="E1098" s="3681"/>
      <c r="F1098" s="3681"/>
      <c r="G1098" s="3681"/>
      <c r="H1098" s="3392"/>
      <c r="I1098" s="3683"/>
      <c r="J1098" s="3684"/>
      <c r="K1098" s="1974"/>
      <c r="L1098" s="774"/>
      <c r="M1098" s="767"/>
      <c r="DF1098" s="818"/>
      <c r="DG1098" s="772" t="str">
        <f t="shared" si="33"/>
        <v/>
      </c>
      <c r="DH1098" s="832">
        <v>1188</v>
      </c>
    </row>
    <row r="1099" spans="1:112" s="760" customFormat="1" ht="12.75" hidden="1" customHeight="1" x14ac:dyDescent="0.15">
      <c r="A1099" s="774"/>
      <c r="B1099" s="3391"/>
      <c r="C1099" s="3681"/>
      <c r="D1099" s="3681"/>
      <c r="E1099" s="3681"/>
      <c r="F1099" s="3681"/>
      <c r="G1099" s="3681"/>
      <c r="H1099" s="3392"/>
      <c r="I1099" s="3683"/>
      <c r="J1099" s="3684"/>
      <c r="K1099" s="1974"/>
      <c r="L1099" s="774"/>
      <c r="M1099" s="767"/>
      <c r="DF1099" s="818"/>
      <c r="DG1099" s="772" t="str">
        <f t="shared" si="33"/>
        <v/>
      </c>
      <c r="DH1099" s="832">
        <v>1189</v>
      </c>
    </row>
    <row r="1100" spans="1:112" s="760" customFormat="1" ht="12" hidden="1" customHeight="1" x14ac:dyDescent="0.15">
      <c r="A1100" s="774"/>
      <c r="B1100" s="3391"/>
      <c r="C1100" s="3681"/>
      <c r="D1100" s="3681"/>
      <c r="E1100" s="3681"/>
      <c r="F1100" s="3681"/>
      <c r="G1100" s="3681"/>
      <c r="H1100" s="3392"/>
      <c r="I1100" s="3683"/>
      <c r="J1100" s="3684"/>
      <c r="K1100" s="1974"/>
      <c r="L1100" s="774"/>
      <c r="M1100" s="767"/>
      <c r="DF1100" s="818"/>
      <c r="DG1100" s="772" t="str">
        <f t="shared" si="33"/>
        <v/>
      </c>
      <c r="DH1100" s="832">
        <v>1190</v>
      </c>
    </row>
    <row r="1101" spans="1:112" s="760" customFormat="1" ht="12" hidden="1" customHeight="1" x14ac:dyDescent="0.15">
      <c r="A1101" s="774"/>
      <c r="B1101" s="3391"/>
      <c r="C1101" s="3681"/>
      <c r="D1101" s="3681"/>
      <c r="E1101" s="3681"/>
      <c r="F1101" s="3681"/>
      <c r="G1101" s="3681"/>
      <c r="H1101" s="3392"/>
      <c r="I1101" s="3683"/>
      <c r="J1101" s="3684"/>
      <c r="K1101" s="1974"/>
      <c r="L1101" s="774"/>
      <c r="M1101" s="767"/>
      <c r="DF1101" s="818"/>
      <c r="DG1101" s="772" t="str">
        <f t="shared" si="33"/>
        <v/>
      </c>
      <c r="DH1101" s="832">
        <v>1191</v>
      </c>
    </row>
    <row r="1102" spans="1:112" s="760" customFormat="1" ht="12" hidden="1" customHeight="1" x14ac:dyDescent="0.15">
      <c r="A1102" s="774"/>
      <c r="B1102" s="3391"/>
      <c r="C1102" s="3681"/>
      <c r="D1102" s="3681"/>
      <c r="E1102" s="3681"/>
      <c r="F1102" s="3681"/>
      <c r="G1102" s="3681"/>
      <c r="H1102" s="3392"/>
      <c r="I1102" s="3683"/>
      <c r="J1102" s="3684"/>
      <c r="K1102" s="1974"/>
      <c r="L1102" s="774"/>
      <c r="M1102" s="767"/>
      <c r="DF1102" s="818"/>
      <c r="DG1102" s="772" t="str">
        <f t="shared" si="33"/>
        <v/>
      </c>
      <c r="DH1102" s="832">
        <v>1192</v>
      </c>
    </row>
    <row r="1103" spans="1:112" s="760" customFormat="1" ht="12" hidden="1" customHeight="1" x14ac:dyDescent="0.15">
      <c r="A1103" s="774"/>
      <c r="B1103" s="3391"/>
      <c r="C1103" s="3681"/>
      <c r="D1103" s="3681"/>
      <c r="E1103" s="3681"/>
      <c r="F1103" s="3681"/>
      <c r="G1103" s="3681"/>
      <c r="H1103" s="3392"/>
      <c r="I1103" s="3683"/>
      <c r="J1103" s="3684"/>
      <c r="K1103" s="1974"/>
      <c r="L1103" s="774"/>
      <c r="M1103" s="767"/>
      <c r="DF1103" s="818"/>
      <c r="DG1103" s="772" t="str">
        <f t="shared" si="33"/>
        <v/>
      </c>
      <c r="DH1103" s="832">
        <v>1193</v>
      </c>
    </row>
    <row r="1104" spans="1:112" s="760" customFormat="1" ht="12" hidden="1" customHeight="1" x14ac:dyDescent="0.15">
      <c r="A1104" s="774"/>
      <c r="B1104" s="3391"/>
      <c r="C1104" s="3681"/>
      <c r="D1104" s="3681"/>
      <c r="E1104" s="3681"/>
      <c r="F1104" s="3681"/>
      <c r="G1104" s="3681"/>
      <c r="H1104" s="3392"/>
      <c r="I1104" s="3683"/>
      <c r="J1104" s="3684"/>
      <c r="K1104" s="1974"/>
      <c r="L1104" s="774"/>
      <c r="M1104" s="767"/>
      <c r="DF1104" s="818"/>
      <c r="DG1104" s="772" t="str">
        <f t="shared" si="33"/>
        <v/>
      </c>
      <c r="DH1104" s="832">
        <v>1194</v>
      </c>
    </row>
    <row r="1105" spans="1:112" s="760" customFormat="1" ht="12" hidden="1" customHeight="1" x14ac:dyDescent="0.15">
      <c r="A1105" s="774"/>
      <c r="B1105" s="3391"/>
      <c r="C1105" s="3681"/>
      <c r="D1105" s="3681"/>
      <c r="E1105" s="3681"/>
      <c r="F1105" s="3681"/>
      <c r="G1105" s="3681"/>
      <c r="H1105" s="3392"/>
      <c r="I1105" s="3683"/>
      <c r="J1105" s="3684"/>
      <c r="K1105" s="1974"/>
      <c r="L1105" s="774"/>
      <c r="M1105" s="767"/>
      <c r="DF1105" s="818"/>
      <c r="DG1105" s="772" t="str">
        <f t="shared" si="33"/>
        <v/>
      </c>
      <c r="DH1105" s="832">
        <v>1195</v>
      </c>
    </row>
    <row r="1106" spans="1:112" s="760" customFormat="1" ht="12" hidden="1" customHeight="1" x14ac:dyDescent="0.15">
      <c r="A1106" s="774"/>
      <c r="B1106" s="3391"/>
      <c r="C1106" s="3681"/>
      <c r="D1106" s="3681"/>
      <c r="E1106" s="3681"/>
      <c r="F1106" s="3681"/>
      <c r="G1106" s="3681"/>
      <c r="H1106" s="3392"/>
      <c r="I1106" s="3683"/>
      <c r="J1106" s="3684"/>
      <c r="K1106" s="1974"/>
      <c r="L1106" s="774"/>
      <c r="M1106" s="767"/>
      <c r="DF1106" s="818"/>
      <c r="DG1106" s="772" t="str">
        <f t="shared" si="33"/>
        <v/>
      </c>
      <c r="DH1106" s="832">
        <v>1196</v>
      </c>
    </row>
    <row r="1107" spans="1:112" s="760" customFormat="1" ht="12" hidden="1" customHeight="1" x14ac:dyDescent="0.15">
      <c r="A1107" s="774"/>
      <c r="B1107" s="3391"/>
      <c r="C1107" s="3681"/>
      <c r="D1107" s="3681"/>
      <c r="E1107" s="3681"/>
      <c r="F1107" s="3681"/>
      <c r="G1107" s="3681"/>
      <c r="H1107" s="3392"/>
      <c r="I1107" s="3683"/>
      <c r="J1107" s="3684"/>
      <c r="K1107" s="1974"/>
      <c r="L1107" s="774"/>
      <c r="M1107" s="767"/>
      <c r="DF1107" s="818"/>
      <c r="DG1107" s="772" t="str">
        <f t="shared" si="33"/>
        <v/>
      </c>
      <c r="DH1107" s="832">
        <v>1197</v>
      </c>
    </row>
    <row r="1108" spans="1:112" s="760" customFormat="1" ht="12" hidden="1" customHeight="1" x14ac:dyDescent="0.15">
      <c r="A1108" s="774"/>
      <c r="B1108" s="3391"/>
      <c r="C1108" s="3681"/>
      <c r="D1108" s="3681"/>
      <c r="E1108" s="3681"/>
      <c r="F1108" s="3681"/>
      <c r="G1108" s="3681"/>
      <c r="H1108" s="3392"/>
      <c r="I1108" s="3683"/>
      <c r="J1108" s="3684"/>
      <c r="K1108" s="1974"/>
      <c r="L1108" s="774"/>
      <c r="M1108" s="767"/>
      <c r="DF1108" s="818"/>
      <c r="DG1108" s="772" t="str">
        <f t="shared" si="33"/>
        <v/>
      </c>
      <c r="DH1108" s="832">
        <v>1198</v>
      </c>
    </row>
    <row r="1109" spans="1:112" s="760" customFormat="1" ht="12.75" hidden="1" customHeight="1" x14ac:dyDescent="0.15">
      <c r="A1109" s="774"/>
      <c r="B1109" s="3391"/>
      <c r="C1109" s="3681"/>
      <c r="D1109" s="3681"/>
      <c r="E1109" s="3681"/>
      <c r="F1109" s="3681"/>
      <c r="G1109" s="3681"/>
      <c r="H1109" s="3392"/>
      <c r="I1109" s="3683"/>
      <c r="J1109" s="3684"/>
      <c r="K1109" s="1974"/>
      <c r="L1109" s="774"/>
      <c r="M1109" s="767"/>
      <c r="DF1109" s="818"/>
      <c r="DG1109" s="772" t="str">
        <f t="shared" si="33"/>
        <v/>
      </c>
      <c r="DH1109" s="832">
        <v>1199</v>
      </c>
    </row>
    <row r="1110" spans="1:112" s="760" customFormat="1" ht="12" hidden="1" customHeight="1" x14ac:dyDescent="0.15">
      <c r="A1110" s="774"/>
      <c r="B1110" s="3391"/>
      <c r="C1110" s="3681"/>
      <c r="D1110" s="3681"/>
      <c r="E1110" s="3681"/>
      <c r="F1110" s="3681"/>
      <c r="G1110" s="3681"/>
      <c r="H1110" s="3392"/>
      <c r="I1110" s="3683"/>
      <c r="J1110" s="3684"/>
      <c r="K1110" s="1974"/>
      <c r="L1110" s="774"/>
      <c r="M1110" s="767"/>
      <c r="DF1110" s="818"/>
      <c r="DG1110" s="772" t="str">
        <f t="shared" si="33"/>
        <v/>
      </c>
      <c r="DH1110" s="832">
        <v>1200</v>
      </c>
    </row>
    <row r="1111" spans="1:112" s="760" customFormat="1" ht="12" hidden="1" customHeight="1" x14ac:dyDescent="0.15">
      <c r="A1111" s="774"/>
      <c r="B1111" s="3391"/>
      <c r="C1111" s="3681"/>
      <c r="D1111" s="3681"/>
      <c r="E1111" s="3681"/>
      <c r="F1111" s="3681"/>
      <c r="G1111" s="3681"/>
      <c r="H1111" s="3392"/>
      <c r="I1111" s="3683"/>
      <c r="J1111" s="3684"/>
      <c r="K1111" s="1974"/>
      <c r="L1111" s="774"/>
      <c r="M1111" s="767"/>
      <c r="DF1111" s="818"/>
      <c r="DG1111" s="772" t="str">
        <f t="shared" si="33"/>
        <v/>
      </c>
      <c r="DH1111" s="832">
        <v>1201</v>
      </c>
    </row>
    <row r="1112" spans="1:112" s="760" customFormat="1" ht="12" hidden="1" customHeight="1" x14ac:dyDescent="0.15">
      <c r="A1112" s="774"/>
      <c r="B1112" s="3391"/>
      <c r="C1112" s="3681"/>
      <c r="D1112" s="3681"/>
      <c r="E1112" s="3681"/>
      <c r="F1112" s="3681"/>
      <c r="G1112" s="3681"/>
      <c r="H1112" s="3392"/>
      <c r="I1112" s="3683"/>
      <c r="J1112" s="3684"/>
      <c r="K1112" s="1974"/>
      <c r="L1112" s="774"/>
      <c r="M1112" s="767"/>
      <c r="DF1112" s="818"/>
      <c r="DG1112" s="772" t="str">
        <f t="shared" si="33"/>
        <v/>
      </c>
      <c r="DH1112" s="832">
        <v>1202</v>
      </c>
    </row>
    <row r="1113" spans="1:112" s="760" customFormat="1" ht="12" hidden="1" customHeight="1" x14ac:dyDescent="0.15">
      <c r="A1113" s="774"/>
      <c r="B1113" s="3391"/>
      <c r="C1113" s="3681"/>
      <c r="D1113" s="3681"/>
      <c r="E1113" s="3681"/>
      <c r="F1113" s="3681"/>
      <c r="G1113" s="3681"/>
      <c r="H1113" s="3392"/>
      <c r="I1113" s="3683"/>
      <c r="J1113" s="3684"/>
      <c r="K1113" s="1974"/>
      <c r="L1113" s="774"/>
      <c r="M1113" s="767"/>
      <c r="DF1113" s="818"/>
      <c r="DG1113" s="772" t="str">
        <f t="shared" si="33"/>
        <v/>
      </c>
      <c r="DH1113" s="832">
        <v>1203</v>
      </c>
    </row>
    <row r="1114" spans="1:112" s="760" customFormat="1" ht="12" hidden="1" customHeight="1" x14ac:dyDescent="0.15">
      <c r="A1114" s="774"/>
      <c r="B1114" s="3391"/>
      <c r="C1114" s="3681"/>
      <c r="D1114" s="3681"/>
      <c r="E1114" s="3681"/>
      <c r="F1114" s="3681"/>
      <c r="G1114" s="3681"/>
      <c r="H1114" s="3392"/>
      <c r="I1114" s="3683"/>
      <c r="J1114" s="3684"/>
      <c r="K1114" s="1974"/>
      <c r="L1114" s="774"/>
      <c r="M1114" s="767"/>
      <c r="DF1114" s="818"/>
      <c r="DG1114" s="772" t="str">
        <f t="shared" si="33"/>
        <v/>
      </c>
      <c r="DH1114" s="832">
        <v>1204</v>
      </c>
    </row>
    <row r="1115" spans="1:112" s="760" customFormat="1" ht="12" hidden="1" customHeight="1" x14ac:dyDescent="0.15">
      <c r="A1115" s="774"/>
      <c r="B1115" s="3391"/>
      <c r="C1115" s="3681"/>
      <c r="D1115" s="3681"/>
      <c r="E1115" s="3681"/>
      <c r="F1115" s="3681"/>
      <c r="G1115" s="3681"/>
      <c r="H1115" s="3392"/>
      <c r="I1115" s="3683"/>
      <c r="J1115" s="3684"/>
      <c r="K1115" s="1974"/>
      <c r="L1115" s="774"/>
      <c r="M1115" s="767"/>
      <c r="DF1115" s="818"/>
      <c r="DG1115" s="772" t="str">
        <f t="shared" si="33"/>
        <v/>
      </c>
      <c r="DH1115" s="832">
        <v>1205</v>
      </c>
    </row>
    <row r="1116" spans="1:112" s="760" customFormat="1" ht="12" hidden="1" customHeight="1" x14ac:dyDescent="0.15">
      <c r="A1116" s="774"/>
      <c r="B1116" s="3391"/>
      <c r="C1116" s="3681"/>
      <c r="D1116" s="3681"/>
      <c r="E1116" s="3681"/>
      <c r="F1116" s="3681"/>
      <c r="G1116" s="3681"/>
      <c r="H1116" s="3392"/>
      <c r="I1116" s="3683"/>
      <c r="J1116" s="3684"/>
      <c r="K1116" s="1974"/>
      <c r="L1116" s="774"/>
      <c r="M1116" s="767"/>
      <c r="DF1116" s="818"/>
      <c r="DG1116" s="772" t="str">
        <f t="shared" si="33"/>
        <v/>
      </c>
      <c r="DH1116" s="832">
        <v>1206</v>
      </c>
    </row>
    <row r="1117" spans="1:112" s="760" customFormat="1" ht="12" hidden="1" customHeight="1" x14ac:dyDescent="0.15">
      <c r="A1117" s="774"/>
      <c r="B1117" s="3391"/>
      <c r="C1117" s="3681"/>
      <c r="D1117" s="3681"/>
      <c r="E1117" s="3681"/>
      <c r="F1117" s="3681"/>
      <c r="G1117" s="3681"/>
      <c r="H1117" s="3392"/>
      <c r="I1117" s="3683"/>
      <c r="J1117" s="3684"/>
      <c r="K1117" s="1974"/>
      <c r="L1117" s="774"/>
      <c r="M1117" s="767"/>
      <c r="DF1117" s="818"/>
      <c r="DG1117" s="772" t="str">
        <f t="shared" si="33"/>
        <v/>
      </c>
      <c r="DH1117" s="832">
        <v>1207</v>
      </c>
    </row>
    <row r="1118" spans="1:112" s="760" customFormat="1" ht="12" hidden="1" customHeight="1" x14ac:dyDescent="0.15">
      <c r="A1118" s="774"/>
      <c r="B1118" s="3391"/>
      <c r="C1118" s="3681"/>
      <c r="D1118" s="3681"/>
      <c r="E1118" s="3681"/>
      <c r="F1118" s="3681"/>
      <c r="G1118" s="3681"/>
      <c r="H1118" s="3392"/>
      <c r="I1118" s="3683"/>
      <c r="J1118" s="3684"/>
      <c r="K1118" s="1974"/>
      <c r="L1118" s="774"/>
      <c r="M1118" s="767"/>
      <c r="DF1118" s="818"/>
      <c r="DG1118" s="772" t="str">
        <f t="shared" si="33"/>
        <v/>
      </c>
      <c r="DH1118" s="832">
        <v>1208</v>
      </c>
    </row>
    <row r="1119" spans="1:112" s="760" customFormat="1" ht="12" hidden="1" customHeight="1" x14ac:dyDescent="0.15">
      <c r="A1119" s="774"/>
      <c r="B1119" s="3391"/>
      <c r="C1119" s="3681"/>
      <c r="D1119" s="3681"/>
      <c r="E1119" s="3681"/>
      <c r="F1119" s="3681"/>
      <c r="G1119" s="3681"/>
      <c r="H1119" s="3392"/>
      <c r="I1119" s="3683"/>
      <c r="J1119" s="3684"/>
      <c r="K1119" s="1974"/>
      <c r="L1119" s="774"/>
      <c r="M1119" s="767"/>
      <c r="DF1119" s="818"/>
      <c r="DG1119" s="772" t="str">
        <f t="shared" si="33"/>
        <v/>
      </c>
      <c r="DH1119" s="832">
        <v>1209</v>
      </c>
    </row>
    <row r="1120" spans="1:112" s="760" customFormat="1" ht="12" hidden="1" customHeight="1" x14ac:dyDescent="0.15">
      <c r="A1120" s="774"/>
      <c r="B1120" s="3391"/>
      <c r="C1120" s="3681"/>
      <c r="D1120" s="3681"/>
      <c r="E1120" s="3681"/>
      <c r="F1120" s="3681"/>
      <c r="G1120" s="3681"/>
      <c r="H1120" s="3392"/>
      <c r="I1120" s="3683"/>
      <c r="J1120" s="3684"/>
      <c r="K1120" s="1974"/>
      <c r="L1120" s="774"/>
      <c r="M1120" s="767"/>
      <c r="DF1120" s="818"/>
      <c r="DG1120" s="772" t="str">
        <f t="shared" si="33"/>
        <v/>
      </c>
      <c r="DH1120" s="832">
        <v>1210</v>
      </c>
    </row>
    <row r="1121" spans="1:112" s="760" customFormat="1" ht="12" hidden="1" customHeight="1" x14ac:dyDescent="0.15">
      <c r="A1121" s="774"/>
      <c r="B1121" s="3391"/>
      <c r="C1121" s="3681"/>
      <c r="D1121" s="3681"/>
      <c r="E1121" s="3681"/>
      <c r="F1121" s="3681"/>
      <c r="G1121" s="3681"/>
      <c r="H1121" s="3392"/>
      <c r="I1121" s="3683"/>
      <c r="J1121" s="3684"/>
      <c r="K1121" s="1974"/>
      <c r="L1121" s="774"/>
      <c r="M1121" s="767"/>
      <c r="DF1121" s="818"/>
      <c r="DG1121" s="772" t="str">
        <f t="shared" si="33"/>
        <v/>
      </c>
      <c r="DH1121" s="832">
        <v>1211</v>
      </c>
    </row>
    <row r="1122" spans="1:112" s="760" customFormat="1" ht="12" hidden="1" customHeight="1" x14ac:dyDescent="0.15">
      <c r="A1122" s="774"/>
      <c r="B1122" s="3391"/>
      <c r="C1122" s="3681"/>
      <c r="D1122" s="3681"/>
      <c r="E1122" s="3681"/>
      <c r="F1122" s="3681"/>
      <c r="G1122" s="3681"/>
      <c r="H1122" s="3392"/>
      <c r="I1122" s="3683"/>
      <c r="J1122" s="3684"/>
      <c r="K1122" s="1974"/>
      <c r="L1122" s="774"/>
      <c r="M1122" s="767"/>
      <c r="DF1122" s="818"/>
      <c r="DG1122" s="772" t="str">
        <f t="shared" si="33"/>
        <v/>
      </c>
      <c r="DH1122" s="832">
        <v>1212</v>
      </c>
    </row>
    <row r="1123" spans="1:112" s="760" customFormat="1" ht="12" hidden="1" customHeight="1" x14ac:dyDescent="0.15">
      <c r="A1123" s="774"/>
      <c r="B1123" s="3391"/>
      <c r="C1123" s="3681"/>
      <c r="D1123" s="3681"/>
      <c r="E1123" s="3681"/>
      <c r="F1123" s="3681"/>
      <c r="G1123" s="3681"/>
      <c r="H1123" s="3392"/>
      <c r="I1123" s="3683"/>
      <c r="J1123" s="3684"/>
      <c r="K1123" s="1974"/>
      <c r="L1123" s="774"/>
      <c r="M1123" s="767"/>
      <c r="DF1123" s="818"/>
      <c r="DG1123" s="772" t="str">
        <f t="shared" si="33"/>
        <v/>
      </c>
      <c r="DH1123" s="832">
        <v>1213</v>
      </c>
    </row>
    <row r="1124" spans="1:112" s="760" customFormat="1" ht="12" hidden="1" customHeight="1" x14ac:dyDescent="0.15">
      <c r="A1124" s="774"/>
      <c r="B1124" s="3391"/>
      <c r="C1124" s="3681"/>
      <c r="D1124" s="3681"/>
      <c r="E1124" s="3681"/>
      <c r="F1124" s="3681"/>
      <c r="G1124" s="3681"/>
      <c r="H1124" s="3392"/>
      <c r="I1124" s="3683"/>
      <c r="J1124" s="3684"/>
      <c r="K1124" s="1974"/>
      <c r="L1124" s="774"/>
      <c r="M1124" s="767"/>
      <c r="DF1124" s="818"/>
      <c r="DG1124" s="772" t="str">
        <f t="shared" si="33"/>
        <v/>
      </c>
      <c r="DH1124" s="832">
        <v>1214</v>
      </c>
    </row>
    <row r="1125" spans="1:112" s="760" customFormat="1" ht="12" hidden="1" customHeight="1" x14ac:dyDescent="0.15">
      <c r="A1125" s="774"/>
      <c r="B1125" s="3391"/>
      <c r="C1125" s="3681"/>
      <c r="D1125" s="3681"/>
      <c r="E1125" s="3681"/>
      <c r="F1125" s="3681"/>
      <c r="G1125" s="3681"/>
      <c r="H1125" s="3392"/>
      <c r="I1125" s="3683"/>
      <c r="J1125" s="3684"/>
      <c r="K1125" s="1974"/>
      <c r="L1125" s="774"/>
      <c r="M1125" s="767"/>
      <c r="DF1125" s="818"/>
      <c r="DG1125" s="772" t="str">
        <f t="shared" si="33"/>
        <v/>
      </c>
      <c r="DH1125" s="832">
        <v>1215</v>
      </c>
    </row>
    <row r="1126" spans="1:112" s="760" customFormat="1" ht="12" hidden="1" customHeight="1" x14ac:dyDescent="0.15">
      <c r="A1126" s="774"/>
      <c r="B1126" s="3391"/>
      <c r="C1126" s="3681"/>
      <c r="D1126" s="3681"/>
      <c r="E1126" s="3681"/>
      <c r="F1126" s="3681"/>
      <c r="G1126" s="3681"/>
      <c r="H1126" s="3392"/>
      <c r="I1126" s="3683"/>
      <c r="J1126" s="3684"/>
      <c r="K1126" s="1974"/>
      <c r="L1126" s="774"/>
      <c r="M1126" s="767"/>
      <c r="DF1126" s="818"/>
      <c r="DG1126" s="772" t="str">
        <f t="shared" si="33"/>
        <v/>
      </c>
      <c r="DH1126" s="832">
        <v>1216</v>
      </c>
    </row>
    <row r="1127" spans="1:112" s="760" customFormat="1" ht="12.75" hidden="1" customHeight="1" x14ac:dyDescent="0.15">
      <c r="A1127" s="774"/>
      <c r="B1127" s="3391"/>
      <c r="C1127" s="3681"/>
      <c r="D1127" s="3681"/>
      <c r="E1127" s="3681"/>
      <c r="F1127" s="3681"/>
      <c r="G1127" s="3681"/>
      <c r="H1127" s="3392"/>
      <c r="I1127" s="3683"/>
      <c r="J1127" s="3684"/>
      <c r="K1127" s="1974"/>
      <c r="L1127" s="774"/>
      <c r="M1127" s="767"/>
      <c r="DF1127" s="818"/>
      <c r="DG1127" s="772" t="str">
        <f t="shared" si="33"/>
        <v/>
      </c>
      <c r="DH1127" s="832">
        <v>1217</v>
      </c>
    </row>
    <row r="1128" spans="1:112" s="760" customFormat="1" ht="12" hidden="1" customHeight="1" x14ac:dyDescent="0.15">
      <c r="A1128" s="774"/>
      <c r="B1128" s="3391"/>
      <c r="C1128" s="3681"/>
      <c r="D1128" s="3681"/>
      <c r="E1128" s="3681"/>
      <c r="F1128" s="3681"/>
      <c r="G1128" s="3681"/>
      <c r="H1128" s="3392"/>
      <c r="I1128" s="3683"/>
      <c r="J1128" s="3684"/>
      <c r="K1128" s="1974"/>
      <c r="L1128" s="774"/>
      <c r="M1128" s="767"/>
      <c r="DF1128" s="818"/>
      <c r="DG1128" s="772" t="str">
        <f t="shared" si="33"/>
        <v/>
      </c>
      <c r="DH1128" s="832">
        <v>1218</v>
      </c>
    </row>
    <row r="1129" spans="1:112" s="760" customFormat="1" ht="12" hidden="1" customHeight="1" x14ac:dyDescent="0.15">
      <c r="A1129" s="774"/>
      <c r="B1129" s="3391"/>
      <c r="C1129" s="3681"/>
      <c r="D1129" s="3681"/>
      <c r="E1129" s="3681"/>
      <c r="F1129" s="3681"/>
      <c r="G1129" s="3681"/>
      <c r="H1129" s="3392"/>
      <c r="I1129" s="3683"/>
      <c r="J1129" s="3684"/>
      <c r="K1129" s="1974"/>
      <c r="L1129" s="774"/>
      <c r="M1129" s="767"/>
      <c r="DF1129" s="818"/>
      <c r="DG1129" s="772" t="str">
        <f t="shared" si="33"/>
        <v/>
      </c>
      <c r="DH1129" s="832">
        <v>1219</v>
      </c>
    </row>
    <row r="1130" spans="1:112" s="760" customFormat="1" ht="12" hidden="1" customHeight="1" x14ac:dyDescent="0.15">
      <c r="A1130" s="774"/>
      <c r="B1130" s="3391"/>
      <c r="C1130" s="3681"/>
      <c r="D1130" s="3681"/>
      <c r="E1130" s="3681"/>
      <c r="F1130" s="3681"/>
      <c r="G1130" s="3681"/>
      <c r="H1130" s="3392"/>
      <c r="I1130" s="3683"/>
      <c r="J1130" s="3684"/>
      <c r="K1130" s="1974"/>
      <c r="L1130" s="774"/>
      <c r="M1130" s="767"/>
      <c r="DF1130" s="818"/>
      <c r="DG1130" s="772" t="str">
        <f t="shared" si="33"/>
        <v/>
      </c>
      <c r="DH1130" s="832">
        <v>1220</v>
      </c>
    </row>
    <row r="1131" spans="1:112" s="760" customFormat="1" ht="12" hidden="1" customHeight="1" x14ac:dyDescent="0.15">
      <c r="A1131" s="774"/>
      <c r="B1131" s="3391"/>
      <c r="C1131" s="3681"/>
      <c r="D1131" s="3681"/>
      <c r="E1131" s="3681"/>
      <c r="F1131" s="3681"/>
      <c r="G1131" s="3681"/>
      <c r="H1131" s="3392"/>
      <c r="I1131" s="3683"/>
      <c r="J1131" s="3684"/>
      <c r="K1131" s="1974"/>
      <c r="L1131" s="774"/>
      <c r="M1131" s="767"/>
      <c r="DF1131" s="818"/>
      <c r="DG1131" s="772" t="str">
        <f t="shared" si="33"/>
        <v/>
      </c>
      <c r="DH1131" s="832">
        <v>1221</v>
      </c>
    </row>
    <row r="1132" spans="1:112" s="760" customFormat="1" ht="12" hidden="1" customHeight="1" x14ac:dyDescent="0.15">
      <c r="A1132" s="774"/>
      <c r="B1132" s="3391"/>
      <c r="C1132" s="3681"/>
      <c r="D1132" s="3681"/>
      <c r="E1132" s="3681"/>
      <c r="F1132" s="3681"/>
      <c r="G1132" s="3681"/>
      <c r="H1132" s="3392"/>
      <c r="I1132" s="3683"/>
      <c r="J1132" s="3684"/>
      <c r="K1132" s="1974"/>
      <c r="L1132" s="774"/>
      <c r="M1132" s="767"/>
      <c r="DF1132" s="818"/>
      <c r="DG1132" s="772" t="str">
        <f t="shared" si="33"/>
        <v/>
      </c>
      <c r="DH1132" s="832">
        <v>1222</v>
      </c>
    </row>
    <row r="1133" spans="1:112" s="760" customFormat="1" ht="12" hidden="1" customHeight="1" x14ac:dyDescent="0.15">
      <c r="A1133" s="774"/>
      <c r="B1133" s="3391"/>
      <c r="C1133" s="3681"/>
      <c r="D1133" s="3681"/>
      <c r="E1133" s="3681"/>
      <c r="F1133" s="3681"/>
      <c r="G1133" s="3681"/>
      <c r="H1133" s="3392"/>
      <c r="I1133" s="3683"/>
      <c r="J1133" s="3684"/>
      <c r="K1133" s="1974"/>
      <c r="L1133" s="774"/>
      <c r="M1133" s="767"/>
      <c r="DF1133" s="818"/>
      <c r="DG1133" s="772" t="str">
        <f t="shared" si="33"/>
        <v/>
      </c>
      <c r="DH1133" s="832">
        <v>1223</v>
      </c>
    </row>
    <row r="1134" spans="1:112" s="760" customFormat="1" ht="12" hidden="1" customHeight="1" x14ac:dyDescent="0.15">
      <c r="A1134" s="774"/>
      <c r="B1134" s="3391"/>
      <c r="C1134" s="3681"/>
      <c r="D1134" s="3681"/>
      <c r="E1134" s="3681"/>
      <c r="F1134" s="3681"/>
      <c r="G1134" s="3681"/>
      <c r="H1134" s="3392"/>
      <c r="I1134" s="3683"/>
      <c r="J1134" s="3684"/>
      <c r="K1134" s="1974"/>
      <c r="L1134" s="774"/>
      <c r="M1134" s="767"/>
      <c r="DF1134" s="818"/>
      <c r="DG1134" s="772" t="str">
        <f t="shared" si="33"/>
        <v/>
      </c>
      <c r="DH1134" s="832">
        <v>1224</v>
      </c>
    </row>
    <row r="1135" spans="1:112" s="760" customFormat="1" ht="12" hidden="1" customHeight="1" x14ac:dyDescent="0.15">
      <c r="A1135" s="774"/>
      <c r="B1135" s="3391"/>
      <c r="C1135" s="3681"/>
      <c r="D1135" s="3681"/>
      <c r="E1135" s="3681"/>
      <c r="F1135" s="3681"/>
      <c r="G1135" s="3681"/>
      <c r="H1135" s="3392"/>
      <c r="I1135" s="3683"/>
      <c r="J1135" s="3684"/>
      <c r="K1135" s="1974"/>
      <c r="L1135" s="774"/>
      <c r="M1135" s="767"/>
      <c r="DF1135" s="818"/>
      <c r="DG1135" s="772" t="str">
        <f t="shared" si="33"/>
        <v/>
      </c>
      <c r="DH1135" s="832">
        <v>1225</v>
      </c>
    </row>
    <row r="1136" spans="1:112" s="760" customFormat="1" ht="12" hidden="1" customHeight="1" x14ac:dyDescent="0.15">
      <c r="A1136" s="774"/>
      <c r="B1136" s="3391"/>
      <c r="C1136" s="3681"/>
      <c r="D1136" s="3681"/>
      <c r="E1136" s="3681"/>
      <c r="F1136" s="3681"/>
      <c r="G1136" s="3681"/>
      <c r="H1136" s="3392"/>
      <c r="I1136" s="3683"/>
      <c r="J1136" s="3684"/>
      <c r="K1136" s="1974"/>
      <c r="L1136" s="774"/>
      <c r="M1136" s="767"/>
      <c r="DF1136" s="818"/>
      <c r="DG1136" s="772" t="str">
        <f t="shared" si="33"/>
        <v/>
      </c>
      <c r="DH1136" s="832">
        <v>1226</v>
      </c>
    </row>
    <row r="1137" spans="1:112" s="760" customFormat="1" ht="12.75" hidden="1" customHeight="1" x14ac:dyDescent="0.15">
      <c r="A1137" s="774"/>
      <c r="B1137" s="3391"/>
      <c r="C1137" s="3681"/>
      <c r="D1137" s="3681"/>
      <c r="E1137" s="3681"/>
      <c r="F1137" s="3681"/>
      <c r="G1137" s="3681"/>
      <c r="H1137" s="3392"/>
      <c r="I1137" s="3683"/>
      <c r="J1137" s="3684"/>
      <c r="K1137" s="1974"/>
      <c r="L1137" s="774"/>
      <c r="M1137" s="767"/>
      <c r="DF1137" s="818"/>
      <c r="DG1137" s="772" t="str">
        <f t="shared" si="33"/>
        <v/>
      </c>
      <c r="DH1137" s="832">
        <v>1227</v>
      </c>
    </row>
    <row r="1138" spans="1:112" s="760" customFormat="1" ht="12" hidden="1" customHeight="1" x14ac:dyDescent="0.15">
      <c r="A1138" s="774"/>
      <c r="B1138" s="3391"/>
      <c r="C1138" s="3681"/>
      <c r="D1138" s="3681"/>
      <c r="E1138" s="3681"/>
      <c r="F1138" s="3681"/>
      <c r="G1138" s="3681"/>
      <c r="H1138" s="3392"/>
      <c r="I1138" s="3683"/>
      <c r="J1138" s="3684"/>
      <c r="K1138" s="1974"/>
      <c r="L1138" s="774"/>
      <c r="M1138" s="767"/>
      <c r="DF1138" s="818"/>
      <c r="DG1138" s="772" t="str">
        <f t="shared" si="33"/>
        <v/>
      </c>
      <c r="DH1138" s="832">
        <v>1228</v>
      </c>
    </row>
    <row r="1139" spans="1:112" s="760" customFormat="1" ht="12" hidden="1" customHeight="1" x14ac:dyDescent="0.15">
      <c r="A1139" s="774"/>
      <c r="B1139" s="3391"/>
      <c r="C1139" s="3681"/>
      <c r="D1139" s="3681"/>
      <c r="E1139" s="3681"/>
      <c r="F1139" s="3681"/>
      <c r="G1139" s="3681"/>
      <c r="H1139" s="3392"/>
      <c r="I1139" s="3683"/>
      <c r="J1139" s="3684"/>
      <c r="K1139" s="1974"/>
      <c r="L1139" s="774"/>
      <c r="M1139" s="767"/>
      <c r="DF1139" s="818"/>
      <c r="DG1139" s="772" t="str">
        <f t="shared" ref="DG1139:DG1202" si="34">IF(COUNTA(A1139:M1139)&gt;0,DH1139,"")</f>
        <v/>
      </c>
      <c r="DH1139" s="832">
        <v>1229</v>
      </c>
    </row>
    <row r="1140" spans="1:112" s="760" customFormat="1" ht="12" hidden="1" customHeight="1" x14ac:dyDescent="0.15">
      <c r="A1140" s="774"/>
      <c r="B1140" s="3391"/>
      <c r="C1140" s="3681"/>
      <c r="D1140" s="3681"/>
      <c r="E1140" s="3681"/>
      <c r="F1140" s="3681"/>
      <c r="G1140" s="3681"/>
      <c r="H1140" s="3392"/>
      <c r="I1140" s="3683"/>
      <c r="J1140" s="3684"/>
      <c r="K1140" s="1974"/>
      <c r="L1140" s="774"/>
      <c r="M1140" s="767"/>
      <c r="DF1140" s="818"/>
      <c r="DG1140" s="772" t="str">
        <f t="shared" si="34"/>
        <v/>
      </c>
      <c r="DH1140" s="832">
        <v>1230</v>
      </c>
    </row>
    <row r="1141" spans="1:112" s="760" customFormat="1" ht="12" hidden="1" customHeight="1" x14ac:dyDescent="0.15">
      <c r="A1141" s="774"/>
      <c r="B1141" s="3391"/>
      <c r="C1141" s="3681"/>
      <c r="D1141" s="3681"/>
      <c r="E1141" s="3681"/>
      <c r="F1141" s="3681"/>
      <c r="G1141" s="3681"/>
      <c r="H1141" s="3392"/>
      <c r="I1141" s="3683"/>
      <c r="J1141" s="3684"/>
      <c r="K1141" s="1974"/>
      <c r="L1141" s="774"/>
      <c r="M1141" s="767"/>
      <c r="DF1141" s="818"/>
      <c r="DG1141" s="772" t="str">
        <f t="shared" si="34"/>
        <v/>
      </c>
      <c r="DH1141" s="832">
        <v>1231</v>
      </c>
    </row>
    <row r="1142" spans="1:112" s="760" customFormat="1" ht="12" hidden="1" customHeight="1" x14ac:dyDescent="0.15">
      <c r="A1142" s="774"/>
      <c r="B1142" s="3391"/>
      <c r="C1142" s="3681"/>
      <c r="D1142" s="3681"/>
      <c r="E1142" s="3681"/>
      <c r="F1142" s="3681"/>
      <c r="G1142" s="3681"/>
      <c r="H1142" s="3392"/>
      <c r="I1142" s="3683"/>
      <c r="J1142" s="3684"/>
      <c r="K1142" s="1974"/>
      <c r="L1142" s="774"/>
      <c r="M1142" s="767"/>
      <c r="DF1142" s="818"/>
      <c r="DG1142" s="772" t="str">
        <f t="shared" si="34"/>
        <v/>
      </c>
      <c r="DH1142" s="832">
        <v>1232</v>
      </c>
    </row>
    <row r="1143" spans="1:112" s="760" customFormat="1" ht="12" hidden="1" customHeight="1" x14ac:dyDescent="0.15">
      <c r="A1143" s="774"/>
      <c r="B1143" s="3391"/>
      <c r="C1143" s="3681"/>
      <c r="D1143" s="3681"/>
      <c r="E1143" s="3681"/>
      <c r="F1143" s="3681"/>
      <c r="G1143" s="3681"/>
      <c r="H1143" s="3392"/>
      <c r="I1143" s="3683"/>
      <c r="J1143" s="3684"/>
      <c r="K1143" s="1974"/>
      <c r="L1143" s="774"/>
      <c r="M1143" s="767"/>
      <c r="DF1143" s="818"/>
      <c r="DG1143" s="772" t="str">
        <f t="shared" si="34"/>
        <v/>
      </c>
      <c r="DH1143" s="832">
        <v>1233</v>
      </c>
    </row>
    <row r="1144" spans="1:112" s="760" customFormat="1" ht="12" hidden="1" customHeight="1" x14ac:dyDescent="0.15">
      <c r="A1144" s="774"/>
      <c r="B1144" s="3391"/>
      <c r="C1144" s="3681"/>
      <c r="D1144" s="3681"/>
      <c r="E1144" s="3681"/>
      <c r="F1144" s="3681"/>
      <c r="G1144" s="3681"/>
      <c r="H1144" s="3392"/>
      <c r="I1144" s="3683"/>
      <c r="J1144" s="3684"/>
      <c r="K1144" s="1974"/>
      <c r="L1144" s="774"/>
      <c r="M1144" s="767"/>
      <c r="DF1144" s="818"/>
      <c r="DG1144" s="772" t="str">
        <f t="shared" si="34"/>
        <v/>
      </c>
      <c r="DH1144" s="832">
        <v>1234</v>
      </c>
    </row>
    <row r="1145" spans="1:112" s="760" customFormat="1" ht="12" hidden="1" customHeight="1" x14ac:dyDescent="0.15">
      <c r="A1145" s="774"/>
      <c r="B1145" s="3391"/>
      <c r="C1145" s="3681"/>
      <c r="D1145" s="3681"/>
      <c r="E1145" s="3681"/>
      <c r="F1145" s="3681"/>
      <c r="G1145" s="3681"/>
      <c r="H1145" s="3392"/>
      <c r="I1145" s="3683"/>
      <c r="J1145" s="3684"/>
      <c r="K1145" s="1974"/>
      <c r="L1145" s="774"/>
      <c r="M1145" s="767"/>
      <c r="DF1145" s="818"/>
      <c r="DG1145" s="772" t="str">
        <f t="shared" si="34"/>
        <v/>
      </c>
      <c r="DH1145" s="832">
        <v>1235</v>
      </c>
    </row>
    <row r="1146" spans="1:112" s="760" customFormat="1" ht="12" hidden="1" customHeight="1" x14ac:dyDescent="0.15">
      <c r="A1146" s="774"/>
      <c r="B1146" s="3391"/>
      <c r="C1146" s="3681"/>
      <c r="D1146" s="3681"/>
      <c r="E1146" s="3681"/>
      <c r="F1146" s="3681"/>
      <c r="G1146" s="3681"/>
      <c r="H1146" s="3392"/>
      <c r="I1146" s="3683"/>
      <c r="J1146" s="3684"/>
      <c r="K1146" s="1974"/>
      <c r="L1146" s="774"/>
      <c r="M1146" s="767"/>
      <c r="DF1146" s="818"/>
      <c r="DG1146" s="772" t="str">
        <f t="shared" si="34"/>
        <v/>
      </c>
      <c r="DH1146" s="832">
        <v>1236</v>
      </c>
    </row>
    <row r="1147" spans="1:112" s="760" customFormat="1" ht="12.75" hidden="1" customHeight="1" x14ac:dyDescent="0.15">
      <c r="A1147" s="774"/>
      <c r="B1147" s="3391"/>
      <c r="C1147" s="3681"/>
      <c r="D1147" s="3681"/>
      <c r="E1147" s="3681"/>
      <c r="F1147" s="3681"/>
      <c r="G1147" s="3681"/>
      <c r="H1147" s="3392"/>
      <c r="I1147" s="3683"/>
      <c r="J1147" s="3684"/>
      <c r="K1147" s="1974"/>
      <c r="L1147" s="774"/>
      <c r="M1147" s="767"/>
      <c r="DF1147" s="818"/>
      <c r="DG1147" s="772" t="str">
        <f t="shared" si="34"/>
        <v/>
      </c>
      <c r="DH1147" s="832">
        <v>1237</v>
      </c>
    </row>
    <row r="1148" spans="1:112" s="760" customFormat="1" ht="12" hidden="1" customHeight="1" x14ac:dyDescent="0.15">
      <c r="A1148" s="774"/>
      <c r="B1148" s="3391"/>
      <c r="C1148" s="3681"/>
      <c r="D1148" s="3681"/>
      <c r="E1148" s="3681"/>
      <c r="F1148" s="3681"/>
      <c r="G1148" s="3681"/>
      <c r="H1148" s="3392"/>
      <c r="I1148" s="3683"/>
      <c r="J1148" s="3684"/>
      <c r="K1148" s="1974"/>
      <c r="L1148" s="774"/>
      <c r="M1148" s="767"/>
      <c r="DF1148" s="818"/>
      <c r="DG1148" s="772" t="str">
        <f t="shared" si="34"/>
        <v/>
      </c>
      <c r="DH1148" s="832">
        <v>1238</v>
      </c>
    </row>
    <row r="1149" spans="1:112" s="760" customFormat="1" ht="12" hidden="1" customHeight="1" x14ac:dyDescent="0.15">
      <c r="A1149" s="774"/>
      <c r="B1149" s="3391"/>
      <c r="C1149" s="3681"/>
      <c r="D1149" s="3681"/>
      <c r="E1149" s="3681"/>
      <c r="F1149" s="3681"/>
      <c r="G1149" s="3681"/>
      <c r="H1149" s="3392"/>
      <c r="I1149" s="3683"/>
      <c r="J1149" s="3684"/>
      <c r="K1149" s="1974"/>
      <c r="L1149" s="774"/>
      <c r="M1149" s="767"/>
      <c r="DF1149" s="818"/>
      <c r="DG1149" s="772" t="str">
        <f t="shared" si="34"/>
        <v/>
      </c>
      <c r="DH1149" s="832">
        <v>1239</v>
      </c>
    </row>
    <row r="1150" spans="1:112" s="760" customFormat="1" ht="12" hidden="1" customHeight="1" x14ac:dyDescent="0.15">
      <c r="A1150" s="774"/>
      <c r="B1150" s="3391"/>
      <c r="C1150" s="3681"/>
      <c r="D1150" s="3681"/>
      <c r="E1150" s="3681"/>
      <c r="F1150" s="3681"/>
      <c r="G1150" s="3681"/>
      <c r="H1150" s="3392"/>
      <c r="I1150" s="3683"/>
      <c r="J1150" s="3684"/>
      <c r="K1150" s="1974"/>
      <c r="L1150" s="774"/>
      <c r="M1150" s="767"/>
      <c r="DF1150" s="818"/>
      <c r="DG1150" s="772" t="str">
        <f t="shared" si="34"/>
        <v/>
      </c>
      <c r="DH1150" s="832">
        <v>1240</v>
      </c>
    </row>
    <row r="1151" spans="1:112" s="760" customFormat="1" ht="12" hidden="1" customHeight="1" x14ac:dyDescent="0.15">
      <c r="A1151" s="774"/>
      <c r="B1151" s="3391"/>
      <c r="C1151" s="3681"/>
      <c r="D1151" s="3681"/>
      <c r="E1151" s="3681"/>
      <c r="F1151" s="3681"/>
      <c r="G1151" s="3681"/>
      <c r="H1151" s="3392"/>
      <c r="I1151" s="3683"/>
      <c r="J1151" s="3684"/>
      <c r="K1151" s="1974"/>
      <c r="L1151" s="774"/>
      <c r="M1151" s="767"/>
      <c r="DF1151" s="818"/>
      <c r="DG1151" s="772" t="str">
        <f t="shared" si="34"/>
        <v/>
      </c>
      <c r="DH1151" s="832">
        <v>1241</v>
      </c>
    </row>
    <row r="1152" spans="1:112" s="760" customFormat="1" ht="12" hidden="1" customHeight="1" x14ac:dyDescent="0.15">
      <c r="A1152" s="774"/>
      <c r="B1152" s="3391"/>
      <c r="C1152" s="3681"/>
      <c r="D1152" s="3681"/>
      <c r="E1152" s="3681"/>
      <c r="F1152" s="3681"/>
      <c r="G1152" s="3681"/>
      <c r="H1152" s="3392"/>
      <c r="I1152" s="3683"/>
      <c r="J1152" s="3684"/>
      <c r="K1152" s="1974"/>
      <c r="L1152" s="774"/>
      <c r="M1152" s="767"/>
      <c r="DF1152" s="818"/>
      <c r="DG1152" s="772" t="str">
        <f t="shared" si="34"/>
        <v/>
      </c>
      <c r="DH1152" s="832">
        <v>1242</v>
      </c>
    </row>
    <row r="1153" spans="1:112" s="760" customFormat="1" ht="12" hidden="1" customHeight="1" x14ac:dyDescent="0.15">
      <c r="A1153" s="774"/>
      <c r="B1153" s="3391"/>
      <c r="C1153" s="3681"/>
      <c r="D1153" s="3681"/>
      <c r="E1153" s="3681"/>
      <c r="F1153" s="3681"/>
      <c r="G1153" s="3681"/>
      <c r="H1153" s="3392"/>
      <c r="I1153" s="3683"/>
      <c r="J1153" s="3684"/>
      <c r="K1153" s="1974"/>
      <c r="L1153" s="774"/>
      <c r="M1153" s="767"/>
      <c r="DF1153" s="818"/>
      <c r="DG1153" s="772" t="str">
        <f t="shared" si="34"/>
        <v/>
      </c>
      <c r="DH1153" s="832">
        <v>1243</v>
      </c>
    </row>
    <row r="1154" spans="1:112" s="760" customFormat="1" ht="12" hidden="1" customHeight="1" x14ac:dyDescent="0.15">
      <c r="A1154" s="774"/>
      <c r="B1154" s="3391"/>
      <c r="C1154" s="3681"/>
      <c r="D1154" s="3681"/>
      <c r="E1154" s="3681"/>
      <c r="F1154" s="3681"/>
      <c r="G1154" s="3681"/>
      <c r="H1154" s="3392"/>
      <c r="I1154" s="3683"/>
      <c r="J1154" s="3684"/>
      <c r="K1154" s="1974"/>
      <c r="L1154" s="774"/>
      <c r="M1154" s="767"/>
      <c r="DF1154" s="818"/>
      <c r="DG1154" s="772" t="str">
        <f t="shared" si="34"/>
        <v/>
      </c>
      <c r="DH1154" s="832">
        <v>1244</v>
      </c>
    </row>
    <row r="1155" spans="1:112" s="760" customFormat="1" ht="12" hidden="1" customHeight="1" x14ac:dyDescent="0.15">
      <c r="A1155" s="774"/>
      <c r="B1155" s="3391"/>
      <c r="C1155" s="3681"/>
      <c r="D1155" s="3681"/>
      <c r="E1155" s="3681"/>
      <c r="F1155" s="3681"/>
      <c r="G1155" s="3681"/>
      <c r="H1155" s="3392"/>
      <c r="I1155" s="3683"/>
      <c r="J1155" s="3684"/>
      <c r="K1155" s="1974"/>
      <c r="L1155" s="774"/>
      <c r="M1155" s="767"/>
      <c r="DF1155" s="818"/>
      <c r="DG1155" s="772" t="str">
        <f t="shared" si="34"/>
        <v/>
      </c>
      <c r="DH1155" s="832">
        <v>1245</v>
      </c>
    </row>
    <row r="1156" spans="1:112" s="760" customFormat="1" ht="12" hidden="1" customHeight="1" x14ac:dyDescent="0.15">
      <c r="A1156" s="774"/>
      <c r="B1156" s="3391"/>
      <c r="C1156" s="3681"/>
      <c r="D1156" s="3681"/>
      <c r="E1156" s="3681"/>
      <c r="F1156" s="3681"/>
      <c r="G1156" s="3681"/>
      <c r="H1156" s="3392"/>
      <c r="I1156" s="3683"/>
      <c r="J1156" s="3684"/>
      <c r="K1156" s="1974"/>
      <c r="L1156" s="774"/>
      <c r="M1156" s="767"/>
      <c r="DF1156" s="818"/>
      <c r="DG1156" s="772" t="str">
        <f t="shared" si="34"/>
        <v/>
      </c>
      <c r="DH1156" s="832">
        <v>1246</v>
      </c>
    </row>
    <row r="1157" spans="1:112" s="760" customFormat="1" ht="12" hidden="1" customHeight="1" x14ac:dyDescent="0.15">
      <c r="A1157" s="774"/>
      <c r="B1157" s="3391"/>
      <c r="C1157" s="3681"/>
      <c r="D1157" s="3681"/>
      <c r="E1157" s="3681"/>
      <c r="F1157" s="3681"/>
      <c r="G1157" s="3681"/>
      <c r="H1157" s="3392"/>
      <c r="I1157" s="3683"/>
      <c r="J1157" s="3684"/>
      <c r="K1157" s="1974"/>
      <c r="L1157" s="774"/>
      <c r="M1157" s="767"/>
      <c r="DF1157" s="818"/>
      <c r="DG1157" s="772" t="str">
        <f t="shared" si="34"/>
        <v/>
      </c>
      <c r="DH1157" s="832">
        <v>1247</v>
      </c>
    </row>
    <row r="1158" spans="1:112" s="760" customFormat="1" ht="12" hidden="1" customHeight="1" x14ac:dyDescent="0.15">
      <c r="A1158" s="774"/>
      <c r="B1158" s="3391"/>
      <c r="C1158" s="3681"/>
      <c r="D1158" s="3681"/>
      <c r="E1158" s="3681"/>
      <c r="F1158" s="3681"/>
      <c r="G1158" s="3681"/>
      <c r="H1158" s="3392"/>
      <c r="I1158" s="3683"/>
      <c r="J1158" s="3684"/>
      <c r="K1158" s="1974"/>
      <c r="L1158" s="774"/>
      <c r="M1158" s="767"/>
      <c r="DF1158" s="818"/>
      <c r="DG1158" s="772" t="str">
        <f t="shared" si="34"/>
        <v/>
      </c>
      <c r="DH1158" s="832">
        <v>1248</v>
      </c>
    </row>
    <row r="1159" spans="1:112" s="760" customFormat="1" ht="12" hidden="1" customHeight="1" x14ac:dyDescent="0.15">
      <c r="A1159" s="774"/>
      <c r="B1159" s="3391"/>
      <c r="C1159" s="3681"/>
      <c r="D1159" s="3681"/>
      <c r="E1159" s="3681"/>
      <c r="F1159" s="3681"/>
      <c r="G1159" s="3681"/>
      <c r="H1159" s="3392"/>
      <c r="I1159" s="3683"/>
      <c r="J1159" s="3684"/>
      <c r="K1159" s="1974"/>
      <c r="L1159" s="774"/>
      <c r="M1159" s="767"/>
      <c r="DF1159" s="818"/>
      <c r="DG1159" s="772" t="str">
        <f t="shared" si="34"/>
        <v/>
      </c>
      <c r="DH1159" s="832">
        <v>1249</v>
      </c>
    </row>
    <row r="1160" spans="1:112" s="760" customFormat="1" ht="12" hidden="1" customHeight="1" x14ac:dyDescent="0.15">
      <c r="A1160" s="774"/>
      <c r="B1160" s="3391"/>
      <c r="C1160" s="3681"/>
      <c r="D1160" s="3681"/>
      <c r="E1160" s="3681"/>
      <c r="F1160" s="3681"/>
      <c r="G1160" s="3681"/>
      <c r="H1160" s="3392"/>
      <c r="I1160" s="3683"/>
      <c r="J1160" s="3684"/>
      <c r="K1160" s="1974"/>
      <c r="L1160" s="774"/>
      <c r="M1160" s="767"/>
      <c r="DF1160" s="818"/>
      <c r="DG1160" s="772" t="str">
        <f t="shared" si="34"/>
        <v/>
      </c>
      <c r="DH1160" s="832">
        <v>1250</v>
      </c>
    </row>
    <row r="1161" spans="1:112" s="760" customFormat="1" ht="12" hidden="1" customHeight="1" x14ac:dyDescent="0.15">
      <c r="A1161" s="774"/>
      <c r="B1161" s="3391"/>
      <c r="C1161" s="3681"/>
      <c r="D1161" s="3681"/>
      <c r="E1161" s="3681"/>
      <c r="F1161" s="3681"/>
      <c r="G1161" s="3681"/>
      <c r="H1161" s="3392"/>
      <c r="I1161" s="3683"/>
      <c r="J1161" s="3684"/>
      <c r="K1161" s="1974"/>
      <c r="L1161" s="774"/>
      <c r="M1161" s="767"/>
      <c r="DF1161" s="818"/>
      <c r="DG1161" s="772" t="str">
        <f t="shared" si="34"/>
        <v/>
      </c>
      <c r="DH1161" s="832">
        <v>1251</v>
      </c>
    </row>
    <row r="1162" spans="1:112" s="760" customFormat="1" ht="12" hidden="1" customHeight="1" x14ac:dyDescent="0.15">
      <c r="A1162" s="774"/>
      <c r="B1162" s="3391"/>
      <c r="C1162" s="3681"/>
      <c r="D1162" s="3681"/>
      <c r="E1162" s="3681"/>
      <c r="F1162" s="3681"/>
      <c r="G1162" s="3681"/>
      <c r="H1162" s="3392"/>
      <c r="I1162" s="3683"/>
      <c r="J1162" s="3684"/>
      <c r="K1162" s="1974"/>
      <c r="L1162" s="774"/>
      <c r="M1162" s="767"/>
      <c r="DF1162" s="818"/>
      <c r="DG1162" s="772" t="str">
        <f t="shared" si="34"/>
        <v/>
      </c>
      <c r="DH1162" s="832">
        <v>1252</v>
      </c>
    </row>
    <row r="1163" spans="1:112" s="760" customFormat="1" ht="12" hidden="1" customHeight="1" x14ac:dyDescent="0.15">
      <c r="A1163" s="774"/>
      <c r="B1163" s="3391"/>
      <c r="C1163" s="3681"/>
      <c r="D1163" s="3681"/>
      <c r="E1163" s="3681"/>
      <c r="F1163" s="3681"/>
      <c r="G1163" s="3681"/>
      <c r="H1163" s="3392"/>
      <c r="I1163" s="3683"/>
      <c r="J1163" s="3684"/>
      <c r="K1163" s="1974"/>
      <c r="L1163" s="774"/>
      <c r="M1163" s="767"/>
      <c r="DF1163" s="818"/>
      <c r="DG1163" s="772" t="str">
        <f t="shared" si="34"/>
        <v/>
      </c>
      <c r="DH1163" s="832">
        <v>1253</v>
      </c>
    </row>
    <row r="1164" spans="1:112" s="760" customFormat="1" ht="12" hidden="1" customHeight="1" x14ac:dyDescent="0.15">
      <c r="A1164" s="774"/>
      <c r="B1164" s="3391"/>
      <c r="C1164" s="3681"/>
      <c r="D1164" s="3681"/>
      <c r="E1164" s="3681"/>
      <c r="F1164" s="3681"/>
      <c r="G1164" s="3681"/>
      <c r="H1164" s="3392"/>
      <c r="I1164" s="3683"/>
      <c r="J1164" s="3684"/>
      <c r="K1164" s="1974"/>
      <c r="L1164" s="774"/>
      <c r="M1164" s="767"/>
      <c r="DF1164" s="818"/>
      <c r="DG1164" s="772" t="str">
        <f t="shared" si="34"/>
        <v/>
      </c>
      <c r="DH1164" s="832">
        <v>1254</v>
      </c>
    </row>
    <row r="1165" spans="1:112" s="760" customFormat="1" ht="12.75" hidden="1" customHeight="1" x14ac:dyDescent="0.15">
      <c r="A1165" s="774"/>
      <c r="B1165" s="3391"/>
      <c r="C1165" s="3681"/>
      <c r="D1165" s="3681"/>
      <c r="E1165" s="3681"/>
      <c r="F1165" s="3681"/>
      <c r="G1165" s="3681"/>
      <c r="H1165" s="3392"/>
      <c r="I1165" s="3683"/>
      <c r="J1165" s="3684"/>
      <c r="K1165" s="1974"/>
      <c r="L1165" s="774"/>
      <c r="M1165" s="767"/>
      <c r="DF1165" s="818"/>
      <c r="DG1165" s="772" t="str">
        <f t="shared" si="34"/>
        <v/>
      </c>
      <c r="DH1165" s="832">
        <v>1255</v>
      </c>
    </row>
    <row r="1166" spans="1:112" s="760" customFormat="1" ht="12" hidden="1" customHeight="1" x14ac:dyDescent="0.15">
      <c r="A1166" s="774"/>
      <c r="B1166" s="3391"/>
      <c r="C1166" s="3681"/>
      <c r="D1166" s="3681"/>
      <c r="E1166" s="3681"/>
      <c r="F1166" s="3681"/>
      <c r="G1166" s="3681"/>
      <c r="H1166" s="3392"/>
      <c r="I1166" s="3683"/>
      <c r="J1166" s="3684"/>
      <c r="K1166" s="1974"/>
      <c r="L1166" s="774"/>
      <c r="M1166" s="767"/>
      <c r="DF1166" s="818"/>
      <c r="DG1166" s="772" t="str">
        <f t="shared" si="34"/>
        <v/>
      </c>
      <c r="DH1166" s="832">
        <v>1256</v>
      </c>
    </row>
    <row r="1167" spans="1:112" s="760" customFormat="1" ht="12" hidden="1" customHeight="1" x14ac:dyDescent="0.15">
      <c r="A1167" s="774"/>
      <c r="B1167" s="3391"/>
      <c r="C1167" s="3681"/>
      <c r="D1167" s="3681"/>
      <c r="E1167" s="3681"/>
      <c r="F1167" s="3681"/>
      <c r="G1167" s="3681"/>
      <c r="H1167" s="3392"/>
      <c r="I1167" s="3683"/>
      <c r="J1167" s="3684"/>
      <c r="K1167" s="1974"/>
      <c r="L1167" s="774"/>
      <c r="M1167" s="767"/>
      <c r="DF1167" s="818"/>
      <c r="DG1167" s="772" t="str">
        <f t="shared" si="34"/>
        <v/>
      </c>
      <c r="DH1167" s="832">
        <v>1257</v>
      </c>
    </row>
    <row r="1168" spans="1:112" s="760" customFormat="1" ht="12" hidden="1" customHeight="1" x14ac:dyDescent="0.15">
      <c r="A1168" s="774"/>
      <c r="B1168" s="3391"/>
      <c r="C1168" s="3681"/>
      <c r="D1168" s="3681"/>
      <c r="E1168" s="3681"/>
      <c r="F1168" s="3681"/>
      <c r="G1168" s="3681"/>
      <c r="H1168" s="3392"/>
      <c r="I1168" s="3683"/>
      <c r="J1168" s="3684"/>
      <c r="K1168" s="1974"/>
      <c r="L1168" s="774"/>
      <c r="M1168" s="767"/>
      <c r="DF1168" s="818"/>
      <c r="DG1168" s="772" t="str">
        <f t="shared" si="34"/>
        <v/>
      </c>
      <c r="DH1168" s="832">
        <v>1258</v>
      </c>
    </row>
    <row r="1169" spans="1:112" s="760" customFormat="1" ht="12" hidden="1" customHeight="1" x14ac:dyDescent="0.15">
      <c r="A1169" s="774"/>
      <c r="B1169" s="3391"/>
      <c r="C1169" s="3681"/>
      <c r="D1169" s="3681"/>
      <c r="E1169" s="3681"/>
      <c r="F1169" s="3681"/>
      <c r="G1169" s="3681"/>
      <c r="H1169" s="3392"/>
      <c r="I1169" s="3683"/>
      <c r="J1169" s="3684"/>
      <c r="K1169" s="1974"/>
      <c r="L1169" s="774"/>
      <c r="M1169" s="767"/>
      <c r="DF1169" s="818"/>
      <c r="DG1169" s="772" t="str">
        <f t="shared" si="34"/>
        <v/>
      </c>
      <c r="DH1169" s="832">
        <v>1259</v>
      </c>
    </row>
    <row r="1170" spans="1:112" s="760" customFormat="1" ht="12" hidden="1" customHeight="1" x14ac:dyDescent="0.15">
      <c r="A1170" s="774"/>
      <c r="B1170" s="3391"/>
      <c r="C1170" s="3681"/>
      <c r="D1170" s="3681"/>
      <c r="E1170" s="3681"/>
      <c r="F1170" s="3681"/>
      <c r="G1170" s="3681"/>
      <c r="H1170" s="3392"/>
      <c r="I1170" s="3683"/>
      <c r="J1170" s="3684"/>
      <c r="K1170" s="1974"/>
      <c r="L1170" s="774"/>
      <c r="M1170" s="767"/>
      <c r="DF1170" s="818"/>
      <c r="DG1170" s="772" t="str">
        <f t="shared" si="34"/>
        <v/>
      </c>
      <c r="DH1170" s="832">
        <v>1260</v>
      </c>
    </row>
    <row r="1171" spans="1:112" s="760" customFormat="1" ht="12" hidden="1" customHeight="1" x14ac:dyDescent="0.15">
      <c r="A1171" s="774"/>
      <c r="B1171" s="3391"/>
      <c r="C1171" s="3681"/>
      <c r="D1171" s="3681"/>
      <c r="E1171" s="3681"/>
      <c r="F1171" s="3681"/>
      <c r="G1171" s="3681"/>
      <c r="H1171" s="3392"/>
      <c r="I1171" s="3683"/>
      <c r="J1171" s="3684"/>
      <c r="K1171" s="1974"/>
      <c r="L1171" s="774"/>
      <c r="M1171" s="767"/>
      <c r="DF1171" s="818"/>
      <c r="DG1171" s="772" t="str">
        <f t="shared" si="34"/>
        <v/>
      </c>
      <c r="DH1171" s="832">
        <v>1261</v>
      </c>
    </row>
    <row r="1172" spans="1:112" s="760" customFormat="1" ht="12" hidden="1" customHeight="1" x14ac:dyDescent="0.15">
      <c r="A1172" s="774"/>
      <c r="B1172" s="3391"/>
      <c r="C1172" s="3681"/>
      <c r="D1172" s="3681"/>
      <c r="E1172" s="3681"/>
      <c r="F1172" s="3681"/>
      <c r="G1172" s="3681"/>
      <c r="H1172" s="3392"/>
      <c r="I1172" s="3683"/>
      <c r="J1172" s="3684"/>
      <c r="K1172" s="1974"/>
      <c r="L1172" s="774"/>
      <c r="M1172" s="767"/>
      <c r="DF1172" s="818"/>
      <c r="DG1172" s="772" t="str">
        <f t="shared" si="34"/>
        <v/>
      </c>
      <c r="DH1172" s="832">
        <v>1262</v>
      </c>
    </row>
    <row r="1173" spans="1:112" s="760" customFormat="1" ht="12" hidden="1" customHeight="1" x14ac:dyDescent="0.15">
      <c r="A1173" s="774"/>
      <c r="B1173" s="3391"/>
      <c r="C1173" s="3681"/>
      <c r="D1173" s="3681"/>
      <c r="E1173" s="3681"/>
      <c r="F1173" s="3681"/>
      <c r="G1173" s="3681"/>
      <c r="H1173" s="3392"/>
      <c r="I1173" s="3683"/>
      <c r="J1173" s="3684"/>
      <c r="K1173" s="1974"/>
      <c r="L1173" s="774"/>
      <c r="M1173" s="767"/>
      <c r="DF1173" s="818"/>
      <c r="DG1173" s="772" t="str">
        <f t="shared" si="34"/>
        <v/>
      </c>
      <c r="DH1173" s="832">
        <v>1263</v>
      </c>
    </row>
    <row r="1174" spans="1:112" s="760" customFormat="1" ht="12" hidden="1" customHeight="1" x14ac:dyDescent="0.15">
      <c r="A1174" s="774"/>
      <c r="B1174" s="3391"/>
      <c r="C1174" s="3681"/>
      <c r="D1174" s="3681"/>
      <c r="E1174" s="3681"/>
      <c r="F1174" s="3681"/>
      <c r="G1174" s="3681"/>
      <c r="H1174" s="3392"/>
      <c r="I1174" s="3683"/>
      <c r="J1174" s="3684"/>
      <c r="K1174" s="1974"/>
      <c r="L1174" s="774"/>
      <c r="M1174" s="767"/>
      <c r="DF1174" s="818"/>
      <c r="DG1174" s="772" t="str">
        <f t="shared" si="34"/>
        <v/>
      </c>
      <c r="DH1174" s="832">
        <v>1264</v>
      </c>
    </row>
    <row r="1175" spans="1:112" s="760" customFormat="1" ht="12.75" hidden="1" customHeight="1" x14ac:dyDescent="0.15">
      <c r="A1175" s="774"/>
      <c r="B1175" s="3391"/>
      <c r="C1175" s="3681"/>
      <c r="D1175" s="3681"/>
      <c r="E1175" s="3681"/>
      <c r="F1175" s="3681"/>
      <c r="G1175" s="3681"/>
      <c r="H1175" s="3392"/>
      <c r="I1175" s="3683"/>
      <c r="J1175" s="3684"/>
      <c r="K1175" s="1974"/>
      <c r="L1175" s="774"/>
      <c r="M1175" s="767"/>
      <c r="DF1175" s="818"/>
      <c r="DG1175" s="772" t="str">
        <f t="shared" si="34"/>
        <v/>
      </c>
      <c r="DH1175" s="832">
        <v>1265</v>
      </c>
    </row>
    <row r="1176" spans="1:112" s="760" customFormat="1" ht="12" hidden="1" customHeight="1" x14ac:dyDescent="0.15">
      <c r="A1176" s="774"/>
      <c r="B1176" s="3391"/>
      <c r="C1176" s="3681"/>
      <c r="D1176" s="3681"/>
      <c r="E1176" s="3681"/>
      <c r="F1176" s="3681"/>
      <c r="G1176" s="3681"/>
      <c r="H1176" s="3392"/>
      <c r="I1176" s="3683"/>
      <c r="J1176" s="3684"/>
      <c r="K1176" s="1974"/>
      <c r="L1176" s="774"/>
      <c r="M1176" s="767"/>
      <c r="DF1176" s="818"/>
      <c r="DG1176" s="772" t="str">
        <f t="shared" si="34"/>
        <v/>
      </c>
      <c r="DH1176" s="832">
        <v>1266</v>
      </c>
    </row>
    <row r="1177" spans="1:112" s="760" customFormat="1" ht="12" hidden="1" customHeight="1" x14ac:dyDescent="0.15">
      <c r="A1177" s="774"/>
      <c r="B1177" s="3391"/>
      <c r="C1177" s="3681"/>
      <c r="D1177" s="3681"/>
      <c r="E1177" s="3681"/>
      <c r="F1177" s="3681"/>
      <c r="G1177" s="3681"/>
      <c r="H1177" s="3392"/>
      <c r="I1177" s="3683"/>
      <c r="J1177" s="3684"/>
      <c r="K1177" s="1974"/>
      <c r="L1177" s="774"/>
      <c r="M1177" s="767"/>
      <c r="DF1177" s="818"/>
      <c r="DG1177" s="772" t="str">
        <f t="shared" si="34"/>
        <v/>
      </c>
      <c r="DH1177" s="832">
        <v>1267</v>
      </c>
    </row>
    <row r="1178" spans="1:112" s="760" customFormat="1" ht="12" hidden="1" customHeight="1" x14ac:dyDescent="0.15">
      <c r="A1178" s="774"/>
      <c r="B1178" s="3391"/>
      <c r="C1178" s="3681"/>
      <c r="D1178" s="3681"/>
      <c r="E1178" s="3681"/>
      <c r="F1178" s="3681"/>
      <c r="G1178" s="3681"/>
      <c r="H1178" s="3392"/>
      <c r="I1178" s="3683"/>
      <c r="J1178" s="3684"/>
      <c r="K1178" s="1974"/>
      <c r="L1178" s="774"/>
      <c r="M1178" s="767"/>
      <c r="DF1178" s="818"/>
      <c r="DG1178" s="772" t="str">
        <f t="shared" si="34"/>
        <v/>
      </c>
      <c r="DH1178" s="832">
        <v>1268</v>
      </c>
    </row>
    <row r="1179" spans="1:112" s="760" customFormat="1" ht="12" hidden="1" customHeight="1" x14ac:dyDescent="0.15">
      <c r="A1179" s="774"/>
      <c r="B1179" s="3391"/>
      <c r="C1179" s="3681"/>
      <c r="D1179" s="3681"/>
      <c r="E1179" s="3681"/>
      <c r="F1179" s="3681"/>
      <c r="G1179" s="3681"/>
      <c r="H1179" s="3392"/>
      <c r="I1179" s="3683"/>
      <c r="J1179" s="3684"/>
      <c r="K1179" s="1974"/>
      <c r="L1179" s="774"/>
      <c r="M1179" s="767"/>
      <c r="DF1179" s="818"/>
      <c r="DG1179" s="772" t="str">
        <f t="shared" si="34"/>
        <v/>
      </c>
      <c r="DH1179" s="832">
        <v>1269</v>
      </c>
    </row>
    <row r="1180" spans="1:112" s="760" customFormat="1" ht="12" hidden="1" customHeight="1" x14ac:dyDescent="0.15">
      <c r="A1180" s="774"/>
      <c r="B1180" s="3391"/>
      <c r="C1180" s="3681"/>
      <c r="D1180" s="3681"/>
      <c r="E1180" s="3681"/>
      <c r="F1180" s="3681"/>
      <c r="G1180" s="3681"/>
      <c r="H1180" s="3392"/>
      <c r="I1180" s="3683"/>
      <c r="J1180" s="3684"/>
      <c r="K1180" s="1974"/>
      <c r="L1180" s="774"/>
      <c r="M1180" s="767"/>
      <c r="DF1180" s="818"/>
      <c r="DG1180" s="772" t="str">
        <f t="shared" si="34"/>
        <v/>
      </c>
      <c r="DH1180" s="832">
        <v>1270</v>
      </c>
    </row>
    <row r="1181" spans="1:112" s="760" customFormat="1" ht="12" hidden="1" customHeight="1" x14ac:dyDescent="0.15">
      <c r="A1181" s="774"/>
      <c r="B1181" s="3391"/>
      <c r="C1181" s="3681"/>
      <c r="D1181" s="3681"/>
      <c r="E1181" s="3681"/>
      <c r="F1181" s="3681"/>
      <c r="G1181" s="3681"/>
      <c r="H1181" s="3392"/>
      <c r="I1181" s="3683"/>
      <c r="J1181" s="3684"/>
      <c r="K1181" s="1974"/>
      <c r="L1181" s="774"/>
      <c r="M1181" s="767"/>
      <c r="DF1181" s="818"/>
      <c r="DG1181" s="772" t="str">
        <f t="shared" si="34"/>
        <v/>
      </c>
      <c r="DH1181" s="832">
        <v>1271</v>
      </c>
    </row>
    <row r="1182" spans="1:112" s="760" customFormat="1" ht="12" hidden="1" customHeight="1" x14ac:dyDescent="0.15">
      <c r="A1182" s="774"/>
      <c r="B1182" s="3391"/>
      <c r="C1182" s="3681"/>
      <c r="D1182" s="3681"/>
      <c r="E1182" s="3681"/>
      <c r="F1182" s="3681"/>
      <c r="G1182" s="3681"/>
      <c r="H1182" s="3392"/>
      <c r="I1182" s="3683"/>
      <c r="J1182" s="3684"/>
      <c r="K1182" s="1974"/>
      <c r="L1182" s="774"/>
      <c r="M1182" s="767"/>
      <c r="DF1182" s="818"/>
      <c r="DG1182" s="772" t="str">
        <f t="shared" si="34"/>
        <v/>
      </c>
      <c r="DH1182" s="832">
        <v>1272</v>
      </c>
    </row>
    <row r="1183" spans="1:112" s="760" customFormat="1" ht="12" hidden="1" customHeight="1" x14ac:dyDescent="0.15">
      <c r="A1183" s="774"/>
      <c r="B1183" s="3391"/>
      <c r="C1183" s="3681"/>
      <c r="D1183" s="3681"/>
      <c r="E1183" s="3681"/>
      <c r="F1183" s="3681"/>
      <c r="G1183" s="3681"/>
      <c r="H1183" s="3392"/>
      <c r="I1183" s="3683"/>
      <c r="J1183" s="3684"/>
      <c r="K1183" s="1974"/>
      <c r="L1183" s="774"/>
      <c r="M1183" s="767"/>
      <c r="DF1183" s="818"/>
      <c r="DG1183" s="772" t="str">
        <f t="shared" si="34"/>
        <v/>
      </c>
      <c r="DH1183" s="832">
        <v>1273</v>
      </c>
    </row>
    <row r="1184" spans="1:112" s="760" customFormat="1" ht="12" hidden="1" customHeight="1" x14ac:dyDescent="0.15">
      <c r="A1184" s="774"/>
      <c r="B1184" s="3391"/>
      <c r="C1184" s="3681"/>
      <c r="D1184" s="3681"/>
      <c r="E1184" s="3681"/>
      <c r="F1184" s="3681"/>
      <c r="G1184" s="3681"/>
      <c r="H1184" s="3392"/>
      <c r="I1184" s="3683"/>
      <c r="J1184" s="3684"/>
      <c r="K1184" s="1974"/>
      <c r="L1184" s="774"/>
      <c r="M1184" s="767"/>
      <c r="DF1184" s="818"/>
      <c r="DG1184" s="772" t="str">
        <f t="shared" si="34"/>
        <v/>
      </c>
      <c r="DH1184" s="832">
        <v>1274</v>
      </c>
    </row>
    <row r="1185" spans="1:112" s="760" customFormat="1" ht="12.75" hidden="1" customHeight="1" x14ac:dyDescent="0.15">
      <c r="A1185" s="774"/>
      <c r="B1185" s="3391"/>
      <c r="C1185" s="3681"/>
      <c r="D1185" s="3681"/>
      <c r="E1185" s="3681"/>
      <c r="F1185" s="3681"/>
      <c r="G1185" s="3681"/>
      <c r="H1185" s="3392"/>
      <c r="I1185" s="3683"/>
      <c r="J1185" s="3684"/>
      <c r="K1185" s="1974"/>
      <c r="L1185" s="774"/>
      <c r="M1185" s="767"/>
      <c r="DF1185" s="818"/>
      <c r="DG1185" s="772" t="str">
        <f t="shared" si="34"/>
        <v/>
      </c>
      <c r="DH1185" s="832">
        <v>1275</v>
      </c>
    </row>
    <row r="1186" spans="1:112" s="760" customFormat="1" ht="12" hidden="1" customHeight="1" x14ac:dyDescent="0.15">
      <c r="A1186" s="774"/>
      <c r="B1186" s="3391"/>
      <c r="C1186" s="3681"/>
      <c r="D1186" s="3681"/>
      <c r="E1186" s="3681"/>
      <c r="F1186" s="3681"/>
      <c r="G1186" s="3681"/>
      <c r="H1186" s="3392"/>
      <c r="I1186" s="3683"/>
      <c r="J1186" s="3684"/>
      <c r="K1186" s="1974"/>
      <c r="L1186" s="774"/>
      <c r="M1186" s="767"/>
      <c r="DF1186" s="818"/>
      <c r="DG1186" s="772" t="str">
        <f t="shared" si="34"/>
        <v/>
      </c>
      <c r="DH1186" s="832">
        <v>1276</v>
      </c>
    </row>
    <row r="1187" spans="1:112" s="760" customFormat="1" ht="12" hidden="1" customHeight="1" x14ac:dyDescent="0.15">
      <c r="A1187" s="774"/>
      <c r="B1187" s="3391"/>
      <c r="C1187" s="3681"/>
      <c r="D1187" s="3681"/>
      <c r="E1187" s="3681"/>
      <c r="F1187" s="3681"/>
      <c r="G1187" s="3681"/>
      <c r="H1187" s="3392"/>
      <c r="I1187" s="3683"/>
      <c r="J1187" s="3684"/>
      <c r="K1187" s="1974"/>
      <c r="L1187" s="774"/>
      <c r="M1187" s="767"/>
      <c r="DF1187" s="818"/>
      <c r="DG1187" s="772" t="str">
        <f t="shared" si="34"/>
        <v/>
      </c>
      <c r="DH1187" s="832">
        <v>1277</v>
      </c>
    </row>
    <row r="1188" spans="1:112" s="760" customFormat="1" ht="12" hidden="1" customHeight="1" x14ac:dyDescent="0.15">
      <c r="A1188" s="774"/>
      <c r="B1188" s="3391"/>
      <c r="C1188" s="3681"/>
      <c r="D1188" s="3681"/>
      <c r="E1188" s="3681"/>
      <c r="F1188" s="3681"/>
      <c r="G1188" s="3681"/>
      <c r="H1188" s="3392"/>
      <c r="I1188" s="3683"/>
      <c r="J1188" s="3684"/>
      <c r="K1188" s="1974"/>
      <c r="L1188" s="774"/>
      <c r="M1188" s="767"/>
      <c r="DF1188" s="818"/>
      <c r="DG1188" s="772" t="str">
        <f t="shared" si="34"/>
        <v/>
      </c>
      <c r="DH1188" s="832">
        <v>1278</v>
      </c>
    </row>
    <row r="1189" spans="1:112" s="760" customFormat="1" ht="12" hidden="1" customHeight="1" x14ac:dyDescent="0.15">
      <c r="A1189" s="774"/>
      <c r="B1189" s="3391"/>
      <c r="C1189" s="3681"/>
      <c r="D1189" s="3681"/>
      <c r="E1189" s="3681"/>
      <c r="F1189" s="3681"/>
      <c r="G1189" s="3681"/>
      <c r="H1189" s="3392"/>
      <c r="I1189" s="3683"/>
      <c r="J1189" s="3684"/>
      <c r="K1189" s="1974"/>
      <c r="L1189" s="774"/>
      <c r="M1189" s="767"/>
      <c r="DF1189" s="818"/>
      <c r="DG1189" s="772" t="str">
        <f t="shared" si="34"/>
        <v/>
      </c>
      <c r="DH1189" s="832">
        <v>1279</v>
      </c>
    </row>
    <row r="1190" spans="1:112" s="760" customFormat="1" ht="12" hidden="1" customHeight="1" x14ac:dyDescent="0.15">
      <c r="A1190" s="774"/>
      <c r="B1190" s="3391"/>
      <c r="C1190" s="3681"/>
      <c r="D1190" s="3681"/>
      <c r="E1190" s="3681"/>
      <c r="F1190" s="3681"/>
      <c r="G1190" s="3681"/>
      <c r="H1190" s="3392"/>
      <c r="I1190" s="3683"/>
      <c r="J1190" s="3684"/>
      <c r="K1190" s="1974"/>
      <c r="L1190" s="774"/>
      <c r="M1190" s="767"/>
      <c r="DF1190" s="818"/>
      <c r="DG1190" s="772" t="str">
        <f t="shared" si="34"/>
        <v/>
      </c>
      <c r="DH1190" s="832">
        <v>1280</v>
      </c>
    </row>
    <row r="1191" spans="1:112" s="760" customFormat="1" ht="12" hidden="1" customHeight="1" x14ac:dyDescent="0.15">
      <c r="A1191" s="774"/>
      <c r="B1191" s="3391"/>
      <c r="C1191" s="3681"/>
      <c r="D1191" s="3681"/>
      <c r="E1191" s="3681"/>
      <c r="F1191" s="3681"/>
      <c r="G1191" s="3681"/>
      <c r="H1191" s="3392"/>
      <c r="I1191" s="3683"/>
      <c r="J1191" s="3684"/>
      <c r="K1191" s="1974"/>
      <c r="L1191" s="774"/>
      <c r="M1191" s="767"/>
      <c r="DF1191" s="818"/>
      <c r="DG1191" s="772" t="str">
        <f t="shared" si="34"/>
        <v/>
      </c>
      <c r="DH1191" s="832">
        <v>1281</v>
      </c>
    </row>
    <row r="1192" spans="1:112" s="760" customFormat="1" ht="12" hidden="1" customHeight="1" x14ac:dyDescent="0.15">
      <c r="A1192" s="774"/>
      <c r="B1192" s="3391"/>
      <c r="C1192" s="3681"/>
      <c r="D1192" s="3681"/>
      <c r="E1192" s="3681"/>
      <c r="F1192" s="3681"/>
      <c r="G1192" s="3681"/>
      <c r="H1192" s="3392"/>
      <c r="I1192" s="3683"/>
      <c r="J1192" s="3684"/>
      <c r="K1192" s="1974"/>
      <c r="L1192" s="774"/>
      <c r="M1192" s="767"/>
      <c r="DF1192" s="818"/>
      <c r="DG1192" s="772" t="str">
        <f t="shared" si="34"/>
        <v/>
      </c>
      <c r="DH1192" s="832">
        <v>1282</v>
      </c>
    </row>
    <row r="1193" spans="1:112" s="760" customFormat="1" ht="12" hidden="1" customHeight="1" x14ac:dyDescent="0.15">
      <c r="A1193" s="774"/>
      <c r="B1193" s="3391"/>
      <c r="C1193" s="3681"/>
      <c r="D1193" s="3681"/>
      <c r="E1193" s="3681"/>
      <c r="F1193" s="3681"/>
      <c r="G1193" s="3681"/>
      <c r="H1193" s="3392"/>
      <c r="I1193" s="3683"/>
      <c r="J1193" s="3684"/>
      <c r="K1193" s="1974"/>
      <c r="L1193" s="774"/>
      <c r="M1193" s="767"/>
      <c r="DF1193" s="818"/>
      <c r="DG1193" s="772" t="str">
        <f t="shared" si="34"/>
        <v/>
      </c>
      <c r="DH1193" s="832">
        <v>1283</v>
      </c>
    </row>
    <row r="1194" spans="1:112" s="760" customFormat="1" ht="12" hidden="1" customHeight="1" x14ac:dyDescent="0.15">
      <c r="A1194" s="774"/>
      <c r="B1194" s="3391"/>
      <c r="C1194" s="3681"/>
      <c r="D1194" s="3681"/>
      <c r="E1194" s="3681"/>
      <c r="F1194" s="3681"/>
      <c r="G1194" s="3681"/>
      <c r="H1194" s="3392"/>
      <c r="I1194" s="3683"/>
      <c r="J1194" s="3684"/>
      <c r="K1194" s="1974"/>
      <c r="L1194" s="774"/>
      <c r="M1194" s="767"/>
      <c r="DF1194" s="818"/>
      <c r="DG1194" s="772" t="str">
        <f t="shared" si="34"/>
        <v/>
      </c>
      <c r="DH1194" s="832">
        <v>1284</v>
      </c>
    </row>
    <row r="1195" spans="1:112" s="760" customFormat="1" ht="12" hidden="1" customHeight="1" x14ac:dyDescent="0.15">
      <c r="A1195" s="774"/>
      <c r="B1195" s="3391"/>
      <c r="C1195" s="3681"/>
      <c r="D1195" s="3681"/>
      <c r="E1195" s="3681"/>
      <c r="F1195" s="3681"/>
      <c r="G1195" s="3681"/>
      <c r="H1195" s="3392"/>
      <c r="I1195" s="3683"/>
      <c r="J1195" s="3684"/>
      <c r="K1195" s="1974"/>
      <c r="L1195" s="774"/>
      <c r="M1195" s="767"/>
      <c r="DF1195" s="818"/>
      <c r="DG1195" s="772" t="str">
        <f t="shared" si="34"/>
        <v/>
      </c>
      <c r="DH1195" s="832">
        <v>1285</v>
      </c>
    </row>
    <row r="1196" spans="1:112" s="760" customFormat="1" ht="12" hidden="1" customHeight="1" x14ac:dyDescent="0.15">
      <c r="A1196" s="774"/>
      <c r="B1196" s="3391"/>
      <c r="C1196" s="3681"/>
      <c r="D1196" s="3681"/>
      <c r="E1196" s="3681"/>
      <c r="F1196" s="3681"/>
      <c r="G1196" s="3681"/>
      <c r="H1196" s="3392"/>
      <c r="I1196" s="3683"/>
      <c r="J1196" s="3684"/>
      <c r="K1196" s="1974"/>
      <c r="L1196" s="774"/>
      <c r="M1196" s="767"/>
      <c r="DF1196" s="818"/>
      <c r="DG1196" s="772" t="str">
        <f t="shared" si="34"/>
        <v/>
      </c>
      <c r="DH1196" s="832">
        <v>1286</v>
      </c>
    </row>
    <row r="1197" spans="1:112" s="760" customFormat="1" ht="12" hidden="1" customHeight="1" x14ac:dyDescent="0.15">
      <c r="A1197" s="774"/>
      <c r="B1197" s="3391"/>
      <c r="C1197" s="3681"/>
      <c r="D1197" s="3681"/>
      <c r="E1197" s="3681"/>
      <c r="F1197" s="3681"/>
      <c r="G1197" s="3681"/>
      <c r="H1197" s="3392"/>
      <c r="I1197" s="3683"/>
      <c r="J1197" s="3684"/>
      <c r="K1197" s="1974"/>
      <c r="L1197" s="774"/>
      <c r="M1197" s="767"/>
      <c r="DF1197" s="818"/>
      <c r="DG1197" s="772" t="str">
        <f t="shared" si="34"/>
        <v/>
      </c>
      <c r="DH1197" s="832">
        <v>1287</v>
      </c>
    </row>
    <row r="1198" spans="1:112" s="760" customFormat="1" ht="12" hidden="1" customHeight="1" x14ac:dyDescent="0.15">
      <c r="A1198" s="774"/>
      <c r="B1198" s="3391"/>
      <c r="C1198" s="3681"/>
      <c r="D1198" s="3681"/>
      <c r="E1198" s="3681"/>
      <c r="F1198" s="3681"/>
      <c r="G1198" s="3681"/>
      <c r="H1198" s="3392"/>
      <c r="I1198" s="3683"/>
      <c r="J1198" s="3684"/>
      <c r="K1198" s="1974"/>
      <c r="L1198" s="774"/>
      <c r="M1198" s="767"/>
      <c r="DF1198" s="818"/>
      <c r="DG1198" s="772" t="str">
        <f t="shared" si="34"/>
        <v/>
      </c>
      <c r="DH1198" s="832">
        <v>1288</v>
      </c>
    </row>
    <row r="1199" spans="1:112" s="760" customFormat="1" ht="12" hidden="1" customHeight="1" x14ac:dyDescent="0.15">
      <c r="A1199" s="774"/>
      <c r="B1199" s="3391"/>
      <c r="C1199" s="3681"/>
      <c r="D1199" s="3681"/>
      <c r="E1199" s="3681"/>
      <c r="F1199" s="3681"/>
      <c r="G1199" s="3681"/>
      <c r="H1199" s="3392"/>
      <c r="I1199" s="3683"/>
      <c r="J1199" s="3684"/>
      <c r="K1199" s="1974"/>
      <c r="L1199" s="774"/>
      <c r="M1199" s="767"/>
      <c r="DF1199" s="818"/>
      <c r="DG1199" s="772" t="str">
        <f t="shared" si="34"/>
        <v/>
      </c>
      <c r="DH1199" s="832">
        <v>1289</v>
      </c>
    </row>
    <row r="1200" spans="1:112" s="760" customFormat="1" ht="12" hidden="1" customHeight="1" x14ac:dyDescent="0.15">
      <c r="A1200" s="774"/>
      <c r="B1200" s="3391"/>
      <c r="C1200" s="3681"/>
      <c r="D1200" s="3681"/>
      <c r="E1200" s="3681"/>
      <c r="F1200" s="3681"/>
      <c r="G1200" s="3681"/>
      <c r="H1200" s="3392"/>
      <c r="I1200" s="3683"/>
      <c r="J1200" s="3684"/>
      <c r="K1200" s="1974"/>
      <c r="L1200" s="774"/>
      <c r="M1200" s="767"/>
      <c r="DF1200" s="818"/>
      <c r="DG1200" s="772" t="str">
        <f t="shared" si="34"/>
        <v/>
      </c>
      <c r="DH1200" s="832">
        <v>1290</v>
      </c>
    </row>
    <row r="1201" spans="1:112" s="760" customFormat="1" ht="12" hidden="1" customHeight="1" x14ac:dyDescent="0.15">
      <c r="A1201" s="774"/>
      <c r="B1201" s="3391"/>
      <c r="C1201" s="3681"/>
      <c r="D1201" s="3681"/>
      <c r="E1201" s="3681"/>
      <c r="F1201" s="3681"/>
      <c r="G1201" s="3681"/>
      <c r="H1201" s="3392"/>
      <c r="I1201" s="3683"/>
      <c r="J1201" s="3684"/>
      <c r="K1201" s="1974"/>
      <c r="L1201" s="774"/>
      <c r="M1201" s="767"/>
      <c r="DF1201" s="818"/>
      <c r="DG1201" s="772" t="str">
        <f t="shared" si="34"/>
        <v/>
      </c>
      <c r="DH1201" s="832">
        <v>1291</v>
      </c>
    </row>
    <row r="1202" spans="1:112" s="760" customFormat="1" ht="12" hidden="1" customHeight="1" x14ac:dyDescent="0.15">
      <c r="A1202" s="774"/>
      <c r="B1202" s="3391"/>
      <c r="C1202" s="3681"/>
      <c r="D1202" s="3681"/>
      <c r="E1202" s="3681"/>
      <c r="F1202" s="3681"/>
      <c r="G1202" s="3681"/>
      <c r="H1202" s="3392"/>
      <c r="I1202" s="3683"/>
      <c r="J1202" s="3684"/>
      <c r="K1202" s="1974"/>
      <c r="L1202" s="774"/>
      <c r="M1202" s="767"/>
      <c r="DF1202" s="818"/>
      <c r="DG1202" s="772" t="str">
        <f t="shared" si="34"/>
        <v/>
      </c>
      <c r="DH1202" s="832">
        <v>1292</v>
      </c>
    </row>
    <row r="1203" spans="1:112" s="760" customFormat="1" ht="12.75" hidden="1" customHeight="1" x14ac:dyDescent="0.15">
      <c r="A1203" s="774"/>
      <c r="B1203" s="3391"/>
      <c r="C1203" s="3681"/>
      <c r="D1203" s="3681"/>
      <c r="E1203" s="3681"/>
      <c r="F1203" s="3681"/>
      <c r="G1203" s="3681"/>
      <c r="H1203" s="3392"/>
      <c r="I1203" s="3683"/>
      <c r="J1203" s="3684"/>
      <c r="K1203" s="1974"/>
      <c r="L1203" s="774"/>
      <c r="M1203" s="767"/>
      <c r="DF1203" s="818"/>
      <c r="DG1203" s="772" t="str">
        <f t="shared" ref="DG1203:DG1266" si="35">IF(COUNTA(A1203:M1203)&gt;0,DH1203,"")</f>
        <v/>
      </c>
      <c r="DH1203" s="832">
        <v>1293</v>
      </c>
    </row>
    <row r="1204" spans="1:112" s="760" customFormat="1" ht="12" hidden="1" customHeight="1" x14ac:dyDescent="0.15">
      <c r="A1204" s="774"/>
      <c r="B1204" s="3391"/>
      <c r="C1204" s="3681"/>
      <c r="D1204" s="3681"/>
      <c r="E1204" s="3681"/>
      <c r="F1204" s="3681"/>
      <c r="G1204" s="3681"/>
      <c r="H1204" s="3392"/>
      <c r="I1204" s="3683"/>
      <c r="J1204" s="3684"/>
      <c r="K1204" s="1974"/>
      <c r="L1204" s="774"/>
      <c r="M1204" s="767"/>
      <c r="DF1204" s="818"/>
      <c r="DG1204" s="772" t="str">
        <f t="shared" si="35"/>
        <v/>
      </c>
      <c r="DH1204" s="832">
        <v>1294</v>
      </c>
    </row>
    <row r="1205" spans="1:112" s="760" customFormat="1" ht="12" hidden="1" customHeight="1" x14ac:dyDescent="0.15">
      <c r="A1205" s="774"/>
      <c r="B1205" s="3391"/>
      <c r="C1205" s="3681"/>
      <c r="D1205" s="3681"/>
      <c r="E1205" s="3681"/>
      <c r="F1205" s="3681"/>
      <c r="G1205" s="3681"/>
      <c r="H1205" s="3392"/>
      <c r="I1205" s="3683"/>
      <c r="J1205" s="3684"/>
      <c r="K1205" s="1974"/>
      <c r="L1205" s="774"/>
      <c r="M1205" s="767"/>
      <c r="DF1205" s="818"/>
      <c r="DG1205" s="772" t="str">
        <f t="shared" si="35"/>
        <v/>
      </c>
      <c r="DH1205" s="832">
        <v>1295</v>
      </c>
    </row>
    <row r="1206" spans="1:112" s="760" customFormat="1" ht="12" hidden="1" customHeight="1" x14ac:dyDescent="0.15">
      <c r="A1206" s="774"/>
      <c r="B1206" s="3391"/>
      <c r="C1206" s="3681"/>
      <c r="D1206" s="3681"/>
      <c r="E1206" s="3681"/>
      <c r="F1206" s="3681"/>
      <c r="G1206" s="3681"/>
      <c r="H1206" s="3392"/>
      <c r="I1206" s="3683"/>
      <c r="J1206" s="3684"/>
      <c r="K1206" s="1974"/>
      <c r="L1206" s="774"/>
      <c r="M1206" s="767"/>
      <c r="DF1206" s="818"/>
      <c r="DG1206" s="772" t="str">
        <f t="shared" si="35"/>
        <v/>
      </c>
      <c r="DH1206" s="832">
        <v>1296</v>
      </c>
    </row>
    <row r="1207" spans="1:112" s="760" customFormat="1" ht="12" hidden="1" customHeight="1" x14ac:dyDescent="0.15">
      <c r="A1207" s="774"/>
      <c r="B1207" s="3391"/>
      <c r="C1207" s="3681"/>
      <c r="D1207" s="3681"/>
      <c r="E1207" s="3681"/>
      <c r="F1207" s="3681"/>
      <c r="G1207" s="3681"/>
      <c r="H1207" s="3392"/>
      <c r="I1207" s="3683"/>
      <c r="J1207" s="3684"/>
      <c r="K1207" s="1974"/>
      <c r="L1207" s="774"/>
      <c r="M1207" s="767"/>
      <c r="DF1207" s="818"/>
      <c r="DG1207" s="772" t="str">
        <f t="shared" si="35"/>
        <v/>
      </c>
      <c r="DH1207" s="832">
        <v>1297</v>
      </c>
    </row>
    <row r="1208" spans="1:112" s="760" customFormat="1" ht="12" hidden="1" customHeight="1" x14ac:dyDescent="0.15">
      <c r="A1208" s="774"/>
      <c r="B1208" s="3391"/>
      <c r="C1208" s="3681"/>
      <c r="D1208" s="3681"/>
      <c r="E1208" s="3681"/>
      <c r="F1208" s="3681"/>
      <c r="G1208" s="3681"/>
      <c r="H1208" s="3392"/>
      <c r="I1208" s="3683"/>
      <c r="J1208" s="3684"/>
      <c r="K1208" s="1974"/>
      <c r="L1208" s="774"/>
      <c r="M1208" s="767"/>
      <c r="DF1208" s="818"/>
      <c r="DG1208" s="772" t="str">
        <f t="shared" si="35"/>
        <v/>
      </c>
      <c r="DH1208" s="832">
        <v>1298</v>
      </c>
    </row>
    <row r="1209" spans="1:112" s="760" customFormat="1" ht="12" hidden="1" customHeight="1" x14ac:dyDescent="0.15">
      <c r="A1209" s="774"/>
      <c r="B1209" s="3391"/>
      <c r="C1209" s="3681"/>
      <c r="D1209" s="3681"/>
      <c r="E1209" s="3681"/>
      <c r="F1209" s="3681"/>
      <c r="G1209" s="3681"/>
      <c r="H1209" s="3392"/>
      <c r="I1209" s="3683"/>
      <c r="J1209" s="3684"/>
      <c r="K1209" s="1974"/>
      <c r="L1209" s="774"/>
      <c r="M1209" s="767"/>
      <c r="DF1209" s="818"/>
      <c r="DG1209" s="772" t="str">
        <f t="shared" si="35"/>
        <v/>
      </c>
      <c r="DH1209" s="832">
        <v>1299</v>
      </c>
    </row>
    <row r="1210" spans="1:112" s="760" customFormat="1" ht="12" hidden="1" customHeight="1" x14ac:dyDescent="0.15">
      <c r="A1210" s="774"/>
      <c r="B1210" s="3391"/>
      <c r="C1210" s="3681"/>
      <c r="D1210" s="3681"/>
      <c r="E1210" s="3681"/>
      <c r="F1210" s="3681"/>
      <c r="G1210" s="3681"/>
      <c r="H1210" s="3392"/>
      <c r="I1210" s="3683"/>
      <c r="J1210" s="3684"/>
      <c r="K1210" s="1974"/>
      <c r="L1210" s="774"/>
      <c r="M1210" s="767"/>
      <c r="DF1210" s="818"/>
      <c r="DG1210" s="772" t="str">
        <f t="shared" si="35"/>
        <v/>
      </c>
      <c r="DH1210" s="832">
        <v>1300</v>
      </c>
    </row>
    <row r="1211" spans="1:112" s="760" customFormat="1" ht="12" hidden="1" customHeight="1" x14ac:dyDescent="0.15">
      <c r="A1211" s="774"/>
      <c r="B1211" s="3391"/>
      <c r="C1211" s="3681"/>
      <c r="D1211" s="3681"/>
      <c r="E1211" s="3681"/>
      <c r="F1211" s="3681"/>
      <c r="G1211" s="3681"/>
      <c r="H1211" s="3392"/>
      <c r="I1211" s="3683"/>
      <c r="J1211" s="3684"/>
      <c r="K1211" s="1974"/>
      <c r="L1211" s="774"/>
      <c r="M1211" s="767"/>
      <c r="DF1211" s="818"/>
      <c r="DG1211" s="772" t="str">
        <f t="shared" si="35"/>
        <v/>
      </c>
      <c r="DH1211" s="832">
        <v>1301</v>
      </c>
    </row>
    <row r="1212" spans="1:112" s="760" customFormat="1" ht="12" hidden="1" customHeight="1" x14ac:dyDescent="0.15">
      <c r="A1212" s="774"/>
      <c r="B1212" s="3391"/>
      <c r="C1212" s="3681"/>
      <c r="D1212" s="3681"/>
      <c r="E1212" s="3681"/>
      <c r="F1212" s="3681"/>
      <c r="G1212" s="3681"/>
      <c r="H1212" s="3392"/>
      <c r="I1212" s="3683"/>
      <c r="J1212" s="3684"/>
      <c r="K1212" s="1974"/>
      <c r="L1212" s="774"/>
      <c r="M1212" s="767"/>
      <c r="DF1212" s="818"/>
      <c r="DG1212" s="772" t="str">
        <f t="shared" si="35"/>
        <v/>
      </c>
      <c r="DH1212" s="832">
        <v>1302</v>
      </c>
    </row>
    <row r="1213" spans="1:112" s="760" customFormat="1" ht="12.75" hidden="1" customHeight="1" x14ac:dyDescent="0.15">
      <c r="A1213" s="774"/>
      <c r="B1213" s="3391"/>
      <c r="C1213" s="3681"/>
      <c r="D1213" s="3681"/>
      <c r="E1213" s="3681"/>
      <c r="F1213" s="3681"/>
      <c r="G1213" s="3681"/>
      <c r="H1213" s="3392"/>
      <c r="I1213" s="3683"/>
      <c r="J1213" s="3684"/>
      <c r="K1213" s="1974"/>
      <c r="L1213" s="774"/>
      <c r="M1213" s="767"/>
      <c r="DF1213" s="818"/>
      <c r="DG1213" s="772" t="str">
        <f t="shared" si="35"/>
        <v/>
      </c>
      <c r="DH1213" s="832">
        <v>1303</v>
      </c>
    </row>
    <row r="1214" spans="1:112" s="760" customFormat="1" ht="12" hidden="1" customHeight="1" x14ac:dyDescent="0.15">
      <c r="A1214" s="774"/>
      <c r="B1214" s="3391"/>
      <c r="C1214" s="3681"/>
      <c r="D1214" s="3681"/>
      <c r="E1214" s="3681"/>
      <c r="F1214" s="3681"/>
      <c r="G1214" s="3681"/>
      <c r="H1214" s="3392"/>
      <c r="I1214" s="3683"/>
      <c r="J1214" s="3684"/>
      <c r="K1214" s="1974"/>
      <c r="L1214" s="774"/>
      <c r="M1214" s="767"/>
      <c r="DF1214" s="818"/>
      <c r="DG1214" s="772" t="str">
        <f t="shared" si="35"/>
        <v/>
      </c>
      <c r="DH1214" s="832">
        <v>1304</v>
      </c>
    </row>
    <row r="1215" spans="1:112" s="760" customFormat="1" ht="12" hidden="1" customHeight="1" x14ac:dyDescent="0.15">
      <c r="A1215" s="774"/>
      <c r="B1215" s="3391"/>
      <c r="C1215" s="3681"/>
      <c r="D1215" s="3681"/>
      <c r="E1215" s="3681"/>
      <c r="F1215" s="3681"/>
      <c r="G1215" s="3681"/>
      <c r="H1215" s="3392"/>
      <c r="I1215" s="3683"/>
      <c r="J1215" s="3684"/>
      <c r="K1215" s="1974"/>
      <c r="L1215" s="774"/>
      <c r="M1215" s="767"/>
      <c r="DF1215" s="818"/>
      <c r="DG1215" s="772" t="str">
        <f t="shared" si="35"/>
        <v/>
      </c>
      <c r="DH1215" s="832">
        <v>1305</v>
      </c>
    </row>
    <row r="1216" spans="1:112" s="760" customFormat="1" ht="12" hidden="1" customHeight="1" x14ac:dyDescent="0.15">
      <c r="A1216" s="774"/>
      <c r="B1216" s="3391"/>
      <c r="C1216" s="3681"/>
      <c r="D1216" s="3681"/>
      <c r="E1216" s="3681"/>
      <c r="F1216" s="3681"/>
      <c r="G1216" s="3681"/>
      <c r="H1216" s="3392"/>
      <c r="I1216" s="3683"/>
      <c r="J1216" s="3684"/>
      <c r="K1216" s="1974"/>
      <c r="L1216" s="774"/>
      <c r="M1216" s="767"/>
      <c r="DF1216" s="818"/>
      <c r="DG1216" s="772" t="str">
        <f t="shared" si="35"/>
        <v/>
      </c>
      <c r="DH1216" s="832">
        <v>1306</v>
      </c>
    </row>
    <row r="1217" spans="1:112" s="760" customFormat="1" ht="12" hidden="1" customHeight="1" x14ac:dyDescent="0.15">
      <c r="A1217" s="774"/>
      <c r="B1217" s="3391"/>
      <c r="C1217" s="3681"/>
      <c r="D1217" s="3681"/>
      <c r="E1217" s="3681"/>
      <c r="F1217" s="3681"/>
      <c r="G1217" s="3681"/>
      <c r="H1217" s="3392"/>
      <c r="I1217" s="3683"/>
      <c r="J1217" s="3684"/>
      <c r="K1217" s="1974"/>
      <c r="L1217" s="774"/>
      <c r="M1217" s="767"/>
      <c r="DF1217" s="818"/>
      <c r="DG1217" s="772" t="str">
        <f t="shared" si="35"/>
        <v/>
      </c>
      <c r="DH1217" s="832">
        <v>1307</v>
      </c>
    </row>
    <row r="1218" spans="1:112" s="760" customFormat="1" ht="12" hidden="1" customHeight="1" x14ac:dyDescent="0.15">
      <c r="A1218" s="774"/>
      <c r="B1218" s="3391"/>
      <c r="C1218" s="3681"/>
      <c r="D1218" s="3681"/>
      <c r="E1218" s="3681"/>
      <c r="F1218" s="3681"/>
      <c r="G1218" s="3681"/>
      <c r="H1218" s="3392"/>
      <c r="I1218" s="3683"/>
      <c r="J1218" s="3684"/>
      <c r="K1218" s="1974"/>
      <c r="L1218" s="774"/>
      <c r="M1218" s="767"/>
      <c r="DF1218" s="818"/>
      <c r="DG1218" s="772" t="str">
        <f t="shared" si="35"/>
        <v/>
      </c>
      <c r="DH1218" s="832">
        <v>1308</v>
      </c>
    </row>
    <row r="1219" spans="1:112" s="760" customFormat="1" ht="12" hidden="1" customHeight="1" x14ac:dyDescent="0.15">
      <c r="A1219" s="774"/>
      <c r="B1219" s="3391"/>
      <c r="C1219" s="3681"/>
      <c r="D1219" s="3681"/>
      <c r="E1219" s="3681"/>
      <c r="F1219" s="3681"/>
      <c r="G1219" s="3681"/>
      <c r="H1219" s="3392"/>
      <c r="I1219" s="3683"/>
      <c r="J1219" s="3684"/>
      <c r="K1219" s="1974"/>
      <c r="L1219" s="774"/>
      <c r="M1219" s="767"/>
      <c r="DF1219" s="818"/>
      <c r="DG1219" s="772" t="str">
        <f t="shared" si="35"/>
        <v/>
      </c>
      <c r="DH1219" s="832">
        <v>1309</v>
      </c>
    </row>
    <row r="1220" spans="1:112" s="760" customFormat="1" ht="12" hidden="1" customHeight="1" x14ac:dyDescent="0.15">
      <c r="A1220" s="774"/>
      <c r="B1220" s="3391"/>
      <c r="C1220" s="3681"/>
      <c r="D1220" s="3681"/>
      <c r="E1220" s="3681"/>
      <c r="F1220" s="3681"/>
      <c r="G1220" s="3681"/>
      <c r="H1220" s="3392"/>
      <c r="I1220" s="3683"/>
      <c r="J1220" s="3684"/>
      <c r="K1220" s="1974"/>
      <c r="L1220" s="774"/>
      <c r="M1220" s="767"/>
      <c r="DF1220" s="818"/>
      <c r="DG1220" s="772" t="str">
        <f t="shared" si="35"/>
        <v/>
      </c>
      <c r="DH1220" s="832">
        <v>1310</v>
      </c>
    </row>
    <row r="1221" spans="1:112" s="760" customFormat="1" ht="12" hidden="1" customHeight="1" x14ac:dyDescent="0.15">
      <c r="A1221" s="774"/>
      <c r="B1221" s="3391"/>
      <c r="C1221" s="3681"/>
      <c r="D1221" s="3681"/>
      <c r="E1221" s="3681"/>
      <c r="F1221" s="3681"/>
      <c r="G1221" s="3681"/>
      <c r="H1221" s="3392"/>
      <c r="I1221" s="3683"/>
      <c r="J1221" s="3684"/>
      <c r="K1221" s="1974"/>
      <c r="L1221" s="774"/>
      <c r="M1221" s="767"/>
      <c r="DF1221" s="818"/>
      <c r="DG1221" s="772" t="str">
        <f t="shared" si="35"/>
        <v/>
      </c>
      <c r="DH1221" s="832">
        <v>1311</v>
      </c>
    </row>
    <row r="1222" spans="1:112" s="760" customFormat="1" ht="12" hidden="1" customHeight="1" x14ac:dyDescent="0.15">
      <c r="A1222" s="774"/>
      <c r="B1222" s="3391"/>
      <c r="C1222" s="3681"/>
      <c r="D1222" s="3681"/>
      <c r="E1222" s="3681"/>
      <c r="F1222" s="3681"/>
      <c r="G1222" s="3681"/>
      <c r="H1222" s="3392"/>
      <c r="I1222" s="3683"/>
      <c r="J1222" s="3684"/>
      <c r="K1222" s="1974"/>
      <c r="L1222" s="774"/>
      <c r="M1222" s="767"/>
      <c r="DF1222" s="818"/>
      <c r="DG1222" s="772" t="str">
        <f t="shared" si="35"/>
        <v/>
      </c>
      <c r="DH1222" s="832">
        <v>1312</v>
      </c>
    </row>
    <row r="1223" spans="1:112" s="760" customFormat="1" ht="12.75" hidden="1" customHeight="1" x14ac:dyDescent="0.15">
      <c r="A1223" s="774"/>
      <c r="B1223" s="3391"/>
      <c r="C1223" s="3681"/>
      <c r="D1223" s="3681"/>
      <c r="E1223" s="3681"/>
      <c r="F1223" s="3681"/>
      <c r="G1223" s="3681"/>
      <c r="H1223" s="3392"/>
      <c r="I1223" s="3683"/>
      <c r="J1223" s="3684"/>
      <c r="K1223" s="1974"/>
      <c r="L1223" s="774"/>
      <c r="M1223" s="767"/>
      <c r="DF1223" s="818"/>
      <c r="DG1223" s="772" t="str">
        <f t="shared" si="35"/>
        <v/>
      </c>
      <c r="DH1223" s="832">
        <v>1313</v>
      </c>
    </row>
    <row r="1224" spans="1:112" s="760" customFormat="1" ht="12" hidden="1" customHeight="1" x14ac:dyDescent="0.15">
      <c r="A1224" s="774"/>
      <c r="B1224" s="3391"/>
      <c r="C1224" s="3681"/>
      <c r="D1224" s="3681"/>
      <c r="E1224" s="3681"/>
      <c r="F1224" s="3681"/>
      <c r="G1224" s="3681"/>
      <c r="H1224" s="3392"/>
      <c r="I1224" s="3683"/>
      <c r="J1224" s="3684"/>
      <c r="K1224" s="1974"/>
      <c r="L1224" s="774"/>
      <c r="M1224" s="767"/>
      <c r="DF1224" s="818"/>
      <c r="DG1224" s="772" t="str">
        <f t="shared" si="35"/>
        <v/>
      </c>
      <c r="DH1224" s="832">
        <v>1314</v>
      </c>
    </row>
    <row r="1225" spans="1:112" s="760" customFormat="1" ht="12" hidden="1" customHeight="1" x14ac:dyDescent="0.15">
      <c r="A1225" s="774"/>
      <c r="B1225" s="3391"/>
      <c r="C1225" s="3681"/>
      <c r="D1225" s="3681"/>
      <c r="E1225" s="3681"/>
      <c r="F1225" s="3681"/>
      <c r="G1225" s="3681"/>
      <c r="H1225" s="3392"/>
      <c r="I1225" s="3683"/>
      <c r="J1225" s="3684"/>
      <c r="K1225" s="1974"/>
      <c r="L1225" s="774"/>
      <c r="M1225" s="767"/>
      <c r="DF1225" s="818"/>
      <c r="DG1225" s="772" t="str">
        <f t="shared" si="35"/>
        <v/>
      </c>
      <c r="DH1225" s="832">
        <v>1315</v>
      </c>
    </row>
    <row r="1226" spans="1:112" s="760" customFormat="1" ht="12" hidden="1" customHeight="1" x14ac:dyDescent="0.15">
      <c r="A1226" s="774"/>
      <c r="B1226" s="3391"/>
      <c r="C1226" s="3681"/>
      <c r="D1226" s="3681"/>
      <c r="E1226" s="3681"/>
      <c r="F1226" s="3681"/>
      <c r="G1226" s="3681"/>
      <c r="H1226" s="3392"/>
      <c r="I1226" s="3683"/>
      <c r="J1226" s="3684"/>
      <c r="K1226" s="1974"/>
      <c r="L1226" s="774"/>
      <c r="M1226" s="767"/>
      <c r="DF1226" s="818"/>
      <c r="DG1226" s="772" t="str">
        <f t="shared" si="35"/>
        <v/>
      </c>
      <c r="DH1226" s="832">
        <v>1316</v>
      </c>
    </row>
    <row r="1227" spans="1:112" s="760" customFormat="1" ht="12" hidden="1" customHeight="1" x14ac:dyDescent="0.15">
      <c r="A1227" s="774"/>
      <c r="B1227" s="3391"/>
      <c r="C1227" s="3681"/>
      <c r="D1227" s="3681"/>
      <c r="E1227" s="3681"/>
      <c r="F1227" s="3681"/>
      <c r="G1227" s="3681"/>
      <c r="H1227" s="3392"/>
      <c r="I1227" s="3683"/>
      <c r="J1227" s="3684"/>
      <c r="K1227" s="1974"/>
      <c r="L1227" s="774"/>
      <c r="M1227" s="767"/>
      <c r="DF1227" s="818"/>
      <c r="DG1227" s="772" t="str">
        <f t="shared" si="35"/>
        <v/>
      </c>
      <c r="DH1227" s="832">
        <v>1317</v>
      </c>
    </row>
    <row r="1228" spans="1:112" s="760" customFormat="1" ht="12" hidden="1" customHeight="1" x14ac:dyDescent="0.15">
      <c r="A1228" s="774"/>
      <c r="B1228" s="3391"/>
      <c r="C1228" s="3681"/>
      <c r="D1228" s="3681"/>
      <c r="E1228" s="3681"/>
      <c r="F1228" s="3681"/>
      <c r="G1228" s="3681"/>
      <c r="H1228" s="3392"/>
      <c r="I1228" s="3683"/>
      <c r="J1228" s="3684"/>
      <c r="K1228" s="1974"/>
      <c r="L1228" s="774"/>
      <c r="M1228" s="767"/>
      <c r="DF1228" s="818"/>
      <c r="DG1228" s="772" t="str">
        <f t="shared" si="35"/>
        <v/>
      </c>
      <c r="DH1228" s="832">
        <v>1318</v>
      </c>
    </row>
    <row r="1229" spans="1:112" s="760" customFormat="1" ht="12" hidden="1" customHeight="1" x14ac:dyDescent="0.15">
      <c r="A1229" s="774"/>
      <c r="B1229" s="3391"/>
      <c r="C1229" s="3681"/>
      <c r="D1229" s="3681"/>
      <c r="E1229" s="3681"/>
      <c r="F1229" s="3681"/>
      <c r="G1229" s="3681"/>
      <c r="H1229" s="3392"/>
      <c r="I1229" s="3683"/>
      <c r="J1229" s="3684"/>
      <c r="K1229" s="1974"/>
      <c r="L1229" s="774"/>
      <c r="M1229" s="767"/>
      <c r="DF1229" s="818"/>
      <c r="DG1229" s="772" t="str">
        <f t="shared" si="35"/>
        <v/>
      </c>
      <c r="DH1229" s="832">
        <v>1319</v>
      </c>
    </row>
    <row r="1230" spans="1:112" s="760" customFormat="1" ht="12" hidden="1" customHeight="1" x14ac:dyDescent="0.15">
      <c r="A1230" s="774"/>
      <c r="B1230" s="3391"/>
      <c r="C1230" s="3681"/>
      <c r="D1230" s="3681"/>
      <c r="E1230" s="3681"/>
      <c r="F1230" s="3681"/>
      <c r="G1230" s="3681"/>
      <c r="H1230" s="3392"/>
      <c r="I1230" s="3683"/>
      <c r="J1230" s="3684"/>
      <c r="K1230" s="1974"/>
      <c r="L1230" s="774"/>
      <c r="M1230" s="767"/>
      <c r="DF1230" s="818"/>
      <c r="DG1230" s="772" t="str">
        <f t="shared" si="35"/>
        <v/>
      </c>
      <c r="DH1230" s="832">
        <v>1320</v>
      </c>
    </row>
    <row r="1231" spans="1:112" s="760" customFormat="1" ht="12" hidden="1" customHeight="1" x14ac:dyDescent="0.15">
      <c r="A1231" s="774"/>
      <c r="B1231" s="3391"/>
      <c r="C1231" s="3681"/>
      <c r="D1231" s="3681"/>
      <c r="E1231" s="3681"/>
      <c r="F1231" s="3681"/>
      <c r="G1231" s="3681"/>
      <c r="H1231" s="3392"/>
      <c r="I1231" s="3683"/>
      <c r="J1231" s="3684"/>
      <c r="K1231" s="1974"/>
      <c r="L1231" s="774"/>
      <c r="M1231" s="767"/>
      <c r="DF1231" s="818"/>
      <c r="DG1231" s="772" t="str">
        <f t="shared" si="35"/>
        <v/>
      </c>
      <c r="DH1231" s="832">
        <v>1321</v>
      </c>
    </row>
    <row r="1232" spans="1:112" s="760" customFormat="1" ht="12" hidden="1" customHeight="1" x14ac:dyDescent="0.15">
      <c r="A1232" s="774"/>
      <c r="B1232" s="3391"/>
      <c r="C1232" s="3681"/>
      <c r="D1232" s="3681"/>
      <c r="E1232" s="3681"/>
      <c r="F1232" s="3681"/>
      <c r="G1232" s="3681"/>
      <c r="H1232" s="3392"/>
      <c r="I1232" s="3683"/>
      <c r="J1232" s="3684"/>
      <c r="K1232" s="1974"/>
      <c r="L1232" s="774"/>
      <c r="M1232" s="767"/>
      <c r="DF1232" s="818"/>
      <c r="DG1232" s="772" t="str">
        <f t="shared" si="35"/>
        <v/>
      </c>
      <c r="DH1232" s="832">
        <v>1322</v>
      </c>
    </row>
    <row r="1233" spans="1:112" s="760" customFormat="1" ht="12" hidden="1" customHeight="1" x14ac:dyDescent="0.15">
      <c r="A1233" s="774"/>
      <c r="B1233" s="3391"/>
      <c r="C1233" s="3681"/>
      <c r="D1233" s="3681"/>
      <c r="E1233" s="3681"/>
      <c r="F1233" s="3681"/>
      <c r="G1233" s="3681"/>
      <c r="H1233" s="3392"/>
      <c r="I1233" s="3683"/>
      <c r="J1233" s="3684"/>
      <c r="K1233" s="1974"/>
      <c r="L1233" s="774"/>
      <c r="M1233" s="767"/>
      <c r="DF1233" s="818"/>
      <c r="DG1233" s="772" t="str">
        <f t="shared" si="35"/>
        <v/>
      </c>
      <c r="DH1233" s="832">
        <v>1323</v>
      </c>
    </row>
    <row r="1234" spans="1:112" s="760" customFormat="1" ht="12" hidden="1" customHeight="1" x14ac:dyDescent="0.15">
      <c r="A1234" s="774"/>
      <c r="B1234" s="3391"/>
      <c r="C1234" s="3681"/>
      <c r="D1234" s="3681"/>
      <c r="E1234" s="3681"/>
      <c r="F1234" s="3681"/>
      <c r="G1234" s="3681"/>
      <c r="H1234" s="3392"/>
      <c r="I1234" s="3683"/>
      <c r="J1234" s="3684"/>
      <c r="K1234" s="1974"/>
      <c r="L1234" s="774"/>
      <c r="M1234" s="767"/>
      <c r="DF1234" s="818"/>
      <c r="DG1234" s="772" t="str">
        <f t="shared" si="35"/>
        <v/>
      </c>
      <c r="DH1234" s="832">
        <v>1324</v>
      </c>
    </row>
    <row r="1235" spans="1:112" s="760" customFormat="1" ht="12" hidden="1" customHeight="1" x14ac:dyDescent="0.15">
      <c r="A1235" s="774"/>
      <c r="B1235" s="3391"/>
      <c r="C1235" s="3681"/>
      <c r="D1235" s="3681"/>
      <c r="E1235" s="3681"/>
      <c r="F1235" s="3681"/>
      <c r="G1235" s="3681"/>
      <c r="H1235" s="3392"/>
      <c r="I1235" s="3683"/>
      <c r="J1235" s="3684"/>
      <c r="K1235" s="1974"/>
      <c r="L1235" s="774"/>
      <c r="M1235" s="767"/>
      <c r="DF1235" s="818"/>
      <c r="DG1235" s="772" t="str">
        <f t="shared" si="35"/>
        <v/>
      </c>
      <c r="DH1235" s="832">
        <v>1325</v>
      </c>
    </row>
    <row r="1236" spans="1:112" s="760" customFormat="1" ht="12" hidden="1" customHeight="1" x14ac:dyDescent="0.15">
      <c r="A1236" s="774"/>
      <c r="B1236" s="3391"/>
      <c r="C1236" s="3681"/>
      <c r="D1236" s="3681"/>
      <c r="E1236" s="3681"/>
      <c r="F1236" s="3681"/>
      <c r="G1236" s="3681"/>
      <c r="H1236" s="3392"/>
      <c r="I1236" s="3683"/>
      <c r="J1236" s="3684"/>
      <c r="K1236" s="1974"/>
      <c r="L1236" s="774"/>
      <c r="M1236" s="767"/>
      <c r="DF1236" s="818"/>
      <c r="DG1236" s="772" t="str">
        <f t="shared" si="35"/>
        <v/>
      </c>
      <c r="DH1236" s="832">
        <v>1326</v>
      </c>
    </row>
    <row r="1237" spans="1:112" s="760" customFormat="1" ht="12" hidden="1" customHeight="1" x14ac:dyDescent="0.15">
      <c r="A1237" s="774"/>
      <c r="B1237" s="3391"/>
      <c r="C1237" s="3681"/>
      <c r="D1237" s="3681"/>
      <c r="E1237" s="3681"/>
      <c r="F1237" s="3681"/>
      <c r="G1237" s="3681"/>
      <c r="H1237" s="3392"/>
      <c r="I1237" s="3683"/>
      <c r="J1237" s="3684"/>
      <c r="K1237" s="1974"/>
      <c r="L1237" s="774"/>
      <c r="M1237" s="767"/>
      <c r="DF1237" s="818"/>
      <c r="DG1237" s="772" t="str">
        <f t="shared" si="35"/>
        <v/>
      </c>
      <c r="DH1237" s="832">
        <v>1327</v>
      </c>
    </row>
    <row r="1238" spans="1:112" s="760" customFormat="1" ht="12" hidden="1" customHeight="1" x14ac:dyDescent="0.15">
      <c r="A1238" s="774"/>
      <c r="B1238" s="3391"/>
      <c r="C1238" s="3681"/>
      <c r="D1238" s="3681"/>
      <c r="E1238" s="3681"/>
      <c r="F1238" s="3681"/>
      <c r="G1238" s="3681"/>
      <c r="H1238" s="3392"/>
      <c r="I1238" s="3683"/>
      <c r="J1238" s="3684"/>
      <c r="K1238" s="1974"/>
      <c r="L1238" s="774"/>
      <c r="M1238" s="767"/>
      <c r="DF1238" s="818"/>
      <c r="DG1238" s="772" t="str">
        <f t="shared" si="35"/>
        <v/>
      </c>
      <c r="DH1238" s="832">
        <v>1328</v>
      </c>
    </row>
    <row r="1239" spans="1:112" s="760" customFormat="1" ht="12" hidden="1" customHeight="1" x14ac:dyDescent="0.15">
      <c r="A1239" s="774"/>
      <c r="B1239" s="3391"/>
      <c r="C1239" s="3681"/>
      <c r="D1239" s="3681"/>
      <c r="E1239" s="3681"/>
      <c r="F1239" s="3681"/>
      <c r="G1239" s="3681"/>
      <c r="H1239" s="3392"/>
      <c r="I1239" s="3683"/>
      <c r="J1239" s="3684"/>
      <c r="K1239" s="1974"/>
      <c r="L1239" s="774"/>
      <c r="M1239" s="767"/>
      <c r="DF1239" s="818"/>
      <c r="DG1239" s="772" t="str">
        <f t="shared" si="35"/>
        <v/>
      </c>
      <c r="DH1239" s="832">
        <v>1329</v>
      </c>
    </row>
    <row r="1240" spans="1:112" s="760" customFormat="1" ht="12" hidden="1" customHeight="1" x14ac:dyDescent="0.15">
      <c r="A1240" s="774"/>
      <c r="B1240" s="3391"/>
      <c r="C1240" s="3681"/>
      <c r="D1240" s="3681"/>
      <c r="E1240" s="3681"/>
      <c r="F1240" s="3681"/>
      <c r="G1240" s="3681"/>
      <c r="H1240" s="3392"/>
      <c r="I1240" s="3683"/>
      <c r="J1240" s="3684"/>
      <c r="K1240" s="1974"/>
      <c r="L1240" s="774"/>
      <c r="M1240" s="767"/>
      <c r="DF1240" s="818"/>
      <c r="DG1240" s="772" t="str">
        <f t="shared" si="35"/>
        <v/>
      </c>
      <c r="DH1240" s="832">
        <v>1330</v>
      </c>
    </row>
    <row r="1241" spans="1:112" s="760" customFormat="1" ht="12.75" hidden="1" customHeight="1" x14ac:dyDescent="0.15">
      <c r="A1241" s="774"/>
      <c r="B1241" s="3391"/>
      <c r="C1241" s="3681"/>
      <c r="D1241" s="3681"/>
      <c r="E1241" s="3681"/>
      <c r="F1241" s="3681"/>
      <c r="G1241" s="3681"/>
      <c r="H1241" s="3392"/>
      <c r="I1241" s="3683"/>
      <c r="J1241" s="3684"/>
      <c r="K1241" s="1974"/>
      <c r="L1241" s="774"/>
      <c r="M1241" s="767"/>
      <c r="DF1241" s="818"/>
      <c r="DG1241" s="772" t="str">
        <f t="shared" si="35"/>
        <v/>
      </c>
      <c r="DH1241" s="832">
        <v>1331</v>
      </c>
    </row>
    <row r="1242" spans="1:112" s="760" customFormat="1" ht="12" hidden="1" customHeight="1" x14ac:dyDescent="0.15">
      <c r="A1242" s="774"/>
      <c r="B1242" s="3391"/>
      <c r="C1242" s="3681"/>
      <c r="D1242" s="3681"/>
      <c r="E1242" s="3681"/>
      <c r="F1242" s="3681"/>
      <c r="G1242" s="3681"/>
      <c r="H1242" s="3392"/>
      <c r="I1242" s="3683"/>
      <c r="J1242" s="3684"/>
      <c r="K1242" s="1974"/>
      <c r="L1242" s="774"/>
      <c r="M1242" s="767"/>
      <c r="DF1242" s="818"/>
      <c r="DG1242" s="772" t="str">
        <f t="shared" si="35"/>
        <v/>
      </c>
      <c r="DH1242" s="832">
        <v>1332</v>
      </c>
    </row>
    <row r="1243" spans="1:112" s="760" customFormat="1" ht="12" hidden="1" customHeight="1" x14ac:dyDescent="0.15">
      <c r="A1243" s="774"/>
      <c r="B1243" s="3391"/>
      <c r="C1243" s="3681"/>
      <c r="D1243" s="3681"/>
      <c r="E1243" s="3681"/>
      <c r="F1243" s="3681"/>
      <c r="G1243" s="3681"/>
      <c r="H1243" s="3392"/>
      <c r="I1243" s="3683"/>
      <c r="J1243" s="3684"/>
      <c r="K1243" s="1974"/>
      <c r="L1243" s="774"/>
      <c r="M1243" s="767"/>
      <c r="DF1243" s="818"/>
      <c r="DG1243" s="772" t="str">
        <f t="shared" si="35"/>
        <v/>
      </c>
      <c r="DH1243" s="832">
        <v>1333</v>
      </c>
    </row>
    <row r="1244" spans="1:112" s="760" customFormat="1" ht="12" hidden="1" customHeight="1" x14ac:dyDescent="0.15">
      <c r="A1244" s="774"/>
      <c r="B1244" s="3391"/>
      <c r="C1244" s="3681"/>
      <c r="D1244" s="3681"/>
      <c r="E1244" s="3681"/>
      <c r="F1244" s="3681"/>
      <c r="G1244" s="3681"/>
      <c r="H1244" s="3392"/>
      <c r="I1244" s="3683"/>
      <c r="J1244" s="3684"/>
      <c r="K1244" s="1974"/>
      <c r="L1244" s="774"/>
      <c r="M1244" s="767"/>
      <c r="DF1244" s="818"/>
      <c r="DG1244" s="772" t="str">
        <f t="shared" si="35"/>
        <v/>
      </c>
      <c r="DH1244" s="832">
        <v>1334</v>
      </c>
    </row>
    <row r="1245" spans="1:112" s="760" customFormat="1" ht="12" hidden="1" customHeight="1" x14ac:dyDescent="0.15">
      <c r="A1245" s="774"/>
      <c r="B1245" s="3391"/>
      <c r="C1245" s="3681"/>
      <c r="D1245" s="3681"/>
      <c r="E1245" s="3681"/>
      <c r="F1245" s="3681"/>
      <c r="G1245" s="3681"/>
      <c r="H1245" s="3392"/>
      <c r="I1245" s="3683"/>
      <c r="J1245" s="3684"/>
      <c r="K1245" s="1974"/>
      <c r="L1245" s="774"/>
      <c r="M1245" s="767"/>
      <c r="DF1245" s="818"/>
      <c r="DG1245" s="772" t="str">
        <f t="shared" si="35"/>
        <v/>
      </c>
      <c r="DH1245" s="832">
        <v>1335</v>
      </c>
    </row>
    <row r="1246" spans="1:112" s="760" customFormat="1" ht="12" hidden="1" customHeight="1" x14ac:dyDescent="0.15">
      <c r="A1246" s="774"/>
      <c r="B1246" s="3391"/>
      <c r="C1246" s="3681"/>
      <c r="D1246" s="3681"/>
      <c r="E1246" s="3681"/>
      <c r="F1246" s="3681"/>
      <c r="G1246" s="3681"/>
      <c r="H1246" s="3392"/>
      <c r="I1246" s="3683"/>
      <c r="J1246" s="3684"/>
      <c r="K1246" s="1974"/>
      <c r="L1246" s="774"/>
      <c r="M1246" s="767"/>
      <c r="DF1246" s="818"/>
      <c r="DG1246" s="772" t="str">
        <f t="shared" si="35"/>
        <v/>
      </c>
      <c r="DH1246" s="832">
        <v>1336</v>
      </c>
    </row>
    <row r="1247" spans="1:112" s="760" customFormat="1" ht="12" hidden="1" customHeight="1" x14ac:dyDescent="0.15">
      <c r="A1247" s="774"/>
      <c r="B1247" s="3391"/>
      <c r="C1247" s="3681"/>
      <c r="D1247" s="3681"/>
      <c r="E1247" s="3681"/>
      <c r="F1247" s="3681"/>
      <c r="G1247" s="3681"/>
      <c r="H1247" s="3392"/>
      <c r="I1247" s="3683"/>
      <c r="J1247" s="3684"/>
      <c r="K1247" s="1974"/>
      <c r="L1247" s="774"/>
      <c r="M1247" s="767"/>
      <c r="DF1247" s="818"/>
      <c r="DG1247" s="772" t="str">
        <f t="shared" si="35"/>
        <v/>
      </c>
      <c r="DH1247" s="832">
        <v>1337</v>
      </c>
    </row>
    <row r="1248" spans="1:112" s="760" customFormat="1" ht="12" hidden="1" customHeight="1" x14ac:dyDescent="0.15">
      <c r="A1248" s="774"/>
      <c r="B1248" s="3391"/>
      <c r="C1248" s="3681"/>
      <c r="D1248" s="3681"/>
      <c r="E1248" s="3681"/>
      <c r="F1248" s="3681"/>
      <c r="G1248" s="3681"/>
      <c r="H1248" s="3392"/>
      <c r="I1248" s="3683"/>
      <c r="J1248" s="3684"/>
      <c r="K1248" s="1974"/>
      <c r="L1248" s="774"/>
      <c r="M1248" s="767"/>
      <c r="DF1248" s="818"/>
      <c r="DG1248" s="772" t="str">
        <f t="shared" si="35"/>
        <v/>
      </c>
      <c r="DH1248" s="832">
        <v>1338</v>
      </c>
    </row>
    <row r="1249" spans="1:112" s="760" customFormat="1" ht="12" hidden="1" customHeight="1" x14ac:dyDescent="0.15">
      <c r="A1249" s="774"/>
      <c r="B1249" s="3391"/>
      <c r="C1249" s="3681"/>
      <c r="D1249" s="3681"/>
      <c r="E1249" s="3681"/>
      <c r="F1249" s="3681"/>
      <c r="G1249" s="3681"/>
      <c r="H1249" s="3392"/>
      <c r="I1249" s="3683"/>
      <c r="J1249" s="3684"/>
      <c r="K1249" s="1974"/>
      <c r="L1249" s="774"/>
      <c r="M1249" s="767"/>
      <c r="DF1249" s="818"/>
      <c r="DG1249" s="772" t="str">
        <f t="shared" si="35"/>
        <v/>
      </c>
      <c r="DH1249" s="832">
        <v>1339</v>
      </c>
    </row>
    <row r="1250" spans="1:112" s="760" customFormat="1" ht="12" hidden="1" customHeight="1" x14ac:dyDescent="0.15">
      <c r="A1250" s="774"/>
      <c r="B1250" s="3391"/>
      <c r="C1250" s="3681"/>
      <c r="D1250" s="3681"/>
      <c r="E1250" s="3681"/>
      <c r="F1250" s="3681"/>
      <c r="G1250" s="3681"/>
      <c r="H1250" s="3392"/>
      <c r="I1250" s="3683"/>
      <c r="J1250" s="3684"/>
      <c r="K1250" s="1974"/>
      <c r="L1250" s="774"/>
      <c r="M1250" s="767"/>
      <c r="DF1250" s="818"/>
      <c r="DG1250" s="772" t="str">
        <f t="shared" si="35"/>
        <v/>
      </c>
      <c r="DH1250" s="832">
        <v>1340</v>
      </c>
    </row>
    <row r="1251" spans="1:112" s="760" customFormat="1" ht="12.75" hidden="1" customHeight="1" x14ac:dyDescent="0.15">
      <c r="A1251" s="774"/>
      <c r="B1251" s="3391"/>
      <c r="C1251" s="3681"/>
      <c r="D1251" s="3681"/>
      <c r="E1251" s="3681"/>
      <c r="F1251" s="3681"/>
      <c r="G1251" s="3681"/>
      <c r="H1251" s="3392"/>
      <c r="I1251" s="3683"/>
      <c r="J1251" s="3684"/>
      <c r="K1251" s="1974"/>
      <c r="L1251" s="774"/>
      <c r="M1251" s="767"/>
      <c r="DF1251" s="818"/>
      <c r="DG1251" s="772" t="str">
        <f t="shared" si="35"/>
        <v/>
      </c>
      <c r="DH1251" s="832">
        <v>1341</v>
      </c>
    </row>
    <row r="1252" spans="1:112" s="760" customFormat="1" ht="12" hidden="1" customHeight="1" x14ac:dyDescent="0.15">
      <c r="A1252" s="774"/>
      <c r="B1252" s="3391"/>
      <c r="C1252" s="3681"/>
      <c r="D1252" s="3681"/>
      <c r="E1252" s="3681"/>
      <c r="F1252" s="3681"/>
      <c r="G1252" s="3681"/>
      <c r="H1252" s="3392"/>
      <c r="I1252" s="3683"/>
      <c r="J1252" s="3684"/>
      <c r="K1252" s="1974"/>
      <c r="L1252" s="774"/>
      <c r="M1252" s="767"/>
      <c r="DF1252" s="818"/>
      <c r="DG1252" s="772" t="str">
        <f t="shared" si="35"/>
        <v/>
      </c>
      <c r="DH1252" s="832">
        <v>1342</v>
      </c>
    </row>
    <row r="1253" spans="1:112" s="760" customFormat="1" ht="12" hidden="1" customHeight="1" x14ac:dyDescent="0.15">
      <c r="A1253" s="774"/>
      <c r="B1253" s="3391"/>
      <c r="C1253" s="3681"/>
      <c r="D1253" s="3681"/>
      <c r="E1253" s="3681"/>
      <c r="F1253" s="3681"/>
      <c r="G1253" s="3681"/>
      <c r="H1253" s="3392"/>
      <c r="I1253" s="3683"/>
      <c r="J1253" s="3684"/>
      <c r="K1253" s="1974"/>
      <c r="L1253" s="774"/>
      <c r="M1253" s="767"/>
      <c r="DF1253" s="818"/>
      <c r="DG1253" s="772" t="str">
        <f t="shared" si="35"/>
        <v/>
      </c>
      <c r="DH1253" s="832">
        <v>1343</v>
      </c>
    </row>
    <row r="1254" spans="1:112" s="760" customFormat="1" ht="12" hidden="1" customHeight="1" x14ac:dyDescent="0.15">
      <c r="A1254" s="774"/>
      <c r="B1254" s="3391"/>
      <c r="C1254" s="3681"/>
      <c r="D1254" s="3681"/>
      <c r="E1254" s="3681"/>
      <c r="F1254" s="3681"/>
      <c r="G1254" s="3681"/>
      <c r="H1254" s="3392"/>
      <c r="I1254" s="3683"/>
      <c r="J1254" s="3684"/>
      <c r="K1254" s="1974"/>
      <c r="L1254" s="774"/>
      <c r="M1254" s="767"/>
      <c r="DF1254" s="818"/>
      <c r="DG1254" s="772" t="str">
        <f t="shared" si="35"/>
        <v/>
      </c>
      <c r="DH1254" s="832">
        <v>1344</v>
      </c>
    </row>
    <row r="1255" spans="1:112" s="760" customFormat="1" ht="12" hidden="1" customHeight="1" x14ac:dyDescent="0.15">
      <c r="A1255" s="774"/>
      <c r="B1255" s="3391"/>
      <c r="C1255" s="3681"/>
      <c r="D1255" s="3681"/>
      <c r="E1255" s="3681"/>
      <c r="F1255" s="3681"/>
      <c r="G1255" s="3681"/>
      <c r="H1255" s="3392"/>
      <c r="I1255" s="3683"/>
      <c r="J1255" s="3684"/>
      <c r="K1255" s="1974"/>
      <c r="L1255" s="774"/>
      <c r="M1255" s="767"/>
      <c r="DF1255" s="818"/>
      <c r="DG1255" s="772" t="str">
        <f t="shared" si="35"/>
        <v/>
      </c>
      <c r="DH1255" s="832">
        <v>1345</v>
      </c>
    </row>
    <row r="1256" spans="1:112" s="760" customFormat="1" ht="12" hidden="1" customHeight="1" x14ac:dyDescent="0.15">
      <c r="A1256" s="774"/>
      <c r="B1256" s="3391"/>
      <c r="C1256" s="3681"/>
      <c r="D1256" s="3681"/>
      <c r="E1256" s="3681"/>
      <c r="F1256" s="3681"/>
      <c r="G1256" s="3681"/>
      <c r="H1256" s="3392"/>
      <c r="I1256" s="3683"/>
      <c r="J1256" s="3684"/>
      <c r="K1256" s="1974"/>
      <c r="L1256" s="774"/>
      <c r="M1256" s="767"/>
      <c r="DF1256" s="818"/>
      <c r="DG1256" s="772" t="str">
        <f t="shared" si="35"/>
        <v/>
      </c>
      <c r="DH1256" s="832">
        <v>1346</v>
      </c>
    </row>
    <row r="1257" spans="1:112" s="760" customFormat="1" ht="12" hidden="1" customHeight="1" x14ac:dyDescent="0.15">
      <c r="A1257" s="774"/>
      <c r="B1257" s="3391"/>
      <c r="C1257" s="3681"/>
      <c r="D1257" s="3681"/>
      <c r="E1257" s="3681"/>
      <c r="F1257" s="3681"/>
      <c r="G1257" s="3681"/>
      <c r="H1257" s="3392"/>
      <c r="I1257" s="3683"/>
      <c r="J1257" s="3684"/>
      <c r="K1257" s="1974"/>
      <c r="L1257" s="774"/>
      <c r="M1257" s="767"/>
      <c r="DF1257" s="818"/>
      <c r="DG1257" s="772" t="str">
        <f t="shared" si="35"/>
        <v/>
      </c>
      <c r="DH1257" s="832">
        <v>1347</v>
      </c>
    </row>
    <row r="1258" spans="1:112" s="760" customFormat="1" ht="12" hidden="1" customHeight="1" x14ac:dyDescent="0.15">
      <c r="A1258" s="774"/>
      <c r="B1258" s="3391"/>
      <c r="C1258" s="3681"/>
      <c r="D1258" s="3681"/>
      <c r="E1258" s="3681"/>
      <c r="F1258" s="3681"/>
      <c r="G1258" s="3681"/>
      <c r="H1258" s="3392"/>
      <c r="I1258" s="3683"/>
      <c r="J1258" s="3684"/>
      <c r="K1258" s="1974"/>
      <c r="L1258" s="774"/>
      <c r="M1258" s="767"/>
      <c r="DF1258" s="818"/>
      <c r="DG1258" s="772" t="str">
        <f t="shared" si="35"/>
        <v/>
      </c>
      <c r="DH1258" s="832">
        <v>1348</v>
      </c>
    </row>
    <row r="1259" spans="1:112" s="760" customFormat="1" ht="12" hidden="1" customHeight="1" x14ac:dyDescent="0.15">
      <c r="A1259" s="774"/>
      <c r="B1259" s="3391"/>
      <c r="C1259" s="3681"/>
      <c r="D1259" s="3681"/>
      <c r="E1259" s="3681"/>
      <c r="F1259" s="3681"/>
      <c r="G1259" s="3681"/>
      <c r="H1259" s="3392"/>
      <c r="I1259" s="3683"/>
      <c r="J1259" s="3684"/>
      <c r="K1259" s="1974"/>
      <c r="L1259" s="774"/>
      <c r="M1259" s="767"/>
      <c r="DF1259" s="818"/>
      <c r="DG1259" s="772" t="str">
        <f t="shared" si="35"/>
        <v/>
      </c>
      <c r="DH1259" s="832">
        <v>1349</v>
      </c>
    </row>
    <row r="1260" spans="1:112" s="760" customFormat="1" ht="12" hidden="1" customHeight="1" x14ac:dyDescent="0.15">
      <c r="A1260" s="774"/>
      <c r="B1260" s="3391"/>
      <c r="C1260" s="3681"/>
      <c r="D1260" s="3681"/>
      <c r="E1260" s="3681"/>
      <c r="F1260" s="3681"/>
      <c r="G1260" s="3681"/>
      <c r="H1260" s="3392"/>
      <c r="I1260" s="3683"/>
      <c r="J1260" s="3684"/>
      <c r="K1260" s="1974"/>
      <c r="L1260" s="774"/>
      <c r="M1260" s="767"/>
      <c r="DF1260" s="818"/>
      <c r="DG1260" s="772" t="str">
        <f t="shared" si="35"/>
        <v/>
      </c>
      <c r="DH1260" s="832">
        <v>1350</v>
      </c>
    </row>
    <row r="1261" spans="1:112" s="760" customFormat="1" ht="12.75" hidden="1" customHeight="1" x14ac:dyDescent="0.15">
      <c r="A1261" s="774"/>
      <c r="B1261" s="3391"/>
      <c r="C1261" s="3681"/>
      <c r="D1261" s="3681"/>
      <c r="E1261" s="3681"/>
      <c r="F1261" s="3681"/>
      <c r="G1261" s="3681"/>
      <c r="H1261" s="3392"/>
      <c r="I1261" s="3683"/>
      <c r="J1261" s="3684"/>
      <c r="K1261" s="1974"/>
      <c r="L1261" s="774"/>
      <c r="M1261" s="767"/>
      <c r="DF1261" s="818"/>
      <c r="DG1261" s="772" t="str">
        <f t="shared" si="35"/>
        <v/>
      </c>
      <c r="DH1261" s="832">
        <v>1351</v>
      </c>
    </row>
    <row r="1262" spans="1:112" s="760" customFormat="1" ht="12" hidden="1" customHeight="1" x14ac:dyDescent="0.15">
      <c r="A1262" s="774"/>
      <c r="B1262" s="3391"/>
      <c r="C1262" s="3681"/>
      <c r="D1262" s="3681"/>
      <c r="E1262" s="3681"/>
      <c r="F1262" s="3681"/>
      <c r="G1262" s="3681"/>
      <c r="H1262" s="3392"/>
      <c r="I1262" s="3683"/>
      <c r="J1262" s="3684"/>
      <c r="K1262" s="1974"/>
      <c r="L1262" s="774"/>
      <c r="M1262" s="767"/>
      <c r="DF1262" s="818"/>
      <c r="DG1262" s="772" t="str">
        <f t="shared" si="35"/>
        <v/>
      </c>
      <c r="DH1262" s="832">
        <v>1352</v>
      </c>
    </row>
    <row r="1263" spans="1:112" s="760" customFormat="1" ht="12" hidden="1" customHeight="1" x14ac:dyDescent="0.15">
      <c r="A1263" s="774"/>
      <c r="B1263" s="3391"/>
      <c r="C1263" s="3681"/>
      <c r="D1263" s="3681"/>
      <c r="E1263" s="3681"/>
      <c r="F1263" s="3681"/>
      <c r="G1263" s="3681"/>
      <c r="H1263" s="3392"/>
      <c r="I1263" s="3683"/>
      <c r="J1263" s="3684"/>
      <c r="K1263" s="1974"/>
      <c r="L1263" s="774"/>
      <c r="M1263" s="767"/>
      <c r="DF1263" s="818"/>
      <c r="DG1263" s="772" t="str">
        <f t="shared" si="35"/>
        <v/>
      </c>
      <c r="DH1263" s="832">
        <v>1353</v>
      </c>
    </row>
    <row r="1264" spans="1:112" s="760" customFormat="1" ht="12" hidden="1" customHeight="1" x14ac:dyDescent="0.15">
      <c r="A1264" s="774"/>
      <c r="B1264" s="3391"/>
      <c r="C1264" s="3681"/>
      <c r="D1264" s="3681"/>
      <c r="E1264" s="3681"/>
      <c r="F1264" s="3681"/>
      <c r="G1264" s="3681"/>
      <c r="H1264" s="3392"/>
      <c r="I1264" s="3683"/>
      <c r="J1264" s="3684"/>
      <c r="K1264" s="1974"/>
      <c r="L1264" s="774"/>
      <c r="M1264" s="767"/>
      <c r="DF1264" s="818"/>
      <c r="DG1264" s="772" t="str">
        <f t="shared" si="35"/>
        <v/>
      </c>
      <c r="DH1264" s="832">
        <v>1354</v>
      </c>
    </row>
    <row r="1265" spans="1:112" s="760" customFormat="1" ht="12" hidden="1" customHeight="1" x14ac:dyDescent="0.15">
      <c r="A1265" s="774"/>
      <c r="B1265" s="3391"/>
      <c r="C1265" s="3681"/>
      <c r="D1265" s="3681"/>
      <c r="E1265" s="3681"/>
      <c r="F1265" s="3681"/>
      <c r="G1265" s="3681"/>
      <c r="H1265" s="3392"/>
      <c r="I1265" s="3683"/>
      <c r="J1265" s="3684"/>
      <c r="K1265" s="1974"/>
      <c r="L1265" s="774"/>
      <c r="M1265" s="767"/>
      <c r="DF1265" s="818"/>
      <c r="DG1265" s="772" t="str">
        <f t="shared" si="35"/>
        <v/>
      </c>
      <c r="DH1265" s="832">
        <v>1355</v>
      </c>
    </row>
    <row r="1266" spans="1:112" s="760" customFormat="1" ht="12" hidden="1" customHeight="1" x14ac:dyDescent="0.15">
      <c r="A1266" s="774"/>
      <c r="B1266" s="3391"/>
      <c r="C1266" s="3681"/>
      <c r="D1266" s="3681"/>
      <c r="E1266" s="3681"/>
      <c r="F1266" s="3681"/>
      <c r="G1266" s="3681"/>
      <c r="H1266" s="3392"/>
      <c r="I1266" s="3683"/>
      <c r="J1266" s="3684"/>
      <c r="K1266" s="1974"/>
      <c r="L1266" s="774"/>
      <c r="M1266" s="767"/>
      <c r="DF1266" s="818"/>
      <c r="DG1266" s="772" t="str">
        <f t="shared" si="35"/>
        <v/>
      </c>
      <c r="DH1266" s="832">
        <v>1356</v>
      </c>
    </row>
    <row r="1267" spans="1:112" s="760" customFormat="1" ht="12" hidden="1" customHeight="1" x14ac:dyDescent="0.15">
      <c r="A1267" s="774"/>
      <c r="B1267" s="3391"/>
      <c r="C1267" s="3681"/>
      <c r="D1267" s="3681"/>
      <c r="E1267" s="3681"/>
      <c r="F1267" s="3681"/>
      <c r="G1267" s="3681"/>
      <c r="H1267" s="3392"/>
      <c r="I1267" s="3683"/>
      <c r="J1267" s="3684"/>
      <c r="K1267" s="1974"/>
      <c r="L1267" s="774"/>
      <c r="M1267" s="767"/>
      <c r="DF1267" s="818"/>
      <c r="DG1267" s="772" t="str">
        <f t="shared" ref="DG1267:DG1330" si="36">IF(COUNTA(A1267:M1267)&gt;0,DH1267,"")</f>
        <v/>
      </c>
      <c r="DH1267" s="832">
        <v>1357</v>
      </c>
    </row>
    <row r="1268" spans="1:112" s="760" customFormat="1" ht="12" hidden="1" customHeight="1" x14ac:dyDescent="0.15">
      <c r="A1268" s="774"/>
      <c r="B1268" s="3391"/>
      <c r="C1268" s="3681"/>
      <c r="D1268" s="3681"/>
      <c r="E1268" s="3681"/>
      <c r="F1268" s="3681"/>
      <c r="G1268" s="3681"/>
      <c r="H1268" s="3392"/>
      <c r="I1268" s="3683"/>
      <c r="J1268" s="3684"/>
      <c r="K1268" s="1974"/>
      <c r="L1268" s="774"/>
      <c r="M1268" s="767"/>
      <c r="DF1268" s="818"/>
      <c r="DG1268" s="772" t="str">
        <f t="shared" si="36"/>
        <v/>
      </c>
      <c r="DH1268" s="832">
        <v>1358</v>
      </c>
    </row>
    <row r="1269" spans="1:112" s="760" customFormat="1" ht="12" hidden="1" customHeight="1" x14ac:dyDescent="0.15">
      <c r="A1269" s="774"/>
      <c r="B1269" s="3391"/>
      <c r="C1269" s="3681"/>
      <c r="D1269" s="3681"/>
      <c r="E1269" s="3681"/>
      <c r="F1269" s="3681"/>
      <c r="G1269" s="3681"/>
      <c r="H1269" s="3392"/>
      <c r="I1269" s="3683"/>
      <c r="J1269" s="3684"/>
      <c r="K1269" s="1974"/>
      <c r="L1269" s="774"/>
      <c r="M1269" s="767"/>
      <c r="DF1269" s="818"/>
      <c r="DG1269" s="772" t="str">
        <f t="shared" si="36"/>
        <v/>
      </c>
      <c r="DH1269" s="832">
        <v>1359</v>
      </c>
    </row>
    <row r="1270" spans="1:112" s="760" customFormat="1" ht="12" hidden="1" customHeight="1" x14ac:dyDescent="0.15">
      <c r="A1270" s="774"/>
      <c r="B1270" s="3391"/>
      <c r="C1270" s="3681"/>
      <c r="D1270" s="3681"/>
      <c r="E1270" s="3681"/>
      <c r="F1270" s="3681"/>
      <c r="G1270" s="3681"/>
      <c r="H1270" s="3392"/>
      <c r="I1270" s="3683"/>
      <c r="J1270" s="3684"/>
      <c r="K1270" s="1974"/>
      <c r="L1270" s="774"/>
      <c r="M1270" s="767"/>
      <c r="DF1270" s="818"/>
      <c r="DG1270" s="772" t="str">
        <f t="shared" si="36"/>
        <v/>
      </c>
      <c r="DH1270" s="832">
        <v>1360</v>
      </c>
    </row>
    <row r="1271" spans="1:112" s="760" customFormat="1" ht="12" hidden="1" customHeight="1" x14ac:dyDescent="0.15">
      <c r="A1271" s="774"/>
      <c r="B1271" s="3391"/>
      <c r="C1271" s="3681"/>
      <c r="D1271" s="3681"/>
      <c r="E1271" s="3681"/>
      <c r="F1271" s="3681"/>
      <c r="G1271" s="3681"/>
      <c r="H1271" s="3392"/>
      <c r="I1271" s="3683"/>
      <c r="J1271" s="3684"/>
      <c r="K1271" s="1974"/>
      <c r="L1271" s="774"/>
      <c r="M1271" s="767"/>
      <c r="DF1271" s="818"/>
      <c r="DG1271" s="772" t="str">
        <f t="shared" si="36"/>
        <v/>
      </c>
      <c r="DH1271" s="832">
        <v>1361</v>
      </c>
    </row>
    <row r="1272" spans="1:112" s="760" customFormat="1" ht="12" hidden="1" customHeight="1" x14ac:dyDescent="0.15">
      <c r="A1272" s="774"/>
      <c r="B1272" s="3391"/>
      <c r="C1272" s="3681"/>
      <c r="D1272" s="3681"/>
      <c r="E1272" s="3681"/>
      <c r="F1272" s="3681"/>
      <c r="G1272" s="3681"/>
      <c r="H1272" s="3392"/>
      <c r="I1272" s="3683"/>
      <c r="J1272" s="3684"/>
      <c r="K1272" s="1974"/>
      <c r="L1272" s="774"/>
      <c r="M1272" s="767"/>
      <c r="DF1272" s="818"/>
      <c r="DG1272" s="772" t="str">
        <f t="shared" si="36"/>
        <v/>
      </c>
      <c r="DH1272" s="832">
        <v>1362</v>
      </c>
    </row>
    <row r="1273" spans="1:112" s="760" customFormat="1" ht="12" hidden="1" customHeight="1" x14ac:dyDescent="0.15">
      <c r="A1273" s="774"/>
      <c r="B1273" s="3391"/>
      <c r="C1273" s="3681"/>
      <c r="D1273" s="3681"/>
      <c r="E1273" s="3681"/>
      <c r="F1273" s="3681"/>
      <c r="G1273" s="3681"/>
      <c r="H1273" s="3392"/>
      <c r="I1273" s="3683"/>
      <c r="J1273" s="3684"/>
      <c r="K1273" s="1974"/>
      <c r="L1273" s="774"/>
      <c r="M1273" s="767"/>
      <c r="DF1273" s="818"/>
      <c r="DG1273" s="772" t="str">
        <f t="shared" si="36"/>
        <v/>
      </c>
      <c r="DH1273" s="832">
        <v>1363</v>
      </c>
    </row>
    <row r="1274" spans="1:112" s="760" customFormat="1" ht="12" hidden="1" customHeight="1" x14ac:dyDescent="0.15">
      <c r="A1274" s="774"/>
      <c r="B1274" s="3391"/>
      <c r="C1274" s="3681"/>
      <c r="D1274" s="3681"/>
      <c r="E1274" s="3681"/>
      <c r="F1274" s="3681"/>
      <c r="G1274" s="3681"/>
      <c r="H1274" s="3392"/>
      <c r="I1274" s="3683"/>
      <c r="J1274" s="3684"/>
      <c r="K1274" s="1974"/>
      <c r="L1274" s="774"/>
      <c r="M1274" s="767"/>
      <c r="DF1274" s="818"/>
      <c r="DG1274" s="772" t="str">
        <f t="shared" si="36"/>
        <v/>
      </c>
      <c r="DH1274" s="832">
        <v>1364</v>
      </c>
    </row>
    <row r="1275" spans="1:112" s="760" customFormat="1" ht="12" hidden="1" customHeight="1" x14ac:dyDescent="0.15">
      <c r="A1275" s="774"/>
      <c r="B1275" s="3391"/>
      <c r="C1275" s="3681"/>
      <c r="D1275" s="3681"/>
      <c r="E1275" s="3681"/>
      <c r="F1275" s="3681"/>
      <c r="G1275" s="3681"/>
      <c r="H1275" s="3392"/>
      <c r="I1275" s="3683"/>
      <c r="J1275" s="3684"/>
      <c r="K1275" s="1974"/>
      <c r="L1275" s="774"/>
      <c r="M1275" s="767"/>
      <c r="DF1275" s="818"/>
      <c r="DG1275" s="772" t="str">
        <f t="shared" si="36"/>
        <v/>
      </c>
      <c r="DH1275" s="832">
        <v>1365</v>
      </c>
    </row>
    <row r="1276" spans="1:112" s="760" customFormat="1" ht="12" hidden="1" customHeight="1" x14ac:dyDescent="0.15">
      <c r="A1276" s="774"/>
      <c r="B1276" s="3391"/>
      <c r="C1276" s="3681"/>
      <c r="D1276" s="3681"/>
      <c r="E1276" s="3681"/>
      <c r="F1276" s="3681"/>
      <c r="G1276" s="3681"/>
      <c r="H1276" s="3392"/>
      <c r="I1276" s="3683"/>
      <c r="J1276" s="3684"/>
      <c r="K1276" s="1974"/>
      <c r="L1276" s="774"/>
      <c r="M1276" s="767"/>
      <c r="DF1276" s="818"/>
      <c r="DG1276" s="772" t="str">
        <f t="shared" si="36"/>
        <v/>
      </c>
      <c r="DH1276" s="832">
        <v>1366</v>
      </c>
    </row>
    <row r="1277" spans="1:112" s="760" customFormat="1" ht="12" hidden="1" customHeight="1" x14ac:dyDescent="0.15">
      <c r="A1277" s="774"/>
      <c r="B1277" s="3391"/>
      <c r="C1277" s="3681"/>
      <c r="D1277" s="3681"/>
      <c r="E1277" s="3681"/>
      <c r="F1277" s="3681"/>
      <c r="G1277" s="3681"/>
      <c r="H1277" s="3392"/>
      <c r="I1277" s="3683"/>
      <c r="J1277" s="3684"/>
      <c r="K1277" s="1974"/>
      <c r="L1277" s="774"/>
      <c r="M1277" s="767"/>
      <c r="DF1277" s="818"/>
      <c r="DG1277" s="772" t="str">
        <f t="shared" si="36"/>
        <v/>
      </c>
      <c r="DH1277" s="832">
        <v>1367</v>
      </c>
    </row>
    <row r="1278" spans="1:112" s="760" customFormat="1" ht="12" hidden="1" customHeight="1" x14ac:dyDescent="0.15">
      <c r="A1278" s="774"/>
      <c r="B1278" s="3391"/>
      <c r="C1278" s="3681"/>
      <c r="D1278" s="3681"/>
      <c r="E1278" s="3681"/>
      <c r="F1278" s="3681"/>
      <c r="G1278" s="3681"/>
      <c r="H1278" s="3392"/>
      <c r="I1278" s="3683"/>
      <c r="J1278" s="3684"/>
      <c r="K1278" s="1974"/>
      <c r="L1278" s="774"/>
      <c r="M1278" s="767"/>
      <c r="DF1278" s="818"/>
      <c r="DG1278" s="772" t="str">
        <f t="shared" si="36"/>
        <v/>
      </c>
      <c r="DH1278" s="832">
        <v>1368</v>
      </c>
    </row>
    <row r="1279" spans="1:112" s="760" customFormat="1" ht="12.75" hidden="1" customHeight="1" x14ac:dyDescent="0.15">
      <c r="A1279" s="774"/>
      <c r="B1279" s="3391"/>
      <c r="C1279" s="3681"/>
      <c r="D1279" s="3681"/>
      <c r="E1279" s="3681"/>
      <c r="F1279" s="3681"/>
      <c r="G1279" s="3681"/>
      <c r="H1279" s="3392"/>
      <c r="I1279" s="3683"/>
      <c r="J1279" s="3684"/>
      <c r="K1279" s="1974"/>
      <c r="L1279" s="774"/>
      <c r="M1279" s="767"/>
      <c r="DF1279" s="818"/>
      <c r="DG1279" s="772" t="str">
        <f t="shared" si="36"/>
        <v/>
      </c>
      <c r="DH1279" s="832">
        <v>1369</v>
      </c>
    </row>
    <row r="1280" spans="1:112" s="760" customFormat="1" ht="12" hidden="1" customHeight="1" x14ac:dyDescent="0.15">
      <c r="A1280" s="774"/>
      <c r="B1280" s="3391"/>
      <c r="C1280" s="3681"/>
      <c r="D1280" s="3681"/>
      <c r="E1280" s="3681"/>
      <c r="F1280" s="3681"/>
      <c r="G1280" s="3681"/>
      <c r="H1280" s="3392"/>
      <c r="I1280" s="3683"/>
      <c r="J1280" s="3684"/>
      <c r="K1280" s="1974"/>
      <c r="L1280" s="774"/>
      <c r="M1280" s="767"/>
      <c r="DF1280" s="818"/>
      <c r="DG1280" s="772" t="str">
        <f t="shared" si="36"/>
        <v/>
      </c>
      <c r="DH1280" s="832">
        <v>1370</v>
      </c>
    </row>
    <row r="1281" spans="1:112" s="760" customFormat="1" ht="12" hidden="1" customHeight="1" x14ac:dyDescent="0.15">
      <c r="A1281" s="774"/>
      <c r="B1281" s="3391"/>
      <c r="C1281" s="3681"/>
      <c r="D1281" s="3681"/>
      <c r="E1281" s="3681"/>
      <c r="F1281" s="3681"/>
      <c r="G1281" s="3681"/>
      <c r="H1281" s="3392"/>
      <c r="I1281" s="3683"/>
      <c r="J1281" s="3684"/>
      <c r="K1281" s="1974"/>
      <c r="L1281" s="774"/>
      <c r="M1281" s="767"/>
      <c r="DF1281" s="818"/>
      <c r="DG1281" s="772" t="str">
        <f t="shared" si="36"/>
        <v/>
      </c>
      <c r="DH1281" s="832">
        <v>1371</v>
      </c>
    </row>
    <row r="1282" spans="1:112" s="760" customFormat="1" ht="12" hidden="1" customHeight="1" x14ac:dyDescent="0.15">
      <c r="A1282" s="774"/>
      <c r="B1282" s="3391"/>
      <c r="C1282" s="3681"/>
      <c r="D1282" s="3681"/>
      <c r="E1282" s="3681"/>
      <c r="F1282" s="3681"/>
      <c r="G1282" s="3681"/>
      <c r="H1282" s="3392"/>
      <c r="I1282" s="3683"/>
      <c r="J1282" s="3684"/>
      <c r="K1282" s="1974"/>
      <c r="L1282" s="774"/>
      <c r="M1282" s="767"/>
      <c r="DF1282" s="818"/>
      <c r="DG1282" s="772" t="str">
        <f t="shared" si="36"/>
        <v/>
      </c>
      <c r="DH1282" s="832">
        <v>1372</v>
      </c>
    </row>
    <row r="1283" spans="1:112" s="760" customFormat="1" ht="12" hidden="1" customHeight="1" x14ac:dyDescent="0.15">
      <c r="A1283" s="774"/>
      <c r="B1283" s="3391"/>
      <c r="C1283" s="3681"/>
      <c r="D1283" s="3681"/>
      <c r="E1283" s="3681"/>
      <c r="F1283" s="3681"/>
      <c r="G1283" s="3681"/>
      <c r="H1283" s="3392"/>
      <c r="I1283" s="3683"/>
      <c r="J1283" s="3684"/>
      <c r="K1283" s="1974"/>
      <c r="L1283" s="774"/>
      <c r="M1283" s="767"/>
      <c r="DF1283" s="818"/>
      <c r="DG1283" s="772" t="str">
        <f t="shared" si="36"/>
        <v/>
      </c>
      <c r="DH1283" s="832">
        <v>1373</v>
      </c>
    </row>
    <row r="1284" spans="1:112" s="760" customFormat="1" ht="12" hidden="1" customHeight="1" x14ac:dyDescent="0.15">
      <c r="A1284" s="774"/>
      <c r="B1284" s="3391"/>
      <c r="C1284" s="3681"/>
      <c r="D1284" s="3681"/>
      <c r="E1284" s="3681"/>
      <c r="F1284" s="3681"/>
      <c r="G1284" s="3681"/>
      <c r="H1284" s="3392"/>
      <c r="I1284" s="3683"/>
      <c r="J1284" s="3684"/>
      <c r="K1284" s="1974"/>
      <c r="L1284" s="774"/>
      <c r="M1284" s="767"/>
      <c r="DF1284" s="818"/>
      <c r="DG1284" s="772" t="str">
        <f t="shared" si="36"/>
        <v/>
      </c>
      <c r="DH1284" s="832">
        <v>1374</v>
      </c>
    </row>
    <row r="1285" spans="1:112" s="760" customFormat="1" ht="12" hidden="1" customHeight="1" x14ac:dyDescent="0.15">
      <c r="A1285" s="774"/>
      <c r="B1285" s="3391"/>
      <c r="C1285" s="3681"/>
      <c r="D1285" s="3681"/>
      <c r="E1285" s="3681"/>
      <c r="F1285" s="3681"/>
      <c r="G1285" s="3681"/>
      <c r="H1285" s="3392"/>
      <c r="I1285" s="3683"/>
      <c r="J1285" s="3684"/>
      <c r="K1285" s="1974"/>
      <c r="L1285" s="774"/>
      <c r="M1285" s="767"/>
      <c r="DF1285" s="818"/>
      <c r="DG1285" s="772" t="str">
        <f t="shared" si="36"/>
        <v/>
      </c>
      <c r="DH1285" s="832">
        <v>1375</v>
      </c>
    </row>
    <row r="1286" spans="1:112" s="760" customFormat="1" ht="12" hidden="1" customHeight="1" x14ac:dyDescent="0.15">
      <c r="A1286" s="774"/>
      <c r="B1286" s="3391"/>
      <c r="C1286" s="3681"/>
      <c r="D1286" s="3681"/>
      <c r="E1286" s="3681"/>
      <c r="F1286" s="3681"/>
      <c r="G1286" s="3681"/>
      <c r="H1286" s="3392"/>
      <c r="I1286" s="3683"/>
      <c r="J1286" s="3684"/>
      <c r="K1286" s="1974"/>
      <c r="L1286" s="774"/>
      <c r="M1286" s="767"/>
      <c r="DF1286" s="818"/>
      <c r="DG1286" s="772" t="str">
        <f t="shared" si="36"/>
        <v/>
      </c>
      <c r="DH1286" s="832">
        <v>1376</v>
      </c>
    </row>
    <row r="1287" spans="1:112" s="760" customFormat="1" ht="12" hidden="1" customHeight="1" x14ac:dyDescent="0.15">
      <c r="A1287" s="774"/>
      <c r="B1287" s="3391"/>
      <c r="C1287" s="3681"/>
      <c r="D1287" s="3681"/>
      <c r="E1287" s="3681"/>
      <c r="F1287" s="3681"/>
      <c r="G1287" s="3681"/>
      <c r="H1287" s="3392"/>
      <c r="I1287" s="3683"/>
      <c r="J1287" s="3684"/>
      <c r="K1287" s="1974"/>
      <c r="L1287" s="774"/>
      <c r="M1287" s="767"/>
      <c r="DF1287" s="818"/>
      <c r="DG1287" s="772" t="str">
        <f t="shared" si="36"/>
        <v/>
      </c>
      <c r="DH1287" s="832">
        <v>1377</v>
      </c>
    </row>
    <row r="1288" spans="1:112" s="760" customFormat="1" ht="12" hidden="1" customHeight="1" x14ac:dyDescent="0.15">
      <c r="A1288" s="774"/>
      <c r="B1288" s="3391"/>
      <c r="C1288" s="3681"/>
      <c r="D1288" s="3681"/>
      <c r="E1288" s="3681"/>
      <c r="F1288" s="3681"/>
      <c r="G1288" s="3681"/>
      <c r="H1288" s="3392"/>
      <c r="I1288" s="3683"/>
      <c r="J1288" s="3684"/>
      <c r="K1288" s="1974"/>
      <c r="L1288" s="774"/>
      <c r="M1288" s="767"/>
      <c r="DF1288" s="818"/>
      <c r="DG1288" s="772" t="str">
        <f t="shared" si="36"/>
        <v/>
      </c>
      <c r="DH1288" s="832">
        <v>1378</v>
      </c>
    </row>
    <row r="1289" spans="1:112" s="760" customFormat="1" ht="12.75" hidden="1" customHeight="1" x14ac:dyDescent="0.15">
      <c r="A1289" s="774"/>
      <c r="B1289" s="3391"/>
      <c r="C1289" s="3681"/>
      <c r="D1289" s="3681"/>
      <c r="E1289" s="3681"/>
      <c r="F1289" s="3681"/>
      <c r="G1289" s="3681"/>
      <c r="H1289" s="3392"/>
      <c r="I1289" s="3683"/>
      <c r="J1289" s="3684"/>
      <c r="K1289" s="1974"/>
      <c r="L1289" s="774"/>
      <c r="M1289" s="767"/>
      <c r="DF1289" s="818"/>
      <c r="DG1289" s="772" t="str">
        <f t="shared" si="36"/>
        <v/>
      </c>
      <c r="DH1289" s="832">
        <v>1379</v>
      </c>
    </row>
    <row r="1290" spans="1:112" s="760" customFormat="1" ht="12" hidden="1" customHeight="1" x14ac:dyDescent="0.15">
      <c r="A1290" s="774"/>
      <c r="B1290" s="3391"/>
      <c r="C1290" s="3681"/>
      <c r="D1290" s="3681"/>
      <c r="E1290" s="3681"/>
      <c r="F1290" s="3681"/>
      <c r="G1290" s="3681"/>
      <c r="H1290" s="3392"/>
      <c r="I1290" s="3683"/>
      <c r="J1290" s="3684"/>
      <c r="K1290" s="1974"/>
      <c r="L1290" s="774"/>
      <c r="M1290" s="767"/>
      <c r="DF1290" s="818"/>
      <c r="DG1290" s="772" t="str">
        <f t="shared" si="36"/>
        <v/>
      </c>
      <c r="DH1290" s="832">
        <v>1380</v>
      </c>
    </row>
    <row r="1291" spans="1:112" s="760" customFormat="1" ht="12" hidden="1" customHeight="1" x14ac:dyDescent="0.15">
      <c r="A1291" s="774"/>
      <c r="B1291" s="3391"/>
      <c r="C1291" s="3681"/>
      <c r="D1291" s="3681"/>
      <c r="E1291" s="3681"/>
      <c r="F1291" s="3681"/>
      <c r="G1291" s="3681"/>
      <c r="H1291" s="3392"/>
      <c r="I1291" s="3683"/>
      <c r="J1291" s="3684"/>
      <c r="K1291" s="1974"/>
      <c r="L1291" s="774"/>
      <c r="M1291" s="767"/>
      <c r="DF1291" s="818"/>
      <c r="DG1291" s="772" t="str">
        <f t="shared" si="36"/>
        <v/>
      </c>
      <c r="DH1291" s="832">
        <v>1381</v>
      </c>
    </row>
    <row r="1292" spans="1:112" s="760" customFormat="1" ht="12" hidden="1" customHeight="1" x14ac:dyDescent="0.15">
      <c r="A1292" s="774"/>
      <c r="B1292" s="3391"/>
      <c r="C1292" s="3681"/>
      <c r="D1292" s="3681"/>
      <c r="E1292" s="3681"/>
      <c r="F1292" s="3681"/>
      <c r="G1292" s="3681"/>
      <c r="H1292" s="3392"/>
      <c r="I1292" s="3683"/>
      <c r="J1292" s="3684"/>
      <c r="K1292" s="1974"/>
      <c r="L1292" s="774"/>
      <c r="M1292" s="767"/>
      <c r="DF1292" s="818"/>
      <c r="DG1292" s="772" t="str">
        <f t="shared" si="36"/>
        <v/>
      </c>
      <c r="DH1292" s="832">
        <v>1382</v>
      </c>
    </row>
    <row r="1293" spans="1:112" s="760" customFormat="1" ht="12" hidden="1" customHeight="1" x14ac:dyDescent="0.15">
      <c r="A1293" s="774"/>
      <c r="B1293" s="3391"/>
      <c r="C1293" s="3681"/>
      <c r="D1293" s="3681"/>
      <c r="E1293" s="3681"/>
      <c r="F1293" s="3681"/>
      <c r="G1293" s="3681"/>
      <c r="H1293" s="3392"/>
      <c r="I1293" s="3683"/>
      <c r="J1293" s="3684"/>
      <c r="K1293" s="1974"/>
      <c r="L1293" s="774"/>
      <c r="M1293" s="767"/>
      <c r="DF1293" s="818"/>
      <c r="DG1293" s="772" t="str">
        <f t="shared" si="36"/>
        <v/>
      </c>
      <c r="DH1293" s="832">
        <v>1383</v>
      </c>
    </row>
    <row r="1294" spans="1:112" s="760" customFormat="1" ht="12" hidden="1" customHeight="1" x14ac:dyDescent="0.15">
      <c r="A1294" s="774"/>
      <c r="B1294" s="3391"/>
      <c r="C1294" s="3681"/>
      <c r="D1294" s="3681"/>
      <c r="E1294" s="3681"/>
      <c r="F1294" s="3681"/>
      <c r="G1294" s="3681"/>
      <c r="H1294" s="3392"/>
      <c r="I1294" s="3683"/>
      <c r="J1294" s="3684"/>
      <c r="K1294" s="1974"/>
      <c r="L1294" s="774"/>
      <c r="M1294" s="767"/>
      <c r="DF1294" s="818"/>
      <c r="DG1294" s="772" t="str">
        <f t="shared" si="36"/>
        <v/>
      </c>
      <c r="DH1294" s="832">
        <v>1384</v>
      </c>
    </row>
    <row r="1295" spans="1:112" s="760" customFormat="1" ht="12" hidden="1" customHeight="1" x14ac:dyDescent="0.15">
      <c r="A1295" s="774"/>
      <c r="B1295" s="3391"/>
      <c r="C1295" s="3681"/>
      <c r="D1295" s="3681"/>
      <c r="E1295" s="3681"/>
      <c r="F1295" s="3681"/>
      <c r="G1295" s="3681"/>
      <c r="H1295" s="3392"/>
      <c r="I1295" s="3683"/>
      <c r="J1295" s="3684"/>
      <c r="K1295" s="1974"/>
      <c r="L1295" s="774"/>
      <c r="M1295" s="767"/>
      <c r="DF1295" s="818"/>
      <c r="DG1295" s="772" t="str">
        <f t="shared" si="36"/>
        <v/>
      </c>
      <c r="DH1295" s="832">
        <v>1385</v>
      </c>
    </row>
    <row r="1296" spans="1:112" s="760" customFormat="1" ht="12" hidden="1" customHeight="1" x14ac:dyDescent="0.15">
      <c r="A1296" s="774"/>
      <c r="B1296" s="3391"/>
      <c r="C1296" s="3681"/>
      <c r="D1296" s="3681"/>
      <c r="E1296" s="3681"/>
      <c r="F1296" s="3681"/>
      <c r="G1296" s="3681"/>
      <c r="H1296" s="3392"/>
      <c r="I1296" s="3683"/>
      <c r="J1296" s="3684"/>
      <c r="K1296" s="1974"/>
      <c r="L1296" s="774"/>
      <c r="M1296" s="767"/>
      <c r="DF1296" s="818"/>
      <c r="DG1296" s="772" t="str">
        <f t="shared" si="36"/>
        <v/>
      </c>
      <c r="DH1296" s="832">
        <v>1386</v>
      </c>
    </row>
    <row r="1297" spans="1:112" s="760" customFormat="1" ht="12" hidden="1" customHeight="1" x14ac:dyDescent="0.15">
      <c r="A1297" s="774"/>
      <c r="B1297" s="3391"/>
      <c r="C1297" s="3681"/>
      <c r="D1297" s="3681"/>
      <c r="E1297" s="3681"/>
      <c r="F1297" s="3681"/>
      <c r="G1297" s="3681"/>
      <c r="H1297" s="3392"/>
      <c r="I1297" s="3683"/>
      <c r="J1297" s="3684"/>
      <c r="K1297" s="1974"/>
      <c r="L1297" s="774"/>
      <c r="M1297" s="767"/>
      <c r="DF1297" s="818"/>
      <c r="DG1297" s="772" t="str">
        <f t="shared" si="36"/>
        <v/>
      </c>
      <c r="DH1297" s="832">
        <v>1387</v>
      </c>
    </row>
    <row r="1298" spans="1:112" s="760" customFormat="1" ht="12" hidden="1" customHeight="1" x14ac:dyDescent="0.15">
      <c r="A1298" s="774"/>
      <c r="B1298" s="3391"/>
      <c r="C1298" s="3681"/>
      <c r="D1298" s="3681"/>
      <c r="E1298" s="3681"/>
      <c r="F1298" s="3681"/>
      <c r="G1298" s="3681"/>
      <c r="H1298" s="3392"/>
      <c r="I1298" s="3683"/>
      <c r="J1298" s="3684"/>
      <c r="K1298" s="1974"/>
      <c r="L1298" s="774"/>
      <c r="M1298" s="767"/>
      <c r="DF1298" s="818"/>
      <c r="DG1298" s="772" t="str">
        <f t="shared" si="36"/>
        <v/>
      </c>
      <c r="DH1298" s="832">
        <v>1388</v>
      </c>
    </row>
    <row r="1299" spans="1:112" s="760" customFormat="1" ht="12.75" hidden="1" customHeight="1" x14ac:dyDescent="0.15">
      <c r="A1299" s="774"/>
      <c r="B1299" s="3391"/>
      <c r="C1299" s="3681"/>
      <c r="D1299" s="3681"/>
      <c r="E1299" s="3681"/>
      <c r="F1299" s="3681"/>
      <c r="G1299" s="3681"/>
      <c r="H1299" s="3392"/>
      <c r="I1299" s="3683"/>
      <c r="J1299" s="3684"/>
      <c r="K1299" s="1974"/>
      <c r="L1299" s="774"/>
      <c r="M1299" s="767"/>
      <c r="DF1299" s="818"/>
      <c r="DG1299" s="772" t="str">
        <f t="shared" si="36"/>
        <v/>
      </c>
      <c r="DH1299" s="832">
        <v>1389</v>
      </c>
    </row>
    <row r="1300" spans="1:112" s="760" customFormat="1" ht="12" hidden="1" customHeight="1" x14ac:dyDescent="0.15">
      <c r="A1300" s="774"/>
      <c r="B1300" s="3391"/>
      <c r="C1300" s="3681"/>
      <c r="D1300" s="3681"/>
      <c r="E1300" s="3681"/>
      <c r="F1300" s="3681"/>
      <c r="G1300" s="3681"/>
      <c r="H1300" s="3392"/>
      <c r="I1300" s="3683"/>
      <c r="J1300" s="3684"/>
      <c r="K1300" s="1974"/>
      <c r="L1300" s="774"/>
      <c r="M1300" s="767"/>
      <c r="DF1300" s="818"/>
      <c r="DG1300" s="772" t="str">
        <f t="shared" si="36"/>
        <v/>
      </c>
      <c r="DH1300" s="832">
        <v>1390</v>
      </c>
    </row>
    <row r="1301" spans="1:112" s="760" customFormat="1" ht="12" hidden="1" customHeight="1" x14ac:dyDescent="0.15">
      <c r="A1301" s="774"/>
      <c r="B1301" s="3391"/>
      <c r="C1301" s="3681"/>
      <c r="D1301" s="3681"/>
      <c r="E1301" s="3681"/>
      <c r="F1301" s="3681"/>
      <c r="G1301" s="3681"/>
      <c r="H1301" s="3392"/>
      <c r="I1301" s="3683"/>
      <c r="J1301" s="3684"/>
      <c r="K1301" s="1974"/>
      <c r="L1301" s="774"/>
      <c r="M1301" s="767"/>
      <c r="DF1301" s="818"/>
      <c r="DG1301" s="772" t="str">
        <f t="shared" si="36"/>
        <v/>
      </c>
      <c r="DH1301" s="832">
        <v>1391</v>
      </c>
    </row>
    <row r="1302" spans="1:112" s="760" customFormat="1" ht="12" hidden="1" customHeight="1" x14ac:dyDescent="0.15">
      <c r="A1302" s="774"/>
      <c r="B1302" s="3391"/>
      <c r="C1302" s="3681"/>
      <c r="D1302" s="3681"/>
      <c r="E1302" s="3681"/>
      <c r="F1302" s="3681"/>
      <c r="G1302" s="3681"/>
      <c r="H1302" s="3392"/>
      <c r="I1302" s="3683"/>
      <c r="J1302" s="3684"/>
      <c r="K1302" s="1974"/>
      <c r="L1302" s="774"/>
      <c r="M1302" s="767"/>
      <c r="DF1302" s="818"/>
      <c r="DG1302" s="772" t="str">
        <f t="shared" si="36"/>
        <v/>
      </c>
      <c r="DH1302" s="832">
        <v>1392</v>
      </c>
    </row>
    <row r="1303" spans="1:112" s="760" customFormat="1" ht="12" hidden="1" customHeight="1" x14ac:dyDescent="0.15">
      <c r="A1303" s="774"/>
      <c r="B1303" s="3391"/>
      <c r="C1303" s="3681"/>
      <c r="D1303" s="3681"/>
      <c r="E1303" s="3681"/>
      <c r="F1303" s="3681"/>
      <c r="G1303" s="3681"/>
      <c r="H1303" s="3392"/>
      <c r="I1303" s="3683"/>
      <c r="J1303" s="3684"/>
      <c r="K1303" s="1974"/>
      <c r="L1303" s="774"/>
      <c r="M1303" s="767"/>
      <c r="DF1303" s="818"/>
      <c r="DG1303" s="772" t="str">
        <f t="shared" si="36"/>
        <v/>
      </c>
      <c r="DH1303" s="832">
        <v>1393</v>
      </c>
    </row>
    <row r="1304" spans="1:112" s="760" customFormat="1" ht="12" hidden="1" customHeight="1" x14ac:dyDescent="0.15">
      <c r="A1304" s="774"/>
      <c r="B1304" s="3391"/>
      <c r="C1304" s="3681"/>
      <c r="D1304" s="3681"/>
      <c r="E1304" s="3681"/>
      <c r="F1304" s="3681"/>
      <c r="G1304" s="3681"/>
      <c r="H1304" s="3392"/>
      <c r="I1304" s="3683"/>
      <c r="J1304" s="3684"/>
      <c r="K1304" s="1974"/>
      <c r="L1304" s="774"/>
      <c r="M1304" s="767"/>
      <c r="DF1304" s="818"/>
      <c r="DG1304" s="772" t="str">
        <f t="shared" si="36"/>
        <v/>
      </c>
      <c r="DH1304" s="832">
        <v>1394</v>
      </c>
    </row>
    <row r="1305" spans="1:112" s="760" customFormat="1" ht="12" hidden="1" customHeight="1" x14ac:dyDescent="0.15">
      <c r="A1305" s="774"/>
      <c r="B1305" s="3391"/>
      <c r="C1305" s="3681"/>
      <c r="D1305" s="3681"/>
      <c r="E1305" s="3681"/>
      <c r="F1305" s="3681"/>
      <c r="G1305" s="3681"/>
      <c r="H1305" s="3392"/>
      <c r="I1305" s="3683"/>
      <c r="J1305" s="3684"/>
      <c r="K1305" s="1974"/>
      <c r="L1305" s="774"/>
      <c r="M1305" s="767"/>
      <c r="DF1305" s="818"/>
      <c r="DG1305" s="772" t="str">
        <f t="shared" si="36"/>
        <v/>
      </c>
      <c r="DH1305" s="832">
        <v>1395</v>
      </c>
    </row>
    <row r="1306" spans="1:112" s="760" customFormat="1" ht="12" hidden="1" customHeight="1" x14ac:dyDescent="0.15">
      <c r="A1306" s="774"/>
      <c r="B1306" s="3391"/>
      <c r="C1306" s="3681"/>
      <c r="D1306" s="3681"/>
      <c r="E1306" s="3681"/>
      <c r="F1306" s="3681"/>
      <c r="G1306" s="3681"/>
      <c r="H1306" s="3392"/>
      <c r="I1306" s="3683"/>
      <c r="J1306" s="3684"/>
      <c r="K1306" s="1974"/>
      <c r="L1306" s="774"/>
      <c r="M1306" s="767"/>
      <c r="DF1306" s="818"/>
      <c r="DG1306" s="772" t="str">
        <f t="shared" si="36"/>
        <v/>
      </c>
      <c r="DH1306" s="832">
        <v>1396</v>
      </c>
    </row>
    <row r="1307" spans="1:112" s="760" customFormat="1" ht="12" hidden="1" customHeight="1" x14ac:dyDescent="0.15">
      <c r="A1307" s="774"/>
      <c r="B1307" s="3391"/>
      <c r="C1307" s="3681"/>
      <c r="D1307" s="3681"/>
      <c r="E1307" s="3681"/>
      <c r="F1307" s="3681"/>
      <c r="G1307" s="3681"/>
      <c r="H1307" s="3392"/>
      <c r="I1307" s="3683"/>
      <c r="J1307" s="3684"/>
      <c r="K1307" s="1974"/>
      <c r="L1307" s="774"/>
      <c r="M1307" s="767"/>
      <c r="DF1307" s="818"/>
      <c r="DG1307" s="772" t="str">
        <f t="shared" si="36"/>
        <v/>
      </c>
      <c r="DH1307" s="832">
        <v>1397</v>
      </c>
    </row>
    <row r="1308" spans="1:112" s="760" customFormat="1" ht="12" hidden="1" customHeight="1" x14ac:dyDescent="0.15">
      <c r="A1308" s="774"/>
      <c r="B1308" s="3391"/>
      <c r="C1308" s="3681"/>
      <c r="D1308" s="3681"/>
      <c r="E1308" s="3681"/>
      <c r="F1308" s="3681"/>
      <c r="G1308" s="3681"/>
      <c r="H1308" s="3392"/>
      <c r="I1308" s="3683"/>
      <c r="J1308" s="3684"/>
      <c r="K1308" s="1974"/>
      <c r="L1308" s="774"/>
      <c r="M1308" s="767"/>
      <c r="DF1308" s="818"/>
      <c r="DG1308" s="772" t="str">
        <f t="shared" si="36"/>
        <v/>
      </c>
      <c r="DH1308" s="832">
        <v>1398</v>
      </c>
    </row>
    <row r="1309" spans="1:112" s="760" customFormat="1" ht="12" hidden="1" customHeight="1" x14ac:dyDescent="0.15">
      <c r="A1309" s="774"/>
      <c r="B1309" s="3391"/>
      <c r="C1309" s="3681"/>
      <c r="D1309" s="3681"/>
      <c r="E1309" s="3681"/>
      <c r="F1309" s="3681"/>
      <c r="G1309" s="3681"/>
      <c r="H1309" s="3392"/>
      <c r="I1309" s="3683"/>
      <c r="J1309" s="3684"/>
      <c r="K1309" s="1974"/>
      <c r="L1309" s="774"/>
      <c r="M1309" s="767"/>
      <c r="DF1309" s="818"/>
      <c r="DG1309" s="772" t="str">
        <f t="shared" si="36"/>
        <v/>
      </c>
      <c r="DH1309" s="832">
        <v>1399</v>
      </c>
    </row>
    <row r="1310" spans="1:112" s="760" customFormat="1" ht="12" hidden="1" customHeight="1" x14ac:dyDescent="0.15">
      <c r="A1310" s="774"/>
      <c r="B1310" s="3391"/>
      <c r="C1310" s="3681"/>
      <c r="D1310" s="3681"/>
      <c r="E1310" s="3681"/>
      <c r="F1310" s="3681"/>
      <c r="G1310" s="3681"/>
      <c r="H1310" s="3392"/>
      <c r="I1310" s="3683"/>
      <c r="J1310" s="3684"/>
      <c r="K1310" s="1974"/>
      <c r="L1310" s="774"/>
      <c r="M1310" s="767"/>
      <c r="DF1310" s="818"/>
      <c r="DG1310" s="772" t="str">
        <f t="shared" si="36"/>
        <v/>
      </c>
      <c r="DH1310" s="832">
        <v>1400</v>
      </c>
    </row>
    <row r="1311" spans="1:112" s="760" customFormat="1" ht="12" hidden="1" customHeight="1" x14ac:dyDescent="0.15">
      <c r="A1311" s="774"/>
      <c r="B1311" s="3391"/>
      <c r="C1311" s="3681"/>
      <c r="D1311" s="3681"/>
      <c r="E1311" s="3681"/>
      <c r="F1311" s="3681"/>
      <c r="G1311" s="3681"/>
      <c r="H1311" s="3392"/>
      <c r="I1311" s="3683"/>
      <c r="J1311" s="3684"/>
      <c r="K1311" s="1974"/>
      <c r="L1311" s="774"/>
      <c r="M1311" s="767"/>
      <c r="DF1311" s="818"/>
      <c r="DG1311" s="772" t="str">
        <f t="shared" si="36"/>
        <v/>
      </c>
      <c r="DH1311" s="832">
        <v>1401</v>
      </c>
    </row>
    <row r="1312" spans="1:112" s="760" customFormat="1" ht="12" hidden="1" customHeight="1" x14ac:dyDescent="0.15">
      <c r="A1312" s="774"/>
      <c r="B1312" s="3391"/>
      <c r="C1312" s="3681"/>
      <c r="D1312" s="3681"/>
      <c r="E1312" s="3681"/>
      <c r="F1312" s="3681"/>
      <c r="G1312" s="3681"/>
      <c r="H1312" s="3392"/>
      <c r="I1312" s="3683"/>
      <c r="J1312" s="3684"/>
      <c r="K1312" s="1974"/>
      <c r="L1312" s="774"/>
      <c r="M1312" s="767"/>
      <c r="DF1312" s="818"/>
      <c r="DG1312" s="772" t="str">
        <f t="shared" si="36"/>
        <v/>
      </c>
      <c r="DH1312" s="832">
        <v>1402</v>
      </c>
    </row>
    <row r="1313" spans="1:112" s="760" customFormat="1" ht="12" hidden="1" customHeight="1" x14ac:dyDescent="0.15">
      <c r="A1313" s="774"/>
      <c r="B1313" s="3391"/>
      <c r="C1313" s="3681"/>
      <c r="D1313" s="3681"/>
      <c r="E1313" s="3681"/>
      <c r="F1313" s="3681"/>
      <c r="G1313" s="3681"/>
      <c r="H1313" s="3392"/>
      <c r="I1313" s="3683"/>
      <c r="J1313" s="3684"/>
      <c r="K1313" s="1974"/>
      <c r="L1313" s="774"/>
      <c r="M1313" s="767"/>
      <c r="DF1313" s="818"/>
      <c r="DG1313" s="772" t="str">
        <f t="shared" si="36"/>
        <v/>
      </c>
      <c r="DH1313" s="832">
        <v>1403</v>
      </c>
    </row>
    <row r="1314" spans="1:112" s="760" customFormat="1" ht="12" hidden="1" customHeight="1" x14ac:dyDescent="0.15">
      <c r="A1314" s="774"/>
      <c r="B1314" s="3391"/>
      <c r="C1314" s="3681"/>
      <c r="D1314" s="3681"/>
      <c r="E1314" s="3681"/>
      <c r="F1314" s="3681"/>
      <c r="G1314" s="3681"/>
      <c r="H1314" s="3392"/>
      <c r="I1314" s="3683"/>
      <c r="J1314" s="3684"/>
      <c r="K1314" s="1974"/>
      <c r="L1314" s="774"/>
      <c r="M1314" s="767"/>
      <c r="DF1314" s="818"/>
      <c r="DG1314" s="772" t="str">
        <f t="shared" si="36"/>
        <v/>
      </c>
      <c r="DH1314" s="832">
        <v>1404</v>
      </c>
    </row>
    <row r="1315" spans="1:112" s="760" customFormat="1" ht="12" hidden="1" customHeight="1" x14ac:dyDescent="0.15">
      <c r="A1315" s="774"/>
      <c r="B1315" s="3391"/>
      <c r="C1315" s="3681"/>
      <c r="D1315" s="3681"/>
      <c r="E1315" s="3681"/>
      <c r="F1315" s="3681"/>
      <c r="G1315" s="3681"/>
      <c r="H1315" s="3392"/>
      <c r="I1315" s="3683"/>
      <c r="J1315" s="3684"/>
      <c r="K1315" s="1974"/>
      <c r="L1315" s="774"/>
      <c r="M1315" s="767"/>
      <c r="DF1315" s="818"/>
      <c r="DG1315" s="772" t="str">
        <f t="shared" si="36"/>
        <v/>
      </c>
      <c r="DH1315" s="832">
        <v>1405</v>
      </c>
    </row>
    <row r="1316" spans="1:112" s="760" customFormat="1" ht="12" hidden="1" customHeight="1" x14ac:dyDescent="0.15">
      <c r="A1316" s="774"/>
      <c r="B1316" s="3391"/>
      <c r="C1316" s="3681"/>
      <c r="D1316" s="3681"/>
      <c r="E1316" s="3681"/>
      <c r="F1316" s="3681"/>
      <c r="G1316" s="3681"/>
      <c r="H1316" s="3392"/>
      <c r="I1316" s="3683"/>
      <c r="J1316" s="3684"/>
      <c r="K1316" s="1974"/>
      <c r="L1316" s="774"/>
      <c r="M1316" s="767"/>
      <c r="DF1316" s="818"/>
      <c r="DG1316" s="772" t="str">
        <f t="shared" si="36"/>
        <v/>
      </c>
      <c r="DH1316" s="832">
        <v>1406</v>
      </c>
    </row>
    <row r="1317" spans="1:112" s="760" customFormat="1" ht="12.75" hidden="1" customHeight="1" x14ac:dyDescent="0.15">
      <c r="A1317" s="774"/>
      <c r="B1317" s="3391"/>
      <c r="C1317" s="3681"/>
      <c r="D1317" s="3681"/>
      <c r="E1317" s="3681"/>
      <c r="F1317" s="3681"/>
      <c r="G1317" s="3681"/>
      <c r="H1317" s="3392"/>
      <c r="I1317" s="3683"/>
      <c r="J1317" s="3684"/>
      <c r="K1317" s="1974"/>
      <c r="L1317" s="774"/>
      <c r="M1317" s="767"/>
      <c r="DF1317" s="818"/>
      <c r="DG1317" s="772" t="str">
        <f t="shared" si="36"/>
        <v/>
      </c>
      <c r="DH1317" s="832">
        <v>1407</v>
      </c>
    </row>
    <row r="1318" spans="1:112" s="760" customFormat="1" ht="12" hidden="1" customHeight="1" x14ac:dyDescent="0.15">
      <c r="A1318" s="774"/>
      <c r="B1318" s="3391"/>
      <c r="C1318" s="3681"/>
      <c r="D1318" s="3681"/>
      <c r="E1318" s="3681"/>
      <c r="F1318" s="3681"/>
      <c r="G1318" s="3681"/>
      <c r="H1318" s="3392"/>
      <c r="I1318" s="3683"/>
      <c r="J1318" s="3684"/>
      <c r="K1318" s="1974"/>
      <c r="L1318" s="774"/>
      <c r="M1318" s="767"/>
      <c r="DF1318" s="818"/>
      <c r="DG1318" s="772" t="str">
        <f t="shared" si="36"/>
        <v/>
      </c>
      <c r="DH1318" s="832">
        <v>1408</v>
      </c>
    </row>
    <row r="1319" spans="1:112" s="760" customFormat="1" ht="12" hidden="1" customHeight="1" x14ac:dyDescent="0.15">
      <c r="A1319" s="774"/>
      <c r="B1319" s="3391"/>
      <c r="C1319" s="3681"/>
      <c r="D1319" s="3681"/>
      <c r="E1319" s="3681"/>
      <c r="F1319" s="3681"/>
      <c r="G1319" s="3681"/>
      <c r="H1319" s="3392"/>
      <c r="I1319" s="3683"/>
      <c r="J1319" s="3684"/>
      <c r="K1319" s="1974"/>
      <c r="L1319" s="774"/>
      <c r="M1319" s="767"/>
      <c r="DF1319" s="818"/>
      <c r="DG1319" s="772" t="str">
        <f t="shared" si="36"/>
        <v/>
      </c>
      <c r="DH1319" s="832">
        <v>1409</v>
      </c>
    </row>
    <row r="1320" spans="1:112" s="760" customFormat="1" ht="12" hidden="1" customHeight="1" x14ac:dyDescent="0.15">
      <c r="A1320" s="774"/>
      <c r="B1320" s="3391"/>
      <c r="C1320" s="3681"/>
      <c r="D1320" s="3681"/>
      <c r="E1320" s="3681"/>
      <c r="F1320" s="3681"/>
      <c r="G1320" s="3681"/>
      <c r="H1320" s="3392"/>
      <c r="I1320" s="3683"/>
      <c r="J1320" s="3684"/>
      <c r="K1320" s="1974"/>
      <c r="L1320" s="774"/>
      <c r="M1320" s="767"/>
      <c r="DF1320" s="818"/>
      <c r="DG1320" s="772" t="str">
        <f t="shared" si="36"/>
        <v/>
      </c>
      <c r="DH1320" s="832">
        <v>1410</v>
      </c>
    </row>
    <row r="1321" spans="1:112" s="760" customFormat="1" ht="12" hidden="1" customHeight="1" x14ac:dyDescent="0.15">
      <c r="A1321" s="774"/>
      <c r="B1321" s="3391"/>
      <c r="C1321" s="3681"/>
      <c r="D1321" s="3681"/>
      <c r="E1321" s="3681"/>
      <c r="F1321" s="3681"/>
      <c r="G1321" s="3681"/>
      <c r="H1321" s="3392"/>
      <c r="I1321" s="3683"/>
      <c r="J1321" s="3684"/>
      <c r="K1321" s="1974"/>
      <c r="L1321" s="774"/>
      <c r="M1321" s="767"/>
      <c r="DF1321" s="818"/>
      <c r="DG1321" s="772" t="str">
        <f t="shared" si="36"/>
        <v/>
      </c>
      <c r="DH1321" s="832">
        <v>1411</v>
      </c>
    </row>
    <row r="1322" spans="1:112" s="760" customFormat="1" ht="12" hidden="1" customHeight="1" x14ac:dyDescent="0.15">
      <c r="A1322" s="774"/>
      <c r="B1322" s="3391"/>
      <c r="C1322" s="3681"/>
      <c r="D1322" s="3681"/>
      <c r="E1322" s="3681"/>
      <c r="F1322" s="3681"/>
      <c r="G1322" s="3681"/>
      <c r="H1322" s="3392"/>
      <c r="I1322" s="3683"/>
      <c r="J1322" s="3684"/>
      <c r="K1322" s="1974"/>
      <c r="L1322" s="774"/>
      <c r="M1322" s="767"/>
      <c r="DF1322" s="818"/>
      <c r="DG1322" s="772" t="str">
        <f t="shared" si="36"/>
        <v/>
      </c>
      <c r="DH1322" s="832">
        <v>1412</v>
      </c>
    </row>
    <row r="1323" spans="1:112" s="760" customFormat="1" ht="12" hidden="1" customHeight="1" x14ac:dyDescent="0.15">
      <c r="A1323" s="774"/>
      <c r="B1323" s="3391"/>
      <c r="C1323" s="3681"/>
      <c r="D1323" s="3681"/>
      <c r="E1323" s="3681"/>
      <c r="F1323" s="3681"/>
      <c r="G1323" s="3681"/>
      <c r="H1323" s="3392"/>
      <c r="I1323" s="3683"/>
      <c r="J1323" s="3684"/>
      <c r="K1323" s="1974"/>
      <c r="L1323" s="774"/>
      <c r="M1323" s="767"/>
      <c r="DF1323" s="818"/>
      <c r="DG1323" s="772" t="str">
        <f t="shared" si="36"/>
        <v/>
      </c>
      <c r="DH1323" s="832">
        <v>1413</v>
      </c>
    </row>
    <row r="1324" spans="1:112" s="760" customFormat="1" ht="12" hidden="1" customHeight="1" x14ac:dyDescent="0.15">
      <c r="A1324" s="774"/>
      <c r="B1324" s="3391"/>
      <c r="C1324" s="3681"/>
      <c r="D1324" s="3681"/>
      <c r="E1324" s="3681"/>
      <c r="F1324" s="3681"/>
      <c r="G1324" s="3681"/>
      <c r="H1324" s="3392"/>
      <c r="I1324" s="3683"/>
      <c r="J1324" s="3684"/>
      <c r="K1324" s="1974"/>
      <c r="L1324" s="774"/>
      <c r="M1324" s="767"/>
      <c r="DF1324" s="818"/>
      <c r="DG1324" s="772" t="str">
        <f t="shared" si="36"/>
        <v/>
      </c>
      <c r="DH1324" s="832">
        <v>1414</v>
      </c>
    </row>
    <row r="1325" spans="1:112" s="760" customFormat="1" ht="12" hidden="1" customHeight="1" x14ac:dyDescent="0.15">
      <c r="A1325" s="774"/>
      <c r="B1325" s="3391"/>
      <c r="C1325" s="3681"/>
      <c r="D1325" s="3681"/>
      <c r="E1325" s="3681"/>
      <c r="F1325" s="3681"/>
      <c r="G1325" s="3681"/>
      <c r="H1325" s="3392"/>
      <c r="I1325" s="3683"/>
      <c r="J1325" s="3684"/>
      <c r="K1325" s="1974"/>
      <c r="L1325" s="774"/>
      <c r="M1325" s="767"/>
      <c r="DF1325" s="818"/>
      <c r="DG1325" s="772" t="str">
        <f t="shared" si="36"/>
        <v/>
      </c>
      <c r="DH1325" s="832">
        <v>1415</v>
      </c>
    </row>
    <row r="1326" spans="1:112" s="760" customFormat="1" ht="12" hidden="1" customHeight="1" x14ac:dyDescent="0.15">
      <c r="A1326" s="774"/>
      <c r="B1326" s="3391"/>
      <c r="C1326" s="3681"/>
      <c r="D1326" s="3681"/>
      <c r="E1326" s="3681"/>
      <c r="F1326" s="3681"/>
      <c r="G1326" s="3681"/>
      <c r="H1326" s="3392"/>
      <c r="I1326" s="3683"/>
      <c r="J1326" s="3684"/>
      <c r="K1326" s="1974"/>
      <c r="L1326" s="774"/>
      <c r="M1326" s="767"/>
      <c r="DF1326" s="818"/>
      <c r="DG1326" s="772" t="str">
        <f t="shared" si="36"/>
        <v/>
      </c>
      <c r="DH1326" s="832">
        <v>1416</v>
      </c>
    </row>
    <row r="1327" spans="1:112" s="760" customFormat="1" ht="12.75" hidden="1" customHeight="1" x14ac:dyDescent="0.15">
      <c r="A1327" s="774"/>
      <c r="B1327" s="3391"/>
      <c r="C1327" s="3681"/>
      <c r="D1327" s="3681"/>
      <c r="E1327" s="3681"/>
      <c r="F1327" s="3681"/>
      <c r="G1327" s="3681"/>
      <c r="H1327" s="3392"/>
      <c r="I1327" s="3683"/>
      <c r="J1327" s="3684"/>
      <c r="K1327" s="1974"/>
      <c r="L1327" s="774"/>
      <c r="M1327" s="767"/>
      <c r="DF1327" s="818"/>
      <c r="DG1327" s="772" t="str">
        <f t="shared" si="36"/>
        <v/>
      </c>
      <c r="DH1327" s="832">
        <v>1417</v>
      </c>
    </row>
    <row r="1328" spans="1:112" s="760" customFormat="1" ht="12" hidden="1" customHeight="1" x14ac:dyDescent="0.15">
      <c r="A1328" s="774"/>
      <c r="B1328" s="3391"/>
      <c r="C1328" s="3681"/>
      <c r="D1328" s="3681"/>
      <c r="E1328" s="3681"/>
      <c r="F1328" s="3681"/>
      <c r="G1328" s="3681"/>
      <c r="H1328" s="3392"/>
      <c r="I1328" s="3683"/>
      <c r="J1328" s="3684"/>
      <c r="K1328" s="1974"/>
      <c r="L1328" s="774"/>
      <c r="M1328" s="767"/>
      <c r="DF1328" s="818"/>
      <c r="DG1328" s="772" t="str">
        <f t="shared" si="36"/>
        <v/>
      </c>
      <c r="DH1328" s="832">
        <v>1418</v>
      </c>
    </row>
    <row r="1329" spans="1:112" s="760" customFormat="1" ht="12" hidden="1" customHeight="1" x14ac:dyDescent="0.15">
      <c r="A1329" s="774"/>
      <c r="B1329" s="3391"/>
      <c r="C1329" s="3681"/>
      <c r="D1329" s="3681"/>
      <c r="E1329" s="3681"/>
      <c r="F1329" s="3681"/>
      <c r="G1329" s="3681"/>
      <c r="H1329" s="3392"/>
      <c r="I1329" s="3683"/>
      <c r="J1329" s="3684"/>
      <c r="K1329" s="1974"/>
      <c r="L1329" s="774"/>
      <c r="M1329" s="767"/>
      <c r="DF1329" s="818"/>
      <c r="DG1329" s="772" t="str">
        <f t="shared" si="36"/>
        <v/>
      </c>
      <c r="DH1329" s="832">
        <v>1419</v>
      </c>
    </row>
    <row r="1330" spans="1:112" s="760" customFormat="1" ht="12" hidden="1" customHeight="1" x14ac:dyDescent="0.15">
      <c r="A1330" s="774"/>
      <c r="B1330" s="3391"/>
      <c r="C1330" s="3681"/>
      <c r="D1330" s="3681"/>
      <c r="E1330" s="3681"/>
      <c r="F1330" s="3681"/>
      <c r="G1330" s="3681"/>
      <c r="H1330" s="3392"/>
      <c r="I1330" s="3683"/>
      <c r="J1330" s="3684"/>
      <c r="K1330" s="1974"/>
      <c r="L1330" s="774"/>
      <c r="M1330" s="767"/>
      <c r="DF1330" s="818"/>
      <c r="DG1330" s="772" t="str">
        <f t="shared" si="36"/>
        <v/>
      </c>
      <c r="DH1330" s="832">
        <v>1420</v>
      </c>
    </row>
    <row r="1331" spans="1:112" s="760" customFormat="1" ht="12" hidden="1" customHeight="1" x14ac:dyDescent="0.15">
      <c r="A1331" s="774"/>
      <c r="B1331" s="3391"/>
      <c r="C1331" s="3681"/>
      <c r="D1331" s="3681"/>
      <c r="E1331" s="3681"/>
      <c r="F1331" s="3681"/>
      <c r="G1331" s="3681"/>
      <c r="H1331" s="3392"/>
      <c r="I1331" s="3683"/>
      <c r="J1331" s="3684"/>
      <c r="K1331" s="1974"/>
      <c r="L1331" s="774"/>
      <c r="M1331" s="767"/>
      <c r="DF1331" s="818"/>
      <c r="DG1331" s="772" t="str">
        <f t="shared" ref="DG1331:DG1394" si="37">IF(COUNTA(A1331:M1331)&gt;0,DH1331,"")</f>
        <v/>
      </c>
      <c r="DH1331" s="832">
        <v>1421</v>
      </c>
    </row>
    <row r="1332" spans="1:112" s="760" customFormat="1" ht="12" hidden="1" customHeight="1" x14ac:dyDescent="0.15">
      <c r="A1332" s="774"/>
      <c r="B1332" s="3391"/>
      <c r="C1332" s="3681"/>
      <c r="D1332" s="3681"/>
      <c r="E1332" s="3681"/>
      <c r="F1332" s="3681"/>
      <c r="G1332" s="3681"/>
      <c r="H1332" s="3392"/>
      <c r="I1332" s="3683"/>
      <c r="J1332" s="3684"/>
      <c r="K1332" s="1974"/>
      <c r="L1332" s="774"/>
      <c r="M1332" s="767"/>
      <c r="DF1332" s="818"/>
      <c r="DG1332" s="772" t="str">
        <f t="shared" si="37"/>
        <v/>
      </c>
      <c r="DH1332" s="832">
        <v>1422</v>
      </c>
    </row>
    <row r="1333" spans="1:112" s="760" customFormat="1" ht="12" hidden="1" customHeight="1" x14ac:dyDescent="0.15">
      <c r="A1333" s="774"/>
      <c r="B1333" s="3391"/>
      <c r="C1333" s="3681"/>
      <c r="D1333" s="3681"/>
      <c r="E1333" s="3681"/>
      <c r="F1333" s="3681"/>
      <c r="G1333" s="3681"/>
      <c r="H1333" s="3392"/>
      <c r="I1333" s="3683"/>
      <c r="J1333" s="3684"/>
      <c r="K1333" s="1974"/>
      <c r="L1333" s="774"/>
      <c r="M1333" s="767"/>
      <c r="DF1333" s="818"/>
      <c r="DG1333" s="772" t="str">
        <f t="shared" si="37"/>
        <v/>
      </c>
      <c r="DH1333" s="832">
        <v>1423</v>
      </c>
    </row>
    <row r="1334" spans="1:112" s="760" customFormat="1" ht="12" hidden="1" customHeight="1" x14ac:dyDescent="0.15">
      <c r="A1334" s="774"/>
      <c r="B1334" s="3391"/>
      <c r="C1334" s="3681"/>
      <c r="D1334" s="3681"/>
      <c r="E1334" s="3681"/>
      <c r="F1334" s="3681"/>
      <c r="G1334" s="3681"/>
      <c r="H1334" s="3392"/>
      <c r="I1334" s="3683"/>
      <c r="J1334" s="3684"/>
      <c r="K1334" s="1974"/>
      <c r="L1334" s="774"/>
      <c r="M1334" s="767"/>
      <c r="DF1334" s="818"/>
      <c r="DG1334" s="772" t="str">
        <f t="shared" si="37"/>
        <v/>
      </c>
      <c r="DH1334" s="832">
        <v>1424</v>
      </c>
    </row>
    <row r="1335" spans="1:112" s="760" customFormat="1" ht="12" hidden="1" customHeight="1" x14ac:dyDescent="0.15">
      <c r="A1335" s="774"/>
      <c r="B1335" s="3391"/>
      <c r="C1335" s="3681"/>
      <c r="D1335" s="3681"/>
      <c r="E1335" s="3681"/>
      <c r="F1335" s="3681"/>
      <c r="G1335" s="3681"/>
      <c r="H1335" s="3392"/>
      <c r="I1335" s="3683"/>
      <c r="J1335" s="3684"/>
      <c r="K1335" s="1974"/>
      <c r="L1335" s="774"/>
      <c r="M1335" s="767"/>
      <c r="DF1335" s="818"/>
      <c r="DG1335" s="772" t="str">
        <f t="shared" si="37"/>
        <v/>
      </c>
      <c r="DH1335" s="832">
        <v>1425</v>
      </c>
    </row>
    <row r="1336" spans="1:112" s="760" customFormat="1" ht="12" hidden="1" customHeight="1" x14ac:dyDescent="0.15">
      <c r="A1336" s="774"/>
      <c r="B1336" s="3391"/>
      <c r="C1336" s="3681"/>
      <c r="D1336" s="3681"/>
      <c r="E1336" s="3681"/>
      <c r="F1336" s="3681"/>
      <c r="G1336" s="3681"/>
      <c r="H1336" s="3392"/>
      <c r="I1336" s="3683"/>
      <c r="J1336" s="3684"/>
      <c r="K1336" s="1974"/>
      <c r="L1336" s="774"/>
      <c r="M1336" s="767"/>
      <c r="DF1336" s="818"/>
      <c r="DG1336" s="772" t="str">
        <f t="shared" si="37"/>
        <v/>
      </c>
      <c r="DH1336" s="832">
        <v>1426</v>
      </c>
    </row>
    <row r="1337" spans="1:112" s="760" customFormat="1" ht="12.75" hidden="1" customHeight="1" x14ac:dyDescent="0.15">
      <c r="A1337" s="774"/>
      <c r="B1337" s="3391"/>
      <c r="C1337" s="3681"/>
      <c r="D1337" s="3681"/>
      <c r="E1337" s="3681"/>
      <c r="F1337" s="3681"/>
      <c r="G1337" s="3681"/>
      <c r="H1337" s="3392"/>
      <c r="I1337" s="3683"/>
      <c r="J1337" s="3684"/>
      <c r="K1337" s="1974"/>
      <c r="L1337" s="774"/>
      <c r="M1337" s="767"/>
      <c r="DF1337" s="818"/>
      <c r="DG1337" s="772" t="str">
        <f t="shared" si="37"/>
        <v/>
      </c>
      <c r="DH1337" s="832">
        <v>1427</v>
      </c>
    </row>
    <row r="1338" spans="1:112" s="760" customFormat="1" ht="12" hidden="1" customHeight="1" x14ac:dyDescent="0.15">
      <c r="A1338" s="774"/>
      <c r="B1338" s="3391"/>
      <c r="C1338" s="3681"/>
      <c r="D1338" s="3681"/>
      <c r="E1338" s="3681"/>
      <c r="F1338" s="3681"/>
      <c r="G1338" s="3681"/>
      <c r="H1338" s="3392"/>
      <c r="I1338" s="3683"/>
      <c r="J1338" s="3684"/>
      <c r="K1338" s="1974"/>
      <c r="L1338" s="774"/>
      <c r="M1338" s="767"/>
      <c r="DF1338" s="818"/>
      <c r="DG1338" s="772" t="str">
        <f t="shared" si="37"/>
        <v/>
      </c>
      <c r="DH1338" s="832">
        <v>1428</v>
      </c>
    </row>
    <row r="1339" spans="1:112" s="760" customFormat="1" ht="12" hidden="1" customHeight="1" x14ac:dyDescent="0.15">
      <c r="A1339" s="774"/>
      <c r="B1339" s="3391"/>
      <c r="C1339" s="3681"/>
      <c r="D1339" s="3681"/>
      <c r="E1339" s="3681"/>
      <c r="F1339" s="3681"/>
      <c r="G1339" s="3681"/>
      <c r="H1339" s="3392"/>
      <c r="I1339" s="3683"/>
      <c r="J1339" s="3684"/>
      <c r="K1339" s="1974"/>
      <c r="L1339" s="774"/>
      <c r="M1339" s="767"/>
      <c r="DF1339" s="818"/>
      <c r="DG1339" s="772" t="str">
        <f t="shared" si="37"/>
        <v/>
      </c>
      <c r="DH1339" s="832">
        <v>1429</v>
      </c>
    </row>
    <row r="1340" spans="1:112" s="760" customFormat="1" ht="12" hidden="1" customHeight="1" x14ac:dyDescent="0.15">
      <c r="A1340" s="774"/>
      <c r="B1340" s="3391"/>
      <c r="C1340" s="3681"/>
      <c r="D1340" s="3681"/>
      <c r="E1340" s="3681"/>
      <c r="F1340" s="3681"/>
      <c r="G1340" s="3681"/>
      <c r="H1340" s="3392"/>
      <c r="I1340" s="3683"/>
      <c r="J1340" s="3684"/>
      <c r="K1340" s="1974"/>
      <c r="L1340" s="774"/>
      <c r="M1340" s="767"/>
      <c r="DF1340" s="818"/>
      <c r="DG1340" s="772" t="str">
        <f t="shared" si="37"/>
        <v/>
      </c>
      <c r="DH1340" s="832">
        <v>1430</v>
      </c>
    </row>
    <row r="1341" spans="1:112" s="760" customFormat="1" ht="12" hidden="1" customHeight="1" x14ac:dyDescent="0.15">
      <c r="A1341" s="774"/>
      <c r="B1341" s="3391"/>
      <c r="C1341" s="3681"/>
      <c r="D1341" s="3681"/>
      <c r="E1341" s="3681"/>
      <c r="F1341" s="3681"/>
      <c r="G1341" s="3681"/>
      <c r="H1341" s="3392"/>
      <c r="I1341" s="3683"/>
      <c r="J1341" s="3684"/>
      <c r="K1341" s="1974"/>
      <c r="L1341" s="774"/>
      <c r="M1341" s="767"/>
      <c r="DF1341" s="818"/>
      <c r="DG1341" s="772" t="str">
        <f t="shared" si="37"/>
        <v/>
      </c>
      <c r="DH1341" s="832">
        <v>1431</v>
      </c>
    </row>
    <row r="1342" spans="1:112" s="760" customFormat="1" ht="12" hidden="1" customHeight="1" x14ac:dyDescent="0.15">
      <c r="A1342" s="774"/>
      <c r="B1342" s="3391"/>
      <c r="C1342" s="3681"/>
      <c r="D1342" s="3681"/>
      <c r="E1342" s="3681"/>
      <c r="F1342" s="3681"/>
      <c r="G1342" s="3681"/>
      <c r="H1342" s="3392"/>
      <c r="I1342" s="3683"/>
      <c r="J1342" s="3684"/>
      <c r="K1342" s="1974"/>
      <c r="L1342" s="774"/>
      <c r="M1342" s="767"/>
      <c r="DF1342" s="818"/>
      <c r="DG1342" s="772" t="str">
        <f t="shared" si="37"/>
        <v/>
      </c>
      <c r="DH1342" s="832">
        <v>1432</v>
      </c>
    </row>
    <row r="1343" spans="1:112" s="760" customFormat="1" ht="12" hidden="1" customHeight="1" x14ac:dyDescent="0.15">
      <c r="A1343" s="774"/>
      <c r="B1343" s="3391"/>
      <c r="C1343" s="3681"/>
      <c r="D1343" s="3681"/>
      <c r="E1343" s="3681"/>
      <c r="F1343" s="3681"/>
      <c r="G1343" s="3681"/>
      <c r="H1343" s="3392"/>
      <c r="I1343" s="3683"/>
      <c r="J1343" s="3684"/>
      <c r="K1343" s="1974"/>
      <c r="L1343" s="774"/>
      <c r="M1343" s="767"/>
      <c r="DF1343" s="818"/>
      <c r="DG1343" s="772" t="str">
        <f t="shared" si="37"/>
        <v/>
      </c>
      <c r="DH1343" s="832">
        <v>1433</v>
      </c>
    </row>
    <row r="1344" spans="1:112" s="760" customFormat="1" ht="12" hidden="1" customHeight="1" x14ac:dyDescent="0.15">
      <c r="A1344" s="774"/>
      <c r="B1344" s="3391"/>
      <c r="C1344" s="3681"/>
      <c r="D1344" s="3681"/>
      <c r="E1344" s="3681"/>
      <c r="F1344" s="3681"/>
      <c r="G1344" s="3681"/>
      <c r="H1344" s="3392"/>
      <c r="I1344" s="3683"/>
      <c r="J1344" s="3684"/>
      <c r="K1344" s="1974"/>
      <c r="L1344" s="774"/>
      <c r="M1344" s="767"/>
      <c r="DF1344" s="818"/>
      <c r="DG1344" s="772" t="str">
        <f t="shared" si="37"/>
        <v/>
      </c>
      <c r="DH1344" s="832">
        <v>1434</v>
      </c>
    </row>
    <row r="1345" spans="1:112" s="760" customFormat="1" ht="12" hidden="1" customHeight="1" x14ac:dyDescent="0.15">
      <c r="A1345" s="774"/>
      <c r="B1345" s="3391"/>
      <c r="C1345" s="3681"/>
      <c r="D1345" s="3681"/>
      <c r="E1345" s="3681"/>
      <c r="F1345" s="3681"/>
      <c r="G1345" s="3681"/>
      <c r="H1345" s="3392"/>
      <c r="I1345" s="3683"/>
      <c r="J1345" s="3684"/>
      <c r="K1345" s="1974"/>
      <c r="L1345" s="774"/>
      <c r="M1345" s="767"/>
      <c r="DF1345" s="818"/>
      <c r="DG1345" s="772" t="str">
        <f t="shared" si="37"/>
        <v/>
      </c>
      <c r="DH1345" s="832">
        <v>1435</v>
      </c>
    </row>
    <row r="1346" spans="1:112" s="760" customFormat="1" ht="12" hidden="1" customHeight="1" x14ac:dyDescent="0.15">
      <c r="A1346" s="774"/>
      <c r="B1346" s="3391"/>
      <c r="C1346" s="3681"/>
      <c r="D1346" s="3681"/>
      <c r="E1346" s="3681"/>
      <c r="F1346" s="3681"/>
      <c r="G1346" s="3681"/>
      <c r="H1346" s="3392"/>
      <c r="I1346" s="3683"/>
      <c r="J1346" s="3684"/>
      <c r="K1346" s="1974"/>
      <c r="L1346" s="774"/>
      <c r="M1346" s="767"/>
      <c r="DF1346" s="818"/>
      <c r="DG1346" s="772" t="str">
        <f t="shared" si="37"/>
        <v/>
      </c>
      <c r="DH1346" s="832">
        <v>1436</v>
      </c>
    </row>
    <row r="1347" spans="1:112" s="760" customFormat="1" ht="12" hidden="1" customHeight="1" x14ac:dyDescent="0.15">
      <c r="A1347" s="774"/>
      <c r="B1347" s="3391"/>
      <c r="C1347" s="3681"/>
      <c r="D1347" s="3681"/>
      <c r="E1347" s="3681"/>
      <c r="F1347" s="3681"/>
      <c r="G1347" s="3681"/>
      <c r="H1347" s="3392"/>
      <c r="I1347" s="3683"/>
      <c r="J1347" s="3684"/>
      <c r="K1347" s="1974"/>
      <c r="L1347" s="774"/>
      <c r="M1347" s="767"/>
      <c r="DF1347" s="818"/>
      <c r="DG1347" s="772" t="str">
        <f t="shared" si="37"/>
        <v/>
      </c>
      <c r="DH1347" s="832">
        <v>1437</v>
      </c>
    </row>
    <row r="1348" spans="1:112" s="760" customFormat="1" ht="12" hidden="1" customHeight="1" x14ac:dyDescent="0.15">
      <c r="A1348" s="774"/>
      <c r="B1348" s="3391"/>
      <c r="C1348" s="3681"/>
      <c r="D1348" s="3681"/>
      <c r="E1348" s="3681"/>
      <c r="F1348" s="3681"/>
      <c r="G1348" s="3681"/>
      <c r="H1348" s="3392"/>
      <c r="I1348" s="3683"/>
      <c r="J1348" s="3684"/>
      <c r="K1348" s="1974"/>
      <c r="L1348" s="774"/>
      <c r="M1348" s="767"/>
      <c r="DF1348" s="818"/>
      <c r="DG1348" s="772" t="str">
        <f t="shared" si="37"/>
        <v/>
      </c>
      <c r="DH1348" s="832">
        <v>1438</v>
      </c>
    </row>
    <row r="1349" spans="1:112" s="760" customFormat="1" ht="12" hidden="1" customHeight="1" x14ac:dyDescent="0.15">
      <c r="A1349" s="774"/>
      <c r="B1349" s="3391"/>
      <c r="C1349" s="3681"/>
      <c r="D1349" s="3681"/>
      <c r="E1349" s="3681"/>
      <c r="F1349" s="3681"/>
      <c r="G1349" s="3681"/>
      <c r="H1349" s="3392"/>
      <c r="I1349" s="3683"/>
      <c r="J1349" s="3684"/>
      <c r="K1349" s="1974"/>
      <c r="L1349" s="774"/>
      <c r="M1349" s="767"/>
      <c r="DF1349" s="818"/>
      <c r="DG1349" s="772" t="str">
        <f t="shared" si="37"/>
        <v/>
      </c>
      <c r="DH1349" s="832">
        <v>1439</v>
      </c>
    </row>
    <row r="1350" spans="1:112" s="760" customFormat="1" ht="12" hidden="1" customHeight="1" x14ac:dyDescent="0.15">
      <c r="A1350" s="774"/>
      <c r="B1350" s="3391"/>
      <c r="C1350" s="3681"/>
      <c r="D1350" s="3681"/>
      <c r="E1350" s="3681"/>
      <c r="F1350" s="3681"/>
      <c r="G1350" s="3681"/>
      <c r="H1350" s="3392"/>
      <c r="I1350" s="3683"/>
      <c r="J1350" s="3684"/>
      <c r="K1350" s="1974"/>
      <c r="L1350" s="774"/>
      <c r="M1350" s="767"/>
      <c r="DF1350" s="818"/>
      <c r="DG1350" s="772" t="str">
        <f t="shared" si="37"/>
        <v/>
      </c>
      <c r="DH1350" s="832">
        <v>1440</v>
      </c>
    </row>
    <row r="1351" spans="1:112" s="760" customFormat="1" ht="12" hidden="1" customHeight="1" x14ac:dyDescent="0.15">
      <c r="A1351" s="774"/>
      <c r="B1351" s="3391"/>
      <c r="C1351" s="3681"/>
      <c r="D1351" s="3681"/>
      <c r="E1351" s="3681"/>
      <c r="F1351" s="3681"/>
      <c r="G1351" s="3681"/>
      <c r="H1351" s="3392"/>
      <c r="I1351" s="3683"/>
      <c r="J1351" s="3684"/>
      <c r="K1351" s="1974"/>
      <c r="L1351" s="774"/>
      <c r="M1351" s="767"/>
      <c r="DF1351" s="818"/>
      <c r="DG1351" s="772" t="str">
        <f t="shared" si="37"/>
        <v/>
      </c>
      <c r="DH1351" s="832">
        <v>1441</v>
      </c>
    </row>
    <row r="1352" spans="1:112" s="760" customFormat="1" ht="12" hidden="1" customHeight="1" x14ac:dyDescent="0.15">
      <c r="A1352" s="774"/>
      <c r="B1352" s="3391"/>
      <c r="C1352" s="3681"/>
      <c r="D1352" s="3681"/>
      <c r="E1352" s="3681"/>
      <c r="F1352" s="3681"/>
      <c r="G1352" s="3681"/>
      <c r="H1352" s="3392"/>
      <c r="I1352" s="3683"/>
      <c r="J1352" s="3684"/>
      <c r="K1352" s="1974"/>
      <c r="L1352" s="774"/>
      <c r="M1352" s="767"/>
      <c r="DF1352" s="818"/>
      <c r="DG1352" s="772" t="str">
        <f t="shared" si="37"/>
        <v/>
      </c>
      <c r="DH1352" s="832">
        <v>1442</v>
      </c>
    </row>
    <row r="1353" spans="1:112" s="760" customFormat="1" ht="12" hidden="1" customHeight="1" x14ac:dyDescent="0.15">
      <c r="A1353" s="774"/>
      <c r="B1353" s="3391"/>
      <c r="C1353" s="3681"/>
      <c r="D1353" s="3681"/>
      <c r="E1353" s="3681"/>
      <c r="F1353" s="3681"/>
      <c r="G1353" s="3681"/>
      <c r="H1353" s="3392"/>
      <c r="I1353" s="3683"/>
      <c r="J1353" s="3684"/>
      <c r="K1353" s="1974"/>
      <c r="L1353" s="774"/>
      <c r="M1353" s="767"/>
      <c r="DF1353" s="818"/>
      <c r="DG1353" s="772" t="str">
        <f t="shared" si="37"/>
        <v/>
      </c>
      <c r="DH1353" s="832">
        <v>1443</v>
      </c>
    </row>
    <row r="1354" spans="1:112" s="760" customFormat="1" ht="12" hidden="1" customHeight="1" x14ac:dyDescent="0.15">
      <c r="A1354" s="774"/>
      <c r="B1354" s="3391"/>
      <c r="C1354" s="3681"/>
      <c r="D1354" s="3681"/>
      <c r="E1354" s="3681"/>
      <c r="F1354" s="3681"/>
      <c r="G1354" s="3681"/>
      <c r="H1354" s="3392"/>
      <c r="I1354" s="3683"/>
      <c r="J1354" s="3684"/>
      <c r="K1354" s="1974"/>
      <c r="L1354" s="774"/>
      <c r="M1354" s="767"/>
      <c r="DF1354" s="818"/>
      <c r="DG1354" s="772" t="str">
        <f t="shared" si="37"/>
        <v/>
      </c>
      <c r="DH1354" s="832">
        <v>1444</v>
      </c>
    </row>
    <row r="1355" spans="1:112" s="760" customFormat="1" ht="12.75" hidden="1" customHeight="1" x14ac:dyDescent="0.15">
      <c r="A1355" s="774"/>
      <c r="B1355" s="3391"/>
      <c r="C1355" s="3681"/>
      <c r="D1355" s="3681"/>
      <c r="E1355" s="3681"/>
      <c r="F1355" s="3681"/>
      <c r="G1355" s="3681"/>
      <c r="H1355" s="3392"/>
      <c r="I1355" s="3683"/>
      <c r="J1355" s="3684"/>
      <c r="K1355" s="1974"/>
      <c r="L1355" s="774"/>
      <c r="M1355" s="767"/>
      <c r="DF1355" s="818"/>
      <c r="DG1355" s="772" t="str">
        <f t="shared" si="37"/>
        <v/>
      </c>
      <c r="DH1355" s="832">
        <v>1445</v>
      </c>
    </row>
    <row r="1356" spans="1:112" s="760" customFormat="1" ht="12" hidden="1" customHeight="1" x14ac:dyDescent="0.15">
      <c r="A1356" s="774"/>
      <c r="B1356" s="3391"/>
      <c r="C1356" s="3681"/>
      <c r="D1356" s="3681"/>
      <c r="E1356" s="3681"/>
      <c r="F1356" s="3681"/>
      <c r="G1356" s="3681"/>
      <c r="H1356" s="3392"/>
      <c r="I1356" s="3683"/>
      <c r="J1356" s="3684"/>
      <c r="K1356" s="1974"/>
      <c r="L1356" s="774"/>
      <c r="M1356" s="767"/>
      <c r="DF1356" s="818"/>
      <c r="DG1356" s="772" t="str">
        <f t="shared" si="37"/>
        <v/>
      </c>
      <c r="DH1356" s="832">
        <v>1446</v>
      </c>
    </row>
    <row r="1357" spans="1:112" s="760" customFormat="1" ht="12" hidden="1" customHeight="1" x14ac:dyDescent="0.15">
      <c r="A1357" s="774"/>
      <c r="B1357" s="3391"/>
      <c r="C1357" s="3681"/>
      <c r="D1357" s="3681"/>
      <c r="E1357" s="3681"/>
      <c r="F1357" s="3681"/>
      <c r="G1357" s="3681"/>
      <c r="H1357" s="3392"/>
      <c r="I1357" s="3683"/>
      <c r="J1357" s="3684"/>
      <c r="K1357" s="1974"/>
      <c r="L1357" s="774"/>
      <c r="M1357" s="767"/>
      <c r="DF1357" s="818"/>
      <c r="DG1357" s="772" t="str">
        <f t="shared" si="37"/>
        <v/>
      </c>
      <c r="DH1357" s="832">
        <v>1447</v>
      </c>
    </row>
    <row r="1358" spans="1:112" s="760" customFormat="1" ht="12" hidden="1" customHeight="1" x14ac:dyDescent="0.15">
      <c r="A1358" s="774"/>
      <c r="B1358" s="3391"/>
      <c r="C1358" s="3681"/>
      <c r="D1358" s="3681"/>
      <c r="E1358" s="3681"/>
      <c r="F1358" s="3681"/>
      <c r="G1358" s="3681"/>
      <c r="H1358" s="3392"/>
      <c r="I1358" s="3683"/>
      <c r="J1358" s="3684"/>
      <c r="K1358" s="1974"/>
      <c r="L1358" s="774"/>
      <c r="M1358" s="767"/>
      <c r="DF1358" s="818"/>
      <c r="DG1358" s="772" t="str">
        <f t="shared" si="37"/>
        <v/>
      </c>
      <c r="DH1358" s="832">
        <v>1448</v>
      </c>
    </row>
    <row r="1359" spans="1:112" s="760" customFormat="1" ht="12" hidden="1" customHeight="1" x14ac:dyDescent="0.15">
      <c r="A1359" s="774"/>
      <c r="B1359" s="3391"/>
      <c r="C1359" s="3681"/>
      <c r="D1359" s="3681"/>
      <c r="E1359" s="3681"/>
      <c r="F1359" s="3681"/>
      <c r="G1359" s="3681"/>
      <c r="H1359" s="3392"/>
      <c r="I1359" s="3683"/>
      <c r="J1359" s="3684"/>
      <c r="K1359" s="1974"/>
      <c r="L1359" s="774"/>
      <c r="M1359" s="767"/>
      <c r="DF1359" s="818"/>
      <c r="DG1359" s="772" t="str">
        <f t="shared" si="37"/>
        <v/>
      </c>
      <c r="DH1359" s="832">
        <v>1449</v>
      </c>
    </row>
    <row r="1360" spans="1:112" s="760" customFormat="1" ht="12" hidden="1" customHeight="1" x14ac:dyDescent="0.15">
      <c r="A1360" s="774"/>
      <c r="B1360" s="3391"/>
      <c r="C1360" s="3681"/>
      <c r="D1360" s="3681"/>
      <c r="E1360" s="3681"/>
      <c r="F1360" s="3681"/>
      <c r="G1360" s="3681"/>
      <c r="H1360" s="3392"/>
      <c r="I1360" s="3683"/>
      <c r="J1360" s="3684"/>
      <c r="K1360" s="1974"/>
      <c r="L1360" s="774"/>
      <c r="M1360" s="767"/>
      <c r="DF1360" s="818"/>
      <c r="DG1360" s="772" t="str">
        <f t="shared" si="37"/>
        <v/>
      </c>
      <c r="DH1360" s="832">
        <v>1450</v>
      </c>
    </row>
    <row r="1361" spans="1:112" s="760" customFormat="1" ht="12" hidden="1" customHeight="1" x14ac:dyDescent="0.15">
      <c r="A1361" s="774"/>
      <c r="B1361" s="3391"/>
      <c r="C1361" s="3681"/>
      <c r="D1361" s="3681"/>
      <c r="E1361" s="3681"/>
      <c r="F1361" s="3681"/>
      <c r="G1361" s="3681"/>
      <c r="H1361" s="3392"/>
      <c r="I1361" s="3683"/>
      <c r="J1361" s="3684"/>
      <c r="K1361" s="1974"/>
      <c r="L1361" s="774"/>
      <c r="M1361" s="767"/>
      <c r="DF1361" s="818"/>
      <c r="DG1361" s="772" t="str">
        <f t="shared" si="37"/>
        <v/>
      </c>
      <c r="DH1361" s="832">
        <v>1451</v>
      </c>
    </row>
    <row r="1362" spans="1:112" s="760" customFormat="1" ht="12" hidden="1" customHeight="1" x14ac:dyDescent="0.15">
      <c r="A1362" s="774"/>
      <c r="B1362" s="3391"/>
      <c r="C1362" s="3681"/>
      <c r="D1362" s="3681"/>
      <c r="E1362" s="3681"/>
      <c r="F1362" s="3681"/>
      <c r="G1362" s="3681"/>
      <c r="H1362" s="3392"/>
      <c r="I1362" s="3683"/>
      <c r="J1362" s="3684"/>
      <c r="K1362" s="1974"/>
      <c r="L1362" s="774"/>
      <c r="M1362" s="767"/>
      <c r="DF1362" s="818"/>
      <c r="DG1362" s="772" t="str">
        <f t="shared" si="37"/>
        <v/>
      </c>
      <c r="DH1362" s="832">
        <v>1452</v>
      </c>
    </row>
    <row r="1363" spans="1:112" s="760" customFormat="1" ht="12" hidden="1" customHeight="1" x14ac:dyDescent="0.15">
      <c r="A1363" s="774"/>
      <c r="B1363" s="3391"/>
      <c r="C1363" s="3681"/>
      <c r="D1363" s="3681"/>
      <c r="E1363" s="3681"/>
      <c r="F1363" s="3681"/>
      <c r="G1363" s="3681"/>
      <c r="H1363" s="3392"/>
      <c r="I1363" s="3683"/>
      <c r="J1363" s="3684"/>
      <c r="K1363" s="1974"/>
      <c r="L1363" s="774"/>
      <c r="M1363" s="767"/>
      <c r="DF1363" s="818"/>
      <c r="DG1363" s="772" t="str">
        <f t="shared" si="37"/>
        <v/>
      </c>
      <c r="DH1363" s="832">
        <v>1453</v>
      </c>
    </row>
    <row r="1364" spans="1:112" s="760" customFormat="1" ht="12" hidden="1" customHeight="1" x14ac:dyDescent="0.15">
      <c r="A1364" s="774"/>
      <c r="B1364" s="3391"/>
      <c r="C1364" s="3681"/>
      <c r="D1364" s="3681"/>
      <c r="E1364" s="3681"/>
      <c r="F1364" s="3681"/>
      <c r="G1364" s="3681"/>
      <c r="H1364" s="3392"/>
      <c r="I1364" s="3683"/>
      <c r="J1364" s="3684"/>
      <c r="K1364" s="1974"/>
      <c r="L1364" s="774"/>
      <c r="M1364" s="767"/>
      <c r="DF1364" s="818"/>
      <c r="DG1364" s="772" t="str">
        <f t="shared" si="37"/>
        <v/>
      </c>
      <c r="DH1364" s="832">
        <v>1454</v>
      </c>
    </row>
    <row r="1365" spans="1:112" s="760" customFormat="1" ht="12.75" hidden="1" customHeight="1" x14ac:dyDescent="0.15">
      <c r="A1365" s="774"/>
      <c r="B1365" s="3391"/>
      <c r="C1365" s="3681"/>
      <c r="D1365" s="3681"/>
      <c r="E1365" s="3681"/>
      <c r="F1365" s="3681"/>
      <c r="G1365" s="3681"/>
      <c r="H1365" s="3392"/>
      <c r="I1365" s="3683"/>
      <c r="J1365" s="3684"/>
      <c r="K1365" s="1974"/>
      <c r="L1365" s="774"/>
      <c r="M1365" s="767"/>
      <c r="DF1365" s="818"/>
      <c r="DG1365" s="772" t="str">
        <f t="shared" si="37"/>
        <v/>
      </c>
      <c r="DH1365" s="832">
        <v>1455</v>
      </c>
    </row>
    <row r="1366" spans="1:112" s="760" customFormat="1" ht="12" hidden="1" customHeight="1" x14ac:dyDescent="0.15">
      <c r="A1366" s="774"/>
      <c r="B1366" s="3391"/>
      <c r="C1366" s="3681"/>
      <c r="D1366" s="3681"/>
      <c r="E1366" s="3681"/>
      <c r="F1366" s="3681"/>
      <c r="G1366" s="3681"/>
      <c r="H1366" s="3392"/>
      <c r="I1366" s="3683"/>
      <c r="J1366" s="3684"/>
      <c r="K1366" s="1974"/>
      <c r="L1366" s="774"/>
      <c r="M1366" s="767"/>
      <c r="DF1366" s="818"/>
      <c r="DG1366" s="772" t="str">
        <f t="shared" si="37"/>
        <v/>
      </c>
      <c r="DH1366" s="832">
        <v>1456</v>
      </c>
    </row>
    <row r="1367" spans="1:112" s="760" customFormat="1" ht="12" hidden="1" customHeight="1" x14ac:dyDescent="0.15">
      <c r="A1367" s="774"/>
      <c r="B1367" s="3391"/>
      <c r="C1367" s="3681"/>
      <c r="D1367" s="3681"/>
      <c r="E1367" s="3681"/>
      <c r="F1367" s="3681"/>
      <c r="G1367" s="3681"/>
      <c r="H1367" s="3392"/>
      <c r="I1367" s="3683"/>
      <c r="J1367" s="3684"/>
      <c r="K1367" s="1974"/>
      <c r="L1367" s="774"/>
      <c r="M1367" s="767"/>
      <c r="DF1367" s="818"/>
      <c r="DG1367" s="772" t="str">
        <f t="shared" si="37"/>
        <v/>
      </c>
      <c r="DH1367" s="832">
        <v>1457</v>
      </c>
    </row>
    <row r="1368" spans="1:112" s="760" customFormat="1" ht="12" hidden="1" customHeight="1" x14ac:dyDescent="0.15">
      <c r="A1368" s="774"/>
      <c r="B1368" s="3391"/>
      <c r="C1368" s="3681"/>
      <c r="D1368" s="3681"/>
      <c r="E1368" s="3681"/>
      <c r="F1368" s="3681"/>
      <c r="G1368" s="3681"/>
      <c r="H1368" s="3392"/>
      <c r="I1368" s="3683"/>
      <c r="J1368" s="3684"/>
      <c r="K1368" s="1974"/>
      <c r="L1368" s="774"/>
      <c r="M1368" s="767"/>
      <c r="DF1368" s="818"/>
      <c r="DG1368" s="772" t="str">
        <f t="shared" si="37"/>
        <v/>
      </c>
      <c r="DH1368" s="832">
        <v>1458</v>
      </c>
    </row>
    <row r="1369" spans="1:112" s="760" customFormat="1" ht="12" hidden="1" customHeight="1" x14ac:dyDescent="0.15">
      <c r="A1369" s="774"/>
      <c r="B1369" s="3391"/>
      <c r="C1369" s="3681"/>
      <c r="D1369" s="3681"/>
      <c r="E1369" s="3681"/>
      <c r="F1369" s="3681"/>
      <c r="G1369" s="3681"/>
      <c r="H1369" s="3392"/>
      <c r="I1369" s="3683"/>
      <c r="J1369" s="3684"/>
      <c r="K1369" s="1974"/>
      <c r="L1369" s="774"/>
      <c r="M1369" s="767"/>
      <c r="DF1369" s="818"/>
      <c r="DG1369" s="772" t="str">
        <f t="shared" si="37"/>
        <v/>
      </c>
      <c r="DH1369" s="832">
        <v>1459</v>
      </c>
    </row>
    <row r="1370" spans="1:112" s="760" customFormat="1" ht="12" hidden="1" customHeight="1" x14ac:dyDescent="0.15">
      <c r="A1370" s="774"/>
      <c r="B1370" s="3391"/>
      <c r="C1370" s="3681"/>
      <c r="D1370" s="3681"/>
      <c r="E1370" s="3681"/>
      <c r="F1370" s="3681"/>
      <c r="G1370" s="3681"/>
      <c r="H1370" s="3392"/>
      <c r="I1370" s="3683"/>
      <c r="J1370" s="3684"/>
      <c r="K1370" s="1974"/>
      <c r="L1370" s="774"/>
      <c r="M1370" s="767"/>
      <c r="DF1370" s="818"/>
      <c r="DG1370" s="772" t="str">
        <f t="shared" si="37"/>
        <v/>
      </c>
      <c r="DH1370" s="832">
        <v>1460</v>
      </c>
    </row>
    <row r="1371" spans="1:112" s="760" customFormat="1" ht="12" hidden="1" customHeight="1" x14ac:dyDescent="0.15">
      <c r="A1371" s="774"/>
      <c r="B1371" s="3391"/>
      <c r="C1371" s="3681"/>
      <c r="D1371" s="3681"/>
      <c r="E1371" s="3681"/>
      <c r="F1371" s="3681"/>
      <c r="G1371" s="3681"/>
      <c r="H1371" s="3392"/>
      <c r="I1371" s="3683"/>
      <c r="J1371" s="3684"/>
      <c r="K1371" s="1974"/>
      <c r="L1371" s="774"/>
      <c r="M1371" s="767"/>
      <c r="DF1371" s="818"/>
      <c r="DG1371" s="772" t="str">
        <f t="shared" si="37"/>
        <v/>
      </c>
      <c r="DH1371" s="832">
        <v>1461</v>
      </c>
    </row>
    <row r="1372" spans="1:112" s="760" customFormat="1" ht="12" hidden="1" customHeight="1" x14ac:dyDescent="0.15">
      <c r="A1372" s="774"/>
      <c r="B1372" s="3391"/>
      <c r="C1372" s="3681"/>
      <c r="D1372" s="3681"/>
      <c r="E1372" s="3681"/>
      <c r="F1372" s="3681"/>
      <c r="G1372" s="3681"/>
      <c r="H1372" s="3392"/>
      <c r="I1372" s="3683"/>
      <c r="J1372" s="3684"/>
      <c r="K1372" s="1974"/>
      <c r="L1372" s="774"/>
      <c r="M1372" s="767"/>
      <c r="DF1372" s="818"/>
      <c r="DG1372" s="772" t="str">
        <f t="shared" si="37"/>
        <v/>
      </c>
      <c r="DH1372" s="832">
        <v>1462</v>
      </c>
    </row>
    <row r="1373" spans="1:112" s="760" customFormat="1" ht="12" hidden="1" customHeight="1" x14ac:dyDescent="0.15">
      <c r="A1373" s="774"/>
      <c r="B1373" s="3391"/>
      <c r="C1373" s="3681"/>
      <c r="D1373" s="3681"/>
      <c r="E1373" s="3681"/>
      <c r="F1373" s="3681"/>
      <c r="G1373" s="3681"/>
      <c r="H1373" s="3392"/>
      <c r="I1373" s="3683"/>
      <c r="J1373" s="3684"/>
      <c r="K1373" s="1974"/>
      <c r="L1373" s="774"/>
      <c r="M1373" s="767"/>
      <c r="DF1373" s="818"/>
      <c r="DG1373" s="772" t="str">
        <f t="shared" si="37"/>
        <v/>
      </c>
      <c r="DH1373" s="832">
        <v>1463</v>
      </c>
    </row>
    <row r="1374" spans="1:112" s="760" customFormat="1" ht="12" hidden="1" customHeight="1" x14ac:dyDescent="0.15">
      <c r="A1374" s="774"/>
      <c r="B1374" s="3391"/>
      <c r="C1374" s="3681"/>
      <c r="D1374" s="3681"/>
      <c r="E1374" s="3681"/>
      <c r="F1374" s="3681"/>
      <c r="G1374" s="3681"/>
      <c r="H1374" s="3392"/>
      <c r="I1374" s="3683"/>
      <c r="J1374" s="3684"/>
      <c r="K1374" s="1974"/>
      <c r="L1374" s="774"/>
      <c r="M1374" s="767"/>
      <c r="DF1374" s="818"/>
      <c r="DG1374" s="772" t="str">
        <f t="shared" si="37"/>
        <v/>
      </c>
      <c r="DH1374" s="832">
        <v>1464</v>
      </c>
    </row>
    <row r="1375" spans="1:112" s="760" customFormat="1" ht="12.75" hidden="1" customHeight="1" x14ac:dyDescent="0.15">
      <c r="A1375" s="774"/>
      <c r="B1375" s="3391"/>
      <c r="C1375" s="3681"/>
      <c r="D1375" s="3681"/>
      <c r="E1375" s="3681"/>
      <c r="F1375" s="3681"/>
      <c r="G1375" s="3681"/>
      <c r="H1375" s="3392"/>
      <c r="I1375" s="3683"/>
      <c r="J1375" s="3684"/>
      <c r="K1375" s="1974"/>
      <c r="L1375" s="774"/>
      <c r="M1375" s="767"/>
      <c r="DF1375" s="818"/>
      <c r="DG1375" s="772" t="str">
        <f t="shared" si="37"/>
        <v/>
      </c>
      <c r="DH1375" s="832">
        <v>1465</v>
      </c>
    </row>
    <row r="1376" spans="1:112" s="760" customFormat="1" ht="12" hidden="1" customHeight="1" x14ac:dyDescent="0.15">
      <c r="A1376" s="774"/>
      <c r="B1376" s="3391"/>
      <c r="C1376" s="3681"/>
      <c r="D1376" s="3681"/>
      <c r="E1376" s="3681"/>
      <c r="F1376" s="3681"/>
      <c r="G1376" s="3681"/>
      <c r="H1376" s="3392"/>
      <c r="I1376" s="3683"/>
      <c r="J1376" s="3684"/>
      <c r="K1376" s="1974"/>
      <c r="L1376" s="774"/>
      <c r="M1376" s="767"/>
      <c r="DF1376" s="818"/>
      <c r="DG1376" s="772" t="str">
        <f t="shared" si="37"/>
        <v/>
      </c>
      <c r="DH1376" s="832">
        <v>1466</v>
      </c>
    </row>
    <row r="1377" spans="1:112" s="760" customFormat="1" ht="12" hidden="1" customHeight="1" x14ac:dyDescent="0.15">
      <c r="A1377" s="774"/>
      <c r="B1377" s="3391"/>
      <c r="C1377" s="3681"/>
      <c r="D1377" s="3681"/>
      <c r="E1377" s="3681"/>
      <c r="F1377" s="3681"/>
      <c r="G1377" s="3681"/>
      <c r="H1377" s="3392"/>
      <c r="I1377" s="3683"/>
      <c r="J1377" s="3684"/>
      <c r="K1377" s="1974"/>
      <c r="L1377" s="774"/>
      <c r="M1377" s="767"/>
      <c r="DF1377" s="818"/>
      <c r="DG1377" s="772" t="str">
        <f t="shared" si="37"/>
        <v/>
      </c>
      <c r="DH1377" s="832">
        <v>1467</v>
      </c>
    </row>
    <row r="1378" spans="1:112" s="760" customFormat="1" ht="12" hidden="1" customHeight="1" x14ac:dyDescent="0.15">
      <c r="A1378" s="774"/>
      <c r="B1378" s="3391"/>
      <c r="C1378" s="3681"/>
      <c r="D1378" s="3681"/>
      <c r="E1378" s="3681"/>
      <c r="F1378" s="3681"/>
      <c r="G1378" s="3681"/>
      <c r="H1378" s="3392"/>
      <c r="I1378" s="3683"/>
      <c r="J1378" s="3684"/>
      <c r="K1378" s="1974"/>
      <c r="L1378" s="774"/>
      <c r="M1378" s="767"/>
      <c r="DF1378" s="818"/>
      <c r="DG1378" s="772" t="str">
        <f t="shared" si="37"/>
        <v/>
      </c>
      <c r="DH1378" s="832">
        <v>1468</v>
      </c>
    </row>
    <row r="1379" spans="1:112" s="760" customFormat="1" ht="12" hidden="1" customHeight="1" x14ac:dyDescent="0.15">
      <c r="A1379" s="774"/>
      <c r="B1379" s="3391"/>
      <c r="C1379" s="3681"/>
      <c r="D1379" s="3681"/>
      <c r="E1379" s="3681"/>
      <c r="F1379" s="3681"/>
      <c r="G1379" s="3681"/>
      <c r="H1379" s="3392"/>
      <c r="I1379" s="3683"/>
      <c r="J1379" s="3684"/>
      <c r="K1379" s="1974"/>
      <c r="L1379" s="774"/>
      <c r="M1379" s="767"/>
      <c r="DF1379" s="818"/>
      <c r="DG1379" s="772" t="str">
        <f t="shared" si="37"/>
        <v/>
      </c>
      <c r="DH1379" s="832">
        <v>1469</v>
      </c>
    </row>
    <row r="1380" spans="1:112" s="760" customFormat="1" ht="12" hidden="1" customHeight="1" x14ac:dyDescent="0.15">
      <c r="A1380" s="774"/>
      <c r="B1380" s="3391"/>
      <c r="C1380" s="3681"/>
      <c r="D1380" s="3681"/>
      <c r="E1380" s="3681"/>
      <c r="F1380" s="3681"/>
      <c r="G1380" s="3681"/>
      <c r="H1380" s="3392"/>
      <c r="I1380" s="3683"/>
      <c r="J1380" s="3684"/>
      <c r="K1380" s="1974"/>
      <c r="L1380" s="774"/>
      <c r="M1380" s="767"/>
      <c r="DF1380" s="818"/>
      <c r="DG1380" s="772" t="str">
        <f t="shared" si="37"/>
        <v/>
      </c>
      <c r="DH1380" s="832">
        <v>1470</v>
      </c>
    </row>
    <row r="1381" spans="1:112" s="760" customFormat="1" ht="12" hidden="1" customHeight="1" x14ac:dyDescent="0.15">
      <c r="A1381" s="774"/>
      <c r="B1381" s="3391"/>
      <c r="C1381" s="3681"/>
      <c r="D1381" s="3681"/>
      <c r="E1381" s="3681"/>
      <c r="F1381" s="3681"/>
      <c r="G1381" s="3681"/>
      <c r="H1381" s="3392"/>
      <c r="I1381" s="3683"/>
      <c r="J1381" s="3684"/>
      <c r="K1381" s="1974"/>
      <c r="L1381" s="774"/>
      <c r="M1381" s="767"/>
      <c r="DF1381" s="818"/>
      <c r="DG1381" s="772" t="str">
        <f t="shared" si="37"/>
        <v/>
      </c>
      <c r="DH1381" s="832">
        <v>1471</v>
      </c>
    </row>
    <row r="1382" spans="1:112" s="760" customFormat="1" ht="12" hidden="1" customHeight="1" x14ac:dyDescent="0.15">
      <c r="A1382" s="774"/>
      <c r="B1382" s="3391"/>
      <c r="C1382" s="3681"/>
      <c r="D1382" s="3681"/>
      <c r="E1382" s="3681"/>
      <c r="F1382" s="3681"/>
      <c r="G1382" s="3681"/>
      <c r="H1382" s="3392"/>
      <c r="I1382" s="3683"/>
      <c r="J1382" s="3684"/>
      <c r="K1382" s="1974"/>
      <c r="L1382" s="774"/>
      <c r="M1382" s="767"/>
      <c r="DF1382" s="818"/>
      <c r="DG1382" s="772" t="str">
        <f t="shared" si="37"/>
        <v/>
      </c>
      <c r="DH1382" s="832">
        <v>1472</v>
      </c>
    </row>
    <row r="1383" spans="1:112" s="760" customFormat="1" ht="12" hidden="1" customHeight="1" x14ac:dyDescent="0.15">
      <c r="A1383" s="774"/>
      <c r="B1383" s="3391"/>
      <c r="C1383" s="3681"/>
      <c r="D1383" s="3681"/>
      <c r="E1383" s="3681"/>
      <c r="F1383" s="3681"/>
      <c r="G1383" s="3681"/>
      <c r="H1383" s="3392"/>
      <c r="I1383" s="3683"/>
      <c r="J1383" s="3684"/>
      <c r="K1383" s="1974"/>
      <c r="L1383" s="774"/>
      <c r="M1383" s="767"/>
      <c r="DF1383" s="818"/>
      <c r="DG1383" s="772" t="str">
        <f t="shared" si="37"/>
        <v/>
      </c>
      <c r="DH1383" s="832">
        <v>1473</v>
      </c>
    </row>
    <row r="1384" spans="1:112" s="760" customFormat="1" ht="12" hidden="1" customHeight="1" x14ac:dyDescent="0.15">
      <c r="A1384" s="774"/>
      <c r="B1384" s="3391"/>
      <c r="C1384" s="3681"/>
      <c r="D1384" s="3681"/>
      <c r="E1384" s="3681"/>
      <c r="F1384" s="3681"/>
      <c r="G1384" s="3681"/>
      <c r="H1384" s="3392"/>
      <c r="I1384" s="3683"/>
      <c r="J1384" s="3684"/>
      <c r="K1384" s="1974"/>
      <c r="L1384" s="774"/>
      <c r="M1384" s="767"/>
      <c r="DF1384" s="818"/>
      <c r="DG1384" s="772" t="str">
        <f t="shared" si="37"/>
        <v/>
      </c>
      <c r="DH1384" s="832">
        <v>1474</v>
      </c>
    </row>
    <row r="1385" spans="1:112" s="760" customFormat="1" ht="12" hidden="1" customHeight="1" x14ac:dyDescent="0.15">
      <c r="A1385" s="774"/>
      <c r="B1385" s="3391"/>
      <c r="C1385" s="3681"/>
      <c r="D1385" s="3681"/>
      <c r="E1385" s="3681"/>
      <c r="F1385" s="3681"/>
      <c r="G1385" s="3681"/>
      <c r="H1385" s="3392"/>
      <c r="I1385" s="3683"/>
      <c r="J1385" s="3684"/>
      <c r="K1385" s="1974"/>
      <c r="L1385" s="774"/>
      <c r="M1385" s="767"/>
      <c r="DF1385" s="818"/>
      <c r="DG1385" s="772" t="str">
        <f t="shared" si="37"/>
        <v/>
      </c>
      <c r="DH1385" s="832">
        <v>1475</v>
      </c>
    </row>
    <row r="1386" spans="1:112" s="760" customFormat="1" ht="12" hidden="1" customHeight="1" x14ac:dyDescent="0.15">
      <c r="A1386" s="774"/>
      <c r="B1386" s="3391"/>
      <c r="C1386" s="3681"/>
      <c r="D1386" s="3681"/>
      <c r="E1386" s="3681"/>
      <c r="F1386" s="3681"/>
      <c r="G1386" s="3681"/>
      <c r="H1386" s="3392"/>
      <c r="I1386" s="3683"/>
      <c r="J1386" s="3684"/>
      <c r="K1386" s="1974"/>
      <c r="L1386" s="774"/>
      <c r="M1386" s="767"/>
      <c r="DF1386" s="818"/>
      <c r="DG1386" s="772" t="str">
        <f t="shared" si="37"/>
        <v/>
      </c>
      <c r="DH1386" s="832">
        <v>1476</v>
      </c>
    </row>
    <row r="1387" spans="1:112" s="760" customFormat="1" ht="12" hidden="1" customHeight="1" x14ac:dyDescent="0.15">
      <c r="A1387" s="774"/>
      <c r="B1387" s="3391"/>
      <c r="C1387" s="3681"/>
      <c r="D1387" s="3681"/>
      <c r="E1387" s="3681"/>
      <c r="F1387" s="3681"/>
      <c r="G1387" s="3681"/>
      <c r="H1387" s="3392"/>
      <c r="I1387" s="3683"/>
      <c r="J1387" s="3684"/>
      <c r="K1387" s="1974"/>
      <c r="L1387" s="774"/>
      <c r="M1387" s="767"/>
      <c r="DF1387" s="818"/>
      <c r="DG1387" s="772" t="str">
        <f t="shared" si="37"/>
        <v/>
      </c>
      <c r="DH1387" s="832">
        <v>1477</v>
      </c>
    </row>
    <row r="1388" spans="1:112" s="760" customFormat="1" ht="12" hidden="1" customHeight="1" x14ac:dyDescent="0.15">
      <c r="A1388" s="774"/>
      <c r="B1388" s="3391"/>
      <c r="C1388" s="3681"/>
      <c r="D1388" s="3681"/>
      <c r="E1388" s="3681"/>
      <c r="F1388" s="3681"/>
      <c r="G1388" s="3681"/>
      <c r="H1388" s="3392"/>
      <c r="I1388" s="3683"/>
      <c r="J1388" s="3684"/>
      <c r="K1388" s="1974"/>
      <c r="L1388" s="774"/>
      <c r="M1388" s="767"/>
      <c r="DF1388" s="818"/>
      <c r="DG1388" s="772" t="str">
        <f t="shared" si="37"/>
        <v/>
      </c>
      <c r="DH1388" s="832">
        <v>1478</v>
      </c>
    </row>
    <row r="1389" spans="1:112" s="760" customFormat="1" ht="12" hidden="1" customHeight="1" x14ac:dyDescent="0.15">
      <c r="A1389" s="774"/>
      <c r="B1389" s="3391"/>
      <c r="C1389" s="3681"/>
      <c r="D1389" s="3681"/>
      <c r="E1389" s="3681"/>
      <c r="F1389" s="3681"/>
      <c r="G1389" s="3681"/>
      <c r="H1389" s="3392"/>
      <c r="I1389" s="3683"/>
      <c r="J1389" s="3684"/>
      <c r="K1389" s="1974"/>
      <c r="L1389" s="774"/>
      <c r="M1389" s="767"/>
      <c r="DF1389" s="818"/>
      <c r="DG1389" s="772" t="str">
        <f t="shared" si="37"/>
        <v/>
      </c>
      <c r="DH1389" s="832">
        <v>1479</v>
      </c>
    </row>
    <row r="1390" spans="1:112" s="760" customFormat="1" ht="12" hidden="1" customHeight="1" x14ac:dyDescent="0.15">
      <c r="A1390" s="774"/>
      <c r="B1390" s="3391"/>
      <c r="C1390" s="3681"/>
      <c r="D1390" s="3681"/>
      <c r="E1390" s="3681"/>
      <c r="F1390" s="3681"/>
      <c r="G1390" s="3681"/>
      <c r="H1390" s="3392"/>
      <c r="I1390" s="3683"/>
      <c r="J1390" s="3684"/>
      <c r="K1390" s="1974"/>
      <c r="L1390" s="774"/>
      <c r="M1390" s="767"/>
      <c r="DF1390" s="818"/>
      <c r="DG1390" s="772" t="str">
        <f t="shared" si="37"/>
        <v/>
      </c>
      <c r="DH1390" s="832">
        <v>1480</v>
      </c>
    </row>
    <row r="1391" spans="1:112" s="760" customFormat="1" ht="12" hidden="1" customHeight="1" x14ac:dyDescent="0.15">
      <c r="A1391" s="774"/>
      <c r="B1391" s="3391"/>
      <c r="C1391" s="3681"/>
      <c r="D1391" s="3681"/>
      <c r="E1391" s="3681"/>
      <c r="F1391" s="3681"/>
      <c r="G1391" s="3681"/>
      <c r="H1391" s="3392"/>
      <c r="I1391" s="3683"/>
      <c r="J1391" s="3684"/>
      <c r="K1391" s="1974"/>
      <c r="L1391" s="774"/>
      <c r="M1391" s="767"/>
      <c r="DF1391" s="818"/>
      <c r="DG1391" s="772" t="str">
        <f t="shared" si="37"/>
        <v/>
      </c>
      <c r="DH1391" s="832">
        <v>1481</v>
      </c>
    </row>
    <row r="1392" spans="1:112" s="760" customFormat="1" ht="12" hidden="1" customHeight="1" x14ac:dyDescent="0.15">
      <c r="A1392" s="774"/>
      <c r="B1392" s="3391"/>
      <c r="C1392" s="3681"/>
      <c r="D1392" s="3681"/>
      <c r="E1392" s="3681"/>
      <c r="F1392" s="3681"/>
      <c r="G1392" s="3681"/>
      <c r="H1392" s="3392"/>
      <c r="I1392" s="3683"/>
      <c r="J1392" s="3684"/>
      <c r="K1392" s="1974"/>
      <c r="L1392" s="774"/>
      <c r="M1392" s="767"/>
      <c r="DF1392" s="818"/>
      <c r="DG1392" s="772" t="str">
        <f t="shared" si="37"/>
        <v/>
      </c>
      <c r="DH1392" s="832">
        <v>1482</v>
      </c>
    </row>
    <row r="1393" spans="1:112" s="760" customFormat="1" ht="12.75" hidden="1" customHeight="1" x14ac:dyDescent="0.15">
      <c r="A1393" s="774"/>
      <c r="B1393" s="3391"/>
      <c r="C1393" s="3681"/>
      <c r="D1393" s="3681"/>
      <c r="E1393" s="3681"/>
      <c r="F1393" s="3681"/>
      <c r="G1393" s="3681"/>
      <c r="H1393" s="3392"/>
      <c r="I1393" s="3683"/>
      <c r="J1393" s="3684"/>
      <c r="K1393" s="1974"/>
      <c r="L1393" s="774"/>
      <c r="M1393" s="767"/>
      <c r="DF1393" s="818"/>
      <c r="DG1393" s="772" t="str">
        <f t="shared" si="37"/>
        <v/>
      </c>
      <c r="DH1393" s="832">
        <v>1483</v>
      </c>
    </row>
    <row r="1394" spans="1:112" s="760" customFormat="1" ht="12" hidden="1" customHeight="1" x14ac:dyDescent="0.15">
      <c r="A1394" s="774"/>
      <c r="B1394" s="3391"/>
      <c r="C1394" s="3681"/>
      <c r="D1394" s="3681"/>
      <c r="E1394" s="3681"/>
      <c r="F1394" s="3681"/>
      <c r="G1394" s="3681"/>
      <c r="H1394" s="3392"/>
      <c r="I1394" s="3683"/>
      <c r="J1394" s="3684"/>
      <c r="K1394" s="1974"/>
      <c r="L1394" s="774"/>
      <c r="M1394" s="767"/>
      <c r="DF1394" s="818"/>
      <c r="DG1394" s="772" t="str">
        <f t="shared" si="37"/>
        <v/>
      </c>
      <c r="DH1394" s="832">
        <v>1484</v>
      </c>
    </row>
    <row r="1395" spans="1:112" s="760" customFormat="1" ht="12" hidden="1" customHeight="1" x14ac:dyDescent="0.15">
      <c r="A1395" s="774"/>
      <c r="B1395" s="3391"/>
      <c r="C1395" s="3681"/>
      <c r="D1395" s="3681"/>
      <c r="E1395" s="3681"/>
      <c r="F1395" s="3681"/>
      <c r="G1395" s="3681"/>
      <c r="H1395" s="3392"/>
      <c r="I1395" s="3683"/>
      <c r="J1395" s="3684"/>
      <c r="K1395" s="1974"/>
      <c r="L1395" s="774"/>
      <c r="M1395" s="767"/>
      <c r="DF1395" s="818"/>
      <c r="DG1395" s="772" t="str">
        <f t="shared" ref="DG1395:DG1458" si="38">IF(COUNTA(A1395:M1395)&gt;0,DH1395,"")</f>
        <v/>
      </c>
      <c r="DH1395" s="832">
        <v>1485</v>
      </c>
    </row>
    <row r="1396" spans="1:112" s="760" customFormat="1" ht="12" hidden="1" customHeight="1" x14ac:dyDescent="0.15">
      <c r="A1396" s="774"/>
      <c r="B1396" s="3391"/>
      <c r="C1396" s="3681"/>
      <c r="D1396" s="3681"/>
      <c r="E1396" s="3681"/>
      <c r="F1396" s="3681"/>
      <c r="G1396" s="3681"/>
      <c r="H1396" s="3392"/>
      <c r="I1396" s="3683"/>
      <c r="J1396" s="3684"/>
      <c r="K1396" s="1974"/>
      <c r="L1396" s="774"/>
      <c r="M1396" s="767"/>
      <c r="DF1396" s="818"/>
      <c r="DG1396" s="772" t="str">
        <f t="shared" si="38"/>
        <v/>
      </c>
      <c r="DH1396" s="832">
        <v>1486</v>
      </c>
    </row>
    <row r="1397" spans="1:112" s="760" customFormat="1" ht="12" hidden="1" customHeight="1" x14ac:dyDescent="0.15">
      <c r="A1397" s="774"/>
      <c r="B1397" s="3391"/>
      <c r="C1397" s="3681"/>
      <c r="D1397" s="3681"/>
      <c r="E1397" s="3681"/>
      <c r="F1397" s="3681"/>
      <c r="G1397" s="3681"/>
      <c r="H1397" s="3392"/>
      <c r="I1397" s="3683"/>
      <c r="J1397" s="3684"/>
      <c r="K1397" s="1974"/>
      <c r="L1397" s="774"/>
      <c r="M1397" s="767"/>
      <c r="DF1397" s="818"/>
      <c r="DG1397" s="772" t="str">
        <f t="shared" si="38"/>
        <v/>
      </c>
      <c r="DH1397" s="832">
        <v>1487</v>
      </c>
    </row>
    <row r="1398" spans="1:112" s="760" customFormat="1" ht="12" hidden="1" customHeight="1" x14ac:dyDescent="0.15">
      <c r="A1398" s="774"/>
      <c r="B1398" s="3391"/>
      <c r="C1398" s="3681"/>
      <c r="D1398" s="3681"/>
      <c r="E1398" s="3681"/>
      <c r="F1398" s="3681"/>
      <c r="G1398" s="3681"/>
      <c r="H1398" s="3392"/>
      <c r="I1398" s="3683"/>
      <c r="J1398" s="3684"/>
      <c r="K1398" s="1974"/>
      <c r="L1398" s="774"/>
      <c r="M1398" s="767"/>
      <c r="DF1398" s="818"/>
      <c r="DG1398" s="772" t="str">
        <f t="shared" si="38"/>
        <v/>
      </c>
      <c r="DH1398" s="832">
        <v>1488</v>
      </c>
    </row>
    <row r="1399" spans="1:112" s="760" customFormat="1" ht="12" hidden="1" customHeight="1" x14ac:dyDescent="0.15">
      <c r="A1399" s="774"/>
      <c r="B1399" s="3391"/>
      <c r="C1399" s="3681"/>
      <c r="D1399" s="3681"/>
      <c r="E1399" s="3681"/>
      <c r="F1399" s="3681"/>
      <c r="G1399" s="3681"/>
      <c r="H1399" s="3392"/>
      <c r="I1399" s="3683"/>
      <c r="J1399" s="3684"/>
      <c r="K1399" s="1974"/>
      <c r="L1399" s="774"/>
      <c r="M1399" s="767"/>
      <c r="DF1399" s="818"/>
      <c r="DG1399" s="772" t="str">
        <f t="shared" si="38"/>
        <v/>
      </c>
      <c r="DH1399" s="832">
        <v>1489</v>
      </c>
    </row>
    <row r="1400" spans="1:112" s="760" customFormat="1" ht="12" hidden="1" customHeight="1" x14ac:dyDescent="0.15">
      <c r="A1400" s="774"/>
      <c r="B1400" s="3391"/>
      <c r="C1400" s="3681"/>
      <c r="D1400" s="3681"/>
      <c r="E1400" s="3681"/>
      <c r="F1400" s="3681"/>
      <c r="G1400" s="3681"/>
      <c r="H1400" s="3392"/>
      <c r="I1400" s="3683"/>
      <c r="J1400" s="3684"/>
      <c r="K1400" s="1974"/>
      <c r="L1400" s="774"/>
      <c r="M1400" s="767"/>
      <c r="DF1400" s="818"/>
      <c r="DG1400" s="772" t="str">
        <f t="shared" si="38"/>
        <v/>
      </c>
      <c r="DH1400" s="832">
        <v>1490</v>
      </c>
    </row>
    <row r="1401" spans="1:112" s="760" customFormat="1" ht="12" hidden="1" customHeight="1" x14ac:dyDescent="0.15">
      <c r="A1401" s="774"/>
      <c r="B1401" s="3391"/>
      <c r="C1401" s="3681"/>
      <c r="D1401" s="3681"/>
      <c r="E1401" s="3681"/>
      <c r="F1401" s="3681"/>
      <c r="G1401" s="3681"/>
      <c r="H1401" s="3392"/>
      <c r="I1401" s="3683"/>
      <c r="J1401" s="3684"/>
      <c r="K1401" s="1974"/>
      <c r="L1401" s="774"/>
      <c r="M1401" s="767"/>
      <c r="DF1401" s="818"/>
      <c r="DG1401" s="772" t="str">
        <f t="shared" si="38"/>
        <v/>
      </c>
      <c r="DH1401" s="832">
        <v>1491</v>
      </c>
    </row>
    <row r="1402" spans="1:112" s="760" customFormat="1" ht="12" hidden="1" customHeight="1" x14ac:dyDescent="0.15">
      <c r="A1402" s="774"/>
      <c r="B1402" s="3391"/>
      <c r="C1402" s="3681"/>
      <c r="D1402" s="3681"/>
      <c r="E1402" s="3681"/>
      <c r="F1402" s="3681"/>
      <c r="G1402" s="3681"/>
      <c r="H1402" s="3392"/>
      <c r="I1402" s="3683"/>
      <c r="J1402" s="3684"/>
      <c r="K1402" s="1974"/>
      <c r="L1402" s="774"/>
      <c r="M1402" s="767"/>
      <c r="DF1402" s="818"/>
      <c r="DG1402" s="772" t="str">
        <f t="shared" si="38"/>
        <v/>
      </c>
      <c r="DH1402" s="832">
        <v>1492</v>
      </c>
    </row>
    <row r="1403" spans="1:112" s="760" customFormat="1" ht="12.75" hidden="1" customHeight="1" x14ac:dyDescent="0.15">
      <c r="A1403" s="774"/>
      <c r="B1403" s="3391"/>
      <c r="C1403" s="3681"/>
      <c r="D1403" s="3681"/>
      <c r="E1403" s="3681"/>
      <c r="F1403" s="3681"/>
      <c r="G1403" s="3681"/>
      <c r="H1403" s="3392"/>
      <c r="I1403" s="3683"/>
      <c r="J1403" s="3684"/>
      <c r="K1403" s="1974"/>
      <c r="L1403" s="774"/>
      <c r="M1403" s="767"/>
      <c r="DF1403" s="818"/>
      <c r="DG1403" s="772" t="str">
        <f t="shared" si="38"/>
        <v/>
      </c>
      <c r="DH1403" s="832">
        <v>1493</v>
      </c>
    </row>
    <row r="1404" spans="1:112" s="760" customFormat="1" ht="12" hidden="1" customHeight="1" x14ac:dyDescent="0.15">
      <c r="A1404" s="774"/>
      <c r="B1404" s="3391"/>
      <c r="C1404" s="3681"/>
      <c r="D1404" s="3681"/>
      <c r="E1404" s="3681"/>
      <c r="F1404" s="3681"/>
      <c r="G1404" s="3681"/>
      <c r="H1404" s="3392"/>
      <c r="I1404" s="3683"/>
      <c r="J1404" s="3684"/>
      <c r="K1404" s="1974"/>
      <c r="L1404" s="774"/>
      <c r="M1404" s="767"/>
      <c r="DF1404" s="818"/>
      <c r="DG1404" s="772" t="str">
        <f t="shared" si="38"/>
        <v/>
      </c>
      <c r="DH1404" s="832">
        <v>1494</v>
      </c>
    </row>
    <row r="1405" spans="1:112" s="760" customFormat="1" ht="12" hidden="1" customHeight="1" x14ac:dyDescent="0.15">
      <c r="A1405" s="774"/>
      <c r="B1405" s="3391"/>
      <c r="C1405" s="3681"/>
      <c r="D1405" s="3681"/>
      <c r="E1405" s="3681"/>
      <c r="F1405" s="3681"/>
      <c r="G1405" s="3681"/>
      <c r="H1405" s="3392"/>
      <c r="I1405" s="3683"/>
      <c r="J1405" s="3684"/>
      <c r="K1405" s="1974"/>
      <c r="L1405" s="774"/>
      <c r="M1405" s="767"/>
      <c r="DF1405" s="818"/>
      <c r="DG1405" s="772" t="str">
        <f t="shared" si="38"/>
        <v/>
      </c>
      <c r="DH1405" s="832">
        <v>1495</v>
      </c>
    </row>
    <row r="1406" spans="1:112" s="760" customFormat="1" ht="12" hidden="1" customHeight="1" x14ac:dyDescent="0.15">
      <c r="A1406" s="774"/>
      <c r="B1406" s="3391"/>
      <c r="C1406" s="3681"/>
      <c r="D1406" s="3681"/>
      <c r="E1406" s="3681"/>
      <c r="F1406" s="3681"/>
      <c r="G1406" s="3681"/>
      <c r="H1406" s="3392"/>
      <c r="I1406" s="3683"/>
      <c r="J1406" s="3684"/>
      <c r="K1406" s="1974"/>
      <c r="L1406" s="774"/>
      <c r="M1406" s="767"/>
      <c r="DF1406" s="818"/>
      <c r="DG1406" s="772" t="str">
        <f t="shared" si="38"/>
        <v/>
      </c>
      <c r="DH1406" s="832">
        <v>1496</v>
      </c>
    </row>
    <row r="1407" spans="1:112" s="760" customFormat="1" ht="12" hidden="1" customHeight="1" x14ac:dyDescent="0.15">
      <c r="A1407" s="774"/>
      <c r="B1407" s="3391"/>
      <c r="C1407" s="3681"/>
      <c r="D1407" s="3681"/>
      <c r="E1407" s="3681"/>
      <c r="F1407" s="3681"/>
      <c r="G1407" s="3681"/>
      <c r="H1407" s="3392"/>
      <c r="I1407" s="3683"/>
      <c r="J1407" s="3684"/>
      <c r="K1407" s="1974"/>
      <c r="L1407" s="774"/>
      <c r="M1407" s="767"/>
      <c r="DF1407" s="818"/>
      <c r="DG1407" s="772" t="str">
        <f t="shared" si="38"/>
        <v/>
      </c>
      <c r="DH1407" s="832">
        <v>1497</v>
      </c>
    </row>
    <row r="1408" spans="1:112" s="760" customFormat="1" ht="12" hidden="1" customHeight="1" x14ac:dyDescent="0.15">
      <c r="A1408" s="774"/>
      <c r="B1408" s="3391"/>
      <c r="C1408" s="3681"/>
      <c r="D1408" s="3681"/>
      <c r="E1408" s="3681"/>
      <c r="F1408" s="3681"/>
      <c r="G1408" s="3681"/>
      <c r="H1408" s="3392"/>
      <c r="I1408" s="3683"/>
      <c r="J1408" s="3684"/>
      <c r="K1408" s="1974"/>
      <c r="L1408" s="774"/>
      <c r="M1408" s="767"/>
      <c r="DF1408" s="818"/>
      <c r="DG1408" s="772" t="str">
        <f t="shared" si="38"/>
        <v/>
      </c>
      <c r="DH1408" s="832">
        <v>1498</v>
      </c>
    </row>
    <row r="1409" spans="1:112" s="760" customFormat="1" ht="12" hidden="1" customHeight="1" x14ac:dyDescent="0.15">
      <c r="A1409" s="774"/>
      <c r="B1409" s="3391"/>
      <c r="C1409" s="3681"/>
      <c r="D1409" s="3681"/>
      <c r="E1409" s="3681"/>
      <c r="F1409" s="3681"/>
      <c r="G1409" s="3681"/>
      <c r="H1409" s="3392"/>
      <c r="I1409" s="3683"/>
      <c r="J1409" s="3684"/>
      <c r="K1409" s="1974"/>
      <c r="L1409" s="774"/>
      <c r="M1409" s="767"/>
      <c r="DF1409" s="818"/>
      <c r="DG1409" s="772" t="str">
        <f t="shared" si="38"/>
        <v/>
      </c>
      <c r="DH1409" s="832">
        <v>1499</v>
      </c>
    </row>
    <row r="1410" spans="1:112" s="760" customFormat="1" ht="12" hidden="1" customHeight="1" x14ac:dyDescent="0.15">
      <c r="A1410" s="774"/>
      <c r="B1410" s="3391"/>
      <c r="C1410" s="3681"/>
      <c r="D1410" s="3681"/>
      <c r="E1410" s="3681"/>
      <c r="F1410" s="3681"/>
      <c r="G1410" s="3681"/>
      <c r="H1410" s="3392"/>
      <c r="I1410" s="3683"/>
      <c r="J1410" s="3684"/>
      <c r="K1410" s="1974"/>
      <c r="L1410" s="774"/>
      <c r="M1410" s="767"/>
      <c r="DF1410" s="818"/>
      <c r="DG1410" s="772" t="str">
        <f t="shared" si="38"/>
        <v/>
      </c>
      <c r="DH1410" s="832">
        <v>1500</v>
      </c>
    </row>
    <row r="1411" spans="1:112" s="760" customFormat="1" ht="12" hidden="1" customHeight="1" x14ac:dyDescent="0.15">
      <c r="A1411" s="774"/>
      <c r="B1411" s="3391"/>
      <c r="C1411" s="3681"/>
      <c r="D1411" s="3681"/>
      <c r="E1411" s="3681"/>
      <c r="F1411" s="3681"/>
      <c r="G1411" s="3681"/>
      <c r="H1411" s="3392"/>
      <c r="I1411" s="3683"/>
      <c r="J1411" s="3684"/>
      <c r="K1411" s="1974"/>
      <c r="L1411" s="774"/>
      <c r="M1411" s="767"/>
      <c r="DF1411" s="818"/>
      <c r="DG1411" s="772" t="str">
        <f t="shared" si="38"/>
        <v/>
      </c>
      <c r="DH1411" s="832">
        <v>1501</v>
      </c>
    </row>
    <row r="1412" spans="1:112" s="760" customFormat="1" ht="12" hidden="1" customHeight="1" x14ac:dyDescent="0.15">
      <c r="A1412" s="774"/>
      <c r="B1412" s="3391"/>
      <c r="C1412" s="3681"/>
      <c r="D1412" s="3681"/>
      <c r="E1412" s="3681"/>
      <c r="F1412" s="3681"/>
      <c r="G1412" s="3681"/>
      <c r="H1412" s="3392"/>
      <c r="I1412" s="3683"/>
      <c r="J1412" s="3684"/>
      <c r="K1412" s="1974"/>
      <c r="L1412" s="774"/>
      <c r="M1412" s="767"/>
      <c r="DF1412" s="818"/>
      <c r="DG1412" s="772" t="str">
        <f t="shared" si="38"/>
        <v/>
      </c>
      <c r="DH1412" s="832">
        <v>1502</v>
      </c>
    </row>
    <row r="1413" spans="1:112" s="760" customFormat="1" ht="12.75" hidden="1" customHeight="1" x14ac:dyDescent="0.15">
      <c r="A1413" s="774"/>
      <c r="B1413" s="3391"/>
      <c r="C1413" s="3681"/>
      <c r="D1413" s="3681"/>
      <c r="E1413" s="3681"/>
      <c r="F1413" s="3681"/>
      <c r="G1413" s="3681"/>
      <c r="H1413" s="3392"/>
      <c r="I1413" s="3683"/>
      <c r="J1413" s="3684"/>
      <c r="K1413" s="1974"/>
      <c r="L1413" s="774"/>
      <c r="M1413" s="767"/>
      <c r="DF1413" s="818"/>
      <c r="DG1413" s="772" t="str">
        <f t="shared" si="38"/>
        <v/>
      </c>
      <c r="DH1413" s="832">
        <v>1503</v>
      </c>
    </row>
    <row r="1414" spans="1:112" s="760" customFormat="1" ht="12" hidden="1" customHeight="1" x14ac:dyDescent="0.15">
      <c r="A1414" s="774"/>
      <c r="B1414" s="3391"/>
      <c r="C1414" s="3681"/>
      <c r="D1414" s="3681"/>
      <c r="E1414" s="3681"/>
      <c r="F1414" s="3681"/>
      <c r="G1414" s="3681"/>
      <c r="H1414" s="3392"/>
      <c r="I1414" s="3683"/>
      <c r="J1414" s="3684"/>
      <c r="K1414" s="1974"/>
      <c r="L1414" s="774"/>
      <c r="M1414" s="767"/>
      <c r="DF1414" s="818"/>
      <c r="DG1414" s="772" t="str">
        <f t="shared" si="38"/>
        <v/>
      </c>
      <c r="DH1414" s="832">
        <v>1504</v>
      </c>
    </row>
    <row r="1415" spans="1:112" s="760" customFormat="1" ht="12" hidden="1" customHeight="1" x14ac:dyDescent="0.15">
      <c r="A1415" s="774"/>
      <c r="B1415" s="3391"/>
      <c r="C1415" s="3681"/>
      <c r="D1415" s="3681"/>
      <c r="E1415" s="3681"/>
      <c r="F1415" s="3681"/>
      <c r="G1415" s="3681"/>
      <c r="H1415" s="3392"/>
      <c r="I1415" s="3683"/>
      <c r="J1415" s="3684"/>
      <c r="K1415" s="1974"/>
      <c r="L1415" s="774"/>
      <c r="M1415" s="767"/>
      <c r="DF1415" s="818"/>
      <c r="DG1415" s="772" t="str">
        <f t="shared" si="38"/>
        <v/>
      </c>
      <c r="DH1415" s="832">
        <v>1505</v>
      </c>
    </row>
    <row r="1416" spans="1:112" s="760" customFormat="1" ht="12" hidden="1" customHeight="1" x14ac:dyDescent="0.15">
      <c r="A1416" s="774"/>
      <c r="B1416" s="3391"/>
      <c r="C1416" s="3681"/>
      <c r="D1416" s="3681"/>
      <c r="E1416" s="3681"/>
      <c r="F1416" s="3681"/>
      <c r="G1416" s="3681"/>
      <c r="H1416" s="3392"/>
      <c r="I1416" s="3683"/>
      <c r="J1416" s="3684"/>
      <c r="K1416" s="1974"/>
      <c r="L1416" s="774"/>
      <c r="M1416" s="767"/>
      <c r="DF1416" s="818"/>
      <c r="DG1416" s="772" t="str">
        <f t="shared" si="38"/>
        <v/>
      </c>
      <c r="DH1416" s="832">
        <v>1506</v>
      </c>
    </row>
    <row r="1417" spans="1:112" s="760" customFormat="1" ht="12" hidden="1" customHeight="1" x14ac:dyDescent="0.15">
      <c r="A1417" s="774"/>
      <c r="B1417" s="3391"/>
      <c r="C1417" s="3681"/>
      <c r="D1417" s="3681"/>
      <c r="E1417" s="3681"/>
      <c r="F1417" s="3681"/>
      <c r="G1417" s="3681"/>
      <c r="H1417" s="3392"/>
      <c r="I1417" s="3683"/>
      <c r="J1417" s="3684"/>
      <c r="K1417" s="1974"/>
      <c r="L1417" s="774"/>
      <c r="M1417" s="767"/>
      <c r="DF1417" s="818"/>
      <c r="DG1417" s="772" t="str">
        <f t="shared" si="38"/>
        <v/>
      </c>
      <c r="DH1417" s="832">
        <v>1507</v>
      </c>
    </row>
    <row r="1418" spans="1:112" s="760" customFormat="1" ht="12" hidden="1" customHeight="1" x14ac:dyDescent="0.15">
      <c r="A1418" s="774"/>
      <c r="B1418" s="3391"/>
      <c r="C1418" s="3681"/>
      <c r="D1418" s="3681"/>
      <c r="E1418" s="3681"/>
      <c r="F1418" s="3681"/>
      <c r="G1418" s="3681"/>
      <c r="H1418" s="3392"/>
      <c r="I1418" s="3683"/>
      <c r="J1418" s="3684"/>
      <c r="K1418" s="1974"/>
      <c r="L1418" s="774"/>
      <c r="M1418" s="767"/>
      <c r="DF1418" s="818"/>
      <c r="DG1418" s="772" t="str">
        <f t="shared" si="38"/>
        <v/>
      </c>
      <c r="DH1418" s="832">
        <v>1508</v>
      </c>
    </row>
    <row r="1419" spans="1:112" s="760" customFormat="1" ht="12" hidden="1" customHeight="1" x14ac:dyDescent="0.15">
      <c r="A1419" s="774"/>
      <c r="B1419" s="3391"/>
      <c r="C1419" s="3681"/>
      <c r="D1419" s="3681"/>
      <c r="E1419" s="3681"/>
      <c r="F1419" s="3681"/>
      <c r="G1419" s="3681"/>
      <c r="H1419" s="3392"/>
      <c r="I1419" s="3683"/>
      <c r="J1419" s="3684"/>
      <c r="K1419" s="1974"/>
      <c r="L1419" s="774"/>
      <c r="M1419" s="767"/>
      <c r="DF1419" s="818"/>
      <c r="DG1419" s="772" t="str">
        <f t="shared" si="38"/>
        <v/>
      </c>
      <c r="DH1419" s="832">
        <v>1509</v>
      </c>
    </row>
    <row r="1420" spans="1:112" s="760" customFormat="1" ht="12" hidden="1" customHeight="1" x14ac:dyDescent="0.15">
      <c r="A1420" s="774"/>
      <c r="B1420" s="3391"/>
      <c r="C1420" s="3681"/>
      <c r="D1420" s="3681"/>
      <c r="E1420" s="3681"/>
      <c r="F1420" s="3681"/>
      <c r="G1420" s="3681"/>
      <c r="H1420" s="3392"/>
      <c r="I1420" s="3683"/>
      <c r="J1420" s="3684"/>
      <c r="K1420" s="1974"/>
      <c r="L1420" s="774"/>
      <c r="M1420" s="767"/>
      <c r="DF1420" s="818"/>
      <c r="DG1420" s="772" t="str">
        <f t="shared" si="38"/>
        <v/>
      </c>
      <c r="DH1420" s="832">
        <v>1510</v>
      </c>
    </row>
    <row r="1421" spans="1:112" s="760" customFormat="1" ht="12" hidden="1" customHeight="1" x14ac:dyDescent="0.15">
      <c r="A1421" s="774"/>
      <c r="B1421" s="3391"/>
      <c r="C1421" s="3681"/>
      <c r="D1421" s="3681"/>
      <c r="E1421" s="3681"/>
      <c r="F1421" s="3681"/>
      <c r="G1421" s="3681"/>
      <c r="H1421" s="3392"/>
      <c r="I1421" s="3683"/>
      <c r="J1421" s="3684"/>
      <c r="K1421" s="1974"/>
      <c r="L1421" s="774"/>
      <c r="M1421" s="767"/>
      <c r="DF1421" s="818"/>
      <c r="DG1421" s="772" t="str">
        <f t="shared" si="38"/>
        <v/>
      </c>
      <c r="DH1421" s="832">
        <v>1511</v>
      </c>
    </row>
    <row r="1422" spans="1:112" s="760" customFormat="1" ht="12" hidden="1" customHeight="1" x14ac:dyDescent="0.15">
      <c r="A1422" s="774"/>
      <c r="B1422" s="3391"/>
      <c r="C1422" s="3681"/>
      <c r="D1422" s="3681"/>
      <c r="E1422" s="3681"/>
      <c r="F1422" s="3681"/>
      <c r="G1422" s="3681"/>
      <c r="H1422" s="3392"/>
      <c r="I1422" s="3683"/>
      <c r="J1422" s="3684"/>
      <c r="K1422" s="1974"/>
      <c r="L1422" s="774"/>
      <c r="M1422" s="767"/>
      <c r="DF1422" s="818"/>
      <c r="DG1422" s="772" t="str">
        <f t="shared" si="38"/>
        <v/>
      </c>
      <c r="DH1422" s="832">
        <v>1512</v>
      </c>
    </row>
    <row r="1423" spans="1:112" s="760" customFormat="1" ht="12" hidden="1" customHeight="1" x14ac:dyDescent="0.15">
      <c r="A1423" s="774"/>
      <c r="B1423" s="3391"/>
      <c r="C1423" s="3681"/>
      <c r="D1423" s="3681"/>
      <c r="E1423" s="3681"/>
      <c r="F1423" s="3681"/>
      <c r="G1423" s="3681"/>
      <c r="H1423" s="3392"/>
      <c r="I1423" s="3683"/>
      <c r="J1423" s="3684"/>
      <c r="K1423" s="1974"/>
      <c r="L1423" s="774"/>
      <c r="M1423" s="767"/>
      <c r="DF1423" s="818"/>
      <c r="DG1423" s="772" t="str">
        <f t="shared" si="38"/>
        <v/>
      </c>
      <c r="DH1423" s="832">
        <v>1513</v>
      </c>
    </row>
    <row r="1424" spans="1:112" s="760" customFormat="1" ht="12" hidden="1" customHeight="1" x14ac:dyDescent="0.15">
      <c r="A1424" s="774"/>
      <c r="B1424" s="3391"/>
      <c r="C1424" s="3681"/>
      <c r="D1424" s="3681"/>
      <c r="E1424" s="3681"/>
      <c r="F1424" s="3681"/>
      <c r="G1424" s="3681"/>
      <c r="H1424" s="3392"/>
      <c r="I1424" s="3683"/>
      <c r="J1424" s="3684"/>
      <c r="K1424" s="1974"/>
      <c r="L1424" s="774"/>
      <c r="M1424" s="767"/>
      <c r="DF1424" s="818"/>
      <c r="DG1424" s="772" t="str">
        <f t="shared" si="38"/>
        <v/>
      </c>
      <c r="DH1424" s="832">
        <v>1514</v>
      </c>
    </row>
    <row r="1425" spans="1:112" s="760" customFormat="1" ht="12" hidden="1" customHeight="1" x14ac:dyDescent="0.15">
      <c r="A1425" s="774"/>
      <c r="B1425" s="3391"/>
      <c r="C1425" s="3681"/>
      <c r="D1425" s="3681"/>
      <c r="E1425" s="3681"/>
      <c r="F1425" s="3681"/>
      <c r="G1425" s="3681"/>
      <c r="H1425" s="3392"/>
      <c r="I1425" s="3683"/>
      <c r="J1425" s="3684"/>
      <c r="K1425" s="1974"/>
      <c r="L1425" s="774"/>
      <c r="M1425" s="767"/>
      <c r="DF1425" s="818"/>
      <c r="DG1425" s="772" t="str">
        <f t="shared" si="38"/>
        <v/>
      </c>
      <c r="DH1425" s="832">
        <v>1515</v>
      </c>
    </row>
    <row r="1426" spans="1:112" s="760" customFormat="1" ht="12" hidden="1" customHeight="1" x14ac:dyDescent="0.15">
      <c r="A1426" s="774"/>
      <c r="B1426" s="3391"/>
      <c r="C1426" s="3681"/>
      <c r="D1426" s="3681"/>
      <c r="E1426" s="3681"/>
      <c r="F1426" s="3681"/>
      <c r="G1426" s="3681"/>
      <c r="H1426" s="3392"/>
      <c r="I1426" s="3683"/>
      <c r="J1426" s="3684"/>
      <c r="K1426" s="1974"/>
      <c r="L1426" s="774"/>
      <c r="M1426" s="767"/>
      <c r="DF1426" s="818"/>
      <c r="DG1426" s="772" t="str">
        <f t="shared" si="38"/>
        <v/>
      </c>
      <c r="DH1426" s="832">
        <v>1516</v>
      </c>
    </row>
    <row r="1427" spans="1:112" s="760" customFormat="1" ht="12" hidden="1" customHeight="1" x14ac:dyDescent="0.15">
      <c r="A1427" s="774"/>
      <c r="B1427" s="3391"/>
      <c r="C1427" s="3681"/>
      <c r="D1427" s="3681"/>
      <c r="E1427" s="3681"/>
      <c r="F1427" s="3681"/>
      <c r="G1427" s="3681"/>
      <c r="H1427" s="3392"/>
      <c r="I1427" s="3683"/>
      <c r="J1427" s="3684"/>
      <c r="K1427" s="1974"/>
      <c r="L1427" s="774"/>
      <c r="M1427" s="767"/>
      <c r="DF1427" s="818"/>
      <c r="DG1427" s="772" t="str">
        <f t="shared" si="38"/>
        <v/>
      </c>
      <c r="DH1427" s="832">
        <v>1517</v>
      </c>
    </row>
    <row r="1428" spans="1:112" s="760" customFormat="1" ht="12" hidden="1" customHeight="1" x14ac:dyDescent="0.15">
      <c r="A1428" s="774"/>
      <c r="B1428" s="3391"/>
      <c r="C1428" s="3681"/>
      <c r="D1428" s="3681"/>
      <c r="E1428" s="3681"/>
      <c r="F1428" s="3681"/>
      <c r="G1428" s="3681"/>
      <c r="H1428" s="3392"/>
      <c r="I1428" s="3683"/>
      <c r="J1428" s="3684"/>
      <c r="K1428" s="1974"/>
      <c r="L1428" s="774"/>
      <c r="M1428" s="767"/>
      <c r="DF1428" s="818"/>
      <c r="DG1428" s="772" t="str">
        <f t="shared" si="38"/>
        <v/>
      </c>
      <c r="DH1428" s="832">
        <v>1518</v>
      </c>
    </row>
    <row r="1429" spans="1:112" s="760" customFormat="1" ht="12" hidden="1" customHeight="1" x14ac:dyDescent="0.15">
      <c r="A1429" s="774"/>
      <c r="B1429" s="3391"/>
      <c r="C1429" s="3681"/>
      <c r="D1429" s="3681"/>
      <c r="E1429" s="3681"/>
      <c r="F1429" s="3681"/>
      <c r="G1429" s="3681"/>
      <c r="H1429" s="3392"/>
      <c r="I1429" s="3683"/>
      <c r="J1429" s="3684"/>
      <c r="K1429" s="1974"/>
      <c r="L1429" s="774"/>
      <c r="M1429" s="767"/>
      <c r="DF1429" s="818"/>
      <c r="DG1429" s="772" t="str">
        <f t="shared" si="38"/>
        <v/>
      </c>
      <c r="DH1429" s="832">
        <v>1519</v>
      </c>
    </row>
    <row r="1430" spans="1:112" s="760" customFormat="1" ht="12" hidden="1" customHeight="1" x14ac:dyDescent="0.15">
      <c r="A1430" s="774"/>
      <c r="B1430" s="3391"/>
      <c r="C1430" s="3681"/>
      <c r="D1430" s="3681"/>
      <c r="E1430" s="3681"/>
      <c r="F1430" s="3681"/>
      <c r="G1430" s="3681"/>
      <c r="H1430" s="3392"/>
      <c r="I1430" s="3683"/>
      <c r="J1430" s="3684"/>
      <c r="K1430" s="1974"/>
      <c r="L1430" s="774"/>
      <c r="M1430" s="767"/>
      <c r="DF1430" s="818"/>
      <c r="DG1430" s="772" t="str">
        <f t="shared" si="38"/>
        <v/>
      </c>
      <c r="DH1430" s="832">
        <v>1520</v>
      </c>
    </row>
    <row r="1431" spans="1:112" s="760" customFormat="1" ht="12.75" hidden="1" customHeight="1" x14ac:dyDescent="0.15">
      <c r="A1431" s="774"/>
      <c r="B1431" s="3391"/>
      <c r="C1431" s="3681"/>
      <c r="D1431" s="3681"/>
      <c r="E1431" s="3681"/>
      <c r="F1431" s="3681"/>
      <c r="G1431" s="3681"/>
      <c r="H1431" s="3392"/>
      <c r="I1431" s="3683"/>
      <c r="J1431" s="3684"/>
      <c r="K1431" s="1974"/>
      <c r="L1431" s="774"/>
      <c r="M1431" s="767"/>
      <c r="DF1431" s="818"/>
      <c r="DG1431" s="772" t="str">
        <f t="shared" si="38"/>
        <v/>
      </c>
      <c r="DH1431" s="832">
        <v>1521</v>
      </c>
    </row>
    <row r="1432" spans="1:112" s="760" customFormat="1" ht="12" hidden="1" customHeight="1" x14ac:dyDescent="0.15">
      <c r="A1432" s="774"/>
      <c r="B1432" s="3391"/>
      <c r="C1432" s="3681"/>
      <c r="D1432" s="3681"/>
      <c r="E1432" s="3681"/>
      <c r="F1432" s="3681"/>
      <c r="G1432" s="3681"/>
      <c r="H1432" s="3392"/>
      <c r="I1432" s="3683"/>
      <c r="J1432" s="3684"/>
      <c r="K1432" s="1974"/>
      <c r="L1432" s="774"/>
      <c r="M1432" s="767"/>
      <c r="DF1432" s="818"/>
      <c r="DG1432" s="772" t="str">
        <f t="shared" si="38"/>
        <v/>
      </c>
      <c r="DH1432" s="832">
        <v>1522</v>
      </c>
    </row>
    <row r="1433" spans="1:112" s="760" customFormat="1" ht="12" hidden="1" customHeight="1" x14ac:dyDescent="0.15">
      <c r="A1433" s="774"/>
      <c r="B1433" s="3391"/>
      <c r="C1433" s="3681"/>
      <c r="D1433" s="3681"/>
      <c r="E1433" s="3681"/>
      <c r="F1433" s="3681"/>
      <c r="G1433" s="3681"/>
      <c r="H1433" s="3392"/>
      <c r="I1433" s="3683"/>
      <c r="J1433" s="3684"/>
      <c r="K1433" s="1974"/>
      <c r="L1433" s="774"/>
      <c r="M1433" s="767"/>
      <c r="DF1433" s="818"/>
      <c r="DG1433" s="772" t="str">
        <f t="shared" si="38"/>
        <v/>
      </c>
      <c r="DH1433" s="832">
        <v>1523</v>
      </c>
    </row>
    <row r="1434" spans="1:112" s="760" customFormat="1" ht="12" hidden="1" customHeight="1" x14ac:dyDescent="0.15">
      <c r="A1434" s="774"/>
      <c r="B1434" s="3391"/>
      <c r="C1434" s="3681"/>
      <c r="D1434" s="3681"/>
      <c r="E1434" s="3681"/>
      <c r="F1434" s="3681"/>
      <c r="G1434" s="3681"/>
      <c r="H1434" s="3392"/>
      <c r="I1434" s="3683"/>
      <c r="J1434" s="3684"/>
      <c r="K1434" s="1974"/>
      <c r="L1434" s="774"/>
      <c r="M1434" s="767"/>
      <c r="DF1434" s="818"/>
      <c r="DG1434" s="772" t="str">
        <f t="shared" si="38"/>
        <v/>
      </c>
      <c r="DH1434" s="832">
        <v>1524</v>
      </c>
    </row>
    <row r="1435" spans="1:112" s="760" customFormat="1" ht="12" hidden="1" customHeight="1" x14ac:dyDescent="0.15">
      <c r="A1435" s="774"/>
      <c r="B1435" s="3391"/>
      <c r="C1435" s="3681"/>
      <c r="D1435" s="3681"/>
      <c r="E1435" s="3681"/>
      <c r="F1435" s="3681"/>
      <c r="G1435" s="3681"/>
      <c r="H1435" s="3392"/>
      <c r="I1435" s="3683"/>
      <c r="J1435" s="3684"/>
      <c r="K1435" s="1974"/>
      <c r="L1435" s="774"/>
      <c r="M1435" s="767"/>
      <c r="DF1435" s="818"/>
      <c r="DG1435" s="772" t="str">
        <f t="shared" si="38"/>
        <v/>
      </c>
      <c r="DH1435" s="832">
        <v>1525</v>
      </c>
    </row>
    <row r="1436" spans="1:112" s="760" customFormat="1" ht="12" hidden="1" customHeight="1" x14ac:dyDescent="0.15">
      <c r="A1436" s="774"/>
      <c r="B1436" s="3391"/>
      <c r="C1436" s="3681"/>
      <c r="D1436" s="3681"/>
      <c r="E1436" s="3681"/>
      <c r="F1436" s="3681"/>
      <c r="G1436" s="3681"/>
      <c r="H1436" s="3392"/>
      <c r="I1436" s="3683"/>
      <c r="J1436" s="3684"/>
      <c r="K1436" s="1974"/>
      <c r="L1436" s="774"/>
      <c r="M1436" s="767"/>
      <c r="DF1436" s="818"/>
      <c r="DG1436" s="772" t="str">
        <f t="shared" si="38"/>
        <v/>
      </c>
      <c r="DH1436" s="832">
        <v>1526</v>
      </c>
    </row>
    <row r="1437" spans="1:112" s="760" customFormat="1" ht="12" hidden="1" customHeight="1" x14ac:dyDescent="0.15">
      <c r="A1437" s="774"/>
      <c r="B1437" s="3391"/>
      <c r="C1437" s="3681"/>
      <c r="D1437" s="3681"/>
      <c r="E1437" s="3681"/>
      <c r="F1437" s="3681"/>
      <c r="G1437" s="3681"/>
      <c r="H1437" s="3392"/>
      <c r="I1437" s="3683"/>
      <c r="J1437" s="3684"/>
      <c r="K1437" s="1974"/>
      <c r="L1437" s="774"/>
      <c r="M1437" s="767"/>
      <c r="DF1437" s="818"/>
      <c r="DG1437" s="772" t="str">
        <f t="shared" si="38"/>
        <v/>
      </c>
      <c r="DH1437" s="832">
        <v>1527</v>
      </c>
    </row>
    <row r="1438" spans="1:112" s="760" customFormat="1" ht="12" hidden="1" customHeight="1" x14ac:dyDescent="0.15">
      <c r="A1438" s="774"/>
      <c r="B1438" s="3391"/>
      <c r="C1438" s="3681"/>
      <c r="D1438" s="3681"/>
      <c r="E1438" s="3681"/>
      <c r="F1438" s="3681"/>
      <c r="G1438" s="3681"/>
      <c r="H1438" s="3392"/>
      <c r="I1438" s="3683"/>
      <c r="J1438" s="3684"/>
      <c r="K1438" s="1974"/>
      <c r="L1438" s="774"/>
      <c r="M1438" s="767"/>
      <c r="DF1438" s="818"/>
      <c r="DG1438" s="772" t="str">
        <f t="shared" si="38"/>
        <v/>
      </c>
      <c r="DH1438" s="832">
        <v>1528</v>
      </c>
    </row>
    <row r="1439" spans="1:112" s="760" customFormat="1" ht="12" hidden="1" customHeight="1" x14ac:dyDescent="0.15">
      <c r="A1439" s="774"/>
      <c r="B1439" s="3391"/>
      <c r="C1439" s="3681"/>
      <c r="D1439" s="3681"/>
      <c r="E1439" s="3681"/>
      <c r="F1439" s="3681"/>
      <c r="G1439" s="3681"/>
      <c r="H1439" s="3392"/>
      <c r="I1439" s="3683"/>
      <c r="J1439" s="3684"/>
      <c r="K1439" s="1974"/>
      <c r="L1439" s="774"/>
      <c r="M1439" s="767"/>
      <c r="DF1439" s="818"/>
      <c r="DG1439" s="772" t="str">
        <f t="shared" si="38"/>
        <v/>
      </c>
      <c r="DH1439" s="832">
        <v>1529</v>
      </c>
    </row>
    <row r="1440" spans="1:112" s="760" customFormat="1" ht="12" hidden="1" customHeight="1" x14ac:dyDescent="0.15">
      <c r="A1440" s="774"/>
      <c r="B1440" s="3391"/>
      <c r="C1440" s="3681"/>
      <c r="D1440" s="3681"/>
      <c r="E1440" s="3681"/>
      <c r="F1440" s="3681"/>
      <c r="G1440" s="3681"/>
      <c r="H1440" s="3392"/>
      <c r="I1440" s="3683"/>
      <c r="J1440" s="3684"/>
      <c r="K1440" s="1974"/>
      <c r="L1440" s="774"/>
      <c r="M1440" s="767"/>
      <c r="DF1440" s="818"/>
      <c r="DG1440" s="772" t="str">
        <f t="shared" si="38"/>
        <v/>
      </c>
      <c r="DH1440" s="832">
        <v>1530</v>
      </c>
    </row>
    <row r="1441" spans="1:112" s="760" customFormat="1" ht="12.75" hidden="1" customHeight="1" x14ac:dyDescent="0.15">
      <c r="A1441" s="774"/>
      <c r="B1441" s="3391"/>
      <c r="C1441" s="3681"/>
      <c r="D1441" s="3681"/>
      <c r="E1441" s="3681"/>
      <c r="F1441" s="3681"/>
      <c r="G1441" s="3681"/>
      <c r="H1441" s="3392"/>
      <c r="I1441" s="3683"/>
      <c r="J1441" s="3684"/>
      <c r="K1441" s="1974"/>
      <c r="L1441" s="774"/>
      <c r="M1441" s="767"/>
      <c r="DF1441" s="818"/>
      <c r="DG1441" s="772" t="str">
        <f t="shared" si="38"/>
        <v/>
      </c>
      <c r="DH1441" s="832">
        <v>1531</v>
      </c>
    </row>
    <row r="1442" spans="1:112" s="760" customFormat="1" ht="12" hidden="1" customHeight="1" x14ac:dyDescent="0.15">
      <c r="A1442" s="774"/>
      <c r="B1442" s="3391"/>
      <c r="C1442" s="3681"/>
      <c r="D1442" s="3681"/>
      <c r="E1442" s="3681"/>
      <c r="F1442" s="3681"/>
      <c r="G1442" s="3681"/>
      <c r="H1442" s="3392"/>
      <c r="I1442" s="3683"/>
      <c r="J1442" s="3684"/>
      <c r="K1442" s="1974"/>
      <c r="L1442" s="774"/>
      <c r="M1442" s="767"/>
      <c r="DF1442" s="818"/>
      <c r="DG1442" s="772" t="str">
        <f t="shared" si="38"/>
        <v/>
      </c>
      <c r="DH1442" s="832">
        <v>1532</v>
      </c>
    </row>
    <row r="1443" spans="1:112" s="760" customFormat="1" ht="12" hidden="1" customHeight="1" x14ac:dyDescent="0.15">
      <c r="A1443" s="774"/>
      <c r="B1443" s="3391"/>
      <c r="C1443" s="3681"/>
      <c r="D1443" s="3681"/>
      <c r="E1443" s="3681"/>
      <c r="F1443" s="3681"/>
      <c r="G1443" s="3681"/>
      <c r="H1443" s="3392"/>
      <c r="I1443" s="3683"/>
      <c r="J1443" s="3684"/>
      <c r="K1443" s="1974"/>
      <c r="L1443" s="774"/>
      <c r="M1443" s="767"/>
      <c r="DF1443" s="818"/>
      <c r="DG1443" s="772" t="str">
        <f t="shared" si="38"/>
        <v/>
      </c>
      <c r="DH1443" s="832">
        <v>1533</v>
      </c>
    </row>
    <row r="1444" spans="1:112" s="760" customFormat="1" ht="12" hidden="1" customHeight="1" x14ac:dyDescent="0.15">
      <c r="A1444" s="774"/>
      <c r="B1444" s="3391"/>
      <c r="C1444" s="3681"/>
      <c r="D1444" s="3681"/>
      <c r="E1444" s="3681"/>
      <c r="F1444" s="3681"/>
      <c r="G1444" s="3681"/>
      <c r="H1444" s="3392"/>
      <c r="I1444" s="3683"/>
      <c r="J1444" s="3684"/>
      <c r="K1444" s="1974"/>
      <c r="L1444" s="774"/>
      <c r="M1444" s="767"/>
      <c r="DF1444" s="818"/>
      <c r="DG1444" s="772" t="str">
        <f t="shared" si="38"/>
        <v/>
      </c>
      <c r="DH1444" s="832">
        <v>1534</v>
      </c>
    </row>
    <row r="1445" spans="1:112" s="760" customFormat="1" ht="12" hidden="1" customHeight="1" x14ac:dyDescent="0.15">
      <c r="A1445" s="774"/>
      <c r="B1445" s="3391"/>
      <c r="C1445" s="3681"/>
      <c r="D1445" s="3681"/>
      <c r="E1445" s="3681"/>
      <c r="F1445" s="3681"/>
      <c r="G1445" s="3681"/>
      <c r="H1445" s="3392"/>
      <c r="I1445" s="3683"/>
      <c r="J1445" s="3684"/>
      <c r="K1445" s="1974"/>
      <c r="L1445" s="774"/>
      <c r="M1445" s="767"/>
      <c r="DF1445" s="818"/>
      <c r="DG1445" s="772" t="str">
        <f t="shared" si="38"/>
        <v/>
      </c>
      <c r="DH1445" s="832">
        <v>1535</v>
      </c>
    </row>
    <row r="1446" spans="1:112" s="760" customFormat="1" ht="12" hidden="1" customHeight="1" x14ac:dyDescent="0.15">
      <c r="A1446" s="774"/>
      <c r="B1446" s="3391"/>
      <c r="C1446" s="3681"/>
      <c r="D1446" s="3681"/>
      <c r="E1446" s="3681"/>
      <c r="F1446" s="3681"/>
      <c r="G1446" s="3681"/>
      <c r="H1446" s="3392"/>
      <c r="I1446" s="3683"/>
      <c r="J1446" s="3684"/>
      <c r="K1446" s="1974"/>
      <c r="L1446" s="774"/>
      <c r="M1446" s="767"/>
      <c r="DF1446" s="818"/>
      <c r="DG1446" s="772" t="str">
        <f t="shared" si="38"/>
        <v/>
      </c>
      <c r="DH1446" s="832">
        <v>1536</v>
      </c>
    </row>
    <row r="1447" spans="1:112" s="760" customFormat="1" ht="12" hidden="1" customHeight="1" x14ac:dyDescent="0.15">
      <c r="A1447" s="774"/>
      <c r="B1447" s="3391"/>
      <c r="C1447" s="3681"/>
      <c r="D1447" s="3681"/>
      <c r="E1447" s="3681"/>
      <c r="F1447" s="3681"/>
      <c r="G1447" s="3681"/>
      <c r="H1447" s="3392"/>
      <c r="I1447" s="3683"/>
      <c r="J1447" s="3684"/>
      <c r="K1447" s="1974"/>
      <c r="L1447" s="774"/>
      <c r="M1447" s="767"/>
      <c r="DF1447" s="818"/>
      <c r="DG1447" s="772" t="str">
        <f t="shared" si="38"/>
        <v/>
      </c>
      <c r="DH1447" s="832">
        <v>1537</v>
      </c>
    </row>
    <row r="1448" spans="1:112" s="760" customFormat="1" ht="12" hidden="1" customHeight="1" x14ac:dyDescent="0.15">
      <c r="A1448" s="774"/>
      <c r="B1448" s="3391"/>
      <c r="C1448" s="3681"/>
      <c r="D1448" s="3681"/>
      <c r="E1448" s="3681"/>
      <c r="F1448" s="3681"/>
      <c r="G1448" s="3681"/>
      <c r="H1448" s="3392"/>
      <c r="I1448" s="3683"/>
      <c r="J1448" s="3684"/>
      <c r="K1448" s="1974"/>
      <c r="L1448" s="774"/>
      <c r="M1448" s="767"/>
      <c r="DF1448" s="818"/>
      <c r="DG1448" s="772" t="str">
        <f t="shared" si="38"/>
        <v/>
      </c>
      <c r="DH1448" s="832">
        <v>1538</v>
      </c>
    </row>
    <row r="1449" spans="1:112" s="760" customFormat="1" ht="12" hidden="1" customHeight="1" x14ac:dyDescent="0.15">
      <c r="A1449" s="774"/>
      <c r="B1449" s="3391"/>
      <c r="C1449" s="3681"/>
      <c r="D1449" s="3681"/>
      <c r="E1449" s="3681"/>
      <c r="F1449" s="3681"/>
      <c r="G1449" s="3681"/>
      <c r="H1449" s="3392"/>
      <c r="I1449" s="3683"/>
      <c r="J1449" s="3684"/>
      <c r="K1449" s="1974"/>
      <c r="L1449" s="774"/>
      <c r="M1449" s="767"/>
      <c r="DF1449" s="818"/>
      <c r="DG1449" s="772" t="str">
        <f t="shared" si="38"/>
        <v/>
      </c>
      <c r="DH1449" s="832">
        <v>1539</v>
      </c>
    </row>
    <row r="1450" spans="1:112" s="760" customFormat="1" ht="12" hidden="1" customHeight="1" x14ac:dyDescent="0.15">
      <c r="A1450" s="774"/>
      <c r="B1450" s="3391"/>
      <c r="C1450" s="3681"/>
      <c r="D1450" s="3681"/>
      <c r="E1450" s="3681"/>
      <c r="F1450" s="3681"/>
      <c r="G1450" s="3681"/>
      <c r="H1450" s="3392"/>
      <c r="I1450" s="3683"/>
      <c r="J1450" s="3684"/>
      <c r="K1450" s="1974"/>
      <c r="L1450" s="774"/>
      <c r="M1450" s="767"/>
      <c r="DF1450" s="818"/>
      <c r="DG1450" s="772" t="str">
        <f t="shared" si="38"/>
        <v/>
      </c>
      <c r="DH1450" s="832">
        <v>1540</v>
      </c>
    </row>
    <row r="1451" spans="1:112" s="760" customFormat="1" ht="12.75" hidden="1" customHeight="1" x14ac:dyDescent="0.15">
      <c r="A1451" s="774"/>
      <c r="B1451" s="3391"/>
      <c r="C1451" s="3681"/>
      <c r="D1451" s="3681"/>
      <c r="E1451" s="3681"/>
      <c r="F1451" s="3681"/>
      <c r="G1451" s="3681"/>
      <c r="H1451" s="3392"/>
      <c r="I1451" s="3683"/>
      <c r="J1451" s="3684"/>
      <c r="K1451" s="1974"/>
      <c r="L1451" s="774"/>
      <c r="M1451" s="767"/>
      <c r="DF1451" s="818"/>
      <c r="DG1451" s="772" t="str">
        <f t="shared" si="38"/>
        <v/>
      </c>
      <c r="DH1451" s="832">
        <v>1541</v>
      </c>
    </row>
    <row r="1452" spans="1:112" s="760" customFormat="1" ht="12" hidden="1" customHeight="1" x14ac:dyDescent="0.15">
      <c r="A1452" s="774"/>
      <c r="B1452" s="3391"/>
      <c r="C1452" s="3681"/>
      <c r="D1452" s="3681"/>
      <c r="E1452" s="3681"/>
      <c r="F1452" s="3681"/>
      <c r="G1452" s="3681"/>
      <c r="H1452" s="3392"/>
      <c r="I1452" s="3683"/>
      <c r="J1452" s="3684"/>
      <c r="K1452" s="1974"/>
      <c r="L1452" s="774"/>
      <c r="M1452" s="767"/>
      <c r="DF1452" s="818"/>
      <c r="DG1452" s="772" t="str">
        <f t="shared" si="38"/>
        <v/>
      </c>
      <c r="DH1452" s="832">
        <v>1542</v>
      </c>
    </row>
    <row r="1453" spans="1:112" s="760" customFormat="1" ht="12" hidden="1" customHeight="1" x14ac:dyDescent="0.15">
      <c r="A1453" s="774"/>
      <c r="B1453" s="3391"/>
      <c r="C1453" s="3681"/>
      <c r="D1453" s="3681"/>
      <c r="E1453" s="3681"/>
      <c r="F1453" s="3681"/>
      <c r="G1453" s="3681"/>
      <c r="H1453" s="3392"/>
      <c r="I1453" s="3683"/>
      <c r="J1453" s="3684"/>
      <c r="K1453" s="1974"/>
      <c r="L1453" s="774"/>
      <c r="M1453" s="767"/>
      <c r="DF1453" s="818"/>
      <c r="DG1453" s="772" t="str">
        <f t="shared" si="38"/>
        <v/>
      </c>
      <c r="DH1453" s="832">
        <v>1543</v>
      </c>
    </row>
    <row r="1454" spans="1:112" s="760" customFormat="1" ht="12" hidden="1" customHeight="1" x14ac:dyDescent="0.15">
      <c r="A1454" s="774"/>
      <c r="B1454" s="3391"/>
      <c r="C1454" s="3681"/>
      <c r="D1454" s="3681"/>
      <c r="E1454" s="3681"/>
      <c r="F1454" s="3681"/>
      <c r="G1454" s="3681"/>
      <c r="H1454" s="3392"/>
      <c r="I1454" s="3683"/>
      <c r="J1454" s="3684"/>
      <c r="K1454" s="1974"/>
      <c r="L1454" s="774"/>
      <c r="M1454" s="767"/>
      <c r="DF1454" s="818"/>
      <c r="DG1454" s="772" t="str">
        <f t="shared" si="38"/>
        <v/>
      </c>
      <c r="DH1454" s="832">
        <v>1544</v>
      </c>
    </row>
    <row r="1455" spans="1:112" s="760" customFormat="1" ht="12" hidden="1" customHeight="1" x14ac:dyDescent="0.15">
      <c r="A1455" s="774"/>
      <c r="B1455" s="3391"/>
      <c r="C1455" s="3681"/>
      <c r="D1455" s="3681"/>
      <c r="E1455" s="3681"/>
      <c r="F1455" s="3681"/>
      <c r="G1455" s="3681"/>
      <c r="H1455" s="3392"/>
      <c r="I1455" s="3683"/>
      <c r="J1455" s="3684"/>
      <c r="K1455" s="1974"/>
      <c r="L1455" s="774"/>
      <c r="M1455" s="767"/>
      <c r="DF1455" s="818"/>
      <c r="DG1455" s="772" t="str">
        <f t="shared" si="38"/>
        <v/>
      </c>
      <c r="DH1455" s="832">
        <v>1545</v>
      </c>
    </row>
    <row r="1456" spans="1:112" s="760" customFormat="1" ht="12" hidden="1" customHeight="1" x14ac:dyDescent="0.15">
      <c r="A1456" s="774"/>
      <c r="B1456" s="3391"/>
      <c r="C1456" s="3681"/>
      <c r="D1456" s="3681"/>
      <c r="E1456" s="3681"/>
      <c r="F1456" s="3681"/>
      <c r="G1456" s="3681"/>
      <c r="H1456" s="3392"/>
      <c r="I1456" s="3683"/>
      <c r="J1456" s="3684"/>
      <c r="K1456" s="1974"/>
      <c r="L1456" s="774"/>
      <c r="M1456" s="767"/>
      <c r="DF1456" s="818"/>
      <c r="DG1456" s="772" t="str">
        <f t="shared" si="38"/>
        <v/>
      </c>
      <c r="DH1456" s="832">
        <v>1546</v>
      </c>
    </row>
    <row r="1457" spans="1:112" s="760" customFormat="1" ht="12" hidden="1" customHeight="1" x14ac:dyDescent="0.15">
      <c r="A1457" s="774"/>
      <c r="B1457" s="3391"/>
      <c r="C1457" s="3681"/>
      <c r="D1457" s="3681"/>
      <c r="E1457" s="3681"/>
      <c r="F1457" s="3681"/>
      <c r="G1457" s="3681"/>
      <c r="H1457" s="3392"/>
      <c r="I1457" s="3683"/>
      <c r="J1457" s="3684"/>
      <c r="K1457" s="1974"/>
      <c r="L1457" s="774"/>
      <c r="M1457" s="767"/>
      <c r="DF1457" s="818"/>
      <c r="DG1457" s="772" t="str">
        <f t="shared" si="38"/>
        <v/>
      </c>
      <c r="DH1457" s="832">
        <v>1547</v>
      </c>
    </row>
    <row r="1458" spans="1:112" s="760" customFormat="1" ht="12" hidden="1" customHeight="1" x14ac:dyDescent="0.15">
      <c r="A1458" s="774"/>
      <c r="B1458" s="3391"/>
      <c r="C1458" s="3681"/>
      <c r="D1458" s="3681"/>
      <c r="E1458" s="3681"/>
      <c r="F1458" s="3681"/>
      <c r="G1458" s="3681"/>
      <c r="H1458" s="3392"/>
      <c r="I1458" s="3683"/>
      <c r="J1458" s="3684"/>
      <c r="K1458" s="1974"/>
      <c r="L1458" s="774"/>
      <c r="M1458" s="767"/>
      <c r="DF1458" s="818"/>
      <c r="DG1458" s="772" t="str">
        <f t="shared" si="38"/>
        <v/>
      </c>
      <c r="DH1458" s="832">
        <v>1548</v>
      </c>
    </row>
    <row r="1459" spans="1:112" s="760" customFormat="1" ht="12" hidden="1" customHeight="1" x14ac:dyDescent="0.15">
      <c r="A1459" s="774"/>
      <c r="B1459" s="3391"/>
      <c r="C1459" s="3681"/>
      <c r="D1459" s="3681"/>
      <c r="E1459" s="3681"/>
      <c r="F1459" s="3681"/>
      <c r="G1459" s="3681"/>
      <c r="H1459" s="3392"/>
      <c r="I1459" s="3683"/>
      <c r="J1459" s="3684"/>
      <c r="K1459" s="1974"/>
      <c r="L1459" s="774"/>
      <c r="M1459" s="767"/>
      <c r="DF1459" s="818"/>
      <c r="DG1459" s="772" t="str">
        <f t="shared" ref="DG1459:DG1522" si="39">IF(COUNTA(A1459:M1459)&gt;0,DH1459,"")</f>
        <v/>
      </c>
      <c r="DH1459" s="832">
        <v>1549</v>
      </c>
    </row>
    <row r="1460" spans="1:112" s="760" customFormat="1" ht="12" hidden="1" customHeight="1" x14ac:dyDescent="0.15">
      <c r="A1460" s="774"/>
      <c r="B1460" s="3391"/>
      <c r="C1460" s="3681"/>
      <c r="D1460" s="3681"/>
      <c r="E1460" s="3681"/>
      <c r="F1460" s="3681"/>
      <c r="G1460" s="3681"/>
      <c r="H1460" s="3392"/>
      <c r="I1460" s="3683"/>
      <c r="J1460" s="3684"/>
      <c r="K1460" s="1974"/>
      <c r="L1460" s="774"/>
      <c r="M1460" s="767"/>
      <c r="DF1460" s="818"/>
      <c r="DG1460" s="772" t="str">
        <f t="shared" si="39"/>
        <v/>
      </c>
      <c r="DH1460" s="832">
        <v>1550</v>
      </c>
    </row>
    <row r="1461" spans="1:112" s="760" customFormat="1" ht="12" hidden="1" customHeight="1" x14ac:dyDescent="0.15">
      <c r="A1461" s="774"/>
      <c r="B1461" s="3391"/>
      <c r="C1461" s="3681"/>
      <c r="D1461" s="3681"/>
      <c r="E1461" s="3681"/>
      <c r="F1461" s="3681"/>
      <c r="G1461" s="3681"/>
      <c r="H1461" s="3392"/>
      <c r="I1461" s="3683"/>
      <c r="J1461" s="3684"/>
      <c r="K1461" s="1974"/>
      <c r="L1461" s="774"/>
      <c r="M1461" s="767"/>
      <c r="DF1461" s="818"/>
      <c r="DG1461" s="772" t="str">
        <f t="shared" si="39"/>
        <v/>
      </c>
      <c r="DH1461" s="832">
        <v>1551</v>
      </c>
    </row>
    <row r="1462" spans="1:112" s="760" customFormat="1" ht="12" hidden="1" customHeight="1" x14ac:dyDescent="0.15">
      <c r="A1462" s="774"/>
      <c r="B1462" s="3391"/>
      <c r="C1462" s="3681"/>
      <c r="D1462" s="3681"/>
      <c r="E1462" s="3681"/>
      <c r="F1462" s="3681"/>
      <c r="G1462" s="3681"/>
      <c r="H1462" s="3392"/>
      <c r="I1462" s="3683"/>
      <c r="J1462" s="3684"/>
      <c r="K1462" s="1974"/>
      <c r="L1462" s="774"/>
      <c r="M1462" s="767"/>
      <c r="DF1462" s="818"/>
      <c r="DG1462" s="772" t="str">
        <f t="shared" si="39"/>
        <v/>
      </c>
      <c r="DH1462" s="832">
        <v>1552</v>
      </c>
    </row>
    <row r="1463" spans="1:112" s="760" customFormat="1" ht="12" hidden="1" customHeight="1" x14ac:dyDescent="0.15">
      <c r="A1463" s="774"/>
      <c r="B1463" s="3391"/>
      <c r="C1463" s="3681"/>
      <c r="D1463" s="3681"/>
      <c r="E1463" s="3681"/>
      <c r="F1463" s="3681"/>
      <c r="G1463" s="3681"/>
      <c r="H1463" s="3392"/>
      <c r="I1463" s="3683"/>
      <c r="J1463" s="3684"/>
      <c r="K1463" s="1974"/>
      <c r="L1463" s="774"/>
      <c r="M1463" s="767"/>
      <c r="DF1463" s="818"/>
      <c r="DG1463" s="772" t="str">
        <f t="shared" si="39"/>
        <v/>
      </c>
      <c r="DH1463" s="832">
        <v>1553</v>
      </c>
    </row>
    <row r="1464" spans="1:112" s="760" customFormat="1" ht="12" hidden="1" customHeight="1" x14ac:dyDescent="0.15">
      <c r="A1464" s="774"/>
      <c r="B1464" s="3391"/>
      <c r="C1464" s="3681"/>
      <c r="D1464" s="3681"/>
      <c r="E1464" s="3681"/>
      <c r="F1464" s="3681"/>
      <c r="G1464" s="3681"/>
      <c r="H1464" s="3392"/>
      <c r="I1464" s="3683"/>
      <c r="J1464" s="3684"/>
      <c r="K1464" s="1974"/>
      <c r="L1464" s="774"/>
      <c r="M1464" s="767"/>
      <c r="DF1464" s="818"/>
      <c r="DG1464" s="772" t="str">
        <f t="shared" si="39"/>
        <v/>
      </c>
      <c r="DH1464" s="832">
        <v>1554</v>
      </c>
    </row>
    <row r="1465" spans="1:112" s="760" customFormat="1" ht="12" hidden="1" customHeight="1" x14ac:dyDescent="0.15">
      <c r="A1465" s="774"/>
      <c r="B1465" s="3391"/>
      <c r="C1465" s="3681"/>
      <c r="D1465" s="3681"/>
      <c r="E1465" s="3681"/>
      <c r="F1465" s="3681"/>
      <c r="G1465" s="3681"/>
      <c r="H1465" s="3392"/>
      <c r="I1465" s="3683"/>
      <c r="J1465" s="3684"/>
      <c r="K1465" s="1974"/>
      <c r="L1465" s="774"/>
      <c r="M1465" s="767"/>
      <c r="DF1465" s="818"/>
      <c r="DG1465" s="772" t="str">
        <f t="shared" si="39"/>
        <v/>
      </c>
      <c r="DH1465" s="832">
        <v>1555</v>
      </c>
    </row>
    <row r="1466" spans="1:112" s="760" customFormat="1" ht="12" hidden="1" customHeight="1" x14ac:dyDescent="0.15">
      <c r="A1466" s="774"/>
      <c r="B1466" s="3391"/>
      <c r="C1466" s="3681"/>
      <c r="D1466" s="3681"/>
      <c r="E1466" s="3681"/>
      <c r="F1466" s="3681"/>
      <c r="G1466" s="3681"/>
      <c r="H1466" s="3392"/>
      <c r="I1466" s="3683"/>
      <c r="J1466" s="3684"/>
      <c r="K1466" s="1974"/>
      <c r="L1466" s="774"/>
      <c r="M1466" s="767"/>
      <c r="DF1466" s="818"/>
      <c r="DG1466" s="772" t="str">
        <f t="shared" si="39"/>
        <v/>
      </c>
      <c r="DH1466" s="832">
        <v>1556</v>
      </c>
    </row>
    <row r="1467" spans="1:112" s="760" customFormat="1" ht="12" hidden="1" customHeight="1" x14ac:dyDescent="0.15">
      <c r="A1467" s="774"/>
      <c r="B1467" s="3391"/>
      <c r="C1467" s="3681"/>
      <c r="D1467" s="3681"/>
      <c r="E1467" s="3681"/>
      <c r="F1467" s="3681"/>
      <c r="G1467" s="3681"/>
      <c r="H1467" s="3392"/>
      <c r="I1467" s="3683"/>
      <c r="J1467" s="3684"/>
      <c r="K1467" s="1974"/>
      <c r="L1467" s="774"/>
      <c r="M1467" s="767"/>
      <c r="DF1467" s="818"/>
      <c r="DG1467" s="772" t="str">
        <f t="shared" si="39"/>
        <v/>
      </c>
      <c r="DH1467" s="832">
        <v>1557</v>
      </c>
    </row>
    <row r="1468" spans="1:112" s="760" customFormat="1" ht="12" hidden="1" customHeight="1" x14ac:dyDescent="0.15">
      <c r="A1468" s="774"/>
      <c r="B1468" s="3391"/>
      <c r="C1468" s="3681"/>
      <c r="D1468" s="3681"/>
      <c r="E1468" s="3681"/>
      <c r="F1468" s="3681"/>
      <c r="G1468" s="3681"/>
      <c r="H1468" s="3392"/>
      <c r="I1468" s="3683"/>
      <c r="J1468" s="3684"/>
      <c r="K1468" s="1974"/>
      <c r="L1468" s="774"/>
      <c r="M1468" s="767"/>
      <c r="DF1468" s="818"/>
      <c r="DG1468" s="772" t="str">
        <f t="shared" si="39"/>
        <v/>
      </c>
      <c r="DH1468" s="832">
        <v>1558</v>
      </c>
    </row>
    <row r="1469" spans="1:112" s="760" customFormat="1" ht="12.75" hidden="1" customHeight="1" x14ac:dyDescent="0.15">
      <c r="A1469" s="774"/>
      <c r="B1469" s="3391"/>
      <c r="C1469" s="3681"/>
      <c r="D1469" s="3681"/>
      <c r="E1469" s="3681"/>
      <c r="F1469" s="3681"/>
      <c r="G1469" s="3681"/>
      <c r="H1469" s="3392"/>
      <c r="I1469" s="3683"/>
      <c r="J1469" s="3684"/>
      <c r="K1469" s="1974"/>
      <c r="L1469" s="774"/>
      <c r="M1469" s="767"/>
      <c r="DF1469" s="818"/>
      <c r="DG1469" s="772" t="str">
        <f t="shared" si="39"/>
        <v/>
      </c>
      <c r="DH1469" s="832">
        <v>1559</v>
      </c>
    </row>
    <row r="1470" spans="1:112" s="760" customFormat="1" ht="12" hidden="1" customHeight="1" x14ac:dyDescent="0.15">
      <c r="A1470" s="774"/>
      <c r="B1470" s="3391"/>
      <c r="C1470" s="3681"/>
      <c r="D1470" s="3681"/>
      <c r="E1470" s="3681"/>
      <c r="F1470" s="3681"/>
      <c r="G1470" s="3681"/>
      <c r="H1470" s="3392"/>
      <c r="I1470" s="3683"/>
      <c r="J1470" s="3684"/>
      <c r="K1470" s="1974"/>
      <c r="L1470" s="774"/>
      <c r="M1470" s="767"/>
      <c r="DF1470" s="818"/>
      <c r="DG1470" s="772" t="str">
        <f t="shared" si="39"/>
        <v/>
      </c>
      <c r="DH1470" s="832">
        <v>1560</v>
      </c>
    </row>
    <row r="1471" spans="1:112" s="760" customFormat="1" ht="12" hidden="1" customHeight="1" x14ac:dyDescent="0.15">
      <c r="A1471" s="774"/>
      <c r="B1471" s="3391"/>
      <c r="C1471" s="3681"/>
      <c r="D1471" s="3681"/>
      <c r="E1471" s="3681"/>
      <c r="F1471" s="3681"/>
      <c r="G1471" s="3681"/>
      <c r="H1471" s="3392"/>
      <c r="I1471" s="3683"/>
      <c r="J1471" s="3684"/>
      <c r="K1471" s="1974"/>
      <c r="L1471" s="774"/>
      <c r="M1471" s="767"/>
      <c r="DF1471" s="818"/>
      <c r="DG1471" s="772" t="str">
        <f t="shared" si="39"/>
        <v/>
      </c>
      <c r="DH1471" s="832">
        <v>1561</v>
      </c>
    </row>
    <row r="1472" spans="1:112" s="760" customFormat="1" ht="12" hidden="1" customHeight="1" x14ac:dyDescent="0.15">
      <c r="A1472" s="774"/>
      <c r="B1472" s="3391"/>
      <c r="C1472" s="3681"/>
      <c r="D1472" s="3681"/>
      <c r="E1472" s="3681"/>
      <c r="F1472" s="3681"/>
      <c r="G1472" s="3681"/>
      <c r="H1472" s="3392"/>
      <c r="I1472" s="3683"/>
      <c r="J1472" s="3684"/>
      <c r="K1472" s="1974"/>
      <c r="L1472" s="774"/>
      <c r="M1472" s="767"/>
      <c r="DF1472" s="818"/>
      <c r="DG1472" s="772" t="str">
        <f t="shared" si="39"/>
        <v/>
      </c>
      <c r="DH1472" s="832">
        <v>1562</v>
      </c>
    </row>
    <row r="1473" spans="1:112" s="760" customFormat="1" ht="12" hidden="1" customHeight="1" x14ac:dyDescent="0.15">
      <c r="A1473" s="774"/>
      <c r="B1473" s="3391"/>
      <c r="C1473" s="3681"/>
      <c r="D1473" s="3681"/>
      <c r="E1473" s="3681"/>
      <c r="F1473" s="3681"/>
      <c r="G1473" s="3681"/>
      <c r="H1473" s="3392"/>
      <c r="I1473" s="3683"/>
      <c r="J1473" s="3684"/>
      <c r="K1473" s="1974"/>
      <c r="L1473" s="774"/>
      <c r="M1473" s="767"/>
      <c r="DF1473" s="818"/>
      <c r="DG1473" s="772" t="str">
        <f t="shared" si="39"/>
        <v/>
      </c>
      <c r="DH1473" s="832">
        <v>1563</v>
      </c>
    </row>
    <row r="1474" spans="1:112" s="760" customFormat="1" ht="12" hidden="1" customHeight="1" x14ac:dyDescent="0.15">
      <c r="A1474" s="774"/>
      <c r="B1474" s="3391"/>
      <c r="C1474" s="3681"/>
      <c r="D1474" s="3681"/>
      <c r="E1474" s="3681"/>
      <c r="F1474" s="3681"/>
      <c r="G1474" s="3681"/>
      <c r="H1474" s="3392"/>
      <c r="I1474" s="3683"/>
      <c r="J1474" s="3684"/>
      <c r="K1474" s="1974"/>
      <c r="L1474" s="774"/>
      <c r="M1474" s="767"/>
      <c r="DF1474" s="818"/>
      <c r="DG1474" s="772" t="str">
        <f t="shared" si="39"/>
        <v/>
      </c>
      <c r="DH1474" s="832">
        <v>1564</v>
      </c>
    </row>
    <row r="1475" spans="1:112" s="760" customFormat="1" ht="12" hidden="1" customHeight="1" x14ac:dyDescent="0.15">
      <c r="A1475" s="774"/>
      <c r="B1475" s="3391"/>
      <c r="C1475" s="3681"/>
      <c r="D1475" s="3681"/>
      <c r="E1475" s="3681"/>
      <c r="F1475" s="3681"/>
      <c r="G1475" s="3681"/>
      <c r="H1475" s="3392"/>
      <c r="I1475" s="3683"/>
      <c r="J1475" s="3684"/>
      <c r="K1475" s="1974"/>
      <c r="L1475" s="774"/>
      <c r="M1475" s="767"/>
      <c r="DF1475" s="818"/>
      <c r="DG1475" s="772" t="str">
        <f t="shared" si="39"/>
        <v/>
      </c>
      <c r="DH1475" s="832">
        <v>1565</v>
      </c>
    </row>
    <row r="1476" spans="1:112" s="760" customFormat="1" ht="12" hidden="1" customHeight="1" x14ac:dyDescent="0.15">
      <c r="A1476" s="774"/>
      <c r="B1476" s="3391"/>
      <c r="C1476" s="3681"/>
      <c r="D1476" s="3681"/>
      <c r="E1476" s="3681"/>
      <c r="F1476" s="3681"/>
      <c r="G1476" s="3681"/>
      <c r="H1476" s="3392"/>
      <c r="I1476" s="3683"/>
      <c r="J1476" s="3684"/>
      <c r="K1476" s="1974"/>
      <c r="L1476" s="774"/>
      <c r="M1476" s="767"/>
      <c r="DF1476" s="818"/>
      <c r="DG1476" s="772" t="str">
        <f t="shared" si="39"/>
        <v/>
      </c>
      <c r="DH1476" s="832">
        <v>1566</v>
      </c>
    </row>
    <row r="1477" spans="1:112" s="760" customFormat="1" ht="12" hidden="1" customHeight="1" x14ac:dyDescent="0.15">
      <c r="A1477" s="774"/>
      <c r="B1477" s="3391"/>
      <c r="C1477" s="3681"/>
      <c r="D1477" s="3681"/>
      <c r="E1477" s="3681"/>
      <c r="F1477" s="3681"/>
      <c r="G1477" s="3681"/>
      <c r="H1477" s="3392"/>
      <c r="I1477" s="3683"/>
      <c r="J1477" s="3684"/>
      <c r="K1477" s="1974"/>
      <c r="L1477" s="774"/>
      <c r="M1477" s="767"/>
      <c r="DF1477" s="818"/>
      <c r="DG1477" s="772" t="str">
        <f t="shared" si="39"/>
        <v/>
      </c>
      <c r="DH1477" s="832">
        <v>1567</v>
      </c>
    </row>
    <row r="1478" spans="1:112" s="760" customFormat="1" ht="12" hidden="1" customHeight="1" x14ac:dyDescent="0.15">
      <c r="A1478" s="774"/>
      <c r="B1478" s="3391"/>
      <c r="C1478" s="3681"/>
      <c r="D1478" s="3681"/>
      <c r="E1478" s="3681"/>
      <c r="F1478" s="3681"/>
      <c r="G1478" s="3681"/>
      <c r="H1478" s="3392"/>
      <c r="I1478" s="3683"/>
      <c r="J1478" s="3684"/>
      <c r="K1478" s="1974"/>
      <c r="L1478" s="774"/>
      <c r="M1478" s="767"/>
      <c r="DF1478" s="818"/>
      <c r="DG1478" s="772" t="str">
        <f t="shared" si="39"/>
        <v/>
      </c>
      <c r="DH1478" s="832">
        <v>1568</v>
      </c>
    </row>
    <row r="1479" spans="1:112" s="760" customFormat="1" ht="12.75" hidden="1" customHeight="1" x14ac:dyDescent="0.15">
      <c r="A1479" s="774"/>
      <c r="B1479" s="3391"/>
      <c r="C1479" s="3681"/>
      <c r="D1479" s="3681"/>
      <c r="E1479" s="3681"/>
      <c r="F1479" s="3681"/>
      <c r="G1479" s="3681"/>
      <c r="H1479" s="3392"/>
      <c r="I1479" s="3683"/>
      <c r="J1479" s="3684"/>
      <c r="K1479" s="1974"/>
      <c r="L1479" s="774"/>
      <c r="M1479" s="767"/>
      <c r="DF1479" s="818"/>
      <c r="DG1479" s="772" t="str">
        <f t="shared" si="39"/>
        <v/>
      </c>
      <c r="DH1479" s="832">
        <v>1569</v>
      </c>
    </row>
    <row r="1480" spans="1:112" s="760" customFormat="1" ht="12" hidden="1" customHeight="1" x14ac:dyDescent="0.15">
      <c r="A1480" s="774"/>
      <c r="B1480" s="3391"/>
      <c r="C1480" s="3681"/>
      <c r="D1480" s="3681"/>
      <c r="E1480" s="3681"/>
      <c r="F1480" s="3681"/>
      <c r="G1480" s="3681"/>
      <c r="H1480" s="3392"/>
      <c r="I1480" s="3683"/>
      <c r="J1480" s="3684"/>
      <c r="K1480" s="1974"/>
      <c r="L1480" s="774"/>
      <c r="M1480" s="767"/>
      <c r="DF1480" s="818"/>
      <c r="DG1480" s="772" t="str">
        <f t="shared" si="39"/>
        <v/>
      </c>
      <c r="DH1480" s="832">
        <v>1570</v>
      </c>
    </row>
    <row r="1481" spans="1:112" s="760" customFormat="1" ht="12" hidden="1" customHeight="1" x14ac:dyDescent="0.15">
      <c r="A1481" s="774"/>
      <c r="B1481" s="3391"/>
      <c r="C1481" s="3681"/>
      <c r="D1481" s="3681"/>
      <c r="E1481" s="3681"/>
      <c r="F1481" s="3681"/>
      <c r="G1481" s="3681"/>
      <c r="H1481" s="3392"/>
      <c r="I1481" s="3683"/>
      <c r="J1481" s="3684"/>
      <c r="K1481" s="1974"/>
      <c r="L1481" s="774"/>
      <c r="M1481" s="767"/>
      <c r="DF1481" s="818"/>
      <c r="DG1481" s="772" t="str">
        <f t="shared" si="39"/>
        <v/>
      </c>
      <c r="DH1481" s="832">
        <v>1571</v>
      </c>
    </row>
    <row r="1482" spans="1:112" s="760" customFormat="1" ht="12" hidden="1" customHeight="1" x14ac:dyDescent="0.15">
      <c r="A1482" s="774"/>
      <c r="B1482" s="3391"/>
      <c r="C1482" s="3681"/>
      <c r="D1482" s="3681"/>
      <c r="E1482" s="3681"/>
      <c r="F1482" s="3681"/>
      <c r="G1482" s="3681"/>
      <c r="H1482" s="3392"/>
      <c r="I1482" s="3683"/>
      <c r="J1482" s="3684"/>
      <c r="K1482" s="1974"/>
      <c r="L1482" s="774"/>
      <c r="M1482" s="767"/>
      <c r="DF1482" s="818"/>
      <c r="DG1482" s="772" t="str">
        <f t="shared" si="39"/>
        <v/>
      </c>
      <c r="DH1482" s="832">
        <v>1572</v>
      </c>
    </row>
    <row r="1483" spans="1:112" s="760" customFormat="1" ht="12" hidden="1" customHeight="1" x14ac:dyDescent="0.15">
      <c r="A1483" s="774"/>
      <c r="B1483" s="3391"/>
      <c r="C1483" s="3681"/>
      <c r="D1483" s="3681"/>
      <c r="E1483" s="3681"/>
      <c r="F1483" s="3681"/>
      <c r="G1483" s="3681"/>
      <c r="H1483" s="3392"/>
      <c r="I1483" s="3683"/>
      <c r="J1483" s="3684"/>
      <c r="K1483" s="1974"/>
      <c r="L1483" s="774"/>
      <c r="M1483" s="767"/>
      <c r="DF1483" s="818"/>
      <c r="DG1483" s="772" t="str">
        <f t="shared" si="39"/>
        <v/>
      </c>
      <c r="DH1483" s="832">
        <v>1573</v>
      </c>
    </row>
    <row r="1484" spans="1:112" s="760" customFormat="1" ht="12" hidden="1" customHeight="1" x14ac:dyDescent="0.15">
      <c r="A1484" s="774"/>
      <c r="B1484" s="3391"/>
      <c r="C1484" s="3681"/>
      <c r="D1484" s="3681"/>
      <c r="E1484" s="3681"/>
      <c r="F1484" s="3681"/>
      <c r="G1484" s="3681"/>
      <c r="H1484" s="3392"/>
      <c r="I1484" s="3683"/>
      <c r="J1484" s="3684"/>
      <c r="K1484" s="1974"/>
      <c r="L1484" s="774"/>
      <c r="M1484" s="767"/>
      <c r="DF1484" s="818"/>
      <c r="DG1484" s="772" t="str">
        <f t="shared" si="39"/>
        <v/>
      </c>
      <c r="DH1484" s="832">
        <v>1574</v>
      </c>
    </row>
    <row r="1485" spans="1:112" s="760" customFormat="1" ht="12" hidden="1" customHeight="1" x14ac:dyDescent="0.15">
      <c r="A1485" s="774"/>
      <c r="B1485" s="3391"/>
      <c r="C1485" s="3681"/>
      <c r="D1485" s="3681"/>
      <c r="E1485" s="3681"/>
      <c r="F1485" s="3681"/>
      <c r="G1485" s="3681"/>
      <c r="H1485" s="3392"/>
      <c r="I1485" s="3683"/>
      <c r="J1485" s="3684"/>
      <c r="K1485" s="1974"/>
      <c r="L1485" s="774"/>
      <c r="M1485" s="767"/>
      <c r="DF1485" s="818"/>
      <c r="DG1485" s="772" t="str">
        <f t="shared" si="39"/>
        <v/>
      </c>
      <c r="DH1485" s="832">
        <v>1575</v>
      </c>
    </row>
    <row r="1486" spans="1:112" s="760" customFormat="1" ht="12" hidden="1" customHeight="1" x14ac:dyDescent="0.15">
      <c r="A1486" s="774"/>
      <c r="B1486" s="3391"/>
      <c r="C1486" s="3681"/>
      <c r="D1486" s="3681"/>
      <c r="E1486" s="3681"/>
      <c r="F1486" s="3681"/>
      <c r="G1486" s="3681"/>
      <c r="H1486" s="3392"/>
      <c r="I1486" s="3683"/>
      <c r="J1486" s="3684"/>
      <c r="K1486" s="1974"/>
      <c r="L1486" s="774"/>
      <c r="M1486" s="767"/>
      <c r="DF1486" s="818"/>
      <c r="DG1486" s="772" t="str">
        <f t="shared" si="39"/>
        <v/>
      </c>
      <c r="DH1486" s="832">
        <v>1576</v>
      </c>
    </row>
    <row r="1487" spans="1:112" s="760" customFormat="1" ht="12" hidden="1" customHeight="1" x14ac:dyDescent="0.15">
      <c r="A1487" s="774"/>
      <c r="B1487" s="3391"/>
      <c r="C1487" s="3681"/>
      <c r="D1487" s="3681"/>
      <c r="E1487" s="3681"/>
      <c r="F1487" s="3681"/>
      <c r="G1487" s="3681"/>
      <c r="H1487" s="3392"/>
      <c r="I1487" s="3683"/>
      <c r="J1487" s="3684"/>
      <c r="K1487" s="1974"/>
      <c r="L1487" s="774"/>
      <c r="M1487" s="767"/>
      <c r="DF1487" s="818"/>
      <c r="DG1487" s="772" t="str">
        <f t="shared" si="39"/>
        <v/>
      </c>
      <c r="DH1487" s="832">
        <v>1577</v>
      </c>
    </row>
    <row r="1488" spans="1:112" s="760" customFormat="1" ht="12" hidden="1" customHeight="1" x14ac:dyDescent="0.15">
      <c r="A1488" s="774"/>
      <c r="B1488" s="3391"/>
      <c r="C1488" s="3681"/>
      <c r="D1488" s="3681"/>
      <c r="E1488" s="3681"/>
      <c r="F1488" s="3681"/>
      <c r="G1488" s="3681"/>
      <c r="H1488" s="3392"/>
      <c r="I1488" s="3683"/>
      <c r="J1488" s="3684"/>
      <c r="K1488" s="1974"/>
      <c r="L1488" s="774"/>
      <c r="M1488" s="767"/>
      <c r="DF1488" s="818"/>
      <c r="DG1488" s="772" t="str">
        <f t="shared" si="39"/>
        <v/>
      </c>
      <c r="DH1488" s="832">
        <v>1578</v>
      </c>
    </row>
    <row r="1489" spans="1:112" s="760" customFormat="1" ht="12.75" hidden="1" customHeight="1" x14ac:dyDescent="0.15">
      <c r="A1489" s="774"/>
      <c r="B1489" s="3391"/>
      <c r="C1489" s="3681"/>
      <c r="D1489" s="3681"/>
      <c r="E1489" s="3681"/>
      <c r="F1489" s="3681"/>
      <c r="G1489" s="3681"/>
      <c r="H1489" s="3392"/>
      <c r="I1489" s="3683"/>
      <c r="J1489" s="3684"/>
      <c r="K1489" s="1974"/>
      <c r="L1489" s="774"/>
      <c r="M1489" s="767"/>
      <c r="DF1489" s="818"/>
      <c r="DG1489" s="772" t="str">
        <f t="shared" si="39"/>
        <v/>
      </c>
      <c r="DH1489" s="832">
        <v>1579</v>
      </c>
    </row>
    <row r="1490" spans="1:112" s="760" customFormat="1" ht="12" hidden="1" customHeight="1" x14ac:dyDescent="0.15">
      <c r="A1490" s="774"/>
      <c r="B1490" s="3391"/>
      <c r="C1490" s="3681"/>
      <c r="D1490" s="3681"/>
      <c r="E1490" s="3681"/>
      <c r="F1490" s="3681"/>
      <c r="G1490" s="3681"/>
      <c r="H1490" s="3392"/>
      <c r="I1490" s="3683"/>
      <c r="J1490" s="3684"/>
      <c r="K1490" s="1974"/>
      <c r="L1490" s="774"/>
      <c r="M1490" s="767"/>
      <c r="DF1490" s="818"/>
      <c r="DG1490" s="772" t="str">
        <f t="shared" si="39"/>
        <v/>
      </c>
      <c r="DH1490" s="832">
        <v>1580</v>
      </c>
    </row>
    <row r="1491" spans="1:112" s="760" customFormat="1" ht="12" hidden="1" customHeight="1" x14ac:dyDescent="0.15">
      <c r="A1491" s="774"/>
      <c r="B1491" s="3391"/>
      <c r="C1491" s="3681"/>
      <c r="D1491" s="3681"/>
      <c r="E1491" s="3681"/>
      <c r="F1491" s="3681"/>
      <c r="G1491" s="3681"/>
      <c r="H1491" s="3392"/>
      <c r="I1491" s="3683"/>
      <c r="J1491" s="3684"/>
      <c r="K1491" s="1974"/>
      <c r="L1491" s="774"/>
      <c r="M1491" s="767"/>
      <c r="DF1491" s="818"/>
      <c r="DG1491" s="772" t="str">
        <f t="shared" si="39"/>
        <v/>
      </c>
      <c r="DH1491" s="832">
        <v>1581</v>
      </c>
    </row>
    <row r="1492" spans="1:112" s="760" customFormat="1" ht="12" hidden="1" customHeight="1" x14ac:dyDescent="0.15">
      <c r="A1492" s="774"/>
      <c r="B1492" s="3391"/>
      <c r="C1492" s="3681"/>
      <c r="D1492" s="3681"/>
      <c r="E1492" s="3681"/>
      <c r="F1492" s="3681"/>
      <c r="G1492" s="3681"/>
      <c r="H1492" s="3392"/>
      <c r="I1492" s="3683"/>
      <c r="J1492" s="3684"/>
      <c r="K1492" s="1974"/>
      <c r="L1492" s="774"/>
      <c r="M1492" s="767"/>
      <c r="DF1492" s="818"/>
      <c r="DG1492" s="772" t="str">
        <f t="shared" si="39"/>
        <v/>
      </c>
      <c r="DH1492" s="832">
        <v>1582</v>
      </c>
    </row>
    <row r="1493" spans="1:112" s="760" customFormat="1" ht="12" hidden="1" customHeight="1" x14ac:dyDescent="0.15">
      <c r="A1493" s="774"/>
      <c r="B1493" s="3391"/>
      <c r="C1493" s="3681"/>
      <c r="D1493" s="3681"/>
      <c r="E1493" s="3681"/>
      <c r="F1493" s="3681"/>
      <c r="G1493" s="3681"/>
      <c r="H1493" s="3392"/>
      <c r="I1493" s="3683"/>
      <c r="J1493" s="3684"/>
      <c r="K1493" s="1974"/>
      <c r="L1493" s="774"/>
      <c r="M1493" s="767"/>
      <c r="DF1493" s="818"/>
      <c r="DG1493" s="772" t="str">
        <f t="shared" si="39"/>
        <v/>
      </c>
      <c r="DH1493" s="832">
        <v>1583</v>
      </c>
    </row>
    <row r="1494" spans="1:112" s="760" customFormat="1" ht="12" hidden="1" customHeight="1" x14ac:dyDescent="0.15">
      <c r="A1494" s="774"/>
      <c r="B1494" s="3391"/>
      <c r="C1494" s="3681"/>
      <c r="D1494" s="3681"/>
      <c r="E1494" s="3681"/>
      <c r="F1494" s="3681"/>
      <c r="G1494" s="3681"/>
      <c r="H1494" s="3392"/>
      <c r="I1494" s="3683"/>
      <c r="J1494" s="3684"/>
      <c r="K1494" s="1974"/>
      <c r="L1494" s="774"/>
      <c r="M1494" s="767"/>
      <c r="DF1494" s="818"/>
      <c r="DG1494" s="772" t="str">
        <f t="shared" si="39"/>
        <v/>
      </c>
      <c r="DH1494" s="832">
        <v>1584</v>
      </c>
    </row>
    <row r="1495" spans="1:112" s="760" customFormat="1" ht="12" hidden="1" customHeight="1" x14ac:dyDescent="0.15">
      <c r="A1495" s="774"/>
      <c r="B1495" s="3391"/>
      <c r="C1495" s="3681"/>
      <c r="D1495" s="3681"/>
      <c r="E1495" s="3681"/>
      <c r="F1495" s="3681"/>
      <c r="G1495" s="3681"/>
      <c r="H1495" s="3392"/>
      <c r="I1495" s="3683"/>
      <c r="J1495" s="3684"/>
      <c r="K1495" s="1974"/>
      <c r="L1495" s="774"/>
      <c r="M1495" s="767"/>
      <c r="DF1495" s="818"/>
      <c r="DG1495" s="772" t="str">
        <f t="shared" si="39"/>
        <v/>
      </c>
      <c r="DH1495" s="832">
        <v>1585</v>
      </c>
    </row>
    <row r="1496" spans="1:112" s="760" customFormat="1" ht="12" hidden="1" customHeight="1" x14ac:dyDescent="0.15">
      <c r="A1496" s="774"/>
      <c r="B1496" s="3391"/>
      <c r="C1496" s="3681"/>
      <c r="D1496" s="3681"/>
      <c r="E1496" s="3681"/>
      <c r="F1496" s="3681"/>
      <c r="G1496" s="3681"/>
      <c r="H1496" s="3392"/>
      <c r="I1496" s="3683"/>
      <c r="J1496" s="3684"/>
      <c r="K1496" s="1974"/>
      <c r="L1496" s="774"/>
      <c r="M1496" s="767"/>
      <c r="DF1496" s="818"/>
      <c r="DG1496" s="772" t="str">
        <f t="shared" si="39"/>
        <v/>
      </c>
      <c r="DH1496" s="832">
        <v>1586</v>
      </c>
    </row>
    <row r="1497" spans="1:112" s="760" customFormat="1" ht="12" hidden="1" customHeight="1" x14ac:dyDescent="0.15">
      <c r="A1497" s="774"/>
      <c r="B1497" s="3391"/>
      <c r="C1497" s="3681"/>
      <c r="D1497" s="3681"/>
      <c r="E1497" s="3681"/>
      <c r="F1497" s="3681"/>
      <c r="G1497" s="3681"/>
      <c r="H1497" s="3392"/>
      <c r="I1497" s="3683"/>
      <c r="J1497" s="3684"/>
      <c r="K1497" s="1974"/>
      <c r="L1497" s="774"/>
      <c r="M1497" s="767"/>
      <c r="DF1497" s="818"/>
      <c r="DG1497" s="772" t="str">
        <f t="shared" si="39"/>
        <v/>
      </c>
      <c r="DH1497" s="832">
        <v>1587</v>
      </c>
    </row>
    <row r="1498" spans="1:112" s="760" customFormat="1" ht="12" hidden="1" customHeight="1" x14ac:dyDescent="0.15">
      <c r="A1498" s="774"/>
      <c r="B1498" s="3391"/>
      <c r="C1498" s="3681"/>
      <c r="D1498" s="3681"/>
      <c r="E1498" s="3681"/>
      <c r="F1498" s="3681"/>
      <c r="G1498" s="3681"/>
      <c r="H1498" s="3392"/>
      <c r="I1498" s="3683"/>
      <c r="J1498" s="3684"/>
      <c r="K1498" s="1974"/>
      <c r="L1498" s="774"/>
      <c r="M1498" s="767"/>
      <c r="DF1498" s="818"/>
      <c r="DG1498" s="772" t="str">
        <f t="shared" si="39"/>
        <v/>
      </c>
      <c r="DH1498" s="832">
        <v>1588</v>
      </c>
    </row>
    <row r="1499" spans="1:112" s="760" customFormat="1" ht="12" hidden="1" customHeight="1" x14ac:dyDescent="0.15">
      <c r="A1499" s="774"/>
      <c r="B1499" s="3391"/>
      <c r="C1499" s="3681"/>
      <c r="D1499" s="3681"/>
      <c r="E1499" s="3681"/>
      <c r="F1499" s="3681"/>
      <c r="G1499" s="3681"/>
      <c r="H1499" s="3392"/>
      <c r="I1499" s="3683"/>
      <c r="J1499" s="3684"/>
      <c r="K1499" s="1974"/>
      <c r="L1499" s="774"/>
      <c r="M1499" s="767"/>
      <c r="DF1499" s="818"/>
      <c r="DG1499" s="772" t="str">
        <f t="shared" si="39"/>
        <v/>
      </c>
      <c r="DH1499" s="832">
        <v>1589</v>
      </c>
    </row>
    <row r="1500" spans="1:112" s="760" customFormat="1" ht="12" hidden="1" customHeight="1" x14ac:dyDescent="0.15">
      <c r="A1500" s="774"/>
      <c r="B1500" s="3391"/>
      <c r="C1500" s="3681"/>
      <c r="D1500" s="3681"/>
      <c r="E1500" s="3681"/>
      <c r="F1500" s="3681"/>
      <c r="G1500" s="3681"/>
      <c r="H1500" s="3392"/>
      <c r="I1500" s="3683"/>
      <c r="J1500" s="3684"/>
      <c r="K1500" s="1974"/>
      <c r="L1500" s="774"/>
      <c r="M1500" s="767"/>
      <c r="DF1500" s="818"/>
      <c r="DG1500" s="772" t="str">
        <f t="shared" si="39"/>
        <v/>
      </c>
      <c r="DH1500" s="832">
        <v>1590</v>
      </c>
    </row>
    <row r="1501" spans="1:112" s="760" customFormat="1" ht="12" hidden="1" customHeight="1" x14ac:dyDescent="0.15">
      <c r="A1501" s="774"/>
      <c r="B1501" s="3391"/>
      <c r="C1501" s="3681"/>
      <c r="D1501" s="3681"/>
      <c r="E1501" s="3681"/>
      <c r="F1501" s="3681"/>
      <c r="G1501" s="3681"/>
      <c r="H1501" s="3392"/>
      <c r="I1501" s="3683"/>
      <c r="J1501" s="3684"/>
      <c r="K1501" s="1974"/>
      <c r="L1501" s="774"/>
      <c r="M1501" s="767"/>
      <c r="DF1501" s="818"/>
      <c r="DG1501" s="772" t="str">
        <f t="shared" si="39"/>
        <v/>
      </c>
      <c r="DH1501" s="832">
        <v>1591</v>
      </c>
    </row>
    <row r="1502" spans="1:112" s="760" customFormat="1" ht="12" hidden="1" customHeight="1" x14ac:dyDescent="0.15">
      <c r="A1502" s="774"/>
      <c r="B1502" s="3391"/>
      <c r="C1502" s="3681"/>
      <c r="D1502" s="3681"/>
      <c r="E1502" s="3681"/>
      <c r="F1502" s="3681"/>
      <c r="G1502" s="3681"/>
      <c r="H1502" s="3392"/>
      <c r="I1502" s="3683"/>
      <c r="J1502" s="3684"/>
      <c r="K1502" s="1974"/>
      <c r="L1502" s="774"/>
      <c r="M1502" s="767"/>
      <c r="DF1502" s="818"/>
      <c r="DG1502" s="772" t="str">
        <f t="shared" si="39"/>
        <v/>
      </c>
      <c r="DH1502" s="832">
        <v>1592</v>
      </c>
    </row>
    <row r="1503" spans="1:112" s="760" customFormat="1" ht="12" hidden="1" customHeight="1" x14ac:dyDescent="0.15">
      <c r="A1503" s="774"/>
      <c r="B1503" s="3391"/>
      <c r="C1503" s="3681"/>
      <c r="D1503" s="3681"/>
      <c r="E1503" s="3681"/>
      <c r="F1503" s="3681"/>
      <c r="G1503" s="3681"/>
      <c r="H1503" s="3392"/>
      <c r="I1503" s="3683"/>
      <c r="J1503" s="3684"/>
      <c r="K1503" s="1974"/>
      <c r="L1503" s="774"/>
      <c r="M1503" s="767"/>
      <c r="DF1503" s="818"/>
      <c r="DG1503" s="772" t="str">
        <f t="shared" si="39"/>
        <v/>
      </c>
      <c r="DH1503" s="832">
        <v>1593</v>
      </c>
    </row>
    <row r="1504" spans="1:112" s="760" customFormat="1" ht="12" hidden="1" customHeight="1" x14ac:dyDescent="0.15">
      <c r="A1504" s="774"/>
      <c r="B1504" s="3391"/>
      <c r="C1504" s="3681"/>
      <c r="D1504" s="3681"/>
      <c r="E1504" s="3681"/>
      <c r="F1504" s="3681"/>
      <c r="G1504" s="3681"/>
      <c r="H1504" s="3392"/>
      <c r="I1504" s="3683"/>
      <c r="J1504" s="3684"/>
      <c r="K1504" s="1974"/>
      <c r="L1504" s="774"/>
      <c r="M1504" s="767"/>
      <c r="DF1504" s="818"/>
      <c r="DG1504" s="772" t="str">
        <f t="shared" si="39"/>
        <v/>
      </c>
      <c r="DH1504" s="832">
        <v>1594</v>
      </c>
    </row>
    <row r="1505" spans="1:112" s="760" customFormat="1" ht="12" hidden="1" customHeight="1" x14ac:dyDescent="0.15">
      <c r="A1505" s="774"/>
      <c r="B1505" s="3391"/>
      <c r="C1505" s="3681"/>
      <c r="D1505" s="3681"/>
      <c r="E1505" s="3681"/>
      <c r="F1505" s="3681"/>
      <c r="G1505" s="3681"/>
      <c r="H1505" s="3392"/>
      <c r="I1505" s="3683"/>
      <c r="J1505" s="3684"/>
      <c r="K1505" s="1974"/>
      <c r="L1505" s="774"/>
      <c r="M1505" s="767"/>
      <c r="DF1505" s="818"/>
      <c r="DG1505" s="772" t="str">
        <f t="shared" si="39"/>
        <v/>
      </c>
      <c r="DH1505" s="832">
        <v>1595</v>
      </c>
    </row>
    <row r="1506" spans="1:112" s="760" customFormat="1" ht="12" hidden="1" customHeight="1" x14ac:dyDescent="0.15">
      <c r="A1506" s="774"/>
      <c r="B1506" s="3391"/>
      <c r="C1506" s="3681"/>
      <c r="D1506" s="3681"/>
      <c r="E1506" s="3681"/>
      <c r="F1506" s="3681"/>
      <c r="G1506" s="3681"/>
      <c r="H1506" s="3392"/>
      <c r="I1506" s="3683"/>
      <c r="J1506" s="3684"/>
      <c r="K1506" s="1974"/>
      <c r="L1506" s="774"/>
      <c r="M1506" s="767"/>
      <c r="DF1506" s="818"/>
      <c r="DG1506" s="772" t="str">
        <f t="shared" si="39"/>
        <v/>
      </c>
      <c r="DH1506" s="832">
        <v>1596</v>
      </c>
    </row>
    <row r="1507" spans="1:112" s="760" customFormat="1" ht="12.75" hidden="1" customHeight="1" x14ac:dyDescent="0.15">
      <c r="A1507" s="774"/>
      <c r="B1507" s="3391"/>
      <c r="C1507" s="3681"/>
      <c r="D1507" s="3681"/>
      <c r="E1507" s="3681"/>
      <c r="F1507" s="3681"/>
      <c r="G1507" s="3681"/>
      <c r="H1507" s="3392"/>
      <c r="I1507" s="3683"/>
      <c r="J1507" s="3684"/>
      <c r="K1507" s="1974"/>
      <c r="L1507" s="774"/>
      <c r="M1507" s="767"/>
      <c r="DF1507" s="818"/>
      <c r="DG1507" s="772" t="str">
        <f t="shared" si="39"/>
        <v/>
      </c>
      <c r="DH1507" s="832">
        <v>1597</v>
      </c>
    </row>
    <row r="1508" spans="1:112" s="760" customFormat="1" ht="12" hidden="1" customHeight="1" x14ac:dyDescent="0.15">
      <c r="A1508" s="774"/>
      <c r="B1508" s="3391"/>
      <c r="C1508" s="3681"/>
      <c r="D1508" s="3681"/>
      <c r="E1508" s="3681"/>
      <c r="F1508" s="3681"/>
      <c r="G1508" s="3681"/>
      <c r="H1508" s="3392"/>
      <c r="I1508" s="3683"/>
      <c r="J1508" s="3684"/>
      <c r="K1508" s="1974"/>
      <c r="L1508" s="774"/>
      <c r="M1508" s="767"/>
      <c r="DF1508" s="818"/>
      <c r="DG1508" s="772" t="str">
        <f t="shared" si="39"/>
        <v/>
      </c>
      <c r="DH1508" s="832">
        <v>1598</v>
      </c>
    </row>
    <row r="1509" spans="1:112" s="760" customFormat="1" ht="12" hidden="1" customHeight="1" x14ac:dyDescent="0.15">
      <c r="A1509" s="774"/>
      <c r="B1509" s="3391"/>
      <c r="C1509" s="3681"/>
      <c r="D1509" s="3681"/>
      <c r="E1509" s="3681"/>
      <c r="F1509" s="3681"/>
      <c r="G1509" s="3681"/>
      <c r="H1509" s="3392"/>
      <c r="I1509" s="3683"/>
      <c r="J1509" s="3684"/>
      <c r="K1509" s="1974"/>
      <c r="L1509" s="774"/>
      <c r="M1509" s="767"/>
      <c r="DF1509" s="818"/>
      <c r="DG1509" s="772" t="str">
        <f t="shared" si="39"/>
        <v/>
      </c>
      <c r="DH1509" s="832">
        <v>1599</v>
      </c>
    </row>
    <row r="1510" spans="1:112" s="760" customFormat="1" ht="12" hidden="1" customHeight="1" x14ac:dyDescent="0.15">
      <c r="A1510" s="774"/>
      <c r="B1510" s="3391"/>
      <c r="C1510" s="3681"/>
      <c r="D1510" s="3681"/>
      <c r="E1510" s="3681"/>
      <c r="F1510" s="3681"/>
      <c r="G1510" s="3681"/>
      <c r="H1510" s="3392"/>
      <c r="I1510" s="3683"/>
      <c r="J1510" s="3684"/>
      <c r="K1510" s="1974"/>
      <c r="L1510" s="774"/>
      <c r="M1510" s="767"/>
      <c r="DF1510" s="818"/>
      <c r="DG1510" s="772" t="str">
        <f t="shared" si="39"/>
        <v/>
      </c>
      <c r="DH1510" s="832">
        <v>1600</v>
      </c>
    </row>
    <row r="1511" spans="1:112" s="760" customFormat="1" ht="12" hidden="1" customHeight="1" x14ac:dyDescent="0.15">
      <c r="A1511" s="774"/>
      <c r="B1511" s="3391"/>
      <c r="C1511" s="3681"/>
      <c r="D1511" s="3681"/>
      <c r="E1511" s="3681"/>
      <c r="F1511" s="3681"/>
      <c r="G1511" s="3681"/>
      <c r="H1511" s="3392"/>
      <c r="I1511" s="3683"/>
      <c r="J1511" s="3684"/>
      <c r="K1511" s="1974"/>
      <c r="L1511" s="774"/>
      <c r="M1511" s="767"/>
      <c r="DF1511" s="818"/>
      <c r="DG1511" s="772" t="str">
        <f t="shared" si="39"/>
        <v/>
      </c>
      <c r="DH1511" s="832">
        <v>1601</v>
      </c>
    </row>
    <row r="1512" spans="1:112" s="760" customFormat="1" ht="12" hidden="1" customHeight="1" x14ac:dyDescent="0.15">
      <c r="A1512" s="774"/>
      <c r="B1512" s="3391"/>
      <c r="C1512" s="3681"/>
      <c r="D1512" s="3681"/>
      <c r="E1512" s="3681"/>
      <c r="F1512" s="3681"/>
      <c r="G1512" s="3681"/>
      <c r="H1512" s="3392"/>
      <c r="I1512" s="3683"/>
      <c r="J1512" s="3684"/>
      <c r="K1512" s="1974"/>
      <c r="L1512" s="774"/>
      <c r="M1512" s="767"/>
      <c r="DF1512" s="818"/>
      <c r="DG1512" s="772" t="str">
        <f t="shared" si="39"/>
        <v/>
      </c>
      <c r="DH1512" s="832">
        <v>1602</v>
      </c>
    </row>
    <row r="1513" spans="1:112" s="760" customFormat="1" ht="12" hidden="1" customHeight="1" x14ac:dyDescent="0.15">
      <c r="A1513" s="774"/>
      <c r="B1513" s="3391"/>
      <c r="C1513" s="3681"/>
      <c r="D1513" s="3681"/>
      <c r="E1513" s="3681"/>
      <c r="F1513" s="3681"/>
      <c r="G1513" s="3681"/>
      <c r="H1513" s="3392"/>
      <c r="I1513" s="3683"/>
      <c r="J1513" s="3684"/>
      <c r="K1513" s="1974"/>
      <c r="L1513" s="774"/>
      <c r="M1513" s="767"/>
      <c r="DF1513" s="818"/>
      <c r="DG1513" s="772" t="str">
        <f t="shared" si="39"/>
        <v/>
      </c>
      <c r="DH1513" s="832">
        <v>1603</v>
      </c>
    </row>
    <row r="1514" spans="1:112" s="760" customFormat="1" ht="12" hidden="1" customHeight="1" x14ac:dyDescent="0.15">
      <c r="A1514" s="774"/>
      <c r="B1514" s="3391"/>
      <c r="C1514" s="3681"/>
      <c r="D1514" s="3681"/>
      <c r="E1514" s="3681"/>
      <c r="F1514" s="3681"/>
      <c r="G1514" s="3681"/>
      <c r="H1514" s="3392"/>
      <c r="I1514" s="3683"/>
      <c r="J1514" s="3684"/>
      <c r="K1514" s="1974"/>
      <c r="L1514" s="774"/>
      <c r="M1514" s="767"/>
      <c r="DF1514" s="818"/>
      <c r="DG1514" s="772" t="str">
        <f t="shared" si="39"/>
        <v/>
      </c>
      <c r="DH1514" s="832">
        <v>1604</v>
      </c>
    </row>
    <row r="1515" spans="1:112" s="760" customFormat="1" ht="12" hidden="1" customHeight="1" x14ac:dyDescent="0.15">
      <c r="A1515" s="774"/>
      <c r="B1515" s="3391"/>
      <c r="C1515" s="3681"/>
      <c r="D1515" s="3681"/>
      <c r="E1515" s="3681"/>
      <c r="F1515" s="3681"/>
      <c r="G1515" s="3681"/>
      <c r="H1515" s="3392"/>
      <c r="I1515" s="3683"/>
      <c r="J1515" s="3684"/>
      <c r="K1515" s="1974"/>
      <c r="L1515" s="774"/>
      <c r="M1515" s="767"/>
      <c r="DF1515" s="818"/>
      <c r="DG1515" s="772" t="str">
        <f t="shared" si="39"/>
        <v/>
      </c>
      <c r="DH1515" s="832">
        <v>1605</v>
      </c>
    </row>
    <row r="1516" spans="1:112" s="760" customFormat="1" ht="12" hidden="1" customHeight="1" x14ac:dyDescent="0.15">
      <c r="A1516" s="774"/>
      <c r="B1516" s="3391"/>
      <c r="C1516" s="3681"/>
      <c r="D1516" s="3681"/>
      <c r="E1516" s="3681"/>
      <c r="F1516" s="3681"/>
      <c r="G1516" s="3681"/>
      <c r="H1516" s="3392"/>
      <c r="I1516" s="3683"/>
      <c r="J1516" s="3684"/>
      <c r="K1516" s="1974"/>
      <c r="L1516" s="774"/>
      <c r="M1516" s="767"/>
      <c r="DF1516" s="818"/>
      <c r="DG1516" s="772" t="str">
        <f t="shared" si="39"/>
        <v/>
      </c>
      <c r="DH1516" s="832">
        <v>1606</v>
      </c>
    </row>
    <row r="1517" spans="1:112" s="760" customFormat="1" ht="12.75" hidden="1" customHeight="1" x14ac:dyDescent="0.15">
      <c r="A1517" s="774"/>
      <c r="B1517" s="3391"/>
      <c r="C1517" s="3681"/>
      <c r="D1517" s="3681"/>
      <c r="E1517" s="3681"/>
      <c r="F1517" s="3681"/>
      <c r="G1517" s="3681"/>
      <c r="H1517" s="3392"/>
      <c r="I1517" s="3683"/>
      <c r="J1517" s="3684"/>
      <c r="K1517" s="1974"/>
      <c r="L1517" s="774"/>
      <c r="M1517" s="767"/>
      <c r="DF1517" s="818"/>
      <c r="DG1517" s="772" t="str">
        <f t="shared" si="39"/>
        <v/>
      </c>
      <c r="DH1517" s="832">
        <v>1607</v>
      </c>
    </row>
    <row r="1518" spans="1:112" s="760" customFormat="1" ht="12" hidden="1" customHeight="1" x14ac:dyDescent="0.15">
      <c r="A1518" s="774"/>
      <c r="B1518" s="3391"/>
      <c r="C1518" s="3681"/>
      <c r="D1518" s="3681"/>
      <c r="E1518" s="3681"/>
      <c r="F1518" s="3681"/>
      <c r="G1518" s="3681"/>
      <c r="H1518" s="3392"/>
      <c r="I1518" s="3683"/>
      <c r="J1518" s="3684"/>
      <c r="K1518" s="1974"/>
      <c r="L1518" s="774"/>
      <c r="M1518" s="767"/>
      <c r="DF1518" s="818"/>
      <c r="DG1518" s="772" t="str">
        <f t="shared" si="39"/>
        <v/>
      </c>
      <c r="DH1518" s="832">
        <v>1608</v>
      </c>
    </row>
    <row r="1519" spans="1:112" s="760" customFormat="1" ht="12" hidden="1" customHeight="1" x14ac:dyDescent="0.15">
      <c r="A1519" s="774"/>
      <c r="B1519" s="3391"/>
      <c r="C1519" s="3681"/>
      <c r="D1519" s="3681"/>
      <c r="E1519" s="3681"/>
      <c r="F1519" s="3681"/>
      <c r="G1519" s="3681"/>
      <c r="H1519" s="3392"/>
      <c r="I1519" s="3683"/>
      <c r="J1519" s="3684"/>
      <c r="K1519" s="1974"/>
      <c r="L1519" s="774"/>
      <c r="M1519" s="767"/>
      <c r="DF1519" s="818"/>
      <c r="DG1519" s="772" t="str">
        <f t="shared" si="39"/>
        <v/>
      </c>
      <c r="DH1519" s="832">
        <v>1609</v>
      </c>
    </row>
    <row r="1520" spans="1:112" s="760" customFormat="1" ht="12" hidden="1" customHeight="1" x14ac:dyDescent="0.15">
      <c r="A1520" s="774"/>
      <c r="B1520" s="3391"/>
      <c r="C1520" s="3681"/>
      <c r="D1520" s="3681"/>
      <c r="E1520" s="3681"/>
      <c r="F1520" s="3681"/>
      <c r="G1520" s="3681"/>
      <c r="H1520" s="3392"/>
      <c r="I1520" s="3683"/>
      <c r="J1520" s="3684"/>
      <c r="K1520" s="1974"/>
      <c r="L1520" s="774"/>
      <c r="M1520" s="767"/>
      <c r="DF1520" s="818"/>
      <c r="DG1520" s="772" t="str">
        <f t="shared" si="39"/>
        <v/>
      </c>
      <c r="DH1520" s="832">
        <v>1610</v>
      </c>
    </row>
    <row r="1521" spans="1:112" s="760" customFormat="1" ht="12" hidden="1" customHeight="1" x14ac:dyDescent="0.15">
      <c r="A1521" s="774"/>
      <c r="B1521" s="3391"/>
      <c r="C1521" s="3681"/>
      <c r="D1521" s="3681"/>
      <c r="E1521" s="3681"/>
      <c r="F1521" s="3681"/>
      <c r="G1521" s="3681"/>
      <c r="H1521" s="3392"/>
      <c r="I1521" s="3683"/>
      <c r="J1521" s="3684"/>
      <c r="K1521" s="1974"/>
      <c r="L1521" s="774"/>
      <c r="M1521" s="767"/>
      <c r="DF1521" s="818"/>
      <c r="DG1521" s="772" t="str">
        <f t="shared" si="39"/>
        <v/>
      </c>
      <c r="DH1521" s="832">
        <v>1611</v>
      </c>
    </row>
    <row r="1522" spans="1:112" s="760" customFormat="1" ht="12" hidden="1" customHeight="1" x14ac:dyDescent="0.15">
      <c r="A1522" s="774"/>
      <c r="B1522" s="3391"/>
      <c r="C1522" s="3681"/>
      <c r="D1522" s="3681"/>
      <c r="E1522" s="3681"/>
      <c r="F1522" s="3681"/>
      <c r="G1522" s="3681"/>
      <c r="H1522" s="3392"/>
      <c r="I1522" s="3683"/>
      <c r="J1522" s="3684"/>
      <c r="K1522" s="1974"/>
      <c r="L1522" s="774"/>
      <c r="M1522" s="767"/>
      <c r="DF1522" s="818"/>
      <c r="DG1522" s="772" t="str">
        <f t="shared" si="39"/>
        <v/>
      </c>
      <c r="DH1522" s="832">
        <v>1612</v>
      </c>
    </row>
    <row r="1523" spans="1:112" s="760" customFormat="1" ht="12" hidden="1" customHeight="1" x14ac:dyDescent="0.15">
      <c r="A1523" s="774"/>
      <c r="B1523" s="3391"/>
      <c r="C1523" s="3681"/>
      <c r="D1523" s="3681"/>
      <c r="E1523" s="3681"/>
      <c r="F1523" s="3681"/>
      <c r="G1523" s="3681"/>
      <c r="H1523" s="3392"/>
      <c r="I1523" s="3683"/>
      <c r="J1523" s="3684"/>
      <c r="K1523" s="1974"/>
      <c r="L1523" s="774"/>
      <c r="M1523" s="767"/>
      <c r="DF1523" s="818"/>
      <c r="DG1523" s="772" t="str">
        <f t="shared" ref="DG1523:DG1586" si="40">IF(COUNTA(A1523:M1523)&gt;0,DH1523,"")</f>
        <v/>
      </c>
      <c r="DH1523" s="832">
        <v>1613</v>
      </c>
    </row>
    <row r="1524" spans="1:112" s="760" customFormat="1" ht="12" hidden="1" customHeight="1" x14ac:dyDescent="0.15">
      <c r="A1524" s="774"/>
      <c r="B1524" s="3391"/>
      <c r="C1524" s="3681"/>
      <c r="D1524" s="3681"/>
      <c r="E1524" s="3681"/>
      <c r="F1524" s="3681"/>
      <c r="G1524" s="3681"/>
      <c r="H1524" s="3392"/>
      <c r="I1524" s="3683"/>
      <c r="J1524" s="3684"/>
      <c r="K1524" s="1974"/>
      <c r="L1524" s="774"/>
      <c r="M1524" s="767"/>
      <c r="DF1524" s="818"/>
      <c r="DG1524" s="772" t="str">
        <f t="shared" si="40"/>
        <v/>
      </c>
      <c r="DH1524" s="832">
        <v>1614</v>
      </c>
    </row>
    <row r="1525" spans="1:112" s="760" customFormat="1" ht="12" hidden="1" customHeight="1" x14ac:dyDescent="0.15">
      <c r="A1525" s="774"/>
      <c r="B1525" s="3391"/>
      <c r="C1525" s="3681"/>
      <c r="D1525" s="3681"/>
      <c r="E1525" s="3681"/>
      <c r="F1525" s="3681"/>
      <c r="G1525" s="3681"/>
      <c r="H1525" s="3392"/>
      <c r="I1525" s="3683"/>
      <c r="J1525" s="3684"/>
      <c r="K1525" s="1974"/>
      <c r="L1525" s="774"/>
      <c r="M1525" s="767"/>
      <c r="DF1525" s="818"/>
      <c r="DG1525" s="772" t="str">
        <f t="shared" si="40"/>
        <v/>
      </c>
      <c r="DH1525" s="832">
        <v>1615</v>
      </c>
    </row>
    <row r="1526" spans="1:112" s="760" customFormat="1" ht="12" hidden="1" customHeight="1" x14ac:dyDescent="0.15">
      <c r="A1526" s="774"/>
      <c r="B1526" s="3391"/>
      <c r="C1526" s="3681"/>
      <c r="D1526" s="3681"/>
      <c r="E1526" s="3681"/>
      <c r="F1526" s="3681"/>
      <c r="G1526" s="3681"/>
      <c r="H1526" s="3392"/>
      <c r="I1526" s="3683"/>
      <c r="J1526" s="3684"/>
      <c r="K1526" s="1974"/>
      <c r="L1526" s="774"/>
      <c r="M1526" s="767"/>
      <c r="DF1526" s="818"/>
      <c r="DG1526" s="772" t="str">
        <f t="shared" si="40"/>
        <v/>
      </c>
      <c r="DH1526" s="832">
        <v>1616</v>
      </c>
    </row>
    <row r="1527" spans="1:112" s="760" customFormat="1" ht="12.75" hidden="1" customHeight="1" x14ac:dyDescent="0.15">
      <c r="A1527" s="774"/>
      <c r="B1527" s="3391"/>
      <c r="C1527" s="3681"/>
      <c r="D1527" s="3681"/>
      <c r="E1527" s="3681"/>
      <c r="F1527" s="3681"/>
      <c r="G1527" s="3681"/>
      <c r="H1527" s="3392"/>
      <c r="I1527" s="3683"/>
      <c r="J1527" s="3684"/>
      <c r="K1527" s="1974"/>
      <c r="L1527" s="774"/>
      <c r="M1527" s="767"/>
      <c r="DF1527" s="818"/>
      <c r="DG1527" s="772" t="str">
        <f t="shared" si="40"/>
        <v/>
      </c>
      <c r="DH1527" s="832">
        <v>1617</v>
      </c>
    </row>
    <row r="1528" spans="1:112" s="760" customFormat="1" ht="12" hidden="1" customHeight="1" x14ac:dyDescent="0.15">
      <c r="A1528" s="774"/>
      <c r="B1528" s="3391"/>
      <c r="C1528" s="3681"/>
      <c r="D1528" s="3681"/>
      <c r="E1528" s="3681"/>
      <c r="F1528" s="3681"/>
      <c r="G1528" s="3681"/>
      <c r="H1528" s="3392"/>
      <c r="I1528" s="3683"/>
      <c r="J1528" s="3684"/>
      <c r="K1528" s="1974"/>
      <c r="L1528" s="774"/>
      <c r="M1528" s="767"/>
      <c r="DF1528" s="818"/>
      <c r="DG1528" s="772" t="str">
        <f t="shared" si="40"/>
        <v/>
      </c>
      <c r="DH1528" s="832">
        <v>1618</v>
      </c>
    </row>
    <row r="1529" spans="1:112" s="760" customFormat="1" ht="12" hidden="1" customHeight="1" x14ac:dyDescent="0.15">
      <c r="A1529" s="774"/>
      <c r="B1529" s="3391"/>
      <c r="C1529" s="3681"/>
      <c r="D1529" s="3681"/>
      <c r="E1529" s="3681"/>
      <c r="F1529" s="3681"/>
      <c r="G1529" s="3681"/>
      <c r="H1529" s="3392"/>
      <c r="I1529" s="3683"/>
      <c r="J1529" s="3684"/>
      <c r="K1529" s="1974"/>
      <c r="L1529" s="774"/>
      <c r="M1529" s="767"/>
      <c r="DF1529" s="818"/>
      <c r="DG1529" s="772" t="str">
        <f t="shared" si="40"/>
        <v/>
      </c>
      <c r="DH1529" s="832">
        <v>1619</v>
      </c>
    </row>
    <row r="1530" spans="1:112" s="760" customFormat="1" ht="12" hidden="1" customHeight="1" x14ac:dyDescent="0.15">
      <c r="A1530" s="774"/>
      <c r="B1530" s="3391"/>
      <c r="C1530" s="3681"/>
      <c r="D1530" s="3681"/>
      <c r="E1530" s="3681"/>
      <c r="F1530" s="3681"/>
      <c r="G1530" s="3681"/>
      <c r="H1530" s="3392"/>
      <c r="I1530" s="3683"/>
      <c r="J1530" s="3684"/>
      <c r="K1530" s="1974"/>
      <c r="L1530" s="774"/>
      <c r="M1530" s="767"/>
      <c r="DF1530" s="818"/>
      <c r="DG1530" s="772" t="str">
        <f t="shared" si="40"/>
        <v/>
      </c>
      <c r="DH1530" s="832">
        <v>1620</v>
      </c>
    </row>
    <row r="1531" spans="1:112" s="760" customFormat="1" ht="12" hidden="1" customHeight="1" x14ac:dyDescent="0.15">
      <c r="A1531" s="774"/>
      <c r="B1531" s="3391"/>
      <c r="C1531" s="3681"/>
      <c r="D1531" s="3681"/>
      <c r="E1531" s="3681"/>
      <c r="F1531" s="3681"/>
      <c r="G1531" s="3681"/>
      <c r="H1531" s="3392"/>
      <c r="I1531" s="3683"/>
      <c r="J1531" s="3684"/>
      <c r="K1531" s="1974"/>
      <c r="L1531" s="774"/>
      <c r="M1531" s="767"/>
      <c r="DF1531" s="818"/>
      <c r="DG1531" s="772" t="str">
        <f t="shared" si="40"/>
        <v/>
      </c>
      <c r="DH1531" s="832">
        <v>1621</v>
      </c>
    </row>
    <row r="1532" spans="1:112" s="760" customFormat="1" ht="12" hidden="1" customHeight="1" x14ac:dyDescent="0.15">
      <c r="A1532" s="774"/>
      <c r="B1532" s="3391"/>
      <c r="C1532" s="3681"/>
      <c r="D1532" s="3681"/>
      <c r="E1532" s="3681"/>
      <c r="F1532" s="3681"/>
      <c r="G1532" s="3681"/>
      <c r="H1532" s="3392"/>
      <c r="I1532" s="3683"/>
      <c r="J1532" s="3684"/>
      <c r="K1532" s="1974"/>
      <c r="L1532" s="774"/>
      <c r="M1532" s="767"/>
      <c r="DF1532" s="818"/>
      <c r="DG1532" s="772" t="str">
        <f t="shared" si="40"/>
        <v/>
      </c>
      <c r="DH1532" s="832">
        <v>1622</v>
      </c>
    </row>
    <row r="1533" spans="1:112" s="760" customFormat="1" ht="12" hidden="1" customHeight="1" x14ac:dyDescent="0.15">
      <c r="A1533" s="774"/>
      <c r="B1533" s="3391"/>
      <c r="C1533" s="3681"/>
      <c r="D1533" s="3681"/>
      <c r="E1533" s="3681"/>
      <c r="F1533" s="3681"/>
      <c r="G1533" s="3681"/>
      <c r="H1533" s="3392"/>
      <c r="I1533" s="3683"/>
      <c r="J1533" s="3684"/>
      <c r="K1533" s="1974"/>
      <c r="L1533" s="774"/>
      <c r="M1533" s="767"/>
      <c r="DF1533" s="818"/>
      <c r="DG1533" s="772" t="str">
        <f t="shared" si="40"/>
        <v/>
      </c>
      <c r="DH1533" s="832">
        <v>1623</v>
      </c>
    </row>
    <row r="1534" spans="1:112" s="760" customFormat="1" ht="12" hidden="1" customHeight="1" x14ac:dyDescent="0.15">
      <c r="A1534" s="774"/>
      <c r="B1534" s="3391"/>
      <c r="C1534" s="3681"/>
      <c r="D1534" s="3681"/>
      <c r="E1534" s="3681"/>
      <c r="F1534" s="3681"/>
      <c r="G1534" s="3681"/>
      <c r="H1534" s="3392"/>
      <c r="I1534" s="3683"/>
      <c r="J1534" s="3684"/>
      <c r="K1534" s="1974"/>
      <c r="L1534" s="774"/>
      <c r="M1534" s="767"/>
      <c r="DF1534" s="818"/>
      <c r="DG1534" s="772" t="str">
        <f t="shared" si="40"/>
        <v/>
      </c>
      <c r="DH1534" s="832">
        <v>1624</v>
      </c>
    </row>
    <row r="1535" spans="1:112" s="760" customFormat="1" ht="12" hidden="1" customHeight="1" x14ac:dyDescent="0.15">
      <c r="A1535" s="774"/>
      <c r="B1535" s="3391"/>
      <c r="C1535" s="3681"/>
      <c r="D1535" s="3681"/>
      <c r="E1535" s="3681"/>
      <c r="F1535" s="3681"/>
      <c r="G1535" s="3681"/>
      <c r="H1535" s="3392"/>
      <c r="I1535" s="3683"/>
      <c r="J1535" s="3684"/>
      <c r="K1535" s="1974"/>
      <c r="L1535" s="774"/>
      <c r="M1535" s="767"/>
      <c r="DF1535" s="818"/>
      <c r="DG1535" s="772" t="str">
        <f t="shared" si="40"/>
        <v/>
      </c>
      <c r="DH1535" s="832">
        <v>1625</v>
      </c>
    </row>
    <row r="1536" spans="1:112" s="760" customFormat="1" ht="12" hidden="1" customHeight="1" x14ac:dyDescent="0.15">
      <c r="A1536" s="774"/>
      <c r="B1536" s="3391"/>
      <c r="C1536" s="3681"/>
      <c r="D1536" s="3681"/>
      <c r="E1536" s="3681"/>
      <c r="F1536" s="3681"/>
      <c r="G1536" s="3681"/>
      <c r="H1536" s="3392"/>
      <c r="I1536" s="3683"/>
      <c r="J1536" s="3684"/>
      <c r="K1536" s="1974"/>
      <c r="L1536" s="774"/>
      <c r="M1536" s="767"/>
      <c r="DF1536" s="818"/>
      <c r="DG1536" s="772" t="str">
        <f t="shared" si="40"/>
        <v/>
      </c>
      <c r="DH1536" s="832">
        <v>1626</v>
      </c>
    </row>
    <row r="1537" spans="1:112" s="760" customFormat="1" ht="12" hidden="1" customHeight="1" x14ac:dyDescent="0.15">
      <c r="A1537" s="774"/>
      <c r="B1537" s="3391"/>
      <c r="C1537" s="3681"/>
      <c r="D1537" s="3681"/>
      <c r="E1537" s="3681"/>
      <c r="F1537" s="3681"/>
      <c r="G1537" s="3681"/>
      <c r="H1537" s="3392"/>
      <c r="I1537" s="3683"/>
      <c r="J1537" s="3684"/>
      <c r="K1537" s="1974"/>
      <c r="L1537" s="774"/>
      <c r="M1537" s="767"/>
      <c r="DF1537" s="818"/>
      <c r="DG1537" s="772" t="str">
        <f t="shared" si="40"/>
        <v/>
      </c>
      <c r="DH1537" s="832">
        <v>1627</v>
      </c>
    </row>
    <row r="1538" spans="1:112" s="760" customFormat="1" ht="12" hidden="1" customHeight="1" x14ac:dyDescent="0.15">
      <c r="A1538" s="774"/>
      <c r="B1538" s="3391"/>
      <c r="C1538" s="3681"/>
      <c r="D1538" s="3681"/>
      <c r="E1538" s="3681"/>
      <c r="F1538" s="3681"/>
      <c r="G1538" s="3681"/>
      <c r="H1538" s="3392"/>
      <c r="I1538" s="3683"/>
      <c r="J1538" s="3684"/>
      <c r="K1538" s="1974"/>
      <c r="L1538" s="774"/>
      <c r="M1538" s="767"/>
      <c r="DF1538" s="818"/>
      <c r="DG1538" s="772" t="str">
        <f t="shared" si="40"/>
        <v/>
      </c>
      <c r="DH1538" s="832">
        <v>1628</v>
      </c>
    </row>
    <row r="1539" spans="1:112" s="760" customFormat="1" ht="12" hidden="1" customHeight="1" x14ac:dyDescent="0.15">
      <c r="A1539" s="774"/>
      <c r="B1539" s="3391"/>
      <c r="C1539" s="3681"/>
      <c r="D1539" s="3681"/>
      <c r="E1539" s="3681"/>
      <c r="F1539" s="3681"/>
      <c r="G1539" s="3681"/>
      <c r="H1539" s="3392"/>
      <c r="I1539" s="3683"/>
      <c r="J1539" s="3684"/>
      <c r="K1539" s="1974"/>
      <c r="L1539" s="774"/>
      <c r="M1539" s="767"/>
      <c r="DF1539" s="818"/>
      <c r="DG1539" s="772" t="str">
        <f t="shared" si="40"/>
        <v/>
      </c>
      <c r="DH1539" s="832">
        <v>1629</v>
      </c>
    </row>
    <row r="1540" spans="1:112" s="760" customFormat="1" ht="12" hidden="1" customHeight="1" x14ac:dyDescent="0.15">
      <c r="A1540" s="774"/>
      <c r="B1540" s="3391"/>
      <c r="C1540" s="3681"/>
      <c r="D1540" s="3681"/>
      <c r="E1540" s="3681"/>
      <c r="F1540" s="3681"/>
      <c r="G1540" s="3681"/>
      <c r="H1540" s="3392"/>
      <c r="I1540" s="3683"/>
      <c r="J1540" s="3684"/>
      <c r="K1540" s="1974"/>
      <c r="L1540" s="774"/>
      <c r="M1540" s="767"/>
      <c r="DF1540" s="818"/>
      <c r="DG1540" s="772" t="str">
        <f t="shared" si="40"/>
        <v/>
      </c>
      <c r="DH1540" s="832">
        <v>1630</v>
      </c>
    </row>
    <row r="1541" spans="1:112" s="760" customFormat="1" ht="12" hidden="1" customHeight="1" x14ac:dyDescent="0.15">
      <c r="A1541" s="774"/>
      <c r="B1541" s="3391"/>
      <c r="C1541" s="3681"/>
      <c r="D1541" s="3681"/>
      <c r="E1541" s="3681"/>
      <c r="F1541" s="3681"/>
      <c r="G1541" s="3681"/>
      <c r="H1541" s="3392"/>
      <c r="I1541" s="3683"/>
      <c r="J1541" s="3684"/>
      <c r="K1541" s="1974"/>
      <c r="L1541" s="774"/>
      <c r="M1541" s="767"/>
      <c r="DF1541" s="818"/>
      <c r="DG1541" s="772" t="str">
        <f t="shared" si="40"/>
        <v/>
      </c>
      <c r="DH1541" s="832">
        <v>1631</v>
      </c>
    </row>
    <row r="1542" spans="1:112" s="760" customFormat="1" ht="12" hidden="1" customHeight="1" x14ac:dyDescent="0.15">
      <c r="A1542" s="774"/>
      <c r="B1542" s="3391"/>
      <c r="C1542" s="3681"/>
      <c r="D1542" s="3681"/>
      <c r="E1542" s="3681"/>
      <c r="F1542" s="3681"/>
      <c r="G1542" s="3681"/>
      <c r="H1542" s="3392"/>
      <c r="I1542" s="3683"/>
      <c r="J1542" s="3684"/>
      <c r="K1542" s="1974"/>
      <c r="L1542" s="774"/>
      <c r="M1542" s="767"/>
      <c r="DF1542" s="818"/>
      <c r="DG1542" s="772" t="str">
        <f t="shared" si="40"/>
        <v/>
      </c>
      <c r="DH1542" s="832">
        <v>1632</v>
      </c>
    </row>
    <row r="1543" spans="1:112" s="760" customFormat="1" ht="12" hidden="1" customHeight="1" x14ac:dyDescent="0.15">
      <c r="A1543" s="774"/>
      <c r="B1543" s="3391"/>
      <c r="C1543" s="3681"/>
      <c r="D1543" s="3681"/>
      <c r="E1543" s="3681"/>
      <c r="F1543" s="3681"/>
      <c r="G1543" s="3681"/>
      <c r="H1543" s="3392"/>
      <c r="I1543" s="3683"/>
      <c r="J1543" s="3684"/>
      <c r="K1543" s="1974"/>
      <c r="L1543" s="774"/>
      <c r="M1543" s="767"/>
      <c r="DF1543" s="818"/>
      <c r="DG1543" s="772" t="str">
        <f t="shared" si="40"/>
        <v/>
      </c>
      <c r="DH1543" s="832">
        <v>1633</v>
      </c>
    </row>
    <row r="1544" spans="1:112" s="760" customFormat="1" ht="12" hidden="1" customHeight="1" x14ac:dyDescent="0.15">
      <c r="A1544" s="774"/>
      <c r="B1544" s="3391"/>
      <c r="C1544" s="3681"/>
      <c r="D1544" s="3681"/>
      <c r="E1544" s="3681"/>
      <c r="F1544" s="3681"/>
      <c r="G1544" s="3681"/>
      <c r="H1544" s="3392"/>
      <c r="I1544" s="3683"/>
      <c r="J1544" s="3684"/>
      <c r="K1544" s="1974"/>
      <c r="L1544" s="774"/>
      <c r="M1544" s="767"/>
      <c r="DF1544" s="818"/>
      <c r="DG1544" s="772" t="str">
        <f t="shared" si="40"/>
        <v/>
      </c>
      <c r="DH1544" s="832">
        <v>1634</v>
      </c>
    </row>
    <row r="1545" spans="1:112" s="760" customFormat="1" ht="12.75" hidden="1" customHeight="1" x14ac:dyDescent="0.15">
      <c r="A1545" s="774"/>
      <c r="B1545" s="3391"/>
      <c r="C1545" s="3681"/>
      <c r="D1545" s="3681"/>
      <c r="E1545" s="3681"/>
      <c r="F1545" s="3681"/>
      <c r="G1545" s="3681"/>
      <c r="H1545" s="3392"/>
      <c r="I1545" s="3683"/>
      <c r="J1545" s="3684"/>
      <c r="K1545" s="1974"/>
      <c r="L1545" s="774"/>
      <c r="M1545" s="767"/>
      <c r="DF1545" s="818"/>
      <c r="DG1545" s="772" t="str">
        <f t="shared" si="40"/>
        <v/>
      </c>
      <c r="DH1545" s="832">
        <v>1635</v>
      </c>
    </row>
    <row r="1546" spans="1:112" s="760" customFormat="1" ht="12" hidden="1" customHeight="1" x14ac:dyDescent="0.15">
      <c r="A1546" s="774"/>
      <c r="B1546" s="3391"/>
      <c r="C1546" s="3681"/>
      <c r="D1546" s="3681"/>
      <c r="E1546" s="3681"/>
      <c r="F1546" s="3681"/>
      <c r="G1546" s="3681"/>
      <c r="H1546" s="3392"/>
      <c r="I1546" s="3683"/>
      <c r="J1546" s="3684"/>
      <c r="K1546" s="1974"/>
      <c r="L1546" s="774"/>
      <c r="M1546" s="767"/>
      <c r="DF1546" s="818"/>
      <c r="DG1546" s="772" t="str">
        <f t="shared" si="40"/>
        <v/>
      </c>
      <c r="DH1546" s="832">
        <v>1636</v>
      </c>
    </row>
    <row r="1547" spans="1:112" s="760" customFormat="1" ht="12" hidden="1" customHeight="1" x14ac:dyDescent="0.15">
      <c r="A1547" s="774"/>
      <c r="B1547" s="3391"/>
      <c r="C1547" s="3681"/>
      <c r="D1547" s="3681"/>
      <c r="E1547" s="3681"/>
      <c r="F1547" s="3681"/>
      <c r="G1547" s="3681"/>
      <c r="H1547" s="3392"/>
      <c r="I1547" s="3683"/>
      <c r="J1547" s="3684"/>
      <c r="K1547" s="1974"/>
      <c r="L1547" s="774"/>
      <c r="M1547" s="767"/>
      <c r="DF1547" s="818"/>
      <c r="DG1547" s="772" t="str">
        <f t="shared" si="40"/>
        <v/>
      </c>
      <c r="DH1547" s="832">
        <v>1637</v>
      </c>
    </row>
    <row r="1548" spans="1:112" s="760" customFormat="1" ht="12" hidden="1" customHeight="1" x14ac:dyDescent="0.15">
      <c r="A1548" s="774"/>
      <c r="B1548" s="3391"/>
      <c r="C1548" s="3681"/>
      <c r="D1548" s="3681"/>
      <c r="E1548" s="3681"/>
      <c r="F1548" s="3681"/>
      <c r="G1548" s="3681"/>
      <c r="H1548" s="3392"/>
      <c r="I1548" s="3683"/>
      <c r="J1548" s="3684"/>
      <c r="K1548" s="1974"/>
      <c r="L1548" s="774"/>
      <c r="M1548" s="767"/>
      <c r="DF1548" s="818"/>
      <c r="DG1548" s="772" t="str">
        <f t="shared" si="40"/>
        <v/>
      </c>
      <c r="DH1548" s="832">
        <v>1638</v>
      </c>
    </row>
    <row r="1549" spans="1:112" s="760" customFormat="1" ht="12" hidden="1" customHeight="1" x14ac:dyDescent="0.15">
      <c r="A1549" s="774"/>
      <c r="B1549" s="3391"/>
      <c r="C1549" s="3681"/>
      <c r="D1549" s="3681"/>
      <c r="E1549" s="3681"/>
      <c r="F1549" s="3681"/>
      <c r="G1549" s="3681"/>
      <c r="H1549" s="3392"/>
      <c r="I1549" s="3683"/>
      <c r="J1549" s="3684"/>
      <c r="K1549" s="1974"/>
      <c r="L1549" s="774"/>
      <c r="M1549" s="767"/>
      <c r="DF1549" s="818"/>
      <c r="DG1549" s="772" t="str">
        <f t="shared" si="40"/>
        <v/>
      </c>
      <c r="DH1549" s="832">
        <v>1639</v>
      </c>
    </row>
    <row r="1550" spans="1:112" s="760" customFormat="1" ht="12" hidden="1" customHeight="1" x14ac:dyDescent="0.15">
      <c r="A1550" s="774"/>
      <c r="B1550" s="3391"/>
      <c r="C1550" s="3681"/>
      <c r="D1550" s="3681"/>
      <c r="E1550" s="3681"/>
      <c r="F1550" s="3681"/>
      <c r="G1550" s="3681"/>
      <c r="H1550" s="3392"/>
      <c r="I1550" s="3683"/>
      <c r="J1550" s="3684"/>
      <c r="K1550" s="1974"/>
      <c r="L1550" s="774"/>
      <c r="M1550" s="767"/>
      <c r="DF1550" s="818"/>
      <c r="DG1550" s="772" t="str">
        <f t="shared" si="40"/>
        <v/>
      </c>
      <c r="DH1550" s="832">
        <v>1640</v>
      </c>
    </row>
    <row r="1551" spans="1:112" s="760" customFormat="1" ht="12" hidden="1" customHeight="1" x14ac:dyDescent="0.15">
      <c r="A1551" s="774"/>
      <c r="B1551" s="3391"/>
      <c r="C1551" s="3681"/>
      <c r="D1551" s="3681"/>
      <c r="E1551" s="3681"/>
      <c r="F1551" s="3681"/>
      <c r="G1551" s="3681"/>
      <c r="H1551" s="3392"/>
      <c r="I1551" s="3683"/>
      <c r="J1551" s="3684"/>
      <c r="K1551" s="1974"/>
      <c r="L1551" s="774"/>
      <c r="M1551" s="767"/>
      <c r="DF1551" s="818"/>
      <c r="DG1551" s="772" t="str">
        <f t="shared" si="40"/>
        <v/>
      </c>
      <c r="DH1551" s="832">
        <v>1641</v>
      </c>
    </row>
    <row r="1552" spans="1:112" s="760" customFormat="1" ht="12" hidden="1" customHeight="1" x14ac:dyDescent="0.15">
      <c r="A1552" s="774"/>
      <c r="B1552" s="3391"/>
      <c r="C1552" s="3681"/>
      <c r="D1552" s="3681"/>
      <c r="E1552" s="3681"/>
      <c r="F1552" s="3681"/>
      <c r="G1552" s="3681"/>
      <c r="H1552" s="3392"/>
      <c r="I1552" s="3683"/>
      <c r="J1552" s="3684"/>
      <c r="K1552" s="1974"/>
      <c r="L1552" s="774"/>
      <c r="M1552" s="767"/>
      <c r="DF1552" s="818"/>
      <c r="DG1552" s="772" t="str">
        <f t="shared" si="40"/>
        <v/>
      </c>
      <c r="DH1552" s="832">
        <v>1642</v>
      </c>
    </row>
    <row r="1553" spans="1:112" s="760" customFormat="1" ht="12" hidden="1" customHeight="1" x14ac:dyDescent="0.15">
      <c r="A1553" s="774"/>
      <c r="B1553" s="3391"/>
      <c r="C1553" s="3681"/>
      <c r="D1553" s="3681"/>
      <c r="E1553" s="3681"/>
      <c r="F1553" s="3681"/>
      <c r="G1553" s="3681"/>
      <c r="H1553" s="3392"/>
      <c r="I1553" s="3683"/>
      <c r="J1553" s="3684"/>
      <c r="K1553" s="1974"/>
      <c r="L1553" s="774"/>
      <c r="M1553" s="767"/>
      <c r="DF1553" s="818"/>
      <c r="DG1553" s="772" t="str">
        <f t="shared" si="40"/>
        <v/>
      </c>
      <c r="DH1553" s="832">
        <v>1643</v>
      </c>
    </row>
    <row r="1554" spans="1:112" s="760" customFormat="1" ht="12" hidden="1" customHeight="1" x14ac:dyDescent="0.15">
      <c r="A1554" s="774"/>
      <c r="B1554" s="3391"/>
      <c r="C1554" s="3681"/>
      <c r="D1554" s="3681"/>
      <c r="E1554" s="3681"/>
      <c r="F1554" s="3681"/>
      <c r="G1554" s="3681"/>
      <c r="H1554" s="3392"/>
      <c r="I1554" s="3683"/>
      <c r="J1554" s="3684"/>
      <c r="K1554" s="1974"/>
      <c r="L1554" s="774"/>
      <c r="M1554" s="767"/>
      <c r="DF1554" s="818"/>
      <c r="DG1554" s="772" t="str">
        <f t="shared" si="40"/>
        <v/>
      </c>
      <c r="DH1554" s="832">
        <v>1644</v>
      </c>
    </row>
    <row r="1555" spans="1:112" s="760" customFormat="1" ht="12.75" hidden="1" customHeight="1" x14ac:dyDescent="0.15">
      <c r="A1555" s="774"/>
      <c r="B1555" s="3391"/>
      <c r="C1555" s="3681"/>
      <c r="D1555" s="3681"/>
      <c r="E1555" s="3681"/>
      <c r="F1555" s="3681"/>
      <c r="G1555" s="3681"/>
      <c r="H1555" s="3392"/>
      <c r="I1555" s="3683"/>
      <c r="J1555" s="3684"/>
      <c r="K1555" s="1974"/>
      <c r="L1555" s="774"/>
      <c r="M1555" s="767"/>
      <c r="DF1555" s="818"/>
      <c r="DG1555" s="772" t="str">
        <f t="shared" si="40"/>
        <v/>
      </c>
      <c r="DH1555" s="832">
        <v>1645</v>
      </c>
    </row>
    <row r="1556" spans="1:112" s="760" customFormat="1" ht="12" hidden="1" customHeight="1" x14ac:dyDescent="0.15">
      <c r="A1556" s="774"/>
      <c r="B1556" s="3391"/>
      <c r="C1556" s="3681"/>
      <c r="D1556" s="3681"/>
      <c r="E1556" s="3681"/>
      <c r="F1556" s="3681"/>
      <c r="G1556" s="3681"/>
      <c r="H1556" s="3392"/>
      <c r="I1556" s="3683"/>
      <c r="J1556" s="3684"/>
      <c r="K1556" s="1974"/>
      <c r="L1556" s="774"/>
      <c r="M1556" s="767"/>
      <c r="DF1556" s="818"/>
      <c r="DG1556" s="772" t="str">
        <f t="shared" si="40"/>
        <v/>
      </c>
      <c r="DH1556" s="832">
        <v>1646</v>
      </c>
    </row>
    <row r="1557" spans="1:112" s="760" customFormat="1" ht="12" hidden="1" customHeight="1" x14ac:dyDescent="0.15">
      <c r="A1557" s="774"/>
      <c r="B1557" s="3391"/>
      <c r="C1557" s="3681"/>
      <c r="D1557" s="3681"/>
      <c r="E1557" s="3681"/>
      <c r="F1557" s="3681"/>
      <c r="G1557" s="3681"/>
      <c r="H1557" s="3392"/>
      <c r="I1557" s="3683"/>
      <c r="J1557" s="3684"/>
      <c r="K1557" s="1974"/>
      <c r="L1557" s="774"/>
      <c r="M1557" s="767"/>
      <c r="DF1557" s="818"/>
      <c r="DG1557" s="772" t="str">
        <f t="shared" si="40"/>
        <v/>
      </c>
      <c r="DH1557" s="832">
        <v>1647</v>
      </c>
    </row>
    <row r="1558" spans="1:112" s="760" customFormat="1" ht="12" hidden="1" customHeight="1" x14ac:dyDescent="0.15">
      <c r="A1558" s="774"/>
      <c r="B1558" s="3391"/>
      <c r="C1558" s="3681"/>
      <c r="D1558" s="3681"/>
      <c r="E1558" s="3681"/>
      <c r="F1558" s="3681"/>
      <c r="G1558" s="3681"/>
      <c r="H1558" s="3392"/>
      <c r="I1558" s="3683"/>
      <c r="J1558" s="3684"/>
      <c r="K1558" s="1974"/>
      <c r="L1558" s="774"/>
      <c r="M1558" s="767"/>
      <c r="DF1558" s="818"/>
      <c r="DG1558" s="772" t="str">
        <f t="shared" si="40"/>
        <v/>
      </c>
      <c r="DH1558" s="832">
        <v>1648</v>
      </c>
    </row>
    <row r="1559" spans="1:112" s="760" customFormat="1" ht="12" hidden="1" customHeight="1" x14ac:dyDescent="0.15">
      <c r="A1559" s="774"/>
      <c r="B1559" s="3391"/>
      <c r="C1559" s="3681"/>
      <c r="D1559" s="3681"/>
      <c r="E1559" s="3681"/>
      <c r="F1559" s="3681"/>
      <c r="G1559" s="3681"/>
      <c r="H1559" s="3392"/>
      <c r="I1559" s="3683"/>
      <c r="J1559" s="3684"/>
      <c r="K1559" s="1974"/>
      <c r="L1559" s="774"/>
      <c r="M1559" s="767"/>
      <c r="DF1559" s="818"/>
      <c r="DG1559" s="772" t="str">
        <f t="shared" si="40"/>
        <v/>
      </c>
      <c r="DH1559" s="832">
        <v>1649</v>
      </c>
    </row>
    <row r="1560" spans="1:112" s="760" customFormat="1" ht="12" hidden="1" customHeight="1" x14ac:dyDescent="0.15">
      <c r="A1560" s="774"/>
      <c r="B1560" s="3391"/>
      <c r="C1560" s="3681"/>
      <c r="D1560" s="3681"/>
      <c r="E1560" s="3681"/>
      <c r="F1560" s="3681"/>
      <c r="G1560" s="3681"/>
      <c r="H1560" s="3392"/>
      <c r="I1560" s="3683"/>
      <c r="J1560" s="3684"/>
      <c r="K1560" s="1974"/>
      <c r="L1560" s="774"/>
      <c r="M1560" s="767"/>
      <c r="DF1560" s="818"/>
      <c r="DG1560" s="772" t="str">
        <f t="shared" si="40"/>
        <v/>
      </c>
      <c r="DH1560" s="832">
        <v>1650</v>
      </c>
    </row>
    <row r="1561" spans="1:112" s="760" customFormat="1" ht="12" hidden="1" customHeight="1" x14ac:dyDescent="0.15">
      <c r="A1561" s="774"/>
      <c r="B1561" s="3391"/>
      <c r="C1561" s="3681"/>
      <c r="D1561" s="3681"/>
      <c r="E1561" s="3681"/>
      <c r="F1561" s="3681"/>
      <c r="G1561" s="3681"/>
      <c r="H1561" s="3392"/>
      <c r="I1561" s="3683"/>
      <c r="J1561" s="3684"/>
      <c r="K1561" s="1974"/>
      <c r="L1561" s="774"/>
      <c r="M1561" s="767"/>
      <c r="DF1561" s="818"/>
      <c r="DG1561" s="772" t="str">
        <f t="shared" si="40"/>
        <v/>
      </c>
      <c r="DH1561" s="832">
        <v>1651</v>
      </c>
    </row>
    <row r="1562" spans="1:112" s="760" customFormat="1" ht="12" hidden="1" customHeight="1" x14ac:dyDescent="0.15">
      <c r="A1562" s="774"/>
      <c r="B1562" s="3391"/>
      <c r="C1562" s="3681"/>
      <c r="D1562" s="3681"/>
      <c r="E1562" s="3681"/>
      <c r="F1562" s="3681"/>
      <c r="G1562" s="3681"/>
      <c r="H1562" s="3392"/>
      <c r="I1562" s="3683"/>
      <c r="J1562" s="3684"/>
      <c r="K1562" s="1974"/>
      <c r="L1562" s="774"/>
      <c r="M1562" s="767"/>
      <c r="DF1562" s="818"/>
      <c r="DG1562" s="772" t="str">
        <f t="shared" si="40"/>
        <v/>
      </c>
      <c r="DH1562" s="832">
        <v>1652</v>
      </c>
    </row>
    <row r="1563" spans="1:112" s="760" customFormat="1" ht="12" hidden="1" customHeight="1" x14ac:dyDescent="0.15">
      <c r="A1563" s="774"/>
      <c r="B1563" s="3391"/>
      <c r="C1563" s="3681"/>
      <c r="D1563" s="3681"/>
      <c r="E1563" s="3681"/>
      <c r="F1563" s="3681"/>
      <c r="G1563" s="3681"/>
      <c r="H1563" s="3392"/>
      <c r="I1563" s="3683"/>
      <c r="J1563" s="3684"/>
      <c r="K1563" s="1974"/>
      <c r="L1563" s="774"/>
      <c r="M1563" s="767"/>
      <c r="DF1563" s="818"/>
      <c r="DG1563" s="772" t="str">
        <f t="shared" si="40"/>
        <v/>
      </c>
      <c r="DH1563" s="832">
        <v>1653</v>
      </c>
    </row>
    <row r="1564" spans="1:112" s="760" customFormat="1" ht="12" hidden="1" customHeight="1" x14ac:dyDescent="0.15">
      <c r="A1564" s="774"/>
      <c r="B1564" s="3391"/>
      <c r="C1564" s="3681"/>
      <c r="D1564" s="3681"/>
      <c r="E1564" s="3681"/>
      <c r="F1564" s="3681"/>
      <c r="G1564" s="3681"/>
      <c r="H1564" s="3392"/>
      <c r="I1564" s="3683"/>
      <c r="J1564" s="3684"/>
      <c r="K1564" s="1974"/>
      <c r="L1564" s="774"/>
      <c r="M1564" s="767"/>
      <c r="DF1564" s="818"/>
      <c r="DG1564" s="772" t="str">
        <f t="shared" si="40"/>
        <v/>
      </c>
      <c r="DH1564" s="832">
        <v>1654</v>
      </c>
    </row>
    <row r="1565" spans="1:112" s="760" customFormat="1" ht="12.75" hidden="1" customHeight="1" x14ac:dyDescent="0.15">
      <c r="A1565" s="774"/>
      <c r="B1565" s="3391"/>
      <c r="C1565" s="3681"/>
      <c r="D1565" s="3681"/>
      <c r="E1565" s="3681"/>
      <c r="F1565" s="3681"/>
      <c r="G1565" s="3681"/>
      <c r="H1565" s="3392"/>
      <c r="I1565" s="3683"/>
      <c r="J1565" s="3684"/>
      <c r="K1565" s="1974"/>
      <c r="L1565" s="774"/>
      <c r="M1565" s="767"/>
      <c r="DF1565" s="818"/>
      <c r="DG1565" s="772" t="str">
        <f t="shared" si="40"/>
        <v/>
      </c>
      <c r="DH1565" s="832">
        <v>1655</v>
      </c>
    </row>
    <row r="1566" spans="1:112" s="760" customFormat="1" ht="12" hidden="1" customHeight="1" x14ac:dyDescent="0.15">
      <c r="A1566" s="774"/>
      <c r="B1566" s="3391"/>
      <c r="C1566" s="3681"/>
      <c r="D1566" s="3681"/>
      <c r="E1566" s="3681"/>
      <c r="F1566" s="3681"/>
      <c r="G1566" s="3681"/>
      <c r="H1566" s="3392"/>
      <c r="I1566" s="3683"/>
      <c r="J1566" s="3684"/>
      <c r="K1566" s="1974"/>
      <c r="L1566" s="774"/>
      <c r="M1566" s="767"/>
      <c r="DF1566" s="818"/>
      <c r="DG1566" s="772" t="str">
        <f t="shared" si="40"/>
        <v/>
      </c>
      <c r="DH1566" s="832">
        <v>1656</v>
      </c>
    </row>
    <row r="1567" spans="1:112" s="760" customFormat="1" ht="12" hidden="1" customHeight="1" x14ac:dyDescent="0.15">
      <c r="A1567" s="774"/>
      <c r="B1567" s="3391"/>
      <c r="C1567" s="3681"/>
      <c r="D1567" s="3681"/>
      <c r="E1567" s="3681"/>
      <c r="F1567" s="3681"/>
      <c r="G1567" s="3681"/>
      <c r="H1567" s="3392"/>
      <c r="I1567" s="3683"/>
      <c r="J1567" s="3684"/>
      <c r="K1567" s="1974"/>
      <c r="L1567" s="774"/>
      <c r="M1567" s="767"/>
      <c r="DF1567" s="818"/>
      <c r="DG1567" s="772" t="str">
        <f t="shared" si="40"/>
        <v/>
      </c>
      <c r="DH1567" s="832">
        <v>1657</v>
      </c>
    </row>
    <row r="1568" spans="1:112" s="760" customFormat="1" ht="12" hidden="1" customHeight="1" x14ac:dyDescent="0.15">
      <c r="A1568" s="774"/>
      <c r="B1568" s="3391"/>
      <c r="C1568" s="3681"/>
      <c r="D1568" s="3681"/>
      <c r="E1568" s="3681"/>
      <c r="F1568" s="3681"/>
      <c r="G1568" s="3681"/>
      <c r="H1568" s="3392"/>
      <c r="I1568" s="3683"/>
      <c r="J1568" s="3684"/>
      <c r="K1568" s="1974"/>
      <c r="L1568" s="774"/>
      <c r="M1568" s="767"/>
      <c r="DF1568" s="818"/>
      <c r="DG1568" s="772" t="str">
        <f t="shared" si="40"/>
        <v/>
      </c>
      <c r="DH1568" s="832">
        <v>1658</v>
      </c>
    </row>
    <row r="1569" spans="1:112" s="760" customFormat="1" ht="12" hidden="1" customHeight="1" x14ac:dyDescent="0.15">
      <c r="A1569" s="774"/>
      <c r="B1569" s="3391"/>
      <c r="C1569" s="3681"/>
      <c r="D1569" s="3681"/>
      <c r="E1569" s="3681"/>
      <c r="F1569" s="3681"/>
      <c r="G1569" s="3681"/>
      <c r="H1569" s="3392"/>
      <c r="I1569" s="3683"/>
      <c r="J1569" s="3684"/>
      <c r="K1569" s="1974"/>
      <c r="L1569" s="774"/>
      <c r="M1569" s="767"/>
      <c r="DF1569" s="818"/>
      <c r="DG1569" s="772" t="str">
        <f t="shared" si="40"/>
        <v/>
      </c>
      <c r="DH1569" s="832">
        <v>1659</v>
      </c>
    </row>
    <row r="1570" spans="1:112" s="760" customFormat="1" ht="12" hidden="1" customHeight="1" x14ac:dyDescent="0.15">
      <c r="A1570" s="774"/>
      <c r="B1570" s="3391"/>
      <c r="C1570" s="3681"/>
      <c r="D1570" s="3681"/>
      <c r="E1570" s="3681"/>
      <c r="F1570" s="3681"/>
      <c r="G1570" s="3681"/>
      <c r="H1570" s="3392"/>
      <c r="I1570" s="3683"/>
      <c r="J1570" s="3684"/>
      <c r="K1570" s="1974"/>
      <c r="L1570" s="774"/>
      <c r="M1570" s="767"/>
      <c r="DF1570" s="818"/>
      <c r="DG1570" s="772" t="str">
        <f t="shared" si="40"/>
        <v/>
      </c>
      <c r="DH1570" s="832">
        <v>1660</v>
      </c>
    </row>
    <row r="1571" spans="1:112" s="760" customFormat="1" ht="12" hidden="1" customHeight="1" x14ac:dyDescent="0.15">
      <c r="A1571" s="774"/>
      <c r="B1571" s="3391"/>
      <c r="C1571" s="3681"/>
      <c r="D1571" s="3681"/>
      <c r="E1571" s="3681"/>
      <c r="F1571" s="3681"/>
      <c r="G1571" s="3681"/>
      <c r="H1571" s="3392"/>
      <c r="I1571" s="3683"/>
      <c r="J1571" s="3684"/>
      <c r="K1571" s="1974"/>
      <c r="L1571" s="774"/>
      <c r="M1571" s="767"/>
      <c r="DF1571" s="818"/>
      <c r="DG1571" s="772" t="str">
        <f t="shared" si="40"/>
        <v/>
      </c>
      <c r="DH1571" s="832">
        <v>1661</v>
      </c>
    </row>
    <row r="1572" spans="1:112" s="760" customFormat="1" ht="12" hidden="1" customHeight="1" x14ac:dyDescent="0.15">
      <c r="A1572" s="774"/>
      <c r="B1572" s="3391"/>
      <c r="C1572" s="3681"/>
      <c r="D1572" s="3681"/>
      <c r="E1572" s="3681"/>
      <c r="F1572" s="3681"/>
      <c r="G1572" s="3681"/>
      <c r="H1572" s="3392"/>
      <c r="I1572" s="3683"/>
      <c r="J1572" s="3684"/>
      <c r="K1572" s="1974"/>
      <c r="L1572" s="774"/>
      <c r="M1572" s="767"/>
      <c r="DF1572" s="818"/>
      <c r="DG1572" s="772" t="str">
        <f t="shared" si="40"/>
        <v/>
      </c>
      <c r="DH1572" s="832">
        <v>1662</v>
      </c>
    </row>
    <row r="1573" spans="1:112" s="760" customFormat="1" ht="12" hidden="1" customHeight="1" x14ac:dyDescent="0.15">
      <c r="A1573" s="774"/>
      <c r="B1573" s="3391"/>
      <c r="C1573" s="3681"/>
      <c r="D1573" s="3681"/>
      <c r="E1573" s="3681"/>
      <c r="F1573" s="3681"/>
      <c r="G1573" s="3681"/>
      <c r="H1573" s="3392"/>
      <c r="I1573" s="3683"/>
      <c r="J1573" s="3684"/>
      <c r="K1573" s="1974"/>
      <c r="L1573" s="774"/>
      <c r="M1573" s="767"/>
      <c r="DF1573" s="818"/>
      <c r="DG1573" s="772" t="str">
        <f t="shared" si="40"/>
        <v/>
      </c>
      <c r="DH1573" s="832">
        <v>1663</v>
      </c>
    </row>
    <row r="1574" spans="1:112" s="760" customFormat="1" ht="12" hidden="1" customHeight="1" x14ac:dyDescent="0.15">
      <c r="A1574" s="774"/>
      <c r="B1574" s="3391"/>
      <c r="C1574" s="3681"/>
      <c r="D1574" s="3681"/>
      <c r="E1574" s="3681"/>
      <c r="F1574" s="3681"/>
      <c r="G1574" s="3681"/>
      <c r="H1574" s="3392"/>
      <c r="I1574" s="3683"/>
      <c r="J1574" s="3684"/>
      <c r="K1574" s="1974"/>
      <c r="L1574" s="774"/>
      <c r="M1574" s="767"/>
      <c r="DF1574" s="818"/>
      <c r="DG1574" s="772" t="str">
        <f t="shared" si="40"/>
        <v/>
      </c>
      <c r="DH1574" s="832">
        <v>1664</v>
      </c>
    </row>
    <row r="1575" spans="1:112" s="760" customFormat="1" ht="12" hidden="1" customHeight="1" x14ac:dyDescent="0.15">
      <c r="A1575" s="774"/>
      <c r="B1575" s="3391"/>
      <c r="C1575" s="3681"/>
      <c r="D1575" s="3681"/>
      <c r="E1575" s="3681"/>
      <c r="F1575" s="3681"/>
      <c r="G1575" s="3681"/>
      <c r="H1575" s="3392"/>
      <c r="I1575" s="3683"/>
      <c r="J1575" s="3684"/>
      <c r="K1575" s="1974"/>
      <c r="L1575" s="774"/>
      <c r="M1575" s="767"/>
      <c r="DF1575" s="818"/>
      <c r="DG1575" s="772" t="str">
        <f t="shared" si="40"/>
        <v/>
      </c>
      <c r="DH1575" s="832">
        <v>1665</v>
      </c>
    </row>
    <row r="1576" spans="1:112" s="760" customFormat="1" ht="12" hidden="1" customHeight="1" x14ac:dyDescent="0.15">
      <c r="A1576" s="774"/>
      <c r="B1576" s="3391"/>
      <c r="C1576" s="3681"/>
      <c r="D1576" s="3681"/>
      <c r="E1576" s="3681"/>
      <c r="F1576" s="3681"/>
      <c r="G1576" s="3681"/>
      <c r="H1576" s="3392"/>
      <c r="I1576" s="3683"/>
      <c r="J1576" s="3684"/>
      <c r="K1576" s="1974"/>
      <c r="L1576" s="774"/>
      <c r="M1576" s="767"/>
      <c r="DF1576" s="818"/>
      <c r="DG1576" s="772" t="str">
        <f t="shared" si="40"/>
        <v/>
      </c>
      <c r="DH1576" s="832">
        <v>1666</v>
      </c>
    </row>
    <row r="1577" spans="1:112" s="760" customFormat="1" ht="12" hidden="1" customHeight="1" x14ac:dyDescent="0.15">
      <c r="A1577" s="774"/>
      <c r="B1577" s="3391"/>
      <c r="C1577" s="3681"/>
      <c r="D1577" s="3681"/>
      <c r="E1577" s="3681"/>
      <c r="F1577" s="3681"/>
      <c r="G1577" s="3681"/>
      <c r="H1577" s="3392"/>
      <c r="I1577" s="3683"/>
      <c r="J1577" s="3684"/>
      <c r="K1577" s="1974"/>
      <c r="L1577" s="774"/>
      <c r="M1577" s="767"/>
      <c r="DF1577" s="818"/>
      <c r="DG1577" s="772" t="str">
        <f t="shared" si="40"/>
        <v/>
      </c>
      <c r="DH1577" s="832">
        <v>1667</v>
      </c>
    </row>
    <row r="1578" spans="1:112" s="760" customFormat="1" ht="12" hidden="1" customHeight="1" x14ac:dyDescent="0.15">
      <c r="A1578" s="774"/>
      <c r="B1578" s="3391"/>
      <c r="C1578" s="3681"/>
      <c r="D1578" s="3681"/>
      <c r="E1578" s="3681"/>
      <c r="F1578" s="3681"/>
      <c r="G1578" s="3681"/>
      <c r="H1578" s="3392"/>
      <c r="I1578" s="3683"/>
      <c r="J1578" s="3684"/>
      <c r="K1578" s="1974"/>
      <c r="L1578" s="774"/>
      <c r="M1578" s="767"/>
      <c r="DF1578" s="818"/>
      <c r="DG1578" s="772" t="str">
        <f t="shared" si="40"/>
        <v/>
      </c>
      <c r="DH1578" s="832">
        <v>1668</v>
      </c>
    </row>
    <row r="1579" spans="1:112" s="760" customFormat="1" ht="12" hidden="1" customHeight="1" x14ac:dyDescent="0.15">
      <c r="A1579" s="774"/>
      <c r="B1579" s="3391"/>
      <c r="C1579" s="3681"/>
      <c r="D1579" s="3681"/>
      <c r="E1579" s="3681"/>
      <c r="F1579" s="3681"/>
      <c r="G1579" s="3681"/>
      <c r="H1579" s="3392"/>
      <c r="I1579" s="3683"/>
      <c r="J1579" s="3684"/>
      <c r="K1579" s="1974"/>
      <c r="L1579" s="774"/>
      <c r="M1579" s="767"/>
      <c r="DF1579" s="818"/>
      <c r="DG1579" s="772" t="str">
        <f t="shared" si="40"/>
        <v/>
      </c>
      <c r="DH1579" s="832">
        <v>1669</v>
      </c>
    </row>
    <row r="1580" spans="1:112" s="760" customFormat="1" ht="12" hidden="1" customHeight="1" x14ac:dyDescent="0.15">
      <c r="A1580" s="774"/>
      <c r="B1580" s="3391"/>
      <c r="C1580" s="3681"/>
      <c r="D1580" s="3681"/>
      <c r="E1580" s="3681"/>
      <c r="F1580" s="3681"/>
      <c r="G1580" s="3681"/>
      <c r="H1580" s="3392"/>
      <c r="I1580" s="3683"/>
      <c r="J1580" s="3684"/>
      <c r="K1580" s="1974"/>
      <c r="L1580" s="774"/>
      <c r="M1580" s="767"/>
      <c r="DF1580" s="818"/>
      <c r="DG1580" s="772" t="str">
        <f t="shared" si="40"/>
        <v/>
      </c>
      <c r="DH1580" s="832">
        <v>1670</v>
      </c>
    </row>
    <row r="1581" spans="1:112" s="760" customFormat="1" ht="12" hidden="1" customHeight="1" x14ac:dyDescent="0.15">
      <c r="A1581" s="774"/>
      <c r="B1581" s="3391"/>
      <c r="C1581" s="3681"/>
      <c r="D1581" s="3681"/>
      <c r="E1581" s="3681"/>
      <c r="F1581" s="3681"/>
      <c r="G1581" s="3681"/>
      <c r="H1581" s="3392"/>
      <c r="I1581" s="3683"/>
      <c r="J1581" s="3684"/>
      <c r="K1581" s="1974"/>
      <c r="L1581" s="774"/>
      <c r="M1581" s="767"/>
      <c r="DF1581" s="818"/>
      <c r="DG1581" s="772" t="str">
        <f t="shared" si="40"/>
        <v/>
      </c>
      <c r="DH1581" s="832">
        <v>1671</v>
      </c>
    </row>
    <row r="1582" spans="1:112" s="760" customFormat="1" ht="12" hidden="1" customHeight="1" x14ac:dyDescent="0.15">
      <c r="A1582" s="774"/>
      <c r="B1582" s="3391"/>
      <c r="C1582" s="3681"/>
      <c r="D1582" s="3681"/>
      <c r="E1582" s="3681"/>
      <c r="F1582" s="3681"/>
      <c r="G1582" s="3681"/>
      <c r="H1582" s="3392"/>
      <c r="I1582" s="3683"/>
      <c r="J1582" s="3684"/>
      <c r="K1582" s="1974"/>
      <c r="L1582" s="774"/>
      <c r="M1582" s="767"/>
      <c r="DF1582" s="818"/>
      <c r="DG1582" s="772" t="str">
        <f t="shared" si="40"/>
        <v/>
      </c>
      <c r="DH1582" s="832">
        <v>1672</v>
      </c>
    </row>
    <row r="1583" spans="1:112" s="760" customFormat="1" ht="12.75" hidden="1" customHeight="1" x14ac:dyDescent="0.15">
      <c r="A1583" s="774"/>
      <c r="B1583" s="3391"/>
      <c r="C1583" s="3681"/>
      <c r="D1583" s="3681"/>
      <c r="E1583" s="3681"/>
      <c r="F1583" s="3681"/>
      <c r="G1583" s="3681"/>
      <c r="H1583" s="3392"/>
      <c r="I1583" s="3683"/>
      <c r="J1583" s="3684"/>
      <c r="K1583" s="1974"/>
      <c r="L1583" s="774"/>
      <c r="M1583" s="767"/>
      <c r="DF1583" s="818"/>
      <c r="DG1583" s="772" t="str">
        <f t="shared" si="40"/>
        <v/>
      </c>
      <c r="DH1583" s="832">
        <v>1673</v>
      </c>
    </row>
    <row r="1584" spans="1:112" s="760" customFormat="1" ht="12" hidden="1" customHeight="1" x14ac:dyDescent="0.15">
      <c r="A1584" s="774"/>
      <c r="B1584" s="3391"/>
      <c r="C1584" s="3681"/>
      <c r="D1584" s="3681"/>
      <c r="E1584" s="3681"/>
      <c r="F1584" s="3681"/>
      <c r="G1584" s="3681"/>
      <c r="H1584" s="3392"/>
      <c r="I1584" s="3683"/>
      <c r="J1584" s="3684"/>
      <c r="K1584" s="1974"/>
      <c r="L1584" s="774"/>
      <c r="M1584" s="767"/>
      <c r="DF1584" s="818"/>
      <c r="DG1584" s="772" t="str">
        <f t="shared" si="40"/>
        <v/>
      </c>
      <c r="DH1584" s="832">
        <v>1674</v>
      </c>
    </row>
    <row r="1585" spans="1:112" s="760" customFormat="1" ht="12" hidden="1" customHeight="1" x14ac:dyDescent="0.15">
      <c r="A1585" s="774"/>
      <c r="B1585" s="3391"/>
      <c r="C1585" s="3681"/>
      <c r="D1585" s="3681"/>
      <c r="E1585" s="3681"/>
      <c r="F1585" s="3681"/>
      <c r="G1585" s="3681"/>
      <c r="H1585" s="3392"/>
      <c r="I1585" s="3683"/>
      <c r="J1585" s="3684"/>
      <c r="K1585" s="1974"/>
      <c r="L1585" s="774"/>
      <c r="M1585" s="767"/>
      <c r="DF1585" s="818"/>
      <c r="DG1585" s="772" t="str">
        <f t="shared" si="40"/>
        <v/>
      </c>
      <c r="DH1585" s="832">
        <v>1675</v>
      </c>
    </row>
    <row r="1586" spans="1:112" s="760" customFormat="1" ht="12" hidden="1" customHeight="1" x14ac:dyDescent="0.15">
      <c r="A1586" s="774"/>
      <c r="B1586" s="3391"/>
      <c r="C1586" s="3681"/>
      <c r="D1586" s="3681"/>
      <c r="E1586" s="3681"/>
      <c r="F1586" s="3681"/>
      <c r="G1586" s="3681"/>
      <c r="H1586" s="3392"/>
      <c r="I1586" s="3683"/>
      <c r="J1586" s="3684"/>
      <c r="K1586" s="1974"/>
      <c r="L1586" s="774"/>
      <c r="M1586" s="767"/>
      <c r="DF1586" s="818"/>
      <c r="DG1586" s="772" t="str">
        <f t="shared" si="40"/>
        <v/>
      </c>
      <c r="DH1586" s="832">
        <v>1676</v>
      </c>
    </row>
    <row r="1587" spans="1:112" s="760" customFormat="1" ht="12" hidden="1" customHeight="1" x14ac:dyDescent="0.15">
      <c r="A1587" s="774"/>
      <c r="B1587" s="3391"/>
      <c r="C1587" s="3681"/>
      <c r="D1587" s="3681"/>
      <c r="E1587" s="3681"/>
      <c r="F1587" s="3681"/>
      <c r="G1587" s="3681"/>
      <c r="H1587" s="3392"/>
      <c r="I1587" s="3683"/>
      <c r="J1587" s="3684"/>
      <c r="K1587" s="1974"/>
      <c r="L1587" s="774"/>
      <c r="M1587" s="767"/>
      <c r="DF1587" s="818"/>
      <c r="DG1587" s="772" t="str">
        <f t="shared" ref="DG1587:DG1650" si="41">IF(COUNTA(A1587:M1587)&gt;0,DH1587,"")</f>
        <v/>
      </c>
      <c r="DH1587" s="832">
        <v>1677</v>
      </c>
    </row>
    <row r="1588" spans="1:112" s="760" customFormat="1" ht="12" hidden="1" customHeight="1" x14ac:dyDescent="0.15">
      <c r="A1588" s="774"/>
      <c r="B1588" s="3391"/>
      <c r="C1588" s="3681"/>
      <c r="D1588" s="3681"/>
      <c r="E1588" s="3681"/>
      <c r="F1588" s="3681"/>
      <c r="G1588" s="3681"/>
      <c r="H1588" s="3392"/>
      <c r="I1588" s="3683"/>
      <c r="J1588" s="3684"/>
      <c r="K1588" s="1974"/>
      <c r="L1588" s="774"/>
      <c r="M1588" s="767"/>
      <c r="DF1588" s="818"/>
      <c r="DG1588" s="772" t="str">
        <f t="shared" si="41"/>
        <v/>
      </c>
      <c r="DH1588" s="832">
        <v>1678</v>
      </c>
    </row>
    <row r="1589" spans="1:112" s="760" customFormat="1" ht="12" hidden="1" customHeight="1" x14ac:dyDescent="0.15">
      <c r="A1589" s="774"/>
      <c r="B1589" s="3391"/>
      <c r="C1589" s="3681"/>
      <c r="D1589" s="3681"/>
      <c r="E1589" s="3681"/>
      <c r="F1589" s="3681"/>
      <c r="G1589" s="3681"/>
      <c r="H1589" s="3392"/>
      <c r="I1589" s="3683"/>
      <c r="J1589" s="3684"/>
      <c r="K1589" s="1974"/>
      <c r="L1589" s="774"/>
      <c r="M1589" s="767"/>
      <c r="DF1589" s="818"/>
      <c r="DG1589" s="772" t="str">
        <f t="shared" si="41"/>
        <v/>
      </c>
      <c r="DH1589" s="832">
        <v>1679</v>
      </c>
    </row>
    <row r="1590" spans="1:112" s="760" customFormat="1" ht="12" hidden="1" customHeight="1" x14ac:dyDescent="0.15">
      <c r="A1590" s="774"/>
      <c r="B1590" s="3391"/>
      <c r="C1590" s="3681"/>
      <c r="D1590" s="3681"/>
      <c r="E1590" s="3681"/>
      <c r="F1590" s="3681"/>
      <c r="G1590" s="3681"/>
      <c r="H1590" s="3392"/>
      <c r="I1590" s="3683"/>
      <c r="J1590" s="3684"/>
      <c r="K1590" s="1974"/>
      <c r="L1590" s="774"/>
      <c r="M1590" s="767"/>
      <c r="DF1590" s="818"/>
      <c r="DG1590" s="772" t="str">
        <f t="shared" si="41"/>
        <v/>
      </c>
      <c r="DH1590" s="832">
        <v>1680</v>
      </c>
    </row>
    <row r="1591" spans="1:112" s="760" customFormat="1" ht="12" hidden="1" customHeight="1" x14ac:dyDescent="0.15">
      <c r="A1591" s="774"/>
      <c r="B1591" s="3391"/>
      <c r="C1591" s="3681"/>
      <c r="D1591" s="3681"/>
      <c r="E1591" s="3681"/>
      <c r="F1591" s="3681"/>
      <c r="G1591" s="3681"/>
      <c r="H1591" s="3392"/>
      <c r="I1591" s="3683"/>
      <c r="J1591" s="3684"/>
      <c r="K1591" s="1974"/>
      <c r="L1591" s="774"/>
      <c r="M1591" s="767"/>
      <c r="DF1591" s="818"/>
      <c r="DG1591" s="772" t="str">
        <f t="shared" si="41"/>
        <v/>
      </c>
      <c r="DH1591" s="832">
        <v>1681</v>
      </c>
    </row>
    <row r="1592" spans="1:112" s="760" customFormat="1" ht="12" hidden="1" customHeight="1" x14ac:dyDescent="0.15">
      <c r="A1592" s="774"/>
      <c r="B1592" s="3391"/>
      <c r="C1592" s="3681"/>
      <c r="D1592" s="3681"/>
      <c r="E1592" s="3681"/>
      <c r="F1592" s="3681"/>
      <c r="G1592" s="3681"/>
      <c r="H1592" s="3392"/>
      <c r="I1592" s="3683"/>
      <c r="J1592" s="3684"/>
      <c r="K1592" s="1974"/>
      <c r="L1592" s="774"/>
      <c r="M1592" s="767"/>
      <c r="DF1592" s="818"/>
      <c r="DG1592" s="772" t="str">
        <f t="shared" si="41"/>
        <v/>
      </c>
      <c r="DH1592" s="832">
        <v>1682</v>
      </c>
    </row>
    <row r="1593" spans="1:112" s="760" customFormat="1" ht="12.75" hidden="1" customHeight="1" x14ac:dyDescent="0.15">
      <c r="A1593" s="774"/>
      <c r="B1593" s="3391"/>
      <c r="C1593" s="3681"/>
      <c r="D1593" s="3681"/>
      <c r="E1593" s="3681"/>
      <c r="F1593" s="3681"/>
      <c r="G1593" s="3681"/>
      <c r="H1593" s="3392"/>
      <c r="I1593" s="3683"/>
      <c r="J1593" s="3684"/>
      <c r="K1593" s="1974"/>
      <c r="L1593" s="774"/>
      <c r="M1593" s="767"/>
      <c r="DF1593" s="818"/>
      <c r="DG1593" s="772" t="str">
        <f t="shared" si="41"/>
        <v/>
      </c>
      <c r="DH1593" s="832">
        <v>1683</v>
      </c>
    </row>
    <row r="1594" spans="1:112" s="760" customFormat="1" ht="12" hidden="1" customHeight="1" x14ac:dyDescent="0.15">
      <c r="A1594" s="774"/>
      <c r="B1594" s="3391"/>
      <c r="C1594" s="3681"/>
      <c r="D1594" s="3681"/>
      <c r="E1594" s="3681"/>
      <c r="F1594" s="3681"/>
      <c r="G1594" s="3681"/>
      <c r="H1594" s="3392"/>
      <c r="I1594" s="3683"/>
      <c r="J1594" s="3684"/>
      <c r="K1594" s="1974"/>
      <c r="L1594" s="774"/>
      <c r="M1594" s="767"/>
      <c r="DF1594" s="818"/>
      <c r="DG1594" s="772" t="str">
        <f t="shared" si="41"/>
        <v/>
      </c>
      <c r="DH1594" s="832">
        <v>1684</v>
      </c>
    </row>
    <row r="1595" spans="1:112" s="760" customFormat="1" ht="12" hidden="1" customHeight="1" x14ac:dyDescent="0.15">
      <c r="A1595" s="774"/>
      <c r="B1595" s="3391"/>
      <c r="C1595" s="3681"/>
      <c r="D1595" s="3681"/>
      <c r="E1595" s="3681"/>
      <c r="F1595" s="3681"/>
      <c r="G1595" s="3681"/>
      <c r="H1595" s="3392"/>
      <c r="I1595" s="3683"/>
      <c r="J1595" s="3684"/>
      <c r="K1595" s="1974"/>
      <c r="L1595" s="774"/>
      <c r="M1595" s="767"/>
      <c r="DF1595" s="818"/>
      <c r="DG1595" s="772" t="str">
        <f t="shared" si="41"/>
        <v/>
      </c>
      <c r="DH1595" s="832">
        <v>1685</v>
      </c>
    </row>
    <row r="1596" spans="1:112" s="760" customFormat="1" ht="12" hidden="1" customHeight="1" x14ac:dyDescent="0.15">
      <c r="A1596" s="774"/>
      <c r="B1596" s="3391"/>
      <c r="C1596" s="3681"/>
      <c r="D1596" s="3681"/>
      <c r="E1596" s="3681"/>
      <c r="F1596" s="3681"/>
      <c r="G1596" s="3681"/>
      <c r="H1596" s="3392"/>
      <c r="I1596" s="3683"/>
      <c r="J1596" s="3684"/>
      <c r="K1596" s="1974"/>
      <c r="L1596" s="774"/>
      <c r="M1596" s="767"/>
      <c r="DF1596" s="818"/>
      <c r="DG1596" s="772" t="str">
        <f t="shared" si="41"/>
        <v/>
      </c>
      <c r="DH1596" s="832">
        <v>1686</v>
      </c>
    </row>
    <row r="1597" spans="1:112" s="760" customFormat="1" ht="12" hidden="1" customHeight="1" x14ac:dyDescent="0.15">
      <c r="A1597" s="774"/>
      <c r="B1597" s="3391"/>
      <c r="C1597" s="3681"/>
      <c r="D1597" s="3681"/>
      <c r="E1597" s="3681"/>
      <c r="F1597" s="3681"/>
      <c r="G1597" s="3681"/>
      <c r="H1597" s="3392"/>
      <c r="I1597" s="3683"/>
      <c r="J1597" s="3684"/>
      <c r="K1597" s="1974"/>
      <c r="L1597" s="774"/>
      <c r="M1597" s="767"/>
      <c r="DF1597" s="818"/>
      <c r="DG1597" s="772" t="str">
        <f t="shared" si="41"/>
        <v/>
      </c>
      <c r="DH1597" s="832">
        <v>1687</v>
      </c>
    </row>
    <row r="1598" spans="1:112" s="760" customFormat="1" ht="12" hidden="1" customHeight="1" x14ac:dyDescent="0.15">
      <c r="A1598" s="774"/>
      <c r="B1598" s="3391"/>
      <c r="C1598" s="3681"/>
      <c r="D1598" s="3681"/>
      <c r="E1598" s="3681"/>
      <c r="F1598" s="3681"/>
      <c r="G1598" s="3681"/>
      <c r="H1598" s="3392"/>
      <c r="I1598" s="3683"/>
      <c r="J1598" s="3684"/>
      <c r="K1598" s="1974"/>
      <c r="L1598" s="774"/>
      <c r="M1598" s="767"/>
      <c r="DF1598" s="818"/>
      <c r="DG1598" s="772" t="str">
        <f t="shared" si="41"/>
        <v/>
      </c>
      <c r="DH1598" s="832">
        <v>1688</v>
      </c>
    </row>
    <row r="1599" spans="1:112" s="760" customFormat="1" ht="12" hidden="1" customHeight="1" x14ac:dyDescent="0.15">
      <c r="A1599" s="774"/>
      <c r="B1599" s="3391"/>
      <c r="C1599" s="3681"/>
      <c r="D1599" s="3681"/>
      <c r="E1599" s="3681"/>
      <c r="F1599" s="3681"/>
      <c r="G1599" s="3681"/>
      <c r="H1599" s="3392"/>
      <c r="I1599" s="3683"/>
      <c r="J1599" s="3684"/>
      <c r="K1599" s="1974"/>
      <c r="L1599" s="774"/>
      <c r="M1599" s="767"/>
      <c r="DF1599" s="818"/>
      <c r="DG1599" s="772" t="str">
        <f t="shared" si="41"/>
        <v/>
      </c>
      <c r="DH1599" s="832">
        <v>1689</v>
      </c>
    </row>
    <row r="1600" spans="1:112" s="760" customFormat="1" ht="12" hidden="1" customHeight="1" x14ac:dyDescent="0.15">
      <c r="A1600" s="774"/>
      <c r="B1600" s="3391"/>
      <c r="C1600" s="3681"/>
      <c r="D1600" s="3681"/>
      <c r="E1600" s="3681"/>
      <c r="F1600" s="3681"/>
      <c r="G1600" s="3681"/>
      <c r="H1600" s="3392"/>
      <c r="I1600" s="3683"/>
      <c r="J1600" s="3684"/>
      <c r="K1600" s="1974"/>
      <c r="L1600" s="774"/>
      <c r="M1600" s="767"/>
      <c r="DF1600" s="818"/>
      <c r="DG1600" s="772" t="str">
        <f t="shared" si="41"/>
        <v/>
      </c>
      <c r="DH1600" s="832">
        <v>1690</v>
      </c>
    </row>
    <row r="1601" spans="1:112" s="760" customFormat="1" ht="12" hidden="1" customHeight="1" x14ac:dyDescent="0.15">
      <c r="A1601" s="774"/>
      <c r="B1601" s="3391"/>
      <c r="C1601" s="3681"/>
      <c r="D1601" s="3681"/>
      <c r="E1601" s="3681"/>
      <c r="F1601" s="3681"/>
      <c r="G1601" s="3681"/>
      <c r="H1601" s="3392"/>
      <c r="I1601" s="3683"/>
      <c r="J1601" s="3684"/>
      <c r="K1601" s="1974"/>
      <c r="L1601" s="774"/>
      <c r="M1601" s="767"/>
      <c r="DF1601" s="818"/>
      <c r="DG1601" s="772" t="str">
        <f t="shared" si="41"/>
        <v/>
      </c>
      <c r="DH1601" s="832">
        <v>1691</v>
      </c>
    </row>
    <row r="1602" spans="1:112" s="760" customFormat="1" ht="12" hidden="1" customHeight="1" x14ac:dyDescent="0.15">
      <c r="A1602" s="774"/>
      <c r="B1602" s="3391"/>
      <c r="C1602" s="3681"/>
      <c r="D1602" s="3681"/>
      <c r="E1602" s="3681"/>
      <c r="F1602" s="3681"/>
      <c r="G1602" s="3681"/>
      <c r="H1602" s="3392"/>
      <c r="I1602" s="3683"/>
      <c r="J1602" s="3684"/>
      <c r="K1602" s="1974"/>
      <c r="L1602" s="774"/>
      <c r="M1602" s="767"/>
      <c r="DF1602" s="818"/>
      <c r="DG1602" s="772" t="str">
        <f t="shared" si="41"/>
        <v/>
      </c>
      <c r="DH1602" s="832">
        <v>1692</v>
      </c>
    </row>
    <row r="1603" spans="1:112" s="760" customFormat="1" ht="12.75" hidden="1" customHeight="1" x14ac:dyDescent="0.15">
      <c r="A1603" s="774"/>
      <c r="B1603" s="3391"/>
      <c r="C1603" s="3681"/>
      <c r="D1603" s="3681"/>
      <c r="E1603" s="3681"/>
      <c r="F1603" s="3681"/>
      <c r="G1603" s="3681"/>
      <c r="H1603" s="3392"/>
      <c r="I1603" s="3683"/>
      <c r="J1603" s="3684"/>
      <c r="K1603" s="1974"/>
      <c r="L1603" s="774"/>
      <c r="M1603" s="767"/>
      <c r="DF1603" s="818"/>
      <c r="DG1603" s="772" t="str">
        <f t="shared" si="41"/>
        <v/>
      </c>
      <c r="DH1603" s="832">
        <v>1693</v>
      </c>
    </row>
    <row r="1604" spans="1:112" s="760" customFormat="1" ht="12" hidden="1" customHeight="1" x14ac:dyDescent="0.15">
      <c r="A1604" s="774"/>
      <c r="B1604" s="3391"/>
      <c r="C1604" s="3681"/>
      <c r="D1604" s="3681"/>
      <c r="E1604" s="3681"/>
      <c r="F1604" s="3681"/>
      <c r="G1604" s="3681"/>
      <c r="H1604" s="3392"/>
      <c r="I1604" s="3683"/>
      <c r="J1604" s="3684"/>
      <c r="K1604" s="1974"/>
      <c r="L1604" s="774"/>
      <c r="M1604" s="767"/>
      <c r="DF1604" s="818"/>
      <c r="DG1604" s="772" t="str">
        <f t="shared" si="41"/>
        <v/>
      </c>
      <c r="DH1604" s="832">
        <v>1694</v>
      </c>
    </row>
    <row r="1605" spans="1:112" s="760" customFormat="1" ht="12" hidden="1" customHeight="1" x14ac:dyDescent="0.15">
      <c r="A1605" s="774"/>
      <c r="B1605" s="3391"/>
      <c r="C1605" s="3681"/>
      <c r="D1605" s="3681"/>
      <c r="E1605" s="3681"/>
      <c r="F1605" s="3681"/>
      <c r="G1605" s="3681"/>
      <c r="H1605" s="3392"/>
      <c r="I1605" s="3683"/>
      <c r="J1605" s="3684"/>
      <c r="K1605" s="1974"/>
      <c r="L1605" s="774"/>
      <c r="M1605" s="767"/>
      <c r="DF1605" s="818"/>
      <c r="DG1605" s="772" t="str">
        <f t="shared" si="41"/>
        <v/>
      </c>
      <c r="DH1605" s="832">
        <v>1695</v>
      </c>
    </row>
    <row r="1606" spans="1:112" s="760" customFormat="1" ht="12" hidden="1" customHeight="1" x14ac:dyDescent="0.15">
      <c r="A1606" s="774"/>
      <c r="B1606" s="3391"/>
      <c r="C1606" s="3681"/>
      <c r="D1606" s="3681"/>
      <c r="E1606" s="3681"/>
      <c r="F1606" s="3681"/>
      <c r="G1606" s="3681"/>
      <c r="H1606" s="3392"/>
      <c r="I1606" s="3683"/>
      <c r="J1606" s="3684"/>
      <c r="K1606" s="1974"/>
      <c r="L1606" s="774"/>
      <c r="M1606" s="767"/>
      <c r="DF1606" s="818"/>
      <c r="DG1606" s="772" t="str">
        <f t="shared" si="41"/>
        <v/>
      </c>
      <c r="DH1606" s="832">
        <v>1696</v>
      </c>
    </row>
    <row r="1607" spans="1:112" s="760" customFormat="1" ht="12" hidden="1" customHeight="1" x14ac:dyDescent="0.15">
      <c r="A1607" s="774"/>
      <c r="B1607" s="3391"/>
      <c r="C1607" s="3681"/>
      <c r="D1607" s="3681"/>
      <c r="E1607" s="3681"/>
      <c r="F1607" s="3681"/>
      <c r="G1607" s="3681"/>
      <c r="H1607" s="3392"/>
      <c r="I1607" s="3683"/>
      <c r="J1607" s="3684"/>
      <c r="K1607" s="1974"/>
      <c r="L1607" s="774"/>
      <c r="M1607" s="767"/>
      <c r="DF1607" s="818"/>
      <c r="DG1607" s="772" t="str">
        <f t="shared" si="41"/>
        <v/>
      </c>
      <c r="DH1607" s="832">
        <v>1697</v>
      </c>
    </row>
    <row r="1608" spans="1:112" s="760" customFormat="1" ht="12" hidden="1" customHeight="1" x14ac:dyDescent="0.15">
      <c r="A1608" s="774"/>
      <c r="B1608" s="3391"/>
      <c r="C1608" s="3681"/>
      <c r="D1608" s="3681"/>
      <c r="E1608" s="3681"/>
      <c r="F1608" s="3681"/>
      <c r="G1608" s="3681"/>
      <c r="H1608" s="3392"/>
      <c r="I1608" s="3683"/>
      <c r="J1608" s="3684"/>
      <c r="K1608" s="1974"/>
      <c r="L1608" s="774"/>
      <c r="M1608" s="767"/>
      <c r="DF1608" s="818"/>
      <c r="DG1608" s="772" t="str">
        <f t="shared" si="41"/>
        <v/>
      </c>
      <c r="DH1608" s="832">
        <v>1698</v>
      </c>
    </row>
    <row r="1609" spans="1:112" s="760" customFormat="1" ht="12" hidden="1" customHeight="1" x14ac:dyDescent="0.15">
      <c r="A1609" s="774"/>
      <c r="B1609" s="3391"/>
      <c r="C1609" s="3681"/>
      <c r="D1609" s="3681"/>
      <c r="E1609" s="3681"/>
      <c r="F1609" s="3681"/>
      <c r="G1609" s="3681"/>
      <c r="H1609" s="3392"/>
      <c r="I1609" s="3683"/>
      <c r="J1609" s="3684"/>
      <c r="K1609" s="1974"/>
      <c r="L1609" s="774"/>
      <c r="M1609" s="767"/>
      <c r="DF1609" s="818"/>
      <c r="DG1609" s="772" t="str">
        <f t="shared" si="41"/>
        <v/>
      </c>
      <c r="DH1609" s="832">
        <v>1699</v>
      </c>
    </row>
    <row r="1610" spans="1:112" s="760" customFormat="1" ht="12" hidden="1" customHeight="1" x14ac:dyDescent="0.15">
      <c r="A1610" s="774"/>
      <c r="B1610" s="3391"/>
      <c r="C1610" s="3681"/>
      <c r="D1610" s="3681"/>
      <c r="E1610" s="3681"/>
      <c r="F1610" s="3681"/>
      <c r="G1610" s="3681"/>
      <c r="H1610" s="3392"/>
      <c r="I1610" s="3683"/>
      <c r="J1610" s="3684"/>
      <c r="K1610" s="1974"/>
      <c r="L1610" s="774"/>
      <c r="M1610" s="767"/>
      <c r="DF1610" s="818"/>
      <c r="DG1610" s="772" t="str">
        <f t="shared" si="41"/>
        <v/>
      </c>
      <c r="DH1610" s="832">
        <v>1700</v>
      </c>
    </row>
    <row r="1611" spans="1:112" s="760" customFormat="1" ht="12" hidden="1" customHeight="1" x14ac:dyDescent="0.15">
      <c r="A1611" s="774"/>
      <c r="B1611" s="3391"/>
      <c r="C1611" s="3681"/>
      <c r="D1611" s="3681"/>
      <c r="E1611" s="3681"/>
      <c r="F1611" s="3681"/>
      <c r="G1611" s="3681"/>
      <c r="H1611" s="3392"/>
      <c r="I1611" s="3683"/>
      <c r="J1611" s="3684"/>
      <c r="K1611" s="1974"/>
      <c r="L1611" s="774"/>
      <c r="M1611" s="767"/>
      <c r="DF1611" s="818"/>
      <c r="DG1611" s="772" t="str">
        <f t="shared" si="41"/>
        <v/>
      </c>
      <c r="DH1611" s="832">
        <v>1701</v>
      </c>
    </row>
    <row r="1612" spans="1:112" s="760" customFormat="1" ht="12" hidden="1" customHeight="1" x14ac:dyDescent="0.15">
      <c r="A1612" s="774"/>
      <c r="B1612" s="3391"/>
      <c r="C1612" s="3681"/>
      <c r="D1612" s="3681"/>
      <c r="E1612" s="3681"/>
      <c r="F1612" s="3681"/>
      <c r="G1612" s="3681"/>
      <c r="H1612" s="3392"/>
      <c r="I1612" s="3683"/>
      <c r="J1612" s="3684"/>
      <c r="K1612" s="1974"/>
      <c r="L1612" s="774"/>
      <c r="M1612" s="767"/>
      <c r="DF1612" s="818"/>
      <c r="DG1612" s="772" t="str">
        <f t="shared" si="41"/>
        <v/>
      </c>
      <c r="DH1612" s="832">
        <v>1702</v>
      </c>
    </row>
    <row r="1613" spans="1:112" s="760" customFormat="1" ht="12" hidden="1" customHeight="1" x14ac:dyDescent="0.15">
      <c r="A1613" s="774"/>
      <c r="B1613" s="3391"/>
      <c r="C1613" s="3681"/>
      <c r="D1613" s="3681"/>
      <c r="E1613" s="3681"/>
      <c r="F1613" s="3681"/>
      <c r="G1613" s="3681"/>
      <c r="H1613" s="3392"/>
      <c r="I1613" s="3683"/>
      <c r="J1613" s="3684"/>
      <c r="K1613" s="1974"/>
      <c r="L1613" s="774"/>
      <c r="M1613" s="767"/>
      <c r="DF1613" s="818"/>
      <c r="DG1613" s="772" t="str">
        <f t="shared" si="41"/>
        <v/>
      </c>
      <c r="DH1613" s="832">
        <v>1703</v>
      </c>
    </row>
    <row r="1614" spans="1:112" s="760" customFormat="1" ht="12" hidden="1" customHeight="1" x14ac:dyDescent="0.15">
      <c r="A1614" s="774"/>
      <c r="B1614" s="3391"/>
      <c r="C1614" s="3681"/>
      <c r="D1614" s="3681"/>
      <c r="E1614" s="3681"/>
      <c r="F1614" s="3681"/>
      <c r="G1614" s="3681"/>
      <c r="H1614" s="3392"/>
      <c r="I1614" s="3683"/>
      <c r="J1614" s="3684"/>
      <c r="K1614" s="1974"/>
      <c r="L1614" s="774"/>
      <c r="M1614" s="767"/>
      <c r="DF1614" s="818"/>
      <c r="DG1614" s="772" t="str">
        <f t="shared" si="41"/>
        <v/>
      </c>
      <c r="DH1614" s="832">
        <v>1704</v>
      </c>
    </row>
    <row r="1615" spans="1:112" s="760" customFormat="1" ht="12" hidden="1" customHeight="1" x14ac:dyDescent="0.15">
      <c r="A1615" s="774"/>
      <c r="B1615" s="3391"/>
      <c r="C1615" s="3681"/>
      <c r="D1615" s="3681"/>
      <c r="E1615" s="3681"/>
      <c r="F1615" s="3681"/>
      <c r="G1615" s="3681"/>
      <c r="H1615" s="3392"/>
      <c r="I1615" s="3683"/>
      <c r="J1615" s="3684"/>
      <c r="K1615" s="1974"/>
      <c r="L1615" s="774"/>
      <c r="M1615" s="767"/>
      <c r="DF1615" s="818"/>
      <c r="DG1615" s="772" t="str">
        <f t="shared" si="41"/>
        <v/>
      </c>
      <c r="DH1615" s="832">
        <v>1705</v>
      </c>
    </row>
    <row r="1616" spans="1:112" s="760" customFormat="1" ht="12" hidden="1" customHeight="1" x14ac:dyDescent="0.15">
      <c r="A1616" s="774"/>
      <c r="B1616" s="3391"/>
      <c r="C1616" s="3681"/>
      <c r="D1616" s="3681"/>
      <c r="E1616" s="3681"/>
      <c r="F1616" s="3681"/>
      <c r="G1616" s="3681"/>
      <c r="H1616" s="3392"/>
      <c r="I1616" s="3683"/>
      <c r="J1616" s="3684"/>
      <c r="K1616" s="1974"/>
      <c r="L1616" s="774"/>
      <c r="M1616" s="767"/>
      <c r="DF1616" s="818"/>
      <c r="DG1616" s="772" t="str">
        <f t="shared" si="41"/>
        <v/>
      </c>
      <c r="DH1616" s="832">
        <v>1706</v>
      </c>
    </row>
    <row r="1617" spans="1:112" s="760" customFormat="1" ht="12" hidden="1" customHeight="1" x14ac:dyDescent="0.15">
      <c r="A1617" s="774"/>
      <c r="B1617" s="3391"/>
      <c r="C1617" s="3681"/>
      <c r="D1617" s="3681"/>
      <c r="E1617" s="3681"/>
      <c r="F1617" s="3681"/>
      <c r="G1617" s="3681"/>
      <c r="H1617" s="3392"/>
      <c r="I1617" s="3683"/>
      <c r="J1617" s="3684"/>
      <c r="K1617" s="1974"/>
      <c r="L1617" s="774"/>
      <c r="M1617" s="767"/>
      <c r="DF1617" s="818"/>
      <c r="DG1617" s="772" t="str">
        <f t="shared" si="41"/>
        <v/>
      </c>
      <c r="DH1617" s="832">
        <v>1707</v>
      </c>
    </row>
    <row r="1618" spans="1:112" s="760" customFormat="1" ht="12" hidden="1" customHeight="1" x14ac:dyDescent="0.15">
      <c r="A1618" s="774"/>
      <c r="B1618" s="3391"/>
      <c r="C1618" s="3681"/>
      <c r="D1618" s="3681"/>
      <c r="E1618" s="3681"/>
      <c r="F1618" s="3681"/>
      <c r="G1618" s="3681"/>
      <c r="H1618" s="3392"/>
      <c r="I1618" s="3683"/>
      <c r="J1618" s="3684"/>
      <c r="K1618" s="1974"/>
      <c r="L1618" s="774"/>
      <c r="M1618" s="767"/>
      <c r="DF1618" s="818"/>
      <c r="DG1618" s="772" t="str">
        <f t="shared" si="41"/>
        <v/>
      </c>
      <c r="DH1618" s="832">
        <v>1708</v>
      </c>
    </row>
    <row r="1619" spans="1:112" s="760" customFormat="1" ht="12" hidden="1" customHeight="1" x14ac:dyDescent="0.15">
      <c r="A1619" s="774"/>
      <c r="B1619" s="3391"/>
      <c r="C1619" s="3681"/>
      <c r="D1619" s="3681"/>
      <c r="E1619" s="3681"/>
      <c r="F1619" s="3681"/>
      <c r="G1619" s="3681"/>
      <c r="H1619" s="3392"/>
      <c r="I1619" s="3683"/>
      <c r="J1619" s="3684"/>
      <c r="K1619" s="1974"/>
      <c r="L1619" s="774"/>
      <c r="M1619" s="767"/>
      <c r="DF1619" s="818"/>
      <c r="DG1619" s="772" t="str">
        <f t="shared" si="41"/>
        <v/>
      </c>
      <c r="DH1619" s="832">
        <v>1709</v>
      </c>
    </row>
    <row r="1620" spans="1:112" s="760" customFormat="1" ht="12" hidden="1" customHeight="1" x14ac:dyDescent="0.15">
      <c r="A1620" s="774"/>
      <c r="B1620" s="3391"/>
      <c r="C1620" s="3681"/>
      <c r="D1620" s="3681"/>
      <c r="E1620" s="3681"/>
      <c r="F1620" s="3681"/>
      <c r="G1620" s="3681"/>
      <c r="H1620" s="3392"/>
      <c r="I1620" s="3683"/>
      <c r="J1620" s="3684"/>
      <c r="K1620" s="1974"/>
      <c r="L1620" s="774"/>
      <c r="M1620" s="767"/>
      <c r="DF1620" s="818"/>
      <c r="DG1620" s="772" t="str">
        <f t="shared" si="41"/>
        <v/>
      </c>
      <c r="DH1620" s="832">
        <v>1710</v>
      </c>
    </row>
    <row r="1621" spans="1:112" s="760" customFormat="1" ht="12.75" hidden="1" customHeight="1" x14ac:dyDescent="0.15">
      <c r="A1621" s="774"/>
      <c r="B1621" s="3391"/>
      <c r="C1621" s="3681"/>
      <c r="D1621" s="3681"/>
      <c r="E1621" s="3681"/>
      <c r="F1621" s="3681"/>
      <c r="G1621" s="3681"/>
      <c r="H1621" s="3392"/>
      <c r="I1621" s="3683"/>
      <c r="J1621" s="3684"/>
      <c r="K1621" s="1974"/>
      <c r="L1621" s="774"/>
      <c r="M1621" s="767"/>
      <c r="DF1621" s="818"/>
      <c r="DG1621" s="772" t="str">
        <f t="shared" si="41"/>
        <v/>
      </c>
      <c r="DH1621" s="832">
        <v>1711</v>
      </c>
    </row>
    <row r="1622" spans="1:112" s="760" customFormat="1" ht="12" hidden="1" customHeight="1" x14ac:dyDescent="0.15">
      <c r="A1622" s="774"/>
      <c r="B1622" s="3391"/>
      <c r="C1622" s="3681"/>
      <c r="D1622" s="3681"/>
      <c r="E1622" s="3681"/>
      <c r="F1622" s="3681"/>
      <c r="G1622" s="3681"/>
      <c r="H1622" s="3392"/>
      <c r="I1622" s="3683"/>
      <c r="J1622" s="3684"/>
      <c r="K1622" s="1974"/>
      <c r="L1622" s="774"/>
      <c r="M1622" s="767"/>
      <c r="DF1622" s="818"/>
      <c r="DG1622" s="772" t="str">
        <f t="shared" si="41"/>
        <v/>
      </c>
      <c r="DH1622" s="832">
        <v>1712</v>
      </c>
    </row>
    <row r="1623" spans="1:112" s="760" customFormat="1" ht="12" hidden="1" customHeight="1" x14ac:dyDescent="0.15">
      <c r="A1623" s="774"/>
      <c r="B1623" s="3391"/>
      <c r="C1623" s="3681"/>
      <c r="D1623" s="3681"/>
      <c r="E1623" s="3681"/>
      <c r="F1623" s="3681"/>
      <c r="G1623" s="3681"/>
      <c r="H1623" s="3392"/>
      <c r="I1623" s="3683"/>
      <c r="J1623" s="3684"/>
      <c r="K1623" s="1974"/>
      <c r="L1623" s="774"/>
      <c r="M1623" s="767"/>
      <c r="DF1623" s="818"/>
      <c r="DG1623" s="772" t="str">
        <f t="shared" si="41"/>
        <v/>
      </c>
      <c r="DH1623" s="832">
        <v>1713</v>
      </c>
    </row>
    <row r="1624" spans="1:112" s="760" customFormat="1" ht="12" hidden="1" customHeight="1" x14ac:dyDescent="0.15">
      <c r="A1624" s="774"/>
      <c r="B1624" s="3391"/>
      <c r="C1624" s="3681"/>
      <c r="D1624" s="3681"/>
      <c r="E1624" s="3681"/>
      <c r="F1624" s="3681"/>
      <c r="G1624" s="3681"/>
      <c r="H1624" s="3392"/>
      <c r="I1624" s="3683"/>
      <c r="J1624" s="3684"/>
      <c r="K1624" s="1974"/>
      <c r="L1624" s="774"/>
      <c r="M1624" s="767"/>
      <c r="DF1624" s="818"/>
      <c r="DG1624" s="772" t="str">
        <f t="shared" si="41"/>
        <v/>
      </c>
      <c r="DH1624" s="832">
        <v>1714</v>
      </c>
    </row>
    <row r="1625" spans="1:112" s="760" customFormat="1" ht="12" hidden="1" customHeight="1" x14ac:dyDescent="0.15">
      <c r="A1625" s="774"/>
      <c r="B1625" s="3391"/>
      <c r="C1625" s="3681"/>
      <c r="D1625" s="3681"/>
      <c r="E1625" s="3681"/>
      <c r="F1625" s="3681"/>
      <c r="G1625" s="3681"/>
      <c r="H1625" s="3392"/>
      <c r="I1625" s="3683"/>
      <c r="J1625" s="3684"/>
      <c r="K1625" s="1974"/>
      <c r="L1625" s="774"/>
      <c r="M1625" s="767"/>
      <c r="DF1625" s="818"/>
      <c r="DG1625" s="772" t="str">
        <f t="shared" si="41"/>
        <v/>
      </c>
      <c r="DH1625" s="832">
        <v>1715</v>
      </c>
    </row>
    <row r="1626" spans="1:112" s="760" customFormat="1" ht="12" hidden="1" customHeight="1" x14ac:dyDescent="0.15">
      <c r="A1626" s="774"/>
      <c r="B1626" s="3391"/>
      <c r="C1626" s="3681"/>
      <c r="D1626" s="3681"/>
      <c r="E1626" s="3681"/>
      <c r="F1626" s="3681"/>
      <c r="G1626" s="3681"/>
      <c r="H1626" s="3392"/>
      <c r="I1626" s="3683"/>
      <c r="J1626" s="3684"/>
      <c r="K1626" s="1974"/>
      <c r="L1626" s="774"/>
      <c r="M1626" s="767"/>
      <c r="DF1626" s="818"/>
      <c r="DG1626" s="772" t="str">
        <f t="shared" si="41"/>
        <v/>
      </c>
      <c r="DH1626" s="832">
        <v>1716</v>
      </c>
    </row>
    <row r="1627" spans="1:112" s="760" customFormat="1" ht="12" hidden="1" customHeight="1" x14ac:dyDescent="0.15">
      <c r="A1627" s="774"/>
      <c r="B1627" s="3391"/>
      <c r="C1627" s="3681"/>
      <c r="D1627" s="3681"/>
      <c r="E1627" s="3681"/>
      <c r="F1627" s="3681"/>
      <c r="G1627" s="3681"/>
      <c r="H1627" s="3392"/>
      <c r="I1627" s="3683"/>
      <c r="J1627" s="3684"/>
      <c r="K1627" s="1974"/>
      <c r="L1627" s="774"/>
      <c r="M1627" s="767"/>
      <c r="DF1627" s="818"/>
      <c r="DG1627" s="772" t="str">
        <f t="shared" si="41"/>
        <v/>
      </c>
      <c r="DH1627" s="832">
        <v>1717</v>
      </c>
    </row>
    <row r="1628" spans="1:112" s="760" customFormat="1" ht="12" hidden="1" customHeight="1" x14ac:dyDescent="0.15">
      <c r="A1628" s="774"/>
      <c r="B1628" s="3391"/>
      <c r="C1628" s="3681"/>
      <c r="D1628" s="3681"/>
      <c r="E1628" s="3681"/>
      <c r="F1628" s="3681"/>
      <c r="G1628" s="3681"/>
      <c r="H1628" s="3392"/>
      <c r="I1628" s="3683"/>
      <c r="J1628" s="3684"/>
      <c r="K1628" s="1974"/>
      <c r="L1628" s="774"/>
      <c r="M1628" s="767"/>
      <c r="DF1628" s="818"/>
      <c r="DG1628" s="772" t="str">
        <f t="shared" si="41"/>
        <v/>
      </c>
      <c r="DH1628" s="832">
        <v>1718</v>
      </c>
    </row>
    <row r="1629" spans="1:112" s="760" customFormat="1" ht="12" hidden="1" customHeight="1" x14ac:dyDescent="0.15">
      <c r="A1629" s="774"/>
      <c r="B1629" s="3391"/>
      <c r="C1629" s="3681"/>
      <c r="D1629" s="3681"/>
      <c r="E1629" s="3681"/>
      <c r="F1629" s="3681"/>
      <c r="G1629" s="3681"/>
      <c r="H1629" s="3392"/>
      <c r="I1629" s="3683"/>
      <c r="J1629" s="3684"/>
      <c r="K1629" s="1974"/>
      <c r="L1629" s="774"/>
      <c r="M1629" s="767"/>
      <c r="DF1629" s="818"/>
      <c r="DG1629" s="772" t="str">
        <f t="shared" si="41"/>
        <v/>
      </c>
      <c r="DH1629" s="832">
        <v>1719</v>
      </c>
    </row>
    <row r="1630" spans="1:112" s="760" customFormat="1" ht="12" hidden="1" customHeight="1" x14ac:dyDescent="0.15">
      <c r="A1630" s="774"/>
      <c r="B1630" s="3391"/>
      <c r="C1630" s="3681"/>
      <c r="D1630" s="3681"/>
      <c r="E1630" s="3681"/>
      <c r="F1630" s="3681"/>
      <c r="G1630" s="3681"/>
      <c r="H1630" s="3392"/>
      <c r="I1630" s="3683"/>
      <c r="J1630" s="3684"/>
      <c r="K1630" s="1974"/>
      <c r="L1630" s="774"/>
      <c r="M1630" s="767"/>
      <c r="DF1630" s="818"/>
      <c r="DG1630" s="772" t="str">
        <f t="shared" si="41"/>
        <v/>
      </c>
      <c r="DH1630" s="832">
        <v>1720</v>
      </c>
    </row>
    <row r="1631" spans="1:112" s="760" customFormat="1" ht="12.75" hidden="1" customHeight="1" x14ac:dyDescent="0.15">
      <c r="A1631" s="774"/>
      <c r="B1631" s="3391"/>
      <c r="C1631" s="3681"/>
      <c r="D1631" s="3681"/>
      <c r="E1631" s="3681"/>
      <c r="F1631" s="3681"/>
      <c r="G1631" s="3681"/>
      <c r="H1631" s="3392"/>
      <c r="I1631" s="3683"/>
      <c r="J1631" s="3684"/>
      <c r="K1631" s="1974"/>
      <c r="L1631" s="774"/>
      <c r="M1631" s="767"/>
      <c r="DF1631" s="818"/>
      <c r="DG1631" s="772" t="str">
        <f t="shared" si="41"/>
        <v/>
      </c>
      <c r="DH1631" s="832">
        <v>1721</v>
      </c>
    </row>
    <row r="1632" spans="1:112" s="760" customFormat="1" ht="12" hidden="1" customHeight="1" x14ac:dyDescent="0.15">
      <c r="A1632" s="774"/>
      <c r="B1632" s="3391"/>
      <c r="C1632" s="3681"/>
      <c r="D1632" s="3681"/>
      <c r="E1632" s="3681"/>
      <c r="F1632" s="3681"/>
      <c r="G1632" s="3681"/>
      <c r="H1632" s="3392"/>
      <c r="I1632" s="3683"/>
      <c r="J1632" s="3684"/>
      <c r="K1632" s="1974"/>
      <c r="L1632" s="774"/>
      <c r="M1632" s="767"/>
      <c r="DF1632" s="818"/>
      <c r="DG1632" s="772" t="str">
        <f t="shared" si="41"/>
        <v/>
      </c>
      <c r="DH1632" s="832">
        <v>1722</v>
      </c>
    </row>
    <row r="1633" spans="1:112" s="760" customFormat="1" ht="12" hidden="1" customHeight="1" x14ac:dyDescent="0.15">
      <c r="A1633" s="774"/>
      <c r="B1633" s="3391"/>
      <c r="C1633" s="3681"/>
      <c r="D1633" s="3681"/>
      <c r="E1633" s="3681"/>
      <c r="F1633" s="3681"/>
      <c r="G1633" s="3681"/>
      <c r="H1633" s="3392"/>
      <c r="I1633" s="3683"/>
      <c r="J1633" s="3684"/>
      <c r="K1633" s="1974"/>
      <c r="L1633" s="774"/>
      <c r="M1633" s="767"/>
      <c r="DF1633" s="818"/>
      <c r="DG1633" s="772" t="str">
        <f t="shared" si="41"/>
        <v/>
      </c>
      <c r="DH1633" s="832">
        <v>1723</v>
      </c>
    </row>
    <row r="1634" spans="1:112" s="760" customFormat="1" ht="12" hidden="1" customHeight="1" x14ac:dyDescent="0.15">
      <c r="A1634" s="774"/>
      <c r="B1634" s="3391"/>
      <c r="C1634" s="3681"/>
      <c r="D1634" s="3681"/>
      <c r="E1634" s="3681"/>
      <c r="F1634" s="3681"/>
      <c r="G1634" s="3681"/>
      <c r="H1634" s="3392"/>
      <c r="I1634" s="3683"/>
      <c r="J1634" s="3684"/>
      <c r="K1634" s="1974"/>
      <c r="L1634" s="774"/>
      <c r="M1634" s="767"/>
      <c r="DF1634" s="818"/>
      <c r="DG1634" s="772" t="str">
        <f t="shared" si="41"/>
        <v/>
      </c>
      <c r="DH1634" s="832">
        <v>1724</v>
      </c>
    </row>
    <row r="1635" spans="1:112" s="760" customFormat="1" ht="12" hidden="1" customHeight="1" x14ac:dyDescent="0.15">
      <c r="A1635" s="774"/>
      <c r="B1635" s="3391"/>
      <c r="C1635" s="3681"/>
      <c r="D1635" s="3681"/>
      <c r="E1635" s="3681"/>
      <c r="F1635" s="3681"/>
      <c r="G1635" s="3681"/>
      <c r="H1635" s="3392"/>
      <c r="I1635" s="3683"/>
      <c r="J1635" s="3684"/>
      <c r="K1635" s="1974"/>
      <c r="L1635" s="774"/>
      <c r="M1635" s="767"/>
      <c r="DF1635" s="818"/>
      <c r="DG1635" s="772" t="str">
        <f t="shared" si="41"/>
        <v/>
      </c>
      <c r="DH1635" s="832">
        <v>1725</v>
      </c>
    </row>
    <row r="1636" spans="1:112" s="760" customFormat="1" ht="12" hidden="1" customHeight="1" x14ac:dyDescent="0.15">
      <c r="A1636" s="774"/>
      <c r="B1636" s="3391"/>
      <c r="C1636" s="3681"/>
      <c r="D1636" s="3681"/>
      <c r="E1636" s="3681"/>
      <c r="F1636" s="3681"/>
      <c r="G1636" s="3681"/>
      <c r="H1636" s="3392"/>
      <c r="I1636" s="3683"/>
      <c r="J1636" s="3684"/>
      <c r="K1636" s="1974"/>
      <c r="L1636" s="774"/>
      <c r="M1636" s="767"/>
      <c r="DF1636" s="818"/>
      <c r="DG1636" s="772" t="str">
        <f t="shared" si="41"/>
        <v/>
      </c>
      <c r="DH1636" s="832">
        <v>1726</v>
      </c>
    </row>
    <row r="1637" spans="1:112" s="760" customFormat="1" ht="12" hidden="1" customHeight="1" x14ac:dyDescent="0.15">
      <c r="A1637" s="774"/>
      <c r="B1637" s="3391"/>
      <c r="C1637" s="3681"/>
      <c r="D1637" s="3681"/>
      <c r="E1637" s="3681"/>
      <c r="F1637" s="3681"/>
      <c r="G1637" s="3681"/>
      <c r="H1637" s="3392"/>
      <c r="I1637" s="3683"/>
      <c r="J1637" s="3684"/>
      <c r="K1637" s="1974"/>
      <c r="L1637" s="774"/>
      <c r="M1637" s="767"/>
      <c r="DF1637" s="818"/>
      <c r="DG1637" s="772" t="str">
        <f t="shared" si="41"/>
        <v/>
      </c>
      <c r="DH1637" s="832">
        <v>1727</v>
      </c>
    </row>
    <row r="1638" spans="1:112" s="760" customFormat="1" ht="12" hidden="1" customHeight="1" x14ac:dyDescent="0.15">
      <c r="A1638" s="774"/>
      <c r="B1638" s="3391"/>
      <c r="C1638" s="3681"/>
      <c r="D1638" s="3681"/>
      <c r="E1638" s="3681"/>
      <c r="F1638" s="3681"/>
      <c r="G1638" s="3681"/>
      <c r="H1638" s="3392"/>
      <c r="I1638" s="3683"/>
      <c r="J1638" s="3684"/>
      <c r="K1638" s="1974"/>
      <c r="L1638" s="774"/>
      <c r="M1638" s="767"/>
      <c r="DF1638" s="818"/>
      <c r="DG1638" s="772" t="str">
        <f t="shared" si="41"/>
        <v/>
      </c>
      <c r="DH1638" s="832">
        <v>1728</v>
      </c>
    </row>
    <row r="1639" spans="1:112" s="760" customFormat="1" ht="12" hidden="1" customHeight="1" x14ac:dyDescent="0.15">
      <c r="A1639" s="774"/>
      <c r="B1639" s="3391"/>
      <c r="C1639" s="3681"/>
      <c r="D1639" s="3681"/>
      <c r="E1639" s="3681"/>
      <c r="F1639" s="3681"/>
      <c r="G1639" s="3681"/>
      <c r="H1639" s="3392"/>
      <c r="I1639" s="3683"/>
      <c r="J1639" s="3684"/>
      <c r="K1639" s="1974"/>
      <c r="L1639" s="774"/>
      <c r="M1639" s="767"/>
      <c r="DF1639" s="818"/>
      <c r="DG1639" s="772" t="str">
        <f t="shared" si="41"/>
        <v/>
      </c>
      <c r="DH1639" s="832">
        <v>1729</v>
      </c>
    </row>
    <row r="1640" spans="1:112" s="760" customFormat="1" ht="12" hidden="1" customHeight="1" x14ac:dyDescent="0.15">
      <c r="A1640" s="774"/>
      <c r="B1640" s="3391"/>
      <c r="C1640" s="3681"/>
      <c r="D1640" s="3681"/>
      <c r="E1640" s="3681"/>
      <c r="F1640" s="3681"/>
      <c r="G1640" s="3681"/>
      <c r="H1640" s="3392"/>
      <c r="I1640" s="3683"/>
      <c r="J1640" s="3684"/>
      <c r="K1640" s="1974"/>
      <c r="L1640" s="774"/>
      <c r="M1640" s="767"/>
      <c r="DF1640" s="818"/>
      <c r="DG1640" s="772" t="str">
        <f t="shared" si="41"/>
        <v/>
      </c>
      <c r="DH1640" s="832">
        <v>1730</v>
      </c>
    </row>
    <row r="1641" spans="1:112" s="760" customFormat="1" ht="12.75" hidden="1" customHeight="1" x14ac:dyDescent="0.15">
      <c r="A1641" s="774"/>
      <c r="B1641" s="3391"/>
      <c r="C1641" s="3681"/>
      <c r="D1641" s="3681"/>
      <c r="E1641" s="3681"/>
      <c r="F1641" s="3681"/>
      <c r="G1641" s="3681"/>
      <c r="H1641" s="3392"/>
      <c r="I1641" s="3683"/>
      <c r="J1641" s="3684"/>
      <c r="K1641" s="1974"/>
      <c r="L1641" s="774"/>
      <c r="M1641" s="767"/>
      <c r="DF1641" s="818"/>
      <c r="DG1641" s="772" t="str">
        <f t="shared" si="41"/>
        <v/>
      </c>
      <c r="DH1641" s="832">
        <v>1731</v>
      </c>
    </row>
    <row r="1642" spans="1:112" s="760" customFormat="1" ht="12" hidden="1" customHeight="1" x14ac:dyDescent="0.15">
      <c r="A1642" s="774"/>
      <c r="B1642" s="3391"/>
      <c r="C1642" s="3681"/>
      <c r="D1642" s="3681"/>
      <c r="E1642" s="3681"/>
      <c r="F1642" s="3681"/>
      <c r="G1642" s="3681"/>
      <c r="H1642" s="3392"/>
      <c r="I1642" s="3683"/>
      <c r="J1642" s="3684"/>
      <c r="K1642" s="1974"/>
      <c r="L1642" s="774"/>
      <c r="M1642" s="767"/>
      <c r="DF1642" s="818"/>
      <c r="DG1642" s="772" t="str">
        <f t="shared" si="41"/>
        <v/>
      </c>
      <c r="DH1642" s="832">
        <v>1732</v>
      </c>
    </row>
    <row r="1643" spans="1:112" s="760" customFormat="1" ht="12" hidden="1" customHeight="1" x14ac:dyDescent="0.15">
      <c r="A1643" s="774"/>
      <c r="B1643" s="3391"/>
      <c r="C1643" s="3681"/>
      <c r="D1643" s="3681"/>
      <c r="E1643" s="3681"/>
      <c r="F1643" s="3681"/>
      <c r="G1643" s="3681"/>
      <c r="H1643" s="3392"/>
      <c r="I1643" s="3683"/>
      <c r="J1643" s="3684"/>
      <c r="K1643" s="1974"/>
      <c r="L1643" s="774"/>
      <c r="M1643" s="767"/>
      <c r="DF1643" s="818"/>
      <c r="DG1643" s="772" t="str">
        <f t="shared" si="41"/>
        <v/>
      </c>
      <c r="DH1643" s="832">
        <v>1733</v>
      </c>
    </row>
    <row r="1644" spans="1:112" s="760" customFormat="1" ht="12" hidden="1" customHeight="1" x14ac:dyDescent="0.15">
      <c r="A1644" s="774"/>
      <c r="B1644" s="3391"/>
      <c r="C1644" s="3681"/>
      <c r="D1644" s="3681"/>
      <c r="E1644" s="3681"/>
      <c r="F1644" s="3681"/>
      <c r="G1644" s="3681"/>
      <c r="H1644" s="3392"/>
      <c r="I1644" s="3683"/>
      <c r="J1644" s="3684"/>
      <c r="K1644" s="1974"/>
      <c r="L1644" s="774"/>
      <c r="M1644" s="767"/>
      <c r="DF1644" s="818"/>
      <c r="DG1644" s="772" t="str">
        <f t="shared" si="41"/>
        <v/>
      </c>
      <c r="DH1644" s="832">
        <v>1734</v>
      </c>
    </row>
    <row r="1645" spans="1:112" s="760" customFormat="1" ht="12" hidden="1" customHeight="1" x14ac:dyDescent="0.15">
      <c r="A1645" s="774"/>
      <c r="B1645" s="3391"/>
      <c r="C1645" s="3681"/>
      <c r="D1645" s="3681"/>
      <c r="E1645" s="3681"/>
      <c r="F1645" s="3681"/>
      <c r="G1645" s="3681"/>
      <c r="H1645" s="3392"/>
      <c r="I1645" s="3683"/>
      <c r="J1645" s="3684"/>
      <c r="K1645" s="1974"/>
      <c r="L1645" s="774"/>
      <c r="M1645" s="767"/>
      <c r="DF1645" s="818"/>
      <c r="DG1645" s="772" t="str">
        <f t="shared" si="41"/>
        <v/>
      </c>
      <c r="DH1645" s="832">
        <v>1735</v>
      </c>
    </row>
    <row r="1646" spans="1:112" s="760" customFormat="1" ht="12" hidden="1" customHeight="1" x14ac:dyDescent="0.15">
      <c r="A1646" s="774"/>
      <c r="B1646" s="3391"/>
      <c r="C1646" s="3681"/>
      <c r="D1646" s="3681"/>
      <c r="E1646" s="3681"/>
      <c r="F1646" s="3681"/>
      <c r="G1646" s="3681"/>
      <c r="H1646" s="3392"/>
      <c r="I1646" s="3683"/>
      <c r="J1646" s="3684"/>
      <c r="K1646" s="1974"/>
      <c r="L1646" s="774"/>
      <c r="M1646" s="767"/>
      <c r="DF1646" s="818"/>
      <c r="DG1646" s="772" t="str">
        <f t="shared" si="41"/>
        <v/>
      </c>
      <c r="DH1646" s="832">
        <v>1736</v>
      </c>
    </row>
    <row r="1647" spans="1:112" s="760" customFormat="1" ht="12" hidden="1" customHeight="1" x14ac:dyDescent="0.15">
      <c r="A1647" s="774"/>
      <c r="B1647" s="3391"/>
      <c r="C1647" s="3681"/>
      <c r="D1647" s="3681"/>
      <c r="E1647" s="3681"/>
      <c r="F1647" s="3681"/>
      <c r="G1647" s="3681"/>
      <c r="H1647" s="3392"/>
      <c r="I1647" s="3683"/>
      <c r="J1647" s="3684"/>
      <c r="K1647" s="1974"/>
      <c r="L1647" s="774"/>
      <c r="M1647" s="767"/>
      <c r="DF1647" s="818"/>
      <c r="DG1647" s="772" t="str">
        <f t="shared" si="41"/>
        <v/>
      </c>
      <c r="DH1647" s="832">
        <v>1737</v>
      </c>
    </row>
    <row r="1648" spans="1:112" s="760" customFormat="1" ht="12" hidden="1" customHeight="1" x14ac:dyDescent="0.15">
      <c r="A1648" s="774"/>
      <c r="B1648" s="3391"/>
      <c r="C1648" s="3681"/>
      <c r="D1648" s="3681"/>
      <c r="E1648" s="3681"/>
      <c r="F1648" s="3681"/>
      <c r="G1648" s="3681"/>
      <c r="H1648" s="3392"/>
      <c r="I1648" s="3683"/>
      <c r="J1648" s="3684"/>
      <c r="K1648" s="1974"/>
      <c r="L1648" s="774"/>
      <c r="M1648" s="767"/>
      <c r="DF1648" s="818"/>
      <c r="DG1648" s="772" t="str">
        <f t="shared" si="41"/>
        <v/>
      </c>
      <c r="DH1648" s="832">
        <v>1738</v>
      </c>
    </row>
    <row r="1649" spans="1:112" s="760" customFormat="1" ht="12" hidden="1" customHeight="1" x14ac:dyDescent="0.15">
      <c r="A1649" s="774"/>
      <c r="B1649" s="3391"/>
      <c r="C1649" s="3681"/>
      <c r="D1649" s="3681"/>
      <c r="E1649" s="3681"/>
      <c r="F1649" s="3681"/>
      <c r="G1649" s="3681"/>
      <c r="H1649" s="3392"/>
      <c r="I1649" s="3683"/>
      <c r="J1649" s="3684"/>
      <c r="K1649" s="1974"/>
      <c r="L1649" s="774"/>
      <c r="M1649" s="767"/>
      <c r="DF1649" s="818"/>
      <c r="DG1649" s="772" t="str">
        <f t="shared" si="41"/>
        <v/>
      </c>
      <c r="DH1649" s="832">
        <v>1739</v>
      </c>
    </row>
    <row r="1650" spans="1:112" s="760" customFormat="1" ht="12" hidden="1" customHeight="1" x14ac:dyDescent="0.15">
      <c r="A1650" s="774"/>
      <c r="B1650" s="3391"/>
      <c r="C1650" s="3681"/>
      <c r="D1650" s="3681"/>
      <c r="E1650" s="3681"/>
      <c r="F1650" s="3681"/>
      <c r="G1650" s="3681"/>
      <c r="H1650" s="3392"/>
      <c r="I1650" s="3683"/>
      <c r="J1650" s="3684"/>
      <c r="K1650" s="1974"/>
      <c r="L1650" s="774"/>
      <c r="M1650" s="767"/>
      <c r="DF1650" s="818"/>
      <c r="DG1650" s="772" t="str">
        <f t="shared" si="41"/>
        <v/>
      </c>
      <c r="DH1650" s="832">
        <v>1740</v>
      </c>
    </row>
    <row r="1651" spans="1:112" s="760" customFormat="1" ht="12" hidden="1" customHeight="1" x14ac:dyDescent="0.15">
      <c r="A1651" s="774"/>
      <c r="B1651" s="3391"/>
      <c r="C1651" s="3681"/>
      <c r="D1651" s="3681"/>
      <c r="E1651" s="3681"/>
      <c r="F1651" s="3681"/>
      <c r="G1651" s="3681"/>
      <c r="H1651" s="3392"/>
      <c r="I1651" s="3683"/>
      <c r="J1651" s="3684"/>
      <c r="K1651" s="1974"/>
      <c r="L1651" s="774"/>
      <c r="M1651" s="767"/>
      <c r="DF1651" s="818"/>
      <c r="DG1651" s="772" t="str">
        <f t="shared" ref="DG1651:DG1714" si="42">IF(COUNTA(A1651:M1651)&gt;0,DH1651,"")</f>
        <v/>
      </c>
      <c r="DH1651" s="832">
        <v>1741</v>
      </c>
    </row>
    <row r="1652" spans="1:112" s="760" customFormat="1" ht="12" hidden="1" customHeight="1" x14ac:dyDescent="0.15">
      <c r="A1652" s="774"/>
      <c r="B1652" s="3391"/>
      <c r="C1652" s="3681"/>
      <c r="D1652" s="3681"/>
      <c r="E1652" s="3681"/>
      <c r="F1652" s="3681"/>
      <c r="G1652" s="3681"/>
      <c r="H1652" s="3392"/>
      <c r="I1652" s="3683"/>
      <c r="J1652" s="3684"/>
      <c r="K1652" s="1974"/>
      <c r="L1652" s="774"/>
      <c r="M1652" s="767"/>
      <c r="DF1652" s="818"/>
      <c r="DG1652" s="772" t="str">
        <f t="shared" si="42"/>
        <v/>
      </c>
      <c r="DH1652" s="832">
        <v>1742</v>
      </c>
    </row>
    <row r="1653" spans="1:112" s="760" customFormat="1" ht="12" hidden="1" customHeight="1" x14ac:dyDescent="0.15">
      <c r="A1653" s="774"/>
      <c r="B1653" s="3391"/>
      <c r="C1653" s="3681"/>
      <c r="D1653" s="3681"/>
      <c r="E1653" s="3681"/>
      <c r="F1653" s="3681"/>
      <c r="G1653" s="3681"/>
      <c r="H1653" s="3392"/>
      <c r="I1653" s="3683"/>
      <c r="J1653" s="3684"/>
      <c r="K1653" s="1974"/>
      <c r="L1653" s="774"/>
      <c r="M1653" s="767"/>
      <c r="DF1653" s="818"/>
      <c r="DG1653" s="772" t="str">
        <f t="shared" si="42"/>
        <v/>
      </c>
      <c r="DH1653" s="832">
        <v>1743</v>
      </c>
    </row>
    <row r="1654" spans="1:112" s="760" customFormat="1" ht="12" hidden="1" customHeight="1" x14ac:dyDescent="0.15">
      <c r="A1654" s="774"/>
      <c r="B1654" s="3391"/>
      <c r="C1654" s="3681"/>
      <c r="D1654" s="3681"/>
      <c r="E1654" s="3681"/>
      <c r="F1654" s="3681"/>
      <c r="G1654" s="3681"/>
      <c r="H1654" s="3392"/>
      <c r="I1654" s="3683"/>
      <c r="J1654" s="3684"/>
      <c r="K1654" s="1974"/>
      <c r="L1654" s="774"/>
      <c r="M1654" s="767"/>
      <c r="DF1654" s="818"/>
      <c r="DG1654" s="772" t="str">
        <f t="shared" si="42"/>
        <v/>
      </c>
      <c r="DH1654" s="832">
        <v>1744</v>
      </c>
    </row>
    <row r="1655" spans="1:112" s="760" customFormat="1" ht="12" hidden="1" customHeight="1" x14ac:dyDescent="0.15">
      <c r="A1655" s="774"/>
      <c r="B1655" s="3391"/>
      <c r="C1655" s="3681"/>
      <c r="D1655" s="3681"/>
      <c r="E1655" s="3681"/>
      <c r="F1655" s="3681"/>
      <c r="G1655" s="3681"/>
      <c r="H1655" s="3392"/>
      <c r="I1655" s="3683"/>
      <c r="J1655" s="3684"/>
      <c r="K1655" s="1974"/>
      <c r="L1655" s="774"/>
      <c r="M1655" s="767"/>
      <c r="DF1655" s="818"/>
      <c r="DG1655" s="772" t="str">
        <f t="shared" si="42"/>
        <v/>
      </c>
      <c r="DH1655" s="832">
        <v>1745</v>
      </c>
    </row>
    <row r="1656" spans="1:112" s="760" customFormat="1" ht="12" hidden="1" customHeight="1" x14ac:dyDescent="0.15">
      <c r="A1656" s="774"/>
      <c r="B1656" s="3391"/>
      <c r="C1656" s="3681"/>
      <c r="D1656" s="3681"/>
      <c r="E1656" s="3681"/>
      <c r="F1656" s="3681"/>
      <c r="G1656" s="3681"/>
      <c r="H1656" s="3392"/>
      <c r="I1656" s="3683"/>
      <c r="J1656" s="3684"/>
      <c r="K1656" s="1974"/>
      <c r="L1656" s="774"/>
      <c r="M1656" s="767"/>
      <c r="DF1656" s="818"/>
      <c r="DG1656" s="772" t="str">
        <f t="shared" si="42"/>
        <v/>
      </c>
      <c r="DH1656" s="832">
        <v>1746</v>
      </c>
    </row>
    <row r="1657" spans="1:112" s="760" customFormat="1" ht="12" hidden="1" customHeight="1" x14ac:dyDescent="0.15">
      <c r="A1657" s="774"/>
      <c r="B1657" s="3391"/>
      <c r="C1657" s="3681"/>
      <c r="D1657" s="3681"/>
      <c r="E1657" s="3681"/>
      <c r="F1657" s="3681"/>
      <c r="G1657" s="3681"/>
      <c r="H1657" s="3392"/>
      <c r="I1657" s="3683"/>
      <c r="J1657" s="3684"/>
      <c r="K1657" s="1974"/>
      <c r="L1657" s="774"/>
      <c r="M1657" s="767"/>
      <c r="DF1657" s="818"/>
      <c r="DG1657" s="772" t="str">
        <f t="shared" si="42"/>
        <v/>
      </c>
      <c r="DH1657" s="832">
        <v>1747</v>
      </c>
    </row>
    <row r="1658" spans="1:112" s="760" customFormat="1" ht="12" hidden="1" customHeight="1" x14ac:dyDescent="0.15">
      <c r="A1658" s="774"/>
      <c r="B1658" s="3391"/>
      <c r="C1658" s="3681"/>
      <c r="D1658" s="3681"/>
      <c r="E1658" s="3681"/>
      <c r="F1658" s="3681"/>
      <c r="G1658" s="3681"/>
      <c r="H1658" s="3392"/>
      <c r="I1658" s="3683"/>
      <c r="J1658" s="3684"/>
      <c r="K1658" s="1974"/>
      <c r="L1658" s="774"/>
      <c r="M1658" s="767"/>
      <c r="DF1658" s="818"/>
      <c r="DG1658" s="772" t="str">
        <f t="shared" si="42"/>
        <v/>
      </c>
      <c r="DH1658" s="832">
        <v>1748</v>
      </c>
    </row>
    <row r="1659" spans="1:112" s="760" customFormat="1" ht="12.75" hidden="1" customHeight="1" x14ac:dyDescent="0.15">
      <c r="A1659" s="774"/>
      <c r="B1659" s="3391"/>
      <c r="C1659" s="3681"/>
      <c r="D1659" s="3681"/>
      <c r="E1659" s="3681"/>
      <c r="F1659" s="3681"/>
      <c r="G1659" s="3681"/>
      <c r="H1659" s="3392"/>
      <c r="I1659" s="3683"/>
      <c r="J1659" s="3684"/>
      <c r="K1659" s="1974"/>
      <c r="L1659" s="774"/>
      <c r="M1659" s="767"/>
      <c r="DF1659" s="818"/>
      <c r="DG1659" s="772" t="str">
        <f t="shared" si="42"/>
        <v/>
      </c>
      <c r="DH1659" s="832">
        <v>1749</v>
      </c>
    </row>
    <row r="1660" spans="1:112" s="760" customFormat="1" ht="12" hidden="1" customHeight="1" x14ac:dyDescent="0.15">
      <c r="A1660" s="774"/>
      <c r="B1660" s="3391"/>
      <c r="C1660" s="3681"/>
      <c r="D1660" s="3681"/>
      <c r="E1660" s="3681"/>
      <c r="F1660" s="3681"/>
      <c r="G1660" s="3681"/>
      <c r="H1660" s="3392"/>
      <c r="I1660" s="3683"/>
      <c r="J1660" s="3684"/>
      <c r="K1660" s="1974"/>
      <c r="L1660" s="774"/>
      <c r="M1660" s="767"/>
      <c r="DF1660" s="818"/>
      <c r="DG1660" s="772" t="str">
        <f t="shared" si="42"/>
        <v/>
      </c>
      <c r="DH1660" s="832">
        <v>1750</v>
      </c>
    </row>
    <row r="1661" spans="1:112" s="760" customFormat="1" ht="12" hidden="1" customHeight="1" x14ac:dyDescent="0.15">
      <c r="A1661" s="774"/>
      <c r="B1661" s="3391"/>
      <c r="C1661" s="3681"/>
      <c r="D1661" s="3681"/>
      <c r="E1661" s="3681"/>
      <c r="F1661" s="3681"/>
      <c r="G1661" s="3681"/>
      <c r="H1661" s="3392"/>
      <c r="I1661" s="3683"/>
      <c r="J1661" s="3684"/>
      <c r="K1661" s="1974"/>
      <c r="L1661" s="774"/>
      <c r="M1661" s="767"/>
      <c r="DF1661" s="818"/>
      <c r="DG1661" s="772" t="str">
        <f t="shared" si="42"/>
        <v/>
      </c>
      <c r="DH1661" s="832">
        <v>1751</v>
      </c>
    </row>
    <row r="1662" spans="1:112" s="760" customFormat="1" ht="12" hidden="1" customHeight="1" x14ac:dyDescent="0.15">
      <c r="A1662" s="774"/>
      <c r="B1662" s="3391"/>
      <c r="C1662" s="3681"/>
      <c r="D1662" s="3681"/>
      <c r="E1662" s="3681"/>
      <c r="F1662" s="3681"/>
      <c r="G1662" s="3681"/>
      <c r="H1662" s="3392"/>
      <c r="I1662" s="3683"/>
      <c r="J1662" s="3684"/>
      <c r="K1662" s="1974"/>
      <c r="L1662" s="774"/>
      <c r="M1662" s="767"/>
      <c r="DF1662" s="818"/>
      <c r="DG1662" s="772" t="str">
        <f t="shared" si="42"/>
        <v/>
      </c>
      <c r="DH1662" s="832">
        <v>1752</v>
      </c>
    </row>
    <row r="1663" spans="1:112" s="760" customFormat="1" ht="12" hidden="1" customHeight="1" x14ac:dyDescent="0.15">
      <c r="A1663" s="774"/>
      <c r="B1663" s="3391"/>
      <c r="C1663" s="3681"/>
      <c r="D1663" s="3681"/>
      <c r="E1663" s="3681"/>
      <c r="F1663" s="3681"/>
      <c r="G1663" s="3681"/>
      <c r="H1663" s="3392"/>
      <c r="I1663" s="3683"/>
      <c r="J1663" s="3684"/>
      <c r="K1663" s="1974"/>
      <c r="L1663" s="774"/>
      <c r="M1663" s="767"/>
      <c r="DF1663" s="818"/>
      <c r="DG1663" s="772" t="str">
        <f t="shared" si="42"/>
        <v/>
      </c>
      <c r="DH1663" s="832">
        <v>1753</v>
      </c>
    </row>
    <row r="1664" spans="1:112" s="760" customFormat="1" ht="12" hidden="1" customHeight="1" x14ac:dyDescent="0.15">
      <c r="A1664" s="774"/>
      <c r="B1664" s="3391"/>
      <c r="C1664" s="3681"/>
      <c r="D1664" s="3681"/>
      <c r="E1664" s="3681"/>
      <c r="F1664" s="3681"/>
      <c r="G1664" s="3681"/>
      <c r="H1664" s="3392"/>
      <c r="I1664" s="3683"/>
      <c r="J1664" s="3684"/>
      <c r="K1664" s="1974"/>
      <c r="L1664" s="774"/>
      <c r="M1664" s="767"/>
      <c r="DF1664" s="818"/>
      <c r="DG1664" s="772" t="str">
        <f t="shared" si="42"/>
        <v/>
      </c>
      <c r="DH1664" s="832">
        <v>1754</v>
      </c>
    </row>
    <row r="1665" spans="1:112" s="760" customFormat="1" ht="12" hidden="1" customHeight="1" x14ac:dyDescent="0.15">
      <c r="A1665" s="774"/>
      <c r="B1665" s="3391"/>
      <c r="C1665" s="3681"/>
      <c r="D1665" s="3681"/>
      <c r="E1665" s="3681"/>
      <c r="F1665" s="3681"/>
      <c r="G1665" s="3681"/>
      <c r="H1665" s="3392"/>
      <c r="I1665" s="3683"/>
      <c r="J1665" s="3684"/>
      <c r="K1665" s="1974"/>
      <c r="L1665" s="774"/>
      <c r="M1665" s="767"/>
      <c r="DF1665" s="818"/>
      <c r="DG1665" s="772" t="str">
        <f t="shared" si="42"/>
        <v/>
      </c>
      <c r="DH1665" s="832">
        <v>1755</v>
      </c>
    </row>
    <row r="1666" spans="1:112" s="760" customFormat="1" ht="12" hidden="1" customHeight="1" x14ac:dyDescent="0.15">
      <c r="A1666" s="774"/>
      <c r="B1666" s="3391"/>
      <c r="C1666" s="3681"/>
      <c r="D1666" s="3681"/>
      <c r="E1666" s="3681"/>
      <c r="F1666" s="3681"/>
      <c r="G1666" s="3681"/>
      <c r="H1666" s="3392"/>
      <c r="I1666" s="3683"/>
      <c r="J1666" s="3684"/>
      <c r="K1666" s="1974"/>
      <c r="L1666" s="774"/>
      <c r="M1666" s="767"/>
      <c r="DF1666" s="818"/>
      <c r="DG1666" s="772" t="str">
        <f t="shared" si="42"/>
        <v/>
      </c>
      <c r="DH1666" s="832">
        <v>1756</v>
      </c>
    </row>
    <row r="1667" spans="1:112" s="760" customFormat="1" ht="12" hidden="1" customHeight="1" x14ac:dyDescent="0.15">
      <c r="A1667" s="774"/>
      <c r="B1667" s="3391"/>
      <c r="C1667" s="3681"/>
      <c r="D1667" s="3681"/>
      <c r="E1667" s="3681"/>
      <c r="F1667" s="3681"/>
      <c r="G1667" s="3681"/>
      <c r="H1667" s="3392"/>
      <c r="I1667" s="3683"/>
      <c r="J1667" s="3684"/>
      <c r="K1667" s="1974"/>
      <c r="L1667" s="774"/>
      <c r="M1667" s="767"/>
      <c r="DF1667" s="818"/>
      <c r="DG1667" s="772" t="str">
        <f t="shared" si="42"/>
        <v/>
      </c>
      <c r="DH1667" s="832">
        <v>1757</v>
      </c>
    </row>
    <row r="1668" spans="1:112" s="760" customFormat="1" ht="12" hidden="1" customHeight="1" x14ac:dyDescent="0.15">
      <c r="A1668" s="774"/>
      <c r="B1668" s="3391"/>
      <c r="C1668" s="3681"/>
      <c r="D1668" s="3681"/>
      <c r="E1668" s="3681"/>
      <c r="F1668" s="3681"/>
      <c r="G1668" s="3681"/>
      <c r="H1668" s="3392"/>
      <c r="I1668" s="3683"/>
      <c r="J1668" s="3684"/>
      <c r="K1668" s="1974"/>
      <c r="L1668" s="774"/>
      <c r="M1668" s="767"/>
      <c r="DF1668" s="818"/>
      <c r="DG1668" s="772" t="str">
        <f t="shared" si="42"/>
        <v/>
      </c>
      <c r="DH1668" s="832">
        <v>1758</v>
      </c>
    </row>
    <row r="1669" spans="1:112" s="760" customFormat="1" ht="12.75" hidden="1" customHeight="1" x14ac:dyDescent="0.15">
      <c r="A1669" s="774"/>
      <c r="B1669" s="3391"/>
      <c r="C1669" s="3681"/>
      <c r="D1669" s="3681"/>
      <c r="E1669" s="3681"/>
      <c r="F1669" s="3681"/>
      <c r="G1669" s="3681"/>
      <c r="H1669" s="3392"/>
      <c r="I1669" s="3683"/>
      <c r="J1669" s="3684"/>
      <c r="K1669" s="1974"/>
      <c r="L1669" s="774"/>
      <c r="M1669" s="767"/>
      <c r="DF1669" s="818"/>
      <c r="DG1669" s="772" t="str">
        <f t="shared" si="42"/>
        <v/>
      </c>
      <c r="DH1669" s="832">
        <v>1759</v>
      </c>
    </row>
    <row r="1670" spans="1:112" s="760" customFormat="1" ht="12" hidden="1" customHeight="1" x14ac:dyDescent="0.15">
      <c r="A1670" s="774"/>
      <c r="B1670" s="3391"/>
      <c r="C1670" s="3681"/>
      <c r="D1670" s="3681"/>
      <c r="E1670" s="3681"/>
      <c r="F1670" s="3681"/>
      <c r="G1670" s="3681"/>
      <c r="H1670" s="3392"/>
      <c r="I1670" s="3683"/>
      <c r="J1670" s="3684"/>
      <c r="K1670" s="1974"/>
      <c r="L1670" s="774"/>
      <c r="M1670" s="767"/>
      <c r="DF1670" s="818"/>
      <c r="DG1670" s="772" t="str">
        <f t="shared" si="42"/>
        <v/>
      </c>
      <c r="DH1670" s="832">
        <v>1760</v>
      </c>
    </row>
    <row r="1671" spans="1:112" s="760" customFormat="1" ht="12" hidden="1" customHeight="1" x14ac:dyDescent="0.15">
      <c r="A1671" s="774"/>
      <c r="B1671" s="3391"/>
      <c r="C1671" s="3681"/>
      <c r="D1671" s="3681"/>
      <c r="E1671" s="3681"/>
      <c r="F1671" s="3681"/>
      <c r="G1671" s="3681"/>
      <c r="H1671" s="3392"/>
      <c r="I1671" s="3683"/>
      <c r="J1671" s="3684"/>
      <c r="K1671" s="1974"/>
      <c r="L1671" s="774"/>
      <c r="M1671" s="767"/>
      <c r="DF1671" s="818"/>
      <c r="DG1671" s="772" t="str">
        <f t="shared" si="42"/>
        <v/>
      </c>
      <c r="DH1671" s="832">
        <v>1761</v>
      </c>
    </row>
    <row r="1672" spans="1:112" s="760" customFormat="1" ht="12" hidden="1" customHeight="1" x14ac:dyDescent="0.15">
      <c r="A1672" s="774"/>
      <c r="B1672" s="3391"/>
      <c r="C1672" s="3681"/>
      <c r="D1672" s="3681"/>
      <c r="E1672" s="3681"/>
      <c r="F1672" s="3681"/>
      <c r="G1672" s="3681"/>
      <c r="H1672" s="3392"/>
      <c r="I1672" s="3683"/>
      <c r="J1672" s="3684"/>
      <c r="K1672" s="1974"/>
      <c r="L1672" s="774"/>
      <c r="M1672" s="767"/>
      <c r="DF1672" s="818"/>
      <c r="DG1672" s="772" t="str">
        <f t="shared" si="42"/>
        <v/>
      </c>
      <c r="DH1672" s="832">
        <v>1762</v>
      </c>
    </row>
    <row r="1673" spans="1:112" s="760" customFormat="1" ht="12" hidden="1" customHeight="1" x14ac:dyDescent="0.15">
      <c r="A1673" s="774"/>
      <c r="B1673" s="3391"/>
      <c r="C1673" s="3681"/>
      <c r="D1673" s="3681"/>
      <c r="E1673" s="3681"/>
      <c r="F1673" s="3681"/>
      <c r="G1673" s="3681"/>
      <c r="H1673" s="3392"/>
      <c r="I1673" s="3683"/>
      <c r="J1673" s="3684"/>
      <c r="K1673" s="1974"/>
      <c r="L1673" s="774"/>
      <c r="M1673" s="767"/>
      <c r="DF1673" s="818"/>
      <c r="DG1673" s="772" t="str">
        <f t="shared" si="42"/>
        <v/>
      </c>
      <c r="DH1673" s="832">
        <v>1763</v>
      </c>
    </row>
    <row r="1674" spans="1:112" s="760" customFormat="1" ht="12" hidden="1" customHeight="1" x14ac:dyDescent="0.15">
      <c r="A1674" s="774"/>
      <c r="B1674" s="3391"/>
      <c r="C1674" s="3681"/>
      <c r="D1674" s="3681"/>
      <c r="E1674" s="3681"/>
      <c r="F1674" s="3681"/>
      <c r="G1674" s="3681"/>
      <c r="H1674" s="3392"/>
      <c r="I1674" s="3683"/>
      <c r="J1674" s="3684"/>
      <c r="K1674" s="1974"/>
      <c r="L1674" s="774"/>
      <c r="M1674" s="767"/>
      <c r="DF1674" s="818"/>
      <c r="DG1674" s="772" t="str">
        <f t="shared" si="42"/>
        <v/>
      </c>
      <c r="DH1674" s="832">
        <v>1764</v>
      </c>
    </row>
    <row r="1675" spans="1:112" s="760" customFormat="1" ht="12" hidden="1" customHeight="1" x14ac:dyDescent="0.15">
      <c r="A1675" s="774"/>
      <c r="B1675" s="3391"/>
      <c r="C1675" s="3681"/>
      <c r="D1675" s="3681"/>
      <c r="E1675" s="3681"/>
      <c r="F1675" s="3681"/>
      <c r="G1675" s="3681"/>
      <c r="H1675" s="3392"/>
      <c r="I1675" s="3683"/>
      <c r="J1675" s="3684"/>
      <c r="K1675" s="1974"/>
      <c r="L1675" s="774"/>
      <c r="M1675" s="767"/>
      <c r="DF1675" s="818"/>
      <c r="DG1675" s="772" t="str">
        <f t="shared" si="42"/>
        <v/>
      </c>
      <c r="DH1675" s="832">
        <v>1765</v>
      </c>
    </row>
    <row r="1676" spans="1:112" s="760" customFormat="1" ht="12" hidden="1" customHeight="1" x14ac:dyDescent="0.15">
      <c r="A1676" s="774"/>
      <c r="B1676" s="3391"/>
      <c r="C1676" s="3681"/>
      <c r="D1676" s="3681"/>
      <c r="E1676" s="3681"/>
      <c r="F1676" s="3681"/>
      <c r="G1676" s="3681"/>
      <c r="H1676" s="3392"/>
      <c r="I1676" s="3683"/>
      <c r="J1676" s="3684"/>
      <c r="K1676" s="1974"/>
      <c r="L1676" s="774"/>
      <c r="M1676" s="767"/>
      <c r="DF1676" s="818"/>
      <c r="DG1676" s="772" t="str">
        <f t="shared" si="42"/>
        <v/>
      </c>
      <c r="DH1676" s="832">
        <v>1766</v>
      </c>
    </row>
    <row r="1677" spans="1:112" s="760" customFormat="1" ht="12" hidden="1" customHeight="1" x14ac:dyDescent="0.15">
      <c r="A1677" s="774"/>
      <c r="B1677" s="3391"/>
      <c r="C1677" s="3681"/>
      <c r="D1677" s="3681"/>
      <c r="E1677" s="3681"/>
      <c r="F1677" s="3681"/>
      <c r="G1677" s="3681"/>
      <c r="H1677" s="3392"/>
      <c r="I1677" s="3683"/>
      <c r="J1677" s="3684"/>
      <c r="K1677" s="1974"/>
      <c r="L1677" s="774"/>
      <c r="M1677" s="767"/>
      <c r="DF1677" s="818"/>
      <c r="DG1677" s="772" t="str">
        <f t="shared" si="42"/>
        <v/>
      </c>
      <c r="DH1677" s="832">
        <v>1767</v>
      </c>
    </row>
    <row r="1678" spans="1:112" s="760" customFormat="1" ht="12" hidden="1" customHeight="1" x14ac:dyDescent="0.15">
      <c r="A1678" s="774"/>
      <c r="B1678" s="3391"/>
      <c r="C1678" s="3681"/>
      <c r="D1678" s="3681"/>
      <c r="E1678" s="3681"/>
      <c r="F1678" s="3681"/>
      <c r="G1678" s="3681"/>
      <c r="H1678" s="3392"/>
      <c r="I1678" s="3683"/>
      <c r="J1678" s="3684"/>
      <c r="K1678" s="1974"/>
      <c r="L1678" s="774"/>
      <c r="M1678" s="767"/>
      <c r="DF1678" s="818"/>
      <c r="DG1678" s="772" t="str">
        <f t="shared" si="42"/>
        <v/>
      </c>
      <c r="DH1678" s="832">
        <v>1768</v>
      </c>
    </row>
    <row r="1679" spans="1:112" s="760" customFormat="1" ht="12.75" hidden="1" customHeight="1" x14ac:dyDescent="0.15">
      <c r="A1679" s="774"/>
      <c r="B1679" s="3391"/>
      <c r="C1679" s="3681"/>
      <c r="D1679" s="3681"/>
      <c r="E1679" s="3681"/>
      <c r="F1679" s="3681"/>
      <c r="G1679" s="3681"/>
      <c r="H1679" s="3392"/>
      <c r="I1679" s="3683"/>
      <c r="J1679" s="3684"/>
      <c r="K1679" s="1974"/>
      <c r="L1679" s="774"/>
      <c r="M1679" s="767"/>
      <c r="DF1679" s="818"/>
      <c r="DG1679" s="772" t="str">
        <f t="shared" si="42"/>
        <v/>
      </c>
      <c r="DH1679" s="832">
        <v>1769</v>
      </c>
    </row>
    <row r="1680" spans="1:112" s="760" customFormat="1" ht="12" hidden="1" customHeight="1" x14ac:dyDescent="0.15">
      <c r="A1680" s="774"/>
      <c r="B1680" s="3391"/>
      <c r="C1680" s="3681"/>
      <c r="D1680" s="3681"/>
      <c r="E1680" s="3681"/>
      <c r="F1680" s="3681"/>
      <c r="G1680" s="3681"/>
      <c r="H1680" s="3392"/>
      <c r="I1680" s="3683"/>
      <c r="J1680" s="3684"/>
      <c r="K1680" s="1974"/>
      <c r="L1680" s="774"/>
      <c r="M1680" s="767"/>
      <c r="DF1680" s="818"/>
      <c r="DG1680" s="772" t="str">
        <f t="shared" si="42"/>
        <v/>
      </c>
      <c r="DH1680" s="832">
        <v>1770</v>
      </c>
    </row>
    <row r="1681" spans="1:112" s="760" customFormat="1" ht="12" hidden="1" customHeight="1" x14ac:dyDescent="0.15">
      <c r="A1681" s="774"/>
      <c r="B1681" s="3391"/>
      <c r="C1681" s="3681"/>
      <c r="D1681" s="3681"/>
      <c r="E1681" s="3681"/>
      <c r="F1681" s="3681"/>
      <c r="G1681" s="3681"/>
      <c r="H1681" s="3392"/>
      <c r="I1681" s="3683"/>
      <c r="J1681" s="3684"/>
      <c r="K1681" s="1974"/>
      <c r="L1681" s="774"/>
      <c r="M1681" s="767"/>
      <c r="DF1681" s="818"/>
      <c r="DG1681" s="772" t="str">
        <f t="shared" si="42"/>
        <v/>
      </c>
      <c r="DH1681" s="832">
        <v>1771</v>
      </c>
    </row>
    <row r="1682" spans="1:112" s="760" customFormat="1" ht="12" hidden="1" customHeight="1" x14ac:dyDescent="0.15">
      <c r="A1682" s="774"/>
      <c r="B1682" s="3391"/>
      <c r="C1682" s="3681"/>
      <c r="D1682" s="3681"/>
      <c r="E1682" s="3681"/>
      <c r="F1682" s="3681"/>
      <c r="G1682" s="3681"/>
      <c r="H1682" s="3392"/>
      <c r="I1682" s="3683"/>
      <c r="J1682" s="3684"/>
      <c r="K1682" s="1974"/>
      <c r="L1682" s="774"/>
      <c r="M1682" s="767"/>
      <c r="DF1682" s="818"/>
      <c r="DG1682" s="772" t="str">
        <f t="shared" si="42"/>
        <v/>
      </c>
      <c r="DH1682" s="832">
        <v>1772</v>
      </c>
    </row>
    <row r="1683" spans="1:112" s="760" customFormat="1" ht="12" hidden="1" customHeight="1" x14ac:dyDescent="0.15">
      <c r="A1683" s="774"/>
      <c r="B1683" s="3391"/>
      <c r="C1683" s="3681"/>
      <c r="D1683" s="3681"/>
      <c r="E1683" s="3681"/>
      <c r="F1683" s="3681"/>
      <c r="G1683" s="3681"/>
      <c r="H1683" s="3392"/>
      <c r="I1683" s="3683"/>
      <c r="J1683" s="3684"/>
      <c r="K1683" s="1974"/>
      <c r="L1683" s="774"/>
      <c r="M1683" s="767"/>
      <c r="DF1683" s="818"/>
      <c r="DG1683" s="772" t="str">
        <f t="shared" si="42"/>
        <v/>
      </c>
      <c r="DH1683" s="832">
        <v>1773</v>
      </c>
    </row>
    <row r="1684" spans="1:112" s="760" customFormat="1" ht="12" hidden="1" customHeight="1" x14ac:dyDescent="0.15">
      <c r="A1684" s="774"/>
      <c r="B1684" s="3391"/>
      <c r="C1684" s="3681"/>
      <c r="D1684" s="3681"/>
      <c r="E1684" s="3681"/>
      <c r="F1684" s="3681"/>
      <c r="G1684" s="3681"/>
      <c r="H1684" s="3392"/>
      <c r="I1684" s="3683"/>
      <c r="J1684" s="3684"/>
      <c r="K1684" s="1974"/>
      <c r="L1684" s="774"/>
      <c r="M1684" s="767"/>
      <c r="DF1684" s="818"/>
      <c r="DG1684" s="772" t="str">
        <f t="shared" si="42"/>
        <v/>
      </c>
      <c r="DH1684" s="832">
        <v>1774</v>
      </c>
    </row>
    <row r="1685" spans="1:112" s="760" customFormat="1" ht="12" hidden="1" customHeight="1" x14ac:dyDescent="0.15">
      <c r="A1685" s="774"/>
      <c r="B1685" s="3391"/>
      <c r="C1685" s="3681"/>
      <c r="D1685" s="3681"/>
      <c r="E1685" s="3681"/>
      <c r="F1685" s="3681"/>
      <c r="G1685" s="3681"/>
      <c r="H1685" s="3392"/>
      <c r="I1685" s="3683"/>
      <c r="J1685" s="3684"/>
      <c r="K1685" s="1974"/>
      <c r="L1685" s="774"/>
      <c r="M1685" s="767"/>
      <c r="DF1685" s="818"/>
      <c r="DG1685" s="772" t="str">
        <f t="shared" si="42"/>
        <v/>
      </c>
      <c r="DH1685" s="832">
        <v>1775</v>
      </c>
    </row>
    <row r="1686" spans="1:112" s="760" customFormat="1" ht="12" hidden="1" customHeight="1" x14ac:dyDescent="0.15">
      <c r="A1686" s="774"/>
      <c r="B1686" s="3391"/>
      <c r="C1686" s="3681"/>
      <c r="D1686" s="3681"/>
      <c r="E1686" s="3681"/>
      <c r="F1686" s="3681"/>
      <c r="G1686" s="3681"/>
      <c r="H1686" s="3392"/>
      <c r="I1686" s="3683"/>
      <c r="J1686" s="3684"/>
      <c r="K1686" s="1974"/>
      <c r="L1686" s="774"/>
      <c r="M1686" s="767"/>
      <c r="DF1686" s="818"/>
      <c r="DG1686" s="772" t="str">
        <f t="shared" si="42"/>
        <v/>
      </c>
      <c r="DH1686" s="832">
        <v>1776</v>
      </c>
    </row>
    <row r="1687" spans="1:112" s="760" customFormat="1" ht="12" hidden="1" customHeight="1" x14ac:dyDescent="0.15">
      <c r="A1687" s="774"/>
      <c r="B1687" s="3391"/>
      <c r="C1687" s="3681"/>
      <c r="D1687" s="3681"/>
      <c r="E1687" s="3681"/>
      <c r="F1687" s="3681"/>
      <c r="G1687" s="3681"/>
      <c r="H1687" s="3392"/>
      <c r="I1687" s="3683"/>
      <c r="J1687" s="3684"/>
      <c r="K1687" s="1974"/>
      <c r="L1687" s="774"/>
      <c r="M1687" s="767"/>
      <c r="DF1687" s="818"/>
      <c r="DG1687" s="772" t="str">
        <f t="shared" si="42"/>
        <v/>
      </c>
      <c r="DH1687" s="832">
        <v>1777</v>
      </c>
    </row>
    <row r="1688" spans="1:112" s="760" customFormat="1" ht="12" hidden="1" customHeight="1" x14ac:dyDescent="0.15">
      <c r="A1688" s="774"/>
      <c r="B1688" s="3391"/>
      <c r="C1688" s="3681"/>
      <c r="D1688" s="3681"/>
      <c r="E1688" s="3681"/>
      <c r="F1688" s="3681"/>
      <c r="G1688" s="3681"/>
      <c r="H1688" s="3392"/>
      <c r="I1688" s="3683"/>
      <c r="J1688" s="3684"/>
      <c r="K1688" s="1974"/>
      <c r="L1688" s="774"/>
      <c r="M1688" s="767"/>
      <c r="DF1688" s="818"/>
      <c r="DG1688" s="772" t="str">
        <f t="shared" si="42"/>
        <v/>
      </c>
      <c r="DH1688" s="832">
        <v>1778</v>
      </c>
    </row>
    <row r="1689" spans="1:112" s="760" customFormat="1" ht="12" hidden="1" customHeight="1" x14ac:dyDescent="0.15">
      <c r="A1689" s="774"/>
      <c r="B1689" s="3391"/>
      <c r="C1689" s="3681"/>
      <c r="D1689" s="3681"/>
      <c r="E1689" s="3681"/>
      <c r="F1689" s="3681"/>
      <c r="G1689" s="3681"/>
      <c r="H1689" s="3392"/>
      <c r="I1689" s="3683"/>
      <c r="J1689" s="3684"/>
      <c r="K1689" s="1974"/>
      <c r="L1689" s="774"/>
      <c r="M1689" s="767"/>
      <c r="DF1689" s="818"/>
      <c r="DG1689" s="772" t="str">
        <f t="shared" si="42"/>
        <v/>
      </c>
      <c r="DH1689" s="832">
        <v>1779</v>
      </c>
    </row>
    <row r="1690" spans="1:112" s="760" customFormat="1" ht="12" hidden="1" customHeight="1" x14ac:dyDescent="0.15">
      <c r="A1690" s="774"/>
      <c r="B1690" s="3391"/>
      <c r="C1690" s="3681"/>
      <c r="D1690" s="3681"/>
      <c r="E1690" s="3681"/>
      <c r="F1690" s="3681"/>
      <c r="G1690" s="3681"/>
      <c r="H1690" s="3392"/>
      <c r="I1690" s="3683"/>
      <c r="J1690" s="3684"/>
      <c r="K1690" s="1974"/>
      <c r="L1690" s="774"/>
      <c r="M1690" s="767"/>
      <c r="DF1690" s="818"/>
      <c r="DG1690" s="772" t="str">
        <f t="shared" si="42"/>
        <v/>
      </c>
      <c r="DH1690" s="832">
        <v>1780</v>
      </c>
    </row>
    <row r="1691" spans="1:112" s="760" customFormat="1" ht="12" hidden="1" customHeight="1" x14ac:dyDescent="0.15">
      <c r="A1691" s="774"/>
      <c r="B1691" s="3391"/>
      <c r="C1691" s="3681"/>
      <c r="D1691" s="3681"/>
      <c r="E1691" s="3681"/>
      <c r="F1691" s="3681"/>
      <c r="G1691" s="3681"/>
      <c r="H1691" s="3392"/>
      <c r="I1691" s="3683"/>
      <c r="J1691" s="3684"/>
      <c r="K1691" s="1974"/>
      <c r="L1691" s="774"/>
      <c r="M1691" s="767"/>
      <c r="DF1691" s="818"/>
      <c r="DG1691" s="772" t="str">
        <f t="shared" si="42"/>
        <v/>
      </c>
      <c r="DH1691" s="832">
        <v>1781</v>
      </c>
    </row>
    <row r="1692" spans="1:112" s="760" customFormat="1" ht="12" hidden="1" customHeight="1" x14ac:dyDescent="0.15">
      <c r="A1692" s="774"/>
      <c r="B1692" s="3391"/>
      <c r="C1692" s="3681"/>
      <c r="D1692" s="3681"/>
      <c r="E1692" s="3681"/>
      <c r="F1692" s="3681"/>
      <c r="G1692" s="3681"/>
      <c r="H1692" s="3392"/>
      <c r="I1692" s="3683"/>
      <c r="J1692" s="3684"/>
      <c r="K1692" s="1974"/>
      <c r="L1692" s="774"/>
      <c r="M1692" s="767"/>
      <c r="DF1692" s="818"/>
      <c r="DG1692" s="772" t="str">
        <f t="shared" si="42"/>
        <v/>
      </c>
      <c r="DH1692" s="832">
        <v>1782</v>
      </c>
    </row>
    <row r="1693" spans="1:112" s="760" customFormat="1" ht="12" hidden="1" customHeight="1" x14ac:dyDescent="0.15">
      <c r="A1693" s="774"/>
      <c r="B1693" s="3391"/>
      <c r="C1693" s="3681"/>
      <c r="D1693" s="3681"/>
      <c r="E1693" s="3681"/>
      <c r="F1693" s="3681"/>
      <c r="G1693" s="3681"/>
      <c r="H1693" s="3392"/>
      <c r="I1693" s="3683"/>
      <c r="J1693" s="3684"/>
      <c r="K1693" s="1974"/>
      <c r="L1693" s="774"/>
      <c r="M1693" s="767"/>
      <c r="DF1693" s="818"/>
      <c r="DG1693" s="772" t="str">
        <f t="shared" si="42"/>
        <v/>
      </c>
      <c r="DH1693" s="832">
        <v>1783</v>
      </c>
    </row>
    <row r="1694" spans="1:112" s="760" customFormat="1" ht="12" hidden="1" customHeight="1" x14ac:dyDescent="0.15">
      <c r="A1694" s="774"/>
      <c r="B1694" s="3391"/>
      <c r="C1694" s="3681"/>
      <c r="D1694" s="3681"/>
      <c r="E1694" s="3681"/>
      <c r="F1694" s="3681"/>
      <c r="G1694" s="3681"/>
      <c r="H1694" s="3392"/>
      <c r="I1694" s="3683"/>
      <c r="J1694" s="3684"/>
      <c r="K1694" s="1974"/>
      <c r="L1694" s="774"/>
      <c r="M1694" s="767"/>
      <c r="DF1694" s="818"/>
      <c r="DG1694" s="772" t="str">
        <f t="shared" si="42"/>
        <v/>
      </c>
      <c r="DH1694" s="832">
        <v>1784</v>
      </c>
    </row>
    <row r="1695" spans="1:112" s="760" customFormat="1" ht="12" hidden="1" customHeight="1" x14ac:dyDescent="0.15">
      <c r="A1695" s="774"/>
      <c r="B1695" s="3391"/>
      <c r="C1695" s="3681"/>
      <c r="D1695" s="3681"/>
      <c r="E1695" s="3681"/>
      <c r="F1695" s="3681"/>
      <c r="G1695" s="3681"/>
      <c r="H1695" s="3392"/>
      <c r="I1695" s="3683"/>
      <c r="J1695" s="3684"/>
      <c r="K1695" s="1974"/>
      <c r="L1695" s="774"/>
      <c r="M1695" s="767"/>
      <c r="DF1695" s="818"/>
      <c r="DG1695" s="772" t="str">
        <f t="shared" si="42"/>
        <v/>
      </c>
      <c r="DH1695" s="832">
        <v>1785</v>
      </c>
    </row>
    <row r="1696" spans="1:112" s="760" customFormat="1" ht="12" hidden="1" customHeight="1" x14ac:dyDescent="0.15">
      <c r="A1696" s="774"/>
      <c r="B1696" s="3391"/>
      <c r="C1696" s="3681"/>
      <c r="D1696" s="3681"/>
      <c r="E1696" s="3681"/>
      <c r="F1696" s="3681"/>
      <c r="G1696" s="3681"/>
      <c r="H1696" s="3392"/>
      <c r="I1696" s="3683"/>
      <c r="J1696" s="3684"/>
      <c r="K1696" s="1974"/>
      <c r="L1696" s="774"/>
      <c r="M1696" s="767"/>
      <c r="DF1696" s="818"/>
      <c r="DG1696" s="772" t="str">
        <f t="shared" si="42"/>
        <v/>
      </c>
      <c r="DH1696" s="832">
        <v>1786</v>
      </c>
    </row>
    <row r="1697" spans="1:112" s="760" customFormat="1" ht="12.75" hidden="1" customHeight="1" x14ac:dyDescent="0.15">
      <c r="A1697" s="774"/>
      <c r="B1697" s="3391"/>
      <c r="C1697" s="3681"/>
      <c r="D1697" s="3681"/>
      <c r="E1697" s="3681"/>
      <c r="F1697" s="3681"/>
      <c r="G1697" s="3681"/>
      <c r="H1697" s="3392"/>
      <c r="I1697" s="3683"/>
      <c r="J1697" s="3684"/>
      <c r="K1697" s="1974"/>
      <c r="L1697" s="774"/>
      <c r="M1697" s="767"/>
      <c r="DF1697" s="818"/>
      <c r="DG1697" s="772" t="str">
        <f t="shared" si="42"/>
        <v/>
      </c>
      <c r="DH1697" s="832">
        <v>1787</v>
      </c>
    </row>
    <row r="1698" spans="1:112" s="760" customFormat="1" ht="12" hidden="1" customHeight="1" x14ac:dyDescent="0.15">
      <c r="A1698" s="774"/>
      <c r="B1698" s="3391"/>
      <c r="C1698" s="3681"/>
      <c r="D1698" s="3681"/>
      <c r="E1698" s="3681"/>
      <c r="F1698" s="3681"/>
      <c r="G1698" s="3681"/>
      <c r="H1698" s="3392"/>
      <c r="I1698" s="3683"/>
      <c r="J1698" s="3684"/>
      <c r="K1698" s="1974"/>
      <c r="L1698" s="774"/>
      <c r="M1698" s="767"/>
      <c r="DF1698" s="818"/>
      <c r="DG1698" s="772" t="str">
        <f t="shared" si="42"/>
        <v/>
      </c>
      <c r="DH1698" s="832">
        <v>1788</v>
      </c>
    </row>
    <row r="1699" spans="1:112" s="760" customFormat="1" ht="12" hidden="1" customHeight="1" x14ac:dyDescent="0.15">
      <c r="A1699" s="774"/>
      <c r="B1699" s="3391"/>
      <c r="C1699" s="3681"/>
      <c r="D1699" s="3681"/>
      <c r="E1699" s="3681"/>
      <c r="F1699" s="3681"/>
      <c r="G1699" s="3681"/>
      <c r="H1699" s="3392"/>
      <c r="I1699" s="3683"/>
      <c r="J1699" s="3684"/>
      <c r="K1699" s="1974"/>
      <c r="L1699" s="774"/>
      <c r="M1699" s="767"/>
      <c r="DF1699" s="818"/>
      <c r="DG1699" s="772" t="str">
        <f t="shared" si="42"/>
        <v/>
      </c>
      <c r="DH1699" s="832">
        <v>1789</v>
      </c>
    </row>
    <row r="1700" spans="1:112" s="760" customFormat="1" ht="12" hidden="1" customHeight="1" x14ac:dyDescent="0.15">
      <c r="A1700" s="774"/>
      <c r="B1700" s="3391"/>
      <c r="C1700" s="3681"/>
      <c r="D1700" s="3681"/>
      <c r="E1700" s="3681"/>
      <c r="F1700" s="3681"/>
      <c r="G1700" s="3681"/>
      <c r="H1700" s="3392"/>
      <c r="I1700" s="3683"/>
      <c r="J1700" s="3684"/>
      <c r="K1700" s="1974"/>
      <c r="L1700" s="774"/>
      <c r="M1700" s="767"/>
      <c r="DF1700" s="818"/>
      <c r="DG1700" s="772" t="str">
        <f t="shared" si="42"/>
        <v/>
      </c>
      <c r="DH1700" s="832">
        <v>1790</v>
      </c>
    </row>
    <row r="1701" spans="1:112" s="760" customFormat="1" ht="12" hidden="1" customHeight="1" x14ac:dyDescent="0.15">
      <c r="A1701" s="774"/>
      <c r="B1701" s="3391"/>
      <c r="C1701" s="3681"/>
      <c r="D1701" s="3681"/>
      <c r="E1701" s="3681"/>
      <c r="F1701" s="3681"/>
      <c r="G1701" s="3681"/>
      <c r="H1701" s="3392"/>
      <c r="I1701" s="3683"/>
      <c r="J1701" s="3684"/>
      <c r="K1701" s="1974"/>
      <c r="L1701" s="774"/>
      <c r="M1701" s="767"/>
      <c r="DF1701" s="818"/>
      <c r="DG1701" s="772" t="str">
        <f t="shared" si="42"/>
        <v/>
      </c>
      <c r="DH1701" s="832">
        <v>1791</v>
      </c>
    </row>
    <row r="1702" spans="1:112" s="760" customFormat="1" ht="12" hidden="1" customHeight="1" x14ac:dyDescent="0.15">
      <c r="A1702" s="774"/>
      <c r="B1702" s="3391"/>
      <c r="C1702" s="3681"/>
      <c r="D1702" s="3681"/>
      <c r="E1702" s="3681"/>
      <c r="F1702" s="3681"/>
      <c r="G1702" s="3681"/>
      <c r="H1702" s="3392"/>
      <c r="I1702" s="3683"/>
      <c r="J1702" s="3684"/>
      <c r="K1702" s="1974"/>
      <c r="L1702" s="774"/>
      <c r="M1702" s="767"/>
      <c r="DF1702" s="818"/>
      <c r="DG1702" s="772" t="str">
        <f t="shared" si="42"/>
        <v/>
      </c>
      <c r="DH1702" s="832">
        <v>1792</v>
      </c>
    </row>
    <row r="1703" spans="1:112" s="760" customFormat="1" ht="12" hidden="1" customHeight="1" x14ac:dyDescent="0.15">
      <c r="A1703" s="774"/>
      <c r="B1703" s="3391"/>
      <c r="C1703" s="3681"/>
      <c r="D1703" s="3681"/>
      <c r="E1703" s="3681"/>
      <c r="F1703" s="3681"/>
      <c r="G1703" s="3681"/>
      <c r="H1703" s="3392"/>
      <c r="I1703" s="3683"/>
      <c r="J1703" s="3684"/>
      <c r="K1703" s="1974"/>
      <c r="L1703" s="774"/>
      <c r="M1703" s="767"/>
      <c r="DF1703" s="818"/>
      <c r="DG1703" s="772" t="str">
        <f t="shared" si="42"/>
        <v/>
      </c>
      <c r="DH1703" s="832">
        <v>1793</v>
      </c>
    </row>
    <row r="1704" spans="1:112" s="760" customFormat="1" ht="12" hidden="1" customHeight="1" x14ac:dyDescent="0.15">
      <c r="A1704" s="774"/>
      <c r="B1704" s="3391"/>
      <c r="C1704" s="3681"/>
      <c r="D1704" s="3681"/>
      <c r="E1704" s="3681"/>
      <c r="F1704" s="3681"/>
      <c r="G1704" s="3681"/>
      <c r="H1704" s="3392"/>
      <c r="I1704" s="3683"/>
      <c r="J1704" s="3684"/>
      <c r="K1704" s="1974"/>
      <c r="L1704" s="774"/>
      <c r="M1704" s="767"/>
      <c r="DF1704" s="818"/>
      <c r="DG1704" s="772" t="str">
        <f t="shared" si="42"/>
        <v/>
      </c>
      <c r="DH1704" s="832">
        <v>1794</v>
      </c>
    </row>
    <row r="1705" spans="1:112" s="760" customFormat="1" ht="12" hidden="1" customHeight="1" x14ac:dyDescent="0.15">
      <c r="A1705" s="774"/>
      <c r="B1705" s="3391"/>
      <c r="C1705" s="3681"/>
      <c r="D1705" s="3681"/>
      <c r="E1705" s="3681"/>
      <c r="F1705" s="3681"/>
      <c r="G1705" s="3681"/>
      <c r="H1705" s="3392"/>
      <c r="I1705" s="3683"/>
      <c r="J1705" s="3684"/>
      <c r="K1705" s="1974"/>
      <c r="L1705" s="774"/>
      <c r="M1705" s="767"/>
      <c r="DF1705" s="818"/>
      <c r="DG1705" s="772" t="str">
        <f t="shared" si="42"/>
        <v/>
      </c>
      <c r="DH1705" s="832">
        <v>1795</v>
      </c>
    </row>
    <row r="1706" spans="1:112" s="760" customFormat="1" ht="12" hidden="1" customHeight="1" x14ac:dyDescent="0.15">
      <c r="A1706" s="774"/>
      <c r="B1706" s="3391"/>
      <c r="C1706" s="3681"/>
      <c r="D1706" s="3681"/>
      <c r="E1706" s="3681"/>
      <c r="F1706" s="3681"/>
      <c r="G1706" s="3681"/>
      <c r="H1706" s="3392"/>
      <c r="I1706" s="3683"/>
      <c r="J1706" s="3684"/>
      <c r="K1706" s="1974"/>
      <c r="L1706" s="774"/>
      <c r="M1706" s="767"/>
      <c r="DF1706" s="818"/>
      <c r="DG1706" s="772" t="str">
        <f t="shared" si="42"/>
        <v/>
      </c>
      <c r="DH1706" s="832">
        <v>1796</v>
      </c>
    </row>
    <row r="1707" spans="1:112" s="760" customFormat="1" ht="12.75" hidden="1" customHeight="1" x14ac:dyDescent="0.15">
      <c r="A1707" s="774"/>
      <c r="B1707" s="3391"/>
      <c r="C1707" s="3681"/>
      <c r="D1707" s="3681"/>
      <c r="E1707" s="3681"/>
      <c r="F1707" s="3681"/>
      <c r="G1707" s="3681"/>
      <c r="H1707" s="3392"/>
      <c r="I1707" s="3683"/>
      <c r="J1707" s="3684"/>
      <c r="K1707" s="1974"/>
      <c r="L1707" s="774"/>
      <c r="M1707" s="767"/>
      <c r="DF1707" s="818"/>
      <c r="DG1707" s="772" t="str">
        <f t="shared" si="42"/>
        <v/>
      </c>
      <c r="DH1707" s="832">
        <v>1797</v>
      </c>
    </row>
    <row r="1708" spans="1:112" s="760" customFormat="1" ht="12" hidden="1" customHeight="1" x14ac:dyDescent="0.15">
      <c r="A1708" s="774"/>
      <c r="B1708" s="3391"/>
      <c r="C1708" s="3681"/>
      <c r="D1708" s="3681"/>
      <c r="E1708" s="3681"/>
      <c r="F1708" s="3681"/>
      <c r="G1708" s="3681"/>
      <c r="H1708" s="3392"/>
      <c r="I1708" s="3683"/>
      <c r="J1708" s="3684"/>
      <c r="K1708" s="1974"/>
      <c r="L1708" s="774"/>
      <c r="M1708" s="767"/>
      <c r="DF1708" s="818"/>
      <c r="DG1708" s="772" t="str">
        <f t="shared" si="42"/>
        <v/>
      </c>
      <c r="DH1708" s="832">
        <v>1798</v>
      </c>
    </row>
    <row r="1709" spans="1:112" s="760" customFormat="1" ht="12" hidden="1" customHeight="1" x14ac:dyDescent="0.15">
      <c r="A1709" s="774"/>
      <c r="B1709" s="3391"/>
      <c r="C1709" s="3681"/>
      <c r="D1709" s="3681"/>
      <c r="E1709" s="3681"/>
      <c r="F1709" s="3681"/>
      <c r="G1709" s="3681"/>
      <c r="H1709" s="3392"/>
      <c r="I1709" s="3683"/>
      <c r="J1709" s="3684"/>
      <c r="K1709" s="1974"/>
      <c r="L1709" s="774"/>
      <c r="M1709" s="767"/>
      <c r="DF1709" s="818"/>
      <c r="DG1709" s="772" t="str">
        <f t="shared" si="42"/>
        <v/>
      </c>
      <c r="DH1709" s="832">
        <v>1799</v>
      </c>
    </row>
    <row r="1710" spans="1:112" s="760" customFormat="1" ht="12" hidden="1" customHeight="1" x14ac:dyDescent="0.15">
      <c r="A1710" s="774"/>
      <c r="B1710" s="3391"/>
      <c r="C1710" s="3681"/>
      <c r="D1710" s="3681"/>
      <c r="E1710" s="3681"/>
      <c r="F1710" s="3681"/>
      <c r="G1710" s="3681"/>
      <c r="H1710" s="3392"/>
      <c r="I1710" s="3683"/>
      <c r="J1710" s="3684"/>
      <c r="K1710" s="1974"/>
      <c r="L1710" s="774"/>
      <c r="M1710" s="767"/>
      <c r="DF1710" s="818"/>
      <c r="DG1710" s="772" t="str">
        <f t="shared" si="42"/>
        <v/>
      </c>
      <c r="DH1710" s="832">
        <v>1800</v>
      </c>
    </row>
    <row r="1711" spans="1:112" s="760" customFormat="1" ht="12" hidden="1" customHeight="1" x14ac:dyDescent="0.15">
      <c r="A1711" s="774"/>
      <c r="B1711" s="3391"/>
      <c r="C1711" s="3681"/>
      <c r="D1711" s="3681"/>
      <c r="E1711" s="3681"/>
      <c r="F1711" s="3681"/>
      <c r="G1711" s="3681"/>
      <c r="H1711" s="3392"/>
      <c r="I1711" s="3683"/>
      <c r="J1711" s="3684"/>
      <c r="K1711" s="1974"/>
      <c r="L1711" s="774"/>
      <c r="M1711" s="767"/>
      <c r="DF1711" s="818"/>
      <c r="DG1711" s="772" t="str">
        <f t="shared" si="42"/>
        <v/>
      </c>
      <c r="DH1711" s="832">
        <v>1801</v>
      </c>
    </row>
    <row r="1712" spans="1:112" s="760" customFormat="1" ht="12" hidden="1" customHeight="1" x14ac:dyDescent="0.15">
      <c r="A1712" s="774"/>
      <c r="B1712" s="3391"/>
      <c r="C1712" s="3681"/>
      <c r="D1712" s="3681"/>
      <c r="E1712" s="3681"/>
      <c r="F1712" s="3681"/>
      <c r="G1712" s="3681"/>
      <c r="H1712" s="3392"/>
      <c r="I1712" s="3683"/>
      <c r="J1712" s="3684"/>
      <c r="K1712" s="1974"/>
      <c r="L1712" s="774"/>
      <c r="M1712" s="767"/>
      <c r="DF1712" s="818"/>
      <c r="DG1712" s="772" t="str">
        <f t="shared" si="42"/>
        <v/>
      </c>
      <c r="DH1712" s="832">
        <v>1802</v>
      </c>
    </row>
    <row r="1713" spans="1:112" s="760" customFormat="1" ht="12" hidden="1" customHeight="1" x14ac:dyDescent="0.15">
      <c r="A1713" s="774"/>
      <c r="B1713" s="3391"/>
      <c r="C1713" s="3681"/>
      <c r="D1713" s="3681"/>
      <c r="E1713" s="3681"/>
      <c r="F1713" s="3681"/>
      <c r="G1713" s="3681"/>
      <c r="H1713" s="3392"/>
      <c r="I1713" s="3683"/>
      <c r="J1713" s="3684"/>
      <c r="K1713" s="1974"/>
      <c r="L1713" s="774"/>
      <c r="M1713" s="767"/>
      <c r="DF1713" s="818"/>
      <c r="DG1713" s="772" t="str">
        <f t="shared" si="42"/>
        <v/>
      </c>
      <c r="DH1713" s="832">
        <v>1803</v>
      </c>
    </row>
    <row r="1714" spans="1:112" s="760" customFormat="1" ht="12" hidden="1" customHeight="1" x14ac:dyDescent="0.15">
      <c r="A1714" s="774"/>
      <c r="B1714" s="3391"/>
      <c r="C1714" s="3681"/>
      <c r="D1714" s="3681"/>
      <c r="E1714" s="3681"/>
      <c r="F1714" s="3681"/>
      <c r="G1714" s="3681"/>
      <c r="H1714" s="3392"/>
      <c r="I1714" s="3683"/>
      <c r="J1714" s="3684"/>
      <c r="K1714" s="1974"/>
      <c r="L1714" s="774"/>
      <c r="M1714" s="767"/>
      <c r="DF1714" s="818"/>
      <c r="DG1714" s="772" t="str">
        <f t="shared" si="42"/>
        <v/>
      </c>
      <c r="DH1714" s="832">
        <v>1804</v>
      </c>
    </row>
    <row r="1715" spans="1:112" s="760" customFormat="1" ht="12" hidden="1" customHeight="1" x14ac:dyDescent="0.15">
      <c r="A1715" s="774"/>
      <c r="B1715" s="3391"/>
      <c r="C1715" s="3681"/>
      <c r="D1715" s="3681"/>
      <c r="E1715" s="3681"/>
      <c r="F1715" s="3681"/>
      <c r="G1715" s="3681"/>
      <c r="H1715" s="3392"/>
      <c r="I1715" s="3683"/>
      <c r="J1715" s="3684"/>
      <c r="K1715" s="1974"/>
      <c r="L1715" s="774"/>
      <c r="M1715" s="767"/>
      <c r="DF1715" s="818"/>
      <c r="DG1715" s="772" t="str">
        <f t="shared" ref="DG1715:DG1778" si="43">IF(COUNTA(A1715:M1715)&gt;0,DH1715,"")</f>
        <v/>
      </c>
      <c r="DH1715" s="832">
        <v>1805</v>
      </c>
    </row>
    <row r="1716" spans="1:112" s="760" customFormat="1" ht="12" hidden="1" customHeight="1" x14ac:dyDescent="0.15">
      <c r="A1716" s="774"/>
      <c r="B1716" s="3391"/>
      <c r="C1716" s="3681"/>
      <c r="D1716" s="3681"/>
      <c r="E1716" s="3681"/>
      <c r="F1716" s="3681"/>
      <c r="G1716" s="3681"/>
      <c r="H1716" s="3392"/>
      <c r="I1716" s="3683"/>
      <c r="J1716" s="3684"/>
      <c r="K1716" s="1974"/>
      <c r="L1716" s="774"/>
      <c r="M1716" s="767"/>
      <c r="DF1716" s="818"/>
      <c r="DG1716" s="772" t="str">
        <f t="shared" si="43"/>
        <v/>
      </c>
      <c r="DH1716" s="832">
        <v>1806</v>
      </c>
    </row>
    <row r="1717" spans="1:112" s="760" customFormat="1" ht="12.75" hidden="1" customHeight="1" x14ac:dyDescent="0.15">
      <c r="A1717" s="774"/>
      <c r="B1717" s="3391"/>
      <c r="C1717" s="3681"/>
      <c r="D1717" s="3681"/>
      <c r="E1717" s="3681"/>
      <c r="F1717" s="3681"/>
      <c r="G1717" s="3681"/>
      <c r="H1717" s="3392"/>
      <c r="I1717" s="3683"/>
      <c r="J1717" s="3684"/>
      <c r="K1717" s="1974"/>
      <c r="L1717" s="774"/>
      <c r="M1717" s="767"/>
      <c r="DF1717" s="818"/>
      <c r="DG1717" s="772" t="str">
        <f t="shared" si="43"/>
        <v/>
      </c>
      <c r="DH1717" s="832">
        <v>1807</v>
      </c>
    </row>
    <row r="1718" spans="1:112" s="760" customFormat="1" ht="12" hidden="1" customHeight="1" x14ac:dyDescent="0.15">
      <c r="A1718" s="774"/>
      <c r="B1718" s="3391"/>
      <c r="C1718" s="3681"/>
      <c r="D1718" s="3681"/>
      <c r="E1718" s="3681"/>
      <c r="F1718" s="3681"/>
      <c r="G1718" s="3681"/>
      <c r="H1718" s="3392"/>
      <c r="I1718" s="3683"/>
      <c r="J1718" s="3684"/>
      <c r="K1718" s="1974"/>
      <c r="L1718" s="774"/>
      <c r="M1718" s="767"/>
      <c r="DF1718" s="818"/>
      <c r="DG1718" s="772" t="str">
        <f t="shared" si="43"/>
        <v/>
      </c>
      <c r="DH1718" s="832">
        <v>1808</v>
      </c>
    </row>
    <row r="1719" spans="1:112" s="760" customFormat="1" ht="12" hidden="1" customHeight="1" x14ac:dyDescent="0.15">
      <c r="A1719" s="774"/>
      <c r="B1719" s="3391"/>
      <c r="C1719" s="3681"/>
      <c r="D1719" s="3681"/>
      <c r="E1719" s="3681"/>
      <c r="F1719" s="3681"/>
      <c r="G1719" s="3681"/>
      <c r="H1719" s="3392"/>
      <c r="I1719" s="3683"/>
      <c r="J1719" s="3684"/>
      <c r="K1719" s="1974"/>
      <c r="L1719" s="774"/>
      <c r="M1719" s="767"/>
      <c r="DF1719" s="818"/>
      <c r="DG1719" s="772" t="str">
        <f t="shared" si="43"/>
        <v/>
      </c>
      <c r="DH1719" s="832">
        <v>1809</v>
      </c>
    </row>
    <row r="1720" spans="1:112" s="760" customFormat="1" ht="12" hidden="1" customHeight="1" x14ac:dyDescent="0.15">
      <c r="A1720" s="774"/>
      <c r="B1720" s="3391"/>
      <c r="C1720" s="3681"/>
      <c r="D1720" s="3681"/>
      <c r="E1720" s="3681"/>
      <c r="F1720" s="3681"/>
      <c r="G1720" s="3681"/>
      <c r="H1720" s="3392"/>
      <c r="I1720" s="3683"/>
      <c r="J1720" s="3684"/>
      <c r="K1720" s="1974"/>
      <c r="L1720" s="774"/>
      <c r="M1720" s="767"/>
      <c r="DF1720" s="818"/>
      <c r="DG1720" s="772" t="str">
        <f t="shared" si="43"/>
        <v/>
      </c>
      <c r="DH1720" s="832">
        <v>1810</v>
      </c>
    </row>
    <row r="1721" spans="1:112" s="760" customFormat="1" ht="12" hidden="1" customHeight="1" x14ac:dyDescent="0.15">
      <c r="A1721" s="774"/>
      <c r="B1721" s="3391"/>
      <c r="C1721" s="3681"/>
      <c r="D1721" s="3681"/>
      <c r="E1721" s="3681"/>
      <c r="F1721" s="3681"/>
      <c r="G1721" s="3681"/>
      <c r="H1721" s="3392"/>
      <c r="I1721" s="3683"/>
      <c r="J1721" s="3684"/>
      <c r="K1721" s="1974"/>
      <c r="L1721" s="774"/>
      <c r="M1721" s="767"/>
      <c r="DF1721" s="818"/>
      <c r="DG1721" s="772" t="str">
        <f t="shared" si="43"/>
        <v/>
      </c>
      <c r="DH1721" s="832">
        <v>1811</v>
      </c>
    </row>
    <row r="1722" spans="1:112" s="760" customFormat="1" ht="12" hidden="1" customHeight="1" x14ac:dyDescent="0.15">
      <c r="A1722" s="774"/>
      <c r="B1722" s="3391"/>
      <c r="C1722" s="3681"/>
      <c r="D1722" s="3681"/>
      <c r="E1722" s="3681"/>
      <c r="F1722" s="3681"/>
      <c r="G1722" s="3681"/>
      <c r="H1722" s="3392"/>
      <c r="I1722" s="3683"/>
      <c r="J1722" s="3684"/>
      <c r="K1722" s="1974"/>
      <c r="L1722" s="774"/>
      <c r="M1722" s="767"/>
      <c r="DF1722" s="818"/>
      <c r="DG1722" s="772" t="str">
        <f t="shared" si="43"/>
        <v/>
      </c>
      <c r="DH1722" s="832">
        <v>1812</v>
      </c>
    </row>
    <row r="1723" spans="1:112" s="760" customFormat="1" ht="12" hidden="1" customHeight="1" x14ac:dyDescent="0.15">
      <c r="A1723" s="774"/>
      <c r="B1723" s="3391"/>
      <c r="C1723" s="3681"/>
      <c r="D1723" s="3681"/>
      <c r="E1723" s="3681"/>
      <c r="F1723" s="3681"/>
      <c r="G1723" s="3681"/>
      <c r="H1723" s="3392"/>
      <c r="I1723" s="3683"/>
      <c r="J1723" s="3684"/>
      <c r="K1723" s="1974"/>
      <c r="L1723" s="774"/>
      <c r="M1723" s="767"/>
      <c r="DF1723" s="818"/>
      <c r="DG1723" s="772" t="str">
        <f t="shared" si="43"/>
        <v/>
      </c>
      <c r="DH1723" s="832">
        <v>1813</v>
      </c>
    </row>
    <row r="1724" spans="1:112" s="760" customFormat="1" ht="12" hidden="1" customHeight="1" x14ac:dyDescent="0.15">
      <c r="A1724" s="774"/>
      <c r="B1724" s="3391"/>
      <c r="C1724" s="3681"/>
      <c r="D1724" s="3681"/>
      <c r="E1724" s="3681"/>
      <c r="F1724" s="3681"/>
      <c r="G1724" s="3681"/>
      <c r="H1724" s="3392"/>
      <c r="I1724" s="3683"/>
      <c r="J1724" s="3684"/>
      <c r="K1724" s="1974"/>
      <c r="L1724" s="774"/>
      <c r="M1724" s="767"/>
      <c r="DF1724" s="818"/>
      <c r="DG1724" s="772" t="str">
        <f t="shared" si="43"/>
        <v/>
      </c>
      <c r="DH1724" s="832">
        <v>1814</v>
      </c>
    </row>
    <row r="1725" spans="1:112" s="760" customFormat="1" ht="12" hidden="1" customHeight="1" x14ac:dyDescent="0.15">
      <c r="A1725" s="774"/>
      <c r="B1725" s="3391"/>
      <c r="C1725" s="3681"/>
      <c r="D1725" s="3681"/>
      <c r="E1725" s="3681"/>
      <c r="F1725" s="3681"/>
      <c r="G1725" s="3681"/>
      <c r="H1725" s="3392"/>
      <c r="I1725" s="3683"/>
      <c r="J1725" s="3684"/>
      <c r="K1725" s="1974"/>
      <c r="L1725" s="774"/>
      <c r="M1725" s="767"/>
      <c r="DF1725" s="818"/>
      <c r="DG1725" s="772" t="str">
        <f t="shared" si="43"/>
        <v/>
      </c>
      <c r="DH1725" s="832">
        <v>1815</v>
      </c>
    </row>
    <row r="1726" spans="1:112" s="760" customFormat="1" ht="12" hidden="1" customHeight="1" x14ac:dyDescent="0.15">
      <c r="A1726" s="774"/>
      <c r="B1726" s="3391"/>
      <c r="C1726" s="3681"/>
      <c r="D1726" s="3681"/>
      <c r="E1726" s="3681"/>
      <c r="F1726" s="3681"/>
      <c r="G1726" s="3681"/>
      <c r="H1726" s="3392"/>
      <c r="I1726" s="3683"/>
      <c r="J1726" s="3684"/>
      <c r="K1726" s="1974"/>
      <c r="L1726" s="774"/>
      <c r="M1726" s="767"/>
      <c r="DF1726" s="818"/>
      <c r="DG1726" s="772" t="str">
        <f t="shared" si="43"/>
        <v/>
      </c>
      <c r="DH1726" s="832">
        <v>1816</v>
      </c>
    </row>
    <row r="1727" spans="1:112" s="760" customFormat="1" ht="12" hidden="1" customHeight="1" x14ac:dyDescent="0.15">
      <c r="A1727" s="774"/>
      <c r="B1727" s="3391"/>
      <c r="C1727" s="3681"/>
      <c r="D1727" s="3681"/>
      <c r="E1727" s="3681"/>
      <c r="F1727" s="3681"/>
      <c r="G1727" s="3681"/>
      <c r="H1727" s="3392"/>
      <c r="I1727" s="3683"/>
      <c r="J1727" s="3684"/>
      <c r="K1727" s="1974"/>
      <c r="L1727" s="774"/>
      <c r="M1727" s="767"/>
      <c r="DF1727" s="818"/>
      <c r="DG1727" s="772" t="str">
        <f t="shared" si="43"/>
        <v/>
      </c>
      <c r="DH1727" s="832">
        <v>1817</v>
      </c>
    </row>
    <row r="1728" spans="1:112" s="760" customFormat="1" ht="12" hidden="1" customHeight="1" x14ac:dyDescent="0.15">
      <c r="A1728" s="774"/>
      <c r="B1728" s="3391"/>
      <c r="C1728" s="3681"/>
      <c r="D1728" s="3681"/>
      <c r="E1728" s="3681"/>
      <c r="F1728" s="3681"/>
      <c r="G1728" s="3681"/>
      <c r="H1728" s="3392"/>
      <c r="I1728" s="3683"/>
      <c r="J1728" s="3684"/>
      <c r="K1728" s="1974"/>
      <c r="L1728" s="774"/>
      <c r="M1728" s="767"/>
      <c r="DF1728" s="818"/>
      <c r="DG1728" s="772" t="str">
        <f t="shared" si="43"/>
        <v/>
      </c>
      <c r="DH1728" s="832">
        <v>1818</v>
      </c>
    </row>
    <row r="1729" spans="1:112" s="760" customFormat="1" ht="12" hidden="1" customHeight="1" x14ac:dyDescent="0.15">
      <c r="A1729" s="774"/>
      <c r="B1729" s="3391"/>
      <c r="C1729" s="3681"/>
      <c r="D1729" s="3681"/>
      <c r="E1729" s="3681"/>
      <c r="F1729" s="3681"/>
      <c r="G1729" s="3681"/>
      <c r="H1729" s="3392"/>
      <c r="I1729" s="3683"/>
      <c r="J1729" s="3684"/>
      <c r="K1729" s="1974"/>
      <c r="L1729" s="774"/>
      <c r="M1729" s="767"/>
      <c r="DF1729" s="818"/>
      <c r="DG1729" s="772" t="str">
        <f t="shared" si="43"/>
        <v/>
      </c>
      <c r="DH1729" s="832">
        <v>1819</v>
      </c>
    </row>
    <row r="1730" spans="1:112" s="760" customFormat="1" ht="12" hidden="1" customHeight="1" x14ac:dyDescent="0.15">
      <c r="A1730" s="774"/>
      <c r="B1730" s="3391"/>
      <c r="C1730" s="3681"/>
      <c r="D1730" s="3681"/>
      <c r="E1730" s="3681"/>
      <c r="F1730" s="3681"/>
      <c r="G1730" s="3681"/>
      <c r="H1730" s="3392"/>
      <c r="I1730" s="3683"/>
      <c r="J1730" s="3684"/>
      <c r="K1730" s="1974"/>
      <c r="L1730" s="774"/>
      <c r="M1730" s="767"/>
      <c r="DF1730" s="818"/>
      <c r="DG1730" s="772" t="str">
        <f t="shared" si="43"/>
        <v/>
      </c>
      <c r="DH1730" s="832">
        <v>1820</v>
      </c>
    </row>
    <row r="1731" spans="1:112" s="760" customFormat="1" ht="12" hidden="1" customHeight="1" x14ac:dyDescent="0.15">
      <c r="A1731" s="774"/>
      <c r="B1731" s="3391"/>
      <c r="C1731" s="3681"/>
      <c r="D1731" s="3681"/>
      <c r="E1731" s="3681"/>
      <c r="F1731" s="3681"/>
      <c r="G1731" s="3681"/>
      <c r="H1731" s="3392"/>
      <c r="I1731" s="3683"/>
      <c r="J1731" s="3684"/>
      <c r="K1731" s="1974"/>
      <c r="L1731" s="774"/>
      <c r="M1731" s="767"/>
      <c r="DF1731" s="818"/>
      <c r="DG1731" s="772" t="str">
        <f t="shared" si="43"/>
        <v/>
      </c>
      <c r="DH1731" s="832">
        <v>1821</v>
      </c>
    </row>
    <row r="1732" spans="1:112" s="760" customFormat="1" ht="12" hidden="1" customHeight="1" x14ac:dyDescent="0.15">
      <c r="A1732" s="774"/>
      <c r="B1732" s="3391"/>
      <c r="C1732" s="3681"/>
      <c r="D1732" s="3681"/>
      <c r="E1732" s="3681"/>
      <c r="F1732" s="3681"/>
      <c r="G1732" s="3681"/>
      <c r="H1732" s="3392"/>
      <c r="I1732" s="3683"/>
      <c r="J1732" s="3684"/>
      <c r="K1732" s="1974"/>
      <c r="L1732" s="774"/>
      <c r="M1732" s="767"/>
      <c r="DF1732" s="818"/>
      <c r="DG1732" s="772" t="str">
        <f t="shared" si="43"/>
        <v/>
      </c>
      <c r="DH1732" s="832">
        <v>1822</v>
      </c>
    </row>
    <row r="1733" spans="1:112" s="760" customFormat="1" ht="12" hidden="1" customHeight="1" x14ac:dyDescent="0.15">
      <c r="A1733" s="774"/>
      <c r="B1733" s="3391"/>
      <c r="C1733" s="3681"/>
      <c r="D1733" s="3681"/>
      <c r="E1733" s="3681"/>
      <c r="F1733" s="3681"/>
      <c r="G1733" s="3681"/>
      <c r="H1733" s="3392"/>
      <c r="I1733" s="3683"/>
      <c r="J1733" s="3684"/>
      <c r="K1733" s="1974"/>
      <c r="L1733" s="774"/>
      <c r="M1733" s="767"/>
      <c r="DF1733" s="818"/>
      <c r="DG1733" s="772" t="str">
        <f t="shared" si="43"/>
        <v/>
      </c>
      <c r="DH1733" s="832">
        <v>1823</v>
      </c>
    </row>
    <row r="1734" spans="1:112" s="760" customFormat="1" ht="12" hidden="1" customHeight="1" x14ac:dyDescent="0.15">
      <c r="A1734" s="774"/>
      <c r="B1734" s="3391"/>
      <c r="C1734" s="3681"/>
      <c r="D1734" s="3681"/>
      <c r="E1734" s="3681"/>
      <c r="F1734" s="3681"/>
      <c r="G1734" s="3681"/>
      <c r="H1734" s="3392"/>
      <c r="I1734" s="3683"/>
      <c r="J1734" s="3684"/>
      <c r="K1734" s="1974"/>
      <c r="L1734" s="774"/>
      <c r="M1734" s="767"/>
      <c r="DF1734" s="818"/>
      <c r="DG1734" s="772" t="str">
        <f t="shared" si="43"/>
        <v/>
      </c>
      <c r="DH1734" s="832">
        <v>1824</v>
      </c>
    </row>
    <row r="1735" spans="1:112" s="760" customFormat="1" ht="12.75" hidden="1" customHeight="1" x14ac:dyDescent="0.15">
      <c r="A1735" s="774"/>
      <c r="B1735" s="3391"/>
      <c r="C1735" s="3681"/>
      <c r="D1735" s="3681"/>
      <c r="E1735" s="3681"/>
      <c r="F1735" s="3681"/>
      <c r="G1735" s="3681"/>
      <c r="H1735" s="3392"/>
      <c r="I1735" s="3683"/>
      <c r="J1735" s="3684"/>
      <c r="K1735" s="1974"/>
      <c r="L1735" s="774"/>
      <c r="M1735" s="767"/>
      <c r="DF1735" s="818"/>
      <c r="DG1735" s="772" t="str">
        <f t="shared" si="43"/>
        <v/>
      </c>
      <c r="DH1735" s="832">
        <v>1825</v>
      </c>
    </row>
    <row r="1736" spans="1:112" s="760" customFormat="1" ht="12" hidden="1" customHeight="1" x14ac:dyDescent="0.15">
      <c r="A1736" s="774"/>
      <c r="B1736" s="3391"/>
      <c r="C1736" s="3681"/>
      <c r="D1736" s="3681"/>
      <c r="E1736" s="3681"/>
      <c r="F1736" s="3681"/>
      <c r="G1736" s="3681"/>
      <c r="H1736" s="3392"/>
      <c r="I1736" s="3683"/>
      <c r="J1736" s="3684"/>
      <c r="K1736" s="1974"/>
      <c r="L1736" s="774"/>
      <c r="M1736" s="767"/>
      <c r="DF1736" s="818"/>
      <c r="DG1736" s="772" t="str">
        <f t="shared" si="43"/>
        <v/>
      </c>
      <c r="DH1736" s="832">
        <v>1826</v>
      </c>
    </row>
    <row r="1737" spans="1:112" s="760" customFormat="1" ht="12" hidden="1" customHeight="1" x14ac:dyDescent="0.15">
      <c r="A1737" s="774"/>
      <c r="B1737" s="3391"/>
      <c r="C1737" s="3681"/>
      <c r="D1737" s="3681"/>
      <c r="E1737" s="3681"/>
      <c r="F1737" s="3681"/>
      <c r="G1737" s="3681"/>
      <c r="H1737" s="3392"/>
      <c r="I1737" s="3683"/>
      <c r="J1737" s="3684"/>
      <c r="K1737" s="1974"/>
      <c r="L1737" s="774"/>
      <c r="M1737" s="767"/>
      <c r="DF1737" s="818"/>
      <c r="DG1737" s="772" t="str">
        <f t="shared" si="43"/>
        <v/>
      </c>
      <c r="DH1737" s="832">
        <v>1827</v>
      </c>
    </row>
    <row r="1738" spans="1:112" s="760" customFormat="1" ht="12" hidden="1" customHeight="1" x14ac:dyDescent="0.15">
      <c r="A1738" s="774"/>
      <c r="B1738" s="3391"/>
      <c r="C1738" s="3681"/>
      <c r="D1738" s="3681"/>
      <c r="E1738" s="3681"/>
      <c r="F1738" s="3681"/>
      <c r="G1738" s="3681"/>
      <c r="H1738" s="3392"/>
      <c r="I1738" s="3683"/>
      <c r="J1738" s="3684"/>
      <c r="K1738" s="1974"/>
      <c r="L1738" s="774"/>
      <c r="M1738" s="767"/>
      <c r="DF1738" s="818"/>
      <c r="DG1738" s="772" t="str">
        <f t="shared" si="43"/>
        <v/>
      </c>
      <c r="DH1738" s="832">
        <v>1828</v>
      </c>
    </row>
    <row r="1739" spans="1:112" s="760" customFormat="1" ht="12" hidden="1" customHeight="1" x14ac:dyDescent="0.15">
      <c r="A1739" s="774"/>
      <c r="B1739" s="3391"/>
      <c r="C1739" s="3681"/>
      <c r="D1739" s="3681"/>
      <c r="E1739" s="3681"/>
      <c r="F1739" s="3681"/>
      <c r="G1739" s="3681"/>
      <c r="H1739" s="3392"/>
      <c r="I1739" s="3683"/>
      <c r="J1739" s="3684"/>
      <c r="K1739" s="1974"/>
      <c r="L1739" s="774"/>
      <c r="M1739" s="767"/>
      <c r="DF1739" s="818"/>
      <c r="DG1739" s="772" t="str">
        <f t="shared" si="43"/>
        <v/>
      </c>
      <c r="DH1739" s="832">
        <v>1829</v>
      </c>
    </row>
    <row r="1740" spans="1:112" s="760" customFormat="1" ht="12" hidden="1" customHeight="1" x14ac:dyDescent="0.15">
      <c r="A1740" s="774"/>
      <c r="B1740" s="3391"/>
      <c r="C1740" s="3681"/>
      <c r="D1740" s="3681"/>
      <c r="E1740" s="3681"/>
      <c r="F1740" s="3681"/>
      <c r="G1740" s="3681"/>
      <c r="H1740" s="3392"/>
      <c r="I1740" s="3683"/>
      <c r="J1740" s="3684"/>
      <c r="K1740" s="1974"/>
      <c r="L1740" s="774"/>
      <c r="M1740" s="767"/>
      <c r="DF1740" s="818"/>
      <c r="DG1740" s="772" t="str">
        <f t="shared" si="43"/>
        <v/>
      </c>
      <c r="DH1740" s="832">
        <v>1830</v>
      </c>
    </row>
    <row r="1741" spans="1:112" s="760" customFormat="1" ht="12" hidden="1" customHeight="1" x14ac:dyDescent="0.15">
      <c r="A1741" s="774"/>
      <c r="B1741" s="3391"/>
      <c r="C1741" s="3681"/>
      <c r="D1741" s="3681"/>
      <c r="E1741" s="3681"/>
      <c r="F1741" s="3681"/>
      <c r="G1741" s="3681"/>
      <c r="H1741" s="3392"/>
      <c r="I1741" s="3683"/>
      <c r="J1741" s="3684"/>
      <c r="K1741" s="1974"/>
      <c r="L1741" s="774"/>
      <c r="M1741" s="767"/>
      <c r="DF1741" s="818"/>
      <c r="DG1741" s="772" t="str">
        <f t="shared" si="43"/>
        <v/>
      </c>
      <c r="DH1741" s="832">
        <v>1831</v>
      </c>
    </row>
    <row r="1742" spans="1:112" s="760" customFormat="1" ht="12" hidden="1" customHeight="1" x14ac:dyDescent="0.15">
      <c r="A1742" s="774"/>
      <c r="B1742" s="3391"/>
      <c r="C1742" s="3681"/>
      <c r="D1742" s="3681"/>
      <c r="E1742" s="3681"/>
      <c r="F1742" s="3681"/>
      <c r="G1742" s="3681"/>
      <c r="H1742" s="3392"/>
      <c r="I1742" s="3683"/>
      <c r="J1742" s="3684"/>
      <c r="K1742" s="1974"/>
      <c r="L1742" s="774"/>
      <c r="M1742" s="767"/>
      <c r="DF1742" s="818"/>
      <c r="DG1742" s="772" t="str">
        <f t="shared" si="43"/>
        <v/>
      </c>
      <c r="DH1742" s="832">
        <v>1832</v>
      </c>
    </row>
    <row r="1743" spans="1:112" s="760" customFormat="1" ht="12" hidden="1" customHeight="1" x14ac:dyDescent="0.15">
      <c r="A1743" s="774"/>
      <c r="B1743" s="3391"/>
      <c r="C1743" s="3681"/>
      <c r="D1743" s="3681"/>
      <c r="E1743" s="3681"/>
      <c r="F1743" s="3681"/>
      <c r="G1743" s="3681"/>
      <c r="H1743" s="3392"/>
      <c r="I1743" s="3683"/>
      <c r="J1743" s="3684"/>
      <c r="K1743" s="1974"/>
      <c r="L1743" s="774"/>
      <c r="M1743" s="767"/>
      <c r="DF1743" s="818"/>
      <c r="DG1743" s="772" t="str">
        <f t="shared" si="43"/>
        <v/>
      </c>
      <c r="DH1743" s="832">
        <v>1833</v>
      </c>
    </row>
    <row r="1744" spans="1:112" s="760" customFormat="1" ht="12" hidden="1" customHeight="1" x14ac:dyDescent="0.15">
      <c r="A1744" s="774"/>
      <c r="B1744" s="3391"/>
      <c r="C1744" s="3681"/>
      <c r="D1744" s="3681"/>
      <c r="E1744" s="3681"/>
      <c r="F1744" s="3681"/>
      <c r="G1744" s="3681"/>
      <c r="H1744" s="3392"/>
      <c r="I1744" s="3683"/>
      <c r="J1744" s="3684"/>
      <c r="K1744" s="1974"/>
      <c r="L1744" s="774"/>
      <c r="M1744" s="767"/>
      <c r="DF1744" s="818"/>
      <c r="DG1744" s="772" t="str">
        <f t="shared" si="43"/>
        <v/>
      </c>
      <c r="DH1744" s="832">
        <v>1834</v>
      </c>
    </row>
    <row r="1745" spans="1:112" s="760" customFormat="1" ht="12.75" hidden="1" customHeight="1" x14ac:dyDescent="0.15">
      <c r="A1745" s="774"/>
      <c r="B1745" s="3391"/>
      <c r="C1745" s="3681"/>
      <c r="D1745" s="3681"/>
      <c r="E1745" s="3681"/>
      <c r="F1745" s="3681"/>
      <c r="G1745" s="3681"/>
      <c r="H1745" s="3392"/>
      <c r="I1745" s="3683"/>
      <c r="J1745" s="3684"/>
      <c r="K1745" s="1974"/>
      <c r="L1745" s="774"/>
      <c r="M1745" s="767"/>
      <c r="DF1745" s="818"/>
      <c r="DG1745" s="772" t="str">
        <f t="shared" si="43"/>
        <v/>
      </c>
      <c r="DH1745" s="832">
        <v>1835</v>
      </c>
    </row>
    <row r="1746" spans="1:112" s="760" customFormat="1" ht="12" hidden="1" customHeight="1" x14ac:dyDescent="0.15">
      <c r="A1746" s="774"/>
      <c r="B1746" s="3391"/>
      <c r="C1746" s="3681"/>
      <c r="D1746" s="3681"/>
      <c r="E1746" s="3681"/>
      <c r="F1746" s="3681"/>
      <c r="G1746" s="3681"/>
      <c r="H1746" s="3392"/>
      <c r="I1746" s="3683"/>
      <c r="J1746" s="3684"/>
      <c r="K1746" s="1974"/>
      <c r="L1746" s="774"/>
      <c r="M1746" s="767"/>
      <c r="DF1746" s="818"/>
      <c r="DG1746" s="772" t="str">
        <f t="shared" si="43"/>
        <v/>
      </c>
      <c r="DH1746" s="832">
        <v>1836</v>
      </c>
    </row>
    <row r="1747" spans="1:112" s="760" customFormat="1" ht="12" hidden="1" customHeight="1" x14ac:dyDescent="0.15">
      <c r="A1747" s="774"/>
      <c r="B1747" s="3391"/>
      <c r="C1747" s="3681"/>
      <c r="D1747" s="3681"/>
      <c r="E1747" s="3681"/>
      <c r="F1747" s="3681"/>
      <c r="G1747" s="3681"/>
      <c r="H1747" s="3392"/>
      <c r="I1747" s="3683"/>
      <c r="J1747" s="3684"/>
      <c r="K1747" s="1974"/>
      <c r="L1747" s="774"/>
      <c r="M1747" s="767"/>
      <c r="DF1747" s="818"/>
      <c r="DG1747" s="772" t="str">
        <f t="shared" si="43"/>
        <v/>
      </c>
      <c r="DH1747" s="832">
        <v>1837</v>
      </c>
    </row>
    <row r="1748" spans="1:112" s="760" customFormat="1" ht="12" hidden="1" customHeight="1" x14ac:dyDescent="0.15">
      <c r="A1748" s="774"/>
      <c r="B1748" s="3391"/>
      <c r="C1748" s="3681"/>
      <c r="D1748" s="3681"/>
      <c r="E1748" s="3681"/>
      <c r="F1748" s="3681"/>
      <c r="G1748" s="3681"/>
      <c r="H1748" s="3392"/>
      <c r="I1748" s="3683"/>
      <c r="J1748" s="3684"/>
      <c r="K1748" s="1974"/>
      <c r="L1748" s="774"/>
      <c r="M1748" s="767"/>
      <c r="DF1748" s="818"/>
      <c r="DG1748" s="772" t="str">
        <f t="shared" si="43"/>
        <v/>
      </c>
      <c r="DH1748" s="832">
        <v>1838</v>
      </c>
    </row>
    <row r="1749" spans="1:112" s="760" customFormat="1" ht="12" hidden="1" customHeight="1" x14ac:dyDescent="0.15">
      <c r="A1749" s="774"/>
      <c r="B1749" s="3391"/>
      <c r="C1749" s="3681"/>
      <c r="D1749" s="3681"/>
      <c r="E1749" s="3681"/>
      <c r="F1749" s="3681"/>
      <c r="G1749" s="3681"/>
      <c r="H1749" s="3392"/>
      <c r="I1749" s="3683"/>
      <c r="J1749" s="3684"/>
      <c r="K1749" s="1974"/>
      <c r="L1749" s="774"/>
      <c r="M1749" s="767"/>
      <c r="DF1749" s="818"/>
      <c r="DG1749" s="772" t="str">
        <f t="shared" si="43"/>
        <v/>
      </c>
      <c r="DH1749" s="832">
        <v>1839</v>
      </c>
    </row>
    <row r="1750" spans="1:112" s="760" customFormat="1" ht="12" hidden="1" customHeight="1" x14ac:dyDescent="0.15">
      <c r="A1750" s="774"/>
      <c r="B1750" s="3391"/>
      <c r="C1750" s="3681"/>
      <c r="D1750" s="3681"/>
      <c r="E1750" s="3681"/>
      <c r="F1750" s="3681"/>
      <c r="G1750" s="3681"/>
      <c r="H1750" s="3392"/>
      <c r="I1750" s="3683"/>
      <c r="J1750" s="3684"/>
      <c r="K1750" s="1974"/>
      <c r="L1750" s="774"/>
      <c r="M1750" s="767"/>
      <c r="DF1750" s="818"/>
      <c r="DG1750" s="772" t="str">
        <f t="shared" si="43"/>
        <v/>
      </c>
      <c r="DH1750" s="832">
        <v>1840</v>
      </c>
    </row>
    <row r="1751" spans="1:112" s="760" customFormat="1" ht="12" hidden="1" customHeight="1" x14ac:dyDescent="0.15">
      <c r="A1751" s="774"/>
      <c r="B1751" s="3391"/>
      <c r="C1751" s="3681"/>
      <c r="D1751" s="3681"/>
      <c r="E1751" s="3681"/>
      <c r="F1751" s="3681"/>
      <c r="G1751" s="3681"/>
      <c r="H1751" s="3392"/>
      <c r="I1751" s="3683"/>
      <c r="J1751" s="3684"/>
      <c r="K1751" s="1974"/>
      <c r="L1751" s="774"/>
      <c r="M1751" s="767"/>
      <c r="DF1751" s="818"/>
      <c r="DG1751" s="772" t="str">
        <f t="shared" si="43"/>
        <v/>
      </c>
      <c r="DH1751" s="832">
        <v>1841</v>
      </c>
    </row>
    <row r="1752" spans="1:112" s="760" customFormat="1" ht="12" hidden="1" customHeight="1" x14ac:dyDescent="0.15">
      <c r="A1752" s="774"/>
      <c r="B1752" s="3391"/>
      <c r="C1752" s="3681"/>
      <c r="D1752" s="3681"/>
      <c r="E1752" s="3681"/>
      <c r="F1752" s="3681"/>
      <c r="G1752" s="3681"/>
      <c r="H1752" s="3392"/>
      <c r="I1752" s="3683"/>
      <c r="J1752" s="3684"/>
      <c r="K1752" s="1974"/>
      <c r="L1752" s="774"/>
      <c r="M1752" s="767"/>
      <c r="DF1752" s="818"/>
      <c r="DG1752" s="772" t="str">
        <f t="shared" si="43"/>
        <v/>
      </c>
      <c r="DH1752" s="832">
        <v>1842</v>
      </c>
    </row>
    <row r="1753" spans="1:112" s="760" customFormat="1" ht="12" hidden="1" customHeight="1" x14ac:dyDescent="0.15">
      <c r="A1753" s="774"/>
      <c r="B1753" s="3391"/>
      <c r="C1753" s="3681"/>
      <c r="D1753" s="3681"/>
      <c r="E1753" s="3681"/>
      <c r="F1753" s="3681"/>
      <c r="G1753" s="3681"/>
      <c r="H1753" s="3392"/>
      <c r="I1753" s="3683"/>
      <c r="J1753" s="3684"/>
      <c r="K1753" s="1974"/>
      <c r="L1753" s="774"/>
      <c r="M1753" s="767"/>
      <c r="DF1753" s="818"/>
      <c r="DG1753" s="772" t="str">
        <f t="shared" si="43"/>
        <v/>
      </c>
      <c r="DH1753" s="832">
        <v>1843</v>
      </c>
    </row>
    <row r="1754" spans="1:112" s="760" customFormat="1" ht="12" hidden="1" customHeight="1" x14ac:dyDescent="0.15">
      <c r="A1754" s="774"/>
      <c r="B1754" s="3391"/>
      <c r="C1754" s="3681"/>
      <c r="D1754" s="3681"/>
      <c r="E1754" s="3681"/>
      <c r="F1754" s="3681"/>
      <c r="G1754" s="3681"/>
      <c r="H1754" s="3392"/>
      <c r="I1754" s="3683"/>
      <c r="J1754" s="3684"/>
      <c r="K1754" s="1974"/>
      <c r="L1754" s="774"/>
      <c r="M1754" s="767"/>
      <c r="DF1754" s="818"/>
      <c r="DG1754" s="772" t="str">
        <f t="shared" si="43"/>
        <v/>
      </c>
      <c r="DH1754" s="832">
        <v>1844</v>
      </c>
    </row>
    <row r="1755" spans="1:112" s="760" customFormat="1" ht="12.75" hidden="1" customHeight="1" x14ac:dyDescent="0.15">
      <c r="A1755" s="774"/>
      <c r="B1755" s="3391"/>
      <c r="C1755" s="3681"/>
      <c r="D1755" s="3681"/>
      <c r="E1755" s="3681"/>
      <c r="F1755" s="3681"/>
      <c r="G1755" s="3681"/>
      <c r="H1755" s="3392"/>
      <c r="I1755" s="3683"/>
      <c r="J1755" s="3684"/>
      <c r="K1755" s="1974"/>
      <c r="L1755" s="774"/>
      <c r="M1755" s="767"/>
      <c r="DF1755" s="818"/>
      <c r="DG1755" s="772" t="str">
        <f t="shared" si="43"/>
        <v/>
      </c>
      <c r="DH1755" s="832">
        <v>1845</v>
      </c>
    </row>
    <row r="1756" spans="1:112" s="760" customFormat="1" ht="12" hidden="1" customHeight="1" x14ac:dyDescent="0.15">
      <c r="A1756" s="774"/>
      <c r="B1756" s="3391"/>
      <c r="C1756" s="3681"/>
      <c r="D1756" s="3681"/>
      <c r="E1756" s="3681"/>
      <c r="F1756" s="3681"/>
      <c r="G1756" s="3681"/>
      <c r="H1756" s="3392"/>
      <c r="I1756" s="3683"/>
      <c r="J1756" s="3684"/>
      <c r="K1756" s="1974"/>
      <c r="L1756" s="774"/>
      <c r="M1756" s="767"/>
      <c r="DF1756" s="818"/>
      <c r="DG1756" s="772" t="str">
        <f t="shared" si="43"/>
        <v/>
      </c>
      <c r="DH1756" s="832">
        <v>1846</v>
      </c>
    </row>
    <row r="1757" spans="1:112" s="760" customFormat="1" ht="12" hidden="1" customHeight="1" x14ac:dyDescent="0.15">
      <c r="A1757" s="774"/>
      <c r="B1757" s="3391"/>
      <c r="C1757" s="3681"/>
      <c r="D1757" s="3681"/>
      <c r="E1757" s="3681"/>
      <c r="F1757" s="3681"/>
      <c r="G1757" s="3681"/>
      <c r="H1757" s="3392"/>
      <c r="I1757" s="3683"/>
      <c r="J1757" s="3684"/>
      <c r="K1757" s="1974"/>
      <c r="L1757" s="774"/>
      <c r="M1757" s="767"/>
      <c r="DF1757" s="818"/>
      <c r="DG1757" s="772" t="str">
        <f t="shared" si="43"/>
        <v/>
      </c>
      <c r="DH1757" s="832">
        <v>1847</v>
      </c>
    </row>
    <row r="1758" spans="1:112" s="760" customFormat="1" ht="12" hidden="1" customHeight="1" x14ac:dyDescent="0.15">
      <c r="A1758" s="774"/>
      <c r="B1758" s="3391"/>
      <c r="C1758" s="3681"/>
      <c r="D1758" s="3681"/>
      <c r="E1758" s="3681"/>
      <c r="F1758" s="3681"/>
      <c r="G1758" s="3681"/>
      <c r="H1758" s="3392"/>
      <c r="I1758" s="3683"/>
      <c r="J1758" s="3684"/>
      <c r="K1758" s="1974"/>
      <c r="L1758" s="774"/>
      <c r="M1758" s="767"/>
      <c r="DF1758" s="818"/>
      <c r="DG1758" s="772" t="str">
        <f t="shared" si="43"/>
        <v/>
      </c>
      <c r="DH1758" s="832">
        <v>1848</v>
      </c>
    </row>
    <row r="1759" spans="1:112" s="760" customFormat="1" ht="12" hidden="1" customHeight="1" x14ac:dyDescent="0.15">
      <c r="A1759" s="774"/>
      <c r="B1759" s="3391"/>
      <c r="C1759" s="3681"/>
      <c r="D1759" s="3681"/>
      <c r="E1759" s="3681"/>
      <c r="F1759" s="3681"/>
      <c r="G1759" s="3681"/>
      <c r="H1759" s="3392"/>
      <c r="I1759" s="3683"/>
      <c r="J1759" s="3684"/>
      <c r="K1759" s="1974"/>
      <c r="L1759" s="774"/>
      <c r="M1759" s="767"/>
      <c r="DF1759" s="818"/>
      <c r="DG1759" s="772" t="str">
        <f t="shared" si="43"/>
        <v/>
      </c>
      <c r="DH1759" s="832">
        <v>1849</v>
      </c>
    </row>
    <row r="1760" spans="1:112" s="760" customFormat="1" ht="12" hidden="1" customHeight="1" x14ac:dyDescent="0.15">
      <c r="A1760" s="774"/>
      <c r="B1760" s="3391"/>
      <c r="C1760" s="3681"/>
      <c r="D1760" s="3681"/>
      <c r="E1760" s="3681"/>
      <c r="F1760" s="3681"/>
      <c r="G1760" s="3681"/>
      <c r="H1760" s="3392"/>
      <c r="I1760" s="3683"/>
      <c r="J1760" s="3684"/>
      <c r="K1760" s="1974"/>
      <c r="L1760" s="774"/>
      <c r="M1760" s="767"/>
      <c r="DF1760" s="818"/>
      <c r="DG1760" s="772" t="str">
        <f t="shared" si="43"/>
        <v/>
      </c>
      <c r="DH1760" s="832">
        <v>1850</v>
      </c>
    </row>
    <row r="1761" spans="1:112" s="760" customFormat="1" ht="12" hidden="1" customHeight="1" x14ac:dyDescent="0.15">
      <c r="A1761" s="774"/>
      <c r="B1761" s="3391"/>
      <c r="C1761" s="3681"/>
      <c r="D1761" s="3681"/>
      <c r="E1761" s="3681"/>
      <c r="F1761" s="3681"/>
      <c r="G1761" s="3681"/>
      <c r="H1761" s="3392"/>
      <c r="I1761" s="3683"/>
      <c r="J1761" s="3684"/>
      <c r="K1761" s="1974"/>
      <c r="L1761" s="774"/>
      <c r="M1761" s="767"/>
      <c r="DF1761" s="818"/>
      <c r="DG1761" s="772" t="str">
        <f t="shared" si="43"/>
        <v/>
      </c>
      <c r="DH1761" s="832">
        <v>1851</v>
      </c>
    </row>
    <row r="1762" spans="1:112" s="760" customFormat="1" ht="12" hidden="1" customHeight="1" x14ac:dyDescent="0.15">
      <c r="A1762" s="774"/>
      <c r="B1762" s="3391"/>
      <c r="C1762" s="3681"/>
      <c r="D1762" s="3681"/>
      <c r="E1762" s="3681"/>
      <c r="F1762" s="3681"/>
      <c r="G1762" s="3681"/>
      <c r="H1762" s="3392"/>
      <c r="I1762" s="3683"/>
      <c r="J1762" s="3684"/>
      <c r="K1762" s="1974"/>
      <c r="L1762" s="774"/>
      <c r="M1762" s="767"/>
      <c r="DF1762" s="818"/>
      <c r="DG1762" s="772" t="str">
        <f t="shared" si="43"/>
        <v/>
      </c>
      <c r="DH1762" s="832">
        <v>1852</v>
      </c>
    </row>
    <row r="1763" spans="1:112" s="760" customFormat="1" ht="12" hidden="1" customHeight="1" x14ac:dyDescent="0.15">
      <c r="A1763" s="774"/>
      <c r="B1763" s="3391"/>
      <c r="C1763" s="3681"/>
      <c r="D1763" s="3681"/>
      <c r="E1763" s="3681"/>
      <c r="F1763" s="3681"/>
      <c r="G1763" s="3681"/>
      <c r="H1763" s="3392"/>
      <c r="I1763" s="3683"/>
      <c r="J1763" s="3684"/>
      <c r="K1763" s="1974"/>
      <c r="L1763" s="774"/>
      <c r="M1763" s="767"/>
      <c r="DF1763" s="818"/>
      <c r="DG1763" s="772" t="str">
        <f t="shared" si="43"/>
        <v/>
      </c>
      <c r="DH1763" s="832">
        <v>1853</v>
      </c>
    </row>
    <row r="1764" spans="1:112" s="760" customFormat="1" ht="12" hidden="1" customHeight="1" x14ac:dyDescent="0.15">
      <c r="A1764" s="774"/>
      <c r="B1764" s="3391"/>
      <c r="C1764" s="3681"/>
      <c r="D1764" s="3681"/>
      <c r="E1764" s="3681"/>
      <c r="F1764" s="3681"/>
      <c r="G1764" s="3681"/>
      <c r="H1764" s="3392"/>
      <c r="I1764" s="3683"/>
      <c r="J1764" s="3684"/>
      <c r="K1764" s="1974"/>
      <c r="L1764" s="774"/>
      <c r="M1764" s="767"/>
      <c r="DF1764" s="818"/>
      <c r="DG1764" s="772" t="str">
        <f t="shared" si="43"/>
        <v/>
      </c>
      <c r="DH1764" s="832">
        <v>1854</v>
      </c>
    </row>
    <row r="1765" spans="1:112" s="760" customFormat="1" ht="12" hidden="1" customHeight="1" x14ac:dyDescent="0.15">
      <c r="A1765" s="774"/>
      <c r="B1765" s="3391"/>
      <c r="C1765" s="3681"/>
      <c r="D1765" s="3681"/>
      <c r="E1765" s="3681"/>
      <c r="F1765" s="3681"/>
      <c r="G1765" s="3681"/>
      <c r="H1765" s="3392"/>
      <c r="I1765" s="3683"/>
      <c r="J1765" s="3684"/>
      <c r="K1765" s="1974"/>
      <c r="L1765" s="774"/>
      <c r="M1765" s="767"/>
      <c r="DF1765" s="818"/>
      <c r="DG1765" s="772" t="str">
        <f t="shared" si="43"/>
        <v/>
      </c>
      <c r="DH1765" s="832">
        <v>1855</v>
      </c>
    </row>
    <row r="1766" spans="1:112" s="760" customFormat="1" ht="12" hidden="1" customHeight="1" x14ac:dyDescent="0.15">
      <c r="A1766" s="774"/>
      <c r="B1766" s="3391"/>
      <c r="C1766" s="3681"/>
      <c r="D1766" s="3681"/>
      <c r="E1766" s="3681"/>
      <c r="F1766" s="3681"/>
      <c r="G1766" s="3681"/>
      <c r="H1766" s="3392"/>
      <c r="I1766" s="3683"/>
      <c r="J1766" s="3684"/>
      <c r="K1766" s="1974"/>
      <c r="L1766" s="774"/>
      <c r="M1766" s="767"/>
      <c r="DF1766" s="818"/>
      <c r="DG1766" s="772" t="str">
        <f t="shared" si="43"/>
        <v/>
      </c>
      <c r="DH1766" s="832">
        <v>1856</v>
      </c>
    </row>
    <row r="1767" spans="1:112" s="760" customFormat="1" ht="12" hidden="1" customHeight="1" x14ac:dyDescent="0.15">
      <c r="A1767" s="774"/>
      <c r="B1767" s="3391"/>
      <c r="C1767" s="3681"/>
      <c r="D1767" s="3681"/>
      <c r="E1767" s="3681"/>
      <c r="F1767" s="3681"/>
      <c r="G1767" s="3681"/>
      <c r="H1767" s="3392"/>
      <c r="I1767" s="3683"/>
      <c r="J1767" s="3684"/>
      <c r="K1767" s="1974"/>
      <c r="L1767" s="774"/>
      <c r="M1767" s="767"/>
      <c r="DF1767" s="818"/>
      <c r="DG1767" s="772" t="str">
        <f t="shared" si="43"/>
        <v/>
      </c>
      <c r="DH1767" s="832">
        <v>1857</v>
      </c>
    </row>
    <row r="1768" spans="1:112" s="760" customFormat="1" ht="12" hidden="1" customHeight="1" x14ac:dyDescent="0.15">
      <c r="A1768" s="774"/>
      <c r="B1768" s="3391"/>
      <c r="C1768" s="3681"/>
      <c r="D1768" s="3681"/>
      <c r="E1768" s="3681"/>
      <c r="F1768" s="3681"/>
      <c r="G1768" s="3681"/>
      <c r="H1768" s="3392"/>
      <c r="I1768" s="3683"/>
      <c r="J1768" s="3684"/>
      <c r="K1768" s="1974"/>
      <c r="L1768" s="774"/>
      <c r="M1768" s="767"/>
      <c r="DF1768" s="818"/>
      <c r="DG1768" s="772" t="str">
        <f t="shared" si="43"/>
        <v/>
      </c>
      <c r="DH1768" s="832">
        <v>1858</v>
      </c>
    </row>
    <row r="1769" spans="1:112" s="760" customFormat="1" ht="12" hidden="1" customHeight="1" x14ac:dyDescent="0.15">
      <c r="A1769" s="774"/>
      <c r="B1769" s="3391"/>
      <c r="C1769" s="3681"/>
      <c r="D1769" s="3681"/>
      <c r="E1769" s="3681"/>
      <c r="F1769" s="3681"/>
      <c r="G1769" s="3681"/>
      <c r="H1769" s="3392"/>
      <c r="I1769" s="3683"/>
      <c r="J1769" s="3684"/>
      <c r="K1769" s="1974"/>
      <c r="L1769" s="774"/>
      <c r="M1769" s="767"/>
      <c r="DF1769" s="818"/>
      <c r="DG1769" s="772" t="str">
        <f t="shared" si="43"/>
        <v/>
      </c>
      <c r="DH1769" s="832">
        <v>1859</v>
      </c>
    </row>
    <row r="1770" spans="1:112" s="760" customFormat="1" ht="12" hidden="1" customHeight="1" x14ac:dyDescent="0.15">
      <c r="A1770" s="774"/>
      <c r="B1770" s="3391"/>
      <c r="C1770" s="3681"/>
      <c r="D1770" s="3681"/>
      <c r="E1770" s="3681"/>
      <c r="F1770" s="3681"/>
      <c r="G1770" s="3681"/>
      <c r="H1770" s="3392"/>
      <c r="I1770" s="3683"/>
      <c r="J1770" s="3684"/>
      <c r="K1770" s="1974"/>
      <c r="L1770" s="774"/>
      <c r="M1770" s="767"/>
      <c r="DF1770" s="818"/>
      <c r="DG1770" s="772" t="str">
        <f t="shared" si="43"/>
        <v/>
      </c>
      <c r="DH1770" s="832">
        <v>1860</v>
      </c>
    </row>
    <row r="1771" spans="1:112" s="760" customFormat="1" ht="12" hidden="1" customHeight="1" x14ac:dyDescent="0.15">
      <c r="A1771" s="774"/>
      <c r="B1771" s="3391"/>
      <c r="C1771" s="3681"/>
      <c r="D1771" s="3681"/>
      <c r="E1771" s="3681"/>
      <c r="F1771" s="3681"/>
      <c r="G1771" s="3681"/>
      <c r="H1771" s="3392"/>
      <c r="I1771" s="3683"/>
      <c r="J1771" s="3684"/>
      <c r="K1771" s="1974"/>
      <c r="L1771" s="774"/>
      <c r="M1771" s="767"/>
      <c r="DF1771" s="818"/>
      <c r="DG1771" s="772" t="str">
        <f t="shared" si="43"/>
        <v/>
      </c>
      <c r="DH1771" s="832">
        <v>1861</v>
      </c>
    </row>
    <row r="1772" spans="1:112" s="760" customFormat="1" ht="12" hidden="1" customHeight="1" x14ac:dyDescent="0.15">
      <c r="A1772" s="774"/>
      <c r="B1772" s="3391"/>
      <c r="C1772" s="3681"/>
      <c r="D1772" s="3681"/>
      <c r="E1772" s="3681"/>
      <c r="F1772" s="3681"/>
      <c r="G1772" s="3681"/>
      <c r="H1772" s="3392"/>
      <c r="I1772" s="3683"/>
      <c r="J1772" s="3684"/>
      <c r="K1772" s="1974"/>
      <c r="L1772" s="774"/>
      <c r="M1772" s="767"/>
      <c r="DF1772" s="818"/>
      <c r="DG1772" s="772" t="str">
        <f t="shared" si="43"/>
        <v/>
      </c>
      <c r="DH1772" s="832">
        <v>1862</v>
      </c>
    </row>
    <row r="1773" spans="1:112" s="760" customFormat="1" ht="12.75" hidden="1" customHeight="1" x14ac:dyDescent="0.15">
      <c r="A1773" s="774"/>
      <c r="B1773" s="3391"/>
      <c r="C1773" s="3681"/>
      <c r="D1773" s="3681"/>
      <c r="E1773" s="3681"/>
      <c r="F1773" s="3681"/>
      <c r="G1773" s="3681"/>
      <c r="H1773" s="3392"/>
      <c r="I1773" s="3683"/>
      <c r="J1773" s="3684"/>
      <c r="K1773" s="1974"/>
      <c r="L1773" s="774"/>
      <c r="M1773" s="767"/>
      <c r="DF1773" s="818"/>
      <c r="DG1773" s="772" t="str">
        <f t="shared" si="43"/>
        <v/>
      </c>
      <c r="DH1773" s="832">
        <v>1863</v>
      </c>
    </row>
    <row r="1774" spans="1:112" s="760" customFormat="1" ht="12" hidden="1" customHeight="1" x14ac:dyDescent="0.15">
      <c r="A1774" s="774"/>
      <c r="B1774" s="3391"/>
      <c r="C1774" s="3681"/>
      <c r="D1774" s="3681"/>
      <c r="E1774" s="3681"/>
      <c r="F1774" s="3681"/>
      <c r="G1774" s="3681"/>
      <c r="H1774" s="3392"/>
      <c r="I1774" s="3683"/>
      <c r="J1774" s="3684"/>
      <c r="K1774" s="1974"/>
      <c r="L1774" s="774"/>
      <c r="M1774" s="767"/>
      <c r="DF1774" s="818"/>
      <c r="DG1774" s="772" t="str">
        <f t="shared" si="43"/>
        <v/>
      </c>
      <c r="DH1774" s="832">
        <v>1864</v>
      </c>
    </row>
    <row r="1775" spans="1:112" s="760" customFormat="1" ht="12" hidden="1" customHeight="1" x14ac:dyDescent="0.15">
      <c r="A1775" s="774"/>
      <c r="B1775" s="3391"/>
      <c r="C1775" s="3681"/>
      <c r="D1775" s="3681"/>
      <c r="E1775" s="3681"/>
      <c r="F1775" s="3681"/>
      <c r="G1775" s="3681"/>
      <c r="H1775" s="3392"/>
      <c r="I1775" s="3683"/>
      <c r="J1775" s="3684"/>
      <c r="K1775" s="1974"/>
      <c r="L1775" s="774"/>
      <c r="M1775" s="767"/>
      <c r="DF1775" s="818"/>
      <c r="DG1775" s="772" t="str">
        <f t="shared" si="43"/>
        <v/>
      </c>
      <c r="DH1775" s="832">
        <v>1865</v>
      </c>
    </row>
    <row r="1776" spans="1:112" s="760" customFormat="1" ht="12" hidden="1" customHeight="1" x14ac:dyDescent="0.15">
      <c r="A1776" s="774"/>
      <c r="B1776" s="3391"/>
      <c r="C1776" s="3681"/>
      <c r="D1776" s="3681"/>
      <c r="E1776" s="3681"/>
      <c r="F1776" s="3681"/>
      <c r="G1776" s="3681"/>
      <c r="H1776" s="3392"/>
      <c r="I1776" s="3683"/>
      <c r="J1776" s="3684"/>
      <c r="K1776" s="1974"/>
      <c r="L1776" s="774"/>
      <c r="M1776" s="767"/>
      <c r="DF1776" s="818"/>
      <c r="DG1776" s="772" t="str">
        <f t="shared" si="43"/>
        <v/>
      </c>
      <c r="DH1776" s="832">
        <v>1866</v>
      </c>
    </row>
    <row r="1777" spans="1:112" s="760" customFormat="1" ht="12" hidden="1" customHeight="1" x14ac:dyDescent="0.15">
      <c r="A1777" s="774"/>
      <c r="B1777" s="3391"/>
      <c r="C1777" s="3681"/>
      <c r="D1777" s="3681"/>
      <c r="E1777" s="3681"/>
      <c r="F1777" s="3681"/>
      <c r="G1777" s="3681"/>
      <c r="H1777" s="3392"/>
      <c r="I1777" s="3683"/>
      <c r="J1777" s="3684"/>
      <c r="K1777" s="1974"/>
      <c r="L1777" s="774"/>
      <c r="M1777" s="767"/>
      <c r="DF1777" s="818"/>
      <c r="DG1777" s="772" t="str">
        <f t="shared" si="43"/>
        <v/>
      </c>
      <c r="DH1777" s="832">
        <v>1867</v>
      </c>
    </row>
    <row r="1778" spans="1:112" s="760" customFormat="1" ht="12" hidden="1" customHeight="1" x14ac:dyDescent="0.15">
      <c r="A1778" s="774"/>
      <c r="B1778" s="3391"/>
      <c r="C1778" s="3681"/>
      <c r="D1778" s="3681"/>
      <c r="E1778" s="3681"/>
      <c r="F1778" s="3681"/>
      <c r="G1778" s="3681"/>
      <c r="H1778" s="3392"/>
      <c r="I1778" s="3683"/>
      <c r="J1778" s="3684"/>
      <c r="K1778" s="1974"/>
      <c r="L1778" s="774"/>
      <c r="M1778" s="767"/>
      <c r="DF1778" s="818"/>
      <c r="DG1778" s="772" t="str">
        <f t="shared" si="43"/>
        <v/>
      </c>
      <c r="DH1778" s="832">
        <v>1868</v>
      </c>
    </row>
    <row r="1779" spans="1:112" s="760" customFormat="1" ht="12" hidden="1" customHeight="1" x14ac:dyDescent="0.15">
      <c r="A1779" s="774"/>
      <c r="B1779" s="3391"/>
      <c r="C1779" s="3681"/>
      <c r="D1779" s="3681"/>
      <c r="E1779" s="3681"/>
      <c r="F1779" s="3681"/>
      <c r="G1779" s="3681"/>
      <c r="H1779" s="3392"/>
      <c r="I1779" s="3683"/>
      <c r="J1779" s="3684"/>
      <c r="K1779" s="1974"/>
      <c r="L1779" s="774"/>
      <c r="M1779" s="767"/>
      <c r="DF1779" s="818"/>
      <c r="DG1779" s="772" t="str">
        <f t="shared" ref="DG1779:DG1842" si="44">IF(COUNTA(A1779:M1779)&gt;0,DH1779,"")</f>
        <v/>
      </c>
      <c r="DH1779" s="832">
        <v>1869</v>
      </c>
    </row>
    <row r="1780" spans="1:112" s="760" customFormat="1" ht="12" hidden="1" customHeight="1" x14ac:dyDescent="0.15">
      <c r="A1780" s="774"/>
      <c r="B1780" s="3391"/>
      <c r="C1780" s="3681"/>
      <c r="D1780" s="3681"/>
      <c r="E1780" s="3681"/>
      <c r="F1780" s="3681"/>
      <c r="G1780" s="3681"/>
      <c r="H1780" s="3392"/>
      <c r="I1780" s="3683"/>
      <c r="J1780" s="3684"/>
      <c r="K1780" s="1974"/>
      <c r="L1780" s="774"/>
      <c r="M1780" s="767"/>
      <c r="DF1780" s="818"/>
      <c r="DG1780" s="772" t="str">
        <f t="shared" si="44"/>
        <v/>
      </c>
      <c r="DH1780" s="832">
        <v>1870</v>
      </c>
    </row>
    <row r="1781" spans="1:112" s="760" customFormat="1" ht="12" hidden="1" customHeight="1" x14ac:dyDescent="0.15">
      <c r="A1781" s="774"/>
      <c r="B1781" s="3391"/>
      <c r="C1781" s="3681"/>
      <c r="D1781" s="3681"/>
      <c r="E1781" s="3681"/>
      <c r="F1781" s="3681"/>
      <c r="G1781" s="3681"/>
      <c r="H1781" s="3392"/>
      <c r="I1781" s="3683"/>
      <c r="J1781" s="3684"/>
      <c r="K1781" s="1974"/>
      <c r="L1781" s="774"/>
      <c r="M1781" s="767"/>
      <c r="DF1781" s="818"/>
      <c r="DG1781" s="772" t="str">
        <f t="shared" si="44"/>
        <v/>
      </c>
      <c r="DH1781" s="832">
        <v>1871</v>
      </c>
    </row>
    <row r="1782" spans="1:112" s="760" customFormat="1" ht="12" hidden="1" customHeight="1" x14ac:dyDescent="0.15">
      <c r="A1782" s="774"/>
      <c r="B1782" s="3391"/>
      <c r="C1782" s="3681"/>
      <c r="D1782" s="3681"/>
      <c r="E1782" s="3681"/>
      <c r="F1782" s="3681"/>
      <c r="G1782" s="3681"/>
      <c r="H1782" s="3392"/>
      <c r="I1782" s="3683"/>
      <c r="J1782" s="3684"/>
      <c r="K1782" s="1974"/>
      <c r="L1782" s="774"/>
      <c r="M1782" s="767"/>
      <c r="DF1782" s="818"/>
      <c r="DG1782" s="772" t="str">
        <f t="shared" si="44"/>
        <v/>
      </c>
      <c r="DH1782" s="832">
        <v>1872</v>
      </c>
    </row>
    <row r="1783" spans="1:112" s="760" customFormat="1" ht="12.75" hidden="1" customHeight="1" x14ac:dyDescent="0.15">
      <c r="A1783" s="774"/>
      <c r="B1783" s="3391"/>
      <c r="C1783" s="3681"/>
      <c r="D1783" s="3681"/>
      <c r="E1783" s="3681"/>
      <c r="F1783" s="3681"/>
      <c r="G1783" s="3681"/>
      <c r="H1783" s="3392"/>
      <c r="I1783" s="3683"/>
      <c r="J1783" s="3684"/>
      <c r="K1783" s="1974"/>
      <c r="L1783" s="774"/>
      <c r="M1783" s="767"/>
      <c r="DF1783" s="818"/>
      <c r="DG1783" s="772" t="str">
        <f t="shared" si="44"/>
        <v/>
      </c>
      <c r="DH1783" s="832">
        <v>1873</v>
      </c>
    </row>
    <row r="1784" spans="1:112" s="760" customFormat="1" ht="12" hidden="1" customHeight="1" x14ac:dyDescent="0.15">
      <c r="A1784" s="774"/>
      <c r="B1784" s="3391"/>
      <c r="C1784" s="3681"/>
      <c r="D1784" s="3681"/>
      <c r="E1784" s="3681"/>
      <c r="F1784" s="3681"/>
      <c r="G1784" s="3681"/>
      <c r="H1784" s="3392"/>
      <c r="I1784" s="3683"/>
      <c r="J1784" s="3684"/>
      <c r="K1784" s="1974"/>
      <c r="L1784" s="774"/>
      <c r="M1784" s="767"/>
      <c r="DF1784" s="818"/>
      <c r="DG1784" s="772" t="str">
        <f t="shared" si="44"/>
        <v/>
      </c>
      <c r="DH1784" s="832">
        <v>1874</v>
      </c>
    </row>
    <row r="1785" spans="1:112" s="760" customFormat="1" ht="12" hidden="1" customHeight="1" x14ac:dyDescent="0.15">
      <c r="A1785" s="774"/>
      <c r="B1785" s="3391"/>
      <c r="C1785" s="3681"/>
      <c r="D1785" s="3681"/>
      <c r="E1785" s="3681"/>
      <c r="F1785" s="3681"/>
      <c r="G1785" s="3681"/>
      <c r="H1785" s="3392"/>
      <c r="I1785" s="3683"/>
      <c r="J1785" s="3684"/>
      <c r="K1785" s="1974"/>
      <c r="L1785" s="774"/>
      <c r="M1785" s="767"/>
      <c r="DF1785" s="818"/>
      <c r="DG1785" s="772" t="str">
        <f t="shared" si="44"/>
        <v/>
      </c>
      <c r="DH1785" s="832">
        <v>1875</v>
      </c>
    </row>
    <row r="1786" spans="1:112" s="760" customFormat="1" ht="12" hidden="1" customHeight="1" x14ac:dyDescent="0.15">
      <c r="A1786" s="774"/>
      <c r="B1786" s="3391"/>
      <c r="C1786" s="3681"/>
      <c r="D1786" s="3681"/>
      <c r="E1786" s="3681"/>
      <c r="F1786" s="3681"/>
      <c r="G1786" s="3681"/>
      <c r="H1786" s="3392"/>
      <c r="I1786" s="3683"/>
      <c r="J1786" s="3684"/>
      <c r="K1786" s="1974"/>
      <c r="L1786" s="774"/>
      <c r="M1786" s="767"/>
      <c r="DF1786" s="818"/>
      <c r="DG1786" s="772" t="str">
        <f t="shared" si="44"/>
        <v/>
      </c>
      <c r="DH1786" s="832">
        <v>1876</v>
      </c>
    </row>
    <row r="1787" spans="1:112" s="760" customFormat="1" ht="12" hidden="1" customHeight="1" x14ac:dyDescent="0.15">
      <c r="A1787" s="774"/>
      <c r="B1787" s="3391"/>
      <c r="C1787" s="3681"/>
      <c r="D1787" s="3681"/>
      <c r="E1787" s="3681"/>
      <c r="F1787" s="3681"/>
      <c r="G1787" s="3681"/>
      <c r="H1787" s="3392"/>
      <c r="I1787" s="3683"/>
      <c r="J1787" s="3684"/>
      <c r="K1787" s="1974"/>
      <c r="L1787" s="774"/>
      <c r="M1787" s="767"/>
      <c r="DF1787" s="818"/>
      <c r="DG1787" s="772" t="str">
        <f t="shared" si="44"/>
        <v/>
      </c>
      <c r="DH1787" s="832">
        <v>1877</v>
      </c>
    </row>
    <row r="1788" spans="1:112" s="760" customFormat="1" ht="12" hidden="1" customHeight="1" x14ac:dyDescent="0.15">
      <c r="A1788" s="774"/>
      <c r="B1788" s="3391"/>
      <c r="C1788" s="3681"/>
      <c r="D1788" s="3681"/>
      <c r="E1788" s="3681"/>
      <c r="F1788" s="3681"/>
      <c r="G1788" s="3681"/>
      <c r="H1788" s="3392"/>
      <c r="I1788" s="3683"/>
      <c r="J1788" s="3684"/>
      <c r="K1788" s="1974"/>
      <c r="L1788" s="774"/>
      <c r="M1788" s="767"/>
      <c r="DF1788" s="818"/>
      <c r="DG1788" s="772" t="str">
        <f t="shared" si="44"/>
        <v/>
      </c>
      <c r="DH1788" s="832">
        <v>1878</v>
      </c>
    </row>
    <row r="1789" spans="1:112" s="760" customFormat="1" ht="12" hidden="1" customHeight="1" x14ac:dyDescent="0.15">
      <c r="A1789" s="774"/>
      <c r="B1789" s="3391"/>
      <c r="C1789" s="3681"/>
      <c r="D1789" s="3681"/>
      <c r="E1789" s="3681"/>
      <c r="F1789" s="3681"/>
      <c r="G1789" s="3681"/>
      <c r="H1789" s="3392"/>
      <c r="I1789" s="3683"/>
      <c r="J1789" s="3684"/>
      <c r="K1789" s="1974"/>
      <c r="L1789" s="774"/>
      <c r="M1789" s="767"/>
      <c r="DF1789" s="818"/>
      <c r="DG1789" s="772" t="str">
        <f t="shared" si="44"/>
        <v/>
      </c>
      <c r="DH1789" s="832">
        <v>1879</v>
      </c>
    </row>
    <row r="1790" spans="1:112" s="760" customFormat="1" ht="12" hidden="1" customHeight="1" x14ac:dyDescent="0.15">
      <c r="A1790" s="774"/>
      <c r="B1790" s="3391"/>
      <c r="C1790" s="3681"/>
      <c r="D1790" s="3681"/>
      <c r="E1790" s="3681"/>
      <c r="F1790" s="3681"/>
      <c r="G1790" s="3681"/>
      <c r="H1790" s="3392"/>
      <c r="I1790" s="3683"/>
      <c r="J1790" s="3684"/>
      <c r="K1790" s="1974"/>
      <c r="L1790" s="774"/>
      <c r="M1790" s="767"/>
      <c r="DF1790" s="818"/>
      <c r="DG1790" s="772" t="str">
        <f t="shared" si="44"/>
        <v/>
      </c>
      <c r="DH1790" s="832">
        <v>1880</v>
      </c>
    </row>
    <row r="1791" spans="1:112" s="760" customFormat="1" ht="12" hidden="1" customHeight="1" x14ac:dyDescent="0.15">
      <c r="A1791" s="774"/>
      <c r="B1791" s="3391"/>
      <c r="C1791" s="3681"/>
      <c r="D1791" s="3681"/>
      <c r="E1791" s="3681"/>
      <c r="F1791" s="3681"/>
      <c r="G1791" s="3681"/>
      <c r="H1791" s="3392"/>
      <c r="I1791" s="3683"/>
      <c r="J1791" s="3684"/>
      <c r="K1791" s="1974"/>
      <c r="L1791" s="774"/>
      <c r="M1791" s="767"/>
      <c r="DF1791" s="818"/>
      <c r="DG1791" s="772" t="str">
        <f t="shared" si="44"/>
        <v/>
      </c>
      <c r="DH1791" s="832">
        <v>1881</v>
      </c>
    </row>
    <row r="1792" spans="1:112" s="760" customFormat="1" ht="12" hidden="1" customHeight="1" x14ac:dyDescent="0.15">
      <c r="A1792" s="774"/>
      <c r="B1792" s="3391"/>
      <c r="C1792" s="3681"/>
      <c r="D1792" s="3681"/>
      <c r="E1792" s="3681"/>
      <c r="F1792" s="3681"/>
      <c r="G1792" s="3681"/>
      <c r="H1792" s="3392"/>
      <c r="I1792" s="3683"/>
      <c r="J1792" s="3684"/>
      <c r="K1792" s="1974"/>
      <c r="L1792" s="774"/>
      <c r="M1792" s="767"/>
      <c r="DF1792" s="818"/>
      <c r="DG1792" s="772" t="str">
        <f t="shared" si="44"/>
        <v/>
      </c>
      <c r="DH1792" s="832">
        <v>1882</v>
      </c>
    </row>
    <row r="1793" spans="1:112" s="760" customFormat="1" ht="12.75" hidden="1" customHeight="1" x14ac:dyDescent="0.15">
      <c r="A1793" s="774"/>
      <c r="B1793" s="3391"/>
      <c r="C1793" s="3681"/>
      <c r="D1793" s="3681"/>
      <c r="E1793" s="3681"/>
      <c r="F1793" s="3681"/>
      <c r="G1793" s="3681"/>
      <c r="H1793" s="3392"/>
      <c r="I1793" s="3683"/>
      <c r="J1793" s="3684"/>
      <c r="K1793" s="1974"/>
      <c r="L1793" s="774"/>
      <c r="M1793" s="767"/>
      <c r="DF1793" s="818"/>
      <c r="DG1793" s="772" t="str">
        <f t="shared" si="44"/>
        <v/>
      </c>
      <c r="DH1793" s="832">
        <v>1883</v>
      </c>
    </row>
    <row r="1794" spans="1:112" s="760" customFormat="1" ht="12" hidden="1" customHeight="1" x14ac:dyDescent="0.15">
      <c r="A1794" s="774"/>
      <c r="B1794" s="3391"/>
      <c r="C1794" s="3681"/>
      <c r="D1794" s="3681"/>
      <c r="E1794" s="3681"/>
      <c r="F1794" s="3681"/>
      <c r="G1794" s="3681"/>
      <c r="H1794" s="3392"/>
      <c r="I1794" s="3683"/>
      <c r="J1794" s="3684"/>
      <c r="K1794" s="1974"/>
      <c r="L1794" s="774"/>
      <c r="M1794" s="767"/>
      <c r="DF1794" s="818"/>
      <c r="DG1794" s="772" t="str">
        <f t="shared" si="44"/>
        <v/>
      </c>
      <c r="DH1794" s="832">
        <v>1884</v>
      </c>
    </row>
    <row r="1795" spans="1:112" s="760" customFormat="1" ht="12" hidden="1" customHeight="1" x14ac:dyDescent="0.15">
      <c r="A1795" s="774"/>
      <c r="B1795" s="3391"/>
      <c r="C1795" s="3681"/>
      <c r="D1795" s="3681"/>
      <c r="E1795" s="3681"/>
      <c r="F1795" s="3681"/>
      <c r="G1795" s="3681"/>
      <c r="H1795" s="3392"/>
      <c r="I1795" s="3683"/>
      <c r="J1795" s="3684"/>
      <c r="K1795" s="1974"/>
      <c r="L1795" s="774"/>
      <c r="M1795" s="767"/>
      <c r="DF1795" s="818"/>
      <c r="DG1795" s="772" t="str">
        <f t="shared" si="44"/>
        <v/>
      </c>
      <c r="DH1795" s="832">
        <v>1885</v>
      </c>
    </row>
    <row r="1796" spans="1:112" s="760" customFormat="1" ht="12" hidden="1" customHeight="1" x14ac:dyDescent="0.15">
      <c r="A1796" s="774"/>
      <c r="B1796" s="3391"/>
      <c r="C1796" s="3681"/>
      <c r="D1796" s="3681"/>
      <c r="E1796" s="3681"/>
      <c r="F1796" s="3681"/>
      <c r="G1796" s="3681"/>
      <c r="H1796" s="3392"/>
      <c r="I1796" s="3683"/>
      <c r="J1796" s="3684"/>
      <c r="K1796" s="1974"/>
      <c r="L1796" s="774"/>
      <c r="M1796" s="767"/>
      <c r="DF1796" s="818"/>
      <c r="DG1796" s="772" t="str">
        <f t="shared" si="44"/>
        <v/>
      </c>
      <c r="DH1796" s="832">
        <v>1886</v>
      </c>
    </row>
    <row r="1797" spans="1:112" s="760" customFormat="1" ht="12" hidden="1" customHeight="1" x14ac:dyDescent="0.15">
      <c r="A1797" s="774"/>
      <c r="B1797" s="3391"/>
      <c r="C1797" s="3681"/>
      <c r="D1797" s="3681"/>
      <c r="E1797" s="3681"/>
      <c r="F1797" s="3681"/>
      <c r="G1797" s="3681"/>
      <c r="H1797" s="3392"/>
      <c r="I1797" s="3683"/>
      <c r="J1797" s="3684"/>
      <c r="K1797" s="1974"/>
      <c r="L1797" s="774"/>
      <c r="M1797" s="767"/>
      <c r="DF1797" s="818"/>
      <c r="DG1797" s="772" t="str">
        <f t="shared" si="44"/>
        <v/>
      </c>
      <c r="DH1797" s="832">
        <v>1887</v>
      </c>
    </row>
    <row r="1798" spans="1:112" s="760" customFormat="1" ht="12" hidden="1" customHeight="1" x14ac:dyDescent="0.15">
      <c r="A1798" s="774"/>
      <c r="B1798" s="3391"/>
      <c r="C1798" s="3681"/>
      <c r="D1798" s="3681"/>
      <c r="E1798" s="3681"/>
      <c r="F1798" s="3681"/>
      <c r="G1798" s="3681"/>
      <c r="H1798" s="3392"/>
      <c r="I1798" s="3683"/>
      <c r="J1798" s="3684"/>
      <c r="K1798" s="1974"/>
      <c r="L1798" s="774"/>
      <c r="M1798" s="767"/>
      <c r="DF1798" s="818"/>
      <c r="DG1798" s="772" t="str">
        <f t="shared" si="44"/>
        <v/>
      </c>
      <c r="DH1798" s="832">
        <v>1888</v>
      </c>
    </row>
    <row r="1799" spans="1:112" s="760" customFormat="1" ht="12" hidden="1" customHeight="1" x14ac:dyDescent="0.15">
      <c r="A1799" s="774"/>
      <c r="B1799" s="3391"/>
      <c r="C1799" s="3681"/>
      <c r="D1799" s="3681"/>
      <c r="E1799" s="3681"/>
      <c r="F1799" s="3681"/>
      <c r="G1799" s="3681"/>
      <c r="H1799" s="3392"/>
      <c r="I1799" s="3683"/>
      <c r="J1799" s="3684"/>
      <c r="K1799" s="1974"/>
      <c r="L1799" s="774"/>
      <c r="M1799" s="767"/>
      <c r="DF1799" s="818"/>
      <c r="DG1799" s="772" t="str">
        <f t="shared" si="44"/>
        <v/>
      </c>
      <c r="DH1799" s="832">
        <v>1889</v>
      </c>
    </row>
    <row r="1800" spans="1:112" s="760" customFormat="1" ht="12" hidden="1" customHeight="1" x14ac:dyDescent="0.15">
      <c r="A1800" s="774"/>
      <c r="B1800" s="3391"/>
      <c r="C1800" s="3681"/>
      <c r="D1800" s="3681"/>
      <c r="E1800" s="3681"/>
      <c r="F1800" s="3681"/>
      <c r="G1800" s="3681"/>
      <c r="H1800" s="3392"/>
      <c r="I1800" s="3683"/>
      <c r="J1800" s="3684"/>
      <c r="K1800" s="1974"/>
      <c r="L1800" s="774"/>
      <c r="M1800" s="767"/>
      <c r="DF1800" s="818"/>
      <c r="DG1800" s="772" t="str">
        <f t="shared" si="44"/>
        <v/>
      </c>
      <c r="DH1800" s="832">
        <v>1890</v>
      </c>
    </row>
    <row r="1801" spans="1:112" s="760" customFormat="1" ht="12" hidden="1" customHeight="1" x14ac:dyDescent="0.15">
      <c r="A1801" s="774"/>
      <c r="B1801" s="3391"/>
      <c r="C1801" s="3681"/>
      <c r="D1801" s="3681"/>
      <c r="E1801" s="3681"/>
      <c r="F1801" s="3681"/>
      <c r="G1801" s="3681"/>
      <c r="H1801" s="3392"/>
      <c r="I1801" s="3683"/>
      <c r="J1801" s="3684"/>
      <c r="K1801" s="1974"/>
      <c r="L1801" s="774"/>
      <c r="M1801" s="767"/>
      <c r="DF1801" s="818"/>
      <c r="DG1801" s="772" t="str">
        <f t="shared" si="44"/>
        <v/>
      </c>
      <c r="DH1801" s="832">
        <v>1891</v>
      </c>
    </row>
    <row r="1802" spans="1:112" s="760" customFormat="1" ht="12" hidden="1" customHeight="1" x14ac:dyDescent="0.15">
      <c r="A1802" s="774"/>
      <c r="B1802" s="3391"/>
      <c r="C1802" s="3681"/>
      <c r="D1802" s="3681"/>
      <c r="E1802" s="3681"/>
      <c r="F1802" s="3681"/>
      <c r="G1802" s="3681"/>
      <c r="H1802" s="3392"/>
      <c r="I1802" s="3683"/>
      <c r="J1802" s="3684"/>
      <c r="K1802" s="1974"/>
      <c r="L1802" s="774"/>
      <c r="M1802" s="767"/>
      <c r="DF1802" s="818"/>
      <c r="DG1802" s="772" t="str">
        <f t="shared" si="44"/>
        <v/>
      </c>
      <c r="DH1802" s="832">
        <v>1892</v>
      </c>
    </row>
    <row r="1803" spans="1:112" s="760" customFormat="1" ht="12" hidden="1" customHeight="1" x14ac:dyDescent="0.15">
      <c r="A1803" s="774"/>
      <c r="B1803" s="3391"/>
      <c r="C1803" s="3681"/>
      <c r="D1803" s="3681"/>
      <c r="E1803" s="3681"/>
      <c r="F1803" s="3681"/>
      <c r="G1803" s="3681"/>
      <c r="H1803" s="3392"/>
      <c r="I1803" s="3683"/>
      <c r="J1803" s="3684"/>
      <c r="K1803" s="1974"/>
      <c r="L1803" s="774"/>
      <c r="M1803" s="767"/>
      <c r="DF1803" s="818"/>
      <c r="DG1803" s="772" t="str">
        <f t="shared" si="44"/>
        <v/>
      </c>
      <c r="DH1803" s="832">
        <v>1893</v>
      </c>
    </row>
    <row r="1804" spans="1:112" s="760" customFormat="1" ht="12" hidden="1" customHeight="1" x14ac:dyDescent="0.15">
      <c r="A1804" s="774"/>
      <c r="B1804" s="3391"/>
      <c r="C1804" s="3681"/>
      <c r="D1804" s="3681"/>
      <c r="E1804" s="3681"/>
      <c r="F1804" s="3681"/>
      <c r="G1804" s="3681"/>
      <c r="H1804" s="3392"/>
      <c r="I1804" s="3683"/>
      <c r="J1804" s="3684"/>
      <c r="K1804" s="1974"/>
      <c r="L1804" s="774"/>
      <c r="M1804" s="767"/>
      <c r="DF1804" s="818"/>
      <c r="DG1804" s="772" t="str">
        <f t="shared" si="44"/>
        <v/>
      </c>
      <c r="DH1804" s="832">
        <v>1894</v>
      </c>
    </row>
    <row r="1805" spans="1:112" s="760" customFormat="1" ht="12" hidden="1" customHeight="1" x14ac:dyDescent="0.15">
      <c r="A1805" s="774"/>
      <c r="B1805" s="3391"/>
      <c r="C1805" s="3681"/>
      <c r="D1805" s="3681"/>
      <c r="E1805" s="3681"/>
      <c r="F1805" s="3681"/>
      <c r="G1805" s="3681"/>
      <c r="H1805" s="3392"/>
      <c r="I1805" s="3683"/>
      <c r="J1805" s="3684"/>
      <c r="K1805" s="1974"/>
      <c r="L1805" s="774"/>
      <c r="M1805" s="767"/>
      <c r="DF1805" s="818"/>
      <c r="DG1805" s="772" t="str">
        <f t="shared" si="44"/>
        <v/>
      </c>
      <c r="DH1805" s="832">
        <v>1895</v>
      </c>
    </row>
    <row r="1806" spans="1:112" s="760" customFormat="1" ht="12" hidden="1" customHeight="1" x14ac:dyDescent="0.15">
      <c r="A1806" s="774"/>
      <c r="B1806" s="3391"/>
      <c r="C1806" s="3681"/>
      <c r="D1806" s="3681"/>
      <c r="E1806" s="3681"/>
      <c r="F1806" s="3681"/>
      <c r="G1806" s="3681"/>
      <c r="H1806" s="3392"/>
      <c r="I1806" s="3683"/>
      <c r="J1806" s="3684"/>
      <c r="K1806" s="1974"/>
      <c r="L1806" s="774"/>
      <c r="M1806" s="767"/>
      <c r="DF1806" s="818"/>
      <c r="DG1806" s="772" t="str">
        <f t="shared" si="44"/>
        <v/>
      </c>
      <c r="DH1806" s="832">
        <v>1896</v>
      </c>
    </row>
    <row r="1807" spans="1:112" s="760" customFormat="1" ht="12" hidden="1" customHeight="1" x14ac:dyDescent="0.15">
      <c r="A1807" s="774"/>
      <c r="B1807" s="3391"/>
      <c r="C1807" s="3681"/>
      <c r="D1807" s="3681"/>
      <c r="E1807" s="3681"/>
      <c r="F1807" s="3681"/>
      <c r="G1807" s="3681"/>
      <c r="H1807" s="3392"/>
      <c r="I1807" s="3683"/>
      <c r="J1807" s="3684"/>
      <c r="K1807" s="1974"/>
      <c r="L1807" s="774"/>
      <c r="M1807" s="767"/>
      <c r="DF1807" s="818"/>
      <c r="DG1807" s="772" t="str">
        <f t="shared" si="44"/>
        <v/>
      </c>
      <c r="DH1807" s="832">
        <v>1897</v>
      </c>
    </row>
    <row r="1808" spans="1:112" s="760" customFormat="1" ht="12" hidden="1" customHeight="1" x14ac:dyDescent="0.15">
      <c r="A1808" s="774"/>
      <c r="B1808" s="3391"/>
      <c r="C1808" s="3681"/>
      <c r="D1808" s="3681"/>
      <c r="E1808" s="3681"/>
      <c r="F1808" s="3681"/>
      <c r="G1808" s="3681"/>
      <c r="H1808" s="3392"/>
      <c r="I1808" s="3683"/>
      <c r="J1808" s="3684"/>
      <c r="K1808" s="1974"/>
      <c r="L1808" s="774"/>
      <c r="M1808" s="767"/>
      <c r="DF1808" s="818"/>
      <c r="DG1808" s="772" t="str">
        <f t="shared" si="44"/>
        <v/>
      </c>
      <c r="DH1808" s="832">
        <v>1898</v>
      </c>
    </row>
    <row r="1809" spans="1:112" s="760" customFormat="1" ht="12" hidden="1" customHeight="1" x14ac:dyDescent="0.15">
      <c r="A1809" s="774"/>
      <c r="B1809" s="3391"/>
      <c r="C1809" s="3681"/>
      <c r="D1809" s="3681"/>
      <c r="E1809" s="3681"/>
      <c r="F1809" s="3681"/>
      <c r="G1809" s="3681"/>
      <c r="H1809" s="3392"/>
      <c r="I1809" s="3683"/>
      <c r="J1809" s="3684"/>
      <c r="K1809" s="1974"/>
      <c r="L1809" s="774"/>
      <c r="M1809" s="767"/>
      <c r="DF1809" s="818"/>
      <c r="DG1809" s="772" t="str">
        <f t="shared" si="44"/>
        <v/>
      </c>
      <c r="DH1809" s="832">
        <v>1899</v>
      </c>
    </row>
    <row r="1810" spans="1:112" s="760" customFormat="1" ht="12" hidden="1" customHeight="1" x14ac:dyDescent="0.15">
      <c r="A1810" s="774"/>
      <c r="B1810" s="3391"/>
      <c r="C1810" s="3681"/>
      <c r="D1810" s="3681"/>
      <c r="E1810" s="3681"/>
      <c r="F1810" s="3681"/>
      <c r="G1810" s="3681"/>
      <c r="H1810" s="3392"/>
      <c r="I1810" s="3683"/>
      <c r="J1810" s="3684"/>
      <c r="K1810" s="1974"/>
      <c r="L1810" s="774"/>
      <c r="M1810" s="767"/>
      <c r="DF1810" s="818"/>
      <c r="DG1810" s="772" t="str">
        <f t="shared" si="44"/>
        <v/>
      </c>
      <c r="DH1810" s="832">
        <v>1900</v>
      </c>
    </row>
    <row r="1811" spans="1:112" s="760" customFormat="1" ht="12.75" hidden="1" customHeight="1" x14ac:dyDescent="0.15">
      <c r="A1811" s="774"/>
      <c r="B1811" s="3391"/>
      <c r="C1811" s="3681"/>
      <c r="D1811" s="3681"/>
      <c r="E1811" s="3681"/>
      <c r="F1811" s="3681"/>
      <c r="G1811" s="3681"/>
      <c r="H1811" s="3392"/>
      <c r="I1811" s="3683"/>
      <c r="J1811" s="3684"/>
      <c r="K1811" s="1974"/>
      <c r="L1811" s="774"/>
      <c r="M1811" s="767"/>
      <c r="DF1811" s="818"/>
      <c r="DG1811" s="772" t="str">
        <f t="shared" si="44"/>
        <v/>
      </c>
      <c r="DH1811" s="832">
        <v>1901</v>
      </c>
    </row>
    <row r="1812" spans="1:112" s="760" customFormat="1" ht="12" hidden="1" customHeight="1" x14ac:dyDescent="0.15">
      <c r="A1812" s="774"/>
      <c r="B1812" s="3391"/>
      <c r="C1812" s="3681"/>
      <c r="D1812" s="3681"/>
      <c r="E1812" s="3681"/>
      <c r="F1812" s="3681"/>
      <c r="G1812" s="3681"/>
      <c r="H1812" s="3392"/>
      <c r="I1812" s="3683"/>
      <c r="J1812" s="3684"/>
      <c r="K1812" s="1974"/>
      <c r="L1812" s="774"/>
      <c r="M1812" s="767"/>
      <c r="DF1812" s="818"/>
      <c r="DG1812" s="772" t="str">
        <f t="shared" si="44"/>
        <v/>
      </c>
      <c r="DH1812" s="832">
        <v>1902</v>
      </c>
    </row>
    <row r="1813" spans="1:112" s="760" customFormat="1" ht="12" hidden="1" customHeight="1" x14ac:dyDescent="0.15">
      <c r="A1813" s="774"/>
      <c r="B1813" s="3391"/>
      <c r="C1813" s="3681"/>
      <c r="D1813" s="3681"/>
      <c r="E1813" s="3681"/>
      <c r="F1813" s="3681"/>
      <c r="G1813" s="3681"/>
      <c r="H1813" s="3392"/>
      <c r="I1813" s="3683"/>
      <c r="J1813" s="3684"/>
      <c r="K1813" s="1974"/>
      <c r="L1813" s="774"/>
      <c r="M1813" s="767"/>
      <c r="DF1813" s="818"/>
      <c r="DG1813" s="772" t="str">
        <f t="shared" si="44"/>
        <v/>
      </c>
      <c r="DH1813" s="832">
        <v>1903</v>
      </c>
    </row>
    <row r="1814" spans="1:112" s="760" customFormat="1" ht="12" hidden="1" customHeight="1" x14ac:dyDescent="0.15">
      <c r="A1814" s="774"/>
      <c r="B1814" s="3391"/>
      <c r="C1814" s="3681"/>
      <c r="D1814" s="3681"/>
      <c r="E1814" s="3681"/>
      <c r="F1814" s="3681"/>
      <c r="G1814" s="3681"/>
      <c r="H1814" s="3392"/>
      <c r="I1814" s="3683"/>
      <c r="J1814" s="3684"/>
      <c r="K1814" s="1974"/>
      <c r="L1814" s="774"/>
      <c r="M1814" s="767"/>
      <c r="DF1814" s="818"/>
      <c r="DG1814" s="772" t="str">
        <f t="shared" si="44"/>
        <v/>
      </c>
      <c r="DH1814" s="832">
        <v>1904</v>
      </c>
    </row>
    <row r="1815" spans="1:112" s="760" customFormat="1" ht="12" hidden="1" customHeight="1" x14ac:dyDescent="0.15">
      <c r="A1815" s="774"/>
      <c r="B1815" s="3391"/>
      <c r="C1815" s="3681"/>
      <c r="D1815" s="3681"/>
      <c r="E1815" s="3681"/>
      <c r="F1815" s="3681"/>
      <c r="G1815" s="3681"/>
      <c r="H1815" s="3392"/>
      <c r="I1815" s="3683"/>
      <c r="J1815" s="3684"/>
      <c r="K1815" s="1974"/>
      <c r="L1815" s="774"/>
      <c r="M1815" s="767"/>
      <c r="DF1815" s="818"/>
      <c r="DG1815" s="772" t="str">
        <f t="shared" si="44"/>
        <v/>
      </c>
      <c r="DH1815" s="832">
        <v>1905</v>
      </c>
    </row>
    <row r="1816" spans="1:112" s="760" customFormat="1" ht="12" hidden="1" customHeight="1" x14ac:dyDescent="0.15">
      <c r="A1816" s="774"/>
      <c r="B1816" s="3391"/>
      <c r="C1816" s="3681"/>
      <c r="D1816" s="3681"/>
      <c r="E1816" s="3681"/>
      <c r="F1816" s="3681"/>
      <c r="G1816" s="3681"/>
      <c r="H1816" s="3392"/>
      <c r="I1816" s="3683"/>
      <c r="J1816" s="3684"/>
      <c r="K1816" s="1974"/>
      <c r="L1816" s="774"/>
      <c r="M1816" s="767"/>
      <c r="DF1816" s="818"/>
      <c r="DG1816" s="772" t="str">
        <f t="shared" si="44"/>
        <v/>
      </c>
      <c r="DH1816" s="832">
        <v>1906</v>
      </c>
    </row>
    <row r="1817" spans="1:112" s="760" customFormat="1" ht="12" hidden="1" customHeight="1" x14ac:dyDescent="0.15">
      <c r="A1817" s="774"/>
      <c r="B1817" s="3391"/>
      <c r="C1817" s="3681"/>
      <c r="D1817" s="3681"/>
      <c r="E1817" s="3681"/>
      <c r="F1817" s="3681"/>
      <c r="G1817" s="3681"/>
      <c r="H1817" s="3392"/>
      <c r="I1817" s="3683"/>
      <c r="J1817" s="3684"/>
      <c r="K1817" s="1974"/>
      <c r="L1817" s="774"/>
      <c r="M1817" s="767"/>
      <c r="DF1817" s="818"/>
      <c r="DG1817" s="772" t="str">
        <f t="shared" si="44"/>
        <v/>
      </c>
      <c r="DH1817" s="832">
        <v>1907</v>
      </c>
    </row>
    <row r="1818" spans="1:112" s="760" customFormat="1" ht="12" hidden="1" customHeight="1" x14ac:dyDescent="0.15">
      <c r="A1818" s="774"/>
      <c r="B1818" s="3391"/>
      <c r="C1818" s="3681"/>
      <c r="D1818" s="3681"/>
      <c r="E1818" s="3681"/>
      <c r="F1818" s="3681"/>
      <c r="G1818" s="3681"/>
      <c r="H1818" s="3392"/>
      <c r="I1818" s="3683"/>
      <c r="J1818" s="3684"/>
      <c r="K1818" s="1974"/>
      <c r="L1818" s="774"/>
      <c r="M1818" s="767"/>
      <c r="DF1818" s="818"/>
      <c r="DG1818" s="772" t="str">
        <f t="shared" si="44"/>
        <v/>
      </c>
      <c r="DH1818" s="832">
        <v>1908</v>
      </c>
    </row>
    <row r="1819" spans="1:112" s="760" customFormat="1" ht="12" hidden="1" customHeight="1" x14ac:dyDescent="0.15">
      <c r="A1819" s="774"/>
      <c r="B1819" s="3391"/>
      <c r="C1819" s="3681"/>
      <c r="D1819" s="3681"/>
      <c r="E1819" s="3681"/>
      <c r="F1819" s="3681"/>
      <c r="G1819" s="3681"/>
      <c r="H1819" s="3392"/>
      <c r="I1819" s="3683"/>
      <c r="J1819" s="3684"/>
      <c r="K1819" s="1974"/>
      <c r="L1819" s="774"/>
      <c r="M1819" s="767"/>
      <c r="DF1819" s="818"/>
      <c r="DG1819" s="772" t="str">
        <f t="shared" si="44"/>
        <v/>
      </c>
      <c r="DH1819" s="832">
        <v>1909</v>
      </c>
    </row>
    <row r="1820" spans="1:112" s="760" customFormat="1" ht="12" hidden="1" customHeight="1" x14ac:dyDescent="0.15">
      <c r="A1820" s="774"/>
      <c r="B1820" s="3391"/>
      <c r="C1820" s="3681"/>
      <c r="D1820" s="3681"/>
      <c r="E1820" s="3681"/>
      <c r="F1820" s="3681"/>
      <c r="G1820" s="3681"/>
      <c r="H1820" s="3392"/>
      <c r="I1820" s="3683"/>
      <c r="J1820" s="3684"/>
      <c r="K1820" s="1974"/>
      <c r="L1820" s="774"/>
      <c r="M1820" s="767"/>
      <c r="DF1820" s="818"/>
      <c r="DG1820" s="772" t="str">
        <f t="shared" si="44"/>
        <v/>
      </c>
      <c r="DH1820" s="832">
        <v>1910</v>
      </c>
    </row>
    <row r="1821" spans="1:112" s="760" customFormat="1" ht="12.75" hidden="1" customHeight="1" x14ac:dyDescent="0.15">
      <c r="A1821" s="774"/>
      <c r="B1821" s="3391"/>
      <c r="C1821" s="3681"/>
      <c r="D1821" s="3681"/>
      <c r="E1821" s="3681"/>
      <c r="F1821" s="3681"/>
      <c r="G1821" s="3681"/>
      <c r="H1821" s="3392"/>
      <c r="I1821" s="3683"/>
      <c r="J1821" s="3684"/>
      <c r="K1821" s="1974"/>
      <c r="L1821" s="774"/>
      <c r="M1821" s="767"/>
      <c r="DF1821" s="818"/>
      <c r="DG1821" s="772" t="str">
        <f t="shared" si="44"/>
        <v/>
      </c>
      <c r="DH1821" s="832">
        <v>1911</v>
      </c>
    </row>
    <row r="1822" spans="1:112" s="760" customFormat="1" ht="12" hidden="1" customHeight="1" x14ac:dyDescent="0.15">
      <c r="A1822" s="774"/>
      <c r="B1822" s="3391"/>
      <c r="C1822" s="3681"/>
      <c r="D1822" s="3681"/>
      <c r="E1822" s="3681"/>
      <c r="F1822" s="3681"/>
      <c r="G1822" s="3681"/>
      <c r="H1822" s="3392"/>
      <c r="I1822" s="3683"/>
      <c r="J1822" s="3684"/>
      <c r="K1822" s="1974"/>
      <c r="L1822" s="774"/>
      <c r="M1822" s="767"/>
      <c r="DF1822" s="818"/>
      <c r="DG1822" s="772" t="str">
        <f t="shared" si="44"/>
        <v/>
      </c>
      <c r="DH1822" s="832">
        <v>1912</v>
      </c>
    </row>
    <row r="1823" spans="1:112" s="760" customFormat="1" ht="12" hidden="1" customHeight="1" x14ac:dyDescent="0.15">
      <c r="A1823" s="774"/>
      <c r="B1823" s="3391"/>
      <c r="C1823" s="3681"/>
      <c r="D1823" s="3681"/>
      <c r="E1823" s="3681"/>
      <c r="F1823" s="3681"/>
      <c r="G1823" s="3681"/>
      <c r="H1823" s="3392"/>
      <c r="I1823" s="3683"/>
      <c r="J1823" s="3684"/>
      <c r="K1823" s="1974"/>
      <c r="L1823" s="774"/>
      <c r="M1823" s="767"/>
      <c r="DF1823" s="818"/>
      <c r="DG1823" s="772" t="str">
        <f t="shared" si="44"/>
        <v/>
      </c>
      <c r="DH1823" s="832">
        <v>1913</v>
      </c>
    </row>
    <row r="1824" spans="1:112" s="760" customFormat="1" ht="12" hidden="1" customHeight="1" x14ac:dyDescent="0.15">
      <c r="A1824" s="774"/>
      <c r="B1824" s="3391"/>
      <c r="C1824" s="3681"/>
      <c r="D1824" s="3681"/>
      <c r="E1824" s="3681"/>
      <c r="F1824" s="3681"/>
      <c r="G1824" s="3681"/>
      <c r="H1824" s="3392"/>
      <c r="I1824" s="3683"/>
      <c r="J1824" s="3684"/>
      <c r="K1824" s="1974"/>
      <c r="L1824" s="774"/>
      <c r="M1824" s="767"/>
      <c r="DF1824" s="818"/>
      <c r="DG1824" s="772" t="str">
        <f t="shared" si="44"/>
        <v/>
      </c>
      <c r="DH1824" s="832">
        <v>1914</v>
      </c>
    </row>
    <row r="1825" spans="1:112" s="760" customFormat="1" ht="12" hidden="1" customHeight="1" x14ac:dyDescent="0.15">
      <c r="A1825" s="774"/>
      <c r="B1825" s="3391"/>
      <c r="C1825" s="3681"/>
      <c r="D1825" s="3681"/>
      <c r="E1825" s="3681"/>
      <c r="F1825" s="3681"/>
      <c r="G1825" s="3681"/>
      <c r="H1825" s="3392"/>
      <c r="I1825" s="3683"/>
      <c r="J1825" s="3684"/>
      <c r="K1825" s="1974"/>
      <c r="L1825" s="774"/>
      <c r="M1825" s="767"/>
      <c r="DF1825" s="818"/>
      <c r="DG1825" s="772" t="str">
        <f t="shared" si="44"/>
        <v/>
      </c>
      <c r="DH1825" s="832">
        <v>1915</v>
      </c>
    </row>
    <row r="1826" spans="1:112" s="760" customFormat="1" ht="12" hidden="1" customHeight="1" x14ac:dyDescent="0.15">
      <c r="A1826" s="774"/>
      <c r="B1826" s="3391"/>
      <c r="C1826" s="3681"/>
      <c r="D1826" s="3681"/>
      <c r="E1826" s="3681"/>
      <c r="F1826" s="3681"/>
      <c r="G1826" s="3681"/>
      <c r="H1826" s="3392"/>
      <c r="I1826" s="3683"/>
      <c r="J1826" s="3684"/>
      <c r="K1826" s="1974"/>
      <c r="L1826" s="774"/>
      <c r="M1826" s="767"/>
      <c r="DF1826" s="818"/>
      <c r="DG1826" s="772" t="str">
        <f t="shared" si="44"/>
        <v/>
      </c>
      <c r="DH1826" s="832">
        <v>1916</v>
      </c>
    </row>
    <row r="1827" spans="1:112" s="760" customFormat="1" ht="12" hidden="1" customHeight="1" x14ac:dyDescent="0.15">
      <c r="A1827" s="774"/>
      <c r="B1827" s="3391"/>
      <c r="C1827" s="3681"/>
      <c r="D1827" s="3681"/>
      <c r="E1827" s="3681"/>
      <c r="F1827" s="3681"/>
      <c r="G1827" s="3681"/>
      <c r="H1827" s="3392"/>
      <c r="I1827" s="3683"/>
      <c r="J1827" s="3684"/>
      <c r="K1827" s="1974"/>
      <c r="L1827" s="774"/>
      <c r="M1827" s="767"/>
      <c r="DF1827" s="818"/>
      <c r="DG1827" s="772" t="str">
        <f t="shared" si="44"/>
        <v/>
      </c>
      <c r="DH1827" s="832">
        <v>1917</v>
      </c>
    </row>
    <row r="1828" spans="1:112" s="760" customFormat="1" ht="12" hidden="1" customHeight="1" x14ac:dyDescent="0.15">
      <c r="A1828" s="774"/>
      <c r="B1828" s="3391"/>
      <c r="C1828" s="3681"/>
      <c r="D1828" s="3681"/>
      <c r="E1828" s="3681"/>
      <c r="F1828" s="3681"/>
      <c r="G1828" s="3681"/>
      <c r="H1828" s="3392"/>
      <c r="I1828" s="3683"/>
      <c r="J1828" s="3684"/>
      <c r="K1828" s="1974"/>
      <c r="L1828" s="774"/>
      <c r="M1828" s="767"/>
      <c r="DF1828" s="818"/>
      <c r="DG1828" s="772" t="str">
        <f t="shared" si="44"/>
        <v/>
      </c>
      <c r="DH1828" s="832">
        <v>1918</v>
      </c>
    </row>
    <row r="1829" spans="1:112" s="760" customFormat="1" ht="12" hidden="1" customHeight="1" x14ac:dyDescent="0.15">
      <c r="A1829" s="774"/>
      <c r="B1829" s="3391"/>
      <c r="C1829" s="3681"/>
      <c r="D1829" s="3681"/>
      <c r="E1829" s="3681"/>
      <c r="F1829" s="3681"/>
      <c r="G1829" s="3681"/>
      <c r="H1829" s="3392"/>
      <c r="I1829" s="3683"/>
      <c r="J1829" s="3684"/>
      <c r="K1829" s="1974"/>
      <c r="L1829" s="774"/>
      <c r="M1829" s="767"/>
      <c r="DF1829" s="818"/>
      <c r="DG1829" s="772" t="str">
        <f t="shared" si="44"/>
        <v/>
      </c>
      <c r="DH1829" s="832">
        <v>1919</v>
      </c>
    </row>
    <row r="1830" spans="1:112" s="760" customFormat="1" ht="12" hidden="1" customHeight="1" x14ac:dyDescent="0.15">
      <c r="A1830" s="774"/>
      <c r="B1830" s="3391"/>
      <c r="C1830" s="3681"/>
      <c r="D1830" s="3681"/>
      <c r="E1830" s="3681"/>
      <c r="F1830" s="3681"/>
      <c r="G1830" s="3681"/>
      <c r="H1830" s="3392"/>
      <c r="I1830" s="3683"/>
      <c r="J1830" s="3684"/>
      <c r="K1830" s="1974"/>
      <c r="L1830" s="774"/>
      <c r="M1830" s="767"/>
      <c r="DF1830" s="818"/>
      <c r="DG1830" s="772" t="str">
        <f t="shared" si="44"/>
        <v/>
      </c>
      <c r="DH1830" s="832">
        <v>1920</v>
      </c>
    </row>
    <row r="1831" spans="1:112" s="760" customFormat="1" ht="12.75" hidden="1" customHeight="1" x14ac:dyDescent="0.15">
      <c r="A1831" s="774"/>
      <c r="B1831" s="3391"/>
      <c r="C1831" s="3681"/>
      <c r="D1831" s="3681"/>
      <c r="E1831" s="3681"/>
      <c r="F1831" s="3681"/>
      <c r="G1831" s="3681"/>
      <c r="H1831" s="3392"/>
      <c r="I1831" s="3683"/>
      <c r="J1831" s="3684"/>
      <c r="K1831" s="1974"/>
      <c r="L1831" s="774"/>
      <c r="M1831" s="767"/>
      <c r="DF1831" s="818"/>
      <c r="DG1831" s="772" t="str">
        <f t="shared" si="44"/>
        <v/>
      </c>
      <c r="DH1831" s="832">
        <v>1921</v>
      </c>
    </row>
    <row r="1832" spans="1:112" s="760" customFormat="1" ht="12" hidden="1" customHeight="1" x14ac:dyDescent="0.15">
      <c r="A1832" s="774"/>
      <c r="B1832" s="3391"/>
      <c r="C1832" s="3681"/>
      <c r="D1832" s="3681"/>
      <c r="E1832" s="3681"/>
      <c r="F1832" s="3681"/>
      <c r="G1832" s="3681"/>
      <c r="H1832" s="3392"/>
      <c r="I1832" s="3683"/>
      <c r="J1832" s="3684"/>
      <c r="K1832" s="1974"/>
      <c r="L1832" s="774"/>
      <c r="M1832" s="767"/>
      <c r="DF1832" s="818"/>
      <c r="DG1832" s="772" t="str">
        <f t="shared" si="44"/>
        <v/>
      </c>
      <c r="DH1832" s="832">
        <v>1922</v>
      </c>
    </row>
    <row r="1833" spans="1:112" s="760" customFormat="1" ht="12" hidden="1" customHeight="1" x14ac:dyDescent="0.15">
      <c r="A1833" s="774"/>
      <c r="B1833" s="3391"/>
      <c r="C1833" s="3681"/>
      <c r="D1833" s="3681"/>
      <c r="E1833" s="3681"/>
      <c r="F1833" s="3681"/>
      <c r="G1833" s="3681"/>
      <c r="H1833" s="3392"/>
      <c r="I1833" s="3683"/>
      <c r="J1833" s="3684"/>
      <c r="K1833" s="1974"/>
      <c r="L1833" s="774"/>
      <c r="M1833" s="767"/>
      <c r="DF1833" s="818"/>
      <c r="DG1833" s="772" t="str">
        <f t="shared" si="44"/>
        <v/>
      </c>
      <c r="DH1833" s="832">
        <v>1923</v>
      </c>
    </row>
    <row r="1834" spans="1:112" s="760" customFormat="1" ht="12" hidden="1" customHeight="1" x14ac:dyDescent="0.15">
      <c r="A1834" s="774"/>
      <c r="B1834" s="3391"/>
      <c r="C1834" s="3681"/>
      <c r="D1834" s="3681"/>
      <c r="E1834" s="3681"/>
      <c r="F1834" s="3681"/>
      <c r="G1834" s="3681"/>
      <c r="H1834" s="3392"/>
      <c r="I1834" s="3683"/>
      <c r="J1834" s="3684"/>
      <c r="K1834" s="1974"/>
      <c r="L1834" s="774"/>
      <c r="M1834" s="767"/>
      <c r="DF1834" s="818"/>
      <c r="DG1834" s="772" t="str">
        <f t="shared" si="44"/>
        <v/>
      </c>
      <c r="DH1834" s="832">
        <v>1924</v>
      </c>
    </row>
    <row r="1835" spans="1:112" s="760" customFormat="1" ht="12" hidden="1" customHeight="1" x14ac:dyDescent="0.15">
      <c r="A1835" s="774"/>
      <c r="B1835" s="3391"/>
      <c r="C1835" s="3681"/>
      <c r="D1835" s="3681"/>
      <c r="E1835" s="3681"/>
      <c r="F1835" s="3681"/>
      <c r="G1835" s="3681"/>
      <c r="H1835" s="3392"/>
      <c r="I1835" s="3683"/>
      <c r="J1835" s="3684"/>
      <c r="K1835" s="1974"/>
      <c r="L1835" s="774"/>
      <c r="M1835" s="767"/>
      <c r="DF1835" s="818"/>
      <c r="DG1835" s="772" t="str">
        <f t="shared" si="44"/>
        <v/>
      </c>
      <c r="DH1835" s="832">
        <v>1925</v>
      </c>
    </row>
    <row r="1836" spans="1:112" s="760" customFormat="1" ht="12" hidden="1" customHeight="1" x14ac:dyDescent="0.15">
      <c r="A1836" s="774"/>
      <c r="B1836" s="3391"/>
      <c r="C1836" s="3681"/>
      <c r="D1836" s="3681"/>
      <c r="E1836" s="3681"/>
      <c r="F1836" s="3681"/>
      <c r="G1836" s="3681"/>
      <c r="H1836" s="3392"/>
      <c r="I1836" s="3683"/>
      <c r="J1836" s="3684"/>
      <c r="K1836" s="1974"/>
      <c r="L1836" s="774"/>
      <c r="M1836" s="767"/>
      <c r="DF1836" s="818"/>
      <c r="DG1836" s="772" t="str">
        <f t="shared" si="44"/>
        <v/>
      </c>
      <c r="DH1836" s="832">
        <v>1926</v>
      </c>
    </row>
    <row r="1837" spans="1:112" s="760" customFormat="1" ht="12" hidden="1" customHeight="1" x14ac:dyDescent="0.15">
      <c r="A1837" s="774"/>
      <c r="B1837" s="3391"/>
      <c r="C1837" s="3681"/>
      <c r="D1837" s="3681"/>
      <c r="E1837" s="3681"/>
      <c r="F1837" s="3681"/>
      <c r="G1837" s="3681"/>
      <c r="H1837" s="3392"/>
      <c r="I1837" s="3683"/>
      <c r="J1837" s="3684"/>
      <c r="K1837" s="1974"/>
      <c r="L1837" s="774"/>
      <c r="M1837" s="767"/>
      <c r="DF1837" s="818"/>
      <c r="DG1837" s="772" t="str">
        <f t="shared" si="44"/>
        <v/>
      </c>
      <c r="DH1837" s="832">
        <v>1927</v>
      </c>
    </row>
    <row r="1838" spans="1:112" s="760" customFormat="1" ht="12" hidden="1" customHeight="1" x14ac:dyDescent="0.15">
      <c r="A1838" s="774"/>
      <c r="B1838" s="3391"/>
      <c r="C1838" s="3681"/>
      <c r="D1838" s="3681"/>
      <c r="E1838" s="3681"/>
      <c r="F1838" s="3681"/>
      <c r="G1838" s="3681"/>
      <c r="H1838" s="3392"/>
      <c r="I1838" s="3683"/>
      <c r="J1838" s="3684"/>
      <c r="K1838" s="1974"/>
      <c r="L1838" s="774"/>
      <c r="M1838" s="767"/>
      <c r="DF1838" s="818"/>
      <c r="DG1838" s="772" t="str">
        <f t="shared" si="44"/>
        <v/>
      </c>
      <c r="DH1838" s="832">
        <v>1928</v>
      </c>
    </row>
    <row r="1839" spans="1:112" s="760" customFormat="1" ht="12" hidden="1" customHeight="1" x14ac:dyDescent="0.15">
      <c r="A1839" s="774"/>
      <c r="B1839" s="3391"/>
      <c r="C1839" s="3681"/>
      <c r="D1839" s="3681"/>
      <c r="E1839" s="3681"/>
      <c r="F1839" s="3681"/>
      <c r="G1839" s="3681"/>
      <c r="H1839" s="3392"/>
      <c r="I1839" s="3683"/>
      <c r="J1839" s="3684"/>
      <c r="K1839" s="1974"/>
      <c r="L1839" s="774"/>
      <c r="M1839" s="767"/>
      <c r="DF1839" s="818"/>
      <c r="DG1839" s="772" t="str">
        <f t="shared" si="44"/>
        <v/>
      </c>
      <c r="DH1839" s="832">
        <v>1929</v>
      </c>
    </row>
    <row r="1840" spans="1:112" s="760" customFormat="1" ht="12" hidden="1" customHeight="1" x14ac:dyDescent="0.15">
      <c r="A1840" s="774"/>
      <c r="B1840" s="3391"/>
      <c r="C1840" s="3681"/>
      <c r="D1840" s="3681"/>
      <c r="E1840" s="3681"/>
      <c r="F1840" s="3681"/>
      <c r="G1840" s="3681"/>
      <c r="H1840" s="3392"/>
      <c r="I1840" s="3683"/>
      <c r="J1840" s="3684"/>
      <c r="K1840" s="1974"/>
      <c r="L1840" s="774"/>
      <c r="M1840" s="767"/>
      <c r="DF1840" s="818"/>
      <c r="DG1840" s="772" t="str">
        <f t="shared" si="44"/>
        <v/>
      </c>
      <c r="DH1840" s="832">
        <v>1930</v>
      </c>
    </row>
    <row r="1841" spans="1:112" s="760" customFormat="1" ht="12" hidden="1" customHeight="1" x14ac:dyDescent="0.15">
      <c r="A1841" s="774"/>
      <c r="B1841" s="3391"/>
      <c r="C1841" s="3681"/>
      <c r="D1841" s="3681"/>
      <c r="E1841" s="3681"/>
      <c r="F1841" s="3681"/>
      <c r="G1841" s="3681"/>
      <c r="H1841" s="3392"/>
      <c r="I1841" s="3683"/>
      <c r="J1841" s="3684"/>
      <c r="K1841" s="1974"/>
      <c r="L1841" s="774"/>
      <c r="M1841" s="767"/>
      <c r="DF1841" s="818"/>
      <c r="DG1841" s="772" t="str">
        <f t="shared" si="44"/>
        <v/>
      </c>
      <c r="DH1841" s="832">
        <v>1931</v>
      </c>
    </row>
    <row r="1842" spans="1:112" s="760" customFormat="1" ht="12" hidden="1" customHeight="1" x14ac:dyDescent="0.15">
      <c r="A1842" s="774"/>
      <c r="B1842" s="3391"/>
      <c r="C1842" s="3681"/>
      <c r="D1842" s="3681"/>
      <c r="E1842" s="3681"/>
      <c r="F1842" s="3681"/>
      <c r="G1842" s="3681"/>
      <c r="H1842" s="3392"/>
      <c r="I1842" s="3683"/>
      <c r="J1842" s="3684"/>
      <c r="K1842" s="1974"/>
      <c r="L1842" s="774"/>
      <c r="M1842" s="767"/>
      <c r="DF1842" s="818"/>
      <c r="DG1842" s="772" t="str">
        <f t="shared" si="44"/>
        <v/>
      </c>
      <c r="DH1842" s="832">
        <v>1932</v>
      </c>
    </row>
    <row r="1843" spans="1:112" s="760" customFormat="1" ht="12" hidden="1" customHeight="1" x14ac:dyDescent="0.15">
      <c r="A1843" s="774"/>
      <c r="B1843" s="3391"/>
      <c r="C1843" s="3681"/>
      <c r="D1843" s="3681"/>
      <c r="E1843" s="3681"/>
      <c r="F1843" s="3681"/>
      <c r="G1843" s="3681"/>
      <c r="H1843" s="3392"/>
      <c r="I1843" s="3683"/>
      <c r="J1843" s="3684"/>
      <c r="K1843" s="1974"/>
      <c r="L1843" s="774"/>
      <c r="M1843" s="767"/>
      <c r="DF1843" s="818"/>
      <c r="DG1843" s="772" t="str">
        <f t="shared" ref="DG1843:DG1906" si="45">IF(COUNTA(A1843:M1843)&gt;0,DH1843,"")</f>
        <v/>
      </c>
      <c r="DH1843" s="832">
        <v>1933</v>
      </c>
    </row>
    <row r="1844" spans="1:112" s="760" customFormat="1" ht="12" hidden="1" customHeight="1" x14ac:dyDescent="0.15">
      <c r="A1844" s="774"/>
      <c r="B1844" s="3391"/>
      <c r="C1844" s="3681"/>
      <c r="D1844" s="3681"/>
      <c r="E1844" s="3681"/>
      <c r="F1844" s="3681"/>
      <c r="G1844" s="3681"/>
      <c r="H1844" s="3392"/>
      <c r="I1844" s="3683"/>
      <c r="J1844" s="3684"/>
      <c r="K1844" s="1974"/>
      <c r="L1844" s="774"/>
      <c r="M1844" s="767"/>
      <c r="DF1844" s="818"/>
      <c r="DG1844" s="772" t="str">
        <f t="shared" si="45"/>
        <v/>
      </c>
      <c r="DH1844" s="832">
        <v>1934</v>
      </c>
    </row>
    <row r="1845" spans="1:112" s="760" customFormat="1" ht="12" hidden="1" customHeight="1" x14ac:dyDescent="0.15">
      <c r="A1845" s="774"/>
      <c r="B1845" s="3391"/>
      <c r="C1845" s="3681"/>
      <c r="D1845" s="3681"/>
      <c r="E1845" s="3681"/>
      <c r="F1845" s="3681"/>
      <c r="G1845" s="3681"/>
      <c r="H1845" s="3392"/>
      <c r="I1845" s="3683"/>
      <c r="J1845" s="3684"/>
      <c r="K1845" s="1974"/>
      <c r="L1845" s="774"/>
      <c r="M1845" s="767"/>
      <c r="DF1845" s="818"/>
      <c r="DG1845" s="772" t="str">
        <f t="shared" si="45"/>
        <v/>
      </c>
      <c r="DH1845" s="832">
        <v>1935</v>
      </c>
    </row>
    <row r="1846" spans="1:112" s="760" customFormat="1" ht="12" hidden="1" customHeight="1" x14ac:dyDescent="0.15">
      <c r="A1846" s="774"/>
      <c r="B1846" s="3391"/>
      <c r="C1846" s="3681"/>
      <c r="D1846" s="3681"/>
      <c r="E1846" s="3681"/>
      <c r="F1846" s="3681"/>
      <c r="G1846" s="3681"/>
      <c r="H1846" s="3392"/>
      <c r="I1846" s="3683"/>
      <c r="J1846" s="3684"/>
      <c r="K1846" s="1974"/>
      <c r="L1846" s="774"/>
      <c r="M1846" s="767"/>
      <c r="DF1846" s="818"/>
      <c r="DG1846" s="772" t="str">
        <f t="shared" si="45"/>
        <v/>
      </c>
      <c r="DH1846" s="832">
        <v>1936</v>
      </c>
    </row>
    <row r="1847" spans="1:112" s="760" customFormat="1" ht="12" hidden="1" customHeight="1" x14ac:dyDescent="0.15">
      <c r="A1847" s="774"/>
      <c r="B1847" s="3391"/>
      <c r="C1847" s="3681"/>
      <c r="D1847" s="3681"/>
      <c r="E1847" s="3681"/>
      <c r="F1847" s="3681"/>
      <c r="G1847" s="3681"/>
      <c r="H1847" s="3392"/>
      <c r="I1847" s="3683"/>
      <c r="J1847" s="3684"/>
      <c r="K1847" s="1974"/>
      <c r="L1847" s="774"/>
      <c r="M1847" s="767"/>
      <c r="DF1847" s="818"/>
      <c r="DG1847" s="772" t="str">
        <f t="shared" si="45"/>
        <v/>
      </c>
      <c r="DH1847" s="832">
        <v>1937</v>
      </c>
    </row>
    <row r="1848" spans="1:112" s="760" customFormat="1" ht="12" hidden="1" customHeight="1" x14ac:dyDescent="0.15">
      <c r="A1848" s="774"/>
      <c r="B1848" s="3391"/>
      <c r="C1848" s="3681"/>
      <c r="D1848" s="3681"/>
      <c r="E1848" s="3681"/>
      <c r="F1848" s="3681"/>
      <c r="G1848" s="3681"/>
      <c r="H1848" s="3392"/>
      <c r="I1848" s="3683"/>
      <c r="J1848" s="3684"/>
      <c r="K1848" s="1974"/>
      <c r="L1848" s="774"/>
      <c r="M1848" s="767"/>
      <c r="DF1848" s="818"/>
      <c r="DG1848" s="772" t="str">
        <f t="shared" si="45"/>
        <v/>
      </c>
      <c r="DH1848" s="832">
        <v>1938</v>
      </c>
    </row>
    <row r="1849" spans="1:112" s="760" customFormat="1" ht="12.75" hidden="1" customHeight="1" x14ac:dyDescent="0.15">
      <c r="A1849" s="774"/>
      <c r="B1849" s="3391"/>
      <c r="C1849" s="3681"/>
      <c r="D1849" s="3681"/>
      <c r="E1849" s="3681"/>
      <c r="F1849" s="3681"/>
      <c r="G1849" s="3681"/>
      <c r="H1849" s="3392"/>
      <c r="I1849" s="3683"/>
      <c r="J1849" s="3684"/>
      <c r="K1849" s="1974"/>
      <c r="L1849" s="774"/>
      <c r="M1849" s="767"/>
      <c r="DF1849" s="818"/>
      <c r="DG1849" s="772" t="str">
        <f t="shared" si="45"/>
        <v/>
      </c>
      <c r="DH1849" s="832">
        <v>1939</v>
      </c>
    </row>
    <row r="1850" spans="1:112" s="760" customFormat="1" ht="12" hidden="1" customHeight="1" x14ac:dyDescent="0.15">
      <c r="A1850" s="774"/>
      <c r="B1850" s="3391"/>
      <c r="C1850" s="3681"/>
      <c r="D1850" s="3681"/>
      <c r="E1850" s="3681"/>
      <c r="F1850" s="3681"/>
      <c r="G1850" s="3681"/>
      <c r="H1850" s="3392"/>
      <c r="I1850" s="3683"/>
      <c r="J1850" s="3684"/>
      <c r="K1850" s="1974"/>
      <c r="L1850" s="774"/>
      <c r="M1850" s="767"/>
      <c r="DF1850" s="818"/>
      <c r="DG1850" s="772" t="str">
        <f t="shared" si="45"/>
        <v/>
      </c>
      <c r="DH1850" s="832">
        <v>1940</v>
      </c>
    </row>
    <row r="1851" spans="1:112" s="760" customFormat="1" ht="12" hidden="1" customHeight="1" x14ac:dyDescent="0.15">
      <c r="A1851" s="774"/>
      <c r="B1851" s="3391"/>
      <c r="C1851" s="3681"/>
      <c r="D1851" s="3681"/>
      <c r="E1851" s="3681"/>
      <c r="F1851" s="3681"/>
      <c r="G1851" s="3681"/>
      <c r="H1851" s="3392"/>
      <c r="I1851" s="3683"/>
      <c r="J1851" s="3684"/>
      <c r="K1851" s="1974"/>
      <c r="L1851" s="774"/>
      <c r="M1851" s="767"/>
      <c r="DF1851" s="818"/>
      <c r="DG1851" s="772" t="str">
        <f t="shared" si="45"/>
        <v/>
      </c>
      <c r="DH1851" s="832">
        <v>1941</v>
      </c>
    </row>
    <row r="1852" spans="1:112" s="760" customFormat="1" ht="12" hidden="1" customHeight="1" x14ac:dyDescent="0.15">
      <c r="A1852" s="774"/>
      <c r="B1852" s="3391"/>
      <c r="C1852" s="3681"/>
      <c r="D1852" s="3681"/>
      <c r="E1852" s="3681"/>
      <c r="F1852" s="3681"/>
      <c r="G1852" s="3681"/>
      <c r="H1852" s="3392"/>
      <c r="I1852" s="3683"/>
      <c r="J1852" s="3684"/>
      <c r="K1852" s="1974"/>
      <c r="L1852" s="774"/>
      <c r="M1852" s="767"/>
      <c r="DF1852" s="818"/>
      <c r="DG1852" s="772" t="str">
        <f t="shared" si="45"/>
        <v/>
      </c>
      <c r="DH1852" s="832">
        <v>1942</v>
      </c>
    </row>
    <row r="1853" spans="1:112" s="760" customFormat="1" ht="12" hidden="1" customHeight="1" x14ac:dyDescent="0.15">
      <c r="A1853" s="774"/>
      <c r="B1853" s="3391"/>
      <c r="C1853" s="3681"/>
      <c r="D1853" s="3681"/>
      <c r="E1853" s="3681"/>
      <c r="F1853" s="3681"/>
      <c r="G1853" s="3681"/>
      <c r="H1853" s="3392"/>
      <c r="I1853" s="3683"/>
      <c r="J1853" s="3684"/>
      <c r="K1853" s="1974"/>
      <c r="L1853" s="774"/>
      <c r="M1853" s="767"/>
      <c r="DF1853" s="818"/>
      <c r="DG1853" s="772" t="str">
        <f t="shared" si="45"/>
        <v/>
      </c>
      <c r="DH1853" s="832">
        <v>1943</v>
      </c>
    </row>
    <row r="1854" spans="1:112" s="760" customFormat="1" ht="12" hidden="1" customHeight="1" x14ac:dyDescent="0.15">
      <c r="A1854" s="774"/>
      <c r="B1854" s="3391"/>
      <c r="C1854" s="3681"/>
      <c r="D1854" s="3681"/>
      <c r="E1854" s="3681"/>
      <c r="F1854" s="3681"/>
      <c r="G1854" s="3681"/>
      <c r="H1854" s="3392"/>
      <c r="I1854" s="3683"/>
      <c r="J1854" s="3684"/>
      <c r="K1854" s="1974"/>
      <c r="L1854" s="774"/>
      <c r="M1854" s="767"/>
      <c r="DF1854" s="818"/>
      <c r="DG1854" s="772" t="str">
        <f t="shared" si="45"/>
        <v/>
      </c>
      <c r="DH1854" s="832">
        <v>1944</v>
      </c>
    </row>
    <row r="1855" spans="1:112" s="760" customFormat="1" ht="12" hidden="1" customHeight="1" x14ac:dyDescent="0.15">
      <c r="A1855" s="774"/>
      <c r="B1855" s="3391"/>
      <c r="C1855" s="3681"/>
      <c r="D1855" s="3681"/>
      <c r="E1855" s="3681"/>
      <c r="F1855" s="3681"/>
      <c r="G1855" s="3681"/>
      <c r="H1855" s="3392"/>
      <c r="I1855" s="3683"/>
      <c r="J1855" s="3684"/>
      <c r="K1855" s="1974"/>
      <c r="L1855" s="774"/>
      <c r="M1855" s="767"/>
      <c r="DF1855" s="818"/>
      <c r="DG1855" s="772" t="str">
        <f t="shared" si="45"/>
        <v/>
      </c>
      <c r="DH1855" s="832">
        <v>1945</v>
      </c>
    </row>
    <row r="1856" spans="1:112" s="760" customFormat="1" ht="12" hidden="1" customHeight="1" x14ac:dyDescent="0.15">
      <c r="A1856" s="774"/>
      <c r="B1856" s="3391"/>
      <c r="C1856" s="3681"/>
      <c r="D1856" s="3681"/>
      <c r="E1856" s="3681"/>
      <c r="F1856" s="3681"/>
      <c r="G1856" s="3681"/>
      <c r="H1856" s="3392"/>
      <c r="I1856" s="3683"/>
      <c r="J1856" s="3684"/>
      <c r="K1856" s="1974"/>
      <c r="L1856" s="774"/>
      <c r="M1856" s="767"/>
      <c r="DF1856" s="818"/>
      <c r="DG1856" s="772" t="str">
        <f t="shared" si="45"/>
        <v/>
      </c>
      <c r="DH1856" s="832">
        <v>1946</v>
      </c>
    </row>
    <row r="1857" spans="1:112" s="760" customFormat="1" ht="12" hidden="1" customHeight="1" x14ac:dyDescent="0.15">
      <c r="A1857" s="774"/>
      <c r="B1857" s="3391"/>
      <c r="C1857" s="3681"/>
      <c r="D1857" s="3681"/>
      <c r="E1857" s="3681"/>
      <c r="F1857" s="3681"/>
      <c r="G1857" s="3681"/>
      <c r="H1857" s="3392"/>
      <c r="I1857" s="3683"/>
      <c r="J1857" s="3684"/>
      <c r="K1857" s="1974"/>
      <c r="L1857" s="774"/>
      <c r="M1857" s="767"/>
      <c r="DF1857" s="818"/>
      <c r="DG1857" s="772" t="str">
        <f t="shared" si="45"/>
        <v/>
      </c>
      <c r="DH1857" s="832">
        <v>1947</v>
      </c>
    </row>
    <row r="1858" spans="1:112" s="760" customFormat="1" ht="12" hidden="1" customHeight="1" x14ac:dyDescent="0.15">
      <c r="A1858" s="774"/>
      <c r="B1858" s="3391"/>
      <c r="C1858" s="3681"/>
      <c r="D1858" s="3681"/>
      <c r="E1858" s="3681"/>
      <c r="F1858" s="3681"/>
      <c r="G1858" s="3681"/>
      <c r="H1858" s="3392"/>
      <c r="I1858" s="3683"/>
      <c r="J1858" s="3684"/>
      <c r="K1858" s="1974"/>
      <c r="L1858" s="774"/>
      <c r="M1858" s="767"/>
      <c r="DF1858" s="818"/>
      <c r="DG1858" s="772" t="str">
        <f t="shared" si="45"/>
        <v/>
      </c>
      <c r="DH1858" s="832">
        <v>1948</v>
      </c>
    </row>
    <row r="1859" spans="1:112" s="760" customFormat="1" ht="12.75" hidden="1" customHeight="1" x14ac:dyDescent="0.15">
      <c r="A1859" s="774"/>
      <c r="B1859" s="3391"/>
      <c r="C1859" s="3681"/>
      <c r="D1859" s="3681"/>
      <c r="E1859" s="3681"/>
      <c r="F1859" s="3681"/>
      <c r="G1859" s="3681"/>
      <c r="H1859" s="3392"/>
      <c r="I1859" s="3683"/>
      <c r="J1859" s="3684"/>
      <c r="K1859" s="1974"/>
      <c r="L1859" s="774"/>
      <c r="M1859" s="767"/>
      <c r="DF1859" s="818"/>
      <c r="DG1859" s="772" t="str">
        <f t="shared" si="45"/>
        <v/>
      </c>
      <c r="DH1859" s="832">
        <v>1949</v>
      </c>
    </row>
    <row r="1860" spans="1:112" s="760" customFormat="1" ht="12" hidden="1" customHeight="1" x14ac:dyDescent="0.15">
      <c r="A1860" s="774"/>
      <c r="B1860" s="3391"/>
      <c r="C1860" s="3681"/>
      <c r="D1860" s="3681"/>
      <c r="E1860" s="3681"/>
      <c r="F1860" s="3681"/>
      <c r="G1860" s="3681"/>
      <c r="H1860" s="3392"/>
      <c r="I1860" s="3683"/>
      <c r="J1860" s="3684"/>
      <c r="K1860" s="1974"/>
      <c r="L1860" s="774"/>
      <c r="M1860" s="767"/>
      <c r="DF1860" s="818"/>
      <c r="DG1860" s="772" t="str">
        <f t="shared" si="45"/>
        <v/>
      </c>
      <c r="DH1860" s="832">
        <v>1950</v>
      </c>
    </row>
    <row r="1861" spans="1:112" s="760" customFormat="1" ht="12" hidden="1" customHeight="1" x14ac:dyDescent="0.15">
      <c r="A1861" s="774"/>
      <c r="B1861" s="3391"/>
      <c r="C1861" s="3681"/>
      <c r="D1861" s="3681"/>
      <c r="E1861" s="3681"/>
      <c r="F1861" s="3681"/>
      <c r="G1861" s="3681"/>
      <c r="H1861" s="3392"/>
      <c r="I1861" s="3683"/>
      <c r="J1861" s="3684"/>
      <c r="K1861" s="1974"/>
      <c r="L1861" s="774"/>
      <c r="M1861" s="767"/>
      <c r="DF1861" s="818"/>
      <c r="DG1861" s="772" t="str">
        <f t="shared" si="45"/>
        <v/>
      </c>
      <c r="DH1861" s="832">
        <v>1951</v>
      </c>
    </row>
    <row r="1862" spans="1:112" s="760" customFormat="1" ht="12" hidden="1" customHeight="1" x14ac:dyDescent="0.15">
      <c r="A1862" s="774"/>
      <c r="B1862" s="3391"/>
      <c r="C1862" s="3681"/>
      <c r="D1862" s="3681"/>
      <c r="E1862" s="3681"/>
      <c r="F1862" s="3681"/>
      <c r="G1862" s="3681"/>
      <c r="H1862" s="3392"/>
      <c r="I1862" s="3683"/>
      <c r="J1862" s="3684"/>
      <c r="K1862" s="1974"/>
      <c r="L1862" s="774"/>
      <c r="M1862" s="767"/>
      <c r="DF1862" s="818"/>
      <c r="DG1862" s="772" t="str">
        <f t="shared" si="45"/>
        <v/>
      </c>
      <c r="DH1862" s="832">
        <v>1952</v>
      </c>
    </row>
    <row r="1863" spans="1:112" s="760" customFormat="1" ht="12" hidden="1" customHeight="1" x14ac:dyDescent="0.15">
      <c r="A1863" s="774"/>
      <c r="B1863" s="3391"/>
      <c r="C1863" s="3681"/>
      <c r="D1863" s="3681"/>
      <c r="E1863" s="3681"/>
      <c r="F1863" s="3681"/>
      <c r="G1863" s="3681"/>
      <c r="H1863" s="3392"/>
      <c r="I1863" s="3683"/>
      <c r="J1863" s="3684"/>
      <c r="K1863" s="1974"/>
      <c r="L1863" s="774"/>
      <c r="M1863" s="767"/>
      <c r="DF1863" s="818"/>
      <c r="DG1863" s="772" t="str">
        <f t="shared" si="45"/>
        <v/>
      </c>
      <c r="DH1863" s="832">
        <v>1953</v>
      </c>
    </row>
    <row r="1864" spans="1:112" s="760" customFormat="1" ht="12" hidden="1" customHeight="1" x14ac:dyDescent="0.15">
      <c r="A1864" s="774"/>
      <c r="B1864" s="3391"/>
      <c r="C1864" s="3681"/>
      <c r="D1864" s="3681"/>
      <c r="E1864" s="3681"/>
      <c r="F1864" s="3681"/>
      <c r="G1864" s="3681"/>
      <c r="H1864" s="3392"/>
      <c r="I1864" s="3683"/>
      <c r="J1864" s="3684"/>
      <c r="K1864" s="1974"/>
      <c r="L1864" s="774"/>
      <c r="M1864" s="767"/>
      <c r="DF1864" s="818"/>
      <c r="DG1864" s="772" t="str">
        <f t="shared" si="45"/>
        <v/>
      </c>
      <c r="DH1864" s="832">
        <v>1954</v>
      </c>
    </row>
    <row r="1865" spans="1:112" s="760" customFormat="1" ht="12" hidden="1" customHeight="1" x14ac:dyDescent="0.15">
      <c r="A1865" s="774"/>
      <c r="B1865" s="3391"/>
      <c r="C1865" s="3681"/>
      <c r="D1865" s="3681"/>
      <c r="E1865" s="3681"/>
      <c r="F1865" s="3681"/>
      <c r="G1865" s="3681"/>
      <c r="H1865" s="3392"/>
      <c r="I1865" s="3683"/>
      <c r="J1865" s="3684"/>
      <c r="K1865" s="1974"/>
      <c r="L1865" s="774"/>
      <c r="M1865" s="767"/>
      <c r="DF1865" s="818"/>
      <c r="DG1865" s="772" t="str">
        <f t="shared" si="45"/>
        <v/>
      </c>
      <c r="DH1865" s="832">
        <v>1955</v>
      </c>
    </row>
    <row r="1866" spans="1:112" s="760" customFormat="1" ht="12" hidden="1" customHeight="1" x14ac:dyDescent="0.15">
      <c r="A1866" s="774"/>
      <c r="B1866" s="3391"/>
      <c r="C1866" s="3681"/>
      <c r="D1866" s="3681"/>
      <c r="E1866" s="3681"/>
      <c r="F1866" s="3681"/>
      <c r="G1866" s="3681"/>
      <c r="H1866" s="3392"/>
      <c r="I1866" s="3683"/>
      <c r="J1866" s="3684"/>
      <c r="K1866" s="1974"/>
      <c r="L1866" s="774"/>
      <c r="M1866" s="767"/>
      <c r="DF1866" s="818"/>
      <c r="DG1866" s="772" t="str">
        <f t="shared" si="45"/>
        <v/>
      </c>
      <c r="DH1866" s="832">
        <v>1956</v>
      </c>
    </row>
    <row r="1867" spans="1:112" s="760" customFormat="1" ht="12" hidden="1" customHeight="1" x14ac:dyDescent="0.15">
      <c r="A1867" s="774"/>
      <c r="B1867" s="3391"/>
      <c r="C1867" s="3681"/>
      <c r="D1867" s="3681"/>
      <c r="E1867" s="3681"/>
      <c r="F1867" s="3681"/>
      <c r="G1867" s="3681"/>
      <c r="H1867" s="3392"/>
      <c r="I1867" s="3683"/>
      <c r="J1867" s="3684"/>
      <c r="K1867" s="1974"/>
      <c r="L1867" s="774"/>
      <c r="M1867" s="767"/>
      <c r="DF1867" s="818"/>
      <c r="DG1867" s="772" t="str">
        <f t="shared" si="45"/>
        <v/>
      </c>
      <c r="DH1867" s="832">
        <v>1957</v>
      </c>
    </row>
    <row r="1868" spans="1:112" s="760" customFormat="1" ht="12" hidden="1" customHeight="1" x14ac:dyDescent="0.15">
      <c r="A1868" s="774"/>
      <c r="B1868" s="3391"/>
      <c r="C1868" s="3681"/>
      <c r="D1868" s="3681"/>
      <c r="E1868" s="3681"/>
      <c r="F1868" s="3681"/>
      <c r="G1868" s="3681"/>
      <c r="H1868" s="3392"/>
      <c r="I1868" s="3683"/>
      <c r="J1868" s="3684"/>
      <c r="K1868" s="1974"/>
      <c r="L1868" s="774"/>
      <c r="M1868" s="767"/>
      <c r="DF1868" s="818"/>
      <c r="DG1868" s="772" t="str">
        <f t="shared" si="45"/>
        <v/>
      </c>
      <c r="DH1868" s="832">
        <v>1958</v>
      </c>
    </row>
    <row r="1869" spans="1:112" s="760" customFormat="1" ht="12.75" hidden="1" customHeight="1" x14ac:dyDescent="0.15">
      <c r="A1869" s="774"/>
      <c r="B1869" s="3391"/>
      <c r="C1869" s="3681"/>
      <c r="D1869" s="3681"/>
      <c r="E1869" s="3681"/>
      <c r="F1869" s="3681"/>
      <c r="G1869" s="3681"/>
      <c r="H1869" s="3392"/>
      <c r="I1869" s="3683"/>
      <c r="J1869" s="3684"/>
      <c r="K1869" s="1974"/>
      <c r="L1869" s="774"/>
      <c r="M1869" s="767"/>
      <c r="DF1869" s="818"/>
      <c r="DG1869" s="772" t="str">
        <f t="shared" si="45"/>
        <v/>
      </c>
      <c r="DH1869" s="832">
        <v>1959</v>
      </c>
    </row>
    <row r="1870" spans="1:112" s="760" customFormat="1" ht="12" hidden="1" customHeight="1" x14ac:dyDescent="0.15">
      <c r="A1870" s="774"/>
      <c r="B1870" s="3391"/>
      <c r="C1870" s="3681"/>
      <c r="D1870" s="3681"/>
      <c r="E1870" s="3681"/>
      <c r="F1870" s="3681"/>
      <c r="G1870" s="3681"/>
      <c r="H1870" s="3392"/>
      <c r="I1870" s="3683"/>
      <c r="J1870" s="3684"/>
      <c r="K1870" s="1974"/>
      <c r="L1870" s="774"/>
      <c r="M1870" s="767"/>
      <c r="DF1870" s="818"/>
      <c r="DG1870" s="772" t="str">
        <f t="shared" si="45"/>
        <v/>
      </c>
      <c r="DH1870" s="832">
        <v>1960</v>
      </c>
    </row>
    <row r="1871" spans="1:112" s="760" customFormat="1" ht="12" hidden="1" customHeight="1" x14ac:dyDescent="0.15">
      <c r="A1871" s="774"/>
      <c r="B1871" s="3391"/>
      <c r="C1871" s="3681"/>
      <c r="D1871" s="3681"/>
      <c r="E1871" s="3681"/>
      <c r="F1871" s="3681"/>
      <c r="G1871" s="3681"/>
      <c r="H1871" s="3392"/>
      <c r="I1871" s="3683"/>
      <c r="J1871" s="3684"/>
      <c r="K1871" s="1974"/>
      <c r="L1871" s="774"/>
      <c r="M1871" s="767"/>
      <c r="DF1871" s="818"/>
      <c r="DG1871" s="772" t="str">
        <f t="shared" si="45"/>
        <v/>
      </c>
      <c r="DH1871" s="832">
        <v>1961</v>
      </c>
    </row>
    <row r="1872" spans="1:112" s="760" customFormat="1" ht="12" hidden="1" customHeight="1" x14ac:dyDescent="0.15">
      <c r="A1872" s="774"/>
      <c r="B1872" s="3391"/>
      <c r="C1872" s="3681"/>
      <c r="D1872" s="3681"/>
      <c r="E1872" s="3681"/>
      <c r="F1872" s="3681"/>
      <c r="G1872" s="3681"/>
      <c r="H1872" s="3392"/>
      <c r="I1872" s="3683"/>
      <c r="J1872" s="3684"/>
      <c r="K1872" s="1974"/>
      <c r="L1872" s="774"/>
      <c r="M1872" s="767"/>
      <c r="DF1872" s="818"/>
      <c r="DG1872" s="772" t="str">
        <f t="shared" si="45"/>
        <v/>
      </c>
      <c r="DH1872" s="832">
        <v>1962</v>
      </c>
    </row>
    <row r="1873" spans="1:112" s="760" customFormat="1" ht="12" hidden="1" customHeight="1" x14ac:dyDescent="0.15">
      <c r="A1873" s="774"/>
      <c r="B1873" s="3391"/>
      <c r="C1873" s="3681"/>
      <c r="D1873" s="3681"/>
      <c r="E1873" s="3681"/>
      <c r="F1873" s="3681"/>
      <c r="G1873" s="3681"/>
      <c r="H1873" s="3392"/>
      <c r="I1873" s="3683"/>
      <c r="J1873" s="3684"/>
      <c r="K1873" s="1974"/>
      <c r="L1873" s="774"/>
      <c r="M1873" s="767"/>
      <c r="DF1873" s="818"/>
      <c r="DG1873" s="772" t="str">
        <f t="shared" si="45"/>
        <v/>
      </c>
      <c r="DH1873" s="832">
        <v>1963</v>
      </c>
    </row>
    <row r="1874" spans="1:112" s="760" customFormat="1" ht="12" hidden="1" customHeight="1" x14ac:dyDescent="0.15">
      <c r="A1874" s="774"/>
      <c r="B1874" s="3391"/>
      <c r="C1874" s="3681"/>
      <c r="D1874" s="3681"/>
      <c r="E1874" s="3681"/>
      <c r="F1874" s="3681"/>
      <c r="G1874" s="3681"/>
      <c r="H1874" s="3392"/>
      <c r="I1874" s="3683"/>
      <c r="J1874" s="3684"/>
      <c r="K1874" s="1974"/>
      <c r="L1874" s="774"/>
      <c r="M1874" s="767"/>
      <c r="DF1874" s="818"/>
      <c r="DG1874" s="772" t="str">
        <f t="shared" si="45"/>
        <v/>
      </c>
      <c r="DH1874" s="832">
        <v>1964</v>
      </c>
    </row>
    <row r="1875" spans="1:112" s="760" customFormat="1" ht="12" hidden="1" customHeight="1" x14ac:dyDescent="0.15">
      <c r="A1875" s="774"/>
      <c r="B1875" s="3391"/>
      <c r="C1875" s="3681"/>
      <c r="D1875" s="3681"/>
      <c r="E1875" s="3681"/>
      <c r="F1875" s="3681"/>
      <c r="G1875" s="3681"/>
      <c r="H1875" s="3392"/>
      <c r="I1875" s="3683"/>
      <c r="J1875" s="3684"/>
      <c r="K1875" s="1974"/>
      <c r="L1875" s="774"/>
      <c r="M1875" s="767"/>
      <c r="DF1875" s="818"/>
      <c r="DG1875" s="772" t="str">
        <f t="shared" si="45"/>
        <v/>
      </c>
      <c r="DH1875" s="832">
        <v>1965</v>
      </c>
    </row>
    <row r="1876" spans="1:112" s="760" customFormat="1" ht="12" hidden="1" customHeight="1" x14ac:dyDescent="0.15">
      <c r="A1876" s="774"/>
      <c r="B1876" s="3391"/>
      <c r="C1876" s="3681"/>
      <c r="D1876" s="3681"/>
      <c r="E1876" s="3681"/>
      <c r="F1876" s="3681"/>
      <c r="G1876" s="3681"/>
      <c r="H1876" s="3392"/>
      <c r="I1876" s="3683"/>
      <c r="J1876" s="3684"/>
      <c r="K1876" s="1974"/>
      <c r="L1876" s="774"/>
      <c r="M1876" s="767"/>
      <c r="DF1876" s="818"/>
      <c r="DG1876" s="772" t="str">
        <f t="shared" si="45"/>
        <v/>
      </c>
      <c r="DH1876" s="832">
        <v>1966</v>
      </c>
    </row>
    <row r="1877" spans="1:112" s="760" customFormat="1" ht="12" hidden="1" customHeight="1" x14ac:dyDescent="0.15">
      <c r="A1877" s="774"/>
      <c r="B1877" s="3391"/>
      <c r="C1877" s="3681"/>
      <c r="D1877" s="3681"/>
      <c r="E1877" s="3681"/>
      <c r="F1877" s="3681"/>
      <c r="G1877" s="3681"/>
      <c r="H1877" s="3392"/>
      <c r="I1877" s="3683"/>
      <c r="J1877" s="3684"/>
      <c r="K1877" s="1974"/>
      <c r="L1877" s="774"/>
      <c r="M1877" s="767"/>
      <c r="DF1877" s="818"/>
      <c r="DG1877" s="772" t="str">
        <f t="shared" si="45"/>
        <v/>
      </c>
      <c r="DH1877" s="832">
        <v>1967</v>
      </c>
    </row>
    <row r="1878" spans="1:112" s="760" customFormat="1" ht="12" hidden="1" customHeight="1" x14ac:dyDescent="0.15">
      <c r="A1878" s="774"/>
      <c r="B1878" s="3391"/>
      <c r="C1878" s="3681"/>
      <c r="D1878" s="3681"/>
      <c r="E1878" s="3681"/>
      <c r="F1878" s="3681"/>
      <c r="G1878" s="3681"/>
      <c r="H1878" s="3392"/>
      <c r="I1878" s="3683"/>
      <c r="J1878" s="3684"/>
      <c r="K1878" s="1974"/>
      <c r="L1878" s="774"/>
      <c r="M1878" s="767"/>
      <c r="DF1878" s="818"/>
      <c r="DG1878" s="772" t="str">
        <f t="shared" si="45"/>
        <v/>
      </c>
      <c r="DH1878" s="832">
        <v>1968</v>
      </c>
    </row>
    <row r="1879" spans="1:112" s="760" customFormat="1" ht="12" hidden="1" customHeight="1" x14ac:dyDescent="0.15">
      <c r="A1879" s="774"/>
      <c r="B1879" s="3391"/>
      <c r="C1879" s="3681"/>
      <c r="D1879" s="3681"/>
      <c r="E1879" s="3681"/>
      <c r="F1879" s="3681"/>
      <c r="G1879" s="3681"/>
      <c r="H1879" s="3392"/>
      <c r="I1879" s="3683"/>
      <c r="J1879" s="3684"/>
      <c r="K1879" s="1974"/>
      <c r="L1879" s="774"/>
      <c r="M1879" s="767"/>
      <c r="DF1879" s="818"/>
      <c r="DG1879" s="772" t="str">
        <f t="shared" si="45"/>
        <v/>
      </c>
      <c r="DH1879" s="832">
        <v>1969</v>
      </c>
    </row>
    <row r="1880" spans="1:112" s="760" customFormat="1" ht="12" hidden="1" customHeight="1" x14ac:dyDescent="0.15">
      <c r="A1880" s="774"/>
      <c r="B1880" s="3391"/>
      <c r="C1880" s="3681"/>
      <c r="D1880" s="3681"/>
      <c r="E1880" s="3681"/>
      <c r="F1880" s="3681"/>
      <c r="G1880" s="3681"/>
      <c r="H1880" s="3392"/>
      <c r="I1880" s="3683"/>
      <c r="J1880" s="3684"/>
      <c r="K1880" s="1974"/>
      <c r="L1880" s="774"/>
      <c r="M1880" s="767"/>
      <c r="DF1880" s="818"/>
      <c r="DG1880" s="772" t="str">
        <f t="shared" si="45"/>
        <v/>
      </c>
      <c r="DH1880" s="832">
        <v>1970</v>
      </c>
    </row>
    <row r="1881" spans="1:112" s="760" customFormat="1" ht="12" hidden="1" customHeight="1" x14ac:dyDescent="0.15">
      <c r="A1881" s="774"/>
      <c r="B1881" s="3391"/>
      <c r="C1881" s="3681"/>
      <c r="D1881" s="3681"/>
      <c r="E1881" s="3681"/>
      <c r="F1881" s="3681"/>
      <c r="G1881" s="3681"/>
      <c r="H1881" s="3392"/>
      <c r="I1881" s="3683"/>
      <c r="J1881" s="3684"/>
      <c r="K1881" s="1974"/>
      <c r="L1881" s="774"/>
      <c r="M1881" s="767"/>
      <c r="DF1881" s="818"/>
      <c r="DG1881" s="772" t="str">
        <f t="shared" si="45"/>
        <v/>
      </c>
      <c r="DH1881" s="832">
        <v>1971</v>
      </c>
    </row>
    <row r="1882" spans="1:112" s="760" customFormat="1" ht="12" hidden="1" customHeight="1" x14ac:dyDescent="0.15">
      <c r="A1882" s="774"/>
      <c r="B1882" s="3391"/>
      <c r="C1882" s="3681"/>
      <c r="D1882" s="3681"/>
      <c r="E1882" s="3681"/>
      <c r="F1882" s="3681"/>
      <c r="G1882" s="3681"/>
      <c r="H1882" s="3392"/>
      <c r="I1882" s="3683"/>
      <c r="J1882" s="3684"/>
      <c r="K1882" s="1974"/>
      <c r="L1882" s="774"/>
      <c r="M1882" s="767"/>
      <c r="DF1882" s="818"/>
      <c r="DG1882" s="772" t="str">
        <f t="shared" si="45"/>
        <v/>
      </c>
      <c r="DH1882" s="832">
        <v>1972</v>
      </c>
    </row>
    <row r="1883" spans="1:112" s="760" customFormat="1" ht="12" hidden="1" customHeight="1" x14ac:dyDescent="0.15">
      <c r="A1883" s="774"/>
      <c r="B1883" s="3391"/>
      <c r="C1883" s="3681"/>
      <c r="D1883" s="3681"/>
      <c r="E1883" s="3681"/>
      <c r="F1883" s="3681"/>
      <c r="G1883" s="3681"/>
      <c r="H1883" s="3392"/>
      <c r="I1883" s="3683"/>
      <c r="J1883" s="3684"/>
      <c r="K1883" s="1974"/>
      <c r="L1883" s="774"/>
      <c r="M1883" s="767"/>
      <c r="DF1883" s="818"/>
      <c r="DG1883" s="772" t="str">
        <f t="shared" si="45"/>
        <v/>
      </c>
      <c r="DH1883" s="832">
        <v>1973</v>
      </c>
    </row>
    <row r="1884" spans="1:112" s="760" customFormat="1" ht="12" hidden="1" customHeight="1" x14ac:dyDescent="0.15">
      <c r="A1884" s="774"/>
      <c r="B1884" s="3391"/>
      <c r="C1884" s="3681"/>
      <c r="D1884" s="3681"/>
      <c r="E1884" s="3681"/>
      <c r="F1884" s="3681"/>
      <c r="G1884" s="3681"/>
      <c r="H1884" s="3392"/>
      <c r="I1884" s="3683"/>
      <c r="J1884" s="3684"/>
      <c r="K1884" s="1974"/>
      <c r="L1884" s="774"/>
      <c r="M1884" s="767"/>
      <c r="DF1884" s="818"/>
      <c r="DG1884" s="772" t="str">
        <f t="shared" si="45"/>
        <v/>
      </c>
      <c r="DH1884" s="832">
        <v>1974</v>
      </c>
    </row>
    <row r="1885" spans="1:112" s="760" customFormat="1" ht="12" hidden="1" customHeight="1" x14ac:dyDescent="0.15">
      <c r="A1885" s="774"/>
      <c r="B1885" s="3391"/>
      <c r="C1885" s="3681"/>
      <c r="D1885" s="3681"/>
      <c r="E1885" s="3681"/>
      <c r="F1885" s="3681"/>
      <c r="G1885" s="3681"/>
      <c r="H1885" s="3392"/>
      <c r="I1885" s="3683"/>
      <c r="J1885" s="3684"/>
      <c r="K1885" s="1974"/>
      <c r="L1885" s="774"/>
      <c r="M1885" s="767"/>
      <c r="DF1885" s="818"/>
      <c r="DG1885" s="772" t="str">
        <f t="shared" si="45"/>
        <v/>
      </c>
      <c r="DH1885" s="832">
        <v>1975</v>
      </c>
    </row>
    <row r="1886" spans="1:112" s="760" customFormat="1" ht="12" hidden="1" customHeight="1" x14ac:dyDescent="0.15">
      <c r="A1886" s="774"/>
      <c r="B1886" s="3391"/>
      <c r="C1886" s="3681"/>
      <c r="D1886" s="3681"/>
      <c r="E1886" s="3681"/>
      <c r="F1886" s="3681"/>
      <c r="G1886" s="3681"/>
      <c r="H1886" s="3392"/>
      <c r="I1886" s="3683"/>
      <c r="J1886" s="3684"/>
      <c r="K1886" s="1974"/>
      <c r="L1886" s="774"/>
      <c r="M1886" s="767"/>
      <c r="DF1886" s="818"/>
      <c r="DG1886" s="772" t="str">
        <f t="shared" si="45"/>
        <v/>
      </c>
      <c r="DH1886" s="832">
        <v>1976</v>
      </c>
    </row>
    <row r="1887" spans="1:112" s="760" customFormat="1" ht="12.75" hidden="1" customHeight="1" x14ac:dyDescent="0.15">
      <c r="A1887" s="774"/>
      <c r="B1887" s="3391"/>
      <c r="C1887" s="3681"/>
      <c r="D1887" s="3681"/>
      <c r="E1887" s="3681"/>
      <c r="F1887" s="3681"/>
      <c r="G1887" s="3681"/>
      <c r="H1887" s="3392"/>
      <c r="I1887" s="3683"/>
      <c r="J1887" s="3684"/>
      <c r="K1887" s="1974"/>
      <c r="L1887" s="774"/>
      <c r="M1887" s="767"/>
      <c r="DF1887" s="818"/>
      <c r="DG1887" s="772" t="str">
        <f t="shared" si="45"/>
        <v/>
      </c>
      <c r="DH1887" s="832">
        <v>1977</v>
      </c>
    </row>
    <row r="1888" spans="1:112" s="760" customFormat="1" ht="12" hidden="1" customHeight="1" x14ac:dyDescent="0.15">
      <c r="A1888" s="774"/>
      <c r="B1888" s="3391"/>
      <c r="C1888" s="3681"/>
      <c r="D1888" s="3681"/>
      <c r="E1888" s="3681"/>
      <c r="F1888" s="3681"/>
      <c r="G1888" s="3681"/>
      <c r="H1888" s="3392"/>
      <c r="I1888" s="3683"/>
      <c r="J1888" s="3684"/>
      <c r="K1888" s="1974"/>
      <c r="L1888" s="774"/>
      <c r="M1888" s="767"/>
      <c r="DF1888" s="818"/>
      <c r="DG1888" s="772" t="str">
        <f t="shared" si="45"/>
        <v/>
      </c>
      <c r="DH1888" s="832">
        <v>1978</v>
      </c>
    </row>
    <row r="1889" spans="1:112" s="760" customFormat="1" ht="12" hidden="1" customHeight="1" x14ac:dyDescent="0.15">
      <c r="A1889" s="774"/>
      <c r="B1889" s="3391"/>
      <c r="C1889" s="3681"/>
      <c r="D1889" s="3681"/>
      <c r="E1889" s="3681"/>
      <c r="F1889" s="3681"/>
      <c r="G1889" s="3681"/>
      <c r="H1889" s="3392"/>
      <c r="I1889" s="3683"/>
      <c r="J1889" s="3684"/>
      <c r="K1889" s="1974"/>
      <c r="L1889" s="774"/>
      <c r="M1889" s="767"/>
      <c r="DF1889" s="818"/>
      <c r="DG1889" s="772" t="str">
        <f t="shared" si="45"/>
        <v/>
      </c>
      <c r="DH1889" s="832">
        <v>1979</v>
      </c>
    </row>
    <row r="1890" spans="1:112" s="760" customFormat="1" ht="12" hidden="1" customHeight="1" x14ac:dyDescent="0.15">
      <c r="A1890" s="774"/>
      <c r="B1890" s="3391"/>
      <c r="C1890" s="3681"/>
      <c r="D1890" s="3681"/>
      <c r="E1890" s="3681"/>
      <c r="F1890" s="3681"/>
      <c r="G1890" s="3681"/>
      <c r="H1890" s="3392"/>
      <c r="I1890" s="3683"/>
      <c r="J1890" s="3684"/>
      <c r="K1890" s="1974"/>
      <c r="L1890" s="774"/>
      <c r="M1890" s="767"/>
      <c r="DF1890" s="818"/>
      <c r="DG1890" s="772" t="str">
        <f t="shared" si="45"/>
        <v/>
      </c>
      <c r="DH1890" s="832">
        <v>1980</v>
      </c>
    </row>
    <row r="1891" spans="1:112" s="760" customFormat="1" ht="12" hidden="1" customHeight="1" x14ac:dyDescent="0.15">
      <c r="A1891" s="774"/>
      <c r="B1891" s="3391"/>
      <c r="C1891" s="3681"/>
      <c r="D1891" s="3681"/>
      <c r="E1891" s="3681"/>
      <c r="F1891" s="3681"/>
      <c r="G1891" s="3681"/>
      <c r="H1891" s="3392"/>
      <c r="I1891" s="3683"/>
      <c r="J1891" s="3684"/>
      <c r="K1891" s="1974"/>
      <c r="L1891" s="774"/>
      <c r="M1891" s="767"/>
      <c r="DF1891" s="818"/>
      <c r="DG1891" s="772" t="str">
        <f t="shared" si="45"/>
        <v/>
      </c>
      <c r="DH1891" s="832">
        <v>1981</v>
      </c>
    </row>
    <row r="1892" spans="1:112" s="760" customFormat="1" ht="12" hidden="1" customHeight="1" x14ac:dyDescent="0.15">
      <c r="A1892" s="774"/>
      <c r="B1892" s="3391"/>
      <c r="C1892" s="3681"/>
      <c r="D1892" s="3681"/>
      <c r="E1892" s="3681"/>
      <c r="F1892" s="3681"/>
      <c r="G1892" s="3681"/>
      <c r="H1892" s="3392"/>
      <c r="I1892" s="3683"/>
      <c r="J1892" s="3684"/>
      <c r="K1892" s="1974"/>
      <c r="L1892" s="774"/>
      <c r="M1892" s="767"/>
      <c r="DF1892" s="818"/>
      <c r="DG1892" s="772" t="str">
        <f t="shared" si="45"/>
        <v/>
      </c>
      <c r="DH1892" s="832">
        <v>1982</v>
      </c>
    </row>
    <row r="1893" spans="1:112" s="760" customFormat="1" ht="12" hidden="1" customHeight="1" x14ac:dyDescent="0.15">
      <c r="A1893" s="774"/>
      <c r="B1893" s="3391"/>
      <c r="C1893" s="3681"/>
      <c r="D1893" s="3681"/>
      <c r="E1893" s="3681"/>
      <c r="F1893" s="3681"/>
      <c r="G1893" s="3681"/>
      <c r="H1893" s="3392"/>
      <c r="I1893" s="3683"/>
      <c r="J1893" s="3684"/>
      <c r="K1893" s="1974"/>
      <c r="L1893" s="774"/>
      <c r="M1893" s="767"/>
      <c r="DF1893" s="818"/>
      <c r="DG1893" s="772" t="str">
        <f t="shared" si="45"/>
        <v/>
      </c>
      <c r="DH1893" s="832">
        <v>1983</v>
      </c>
    </row>
    <row r="1894" spans="1:112" s="760" customFormat="1" ht="12" hidden="1" customHeight="1" x14ac:dyDescent="0.15">
      <c r="A1894" s="774"/>
      <c r="B1894" s="3391"/>
      <c r="C1894" s="3681"/>
      <c r="D1894" s="3681"/>
      <c r="E1894" s="3681"/>
      <c r="F1894" s="3681"/>
      <c r="G1894" s="3681"/>
      <c r="H1894" s="3392"/>
      <c r="I1894" s="3683"/>
      <c r="J1894" s="3684"/>
      <c r="K1894" s="1974"/>
      <c r="L1894" s="774"/>
      <c r="M1894" s="767"/>
      <c r="DF1894" s="818"/>
      <c r="DG1894" s="772" t="str">
        <f t="shared" si="45"/>
        <v/>
      </c>
      <c r="DH1894" s="832">
        <v>1984</v>
      </c>
    </row>
    <row r="1895" spans="1:112" s="760" customFormat="1" ht="12" hidden="1" customHeight="1" x14ac:dyDescent="0.15">
      <c r="A1895" s="774"/>
      <c r="B1895" s="3391"/>
      <c r="C1895" s="3681"/>
      <c r="D1895" s="3681"/>
      <c r="E1895" s="3681"/>
      <c r="F1895" s="3681"/>
      <c r="G1895" s="3681"/>
      <c r="H1895" s="3392"/>
      <c r="I1895" s="3683"/>
      <c r="J1895" s="3684"/>
      <c r="K1895" s="1974"/>
      <c r="L1895" s="774"/>
      <c r="M1895" s="767"/>
      <c r="DF1895" s="818"/>
      <c r="DG1895" s="772" t="str">
        <f t="shared" si="45"/>
        <v/>
      </c>
      <c r="DH1895" s="832">
        <v>1985</v>
      </c>
    </row>
    <row r="1896" spans="1:112" s="760" customFormat="1" ht="12" hidden="1" customHeight="1" x14ac:dyDescent="0.15">
      <c r="A1896" s="774"/>
      <c r="B1896" s="3391"/>
      <c r="C1896" s="3681"/>
      <c r="D1896" s="3681"/>
      <c r="E1896" s="3681"/>
      <c r="F1896" s="3681"/>
      <c r="G1896" s="3681"/>
      <c r="H1896" s="3392"/>
      <c r="I1896" s="3683"/>
      <c r="J1896" s="3684"/>
      <c r="K1896" s="1974"/>
      <c r="L1896" s="774"/>
      <c r="M1896" s="767"/>
      <c r="DF1896" s="818"/>
      <c r="DG1896" s="772" t="str">
        <f t="shared" si="45"/>
        <v/>
      </c>
      <c r="DH1896" s="832">
        <v>1986</v>
      </c>
    </row>
    <row r="1897" spans="1:112" s="760" customFormat="1" ht="12.75" hidden="1" customHeight="1" x14ac:dyDescent="0.15">
      <c r="A1897" s="774"/>
      <c r="B1897" s="3391"/>
      <c r="C1897" s="3681"/>
      <c r="D1897" s="3681"/>
      <c r="E1897" s="3681"/>
      <c r="F1897" s="3681"/>
      <c r="G1897" s="3681"/>
      <c r="H1897" s="3392"/>
      <c r="I1897" s="3683"/>
      <c r="J1897" s="3684"/>
      <c r="K1897" s="1974"/>
      <c r="L1897" s="774"/>
      <c r="M1897" s="767"/>
      <c r="DF1897" s="818"/>
      <c r="DG1897" s="772" t="str">
        <f t="shared" si="45"/>
        <v/>
      </c>
      <c r="DH1897" s="832">
        <v>1987</v>
      </c>
    </row>
    <row r="1898" spans="1:112" s="760" customFormat="1" ht="12" hidden="1" customHeight="1" x14ac:dyDescent="0.15">
      <c r="A1898" s="774"/>
      <c r="B1898" s="3391"/>
      <c r="C1898" s="3681"/>
      <c r="D1898" s="3681"/>
      <c r="E1898" s="3681"/>
      <c r="F1898" s="3681"/>
      <c r="G1898" s="3681"/>
      <c r="H1898" s="3392"/>
      <c r="I1898" s="3683"/>
      <c r="J1898" s="3684"/>
      <c r="K1898" s="1974"/>
      <c r="L1898" s="774"/>
      <c r="M1898" s="767"/>
      <c r="DF1898" s="818"/>
      <c r="DG1898" s="772" t="str">
        <f t="shared" si="45"/>
        <v/>
      </c>
      <c r="DH1898" s="832">
        <v>1988</v>
      </c>
    </row>
    <row r="1899" spans="1:112" s="760" customFormat="1" ht="12" hidden="1" customHeight="1" x14ac:dyDescent="0.15">
      <c r="A1899" s="774"/>
      <c r="B1899" s="3391"/>
      <c r="C1899" s="3681"/>
      <c r="D1899" s="3681"/>
      <c r="E1899" s="3681"/>
      <c r="F1899" s="3681"/>
      <c r="G1899" s="3681"/>
      <c r="H1899" s="3392"/>
      <c r="I1899" s="3683"/>
      <c r="J1899" s="3684"/>
      <c r="K1899" s="1974"/>
      <c r="L1899" s="774"/>
      <c r="M1899" s="767"/>
      <c r="DF1899" s="818"/>
      <c r="DG1899" s="772" t="str">
        <f t="shared" si="45"/>
        <v/>
      </c>
      <c r="DH1899" s="832">
        <v>1989</v>
      </c>
    </row>
    <row r="1900" spans="1:112" s="760" customFormat="1" ht="12" hidden="1" customHeight="1" x14ac:dyDescent="0.15">
      <c r="A1900" s="774"/>
      <c r="B1900" s="3391"/>
      <c r="C1900" s="3681"/>
      <c r="D1900" s="3681"/>
      <c r="E1900" s="3681"/>
      <c r="F1900" s="3681"/>
      <c r="G1900" s="3681"/>
      <c r="H1900" s="3392"/>
      <c r="I1900" s="3683"/>
      <c r="J1900" s="3684"/>
      <c r="K1900" s="1974"/>
      <c r="L1900" s="774"/>
      <c r="M1900" s="767"/>
      <c r="DF1900" s="818"/>
      <c r="DG1900" s="772" t="str">
        <f t="shared" si="45"/>
        <v/>
      </c>
      <c r="DH1900" s="832">
        <v>1990</v>
      </c>
    </row>
    <row r="1901" spans="1:112" s="760" customFormat="1" ht="12" hidden="1" customHeight="1" x14ac:dyDescent="0.15">
      <c r="A1901" s="774"/>
      <c r="B1901" s="3391"/>
      <c r="C1901" s="3681"/>
      <c r="D1901" s="3681"/>
      <c r="E1901" s="3681"/>
      <c r="F1901" s="3681"/>
      <c r="G1901" s="3681"/>
      <c r="H1901" s="3392"/>
      <c r="I1901" s="3683"/>
      <c r="J1901" s="3684"/>
      <c r="K1901" s="1974"/>
      <c r="L1901" s="774"/>
      <c r="M1901" s="767"/>
      <c r="DF1901" s="818"/>
      <c r="DG1901" s="772" t="str">
        <f t="shared" si="45"/>
        <v/>
      </c>
      <c r="DH1901" s="832">
        <v>1991</v>
      </c>
    </row>
    <row r="1902" spans="1:112" s="760" customFormat="1" ht="12" hidden="1" customHeight="1" x14ac:dyDescent="0.15">
      <c r="A1902" s="774"/>
      <c r="B1902" s="3391"/>
      <c r="C1902" s="3681"/>
      <c r="D1902" s="3681"/>
      <c r="E1902" s="3681"/>
      <c r="F1902" s="3681"/>
      <c r="G1902" s="3681"/>
      <c r="H1902" s="3392"/>
      <c r="I1902" s="3683"/>
      <c r="J1902" s="3684"/>
      <c r="K1902" s="1974"/>
      <c r="L1902" s="774"/>
      <c r="M1902" s="767"/>
      <c r="DF1902" s="818"/>
      <c r="DG1902" s="772" t="str">
        <f t="shared" si="45"/>
        <v/>
      </c>
      <c r="DH1902" s="832">
        <v>1992</v>
      </c>
    </row>
    <row r="1903" spans="1:112" s="760" customFormat="1" ht="12" hidden="1" customHeight="1" x14ac:dyDescent="0.15">
      <c r="A1903" s="774"/>
      <c r="B1903" s="3391"/>
      <c r="C1903" s="3681"/>
      <c r="D1903" s="3681"/>
      <c r="E1903" s="3681"/>
      <c r="F1903" s="3681"/>
      <c r="G1903" s="3681"/>
      <c r="H1903" s="3392"/>
      <c r="I1903" s="3683"/>
      <c r="J1903" s="3684"/>
      <c r="K1903" s="1974"/>
      <c r="L1903" s="774"/>
      <c r="M1903" s="767"/>
      <c r="DF1903" s="818"/>
      <c r="DG1903" s="772" t="str">
        <f t="shared" si="45"/>
        <v/>
      </c>
      <c r="DH1903" s="832">
        <v>1993</v>
      </c>
    </row>
    <row r="1904" spans="1:112" s="760" customFormat="1" ht="12" hidden="1" customHeight="1" x14ac:dyDescent="0.15">
      <c r="A1904" s="774"/>
      <c r="B1904" s="3391"/>
      <c r="C1904" s="3681"/>
      <c r="D1904" s="3681"/>
      <c r="E1904" s="3681"/>
      <c r="F1904" s="3681"/>
      <c r="G1904" s="3681"/>
      <c r="H1904" s="3392"/>
      <c r="I1904" s="3683"/>
      <c r="J1904" s="3684"/>
      <c r="K1904" s="1974"/>
      <c r="L1904" s="774"/>
      <c r="M1904" s="767"/>
      <c r="DF1904" s="818"/>
      <c r="DG1904" s="772" t="str">
        <f t="shared" si="45"/>
        <v/>
      </c>
      <c r="DH1904" s="832">
        <v>1994</v>
      </c>
    </row>
    <row r="1905" spans="1:112" s="760" customFormat="1" ht="12" hidden="1" customHeight="1" x14ac:dyDescent="0.15">
      <c r="A1905" s="774"/>
      <c r="B1905" s="3391"/>
      <c r="C1905" s="3681"/>
      <c r="D1905" s="3681"/>
      <c r="E1905" s="3681"/>
      <c r="F1905" s="3681"/>
      <c r="G1905" s="3681"/>
      <c r="H1905" s="3392"/>
      <c r="I1905" s="3683"/>
      <c r="J1905" s="3684"/>
      <c r="K1905" s="1974"/>
      <c r="L1905" s="774"/>
      <c r="M1905" s="767"/>
      <c r="DF1905" s="818"/>
      <c r="DG1905" s="772" t="str">
        <f t="shared" si="45"/>
        <v/>
      </c>
      <c r="DH1905" s="832">
        <v>1995</v>
      </c>
    </row>
    <row r="1906" spans="1:112" s="760" customFormat="1" ht="12" hidden="1" customHeight="1" x14ac:dyDescent="0.15">
      <c r="A1906" s="774"/>
      <c r="B1906" s="3391"/>
      <c r="C1906" s="3681"/>
      <c r="D1906" s="3681"/>
      <c r="E1906" s="3681"/>
      <c r="F1906" s="3681"/>
      <c r="G1906" s="3681"/>
      <c r="H1906" s="3392"/>
      <c r="I1906" s="3683"/>
      <c r="J1906" s="3684"/>
      <c r="K1906" s="1974"/>
      <c r="L1906" s="774"/>
      <c r="M1906" s="767"/>
      <c r="DF1906" s="818"/>
      <c r="DG1906" s="772" t="str">
        <f t="shared" si="45"/>
        <v/>
      </c>
      <c r="DH1906" s="832">
        <v>1996</v>
      </c>
    </row>
    <row r="1907" spans="1:112" s="760" customFormat="1" ht="12.75" hidden="1" customHeight="1" x14ac:dyDescent="0.15">
      <c r="A1907" s="774"/>
      <c r="B1907" s="3391"/>
      <c r="C1907" s="3681"/>
      <c r="D1907" s="3681"/>
      <c r="E1907" s="3681"/>
      <c r="F1907" s="3681"/>
      <c r="G1907" s="3681"/>
      <c r="H1907" s="3392"/>
      <c r="I1907" s="3683"/>
      <c r="J1907" s="3684"/>
      <c r="K1907" s="1974"/>
      <c r="L1907" s="774"/>
      <c r="M1907" s="767"/>
      <c r="DF1907" s="818"/>
      <c r="DG1907" s="772" t="str">
        <f t="shared" ref="DG1907:DG1970" si="46">IF(COUNTA(A1907:M1907)&gt;0,DH1907,"")</f>
        <v/>
      </c>
      <c r="DH1907" s="832">
        <v>1997</v>
      </c>
    </row>
    <row r="1908" spans="1:112" s="760" customFormat="1" ht="12" hidden="1" customHeight="1" x14ac:dyDescent="0.15">
      <c r="A1908" s="774"/>
      <c r="B1908" s="3391"/>
      <c r="C1908" s="3681"/>
      <c r="D1908" s="3681"/>
      <c r="E1908" s="3681"/>
      <c r="F1908" s="3681"/>
      <c r="G1908" s="3681"/>
      <c r="H1908" s="3392"/>
      <c r="I1908" s="3683"/>
      <c r="J1908" s="3684"/>
      <c r="K1908" s="1974"/>
      <c r="L1908" s="774"/>
      <c r="M1908" s="767"/>
      <c r="DF1908" s="818"/>
      <c r="DG1908" s="772" t="str">
        <f t="shared" si="46"/>
        <v/>
      </c>
      <c r="DH1908" s="832">
        <v>1998</v>
      </c>
    </row>
    <row r="1909" spans="1:112" s="760" customFormat="1" ht="12" hidden="1" customHeight="1" x14ac:dyDescent="0.15">
      <c r="A1909" s="774"/>
      <c r="B1909" s="3391"/>
      <c r="C1909" s="3681"/>
      <c r="D1909" s="3681"/>
      <c r="E1909" s="3681"/>
      <c r="F1909" s="3681"/>
      <c r="G1909" s="3681"/>
      <c r="H1909" s="3392"/>
      <c r="I1909" s="3683"/>
      <c r="J1909" s="3684"/>
      <c r="K1909" s="1974"/>
      <c r="L1909" s="774"/>
      <c r="M1909" s="767"/>
      <c r="DF1909" s="818"/>
      <c r="DG1909" s="772" t="str">
        <f t="shared" si="46"/>
        <v/>
      </c>
      <c r="DH1909" s="832">
        <v>1999</v>
      </c>
    </row>
    <row r="1910" spans="1:112" s="760" customFormat="1" ht="12" hidden="1" customHeight="1" x14ac:dyDescent="0.15">
      <c r="A1910" s="774"/>
      <c r="B1910" s="3391"/>
      <c r="C1910" s="3681"/>
      <c r="D1910" s="3681"/>
      <c r="E1910" s="3681"/>
      <c r="F1910" s="3681"/>
      <c r="G1910" s="3681"/>
      <c r="H1910" s="3392"/>
      <c r="I1910" s="3683"/>
      <c r="J1910" s="3684"/>
      <c r="K1910" s="1974"/>
      <c r="L1910" s="774"/>
      <c r="M1910" s="767"/>
      <c r="DF1910" s="818"/>
      <c r="DG1910" s="772" t="str">
        <f t="shared" si="46"/>
        <v/>
      </c>
      <c r="DH1910" s="832">
        <v>2000</v>
      </c>
    </row>
    <row r="1911" spans="1:112" s="760" customFormat="1" ht="12" hidden="1" customHeight="1" x14ac:dyDescent="0.15">
      <c r="A1911" s="774"/>
      <c r="B1911" s="3391"/>
      <c r="C1911" s="3681"/>
      <c r="D1911" s="3681"/>
      <c r="E1911" s="3681"/>
      <c r="F1911" s="3681"/>
      <c r="G1911" s="3681"/>
      <c r="H1911" s="3392"/>
      <c r="I1911" s="3683"/>
      <c r="J1911" s="3684"/>
      <c r="K1911" s="1974"/>
      <c r="L1911" s="774"/>
      <c r="M1911" s="767"/>
      <c r="DF1911" s="818"/>
      <c r="DG1911" s="772" t="str">
        <f t="shared" si="46"/>
        <v/>
      </c>
      <c r="DH1911" s="832">
        <v>2001</v>
      </c>
    </row>
    <row r="1912" spans="1:112" s="760" customFormat="1" ht="12" hidden="1" customHeight="1" x14ac:dyDescent="0.15">
      <c r="A1912" s="774"/>
      <c r="B1912" s="3391"/>
      <c r="C1912" s="3681"/>
      <c r="D1912" s="3681"/>
      <c r="E1912" s="3681"/>
      <c r="F1912" s="3681"/>
      <c r="G1912" s="3681"/>
      <c r="H1912" s="3392"/>
      <c r="I1912" s="3683"/>
      <c r="J1912" s="3684"/>
      <c r="K1912" s="1974"/>
      <c r="L1912" s="774"/>
      <c r="M1912" s="767"/>
      <c r="DF1912" s="818"/>
      <c r="DG1912" s="772" t="str">
        <f t="shared" si="46"/>
        <v/>
      </c>
      <c r="DH1912" s="832">
        <v>2002</v>
      </c>
    </row>
    <row r="1913" spans="1:112" s="760" customFormat="1" ht="12" hidden="1" customHeight="1" x14ac:dyDescent="0.15">
      <c r="A1913" s="774"/>
      <c r="B1913" s="3391"/>
      <c r="C1913" s="3681"/>
      <c r="D1913" s="3681"/>
      <c r="E1913" s="3681"/>
      <c r="F1913" s="3681"/>
      <c r="G1913" s="3681"/>
      <c r="H1913" s="3392"/>
      <c r="I1913" s="3683"/>
      <c r="J1913" s="3684"/>
      <c r="K1913" s="1974"/>
      <c r="L1913" s="774"/>
      <c r="M1913" s="767"/>
      <c r="DF1913" s="818"/>
      <c r="DG1913" s="772" t="str">
        <f t="shared" si="46"/>
        <v/>
      </c>
      <c r="DH1913" s="832">
        <v>2003</v>
      </c>
    </row>
    <row r="1914" spans="1:112" s="760" customFormat="1" ht="12" hidden="1" customHeight="1" x14ac:dyDescent="0.15">
      <c r="A1914" s="774"/>
      <c r="B1914" s="3391"/>
      <c r="C1914" s="3681"/>
      <c r="D1914" s="3681"/>
      <c r="E1914" s="3681"/>
      <c r="F1914" s="3681"/>
      <c r="G1914" s="3681"/>
      <c r="H1914" s="3392"/>
      <c r="I1914" s="3683"/>
      <c r="J1914" s="3684"/>
      <c r="K1914" s="1974"/>
      <c r="L1914" s="774"/>
      <c r="M1914" s="767"/>
      <c r="DF1914" s="818"/>
      <c r="DG1914" s="772" t="str">
        <f t="shared" si="46"/>
        <v/>
      </c>
      <c r="DH1914" s="832">
        <v>2004</v>
      </c>
    </row>
    <row r="1915" spans="1:112" s="760" customFormat="1" ht="12" hidden="1" customHeight="1" x14ac:dyDescent="0.15">
      <c r="A1915" s="774"/>
      <c r="B1915" s="3391"/>
      <c r="C1915" s="3681"/>
      <c r="D1915" s="3681"/>
      <c r="E1915" s="3681"/>
      <c r="F1915" s="3681"/>
      <c r="G1915" s="3681"/>
      <c r="H1915" s="3392"/>
      <c r="I1915" s="3683"/>
      <c r="J1915" s="3684"/>
      <c r="K1915" s="1974"/>
      <c r="L1915" s="774"/>
      <c r="M1915" s="767"/>
      <c r="DF1915" s="818"/>
      <c r="DG1915" s="772" t="str">
        <f t="shared" si="46"/>
        <v/>
      </c>
      <c r="DH1915" s="832">
        <v>2005</v>
      </c>
    </row>
    <row r="1916" spans="1:112" s="760" customFormat="1" ht="12" hidden="1" customHeight="1" x14ac:dyDescent="0.15">
      <c r="A1916" s="774"/>
      <c r="B1916" s="3391"/>
      <c r="C1916" s="3681"/>
      <c r="D1916" s="3681"/>
      <c r="E1916" s="3681"/>
      <c r="F1916" s="3681"/>
      <c r="G1916" s="3681"/>
      <c r="H1916" s="3392"/>
      <c r="I1916" s="3683"/>
      <c r="J1916" s="3684"/>
      <c r="K1916" s="1974"/>
      <c r="L1916" s="774"/>
      <c r="M1916" s="767"/>
      <c r="DF1916" s="818"/>
      <c r="DG1916" s="772" t="str">
        <f t="shared" si="46"/>
        <v/>
      </c>
      <c r="DH1916" s="832">
        <v>2006</v>
      </c>
    </row>
    <row r="1917" spans="1:112" s="760" customFormat="1" ht="12" hidden="1" customHeight="1" x14ac:dyDescent="0.15">
      <c r="A1917" s="774"/>
      <c r="B1917" s="3391"/>
      <c r="C1917" s="3681"/>
      <c r="D1917" s="3681"/>
      <c r="E1917" s="3681"/>
      <c r="F1917" s="3681"/>
      <c r="G1917" s="3681"/>
      <c r="H1917" s="3392"/>
      <c r="I1917" s="3683"/>
      <c r="J1917" s="3684"/>
      <c r="K1917" s="1974"/>
      <c r="L1917" s="774"/>
      <c r="M1917" s="767"/>
      <c r="DF1917" s="818"/>
      <c r="DG1917" s="772" t="str">
        <f t="shared" si="46"/>
        <v/>
      </c>
      <c r="DH1917" s="832">
        <v>2007</v>
      </c>
    </row>
    <row r="1918" spans="1:112" s="760" customFormat="1" ht="12" hidden="1" customHeight="1" x14ac:dyDescent="0.15">
      <c r="A1918" s="774"/>
      <c r="B1918" s="3391"/>
      <c r="C1918" s="3681"/>
      <c r="D1918" s="3681"/>
      <c r="E1918" s="3681"/>
      <c r="F1918" s="3681"/>
      <c r="G1918" s="3681"/>
      <c r="H1918" s="3392"/>
      <c r="I1918" s="3683"/>
      <c r="J1918" s="3684"/>
      <c r="K1918" s="1974"/>
      <c r="L1918" s="774"/>
      <c r="M1918" s="767"/>
      <c r="DF1918" s="818"/>
      <c r="DG1918" s="772" t="str">
        <f t="shared" si="46"/>
        <v/>
      </c>
      <c r="DH1918" s="832">
        <v>2008</v>
      </c>
    </row>
    <row r="1919" spans="1:112" s="760" customFormat="1" ht="12" hidden="1" customHeight="1" x14ac:dyDescent="0.15">
      <c r="A1919" s="774"/>
      <c r="B1919" s="3391"/>
      <c r="C1919" s="3681"/>
      <c r="D1919" s="3681"/>
      <c r="E1919" s="3681"/>
      <c r="F1919" s="3681"/>
      <c r="G1919" s="3681"/>
      <c r="H1919" s="3392"/>
      <c r="I1919" s="3683"/>
      <c r="J1919" s="3684"/>
      <c r="K1919" s="1974"/>
      <c r="L1919" s="774"/>
      <c r="M1919" s="767"/>
      <c r="DF1919" s="818"/>
      <c r="DG1919" s="772" t="str">
        <f t="shared" si="46"/>
        <v/>
      </c>
      <c r="DH1919" s="832">
        <v>2009</v>
      </c>
    </row>
    <row r="1920" spans="1:112" s="760" customFormat="1" ht="12" hidden="1" customHeight="1" x14ac:dyDescent="0.15">
      <c r="A1920" s="774"/>
      <c r="B1920" s="3391"/>
      <c r="C1920" s="3681"/>
      <c r="D1920" s="3681"/>
      <c r="E1920" s="3681"/>
      <c r="F1920" s="3681"/>
      <c r="G1920" s="3681"/>
      <c r="H1920" s="3392"/>
      <c r="I1920" s="3683"/>
      <c r="J1920" s="3684"/>
      <c r="K1920" s="1974"/>
      <c r="L1920" s="774"/>
      <c r="M1920" s="767"/>
      <c r="DF1920" s="818"/>
      <c r="DG1920" s="772" t="str">
        <f t="shared" si="46"/>
        <v/>
      </c>
      <c r="DH1920" s="832">
        <v>2010</v>
      </c>
    </row>
    <row r="1921" spans="1:112" s="760" customFormat="1" ht="12" hidden="1" customHeight="1" x14ac:dyDescent="0.15">
      <c r="A1921" s="774"/>
      <c r="B1921" s="3391"/>
      <c r="C1921" s="3681"/>
      <c r="D1921" s="3681"/>
      <c r="E1921" s="3681"/>
      <c r="F1921" s="3681"/>
      <c r="G1921" s="3681"/>
      <c r="H1921" s="3392"/>
      <c r="I1921" s="3683"/>
      <c r="J1921" s="3684"/>
      <c r="K1921" s="1974"/>
      <c r="L1921" s="774"/>
      <c r="M1921" s="767"/>
      <c r="DF1921" s="818"/>
      <c r="DG1921" s="772" t="str">
        <f t="shared" si="46"/>
        <v/>
      </c>
      <c r="DH1921" s="832">
        <v>2011</v>
      </c>
    </row>
    <row r="1922" spans="1:112" s="760" customFormat="1" ht="12" hidden="1" customHeight="1" x14ac:dyDescent="0.15">
      <c r="A1922" s="774"/>
      <c r="B1922" s="3391"/>
      <c r="C1922" s="3681"/>
      <c r="D1922" s="3681"/>
      <c r="E1922" s="3681"/>
      <c r="F1922" s="3681"/>
      <c r="G1922" s="3681"/>
      <c r="H1922" s="3392"/>
      <c r="I1922" s="3683"/>
      <c r="J1922" s="3684"/>
      <c r="K1922" s="1974"/>
      <c r="L1922" s="774"/>
      <c r="M1922" s="767"/>
      <c r="DF1922" s="818"/>
      <c r="DG1922" s="772" t="str">
        <f t="shared" si="46"/>
        <v/>
      </c>
      <c r="DH1922" s="832">
        <v>2012</v>
      </c>
    </row>
    <row r="1923" spans="1:112" s="760" customFormat="1" ht="12" hidden="1" customHeight="1" x14ac:dyDescent="0.15">
      <c r="A1923" s="774"/>
      <c r="B1923" s="3391"/>
      <c r="C1923" s="3681"/>
      <c r="D1923" s="3681"/>
      <c r="E1923" s="3681"/>
      <c r="F1923" s="3681"/>
      <c r="G1923" s="3681"/>
      <c r="H1923" s="3392"/>
      <c r="I1923" s="3683"/>
      <c r="J1923" s="3684"/>
      <c r="K1923" s="1974"/>
      <c r="L1923" s="774"/>
      <c r="M1923" s="767"/>
      <c r="DF1923" s="818"/>
      <c r="DG1923" s="772" t="str">
        <f t="shared" si="46"/>
        <v/>
      </c>
      <c r="DH1923" s="832">
        <v>2013</v>
      </c>
    </row>
    <row r="1924" spans="1:112" s="760" customFormat="1" ht="12" hidden="1" customHeight="1" x14ac:dyDescent="0.15">
      <c r="A1924" s="774"/>
      <c r="B1924" s="3391"/>
      <c r="C1924" s="3681"/>
      <c r="D1924" s="3681"/>
      <c r="E1924" s="3681"/>
      <c r="F1924" s="3681"/>
      <c r="G1924" s="3681"/>
      <c r="H1924" s="3392"/>
      <c r="I1924" s="3683"/>
      <c r="J1924" s="3684"/>
      <c r="K1924" s="1974"/>
      <c r="L1924" s="774"/>
      <c r="M1924" s="767"/>
      <c r="DF1924" s="818"/>
      <c r="DG1924" s="772" t="str">
        <f t="shared" si="46"/>
        <v/>
      </c>
      <c r="DH1924" s="832">
        <v>2014</v>
      </c>
    </row>
    <row r="1925" spans="1:112" s="760" customFormat="1" ht="12.75" hidden="1" customHeight="1" x14ac:dyDescent="0.15">
      <c r="A1925" s="774"/>
      <c r="B1925" s="3391"/>
      <c r="C1925" s="3681"/>
      <c r="D1925" s="3681"/>
      <c r="E1925" s="3681"/>
      <c r="F1925" s="3681"/>
      <c r="G1925" s="3681"/>
      <c r="H1925" s="3392"/>
      <c r="I1925" s="3683"/>
      <c r="J1925" s="3684"/>
      <c r="K1925" s="1974"/>
      <c r="L1925" s="774"/>
      <c r="M1925" s="767"/>
      <c r="DF1925" s="818"/>
      <c r="DG1925" s="772" t="str">
        <f t="shared" si="46"/>
        <v/>
      </c>
      <c r="DH1925" s="832">
        <v>2015</v>
      </c>
    </row>
    <row r="1926" spans="1:112" s="760" customFormat="1" ht="12" hidden="1" customHeight="1" x14ac:dyDescent="0.15">
      <c r="A1926" s="774"/>
      <c r="B1926" s="3391"/>
      <c r="C1926" s="3681"/>
      <c r="D1926" s="3681"/>
      <c r="E1926" s="3681"/>
      <c r="F1926" s="3681"/>
      <c r="G1926" s="3681"/>
      <c r="H1926" s="3392"/>
      <c r="I1926" s="3683"/>
      <c r="J1926" s="3684"/>
      <c r="K1926" s="1974"/>
      <c r="L1926" s="774"/>
      <c r="M1926" s="767"/>
      <c r="DF1926" s="818"/>
      <c r="DG1926" s="772" t="str">
        <f t="shared" si="46"/>
        <v/>
      </c>
      <c r="DH1926" s="832">
        <v>2016</v>
      </c>
    </row>
    <row r="1927" spans="1:112" s="760" customFormat="1" ht="12" hidden="1" customHeight="1" x14ac:dyDescent="0.15">
      <c r="A1927" s="774"/>
      <c r="B1927" s="3391"/>
      <c r="C1927" s="3681"/>
      <c r="D1927" s="3681"/>
      <c r="E1927" s="3681"/>
      <c r="F1927" s="3681"/>
      <c r="G1927" s="3681"/>
      <c r="H1927" s="3392"/>
      <c r="I1927" s="3683"/>
      <c r="J1927" s="3684"/>
      <c r="K1927" s="1974"/>
      <c r="L1927" s="774"/>
      <c r="M1927" s="767"/>
      <c r="DF1927" s="818"/>
      <c r="DG1927" s="772" t="str">
        <f t="shared" si="46"/>
        <v/>
      </c>
      <c r="DH1927" s="832">
        <v>2017</v>
      </c>
    </row>
    <row r="1928" spans="1:112" s="760" customFormat="1" ht="12" hidden="1" customHeight="1" x14ac:dyDescent="0.15">
      <c r="A1928" s="774"/>
      <c r="B1928" s="3391"/>
      <c r="C1928" s="3681"/>
      <c r="D1928" s="3681"/>
      <c r="E1928" s="3681"/>
      <c r="F1928" s="3681"/>
      <c r="G1928" s="3681"/>
      <c r="H1928" s="3392"/>
      <c r="I1928" s="3683"/>
      <c r="J1928" s="3684"/>
      <c r="K1928" s="1974"/>
      <c r="L1928" s="774"/>
      <c r="M1928" s="767"/>
      <c r="DF1928" s="818"/>
      <c r="DG1928" s="772" t="str">
        <f t="shared" si="46"/>
        <v/>
      </c>
      <c r="DH1928" s="832">
        <v>2018</v>
      </c>
    </row>
    <row r="1929" spans="1:112" s="760" customFormat="1" ht="12" hidden="1" customHeight="1" x14ac:dyDescent="0.15">
      <c r="A1929" s="774"/>
      <c r="B1929" s="3391"/>
      <c r="C1929" s="3681"/>
      <c r="D1929" s="3681"/>
      <c r="E1929" s="3681"/>
      <c r="F1929" s="3681"/>
      <c r="G1929" s="3681"/>
      <c r="H1929" s="3392"/>
      <c r="I1929" s="3683"/>
      <c r="J1929" s="3684"/>
      <c r="K1929" s="1974"/>
      <c r="L1929" s="774"/>
      <c r="M1929" s="767"/>
      <c r="DF1929" s="818"/>
      <c r="DG1929" s="772" t="str">
        <f t="shared" si="46"/>
        <v/>
      </c>
      <c r="DH1929" s="832">
        <v>2019</v>
      </c>
    </row>
    <row r="1930" spans="1:112" s="760" customFormat="1" ht="12" hidden="1" customHeight="1" x14ac:dyDescent="0.15">
      <c r="A1930" s="774"/>
      <c r="B1930" s="3391"/>
      <c r="C1930" s="3681"/>
      <c r="D1930" s="3681"/>
      <c r="E1930" s="3681"/>
      <c r="F1930" s="3681"/>
      <c r="G1930" s="3681"/>
      <c r="H1930" s="3392"/>
      <c r="I1930" s="3683"/>
      <c r="J1930" s="3684"/>
      <c r="K1930" s="1974"/>
      <c r="L1930" s="774"/>
      <c r="M1930" s="767"/>
      <c r="DF1930" s="818"/>
      <c r="DG1930" s="772" t="str">
        <f t="shared" si="46"/>
        <v/>
      </c>
      <c r="DH1930" s="832">
        <v>2020</v>
      </c>
    </row>
    <row r="1931" spans="1:112" s="760" customFormat="1" ht="12" hidden="1" customHeight="1" x14ac:dyDescent="0.15">
      <c r="A1931" s="774"/>
      <c r="B1931" s="3391"/>
      <c r="C1931" s="3681"/>
      <c r="D1931" s="3681"/>
      <c r="E1931" s="3681"/>
      <c r="F1931" s="3681"/>
      <c r="G1931" s="3681"/>
      <c r="H1931" s="3392"/>
      <c r="I1931" s="3683"/>
      <c r="J1931" s="3684"/>
      <c r="K1931" s="1974"/>
      <c r="L1931" s="774"/>
      <c r="M1931" s="767"/>
      <c r="DF1931" s="818"/>
      <c r="DG1931" s="772" t="str">
        <f t="shared" si="46"/>
        <v/>
      </c>
      <c r="DH1931" s="832">
        <v>2021</v>
      </c>
    </row>
    <row r="1932" spans="1:112" s="760" customFormat="1" ht="12" hidden="1" customHeight="1" x14ac:dyDescent="0.15">
      <c r="A1932" s="774"/>
      <c r="B1932" s="3391"/>
      <c r="C1932" s="3681"/>
      <c r="D1932" s="3681"/>
      <c r="E1932" s="3681"/>
      <c r="F1932" s="3681"/>
      <c r="G1932" s="3681"/>
      <c r="H1932" s="3392"/>
      <c r="I1932" s="3683"/>
      <c r="J1932" s="3684"/>
      <c r="K1932" s="1974"/>
      <c r="L1932" s="774"/>
      <c r="M1932" s="767"/>
      <c r="DF1932" s="818"/>
      <c r="DG1932" s="772" t="str">
        <f t="shared" si="46"/>
        <v/>
      </c>
      <c r="DH1932" s="832">
        <v>2022</v>
      </c>
    </row>
    <row r="1933" spans="1:112" s="760" customFormat="1" ht="12" hidden="1" customHeight="1" x14ac:dyDescent="0.15">
      <c r="A1933" s="774"/>
      <c r="B1933" s="3391"/>
      <c r="C1933" s="3681"/>
      <c r="D1933" s="3681"/>
      <c r="E1933" s="3681"/>
      <c r="F1933" s="3681"/>
      <c r="G1933" s="3681"/>
      <c r="H1933" s="3392"/>
      <c r="I1933" s="3683"/>
      <c r="J1933" s="3684"/>
      <c r="K1933" s="1974"/>
      <c r="L1933" s="774"/>
      <c r="M1933" s="767"/>
      <c r="DF1933" s="818"/>
      <c r="DG1933" s="772" t="str">
        <f t="shared" si="46"/>
        <v/>
      </c>
      <c r="DH1933" s="832">
        <v>2023</v>
      </c>
    </row>
    <row r="1934" spans="1:112" s="760" customFormat="1" ht="12" hidden="1" customHeight="1" x14ac:dyDescent="0.15">
      <c r="A1934" s="774"/>
      <c r="B1934" s="3391"/>
      <c r="C1934" s="3681"/>
      <c r="D1934" s="3681"/>
      <c r="E1934" s="3681"/>
      <c r="F1934" s="3681"/>
      <c r="G1934" s="3681"/>
      <c r="H1934" s="3392"/>
      <c r="I1934" s="3683"/>
      <c r="J1934" s="3684"/>
      <c r="K1934" s="1974"/>
      <c r="L1934" s="774"/>
      <c r="M1934" s="767"/>
      <c r="DF1934" s="818"/>
      <c r="DG1934" s="772" t="str">
        <f t="shared" si="46"/>
        <v/>
      </c>
      <c r="DH1934" s="832">
        <v>2024</v>
      </c>
    </row>
    <row r="1935" spans="1:112" s="760" customFormat="1" ht="12.75" hidden="1" customHeight="1" x14ac:dyDescent="0.15">
      <c r="A1935" s="774"/>
      <c r="B1935" s="3391"/>
      <c r="C1935" s="3681"/>
      <c r="D1935" s="3681"/>
      <c r="E1935" s="3681"/>
      <c r="F1935" s="3681"/>
      <c r="G1935" s="3681"/>
      <c r="H1935" s="3392"/>
      <c r="I1935" s="3683"/>
      <c r="J1935" s="3684"/>
      <c r="K1935" s="1974"/>
      <c r="L1935" s="774"/>
      <c r="M1935" s="767"/>
      <c r="DF1935" s="818"/>
      <c r="DG1935" s="772" t="str">
        <f t="shared" si="46"/>
        <v/>
      </c>
      <c r="DH1935" s="832">
        <v>2025</v>
      </c>
    </row>
    <row r="1936" spans="1:112" s="760" customFormat="1" ht="12" hidden="1" customHeight="1" x14ac:dyDescent="0.15">
      <c r="A1936" s="774"/>
      <c r="B1936" s="3391"/>
      <c r="C1936" s="3681"/>
      <c r="D1936" s="3681"/>
      <c r="E1936" s="3681"/>
      <c r="F1936" s="3681"/>
      <c r="G1936" s="3681"/>
      <c r="H1936" s="3392"/>
      <c r="I1936" s="3683"/>
      <c r="J1936" s="3684"/>
      <c r="K1936" s="1974"/>
      <c r="L1936" s="774"/>
      <c r="M1936" s="767"/>
      <c r="DF1936" s="818"/>
      <c r="DG1936" s="772" t="str">
        <f t="shared" si="46"/>
        <v/>
      </c>
      <c r="DH1936" s="832">
        <v>2026</v>
      </c>
    </row>
    <row r="1937" spans="1:112" s="760" customFormat="1" ht="12" hidden="1" customHeight="1" x14ac:dyDescent="0.15">
      <c r="A1937" s="774"/>
      <c r="B1937" s="3391"/>
      <c r="C1937" s="3681"/>
      <c r="D1937" s="3681"/>
      <c r="E1937" s="3681"/>
      <c r="F1937" s="3681"/>
      <c r="G1937" s="3681"/>
      <c r="H1937" s="3392"/>
      <c r="I1937" s="3683"/>
      <c r="J1937" s="3684"/>
      <c r="K1937" s="1974"/>
      <c r="L1937" s="774"/>
      <c r="M1937" s="767"/>
      <c r="DF1937" s="818"/>
      <c r="DG1937" s="772" t="str">
        <f t="shared" si="46"/>
        <v/>
      </c>
      <c r="DH1937" s="832">
        <v>2027</v>
      </c>
    </row>
    <row r="1938" spans="1:112" s="760" customFormat="1" ht="12" hidden="1" customHeight="1" x14ac:dyDescent="0.15">
      <c r="A1938" s="774"/>
      <c r="B1938" s="3391"/>
      <c r="C1938" s="3681"/>
      <c r="D1938" s="3681"/>
      <c r="E1938" s="3681"/>
      <c r="F1938" s="3681"/>
      <c r="G1938" s="3681"/>
      <c r="H1938" s="3392"/>
      <c r="I1938" s="3683"/>
      <c r="J1938" s="3684"/>
      <c r="K1938" s="1974"/>
      <c r="L1938" s="774"/>
      <c r="M1938" s="767"/>
      <c r="DF1938" s="818"/>
      <c r="DG1938" s="772" t="str">
        <f t="shared" si="46"/>
        <v/>
      </c>
      <c r="DH1938" s="832">
        <v>2028</v>
      </c>
    </row>
    <row r="1939" spans="1:112" s="760" customFormat="1" ht="12" hidden="1" customHeight="1" x14ac:dyDescent="0.15">
      <c r="A1939" s="774"/>
      <c r="B1939" s="3391"/>
      <c r="C1939" s="3681"/>
      <c r="D1939" s="3681"/>
      <c r="E1939" s="3681"/>
      <c r="F1939" s="3681"/>
      <c r="G1939" s="3681"/>
      <c r="H1939" s="3392"/>
      <c r="I1939" s="3683"/>
      <c r="J1939" s="3684"/>
      <c r="K1939" s="1974"/>
      <c r="L1939" s="774"/>
      <c r="M1939" s="767"/>
      <c r="DF1939" s="818"/>
      <c r="DG1939" s="772" t="str">
        <f t="shared" si="46"/>
        <v/>
      </c>
      <c r="DH1939" s="832">
        <v>2029</v>
      </c>
    </row>
    <row r="1940" spans="1:112" s="760" customFormat="1" ht="12" hidden="1" customHeight="1" x14ac:dyDescent="0.15">
      <c r="A1940" s="774"/>
      <c r="B1940" s="3391"/>
      <c r="C1940" s="3681"/>
      <c r="D1940" s="3681"/>
      <c r="E1940" s="3681"/>
      <c r="F1940" s="3681"/>
      <c r="G1940" s="3681"/>
      <c r="H1940" s="3392"/>
      <c r="I1940" s="3683"/>
      <c r="J1940" s="3684"/>
      <c r="K1940" s="1974"/>
      <c r="L1940" s="774"/>
      <c r="M1940" s="767"/>
      <c r="DF1940" s="818"/>
      <c r="DG1940" s="772" t="str">
        <f t="shared" si="46"/>
        <v/>
      </c>
      <c r="DH1940" s="832">
        <v>2030</v>
      </c>
    </row>
    <row r="1941" spans="1:112" s="760" customFormat="1" ht="12" hidden="1" customHeight="1" x14ac:dyDescent="0.15">
      <c r="A1941" s="774"/>
      <c r="B1941" s="3391"/>
      <c r="C1941" s="3681"/>
      <c r="D1941" s="3681"/>
      <c r="E1941" s="3681"/>
      <c r="F1941" s="3681"/>
      <c r="G1941" s="3681"/>
      <c r="H1941" s="3392"/>
      <c r="I1941" s="3683"/>
      <c r="J1941" s="3684"/>
      <c r="K1941" s="1974"/>
      <c r="L1941" s="774"/>
      <c r="M1941" s="767"/>
      <c r="DF1941" s="818"/>
      <c r="DG1941" s="772" t="str">
        <f t="shared" si="46"/>
        <v/>
      </c>
      <c r="DH1941" s="832">
        <v>2031</v>
      </c>
    </row>
    <row r="1942" spans="1:112" s="760" customFormat="1" ht="12" hidden="1" customHeight="1" x14ac:dyDescent="0.15">
      <c r="A1942" s="774"/>
      <c r="B1942" s="3391"/>
      <c r="C1942" s="3681"/>
      <c r="D1942" s="3681"/>
      <c r="E1942" s="3681"/>
      <c r="F1942" s="3681"/>
      <c r="G1942" s="3681"/>
      <c r="H1942" s="3392"/>
      <c r="I1942" s="3683"/>
      <c r="J1942" s="3684"/>
      <c r="K1942" s="1974"/>
      <c r="L1942" s="774"/>
      <c r="M1942" s="767"/>
      <c r="DF1942" s="818"/>
      <c r="DG1942" s="772" t="str">
        <f t="shared" si="46"/>
        <v/>
      </c>
      <c r="DH1942" s="832">
        <v>2032</v>
      </c>
    </row>
    <row r="1943" spans="1:112" s="760" customFormat="1" ht="12" hidden="1" customHeight="1" x14ac:dyDescent="0.15">
      <c r="A1943" s="774"/>
      <c r="B1943" s="3391"/>
      <c r="C1943" s="3681"/>
      <c r="D1943" s="3681"/>
      <c r="E1943" s="3681"/>
      <c r="F1943" s="3681"/>
      <c r="G1943" s="3681"/>
      <c r="H1943" s="3392"/>
      <c r="I1943" s="3683"/>
      <c r="J1943" s="3684"/>
      <c r="K1943" s="1974"/>
      <c r="L1943" s="774"/>
      <c r="M1943" s="767"/>
      <c r="DF1943" s="818"/>
      <c r="DG1943" s="772" t="str">
        <f t="shared" si="46"/>
        <v/>
      </c>
      <c r="DH1943" s="832">
        <v>2033</v>
      </c>
    </row>
    <row r="1944" spans="1:112" s="760" customFormat="1" ht="12" hidden="1" customHeight="1" x14ac:dyDescent="0.15">
      <c r="A1944" s="774"/>
      <c r="B1944" s="3391"/>
      <c r="C1944" s="3681"/>
      <c r="D1944" s="3681"/>
      <c r="E1944" s="3681"/>
      <c r="F1944" s="3681"/>
      <c r="G1944" s="3681"/>
      <c r="H1944" s="3392"/>
      <c r="I1944" s="3683"/>
      <c r="J1944" s="3684"/>
      <c r="K1944" s="1974"/>
      <c r="L1944" s="774"/>
      <c r="M1944" s="767"/>
      <c r="DF1944" s="818"/>
      <c r="DG1944" s="772" t="str">
        <f t="shared" si="46"/>
        <v/>
      </c>
      <c r="DH1944" s="832">
        <v>2034</v>
      </c>
    </row>
    <row r="1945" spans="1:112" s="760" customFormat="1" ht="12.75" hidden="1" customHeight="1" x14ac:dyDescent="0.15">
      <c r="A1945" s="774"/>
      <c r="B1945" s="3391"/>
      <c r="C1945" s="3681"/>
      <c r="D1945" s="3681"/>
      <c r="E1945" s="3681"/>
      <c r="F1945" s="3681"/>
      <c r="G1945" s="3681"/>
      <c r="H1945" s="3392"/>
      <c r="I1945" s="3683"/>
      <c r="J1945" s="3684"/>
      <c r="K1945" s="1974"/>
      <c r="L1945" s="774"/>
      <c r="M1945" s="767"/>
      <c r="DF1945" s="818"/>
      <c r="DG1945" s="772" t="str">
        <f t="shared" si="46"/>
        <v/>
      </c>
      <c r="DH1945" s="832">
        <v>2035</v>
      </c>
    </row>
    <row r="1946" spans="1:112" s="760" customFormat="1" ht="12" hidden="1" customHeight="1" x14ac:dyDescent="0.15">
      <c r="A1946" s="774"/>
      <c r="B1946" s="3391"/>
      <c r="C1946" s="3681"/>
      <c r="D1946" s="3681"/>
      <c r="E1946" s="3681"/>
      <c r="F1946" s="3681"/>
      <c r="G1946" s="3681"/>
      <c r="H1946" s="3392"/>
      <c r="I1946" s="3683"/>
      <c r="J1946" s="3684"/>
      <c r="K1946" s="1974"/>
      <c r="L1946" s="774"/>
      <c r="M1946" s="767"/>
      <c r="DF1946" s="818"/>
      <c r="DG1946" s="772" t="str">
        <f t="shared" si="46"/>
        <v/>
      </c>
      <c r="DH1946" s="832">
        <v>2036</v>
      </c>
    </row>
    <row r="1947" spans="1:112" s="760" customFormat="1" ht="12" hidden="1" customHeight="1" x14ac:dyDescent="0.15">
      <c r="A1947" s="774"/>
      <c r="B1947" s="3391"/>
      <c r="C1947" s="3681"/>
      <c r="D1947" s="3681"/>
      <c r="E1947" s="3681"/>
      <c r="F1947" s="3681"/>
      <c r="G1947" s="3681"/>
      <c r="H1947" s="3392"/>
      <c r="I1947" s="3683"/>
      <c r="J1947" s="3684"/>
      <c r="K1947" s="1974"/>
      <c r="L1947" s="774"/>
      <c r="M1947" s="767"/>
      <c r="DF1947" s="818"/>
      <c r="DG1947" s="772" t="str">
        <f t="shared" si="46"/>
        <v/>
      </c>
      <c r="DH1947" s="832">
        <v>2037</v>
      </c>
    </row>
    <row r="1948" spans="1:112" s="760" customFormat="1" ht="12" hidden="1" customHeight="1" x14ac:dyDescent="0.15">
      <c r="A1948" s="774"/>
      <c r="B1948" s="3391"/>
      <c r="C1948" s="3681"/>
      <c r="D1948" s="3681"/>
      <c r="E1948" s="3681"/>
      <c r="F1948" s="3681"/>
      <c r="G1948" s="3681"/>
      <c r="H1948" s="3392"/>
      <c r="I1948" s="3683"/>
      <c r="J1948" s="3684"/>
      <c r="K1948" s="1974"/>
      <c r="L1948" s="774"/>
      <c r="M1948" s="767"/>
      <c r="DF1948" s="818"/>
      <c r="DG1948" s="772" t="str">
        <f t="shared" si="46"/>
        <v/>
      </c>
      <c r="DH1948" s="832">
        <v>2038</v>
      </c>
    </row>
    <row r="1949" spans="1:112" s="760" customFormat="1" ht="12" hidden="1" customHeight="1" x14ac:dyDescent="0.15">
      <c r="A1949" s="774"/>
      <c r="B1949" s="3391"/>
      <c r="C1949" s="3681"/>
      <c r="D1949" s="3681"/>
      <c r="E1949" s="3681"/>
      <c r="F1949" s="3681"/>
      <c r="G1949" s="3681"/>
      <c r="H1949" s="3392"/>
      <c r="I1949" s="3683"/>
      <c r="J1949" s="3684"/>
      <c r="K1949" s="1974"/>
      <c r="L1949" s="774"/>
      <c r="M1949" s="767"/>
      <c r="DF1949" s="818"/>
      <c r="DG1949" s="772" t="str">
        <f t="shared" si="46"/>
        <v/>
      </c>
      <c r="DH1949" s="832">
        <v>2039</v>
      </c>
    </row>
    <row r="1950" spans="1:112" s="760" customFormat="1" ht="12" hidden="1" customHeight="1" x14ac:dyDescent="0.15">
      <c r="A1950" s="774"/>
      <c r="B1950" s="3391"/>
      <c r="C1950" s="3681"/>
      <c r="D1950" s="3681"/>
      <c r="E1950" s="3681"/>
      <c r="F1950" s="3681"/>
      <c r="G1950" s="3681"/>
      <c r="H1950" s="3392"/>
      <c r="I1950" s="3683"/>
      <c r="J1950" s="3684"/>
      <c r="K1950" s="1974"/>
      <c r="L1950" s="774"/>
      <c r="M1950" s="767"/>
      <c r="DF1950" s="818"/>
      <c r="DG1950" s="772" t="str">
        <f t="shared" si="46"/>
        <v/>
      </c>
      <c r="DH1950" s="832">
        <v>2040</v>
      </c>
    </row>
    <row r="1951" spans="1:112" s="760" customFormat="1" ht="12" hidden="1" customHeight="1" x14ac:dyDescent="0.15">
      <c r="A1951" s="774"/>
      <c r="B1951" s="3391"/>
      <c r="C1951" s="3681"/>
      <c r="D1951" s="3681"/>
      <c r="E1951" s="3681"/>
      <c r="F1951" s="3681"/>
      <c r="G1951" s="3681"/>
      <c r="H1951" s="3392"/>
      <c r="I1951" s="3683"/>
      <c r="J1951" s="3684"/>
      <c r="K1951" s="1974"/>
      <c r="L1951" s="774"/>
      <c r="M1951" s="767"/>
      <c r="DF1951" s="818"/>
      <c r="DG1951" s="772" t="str">
        <f t="shared" si="46"/>
        <v/>
      </c>
      <c r="DH1951" s="832">
        <v>2041</v>
      </c>
    </row>
    <row r="1952" spans="1:112" s="760" customFormat="1" ht="12" hidden="1" customHeight="1" x14ac:dyDescent="0.15">
      <c r="A1952" s="774"/>
      <c r="B1952" s="3391"/>
      <c r="C1952" s="3681"/>
      <c r="D1952" s="3681"/>
      <c r="E1952" s="3681"/>
      <c r="F1952" s="3681"/>
      <c r="G1952" s="3681"/>
      <c r="H1952" s="3392"/>
      <c r="I1952" s="3683"/>
      <c r="J1952" s="3684"/>
      <c r="K1952" s="1974"/>
      <c r="L1952" s="774"/>
      <c r="M1952" s="767"/>
      <c r="DF1952" s="818"/>
      <c r="DG1952" s="772" t="str">
        <f t="shared" si="46"/>
        <v/>
      </c>
      <c r="DH1952" s="832">
        <v>2042</v>
      </c>
    </row>
    <row r="1953" spans="1:112" s="760" customFormat="1" ht="12" hidden="1" customHeight="1" x14ac:dyDescent="0.15">
      <c r="A1953" s="774"/>
      <c r="B1953" s="3391"/>
      <c r="C1953" s="3681"/>
      <c r="D1953" s="3681"/>
      <c r="E1953" s="3681"/>
      <c r="F1953" s="3681"/>
      <c r="G1953" s="3681"/>
      <c r="H1953" s="3392"/>
      <c r="I1953" s="3683"/>
      <c r="J1953" s="3684"/>
      <c r="K1953" s="1974"/>
      <c r="L1953" s="774"/>
      <c r="M1953" s="767"/>
      <c r="DF1953" s="818"/>
      <c r="DG1953" s="772" t="str">
        <f t="shared" si="46"/>
        <v/>
      </c>
      <c r="DH1953" s="832">
        <v>2043</v>
      </c>
    </row>
    <row r="1954" spans="1:112" s="760" customFormat="1" ht="12" hidden="1" customHeight="1" x14ac:dyDescent="0.15">
      <c r="A1954" s="774"/>
      <c r="B1954" s="3391"/>
      <c r="C1954" s="3681"/>
      <c r="D1954" s="3681"/>
      <c r="E1954" s="3681"/>
      <c r="F1954" s="3681"/>
      <c r="G1954" s="3681"/>
      <c r="H1954" s="3392"/>
      <c r="I1954" s="3683"/>
      <c r="J1954" s="3684"/>
      <c r="K1954" s="1974"/>
      <c r="L1954" s="774"/>
      <c r="M1954" s="767"/>
      <c r="DF1954" s="818"/>
      <c r="DG1954" s="772" t="str">
        <f t="shared" si="46"/>
        <v/>
      </c>
      <c r="DH1954" s="832">
        <v>2044</v>
      </c>
    </row>
    <row r="1955" spans="1:112" s="760" customFormat="1" ht="12" hidden="1" customHeight="1" x14ac:dyDescent="0.15">
      <c r="A1955" s="774"/>
      <c r="B1955" s="3391"/>
      <c r="C1955" s="3681"/>
      <c r="D1955" s="3681"/>
      <c r="E1955" s="3681"/>
      <c r="F1955" s="3681"/>
      <c r="G1955" s="3681"/>
      <c r="H1955" s="3392"/>
      <c r="I1955" s="3683"/>
      <c r="J1955" s="3684"/>
      <c r="K1955" s="1974"/>
      <c r="L1955" s="774"/>
      <c r="M1955" s="767"/>
      <c r="DF1955" s="818"/>
      <c r="DG1955" s="772" t="str">
        <f t="shared" si="46"/>
        <v/>
      </c>
      <c r="DH1955" s="832">
        <v>2045</v>
      </c>
    </row>
    <row r="1956" spans="1:112" s="760" customFormat="1" ht="12" hidden="1" customHeight="1" x14ac:dyDescent="0.15">
      <c r="A1956" s="774"/>
      <c r="B1956" s="3391"/>
      <c r="C1956" s="3681"/>
      <c r="D1956" s="3681"/>
      <c r="E1956" s="3681"/>
      <c r="F1956" s="3681"/>
      <c r="G1956" s="3681"/>
      <c r="H1956" s="3392"/>
      <c r="I1956" s="3683"/>
      <c r="J1956" s="3684"/>
      <c r="K1956" s="1974"/>
      <c r="L1956" s="774"/>
      <c r="M1956" s="767"/>
      <c r="DF1956" s="818"/>
      <c r="DG1956" s="772" t="str">
        <f t="shared" si="46"/>
        <v/>
      </c>
      <c r="DH1956" s="832">
        <v>2046</v>
      </c>
    </row>
    <row r="1957" spans="1:112" s="760" customFormat="1" ht="12" hidden="1" customHeight="1" x14ac:dyDescent="0.15">
      <c r="A1957" s="774"/>
      <c r="B1957" s="3391"/>
      <c r="C1957" s="3681"/>
      <c r="D1957" s="3681"/>
      <c r="E1957" s="3681"/>
      <c r="F1957" s="3681"/>
      <c r="G1957" s="3681"/>
      <c r="H1957" s="3392"/>
      <c r="I1957" s="3683"/>
      <c r="J1957" s="3684"/>
      <c r="K1957" s="1974"/>
      <c r="L1957" s="774"/>
      <c r="M1957" s="767"/>
      <c r="DF1957" s="818"/>
      <c r="DG1957" s="772" t="str">
        <f t="shared" si="46"/>
        <v/>
      </c>
      <c r="DH1957" s="832">
        <v>2047</v>
      </c>
    </row>
    <row r="1958" spans="1:112" s="760" customFormat="1" ht="12" hidden="1" customHeight="1" x14ac:dyDescent="0.15">
      <c r="A1958" s="774"/>
      <c r="B1958" s="3391"/>
      <c r="C1958" s="3681"/>
      <c r="D1958" s="3681"/>
      <c r="E1958" s="3681"/>
      <c r="F1958" s="3681"/>
      <c r="G1958" s="3681"/>
      <c r="H1958" s="3392"/>
      <c r="I1958" s="3683"/>
      <c r="J1958" s="3684"/>
      <c r="K1958" s="1974"/>
      <c r="L1958" s="774"/>
      <c r="M1958" s="767"/>
      <c r="DF1958" s="818"/>
      <c r="DG1958" s="772" t="str">
        <f t="shared" si="46"/>
        <v/>
      </c>
      <c r="DH1958" s="832">
        <v>2048</v>
      </c>
    </row>
    <row r="1959" spans="1:112" s="760" customFormat="1" ht="12" hidden="1" customHeight="1" x14ac:dyDescent="0.15">
      <c r="A1959" s="774"/>
      <c r="B1959" s="3391"/>
      <c r="C1959" s="3681"/>
      <c r="D1959" s="3681"/>
      <c r="E1959" s="3681"/>
      <c r="F1959" s="3681"/>
      <c r="G1959" s="3681"/>
      <c r="H1959" s="3392"/>
      <c r="I1959" s="3683"/>
      <c r="J1959" s="3684"/>
      <c r="K1959" s="1974"/>
      <c r="L1959" s="774"/>
      <c r="M1959" s="767"/>
      <c r="DF1959" s="818"/>
      <c r="DG1959" s="772" t="str">
        <f t="shared" si="46"/>
        <v/>
      </c>
      <c r="DH1959" s="832">
        <v>2049</v>
      </c>
    </row>
    <row r="1960" spans="1:112" s="760" customFormat="1" ht="12" hidden="1" customHeight="1" x14ac:dyDescent="0.15">
      <c r="A1960" s="774"/>
      <c r="B1960" s="3391"/>
      <c r="C1960" s="3681"/>
      <c r="D1960" s="3681"/>
      <c r="E1960" s="3681"/>
      <c r="F1960" s="3681"/>
      <c r="G1960" s="3681"/>
      <c r="H1960" s="3392"/>
      <c r="I1960" s="3683"/>
      <c r="J1960" s="3684"/>
      <c r="K1960" s="1974"/>
      <c r="L1960" s="774"/>
      <c r="M1960" s="767"/>
      <c r="DF1960" s="818"/>
      <c r="DG1960" s="772" t="str">
        <f t="shared" si="46"/>
        <v/>
      </c>
      <c r="DH1960" s="832">
        <v>2050</v>
      </c>
    </row>
    <row r="1961" spans="1:112" s="760" customFormat="1" ht="12" hidden="1" customHeight="1" x14ac:dyDescent="0.15">
      <c r="A1961" s="774"/>
      <c r="B1961" s="3391"/>
      <c r="C1961" s="3681"/>
      <c r="D1961" s="3681"/>
      <c r="E1961" s="3681"/>
      <c r="F1961" s="3681"/>
      <c r="G1961" s="3681"/>
      <c r="H1961" s="3392"/>
      <c r="I1961" s="3683"/>
      <c r="J1961" s="3684"/>
      <c r="K1961" s="1974"/>
      <c r="L1961" s="774"/>
      <c r="M1961" s="767"/>
      <c r="DF1961" s="818"/>
      <c r="DG1961" s="772" t="str">
        <f t="shared" si="46"/>
        <v/>
      </c>
      <c r="DH1961" s="832">
        <v>2051</v>
      </c>
    </row>
    <row r="1962" spans="1:112" s="760" customFormat="1" ht="12" hidden="1" customHeight="1" x14ac:dyDescent="0.15">
      <c r="A1962" s="774"/>
      <c r="B1962" s="3391"/>
      <c r="C1962" s="3681"/>
      <c r="D1962" s="3681"/>
      <c r="E1962" s="3681"/>
      <c r="F1962" s="3681"/>
      <c r="G1962" s="3681"/>
      <c r="H1962" s="3392"/>
      <c r="I1962" s="3683"/>
      <c r="J1962" s="3684"/>
      <c r="K1962" s="1974"/>
      <c r="L1962" s="774"/>
      <c r="M1962" s="767"/>
      <c r="DF1962" s="818"/>
      <c r="DG1962" s="772" t="str">
        <f t="shared" si="46"/>
        <v/>
      </c>
      <c r="DH1962" s="832">
        <v>2052</v>
      </c>
    </row>
    <row r="1963" spans="1:112" s="760" customFormat="1" ht="12.75" hidden="1" customHeight="1" x14ac:dyDescent="0.15">
      <c r="A1963" s="774"/>
      <c r="B1963" s="3391"/>
      <c r="C1963" s="3681"/>
      <c r="D1963" s="3681"/>
      <c r="E1963" s="3681"/>
      <c r="F1963" s="3681"/>
      <c r="G1963" s="3681"/>
      <c r="H1963" s="3392"/>
      <c r="I1963" s="3683"/>
      <c r="J1963" s="3684"/>
      <c r="K1963" s="1974"/>
      <c r="L1963" s="774"/>
      <c r="M1963" s="767"/>
      <c r="DF1963" s="818"/>
      <c r="DG1963" s="772" t="str">
        <f t="shared" si="46"/>
        <v/>
      </c>
      <c r="DH1963" s="832">
        <v>2053</v>
      </c>
    </row>
    <row r="1964" spans="1:112" s="760" customFormat="1" ht="12" hidden="1" customHeight="1" x14ac:dyDescent="0.15">
      <c r="A1964" s="774"/>
      <c r="B1964" s="3391"/>
      <c r="C1964" s="3681"/>
      <c r="D1964" s="3681"/>
      <c r="E1964" s="3681"/>
      <c r="F1964" s="3681"/>
      <c r="G1964" s="3681"/>
      <c r="H1964" s="3392"/>
      <c r="I1964" s="3683"/>
      <c r="J1964" s="3684"/>
      <c r="K1964" s="1974"/>
      <c r="L1964" s="774"/>
      <c r="M1964" s="767"/>
      <c r="DF1964" s="818"/>
      <c r="DG1964" s="772" t="str">
        <f t="shared" si="46"/>
        <v/>
      </c>
      <c r="DH1964" s="832">
        <v>2054</v>
      </c>
    </row>
    <row r="1965" spans="1:112" s="760" customFormat="1" ht="12" hidden="1" customHeight="1" x14ac:dyDescent="0.15">
      <c r="A1965" s="774"/>
      <c r="B1965" s="3391"/>
      <c r="C1965" s="3681"/>
      <c r="D1965" s="3681"/>
      <c r="E1965" s="3681"/>
      <c r="F1965" s="3681"/>
      <c r="G1965" s="3681"/>
      <c r="H1965" s="3392"/>
      <c r="I1965" s="3683"/>
      <c r="J1965" s="3684"/>
      <c r="K1965" s="1974"/>
      <c r="L1965" s="774"/>
      <c r="M1965" s="767"/>
      <c r="DF1965" s="818"/>
      <c r="DG1965" s="772" t="str">
        <f t="shared" si="46"/>
        <v/>
      </c>
      <c r="DH1965" s="832">
        <v>2055</v>
      </c>
    </row>
    <row r="1966" spans="1:112" s="760" customFormat="1" ht="12" hidden="1" customHeight="1" x14ac:dyDescent="0.15">
      <c r="A1966" s="774"/>
      <c r="B1966" s="3391"/>
      <c r="C1966" s="3681"/>
      <c r="D1966" s="3681"/>
      <c r="E1966" s="3681"/>
      <c r="F1966" s="3681"/>
      <c r="G1966" s="3681"/>
      <c r="H1966" s="3392"/>
      <c r="I1966" s="3683"/>
      <c r="J1966" s="3684"/>
      <c r="K1966" s="1974"/>
      <c r="L1966" s="774"/>
      <c r="M1966" s="767"/>
      <c r="DF1966" s="818"/>
      <c r="DG1966" s="772" t="str">
        <f t="shared" si="46"/>
        <v/>
      </c>
      <c r="DH1966" s="832">
        <v>2056</v>
      </c>
    </row>
    <row r="1967" spans="1:112" s="760" customFormat="1" ht="12" hidden="1" customHeight="1" x14ac:dyDescent="0.15">
      <c r="A1967" s="774"/>
      <c r="B1967" s="3391"/>
      <c r="C1967" s="3681"/>
      <c r="D1967" s="3681"/>
      <c r="E1967" s="3681"/>
      <c r="F1967" s="3681"/>
      <c r="G1967" s="3681"/>
      <c r="H1967" s="3392"/>
      <c r="I1967" s="3683"/>
      <c r="J1967" s="3684"/>
      <c r="K1967" s="1974"/>
      <c r="L1967" s="774"/>
      <c r="M1967" s="767"/>
      <c r="DF1967" s="818"/>
      <c r="DG1967" s="772" t="str">
        <f t="shared" si="46"/>
        <v/>
      </c>
      <c r="DH1967" s="832">
        <v>2057</v>
      </c>
    </row>
    <row r="1968" spans="1:112" s="760" customFormat="1" ht="12" hidden="1" customHeight="1" x14ac:dyDescent="0.15">
      <c r="A1968" s="774"/>
      <c r="B1968" s="3391"/>
      <c r="C1968" s="3681"/>
      <c r="D1968" s="3681"/>
      <c r="E1968" s="3681"/>
      <c r="F1968" s="3681"/>
      <c r="G1968" s="3681"/>
      <c r="H1968" s="3392"/>
      <c r="I1968" s="3683"/>
      <c r="J1968" s="3684"/>
      <c r="K1968" s="1974"/>
      <c r="L1968" s="774"/>
      <c r="M1968" s="767"/>
      <c r="DF1968" s="818"/>
      <c r="DG1968" s="772" t="str">
        <f t="shared" si="46"/>
        <v/>
      </c>
      <c r="DH1968" s="832">
        <v>2058</v>
      </c>
    </row>
    <row r="1969" spans="1:112" s="760" customFormat="1" ht="12" hidden="1" customHeight="1" x14ac:dyDescent="0.15">
      <c r="A1969" s="774"/>
      <c r="B1969" s="3391"/>
      <c r="C1969" s="3681"/>
      <c r="D1969" s="3681"/>
      <c r="E1969" s="3681"/>
      <c r="F1969" s="3681"/>
      <c r="G1969" s="3681"/>
      <c r="H1969" s="3392"/>
      <c r="I1969" s="3683"/>
      <c r="J1969" s="3684"/>
      <c r="K1969" s="1974"/>
      <c r="L1969" s="774"/>
      <c r="M1969" s="767"/>
      <c r="DF1969" s="818"/>
      <c r="DG1969" s="772" t="str">
        <f t="shared" si="46"/>
        <v/>
      </c>
      <c r="DH1969" s="832">
        <v>2059</v>
      </c>
    </row>
    <row r="1970" spans="1:112" s="760" customFormat="1" ht="12" hidden="1" customHeight="1" x14ac:dyDescent="0.15">
      <c r="A1970" s="774"/>
      <c r="B1970" s="3391"/>
      <c r="C1970" s="3681"/>
      <c r="D1970" s="3681"/>
      <c r="E1970" s="3681"/>
      <c r="F1970" s="3681"/>
      <c r="G1970" s="3681"/>
      <c r="H1970" s="3392"/>
      <c r="I1970" s="3683"/>
      <c r="J1970" s="3684"/>
      <c r="K1970" s="1974"/>
      <c r="L1970" s="774"/>
      <c r="M1970" s="767"/>
      <c r="DF1970" s="818"/>
      <c r="DG1970" s="772" t="str">
        <f t="shared" si="46"/>
        <v/>
      </c>
      <c r="DH1970" s="832">
        <v>2060</v>
      </c>
    </row>
    <row r="1971" spans="1:112" s="760" customFormat="1" ht="12" hidden="1" customHeight="1" x14ac:dyDescent="0.15">
      <c r="A1971" s="774"/>
      <c r="B1971" s="3391"/>
      <c r="C1971" s="3681"/>
      <c r="D1971" s="3681"/>
      <c r="E1971" s="3681"/>
      <c r="F1971" s="3681"/>
      <c r="G1971" s="3681"/>
      <c r="H1971" s="3392"/>
      <c r="I1971" s="3683"/>
      <c r="J1971" s="3684"/>
      <c r="K1971" s="1974"/>
      <c r="L1971" s="774"/>
      <c r="M1971" s="767"/>
      <c r="DF1971" s="818"/>
      <c r="DG1971" s="772" t="str">
        <f t="shared" ref="DG1971:DG2034" si="47">IF(COUNTA(A1971:M1971)&gt;0,DH1971,"")</f>
        <v/>
      </c>
      <c r="DH1971" s="832">
        <v>2061</v>
      </c>
    </row>
    <row r="1972" spans="1:112" s="760" customFormat="1" ht="12" hidden="1" customHeight="1" x14ac:dyDescent="0.15">
      <c r="A1972" s="774"/>
      <c r="B1972" s="3391"/>
      <c r="C1972" s="3681"/>
      <c r="D1972" s="3681"/>
      <c r="E1972" s="3681"/>
      <c r="F1972" s="3681"/>
      <c r="G1972" s="3681"/>
      <c r="H1972" s="3392"/>
      <c r="I1972" s="3683"/>
      <c r="J1972" s="3684"/>
      <c r="K1972" s="1974"/>
      <c r="L1972" s="774"/>
      <c r="M1972" s="767"/>
      <c r="DF1972" s="818"/>
      <c r="DG1972" s="772" t="str">
        <f t="shared" si="47"/>
        <v/>
      </c>
      <c r="DH1972" s="832">
        <v>2062</v>
      </c>
    </row>
    <row r="1973" spans="1:112" s="760" customFormat="1" ht="12.75" hidden="1" customHeight="1" x14ac:dyDescent="0.15">
      <c r="A1973" s="774"/>
      <c r="B1973" s="3391"/>
      <c r="C1973" s="3681"/>
      <c r="D1973" s="3681"/>
      <c r="E1973" s="3681"/>
      <c r="F1973" s="3681"/>
      <c r="G1973" s="3681"/>
      <c r="H1973" s="3392"/>
      <c r="I1973" s="3683"/>
      <c r="J1973" s="3684"/>
      <c r="K1973" s="1974"/>
      <c r="L1973" s="774"/>
      <c r="M1973" s="767"/>
      <c r="DF1973" s="818"/>
      <c r="DG1973" s="772" t="str">
        <f t="shared" si="47"/>
        <v/>
      </c>
      <c r="DH1973" s="832">
        <v>2063</v>
      </c>
    </row>
    <row r="1974" spans="1:112" s="760" customFormat="1" ht="12" hidden="1" customHeight="1" x14ac:dyDescent="0.15">
      <c r="A1974" s="774"/>
      <c r="B1974" s="3391"/>
      <c r="C1974" s="3681"/>
      <c r="D1974" s="3681"/>
      <c r="E1974" s="3681"/>
      <c r="F1974" s="3681"/>
      <c r="G1974" s="3681"/>
      <c r="H1974" s="3392"/>
      <c r="I1974" s="3683"/>
      <c r="J1974" s="3684"/>
      <c r="K1974" s="1974"/>
      <c r="L1974" s="774"/>
      <c r="M1974" s="767"/>
      <c r="DF1974" s="818"/>
      <c r="DG1974" s="772" t="str">
        <f t="shared" si="47"/>
        <v/>
      </c>
      <c r="DH1974" s="832">
        <v>2064</v>
      </c>
    </row>
    <row r="1975" spans="1:112" s="760" customFormat="1" ht="12" hidden="1" customHeight="1" x14ac:dyDescent="0.15">
      <c r="A1975" s="774"/>
      <c r="B1975" s="3391"/>
      <c r="C1975" s="3681"/>
      <c r="D1975" s="3681"/>
      <c r="E1975" s="3681"/>
      <c r="F1975" s="3681"/>
      <c r="G1975" s="3681"/>
      <c r="H1975" s="3392"/>
      <c r="I1975" s="3683"/>
      <c r="J1975" s="3684"/>
      <c r="K1975" s="1974"/>
      <c r="L1975" s="774"/>
      <c r="M1975" s="767"/>
      <c r="DF1975" s="818"/>
      <c r="DG1975" s="772" t="str">
        <f t="shared" si="47"/>
        <v/>
      </c>
      <c r="DH1975" s="832">
        <v>2065</v>
      </c>
    </row>
    <row r="1976" spans="1:112" s="760" customFormat="1" ht="12" hidden="1" customHeight="1" x14ac:dyDescent="0.15">
      <c r="A1976" s="774"/>
      <c r="B1976" s="3391"/>
      <c r="C1976" s="3681"/>
      <c r="D1976" s="3681"/>
      <c r="E1976" s="3681"/>
      <c r="F1976" s="3681"/>
      <c r="G1976" s="3681"/>
      <c r="H1976" s="3392"/>
      <c r="I1976" s="3683"/>
      <c r="J1976" s="3684"/>
      <c r="K1976" s="1974"/>
      <c r="L1976" s="774"/>
      <c r="M1976" s="767"/>
      <c r="DF1976" s="818"/>
      <c r="DG1976" s="772" t="str">
        <f t="shared" si="47"/>
        <v/>
      </c>
      <c r="DH1976" s="832">
        <v>2066</v>
      </c>
    </row>
    <row r="1977" spans="1:112" s="760" customFormat="1" ht="12" hidden="1" customHeight="1" x14ac:dyDescent="0.15">
      <c r="A1977" s="774"/>
      <c r="B1977" s="3391"/>
      <c r="C1977" s="3681"/>
      <c r="D1977" s="3681"/>
      <c r="E1977" s="3681"/>
      <c r="F1977" s="3681"/>
      <c r="G1977" s="3681"/>
      <c r="H1977" s="3392"/>
      <c r="I1977" s="3683"/>
      <c r="J1977" s="3684"/>
      <c r="K1977" s="1974"/>
      <c r="L1977" s="774"/>
      <c r="M1977" s="767"/>
      <c r="DF1977" s="818"/>
      <c r="DG1977" s="772" t="str">
        <f t="shared" si="47"/>
        <v/>
      </c>
      <c r="DH1977" s="832">
        <v>2067</v>
      </c>
    </row>
    <row r="1978" spans="1:112" s="760" customFormat="1" ht="12" hidden="1" customHeight="1" x14ac:dyDescent="0.15">
      <c r="A1978" s="774"/>
      <c r="B1978" s="3391"/>
      <c r="C1978" s="3681"/>
      <c r="D1978" s="3681"/>
      <c r="E1978" s="3681"/>
      <c r="F1978" s="3681"/>
      <c r="G1978" s="3681"/>
      <c r="H1978" s="3392"/>
      <c r="I1978" s="3683"/>
      <c r="J1978" s="3684"/>
      <c r="K1978" s="1974"/>
      <c r="L1978" s="774"/>
      <c r="M1978" s="767"/>
      <c r="DF1978" s="818"/>
      <c r="DG1978" s="772" t="str">
        <f t="shared" si="47"/>
        <v/>
      </c>
      <c r="DH1978" s="832">
        <v>2068</v>
      </c>
    </row>
    <row r="1979" spans="1:112" s="760" customFormat="1" ht="12" hidden="1" customHeight="1" x14ac:dyDescent="0.15">
      <c r="A1979" s="774"/>
      <c r="B1979" s="3391"/>
      <c r="C1979" s="3681"/>
      <c r="D1979" s="3681"/>
      <c r="E1979" s="3681"/>
      <c r="F1979" s="3681"/>
      <c r="G1979" s="3681"/>
      <c r="H1979" s="3392"/>
      <c r="I1979" s="3683"/>
      <c r="J1979" s="3684"/>
      <c r="K1979" s="1974"/>
      <c r="L1979" s="774"/>
      <c r="M1979" s="767"/>
      <c r="DF1979" s="818"/>
      <c r="DG1979" s="772" t="str">
        <f t="shared" si="47"/>
        <v/>
      </c>
      <c r="DH1979" s="832">
        <v>2069</v>
      </c>
    </row>
    <row r="1980" spans="1:112" s="760" customFormat="1" ht="12" hidden="1" customHeight="1" x14ac:dyDescent="0.15">
      <c r="A1980" s="774"/>
      <c r="B1980" s="3391"/>
      <c r="C1980" s="3681"/>
      <c r="D1980" s="3681"/>
      <c r="E1980" s="3681"/>
      <c r="F1980" s="3681"/>
      <c r="G1980" s="3681"/>
      <c r="H1980" s="3392"/>
      <c r="I1980" s="3683"/>
      <c r="J1980" s="3684"/>
      <c r="K1980" s="1974"/>
      <c r="L1980" s="774"/>
      <c r="M1980" s="767"/>
      <c r="DF1980" s="818"/>
      <c r="DG1980" s="772" t="str">
        <f t="shared" si="47"/>
        <v/>
      </c>
      <c r="DH1980" s="832">
        <v>2070</v>
      </c>
    </row>
    <row r="1981" spans="1:112" s="760" customFormat="1" ht="12" hidden="1" customHeight="1" x14ac:dyDescent="0.15">
      <c r="A1981" s="774"/>
      <c r="B1981" s="3391"/>
      <c r="C1981" s="3681"/>
      <c r="D1981" s="3681"/>
      <c r="E1981" s="3681"/>
      <c r="F1981" s="3681"/>
      <c r="G1981" s="3681"/>
      <c r="H1981" s="3392"/>
      <c r="I1981" s="3683"/>
      <c r="J1981" s="3684"/>
      <c r="K1981" s="1974"/>
      <c r="L1981" s="774"/>
      <c r="M1981" s="767"/>
      <c r="DF1981" s="818"/>
      <c r="DG1981" s="772" t="str">
        <f t="shared" si="47"/>
        <v/>
      </c>
      <c r="DH1981" s="832">
        <v>2071</v>
      </c>
    </row>
    <row r="1982" spans="1:112" s="760" customFormat="1" ht="12" hidden="1" customHeight="1" x14ac:dyDescent="0.15">
      <c r="A1982" s="774"/>
      <c r="B1982" s="3391"/>
      <c r="C1982" s="3681"/>
      <c r="D1982" s="3681"/>
      <c r="E1982" s="3681"/>
      <c r="F1982" s="3681"/>
      <c r="G1982" s="3681"/>
      <c r="H1982" s="3392"/>
      <c r="I1982" s="3683"/>
      <c r="J1982" s="3684"/>
      <c r="K1982" s="1974"/>
      <c r="L1982" s="774"/>
      <c r="M1982" s="767"/>
      <c r="DF1982" s="818"/>
      <c r="DG1982" s="772" t="str">
        <f t="shared" si="47"/>
        <v/>
      </c>
      <c r="DH1982" s="832">
        <v>2072</v>
      </c>
    </row>
    <row r="1983" spans="1:112" s="760" customFormat="1" ht="12.75" hidden="1" customHeight="1" x14ac:dyDescent="0.15">
      <c r="A1983" s="774"/>
      <c r="B1983" s="3391"/>
      <c r="C1983" s="3681"/>
      <c r="D1983" s="3681"/>
      <c r="E1983" s="3681"/>
      <c r="F1983" s="3681"/>
      <c r="G1983" s="3681"/>
      <c r="H1983" s="3392"/>
      <c r="I1983" s="3683"/>
      <c r="J1983" s="3684"/>
      <c r="K1983" s="1974"/>
      <c r="L1983" s="774"/>
      <c r="M1983" s="767"/>
      <c r="DF1983" s="818"/>
      <c r="DG1983" s="772" t="str">
        <f t="shared" si="47"/>
        <v/>
      </c>
      <c r="DH1983" s="832">
        <v>2073</v>
      </c>
    </row>
    <row r="1984" spans="1:112" s="760" customFormat="1" ht="12" hidden="1" customHeight="1" x14ac:dyDescent="0.15">
      <c r="A1984" s="774"/>
      <c r="B1984" s="3391"/>
      <c r="C1984" s="3681"/>
      <c r="D1984" s="3681"/>
      <c r="E1984" s="3681"/>
      <c r="F1984" s="3681"/>
      <c r="G1984" s="3681"/>
      <c r="H1984" s="3392"/>
      <c r="I1984" s="3683"/>
      <c r="J1984" s="3684"/>
      <c r="K1984" s="1974"/>
      <c r="L1984" s="774"/>
      <c r="M1984" s="767"/>
      <c r="DF1984" s="818"/>
      <c r="DG1984" s="772" t="str">
        <f t="shared" si="47"/>
        <v/>
      </c>
      <c r="DH1984" s="832">
        <v>2074</v>
      </c>
    </row>
    <row r="1985" spans="1:112" s="760" customFormat="1" ht="12" hidden="1" customHeight="1" x14ac:dyDescent="0.15">
      <c r="A1985" s="774"/>
      <c r="B1985" s="3391"/>
      <c r="C1985" s="3681"/>
      <c r="D1985" s="3681"/>
      <c r="E1985" s="3681"/>
      <c r="F1985" s="3681"/>
      <c r="G1985" s="3681"/>
      <c r="H1985" s="3392"/>
      <c r="I1985" s="3683"/>
      <c r="J1985" s="3684"/>
      <c r="K1985" s="1974"/>
      <c r="L1985" s="774"/>
      <c r="M1985" s="767"/>
      <c r="DF1985" s="818"/>
      <c r="DG1985" s="772" t="str">
        <f t="shared" si="47"/>
        <v/>
      </c>
      <c r="DH1985" s="832">
        <v>2075</v>
      </c>
    </row>
    <row r="1986" spans="1:112" s="760" customFormat="1" ht="12" hidden="1" customHeight="1" x14ac:dyDescent="0.15">
      <c r="A1986" s="774"/>
      <c r="B1986" s="3391"/>
      <c r="C1986" s="3681"/>
      <c r="D1986" s="3681"/>
      <c r="E1986" s="3681"/>
      <c r="F1986" s="3681"/>
      <c r="G1986" s="3681"/>
      <c r="H1986" s="3392"/>
      <c r="I1986" s="3683"/>
      <c r="J1986" s="3684"/>
      <c r="K1986" s="1974"/>
      <c r="L1986" s="774"/>
      <c r="M1986" s="767"/>
      <c r="DF1986" s="818"/>
      <c r="DG1986" s="772" t="str">
        <f t="shared" si="47"/>
        <v/>
      </c>
      <c r="DH1986" s="832">
        <v>2076</v>
      </c>
    </row>
    <row r="1987" spans="1:112" s="760" customFormat="1" ht="12" hidden="1" customHeight="1" x14ac:dyDescent="0.15">
      <c r="A1987" s="774"/>
      <c r="B1987" s="3391"/>
      <c r="C1987" s="3681"/>
      <c r="D1987" s="3681"/>
      <c r="E1987" s="3681"/>
      <c r="F1987" s="3681"/>
      <c r="G1987" s="3681"/>
      <c r="H1987" s="3392"/>
      <c r="I1987" s="3683"/>
      <c r="J1987" s="3684"/>
      <c r="K1987" s="1974"/>
      <c r="L1987" s="774"/>
      <c r="M1987" s="767"/>
      <c r="DF1987" s="818"/>
      <c r="DG1987" s="772" t="str">
        <f t="shared" si="47"/>
        <v/>
      </c>
      <c r="DH1987" s="832">
        <v>2077</v>
      </c>
    </row>
    <row r="1988" spans="1:112" s="760" customFormat="1" ht="12" hidden="1" customHeight="1" x14ac:dyDescent="0.15">
      <c r="A1988" s="774"/>
      <c r="B1988" s="3391"/>
      <c r="C1988" s="3681"/>
      <c r="D1988" s="3681"/>
      <c r="E1988" s="3681"/>
      <c r="F1988" s="3681"/>
      <c r="G1988" s="3681"/>
      <c r="H1988" s="3392"/>
      <c r="I1988" s="3683"/>
      <c r="J1988" s="3684"/>
      <c r="K1988" s="1974"/>
      <c r="L1988" s="774"/>
      <c r="M1988" s="767"/>
      <c r="DF1988" s="818"/>
      <c r="DG1988" s="772" t="str">
        <f t="shared" si="47"/>
        <v/>
      </c>
      <c r="DH1988" s="832">
        <v>2078</v>
      </c>
    </row>
    <row r="1989" spans="1:112" s="760" customFormat="1" ht="12" hidden="1" customHeight="1" x14ac:dyDescent="0.15">
      <c r="A1989" s="774"/>
      <c r="B1989" s="3391"/>
      <c r="C1989" s="3681"/>
      <c r="D1989" s="3681"/>
      <c r="E1989" s="3681"/>
      <c r="F1989" s="3681"/>
      <c r="G1989" s="3681"/>
      <c r="H1989" s="3392"/>
      <c r="I1989" s="3683"/>
      <c r="J1989" s="3684"/>
      <c r="K1989" s="1974"/>
      <c r="L1989" s="774"/>
      <c r="M1989" s="767"/>
      <c r="DF1989" s="818"/>
      <c r="DG1989" s="772" t="str">
        <f t="shared" si="47"/>
        <v/>
      </c>
      <c r="DH1989" s="832">
        <v>2079</v>
      </c>
    </row>
    <row r="1990" spans="1:112" s="760" customFormat="1" ht="12" hidden="1" customHeight="1" x14ac:dyDescent="0.15">
      <c r="A1990" s="774"/>
      <c r="B1990" s="3391"/>
      <c r="C1990" s="3681"/>
      <c r="D1990" s="3681"/>
      <c r="E1990" s="3681"/>
      <c r="F1990" s="3681"/>
      <c r="G1990" s="3681"/>
      <c r="H1990" s="3392"/>
      <c r="I1990" s="3683"/>
      <c r="J1990" s="3684"/>
      <c r="K1990" s="1974"/>
      <c r="L1990" s="774"/>
      <c r="M1990" s="767"/>
      <c r="DF1990" s="818"/>
      <c r="DG1990" s="772" t="str">
        <f t="shared" si="47"/>
        <v/>
      </c>
      <c r="DH1990" s="832">
        <v>2080</v>
      </c>
    </row>
    <row r="1991" spans="1:112" s="760" customFormat="1" ht="12" hidden="1" customHeight="1" x14ac:dyDescent="0.15">
      <c r="A1991" s="774"/>
      <c r="B1991" s="3391"/>
      <c r="C1991" s="3681"/>
      <c r="D1991" s="3681"/>
      <c r="E1991" s="3681"/>
      <c r="F1991" s="3681"/>
      <c r="G1991" s="3681"/>
      <c r="H1991" s="3392"/>
      <c r="I1991" s="3683"/>
      <c r="J1991" s="3684"/>
      <c r="K1991" s="1974"/>
      <c r="L1991" s="774"/>
      <c r="M1991" s="767"/>
      <c r="DF1991" s="818"/>
      <c r="DG1991" s="772" t="str">
        <f t="shared" si="47"/>
        <v/>
      </c>
      <c r="DH1991" s="832">
        <v>2081</v>
      </c>
    </row>
    <row r="1992" spans="1:112" s="760" customFormat="1" ht="12" hidden="1" customHeight="1" x14ac:dyDescent="0.15">
      <c r="A1992" s="774"/>
      <c r="B1992" s="3391"/>
      <c r="C1992" s="3681"/>
      <c r="D1992" s="3681"/>
      <c r="E1992" s="3681"/>
      <c r="F1992" s="3681"/>
      <c r="G1992" s="3681"/>
      <c r="H1992" s="3392"/>
      <c r="I1992" s="3683"/>
      <c r="J1992" s="3684"/>
      <c r="K1992" s="1974"/>
      <c r="L1992" s="774"/>
      <c r="M1992" s="767"/>
      <c r="DF1992" s="818"/>
      <c r="DG1992" s="772" t="str">
        <f t="shared" si="47"/>
        <v/>
      </c>
      <c r="DH1992" s="832">
        <v>2082</v>
      </c>
    </row>
    <row r="1993" spans="1:112" s="760" customFormat="1" ht="12" hidden="1" customHeight="1" x14ac:dyDescent="0.15">
      <c r="A1993" s="774"/>
      <c r="B1993" s="3391"/>
      <c r="C1993" s="3681"/>
      <c r="D1993" s="3681"/>
      <c r="E1993" s="3681"/>
      <c r="F1993" s="3681"/>
      <c r="G1993" s="3681"/>
      <c r="H1993" s="3392"/>
      <c r="I1993" s="3683"/>
      <c r="J1993" s="3684"/>
      <c r="K1993" s="1974"/>
      <c r="L1993" s="774"/>
      <c r="M1993" s="767"/>
      <c r="DF1993" s="818"/>
      <c r="DG1993" s="772" t="str">
        <f t="shared" si="47"/>
        <v/>
      </c>
      <c r="DH1993" s="832">
        <v>2083</v>
      </c>
    </row>
    <row r="1994" spans="1:112" s="760" customFormat="1" ht="12" hidden="1" customHeight="1" x14ac:dyDescent="0.15">
      <c r="A1994" s="774"/>
      <c r="B1994" s="3391"/>
      <c r="C1994" s="3681"/>
      <c r="D1994" s="3681"/>
      <c r="E1994" s="3681"/>
      <c r="F1994" s="3681"/>
      <c r="G1994" s="3681"/>
      <c r="H1994" s="3392"/>
      <c r="I1994" s="3683"/>
      <c r="J1994" s="3684"/>
      <c r="K1994" s="1974"/>
      <c r="L1994" s="774"/>
      <c r="M1994" s="767"/>
      <c r="DF1994" s="818"/>
      <c r="DG1994" s="772" t="str">
        <f t="shared" si="47"/>
        <v/>
      </c>
      <c r="DH1994" s="832">
        <v>2084</v>
      </c>
    </row>
    <row r="1995" spans="1:112" s="760" customFormat="1" ht="12" hidden="1" customHeight="1" x14ac:dyDescent="0.15">
      <c r="A1995" s="774"/>
      <c r="B1995" s="3391"/>
      <c r="C1995" s="3681"/>
      <c r="D1995" s="3681"/>
      <c r="E1995" s="3681"/>
      <c r="F1995" s="3681"/>
      <c r="G1995" s="3681"/>
      <c r="H1995" s="3392"/>
      <c r="I1995" s="3683"/>
      <c r="J1995" s="3684"/>
      <c r="K1995" s="1974"/>
      <c r="L1995" s="774"/>
      <c r="M1995" s="767"/>
      <c r="DF1995" s="818"/>
      <c r="DG1995" s="772" t="str">
        <f t="shared" si="47"/>
        <v/>
      </c>
      <c r="DH1995" s="832">
        <v>2085</v>
      </c>
    </row>
    <row r="1996" spans="1:112" s="760" customFormat="1" ht="12" hidden="1" customHeight="1" x14ac:dyDescent="0.15">
      <c r="A1996" s="774"/>
      <c r="B1996" s="3391"/>
      <c r="C1996" s="3681"/>
      <c r="D1996" s="3681"/>
      <c r="E1996" s="3681"/>
      <c r="F1996" s="3681"/>
      <c r="G1996" s="3681"/>
      <c r="H1996" s="3392"/>
      <c r="I1996" s="3683"/>
      <c r="J1996" s="3684"/>
      <c r="K1996" s="1974"/>
      <c r="L1996" s="774"/>
      <c r="M1996" s="767"/>
      <c r="DF1996" s="818"/>
      <c r="DG1996" s="772" t="str">
        <f t="shared" si="47"/>
        <v/>
      </c>
      <c r="DH1996" s="832">
        <v>2086</v>
      </c>
    </row>
    <row r="1997" spans="1:112" s="760" customFormat="1" ht="12" hidden="1" customHeight="1" x14ac:dyDescent="0.15">
      <c r="A1997" s="774"/>
      <c r="B1997" s="3391"/>
      <c r="C1997" s="3681"/>
      <c r="D1997" s="3681"/>
      <c r="E1997" s="3681"/>
      <c r="F1997" s="3681"/>
      <c r="G1997" s="3681"/>
      <c r="H1997" s="3392"/>
      <c r="I1997" s="3683"/>
      <c r="J1997" s="3684"/>
      <c r="K1997" s="1974"/>
      <c r="L1997" s="774"/>
      <c r="M1997" s="767"/>
      <c r="DF1997" s="818"/>
      <c r="DG1997" s="772" t="str">
        <f t="shared" si="47"/>
        <v/>
      </c>
      <c r="DH1997" s="832">
        <v>2087</v>
      </c>
    </row>
    <row r="1998" spans="1:112" s="760" customFormat="1" ht="12" hidden="1" customHeight="1" x14ac:dyDescent="0.15">
      <c r="A1998" s="774"/>
      <c r="B1998" s="3391"/>
      <c r="C1998" s="3681"/>
      <c r="D1998" s="3681"/>
      <c r="E1998" s="3681"/>
      <c r="F1998" s="3681"/>
      <c r="G1998" s="3681"/>
      <c r="H1998" s="3392"/>
      <c r="I1998" s="3683"/>
      <c r="J1998" s="3684"/>
      <c r="K1998" s="1974"/>
      <c r="L1998" s="774"/>
      <c r="M1998" s="767"/>
      <c r="DF1998" s="818"/>
      <c r="DG1998" s="772" t="str">
        <f t="shared" si="47"/>
        <v/>
      </c>
      <c r="DH1998" s="832">
        <v>2088</v>
      </c>
    </row>
    <row r="1999" spans="1:112" s="760" customFormat="1" ht="12" hidden="1" customHeight="1" x14ac:dyDescent="0.15">
      <c r="A1999" s="774"/>
      <c r="B1999" s="3391"/>
      <c r="C1999" s="3681"/>
      <c r="D1999" s="3681"/>
      <c r="E1999" s="3681"/>
      <c r="F1999" s="3681"/>
      <c r="G1999" s="3681"/>
      <c r="H1999" s="3392"/>
      <c r="I1999" s="3683"/>
      <c r="J1999" s="3684"/>
      <c r="K1999" s="1974"/>
      <c r="L1999" s="774"/>
      <c r="M1999" s="767"/>
      <c r="DF1999" s="818"/>
      <c r="DG1999" s="772" t="str">
        <f t="shared" si="47"/>
        <v/>
      </c>
      <c r="DH1999" s="832">
        <v>2089</v>
      </c>
    </row>
    <row r="2000" spans="1:112" s="760" customFormat="1" ht="12" hidden="1" customHeight="1" x14ac:dyDescent="0.15">
      <c r="A2000" s="774"/>
      <c r="B2000" s="3391"/>
      <c r="C2000" s="3681"/>
      <c r="D2000" s="3681"/>
      <c r="E2000" s="3681"/>
      <c r="F2000" s="3681"/>
      <c r="G2000" s="3681"/>
      <c r="H2000" s="3392"/>
      <c r="I2000" s="3683"/>
      <c r="J2000" s="3684"/>
      <c r="K2000" s="1974"/>
      <c r="L2000" s="774"/>
      <c r="M2000" s="767"/>
      <c r="DF2000" s="818"/>
      <c r="DG2000" s="772" t="str">
        <f t="shared" si="47"/>
        <v/>
      </c>
      <c r="DH2000" s="832">
        <v>2090</v>
      </c>
    </row>
    <row r="2001" spans="1:112" s="760" customFormat="1" ht="12.75" hidden="1" customHeight="1" x14ac:dyDescent="0.15">
      <c r="A2001" s="774"/>
      <c r="B2001" s="3391"/>
      <c r="C2001" s="3681"/>
      <c r="D2001" s="3681"/>
      <c r="E2001" s="3681"/>
      <c r="F2001" s="3681"/>
      <c r="G2001" s="3681"/>
      <c r="H2001" s="3392"/>
      <c r="I2001" s="3683"/>
      <c r="J2001" s="3684"/>
      <c r="K2001" s="1974"/>
      <c r="L2001" s="774"/>
      <c r="M2001" s="767"/>
      <c r="DF2001" s="818"/>
      <c r="DG2001" s="772" t="str">
        <f t="shared" si="47"/>
        <v/>
      </c>
      <c r="DH2001" s="832">
        <v>2091</v>
      </c>
    </row>
    <row r="2002" spans="1:112" s="760" customFormat="1" ht="12" hidden="1" customHeight="1" x14ac:dyDescent="0.15">
      <c r="A2002" s="774"/>
      <c r="B2002" s="3391"/>
      <c r="C2002" s="3681"/>
      <c r="D2002" s="3681"/>
      <c r="E2002" s="3681"/>
      <c r="F2002" s="3681"/>
      <c r="G2002" s="3681"/>
      <c r="H2002" s="3392"/>
      <c r="I2002" s="3683"/>
      <c r="J2002" s="3684"/>
      <c r="K2002" s="1974"/>
      <c r="L2002" s="774"/>
      <c r="M2002" s="767"/>
      <c r="DF2002" s="818"/>
      <c r="DG2002" s="772" t="str">
        <f t="shared" si="47"/>
        <v/>
      </c>
      <c r="DH2002" s="832">
        <v>2092</v>
      </c>
    </row>
    <row r="2003" spans="1:112" s="760" customFormat="1" ht="12" hidden="1" customHeight="1" x14ac:dyDescent="0.15">
      <c r="A2003" s="774"/>
      <c r="B2003" s="3391"/>
      <c r="C2003" s="3681"/>
      <c r="D2003" s="3681"/>
      <c r="E2003" s="3681"/>
      <c r="F2003" s="3681"/>
      <c r="G2003" s="3681"/>
      <c r="H2003" s="3392"/>
      <c r="I2003" s="3683"/>
      <c r="J2003" s="3684"/>
      <c r="K2003" s="1974"/>
      <c r="L2003" s="774"/>
      <c r="M2003" s="767"/>
      <c r="DF2003" s="818"/>
      <c r="DG2003" s="772" t="str">
        <f t="shared" si="47"/>
        <v/>
      </c>
      <c r="DH2003" s="832">
        <v>2093</v>
      </c>
    </row>
    <row r="2004" spans="1:112" s="760" customFormat="1" ht="12" hidden="1" customHeight="1" x14ac:dyDescent="0.15">
      <c r="A2004" s="774"/>
      <c r="B2004" s="3391"/>
      <c r="C2004" s="3681"/>
      <c r="D2004" s="3681"/>
      <c r="E2004" s="3681"/>
      <c r="F2004" s="3681"/>
      <c r="G2004" s="3681"/>
      <c r="H2004" s="3392"/>
      <c r="I2004" s="3683"/>
      <c r="J2004" s="3684"/>
      <c r="K2004" s="1974"/>
      <c r="L2004" s="774"/>
      <c r="M2004" s="767"/>
      <c r="DF2004" s="818"/>
      <c r="DG2004" s="772" t="str">
        <f t="shared" si="47"/>
        <v/>
      </c>
      <c r="DH2004" s="832">
        <v>2094</v>
      </c>
    </row>
    <row r="2005" spans="1:112" s="760" customFormat="1" ht="12" hidden="1" customHeight="1" x14ac:dyDescent="0.15">
      <c r="A2005" s="774"/>
      <c r="B2005" s="3391"/>
      <c r="C2005" s="3681"/>
      <c r="D2005" s="3681"/>
      <c r="E2005" s="3681"/>
      <c r="F2005" s="3681"/>
      <c r="G2005" s="3681"/>
      <c r="H2005" s="3392"/>
      <c r="I2005" s="3683"/>
      <c r="J2005" s="3684"/>
      <c r="K2005" s="1974"/>
      <c r="L2005" s="774"/>
      <c r="M2005" s="767"/>
      <c r="DF2005" s="818"/>
      <c r="DG2005" s="772" t="str">
        <f t="shared" si="47"/>
        <v/>
      </c>
      <c r="DH2005" s="832">
        <v>2095</v>
      </c>
    </row>
    <row r="2006" spans="1:112" s="760" customFormat="1" ht="12" hidden="1" customHeight="1" x14ac:dyDescent="0.15">
      <c r="A2006" s="774"/>
      <c r="B2006" s="3391"/>
      <c r="C2006" s="3681"/>
      <c r="D2006" s="3681"/>
      <c r="E2006" s="3681"/>
      <c r="F2006" s="3681"/>
      <c r="G2006" s="3681"/>
      <c r="H2006" s="3392"/>
      <c r="I2006" s="3683"/>
      <c r="J2006" s="3684"/>
      <c r="K2006" s="1974"/>
      <c r="L2006" s="774"/>
      <c r="M2006" s="767"/>
      <c r="DF2006" s="818"/>
      <c r="DG2006" s="772" t="str">
        <f t="shared" si="47"/>
        <v/>
      </c>
      <c r="DH2006" s="832">
        <v>2096</v>
      </c>
    </row>
    <row r="2007" spans="1:112" s="760" customFormat="1" ht="12" hidden="1" customHeight="1" x14ac:dyDescent="0.15">
      <c r="A2007" s="774"/>
      <c r="B2007" s="3391"/>
      <c r="C2007" s="3681"/>
      <c r="D2007" s="3681"/>
      <c r="E2007" s="3681"/>
      <c r="F2007" s="3681"/>
      <c r="G2007" s="3681"/>
      <c r="H2007" s="3392"/>
      <c r="I2007" s="3683"/>
      <c r="J2007" s="3684"/>
      <c r="K2007" s="1974"/>
      <c r="L2007" s="774"/>
      <c r="M2007" s="767"/>
      <c r="DF2007" s="818"/>
      <c r="DG2007" s="772" t="str">
        <f t="shared" si="47"/>
        <v/>
      </c>
      <c r="DH2007" s="832">
        <v>2097</v>
      </c>
    </row>
    <row r="2008" spans="1:112" s="760" customFormat="1" ht="12" hidden="1" customHeight="1" x14ac:dyDescent="0.15">
      <c r="A2008" s="774"/>
      <c r="B2008" s="3391"/>
      <c r="C2008" s="3681"/>
      <c r="D2008" s="3681"/>
      <c r="E2008" s="3681"/>
      <c r="F2008" s="3681"/>
      <c r="G2008" s="3681"/>
      <c r="H2008" s="3392"/>
      <c r="I2008" s="3683"/>
      <c r="J2008" s="3684"/>
      <c r="K2008" s="1974"/>
      <c r="L2008" s="774"/>
      <c r="M2008" s="767"/>
      <c r="DF2008" s="818"/>
      <c r="DG2008" s="772" t="str">
        <f t="shared" si="47"/>
        <v/>
      </c>
      <c r="DH2008" s="832">
        <v>2098</v>
      </c>
    </row>
    <row r="2009" spans="1:112" s="760" customFormat="1" ht="12" hidden="1" customHeight="1" x14ac:dyDescent="0.15">
      <c r="A2009" s="774"/>
      <c r="B2009" s="3391"/>
      <c r="C2009" s="3681"/>
      <c r="D2009" s="3681"/>
      <c r="E2009" s="3681"/>
      <c r="F2009" s="3681"/>
      <c r="G2009" s="3681"/>
      <c r="H2009" s="3392"/>
      <c r="I2009" s="3683"/>
      <c r="J2009" s="3684"/>
      <c r="K2009" s="1974"/>
      <c r="L2009" s="774"/>
      <c r="M2009" s="767"/>
      <c r="DF2009" s="818"/>
      <c r="DG2009" s="772" t="str">
        <f t="shared" si="47"/>
        <v/>
      </c>
      <c r="DH2009" s="832">
        <v>2099</v>
      </c>
    </row>
    <row r="2010" spans="1:112" s="760" customFormat="1" ht="12" hidden="1" customHeight="1" x14ac:dyDescent="0.15">
      <c r="A2010" s="774"/>
      <c r="B2010" s="3391"/>
      <c r="C2010" s="3681"/>
      <c r="D2010" s="3681"/>
      <c r="E2010" s="3681"/>
      <c r="F2010" s="3681"/>
      <c r="G2010" s="3681"/>
      <c r="H2010" s="3392"/>
      <c r="I2010" s="3683"/>
      <c r="J2010" s="3684"/>
      <c r="K2010" s="1974"/>
      <c r="L2010" s="774"/>
      <c r="M2010" s="767"/>
      <c r="DF2010" s="818"/>
      <c r="DG2010" s="772" t="str">
        <f t="shared" si="47"/>
        <v/>
      </c>
      <c r="DH2010" s="832">
        <v>2100</v>
      </c>
    </row>
    <row r="2011" spans="1:112" s="760" customFormat="1" ht="12.75" hidden="1" customHeight="1" x14ac:dyDescent="0.15">
      <c r="A2011" s="774"/>
      <c r="B2011" s="3391"/>
      <c r="C2011" s="3681"/>
      <c r="D2011" s="3681"/>
      <c r="E2011" s="3681"/>
      <c r="F2011" s="3681"/>
      <c r="G2011" s="3681"/>
      <c r="H2011" s="3392"/>
      <c r="I2011" s="3683"/>
      <c r="J2011" s="3684"/>
      <c r="K2011" s="1974"/>
      <c r="L2011" s="774"/>
      <c r="M2011" s="767"/>
      <c r="DF2011" s="818"/>
      <c r="DG2011" s="772" t="str">
        <f t="shared" si="47"/>
        <v/>
      </c>
      <c r="DH2011" s="832">
        <v>2101</v>
      </c>
    </row>
    <row r="2012" spans="1:112" s="760" customFormat="1" ht="12" hidden="1" customHeight="1" x14ac:dyDescent="0.15">
      <c r="A2012" s="774"/>
      <c r="B2012" s="3391"/>
      <c r="C2012" s="3681"/>
      <c r="D2012" s="3681"/>
      <c r="E2012" s="3681"/>
      <c r="F2012" s="3681"/>
      <c r="G2012" s="3681"/>
      <c r="H2012" s="3392"/>
      <c r="I2012" s="3683"/>
      <c r="J2012" s="3684"/>
      <c r="K2012" s="1974"/>
      <c r="L2012" s="774"/>
      <c r="M2012" s="767"/>
      <c r="DF2012" s="818"/>
      <c r="DG2012" s="772" t="str">
        <f t="shared" si="47"/>
        <v/>
      </c>
      <c r="DH2012" s="832">
        <v>2102</v>
      </c>
    </row>
    <row r="2013" spans="1:112" s="760" customFormat="1" ht="12" hidden="1" customHeight="1" x14ac:dyDescent="0.15">
      <c r="A2013" s="774"/>
      <c r="B2013" s="3391"/>
      <c r="C2013" s="3681"/>
      <c r="D2013" s="3681"/>
      <c r="E2013" s="3681"/>
      <c r="F2013" s="3681"/>
      <c r="G2013" s="3681"/>
      <c r="H2013" s="3392"/>
      <c r="I2013" s="3683"/>
      <c r="J2013" s="3684"/>
      <c r="K2013" s="1974"/>
      <c r="L2013" s="774"/>
      <c r="M2013" s="767"/>
      <c r="DF2013" s="818"/>
      <c r="DG2013" s="772" t="str">
        <f t="shared" si="47"/>
        <v/>
      </c>
      <c r="DH2013" s="832">
        <v>2103</v>
      </c>
    </row>
    <row r="2014" spans="1:112" s="760" customFormat="1" ht="12" hidden="1" customHeight="1" x14ac:dyDescent="0.15">
      <c r="A2014" s="774"/>
      <c r="B2014" s="3391"/>
      <c r="C2014" s="3681"/>
      <c r="D2014" s="3681"/>
      <c r="E2014" s="3681"/>
      <c r="F2014" s="3681"/>
      <c r="G2014" s="3681"/>
      <c r="H2014" s="3392"/>
      <c r="I2014" s="3683"/>
      <c r="J2014" s="3684"/>
      <c r="K2014" s="1974"/>
      <c r="L2014" s="774"/>
      <c r="M2014" s="767"/>
      <c r="DF2014" s="818"/>
      <c r="DG2014" s="772" t="str">
        <f t="shared" si="47"/>
        <v/>
      </c>
      <c r="DH2014" s="832">
        <v>2104</v>
      </c>
    </row>
    <row r="2015" spans="1:112" s="760" customFormat="1" ht="12" hidden="1" customHeight="1" x14ac:dyDescent="0.15">
      <c r="A2015" s="774"/>
      <c r="B2015" s="3391"/>
      <c r="C2015" s="3681"/>
      <c r="D2015" s="3681"/>
      <c r="E2015" s="3681"/>
      <c r="F2015" s="3681"/>
      <c r="G2015" s="3681"/>
      <c r="H2015" s="3392"/>
      <c r="I2015" s="3683"/>
      <c r="J2015" s="3684"/>
      <c r="K2015" s="1974"/>
      <c r="L2015" s="774"/>
      <c r="M2015" s="767"/>
      <c r="DF2015" s="818"/>
      <c r="DG2015" s="772" t="str">
        <f t="shared" si="47"/>
        <v/>
      </c>
      <c r="DH2015" s="832">
        <v>2105</v>
      </c>
    </row>
    <row r="2016" spans="1:112" s="760" customFormat="1" ht="12" hidden="1" customHeight="1" x14ac:dyDescent="0.15">
      <c r="A2016" s="774"/>
      <c r="B2016" s="3391"/>
      <c r="C2016" s="3681"/>
      <c r="D2016" s="3681"/>
      <c r="E2016" s="3681"/>
      <c r="F2016" s="3681"/>
      <c r="G2016" s="3681"/>
      <c r="H2016" s="3392"/>
      <c r="I2016" s="3683"/>
      <c r="J2016" s="3684"/>
      <c r="K2016" s="1974"/>
      <c r="L2016" s="774"/>
      <c r="M2016" s="767"/>
      <c r="DF2016" s="818"/>
      <c r="DG2016" s="772" t="str">
        <f t="shared" si="47"/>
        <v/>
      </c>
      <c r="DH2016" s="832">
        <v>2106</v>
      </c>
    </row>
    <row r="2017" spans="1:112" s="760" customFormat="1" ht="12" hidden="1" customHeight="1" x14ac:dyDescent="0.15">
      <c r="A2017" s="774"/>
      <c r="B2017" s="3391"/>
      <c r="C2017" s="3681"/>
      <c r="D2017" s="3681"/>
      <c r="E2017" s="3681"/>
      <c r="F2017" s="3681"/>
      <c r="G2017" s="3681"/>
      <c r="H2017" s="3392"/>
      <c r="I2017" s="3683"/>
      <c r="J2017" s="3684"/>
      <c r="K2017" s="1974"/>
      <c r="L2017" s="774"/>
      <c r="M2017" s="767"/>
      <c r="DF2017" s="818"/>
      <c r="DG2017" s="772" t="str">
        <f t="shared" si="47"/>
        <v/>
      </c>
      <c r="DH2017" s="832">
        <v>2107</v>
      </c>
    </row>
    <row r="2018" spans="1:112" s="760" customFormat="1" ht="12" hidden="1" customHeight="1" x14ac:dyDescent="0.15">
      <c r="A2018" s="774"/>
      <c r="B2018" s="3391"/>
      <c r="C2018" s="3681"/>
      <c r="D2018" s="3681"/>
      <c r="E2018" s="3681"/>
      <c r="F2018" s="3681"/>
      <c r="G2018" s="3681"/>
      <c r="H2018" s="3392"/>
      <c r="I2018" s="3683"/>
      <c r="J2018" s="3684"/>
      <c r="K2018" s="1974"/>
      <c r="L2018" s="774"/>
      <c r="M2018" s="767"/>
      <c r="DF2018" s="818"/>
      <c r="DG2018" s="772" t="str">
        <f t="shared" si="47"/>
        <v/>
      </c>
      <c r="DH2018" s="832">
        <v>2108</v>
      </c>
    </row>
    <row r="2019" spans="1:112" s="760" customFormat="1" ht="12" hidden="1" customHeight="1" x14ac:dyDescent="0.15">
      <c r="A2019" s="774"/>
      <c r="B2019" s="3391"/>
      <c r="C2019" s="3681"/>
      <c r="D2019" s="3681"/>
      <c r="E2019" s="3681"/>
      <c r="F2019" s="3681"/>
      <c r="G2019" s="3681"/>
      <c r="H2019" s="3392"/>
      <c r="I2019" s="3683"/>
      <c r="J2019" s="3684"/>
      <c r="K2019" s="1974"/>
      <c r="L2019" s="774"/>
      <c r="M2019" s="767"/>
      <c r="DF2019" s="818"/>
      <c r="DG2019" s="772" t="str">
        <f t="shared" si="47"/>
        <v/>
      </c>
      <c r="DH2019" s="832">
        <v>2109</v>
      </c>
    </row>
    <row r="2020" spans="1:112" s="760" customFormat="1" ht="12" hidden="1" customHeight="1" x14ac:dyDescent="0.15">
      <c r="A2020" s="774"/>
      <c r="B2020" s="3391"/>
      <c r="C2020" s="3681"/>
      <c r="D2020" s="3681"/>
      <c r="E2020" s="3681"/>
      <c r="F2020" s="3681"/>
      <c r="G2020" s="3681"/>
      <c r="H2020" s="3392"/>
      <c r="I2020" s="3683"/>
      <c r="J2020" s="3684"/>
      <c r="K2020" s="1974"/>
      <c r="L2020" s="774"/>
      <c r="M2020" s="767"/>
      <c r="DF2020" s="818"/>
      <c r="DG2020" s="772" t="str">
        <f t="shared" si="47"/>
        <v/>
      </c>
      <c r="DH2020" s="832">
        <v>2110</v>
      </c>
    </row>
    <row r="2021" spans="1:112" s="760" customFormat="1" ht="12.75" hidden="1" customHeight="1" x14ac:dyDescent="0.15">
      <c r="A2021" s="774"/>
      <c r="B2021" s="3391"/>
      <c r="C2021" s="3681"/>
      <c r="D2021" s="3681"/>
      <c r="E2021" s="3681"/>
      <c r="F2021" s="3681"/>
      <c r="G2021" s="3681"/>
      <c r="H2021" s="3392"/>
      <c r="I2021" s="3683"/>
      <c r="J2021" s="3684"/>
      <c r="K2021" s="1974"/>
      <c r="L2021" s="774"/>
      <c r="M2021" s="767"/>
      <c r="DF2021" s="818"/>
      <c r="DG2021" s="772" t="str">
        <f t="shared" si="47"/>
        <v/>
      </c>
      <c r="DH2021" s="832">
        <v>2111</v>
      </c>
    </row>
    <row r="2022" spans="1:112" s="760" customFormat="1" ht="12" hidden="1" customHeight="1" x14ac:dyDescent="0.15">
      <c r="A2022" s="774"/>
      <c r="B2022" s="3391"/>
      <c r="C2022" s="3681"/>
      <c r="D2022" s="3681"/>
      <c r="E2022" s="3681"/>
      <c r="F2022" s="3681"/>
      <c r="G2022" s="3681"/>
      <c r="H2022" s="3392"/>
      <c r="I2022" s="3683"/>
      <c r="J2022" s="3684"/>
      <c r="K2022" s="1974"/>
      <c r="L2022" s="774"/>
      <c r="M2022" s="767"/>
      <c r="DF2022" s="818"/>
      <c r="DG2022" s="772" t="str">
        <f t="shared" si="47"/>
        <v/>
      </c>
      <c r="DH2022" s="832">
        <v>2112</v>
      </c>
    </row>
    <row r="2023" spans="1:112" s="760" customFormat="1" ht="12" hidden="1" customHeight="1" x14ac:dyDescent="0.15">
      <c r="A2023" s="774"/>
      <c r="B2023" s="3391"/>
      <c r="C2023" s="3681"/>
      <c r="D2023" s="3681"/>
      <c r="E2023" s="3681"/>
      <c r="F2023" s="3681"/>
      <c r="G2023" s="3681"/>
      <c r="H2023" s="3392"/>
      <c r="I2023" s="3683"/>
      <c r="J2023" s="3684"/>
      <c r="K2023" s="1974"/>
      <c r="L2023" s="774"/>
      <c r="M2023" s="767"/>
      <c r="DF2023" s="818"/>
      <c r="DG2023" s="772" t="str">
        <f t="shared" si="47"/>
        <v/>
      </c>
      <c r="DH2023" s="832">
        <v>2113</v>
      </c>
    </row>
    <row r="2024" spans="1:112" s="760" customFormat="1" ht="12" hidden="1" customHeight="1" x14ac:dyDescent="0.15">
      <c r="A2024" s="774"/>
      <c r="B2024" s="3391"/>
      <c r="C2024" s="3681"/>
      <c r="D2024" s="3681"/>
      <c r="E2024" s="3681"/>
      <c r="F2024" s="3681"/>
      <c r="G2024" s="3681"/>
      <c r="H2024" s="3392"/>
      <c r="I2024" s="3683"/>
      <c r="J2024" s="3684"/>
      <c r="K2024" s="1974"/>
      <c r="L2024" s="774"/>
      <c r="M2024" s="767"/>
      <c r="DF2024" s="818"/>
      <c r="DG2024" s="772" t="str">
        <f t="shared" si="47"/>
        <v/>
      </c>
      <c r="DH2024" s="832">
        <v>2114</v>
      </c>
    </row>
    <row r="2025" spans="1:112" s="760" customFormat="1" ht="12" hidden="1" customHeight="1" x14ac:dyDescent="0.15">
      <c r="A2025" s="774"/>
      <c r="B2025" s="3391"/>
      <c r="C2025" s="3681"/>
      <c r="D2025" s="3681"/>
      <c r="E2025" s="3681"/>
      <c r="F2025" s="3681"/>
      <c r="G2025" s="3681"/>
      <c r="H2025" s="3392"/>
      <c r="I2025" s="3683"/>
      <c r="J2025" s="3684"/>
      <c r="K2025" s="1974"/>
      <c r="L2025" s="774"/>
      <c r="M2025" s="767"/>
      <c r="DF2025" s="818"/>
      <c r="DG2025" s="772" t="str">
        <f t="shared" si="47"/>
        <v/>
      </c>
      <c r="DH2025" s="832">
        <v>2115</v>
      </c>
    </row>
    <row r="2026" spans="1:112" s="760" customFormat="1" ht="12" hidden="1" customHeight="1" x14ac:dyDescent="0.15">
      <c r="A2026" s="774"/>
      <c r="B2026" s="3391"/>
      <c r="C2026" s="3681"/>
      <c r="D2026" s="3681"/>
      <c r="E2026" s="3681"/>
      <c r="F2026" s="3681"/>
      <c r="G2026" s="3681"/>
      <c r="H2026" s="3392"/>
      <c r="I2026" s="3683"/>
      <c r="J2026" s="3684"/>
      <c r="K2026" s="1974"/>
      <c r="L2026" s="774"/>
      <c r="M2026" s="767"/>
      <c r="DF2026" s="818"/>
      <c r="DG2026" s="772" t="str">
        <f t="shared" si="47"/>
        <v/>
      </c>
      <c r="DH2026" s="832">
        <v>2116</v>
      </c>
    </row>
    <row r="2027" spans="1:112" s="760" customFormat="1" ht="12" hidden="1" customHeight="1" x14ac:dyDescent="0.15">
      <c r="A2027" s="774"/>
      <c r="B2027" s="3391"/>
      <c r="C2027" s="3681"/>
      <c r="D2027" s="3681"/>
      <c r="E2027" s="3681"/>
      <c r="F2027" s="3681"/>
      <c r="G2027" s="3681"/>
      <c r="H2027" s="3392"/>
      <c r="I2027" s="3683"/>
      <c r="J2027" s="3684"/>
      <c r="K2027" s="1974"/>
      <c r="L2027" s="774"/>
      <c r="M2027" s="767"/>
      <c r="DF2027" s="818"/>
      <c r="DG2027" s="772" t="str">
        <f t="shared" si="47"/>
        <v/>
      </c>
      <c r="DH2027" s="832">
        <v>2117</v>
      </c>
    </row>
    <row r="2028" spans="1:112" s="760" customFormat="1" ht="12" hidden="1" customHeight="1" x14ac:dyDescent="0.15">
      <c r="A2028" s="774"/>
      <c r="B2028" s="3391"/>
      <c r="C2028" s="3681"/>
      <c r="D2028" s="3681"/>
      <c r="E2028" s="3681"/>
      <c r="F2028" s="3681"/>
      <c r="G2028" s="3681"/>
      <c r="H2028" s="3392"/>
      <c r="I2028" s="3683"/>
      <c r="J2028" s="3684"/>
      <c r="K2028" s="1974"/>
      <c r="L2028" s="774"/>
      <c r="M2028" s="767"/>
      <c r="DF2028" s="818"/>
      <c r="DG2028" s="772" t="str">
        <f t="shared" si="47"/>
        <v/>
      </c>
      <c r="DH2028" s="832">
        <v>2118</v>
      </c>
    </row>
    <row r="2029" spans="1:112" s="760" customFormat="1" ht="12" hidden="1" customHeight="1" x14ac:dyDescent="0.15">
      <c r="A2029" s="774"/>
      <c r="B2029" s="3391"/>
      <c r="C2029" s="3681"/>
      <c r="D2029" s="3681"/>
      <c r="E2029" s="3681"/>
      <c r="F2029" s="3681"/>
      <c r="G2029" s="3681"/>
      <c r="H2029" s="3392"/>
      <c r="I2029" s="3683"/>
      <c r="J2029" s="3684"/>
      <c r="K2029" s="1974"/>
      <c r="L2029" s="774"/>
      <c r="M2029" s="767"/>
      <c r="DF2029" s="818"/>
      <c r="DG2029" s="772" t="str">
        <f t="shared" si="47"/>
        <v/>
      </c>
      <c r="DH2029" s="832">
        <v>2119</v>
      </c>
    </row>
    <row r="2030" spans="1:112" s="760" customFormat="1" ht="12" hidden="1" customHeight="1" x14ac:dyDescent="0.15">
      <c r="A2030" s="774"/>
      <c r="B2030" s="3391"/>
      <c r="C2030" s="3681"/>
      <c r="D2030" s="3681"/>
      <c r="E2030" s="3681"/>
      <c r="F2030" s="3681"/>
      <c r="G2030" s="3681"/>
      <c r="H2030" s="3392"/>
      <c r="I2030" s="3683"/>
      <c r="J2030" s="3684"/>
      <c r="K2030" s="1974"/>
      <c r="L2030" s="774"/>
      <c r="M2030" s="767"/>
      <c r="DF2030" s="818"/>
      <c r="DG2030" s="772" t="str">
        <f t="shared" si="47"/>
        <v/>
      </c>
      <c r="DH2030" s="832">
        <v>2120</v>
      </c>
    </row>
    <row r="2031" spans="1:112" s="760" customFormat="1" ht="12" hidden="1" customHeight="1" x14ac:dyDescent="0.15">
      <c r="A2031" s="774"/>
      <c r="B2031" s="3391"/>
      <c r="C2031" s="3681"/>
      <c r="D2031" s="3681"/>
      <c r="E2031" s="3681"/>
      <c r="F2031" s="3681"/>
      <c r="G2031" s="3681"/>
      <c r="H2031" s="3392"/>
      <c r="I2031" s="3683"/>
      <c r="J2031" s="3684"/>
      <c r="K2031" s="1974"/>
      <c r="L2031" s="774"/>
      <c r="M2031" s="767"/>
      <c r="DF2031" s="818"/>
      <c r="DG2031" s="772" t="str">
        <f t="shared" si="47"/>
        <v/>
      </c>
      <c r="DH2031" s="832">
        <v>2121</v>
      </c>
    </row>
    <row r="2032" spans="1:112" s="760" customFormat="1" ht="12" hidden="1" customHeight="1" x14ac:dyDescent="0.15">
      <c r="A2032" s="774"/>
      <c r="B2032" s="3391"/>
      <c r="C2032" s="3681"/>
      <c r="D2032" s="3681"/>
      <c r="E2032" s="3681"/>
      <c r="F2032" s="3681"/>
      <c r="G2032" s="3681"/>
      <c r="H2032" s="3392"/>
      <c r="I2032" s="3683"/>
      <c r="J2032" s="3684"/>
      <c r="K2032" s="1974"/>
      <c r="L2032" s="774"/>
      <c r="M2032" s="767"/>
      <c r="DF2032" s="818"/>
      <c r="DG2032" s="772" t="str">
        <f t="shared" si="47"/>
        <v/>
      </c>
      <c r="DH2032" s="832">
        <v>2122</v>
      </c>
    </row>
    <row r="2033" spans="1:112" s="760" customFormat="1" ht="12" hidden="1" customHeight="1" x14ac:dyDescent="0.15">
      <c r="A2033" s="774"/>
      <c r="B2033" s="3391"/>
      <c r="C2033" s="3681"/>
      <c r="D2033" s="3681"/>
      <c r="E2033" s="3681"/>
      <c r="F2033" s="3681"/>
      <c r="G2033" s="3681"/>
      <c r="H2033" s="3392"/>
      <c r="I2033" s="3683"/>
      <c r="J2033" s="3684"/>
      <c r="K2033" s="1974"/>
      <c r="L2033" s="774"/>
      <c r="M2033" s="767"/>
      <c r="DF2033" s="818"/>
      <c r="DG2033" s="772" t="str">
        <f t="shared" si="47"/>
        <v/>
      </c>
      <c r="DH2033" s="832">
        <v>2123</v>
      </c>
    </row>
    <row r="2034" spans="1:112" s="760" customFormat="1" ht="12" hidden="1" customHeight="1" x14ac:dyDescent="0.15">
      <c r="A2034" s="774"/>
      <c r="B2034" s="3391"/>
      <c r="C2034" s="3681"/>
      <c r="D2034" s="3681"/>
      <c r="E2034" s="3681"/>
      <c r="F2034" s="3681"/>
      <c r="G2034" s="3681"/>
      <c r="H2034" s="3392"/>
      <c r="I2034" s="3683"/>
      <c r="J2034" s="3684"/>
      <c r="K2034" s="1974"/>
      <c r="L2034" s="774"/>
      <c r="M2034" s="767"/>
      <c r="DF2034" s="818"/>
      <c r="DG2034" s="772" t="str">
        <f t="shared" si="47"/>
        <v/>
      </c>
      <c r="DH2034" s="832">
        <v>2124</v>
      </c>
    </row>
    <row r="2035" spans="1:112" s="760" customFormat="1" ht="12" hidden="1" customHeight="1" x14ac:dyDescent="0.15">
      <c r="A2035" s="774"/>
      <c r="B2035" s="3391"/>
      <c r="C2035" s="3681"/>
      <c r="D2035" s="3681"/>
      <c r="E2035" s="3681"/>
      <c r="F2035" s="3681"/>
      <c r="G2035" s="3681"/>
      <c r="H2035" s="3392"/>
      <c r="I2035" s="3683"/>
      <c r="J2035" s="3684"/>
      <c r="K2035" s="1974"/>
      <c r="L2035" s="774"/>
      <c r="M2035" s="767"/>
      <c r="DF2035" s="818"/>
      <c r="DG2035" s="772" t="str">
        <f t="shared" ref="DG2035:DG2098" si="48">IF(COUNTA(A2035:M2035)&gt;0,DH2035,"")</f>
        <v/>
      </c>
      <c r="DH2035" s="832">
        <v>2125</v>
      </c>
    </row>
    <row r="2036" spans="1:112" s="760" customFormat="1" ht="12" hidden="1" customHeight="1" x14ac:dyDescent="0.15">
      <c r="A2036" s="774"/>
      <c r="B2036" s="3391"/>
      <c r="C2036" s="3681"/>
      <c r="D2036" s="3681"/>
      <c r="E2036" s="3681"/>
      <c r="F2036" s="3681"/>
      <c r="G2036" s="3681"/>
      <c r="H2036" s="3392"/>
      <c r="I2036" s="3683"/>
      <c r="J2036" s="3684"/>
      <c r="K2036" s="1974"/>
      <c r="L2036" s="774"/>
      <c r="M2036" s="767"/>
      <c r="DF2036" s="818"/>
      <c r="DG2036" s="772" t="str">
        <f t="shared" si="48"/>
        <v/>
      </c>
      <c r="DH2036" s="832">
        <v>2126</v>
      </c>
    </row>
    <row r="2037" spans="1:112" s="760" customFormat="1" ht="12" hidden="1" customHeight="1" x14ac:dyDescent="0.15">
      <c r="A2037" s="774"/>
      <c r="B2037" s="3391"/>
      <c r="C2037" s="3681"/>
      <c r="D2037" s="3681"/>
      <c r="E2037" s="3681"/>
      <c r="F2037" s="3681"/>
      <c r="G2037" s="3681"/>
      <c r="H2037" s="3392"/>
      <c r="I2037" s="3683"/>
      <c r="J2037" s="3684"/>
      <c r="K2037" s="1974"/>
      <c r="L2037" s="774"/>
      <c r="M2037" s="767"/>
      <c r="DF2037" s="818"/>
      <c r="DG2037" s="772" t="str">
        <f t="shared" si="48"/>
        <v/>
      </c>
      <c r="DH2037" s="832">
        <v>2127</v>
      </c>
    </row>
    <row r="2038" spans="1:112" s="760" customFormat="1" ht="12" hidden="1" customHeight="1" x14ac:dyDescent="0.15">
      <c r="A2038" s="774"/>
      <c r="B2038" s="3391"/>
      <c r="C2038" s="3681"/>
      <c r="D2038" s="3681"/>
      <c r="E2038" s="3681"/>
      <c r="F2038" s="3681"/>
      <c r="G2038" s="3681"/>
      <c r="H2038" s="3392"/>
      <c r="I2038" s="3683"/>
      <c r="J2038" s="3684"/>
      <c r="K2038" s="1974"/>
      <c r="L2038" s="774"/>
      <c r="M2038" s="767"/>
      <c r="DF2038" s="818"/>
      <c r="DG2038" s="772" t="str">
        <f t="shared" si="48"/>
        <v/>
      </c>
      <c r="DH2038" s="832">
        <v>2128</v>
      </c>
    </row>
    <row r="2039" spans="1:112" s="760" customFormat="1" ht="12.75" hidden="1" customHeight="1" x14ac:dyDescent="0.15">
      <c r="A2039" s="774"/>
      <c r="B2039" s="3391"/>
      <c r="C2039" s="3681"/>
      <c r="D2039" s="3681"/>
      <c r="E2039" s="3681"/>
      <c r="F2039" s="3681"/>
      <c r="G2039" s="3681"/>
      <c r="H2039" s="3392"/>
      <c r="I2039" s="3683"/>
      <c r="J2039" s="3684"/>
      <c r="K2039" s="1974"/>
      <c r="L2039" s="774"/>
      <c r="M2039" s="767"/>
      <c r="DF2039" s="818"/>
      <c r="DG2039" s="772" t="str">
        <f t="shared" si="48"/>
        <v/>
      </c>
      <c r="DH2039" s="832">
        <v>2129</v>
      </c>
    </row>
    <row r="2040" spans="1:112" s="760" customFormat="1" ht="12" hidden="1" customHeight="1" x14ac:dyDescent="0.15">
      <c r="A2040" s="774"/>
      <c r="B2040" s="3391"/>
      <c r="C2040" s="3681"/>
      <c r="D2040" s="3681"/>
      <c r="E2040" s="3681"/>
      <c r="F2040" s="3681"/>
      <c r="G2040" s="3681"/>
      <c r="H2040" s="3392"/>
      <c r="I2040" s="3683"/>
      <c r="J2040" s="3684"/>
      <c r="K2040" s="1974"/>
      <c r="L2040" s="774"/>
      <c r="M2040" s="767"/>
      <c r="DF2040" s="818"/>
      <c r="DG2040" s="772" t="str">
        <f t="shared" si="48"/>
        <v/>
      </c>
      <c r="DH2040" s="832">
        <v>2130</v>
      </c>
    </row>
    <row r="2041" spans="1:112" s="760" customFormat="1" ht="12" hidden="1" customHeight="1" x14ac:dyDescent="0.15">
      <c r="A2041" s="774"/>
      <c r="B2041" s="3391"/>
      <c r="C2041" s="3681"/>
      <c r="D2041" s="3681"/>
      <c r="E2041" s="3681"/>
      <c r="F2041" s="3681"/>
      <c r="G2041" s="3681"/>
      <c r="H2041" s="3392"/>
      <c r="I2041" s="3683"/>
      <c r="J2041" s="3684"/>
      <c r="K2041" s="1974"/>
      <c r="L2041" s="774"/>
      <c r="M2041" s="767"/>
      <c r="DF2041" s="818"/>
      <c r="DG2041" s="772" t="str">
        <f t="shared" si="48"/>
        <v/>
      </c>
      <c r="DH2041" s="832">
        <v>2131</v>
      </c>
    </row>
    <row r="2042" spans="1:112" s="760" customFormat="1" ht="12" hidden="1" customHeight="1" x14ac:dyDescent="0.15">
      <c r="A2042" s="774"/>
      <c r="B2042" s="3391"/>
      <c r="C2042" s="3681"/>
      <c r="D2042" s="3681"/>
      <c r="E2042" s="3681"/>
      <c r="F2042" s="3681"/>
      <c r="G2042" s="3681"/>
      <c r="H2042" s="3392"/>
      <c r="I2042" s="3683"/>
      <c r="J2042" s="3684"/>
      <c r="K2042" s="1974"/>
      <c r="L2042" s="774"/>
      <c r="M2042" s="767"/>
      <c r="DF2042" s="818"/>
      <c r="DG2042" s="772" t="str">
        <f t="shared" si="48"/>
        <v/>
      </c>
      <c r="DH2042" s="832">
        <v>2132</v>
      </c>
    </row>
    <row r="2043" spans="1:112" s="760" customFormat="1" ht="12" hidden="1" customHeight="1" x14ac:dyDescent="0.15">
      <c r="A2043" s="774"/>
      <c r="B2043" s="3391"/>
      <c r="C2043" s="3681"/>
      <c r="D2043" s="3681"/>
      <c r="E2043" s="3681"/>
      <c r="F2043" s="3681"/>
      <c r="G2043" s="3681"/>
      <c r="H2043" s="3392"/>
      <c r="I2043" s="3683"/>
      <c r="J2043" s="3684"/>
      <c r="K2043" s="1974"/>
      <c r="L2043" s="774"/>
      <c r="M2043" s="767"/>
      <c r="DF2043" s="818"/>
      <c r="DG2043" s="772" t="str">
        <f t="shared" si="48"/>
        <v/>
      </c>
      <c r="DH2043" s="832">
        <v>2133</v>
      </c>
    </row>
    <row r="2044" spans="1:112" s="760" customFormat="1" ht="12" hidden="1" customHeight="1" x14ac:dyDescent="0.15">
      <c r="A2044" s="774"/>
      <c r="B2044" s="3391"/>
      <c r="C2044" s="3681"/>
      <c r="D2044" s="3681"/>
      <c r="E2044" s="3681"/>
      <c r="F2044" s="3681"/>
      <c r="G2044" s="3681"/>
      <c r="H2044" s="3392"/>
      <c r="I2044" s="3683"/>
      <c r="J2044" s="3684"/>
      <c r="K2044" s="1974"/>
      <c r="L2044" s="774"/>
      <c r="M2044" s="767"/>
      <c r="DF2044" s="818"/>
      <c r="DG2044" s="772" t="str">
        <f t="shared" si="48"/>
        <v/>
      </c>
      <c r="DH2044" s="832">
        <v>2134</v>
      </c>
    </row>
    <row r="2045" spans="1:112" s="760" customFormat="1" ht="12" hidden="1" customHeight="1" x14ac:dyDescent="0.15">
      <c r="A2045" s="774"/>
      <c r="B2045" s="3391"/>
      <c r="C2045" s="3681"/>
      <c r="D2045" s="3681"/>
      <c r="E2045" s="3681"/>
      <c r="F2045" s="3681"/>
      <c r="G2045" s="3681"/>
      <c r="H2045" s="3392"/>
      <c r="I2045" s="3683"/>
      <c r="J2045" s="3684"/>
      <c r="K2045" s="1974"/>
      <c r="L2045" s="774"/>
      <c r="M2045" s="767"/>
      <c r="DF2045" s="818"/>
      <c r="DG2045" s="772" t="str">
        <f t="shared" si="48"/>
        <v/>
      </c>
      <c r="DH2045" s="832">
        <v>2135</v>
      </c>
    </row>
    <row r="2046" spans="1:112" s="760" customFormat="1" ht="12" hidden="1" customHeight="1" x14ac:dyDescent="0.15">
      <c r="A2046" s="774"/>
      <c r="B2046" s="3391"/>
      <c r="C2046" s="3681"/>
      <c r="D2046" s="3681"/>
      <c r="E2046" s="3681"/>
      <c r="F2046" s="3681"/>
      <c r="G2046" s="3681"/>
      <c r="H2046" s="3392"/>
      <c r="I2046" s="3683"/>
      <c r="J2046" s="3684"/>
      <c r="K2046" s="1974"/>
      <c r="L2046" s="774"/>
      <c r="M2046" s="767"/>
      <c r="DF2046" s="818"/>
      <c r="DG2046" s="772" t="str">
        <f t="shared" si="48"/>
        <v/>
      </c>
      <c r="DH2046" s="832">
        <v>2136</v>
      </c>
    </row>
    <row r="2047" spans="1:112" s="760" customFormat="1" ht="12" hidden="1" customHeight="1" x14ac:dyDescent="0.15">
      <c r="A2047" s="774"/>
      <c r="B2047" s="3391"/>
      <c r="C2047" s="3681"/>
      <c r="D2047" s="3681"/>
      <c r="E2047" s="3681"/>
      <c r="F2047" s="3681"/>
      <c r="G2047" s="3681"/>
      <c r="H2047" s="3392"/>
      <c r="I2047" s="3683"/>
      <c r="J2047" s="3684"/>
      <c r="K2047" s="1974"/>
      <c r="L2047" s="774"/>
      <c r="M2047" s="767"/>
      <c r="DF2047" s="818"/>
      <c r="DG2047" s="772" t="str">
        <f t="shared" si="48"/>
        <v/>
      </c>
      <c r="DH2047" s="832">
        <v>2137</v>
      </c>
    </row>
    <row r="2048" spans="1:112" s="760" customFormat="1" ht="12" hidden="1" customHeight="1" x14ac:dyDescent="0.15">
      <c r="A2048" s="774"/>
      <c r="B2048" s="3391"/>
      <c r="C2048" s="3681"/>
      <c r="D2048" s="3681"/>
      <c r="E2048" s="3681"/>
      <c r="F2048" s="3681"/>
      <c r="G2048" s="3681"/>
      <c r="H2048" s="3392"/>
      <c r="I2048" s="3683"/>
      <c r="J2048" s="3684"/>
      <c r="K2048" s="1974"/>
      <c r="L2048" s="774"/>
      <c r="M2048" s="767"/>
      <c r="DF2048" s="818"/>
      <c r="DG2048" s="772" t="str">
        <f t="shared" si="48"/>
        <v/>
      </c>
      <c r="DH2048" s="832">
        <v>2138</v>
      </c>
    </row>
    <row r="2049" spans="1:112" s="760" customFormat="1" ht="12.75" hidden="1" customHeight="1" x14ac:dyDescent="0.15">
      <c r="A2049" s="774"/>
      <c r="B2049" s="3391"/>
      <c r="C2049" s="3681"/>
      <c r="D2049" s="3681"/>
      <c r="E2049" s="3681"/>
      <c r="F2049" s="3681"/>
      <c r="G2049" s="3681"/>
      <c r="H2049" s="3392"/>
      <c r="I2049" s="3683"/>
      <c r="J2049" s="3684"/>
      <c r="K2049" s="1974"/>
      <c r="L2049" s="774"/>
      <c r="M2049" s="767"/>
      <c r="DF2049" s="818"/>
      <c r="DG2049" s="772" t="str">
        <f t="shared" si="48"/>
        <v/>
      </c>
      <c r="DH2049" s="832">
        <v>2139</v>
      </c>
    </row>
    <row r="2050" spans="1:112" s="760" customFormat="1" ht="12" hidden="1" customHeight="1" x14ac:dyDescent="0.15">
      <c r="A2050" s="774"/>
      <c r="B2050" s="3391"/>
      <c r="C2050" s="3681"/>
      <c r="D2050" s="3681"/>
      <c r="E2050" s="3681"/>
      <c r="F2050" s="3681"/>
      <c r="G2050" s="3681"/>
      <c r="H2050" s="3392"/>
      <c r="I2050" s="3683"/>
      <c r="J2050" s="3684"/>
      <c r="K2050" s="1974"/>
      <c r="L2050" s="774"/>
      <c r="M2050" s="767"/>
      <c r="DF2050" s="818"/>
      <c r="DG2050" s="772" t="str">
        <f t="shared" si="48"/>
        <v/>
      </c>
      <c r="DH2050" s="832">
        <v>2140</v>
      </c>
    </row>
    <row r="2051" spans="1:112" s="760" customFormat="1" ht="12" hidden="1" customHeight="1" x14ac:dyDescent="0.15">
      <c r="A2051" s="774"/>
      <c r="B2051" s="3391"/>
      <c r="C2051" s="3681"/>
      <c r="D2051" s="3681"/>
      <c r="E2051" s="3681"/>
      <c r="F2051" s="3681"/>
      <c r="G2051" s="3681"/>
      <c r="H2051" s="3392"/>
      <c r="I2051" s="3683"/>
      <c r="J2051" s="3684"/>
      <c r="K2051" s="1974"/>
      <c r="L2051" s="774"/>
      <c r="M2051" s="767"/>
      <c r="DF2051" s="818"/>
      <c r="DG2051" s="772" t="str">
        <f t="shared" si="48"/>
        <v/>
      </c>
      <c r="DH2051" s="832">
        <v>2141</v>
      </c>
    </row>
    <row r="2052" spans="1:112" s="760" customFormat="1" ht="12" hidden="1" customHeight="1" x14ac:dyDescent="0.15">
      <c r="A2052" s="774"/>
      <c r="B2052" s="3391"/>
      <c r="C2052" s="3681"/>
      <c r="D2052" s="3681"/>
      <c r="E2052" s="3681"/>
      <c r="F2052" s="3681"/>
      <c r="G2052" s="3681"/>
      <c r="H2052" s="3392"/>
      <c r="I2052" s="3683"/>
      <c r="J2052" s="3684"/>
      <c r="K2052" s="1974"/>
      <c r="L2052" s="774"/>
      <c r="M2052" s="767"/>
      <c r="DF2052" s="818"/>
      <c r="DG2052" s="772" t="str">
        <f t="shared" si="48"/>
        <v/>
      </c>
      <c r="DH2052" s="832">
        <v>2142</v>
      </c>
    </row>
    <row r="2053" spans="1:112" s="760" customFormat="1" ht="12" hidden="1" customHeight="1" x14ac:dyDescent="0.15">
      <c r="A2053" s="774"/>
      <c r="B2053" s="3391"/>
      <c r="C2053" s="3681"/>
      <c r="D2053" s="3681"/>
      <c r="E2053" s="3681"/>
      <c r="F2053" s="3681"/>
      <c r="G2053" s="3681"/>
      <c r="H2053" s="3392"/>
      <c r="I2053" s="3683"/>
      <c r="J2053" s="3684"/>
      <c r="K2053" s="1974"/>
      <c r="L2053" s="774"/>
      <c r="M2053" s="767"/>
      <c r="DF2053" s="818"/>
      <c r="DG2053" s="772" t="str">
        <f t="shared" si="48"/>
        <v/>
      </c>
      <c r="DH2053" s="832">
        <v>2143</v>
      </c>
    </row>
    <row r="2054" spans="1:112" s="760" customFormat="1" ht="12" hidden="1" customHeight="1" x14ac:dyDescent="0.15">
      <c r="A2054" s="774"/>
      <c r="B2054" s="3391"/>
      <c r="C2054" s="3681"/>
      <c r="D2054" s="3681"/>
      <c r="E2054" s="3681"/>
      <c r="F2054" s="3681"/>
      <c r="G2054" s="3681"/>
      <c r="H2054" s="3392"/>
      <c r="I2054" s="3683"/>
      <c r="J2054" s="3684"/>
      <c r="K2054" s="1974"/>
      <c r="L2054" s="774"/>
      <c r="M2054" s="767"/>
      <c r="DF2054" s="818"/>
      <c r="DG2054" s="772" t="str">
        <f t="shared" si="48"/>
        <v/>
      </c>
      <c r="DH2054" s="832">
        <v>2144</v>
      </c>
    </row>
    <row r="2055" spans="1:112" s="760" customFormat="1" ht="12" hidden="1" customHeight="1" x14ac:dyDescent="0.15">
      <c r="A2055" s="774"/>
      <c r="B2055" s="3391"/>
      <c r="C2055" s="3681"/>
      <c r="D2055" s="3681"/>
      <c r="E2055" s="3681"/>
      <c r="F2055" s="3681"/>
      <c r="G2055" s="3681"/>
      <c r="H2055" s="3392"/>
      <c r="I2055" s="3683"/>
      <c r="J2055" s="3684"/>
      <c r="K2055" s="1974"/>
      <c r="L2055" s="774"/>
      <c r="M2055" s="767"/>
      <c r="DF2055" s="818"/>
      <c r="DG2055" s="772" t="str">
        <f t="shared" si="48"/>
        <v/>
      </c>
      <c r="DH2055" s="832">
        <v>2145</v>
      </c>
    </row>
    <row r="2056" spans="1:112" s="760" customFormat="1" ht="12" hidden="1" customHeight="1" x14ac:dyDescent="0.15">
      <c r="A2056" s="774"/>
      <c r="B2056" s="3391"/>
      <c r="C2056" s="3681"/>
      <c r="D2056" s="3681"/>
      <c r="E2056" s="3681"/>
      <c r="F2056" s="3681"/>
      <c r="G2056" s="3681"/>
      <c r="H2056" s="3392"/>
      <c r="I2056" s="3683"/>
      <c r="J2056" s="3684"/>
      <c r="K2056" s="1974"/>
      <c r="L2056" s="774"/>
      <c r="M2056" s="767"/>
      <c r="DF2056" s="818"/>
      <c r="DG2056" s="772" t="str">
        <f t="shared" si="48"/>
        <v/>
      </c>
      <c r="DH2056" s="832">
        <v>2146</v>
      </c>
    </row>
    <row r="2057" spans="1:112" s="760" customFormat="1" ht="12" hidden="1" customHeight="1" x14ac:dyDescent="0.15">
      <c r="A2057" s="774"/>
      <c r="B2057" s="3391"/>
      <c r="C2057" s="3681"/>
      <c r="D2057" s="3681"/>
      <c r="E2057" s="3681"/>
      <c r="F2057" s="3681"/>
      <c r="G2057" s="3681"/>
      <c r="H2057" s="3392"/>
      <c r="I2057" s="3683"/>
      <c r="J2057" s="3684"/>
      <c r="K2057" s="1974"/>
      <c r="L2057" s="774"/>
      <c r="M2057" s="767"/>
      <c r="DF2057" s="818"/>
      <c r="DG2057" s="772" t="str">
        <f t="shared" si="48"/>
        <v/>
      </c>
      <c r="DH2057" s="832">
        <v>2147</v>
      </c>
    </row>
    <row r="2058" spans="1:112" s="760" customFormat="1" ht="12" hidden="1" customHeight="1" x14ac:dyDescent="0.15">
      <c r="A2058" s="774"/>
      <c r="B2058" s="3391"/>
      <c r="C2058" s="3681"/>
      <c r="D2058" s="3681"/>
      <c r="E2058" s="3681"/>
      <c r="F2058" s="3681"/>
      <c r="G2058" s="3681"/>
      <c r="H2058" s="3392"/>
      <c r="I2058" s="3683"/>
      <c r="J2058" s="3684"/>
      <c r="K2058" s="1974"/>
      <c r="L2058" s="774"/>
      <c r="M2058" s="767"/>
      <c r="DF2058" s="818"/>
      <c r="DG2058" s="772" t="str">
        <f t="shared" si="48"/>
        <v/>
      </c>
      <c r="DH2058" s="832">
        <v>2148</v>
      </c>
    </row>
    <row r="2059" spans="1:112" s="760" customFormat="1" ht="12.75" hidden="1" customHeight="1" x14ac:dyDescent="0.15">
      <c r="A2059" s="774"/>
      <c r="B2059" s="3391"/>
      <c r="C2059" s="3681"/>
      <c r="D2059" s="3681"/>
      <c r="E2059" s="3681"/>
      <c r="F2059" s="3681"/>
      <c r="G2059" s="3681"/>
      <c r="H2059" s="3392"/>
      <c r="I2059" s="3683"/>
      <c r="J2059" s="3684"/>
      <c r="K2059" s="1974"/>
      <c r="L2059" s="774"/>
      <c r="M2059" s="767"/>
      <c r="DF2059" s="818"/>
      <c r="DG2059" s="772" t="str">
        <f t="shared" si="48"/>
        <v/>
      </c>
      <c r="DH2059" s="832">
        <v>2149</v>
      </c>
    </row>
    <row r="2060" spans="1:112" s="760" customFormat="1" ht="12" hidden="1" customHeight="1" x14ac:dyDescent="0.15">
      <c r="A2060" s="774"/>
      <c r="B2060" s="3391"/>
      <c r="C2060" s="3681"/>
      <c r="D2060" s="3681"/>
      <c r="E2060" s="3681"/>
      <c r="F2060" s="3681"/>
      <c r="G2060" s="3681"/>
      <c r="H2060" s="3392"/>
      <c r="I2060" s="3683"/>
      <c r="J2060" s="3684"/>
      <c r="K2060" s="1974"/>
      <c r="L2060" s="774"/>
      <c r="M2060" s="767"/>
      <c r="DF2060" s="818"/>
      <c r="DG2060" s="772" t="str">
        <f t="shared" si="48"/>
        <v/>
      </c>
      <c r="DH2060" s="832">
        <v>2150</v>
      </c>
    </row>
    <row r="2061" spans="1:112" s="760" customFormat="1" ht="12" hidden="1" customHeight="1" x14ac:dyDescent="0.15">
      <c r="A2061" s="774"/>
      <c r="B2061" s="3391"/>
      <c r="C2061" s="3681"/>
      <c r="D2061" s="3681"/>
      <c r="E2061" s="3681"/>
      <c r="F2061" s="3681"/>
      <c r="G2061" s="3681"/>
      <c r="H2061" s="3392"/>
      <c r="I2061" s="3683"/>
      <c r="J2061" s="3684"/>
      <c r="K2061" s="1974"/>
      <c r="L2061" s="774"/>
      <c r="M2061" s="767"/>
      <c r="DF2061" s="818"/>
      <c r="DG2061" s="772" t="str">
        <f t="shared" si="48"/>
        <v/>
      </c>
      <c r="DH2061" s="832">
        <v>2151</v>
      </c>
    </row>
    <row r="2062" spans="1:112" s="760" customFormat="1" ht="12" hidden="1" customHeight="1" x14ac:dyDescent="0.15">
      <c r="A2062" s="774"/>
      <c r="B2062" s="3391"/>
      <c r="C2062" s="3681"/>
      <c r="D2062" s="3681"/>
      <c r="E2062" s="3681"/>
      <c r="F2062" s="3681"/>
      <c r="G2062" s="3681"/>
      <c r="H2062" s="3392"/>
      <c r="I2062" s="3683"/>
      <c r="J2062" s="3684"/>
      <c r="K2062" s="1974"/>
      <c r="L2062" s="774"/>
      <c r="M2062" s="767"/>
      <c r="DF2062" s="818"/>
      <c r="DG2062" s="772" t="str">
        <f t="shared" si="48"/>
        <v/>
      </c>
      <c r="DH2062" s="832">
        <v>2152</v>
      </c>
    </row>
    <row r="2063" spans="1:112" s="760" customFormat="1" ht="12" hidden="1" customHeight="1" x14ac:dyDescent="0.15">
      <c r="A2063" s="774"/>
      <c r="B2063" s="3391"/>
      <c r="C2063" s="3681"/>
      <c r="D2063" s="3681"/>
      <c r="E2063" s="3681"/>
      <c r="F2063" s="3681"/>
      <c r="G2063" s="3681"/>
      <c r="H2063" s="3392"/>
      <c r="I2063" s="3683"/>
      <c r="J2063" s="3684"/>
      <c r="K2063" s="1974"/>
      <c r="L2063" s="774"/>
      <c r="M2063" s="767"/>
      <c r="DF2063" s="818"/>
      <c r="DG2063" s="772" t="str">
        <f t="shared" si="48"/>
        <v/>
      </c>
      <c r="DH2063" s="832">
        <v>2153</v>
      </c>
    </row>
    <row r="2064" spans="1:112" s="760" customFormat="1" ht="12" hidden="1" customHeight="1" x14ac:dyDescent="0.15">
      <c r="A2064" s="774"/>
      <c r="B2064" s="3391"/>
      <c r="C2064" s="3681"/>
      <c r="D2064" s="3681"/>
      <c r="E2064" s="3681"/>
      <c r="F2064" s="3681"/>
      <c r="G2064" s="3681"/>
      <c r="H2064" s="3392"/>
      <c r="I2064" s="3683"/>
      <c r="J2064" s="3684"/>
      <c r="K2064" s="1974"/>
      <c r="L2064" s="774"/>
      <c r="M2064" s="767"/>
      <c r="DF2064" s="818"/>
      <c r="DG2064" s="772" t="str">
        <f t="shared" si="48"/>
        <v/>
      </c>
      <c r="DH2064" s="832">
        <v>2154</v>
      </c>
    </row>
    <row r="2065" spans="1:112" s="760" customFormat="1" ht="12" hidden="1" customHeight="1" x14ac:dyDescent="0.15">
      <c r="A2065" s="774"/>
      <c r="B2065" s="3391"/>
      <c r="C2065" s="3681"/>
      <c r="D2065" s="3681"/>
      <c r="E2065" s="3681"/>
      <c r="F2065" s="3681"/>
      <c r="G2065" s="3681"/>
      <c r="H2065" s="3392"/>
      <c r="I2065" s="3683"/>
      <c r="J2065" s="3684"/>
      <c r="K2065" s="1974"/>
      <c r="L2065" s="774"/>
      <c r="M2065" s="767"/>
      <c r="DF2065" s="818"/>
      <c r="DG2065" s="772" t="str">
        <f t="shared" si="48"/>
        <v/>
      </c>
      <c r="DH2065" s="832">
        <v>2155</v>
      </c>
    </row>
    <row r="2066" spans="1:112" s="760" customFormat="1" ht="12" hidden="1" customHeight="1" x14ac:dyDescent="0.15">
      <c r="A2066" s="774"/>
      <c r="B2066" s="3391"/>
      <c r="C2066" s="3681"/>
      <c r="D2066" s="3681"/>
      <c r="E2066" s="3681"/>
      <c r="F2066" s="3681"/>
      <c r="G2066" s="3681"/>
      <c r="H2066" s="3392"/>
      <c r="I2066" s="3683"/>
      <c r="J2066" s="3684"/>
      <c r="K2066" s="1974"/>
      <c r="L2066" s="774"/>
      <c r="M2066" s="767"/>
      <c r="DF2066" s="818"/>
      <c r="DG2066" s="772" t="str">
        <f t="shared" si="48"/>
        <v/>
      </c>
      <c r="DH2066" s="832">
        <v>2156</v>
      </c>
    </row>
    <row r="2067" spans="1:112" s="760" customFormat="1" ht="12" hidden="1" customHeight="1" x14ac:dyDescent="0.15">
      <c r="A2067" s="774"/>
      <c r="B2067" s="3391"/>
      <c r="C2067" s="3681"/>
      <c r="D2067" s="3681"/>
      <c r="E2067" s="3681"/>
      <c r="F2067" s="3681"/>
      <c r="G2067" s="3681"/>
      <c r="H2067" s="3392"/>
      <c r="I2067" s="3683"/>
      <c r="J2067" s="3684"/>
      <c r="K2067" s="1974"/>
      <c r="L2067" s="774"/>
      <c r="M2067" s="767"/>
      <c r="DF2067" s="818"/>
      <c r="DG2067" s="772" t="str">
        <f t="shared" si="48"/>
        <v/>
      </c>
      <c r="DH2067" s="832">
        <v>2157</v>
      </c>
    </row>
    <row r="2068" spans="1:112" s="760" customFormat="1" ht="12" hidden="1" customHeight="1" x14ac:dyDescent="0.15">
      <c r="A2068" s="774"/>
      <c r="B2068" s="3391"/>
      <c r="C2068" s="3681"/>
      <c r="D2068" s="3681"/>
      <c r="E2068" s="3681"/>
      <c r="F2068" s="3681"/>
      <c r="G2068" s="3681"/>
      <c r="H2068" s="3392"/>
      <c r="I2068" s="3683"/>
      <c r="J2068" s="3684"/>
      <c r="K2068" s="1974"/>
      <c r="L2068" s="774"/>
      <c r="M2068" s="767"/>
      <c r="DF2068" s="818"/>
      <c r="DG2068" s="772" t="str">
        <f t="shared" si="48"/>
        <v/>
      </c>
      <c r="DH2068" s="832">
        <v>2158</v>
      </c>
    </row>
    <row r="2069" spans="1:112" s="760" customFormat="1" ht="12" hidden="1" customHeight="1" x14ac:dyDescent="0.15">
      <c r="A2069" s="774"/>
      <c r="B2069" s="3391"/>
      <c r="C2069" s="3681"/>
      <c r="D2069" s="3681"/>
      <c r="E2069" s="3681"/>
      <c r="F2069" s="3681"/>
      <c r="G2069" s="3681"/>
      <c r="H2069" s="3392"/>
      <c r="I2069" s="3683"/>
      <c r="J2069" s="3684"/>
      <c r="K2069" s="1974"/>
      <c r="L2069" s="774"/>
      <c r="M2069" s="767"/>
      <c r="DF2069" s="818"/>
      <c r="DG2069" s="772" t="str">
        <f t="shared" si="48"/>
        <v/>
      </c>
      <c r="DH2069" s="832">
        <v>2159</v>
      </c>
    </row>
    <row r="2070" spans="1:112" s="760" customFormat="1" ht="12" hidden="1" customHeight="1" x14ac:dyDescent="0.15">
      <c r="A2070" s="774"/>
      <c r="B2070" s="3391"/>
      <c r="C2070" s="3681"/>
      <c r="D2070" s="3681"/>
      <c r="E2070" s="3681"/>
      <c r="F2070" s="3681"/>
      <c r="G2070" s="3681"/>
      <c r="H2070" s="3392"/>
      <c r="I2070" s="3683"/>
      <c r="J2070" s="3684"/>
      <c r="K2070" s="1974"/>
      <c r="L2070" s="774"/>
      <c r="M2070" s="767"/>
      <c r="DF2070" s="818"/>
      <c r="DG2070" s="772" t="str">
        <f t="shared" si="48"/>
        <v/>
      </c>
      <c r="DH2070" s="832">
        <v>2160</v>
      </c>
    </row>
    <row r="2071" spans="1:112" s="760" customFormat="1" ht="12" hidden="1" customHeight="1" x14ac:dyDescent="0.15">
      <c r="A2071" s="774"/>
      <c r="B2071" s="3391"/>
      <c r="C2071" s="3681"/>
      <c r="D2071" s="3681"/>
      <c r="E2071" s="3681"/>
      <c r="F2071" s="3681"/>
      <c r="G2071" s="3681"/>
      <c r="H2071" s="3392"/>
      <c r="I2071" s="3683"/>
      <c r="J2071" s="3684"/>
      <c r="K2071" s="1974"/>
      <c r="L2071" s="774"/>
      <c r="M2071" s="767"/>
      <c r="DF2071" s="818"/>
      <c r="DG2071" s="772" t="str">
        <f t="shared" si="48"/>
        <v/>
      </c>
      <c r="DH2071" s="832">
        <v>2161</v>
      </c>
    </row>
    <row r="2072" spans="1:112" s="760" customFormat="1" ht="12" hidden="1" customHeight="1" x14ac:dyDescent="0.15">
      <c r="A2072" s="774"/>
      <c r="B2072" s="3391"/>
      <c r="C2072" s="3681"/>
      <c r="D2072" s="3681"/>
      <c r="E2072" s="3681"/>
      <c r="F2072" s="3681"/>
      <c r="G2072" s="3681"/>
      <c r="H2072" s="3392"/>
      <c r="I2072" s="3683"/>
      <c r="J2072" s="3684"/>
      <c r="K2072" s="1974"/>
      <c r="L2072" s="774"/>
      <c r="M2072" s="767"/>
      <c r="DF2072" s="818"/>
      <c r="DG2072" s="772" t="str">
        <f t="shared" si="48"/>
        <v/>
      </c>
      <c r="DH2072" s="832">
        <v>2162</v>
      </c>
    </row>
    <row r="2073" spans="1:112" s="760" customFormat="1" ht="12" hidden="1" customHeight="1" x14ac:dyDescent="0.15">
      <c r="A2073" s="774"/>
      <c r="B2073" s="3391"/>
      <c r="C2073" s="3681"/>
      <c r="D2073" s="3681"/>
      <c r="E2073" s="3681"/>
      <c r="F2073" s="3681"/>
      <c r="G2073" s="3681"/>
      <c r="H2073" s="3392"/>
      <c r="I2073" s="3683"/>
      <c r="J2073" s="3684"/>
      <c r="K2073" s="1974"/>
      <c r="L2073" s="774"/>
      <c r="M2073" s="767"/>
      <c r="DF2073" s="818"/>
      <c r="DG2073" s="772" t="str">
        <f t="shared" si="48"/>
        <v/>
      </c>
      <c r="DH2073" s="832">
        <v>2163</v>
      </c>
    </row>
    <row r="2074" spans="1:112" s="760" customFormat="1" ht="12" hidden="1" customHeight="1" x14ac:dyDescent="0.15">
      <c r="A2074" s="774"/>
      <c r="B2074" s="3391"/>
      <c r="C2074" s="3681"/>
      <c r="D2074" s="3681"/>
      <c r="E2074" s="3681"/>
      <c r="F2074" s="3681"/>
      <c r="G2074" s="3681"/>
      <c r="H2074" s="3392"/>
      <c r="I2074" s="3683"/>
      <c r="J2074" s="3684"/>
      <c r="K2074" s="1974"/>
      <c r="L2074" s="774"/>
      <c r="M2074" s="767"/>
      <c r="DF2074" s="818"/>
      <c r="DG2074" s="772" t="str">
        <f t="shared" si="48"/>
        <v/>
      </c>
      <c r="DH2074" s="832">
        <v>2164</v>
      </c>
    </row>
    <row r="2075" spans="1:112" s="760" customFormat="1" ht="12" hidden="1" customHeight="1" x14ac:dyDescent="0.15">
      <c r="A2075" s="774"/>
      <c r="B2075" s="3391"/>
      <c r="C2075" s="3681"/>
      <c r="D2075" s="3681"/>
      <c r="E2075" s="3681"/>
      <c r="F2075" s="3681"/>
      <c r="G2075" s="3681"/>
      <c r="H2075" s="3392"/>
      <c r="I2075" s="3683"/>
      <c r="J2075" s="3684"/>
      <c r="K2075" s="1974"/>
      <c r="L2075" s="774"/>
      <c r="M2075" s="767"/>
      <c r="DF2075" s="818"/>
      <c r="DG2075" s="772" t="str">
        <f t="shared" si="48"/>
        <v/>
      </c>
      <c r="DH2075" s="832">
        <v>2165</v>
      </c>
    </row>
    <row r="2076" spans="1:112" s="760" customFormat="1" ht="12" hidden="1" customHeight="1" x14ac:dyDescent="0.15">
      <c r="A2076" s="774"/>
      <c r="B2076" s="3391"/>
      <c r="C2076" s="3681"/>
      <c r="D2076" s="3681"/>
      <c r="E2076" s="3681"/>
      <c r="F2076" s="3681"/>
      <c r="G2076" s="3681"/>
      <c r="H2076" s="3392"/>
      <c r="I2076" s="3683"/>
      <c r="J2076" s="3684"/>
      <c r="K2076" s="1974"/>
      <c r="L2076" s="774"/>
      <c r="M2076" s="767"/>
      <c r="DF2076" s="818"/>
      <c r="DG2076" s="772" t="str">
        <f t="shared" si="48"/>
        <v/>
      </c>
      <c r="DH2076" s="832">
        <v>2166</v>
      </c>
    </row>
    <row r="2077" spans="1:112" s="760" customFormat="1" ht="12.75" hidden="1" customHeight="1" x14ac:dyDescent="0.15">
      <c r="A2077" s="774"/>
      <c r="B2077" s="3391"/>
      <c r="C2077" s="3681"/>
      <c r="D2077" s="3681"/>
      <c r="E2077" s="3681"/>
      <c r="F2077" s="3681"/>
      <c r="G2077" s="3681"/>
      <c r="H2077" s="3392"/>
      <c r="I2077" s="3683"/>
      <c r="J2077" s="3684"/>
      <c r="K2077" s="1974"/>
      <c r="L2077" s="774"/>
      <c r="M2077" s="767"/>
      <c r="DF2077" s="818"/>
      <c r="DG2077" s="772" t="str">
        <f t="shared" si="48"/>
        <v/>
      </c>
      <c r="DH2077" s="832">
        <v>2167</v>
      </c>
    </row>
    <row r="2078" spans="1:112" s="760" customFormat="1" ht="12" hidden="1" customHeight="1" x14ac:dyDescent="0.15">
      <c r="A2078" s="774"/>
      <c r="B2078" s="3391"/>
      <c r="C2078" s="3681"/>
      <c r="D2078" s="3681"/>
      <c r="E2078" s="3681"/>
      <c r="F2078" s="3681"/>
      <c r="G2078" s="3681"/>
      <c r="H2078" s="3392"/>
      <c r="I2078" s="3683"/>
      <c r="J2078" s="3684"/>
      <c r="K2078" s="1974"/>
      <c r="L2078" s="774"/>
      <c r="M2078" s="767"/>
      <c r="DF2078" s="818"/>
      <c r="DG2078" s="772" t="str">
        <f t="shared" si="48"/>
        <v/>
      </c>
      <c r="DH2078" s="832">
        <v>2168</v>
      </c>
    </row>
    <row r="2079" spans="1:112" s="760" customFormat="1" ht="12" hidden="1" customHeight="1" x14ac:dyDescent="0.15">
      <c r="A2079" s="774"/>
      <c r="B2079" s="3391"/>
      <c r="C2079" s="3681"/>
      <c r="D2079" s="3681"/>
      <c r="E2079" s="3681"/>
      <c r="F2079" s="3681"/>
      <c r="G2079" s="3681"/>
      <c r="H2079" s="3392"/>
      <c r="I2079" s="3683"/>
      <c r="J2079" s="3684"/>
      <c r="K2079" s="1974"/>
      <c r="L2079" s="774"/>
      <c r="M2079" s="767"/>
      <c r="DF2079" s="818"/>
      <c r="DG2079" s="772" t="str">
        <f t="shared" si="48"/>
        <v/>
      </c>
      <c r="DH2079" s="832">
        <v>2169</v>
      </c>
    </row>
    <row r="2080" spans="1:112" s="760" customFormat="1" ht="12" hidden="1" customHeight="1" x14ac:dyDescent="0.15">
      <c r="A2080" s="774"/>
      <c r="B2080" s="3391"/>
      <c r="C2080" s="3681"/>
      <c r="D2080" s="3681"/>
      <c r="E2080" s="3681"/>
      <c r="F2080" s="3681"/>
      <c r="G2080" s="3681"/>
      <c r="H2080" s="3392"/>
      <c r="I2080" s="3683"/>
      <c r="J2080" s="3684"/>
      <c r="K2080" s="1974"/>
      <c r="L2080" s="774"/>
      <c r="M2080" s="767"/>
      <c r="DF2080" s="818"/>
      <c r="DG2080" s="772" t="str">
        <f t="shared" si="48"/>
        <v/>
      </c>
      <c r="DH2080" s="832">
        <v>2170</v>
      </c>
    </row>
    <row r="2081" spans="1:112" s="760" customFormat="1" ht="12" hidden="1" customHeight="1" x14ac:dyDescent="0.15">
      <c r="A2081" s="774"/>
      <c r="B2081" s="3391"/>
      <c r="C2081" s="3681"/>
      <c r="D2081" s="3681"/>
      <c r="E2081" s="3681"/>
      <c r="F2081" s="3681"/>
      <c r="G2081" s="3681"/>
      <c r="H2081" s="3392"/>
      <c r="I2081" s="3683"/>
      <c r="J2081" s="3684"/>
      <c r="K2081" s="1974"/>
      <c r="L2081" s="774"/>
      <c r="M2081" s="767"/>
      <c r="DF2081" s="818"/>
      <c r="DG2081" s="772" t="str">
        <f t="shared" si="48"/>
        <v/>
      </c>
      <c r="DH2081" s="832">
        <v>2171</v>
      </c>
    </row>
    <row r="2082" spans="1:112" s="760" customFormat="1" ht="12" hidden="1" customHeight="1" x14ac:dyDescent="0.15">
      <c r="A2082" s="774"/>
      <c r="B2082" s="3391"/>
      <c r="C2082" s="3681"/>
      <c r="D2082" s="3681"/>
      <c r="E2082" s="3681"/>
      <c r="F2082" s="3681"/>
      <c r="G2082" s="3681"/>
      <c r="H2082" s="3392"/>
      <c r="I2082" s="3683"/>
      <c r="J2082" s="3684"/>
      <c r="K2082" s="1974"/>
      <c r="L2082" s="774"/>
      <c r="M2082" s="767"/>
      <c r="DF2082" s="818"/>
      <c r="DG2082" s="772" t="str">
        <f t="shared" si="48"/>
        <v/>
      </c>
      <c r="DH2082" s="832">
        <v>2172</v>
      </c>
    </row>
    <row r="2083" spans="1:112" s="760" customFormat="1" ht="12" hidden="1" customHeight="1" x14ac:dyDescent="0.15">
      <c r="A2083" s="774"/>
      <c r="B2083" s="3391"/>
      <c r="C2083" s="3681"/>
      <c r="D2083" s="3681"/>
      <c r="E2083" s="3681"/>
      <c r="F2083" s="3681"/>
      <c r="G2083" s="3681"/>
      <c r="H2083" s="3392"/>
      <c r="I2083" s="3683"/>
      <c r="J2083" s="3684"/>
      <c r="K2083" s="1974"/>
      <c r="L2083" s="774"/>
      <c r="M2083" s="767"/>
      <c r="DF2083" s="818"/>
      <c r="DG2083" s="772" t="str">
        <f t="shared" si="48"/>
        <v/>
      </c>
      <c r="DH2083" s="832">
        <v>2173</v>
      </c>
    </row>
    <row r="2084" spans="1:112" s="760" customFormat="1" ht="12" hidden="1" customHeight="1" x14ac:dyDescent="0.15">
      <c r="A2084" s="774"/>
      <c r="B2084" s="3391"/>
      <c r="C2084" s="3681"/>
      <c r="D2084" s="3681"/>
      <c r="E2084" s="3681"/>
      <c r="F2084" s="3681"/>
      <c r="G2084" s="3681"/>
      <c r="H2084" s="3392"/>
      <c r="I2084" s="3683"/>
      <c r="J2084" s="3684"/>
      <c r="K2084" s="1974"/>
      <c r="L2084" s="774"/>
      <c r="M2084" s="767"/>
      <c r="DF2084" s="818"/>
      <c r="DG2084" s="772" t="str">
        <f t="shared" si="48"/>
        <v/>
      </c>
      <c r="DH2084" s="832">
        <v>2174</v>
      </c>
    </row>
    <row r="2085" spans="1:112" s="760" customFormat="1" ht="12" hidden="1" customHeight="1" x14ac:dyDescent="0.15">
      <c r="A2085" s="774"/>
      <c r="B2085" s="3391"/>
      <c r="C2085" s="3681"/>
      <c r="D2085" s="3681"/>
      <c r="E2085" s="3681"/>
      <c r="F2085" s="3681"/>
      <c r="G2085" s="3681"/>
      <c r="H2085" s="3392"/>
      <c r="I2085" s="3683"/>
      <c r="J2085" s="3684"/>
      <c r="K2085" s="1974"/>
      <c r="L2085" s="774"/>
      <c r="M2085" s="767"/>
      <c r="DF2085" s="818"/>
      <c r="DG2085" s="772" t="str">
        <f t="shared" si="48"/>
        <v/>
      </c>
      <c r="DH2085" s="832">
        <v>2175</v>
      </c>
    </row>
    <row r="2086" spans="1:112" s="760" customFormat="1" ht="12" hidden="1" customHeight="1" x14ac:dyDescent="0.15">
      <c r="A2086" s="774"/>
      <c r="B2086" s="3391"/>
      <c r="C2086" s="3681"/>
      <c r="D2086" s="3681"/>
      <c r="E2086" s="3681"/>
      <c r="F2086" s="3681"/>
      <c r="G2086" s="3681"/>
      <c r="H2086" s="3392"/>
      <c r="I2086" s="3683"/>
      <c r="J2086" s="3684"/>
      <c r="K2086" s="1974"/>
      <c r="L2086" s="774"/>
      <c r="M2086" s="767"/>
      <c r="DF2086" s="818"/>
      <c r="DG2086" s="772" t="str">
        <f t="shared" si="48"/>
        <v/>
      </c>
      <c r="DH2086" s="832">
        <v>2176</v>
      </c>
    </row>
    <row r="2087" spans="1:112" s="760" customFormat="1" ht="12.75" hidden="1" customHeight="1" x14ac:dyDescent="0.15">
      <c r="A2087" s="774"/>
      <c r="B2087" s="3391"/>
      <c r="C2087" s="3681"/>
      <c r="D2087" s="3681"/>
      <c r="E2087" s="3681"/>
      <c r="F2087" s="3681"/>
      <c r="G2087" s="3681"/>
      <c r="H2087" s="3392"/>
      <c r="I2087" s="3683"/>
      <c r="J2087" s="3684"/>
      <c r="K2087" s="1974"/>
      <c r="L2087" s="774"/>
      <c r="M2087" s="767"/>
      <c r="DF2087" s="818"/>
      <c r="DG2087" s="772" t="str">
        <f t="shared" si="48"/>
        <v/>
      </c>
      <c r="DH2087" s="832">
        <v>2177</v>
      </c>
    </row>
    <row r="2088" spans="1:112" s="760" customFormat="1" ht="12" hidden="1" customHeight="1" x14ac:dyDescent="0.15">
      <c r="A2088" s="774"/>
      <c r="B2088" s="3391"/>
      <c r="C2088" s="3681"/>
      <c r="D2088" s="3681"/>
      <c r="E2088" s="3681"/>
      <c r="F2088" s="3681"/>
      <c r="G2088" s="3681"/>
      <c r="H2088" s="3392"/>
      <c r="I2088" s="3683"/>
      <c r="J2088" s="3684"/>
      <c r="K2088" s="1974"/>
      <c r="L2088" s="774"/>
      <c r="M2088" s="767"/>
      <c r="DF2088" s="818"/>
      <c r="DG2088" s="772" t="str">
        <f t="shared" si="48"/>
        <v/>
      </c>
      <c r="DH2088" s="832">
        <v>2178</v>
      </c>
    </row>
    <row r="2089" spans="1:112" s="760" customFormat="1" ht="12" hidden="1" customHeight="1" x14ac:dyDescent="0.15">
      <c r="A2089" s="774"/>
      <c r="B2089" s="3391"/>
      <c r="C2089" s="3681"/>
      <c r="D2089" s="3681"/>
      <c r="E2089" s="3681"/>
      <c r="F2089" s="3681"/>
      <c r="G2089" s="3681"/>
      <c r="H2089" s="3392"/>
      <c r="I2089" s="3683"/>
      <c r="J2089" s="3684"/>
      <c r="K2089" s="1974"/>
      <c r="L2089" s="774"/>
      <c r="M2089" s="767"/>
      <c r="DF2089" s="818"/>
      <c r="DG2089" s="772" t="str">
        <f t="shared" si="48"/>
        <v/>
      </c>
      <c r="DH2089" s="832">
        <v>2179</v>
      </c>
    </row>
    <row r="2090" spans="1:112" s="760" customFormat="1" ht="12" hidden="1" customHeight="1" x14ac:dyDescent="0.15">
      <c r="A2090" s="774"/>
      <c r="B2090" s="3391"/>
      <c r="C2090" s="3681"/>
      <c r="D2090" s="3681"/>
      <c r="E2090" s="3681"/>
      <c r="F2090" s="3681"/>
      <c r="G2090" s="3681"/>
      <c r="H2090" s="3392"/>
      <c r="I2090" s="3683"/>
      <c r="J2090" s="3684"/>
      <c r="K2090" s="1974"/>
      <c r="L2090" s="774"/>
      <c r="M2090" s="767"/>
      <c r="DF2090" s="818"/>
      <c r="DG2090" s="772" t="str">
        <f t="shared" si="48"/>
        <v/>
      </c>
      <c r="DH2090" s="832">
        <v>2180</v>
      </c>
    </row>
    <row r="2091" spans="1:112" s="760" customFormat="1" ht="12" hidden="1" customHeight="1" x14ac:dyDescent="0.15">
      <c r="A2091" s="774"/>
      <c r="B2091" s="3391"/>
      <c r="C2091" s="3681"/>
      <c r="D2091" s="3681"/>
      <c r="E2091" s="3681"/>
      <c r="F2091" s="3681"/>
      <c r="G2091" s="3681"/>
      <c r="H2091" s="3392"/>
      <c r="I2091" s="3683"/>
      <c r="J2091" s="3684"/>
      <c r="K2091" s="1974"/>
      <c r="L2091" s="774"/>
      <c r="M2091" s="767"/>
      <c r="DF2091" s="818"/>
      <c r="DG2091" s="772" t="str">
        <f t="shared" si="48"/>
        <v/>
      </c>
      <c r="DH2091" s="832">
        <v>2181</v>
      </c>
    </row>
    <row r="2092" spans="1:112" s="760" customFormat="1" ht="12" hidden="1" customHeight="1" x14ac:dyDescent="0.15">
      <c r="A2092" s="774"/>
      <c r="B2092" s="3391"/>
      <c r="C2092" s="3681"/>
      <c r="D2092" s="3681"/>
      <c r="E2092" s="3681"/>
      <c r="F2092" s="3681"/>
      <c r="G2092" s="3681"/>
      <c r="H2092" s="3392"/>
      <c r="I2092" s="3683"/>
      <c r="J2092" s="3684"/>
      <c r="K2092" s="1974"/>
      <c r="L2092" s="774"/>
      <c r="M2092" s="767"/>
      <c r="DF2092" s="818"/>
      <c r="DG2092" s="772" t="str">
        <f t="shared" si="48"/>
        <v/>
      </c>
      <c r="DH2092" s="832">
        <v>2182</v>
      </c>
    </row>
    <row r="2093" spans="1:112" s="760" customFormat="1" ht="12" hidden="1" customHeight="1" x14ac:dyDescent="0.15">
      <c r="A2093" s="774"/>
      <c r="B2093" s="3391"/>
      <c r="C2093" s="3681"/>
      <c r="D2093" s="3681"/>
      <c r="E2093" s="3681"/>
      <c r="F2093" s="3681"/>
      <c r="G2093" s="3681"/>
      <c r="H2093" s="3392"/>
      <c r="I2093" s="3683"/>
      <c r="J2093" s="3684"/>
      <c r="K2093" s="1974"/>
      <c r="L2093" s="774"/>
      <c r="M2093" s="767"/>
      <c r="DF2093" s="818"/>
      <c r="DG2093" s="772" t="str">
        <f t="shared" si="48"/>
        <v/>
      </c>
      <c r="DH2093" s="832">
        <v>2183</v>
      </c>
    </row>
    <row r="2094" spans="1:112" s="760" customFormat="1" ht="12" hidden="1" customHeight="1" x14ac:dyDescent="0.15">
      <c r="A2094" s="774"/>
      <c r="B2094" s="3391"/>
      <c r="C2094" s="3681"/>
      <c r="D2094" s="3681"/>
      <c r="E2094" s="3681"/>
      <c r="F2094" s="3681"/>
      <c r="G2094" s="3681"/>
      <c r="H2094" s="3392"/>
      <c r="I2094" s="3683"/>
      <c r="J2094" s="3684"/>
      <c r="K2094" s="1974"/>
      <c r="L2094" s="774"/>
      <c r="M2094" s="767"/>
      <c r="DF2094" s="818"/>
      <c r="DG2094" s="772" t="str">
        <f t="shared" si="48"/>
        <v/>
      </c>
      <c r="DH2094" s="832">
        <v>2184</v>
      </c>
    </row>
    <row r="2095" spans="1:112" s="760" customFormat="1" ht="12" hidden="1" customHeight="1" x14ac:dyDescent="0.15">
      <c r="A2095" s="774"/>
      <c r="B2095" s="3391"/>
      <c r="C2095" s="3681"/>
      <c r="D2095" s="3681"/>
      <c r="E2095" s="3681"/>
      <c r="F2095" s="3681"/>
      <c r="G2095" s="3681"/>
      <c r="H2095" s="3392"/>
      <c r="I2095" s="3683"/>
      <c r="J2095" s="3684"/>
      <c r="K2095" s="1974"/>
      <c r="L2095" s="774"/>
      <c r="M2095" s="767"/>
      <c r="DF2095" s="818"/>
      <c r="DG2095" s="772" t="str">
        <f t="shared" si="48"/>
        <v/>
      </c>
      <c r="DH2095" s="832">
        <v>2185</v>
      </c>
    </row>
    <row r="2096" spans="1:112" s="760" customFormat="1" ht="12" hidden="1" customHeight="1" x14ac:dyDescent="0.15">
      <c r="A2096" s="774"/>
      <c r="B2096" s="3391"/>
      <c r="C2096" s="3681"/>
      <c r="D2096" s="3681"/>
      <c r="E2096" s="3681"/>
      <c r="F2096" s="3681"/>
      <c r="G2096" s="3681"/>
      <c r="H2096" s="3392"/>
      <c r="I2096" s="3683"/>
      <c r="J2096" s="3684"/>
      <c r="K2096" s="1974"/>
      <c r="L2096" s="774"/>
      <c r="M2096" s="767"/>
      <c r="DF2096" s="818"/>
      <c r="DG2096" s="772" t="str">
        <f t="shared" si="48"/>
        <v/>
      </c>
      <c r="DH2096" s="832">
        <v>2186</v>
      </c>
    </row>
    <row r="2097" spans="1:112" s="760" customFormat="1" ht="12.75" hidden="1" customHeight="1" x14ac:dyDescent="0.15">
      <c r="A2097" s="774"/>
      <c r="B2097" s="3391"/>
      <c r="C2097" s="3681"/>
      <c r="D2097" s="3681"/>
      <c r="E2097" s="3681"/>
      <c r="F2097" s="3681"/>
      <c r="G2097" s="3681"/>
      <c r="H2097" s="3392"/>
      <c r="I2097" s="3683"/>
      <c r="J2097" s="3684"/>
      <c r="K2097" s="1974"/>
      <c r="L2097" s="774"/>
      <c r="M2097" s="767"/>
      <c r="DF2097" s="818"/>
      <c r="DG2097" s="772" t="str">
        <f t="shared" si="48"/>
        <v/>
      </c>
      <c r="DH2097" s="832">
        <v>2187</v>
      </c>
    </row>
    <row r="2098" spans="1:112" s="760" customFormat="1" ht="12" hidden="1" customHeight="1" x14ac:dyDescent="0.15">
      <c r="A2098" s="774"/>
      <c r="B2098" s="3391"/>
      <c r="C2098" s="3681"/>
      <c r="D2098" s="3681"/>
      <c r="E2098" s="3681"/>
      <c r="F2098" s="3681"/>
      <c r="G2098" s="3681"/>
      <c r="H2098" s="3392"/>
      <c r="I2098" s="3683"/>
      <c r="J2098" s="3684"/>
      <c r="K2098" s="1974"/>
      <c r="L2098" s="774"/>
      <c r="M2098" s="767"/>
      <c r="DF2098" s="818"/>
      <c r="DG2098" s="772" t="str">
        <f t="shared" si="48"/>
        <v/>
      </c>
      <c r="DH2098" s="832">
        <v>2188</v>
      </c>
    </row>
    <row r="2099" spans="1:112" s="760" customFormat="1" ht="12" hidden="1" customHeight="1" x14ac:dyDescent="0.15">
      <c r="A2099" s="774"/>
      <c r="B2099" s="3391"/>
      <c r="C2099" s="3681"/>
      <c r="D2099" s="3681"/>
      <c r="E2099" s="3681"/>
      <c r="F2099" s="3681"/>
      <c r="G2099" s="3681"/>
      <c r="H2099" s="3392"/>
      <c r="I2099" s="3683"/>
      <c r="J2099" s="3684"/>
      <c r="K2099" s="1974"/>
      <c r="L2099" s="774"/>
      <c r="M2099" s="767"/>
      <c r="DF2099" s="818"/>
      <c r="DG2099" s="772" t="str">
        <f t="shared" ref="DG2099:DG2162" si="49">IF(COUNTA(A2099:M2099)&gt;0,DH2099,"")</f>
        <v/>
      </c>
      <c r="DH2099" s="832">
        <v>2189</v>
      </c>
    </row>
    <row r="2100" spans="1:112" s="760" customFormat="1" ht="12" hidden="1" customHeight="1" x14ac:dyDescent="0.15">
      <c r="A2100" s="774"/>
      <c r="B2100" s="3391"/>
      <c r="C2100" s="3681"/>
      <c r="D2100" s="3681"/>
      <c r="E2100" s="3681"/>
      <c r="F2100" s="3681"/>
      <c r="G2100" s="3681"/>
      <c r="H2100" s="3392"/>
      <c r="I2100" s="3683"/>
      <c r="J2100" s="3684"/>
      <c r="K2100" s="1974"/>
      <c r="L2100" s="774"/>
      <c r="M2100" s="767"/>
      <c r="DF2100" s="818"/>
      <c r="DG2100" s="772" t="str">
        <f t="shared" si="49"/>
        <v/>
      </c>
      <c r="DH2100" s="832">
        <v>2190</v>
      </c>
    </row>
    <row r="2101" spans="1:112" s="760" customFormat="1" ht="12" hidden="1" customHeight="1" x14ac:dyDescent="0.15">
      <c r="A2101" s="774"/>
      <c r="B2101" s="3391"/>
      <c r="C2101" s="3681"/>
      <c r="D2101" s="3681"/>
      <c r="E2101" s="3681"/>
      <c r="F2101" s="3681"/>
      <c r="G2101" s="3681"/>
      <c r="H2101" s="3392"/>
      <c r="I2101" s="3683"/>
      <c r="J2101" s="3684"/>
      <c r="K2101" s="1974"/>
      <c r="L2101" s="774"/>
      <c r="M2101" s="767"/>
      <c r="DF2101" s="818"/>
      <c r="DG2101" s="772" t="str">
        <f t="shared" si="49"/>
        <v/>
      </c>
      <c r="DH2101" s="832">
        <v>2191</v>
      </c>
    </row>
    <row r="2102" spans="1:112" s="760" customFormat="1" ht="12" hidden="1" customHeight="1" x14ac:dyDescent="0.15">
      <c r="A2102" s="774"/>
      <c r="B2102" s="3391"/>
      <c r="C2102" s="3681"/>
      <c r="D2102" s="3681"/>
      <c r="E2102" s="3681"/>
      <c r="F2102" s="3681"/>
      <c r="G2102" s="3681"/>
      <c r="H2102" s="3392"/>
      <c r="I2102" s="3683"/>
      <c r="J2102" s="3684"/>
      <c r="K2102" s="1974"/>
      <c r="L2102" s="774"/>
      <c r="M2102" s="767"/>
      <c r="DF2102" s="818"/>
      <c r="DG2102" s="772" t="str">
        <f t="shared" si="49"/>
        <v/>
      </c>
      <c r="DH2102" s="832">
        <v>2192</v>
      </c>
    </row>
    <row r="2103" spans="1:112" s="760" customFormat="1" ht="12" hidden="1" customHeight="1" x14ac:dyDescent="0.15">
      <c r="A2103" s="774"/>
      <c r="B2103" s="3391"/>
      <c r="C2103" s="3681"/>
      <c r="D2103" s="3681"/>
      <c r="E2103" s="3681"/>
      <c r="F2103" s="3681"/>
      <c r="G2103" s="3681"/>
      <c r="H2103" s="3392"/>
      <c r="I2103" s="3683"/>
      <c r="J2103" s="3684"/>
      <c r="K2103" s="1974"/>
      <c r="L2103" s="774"/>
      <c r="M2103" s="767"/>
      <c r="DF2103" s="818"/>
      <c r="DG2103" s="772" t="str">
        <f t="shared" si="49"/>
        <v/>
      </c>
      <c r="DH2103" s="832">
        <v>2193</v>
      </c>
    </row>
    <row r="2104" spans="1:112" s="760" customFormat="1" ht="12" hidden="1" customHeight="1" x14ac:dyDescent="0.15">
      <c r="A2104" s="774"/>
      <c r="B2104" s="3391"/>
      <c r="C2104" s="3681"/>
      <c r="D2104" s="3681"/>
      <c r="E2104" s="3681"/>
      <c r="F2104" s="3681"/>
      <c r="G2104" s="3681"/>
      <c r="H2104" s="3392"/>
      <c r="I2104" s="3683"/>
      <c r="J2104" s="3684"/>
      <c r="K2104" s="1974"/>
      <c r="L2104" s="774"/>
      <c r="M2104" s="767"/>
      <c r="DF2104" s="818"/>
      <c r="DG2104" s="772" t="str">
        <f t="shared" si="49"/>
        <v/>
      </c>
      <c r="DH2104" s="832">
        <v>2194</v>
      </c>
    </row>
    <row r="2105" spans="1:112" s="760" customFormat="1" ht="12" hidden="1" customHeight="1" x14ac:dyDescent="0.15">
      <c r="A2105" s="774"/>
      <c r="B2105" s="3391"/>
      <c r="C2105" s="3681"/>
      <c r="D2105" s="3681"/>
      <c r="E2105" s="3681"/>
      <c r="F2105" s="3681"/>
      <c r="G2105" s="3681"/>
      <c r="H2105" s="3392"/>
      <c r="I2105" s="3683"/>
      <c r="J2105" s="3684"/>
      <c r="K2105" s="1974"/>
      <c r="L2105" s="774"/>
      <c r="M2105" s="767"/>
      <c r="DF2105" s="818"/>
      <c r="DG2105" s="772" t="str">
        <f t="shared" si="49"/>
        <v/>
      </c>
      <c r="DH2105" s="832">
        <v>2195</v>
      </c>
    </row>
    <row r="2106" spans="1:112" s="760" customFormat="1" ht="12" hidden="1" customHeight="1" x14ac:dyDescent="0.15">
      <c r="A2106" s="774"/>
      <c r="B2106" s="3391"/>
      <c r="C2106" s="3681"/>
      <c r="D2106" s="3681"/>
      <c r="E2106" s="3681"/>
      <c r="F2106" s="3681"/>
      <c r="G2106" s="3681"/>
      <c r="H2106" s="3392"/>
      <c r="I2106" s="3683"/>
      <c r="J2106" s="3684"/>
      <c r="K2106" s="1974"/>
      <c r="L2106" s="774"/>
      <c r="M2106" s="767"/>
      <c r="DF2106" s="818"/>
      <c r="DG2106" s="772" t="str">
        <f t="shared" si="49"/>
        <v/>
      </c>
      <c r="DH2106" s="832">
        <v>2196</v>
      </c>
    </row>
    <row r="2107" spans="1:112" s="760" customFormat="1" ht="12" hidden="1" customHeight="1" x14ac:dyDescent="0.15">
      <c r="A2107" s="774"/>
      <c r="B2107" s="3391"/>
      <c r="C2107" s="3681"/>
      <c r="D2107" s="3681"/>
      <c r="E2107" s="3681"/>
      <c r="F2107" s="3681"/>
      <c r="G2107" s="3681"/>
      <c r="H2107" s="3392"/>
      <c r="I2107" s="3683"/>
      <c r="J2107" s="3684"/>
      <c r="K2107" s="1974"/>
      <c r="L2107" s="774"/>
      <c r="M2107" s="767"/>
      <c r="DF2107" s="818"/>
      <c r="DG2107" s="772" t="str">
        <f t="shared" si="49"/>
        <v/>
      </c>
      <c r="DH2107" s="832">
        <v>2197</v>
      </c>
    </row>
    <row r="2108" spans="1:112" s="760" customFormat="1" ht="12" hidden="1" customHeight="1" x14ac:dyDescent="0.15">
      <c r="A2108" s="774"/>
      <c r="B2108" s="3391"/>
      <c r="C2108" s="3681"/>
      <c r="D2108" s="3681"/>
      <c r="E2108" s="3681"/>
      <c r="F2108" s="3681"/>
      <c r="G2108" s="3681"/>
      <c r="H2108" s="3392"/>
      <c r="I2108" s="3683"/>
      <c r="J2108" s="3684"/>
      <c r="K2108" s="1974"/>
      <c r="L2108" s="774"/>
      <c r="M2108" s="767"/>
      <c r="DF2108" s="818"/>
      <c r="DG2108" s="772" t="str">
        <f t="shared" si="49"/>
        <v/>
      </c>
      <c r="DH2108" s="832">
        <v>2198</v>
      </c>
    </row>
    <row r="2109" spans="1:112" s="760" customFormat="1" ht="12" hidden="1" customHeight="1" x14ac:dyDescent="0.15">
      <c r="A2109" s="774"/>
      <c r="B2109" s="3391"/>
      <c r="C2109" s="3681"/>
      <c r="D2109" s="3681"/>
      <c r="E2109" s="3681"/>
      <c r="F2109" s="3681"/>
      <c r="G2109" s="3681"/>
      <c r="H2109" s="3392"/>
      <c r="I2109" s="3683"/>
      <c r="J2109" s="3684"/>
      <c r="K2109" s="1974"/>
      <c r="L2109" s="774"/>
      <c r="M2109" s="767"/>
      <c r="DF2109" s="818"/>
      <c r="DG2109" s="772" t="str">
        <f t="shared" si="49"/>
        <v/>
      </c>
      <c r="DH2109" s="832">
        <v>2199</v>
      </c>
    </row>
    <row r="2110" spans="1:112" s="760" customFormat="1" ht="12" hidden="1" customHeight="1" x14ac:dyDescent="0.15">
      <c r="A2110" s="774"/>
      <c r="B2110" s="3391"/>
      <c r="C2110" s="3681"/>
      <c r="D2110" s="3681"/>
      <c r="E2110" s="3681"/>
      <c r="F2110" s="3681"/>
      <c r="G2110" s="3681"/>
      <c r="H2110" s="3392"/>
      <c r="I2110" s="3683"/>
      <c r="J2110" s="3684"/>
      <c r="K2110" s="1974"/>
      <c r="L2110" s="774"/>
      <c r="M2110" s="767"/>
      <c r="DF2110" s="818"/>
      <c r="DG2110" s="772" t="str">
        <f t="shared" si="49"/>
        <v/>
      </c>
      <c r="DH2110" s="832">
        <v>2200</v>
      </c>
    </row>
    <row r="2111" spans="1:112" s="760" customFormat="1" ht="12" hidden="1" customHeight="1" x14ac:dyDescent="0.15">
      <c r="A2111" s="774"/>
      <c r="B2111" s="3391"/>
      <c r="C2111" s="3681"/>
      <c r="D2111" s="3681"/>
      <c r="E2111" s="3681"/>
      <c r="F2111" s="3681"/>
      <c r="G2111" s="3681"/>
      <c r="H2111" s="3392"/>
      <c r="I2111" s="3683"/>
      <c r="J2111" s="3684"/>
      <c r="K2111" s="1974"/>
      <c r="L2111" s="774"/>
      <c r="M2111" s="767"/>
      <c r="DF2111" s="818"/>
      <c r="DG2111" s="772" t="str">
        <f t="shared" si="49"/>
        <v/>
      </c>
      <c r="DH2111" s="832">
        <v>2201</v>
      </c>
    </row>
    <row r="2112" spans="1:112" s="760" customFormat="1" ht="12" hidden="1" customHeight="1" x14ac:dyDescent="0.15">
      <c r="A2112" s="774"/>
      <c r="B2112" s="3391"/>
      <c r="C2112" s="3681"/>
      <c r="D2112" s="3681"/>
      <c r="E2112" s="3681"/>
      <c r="F2112" s="3681"/>
      <c r="G2112" s="3681"/>
      <c r="H2112" s="3392"/>
      <c r="I2112" s="3683"/>
      <c r="J2112" s="3684"/>
      <c r="K2112" s="1974"/>
      <c r="L2112" s="774"/>
      <c r="M2112" s="767"/>
      <c r="DF2112" s="818"/>
      <c r="DG2112" s="772" t="str">
        <f t="shared" si="49"/>
        <v/>
      </c>
      <c r="DH2112" s="832">
        <v>2202</v>
      </c>
    </row>
    <row r="2113" spans="1:112" s="760" customFormat="1" ht="12" hidden="1" customHeight="1" x14ac:dyDescent="0.15">
      <c r="A2113" s="774"/>
      <c r="B2113" s="3391"/>
      <c r="C2113" s="3681"/>
      <c r="D2113" s="3681"/>
      <c r="E2113" s="3681"/>
      <c r="F2113" s="3681"/>
      <c r="G2113" s="3681"/>
      <c r="H2113" s="3392"/>
      <c r="I2113" s="3683"/>
      <c r="J2113" s="3684"/>
      <c r="K2113" s="1974"/>
      <c r="L2113" s="774"/>
      <c r="M2113" s="767"/>
      <c r="DF2113" s="818"/>
      <c r="DG2113" s="772" t="str">
        <f t="shared" si="49"/>
        <v/>
      </c>
      <c r="DH2113" s="832">
        <v>2203</v>
      </c>
    </row>
    <row r="2114" spans="1:112" s="760" customFormat="1" ht="12" hidden="1" customHeight="1" x14ac:dyDescent="0.15">
      <c r="A2114" s="774"/>
      <c r="B2114" s="3391"/>
      <c r="C2114" s="3681"/>
      <c r="D2114" s="3681"/>
      <c r="E2114" s="3681"/>
      <c r="F2114" s="3681"/>
      <c r="G2114" s="3681"/>
      <c r="H2114" s="3392"/>
      <c r="I2114" s="3683"/>
      <c r="J2114" s="3684"/>
      <c r="K2114" s="1974"/>
      <c r="L2114" s="774"/>
      <c r="M2114" s="767"/>
      <c r="DF2114" s="818"/>
      <c r="DG2114" s="772" t="str">
        <f t="shared" si="49"/>
        <v/>
      </c>
      <c r="DH2114" s="832">
        <v>2204</v>
      </c>
    </row>
    <row r="2115" spans="1:112" s="760" customFormat="1" ht="12.75" hidden="1" customHeight="1" x14ac:dyDescent="0.15">
      <c r="A2115" s="774"/>
      <c r="B2115" s="3391"/>
      <c r="C2115" s="3681"/>
      <c r="D2115" s="3681"/>
      <c r="E2115" s="3681"/>
      <c r="F2115" s="3681"/>
      <c r="G2115" s="3681"/>
      <c r="H2115" s="3392"/>
      <c r="I2115" s="3683"/>
      <c r="J2115" s="3684"/>
      <c r="K2115" s="1974"/>
      <c r="L2115" s="774"/>
      <c r="M2115" s="767"/>
      <c r="DF2115" s="818"/>
      <c r="DG2115" s="772" t="str">
        <f t="shared" si="49"/>
        <v/>
      </c>
      <c r="DH2115" s="832">
        <v>2205</v>
      </c>
    </row>
    <row r="2116" spans="1:112" s="760" customFormat="1" ht="12" hidden="1" customHeight="1" x14ac:dyDescent="0.15">
      <c r="A2116" s="774"/>
      <c r="B2116" s="3391"/>
      <c r="C2116" s="3681"/>
      <c r="D2116" s="3681"/>
      <c r="E2116" s="3681"/>
      <c r="F2116" s="3681"/>
      <c r="G2116" s="3681"/>
      <c r="H2116" s="3392"/>
      <c r="I2116" s="3683"/>
      <c r="J2116" s="3684"/>
      <c r="K2116" s="1974"/>
      <c r="L2116" s="774"/>
      <c r="M2116" s="767"/>
      <c r="DF2116" s="818"/>
      <c r="DG2116" s="772" t="str">
        <f t="shared" si="49"/>
        <v/>
      </c>
      <c r="DH2116" s="832">
        <v>2206</v>
      </c>
    </row>
    <row r="2117" spans="1:112" s="760" customFormat="1" ht="12" hidden="1" customHeight="1" x14ac:dyDescent="0.15">
      <c r="A2117" s="774"/>
      <c r="B2117" s="3391"/>
      <c r="C2117" s="3681"/>
      <c r="D2117" s="3681"/>
      <c r="E2117" s="3681"/>
      <c r="F2117" s="3681"/>
      <c r="G2117" s="3681"/>
      <c r="H2117" s="3392"/>
      <c r="I2117" s="3683"/>
      <c r="J2117" s="3684"/>
      <c r="K2117" s="1974"/>
      <c r="L2117" s="774"/>
      <c r="M2117" s="767"/>
      <c r="DF2117" s="818"/>
      <c r="DG2117" s="772" t="str">
        <f t="shared" si="49"/>
        <v/>
      </c>
      <c r="DH2117" s="832">
        <v>2207</v>
      </c>
    </row>
    <row r="2118" spans="1:112" s="760" customFormat="1" ht="12" hidden="1" customHeight="1" x14ac:dyDescent="0.15">
      <c r="A2118" s="774"/>
      <c r="B2118" s="3391"/>
      <c r="C2118" s="3681"/>
      <c r="D2118" s="3681"/>
      <c r="E2118" s="3681"/>
      <c r="F2118" s="3681"/>
      <c r="G2118" s="3681"/>
      <c r="H2118" s="3392"/>
      <c r="I2118" s="3683"/>
      <c r="J2118" s="3684"/>
      <c r="K2118" s="1974"/>
      <c r="L2118" s="774"/>
      <c r="M2118" s="767"/>
      <c r="DF2118" s="818"/>
      <c r="DG2118" s="772" t="str">
        <f t="shared" si="49"/>
        <v/>
      </c>
      <c r="DH2118" s="832">
        <v>2208</v>
      </c>
    </row>
    <row r="2119" spans="1:112" s="760" customFormat="1" ht="12" hidden="1" customHeight="1" x14ac:dyDescent="0.15">
      <c r="A2119" s="774"/>
      <c r="B2119" s="3391"/>
      <c r="C2119" s="3681"/>
      <c r="D2119" s="3681"/>
      <c r="E2119" s="3681"/>
      <c r="F2119" s="3681"/>
      <c r="G2119" s="3681"/>
      <c r="H2119" s="3392"/>
      <c r="I2119" s="3683"/>
      <c r="J2119" s="3684"/>
      <c r="K2119" s="1974"/>
      <c r="L2119" s="774"/>
      <c r="M2119" s="767"/>
      <c r="DF2119" s="818"/>
      <c r="DG2119" s="772" t="str">
        <f t="shared" si="49"/>
        <v/>
      </c>
      <c r="DH2119" s="832">
        <v>2209</v>
      </c>
    </row>
    <row r="2120" spans="1:112" s="760" customFormat="1" ht="12" hidden="1" customHeight="1" x14ac:dyDescent="0.15">
      <c r="A2120" s="774"/>
      <c r="B2120" s="3391"/>
      <c r="C2120" s="3681"/>
      <c r="D2120" s="3681"/>
      <c r="E2120" s="3681"/>
      <c r="F2120" s="3681"/>
      <c r="G2120" s="3681"/>
      <c r="H2120" s="3392"/>
      <c r="I2120" s="3683"/>
      <c r="J2120" s="3684"/>
      <c r="K2120" s="1974"/>
      <c r="L2120" s="774"/>
      <c r="M2120" s="767"/>
      <c r="DF2120" s="818"/>
      <c r="DG2120" s="772" t="str">
        <f t="shared" si="49"/>
        <v/>
      </c>
      <c r="DH2120" s="832">
        <v>2210</v>
      </c>
    </row>
    <row r="2121" spans="1:112" s="760" customFormat="1" ht="12" hidden="1" customHeight="1" x14ac:dyDescent="0.15">
      <c r="A2121" s="774"/>
      <c r="B2121" s="3391"/>
      <c r="C2121" s="3681"/>
      <c r="D2121" s="3681"/>
      <c r="E2121" s="3681"/>
      <c r="F2121" s="3681"/>
      <c r="G2121" s="3681"/>
      <c r="H2121" s="3392"/>
      <c r="I2121" s="3683"/>
      <c r="J2121" s="3684"/>
      <c r="K2121" s="1974"/>
      <c r="L2121" s="774"/>
      <c r="M2121" s="767"/>
      <c r="DF2121" s="818"/>
      <c r="DG2121" s="772" t="str">
        <f t="shared" si="49"/>
        <v/>
      </c>
      <c r="DH2121" s="832">
        <v>2211</v>
      </c>
    </row>
    <row r="2122" spans="1:112" s="760" customFormat="1" ht="12" hidden="1" customHeight="1" x14ac:dyDescent="0.15">
      <c r="A2122" s="774"/>
      <c r="B2122" s="3391"/>
      <c r="C2122" s="3681"/>
      <c r="D2122" s="3681"/>
      <c r="E2122" s="3681"/>
      <c r="F2122" s="3681"/>
      <c r="G2122" s="3681"/>
      <c r="H2122" s="3392"/>
      <c r="I2122" s="3683"/>
      <c r="J2122" s="3684"/>
      <c r="K2122" s="1974"/>
      <c r="L2122" s="774"/>
      <c r="M2122" s="767"/>
      <c r="DF2122" s="818"/>
      <c r="DG2122" s="772" t="str">
        <f t="shared" si="49"/>
        <v/>
      </c>
      <c r="DH2122" s="832">
        <v>2212</v>
      </c>
    </row>
    <row r="2123" spans="1:112" s="760" customFormat="1" ht="12" hidden="1" customHeight="1" x14ac:dyDescent="0.15">
      <c r="A2123" s="774"/>
      <c r="B2123" s="3391"/>
      <c r="C2123" s="3681"/>
      <c r="D2123" s="3681"/>
      <c r="E2123" s="3681"/>
      <c r="F2123" s="3681"/>
      <c r="G2123" s="3681"/>
      <c r="H2123" s="3392"/>
      <c r="I2123" s="3683"/>
      <c r="J2123" s="3684"/>
      <c r="K2123" s="1974"/>
      <c r="L2123" s="774"/>
      <c r="M2123" s="767"/>
      <c r="DF2123" s="818"/>
      <c r="DG2123" s="772" t="str">
        <f t="shared" si="49"/>
        <v/>
      </c>
      <c r="DH2123" s="832">
        <v>2213</v>
      </c>
    </row>
    <row r="2124" spans="1:112" s="760" customFormat="1" ht="12" hidden="1" customHeight="1" x14ac:dyDescent="0.15">
      <c r="A2124" s="774"/>
      <c r="B2124" s="3391"/>
      <c r="C2124" s="3681"/>
      <c r="D2124" s="3681"/>
      <c r="E2124" s="3681"/>
      <c r="F2124" s="3681"/>
      <c r="G2124" s="3681"/>
      <c r="H2124" s="3392"/>
      <c r="I2124" s="3683"/>
      <c r="J2124" s="3684"/>
      <c r="K2124" s="1974"/>
      <c r="L2124" s="774"/>
      <c r="M2124" s="767"/>
      <c r="DF2124" s="818"/>
      <c r="DG2124" s="772" t="str">
        <f t="shared" si="49"/>
        <v/>
      </c>
      <c r="DH2124" s="832">
        <v>2214</v>
      </c>
    </row>
    <row r="2125" spans="1:112" s="760" customFormat="1" ht="12.75" hidden="1" customHeight="1" x14ac:dyDescent="0.15">
      <c r="A2125" s="774"/>
      <c r="B2125" s="3391"/>
      <c r="C2125" s="3681"/>
      <c r="D2125" s="3681"/>
      <c r="E2125" s="3681"/>
      <c r="F2125" s="3681"/>
      <c r="G2125" s="3681"/>
      <c r="H2125" s="3392"/>
      <c r="I2125" s="3683"/>
      <c r="J2125" s="3684"/>
      <c r="K2125" s="1974"/>
      <c r="L2125" s="774"/>
      <c r="M2125" s="767"/>
      <c r="DF2125" s="818"/>
      <c r="DG2125" s="772" t="str">
        <f t="shared" si="49"/>
        <v/>
      </c>
      <c r="DH2125" s="832">
        <v>2215</v>
      </c>
    </row>
    <row r="2126" spans="1:112" s="760" customFormat="1" ht="12" hidden="1" customHeight="1" x14ac:dyDescent="0.15">
      <c r="A2126" s="774"/>
      <c r="B2126" s="3391"/>
      <c r="C2126" s="3681"/>
      <c r="D2126" s="3681"/>
      <c r="E2126" s="3681"/>
      <c r="F2126" s="3681"/>
      <c r="G2126" s="3681"/>
      <c r="H2126" s="3392"/>
      <c r="I2126" s="3683"/>
      <c r="J2126" s="3684"/>
      <c r="K2126" s="1974"/>
      <c r="L2126" s="774"/>
      <c r="M2126" s="767"/>
      <c r="DF2126" s="818"/>
      <c r="DG2126" s="772" t="str">
        <f t="shared" si="49"/>
        <v/>
      </c>
      <c r="DH2126" s="832">
        <v>2216</v>
      </c>
    </row>
    <row r="2127" spans="1:112" s="760" customFormat="1" ht="12" hidden="1" customHeight="1" x14ac:dyDescent="0.15">
      <c r="A2127" s="774"/>
      <c r="B2127" s="3391"/>
      <c r="C2127" s="3681"/>
      <c r="D2127" s="3681"/>
      <c r="E2127" s="3681"/>
      <c r="F2127" s="3681"/>
      <c r="G2127" s="3681"/>
      <c r="H2127" s="3392"/>
      <c r="I2127" s="3683"/>
      <c r="J2127" s="3684"/>
      <c r="K2127" s="1974"/>
      <c r="L2127" s="774"/>
      <c r="M2127" s="767"/>
      <c r="DF2127" s="818"/>
      <c r="DG2127" s="772" t="str">
        <f t="shared" si="49"/>
        <v/>
      </c>
      <c r="DH2127" s="832">
        <v>2217</v>
      </c>
    </row>
    <row r="2128" spans="1:112" s="760" customFormat="1" ht="12" hidden="1" customHeight="1" x14ac:dyDescent="0.15">
      <c r="A2128" s="774"/>
      <c r="B2128" s="3391"/>
      <c r="C2128" s="3681"/>
      <c r="D2128" s="3681"/>
      <c r="E2128" s="3681"/>
      <c r="F2128" s="3681"/>
      <c r="G2128" s="3681"/>
      <c r="H2128" s="3392"/>
      <c r="I2128" s="3683"/>
      <c r="J2128" s="3684"/>
      <c r="K2128" s="1974"/>
      <c r="L2128" s="774"/>
      <c r="M2128" s="767"/>
      <c r="DF2128" s="818"/>
      <c r="DG2128" s="772" t="str">
        <f t="shared" si="49"/>
        <v/>
      </c>
      <c r="DH2128" s="832">
        <v>2218</v>
      </c>
    </row>
    <row r="2129" spans="1:112" s="760" customFormat="1" ht="12" hidden="1" customHeight="1" x14ac:dyDescent="0.15">
      <c r="A2129" s="774"/>
      <c r="B2129" s="3391"/>
      <c r="C2129" s="3681"/>
      <c r="D2129" s="3681"/>
      <c r="E2129" s="3681"/>
      <c r="F2129" s="3681"/>
      <c r="G2129" s="3681"/>
      <c r="H2129" s="3392"/>
      <c r="I2129" s="3683"/>
      <c r="J2129" s="3684"/>
      <c r="K2129" s="1974"/>
      <c r="L2129" s="774"/>
      <c r="M2129" s="767"/>
      <c r="DF2129" s="818"/>
      <c r="DG2129" s="772" t="str">
        <f t="shared" si="49"/>
        <v/>
      </c>
      <c r="DH2129" s="832">
        <v>2219</v>
      </c>
    </row>
    <row r="2130" spans="1:112" s="760" customFormat="1" ht="12" hidden="1" customHeight="1" x14ac:dyDescent="0.15">
      <c r="A2130" s="774"/>
      <c r="B2130" s="3391"/>
      <c r="C2130" s="3681"/>
      <c r="D2130" s="3681"/>
      <c r="E2130" s="3681"/>
      <c r="F2130" s="3681"/>
      <c r="G2130" s="3681"/>
      <c r="H2130" s="3392"/>
      <c r="I2130" s="3683"/>
      <c r="J2130" s="3684"/>
      <c r="K2130" s="1974"/>
      <c r="L2130" s="774"/>
      <c r="M2130" s="767"/>
      <c r="DF2130" s="818"/>
      <c r="DG2130" s="772" t="str">
        <f t="shared" si="49"/>
        <v/>
      </c>
      <c r="DH2130" s="832">
        <v>2220</v>
      </c>
    </row>
    <row r="2131" spans="1:112" s="760" customFormat="1" ht="12" hidden="1" customHeight="1" x14ac:dyDescent="0.15">
      <c r="A2131" s="774"/>
      <c r="B2131" s="3391"/>
      <c r="C2131" s="3681"/>
      <c r="D2131" s="3681"/>
      <c r="E2131" s="3681"/>
      <c r="F2131" s="3681"/>
      <c r="G2131" s="3681"/>
      <c r="H2131" s="3392"/>
      <c r="I2131" s="3683"/>
      <c r="J2131" s="3684"/>
      <c r="K2131" s="1974"/>
      <c r="L2131" s="774"/>
      <c r="M2131" s="767"/>
      <c r="DF2131" s="818"/>
      <c r="DG2131" s="772" t="str">
        <f t="shared" si="49"/>
        <v/>
      </c>
      <c r="DH2131" s="832">
        <v>2221</v>
      </c>
    </row>
    <row r="2132" spans="1:112" s="760" customFormat="1" ht="12" hidden="1" customHeight="1" x14ac:dyDescent="0.15">
      <c r="A2132" s="774"/>
      <c r="B2132" s="3391"/>
      <c r="C2132" s="3681"/>
      <c r="D2132" s="3681"/>
      <c r="E2132" s="3681"/>
      <c r="F2132" s="3681"/>
      <c r="G2132" s="3681"/>
      <c r="H2132" s="3392"/>
      <c r="I2132" s="3683"/>
      <c r="J2132" s="3684"/>
      <c r="K2132" s="1974"/>
      <c r="L2132" s="774"/>
      <c r="M2132" s="767"/>
      <c r="DF2132" s="818"/>
      <c r="DG2132" s="772" t="str">
        <f t="shared" si="49"/>
        <v/>
      </c>
      <c r="DH2132" s="832">
        <v>2222</v>
      </c>
    </row>
    <row r="2133" spans="1:112" s="760" customFormat="1" ht="12" hidden="1" customHeight="1" x14ac:dyDescent="0.15">
      <c r="A2133" s="774"/>
      <c r="B2133" s="3391"/>
      <c r="C2133" s="3681"/>
      <c r="D2133" s="3681"/>
      <c r="E2133" s="3681"/>
      <c r="F2133" s="3681"/>
      <c r="G2133" s="3681"/>
      <c r="H2133" s="3392"/>
      <c r="I2133" s="3683"/>
      <c r="J2133" s="3684"/>
      <c r="K2133" s="1974"/>
      <c r="L2133" s="774"/>
      <c r="M2133" s="767"/>
      <c r="DF2133" s="818"/>
      <c r="DG2133" s="772" t="str">
        <f t="shared" si="49"/>
        <v/>
      </c>
      <c r="DH2133" s="832">
        <v>2223</v>
      </c>
    </row>
    <row r="2134" spans="1:112" s="760" customFormat="1" ht="12" hidden="1" customHeight="1" x14ac:dyDescent="0.15">
      <c r="A2134" s="774"/>
      <c r="B2134" s="3391"/>
      <c r="C2134" s="3681"/>
      <c r="D2134" s="3681"/>
      <c r="E2134" s="3681"/>
      <c r="F2134" s="3681"/>
      <c r="G2134" s="3681"/>
      <c r="H2134" s="3392"/>
      <c r="I2134" s="3683"/>
      <c r="J2134" s="3684"/>
      <c r="K2134" s="1974"/>
      <c r="L2134" s="774"/>
      <c r="M2134" s="767"/>
      <c r="DF2134" s="818"/>
      <c r="DG2134" s="772" t="str">
        <f t="shared" si="49"/>
        <v/>
      </c>
      <c r="DH2134" s="832">
        <v>2224</v>
      </c>
    </row>
    <row r="2135" spans="1:112" s="760" customFormat="1" ht="12.75" hidden="1" customHeight="1" x14ac:dyDescent="0.15">
      <c r="A2135" s="774"/>
      <c r="B2135" s="3391"/>
      <c r="C2135" s="3681"/>
      <c r="D2135" s="3681"/>
      <c r="E2135" s="3681"/>
      <c r="F2135" s="3681"/>
      <c r="G2135" s="3681"/>
      <c r="H2135" s="3392"/>
      <c r="I2135" s="3683"/>
      <c r="J2135" s="3684"/>
      <c r="K2135" s="1974"/>
      <c r="L2135" s="774"/>
      <c r="M2135" s="767"/>
      <c r="DF2135" s="818"/>
      <c r="DG2135" s="772" t="str">
        <f t="shared" si="49"/>
        <v/>
      </c>
      <c r="DH2135" s="832">
        <v>2225</v>
      </c>
    </row>
    <row r="2136" spans="1:112" s="760" customFormat="1" ht="12" hidden="1" customHeight="1" x14ac:dyDescent="0.15">
      <c r="A2136" s="774"/>
      <c r="B2136" s="3391"/>
      <c r="C2136" s="3681"/>
      <c r="D2136" s="3681"/>
      <c r="E2136" s="3681"/>
      <c r="F2136" s="3681"/>
      <c r="G2136" s="3681"/>
      <c r="H2136" s="3392"/>
      <c r="I2136" s="3683"/>
      <c r="J2136" s="3684"/>
      <c r="K2136" s="1974"/>
      <c r="L2136" s="774"/>
      <c r="M2136" s="767"/>
      <c r="DF2136" s="818"/>
      <c r="DG2136" s="772" t="str">
        <f t="shared" si="49"/>
        <v/>
      </c>
      <c r="DH2136" s="832">
        <v>2226</v>
      </c>
    </row>
    <row r="2137" spans="1:112" s="760" customFormat="1" ht="12" hidden="1" customHeight="1" x14ac:dyDescent="0.15">
      <c r="A2137" s="774"/>
      <c r="B2137" s="3391"/>
      <c r="C2137" s="3681"/>
      <c r="D2137" s="3681"/>
      <c r="E2137" s="3681"/>
      <c r="F2137" s="3681"/>
      <c r="G2137" s="3681"/>
      <c r="H2137" s="3392"/>
      <c r="I2137" s="3683"/>
      <c r="J2137" s="3684"/>
      <c r="K2137" s="1974"/>
      <c r="L2137" s="774"/>
      <c r="M2137" s="767"/>
      <c r="DF2137" s="818"/>
      <c r="DG2137" s="772" t="str">
        <f t="shared" si="49"/>
        <v/>
      </c>
      <c r="DH2137" s="832">
        <v>2227</v>
      </c>
    </row>
    <row r="2138" spans="1:112" s="760" customFormat="1" ht="12" hidden="1" customHeight="1" x14ac:dyDescent="0.15">
      <c r="A2138" s="774"/>
      <c r="B2138" s="3391"/>
      <c r="C2138" s="3681"/>
      <c r="D2138" s="3681"/>
      <c r="E2138" s="3681"/>
      <c r="F2138" s="3681"/>
      <c r="G2138" s="3681"/>
      <c r="H2138" s="3392"/>
      <c r="I2138" s="3683"/>
      <c r="J2138" s="3684"/>
      <c r="K2138" s="1974"/>
      <c r="L2138" s="774"/>
      <c r="M2138" s="767"/>
      <c r="DF2138" s="818"/>
      <c r="DG2138" s="772" t="str">
        <f t="shared" si="49"/>
        <v/>
      </c>
      <c r="DH2138" s="832">
        <v>2228</v>
      </c>
    </row>
    <row r="2139" spans="1:112" s="760" customFormat="1" ht="12" hidden="1" customHeight="1" x14ac:dyDescent="0.15">
      <c r="A2139" s="774"/>
      <c r="B2139" s="3391"/>
      <c r="C2139" s="3681"/>
      <c r="D2139" s="3681"/>
      <c r="E2139" s="3681"/>
      <c r="F2139" s="3681"/>
      <c r="G2139" s="3681"/>
      <c r="H2139" s="3392"/>
      <c r="I2139" s="3683"/>
      <c r="J2139" s="3684"/>
      <c r="K2139" s="1974"/>
      <c r="L2139" s="774"/>
      <c r="M2139" s="767"/>
      <c r="DF2139" s="818"/>
      <c r="DG2139" s="772" t="str">
        <f t="shared" si="49"/>
        <v/>
      </c>
      <c r="DH2139" s="832">
        <v>2229</v>
      </c>
    </row>
    <row r="2140" spans="1:112" s="760" customFormat="1" ht="12" hidden="1" customHeight="1" x14ac:dyDescent="0.15">
      <c r="A2140" s="774"/>
      <c r="B2140" s="3391"/>
      <c r="C2140" s="3681"/>
      <c r="D2140" s="3681"/>
      <c r="E2140" s="3681"/>
      <c r="F2140" s="3681"/>
      <c r="G2140" s="3681"/>
      <c r="H2140" s="3392"/>
      <c r="I2140" s="3683"/>
      <c r="J2140" s="3684"/>
      <c r="K2140" s="1974"/>
      <c r="L2140" s="774"/>
      <c r="M2140" s="767"/>
      <c r="DF2140" s="818"/>
      <c r="DG2140" s="772" t="str">
        <f t="shared" si="49"/>
        <v/>
      </c>
      <c r="DH2140" s="832">
        <v>2230</v>
      </c>
    </row>
    <row r="2141" spans="1:112" s="760" customFormat="1" ht="12" hidden="1" customHeight="1" x14ac:dyDescent="0.15">
      <c r="A2141" s="774"/>
      <c r="B2141" s="3391"/>
      <c r="C2141" s="3681"/>
      <c r="D2141" s="3681"/>
      <c r="E2141" s="3681"/>
      <c r="F2141" s="3681"/>
      <c r="G2141" s="3681"/>
      <c r="H2141" s="3392"/>
      <c r="I2141" s="3683"/>
      <c r="J2141" s="3684"/>
      <c r="K2141" s="1974"/>
      <c r="L2141" s="774"/>
      <c r="M2141" s="767"/>
      <c r="DF2141" s="818"/>
      <c r="DG2141" s="772" t="str">
        <f t="shared" si="49"/>
        <v/>
      </c>
      <c r="DH2141" s="832">
        <v>2231</v>
      </c>
    </row>
    <row r="2142" spans="1:112" s="760" customFormat="1" ht="12" hidden="1" customHeight="1" x14ac:dyDescent="0.15">
      <c r="A2142" s="774"/>
      <c r="B2142" s="3391"/>
      <c r="C2142" s="3681"/>
      <c r="D2142" s="3681"/>
      <c r="E2142" s="3681"/>
      <c r="F2142" s="3681"/>
      <c r="G2142" s="3681"/>
      <c r="H2142" s="3392"/>
      <c r="I2142" s="3683"/>
      <c r="J2142" s="3684"/>
      <c r="K2142" s="1974"/>
      <c r="L2142" s="774"/>
      <c r="M2142" s="767"/>
      <c r="DF2142" s="818"/>
      <c r="DG2142" s="772" t="str">
        <f t="shared" si="49"/>
        <v/>
      </c>
      <c r="DH2142" s="832">
        <v>2232</v>
      </c>
    </row>
    <row r="2143" spans="1:112" s="760" customFormat="1" ht="12" hidden="1" customHeight="1" x14ac:dyDescent="0.15">
      <c r="A2143" s="774"/>
      <c r="B2143" s="3391"/>
      <c r="C2143" s="3681"/>
      <c r="D2143" s="3681"/>
      <c r="E2143" s="3681"/>
      <c r="F2143" s="3681"/>
      <c r="G2143" s="3681"/>
      <c r="H2143" s="3392"/>
      <c r="I2143" s="3683"/>
      <c r="J2143" s="3684"/>
      <c r="K2143" s="1974"/>
      <c r="L2143" s="774"/>
      <c r="M2143" s="767"/>
      <c r="DF2143" s="818"/>
      <c r="DG2143" s="772" t="str">
        <f t="shared" si="49"/>
        <v/>
      </c>
      <c r="DH2143" s="832">
        <v>2233</v>
      </c>
    </row>
    <row r="2144" spans="1:112" s="760" customFormat="1" ht="12" hidden="1" customHeight="1" x14ac:dyDescent="0.15">
      <c r="A2144" s="774"/>
      <c r="B2144" s="3391"/>
      <c r="C2144" s="3681"/>
      <c r="D2144" s="3681"/>
      <c r="E2144" s="3681"/>
      <c r="F2144" s="3681"/>
      <c r="G2144" s="3681"/>
      <c r="H2144" s="3392"/>
      <c r="I2144" s="3683"/>
      <c r="J2144" s="3684"/>
      <c r="K2144" s="1974"/>
      <c r="L2144" s="774"/>
      <c r="M2144" s="767"/>
      <c r="DF2144" s="818"/>
      <c r="DG2144" s="772" t="str">
        <f t="shared" si="49"/>
        <v/>
      </c>
      <c r="DH2144" s="832">
        <v>2234</v>
      </c>
    </row>
    <row r="2145" spans="1:112" s="760" customFormat="1" ht="12" hidden="1" customHeight="1" x14ac:dyDescent="0.15">
      <c r="A2145" s="774"/>
      <c r="B2145" s="3391"/>
      <c r="C2145" s="3681"/>
      <c r="D2145" s="3681"/>
      <c r="E2145" s="3681"/>
      <c r="F2145" s="3681"/>
      <c r="G2145" s="3681"/>
      <c r="H2145" s="3392"/>
      <c r="I2145" s="3683"/>
      <c r="J2145" s="3684"/>
      <c r="K2145" s="1974"/>
      <c r="L2145" s="774"/>
      <c r="M2145" s="767"/>
      <c r="DF2145" s="818"/>
      <c r="DG2145" s="772" t="str">
        <f t="shared" si="49"/>
        <v/>
      </c>
      <c r="DH2145" s="832">
        <v>2235</v>
      </c>
    </row>
    <row r="2146" spans="1:112" s="760" customFormat="1" ht="12" hidden="1" customHeight="1" x14ac:dyDescent="0.15">
      <c r="A2146" s="774"/>
      <c r="B2146" s="3391"/>
      <c r="C2146" s="3681"/>
      <c r="D2146" s="3681"/>
      <c r="E2146" s="3681"/>
      <c r="F2146" s="3681"/>
      <c r="G2146" s="3681"/>
      <c r="H2146" s="3392"/>
      <c r="I2146" s="3683"/>
      <c r="J2146" s="3684"/>
      <c r="K2146" s="1974"/>
      <c r="L2146" s="774"/>
      <c r="M2146" s="767"/>
      <c r="DF2146" s="818"/>
      <c r="DG2146" s="772" t="str">
        <f t="shared" si="49"/>
        <v/>
      </c>
      <c r="DH2146" s="832">
        <v>2236</v>
      </c>
    </row>
    <row r="2147" spans="1:112" s="760" customFormat="1" ht="12" hidden="1" customHeight="1" x14ac:dyDescent="0.15">
      <c r="A2147" s="774"/>
      <c r="B2147" s="3391"/>
      <c r="C2147" s="3681"/>
      <c r="D2147" s="3681"/>
      <c r="E2147" s="3681"/>
      <c r="F2147" s="3681"/>
      <c r="G2147" s="3681"/>
      <c r="H2147" s="3392"/>
      <c r="I2147" s="3683"/>
      <c r="J2147" s="3684"/>
      <c r="K2147" s="1974"/>
      <c r="L2147" s="774"/>
      <c r="M2147" s="767"/>
      <c r="DF2147" s="818"/>
      <c r="DG2147" s="772" t="str">
        <f t="shared" si="49"/>
        <v/>
      </c>
      <c r="DH2147" s="832">
        <v>2237</v>
      </c>
    </row>
    <row r="2148" spans="1:112" s="760" customFormat="1" ht="12" hidden="1" customHeight="1" x14ac:dyDescent="0.15">
      <c r="A2148" s="774"/>
      <c r="B2148" s="3391"/>
      <c r="C2148" s="3681"/>
      <c r="D2148" s="3681"/>
      <c r="E2148" s="3681"/>
      <c r="F2148" s="3681"/>
      <c r="G2148" s="3681"/>
      <c r="H2148" s="3392"/>
      <c r="I2148" s="3683"/>
      <c r="J2148" s="3684"/>
      <c r="K2148" s="1974"/>
      <c r="L2148" s="774"/>
      <c r="M2148" s="767"/>
      <c r="DF2148" s="818"/>
      <c r="DG2148" s="772" t="str">
        <f t="shared" si="49"/>
        <v/>
      </c>
      <c r="DH2148" s="832">
        <v>2238</v>
      </c>
    </row>
    <row r="2149" spans="1:112" s="760" customFormat="1" ht="12" hidden="1" customHeight="1" x14ac:dyDescent="0.15">
      <c r="A2149" s="774"/>
      <c r="B2149" s="3391"/>
      <c r="C2149" s="3681"/>
      <c r="D2149" s="3681"/>
      <c r="E2149" s="3681"/>
      <c r="F2149" s="3681"/>
      <c r="G2149" s="3681"/>
      <c r="H2149" s="3392"/>
      <c r="I2149" s="3683"/>
      <c r="J2149" s="3684"/>
      <c r="K2149" s="1974"/>
      <c r="L2149" s="774"/>
      <c r="M2149" s="767"/>
      <c r="DF2149" s="818"/>
      <c r="DG2149" s="772" t="str">
        <f t="shared" si="49"/>
        <v/>
      </c>
      <c r="DH2149" s="832">
        <v>2239</v>
      </c>
    </row>
    <row r="2150" spans="1:112" s="760" customFormat="1" ht="12" hidden="1" customHeight="1" x14ac:dyDescent="0.15">
      <c r="A2150" s="774"/>
      <c r="B2150" s="3391"/>
      <c r="C2150" s="3681"/>
      <c r="D2150" s="3681"/>
      <c r="E2150" s="3681"/>
      <c r="F2150" s="3681"/>
      <c r="G2150" s="3681"/>
      <c r="H2150" s="3392"/>
      <c r="I2150" s="3683"/>
      <c r="J2150" s="3684"/>
      <c r="K2150" s="1974"/>
      <c r="L2150" s="774"/>
      <c r="M2150" s="767"/>
      <c r="DF2150" s="818"/>
      <c r="DG2150" s="772" t="str">
        <f t="shared" si="49"/>
        <v/>
      </c>
      <c r="DH2150" s="832">
        <v>2240</v>
      </c>
    </row>
    <row r="2151" spans="1:112" s="760" customFormat="1" ht="12" hidden="1" customHeight="1" x14ac:dyDescent="0.15">
      <c r="A2151" s="774"/>
      <c r="B2151" s="3391"/>
      <c r="C2151" s="3681"/>
      <c r="D2151" s="3681"/>
      <c r="E2151" s="3681"/>
      <c r="F2151" s="3681"/>
      <c r="G2151" s="3681"/>
      <c r="H2151" s="3392"/>
      <c r="I2151" s="3683"/>
      <c r="J2151" s="3684"/>
      <c r="K2151" s="1974"/>
      <c r="L2151" s="774"/>
      <c r="M2151" s="767"/>
      <c r="DF2151" s="818"/>
      <c r="DG2151" s="772" t="str">
        <f t="shared" si="49"/>
        <v/>
      </c>
      <c r="DH2151" s="832">
        <v>2241</v>
      </c>
    </row>
    <row r="2152" spans="1:112" s="760" customFormat="1" ht="12" hidden="1" customHeight="1" x14ac:dyDescent="0.15">
      <c r="A2152" s="774"/>
      <c r="B2152" s="3391"/>
      <c r="C2152" s="3681"/>
      <c r="D2152" s="3681"/>
      <c r="E2152" s="3681"/>
      <c r="F2152" s="3681"/>
      <c r="G2152" s="3681"/>
      <c r="H2152" s="3392"/>
      <c r="I2152" s="3683"/>
      <c r="J2152" s="3684"/>
      <c r="K2152" s="1974"/>
      <c r="L2152" s="774"/>
      <c r="M2152" s="767"/>
      <c r="DF2152" s="818"/>
      <c r="DG2152" s="772" t="str">
        <f t="shared" si="49"/>
        <v/>
      </c>
      <c r="DH2152" s="832">
        <v>2242</v>
      </c>
    </row>
    <row r="2153" spans="1:112" s="760" customFormat="1" ht="12.75" hidden="1" customHeight="1" x14ac:dyDescent="0.15">
      <c r="A2153" s="774"/>
      <c r="B2153" s="3391"/>
      <c r="C2153" s="3681"/>
      <c r="D2153" s="3681"/>
      <c r="E2153" s="3681"/>
      <c r="F2153" s="3681"/>
      <c r="G2153" s="3681"/>
      <c r="H2153" s="3392"/>
      <c r="I2153" s="3683"/>
      <c r="J2153" s="3684"/>
      <c r="K2153" s="1974"/>
      <c r="L2153" s="774"/>
      <c r="M2153" s="767"/>
      <c r="DF2153" s="818"/>
      <c r="DG2153" s="772" t="str">
        <f t="shared" si="49"/>
        <v/>
      </c>
      <c r="DH2153" s="832">
        <v>2243</v>
      </c>
    </row>
    <row r="2154" spans="1:112" s="760" customFormat="1" ht="12" hidden="1" customHeight="1" x14ac:dyDescent="0.15">
      <c r="A2154" s="774"/>
      <c r="B2154" s="3391"/>
      <c r="C2154" s="3681"/>
      <c r="D2154" s="3681"/>
      <c r="E2154" s="3681"/>
      <c r="F2154" s="3681"/>
      <c r="G2154" s="3681"/>
      <c r="H2154" s="3392"/>
      <c r="I2154" s="3683"/>
      <c r="J2154" s="3684"/>
      <c r="K2154" s="1974"/>
      <c r="L2154" s="774"/>
      <c r="M2154" s="767"/>
      <c r="DF2154" s="818"/>
      <c r="DG2154" s="772" t="str">
        <f t="shared" si="49"/>
        <v/>
      </c>
      <c r="DH2154" s="832">
        <v>2244</v>
      </c>
    </row>
    <row r="2155" spans="1:112" s="760" customFormat="1" ht="12" hidden="1" customHeight="1" x14ac:dyDescent="0.15">
      <c r="A2155" s="774"/>
      <c r="B2155" s="3391"/>
      <c r="C2155" s="3681"/>
      <c r="D2155" s="3681"/>
      <c r="E2155" s="3681"/>
      <c r="F2155" s="3681"/>
      <c r="G2155" s="3681"/>
      <c r="H2155" s="3392"/>
      <c r="I2155" s="3683"/>
      <c r="J2155" s="3684"/>
      <c r="K2155" s="1974"/>
      <c r="L2155" s="774"/>
      <c r="M2155" s="767"/>
      <c r="DF2155" s="818"/>
      <c r="DG2155" s="772" t="str">
        <f t="shared" si="49"/>
        <v/>
      </c>
      <c r="DH2155" s="832">
        <v>2245</v>
      </c>
    </row>
    <row r="2156" spans="1:112" s="760" customFormat="1" ht="12" hidden="1" customHeight="1" x14ac:dyDescent="0.15">
      <c r="A2156" s="774"/>
      <c r="B2156" s="3391"/>
      <c r="C2156" s="3681"/>
      <c r="D2156" s="3681"/>
      <c r="E2156" s="3681"/>
      <c r="F2156" s="3681"/>
      <c r="G2156" s="3681"/>
      <c r="H2156" s="3392"/>
      <c r="I2156" s="3683"/>
      <c r="J2156" s="3684"/>
      <c r="K2156" s="1974"/>
      <c r="L2156" s="774"/>
      <c r="M2156" s="767"/>
      <c r="DF2156" s="818"/>
      <c r="DG2156" s="772" t="str">
        <f t="shared" si="49"/>
        <v/>
      </c>
      <c r="DH2156" s="832">
        <v>2246</v>
      </c>
    </row>
    <row r="2157" spans="1:112" s="760" customFormat="1" ht="12" hidden="1" customHeight="1" x14ac:dyDescent="0.15">
      <c r="A2157" s="774"/>
      <c r="B2157" s="3391"/>
      <c r="C2157" s="3681"/>
      <c r="D2157" s="3681"/>
      <c r="E2157" s="3681"/>
      <c r="F2157" s="3681"/>
      <c r="G2157" s="3681"/>
      <c r="H2157" s="3392"/>
      <c r="I2157" s="3683"/>
      <c r="J2157" s="3684"/>
      <c r="K2157" s="1974"/>
      <c r="L2157" s="774"/>
      <c r="M2157" s="767"/>
      <c r="DF2157" s="818"/>
      <c r="DG2157" s="772" t="str">
        <f t="shared" si="49"/>
        <v/>
      </c>
      <c r="DH2157" s="832">
        <v>2247</v>
      </c>
    </row>
    <row r="2158" spans="1:112" s="760" customFormat="1" ht="12" hidden="1" customHeight="1" x14ac:dyDescent="0.15">
      <c r="A2158" s="774"/>
      <c r="B2158" s="3391"/>
      <c r="C2158" s="3681"/>
      <c r="D2158" s="3681"/>
      <c r="E2158" s="3681"/>
      <c r="F2158" s="3681"/>
      <c r="G2158" s="3681"/>
      <c r="H2158" s="3392"/>
      <c r="I2158" s="3683"/>
      <c r="J2158" s="3684"/>
      <c r="K2158" s="1974"/>
      <c r="L2158" s="774"/>
      <c r="M2158" s="767"/>
      <c r="DF2158" s="818"/>
      <c r="DG2158" s="772" t="str">
        <f t="shared" si="49"/>
        <v/>
      </c>
      <c r="DH2158" s="832">
        <v>2248</v>
      </c>
    </row>
    <row r="2159" spans="1:112" s="760" customFormat="1" ht="12" hidden="1" customHeight="1" x14ac:dyDescent="0.15">
      <c r="A2159" s="774"/>
      <c r="B2159" s="3391"/>
      <c r="C2159" s="3681"/>
      <c r="D2159" s="3681"/>
      <c r="E2159" s="3681"/>
      <c r="F2159" s="3681"/>
      <c r="G2159" s="3681"/>
      <c r="H2159" s="3392"/>
      <c r="I2159" s="3683"/>
      <c r="J2159" s="3684"/>
      <c r="K2159" s="1974"/>
      <c r="L2159" s="774"/>
      <c r="M2159" s="767"/>
      <c r="DF2159" s="818"/>
      <c r="DG2159" s="772" t="str">
        <f t="shared" si="49"/>
        <v/>
      </c>
      <c r="DH2159" s="832">
        <v>2249</v>
      </c>
    </row>
    <row r="2160" spans="1:112" s="760" customFormat="1" ht="12" hidden="1" customHeight="1" x14ac:dyDescent="0.15">
      <c r="A2160" s="774"/>
      <c r="B2160" s="3391"/>
      <c r="C2160" s="3681"/>
      <c r="D2160" s="3681"/>
      <c r="E2160" s="3681"/>
      <c r="F2160" s="3681"/>
      <c r="G2160" s="3681"/>
      <c r="H2160" s="3392"/>
      <c r="I2160" s="3683"/>
      <c r="J2160" s="3684"/>
      <c r="K2160" s="1974"/>
      <c r="L2160" s="774"/>
      <c r="M2160" s="767"/>
      <c r="DF2160" s="818"/>
      <c r="DG2160" s="772" t="str">
        <f t="shared" si="49"/>
        <v/>
      </c>
      <c r="DH2160" s="832">
        <v>2250</v>
      </c>
    </row>
    <row r="2161" spans="1:112" s="760" customFormat="1" ht="12" hidden="1" customHeight="1" x14ac:dyDescent="0.15">
      <c r="A2161" s="774"/>
      <c r="B2161" s="3391"/>
      <c r="C2161" s="3681"/>
      <c r="D2161" s="3681"/>
      <c r="E2161" s="3681"/>
      <c r="F2161" s="3681"/>
      <c r="G2161" s="3681"/>
      <c r="H2161" s="3392"/>
      <c r="I2161" s="3683"/>
      <c r="J2161" s="3684"/>
      <c r="K2161" s="1974"/>
      <c r="L2161" s="774"/>
      <c r="M2161" s="767"/>
      <c r="DF2161" s="818"/>
      <c r="DG2161" s="772" t="str">
        <f t="shared" si="49"/>
        <v/>
      </c>
      <c r="DH2161" s="832">
        <v>2251</v>
      </c>
    </row>
    <row r="2162" spans="1:112" s="760" customFormat="1" ht="12" hidden="1" customHeight="1" x14ac:dyDescent="0.15">
      <c r="A2162" s="774"/>
      <c r="B2162" s="3391"/>
      <c r="C2162" s="3681"/>
      <c r="D2162" s="3681"/>
      <c r="E2162" s="3681"/>
      <c r="F2162" s="3681"/>
      <c r="G2162" s="3681"/>
      <c r="H2162" s="3392"/>
      <c r="I2162" s="3683"/>
      <c r="J2162" s="3684"/>
      <c r="K2162" s="1974"/>
      <c r="L2162" s="774"/>
      <c r="M2162" s="767"/>
      <c r="DF2162" s="818"/>
      <c r="DG2162" s="772" t="str">
        <f t="shared" si="49"/>
        <v/>
      </c>
      <c r="DH2162" s="832">
        <v>2252</v>
      </c>
    </row>
    <row r="2163" spans="1:112" s="760" customFormat="1" ht="12.75" hidden="1" customHeight="1" x14ac:dyDescent="0.15">
      <c r="A2163" s="774"/>
      <c r="B2163" s="3391"/>
      <c r="C2163" s="3681"/>
      <c r="D2163" s="3681"/>
      <c r="E2163" s="3681"/>
      <c r="F2163" s="3681"/>
      <c r="G2163" s="3681"/>
      <c r="H2163" s="3392"/>
      <c r="I2163" s="3683"/>
      <c r="J2163" s="3684"/>
      <c r="K2163" s="1974"/>
      <c r="L2163" s="774"/>
      <c r="M2163" s="767"/>
      <c r="DF2163" s="818"/>
      <c r="DG2163" s="772" t="str">
        <f t="shared" ref="DG2163:DG2226" si="50">IF(COUNTA(A2163:M2163)&gt;0,DH2163,"")</f>
        <v/>
      </c>
      <c r="DH2163" s="832">
        <v>2253</v>
      </c>
    </row>
    <row r="2164" spans="1:112" s="760" customFormat="1" ht="12" hidden="1" customHeight="1" x14ac:dyDescent="0.15">
      <c r="A2164" s="774"/>
      <c r="B2164" s="3391"/>
      <c r="C2164" s="3681"/>
      <c r="D2164" s="3681"/>
      <c r="E2164" s="3681"/>
      <c r="F2164" s="3681"/>
      <c r="G2164" s="3681"/>
      <c r="H2164" s="3392"/>
      <c r="I2164" s="3683"/>
      <c r="J2164" s="3684"/>
      <c r="K2164" s="1974"/>
      <c r="L2164" s="774"/>
      <c r="M2164" s="767"/>
      <c r="DF2164" s="818"/>
      <c r="DG2164" s="772" t="str">
        <f t="shared" si="50"/>
        <v/>
      </c>
      <c r="DH2164" s="832">
        <v>2254</v>
      </c>
    </row>
    <row r="2165" spans="1:112" s="760" customFormat="1" ht="12" hidden="1" customHeight="1" x14ac:dyDescent="0.15">
      <c r="A2165" s="774"/>
      <c r="B2165" s="3391"/>
      <c r="C2165" s="3681"/>
      <c r="D2165" s="3681"/>
      <c r="E2165" s="3681"/>
      <c r="F2165" s="3681"/>
      <c r="G2165" s="3681"/>
      <c r="H2165" s="3392"/>
      <c r="I2165" s="3683"/>
      <c r="J2165" s="3684"/>
      <c r="K2165" s="1974"/>
      <c r="L2165" s="774"/>
      <c r="M2165" s="767"/>
      <c r="DF2165" s="818"/>
      <c r="DG2165" s="772" t="str">
        <f t="shared" si="50"/>
        <v/>
      </c>
      <c r="DH2165" s="832">
        <v>2255</v>
      </c>
    </row>
    <row r="2166" spans="1:112" s="760" customFormat="1" ht="12" hidden="1" customHeight="1" x14ac:dyDescent="0.15">
      <c r="A2166" s="774"/>
      <c r="B2166" s="3391"/>
      <c r="C2166" s="3681"/>
      <c r="D2166" s="3681"/>
      <c r="E2166" s="3681"/>
      <c r="F2166" s="3681"/>
      <c r="G2166" s="3681"/>
      <c r="H2166" s="3392"/>
      <c r="I2166" s="3683"/>
      <c r="J2166" s="3684"/>
      <c r="K2166" s="1974"/>
      <c r="L2166" s="774"/>
      <c r="M2166" s="767"/>
      <c r="DF2166" s="818"/>
      <c r="DG2166" s="772" t="str">
        <f t="shared" si="50"/>
        <v/>
      </c>
      <c r="DH2166" s="832">
        <v>2256</v>
      </c>
    </row>
    <row r="2167" spans="1:112" s="760" customFormat="1" ht="12" hidden="1" customHeight="1" x14ac:dyDescent="0.15">
      <c r="A2167" s="774"/>
      <c r="B2167" s="3391"/>
      <c r="C2167" s="3681"/>
      <c r="D2167" s="3681"/>
      <c r="E2167" s="3681"/>
      <c r="F2167" s="3681"/>
      <c r="G2167" s="3681"/>
      <c r="H2167" s="3392"/>
      <c r="I2167" s="3683"/>
      <c r="J2167" s="3684"/>
      <c r="K2167" s="1974"/>
      <c r="L2167" s="774"/>
      <c r="M2167" s="767"/>
      <c r="DF2167" s="818"/>
      <c r="DG2167" s="772" t="str">
        <f t="shared" si="50"/>
        <v/>
      </c>
      <c r="DH2167" s="832">
        <v>2257</v>
      </c>
    </row>
    <row r="2168" spans="1:112" s="760" customFormat="1" ht="12" hidden="1" customHeight="1" x14ac:dyDescent="0.15">
      <c r="A2168" s="774"/>
      <c r="B2168" s="3391"/>
      <c r="C2168" s="3681"/>
      <c r="D2168" s="3681"/>
      <c r="E2168" s="3681"/>
      <c r="F2168" s="3681"/>
      <c r="G2168" s="3681"/>
      <c r="H2168" s="3392"/>
      <c r="I2168" s="3683"/>
      <c r="J2168" s="3684"/>
      <c r="K2168" s="1974"/>
      <c r="L2168" s="774"/>
      <c r="M2168" s="767"/>
      <c r="DF2168" s="818"/>
      <c r="DG2168" s="772" t="str">
        <f t="shared" si="50"/>
        <v/>
      </c>
      <c r="DH2168" s="832">
        <v>2258</v>
      </c>
    </row>
    <row r="2169" spans="1:112" s="760" customFormat="1" ht="12" hidden="1" customHeight="1" x14ac:dyDescent="0.15">
      <c r="A2169" s="774"/>
      <c r="B2169" s="3391"/>
      <c r="C2169" s="3681"/>
      <c r="D2169" s="3681"/>
      <c r="E2169" s="3681"/>
      <c r="F2169" s="3681"/>
      <c r="G2169" s="3681"/>
      <c r="H2169" s="3392"/>
      <c r="I2169" s="3683"/>
      <c r="J2169" s="3684"/>
      <c r="K2169" s="1974"/>
      <c r="L2169" s="774"/>
      <c r="M2169" s="767"/>
      <c r="DF2169" s="818"/>
      <c r="DG2169" s="772" t="str">
        <f t="shared" si="50"/>
        <v/>
      </c>
      <c r="DH2169" s="832">
        <v>2259</v>
      </c>
    </row>
    <row r="2170" spans="1:112" s="760" customFormat="1" ht="12" hidden="1" customHeight="1" x14ac:dyDescent="0.15">
      <c r="A2170" s="774"/>
      <c r="B2170" s="3391"/>
      <c r="C2170" s="3681"/>
      <c r="D2170" s="3681"/>
      <c r="E2170" s="3681"/>
      <c r="F2170" s="3681"/>
      <c r="G2170" s="3681"/>
      <c r="H2170" s="3392"/>
      <c r="I2170" s="3683"/>
      <c r="J2170" s="3684"/>
      <c r="K2170" s="1974"/>
      <c r="L2170" s="774"/>
      <c r="M2170" s="767"/>
      <c r="DF2170" s="818"/>
      <c r="DG2170" s="772" t="str">
        <f t="shared" si="50"/>
        <v/>
      </c>
      <c r="DH2170" s="832">
        <v>2260</v>
      </c>
    </row>
    <row r="2171" spans="1:112" s="760" customFormat="1" ht="12" hidden="1" customHeight="1" x14ac:dyDescent="0.15">
      <c r="A2171" s="774"/>
      <c r="B2171" s="3391"/>
      <c r="C2171" s="3681"/>
      <c r="D2171" s="3681"/>
      <c r="E2171" s="3681"/>
      <c r="F2171" s="3681"/>
      <c r="G2171" s="3681"/>
      <c r="H2171" s="3392"/>
      <c r="I2171" s="3683"/>
      <c r="J2171" s="3684"/>
      <c r="K2171" s="1974"/>
      <c r="L2171" s="774"/>
      <c r="M2171" s="767"/>
      <c r="DF2171" s="818"/>
      <c r="DG2171" s="772" t="str">
        <f t="shared" si="50"/>
        <v/>
      </c>
      <c r="DH2171" s="832">
        <v>2261</v>
      </c>
    </row>
    <row r="2172" spans="1:112" s="760" customFormat="1" ht="12" hidden="1" customHeight="1" x14ac:dyDescent="0.15">
      <c r="A2172" s="774"/>
      <c r="B2172" s="3391"/>
      <c r="C2172" s="3681"/>
      <c r="D2172" s="3681"/>
      <c r="E2172" s="3681"/>
      <c r="F2172" s="3681"/>
      <c r="G2172" s="3681"/>
      <c r="H2172" s="3392"/>
      <c r="I2172" s="3683"/>
      <c r="J2172" s="3684"/>
      <c r="K2172" s="1974"/>
      <c r="L2172" s="774"/>
      <c r="M2172" s="767"/>
      <c r="DF2172" s="818"/>
      <c r="DG2172" s="772" t="str">
        <f t="shared" si="50"/>
        <v/>
      </c>
      <c r="DH2172" s="832">
        <v>2262</v>
      </c>
    </row>
    <row r="2173" spans="1:112" s="760" customFormat="1" ht="12.75" hidden="1" customHeight="1" x14ac:dyDescent="0.15">
      <c r="A2173" s="774"/>
      <c r="B2173" s="3391"/>
      <c r="C2173" s="3681"/>
      <c r="D2173" s="3681"/>
      <c r="E2173" s="3681"/>
      <c r="F2173" s="3681"/>
      <c r="G2173" s="3681"/>
      <c r="H2173" s="3392"/>
      <c r="I2173" s="3683"/>
      <c r="J2173" s="3684"/>
      <c r="K2173" s="1974"/>
      <c r="L2173" s="774"/>
      <c r="M2173" s="767"/>
      <c r="DF2173" s="818"/>
      <c r="DG2173" s="772" t="str">
        <f t="shared" si="50"/>
        <v/>
      </c>
      <c r="DH2173" s="832">
        <v>2263</v>
      </c>
    </row>
    <row r="2174" spans="1:112" s="760" customFormat="1" ht="12" hidden="1" customHeight="1" x14ac:dyDescent="0.15">
      <c r="A2174" s="774"/>
      <c r="B2174" s="3391"/>
      <c r="C2174" s="3681"/>
      <c r="D2174" s="3681"/>
      <c r="E2174" s="3681"/>
      <c r="F2174" s="3681"/>
      <c r="G2174" s="3681"/>
      <c r="H2174" s="3392"/>
      <c r="I2174" s="3683"/>
      <c r="J2174" s="3684"/>
      <c r="K2174" s="1974"/>
      <c r="L2174" s="774"/>
      <c r="M2174" s="767"/>
      <c r="DF2174" s="818"/>
      <c r="DG2174" s="772" t="str">
        <f t="shared" si="50"/>
        <v/>
      </c>
      <c r="DH2174" s="832">
        <v>2264</v>
      </c>
    </row>
    <row r="2175" spans="1:112" s="760" customFormat="1" ht="12" hidden="1" customHeight="1" x14ac:dyDescent="0.15">
      <c r="A2175" s="774"/>
      <c r="B2175" s="3391"/>
      <c r="C2175" s="3681"/>
      <c r="D2175" s="3681"/>
      <c r="E2175" s="3681"/>
      <c r="F2175" s="3681"/>
      <c r="G2175" s="3681"/>
      <c r="H2175" s="3392"/>
      <c r="I2175" s="3683"/>
      <c r="J2175" s="3684"/>
      <c r="K2175" s="1974"/>
      <c r="L2175" s="774"/>
      <c r="M2175" s="767"/>
      <c r="DF2175" s="818"/>
      <c r="DG2175" s="772" t="str">
        <f t="shared" si="50"/>
        <v/>
      </c>
      <c r="DH2175" s="832">
        <v>2265</v>
      </c>
    </row>
    <row r="2176" spans="1:112" s="760" customFormat="1" ht="12" hidden="1" customHeight="1" x14ac:dyDescent="0.15">
      <c r="A2176" s="774"/>
      <c r="B2176" s="3391"/>
      <c r="C2176" s="3681"/>
      <c r="D2176" s="3681"/>
      <c r="E2176" s="3681"/>
      <c r="F2176" s="3681"/>
      <c r="G2176" s="3681"/>
      <c r="H2176" s="3392"/>
      <c r="I2176" s="3683"/>
      <c r="J2176" s="3684"/>
      <c r="K2176" s="1974"/>
      <c r="L2176" s="774"/>
      <c r="M2176" s="767"/>
      <c r="DF2176" s="818"/>
      <c r="DG2176" s="772" t="str">
        <f t="shared" si="50"/>
        <v/>
      </c>
      <c r="DH2176" s="832">
        <v>2266</v>
      </c>
    </row>
    <row r="2177" spans="1:112" s="760" customFormat="1" ht="12" hidden="1" customHeight="1" x14ac:dyDescent="0.15">
      <c r="A2177" s="774"/>
      <c r="B2177" s="3391"/>
      <c r="C2177" s="3681"/>
      <c r="D2177" s="3681"/>
      <c r="E2177" s="3681"/>
      <c r="F2177" s="3681"/>
      <c r="G2177" s="3681"/>
      <c r="H2177" s="3392"/>
      <c r="I2177" s="3683"/>
      <c r="J2177" s="3684"/>
      <c r="K2177" s="1974"/>
      <c r="L2177" s="774"/>
      <c r="M2177" s="767"/>
      <c r="DF2177" s="818"/>
      <c r="DG2177" s="772" t="str">
        <f t="shared" si="50"/>
        <v/>
      </c>
      <c r="DH2177" s="832">
        <v>2267</v>
      </c>
    </row>
    <row r="2178" spans="1:112" s="760" customFormat="1" ht="12" hidden="1" customHeight="1" x14ac:dyDescent="0.15">
      <c r="A2178" s="774"/>
      <c r="B2178" s="3391"/>
      <c r="C2178" s="3681"/>
      <c r="D2178" s="3681"/>
      <c r="E2178" s="3681"/>
      <c r="F2178" s="3681"/>
      <c r="G2178" s="3681"/>
      <c r="H2178" s="3392"/>
      <c r="I2178" s="3683"/>
      <c r="J2178" s="3684"/>
      <c r="K2178" s="1974"/>
      <c r="L2178" s="774"/>
      <c r="M2178" s="767"/>
      <c r="DF2178" s="818"/>
      <c r="DG2178" s="772" t="str">
        <f t="shared" si="50"/>
        <v/>
      </c>
      <c r="DH2178" s="832">
        <v>2268</v>
      </c>
    </row>
    <row r="2179" spans="1:112" s="760" customFormat="1" ht="12" hidden="1" customHeight="1" x14ac:dyDescent="0.15">
      <c r="A2179" s="774"/>
      <c r="B2179" s="3391"/>
      <c r="C2179" s="3681"/>
      <c r="D2179" s="3681"/>
      <c r="E2179" s="3681"/>
      <c r="F2179" s="3681"/>
      <c r="G2179" s="3681"/>
      <c r="H2179" s="3392"/>
      <c r="I2179" s="3683"/>
      <c r="J2179" s="3684"/>
      <c r="K2179" s="1974"/>
      <c r="L2179" s="774"/>
      <c r="M2179" s="767"/>
      <c r="DF2179" s="818"/>
      <c r="DG2179" s="772" t="str">
        <f t="shared" si="50"/>
        <v/>
      </c>
      <c r="DH2179" s="832">
        <v>2269</v>
      </c>
    </row>
    <row r="2180" spans="1:112" s="760" customFormat="1" ht="12" hidden="1" customHeight="1" x14ac:dyDescent="0.15">
      <c r="A2180" s="774"/>
      <c r="B2180" s="3391"/>
      <c r="C2180" s="3681"/>
      <c r="D2180" s="3681"/>
      <c r="E2180" s="3681"/>
      <c r="F2180" s="3681"/>
      <c r="G2180" s="3681"/>
      <c r="H2180" s="3392"/>
      <c r="I2180" s="3683"/>
      <c r="J2180" s="3684"/>
      <c r="K2180" s="1974"/>
      <c r="L2180" s="774"/>
      <c r="M2180" s="767"/>
      <c r="DF2180" s="818"/>
      <c r="DG2180" s="772" t="str">
        <f t="shared" si="50"/>
        <v/>
      </c>
      <c r="DH2180" s="832">
        <v>2270</v>
      </c>
    </row>
    <row r="2181" spans="1:112" s="760" customFormat="1" ht="12" hidden="1" customHeight="1" x14ac:dyDescent="0.15">
      <c r="A2181" s="774"/>
      <c r="B2181" s="3391"/>
      <c r="C2181" s="3681"/>
      <c r="D2181" s="3681"/>
      <c r="E2181" s="3681"/>
      <c r="F2181" s="3681"/>
      <c r="G2181" s="3681"/>
      <c r="H2181" s="3392"/>
      <c r="I2181" s="3683"/>
      <c r="J2181" s="3684"/>
      <c r="K2181" s="1974"/>
      <c r="L2181" s="774"/>
      <c r="M2181" s="767"/>
      <c r="DF2181" s="818"/>
      <c r="DG2181" s="772" t="str">
        <f t="shared" si="50"/>
        <v/>
      </c>
      <c r="DH2181" s="832">
        <v>2271</v>
      </c>
    </row>
    <row r="2182" spans="1:112" s="760" customFormat="1" ht="12" hidden="1" customHeight="1" x14ac:dyDescent="0.15">
      <c r="A2182" s="774"/>
      <c r="B2182" s="3391"/>
      <c r="C2182" s="3681"/>
      <c r="D2182" s="3681"/>
      <c r="E2182" s="3681"/>
      <c r="F2182" s="3681"/>
      <c r="G2182" s="3681"/>
      <c r="H2182" s="3392"/>
      <c r="I2182" s="3683"/>
      <c r="J2182" s="3684"/>
      <c r="K2182" s="1974"/>
      <c r="L2182" s="774"/>
      <c r="M2182" s="767"/>
      <c r="DF2182" s="818"/>
      <c r="DG2182" s="772" t="str">
        <f t="shared" si="50"/>
        <v/>
      </c>
      <c r="DH2182" s="832">
        <v>2272</v>
      </c>
    </row>
    <row r="2183" spans="1:112" s="760" customFormat="1" ht="12" hidden="1" customHeight="1" x14ac:dyDescent="0.15">
      <c r="A2183" s="774"/>
      <c r="B2183" s="3391"/>
      <c r="C2183" s="3681"/>
      <c r="D2183" s="3681"/>
      <c r="E2183" s="3681"/>
      <c r="F2183" s="3681"/>
      <c r="G2183" s="3681"/>
      <c r="H2183" s="3392"/>
      <c r="I2183" s="3683"/>
      <c r="J2183" s="3684"/>
      <c r="K2183" s="1974"/>
      <c r="L2183" s="774"/>
      <c r="M2183" s="767"/>
      <c r="DF2183" s="818"/>
      <c r="DG2183" s="772" t="str">
        <f t="shared" si="50"/>
        <v/>
      </c>
      <c r="DH2183" s="832">
        <v>2273</v>
      </c>
    </row>
    <row r="2184" spans="1:112" s="760" customFormat="1" ht="12" hidden="1" customHeight="1" x14ac:dyDescent="0.15">
      <c r="A2184" s="774"/>
      <c r="B2184" s="3391"/>
      <c r="C2184" s="3681"/>
      <c r="D2184" s="3681"/>
      <c r="E2184" s="3681"/>
      <c r="F2184" s="3681"/>
      <c r="G2184" s="3681"/>
      <c r="H2184" s="3392"/>
      <c r="I2184" s="3683"/>
      <c r="J2184" s="3684"/>
      <c r="K2184" s="1974"/>
      <c r="L2184" s="774"/>
      <c r="M2184" s="767"/>
      <c r="DF2184" s="818"/>
      <c r="DG2184" s="772" t="str">
        <f t="shared" si="50"/>
        <v/>
      </c>
      <c r="DH2184" s="832">
        <v>2274</v>
      </c>
    </row>
    <row r="2185" spans="1:112" s="760" customFormat="1" ht="12" hidden="1" customHeight="1" x14ac:dyDescent="0.15">
      <c r="A2185" s="774"/>
      <c r="B2185" s="3391"/>
      <c r="C2185" s="3681"/>
      <c r="D2185" s="3681"/>
      <c r="E2185" s="3681"/>
      <c r="F2185" s="3681"/>
      <c r="G2185" s="3681"/>
      <c r="H2185" s="3392"/>
      <c r="I2185" s="3683"/>
      <c r="J2185" s="3684"/>
      <c r="K2185" s="1974"/>
      <c r="L2185" s="774"/>
      <c r="M2185" s="767"/>
      <c r="DF2185" s="818"/>
      <c r="DG2185" s="772" t="str">
        <f t="shared" si="50"/>
        <v/>
      </c>
      <c r="DH2185" s="832">
        <v>2275</v>
      </c>
    </row>
    <row r="2186" spans="1:112" s="760" customFormat="1" ht="12" hidden="1" customHeight="1" x14ac:dyDescent="0.15">
      <c r="A2186" s="774"/>
      <c r="B2186" s="3391"/>
      <c r="C2186" s="3681"/>
      <c r="D2186" s="3681"/>
      <c r="E2186" s="3681"/>
      <c r="F2186" s="3681"/>
      <c r="G2186" s="3681"/>
      <c r="H2186" s="3392"/>
      <c r="I2186" s="3683"/>
      <c r="J2186" s="3684"/>
      <c r="K2186" s="1974"/>
      <c r="L2186" s="774"/>
      <c r="M2186" s="767"/>
      <c r="DF2186" s="818"/>
      <c r="DG2186" s="772" t="str">
        <f t="shared" si="50"/>
        <v/>
      </c>
      <c r="DH2186" s="832">
        <v>2276</v>
      </c>
    </row>
    <row r="2187" spans="1:112" s="760" customFormat="1" ht="12" hidden="1" customHeight="1" x14ac:dyDescent="0.15">
      <c r="A2187" s="774"/>
      <c r="B2187" s="3391"/>
      <c r="C2187" s="3681"/>
      <c r="D2187" s="3681"/>
      <c r="E2187" s="3681"/>
      <c r="F2187" s="3681"/>
      <c r="G2187" s="3681"/>
      <c r="H2187" s="3392"/>
      <c r="I2187" s="3683"/>
      <c r="J2187" s="3684"/>
      <c r="K2187" s="1974"/>
      <c r="L2187" s="774"/>
      <c r="M2187" s="767"/>
      <c r="DF2187" s="818"/>
      <c r="DG2187" s="772" t="str">
        <f t="shared" si="50"/>
        <v/>
      </c>
      <c r="DH2187" s="832">
        <v>2277</v>
      </c>
    </row>
    <row r="2188" spans="1:112" s="760" customFormat="1" ht="12" hidden="1" customHeight="1" x14ac:dyDescent="0.15">
      <c r="A2188" s="774"/>
      <c r="B2188" s="3391"/>
      <c r="C2188" s="3681"/>
      <c r="D2188" s="3681"/>
      <c r="E2188" s="3681"/>
      <c r="F2188" s="3681"/>
      <c r="G2188" s="3681"/>
      <c r="H2188" s="3392"/>
      <c r="I2188" s="3683"/>
      <c r="J2188" s="3684"/>
      <c r="K2188" s="1974"/>
      <c r="L2188" s="774"/>
      <c r="M2188" s="767"/>
      <c r="DF2188" s="818"/>
      <c r="DG2188" s="772" t="str">
        <f t="shared" si="50"/>
        <v/>
      </c>
      <c r="DH2188" s="832">
        <v>2278</v>
      </c>
    </row>
    <row r="2189" spans="1:112" s="760" customFormat="1" ht="12" hidden="1" customHeight="1" x14ac:dyDescent="0.15">
      <c r="A2189" s="774"/>
      <c r="B2189" s="3391"/>
      <c r="C2189" s="3681"/>
      <c r="D2189" s="3681"/>
      <c r="E2189" s="3681"/>
      <c r="F2189" s="3681"/>
      <c r="G2189" s="3681"/>
      <c r="H2189" s="3392"/>
      <c r="I2189" s="3683"/>
      <c r="J2189" s="3684"/>
      <c r="K2189" s="1974"/>
      <c r="L2189" s="774"/>
      <c r="M2189" s="767"/>
      <c r="DF2189" s="818"/>
      <c r="DG2189" s="772" t="str">
        <f t="shared" si="50"/>
        <v/>
      </c>
      <c r="DH2189" s="832">
        <v>2279</v>
      </c>
    </row>
    <row r="2190" spans="1:112" s="760" customFormat="1" ht="12" hidden="1" customHeight="1" x14ac:dyDescent="0.15">
      <c r="A2190" s="774"/>
      <c r="B2190" s="3391"/>
      <c r="C2190" s="3681"/>
      <c r="D2190" s="3681"/>
      <c r="E2190" s="3681"/>
      <c r="F2190" s="3681"/>
      <c r="G2190" s="3681"/>
      <c r="H2190" s="3392"/>
      <c r="I2190" s="3683"/>
      <c r="J2190" s="3684"/>
      <c r="K2190" s="1974"/>
      <c r="L2190" s="774"/>
      <c r="M2190" s="767"/>
      <c r="DF2190" s="818"/>
      <c r="DG2190" s="772" t="str">
        <f t="shared" si="50"/>
        <v/>
      </c>
      <c r="DH2190" s="832">
        <v>2280</v>
      </c>
    </row>
    <row r="2191" spans="1:112" s="760" customFormat="1" ht="12.75" hidden="1" customHeight="1" x14ac:dyDescent="0.15">
      <c r="A2191" s="774"/>
      <c r="B2191" s="3391"/>
      <c r="C2191" s="3681"/>
      <c r="D2191" s="3681"/>
      <c r="E2191" s="3681"/>
      <c r="F2191" s="3681"/>
      <c r="G2191" s="3681"/>
      <c r="H2191" s="3392"/>
      <c r="I2191" s="3683"/>
      <c r="J2191" s="3684"/>
      <c r="K2191" s="1974"/>
      <c r="L2191" s="774"/>
      <c r="M2191" s="767"/>
      <c r="DF2191" s="818"/>
      <c r="DG2191" s="772" t="str">
        <f t="shared" si="50"/>
        <v/>
      </c>
      <c r="DH2191" s="832">
        <v>2281</v>
      </c>
    </row>
    <row r="2192" spans="1:112" s="760" customFormat="1" ht="12" hidden="1" customHeight="1" x14ac:dyDescent="0.15">
      <c r="A2192" s="774"/>
      <c r="B2192" s="3391"/>
      <c r="C2192" s="3681"/>
      <c r="D2192" s="3681"/>
      <c r="E2192" s="3681"/>
      <c r="F2192" s="3681"/>
      <c r="G2192" s="3681"/>
      <c r="H2192" s="3392"/>
      <c r="I2192" s="3683"/>
      <c r="J2192" s="3684"/>
      <c r="K2192" s="1974"/>
      <c r="L2192" s="774"/>
      <c r="M2192" s="767"/>
      <c r="DF2192" s="818"/>
      <c r="DG2192" s="772" t="str">
        <f t="shared" si="50"/>
        <v/>
      </c>
      <c r="DH2192" s="832">
        <v>2282</v>
      </c>
    </row>
    <row r="2193" spans="1:112" s="760" customFormat="1" ht="12" hidden="1" customHeight="1" x14ac:dyDescent="0.15">
      <c r="A2193" s="774"/>
      <c r="B2193" s="3391"/>
      <c r="C2193" s="3681"/>
      <c r="D2193" s="3681"/>
      <c r="E2193" s="3681"/>
      <c r="F2193" s="3681"/>
      <c r="G2193" s="3681"/>
      <c r="H2193" s="3392"/>
      <c r="I2193" s="3683"/>
      <c r="J2193" s="3684"/>
      <c r="K2193" s="1974"/>
      <c r="L2193" s="774"/>
      <c r="M2193" s="767"/>
      <c r="DF2193" s="818"/>
      <c r="DG2193" s="772" t="str">
        <f t="shared" si="50"/>
        <v/>
      </c>
      <c r="DH2193" s="832">
        <v>2283</v>
      </c>
    </row>
    <row r="2194" spans="1:112" s="760" customFormat="1" ht="12" hidden="1" customHeight="1" x14ac:dyDescent="0.15">
      <c r="A2194" s="774"/>
      <c r="B2194" s="3391"/>
      <c r="C2194" s="3681"/>
      <c r="D2194" s="3681"/>
      <c r="E2194" s="3681"/>
      <c r="F2194" s="3681"/>
      <c r="G2194" s="3681"/>
      <c r="H2194" s="3392"/>
      <c r="I2194" s="3683"/>
      <c r="J2194" s="3684"/>
      <c r="K2194" s="1974"/>
      <c r="L2194" s="774"/>
      <c r="M2194" s="767"/>
      <c r="DF2194" s="818"/>
      <c r="DG2194" s="772" t="str">
        <f t="shared" si="50"/>
        <v/>
      </c>
      <c r="DH2194" s="832">
        <v>2284</v>
      </c>
    </row>
    <row r="2195" spans="1:112" s="760" customFormat="1" ht="12" hidden="1" customHeight="1" x14ac:dyDescent="0.15">
      <c r="A2195" s="774"/>
      <c r="B2195" s="3391"/>
      <c r="C2195" s="3681"/>
      <c r="D2195" s="3681"/>
      <c r="E2195" s="3681"/>
      <c r="F2195" s="3681"/>
      <c r="G2195" s="3681"/>
      <c r="H2195" s="3392"/>
      <c r="I2195" s="3683"/>
      <c r="J2195" s="3684"/>
      <c r="K2195" s="1974"/>
      <c r="L2195" s="774"/>
      <c r="M2195" s="767"/>
      <c r="DF2195" s="818"/>
      <c r="DG2195" s="772" t="str">
        <f t="shared" si="50"/>
        <v/>
      </c>
      <c r="DH2195" s="832">
        <v>2285</v>
      </c>
    </row>
    <row r="2196" spans="1:112" s="760" customFormat="1" ht="12" hidden="1" customHeight="1" x14ac:dyDescent="0.15">
      <c r="A2196" s="774"/>
      <c r="B2196" s="3391"/>
      <c r="C2196" s="3681"/>
      <c r="D2196" s="3681"/>
      <c r="E2196" s="3681"/>
      <c r="F2196" s="3681"/>
      <c r="G2196" s="3681"/>
      <c r="H2196" s="3392"/>
      <c r="I2196" s="3683"/>
      <c r="J2196" s="3684"/>
      <c r="K2196" s="1974"/>
      <c r="L2196" s="774"/>
      <c r="M2196" s="767"/>
      <c r="DF2196" s="818"/>
      <c r="DG2196" s="772" t="str">
        <f t="shared" si="50"/>
        <v/>
      </c>
      <c r="DH2196" s="832">
        <v>2286</v>
      </c>
    </row>
    <row r="2197" spans="1:112" s="760" customFormat="1" ht="12" hidden="1" customHeight="1" x14ac:dyDescent="0.15">
      <c r="A2197" s="774"/>
      <c r="B2197" s="3391"/>
      <c r="C2197" s="3681"/>
      <c r="D2197" s="3681"/>
      <c r="E2197" s="3681"/>
      <c r="F2197" s="3681"/>
      <c r="G2197" s="3681"/>
      <c r="H2197" s="3392"/>
      <c r="I2197" s="3683"/>
      <c r="J2197" s="3684"/>
      <c r="K2197" s="1974"/>
      <c r="L2197" s="774"/>
      <c r="M2197" s="767"/>
      <c r="DF2197" s="818"/>
      <c r="DG2197" s="772" t="str">
        <f t="shared" si="50"/>
        <v/>
      </c>
      <c r="DH2197" s="832">
        <v>2287</v>
      </c>
    </row>
    <row r="2198" spans="1:112" s="760" customFormat="1" ht="12" hidden="1" customHeight="1" x14ac:dyDescent="0.15">
      <c r="A2198" s="774"/>
      <c r="B2198" s="3391"/>
      <c r="C2198" s="3681"/>
      <c r="D2198" s="3681"/>
      <c r="E2198" s="3681"/>
      <c r="F2198" s="3681"/>
      <c r="G2198" s="3681"/>
      <c r="H2198" s="3392"/>
      <c r="I2198" s="3683"/>
      <c r="J2198" s="3684"/>
      <c r="K2198" s="1974"/>
      <c r="L2198" s="774"/>
      <c r="M2198" s="767"/>
      <c r="DF2198" s="818"/>
      <c r="DG2198" s="772" t="str">
        <f t="shared" si="50"/>
        <v/>
      </c>
      <c r="DH2198" s="832">
        <v>2288</v>
      </c>
    </row>
    <row r="2199" spans="1:112" s="760" customFormat="1" ht="12" hidden="1" customHeight="1" x14ac:dyDescent="0.15">
      <c r="A2199" s="774"/>
      <c r="B2199" s="3391"/>
      <c r="C2199" s="3681"/>
      <c r="D2199" s="3681"/>
      <c r="E2199" s="3681"/>
      <c r="F2199" s="3681"/>
      <c r="G2199" s="3681"/>
      <c r="H2199" s="3392"/>
      <c r="I2199" s="3683"/>
      <c r="J2199" s="3684"/>
      <c r="K2199" s="1974"/>
      <c r="L2199" s="774"/>
      <c r="M2199" s="767"/>
      <c r="DF2199" s="818"/>
      <c r="DG2199" s="772" t="str">
        <f t="shared" si="50"/>
        <v/>
      </c>
      <c r="DH2199" s="832">
        <v>2289</v>
      </c>
    </row>
    <row r="2200" spans="1:112" s="760" customFormat="1" ht="12" hidden="1" customHeight="1" x14ac:dyDescent="0.15">
      <c r="A2200" s="774"/>
      <c r="B2200" s="3391"/>
      <c r="C2200" s="3681"/>
      <c r="D2200" s="3681"/>
      <c r="E2200" s="3681"/>
      <c r="F2200" s="3681"/>
      <c r="G2200" s="3681"/>
      <c r="H2200" s="3392"/>
      <c r="I2200" s="3683"/>
      <c r="J2200" s="3684"/>
      <c r="K2200" s="1974"/>
      <c r="L2200" s="774"/>
      <c r="M2200" s="767"/>
      <c r="DF2200" s="818"/>
      <c r="DG2200" s="772" t="str">
        <f t="shared" si="50"/>
        <v/>
      </c>
      <c r="DH2200" s="832">
        <v>2290</v>
      </c>
    </row>
    <row r="2201" spans="1:112" s="760" customFormat="1" ht="12.75" hidden="1" customHeight="1" x14ac:dyDescent="0.15">
      <c r="A2201" s="774"/>
      <c r="B2201" s="3391"/>
      <c r="C2201" s="3681"/>
      <c r="D2201" s="3681"/>
      <c r="E2201" s="3681"/>
      <c r="F2201" s="3681"/>
      <c r="G2201" s="3681"/>
      <c r="H2201" s="3392"/>
      <c r="I2201" s="3683"/>
      <c r="J2201" s="3684"/>
      <c r="K2201" s="1974"/>
      <c r="L2201" s="774"/>
      <c r="M2201" s="767"/>
      <c r="DF2201" s="818"/>
      <c r="DG2201" s="772" t="str">
        <f t="shared" si="50"/>
        <v/>
      </c>
      <c r="DH2201" s="832">
        <v>2291</v>
      </c>
    </row>
    <row r="2202" spans="1:112" s="760" customFormat="1" ht="12" hidden="1" customHeight="1" x14ac:dyDescent="0.15">
      <c r="A2202" s="774"/>
      <c r="B2202" s="3391"/>
      <c r="C2202" s="3681"/>
      <c r="D2202" s="3681"/>
      <c r="E2202" s="3681"/>
      <c r="F2202" s="3681"/>
      <c r="G2202" s="3681"/>
      <c r="H2202" s="3392"/>
      <c r="I2202" s="3683"/>
      <c r="J2202" s="3684"/>
      <c r="K2202" s="1974"/>
      <c r="L2202" s="774"/>
      <c r="M2202" s="767"/>
      <c r="DF2202" s="818"/>
      <c r="DG2202" s="772" t="str">
        <f t="shared" si="50"/>
        <v/>
      </c>
      <c r="DH2202" s="832">
        <v>2292</v>
      </c>
    </row>
    <row r="2203" spans="1:112" s="760" customFormat="1" ht="12" hidden="1" customHeight="1" x14ac:dyDescent="0.15">
      <c r="A2203" s="774"/>
      <c r="B2203" s="3391"/>
      <c r="C2203" s="3681"/>
      <c r="D2203" s="3681"/>
      <c r="E2203" s="3681"/>
      <c r="F2203" s="3681"/>
      <c r="G2203" s="3681"/>
      <c r="H2203" s="3392"/>
      <c r="I2203" s="3683"/>
      <c r="J2203" s="3684"/>
      <c r="K2203" s="1974"/>
      <c r="L2203" s="774"/>
      <c r="M2203" s="767"/>
      <c r="DF2203" s="818"/>
      <c r="DG2203" s="772" t="str">
        <f t="shared" si="50"/>
        <v/>
      </c>
      <c r="DH2203" s="832">
        <v>2293</v>
      </c>
    </row>
    <row r="2204" spans="1:112" s="760" customFormat="1" ht="12" hidden="1" customHeight="1" x14ac:dyDescent="0.15">
      <c r="A2204" s="774"/>
      <c r="B2204" s="3391"/>
      <c r="C2204" s="3681"/>
      <c r="D2204" s="3681"/>
      <c r="E2204" s="3681"/>
      <c r="F2204" s="3681"/>
      <c r="G2204" s="3681"/>
      <c r="H2204" s="3392"/>
      <c r="I2204" s="3683"/>
      <c r="J2204" s="3684"/>
      <c r="K2204" s="1974"/>
      <c r="L2204" s="774"/>
      <c r="M2204" s="767"/>
      <c r="DF2204" s="818"/>
      <c r="DG2204" s="772" t="str">
        <f t="shared" si="50"/>
        <v/>
      </c>
      <c r="DH2204" s="832">
        <v>2294</v>
      </c>
    </row>
    <row r="2205" spans="1:112" s="760" customFormat="1" ht="12" hidden="1" customHeight="1" x14ac:dyDescent="0.15">
      <c r="A2205" s="774"/>
      <c r="B2205" s="3391"/>
      <c r="C2205" s="3681"/>
      <c r="D2205" s="3681"/>
      <c r="E2205" s="3681"/>
      <c r="F2205" s="3681"/>
      <c r="G2205" s="3681"/>
      <c r="H2205" s="3392"/>
      <c r="I2205" s="3683"/>
      <c r="J2205" s="3684"/>
      <c r="K2205" s="1974"/>
      <c r="L2205" s="774"/>
      <c r="M2205" s="767"/>
      <c r="DF2205" s="818"/>
      <c r="DG2205" s="772" t="str">
        <f t="shared" si="50"/>
        <v/>
      </c>
      <c r="DH2205" s="832">
        <v>2295</v>
      </c>
    </row>
    <row r="2206" spans="1:112" s="760" customFormat="1" ht="12" hidden="1" customHeight="1" x14ac:dyDescent="0.15">
      <c r="A2206" s="774"/>
      <c r="B2206" s="3391"/>
      <c r="C2206" s="3681"/>
      <c r="D2206" s="3681"/>
      <c r="E2206" s="3681"/>
      <c r="F2206" s="3681"/>
      <c r="G2206" s="3681"/>
      <c r="H2206" s="3392"/>
      <c r="I2206" s="3683"/>
      <c r="J2206" s="3684"/>
      <c r="K2206" s="1974"/>
      <c r="L2206" s="774"/>
      <c r="M2206" s="767"/>
      <c r="DF2206" s="818"/>
      <c r="DG2206" s="772" t="str">
        <f t="shared" si="50"/>
        <v/>
      </c>
      <c r="DH2206" s="832">
        <v>2296</v>
      </c>
    </row>
    <row r="2207" spans="1:112" s="760" customFormat="1" ht="12" hidden="1" customHeight="1" x14ac:dyDescent="0.15">
      <c r="A2207" s="774"/>
      <c r="B2207" s="3391"/>
      <c r="C2207" s="3681"/>
      <c r="D2207" s="3681"/>
      <c r="E2207" s="3681"/>
      <c r="F2207" s="3681"/>
      <c r="G2207" s="3681"/>
      <c r="H2207" s="3392"/>
      <c r="I2207" s="3683"/>
      <c r="J2207" s="3684"/>
      <c r="K2207" s="1974"/>
      <c r="L2207" s="774"/>
      <c r="M2207" s="767"/>
      <c r="DF2207" s="818"/>
      <c r="DG2207" s="772" t="str">
        <f t="shared" si="50"/>
        <v/>
      </c>
      <c r="DH2207" s="832">
        <v>2297</v>
      </c>
    </row>
    <row r="2208" spans="1:112" s="760" customFormat="1" ht="12" hidden="1" customHeight="1" x14ac:dyDescent="0.15">
      <c r="A2208" s="774"/>
      <c r="B2208" s="3391"/>
      <c r="C2208" s="3681"/>
      <c r="D2208" s="3681"/>
      <c r="E2208" s="3681"/>
      <c r="F2208" s="3681"/>
      <c r="G2208" s="3681"/>
      <c r="H2208" s="3392"/>
      <c r="I2208" s="3683"/>
      <c r="J2208" s="3684"/>
      <c r="K2208" s="1974"/>
      <c r="L2208" s="774"/>
      <c r="M2208" s="767"/>
      <c r="DF2208" s="818"/>
      <c r="DG2208" s="772" t="str">
        <f t="shared" si="50"/>
        <v/>
      </c>
      <c r="DH2208" s="832">
        <v>2298</v>
      </c>
    </row>
    <row r="2209" spans="1:112" s="760" customFormat="1" ht="12" hidden="1" customHeight="1" x14ac:dyDescent="0.15">
      <c r="A2209" s="774"/>
      <c r="B2209" s="3391"/>
      <c r="C2209" s="3681"/>
      <c r="D2209" s="3681"/>
      <c r="E2209" s="3681"/>
      <c r="F2209" s="3681"/>
      <c r="G2209" s="3681"/>
      <c r="H2209" s="3392"/>
      <c r="I2209" s="3683"/>
      <c r="J2209" s="3684"/>
      <c r="K2209" s="1974"/>
      <c r="L2209" s="774"/>
      <c r="M2209" s="767"/>
      <c r="DF2209" s="818"/>
      <c r="DG2209" s="772" t="str">
        <f t="shared" si="50"/>
        <v/>
      </c>
      <c r="DH2209" s="832">
        <v>2299</v>
      </c>
    </row>
    <row r="2210" spans="1:112" s="760" customFormat="1" ht="12" hidden="1" customHeight="1" x14ac:dyDescent="0.15">
      <c r="A2210" s="774"/>
      <c r="B2210" s="3391"/>
      <c r="C2210" s="3681"/>
      <c r="D2210" s="3681"/>
      <c r="E2210" s="3681"/>
      <c r="F2210" s="3681"/>
      <c r="G2210" s="3681"/>
      <c r="H2210" s="3392"/>
      <c r="I2210" s="3683"/>
      <c r="J2210" s="3684"/>
      <c r="K2210" s="1974"/>
      <c r="L2210" s="774"/>
      <c r="M2210" s="767"/>
      <c r="DF2210" s="818"/>
      <c r="DG2210" s="772" t="str">
        <f t="shared" si="50"/>
        <v/>
      </c>
      <c r="DH2210" s="832">
        <v>2300</v>
      </c>
    </row>
    <row r="2211" spans="1:112" s="760" customFormat="1" ht="12.75" hidden="1" customHeight="1" x14ac:dyDescent="0.15">
      <c r="A2211" s="774"/>
      <c r="B2211" s="3391"/>
      <c r="C2211" s="3681"/>
      <c r="D2211" s="3681"/>
      <c r="E2211" s="3681"/>
      <c r="F2211" s="3681"/>
      <c r="G2211" s="3681"/>
      <c r="H2211" s="3392"/>
      <c r="I2211" s="3683"/>
      <c r="J2211" s="3684"/>
      <c r="K2211" s="1974"/>
      <c r="L2211" s="774"/>
      <c r="M2211" s="767"/>
      <c r="DF2211" s="818"/>
      <c r="DG2211" s="772" t="str">
        <f t="shared" si="50"/>
        <v/>
      </c>
      <c r="DH2211" s="832">
        <v>2301</v>
      </c>
    </row>
    <row r="2212" spans="1:112" s="760" customFormat="1" ht="12" hidden="1" customHeight="1" x14ac:dyDescent="0.15">
      <c r="A2212" s="774"/>
      <c r="B2212" s="3391"/>
      <c r="C2212" s="3681"/>
      <c r="D2212" s="3681"/>
      <c r="E2212" s="3681"/>
      <c r="F2212" s="3681"/>
      <c r="G2212" s="3681"/>
      <c r="H2212" s="3392"/>
      <c r="I2212" s="3683"/>
      <c r="J2212" s="3684"/>
      <c r="K2212" s="1974"/>
      <c r="L2212" s="774"/>
      <c r="M2212" s="767"/>
      <c r="DF2212" s="818"/>
      <c r="DG2212" s="772" t="str">
        <f t="shared" si="50"/>
        <v/>
      </c>
      <c r="DH2212" s="832">
        <v>2302</v>
      </c>
    </row>
    <row r="2213" spans="1:112" s="760" customFormat="1" ht="12" hidden="1" customHeight="1" x14ac:dyDescent="0.15">
      <c r="A2213" s="774"/>
      <c r="B2213" s="3391"/>
      <c r="C2213" s="3681"/>
      <c r="D2213" s="3681"/>
      <c r="E2213" s="3681"/>
      <c r="F2213" s="3681"/>
      <c r="G2213" s="3681"/>
      <c r="H2213" s="3392"/>
      <c r="I2213" s="3683"/>
      <c r="J2213" s="3684"/>
      <c r="K2213" s="1974"/>
      <c r="L2213" s="774"/>
      <c r="M2213" s="767"/>
      <c r="DF2213" s="818"/>
      <c r="DG2213" s="772" t="str">
        <f t="shared" si="50"/>
        <v/>
      </c>
      <c r="DH2213" s="832">
        <v>2303</v>
      </c>
    </row>
    <row r="2214" spans="1:112" s="760" customFormat="1" ht="12" hidden="1" customHeight="1" x14ac:dyDescent="0.15">
      <c r="A2214" s="774"/>
      <c r="B2214" s="3391"/>
      <c r="C2214" s="3681"/>
      <c r="D2214" s="3681"/>
      <c r="E2214" s="3681"/>
      <c r="F2214" s="3681"/>
      <c r="G2214" s="3681"/>
      <c r="H2214" s="3392"/>
      <c r="I2214" s="3683"/>
      <c r="J2214" s="3684"/>
      <c r="K2214" s="1974"/>
      <c r="L2214" s="774"/>
      <c r="M2214" s="767"/>
      <c r="DF2214" s="818"/>
      <c r="DG2214" s="772" t="str">
        <f t="shared" si="50"/>
        <v/>
      </c>
      <c r="DH2214" s="832">
        <v>2304</v>
      </c>
    </row>
    <row r="2215" spans="1:112" s="760" customFormat="1" ht="12" hidden="1" customHeight="1" x14ac:dyDescent="0.15">
      <c r="A2215" s="774"/>
      <c r="B2215" s="3391"/>
      <c r="C2215" s="3681"/>
      <c r="D2215" s="3681"/>
      <c r="E2215" s="3681"/>
      <c r="F2215" s="3681"/>
      <c r="G2215" s="3681"/>
      <c r="H2215" s="3392"/>
      <c r="I2215" s="3683"/>
      <c r="J2215" s="3684"/>
      <c r="K2215" s="1974"/>
      <c r="L2215" s="774"/>
      <c r="M2215" s="767"/>
      <c r="DF2215" s="818"/>
      <c r="DG2215" s="772" t="str">
        <f t="shared" si="50"/>
        <v/>
      </c>
      <c r="DH2215" s="832">
        <v>2305</v>
      </c>
    </row>
    <row r="2216" spans="1:112" s="760" customFormat="1" ht="12" hidden="1" customHeight="1" x14ac:dyDescent="0.15">
      <c r="A2216" s="774"/>
      <c r="B2216" s="3391"/>
      <c r="C2216" s="3681"/>
      <c r="D2216" s="3681"/>
      <c r="E2216" s="3681"/>
      <c r="F2216" s="3681"/>
      <c r="G2216" s="3681"/>
      <c r="H2216" s="3392"/>
      <c r="I2216" s="3683"/>
      <c r="J2216" s="3684"/>
      <c r="K2216" s="1974"/>
      <c r="L2216" s="774"/>
      <c r="M2216" s="767"/>
      <c r="DF2216" s="818"/>
      <c r="DG2216" s="772" t="str">
        <f t="shared" si="50"/>
        <v/>
      </c>
      <c r="DH2216" s="832">
        <v>2306</v>
      </c>
    </row>
    <row r="2217" spans="1:112" s="760" customFormat="1" ht="12" hidden="1" customHeight="1" x14ac:dyDescent="0.15">
      <c r="A2217" s="774"/>
      <c r="B2217" s="3391"/>
      <c r="C2217" s="3681"/>
      <c r="D2217" s="3681"/>
      <c r="E2217" s="3681"/>
      <c r="F2217" s="3681"/>
      <c r="G2217" s="3681"/>
      <c r="H2217" s="3392"/>
      <c r="I2217" s="3683"/>
      <c r="J2217" s="3684"/>
      <c r="K2217" s="1974"/>
      <c r="L2217" s="774"/>
      <c r="M2217" s="767"/>
      <c r="DF2217" s="818"/>
      <c r="DG2217" s="772" t="str">
        <f t="shared" si="50"/>
        <v/>
      </c>
      <c r="DH2217" s="832">
        <v>2307</v>
      </c>
    </row>
    <row r="2218" spans="1:112" s="760" customFormat="1" ht="12" hidden="1" customHeight="1" x14ac:dyDescent="0.15">
      <c r="A2218" s="774"/>
      <c r="B2218" s="3391"/>
      <c r="C2218" s="3681"/>
      <c r="D2218" s="3681"/>
      <c r="E2218" s="3681"/>
      <c r="F2218" s="3681"/>
      <c r="G2218" s="3681"/>
      <c r="H2218" s="3392"/>
      <c r="I2218" s="3683"/>
      <c r="J2218" s="3684"/>
      <c r="K2218" s="1974"/>
      <c r="L2218" s="774"/>
      <c r="M2218" s="767"/>
      <c r="DF2218" s="818"/>
      <c r="DG2218" s="772" t="str">
        <f t="shared" si="50"/>
        <v/>
      </c>
      <c r="DH2218" s="832">
        <v>2308</v>
      </c>
    </row>
    <row r="2219" spans="1:112" s="760" customFormat="1" ht="12" hidden="1" customHeight="1" x14ac:dyDescent="0.15">
      <c r="A2219" s="774"/>
      <c r="B2219" s="3391"/>
      <c r="C2219" s="3681"/>
      <c r="D2219" s="3681"/>
      <c r="E2219" s="3681"/>
      <c r="F2219" s="3681"/>
      <c r="G2219" s="3681"/>
      <c r="H2219" s="3392"/>
      <c r="I2219" s="3683"/>
      <c r="J2219" s="3684"/>
      <c r="K2219" s="1974"/>
      <c r="L2219" s="774"/>
      <c r="M2219" s="767"/>
      <c r="DF2219" s="818"/>
      <c r="DG2219" s="772" t="str">
        <f t="shared" si="50"/>
        <v/>
      </c>
      <c r="DH2219" s="832">
        <v>2309</v>
      </c>
    </row>
    <row r="2220" spans="1:112" s="760" customFormat="1" ht="12" hidden="1" customHeight="1" x14ac:dyDescent="0.15">
      <c r="A2220" s="774"/>
      <c r="B2220" s="3391"/>
      <c r="C2220" s="3681"/>
      <c r="D2220" s="3681"/>
      <c r="E2220" s="3681"/>
      <c r="F2220" s="3681"/>
      <c r="G2220" s="3681"/>
      <c r="H2220" s="3392"/>
      <c r="I2220" s="3683"/>
      <c r="J2220" s="3684"/>
      <c r="K2220" s="1974"/>
      <c r="L2220" s="774"/>
      <c r="M2220" s="767"/>
      <c r="DF2220" s="818"/>
      <c r="DG2220" s="772" t="str">
        <f t="shared" si="50"/>
        <v/>
      </c>
      <c r="DH2220" s="832">
        <v>2310</v>
      </c>
    </row>
    <row r="2221" spans="1:112" s="760" customFormat="1" ht="12" hidden="1" customHeight="1" x14ac:dyDescent="0.15">
      <c r="A2221" s="774"/>
      <c r="B2221" s="3391"/>
      <c r="C2221" s="3681"/>
      <c r="D2221" s="3681"/>
      <c r="E2221" s="3681"/>
      <c r="F2221" s="3681"/>
      <c r="G2221" s="3681"/>
      <c r="H2221" s="3392"/>
      <c r="I2221" s="3683"/>
      <c r="J2221" s="3684"/>
      <c r="K2221" s="1974"/>
      <c r="L2221" s="774"/>
      <c r="M2221" s="767"/>
      <c r="DF2221" s="818"/>
      <c r="DG2221" s="772" t="str">
        <f t="shared" si="50"/>
        <v/>
      </c>
      <c r="DH2221" s="832">
        <v>2311</v>
      </c>
    </row>
    <row r="2222" spans="1:112" s="760" customFormat="1" ht="12" hidden="1" customHeight="1" x14ac:dyDescent="0.15">
      <c r="A2222" s="774"/>
      <c r="B2222" s="3391"/>
      <c r="C2222" s="3681"/>
      <c r="D2222" s="3681"/>
      <c r="E2222" s="3681"/>
      <c r="F2222" s="3681"/>
      <c r="G2222" s="3681"/>
      <c r="H2222" s="3392"/>
      <c r="I2222" s="3683"/>
      <c r="J2222" s="3684"/>
      <c r="K2222" s="1974"/>
      <c r="L2222" s="774"/>
      <c r="M2222" s="767"/>
      <c r="DF2222" s="818"/>
      <c r="DG2222" s="772" t="str">
        <f t="shared" si="50"/>
        <v/>
      </c>
      <c r="DH2222" s="832">
        <v>2312</v>
      </c>
    </row>
    <row r="2223" spans="1:112" s="760" customFormat="1" ht="12" hidden="1" customHeight="1" x14ac:dyDescent="0.15">
      <c r="A2223" s="774"/>
      <c r="B2223" s="3391"/>
      <c r="C2223" s="3681"/>
      <c r="D2223" s="3681"/>
      <c r="E2223" s="3681"/>
      <c r="F2223" s="3681"/>
      <c r="G2223" s="3681"/>
      <c r="H2223" s="3392"/>
      <c r="I2223" s="3683"/>
      <c r="J2223" s="3684"/>
      <c r="K2223" s="1974"/>
      <c r="L2223" s="774"/>
      <c r="M2223" s="767"/>
      <c r="DF2223" s="818"/>
      <c r="DG2223" s="772" t="str">
        <f t="shared" si="50"/>
        <v/>
      </c>
      <c r="DH2223" s="832">
        <v>2313</v>
      </c>
    </row>
    <row r="2224" spans="1:112" s="760" customFormat="1" ht="12" hidden="1" customHeight="1" x14ac:dyDescent="0.15">
      <c r="A2224" s="774"/>
      <c r="B2224" s="3391"/>
      <c r="C2224" s="3681"/>
      <c r="D2224" s="3681"/>
      <c r="E2224" s="3681"/>
      <c r="F2224" s="3681"/>
      <c r="G2224" s="3681"/>
      <c r="H2224" s="3392"/>
      <c r="I2224" s="3683"/>
      <c r="J2224" s="3684"/>
      <c r="K2224" s="1974"/>
      <c r="L2224" s="774"/>
      <c r="M2224" s="767"/>
      <c r="DF2224" s="818"/>
      <c r="DG2224" s="772" t="str">
        <f t="shared" si="50"/>
        <v/>
      </c>
      <c r="DH2224" s="832">
        <v>2314</v>
      </c>
    </row>
    <row r="2225" spans="1:112" s="760" customFormat="1" ht="12" hidden="1" customHeight="1" x14ac:dyDescent="0.15">
      <c r="A2225" s="774"/>
      <c r="B2225" s="3391"/>
      <c r="C2225" s="3681"/>
      <c r="D2225" s="3681"/>
      <c r="E2225" s="3681"/>
      <c r="F2225" s="3681"/>
      <c r="G2225" s="3681"/>
      <c r="H2225" s="3392"/>
      <c r="I2225" s="3683"/>
      <c r="J2225" s="3684"/>
      <c r="K2225" s="1974"/>
      <c r="L2225" s="774"/>
      <c r="M2225" s="767"/>
      <c r="DF2225" s="818"/>
      <c r="DG2225" s="772" t="str">
        <f t="shared" si="50"/>
        <v/>
      </c>
      <c r="DH2225" s="832">
        <v>2315</v>
      </c>
    </row>
    <row r="2226" spans="1:112" s="760" customFormat="1" ht="12" hidden="1" customHeight="1" x14ac:dyDescent="0.15">
      <c r="A2226" s="774"/>
      <c r="B2226" s="3391"/>
      <c r="C2226" s="3681"/>
      <c r="D2226" s="3681"/>
      <c r="E2226" s="3681"/>
      <c r="F2226" s="3681"/>
      <c r="G2226" s="3681"/>
      <c r="H2226" s="3392"/>
      <c r="I2226" s="3683"/>
      <c r="J2226" s="3684"/>
      <c r="K2226" s="1974"/>
      <c r="L2226" s="774"/>
      <c r="M2226" s="767"/>
      <c r="DF2226" s="818"/>
      <c r="DG2226" s="772" t="str">
        <f t="shared" si="50"/>
        <v/>
      </c>
      <c r="DH2226" s="832">
        <v>2316</v>
      </c>
    </row>
    <row r="2227" spans="1:112" s="760" customFormat="1" ht="12" hidden="1" customHeight="1" x14ac:dyDescent="0.15">
      <c r="A2227" s="774"/>
      <c r="B2227" s="3391"/>
      <c r="C2227" s="3681"/>
      <c r="D2227" s="3681"/>
      <c r="E2227" s="3681"/>
      <c r="F2227" s="3681"/>
      <c r="G2227" s="3681"/>
      <c r="H2227" s="3392"/>
      <c r="I2227" s="3683"/>
      <c r="J2227" s="3684"/>
      <c r="K2227" s="1974"/>
      <c r="L2227" s="774"/>
      <c r="M2227" s="767"/>
      <c r="DF2227" s="818"/>
      <c r="DG2227" s="772" t="str">
        <f t="shared" ref="DG2227:DG2290" si="51">IF(COUNTA(A2227:M2227)&gt;0,DH2227,"")</f>
        <v/>
      </c>
      <c r="DH2227" s="832">
        <v>2317</v>
      </c>
    </row>
    <row r="2228" spans="1:112" s="760" customFormat="1" ht="12" hidden="1" customHeight="1" x14ac:dyDescent="0.15">
      <c r="A2228" s="774"/>
      <c r="B2228" s="3391"/>
      <c r="C2228" s="3681"/>
      <c r="D2228" s="3681"/>
      <c r="E2228" s="3681"/>
      <c r="F2228" s="3681"/>
      <c r="G2228" s="3681"/>
      <c r="H2228" s="3392"/>
      <c r="I2228" s="3683"/>
      <c r="J2228" s="3684"/>
      <c r="K2228" s="1974"/>
      <c r="L2228" s="774"/>
      <c r="M2228" s="767"/>
      <c r="DF2228" s="818"/>
      <c r="DG2228" s="772" t="str">
        <f t="shared" si="51"/>
        <v/>
      </c>
      <c r="DH2228" s="832">
        <v>2318</v>
      </c>
    </row>
    <row r="2229" spans="1:112" s="760" customFormat="1" ht="12.75" hidden="1" customHeight="1" x14ac:dyDescent="0.15">
      <c r="A2229" s="774"/>
      <c r="B2229" s="3391"/>
      <c r="C2229" s="3681"/>
      <c r="D2229" s="3681"/>
      <c r="E2229" s="3681"/>
      <c r="F2229" s="3681"/>
      <c r="G2229" s="3681"/>
      <c r="H2229" s="3392"/>
      <c r="I2229" s="3683"/>
      <c r="J2229" s="3684"/>
      <c r="K2229" s="1974"/>
      <c r="L2229" s="774"/>
      <c r="M2229" s="767"/>
      <c r="DF2229" s="818"/>
      <c r="DG2229" s="772" t="str">
        <f t="shared" si="51"/>
        <v/>
      </c>
      <c r="DH2229" s="832">
        <v>2319</v>
      </c>
    </row>
    <row r="2230" spans="1:112" s="760" customFormat="1" ht="12" hidden="1" customHeight="1" x14ac:dyDescent="0.15">
      <c r="A2230" s="774"/>
      <c r="B2230" s="3391"/>
      <c r="C2230" s="3681"/>
      <c r="D2230" s="3681"/>
      <c r="E2230" s="3681"/>
      <c r="F2230" s="3681"/>
      <c r="G2230" s="3681"/>
      <c r="H2230" s="3392"/>
      <c r="I2230" s="3683"/>
      <c r="J2230" s="3684"/>
      <c r="K2230" s="1974"/>
      <c r="L2230" s="774"/>
      <c r="M2230" s="767"/>
      <c r="DF2230" s="818"/>
      <c r="DG2230" s="772" t="str">
        <f t="shared" si="51"/>
        <v/>
      </c>
      <c r="DH2230" s="832">
        <v>2320</v>
      </c>
    </row>
    <row r="2231" spans="1:112" s="760" customFormat="1" ht="12" hidden="1" customHeight="1" x14ac:dyDescent="0.15">
      <c r="A2231" s="774"/>
      <c r="B2231" s="3391"/>
      <c r="C2231" s="3681"/>
      <c r="D2231" s="3681"/>
      <c r="E2231" s="3681"/>
      <c r="F2231" s="3681"/>
      <c r="G2231" s="3681"/>
      <c r="H2231" s="3392"/>
      <c r="I2231" s="3683"/>
      <c r="J2231" s="3684"/>
      <c r="K2231" s="1974"/>
      <c r="L2231" s="774"/>
      <c r="M2231" s="767"/>
      <c r="DF2231" s="818"/>
      <c r="DG2231" s="772" t="str">
        <f t="shared" si="51"/>
        <v/>
      </c>
      <c r="DH2231" s="832">
        <v>2321</v>
      </c>
    </row>
    <row r="2232" spans="1:112" s="760" customFormat="1" ht="12" hidden="1" customHeight="1" x14ac:dyDescent="0.15">
      <c r="A2232" s="774"/>
      <c r="B2232" s="3391"/>
      <c r="C2232" s="3681"/>
      <c r="D2232" s="3681"/>
      <c r="E2232" s="3681"/>
      <c r="F2232" s="3681"/>
      <c r="G2232" s="3681"/>
      <c r="H2232" s="3392"/>
      <c r="I2232" s="3683"/>
      <c r="J2232" s="3684"/>
      <c r="K2232" s="1974"/>
      <c r="L2232" s="774"/>
      <c r="M2232" s="767"/>
      <c r="DF2232" s="818"/>
      <c r="DG2232" s="772" t="str">
        <f t="shared" si="51"/>
        <v/>
      </c>
      <c r="DH2232" s="832">
        <v>2322</v>
      </c>
    </row>
    <row r="2233" spans="1:112" s="760" customFormat="1" ht="12" hidden="1" customHeight="1" x14ac:dyDescent="0.15">
      <c r="A2233" s="774"/>
      <c r="B2233" s="3391"/>
      <c r="C2233" s="3681"/>
      <c r="D2233" s="3681"/>
      <c r="E2233" s="3681"/>
      <c r="F2233" s="3681"/>
      <c r="G2233" s="3681"/>
      <c r="H2233" s="3392"/>
      <c r="I2233" s="3683"/>
      <c r="J2233" s="3684"/>
      <c r="K2233" s="1974"/>
      <c r="L2233" s="774"/>
      <c r="M2233" s="767"/>
      <c r="DF2233" s="818"/>
      <c r="DG2233" s="772" t="str">
        <f t="shared" si="51"/>
        <v/>
      </c>
      <c r="DH2233" s="832">
        <v>2323</v>
      </c>
    </row>
    <row r="2234" spans="1:112" s="760" customFormat="1" ht="12" hidden="1" customHeight="1" x14ac:dyDescent="0.15">
      <c r="A2234" s="774"/>
      <c r="B2234" s="3391"/>
      <c r="C2234" s="3681"/>
      <c r="D2234" s="3681"/>
      <c r="E2234" s="3681"/>
      <c r="F2234" s="3681"/>
      <c r="G2234" s="3681"/>
      <c r="H2234" s="3392"/>
      <c r="I2234" s="3683"/>
      <c r="J2234" s="3684"/>
      <c r="K2234" s="1974"/>
      <c r="L2234" s="774"/>
      <c r="M2234" s="767"/>
      <c r="DF2234" s="818"/>
      <c r="DG2234" s="772" t="str">
        <f t="shared" si="51"/>
        <v/>
      </c>
      <c r="DH2234" s="832">
        <v>2324</v>
      </c>
    </row>
    <row r="2235" spans="1:112" s="760" customFormat="1" ht="12" hidden="1" customHeight="1" x14ac:dyDescent="0.15">
      <c r="A2235" s="774"/>
      <c r="B2235" s="3391"/>
      <c r="C2235" s="3681"/>
      <c r="D2235" s="3681"/>
      <c r="E2235" s="3681"/>
      <c r="F2235" s="3681"/>
      <c r="G2235" s="3681"/>
      <c r="H2235" s="3392"/>
      <c r="I2235" s="3683"/>
      <c r="J2235" s="3684"/>
      <c r="K2235" s="1974"/>
      <c r="L2235" s="774"/>
      <c r="M2235" s="767"/>
      <c r="DF2235" s="818"/>
      <c r="DG2235" s="772" t="str">
        <f t="shared" si="51"/>
        <v/>
      </c>
      <c r="DH2235" s="832">
        <v>2325</v>
      </c>
    </row>
    <row r="2236" spans="1:112" s="760" customFormat="1" ht="12" hidden="1" customHeight="1" x14ac:dyDescent="0.15">
      <c r="A2236" s="774"/>
      <c r="B2236" s="3391"/>
      <c r="C2236" s="3681"/>
      <c r="D2236" s="3681"/>
      <c r="E2236" s="3681"/>
      <c r="F2236" s="3681"/>
      <c r="G2236" s="3681"/>
      <c r="H2236" s="3392"/>
      <c r="I2236" s="3683"/>
      <c r="J2236" s="3684"/>
      <c r="K2236" s="1974"/>
      <c r="L2236" s="774"/>
      <c r="M2236" s="767"/>
      <c r="DF2236" s="818"/>
      <c r="DG2236" s="772" t="str">
        <f t="shared" si="51"/>
        <v/>
      </c>
      <c r="DH2236" s="832">
        <v>2326</v>
      </c>
    </row>
    <row r="2237" spans="1:112" s="760" customFormat="1" ht="12" hidden="1" customHeight="1" x14ac:dyDescent="0.15">
      <c r="A2237" s="774"/>
      <c r="B2237" s="3391"/>
      <c r="C2237" s="3681"/>
      <c r="D2237" s="3681"/>
      <c r="E2237" s="3681"/>
      <c r="F2237" s="3681"/>
      <c r="G2237" s="3681"/>
      <c r="H2237" s="3392"/>
      <c r="I2237" s="3683"/>
      <c r="J2237" s="3684"/>
      <c r="K2237" s="1974"/>
      <c r="L2237" s="774"/>
      <c r="M2237" s="767"/>
      <c r="DF2237" s="818"/>
      <c r="DG2237" s="772" t="str">
        <f t="shared" si="51"/>
        <v/>
      </c>
      <c r="DH2237" s="832">
        <v>2327</v>
      </c>
    </row>
    <row r="2238" spans="1:112" s="760" customFormat="1" ht="12" hidden="1" customHeight="1" x14ac:dyDescent="0.15">
      <c r="A2238" s="774"/>
      <c r="B2238" s="3391"/>
      <c r="C2238" s="3681"/>
      <c r="D2238" s="3681"/>
      <c r="E2238" s="3681"/>
      <c r="F2238" s="3681"/>
      <c r="G2238" s="3681"/>
      <c r="H2238" s="3392"/>
      <c r="I2238" s="3683"/>
      <c r="J2238" s="3684"/>
      <c r="K2238" s="1974"/>
      <c r="L2238" s="774"/>
      <c r="M2238" s="767"/>
      <c r="DF2238" s="818"/>
      <c r="DG2238" s="772" t="str">
        <f t="shared" si="51"/>
        <v/>
      </c>
      <c r="DH2238" s="832">
        <v>2328</v>
      </c>
    </row>
    <row r="2239" spans="1:112" s="760" customFormat="1" ht="12.75" hidden="1" customHeight="1" x14ac:dyDescent="0.15">
      <c r="A2239" s="774"/>
      <c r="B2239" s="3391"/>
      <c r="C2239" s="3681"/>
      <c r="D2239" s="3681"/>
      <c r="E2239" s="3681"/>
      <c r="F2239" s="3681"/>
      <c r="G2239" s="3681"/>
      <c r="H2239" s="3392"/>
      <c r="I2239" s="3683"/>
      <c r="J2239" s="3684"/>
      <c r="K2239" s="1974"/>
      <c r="L2239" s="774"/>
      <c r="M2239" s="767"/>
      <c r="DF2239" s="818"/>
      <c r="DG2239" s="772" t="str">
        <f t="shared" si="51"/>
        <v/>
      </c>
      <c r="DH2239" s="832">
        <v>2329</v>
      </c>
    </row>
    <row r="2240" spans="1:112" s="760" customFormat="1" ht="12" hidden="1" customHeight="1" x14ac:dyDescent="0.15">
      <c r="A2240" s="774"/>
      <c r="B2240" s="3391"/>
      <c r="C2240" s="3681"/>
      <c r="D2240" s="3681"/>
      <c r="E2240" s="3681"/>
      <c r="F2240" s="3681"/>
      <c r="G2240" s="3681"/>
      <c r="H2240" s="3392"/>
      <c r="I2240" s="3683"/>
      <c r="J2240" s="3684"/>
      <c r="K2240" s="1974"/>
      <c r="L2240" s="774"/>
      <c r="M2240" s="767"/>
      <c r="DF2240" s="818"/>
      <c r="DG2240" s="772" t="str">
        <f t="shared" si="51"/>
        <v/>
      </c>
      <c r="DH2240" s="832">
        <v>2330</v>
      </c>
    </row>
    <row r="2241" spans="1:112" s="760" customFormat="1" ht="12" hidden="1" customHeight="1" x14ac:dyDescent="0.15">
      <c r="A2241" s="774"/>
      <c r="B2241" s="3391"/>
      <c r="C2241" s="3681"/>
      <c r="D2241" s="3681"/>
      <c r="E2241" s="3681"/>
      <c r="F2241" s="3681"/>
      <c r="G2241" s="3681"/>
      <c r="H2241" s="3392"/>
      <c r="I2241" s="3683"/>
      <c r="J2241" s="3684"/>
      <c r="K2241" s="1974"/>
      <c r="L2241" s="774"/>
      <c r="M2241" s="767"/>
      <c r="DF2241" s="818"/>
      <c r="DG2241" s="772" t="str">
        <f t="shared" si="51"/>
        <v/>
      </c>
      <c r="DH2241" s="832">
        <v>2331</v>
      </c>
    </row>
    <row r="2242" spans="1:112" s="760" customFormat="1" ht="12" hidden="1" customHeight="1" x14ac:dyDescent="0.15">
      <c r="A2242" s="774"/>
      <c r="B2242" s="3391"/>
      <c r="C2242" s="3681"/>
      <c r="D2242" s="3681"/>
      <c r="E2242" s="3681"/>
      <c r="F2242" s="3681"/>
      <c r="G2242" s="3681"/>
      <c r="H2242" s="3392"/>
      <c r="I2242" s="3683"/>
      <c r="J2242" s="3684"/>
      <c r="K2242" s="1974"/>
      <c r="L2242" s="774"/>
      <c r="M2242" s="767"/>
      <c r="DF2242" s="818"/>
      <c r="DG2242" s="772" t="str">
        <f t="shared" si="51"/>
        <v/>
      </c>
      <c r="DH2242" s="832">
        <v>2332</v>
      </c>
    </row>
    <row r="2243" spans="1:112" s="760" customFormat="1" ht="12" hidden="1" customHeight="1" x14ac:dyDescent="0.15">
      <c r="A2243" s="774"/>
      <c r="B2243" s="3391"/>
      <c r="C2243" s="3681"/>
      <c r="D2243" s="3681"/>
      <c r="E2243" s="3681"/>
      <c r="F2243" s="3681"/>
      <c r="G2243" s="3681"/>
      <c r="H2243" s="3392"/>
      <c r="I2243" s="3683"/>
      <c r="J2243" s="3684"/>
      <c r="K2243" s="1974"/>
      <c r="L2243" s="774"/>
      <c r="M2243" s="767"/>
      <c r="DF2243" s="818"/>
      <c r="DG2243" s="772" t="str">
        <f t="shared" si="51"/>
        <v/>
      </c>
      <c r="DH2243" s="832">
        <v>2333</v>
      </c>
    </row>
    <row r="2244" spans="1:112" s="760" customFormat="1" ht="12" hidden="1" customHeight="1" x14ac:dyDescent="0.15">
      <c r="A2244" s="774"/>
      <c r="B2244" s="3391"/>
      <c r="C2244" s="3681"/>
      <c r="D2244" s="3681"/>
      <c r="E2244" s="3681"/>
      <c r="F2244" s="3681"/>
      <c r="G2244" s="3681"/>
      <c r="H2244" s="3392"/>
      <c r="I2244" s="3683"/>
      <c r="J2244" s="3684"/>
      <c r="K2244" s="1974"/>
      <c r="L2244" s="774"/>
      <c r="M2244" s="767"/>
      <c r="DF2244" s="818"/>
      <c r="DG2244" s="772" t="str">
        <f t="shared" si="51"/>
        <v/>
      </c>
      <c r="DH2244" s="832">
        <v>2334</v>
      </c>
    </row>
    <row r="2245" spans="1:112" s="760" customFormat="1" ht="12" hidden="1" customHeight="1" x14ac:dyDescent="0.15">
      <c r="A2245" s="774"/>
      <c r="B2245" s="3391"/>
      <c r="C2245" s="3681"/>
      <c r="D2245" s="3681"/>
      <c r="E2245" s="3681"/>
      <c r="F2245" s="3681"/>
      <c r="G2245" s="3681"/>
      <c r="H2245" s="3392"/>
      <c r="I2245" s="3683"/>
      <c r="J2245" s="3684"/>
      <c r="K2245" s="1974"/>
      <c r="L2245" s="774"/>
      <c r="M2245" s="767"/>
      <c r="DF2245" s="818"/>
      <c r="DG2245" s="772" t="str">
        <f t="shared" si="51"/>
        <v/>
      </c>
      <c r="DH2245" s="832">
        <v>2335</v>
      </c>
    </row>
    <row r="2246" spans="1:112" s="760" customFormat="1" ht="12" hidden="1" customHeight="1" x14ac:dyDescent="0.15">
      <c r="A2246" s="774"/>
      <c r="B2246" s="3391"/>
      <c r="C2246" s="3681"/>
      <c r="D2246" s="3681"/>
      <c r="E2246" s="3681"/>
      <c r="F2246" s="3681"/>
      <c r="G2246" s="3681"/>
      <c r="H2246" s="3392"/>
      <c r="I2246" s="3683"/>
      <c r="J2246" s="3684"/>
      <c r="K2246" s="1974"/>
      <c r="L2246" s="774"/>
      <c r="M2246" s="767"/>
      <c r="DF2246" s="818"/>
      <c r="DG2246" s="772" t="str">
        <f t="shared" si="51"/>
        <v/>
      </c>
      <c r="DH2246" s="832">
        <v>2336</v>
      </c>
    </row>
    <row r="2247" spans="1:112" s="760" customFormat="1" ht="12" hidden="1" customHeight="1" x14ac:dyDescent="0.15">
      <c r="A2247" s="774"/>
      <c r="B2247" s="3391"/>
      <c r="C2247" s="3681"/>
      <c r="D2247" s="3681"/>
      <c r="E2247" s="3681"/>
      <c r="F2247" s="3681"/>
      <c r="G2247" s="3681"/>
      <c r="H2247" s="3392"/>
      <c r="I2247" s="3683"/>
      <c r="J2247" s="3684"/>
      <c r="K2247" s="1974"/>
      <c r="L2247" s="774"/>
      <c r="M2247" s="767"/>
      <c r="DF2247" s="818"/>
      <c r="DG2247" s="772" t="str">
        <f t="shared" si="51"/>
        <v/>
      </c>
      <c r="DH2247" s="832">
        <v>2337</v>
      </c>
    </row>
    <row r="2248" spans="1:112" s="760" customFormat="1" ht="12" hidden="1" customHeight="1" x14ac:dyDescent="0.15">
      <c r="A2248" s="774"/>
      <c r="B2248" s="3391"/>
      <c r="C2248" s="3681"/>
      <c r="D2248" s="3681"/>
      <c r="E2248" s="3681"/>
      <c r="F2248" s="3681"/>
      <c r="G2248" s="3681"/>
      <c r="H2248" s="3392"/>
      <c r="I2248" s="3683"/>
      <c r="J2248" s="3684"/>
      <c r="K2248" s="1974"/>
      <c r="L2248" s="774"/>
      <c r="M2248" s="767"/>
      <c r="DF2248" s="818"/>
      <c r="DG2248" s="772" t="str">
        <f t="shared" si="51"/>
        <v/>
      </c>
      <c r="DH2248" s="832">
        <v>2338</v>
      </c>
    </row>
    <row r="2249" spans="1:112" s="760" customFormat="1" ht="12.75" hidden="1" customHeight="1" x14ac:dyDescent="0.15">
      <c r="A2249" s="774"/>
      <c r="B2249" s="3391"/>
      <c r="C2249" s="3681"/>
      <c r="D2249" s="3681"/>
      <c r="E2249" s="3681"/>
      <c r="F2249" s="3681"/>
      <c r="G2249" s="3681"/>
      <c r="H2249" s="3392"/>
      <c r="I2249" s="3683"/>
      <c r="J2249" s="3684"/>
      <c r="K2249" s="1974"/>
      <c r="L2249" s="774"/>
      <c r="M2249" s="767"/>
      <c r="DF2249" s="818"/>
      <c r="DG2249" s="772" t="str">
        <f t="shared" si="51"/>
        <v/>
      </c>
      <c r="DH2249" s="832">
        <v>2339</v>
      </c>
    </row>
    <row r="2250" spans="1:112" s="760" customFormat="1" ht="12" hidden="1" customHeight="1" x14ac:dyDescent="0.15">
      <c r="A2250" s="774"/>
      <c r="B2250" s="3391"/>
      <c r="C2250" s="3681"/>
      <c r="D2250" s="3681"/>
      <c r="E2250" s="3681"/>
      <c r="F2250" s="3681"/>
      <c r="G2250" s="3681"/>
      <c r="H2250" s="3392"/>
      <c r="I2250" s="3683"/>
      <c r="J2250" s="3684"/>
      <c r="K2250" s="1974"/>
      <c r="L2250" s="774"/>
      <c r="M2250" s="767"/>
      <c r="DF2250" s="818"/>
      <c r="DG2250" s="772" t="str">
        <f t="shared" si="51"/>
        <v/>
      </c>
      <c r="DH2250" s="832">
        <v>2340</v>
      </c>
    </row>
    <row r="2251" spans="1:112" s="760" customFormat="1" ht="12" hidden="1" customHeight="1" x14ac:dyDescent="0.15">
      <c r="A2251" s="774"/>
      <c r="B2251" s="3391"/>
      <c r="C2251" s="3681"/>
      <c r="D2251" s="3681"/>
      <c r="E2251" s="3681"/>
      <c r="F2251" s="3681"/>
      <c r="G2251" s="3681"/>
      <c r="H2251" s="3392"/>
      <c r="I2251" s="3683"/>
      <c r="J2251" s="3684"/>
      <c r="K2251" s="1974"/>
      <c r="L2251" s="774"/>
      <c r="M2251" s="767"/>
      <c r="DF2251" s="818"/>
      <c r="DG2251" s="772" t="str">
        <f t="shared" si="51"/>
        <v/>
      </c>
      <c r="DH2251" s="832">
        <v>2341</v>
      </c>
    </row>
    <row r="2252" spans="1:112" s="760" customFormat="1" ht="12" hidden="1" customHeight="1" x14ac:dyDescent="0.15">
      <c r="A2252" s="774"/>
      <c r="B2252" s="3391"/>
      <c r="C2252" s="3681"/>
      <c r="D2252" s="3681"/>
      <c r="E2252" s="3681"/>
      <c r="F2252" s="3681"/>
      <c r="G2252" s="3681"/>
      <c r="H2252" s="3392"/>
      <c r="I2252" s="3683"/>
      <c r="J2252" s="3684"/>
      <c r="K2252" s="1974"/>
      <c r="L2252" s="774"/>
      <c r="M2252" s="767"/>
      <c r="DF2252" s="818"/>
      <c r="DG2252" s="772" t="str">
        <f t="shared" si="51"/>
        <v/>
      </c>
      <c r="DH2252" s="832">
        <v>2342</v>
      </c>
    </row>
    <row r="2253" spans="1:112" s="760" customFormat="1" ht="12" hidden="1" customHeight="1" x14ac:dyDescent="0.15">
      <c r="A2253" s="774"/>
      <c r="B2253" s="3391"/>
      <c r="C2253" s="3681"/>
      <c r="D2253" s="3681"/>
      <c r="E2253" s="3681"/>
      <c r="F2253" s="3681"/>
      <c r="G2253" s="3681"/>
      <c r="H2253" s="3392"/>
      <c r="I2253" s="3683"/>
      <c r="J2253" s="3684"/>
      <c r="K2253" s="1974"/>
      <c r="L2253" s="774"/>
      <c r="M2253" s="767"/>
      <c r="DF2253" s="818"/>
      <c r="DG2253" s="772" t="str">
        <f t="shared" si="51"/>
        <v/>
      </c>
      <c r="DH2253" s="832">
        <v>2343</v>
      </c>
    </row>
    <row r="2254" spans="1:112" s="760" customFormat="1" ht="12" hidden="1" customHeight="1" x14ac:dyDescent="0.15">
      <c r="A2254" s="774"/>
      <c r="B2254" s="3391"/>
      <c r="C2254" s="3681"/>
      <c r="D2254" s="3681"/>
      <c r="E2254" s="3681"/>
      <c r="F2254" s="3681"/>
      <c r="G2254" s="3681"/>
      <c r="H2254" s="3392"/>
      <c r="I2254" s="3683"/>
      <c r="J2254" s="3684"/>
      <c r="K2254" s="1974"/>
      <c r="L2254" s="774"/>
      <c r="M2254" s="767"/>
      <c r="DF2254" s="818"/>
      <c r="DG2254" s="772" t="str">
        <f t="shared" si="51"/>
        <v/>
      </c>
      <c r="DH2254" s="832">
        <v>2344</v>
      </c>
    </row>
    <row r="2255" spans="1:112" s="760" customFormat="1" ht="12" hidden="1" customHeight="1" x14ac:dyDescent="0.15">
      <c r="A2255" s="774"/>
      <c r="B2255" s="3391"/>
      <c r="C2255" s="3681"/>
      <c r="D2255" s="3681"/>
      <c r="E2255" s="3681"/>
      <c r="F2255" s="3681"/>
      <c r="G2255" s="3681"/>
      <c r="H2255" s="3392"/>
      <c r="I2255" s="3683"/>
      <c r="J2255" s="3684"/>
      <c r="K2255" s="1974"/>
      <c r="L2255" s="774"/>
      <c r="M2255" s="767"/>
      <c r="DF2255" s="818"/>
      <c r="DG2255" s="772" t="str">
        <f t="shared" si="51"/>
        <v/>
      </c>
      <c r="DH2255" s="832">
        <v>2345</v>
      </c>
    </row>
    <row r="2256" spans="1:112" s="760" customFormat="1" ht="12" hidden="1" customHeight="1" x14ac:dyDescent="0.15">
      <c r="A2256" s="774"/>
      <c r="B2256" s="3391"/>
      <c r="C2256" s="3681"/>
      <c r="D2256" s="3681"/>
      <c r="E2256" s="3681"/>
      <c r="F2256" s="3681"/>
      <c r="G2256" s="3681"/>
      <c r="H2256" s="3392"/>
      <c r="I2256" s="3683"/>
      <c r="J2256" s="3684"/>
      <c r="K2256" s="1974"/>
      <c r="L2256" s="774"/>
      <c r="M2256" s="767"/>
      <c r="DF2256" s="818"/>
      <c r="DG2256" s="772" t="str">
        <f t="shared" si="51"/>
        <v/>
      </c>
      <c r="DH2256" s="832">
        <v>2346</v>
      </c>
    </row>
    <row r="2257" spans="1:112" s="760" customFormat="1" ht="12" hidden="1" customHeight="1" x14ac:dyDescent="0.15">
      <c r="A2257" s="774"/>
      <c r="B2257" s="3391"/>
      <c r="C2257" s="3681"/>
      <c r="D2257" s="3681"/>
      <c r="E2257" s="3681"/>
      <c r="F2257" s="3681"/>
      <c r="G2257" s="3681"/>
      <c r="H2257" s="3392"/>
      <c r="I2257" s="3683"/>
      <c r="J2257" s="3684"/>
      <c r="K2257" s="1974"/>
      <c r="L2257" s="774"/>
      <c r="M2257" s="767"/>
      <c r="DF2257" s="818"/>
      <c r="DG2257" s="772" t="str">
        <f t="shared" si="51"/>
        <v/>
      </c>
      <c r="DH2257" s="832">
        <v>2347</v>
      </c>
    </row>
    <row r="2258" spans="1:112" s="760" customFormat="1" ht="12" hidden="1" customHeight="1" x14ac:dyDescent="0.15">
      <c r="A2258" s="774"/>
      <c r="B2258" s="3391"/>
      <c r="C2258" s="3681"/>
      <c r="D2258" s="3681"/>
      <c r="E2258" s="3681"/>
      <c r="F2258" s="3681"/>
      <c r="G2258" s="3681"/>
      <c r="H2258" s="3392"/>
      <c r="I2258" s="3683"/>
      <c r="J2258" s="3684"/>
      <c r="K2258" s="1974"/>
      <c r="L2258" s="774"/>
      <c r="M2258" s="767"/>
      <c r="DF2258" s="818"/>
      <c r="DG2258" s="772" t="str">
        <f t="shared" si="51"/>
        <v/>
      </c>
      <c r="DH2258" s="832">
        <v>2348</v>
      </c>
    </row>
    <row r="2259" spans="1:112" s="760" customFormat="1" ht="12" hidden="1" customHeight="1" x14ac:dyDescent="0.15">
      <c r="A2259" s="774"/>
      <c r="B2259" s="3391"/>
      <c r="C2259" s="3681"/>
      <c r="D2259" s="3681"/>
      <c r="E2259" s="3681"/>
      <c r="F2259" s="3681"/>
      <c r="G2259" s="3681"/>
      <c r="H2259" s="3392"/>
      <c r="I2259" s="3683"/>
      <c r="J2259" s="3684"/>
      <c r="K2259" s="1974"/>
      <c r="L2259" s="774"/>
      <c r="M2259" s="767"/>
      <c r="DF2259" s="818"/>
      <c r="DG2259" s="772" t="str">
        <f t="shared" si="51"/>
        <v/>
      </c>
      <c r="DH2259" s="832">
        <v>2349</v>
      </c>
    </row>
    <row r="2260" spans="1:112" s="760" customFormat="1" ht="12" hidden="1" customHeight="1" x14ac:dyDescent="0.15">
      <c r="A2260" s="774"/>
      <c r="B2260" s="3391"/>
      <c r="C2260" s="3681"/>
      <c r="D2260" s="3681"/>
      <c r="E2260" s="3681"/>
      <c r="F2260" s="3681"/>
      <c r="G2260" s="3681"/>
      <c r="H2260" s="3392"/>
      <c r="I2260" s="3683"/>
      <c r="J2260" s="3684"/>
      <c r="K2260" s="1974"/>
      <c r="L2260" s="774"/>
      <c r="M2260" s="767"/>
      <c r="DF2260" s="818"/>
      <c r="DG2260" s="772" t="str">
        <f t="shared" si="51"/>
        <v/>
      </c>
      <c r="DH2260" s="832">
        <v>2350</v>
      </c>
    </row>
    <row r="2261" spans="1:112" s="760" customFormat="1" ht="12" hidden="1" customHeight="1" x14ac:dyDescent="0.15">
      <c r="A2261" s="774"/>
      <c r="B2261" s="3391"/>
      <c r="C2261" s="3681"/>
      <c r="D2261" s="3681"/>
      <c r="E2261" s="3681"/>
      <c r="F2261" s="3681"/>
      <c r="G2261" s="3681"/>
      <c r="H2261" s="3392"/>
      <c r="I2261" s="3683"/>
      <c r="J2261" s="3684"/>
      <c r="K2261" s="1974"/>
      <c r="L2261" s="774"/>
      <c r="M2261" s="767"/>
      <c r="DF2261" s="818"/>
      <c r="DG2261" s="772" t="str">
        <f t="shared" si="51"/>
        <v/>
      </c>
      <c r="DH2261" s="832">
        <v>2351</v>
      </c>
    </row>
    <row r="2262" spans="1:112" s="760" customFormat="1" ht="12" hidden="1" customHeight="1" x14ac:dyDescent="0.15">
      <c r="A2262" s="774"/>
      <c r="B2262" s="3391"/>
      <c r="C2262" s="3681"/>
      <c r="D2262" s="3681"/>
      <c r="E2262" s="3681"/>
      <c r="F2262" s="3681"/>
      <c r="G2262" s="3681"/>
      <c r="H2262" s="3392"/>
      <c r="I2262" s="3683"/>
      <c r="J2262" s="3684"/>
      <c r="K2262" s="1974"/>
      <c r="L2262" s="774"/>
      <c r="M2262" s="767"/>
      <c r="DF2262" s="818"/>
      <c r="DG2262" s="772" t="str">
        <f t="shared" si="51"/>
        <v/>
      </c>
      <c r="DH2262" s="832">
        <v>2352</v>
      </c>
    </row>
    <row r="2263" spans="1:112" s="760" customFormat="1" ht="12" hidden="1" customHeight="1" x14ac:dyDescent="0.15">
      <c r="A2263" s="774"/>
      <c r="B2263" s="3391"/>
      <c r="C2263" s="3681"/>
      <c r="D2263" s="3681"/>
      <c r="E2263" s="3681"/>
      <c r="F2263" s="3681"/>
      <c r="G2263" s="3681"/>
      <c r="H2263" s="3392"/>
      <c r="I2263" s="3683"/>
      <c r="J2263" s="3684"/>
      <c r="K2263" s="1974"/>
      <c r="L2263" s="774"/>
      <c r="M2263" s="767"/>
      <c r="DF2263" s="818"/>
      <c r="DG2263" s="772" t="str">
        <f t="shared" si="51"/>
        <v/>
      </c>
      <c r="DH2263" s="832">
        <v>2353</v>
      </c>
    </row>
    <row r="2264" spans="1:112" s="760" customFormat="1" ht="12" hidden="1" customHeight="1" x14ac:dyDescent="0.15">
      <c r="A2264" s="774"/>
      <c r="B2264" s="3391"/>
      <c r="C2264" s="3681"/>
      <c r="D2264" s="3681"/>
      <c r="E2264" s="3681"/>
      <c r="F2264" s="3681"/>
      <c r="G2264" s="3681"/>
      <c r="H2264" s="3392"/>
      <c r="I2264" s="3683"/>
      <c r="J2264" s="3684"/>
      <c r="K2264" s="1974"/>
      <c r="L2264" s="774"/>
      <c r="M2264" s="767"/>
      <c r="DF2264" s="818"/>
      <c r="DG2264" s="772" t="str">
        <f t="shared" si="51"/>
        <v/>
      </c>
      <c r="DH2264" s="832">
        <v>2354</v>
      </c>
    </row>
    <row r="2265" spans="1:112" s="760" customFormat="1" ht="12" hidden="1" customHeight="1" x14ac:dyDescent="0.15">
      <c r="A2265" s="774"/>
      <c r="B2265" s="3391"/>
      <c r="C2265" s="3681"/>
      <c r="D2265" s="3681"/>
      <c r="E2265" s="3681"/>
      <c r="F2265" s="3681"/>
      <c r="G2265" s="3681"/>
      <c r="H2265" s="3392"/>
      <c r="I2265" s="3683"/>
      <c r="J2265" s="3684"/>
      <c r="K2265" s="1974"/>
      <c r="L2265" s="774"/>
      <c r="M2265" s="767"/>
      <c r="DF2265" s="818"/>
      <c r="DG2265" s="772" t="str">
        <f t="shared" si="51"/>
        <v/>
      </c>
      <c r="DH2265" s="832">
        <v>2355</v>
      </c>
    </row>
    <row r="2266" spans="1:112" s="760" customFormat="1" ht="12" hidden="1" customHeight="1" x14ac:dyDescent="0.15">
      <c r="A2266" s="774"/>
      <c r="B2266" s="3391"/>
      <c r="C2266" s="3681"/>
      <c r="D2266" s="3681"/>
      <c r="E2266" s="3681"/>
      <c r="F2266" s="3681"/>
      <c r="G2266" s="3681"/>
      <c r="H2266" s="3392"/>
      <c r="I2266" s="3683"/>
      <c r="J2266" s="3684"/>
      <c r="K2266" s="1974"/>
      <c r="L2266" s="774"/>
      <c r="M2266" s="767"/>
      <c r="DF2266" s="818"/>
      <c r="DG2266" s="772" t="str">
        <f t="shared" si="51"/>
        <v/>
      </c>
      <c r="DH2266" s="832">
        <v>2356</v>
      </c>
    </row>
    <row r="2267" spans="1:112" s="760" customFormat="1" ht="12.75" hidden="1" customHeight="1" x14ac:dyDescent="0.15">
      <c r="A2267" s="774"/>
      <c r="B2267" s="3391"/>
      <c r="C2267" s="3681"/>
      <c r="D2267" s="3681"/>
      <c r="E2267" s="3681"/>
      <c r="F2267" s="3681"/>
      <c r="G2267" s="3681"/>
      <c r="H2267" s="3392"/>
      <c r="I2267" s="3683"/>
      <c r="J2267" s="3684"/>
      <c r="K2267" s="1974"/>
      <c r="L2267" s="774"/>
      <c r="M2267" s="767"/>
      <c r="DF2267" s="818"/>
      <c r="DG2267" s="772" t="str">
        <f t="shared" si="51"/>
        <v/>
      </c>
      <c r="DH2267" s="832">
        <v>2357</v>
      </c>
    </row>
    <row r="2268" spans="1:112" s="760" customFormat="1" ht="12" hidden="1" customHeight="1" x14ac:dyDescent="0.15">
      <c r="A2268" s="774"/>
      <c r="B2268" s="3391"/>
      <c r="C2268" s="3681"/>
      <c r="D2268" s="3681"/>
      <c r="E2268" s="3681"/>
      <c r="F2268" s="3681"/>
      <c r="G2268" s="3681"/>
      <c r="H2268" s="3392"/>
      <c r="I2268" s="3683"/>
      <c r="J2268" s="3684"/>
      <c r="K2268" s="1974"/>
      <c r="L2268" s="774"/>
      <c r="M2268" s="767"/>
      <c r="DF2268" s="818"/>
      <c r="DG2268" s="772" t="str">
        <f t="shared" si="51"/>
        <v/>
      </c>
      <c r="DH2268" s="832">
        <v>2358</v>
      </c>
    </row>
    <row r="2269" spans="1:112" s="760" customFormat="1" ht="12" hidden="1" customHeight="1" x14ac:dyDescent="0.15">
      <c r="A2269" s="774"/>
      <c r="B2269" s="3391"/>
      <c r="C2269" s="3681"/>
      <c r="D2269" s="3681"/>
      <c r="E2269" s="3681"/>
      <c r="F2269" s="3681"/>
      <c r="G2269" s="3681"/>
      <c r="H2269" s="3392"/>
      <c r="I2269" s="3683"/>
      <c r="J2269" s="3684"/>
      <c r="K2269" s="1974"/>
      <c r="L2269" s="774"/>
      <c r="M2269" s="767"/>
      <c r="DF2269" s="818"/>
      <c r="DG2269" s="772" t="str">
        <f t="shared" si="51"/>
        <v/>
      </c>
      <c r="DH2269" s="832">
        <v>2359</v>
      </c>
    </row>
    <row r="2270" spans="1:112" s="760" customFormat="1" ht="12" hidden="1" customHeight="1" x14ac:dyDescent="0.15">
      <c r="A2270" s="774"/>
      <c r="B2270" s="3391"/>
      <c r="C2270" s="3681"/>
      <c r="D2270" s="3681"/>
      <c r="E2270" s="3681"/>
      <c r="F2270" s="3681"/>
      <c r="G2270" s="3681"/>
      <c r="H2270" s="3392"/>
      <c r="I2270" s="3683"/>
      <c r="J2270" s="3684"/>
      <c r="K2270" s="1974"/>
      <c r="L2270" s="774"/>
      <c r="M2270" s="767"/>
      <c r="DF2270" s="818"/>
      <c r="DG2270" s="772" t="str">
        <f t="shared" si="51"/>
        <v/>
      </c>
      <c r="DH2270" s="832">
        <v>2360</v>
      </c>
    </row>
    <row r="2271" spans="1:112" s="760" customFormat="1" ht="12" hidden="1" customHeight="1" x14ac:dyDescent="0.15">
      <c r="A2271" s="774"/>
      <c r="B2271" s="3391"/>
      <c r="C2271" s="3681"/>
      <c r="D2271" s="3681"/>
      <c r="E2271" s="3681"/>
      <c r="F2271" s="3681"/>
      <c r="G2271" s="3681"/>
      <c r="H2271" s="3392"/>
      <c r="I2271" s="3683"/>
      <c r="J2271" s="3684"/>
      <c r="K2271" s="1974"/>
      <c r="L2271" s="774"/>
      <c r="M2271" s="767"/>
      <c r="DF2271" s="818"/>
      <c r="DG2271" s="772" t="str">
        <f t="shared" si="51"/>
        <v/>
      </c>
      <c r="DH2271" s="832">
        <v>2361</v>
      </c>
    </row>
    <row r="2272" spans="1:112" s="760" customFormat="1" ht="12" hidden="1" customHeight="1" x14ac:dyDescent="0.15">
      <c r="A2272" s="774"/>
      <c r="B2272" s="3391"/>
      <c r="C2272" s="3681"/>
      <c r="D2272" s="3681"/>
      <c r="E2272" s="3681"/>
      <c r="F2272" s="3681"/>
      <c r="G2272" s="3681"/>
      <c r="H2272" s="3392"/>
      <c r="I2272" s="3683"/>
      <c r="J2272" s="3684"/>
      <c r="K2272" s="1974"/>
      <c r="L2272" s="774"/>
      <c r="M2272" s="767"/>
      <c r="DF2272" s="818"/>
      <c r="DG2272" s="772" t="str">
        <f t="shared" si="51"/>
        <v/>
      </c>
      <c r="DH2272" s="832">
        <v>2362</v>
      </c>
    </row>
    <row r="2273" spans="1:112" s="760" customFormat="1" ht="12" hidden="1" customHeight="1" x14ac:dyDescent="0.15">
      <c r="A2273" s="774"/>
      <c r="B2273" s="3391"/>
      <c r="C2273" s="3681"/>
      <c r="D2273" s="3681"/>
      <c r="E2273" s="3681"/>
      <c r="F2273" s="3681"/>
      <c r="G2273" s="3681"/>
      <c r="H2273" s="3392"/>
      <c r="I2273" s="3683"/>
      <c r="J2273" s="3684"/>
      <c r="K2273" s="1974"/>
      <c r="L2273" s="774"/>
      <c r="M2273" s="767"/>
      <c r="DF2273" s="818"/>
      <c r="DG2273" s="772" t="str">
        <f t="shared" si="51"/>
        <v/>
      </c>
      <c r="DH2273" s="832">
        <v>2363</v>
      </c>
    </row>
    <row r="2274" spans="1:112" s="760" customFormat="1" ht="12" hidden="1" customHeight="1" x14ac:dyDescent="0.15">
      <c r="A2274" s="774"/>
      <c r="B2274" s="3391"/>
      <c r="C2274" s="3681"/>
      <c r="D2274" s="3681"/>
      <c r="E2274" s="3681"/>
      <c r="F2274" s="3681"/>
      <c r="G2274" s="3681"/>
      <c r="H2274" s="3392"/>
      <c r="I2274" s="3683"/>
      <c r="J2274" s="3684"/>
      <c r="K2274" s="1974"/>
      <c r="L2274" s="774"/>
      <c r="M2274" s="767"/>
      <c r="DF2274" s="818"/>
      <c r="DG2274" s="772" t="str">
        <f t="shared" si="51"/>
        <v/>
      </c>
      <c r="DH2274" s="832">
        <v>2364</v>
      </c>
    </row>
    <row r="2275" spans="1:112" s="760" customFormat="1" ht="12" hidden="1" customHeight="1" x14ac:dyDescent="0.15">
      <c r="A2275" s="774"/>
      <c r="B2275" s="3391"/>
      <c r="C2275" s="3681"/>
      <c r="D2275" s="3681"/>
      <c r="E2275" s="3681"/>
      <c r="F2275" s="3681"/>
      <c r="G2275" s="3681"/>
      <c r="H2275" s="3392"/>
      <c r="I2275" s="3683"/>
      <c r="J2275" s="3684"/>
      <c r="K2275" s="1974"/>
      <c r="L2275" s="774"/>
      <c r="M2275" s="767"/>
      <c r="DF2275" s="818"/>
      <c r="DG2275" s="772" t="str">
        <f t="shared" si="51"/>
        <v/>
      </c>
      <c r="DH2275" s="832">
        <v>2365</v>
      </c>
    </row>
    <row r="2276" spans="1:112" s="760" customFormat="1" ht="12" hidden="1" customHeight="1" x14ac:dyDescent="0.15">
      <c r="A2276" s="774"/>
      <c r="B2276" s="3391"/>
      <c r="C2276" s="3681"/>
      <c r="D2276" s="3681"/>
      <c r="E2276" s="3681"/>
      <c r="F2276" s="3681"/>
      <c r="G2276" s="3681"/>
      <c r="H2276" s="3392"/>
      <c r="I2276" s="3683"/>
      <c r="J2276" s="3684"/>
      <c r="K2276" s="1974"/>
      <c r="L2276" s="774"/>
      <c r="M2276" s="767"/>
      <c r="DF2276" s="818"/>
      <c r="DG2276" s="772" t="str">
        <f t="shared" si="51"/>
        <v/>
      </c>
      <c r="DH2276" s="832">
        <v>2366</v>
      </c>
    </row>
    <row r="2277" spans="1:112" s="760" customFormat="1" ht="12.75" hidden="1" customHeight="1" x14ac:dyDescent="0.15">
      <c r="A2277" s="774"/>
      <c r="B2277" s="3391"/>
      <c r="C2277" s="3681"/>
      <c r="D2277" s="3681"/>
      <c r="E2277" s="3681"/>
      <c r="F2277" s="3681"/>
      <c r="G2277" s="3681"/>
      <c r="H2277" s="3392"/>
      <c r="I2277" s="3683"/>
      <c r="J2277" s="3684"/>
      <c r="K2277" s="1974"/>
      <c r="L2277" s="774"/>
      <c r="M2277" s="767"/>
      <c r="DF2277" s="818"/>
      <c r="DG2277" s="772" t="str">
        <f t="shared" si="51"/>
        <v/>
      </c>
      <c r="DH2277" s="832">
        <v>2367</v>
      </c>
    </row>
    <row r="2278" spans="1:112" s="760" customFormat="1" ht="12" hidden="1" customHeight="1" x14ac:dyDescent="0.15">
      <c r="A2278" s="774"/>
      <c r="B2278" s="3391"/>
      <c r="C2278" s="3681"/>
      <c r="D2278" s="3681"/>
      <c r="E2278" s="3681"/>
      <c r="F2278" s="3681"/>
      <c r="G2278" s="3681"/>
      <c r="H2278" s="3392"/>
      <c r="I2278" s="3683"/>
      <c r="J2278" s="3684"/>
      <c r="K2278" s="1974"/>
      <c r="L2278" s="774"/>
      <c r="M2278" s="767"/>
      <c r="DF2278" s="818"/>
      <c r="DG2278" s="772" t="str">
        <f t="shared" si="51"/>
        <v/>
      </c>
      <c r="DH2278" s="832">
        <v>2368</v>
      </c>
    </row>
    <row r="2279" spans="1:112" s="760" customFormat="1" ht="12" hidden="1" customHeight="1" x14ac:dyDescent="0.15">
      <c r="A2279" s="774"/>
      <c r="B2279" s="3391"/>
      <c r="C2279" s="3681"/>
      <c r="D2279" s="3681"/>
      <c r="E2279" s="3681"/>
      <c r="F2279" s="3681"/>
      <c r="G2279" s="3681"/>
      <c r="H2279" s="3392"/>
      <c r="I2279" s="3683"/>
      <c r="J2279" s="3684"/>
      <c r="K2279" s="1974"/>
      <c r="L2279" s="774"/>
      <c r="M2279" s="767"/>
      <c r="DF2279" s="818"/>
      <c r="DG2279" s="772" t="str">
        <f t="shared" si="51"/>
        <v/>
      </c>
      <c r="DH2279" s="832">
        <v>2369</v>
      </c>
    </row>
    <row r="2280" spans="1:112" s="760" customFormat="1" ht="12" hidden="1" customHeight="1" x14ac:dyDescent="0.15">
      <c r="A2280" s="774"/>
      <c r="B2280" s="3391"/>
      <c r="C2280" s="3681"/>
      <c r="D2280" s="3681"/>
      <c r="E2280" s="3681"/>
      <c r="F2280" s="3681"/>
      <c r="G2280" s="3681"/>
      <c r="H2280" s="3392"/>
      <c r="I2280" s="3683"/>
      <c r="J2280" s="3684"/>
      <c r="K2280" s="1974"/>
      <c r="L2280" s="774"/>
      <c r="M2280" s="767"/>
      <c r="DF2280" s="818"/>
      <c r="DG2280" s="772" t="str">
        <f t="shared" si="51"/>
        <v/>
      </c>
      <c r="DH2280" s="832">
        <v>2370</v>
      </c>
    </row>
    <row r="2281" spans="1:112" s="760" customFormat="1" ht="12" hidden="1" customHeight="1" x14ac:dyDescent="0.15">
      <c r="A2281" s="774"/>
      <c r="B2281" s="3391"/>
      <c r="C2281" s="3681"/>
      <c r="D2281" s="3681"/>
      <c r="E2281" s="3681"/>
      <c r="F2281" s="3681"/>
      <c r="G2281" s="3681"/>
      <c r="H2281" s="3392"/>
      <c r="I2281" s="3683"/>
      <c r="J2281" s="3684"/>
      <c r="K2281" s="1974"/>
      <c r="L2281" s="774"/>
      <c r="M2281" s="767"/>
      <c r="DF2281" s="818"/>
      <c r="DG2281" s="772" t="str">
        <f t="shared" si="51"/>
        <v/>
      </c>
      <c r="DH2281" s="832">
        <v>2371</v>
      </c>
    </row>
    <row r="2282" spans="1:112" s="760" customFormat="1" ht="12" hidden="1" customHeight="1" x14ac:dyDescent="0.15">
      <c r="A2282" s="774"/>
      <c r="B2282" s="3391"/>
      <c r="C2282" s="3681"/>
      <c r="D2282" s="3681"/>
      <c r="E2282" s="3681"/>
      <c r="F2282" s="3681"/>
      <c r="G2282" s="3681"/>
      <c r="H2282" s="3392"/>
      <c r="I2282" s="3683"/>
      <c r="J2282" s="3684"/>
      <c r="K2282" s="1974"/>
      <c r="L2282" s="774"/>
      <c r="M2282" s="767"/>
      <c r="DF2282" s="818"/>
      <c r="DG2282" s="772" t="str">
        <f t="shared" si="51"/>
        <v/>
      </c>
      <c r="DH2282" s="832">
        <v>2372</v>
      </c>
    </row>
    <row r="2283" spans="1:112" s="760" customFormat="1" ht="12" hidden="1" customHeight="1" x14ac:dyDescent="0.15">
      <c r="A2283" s="774"/>
      <c r="B2283" s="3391"/>
      <c r="C2283" s="3681"/>
      <c r="D2283" s="3681"/>
      <c r="E2283" s="3681"/>
      <c r="F2283" s="3681"/>
      <c r="G2283" s="3681"/>
      <c r="H2283" s="3392"/>
      <c r="I2283" s="3683"/>
      <c r="J2283" s="3684"/>
      <c r="K2283" s="1974"/>
      <c r="L2283" s="774"/>
      <c r="M2283" s="767"/>
      <c r="DF2283" s="818"/>
      <c r="DG2283" s="772" t="str">
        <f t="shared" si="51"/>
        <v/>
      </c>
      <c r="DH2283" s="832">
        <v>2373</v>
      </c>
    </row>
    <row r="2284" spans="1:112" s="760" customFormat="1" ht="12" hidden="1" customHeight="1" x14ac:dyDescent="0.15">
      <c r="A2284" s="774"/>
      <c r="B2284" s="3391"/>
      <c r="C2284" s="3681"/>
      <c r="D2284" s="3681"/>
      <c r="E2284" s="3681"/>
      <c r="F2284" s="3681"/>
      <c r="G2284" s="3681"/>
      <c r="H2284" s="3392"/>
      <c r="I2284" s="3683"/>
      <c r="J2284" s="3684"/>
      <c r="K2284" s="1974"/>
      <c r="L2284" s="774"/>
      <c r="M2284" s="767"/>
      <c r="DF2284" s="818"/>
      <c r="DG2284" s="772" t="str">
        <f t="shared" si="51"/>
        <v/>
      </c>
      <c r="DH2284" s="832">
        <v>2374</v>
      </c>
    </row>
    <row r="2285" spans="1:112" s="760" customFormat="1" ht="12" hidden="1" customHeight="1" x14ac:dyDescent="0.15">
      <c r="A2285" s="774"/>
      <c r="B2285" s="3391"/>
      <c r="C2285" s="3681"/>
      <c r="D2285" s="3681"/>
      <c r="E2285" s="3681"/>
      <c r="F2285" s="3681"/>
      <c r="G2285" s="3681"/>
      <c r="H2285" s="3392"/>
      <c r="I2285" s="3683"/>
      <c r="J2285" s="3684"/>
      <c r="K2285" s="1974"/>
      <c r="L2285" s="774"/>
      <c r="M2285" s="767"/>
      <c r="DF2285" s="818"/>
      <c r="DG2285" s="772" t="str">
        <f t="shared" si="51"/>
        <v/>
      </c>
      <c r="DH2285" s="832">
        <v>2375</v>
      </c>
    </row>
    <row r="2286" spans="1:112" s="760" customFormat="1" ht="12" hidden="1" customHeight="1" x14ac:dyDescent="0.15">
      <c r="A2286" s="774"/>
      <c r="B2286" s="3391"/>
      <c r="C2286" s="3681"/>
      <c r="D2286" s="3681"/>
      <c r="E2286" s="3681"/>
      <c r="F2286" s="3681"/>
      <c r="G2286" s="3681"/>
      <c r="H2286" s="3392"/>
      <c r="I2286" s="3683"/>
      <c r="J2286" s="3684"/>
      <c r="K2286" s="1974"/>
      <c r="L2286" s="774"/>
      <c r="M2286" s="767"/>
      <c r="DF2286" s="818"/>
      <c r="DG2286" s="772" t="str">
        <f t="shared" si="51"/>
        <v/>
      </c>
      <c r="DH2286" s="832">
        <v>2376</v>
      </c>
    </row>
    <row r="2287" spans="1:112" s="760" customFormat="1" ht="12.75" hidden="1" customHeight="1" x14ac:dyDescent="0.15">
      <c r="A2287" s="774"/>
      <c r="B2287" s="3391"/>
      <c r="C2287" s="3681"/>
      <c r="D2287" s="3681"/>
      <c r="E2287" s="3681"/>
      <c r="F2287" s="3681"/>
      <c r="G2287" s="3681"/>
      <c r="H2287" s="3392"/>
      <c r="I2287" s="3683"/>
      <c r="J2287" s="3684"/>
      <c r="K2287" s="1974"/>
      <c r="L2287" s="774"/>
      <c r="M2287" s="767"/>
      <c r="DF2287" s="818"/>
      <c r="DG2287" s="772" t="str">
        <f t="shared" si="51"/>
        <v/>
      </c>
      <c r="DH2287" s="832">
        <v>2377</v>
      </c>
    </row>
    <row r="2288" spans="1:112" s="760" customFormat="1" ht="12" hidden="1" customHeight="1" x14ac:dyDescent="0.15">
      <c r="A2288" s="774"/>
      <c r="B2288" s="3391"/>
      <c r="C2288" s="3681"/>
      <c r="D2288" s="3681"/>
      <c r="E2288" s="3681"/>
      <c r="F2288" s="3681"/>
      <c r="G2288" s="3681"/>
      <c r="H2288" s="3392"/>
      <c r="I2288" s="3683"/>
      <c r="J2288" s="3684"/>
      <c r="K2288" s="1974"/>
      <c r="L2288" s="774"/>
      <c r="M2288" s="767"/>
      <c r="DF2288" s="818"/>
      <c r="DG2288" s="772" t="str">
        <f t="shared" si="51"/>
        <v/>
      </c>
      <c r="DH2288" s="832">
        <v>2378</v>
      </c>
    </row>
    <row r="2289" spans="1:112" s="760" customFormat="1" ht="12" hidden="1" customHeight="1" x14ac:dyDescent="0.15">
      <c r="A2289" s="774"/>
      <c r="B2289" s="3391"/>
      <c r="C2289" s="3681"/>
      <c r="D2289" s="3681"/>
      <c r="E2289" s="3681"/>
      <c r="F2289" s="3681"/>
      <c r="G2289" s="3681"/>
      <c r="H2289" s="3392"/>
      <c r="I2289" s="3683"/>
      <c r="J2289" s="3684"/>
      <c r="K2289" s="1974"/>
      <c r="L2289" s="774"/>
      <c r="M2289" s="767"/>
      <c r="DF2289" s="818"/>
      <c r="DG2289" s="772" t="str">
        <f t="shared" si="51"/>
        <v/>
      </c>
      <c r="DH2289" s="832">
        <v>2379</v>
      </c>
    </row>
    <row r="2290" spans="1:112" s="760" customFormat="1" ht="12" hidden="1" customHeight="1" x14ac:dyDescent="0.15">
      <c r="A2290" s="774"/>
      <c r="B2290" s="3391"/>
      <c r="C2290" s="3681"/>
      <c r="D2290" s="3681"/>
      <c r="E2290" s="3681"/>
      <c r="F2290" s="3681"/>
      <c r="G2290" s="3681"/>
      <c r="H2290" s="3392"/>
      <c r="I2290" s="3683"/>
      <c r="J2290" s="3684"/>
      <c r="K2290" s="1974"/>
      <c r="L2290" s="774"/>
      <c r="M2290" s="767"/>
      <c r="DF2290" s="818"/>
      <c r="DG2290" s="772" t="str">
        <f t="shared" si="51"/>
        <v/>
      </c>
      <c r="DH2290" s="832">
        <v>2380</v>
      </c>
    </row>
    <row r="2291" spans="1:112" s="760" customFormat="1" ht="12" hidden="1" customHeight="1" x14ac:dyDescent="0.15">
      <c r="A2291" s="774"/>
      <c r="B2291" s="3391"/>
      <c r="C2291" s="3681"/>
      <c r="D2291" s="3681"/>
      <c r="E2291" s="3681"/>
      <c r="F2291" s="3681"/>
      <c r="G2291" s="3681"/>
      <c r="H2291" s="3392"/>
      <c r="I2291" s="3683"/>
      <c r="J2291" s="3684"/>
      <c r="K2291" s="1974"/>
      <c r="L2291" s="774"/>
      <c r="M2291" s="767"/>
      <c r="DF2291" s="818"/>
      <c r="DG2291" s="772" t="str">
        <f t="shared" ref="DG2291:DG2354" si="52">IF(COUNTA(A2291:M2291)&gt;0,DH2291,"")</f>
        <v/>
      </c>
      <c r="DH2291" s="832">
        <v>2381</v>
      </c>
    </row>
    <row r="2292" spans="1:112" s="760" customFormat="1" ht="12" hidden="1" customHeight="1" x14ac:dyDescent="0.15">
      <c r="A2292" s="774"/>
      <c r="B2292" s="3391"/>
      <c r="C2292" s="3681"/>
      <c r="D2292" s="3681"/>
      <c r="E2292" s="3681"/>
      <c r="F2292" s="3681"/>
      <c r="G2292" s="3681"/>
      <c r="H2292" s="3392"/>
      <c r="I2292" s="3683"/>
      <c r="J2292" s="3684"/>
      <c r="K2292" s="1974"/>
      <c r="L2292" s="774"/>
      <c r="M2292" s="767"/>
      <c r="DF2292" s="818"/>
      <c r="DG2292" s="772" t="str">
        <f t="shared" si="52"/>
        <v/>
      </c>
      <c r="DH2292" s="832">
        <v>2382</v>
      </c>
    </row>
    <row r="2293" spans="1:112" s="760" customFormat="1" ht="12" hidden="1" customHeight="1" x14ac:dyDescent="0.15">
      <c r="A2293" s="774"/>
      <c r="B2293" s="3391"/>
      <c r="C2293" s="3681"/>
      <c r="D2293" s="3681"/>
      <c r="E2293" s="3681"/>
      <c r="F2293" s="3681"/>
      <c r="G2293" s="3681"/>
      <c r="H2293" s="3392"/>
      <c r="I2293" s="3683"/>
      <c r="J2293" s="3684"/>
      <c r="K2293" s="1974"/>
      <c r="L2293" s="774"/>
      <c r="M2293" s="767"/>
      <c r="DF2293" s="818"/>
      <c r="DG2293" s="772" t="str">
        <f t="shared" si="52"/>
        <v/>
      </c>
      <c r="DH2293" s="832">
        <v>2383</v>
      </c>
    </row>
    <row r="2294" spans="1:112" s="760" customFormat="1" ht="12" hidden="1" customHeight="1" x14ac:dyDescent="0.15">
      <c r="A2294" s="774"/>
      <c r="B2294" s="3391"/>
      <c r="C2294" s="3681"/>
      <c r="D2294" s="3681"/>
      <c r="E2294" s="3681"/>
      <c r="F2294" s="3681"/>
      <c r="G2294" s="3681"/>
      <c r="H2294" s="3392"/>
      <c r="I2294" s="3683"/>
      <c r="J2294" s="3684"/>
      <c r="K2294" s="1974"/>
      <c r="L2294" s="774"/>
      <c r="M2294" s="767"/>
      <c r="DF2294" s="818"/>
      <c r="DG2294" s="772" t="str">
        <f t="shared" si="52"/>
        <v/>
      </c>
      <c r="DH2294" s="832">
        <v>2384</v>
      </c>
    </row>
    <row r="2295" spans="1:112" s="760" customFormat="1" ht="12" hidden="1" customHeight="1" x14ac:dyDescent="0.15">
      <c r="A2295" s="774"/>
      <c r="B2295" s="3391"/>
      <c r="C2295" s="3681"/>
      <c r="D2295" s="3681"/>
      <c r="E2295" s="3681"/>
      <c r="F2295" s="3681"/>
      <c r="G2295" s="3681"/>
      <c r="H2295" s="3392"/>
      <c r="I2295" s="3683"/>
      <c r="J2295" s="3684"/>
      <c r="K2295" s="1974"/>
      <c r="L2295" s="774"/>
      <c r="M2295" s="767"/>
      <c r="DF2295" s="818"/>
      <c r="DG2295" s="772" t="str">
        <f t="shared" si="52"/>
        <v/>
      </c>
      <c r="DH2295" s="832">
        <v>2385</v>
      </c>
    </row>
    <row r="2296" spans="1:112" s="760" customFormat="1" ht="12" hidden="1" customHeight="1" x14ac:dyDescent="0.15">
      <c r="A2296" s="774"/>
      <c r="B2296" s="3391"/>
      <c r="C2296" s="3681"/>
      <c r="D2296" s="3681"/>
      <c r="E2296" s="3681"/>
      <c r="F2296" s="3681"/>
      <c r="G2296" s="3681"/>
      <c r="H2296" s="3392"/>
      <c r="I2296" s="3683"/>
      <c r="J2296" s="3684"/>
      <c r="K2296" s="1974"/>
      <c r="L2296" s="774"/>
      <c r="M2296" s="767"/>
      <c r="DF2296" s="818"/>
      <c r="DG2296" s="772" t="str">
        <f t="shared" si="52"/>
        <v/>
      </c>
      <c r="DH2296" s="832">
        <v>2386</v>
      </c>
    </row>
    <row r="2297" spans="1:112" s="760" customFormat="1" ht="12" hidden="1" customHeight="1" x14ac:dyDescent="0.15">
      <c r="A2297" s="774"/>
      <c r="B2297" s="3391"/>
      <c r="C2297" s="3681"/>
      <c r="D2297" s="3681"/>
      <c r="E2297" s="3681"/>
      <c r="F2297" s="3681"/>
      <c r="G2297" s="3681"/>
      <c r="H2297" s="3392"/>
      <c r="I2297" s="3683"/>
      <c r="J2297" s="3684"/>
      <c r="K2297" s="1974"/>
      <c r="L2297" s="774"/>
      <c r="M2297" s="767"/>
      <c r="DF2297" s="818"/>
      <c r="DG2297" s="772" t="str">
        <f t="shared" si="52"/>
        <v/>
      </c>
      <c r="DH2297" s="832">
        <v>2387</v>
      </c>
    </row>
    <row r="2298" spans="1:112" s="760" customFormat="1" ht="12" hidden="1" customHeight="1" x14ac:dyDescent="0.15">
      <c r="A2298" s="774"/>
      <c r="B2298" s="3391"/>
      <c r="C2298" s="3681"/>
      <c r="D2298" s="3681"/>
      <c r="E2298" s="3681"/>
      <c r="F2298" s="3681"/>
      <c r="G2298" s="3681"/>
      <c r="H2298" s="3392"/>
      <c r="I2298" s="3683"/>
      <c r="J2298" s="3684"/>
      <c r="K2298" s="1974"/>
      <c r="L2298" s="774"/>
      <c r="M2298" s="767"/>
      <c r="DF2298" s="818"/>
      <c r="DG2298" s="772" t="str">
        <f t="shared" si="52"/>
        <v/>
      </c>
      <c r="DH2298" s="832">
        <v>2388</v>
      </c>
    </row>
    <row r="2299" spans="1:112" s="760" customFormat="1" ht="12" hidden="1" customHeight="1" x14ac:dyDescent="0.15">
      <c r="A2299" s="774"/>
      <c r="B2299" s="3391"/>
      <c r="C2299" s="3681"/>
      <c r="D2299" s="3681"/>
      <c r="E2299" s="3681"/>
      <c r="F2299" s="3681"/>
      <c r="G2299" s="3681"/>
      <c r="H2299" s="3392"/>
      <c r="I2299" s="3683"/>
      <c r="J2299" s="3684"/>
      <c r="K2299" s="1974"/>
      <c r="L2299" s="774"/>
      <c r="M2299" s="767"/>
      <c r="DF2299" s="818"/>
      <c r="DG2299" s="772" t="str">
        <f t="shared" si="52"/>
        <v/>
      </c>
      <c r="DH2299" s="832">
        <v>2389</v>
      </c>
    </row>
    <row r="2300" spans="1:112" s="760" customFormat="1" ht="12" hidden="1" customHeight="1" x14ac:dyDescent="0.15">
      <c r="A2300" s="774"/>
      <c r="B2300" s="3391"/>
      <c r="C2300" s="3681"/>
      <c r="D2300" s="3681"/>
      <c r="E2300" s="3681"/>
      <c r="F2300" s="3681"/>
      <c r="G2300" s="3681"/>
      <c r="H2300" s="3392"/>
      <c r="I2300" s="3683"/>
      <c r="J2300" s="3684"/>
      <c r="K2300" s="1974"/>
      <c r="L2300" s="774"/>
      <c r="M2300" s="767"/>
      <c r="DF2300" s="818"/>
      <c r="DG2300" s="772" t="str">
        <f t="shared" si="52"/>
        <v/>
      </c>
      <c r="DH2300" s="832">
        <v>2390</v>
      </c>
    </row>
    <row r="2301" spans="1:112" s="760" customFormat="1" ht="12" hidden="1" customHeight="1" x14ac:dyDescent="0.15">
      <c r="A2301" s="774"/>
      <c r="B2301" s="3391"/>
      <c r="C2301" s="3681"/>
      <c r="D2301" s="3681"/>
      <c r="E2301" s="3681"/>
      <c r="F2301" s="3681"/>
      <c r="G2301" s="3681"/>
      <c r="H2301" s="3392"/>
      <c r="I2301" s="3683"/>
      <c r="J2301" s="3684"/>
      <c r="K2301" s="1974"/>
      <c r="L2301" s="774"/>
      <c r="M2301" s="767"/>
      <c r="DF2301" s="818"/>
      <c r="DG2301" s="772" t="str">
        <f t="shared" si="52"/>
        <v/>
      </c>
      <c r="DH2301" s="832">
        <v>2391</v>
      </c>
    </row>
    <row r="2302" spans="1:112" s="760" customFormat="1" ht="12" hidden="1" customHeight="1" x14ac:dyDescent="0.15">
      <c r="A2302" s="774"/>
      <c r="B2302" s="3391"/>
      <c r="C2302" s="3681"/>
      <c r="D2302" s="3681"/>
      <c r="E2302" s="3681"/>
      <c r="F2302" s="3681"/>
      <c r="G2302" s="3681"/>
      <c r="H2302" s="3392"/>
      <c r="I2302" s="3683"/>
      <c r="J2302" s="3684"/>
      <c r="K2302" s="1974"/>
      <c r="L2302" s="774"/>
      <c r="M2302" s="767"/>
      <c r="DF2302" s="818"/>
      <c r="DG2302" s="772" t="str">
        <f t="shared" si="52"/>
        <v/>
      </c>
      <c r="DH2302" s="832">
        <v>2392</v>
      </c>
    </row>
    <row r="2303" spans="1:112" s="760" customFormat="1" ht="12" hidden="1" customHeight="1" x14ac:dyDescent="0.15">
      <c r="A2303" s="774"/>
      <c r="B2303" s="3391"/>
      <c r="C2303" s="3681"/>
      <c r="D2303" s="3681"/>
      <c r="E2303" s="3681"/>
      <c r="F2303" s="3681"/>
      <c r="G2303" s="3681"/>
      <c r="H2303" s="3392"/>
      <c r="I2303" s="3683"/>
      <c r="J2303" s="3684"/>
      <c r="K2303" s="1974"/>
      <c r="L2303" s="774"/>
      <c r="M2303" s="767"/>
      <c r="DF2303" s="818"/>
      <c r="DG2303" s="772" t="str">
        <f t="shared" si="52"/>
        <v/>
      </c>
      <c r="DH2303" s="832">
        <v>2393</v>
      </c>
    </row>
    <row r="2304" spans="1:112" s="760" customFormat="1" ht="12" hidden="1" customHeight="1" x14ac:dyDescent="0.15">
      <c r="A2304" s="774"/>
      <c r="B2304" s="3391"/>
      <c r="C2304" s="3681"/>
      <c r="D2304" s="3681"/>
      <c r="E2304" s="3681"/>
      <c r="F2304" s="3681"/>
      <c r="G2304" s="3681"/>
      <c r="H2304" s="3392"/>
      <c r="I2304" s="3683"/>
      <c r="J2304" s="3684"/>
      <c r="K2304" s="1974"/>
      <c r="L2304" s="774"/>
      <c r="M2304" s="767"/>
      <c r="DF2304" s="818"/>
      <c r="DG2304" s="772" t="str">
        <f t="shared" si="52"/>
        <v/>
      </c>
      <c r="DH2304" s="832">
        <v>2394</v>
      </c>
    </row>
    <row r="2305" spans="1:112" s="760" customFormat="1" ht="12.75" hidden="1" customHeight="1" x14ac:dyDescent="0.15">
      <c r="A2305" s="774"/>
      <c r="B2305" s="3391"/>
      <c r="C2305" s="3681"/>
      <c r="D2305" s="3681"/>
      <c r="E2305" s="3681"/>
      <c r="F2305" s="3681"/>
      <c r="G2305" s="3681"/>
      <c r="H2305" s="3392"/>
      <c r="I2305" s="3683"/>
      <c r="J2305" s="3684"/>
      <c r="K2305" s="1974"/>
      <c r="L2305" s="774"/>
      <c r="M2305" s="767"/>
      <c r="DF2305" s="818"/>
      <c r="DG2305" s="772" t="str">
        <f t="shared" si="52"/>
        <v/>
      </c>
      <c r="DH2305" s="832">
        <v>2395</v>
      </c>
    </row>
    <row r="2306" spans="1:112" s="760" customFormat="1" ht="12" hidden="1" customHeight="1" x14ac:dyDescent="0.15">
      <c r="A2306" s="774"/>
      <c r="B2306" s="3391"/>
      <c r="C2306" s="3681"/>
      <c r="D2306" s="3681"/>
      <c r="E2306" s="3681"/>
      <c r="F2306" s="3681"/>
      <c r="G2306" s="3681"/>
      <c r="H2306" s="3392"/>
      <c r="I2306" s="3683"/>
      <c r="J2306" s="3684"/>
      <c r="K2306" s="1974"/>
      <c r="L2306" s="774"/>
      <c r="M2306" s="767"/>
      <c r="DF2306" s="818"/>
      <c r="DG2306" s="772" t="str">
        <f t="shared" si="52"/>
        <v/>
      </c>
      <c r="DH2306" s="832">
        <v>2396</v>
      </c>
    </row>
    <row r="2307" spans="1:112" s="760" customFormat="1" ht="12" hidden="1" customHeight="1" x14ac:dyDescent="0.15">
      <c r="A2307" s="774"/>
      <c r="B2307" s="3391"/>
      <c r="C2307" s="3681"/>
      <c r="D2307" s="3681"/>
      <c r="E2307" s="3681"/>
      <c r="F2307" s="3681"/>
      <c r="G2307" s="3681"/>
      <c r="H2307" s="3392"/>
      <c r="I2307" s="3683"/>
      <c r="J2307" s="3684"/>
      <c r="K2307" s="1974"/>
      <c r="L2307" s="774"/>
      <c r="M2307" s="767"/>
      <c r="DF2307" s="818"/>
      <c r="DG2307" s="772" t="str">
        <f t="shared" si="52"/>
        <v/>
      </c>
      <c r="DH2307" s="832">
        <v>2397</v>
      </c>
    </row>
    <row r="2308" spans="1:112" s="760" customFormat="1" ht="12" hidden="1" customHeight="1" x14ac:dyDescent="0.15">
      <c r="A2308" s="774"/>
      <c r="B2308" s="3391"/>
      <c r="C2308" s="3681"/>
      <c r="D2308" s="3681"/>
      <c r="E2308" s="3681"/>
      <c r="F2308" s="3681"/>
      <c r="G2308" s="3681"/>
      <c r="H2308" s="3392"/>
      <c r="I2308" s="3683"/>
      <c r="J2308" s="3684"/>
      <c r="K2308" s="1974"/>
      <c r="L2308" s="774"/>
      <c r="M2308" s="767"/>
      <c r="DF2308" s="818"/>
      <c r="DG2308" s="772" t="str">
        <f t="shared" si="52"/>
        <v/>
      </c>
      <c r="DH2308" s="832">
        <v>2398</v>
      </c>
    </row>
    <row r="2309" spans="1:112" s="760" customFormat="1" ht="12" hidden="1" customHeight="1" x14ac:dyDescent="0.15">
      <c r="A2309" s="774"/>
      <c r="B2309" s="3391"/>
      <c r="C2309" s="3681"/>
      <c r="D2309" s="3681"/>
      <c r="E2309" s="3681"/>
      <c r="F2309" s="3681"/>
      <c r="G2309" s="3681"/>
      <c r="H2309" s="3392"/>
      <c r="I2309" s="3683"/>
      <c r="J2309" s="3684"/>
      <c r="K2309" s="1974"/>
      <c r="L2309" s="774"/>
      <c r="M2309" s="767"/>
      <c r="DF2309" s="818"/>
      <c r="DG2309" s="772" t="str">
        <f t="shared" si="52"/>
        <v/>
      </c>
      <c r="DH2309" s="832">
        <v>2399</v>
      </c>
    </row>
    <row r="2310" spans="1:112" s="760" customFormat="1" ht="12" hidden="1" customHeight="1" x14ac:dyDescent="0.15">
      <c r="A2310" s="774"/>
      <c r="B2310" s="3391"/>
      <c r="C2310" s="3681"/>
      <c r="D2310" s="3681"/>
      <c r="E2310" s="3681"/>
      <c r="F2310" s="3681"/>
      <c r="G2310" s="3681"/>
      <c r="H2310" s="3392"/>
      <c r="I2310" s="3683"/>
      <c r="J2310" s="3684"/>
      <c r="K2310" s="1974"/>
      <c r="L2310" s="774"/>
      <c r="M2310" s="767"/>
      <c r="DF2310" s="818"/>
      <c r="DG2310" s="772" t="str">
        <f t="shared" si="52"/>
        <v/>
      </c>
      <c r="DH2310" s="832">
        <v>2400</v>
      </c>
    </row>
    <row r="2311" spans="1:112" s="760" customFormat="1" ht="12" hidden="1" customHeight="1" x14ac:dyDescent="0.15">
      <c r="A2311" s="774"/>
      <c r="B2311" s="3391"/>
      <c r="C2311" s="3681"/>
      <c r="D2311" s="3681"/>
      <c r="E2311" s="3681"/>
      <c r="F2311" s="3681"/>
      <c r="G2311" s="3681"/>
      <c r="H2311" s="3392"/>
      <c r="I2311" s="3683"/>
      <c r="J2311" s="3684"/>
      <c r="K2311" s="1974"/>
      <c r="L2311" s="774"/>
      <c r="M2311" s="767"/>
      <c r="DF2311" s="818"/>
      <c r="DG2311" s="772" t="str">
        <f t="shared" si="52"/>
        <v/>
      </c>
      <c r="DH2311" s="832">
        <v>2401</v>
      </c>
    </row>
    <row r="2312" spans="1:112" s="760" customFormat="1" ht="12" hidden="1" customHeight="1" x14ac:dyDescent="0.15">
      <c r="A2312" s="774"/>
      <c r="B2312" s="3391"/>
      <c r="C2312" s="3681"/>
      <c r="D2312" s="3681"/>
      <c r="E2312" s="3681"/>
      <c r="F2312" s="3681"/>
      <c r="G2312" s="3681"/>
      <c r="H2312" s="3392"/>
      <c r="I2312" s="3683"/>
      <c r="J2312" s="3684"/>
      <c r="K2312" s="1974"/>
      <c r="L2312" s="774"/>
      <c r="M2312" s="767"/>
      <c r="DF2312" s="818"/>
      <c r="DG2312" s="772" t="str">
        <f t="shared" si="52"/>
        <v/>
      </c>
      <c r="DH2312" s="832">
        <v>2402</v>
      </c>
    </row>
    <row r="2313" spans="1:112" s="760" customFormat="1" ht="12" hidden="1" customHeight="1" x14ac:dyDescent="0.15">
      <c r="A2313" s="774"/>
      <c r="B2313" s="3391"/>
      <c r="C2313" s="3681"/>
      <c r="D2313" s="3681"/>
      <c r="E2313" s="3681"/>
      <c r="F2313" s="3681"/>
      <c r="G2313" s="3681"/>
      <c r="H2313" s="3392"/>
      <c r="I2313" s="3683"/>
      <c r="J2313" s="3684"/>
      <c r="K2313" s="1974"/>
      <c r="L2313" s="774"/>
      <c r="M2313" s="767"/>
      <c r="DF2313" s="818"/>
      <c r="DG2313" s="772" t="str">
        <f t="shared" si="52"/>
        <v/>
      </c>
      <c r="DH2313" s="832">
        <v>2403</v>
      </c>
    </row>
    <row r="2314" spans="1:112" s="760" customFormat="1" ht="12" hidden="1" customHeight="1" x14ac:dyDescent="0.15">
      <c r="A2314" s="774"/>
      <c r="B2314" s="3391"/>
      <c r="C2314" s="3681"/>
      <c r="D2314" s="3681"/>
      <c r="E2314" s="3681"/>
      <c r="F2314" s="3681"/>
      <c r="G2314" s="3681"/>
      <c r="H2314" s="3392"/>
      <c r="I2314" s="3683"/>
      <c r="J2314" s="3684"/>
      <c r="K2314" s="1974"/>
      <c r="L2314" s="774"/>
      <c r="M2314" s="767"/>
      <c r="DF2314" s="818"/>
      <c r="DG2314" s="772" t="str">
        <f t="shared" si="52"/>
        <v/>
      </c>
      <c r="DH2314" s="832">
        <v>2404</v>
      </c>
    </row>
    <row r="2315" spans="1:112" s="760" customFormat="1" ht="12.75" hidden="1" customHeight="1" x14ac:dyDescent="0.15">
      <c r="A2315" s="774"/>
      <c r="B2315" s="3391"/>
      <c r="C2315" s="3681"/>
      <c r="D2315" s="3681"/>
      <c r="E2315" s="3681"/>
      <c r="F2315" s="3681"/>
      <c r="G2315" s="3681"/>
      <c r="H2315" s="3392"/>
      <c r="I2315" s="3683"/>
      <c r="J2315" s="3684"/>
      <c r="K2315" s="1974"/>
      <c r="L2315" s="774"/>
      <c r="M2315" s="767"/>
      <c r="DF2315" s="818"/>
      <c r="DG2315" s="772" t="str">
        <f t="shared" si="52"/>
        <v/>
      </c>
      <c r="DH2315" s="832">
        <v>2405</v>
      </c>
    </row>
    <row r="2316" spans="1:112" s="760" customFormat="1" ht="12" hidden="1" customHeight="1" x14ac:dyDescent="0.15">
      <c r="A2316" s="774"/>
      <c r="B2316" s="3391"/>
      <c r="C2316" s="3681"/>
      <c r="D2316" s="3681"/>
      <c r="E2316" s="3681"/>
      <c r="F2316" s="3681"/>
      <c r="G2316" s="3681"/>
      <c r="H2316" s="3392"/>
      <c r="I2316" s="3683"/>
      <c r="J2316" s="3684"/>
      <c r="K2316" s="1974"/>
      <c r="L2316" s="774"/>
      <c r="M2316" s="767"/>
      <c r="DF2316" s="818"/>
      <c r="DG2316" s="772" t="str">
        <f t="shared" si="52"/>
        <v/>
      </c>
      <c r="DH2316" s="832">
        <v>2406</v>
      </c>
    </row>
    <row r="2317" spans="1:112" s="760" customFormat="1" ht="12" hidden="1" customHeight="1" x14ac:dyDescent="0.15">
      <c r="A2317" s="774"/>
      <c r="B2317" s="3391"/>
      <c r="C2317" s="3681"/>
      <c r="D2317" s="3681"/>
      <c r="E2317" s="3681"/>
      <c r="F2317" s="3681"/>
      <c r="G2317" s="3681"/>
      <c r="H2317" s="3392"/>
      <c r="I2317" s="3683"/>
      <c r="J2317" s="3684"/>
      <c r="K2317" s="1974"/>
      <c r="L2317" s="774"/>
      <c r="M2317" s="767"/>
      <c r="DF2317" s="818"/>
      <c r="DG2317" s="772" t="str">
        <f t="shared" si="52"/>
        <v/>
      </c>
      <c r="DH2317" s="832">
        <v>2407</v>
      </c>
    </row>
    <row r="2318" spans="1:112" s="760" customFormat="1" ht="12" hidden="1" customHeight="1" x14ac:dyDescent="0.15">
      <c r="A2318" s="774"/>
      <c r="B2318" s="3391"/>
      <c r="C2318" s="3681"/>
      <c r="D2318" s="3681"/>
      <c r="E2318" s="3681"/>
      <c r="F2318" s="3681"/>
      <c r="G2318" s="3681"/>
      <c r="H2318" s="3392"/>
      <c r="I2318" s="3683"/>
      <c r="J2318" s="3684"/>
      <c r="K2318" s="1974"/>
      <c r="L2318" s="774"/>
      <c r="M2318" s="767"/>
      <c r="DF2318" s="818"/>
      <c r="DG2318" s="772" t="str">
        <f t="shared" si="52"/>
        <v/>
      </c>
      <c r="DH2318" s="832">
        <v>2408</v>
      </c>
    </row>
    <row r="2319" spans="1:112" s="760" customFormat="1" ht="12" hidden="1" customHeight="1" x14ac:dyDescent="0.15">
      <c r="A2319" s="774"/>
      <c r="B2319" s="3391"/>
      <c r="C2319" s="3681"/>
      <c r="D2319" s="3681"/>
      <c r="E2319" s="3681"/>
      <c r="F2319" s="3681"/>
      <c r="G2319" s="3681"/>
      <c r="H2319" s="3392"/>
      <c r="I2319" s="3683"/>
      <c r="J2319" s="3684"/>
      <c r="K2319" s="1974"/>
      <c r="L2319" s="774"/>
      <c r="M2319" s="767"/>
      <c r="DF2319" s="818"/>
      <c r="DG2319" s="772" t="str">
        <f t="shared" si="52"/>
        <v/>
      </c>
      <c r="DH2319" s="832">
        <v>2409</v>
      </c>
    </row>
    <row r="2320" spans="1:112" s="760" customFormat="1" ht="12" hidden="1" customHeight="1" x14ac:dyDescent="0.15">
      <c r="A2320" s="774"/>
      <c r="B2320" s="3391"/>
      <c r="C2320" s="3681"/>
      <c r="D2320" s="3681"/>
      <c r="E2320" s="3681"/>
      <c r="F2320" s="3681"/>
      <c r="G2320" s="3681"/>
      <c r="H2320" s="3392"/>
      <c r="I2320" s="3683"/>
      <c r="J2320" s="3684"/>
      <c r="K2320" s="1974"/>
      <c r="L2320" s="774"/>
      <c r="M2320" s="767"/>
      <c r="DF2320" s="818"/>
      <c r="DG2320" s="772" t="str">
        <f t="shared" si="52"/>
        <v/>
      </c>
      <c r="DH2320" s="832">
        <v>2410</v>
      </c>
    </row>
    <row r="2321" spans="1:112" s="760" customFormat="1" ht="12" hidden="1" customHeight="1" x14ac:dyDescent="0.15">
      <c r="A2321" s="774"/>
      <c r="B2321" s="3391"/>
      <c r="C2321" s="3681"/>
      <c r="D2321" s="3681"/>
      <c r="E2321" s="3681"/>
      <c r="F2321" s="3681"/>
      <c r="G2321" s="3681"/>
      <c r="H2321" s="3392"/>
      <c r="I2321" s="3683"/>
      <c r="J2321" s="3684"/>
      <c r="K2321" s="1974"/>
      <c r="L2321" s="774"/>
      <c r="M2321" s="767"/>
      <c r="DF2321" s="818"/>
      <c r="DG2321" s="772" t="str">
        <f t="shared" si="52"/>
        <v/>
      </c>
      <c r="DH2321" s="832">
        <v>2411</v>
      </c>
    </row>
    <row r="2322" spans="1:112" s="760" customFormat="1" ht="12" hidden="1" customHeight="1" x14ac:dyDescent="0.15">
      <c r="A2322" s="774"/>
      <c r="B2322" s="3391"/>
      <c r="C2322" s="3681"/>
      <c r="D2322" s="3681"/>
      <c r="E2322" s="3681"/>
      <c r="F2322" s="3681"/>
      <c r="G2322" s="3681"/>
      <c r="H2322" s="3392"/>
      <c r="I2322" s="3683"/>
      <c r="J2322" s="3684"/>
      <c r="K2322" s="1974"/>
      <c r="L2322" s="774"/>
      <c r="M2322" s="767"/>
      <c r="DF2322" s="818"/>
      <c r="DG2322" s="772" t="str">
        <f t="shared" si="52"/>
        <v/>
      </c>
      <c r="DH2322" s="832">
        <v>2412</v>
      </c>
    </row>
    <row r="2323" spans="1:112" s="760" customFormat="1" ht="12" hidden="1" customHeight="1" x14ac:dyDescent="0.15">
      <c r="A2323" s="774"/>
      <c r="B2323" s="3391"/>
      <c r="C2323" s="3681"/>
      <c r="D2323" s="3681"/>
      <c r="E2323" s="3681"/>
      <c r="F2323" s="3681"/>
      <c r="G2323" s="3681"/>
      <c r="H2323" s="3392"/>
      <c r="I2323" s="3683"/>
      <c r="J2323" s="3684"/>
      <c r="K2323" s="1974"/>
      <c r="L2323" s="774"/>
      <c r="M2323" s="767"/>
      <c r="DF2323" s="818"/>
      <c r="DG2323" s="772" t="str">
        <f t="shared" si="52"/>
        <v/>
      </c>
      <c r="DH2323" s="832">
        <v>2413</v>
      </c>
    </row>
    <row r="2324" spans="1:112" s="760" customFormat="1" ht="12" hidden="1" customHeight="1" x14ac:dyDescent="0.15">
      <c r="A2324" s="774"/>
      <c r="B2324" s="3391"/>
      <c r="C2324" s="3681"/>
      <c r="D2324" s="3681"/>
      <c r="E2324" s="3681"/>
      <c r="F2324" s="3681"/>
      <c r="G2324" s="3681"/>
      <c r="H2324" s="3392"/>
      <c r="I2324" s="3683"/>
      <c r="J2324" s="3684"/>
      <c r="K2324" s="1974"/>
      <c r="L2324" s="774"/>
      <c r="M2324" s="767"/>
      <c r="DF2324" s="818"/>
      <c r="DG2324" s="772" t="str">
        <f t="shared" si="52"/>
        <v/>
      </c>
      <c r="DH2324" s="832">
        <v>2414</v>
      </c>
    </row>
    <row r="2325" spans="1:112" s="760" customFormat="1" ht="12.75" hidden="1" customHeight="1" x14ac:dyDescent="0.15">
      <c r="A2325" s="774"/>
      <c r="B2325" s="3391"/>
      <c r="C2325" s="3681"/>
      <c r="D2325" s="3681"/>
      <c r="E2325" s="3681"/>
      <c r="F2325" s="3681"/>
      <c r="G2325" s="3681"/>
      <c r="H2325" s="3392"/>
      <c r="I2325" s="3683"/>
      <c r="J2325" s="3684"/>
      <c r="K2325" s="1974"/>
      <c r="L2325" s="774"/>
      <c r="M2325" s="767"/>
      <c r="DF2325" s="818"/>
      <c r="DG2325" s="772" t="str">
        <f t="shared" si="52"/>
        <v/>
      </c>
      <c r="DH2325" s="832">
        <v>2415</v>
      </c>
    </row>
    <row r="2326" spans="1:112" s="760" customFormat="1" ht="12" hidden="1" customHeight="1" x14ac:dyDescent="0.15">
      <c r="A2326" s="774"/>
      <c r="B2326" s="3391"/>
      <c r="C2326" s="3681"/>
      <c r="D2326" s="3681"/>
      <c r="E2326" s="3681"/>
      <c r="F2326" s="3681"/>
      <c r="G2326" s="3681"/>
      <c r="H2326" s="3392"/>
      <c r="I2326" s="3683"/>
      <c r="J2326" s="3684"/>
      <c r="K2326" s="1974"/>
      <c r="L2326" s="774"/>
      <c r="M2326" s="767"/>
      <c r="DF2326" s="818"/>
      <c r="DG2326" s="772" t="str">
        <f t="shared" si="52"/>
        <v/>
      </c>
      <c r="DH2326" s="832">
        <v>2416</v>
      </c>
    </row>
    <row r="2327" spans="1:112" s="760" customFormat="1" ht="12" hidden="1" customHeight="1" x14ac:dyDescent="0.15">
      <c r="A2327" s="774"/>
      <c r="B2327" s="3391"/>
      <c r="C2327" s="3681"/>
      <c r="D2327" s="3681"/>
      <c r="E2327" s="3681"/>
      <c r="F2327" s="3681"/>
      <c r="G2327" s="3681"/>
      <c r="H2327" s="3392"/>
      <c r="I2327" s="3683"/>
      <c r="J2327" s="3684"/>
      <c r="K2327" s="1974"/>
      <c r="L2327" s="774"/>
      <c r="M2327" s="767"/>
      <c r="DF2327" s="818"/>
      <c r="DG2327" s="772" t="str">
        <f t="shared" si="52"/>
        <v/>
      </c>
      <c r="DH2327" s="832">
        <v>2417</v>
      </c>
    </row>
    <row r="2328" spans="1:112" s="760" customFormat="1" ht="12" hidden="1" customHeight="1" x14ac:dyDescent="0.15">
      <c r="A2328" s="774"/>
      <c r="B2328" s="3391"/>
      <c r="C2328" s="3681"/>
      <c r="D2328" s="3681"/>
      <c r="E2328" s="3681"/>
      <c r="F2328" s="3681"/>
      <c r="G2328" s="3681"/>
      <c r="H2328" s="3392"/>
      <c r="I2328" s="3683"/>
      <c r="J2328" s="3684"/>
      <c r="K2328" s="1974"/>
      <c r="L2328" s="774"/>
      <c r="M2328" s="767"/>
      <c r="DF2328" s="818"/>
      <c r="DG2328" s="772" t="str">
        <f t="shared" si="52"/>
        <v/>
      </c>
      <c r="DH2328" s="832">
        <v>2418</v>
      </c>
    </row>
    <row r="2329" spans="1:112" s="760" customFormat="1" ht="12" hidden="1" customHeight="1" x14ac:dyDescent="0.15">
      <c r="A2329" s="774"/>
      <c r="B2329" s="3391"/>
      <c r="C2329" s="3681"/>
      <c r="D2329" s="3681"/>
      <c r="E2329" s="3681"/>
      <c r="F2329" s="3681"/>
      <c r="G2329" s="3681"/>
      <c r="H2329" s="3392"/>
      <c r="I2329" s="3683"/>
      <c r="J2329" s="3684"/>
      <c r="K2329" s="1974"/>
      <c r="L2329" s="774"/>
      <c r="M2329" s="767"/>
      <c r="DF2329" s="818"/>
      <c r="DG2329" s="772" t="str">
        <f t="shared" si="52"/>
        <v/>
      </c>
      <c r="DH2329" s="832">
        <v>2419</v>
      </c>
    </row>
    <row r="2330" spans="1:112" s="760" customFormat="1" ht="12" hidden="1" customHeight="1" x14ac:dyDescent="0.15">
      <c r="A2330" s="774"/>
      <c r="B2330" s="3391"/>
      <c r="C2330" s="3681"/>
      <c r="D2330" s="3681"/>
      <c r="E2330" s="3681"/>
      <c r="F2330" s="3681"/>
      <c r="G2330" s="3681"/>
      <c r="H2330" s="3392"/>
      <c r="I2330" s="3683"/>
      <c r="J2330" s="3684"/>
      <c r="K2330" s="1974"/>
      <c r="L2330" s="774"/>
      <c r="M2330" s="767"/>
      <c r="DF2330" s="818"/>
      <c r="DG2330" s="772" t="str">
        <f t="shared" si="52"/>
        <v/>
      </c>
      <c r="DH2330" s="832">
        <v>2420</v>
      </c>
    </row>
    <row r="2331" spans="1:112" s="760" customFormat="1" ht="12" hidden="1" customHeight="1" x14ac:dyDescent="0.15">
      <c r="A2331" s="774"/>
      <c r="B2331" s="3391"/>
      <c r="C2331" s="3681"/>
      <c r="D2331" s="3681"/>
      <c r="E2331" s="3681"/>
      <c r="F2331" s="3681"/>
      <c r="G2331" s="3681"/>
      <c r="H2331" s="3392"/>
      <c r="I2331" s="3683"/>
      <c r="J2331" s="3684"/>
      <c r="K2331" s="1974"/>
      <c r="L2331" s="774"/>
      <c r="M2331" s="767"/>
      <c r="DF2331" s="818"/>
      <c r="DG2331" s="772" t="str">
        <f t="shared" si="52"/>
        <v/>
      </c>
      <c r="DH2331" s="832">
        <v>2421</v>
      </c>
    </row>
    <row r="2332" spans="1:112" s="760" customFormat="1" ht="12" hidden="1" customHeight="1" x14ac:dyDescent="0.15">
      <c r="A2332" s="774"/>
      <c r="B2332" s="3391"/>
      <c r="C2332" s="3681"/>
      <c r="D2332" s="3681"/>
      <c r="E2332" s="3681"/>
      <c r="F2332" s="3681"/>
      <c r="G2332" s="3681"/>
      <c r="H2332" s="3392"/>
      <c r="I2332" s="3683"/>
      <c r="J2332" s="3684"/>
      <c r="K2332" s="1974"/>
      <c r="L2332" s="774"/>
      <c r="M2332" s="767"/>
      <c r="DF2332" s="818"/>
      <c r="DG2332" s="772" t="str">
        <f t="shared" si="52"/>
        <v/>
      </c>
      <c r="DH2332" s="832">
        <v>2422</v>
      </c>
    </row>
    <row r="2333" spans="1:112" s="760" customFormat="1" ht="12" hidden="1" customHeight="1" x14ac:dyDescent="0.15">
      <c r="A2333" s="774"/>
      <c r="B2333" s="3391"/>
      <c r="C2333" s="3681"/>
      <c r="D2333" s="3681"/>
      <c r="E2333" s="3681"/>
      <c r="F2333" s="3681"/>
      <c r="G2333" s="3681"/>
      <c r="H2333" s="3392"/>
      <c r="I2333" s="3683"/>
      <c r="J2333" s="3684"/>
      <c r="K2333" s="1974"/>
      <c r="L2333" s="774"/>
      <c r="M2333" s="767"/>
      <c r="DF2333" s="818"/>
      <c r="DG2333" s="772" t="str">
        <f t="shared" si="52"/>
        <v/>
      </c>
      <c r="DH2333" s="832">
        <v>2423</v>
      </c>
    </row>
    <row r="2334" spans="1:112" s="760" customFormat="1" ht="12" hidden="1" customHeight="1" x14ac:dyDescent="0.15">
      <c r="A2334" s="774"/>
      <c r="B2334" s="3391"/>
      <c r="C2334" s="3681"/>
      <c r="D2334" s="3681"/>
      <c r="E2334" s="3681"/>
      <c r="F2334" s="3681"/>
      <c r="G2334" s="3681"/>
      <c r="H2334" s="3392"/>
      <c r="I2334" s="3683"/>
      <c r="J2334" s="3684"/>
      <c r="K2334" s="1974"/>
      <c r="L2334" s="774"/>
      <c r="M2334" s="767"/>
      <c r="DF2334" s="818"/>
      <c r="DG2334" s="772" t="str">
        <f t="shared" si="52"/>
        <v/>
      </c>
      <c r="DH2334" s="832">
        <v>2424</v>
      </c>
    </row>
    <row r="2335" spans="1:112" s="760" customFormat="1" ht="12" hidden="1" customHeight="1" x14ac:dyDescent="0.15">
      <c r="A2335" s="774"/>
      <c r="B2335" s="3391"/>
      <c r="C2335" s="3681"/>
      <c r="D2335" s="3681"/>
      <c r="E2335" s="3681"/>
      <c r="F2335" s="3681"/>
      <c r="G2335" s="3681"/>
      <c r="H2335" s="3392"/>
      <c r="I2335" s="3683"/>
      <c r="J2335" s="3684"/>
      <c r="K2335" s="1974"/>
      <c r="L2335" s="774"/>
      <c r="M2335" s="767"/>
      <c r="DF2335" s="818"/>
      <c r="DG2335" s="772" t="str">
        <f t="shared" si="52"/>
        <v/>
      </c>
      <c r="DH2335" s="832">
        <v>2425</v>
      </c>
    </row>
    <row r="2336" spans="1:112" s="760" customFormat="1" ht="12" hidden="1" customHeight="1" x14ac:dyDescent="0.15">
      <c r="A2336" s="774"/>
      <c r="B2336" s="3391"/>
      <c r="C2336" s="3681"/>
      <c r="D2336" s="3681"/>
      <c r="E2336" s="3681"/>
      <c r="F2336" s="3681"/>
      <c r="G2336" s="3681"/>
      <c r="H2336" s="3392"/>
      <c r="I2336" s="3683"/>
      <c r="J2336" s="3684"/>
      <c r="K2336" s="1974"/>
      <c r="L2336" s="774"/>
      <c r="M2336" s="767"/>
      <c r="DF2336" s="818"/>
      <c r="DG2336" s="772" t="str">
        <f t="shared" si="52"/>
        <v/>
      </c>
      <c r="DH2336" s="832">
        <v>2426</v>
      </c>
    </row>
    <row r="2337" spans="1:112" s="760" customFormat="1" ht="12" hidden="1" customHeight="1" x14ac:dyDescent="0.15">
      <c r="A2337" s="774"/>
      <c r="B2337" s="3391"/>
      <c r="C2337" s="3681"/>
      <c r="D2337" s="3681"/>
      <c r="E2337" s="3681"/>
      <c r="F2337" s="3681"/>
      <c r="G2337" s="3681"/>
      <c r="H2337" s="3392"/>
      <c r="I2337" s="3683"/>
      <c r="J2337" s="3684"/>
      <c r="K2337" s="1974"/>
      <c r="L2337" s="774"/>
      <c r="M2337" s="767"/>
      <c r="DF2337" s="818"/>
      <c r="DG2337" s="772" t="str">
        <f t="shared" si="52"/>
        <v/>
      </c>
      <c r="DH2337" s="832">
        <v>2427</v>
      </c>
    </row>
    <row r="2338" spans="1:112" s="760" customFormat="1" ht="12" hidden="1" customHeight="1" x14ac:dyDescent="0.15">
      <c r="A2338" s="774"/>
      <c r="B2338" s="3391"/>
      <c r="C2338" s="3681"/>
      <c r="D2338" s="3681"/>
      <c r="E2338" s="3681"/>
      <c r="F2338" s="3681"/>
      <c r="G2338" s="3681"/>
      <c r="H2338" s="3392"/>
      <c r="I2338" s="3683"/>
      <c r="J2338" s="3684"/>
      <c r="K2338" s="1974"/>
      <c r="L2338" s="774"/>
      <c r="M2338" s="767"/>
      <c r="DF2338" s="818"/>
      <c r="DG2338" s="772" t="str">
        <f t="shared" si="52"/>
        <v/>
      </c>
      <c r="DH2338" s="832">
        <v>2428</v>
      </c>
    </row>
    <row r="2339" spans="1:112" s="760" customFormat="1" ht="12" hidden="1" customHeight="1" x14ac:dyDescent="0.15">
      <c r="A2339" s="774"/>
      <c r="B2339" s="3391"/>
      <c r="C2339" s="3681"/>
      <c r="D2339" s="3681"/>
      <c r="E2339" s="3681"/>
      <c r="F2339" s="3681"/>
      <c r="G2339" s="3681"/>
      <c r="H2339" s="3392"/>
      <c r="I2339" s="3683"/>
      <c r="J2339" s="3684"/>
      <c r="K2339" s="1974"/>
      <c r="L2339" s="774"/>
      <c r="M2339" s="767"/>
      <c r="DF2339" s="818"/>
      <c r="DG2339" s="772" t="str">
        <f t="shared" si="52"/>
        <v/>
      </c>
      <c r="DH2339" s="832">
        <v>2429</v>
      </c>
    </row>
    <row r="2340" spans="1:112" s="760" customFormat="1" ht="12" hidden="1" customHeight="1" x14ac:dyDescent="0.15">
      <c r="A2340" s="774"/>
      <c r="B2340" s="3391"/>
      <c r="C2340" s="3681"/>
      <c r="D2340" s="3681"/>
      <c r="E2340" s="3681"/>
      <c r="F2340" s="3681"/>
      <c r="G2340" s="3681"/>
      <c r="H2340" s="3392"/>
      <c r="I2340" s="3683"/>
      <c r="J2340" s="3684"/>
      <c r="K2340" s="1974"/>
      <c r="L2340" s="774"/>
      <c r="M2340" s="767"/>
      <c r="DF2340" s="818"/>
      <c r="DG2340" s="772" t="str">
        <f t="shared" si="52"/>
        <v/>
      </c>
      <c r="DH2340" s="832">
        <v>2430</v>
      </c>
    </row>
    <row r="2341" spans="1:112" s="760" customFormat="1" ht="12" hidden="1" customHeight="1" x14ac:dyDescent="0.15">
      <c r="A2341" s="774"/>
      <c r="B2341" s="3391"/>
      <c r="C2341" s="3681"/>
      <c r="D2341" s="3681"/>
      <c r="E2341" s="3681"/>
      <c r="F2341" s="3681"/>
      <c r="G2341" s="3681"/>
      <c r="H2341" s="3392"/>
      <c r="I2341" s="3683"/>
      <c r="J2341" s="3684"/>
      <c r="K2341" s="1974"/>
      <c r="L2341" s="774"/>
      <c r="M2341" s="767"/>
      <c r="DF2341" s="818"/>
      <c r="DG2341" s="772" t="str">
        <f t="shared" si="52"/>
        <v/>
      </c>
      <c r="DH2341" s="832">
        <v>2431</v>
      </c>
    </row>
    <row r="2342" spans="1:112" s="760" customFormat="1" ht="12" hidden="1" customHeight="1" x14ac:dyDescent="0.15">
      <c r="A2342" s="774"/>
      <c r="B2342" s="3391"/>
      <c r="C2342" s="3681"/>
      <c r="D2342" s="3681"/>
      <c r="E2342" s="3681"/>
      <c r="F2342" s="3681"/>
      <c r="G2342" s="3681"/>
      <c r="H2342" s="3392"/>
      <c r="I2342" s="3683"/>
      <c r="J2342" s="3684"/>
      <c r="K2342" s="1974"/>
      <c r="L2342" s="774"/>
      <c r="M2342" s="767"/>
      <c r="DF2342" s="818"/>
      <c r="DG2342" s="772" t="str">
        <f t="shared" si="52"/>
        <v/>
      </c>
      <c r="DH2342" s="832">
        <v>2432</v>
      </c>
    </row>
    <row r="2343" spans="1:112" s="760" customFormat="1" ht="12.75" hidden="1" customHeight="1" x14ac:dyDescent="0.15">
      <c r="A2343" s="774"/>
      <c r="B2343" s="3391"/>
      <c r="C2343" s="3681"/>
      <c r="D2343" s="3681"/>
      <c r="E2343" s="3681"/>
      <c r="F2343" s="3681"/>
      <c r="G2343" s="3681"/>
      <c r="H2343" s="3392"/>
      <c r="I2343" s="3683"/>
      <c r="J2343" s="3684"/>
      <c r="K2343" s="1974"/>
      <c r="L2343" s="774"/>
      <c r="M2343" s="767"/>
      <c r="DF2343" s="818"/>
      <c r="DG2343" s="772" t="str">
        <f t="shared" si="52"/>
        <v/>
      </c>
      <c r="DH2343" s="832">
        <v>2433</v>
      </c>
    </row>
    <row r="2344" spans="1:112" s="760" customFormat="1" ht="12" hidden="1" customHeight="1" x14ac:dyDescent="0.15">
      <c r="A2344" s="774"/>
      <c r="B2344" s="3391"/>
      <c r="C2344" s="3681"/>
      <c r="D2344" s="3681"/>
      <c r="E2344" s="3681"/>
      <c r="F2344" s="3681"/>
      <c r="G2344" s="3681"/>
      <c r="H2344" s="3392"/>
      <c r="I2344" s="3683"/>
      <c r="J2344" s="3684"/>
      <c r="K2344" s="1974"/>
      <c r="L2344" s="774"/>
      <c r="M2344" s="767"/>
      <c r="DF2344" s="818"/>
      <c r="DG2344" s="772" t="str">
        <f t="shared" si="52"/>
        <v/>
      </c>
      <c r="DH2344" s="832">
        <v>2434</v>
      </c>
    </row>
    <row r="2345" spans="1:112" s="760" customFormat="1" ht="12" hidden="1" customHeight="1" x14ac:dyDescent="0.15">
      <c r="A2345" s="774"/>
      <c r="B2345" s="3391"/>
      <c r="C2345" s="3681"/>
      <c r="D2345" s="3681"/>
      <c r="E2345" s="3681"/>
      <c r="F2345" s="3681"/>
      <c r="G2345" s="3681"/>
      <c r="H2345" s="3392"/>
      <c r="I2345" s="3683"/>
      <c r="J2345" s="3684"/>
      <c r="K2345" s="1974"/>
      <c r="L2345" s="774"/>
      <c r="M2345" s="767"/>
      <c r="DF2345" s="818"/>
      <c r="DG2345" s="772" t="str">
        <f t="shared" si="52"/>
        <v/>
      </c>
      <c r="DH2345" s="832">
        <v>2435</v>
      </c>
    </row>
    <row r="2346" spans="1:112" s="760" customFormat="1" ht="12" hidden="1" customHeight="1" x14ac:dyDescent="0.15">
      <c r="A2346" s="774"/>
      <c r="B2346" s="3391"/>
      <c r="C2346" s="3681"/>
      <c r="D2346" s="3681"/>
      <c r="E2346" s="3681"/>
      <c r="F2346" s="3681"/>
      <c r="G2346" s="3681"/>
      <c r="H2346" s="3392"/>
      <c r="I2346" s="3683"/>
      <c r="J2346" s="3684"/>
      <c r="K2346" s="1974"/>
      <c r="L2346" s="774"/>
      <c r="M2346" s="767"/>
      <c r="DF2346" s="818"/>
      <c r="DG2346" s="772" t="str">
        <f t="shared" si="52"/>
        <v/>
      </c>
      <c r="DH2346" s="832">
        <v>2436</v>
      </c>
    </row>
    <row r="2347" spans="1:112" s="760" customFormat="1" ht="12" hidden="1" customHeight="1" x14ac:dyDescent="0.15">
      <c r="A2347" s="774"/>
      <c r="B2347" s="3391"/>
      <c r="C2347" s="3681"/>
      <c r="D2347" s="3681"/>
      <c r="E2347" s="3681"/>
      <c r="F2347" s="3681"/>
      <c r="G2347" s="3681"/>
      <c r="H2347" s="3392"/>
      <c r="I2347" s="3683"/>
      <c r="J2347" s="3684"/>
      <c r="K2347" s="1974"/>
      <c r="L2347" s="774"/>
      <c r="M2347" s="767"/>
      <c r="DF2347" s="818"/>
      <c r="DG2347" s="772" t="str">
        <f t="shared" si="52"/>
        <v/>
      </c>
      <c r="DH2347" s="832">
        <v>2437</v>
      </c>
    </row>
    <row r="2348" spans="1:112" s="760" customFormat="1" ht="12" hidden="1" customHeight="1" x14ac:dyDescent="0.15">
      <c r="A2348" s="774"/>
      <c r="B2348" s="3391"/>
      <c r="C2348" s="3681"/>
      <c r="D2348" s="3681"/>
      <c r="E2348" s="3681"/>
      <c r="F2348" s="3681"/>
      <c r="G2348" s="3681"/>
      <c r="H2348" s="3392"/>
      <c r="I2348" s="3683"/>
      <c r="J2348" s="3684"/>
      <c r="K2348" s="1974"/>
      <c r="L2348" s="774"/>
      <c r="M2348" s="767"/>
      <c r="DF2348" s="818"/>
      <c r="DG2348" s="772" t="str">
        <f t="shared" si="52"/>
        <v/>
      </c>
      <c r="DH2348" s="832">
        <v>2438</v>
      </c>
    </row>
    <row r="2349" spans="1:112" s="760" customFormat="1" ht="12" hidden="1" customHeight="1" x14ac:dyDescent="0.15">
      <c r="A2349" s="774"/>
      <c r="B2349" s="3391"/>
      <c r="C2349" s="3681"/>
      <c r="D2349" s="3681"/>
      <c r="E2349" s="3681"/>
      <c r="F2349" s="3681"/>
      <c r="G2349" s="3681"/>
      <c r="H2349" s="3392"/>
      <c r="I2349" s="3683"/>
      <c r="J2349" s="3684"/>
      <c r="K2349" s="1974"/>
      <c r="L2349" s="774"/>
      <c r="M2349" s="767"/>
      <c r="DF2349" s="818"/>
      <c r="DG2349" s="772" t="str">
        <f t="shared" si="52"/>
        <v/>
      </c>
      <c r="DH2349" s="832">
        <v>2439</v>
      </c>
    </row>
    <row r="2350" spans="1:112" s="760" customFormat="1" ht="12" hidden="1" customHeight="1" x14ac:dyDescent="0.15">
      <c r="A2350" s="774"/>
      <c r="B2350" s="3391"/>
      <c r="C2350" s="3681"/>
      <c r="D2350" s="3681"/>
      <c r="E2350" s="3681"/>
      <c r="F2350" s="3681"/>
      <c r="G2350" s="3681"/>
      <c r="H2350" s="3392"/>
      <c r="I2350" s="3683"/>
      <c r="J2350" s="3684"/>
      <c r="K2350" s="1974"/>
      <c r="L2350" s="774"/>
      <c r="M2350" s="767"/>
      <c r="DF2350" s="818"/>
      <c r="DG2350" s="772" t="str">
        <f t="shared" si="52"/>
        <v/>
      </c>
      <c r="DH2350" s="832">
        <v>2440</v>
      </c>
    </row>
    <row r="2351" spans="1:112" s="760" customFormat="1" ht="12" hidden="1" customHeight="1" x14ac:dyDescent="0.15">
      <c r="A2351" s="774"/>
      <c r="B2351" s="3391"/>
      <c r="C2351" s="3681"/>
      <c r="D2351" s="3681"/>
      <c r="E2351" s="3681"/>
      <c r="F2351" s="3681"/>
      <c r="G2351" s="3681"/>
      <c r="H2351" s="3392"/>
      <c r="I2351" s="3683"/>
      <c r="J2351" s="3684"/>
      <c r="K2351" s="1974"/>
      <c r="L2351" s="774"/>
      <c r="M2351" s="767"/>
      <c r="DF2351" s="818"/>
      <c r="DG2351" s="772" t="str">
        <f t="shared" si="52"/>
        <v/>
      </c>
      <c r="DH2351" s="832">
        <v>2441</v>
      </c>
    </row>
    <row r="2352" spans="1:112" s="760" customFormat="1" ht="12" hidden="1" customHeight="1" x14ac:dyDescent="0.15">
      <c r="A2352" s="774"/>
      <c r="B2352" s="3391"/>
      <c r="C2352" s="3681"/>
      <c r="D2352" s="3681"/>
      <c r="E2352" s="3681"/>
      <c r="F2352" s="3681"/>
      <c r="G2352" s="3681"/>
      <c r="H2352" s="3392"/>
      <c r="I2352" s="3683"/>
      <c r="J2352" s="3684"/>
      <c r="K2352" s="1974"/>
      <c r="L2352" s="774"/>
      <c r="M2352" s="767"/>
      <c r="DF2352" s="818"/>
      <c r="DG2352" s="772" t="str">
        <f t="shared" si="52"/>
        <v/>
      </c>
      <c r="DH2352" s="832">
        <v>2442</v>
      </c>
    </row>
    <row r="2353" spans="1:112" s="760" customFormat="1" ht="12.75" hidden="1" customHeight="1" x14ac:dyDescent="0.15">
      <c r="A2353" s="774"/>
      <c r="B2353" s="3391"/>
      <c r="C2353" s="3681"/>
      <c r="D2353" s="3681"/>
      <c r="E2353" s="3681"/>
      <c r="F2353" s="3681"/>
      <c r="G2353" s="3681"/>
      <c r="H2353" s="3392"/>
      <c r="I2353" s="3683"/>
      <c r="J2353" s="3684"/>
      <c r="K2353" s="1974"/>
      <c r="L2353" s="774"/>
      <c r="M2353" s="767"/>
      <c r="DF2353" s="818"/>
      <c r="DG2353" s="772" t="str">
        <f t="shared" si="52"/>
        <v/>
      </c>
      <c r="DH2353" s="832">
        <v>2443</v>
      </c>
    </row>
    <row r="2354" spans="1:112" s="760" customFormat="1" ht="12" hidden="1" customHeight="1" x14ac:dyDescent="0.15">
      <c r="A2354" s="774"/>
      <c r="B2354" s="3391"/>
      <c r="C2354" s="3681"/>
      <c r="D2354" s="3681"/>
      <c r="E2354" s="3681"/>
      <c r="F2354" s="3681"/>
      <c r="G2354" s="3681"/>
      <c r="H2354" s="3392"/>
      <c r="I2354" s="3683"/>
      <c r="J2354" s="3684"/>
      <c r="K2354" s="1974"/>
      <c r="L2354" s="774"/>
      <c r="M2354" s="767"/>
      <c r="DF2354" s="818"/>
      <c r="DG2354" s="772" t="str">
        <f t="shared" si="52"/>
        <v/>
      </c>
      <c r="DH2354" s="832">
        <v>2444</v>
      </c>
    </row>
    <row r="2355" spans="1:112" s="760" customFormat="1" ht="12" hidden="1" customHeight="1" x14ac:dyDescent="0.15">
      <c r="A2355" s="774"/>
      <c r="B2355" s="3391"/>
      <c r="C2355" s="3681"/>
      <c r="D2355" s="3681"/>
      <c r="E2355" s="3681"/>
      <c r="F2355" s="3681"/>
      <c r="G2355" s="3681"/>
      <c r="H2355" s="3392"/>
      <c r="I2355" s="3683"/>
      <c r="J2355" s="3684"/>
      <c r="K2355" s="1974"/>
      <c r="L2355" s="774"/>
      <c r="M2355" s="767"/>
      <c r="DF2355" s="818"/>
      <c r="DG2355" s="772" t="str">
        <f t="shared" ref="DG2355:DG2418" si="53">IF(COUNTA(A2355:M2355)&gt;0,DH2355,"")</f>
        <v/>
      </c>
      <c r="DH2355" s="832">
        <v>2445</v>
      </c>
    </row>
    <row r="2356" spans="1:112" s="760" customFormat="1" ht="12" hidden="1" customHeight="1" x14ac:dyDescent="0.15">
      <c r="A2356" s="774"/>
      <c r="B2356" s="3391"/>
      <c r="C2356" s="3681"/>
      <c r="D2356" s="3681"/>
      <c r="E2356" s="3681"/>
      <c r="F2356" s="3681"/>
      <c r="G2356" s="3681"/>
      <c r="H2356" s="3392"/>
      <c r="I2356" s="3683"/>
      <c r="J2356" s="3684"/>
      <c r="K2356" s="1974"/>
      <c r="L2356" s="774"/>
      <c r="M2356" s="767"/>
      <c r="DF2356" s="818"/>
      <c r="DG2356" s="772" t="str">
        <f t="shared" si="53"/>
        <v/>
      </c>
      <c r="DH2356" s="832">
        <v>2446</v>
      </c>
    </row>
    <row r="2357" spans="1:112" s="760" customFormat="1" ht="12" hidden="1" customHeight="1" x14ac:dyDescent="0.15">
      <c r="A2357" s="774"/>
      <c r="B2357" s="3391"/>
      <c r="C2357" s="3681"/>
      <c r="D2357" s="3681"/>
      <c r="E2357" s="3681"/>
      <c r="F2357" s="3681"/>
      <c r="G2357" s="3681"/>
      <c r="H2357" s="3392"/>
      <c r="I2357" s="3683"/>
      <c r="J2357" s="3684"/>
      <c r="K2357" s="1974"/>
      <c r="L2357" s="774"/>
      <c r="M2357" s="767"/>
      <c r="DF2357" s="818"/>
      <c r="DG2357" s="772" t="str">
        <f t="shared" si="53"/>
        <v/>
      </c>
      <c r="DH2357" s="832">
        <v>2447</v>
      </c>
    </row>
    <row r="2358" spans="1:112" s="760" customFormat="1" ht="12" hidden="1" customHeight="1" x14ac:dyDescent="0.15">
      <c r="A2358" s="774"/>
      <c r="B2358" s="3391"/>
      <c r="C2358" s="3681"/>
      <c r="D2358" s="3681"/>
      <c r="E2358" s="3681"/>
      <c r="F2358" s="3681"/>
      <c r="G2358" s="3681"/>
      <c r="H2358" s="3392"/>
      <c r="I2358" s="3683"/>
      <c r="J2358" s="3684"/>
      <c r="K2358" s="1974"/>
      <c r="L2358" s="774"/>
      <c r="M2358" s="767"/>
      <c r="DF2358" s="818"/>
      <c r="DG2358" s="772" t="str">
        <f t="shared" si="53"/>
        <v/>
      </c>
      <c r="DH2358" s="832">
        <v>2448</v>
      </c>
    </row>
    <row r="2359" spans="1:112" s="760" customFormat="1" ht="12" hidden="1" customHeight="1" x14ac:dyDescent="0.15">
      <c r="A2359" s="774"/>
      <c r="B2359" s="3391"/>
      <c r="C2359" s="3681"/>
      <c r="D2359" s="3681"/>
      <c r="E2359" s="3681"/>
      <c r="F2359" s="3681"/>
      <c r="G2359" s="3681"/>
      <c r="H2359" s="3392"/>
      <c r="I2359" s="3683"/>
      <c r="J2359" s="3684"/>
      <c r="K2359" s="1974"/>
      <c r="L2359" s="774"/>
      <c r="M2359" s="767"/>
      <c r="DF2359" s="818"/>
      <c r="DG2359" s="772" t="str">
        <f t="shared" si="53"/>
        <v/>
      </c>
      <c r="DH2359" s="832">
        <v>2449</v>
      </c>
    </row>
    <row r="2360" spans="1:112" s="760" customFormat="1" ht="12" hidden="1" customHeight="1" x14ac:dyDescent="0.15">
      <c r="A2360" s="774"/>
      <c r="B2360" s="3391"/>
      <c r="C2360" s="3681"/>
      <c r="D2360" s="3681"/>
      <c r="E2360" s="3681"/>
      <c r="F2360" s="3681"/>
      <c r="G2360" s="3681"/>
      <c r="H2360" s="3392"/>
      <c r="I2360" s="3683"/>
      <c r="J2360" s="3684"/>
      <c r="K2360" s="1974"/>
      <c r="L2360" s="774"/>
      <c r="M2360" s="767"/>
      <c r="DF2360" s="818"/>
      <c r="DG2360" s="772" t="str">
        <f t="shared" si="53"/>
        <v/>
      </c>
      <c r="DH2360" s="832">
        <v>2450</v>
      </c>
    </row>
    <row r="2361" spans="1:112" s="760" customFormat="1" ht="12" hidden="1" customHeight="1" x14ac:dyDescent="0.15">
      <c r="A2361" s="774"/>
      <c r="B2361" s="3391"/>
      <c r="C2361" s="3681"/>
      <c r="D2361" s="3681"/>
      <c r="E2361" s="3681"/>
      <c r="F2361" s="3681"/>
      <c r="G2361" s="3681"/>
      <c r="H2361" s="3392"/>
      <c r="I2361" s="3683"/>
      <c r="J2361" s="3684"/>
      <c r="K2361" s="1974"/>
      <c r="L2361" s="774"/>
      <c r="M2361" s="767"/>
      <c r="DF2361" s="818"/>
      <c r="DG2361" s="772" t="str">
        <f t="shared" si="53"/>
        <v/>
      </c>
      <c r="DH2361" s="832">
        <v>2451</v>
      </c>
    </row>
    <row r="2362" spans="1:112" s="760" customFormat="1" ht="12" hidden="1" customHeight="1" x14ac:dyDescent="0.15">
      <c r="A2362" s="774"/>
      <c r="B2362" s="3391"/>
      <c r="C2362" s="3681"/>
      <c r="D2362" s="3681"/>
      <c r="E2362" s="3681"/>
      <c r="F2362" s="3681"/>
      <c r="G2362" s="3681"/>
      <c r="H2362" s="3392"/>
      <c r="I2362" s="3683"/>
      <c r="J2362" s="3684"/>
      <c r="K2362" s="1974"/>
      <c r="L2362" s="774"/>
      <c r="M2362" s="767"/>
      <c r="DF2362" s="818"/>
      <c r="DG2362" s="772" t="str">
        <f t="shared" si="53"/>
        <v/>
      </c>
      <c r="DH2362" s="832">
        <v>2452</v>
      </c>
    </row>
    <row r="2363" spans="1:112" s="760" customFormat="1" ht="12.75" hidden="1" customHeight="1" x14ac:dyDescent="0.15">
      <c r="A2363" s="774"/>
      <c r="B2363" s="3391"/>
      <c r="C2363" s="3681"/>
      <c r="D2363" s="3681"/>
      <c r="E2363" s="3681"/>
      <c r="F2363" s="3681"/>
      <c r="G2363" s="3681"/>
      <c r="H2363" s="3392"/>
      <c r="I2363" s="3683"/>
      <c r="J2363" s="3684"/>
      <c r="K2363" s="1974"/>
      <c r="L2363" s="774"/>
      <c r="M2363" s="767"/>
      <c r="DF2363" s="818"/>
      <c r="DG2363" s="772" t="str">
        <f t="shared" si="53"/>
        <v/>
      </c>
      <c r="DH2363" s="832">
        <v>2453</v>
      </c>
    </row>
    <row r="2364" spans="1:112" s="760" customFormat="1" ht="12" hidden="1" customHeight="1" x14ac:dyDescent="0.15">
      <c r="A2364" s="774"/>
      <c r="B2364" s="3391"/>
      <c r="C2364" s="3681"/>
      <c r="D2364" s="3681"/>
      <c r="E2364" s="3681"/>
      <c r="F2364" s="3681"/>
      <c r="G2364" s="3681"/>
      <c r="H2364" s="3392"/>
      <c r="I2364" s="3683"/>
      <c r="J2364" s="3684"/>
      <c r="K2364" s="1974"/>
      <c r="L2364" s="774"/>
      <c r="M2364" s="767"/>
      <c r="DF2364" s="818"/>
      <c r="DG2364" s="772" t="str">
        <f t="shared" si="53"/>
        <v/>
      </c>
      <c r="DH2364" s="832">
        <v>2454</v>
      </c>
    </row>
    <row r="2365" spans="1:112" s="760" customFormat="1" ht="12" hidden="1" customHeight="1" x14ac:dyDescent="0.15">
      <c r="A2365" s="774"/>
      <c r="B2365" s="3391"/>
      <c r="C2365" s="3681"/>
      <c r="D2365" s="3681"/>
      <c r="E2365" s="3681"/>
      <c r="F2365" s="3681"/>
      <c r="G2365" s="3681"/>
      <c r="H2365" s="3392"/>
      <c r="I2365" s="3683"/>
      <c r="J2365" s="3684"/>
      <c r="K2365" s="1974"/>
      <c r="L2365" s="774"/>
      <c r="M2365" s="767"/>
      <c r="DF2365" s="818"/>
      <c r="DG2365" s="772" t="str">
        <f t="shared" si="53"/>
        <v/>
      </c>
      <c r="DH2365" s="832">
        <v>2455</v>
      </c>
    </row>
    <row r="2366" spans="1:112" s="760" customFormat="1" ht="12" hidden="1" customHeight="1" x14ac:dyDescent="0.15">
      <c r="A2366" s="774"/>
      <c r="B2366" s="3391"/>
      <c r="C2366" s="3681"/>
      <c r="D2366" s="3681"/>
      <c r="E2366" s="3681"/>
      <c r="F2366" s="3681"/>
      <c r="G2366" s="3681"/>
      <c r="H2366" s="3392"/>
      <c r="I2366" s="3683"/>
      <c r="J2366" s="3684"/>
      <c r="K2366" s="1974"/>
      <c r="L2366" s="774"/>
      <c r="M2366" s="767"/>
      <c r="DF2366" s="818"/>
      <c r="DG2366" s="772" t="str">
        <f t="shared" si="53"/>
        <v/>
      </c>
      <c r="DH2366" s="832">
        <v>2456</v>
      </c>
    </row>
    <row r="2367" spans="1:112" s="760" customFormat="1" ht="12" hidden="1" customHeight="1" x14ac:dyDescent="0.15">
      <c r="A2367" s="774"/>
      <c r="B2367" s="3391"/>
      <c r="C2367" s="3681"/>
      <c r="D2367" s="3681"/>
      <c r="E2367" s="3681"/>
      <c r="F2367" s="3681"/>
      <c r="G2367" s="3681"/>
      <c r="H2367" s="3392"/>
      <c r="I2367" s="3683"/>
      <c r="J2367" s="3684"/>
      <c r="K2367" s="1974"/>
      <c r="L2367" s="774"/>
      <c r="M2367" s="767"/>
      <c r="DF2367" s="818"/>
      <c r="DG2367" s="772" t="str">
        <f t="shared" si="53"/>
        <v/>
      </c>
      <c r="DH2367" s="832">
        <v>2457</v>
      </c>
    </row>
    <row r="2368" spans="1:112" s="760" customFormat="1" ht="12" hidden="1" customHeight="1" x14ac:dyDescent="0.15">
      <c r="A2368" s="774"/>
      <c r="B2368" s="3391"/>
      <c r="C2368" s="3681"/>
      <c r="D2368" s="3681"/>
      <c r="E2368" s="3681"/>
      <c r="F2368" s="3681"/>
      <c r="G2368" s="3681"/>
      <c r="H2368" s="3392"/>
      <c r="I2368" s="3683"/>
      <c r="J2368" s="3684"/>
      <c r="K2368" s="1974"/>
      <c r="L2368" s="774"/>
      <c r="M2368" s="767"/>
      <c r="DF2368" s="818"/>
      <c r="DG2368" s="772" t="str">
        <f t="shared" si="53"/>
        <v/>
      </c>
      <c r="DH2368" s="832">
        <v>2458</v>
      </c>
    </row>
    <row r="2369" spans="1:112" s="760" customFormat="1" ht="12" hidden="1" customHeight="1" x14ac:dyDescent="0.15">
      <c r="A2369" s="774"/>
      <c r="B2369" s="3391"/>
      <c r="C2369" s="3681"/>
      <c r="D2369" s="3681"/>
      <c r="E2369" s="3681"/>
      <c r="F2369" s="3681"/>
      <c r="G2369" s="3681"/>
      <c r="H2369" s="3392"/>
      <c r="I2369" s="3683"/>
      <c r="J2369" s="3684"/>
      <c r="K2369" s="1974"/>
      <c r="L2369" s="774"/>
      <c r="M2369" s="767"/>
      <c r="DF2369" s="818"/>
      <c r="DG2369" s="772" t="str">
        <f t="shared" si="53"/>
        <v/>
      </c>
      <c r="DH2369" s="832">
        <v>2459</v>
      </c>
    </row>
    <row r="2370" spans="1:112" s="760" customFormat="1" ht="12" hidden="1" customHeight="1" x14ac:dyDescent="0.15">
      <c r="A2370" s="774"/>
      <c r="B2370" s="3391"/>
      <c r="C2370" s="3681"/>
      <c r="D2370" s="3681"/>
      <c r="E2370" s="3681"/>
      <c r="F2370" s="3681"/>
      <c r="G2370" s="3681"/>
      <c r="H2370" s="3392"/>
      <c r="I2370" s="3683"/>
      <c r="J2370" s="3684"/>
      <c r="K2370" s="1974"/>
      <c r="L2370" s="774"/>
      <c r="M2370" s="767"/>
      <c r="DF2370" s="818"/>
      <c r="DG2370" s="772" t="str">
        <f t="shared" si="53"/>
        <v/>
      </c>
      <c r="DH2370" s="832">
        <v>2460</v>
      </c>
    </row>
    <row r="2371" spans="1:112" s="760" customFormat="1" ht="12" hidden="1" customHeight="1" x14ac:dyDescent="0.15">
      <c r="A2371" s="774"/>
      <c r="B2371" s="3391"/>
      <c r="C2371" s="3681"/>
      <c r="D2371" s="3681"/>
      <c r="E2371" s="3681"/>
      <c r="F2371" s="3681"/>
      <c r="G2371" s="3681"/>
      <c r="H2371" s="3392"/>
      <c r="I2371" s="3683"/>
      <c r="J2371" s="3684"/>
      <c r="K2371" s="1974"/>
      <c r="L2371" s="774"/>
      <c r="M2371" s="767"/>
      <c r="DF2371" s="818"/>
      <c r="DG2371" s="772" t="str">
        <f t="shared" si="53"/>
        <v/>
      </c>
      <c r="DH2371" s="832">
        <v>2461</v>
      </c>
    </row>
    <row r="2372" spans="1:112" s="760" customFormat="1" ht="12" hidden="1" customHeight="1" x14ac:dyDescent="0.15">
      <c r="A2372" s="774"/>
      <c r="B2372" s="3391"/>
      <c r="C2372" s="3681"/>
      <c r="D2372" s="3681"/>
      <c r="E2372" s="3681"/>
      <c r="F2372" s="3681"/>
      <c r="G2372" s="3681"/>
      <c r="H2372" s="3392"/>
      <c r="I2372" s="3683"/>
      <c r="J2372" s="3684"/>
      <c r="K2372" s="1974"/>
      <c r="L2372" s="774"/>
      <c r="M2372" s="767"/>
      <c r="DF2372" s="818"/>
      <c r="DG2372" s="772" t="str">
        <f t="shared" si="53"/>
        <v/>
      </c>
      <c r="DH2372" s="832">
        <v>2462</v>
      </c>
    </row>
    <row r="2373" spans="1:112" s="760" customFormat="1" ht="12" hidden="1" customHeight="1" x14ac:dyDescent="0.15">
      <c r="A2373" s="774"/>
      <c r="B2373" s="3391"/>
      <c r="C2373" s="3681"/>
      <c r="D2373" s="3681"/>
      <c r="E2373" s="3681"/>
      <c r="F2373" s="3681"/>
      <c r="G2373" s="3681"/>
      <c r="H2373" s="3392"/>
      <c r="I2373" s="3683"/>
      <c r="J2373" s="3684"/>
      <c r="K2373" s="1974"/>
      <c r="L2373" s="774"/>
      <c r="M2373" s="767"/>
      <c r="DF2373" s="818"/>
      <c r="DG2373" s="772" t="str">
        <f t="shared" si="53"/>
        <v/>
      </c>
      <c r="DH2373" s="832">
        <v>2463</v>
      </c>
    </row>
    <row r="2374" spans="1:112" s="760" customFormat="1" ht="12" hidden="1" customHeight="1" x14ac:dyDescent="0.15">
      <c r="A2374" s="774"/>
      <c r="B2374" s="3391"/>
      <c r="C2374" s="3681"/>
      <c r="D2374" s="3681"/>
      <c r="E2374" s="3681"/>
      <c r="F2374" s="3681"/>
      <c r="G2374" s="3681"/>
      <c r="H2374" s="3392"/>
      <c r="I2374" s="3683"/>
      <c r="J2374" s="3684"/>
      <c r="K2374" s="1974"/>
      <c r="L2374" s="774"/>
      <c r="M2374" s="767"/>
      <c r="DF2374" s="818"/>
      <c r="DG2374" s="772" t="str">
        <f t="shared" si="53"/>
        <v/>
      </c>
      <c r="DH2374" s="832">
        <v>2464</v>
      </c>
    </row>
    <row r="2375" spans="1:112" s="760" customFormat="1" ht="12" hidden="1" customHeight="1" x14ac:dyDescent="0.15">
      <c r="A2375" s="774"/>
      <c r="B2375" s="3391"/>
      <c r="C2375" s="3681"/>
      <c r="D2375" s="3681"/>
      <c r="E2375" s="3681"/>
      <c r="F2375" s="3681"/>
      <c r="G2375" s="3681"/>
      <c r="H2375" s="3392"/>
      <c r="I2375" s="3683"/>
      <c r="J2375" s="3684"/>
      <c r="K2375" s="1974"/>
      <c r="L2375" s="774"/>
      <c r="M2375" s="767"/>
      <c r="DF2375" s="818"/>
      <c r="DG2375" s="772" t="str">
        <f t="shared" si="53"/>
        <v/>
      </c>
      <c r="DH2375" s="832">
        <v>2465</v>
      </c>
    </row>
    <row r="2376" spans="1:112" s="760" customFormat="1" ht="12" hidden="1" customHeight="1" x14ac:dyDescent="0.15">
      <c r="A2376" s="774"/>
      <c r="B2376" s="3391"/>
      <c r="C2376" s="3681"/>
      <c r="D2376" s="3681"/>
      <c r="E2376" s="3681"/>
      <c r="F2376" s="3681"/>
      <c r="G2376" s="3681"/>
      <c r="H2376" s="3392"/>
      <c r="I2376" s="3683"/>
      <c r="J2376" s="3684"/>
      <c r="K2376" s="1974"/>
      <c r="L2376" s="774"/>
      <c r="M2376" s="767"/>
      <c r="DF2376" s="818"/>
      <c r="DG2376" s="772" t="str">
        <f t="shared" si="53"/>
        <v/>
      </c>
      <c r="DH2376" s="832">
        <v>2466</v>
      </c>
    </row>
    <row r="2377" spans="1:112" s="760" customFormat="1" ht="12" hidden="1" customHeight="1" x14ac:dyDescent="0.15">
      <c r="A2377" s="774"/>
      <c r="B2377" s="3391"/>
      <c r="C2377" s="3681"/>
      <c r="D2377" s="3681"/>
      <c r="E2377" s="3681"/>
      <c r="F2377" s="3681"/>
      <c r="G2377" s="3681"/>
      <c r="H2377" s="3392"/>
      <c r="I2377" s="3683"/>
      <c r="J2377" s="3684"/>
      <c r="K2377" s="1974"/>
      <c r="L2377" s="774"/>
      <c r="M2377" s="767"/>
      <c r="DF2377" s="818"/>
      <c r="DG2377" s="772" t="str">
        <f t="shared" si="53"/>
        <v/>
      </c>
      <c r="DH2377" s="832">
        <v>2467</v>
      </c>
    </row>
    <row r="2378" spans="1:112" s="760" customFormat="1" ht="12" hidden="1" customHeight="1" x14ac:dyDescent="0.15">
      <c r="A2378" s="774"/>
      <c r="B2378" s="3391"/>
      <c r="C2378" s="3681"/>
      <c r="D2378" s="3681"/>
      <c r="E2378" s="3681"/>
      <c r="F2378" s="3681"/>
      <c r="G2378" s="3681"/>
      <c r="H2378" s="3392"/>
      <c r="I2378" s="3683"/>
      <c r="J2378" s="3684"/>
      <c r="K2378" s="1974"/>
      <c r="L2378" s="774"/>
      <c r="M2378" s="767"/>
      <c r="DF2378" s="818"/>
      <c r="DG2378" s="772" t="str">
        <f t="shared" si="53"/>
        <v/>
      </c>
      <c r="DH2378" s="832">
        <v>2468</v>
      </c>
    </row>
    <row r="2379" spans="1:112" s="760" customFormat="1" ht="12" hidden="1" customHeight="1" x14ac:dyDescent="0.15">
      <c r="A2379" s="774"/>
      <c r="B2379" s="3391"/>
      <c r="C2379" s="3681"/>
      <c r="D2379" s="3681"/>
      <c r="E2379" s="3681"/>
      <c r="F2379" s="3681"/>
      <c r="G2379" s="3681"/>
      <c r="H2379" s="3392"/>
      <c r="I2379" s="3683"/>
      <c r="J2379" s="3684"/>
      <c r="K2379" s="1974"/>
      <c r="L2379" s="774"/>
      <c r="M2379" s="767"/>
      <c r="DF2379" s="818"/>
      <c r="DG2379" s="772" t="str">
        <f t="shared" si="53"/>
        <v/>
      </c>
      <c r="DH2379" s="832">
        <v>2469</v>
      </c>
    </row>
    <row r="2380" spans="1:112" s="760" customFormat="1" ht="12" hidden="1" customHeight="1" x14ac:dyDescent="0.15">
      <c r="A2380" s="774"/>
      <c r="B2380" s="3391"/>
      <c r="C2380" s="3681"/>
      <c r="D2380" s="3681"/>
      <c r="E2380" s="3681"/>
      <c r="F2380" s="3681"/>
      <c r="G2380" s="3681"/>
      <c r="H2380" s="3392"/>
      <c r="I2380" s="3683"/>
      <c r="J2380" s="3684"/>
      <c r="K2380" s="1974"/>
      <c r="L2380" s="774"/>
      <c r="M2380" s="767"/>
      <c r="DF2380" s="818"/>
      <c r="DG2380" s="772" t="str">
        <f t="shared" si="53"/>
        <v/>
      </c>
      <c r="DH2380" s="832">
        <v>2470</v>
      </c>
    </row>
    <row r="2381" spans="1:112" s="760" customFormat="1" ht="12.75" hidden="1" customHeight="1" x14ac:dyDescent="0.15">
      <c r="A2381" s="774"/>
      <c r="B2381" s="3391"/>
      <c r="C2381" s="3681"/>
      <c r="D2381" s="3681"/>
      <c r="E2381" s="3681"/>
      <c r="F2381" s="3681"/>
      <c r="G2381" s="3681"/>
      <c r="H2381" s="3392"/>
      <c r="I2381" s="3683"/>
      <c r="J2381" s="3684"/>
      <c r="K2381" s="1974"/>
      <c r="L2381" s="774"/>
      <c r="M2381" s="767"/>
      <c r="DF2381" s="818"/>
      <c r="DG2381" s="772" t="str">
        <f t="shared" si="53"/>
        <v/>
      </c>
      <c r="DH2381" s="832">
        <v>2471</v>
      </c>
    </row>
    <row r="2382" spans="1:112" s="760" customFormat="1" ht="12" hidden="1" customHeight="1" x14ac:dyDescent="0.15">
      <c r="A2382" s="774"/>
      <c r="B2382" s="3391"/>
      <c r="C2382" s="3681"/>
      <c r="D2382" s="3681"/>
      <c r="E2382" s="3681"/>
      <c r="F2382" s="3681"/>
      <c r="G2382" s="3681"/>
      <c r="H2382" s="3392"/>
      <c r="I2382" s="3683"/>
      <c r="J2382" s="3684"/>
      <c r="K2382" s="1974"/>
      <c r="L2382" s="774"/>
      <c r="M2382" s="767"/>
      <c r="DF2382" s="818"/>
      <c r="DG2382" s="772" t="str">
        <f t="shared" si="53"/>
        <v/>
      </c>
      <c r="DH2382" s="832">
        <v>2472</v>
      </c>
    </row>
    <row r="2383" spans="1:112" s="760" customFormat="1" ht="12" hidden="1" customHeight="1" x14ac:dyDescent="0.15">
      <c r="A2383" s="774"/>
      <c r="B2383" s="3391"/>
      <c r="C2383" s="3681"/>
      <c r="D2383" s="3681"/>
      <c r="E2383" s="3681"/>
      <c r="F2383" s="3681"/>
      <c r="G2383" s="3681"/>
      <c r="H2383" s="3392"/>
      <c r="I2383" s="3683"/>
      <c r="J2383" s="3684"/>
      <c r="K2383" s="1974"/>
      <c r="L2383" s="774"/>
      <c r="M2383" s="767"/>
      <c r="DF2383" s="818"/>
      <c r="DG2383" s="772" t="str">
        <f t="shared" si="53"/>
        <v/>
      </c>
      <c r="DH2383" s="832">
        <v>2473</v>
      </c>
    </row>
    <row r="2384" spans="1:112" s="760" customFormat="1" ht="12" hidden="1" customHeight="1" x14ac:dyDescent="0.15">
      <c r="A2384" s="774"/>
      <c r="B2384" s="3391"/>
      <c r="C2384" s="3681"/>
      <c r="D2384" s="3681"/>
      <c r="E2384" s="3681"/>
      <c r="F2384" s="3681"/>
      <c r="G2384" s="3681"/>
      <c r="H2384" s="3392"/>
      <c r="I2384" s="3683"/>
      <c r="J2384" s="3684"/>
      <c r="K2384" s="1974"/>
      <c r="L2384" s="774"/>
      <c r="M2384" s="767"/>
      <c r="DF2384" s="818"/>
      <c r="DG2384" s="772" t="str">
        <f t="shared" si="53"/>
        <v/>
      </c>
      <c r="DH2384" s="832">
        <v>2474</v>
      </c>
    </row>
    <row r="2385" spans="1:112" s="760" customFormat="1" ht="12" hidden="1" customHeight="1" x14ac:dyDescent="0.15">
      <c r="A2385" s="774"/>
      <c r="B2385" s="3391"/>
      <c r="C2385" s="3681"/>
      <c r="D2385" s="3681"/>
      <c r="E2385" s="3681"/>
      <c r="F2385" s="3681"/>
      <c r="G2385" s="3681"/>
      <c r="H2385" s="3392"/>
      <c r="I2385" s="3683"/>
      <c r="J2385" s="3684"/>
      <c r="K2385" s="1974"/>
      <c r="L2385" s="774"/>
      <c r="M2385" s="767"/>
      <c r="DF2385" s="818"/>
      <c r="DG2385" s="772" t="str">
        <f t="shared" si="53"/>
        <v/>
      </c>
      <c r="DH2385" s="832">
        <v>2475</v>
      </c>
    </row>
    <row r="2386" spans="1:112" s="760" customFormat="1" ht="12" hidden="1" customHeight="1" x14ac:dyDescent="0.15">
      <c r="A2386" s="774"/>
      <c r="B2386" s="3391"/>
      <c r="C2386" s="3681"/>
      <c r="D2386" s="3681"/>
      <c r="E2386" s="3681"/>
      <c r="F2386" s="3681"/>
      <c r="G2386" s="3681"/>
      <c r="H2386" s="3392"/>
      <c r="I2386" s="3683"/>
      <c r="J2386" s="3684"/>
      <c r="K2386" s="1974"/>
      <c r="L2386" s="774"/>
      <c r="M2386" s="767"/>
      <c r="DF2386" s="818"/>
      <c r="DG2386" s="772" t="str">
        <f t="shared" si="53"/>
        <v/>
      </c>
      <c r="DH2386" s="832">
        <v>2476</v>
      </c>
    </row>
    <row r="2387" spans="1:112" s="760" customFormat="1" ht="12" hidden="1" customHeight="1" x14ac:dyDescent="0.15">
      <c r="A2387" s="774"/>
      <c r="B2387" s="3391"/>
      <c r="C2387" s="3681"/>
      <c r="D2387" s="3681"/>
      <c r="E2387" s="3681"/>
      <c r="F2387" s="3681"/>
      <c r="G2387" s="3681"/>
      <c r="H2387" s="3392"/>
      <c r="I2387" s="3683"/>
      <c r="J2387" s="3684"/>
      <c r="K2387" s="1974"/>
      <c r="L2387" s="774"/>
      <c r="M2387" s="767"/>
      <c r="DF2387" s="818"/>
      <c r="DG2387" s="772" t="str">
        <f t="shared" si="53"/>
        <v/>
      </c>
      <c r="DH2387" s="832">
        <v>2477</v>
      </c>
    </row>
    <row r="2388" spans="1:112" s="760" customFormat="1" ht="12" hidden="1" customHeight="1" x14ac:dyDescent="0.15">
      <c r="A2388" s="774"/>
      <c r="B2388" s="3391"/>
      <c r="C2388" s="3681"/>
      <c r="D2388" s="3681"/>
      <c r="E2388" s="3681"/>
      <c r="F2388" s="3681"/>
      <c r="G2388" s="3681"/>
      <c r="H2388" s="3392"/>
      <c r="I2388" s="3683"/>
      <c r="J2388" s="3684"/>
      <c r="K2388" s="1974"/>
      <c r="L2388" s="774"/>
      <c r="M2388" s="767"/>
      <c r="DF2388" s="818"/>
      <c r="DG2388" s="772" t="str">
        <f t="shared" si="53"/>
        <v/>
      </c>
      <c r="DH2388" s="832">
        <v>2478</v>
      </c>
    </row>
    <row r="2389" spans="1:112" s="760" customFormat="1" ht="12" hidden="1" customHeight="1" x14ac:dyDescent="0.15">
      <c r="A2389" s="774"/>
      <c r="B2389" s="3391"/>
      <c r="C2389" s="3681"/>
      <c r="D2389" s="3681"/>
      <c r="E2389" s="3681"/>
      <c r="F2389" s="3681"/>
      <c r="G2389" s="3681"/>
      <c r="H2389" s="3392"/>
      <c r="I2389" s="3683"/>
      <c r="J2389" s="3684"/>
      <c r="K2389" s="1974"/>
      <c r="L2389" s="774"/>
      <c r="M2389" s="767"/>
      <c r="DF2389" s="818"/>
      <c r="DG2389" s="772" t="str">
        <f t="shared" si="53"/>
        <v/>
      </c>
      <c r="DH2389" s="832">
        <v>2479</v>
      </c>
    </row>
    <row r="2390" spans="1:112" s="760" customFormat="1" ht="12" hidden="1" customHeight="1" x14ac:dyDescent="0.15">
      <c r="A2390" s="774"/>
      <c r="B2390" s="3391"/>
      <c r="C2390" s="3681"/>
      <c r="D2390" s="3681"/>
      <c r="E2390" s="3681"/>
      <c r="F2390" s="3681"/>
      <c r="G2390" s="3681"/>
      <c r="H2390" s="3392"/>
      <c r="I2390" s="3683"/>
      <c r="J2390" s="3684"/>
      <c r="K2390" s="1974"/>
      <c r="L2390" s="774"/>
      <c r="M2390" s="767"/>
      <c r="DF2390" s="818"/>
      <c r="DG2390" s="772" t="str">
        <f t="shared" si="53"/>
        <v/>
      </c>
      <c r="DH2390" s="832">
        <v>2480</v>
      </c>
    </row>
    <row r="2391" spans="1:112" s="760" customFormat="1" ht="12.75" hidden="1" customHeight="1" x14ac:dyDescent="0.15">
      <c r="A2391" s="774"/>
      <c r="B2391" s="3391"/>
      <c r="C2391" s="3681"/>
      <c r="D2391" s="3681"/>
      <c r="E2391" s="3681"/>
      <c r="F2391" s="3681"/>
      <c r="G2391" s="3681"/>
      <c r="H2391" s="3392"/>
      <c r="I2391" s="3683"/>
      <c r="J2391" s="3684"/>
      <c r="K2391" s="1974"/>
      <c r="L2391" s="774"/>
      <c r="M2391" s="767"/>
      <c r="DF2391" s="818"/>
      <c r="DG2391" s="772" t="str">
        <f t="shared" si="53"/>
        <v/>
      </c>
      <c r="DH2391" s="832">
        <v>2481</v>
      </c>
    </row>
    <row r="2392" spans="1:112" s="760" customFormat="1" ht="12" hidden="1" customHeight="1" x14ac:dyDescent="0.15">
      <c r="A2392" s="774"/>
      <c r="B2392" s="3391"/>
      <c r="C2392" s="3681"/>
      <c r="D2392" s="3681"/>
      <c r="E2392" s="3681"/>
      <c r="F2392" s="3681"/>
      <c r="G2392" s="3681"/>
      <c r="H2392" s="3392"/>
      <c r="I2392" s="3683"/>
      <c r="J2392" s="3684"/>
      <c r="K2392" s="1974"/>
      <c r="L2392" s="774"/>
      <c r="M2392" s="767"/>
      <c r="DF2392" s="818"/>
      <c r="DG2392" s="772" t="str">
        <f t="shared" si="53"/>
        <v/>
      </c>
      <c r="DH2392" s="832">
        <v>2482</v>
      </c>
    </row>
    <row r="2393" spans="1:112" s="760" customFormat="1" ht="12" hidden="1" customHeight="1" x14ac:dyDescent="0.15">
      <c r="A2393" s="774"/>
      <c r="B2393" s="3391"/>
      <c r="C2393" s="3681"/>
      <c r="D2393" s="3681"/>
      <c r="E2393" s="3681"/>
      <c r="F2393" s="3681"/>
      <c r="G2393" s="3681"/>
      <c r="H2393" s="3392"/>
      <c r="I2393" s="3683"/>
      <c r="J2393" s="3684"/>
      <c r="K2393" s="1974"/>
      <c r="L2393" s="774"/>
      <c r="M2393" s="767"/>
      <c r="DF2393" s="818"/>
      <c r="DG2393" s="772" t="str">
        <f t="shared" si="53"/>
        <v/>
      </c>
      <c r="DH2393" s="832">
        <v>2483</v>
      </c>
    </row>
    <row r="2394" spans="1:112" s="760" customFormat="1" ht="12" hidden="1" customHeight="1" x14ac:dyDescent="0.15">
      <c r="A2394" s="774"/>
      <c r="B2394" s="3391"/>
      <c r="C2394" s="3681"/>
      <c r="D2394" s="3681"/>
      <c r="E2394" s="3681"/>
      <c r="F2394" s="3681"/>
      <c r="G2394" s="3681"/>
      <c r="H2394" s="3392"/>
      <c r="I2394" s="3683"/>
      <c r="J2394" s="3684"/>
      <c r="K2394" s="1974"/>
      <c r="L2394" s="774"/>
      <c r="M2394" s="767"/>
      <c r="DF2394" s="818"/>
      <c r="DG2394" s="772" t="str">
        <f t="shared" si="53"/>
        <v/>
      </c>
      <c r="DH2394" s="832">
        <v>2484</v>
      </c>
    </row>
    <row r="2395" spans="1:112" s="760" customFormat="1" ht="12" hidden="1" customHeight="1" x14ac:dyDescent="0.15">
      <c r="A2395" s="774"/>
      <c r="B2395" s="3391"/>
      <c r="C2395" s="3681"/>
      <c r="D2395" s="3681"/>
      <c r="E2395" s="3681"/>
      <c r="F2395" s="3681"/>
      <c r="G2395" s="3681"/>
      <c r="H2395" s="3392"/>
      <c r="I2395" s="3683"/>
      <c r="J2395" s="3684"/>
      <c r="K2395" s="1974"/>
      <c r="L2395" s="774"/>
      <c r="M2395" s="767"/>
      <c r="DF2395" s="818"/>
      <c r="DG2395" s="772" t="str">
        <f t="shared" si="53"/>
        <v/>
      </c>
      <c r="DH2395" s="832">
        <v>2485</v>
      </c>
    </row>
    <row r="2396" spans="1:112" s="760" customFormat="1" ht="12" hidden="1" customHeight="1" x14ac:dyDescent="0.15">
      <c r="A2396" s="774"/>
      <c r="B2396" s="3391"/>
      <c r="C2396" s="3681"/>
      <c r="D2396" s="3681"/>
      <c r="E2396" s="3681"/>
      <c r="F2396" s="3681"/>
      <c r="G2396" s="3681"/>
      <c r="H2396" s="3392"/>
      <c r="I2396" s="3683"/>
      <c r="J2396" s="3684"/>
      <c r="K2396" s="1974"/>
      <c r="L2396" s="774"/>
      <c r="M2396" s="767"/>
      <c r="DF2396" s="818"/>
      <c r="DG2396" s="772" t="str">
        <f t="shared" si="53"/>
        <v/>
      </c>
      <c r="DH2396" s="832">
        <v>2486</v>
      </c>
    </row>
    <row r="2397" spans="1:112" s="760" customFormat="1" ht="12" hidden="1" customHeight="1" x14ac:dyDescent="0.15">
      <c r="A2397" s="774"/>
      <c r="B2397" s="3391"/>
      <c r="C2397" s="3681"/>
      <c r="D2397" s="3681"/>
      <c r="E2397" s="3681"/>
      <c r="F2397" s="3681"/>
      <c r="G2397" s="3681"/>
      <c r="H2397" s="3392"/>
      <c r="I2397" s="3683"/>
      <c r="J2397" s="3684"/>
      <c r="K2397" s="1974"/>
      <c r="L2397" s="774"/>
      <c r="M2397" s="767"/>
      <c r="DF2397" s="818"/>
      <c r="DG2397" s="772" t="str">
        <f t="shared" si="53"/>
        <v/>
      </c>
      <c r="DH2397" s="832">
        <v>2487</v>
      </c>
    </row>
    <row r="2398" spans="1:112" s="760" customFormat="1" ht="12" hidden="1" customHeight="1" x14ac:dyDescent="0.15">
      <c r="A2398" s="774"/>
      <c r="B2398" s="3391"/>
      <c r="C2398" s="3681"/>
      <c r="D2398" s="3681"/>
      <c r="E2398" s="3681"/>
      <c r="F2398" s="3681"/>
      <c r="G2398" s="3681"/>
      <c r="H2398" s="3392"/>
      <c r="I2398" s="3683"/>
      <c r="J2398" s="3684"/>
      <c r="K2398" s="1974"/>
      <c r="L2398" s="774"/>
      <c r="M2398" s="767"/>
      <c r="DF2398" s="818"/>
      <c r="DG2398" s="772" t="str">
        <f t="shared" si="53"/>
        <v/>
      </c>
      <c r="DH2398" s="832">
        <v>2488</v>
      </c>
    </row>
    <row r="2399" spans="1:112" s="760" customFormat="1" ht="12" hidden="1" customHeight="1" x14ac:dyDescent="0.15">
      <c r="A2399" s="774"/>
      <c r="B2399" s="3391"/>
      <c r="C2399" s="3681"/>
      <c r="D2399" s="3681"/>
      <c r="E2399" s="3681"/>
      <c r="F2399" s="3681"/>
      <c r="G2399" s="3681"/>
      <c r="H2399" s="3392"/>
      <c r="I2399" s="3683"/>
      <c r="J2399" s="3684"/>
      <c r="K2399" s="1974"/>
      <c r="L2399" s="774"/>
      <c r="M2399" s="767"/>
      <c r="DF2399" s="818"/>
      <c r="DG2399" s="772" t="str">
        <f t="shared" si="53"/>
        <v/>
      </c>
      <c r="DH2399" s="832">
        <v>2489</v>
      </c>
    </row>
    <row r="2400" spans="1:112" s="760" customFormat="1" ht="12" hidden="1" customHeight="1" x14ac:dyDescent="0.15">
      <c r="A2400" s="774"/>
      <c r="B2400" s="3391"/>
      <c r="C2400" s="3681"/>
      <c r="D2400" s="3681"/>
      <c r="E2400" s="3681"/>
      <c r="F2400" s="3681"/>
      <c r="G2400" s="3681"/>
      <c r="H2400" s="3392"/>
      <c r="I2400" s="3683"/>
      <c r="J2400" s="3684"/>
      <c r="K2400" s="1974"/>
      <c r="L2400" s="774"/>
      <c r="M2400" s="767"/>
      <c r="DF2400" s="818"/>
      <c r="DG2400" s="772" t="str">
        <f t="shared" si="53"/>
        <v/>
      </c>
      <c r="DH2400" s="832">
        <v>2490</v>
      </c>
    </row>
    <row r="2401" spans="1:112" s="760" customFormat="1" ht="12.75" hidden="1" customHeight="1" x14ac:dyDescent="0.15">
      <c r="A2401" s="774"/>
      <c r="B2401" s="3391"/>
      <c r="C2401" s="3681"/>
      <c r="D2401" s="3681"/>
      <c r="E2401" s="3681"/>
      <c r="F2401" s="3681"/>
      <c r="G2401" s="3681"/>
      <c r="H2401" s="3392"/>
      <c r="I2401" s="3683"/>
      <c r="J2401" s="3684"/>
      <c r="K2401" s="1974"/>
      <c r="L2401" s="774"/>
      <c r="M2401" s="767"/>
      <c r="DF2401" s="818"/>
      <c r="DG2401" s="772" t="str">
        <f t="shared" si="53"/>
        <v/>
      </c>
      <c r="DH2401" s="832">
        <v>2491</v>
      </c>
    </row>
    <row r="2402" spans="1:112" s="760" customFormat="1" ht="12" hidden="1" customHeight="1" x14ac:dyDescent="0.15">
      <c r="A2402" s="774"/>
      <c r="B2402" s="3391"/>
      <c r="C2402" s="3681"/>
      <c r="D2402" s="3681"/>
      <c r="E2402" s="3681"/>
      <c r="F2402" s="3681"/>
      <c r="G2402" s="3681"/>
      <c r="H2402" s="3392"/>
      <c r="I2402" s="3683"/>
      <c r="J2402" s="3684"/>
      <c r="K2402" s="1974"/>
      <c r="L2402" s="774"/>
      <c r="M2402" s="767"/>
      <c r="DF2402" s="818"/>
      <c r="DG2402" s="772" t="str">
        <f t="shared" si="53"/>
        <v/>
      </c>
      <c r="DH2402" s="832">
        <v>2492</v>
      </c>
    </row>
    <row r="2403" spans="1:112" s="760" customFormat="1" ht="12" hidden="1" customHeight="1" x14ac:dyDescent="0.15">
      <c r="A2403" s="774"/>
      <c r="B2403" s="3391"/>
      <c r="C2403" s="3681"/>
      <c r="D2403" s="3681"/>
      <c r="E2403" s="3681"/>
      <c r="F2403" s="3681"/>
      <c r="G2403" s="3681"/>
      <c r="H2403" s="3392"/>
      <c r="I2403" s="3683"/>
      <c r="J2403" s="3684"/>
      <c r="K2403" s="1974"/>
      <c r="L2403" s="774"/>
      <c r="M2403" s="767"/>
      <c r="DF2403" s="818"/>
      <c r="DG2403" s="772" t="str">
        <f t="shared" si="53"/>
        <v/>
      </c>
      <c r="DH2403" s="832">
        <v>2493</v>
      </c>
    </row>
    <row r="2404" spans="1:112" s="760" customFormat="1" ht="12" hidden="1" customHeight="1" x14ac:dyDescent="0.15">
      <c r="A2404" s="774"/>
      <c r="B2404" s="3391"/>
      <c r="C2404" s="3681"/>
      <c r="D2404" s="3681"/>
      <c r="E2404" s="3681"/>
      <c r="F2404" s="3681"/>
      <c r="G2404" s="3681"/>
      <c r="H2404" s="3392"/>
      <c r="I2404" s="3683"/>
      <c r="J2404" s="3684"/>
      <c r="K2404" s="1974"/>
      <c r="L2404" s="774"/>
      <c r="M2404" s="767"/>
      <c r="DF2404" s="818"/>
      <c r="DG2404" s="772" t="str">
        <f t="shared" si="53"/>
        <v/>
      </c>
      <c r="DH2404" s="832">
        <v>2494</v>
      </c>
    </row>
    <row r="2405" spans="1:112" s="760" customFormat="1" ht="12" hidden="1" customHeight="1" x14ac:dyDescent="0.15">
      <c r="A2405" s="774"/>
      <c r="B2405" s="3391"/>
      <c r="C2405" s="3681"/>
      <c r="D2405" s="3681"/>
      <c r="E2405" s="3681"/>
      <c r="F2405" s="3681"/>
      <c r="G2405" s="3681"/>
      <c r="H2405" s="3392"/>
      <c r="I2405" s="3683"/>
      <c r="J2405" s="3684"/>
      <c r="K2405" s="1974"/>
      <c r="L2405" s="774"/>
      <c r="M2405" s="767"/>
      <c r="DF2405" s="818"/>
      <c r="DG2405" s="772" t="str">
        <f t="shared" si="53"/>
        <v/>
      </c>
      <c r="DH2405" s="832">
        <v>2495</v>
      </c>
    </row>
    <row r="2406" spans="1:112" s="760" customFormat="1" ht="12" hidden="1" customHeight="1" x14ac:dyDescent="0.15">
      <c r="A2406" s="774"/>
      <c r="B2406" s="3391"/>
      <c r="C2406" s="3681"/>
      <c r="D2406" s="3681"/>
      <c r="E2406" s="3681"/>
      <c r="F2406" s="3681"/>
      <c r="G2406" s="3681"/>
      <c r="H2406" s="3392"/>
      <c r="I2406" s="3683"/>
      <c r="J2406" s="3684"/>
      <c r="K2406" s="1974"/>
      <c r="L2406" s="774"/>
      <c r="M2406" s="767"/>
      <c r="DF2406" s="818"/>
      <c r="DG2406" s="772" t="str">
        <f t="shared" si="53"/>
        <v/>
      </c>
      <c r="DH2406" s="832">
        <v>2496</v>
      </c>
    </row>
    <row r="2407" spans="1:112" s="760" customFormat="1" ht="12" hidden="1" customHeight="1" x14ac:dyDescent="0.15">
      <c r="A2407" s="774"/>
      <c r="B2407" s="3391"/>
      <c r="C2407" s="3681"/>
      <c r="D2407" s="3681"/>
      <c r="E2407" s="3681"/>
      <c r="F2407" s="3681"/>
      <c r="G2407" s="3681"/>
      <c r="H2407" s="3392"/>
      <c r="I2407" s="3683"/>
      <c r="J2407" s="3684"/>
      <c r="K2407" s="1974"/>
      <c r="L2407" s="774"/>
      <c r="M2407" s="767"/>
      <c r="DF2407" s="818"/>
      <c r="DG2407" s="772" t="str">
        <f t="shared" si="53"/>
        <v/>
      </c>
      <c r="DH2407" s="832">
        <v>2497</v>
      </c>
    </row>
    <row r="2408" spans="1:112" s="760" customFormat="1" ht="12" hidden="1" customHeight="1" x14ac:dyDescent="0.15">
      <c r="A2408" s="774"/>
      <c r="B2408" s="3391"/>
      <c r="C2408" s="3681"/>
      <c r="D2408" s="3681"/>
      <c r="E2408" s="3681"/>
      <c r="F2408" s="3681"/>
      <c r="G2408" s="3681"/>
      <c r="H2408" s="3392"/>
      <c r="I2408" s="3683"/>
      <c r="J2408" s="3684"/>
      <c r="K2408" s="1974"/>
      <c r="L2408" s="774"/>
      <c r="M2408" s="767"/>
      <c r="DF2408" s="818"/>
      <c r="DG2408" s="772" t="str">
        <f t="shared" si="53"/>
        <v/>
      </c>
      <c r="DH2408" s="832">
        <v>2498</v>
      </c>
    </row>
    <row r="2409" spans="1:112" s="760" customFormat="1" ht="12" hidden="1" customHeight="1" x14ac:dyDescent="0.15">
      <c r="A2409" s="774"/>
      <c r="B2409" s="3391"/>
      <c r="C2409" s="3681"/>
      <c r="D2409" s="3681"/>
      <c r="E2409" s="3681"/>
      <c r="F2409" s="3681"/>
      <c r="G2409" s="3681"/>
      <c r="H2409" s="3392"/>
      <c r="I2409" s="3683"/>
      <c r="J2409" s="3684"/>
      <c r="K2409" s="1974"/>
      <c r="L2409" s="774"/>
      <c r="M2409" s="767"/>
      <c r="DF2409" s="818"/>
      <c r="DG2409" s="772" t="str">
        <f t="shared" si="53"/>
        <v/>
      </c>
      <c r="DH2409" s="832">
        <v>2499</v>
      </c>
    </row>
    <row r="2410" spans="1:112" s="760" customFormat="1" ht="12" hidden="1" customHeight="1" x14ac:dyDescent="0.15">
      <c r="A2410" s="774"/>
      <c r="B2410" s="3391"/>
      <c r="C2410" s="3681"/>
      <c r="D2410" s="3681"/>
      <c r="E2410" s="3681"/>
      <c r="F2410" s="3681"/>
      <c r="G2410" s="3681"/>
      <c r="H2410" s="3392"/>
      <c r="I2410" s="3683"/>
      <c r="J2410" s="3684"/>
      <c r="K2410" s="1974"/>
      <c r="L2410" s="774"/>
      <c r="M2410" s="767"/>
      <c r="DF2410" s="818"/>
      <c r="DG2410" s="772" t="str">
        <f t="shared" si="53"/>
        <v/>
      </c>
      <c r="DH2410" s="832">
        <v>2500</v>
      </c>
    </row>
    <row r="2411" spans="1:112" s="760" customFormat="1" ht="12" hidden="1" customHeight="1" x14ac:dyDescent="0.15">
      <c r="A2411" s="774"/>
      <c r="B2411" s="3391"/>
      <c r="C2411" s="3681"/>
      <c r="D2411" s="3681"/>
      <c r="E2411" s="3681"/>
      <c r="F2411" s="3681"/>
      <c r="G2411" s="3681"/>
      <c r="H2411" s="3392"/>
      <c r="I2411" s="3683"/>
      <c r="J2411" s="3684"/>
      <c r="K2411" s="1974"/>
      <c r="L2411" s="774"/>
      <c r="M2411" s="767"/>
      <c r="DF2411" s="818"/>
      <c r="DG2411" s="772" t="str">
        <f t="shared" si="53"/>
        <v/>
      </c>
      <c r="DH2411" s="832">
        <v>2501</v>
      </c>
    </row>
    <row r="2412" spans="1:112" s="760" customFormat="1" ht="12" hidden="1" customHeight="1" x14ac:dyDescent="0.15">
      <c r="A2412" s="774"/>
      <c r="B2412" s="3391"/>
      <c r="C2412" s="3681"/>
      <c r="D2412" s="3681"/>
      <c r="E2412" s="3681"/>
      <c r="F2412" s="3681"/>
      <c r="G2412" s="3681"/>
      <c r="H2412" s="3392"/>
      <c r="I2412" s="3683"/>
      <c r="J2412" s="3684"/>
      <c r="K2412" s="1974"/>
      <c r="L2412" s="774"/>
      <c r="M2412" s="767"/>
      <c r="DF2412" s="818"/>
      <c r="DG2412" s="772" t="str">
        <f t="shared" si="53"/>
        <v/>
      </c>
      <c r="DH2412" s="832">
        <v>2502</v>
      </c>
    </row>
    <row r="2413" spans="1:112" s="760" customFormat="1" ht="12" hidden="1" customHeight="1" x14ac:dyDescent="0.15">
      <c r="A2413" s="774"/>
      <c r="B2413" s="3391"/>
      <c r="C2413" s="3681"/>
      <c r="D2413" s="3681"/>
      <c r="E2413" s="3681"/>
      <c r="F2413" s="3681"/>
      <c r="G2413" s="3681"/>
      <c r="H2413" s="3392"/>
      <c r="I2413" s="3683"/>
      <c r="J2413" s="3684"/>
      <c r="K2413" s="1974"/>
      <c r="L2413" s="774"/>
      <c r="M2413" s="767"/>
      <c r="DF2413" s="818"/>
      <c r="DG2413" s="772" t="str">
        <f t="shared" si="53"/>
        <v/>
      </c>
      <c r="DH2413" s="832">
        <v>2503</v>
      </c>
    </row>
    <row r="2414" spans="1:112" s="760" customFormat="1" ht="12" hidden="1" customHeight="1" x14ac:dyDescent="0.15">
      <c r="A2414" s="774"/>
      <c r="B2414" s="3391"/>
      <c r="C2414" s="3681"/>
      <c r="D2414" s="3681"/>
      <c r="E2414" s="3681"/>
      <c r="F2414" s="3681"/>
      <c r="G2414" s="3681"/>
      <c r="H2414" s="3392"/>
      <c r="I2414" s="3683"/>
      <c r="J2414" s="3684"/>
      <c r="K2414" s="1974"/>
      <c r="L2414" s="774"/>
      <c r="M2414" s="767"/>
      <c r="DF2414" s="818"/>
      <c r="DG2414" s="772" t="str">
        <f t="shared" si="53"/>
        <v/>
      </c>
      <c r="DH2414" s="832">
        <v>2504</v>
      </c>
    </row>
    <row r="2415" spans="1:112" s="760" customFormat="1" ht="12" hidden="1" customHeight="1" x14ac:dyDescent="0.15">
      <c r="A2415" s="774"/>
      <c r="B2415" s="3391"/>
      <c r="C2415" s="3681"/>
      <c r="D2415" s="3681"/>
      <c r="E2415" s="3681"/>
      <c r="F2415" s="3681"/>
      <c r="G2415" s="3681"/>
      <c r="H2415" s="3392"/>
      <c r="I2415" s="3683"/>
      <c r="J2415" s="3684"/>
      <c r="K2415" s="1974"/>
      <c r="L2415" s="774"/>
      <c r="M2415" s="767"/>
      <c r="DF2415" s="818"/>
      <c r="DG2415" s="772" t="str">
        <f t="shared" si="53"/>
        <v/>
      </c>
      <c r="DH2415" s="832">
        <v>2505</v>
      </c>
    </row>
    <row r="2416" spans="1:112" s="760" customFormat="1" ht="12" hidden="1" customHeight="1" x14ac:dyDescent="0.15">
      <c r="A2416" s="774"/>
      <c r="B2416" s="3391"/>
      <c r="C2416" s="3681"/>
      <c r="D2416" s="3681"/>
      <c r="E2416" s="3681"/>
      <c r="F2416" s="3681"/>
      <c r="G2416" s="3681"/>
      <c r="H2416" s="3392"/>
      <c r="I2416" s="3683"/>
      <c r="J2416" s="3684"/>
      <c r="K2416" s="1974"/>
      <c r="L2416" s="774"/>
      <c r="M2416" s="767"/>
      <c r="DF2416" s="818"/>
      <c r="DG2416" s="772" t="str">
        <f t="shared" si="53"/>
        <v/>
      </c>
      <c r="DH2416" s="832">
        <v>2506</v>
      </c>
    </row>
    <row r="2417" spans="1:112" s="760" customFormat="1" ht="12" hidden="1" customHeight="1" x14ac:dyDescent="0.15">
      <c r="A2417" s="774"/>
      <c r="B2417" s="3391"/>
      <c r="C2417" s="3681"/>
      <c r="D2417" s="3681"/>
      <c r="E2417" s="3681"/>
      <c r="F2417" s="3681"/>
      <c r="G2417" s="3681"/>
      <c r="H2417" s="3392"/>
      <c r="I2417" s="3683"/>
      <c r="J2417" s="3684"/>
      <c r="K2417" s="1974"/>
      <c r="L2417" s="774"/>
      <c r="M2417" s="767"/>
      <c r="DF2417" s="818"/>
      <c r="DG2417" s="772" t="str">
        <f t="shared" si="53"/>
        <v/>
      </c>
      <c r="DH2417" s="832">
        <v>2507</v>
      </c>
    </row>
    <row r="2418" spans="1:112" s="760" customFormat="1" ht="12" hidden="1" customHeight="1" x14ac:dyDescent="0.15">
      <c r="A2418" s="774"/>
      <c r="B2418" s="3391"/>
      <c r="C2418" s="3681"/>
      <c r="D2418" s="3681"/>
      <c r="E2418" s="3681"/>
      <c r="F2418" s="3681"/>
      <c r="G2418" s="3681"/>
      <c r="H2418" s="3392"/>
      <c r="I2418" s="3683"/>
      <c r="J2418" s="3684"/>
      <c r="K2418" s="1974"/>
      <c r="L2418" s="774"/>
      <c r="M2418" s="767"/>
      <c r="DF2418" s="818"/>
      <c r="DG2418" s="772" t="str">
        <f t="shared" si="53"/>
        <v/>
      </c>
      <c r="DH2418" s="832">
        <v>2508</v>
      </c>
    </row>
    <row r="2419" spans="1:112" s="760" customFormat="1" ht="12.75" hidden="1" customHeight="1" x14ac:dyDescent="0.15">
      <c r="A2419" s="774"/>
      <c r="B2419" s="3391"/>
      <c r="C2419" s="3681"/>
      <c r="D2419" s="3681"/>
      <c r="E2419" s="3681"/>
      <c r="F2419" s="3681"/>
      <c r="G2419" s="3681"/>
      <c r="H2419" s="3392"/>
      <c r="I2419" s="3683"/>
      <c r="J2419" s="3684"/>
      <c r="K2419" s="1974"/>
      <c r="L2419" s="774"/>
      <c r="M2419" s="767"/>
      <c r="DF2419" s="818"/>
      <c r="DG2419" s="772" t="str">
        <f t="shared" ref="DG2419:DG2482" si="54">IF(COUNTA(A2419:M2419)&gt;0,DH2419,"")</f>
        <v/>
      </c>
      <c r="DH2419" s="832">
        <v>2509</v>
      </c>
    </row>
    <row r="2420" spans="1:112" s="760" customFormat="1" ht="12" hidden="1" customHeight="1" x14ac:dyDescent="0.15">
      <c r="A2420" s="774"/>
      <c r="B2420" s="3391"/>
      <c r="C2420" s="3681"/>
      <c r="D2420" s="3681"/>
      <c r="E2420" s="3681"/>
      <c r="F2420" s="3681"/>
      <c r="G2420" s="3681"/>
      <c r="H2420" s="3392"/>
      <c r="I2420" s="3683"/>
      <c r="J2420" s="3684"/>
      <c r="K2420" s="1974"/>
      <c r="L2420" s="774"/>
      <c r="M2420" s="767"/>
      <c r="DF2420" s="818"/>
      <c r="DG2420" s="772" t="str">
        <f t="shared" si="54"/>
        <v/>
      </c>
      <c r="DH2420" s="832">
        <v>2510</v>
      </c>
    </row>
    <row r="2421" spans="1:112" s="760" customFormat="1" ht="12" hidden="1" customHeight="1" x14ac:dyDescent="0.15">
      <c r="A2421" s="774"/>
      <c r="B2421" s="3391"/>
      <c r="C2421" s="3681"/>
      <c r="D2421" s="3681"/>
      <c r="E2421" s="3681"/>
      <c r="F2421" s="3681"/>
      <c r="G2421" s="3681"/>
      <c r="H2421" s="3392"/>
      <c r="I2421" s="3683"/>
      <c r="J2421" s="3684"/>
      <c r="K2421" s="1974"/>
      <c r="L2421" s="774"/>
      <c r="M2421" s="767"/>
      <c r="DF2421" s="818"/>
      <c r="DG2421" s="772" t="str">
        <f t="shared" si="54"/>
        <v/>
      </c>
      <c r="DH2421" s="832">
        <v>2511</v>
      </c>
    </row>
    <row r="2422" spans="1:112" s="760" customFormat="1" ht="12" hidden="1" customHeight="1" x14ac:dyDescent="0.15">
      <c r="A2422" s="774"/>
      <c r="B2422" s="3391"/>
      <c r="C2422" s="3681"/>
      <c r="D2422" s="3681"/>
      <c r="E2422" s="3681"/>
      <c r="F2422" s="3681"/>
      <c r="G2422" s="3681"/>
      <c r="H2422" s="3392"/>
      <c r="I2422" s="3683"/>
      <c r="J2422" s="3684"/>
      <c r="K2422" s="1974"/>
      <c r="L2422" s="774"/>
      <c r="M2422" s="767"/>
      <c r="DF2422" s="818"/>
      <c r="DG2422" s="772" t="str">
        <f t="shared" si="54"/>
        <v/>
      </c>
      <c r="DH2422" s="832">
        <v>2512</v>
      </c>
    </row>
    <row r="2423" spans="1:112" s="760" customFormat="1" ht="12" hidden="1" customHeight="1" x14ac:dyDescent="0.15">
      <c r="A2423" s="774"/>
      <c r="B2423" s="3391"/>
      <c r="C2423" s="3681"/>
      <c r="D2423" s="3681"/>
      <c r="E2423" s="3681"/>
      <c r="F2423" s="3681"/>
      <c r="G2423" s="3681"/>
      <c r="H2423" s="3392"/>
      <c r="I2423" s="3683"/>
      <c r="J2423" s="3684"/>
      <c r="K2423" s="1974"/>
      <c r="L2423" s="774"/>
      <c r="M2423" s="767"/>
      <c r="DF2423" s="818"/>
      <c r="DG2423" s="772" t="str">
        <f t="shared" si="54"/>
        <v/>
      </c>
      <c r="DH2423" s="832">
        <v>2513</v>
      </c>
    </row>
    <row r="2424" spans="1:112" s="760" customFormat="1" ht="12" hidden="1" customHeight="1" x14ac:dyDescent="0.15">
      <c r="A2424" s="774"/>
      <c r="B2424" s="3391"/>
      <c r="C2424" s="3681"/>
      <c r="D2424" s="3681"/>
      <c r="E2424" s="3681"/>
      <c r="F2424" s="3681"/>
      <c r="G2424" s="3681"/>
      <c r="H2424" s="3392"/>
      <c r="I2424" s="3683"/>
      <c r="J2424" s="3684"/>
      <c r="K2424" s="1974"/>
      <c r="L2424" s="774"/>
      <c r="M2424" s="767"/>
      <c r="DF2424" s="818"/>
      <c r="DG2424" s="772" t="str">
        <f t="shared" si="54"/>
        <v/>
      </c>
      <c r="DH2424" s="832">
        <v>2514</v>
      </c>
    </row>
    <row r="2425" spans="1:112" s="760" customFormat="1" ht="12" hidden="1" customHeight="1" x14ac:dyDescent="0.15">
      <c r="A2425" s="774"/>
      <c r="B2425" s="3391"/>
      <c r="C2425" s="3681"/>
      <c r="D2425" s="3681"/>
      <c r="E2425" s="3681"/>
      <c r="F2425" s="3681"/>
      <c r="G2425" s="3681"/>
      <c r="H2425" s="3392"/>
      <c r="I2425" s="3683"/>
      <c r="J2425" s="3684"/>
      <c r="K2425" s="1974"/>
      <c r="L2425" s="774"/>
      <c r="M2425" s="767"/>
      <c r="DF2425" s="818"/>
      <c r="DG2425" s="772" t="str">
        <f t="shared" si="54"/>
        <v/>
      </c>
      <c r="DH2425" s="832">
        <v>2515</v>
      </c>
    </row>
    <row r="2426" spans="1:112" s="760" customFormat="1" ht="12" hidden="1" customHeight="1" x14ac:dyDescent="0.15">
      <c r="A2426" s="774"/>
      <c r="B2426" s="3391"/>
      <c r="C2426" s="3681"/>
      <c r="D2426" s="3681"/>
      <c r="E2426" s="3681"/>
      <c r="F2426" s="3681"/>
      <c r="G2426" s="3681"/>
      <c r="H2426" s="3392"/>
      <c r="I2426" s="3683"/>
      <c r="J2426" s="3684"/>
      <c r="K2426" s="1974"/>
      <c r="L2426" s="774"/>
      <c r="M2426" s="767"/>
      <c r="DF2426" s="818"/>
      <c r="DG2426" s="772" t="str">
        <f t="shared" si="54"/>
        <v/>
      </c>
      <c r="DH2426" s="832">
        <v>2516</v>
      </c>
    </row>
    <row r="2427" spans="1:112" s="760" customFormat="1" ht="12" hidden="1" customHeight="1" x14ac:dyDescent="0.15">
      <c r="A2427" s="774"/>
      <c r="B2427" s="3391"/>
      <c r="C2427" s="3681"/>
      <c r="D2427" s="3681"/>
      <c r="E2427" s="3681"/>
      <c r="F2427" s="3681"/>
      <c r="G2427" s="3681"/>
      <c r="H2427" s="3392"/>
      <c r="I2427" s="3683"/>
      <c r="J2427" s="3684"/>
      <c r="K2427" s="1974"/>
      <c r="L2427" s="774"/>
      <c r="M2427" s="767"/>
      <c r="DF2427" s="818"/>
      <c r="DG2427" s="772" t="str">
        <f t="shared" si="54"/>
        <v/>
      </c>
      <c r="DH2427" s="832">
        <v>2517</v>
      </c>
    </row>
    <row r="2428" spans="1:112" s="760" customFormat="1" ht="12" hidden="1" customHeight="1" x14ac:dyDescent="0.15">
      <c r="A2428" s="774"/>
      <c r="B2428" s="3391"/>
      <c r="C2428" s="3681"/>
      <c r="D2428" s="3681"/>
      <c r="E2428" s="3681"/>
      <c r="F2428" s="3681"/>
      <c r="G2428" s="3681"/>
      <c r="H2428" s="3392"/>
      <c r="I2428" s="3683"/>
      <c r="J2428" s="3684"/>
      <c r="K2428" s="1974"/>
      <c r="L2428" s="774"/>
      <c r="M2428" s="767"/>
      <c r="DF2428" s="818"/>
      <c r="DG2428" s="772" t="str">
        <f t="shared" si="54"/>
        <v/>
      </c>
      <c r="DH2428" s="832">
        <v>2518</v>
      </c>
    </row>
    <row r="2429" spans="1:112" s="760" customFormat="1" ht="12.75" hidden="1" customHeight="1" x14ac:dyDescent="0.15">
      <c r="A2429" s="774"/>
      <c r="B2429" s="3391"/>
      <c r="C2429" s="3681"/>
      <c r="D2429" s="3681"/>
      <c r="E2429" s="3681"/>
      <c r="F2429" s="3681"/>
      <c r="G2429" s="3681"/>
      <c r="H2429" s="3392"/>
      <c r="I2429" s="3683"/>
      <c r="J2429" s="3684"/>
      <c r="K2429" s="1974"/>
      <c r="L2429" s="774"/>
      <c r="M2429" s="767"/>
      <c r="DF2429" s="818"/>
      <c r="DG2429" s="772" t="str">
        <f t="shared" si="54"/>
        <v/>
      </c>
      <c r="DH2429" s="832">
        <v>2519</v>
      </c>
    </row>
    <row r="2430" spans="1:112" s="760" customFormat="1" ht="12" hidden="1" customHeight="1" x14ac:dyDescent="0.15">
      <c r="A2430" s="774"/>
      <c r="B2430" s="3391"/>
      <c r="C2430" s="3681"/>
      <c r="D2430" s="3681"/>
      <c r="E2430" s="3681"/>
      <c r="F2430" s="3681"/>
      <c r="G2430" s="3681"/>
      <c r="H2430" s="3392"/>
      <c r="I2430" s="3683"/>
      <c r="J2430" s="3684"/>
      <c r="K2430" s="1974"/>
      <c r="L2430" s="774"/>
      <c r="M2430" s="767"/>
      <c r="DF2430" s="818"/>
      <c r="DG2430" s="772" t="str">
        <f t="shared" si="54"/>
        <v/>
      </c>
      <c r="DH2430" s="832">
        <v>2520</v>
      </c>
    </row>
    <row r="2431" spans="1:112" s="760" customFormat="1" ht="12" hidden="1" customHeight="1" x14ac:dyDescent="0.15">
      <c r="A2431" s="774"/>
      <c r="B2431" s="3391"/>
      <c r="C2431" s="3681"/>
      <c r="D2431" s="3681"/>
      <c r="E2431" s="3681"/>
      <c r="F2431" s="3681"/>
      <c r="G2431" s="3681"/>
      <c r="H2431" s="3392"/>
      <c r="I2431" s="3683"/>
      <c r="J2431" s="3684"/>
      <c r="K2431" s="1974"/>
      <c r="L2431" s="774"/>
      <c r="M2431" s="767"/>
      <c r="DF2431" s="818"/>
      <c r="DG2431" s="772" t="str">
        <f t="shared" si="54"/>
        <v/>
      </c>
      <c r="DH2431" s="832">
        <v>2521</v>
      </c>
    </row>
    <row r="2432" spans="1:112" s="760" customFormat="1" ht="12" hidden="1" customHeight="1" x14ac:dyDescent="0.15">
      <c r="A2432" s="774"/>
      <c r="B2432" s="3391"/>
      <c r="C2432" s="3681"/>
      <c r="D2432" s="3681"/>
      <c r="E2432" s="3681"/>
      <c r="F2432" s="3681"/>
      <c r="G2432" s="3681"/>
      <c r="H2432" s="3392"/>
      <c r="I2432" s="3683"/>
      <c r="J2432" s="3684"/>
      <c r="K2432" s="1974"/>
      <c r="L2432" s="774"/>
      <c r="M2432" s="767"/>
      <c r="DF2432" s="818"/>
      <c r="DG2432" s="772" t="str">
        <f t="shared" si="54"/>
        <v/>
      </c>
      <c r="DH2432" s="832">
        <v>2522</v>
      </c>
    </row>
    <row r="2433" spans="1:112" s="760" customFormat="1" ht="12" hidden="1" customHeight="1" x14ac:dyDescent="0.15">
      <c r="A2433" s="774"/>
      <c r="B2433" s="3391"/>
      <c r="C2433" s="3681"/>
      <c r="D2433" s="3681"/>
      <c r="E2433" s="3681"/>
      <c r="F2433" s="3681"/>
      <c r="G2433" s="3681"/>
      <c r="H2433" s="3392"/>
      <c r="I2433" s="3683"/>
      <c r="J2433" s="3684"/>
      <c r="K2433" s="1974"/>
      <c r="L2433" s="774"/>
      <c r="M2433" s="767"/>
      <c r="DF2433" s="818"/>
      <c r="DG2433" s="772" t="str">
        <f t="shared" si="54"/>
        <v/>
      </c>
      <c r="DH2433" s="832">
        <v>2523</v>
      </c>
    </row>
    <row r="2434" spans="1:112" s="760" customFormat="1" ht="12" hidden="1" customHeight="1" x14ac:dyDescent="0.15">
      <c r="A2434" s="774"/>
      <c r="B2434" s="3391"/>
      <c r="C2434" s="3681"/>
      <c r="D2434" s="3681"/>
      <c r="E2434" s="3681"/>
      <c r="F2434" s="3681"/>
      <c r="G2434" s="3681"/>
      <c r="H2434" s="3392"/>
      <c r="I2434" s="3683"/>
      <c r="J2434" s="3684"/>
      <c r="K2434" s="1974"/>
      <c r="L2434" s="774"/>
      <c r="M2434" s="767"/>
      <c r="DF2434" s="818"/>
      <c r="DG2434" s="772" t="str">
        <f t="shared" si="54"/>
        <v/>
      </c>
      <c r="DH2434" s="832">
        <v>2524</v>
      </c>
    </row>
    <row r="2435" spans="1:112" s="760" customFormat="1" ht="12" hidden="1" customHeight="1" x14ac:dyDescent="0.15">
      <c r="A2435" s="774"/>
      <c r="B2435" s="3391"/>
      <c r="C2435" s="3681"/>
      <c r="D2435" s="3681"/>
      <c r="E2435" s="3681"/>
      <c r="F2435" s="3681"/>
      <c r="G2435" s="3681"/>
      <c r="H2435" s="3392"/>
      <c r="I2435" s="3683"/>
      <c r="J2435" s="3684"/>
      <c r="K2435" s="1974"/>
      <c r="L2435" s="774"/>
      <c r="M2435" s="767"/>
      <c r="DF2435" s="818"/>
      <c r="DG2435" s="772" t="str">
        <f t="shared" si="54"/>
        <v/>
      </c>
      <c r="DH2435" s="832">
        <v>2525</v>
      </c>
    </row>
    <row r="2436" spans="1:112" s="760" customFormat="1" ht="12" hidden="1" customHeight="1" x14ac:dyDescent="0.15">
      <c r="A2436" s="774"/>
      <c r="B2436" s="3391"/>
      <c r="C2436" s="3681"/>
      <c r="D2436" s="3681"/>
      <c r="E2436" s="3681"/>
      <c r="F2436" s="3681"/>
      <c r="G2436" s="3681"/>
      <c r="H2436" s="3392"/>
      <c r="I2436" s="3683"/>
      <c r="J2436" s="3684"/>
      <c r="K2436" s="1974"/>
      <c r="L2436" s="774"/>
      <c r="M2436" s="767"/>
      <c r="DF2436" s="818"/>
      <c r="DG2436" s="772" t="str">
        <f t="shared" si="54"/>
        <v/>
      </c>
      <c r="DH2436" s="832">
        <v>2526</v>
      </c>
    </row>
    <row r="2437" spans="1:112" s="760" customFormat="1" ht="12" hidden="1" customHeight="1" x14ac:dyDescent="0.15">
      <c r="A2437" s="774"/>
      <c r="B2437" s="3391"/>
      <c r="C2437" s="3681"/>
      <c r="D2437" s="3681"/>
      <c r="E2437" s="3681"/>
      <c r="F2437" s="3681"/>
      <c r="G2437" s="3681"/>
      <c r="H2437" s="3392"/>
      <c r="I2437" s="3683"/>
      <c r="J2437" s="3684"/>
      <c r="K2437" s="1974"/>
      <c r="L2437" s="774"/>
      <c r="M2437" s="767"/>
      <c r="DF2437" s="818"/>
      <c r="DG2437" s="772" t="str">
        <f t="shared" si="54"/>
        <v/>
      </c>
      <c r="DH2437" s="832">
        <v>2527</v>
      </c>
    </row>
    <row r="2438" spans="1:112" s="760" customFormat="1" ht="12" hidden="1" customHeight="1" x14ac:dyDescent="0.15">
      <c r="A2438" s="774"/>
      <c r="B2438" s="3391"/>
      <c r="C2438" s="3681"/>
      <c r="D2438" s="3681"/>
      <c r="E2438" s="3681"/>
      <c r="F2438" s="3681"/>
      <c r="G2438" s="3681"/>
      <c r="H2438" s="3392"/>
      <c r="I2438" s="3683"/>
      <c r="J2438" s="3684"/>
      <c r="K2438" s="1974"/>
      <c r="L2438" s="774"/>
      <c r="M2438" s="767"/>
      <c r="DF2438" s="818"/>
      <c r="DG2438" s="772" t="str">
        <f t="shared" si="54"/>
        <v/>
      </c>
      <c r="DH2438" s="832">
        <v>2528</v>
      </c>
    </row>
    <row r="2439" spans="1:112" s="760" customFormat="1" ht="12.75" hidden="1" customHeight="1" x14ac:dyDescent="0.15">
      <c r="A2439" s="774"/>
      <c r="B2439" s="3391"/>
      <c r="C2439" s="3681"/>
      <c r="D2439" s="3681"/>
      <c r="E2439" s="3681"/>
      <c r="F2439" s="3681"/>
      <c r="G2439" s="3681"/>
      <c r="H2439" s="3392"/>
      <c r="I2439" s="3683"/>
      <c r="J2439" s="3684"/>
      <c r="K2439" s="1974"/>
      <c r="L2439" s="774"/>
      <c r="M2439" s="767"/>
      <c r="DF2439" s="818"/>
      <c r="DG2439" s="772" t="str">
        <f t="shared" si="54"/>
        <v/>
      </c>
      <c r="DH2439" s="832">
        <v>2529</v>
      </c>
    </row>
    <row r="2440" spans="1:112" s="760" customFormat="1" ht="12" hidden="1" customHeight="1" x14ac:dyDescent="0.15">
      <c r="A2440" s="774"/>
      <c r="B2440" s="3391"/>
      <c r="C2440" s="3681"/>
      <c r="D2440" s="3681"/>
      <c r="E2440" s="3681"/>
      <c r="F2440" s="3681"/>
      <c r="G2440" s="3681"/>
      <c r="H2440" s="3392"/>
      <c r="I2440" s="3683"/>
      <c r="J2440" s="3684"/>
      <c r="K2440" s="1974"/>
      <c r="L2440" s="774"/>
      <c r="M2440" s="767"/>
      <c r="DF2440" s="818"/>
      <c r="DG2440" s="772" t="str">
        <f t="shared" si="54"/>
        <v/>
      </c>
      <c r="DH2440" s="832">
        <v>2530</v>
      </c>
    </row>
    <row r="2441" spans="1:112" s="760" customFormat="1" ht="12" hidden="1" customHeight="1" x14ac:dyDescent="0.15">
      <c r="A2441" s="774"/>
      <c r="B2441" s="3391"/>
      <c r="C2441" s="3681"/>
      <c r="D2441" s="3681"/>
      <c r="E2441" s="3681"/>
      <c r="F2441" s="3681"/>
      <c r="G2441" s="3681"/>
      <c r="H2441" s="3392"/>
      <c r="I2441" s="3683"/>
      <c r="J2441" s="3684"/>
      <c r="K2441" s="1974"/>
      <c r="L2441" s="774"/>
      <c r="M2441" s="767"/>
      <c r="DF2441" s="818"/>
      <c r="DG2441" s="772" t="str">
        <f t="shared" si="54"/>
        <v/>
      </c>
      <c r="DH2441" s="832">
        <v>2531</v>
      </c>
    </row>
    <row r="2442" spans="1:112" s="760" customFormat="1" ht="12" hidden="1" customHeight="1" x14ac:dyDescent="0.15">
      <c r="A2442" s="774"/>
      <c r="B2442" s="3391"/>
      <c r="C2442" s="3681"/>
      <c r="D2442" s="3681"/>
      <c r="E2442" s="3681"/>
      <c r="F2442" s="3681"/>
      <c r="G2442" s="3681"/>
      <c r="H2442" s="3392"/>
      <c r="I2442" s="3683"/>
      <c r="J2442" s="3684"/>
      <c r="K2442" s="1974"/>
      <c r="L2442" s="774"/>
      <c r="M2442" s="767"/>
      <c r="DF2442" s="818"/>
      <c r="DG2442" s="772" t="str">
        <f t="shared" si="54"/>
        <v/>
      </c>
      <c r="DH2442" s="832">
        <v>2532</v>
      </c>
    </row>
    <row r="2443" spans="1:112" s="760" customFormat="1" ht="12" hidden="1" customHeight="1" x14ac:dyDescent="0.15">
      <c r="A2443" s="774"/>
      <c r="B2443" s="3391"/>
      <c r="C2443" s="3681"/>
      <c r="D2443" s="3681"/>
      <c r="E2443" s="3681"/>
      <c r="F2443" s="3681"/>
      <c r="G2443" s="3681"/>
      <c r="H2443" s="3392"/>
      <c r="I2443" s="3683"/>
      <c r="J2443" s="3684"/>
      <c r="K2443" s="1974"/>
      <c r="L2443" s="774"/>
      <c r="M2443" s="767"/>
      <c r="DF2443" s="818"/>
      <c r="DG2443" s="772" t="str">
        <f t="shared" si="54"/>
        <v/>
      </c>
      <c r="DH2443" s="832">
        <v>2533</v>
      </c>
    </row>
    <row r="2444" spans="1:112" s="760" customFormat="1" ht="12" hidden="1" customHeight="1" x14ac:dyDescent="0.15">
      <c r="A2444" s="774"/>
      <c r="B2444" s="3391"/>
      <c r="C2444" s="3681"/>
      <c r="D2444" s="3681"/>
      <c r="E2444" s="3681"/>
      <c r="F2444" s="3681"/>
      <c r="G2444" s="3681"/>
      <c r="H2444" s="3392"/>
      <c r="I2444" s="3683"/>
      <c r="J2444" s="3684"/>
      <c r="K2444" s="1974"/>
      <c r="L2444" s="774"/>
      <c r="M2444" s="767"/>
      <c r="DF2444" s="818"/>
      <c r="DG2444" s="772" t="str">
        <f t="shared" si="54"/>
        <v/>
      </c>
      <c r="DH2444" s="832">
        <v>2534</v>
      </c>
    </row>
    <row r="2445" spans="1:112" s="760" customFormat="1" ht="12" hidden="1" customHeight="1" x14ac:dyDescent="0.15">
      <c r="A2445" s="774"/>
      <c r="B2445" s="3391"/>
      <c r="C2445" s="3681"/>
      <c r="D2445" s="3681"/>
      <c r="E2445" s="3681"/>
      <c r="F2445" s="3681"/>
      <c r="G2445" s="3681"/>
      <c r="H2445" s="3392"/>
      <c r="I2445" s="3683"/>
      <c r="J2445" s="3684"/>
      <c r="K2445" s="1974"/>
      <c r="L2445" s="774"/>
      <c r="M2445" s="767"/>
      <c r="DF2445" s="818"/>
      <c r="DG2445" s="772" t="str">
        <f t="shared" si="54"/>
        <v/>
      </c>
      <c r="DH2445" s="832">
        <v>2535</v>
      </c>
    </row>
    <row r="2446" spans="1:112" s="760" customFormat="1" ht="12" hidden="1" customHeight="1" x14ac:dyDescent="0.15">
      <c r="A2446" s="774"/>
      <c r="B2446" s="3391"/>
      <c r="C2446" s="3681"/>
      <c r="D2446" s="3681"/>
      <c r="E2446" s="3681"/>
      <c r="F2446" s="3681"/>
      <c r="G2446" s="3681"/>
      <c r="H2446" s="3392"/>
      <c r="I2446" s="3683"/>
      <c r="J2446" s="3684"/>
      <c r="K2446" s="1974"/>
      <c r="L2446" s="774"/>
      <c r="M2446" s="767"/>
      <c r="DF2446" s="818"/>
      <c r="DG2446" s="772" t="str">
        <f t="shared" si="54"/>
        <v/>
      </c>
      <c r="DH2446" s="832">
        <v>2536</v>
      </c>
    </row>
    <row r="2447" spans="1:112" s="760" customFormat="1" ht="12" hidden="1" customHeight="1" x14ac:dyDescent="0.15">
      <c r="A2447" s="774"/>
      <c r="B2447" s="3391"/>
      <c r="C2447" s="3681"/>
      <c r="D2447" s="3681"/>
      <c r="E2447" s="3681"/>
      <c r="F2447" s="3681"/>
      <c r="G2447" s="3681"/>
      <c r="H2447" s="3392"/>
      <c r="I2447" s="3683"/>
      <c r="J2447" s="3684"/>
      <c r="K2447" s="1974"/>
      <c r="L2447" s="774"/>
      <c r="M2447" s="767"/>
      <c r="DF2447" s="818"/>
      <c r="DG2447" s="772" t="str">
        <f t="shared" si="54"/>
        <v/>
      </c>
      <c r="DH2447" s="832">
        <v>2537</v>
      </c>
    </row>
    <row r="2448" spans="1:112" s="760" customFormat="1" ht="12" hidden="1" customHeight="1" x14ac:dyDescent="0.15">
      <c r="A2448" s="774"/>
      <c r="B2448" s="3391"/>
      <c r="C2448" s="3681"/>
      <c r="D2448" s="3681"/>
      <c r="E2448" s="3681"/>
      <c r="F2448" s="3681"/>
      <c r="G2448" s="3681"/>
      <c r="H2448" s="3392"/>
      <c r="I2448" s="3683"/>
      <c r="J2448" s="3684"/>
      <c r="K2448" s="1974"/>
      <c r="L2448" s="774"/>
      <c r="M2448" s="767"/>
      <c r="DF2448" s="818"/>
      <c r="DG2448" s="772" t="str">
        <f t="shared" si="54"/>
        <v/>
      </c>
      <c r="DH2448" s="832">
        <v>2538</v>
      </c>
    </row>
    <row r="2449" spans="1:112" s="760" customFormat="1" ht="12" hidden="1" customHeight="1" x14ac:dyDescent="0.15">
      <c r="A2449" s="774"/>
      <c r="B2449" s="3391"/>
      <c r="C2449" s="3681"/>
      <c r="D2449" s="3681"/>
      <c r="E2449" s="3681"/>
      <c r="F2449" s="3681"/>
      <c r="G2449" s="3681"/>
      <c r="H2449" s="3392"/>
      <c r="I2449" s="3683"/>
      <c r="J2449" s="3684"/>
      <c r="K2449" s="1974"/>
      <c r="L2449" s="774"/>
      <c r="M2449" s="767"/>
      <c r="DF2449" s="818"/>
      <c r="DG2449" s="772" t="str">
        <f t="shared" si="54"/>
        <v/>
      </c>
      <c r="DH2449" s="832">
        <v>2539</v>
      </c>
    </row>
    <row r="2450" spans="1:112" s="760" customFormat="1" ht="12" hidden="1" customHeight="1" x14ac:dyDescent="0.15">
      <c r="A2450" s="774"/>
      <c r="B2450" s="3391"/>
      <c r="C2450" s="3681"/>
      <c r="D2450" s="3681"/>
      <c r="E2450" s="3681"/>
      <c r="F2450" s="3681"/>
      <c r="G2450" s="3681"/>
      <c r="H2450" s="3392"/>
      <c r="I2450" s="3683"/>
      <c r="J2450" s="3684"/>
      <c r="K2450" s="1974"/>
      <c r="L2450" s="774"/>
      <c r="M2450" s="767"/>
      <c r="DF2450" s="818"/>
      <c r="DG2450" s="772" t="str">
        <f t="shared" si="54"/>
        <v/>
      </c>
      <c r="DH2450" s="832">
        <v>2540</v>
      </c>
    </row>
    <row r="2451" spans="1:112" s="760" customFormat="1" ht="12" hidden="1" customHeight="1" x14ac:dyDescent="0.15">
      <c r="A2451" s="774"/>
      <c r="B2451" s="3391"/>
      <c r="C2451" s="3681"/>
      <c r="D2451" s="3681"/>
      <c r="E2451" s="3681"/>
      <c r="F2451" s="3681"/>
      <c r="G2451" s="3681"/>
      <c r="H2451" s="3392"/>
      <c r="I2451" s="3683"/>
      <c r="J2451" s="3684"/>
      <c r="K2451" s="1974"/>
      <c r="L2451" s="774"/>
      <c r="M2451" s="767"/>
      <c r="DF2451" s="818"/>
      <c r="DG2451" s="772" t="str">
        <f t="shared" si="54"/>
        <v/>
      </c>
      <c r="DH2451" s="832">
        <v>2541</v>
      </c>
    </row>
    <row r="2452" spans="1:112" s="760" customFormat="1" ht="12" hidden="1" customHeight="1" x14ac:dyDescent="0.15">
      <c r="A2452" s="774"/>
      <c r="B2452" s="3391"/>
      <c r="C2452" s="3681"/>
      <c r="D2452" s="3681"/>
      <c r="E2452" s="3681"/>
      <c r="F2452" s="3681"/>
      <c r="G2452" s="3681"/>
      <c r="H2452" s="3392"/>
      <c r="I2452" s="3683"/>
      <c r="J2452" s="3684"/>
      <c r="K2452" s="1974"/>
      <c r="L2452" s="774"/>
      <c r="M2452" s="767"/>
      <c r="DF2452" s="818"/>
      <c r="DG2452" s="772" t="str">
        <f t="shared" si="54"/>
        <v/>
      </c>
      <c r="DH2452" s="832">
        <v>2542</v>
      </c>
    </row>
    <row r="2453" spans="1:112" s="760" customFormat="1" ht="12" hidden="1" customHeight="1" x14ac:dyDescent="0.15">
      <c r="A2453" s="774"/>
      <c r="B2453" s="3391"/>
      <c r="C2453" s="3681"/>
      <c r="D2453" s="3681"/>
      <c r="E2453" s="3681"/>
      <c r="F2453" s="3681"/>
      <c r="G2453" s="3681"/>
      <c r="H2453" s="3392"/>
      <c r="I2453" s="3683"/>
      <c r="J2453" s="3684"/>
      <c r="K2453" s="1974"/>
      <c r="L2453" s="774"/>
      <c r="M2453" s="767"/>
      <c r="DF2453" s="818"/>
      <c r="DG2453" s="772" t="str">
        <f t="shared" si="54"/>
        <v/>
      </c>
      <c r="DH2453" s="832">
        <v>2543</v>
      </c>
    </row>
    <row r="2454" spans="1:112" s="760" customFormat="1" ht="12" hidden="1" customHeight="1" x14ac:dyDescent="0.15">
      <c r="A2454" s="774"/>
      <c r="B2454" s="3391"/>
      <c r="C2454" s="3681"/>
      <c r="D2454" s="3681"/>
      <c r="E2454" s="3681"/>
      <c r="F2454" s="3681"/>
      <c r="G2454" s="3681"/>
      <c r="H2454" s="3392"/>
      <c r="I2454" s="3683"/>
      <c r="J2454" s="3684"/>
      <c r="K2454" s="1974"/>
      <c r="L2454" s="774"/>
      <c r="M2454" s="767"/>
      <c r="DF2454" s="818"/>
      <c r="DG2454" s="772" t="str">
        <f t="shared" si="54"/>
        <v/>
      </c>
      <c r="DH2454" s="832">
        <v>2544</v>
      </c>
    </row>
    <row r="2455" spans="1:112" s="760" customFormat="1" ht="12" hidden="1" customHeight="1" x14ac:dyDescent="0.15">
      <c r="A2455" s="774"/>
      <c r="B2455" s="3391"/>
      <c r="C2455" s="3681"/>
      <c r="D2455" s="3681"/>
      <c r="E2455" s="3681"/>
      <c r="F2455" s="3681"/>
      <c r="G2455" s="3681"/>
      <c r="H2455" s="3392"/>
      <c r="I2455" s="3683"/>
      <c r="J2455" s="3684"/>
      <c r="K2455" s="1974"/>
      <c r="L2455" s="774"/>
      <c r="M2455" s="767"/>
      <c r="DF2455" s="818"/>
      <c r="DG2455" s="772" t="str">
        <f t="shared" si="54"/>
        <v/>
      </c>
      <c r="DH2455" s="832">
        <v>2545</v>
      </c>
    </row>
    <row r="2456" spans="1:112" s="760" customFormat="1" ht="12" hidden="1" customHeight="1" x14ac:dyDescent="0.15">
      <c r="A2456" s="774"/>
      <c r="B2456" s="3391"/>
      <c r="C2456" s="3681"/>
      <c r="D2456" s="3681"/>
      <c r="E2456" s="3681"/>
      <c r="F2456" s="3681"/>
      <c r="G2456" s="3681"/>
      <c r="H2456" s="3392"/>
      <c r="I2456" s="3683"/>
      <c r="J2456" s="3684"/>
      <c r="K2456" s="1974"/>
      <c r="L2456" s="774"/>
      <c r="M2456" s="767"/>
      <c r="DF2456" s="818"/>
      <c r="DG2456" s="772" t="str">
        <f t="shared" si="54"/>
        <v/>
      </c>
      <c r="DH2456" s="832">
        <v>2546</v>
      </c>
    </row>
    <row r="2457" spans="1:112" s="760" customFormat="1" ht="12.75" hidden="1" customHeight="1" x14ac:dyDescent="0.15">
      <c r="A2457" s="774"/>
      <c r="B2457" s="3391"/>
      <c r="C2457" s="3681"/>
      <c r="D2457" s="3681"/>
      <c r="E2457" s="3681"/>
      <c r="F2457" s="3681"/>
      <c r="G2457" s="3681"/>
      <c r="H2457" s="3392"/>
      <c r="I2457" s="3683"/>
      <c r="J2457" s="3684"/>
      <c r="K2457" s="1974"/>
      <c r="L2457" s="774"/>
      <c r="M2457" s="767"/>
      <c r="DF2457" s="818"/>
      <c r="DG2457" s="772" t="str">
        <f t="shared" si="54"/>
        <v/>
      </c>
      <c r="DH2457" s="832">
        <v>2547</v>
      </c>
    </row>
    <row r="2458" spans="1:112" s="760" customFormat="1" ht="12" hidden="1" customHeight="1" x14ac:dyDescent="0.15">
      <c r="A2458" s="774"/>
      <c r="B2458" s="3391"/>
      <c r="C2458" s="3681"/>
      <c r="D2458" s="3681"/>
      <c r="E2458" s="3681"/>
      <c r="F2458" s="3681"/>
      <c r="G2458" s="3681"/>
      <c r="H2458" s="3392"/>
      <c r="I2458" s="3683"/>
      <c r="J2458" s="3684"/>
      <c r="K2458" s="1974"/>
      <c r="L2458" s="774"/>
      <c r="M2458" s="767"/>
      <c r="DF2458" s="818"/>
      <c r="DG2458" s="772" t="str">
        <f t="shared" si="54"/>
        <v/>
      </c>
      <c r="DH2458" s="832">
        <v>2548</v>
      </c>
    </row>
    <row r="2459" spans="1:112" s="760" customFormat="1" ht="12" hidden="1" customHeight="1" x14ac:dyDescent="0.15">
      <c r="A2459" s="774"/>
      <c r="B2459" s="3391"/>
      <c r="C2459" s="3681"/>
      <c r="D2459" s="3681"/>
      <c r="E2459" s="3681"/>
      <c r="F2459" s="3681"/>
      <c r="G2459" s="3681"/>
      <c r="H2459" s="3392"/>
      <c r="I2459" s="3683"/>
      <c r="J2459" s="3684"/>
      <c r="K2459" s="1974"/>
      <c r="L2459" s="774"/>
      <c r="M2459" s="767"/>
      <c r="DF2459" s="818"/>
      <c r="DG2459" s="772" t="str">
        <f t="shared" si="54"/>
        <v/>
      </c>
      <c r="DH2459" s="832">
        <v>2549</v>
      </c>
    </row>
    <row r="2460" spans="1:112" s="760" customFormat="1" ht="12" hidden="1" customHeight="1" x14ac:dyDescent="0.15">
      <c r="A2460" s="774"/>
      <c r="B2460" s="3391"/>
      <c r="C2460" s="3681"/>
      <c r="D2460" s="3681"/>
      <c r="E2460" s="3681"/>
      <c r="F2460" s="3681"/>
      <c r="G2460" s="3681"/>
      <c r="H2460" s="3392"/>
      <c r="I2460" s="3683"/>
      <c r="J2460" s="3684"/>
      <c r="K2460" s="1974"/>
      <c r="L2460" s="774"/>
      <c r="M2460" s="767"/>
      <c r="DF2460" s="818"/>
      <c r="DG2460" s="772" t="str">
        <f t="shared" si="54"/>
        <v/>
      </c>
      <c r="DH2460" s="832">
        <v>2550</v>
      </c>
    </row>
    <row r="2461" spans="1:112" s="760" customFormat="1" ht="12" hidden="1" customHeight="1" x14ac:dyDescent="0.15">
      <c r="A2461" s="774"/>
      <c r="B2461" s="3391"/>
      <c r="C2461" s="3681"/>
      <c r="D2461" s="3681"/>
      <c r="E2461" s="3681"/>
      <c r="F2461" s="3681"/>
      <c r="G2461" s="3681"/>
      <c r="H2461" s="3392"/>
      <c r="I2461" s="3683"/>
      <c r="J2461" s="3684"/>
      <c r="K2461" s="1974"/>
      <c r="L2461" s="774"/>
      <c r="M2461" s="767"/>
      <c r="DF2461" s="818"/>
      <c r="DG2461" s="772" t="str">
        <f t="shared" si="54"/>
        <v/>
      </c>
      <c r="DH2461" s="832">
        <v>2551</v>
      </c>
    </row>
    <row r="2462" spans="1:112" s="760" customFormat="1" ht="12" hidden="1" customHeight="1" x14ac:dyDescent="0.15">
      <c r="A2462" s="774"/>
      <c r="B2462" s="3391"/>
      <c r="C2462" s="3681"/>
      <c r="D2462" s="3681"/>
      <c r="E2462" s="3681"/>
      <c r="F2462" s="3681"/>
      <c r="G2462" s="3681"/>
      <c r="H2462" s="3392"/>
      <c r="I2462" s="3683"/>
      <c r="J2462" s="3684"/>
      <c r="K2462" s="1974"/>
      <c r="L2462" s="774"/>
      <c r="M2462" s="767"/>
      <c r="DF2462" s="818"/>
      <c r="DG2462" s="772" t="str">
        <f t="shared" si="54"/>
        <v/>
      </c>
      <c r="DH2462" s="832">
        <v>2552</v>
      </c>
    </row>
    <row r="2463" spans="1:112" s="760" customFormat="1" ht="12" hidden="1" customHeight="1" x14ac:dyDescent="0.15">
      <c r="A2463" s="774"/>
      <c r="B2463" s="3391"/>
      <c r="C2463" s="3681"/>
      <c r="D2463" s="3681"/>
      <c r="E2463" s="3681"/>
      <c r="F2463" s="3681"/>
      <c r="G2463" s="3681"/>
      <c r="H2463" s="3392"/>
      <c r="I2463" s="3683"/>
      <c r="J2463" s="3684"/>
      <c r="K2463" s="1974"/>
      <c r="L2463" s="774"/>
      <c r="M2463" s="767"/>
      <c r="DF2463" s="818"/>
      <c r="DG2463" s="772" t="str">
        <f t="shared" si="54"/>
        <v/>
      </c>
      <c r="DH2463" s="832">
        <v>2553</v>
      </c>
    </row>
    <row r="2464" spans="1:112" s="760" customFormat="1" ht="12" hidden="1" customHeight="1" x14ac:dyDescent="0.15">
      <c r="A2464" s="774"/>
      <c r="B2464" s="3391"/>
      <c r="C2464" s="3681"/>
      <c r="D2464" s="3681"/>
      <c r="E2464" s="3681"/>
      <c r="F2464" s="3681"/>
      <c r="G2464" s="3681"/>
      <c r="H2464" s="3392"/>
      <c r="I2464" s="3683"/>
      <c r="J2464" s="3684"/>
      <c r="K2464" s="1974"/>
      <c r="L2464" s="774"/>
      <c r="M2464" s="767"/>
      <c r="DF2464" s="818"/>
      <c r="DG2464" s="772" t="str">
        <f t="shared" si="54"/>
        <v/>
      </c>
      <c r="DH2464" s="832">
        <v>2554</v>
      </c>
    </row>
    <row r="2465" spans="1:112" s="760" customFormat="1" ht="12" hidden="1" customHeight="1" x14ac:dyDescent="0.15">
      <c r="A2465" s="774"/>
      <c r="B2465" s="3391"/>
      <c r="C2465" s="3681"/>
      <c r="D2465" s="3681"/>
      <c r="E2465" s="3681"/>
      <c r="F2465" s="3681"/>
      <c r="G2465" s="3681"/>
      <c r="H2465" s="3392"/>
      <c r="I2465" s="3683"/>
      <c r="J2465" s="3684"/>
      <c r="K2465" s="1974"/>
      <c r="L2465" s="774"/>
      <c r="M2465" s="767"/>
      <c r="DF2465" s="818"/>
      <c r="DG2465" s="772" t="str">
        <f t="shared" si="54"/>
        <v/>
      </c>
      <c r="DH2465" s="832">
        <v>2555</v>
      </c>
    </row>
    <row r="2466" spans="1:112" s="760" customFormat="1" ht="12" hidden="1" customHeight="1" x14ac:dyDescent="0.15">
      <c r="A2466" s="774"/>
      <c r="B2466" s="3391"/>
      <c r="C2466" s="3681"/>
      <c r="D2466" s="3681"/>
      <c r="E2466" s="3681"/>
      <c r="F2466" s="3681"/>
      <c r="G2466" s="3681"/>
      <c r="H2466" s="3392"/>
      <c r="I2466" s="3683"/>
      <c r="J2466" s="3684"/>
      <c r="K2466" s="1974"/>
      <c r="L2466" s="774"/>
      <c r="M2466" s="767"/>
      <c r="DF2466" s="818"/>
      <c r="DG2466" s="772" t="str">
        <f t="shared" si="54"/>
        <v/>
      </c>
      <c r="DH2466" s="832">
        <v>2556</v>
      </c>
    </row>
    <row r="2467" spans="1:112" s="760" customFormat="1" ht="12.75" hidden="1" customHeight="1" x14ac:dyDescent="0.15">
      <c r="A2467" s="774"/>
      <c r="B2467" s="3391"/>
      <c r="C2467" s="3681"/>
      <c r="D2467" s="3681"/>
      <c r="E2467" s="3681"/>
      <c r="F2467" s="3681"/>
      <c r="G2467" s="3681"/>
      <c r="H2467" s="3392"/>
      <c r="I2467" s="3683"/>
      <c r="J2467" s="3684"/>
      <c r="K2467" s="1974"/>
      <c r="L2467" s="774"/>
      <c r="M2467" s="767"/>
      <c r="DF2467" s="818"/>
      <c r="DG2467" s="772" t="str">
        <f t="shared" si="54"/>
        <v/>
      </c>
      <c r="DH2467" s="832">
        <v>2557</v>
      </c>
    </row>
    <row r="2468" spans="1:112" s="760" customFormat="1" ht="12" hidden="1" customHeight="1" x14ac:dyDescent="0.15">
      <c r="A2468" s="774"/>
      <c r="B2468" s="3391"/>
      <c r="C2468" s="3681"/>
      <c r="D2468" s="3681"/>
      <c r="E2468" s="3681"/>
      <c r="F2468" s="3681"/>
      <c r="G2468" s="3681"/>
      <c r="H2468" s="3392"/>
      <c r="I2468" s="3683"/>
      <c r="J2468" s="3684"/>
      <c r="K2468" s="1974"/>
      <c r="L2468" s="774"/>
      <c r="M2468" s="767"/>
      <c r="DF2468" s="818"/>
      <c r="DG2468" s="772" t="str">
        <f t="shared" si="54"/>
        <v/>
      </c>
      <c r="DH2468" s="832">
        <v>2558</v>
      </c>
    </row>
    <row r="2469" spans="1:112" s="760" customFormat="1" ht="12" hidden="1" customHeight="1" x14ac:dyDescent="0.15">
      <c r="A2469" s="774"/>
      <c r="B2469" s="3391"/>
      <c r="C2469" s="3681"/>
      <c r="D2469" s="3681"/>
      <c r="E2469" s="3681"/>
      <c r="F2469" s="3681"/>
      <c r="G2469" s="3681"/>
      <c r="H2469" s="3392"/>
      <c r="I2469" s="3683"/>
      <c r="J2469" s="3684"/>
      <c r="K2469" s="1974"/>
      <c r="L2469" s="774"/>
      <c r="M2469" s="767"/>
      <c r="DF2469" s="818"/>
      <c r="DG2469" s="772" t="str">
        <f t="shared" si="54"/>
        <v/>
      </c>
      <c r="DH2469" s="832">
        <v>2559</v>
      </c>
    </row>
    <row r="2470" spans="1:112" s="760" customFormat="1" ht="12" hidden="1" customHeight="1" x14ac:dyDescent="0.15">
      <c r="A2470" s="774"/>
      <c r="B2470" s="3391"/>
      <c r="C2470" s="3681"/>
      <c r="D2470" s="3681"/>
      <c r="E2470" s="3681"/>
      <c r="F2470" s="3681"/>
      <c r="G2470" s="3681"/>
      <c r="H2470" s="3392"/>
      <c r="I2470" s="3683"/>
      <c r="J2470" s="3684"/>
      <c r="K2470" s="1974"/>
      <c r="L2470" s="774"/>
      <c r="M2470" s="767"/>
      <c r="DF2470" s="818"/>
      <c r="DG2470" s="772" t="str">
        <f t="shared" si="54"/>
        <v/>
      </c>
      <c r="DH2470" s="832">
        <v>2560</v>
      </c>
    </row>
    <row r="2471" spans="1:112" s="760" customFormat="1" ht="12" hidden="1" customHeight="1" x14ac:dyDescent="0.15">
      <c r="A2471" s="774"/>
      <c r="B2471" s="3391"/>
      <c r="C2471" s="3681"/>
      <c r="D2471" s="3681"/>
      <c r="E2471" s="3681"/>
      <c r="F2471" s="3681"/>
      <c r="G2471" s="3681"/>
      <c r="H2471" s="3392"/>
      <c r="I2471" s="3683"/>
      <c r="J2471" s="3684"/>
      <c r="K2471" s="1974"/>
      <c r="L2471" s="774"/>
      <c r="M2471" s="767"/>
      <c r="DF2471" s="818"/>
      <c r="DG2471" s="772" t="str">
        <f t="shared" si="54"/>
        <v/>
      </c>
      <c r="DH2471" s="832">
        <v>2561</v>
      </c>
    </row>
    <row r="2472" spans="1:112" s="760" customFormat="1" ht="12" hidden="1" customHeight="1" x14ac:dyDescent="0.15">
      <c r="A2472" s="774"/>
      <c r="B2472" s="3391"/>
      <c r="C2472" s="3681"/>
      <c r="D2472" s="3681"/>
      <c r="E2472" s="3681"/>
      <c r="F2472" s="3681"/>
      <c r="G2472" s="3681"/>
      <c r="H2472" s="3392"/>
      <c r="I2472" s="3683"/>
      <c r="J2472" s="3684"/>
      <c r="K2472" s="1974"/>
      <c r="L2472" s="774"/>
      <c r="M2472" s="767"/>
      <c r="DF2472" s="818"/>
      <c r="DG2472" s="772" t="str">
        <f t="shared" si="54"/>
        <v/>
      </c>
      <c r="DH2472" s="832">
        <v>2562</v>
      </c>
    </row>
    <row r="2473" spans="1:112" s="760" customFormat="1" ht="12" hidden="1" customHeight="1" x14ac:dyDescent="0.15">
      <c r="A2473" s="774"/>
      <c r="B2473" s="3391"/>
      <c r="C2473" s="3681"/>
      <c r="D2473" s="3681"/>
      <c r="E2473" s="3681"/>
      <c r="F2473" s="3681"/>
      <c r="G2473" s="3681"/>
      <c r="H2473" s="3392"/>
      <c r="I2473" s="3683"/>
      <c r="J2473" s="3684"/>
      <c r="K2473" s="1974"/>
      <c r="L2473" s="774"/>
      <c r="M2473" s="767"/>
      <c r="DF2473" s="818"/>
      <c r="DG2473" s="772" t="str">
        <f t="shared" si="54"/>
        <v/>
      </c>
      <c r="DH2473" s="832">
        <v>2563</v>
      </c>
    </row>
    <row r="2474" spans="1:112" s="760" customFormat="1" ht="12" hidden="1" customHeight="1" x14ac:dyDescent="0.15">
      <c r="A2474" s="774"/>
      <c r="B2474" s="3391"/>
      <c r="C2474" s="3681"/>
      <c r="D2474" s="3681"/>
      <c r="E2474" s="3681"/>
      <c r="F2474" s="3681"/>
      <c r="G2474" s="3681"/>
      <c r="H2474" s="3392"/>
      <c r="I2474" s="3683"/>
      <c r="J2474" s="3684"/>
      <c r="K2474" s="1974"/>
      <c r="L2474" s="774"/>
      <c r="M2474" s="767"/>
      <c r="DF2474" s="818"/>
      <c r="DG2474" s="772" t="str">
        <f t="shared" si="54"/>
        <v/>
      </c>
      <c r="DH2474" s="832">
        <v>2564</v>
      </c>
    </row>
    <row r="2475" spans="1:112" s="760" customFormat="1" ht="12" hidden="1" customHeight="1" x14ac:dyDescent="0.15">
      <c r="A2475" s="774"/>
      <c r="B2475" s="3391"/>
      <c r="C2475" s="3681"/>
      <c r="D2475" s="3681"/>
      <c r="E2475" s="3681"/>
      <c r="F2475" s="3681"/>
      <c r="G2475" s="3681"/>
      <c r="H2475" s="3392"/>
      <c r="I2475" s="3683"/>
      <c r="J2475" s="3684"/>
      <c r="K2475" s="1974"/>
      <c r="L2475" s="774"/>
      <c r="M2475" s="767"/>
      <c r="DF2475" s="818"/>
      <c r="DG2475" s="772" t="str">
        <f t="shared" si="54"/>
        <v/>
      </c>
      <c r="DH2475" s="832">
        <v>2565</v>
      </c>
    </row>
    <row r="2476" spans="1:112" s="760" customFormat="1" ht="12" hidden="1" customHeight="1" x14ac:dyDescent="0.15">
      <c r="A2476" s="774"/>
      <c r="B2476" s="3391"/>
      <c r="C2476" s="3681"/>
      <c r="D2476" s="3681"/>
      <c r="E2476" s="3681"/>
      <c r="F2476" s="3681"/>
      <c r="G2476" s="3681"/>
      <c r="H2476" s="3392"/>
      <c r="I2476" s="3683"/>
      <c r="J2476" s="3684"/>
      <c r="K2476" s="1974"/>
      <c r="L2476" s="774"/>
      <c r="M2476" s="767"/>
      <c r="DF2476" s="818"/>
      <c r="DG2476" s="772" t="str">
        <f t="shared" si="54"/>
        <v/>
      </c>
      <c r="DH2476" s="832">
        <v>2566</v>
      </c>
    </row>
    <row r="2477" spans="1:112" s="760" customFormat="1" ht="12.75" hidden="1" customHeight="1" x14ac:dyDescent="0.15">
      <c r="A2477" s="774"/>
      <c r="B2477" s="3391"/>
      <c r="C2477" s="3681"/>
      <c r="D2477" s="3681"/>
      <c r="E2477" s="3681"/>
      <c r="F2477" s="3681"/>
      <c r="G2477" s="3681"/>
      <c r="H2477" s="3392"/>
      <c r="I2477" s="3683"/>
      <c r="J2477" s="3684"/>
      <c r="K2477" s="1974"/>
      <c r="L2477" s="774"/>
      <c r="M2477" s="767"/>
      <c r="DF2477" s="818"/>
      <c r="DG2477" s="772" t="str">
        <f t="shared" si="54"/>
        <v/>
      </c>
      <c r="DH2477" s="832">
        <v>2567</v>
      </c>
    </row>
    <row r="2478" spans="1:112" s="760" customFormat="1" ht="12" hidden="1" customHeight="1" x14ac:dyDescent="0.15">
      <c r="A2478" s="774"/>
      <c r="B2478" s="3391"/>
      <c r="C2478" s="3681"/>
      <c r="D2478" s="3681"/>
      <c r="E2478" s="3681"/>
      <c r="F2478" s="3681"/>
      <c r="G2478" s="3681"/>
      <c r="H2478" s="3392"/>
      <c r="I2478" s="3683"/>
      <c r="J2478" s="3684"/>
      <c r="K2478" s="1974"/>
      <c r="L2478" s="774"/>
      <c r="M2478" s="767"/>
      <c r="DF2478" s="818"/>
      <c r="DG2478" s="772" t="str">
        <f t="shared" si="54"/>
        <v/>
      </c>
      <c r="DH2478" s="832">
        <v>2568</v>
      </c>
    </row>
    <row r="2479" spans="1:112" s="760" customFormat="1" ht="12" hidden="1" customHeight="1" x14ac:dyDescent="0.15">
      <c r="A2479" s="774"/>
      <c r="B2479" s="3391"/>
      <c r="C2479" s="3681"/>
      <c r="D2479" s="3681"/>
      <c r="E2479" s="3681"/>
      <c r="F2479" s="3681"/>
      <c r="G2479" s="3681"/>
      <c r="H2479" s="3392"/>
      <c r="I2479" s="3683"/>
      <c r="J2479" s="3684"/>
      <c r="K2479" s="1974"/>
      <c r="L2479" s="774"/>
      <c r="M2479" s="767"/>
      <c r="DF2479" s="818"/>
      <c r="DG2479" s="772" t="str">
        <f t="shared" si="54"/>
        <v/>
      </c>
      <c r="DH2479" s="832">
        <v>2569</v>
      </c>
    </row>
    <row r="2480" spans="1:112" s="760" customFormat="1" ht="12" hidden="1" customHeight="1" x14ac:dyDescent="0.15">
      <c r="A2480" s="774"/>
      <c r="B2480" s="3391"/>
      <c r="C2480" s="3681"/>
      <c r="D2480" s="3681"/>
      <c r="E2480" s="3681"/>
      <c r="F2480" s="3681"/>
      <c r="G2480" s="3681"/>
      <c r="H2480" s="3392"/>
      <c r="I2480" s="3683"/>
      <c r="J2480" s="3684"/>
      <c r="K2480" s="1974"/>
      <c r="L2480" s="774"/>
      <c r="M2480" s="767"/>
      <c r="DF2480" s="818"/>
      <c r="DG2480" s="772" t="str">
        <f t="shared" si="54"/>
        <v/>
      </c>
      <c r="DH2480" s="832">
        <v>2570</v>
      </c>
    </row>
    <row r="2481" spans="1:112" s="760" customFormat="1" ht="12" hidden="1" customHeight="1" x14ac:dyDescent="0.15">
      <c r="A2481" s="774"/>
      <c r="B2481" s="3391"/>
      <c r="C2481" s="3681"/>
      <c r="D2481" s="3681"/>
      <c r="E2481" s="3681"/>
      <c r="F2481" s="3681"/>
      <c r="G2481" s="3681"/>
      <c r="H2481" s="3392"/>
      <c r="I2481" s="3683"/>
      <c r="J2481" s="3684"/>
      <c r="K2481" s="1974"/>
      <c r="L2481" s="774"/>
      <c r="M2481" s="767"/>
      <c r="DF2481" s="818"/>
      <c r="DG2481" s="772" t="str">
        <f t="shared" si="54"/>
        <v/>
      </c>
      <c r="DH2481" s="832">
        <v>2571</v>
      </c>
    </row>
    <row r="2482" spans="1:112" s="760" customFormat="1" ht="12" hidden="1" customHeight="1" x14ac:dyDescent="0.15">
      <c r="A2482" s="774"/>
      <c r="B2482" s="3391"/>
      <c r="C2482" s="3681"/>
      <c r="D2482" s="3681"/>
      <c r="E2482" s="3681"/>
      <c r="F2482" s="3681"/>
      <c r="G2482" s="3681"/>
      <c r="H2482" s="3392"/>
      <c r="I2482" s="3683"/>
      <c r="J2482" s="3684"/>
      <c r="K2482" s="1974"/>
      <c r="L2482" s="774"/>
      <c r="M2482" s="767"/>
      <c r="DF2482" s="818"/>
      <c r="DG2482" s="772" t="str">
        <f t="shared" si="54"/>
        <v/>
      </c>
      <c r="DH2482" s="832">
        <v>2572</v>
      </c>
    </row>
    <row r="2483" spans="1:112" s="760" customFormat="1" ht="12" hidden="1" customHeight="1" x14ac:dyDescent="0.15">
      <c r="A2483" s="774"/>
      <c r="B2483" s="3391"/>
      <c r="C2483" s="3681"/>
      <c r="D2483" s="3681"/>
      <c r="E2483" s="3681"/>
      <c r="F2483" s="3681"/>
      <c r="G2483" s="3681"/>
      <c r="H2483" s="3392"/>
      <c r="I2483" s="3683"/>
      <c r="J2483" s="3684"/>
      <c r="K2483" s="1974"/>
      <c r="L2483" s="774"/>
      <c r="M2483" s="767"/>
      <c r="DF2483" s="818"/>
      <c r="DG2483" s="772" t="str">
        <f t="shared" ref="DG2483:DG2546" si="55">IF(COUNTA(A2483:M2483)&gt;0,DH2483,"")</f>
        <v/>
      </c>
      <c r="DH2483" s="832">
        <v>2573</v>
      </c>
    </row>
    <row r="2484" spans="1:112" s="760" customFormat="1" ht="12" hidden="1" customHeight="1" x14ac:dyDescent="0.15">
      <c r="A2484" s="774"/>
      <c r="B2484" s="3391"/>
      <c r="C2484" s="3681"/>
      <c r="D2484" s="3681"/>
      <c r="E2484" s="3681"/>
      <c r="F2484" s="3681"/>
      <c r="G2484" s="3681"/>
      <c r="H2484" s="3392"/>
      <c r="I2484" s="3683"/>
      <c r="J2484" s="3684"/>
      <c r="K2484" s="1974"/>
      <c r="L2484" s="774"/>
      <c r="M2484" s="767"/>
      <c r="DF2484" s="818"/>
      <c r="DG2484" s="772" t="str">
        <f t="shared" si="55"/>
        <v/>
      </c>
      <c r="DH2484" s="832">
        <v>2574</v>
      </c>
    </row>
    <row r="2485" spans="1:112" s="760" customFormat="1" ht="12" hidden="1" customHeight="1" x14ac:dyDescent="0.15">
      <c r="A2485" s="774"/>
      <c r="B2485" s="3391"/>
      <c r="C2485" s="3681"/>
      <c r="D2485" s="3681"/>
      <c r="E2485" s="3681"/>
      <c r="F2485" s="3681"/>
      <c r="G2485" s="3681"/>
      <c r="H2485" s="3392"/>
      <c r="I2485" s="3683"/>
      <c r="J2485" s="3684"/>
      <c r="K2485" s="1974"/>
      <c r="L2485" s="774"/>
      <c r="M2485" s="767"/>
      <c r="DF2485" s="818"/>
      <c r="DG2485" s="772" t="str">
        <f t="shared" si="55"/>
        <v/>
      </c>
      <c r="DH2485" s="832">
        <v>2575</v>
      </c>
    </row>
    <row r="2486" spans="1:112" s="760" customFormat="1" ht="12" hidden="1" customHeight="1" x14ac:dyDescent="0.15">
      <c r="A2486" s="774"/>
      <c r="B2486" s="3391"/>
      <c r="C2486" s="3681"/>
      <c r="D2486" s="3681"/>
      <c r="E2486" s="3681"/>
      <c r="F2486" s="3681"/>
      <c r="G2486" s="3681"/>
      <c r="H2486" s="3392"/>
      <c r="I2486" s="3683"/>
      <c r="J2486" s="3684"/>
      <c r="K2486" s="1974"/>
      <c r="L2486" s="774"/>
      <c r="M2486" s="767"/>
      <c r="DF2486" s="818"/>
      <c r="DG2486" s="772" t="str">
        <f t="shared" si="55"/>
        <v/>
      </c>
      <c r="DH2486" s="832">
        <v>2576</v>
      </c>
    </row>
    <row r="2487" spans="1:112" s="760" customFormat="1" ht="12" hidden="1" customHeight="1" x14ac:dyDescent="0.15">
      <c r="A2487" s="774"/>
      <c r="B2487" s="3391"/>
      <c r="C2487" s="3681"/>
      <c r="D2487" s="3681"/>
      <c r="E2487" s="3681"/>
      <c r="F2487" s="3681"/>
      <c r="G2487" s="3681"/>
      <c r="H2487" s="3392"/>
      <c r="I2487" s="3683"/>
      <c r="J2487" s="3684"/>
      <c r="K2487" s="1974"/>
      <c r="L2487" s="774"/>
      <c r="M2487" s="767"/>
      <c r="DF2487" s="818"/>
      <c r="DG2487" s="772" t="str">
        <f t="shared" si="55"/>
        <v/>
      </c>
      <c r="DH2487" s="832">
        <v>2577</v>
      </c>
    </row>
    <row r="2488" spans="1:112" s="760" customFormat="1" ht="12" hidden="1" customHeight="1" x14ac:dyDescent="0.15">
      <c r="A2488" s="774"/>
      <c r="B2488" s="3391"/>
      <c r="C2488" s="3681"/>
      <c r="D2488" s="3681"/>
      <c r="E2488" s="3681"/>
      <c r="F2488" s="3681"/>
      <c r="G2488" s="3681"/>
      <c r="H2488" s="3392"/>
      <c r="I2488" s="3683"/>
      <c r="J2488" s="3684"/>
      <c r="K2488" s="1974"/>
      <c r="L2488" s="774"/>
      <c r="M2488" s="767"/>
      <c r="DF2488" s="818"/>
      <c r="DG2488" s="772" t="str">
        <f t="shared" si="55"/>
        <v/>
      </c>
      <c r="DH2488" s="832">
        <v>2578</v>
      </c>
    </row>
    <row r="2489" spans="1:112" s="760" customFormat="1" ht="12" hidden="1" customHeight="1" x14ac:dyDescent="0.15">
      <c r="A2489" s="774"/>
      <c r="B2489" s="3391"/>
      <c r="C2489" s="3681"/>
      <c r="D2489" s="3681"/>
      <c r="E2489" s="3681"/>
      <c r="F2489" s="3681"/>
      <c r="G2489" s="3681"/>
      <c r="H2489" s="3392"/>
      <c r="I2489" s="3683"/>
      <c r="J2489" s="3684"/>
      <c r="K2489" s="1974"/>
      <c r="L2489" s="774"/>
      <c r="M2489" s="767"/>
      <c r="DF2489" s="818"/>
      <c r="DG2489" s="772" t="str">
        <f t="shared" si="55"/>
        <v/>
      </c>
      <c r="DH2489" s="832">
        <v>2579</v>
      </c>
    </row>
    <row r="2490" spans="1:112" s="760" customFormat="1" ht="12" hidden="1" customHeight="1" x14ac:dyDescent="0.15">
      <c r="A2490" s="774"/>
      <c r="B2490" s="3391"/>
      <c r="C2490" s="3681"/>
      <c r="D2490" s="3681"/>
      <c r="E2490" s="3681"/>
      <c r="F2490" s="3681"/>
      <c r="G2490" s="3681"/>
      <c r="H2490" s="3392"/>
      <c r="I2490" s="3683"/>
      <c r="J2490" s="3684"/>
      <c r="K2490" s="1974"/>
      <c r="L2490" s="774"/>
      <c r="M2490" s="767"/>
      <c r="DF2490" s="818"/>
      <c r="DG2490" s="772" t="str">
        <f t="shared" si="55"/>
        <v/>
      </c>
      <c r="DH2490" s="832">
        <v>2580</v>
      </c>
    </row>
    <row r="2491" spans="1:112" s="760" customFormat="1" ht="12" hidden="1" customHeight="1" x14ac:dyDescent="0.15">
      <c r="A2491" s="774"/>
      <c r="B2491" s="3391"/>
      <c r="C2491" s="3681"/>
      <c r="D2491" s="3681"/>
      <c r="E2491" s="3681"/>
      <c r="F2491" s="3681"/>
      <c r="G2491" s="3681"/>
      <c r="H2491" s="3392"/>
      <c r="I2491" s="3683"/>
      <c r="J2491" s="3684"/>
      <c r="K2491" s="1974"/>
      <c r="L2491" s="774"/>
      <c r="M2491" s="767"/>
      <c r="DF2491" s="818"/>
      <c r="DG2491" s="772" t="str">
        <f t="shared" si="55"/>
        <v/>
      </c>
      <c r="DH2491" s="832">
        <v>2581</v>
      </c>
    </row>
    <row r="2492" spans="1:112" s="760" customFormat="1" ht="12" hidden="1" customHeight="1" x14ac:dyDescent="0.15">
      <c r="A2492" s="774"/>
      <c r="B2492" s="3391"/>
      <c r="C2492" s="3681"/>
      <c r="D2492" s="3681"/>
      <c r="E2492" s="3681"/>
      <c r="F2492" s="3681"/>
      <c r="G2492" s="3681"/>
      <c r="H2492" s="3392"/>
      <c r="I2492" s="3683"/>
      <c r="J2492" s="3684"/>
      <c r="K2492" s="1974"/>
      <c r="L2492" s="774"/>
      <c r="M2492" s="767"/>
      <c r="DF2492" s="818"/>
      <c r="DG2492" s="772" t="str">
        <f t="shared" si="55"/>
        <v/>
      </c>
      <c r="DH2492" s="832">
        <v>2582</v>
      </c>
    </row>
    <row r="2493" spans="1:112" s="760" customFormat="1" ht="12" hidden="1" customHeight="1" x14ac:dyDescent="0.15">
      <c r="A2493" s="774"/>
      <c r="B2493" s="3391"/>
      <c r="C2493" s="3681"/>
      <c r="D2493" s="3681"/>
      <c r="E2493" s="3681"/>
      <c r="F2493" s="3681"/>
      <c r="G2493" s="3681"/>
      <c r="H2493" s="3392"/>
      <c r="I2493" s="3683"/>
      <c r="J2493" s="3684"/>
      <c r="K2493" s="1974"/>
      <c r="L2493" s="774"/>
      <c r="M2493" s="767"/>
      <c r="DF2493" s="818"/>
      <c r="DG2493" s="772" t="str">
        <f t="shared" si="55"/>
        <v/>
      </c>
      <c r="DH2493" s="832">
        <v>2583</v>
      </c>
    </row>
    <row r="2494" spans="1:112" s="760" customFormat="1" ht="12" hidden="1" customHeight="1" x14ac:dyDescent="0.15">
      <c r="A2494" s="774"/>
      <c r="B2494" s="3391"/>
      <c r="C2494" s="3681"/>
      <c r="D2494" s="3681"/>
      <c r="E2494" s="3681"/>
      <c r="F2494" s="3681"/>
      <c r="G2494" s="3681"/>
      <c r="H2494" s="3392"/>
      <c r="I2494" s="3683"/>
      <c r="J2494" s="3684"/>
      <c r="K2494" s="1974"/>
      <c r="L2494" s="774"/>
      <c r="M2494" s="767"/>
      <c r="DF2494" s="818"/>
      <c r="DG2494" s="772" t="str">
        <f t="shared" si="55"/>
        <v/>
      </c>
      <c r="DH2494" s="832">
        <v>2584</v>
      </c>
    </row>
    <row r="2495" spans="1:112" s="760" customFormat="1" ht="12.75" hidden="1" customHeight="1" x14ac:dyDescent="0.15">
      <c r="A2495" s="774"/>
      <c r="B2495" s="3391"/>
      <c r="C2495" s="3681"/>
      <c r="D2495" s="3681"/>
      <c r="E2495" s="3681"/>
      <c r="F2495" s="3681"/>
      <c r="G2495" s="3681"/>
      <c r="H2495" s="3392"/>
      <c r="I2495" s="3683"/>
      <c r="J2495" s="3684"/>
      <c r="K2495" s="1974"/>
      <c r="L2495" s="774"/>
      <c r="M2495" s="767"/>
      <c r="DF2495" s="818"/>
      <c r="DG2495" s="772" t="str">
        <f t="shared" si="55"/>
        <v/>
      </c>
      <c r="DH2495" s="832">
        <v>2585</v>
      </c>
    </row>
    <row r="2496" spans="1:112" s="760" customFormat="1" ht="12" hidden="1" customHeight="1" x14ac:dyDescent="0.15">
      <c r="A2496" s="774"/>
      <c r="B2496" s="3391"/>
      <c r="C2496" s="3681"/>
      <c r="D2496" s="3681"/>
      <c r="E2496" s="3681"/>
      <c r="F2496" s="3681"/>
      <c r="G2496" s="3681"/>
      <c r="H2496" s="3392"/>
      <c r="I2496" s="3683"/>
      <c r="J2496" s="3684"/>
      <c r="K2496" s="1974"/>
      <c r="L2496" s="774"/>
      <c r="M2496" s="767"/>
      <c r="DF2496" s="818"/>
      <c r="DG2496" s="772" t="str">
        <f t="shared" si="55"/>
        <v/>
      </c>
      <c r="DH2496" s="832">
        <v>2586</v>
      </c>
    </row>
    <row r="2497" spans="1:112" s="760" customFormat="1" ht="12" hidden="1" customHeight="1" x14ac:dyDescent="0.15">
      <c r="A2497" s="774"/>
      <c r="B2497" s="3391"/>
      <c r="C2497" s="3681"/>
      <c r="D2497" s="3681"/>
      <c r="E2497" s="3681"/>
      <c r="F2497" s="3681"/>
      <c r="G2497" s="3681"/>
      <c r="H2497" s="3392"/>
      <c r="I2497" s="3683"/>
      <c r="J2497" s="3684"/>
      <c r="K2497" s="1974"/>
      <c r="L2497" s="774"/>
      <c r="M2497" s="767"/>
      <c r="DF2497" s="818"/>
      <c r="DG2497" s="772" t="str">
        <f t="shared" si="55"/>
        <v/>
      </c>
      <c r="DH2497" s="832">
        <v>2587</v>
      </c>
    </row>
    <row r="2498" spans="1:112" s="760" customFormat="1" ht="12" hidden="1" customHeight="1" x14ac:dyDescent="0.15">
      <c r="A2498" s="774"/>
      <c r="B2498" s="3391"/>
      <c r="C2498" s="3681"/>
      <c r="D2498" s="3681"/>
      <c r="E2498" s="3681"/>
      <c r="F2498" s="3681"/>
      <c r="G2498" s="3681"/>
      <c r="H2498" s="3392"/>
      <c r="I2498" s="3683"/>
      <c r="J2498" s="3684"/>
      <c r="K2498" s="1974"/>
      <c r="L2498" s="774"/>
      <c r="M2498" s="767"/>
      <c r="DF2498" s="818"/>
      <c r="DG2498" s="772" t="str">
        <f t="shared" si="55"/>
        <v/>
      </c>
      <c r="DH2498" s="832">
        <v>2588</v>
      </c>
    </row>
    <row r="2499" spans="1:112" s="760" customFormat="1" ht="12" hidden="1" customHeight="1" x14ac:dyDescent="0.15">
      <c r="A2499" s="774"/>
      <c r="B2499" s="3391"/>
      <c r="C2499" s="3681"/>
      <c r="D2499" s="3681"/>
      <c r="E2499" s="3681"/>
      <c r="F2499" s="3681"/>
      <c r="G2499" s="3681"/>
      <c r="H2499" s="3392"/>
      <c r="I2499" s="3683"/>
      <c r="J2499" s="3684"/>
      <c r="K2499" s="1974"/>
      <c r="L2499" s="774"/>
      <c r="M2499" s="767"/>
      <c r="DF2499" s="818"/>
      <c r="DG2499" s="772" t="str">
        <f t="shared" si="55"/>
        <v/>
      </c>
      <c r="DH2499" s="832">
        <v>2589</v>
      </c>
    </row>
    <row r="2500" spans="1:112" s="760" customFormat="1" ht="12" hidden="1" customHeight="1" x14ac:dyDescent="0.15">
      <c r="A2500" s="774"/>
      <c r="B2500" s="3391"/>
      <c r="C2500" s="3681"/>
      <c r="D2500" s="3681"/>
      <c r="E2500" s="3681"/>
      <c r="F2500" s="3681"/>
      <c r="G2500" s="3681"/>
      <c r="H2500" s="3392"/>
      <c r="I2500" s="3683"/>
      <c r="J2500" s="3684"/>
      <c r="K2500" s="1974"/>
      <c r="L2500" s="774"/>
      <c r="M2500" s="767"/>
      <c r="DF2500" s="818"/>
      <c r="DG2500" s="772" t="str">
        <f t="shared" si="55"/>
        <v/>
      </c>
      <c r="DH2500" s="832">
        <v>2590</v>
      </c>
    </row>
    <row r="2501" spans="1:112" s="760" customFormat="1" ht="12" hidden="1" customHeight="1" x14ac:dyDescent="0.15">
      <c r="A2501" s="774"/>
      <c r="B2501" s="3391"/>
      <c r="C2501" s="3681"/>
      <c r="D2501" s="3681"/>
      <c r="E2501" s="3681"/>
      <c r="F2501" s="3681"/>
      <c r="G2501" s="3681"/>
      <c r="H2501" s="3392"/>
      <c r="I2501" s="3683"/>
      <c r="J2501" s="3684"/>
      <c r="K2501" s="1974"/>
      <c r="L2501" s="774"/>
      <c r="M2501" s="767"/>
      <c r="DF2501" s="818"/>
      <c r="DG2501" s="772" t="str">
        <f t="shared" si="55"/>
        <v/>
      </c>
      <c r="DH2501" s="832">
        <v>2591</v>
      </c>
    </row>
    <row r="2502" spans="1:112" s="760" customFormat="1" ht="12" hidden="1" customHeight="1" x14ac:dyDescent="0.15">
      <c r="A2502" s="774"/>
      <c r="B2502" s="3391"/>
      <c r="C2502" s="3681"/>
      <c r="D2502" s="3681"/>
      <c r="E2502" s="3681"/>
      <c r="F2502" s="3681"/>
      <c r="G2502" s="3681"/>
      <c r="H2502" s="3392"/>
      <c r="I2502" s="3683"/>
      <c r="J2502" s="3684"/>
      <c r="K2502" s="1974"/>
      <c r="L2502" s="774"/>
      <c r="M2502" s="767"/>
      <c r="DF2502" s="818"/>
      <c r="DG2502" s="772" t="str">
        <f t="shared" si="55"/>
        <v/>
      </c>
      <c r="DH2502" s="832">
        <v>2592</v>
      </c>
    </row>
    <row r="2503" spans="1:112" s="760" customFormat="1" ht="12" hidden="1" customHeight="1" x14ac:dyDescent="0.15">
      <c r="A2503" s="774"/>
      <c r="B2503" s="3391"/>
      <c r="C2503" s="3681"/>
      <c r="D2503" s="3681"/>
      <c r="E2503" s="3681"/>
      <c r="F2503" s="3681"/>
      <c r="G2503" s="3681"/>
      <c r="H2503" s="3392"/>
      <c r="I2503" s="3683"/>
      <c r="J2503" s="3684"/>
      <c r="K2503" s="1974"/>
      <c r="L2503" s="774"/>
      <c r="M2503" s="767"/>
      <c r="DF2503" s="818"/>
      <c r="DG2503" s="772" t="str">
        <f t="shared" si="55"/>
        <v/>
      </c>
      <c r="DH2503" s="832">
        <v>2593</v>
      </c>
    </row>
    <row r="2504" spans="1:112" s="760" customFormat="1" ht="12" hidden="1" customHeight="1" x14ac:dyDescent="0.15">
      <c r="A2504" s="774"/>
      <c r="B2504" s="3391"/>
      <c r="C2504" s="3681"/>
      <c r="D2504" s="3681"/>
      <c r="E2504" s="3681"/>
      <c r="F2504" s="3681"/>
      <c r="G2504" s="3681"/>
      <c r="H2504" s="3392"/>
      <c r="I2504" s="3683"/>
      <c r="J2504" s="3684"/>
      <c r="K2504" s="1974"/>
      <c r="L2504" s="774"/>
      <c r="M2504" s="767"/>
      <c r="DF2504" s="818"/>
      <c r="DG2504" s="772" t="str">
        <f t="shared" si="55"/>
        <v/>
      </c>
      <c r="DH2504" s="832">
        <v>2594</v>
      </c>
    </row>
    <row r="2505" spans="1:112" s="760" customFormat="1" ht="12.75" hidden="1" customHeight="1" x14ac:dyDescent="0.15">
      <c r="A2505" s="774"/>
      <c r="B2505" s="3391"/>
      <c r="C2505" s="3681"/>
      <c r="D2505" s="3681"/>
      <c r="E2505" s="3681"/>
      <c r="F2505" s="3681"/>
      <c r="G2505" s="3681"/>
      <c r="H2505" s="3392"/>
      <c r="I2505" s="3683"/>
      <c r="J2505" s="3684"/>
      <c r="K2505" s="1974"/>
      <c r="L2505" s="774"/>
      <c r="M2505" s="767"/>
      <c r="DF2505" s="818"/>
      <c r="DG2505" s="772" t="str">
        <f t="shared" si="55"/>
        <v/>
      </c>
      <c r="DH2505" s="832">
        <v>2595</v>
      </c>
    </row>
    <row r="2506" spans="1:112" s="760" customFormat="1" ht="12" hidden="1" customHeight="1" x14ac:dyDescent="0.15">
      <c r="A2506" s="774"/>
      <c r="B2506" s="3391"/>
      <c r="C2506" s="3681"/>
      <c r="D2506" s="3681"/>
      <c r="E2506" s="3681"/>
      <c r="F2506" s="3681"/>
      <c r="G2506" s="3681"/>
      <c r="H2506" s="3392"/>
      <c r="I2506" s="3683"/>
      <c r="J2506" s="3684"/>
      <c r="K2506" s="1974"/>
      <c r="L2506" s="774"/>
      <c r="M2506" s="767"/>
      <c r="DF2506" s="818"/>
      <c r="DG2506" s="772" t="str">
        <f t="shared" si="55"/>
        <v/>
      </c>
      <c r="DH2506" s="832">
        <v>2596</v>
      </c>
    </row>
    <row r="2507" spans="1:112" s="760" customFormat="1" ht="12" hidden="1" customHeight="1" x14ac:dyDescent="0.15">
      <c r="A2507" s="774"/>
      <c r="B2507" s="3391"/>
      <c r="C2507" s="3681"/>
      <c r="D2507" s="3681"/>
      <c r="E2507" s="3681"/>
      <c r="F2507" s="3681"/>
      <c r="G2507" s="3681"/>
      <c r="H2507" s="3392"/>
      <c r="I2507" s="3683"/>
      <c r="J2507" s="3684"/>
      <c r="K2507" s="1974"/>
      <c r="L2507" s="774"/>
      <c r="M2507" s="767"/>
      <c r="DF2507" s="818"/>
      <c r="DG2507" s="772" t="str">
        <f t="shared" si="55"/>
        <v/>
      </c>
      <c r="DH2507" s="832">
        <v>2597</v>
      </c>
    </row>
    <row r="2508" spans="1:112" s="760" customFormat="1" ht="12" hidden="1" customHeight="1" x14ac:dyDescent="0.15">
      <c r="A2508" s="774"/>
      <c r="B2508" s="3391"/>
      <c r="C2508" s="3681"/>
      <c r="D2508" s="3681"/>
      <c r="E2508" s="3681"/>
      <c r="F2508" s="3681"/>
      <c r="G2508" s="3681"/>
      <c r="H2508" s="3392"/>
      <c r="I2508" s="3683"/>
      <c r="J2508" s="3684"/>
      <c r="K2508" s="1974"/>
      <c r="L2508" s="774"/>
      <c r="M2508" s="767"/>
      <c r="DF2508" s="818"/>
      <c r="DG2508" s="772" t="str">
        <f t="shared" si="55"/>
        <v/>
      </c>
      <c r="DH2508" s="832">
        <v>2598</v>
      </c>
    </row>
    <row r="2509" spans="1:112" s="760" customFormat="1" ht="12" hidden="1" customHeight="1" x14ac:dyDescent="0.15">
      <c r="A2509" s="774"/>
      <c r="B2509" s="3391"/>
      <c r="C2509" s="3681"/>
      <c r="D2509" s="3681"/>
      <c r="E2509" s="3681"/>
      <c r="F2509" s="3681"/>
      <c r="G2509" s="3681"/>
      <c r="H2509" s="3392"/>
      <c r="I2509" s="3683"/>
      <c r="J2509" s="3684"/>
      <c r="K2509" s="1974"/>
      <c r="L2509" s="774"/>
      <c r="M2509" s="767"/>
      <c r="DF2509" s="818"/>
      <c r="DG2509" s="772" t="str">
        <f t="shared" si="55"/>
        <v/>
      </c>
      <c r="DH2509" s="832">
        <v>2599</v>
      </c>
    </row>
    <row r="2510" spans="1:112" s="760" customFormat="1" ht="12" hidden="1" customHeight="1" x14ac:dyDescent="0.15">
      <c r="A2510" s="774"/>
      <c r="B2510" s="3391"/>
      <c r="C2510" s="3681"/>
      <c r="D2510" s="3681"/>
      <c r="E2510" s="3681"/>
      <c r="F2510" s="3681"/>
      <c r="G2510" s="3681"/>
      <c r="H2510" s="3392"/>
      <c r="I2510" s="3683"/>
      <c r="J2510" s="3684"/>
      <c r="K2510" s="1974"/>
      <c r="L2510" s="774"/>
      <c r="M2510" s="767"/>
      <c r="DF2510" s="818"/>
      <c r="DG2510" s="772" t="str">
        <f t="shared" si="55"/>
        <v/>
      </c>
      <c r="DH2510" s="832">
        <v>2600</v>
      </c>
    </row>
    <row r="2511" spans="1:112" s="760" customFormat="1" ht="12" hidden="1" customHeight="1" x14ac:dyDescent="0.15">
      <c r="A2511" s="774"/>
      <c r="B2511" s="3391"/>
      <c r="C2511" s="3681"/>
      <c r="D2511" s="3681"/>
      <c r="E2511" s="3681"/>
      <c r="F2511" s="3681"/>
      <c r="G2511" s="3681"/>
      <c r="H2511" s="3392"/>
      <c r="I2511" s="3683"/>
      <c r="J2511" s="3684"/>
      <c r="K2511" s="1974"/>
      <c r="L2511" s="774"/>
      <c r="M2511" s="767"/>
      <c r="DF2511" s="818"/>
      <c r="DG2511" s="772" t="str">
        <f t="shared" si="55"/>
        <v/>
      </c>
      <c r="DH2511" s="832">
        <v>2601</v>
      </c>
    </row>
    <row r="2512" spans="1:112" s="760" customFormat="1" ht="12" hidden="1" customHeight="1" x14ac:dyDescent="0.15">
      <c r="A2512" s="774"/>
      <c r="B2512" s="3391"/>
      <c r="C2512" s="3681"/>
      <c r="D2512" s="3681"/>
      <c r="E2512" s="3681"/>
      <c r="F2512" s="3681"/>
      <c r="G2512" s="3681"/>
      <c r="H2512" s="3392"/>
      <c r="I2512" s="3683"/>
      <c r="J2512" s="3684"/>
      <c r="K2512" s="1974"/>
      <c r="L2512" s="774"/>
      <c r="M2512" s="767"/>
      <c r="DF2512" s="818"/>
      <c r="DG2512" s="772" t="str">
        <f t="shared" si="55"/>
        <v/>
      </c>
      <c r="DH2512" s="832">
        <v>2602</v>
      </c>
    </row>
    <row r="2513" spans="1:112" s="760" customFormat="1" ht="12" hidden="1" customHeight="1" x14ac:dyDescent="0.15">
      <c r="A2513" s="774"/>
      <c r="B2513" s="3391"/>
      <c r="C2513" s="3681"/>
      <c r="D2513" s="3681"/>
      <c r="E2513" s="3681"/>
      <c r="F2513" s="3681"/>
      <c r="G2513" s="3681"/>
      <c r="H2513" s="3392"/>
      <c r="I2513" s="3683"/>
      <c r="J2513" s="3684"/>
      <c r="K2513" s="1974"/>
      <c r="L2513" s="774"/>
      <c r="M2513" s="767"/>
      <c r="DF2513" s="818"/>
      <c r="DG2513" s="772" t="str">
        <f t="shared" si="55"/>
        <v/>
      </c>
      <c r="DH2513" s="832">
        <v>2603</v>
      </c>
    </row>
    <row r="2514" spans="1:112" s="760" customFormat="1" ht="12" hidden="1" customHeight="1" x14ac:dyDescent="0.15">
      <c r="A2514" s="774"/>
      <c r="B2514" s="3391"/>
      <c r="C2514" s="3681"/>
      <c r="D2514" s="3681"/>
      <c r="E2514" s="3681"/>
      <c r="F2514" s="3681"/>
      <c r="G2514" s="3681"/>
      <c r="H2514" s="3392"/>
      <c r="I2514" s="3683"/>
      <c r="J2514" s="3684"/>
      <c r="K2514" s="1974"/>
      <c r="L2514" s="774"/>
      <c r="M2514" s="767"/>
      <c r="DF2514" s="818"/>
      <c r="DG2514" s="772" t="str">
        <f t="shared" si="55"/>
        <v/>
      </c>
      <c r="DH2514" s="832">
        <v>2604</v>
      </c>
    </row>
    <row r="2515" spans="1:112" s="760" customFormat="1" ht="12.75" hidden="1" customHeight="1" x14ac:dyDescent="0.15">
      <c r="A2515" s="774"/>
      <c r="B2515" s="3391"/>
      <c r="C2515" s="3681"/>
      <c r="D2515" s="3681"/>
      <c r="E2515" s="3681"/>
      <c r="F2515" s="3681"/>
      <c r="G2515" s="3681"/>
      <c r="H2515" s="3392"/>
      <c r="I2515" s="3683"/>
      <c r="J2515" s="3684"/>
      <c r="K2515" s="1974"/>
      <c r="L2515" s="774"/>
      <c r="M2515" s="767"/>
      <c r="DF2515" s="818"/>
      <c r="DG2515" s="772" t="str">
        <f t="shared" si="55"/>
        <v/>
      </c>
      <c r="DH2515" s="832">
        <v>2605</v>
      </c>
    </row>
    <row r="2516" spans="1:112" s="760" customFormat="1" ht="12" hidden="1" customHeight="1" x14ac:dyDescent="0.15">
      <c r="A2516" s="774"/>
      <c r="B2516" s="3391"/>
      <c r="C2516" s="3681"/>
      <c r="D2516" s="3681"/>
      <c r="E2516" s="3681"/>
      <c r="F2516" s="3681"/>
      <c r="G2516" s="3681"/>
      <c r="H2516" s="3392"/>
      <c r="I2516" s="3683"/>
      <c r="J2516" s="3684"/>
      <c r="K2516" s="1974"/>
      <c r="L2516" s="774"/>
      <c r="M2516" s="767"/>
      <c r="DF2516" s="818"/>
      <c r="DG2516" s="772" t="str">
        <f t="shared" si="55"/>
        <v/>
      </c>
      <c r="DH2516" s="832">
        <v>2606</v>
      </c>
    </row>
    <row r="2517" spans="1:112" s="760" customFormat="1" ht="12" hidden="1" customHeight="1" x14ac:dyDescent="0.15">
      <c r="A2517" s="774"/>
      <c r="B2517" s="3391"/>
      <c r="C2517" s="3681"/>
      <c r="D2517" s="3681"/>
      <c r="E2517" s="3681"/>
      <c r="F2517" s="3681"/>
      <c r="G2517" s="3681"/>
      <c r="H2517" s="3392"/>
      <c r="I2517" s="3683"/>
      <c r="J2517" s="3684"/>
      <c r="K2517" s="1974"/>
      <c r="L2517" s="774"/>
      <c r="M2517" s="767"/>
      <c r="DF2517" s="818"/>
      <c r="DG2517" s="772" t="str">
        <f t="shared" si="55"/>
        <v/>
      </c>
      <c r="DH2517" s="832">
        <v>2607</v>
      </c>
    </row>
    <row r="2518" spans="1:112" s="760" customFormat="1" ht="12" hidden="1" customHeight="1" x14ac:dyDescent="0.15">
      <c r="A2518" s="774"/>
      <c r="B2518" s="3391"/>
      <c r="C2518" s="3681"/>
      <c r="D2518" s="3681"/>
      <c r="E2518" s="3681"/>
      <c r="F2518" s="3681"/>
      <c r="G2518" s="3681"/>
      <c r="H2518" s="3392"/>
      <c r="I2518" s="3683"/>
      <c r="J2518" s="3684"/>
      <c r="K2518" s="1974"/>
      <c r="L2518" s="774"/>
      <c r="M2518" s="767"/>
      <c r="DF2518" s="818"/>
      <c r="DG2518" s="772" t="str">
        <f t="shared" si="55"/>
        <v/>
      </c>
      <c r="DH2518" s="832">
        <v>2608</v>
      </c>
    </row>
    <row r="2519" spans="1:112" s="760" customFormat="1" ht="12" hidden="1" customHeight="1" x14ac:dyDescent="0.15">
      <c r="A2519" s="774"/>
      <c r="B2519" s="3391"/>
      <c r="C2519" s="3681"/>
      <c r="D2519" s="3681"/>
      <c r="E2519" s="3681"/>
      <c r="F2519" s="3681"/>
      <c r="G2519" s="3681"/>
      <c r="H2519" s="3392"/>
      <c r="I2519" s="3683"/>
      <c r="J2519" s="3684"/>
      <c r="K2519" s="1974"/>
      <c r="L2519" s="774"/>
      <c r="M2519" s="767"/>
      <c r="DF2519" s="818"/>
      <c r="DG2519" s="772" t="str">
        <f t="shared" si="55"/>
        <v/>
      </c>
      <c r="DH2519" s="832">
        <v>2609</v>
      </c>
    </row>
    <row r="2520" spans="1:112" s="760" customFormat="1" ht="12" hidden="1" customHeight="1" x14ac:dyDescent="0.15">
      <c r="A2520" s="774"/>
      <c r="B2520" s="3391"/>
      <c r="C2520" s="3681"/>
      <c r="D2520" s="3681"/>
      <c r="E2520" s="3681"/>
      <c r="F2520" s="3681"/>
      <c r="G2520" s="3681"/>
      <c r="H2520" s="3392"/>
      <c r="I2520" s="3683"/>
      <c r="J2520" s="3684"/>
      <c r="K2520" s="1974"/>
      <c r="L2520" s="774"/>
      <c r="M2520" s="767"/>
      <c r="DF2520" s="818"/>
      <c r="DG2520" s="772" t="str">
        <f t="shared" si="55"/>
        <v/>
      </c>
      <c r="DH2520" s="832">
        <v>2610</v>
      </c>
    </row>
    <row r="2521" spans="1:112" s="760" customFormat="1" ht="12" hidden="1" customHeight="1" x14ac:dyDescent="0.15">
      <c r="A2521" s="774"/>
      <c r="B2521" s="3391"/>
      <c r="C2521" s="3681"/>
      <c r="D2521" s="3681"/>
      <c r="E2521" s="3681"/>
      <c r="F2521" s="3681"/>
      <c r="G2521" s="3681"/>
      <c r="H2521" s="3392"/>
      <c r="I2521" s="3683"/>
      <c r="J2521" s="3684"/>
      <c r="K2521" s="1974"/>
      <c r="L2521" s="774"/>
      <c r="M2521" s="767"/>
      <c r="DF2521" s="818"/>
      <c r="DG2521" s="772" t="str">
        <f t="shared" si="55"/>
        <v/>
      </c>
      <c r="DH2521" s="832">
        <v>2611</v>
      </c>
    </row>
    <row r="2522" spans="1:112" s="760" customFormat="1" ht="12" hidden="1" customHeight="1" x14ac:dyDescent="0.15">
      <c r="A2522" s="774"/>
      <c r="B2522" s="3391"/>
      <c r="C2522" s="3681"/>
      <c r="D2522" s="3681"/>
      <c r="E2522" s="3681"/>
      <c r="F2522" s="3681"/>
      <c r="G2522" s="3681"/>
      <c r="H2522" s="3392"/>
      <c r="I2522" s="3683"/>
      <c r="J2522" s="3684"/>
      <c r="K2522" s="1974"/>
      <c r="L2522" s="774"/>
      <c r="M2522" s="767"/>
      <c r="DF2522" s="818"/>
      <c r="DG2522" s="772" t="str">
        <f t="shared" si="55"/>
        <v/>
      </c>
      <c r="DH2522" s="832">
        <v>2612</v>
      </c>
    </row>
    <row r="2523" spans="1:112" s="760" customFormat="1" ht="12" hidden="1" customHeight="1" x14ac:dyDescent="0.15">
      <c r="A2523" s="774"/>
      <c r="B2523" s="3391"/>
      <c r="C2523" s="3681"/>
      <c r="D2523" s="3681"/>
      <c r="E2523" s="3681"/>
      <c r="F2523" s="3681"/>
      <c r="G2523" s="3681"/>
      <c r="H2523" s="3392"/>
      <c r="I2523" s="3683"/>
      <c r="J2523" s="3684"/>
      <c r="K2523" s="1974"/>
      <c r="L2523" s="774"/>
      <c r="M2523" s="767"/>
      <c r="DF2523" s="818"/>
      <c r="DG2523" s="772" t="str">
        <f t="shared" si="55"/>
        <v/>
      </c>
      <c r="DH2523" s="832">
        <v>2613</v>
      </c>
    </row>
    <row r="2524" spans="1:112" s="760" customFormat="1" ht="12" hidden="1" customHeight="1" x14ac:dyDescent="0.15">
      <c r="A2524" s="774"/>
      <c r="B2524" s="3391"/>
      <c r="C2524" s="3681"/>
      <c r="D2524" s="3681"/>
      <c r="E2524" s="3681"/>
      <c r="F2524" s="3681"/>
      <c r="G2524" s="3681"/>
      <c r="H2524" s="3392"/>
      <c r="I2524" s="3683"/>
      <c r="J2524" s="3684"/>
      <c r="K2524" s="1974"/>
      <c r="L2524" s="774"/>
      <c r="M2524" s="767"/>
      <c r="DF2524" s="818"/>
      <c r="DG2524" s="772" t="str">
        <f t="shared" si="55"/>
        <v/>
      </c>
      <c r="DH2524" s="832">
        <v>2614</v>
      </c>
    </row>
    <row r="2525" spans="1:112" s="760" customFormat="1" ht="12" hidden="1" customHeight="1" x14ac:dyDescent="0.15">
      <c r="A2525" s="774"/>
      <c r="B2525" s="3391"/>
      <c r="C2525" s="3681"/>
      <c r="D2525" s="3681"/>
      <c r="E2525" s="3681"/>
      <c r="F2525" s="3681"/>
      <c r="G2525" s="3681"/>
      <c r="H2525" s="3392"/>
      <c r="I2525" s="3683"/>
      <c r="J2525" s="3684"/>
      <c r="K2525" s="1974"/>
      <c r="L2525" s="774"/>
      <c r="M2525" s="767"/>
      <c r="DF2525" s="818"/>
      <c r="DG2525" s="772" t="str">
        <f t="shared" si="55"/>
        <v/>
      </c>
      <c r="DH2525" s="832">
        <v>2615</v>
      </c>
    </row>
    <row r="2526" spans="1:112" s="760" customFormat="1" ht="12" hidden="1" customHeight="1" x14ac:dyDescent="0.15">
      <c r="A2526" s="774"/>
      <c r="B2526" s="3391"/>
      <c r="C2526" s="3681"/>
      <c r="D2526" s="3681"/>
      <c r="E2526" s="3681"/>
      <c r="F2526" s="3681"/>
      <c r="G2526" s="3681"/>
      <c r="H2526" s="3392"/>
      <c r="I2526" s="3683"/>
      <c r="J2526" s="3684"/>
      <c r="K2526" s="1974"/>
      <c r="L2526" s="774"/>
      <c r="M2526" s="767"/>
      <c r="DF2526" s="818"/>
      <c r="DG2526" s="772" t="str">
        <f t="shared" si="55"/>
        <v/>
      </c>
      <c r="DH2526" s="832">
        <v>2616</v>
      </c>
    </row>
    <row r="2527" spans="1:112" s="760" customFormat="1" ht="12" hidden="1" customHeight="1" x14ac:dyDescent="0.15">
      <c r="A2527" s="774"/>
      <c r="B2527" s="3391"/>
      <c r="C2527" s="3681"/>
      <c r="D2527" s="3681"/>
      <c r="E2527" s="3681"/>
      <c r="F2527" s="3681"/>
      <c r="G2527" s="3681"/>
      <c r="H2527" s="3392"/>
      <c r="I2527" s="3683"/>
      <c r="J2527" s="3684"/>
      <c r="K2527" s="1974"/>
      <c r="L2527" s="774"/>
      <c r="M2527" s="767"/>
      <c r="DF2527" s="818"/>
      <c r="DG2527" s="772" t="str">
        <f t="shared" si="55"/>
        <v/>
      </c>
      <c r="DH2527" s="832">
        <v>2617</v>
      </c>
    </row>
    <row r="2528" spans="1:112" s="760" customFormat="1" ht="12" hidden="1" customHeight="1" x14ac:dyDescent="0.15">
      <c r="A2528" s="774"/>
      <c r="B2528" s="3391"/>
      <c r="C2528" s="3681"/>
      <c r="D2528" s="3681"/>
      <c r="E2528" s="3681"/>
      <c r="F2528" s="3681"/>
      <c r="G2528" s="3681"/>
      <c r="H2528" s="3392"/>
      <c r="I2528" s="3683"/>
      <c r="J2528" s="3684"/>
      <c r="K2528" s="1974"/>
      <c r="L2528" s="774"/>
      <c r="M2528" s="767"/>
      <c r="DF2528" s="818"/>
      <c r="DG2528" s="772" t="str">
        <f t="shared" si="55"/>
        <v/>
      </c>
      <c r="DH2528" s="832">
        <v>2618</v>
      </c>
    </row>
    <row r="2529" spans="1:112" s="760" customFormat="1" ht="12" hidden="1" customHeight="1" x14ac:dyDescent="0.15">
      <c r="A2529" s="774"/>
      <c r="B2529" s="3391"/>
      <c r="C2529" s="3681"/>
      <c r="D2529" s="3681"/>
      <c r="E2529" s="3681"/>
      <c r="F2529" s="3681"/>
      <c r="G2529" s="3681"/>
      <c r="H2529" s="3392"/>
      <c r="I2529" s="3683"/>
      <c r="J2529" s="3684"/>
      <c r="K2529" s="1974"/>
      <c r="L2529" s="774"/>
      <c r="M2529" s="767"/>
      <c r="DF2529" s="818"/>
      <c r="DG2529" s="772" t="str">
        <f t="shared" si="55"/>
        <v/>
      </c>
      <c r="DH2529" s="832">
        <v>2619</v>
      </c>
    </row>
    <row r="2530" spans="1:112" s="760" customFormat="1" ht="12" hidden="1" customHeight="1" x14ac:dyDescent="0.15">
      <c r="A2530" s="774"/>
      <c r="B2530" s="3391"/>
      <c r="C2530" s="3681"/>
      <c r="D2530" s="3681"/>
      <c r="E2530" s="3681"/>
      <c r="F2530" s="3681"/>
      <c r="G2530" s="3681"/>
      <c r="H2530" s="3392"/>
      <c r="I2530" s="3683"/>
      <c r="J2530" s="3684"/>
      <c r="K2530" s="1974"/>
      <c r="L2530" s="774"/>
      <c r="M2530" s="767"/>
      <c r="DF2530" s="818"/>
      <c r="DG2530" s="772" t="str">
        <f t="shared" si="55"/>
        <v/>
      </c>
      <c r="DH2530" s="832">
        <v>2620</v>
      </c>
    </row>
    <row r="2531" spans="1:112" s="760" customFormat="1" ht="12" hidden="1" customHeight="1" x14ac:dyDescent="0.15">
      <c r="A2531" s="774"/>
      <c r="B2531" s="3391"/>
      <c r="C2531" s="3681"/>
      <c r="D2531" s="3681"/>
      <c r="E2531" s="3681"/>
      <c r="F2531" s="3681"/>
      <c r="G2531" s="3681"/>
      <c r="H2531" s="3392"/>
      <c r="I2531" s="3683"/>
      <c r="J2531" s="3684"/>
      <c r="K2531" s="1974"/>
      <c r="L2531" s="774"/>
      <c r="M2531" s="767"/>
      <c r="DF2531" s="818"/>
      <c r="DG2531" s="772" t="str">
        <f t="shared" si="55"/>
        <v/>
      </c>
      <c r="DH2531" s="832">
        <v>2621</v>
      </c>
    </row>
    <row r="2532" spans="1:112" s="760" customFormat="1" ht="12" hidden="1" customHeight="1" x14ac:dyDescent="0.15">
      <c r="A2532" s="774"/>
      <c r="B2532" s="3391"/>
      <c r="C2532" s="3681"/>
      <c r="D2532" s="3681"/>
      <c r="E2532" s="3681"/>
      <c r="F2532" s="3681"/>
      <c r="G2532" s="3681"/>
      <c r="H2532" s="3392"/>
      <c r="I2532" s="3683"/>
      <c r="J2532" s="3684"/>
      <c r="K2532" s="1974"/>
      <c r="L2532" s="774"/>
      <c r="M2532" s="767"/>
      <c r="DF2532" s="818"/>
      <c r="DG2532" s="772" t="str">
        <f t="shared" si="55"/>
        <v/>
      </c>
      <c r="DH2532" s="832">
        <v>2622</v>
      </c>
    </row>
    <row r="2533" spans="1:112" s="760" customFormat="1" ht="12.75" hidden="1" customHeight="1" x14ac:dyDescent="0.15">
      <c r="A2533" s="774"/>
      <c r="B2533" s="3391"/>
      <c r="C2533" s="3681"/>
      <c r="D2533" s="3681"/>
      <c r="E2533" s="3681"/>
      <c r="F2533" s="3681"/>
      <c r="G2533" s="3681"/>
      <c r="H2533" s="3392"/>
      <c r="I2533" s="3683"/>
      <c r="J2533" s="3684"/>
      <c r="K2533" s="1974"/>
      <c r="L2533" s="774"/>
      <c r="M2533" s="767"/>
      <c r="DF2533" s="818"/>
      <c r="DG2533" s="772" t="str">
        <f t="shared" si="55"/>
        <v/>
      </c>
      <c r="DH2533" s="832">
        <v>2623</v>
      </c>
    </row>
    <row r="2534" spans="1:112" s="760" customFormat="1" ht="12" hidden="1" customHeight="1" x14ac:dyDescent="0.15">
      <c r="A2534" s="774"/>
      <c r="B2534" s="3391"/>
      <c r="C2534" s="3681"/>
      <c r="D2534" s="3681"/>
      <c r="E2534" s="3681"/>
      <c r="F2534" s="3681"/>
      <c r="G2534" s="3681"/>
      <c r="H2534" s="3392"/>
      <c r="I2534" s="3683"/>
      <c r="J2534" s="3684"/>
      <c r="K2534" s="1974"/>
      <c r="L2534" s="774"/>
      <c r="M2534" s="767"/>
      <c r="DF2534" s="818"/>
      <c r="DG2534" s="772" t="str">
        <f t="shared" si="55"/>
        <v/>
      </c>
      <c r="DH2534" s="832">
        <v>2624</v>
      </c>
    </row>
    <row r="2535" spans="1:112" s="760" customFormat="1" ht="12" hidden="1" customHeight="1" x14ac:dyDescent="0.15">
      <c r="A2535" s="774"/>
      <c r="B2535" s="3391"/>
      <c r="C2535" s="3681"/>
      <c r="D2535" s="3681"/>
      <c r="E2535" s="3681"/>
      <c r="F2535" s="3681"/>
      <c r="G2535" s="3681"/>
      <c r="H2535" s="3392"/>
      <c r="I2535" s="3683"/>
      <c r="J2535" s="3684"/>
      <c r="K2535" s="1974"/>
      <c r="L2535" s="774"/>
      <c r="M2535" s="767"/>
      <c r="DF2535" s="818"/>
      <c r="DG2535" s="772" t="str">
        <f t="shared" si="55"/>
        <v/>
      </c>
      <c r="DH2535" s="832">
        <v>2625</v>
      </c>
    </row>
    <row r="2536" spans="1:112" s="760" customFormat="1" ht="12" hidden="1" customHeight="1" x14ac:dyDescent="0.15">
      <c r="A2536" s="774"/>
      <c r="B2536" s="3391"/>
      <c r="C2536" s="3681"/>
      <c r="D2536" s="3681"/>
      <c r="E2536" s="3681"/>
      <c r="F2536" s="3681"/>
      <c r="G2536" s="3681"/>
      <c r="H2536" s="3392"/>
      <c r="I2536" s="3683"/>
      <c r="J2536" s="3684"/>
      <c r="K2536" s="1974"/>
      <c r="L2536" s="774"/>
      <c r="M2536" s="767"/>
      <c r="DF2536" s="818"/>
      <c r="DG2536" s="772" t="str">
        <f t="shared" si="55"/>
        <v/>
      </c>
      <c r="DH2536" s="832">
        <v>2626</v>
      </c>
    </row>
    <row r="2537" spans="1:112" s="760" customFormat="1" ht="12" hidden="1" customHeight="1" x14ac:dyDescent="0.15">
      <c r="A2537" s="774"/>
      <c r="B2537" s="3391"/>
      <c r="C2537" s="3681"/>
      <c r="D2537" s="3681"/>
      <c r="E2537" s="3681"/>
      <c r="F2537" s="3681"/>
      <c r="G2537" s="3681"/>
      <c r="H2537" s="3392"/>
      <c r="I2537" s="3683"/>
      <c r="J2537" s="3684"/>
      <c r="K2537" s="1974"/>
      <c r="L2537" s="774"/>
      <c r="M2537" s="767"/>
      <c r="DF2537" s="818"/>
      <c r="DG2537" s="772" t="str">
        <f t="shared" si="55"/>
        <v/>
      </c>
      <c r="DH2537" s="832">
        <v>2627</v>
      </c>
    </row>
    <row r="2538" spans="1:112" s="760" customFormat="1" ht="12" hidden="1" customHeight="1" x14ac:dyDescent="0.15">
      <c r="A2538" s="774"/>
      <c r="B2538" s="3391"/>
      <c r="C2538" s="3681"/>
      <c r="D2538" s="3681"/>
      <c r="E2538" s="3681"/>
      <c r="F2538" s="3681"/>
      <c r="G2538" s="3681"/>
      <c r="H2538" s="3392"/>
      <c r="I2538" s="3683"/>
      <c r="J2538" s="3684"/>
      <c r="K2538" s="1974"/>
      <c r="L2538" s="774"/>
      <c r="M2538" s="767"/>
      <c r="DF2538" s="818"/>
      <c r="DG2538" s="772" t="str">
        <f t="shared" si="55"/>
        <v/>
      </c>
      <c r="DH2538" s="832">
        <v>2628</v>
      </c>
    </row>
    <row r="2539" spans="1:112" s="760" customFormat="1" ht="12" hidden="1" customHeight="1" x14ac:dyDescent="0.15">
      <c r="A2539" s="774"/>
      <c r="B2539" s="3391"/>
      <c r="C2539" s="3681"/>
      <c r="D2539" s="3681"/>
      <c r="E2539" s="3681"/>
      <c r="F2539" s="3681"/>
      <c r="G2539" s="3681"/>
      <c r="H2539" s="3392"/>
      <c r="I2539" s="3683"/>
      <c r="J2539" s="3684"/>
      <c r="K2539" s="1974"/>
      <c r="L2539" s="774"/>
      <c r="M2539" s="767"/>
      <c r="DF2539" s="818"/>
      <c r="DG2539" s="772" t="str">
        <f t="shared" si="55"/>
        <v/>
      </c>
      <c r="DH2539" s="832">
        <v>2629</v>
      </c>
    </row>
    <row r="2540" spans="1:112" s="760" customFormat="1" ht="12" hidden="1" customHeight="1" x14ac:dyDescent="0.15">
      <c r="A2540" s="774"/>
      <c r="B2540" s="3391"/>
      <c r="C2540" s="3681"/>
      <c r="D2540" s="3681"/>
      <c r="E2540" s="3681"/>
      <c r="F2540" s="3681"/>
      <c r="G2540" s="3681"/>
      <c r="H2540" s="3392"/>
      <c r="I2540" s="3683"/>
      <c r="J2540" s="3684"/>
      <c r="K2540" s="1974"/>
      <c r="L2540" s="774"/>
      <c r="M2540" s="767"/>
      <c r="DF2540" s="818"/>
      <c r="DG2540" s="772" t="str">
        <f t="shared" si="55"/>
        <v/>
      </c>
      <c r="DH2540" s="832">
        <v>2630</v>
      </c>
    </row>
    <row r="2541" spans="1:112" s="760" customFormat="1" ht="12" hidden="1" customHeight="1" x14ac:dyDescent="0.15">
      <c r="A2541" s="774"/>
      <c r="B2541" s="3391"/>
      <c r="C2541" s="3681"/>
      <c r="D2541" s="3681"/>
      <c r="E2541" s="3681"/>
      <c r="F2541" s="3681"/>
      <c r="G2541" s="3681"/>
      <c r="H2541" s="3392"/>
      <c r="I2541" s="3683"/>
      <c r="J2541" s="3684"/>
      <c r="K2541" s="1974"/>
      <c r="L2541" s="774"/>
      <c r="M2541" s="767"/>
      <c r="DF2541" s="818"/>
      <c r="DG2541" s="772" t="str">
        <f t="shared" si="55"/>
        <v/>
      </c>
      <c r="DH2541" s="832">
        <v>2631</v>
      </c>
    </row>
    <row r="2542" spans="1:112" s="760" customFormat="1" ht="12" hidden="1" customHeight="1" x14ac:dyDescent="0.15">
      <c r="A2542" s="774"/>
      <c r="B2542" s="3391"/>
      <c r="C2542" s="3681"/>
      <c r="D2542" s="3681"/>
      <c r="E2542" s="3681"/>
      <c r="F2542" s="3681"/>
      <c r="G2542" s="3681"/>
      <c r="H2542" s="3392"/>
      <c r="I2542" s="3683"/>
      <c r="J2542" s="3684"/>
      <c r="K2542" s="1974"/>
      <c r="L2542" s="774"/>
      <c r="M2542" s="767"/>
      <c r="DF2542" s="818"/>
      <c r="DG2542" s="772" t="str">
        <f t="shared" si="55"/>
        <v/>
      </c>
      <c r="DH2542" s="832">
        <v>2632</v>
      </c>
    </row>
    <row r="2543" spans="1:112" s="760" customFormat="1" ht="12.75" hidden="1" customHeight="1" x14ac:dyDescent="0.15">
      <c r="A2543" s="774"/>
      <c r="B2543" s="3391"/>
      <c r="C2543" s="3681"/>
      <c r="D2543" s="3681"/>
      <c r="E2543" s="3681"/>
      <c r="F2543" s="3681"/>
      <c r="G2543" s="3681"/>
      <c r="H2543" s="3392"/>
      <c r="I2543" s="3683"/>
      <c r="J2543" s="3684"/>
      <c r="K2543" s="1974"/>
      <c r="L2543" s="774"/>
      <c r="M2543" s="767"/>
      <c r="DF2543" s="818"/>
      <c r="DG2543" s="772" t="str">
        <f t="shared" si="55"/>
        <v/>
      </c>
      <c r="DH2543" s="832">
        <v>2633</v>
      </c>
    </row>
    <row r="2544" spans="1:112" s="760" customFormat="1" ht="12" hidden="1" customHeight="1" x14ac:dyDescent="0.15">
      <c r="A2544" s="774"/>
      <c r="B2544" s="3391"/>
      <c r="C2544" s="3681"/>
      <c r="D2544" s="3681"/>
      <c r="E2544" s="3681"/>
      <c r="F2544" s="3681"/>
      <c r="G2544" s="3681"/>
      <c r="H2544" s="3392"/>
      <c r="I2544" s="3683"/>
      <c r="J2544" s="3684"/>
      <c r="K2544" s="1974"/>
      <c r="L2544" s="774"/>
      <c r="M2544" s="767"/>
      <c r="DF2544" s="818"/>
      <c r="DG2544" s="772" t="str">
        <f t="shared" si="55"/>
        <v/>
      </c>
      <c r="DH2544" s="832">
        <v>2634</v>
      </c>
    </row>
    <row r="2545" spans="1:112" s="760" customFormat="1" ht="12" hidden="1" customHeight="1" x14ac:dyDescent="0.15">
      <c r="A2545" s="774"/>
      <c r="B2545" s="3391"/>
      <c r="C2545" s="3681"/>
      <c r="D2545" s="3681"/>
      <c r="E2545" s="3681"/>
      <c r="F2545" s="3681"/>
      <c r="G2545" s="3681"/>
      <c r="H2545" s="3392"/>
      <c r="I2545" s="3683"/>
      <c r="J2545" s="3684"/>
      <c r="K2545" s="1974"/>
      <c r="L2545" s="774"/>
      <c r="M2545" s="767"/>
      <c r="DF2545" s="818"/>
      <c r="DG2545" s="772" t="str">
        <f t="shared" si="55"/>
        <v/>
      </c>
      <c r="DH2545" s="832">
        <v>2635</v>
      </c>
    </row>
    <row r="2546" spans="1:112" s="760" customFormat="1" ht="12" hidden="1" customHeight="1" x14ac:dyDescent="0.15">
      <c r="A2546" s="774"/>
      <c r="B2546" s="3391"/>
      <c r="C2546" s="3681"/>
      <c r="D2546" s="3681"/>
      <c r="E2546" s="3681"/>
      <c r="F2546" s="3681"/>
      <c r="G2546" s="3681"/>
      <c r="H2546" s="3392"/>
      <c r="I2546" s="3683"/>
      <c r="J2546" s="3684"/>
      <c r="K2546" s="1974"/>
      <c r="L2546" s="774"/>
      <c r="M2546" s="767"/>
      <c r="DF2546" s="818"/>
      <c r="DG2546" s="772" t="str">
        <f t="shared" si="55"/>
        <v/>
      </c>
      <c r="DH2546" s="832">
        <v>2636</v>
      </c>
    </row>
    <row r="2547" spans="1:112" s="760" customFormat="1" ht="12" hidden="1" customHeight="1" x14ac:dyDescent="0.15">
      <c r="A2547" s="774"/>
      <c r="B2547" s="3391"/>
      <c r="C2547" s="3681"/>
      <c r="D2547" s="3681"/>
      <c r="E2547" s="3681"/>
      <c r="F2547" s="3681"/>
      <c r="G2547" s="3681"/>
      <c r="H2547" s="3392"/>
      <c r="I2547" s="3683"/>
      <c r="J2547" s="3684"/>
      <c r="K2547" s="1974"/>
      <c r="L2547" s="774"/>
      <c r="M2547" s="767"/>
      <c r="DF2547" s="818"/>
      <c r="DG2547" s="772" t="str">
        <f t="shared" ref="DG2547:DG2610" si="56">IF(COUNTA(A2547:M2547)&gt;0,DH2547,"")</f>
        <v/>
      </c>
      <c r="DH2547" s="832">
        <v>2637</v>
      </c>
    </row>
    <row r="2548" spans="1:112" s="760" customFormat="1" ht="12" hidden="1" customHeight="1" x14ac:dyDescent="0.15">
      <c r="A2548" s="774"/>
      <c r="B2548" s="3391"/>
      <c r="C2548" s="3681"/>
      <c r="D2548" s="3681"/>
      <c r="E2548" s="3681"/>
      <c r="F2548" s="3681"/>
      <c r="G2548" s="3681"/>
      <c r="H2548" s="3392"/>
      <c r="I2548" s="3683"/>
      <c r="J2548" s="3684"/>
      <c r="K2548" s="1974"/>
      <c r="L2548" s="774"/>
      <c r="M2548" s="767"/>
      <c r="DF2548" s="818"/>
      <c r="DG2548" s="772" t="str">
        <f t="shared" si="56"/>
        <v/>
      </c>
      <c r="DH2548" s="832">
        <v>2638</v>
      </c>
    </row>
    <row r="2549" spans="1:112" s="760" customFormat="1" ht="12" hidden="1" customHeight="1" x14ac:dyDescent="0.15">
      <c r="A2549" s="774"/>
      <c r="B2549" s="3391"/>
      <c r="C2549" s="3681"/>
      <c r="D2549" s="3681"/>
      <c r="E2549" s="3681"/>
      <c r="F2549" s="3681"/>
      <c r="G2549" s="3681"/>
      <c r="H2549" s="3392"/>
      <c r="I2549" s="3683"/>
      <c r="J2549" s="3684"/>
      <c r="K2549" s="1974"/>
      <c r="L2549" s="774"/>
      <c r="M2549" s="767"/>
      <c r="DF2549" s="818"/>
      <c r="DG2549" s="772" t="str">
        <f t="shared" si="56"/>
        <v/>
      </c>
      <c r="DH2549" s="832">
        <v>2639</v>
      </c>
    </row>
    <row r="2550" spans="1:112" s="760" customFormat="1" ht="12" hidden="1" customHeight="1" x14ac:dyDescent="0.15">
      <c r="A2550" s="774"/>
      <c r="B2550" s="3391"/>
      <c r="C2550" s="3681"/>
      <c r="D2550" s="3681"/>
      <c r="E2550" s="3681"/>
      <c r="F2550" s="3681"/>
      <c r="G2550" s="3681"/>
      <c r="H2550" s="3392"/>
      <c r="I2550" s="3683"/>
      <c r="J2550" s="3684"/>
      <c r="K2550" s="1974"/>
      <c r="L2550" s="774"/>
      <c r="M2550" s="767"/>
      <c r="DF2550" s="818"/>
      <c r="DG2550" s="772" t="str">
        <f t="shared" si="56"/>
        <v/>
      </c>
      <c r="DH2550" s="832">
        <v>2640</v>
      </c>
    </row>
    <row r="2551" spans="1:112" s="760" customFormat="1" ht="12" hidden="1" customHeight="1" x14ac:dyDescent="0.15">
      <c r="A2551" s="774"/>
      <c r="B2551" s="3391"/>
      <c r="C2551" s="3681"/>
      <c r="D2551" s="3681"/>
      <c r="E2551" s="3681"/>
      <c r="F2551" s="3681"/>
      <c r="G2551" s="3681"/>
      <c r="H2551" s="3392"/>
      <c r="I2551" s="3683"/>
      <c r="J2551" s="3684"/>
      <c r="K2551" s="1974"/>
      <c r="L2551" s="774"/>
      <c r="M2551" s="767"/>
      <c r="DF2551" s="818"/>
      <c r="DG2551" s="772" t="str">
        <f t="shared" si="56"/>
        <v/>
      </c>
      <c r="DH2551" s="832">
        <v>2641</v>
      </c>
    </row>
    <row r="2552" spans="1:112" s="760" customFormat="1" ht="12" hidden="1" customHeight="1" x14ac:dyDescent="0.15">
      <c r="A2552" s="774"/>
      <c r="B2552" s="3391"/>
      <c r="C2552" s="3681"/>
      <c r="D2552" s="3681"/>
      <c r="E2552" s="3681"/>
      <c r="F2552" s="3681"/>
      <c r="G2552" s="3681"/>
      <c r="H2552" s="3392"/>
      <c r="I2552" s="3683"/>
      <c r="J2552" s="3684"/>
      <c r="K2552" s="1974"/>
      <c r="L2552" s="774"/>
      <c r="M2552" s="767"/>
      <c r="DF2552" s="818"/>
      <c r="DG2552" s="772" t="str">
        <f t="shared" si="56"/>
        <v/>
      </c>
      <c r="DH2552" s="832">
        <v>2642</v>
      </c>
    </row>
    <row r="2553" spans="1:112" s="760" customFormat="1" ht="12.75" hidden="1" customHeight="1" x14ac:dyDescent="0.15">
      <c r="A2553" s="774"/>
      <c r="B2553" s="3391"/>
      <c r="C2553" s="3681"/>
      <c r="D2553" s="3681"/>
      <c r="E2553" s="3681"/>
      <c r="F2553" s="3681"/>
      <c r="G2553" s="3681"/>
      <c r="H2553" s="3392"/>
      <c r="I2553" s="3683"/>
      <c r="J2553" s="3684"/>
      <c r="K2553" s="1974"/>
      <c r="L2553" s="774"/>
      <c r="M2553" s="767"/>
      <c r="DF2553" s="818"/>
      <c r="DG2553" s="772" t="str">
        <f t="shared" si="56"/>
        <v/>
      </c>
      <c r="DH2553" s="832">
        <v>2643</v>
      </c>
    </row>
    <row r="2554" spans="1:112" s="760" customFormat="1" ht="12" hidden="1" customHeight="1" x14ac:dyDescent="0.15">
      <c r="A2554" s="774"/>
      <c r="B2554" s="3391"/>
      <c r="C2554" s="3681"/>
      <c r="D2554" s="3681"/>
      <c r="E2554" s="3681"/>
      <c r="F2554" s="3681"/>
      <c r="G2554" s="3681"/>
      <c r="H2554" s="3392"/>
      <c r="I2554" s="3683"/>
      <c r="J2554" s="3684"/>
      <c r="K2554" s="1974"/>
      <c r="L2554" s="774"/>
      <c r="M2554" s="767"/>
      <c r="DF2554" s="818"/>
      <c r="DG2554" s="772" t="str">
        <f t="shared" si="56"/>
        <v/>
      </c>
      <c r="DH2554" s="832">
        <v>2644</v>
      </c>
    </row>
    <row r="2555" spans="1:112" s="760" customFormat="1" ht="12" hidden="1" customHeight="1" x14ac:dyDescent="0.15">
      <c r="A2555" s="774"/>
      <c r="B2555" s="3391"/>
      <c r="C2555" s="3681"/>
      <c r="D2555" s="3681"/>
      <c r="E2555" s="3681"/>
      <c r="F2555" s="3681"/>
      <c r="G2555" s="3681"/>
      <c r="H2555" s="3392"/>
      <c r="I2555" s="3683"/>
      <c r="J2555" s="3684"/>
      <c r="K2555" s="1974"/>
      <c r="L2555" s="774"/>
      <c r="M2555" s="767"/>
      <c r="DF2555" s="818"/>
      <c r="DG2555" s="772" t="str">
        <f t="shared" si="56"/>
        <v/>
      </c>
      <c r="DH2555" s="832">
        <v>2645</v>
      </c>
    </row>
    <row r="2556" spans="1:112" s="760" customFormat="1" ht="12" hidden="1" customHeight="1" x14ac:dyDescent="0.15">
      <c r="A2556" s="774"/>
      <c r="B2556" s="3391"/>
      <c r="C2556" s="3681"/>
      <c r="D2556" s="3681"/>
      <c r="E2556" s="3681"/>
      <c r="F2556" s="3681"/>
      <c r="G2556" s="3681"/>
      <c r="H2556" s="3392"/>
      <c r="I2556" s="3683"/>
      <c r="J2556" s="3684"/>
      <c r="K2556" s="1974"/>
      <c r="L2556" s="774"/>
      <c r="M2556" s="767"/>
      <c r="DF2556" s="818"/>
      <c r="DG2556" s="772" t="str">
        <f t="shared" si="56"/>
        <v/>
      </c>
      <c r="DH2556" s="832">
        <v>2646</v>
      </c>
    </row>
    <row r="2557" spans="1:112" s="760" customFormat="1" ht="12" hidden="1" customHeight="1" x14ac:dyDescent="0.15">
      <c r="A2557" s="774"/>
      <c r="B2557" s="3391"/>
      <c r="C2557" s="3681"/>
      <c r="D2557" s="3681"/>
      <c r="E2557" s="3681"/>
      <c r="F2557" s="3681"/>
      <c r="G2557" s="3681"/>
      <c r="H2557" s="3392"/>
      <c r="I2557" s="3683"/>
      <c r="J2557" s="3684"/>
      <c r="K2557" s="1974"/>
      <c r="L2557" s="774"/>
      <c r="M2557" s="767"/>
      <c r="DF2557" s="818"/>
      <c r="DG2557" s="772" t="str">
        <f t="shared" si="56"/>
        <v/>
      </c>
      <c r="DH2557" s="832">
        <v>2647</v>
      </c>
    </row>
    <row r="2558" spans="1:112" s="760" customFormat="1" ht="12" hidden="1" customHeight="1" x14ac:dyDescent="0.15">
      <c r="A2558" s="774"/>
      <c r="B2558" s="3391"/>
      <c r="C2558" s="3681"/>
      <c r="D2558" s="3681"/>
      <c r="E2558" s="3681"/>
      <c r="F2558" s="3681"/>
      <c r="G2558" s="3681"/>
      <c r="H2558" s="3392"/>
      <c r="I2558" s="3683"/>
      <c r="J2558" s="3684"/>
      <c r="K2558" s="1974"/>
      <c r="L2558" s="774"/>
      <c r="M2558" s="767"/>
      <c r="DF2558" s="818"/>
      <c r="DG2558" s="772" t="str">
        <f t="shared" si="56"/>
        <v/>
      </c>
      <c r="DH2558" s="832">
        <v>2648</v>
      </c>
    </row>
    <row r="2559" spans="1:112" s="760" customFormat="1" ht="12" hidden="1" customHeight="1" x14ac:dyDescent="0.15">
      <c r="A2559" s="774"/>
      <c r="B2559" s="3391"/>
      <c r="C2559" s="3681"/>
      <c r="D2559" s="3681"/>
      <c r="E2559" s="3681"/>
      <c r="F2559" s="3681"/>
      <c r="G2559" s="3681"/>
      <c r="H2559" s="3392"/>
      <c r="I2559" s="3683"/>
      <c r="J2559" s="3684"/>
      <c r="K2559" s="1974"/>
      <c r="L2559" s="774"/>
      <c r="M2559" s="767"/>
      <c r="DF2559" s="818"/>
      <c r="DG2559" s="772" t="str">
        <f t="shared" si="56"/>
        <v/>
      </c>
      <c r="DH2559" s="832">
        <v>2649</v>
      </c>
    </row>
    <row r="2560" spans="1:112" s="760" customFormat="1" ht="12" hidden="1" customHeight="1" x14ac:dyDescent="0.15">
      <c r="A2560" s="774"/>
      <c r="B2560" s="3391"/>
      <c r="C2560" s="3681"/>
      <c r="D2560" s="3681"/>
      <c r="E2560" s="3681"/>
      <c r="F2560" s="3681"/>
      <c r="G2560" s="3681"/>
      <c r="H2560" s="3392"/>
      <c r="I2560" s="3683"/>
      <c r="J2560" s="3684"/>
      <c r="K2560" s="1974"/>
      <c r="L2560" s="774"/>
      <c r="M2560" s="767"/>
      <c r="DF2560" s="818"/>
      <c r="DG2560" s="772" t="str">
        <f t="shared" si="56"/>
        <v/>
      </c>
      <c r="DH2560" s="832">
        <v>2650</v>
      </c>
    </row>
    <row r="2561" spans="1:112" s="760" customFormat="1" ht="12" hidden="1" customHeight="1" x14ac:dyDescent="0.15">
      <c r="A2561" s="774"/>
      <c r="B2561" s="3391"/>
      <c r="C2561" s="3681"/>
      <c r="D2561" s="3681"/>
      <c r="E2561" s="3681"/>
      <c r="F2561" s="3681"/>
      <c r="G2561" s="3681"/>
      <c r="H2561" s="3392"/>
      <c r="I2561" s="3683"/>
      <c r="J2561" s="3684"/>
      <c r="K2561" s="1974"/>
      <c r="L2561" s="774"/>
      <c r="M2561" s="767"/>
      <c r="DF2561" s="818"/>
      <c r="DG2561" s="772" t="str">
        <f t="shared" si="56"/>
        <v/>
      </c>
      <c r="DH2561" s="832">
        <v>2651</v>
      </c>
    </row>
    <row r="2562" spans="1:112" s="760" customFormat="1" ht="12" hidden="1" customHeight="1" x14ac:dyDescent="0.15">
      <c r="A2562" s="774"/>
      <c r="B2562" s="3391"/>
      <c r="C2562" s="3681"/>
      <c r="D2562" s="3681"/>
      <c r="E2562" s="3681"/>
      <c r="F2562" s="3681"/>
      <c r="G2562" s="3681"/>
      <c r="H2562" s="3392"/>
      <c r="I2562" s="3683"/>
      <c r="J2562" s="3684"/>
      <c r="K2562" s="1974"/>
      <c r="L2562" s="774"/>
      <c r="M2562" s="767"/>
      <c r="DF2562" s="818"/>
      <c r="DG2562" s="772" t="str">
        <f t="shared" si="56"/>
        <v/>
      </c>
      <c r="DH2562" s="832">
        <v>2652</v>
      </c>
    </row>
    <row r="2563" spans="1:112" s="760" customFormat="1" ht="12" hidden="1" customHeight="1" x14ac:dyDescent="0.15">
      <c r="A2563" s="774"/>
      <c r="B2563" s="3391"/>
      <c r="C2563" s="3681"/>
      <c r="D2563" s="3681"/>
      <c r="E2563" s="3681"/>
      <c r="F2563" s="3681"/>
      <c r="G2563" s="3681"/>
      <c r="H2563" s="3392"/>
      <c r="I2563" s="3683"/>
      <c r="J2563" s="3684"/>
      <c r="K2563" s="1974"/>
      <c r="L2563" s="774"/>
      <c r="M2563" s="767"/>
      <c r="DF2563" s="818"/>
      <c r="DG2563" s="772" t="str">
        <f t="shared" si="56"/>
        <v/>
      </c>
      <c r="DH2563" s="832">
        <v>2653</v>
      </c>
    </row>
    <row r="2564" spans="1:112" s="760" customFormat="1" ht="12" hidden="1" customHeight="1" x14ac:dyDescent="0.15">
      <c r="A2564" s="774"/>
      <c r="B2564" s="3391"/>
      <c r="C2564" s="3681"/>
      <c r="D2564" s="3681"/>
      <c r="E2564" s="3681"/>
      <c r="F2564" s="3681"/>
      <c r="G2564" s="3681"/>
      <c r="H2564" s="3392"/>
      <c r="I2564" s="3683"/>
      <c r="J2564" s="3684"/>
      <c r="K2564" s="1974"/>
      <c r="L2564" s="774"/>
      <c r="M2564" s="767"/>
      <c r="DF2564" s="818"/>
      <c r="DG2564" s="772" t="str">
        <f t="shared" si="56"/>
        <v/>
      </c>
      <c r="DH2564" s="832">
        <v>2654</v>
      </c>
    </row>
    <row r="2565" spans="1:112" s="760" customFormat="1" ht="12" hidden="1" customHeight="1" x14ac:dyDescent="0.15">
      <c r="A2565" s="774"/>
      <c r="B2565" s="3391"/>
      <c r="C2565" s="3681"/>
      <c r="D2565" s="3681"/>
      <c r="E2565" s="3681"/>
      <c r="F2565" s="3681"/>
      <c r="G2565" s="3681"/>
      <c r="H2565" s="3392"/>
      <c r="I2565" s="3683"/>
      <c r="J2565" s="3684"/>
      <c r="K2565" s="1974"/>
      <c r="L2565" s="774"/>
      <c r="M2565" s="767"/>
      <c r="DF2565" s="818"/>
      <c r="DG2565" s="772" t="str">
        <f t="shared" si="56"/>
        <v/>
      </c>
      <c r="DH2565" s="832">
        <v>2655</v>
      </c>
    </row>
    <row r="2566" spans="1:112" s="760" customFormat="1" ht="12" hidden="1" customHeight="1" x14ac:dyDescent="0.15">
      <c r="A2566" s="774"/>
      <c r="B2566" s="3391"/>
      <c r="C2566" s="3681"/>
      <c r="D2566" s="3681"/>
      <c r="E2566" s="3681"/>
      <c r="F2566" s="3681"/>
      <c r="G2566" s="3681"/>
      <c r="H2566" s="3392"/>
      <c r="I2566" s="3683"/>
      <c r="J2566" s="3684"/>
      <c r="K2566" s="1974"/>
      <c r="L2566" s="774"/>
      <c r="M2566" s="767"/>
      <c r="DF2566" s="818"/>
      <c r="DG2566" s="772" t="str">
        <f t="shared" si="56"/>
        <v/>
      </c>
      <c r="DH2566" s="832">
        <v>2656</v>
      </c>
    </row>
    <row r="2567" spans="1:112" s="760" customFormat="1" ht="12" hidden="1" customHeight="1" x14ac:dyDescent="0.15">
      <c r="A2567" s="774"/>
      <c r="B2567" s="3391"/>
      <c r="C2567" s="3681"/>
      <c r="D2567" s="3681"/>
      <c r="E2567" s="3681"/>
      <c r="F2567" s="3681"/>
      <c r="G2567" s="3681"/>
      <c r="H2567" s="3392"/>
      <c r="I2567" s="3683"/>
      <c r="J2567" s="3684"/>
      <c r="K2567" s="1974"/>
      <c r="L2567" s="774"/>
      <c r="M2567" s="767"/>
      <c r="DF2567" s="818"/>
      <c r="DG2567" s="772" t="str">
        <f t="shared" si="56"/>
        <v/>
      </c>
      <c r="DH2567" s="832">
        <v>2657</v>
      </c>
    </row>
    <row r="2568" spans="1:112" s="760" customFormat="1" ht="12" hidden="1" customHeight="1" x14ac:dyDescent="0.15">
      <c r="A2568" s="774"/>
      <c r="B2568" s="3391"/>
      <c r="C2568" s="3681"/>
      <c r="D2568" s="3681"/>
      <c r="E2568" s="3681"/>
      <c r="F2568" s="3681"/>
      <c r="G2568" s="3681"/>
      <c r="H2568" s="3392"/>
      <c r="I2568" s="3683"/>
      <c r="J2568" s="3684"/>
      <c r="K2568" s="1974"/>
      <c r="L2568" s="774"/>
      <c r="M2568" s="767"/>
      <c r="DF2568" s="818"/>
      <c r="DG2568" s="772" t="str">
        <f t="shared" si="56"/>
        <v/>
      </c>
      <c r="DH2568" s="832">
        <v>2658</v>
      </c>
    </row>
    <row r="2569" spans="1:112" s="760" customFormat="1" ht="12" hidden="1" customHeight="1" x14ac:dyDescent="0.15">
      <c r="A2569" s="774"/>
      <c r="B2569" s="3391"/>
      <c r="C2569" s="3681"/>
      <c r="D2569" s="3681"/>
      <c r="E2569" s="3681"/>
      <c r="F2569" s="3681"/>
      <c r="G2569" s="3681"/>
      <c r="H2569" s="3392"/>
      <c r="I2569" s="3683"/>
      <c r="J2569" s="3684"/>
      <c r="K2569" s="1974"/>
      <c r="L2569" s="774"/>
      <c r="M2569" s="767"/>
      <c r="DF2569" s="818"/>
      <c r="DG2569" s="772" t="str">
        <f t="shared" si="56"/>
        <v/>
      </c>
      <c r="DH2569" s="832">
        <v>2659</v>
      </c>
    </row>
    <row r="2570" spans="1:112" s="760" customFormat="1" ht="12" hidden="1" customHeight="1" x14ac:dyDescent="0.15">
      <c r="A2570" s="774"/>
      <c r="B2570" s="3391"/>
      <c r="C2570" s="3681"/>
      <c r="D2570" s="3681"/>
      <c r="E2570" s="3681"/>
      <c r="F2570" s="3681"/>
      <c r="G2570" s="3681"/>
      <c r="H2570" s="3392"/>
      <c r="I2570" s="3683"/>
      <c r="J2570" s="3684"/>
      <c r="K2570" s="1974"/>
      <c r="L2570" s="774"/>
      <c r="M2570" s="767"/>
      <c r="DF2570" s="818"/>
      <c r="DG2570" s="772" t="str">
        <f t="shared" si="56"/>
        <v/>
      </c>
      <c r="DH2570" s="832">
        <v>2660</v>
      </c>
    </row>
    <row r="2571" spans="1:112" s="760" customFormat="1" ht="12.75" hidden="1" customHeight="1" x14ac:dyDescent="0.15">
      <c r="A2571" s="774"/>
      <c r="B2571" s="3391"/>
      <c r="C2571" s="3681"/>
      <c r="D2571" s="3681"/>
      <c r="E2571" s="3681"/>
      <c r="F2571" s="3681"/>
      <c r="G2571" s="3681"/>
      <c r="H2571" s="3392"/>
      <c r="I2571" s="3683"/>
      <c r="J2571" s="3684"/>
      <c r="K2571" s="1974"/>
      <c r="L2571" s="774"/>
      <c r="M2571" s="767"/>
      <c r="DF2571" s="818"/>
      <c r="DG2571" s="772" t="str">
        <f t="shared" si="56"/>
        <v/>
      </c>
      <c r="DH2571" s="832">
        <v>2661</v>
      </c>
    </row>
    <row r="2572" spans="1:112" s="760" customFormat="1" ht="12" hidden="1" customHeight="1" x14ac:dyDescent="0.15">
      <c r="A2572" s="774"/>
      <c r="B2572" s="3391"/>
      <c r="C2572" s="3681"/>
      <c r="D2572" s="3681"/>
      <c r="E2572" s="3681"/>
      <c r="F2572" s="3681"/>
      <c r="G2572" s="3681"/>
      <c r="H2572" s="3392"/>
      <c r="I2572" s="3683"/>
      <c r="J2572" s="3684"/>
      <c r="K2572" s="1974"/>
      <c r="L2572" s="774"/>
      <c r="M2572" s="767"/>
      <c r="DF2572" s="818"/>
      <c r="DG2572" s="772" t="str">
        <f t="shared" si="56"/>
        <v/>
      </c>
      <c r="DH2572" s="832">
        <v>2662</v>
      </c>
    </row>
    <row r="2573" spans="1:112" s="760" customFormat="1" ht="12" hidden="1" customHeight="1" x14ac:dyDescent="0.15">
      <c r="A2573" s="774"/>
      <c r="B2573" s="3391"/>
      <c r="C2573" s="3681"/>
      <c r="D2573" s="3681"/>
      <c r="E2573" s="3681"/>
      <c r="F2573" s="3681"/>
      <c r="G2573" s="3681"/>
      <c r="H2573" s="3392"/>
      <c r="I2573" s="3683"/>
      <c r="J2573" s="3684"/>
      <c r="K2573" s="1974"/>
      <c r="L2573" s="774"/>
      <c r="M2573" s="767"/>
      <c r="DF2573" s="818"/>
      <c r="DG2573" s="772" t="str">
        <f t="shared" si="56"/>
        <v/>
      </c>
      <c r="DH2573" s="832">
        <v>2663</v>
      </c>
    </row>
    <row r="2574" spans="1:112" s="760" customFormat="1" ht="12" hidden="1" customHeight="1" x14ac:dyDescent="0.15">
      <c r="A2574" s="774"/>
      <c r="B2574" s="3391"/>
      <c r="C2574" s="3681"/>
      <c r="D2574" s="3681"/>
      <c r="E2574" s="3681"/>
      <c r="F2574" s="3681"/>
      <c r="G2574" s="3681"/>
      <c r="H2574" s="3392"/>
      <c r="I2574" s="3683"/>
      <c r="J2574" s="3684"/>
      <c r="K2574" s="1974"/>
      <c r="L2574" s="774"/>
      <c r="M2574" s="767"/>
      <c r="DF2574" s="818"/>
      <c r="DG2574" s="772" t="str">
        <f t="shared" si="56"/>
        <v/>
      </c>
      <c r="DH2574" s="832">
        <v>2664</v>
      </c>
    </row>
    <row r="2575" spans="1:112" s="760" customFormat="1" ht="12" hidden="1" customHeight="1" x14ac:dyDescent="0.15">
      <c r="A2575" s="774"/>
      <c r="B2575" s="3391"/>
      <c r="C2575" s="3681"/>
      <c r="D2575" s="3681"/>
      <c r="E2575" s="3681"/>
      <c r="F2575" s="3681"/>
      <c r="G2575" s="3681"/>
      <c r="H2575" s="3392"/>
      <c r="I2575" s="3683"/>
      <c r="J2575" s="3684"/>
      <c r="K2575" s="1974"/>
      <c r="L2575" s="774"/>
      <c r="M2575" s="767"/>
      <c r="DF2575" s="818"/>
      <c r="DG2575" s="772" t="str">
        <f t="shared" si="56"/>
        <v/>
      </c>
      <c r="DH2575" s="832">
        <v>2665</v>
      </c>
    </row>
    <row r="2576" spans="1:112" s="760" customFormat="1" ht="12" hidden="1" customHeight="1" x14ac:dyDescent="0.15">
      <c r="A2576" s="774"/>
      <c r="B2576" s="3391"/>
      <c r="C2576" s="3681"/>
      <c r="D2576" s="3681"/>
      <c r="E2576" s="3681"/>
      <c r="F2576" s="3681"/>
      <c r="G2576" s="3681"/>
      <c r="H2576" s="3392"/>
      <c r="I2576" s="3683"/>
      <c r="J2576" s="3684"/>
      <c r="K2576" s="1974"/>
      <c r="L2576" s="774"/>
      <c r="M2576" s="767"/>
      <c r="DF2576" s="818"/>
      <c r="DG2576" s="772" t="str">
        <f t="shared" si="56"/>
        <v/>
      </c>
      <c r="DH2576" s="832">
        <v>2666</v>
      </c>
    </row>
    <row r="2577" spans="1:112" s="760" customFormat="1" ht="12" hidden="1" customHeight="1" x14ac:dyDescent="0.15">
      <c r="A2577" s="774"/>
      <c r="B2577" s="3391"/>
      <c r="C2577" s="3681"/>
      <c r="D2577" s="3681"/>
      <c r="E2577" s="3681"/>
      <c r="F2577" s="3681"/>
      <c r="G2577" s="3681"/>
      <c r="H2577" s="3392"/>
      <c r="I2577" s="3683"/>
      <c r="J2577" s="3684"/>
      <c r="K2577" s="1974"/>
      <c r="L2577" s="774"/>
      <c r="M2577" s="767"/>
      <c r="DF2577" s="818"/>
      <c r="DG2577" s="772" t="str">
        <f t="shared" si="56"/>
        <v/>
      </c>
      <c r="DH2577" s="832">
        <v>2667</v>
      </c>
    </row>
    <row r="2578" spans="1:112" s="760" customFormat="1" ht="12" hidden="1" customHeight="1" x14ac:dyDescent="0.15">
      <c r="A2578" s="774"/>
      <c r="B2578" s="3391"/>
      <c r="C2578" s="3681"/>
      <c r="D2578" s="3681"/>
      <c r="E2578" s="3681"/>
      <c r="F2578" s="3681"/>
      <c r="G2578" s="3681"/>
      <c r="H2578" s="3392"/>
      <c r="I2578" s="3683"/>
      <c r="J2578" s="3684"/>
      <c r="K2578" s="1974"/>
      <c r="L2578" s="774"/>
      <c r="M2578" s="767"/>
      <c r="DF2578" s="818"/>
      <c r="DG2578" s="772" t="str">
        <f t="shared" si="56"/>
        <v/>
      </c>
      <c r="DH2578" s="832">
        <v>2668</v>
      </c>
    </row>
    <row r="2579" spans="1:112" s="760" customFormat="1" ht="12" hidden="1" customHeight="1" x14ac:dyDescent="0.15">
      <c r="A2579" s="774"/>
      <c r="B2579" s="3391"/>
      <c r="C2579" s="3681"/>
      <c r="D2579" s="3681"/>
      <c r="E2579" s="3681"/>
      <c r="F2579" s="3681"/>
      <c r="G2579" s="3681"/>
      <c r="H2579" s="3392"/>
      <c r="I2579" s="3683"/>
      <c r="J2579" s="3684"/>
      <c r="K2579" s="1974"/>
      <c r="L2579" s="774"/>
      <c r="M2579" s="767"/>
      <c r="DF2579" s="818"/>
      <c r="DG2579" s="772" t="str">
        <f t="shared" si="56"/>
        <v/>
      </c>
      <c r="DH2579" s="832">
        <v>2669</v>
      </c>
    </row>
    <row r="2580" spans="1:112" s="760" customFormat="1" ht="12" hidden="1" customHeight="1" x14ac:dyDescent="0.15">
      <c r="A2580" s="774"/>
      <c r="B2580" s="3391"/>
      <c r="C2580" s="3681"/>
      <c r="D2580" s="3681"/>
      <c r="E2580" s="3681"/>
      <c r="F2580" s="3681"/>
      <c r="G2580" s="3681"/>
      <c r="H2580" s="3392"/>
      <c r="I2580" s="3683"/>
      <c r="J2580" s="3684"/>
      <c r="K2580" s="1974"/>
      <c r="L2580" s="774"/>
      <c r="M2580" s="767"/>
      <c r="DF2580" s="818"/>
      <c r="DG2580" s="772" t="str">
        <f t="shared" si="56"/>
        <v/>
      </c>
      <c r="DH2580" s="832">
        <v>2670</v>
      </c>
    </row>
    <row r="2581" spans="1:112" s="760" customFormat="1" ht="12.75" hidden="1" customHeight="1" x14ac:dyDescent="0.15">
      <c r="A2581" s="774"/>
      <c r="B2581" s="3391"/>
      <c r="C2581" s="3681"/>
      <c r="D2581" s="3681"/>
      <c r="E2581" s="3681"/>
      <c r="F2581" s="3681"/>
      <c r="G2581" s="3681"/>
      <c r="H2581" s="3392"/>
      <c r="I2581" s="3683"/>
      <c r="J2581" s="3684"/>
      <c r="K2581" s="1974"/>
      <c r="L2581" s="774"/>
      <c r="M2581" s="767"/>
      <c r="DF2581" s="818"/>
      <c r="DG2581" s="772" t="str">
        <f t="shared" si="56"/>
        <v/>
      </c>
      <c r="DH2581" s="832">
        <v>2671</v>
      </c>
    </row>
    <row r="2582" spans="1:112" s="760" customFormat="1" ht="12" hidden="1" customHeight="1" x14ac:dyDescent="0.15">
      <c r="A2582" s="774"/>
      <c r="B2582" s="3391"/>
      <c r="C2582" s="3681"/>
      <c r="D2582" s="3681"/>
      <c r="E2582" s="3681"/>
      <c r="F2582" s="3681"/>
      <c r="G2582" s="3681"/>
      <c r="H2582" s="3392"/>
      <c r="I2582" s="3683"/>
      <c r="J2582" s="3684"/>
      <c r="K2582" s="1974"/>
      <c r="L2582" s="774"/>
      <c r="M2582" s="767"/>
      <c r="DF2582" s="818"/>
      <c r="DG2582" s="772" t="str">
        <f t="shared" si="56"/>
        <v/>
      </c>
      <c r="DH2582" s="832">
        <v>2672</v>
      </c>
    </row>
    <row r="2583" spans="1:112" s="760" customFormat="1" ht="12" hidden="1" customHeight="1" x14ac:dyDescent="0.15">
      <c r="A2583" s="774"/>
      <c r="B2583" s="3391"/>
      <c r="C2583" s="3681"/>
      <c r="D2583" s="3681"/>
      <c r="E2583" s="3681"/>
      <c r="F2583" s="3681"/>
      <c r="G2583" s="3681"/>
      <c r="H2583" s="3392"/>
      <c r="I2583" s="3683"/>
      <c r="J2583" s="3684"/>
      <c r="K2583" s="1974"/>
      <c r="L2583" s="774"/>
      <c r="M2583" s="767"/>
      <c r="DF2583" s="818"/>
      <c r="DG2583" s="772" t="str">
        <f t="shared" si="56"/>
        <v/>
      </c>
      <c r="DH2583" s="832">
        <v>2673</v>
      </c>
    </row>
    <row r="2584" spans="1:112" s="760" customFormat="1" ht="12" hidden="1" customHeight="1" x14ac:dyDescent="0.15">
      <c r="A2584" s="774"/>
      <c r="B2584" s="3391"/>
      <c r="C2584" s="3681"/>
      <c r="D2584" s="3681"/>
      <c r="E2584" s="3681"/>
      <c r="F2584" s="3681"/>
      <c r="G2584" s="3681"/>
      <c r="H2584" s="3392"/>
      <c r="I2584" s="3683"/>
      <c r="J2584" s="3684"/>
      <c r="K2584" s="1974"/>
      <c r="L2584" s="774"/>
      <c r="M2584" s="767"/>
      <c r="DF2584" s="818"/>
      <c r="DG2584" s="772" t="str">
        <f t="shared" si="56"/>
        <v/>
      </c>
      <c r="DH2584" s="832">
        <v>2674</v>
      </c>
    </row>
    <row r="2585" spans="1:112" s="760" customFormat="1" ht="12" hidden="1" customHeight="1" x14ac:dyDescent="0.15">
      <c r="A2585" s="774"/>
      <c r="B2585" s="3391"/>
      <c r="C2585" s="3681"/>
      <c r="D2585" s="3681"/>
      <c r="E2585" s="3681"/>
      <c r="F2585" s="3681"/>
      <c r="G2585" s="3681"/>
      <c r="H2585" s="3392"/>
      <c r="I2585" s="3683"/>
      <c r="J2585" s="3684"/>
      <c r="K2585" s="1974"/>
      <c r="L2585" s="774"/>
      <c r="M2585" s="767"/>
      <c r="DF2585" s="818"/>
      <c r="DG2585" s="772" t="str">
        <f t="shared" si="56"/>
        <v/>
      </c>
      <c r="DH2585" s="832">
        <v>2675</v>
      </c>
    </row>
    <row r="2586" spans="1:112" s="760" customFormat="1" ht="12" hidden="1" customHeight="1" x14ac:dyDescent="0.15">
      <c r="A2586" s="774"/>
      <c r="B2586" s="3391"/>
      <c r="C2586" s="3681"/>
      <c r="D2586" s="3681"/>
      <c r="E2586" s="3681"/>
      <c r="F2586" s="3681"/>
      <c r="G2586" s="3681"/>
      <c r="H2586" s="3392"/>
      <c r="I2586" s="3683"/>
      <c r="J2586" s="3684"/>
      <c r="K2586" s="1974"/>
      <c r="L2586" s="774"/>
      <c r="M2586" s="767"/>
      <c r="DF2586" s="818"/>
      <c r="DG2586" s="772" t="str">
        <f t="shared" si="56"/>
        <v/>
      </c>
      <c r="DH2586" s="832">
        <v>2676</v>
      </c>
    </row>
    <row r="2587" spans="1:112" s="760" customFormat="1" ht="12" hidden="1" customHeight="1" x14ac:dyDescent="0.15">
      <c r="A2587" s="774"/>
      <c r="B2587" s="3391"/>
      <c r="C2587" s="3681"/>
      <c r="D2587" s="3681"/>
      <c r="E2587" s="3681"/>
      <c r="F2587" s="3681"/>
      <c r="G2587" s="3681"/>
      <c r="H2587" s="3392"/>
      <c r="I2587" s="3683"/>
      <c r="J2587" s="3684"/>
      <c r="K2587" s="1974"/>
      <c r="L2587" s="774"/>
      <c r="M2587" s="767"/>
      <c r="DF2587" s="818"/>
      <c r="DG2587" s="772" t="str">
        <f t="shared" si="56"/>
        <v/>
      </c>
      <c r="DH2587" s="832">
        <v>2677</v>
      </c>
    </row>
    <row r="2588" spans="1:112" s="760" customFormat="1" ht="12" hidden="1" customHeight="1" x14ac:dyDescent="0.15">
      <c r="A2588" s="774"/>
      <c r="B2588" s="3391"/>
      <c r="C2588" s="3681"/>
      <c r="D2588" s="3681"/>
      <c r="E2588" s="3681"/>
      <c r="F2588" s="3681"/>
      <c r="G2588" s="3681"/>
      <c r="H2588" s="3392"/>
      <c r="I2588" s="3683"/>
      <c r="J2588" s="3684"/>
      <c r="K2588" s="1974"/>
      <c r="L2588" s="774"/>
      <c r="M2588" s="767"/>
      <c r="DF2588" s="818"/>
      <c r="DG2588" s="772" t="str">
        <f t="shared" si="56"/>
        <v/>
      </c>
      <c r="DH2588" s="832">
        <v>2678</v>
      </c>
    </row>
    <row r="2589" spans="1:112" s="760" customFormat="1" ht="12" hidden="1" customHeight="1" x14ac:dyDescent="0.15">
      <c r="A2589" s="774"/>
      <c r="B2589" s="3391"/>
      <c r="C2589" s="3681"/>
      <c r="D2589" s="3681"/>
      <c r="E2589" s="3681"/>
      <c r="F2589" s="3681"/>
      <c r="G2589" s="3681"/>
      <c r="H2589" s="3392"/>
      <c r="I2589" s="3683"/>
      <c r="J2589" s="3684"/>
      <c r="K2589" s="1974"/>
      <c r="L2589" s="774"/>
      <c r="M2589" s="767"/>
      <c r="DF2589" s="818"/>
      <c r="DG2589" s="772" t="str">
        <f t="shared" si="56"/>
        <v/>
      </c>
      <c r="DH2589" s="832">
        <v>2679</v>
      </c>
    </row>
    <row r="2590" spans="1:112" s="760" customFormat="1" ht="12" hidden="1" customHeight="1" x14ac:dyDescent="0.15">
      <c r="A2590" s="774"/>
      <c r="B2590" s="3391"/>
      <c r="C2590" s="3681"/>
      <c r="D2590" s="3681"/>
      <c r="E2590" s="3681"/>
      <c r="F2590" s="3681"/>
      <c r="G2590" s="3681"/>
      <c r="H2590" s="3392"/>
      <c r="I2590" s="3683"/>
      <c r="J2590" s="3684"/>
      <c r="K2590" s="1974"/>
      <c r="L2590" s="774"/>
      <c r="M2590" s="767"/>
      <c r="DF2590" s="818"/>
      <c r="DG2590" s="772" t="str">
        <f t="shared" si="56"/>
        <v/>
      </c>
      <c r="DH2590" s="832">
        <v>2680</v>
      </c>
    </row>
    <row r="2591" spans="1:112" s="760" customFormat="1" ht="12.75" hidden="1" customHeight="1" x14ac:dyDescent="0.15">
      <c r="A2591" s="774"/>
      <c r="B2591" s="3391"/>
      <c r="C2591" s="3681"/>
      <c r="D2591" s="3681"/>
      <c r="E2591" s="3681"/>
      <c r="F2591" s="3681"/>
      <c r="G2591" s="3681"/>
      <c r="H2591" s="3392"/>
      <c r="I2591" s="3683"/>
      <c r="J2591" s="3684"/>
      <c r="K2591" s="1974"/>
      <c r="L2591" s="774"/>
      <c r="M2591" s="767"/>
      <c r="DF2591" s="818"/>
      <c r="DG2591" s="772" t="str">
        <f t="shared" si="56"/>
        <v/>
      </c>
      <c r="DH2591" s="832">
        <v>2681</v>
      </c>
    </row>
    <row r="2592" spans="1:112" s="760" customFormat="1" ht="12" hidden="1" customHeight="1" x14ac:dyDescent="0.15">
      <c r="A2592" s="774"/>
      <c r="B2592" s="3391"/>
      <c r="C2592" s="3681"/>
      <c r="D2592" s="3681"/>
      <c r="E2592" s="3681"/>
      <c r="F2592" s="3681"/>
      <c r="G2592" s="3681"/>
      <c r="H2592" s="3392"/>
      <c r="I2592" s="3683"/>
      <c r="J2592" s="3684"/>
      <c r="K2592" s="1974"/>
      <c r="L2592" s="774"/>
      <c r="M2592" s="767"/>
      <c r="DF2592" s="818"/>
      <c r="DG2592" s="772" t="str">
        <f t="shared" si="56"/>
        <v/>
      </c>
      <c r="DH2592" s="832">
        <v>2682</v>
      </c>
    </row>
    <row r="2593" spans="1:112" s="760" customFormat="1" ht="12" hidden="1" customHeight="1" x14ac:dyDescent="0.15">
      <c r="A2593" s="774"/>
      <c r="B2593" s="3391"/>
      <c r="C2593" s="3681"/>
      <c r="D2593" s="3681"/>
      <c r="E2593" s="3681"/>
      <c r="F2593" s="3681"/>
      <c r="G2593" s="3681"/>
      <c r="H2593" s="3392"/>
      <c r="I2593" s="3683"/>
      <c r="J2593" s="3684"/>
      <c r="K2593" s="1974"/>
      <c r="L2593" s="774"/>
      <c r="M2593" s="767"/>
      <c r="DF2593" s="818"/>
      <c r="DG2593" s="772" t="str">
        <f t="shared" si="56"/>
        <v/>
      </c>
      <c r="DH2593" s="832">
        <v>2683</v>
      </c>
    </row>
    <row r="2594" spans="1:112" s="760" customFormat="1" ht="12" hidden="1" customHeight="1" x14ac:dyDescent="0.15">
      <c r="A2594" s="774"/>
      <c r="B2594" s="3391"/>
      <c r="C2594" s="3681"/>
      <c r="D2594" s="3681"/>
      <c r="E2594" s="3681"/>
      <c r="F2594" s="3681"/>
      <c r="G2594" s="3681"/>
      <c r="H2594" s="3392"/>
      <c r="I2594" s="3683"/>
      <c r="J2594" s="3684"/>
      <c r="K2594" s="1974"/>
      <c r="L2594" s="774"/>
      <c r="M2594" s="767"/>
      <c r="DF2594" s="818"/>
      <c r="DG2594" s="772" t="str">
        <f t="shared" si="56"/>
        <v/>
      </c>
      <c r="DH2594" s="832">
        <v>2684</v>
      </c>
    </row>
    <row r="2595" spans="1:112" s="760" customFormat="1" ht="12" hidden="1" customHeight="1" x14ac:dyDescent="0.15">
      <c r="A2595" s="774"/>
      <c r="B2595" s="3391"/>
      <c r="C2595" s="3681"/>
      <c r="D2595" s="3681"/>
      <c r="E2595" s="3681"/>
      <c r="F2595" s="3681"/>
      <c r="G2595" s="3681"/>
      <c r="H2595" s="3392"/>
      <c r="I2595" s="3683"/>
      <c r="J2595" s="3684"/>
      <c r="K2595" s="1974"/>
      <c r="L2595" s="774"/>
      <c r="M2595" s="767"/>
      <c r="DF2595" s="818"/>
      <c r="DG2595" s="772" t="str">
        <f t="shared" si="56"/>
        <v/>
      </c>
      <c r="DH2595" s="832">
        <v>2685</v>
      </c>
    </row>
    <row r="2596" spans="1:112" s="760" customFormat="1" ht="12" hidden="1" customHeight="1" x14ac:dyDescent="0.15">
      <c r="A2596" s="774"/>
      <c r="B2596" s="3391"/>
      <c r="C2596" s="3681"/>
      <c r="D2596" s="3681"/>
      <c r="E2596" s="3681"/>
      <c r="F2596" s="3681"/>
      <c r="G2596" s="3681"/>
      <c r="H2596" s="3392"/>
      <c r="I2596" s="3683"/>
      <c r="J2596" s="3684"/>
      <c r="K2596" s="1974"/>
      <c r="L2596" s="774"/>
      <c r="M2596" s="767"/>
      <c r="DF2596" s="818"/>
      <c r="DG2596" s="772" t="str">
        <f t="shared" si="56"/>
        <v/>
      </c>
      <c r="DH2596" s="832">
        <v>2686</v>
      </c>
    </row>
    <row r="2597" spans="1:112" s="760" customFormat="1" ht="12" hidden="1" customHeight="1" x14ac:dyDescent="0.15">
      <c r="A2597" s="774"/>
      <c r="B2597" s="3391"/>
      <c r="C2597" s="3681"/>
      <c r="D2597" s="3681"/>
      <c r="E2597" s="3681"/>
      <c r="F2597" s="3681"/>
      <c r="G2597" s="3681"/>
      <c r="H2597" s="3392"/>
      <c r="I2597" s="3683"/>
      <c r="J2597" s="3684"/>
      <c r="K2597" s="1974"/>
      <c r="L2597" s="774"/>
      <c r="M2597" s="767"/>
      <c r="DF2597" s="818"/>
      <c r="DG2597" s="772" t="str">
        <f t="shared" si="56"/>
        <v/>
      </c>
      <c r="DH2597" s="832">
        <v>2687</v>
      </c>
    </row>
    <row r="2598" spans="1:112" s="760" customFormat="1" ht="12" hidden="1" customHeight="1" x14ac:dyDescent="0.15">
      <c r="A2598" s="774"/>
      <c r="B2598" s="3391"/>
      <c r="C2598" s="3681"/>
      <c r="D2598" s="3681"/>
      <c r="E2598" s="3681"/>
      <c r="F2598" s="3681"/>
      <c r="G2598" s="3681"/>
      <c r="H2598" s="3392"/>
      <c r="I2598" s="3683"/>
      <c r="J2598" s="3684"/>
      <c r="K2598" s="1974"/>
      <c r="L2598" s="774"/>
      <c r="M2598" s="767"/>
      <c r="DF2598" s="818"/>
      <c r="DG2598" s="772" t="str">
        <f t="shared" si="56"/>
        <v/>
      </c>
      <c r="DH2598" s="832">
        <v>2688</v>
      </c>
    </row>
    <row r="2599" spans="1:112" s="760" customFormat="1" ht="12" hidden="1" customHeight="1" x14ac:dyDescent="0.15">
      <c r="A2599" s="774"/>
      <c r="B2599" s="3391"/>
      <c r="C2599" s="3681"/>
      <c r="D2599" s="3681"/>
      <c r="E2599" s="3681"/>
      <c r="F2599" s="3681"/>
      <c r="G2599" s="3681"/>
      <c r="H2599" s="3392"/>
      <c r="I2599" s="3683"/>
      <c r="J2599" s="3684"/>
      <c r="K2599" s="1974"/>
      <c r="L2599" s="774"/>
      <c r="M2599" s="767"/>
      <c r="DF2599" s="818"/>
      <c r="DG2599" s="772" t="str">
        <f t="shared" si="56"/>
        <v/>
      </c>
      <c r="DH2599" s="832">
        <v>2689</v>
      </c>
    </row>
    <row r="2600" spans="1:112" s="760" customFormat="1" ht="12" hidden="1" customHeight="1" x14ac:dyDescent="0.15">
      <c r="A2600" s="774"/>
      <c r="B2600" s="3391"/>
      <c r="C2600" s="3681"/>
      <c r="D2600" s="3681"/>
      <c r="E2600" s="3681"/>
      <c r="F2600" s="3681"/>
      <c r="G2600" s="3681"/>
      <c r="H2600" s="3392"/>
      <c r="I2600" s="3683"/>
      <c r="J2600" s="3684"/>
      <c r="K2600" s="1974"/>
      <c r="L2600" s="774"/>
      <c r="M2600" s="767"/>
      <c r="DF2600" s="818"/>
      <c r="DG2600" s="772" t="str">
        <f t="shared" si="56"/>
        <v/>
      </c>
      <c r="DH2600" s="832">
        <v>2690</v>
      </c>
    </row>
    <row r="2601" spans="1:112" s="760" customFormat="1" ht="12" hidden="1" customHeight="1" x14ac:dyDescent="0.15">
      <c r="A2601" s="774"/>
      <c r="B2601" s="3391"/>
      <c r="C2601" s="3681"/>
      <c r="D2601" s="3681"/>
      <c r="E2601" s="3681"/>
      <c r="F2601" s="3681"/>
      <c r="G2601" s="3681"/>
      <c r="H2601" s="3392"/>
      <c r="I2601" s="3683"/>
      <c r="J2601" s="3684"/>
      <c r="K2601" s="1974"/>
      <c r="L2601" s="774"/>
      <c r="M2601" s="767"/>
      <c r="DF2601" s="818"/>
      <c r="DG2601" s="772" t="str">
        <f t="shared" si="56"/>
        <v/>
      </c>
      <c r="DH2601" s="832">
        <v>2691</v>
      </c>
    </row>
    <row r="2602" spans="1:112" s="760" customFormat="1" ht="12" hidden="1" customHeight="1" x14ac:dyDescent="0.15">
      <c r="A2602" s="774"/>
      <c r="B2602" s="3391"/>
      <c r="C2602" s="3681"/>
      <c r="D2602" s="3681"/>
      <c r="E2602" s="3681"/>
      <c r="F2602" s="3681"/>
      <c r="G2602" s="3681"/>
      <c r="H2602" s="3392"/>
      <c r="I2602" s="3683"/>
      <c r="J2602" s="3684"/>
      <c r="K2602" s="1974"/>
      <c r="L2602" s="774"/>
      <c r="M2602" s="767"/>
      <c r="DF2602" s="818"/>
      <c r="DG2602" s="772" t="str">
        <f t="shared" si="56"/>
        <v/>
      </c>
      <c r="DH2602" s="832">
        <v>2692</v>
      </c>
    </row>
    <row r="2603" spans="1:112" s="760" customFormat="1" ht="12" hidden="1" customHeight="1" x14ac:dyDescent="0.15">
      <c r="A2603" s="774"/>
      <c r="B2603" s="3391"/>
      <c r="C2603" s="3681"/>
      <c r="D2603" s="3681"/>
      <c r="E2603" s="3681"/>
      <c r="F2603" s="3681"/>
      <c r="G2603" s="3681"/>
      <c r="H2603" s="3392"/>
      <c r="I2603" s="3683"/>
      <c r="J2603" s="3684"/>
      <c r="K2603" s="1974"/>
      <c r="L2603" s="774"/>
      <c r="M2603" s="767"/>
      <c r="DF2603" s="818"/>
      <c r="DG2603" s="772" t="str">
        <f t="shared" si="56"/>
        <v/>
      </c>
      <c r="DH2603" s="832">
        <v>2693</v>
      </c>
    </row>
    <row r="2604" spans="1:112" s="760" customFormat="1" ht="12" hidden="1" customHeight="1" x14ac:dyDescent="0.15">
      <c r="A2604" s="774"/>
      <c r="B2604" s="3391"/>
      <c r="C2604" s="3681"/>
      <c r="D2604" s="3681"/>
      <c r="E2604" s="3681"/>
      <c r="F2604" s="3681"/>
      <c r="G2604" s="3681"/>
      <c r="H2604" s="3392"/>
      <c r="I2604" s="3683"/>
      <c r="J2604" s="3684"/>
      <c r="K2604" s="1974"/>
      <c r="L2604" s="774"/>
      <c r="M2604" s="767"/>
      <c r="DF2604" s="818"/>
      <c r="DG2604" s="772" t="str">
        <f t="shared" si="56"/>
        <v/>
      </c>
      <c r="DH2604" s="832">
        <v>2694</v>
      </c>
    </row>
    <row r="2605" spans="1:112" s="760" customFormat="1" ht="12" hidden="1" customHeight="1" x14ac:dyDescent="0.15">
      <c r="A2605" s="774"/>
      <c r="B2605" s="3391"/>
      <c r="C2605" s="3681"/>
      <c r="D2605" s="3681"/>
      <c r="E2605" s="3681"/>
      <c r="F2605" s="3681"/>
      <c r="G2605" s="3681"/>
      <c r="H2605" s="3392"/>
      <c r="I2605" s="3683"/>
      <c r="J2605" s="3684"/>
      <c r="K2605" s="1974"/>
      <c r="L2605" s="774"/>
      <c r="M2605" s="767"/>
      <c r="DF2605" s="818"/>
      <c r="DG2605" s="772" t="str">
        <f t="shared" si="56"/>
        <v/>
      </c>
      <c r="DH2605" s="832">
        <v>2695</v>
      </c>
    </row>
    <row r="2606" spans="1:112" s="760" customFormat="1" ht="12" hidden="1" customHeight="1" x14ac:dyDescent="0.15">
      <c r="A2606" s="774"/>
      <c r="B2606" s="3391"/>
      <c r="C2606" s="3681"/>
      <c r="D2606" s="3681"/>
      <c r="E2606" s="3681"/>
      <c r="F2606" s="3681"/>
      <c r="G2606" s="3681"/>
      <c r="H2606" s="3392"/>
      <c r="I2606" s="3683"/>
      <c r="J2606" s="3684"/>
      <c r="K2606" s="1974"/>
      <c r="L2606" s="774"/>
      <c r="M2606" s="767"/>
      <c r="DF2606" s="818"/>
      <c r="DG2606" s="772" t="str">
        <f t="shared" si="56"/>
        <v/>
      </c>
      <c r="DH2606" s="832">
        <v>2696</v>
      </c>
    </row>
    <row r="2607" spans="1:112" s="760" customFormat="1" ht="12" hidden="1" customHeight="1" x14ac:dyDescent="0.15">
      <c r="A2607" s="774"/>
      <c r="B2607" s="3391"/>
      <c r="C2607" s="3681"/>
      <c r="D2607" s="3681"/>
      <c r="E2607" s="3681"/>
      <c r="F2607" s="3681"/>
      <c r="G2607" s="3681"/>
      <c r="H2607" s="3392"/>
      <c r="I2607" s="3683"/>
      <c r="J2607" s="3684"/>
      <c r="K2607" s="1974"/>
      <c r="L2607" s="774"/>
      <c r="M2607" s="767"/>
      <c r="DF2607" s="818"/>
      <c r="DG2607" s="772" t="str">
        <f t="shared" si="56"/>
        <v/>
      </c>
      <c r="DH2607" s="832">
        <v>2697</v>
      </c>
    </row>
    <row r="2608" spans="1:112" s="760" customFormat="1" ht="12" hidden="1" customHeight="1" x14ac:dyDescent="0.15">
      <c r="A2608" s="774"/>
      <c r="B2608" s="3391"/>
      <c r="C2608" s="3681"/>
      <c r="D2608" s="3681"/>
      <c r="E2608" s="3681"/>
      <c r="F2608" s="3681"/>
      <c r="G2608" s="3681"/>
      <c r="H2608" s="3392"/>
      <c r="I2608" s="3683"/>
      <c r="J2608" s="3684"/>
      <c r="K2608" s="1974"/>
      <c r="L2608" s="774"/>
      <c r="M2608" s="767"/>
      <c r="DF2608" s="818"/>
      <c r="DG2608" s="772" t="str">
        <f t="shared" si="56"/>
        <v/>
      </c>
      <c r="DH2608" s="832">
        <v>2698</v>
      </c>
    </row>
    <row r="2609" spans="1:112" s="760" customFormat="1" ht="12.75" hidden="1" customHeight="1" x14ac:dyDescent="0.15">
      <c r="A2609" s="774"/>
      <c r="B2609" s="3391"/>
      <c r="C2609" s="3681"/>
      <c r="D2609" s="3681"/>
      <c r="E2609" s="3681"/>
      <c r="F2609" s="3681"/>
      <c r="G2609" s="3681"/>
      <c r="H2609" s="3392"/>
      <c r="I2609" s="3683"/>
      <c r="J2609" s="3684"/>
      <c r="K2609" s="1974"/>
      <c r="L2609" s="774"/>
      <c r="M2609" s="767"/>
      <c r="DF2609" s="818"/>
      <c r="DG2609" s="772" t="str">
        <f t="shared" si="56"/>
        <v/>
      </c>
      <c r="DH2609" s="832">
        <v>2699</v>
      </c>
    </row>
    <row r="2610" spans="1:112" s="760" customFormat="1" ht="12" hidden="1" customHeight="1" x14ac:dyDescent="0.15">
      <c r="A2610" s="774"/>
      <c r="B2610" s="3391"/>
      <c r="C2610" s="3681"/>
      <c r="D2610" s="3681"/>
      <c r="E2610" s="3681"/>
      <c r="F2610" s="3681"/>
      <c r="G2610" s="3681"/>
      <c r="H2610" s="3392"/>
      <c r="I2610" s="3683"/>
      <c r="J2610" s="3684"/>
      <c r="K2610" s="1974"/>
      <c r="L2610" s="774"/>
      <c r="M2610" s="767"/>
      <c r="DF2610" s="818"/>
      <c r="DG2610" s="772" t="str">
        <f t="shared" si="56"/>
        <v/>
      </c>
      <c r="DH2610" s="832">
        <v>2700</v>
      </c>
    </row>
    <row r="2611" spans="1:112" s="760" customFormat="1" ht="12" hidden="1" customHeight="1" x14ac:dyDescent="0.15">
      <c r="A2611" s="774"/>
      <c r="B2611" s="3391"/>
      <c r="C2611" s="3681"/>
      <c r="D2611" s="3681"/>
      <c r="E2611" s="3681"/>
      <c r="F2611" s="3681"/>
      <c r="G2611" s="3681"/>
      <c r="H2611" s="3392"/>
      <c r="I2611" s="3683"/>
      <c r="J2611" s="3684"/>
      <c r="K2611" s="1974"/>
      <c r="L2611" s="774"/>
      <c r="M2611" s="767"/>
      <c r="DF2611" s="818"/>
      <c r="DG2611" s="772" t="str">
        <f t="shared" ref="DG2611:DG2674" si="57">IF(COUNTA(A2611:M2611)&gt;0,DH2611,"")</f>
        <v/>
      </c>
      <c r="DH2611" s="832">
        <v>2701</v>
      </c>
    </row>
    <row r="2612" spans="1:112" s="760" customFormat="1" ht="12" hidden="1" customHeight="1" x14ac:dyDescent="0.15">
      <c r="A2612" s="774"/>
      <c r="B2612" s="3391"/>
      <c r="C2612" s="3681"/>
      <c r="D2612" s="3681"/>
      <c r="E2612" s="3681"/>
      <c r="F2612" s="3681"/>
      <c r="G2612" s="3681"/>
      <c r="H2612" s="3392"/>
      <c r="I2612" s="3683"/>
      <c r="J2612" s="3684"/>
      <c r="K2612" s="1974"/>
      <c r="L2612" s="774"/>
      <c r="M2612" s="767"/>
      <c r="DF2612" s="818"/>
      <c r="DG2612" s="772" t="str">
        <f t="shared" si="57"/>
        <v/>
      </c>
      <c r="DH2612" s="832">
        <v>2702</v>
      </c>
    </row>
    <row r="2613" spans="1:112" s="760" customFormat="1" ht="12" hidden="1" customHeight="1" x14ac:dyDescent="0.15">
      <c r="A2613" s="774"/>
      <c r="B2613" s="3391"/>
      <c r="C2613" s="3681"/>
      <c r="D2613" s="3681"/>
      <c r="E2613" s="3681"/>
      <c r="F2613" s="3681"/>
      <c r="G2613" s="3681"/>
      <c r="H2613" s="3392"/>
      <c r="I2613" s="3683"/>
      <c r="J2613" s="3684"/>
      <c r="K2613" s="1974"/>
      <c r="L2613" s="774"/>
      <c r="M2613" s="767"/>
      <c r="DF2613" s="818"/>
      <c r="DG2613" s="772" t="str">
        <f t="shared" si="57"/>
        <v/>
      </c>
      <c r="DH2613" s="832">
        <v>2703</v>
      </c>
    </row>
    <row r="2614" spans="1:112" s="760" customFormat="1" ht="12" hidden="1" customHeight="1" x14ac:dyDescent="0.15">
      <c r="A2614" s="774"/>
      <c r="B2614" s="3391"/>
      <c r="C2614" s="3681"/>
      <c r="D2614" s="3681"/>
      <c r="E2614" s="3681"/>
      <c r="F2614" s="3681"/>
      <c r="G2614" s="3681"/>
      <c r="H2614" s="3392"/>
      <c r="I2614" s="3683"/>
      <c r="J2614" s="3684"/>
      <c r="K2614" s="1974"/>
      <c r="L2614" s="774"/>
      <c r="M2614" s="767"/>
      <c r="DF2614" s="818"/>
      <c r="DG2614" s="772" t="str">
        <f t="shared" si="57"/>
        <v/>
      </c>
      <c r="DH2614" s="832">
        <v>2704</v>
      </c>
    </row>
    <row r="2615" spans="1:112" s="760" customFormat="1" ht="12" hidden="1" customHeight="1" x14ac:dyDescent="0.15">
      <c r="A2615" s="774"/>
      <c r="B2615" s="3391"/>
      <c r="C2615" s="3681"/>
      <c r="D2615" s="3681"/>
      <c r="E2615" s="3681"/>
      <c r="F2615" s="3681"/>
      <c r="G2615" s="3681"/>
      <c r="H2615" s="3392"/>
      <c r="I2615" s="3683"/>
      <c r="J2615" s="3684"/>
      <c r="K2615" s="1974"/>
      <c r="L2615" s="774"/>
      <c r="M2615" s="767"/>
      <c r="DF2615" s="818"/>
      <c r="DG2615" s="772" t="str">
        <f t="shared" si="57"/>
        <v/>
      </c>
      <c r="DH2615" s="832">
        <v>2705</v>
      </c>
    </row>
    <row r="2616" spans="1:112" s="760" customFormat="1" ht="12" hidden="1" customHeight="1" x14ac:dyDescent="0.15">
      <c r="A2616" s="774"/>
      <c r="B2616" s="3391"/>
      <c r="C2616" s="3681"/>
      <c r="D2616" s="3681"/>
      <c r="E2616" s="3681"/>
      <c r="F2616" s="3681"/>
      <c r="G2616" s="3681"/>
      <c r="H2616" s="3392"/>
      <c r="I2616" s="3683"/>
      <c r="J2616" s="3684"/>
      <c r="K2616" s="1974"/>
      <c r="L2616" s="774"/>
      <c r="M2616" s="767"/>
      <c r="DF2616" s="818"/>
      <c r="DG2616" s="772" t="str">
        <f t="shared" si="57"/>
        <v/>
      </c>
      <c r="DH2616" s="832">
        <v>2706</v>
      </c>
    </row>
    <row r="2617" spans="1:112" s="760" customFormat="1" ht="12" hidden="1" customHeight="1" x14ac:dyDescent="0.15">
      <c r="A2617" s="774"/>
      <c r="B2617" s="3391"/>
      <c r="C2617" s="3681"/>
      <c r="D2617" s="3681"/>
      <c r="E2617" s="3681"/>
      <c r="F2617" s="3681"/>
      <c r="G2617" s="3681"/>
      <c r="H2617" s="3392"/>
      <c r="I2617" s="3683"/>
      <c r="J2617" s="3684"/>
      <c r="K2617" s="1974"/>
      <c r="L2617" s="774"/>
      <c r="M2617" s="767"/>
      <c r="DF2617" s="818"/>
      <c r="DG2617" s="772" t="str">
        <f t="shared" si="57"/>
        <v/>
      </c>
      <c r="DH2617" s="832">
        <v>2707</v>
      </c>
    </row>
    <row r="2618" spans="1:112" s="760" customFormat="1" ht="12" hidden="1" customHeight="1" x14ac:dyDescent="0.15">
      <c r="A2618" s="774"/>
      <c r="B2618" s="3391"/>
      <c r="C2618" s="3681"/>
      <c r="D2618" s="3681"/>
      <c r="E2618" s="3681"/>
      <c r="F2618" s="3681"/>
      <c r="G2618" s="3681"/>
      <c r="H2618" s="3392"/>
      <c r="I2618" s="3683"/>
      <c r="J2618" s="3684"/>
      <c r="K2618" s="1974"/>
      <c r="L2618" s="774"/>
      <c r="M2618" s="767"/>
      <c r="DF2618" s="818"/>
      <c r="DG2618" s="772" t="str">
        <f t="shared" si="57"/>
        <v/>
      </c>
      <c r="DH2618" s="832">
        <v>2708</v>
      </c>
    </row>
    <row r="2619" spans="1:112" s="760" customFormat="1" ht="12.75" hidden="1" customHeight="1" x14ac:dyDescent="0.15">
      <c r="A2619" s="774"/>
      <c r="B2619" s="3391"/>
      <c r="C2619" s="3681"/>
      <c r="D2619" s="3681"/>
      <c r="E2619" s="3681"/>
      <c r="F2619" s="3681"/>
      <c r="G2619" s="3681"/>
      <c r="H2619" s="3392"/>
      <c r="I2619" s="3683"/>
      <c r="J2619" s="3684"/>
      <c r="K2619" s="1974"/>
      <c r="L2619" s="774"/>
      <c r="M2619" s="767"/>
      <c r="DF2619" s="818"/>
      <c r="DG2619" s="772" t="str">
        <f t="shared" si="57"/>
        <v/>
      </c>
      <c r="DH2619" s="832">
        <v>2709</v>
      </c>
    </row>
    <row r="2620" spans="1:112" s="760" customFormat="1" ht="12" hidden="1" customHeight="1" x14ac:dyDescent="0.15">
      <c r="A2620" s="774"/>
      <c r="B2620" s="3391"/>
      <c r="C2620" s="3681"/>
      <c r="D2620" s="3681"/>
      <c r="E2620" s="3681"/>
      <c r="F2620" s="3681"/>
      <c r="G2620" s="3681"/>
      <c r="H2620" s="3392"/>
      <c r="I2620" s="3683"/>
      <c r="J2620" s="3684"/>
      <c r="K2620" s="1974"/>
      <c r="L2620" s="774"/>
      <c r="M2620" s="767"/>
      <c r="DF2620" s="818"/>
      <c r="DG2620" s="772" t="str">
        <f t="shared" si="57"/>
        <v/>
      </c>
      <c r="DH2620" s="832">
        <v>2710</v>
      </c>
    </row>
    <row r="2621" spans="1:112" s="760" customFormat="1" ht="12" hidden="1" customHeight="1" x14ac:dyDescent="0.15">
      <c r="A2621" s="774"/>
      <c r="B2621" s="3391"/>
      <c r="C2621" s="3681"/>
      <c r="D2621" s="3681"/>
      <c r="E2621" s="3681"/>
      <c r="F2621" s="3681"/>
      <c r="G2621" s="3681"/>
      <c r="H2621" s="3392"/>
      <c r="I2621" s="3683"/>
      <c r="J2621" s="3684"/>
      <c r="K2621" s="1974"/>
      <c r="L2621" s="774"/>
      <c r="M2621" s="767"/>
      <c r="DF2621" s="818"/>
      <c r="DG2621" s="772" t="str">
        <f t="shared" si="57"/>
        <v/>
      </c>
      <c r="DH2621" s="832">
        <v>2711</v>
      </c>
    </row>
    <row r="2622" spans="1:112" s="760" customFormat="1" ht="12" hidden="1" customHeight="1" x14ac:dyDescent="0.15">
      <c r="A2622" s="774"/>
      <c r="B2622" s="3391"/>
      <c r="C2622" s="3681"/>
      <c r="D2622" s="3681"/>
      <c r="E2622" s="3681"/>
      <c r="F2622" s="3681"/>
      <c r="G2622" s="3681"/>
      <c r="H2622" s="3392"/>
      <c r="I2622" s="3683"/>
      <c r="J2622" s="3684"/>
      <c r="K2622" s="1974"/>
      <c r="L2622" s="774"/>
      <c r="M2622" s="767"/>
      <c r="DF2622" s="818"/>
      <c r="DG2622" s="772" t="str">
        <f t="shared" si="57"/>
        <v/>
      </c>
      <c r="DH2622" s="832">
        <v>2712</v>
      </c>
    </row>
    <row r="2623" spans="1:112" s="760" customFormat="1" ht="12" hidden="1" customHeight="1" x14ac:dyDescent="0.15">
      <c r="A2623" s="774"/>
      <c r="B2623" s="3391"/>
      <c r="C2623" s="3681"/>
      <c r="D2623" s="3681"/>
      <c r="E2623" s="3681"/>
      <c r="F2623" s="3681"/>
      <c r="G2623" s="3681"/>
      <c r="H2623" s="3392"/>
      <c r="I2623" s="3683"/>
      <c r="J2623" s="3684"/>
      <c r="K2623" s="1974"/>
      <c r="L2623" s="774"/>
      <c r="M2623" s="767"/>
      <c r="DF2623" s="818"/>
      <c r="DG2623" s="772" t="str">
        <f t="shared" si="57"/>
        <v/>
      </c>
      <c r="DH2623" s="832">
        <v>2713</v>
      </c>
    </row>
    <row r="2624" spans="1:112" s="760" customFormat="1" ht="12" hidden="1" customHeight="1" x14ac:dyDescent="0.15">
      <c r="A2624" s="774"/>
      <c r="B2624" s="3391"/>
      <c r="C2624" s="3681"/>
      <c r="D2624" s="3681"/>
      <c r="E2624" s="3681"/>
      <c r="F2624" s="3681"/>
      <c r="G2624" s="3681"/>
      <c r="H2624" s="3392"/>
      <c r="I2624" s="3683"/>
      <c r="J2624" s="3684"/>
      <c r="K2624" s="1974"/>
      <c r="L2624" s="774"/>
      <c r="M2624" s="767"/>
      <c r="DF2624" s="818"/>
      <c r="DG2624" s="772" t="str">
        <f t="shared" si="57"/>
        <v/>
      </c>
      <c r="DH2624" s="832">
        <v>2714</v>
      </c>
    </row>
    <row r="2625" spans="1:112" s="760" customFormat="1" ht="12" hidden="1" customHeight="1" x14ac:dyDescent="0.15">
      <c r="A2625" s="774"/>
      <c r="B2625" s="3391"/>
      <c r="C2625" s="3681"/>
      <c r="D2625" s="3681"/>
      <c r="E2625" s="3681"/>
      <c r="F2625" s="3681"/>
      <c r="G2625" s="3681"/>
      <c r="H2625" s="3392"/>
      <c r="I2625" s="3683"/>
      <c r="J2625" s="3684"/>
      <c r="K2625" s="1974"/>
      <c r="L2625" s="774"/>
      <c r="M2625" s="767"/>
      <c r="DF2625" s="818"/>
      <c r="DG2625" s="772" t="str">
        <f t="shared" si="57"/>
        <v/>
      </c>
      <c r="DH2625" s="832">
        <v>2715</v>
      </c>
    </row>
    <row r="2626" spans="1:112" s="760" customFormat="1" ht="12" hidden="1" customHeight="1" x14ac:dyDescent="0.15">
      <c r="A2626" s="774"/>
      <c r="B2626" s="3391"/>
      <c r="C2626" s="3681"/>
      <c r="D2626" s="3681"/>
      <c r="E2626" s="3681"/>
      <c r="F2626" s="3681"/>
      <c r="G2626" s="3681"/>
      <c r="H2626" s="3392"/>
      <c r="I2626" s="3683"/>
      <c r="J2626" s="3684"/>
      <c r="K2626" s="1974"/>
      <c r="L2626" s="774"/>
      <c r="M2626" s="767"/>
      <c r="DF2626" s="818"/>
      <c r="DG2626" s="772" t="str">
        <f t="shared" si="57"/>
        <v/>
      </c>
      <c r="DH2626" s="832">
        <v>2716</v>
      </c>
    </row>
    <row r="2627" spans="1:112" s="760" customFormat="1" ht="12" hidden="1" customHeight="1" x14ac:dyDescent="0.15">
      <c r="A2627" s="774"/>
      <c r="B2627" s="3391"/>
      <c r="C2627" s="3681"/>
      <c r="D2627" s="3681"/>
      <c r="E2627" s="3681"/>
      <c r="F2627" s="3681"/>
      <c r="G2627" s="3681"/>
      <c r="H2627" s="3392"/>
      <c r="I2627" s="3683"/>
      <c r="J2627" s="3684"/>
      <c r="K2627" s="1974"/>
      <c r="L2627" s="774"/>
      <c r="M2627" s="767"/>
      <c r="DF2627" s="818"/>
      <c r="DG2627" s="772" t="str">
        <f t="shared" si="57"/>
        <v/>
      </c>
      <c r="DH2627" s="832">
        <v>2717</v>
      </c>
    </row>
    <row r="2628" spans="1:112" s="760" customFormat="1" ht="12" hidden="1" customHeight="1" x14ac:dyDescent="0.15">
      <c r="A2628" s="774"/>
      <c r="B2628" s="3391"/>
      <c r="C2628" s="3681"/>
      <c r="D2628" s="3681"/>
      <c r="E2628" s="3681"/>
      <c r="F2628" s="3681"/>
      <c r="G2628" s="3681"/>
      <c r="H2628" s="3392"/>
      <c r="I2628" s="3683"/>
      <c r="J2628" s="3684"/>
      <c r="K2628" s="1974"/>
      <c r="L2628" s="774"/>
      <c r="M2628" s="767"/>
      <c r="DF2628" s="818"/>
      <c r="DG2628" s="772" t="str">
        <f t="shared" si="57"/>
        <v/>
      </c>
      <c r="DH2628" s="832">
        <v>2718</v>
      </c>
    </row>
    <row r="2629" spans="1:112" s="760" customFormat="1" ht="12.75" hidden="1" customHeight="1" x14ac:dyDescent="0.15">
      <c r="A2629" s="774"/>
      <c r="B2629" s="3391"/>
      <c r="C2629" s="3681"/>
      <c r="D2629" s="3681"/>
      <c r="E2629" s="3681"/>
      <c r="F2629" s="3681"/>
      <c r="G2629" s="3681"/>
      <c r="H2629" s="3392"/>
      <c r="I2629" s="3683"/>
      <c r="J2629" s="3684"/>
      <c r="K2629" s="1974"/>
      <c r="L2629" s="774"/>
      <c r="M2629" s="767"/>
      <c r="DF2629" s="818"/>
      <c r="DG2629" s="772" t="str">
        <f t="shared" si="57"/>
        <v/>
      </c>
      <c r="DH2629" s="832">
        <v>2719</v>
      </c>
    </row>
    <row r="2630" spans="1:112" s="760" customFormat="1" ht="12" hidden="1" customHeight="1" x14ac:dyDescent="0.15">
      <c r="A2630" s="774"/>
      <c r="B2630" s="3391"/>
      <c r="C2630" s="3681"/>
      <c r="D2630" s="3681"/>
      <c r="E2630" s="3681"/>
      <c r="F2630" s="3681"/>
      <c r="G2630" s="3681"/>
      <c r="H2630" s="3392"/>
      <c r="I2630" s="3683"/>
      <c r="J2630" s="3684"/>
      <c r="K2630" s="1974"/>
      <c r="L2630" s="774"/>
      <c r="M2630" s="767"/>
      <c r="DF2630" s="818"/>
      <c r="DG2630" s="772" t="str">
        <f t="shared" si="57"/>
        <v/>
      </c>
      <c r="DH2630" s="832">
        <v>2720</v>
      </c>
    </row>
    <row r="2631" spans="1:112" s="760" customFormat="1" ht="12" hidden="1" customHeight="1" x14ac:dyDescent="0.15">
      <c r="A2631" s="774"/>
      <c r="B2631" s="3391"/>
      <c r="C2631" s="3681"/>
      <c r="D2631" s="3681"/>
      <c r="E2631" s="3681"/>
      <c r="F2631" s="3681"/>
      <c r="G2631" s="3681"/>
      <c r="H2631" s="3392"/>
      <c r="I2631" s="3683"/>
      <c r="J2631" s="3684"/>
      <c r="K2631" s="1974"/>
      <c r="L2631" s="774"/>
      <c r="M2631" s="767"/>
      <c r="DF2631" s="818"/>
      <c r="DG2631" s="772" t="str">
        <f t="shared" si="57"/>
        <v/>
      </c>
      <c r="DH2631" s="832">
        <v>2721</v>
      </c>
    </row>
    <row r="2632" spans="1:112" s="760" customFormat="1" ht="12" hidden="1" customHeight="1" x14ac:dyDescent="0.15">
      <c r="A2632" s="774"/>
      <c r="B2632" s="3391"/>
      <c r="C2632" s="3681"/>
      <c r="D2632" s="3681"/>
      <c r="E2632" s="3681"/>
      <c r="F2632" s="3681"/>
      <c r="G2632" s="3681"/>
      <c r="H2632" s="3392"/>
      <c r="I2632" s="3683"/>
      <c r="J2632" s="3684"/>
      <c r="K2632" s="1974"/>
      <c r="L2632" s="774"/>
      <c r="M2632" s="767"/>
      <c r="DF2632" s="818"/>
      <c r="DG2632" s="772" t="str">
        <f t="shared" si="57"/>
        <v/>
      </c>
      <c r="DH2632" s="832">
        <v>2722</v>
      </c>
    </row>
    <row r="2633" spans="1:112" s="760" customFormat="1" ht="12" hidden="1" customHeight="1" x14ac:dyDescent="0.15">
      <c r="A2633" s="774"/>
      <c r="B2633" s="3391"/>
      <c r="C2633" s="3681"/>
      <c r="D2633" s="3681"/>
      <c r="E2633" s="3681"/>
      <c r="F2633" s="3681"/>
      <c r="G2633" s="3681"/>
      <c r="H2633" s="3392"/>
      <c r="I2633" s="3683"/>
      <c r="J2633" s="3684"/>
      <c r="K2633" s="1974"/>
      <c r="L2633" s="774"/>
      <c r="M2633" s="767"/>
      <c r="DF2633" s="818"/>
      <c r="DG2633" s="772" t="str">
        <f t="shared" si="57"/>
        <v/>
      </c>
      <c r="DH2633" s="832">
        <v>2723</v>
      </c>
    </row>
    <row r="2634" spans="1:112" s="760" customFormat="1" ht="12" hidden="1" customHeight="1" x14ac:dyDescent="0.15">
      <c r="A2634" s="774"/>
      <c r="B2634" s="3391"/>
      <c r="C2634" s="3681"/>
      <c r="D2634" s="3681"/>
      <c r="E2634" s="3681"/>
      <c r="F2634" s="3681"/>
      <c r="G2634" s="3681"/>
      <c r="H2634" s="3392"/>
      <c r="I2634" s="3683"/>
      <c r="J2634" s="3684"/>
      <c r="K2634" s="1974"/>
      <c r="L2634" s="774"/>
      <c r="M2634" s="767"/>
      <c r="DF2634" s="818"/>
      <c r="DG2634" s="772" t="str">
        <f t="shared" si="57"/>
        <v/>
      </c>
      <c r="DH2634" s="832">
        <v>2724</v>
      </c>
    </row>
    <row r="2635" spans="1:112" s="760" customFormat="1" ht="12" hidden="1" customHeight="1" x14ac:dyDescent="0.15">
      <c r="A2635" s="774"/>
      <c r="B2635" s="3391"/>
      <c r="C2635" s="3681"/>
      <c r="D2635" s="3681"/>
      <c r="E2635" s="3681"/>
      <c r="F2635" s="3681"/>
      <c r="G2635" s="3681"/>
      <c r="H2635" s="3392"/>
      <c r="I2635" s="3683"/>
      <c r="J2635" s="3684"/>
      <c r="K2635" s="1974"/>
      <c r="L2635" s="774"/>
      <c r="M2635" s="767"/>
      <c r="DF2635" s="818"/>
      <c r="DG2635" s="772" t="str">
        <f t="shared" si="57"/>
        <v/>
      </c>
      <c r="DH2635" s="832">
        <v>2725</v>
      </c>
    </row>
    <row r="2636" spans="1:112" s="760" customFormat="1" ht="12" hidden="1" customHeight="1" x14ac:dyDescent="0.15">
      <c r="A2636" s="774"/>
      <c r="B2636" s="3391"/>
      <c r="C2636" s="3681"/>
      <c r="D2636" s="3681"/>
      <c r="E2636" s="3681"/>
      <c r="F2636" s="3681"/>
      <c r="G2636" s="3681"/>
      <c r="H2636" s="3392"/>
      <c r="I2636" s="3683"/>
      <c r="J2636" s="3684"/>
      <c r="K2636" s="1974"/>
      <c r="L2636" s="774"/>
      <c r="M2636" s="767"/>
      <c r="DF2636" s="818"/>
      <c r="DG2636" s="772" t="str">
        <f t="shared" si="57"/>
        <v/>
      </c>
      <c r="DH2636" s="832">
        <v>2726</v>
      </c>
    </row>
    <row r="2637" spans="1:112" s="760" customFormat="1" ht="12" hidden="1" customHeight="1" x14ac:dyDescent="0.15">
      <c r="A2637" s="774"/>
      <c r="B2637" s="3391"/>
      <c r="C2637" s="3681"/>
      <c r="D2637" s="3681"/>
      <c r="E2637" s="3681"/>
      <c r="F2637" s="3681"/>
      <c r="G2637" s="3681"/>
      <c r="H2637" s="3392"/>
      <c r="I2637" s="3683"/>
      <c r="J2637" s="3684"/>
      <c r="K2637" s="1974"/>
      <c r="L2637" s="774"/>
      <c r="M2637" s="767"/>
      <c r="DF2637" s="818"/>
      <c r="DG2637" s="772" t="str">
        <f t="shared" si="57"/>
        <v/>
      </c>
      <c r="DH2637" s="832">
        <v>2727</v>
      </c>
    </row>
    <row r="2638" spans="1:112" s="760" customFormat="1" ht="12" hidden="1" customHeight="1" x14ac:dyDescent="0.15">
      <c r="A2638" s="774"/>
      <c r="B2638" s="3391"/>
      <c r="C2638" s="3681"/>
      <c r="D2638" s="3681"/>
      <c r="E2638" s="3681"/>
      <c r="F2638" s="3681"/>
      <c r="G2638" s="3681"/>
      <c r="H2638" s="3392"/>
      <c r="I2638" s="3683"/>
      <c r="J2638" s="3684"/>
      <c r="K2638" s="1974"/>
      <c r="L2638" s="774"/>
      <c r="M2638" s="767"/>
      <c r="DF2638" s="818"/>
      <c r="DG2638" s="772" t="str">
        <f t="shared" si="57"/>
        <v/>
      </c>
      <c r="DH2638" s="832">
        <v>2728</v>
      </c>
    </row>
    <row r="2639" spans="1:112" s="760" customFormat="1" ht="12" hidden="1" customHeight="1" x14ac:dyDescent="0.15">
      <c r="A2639" s="774"/>
      <c r="B2639" s="3391"/>
      <c r="C2639" s="3681"/>
      <c r="D2639" s="3681"/>
      <c r="E2639" s="3681"/>
      <c r="F2639" s="3681"/>
      <c r="G2639" s="3681"/>
      <c r="H2639" s="3392"/>
      <c r="I2639" s="3683"/>
      <c r="J2639" s="3684"/>
      <c r="K2639" s="1974"/>
      <c r="L2639" s="774"/>
      <c r="M2639" s="767"/>
      <c r="DF2639" s="818"/>
      <c r="DG2639" s="772" t="str">
        <f t="shared" si="57"/>
        <v/>
      </c>
      <c r="DH2639" s="832">
        <v>2729</v>
      </c>
    </row>
    <row r="2640" spans="1:112" s="760" customFormat="1" ht="12" hidden="1" customHeight="1" x14ac:dyDescent="0.15">
      <c r="A2640" s="774"/>
      <c r="B2640" s="3391"/>
      <c r="C2640" s="3681"/>
      <c r="D2640" s="3681"/>
      <c r="E2640" s="3681"/>
      <c r="F2640" s="3681"/>
      <c r="G2640" s="3681"/>
      <c r="H2640" s="3392"/>
      <c r="I2640" s="3683"/>
      <c r="J2640" s="3684"/>
      <c r="K2640" s="1974"/>
      <c r="L2640" s="774"/>
      <c r="M2640" s="767"/>
      <c r="DF2640" s="818"/>
      <c r="DG2640" s="772" t="str">
        <f t="shared" si="57"/>
        <v/>
      </c>
      <c r="DH2640" s="832">
        <v>2730</v>
      </c>
    </row>
    <row r="2641" spans="1:112" s="760" customFormat="1" ht="12" hidden="1" customHeight="1" x14ac:dyDescent="0.15">
      <c r="A2641" s="774"/>
      <c r="B2641" s="3391"/>
      <c r="C2641" s="3681"/>
      <c r="D2641" s="3681"/>
      <c r="E2641" s="3681"/>
      <c r="F2641" s="3681"/>
      <c r="G2641" s="3681"/>
      <c r="H2641" s="3392"/>
      <c r="I2641" s="3683"/>
      <c r="J2641" s="3684"/>
      <c r="K2641" s="1974"/>
      <c r="L2641" s="774"/>
      <c r="M2641" s="767"/>
      <c r="DF2641" s="818"/>
      <c r="DG2641" s="772" t="str">
        <f t="shared" si="57"/>
        <v/>
      </c>
      <c r="DH2641" s="832">
        <v>2731</v>
      </c>
    </row>
    <row r="2642" spans="1:112" s="760" customFormat="1" ht="12" hidden="1" customHeight="1" x14ac:dyDescent="0.15">
      <c r="A2642" s="774"/>
      <c r="B2642" s="3391"/>
      <c r="C2642" s="3681"/>
      <c r="D2642" s="3681"/>
      <c r="E2642" s="3681"/>
      <c r="F2642" s="3681"/>
      <c r="G2642" s="3681"/>
      <c r="H2642" s="3392"/>
      <c r="I2642" s="3683"/>
      <c r="J2642" s="3684"/>
      <c r="K2642" s="1974"/>
      <c r="L2642" s="774"/>
      <c r="M2642" s="767"/>
      <c r="DF2642" s="818"/>
      <c r="DG2642" s="772" t="str">
        <f t="shared" si="57"/>
        <v/>
      </c>
      <c r="DH2642" s="832">
        <v>2732</v>
      </c>
    </row>
    <row r="2643" spans="1:112" s="760" customFormat="1" ht="12" hidden="1" customHeight="1" x14ac:dyDescent="0.15">
      <c r="A2643" s="774"/>
      <c r="B2643" s="3391"/>
      <c r="C2643" s="3681"/>
      <c r="D2643" s="3681"/>
      <c r="E2643" s="3681"/>
      <c r="F2643" s="3681"/>
      <c r="G2643" s="3681"/>
      <c r="H2643" s="3392"/>
      <c r="I2643" s="3683"/>
      <c r="J2643" s="3684"/>
      <c r="K2643" s="1974"/>
      <c r="L2643" s="774"/>
      <c r="M2643" s="767"/>
      <c r="DF2643" s="818"/>
      <c r="DG2643" s="772" t="str">
        <f t="shared" si="57"/>
        <v/>
      </c>
      <c r="DH2643" s="832">
        <v>2733</v>
      </c>
    </row>
    <row r="2644" spans="1:112" s="760" customFormat="1" ht="12" hidden="1" customHeight="1" x14ac:dyDescent="0.15">
      <c r="A2644" s="774"/>
      <c r="B2644" s="3391"/>
      <c r="C2644" s="3681"/>
      <c r="D2644" s="3681"/>
      <c r="E2644" s="3681"/>
      <c r="F2644" s="3681"/>
      <c r="G2644" s="3681"/>
      <c r="H2644" s="3392"/>
      <c r="I2644" s="3683"/>
      <c r="J2644" s="3684"/>
      <c r="K2644" s="1974"/>
      <c r="L2644" s="774"/>
      <c r="M2644" s="767"/>
      <c r="DF2644" s="818"/>
      <c r="DG2644" s="772" t="str">
        <f t="shared" si="57"/>
        <v/>
      </c>
      <c r="DH2644" s="832">
        <v>2734</v>
      </c>
    </row>
    <row r="2645" spans="1:112" s="760" customFormat="1" ht="12" hidden="1" customHeight="1" x14ac:dyDescent="0.15">
      <c r="A2645" s="774"/>
      <c r="B2645" s="3391"/>
      <c r="C2645" s="3681"/>
      <c r="D2645" s="3681"/>
      <c r="E2645" s="3681"/>
      <c r="F2645" s="3681"/>
      <c r="G2645" s="3681"/>
      <c r="H2645" s="3392"/>
      <c r="I2645" s="3683"/>
      <c r="J2645" s="3684"/>
      <c r="K2645" s="1974"/>
      <c r="L2645" s="774"/>
      <c r="M2645" s="767"/>
      <c r="DF2645" s="818"/>
      <c r="DG2645" s="772" t="str">
        <f t="shared" si="57"/>
        <v/>
      </c>
      <c r="DH2645" s="832">
        <v>2735</v>
      </c>
    </row>
    <row r="2646" spans="1:112" s="760" customFormat="1" ht="12" hidden="1" customHeight="1" x14ac:dyDescent="0.15">
      <c r="A2646" s="774"/>
      <c r="B2646" s="3391"/>
      <c r="C2646" s="3681"/>
      <c r="D2646" s="3681"/>
      <c r="E2646" s="3681"/>
      <c r="F2646" s="3681"/>
      <c r="G2646" s="3681"/>
      <c r="H2646" s="3392"/>
      <c r="I2646" s="3683"/>
      <c r="J2646" s="3684"/>
      <c r="K2646" s="1974"/>
      <c r="L2646" s="774"/>
      <c r="M2646" s="767"/>
      <c r="DF2646" s="818"/>
      <c r="DG2646" s="772" t="str">
        <f t="shared" si="57"/>
        <v/>
      </c>
      <c r="DH2646" s="832">
        <v>2736</v>
      </c>
    </row>
    <row r="2647" spans="1:112" s="760" customFormat="1" ht="12.75" hidden="1" customHeight="1" x14ac:dyDescent="0.15">
      <c r="A2647" s="774"/>
      <c r="B2647" s="3391"/>
      <c r="C2647" s="3681"/>
      <c r="D2647" s="3681"/>
      <c r="E2647" s="3681"/>
      <c r="F2647" s="3681"/>
      <c r="G2647" s="3681"/>
      <c r="H2647" s="3392"/>
      <c r="I2647" s="3683"/>
      <c r="J2647" s="3684"/>
      <c r="K2647" s="1974"/>
      <c r="L2647" s="774"/>
      <c r="M2647" s="767"/>
      <c r="DF2647" s="818"/>
      <c r="DG2647" s="772" t="str">
        <f t="shared" si="57"/>
        <v/>
      </c>
      <c r="DH2647" s="832">
        <v>2737</v>
      </c>
    </row>
    <row r="2648" spans="1:112" s="760" customFormat="1" ht="12" hidden="1" customHeight="1" x14ac:dyDescent="0.15">
      <c r="A2648" s="774"/>
      <c r="B2648" s="3391"/>
      <c r="C2648" s="3681"/>
      <c r="D2648" s="3681"/>
      <c r="E2648" s="3681"/>
      <c r="F2648" s="3681"/>
      <c r="G2648" s="3681"/>
      <c r="H2648" s="3392"/>
      <c r="I2648" s="3683"/>
      <c r="J2648" s="3684"/>
      <c r="K2648" s="1974"/>
      <c r="L2648" s="774"/>
      <c r="M2648" s="767"/>
      <c r="DF2648" s="818"/>
      <c r="DG2648" s="772" t="str">
        <f t="shared" si="57"/>
        <v/>
      </c>
      <c r="DH2648" s="832">
        <v>2738</v>
      </c>
    </row>
    <row r="2649" spans="1:112" s="760" customFormat="1" ht="12" hidden="1" customHeight="1" x14ac:dyDescent="0.15">
      <c r="A2649" s="774"/>
      <c r="B2649" s="3391"/>
      <c r="C2649" s="3681"/>
      <c r="D2649" s="3681"/>
      <c r="E2649" s="3681"/>
      <c r="F2649" s="3681"/>
      <c r="G2649" s="3681"/>
      <c r="H2649" s="3392"/>
      <c r="I2649" s="3683"/>
      <c r="J2649" s="3684"/>
      <c r="K2649" s="1974"/>
      <c r="L2649" s="774"/>
      <c r="M2649" s="767"/>
      <c r="DF2649" s="818"/>
      <c r="DG2649" s="772" t="str">
        <f t="shared" si="57"/>
        <v/>
      </c>
      <c r="DH2649" s="832">
        <v>2739</v>
      </c>
    </row>
    <row r="2650" spans="1:112" s="760" customFormat="1" ht="12" hidden="1" customHeight="1" x14ac:dyDescent="0.15">
      <c r="A2650" s="774"/>
      <c r="B2650" s="3391"/>
      <c r="C2650" s="3681"/>
      <c r="D2650" s="3681"/>
      <c r="E2650" s="3681"/>
      <c r="F2650" s="3681"/>
      <c r="G2650" s="3681"/>
      <c r="H2650" s="3392"/>
      <c r="I2650" s="3683"/>
      <c r="J2650" s="3684"/>
      <c r="K2650" s="1974"/>
      <c r="L2650" s="774"/>
      <c r="M2650" s="767"/>
      <c r="DF2650" s="818"/>
      <c r="DG2650" s="772" t="str">
        <f t="shared" si="57"/>
        <v/>
      </c>
      <c r="DH2650" s="832">
        <v>2740</v>
      </c>
    </row>
    <row r="2651" spans="1:112" s="760" customFormat="1" ht="12" hidden="1" customHeight="1" x14ac:dyDescent="0.15">
      <c r="A2651" s="774"/>
      <c r="B2651" s="3391"/>
      <c r="C2651" s="3681"/>
      <c r="D2651" s="3681"/>
      <c r="E2651" s="3681"/>
      <c r="F2651" s="3681"/>
      <c r="G2651" s="3681"/>
      <c r="H2651" s="3392"/>
      <c r="I2651" s="3683"/>
      <c r="J2651" s="3684"/>
      <c r="K2651" s="1974"/>
      <c r="L2651" s="774"/>
      <c r="M2651" s="767"/>
      <c r="DF2651" s="818"/>
      <c r="DG2651" s="772" t="str">
        <f t="shared" si="57"/>
        <v/>
      </c>
      <c r="DH2651" s="832">
        <v>2741</v>
      </c>
    </row>
    <row r="2652" spans="1:112" s="760" customFormat="1" ht="12" hidden="1" customHeight="1" x14ac:dyDescent="0.15">
      <c r="A2652" s="774"/>
      <c r="B2652" s="3391"/>
      <c r="C2652" s="3681"/>
      <c r="D2652" s="3681"/>
      <c r="E2652" s="3681"/>
      <c r="F2652" s="3681"/>
      <c r="G2652" s="3681"/>
      <c r="H2652" s="3392"/>
      <c r="I2652" s="3683"/>
      <c r="J2652" s="3684"/>
      <c r="K2652" s="1974"/>
      <c r="L2652" s="774"/>
      <c r="M2652" s="767"/>
      <c r="DF2652" s="818"/>
      <c r="DG2652" s="772" t="str">
        <f t="shared" si="57"/>
        <v/>
      </c>
      <c r="DH2652" s="832">
        <v>2742</v>
      </c>
    </row>
    <row r="2653" spans="1:112" s="760" customFormat="1" ht="12" hidden="1" customHeight="1" x14ac:dyDescent="0.15">
      <c r="A2653" s="774"/>
      <c r="B2653" s="3391"/>
      <c r="C2653" s="3681"/>
      <c r="D2653" s="3681"/>
      <c r="E2653" s="3681"/>
      <c r="F2653" s="3681"/>
      <c r="G2653" s="3681"/>
      <c r="H2653" s="3392"/>
      <c r="I2653" s="3683"/>
      <c r="J2653" s="3684"/>
      <c r="K2653" s="1974"/>
      <c r="L2653" s="774"/>
      <c r="M2653" s="767"/>
      <c r="DF2653" s="818"/>
      <c r="DG2653" s="772" t="str">
        <f t="shared" si="57"/>
        <v/>
      </c>
      <c r="DH2653" s="832">
        <v>2743</v>
      </c>
    </row>
    <row r="2654" spans="1:112" s="760" customFormat="1" ht="12" hidden="1" customHeight="1" x14ac:dyDescent="0.15">
      <c r="A2654" s="774"/>
      <c r="B2654" s="3391"/>
      <c r="C2654" s="3681"/>
      <c r="D2654" s="3681"/>
      <c r="E2654" s="3681"/>
      <c r="F2654" s="3681"/>
      <c r="G2654" s="3681"/>
      <c r="H2654" s="3392"/>
      <c r="I2654" s="3683"/>
      <c r="J2654" s="3684"/>
      <c r="K2654" s="1974"/>
      <c r="L2654" s="774"/>
      <c r="M2654" s="767"/>
      <c r="DF2654" s="818"/>
      <c r="DG2654" s="772" t="str">
        <f t="shared" si="57"/>
        <v/>
      </c>
      <c r="DH2654" s="832">
        <v>2744</v>
      </c>
    </row>
    <row r="2655" spans="1:112" s="760" customFormat="1" ht="12" hidden="1" customHeight="1" x14ac:dyDescent="0.15">
      <c r="A2655" s="774"/>
      <c r="B2655" s="3391"/>
      <c r="C2655" s="3681"/>
      <c r="D2655" s="3681"/>
      <c r="E2655" s="3681"/>
      <c r="F2655" s="3681"/>
      <c r="G2655" s="3681"/>
      <c r="H2655" s="3392"/>
      <c r="I2655" s="3683"/>
      <c r="J2655" s="3684"/>
      <c r="K2655" s="1974"/>
      <c r="L2655" s="774"/>
      <c r="M2655" s="767"/>
      <c r="DF2655" s="818"/>
      <c r="DG2655" s="772" t="str">
        <f t="shared" si="57"/>
        <v/>
      </c>
      <c r="DH2655" s="832">
        <v>2745</v>
      </c>
    </row>
    <row r="2656" spans="1:112" s="760" customFormat="1" ht="12" hidden="1" customHeight="1" x14ac:dyDescent="0.15">
      <c r="A2656" s="774"/>
      <c r="B2656" s="3391"/>
      <c r="C2656" s="3681"/>
      <c r="D2656" s="3681"/>
      <c r="E2656" s="3681"/>
      <c r="F2656" s="3681"/>
      <c r="G2656" s="3681"/>
      <c r="H2656" s="3392"/>
      <c r="I2656" s="3683"/>
      <c r="J2656" s="3684"/>
      <c r="K2656" s="1974"/>
      <c r="L2656" s="774"/>
      <c r="M2656" s="767"/>
      <c r="DF2656" s="818"/>
      <c r="DG2656" s="772" t="str">
        <f t="shared" si="57"/>
        <v/>
      </c>
      <c r="DH2656" s="832">
        <v>2746</v>
      </c>
    </row>
    <row r="2657" spans="1:112" s="760" customFormat="1" ht="12.75" hidden="1" customHeight="1" x14ac:dyDescent="0.15">
      <c r="A2657" s="774"/>
      <c r="B2657" s="3391"/>
      <c r="C2657" s="3681"/>
      <c r="D2657" s="3681"/>
      <c r="E2657" s="3681"/>
      <c r="F2657" s="3681"/>
      <c r="G2657" s="3681"/>
      <c r="H2657" s="3392"/>
      <c r="I2657" s="3683"/>
      <c r="J2657" s="3684"/>
      <c r="K2657" s="1974"/>
      <c r="L2657" s="774"/>
      <c r="M2657" s="767"/>
      <c r="DF2657" s="818"/>
      <c r="DG2657" s="772" t="str">
        <f t="shared" si="57"/>
        <v/>
      </c>
      <c r="DH2657" s="832">
        <v>2747</v>
      </c>
    </row>
    <row r="2658" spans="1:112" s="760" customFormat="1" ht="12" hidden="1" customHeight="1" x14ac:dyDescent="0.15">
      <c r="A2658" s="774"/>
      <c r="B2658" s="3391"/>
      <c r="C2658" s="3681"/>
      <c r="D2658" s="3681"/>
      <c r="E2658" s="3681"/>
      <c r="F2658" s="3681"/>
      <c r="G2658" s="3681"/>
      <c r="H2658" s="3392"/>
      <c r="I2658" s="3683"/>
      <c r="J2658" s="3684"/>
      <c r="K2658" s="1974"/>
      <c r="L2658" s="774"/>
      <c r="M2658" s="767"/>
      <c r="DF2658" s="818"/>
      <c r="DG2658" s="772" t="str">
        <f t="shared" si="57"/>
        <v/>
      </c>
      <c r="DH2658" s="832">
        <v>2748</v>
      </c>
    </row>
    <row r="2659" spans="1:112" s="760" customFormat="1" ht="12" hidden="1" customHeight="1" x14ac:dyDescent="0.15">
      <c r="A2659" s="774"/>
      <c r="B2659" s="3391"/>
      <c r="C2659" s="3681"/>
      <c r="D2659" s="3681"/>
      <c r="E2659" s="3681"/>
      <c r="F2659" s="3681"/>
      <c r="G2659" s="3681"/>
      <c r="H2659" s="3392"/>
      <c r="I2659" s="3683"/>
      <c r="J2659" s="3684"/>
      <c r="K2659" s="1974"/>
      <c r="L2659" s="774"/>
      <c r="M2659" s="767"/>
      <c r="DF2659" s="818"/>
      <c r="DG2659" s="772" t="str">
        <f t="shared" si="57"/>
        <v/>
      </c>
      <c r="DH2659" s="832">
        <v>2749</v>
      </c>
    </row>
    <row r="2660" spans="1:112" s="760" customFormat="1" ht="12" hidden="1" customHeight="1" x14ac:dyDescent="0.15">
      <c r="A2660" s="774"/>
      <c r="B2660" s="3391"/>
      <c r="C2660" s="3681"/>
      <c r="D2660" s="3681"/>
      <c r="E2660" s="3681"/>
      <c r="F2660" s="3681"/>
      <c r="G2660" s="3681"/>
      <c r="H2660" s="3392"/>
      <c r="I2660" s="3683"/>
      <c r="J2660" s="3684"/>
      <c r="K2660" s="1974"/>
      <c r="L2660" s="774"/>
      <c r="M2660" s="767"/>
      <c r="DF2660" s="818"/>
      <c r="DG2660" s="772" t="str">
        <f t="shared" si="57"/>
        <v/>
      </c>
      <c r="DH2660" s="832">
        <v>2750</v>
      </c>
    </row>
    <row r="2661" spans="1:112" s="760" customFormat="1" ht="12" hidden="1" customHeight="1" x14ac:dyDescent="0.15">
      <c r="A2661" s="774"/>
      <c r="B2661" s="3391"/>
      <c r="C2661" s="3681"/>
      <c r="D2661" s="3681"/>
      <c r="E2661" s="3681"/>
      <c r="F2661" s="3681"/>
      <c r="G2661" s="3681"/>
      <c r="H2661" s="3392"/>
      <c r="I2661" s="3683"/>
      <c r="J2661" s="3684"/>
      <c r="K2661" s="1974"/>
      <c r="L2661" s="774"/>
      <c r="M2661" s="767"/>
      <c r="DF2661" s="818"/>
      <c r="DG2661" s="772" t="str">
        <f t="shared" si="57"/>
        <v/>
      </c>
      <c r="DH2661" s="832">
        <v>2751</v>
      </c>
    </row>
    <row r="2662" spans="1:112" s="760" customFormat="1" ht="12" hidden="1" customHeight="1" x14ac:dyDescent="0.15">
      <c r="A2662" s="774"/>
      <c r="B2662" s="3391"/>
      <c r="C2662" s="3681"/>
      <c r="D2662" s="3681"/>
      <c r="E2662" s="3681"/>
      <c r="F2662" s="3681"/>
      <c r="G2662" s="3681"/>
      <c r="H2662" s="3392"/>
      <c r="I2662" s="3683"/>
      <c r="J2662" s="3684"/>
      <c r="K2662" s="1974"/>
      <c r="L2662" s="774"/>
      <c r="M2662" s="767"/>
      <c r="DF2662" s="818"/>
      <c r="DG2662" s="772" t="str">
        <f t="shared" si="57"/>
        <v/>
      </c>
      <c r="DH2662" s="832">
        <v>2752</v>
      </c>
    </row>
    <row r="2663" spans="1:112" s="760" customFormat="1" ht="12" hidden="1" customHeight="1" x14ac:dyDescent="0.15">
      <c r="A2663" s="774"/>
      <c r="B2663" s="3391"/>
      <c r="C2663" s="3681"/>
      <c r="D2663" s="3681"/>
      <c r="E2663" s="3681"/>
      <c r="F2663" s="3681"/>
      <c r="G2663" s="3681"/>
      <c r="H2663" s="3392"/>
      <c r="I2663" s="3683"/>
      <c r="J2663" s="3684"/>
      <c r="K2663" s="1974"/>
      <c r="L2663" s="774"/>
      <c r="M2663" s="767"/>
      <c r="DF2663" s="818"/>
      <c r="DG2663" s="772" t="str">
        <f t="shared" si="57"/>
        <v/>
      </c>
      <c r="DH2663" s="832">
        <v>2753</v>
      </c>
    </row>
    <row r="2664" spans="1:112" s="760" customFormat="1" ht="12" hidden="1" customHeight="1" x14ac:dyDescent="0.15">
      <c r="A2664" s="774"/>
      <c r="B2664" s="3391"/>
      <c r="C2664" s="3681"/>
      <c r="D2664" s="3681"/>
      <c r="E2664" s="3681"/>
      <c r="F2664" s="3681"/>
      <c r="G2664" s="3681"/>
      <c r="H2664" s="3392"/>
      <c r="I2664" s="3683"/>
      <c r="J2664" s="3684"/>
      <c r="K2664" s="1974"/>
      <c r="L2664" s="774"/>
      <c r="M2664" s="767"/>
      <c r="DF2664" s="818"/>
      <c r="DG2664" s="772" t="str">
        <f t="shared" si="57"/>
        <v/>
      </c>
      <c r="DH2664" s="832">
        <v>2754</v>
      </c>
    </row>
    <row r="2665" spans="1:112" s="760" customFormat="1" ht="12" hidden="1" customHeight="1" x14ac:dyDescent="0.15">
      <c r="A2665" s="774"/>
      <c r="B2665" s="3391"/>
      <c r="C2665" s="3681"/>
      <c r="D2665" s="3681"/>
      <c r="E2665" s="3681"/>
      <c r="F2665" s="3681"/>
      <c r="G2665" s="3681"/>
      <c r="H2665" s="3392"/>
      <c r="I2665" s="3683"/>
      <c r="J2665" s="3684"/>
      <c r="K2665" s="1974"/>
      <c r="L2665" s="774"/>
      <c r="M2665" s="767"/>
      <c r="DF2665" s="818"/>
      <c r="DG2665" s="772" t="str">
        <f t="shared" si="57"/>
        <v/>
      </c>
      <c r="DH2665" s="832">
        <v>2755</v>
      </c>
    </row>
    <row r="2666" spans="1:112" s="760" customFormat="1" ht="12" hidden="1" customHeight="1" x14ac:dyDescent="0.15">
      <c r="A2666" s="774"/>
      <c r="B2666" s="3391"/>
      <c r="C2666" s="3681"/>
      <c r="D2666" s="3681"/>
      <c r="E2666" s="3681"/>
      <c r="F2666" s="3681"/>
      <c r="G2666" s="3681"/>
      <c r="H2666" s="3392"/>
      <c r="I2666" s="3683"/>
      <c r="J2666" s="3684"/>
      <c r="K2666" s="1974"/>
      <c r="L2666" s="774"/>
      <c r="M2666" s="767"/>
      <c r="DF2666" s="818"/>
      <c r="DG2666" s="772" t="str">
        <f t="shared" si="57"/>
        <v/>
      </c>
      <c r="DH2666" s="832">
        <v>2756</v>
      </c>
    </row>
    <row r="2667" spans="1:112" s="760" customFormat="1" ht="12.75" hidden="1" customHeight="1" x14ac:dyDescent="0.15">
      <c r="A2667" s="774"/>
      <c r="B2667" s="3391"/>
      <c r="C2667" s="3681"/>
      <c r="D2667" s="3681"/>
      <c r="E2667" s="3681"/>
      <c r="F2667" s="3681"/>
      <c r="G2667" s="3681"/>
      <c r="H2667" s="3392"/>
      <c r="I2667" s="3683"/>
      <c r="J2667" s="3684"/>
      <c r="K2667" s="1974"/>
      <c r="L2667" s="774"/>
      <c r="M2667" s="767"/>
      <c r="DF2667" s="818"/>
      <c r="DG2667" s="772" t="str">
        <f t="shared" si="57"/>
        <v/>
      </c>
      <c r="DH2667" s="832">
        <v>2757</v>
      </c>
    </row>
    <row r="2668" spans="1:112" s="760" customFormat="1" ht="12" hidden="1" customHeight="1" x14ac:dyDescent="0.15">
      <c r="A2668" s="774"/>
      <c r="B2668" s="3391"/>
      <c r="C2668" s="3681"/>
      <c r="D2668" s="3681"/>
      <c r="E2668" s="3681"/>
      <c r="F2668" s="3681"/>
      <c r="G2668" s="3681"/>
      <c r="H2668" s="3392"/>
      <c r="I2668" s="3683"/>
      <c r="J2668" s="3684"/>
      <c r="K2668" s="1974"/>
      <c r="L2668" s="774"/>
      <c r="M2668" s="767"/>
      <c r="DF2668" s="818"/>
      <c r="DG2668" s="772" t="str">
        <f t="shared" si="57"/>
        <v/>
      </c>
      <c r="DH2668" s="832">
        <v>2758</v>
      </c>
    </row>
    <row r="2669" spans="1:112" s="760" customFormat="1" ht="12" hidden="1" customHeight="1" x14ac:dyDescent="0.15">
      <c r="A2669" s="774"/>
      <c r="B2669" s="3391"/>
      <c r="C2669" s="3681"/>
      <c r="D2669" s="3681"/>
      <c r="E2669" s="3681"/>
      <c r="F2669" s="3681"/>
      <c r="G2669" s="3681"/>
      <c r="H2669" s="3392"/>
      <c r="I2669" s="3683"/>
      <c r="J2669" s="3684"/>
      <c r="K2669" s="1974"/>
      <c r="L2669" s="774"/>
      <c r="M2669" s="767"/>
      <c r="DF2669" s="818"/>
      <c r="DG2669" s="772" t="str">
        <f t="shared" si="57"/>
        <v/>
      </c>
      <c r="DH2669" s="832">
        <v>2759</v>
      </c>
    </row>
    <row r="2670" spans="1:112" s="760" customFormat="1" ht="12" hidden="1" customHeight="1" x14ac:dyDescent="0.15">
      <c r="A2670" s="774"/>
      <c r="B2670" s="3391"/>
      <c r="C2670" s="3681"/>
      <c r="D2670" s="3681"/>
      <c r="E2670" s="3681"/>
      <c r="F2670" s="3681"/>
      <c r="G2670" s="3681"/>
      <c r="H2670" s="3392"/>
      <c r="I2670" s="3683"/>
      <c r="J2670" s="3684"/>
      <c r="K2670" s="1974"/>
      <c r="L2670" s="774"/>
      <c r="M2670" s="767"/>
      <c r="DF2670" s="818"/>
      <c r="DG2670" s="772" t="str">
        <f t="shared" si="57"/>
        <v/>
      </c>
      <c r="DH2670" s="832">
        <v>2760</v>
      </c>
    </row>
    <row r="2671" spans="1:112" s="760" customFormat="1" ht="12" hidden="1" customHeight="1" x14ac:dyDescent="0.15">
      <c r="A2671" s="774"/>
      <c r="B2671" s="3391"/>
      <c r="C2671" s="3681"/>
      <c r="D2671" s="3681"/>
      <c r="E2671" s="3681"/>
      <c r="F2671" s="3681"/>
      <c r="G2671" s="3681"/>
      <c r="H2671" s="3392"/>
      <c r="I2671" s="3683"/>
      <c r="J2671" s="3684"/>
      <c r="K2671" s="1974"/>
      <c r="L2671" s="774"/>
      <c r="M2671" s="767"/>
      <c r="DF2671" s="818"/>
      <c r="DG2671" s="772" t="str">
        <f t="shared" si="57"/>
        <v/>
      </c>
      <c r="DH2671" s="832">
        <v>2761</v>
      </c>
    </row>
    <row r="2672" spans="1:112" s="760" customFormat="1" ht="12" hidden="1" customHeight="1" x14ac:dyDescent="0.15">
      <c r="A2672" s="774"/>
      <c r="B2672" s="3391"/>
      <c r="C2672" s="3681"/>
      <c r="D2672" s="3681"/>
      <c r="E2672" s="3681"/>
      <c r="F2672" s="3681"/>
      <c r="G2672" s="3681"/>
      <c r="H2672" s="3392"/>
      <c r="I2672" s="3683"/>
      <c r="J2672" s="3684"/>
      <c r="K2672" s="1974"/>
      <c r="L2672" s="774"/>
      <c r="M2672" s="767"/>
      <c r="DF2672" s="818"/>
      <c r="DG2672" s="772" t="str">
        <f t="shared" si="57"/>
        <v/>
      </c>
      <c r="DH2672" s="832">
        <v>2762</v>
      </c>
    </row>
    <row r="2673" spans="1:112" s="760" customFormat="1" ht="12" hidden="1" customHeight="1" x14ac:dyDescent="0.15">
      <c r="A2673" s="774"/>
      <c r="B2673" s="3391"/>
      <c r="C2673" s="3681"/>
      <c r="D2673" s="3681"/>
      <c r="E2673" s="3681"/>
      <c r="F2673" s="3681"/>
      <c r="G2673" s="3681"/>
      <c r="H2673" s="3392"/>
      <c r="I2673" s="3683"/>
      <c r="J2673" s="3684"/>
      <c r="K2673" s="1974"/>
      <c r="L2673" s="774"/>
      <c r="M2673" s="767"/>
      <c r="DF2673" s="818"/>
      <c r="DG2673" s="772" t="str">
        <f t="shared" si="57"/>
        <v/>
      </c>
      <c r="DH2673" s="832">
        <v>2763</v>
      </c>
    </row>
    <row r="2674" spans="1:112" s="760" customFormat="1" ht="12" hidden="1" customHeight="1" x14ac:dyDescent="0.15">
      <c r="A2674" s="774"/>
      <c r="B2674" s="3391"/>
      <c r="C2674" s="3681"/>
      <c r="D2674" s="3681"/>
      <c r="E2674" s="3681"/>
      <c r="F2674" s="3681"/>
      <c r="G2674" s="3681"/>
      <c r="H2674" s="3392"/>
      <c r="I2674" s="3683"/>
      <c r="J2674" s="3684"/>
      <c r="K2674" s="1974"/>
      <c r="L2674" s="774"/>
      <c r="M2674" s="767"/>
      <c r="DF2674" s="818"/>
      <c r="DG2674" s="772" t="str">
        <f t="shared" si="57"/>
        <v/>
      </c>
      <c r="DH2674" s="832">
        <v>2764</v>
      </c>
    </row>
    <row r="2675" spans="1:112" s="760" customFormat="1" ht="12" hidden="1" customHeight="1" x14ac:dyDescent="0.15">
      <c r="A2675" s="774"/>
      <c r="B2675" s="3391"/>
      <c r="C2675" s="3681"/>
      <c r="D2675" s="3681"/>
      <c r="E2675" s="3681"/>
      <c r="F2675" s="3681"/>
      <c r="G2675" s="3681"/>
      <c r="H2675" s="3392"/>
      <c r="I2675" s="3683"/>
      <c r="J2675" s="3684"/>
      <c r="K2675" s="1974"/>
      <c r="L2675" s="774"/>
      <c r="M2675" s="767"/>
      <c r="DF2675" s="818"/>
      <c r="DG2675" s="772" t="str">
        <f t="shared" ref="DG2675:DG2738" si="58">IF(COUNTA(A2675:M2675)&gt;0,DH2675,"")</f>
        <v/>
      </c>
      <c r="DH2675" s="832">
        <v>2765</v>
      </c>
    </row>
    <row r="2676" spans="1:112" s="760" customFormat="1" ht="12" hidden="1" customHeight="1" x14ac:dyDescent="0.15">
      <c r="A2676" s="774"/>
      <c r="B2676" s="3391"/>
      <c r="C2676" s="3681"/>
      <c r="D2676" s="3681"/>
      <c r="E2676" s="3681"/>
      <c r="F2676" s="3681"/>
      <c r="G2676" s="3681"/>
      <c r="H2676" s="3392"/>
      <c r="I2676" s="3683"/>
      <c r="J2676" s="3684"/>
      <c r="K2676" s="1974"/>
      <c r="L2676" s="774"/>
      <c r="M2676" s="767"/>
      <c r="DF2676" s="818"/>
      <c r="DG2676" s="772" t="str">
        <f t="shared" si="58"/>
        <v/>
      </c>
      <c r="DH2676" s="832">
        <v>2766</v>
      </c>
    </row>
    <row r="2677" spans="1:112" s="760" customFormat="1" ht="12" hidden="1" customHeight="1" x14ac:dyDescent="0.15">
      <c r="A2677" s="774"/>
      <c r="B2677" s="3391"/>
      <c r="C2677" s="3681"/>
      <c r="D2677" s="3681"/>
      <c r="E2677" s="3681"/>
      <c r="F2677" s="3681"/>
      <c r="G2677" s="3681"/>
      <c r="H2677" s="3392"/>
      <c r="I2677" s="3683"/>
      <c r="J2677" s="3684"/>
      <c r="K2677" s="1974"/>
      <c r="L2677" s="774"/>
      <c r="M2677" s="767"/>
      <c r="DF2677" s="818"/>
      <c r="DG2677" s="772" t="str">
        <f t="shared" si="58"/>
        <v/>
      </c>
      <c r="DH2677" s="832">
        <v>2767</v>
      </c>
    </row>
    <row r="2678" spans="1:112" s="760" customFormat="1" ht="12" hidden="1" customHeight="1" x14ac:dyDescent="0.15">
      <c r="A2678" s="774"/>
      <c r="B2678" s="3391"/>
      <c r="C2678" s="3681"/>
      <c r="D2678" s="3681"/>
      <c r="E2678" s="3681"/>
      <c r="F2678" s="3681"/>
      <c r="G2678" s="3681"/>
      <c r="H2678" s="3392"/>
      <c r="I2678" s="3683"/>
      <c r="J2678" s="3684"/>
      <c r="K2678" s="1974"/>
      <c r="L2678" s="774"/>
      <c r="M2678" s="767"/>
      <c r="DF2678" s="818"/>
      <c r="DG2678" s="772" t="str">
        <f t="shared" si="58"/>
        <v/>
      </c>
      <c r="DH2678" s="832">
        <v>2768</v>
      </c>
    </row>
    <row r="2679" spans="1:112" s="760" customFormat="1" ht="12" hidden="1" customHeight="1" x14ac:dyDescent="0.15">
      <c r="A2679" s="774"/>
      <c r="B2679" s="3391"/>
      <c r="C2679" s="3681"/>
      <c r="D2679" s="3681"/>
      <c r="E2679" s="3681"/>
      <c r="F2679" s="3681"/>
      <c r="G2679" s="3681"/>
      <c r="H2679" s="3392"/>
      <c r="I2679" s="3683"/>
      <c r="J2679" s="3684"/>
      <c r="K2679" s="1974"/>
      <c r="L2679" s="774"/>
      <c r="M2679" s="767"/>
      <c r="DF2679" s="818"/>
      <c r="DG2679" s="772" t="str">
        <f t="shared" si="58"/>
        <v/>
      </c>
      <c r="DH2679" s="832">
        <v>2769</v>
      </c>
    </row>
    <row r="2680" spans="1:112" s="760" customFormat="1" ht="12" hidden="1" customHeight="1" x14ac:dyDescent="0.15">
      <c r="A2680" s="774"/>
      <c r="B2680" s="3391"/>
      <c r="C2680" s="3681"/>
      <c r="D2680" s="3681"/>
      <c r="E2680" s="3681"/>
      <c r="F2680" s="3681"/>
      <c r="G2680" s="3681"/>
      <c r="H2680" s="3392"/>
      <c r="I2680" s="3683"/>
      <c r="J2680" s="3684"/>
      <c r="K2680" s="1974"/>
      <c r="L2680" s="774"/>
      <c r="M2680" s="767"/>
      <c r="DF2680" s="818"/>
      <c r="DG2680" s="772" t="str">
        <f t="shared" si="58"/>
        <v/>
      </c>
      <c r="DH2680" s="832">
        <v>2770</v>
      </c>
    </row>
    <row r="2681" spans="1:112" s="760" customFormat="1" ht="12" hidden="1" customHeight="1" x14ac:dyDescent="0.15">
      <c r="A2681" s="774"/>
      <c r="B2681" s="3391"/>
      <c r="C2681" s="3681"/>
      <c r="D2681" s="3681"/>
      <c r="E2681" s="3681"/>
      <c r="F2681" s="3681"/>
      <c r="G2681" s="3681"/>
      <c r="H2681" s="3392"/>
      <c r="I2681" s="3683"/>
      <c r="J2681" s="3684"/>
      <c r="K2681" s="1974"/>
      <c r="L2681" s="774"/>
      <c r="M2681" s="767"/>
      <c r="DF2681" s="818"/>
      <c r="DG2681" s="772" t="str">
        <f t="shared" si="58"/>
        <v/>
      </c>
      <c r="DH2681" s="832">
        <v>2771</v>
      </c>
    </row>
    <row r="2682" spans="1:112" s="760" customFormat="1" ht="12" hidden="1" customHeight="1" x14ac:dyDescent="0.15">
      <c r="A2682" s="774"/>
      <c r="B2682" s="3391"/>
      <c r="C2682" s="3681"/>
      <c r="D2682" s="3681"/>
      <c r="E2682" s="3681"/>
      <c r="F2682" s="3681"/>
      <c r="G2682" s="3681"/>
      <c r="H2682" s="3392"/>
      <c r="I2682" s="3683"/>
      <c r="J2682" s="3684"/>
      <c r="K2682" s="1974"/>
      <c r="L2682" s="774"/>
      <c r="M2682" s="767"/>
      <c r="DF2682" s="818"/>
      <c r="DG2682" s="772" t="str">
        <f t="shared" si="58"/>
        <v/>
      </c>
      <c r="DH2682" s="832">
        <v>2772</v>
      </c>
    </row>
    <row r="2683" spans="1:112" s="760" customFormat="1" ht="12" hidden="1" customHeight="1" x14ac:dyDescent="0.15">
      <c r="A2683" s="774"/>
      <c r="B2683" s="3391"/>
      <c r="C2683" s="3681"/>
      <c r="D2683" s="3681"/>
      <c r="E2683" s="3681"/>
      <c r="F2683" s="3681"/>
      <c r="G2683" s="3681"/>
      <c r="H2683" s="3392"/>
      <c r="I2683" s="3683"/>
      <c r="J2683" s="3684"/>
      <c r="K2683" s="1974"/>
      <c r="L2683" s="774"/>
      <c r="M2683" s="767"/>
      <c r="DF2683" s="818"/>
      <c r="DG2683" s="772" t="str">
        <f t="shared" si="58"/>
        <v/>
      </c>
      <c r="DH2683" s="832">
        <v>2773</v>
      </c>
    </row>
    <row r="2684" spans="1:112" s="760" customFormat="1" ht="12" hidden="1" customHeight="1" x14ac:dyDescent="0.15">
      <c r="A2684" s="774"/>
      <c r="B2684" s="3391"/>
      <c r="C2684" s="3681"/>
      <c r="D2684" s="3681"/>
      <c r="E2684" s="3681"/>
      <c r="F2684" s="3681"/>
      <c r="G2684" s="3681"/>
      <c r="H2684" s="3392"/>
      <c r="I2684" s="3683"/>
      <c r="J2684" s="3684"/>
      <c r="K2684" s="1974"/>
      <c r="L2684" s="774"/>
      <c r="M2684" s="767"/>
      <c r="DF2684" s="818"/>
      <c r="DG2684" s="772" t="str">
        <f t="shared" si="58"/>
        <v/>
      </c>
      <c r="DH2684" s="832">
        <v>2774</v>
      </c>
    </row>
    <row r="2685" spans="1:112" s="760" customFormat="1" ht="12.75" hidden="1" customHeight="1" x14ac:dyDescent="0.15">
      <c r="A2685" s="774"/>
      <c r="B2685" s="3391"/>
      <c r="C2685" s="3681"/>
      <c r="D2685" s="3681"/>
      <c r="E2685" s="3681"/>
      <c r="F2685" s="3681"/>
      <c r="G2685" s="3681"/>
      <c r="H2685" s="3392"/>
      <c r="I2685" s="3683"/>
      <c r="J2685" s="3684"/>
      <c r="K2685" s="1974"/>
      <c r="L2685" s="774"/>
      <c r="M2685" s="767"/>
      <c r="DF2685" s="818"/>
      <c r="DG2685" s="772" t="str">
        <f t="shared" si="58"/>
        <v/>
      </c>
      <c r="DH2685" s="832">
        <v>2775</v>
      </c>
    </row>
    <row r="2686" spans="1:112" s="760" customFormat="1" ht="12" hidden="1" customHeight="1" x14ac:dyDescent="0.15">
      <c r="A2686" s="774"/>
      <c r="B2686" s="3391"/>
      <c r="C2686" s="3681"/>
      <c r="D2686" s="3681"/>
      <c r="E2686" s="3681"/>
      <c r="F2686" s="3681"/>
      <c r="G2686" s="3681"/>
      <c r="H2686" s="3392"/>
      <c r="I2686" s="3683"/>
      <c r="J2686" s="3684"/>
      <c r="K2686" s="1974"/>
      <c r="L2686" s="774"/>
      <c r="M2686" s="767"/>
      <c r="DF2686" s="818"/>
      <c r="DG2686" s="772" t="str">
        <f t="shared" si="58"/>
        <v/>
      </c>
      <c r="DH2686" s="832">
        <v>2776</v>
      </c>
    </row>
    <row r="2687" spans="1:112" s="760" customFormat="1" ht="12" hidden="1" customHeight="1" x14ac:dyDescent="0.15">
      <c r="A2687" s="774"/>
      <c r="B2687" s="3391"/>
      <c r="C2687" s="3681"/>
      <c r="D2687" s="3681"/>
      <c r="E2687" s="3681"/>
      <c r="F2687" s="3681"/>
      <c r="G2687" s="3681"/>
      <c r="H2687" s="3392"/>
      <c r="I2687" s="3683"/>
      <c r="J2687" s="3684"/>
      <c r="K2687" s="1974"/>
      <c r="L2687" s="774"/>
      <c r="M2687" s="767"/>
      <c r="DF2687" s="818"/>
      <c r="DG2687" s="772" t="str">
        <f t="shared" si="58"/>
        <v/>
      </c>
      <c r="DH2687" s="832">
        <v>2777</v>
      </c>
    </row>
    <row r="2688" spans="1:112" s="760" customFormat="1" ht="12" hidden="1" customHeight="1" x14ac:dyDescent="0.15">
      <c r="A2688" s="774"/>
      <c r="B2688" s="3391"/>
      <c r="C2688" s="3681"/>
      <c r="D2688" s="3681"/>
      <c r="E2688" s="3681"/>
      <c r="F2688" s="3681"/>
      <c r="G2688" s="3681"/>
      <c r="H2688" s="3392"/>
      <c r="I2688" s="3683"/>
      <c r="J2688" s="3684"/>
      <c r="K2688" s="1974"/>
      <c r="L2688" s="774"/>
      <c r="M2688" s="767"/>
      <c r="DF2688" s="818"/>
      <c r="DG2688" s="772" t="str">
        <f t="shared" si="58"/>
        <v/>
      </c>
      <c r="DH2688" s="832">
        <v>2778</v>
      </c>
    </row>
    <row r="2689" spans="1:112" s="760" customFormat="1" ht="12" hidden="1" customHeight="1" x14ac:dyDescent="0.15">
      <c r="A2689" s="774"/>
      <c r="B2689" s="3391"/>
      <c r="C2689" s="3681"/>
      <c r="D2689" s="3681"/>
      <c r="E2689" s="3681"/>
      <c r="F2689" s="3681"/>
      <c r="G2689" s="3681"/>
      <c r="H2689" s="3392"/>
      <c r="I2689" s="3683"/>
      <c r="J2689" s="3684"/>
      <c r="K2689" s="1974"/>
      <c r="L2689" s="774"/>
      <c r="M2689" s="767"/>
      <c r="DF2689" s="818"/>
      <c r="DG2689" s="772" t="str">
        <f t="shared" si="58"/>
        <v/>
      </c>
      <c r="DH2689" s="832">
        <v>2779</v>
      </c>
    </row>
    <row r="2690" spans="1:112" s="760" customFormat="1" ht="12" hidden="1" customHeight="1" x14ac:dyDescent="0.15">
      <c r="A2690" s="774"/>
      <c r="B2690" s="3391"/>
      <c r="C2690" s="3681"/>
      <c r="D2690" s="3681"/>
      <c r="E2690" s="3681"/>
      <c r="F2690" s="3681"/>
      <c r="G2690" s="3681"/>
      <c r="H2690" s="3392"/>
      <c r="I2690" s="3683"/>
      <c r="J2690" s="3684"/>
      <c r="K2690" s="1974"/>
      <c r="L2690" s="774"/>
      <c r="M2690" s="767"/>
      <c r="DF2690" s="818"/>
      <c r="DG2690" s="772" t="str">
        <f t="shared" si="58"/>
        <v/>
      </c>
      <c r="DH2690" s="832">
        <v>2780</v>
      </c>
    </row>
    <row r="2691" spans="1:112" s="760" customFormat="1" ht="12" hidden="1" customHeight="1" x14ac:dyDescent="0.15">
      <c r="A2691" s="774"/>
      <c r="B2691" s="3391"/>
      <c r="C2691" s="3681"/>
      <c r="D2691" s="3681"/>
      <c r="E2691" s="3681"/>
      <c r="F2691" s="3681"/>
      <c r="G2691" s="3681"/>
      <c r="H2691" s="3392"/>
      <c r="I2691" s="3683"/>
      <c r="J2691" s="3684"/>
      <c r="K2691" s="1974"/>
      <c r="L2691" s="774"/>
      <c r="M2691" s="767"/>
      <c r="DF2691" s="818"/>
      <c r="DG2691" s="772" t="str">
        <f t="shared" si="58"/>
        <v/>
      </c>
      <c r="DH2691" s="832">
        <v>2781</v>
      </c>
    </row>
    <row r="2692" spans="1:112" s="760" customFormat="1" ht="12" hidden="1" customHeight="1" x14ac:dyDescent="0.15">
      <c r="A2692" s="774"/>
      <c r="B2692" s="3391"/>
      <c r="C2692" s="3681"/>
      <c r="D2692" s="3681"/>
      <c r="E2692" s="3681"/>
      <c r="F2692" s="3681"/>
      <c r="G2692" s="3681"/>
      <c r="H2692" s="3392"/>
      <c r="I2692" s="3683"/>
      <c r="J2692" s="3684"/>
      <c r="K2692" s="1974"/>
      <c r="L2692" s="774"/>
      <c r="M2692" s="767"/>
      <c r="DF2692" s="818"/>
      <c r="DG2692" s="772" t="str">
        <f t="shared" si="58"/>
        <v/>
      </c>
      <c r="DH2692" s="832">
        <v>2782</v>
      </c>
    </row>
    <row r="2693" spans="1:112" s="760" customFormat="1" ht="12" hidden="1" customHeight="1" x14ac:dyDescent="0.15">
      <c r="A2693" s="774"/>
      <c r="B2693" s="3391"/>
      <c r="C2693" s="3681"/>
      <c r="D2693" s="3681"/>
      <c r="E2693" s="3681"/>
      <c r="F2693" s="3681"/>
      <c r="G2693" s="3681"/>
      <c r="H2693" s="3392"/>
      <c r="I2693" s="3683"/>
      <c r="J2693" s="3684"/>
      <c r="K2693" s="1974"/>
      <c r="L2693" s="774"/>
      <c r="M2693" s="767"/>
      <c r="DF2693" s="818"/>
      <c r="DG2693" s="772" t="str">
        <f t="shared" si="58"/>
        <v/>
      </c>
      <c r="DH2693" s="832">
        <v>2783</v>
      </c>
    </row>
    <row r="2694" spans="1:112" s="760" customFormat="1" ht="12" hidden="1" customHeight="1" x14ac:dyDescent="0.15">
      <c r="A2694" s="774"/>
      <c r="B2694" s="3391"/>
      <c r="C2694" s="3681"/>
      <c r="D2694" s="3681"/>
      <c r="E2694" s="3681"/>
      <c r="F2694" s="3681"/>
      <c r="G2694" s="3681"/>
      <c r="H2694" s="3392"/>
      <c r="I2694" s="3683"/>
      <c r="J2694" s="3684"/>
      <c r="K2694" s="1974"/>
      <c r="L2694" s="774"/>
      <c r="M2694" s="767"/>
      <c r="DF2694" s="818"/>
      <c r="DG2694" s="772" t="str">
        <f t="shared" si="58"/>
        <v/>
      </c>
      <c r="DH2694" s="832">
        <v>2784</v>
      </c>
    </row>
    <row r="2695" spans="1:112" s="760" customFormat="1" ht="12.75" hidden="1" customHeight="1" x14ac:dyDescent="0.15">
      <c r="A2695" s="774"/>
      <c r="B2695" s="3391"/>
      <c r="C2695" s="3681"/>
      <c r="D2695" s="3681"/>
      <c r="E2695" s="3681"/>
      <c r="F2695" s="3681"/>
      <c r="G2695" s="3681"/>
      <c r="H2695" s="3392"/>
      <c r="I2695" s="3683"/>
      <c r="J2695" s="3684"/>
      <c r="K2695" s="1974"/>
      <c r="L2695" s="774"/>
      <c r="M2695" s="767"/>
      <c r="DF2695" s="818"/>
      <c r="DG2695" s="772" t="str">
        <f t="shared" si="58"/>
        <v/>
      </c>
      <c r="DH2695" s="832">
        <v>2785</v>
      </c>
    </row>
    <row r="2696" spans="1:112" s="760" customFormat="1" ht="12" hidden="1" customHeight="1" x14ac:dyDescent="0.15">
      <c r="A2696" s="774"/>
      <c r="B2696" s="3391"/>
      <c r="C2696" s="3681"/>
      <c r="D2696" s="3681"/>
      <c r="E2696" s="3681"/>
      <c r="F2696" s="3681"/>
      <c r="G2696" s="3681"/>
      <c r="H2696" s="3392"/>
      <c r="I2696" s="3683"/>
      <c r="J2696" s="3684"/>
      <c r="K2696" s="1974"/>
      <c r="L2696" s="774"/>
      <c r="M2696" s="767"/>
      <c r="DF2696" s="818"/>
      <c r="DG2696" s="772" t="str">
        <f t="shared" si="58"/>
        <v/>
      </c>
      <c r="DH2696" s="832">
        <v>2786</v>
      </c>
    </row>
    <row r="2697" spans="1:112" s="760" customFormat="1" ht="12" hidden="1" customHeight="1" x14ac:dyDescent="0.15">
      <c r="A2697" s="774"/>
      <c r="B2697" s="3391"/>
      <c r="C2697" s="3681"/>
      <c r="D2697" s="3681"/>
      <c r="E2697" s="3681"/>
      <c r="F2697" s="3681"/>
      <c r="G2697" s="3681"/>
      <c r="H2697" s="3392"/>
      <c r="I2697" s="3683"/>
      <c r="J2697" s="3684"/>
      <c r="K2697" s="1974"/>
      <c r="L2697" s="774"/>
      <c r="M2697" s="767"/>
      <c r="DF2697" s="818"/>
      <c r="DG2697" s="772" t="str">
        <f t="shared" si="58"/>
        <v/>
      </c>
      <c r="DH2697" s="832">
        <v>2787</v>
      </c>
    </row>
    <row r="2698" spans="1:112" s="760" customFormat="1" ht="12" hidden="1" customHeight="1" x14ac:dyDescent="0.15">
      <c r="A2698" s="774"/>
      <c r="B2698" s="3391"/>
      <c r="C2698" s="3681"/>
      <c r="D2698" s="3681"/>
      <c r="E2698" s="3681"/>
      <c r="F2698" s="3681"/>
      <c r="G2698" s="3681"/>
      <c r="H2698" s="3392"/>
      <c r="I2698" s="3683"/>
      <c r="J2698" s="3684"/>
      <c r="K2698" s="1974"/>
      <c r="L2698" s="774"/>
      <c r="M2698" s="767"/>
      <c r="DF2698" s="818"/>
      <c r="DG2698" s="772" t="str">
        <f t="shared" si="58"/>
        <v/>
      </c>
      <c r="DH2698" s="832">
        <v>2788</v>
      </c>
    </row>
    <row r="2699" spans="1:112" s="760" customFormat="1" ht="12" hidden="1" customHeight="1" x14ac:dyDescent="0.15">
      <c r="A2699" s="774"/>
      <c r="B2699" s="3391"/>
      <c r="C2699" s="3681"/>
      <c r="D2699" s="3681"/>
      <c r="E2699" s="3681"/>
      <c r="F2699" s="3681"/>
      <c r="G2699" s="3681"/>
      <c r="H2699" s="3392"/>
      <c r="I2699" s="3683"/>
      <c r="J2699" s="3684"/>
      <c r="K2699" s="1974"/>
      <c r="L2699" s="774"/>
      <c r="M2699" s="767"/>
      <c r="DF2699" s="818"/>
      <c r="DG2699" s="772" t="str">
        <f t="shared" si="58"/>
        <v/>
      </c>
      <c r="DH2699" s="832">
        <v>2789</v>
      </c>
    </row>
    <row r="2700" spans="1:112" s="760" customFormat="1" ht="12" hidden="1" customHeight="1" x14ac:dyDescent="0.15">
      <c r="A2700" s="774"/>
      <c r="B2700" s="3391"/>
      <c r="C2700" s="3681"/>
      <c r="D2700" s="3681"/>
      <c r="E2700" s="3681"/>
      <c r="F2700" s="3681"/>
      <c r="G2700" s="3681"/>
      <c r="H2700" s="3392"/>
      <c r="I2700" s="3683"/>
      <c r="J2700" s="3684"/>
      <c r="K2700" s="1974"/>
      <c r="L2700" s="774"/>
      <c r="M2700" s="767"/>
      <c r="DF2700" s="818"/>
      <c r="DG2700" s="772" t="str">
        <f t="shared" si="58"/>
        <v/>
      </c>
      <c r="DH2700" s="832">
        <v>2790</v>
      </c>
    </row>
    <row r="2701" spans="1:112" s="760" customFormat="1" ht="12" hidden="1" customHeight="1" x14ac:dyDescent="0.15">
      <c r="A2701" s="774"/>
      <c r="B2701" s="3391"/>
      <c r="C2701" s="3681"/>
      <c r="D2701" s="3681"/>
      <c r="E2701" s="3681"/>
      <c r="F2701" s="3681"/>
      <c r="G2701" s="3681"/>
      <c r="H2701" s="3392"/>
      <c r="I2701" s="3683"/>
      <c r="J2701" s="3684"/>
      <c r="K2701" s="1974"/>
      <c r="L2701" s="774"/>
      <c r="M2701" s="767"/>
      <c r="DF2701" s="818"/>
      <c r="DG2701" s="772" t="str">
        <f t="shared" si="58"/>
        <v/>
      </c>
      <c r="DH2701" s="832">
        <v>2791</v>
      </c>
    </row>
    <row r="2702" spans="1:112" s="760" customFormat="1" ht="12" hidden="1" customHeight="1" x14ac:dyDescent="0.15">
      <c r="A2702" s="774"/>
      <c r="B2702" s="3391"/>
      <c r="C2702" s="3681"/>
      <c r="D2702" s="3681"/>
      <c r="E2702" s="3681"/>
      <c r="F2702" s="3681"/>
      <c r="G2702" s="3681"/>
      <c r="H2702" s="3392"/>
      <c r="I2702" s="3683"/>
      <c r="J2702" s="3684"/>
      <c r="K2702" s="1974"/>
      <c r="L2702" s="774"/>
      <c r="M2702" s="767"/>
      <c r="DF2702" s="818"/>
      <c r="DG2702" s="772" t="str">
        <f t="shared" si="58"/>
        <v/>
      </c>
      <c r="DH2702" s="832">
        <v>2792</v>
      </c>
    </row>
    <row r="2703" spans="1:112" s="760" customFormat="1" ht="12" hidden="1" customHeight="1" x14ac:dyDescent="0.15">
      <c r="A2703" s="774"/>
      <c r="B2703" s="3391"/>
      <c r="C2703" s="3681"/>
      <c r="D2703" s="3681"/>
      <c r="E2703" s="3681"/>
      <c r="F2703" s="3681"/>
      <c r="G2703" s="3681"/>
      <c r="H2703" s="3392"/>
      <c r="I2703" s="3683"/>
      <c r="J2703" s="3684"/>
      <c r="K2703" s="1974"/>
      <c r="L2703" s="774"/>
      <c r="M2703" s="767"/>
      <c r="DF2703" s="818"/>
      <c r="DG2703" s="772" t="str">
        <f t="shared" si="58"/>
        <v/>
      </c>
      <c r="DH2703" s="832">
        <v>2793</v>
      </c>
    </row>
    <row r="2704" spans="1:112" s="760" customFormat="1" ht="12" hidden="1" customHeight="1" x14ac:dyDescent="0.15">
      <c r="A2704" s="774"/>
      <c r="B2704" s="3391"/>
      <c r="C2704" s="3681"/>
      <c r="D2704" s="3681"/>
      <c r="E2704" s="3681"/>
      <c r="F2704" s="3681"/>
      <c r="G2704" s="3681"/>
      <c r="H2704" s="3392"/>
      <c r="I2704" s="3683"/>
      <c r="J2704" s="3684"/>
      <c r="K2704" s="1974"/>
      <c r="L2704" s="774"/>
      <c r="M2704" s="767"/>
      <c r="DF2704" s="818"/>
      <c r="DG2704" s="772" t="str">
        <f t="shared" si="58"/>
        <v/>
      </c>
      <c r="DH2704" s="832">
        <v>2794</v>
      </c>
    </row>
    <row r="2705" spans="1:112" s="760" customFormat="1" ht="12.75" hidden="1" customHeight="1" x14ac:dyDescent="0.15">
      <c r="A2705" s="774"/>
      <c r="B2705" s="3391"/>
      <c r="C2705" s="3681"/>
      <c r="D2705" s="3681"/>
      <c r="E2705" s="3681"/>
      <c r="F2705" s="3681"/>
      <c r="G2705" s="3681"/>
      <c r="H2705" s="3392"/>
      <c r="I2705" s="3683"/>
      <c r="J2705" s="3684"/>
      <c r="K2705" s="1974"/>
      <c r="L2705" s="774"/>
      <c r="M2705" s="767"/>
      <c r="DF2705" s="818"/>
      <c r="DG2705" s="772" t="str">
        <f t="shared" si="58"/>
        <v/>
      </c>
      <c r="DH2705" s="832">
        <v>2795</v>
      </c>
    </row>
    <row r="2706" spans="1:112" s="760" customFormat="1" ht="12" hidden="1" customHeight="1" x14ac:dyDescent="0.15">
      <c r="A2706" s="774"/>
      <c r="B2706" s="3391"/>
      <c r="C2706" s="3681"/>
      <c r="D2706" s="3681"/>
      <c r="E2706" s="3681"/>
      <c r="F2706" s="3681"/>
      <c r="G2706" s="3681"/>
      <c r="H2706" s="3392"/>
      <c r="I2706" s="3683"/>
      <c r="J2706" s="3684"/>
      <c r="K2706" s="1974"/>
      <c r="L2706" s="774"/>
      <c r="M2706" s="767"/>
      <c r="DF2706" s="818"/>
      <c r="DG2706" s="772" t="str">
        <f t="shared" si="58"/>
        <v/>
      </c>
      <c r="DH2706" s="832">
        <v>2796</v>
      </c>
    </row>
    <row r="2707" spans="1:112" s="760" customFormat="1" ht="12" hidden="1" customHeight="1" x14ac:dyDescent="0.15">
      <c r="A2707" s="774"/>
      <c r="B2707" s="3391"/>
      <c r="C2707" s="3681"/>
      <c r="D2707" s="3681"/>
      <c r="E2707" s="3681"/>
      <c r="F2707" s="3681"/>
      <c r="G2707" s="3681"/>
      <c r="H2707" s="3392"/>
      <c r="I2707" s="3683"/>
      <c r="J2707" s="3684"/>
      <c r="K2707" s="1974"/>
      <c r="L2707" s="774"/>
      <c r="M2707" s="767"/>
      <c r="DF2707" s="818"/>
      <c r="DG2707" s="772" t="str">
        <f t="shared" si="58"/>
        <v/>
      </c>
      <c r="DH2707" s="832">
        <v>2797</v>
      </c>
    </row>
    <row r="2708" spans="1:112" s="760" customFormat="1" ht="12" hidden="1" customHeight="1" x14ac:dyDescent="0.15">
      <c r="A2708" s="774"/>
      <c r="B2708" s="3391"/>
      <c r="C2708" s="3681"/>
      <c r="D2708" s="3681"/>
      <c r="E2708" s="3681"/>
      <c r="F2708" s="3681"/>
      <c r="G2708" s="3681"/>
      <c r="H2708" s="3392"/>
      <c r="I2708" s="3683"/>
      <c r="J2708" s="3684"/>
      <c r="K2708" s="1974"/>
      <c r="L2708" s="774"/>
      <c r="M2708" s="767"/>
      <c r="DF2708" s="818"/>
      <c r="DG2708" s="772" t="str">
        <f t="shared" si="58"/>
        <v/>
      </c>
      <c r="DH2708" s="832">
        <v>2798</v>
      </c>
    </row>
    <row r="2709" spans="1:112" s="760" customFormat="1" ht="12" hidden="1" customHeight="1" x14ac:dyDescent="0.15">
      <c r="A2709" s="774"/>
      <c r="B2709" s="3391"/>
      <c r="C2709" s="3681"/>
      <c r="D2709" s="3681"/>
      <c r="E2709" s="3681"/>
      <c r="F2709" s="3681"/>
      <c r="G2709" s="3681"/>
      <c r="H2709" s="3392"/>
      <c r="I2709" s="3683"/>
      <c r="J2709" s="3684"/>
      <c r="K2709" s="1974"/>
      <c r="L2709" s="774"/>
      <c r="M2709" s="767"/>
      <c r="DF2709" s="818"/>
      <c r="DG2709" s="772" t="str">
        <f t="shared" si="58"/>
        <v/>
      </c>
      <c r="DH2709" s="832">
        <v>2799</v>
      </c>
    </row>
    <row r="2710" spans="1:112" s="760" customFormat="1" ht="12" hidden="1" customHeight="1" x14ac:dyDescent="0.15">
      <c r="A2710" s="774"/>
      <c r="B2710" s="3391"/>
      <c r="C2710" s="3681"/>
      <c r="D2710" s="3681"/>
      <c r="E2710" s="3681"/>
      <c r="F2710" s="3681"/>
      <c r="G2710" s="3681"/>
      <c r="H2710" s="3392"/>
      <c r="I2710" s="3683"/>
      <c r="J2710" s="3684"/>
      <c r="K2710" s="1974"/>
      <c r="L2710" s="774"/>
      <c r="M2710" s="767"/>
      <c r="DF2710" s="818"/>
      <c r="DG2710" s="772" t="str">
        <f t="shared" si="58"/>
        <v/>
      </c>
      <c r="DH2710" s="832">
        <v>2800</v>
      </c>
    </row>
    <row r="2711" spans="1:112" s="760" customFormat="1" ht="12" hidden="1" customHeight="1" x14ac:dyDescent="0.15">
      <c r="A2711" s="774"/>
      <c r="B2711" s="3391"/>
      <c r="C2711" s="3681"/>
      <c r="D2711" s="3681"/>
      <c r="E2711" s="3681"/>
      <c r="F2711" s="3681"/>
      <c r="G2711" s="3681"/>
      <c r="H2711" s="3392"/>
      <c r="I2711" s="3683"/>
      <c r="J2711" s="3684"/>
      <c r="K2711" s="1974"/>
      <c r="L2711" s="774"/>
      <c r="M2711" s="767"/>
      <c r="DF2711" s="818"/>
      <c r="DG2711" s="772" t="str">
        <f t="shared" si="58"/>
        <v/>
      </c>
      <c r="DH2711" s="832">
        <v>2801</v>
      </c>
    </row>
    <row r="2712" spans="1:112" s="760" customFormat="1" ht="12" hidden="1" customHeight="1" x14ac:dyDescent="0.15">
      <c r="A2712" s="774"/>
      <c r="B2712" s="3391"/>
      <c r="C2712" s="3681"/>
      <c r="D2712" s="3681"/>
      <c r="E2712" s="3681"/>
      <c r="F2712" s="3681"/>
      <c r="G2712" s="3681"/>
      <c r="H2712" s="3392"/>
      <c r="I2712" s="3683"/>
      <c r="J2712" s="3684"/>
      <c r="K2712" s="1974"/>
      <c r="L2712" s="774"/>
      <c r="M2712" s="767"/>
      <c r="DF2712" s="818"/>
      <c r="DG2712" s="772" t="str">
        <f t="shared" si="58"/>
        <v/>
      </c>
      <c r="DH2712" s="832">
        <v>2802</v>
      </c>
    </row>
    <row r="2713" spans="1:112" s="760" customFormat="1" ht="12" hidden="1" customHeight="1" x14ac:dyDescent="0.15">
      <c r="A2713" s="774"/>
      <c r="B2713" s="3391"/>
      <c r="C2713" s="3681"/>
      <c r="D2713" s="3681"/>
      <c r="E2713" s="3681"/>
      <c r="F2713" s="3681"/>
      <c r="G2713" s="3681"/>
      <c r="H2713" s="3392"/>
      <c r="I2713" s="3683"/>
      <c r="J2713" s="3684"/>
      <c r="K2713" s="1974"/>
      <c r="L2713" s="774"/>
      <c r="M2713" s="767"/>
      <c r="DF2713" s="818"/>
      <c r="DG2713" s="772" t="str">
        <f t="shared" si="58"/>
        <v/>
      </c>
      <c r="DH2713" s="832">
        <v>2803</v>
      </c>
    </row>
    <row r="2714" spans="1:112" s="760" customFormat="1" ht="12" hidden="1" customHeight="1" x14ac:dyDescent="0.15">
      <c r="A2714" s="774"/>
      <c r="B2714" s="3391"/>
      <c r="C2714" s="3681"/>
      <c r="D2714" s="3681"/>
      <c r="E2714" s="3681"/>
      <c r="F2714" s="3681"/>
      <c r="G2714" s="3681"/>
      <c r="H2714" s="3392"/>
      <c r="I2714" s="3683"/>
      <c r="J2714" s="3684"/>
      <c r="K2714" s="1974"/>
      <c r="L2714" s="774"/>
      <c r="M2714" s="767"/>
      <c r="DF2714" s="818"/>
      <c r="DG2714" s="772" t="str">
        <f t="shared" si="58"/>
        <v/>
      </c>
      <c r="DH2714" s="832">
        <v>2804</v>
      </c>
    </row>
    <row r="2715" spans="1:112" s="760" customFormat="1" ht="12" hidden="1" customHeight="1" x14ac:dyDescent="0.15">
      <c r="A2715" s="774"/>
      <c r="B2715" s="3391"/>
      <c r="C2715" s="3681"/>
      <c r="D2715" s="3681"/>
      <c r="E2715" s="3681"/>
      <c r="F2715" s="3681"/>
      <c r="G2715" s="3681"/>
      <c r="H2715" s="3392"/>
      <c r="I2715" s="3683"/>
      <c r="J2715" s="3684"/>
      <c r="K2715" s="1974"/>
      <c r="L2715" s="774"/>
      <c r="M2715" s="767"/>
      <c r="DF2715" s="818"/>
      <c r="DG2715" s="772" t="str">
        <f t="shared" si="58"/>
        <v/>
      </c>
      <c r="DH2715" s="832">
        <v>2805</v>
      </c>
    </row>
    <row r="2716" spans="1:112" s="760" customFormat="1" ht="12" hidden="1" customHeight="1" x14ac:dyDescent="0.15">
      <c r="A2716" s="774"/>
      <c r="B2716" s="3391"/>
      <c r="C2716" s="3681"/>
      <c r="D2716" s="3681"/>
      <c r="E2716" s="3681"/>
      <c r="F2716" s="3681"/>
      <c r="G2716" s="3681"/>
      <c r="H2716" s="3392"/>
      <c r="I2716" s="3683"/>
      <c r="J2716" s="3684"/>
      <c r="K2716" s="1974"/>
      <c r="L2716" s="774"/>
      <c r="M2716" s="767"/>
      <c r="DF2716" s="818"/>
      <c r="DG2716" s="772" t="str">
        <f t="shared" si="58"/>
        <v/>
      </c>
      <c r="DH2716" s="832">
        <v>2806</v>
      </c>
    </row>
    <row r="2717" spans="1:112" s="760" customFormat="1" ht="12" hidden="1" customHeight="1" x14ac:dyDescent="0.15">
      <c r="A2717" s="774"/>
      <c r="B2717" s="3391"/>
      <c r="C2717" s="3681"/>
      <c r="D2717" s="3681"/>
      <c r="E2717" s="3681"/>
      <c r="F2717" s="3681"/>
      <c r="G2717" s="3681"/>
      <c r="H2717" s="3392"/>
      <c r="I2717" s="3683"/>
      <c r="J2717" s="3684"/>
      <c r="K2717" s="1974"/>
      <c r="L2717" s="774"/>
      <c r="M2717" s="767"/>
      <c r="DF2717" s="818"/>
      <c r="DG2717" s="772" t="str">
        <f t="shared" si="58"/>
        <v/>
      </c>
      <c r="DH2717" s="832">
        <v>2807</v>
      </c>
    </row>
    <row r="2718" spans="1:112" s="760" customFormat="1" ht="12" hidden="1" customHeight="1" x14ac:dyDescent="0.15">
      <c r="A2718" s="774"/>
      <c r="B2718" s="3391"/>
      <c r="C2718" s="3681"/>
      <c r="D2718" s="3681"/>
      <c r="E2718" s="3681"/>
      <c r="F2718" s="3681"/>
      <c r="G2718" s="3681"/>
      <c r="H2718" s="3392"/>
      <c r="I2718" s="3683"/>
      <c r="J2718" s="3684"/>
      <c r="K2718" s="1974"/>
      <c r="L2718" s="774"/>
      <c r="M2718" s="767"/>
      <c r="DF2718" s="818"/>
      <c r="DG2718" s="772" t="str">
        <f t="shared" si="58"/>
        <v/>
      </c>
      <c r="DH2718" s="832">
        <v>2808</v>
      </c>
    </row>
    <row r="2719" spans="1:112" s="760" customFormat="1" ht="12" hidden="1" customHeight="1" x14ac:dyDescent="0.15">
      <c r="A2719" s="774"/>
      <c r="B2719" s="3391"/>
      <c r="C2719" s="3681"/>
      <c r="D2719" s="3681"/>
      <c r="E2719" s="3681"/>
      <c r="F2719" s="3681"/>
      <c r="G2719" s="3681"/>
      <c r="H2719" s="3392"/>
      <c r="I2719" s="3683"/>
      <c r="J2719" s="3684"/>
      <c r="K2719" s="1974"/>
      <c r="L2719" s="774"/>
      <c r="M2719" s="767"/>
      <c r="DF2719" s="818"/>
      <c r="DG2719" s="772" t="str">
        <f t="shared" si="58"/>
        <v/>
      </c>
      <c r="DH2719" s="832">
        <v>2809</v>
      </c>
    </row>
    <row r="2720" spans="1:112" s="760" customFormat="1" ht="12" hidden="1" customHeight="1" x14ac:dyDescent="0.15">
      <c r="A2720" s="774"/>
      <c r="B2720" s="3391"/>
      <c r="C2720" s="3681"/>
      <c r="D2720" s="3681"/>
      <c r="E2720" s="3681"/>
      <c r="F2720" s="3681"/>
      <c r="G2720" s="3681"/>
      <c r="H2720" s="3392"/>
      <c r="I2720" s="3683"/>
      <c r="J2720" s="3684"/>
      <c r="K2720" s="1974"/>
      <c r="L2720" s="774"/>
      <c r="M2720" s="767"/>
      <c r="DF2720" s="818"/>
      <c r="DG2720" s="772" t="str">
        <f t="shared" si="58"/>
        <v/>
      </c>
      <c r="DH2720" s="832">
        <v>2810</v>
      </c>
    </row>
    <row r="2721" spans="1:112" s="760" customFormat="1" ht="12" hidden="1" customHeight="1" x14ac:dyDescent="0.15">
      <c r="A2721" s="774"/>
      <c r="B2721" s="3391"/>
      <c r="C2721" s="3681"/>
      <c r="D2721" s="3681"/>
      <c r="E2721" s="3681"/>
      <c r="F2721" s="3681"/>
      <c r="G2721" s="3681"/>
      <c r="H2721" s="3392"/>
      <c r="I2721" s="3683"/>
      <c r="J2721" s="3684"/>
      <c r="K2721" s="1974"/>
      <c r="L2721" s="774"/>
      <c r="M2721" s="767"/>
      <c r="DF2721" s="818"/>
      <c r="DG2721" s="772" t="str">
        <f t="shared" si="58"/>
        <v/>
      </c>
      <c r="DH2721" s="832">
        <v>2811</v>
      </c>
    </row>
    <row r="2722" spans="1:112" s="760" customFormat="1" ht="12" hidden="1" customHeight="1" x14ac:dyDescent="0.15">
      <c r="A2722" s="774"/>
      <c r="B2722" s="3391"/>
      <c r="C2722" s="3681"/>
      <c r="D2722" s="3681"/>
      <c r="E2722" s="3681"/>
      <c r="F2722" s="3681"/>
      <c r="G2722" s="3681"/>
      <c r="H2722" s="3392"/>
      <c r="I2722" s="3683"/>
      <c r="J2722" s="3684"/>
      <c r="K2722" s="1974"/>
      <c r="L2722" s="774"/>
      <c r="M2722" s="767"/>
      <c r="DF2722" s="818"/>
      <c r="DG2722" s="772" t="str">
        <f t="shared" si="58"/>
        <v/>
      </c>
      <c r="DH2722" s="832">
        <v>2812</v>
      </c>
    </row>
    <row r="2723" spans="1:112" s="760" customFormat="1" ht="12.75" hidden="1" customHeight="1" x14ac:dyDescent="0.15">
      <c r="A2723" s="774"/>
      <c r="B2723" s="3391"/>
      <c r="C2723" s="3681"/>
      <c r="D2723" s="3681"/>
      <c r="E2723" s="3681"/>
      <c r="F2723" s="3681"/>
      <c r="G2723" s="3681"/>
      <c r="H2723" s="3392"/>
      <c r="I2723" s="3683"/>
      <c r="J2723" s="3684"/>
      <c r="K2723" s="1974"/>
      <c r="L2723" s="774"/>
      <c r="M2723" s="767"/>
      <c r="DF2723" s="818"/>
      <c r="DG2723" s="772" t="str">
        <f t="shared" si="58"/>
        <v/>
      </c>
      <c r="DH2723" s="832">
        <v>2813</v>
      </c>
    </row>
    <row r="2724" spans="1:112" s="760" customFormat="1" ht="12" hidden="1" customHeight="1" x14ac:dyDescent="0.15">
      <c r="A2724" s="774"/>
      <c r="B2724" s="3391"/>
      <c r="C2724" s="3681"/>
      <c r="D2724" s="3681"/>
      <c r="E2724" s="3681"/>
      <c r="F2724" s="3681"/>
      <c r="G2724" s="3681"/>
      <c r="H2724" s="3392"/>
      <c r="I2724" s="3683"/>
      <c r="J2724" s="3684"/>
      <c r="K2724" s="1974"/>
      <c r="L2724" s="774"/>
      <c r="M2724" s="767"/>
      <c r="DF2724" s="818"/>
      <c r="DG2724" s="772" t="str">
        <f t="shared" si="58"/>
        <v/>
      </c>
      <c r="DH2724" s="832">
        <v>2814</v>
      </c>
    </row>
    <row r="2725" spans="1:112" s="760" customFormat="1" ht="12" hidden="1" customHeight="1" x14ac:dyDescent="0.15">
      <c r="A2725" s="774"/>
      <c r="B2725" s="3391"/>
      <c r="C2725" s="3681"/>
      <c r="D2725" s="3681"/>
      <c r="E2725" s="3681"/>
      <c r="F2725" s="3681"/>
      <c r="G2725" s="3681"/>
      <c r="H2725" s="3392"/>
      <c r="I2725" s="3683"/>
      <c r="J2725" s="3684"/>
      <c r="K2725" s="1974"/>
      <c r="L2725" s="774"/>
      <c r="M2725" s="767"/>
      <c r="DF2725" s="818"/>
      <c r="DG2725" s="772" t="str">
        <f t="shared" si="58"/>
        <v/>
      </c>
      <c r="DH2725" s="832">
        <v>2815</v>
      </c>
    </row>
    <row r="2726" spans="1:112" s="760" customFormat="1" ht="12" hidden="1" customHeight="1" x14ac:dyDescent="0.15">
      <c r="A2726" s="774"/>
      <c r="B2726" s="3391"/>
      <c r="C2726" s="3681"/>
      <c r="D2726" s="3681"/>
      <c r="E2726" s="3681"/>
      <c r="F2726" s="3681"/>
      <c r="G2726" s="3681"/>
      <c r="H2726" s="3392"/>
      <c r="I2726" s="3683"/>
      <c r="J2726" s="3684"/>
      <c r="K2726" s="1974"/>
      <c r="L2726" s="774"/>
      <c r="M2726" s="767"/>
      <c r="DF2726" s="818"/>
      <c r="DG2726" s="772" t="str">
        <f t="shared" si="58"/>
        <v/>
      </c>
      <c r="DH2726" s="832">
        <v>2816</v>
      </c>
    </row>
    <row r="2727" spans="1:112" s="760" customFormat="1" ht="12" hidden="1" customHeight="1" x14ac:dyDescent="0.15">
      <c r="A2727" s="774"/>
      <c r="B2727" s="3391"/>
      <c r="C2727" s="3681"/>
      <c r="D2727" s="3681"/>
      <c r="E2727" s="3681"/>
      <c r="F2727" s="3681"/>
      <c r="G2727" s="3681"/>
      <c r="H2727" s="3392"/>
      <c r="I2727" s="3683"/>
      <c r="J2727" s="3684"/>
      <c r="K2727" s="1974"/>
      <c r="L2727" s="774"/>
      <c r="M2727" s="767"/>
      <c r="DF2727" s="818"/>
      <c r="DG2727" s="772" t="str">
        <f t="shared" si="58"/>
        <v/>
      </c>
      <c r="DH2727" s="832">
        <v>2817</v>
      </c>
    </row>
    <row r="2728" spans="1:112" s="760" customFormat="1" ht="12" hidden="1" customHeight="1" x14ac:dyDescent="0.15">
      <c r="A2728" s="774"/>
      <c r="B2728" s="3391"/>
      <c r="C2728" s="3681"/>
      <c r="D2728" s="3681"/>
      <c r="E2728" s="3681"/>
      <c r="F2728" s="3681"/>
      <c r="G2728" s="3681"/>
      <c r="H2728" s="3392"/>
      <c r="I2728" s="3683"/>
      <c r="J2728" s="3684"/>
      <c r="K2728" s="1974"/>
      <c r="L2728" s="774"/>
      <c r="M2728" s="767"/>
      <c r="DF2728" s="818"/>
      <c r="DG2728" s="772" t="str">
        <f t="shared" si="58"/>
        <v/>
      </c>
      <c r="DH2728" s="832">
        <v>2818</v>
      </c>
    </row>
    <row r="2729" spans="1:112" s="760" customFormat="1" ht="12" hidden="1" customHeight="1" x14ac:dyDescent="0.15">
      <c r="A2729" s="774"/>
      <c r="B2729" s="3391"/>
      <c r="C2729" s="3681"/>
      <c r="D2729" s="3681"/>
      <c r="E2729" s="3681"/>
      <c r="F2729" s="3681"/>
      <c r="G2729" s="3681"/>
      <c r="H2729" s="3392"/>
      <c r="I2729" s="3683"/>
      <c r="J2729" s="3684"/>
      <c r="K2729" s="1974"/>
      <c r="L2729" s="774"/>
      <c r="M2729" s="767"/>
      <c r="DF2729" s="818"/>
      <c r="DG2729" s="772" t="str">
        <f t="shared" si="58"/>
        <v/>
      </c>
      <c r="DH2729" s="832">
        <v>2819</v>
      </c>
    </row>
    <row r="2730" spans="1:112" s="760" customFormat="1" ht="12" hidden="1" customHeight="1" x14ac:dyDescent="0.15">
      <c r="A2730" s="774"/>
      <c r="B2730" s="3391"/>
      <c r="C2730" s="3681"/>
      <c r="D2730" s="3681"/>
      <c r="E2730" s="3681"/>
      <c r="F2730" s="3681"/>
      <c r="G2730" s="3681"/>
      <c r="H2730" s="3392"/>
      <c r="I2730" s="3683"/>
      <c r="J2730" s="3684"/>
      <c r="K2730" s="1974"/>
      <c r="L2730" s="774"/>
      <c r="M2730" s="767"/>
      <c r="DF2730" s="818"/>
      <c r="DG2730" s="772" t="str">
        <f t="shared" si="58"/>
        <v/>
      </c>
      <c r="DH2730" s="832">
        <v>2820</v>
      </c>
    </row>
    <row r="2731" spans="1:112" s="760" customFormat="1" ht="12" hidden="1" customHeight="1" x14ac:dyDescent="0.15">
      <c r="A2731" s="774"/>
      <c r="B2731" s="3391"/>
      <c r="C2731" s="3681"/>
      <c r="D2731" s="3681"/>
      <c r="E2731" s="3681"/>
      <c r="F2731" s="3681"/>
      <c r="G2731" s="3681"/>
      <c r="H2731" s="3392"/>
      <c r="I2731" s="3683"/>
      <c r="J2731" s="3684"/>
      <c r="K2731" s="1974"/>
      <c r="L2731" s="774"/>
      <c r="M2731" s="767"/>
      <c r="DF2731" s="818"/>
      <c r="DG2731" s="772" t="str">
        <f t="shared" si="58"/>
        <v/>
      </c>
      <c r="DH2731" s="832">
        <v>2821</v>
      </c>
    </row>
    <row r="2732" spans="1:112" s="760" customFormat="1" ht="12" hidden="1" customHeight="1" x14ac:dyDescent="0.15">
      <c r="A2732" s="774"/>
      <c r="B2732" s="3391"/>
      <c r="C2732" s="3681"/>
      <c r="D2732" s="3681"/>
      <c r="E2732" s="3681"/>
      <c r="F2732" s="3681"/>
      <c r="G2732" s="3681"/>
      <c r="H2732" s="3392"/>
      <c r="I2732" s="3683"/>
      <c r="J2732" s="3684"/>
      <c r="K2732" s="1974"/>
      <c r="L2732" s="774"/>
      <c r="M2732" s="767"/>
      <c r="DF2732" s="818"/>
      <c r="DG2732" s="772" t="str">
        <f t="shared" si="58"/>
        <v/>
      </c>
      <c r="DH2732" s="832">
        <v>2822</v>
      </c>
    </row>
    <row r="2733" spans="1:112" s="760" customFormat="1" ht="12.75" hidden="1" customHeight="1" x14ac:dyDescent="0.15">
      <c r="A2733" s="774"/>
      <c r="B2733" s="3391"/>
      <c r="C2733" s="3681"/>
      <c r="D2733" s="3681"/>
      <c r="E2733" s="3681"/>
      <c r="F2733" s="3681"/>
      <c r="G2733" s="3681"/>
      <c r="H2733" s="3392"/>
      <c r="I2733" s="3683"/>
      <c r="J2733" s="3684"/>
      <c r="K2733" s="1974"/>
      <c r="L2733" s="774"/>
      <c r="M2733" s="767"/>
      <c r="DF2733" s="818"/>
      <c r="DG2733" s="772" t="str">
        <f t="shared" si="58"/>
        <v/>
      </c>
      <c r="DH2733" s="832">
        <v>2823</v>
      </c>
    </row>
    <row r="2734" spans="1:112" s="760" customFormat="1" ht="12" hidden="1" customHeight="1" x14ac:dyDescent="0.15">
      <c r="A2734" s="774"/>
      <c r="B2734" s="3391"/>
      <c r="C2734" s="3681"/>
      <c r="D2734" s="3681"/>
      <c r="E2734" s="3681"/>
      <c r="F2734" s="3681"/>
      <c r="G2734" s="3681"/>
      <c r="H2734" s="3392"/>
      <c r="I2734" s="3683"/>
      <c r="J2734" s="3684"/>
      <c r="K2734" s="1974"/>
      <c r="L2734" s="774"/>
      <c r="M2734" s="767"/>
      <c r="DF2734" s="818"/>
      <c r="DG2734" s="772" t="str">
        <f t="shared" si="58"/>
        <v/>
      </c>
      <c r="DH2734" s="832">
        <v>2824</v>
      </c>
    </row>
    <row r="2735" spans="1:112" s="760" customFormat="1" ht="12" hidden="1" customHeight="1" x14ac:dyDescent="0.15">
      <c r="A2735" s="774"/>
      <c r="B2735" s="3391"/>
      <c r="C2735" s="3681"/>
      <c r="D2735" s="3681"/>
      <c r="E2735" s="3681"/>
      <c r="F2735" s="3681"/>
      <c r="G2735" s="3681"/>
      <c r="H2735" s="3392"/>
      <c r="I2735" s="3683"/>
      <c r="J2735" s="3684"/>
      <c r="K2735" s="1974"/>
      <c r="L2735" s="774"/>
      <c r="M2735" s="767"/>
      <c r="DF2735" s="818"/>
      <c r="DG2735" s="772" t="str">
        <f t="shared" si="58"/>
        <v/>
      </c>
      <c r="DH2735" s="832">
        <v>2825</v>
      </c>
    </row>
    <row r="2736" spans="1:112" s="760" customFormat="1" ht="12" hidden="1" customHeight="1" x14ac:dyDescent="0.15">
      <c r="A2736" s="774"/>
      <c r="B2736" s="3391"/>
      <c r="C2736" s="3681"/>
      <c r="D2736" s="3681"/>
      <c r="E2736" s="3681"/>
      <c r="F2736" s="3681"/>
      <c r="G2736" s="3681"/>
      <c r="H2736" s="3392"/>
      <c r="I2736" s="3683"/>
      <c r="J2736" s="3684"/>
      <c r="K2736" s="1974"/>
      <c r="L2736" s="774"/>
      <c r="M2736" s="767"/>
      <c r="DF2736" s="818"/>
      <c r="DG2736" s="772" t="str">
        <f t="shared" si="58"/>
        <v/>
      </c>
      <c r="DH2736" s="832">
        <v>2826</v>
      </c>
    </row>
    <row r="2737" spans="1:112" s="760" customFormat="1" ht="12" hidden="1" customHeight="1" x14ac:dyDescent="0.15">
      <c r="A2737" s="774"/>
      <c r="B2737" s="3391"/>
      <c r="C2737" s="3681"/>
      <c r="D2737" s="3681"/>
      <c r="E2737" s="3681"/>
      <c r="F2737" s="3681"/>
      <c r="G2737" s="3681"/>
      <c r="H2737" s="3392"/>
      <c r="I2737" s="3683"/>
      <c r="J2737" s="3684"/>
      <c r="K2737" s="1974"/>
      <c r="L2737" s="774"/>
      <c r="M2737" s="767"/>
      <c r="DF2737" s="818"/>
      <c r="DG2737" s="772" t="str">
        <f t="shared" si="58"/>
        <v/>
      </c>
      <c r="DH2737" s="832">
        <v>2827</v>
      </c>
    </row>
    <row r="2738" spans="1:112" s="760" customFormat="1" ht="12" hidden="1" customHeight="1" x14ac:dyDescent="0.15">
      <c r="A2738" s="774"/>
      <c r="B2738" s="3391"/>
      <c r="C2738" s="3681"/>
      <c r="D2738" s="3681"/>
      <c r="E2738" s="3681"/>
      <c r="F2738" s="3681"/>
      <c r="G2738" s="3681"/>
      <c r="H2738" s="3392"/>
      <c r="I2738" s="3683"/>
      <c r="J2738" s="3684"/>
      <c r="K2738" s="1974"/>
      <c r="L2738" s="774"/>
      <c r="M2738" s="767"/>
      <c r="DF2738" s="818"/>
      <c r="DG2738" s="772" t="str">
        <f t="shared" si="58"/>
        <v/>
      </c>
      <c r="DH2738" s="832">
        <v>2828</v>
      </c>
    </row>
    <row r="2739" spans="1:112" s="760" customFormat="1" ht="12" hidden="1" customHeight="1" x14ac:dyDescent="0.15">
      <c r="A2739" s="774"/>
      <c r="B2739" s="3391"/>
      <c r="C2739" s="3681"/>
      <c r="D2739" s="3681"/>
      <c r="E2739" s="3681"/>
      <c r="F2739" s="3681"/>
      <c r="G2739" s="3681"/>
      <c r="H2739" s="3392"/>
      <c r="I2739" s="3683"/>
      <c r="J2739" s="3684"/>
      <c r="K2739" s="1974"/>
      <c r="L2739" s="774"/>
      <c r="M2739" s="767"/>
      <c r="DF2739" s="818"/>
      <c r="DG2739" s="772" t="str">
        <f t="shared" ref="DG2739:DG2802" si="59">IF(COUNTA(A2739:M2739)&gt;0,DH2739,"")</f>
        <v/>
      </c>
      <c r="DH2739" s="832">
        <v>2829</v>
      </c>
    </row>
    <row r="2740" spans="1:112" s="760" customFormat="1" ht="12" hidden="1" customHeight="1" x14ac:dyDescent="0.15">
      <c r="A2740" s="774"/>
      <c r="B2740" s="3391"/>
      <c r="C2740" s="3681"/>
      <c r="D2740" s="3681"/>
      <c r="E2740" s="3681"/>
      <c r="F2740" s="3681"/>
      <c r="G2740" s="3681"/>
      <c r="H2740" s="3392"/>
      <c r="I2740" s="3683"/>
      <c r="J2740" s="3684"/>
      <c r="K2740" s="1974"/>
      <c r="L2740" s="774"/>
      <c r="M2740" s="767"/>
      <c r="DF2740" s="818"/>
      <c r="DG2740" s="772" t="str">
        <f t="shared" si="59"/>
        <v/>
      </c>
      <c r="DH2740" s="832">
        <v>2830</v>
      </c>
    </row>
    <row r="2741" spans="1:112" s="760" customFormat="1" ht="12" hidden="1" customHeight="1" x14ac:dyDescent="0.15">
      <c r="A2741" s="774"/>
      <c r="B2741" s="3391"/>
      <c r="C2741" s="3681"/>
      <c r="D2741" s="3681"/>
      <c r="E2741" s="3681"/>
      <c r="F2741" s="3681"/>
      <c r="G2741" s="3681"/>
      <c r="H2741" s="3392"/>
      <c r="I2741" s="3683"/>
      <c r="J2741" s="3684"/>
      <c r="K2741" s="1974"/>
      <c r="L2741" s="774"/>
      <c r="M2741" s="767"/>
      <c r="DF2741" s="818"/>
      <c r="DG2741" s="772" t="str">
        <f t="shared" si="59"/>
        <v/>
      </c>
      <c r="DH2741" s="832">
        <v>2831</v>
      </c>
    </row>
    <row r="2742" spans="1:112" s="760" customFormat="1" ht="12" hidden="1" customHeight="1" x14ac:dyDescent="0.15">
      <c r="A2742" s="774"/>
      <c r="B2742" s="3391"/>
      <c r="C2742" s="3681"/>
      <c r="D2742" s="3681"/>
      <c r="E2742" s="3681"/>
      <c r="F2742" s="3681"/>
      <c r="G2742" s="3681"/>
      <c r="H2742" s="3392"/>
      <c r="I2742" s="3683"/>
      <c r="J2742" s="3684"/>
      <c r="K2742" s="1974"/>
      <c r="L2742" s="774"/>
      <c r="M2742" s="767"/>
      <c r="DF2742" s="818"/>
      <c r="DG2742" s="772" t="str">
        <f t="shared" si="59"/>
        <v/>
      </c>
      <c r="DH2742" s="832">
        <v>2832</v>
      </c>
    </row>
    <row r="2743" spans="1:112" s="760" customFormat="1" ht="12.75" hidden="1" customHeight="1" x14ac:dyDescent="0.15">
      <c r="A2743" s="774"/>
      <c r="B2743" s="3391"/>
      <c r="C2743" s="3681"/>
      <c r="D2743" s="3681"/>
      <c r="E2743" s="3681"/>
      <c r="F2743" s="3681"/>
      <c r="G2743" s="3681"/>
      <c r="H2743" s="3392"/>
      <c r="I2743" s="3683"/>
      <c r="J2743" s="3684"/>
      <c r="K2743" s="1974"/>
      <c r="L2743" s="774"/>
      <c r="M2743" s="767"/>
      <c r="DF2743" s="818"/>
      <c r="DG2743" s="772" t="str">
        <f t="shared" si="59"/>
        <v/>
      </c>
      <c r="DH2743" s="832">
        <v>2833</v>
      </c>
    </row>
    <row r="2744" spans="1:112" s="760" customFormat="1" ht="12" hidden="1" customHeight="1" x14ac:dyDescent="0.15">
      <c r="A2744" s="774"/>
      <c r="B2744" s="3391"/>
      <c r="C2744" s="3681"/>
      <c r="D2744" s="3681"/>
      <c r="E2744" s="3681"/>
      <c r="F2744" s="3681"/>
      <c r="G2744" s="3681"/>
      <c r="H2744" s="3392"/>
      <c r="I2744" s="3683"/>
      <c r="J2744" s="3684"/>
      <c r="K2744" s="1974"/>
      <c r="L2744" s="774"/>
      <c r="M2744" s="767"/>
      <c r="DF2744" s="818"/>
      <c r="DG2744" s="772" t="str">
        <f t="shared" si="59"/>
        <v/>
      </c>
      <c r="DH2744" s="832">
        <v>2834</v>
      </c>
    </row>
    <row r="2745" spans="1:112" s="760" customFormat="1" ht="12" hidden="1" customHeight="1" x14ac:dyDescent="0.15">
      <c r="A2745" s="774"/>
      <c r="B2745" s="3391"/>
      <c r="C2745" s="3681"/>
      <c r="D2745" s="3681"/>
      <c r="E2745" s="3681"/>
      <c r="F2745" s="3681"/>
      <c r="G2745" s="3681"/>
      <c r="H2745" s="3392"/>
      <c r="I2745" s="3683"/>
      <c r="J2745" s="3684"/>
      <c r="K2745" s="1974"/>
      <c r="L2745" s="774"/>
      <c r="M2745" s="767"/>
      <c r="DF2745" s="818"/>
      <c r="DG2745" s="772" t="str">
        <f t="shared" si="59"/>
        <v/>
      </c>
      <c r="DH2745" s="832">
        <v>2835</v>
      </c>
    </row>
    <row r="2746" spans="1:112" s="760" customFormat="1" ht="12" hidden="1" customHeight="1" x14ac:dyDescent="0.15">
      <c r="A2746" s="774"/>
      <c r="B2746" s="3391"/>
      <c r="C2746" s="3681"/>
      <c r="D2746" s="3681"/>
      <c r="E2746" s="3681"/>
      <c r="F2746" s="3681"/>
      <c r="G2746" s="3681"/>
      <c r="H2746" s="3392"/>
      <c r="I2746" s="3683"/>
      <c r="J2746" s="3684"/>
      <c r="K2746" s="1974"/>
      <c r="L2746" s="774"/>
      <c r="M2746" s="767"/>
      <c r="DF2746" s="818"/>
      <c r="DG2746" s="772" t="str">
        <f t="shared" si="59"/>
        <v/>
      </c>
      <c r="DH2746" s="832">
        <v>2836</v>
      </c>
    </row>
    <row r="2747" spans="1:112" s="760" customFormat="1" ht="12" hidden="1" customHeight="1" x14ac:dyDescent="0.15">
      <c r="A2747" s="774"/>
      <c r="B2747" s="3391"/>
      <c r="C2747" s="3681"/>
      <c r="D2747" s="3681"/>
      <c r="E2747" s="3681"/>
      <c r="F2747" s="3681"/>
      <c r="G2747" s="3681"/>
      <c r="H2747" s="3392"/>
      <c r="I2747" s="3683"/>
      <c r="J2747" s="3684"/>
      <c r="K2747" s="1974"/>
      <c r="L2747" s="774"/>
      <c r="M2747" s="767"/>
      <c r="DF2747" s="818"/>
      <c r="DG2747" s="772" t="str">
        <f t="shared" si="59"/>
        <v/>
      </c>
      <c r="DH2747" s="832">
        <v>2837</v>
      </c>
    </row>
    <row r="2748" spans="1:112" s="760" customFormat="1" ht="12" hidden="1" customHeight="1" x14ac:dyDescent="0.15">
      <c r="A2748" s="774"/>
      <c r="B2748" s="3391"/>
      <c r="C2748" s="3681"/>
      <c r="D2748" s="3681"/>
      <c r="E2748" s="3681"/>
      <c r="F2748" s="3681"/>
      <c r="G2748" s="3681"/>
      <c r="H2748" s="3392"/>
      <c r="I2748" s="3683"/>
      <c r="J2748" s="3684"/>
      <c r="K2748" s="1974"/>
      <c r="L2748" s="774"/>
      <c r="M2748" s="767"/>
      <c r="DF2748" s="818"/>
      <c r="DG2748" s="772" t="str">
        <f t="shared" si="59"/>
        <v/>
      </c>
      <c r="DH2748" s="832">
        <v>2838</v>
      </c>
    </row>
    <row r="2749" spans="1:112" s="760" customFormat="1" ht="12" hidden="1" customHeight="1" x14ac:dyDescent="0.15">
      <c r="A2749" s="774"/>
      <c r="B2749" s="3391"/>
      <c r="C2749" s="3681"/>
      <c r="D2749" s="3681"/>
      <c r="E2749" s="3681"/>
      <c r="F2749" s="3681"/>
      <c r="G2749" s="3681"/>
      <c r="H2749" s="3392"/>
      <c r="I2749" s="3683"/>
      <c r="J2749" s="3684"/>
      <c r="K2749" s="1974"/>
      <c r="L2749" s="774"/>
      <c r="M2749" s="767"/>
      <c r="DF2749" s="818"/>
      <c r="DG2749" s="772" t="str">
        <f t="shared" si="59"/>
        <v/>
      </c>
      <c r="DH2749" s="832">
        <v>2839</v>
      </c>
    </row>
    <row r="2750" spans="1:112" s="760" customFormat="1" ht="12" hidden="1" customHeight="1" x14ac:dyDescent="0.15">
      <c r="A2750" s="774"/>
      <c r="B2750" s="3391"/>
      <c r="C2750" s="3681"/>
      <c r="D2750" s="3681"/>
      <c r="E2750" s="3681"/>
      <c r="F2750" s="3681"/>
      <c r="G2750" s="3681"/>
      <c r="H2750" s="3392"/>
      <c r="I2750" s="3683"/>
      <c r="J2750" s="3684"/>
      <c r="K2750" s="1974"/>
      <c r="L2750" s="774"/>
      <c r="M2750" s="767"/>
      <c r="DF2750" s="818"/>
      <c r="DG2750" s="772" t="str">
        <f t="shared" si="59"/>
        <v/>
      </c>
      <c r="DH2750" s="832">
        <v>2840</v>
      </c>
    </row>
    <row r="2751" spans="1:112" s="760" customFormat="1" ht="12" hidden="1" customHeight="1" x14ac:dyDescent="0.15">
      <c r="A2751" s="774"/>
      <c r="B2751" s="3391"/>
      <c r="C2751" s="3681"/>
      <c r="D2751" s="3681"/>
      <c r="E2751" s="3681"/>
      <c r="F2751" s="3681"/>
      <c r="G2751" s="3681"/>
      <c r="H2751" s="3392"/>
      <c r="I2751" s="3683"/>
      <c r="J2751" s="3684"/>
      <c r="K2751" s="1974"/>
      <c r="L2751" s="774"/>
      <c r="M2751" s="767"/>
      <c r="DF2751" s="818"/>
      <c r="DG2751" s="772" t="str">
        <f t="shared" si="59"/>
        <v/>
      </c>
      <c r="DH2751" s="832">
        <v>2841</v>
      </c>
    </row>
    <row r="2752" spans="1:112" s="760" customFormat="1" ht="12" hidden="1" customHeight="1" x14ac:dyDescent="0.15">
      <c r="A2752" s="774"/>
      <c r="B2752" s="3391"/>
      <c r="C2752" s="3681"/>
      <c r="D2752" s="3681"/>
      <c r="E2752" s="3681"/>
      <c r="F2752" s="3681"/>
      <c r="G2752" s="3681"/>
      <c r="H2752" s="3392"/>
      <c r="I2752" s="3683"/>
      <c r="J2752" s="3684"/>
      <c r="K2752" s="1974"/>
      <c r="L2752" s="774"/>
      <c r="M2752" s="767"/>
      <c r="DF2752" s="818"/>
      <c r="DG2752" s="772" t="str">
        <f t="shared" si="59"/>
        <v/>
      </c>
      <c r="DH2752" s="832">
        <v>2842</v>
      </c>
    </row>
    <row r="2753" spans="1:112" s="760" customFormat="1" ht="12" hidden="1" customHeight="1" x14ac:dyDescent="0.15">
      <c r="A2753" s="774"/>
      <c r="B2753" s="3391"/>
      <c r="C2753" s="3681"/>
      <c r="D2753" s="3681"/>
      <c r="E2753" s="3681"/>
      <c r="F2753" s="3681"/>
      <c r="G2753" s="3681"/>
      <c r="H2753" s="3392"/>
      <c r="I2753" s="3683"/>
      <c r="J2753" s="3684"/>
      <c r="K2753" s="1974"/>
      <c r="L2753" s="774"/>
      <c r="M2753" s="767"/>
      <c r="DF2753" s="818"/>
      <c r="DG2753" s="772" t="str">
        <f t="shared" si="59"/>
        <v/>
      </c>
      <c r="DH2753" s="832">
        <v>2843</v>
      </c>
    </row>
    <row r="2754" spans="1:112" s="760" customFormat="1" ht="12" hidden="1" customHeight="1" x14ac:dyDescent="0.15">
      <c r="A2754" s="774"/>
      <c r="B2754" s="3391"/>
      <c r="C2754" s="3681"/>
      <c r="D2754" s="3681"/>
      <c r="E2754" s="3681"/>
      <c r="F2754" s="3681"/>
      <c r="G2754" s="3681"/>
      <c r="H2754" s="3392"/>
      <c r="I2754" s="3683"/>
      <c r="J2754" s="3684"/>
      <c r="K2754" s="1974"/>
      <c r="L2754" s="774"/>
      <c r="M2754" s="767"/>
      <c r="DF2754" s="818"/>
      <c r="DG2754" s="772" t="str">
        <f t="shared" si="59"/>
        <v/>
      </c>
      <c r="DH2754" s="832">
        <v>2844</v>
      </c>
    </row>
    <row r="2755" spans="1:112" s="760" customFormat="1" ht="12" hidden="1" customHeight="1" x14ac:dyDescent="0.15">
      <c r="A2755" s="774"/>
      <c r="B2755" s="3391"/>
      <c r="C2755" s="3681"/>
      <c r="D2755" s="3681"/>
      <c r="E2755" s="3681"/>
      <c r="F2755" s="3681"/>
      <c r="G2755" s="3681"/>
      <c r="H2755" s="3392"/>
      <c r="I2755" s="3683"/>
      <c r="J2755" s="3684"/>
      <c r="K2755" s="1974"/>
      <c r="L2755" s="774"/>
      <c r="M2755" s="767"/>
      <c r="DF2755" s="818"/>
      <c r="DG2755" s="772" t="str">
        <f t="shared" si="59"/>
        <v/>
      </c>
      <c r="DH2755" s="832">
        <v>2845</v>
      </c>
    </row>
    <row r="2756" spans="1:112" s="760" customFormat="1" ht="12" hidden="1" customHeight="1" x14ac:dyDescent="0.15">
      <c r="A2756" s="774"/>
      <c r="B2756" s="3391"/>
      <c r="C2756" s="3681"/>
      <c r="D2756" s="3681"/>
      <c r="E2756" s="3681"/>
      <c r="F2756" s="3681"/>
      <c r="G2756" s="3681"/>
      <c r="H2756" s="3392"/>
      <c r="I2756" s="3683"/>
      <c r="J2756" s="3684"/>
      <c r="K2756" s="1974"/>
      <c r="L2756" s="774"/>
      <c r="M2756" s="767"/>
      <c r="DF2756" s="818"/>
      <c r="DG2756" s="772" t="str">
        <f t="shared" si="59"/>
        <v/>
      </c>
      <c r="DH2756" s="832">
        <v>2846</v>
      </c>
    </row>
    <row r="2757" spans="1:112" s="760" customFormat="1" ht="12" hidden="1" customHeight="1" x14ac:dyDescent="0.15">
      <c r="A2757" s="774"/>
      <c r="B2757" s="3391"/>
      <c r="C2757" s="3681"/>
      <c r="D2757" s="3681"/>
      <c r="E2757" s="3681"/>
      <c r="F2757" s="3681"/>
      <c r="G2757" s="3681"/>
      <c r="H2757" s="3392"/>
      <c r="I2757" s="3683"/>
      <c r="J2757" s="3684"/>
      <c r="K2757" s="1974"/>
      <c r="L2757" s="774"/>
      <c r="M2757" s="767"/>
      <c r="DF2757" s="818"/>
      <c r="DG2757" s="772" t="str">
        <f t="shared" si="59"/>
        <v/>
      </c>
      <c r="DH2757" s="832">
        <v>2847</v>
      </c>
    </row>
    <row r="2758" spans="1:112" s="760" customFormat="1" ht="12" hidden="1" customHeight="1" x14ac:dyDescent="0.15">
      <c r="A2758" s="774"/>
      <c r="B2758" s="3391"/>
      <c r="C2758" s="3681"/>
      <c r="D2758" s="3681"/>
      <c r="E2758" s="3681"/>
      <c r="F2758" s="3681"/>
      <c r="G2758" s="3681"/>
      <c r="H2758" s="3392"/>
      <c r="I2758" s="3683"/>
      <c r="J2758" s="3684"/>
      <c r="K2758" s="1974"/>
      <c r="L2758" s="774"/>
      <c r="M2758" s="767"/>
      <c r="DF2758" s="818"/>
      <c r="DG2758" s="772" t="str">
        <f t="shared" si="59"/>
        <v/>
      </c>
      <c r="DH2758" s="832">
        <v>2848</v>
      </c>
    </row>
    <row r="2759" spans="1:112" s="760" customFormat="1" ht="12" hidden="1" customHeight="1" x14ac:dyDescent="0.15">
      <c r="A2759" s="774"/>
      <c r="B2759" s="3391"/>
      <c r="C2759" s="3681"/>
      <c r="D2759" s="3681"/>
      <c r="E2759" s="3681"/>
      <c r="F2759" s="3681"/>
      <c r="G2759" s="3681"/>
      <c r="H2759" s="3392"/>
      <c r="I2759" s="3683"/>
      <c r="J2759" s="3684"/>
      <c r="K2759" s="1974"/>
      <c r="L2759" s="774"/>
      <c r="M2759" s="767"/>
      <c r="DF2759" s="818"/>
      <c r="DG2759" s="772" t="str">
        <f t="shared" si="59"/>
        <v/>
      </c>
      <c r="DH2759" s="832">
        <v>2849</v>
      </c>
    </row>
    <row r="2760" spans="1:112" s="760" customFormat="1" ht="12" hidden="1" customHeight="1" x14ac:dyDescent="0.15">
      <c r="A2760" s="774"/>
      <c r="B2760" s="3391"/>
      <c r="C2760" s="3681"/>
      <c r="D2760" s="3681"/>
      <c r="E2760" s="3681"/>
      <c r="F2760" s="3681"/>
      <c r="G2760" s="3681"/>
      <c r="H2760" s="3392"/>
      <c r="I2760" s="3683"/>
      <c r="J2760" s="3684"/>
      <c r="K2760" s="1974"/>
      <c r="L2760" s="774"/>
      <c r="M2760" s="767"/>
      <c r="DF2760" s="818"/>
      <c r="DG2760" s="772" t="str">
        <f t="shared" si="59"/>
        <v/>
      </c>
      <c r="DH2760" s="832">
        <v>2850</v>
      </c>
    </row>
    <row r="2761" spans="1:112" s="760" customFormat="1" ht="12.75" hidden="1" customHeight="1" x14ac:dyDescent="0.15">
      <c r="A2761" s="774"/>
      <c r="B2761" s="3391"/>
      <c r="C2761" s="3681"/>
      <c r="D2761" s="3681"/>
      <c r="E2761" s="3681"/>
      <c r="F2761" s="3681"/>
      <c r="G2761" s="3681"/>
      <c r="H2761" s="3392"/>
      <c r="I2761" s="3683"/>
      <c r="J2761" s="3684"/>
      <c r="K2761" s="1974"/>
      <c r="L2761" s="774"/>
      <c r="M2761" s="767"/>
      <c r="DF2761" s="818"/>
      <c r="DG2761" s="772" t="str">
        <f t="shared" si="59"/>
        <v/>
      </c>
      <c r="DH2761" s="832">
        <v>2851</v>
      </c>
    </row>
    <row r="2762" spans="1:112" s="760" customFormat="1" ht="12" hidden="1" customHeight="1" x14ac:dyDescent="0.15">
      <c r="A2762" s="774"/>
      <c r="B2762" s="3391"/>
      <c r="C2762" s="3681"/>
      <c r="D2762" s="3681"/>
      <c r="E2762" s="3681"/>
      <c r="F2762" s="3681"/>
      <c r="G2762" s="3681"/>
      <c r="H2762" s="3392"/>
      <c r="I2762" s="3683"/>
      <c r="J2762" s="3684"/>
      <c r="K2762" s="1974"/>
      <c r="L2762" s="774"/>
      <c r="M2762" s="767"/>
      <c r="DF2762" s="818"/>
      <c r="DG2762" s="772" t="str">
        <f t="shared" si="59"/>
        <v/>
      </c>
      <c r="DH2762" s="832">
        <v>2852</v>
      </c>
    </row>
    <row r="2763" spans="1:112" s="760" customFormat="1" ht="12" hidden="1" customHeight="1" x14ac:dyDescent="0.15">
      <c r="A2763" s="774"/>
      <c r="B2763" s="3391"/>
      <c r="C2763" s="3681"/>
      <c r="D2763" s="3681"/>
      <c r="E2763" s="3681"/>
      <c r="F2763" s="3681"/>
      <c r="G2763" s="3681"/>
      <c r="H2763" s="3392"/>
      <c r="I2763" s="3683"/>
      <c r="J2763" s="3684"/>
      <c r="K2763" s="1974"/>
      <c r="L2763" s="774"/>
      <c r="M2763" s="767"/>
      <c r="DF2763" s="818"/>
      <c r="DG2763" s="772" t="str">
        <f t="shared" si="59"/>
        <v/>
      </c>
      <c r="DH2763" s="832">
        <v>2853</v>
      </c>
    </row>
    <row r="2764" spans="1:112" s="760" customFormat="1" ht="12" hidden="1" customHeight="1" x14ac:dyDescent="0.15">
      <c r="A2764" s="774"/>
      <c r="B2764" s="3391"/>
      <c r="C2764" s="3681"/>
      <c r="D2764" s="3681"/>
      <c r="E2764" s="3681"/>
      <c r="F2764" s="3681"/>
      <c r="G2764" s="3681"/>
      <c r="H2764" s="3392"/>
      <c r="I2764" s="3683"/>
      <c r="J2764" s="3684"/>
      <c r="K2764" s="1974"/>
      <c r="L2764" s="774"/>
      <c r="M2764" s="767"/>
      <c r="DF2764" s="818"/>
      <c r="DG2764" s="772" t="str">
        <f t="shared" si="59"/>
        <v/>
      </c>
      <c r="DH2764" s="832">
        <v>2854</v>
      </c>
    </row>
    <row r="2765" spans="1:112" s="760" customFormat="1" ht="12" hidden="1" customHeight="1" x14ac:dyDescent="0.15">
      <c r="A2765" s="774"/>
      <c r="B2765" s="3391"/>
      <c r="C2765" s="3681"/>
      <c r="D2765" s="3681"/>
      <c r="E2765" s="3681"/>
      <c r="F2765" s="3681"/>
      <c r="G2765" s="3681"/>
      <c r="H2765" s="3392"/>
      <c r="I2765" s="3683"/>
      <c r="J2765" s="3684"/>
      <c r="K2765" s="1974"/>
      <c r="L2765" s="774"/>
      <c r="M2765" s="767"/>
      <c r="DF2765" s="818"/>
      <c r="DG2765" s="772" t="str">
        <f t="shared" si="59"/>
        <v/>
      </c>
      <c r="DH2765" s="832">
        <v>2855</v>
      </c>
    </row>
    <row r="2766" spans="1:112" s="760" customFormat="1" ht="12" hidden="1" customHeight="1" x14ac:dyDescent="0.15">
      <c r="A2766" s="774"/>
      <c r="B2766" s="3391"/>
      <c r="C2766" s="3681"/>
      <c r="D2766" s="3681"/>
      <c r="E2766" s="3681"/>
      <c r="F2766" s="3681"/>
      <c r="G2766" s="3681"/>
      <c r="H2766" s="3392"/>
      <c r="I2766" s="3683"/>
      <c r="J2766" s="3684"/>
      <c r="K2766" s="1974"/>
      <c r="L2766" s="774"/>
      <c r="M2766" s="767"/>
      <c r="DF2766" s="818"/>
      <c r="DG2766" s="772" t="str">
        <f t="shared" si="59"/>
        <v/>
      </c>
      <c r="DH2766" s="832">
        <v>2856</v>
      </c>
    </row>
    <row r="2767" spans="1:112" s="760" customFormat="1" ht="12" hidden="1" customHeight="1" x14ac:dyDescent="0.15">
      <c r="A2767" s="774"/>
      <c r="B2767" s="3391"/>
      <c r="C2767" s="3681"/>
      <c r="D2767" s="3681"/>
      <c r="E2767" s="3681"/>
      <c r="F2767" s="3681"/>
      <c r="G2767" s="3681"/>
      <c r="H2767" s="3392"/>
      <c r="I2767" s="3683"/>
      <c r="J2767" s="3684"/>
      <c r="K2767" s="1974"/>
      <c r="L2767" s="774"/>
      <c r="M2767" s="767"/>
      <c r="DF2767" s="818"/>
      <c r="DG2767" s="772" t="str">
        <f t="shared" si="59"/>
        <v/>
      </c>
      <c r="DH2767" s="832">
        <v>2857</v>
      </c>
    </row>
    <row r="2768" spans="1:112" s="760" customFormat="1" ht="12" hidden="1" customHeight="1" x14ac:dyDescent="0.15">
      <c r="A2768" s="774"/>
      <c r="B2768" s="3391"/>
      <c r="C2768" s="3681"/>
      <c r="D2768" s="3681"/>
      <c r="E2768" s="3681"/>
      <c r="F2768" s="3681"/>
      <c r="G2768" s="3681"/>
      <c r="H2768" s="3392"/>
      <c r="I2768" s="3683"/>
      <c r="J2768" s="3684"/>
      <c r="K2768" s="1974"/>
      <c r="L2768" s="774"/>
      <c r="M2768" s="767"/>
      <c r="DF2768" s="818"/>
      <c r="DG2768" s="772" t="str">
        <f t="shared" si="59"/>
        <v/>
      </c>
      <c r="DH2768" s="832">
        <v>2858</v>
      </c>
    </row>
    <row r="2769" spans="1:112" s="760" customFormat="1" ht="12" hidden="1" customHeight="1" x14ac:dyDescent="0.15">
      <c r="A2769" s="774"/>
      <c r="B2769" s="3391"/>
      <c r="C2769" s="3681"/>
      <c r="D2769" s="3681"/>
      <c r="E2769" s="3681"/>
      <c r="F2769" s="3681"/>
      <c r="G2769" s="3681"/>
      <c r="H2769" s="3392"/>
      <c r="I2769" s="3683"/>
      <c r="J2769" s="3684"/>
      <c r="K2769" s="1974"/>
      <c r="L2769" s="774"/>
      <c r="M2769" s="767"/>
      <c r="DF2769" s="818"/>
      <c r="DG2769" s="772" t="str">
        <f t="shared" si="59"/>
        <v/>
      </c>
      <c r="DH2769" s="832">
        <v>2859</v>
      </c>
    </row>
    <row r="2770" spans="1:112" s="760" customFormat="1" ht="12" hidden="1" customHeight="1" x14ac:dyDescent="0.15">
      <c r="A2770" s="774"/>
      <c r="B2770" s="3391"/>
      <c r="C2770" s="3681"/>
      <c r="D2770" s="3681"/>
      <c r="E2770" s="3681"/>
      <c r="F2770" s="3681"/>
      <c r="G2770" s="3681"/>
      <c r="H2770" s="3392"/>
      <c r="I2770" s="3683"/>
      <c r="J2770" s="3684"/>
      <c r="K2770" s="1974"/>
      <c r="L2770" s="774"/>
      <c r="M2770" s="767"/>
      <c r="DF2770" s="818"/>
      <c r="DG2770" s="772" t="str">
        <f t="shared" si="59"/>
        <v/>
      </c>
      <c r="DH2770" s="832">
        <v>2860</v>
      </c>
    </row>
    <row r="2771" spans="1:112" s="760" customFormat="1" ht="12.75" hidden="1" customHeight="1" x14ac:dyDescent="0.15">
      <c r="A2771" s="774"/>
      <c r="B2771" s="3391"/>
      <c r="C2771" s="3681"/>
      <c r="D2771" s="3681"/>
      <c r="E2771" s="3681"/>
      <c r="F2771" s="3681"/>
      <c r="G2771" s="3681"/>
      <c r="H2771" s="3392"/>
      <c r="I2771" s="3683"/>
      <c r="J2771" s="3684"/>
      <c r="K2771" s="1974"/>
      <c r="L2771" s="774"/>
      <c r="M2771" s="767"/>
      <c r="DF2771" s="818"/>
      <c r="DG2771" s="772" t="str">
        <f t="shared" si="59"/>
        <v/>
      </c>
      <c r="DH2771" s="832">
        <v>2861</v>
      </c>
    </row>
    <row r="2772" spans="1:112" s="760" customFormat="1" ht="12" hidden="1" customHeight="1" x14ac:dyDescent="0.15">
      <c r="A2772" s="774"/>
      <c r="B2772" s="3391"/>
      <c r="C2772" s="3681"/>
      <c r="D2772" s="3681"/>
      <c r="E2772" s="3681"/>
      <c r="F2772" s="3681"/>
      <c r="G2772" s="3681"/>
      <c r="H2772" s="3392"/>
      <c r="I2772" s="3683"/>
      <c r="J2772" s="3684"/>
      <c r="K2772" s="1974"/>
      <c r="L2772" s="774"/>
      <c r="M2772" s="767"/>
      <c r="DF2772" s="818"/>
      <c r="DG2772" s="772" t="str">
        <f t="shared" si="59"/>
        <v/>
      </c>
      <c r="DH2772" s="832">
        <v>2862</v>
      </c>
    </row>
    <row r="2773" spans="1:112" s="760" customFormat="1" ht="12" hidden="1" customHeight="1" x14ac:dyDescent="0.15">
      <c r="A2773" s="774"/>
      <c r="B2773" s="3391"/>
      <c r="C2773" s="3681"/>
      <c r="D2773" s="3681"/>
      <c r="E2773" s="3681"/>
      <c r="F2773" s="3681"/>
      <c r="G2773" s="3681"/>
      <c r="H2773" s="3392"/>
      <c r="I2773" s="3683"/>
      <c r="J2773" s="3684"/>
      <c r="K2773" s="1974"/>
      <c r="L2773" s="774"/>
      <c r="M2773" s="767"/>
      <c r="DF2773" s="818"/>
      <c r="DG2773" s="772" t="str">
        <f t="shared" si="59"/>
        <v/>
      </c>
      <c r="DH2773" s="832">
        <v>2863</v>
      </c>
    </row>
    <row r="2774" spans="1:112" s="760" customFormat="1" ht="12" hidden="1" customHeight="1" x14ac:dyDescent="0.15">
      <c r="A2774" s="774"/>
      <c r="B2774" s="3391"/>
      <c r="C2774" s="3681"/>
      <c r="D2774" s="3681"/>
      <c r="E2774" s="3681"/>
      <c r="F2774" s="3681"/>
      <c r="G2774" s="3681"/>
      <c r="H2774" s="3392"/>
      <c r="I2774" s="3683"/>
      <c r="J2774" s="3684"/>
      <c r="K2774" s="1974"/>
      <c r="L2774" s="774"/>
      <c r="M2774" s="767"/>
      <c r="DF2774" s="818"/>
      <c r="DG2774" s="772" t="str">
        <f t="shared" si="59"/>
        <v/>
      </c>
      <c r="DH2774" s="832">
        <v>2864</v>
      </c>
    </row>
    <row r="2775" spans="1:112" s="760" customFormat="1" ht="12" hidden="1" customHeight="1" x14ac:dyDescent="0.15">
      <c r="A2775" s="774"/>
      <c r="B2775" s="3391"/>
      <c r="C2775" s="3681"/>
      <c r="D2775" s="3681"/>
      <c r="E2775" s="3681"/>
      <c r="F2775" s="3681"/>
      <c r="G2775" s="3681"/>
      <c r="H2775" s="3392"/>
      <c r="I2775" s="3683"/>
      <c r="J2775" s="3684"/>
      <c r="K2775" s="1974"/>
      <c r="L2775" s="774"/>
      <c r="M2775" s="767"/>
      <c r="DF2775" s="818"/>
      <c r="DG2775" s="772" t="str">
        <f t="shared" si="59"/>
        <v/>
      </c>
      <c r="DH2775" s="832">
        <v>2865</v>
      </c>
    </row>
    <row r="2776" spans="1:112" s="760" customFormat="1" ht="12" hidden="1" customHeight="1" x14ac:dyDescent="0.15">
      <c r="A2776" s="774"/>
      <c r="B2776" s="3391"/>
      <c r="C2776" s="3681"/>
      <c r="D2776" s="3681"/>
      <c r="E2776" s="3681"/>
      <c r="F2776" s="3681"/>
      <c r="G2776" s="3681"/>
      <c r="H2776" s="3392"/>
      <c r="I2776" s="3683"/>
      <c r="J2776" s="3684"/>
      <c r="K2776" s="1974"/>
      <c r="L2776" s="774"/>
      <c r="M2776" s="767"/>
      <c r="DF2776" s="818"/>
      <c r="DG2776" s="772" t="str">
        <f t="shared" si="59"/>
        <v/>
      </c>
      <c r="DH2776" s="832">
        <v>2866</v>
      </c>
    </row>
    <row r="2777" spans="1:112" s="760" customFormat="1" ht="12" hidden="1" customHeight="1" x14ac:dyDescent="0.15">
      <c r="A2777" s="774"/>
      <c r="B2777" s="3391"/>
      <c r="C2777" s="3681"/>
      <c r="D2777" s="3681"/>
      <c r="E2777" s="3681"/>
      <c r="F2777" s="3681"/>
      <c r="G2777" s="3681"/>
      <c r="H2777" s="3392"/>
      <c r="I2777" s="3683"/>
      <c r="J2777" s="3684"/>
      <c r="K2777" s="1974"/>
      <c r="L2777" s="774"/>
      <c r="M2777" s="767"/>
      <c r="DF2777" s="818"/>
      <c r="DG2777" s="772" t="str">
        <f t="shared" si="59"/>
        <v/>
      </c>
      <c r="DH2777" s="832">
        <v>2867</v>
      </c>
    </row>
    <row r="2778" spans="1:112" s="760" customFormat="1" ht="12" hidden="1" customHeight="1" x14ac:dyDescent="0.15">
      <c r="A2778" s="774"/>
      <c r="B2778" s="3391"/>
      <c r="C2778" s="3681"/>
      <c r="D2778" s="3681"/>
      <c r="E2778" s="3681"/>
      <c r="F2778" s="3681"/>
      <c r="G2778" s="3681"/>
      <c r="H2778" s="3392"/>
      <c r="I2778" s="3683"/>
      <c r="J2778" s="3684"/>
      <c r="K2778" s="1974"/>
      <c r="L2778" s="774"/>
      <c r="M2778" s="767"/>
      <c r="DF2778" s="818"/>
      <c r="DG2778" s="772" t="str">
        <f t="shared" si="59"/>
        <v/>
      </c>
      <c r="DH2778" s="832">
        <v>2868</v>
      </c>
    </row>
    <row r="2779" spans="1:112" s="760" customFormat="1" ht="12" hidden="1" customHeight="1" x14ac:dyDescent="0.15">
      <c r="A2779" s="774"/>
      <c r="B2779" s="3391"/>
      <c r="C2779" s="3681"/>
      <c r="D2779" s="3681"/>
      <c r="E2779" s="3681"/>
      <c r="F2779" s="3681"/>
      <c r="G2779" s="3681"/>
      <c r="H2779" s="3392"/>
      <c r="I2779" s="3683"/>
      <c r="J2779" s="3684"/>
      <c r="K2779" s="1974"/>
      <c r="L2779" s="774"/>
      <c r="M2779" s="767"/>
      <c r="DF2779" s="818"/>
      <c r="DG2779" s="772" t="str">
        <f t="shared" si="59"/>
        <v/>
      </c>
      <c r="DH2779" s="832">
        <v>2869</v>
      </c>
    </row>
    <row r="2780" spans="1:112" s="760" customFormat="1" ht="12" hidden="1" customHeight="1" x14ac:dyDescent="0.15">
      <c r="A2780" s="774"/>
      <c r="B2780" s="3391"/>
      <c r="C2780" s="3681"/>
      <c r="D2780" s="3681"/>
      <c r="E2780" s="3681"/>
      <c r="F2780" s="3681"/>
      <c r="G2780" s="3681"/>
      <c r="H2780" s="3392"/>
      <c r="I2780" s="3683"/>
      <c r="J2780" s="3684"/>
      <c r="K2780" s="1974"/>
      <c r="L2780" s="774"/>
      <c r="M2780" s="767"/>
      <c r="DF2780" s="818"/>
      <c r="DG2780" s="772" t="str">
        <f t="shared" si="59"/>
        <v/>
      </c>
      <c r="DH2780" s="832">
        <v>2870</v>
      </c>
    </row>
    <row r="2781" spans="1:112" s="760" customFormat="1" ht="12.75" hidden="1" customHeight="1" x14ac:dyDescent="0.15">
      <c r="A2781" s="774"/>
      <c r="B2781" s="3391"/>
      <c r="C2781" s="3681"/>
      <c r="D2781" s="3681"/>
      <c r="E2781" s="3681"/>
      <c r="F2781" s="3681"/>
      <c r="G2781" s="3681"/>
      <c r="H2781" s="3392"/>
      <c r="I2781" s="3683"/>
      <c r="J2781" s="3684"/>
      <c r="K2781" s="1974"/>
      <c r="L2781" s="774"/>
      <c r="M2781" s="767"/>
      <c r="DF2781" s="818"/>
      <c r="DG2781" s="772" t="str">
        <f t="shared" si="59"/>
        <v/>
      </c>
      <c r="DH2781" s="832">
        <v>2871</v>
      </c>
    </row>
    <row r="2782" spans="1:112" s="760" customFormat="1" ht="12" hidden="1" customHeight="1" x14ac:dyDescent="0.15">
      <c r="A2782" s="774"/>
      <c r="B2782" s="3391"/>
      <c r="C2782" s="3681"/>
      <c r="D2782" s="3681"/>
      <c r="E2782" s="3681"/>
      <c r="F2782" s="3681"/>
      <c r="G2782" s="3681"/>
      <c r="H2782" s="3392"/>
      <c r="I2782" s="3683"/>
      <c r="J2782" s="3684"/>
      <c r="K2782" s="1974"/>
      <c r="L2782" s="774"/>
      <c r="M2782" s="767"/>
      <c r="DF2782" s="818"/>
      <c r="DG2782" s="772" t="str">
        <f t="shared" si="59"/>
        <v/>
      </c>
      <c r="DH2782" s="832">
        <v>2872</v>
      </c>
    </row>
    <row r="2783" spans="1:112" s="760" customFormat="1" ht="12" hidden="1" customHeight="1" x14ac:dyDescent="0.15">
      <c r="A2783" s="774"/>
      <c r="B2783" s="3391"/>
      <c r="C2783" s="3681"/>
      <c r="D2783" s="3681"/>
      <c r="E2783" s="3681"/>
      <c r="F2783" s="3681"/>
      <c r="G2783" s="3681"/>
      <c r="H2783" s="3392"/>
      <c r="I2783" s="3683"/>
      <c r="J2783" s="3684"/>
      <c r="K2783" s="1974"/>
      <c r="L2783" s="774"/>
      <c r="M2783" s="767"/>
      <c r="DF2783" s="818"/>
      <c r="DG2783" s="772" t="str">
        <f t="shared" si="59"/>
        <v/>
      </c>
      <c r="DH2783" s="832">
        <v>2873</v>
      </c>
    </row>
    <row r="2784" spans="1:112" s="760" customFormat="1" ht="12" hidden="1" customHeight="1" x14ac:dyDescent="0.15">
      <c r="A2784" s="774"/>
      <c r="B2784" s="3391"/>
      <c r="C2784" s="3681"/>
      <c r="D2784" s="3681"/>
      <c r="E2784" s="3681"/>
      <c r="F2784" s="3681"/>
      <c r="G2784" s="3681"/>
      <c r="H2784" s="3392"/>
      <c r="I2784" s="3683"/>
      <c r="J2784" s="3684"/>
      <c r="K2784" s="1974"/>
      <c r="L2784" s="774"/>
      <c r="M2784" s="767"/>
      <c r="DF2784" s="818"/>
      <c r="DG2784" s="772" t="str">
        <f t="shared" si="59"/>
        <v/>
      </c>
      <c r="DH2784" s="832">
        <v>2874</v>
      </c>
    </row>
    <row r="2785" spans="1:112" s="760" customFormat="1" ht="12" hidden="1" customHeight="1" x14ac:dyDescent="0.15">
      <c r="A2785" s="774"/>
      <c r="B2785" s="3391"/>
      <c r="C2785" s="3681"/>
      <c r="D2785" s="3681"/>
      <c r="E2785" s="3681"/>
      <c r="F2785" s="3681"/>
      <c r="G2785" s="3681"/>
      <c r="H2785" s="3392"/>
      <c r="I2785" s="3683"/>
      <c r="J2785" s="3684"/>
      <c r="K2785" s="1974"/>
      <c r="L2785" s="774"/>
      <c r="M2785" s="767"/>
      <c r="DF2785" s="818"/>
      <c r="DG2785" s="772" t="str">
        <f t="shared" si="59"/>
        <v/>
      </c>
      <c r="DH2785" s="832">
        <v>2875</v>
      </c>
    </row>
    <row r="2786" spans="1:112" s="760" customFormat="1" ht="12" hidden="1" customHeight="1" x14ac:dyDescent="0.15">
      <c r="A2786" s="774"/>
      <c r="B2786" s="3391"/>
      <c r="C2786" s="3681"/>
      <c r="D2786" s="3681"/>
      <c r="E2786" s="3681"/>
      <c r="F2786" s="3681"/>
      <c r="G2786" s="3681"/>
      <c r="H2786" s="3392"/>
      <c r="I2786" s="3683"/>
      <c r="J2786" s="3684"/>
      <c r="K2786" s="1974"/>
      <c r="L2786" s="774"/>
      <c r="M2786" s="767"/>
      <c r="DF2786" s="818"/>
      <c r="DG2786" s="772" t="str">
        <f t="shared" si="59"/>
        <v/>
      </c>
      <c r="DH2786" s="832">
        <v>2876</v>
      </c>
    </row>
    <row r="2787" spans="1:112" s="760" customFormat="1" ht="12" hidden="1" customHeight="1" x14ac:dyDescent="0.15">
      <c r="A2787" s="774"/>
      <c r="B2787" s="3391"/>
      <c r="C2787" s="3681"/>
      <c r="D2787" s="3681"/>
      <c r="E2787" s="3681"/>
      <c r="F2787" s="3681"/>
      <c r="G2787" s="3681"/>
      <c r="H2787" s="3392"/>
      <c r="I2787" s="3683"/>
      <c r="J2787" s="3684"/>
      <c r="K2787" s="1974"/>
      <c r="L2787" s="774"/>
      <c r="M2787" s="767"/>
      <c r="DF2787" s="818"/>
      <c r="DG2787" s="772" t="str">
        <f t="shared" si="59"/>
        <v/>
      </c>
      <c r="DH2787" s="832">
        <v>2877</v>
      </c>
    </row>
    <row r="2788" spans="1:112" s="760" customFormat="1" ht="12" hidden="1" customHeight="1" x14ac:dyDescent="0.15">
      <c r="A2788" s="774"/>
      <c r="B2788" s="3391"/>
      <c r="C2788" s="3681"/>
      <c r="D2788" s="3681"/>
      <c r="E2788" s="3681"/>
      <c r="F2788" s="3681"/>
      <c r="G2788" s="3681"/>
      <c r="H2788" s="3392"/>
      <c r="I2788" s="3683"/>
      <c r="J2788" s="3684"/>
      <c r="K2788" s="1974"/>
      <c r="L2788" s="774"/>
      <c r="M2788" s="767"/>
      <c r="DF2788" s="818"/>
      <c r="DG2788" s="772" t="str">
        <f t="shared" si="59"/>
        <v/>
      </c>
      <c r="DH2788" s="832">
        <v>2878</v>
      </c>
    </row>
    <row r="2789" spans="1:112" s="760" customFormat="1" ht="12" hidden="1" customHeight="1" x14ac:dyDescent="0.15">
      <c r="A2789" s="774"/>
      <c r="B2789" s="3391"/>
      <c r="C2789" s="3681"/>
      <c r="D2789" s="3681"/>
      <c r="E2789" s="3681"/>
      <c r="F2789" s="3681"/>
      <c r="G2789" s="3681"/>
      <c r="H2789" s="3392"/>
      <c r="I2789" s="3683"/>
      <c r="J2789" s="3684"/>
      <c r="K2789" s="1974"/>
      <c r="L2789" s="774"/>
      <c r="M2789" s="767"/>
      <c r="DF2789" s="818"/>
      <c r="DG2789" s="772" t="str">
        <f t="shared" si="59"/>
        <v/>
      </c>
      <c r="DH2789" s="832">
        <v>2879</v>
      </c>
    </row>
    <row r="2790" spans="1:112" s="760" customFormat="1" ht="12" hidden="1" customHeight="1" x14ac:dyDescent="0.15">
      <c r="A2790" s="774"/>
      <c r="B2790" s="3391"/>
      <c r="C2790" s="3681"/>
      <c r="D2790" s="3681"/>
      <c r="E2790" s="3681"/>
      <c r="F2790" s="3681"/>
      <c r="G2790" s="3681"/>
      <c r="H2790" s="3392"/>
      <c r="I2790" s="3683"/>
      <c r="J2790" s="3684"/>
      <c r="K2790" s="1974"/>
      <c r="L2790" s="774"/>
      <c r="M2790" s="767"/>
      <c r="DF2790" s="818"/>
      <c r="DG2790" s="772" t="str">
        <f t="shared" si="59"/>
        <v/>
      </c>
      <c r="DH2790" s="832">
        <v>2880</v>
      </c>
    </row>
    <row r="2791" spans="1:112" s="760" customFormat="1" ht="12" hidden="1" customHeight="1" x14ac:dyDescent="0.15">
      <c r="A2791" s="774"/>
      <c r="B2791" s="3391"/>
      <c r="C2791" s="3681"/>
      <c r="D2791" s="3681"/>
      <c r="E2791" s="3681"/>
      <c r="F2791" s="3681"/>
      <c r="G2791" s="3681"/>
      <c r="H2791" s="3392"/>
      <c r="I2791" s="3683"/>
      <c r="J2791" s="3684"/>
      <c r="K2791" s="1974"/>
      <c r="L2791" s="774"/>
      <c r="M2791" s="767"/>
      <c r="DF2791" s="818"/>
      <c r="DG2791" s="772" t="str">
        <f t="shared" si="59"/>
        <v/>
      </c>
      <c r="DH2791" s="832">
        <v>2881</v>
      </c>
    </row>
    <row r="2792" spans="1:112" s="760" customFormat="1" ht="12" hidden="1" customHeight="1" x14ac:dyDescent="0.15">
      <c r="A2792" s="774"/>
      <c r="B2792" s="3391"/>
      <c r="C2792" s="3681"/>
      <c r="D2792" s="3681"/>
      <c r="E2792" s="3681"/>
      <c r="F2792" s="3681"/>
      <c r="G2792" s="3681"/>
      <c r="H2792" s="3392"/>
      <c r="I2792" s="3683"/>
      <c r="J2792" s="3684"/>
      <c r="K2792" s="1974"/>
      <c r="L2792" s="774"/>
      <c r="M2792" s="767"/>
      <c r="DF2792" s="818"/>
      <c r="DG2792" s="772" t="str">
        <f t="shared" si="59"/>
        <v/>
      </c>
      <c r="DH2792" s="832">
        <v>2882</v>
      </c>
    </row>
    <row r="2793" spans="1:112" s="760" customFormat="1" ht="12" hidden="1" customHeight="1" x14ac:dyDescent="0.15">
      <c r="A2793" s="774"/>
      <c r="B2793" s="3391"/>
      <c r="C2793" s="3681"/>
      <c r="D2793" s="3681"/>
      <c r="E2793" s="3681"/>
      <c r="F2793" s="3681"/>
      <c r="G2793" s="3681"/>
      <c r="H2793" s="3392"/>
      <c r="I2793" s="3683"/>
      <c r="J2793" s="3684"/>
      <c r="K2793" s="1974"/>
      <c r="L2793" s="774"/>
      <c r="M2793" s="767"/>
      <c r="DF2793" s="818"/>
      <c r="DG2793" s="772" t="str">
        <f t="shared" si="59"/>
        <v/>
      </c>
      <c r="DH2793" s="832">
        <v>2883</v>
      </c>
    </row>
    <row r="2794" spans="1:112" s="760" customFormat="1" ht="12" hidden="1" customHeight="1" x14ac:dyDescent="0.15">
      <c r="A2794" s="774"/>
      <c r="B2794" s="3391"/>
      <c r="C2794" s="3681"/>
      <c r="D2794" s="3681"/>
      <c r="E2794" s="3681"/>
      <c r="F2794" s="3681"/>
      <c r="G2794" s="3681"/>
      <c r="H2794" s="3392"/>
      <c r="I2794" s="3683"/>
      <c r="J2794" s="3684"/>
      <c r="K2794" s="1974"/>
      <c r="L2794" s="774"/>
      <c r="M2794" s="767"/>
      <c r="DF2794" s="818"/>
      <c r="DG2794" s="772" t="str">
        <f t="shared" si="59"/>
        <v/>
      </c>
      <c r="DH2794" s="832">
        <v>2884</v>
      </c>
    </row>
    <row r="2795" spans="1:112" s="760" customFormat="1" ht="12" hidden="1" customHeight="1" x14ac:dyDescent="0.15">
      <c r="A2795" s="774"/>
      <c r="B2795" s="3391"/>
      <c r="C2795" s="3681"/>
      <c r="D2795" s="3681"/>
      <c r="E2795" s="3681"/>
      <c r="F2795" s="3681"/>
      <c r="G2795" s="3681"/>
      <c r="H2795" s="3392"/>
      <c r="I2795" s="3683"/>
      <c r="J2795" s="3684"/>
      <c r="K2795" s="1974"/>
      <c r="L2795" s="774"/>
      <c r="M2795" s="767"/>
      <c r="DF2795" s="818"/>
      <c r="DG2795" s="772" t="str">
        <f t="shared" si="59"/>
        <v/>
      </c>
      <c r="DH2795" s="832">
        <v>2885</v>
      </c>
    </row>
    <row r="2796" spans="1:112" s="760" customFormat="1" ht="12" hidden="1" customHeight="1" x14ac:dyDescent="0.15">
      <c r="A2796" s="774"/>
      <c r="B2796" s="3391"/>
      <c r="C2796" s="3681"/>
      <c r="D2796" s="3681"/>
      <c r="E2796" s="3681"/>
      <c r="F2796" s="3681"/>
      <c r="G2796" s="3681"/>
      <c r="H2796" s="3392"/>
      <c r="I2796" s="3683"/>
      <c r="J2796" s="3684"/>
      <c r="K2796" s="1974"/>
      <c r="L2796" s="774"/>
      <c r="M2796" s="767"/>
      <c r="DF2796" s="818"/>
      <c r="DG2796" s="772" t="str">
        <f t="shared" si="59"/>
        <v/>
      </c>
      <c r="DH2796" s="832">
        <v>2886</v>
      </c>
    </row>
    <row r="2797" spans="1:112" s="760" customFormat="1" ht="12" hidden="1" customHeight="1" x14ac:dyDescent="0.15">
      <c r="A2797" s="774"/>
      <c r="B2797" s="3391"/>
      <c r="C2797" s="3681"/>
      <c r="D2797" s="3681"/>
      <c r="E2797" s="3681"/>
      <c r="F2797" s="3681"/>
      <c r="G2797" s="3681"/>
      <c r="H2797" s="3392"/>
      <c r="I2797" s="3683"/>
      <c r="J2797" s="3684"/>
      <c r="K2797" s="1974"/>
      <c r="L2797" s="774"/>
      <c r="M2797" s="767"/>
      <c r="DF2797" s="818"/>
      <c r="DG2797" s="772" t="str">
        <f t="shared" si="59"/>
        <v/>
      </c>
      <c r="DH2797" s="832">
        <v>2887</v>
      </c>
    </row>
    <row r="2798" spans="1:112" s="760" customFormat="1" ht="12" hidden="1" customHeight="1" x14ac:dyDescent="0.15">
      <c r="A2798" s="774"/>
      <c r="B2798" s="3391"/>
      <c r="C2798" s="3681"/>
      <c r="D2798" s="3681"/>
      <c r="E2798" s="3681"/>
      <c r="F2798" s="3681"/>
      <c r="G2798" s="3681"/>
      <c r="H2798" s="3392"/>
      <c r="I2798" s="3683"/>
      <c r="J2798" s="3684"/>
      <c r="K2798" s="1974"/>
      <c r="L2798" s="774"/>
      <c r="M2798" s="767"/>
      <c r="DF2798" s="818"/>
      <c r="DG2798" s="772" t="str">
        <f t="shared" si="59"/>
        <v/>
      </c>
      <c r="DH2798" s="832">
        <v>2888</v>
      </c>
    </row>
    <row r="2799" spans="1:112" s="760" customFormat="1" ht="12.75" hidden="1" customHeight="1" x14ac:dyDescent="0.15">
      <c r="A2799" s="774"/>
      <c r="B2799" s="3391"/>
      <c r="C2799" s="3681"/>
      <c r="D2799" s="3681"/>
      <c r="E2799" s="3681"/>
      <c r="F2799" s="3681"/>
      <c r="G2799" s="3681"/>
      <c r="H2799" s="3392"/>
      <c r="I2799" s="3683"/>
      <c r="J2799" s="3684"/>
      <c r="K2799" s="1974"/>
      <c r="L2799" s="774"/>
      <c r="M2799" s="767"/>
      <c r="DF2799" s="818"/>
      <c r="DG2799" s="772" t="str">
        <f t="shared" si="59"/>
        <v/>
      </c>
      <c r="DH2799" s="832">
        <v>2889</v>
      </c>
    </row>
    <row r="2800" spans="1:112" s="760" customFormat="1" ht="12" hidden="1" customHeight="1" x14ac:dyDescent="0.15">
      <c r="A2800" s="774"/>
      <c r="B2800" s="3391"/>
      <c r="C2800" s="3681"/>
      <c r="D2800" s="3681"/>
      <c r="E2800" s="3681"/>
      <c r="F2800" s="3681"/>
      <c r="G2800" s="3681"/>
      <c r="H2800" s="3392"/>
      <c r="I2800" s="3683"/>
      <c r="J2800" s="3684"/>
      <c r="K2800" s="1974"/>
      <c r="L2800" s="774"/>
      <c r="M2800" s="767"/>
      <c r="DF2800" s="818"/>
      <c r="DG2800" s="772" t="str">
        <f t="shared" si="59"/>
        <v/>
      </c>
      <c r="DH2800" s="832">
        <v>2890</v>
      </c>
    </row>
    <row r="2801" spans="1:112" s="760" customFormat="1" ht="12" hidden="1" customHeight="1" x14ac:dyDescent="0.15">
      <c r="A2801" s="774"/>
      <c r="B2801" s="3391"/>
      <c r="C2801" s="3681"/>
      <c r="D2801" s="3681"/>
      <c r="E2801" s="3681"/>
      <c r="F2801" s="3681"/>
      <c r="G2801" s="3681"/>
      <c r="H2801" s="3392"/>
      <c r="I2801" s="3683"/>
      <c r="J2801" s="3684"/>
      <c r="K2801" s="1974"/>
      <c r="L2801" s="774"/>
      <c r="M2801" s="767"/>
      <c r="DF2801" s="818"/>
      <c r="DG2801" s="772" t="str">
        <f t="shared" si="59"/>
        <v/>
      </c>
      <c r="DH2801" s="832">
        <v>2891</v>
      </c>
    </row>
    <row r="2802" spans="1:112" s="760" customFormat="1" ht="12" hidden="1" customHeight="1" x14ac:dyDescent="0.15">
      <c r="A2802" s="774"/>
      <c r="B2802" s="3391"/>
      <c r="C2802" s="3681"/>
      <c r="D2802" s="3681"/>
      <c r="E2802" s="3681"/>
      <c r="F2802" s="3681"/>
      <c r="G2802" s="3681"/>
      <c r="H2802" s="3392"/>
      <c r="I2802" s="3683"/>
      <c r="J2802" s="3684"/>
      <c r="K2802" s="1974"/>
      <c r="L2802" s="774"/>
      <c r="M2802" s="767"/>
      <c r="DF2802" s="818"/>
      <c r="DG2802" s="772" t="str">
        <f t="shared" si="59"/>
        <v/>
      </c>
      <c r="DH2802" s="832">
        <v>2892</v>
      </c>
    </row>
    <row r="2803" spans="1:112" s="760" customFormat="1" ht="12" hidden="1" customHeight="1" x14ac:dyDescent="0.15">
      <c r="A2803" s="774"/>
      <c r="B2803" s="3391"/>
      <c r="C2803" s="3681"/>
      <c r="D2803" s="3681"/>
      <c r="E2803" s="3681"/>
      <c r="F2803" s="3681"/>
      <c r="G2803" s="3681"/>
      <c r="H2803" s="3392"/>
      <c r="I2803" s="3683"/>
      <c r="J2803" s="3684"/>
      <c r="K2803" s="1974"/>
      <c r="L2803" s="774"/>
      <c r="M2803" s="767"/>
      <c r="DF2803" s="818"/>
      <c r="DG2803" s="772" t="str">
        <f t="shared" ref="DG2803:DG2866" si="60">IF(COUNTA(A2803:M2803)&gt;0,DH2803,"")</f>
        <v/>
      </c>
      <c r="DH2803" s="832">
        <v>2893</v>
      </c>
    </row>
    <row r="2804" spans="1:112" s="760" customFormat="1" ht="12" hidden="1" customHeight="1" x14ac:dyDescent="0.15">
      <c r="A2804" s="774"/>
      <c r="B2804" s="3391"/>
      <c r="C2804" s="3681"/>
      <c r="D2804" s="3681"/>
      <c r="E2804" s="3681"/>
      <c r="F2804" s="3681"/>
      <c r="G2804" s="3681"/>
      <c r="H2804" s="3392"/>
      <c r="I2804" s="3683"/>
      <c r="J2804" s="3684"/>
      <c r="K2804" s="1974"/>
      <c r="L2804" s="774"/>
      <c r="M2804" s="767"/>
      <c r="DF2804" s="818"/>
      <c r="DG2804" s="772" t="str">
        <f t="shared" si="60"/>
        <v/>
      </c>
      <c r="DH2804" s="832">
        <v>2894</v>
      </c>
    </row>
    <row r="2805" spans="1:112" s="760" customFormat="1" ht="12" hidden="1" customHeight="1" x14ac:dyDescent="0.15">
      <c r="A2805" s="774"/>
      <c r="B2805" s="3391"/>
      <c r="C2805" s="3681"/>
      <c r="D2805" s="3681"/>
      <c r="E2805" s="3681"/>
      <c r="F2805" s="3681"/>
      <c r="G2805" s="3681"/>
      <c r="H2805" s="3392"/>
      <c r="I2805" s="3683"/>
      <c r="J2805" s="3684"/>
      <c r="K2805" s="1974"/>
      <c r="L2805" s="774"/>
      <c r="M2805" s="767"/>
      <c r="DF2805" s="818"/>
      <c r="DG2805" s="772" t="str">
        <f t="shared" si="60"/>
        <v/>
      </c>
      <c r="DH2805" s="832">
        <v>2895</v>
      </c>
    </row>
    <row r="2806" spans="1:112" s="760" customFormat="1" ht="12" hidden="1" customHeight="1" x14ac:dyDescent="0.15">
      <c r="A2806" s="774"/>
      <c r="B2806" s="3391"/>
      <c r="C2806" s="3681"/>
      <c r="D2806" s="3681"/>
      <c r="E2806" s="3681"/>
      <c r="F2806" s="3681"/>
      <c r="G2806" s="3681"/>
      <c r="H2806" s="3392"/>
      <c r="I2806" s="3683"/>
      <c r="J2806" s="3684"/>
      <c r="K2806" s="1974"/>
      <c r="L2806" s="774"/>
      <c r="M2806" s="767"/>
      <c r="DF2806" s="818"/>
      <c r="DG2806" s="772" t="str">
        <f t="shared" si="60"/>
        <v/>
      </c>
      <c r="DH2806" s="832">
        <v>2896</v>
      </c>
    </row>
    <row r="2807" spans="1:112" s="760" customFormat="1" ht="12" hidden="1" customHeight="1" x14ac:dyDescent="0.15">
      <c r="A2807" s="774"/>
      <c r="B2807" s="3391"/>
      <c r="C2807" s="3681"/>
      <c r="D2807" s="3681"/>
      <c r="E2807" s="3681"/>
      <c r="F2807" s="3681"/>
      <c r="G2807" s="3681"/>
      <c r="H2807" s="3392"/>
      <c r="I2807" s="3683"/>
      <c r="J2807" s="3684"/>
      <c r="K2807" s="1974"/>
      <c r="L2807" s="774"/>
      <c r="M2807" s="767"/>
      <c r="DF2807" s="818"/>
      <c r="DG2807" s="772" t="str">
        <f t="shared" si="60"/>
        <v/>
      </c>
      <c r="DH2807" s="832">
        <v>2897</v>
      </c>
    </row>
    <row r="2808" spans="1:112" s="760" customFormat="1" ht="12" hidden="1" customHeight="1" x14ac:dyDescent="0.15">
      <c r="A2808" s="774"/>
      <c r="B2808" s="3391"/>
      <c r="C2808" s="3681"/>
      <c r="D2808" s="3681"/>
      <c r="E2808" s="3681"/>
      <c r="F2808" s="3681"/>
      <c r="G2808" s="3681"/>
      <c r="H2808" s="3392"/>
      <c r="I2808" s="3683"/>
      <c r="J2808" s="3684"/>
      <c r="K2808" s="1974"/>
      <c r="L2808" s="774"/>
      <c r="M2808" s="767"/>
      <c r="DF2808" s="818"/>
      <c r="DG2808" s="772" t="str">
        <f t="shared" si="60"/>
        <v/>
      </c>
      <c r="DH2808" s="832">
        <v>2898</v>
      </c>
    </row>
    <row r="2809" spans="1:112" s="760" customFormat="1" ht="12.75" hidden="1" customHeight="1" x14ac:dyDescent="0.15">
      <c r="A2809" s="774"/>
      <c r="B2809" s="3391"/>
      <c r="C2809" s="3681"/>
      <c r="D2809" s="3681"/>
      <c r="E2809" s="3681"/>
      <c r="F2809" s="3681"/>
      <c r="G2809" s="3681"/>
      <c r="H2809" s="3392"/>
      <c r="I2809" s="3683"/>
      <c r="J2809" s="3684"/>
      <c r="K2809" s="1974"/>
      <c r="L2809" s="774"/>
      <c r="M2809" s="767"/>
      <c r="DF2809" s="818"/>
      <c r="DG2809" s="772" t="str">
        <f t="shared" si="60"/>
        <v/>
      </c>
      <c r="DH2809" s="832">
        <v>2899</v>
      </c>
    </row>
    <row r="2810" spans="1:112" s="760" customFormat="1" ht="12" hidden="1" customHeight="1" x14ac:dyDescent="0.15">
      <c r="A2810" s="774"/>
      <c r="B2810" s="3391"/>
      <c r="C2810" s="3681"/>
      <c r="D2810" s="3681"/>
      <c r="E2810" s="3681"/>
      <c r="F2810" s="3681"/>
      <c r="G2810" s="3681"/>
      <c r="H2810" s="3392"/>
      <c r="I2810" s="3683"/>
      <c r="J2810" s="3684"/>
      <c r="K2810" s="1974"/>
      <c r="L2810" s="774"/>
      <c r="M2810" s="767"/>
      <c r="DF2810" s="818"/>
      <c r="DG2810" s="772" t="str">
        <f t="shared" si="60"/>
        <v/>
      </c>
      <c r="DH2810" s="832">
        <v>2900</v>
      </c>
    </row>
    <row r="2811" spans="1:112" s="760" customFormat="1" ht="12" hidden="1" customHeight="1" x14ac:dyDescent="0.15">
      <c r="A2811" s="774"/>
      <c r="B2811" s="3391"/>
      <c r="C2811" s="3681"/>
      <c r="D2811" s="3681"/>
      <c r="E2811" s="3681"/>
      <c r="F2811" s="3681"/>
      <c r="G2811" s="3681"/>
      <c r="H2811" s="3392"/>
      <c r="I2811" s="3683"/>
      <c r="J2811" s="3684"/>
      <c r="K2811" s="1974"/>
      <c r="L2811" s="774"/>
      <c r="M2811" s="767"/>
      <c r="DF2811" s="818"/>
      <c r="DG2811" s="772" t="str">
        <f t="shared" si="60"/>
        <v/>
      </c>
      <c r="DH2811" s="832">
        <v>2901</v>
      </c>
    </row>
    <row r="2812" spans="1:112" s="760" customFormat="1" ht="12" hidden="1" customHeight="1" x14ac:dyDescent="0.15">
      <c r="A2812" s="774"/>
      <c r="B2812" s="3391"/>
      <c r="C2812" s="3681"/>
      <c r="D2812" s="3681"/>
      <c r="E2812" s="3681"/>
      <c r="F2812" s="3681"/>
      <c r="G2812" s="3681"/>
      <c r="H2812" s="3392"/>
      <c r="I2812" s="3683"/>
      <c r="J2812" s="3684"/>
      <c r="K2812" s="1974"/>
      <c r="L2812" s="774"/>
      <c r="M2812" s="767"/>
      <c r="DF2812" s="818"/>
      <c r="DG2812" s="772" t="str">
        <f t="shared" si="60"/>
        <v/>
      </c>
      <c r="DH2812" s="832">
        <v>2902</v>
      </c>
    </row>
    <row r="2813" spans="1:112" s="760" customFormat="1" ht="12" hidden="1" customHeight="1" x14ac:dyDescent="0.15">
      <c r="A2813" s="774"/>
      <c r="B2813" s="3391"/>
      <c r="C2813" s="3681"/>
      <c r="D2813" s="3681"/>
      <c r="E2813" s="3681"/>
      <c r="F2813" s="3681"/>
      <c r="G2813" s="3681"/>
      <c r="H2813" s="3392"/>
      <c r="I2813" s="3683"/>
      <c r="J2813" s="3684"/>
      <c r="K2813" s="1974"/>
      <c r="L2813" s="774"/>
      <c r="M2813" s="767"/>
      <c r="DF2813" s="818"/>
      <c r="DG2813" s="772" t="str">
        <f t="shared" si="60"/>
        <v/>
      </c>
      <c r="DH2813" s="832">
        <v>2903</v>
      </c>
    </row>
    <row r="2814" spans="1:112" s="760" customFormat="1" ht="12" hidden="1" customHeight="1" x14ac:dyDescent="0.15">
      <c r="A2814" s="774"/>
      <c r="B2814" s="3391"/>
      <c r="C2814" s="3681"/>
      <c r="D2814" s="3681"/>
      <c r="E2814" s="3681"/>
      <c r="F2814" s="3681"/>
      <c r="G2814" s="3681"/>
      <c r="H2814" s="3392"/>
      <c r="I2814" s="3683"/>
      <c r="J2814" s="3684"/>
      <c r="K2814" s="1974"/>
      <c r="L2814" s="774"/>
      <c r="M2814" s="767"/>
      <c r="DF2814" s="818"/>
      <c r="DG2814" s="772" t="str">
        <f t="shared" si="60"/>
        <v/>
      </c>
      <c r="DH2814" s="832">
        <v>2904</v>
      </c>
    </row>
    <row r="2815" spans="1:112" s="760" customFormat="1" ht="12" hidden="1" customHeight="1" x14ac:dyDescent="0.15">
      <c r="A2815" s="774"/>
      <c r="B2815" s="3391"/>
      <c r="C2815" s="3681"/>
      <c r="D2815" s="3681"/>
      <c r="E2815" s="3681"/>
      <c r="F2815" s="3681"/>
      <c r="G2815" s="3681"/>
      <c r="H2815" s="3392"/>
      <c r="I2815" s="3683"/>
      <c r="J2815" s="3684"/>
      <c r="K2815" s="1974"/>
      <c r="L2815" s="774"/>
      <c r="M2815" s="767"/>
      <c r="DF2815" s="818"/>
      <c r="DG2815" s="772" t="str">
        <f t="shared" si="60"/>
        <v/>
      </c>
      <c r="DH2815" s="832">
        <v>2905</v>
      </c>
    </row>
    <row r="2816" spans="1:112" s="760" customFormat="1" ht="12" hidden="1" customHeight="1" x14ac:dyDescent="0.15">
      <c r="A2816" s="774"/>
      <c r="B2816" s="3391"/>
      <c r="C2816" s="3681"/>
      <c r="D2816" s="3681"/>
      <c r="E2816" s="3681"/>
      <c r="F2816" s="3681"/>
      <c r="G2816" s="3681"/>
      <c r="H2816" s="3392"/>
      <c r="I2816" s="3683"/>
      <c r="J2816" s="3684"/>
      <c r="K2816" s="1974"/>
      <c r="L2816" s="774"/>
      <c r="M2816" s="767"/>
      <c r="DF2816" s="818"/>
      <c r="DG2816" s="772" t="str">
        <f t="shared" si="60"/>
        <v/>
      </c>
      <c r="DH2816" s="832">
        <v>2906</v>
      </c>
    </row>
    <row r="2817" spans="1:112" s="760" customFormat="1" ht="12" hidden="1" customHeight="1" x14ac:dyDescent="0.15">
      <c r="A2817" s="774"/>
      <c r="B2817" s="3391"/>
      <c r="C2817" s="3681"/>
      <c r="D2817" s="3681"/>
      <c r="E2817" s="3681"/>
      <c r="F2817" s="3681"/>
      <c r="G2817" s="3681"/>
      <c r="H2817" s="3392"/>
      <c r="I2817" s="3683"/>
      <c r="J2817" s="3684"/>
      <c r="K2817" s="1974"/>
      <c r="L2817" s="774"/>
      <c r="M2817" s="767"/>
      <c r="DF2817" s="818"/>
      <c r="DG2817" s="772" t="str">
        <f t="shared" si="60"/>
        <v/>
      </c>
      <c r="DH2817" s="832">
        <v>2907</v>
      </c>
    </row>
    <row r="2818" spans="1:112" s="760" customFormat="1" ht="12" hidden="1" customHeight="1" x14ac:dyDescent="0.15">
      <c r="A2818" s="774"/>
      <c r="B2818" s="3391"/>
      <c r="C2818" s="3681"/>
      <c r="D2818" s="3681"/>
      <c r="E2818" s="3681"/>
      <c r="F2818" s="3681"/>
      <c r="G2818" s="3681"/>
      <c r="H2818" s="3392"/>
      <c r="I2818" s="3683"/>
      <c r="J2818" s="3684"/>
      <c r="K2818" s="1974"/>
      <c r="L2818" s="774"/>
      <c r="M2818" s="767"/>
      <c r="DF2818" s="818"/>
      <c r="DG2818" s="772" t="str">
        <f t="shared" si="60"/>
        <v/>
      </c>
      <c r="DH2818" s="832">
        <v>2908</v>
      </c>
    </row>
    <row r="2819" spans="1:112" s="760" customFormat="1" ht="12.75" hidden="1" customHeight="1" x14ac:dyDescent="0.15">
      <c r="A2819" s="774"/>
      <c r="B2819" s="3391"/>
      <c r="C2819" s="3681"/>
      <c r="D2819" s="3681"/>
      <c r="E2819" s="3681"/>
      <c r="F2819" s="3681"/>
      <c r="G2819" s="3681"/>
      <c r="H2819" s="3392"/>
      <c r="I2819" s="3683"/>
      <c r="J2819" s="3684"/>
      <c r="K2819" s="1974"/>
      <c r="L2819" s="774"/>
      <c r="M2819" s="767"/>
      <c r="DF2819" s="818"/>
      <c r="DG2819" s="772" t="str">
        <f t="shared" si="60"/>
        <v/>
      </c>
      <c r="DH2819" s="832">
        <v>2909</v>
      </c>
    </row>
    <row r="2820" spans="1:112" s="760" customFormat="1" ht="12" hidden="1" customHeight="1" x14ac:dyDescent="0.15">
      <c r="A2820" s="774"/>
      <c r="B2820" s="3391"/>
      <c r="C2820" s="3681"/>
      <c r="D2820" s="3681"/>
      <c r="E2820" s="3681"/>
      <c r="F2820" s="3681"/>
      <c r="G2820" s="3681"/>
      <c r="H2820" s="3392"/>
      <c r="I2820" s="3683"/>
      <c r="J2820" s="3684"/>
      <c r="K2820" s="1974"/>
      <c r="L2820" s="774"/>
      <c r="M2820" s="767"/>
      <c r="DF2820" s="818"/>
      <c r="DG2820" s="772" t="str">
        <f t="shared" si="60"/>
        <v/>
      </c>
      <c r="DH2820" s="832">
        <v>2910</v>
      </c>
    </row>
    <row r="2821" spans="1:112" s="760" customFormat="1" ht="12" hidden="1" customHeight="1" x14ac:dyDescent="0.15">
      <c r="A2821" s="774"/>
      <c r="B2821" s="3391"/>
      <c r="C2821" s="3681"/>
      <c r="D2821" s="3681"/>
      <c r="E2821" s="3681"/>
      <c r="F2821" s="3681"/>
      <c r="G2821" s="3681"/>
      <c r="H2821" s="3392"/>
      <c r="I2821" s="3683"/>
      <c r="J2821" s="3684"/>
      <c r="K2821" s="1974"/>
      <c r="L2821" s="774"/>
      <c r="M2821" s="767"/>
      <c r="DF2821" s="818"/>
      <c r="DG2821" s="772" t="str">
        <f t="shared" si="60"/>
        <v/>
      </c>
      <c r="DH2821" s="832">
        <v>2911</v>
      </c>
    </row>
    <row r="2822" spans="1:112" s="760" customFormat="1" ht="12" hidden="1" customHeight="1" x14ac:dyDescent="0.15">
      <c r="A2822" s="774"/>
      <c r="B2822" s="3391"/>
      <c r="C2822" s="3681"/>
      <c r="D2822" s="3681"/>
      <c r="E2822" s="3681"/>
      <c r="F2822" s="3681"/>
      <c r="G2822" s="3681"/>
      <c r="H2822" s="3392"/>
      <c r="I2822" s="3683"/>
      <c r="J2822" s="3684"/>
      <c r="K2822" s="1974"/>
      <c r="L2822" s="774"/>
      <c r="M2822" s="767"/>
      <c r="DF2822" s="818"/>
      <c r="DG2822" s="772" t="str">
        <f t="shared" si="60"/>
        <v/>
      </c>
      <c r="DH2822" s="832">
        <v>2912</v>
      </c>
    </row>
    <row r="2823" spans="1:112" s="760" customFormat="1" ht="12" hidden="1" customHeight="1" x14ac:dyDescent="0.15">
      <c r="A2823" s="774"/>
      <c r="B2823" s="3391"/>
      <c r="C2823" s="3681"/>
      <c r="D2823" s="3681"/>
      <c r="E2823" s="3681"/>
      <c r="F2823" s="3681"/>
      <c r="G2823" s="3681"/>
      <c r="H2823" s="3392"/>
      <c r="I2823" s="3683"/>
      <c r="J2823" s="3684"/>
      <c r="K2823" s="1974"/>
      <c r="L2823" s="774"/>
      <c r="M2823" s="767"/>
      <c r="DF2823" s="818"/>
      <c r="DG2823" s="772" t="str">
        <f t="shared" si="60"/>
        <v/>
      </c>
      <c r="DH2823" s="832">
        <v>2913</v>
      </c>
    </row>
    <row r="2824" spans="1:112" s="760" customFormat="1" ht="12" hidden="1" customHeight="1" x14ac:dyDescent="0.15">
      <c r="A2824" s="774"/>
      <c r="B2824" s="3391"/>
      <c r="C2824" s="3681"/>
      <c r="D2824" s="3681"/>
      <c r="E2824" s="3681"/>
      <c r="F2824" s="3681"/>
      <c r="G2824" s="3681"/>
      <c r="H2824" s="3392"/>
      <c r="I2824" s="3683"/>
      <c r="J2824" s="3684"/>
      <c r="K2824" s="1974"/>
      <c r="L2824" s="774"/>
      <c r="M2824" s="767"/>
      <c r="DF2824" s="818"/>
      <c r="DG2824" s="772" t="str">
        <f t="shared" si="60"/>
        <v/>
      </c>
      <c r="DH2824" s="832">
        <v>2914</v>
      </c>
    </row>
    <row r="2825" spans="1:112" s="760" customFormat="1" ht="12" hidden="1" customHeight="1" x14ac:dyDescent="0.15">
      <c r="A2825" s="774"/>
      <c r="B2825" s="3391"/>
      <c r="C2825" s="3681"/>
      <c r="D2825" s="3681"/>
      <c r="E2825" s="3681"/>
      <c r="F2825" s="3681"/>
      <c r="G2825" s="3681"/>
      <c r="H2825" s="3392"/>
      <c r="I2825" s="3683"/>
      <c r="J2825" s="3684"/>
      <c r="K2825" s="1974"/>
      <c r="L2825" s="774"/>
      <c r="M2825" s="767"/>
      <c r="DF2825" s="818"/>
      <c r="DG2825" s="772" t="str">
        <f t="shared" si="60"/>
        <v/>
      </c>
      <c r="DH2825" s="832">
        <v>2915</v>
      </c>
    </row>
    <row r="2826" spans="1:112" s="760" customFormat="1" ht="12" hidden="1" customHeight="1" x14ac:dyDescent="0.15">
      <c r="A2826" s="774"/>
      <c r="B2826" s="3391"/>
      <c r="C2826" s="3681"/>
      <c r="D2826" s="3681"/>
      <c r="E2826" s="3681"/>
      <c r="F2826" s="3681"/>
      <c r="G2826" s="3681"/>
      <c r="H2826" s="3392"/>
      <c r="I2826" s="3683"/>
      <c r="J2826" s="3684"/>
      <c r="K2826" s="1974"/>
      <c r="L2826" s="774"/>
      <c r="M2826" s="767"/>
      <c r="DF2826" s="818"/>
      <c r="DG2826" s="772" t="str">
        <f t="shared" si="60"/>
        <v/>
      </c>
      <c r="DH2826" s="832">
        <v>2916</v>
      </c>
    </row>
    <row r="2827" spans="1:112" s="760" customFormat="1" ht="12" hidden="1" customHeight="1" x14ac:dyDescent="0.15">
      <c r="A2827" s="774"/>
      <c r="B2827" s="3391"/>
      <c r="C2827" s="3681"/>
      <c r="D2827" s="3681"/>
      <c r="E2827" s="3681"/>
      <c r="F2827" s="3681"/>
      <c r="G2827" s="3681"/>
      <c r="H2827" s="3392"/>
      <c r="I2827" s="3683"/>
      <c r="J2827" s="3684"/>
      <c r="K2827" s="1974"/>
      <c r="L2827" s="774"/>
      <c r="M2827" s="767"/>
      <c r="DF2827" s="818"/>
      <c r="DG2827" s="772" t="str">
        <f t="shared" si="60"/>
        <v/>
      </c>
      <c r="DH2827" s="832">
        <v>2917</v>
      </c>
    </row>
    <row r="2828" spans="1:112" s="760" customFormat="1" ht="12" hidden="1" customHeight="1" x14ac:dyDescent="0.15">
      <c r="A2828" s="774"/>
      <c r="B2828" s="3391"/>
      <c r="C2828" s="3681"/>
      <c r="D2828" s="3681"/>
      <c r="E2828" s="3681"/>
      <c r="F2828" s="3681"/>
      <c r="G2828" s="3681"/>
      <c r="H2828" s="3392"/>
      <c r="I2828" s="3683"/>
      <c r="J2828" s="3684"/>
      <c r="K2828" s="1974"/>
      <c r="L2828" s="774"/>
      <c r="M2828" s="767"/>
      <c r="DF2828" s="818"/>
      <c r="DG2828" s="772" t="str">
        <f t="shared" si="60"/>
        <v/>
      </c>
      <c r="DH2828" s="832">
        <v>2918</v>
      </c>
    </row>
    <row r="2829" spans="1:112" s="760" customFormat="1" ht="12" hidden="1" customHeight="1" x14ac:dyDescent="0.15">
      <c r="A2829" s="774"/>
      <c r="B2829" s="3391"/>
      <c r="C2829" s="3681"/>
      <c r="D2829" s="3681"/>
      <c r="E2829" s="3681"/>
      <c r="F2829" s="3681"/>
      <c r="G2829" s="3681"/>
      <c r="H2829" s="3392"/>
      <c r="I2829" s="3683"/>
      <c r="J2829" s="3684"/>
      <c r="K2829" s="1974"/>
      <c r="L2829" s="774"/>
      <c r="M2829" s="767"/>
      <c r="DF2829" s="818"/>
      <c r="DG2829" s="772" t="str">
        <f t="shared" si="60"/>
        <v/>
      </c>
      <c r="DH2829" s="832">
        <v>2919</v>
      </c>
    </row>
    <row r="2830" spans="1:112" s="760" customFormat="1" ht="12" hidden="1" customHeight="1" x14ac:dyDescent="0.15">
      <c r="A2830" s="774"/>
      <c r="B2830" s="3391"/>
      <c r="C2830" s="3681"/>
      <c r="D2830" s="3681"/>
      <c r="E2830" s="3681"/>
      <c r="F2830" s="3681"/>
      <c r="G2830" s="3681"/>
      <c r="H2830" s="3392"/>
      <c r="I2830" s="3683"/>
      <c r="J2830" s="3684"/>
      <c r="K2830" s="1974"/>
      <c r="L2830" s="774"/>
      <c r="M2830" s="767"/>
      <c r="DF2830" s="818"/>
      <c r="DG2830" s="772" t="str">
        <f t="shared" si="60"/>
        <v/>
      </c>
      <c r="DH2830" s="832">
        <v>2920</v>
      </c>
    </row>
    <row r="2831" spans="1:112" s="760" customFormat="1" ht="12" hidden="1" customHeight="1" x14ac:dyDescent="0.15">
      <c r="A2831" s="774"/>
      <c r="B2831" s="3391"/>
      <c r="C2831" s="3681"/>
      <c r="D2831" s="3681"/>
      <c r="E2831" s="3681"/>
      <c r="F2831" s="3681"/>
      <c r="G2831" s="3681"/>
      <c r="H2831" s="3392"/>
      <c r="I2831" s="3683"/>
      <c r="J2831" s="3684"/>
      <c r="K2831" s="1974"/>
      <c r="L2831" s="774"/>
      <c r="M2831" s="767"/>
      <c r="DF2831" s="818"/>
      <c r="DG2831" s="772" t="str">
        <f t="shared" si="60"/>
        <v/>
      </c>
      <c r="DH2831" s="832">
        <v>2921</v>
      </c>
    </row>
    <row r="2832" spans="1:112" s="760" customFormat="1" ht="12" hidden="1" customHeight="1" x14ac:dyDescent="0.15">
      <c r="A2832" s="774"/>
      <c r="B2832" s="3391"/>
      <c r="C2832" s="3681"/>
      <c r="D2832" s="3681"/>
      <c r="E2832" s="3681"/>
      <c r="F2832" s="3681"/>
      <c r="G2832" s="3681"/>
      <c r="H2832" s="3392"/>
      <c r="I2832" s="3683"/>
      <c r="J2832" s="3684"/>
      <c r="K2832" s="1974"/>
      <c r="L2832" s="774"/>
      <c r="M2832" s="767"/>
      <c r="DF2832" s="818"/>
      <c r="DG2832" s="772" t="str">
        <f t="shared" si="60"/>
        <v/>
      </c>
      <c r="DH2832" s="832">
        <v>2922</v>
      </c>
    </row>
    <row r="2833" spans="1:112" s="760" customFormat="1" ht="12" hidden="1" customHeight="1" x14ac:dyDescent="0.15">
      <c r="A2833" s="774"/>
      <c r="B2833" s="3391"/>
      <c r="C2833" s="3681"/>
      <c r="D2833" s="3681"/>
      <c r="E2833" s="3681"/>
      <c r="F2833" s="3681"/>
      <c r="G2833" s="3681"/>
      <c r="H2833" s="3392"/>
      <c r="I2833" s="3683"/>
      <c r="J2833" s="3684"/>
      <c r="K2833" s="1974"/>
      <c r="L2833" s="774"/>
      <c r="M2833" s="767"/>
      <c r="DF2833" s="818"/>
      <c r="DG2833" s="772" t="str">
        <f t="shared" si="60"/>
        <v/>
      </c>
      <c r="DH2833" s="832">
        <v>2923</v>
      </c>
    </row>
    <row r="2834" spans="1:112" s="760" customFormat="1" ht="12" hidden="1" customHeight="1" x14ac:dyDescent="0.15">
      <c r="A2834" s="774"/>
      <c r="B2834" s="3391"/>
      <c r="C2834" s="3681"/>
      <c r="D2834" s="3681"/>
      <c r="E2834" s="3681"/>
      <c r="F2834" s="3681"/>
      <c r="G2834" s="3681"/>
      <c r="H2834" s="3392"/>
      <c r="I2834" s="3683"/>
      <c r="J2834" s="3684"/>
      <c r="K2834" s="1974"/>
      <c r="L2834" s="774"/>
      <c r="M2834" s="767"/>
      <c r="DF2834" s="818"/>
      <c r="DG2834" s="772" t="str">
        <f t="shared" si="60"/>
        <v/>
      </c>
      <c r="DH2834" s="832">
        <v>2924</v>
      </c>
    </row>
    <row r="2835" spans="1:112" s="760" customFormat="1" ht="12" hidden="1" customHeight="1" x14ac:dyDescent="0.15">
      <c r="A2835" s="774"/>
      <c r="B2835" s="3391"/>
      <c r="C2835" s="3681"/>
      <c r="D2835" s="3681"/>
      <c r="E2835" s="3681"/>
      <c r="F2835" s="3681"/>
      <c r="G2835" s="3681"/>
      <c r="H2835" s="3392"/>
      <c r="I2835" s="3683"/>
      <c r="J2835" s="3684"/>
      <c r="K2835" s="1974"/>
      <c r="L2835" s="774"/>
      <c r="M2835" s="767"/>
      <c r="DF2835" s="818"/>
      <c r="DG2835" s="772" t="str">
        <f t="shared" si="60"/>
        <v/>
      </c>
      <c r="DH2835" s="832">
        <v>2925</v>
      </c>
    </row>
    <row r="2836" spans="1:112" s="760" customFormat="1" ht="12" hidden="1" customHeight="1" x14ac:dyDescent="0.15">
      <c r="A2836" s="774"/>
      <c r="B2836" s="3391"/>
      <c r="C2836" s="3681"/>
      <c r="D2836" s="3681"/>
      <c r="E2836" s="3681"/>
      <c r="F2836" s="3681"/>
      <c r="G2836" s="3681"/>
      <c r="H2836" s="3392"/>
      <c r="I2836" s="3683"/>
      <c r="J2836" s="3684"/>
      <c r="K2836" s="1974"/>
      <c r="L2836" s="774"/>
      <c r="M2836" s="767"/>
      <c r="DF2836" s="818"/>
      <c r="DG2836" s="772" t="str">
        <f t="shared" si="60"/>
        <v/>
      </c>
      <c r="DH2836" s="832">
        <v>2926</v>
      </c>
    </row>
    <row r="2837" spans="1:112" s="760" customFormat="1" ht="12.75" hidden="1" customHeight="1" x14ac:dyDescent="0.15">
      <c r="A2837" s="774"/>
      <c r="B2837" s="3391"/>
      <c r="C2837" s="3681"/>
      <c r="D2837" s="3681"/>
      <c r="E2837" s="3681"/>
      <c r="F2837" s="3681"/>
      <c r="G2837" s="3681"/>
      <c r="H2837" s="3392"/>
      <c r="I2837" s="3683"/>
      <c r="J2837" s="3684"/>
      <c r="K2837" s="1974"/>
      <c r="L2837" s="774"/>
      <c r="M2837" s="767"/>
      <c r="DF2837" s="818"/>
      <c r="DG2837" s="772" t="str">
        <f t="shared" si="60"/>
        <v/>
      </c>
      <c r="DH2837" s="832">
        <v>2927</v>
      </c>
    </row>
    <row r="2838" spans="1:112" s="760" customFormat="1" ht="12" hidden="1" customHeight="1" x14ac:dyDescent="0.15">
      <c r="A2838" s="774"/>
      <c r="B2838" s="3391"/>
      <c r="C2838" s="3681"/>
      <c r="D2838" s="3681"/>
      <c r="E2838" s="3681"/>
      <c r="F2838" s="3681"/>
      <c r="G2838" s="3681"/>
      <c r="H2838" s="3392"/>
      <c r="I2838" s="3683"/>
      <c r="J2838" s="3684"/>
      <c r="K2838" s="1974"/>
      <c r="L2838" s="774"/>
      <c r="M2838" s="767"/>
      <c r="DF2838" s="818"/>
      <c r="DG2838" s="772" t="str">
        <f t="shared" si="60"/>
        <v/>
      </c>
      <c r="DH2838" s="832">
        <v>2928</v>
      </c>
    </row>
    <row r="2839" spans="1:112" s="760" customFormat="1" ht="12" hidden="1" customHeight="1" x14ac:dyDescent="0.15">
      <c r="A2839" s="774"/>
      <c r="B2839" s="3391"/>
      <c r="C2839" s="3681"/>
      <c r="D2839" s="3681"/>
      <c r="E2839" s="3681"/>
      <c r="F2839" s="3681"/>
      <c r="G2839" s="3681"/>
      <c r="H2839" s="3392"/>
      <c r="I2839" s="3683"/>
      <c r="J2839" s="3684"/>
      <c r="K2839" s="1974"/>
      <c r="L2839" s="774"/>
      <c r="M2839" s="767"/>
      <c r="DF2839" s="818"/>
      <c r="DG2839" s="772" t="str">
        <f t="shared" si="60"/>
        <v/>
      </c>
      <c r="DH2839" s="832">
        <v>2929</v>
      </c>
    </row>
    <row r="2840" spans="1:112" s="760" customFormat="1" ht="12" hidden="1" customHeight="1" x14ac:dyDescent="0.15">
      <c r="A2840" s="774"/>
      <c r="B2840" s="3391"/>
      <c r="C2840" s="3681"/>
      <c r="D2840" s="3681"/>
      <c r="E2840" s="3681"/>
      <c r="F2840" s="3681"/>
      <c r="G2840" s="3681"/>
      <c r="H2840" s="3392"/>
      <c r="I2840" s="3683"/>
      <c r="J2840" s="3684"/>
      <c r="K2840" s="1974"/>
      <c r="L2840" s="774"/>
      <c r="M2840" s="767"/>
      <c r="DF2840" s="818"/>
      <c r="DG2840" s="772" t="str">
        <f t="shared" si="60"/>
        <v/>
      </c>
      <c r="DH2840" s="832">
        <v>2930</v>
      </c>
    </row>
    <row r="2841" spans="1:112" s="760" customFormat="1" ht="12" hidden="1" customHeight="1" x14ac:dyDescent="0.15">
      <c r="A2841" s="774"/>
      <c r="B2841" s="3391"/>
      <c r="C2841" s="3681"/>
      <c r="D2841" s="3681"/>
      <c r="E2841" s="3681"/>
      <c r="F2841" s="3681"/>
      <c r="G2841" s="3681"/>
      <c r="H2841" s="3392"/>
      <c r="I2841" s="3683"/>
      <c r="J2841" s="3684"/>
      <c r="K2841" s="1974"/>
      <c r="L2841" s="774"/>
      <c r="M2841" s="767"/>
      <c r="DF2841" s="818"/>
      <c r="DG2841" s="772" t="str">
        <f t="shared" si="60"/>
        <v/>
      </c>
      <c r="DH2841" s="832">
        <v>2931</v>
      </c>
    </row>
    <row r="2842" spans="1:112" s="760" customFormat="1" ht="12" hidden="1" customHeight="1" x14ac:dyDescent="0.15">
      <c r="A2842" s="774"/>
      <c r="B2842" s="3391"/>
      <c r="C2842" s="3681"/>
      <c r="D2842" s="3681"/>
      <c r="E2842" s="3681"/>
      <c r="F2842" s="3681"/>
      <c r="G2842" s="3681"/>
      <c r="H2842" s="3392"/>
      <c r="I2842" s="3683"/>
      <c r="J2842" s="3684"/>
      <c r="K2842" s="1974"/>
      <c r="L2842" s="774"/>
      <c r="M2842" s="767"/>
      <c r="DF2842" s="818"/>
      <c r="DG2842" s="772" t="str">
        <f t="shared" si="60"/>
        <v/>
      </c>
      <c r="DH2842" s="832">
        <v>2932</v>
      </c>
    </row>
    <row r="2843" spans="1:112" s="760" customFormat="1" ht="12" hidden="1" customHeight="1" x14ac:dyDescent="0.15">
      <c r="A2843" s="774"/>
      <c r="B2843" s="3391"/>
      <c r="C2843" s="3681"/>
      <c r="D2843" s="3681"/>
      <c r="E2843" s="3681"/>
      <c r="F2843" s="3681"/>
      <c r="G2843" s="3681"/>
      <c r="H2843" s="3392"/>
      <c r="I2843" s="3683"/>
      <c r="J2843" s="3684"/>
      <c r="K2843" s="1974"/>
      <c r="L2843" s="774"/>
      <c r="M2843" s="767"/>
      <c r="DF2843" s="818"/>
      <c r="DG2843" s="772" t="str">
        <f t="shared" si="60"/>
        <v/>
      </c>
      <c r="DH2843" s="832">
        <v>2933</v>
      </c>
    </row>
    <row r="2844" spans="1:112" s="760" customFormat="1" ht="12" hidden="1" customHeight="1" x14ac:dyDescent="0.15">
      <c r="A2844" s="774"/>
      <c r="B2844" s="3391"/>
      <c r="C2844" s="3681"/>
      <c r="D2844" s="3681"/>
      <c r="E2844" s="3681"/>
      <c r="F2844" s="3681"/>
      <c r="G2844" s="3681"/>
      <c r="H2844" s="3392"/>
      <c r="I2844" s="3683"/>
      <c r="J2844" s="3684"/>
      <c r="K2844" s="1974"/>
      <c r="L2844" s="774"/>
      <c r="M2844" s="767"/>
      <c r="DF2844" s="818"/>
      <c r="DG2844" s="772" t="str">
        <f t="shared" si="60"/>
        <v/>
      </c>
      <c r="DH2844" s="832">
        <v>2934</v>
      </c>
    </row>
    <row r="2845" spans="1:112" s="760" customFormat="1" ht="12" hidden="1" customHeight="1" x14ac:dyDescent="0.15">
      <c r="A2845" s="774"/>
      <c r="B2845" s="3391"/>
      <c r="C2845" s="3681"/>
      <c r="D2845" s="3681"/>
      <c r="E2845" s="3681"/>
      <c r="F2845" s="3681"/>
      <c r="G2845" s="3681"/>
      <c r="H2845" s="3392"/>
      <c r="I2845" s="3683"/>
      <c r="J2845" s="3684"/>
      <c r="K2845" s="1974"/>
      <c r="L2845" s="774"/>
      <c r="M2845" s="767"/>
      <c r="DF2845" s="818"/>
      <c r="DG2845" s="772" t="str">
        <f t="shared" si="60"/>
        <v/>
      </c>
      <c r="DH2845" s="832">
        <v>2935</v>
      </c>
    </row>
    <row r="2846" spans="1:112" s="760" customFormat="1" ht="12" hidden="1" customHeight="1" x14ac:dyDescent="0.15">
      <c r="A2846" s="774"/>
      <c r="B2846" s="3391"/>
      <c r="C2846" s="3681"/>
      <c r="D2846" s="3681"/>
      <c r="E2846" s="3681"/>
      <c r="F2846" s="3681"/>
      <c r="G2846" s="3681"/>
      <c r="H2846" s="3392"/>
      <c r="I2846" s="3683"/>
      <c r="J2846" s="3684"/>
      <c r="K2846" s="1974"/>
      <c r="L2846" s="774"/>
      <c r="M2846" s="767"/>
      <c r="DF2846" s="818"/>
      <c r="DG2846" s="772" t="str">
        <f t="shared" si="60"/>
        <v/>
      </c>
      <c r="DH2846" s="832">
        <v>2936</v>
      </c>
    </row>
    <row r="2847" spans="1:112" s="760" customFormat="1" ht="12.75" hidden="1" customHeight="1" x14ac:dyDescent="0.15">
      <c r="A2847" s="774"/>
      <c r="B2847" s="3391"/>
      <c r="C2847" s="3681"/>
      <c r="D2847" s="3681"/>
      <c r="E2847" s="3681"/>
      <c r="F2847" s="3681"/>
      <c r="G2847" s="3681"/>
      <c r="H2847" s="3392"/>
      <c r="I2847" s="3683"/>
      <c r="J2847" s="3684"/>
      <c r="K2847" s="1974"/>
      <c r="L2847" s="774"/>
      <c r="M2847" s="767"/>
      <c r="DF2847" s="818"/>
      <c r="DG2847" s="772" t="str">
        <f t="shared" si="60"/>
        <v/>
      </c>
      <c r="DH2847" s="832">
        <v>2937</v>
      </c>
    </row>
    <row r="2848" spans="1:112" s="760" customFormat="1" ht="12" hidden="1" customHeight="1" x14ac:dyDescent="0.15">
      <c r="A2848" s="774"/>
      <c r="B2848" s="3391"/>
      <c r="C2848" s="3681"/>
      <c r="D2848" s="3681"/>
      <c r="E2848" s="3681"/>
      <c r="F2848" s="3681"/>
      <c r="G2848" s="3681"/>
      <c r="H2848" s="3392"/>
      <c r="I2848" s="3683"/>
      <c r="J2848" s="3684"/>
      <c r="K2848" s="1974"/>
      <c r="L2848" s="774"/>
      <c r="M2848" s="767"/>
      <c r="DF2848" s="818"/>
      <c r="DG2848" s="772" t="str">
        <f t="shared" si="60"/>
        <v/>
      </c>
      <c r="DH2848" s="832">
        <v>2938</v>
      </c>
    </row>
    <row r="2849" spans="1:112" s="760" customFormat="1" ht="12" hidden="1" customHeight="1" x14ac:dyDescent="0.15">
      <c r="A2849" s="774"/>
      <c r="B2849" s="3391"/>
      <c r="C2849" s="3681"/>
      <c r="D2849" s="3681"/>
      <c r="E2849" s="3681"/>
      <c r="F2849" s="3681"/>
      <c r="G2849" s="3681"/>
      <c r="H2849" s="3392"/>
      <c r="I2849" s="3683"/>
      <c r="J2849" s="3684"/>
      <c r="K2849" s="1974"/>
      <c r="L2849" s="774"/>
      <c r="M2849" s="767"/>
      <c r="DF2849" s="818"/>
      <c r="DG2849" s="772" t="str">
        <f t="shared" si="60"/>
        <v/>
      </c>
      <c r="DH2849" s="832">
        <v>2939</v>
      </c>
    </row>
    <row r="2850" spans="1:112" s="760" customFormat="1" ht="12" hidden="1" customHeight="1" x14ac:dyDescent="0.15">
      <c r="A2850" s="774"/>
      <c r="B2850" s="3391"/>
      <c r="C2850" s="3681"/>
      <c r="D2850" s="3681"/>
      <c r="E2850" s="3681"/>
      <c r="F2850" s="3681"/>
      <c r="G2850" s="3681"/>
      <c r="H2850" s="3392"/>
      <c r="I2850" s="3683"/>
      <c r="J2850" s="3684"/>
      <c r="K2850" s="1974"/>
      <c r="L2850" s="774"/>
      <c r="M2850" s="767"/>
      <c r="DF2850" s="818"/>
      <c r="DG2850" s="772" t="str">
        <f t="shared" si="60"/>
        <v/>
      </c>
      <c r="DH2850" s="832">
        <v>2940</v>
      </c>
    </row>
    <row r="2851" spans="1:112" s="760" customFormat="1" ht="12" hidden="1" customHeight="1" x14ac:dyDescent="0.15">
      <c r="A2851" s="774"/>
      <c r="B2851" s="3391"/>
      <c r="C2851" s="3681"/>
      <c r="D2851" s="3681"/>
      <c r="E2851" s="3681"/>
      <c r="F2851" s="3681"/>
      <c r="G2851" s="3681"/>
      <c r="H2851" s="3392"/>
      <c r="I2851" s="3683"/>
      <c r="J2851" s="3684"/>
      <c r="K2851" s="1974"/>
      <c r="L2851" s="774"/>
      <c r="M2851" s="767"/>
      <c r="DF2851" s="818"/>
      <c r="DG2851" s="772" t="str">
        <f t="shared" si="60"/>
        <v/>
      </c>
      <c r="DH2851" s="832">
        <v>2941</v>
      </c>
    </row>
    <row r="2852" spans="1:112" s="760" customFormat="1" ht="12" hidden="1" customHeight="1" x14ac:dyDescent="0.15">
      <c r="A2852" s="774"/>
      <c r="B2852" s="3391"/>
      <c r="C2852" s="3681"/>
      <c r="D2852" s="3681"/>
      <c r="E2852" s="3681"/>
      <c r="F2852" s="3681"/>
      <c r="G2852" s="3681"/>
      <c r="H2852" s="3392"/>
      <c r="I2852" s="3683"/>
      <c r="J2852" s="3684"/>
      <c r="K2852" s="1974"/>
      <c r="L2852" s="774"/>
      <c r="M2852" s="767"/>
      <c r="DF2852" s="818"/>
      <c r="DG2852" s="772" t="str">
        <f t="shared" si="60"/>
        <v/>
      </c>
      <c r="DH2852" s="832">
        <v>2942</v>
      </c>
    </row>
    <row r="2853" spans="1:112" s="760" customFormat="1" ht="12" hidden="1" customHeight="1" x14ac:dyDescent="0.15">
      <c r="A2853" s="774"/>
      <c r="B2853" s="3391"/>
      <c r="C2853" s="3681"/>
      <c r="D2853" s="3681"/>
      <c r="E2853" s="3681"/>
      <c r="F2853" s="3681"/>
      <c r="G2853" s="3681"/>
      <c r="H2853" s="3392"/>
      <c r="I2853" s="3683"/>
      <c r="J2853" s="3684"/>
      <c r="K2853" s="1974"/>
      <c r="L2853" s="774"/>
      <c r="M2853" s="767"/>
      <c r="DF2853" s="818"/>
      <c r="DG2853" s="772" t="str">
        <f t="shared" si="60"/>
        <v/>
      </c>
      <c r="DH2853" s="832">
        <v>2943</v>
      </c>
    </row>
    <row r="2854" spans="1:112" s="760" customFormat="1" ht="12" hidden="1" customHeight="1" x14ac:dyDescent="0.15">
      <c r="A2854" s="774"/>
      <c r="B2854" s="3391"/>
      <c r="C2854" s="3681"/>
      <c r="D2854" s="3681"/>
      <c r="E2854" s="3681"/>
      <c r="F2854" s="3681"/>
      <c r="G2854" s="3681"/>
      <c r="H2854" s="3392"/>
      <c r="I2854" s="3683"/>
      <c r="J2854" s="3684"/>
      <c r="K2854" s="1974"/>
      <c r="L2854" s="774"/>
      <c r="M2854" s="767"/>
      <c r="DF2854" s="818"/>
      <c r="DG2854" s="772" t="str">
        <f t="shared" si="60"/>
        <v/>
      </c>
      <c r="DH2854" s="832">
        <v>2944</v>
      </c>
    </row>
    <row r="2855" spans="1:112" s="760" customFormat="1" ht="12" hidden="1" customHeight="1" x14ac:dyDescent="0.15">
      <c r="A2855" s="774"/>
      <c r="B2855" s="3391"/>
      <c r="C2855" s="3681"/>
      <c r="D2855" s="3681"/>
      <c r="E2855" s="3681"/>
      <c r="F2855" s="3681"/>
      <c r="G2855" s="3681"/>
      <c r="H2855" s="3392"/>
      <c r="I2855" s="3683"/>
      <c r="J2855" s="3684"/>
      <c r="K2855" s="1974"/>
      <c r="L2855" s="774"/>
      <c r="M2855" s="767"/>
      <c r="DF2855" s="818"/>
      <c r="DG2855" s="772" t="str">
        <f t="shared" si="60"/>
        <v/>
      </c>
      <c r="DH2855" s="832">
        <v>2945</v>
      </c>
    </row>
    <row r="2856" spans="1:112" s="760" customFormat="1" ht="12" hidden="1" customHeight="1" x14ac:dyDescent="0.15">
      <c r="A2856" s="774"/>
      <c r="B2856" s="3391"/>
      <c r="C2856" s="3681"/>
      <c r="D2856" s="3681"/>
      <c r="E2856" s="3681"/>
      <c r="F2856" s="3681"/>
      <c r="G2856" s="3681"/>
      <c r="H2856" s="3392"/>
      <c r="I2856" s="3683"/>
      <c r="J2856" s="3684"/>
      <c r="K2856" s="1974"/>
      <c r="L2856" s="774"/>
      <c r="M2856" s="767"/>
      <c r="DF2856" s="818"/>
      <c r="DG2856" s="772" t="str">
        <f t="shared" si="60"/>
        <v/>
      </c>
      <c r="DH2856" s="832">
        <v>2946</v>
      </c>
    </row>
    <row r="2857" spans="1:112" s="760" customFormat="1" ht="12.75" hidden="1" customHeight="1" x14ac:dyDescent="0.15">
      <c r="A2857" s="774"/>
      <c r="B2857" s="3391"/>
      <c r="C2857" s="3681"/>
      <c r="D2857" s="3681"/>
      <c r="E2857" s="3681"/>
      <c r="F2857" s="3681"/>
      <c r="G2857" s="3681"/>
      <c r="H2857" s="3392"/>
      <c r="I2857" s="3683"/>
      <c r="J2857" s="3684"/>
      <c r="K2857" s="1974"/>
      <c r="L2857" s="774"/>
      <c r="M2857" s="767"/>
      <c r="DF2857" s="818"/>
      <c r="DG2857" s="772" t="str">
        <f t="shared" si="60"/>
        <v/>
      </c>
      <c r="DH2857" s="832">
        <v>2947</v>
      </c>
    </row>
    <row r="2858" spans="1:112" s="760" customFormat="1" ht="12" hidden="1" customHeight="1" x14ac:dyDescent="0.15">
      <c r="A2858" s="774"/>
      <c r="B2858" s="3391"/>
      <c r="C2858" s="3681"/>
      <c r="D2858" s="3681"/>
      <c r="E2858" s="3681"/>
      <c r="F2858" s="3681"/>
      <c r="G2858" s="3681"/>
      <c r="H2858" s="3392"/>
      <c r="I2858" s="3683"/>
      <c r="J2858" s="3684"/>
      <c r="K2858" s="1974"/>
      <c r="L2858" s="774"/>
      <c r="M2858" s="767"/>
      <c r="DF2858" s="818"/>
      <c r="DG2858" s="772" t="str">
        <f t="shared" si="60"/>
        <v/>
      </c>
      <c r="DH2858" s="832">
        <v>2948</v>
      </c>
    </row>
    <row r="2859" spans="1:112" s="760" customFormat="1" ht="12" hidden="1" customHeight="1" x14ac:dyDescent="0.15">
      <c r="A2859" s="774"/>
      <c r="B2859" s="3391"/>
      <c r="C2859" s="3681"/>
      <c r="D2859" s="3681"/>
      <c r="E2859" s="3681"/>
      <c r="F2859" s="3681"/>
      <c r="G2859" s="3681"/>
      <c r="H2859" s="3392"/>
      <c r="I2859" s="3683"/>
      <c r="J2859" s="3684"/>
      <c r="K2859" s="1974"/>
      <c r="L2859" s="774"/>
      <c r="M2859" s="767"/>
      <c r="DF2859" s="818"/>
      <c r="DG2859" s="772" t="str">
        <f t="shared" si="60"/>
        <v/>
      </c>
      <c r="DH2859" s="832">
        <v>2949</v>
      </c>
    </row>
    <row r="2860" spans="1:112" s="760" customFormat="1" ht="12" hidden="1" customHeight="1" x14ac:dyDescent="0.15">
      <c r="A2860" s="774"/>
      <c r="B2860" s="3391"/>
      <c r="C2860" s="3681"/>
      <c r="D2860" s="3681"/>
      <c r="E2860" s="3681"/>
      <c r="F2860" s="3681"/>
      <c r="G2860" s="3681"/>
      <c r="H2860" s="3392"/>
      <c r="I2860" s="3683"/>
      <c r="J2860" s="3684"/>
      <c r="K2860" s="1974"/>
      <c r="L2860" s="774"/>
      <c r="M2860" s="767"/>
      <c r="DF2860" s="818"/>
      <c r="DG2860" s="772" t="str">
        <f t="shared" si="60"/>
        <v/>
      </c>
      <c r="DH2860" s="832">
        <v>2950</v>
      </c>
    </row>
    <row r="2861" spans="1:112" s="760" customFormat="1" ht="12" hidden="1" customHeight="1" x14ac:dyDescent="0.15">
      <c r="A2861" s="774"/>
      <c r="B2861" s="3391"/>
      <c r="C2861" s="3681"/>
      <c r="D2861" s="3681"/>
      <c r="E2861" s="3681"/>
      <c r="F2861" s="3681"/>
      <c r="G2861" s="3681"/>
      <c r="H2861" s="3392"/>
      <c r="I2861" s="3683"/>
      <c r="J2861" s="3684"/>
      <c r="K2861" s="1974"/>
      <c r="L2861" s="774"/>
      <c r="M2861" s="767"/>
      <c r="DF2861" s="818"/>
      <c r="DG2861" s="772" t="str">
        <f t="shared" si="60"/>
        <v/>
      </c>
      <c r="DH2861" s="832">
        <v>2951</v>
      </c>
    </row>
    <row r="2862" spans="1:112" s="760" customFormat="1" ht="12" hidden="1" customHeight="1" x14ac:dyDescent="0.15">
      <c r="A2862" s="774"/>
      <c r="B2862" s="3391"/>
      <c r="C2862" s="3681"/>
      <c r="D2862" s="3681"/>
      <c r="E2862" s="3681"/>
      <c r="F2862" s="3681"/>
      <c r="G2862" s="3681"/>
      <c r="H2862" s="3392"/>
      <c r="I2862" s="3683"/>
      <c r="J2862" s="3684"/>
      <c r="K2862" s="1974"/>
      <c r="L2862" s="774"/>
      <c r="M2862" s="767"/>
      <c r="DF2862" s="818"/>
      <c r="DG2862" s="772" t="str">
        <f t="shared" si="60"/>
        <v/>
      </c>
      <c r="DH2862" s="832">
        <v>2952</v>
      </c>
    </row>
    <row r="2863" spans="1:112" s="760" customFormat="1" ht="12" hidden="1" customHeight="1" x14ac:dyDescent="0.15">
      <c r="A2863" s="774"/>
      <c r="B2863" s="3391"/>
      <c r="C2863" s="3681"/>
      <c r="D2863" s="3681"/>
      <c r="E2863" s="3681"/>
      <c r="F2863" s="3681"/>
      <c r="G2863" s="3681"/>
      <c r="H2863" s="3392"/>
      <c r="I2863" s="3683"/>
      <c r="J2863" s="3684"/>
      <c r="K2863" s="1974"/>
      <c r="L2863" s="774"/>
      <c r="M2863" s="767"/>
      <c r="DF2863" s="818"/>
      <c r="DG2863" s="772" t="str">
        <f t="shared" si="60"/>
        <v/>
      </c>
      <c r="DH2863" s="832">
        <v>2953</v>
      </c>
    </row>
    <row r="2864" spans="1:112" s="760" customFormat="1" ht="12" hidden="1" customHeight="1" x14ac:dyDescent="0.15">
      <c r="A2864" s="774"/>
      <c r="B2864" s="3391"/>
      <c r="C2864" s="3681"/>
      <c r="D2864" s="3681"/>
      <c r="E2864" s="3681"/>
      <c r="F2864" s="3681"/>
      <c r="G2864" s="3681"/>
      <c r="H2864" s="3392"/>
      <c r="I2864" s="3683"/>
      <c r="J2864" s="3684"/>
      <c r="K2864" s="1974"/>
      <c r="L2864" s="774"/>
      <c r="M2864" s="767"/>
      <c r="DF2864" s="818"/>
      <c r="DG2864" s="772" t="str">
        <f t="shared" si="60"/>
        <v/>
      </c>
      <c r="DH2864" s="832">
        <v>2954</v>
      </c>
    </row>
    <row r="2865" spans="1:112" s="760" customFormat="1" ht="12" hidden="1" customHeight="1" x14ac:dyDescent="0.15">
      <c r="A2865" s="774"/>
      <c r="B2865" s="3391"/>
      <c r="C2865" s="3681"/>
      <c r="D2865" s="3681"/>
      <c r="E2865" s="3681"/>
      <c r="F2865" s="3681"/>
      <c r="G2865" s="3681"/>
      <c r="H2865" s="3392"/>
      <c r="I2865" s="3683"/>
      <c r="J2865" s="3684"/>
      <c r="K2865" s="1974"/>
      <c r="L2865" s="774"/>
      <c r="M2865" s="767"/>
      <c r="DF2865" s="818"/>
      <c r="DG2865" s="772" t="str">
        <f t="shared" si="60"/>
        <v/>
      </c>
      <c r="DH2865" s="832">
        <v>2955</v>
      </c>
    </row>
    <row r="2866" spans="1:112" s="760" customFormat="1" ht="12" hidden="1" customHeight="1" x14ac:dyDescent="0.15">
      <c r="A2866" s="774"/>
      <c r="B2866" s="3391"/>
      <c r="C2866" s="3681"/>
      <c r="D2866" s="3681"/>
      <c r="E2866" s="3681"/>
      <c r="F2866" s="3681"/>
      <c r="G2866" s="3681"/>
      <c r="H2866" s="3392"/>
      <c r="I2866" s="3683"/>
      <c r="J2866" s="3684"/>
      <c r="K2866" s="1974"/>
      <c r="L2866" s="774"/>
      <c r="M2866" s="767"/>
      <c r="DF2866" s="818"/>
      <c r="DG2866" s="772" t="str">
        <f t="shared" si="60"/>
        <v/>
      </c>
      <c r="DH2866" s="832">
        <v>2956</v>
      </c>
    </row>
    <row r="2867" spans="1:112" s="760" customFormat="1" ht="12" hidden="1" customHeight="1" x14ac:dyDescent="0.15">
      <c r="A2867" s="774"/>
      <c r="B2867" s="3391"/>
      <c r="C2867" s="3681"/>
      <c r="D2867" s="3681"/>
      <c r="E2867" s="3681"/>
      <c r="F2867" s="3681"/>
      <c r="G2867" s="3681"/>
      <c r="H2867" s="3392"/>
      <c r="I2867" s="3683"/>
      <c r="J2867" s="3684"/>
      <c r="K2867" s="1974"/>
      <c r="L2867" s="774"/>
      <c r="M2867" s="767"/>
      <c r="DF2867" s="818"/>
      <c r="DG2867" s="772" t="str">
        <f t="shared" ref="DG2867:DG2930" si="61">IF(COUNTA(A2867:M2867)&gt;0,DH2867,"")</f>
        <v/>
      </c>
      <c r="DH2867" s="832">
        <v>2957</v>
      </c>
    </row>
    <row r="2868" spans="1:112" s="760" customFormat="1" ht="12" hidden="1" customHeight="1" x14ac:dyDescent="0.15">
      <c r="A2868" s="774"/>
      <c r="B2868" s="3391"/>
      <c r="C2868" s="3681"/>
      <c r="D2868" s="3681"/>
      <c r="E2868" s="3681"/>
      <c r="F2868" s="3681"/>
      <c r="G2868" s="3681"/>
      <c r="H2868" s="3392"/>
      <c r="I2868" s="3683"/>
      <c r="J2868" s="3684"/>
      <c r="K2868" s="1974"/>
      <c r="L2868" s="774"/>
      <c r="M2868" s="767"/>
      <c r="DF2868" s="818"/>
      <c r="DG2868" s="772" t="str">
        <f t="shared" si="61"/>
        <v/>
      </c>
      <c r="DH2868" s="832">
        <v>2958</v>
      </c>
    </row>
    <row r="2869" spans="1:112" s="760" customFormat="1" ht="12" hidden="1" customHeight="1" x14ac:dyDescent="0.15">
      <c r="A2869" s="774"/>
      <c r="B2869" s="3391"/>
      <c r="C2869" s="3681"/>
      <c r="D2869" s="3681"/>
      <c r="E2869" s="3681"/>
      <c r="F2869" s="3681"/>
      <c r="G2869" s="3681"/>
      <c r="H2869" s="3392"/>
      <c r="I2869" s="3683"/>
      <c r="J2869" s="3684"/>
      <c r="K2869" s="1974"/>
      <c r="L2869" s="774"/>
      <c r="M2869" s="767"/>
      <c r="DF2869" s="818"/>
      <c r="DG2869" s="772" t="str">
        <f t="shared" si="61"/>
        <v/>
      </c>
      <c r="DH2869" s="832">
        <v>2959</v>
      </c>
    </row>
    <row r="2870" spans="1:112" s="760" customFormat="1" ht="12" hidden="1" customHeight="1" x14ac:dyDescent="0.15">
      <c r="A2870" s="774"/>
      <c r="B2870" s="3391"/>
      <c r="C2870" s="3681"/>
      <c r="D2870" s="3681"/>
      <c r="E2870" s="3681"/>
      <c r="F2870" s="3681"/>
      <c r="G2870" s="3681"/>
      <c r="H2870" s="3392"/>
      <c r="I2870" s="3683"/>
      <c r="J2870" s="3684"/>
      <c r="K2870" s="1974"/>
      <c r="L2870" s="774"/>
      <c r="M2870" s="767"/>
      <c r="DF2870" s="818"/>
      <c r="DG2870" s="772" t="str">
        <f t="shared" si="61"/>
        <v/>
      </c>
      <c r="DH2870" s="832">
        <v>2960</v>
      </c>
    </row>
    <row r="2871" spans="1:112" s="760" customFormat="1" ht="12" hidden="1" customHeight="1" x14ac:dyDescent="0.15">
      <c r="A2871" s="774"/>
      <c r="B2871" s="3391"/>
      <c r="C2871" s="3681"/>
      <c r="D2871" s="3681"/>
      <c r="E2871" s="3681"/>
      <c r="F2871" s="3681"/>
      <c r="G2871" s="3681"/>
      <c r="H2871" s="3392"/>
      <c r="I2871" s="3683"/>
      <c r="J2871" s="3684"/>
      <c r="K2871" s="1974"/>
      <c r="L2871" s="774"/>
      <c r="M2871" s="767"/>
      <c r="DF2871" s="818"/>
      <c r="DG2871" s="772" t="str">
        <f t="shared" si="61"/>
        <v/>
      </c>
      <c r="DH2871" s="832">
        <v>2961</v>
      </c>
    </row>
    <row r="2872" spans="1:112" s="760" customFormat="1" ht="12" hidden="1" customHeight="1" x14ac:dyDescent="0.15">
      <c r="A2872" s="774"/>
      <c r="B2872" s="3391"/>
      <c r="C2872" s="3681"/>
      <c r="D2872" s="3681"/>
      <c r="E2872" s="3681"/>
      <c r="F2872" s="3681"/>
      <c r="G2872" s="3681"/>
      <c r="H2872" s="3392"/>
      <c r="I2872" s="3683"/>
      <c r="J2872" s="3684"/>
      <c r="K2872" s="1974"/>
      <c r="L2872" s="774"/>
      <c r="M2872" s="767"/>
      <c r="DF2872" s="818"/>
      <c r="DG2872" s="772" t="str">
        <f t="shared" si="61"/>
        <v/>
      </c>
      <c r="DH2872" s="832">
        <v>2962</v>
      </c>
    </row>
    <row r="2873" spans="1:112" s="760" customFormat="1" ht="12" hidden="1" customHeight="1" x14ac:dyDescent="0.15">
      <c r="A2873" s="774"/>
      <c r="B2873" s="3391"/>
      <c r="C2873" s="3681"/>
      <c r="D2873" s="3681"/>
      <c r="E2873" s="3681"/>
      <c r="F2873" s="3681"/>
      <c r="G2873" s="3681"/>
      <c r="H2873" s="3392"/>
      <c r="I2873" s="3683"/>
      <c r="J2873" s="3684"/>
      <c r="K2873" s="1974"/>
      <c r="L2873" s="774"/>
      <c r="M2873" s="767"/>
      <c r="DF2873" s="818"/>
      <c r="DG2873" s="772" t="str">
        <f t="shared" si="61"/>
        <v/>
      </c>
      <c r="DH2873" s="832">
        <v>2963</v>
      </c>
    </row>
    <row r="2874" spans="1:112" s="760" customFormat="1" ht="12" hidden="1" customHeight="1" x14ac:dyDescent="0.15">
      <c r="A2874" s="774"/>
      <c r="B2874" s="3391"/>
      <c r="C2874" s="3681"/>
      <c r="D2874" s="3681"/>
      <c r="E2874" s="3681"/>
      <c r="F2874" s="3681"/>
      <c r="G2874" s="3681"/>
      <c r="H2874" s="3392"/>
      <c r="I2874" s="3683"/>
      <c r="J2874" s="3684"/>
      <c r="K2874" s="1974"/>
      <c r="L2874" s="774"/>
      <c r="M2874" s="767"/>
      <c r="DF2874" s="818"/>
      <c r="DG2874" s="772" t="str">
        <f t="shared" si="61"/>
        <v/>
      </c>
      <c r="DH2874" s="832">
        <v>2964</v>
      </c>
    </row>
    <row r="2875" spans="1:112" s="760" customFormat="1" ht="12.75" hidden="1" customHeight="1" x14ac:dyDescent="0.15">
      <c r="A2875" s="774"/>
      <c r="B2875" s="3391"/>
      <c r="C2875" s="3681"/>
      <c r="D2875" s="3681"/>
      <c r="E2875" s="3681"/>
      <c r="F2875" s="3681"/>
      <c r="G2875" s="3681"/>
      <c r="H2875" s="3392"/>
      <c r="I2875" s="3683"/>
      <c r="J2875" s="3684"/>
      <c r="K2875" s="1974"/>
      <c r="L2875" s="774"/>
      <c r="M2875" s="767"/>
      <c r="DF2875" s="818"/>
      <c r="DG2875" s="772" t="str">
        <f t="shared" si="61"/>
        <v/>
      </c>
      <c r="DH2875" s="832">
        <v>2965</v>
      </c>
    </row>
    <row r="2876" spans="1:112" s="760" customFormat="1" ht="12" hidden="1" customHeight="1" x14ac:dyDescent="0.15">
      <c r="A2876" s="774"/>
      <c r="B2876" s="3391"/>
      <c r="C2876" s="3681"/>
      <c r="D2876" s="3681"/>
      <c r="E2876" s="3681"/>
      <c r="F2876" s="3681"/>
      <c r="G2876" s="3681"/>
      <c r="H2876" s="3392"/>
      <c r="I2876" s="3683"/>
      <c r="J2876" s="3684"/>
      <c r="K2876" s="1974"/>
      <c r="L2876" s="774"/>
      <c r="M2876" s="767"/>
      <c r="DF2876" s="818"/>
      <c r="DG2876" s="772" t="str">
        <f t="shared" si="61"/>
        <v/>
      </c>
      <c r="DH2876" s="832">
        <v>2966</v>
      </c>
    </row>
    <row r="2877" spans="1:112" s="760" customFormat="1" ht="12" hidden="1" customHeight="1" x14ac:dyDescent="0.15">
      <c r="A2877" s="774"/>
      <c r="B2877" s="3391"/>
      <c r="C2877" s="3681"/>
      <c r="D2877" s="3681"/>
      <c r="E2877" s="3681"/>
      <c r="F2877" s="3681"/>
      <c r="G2877" s="3681"/>
      <c r="H2877" s="3392"/>
      <c r="I2877" s="3683"/>
      <c r="J2877" s="3684"/>
      <c r="K2877" s="1974"/>
      <c r="L2877" s="774"/>
      <c r="M2877" s="767"/>
      <c r="DF2877" s="818"/>
      <c r="DG2877" s="772" t="str">
        <f t="shared" si="61"/>
        <v/>
      </c>
      <c r="DH2877" s="832">
        <v>2967</v>
      </c>
    </row>
    <row r="2878" spans="1:112" s="760" customFormat="1" ht="12" hidden="1" customHeight="1" x14ac:dyDescent="0.15">
      <c r="A2878" s="774"/>
      <c r="B2878" s="3391"/>
      <c r="C2878" s="3681"/>
      <c r="D2878" s="3681"/>
      <c r="E2878" s="3681"/>
      <c r="F2878" s="3681"/>
      <c r="G2878" s="3681"/>
      <c r="H2878" s="3392"/>
      <c r="I2878" s="3683"/>
      <c r="J2878" s="3684"/>
      <c r="K2878" s="1974"/>
      <c r="L2878" s="774"/>
      <c r="M2878" s="767"/>
      <c r="DF2878" s="818"/>
      <c r="DG2878" s="772" t="str">
        <f t="shared" si="61"/>
        <v/>
      </c>
      <c r="DH2878" s="832">
        <v>2968</v>
      </c>
    </row>
    <row r="2879" spans="1:112" s="760" customFormat="1" ht="12" hidden="1" customHeight="1" x14ac:dyDescent="0.15">
      <c r="A2879" s="774"/>
      <c r="B2879" s="3391"/>
      <c r="C2879" s="3681"/>
      <c r="D2879" s="3681"/>
      <c r="E2879" s="3681"/>
      <c r="F2879" s="3681"/>
      <c r="G2879" s="3681"/>
      <c r="H2879" s="3392"/>
      <c r="I2879" s="3683"/>
      <c r="J2879" s="3684"/>
      <c r="K2879" s="1974"/>
      <c r="L2879" s="774"/>
      <c r="M2879" s="767"/>
      <c r="DF2879" s="818"/>
      <c r="DG2879" s="772" t="str">
        <f t="shared" si="61"/>
        <v/>
      </c>
      <c r="DH2879" s="832">
        <v>2969</v>
      </c>
    </row>
    <row r="2880" spans="1:112" s="760" customFormat="1" ht="12" hidden="1" customHeight="1" x14ac:dyDescent="0.15">
      <c r="A2880" s="774"/>
      <c r="B2880" s="3391"/>
      <c r="C2880" s="3681"/>
      <c r="D2880" s="3681"/>
      <c r="E2880" s="3681"/>
      <c r="F2880" s="3681"/>
      <c r="G2880" s="3681"/>
      <c r="H2880" s="3392"/>
      <c r="I2880" s="3683"/>
      <c r="J2880" s="3684"/>
      <c r="K2880" s="1974"/>
      <c r="L2880" s="774"/>
      <c r="M2880" s="767"/>
      <c r="DF2880" s="818"/>
      <c r="DG2880" s="772" t="str">
        <f t="shared" si="61"/>
        <v/>
      </c>
      <c r="DH2880" s="832">
        <v>2970</v>
      </c>
    </row>
    <row r="2881" spans="1:112" s="760" customFormat="1" ht="12" hidden="1" customHeight="1" x14ac:dyDescent="0.15">
      <c r="A2881" s="774"/>
      <c r="B2881" s="3391"/>
      <c r="C2881" s="3681"/>
      <c r="D2881" s="3681"/>
      <c r="E2881" s="3681"/>
      <c r="F2881" s="3681"/>
      <c r="G2881" s="3681"/>
      <c r="H2881" s="3392"/>
      <c r="I2881" s="3683"/>
      <c r="J2881" s="3684"/>
      <c r="K2881" s="1974"/>
      <c r="L2881" s="774"/>
      <c r="M2881" s="767"/>
      <c r="DF2881" s="818"/>
      <c r="DG2881" s="772" t="str">
        <f t="shared" si="61"/>
        <v/>
      </c>
      <c r="DH2881" s="832">
        <v>2971</v>
      </c>
    </row>
    <row r="2882" spans="1:112" s="760" customFormat="1" ht="12" hidden="1" customHeight="1" x14ac:dyDescent="0.15">
      <c r="A2882" s="774"/>
      <c r="B2882" s="3391"/>
      <c r="C2882" s="3681"/>
      <c r="D2882" s="3681"/>
      <c r="E2882" s="3681"/>
      <c r="F2882" s="3681"/>
      <c r="G2882" s="3681"/>
      <c r="H2882" s="3392"/>
      <c r="I2882" s="3683"/>
      <c r="J2882" s="3684"/>
      <c r="K2882" s="1974"/>
      <c r="L2882" s="774"/>
      <c r="M2882" s="767"/>
      <c r="DF2882" s="818"/>
      <c r="DG2882" s="772" t="str">
        <f t="shared" si="61"/>
        <v/>
      </c>
      <c r="DH2882" s="832">
        <v>2972</v>
      </c>
    </row>
    <row r="2883" spans="1:112" s="760" customFormat="1" ht="12" hidden="1" customHeight="1" x14ac:dyDescent="0.15">
      <c r="A2883" s="774"/>
      <c r="B2883" s="3391"/>
      <c r="C2883" s="3681"/>
      <c r="D2883" s="3681"/>
      <c r="E2883" s="3681"/>
      <c r="F2883" s="3681"/>
      <c r="G2883" s="3681"/>
      <c r="H2883" s="3392"/>
      <c r="I2883" s="3683"/>
      <c r="J2883" s="3684"/>
      <c r="K2883" s="1974"/>
      <c r="L2883" s="774"/>
      <c r="M2883" s="767"/>
      <c r="DF2883" s="818"/>
      <c r="DG2883" s="772" t="str">
        <f t="shared" si="61"/>
        <v/>
      </c>
      <c r="DH2883" s="832">
        <v>2973</v>
      </c>
    </row>
    <row r="2884" spans="1:112" s="760" customFormat="1" ht="12" hidden="1" customHeight="1" x14ac:dyDescent="0.15">
      <c r="A2884" s="774"/>
      <c r="B2884" s="3391"/>
      <c r="C2884" s="3681"/>
      <c r="D2884" s="3681"/>
      <c r="E2884" s="3681"/>
      <c r="F2884" s="3681"/>
      <c r="G2884" s="3681"/>
      <c r="H2884" s="3392"/>
      <c r="I2884" s="3683"/>
      <c r="J2884" s="3684"/>
      <c r="K2884" s="1974"/>
      <c r="L2884" s="774"/>
      <c r="M2884" s="767"/>
      <c r="DF2884" s="818"/>
      <c r="DG2884" s="772" t="str">
        <f t="shared" si="61"/>
        <v/>
      </c>
      <c r="DH2884" s="832">
        <v>2974</v>
      </c>
    </row>
    <row r="2885" spans="1:112" s="760" customFormat="1" ht="12.75" hidden="1" customHeight="1" x14ac:dyDescent="0.15">
      <c r="A2885" s="774"/>
      <c r="B2885" s="3391"/>
      <c r="C2885" s="3681"/>
      <c r="D2885" s="3681"/>
      <c r="E2885" s="3681"/>
      <c r="F2885" s="3681"/>
      <c r="G2885" s="3681"/>
      <c r="H2885" s="3392"/>
      <c r="I2885" s="3683"/>
      <c r="J2885" s="3684"/>
      <c r="K2885" s="1974"/>
      <c r="L2885" s="774"/>
      <c r="M2885" s="767"/>
      <c r="DF2885" s="818"/>
      <c r="DG2885" s="772" t="str">
        <f t="shared" si="61"/>
        <v/>
      </c>
      <c r="DH2885" s="832">
        <v>2975</v>
      </c>
    </row>
    <row r="2886" spans="1:112" s="760" customFormat="1" ht="12" hidden="1" customHeight="1" x14ac:dyDescent="0.15">
      <c r="A2886" s="774"/>
      <c r="B2886" s="3391"/>
      <c r="C2886" s="3681"/>
      <c r="D2886" s="3681"/>
      <c r="E2886" s="3681"/>
      <c r="F2886" s="3681"/>
      <c r="G2886" s="3681"/>
      <c r="H2886" s="3392"/>
      <c r="I2886" s="3683"/>
      <c r="J2886" s="3684"/>
      <c r="K2886" s="1974"/>
      <c r="L2886" s="774"/>
      <c r="M2886" s="767"/>
      <c r="DF2886" s="818"/>
      <c r="DG2886" s="772" t="str">
        <f t="shared" si="61"/>
        <v/>
      </c>
      <c r="DH2886" s="832">
        <v>2976</v>
      </c>
    </row>
    <row r="2887" spans="1:112" s="760" customFormat="1" ht="12" hidden="1" customHeight="1" x14ac:dyDescent="0.15">
      <c r="A2887" s="774"/>
      <c r="B2887" s="3391"/>
      <c r="C2887" s="3681"/>
      <c r="D2887" s="3681"/>
      <c r="E2887" s="3681"/>
      <c r="F2887" s="3681"/>
      <c r="G2887" s="3681"/>
      <c r="H2887" s="3392"/>
      <c r="I2887" s="3683"/>
      <c r="J2887" s="3684"/>
      <c r="K2887" s="1974"/>
      <c r="L2887" s="774"/>
      <c r="M2887" s="767"/>
      <c r="DF2887" s="818"/>
      <c r="DG2887" s="772" t="str">
        <f t="shared" si="61"/>
        <v/>
      </c>
      <c r="DH2887" s="832">
        <v>2977</v>
      </c>
    </row>
    <row r="2888" spans="1:112" s="760" customFormat="1" ht="12" hidden="1" customHeight="1" x14ac:dyDescent="0.15">
      <c r="A2888" s="774"/>
      <c r="B2888" s="3391"/>
      <c r="C2888" s="3681"/>
      <c r="D2888" s="3681"/>
      <c r="E2888" s="3681"/>
      <c r="F2888" s="3681"/>
      <c r="G2888" s="3681"/>
      <c r="H2888" s="3392"/>
      <c r="I2888" s="3683"/>
      <c r="J2888" s="3684"/>
      <c r="K2888" s="1974"/>
      <c r="L2888" s="774"/>
      <c r="M2888" s="767"/>
      <c r="DF2888" s="818"/>
      <c r="DG2888" s="772" t="str">
        <f t="shared" si="61"/>
        <v/>
      </c>
      <c r="DH2888" s="832">
        <v>2978</v>
      </c>
    </row>
    <row r="2889" spans="1:112" s="760" customFormat="1" ht="12" hidden="1" customHeight="1" x14ac:dyDescent="0.15">
      <c r="A2889" s="774"/>
      <c r="B2889" s="3391"/>
      <c r="C2889" s="3681"/>
      <c r="D2889" s="3681"/>
      <c r="E2889" s="3681"/>
      <c r="F2889" s="3681"/>
      <c r="G2889" s="3681"/>
      <c r="H2889" s="3392"/>
      <c r="I2889" s="3683"/>
      <c r="J2889" s="3684"/>
      <c r="K2889" s="1974"/>
      <c r="L2889" s="774"/>
      <c r="M2889" s="767"/>
      <c r="DF2889" s="818"/>
      <c r="DG2889" s="772" t="str">
        <f t="shared" si="61"/>
        <v/>
      </c>
      <c r="DH2889" s="832">
        <v>2979</v>
      </c>
    </row>
    <row r="2890" spans="1:112" s="760" customFormat="1" ht="12" hidden="1" customHeight="1" x14ac:dyDescent="0.15">
      <c r="A2890" s="774"/>
      <c r="B2890" s="3391"/>
      <c r="C2890" s="3681"/>
      <c r="D2890" s="3681"/>
      <c r="E2890" s="3681"/>
      <c r="F2890" s="3681"/>
      <c r="G2890" s="3681"/>
      <c r="H2890" s="3392"/>
      <c r="I2890" s="3683"/>
      <c r="J2890" s="3684"/>
      <c r="K2890" s="1974"/>
      <c r="L2890" s="774"/>
      <c r="M2890" s="767"/>
      <c r="DF2890" s="818"/>
      <c r="DG2890" s="772" t="str">
        <f t="shared" si="61"/>
        <v/>
      </c>
      <c r="DH2890" s="832">
        <v>2980</v>
      </c>
    </row>
    <row r="2891" spans="1:112" s="760" customFormat="1" ht="12" hidden="1" customHeight="1" x14ac:dyDescent="0.15">
      <c r="A2891" s="774"/>
      <c r="B2891" s="3391"/>
      <c r="C2891" s="3681"/>
      <c r="D2891" s="3681"/>
      <c r="E2891" s="3681"/>
      <c r="F2891" s="3681"/>
      <c r="G2891" s="3681"/>
      <c r="H2891" s="3392"/>
      <c r="I2891" s="3683"/>
      <c r="J2891" s="3684"/>
      <c r="K2891" s="1974"/>
      <c r="L2891" s="774"/>
      <c r="M2891" s="767"/>
      <c r="DF2891" s="818"/>
      <c r="DG2891" s="772" t="str">
        <f t="shared" si="61"/>
        <v/>
      </c>
      <c r="DH2891" s="832">
        <v>2981</v>
      </c>
    </row>
    <row r="2892" spans="1:112" s="760" customFormat="1" ht="12" hidden="1" customHeight="1" x14ac:dyDescent="0.15">
      <c r="A2892" s="774"/>
      <c r="B2892" s="3391"/>
      <c r="C2892" s="3681"/>
      <c r="D2892" s="3681"/>
      <c r="E2892" s="3681"/>
      <c r="F2892" s="3681"/>
      <c r="G2892" s="3681"/>
      <c r="H2892" s="3392"/>
      <c r="I2892" s="3683"/>
      <c r="J2892" s="3684"/>
      <c r="K2892" s="1974"/>
      <c r="L2892" s="774"/>
      <c r="M2892" s="767"/>
      <c r="DF2892" s="818"/>
      <c r="DG2892" s="772" t="str">
        <f t="shared" si="61"/>
        <v/>
      </c>
      <c r="DH2892" s="832">
        <v>2982</v>
      </c>
    </row>
    <row r="2893" spans="1:112" s="760" customFormat="1" ht="12" hidden="1" customHeight="1" x14ac:dyDescent="0.15">
      <c r="A2893" s="774"/>
      <c r="B2893" s="3391"/>
      <c r="C2893" s="3681"/>
      <c r="D2893" s="3681"/>
      <c r="E2893" s="3681"/>
      <c r="F2893" s="3681"/>
      <c r="G2893" s="3681"/>
      <c r="H2893" s="3392"/>
      <c r="I2893" s="3683"/>
      <c r="J2893" s="3684"/>
      <c r="K2893" s="1974"/>
      <c r="L2893" s="774"/>
      <c r="M2893" s="767"/>
      <c r="DF2893" s="818"/>
      <c r="DG2893" s="772" t="str">
        <f t="shared" si="61"/>
        <v/>
      </c>
      <c r="DH2893" s="832">
        <v>2983</v>
      </c>
    </row>
    <row r="2894" spans="1:112" s="760" customFormat="1" ht="12" hidden="1" customHeight="1" x14ac:dyDescent="0.15">
      <c r="A2894" s="774"/>
      <c r="B2894" s="3391"/>
      <c r="C2894" s="3681"/>
      <c r="D2894" s="3681"/>
      <c r="E2894" s="3681"/>
      <c r="F2894" s="3681"/>
      <c r="G2894" s="3681"/>
      <c r="H2894" s="3392"/>
      <c r="I2894" s="3683"/>
      <c r="J2894" s="3684"/>
      <c r="K2894" s="1974"/>
      <c r="L2894" s="774"/>
      <c r="M2894" s="767"/>
      <c r="DF2894" s="818"/>
      <c r="DG2894" s="772" t="str">
        <f t="shared" si="61"/>
        <v/>
      </c>
      <c r="DH2894" s="832">
        <v>2984</v>
      </c>
    </row>
    <row r="2895" spans="1:112" s="760" customFormat="1" ht="12.75" hidden="1" customHeight="1" x14ac:dyDescent="0.15">
      <c r="A2895" s="774"/>
      <c r="B2895" s="3391"/>
      <c r="C2895" s="3681"/>
      <c r="D2895" s="3681"/>
      <c r="E2895" s="3681"/>
      <c r="F2895" s="3681"/>
      <c r="G2895" s="3681"/>
      <c r="H2895" s="3392"/>
      <c r="I2895" s="3683"/>
      <c r="J2895" s="3684"/>
      <c r="K2895" s="1974"/>
      <c r="L2895" s="774"/>
      <c r="M2895" s="767"/>
      <c r="DF2895" s="818"/>
      <c r="DG2895" s="772" t="str">
        <f t="shared" si="61"/>
        <v/>
      </c>
      <c r="DH2895" s="832">
        <v>2985</v>
      </c>
    </row>
    <row r="2896" spans="1:112" s="760" customFormat="1" ht="12" hidden="1" customHeight="1" x14ac:dyDescent="0.15">
      <c r="A2896" s="774"/>
      <c r="B2896" s="3391"/>
      <c r="C2896" s="3681"/>
      <c r="D2896" s="3681"/>
      <c r="E2896" s="3681"/>
      <c r="F2896" s="3681"/>
      <c r="G2896" s="3681"/>
      <c r="H2896" s="3392"/>
      <c r="I2896" s="3683"/>
      <c r="J2896" s="3684"/>
      <c r="K2896" s="1974"/>
      <c r="L2896" s="774"/>
      <c r="M2896" s="767"/>
      <c r="DF2896" s="818"/>
      <c r="DG2896" s="772" t="str">
        <f t="shared" si="61"/>
        <v/>
      </c>
      <c r="DH2896" s="832">
        <v>2986</v>
      </c>
    </row>
    <row r="2897" spans="1:112" s="760" customFormat="1" ht="12" hidden="1" customHeight="1" x14ac:dyDescent="0.15">
      <c r="A2897" s="774"/>
      <c r="B2897" s="3391"/>
      <c r="C2897" s="3681"/>
      <c r="D2897" s="3681"/>
      <c r="E2897" s="3681"/>
      <c r="F2897" s="3681"/>
      <c r="G2897" s="3681"/>
      <c r="H2897" s="3392"/>
      <c r="I2897" s="3683"/>
      <c r="J2897" s="3684"/>
      <c r="K2897" s="1974"/>
      <c r="L2897" s="774"/>
      <c r="M2897" s="767"/>
      <c r="DF2897" s="818"/>
      <c r="DG2897" s="772" t="str">
        <f t="shared" si="61"/>
        <v/>
      </c>
      <c r="DH2897" s="832">
        <v>2987</v>
      </c>
    </row>
    <row r="2898" spans="1:112" s="760" customFormat="1" ht="12" hidden="1" customHeight="1" x14ac:dyDescent="0.15">
      <c r="A2898" s="774"/>
      <c r="B2898" s="3391"/>
      <c r="C2898" s="3681"/>
      <c r="D2898" s="3681"/>
      <c r="E2898" s="3681"/>
      <c r="F2898" s="3681"/>
      <c r="G2898" s="3681"/>
      <c r="H2898" s="3392"/>
      <c r="I2898" s="3683"/>
      <c r="J2898" s="3684"/>
      <c r="K2898" s="1974"/>
      <c r="L2898" s="774"/>
      <c r="M2898" s="767"/>
      <c r="DF2898" s="818"/>
      <c r="DG2898" s="772" t="str">
        <f t="shared" si="61"/>
        <v/>
      </c>
      <c r="DH2898" s="832">
        <v>2988</v>
      </c>
    </row>
    <row r="2899" spans="1:112" s="760" customFormat="1" ht="12" hidden="1" customHeight="1" x14ac:dyDescent="0.15">
      <c r="A2899" s="774"/>
      <c r="B2899" s="3391"/>
      <c r="C2899" s="3681"/>
      <c r="D2899" s="3681"/>
      <c r="E2899" s="3681"/>
      <c r="F2899" s="3681"/>
      <c r="G2899" s="3681"/>
      <c r="H2899" s="3392"/>
      <c r="I2899" s="3683"/>
      <c r="J2899" s="3684"/>
      <c r="K2899" s="1974"/>
      <c r="L2899" s="774"/>
      <c r="M2899" s="767"/>
      <c r="DF2899" s="818"/>
      <c r="DG2899" s="772" t="str">
        <f t="shared" si="61"/>
        <v/>
      </c>
      <c r="DH2899" s="832">
        <v>2989</v>
      </c>
    </row>
    <row r="2900" spans="1:112" s="760" customFormat="1" ht="12" hidden="1" customHeight="1" x14ac:dyDescent="0.15">
      <c r="A2900" s="774"/>
      <c r="B2900" s="3391"/>
      <c r="C2900" s="3681"/>
      <c r="D2900" s="3681"/>
      <c r="E2900" s="3681"/>
      <c r="F2900" s="3681"/>
      <c r="G2900" s="3681"/>
      <c r="H2900" s="3392"/>
      <c r="I2900" s="3683"/>
      <c r="J2900" s="3684"/>
      <c r="K2900" s="1974"/>
      <c r="L2900" s="774"/>
      <c r="M2900" s="767"/>
      <c r="DF2900" s="818"/>
      <c r="DG2900" s="772" t="str">
        <f t="shared" si="61"/>
        <v/>
      </c>
      <c r="DH2900" s="832">
        <v>2990</v>
      </c>
    </row>
    <row r="2901" spans="1:112" s="760" customFormat="1" ht="12" hidden="1" customHeight="1" x14ac:dyDescent="0.15">
      <c r="A2901" s="774"/>
      <c r="B2901" s="3391"/>
      <c r="C2901" s="3681"/>
      <c r="D2901" s="3681"/>
      <c r="E2901" s="3681"/>
      <c r="F2901" s="3681"/>
      <c r="G2901" s="3681"/>
      <c r="H2901" s="3392"/>
      <c r="I2901" s="3683"/>
      <c r="J2901" s="3684"/>
      <c r="K2901" s="1974"/>
      <c r="L2901" s="774"/>
      <c r="M2901" s="767"/>
      <c r="DF2901" s="818"/>
      <c r="DG2901" s="772" t="str">
        <f t="shared" si="61"/>
        <v/>
      </c>
      <c r="DH2901" s="832">
        <v>2991</v>
      </c>
    </row>
    <row r="2902" spans="1:112" s="760" customFormat="1" ht="12" hidden="1" customHeight="1" x14ac:dyDescent="0.15">
      <c r="A2902" s="774"/>
      <c r="B2902" s="3391"/>
      <c r="C2902" s="3681"/>
      <c r="D2902" s="3681"/>
      <c r="E2902" s="3681"/>
      <c r="F2902" s="3681"/>
      <c r="G2902" s="3681"/>
      <c r="H2902" s="3392"/>
      <c r="I2902" s="3683"/>
      <c r="J2902" s="3684"/>
      <c r="K2902" s="1974"/>
      <c r="L2902" s="774"/>
      <c r="M2902" s="767"/>
      <c r="DF2902" s="818"/>
      <c r="DG2902" s="772" t="str">
        <f t="shared" si="61"/>
        <v/>
      </c>
      <c r="DH2902" s="832">
        <v>2992</v>
      </c>
    </row>
    <row r="2903" spans="1:112" s="760" customFormat="1" ht="12" hidden="1" customHeight="1" x14ac:dyDescent="0.15">
      <c r="A2903" s="774"/>
      <c r="B2903" s="3391"/>
      <c r="C2903" s="3681"/>
      <c r="D2903" s="3681"/>
      <c r="E2903" s="3681"/>
      <c r="F2903" s="3681"/>
      <c r="G2903" s="3681"/>
      <c r="H2903" s="3392"/>
      <c r="I2903" s="3683"/>
      <c r="J2903" s="3684"/>
      <c r="K2903" s="1974"/>
      <c r="L2903" s="774"/>
      <c r="M2903" s="767"/>
      <c r="DF2903" s="818"/>
      <c r="DG2903" s="772" t="str">
        <f t="shared" si="61"/>
        <v/>
      </c>
      <c r="DH2903" s="832">
        <v>2993</v>
      </c>
    </row>
    <row r="2904" spans="1:112" s="760" customFormat="1" ht="12" hidden="1" customHeight="1" x14ac:dyDescent="0.15">
      <c r="A2904" s="774"/>
      <c r="B2904" s="3391"/>
      <c r="C2904" s="3681"/>
      <c r="D2904" s="3681"/>
      <c r="E2904" s="3681"/>
      <c r="F2904" s="3681"/>
      <c r="G2904" s="3681"/>
      <c r="H2904" s="3392"/>
      <c r="I2904" s="3683"/>
      <c r="J2904" s="3684"/>
      <c r="K2904" s="1974"/>
      <c r="L2904" s="774"/>
      <c r="M2904" s="767"/>
      <c r="DF2904" s="818"/>
      <c r="DG2904" s="772" t="str">
        <f t="shared" si="61"/>
        <v/>
      </c>
      <c r="DH2904" s="832">
        <v>2994</v>
      </c>
    </row>
    <row r="2905" spans="1:112" s="760" customFormat="1" ht="12" hidden="1" customHeight="1" x14ac:dyDescent="0.15">
      <c r="A2905" s="774"/>
      <c r="B2905" s="3391"/>
      <c r="C2905" s="3681"/>
      <c r="D2905" s="3681"/>
      <c r="E2905" s="3681"/>
      <c r="F2905" s="3681"/>
      <c r="G2905" s="3681"/>
      <c r="H2905" s="3392"/>
      <c r="I2905" s="3683"/>
      <c r="J2905" s="3684"/>
      <c r="K2905" s="1974"/>
      <c r="L2905" s="774"/>
      <c r="M2905" s="767"/>
      <c r="DF2905" s="818"/>
      <c r="DG2905" s="772" t="str">
        <f t="shared" si="61"/>
        <v/>
      </c>
      <c r="DH2905" s="832">
        <v>2995</v>
      </c>
    </row>
    <row r="2906" spans="1:112" s="760" customFormat="1" ht="12" hidden="1" customHeight="1" x14ac:dyDescent="0.15">
      <c r="A2906" s="774"/>
      <c r="B2906" s="3391"/>
      <c r="C2906" s="3681"/>
      <c r="D2906" s="3681"/>
      <c r="E2906" s="3681"/>
      <c r="F2906" s="3681"/>
      <c r="G2906" s="3681"/>
      <c r="H2906" s="3392"/>
      <c r="I2906" s="3683"/>
      <c r="J2906" s="3684"/>
      <c r="K2906" s="1974"/>
      <c r="L2906" s="774"/>
      <c r="M2906" s="767"/>
      <c r="DF2906" s="818"/>
      <c r="DG2906" s="772" t="str">
        <f t="shared" si="61"/>
        <v/>
      </c>
      <c r="DH2906" s="832">
        <v>2996</v>
      </c>
    </row>
    <row r="2907" spans="1:112" s="760" customFormat="1" ht="12" hidden="1" customHeight="1" x14ac:dyDescent="0.15">
      <c r="A2907" s="774"/>
      <c r="B2907" s="3391"/>
      <c r="C2907" s="3681"/>
      <c r="D2907" s="3681"/>
      <c r="E2907" s="3681"/>
      <c r="F2907" s="3681"/>
      <c r="G2907" s="3681"/>
      <c r="H2907" s="3392"/>
      <c r="I2907" s="3683"/>
      <c r="J2907" s="3684"/>
      <c r="K2907" s="1974"/>
      <c r="L2907" s="774"/>
      <c r="M2907" s="767"/>
      <c r="DF2907" s="818"/>
      <c r="DG2907" s="772" t="str">
        <f t="shared" si="61"/>
        <v/>
      </c>
      <c r="DH2907" s="832">
        <v>2997</v>
      </c>
    </row>
    <row r="2908" spans="1:112" s="760" customFormat="1" ht="12" hidden="1" customHeight="1" x14ac:dyDescent="0.15">
      <c r="A2908" s="774"/>
      <c r="B2908" s="3391"/>
      <c r="C2908" s="3681"/>
      <c r="D2908" s="3681"/>
      <c r="E2908" s="3681"/>
      <c r="F2908" s="3681"/>
      <c r="G2908" s="3681"/>
      <c r="H2908" s="3392"/>
      <c r="I2908" s="3683"/>
      <c r="J2908" s="3684"/>
      <c r="K2908" s="1974"/>
      <c r="L2908" s="774"/>
      <c r="M2908" s="767"/>
      <c r="DF2908" s="818"/>
      <c r="DG2908" s="772" t="str">
        <f t="shared" si="61"/>
        <v/>
      </c>
      <c r="DH2908" s="832">
        <v>2998</v>
      </c>
    </row>
    <row r="2909" spans="1:112" s="760" customFormat="1" ht="12" hidden="1" customHeight="1" x14ac:dyDescent="0.15">
      <c r="A2909" s="774"/>
      <c r="B2909" s="3391"/>
      <c r="C2909" s="3681"/>
      <c r="D2909" s="3681"/>
      <c r="E2909" s="3681"/>
      <c r="F2909" s="3681"/>
      <c r="G2909" s="3681"/>
      <c r="H2909" s="3392"/>
      <c r="I2909" s="3683"/>
      <c r="J2909" s="3684"/>
      <c r="K2909" s="1974"/>
      <c r="L2909" s="774"/>
      <c r="M2909" s="767"/>
      <c r="DF2909" s="818"/>
      <c r="DG2909" s="772" t="str">
        <f t="shared" si="61"/>
        <v/>
      </c>
      <c r="DH2909" s="832">
        <v>2999</v>
      </c>
    </row>
    <row r="2910" spans="1:112" s="760" customFormat="1" ht="12" hidden="1" customHeight="1" x14ac:dyDescent="0.15">
      <c r="A2910" s="774"/>
      <c r="B2910" s="3391"/>
      <c r="C2910" s="3681"/>
      <c r="D2910" s="3681"/>
      <c r="E2910" s="3681"/>
      <c r="F2910" s="3681"/>
      <c r="G2910" s="3681"/>
      <c r="H2910" s="3392"/>
      <c r="I2910" s="3683"/>
      <c r="J2910" s="3684"/>
      <c r="K2910" s="1974"/>
      <c r="L2910" s="774"/>
      <c r="M2910" s="767"/>
      <c r="DF2910" s="818"/>
      <c r="DG2910" s="772" t="str">
        <f t="shared" si="61"/>
        <v/>
      </c>
      <c r="DH2910" s="832">
        <v>3000</v>
      </c>
    </row>
    <row r="2911" spans="1:112" s="760" customFormat="1" ht="12" hidden="1" customHeight="1" x14ac:dyDescent="0.15">
      <c r="A2911" s="774"/>
      <c r="B2911" s="3391"/>
      <c r="C2911" s="3681"/>
      <c r="D2911" s="3681"/>
      <c r="E2911" s="3681"/>
      <c r="F2911" s="3681"/>
      <c r="G2911" s="3681"/>
      <c r="H2911" s="3392"/>
      <c r="I2911" s="3683"/>
      <c r="J2911" s="3684"/>
      <c r="K2911" s="1974"/>
      <c r="L2911" s="774"/>
      <c r="M2911" s="767"/>
      <c r="DF2911" s="818"/>
      <c r="DG2911" s="772" t="str">
        <f t="shared" si="61"/>
        <v/>
      </c>
      <c r="DH2911" s="832">
        <v>3001</v>
      </c>
    </row>
    <row r="2912" spans="1:112" s="760" customFormat="1" ht="12" hidden="1" customHeight="1" x14ac:dyDescent="0.15">
      <c r="A2912" s="774"/>
      <c r="B2912" s="3391"/>
      <c r="C2912" s="3681"/>
      <c r="D2912" s="3681"/>
      <c r="E2912" s="3681"/>
      <c r="F2912" s="3681"/>
      <c r="G2912" s="3681"/>
      <c r="H2912" s="3392"/>
      <c r="I2912" s="3683"/>
      <c r="J2912" s="3684"/>
      <c r="K2912" s="1974"/>
      <c r="L2912" s="774"/>
      <c r="M2912" s="767"/>
      <c r="DF2912" s="818"/>
      <c r="DG2912" s="772" t="str">
        <f t="shared" si="61"/>
        <v/>
      </c>
      <c r="DH2912" s="832">
        <v>3002</v>
      </c>
    </row>
    <row r="2913" spans="1:112" s="760" customFormat="1" ht="12.75" hidden="1" customHeight="1" x14ac:dyDescent="0.15">
      <c r="A2913" s="774"/>
      <c r="B2913" s="3391"/>
      <c r="C2913" s="3681"/>
      <c r="D2913" s="3681"/>
      <c r="E2913" s="3681"/>
      <c r="F2913" s="3681"/>
      <c r="G2913" s="3681"/>
      <c r="H2913" s="3392"/>
      <c r="I2913" s="3683"/>
      <c r="J2913" s="3684"/>
      <c r="K2913" s="1974"/>
      <c r="L2913" s="774"/>
      <c r="M2913" s="767"/>
      <c r="DF2913" s="818"/>
      <c r="DG2913" s="772" t="str">
        <f t="shared" si="61"/>
        <v/>
      </c>
      <c r="DH2913" s="832">
        <v>3003</v>
      </c>
    </row>
    <row r="2914" spans="1:112" s="760" customFormat="1" ht="12" hidden="1" customHeight="1" x14ac:dyDescent="0.15">
      <c r="A2914" s="774"/>
      <c r="B2914" s="3391"/>
      <c r="C2914" s="3681"/>
      <c r="D2914" s="3681"/>
      <c r="E2914" s="3681"/>
      <c r="F2914" s="3681"/>
      <c r="G2914" s="3681"/>
      <c r="H2914" s="3392"/>
      <c r="I2914" s="3683"/>
      <c r="J2914" s="3684"/>
      <c r="K2914" s="1974"/>
      <c r="L2914" s="774"/>
      <c r="M2914" s="767"/>
      <c r="DF2914" s="818"/>
      <c r="DG2914" s="772" t="str">
        <f t="shared" si="61"/>
        <v/>
      </c>
      <c r="DH2914" s="832">
        <v>3004</v>
      </c>
    </row>
    <row r="2915" spans="1:112" s="760" customFormat="1" ht="12" hidden="1" customHeight="1" x14ac:dyDescent="0.15">
      <c r="A2915" s="774"/>
      <c r="B2915" s="3391"/>
      <c r="C2915" s="3681"/>
      <c r="D2915" s="3681"/>
      <c r="E2915" s="3681"/>
      <c r="F2915" s="3681"/>
      <c r="G2915" s="3681"/>
      <c r="H2915" s="3392"/>
      <c r="I2915" s="3683"/>
      <c r="J2915" s="3684"/>
      <c r="K2915" s="1974"/>
      <c r="L2915" s="774"/>
      <c r="M2915" s="767"/>
      <c r="DF2915" s="818"/>
      <c r="DG2915" s="772" t="str">
        <f t="shared" si="61"/>
        <v/>
      </c>
      <c r="DH2915" s="832">
        <v>3005</v>
      </c>
    </row>
    <row r="2916" spans="1:112" s="760" customFormat="1" ht="12" hidden="1" customHeight="1" x14ac:dyDescent="0.15">
      <c r="A2916" s="774"/>
      <c r="B2916" s="3391"/>
      <c r="C2916" s="3681"/>
      <c r="D2916" s="3681"/>
      <c r="E2916" s="3681"/>
      <c r="F2916" s="3681"/>
      <c r="G2916" s="3681"/>
      <c r="H2916" s="3392"/>
      <c r="I2916" s="3683"/>
      <c r="J2916" s="3684"/>
      <c r="K2916" s="1974"/>
      <c r="L2916" s="774"/>
      <c r="M2916" s="767"/>
      <c r="DF2916" s="818"/>
      <c r="DG2916" s="772" t="str">
        <f t="shared" si="61"/>
        <v/>
      </c>
      <c r="DH2916" s="832">
        <v>3006</v>
      </c>
    </row>
    <row r="2917" spans="1:112" s="760" customFormat="1" ht="12" hidden="1" customHeight="1" x14ac:dyDescent="0.15">
      <c r="A2917" s="774"/>
      <c r="B2917" s="3391"/>
      <c r="C2917" s="3681"/>
      <c r="D2917" s="3681"/>
      <c r="E2917" s="3681"/>
      <c r="F2917" s="3681"/>
      <c r="G2917" s="3681"/>
      <c r="H2917" s="3392"/>
      <c r="I2917" s="3683"/>
      <c r="J2917" s="3684"/>
      <c r="K2917" s="1974"/>
      <c r="L2917" s="774"/>
      <c r="M2917" s="767"/>
      <c r="DF2917" s="818"/>
      <c r="DG2917" s="772" t="str">
        <f t="shared" si="61"/>
        <v/>
      </c>
      <c r="DH2917" s="832">
        <v>3007</v>
      </c>
    </row>
    <row r="2918" spans="1:112" s="760" customFormat="1" ht="12" hidden="1" customHeight="1" x14ac:dyDescent="0.15">
      <c r="A2918" s="774"/>
      <c r="B2918" s="3391"/>
      <c r="C2918" s="3681"/>
      <c r="D2918" s="3681"/>
      <c r="E2918" s="3681"/>
      <c r="F2918" s="3681"/>
      <c r="G2918" s="3681"/>
      <c r="H2918" s="3392"/>
      <c r="I2918" s="3683"/>
      <c r="J2918" s="3684"/>
      <c r="K2918" s="1974"/>
      <c r="L2918" s="774"/>
      <c r="M2918" s="767"/>
      <c r="DF2918" s="818"/>
      <c r="DG2918" s="772" t="str">
        <f t="shared" si="61"/>
        <v/>
      </c>
      <c r="DH2918" s="832">
        <v>3008</v>
      </c>
    </row>
    <row r="2919" spans="1:112" s="760" customFormat="1" ht="12" hidden="1" customHeight="1" x14ac:dyDescent="0.15">
      <c r="A2919" s="774"/>
      <c r="B2919" s="3391"/>
      <c r="C2919" s="3681"/>
      <c r="D2919" s="3681"/>
      <c r="E2919" s="3681"/>
      <c r="F2919" s="3681"/>
      <c r="G2919" s="3681"/>
      <c r="H2919" s="3392"/>
      <c r="I2919" s="3683"/>
      <c r="J2919" s="3684"/>
      <c r="K2919" s="1974"/>
      <c r="L2919" s="774"/>
      <c r="M2919" s="767"/>
      <c r="DF2919" s="818"/>
      <c r="DG2919" s="772" t="str">
        <f t="shared" si="61"/>
        <v/>
      </c>
      <c r="DH2919" s="832">
        <v>3009</v>
      </c>
    </row>
    <row r="2920" spans="1:112" s="760" customFormat="1" ht="12" hidden="1" customHeight="1" x14ac:dyDescent="0.15">
      <c r="A2920" s="774"/>
      <c r="B2920" s="3391"/>
      <c r="C2920" s="3681"/>
      <c r="D2920" s="3681"/>
      <c r="E2920" s="3681"/>
      <c r="F2920" s="3681"/>
      <c r="G2920" s="3681"/>
      <c r="H2920" s="3392"/>
      <c r="I2920" s="3683"/>
      <c r="J2920" s="3684"/>
      <c r="K2920" s="1974"/>
      <c r="L2920" s="774"/>
      <c r="M2920" s="767"/>
      <c r="DF2920" s="818"/>
      <c r="DG2920" s="772" t="str">
        <f t="shared" si="61"/>
        <v/>
      </c>
      <c r="DH2920" s="832">
        <v>3010</v>
      </c>
    </row>
    <row r="2921" spans="1:112" s="760" customFormat="1" ht="12" hidden="1" customHeight="1" x14ac:dyDescent="0.15">
      <c r="A2921" s="774"/>
      <c r="B2921" s="3391"/>
      <c r="C2921" s="3681"/>
      <c r="D2921" s="3681"/>
      <c r="E2921" s="3681"/>
      <c r="F2921" s="3681"/>
      <c r="G2921" s="3681"/>
      <c r="H2921" s="3392"/>
      <c r="I2921" s="3683"/>
      <c r="J2921" s="3684"/>
      <c r="K2921" s="1974"/>
      <c r="L2921" s="774"/>
      <c r="M2921" s="767"/>
      <c r="DF2921" s="818"/>
      <c r="DG2921" s="772" t="str">
        <f t="shared" si="61"/>
        <v/>
      </c>
      <c r="DH2921" s="832">
        <v>3011</v>
      </c>
    </row>
    <row r="2922" spans="1:112" s="760" customFormat="1" ht="12" hidden="1" customHeight="1" x14ac:dyDescent="0.15">
      <c r="A2922" s="774"/>
      <c r="B2922" s="3391"/>
      <c r="C2922" s="3681"/>
      <c r="D2922" s="3681"/>
      <c r="E2922" s="3681"/>
      <c r="F2922" s="3681"/>
      <c r="G2922" s="3681"/>
      <c r="H2922" s="3392"/>
      <c r="I2922" s="3683"/>
      <c r="J2922" s="3684"/>
      <c r="K2922" s="1974"/>
      <c r="L2922" s="774"/>
      <c r="M2922" s="767"/>
      <c r="DF2922" s="818"/>
      <c r="DG2922" s="772" t="str">
        <f t="shared" si="61"/>
        <v/>
      </c>
      <c r="DH2922" s="832">
        <v>3012</v>
      </c>
    </row>
    <row r="2923" spans="1:112" s="760" customFormat="1" ht="12.75" hidden="1" customHeight="1" x14ac:dyDescent="0.15">
      <c r="A2923" s="774"/>
      <c r="B2923" s="3391"/>
      <c r="C2923" s="3681"/>
      <c r="D2923" s="3681"/>
      <c r="E2923" s="3681"/>
      <c r="F2923" s="3681"/>
      <c r="G2923" s="3681"/>
      <c r="H2923" s="3392"/>
      <c r="I2923" s="3683"/>
      <c r="J2923" s="3684"/>
      <c r="K2923" s="1974"/>
      <c r="L2923" s="774"/>
      <c r="M2923" s="767"/>
      <c r="DF2923" s="818"/>
      <c r="DG2923" s="772" t="str">
        <f t="shared" si="61"/>
        <v/>
      </c>
      <c r="DH2923" s="832">
        <v>3013</v>
      </c>
    </row>
    <row r="2924" spans="1:112" s="760" customFormat="1" ht="12" hidden="1" customHeight="1" x14ac:dyDescent="0.15">
      <c r="A2924" s="774"/>
      <c r="B2924" s="3391"/>
      <c r="C2924" s="3681"/>
      <c r="D2924" s="3681"/>
      <c r="E2924" s="3681"/>
      <c r="F2924" s="3681"/>
      <c r="G2924" s="3681"/>
      <c r="H2924" s="3392"/>
      <c r="I2924" s="3683"/>
      <c r="J2924" s="3684"/>
      <c r="K2924" s="1974"/>
      <c r="L2924" s="774"/>
      <c r="M2924" s="767"/>
      <c r="DF2924" s="818"/>
      <c r="DG2924" s="772" t="str">
        <f t="shared" si="61"/>
        <v/>
      </c>
      <c r="DH2924" s="832">
        <v>3014</v>
      </c>
    </row>
    <row r="2925" spans="1:112" s="760" customFormat="1" ht="12" hidden="1" customHeight="1" x14ac:dyDescent="0.15">
      <c r="A2925" s="774"/>
      <c r="B2925" s="3391"/>
      <c r="C2925" s="3681"/>
      <c r="D2925" s="3681"/>
      <c r="E2925" s="3681"/>
      <c r="F2925" s="3681"/>
      <c r="G2925" s="3681"/>
      <c r="H2925" s="3392"/>
      <c r="I2925" s="3683"/>
      <c r="J2925" s="3684"/>
      <c r="K2925" s="1974"/>
      <c r="L2925" s="774"/>
      <c r="M2925" s="767"/>
      <c r="DF2925" s="818"/>
      <c r="DG2925" s="772" t="str">
        <f t="shared" si="61"/>
        <v/>
      </c>
      <c r="DH2925" s="832">
        <v>3015</v>
      </c>
    </row>
    <row r="2926" spans="1:112" s="760" customFormat="1" ht="12" hidden="1" customHeight="1" x14ac:dyDescent="0.15">
      <c r="A2926" s="774"/>
      <c r="B2926" s="3391"/>
      <c r="C2926" s="3681"/>
      <c r="D2926" s="3681"/>
      <c r="E2926" s="3681"/>
      <c r="F2926" s="3681"/>
      <c r="G2926" s="3681"/>
      <c r="H2926" s="3392"/>
      <c r="I2926" s="3683"/>
      <c r="J2926" s="3684"/>
      <c r="K2926" s="1974"/>
      <c r="L2926" s="774"/>
      <c r="M2926" s="767"/>
      <c r="DF2926" s="818"/>
      <c r="DG2926" s="772" t="str">
        <f t="shared" si="61"/>
        <v/>
      </c>
      <c r="DH2926" s="832">
        <v>3016</v>
      </c>
    </row>
    <row r="2927" spans="1:112" s="760" customFormat="1" ht="12" hidden="1" customHeight="1" x14ac:dyDescent="0.15">
      <c r="A2927" s="774"/>
      <c r="B2927" s="3391"/>
      <c r="C2927" s="3681"/>
      <c r="D2927" s="3681"/>
      <c r="E2927" s="3681"/>
      <c r="F2927" s="3681"/>
      <c r="G2927" s="3681"/>
      <c r="H2927" s="3392"/>
      <c r="I2927" s="3683"/>
      <c r="J2927" s="3684"/>
      <c r="K2927" s="1974"/>
      <c r="L2927" s="774"/>
      <c r="M2927" s="767"/>
      <c r="DF2927" s="818"/>
      <c r="DG2927" s="772" t="str">
        <f t="shared" si="61"/>
        <v/>
      </c>
      <c r="DH2927" s="832">
        <v>3017</v>
      </c>
    </row>
    <row r="2928" spans="1:112" s="760" customFormat="1" ht="12" hidden="1" customHeight="1" x14ac:dyDescent="0.15">
      <c r="A2928" s="774"/>
      <c r="B2928" s="3391"/>
      <c r="C2928" s="3681"/>
      <c r="D2928" s="3681"/>
      <c r="E2928" s="3681"/>
      <c r="F2928" s="3681"/>
      <c r="G2928" s="3681"/>
      <c r="H2928" s="3392"/>
      <c r="I2928" s="3683"/>
      <c r="J2928" s="3684"/>
      <c r="K2928" s="1974"/>
      <c r="L2928" s="774"/>
      <c r="M2928" s="767"/>
      <c r="DF2928" s="818"/>
      <c r="DG2928" s="772" t="str">
        <f t="shared" si="61"/>
        <v/>
      </c>
      <c r="DH2928" s="832">
        <v>3018</v>
      </c>
    </row>
    <row r="2929" spans="1:112" s="760" customFormat="1" ht="12" hidden="1" customHeight="1" x14ac:dyDescent="0.15">
      <c r="A2929" s="774"/>
      <c r="B2929" s="3391"/>
      <c r="C2929" s="3681"/>
      <c r="D2929" s="3681"/>
      <c r="E2929" s="3681"/>
      <c r="F2929" s="3681"/>
      <c r="G2929" s="3681"/>
      <c r="H2929" s="3392"/>
      <c r="I2929" s="3683"/>
      <c r="J2929" s="3684"/>
      <c r="K2929" s="1974"/>
      <c r="L2929" s="774"/>
      <c r="M2929" s="767"/>
      <c r="DF2929" s="818"/>
      <c r="DG2929" s="772" t="str">
        <f t="shared" si="61"/>
        <v/>
      </c>
      <c r="DH2929" s="832">
        <v>3019</v>
      </c>
    </row>
    <row r="2930" spans="1:112" s="760" customFormat="1" ht="12" hidden="1" customHeight="1" x14ac:dyDescent="0.15">
      <c r="A2930" s="774"/>
      <c r="B2930" s="3391"/>
      <c r="C2930" s="3681"/>
      <c r="D2930" s="3681"/>
      <c r="E2930" s="3681"/>
      <c r="F2930" s="3681"/>
      <c r="G2930" s="3681"/>
      <c r="H2930" s="3392"/>
      <c r="I2930" s="3683"/>
      <c r="J2930" s="3684"/>
      <c r="K2930" s="1974"/>
      <c r="L2930" s="774"/>
      <c r="M2930" s="767"/>
      <c r="DF2930" s="818"/>
      <c r="DG2930" s="772" t="str">
        <f t="shared" si="61"/>
        <v/>
      </c>
      <c r="DH2930" s="832">
        <v>3020</v>
      </c>
    </row>
    <row r="2931" spans="1:112" s="760" customFormat="1" ht="12" hidden="1" customHeight="1" x14ac:dyDescent="0.15">
      <c r="A2931" s="774"/>
      <c r="B2931" s="3391"/>
      <c r="C2931" s="3681"/>
      <c r="D2931" s="3681"/>
      <c r="E2931" s="3681"/>
      <c r="F2931" s="3681"/>
      <c r="G2931" s="3681"/>
      <c r="H2931" s="3392"/>
      <c r="I2931" s="3683"/>
      <c r="J2931" s="3684"/>
      <c r="K2931" s="1974"/>
      <c r="L2931" s="774"/>
      <c r="M2931" s="767"/>
      <c r="DF2931" s="818"/>
      <c r="DG2931" s="772" t="str">
        <f t="shared" ref="DG2931:DG2994" si="62">IF(COUNTA(A2931:M2931)&gt;0,DH2931,"")</f>
        <v/>
      </c>
      <c r="DH2931" s="832">
        <v>3021</v>
      </c>
    </row>
    <row r="2932" spans="1:112" s="760" customFormat="1" ht="12" hidden="1" customHeight="1" x14ac:dyDescent="0.15">
      <c r="A2932" s="774"/>
      <c r="B2932" s="3391"/>
      <c r="C2932" s="3681"/>
      <c r="D2932" s="3681"/>
      <c r="E2932" s="3681"/>
      <c r="F2932" s="3681"/>
      <c r="G2932" s="3681"/>
      <c r="H2932" s="3392"/>
      <c r="I2932" s="3683"/>
      <c r="J2932" s="3684"/>
      <c r="K2932" s="1974"/>
      <c r="L2932" s="774"/>
      <c r="M2932" s="767"/>
      <c r="DF2932" s="818"/>
      <c r="DG2932" s="772" t="str">
        <f t="shared" si="62"/>
        <v/>
      </c>
      <c r="DH2932" s="832">
        <v>3022</v>
      </c>
    </row>
    <row r="2933" spans="1:112" s="760" customFormat="1" ht="12.75" hidden="1" customHeight="1" x14ac:dyDescent="0.15">
      <c r="A2933" s="774"/>
      <c r="B2933" s="3391"/>
      <c r="C2933" s="3681"/>
      <c r="D2933" s="3681"/>
      <c r="E2933" s="3681"/>
      <c r="F2933" s="3681"/>
      <c r="G2933" s="3681"/>
      <c r="H2933" s="3392"/>
      <c r="I2933" s="3683"/>
      <c r="J2933" s="3684"/>
      <c r="K2933" s="1974"/>
      <c r="L2933" s="774"/>
      <c r="M2933" s="767"/>
      <c r="DF2933" s="818"/>
      <c r="DG2933" s="772" t="str">
        <f t="shared" si="62"/>
        <v/>
      </c>
      <c r="DH2933" s="832">
        <v>3023</v>
      </c>
    </row>
    <row r="2934" spans="1:112" s="760" customFormat="1" ht="12" hidden="1" customHeight="1" x14ac:dyDescent="0.15">
      <c r="A2934" s="774"/>
      <c r="B2934" s="3391"/>
      <c r="C2934" s="3681"/>
      <c r="D2934" s="3681"/>
      <c r="E2934" s="3681"/>
      <c r="F2934" s="3681"/>
      <c r="G2934" s="3681"/>
      <c r="H2934" s="3392"/>
      <c r="I2934" s="3683"/>
      <c r="J2934" s="3684"/>
      <c r="K2934" s="1974"/>
      <c r="L2934" s="774"/>
      <c r="M2934" s="767"/>
      <c r="DF2934" s="818"/>
      <c r="DG2934" s="772" t="str">
        <f t="shared" si="62"/>
        <v/>
      </c>
      <c r="DH2934" s="832">
        <v>3024</v>
      </c>
    </row>
    <row r="2935" spans="1:112" s="760" customFormat="1" ht="12" hidden="1" customHeight="1" x14ac:dyDescent="0.15">
      <c r="A2935" s="774"/>
      <c r="B2935" s="3391"/>
      <c r="C2935" s="3681"/>
      <c r="D2935" s="3681"/>
      <c r="E2935" s="3681"/>
      <c r="F2935" s="3681"/>
      <c r="G2935" s="3681"/>
      <c r="H2935" s="3392"/>
      <c r="I2935" s="3683"/>
      <c r="J2935" s="3684"/>
      <c r="K2935" s="1974"/>
      <c r="L2935" s="774"/>
      <c r="M2935" s="767"/>
      <c r="DF2935" s="818"/>
      <c r="DG2935" s="772" t="str">
        <f t="shared" si="62"/>
        <v/>
      </c>
      <c r="DH2935" s="832">
        <v>3025</v>
      </c>
    </row>
    <row r="2936" spans="1:112" s="760" customFormat="1" ht="12" hidden="1" customHeight="1" x14ac:dyDescent="0.15">
      <c r="A2936" s="774"/>
      <c r="B2936" s="3391"/>
      <c r="C2936" s="3681"/>
      <c r="D2936" s="3681"/>
      <c r="E2936" s="3681"/>
      <c r="F2936" s="3681"/>
      <c r="G2936" s="3681"/>
      <c r="H2936" s="3392"/>
      <c r="I2936" s="3683"/>
      <c r="J2936" s="3684"/>
      <c r="K2936" s="1974"/>
      <c r="L2936" s="774"/>
      <c r="M2936" s="767"/>
      <c r="DF2936" s="818"/>
      <c r="DG2936" s="772" t="str">
        <f t="shared" si="62"/>
        <v/>
      </c>
      <c r="DH2936" s="832">
        <v>3026</v>
      </c>
    </row>
    <row r="2937" spans="1:112" s="760" customFormat="1" ht="12" hidden="1" customHeight="1" x14ac:dyDescent="0.15">
      <c r="A2937" s="774"/>
      <c r="B2937" s="3391"/>
      <c r="C2937" s="3681"/>
      <c r="D2937" s="3681"/>
      <c r="E2937" s="3681"/>
      <c r="F2937" s="3681"/>
      <c r="G2937" s="3681"/>
      <c r="H2937" s="3392"/>
      <c r="I2937" s="3683"/>
      <c r="J2937" s="3684"/>
      <c r="K2937" s="1974"/>
      <c r="L2937" s="774"/>
      <c r="M2937" s="767"/>
      <c r="DF2937" s="818"/>
      <c r="DG2937" s="772" t="str">
        <f t="shared" si="62"/>
        <v/>
      </c>
      <c r="DH2937" s="832">
        <v>3027</v>
      </c>
    </row>
    <row r="2938" spans="1:112" s="760" customFormat="1" ht="12" hidden="1" customHeight="1" x14ac:dyDescent="0.15">
      <c r="A2938" s="774"/>
      <c r="B2938" s="3391"/>
      <c r="C2938" s="3681"/>
      <c r="D2938" s="3681"/>
      <c r="E2938" s="3681"/>
      <c r="F2938" s="3681"/>
      <c r="G2938" s="3681"/>
      <c r="H2938" s="3392"/>
      <c r="I2938" s="3683"/>
      <c r="J2938" s="3684"/>
      <c r="K2938" s="1974"/>
      <c r="L2938" s="774"/>
      <c r="M2938" s="767"/>
      <c r="DF2938" s="818"/>
      <c r="DG2938" s="772" t="str">
        <f t="shared" si="62"/>
        <v/>
      </c>
      <c r="DH2938" s="832">
        <v>3028</v>
      </c>
    </row>
    <row r="2939" spans="1:112" s="760" customFormat="1" ht="12" hidden="1" customHeight="1" x14ac:dyDescent="0.15">
      <c r="A2939" s="774"/>
      <c r="B2939" s="3391"/>
      <c r="C2939" s="3681"/>
      <c r="D2939" s="3681"/>
      <c r="E2939" s="3681"/>
      <c r="F2939" s="3681"/>
      <c r="G2939" s="3681"/>
      <c r="H2939" s="3392"/>
      <c r="I2939" s="3683"/>
      <c r="J2939" s="3684"/>
      <c r="K2939" s="1974"/>
      <c r="L2939" s="774"/>
      <c r="M2939" s="767"/>
      <c r="DF2939" s="818"/>
      <c r="DG2939" s="772" t="str">
        <f t="shared" si="62"/>
        <v/>
      </c>
      <c r="DH2939" s="832">
        <v>3029</v>
      </c>
    </row>
    <row r="2940" spans="1:112" s="760" customFormat="1" ht="12" hidden="1" customHeight="1" x14ac:dyDescent="0.15">
      <c r="A2940" s="774"/>
      <c r="B2940" s="3391"/>
      <c r="C2940" s="3681"/>
      <c r="D2940" s="3681"/>
      <c r="E2940" s="3681"/>
      <c r="F2940" s="3681"/>
      <c r="G2940" s="3681"/>
      <c r="H2940" s="3392"/>
      <c r="I2940" s="3683"/>
      <c r="J2940" s="3684"/>
      <c r="K2940" s="1974"/>
      <c r="L2940" s="774"/>
      <c r="M2940" s="767"/>
      <c r="DF2940" s="818"/>
      <c r="DG2940" s="772" t="str">
        <f t="shared" si="62"/>
        <v/>
      </c>
      <c r="DH2940" s="832">
        <v>3030</v>
      </c>
    </row>
    <row r="2941" spans="1:112" s="760" customFormat="1" ht="12" hidden="1" customHeight="1" x14ac:dyDescent="0.15">
      <c r="A2941" s="774"/>
      <c r="B2941" s="3391"/>
      <c r="C2941" s="3681"/>
      <c r="D2941" s="3681"/>
      <c r="E2941" s="3681"/>
      <c r="F2941" s="3681"/>
      <c r="G2941" s="3681"/>
      <c r="H2941" s="3392"/>
      <c r="I2941" s="3683"/>
      <c r="J2941" s="3684"/>
      <c r="K2941" s="1974"/>
      <c r="L2941" s="774"/>
      <c r="M2941" s="767"/>
      <c r="DF2941" s="818"/>
      <c r="DG2941" s="772" t="str">
        <f t="shared" si="62"/>
        <v/>
      </c>
      <c r="DH2941" s="832">
        <v>3031</v>
      </c>
    </row>
    <row r="2942" spans="1:112" s="760" customFormat="1" ht="12" hidden="1" customHeight="1" x14ac:dyDescent="0.15">
      <c r="A2942" s="774"/>
      <c r="B2942" s="3391"/>
      <c r="C2942" s="3681"/>
      <c r="D2942" s="3681"/>
      <c r="E2942" s="3681"/>
      <c r="F2942" s="3681"/>
      <c r="G2942" s="3681"/>
      <c r="H2942" s="3392"/>
      <c r="I2942" s="3683"/>
      <c r="J2942" s="3684"/>
      <c r="K2942" s="1974"/>
      <c r="L2942" s="774"/>
      <c r="M2942" s="767"/>
      <c r="DF2942" s="818"/>
      <c r="DG2942" s="772" t="str">
        <f t="shared" si="62"/>
        <v/>
      </c>
      <c r="DH2942" s="832">
        <v>3032</v>
      </c>
    </row>
    <row r="2943" spans="1:112" s="760" customFormat="1" ht="12" hidden="1" customHeight="1" x14ac:dyDescent="0.15">
      <c r="A2943" s="774"/>
      <c r="B2943" s="3391"/>
      <c r="C2943" s="3681"/>
      <c r="D2943" s="3681"/>
      <c r="E2943" s="3681"/>
      <c r="F2943" s="3681"/>
      <c r="G2943" s="3681"/>
      <c r="H2943" s="3392"/>
      <c r="I2943" s="3683"/>
      <c r="J2943" s="3684"/>
      <c r="K2943" s="1974"/>
      <c r="L2943" s="774"/>
      <c r="M2943" s="767"/>
      <c r="DF2943" s="818"/>
      <c r="DG2943" s="772" t="str">
        <f t="shared" si="62"/>
        <v/>
      </c>
      <c r="DH2943" s="832">
        <v>3033</v>
      </c>
    </row>
    <row r="2944" spans="1:112" s="760" customFormat="1" ht="12" hidden="1" customHeight="1" x14ac:dyDescent="0.15">
      <c r="A2944" s="774"/>
      <c r="B2944" s="3391"/>
      <c r="C2944" s="3681"/>
      <c r="D2944" s="3681"/>
      <c r="E2944" s="3681"/>
      <c r="F2944" s="3681"/>
      <c r="G2944" s="3681"/>
      <c r="H2944" s="3392"/>
      <c r="I2944" s="3683"/>
      <c r="J2944" s="3684"/>
      <c r="K2944" s="1974"/>
      <c r="L2944" s="774"/>
      <c r="M2944" s="767"/>
      <c r="DF2944" s="818"/>
      <c r="DG2944" s="772" t="str">
        <f t="shared" si="62"/>
        <v/>
      </c>
      <c r="DH2944" s="832">
        <v>3034</v>
      </c>
    </row>
    <row r="2945" spans="1:112" s="760" customFormat="1" ht="12" hidden="1" customHeight="1" x14ac:dyDescent="0.15">
      <c r="A2945" s="774"/>
      <c r="B2945" s="3391"/>
      <c r="C2945" s="3681"/>
      <c r="D2945" s="3681"/>
      <c r="E2945" s="3681"/>
      <c r="F2945" s="3681"/>
      <c r="G2945" s="3681"/>
      <c r="H2945" s="3392"/>
      <c r="I2945" s="3683"/>
      <c r="J2945" s="3684"/>
      <c r="K2945" s="1974"/>
      <c r="L2945" s="774"/>
      <c r="M2945" s="767"/>
      <c r="DF2945" s="818"/>
      <c r="DG2945" s="772" t="str">
        <f t="shared" si="62"/>
        <v/>
      </c>
      <c r="DH2945" s="832">
        <v>3035</v>
      </c>
    </row>
    <row r="2946" spans="1:112" s="760" customFormat="1" ht="12" hidden="1" customHeight="1" x14ac:dyDescent="0.15">
      <c r="A2946" s="774"/>
      <c r="B2946" s="3391"/>
      <c r="C2946" s="3681"/>
      <c r="D2946" s="3681"/>
      <c r="E2946" s="3681"/>
      <c r="F2946" s="3681"/>
      <c r="G2946" s="3681"/>
      <c r="H2946" s="3392"/>
      <c r="I2946" s="3683"/>
      <c r="J2946" s="3684"/>
      <c r="K2946" s="1974"/>
      <c r="L2946" s="774"/>
      <c r="M2946" s="767"/>
      <c r="DF2946" s="818"/>
      <c r="DG2946" s="772" t="str">
        <f t="shared" si="62"/>
        <v/>
      </c>
      <c r="DH2946" s="832">
        <v>3036</v>
      </c>
    </row>
    <row r="2947" spans="1:112" s="760" customFormat="1" ht="12" hidden="1" customHeight="1" x14ac:dyDescent="0.15">
      <c r="A2947" s="774"/>
      <c r="B2947" s="3391"/>
      <c r="C2947" s="3681"/>
      <c r="D2947" s="3681"/>
      <c r="E2947" s="3681"/>
      <c r="F2947" s="3681"/>
      <c r="G2947" s="3681"/>
      <c r="H2947" s="3392"/>
      <c r="I2947" s="3683"/>
      <c r="J2947" s="3684"/>
      <c r="K2947" s="1974"/>
      <c r="L2947" s="774"/>
      <c r="M2947" s="767"/>
      <c r="DF2947" s="818"/>
      <c r="DG2947" s="772" t="str">
        <f t="shared" si="62"/>
        <v/>
      </c>
      <c r="DH2947" s="832">
        <v>3037</v>
      </c>
    </row>
    <row r="2948" spans="1:112" s="760" customFormat="1" ht="12" hidden="1" customHeight="1" x14ac:dyDescent="0.15">
      <c r="A2948" s="774"/>
      <c r="B2948" s="3391"/>
      <c r="C2948" s="3681"/>
      <c r="D2948" s="3681"/>
      <c r="E2948" s="3681"/>
      <c r="F2948" s="3681"/>
      <c r="G2948" s="3681"/>
      <c r="H2948" s="3392"/>
      <c r="I2948" s="3683"/>
      <c r="J2948" s="3684"/>
      <c r="K2948" s="1974"/>
      <c r="L2948" s="774"/>
      <c r="M2948" s="767"/>
      <c r="DF2948" s="818"/>
      <c r="DG2948" s="772" t="str">
        <f t="shared" si="62"/>
        <v/>
      </c>
      <c r="DH2948" s="832">
        <v>3038</v>
      </c>
    </row>
    <row r="2949" spans="1:112" s="760" customFormat="1" ht="12" hidden="1" customHeight="1" x14ac:dyDescent="0.15">
      <c r="A2949" s="774"/>
      <c r="B2949" s="3391"/>
      <c r="C2949" s="3681"/>
      <c r="D2949" s="3681"/>
      <c r="E2949" s="3681"/>
      <c r="F2949" s="3681"/>
      <c r="G2949" s="3681"/>
      <c r="H2949" s="3392"/>
      <c r="I2949" s="3683"/>
      <c r="J2949" s="3684"/>
      <c r="K2949" s="1974"/>
      <c r="L2949" s="774"/>
      <c r="M2949" s="767"/>
      <c r="DF2949" s="818"/>
      <c r="DG2949" s="772" t="str">
        <f t="shared" si="62"/>
        <v/>
      </c>
      <c r="DH2949" s="832">
        <v>3039</v>
      </c>
    </row>
    <row r="2950" spans="1:112" s="760" customFormat="1" ht="12" hidden="1" customHeight="1" x14ac:dyDescent="0.15">
      <c r="A2950" s="774"/>
      <c r="B2950" s="3391"/>
      <c r="C2950" s="3681"/>
      <c r="D2950" s="3681"/>
      <c r="E2950" s="3681"/>
      <c r="F2950" s="3681"/>
      <c r="G2950" s="3681"/>
      <c r="H2950" s="3392"/>
      <c r="I2950" s="3683"/>
      <c r="J2950" s="3684"/>
      <c r="K2950" s="1974"/>
      <c r="L2950" s="774"/>
      <c r="M2950" s="767"/>
      <c r="DF2950" s="818"/>
      <c r="DG2950" s="772" t="str">
        <f t="shared" si="62"/>
        <v/>
      </c>
      <c r="DH2950" s="832">
        <v>3040</v>
      </c>
    </row>
    <row r="2951" spans="1:112" s="760" customFormat="1" ht="12.75" hidden="1" customHeight="1" x14ac:dyDescent="0.15">
      <c r="A2951" s="774"/>
      <c r="B2951" s="3391"/>
      <c r="C2951" s="3681"/>
      <c r="D2951" s="3681"/>
      <c r="E2951" s="3681"/>
      <c r="F2951" s="3681"/>
      <c r="G2951" s="3681"/>
      <c r="H2951" s="3392"/>
      <c r="I2951" s="3683"/>
      <c r="J2951" s="3684"/>
      <c r="K2951" s="1974"/>
      <c r="L2951" s="774"/>
      <c r="M2951" s="767"/>
      <c r="DF2951" s="818"/>
      <c r="DG2951" s="772" t="str">
        <f t="shared" si="62"/>
        <v/>
      </c>
      <c r="DH2951" s="832">
        <v>3041</v>
      </c>
    </row>
    <row r="2952" spans="1:112" s="760" customFormat="1" ht="12" hidden="1" customHeight="1" x14ac:dyDescent="0.15">
      <c r="A2952" s="774"/>
      <c r="B2952" s="3391"/>
      <c r="C2952" s="3681"/>
      <c r="D2952" s="3681"/>
      <c r="E2952" s="3681"/>
      <c r="F2952" s="3681"/>
      <c r="G2952" s="3681"/>
      <c r="H2952" s="3392"/>
      <c r="I2952" s="3683"/>
      <c r="J2952" s="3684"/>
      <c r="K2952" s="1974"/>
      <c r="L2952" s="774"/>
      <c r="M2952" s="767"/>
      <c r="DF2952" s="818"/>
      <c r="DG2952" s="772" t="str">
        <f t="shared" si="62"/>
        <v/>
      </c>
      <c r="DH2952" s="832">
        <v>3042</v>
      </c>
    </row>
    <row r="2953" spans="1:112" s="760" customFormat="1" ht="12" hidden="1" customHeight="1" x14ac:dyDescent="0.15">
      <c r="A2953" s="774"/>
      <c r="B2953" s="3391"/>
      <c r="C2953" s="3681"/>
      <c r="D2953" s="3681"/>
      <c r="E2953" s="3681"/>
      <c r="F2953" s="3681"/>
      <c r="G2953" s="3681"/>
      <c r="H2953" s="3392"/>
      <c r="I2953" s="3683"/>
      <c r="J2953" s="3684"/>
      <c r="K2953" s="1974"/>
      <c r="L2953" s="774"/>
      <c r="M2953" s="767"/>
      <c r="DF2953" s="818"/>
      <c r="DG2953" s="772" t="str">
        <f t="shared" si="62"/>
        <v/>
      </c>
      <c r="DH2953" s="832">
        <v>3043</v>
      </c>
    </row>
    <row r="2954" spans="1:112" s="760" customFormat="1" ht="12" hidden="1" customHeight="1" x14ac:dyDescent="0.15">
      <c r="A2954" s="774"/>
      <c r="B2954" s="3391"/>
      <c r="C2954" s="3681"/>
      <c r="D2954" s="3681"/>
      <c r="E2954" s="3681"/>
      <c r="F2954" s="3681"/>
      <c r="G2954" s="3681"/>
      <c r="H2954" s="3392"/>
      <c r="I2954" s="3683"/>
      <c r="J2954" s="3684"/>
      <c r="K2954" s="1974"/>
      <c r="L2954" s="774"/>
      <c r="M2954" s="767"/>
      <c r="DF2954" s="818"/>
      <c r="DG2954" s="772" t="str">
        <f t="shared" si="62"/>
        <v/>
      </c>
      <c r="DH2954" s="832">
        <v>3044</v>
      </c>
    </row>
    <row r="2955" spans="1:112" s="760" customFormat="1" ht="12" hidden="1" customHeight="1" x14ac:dyDescent="0.15">
      <c r="A2955" s="774"/>
      <c r="B2955" s="3391"/>
      <c r="C2955" s="3681"/>
      <c r="D2955" s="3681"/>
      <c r="E2955" s="3681"/>
      <c r="F2955" s="3681"/>
      <c r="G2955" s="3681"/>
      <c r="H2955" s="3392"/>
      <c r="I2955" s="3683"/>
      <c r="J2955" s="3684"/>
      <c r="K2955" s="1974"/>
      <c r="L2955" s="774"/>
      <c r="M2955" s="767"/>
      <c r="DF2955" s="818"/>
      <c r="DG2955" s="772" t="str">
        <f t="shared" si="62"/>
        <v/>
      </c>
      <c r="DH2955" s="832">
        <v>3045</v>
      </c>
    </row>
    <row r="2956" spans="1:112" s="760" customFormat="1" ht="12" hidden="1" customHeight="1" x14ac:dyDescent="0.15">
      <c r="A2956" s="774"/>
      <c r="B2956" s="3391"/>
      <c r="C2956" s="3681"/>
      <c r="D2956" s="3681"/>
      <c r="E2956" s="3681"/>
      <c r="F2956" s="3681"/>
      <c r="G2956" s="3681"/>
      <c r="H2956" s="3392"/>
      <c r="I2956" s="3683"/>
      <c r="J2956" s="3684"/>
      <c r="K2956" s="1974"/>
      <c r="L2956" s="774"/>
      <c r="M2956" s="767"/>
      <c r="DF2956" s="818"/>
      <c r="DG2956" s="772" t="str">
        <f t="shared" si="62"/>
        <v/>
      </c>
      <c r="DH2956" s="832">
        <v>3046</v>
      </c>
    </row>
    <row r="2957" spans="1:112" s="760" customFormat="1" ht="12" hidden="1" customHeight="1" x14ac:dyDescent="0.15">
      <c r="A2957" s="774"/>
      <c r="B2957" s="3391"/>
      <c r="C2957" s="3681"/>
      <c r="D2957" s="3681"/>
      <c r="E2957" s="3681"/>
      <c r="F2957" s="3681"/>
      <c r="G2957" s="3681"/>
      <c r="H2957" s="3392"/>
      <c r="I2957" s="3683"/>
      <c r="J2957" s="3684"/>
      <c r="K2957" s="1974"/>
      <c r="L2957" s="774"/>
      <c r="M2957" s="767"/>
      <c r="DF2957" s="818"/>
      <c r="DG2957" s="772" t="str">
        <f t="shared" si="62"/>
        <v/>
      </c>
      <c r="DH2957" s="832">
        <v>3047</v>
      </c>
    </row>
    <row r="2958" spans="1:112" s="760" customFormat="1" ht="12" hidden="1" customHeight="1" x14ac:dyDescent="0.15">
      <c r="A2958" s="774"/>
      <c r="B2958" s="3391"/>
      <c r="C2958" s="3681"/>
      <c r="D2958" s="3681"/>
      <c r="E2958" s="3681"/>
      <c r="F2958" s="3681"/>
      <c r="G2958" s="3681"/>
      <c r="H2958" s="3392"/>
      <c r="I2958" s="3683"/>
      <c r="J2958" s="3684"/>
      <c r="K2958" s="1974"/>
      <c r="L2958" s="774"/>
      <c r="M2958" s="767"/>
      <c r="DF2958" s="818"/>
      <c r="DG2958" s="772" t="str">
        <f t="shared" si="62"/>
        <v/>
      </c>
      <c r="DH2958" s="832">
        <v>3048</v>
      </c>
    </row>
    <row r="2959" spans="1:112" s="760" customFormat="1" ht="12" hidden="1" customHeight="1" x14ac:dyDescent="0.15">
      <c r="A2959" s="774"/>
      <c r="B2959" s="3391"/>
      <c r="C2959" s="3681"/>
      <c r="D2959" s="3681"/>
      <c r="E2959" s="3681"/>
      <c r="F2959" s="3681"/>
      <c r="G2959" s="3681"/>
      <c r="H2959" s="3392"/>
      <c r="I2959" s="3683"/>
      <c r="J2959" s="3684"/>
      <c r="K2959" s="1974"/>
      <c r="L2959" s="774"/>
      <c r="M2959" s="767"/>
      <c r="DF2959" s="818"/>
      <c r="DG2959" s="772" t="str">
        <f t="shared" si="62"/>
        <v/>
      </c>
      <c r="DH2959" s="832">
        <v>3049</v>
      </c>
    </row>
    <row r="2960" spans="1:112" s="760" customFormat="1" ht="12" hidden="1" customHeight="1" x14ac:dyDescent="0.15">
      <c r="A2960" s="774"/>
      <c r="B2960" s="3391"/>
      <c r="C2960" s="3681"/>
      <c r="D2960" s="3681"/>
      <c r="E2960" s="3681"/>
      <c r="F2960" s="3681"/>
      <c r="G2960" s="3681"/>
      <c r="H2960" s="3392"/>
      <c r="I2960" s="3683"/>
      <c r="J2960" s="3684"/>
      <c r="K2960" s="1974"/>
      <c r="L2960" s="774"/>
      <c r="M2960" s="767"/>
      <c r="DF2960" s="818"/>
      <c r="DG2960" s="772" t="str">
        <f t="shared" si="62"/>
        <v/>
      </c>
      <c r="DH2960" s="832">
        <v>3050</v>
      </c>
    </row>
    <row r="2961" spans="1:112" s="760" customFormat="1" ht="12.75" hidden="1" customHeight="1" x14ac:dyDescent="0.15">
      <c r="A2961" s="774"/>
      <c r="B2961" s="3391"/>
      <c r="C2961" s="3681"/>
      <c r="D2961" s="3681"/>
      <c r="E2961" s="3681"/>
      <c r="F2961" s="3681"/>
      <c r="G2961" s="3681"/>
      <c r="H2961" s="3392"/>
      <c r="I2961" s="3683"/>
      <c r="J2961" s="3684"/>
      <c r="K2961" s="1974"/>
      <c r="L2961" s="774"/>
      <c r="M2961" s="767"/>
      <c r="DF2961" s="818"/>
      <c r="DG2961" s="772" t="str">
        <f t="shared" si="62"/>
        <v/>
      </c>
      <c r="DH2961" s="832">
        <v>3051</v>
      </c>
    </row>
    <row r="2962" spans="1:112" s="760" customFormat="1" ht="12" hidden="1" customHeight="1" x14ac:dyDescent="0.15">
      <c r="A2962" s="774"/>
      <c r="B2962" s="3391"/>
      <c r="C2962" s="3681"/>
      <c r="D2962" s="3681"/>
      <c r="E2962" s="3681"/>
      <c r="F2962" s="3681"/>
      <c r="G2962" s="3681"/>
      <c r="H2962" s="3392"/>
      <c r="I2962" s="3683"/>
      <c r="J2962" s="3684"/>
      <c r="K2962" s="1974"/>
      <c r="L2962" s="774"/>
      <c r="M2962" s="767"/>
      <c r="DF2962" s="818"/>
      <c r="DG2962" s="772" t="str">
        <f t="shared" si="62"/>
        <v/>
      </c>
      <c r="DH2962" s="832">
        <v>3052</v>
      </c>
    </row>
    <row r="2963" spans="1:112" s="760" customFormat="1" ht="12" hidden="1" customHeight="1" x14ac:dyDescent="0.15">
      <c r="A2963" s="774"/>
      <c r="B2963" s="3391"/>
      <c r="C2963" s="3681"/>
      <c r="D2963" s="3681"/>
      <c r="E2963" s="3681"/>
      <c r="F2963" s="3681"/>
      <c r="G2963" s="3681"/>
      <c r="H2963" s="3392"/>
      <c r="I2963" s="3683"/>
      <c r="J2963" s="3684"/>
      <c r="K2963" s="1974"/>
      <c r="L2963" s="774"/>
      <c r="M2963" s="767"/>
      <c r="DF2963" s="818"/>
      <c r="DG2963" s="772" t="str">
        <f t="shared" si="62"/>
        <v/>
      </c>
      <c r="DH2963" s="832">
        <v>3053</v>
      </c>
    </row>
    <row r="2964" spans="1:112" s="760" customFormat="1" ht="12" hidden="1" customHeight="1" x14ac:dyDescent="0.15">
      <c r="A2964" s="774"/>
      <c r="B2964" s="3391"/>
      <c r="C2964" s="3681"/>
      <c r="D2964" s="3681"/>
      <c r="E2964" s="3681"/>
      <c r="F2964" s="3681"/>
      <c r="G2964" s="3681"/>
      <c r="H2964" s="3392"/>
      <c r="I2964" s="3683"/>
      <c r="J2964" s="3684"/>
      <c r="K2964" s="1974"/>
      <c r="L2964" s="774"/>
      <c r="M2964" s="767"/>
      <c r="DF2964" s="818"/>
      <c r="DG2964" s="772" t="str">
        <f t="shared" si="62"/>
        <v/>
      </c>
      <c r="DH2964" s="832">
        <v>3054</v>
      </c>
    </row>
    <row r="2965" spans="1:112" s="760" customFormat="1" ht="12" hidden="1" customHeight="1" x14ac:dyDescent="0.15">
      <c r="A2965" s="774"/>
      <c r="B2965" s="3391"/>
      <c r="C2965" s="3681"/>
      <c r="D2965" s="3681"/>
      <c r="E2965" s="3681"/>
      <c r="F2965" s="3681"/>
      <c r="G2965" s="3681"/>
      <c r="H2965" s="3392"/>
      <c r="I2965" s="3683"/>
      <c r="J2965" s="3684"/>
      <c r="K2965" s="1974"/>
      <c r="L2965" s="774"/>
      <c r="M2965" s="767"/>
      <c r="DF2965" s="818"/>
      <c r="DG2965" s="772" t="str">
        <f t="shared" si="62"/>
        <v/>
      </c>
      <c r="DH2965" s="832">
        <v>3055</v>
      </c>
    </row>
    <row r="2966" spans="1:112" s="760" customFormat="1" ht="12" hidden="1" customHeight="1" x14ac:dyDescent="0.15">
      <c r="A2966" s="774"/>
      <c r="B2966" s="3391"/>
      <c r="C2966" s="3681"/>
      <c r="D2966" s="3681"/>
      <c r="E2966" s="3681"/>
      <c r="F2966" s="3681"/>
      <c r="G2966" s="3681"/>
      <c r="H2966" s="3392"/>
      <c r="I2966" s="3683"/>
      <c r="J2966" s="3684"/>
      <c r="K2966" s="1974"/>
      <c r="L2966" s="774"/>
      <c r="M2966" s="767"/>
      <c r="DF2966" s="818"/>
      <c r="DG2966" s="772" t="str">
        <f t="shared" si="62"/>
        <v/>
      </c>
      <c r="DH2966" s="832">
        <v>3056</v>
      </c>
    </row>
    <row r="2967" spans="1:112" s="760" customFormat="1" ht="12" hidden="1" customHeight="1" x14ac:dyDescent="0.15">
      <c r="A2967" s="774"/>
      <c r="B2967" s="3391"/>
      <c r="C2967" s="3681"/>
      <c r="D2967" s="3681"/>
      <c r="E2967" s="3681"/>
      <c r="F2967" s="3681"/>
      <c r="G2967" s="3681"/>
      <c r="H2967" s="3392"/>
      <c r="I2967" s="3683"/>
      <c r="J2967" s="3684"/>
      <c r="K2967" s="1974"/>
      <c r="L2967" s="774"/>
      <c r="M2967" s="767"/>
      <c r="DF2967" s="818"/>
      <c r="DG2967" s="772" t="str">
        <f t="shared" si="62"/>
        <v/>
      </c>
      <c r="DH2967" s="832">
        <v>3057</v>
      </c>
    </row>
    <row r="2968" spans="1:112" s="760" customFormat="1" ht="12" hidden="1" customHeight="1" x14ac:dyDescent="0.15">
      <c r="A2968" s="774"/>
      <c r="B2968" s="3391"/>
      <c r="C2968" s="3681"/>
      <c r="D2968" s="3681"/>
      <c r="E2968" s="3681"/>
      <c r="F2968" s="3681"/>
      <c r="G2968" s="3681"/>
      <c r="H2968" s="3392"/>
      <c r="I2968" s="3683"/>
      <c r="J2968" s="3684"/>
      <c r="K2968" s="1974"/>
      <c r="L2968" s="774"/>
      <c r="M2968" s="767"/>
      <c r="DF2968" s="818"/>
      <c r="DG2968" s="772" t="str">
        <f t="shared" si="62"/>
        <v/>
      </c>
      <c r="DH2968" s="832">
        <v>3058</v>
      </c>
    </row>
    <row r="2969" spans="1:112" s="760" customFormat="1" ht="12" hidden="1" customHeight="1" x14ac:dyDescent="0.15">
      <c r="A2969" s="774"/>
      <c r="B2969" s="3391"/>
      <c r="C2969" s="3681"/>
      <c r="D2969" s="3681"/>
      <c r="E2969" s="3681"/>
      <c r="F2969" s="3681"/>
      <c r="G2969" s="3681"/>
      <c r="H2969" s="3392"/>
      <c r="I2969" s="3683"/>
      <c r="J2969" s="3684"/>
      <c r="K2969" s="1974"/>
      <c r="L2969" s="774"/>
      <c r="M2969" s="767"/>
      <c r="DF2969" s="818"/>
      <c r="DG2969" s="772" t="str">
        <f t="shared" si="62"/>
        <v/>
      </c>
      <c r="DH2969" s="832">
        <v>3059</v>
      </c>
    </row>
    <row r="2970" spans="1:112" s="760" customFormat="1" ht="12" hidden="1" customHeight="1" x14ac:dyDescent="0.15">
      <c r="A2970" s="774"/>
      <c r="B2970" s="3391"/>
      <c r="C2970" s="3681"/>
      <c r="D2970" s="3681"/>
      <c r="E2970" s="3681"/>
      <c r="F2970" s="3681"/>
      <c r="G2970" s="3681"/>
      <c r="H2970" s="3392"/>
      <c r="I2970" s="3683"/>
      <c r="J2970" s="3684"/>
      <c r="K2970" s="1974"/>
      <c r="L2970" s="774"/>
      <c r="M2970" s="767"/>
      <c r="DF2970" s="818"/>
      <c r="DG2970" s="772" t="str">
        <f t="shared" si="62"/>
        <v/>
      </c>
      <c r="DH2970" s="832">
        <v>3060</v>
      </c>
    </row>
    <row r="2971" spans="1:112" s="760" customFormat="1" ht="12.75" hidden="1" customHeight="1" x14ac:dyDescent="0.15">
      <c r="A2971" s="774"/>
      <c r="B2971" s="3391"/>
      <c r="C2971" s="3681"/>
      <c r="D2971" s="3681"/>
      <c r="E2971" s="3681"/>
      <c r="F2971" s="3681"/>
      <c r="G2971" s="3681"/>
      <c r="H2971" s="3392"/>
      <c r="I2971" s="3683"/>
      <c r="J2971" s="3684"/>
      <c r="K2971" s="1974"/>
      <c r="L2971" s="774"/>
      <c r="M2971" s="767"/>
      <c r="DF2971" s="818"/>
      <c r="DG2971" s="772" t="str">
        <f t="shared" si="62"/>
        <v/>
      </c>
      <c r="DH2971" s="832">
        <v>3061</v>
      </c>
    </row>
    <row r="2972" spans="1:112" s="760" customFormat="1" ht="12" hidden="1" customHeight="1" x14ac:dyDescent="0.15">
      <c r="A2972" s="774"/>
      <c r="B2972" s="3391"/>
      <c r="C2972" s="3681"/>
      <c r="D2972" s="3681"/>
      <c r="E2972" s="3681"/>
      <c r="F2972" s="3681"/>
      <c r="G2972" s="3681"/>
      <c r="H2972" s="3392"/>
      <c r="I2972" s="3683"/>
      <c r="J2972" s="3684"/>
      <c r="K2972" s="1974"/>
      <c r="L2972" s="774"/>
      <c r="M2972" s="767"/>
      <c r="DF2972" s="818"/>
      <c r="DG2972" s="772" t="str">
        <f t="shared" si="62"/>
        <v/>
      </c>
      <c r="DH2972" s="832">
        <v>3062</v>
      </c>
    </row>
    <row r="2973" spans="1:112" s="760" customFormat="1" ht="12" hidden="1" customHeight="1" x14ac:dyDescent="0.15">
      <c r="A2973" s="774"/>
      <c r="B2973" s="3391"/>
      <c r="C2973" s="3681"/>
      <c r="D2973" s="3681"/>
      <c r="E2973" s="3681"/>
      <c r="F2973" s="3681"/>
      <c r="G2973" s="3681"/>
      <c r="H2973" s="3392"/>
      <c r="I2973" s="3683"/>
      <c r="J2973" s="3684"/>
      <c r="K2973" s="1974"/>
      <c r="L2973" s="774"/>
      <c r="M2973" s="767"/>
      <c r="DF2973" s="818"/>
      <c r="DG2973" s="772" t="str">
        <f t="shared" si="62"/>
        <v/>
      </c>
      <c r="DH2973" s="832">
        <v>3063</v>
      </c>
    </row>
    <row r="2974" spans="1:112" s="760" customFormat="1" ht="12" hidden="1" customHeight="1" x14ac:dyDescent="0.15">
      <c r="A2974" s="774"/>
      <c r="B2974" s="3391"/>
      <c r="C2974" s="3681"/>
      <c r="D2974" s="3681"/>
      <c r="E2974" s="3681"/>
      <c r="F2974" s="3681"/>
      <c r="G2974" s="3681"/>
      <c r="H2974" s="3392"/>
      <c r="I2974" s="3683"/>
      <c r="J2974" s="3684"/>
      <c r="K2974" s="1974"/>
      <c r="L2974" s="774"/>
      <c r="M2974" s="767"/>
      <c r="DF2974" s="818"/>
      <c r="DG2974" s="772" t="str">
        <f t="shared" si="62"/>
        <v/>
      </c>
      <c r="DH2974" s="832">
        <v>3064</v>
      </c>
    </row>
    <row r="2975" spans="1:112" s="760" customFormat="1" ht="12" hidden="1" customHeight="1" x14ac:dyDescent="0.15">
      <c r="A2975" s="774"/>
      <c r="B2975" s="3391"/>
      <c r="C2975" s="3681"/>
      <c r="D2975" s="3681"/>
      <c r="E2975" s="3681"/>
      <c r="F2975" s="3681"/>
      <c r="G2975" s="3681"/>
      <c r="H2975" s="3392"/>
      <c r="I2975" s="3683"/>
      <c r="J2975" s="3684"/>
      <c r="K2975" s="1974"/>
      <c r="L2975" s="774"/>
      <c r="M2975" s="767"/>
      <c r="DF2975" s="818"/>
      <c r="DG2975" s="772" t="str">
        <f t="shared" si="62"/>
        <v/>
      </c>
      <c r="DH2975" s="832">
        <v>3065</v>
      </c>
    </row>
    <row r="2976" spans="1:112" s="760" customFormat="1" ht="12" hidden="1" customHeight="1" x14ac:dyDescent="0.15">
      <c r="A2976" s="774"/>
      <c r="B2976" s="3391"/>
      <c r="C2976" s="3681"/>
      <c r="D2976" s="3681"/>
      <c r="E2976" s="3681"/>
      <c r="F2976" s="3681"/>
      <c r="G2976" s="3681"/>
      <c r="H2976" s="3392"/>
      <c r="I2976" s="3683"/>
      <c r="J2976" s="3684"/>
      <c r="K2976" s="1974"/>
      <c r="L2976" s="774"/>
      <c r="M2976" s="767"/>
      <c r="DF2976" s="818"/>
      <c r="DG2976" s="772" t="str">
        <f t="shared" si="62"/>
        <v/>
      </c>
      <c r="DH2976" s="832">
        <v>3066</v>
      </c>
    </row>
    <row r="2977" spans="1:112" s="760" customFormat="1" ht="12" hidden="1" customHeight="1" x14ac:dyDescent="0.15">
      <c r="A2977" s="774"/>
      <c r="B2977" s="3391"/>
      <c r="C2977" s="3681"/>
      <c r="D2977" s="3681"/>
      <c r="E2977" s="3681"/>
      <c r="F2977" s="3681"/>
      <c r="G2977" s="3681"/>
      <c r="H2977" s="3392"/>
      <c r="I2977" s="3683"/>
      <c r="J2977" s="3684"/>
      <c r="K2977" s="1974"/>
      <c r="L2977" s="774"/>
      <c r="M2977" s="767"/>
      <c r="DF2977" s="818"/>
      <c r="DG2977" s="772" t="str">
        <f t="shared" si="62"/>
        <v/>
      </c>
      <c r="DH2977" s="832">
        <v>3067</v>
      </c>
    </row>
    <row r="2978" spans="1:112" s="760" customFormat="1" ht="12" hidden="1" customHeight="1" x14ac:dyDescent="0.15">
      <c r="A2978" s="774"/>
      <c r="B2978" s="3391"/>
      <c r="C2978" s="3681"/>
      <c r="D2978" s="3681"/>
      <c r="E2978" s="3681"/>
      <c r="F2978" s="3681"/>
      <c r="G2978" s="3681"/>
      <c r="H2978" s="3392"/>
      <c r="I2978" s="3683"/>
      <c r="J2978" s="3684"/>
      <c r="K2978" s="1974"/>
      <c r="L2978" s="774"/>
      <c r="M2978" s="767"/>
      <c r="DF2978" s="818"/>
      <c r="DG2978" s="772" t="str">
        <f t="shared" si="62"/>
        <v/>
      </c>
      <c r="DH2978" s="832">
        <v>3068</v>
      </c>
    </row>
    <row r="2979" spans="1:112" s="760" customFormat="1" ht="12" hidden="1" customHeight="1" x14ac:dyDescent="0.15">
      <c r="A2979" s="774"/>
      <c r="B2979" s="3391"/>
      <c r="C2979" s="3681"/>
      <c r="D2979" s="3681"/>
      <c r="E2979" s="3681"/>
      <c r="F2979" s="3681"/>
      <c r="G2979" s="3681"/>
      <c r="H2979" s="3392"/>
      <c r="I2979" s="3683"/>
      <c r="J2979" s="3684"/>
      <c r="K2979" s="1974"/>
      <c r="L2979" s="774"/>
      <c r="M2979" s="767"/>
      <c r="DF2979" s="818"/>
      <c r="DG2979" s="772" t="str">
        <f t="shared" si="62"/>
        <v/>
      </c>
      <c r="DH2979" s="832">
        <v>3069</v>
      </c>
    </row>
    <row r="2980" spans="1:112" s="760" customFormat="1" ht="12" hidden="1" customHeight="1" x14ac:dyDescent="0.15">
      <c r="A2980" s="774"/>
      <c r="B2980" s="3391"/>
      <c r="C2980" s="3681"/>
      <c r="D2980" s="3681"/>
      <c r="E2980" s="3681"/>
      <c r="F2980" s="3681"/>
      <c r="G2980" s="3681"/>
      <c r="H2980" s="3392"/>
      <c r="I2980" s="3683"/>
      <c r="J2980" s="3684"/>
      <c r="K2980" s="1974"/>
      <c r="L2980" s="774"/>
      <c r="M2980" s="767"/>
      <c r="DF2980" s="818"/>
      <c r="DG2980" s="772" t="str">
        <f t="shared" si="62"/>
        <v/>
      </c>
      <c r="DH2980" s="832">
        <v>3070</v>
      </c>
    </row>
    <row r="2981" spans="1:112" s="760" customFormat="1" ht="12" hidden="1" customHeight="1" x14ac:dyDescent="0.15">
      <c r="A2981" s="774"/>
      <c r="B2981" s="3391"/>
      <c r="C2981" s="3681"/>
      <c r="D2981" s="3681"/>
      <c r="E2981" s="3681"/>
      <c r="F2981" s="3681"/>
      <c r="G2981" s="3681"/>
      <c r="H2981" s="3392"/>
      <c r="I2981" s="3683"/>
      <c r="J2981" s="3684"/>
      <c r="K2981" s="1974"/>
      <c r="L2981" s="774"/>
      <c r="M2981" s="767"/>
      <c r="DF2981" s="818"/>
      <c r="DG2981" s="772" t="str">
        <f t="shared" si="62"/>
        <v/>
      </c>
      <c r="DH2981" s="832">
        <v>3071</v>
      </c>
    </row>
    <row r="2982" spans="1:112" s="760" customFormat="1" ht="12" hidden="1" customHeight="1" x14ac:dyDescent="0.15">
      <c r="A2982" s="774"/>
      <c r="B2982" s="3391"/>
      <c r="C2982" s="3681"/>
      <c r="D2982" s="3681"/>
      <c r="E2982" s="3681"/>
      <c r="F2982" s="3681"/>
      <c r="G2982" s="3681"/>
      <c r="H2982" s="3392"/>
      <c r="I2982" s="3683"/>
      <c r="J2982" s="3684"/>
      <c r="K2982" s="1974"/>
      <c r="L2982" s="774"/>
      <c r="M2982" s="767"/>
      <c r="DF2982" s="818"/>
      <c r="DG2982" s="772" t="str">
        <f t="shared" si="62"/>
        <v/>
      </c>
      <c r="DH2982" s="832">
        <v>3072</v>
      </c>
    </row>
    <row r="2983" spans="1:112" s="760" customFormat="1" ht="12" hidden="1" customHeight="1" x14ac:dyDescent="0.15">
      <c r="A2983" s="774"/>
      <c r="B2983" s="3391"/>
      <c r="C2983" s="3681"/>
      <c r="D2983" s="3681"/>
      <c r="E2983" s="3681"/>
      <c r="F2983" s="3681"/>
      <c r="G2983" s="3681"/>
      <c r="H2983" s="3392"/>
      <c r="I2983" s="3683"/>
      <c r="J2983" s="3684"/>
      <c r="K2983" s="1974"/>
      <c r="L2983" s="774"/>
      <c r="M2983" s="767"/>
      <c r="DF2983" s="818"/>
      <c r="DG2983" s="772" t="str">
        <f t="shared" si="62"/>
        <v/>
      </c>
      <c r="DH2983" s="832">
        <v>3073</v>
      </c>
    </row>
    <row r="2984" spans="1:112" s="760" customFormat="1" ht="12" hidden="1" customHeight="1" x14ac:dyDescent="0.15">
      <c r="A2984" s="774"/>
      <c r="B2984" s="3391"/>
      <c r="C2984" s="3681"/>
      <c r="D2984" s="3681"/>
      <c r="E2984" s="3681"/>
      <c r="F2984" s="3681"/>
      <c r="G2984" s="3681"/>
      <c r="H2984" s="3392"/>
      <c r="I2984" s="3683"/>
      <c r="J2984" s="3684"/>
      <c r="K2984" s="1974"/>
      <c r="L2984" s="774"/>
      <c r="M2984" s="767"/>
      <c r="DF2984" s="818"/>
      <c r="DG2984" s="772" t="str">
        <f t="shared" si="62"/>
        <v/>
      </c>
      <c r="DH2984" s="832">
        <v>3074</v>
      </c>
    </row>
    <row r="2985" spans="1:112" s="760" customFormat="1" ht="12" hidden="1" customHeight="1" x14ac:dyDescent="0.15">
      <c r="A2985" s="774"/>
      <c r="B2985" s="3391"/>
      <c r="C2985" s="3681"/>
      <c r="D2985" s="3681"/>
      <c r="E2985" s="3681"/>
      <c r="F2985" s="3681"/>
      <c r="G2985" s="3681"/>
      <c r="H2985" s="3392"/>
      <c r="I2985" s="3683"/>
      <c r="J2985" s="3684"/>
      <c r="K2985" s="1974"/>
      <c r="L2985" s="774"/>
      <c r="M2985" s="767"/>
      <c r="DF2985" s="818"/>
      <c r="DG2985" s="772" t="str">
        <f t="shared" si="62"/>
        <v/>
      </c>
      <c r="DH2985" s="832">
        <v>3075</v>
      </c>
    </row>
    <row r="2986" spans="1:112" s="760" customFormat="1" ht="12" hidden="1" customHeight="1" x14ac:dyDescent="0.15">
      <c r="A2986" s="774"/>
      <c r="B2986" s="3391"/>
      <c r="C2986" s="3681"/>
      <c r="D2986" s="3681"/>
      <c r="E2986" s="3681"/>
      <c r="F2986" s="3681"/>
      <c r="G2986" s="3681"/>
      <c r="H2986" s="3392"/>
      <c r="I2986" s="3683"/>
      <c r="J2986" s="3684"/>
      <c r="K2986" s="1974"/>
      <c r="L2986" s="774"/>
      <c r="M2986" s="767"/>
      <c r="DF2986" s="818"/>
      <c r="DG2986" s="772" t="str">
        <f t="shared" si="62"/>
        <v/>
      </c>
      <c r="DH2986" s="832">
        <v>3076</v>
      </c>
    </row>
    <row r="2987" spans="1:112" s="760" customFormat="1" ht="12" hidden="1" customHeight="1" x14ac:dyDescent="0.15">
      <c r="A2987" s="774"/>
      <c r="B2987" s="3391"/>
      <c r="C2987" s="3681"/>
      <c r="D2987" s="3681"/>
      <c r="E2987" s="3681"/>
      <c r="F2987" s="3681"/>
      <c r="G2987" s="3681"/>
      <c r="H2987" s="3392"/>
      <c r="I2987" s="3683"/>
      <c r="J2987" s="3684"/>
      <c r="K2987" s="1974"/>
      <c r="L2987" s="774"/>
      <c r="M2987" s="767"/>
      <c r="DF2987" s="818"/>
      <c r="DG2987" s="772" t="str">
        <f t="shared" si="62"/>
        <v/>
      </c>
      <c r="DH2987" s="832">
        <v>3077</v>
      </c>
    </row>
    <row r="2988" spans="1:112" s="760" customFormat="1" ht="12" hidden="1" customHeight="1" x14ac:dyDescent="0.15">
      <c r="A2988" s="774"/>
      <c r="B2988" s="3391"/>
      <c r="C2988" s="3681"/>
      <c r="D2988" s="3681"/>
      <c r="E2988" s="3681"/>
      <c r="F2988" s="3681"/>
      <c r="G2988" s="3681"/>
      <c r="H2988" s="3392"/>
      <c r="I2988" s="3683"/>
      <c r="J2988" s="3684"/>
      <c r="K2988" s="1974"/>
      <c r="L2988" s="774"/>
      <c r="M2988" s="767"/>
      <c r="DF2988" s="818"/>
      <c r="DG2988" s="772" t="str">
        <f t="shared" si="62"/>
        <v/>
      </c>
      <c r="DH2988" s="832">
        <v>3078</v>
      </c>
    </row>
    <row r="2989" spans="1:112" s="760" customFormat="1" ht="12.75" hidden="1" customHeight="1" x14ac:dyDescent="0.15">
      <c r="A2989" s="774"/>
      <c r="B2989" s="3391"/>
      <c r="C2989" s="3681"/>
      <c r="D2989" s="3681"/>
      <c r="E2989" s="3681"/>
      <c r="F2989" s="3681"/>
      <c r="G2989" s="3681"/>
      <c r="H2989" s="3392"/>
      <c r="I2989" s="3683"/>
      <c r="J2989" s="3684"/>
      <c r="K2989" s="1974"/>
      <c r="L2989" s="774"/>
      <c r="M2989" s="767"/>
      <c r="DF2989" s="818"/>
      <c r="DG2989" s="772" t="str">
        <f t="shared" si="62"/>
        <v/>
      </c>
      <c r="DH2989" s="832">
        <v>3079</v>
      </c>
    </row>
    <row r="2990" spans="1:112" s="760" customFormat="1" ht="12" hidden="1" customHeight="1" x14ac:dyDescent="0.15">
      <c r="A2990" s="774"/>
      <c r="B2990" s="3391"/>
      <c r="C2990" s="3681"/>
      <c r="D2990" s="3681"/>
      <c r="E2990" s="3681"/>
      <c r="F2990" s="3681"/>
      <c r="G2990" s="3681"/>
      <c r="H2990" s="3392"/>
      <c r="I2990" s="3683"/>
      <c r="J2990" s="3684"/>
      <c r="K2990" s="1974"/>
      <c r="L2990" s="774"/>
      <c r="M2990" s="767"/>
      <c r="DF2990" s="818"/>
      <c r="DG2990" s="772" t="str">
        <f t="shared" si="62"/>
        <v/>
      </c>
      <c r="DH2990" s="832">
        <v>3080</v>
      </c>
    </row>
    <row r="2991" spans="1:112" s="760" customFormat="1" ht="12" hidden="1" customHeight="1" x14ac:dyDescent="0.15">
      <c r="A2991" s="774"/>
      <c r="B2991" s="3391"/>
      <c r="C2991" s="3681"/>
      <c r="D2991" s="3681"/>
      <c r="E2991" s="3681"/>
      <c r="F2991" s="3681"/>
      <c r="G2991" s="3681"/>
      <c r="H2991" s="3392"/>
      <c r="I2991" s="3683"/>
      <c r="J2991" s="3684"/>
      <c r="K2991" s="1974"/>
      <c r="L2991" s="774"/>
      <c r="M2991" s="767"/>
      <c r="DF2991" s="818"/>
      <c r="DG2991" s="772" t="str">
        <f t="shared" si="62"/>
        <v/>
      </c>
      <c r="DH2991" s="832">
        <v>3081</v>
      </c>
    </row>
    <row r="2992" spans="1:112" s="760" customFormat="1" ht="12" hidden="1" customHeight="1" x14ac:dyDescent="0.15">
      <c r="A2992" s="774"/>
      <c r="B2992" s="3391"/>
      <c r="C2992" s="3681"/>
      <c r="D2992" s="3681"/>
      <c r="E2992" s="3681"/>
      <c r="F2992" s="3681"/>
      <c r="G2992" s="3681"/>
      <c r="H2992" s="3392"/>
      <c r="I2992" s="3683"/>
      <c r="J2992" s="3684"/>
      <c r="K2992" s="1974"/>
      <c r="L2992" s="774"/>
      <c r="M2992" s="767"/>
      <c r="DF2992" s="818"/>
      <c r="DG2992" s="772" t="str">
        <f t="shared" si="62"/>
        <v/>
      </c>
      <c r="DH2992" s="832">
        <v>3082</v>
      </c>
    </row>
    <row r="2993" spans="1:112" s="760" customFormat="1" ht="12" hidden="1" customHeight="1" x14ac:dyDescent="0.15">
      <c r="A2993" s="774"/>
      <c r="B2993" s="3391"/>
      <c r="C2993" s="3681"/>
      <c r="D2993" s="3681"/>
      <c r="E2993" s="3681"/>
      <c r="F2993" s="3681"/>
      <c r="G2993" s="3681"/>
      <c r="H2993" s="3392"/>
      <c r="I2993" s="3683"/>
      <c r="J2993" s="3684"/>
      <c r="K2993" s="1974"/>
      <c r="L2993" s="774"/>
      <c r="M2993" s="767"/>
      <c r="DF2993" s="818"/>
      <c r="DG2993" s="772" t="str">
        <f t="shared" si="62"/>
        <v/>
      </c>
      <c r="DH2993" s="832">
        <v>3083</v>
      </c>
    </row>
    <row r="2994" spans="1:112" s="760" customFormat="1" ht="12" hidden="1" customHeight="1" x14ac:dyDescent="0.15">
      <c r="A2994" s="774"/>
      <c r="B2994" s="3391"/>
      <c r="C2994" s="3681"/>
      <c r="D2994" s="3681"/>
      <c r="E2994" s="3681"/>
      <c r="F2994" s="3681"/>
      <c r="G2994" s="3681"/>
      <c r="H2994" s="3392"/>
      <c r="I2994" s="3683"/>
      <c r="J2994" s="3684"/>
      <c r="K2994" s="1974"/>
      <c r="L2994" s="774"/>
      <c r="M2994" s="767"/>
      <c r="DF2994" s="818"/>
      <c r="DG2994" s="772" t="str">
        <f t="shared" si="62"/>
        <v/>
      </c>
      <c r="DH2994" s="832">
        <v>3084</v>
      </c>
    </row>
    <row r="2995" spans="1:112" s="760" customFormat="1" ht="12" hidden="1" customHeight="1" x14ac:dyDescent="0.15">
      <c r="A2995" s="774"/>
      <c r="B2995" s="3391"/>
      <c r="C2995" s="3681"/>
      <c r="D2995" s="3681"/>
      <c r="E2995" s="3681"/>
      <c r="F2995" s="3681"/>
      <c r="G2995" s="3681"/>
      <c r="H2995" s="3392"/>
      <c r="I2995" s="3683"/>
      <c r="J2995" s="3684"/>
      <c r="K2995" s="1974"/>
      <c r="L2995" s="774"/>
      <c r="M2995" s="767"/>
      <c r="DF2995" s="818"/>
      <c r="DG2995" s="772" t="str">
        <f t="shared" ref="DG2995:DG3058" si="63">IF(COUNTA(A2995:M2995)&gt;0,DH2995,"")</f>
        <v/>
      </c>
      <c r="DH2995" s="832">
        <v>3085</v>
      </c>
    </row>
    <row r="2996" spans="1:112" s="760" customFormat="1" ht="12" hidden="1" customHeight="1" x14ac:dyDescent="0.15">
      <c r="A2996" s="774"/>
      <c r="B2996" s="3391"/>
      <c r="C2996" s="3681"/>
      <c r="D2996" s="3681"/>
      <c r="E2996" s="3681"/>
      <c r="F2996" s="3681"/>
      <c r="G2996" s="3681"/>
      <c r="H2996" s="3392"/>
      <c r="I2996" s="3683"/>
      <c r="J2996" s="3684"/>
      <c r="K2996" s="1974"/>
      <c r="L2996" s="774"/>
      <c r="M2996" s="767"/>
      <c r="DF2996" s="818"/>
      <c r="DG2996" s="772" t="str">
        <f t="shared" si="63"/>
        <v/>
      </c>
      <c r="DH2996" s="832">
        <v>3086</v>
      </c>
    </row>
    <row r="2997" spans="1:112" s="760" customFormat="1" ht="12" hidden="1" customHeight="1" x14ac:dyDescent="0.15">
      <c r="A2997" s="774"/>
      <c r="B2997" s="3391"/>
      <c r="C2997" s="3681"/>
      <c r="D2997" s="3681"/>
      <c r="E2997" s="3681"/>
      <c r="F2997" s="3681"/>
      <c r="G2997" s="3681"/>
      <c r="H2997" s="3392"/>
      <c r="I2997" s="3683"/>
      <c r="J2997" s="3684"/>
      <c r="K2997" s="1974"/>
      <c r="L2997" s="774"/>
      <c r="M2997" s="767"/>
      <c r="DF2997" s="818"/>
      <c r="DG2997" s="772" t="str">
        <f t="shared" si="63"/>
        <v/>
      </c>
      <c r="DH2997" s="832">
        <v>3087</v>
      </c>
    </row>
    <row r="2998" spans="1:112" s="760" customFormat="1" ht="12" hidden="1" customHeight="1" x14ac:dyDescent="0.15">
      <c r="A2998" s="774"/>
      <c r="B2998" s="3391"/>
      <c r="C2998" s="3681"/>
      <c r="D2998" s="3681"/>
      <c r="E2998" s="3681"/>
      <c r="F2998" s="3681"/>
      <c r="G2998" s="3681"/>
      <c r="H2998" s="3392"/>
      <c r="I2998" s="3683"/>
      <c r="J2998" s="3684"/>
      <c r="K2998" s="1974"/>
      <c r="L2998" s="774"/>
      <c r="M2998" s="767"/>
      <c r="DF2998" s="818"/>
      <c r="DG2998" s="772" t="str">
        <f t="shared" si="63"/>
        <v/>
      </c>
      <c r="DH2998" s="832">
        <v>3088</v>
      </c>
    </row>
    <row r="2999" spans="1:112" s="760" customFormat="1" ht="12.75" hidden="1" customHeight="1" x14ac:dyDescent="0.15">
      <c r="A2999" s="774"/>
      <c r="B2999" s="3391"/>
      <c r="C2999" s="3681"/>
      <c r="D2999" s="3681"/>
      <c r="E2999" s="3681"/>
      <c r="F2999" s="3681"/>
      <c r="G2999" s="3681"/>
      <c r="H2999" s="3392"/>
      <c r="I2999" s="3683"/>
      <c r="J2999" s="3684"/>
      <c r="K2999" s="1974"/>
      <c r="L2999" s="774"/>
      <c r="M2999" s="767"/>
      <c r="DF2999" s="818"/>
      <c r="DG2999" s="772" t="str">
        <f t="shared" si="63"/>
        <v/>
      </c>
      <c r="DH2999" s="832">
        <v>3089</v>
      </c>
    </row>
    <row r="3000" spans="1:112" s="760" customFormat="1" ht="12" hidden="1" customHeight="1" x14ac:dyDescent="0.15">
      <c r="A3000" s="774"/>
      <c r="B3000" s="3391"/>
      <c r="C3000" s="3681"/>
      <c r="D3000" s="3681"/>
      <c r="E3000" s="3681"/>
      <c r="F3000" s="3681"/>
      <c r="G3000" s="3681"/>
      <c r="H3000" s="3392"/>
      <c r="I3000" s="3683"/>
      <c r="J3000" s="3684"/>
      <c r="K3000" s="1974"/>
      <c r="L3000" s="774"/>
      <c r="M3000" s="767"/>
      <c r="DF3000" s="818"/>
      <c r="DG3000" s="772" t="str">
        <f t="shared" si="63"/>
        <v/>
      </c>
      <c r="DH3000" s="832">
        <v>3090</v>
      </c>
    </row>
    <row r="3001" spans="1:112" s="760" customFormat="1" ht="12" hidden="1" customHeight="1" x14ac:dyDescent="0.15">
      <c r="A3001" s="774"/>
      <c r="B3001" s="3391"/>
      <c r="C3001" s="3681"/>
      <c r="D3001" s="3681"/>
      <c r="E3001" s="3681"/>
      <c r="F3001" s="3681"/>
      <c r="G3001" s="3681"/>
      <c r="H3001" s="3392"/>
      <c r="I3001" s="3683"/>
      <c r="J3001" s="3684"/>
      <c r="K3001" s="1974"/>
      <c r="L3001" s="774"/>
      <c r="M3001" s="767"/>
      <c r="DF3001" s="818"/>
      <c r="DG3001" s="772" t="str">
        <f t="shared" si="63"/>
        <v/>
      </c>
      <c r="DH3001" s="832">
        <v>3091</v>
      </c>
    </row>
    <row r="3002" spans="1:112" s="760" customFormat="1" ht="12" hidden="1" customHeight="1" x14ac:dyDescent="0.15">
      <c r="A3002" s="774"/>
      <c r="B3002" s="3391"/>
      <c r="C3002" s="3681"/>
      <c r="D3002" s="3681"/>
      <c r="E3002" s="3681"/>
      <c r="F3002" s="3681"/>
      <c r="G3002" s="3681"/>
      <c r="H3002" s="3392"/>
      <c r="I3002" s="3683"/>
      <c r="J3002" s="3684"/>
      <c r="K3002" s="1974"/>
      <c r="L3002" s="774"/>
      <c r="M3002" s="767"/>
      <c r="DF3002" s="818"/>
      <c r="DG3002" s="772" t="str">
        <f t="shared" si="63"/>
        <v/>
      </c>
      <c r="DH3002" s="832">
        <v>3092</v>
      </c>
    </row>
    <row r="3003" spans="1:112" s="760" customFormat="1" ht="12" hidden="1" customHeight="1" x14ac:dyDescent="0.15">
      <c r="A3003" s="774"/>
      <c r="B3003" s="3391"/>
      <c r="C3003" s="3681"/>
      <c r="D3003" s="3681"/>
      <c r="E3003" s="3681"/>
      <c r="F3003" s="3681"/>
      <c r="G3003" s="3681"/>
      <c r="H3003" s="3392"/>
      <c r="I3003" s="3683"/>
      <c r="J3003" s="3684"/>
      <c r="K3003" s="1974"/>
      <c r="L3003" s="774"/>
      <c r="M3003" s="767"/>
      <c r="DF3003" s="818"/>
      <c r="DG3003" s="772" t="str">
        <f t="shared" si="63"/>
        <v/>
      </c>
      <c r="DH3003" s="832">
        <v>3093</v>
      </c>
    </row>
    <row r="3004" spans="1:112" s="760" customFormat="1" ht="12" hidden="1" customHeight="1" x14ac:dyDescent="0.15">
      <c r="A3004" s="774"/>
      <c r="B3004" s="3391"/>
      <c r="C3004" s="3681"/>
      <c r="D3004" s="3681"/>
      <c r="E3004" s="3681"/>
      <c r="F3004" s="3681"/>
      <c r="G3004" s="3681"/>
      <c r="H3004" s="3392"/>
      <c r="I3004" s="3683"/>
      <c r="J3004" s="3684"/>
      <c r="K3004" s="1974"/>
      <c r="L3004" s="774"/>
      <c r="M3004" s="767"/>
      <c r="DF3004" s="818"/>
      <c r="DG3004" s="772" t="str">
        <f t="shared" si="63"/>
        <v/>
      </c>
      <c r="DH3004" s="832">
        <v>3094</v>
      </c>
    </row>
    <row r="3005" spans="1:112" s="760" customFormat="1" ht="12" hidden="1" customHeight="1" x14ac:dyDescent="0.15">
      <c r="A3005" s="774"/>
      <c r="B3005" s="3391"/>
      <c r="C3005" s="3681"/>
      <c r="D3005" s="3681"/>
      <c r="E3005" s="3681"/>
      <c r="F3005" s="3681"/>
      <c r="G3005" s="3681"/>
      <c r="H3005" s="3392"/>
      <c r="I3005" s="3683"/>
      <c r="J3005" s="3684"/>
      <c r="K3005" s="1974"/>
      <c r="L3005" s="774"/>
      <c r="M3005" s="767"/>
      <c r="DF3005" s="818"/>
      <c r="DG3005" s="772" t="str">
        <f t="shared" si="63"/>
        <v/>
      </c>
      <c r="DH3005" s="832">
        <v>3095</v>
      </c>
    </row>
    <row r="3006" spans="1:112" s="760" customFormat="1" ht="12" hidden="1" customHeight="1" x14ac:dyDescent="0.15">
      <c r="A3006" s="774"/>
      <c r="B3006" s="3391"/>
      <c r="C3006" s="3681"/>
      <c r="D3006" s="3681"/>
      <c r="E3006" s="3681"/>
      <c r="F3006" s="3681"/>
      <c r="G3006" s="3681"/>
      <c r="H3006" s="3392"/>
      <c r="I3006" s="3683"/>
      <c r="J3006" s="3684"/>
      <c r="K3006" s="1974"/>
      <c r="L3006" s="774"/>
      <c r="M3006" s="767"/>
      <c r="DF3006" s="818"/>
      <c r="DG3006" s="772" t="str">
        <f t="shared" si="63"/>
        <v/>
      </c>
      <c r="DH3006" s="832">
        <v>3096</v>
      </c>
    </row>
    <row r="3007" spans="1:112" s="760" customFormat="1" ht="12" hidden="1" customHeight="1" x14ac:dyDescent="0.15">
      <c r="A3007" s="774"/>
      <c r="B3007" s="3391"/>
      <c r="C3007" s="3681"/>
      <c r="D3007" s="3681"/>
      <c r="E3007" s="3681"/>
      <c r="F3007" s="3681"/>
      <c r="G3007" s="3681"/>
      <c r="H3007" s="3392"/>
      <c r="I3007" s="3683"/>
      <c r="J3007" s="3684"/>
      <c r="K3007" s="1974"/>
      <c r="L3007" s="774"/>
      <c r="M3007" s="767"/>
      <c r="DF3007" s="818"/>
      <c r="DG3007" s="772" t="str">
        <f t="shared" si="63"/>
        <v/>
      </c>
      <c r="DH3007" s="832">
        <v>3097</v>
      </c>
    </row>
    <row r="3008" spans="1:112" s="760" customFormat="1" ht="12" hidden="1" customHeight="1" x14ac:dyDescent="0.15">
      <c r="A3008" s="774"/>
      <c r="B3008" s="3391"/>
      <c r="C3008" s="3681"/>
      <c r="D3008" s="3681"/>
      <c r="E3008" s="3681"/>
      <c r="F3008" s="3681"/>
      <c r="G3008" s="3681"/>
      <c r="H3008" s="3392"/>
      <c r="I3008" s="3683"/>
      <c r="J3008" s="3684"/>
      <c r="K3008" s="1974"/>
      <c r="L3008" s="774"/>
      <c r="M3008" s="767"/>
      <c r="DF3008" s="818"/>
      <c r="DG3008" s="772" t="str">
        <f t="shared" si="63"/>
        <v/>
      </c>
      <c r="DH3008" s="832">
        <v>3098</v>
      </c>
    </row>
    <row r="3009" spans="1:112" s="760" customFormat="1" ht="12.75" hidden="1" customHeight="1" x14ac:dyDescent="0.15">
      <c r="A3009" s="774"/>
      <c r="B3009" s="3391"/>
      <c r="C3009" s="3681"/>
      <c r="D3009" s="3681"/>
      <c r="E3009" s="3681"/>
      <c r="F3009" s="3681"/>
      <c r="G3009" s="3681"/>
      <c r="H3009" s="3392"/>
      <c r="I3009" s="3683"/>
      <c r="J3009" s="3684"/>
      <c r="K3009" s="1974"/>
      <c r="L3009" s="774"/>
      <c r="M3009" s="767"/>
      <c r="DF3009" s="818"/>
      <c r="DG3009" s="772" t="str">
        <f t="shared" si="63"/>
        <v/>
      </c>
      <c r="DH3009" s="832">
        <v>3099</v>
      </c>
    </row>
    <row r="3010" spans="1:112" s="760" customFormat="1" ht="12" hidden="1" customHeight="1" x14ac:dyDescent="0.15">
      <c r="A3010" s="774"/>
      <c r="B3010" s="3391"/>
      <c r="C3010" s="3681"/>
      <c r="D3010" s="3681"/>
      <c r="E3010" s="3681"/>
      <c r="F3010" s="3681"/>
      <c r="G3010" s="3681"/>
      <c r="H3010" s="3392"/>
      <c r="I3010" s="3683"/>
      <c r="J3010" s="3684"/>
      <c r="K3010" s="1974"/>
      <c r="L3010" s="774"/>
      <c r="M3010" s="767"/>
      <c r="DF3010" s="818"/>
      <c r="DG3010" s="772" t="str">
        <f t="shared" si="63"/>
        <v/>
      </c>
      <c r="DH3010" s="832">
        <v>3100</v>
      </c>
    </row>
    <row r="3011" spans="1:112" s="760" customFormat="1" ht="12" hidden="1" customHeight="1" x14ac:dyDescent="0.15">
      <c r="A3011" s="774"/>
      <c r="B3011" s="3391"/>
      <c r="C3011" s="3681"/>
      <c r="D3011" s="3681"/>
      <c r="E3011" s="3681"/>
      <c r="F3011" s="3681"/>
      <c r="G3011" s="3681"/>
      <c r="H3011" s="3392"/>
      <c r="I3011" s="3683"/>
      <c r="J3011" s="3684"/>
      <c r="K3011" s="1974"/>
      <c r="L3011" s="774"/>
      <c r="M3011" s="767"/>
      <c r="DF3011" s="818"/>
      <c r="DG3011" s="772" t="str">
        <f t="shared" si="63"/>
        <v/>
      </c>
      <c r="DH3011" s="832">
        <v>3101</v>
      </c>
    </row>
    <row r="3012" spans="1:112" s="760" customFormat="1" ht="12" hidden="1" customHeight="1" x14ac:dyDescent="0.15">
      <c r="A3012" s="774"/>
      <c r="B3012" s="3391"/>
      <c r="C3012" s="3681"/>
      <c r="D3012" s="3681"/>
      <c r="E3012" s="3681"/>
      <c r="F3012" s="3681"/>
      <c r="G3012" s="3681"/>
      <c r="H3012" s="3392"/>
      <c r="I3012" s="3683"/>
      <c r="J3012" s="3684"/>
      <c r="K3012" s="1974"/>
      <c r="L3012" s="774"/>
      <c r="M3012" s="767"/>
      <c r="DF3012" s="818"/>
      <c r="DG3012" s="772" t="str">
        <f t="shared" si="63"/>
        <v/>
      </c>
      <c r="DH3012" s="832">
        <v>3102</v>
      </c>
    </row>
    <row r="3013" spans="1:112" s="760" customFormat="1" ht="12" hidden="1" customHeight="1" x14ac:dyDescent="0.15">
      <c r="A3013" s="774"/>
      <c r="B3013" s="3391"/>
      <c r="C3013" s="3681"/>
      <c r="D3013" s="3681"/>
      <c r="E3013" s="3681"/>
      <c r="F3013" s="3681"/>
      <c r="G3013" s="3681"/>
      <c r="H3013" s="3392"/>
      <c r="I3013" s="3683"/>
      <c r="J3013" s="3684"/>
      <c r="K3013" s="1974"/>
      <c r="L3013" s="774"/>
      <c r="M3013" s="767"/>
      <c r="DF3013" s="818"/>
      <c r="DG3013" s="772" t="str">
        <f t="shared" si="63"/>
        <v/>
      </c>
      <c r="DH3013" s="832">
        <v>3103</v>
      </c>
    </row>
    <row r="3014" spans="1:112" s="760" customFormat="1" ht="12" hidden="1" customHeight="1" x14ac:dyDescent="0.15">
      <c r="A3014" s="774"/>
      <c r="B3014" s="3391"/>
      <c r="C3014" s="3681"/>
      <c r="D3014" s="3681"/>
      <c r="E3014" s="3681"/>
      <c r="F3014" s="3681"/>
      <c r="G3014" s="3681"/>
      <c r="H3014" s="3392"/>
      <c r="I3014" s="3683"/>
      <c r="J3014" s="3684"/>
      <c r="K3014" s="1974"/>
      <c r="L3014" s="774"/>
      <c r="M3014" s="767"/>
      <c r="DF3014" s="818"/>
      <c r="DG3014" s="772" t="str">
        <f t="shared" si="63"/>
        <v/>
      </c>
      <c r="DH3014" s="832">
        <v>3104</v>
      </c>
    </row>
    <row r="3015" spans="1:112" s="760" customFormat="1" ht="12" hidden="1" customHeight="1" x14ac:dyDescent="0.15">
      <c r="A3015" s="774"/>
      <c r="B3015" s="3391"/>
      <c r="C3015" s="3681"/>
      <c r="D3015" s="3681"/>
      <c r="E3015" s="3681"/>
      <c r="F3015" s="3681"/>
      <c r="G3015" s="3681"/>
      <c r="H3015" s="3392"/>
      <c r="I3015" s="3683"/>
      <c r="J3015" s="3684"/>
      <c r="K3015" s="1974"/>
      <c r="L3015" s="774"/>
      <c r="M3015" s="767"/>
      <c r="DF3015" s="818"/>
      <c r="DG3015" s="772" t="str">
        <f t="shared" si="63"/>
        <v/>
      </c>
      <c r="DH3015" s="832">
        <v>3105</v>
      </c>
    </row>
    <row r="3016" spans="1:112" s="760" customFormat="1" ht="12" hidden="1" customHeight="1" x14ac:dyDescent="0.15">
      <c r="A3016" s="774"/>
      <c r="B3016" s="3391"/>
      <c r="C3016" s="3681"/>
      <c r="D3016" s="3681"/>
      <c r="E3016" s="3681"/>
      <c r="F3016" s="3681"/>
      <c r="G3016" s="3681"/>
      <c r="H3016" s="3392"/>
      <c r="I3016" s="3683"/>
      <c r="J3016" s="3684"/>
      <c r="K3016" s="1974"/>
      <c r="L3016" s="774"/>
      <c r="M3016" s="767"/>
      <c r="DF3016" s="818"/>
      <c r="DG3016" s="772" t="str">
        <f t="shared" si="63"/>
        <v/>
      </c>
      <c r="DH3016" s="832">
        <v>3106</v>
      </c>
    </row>
    <row r="3017" spans="1:112" s="760" customFormat="1" ht="12" hidden="1" customHeight="1" x14ac:dyDescent="0.15">
      <c r="A3017" s="774"/>
      <c r="B3017" s="3391"/>
      <c r="C3017" s="3681"/>
      <c r="D3017" s="3681"/>
      <c r="E3017" s="3681"/>
      <c r="F3017" s="3681"/>
      <c r="G3017" s="3681"/>
      <c r="H3017" s="3392"/>
      <c r="I3017" s="3683"/>
      <c r="J3017" s="3684"/>
      <c r="K3017" s="1974"/>
      <c r="L3017" s="774"/>
      <c r="M3017" s="767"/>
      <c r="DF3017" s="818"/>
      <c r="DG3017" s="772" t="str">
        <f t="shared" si="63"/>
        <v/>
      </c>
      <c r="DH3017" s="832">
        <v>3107</v>
      </c>
    </row>
    <row r="3018" spans="1:112" s="760" customFormat="1" ht="12" hidden="1" customHeight="1" x14ac:dyDescent="0.15">
      <c r="A3018" s="774"/>
      <c r="B3018" s="3391"/>
      <c r="C3018" s="3681"/>
      <c r="D3018" s="3681"/>
      <c r="E3018" s="3681"/>
      <c r="F3018" s="3681"/>
      <c r="G3018" s="3681"/>
      <c r="H3018" s="3392"/>
      <c r="I3018" s="3683"/>
      <c r="J3018" s="3684"/>
      <c r="K3018" s="1974"/>
      <c r="L3018" s="774"/>
      <c r="M3018" s="767"/>
      <c r="DF3018" s="818"/>
      <c r="DG3018" s="772" t="str">
        <f t="shared" si="63"/>
        <v/>
      </c>
      <c r="DH3018" s="832">
        <v>3108</v>
      </c>
    </row>
    <row r="3019" spans="1:112" s="760" customFormat="1" ht="12" hidden="1" customHeight="1" x14ac:dyDescent="0.15">
      <c r="A3019" s="774"/>
      <c r="B3019" s="3391"/>
      <c r="C3019" s="3681"/>
      <c r="D3019" s="3681"/>
      <c r="E3019" s="3681"/>
      <c r="F3019" s="3681"/>
      <c r="G3019" s="3681"/>
      <c r="H3019" s="3392"/>
      <c r="I3019" s="3683"/>
      <c r="J3019" s="3684"/>
      <c r="K3019" s="1974"/>
      <c r="L3019" s="774"/>
      <c r="M3019" s="767"/>
      <c r="DF3019" s="818"/>
      <c r="DG3019" s="772" t="str">
        <f t="shared" si="63"/>
        <v/>
      </c>
      <c r="DH3019" s="832">
        <v>3109</v>
      </c>
    </row>
    <row r="3020" spans="1:112" s="760" customFormat="1" ht="12" hidden="1" customHeight="1" x14ac:dyDescent="0.15">
      <c r="A3020" s="774"/>
      <c r="B3020" s="3391"/>
      <c r="C3020" s="3681"/>
      <c r="D3020" s="3681"/>
      <c r="E3020" s="3681"/>
      <c r="F3020" s="3681"/>
      <c r="G3020" s="3681"/>
      <c r="H3020" s="3392"/>
      <c r="I3020" s="3683"/>
      <c r="J3020" s="3684"/>
      <c r="K3020" s="1974"/>
      <c r="L3020" s="774"/>
      <c r="M3020" s="767"/>
      <c r="DF3020" s="818"/>
      <c r="DG3020" s="772" t="str">
        <f t="shared" si="63"/>
        <v/>
      </c>
      <c r="DH3020" s="832">
        <v>3110</v>
      </c>
    </row>
    <row r="3021" spans="1:112" s="760" customFormat="1" ht="12" hidden="1" customHeight="1" x14ac:dyDescent="0.15">
      <c r="A3021" s="774"/>
      <c r="B3021" s="3391"/>
      <c r="C3021" s="3681"/>
      <c r="D3021" s="3681"/>
      <c r="E3021" s="3681"/>
      <c r="F3021" s="3681"/>
      <c r="G3021" s="3681"/>
      <c r="H3021" s="3392"/>
      <c r="I3021" s="3683"/>
      <c r="J3021" s="3684"/>
      <c r="K3021" s="1974"/>
      <c r="L3021" s="774"/>
      <c r="M3021" s="767"/>
      <c r="DF3021" s="818"/>
      <c r="DG3021" s="772" t="str">
        <f t="shared" si="63"/>
        <v/>
      </c>
      <c r="DH3021" s="832">
        <v>3111</v>
      </c>
    </row>
    <row r="3022" spans="1:112" s="760" customFormat="1" ht="12" hidden="1" customHeight="1" x14ac:dyDescent="0.15">
      <c r="A3022" s="774"/>
      <c r="B3022" s="3391"/>
      <c r="C3022" s="3681"/>
      <c r="D3022" s="3681"/>
      <c r="E3022" s="3681"/>
      <c r="F3022" s="3681"/>
      <c r="G3022" s="3681"/>
      <c r="H3022" s="3392"/>
      <c r="I3022" s="3683"/>
      <c r="J3022" s="3684"/>
      <c r="K3022" s="1974"/>
      <c r="L3022" s="774"/>
      <c r="M3022" s="767"/>
      <c r="DF3022" s="818"/>
      <c r="DG3022" s="772" t="str">
        <f t="shared" si="63"/>
        <v/>
      </c>
      <c r="DH3022" s="832">
        <v>3112</v>
      </c>
    </row>
    <row r="3023" spans="1:112" s="760" customFormat="1" ht="12" hidden="1" customHeight="1" x14ac:dyDescent="0.15">
      <c r="A3023" s="774"/>
      <c r="B3023" s="3391"/>
      <c r="C3023" s="3681"/>
      <c r="D3023" s="3681"/>
      <c r="E3023" s="3681"/>
      <c r="F3023" s="3681"/>
      <c r="G3023" s="3681"/>
      <c r="H3023" s="3392"/>
      <c r="I3023" s="3683"/>
      <c r="J3023" s="3684"/>
      <c r="K3023" s="1974"/>
      <c r="L3023" s="774"/>
      <c r="M3023" s="767"/>
      <c r="DF3023" s="818"/>
      <c r="DG3023" s="772" t="str">
        <f t="shared" si="63"/>
        <v/>
      </c>
      <c r="DH3023" s="832">
        <v>3113</v>
      </c>
    </row>
    <row r="3024" spans="1:112" s="760" customFormat="1" ht="12" hidden="1" customHeight="1" x14ac:dyDescent="0.15">
      <c r="A3024" s="774"/>
      <c r="B3024" s="3391"/>
      <c r="C3024" s="3681"/>
      <c r="D3024" s="3681"/>
      <c r="E3024" s="3681"/>
      <c r="F3024" s="3681"/>
      <c r="G3024" s="3681"/>
      <c r="H3024" s="3392"/>
      <c r="I3024" s="3683"/>
      <c r="J3024" s="3684"/>
      <c r="K3024" s="1974"/>
      <c r="L3024" s="774"/>
      <c r="M3024" s="767"/>
      <c r="DF3024" s="818"/>
      <c r="DG3024" s="772" t="str">
        <f t="shared" si="63"/>
        <v/>
      </c>
      <c r="DH3024" s="832">
        <v>3114</v>
      </c>
    </row>
    <row r="3025" spans="1:112" s="760" customFormat="1" ht="12" hidden="1" customHeight="1" x14ac:dyDescent="0.15">
      <c r="A3025" s="774"/>
      <c r="B3025" s="3391"/>
      <c r="C3025" s="3681"/>
      <c r="D3025" s="3681"/>
      <c r="E3025" s="3681"/>
      <c r="F3025" s="3681"/>
      <c r="G3025" s="3681"/>
      <c r="H3025" s="3392"/>
      <c r="I3025" s="3683"/>
      <c r="J3025" s="3684"/>
      <c r="K3025" s="1974"/>
      <c r="L3025" s="774"/>
      <c r="M3025" s="767"/>
      <c r="DF3025" s="818"/>
      <c r="DG3025" s="772" t="str">
        <f t="shared" si="63"/>
        <v/>
      </c>
      <c r="DH3025" s="832">
        <v>3115</v>
      </c>
    </row>
    <row r="3026" spans="1:112" s="760" customFormat="1" ht="12" hidden="1" customHeight="1" x14ac:dyDescent="0.15">
      <c r="A3026" s="774"/>
      <c r="B3026" s="3391"/>
      <c r="C3026" s="3681"/>
      <c r="D3026" s="3681"/>
      <c r="E3026" s="3681"/>
      <c r="F3026" s="3681"/>
      <c r="G3026" s="3681"/>
      <c r="H3026" s="3392"/>
      <c r="I3026" s="3683"/>
      <c r="J3026" s="3684"/>
      <c r="K3026" s="1974"/>
      <c r="L3026" s="774"/>
      <c r="M3026" s="767"/>
      <c r="DF3026" s="818"/>
      <c r="DG3026" s="772" t="str">
        <f t="shared" si="63"/>
        <v/>
      </c>
      <c r="DH3026" s="832">
        <v>3116</v>
      </c>
    </row>
    <row r="3027" spans="1:112" s="760" customFormat="1" ht="12.75" hidden="1" customHeight="1" x14ac:dyDescent="0.15">
      <c r="A3027" s="774"/>
      <c r="B3027" s="3391"/>
      <c r="C3027" s="3681"/>
      <c r="D3027" s="3681"/>
      <c r="E3027" s="3681"/>
      <c r="F3027" s="3681"/>
      <c r="G3027" s="3681"/>
      <c r="H3027" s="3392"/>
      <c r="I3027" s="3683"/>
      <c r="J3027" s="3684"/>
      <c r="K3027" s="1974"/>
      <c r="L3027" s="774"/>
      <c r="M3027" s="767"/>
      <c r="DF3027" s="818"/>
      <c r="DG3027" s="772" t="str">
        <f t="shared" si="63"/>
        <v/>
      </c>
      <c r="DH3027" s="832">
        <v>3117</v>
      </c>
    </row>
    <row r="3028" spans="1:112" s="760" customFormat="1" ht="12" hidden="1" customHeight="1" x14ac:dyDescent="0.15">
      <c r="A3028" s="774"/>
      <c r="B3028" s="3391"/>
      <c r="C3028" s="3681"/>
      <c r="D3028" s="3681"/>
      <c r="E3028" s="3681"/>
      <c r="F3028" s="3681"/>
      <c r="G3028" s="3681"/>
      <c r="H3028" s="3392"/>
      <c r="I3028" s="3683"/>
      <c r="J3028" s="3684"/>
      <c r="K3028" s="1974"/>
      <c r="L3028" s="774"/>
      <c r="M3028" s="767"/>
      <c r="DF3028" s="818"/>
      <c r="DG3028" s="772" t="str">
        <f t="shared" si="63"/>
        <v/>
      </c>
      <c r="DH3028" s="832">
        <v>3118</v>
      </c>
    </row>
    <row r="3029" spans="1:112" s="760" customFormat="1" ht="12" hidden="1" customHeight="1" x14ac:dyDescent="0.15">
      <c r="A3029" s="774"/>
      <c r="B3029" s="3391"/>
      <c r="C3029" s="3681"/>
      <c r="D3029" s="3681"/>
      <c r="E3029" s="3681"/>
      <c r="F3029" s="3681"/>
      <c r="G3029" s="3681"/>
      <c r="H3029" s="3392"/>
      <c r="I3029" s="3683"/>
      <c r="J3029" s="3684"/>
      <c r="K3029" s="1974"/>
      <c r="L3029" s="774"/>
      <c r="M3029" s="767"/>
      <c r="DF3029" s="818"/>
      <c r="DG3029" s="772" t="str">
        <f t="shared" si="63"/>
        <v/>
      </c>
      <c r="DH3029" s="832">
        <v>3119</v>
      </c>
    </row>
    <row r="3030" spans="1:112" s="760" customFormat="1" ht="12" hidden="1" customHeight="1" x14ac:dyDescent="0.15">
      <c r="A3030" s="774"/>
      <c r="B3030" s="3391"/>
      <c r="C3030" s="3681"/>
      <c r="D3030" s="3681"/>
      <c r="E3030" s="3681"/>
      <c r="F3030" s="3681"/>
      <c r="G3030" s="3681"/>
      <c r="H3030" s="3392"/>
      <c r="I3030" s="3683"/>
      <c r="J3030" s="3684"/>
      <c r="K3030" s="1974"/>
      <c r="L3030" s="774"/>
      <c r="M3030" s="767"/>
      <c r="DF3030" s="818"/>
      <c r="DG3030" s="772" t="str">
        <f t="shared" si="63"/>
        <v/>
      </c>
      <c r="DH3030" s="832">
        <v>3120</v>
      </c>
    </row>
    <row r="3031" spans="1:112" s="760" customFormat="1" ht="12" hidden="1" customHeight="1" x14ac:dyDescent="0.15">
      <c r="A3031" s="774"/>
      <c r="B3031" s="3391"/>
      <c r="C3031" s="3681"/>
      <c r="D3031" s="3681"/>
      <c r="E3031" s="3681"/>
      <c r="F3031" s="3681"/>
      <c r="G3031" s="3681"/>
      <c r="H3031" s="3392"/>
      <c r="I3031" s="3683"/>
      <c r="J3031" s="3684"/>
      <c r="K3031" s="1974"/>
      <c r="L3031" s="774"/>
      <c r="M3031" s="767"/>
      <c r="DF3031" s="818"/>
      <c r="DG3031" s="772" t="str">
        <f t="shared" si="63"/>
        <v/>
      </c>
      <c r="DH3031" s="832">
        <v>3121</v>
      </c>
    </row>
    <row r="3032" spans="1:112" s="760" customFormat="1" ht="12" hidden="1" customHeight="1" x14ac:dyDescent="0.15">
      <c r="A3032" s="774"/>
      <c r="B3032" s="3391"/>
      <c r="C3032" s="3681"/>
      <c r="D3032" s="3681"/>
      <c r="E3032" s="3681"/>
      <c r="F3032" s="3681"/>
      <c r="G3032" s="3681"/>
      <c r="H3032" s="3392"/>
      <c r="I3032" s="3683"/>
      <c r="J3032" s="3684"/>
      <c r="K3032" s="1974"/>
      <c r="L3032" s="774"/>
      <c r="M3032" s="767"/>
      <c r="DF3032" s="818"/>
      <c r="DG3032" s="772" t="str">
        <f t="shared" si="63"/>
        <v/>
      </c>
      <c r="DH3032" s="832">
        <v>3122</v>
      </c>
    </row>
    <row r="3033" spans="1:112" s="760" customFormat="1" ht="12" hidden="1" customHeight="1" x14ac:dyDescent="0.15">
      <c r="A3033" s="774"/>
      <c r="B3033" s="3391"/>
      <c r="C3033" s="3681"/>
      <c r="D3033" s="3681"/>
      <c r="E3033" s="3681"/>
      <c r="F3033" s="3681"/>
      <c r="G3033" s="3681"/>
      <c r="H3033" s="3392"/>
      <c r="I3033" s="3683"/>
      <c r="J3033" s="3684"/>
      <c r="K3033" s="1974"/>
      <c r="L3033" s="774"/>
      <c r="M3033" s="767"/>
      <c r="DF3033" s="818"/>
      <c r="DG3033" s="772" t="str">
        <f t="shared" si="63"/>
        <v/>
      </c>
      <c r="DH3033" s="832">
        <v>3123</v>
      </c>
    </row>
    <row r="3034" spans="1:112" s="760" customFormat="1" ht="12" hidden="1" customHeight="1" x14ac:dyDescent="0.15">
      <c r="A3034" s="774"/>
      <c r="B3034" s="3391"/>
      <c r="C3034" s="3681"/>
      <c r="D3034" s="3681"/>
      <c r="E3034" s="3681"/>
      <c r="F3034" s="3681"/>
      <c r="G3034" s="3681"/>
      <c r="H3034" s="3392"/>
      <c r="I3034" s="3683"/>
      <c r="J3034" s="3684"/>
      <c r="K3034" s="1974"/>
      <c r="L3034" s="774"/>
      <c r="M3034" s="767"/>
      <c r="DF3034" s="818"/>
      <c r="DG3034" s="772" t="str">
        <f t="shared" si="63"/>
        <v/>
      </c>
      <c r="DH3034" s="832">
        <v>3124</v>
      </c>
    </row>
    <row r="3035" spans="1:112" s="760" customFormat="1" ht="12" hidden="1" customHeight="1" x14ac:dyDescent="0.15">
      <c r="A3035" s="774"/>
      <c r="B3035" s="3391"/>
      <c r="C3035" s="3681"/>
      <c r="D3035" s="3681"/>
      <c r="E3035" s="3681"/>
      <c r="F3035" s="3681"/>
      <c r="G3035" s="3681"/>
      <c r="H3035" s="3392"/>
      <c r="I3035" s="3683"/>
      <c r="J3035" s="3684"/>
      <c r="K3035" s="1974"/>
      <c r="L3035" s="774"/>
      <c r="M3035" s="767"/>
      <c r="DF3035" s="818"/>
      <c r="DG3035" s="772" t="str">
        <f t="shared" si="63"/>
        <v/>
      </c>
      <c r="DH3035" s="832">
        <v>3125</v>
      </c>
    </row>
    <row r="3036" spans="1:112" s="760" customFormat="1" ht="12" hidden="1" customHeight="1" x14ac:dyDescent="0.15">
      <c r="A3036" s="774"/>
      <c r="B3036" s="3391"/>
      <c r="C3036" s="3681"/>
      <c r="D3036" s="3681"/>
      <c r="E3036" s="3681"/>
      <c r="F3036" s="3681"/>
      <c r="G3036" s="3681"/>
      <c r="H3036" s="3392"/>
      <c r="I3036" s="3683"/>
      <c r="J3036" s="3684"/>
      <c r="K3036" s="1974"/>
      <c r="L3036" s="774"/>
      <c r="M3036" s="767"/>
      <c r="DF3036" s="818"/>
      <c r="DG3036" s="772" t="str">
        <f t="shared" si="63"/>
        <v/>
      </c>
      <c r="DH3036" s="832">
        <v>3126</v>
      </c>
    </row>
    <row r="3037" spans="1:112" s="760" customFormat="1" ht="12.75" hidden="1" customHeight="1" x14ac:dyDescent="0.15">
      <c r="A3037" s="774"/>
      <c r="B3037" s="3391"/>
      <c r="C3037" s="3681"/>
      <c r="D3037" s="3681"/>
      <c r="E3037" s="3681"/>
      <c r="F3037" s="3681"/>
      <c r="G3037" s="3681"/>
      <c r="H3037" s="3392"/>
      <c r="I3037" s="3683"/>
      <c r="J3037" s="3684"/>
      <c r="K3037" s="1974"/>
      <c r="L3037" s="774"/>
      <c r="M3037" s="767"/>
      <c r="DF3037" s="818"/>
      <c r="DG3037" s="772" t="str">
        <f t="shared" si="63"/>
        <v/>
      </c>
      <c r="DH3037" s="832">
        <v>3127</v>
      </c>
    </row>
    <row r="3038" spans="1:112" s="760" customFormat="1" ht="12" hidden="1" customHeight="1" x14ac:dyDescent="0.15">
      <c r="A3038" s="774"/>
      <c r="B3038" s="3391"/>
      <c r="C3038" s="3681"/>
      <c r="D3038" s="3681"/>
      <c r="E3038" s="3681"/>
      <c r="F3038" s="3681"/>
      <c r="G3038" s="3681"/>
      <c r="H3038" s="3392"/>
      <c r="I3038" s="3683"/>
      <c r="J3038" s="3684"/>
      <c r="K3038" s="1974"/>
      <c r="L3038" s="774"/>
      <c r="M3038" s="767"/>
      <c r="DF3038" s="818"/>
      <c r="DG3038" s="772" t="str">
        <f t="shared" si="63"/>
        <v/>
      </c>
      <c r="DH3038" s="832">
        <v>3128</v>
      </c>
    </row>
    <row r="3039" spans="1:112" s="760" customFormat="1" ht="12" hidden="1" customHeight="1" x14ac:dyDescent="0.15">
      <c r="A3039" s="774"/>
      <c r="B3039" s="3391"/>
      <c r="C3039" s="3681"/>
      <c r="D3039" s="3681"/>
      <c r="E3039" s="3681"/>
      <c r="F3039" s="3681"/>
      <c r="G3039" s="3681"/>
      <c r="H3039" s="3392"/>
      <c r="I3039" s="3683"/>
      <c r="J3039" s="3684"/>
      <c r="K3039" s="1974"/>
      <c r="L3039" s="774"/>
      <c r="M3039" s="767"/>
      <c r="DF3039" s="818"/>
      <c r="DG3039" s="772" t="str">
        <f t="shared" si="63"/>
        <v/>
      </c>
      <c r="DH3039" s="832">
        <v>3129</v>
      </c>
    </row>
    <row r="3040" spans="1:112" s="760" customFormat="1" ht="12" hidden="1" customHeight="1" x14ac:dyDescent="0.15">
      <c r="A3040" s="774"/>
      <c r="B3040" s="3391"/>
      <c r="C3040" s="3681"/>
      <c r="D3040" s="3681"/>
      <c r="E3040" s="3681"/>
      <c r="F3040" s="3681"/>
      <c r="G3040" s="3681"/>
      <c r="H3040" s="3392"/>
      <c r="I3040" s="3683"/>
      <c r="J3040" s="3684"/>
      <c r="K3040" s="1974"/>
      <c r="L3040" s="774"/>
      <c r="M3040" s="767"/>
      <c r="DF3040" s="818"/>
      <c r="DG3040" s="772" t="str">
        <f t="shared" si="63"/>
        <v/>
      </c>
      <c r="DH3040" s="832">
        <v>3130</v>
      </c>
    </row>
    <row r="3041" spans="1:112" s="760" customFormat="1" ht="12" hidden="1" customHeight="1" x14ac:dyDescent="0.15">
      <c r="A3041" s="774"/>
      <c r="B3041" s="3391"/>
      <c r="C3041" s="3681"/>
      <c r="D3041" s="3681"/>
      <c r="E3041" s="3681"/>
      <c r="F3041" s="3681"/>
      <c r="G3041" s="3681"/>
      <c r="H3041" s="3392"/>
      <c r="I3041" s="3683"/>
      <c r="J3041" s="3684"/>
      <c r="K3041" s="1974"/>
      <c r="L3041" s="774"/>
      <c r="M3041" s="767"/>
      <c r="DF3041" s="818"/>
      <c r="DG3041" s="772" t="str">
        <f t="shared" si="63"/>
        <v/>
      </c>
      <c r="DH3041" s="832">
        <v>3131</v>
      </c>
    </row>
    <row r="3042" spans="1:112" s="760" customFormat="1" ht="12" hidden="1" customHeight="1" x14ac:dyDescent="0.15">
      <c r="A3042" s="774"/>
      <c r="B3042" s="3391"/>
      <c r="C3042" s="3681"/>
      <c r="D3042" s="3681"/>
      <c r="E3042" s="3681"/>
      <c r="F3042" s="3681"/>
      <c r="G3042" s="3681"/>
      <c r="H3042" s="3392"/>
      <c r="I3042" s="3683"/>
      <c r="J3042" s="3684"/>
      <c r="K3042" s="1974"/>
      <c r="L3042" s="774"/>
      <c r="M3042" s="767"/>
      <c r="DF3042" s="818"/>
      <c r="DG3042" s="772" t="str">
        <f t="shared" si="63"/>
        <v/>
      </c>
      <c r="DH3042" s="832">
        <v>3132</v>
      </c>
    </row>
    <row r="3043" spans="1:112" s="760" customFormat="1" ht="12" hidden="1" customHeight="1" x14ac:dyDescent="0.15">
      <c r="A3043" s="774"/>
      <c r="B3043" s="3391"/>
      <c r="C3043" s="3681"/>
      <c r="D3043" s="3681"/>
      <c r="E3043" s="3681"/>
      <c r="F3043" s="3681"/>
      <c r="G3043" s="3681"/>
      <c r="H3043" s="3392"/>
      <c r="I3043" s="3683"/>
      <c r="J3043" s="3684"/>
      <c r="K3043" s="1974"/>
      <c r="L3043" s="774"/>
      <c r="M3043" s="767"/>
      <c r="DF3043" s="818"/>
      <c r="DG3043" s="772" t="str">
        <f t="shared" si="63"/>
        <v/>
      </c>
      <c r="DH3043" s="832">
        <v>3133</v>
      </c>
    </row>
    <row r="3044" spans="1:112" s="760" customFormat="1" ht="12" hidden="1" customHeight="1" x14ac:dyDescent="0.15">
      <c r="A3044" s="774"/>
      <c r="B3044" s="3391"/>
      <c r="C3044" s="3681"/>
      <c r="D3044" s="3681"/>
      <c r="E3044" s="3681"/>
      <c r="F3044" s="3681"/>
      <c r="G3044" s="3681"/>
      <c r="H3044" s="3392"/>
      <c r="I3044" s="3683"/>
      <c r="J3044" s="3684"/>
      <c r="K3044" s="1974"/>
      <c r="L3044" s="774"/>
      <c r="M3044" s="767"/>
      <c r="DF3044" s="818"/>
      <c r="DG3044" s="772" t="str">
        <f t="shared" si="63"/>
        <v/>
      </c>
      <c r="DH3044" s="832">
        <v>3134</v>
      </c>
    </row>
    <row r="3045" spans="1:112" s="760" customFormat="1" ht="12" hidden="1" customHeight="1" x14ac:dyDescent="0.15">
      <c r="A3045" s="774"/>
      <c r="B3045" s="3391"/>
      <c r="C3045" s="3681"/>
      <c r="D3045" s="3681"/>
      <c r="E3045" s="3681"/>
      <c r="F3045" s="3681"/>
      <c r="G3045" s="3681"/>
      <c r="H3045" s="3392"/>
      <c r="I3045" s="3683"/>
      <c r="J3045" s="3684"/>
      <c r="K3045" s="1974"/>
      <c r="L3045" s="774"/>
      <c r="M3045" s="767"/>
      <c r="DF3045" s="818"/>
      <c r="DG3045" s="772" t="str">
        <f t="shared" si="63"/>
        <v/>
      </c>
      <c r="DH3045" s="832">
        <v>3135</v>
      </c>
    </row>
    <row r="3046" spans="1:112" s="760" customFormat="1" ht="12" hidden="1" customHeight="1" x14ac:dyDescent="0.15">
      <c r="A3046" s="774"/>
      <c r="B3046" s="3391"/>
      <c r="C3046" s="3681"/>
      <c r="D3046" s="3681"/>
      <c r="E3046" s="3681"/>
      <c r="F3046" s="3681"/>
      <c r="G3046" s="3681"/>
      <c r="H3046" s="3392"/>
      <c r="I3046" s="3683"/>
      <c r="J3046" s="3684"/>
      <c r="K3046" s="1974"/>
      <c r="L3046" s="774"/>
      <c r="M3046" s="767"/>
      <c r="DF3046" s="818"/>
      <c r="DG3046" s="772" t="str">
        <f t="shared" si="63"/>
        <v/>
      </c>
      <c r="DH3046" s="832">
        <v>3136</v>
      </c>
    </row>
    <row r="3047" spans="1:112" s="760" customFormat="1" ht="12.75" hidden="1" customHeight="1" x14ac:dyDescent="0.15">
      <c r="A3047" s="774"/>
      <c r="B3047" s="3391"/>
      <c r="C3047" s="3681"/>
      <c r="D3047" s="3681"/>
      <c r="E3047" s="3681"/>
      <c r="F3047" s="3681"/>
      <c r="G3047" s="3681"/>
      <c r="H3047" s="3392"/>
      <c r="I3047" s="3683"/>
      <c r="J3047" s="3684"/>
      <c r="K3047" s="1974"/>
      <c r="L3047" s="774"/>
      <c r="M3047" s="767"/>
      <c r="DF3047" s="818"/>
      <c r="DG3047" s="772" t="str">
        <f t="shared" si="63"/>
        <v/>
      </c>
      <c r="DH3047" s="832">
        <v>3137</v>
      </c>
    </row>
    <row r="3048" spans="1:112" s="760" customFormat="1" ht="12" hidden="1" customHeight="1" x14ac:dyDescent="0.15">
      <c r="A3048" s="774"/>
      <c r="B3048" s="3391"/>
      <c r="C3048" s="3681"/>
      <c r="D3048" s="3681"/>
      <c r="E3048" s="3681"/>
      <c r="F3048" s="3681"/>
      <c r="G3048" s="3681"/>
      <c r="H3048" s="3392"/>
      <c r="I3048" s="3683"/>
      <c r="J3048" s="3684"/>
      <c r="K3048" s="1974"/>
      <c r="L3048" s="774"/>
      <c r="M3048" s="767"/>
      <c r="DF3048" s="818"/>
      <c r="DG3048" s="772" t="str">
        <f t="shared" si="63"/>
        <v/>
      </c>
      <c r="DH3048" s="832">
        <v>3138</v>
      </c>
    </row>
    <row r="3049" spans="1:112" s="760" customFormat="1" ht="12" hidden="1" customHeight="1" x14ac:dyDescent="0.15">
      <c r="A3049" s="774"/>
      <c r="B3049" s="3391"/>
      <c r="C3049" s="3681"/>
      <c r="D3049" s="3681"/>
      <c r="E3049" s="3681"/>
      <c r="F3049" s="3681"/>
      <c r="G3049" s="3681"/>
      <c r="H3049" s="3392"/>
      <c r="I3049" s="3683"/>
      <c r="J3049" s="3684"/>
      <c r="K3049" s="1974"/>
      <c r="L3049" s="774"/>
      <c r="M3049" s="767"/>
      <c r="DF3049" s="818"/>
      <c r="DG3049" s="772" t="str">
        <f t="shared" si="63"/>
        <v/>
      </c>
      <c r="DH3049" s="832">
        <v>3139</v>
      </c>
    </row>
    <row r="3050" spans="1:112" s="760" customFormat="1" ht="12" hidden="1" customHeight="1" x14ac:dyDescent="0.15">
      <c r="A3050" s="774"/>
      <c r="B3050" s="3391"/>
      <c r="C3050" s="3681"/>
      <c r="D3050" s="3681"/>
      <c r="E3050" s="3681"/>
      <c r="F3050" s="3681"/>
      <c r="G3050" s="3681"/>
      <c r="H3050" s="3392"/>
      <c r="I3050" s="3683"/>
      <c r="J3050" s="3684"/>
      <c r="K3050" s="1974"/>
      <c r="L3050" s="774"/>
      <c r="M3050" s="767"/>
      <c r="DF3050" s="818"/>
      <c r="DG3050" s="772" t="str">
        <f t="shared" si="63"/>
        <v/>
      </c>
      <c r="DH3050" s="832">
        <v>3140</v>
      </c>
    </row>
    <row r="3051" spans="1:112" s="760" customFormat="1" ht="12" hidden="1" customHeight="1" x14ac:dyDescent="0.15">
      <c r="A3051" s="774"/>
      <c r="B3051" s="3391"/>
      <c r="C3051" s="3681"/>
      <c r="D3051" s="3681"/>
      <c r="E3051" s="3681"/>
      <c r="F3051" s="3681"/>
      <c r="G3051" s="3681"/>
      <c r="H3051" s="3392"/>
      <c r="I3051" s="3683"/>
      <c r="J3051" s="3684"/>
      <c r="K3051" s="1974"/>
      <c r="L3051" s="774"/>
      <c r="M3051" s="767"/>
      <c r="DF3051" s="818"/>
      <c r="DG3051" s="772" t="str">
        <f t="shared" si="63"/>
        <v/>
      </c>
      <c r="DH3051" s="832">
        <v>3141</v>
      </c>
    </row>
    <row r="3052" spans="1:112" s="760" customFormat="1" ht="12" hidden="1" customHeight="1" x14ac:dyDescent="0.15">
      <c r="A3052" s="774"/>
      <c r="B3052" s="3391"/>
      <c r="C3052" s="3681"/>
      <c r="D3052" s="3681"/>
      <c r="E3052" s="3681"/>
      <c r="F3052" s="3681"/>
      <c r="G3052" s="3681"/>
      <c r="H3052" s="3392"/>
      <c r="I3052" s="3683"/>
      <c r="J3052" s="3684"/>
      <c r="K3052" s="1974"/>
      <c r="L3052" s="774"/>
      <c r="M3052" s="767"/>
      <c r="DF3052" s="818"/>
      <c r="DG3052" s="772" t="str">
        <f t="shared" si="63"/>
        <v/>
      </c>
      <c r="DH3052" s="832">
        <v>3142</v>
      </c>
    </row>
    <row r="3053" spans="1:112" s="760" customFormat="1" ht="12" hidden="1" customHeight="1" x14ac:dyDescent="0.15">
      <c r="A3053" s="774"/>
      <c r="B3053" s="3391"/>
      <c r="C3053" s="3681"/>
      <c r="D3053" s="3681"/>
      <c r="E3053" s="3681"/>
      <c r="F3053" s="3681"/>
      <c r="G3053" s="3681"/>
      <c r="H3053" s="3392"/>
      <c r="I3053" s="3683"/>
      <c r="J3053" s="3684"/>
      <c r="K3053" s="1974"/>
      <c r="L3053" s="774"/>
      <c r="M3053" s="767"/>
      <c r="DF3053" s="818"/>
      <c r="DG3053" s="772" t="str">
        <f t="shared" si="63"/>
        <v/>
      </c>
      <c r="DH3053" s="832">
        <v>3143</v>
      </c>
    </row>
    <row r="3054" spans="1:112" s="760" customFormat="1" ht="12" hidden="1" customHeight="1" x14ac:dyDescent="0.15">
      <c r="A3054" s="774"/>
      <c r="B3054" s="3391"/>
      <c r="C3054" s="3681"/>
      <c r="D3054" s="3681"/>
      <c r="E3054" s="3681"/>
      <c r="F3054" s="3681"/>
      <c r="G3054" s="3681"/>
      <c r="H3054" s="3392"/>
      <c r="I3054" s="3683"/>
      <c r="J3054" s="3684"/>
      <c r="K3054" s="1974"/>
      <c r="L3054" s="774"/>
      <c r="M3054" s="767"/>
      <c r="DF3054" s="818"/>
      <c r="DG3054" s="772" t="str">
        <f t="shared" si="63"/>
        <v/>
      </c>
      <c r="DH3054" s="832">
        <v>3144</v>
      </c>
    </row>
    <row r="3055" spans="1:112" s="760" customFormat="1" ht="12" hidden="1" customHeight="1" x14ac:dyDescent="0.15">
      <c r="A3055" s="774"/>
      <c r="B3055" s="3391"/>
      <c r="C3055" s="3681"/>
      <c r="D3055" s="3681"/>
      <c r="E3055" s="3681"/>
      <c r="F3055" s="3681"/>
      <c r="G3055" s="3681"/>
      <c r="H3055" s="3392"/>
      <c r="I3055" s="3683"/>
      <c r="J3055" s="3684"/>
      <c r="K3055" s="1974"/>
      <c r="L3055" s="774"/>
      <c r="M3055" s="767"/>
      <c r="DF3055" s="818"/>
      <c r="DG3055" s="772" t="str">
        <f t="shared" si="63"/>
        <v/>
      </c>
      <c r="DH3055" s="832">
        <v>3145</v>
      </c>
    </row>
    <row r="3056" spans="1:112" s="760" customFormat="1" ht="12" hidden="1" customHeight="1" x14ac:dyDescent="0.15">
      <c r="A3056" s="774"/>
      <c r="B3056" s="3391"/>
      <c r="C3056" s="3681"/>
      <c r="D3056" s="3681"/>
      <c r="E3056" s="3681"/>
      <c r="F3056" s="3681"/>
      <c r="G3056" s="3681"/>
      <c r="H3056" s="3392"/>
      <c r="I3056" s="3683"/>
      <c r="J3056" s="3684"/>
      <c r="K3056" s="1974"/>
      <c r="L3056" s="774"/>
      <c r="M3056" s="767"/>
      <c r="DF3056" s="818"/>
      <c r="DG3056" s="772" t="str">
        <f t="shared" si="63"/>
        <v/>
      </c>
      <c r="DH3056" s="832">
        <v>3146</v>
      </c>
    </row>
    <row r="3057" spans="1:112" s="760" customFormat="1" ht="12" hidden="1" customHeight="1" x14ac:dyDescent="0.15">
      <c r="A3057" s="774"/>
      <c r="B3057" s="3391"/>
      <c r="C3057" s="3681"/>
      <c r="D3057" s="3681"/>
      <c r="E3057" s="3681"/>
      <c r="F3057" s="3681"/>
      <c r="G3057" s="3681"/>
      <c r="H3057" s="3392"/>
      <c r="I3057" s="3683"/>
      <c r="J3057" s="3684"/>
      <c r="K3057" s="1974"/>
      <c r="L3057" s="774"/>
      <c r="M3057" s="767"/>
      <c r="DF3057" s="818"/>
      <c r="DG3057" s="772" t="str">
        <f t="shared" si="63"/>
        <v/>
      </c>
      <c r="DH3057" s="832">
        <v>3147</v>
      </c>
    </row>
    <row r="3058" spans="1:112" s="760" customFormat="1" ht="12" hidden="1" customHeight="1" x14ac:dyDescent="0.15">
      <c r="A3058" s="774"/>
      <c r="B3058" s="3391"/>
      <c r="C3058" s="3681"/>
      <c r="D3058" s="3681"/>
      <c r="E3058" s="3681"/>
      <c r="F3058" s="3681"/>
      <c r="G3058" s="3681"/>
      <c r="H3058" s="3392"/>
      <c r="I3058" s="3683"/>
      <c r="J3058" s="3684"/>
      <c r="K3058" s="1974"/>
      <c r="L3058" s="774"/>
      <c r="M3058" s="767"/>
      <c r="DF3058" s="818"/>
      <c r="DG3058" s="772" t="str">
        <f t="shared" si="63"/>
        <v/>
      </c>
      <c r="DH3058" s="832">
        <v>3148</v>
      </c>
    </row>
    <row r="3059" spans="1:112" s="760" customFormat="1" ht="12" hidden="1" customHeight="1" x14ac:dyDescent="0.15">
      <c r="A3059" s="774"/>
      <c r="B3059" s="3391"/>
      <c r="C3059" s="3681"/>
      <c r="D3059" s="3681"/>
      <c r="E3059" s="3681"/>
      <c r="F3059" s="3681"/>
      <c r="G3059" s="3681"/>
      <c r="H3059" s="3392"/>
      <c r="I3059" s="3683"/>
      <c r="J3059" s="3684"/>
      <c r="K3059" s="1974"/>
      <c r="L3059" s="774"/>
      <c r="M3059" s="767"/>
      <c r="DF3059" s="818"/>
      <c r="DG3059" s="772" t="str">
        <f t="shared" ref="DG3059:DG3122" si="64">IF(COUNTA(A3059:M3059)&gt;0,DH3059,"")</f>
        <v/>
      </c>
      <c r="DH3059" s="832">
        <v>3149</v>
      </c>
    </row>
    <row r="3060" spans="1:112" s="760" customFormat="1" ht="12" hidden="1" customHeight="1" x14ac:dyDescent="0.15">
      <c r="A3060" s="774"/>
      <c r="B3060" s="3391"/>
      <c r="C3060" s="3681"/>
      <c r="D3060" s="3681"/>
      <c r="E3060" s="3681"/>
      <c r="F3060" s="3681"/>
      <c r="G3060" s="3681"/>
      <c r="H3060" s="3392"/>
      <c r="I3060" s="3683"/>
      <c r="J3060" s="3684"/>
      <c r="K3060" s="1974"/>
      <c r="L3060" s="774"/>
      <c r="M3060" s="767"/>
      <c r="DF3060" s="818"/>
      <c r="DG3060" s="772" t="str">
        <f t="shared" si="64"/>
        <v/>
      </c>
      <c r="DH3060" s="832">
        <v>3150</v>
      </c>
    </row>
    <row r="3061" spans="1:112" s="760" customFormat="1" ht="12" hidden="1" customHeight="1" x14ac:dyDescent="0.15">
      <c r="A3061" s="774"/>
      <c r="B3061" s="3391"/>
      <c r="C3061" s="3681"/>
      <c r="D3061" s="3681"/>
      <c r="E3061" s="3681"/>
      <c r="F3061" s="3681"/>
      <c r="G3061" s="3681"/>
      <c r="H3061" s="3392"/>
      <c r="I3061" s="3683"/>
      <c r="J3061" s="3684"/>
      <c r="K3061" s="1974"/>
      <c r="L3061" s="774"/>
      <c r="M3061" s="767"/>
      <c r="DF3061" s="818"/>
      <c r="DG3061" s="772" t="str">
        <f t="shared" si="64"/>
        <v/>
      </c>
      <c r="DH3061" s="832">
        <v>3151</v>
      </c>
    </row>
    <row r="3062" spans="1:112" s="760" customFormat="1" ht="12" hidden="1" customHeight="1" x14ac:dyDescent="0.15">
      <c r="A3062" s="774"/>
      <c r="B3062" s="3391"/>
      <c r="C3062" s="3681"/>
      <c r="D3062" s="3681"/>
      <c r="E3062" s="3681"/>
      <c r="F3062" s="3681"/>
      <c r="G3062" s="3681"/>
      <c r="H3062" s="3392"/>
      <c r="I3062" s="3683"/>
      <c r="J3062" s="3684"/>
      <c r="K3062" s="1974"/>
      <c r="L3062" s="774"/>
      <c r="M3062" s="767"/>
      <c r="DF3062" s="818"/>
      <c r="DG3062" s="772" t="str">
        <f t="shared" si="64"/>
        <v/>
      </c>
      <c r="DH3062" s="832">
        <v>3152</v>
      </c>
    </row>
    <row r="3063" spans="1:112" s="760" customFormat="1" ht="12" hidden="1" customHeight="1" x14ac:dyDescent="0.15">
      <c r="A3063" s="774"/>
      <c r="B3063" s="3391"/>
      <c r="C3063" s="3681"/>
      <c r="D3063" s="3681"/>
      <c r="E3063" s="3681"/>
      <c r="F3063" s="3681"/>
      <c r="G3063" s="3681"/>
      <c r="H3063" s="3392"/>
      <c r="I3063" s="3683"/>
      <c r="J3063" s="3684"/>
      <c r="K3063" s="1974"/>
      <c r="L3063" s="774"/>
      <c r="M3063" s="767"/>
      <c r="DF3063" s="818"/>
      <c r="DG3063" s="772" t="str">
        <f t="shared" si="64"/>
        <v/>
      </c>
      <c r="DH3063" s="832">
        <v>3153</v>
      </c>
    </row>
    <row r="3064" spans="1:112" s="760" customFormat="1" ht="12" hidden="1" customHeight="1" x14ac:dyDescent="0.15">
      <c r="A3064" s="774"/>
      <c r="B3064" s="3391"/>
      <c r="C3064" s="3681"/>
      <c r="D3064" s="3681"/>
      <c r="E3064" s="3681"/>
      <c r="F3064" s="3681"/>
      <c r="G3064" s="3681"/>
      <c r="H3064" s="3392"/>
      <c r="I3064" s="3683"/>
      <c r="J3064" s="3684"/>
      <c r="K3064" s="1974"/>
      <c r="L3064" s="774"/>
      <c r="M3064" s="767"/>
      <c r="DF3064" s="818"/>
      <c r="DG3064" s="772" t="str">
        <f t="shared" si="64"/>
        <v/>
      </c>
      <c r="DH3064" s="832">
        <v>3154</v>
      </c>
    </row>
    <row r="3065" spans="1:112" s="760" customFormat="1" ht="12.75" hidden="1" customHeight="1" x14ac:dyDescent="0.15">
      <c r="A3065" s="774"/>
      <c r="B3065" s="3391"/>
      <c r="C3065" s="3681"/>
      <c r="D3065" s="3681"/>
      <c r="E3065" s="3681"/>
      <c r="F3065" s="3681"/>
      <c r="G3065" s="3681"/>
      <c r="H3065" s="3392"/>
      <c r="I3065" s="3683"/>
      <c r="J3065" s="3684"/>
      <c r="K3065" s="1974"/>
      <c r="L3065" s="774"/>
      <c r="M3065" s="767"/>
      <c r="DF3065" s="818"/>
      <c r="DG3065" s="772" t="str">
        <f t="shared" si="64"/>
        <v/>
      </c>
      <c r="DH3065" s="832">
        <v>3155</v>
      </c>
    </row>
    <row r="3066" spans="1:112" s="760" customFormat="1" ht="12" hidden="1" customHeight="1" x14ac:dyDescent="0.15">
      <c r="A3066" s="774"/>
      <c r="B3066" s="3391"/>
      <c r="C3066" s="3681"/>
      <c r="D3066" s="3681"/>
      <c r="E3066" s="3681"/>
      <c r="F3066" s="3681"/>
      <c r="G3066" s="3681"/>
      <c r="H3066" s="3392"/>
      <c r="I3066" s="3683"/>
      <c r="J3066" s="3684"/>
      <c r="K3066" s="1974"/>
      <c r="L3066" s="774"/>
      <c r="M3066" s="767"/>
      <c r="DF3066" s="818"/>
      <c r="DG3066" s="772" t="str">
        <f t="shared" si="64"/>
        <v/>
      </c>
      <c r="DH3066" s="832">
        <v>3156</v>
      </c>
    </row>
    <row r="3067" spans="1:112" s="760" customFormat="1" ht="12" hidden="1" customHeight="1" x14ac:dyDescent="0.15">
      <c r="A3067" s="774"/>
      <c r="B3067" s="3391"/>
      <c r="C3067" s="3681"/>
      <c r="D3067" s="3681"/>
      <c r="E3067" s="3681"/>
      <c r="F3067" s="3681"/>
      <c r="G3067" s="3681"/>
      <c r="H3067" s="3392"/>
      <c r="I3067" s="3683"/>
      <c r="J3067" s="3684"/>
      <c r="K3067" s="1974"/>
      <c r="L3067" s="774"/>
      <c r="M3067" s="767"/>
      <c r="DF3067" s="818"/>
      <c r="DG3067" s="772" t="str">
        <f t="shared" si="64"/>
        <v/>
      </c>
      <c r="DH3067" s="832">
        <v>3157</v>
      </c>
    </row>
    <row r="3068" spans="1:112" s="760" customFormat="1" ht="12" hidden="1" customHeight="1" x14ac:dyDescent="0.15">
      <c r="A3068" s="774"/>
      <c r="B3068" s="3391"/>
      <c r="C3068" s="3681"/>
      <c r="D3068" s="3681"/>
      <c r="E3068" s="3681"/>
      <c r="F3068" s="3681"/>
      <c r="G3068" s="3681"/>
      <c r="H3068" s="3392"/>
      <c r="I3068" s="3683"/>
      <c r="J3068" s="3684"/>
      <c r="K3068" s="1974"/>
      <c r="L3068" s="774"/>
      <c r="M3068" s="767"/>
      <c r="DF3068" s="818"/>
      <c r="DG3068" s="772" t="str">
        <f t="shared" si="64"/>
        <v/>
      </c>
      <c r="DH3068" s="832">
        <v>3158</v>
      </c>
    </row>
    <row r="3069" spans="1:112" s="760" customFormat="1" ht="12" hidden="1" customHeight="1" x14ac:dyDescent="0.15">
      <c r="A3069" s="774"/>
      <c r="B3069" s="3391"/>
      <c r="C3069" s="3681"/>
      <c r="D3069" s="3681"/>
      <c r="E3069" s="3681"/>
      <c r="F3069" s="3681"/>
      <c r="G3069" s="3681"/>
      <c r="H3069" s="3392"/>
      <c r="I3069" s="3683"/>
      <c r="J3069" s="3684"/>
      <c r="K3069" s="1974"/>
      <c r="L3069" s="774"/>
      <c r="M3069" s="767"/>
      <c r="DF3069" s="818"/>
      <c r="DG3069" s="772" t="str">
        <f t="shared" si="64"/>
        <v/>
      </c>
      <c r="DH3069" s="832">
        <v>3159</v>
      </c>
    </row>
    <row r="3070" spans="1:112" s="760" customFormat="1" ht="12" hidden="1" customHeight="1" x14ac:dyDescent="0.15">
      <c r="A3070" s="774"/>
      <c r="B3070" s="3391"/>
      <c r="C3070" s="3681"/>
      <c r="D3070" s="3681"/>
      <c r="E3070" s="3681"/>
      <c r="F3070" s="3681"/>
      <c r="G3070" s="3681"/>
      <c r="H3070" s="3392"/>
      <c r="I3070" s="3683"/>
      <c r="J3070" s="3684"/>
      <c r="K3070" s="1974"/>
      <c r="L3070" s="774"/>
      <c r="M3070" s="767"/>
      <c r="DF3070" s="818"/>
      <c r="DG3070" s="772" t="str">
        <f t="shared" si="64"/>
        <v/>
      </c>
      <c r="DH3070" s="832">
        <v>3160</v>
      </c>
    </row>
    <row r="3071" spans="1:112" s="760" customFormat="1" ht="12" hidden="1" customHeight="1" x14ac:dyDescent="0.15">
      <c r="A3071" s="774"/>
      <c r="B3071" s="3391"/>
      <c r="C3071" s="3681"/>
      <c r="D3071" s="3681"/>
      <c r="E3071" s="3681"/>
      <c r="F3071" s="3681"/>
      <c r="G3071" s="3681"/>
      <c r="H3071" s="3392"/>
      <c r="I3071" s="3683"/>
      <c r="J3071" s="3684"/>
      <c r="K3071" s="1974"/>
      <c r="L3071" s="774"/>
      <c r="M3071" s="767"/>
      <c r="DF3071" s="818"/>
      <c r="DG3071" s="772" t="str">
        <f t="shared" si="64"/>
        <v/>
      </c>
      <c r="DH3071" s="832">
        <v>3161</v>
      </c>
    </row>
    <row r="3072" spans="1:112" s="760" customFormat="1" ht="12" hidden="1" customHeight="1" x14ac:dyDescent="0.15">
      <c r="A3072" s="774"/>
      <c r="B3072" s="3391"/>
      <c r="C3072" s="3681"/>
      <c r="D3072" s="3681"/>
      <c r="E3072" s="3681"/>
      <c r="F3072" s="3681"/>
      <c r="G3072" s="3681"/>
      <c r="H3072" s="3392"/>
      <c r="I3072" s="3683"/>
      <c r="J3072" s="3684"/>
      <c r="K3072" s="1974"/>
      <c r="L3072" s="774"/>
      <c r="M3072" s="767"/>
      <c r="DF3072" s="818"/>
      <c r="DG3072" s="772" t="str">
        <f t="shared" si="64"/>
        <v/>
      </c>
      <c r="DH3072" s="832">
        <v>3162</v>
      </c>
    </row>
    <row r="3073" spans="1:112" s="760" customFormat="1" ht="12" hidden="1" customHeight="1" x14ac:dyDescent="0.15">
      <c r="A3073" s="774"/>
      <c r="B3073" s="3391"/>
      <c r="C3073" s="3681"/>
      <c r="D3073" s="3681"/>
      <c r="E3073" s="3681"/>
      <c r="F3073" s="3681"/>
      <c r="G3073" s="3681"/>
      <c r="H3073" s="3392"/>
      <c r="I3073" s="3683"/>
      <c r="J3073" s="3684"/>
      <c r="K3073" s="1974"/>
      <c r="L3073" s="774"/>
      <c r="M3073" s="767"/>
      <c r="DF3073" s="818"/>
      <c r="DG3073" s="772" t="str">
        <f t="shared" si="64"/>
        <v/>
      </c>
      <c r="DH3073" s="832">
        <v>3163</v>
      </c>
    </row>
    <row r="3074" spans="1:112" s="760" customFormat="1" ht="12" hidden="1" customHeight="1" x14ac:dyDescent="0.15">
      <c r="A3074" s="774"/>
      <c r="B3074" s="3391"/>
      <c r="C3074" s="3681"/>
      <c r="D3074" s="3681"/>
      <c r="E3074" s="3681"/>
      <c r="F3074" s="3681"/>
      <c r="G3074" s="3681"/>
      <c r="H3074" s="3392"/>
      <c r="I3074" s="3683"/>
      <c r="J3074" s="3684"/>
      <c r="K3074" s="1974"/>
      <c r="L3074" s="774"/>
      <c r="M3074" s="767"/>
      <c r="DF3074" s="818"/>
      <c r="DG3074" s="772" t="str">
        <f t="shared" si="64"/>
        <v/>
      </c>
      <c r="DH3074" s="832">
        <v>3164</v>
      </c>
    </row>
    <row r="3075" spans="1:112" s="760" customFormat="1" ht="12.75" hidden="1" customHeight="1" x14ac:dyDescent="0.15">
      <c r="A3075" s="774"/>
      <c r="B3075" s="3391"/>
      <c r="C3075" s="3681"/>
      <c r="D3075" s="3681"/>
      <c r="E3075" s="3681"/>
      <c r="F3075" s="3681"/>
      <c r="G3075" s="3681"/>
      <c r="H3075" s="3392"/>
      <c r="I3075" s="3683"/>
      <c r="J3075" s="3684"/>
      <c r="K3075" s="1974"/>
      <c r="L3075" s="774"/>
      <c r="M3075" s="767"/>
      <c r="DF3075" s="818"/>
      <c r="DG3075" s="772" t="str">
        <f t="shared" si="64"/>
        <v/>
      </c>
      <c r="DH3075" s="832">
        <v>3165</v>
      </c>
    </row>
    <row r="3076" spans="1:112" s="760" customFormat="1" ht="12" hidden="1" customHeight="1" x14ac:dyDescent="0.15">
      <c r="A3076" s="774"/>
      <c r="B3076" s="3391"/>
      <c r="C3076" s="3681"/>
      <c r="D3076" s="3681"/>
      <c r="E3076" s="3681"/>
      <c r="F3076" s="3681"/>
      <c r="G3076" s="3681"/>
      <c r="H3076" s="3392"/>
      <c r="I3076" s="3683"/>
      <c r="J3076" s="3684"/>
      <c r="K3076" s="1974"/>
      <c r="L3076" s="774"/>
      <c r="M3076" s="767"/>
      <c r="DF3076" s="818"/>
      <c r="DG3076" s="772" t="str">
        <f t="shared" si="64"/>
        <v/>
      </c>
      <c r="DH3076" s="832">
        <v>3166</v>
      </c>
    </row>
    <row r="3077" spans="1:112" s="760" customFormat="1" ht="12" hidden="1" customHeight="1" x14ac:dyDescent="0.15">
      <c r="A3077" s="774"/>
      <c r="B3077" s="3391"/>
      <c r="C3077" s="3681"/>
      <c r="D3077" s="3681"/>
      <c r="E3077" s="3681"/>
      <c r="F3077" s="3681"/>
      <c r="G3077" s="3681"/>
      <c r="H3077" s="3392"/>
      <c r="I3077" s="3683"/>
      <c r="J3077" s="3684"/>
      <c r="K3077" s="1974"/>
      <c r="L3077" s="774"/>
      <c r="M3077" s="767"/>
      <c r="DF3077" s="818"/>
      <c r="DG3077" s="772" t="str">
        <f t="shared" si="64"/>
        <v/>
      </c>
      <c r="DH3077" s="832">
        <v>3167</v>
      </c>
    </row>
    <row r="3078" spans="1:112" s="760" customFormat="1" ht="12" hidden="1" customHeight="1" x14ac:dyDescent="0.15">
      <c r="A3078" s="774"/>
      <c r="B3078" s="3391"/>
      <c r="C3078" s="3681"/>
      <c r="D3078" s="3681"/>
      <c r="E3078" s="3681"/>
      <c r="F3078" s="3681"/>
      <c r="G3078" s="3681"/>
      <c r="H3078" s="3392"/>
      <c r="I3078" s="3683"/>
      <c r="J3078" s="3684"/>
      <c r="K3078" s="1974"/>
      <c r="L3078" s="774"/>
      <c r="M3078" s="767"/>
      <c r="DF3078" s="818"/>
      <c r="DG3078" s="772" t="str">
        <f t="shared" si="64"/>
        <v/>
      </c>
      <c r="DH3078" s="832">
        <v>3168</v>
      </c>
    </row>
    <row r="3079" spans="1:112" s="760" customFormat="1" ht="12" hidden="1" customHeight="1" x14ac:dyDescent="0.15">
      <c r="A3079" s="774"/>
      <c r="B3079" s="3391"/>
      <c r="C3079" s="3681"/>
      <c r="D3079" s="3681"/>
      <c r="E3079" s="3681"/>
      <c r="F3079" s="3681"/>
      <c r="G3079" s="3681"/>
      <c r="H3079" s="3392"/>
      <c r="I3079" s="3683"/>
      <c r="J3079" s="3684"/>
      <c r="K3079" s="1974"/>
      <c r="L3079" s="774"/>
      <c r="M3079" s="767"/>
      <c r="DF3079" s="818"/>
      <c r="DG3079" s="772" t="str">
        <f t="shared" si="64"/>
        <v/>
      </c>
      <c r="DH3079" s="832">
        <v>3169</v>
      </c>
    </row>
    <row r="3080" spans="1:112" s="760" customFormat="1" ht="12" hidden="1" customHeight="1" x14ac:dyDescent="0.15">
      <c r="A3080" s="774"/>
      <c r="B3080" s="3391"/>
      <c r="C3080" s="3681"/>
      <c r="D3080" s="3681"/>
      <c r="E3080" s="3681"/>
      <c r="F3080" s="3681"/>
      <c r="G3080" s="3681"/>
      <c r="H3080" s="3392"/>
      <c r="I3080" s="3683"/>
      <c r="J3080" s="3684"/>
      <c r="K3080" s="1974"/>
      <c r="L3080" s="774"/>
      <c r="M3080" s="767"/>
      <c r="DF3080" s="818"/>
      <c r="DG3080" s="772" t="str">
        <f t="shared" si="64"/>
        <v/>
      </c>
      <c r="DH3080" s="832">
        <v>3170</v>
      </c>
    </row>
    <row r="3081" spans="1:112" s="760" customFormat="1" ht="12" hidden="1" customHeight="1" x14ac:dyDescent="0.15">
      <c r="A3081" s="774"/>
      <c r="B3081" s="3391"/>
      <c r="C3081" s="3681"/>
      <c r="D3081" s="3681"/>
      <c r="E3081" s="3681"/>
      <c r="F3081" s="3681"/>
      <c r="G3081" s="3681"/>
      <c r="H3081" s="3392"/>
      <c r="I3081" s="3683"/>
      <c r="J3081" s="3684"/>
      <c r="K3081" s="1974"/>
      <c r="L3081" s="774"/>
      <c r="M3081" s="767"/>
      <c r="DF3081" s="818"/>
      <c r="DG3081" s="772" t="str">
        <f t="shared" si="64"/>
        <v/>
      </c>
      <c r="DH3081" s="832">
        <v>3171</v>
      </c>
    </row>
    <row r="3082" spans="1:112" s="760" customFormat="1" ht="12" hidden="1" customHeight="1" x14ac:dyDescent="0.15">
      <c r="A3082" s="774"/>
      <c r="B3082" s="3391"/>
      <c r="C3082" s="3681"/>
      <c r="D3082" s="3681"/>
      <c r="E3082" s="3681"/>
      <c r="F3082" s="3681"/>
      <c r="G3082" s="3681"/>
      <c r="H3082" s="3392"/>
      <c r="I3082" s="3683"/>
      <c r="J3082" s="3684"/>
      <c r="K3082" s="1974"/>
      <c r="L3082" s="774"/>
      <c r="M3082" s="767"/>
      <c r="DF3082" s="818"/>
      <c r="DG3082" s="772" t="str">
        <f t="shared" si="64"/>
        <v/>
      </c>
      <c r="DH3082" s="832">
        <v>3172</v>
      </c>
    </row>
    <row r="3083" spans="1:112" s="760" customFormat="1" ht="12" hidden="1" customHeight="1" x14ac:dyDescent="0.15">
      <c r="A3083" s="774"/>
      <c r="B3083" s="3391"/>
      <c r="C3083" s="3681"/>
      <c r="D3083" s="3681"/>
      <c r="E3083" s="3681"/>
      <c r="F3083" s="3681"/>
      <c r="G3083" s="3681"/>
      <c r="H3083" s="3392"/>
      <c r="I3083" s="3683"/>
      <c r="J3083" s="3684"/>
      <c r="K3083" s="1974"/>
      <c r="L3083" s="774"/>
      <c r="M3083" s="767"/>
      <c r="DF3083" s="818"/>
      <c r="DG3083" s="772" t="str">
        <f t="shared" si="64"/>
        <v/>
      </c>
      <c r="DH3083" s="832">
        <v>3173</v>
      </c>
    </row>
    <row r="3084" spans="1:112" s="760" customFormat="1" ht="12" hidden="1" customHeight="1" x14ac:dyDescent="0.15">
      <c r="A3084" s="774"/>
      <c r="B3084" s="3391"/>
      <c r="C3084" s="3681"/>
      <c r="D3084" s="3681"/>
      <c r="E3084" s="3681"/>
      <c r="F3084" s="3681"/>
      <c r="G3084" s="3681"/>
      <c r="H3084" s="3392"/>
      <c r="I3084" s="3683"/>
      <c r="J3084" s="3684"/>
      <c r="K3084" s="1974"/>
      <c r="L3084" s="774"/>
      <c r="M3084" s="767"/>
      <c r="DF3084" s="818"/>
      <c r="DG3084" s="772" t="str">
        <f t="shared" si="64"/>
        <v/>
      </c>
      <c r="DH3084" s="832">
        <v>3174</v>
      </c>
    </row>
    <row r="3085" spans="1:112" s="760" customFormat="1" ht="12.75" hidden="1" customHeight="1" x14ac:dyDescent="0.15">
      <c r="A3085" s="774"/>
      <c r="B3085" s="3391"/>
      <c r="C3085" s="3681"/>
      <c r="D3085" s="3681"/>
      <c r="E3085" s="3681"/>
      <c r="F3085" s="3681"/>
      <c r="G3085" s="3681"/>
      <c r="H3085" s="3392"/>
      <c r="I3085" s="3683"/>
      <c r="J3085" s="3684"/>
      <c r="K3085" s="1974"/>
      <c r="L3085" s="774"/>
      <c r="M3085" s="767"/>
      <c r="DF3085" s="818"/>
      <c r="DG3085" s="772" t="str">
        <f t="shared" si="64"/>
        <v/>
      </c>
      <c r="DH3085" s="832">
        <v>3175</v>
      </c>
    </row>
    <row r="3086" spans="1:112" s="760" customFormat="1" ht="12" hidden="1" customHeight="1" x14ac:dyDescent="0.15">
      <c r="A3086" s="774"/>
      <c r="B3086" s="3391"/>
      <c r="C3086" s="3681"/>
      <c r="D3086" s="3681"/>
      <c r="E3086" s="3681"/>
      <c r="F3086" s="3681"/>
      <c r="G3086" s="3681"/>
      <c r="H3086" s="3392"/>
      <c r="I3086" s="3683"/>
      <c r="J3086" s="3684"/>
      <c r="K3086" s="1974"/>
      <c r="L3086" s="774"/>
      <c r="M3086" s="767"/>
      <c r="DF3086" s="818"/>
      <c r="DG3086" s="772" t="str">
        <f t="shared" si="64"/>
        <v/>
      </c>
      <c r="DH3086" s="832">
        <v>3176</v>
      </c>
    </row>
    <row r="3087" spans="1:112" s="760" customFormat="1" ht="12" hidden="1" customHeight="1" x14ac:dyDescent="0.15">
      <c r="A3087" s="774"/>
      <c r="B3087" s="3391"/>
      <c r="C3087" s="3681"/>
      <c r="D3087" s="3681"/>
      <c r="E3087" s="3681"/>
      <c r="F3087" s="3681"/>
      <c r="G3087" s="3681"/>
      <c r="H3087" s="3392"/>
      <c r="I3087" s="3683"/>
      <c r="J3087" s="3684"/>
      <c r="K3087" s="1974"/>
      <c r="L3087" s="774"/>
      <c r="M3087" s="767"/>
      <c r="DF3087" s="818"/>
      <c r="DG3087" s="772" t="str">
        <f t="shared" si="64"/>
        <v/>
      </c>
      <c r="DH3087" s="832">
        <v>3177</v>
      </c>
    </row>
    <row r="3088" spans="1:112" s="760" customFormat="1" ht="12" hidden="1" customHeight="1" x14ac:dyDescent="0.15">
      <c r="A3088" s="774"/>
      <c r="B3088" s="3391"/>
      <c r="C3088" s="3681"/>
      <c r="D3088" s="3681"/>
      <c r="E3088" s="3681"/>
      <c r="F3088" s="3681"/>
      <c r="G3088" s="3681"/>
      <c r="H3088" s="3392"/>
      <c r="I3088" s="3683"/>
      <c r="J3088" s="3684"/>
      <c r="K3088" s="1974"/>
      <c r="L3088" s="774"/>
      <c r="M3088" s="767"/>
      <c r="DF3088" s="818"/>
      <c r="DG3088" s="772" t="str">
        <f t="shared" si="64"/>
        <v/>
      </c>
      <c r="DH3088" s="832">
        <v>3178</v>
      </c>
    </row>
    <row r="3089" spans="1:112" s="760" customFormat="1" ht="12" hidden="1" customHeight="1" x14ac:dyDescent="0.15">
      <c r="A3089" s="774"/>
      <c r="B3089" s="3391"/>
      <c r="C3089" s="3681"/>
      <c r="D3089" s="3681"/>
      <c r="E3089" s="3681"/>
      <c r="F3089" s="3681"/>
      <c r="G3089" s="3681"/>
      <c r="H3089" s="3392"/>
      <c r="I3089" s="3683"/>
      <c r="J3089" s="3684"/>
      <c r="K3089" s="1974"/>
      <c r="L3089" s="774"/>
      <c r="M3089" s="767"/>
      <c r="DF3089" s="818"/>
      <c r="DG3089" s="772" t="str">
        <f t="shared" si="64"/>
        <v/>
      </c>
      <c r="DH3089" s="832">
        <v>3179</v>
      </c>
    </row>
    <row r="3090" spans="1:112" s="760" customFormat="1" ht="12" hidden="1" customHeight="1" x14ac:dyDescent="0.15">
      <c r="A3090" s="774"/>
      <c r="B3090" s="3391"/>
      <c r="C3090" s="3681"/>
      <c r="D3090" s="3681"/>
      <c r="E3090" s="3681"/>
      <c r="F3090" s="3681"/>
      <c r="G3090" s="3681"/>
      <c r="H3090" s="3392"/>
      <c r="I3090" s="3683"/>
      <c r="J3090" s="3684"/>
      <c r="K3090" s="1974"/>
      <c r="L3090" s="774"/>
      <c r="M3090" s="767"/>
      <c r="DF3090" s="818"/>
      <c r="DG3090" s="772" t="str">
        <f t="shared" si="64"/>
        <v/>
      </c>
      <c r="DH3090" s="832">
        <v>3180</v>
      </c>
    </row>
    <row r="3091" spans="1:112" s="760" customFormat="1" ht="12" hidden="1" customHeight="1" x14ac:dyDescent="0.15">
      <c r="A3091" s="774"/>
      <c r="B3091" s="3391"/>
      <c r="C3091" s="3681"/>
      <c r="D3091" s="3681"/>
      <c r="E3091" s="3681"/>
      <c r="F3091" s="3681"/>
      <c r="G3091" s="3681"/>
      <c r="H3091" s="3392"/>
      <c r="I3091" s="3683"/>
      <c r="J3091" s="3684"/>
      <c r="K3091" s="1974"/>
      <c r="L3091" s="774"/>
      <c r="M3091" s="767"/>
      <c r="DF3091" s="818"/>
      <c r="DG3091" s="772" t="str">
        <f t="shared" si="64"/>
        <v/>
      </c>
      <c r="DH3091" s="832">
        <v>3181</v>
      </c>
    </row>
    <row r="3092" spans="1:112" s="760" customFormat="1" ht="12" hidden="1" customHeight="1" x14ac:dyDescent="0.15">
      <c r="A3092" s="774"/>
      <c r="B3092" s="3391"/>
      <c r="C3092" s="3681"/>
      <c r="D3092" s="3681"/>
      <c r="E3092" s="3681"/>
      <c r="F3092" s="3681"/>
      <c r="G3092" s="3681"/>
      <c r="H3092" s="3392"/>
      <c r="I3092" s="3683"/>
      <c r="J3092" s="3684"/>
      <c r="K3092" s="1974"/>
      <c r="L3092" s="774"/>
      <c r="M3092" s="767"/>
      <c r="DF3092" s="818"/>
      <c r="DG3092" s="772" t="str">
        <f t="shared" si="64"/>
        <v/>
      </c>
      <c r="DH3092" s="832">
        <v>3182</v>
      </c>
    </row>
    <row r="3093" spans="1:112" s="760" customFormat="1" ht="12" hidden="1" customHeight="1" x14ac:dyDescent="0.15">
      <c r="A3093" s="774"/>
      <c r="B3093" s="3391"/>
      <c r="C3093" s="3681"/>
      <c r="D3093" s="3681"/>
      <c r="E3093" s="3681"/>
      <c r="F3093" s="3681"/>
      <c r="G3093" s="3681"/>
      <c r="H3093" s="3392"/>
      <c r="I3093" s="3683"/>
      <c r="J3093" s="3684"/>
      <c r="K3093" s="1974"/>
      <c r="L3093" s="774"/>
      <c r="M3093" s="767"/>
      <c r="DF3093" s="818"/>
      <c r="DG3093" s="772" t="str">
        <f t="shared" si="64"/>
        <v/>
      </c>
      <c r="DH3093" s="832">
        <v>3183</v>
      </c>
    </row>
    <row r="3094" spans="1:112" s="760" customFormat="1" ht="12" hidden="1" customHeight="1" x14ac:dyDescent="0.15">
      <c r="A3094" s="774"/>
      <c r="B3094" s="3391"/>
      <c r="C3094" s="3681"/>
      <c r="D3094" s="3681"/>
      <c r="E3094" s="3681"/>
      <c r="F3094" s="3681"/>
      <c r="G3094" s="3681"/>
      <c r="H3094" s="3392"/>
      <c r="I3094" s="3683"/>
      <c r="J3094" s="3684"/>
      <c r="K3094" s="1974"/>
      <c r="L3094" s="774"/>
      <c r="M3094" s="767"/>
      <c r="DF3094" s="818"/>
      <c r="DG3094" s="772" t="str">
        <f t="shared" si="64"/>
        <v/>
      </c>
      <c r="DH3094" s="832">
        <v>3184</v>
      </c>
    </row>
    <row r="3095" spans="1:112" s="760" customFormat="1" ht="12" hidden="1" customHeight="1" x14ac:dyDescent="0.15">
      <c r="A3095" s="774"/>
      <c r="B3095" s="3391"/>
      <c r="C3095" s="3681"/>
      <c r="D3095" s="3681"/>
      <c r="E3095" s="3681"/>
      <c r="F3095" s="3681"/>
      <c r="G3095" s="3681"/>
      <c r="H3095" s="3392"/>
      <c r="I3095" s="3683"/>
      <c r="J3095" s="3684"/>
      <c r="K3095" s="1974"/>
      <c r="L3095" s="774"/>
      <c r="M3095" s="767"/>
      <c r="DF3095" s="818"/>
      <c r="DG3095" s="772" t="str">
        <f t="shared" si="64"/>
        <v/>
      </c>
      <c r="DH3095" s="832">
        <v>3185</v>
      </c>
    </row>
    <row r="3096" spans="1:112" s="760" customFormat="1" ht="12" hidden="1" customHeight="1" x14ac:dyDescent="0.15">
      <c r="A3096" s="774"/>
      <c r="B3096" s="3391"/>
      <c r="C3096" s="3681"/>
      <c r="D3096" s="3681"/>
      <c r="E3096" s="3681"/>
      <c r="F3096" s="3681"/>
      <c r="G3096" s="3681"/>
      <c r="H3096" s="3392"/>
      <c r="I3096" s="3683"/>
      <c r="J3096" s="3684"/>
      <c r="K3096" s="1974"/>
      <c r="L3096" s="774"/>
      <c r="M3096" s="767"/>
      <c r="DF3096" s="818"/>
      <c r="DG3096" s="772" t="str">
        <f t="shared" si="64"/>
        <v/>
      </c>
      <c r="DH3096" s="832">
        <v>3186</v>
      </c>
    </row>
    <row r="3097" spans="1:112" s="760" customFormat="1" ht="12" hidden="1" customHeight="1" x14ac:dyDescent="0.15">
      <c r="A3097" s="774"/>
      <c r="B3097" s="3391"/>
      <c r="C3097" s="3681"/>
      <c r="D3097" s="3681"/>
      <c r="E3097" s="3681"/>
      <c r="F3097" s="3681"/>
      <c r="G3097" s="3681"/>
      <c r="H3097" s="3392"/>
      <c r="I3097" s="3683"/>
      <c r="J3097" s="3684"/>
      <c r="K3097" s="1974"/>
      <c r="L3097" s="774"/>
      <c r="M3097" s="767"/>
      <c r="DF3097" s="818"/>
      <c r="DG3097" s="772" t="str">
        <f t="shared" si="64"/>
        <v/>
      </c>
      <c r="DH3097" s="832">
        <v>3187</v>
      </c>
    </row>
    <row r="3098" spans="1:112" s="760" customFormat="1" ht="12" hidden="1" customHeight="1" x14ac:dyDescent="0.15">
      <c r="A3098" s="774"/>
      <c r="B3098" s="3391"/>
      <c r="C3098" s="3681"/>
      <c r="D3098" s="3681"/>
      <c r="E3098" s="3681"/>
      <c r="F3098" s="3681"/>
      <c r="G3098" s="3681"/>
      <c r="H3098" s="3392"/>
      <c r="I3098" s="3683"/>
      <c r="J3098" s="3684"/>
      <c r="K3098" s="1974"/>
      <c r="L3098" s="774"/>
      <c r="M3098" s="767"/>
      <c r="DF3098" s="818"/>
      <c r="DG3098" s="772" t="str">
        <f t="shared" si="64"/>
        <v/>
      </c>
      <c r="DH3098" s="832">
        <v>3188</v>
      </c>
    </row>
    <row r="3099" spans="1:112" s="760" customFormat="1" ht="12" hidden="1" customHeight="1" x14ac:dyDescent="0.15">
      <c r="A3099" s="774"/>
      <c r="B3099" s="3391"/>
      <c r="C3099" s="3681"/>
      <c r="D3099" s="3681"/>
      <c r="E3099" s="3681"/>
      <c r="F3099" s="3681"/>
      <c r="G3099" s="3681"/>
      <c r="H3099" s="3392"/>
      <c r="I3099" s="3683"/>
      <c r="J3099" s="3684"/>
      <c r="K3099" s="1974"/>
      <c r="L3099" s="774"/>
      <c r="M3099" s="767"/>
      <c r="DF3099" s="818"/>
      <c r="DG3099" s="772" t="str">
        <f t="shared" si="64"/>
        <v/>
      </c>
      <c r="DH3099" s="832">
        <v>3189</v>
      </c>
    </row>
    <row r="3100" spans="1:112" s="760" customFormat="1" ht="12" hidden="1" customHeight="1" x14ac:dyDescent="0.15">
      <c r="A3100" s="774"/>
      <c r="B3100" s="3391"/>
      <c r="C3100" s="3681"/>
      <c r="D3100" s="3681"/>
      <c r="E3100" s="3681"/>
      <c r="F3100" s="3681"/>
      <c r="G3100" s="3681"/>
      <c r="H3100" s="3392"/>
      <c r="I3100" s="3683"/>
      <c r="J3100" s="3684"/>
      <c r="K3100" s="1974"/>
      <c r="L3100" s="774"/>
      <c r="M3100" s="767"/>
      <c r="DF3100" s="818"/>
      <c r="DG3100" s="772" t="str">
        <f t="shared" si="64"/>
        <v/>
      </c>
      <c r="DH3100" s="832">
        <v>3190</v>
      </c>
    </row>
    <row r="3101" spans="1:112" s="760" customFormat="1" ht="12" hidden="1" customHeight="1" x14ac:dyDescent="0.15">
      <c r="A3101" s="774"/>
      <c r="B3101" s="3391"/>
      <c r="C3101" s="3681"/>
      <c r="D3101" s="3681"/>
      <c r="E3101" s="3681"/>
      <c r="F3101" s="3681"/>
      <c r="G3101" s="3681"/>
      <c r="H3101" s="3392"/>
      <c r="I3101" s="3683"/>
      <c r="J3101" s="3684"/>
      <c r="K3101" s="1974"/>
      <c r="L3101" s="774"/>
      <c r="M3101" s="767"/>
      <c r="DF3101" s="818"/>
      <c r="DG3101" s="772" t="str">
        <f t="shared" si="64"/>
        <v/>
      </c>
      <c r="DH3101" s="832">
        <v>3191</v>
      </c>
    </row>
    <row r="3102" spans="1:112" s="760" customFormat="1" ht="12" hidden="1" customHeight="1" x14ac:dyDescent="0.15">
      <c r="A3102" s="774"/>
      <c r="B3102" s="3391"/>
      <c r="C3102" s="3681"/>
      <c r="D3102" s="3681"/>
      <c r="E3102" s="3681"/>
      <c r="F3102" s="3681"/>
      <c r="G3102" s="3681"/>
      <c r="H3102" s="3392"/>
      <c r="I3102" s="3683"/>
      <c r="J3102" s="3684"/>
      <c r="K3102" s="1974"/>
      <c r="L3102" s="774"/>
      <c r="M3102" s="767"/>
      <c r="DF3102" s="818"/>
      <c r="DG3102" s="772" t="str">
        <f t="shared" si="64"/>
        <v/>
      </c>
      <c r="DH3102" s="832">
        <v>3192</v>
      </c>
    </row>
    <row r="3103" spans="1:112" s="760" customFormat="1" ht="12.75" hidden="1" customHeight="1" x14ac:dyDescent="0.15">
      <c r="A3103" s="774"/>
      <c r="B3103" s="3391"/>
      <c r="C3103" s="3681"/>
      <c r="D3103" s="3681"/>
      <c r="E3103" s="3681"/>
      <c r="F3103" s="3681"/>
      <c r="G3103" s="3681"/>
      <c r="H3103" s="3392"/>
      <c r="I3103" s="3683"/>
      <c r="J3103" s="3684"/>
      <c r="K3103" s="1974"/>
      <c r="L3103" s="774"/>
      <c r="M3103" s="767"/>
      <c r="DF3103" s="818"/>
      <c r="DG3103" s="772" t="str">
        <f t="shared" si="64"/>
        <v/>
      </c>
      <c r="DH3103" s="832">
        <v>3193</v>
      </c>
    </row>
    <row r="3104" spans="1:112" s="760" customFormat="1" ht="12" hidden="1" customHeight="1" x14ac:dyDescent="0.15">
      <c r="A3104" s="774"/>
      <c r="B3104" s="3391"/>
      <c r="C3104" s="3681"/>
      <c r="D3104" s="3681"/>
      <c r="E3104" s="3681"/>
      <c r="F3104" s="3681"/>
      <c r="G3104" s="3681"/>
      <c r="H3104" s="3392"/>
      <c r="I3104" s="3683"/>
      <c r="J3104" s="3684"/>
      <c r="K3104" s="1974"/>
      <c r="L3104" s="774"/>
      <c r="M3104" s="767"/>
      <c r="DF3104" s="818"/>
      <c r="DG3104" s="772" t="str">
        <f t="shared" si="64"/>
        <v/>
      </c>
      <c r="DH3104" s="832">
        <v>3194</v>
      </c>
    </row>
    <row r="3105" spans="1:112" s="760" customFormat="1" ht="12" hidden="1" customHeight="1" x14ac:dyDescent="0.15">
      <c r="A3105" s="774"/>
      <c r="B3105" s="3391"/>
      <c r="C3105" s="3681"/>
      <c r="D3105" s="3681"/>
      <c r="E3105" s="3681"/>
      <c r="F3105" s="3681"/>
      <c r="G3105" s="3681"/>
      <c r="H3105" s="3392"/>
      <c r="I3105" s="3683"/>
      <c r="J3105" s="3684"/>
      <c r="K3105" s="1974"/>
      <c r="L3105" s="774"/>
      <c r="M3105" s="767"/>
      <c r="DF3105" s="818"/>
      <c r="DG3105" s="772" t="str">
        <f t="shared" si="64"/>
        <v/>
      </c>
      <c r="DH3105" s="832">
        <v>3195</v>
      </c>
    </row>
    <row r="3106" spans="1:112" s="760" customFormat="1" ht="12" hidden="1" customHeight="1" x14ac:dyDescent="0.15">
      <c r="A3106" s="774"/>
      <c r="B3106" s="3391"/>
      <c r="C3106" s="3681"/>
      <c r="D3106" s="3681"/>
      <c r="E3106" s="3681"/>
      <c r="F3106" s="3681"/>
      <c r="G3106" s="3681"/>
      <c r="H3106" s="3392"/>
      <c r="I3106" s="3683"/>
      <c r="J3106" s="3684"/>
      <c r="K3106" s="1974"/>
      <c r="L3106" s="774"/>
      <c r="M3106" s="767"/>
      <c r="DF3106" s="818"/>
      <c r="DG3106" s="772" t="str">
        <f t="shared" si="64"/>
        <v/>
      </c>
      <c r="DH3106" s="832">
        <v>3196</v>
      </c>
    </row>
    <row r="3107" spans="1:112" s="760" customFormat="1" ht="12" hidden="1" customHeight="1" x14ac:dyDescent="0.15">
      <c r="A3107" s="774"/>
      <c r="B3107" s="3391"/>
      <c r="C3107" s="3681"/>
      <c r="D3107" s="3681"/>
      <c r="E3107" s="3681"/>
      <c r="F3107" s="3681"/>
      <c r="G3107" s="3681"/>
      <c r="H3107" s="3392"/>
      <c r="I3107" s="3683"/>
      <c r="J3107" s="3684"/>
      <c r="K3107" s="1974"/>
      <c r="L3107" s="774"/>
      <c r="M3107" s="767"/>
      <c r="DF3107" s="818"/>
      <c r="DG3107" s="772" t="str">
        <f t="shared" si="64"/>
        <v/>
      </c>
      <c r="DH3107" s="832">
        <v>3197</v>
      </c>
    </row>
    <row r="3108" spans="1:112" s="760" customFormat="1" ht="12" hidden="1" customHeight="1" x14ac:dyDescent="0.15">
      <c r="A3108" s="774"/>
      <c r="B3108" s="3391"/>
      <c r="C3108" s="3681"/>
      <c r="D3108" s="3681"/>
      <c r="E3108" s="3681"/>
      <c r="F3108" s="3681"/>
      <c r="G3108" s="3681"/>
      <c r="H3108" s="3392"/>
      <c r="I3108" s="3683"/>
      <c r="J3108" s="3684"/>
      <c r="K3108" s="1974"/>
      <c r="L3108" s="774"/>
      <c r="M3108" s="767"/>
      <c r="DF3108" s="818"/>
      <c r="DG3108" s="772" t="str">
        <f t="shared" si="64"/>
        <v/>
      </c>
      <c r="DH3108" s="832">
        <v>3198</v>
      </c>
    </row>
    <row r="3109" spans="1:112" s="760" customFormat="1" ht="12" hidden="1" customHeight="1" x14ac:dyDescent="0.15">
      <c r="A3109" s="774"/>
      <c r="B3109" s="3391"/>
      <c r="C3109" s="3681"/>
      <c r="D3109" s="3681"/>
      <c r="E3109" s="3681"/>
      <c r="F3109" s="3681"/>
      <c r="G3109" s="3681"/>
      <c r="H3109" s="3392"/>
      <c r="I3109" s="3683"/>
      <c r="J3109" s="3684"/>
      <c r="K3109" s="1974"/>
      <c r="L3109" s="774"/>
      <c r="M3109" s="767"/>
      <c r="DF3109" s="818"/>
      <c r="DG3109" s="772" t="str">
        <f t="shared" si="64"/>
        <v/>
      </c>
      <c r="DH3109" s="832">
        <v>3199</v>
      </c>
    </row>
    <row r="3110" spans="1:112" s="760" customFormat="1" ht="12" hidden="1" customHeight="1" x14ac:dyDescent="0.15">
      <c r="A3110" s="774"/>
      <c r="B3110" s="3391"/>
      <c r="C3110" s="3681"/>
      <c r="D3110" s="3681"/>
      <c r="E3110" s="3681"/>
      <c r="F3110" s="3681"/>
      <c r="G3110" s="3681"/>
      <c r="H3110" s="3392"/>
      <c r="I3110" s="3683"/>
      <c r="J3110" s="3684"/>
      <c r="K3110" s="1974"/>
      <c r="L3110" s="774"/>
      <c r="M3110" s="767"/>
      <c r="DF3110" s="818"/>
      <c r="DG3110" s="772" t="str">
        <f t="shared" si="64"/>
        <v/>
      </c>
      <c r="DH3110" s="832">
        <v>3200</v>
      </c>
    </row>
    <row r="3111" spans="1:112" s="760" customFormat="1" ht="12" hidden="1" customHeight="1" x14ac:dyDescent="0.15">
      <c r="A3111" s="774"/>
      <c r="B3111" s="3391"/>
      <c r="C3111" s="3681"/>
      <c r="D3111" s="3681"/>
      <c r="E3111" s="3681"/>
      <c r="F3111" s="3681"/>
      <c r="G3111" s="3681"/>
      <c r="H3111" s="3392"/>
      <c r="I3111" s="3683"/>
      <c r="J3111" s="3684"/>
      <c r="K3111" s="1974"/>
      <c r="L3111" s="774"/>
      <c r="M3111" s="767"/>
      <c r="DF3111" s="818"/>
      <c r="DG3111" s="772" t="str">
        <f t="shared" si="64"/>
        <v/>
      </c>
      <c r="DH3111" s="832">
        <v>3201</v>
      </c>
    </row>
    <row r="3112" spans="1:112" s="760" customFormat="1" ht="12" hidden="1" customHeight="1" x14ac:dyDescent="0.15">
      <c r="A3112" s="774"/>
      <c r="B3112" s="3391"/>
      <c r="C3112" s="3681"/>
      <c r="D3112" s="3681"/>
      <c r="E3112" s="3681"/>
      <c r="F3112" s="3681"/>
      <c r="G3112" s="3681"/>
      <c r="H3112" s="3392"/>
      <c r="I3112" s="3683"/>
      <c r="J3112" s="3684"/>
      <c r="K3112" s="1974"/>
      <c r="L3112" s="774"/>
      <c r="M3112" s="767"/>
      <c r="DF3112" s="818"/>
      <c r="DG3112" s="772" t="str">
        <f t="shared" si="64"/>
        <v/>
      </c>
      <c r="DH3112" s="832">
        <v>3202</v>
      </c>
    </row>
    <row r="3113" spans="1:112" s="760" customFormat="1" ht="12.75" hidden="1" customHeight="1" x14ac:dyDescent="0.15">
      <c r="A3113" s="774"/>
      <c r="B3113" s="3391"/>
      <c r="C3113" s="3681"/>
      <c r="D3113" s="3681"/>
      <c r="E3113" s="3681"/>
      <c r="F3113" s="3681"/>
      <c r="G3113" s="3681"/>
      <c r="H3113" s="3392"/>
      <c r="I3113" s="3683"/>
      <c r="J3113" s="3684"/>
      <c r="K3113" s="1974"/>
      <c r="L3113" s="774"/>
      <c r="M3113" s="767"/>
      <c r="DF3113" s="818"/>
      <c r="DG3113" s="772" t="str">
        <f t="shared" si="64"/>
        <v/>
      </c>
      <c r="DH3113" s="832">
        <v>3203</v>
      </c>
    </row>
    <row r="3114" spans="1:112" s="760" customFormat="1" ht="12" hidden="1" customHeight="1" x14ac:dyDescent="0.15">
      <c r="A3114" s="774"/>
      <c r="B3114" s="3391"/>
      <c r="C3114" s="3681"/>
      <c r="D3114" s="3681"/>
      <c r="E3114" s="3681"/>
      <c r="F3114" s="3681"/>
      <c r="G3114" s="3681"/>
      <c r="H3114" s="3392"/>
      <c r="I3114" s="3683"/>
      <c r="J3114" s="3684"/>
      <c r="K3114" s="1974"/>
      <c r="L3114" s="774"/>
      <c r="M3114" s="767"/>
      <c r="DF3114" s="818"/>
      <c r="DG3114" s="772" t="str">
        <f t="shared" si="64"/>
        <v/>
      </c>
      <c r="DH3114" s="832">
        <v>3204</v>
      </c>
    </row>
    <row r="3115" spans="1:112" s="760" customFormat="1" ht="12" hidden="1" customHeight="1" x14ac:dyDescent="0.15">
      <c r="A3115" s="774"/>
      <c r="B3115" s="3391"/>
      <c r="C3115" s="3681"/>
      <c r="D3115" s="3681"/>
      <c r="E3115" s="3681"/>
      <c r="F3115" s="3681"/>
      <c r="G3115" s="3681"/>
      <c r="H3115" s="3392"/>
      <c r="I3115" s="3683"/>
      <c r="J3115" s="3684"/>
      <c r="K3115" s="1974"/>
      <c r="L3115" s="774"/>
      <c r="M3115" s="767"/>
      <c r="DF3115" s="818"/>
      <c r="DG3115" s="772" t="str">
        <f t="shared" si="64"/>
        <v/>
      </c>
      <c r="DH3115" s="832">
        <v>3205</v>
      </c>
    </row>
    <row r="3116" spans="1:112" s="760" customFormat="1" ht="12" hidden="1" customHeight="1" x14ac:dyDescent="0.15">
      <c r="A3116" s="774"/>
      <c r="B3116" s="3391"/>
      <c r="C3116" s="3681"/>
      <c r="D3116" s="3681"/>
      <c r="E3116" s="3681"/>
      <c r="F3116" s="3681"/>
      <c r="G3116" s="3681"/>
      <c r="H3116" s="3392"/>
      <c r="I3116" s="3683"/>
      <c r="J3116" s="3684"/>
      <c r="K3116" s="1974"/>
      <c r="L3116" s="774"/>
      <c r="M3116" s="767"/>
      <c r="DF3116" s="818"/>
      <c r="DG3116" s="772" t="str">
        <f t="shared" si="64"/>
        <v/>
      </c>
      <c r="DH3116" s="832">
        <v>3206</v>
      </c>
    </row>
    <row r="3117" spans="1:112" s="760" customFormat="1" ht="12" hidden="1" customHeight="1" x14ac:dyDescent="0.15">
      <c r="A3117" s="774"/>
      <c r="B3117" s="3391"/>
      <c r="C3117" s="3681"/>
      <c r="D3117" s="3681"/>
      <c r="E3117" s="3681"/>
      <c r="F3117" s="3681"/>
      <c r="G3117" s="3681"/>
      <c r="H3117" s="3392"/>
      <c r="I3117" s="3683"/>
      <c r="J3117" s="3684"/>
      <c r="K3117" s="1974"/>
      <c r="L3117" s="774"/>
      <c r="M3117" s="767"/>
      <c r="DF3117" s="818"/>
      <c r="DG3117" s="772" t="str">
        <f t="shared" si="64"/>
        <v/>
      </c>
      <c r="DH3117" s="832">
        <v>3207</v>
      </c>
    </row>
    <row r="3118" spans="1:112" s="760" customFormat="1" ht="12" hidden="1" customHeight="1" x14ac:dyDescent="0.15">
      <c r="A3118" s="774"/>
      <c r="B3118" s="3391"/>
      <c r="C3118" s="3681"/>
      <c r="D3118" s="3681"/>
      <c r="E3118" s="3681"/>
      <c r="F3118" s="3681"/>
      <c r="G3118" s="3681"/>
      <c r="H3118" s="3392"/>
      <c r="I3118" s="3683"/>
      <c r="J3118" s="3684"/>
      <c r="K3118" s="1974"/>
      <c r="L3118" s="774"/>
      <c r="M3118" s="767"/>
      <c r="DF3118" s="818"/>
      <c r="DG3118" s="772" t="str">
        <f t="shared" si="64"/>
        <v/>
      </c>
      <c r="DH3118" s="832">
        <v>3208</v>
      </c>
    </row>
    <row r="3119" spans="1:112" s="760" customFormat="1" ht="12" hidden="1" customHeight="1" x14ac:dyDescent="0.15">
      <c r="A3119" s="774"/>
      <c r="B3119" s="3391"/>
      <c r="C3119" s="3681"/>
      <c r="D3119" s="3681"/>
      <c r="E3119" s="3681"/>
      <c r="F3119" s="3681"/>
      <c r="G3119" s="3681"/>
      <c r="H3119" s="3392"/>
      <c r="I3119" s="3683"/>
      <c r="J3119" s="3684"/>
      <c r="K3119" s="1974"/>
      <c r="L3119" s="774"/>
      <c r="M3119" s="767"/>
      <c r="DF3119" s="818"/>
      <c r="DG3119" s="772" t="str">
        <f t="shared" si="64"/>
        <v/>
      </c>
      <c r="DH3119" s="832">
        <v>3209</v>
      </c>
    </row>
    <row r="3120" spans="1:112" s="760" customFormat="1" ht="12" hidden="1" customHeight="1" x14ac:dyDescent="0.15">
      <c r="A3120" s="774"/>
      <c r="B3120" s="3391"/>
      <c r="C3120" s="3681"/>
      <c r="D3120" s="3681"/>
      <c r="E3120" s="3681"/>
      <c r="F3120" s="3681"/>
      <c r="G3120" s="3681"/>
      <c r="H3120" s="3392"/>
      <c r="I3120" s="3683"/>
      <c r="J3120" s="3684"/>
      <c r="K3120" s="1974"/>
      <c r="L3120" s="774"/>
      <c r="M3120" s="767"/>
      <c r="DF3120" s="818"/>
      <c r="DG3120" s="772" t="str">
        <f t="shared" si="64"/>
        <v/>
      </c>
      <c r="DH3120" s="832">
        <v>3210</v>
      </c>
    </row>
    <row r="3121" spans="1:112" s="760" customFormat="1" ht="12" hidden="1" customHeight="1" x14ac:dyDescent="0.15">
      <c r="A3121" s="774"/>
      <c r="B3121" s="3391"/>
      <c r="C3121" s="3681"/>
      <c r="D3121" s="3681"/>
      <c r="E3121" s="3681"/>
      <c r="F3121" s="3681"/>
      <c r="G3121" s="3681"/>
      <c r="H3121" s="3392"/>
      <c r="I3121" s="3683"/>
      <c r="J3121" s="3684"/>
      <c r="K3121" s="1974"/>
      <c r="L3121" s="774"/>
      <c r="M3121" s="767"/>
      <c r="DF3121" s="818"/>
      <c r="DG3121" s="772" t="str">
        <f t="shared" si="64"/>
        <v/>
      </c>
      <c r="DH3121" s="832">
        <v>3211</v>
      </c>
    </row>
    <row r="3122" spans="1:112" s="760" customFormat="1" ht="12" hidden="1" customHeight="1" x14ac:dyDescent="0.15">
      <c r="A3122" s="774"/>
      <c r="B3122" s="3391"/>
      <c r="C3122" s="3681"/>
      <c r="D3122" s="3681"/>
      <c r="E3122" s="3681"/>
      <c r="F3122" s="3681"/>
      <c r="G3122" s="3681"/>
      <c r="H3122" s="3392"/>
      <c r="I3122" s="3683"/>
      <c r="J3122" s="3684"/>
      <c r="K3122" s="1974"/>
      <c r="L3122" s="774"/>
      <c r="M3122" s="767"/>
      <c r="DF3122" s="818"/>
      <c r="DG3122" s="772" t="str">
        <f t="shared" si="64"/>
        <v/>
      </c>
      <c r="DH3122" s="832">
        <v>3212</v>
      </c>
    </row>
    <row r="3123" spans="1:112" s="760" customFormat="1" ht="12.75" hidden="1" customHeight="1" x14ac:dyDescent="0.15">
      <c r="A3123" s="774"/>
      <c r="B3123" s="3391"/>
      <c r="C3123" s="3681"/>
      <c r="D3123" s="3681"/>
      <c r="E3123" s="3681"/>
      <c r="F3123" s="3681"/>
      <c r="G3123" s="3681"/>
      <c r="H3123" s="3392"/>
      <c r="I3123" s="3683"/>
      <c r="J3123" s="3684"/>
      <c r="K3123" s="1974"/>
      <c r="L3123" s="774"/>
      <c r="M3123" s="767"/>
      <c r="DF3123" s="818"/>
      <c r="DG3123" s="772" t="str">
        <f t="shared" ref="DG3123:DG3186" si="65">IF(COUNTA(A3123:M3123)&gt;0,DH3123,"")</f>
        <v/>
      </c>
      <c r="DH3123" s="832">
        <v>3213</v>
      </c>
    </row>
    <row r="3124" spans="1:112" s="760" customFormat="1" ht="12" hidden="1" customHeight="1" x14ac:dyDescent="0.15">
      <c r="A3124" s="774"/>
      <c r="B3124" s="3391"/>
      <c r="C3124" s="3681"/>
      <c r="D3124" s="3681"/>
      <c r="E3124" s="3681"/>
      <c r="F3124" s="3681"/>
      <c r="G3124" s="3681"/>
      <c r="H3124" s="3392"/>
      <c r="I3124" s="3683"/>
      <c r="J3124" s="3684"/>
      <c r="K3124" s="1974"/>
      <c r="L3124" s="774"/>
      <c r="M3124" s="767"/>
      <c r="DF3124" s="818"/>
      <c r="DG3124" s="772" t="str">
        <f t="shared" si="65"/>
        <v/>
      </c>
      <c r="DH3124" s="832">
        <v>3214</v>
      </c>
    </row>
    <row r="3125" spans="1:112" s="760" customFormat="1" ht="12" hidden="1" customHeight="1" x14ac:dyDescent="0.15">
      <c r="A3125" s="774"/>
      <c r="B3125" s="3391"/>
      <c r="C3125" s="3681"/>
      <c r="D3125" s="3681"/>
      <c r="E3125" s="3681"/>
      <c r="F3125" s="3681"/>
      <c r="G3125" s="3681"/>
      <c r="H3125" s="3392"/>
      <c r="I3125" s="3683"/>
      <c r="J3125" s="3684"/>
      <c r="K3125" s="1974"/>
      <c r="L3125" s="774"/>
      <c r="M3125" s="767"/>
      <c r="DF3125" s="818"/>
      <c r="DG3125" s="772" t="str">
        <f t="shared" si="65"/>
        <v/>
      </c>
      <c r="DH3125" s="832">
        <v>3215</v>
      </c>
    </row>
    <row r="3126" spans="1:112" s="760" customFormat="1" ht="12" hidden="1" customHeight="1" x14ac:dyDescent="0.15">
      <c r="A3126" s="774"/>
      <c r="B3126" s="3391"/>
      <c r="C3126" s="3681"/>
      <c r="D3126" s="3681"/>
      <c r="E3126" s="3681"/>
      <c r="F3126" s="3681"/>
      <c r="G3126" s="3681"/>
      <c r="H3126" s="3392"/>
      <c r="I3126" s="3683"/>
      <c r="J3126" s="3684"/>
      <c r="K3126" s="1974"/>
      <c r="L3126" s="774"/>
      <c r="M3126" s="767"/>
      <c r="DF3126" s="818"/>
      <c r="DG3126" s="772" t="str">
        <f t="shared" si="65"/>
        <v/>
      </c>
      <c r="DH3126" s="832">
        <v>3216</v>
      </c>
    </row>
    <row r="3127" spans="1:112" s="760" customFormat="1" ht="12" hidden="1" customHeight="1" x14ac:dyDescent="0.15">
      <c r="A3127" s="774"/>
      <c r="B3127" s="3391"/>
      <c r="C3127" s="3681"/>
      <c r="D3127" s="3681"/>
      <c r="E3127" s="3681"/>
      <c r="F3127" s="3681"/>
      <c r="G3127" s="3681"/>
      <c r="H3127" s="3392"/>
      <c r="I3127" s="3683"/>
      <c r="J3127" s="3684"/>
      <c r="K3127" s="1974"/>
      <c r="L3127" s="774"/>
      <c r="M3127" s="767"/>
      <c r="DF3127" s="818"/>
      <c r="DG3127" s="772" t="str">
        <f t="shared" si="65"/>
        <v/>
      </c>
      <c r="DH3127" s="832">
        <v>3217</v>
      </c>
    </row>
    <row r="3128" spans="1:112" s="760" customFormat="1" ht="12" hidden="1" customHeight="1" x14ac:dyDescent="0.15">
      <c r="A3128" s="774"/>
      <c r="B3128" s="3391"/>
      <c r="C3128" s="3681"/>
      <c r="D3128" s="3681"/>
      <c r="E3128" s="3681"/>
      <c r="F3128" s="3681"/>
      <c r="G3128" s="3681"/>
      <c r="H3128" s="3392"/>
      <c r="I3128" s="3683"/>
      <c r="J3128" s="3684"/>
      <c r="K3128" s="1974"/>
      <c r="L3128" s="774"/>
      <c r="M3128" s="767"/>
      <c r="DF3128" s="818"/>
      <c r="DG3128" s="772" t="str">
        <f t="shared" si="65"/>
        <v/>
      </c>
      <c r="DH3128" s="832">
        <v>3218</v>
      </c>
    </row>
    <row r="3129" spans="1:112" s="760" customFormat="1" ht="12" hidden="1" customHeight="1" x14ac:dyDescent="0.15">
      <c r="A3129" s="774"/>
      <c r="B3129" s="3391"/>
      <c r="C3129" s="3681"/>
      <c r="D3129" s="3681"/>
      <c r="E3129" s="3681"/>
      <c r="F3129" s="3681"/>
      <c r="G3129" s="3681"/>
      <c r="H3129" s="3392"/>
      <c r="I3129" s="3683"/>
      <c r="J3129" s="3684"/>
      <c r="K3129" s="1974"/>
      <c r="L3129" s="774"/>
      <c r="M3129" s="767"/>
      <c r="DF3129" s="818"/>
      <c r="DG3129" s="772" t="str">
        <f t="shared" si="65"/>
        <v/>
      </c>
      <c r="DH3129" s="832">
        <v>3219</v>
      </c>
    </row>
    <row r="3130" spans="1:112" s="760" customFormat="1" ht="12" hidden="1" customHeight="1" x14ac:dyDescent="0.15">
      <c r="A3130" s="774"/>
      <c r="B3130" s="3391"/>
      <c r="C3130" s="3681"/>
      <c r="D3130" s="3681"/>
      <c r="E3130" s="3681"/>
      <c r="F3130" s="3681"/>
      <c r="G3130" s="3681"/>
      <c r="H3130" s="3392"/>
      <c r="I3130" s="3683"/>
      <c r="J3130" s="3684"/>
      <c r="K3130" s="1974"/>
      <c r="L3130" s="774"/>
      <c r="M3130" s="767"/>
      <c r="DF3130" s="818"/>
      <c r="DG3130" s="772" t="str">
        <f t="shared" si="65"/>
        <v/>
      </c>
      <c r="DH3130" s="832">
        <v>3220</v>
      </c>
    </row>
    <row r="3131" spans="1:112" s="760" customFormat="1" ht="12" hidden="1" customHeight="1" x14ac:dyDescent="0.15">
      <c r="A3131" s="774"/>
      <c r="B3131" s="3391"/>
      <c r="C3131" s="3681"/>
      <c r="D3131" s="3681"/>
      <c r="E3131" s="3681"/>
      <c r="F3131" s="3681"/>
      <c r="G3131" s="3681"/>
      <c r="H3131" s="3392"/>
      <c r="I3131" s="3683"/>
      <c r="J3131" s="3684"/>
      <c r="K3131" s="1974"/>
      <c r="L3131" s="774"/>
      <c r="M3131" s="767"/>
      <c r="DF3131" s="818"/>
      <c r="DG3131" s="772" t="str">
        <f t="shared" si="65"/>
        <v/>
      </c>
      <c r="DH3131" s="832">
        <v>3221</v>
      </c>
    </row>
    <row r="3132" spans="1:112" s="760" customFormat="1" ht="12" hidden="1" customHeight="1" x14ac:dyDescent="0.15">
      <c r="A3132" s="774"/>
      <c r="B3132" s="3391"/>
      <c r="C3132" s="3681"/>
      <c r="D3132" s="3681"/>
      <c r="E3132" s="3681"/>
      <c r="F3132" s="3681"/>
      <c r="G3132" s="3681"/>
      <c r="H3132" s="3392"/>
      <c r="I3132" s="3683"/>
      <c r="J3132" s="3684"/>
      <c r="K3132" s="1974"/>
      <c r="L3132" s="774"/>
      <c r="M3132" s="767"/>
      <c r="DF3132" s="818"/>
      <c r="DG3132" s="772" t="str">
        <f t="shared" si="65"/>
        <v/>
      </c>
      <c r="DH3132" s="832">
        <v>3222</v>
      </c>
    </row>
    <row r="3133" spans="1:112" s="760" customFormat="1" ht="12" hidden="1" customHeight="1" x14ac:dyDescent="0.15">
      <c r="A3133" s="774"/>
      <c r="B3133" s="3391"/>
      <c r="C3133" s="3681"/>
      <c r="D3133" s="3681"/>
      <c r="E3133" s="3681"/>
      <c r="F3133" s="3681"/>
      <c r="G3133" s="3681"/>
      <c r="H3133" s="3392"/>
      <c r="I3133" s="3683"/>
      <c r="J3133" s="3684"/>
      <c r="K3133" s="1974"/>
      <c r="L3133" s="774"/>
      <c r="M3133" s="767"/>
      <c r="DF3133" s="818"/>
      <c r="DG3133" s="772" t="str">
        <f t="shared" si="65"/>
        <v/>
      </c>
      <c r="DH3133" s="832">
        <v>3223</v>
      </c>
    </row>
    <row r="3134" spans="1:112" s="760" customFormat="1" ht="12" hidden="1" customHeight="1" x14ac:dyDescent="0.15">
      <c r="A3134" s="774"/>
      <c r="B3134" s="3391"/>
      <c r="C3134" s="3681"/>
      <c r="D3134" s="3681"/>
      <c r="E3134" s="3681"/>
      <c r="F3134" s="3681"/>
      <c r="G3134" s="3681"/>
      <c r="H3134" s="3392"/>
      <c r="I3134" s="3683"/>
      <c r="J3134" s="3684"/>
      <c r="K3134" s="1974"/>
      <c r="L3134" s="774"/>
      <c r="M3134" s="767"/>
      <c r="DF3134" s="818"/>
      <c r="DG3134" s="772" t="str">
        <f t="shared" si="65"/>
        <v/>
      </c>
      <c r="DH3134" s="832">
        <v>3224</v>
      </c>
    </row>
    <row r="3135" spans="1:112" s="760" customFormat="1" ht="12" hidden="1" customHeight="1" x14ac:dyDescent="0.15">
      <c r="A3135" s="774"/>
      <c r="B3135" s="3391"/>
      <c r="C3135" s="3681"/>
      <c r="D3135" s="3681"/>
      <c r="E3135" s="3681"/>
      <c r="F3135" s="3681"/>
      <c r="G3135" s="3681"/>
      <c r="H3135" s="3392"/>
      <c r="I3135" s="3683"/>
      <c r="J3135" s="3684"/>
      <c r="K3135" s="1974"/>
      <c r="L3135" s="774"/>
      <c r="M3135" s="767"/>
      <c r="DF3135" s="818"/>
      <c r="DG3135" s="772" t="str">
        <f t="shared" si="65"/>
        <v/>
      </c>
      <c r="DH3135" s="832">
        <v>3225</v>
      </c>
    </row>
    <row r="3136" spans="1:112" s="760" customFormat="1" ht="12" hidden="1" customHeight="1" x14ac:dyDescent="0.15">
      <c r="A3136" s="774"/>
      <c r="B3136" s="3391"/>
      <c r="C3136" s="3681"/>
      <c r="D3136" s="3681"/>
      <c r="E3136" s="3681"/>
      <c r="F3136" s="3681"/>
      <c r="G3136" s="3681"/>
      <c r="H3136" s="3392"/>
      <c r="I3136" s="3683"/>
      <c r="J3136" s="3684"/>
      <c r="K3136" s="1974"/>
      <c r="L3136" s="774"/>
      <c r="M3136" s="767"/>
      <c r="DF3136" s="818"/>
      <c r="DG3136" s="772" t="str">
        <f t="shared" si="65"/>
        <v/>
      </c>
      <c r="DH3136" s="832">
        <v>3226</v>
      </c>
    </row>
    <row r="3137" spans="1:112" s="760" customFormat="1" ht="12" hidden="1" customHeight="1" x14ac:dyDescent="0.15">
      <c r="A3137" s="774"/>
      <c r="B3137" s="3391"/>
      <c r="C3137" s="3681"/>
      <c r="D3137" s="3681"/>
      <c r="E3137" s="3681"/>
      <c r="F3137" s="3681"/>
      <c r="G3137" s="3681"/>
      <c r="H3137" s="3392"/>
      <c r="I3137" s="3683"/>
      <c r="J3137" s="3684"/>
      <c r="K3137" s="1974"/>
      <c r="L3137" s="774"/>
      <c r="M3137" s="767"/>
      <c r="DF3137" s="818"/>
      <c r="DG3137" s="772" t="str">
        <f t="shared" si="65"/>
        <v/>
      </c>
      <c r="DH3137" s="832">
        <v>3227</v>
      </c>
    </row>
    <row r="3138" spans="1:112" s="760" customFormat="1" ht="12" hidden="1" customHeight="1" x14ac:dyDescent="0.15">
      <c r="A3138" s="774"/>
      <c r="B3138" s="3391"/>
      <c r="C3138" s="3681"/>
      <c r="D3138" s="3681"/>
      <c r="E3138" s="3681"/>
      <c r="F3138" s="3681"/>
      <c r="G3138" s="3681"/>
      <c r="H3138" s="3392"/>
      <c r="I3138" s="3683"/>
      <c r="J3138" s="3684"/>
      <c r="K3138" s="1974"/>
      <c r="L3138" s="774"/>
      <c r="M3138" s="767"/>
      <c r="DF3138" s="818"/>
      <c r="DG3138" s="772" t="str">
        <f t="shared" si="65"/>
        <v/>
      </c>
      <c r="DH3138" s="832">
        <v>3228</v>
      </c>
    </row>
    <row r="3139" spans="1:112" s="760" customFormat="1" ht="12" hidden="1" customHeight="1" x14ac:dyDescent="0.15">
      <c r="A3139" s="774"/>
      <c r="B3139" s="3391"/>
      <c r="C3139" s="3681"/>
      <c r="D3139" s="3681"/>
      <c r="E3139" s="3681"/>
      <c r="F3139" s="3681"/>
      <c r="G3139" s="3681"/>
      <c r="H3139" s="3392"/>
      <c r="I3139" s="3683"/>
      <c r="J3139" s="3684"/>
      <c r="K3139" s="1974"/>
      <c r="L3139" s="774"/>
      <c r="M3139" s="767"/>
      <c r="DF3139" s="818"/>
      <c r="DG3139" s="772" t="str">
        <f t="shared" si="65"/>
        <v/>
      </c>
      <c r="DH3139" s="832">
        <v>3229</v>
      </c>
    </row>
    <row r="3140" spans="1:112" s="760" customFormat="1" ht="12" hidden="1" customHeight="1" x14ac:dyDescent="0.15">
      <c r="A3140" s="774"/>
      <c r="B3140" s="3391"/>
      <c r="C3140" s="3681"/>
      <c r="D3140" s="3681"/>
      <c r="E3140" s="3681"/>
      <c r="F3140" s="3681"/>
      <c r="G3140" s="3681"/>
      <c r="H3140" s="3392"/>
      <c r="I3140" s="3683"/>
      <c r="J3140" s="3684"/>
      <c r="K3140" s="1974"/>
      <c r="L3140" s="774"/>
      <c r="M3140" s="767"/>
      <c r="DF3140" s="818"/>
      <c r="DG3140" s="772" t="str">
        <f t="shared" si="65"/>
        <v/>
      </c>
      <c r="DH3140" s="832">
        <v>3230</v>
      </c>
    </row>
    <row r="3141" spans="1:112" s="760" customFormat="1" ht="12.75" hidden="1" customHeight="1" x14ac:dyDescent="0.15">
      <c r="A3141" s="774"/>
      <c r="B3141" s="3391"/>
      <c r="C3141" s="3681"/>
      <c r="D3141" s="3681"/>
      <c r="E3141" s="3681"/>
      <c r="F3141" s="3681"/>
      <c r="G3141" s="3681"/>
      <c r="H3141" s="3392"/>
      <c r="I3141" s="3683"/>
      <c r="J3141" s="3684"/>
      <c r="K3141" s="1974"/>
      <c r="L3141" s="774"/>
      <c r="M3141" s="767"/>
      <c r="DF3141" s="818"/>
      <c r="DG3141" s="772" t="str">
        <f t="shared" si="65"/>
        <v/>
      </c>
      <c r="DH3141" s="832">
        <v>3231</v>
      </c>
    </row>
    <row r="3142" spans="1:112" s="760" customFormat="1" ht="12" hidden="1" customHeight="1" x14ac:dyDescent="0.15">
      <c r="A3142" s="774"/>
      <c r="B3142" s="3391"/>
      <c r="C3142" s="3681"/>
      <c r="D3142" s="3681"/>
      <c r="E3142" s="3681"/>
      <c r="F3142" s="3681"/>
      <c r="G3142" s="3681"/>
      <c r="H3142" s="3392"/>
      <c r="I3142" s="3683"/>
      <c r="J3142" s="3684"/>
      <c r="K3142" s="1974"/>
      <c r="L3142" s="774"/>
      <c r="M3142" s="767"/>
      <c r="DF3142" s="818"/>
      <c r="DG3142" s="772" t="str">
        <f t="shared" si="65"/>
        <v/>
      </c>
      <c r="DH3142" s="832">
        <v>3232</v>
      </c>
    </row>
    <row r="3143" spans="1:112" s="760" customFormat="1" ht="12" hidden="1" customHeight="1" x14ac:dyDescent="0.15">
      <c r="A3143" s="774"/>
      <c r="B3143" s="3391"/>
      <c r="C3143" s="3681"/>
      <c r="D3143" s="3681"/>
      <c r="E3143" s="3681"/>
      <c r="F3143" s="3681"/>
      <c r="G3143" s="3681"/>
      <c r="H3143" s="3392"/>
      <c r="I3143" s="3683"/>
      <c r="J3143" s="3684"/>
      <c r="K3143" s="1974"/>
      <c r="L3143" s="774"/>
      <c r="M3143" s="767"/>
      <c r="DF3143" s="818"/>
      <c r="DG3143" s="772" t="str">
        <f t="shared" si="65"/>
        <v/>
      </c>
      <c r="DH3143" s="832">
        <v>3233</v>
      </c>
    </row>
    <row r="3144" spans="1:112" s="760" customFormat="1" ht="12" hidden="1" customHeight="1" x14ac:dyDescent="0.15">
      <c r="A3144" s="774"/>
      <c r="B3144" s="3391"/>
      <c r="C3144" s="3681"/>
      <c r="D3144" s="3681"/>
      <c r="E3144" s="3681"/>
      <c r="F3144" s="3681"/>
      <c r="G3144" s="3681"/>
      <c r="H3144" s="3392"/>
      <c r="I3144" s="3683"/>
      <c r="J3144" s="3684"/>
      <c r="K3144" s="1974"/>
      <c r="L3144" s="774"/>
      <c r="M3144" s="767"/>
      <c r="DF3144" s="818"/>
      <c r="DG3144" s="772" t="str">
        <f t="shared" si="65"/>
        <v/>
      </c>
      <c r="DH3144" s="832">
        <v>3234</v>
      </c>
    </row>
    <row r="3145" spans="1:112" s="760" customFormat="1" ht="12" hidden="1" customHeight="1" x14ac:dyDescent="0.15">
      <c r="A3145" s="774"/>
      <c r="B3145" s="3391"/>
      <c r="C3145" s="3681"/>
      <c r="D3145" s="3681"/>
      <c r="E3145" s="3681"/>
      <c r="F3145" s="3681"/>
      <c r="G3145" s="3681"/>
      <c r="H3145" s="3392"/>
      <c r="I3145" s="3683"/>
      <c r="J3145" s="3684"/>
      <c r="K3145" s="1974"/>
      <c r="L3145" s="774"/>
      <c r="M3145" s="767"/>
      <c r="DF3145" s="818"/>
      <c r="DG3145" s="772" t="str">
        <f t="shared" si="65"/>
        <v/>
      </c>
      <c r="DH3145" s="832">
        <v>3235</v>
      </c>
    </row>
    <row r="3146" spans="1:112" s="760" customFormat="1" ht="12" hidden="1" customHeight="1" x14ac:dyDescent="0.15">
      <c r="A3146" s="774"/>
      <c r="B3146" s="3391"/>
      <c r="C3146" s="3681"/>
      <c r="D3146" s="3681"/>
      <c r="E3146" s="3681"/>
      <c r="F3146" s="3681"/>
      <c r="G3146" s="3681"/>
      <c r="H3146" s="3392"/>
      <c r="I3146" s="3683"/>
      <c r="J3146" s="3684"/>
      <c r="K3146" s="1974"/>
      <c r="L3146" s="774"/>
      <c r="M3146" s="767"/>
      <c r="DF3146" s="818"/>
      <c r="DG3146" s="772" t="str">
        <f t="shared" si="65"/>
        <v/>
      </c>
      <c r="DH3146" s="832">
        <v>3236</v>
      </c>
    </row>
    <row r="3147" spans="1:112" s="760" customFormat="1" ht="12" hidden="1" customHeight="1" x14ac:dyDescent="0.15">
      <c r="A3147" s="774"/>
      <c r="B3147" s="3391"/>
      <c r="C3147" s="3681"/>
      <c r="D3147" s="3681"/>
      <c r="E3147" s="3681"/>
      <c r="F3147" s="3681"/>
      <c r="G3147" s="3681"/>
      <c r="H3147" s="3392"/>
      <c r="I3147" s="3683"/>
      <c r="J3147" s="3684"/>
      <c r="K3147" s="1974"/>
      <c r="L3147" s="774"/>
      <c r="M3147" s="767"/>
      <c r="DF3147" s="818"/>
      <c r="DG3147" s="772" t="str">
        <f t="shared" si="65"/>
        <v/>
      </c>
      <c r="DH3147" s="832">
        <v>3237</v>
      </c>
    </row>
    <row r="3148" spans="1:112" s="760" customFormat="1" ht="12" hidden="1" customHeight="1" x14ac:dyDescent="0.15">
      <c r="A3148" s="774"/>
      <c r="B3148" s="3391"/>
      <c r="C3148" s="3681"/>
      <c r="D3148" s="3681"/>
      <c r="E3148" s="3681"/>
      <c r="F3148" s="3681"/>
      <c r="G3148" s="3681"/>
      <c r="H3148" s="3392"/>
      <c r="I3148" s="3683"/>
      <c r="J3148" s="3684"/>
      <c r="K3148" s="1974"/>
      <c r="L3148" s="774"/>
      <c r="M3148" s="767"/>
      <c r="DF3148" s="818"/>
      <c r="DG3148" s="772" t="str">
        <f t="shared" si="65"/>
        <v/>
      </c>
      <c r="DH3148" s="832">
        <v>3238</v>
      </c>
    </row>
    <row r="3149" spans="1:112" s="760" customFormat="1" ht="12" hidden="1" customHeight="1" x14ac:dyDescent="0.15">
      <c r="A3149" s="774"/>
      <c r="B3149" s="3391"/>
      <c r="C3149" s="3681"/>
      <c r="D3149" s="3681"/>
      <c r="E3149" s="3681"/>
      <c r="F3149" s="3681"/>
      <c r="G3149" s="3681"/>
      <c r="H3149" s="3392"/>
      <c r="I3149" s="3683"/>
      <c r="J3149" s="3684"/>
      <c r="K3149" s="1974"/>
      <c r="L3149" s="774"/>
      <c r="M3149" s="767"/>
      <c r="DF3149" s="818"/>
      <c r="DG3149" s="772" t="str">
        <f t="shared" si="65"/>
        <v/>
      </c>
      <c r="DH3149" s="832">
        <v>3239</v>
      </c>
    </row>
    <row r="3150" spans="1:112" s="760" customFormat="1" ht="12" hidden="1" customHeight="1" x14ac:dyDescent="0.15">
      <c r="A3150" s="774"/>
      <c r="B3150" s="3391"/>
      <c r="C3150" s="3681"/>
      <c r="D3150" s="3681"/>
      <c r="E3150" s="3681"/>
      <c r="F3150" s="3681"/>
      <c r="G3150" s="3681"/>
      <c r="H3150" s="3392"/>
      <c r="I3150" s="3683"/>
      <c r="J3150" s="3684"/>
      <c r="K3150" s="1974"/>
      <c r="L3150" s="774"/>
      <c r="M3150" s="767"/>
      <c r="DF3150" s="818"/>
      <c r="DG3150" s="772" t="str">
        <f t="shared" si="65"/>
        <v/>
      </c>
      <c r="DH3150" s="832">
        <v>3240</v>
      </c>
    </row>
    <row r="3151" spans="1:112" s="760" customFormat="1" ht="12.75" hidden="1" customHeight="1" x14ac:dyDescent="0.15">
      <c r="A3151" s="774"/>
      <c r="B3151" s="3391"/>
      <c r="C3151" s="3681"/>
      <c r="D3151" s="3681"/>
      <c r="E3151" s="3681"/>
      <c r="F3151" s="3681"/>
      <c r="G3151" s="3681"/>
      <c r="H3151" s="3392"/>
      <c r="I3151" s="3683"/>
      <c r="J3151" s="3684"/>
      <c r="K3151" s="1974"/>
      <c r="L3151" s="774"/>
      <c r="M3151" s="767"/>
      <c r="DF3151" s="818"/>
      <c r="DG3151" s="772" t="str">
        <f t="shared" si="65"/>
        <v/>
      </c>
      <c r="DH3151" s="832">
        <v>3241</v>
      </c>
    </row>
    <row r="3152" spans="1:112" s="760" customFormat="1" ht="12" hidden="1" customHeight="1" x14ac:dyDescent="0.15">
      <c r="A3152" s="774"/>
      <c r="B3152" s="3391"/>
      <c r="C3152" s="3681"/>
      <c r="D3152" s="3681"/>
      <c r="E3152" s="3681"/>
      <c r="F3152" s="3681"/>
      <c r="G3152" s="3681"/>
      <c r="H3152" s="3392"/>
      <c r="I3152" s="3683"/>
      <c r="J3152" s="3684"/>
      <c r="K3152" s="1974"/>
      <c r="L3152" s="774"/>
      <c r="M3152" s="767"/>
      <c r="DF3152" s="818"/>
      <c r="DG3152" s="772" t="str">
        <f t="shared" si="65"/>
        <v/>
      </c>
      <c r="DH3152" s="832">
        <v>3242</v>
      </c>
    </row>
    <row r="3153" spans="1:112" s="760" customFormat="1" ht="12" hidden="1" customHeight="1" x14ac:dyDescent="0.15">
      <c r="A3153" s="774"/>
      <c r="B3153" s="3391"/>
      <c r="C3153" s="3681"/>
      <c r="D3153" s="3681"/>
      <c r="E3153" s="3681"/>
      <c r="F3153" s="3681"/>
      <c r="G3153" s="3681"/>
      <c r="H3153" s="3392"/>
      <c r="I3153" s="3683"/>
      <c r="J3153" s="3684"/>
      <c r="K3153" s="1974"/>
      <c r="L3153" s="774"/>
      <c r="M3153" s="767"/>
      <c r="DF3153" s="818"/>
      <c r="DG3153" s="772" t="str">
        <f t="shared" si="65"/>
        <v/>
      </c>
      <c r="DH3153" s="832">
        <v>3243</v>
      </c>
    </row>
    <row r="3154" spans="1:112" s="760" customFormat="1" ht="12" hidden="1" customHeight="1" x14ac:dyDescent="0.15">
      <c r="A3154" s="774"/>
      <c r="B3154" s="3391"/>
      <c r="C3154" s="3681"/>
      <c r="D3154" s="3681"/>
      <c r="E3154" s="3681"/>
      <c r="F3154" s="3681"/>
      <c r="G3154" s="3681"/>
      <c r="H3154" s="3392"/>
      <c r="I3154" s="3683"/>
      <c r="J3154" s="3684"/>
      <c r="K3154" s="1974"/>
      <c r="L3154" s="774"/>
      <c r="M3154" s="767"/>
      <c r="DF3154" s="818"/>
      <c r="DG3154" s="772" t="str">
        <f t="shared" si="65"/>
        <v/>
      </c>
      <c r="DH3154" s="832">
        <v>3244</v>
      </c>
    </row>
    <row r="3155" spans="1:112" s="760" customFormat="1" ht="12" hidden="1" customHeight="1" x14ac:dyDescent="0.15">
      <c r="A3155" s="774"/>
      <c r="B3155" s="3391"/>
      <c r="C3155" s="3681"/>
      <c r="D3155" s="3681"/>
      <c r="E3155" s="3681"/>
      <c r="F3155" s="3681"/>
      <c r="G3155" s="3681"/>
      <c r="H3155" s="3392"/>
      <c r="I3155" s="3683"/>
      <c r="J3155" s="3684"/>
      <c r="K3155" s="1974"/>
      <c r="L3155" s="774"/>
      <c r="M3155" s="767"/>
      <c r="DF3155" s="818"/>
      <c r="DG3155" s="772" t="str">
        <f t="shared" si="65"/>
        <v/>
      </c>
      <c r="DH3155" s="832">
        <v>3245</v>
      </c>
    </row>
    <row r="3156" spans="1:112" s="760" customFormat="1" ht="12" hidden="1" customHeight="1" x14ac:dyDescent="0.15">
      <c r="A3156" s="774"/>
      <c r="B3156" s="3391"/>
      <c r="C3156" s="3681"/>
      <c r="D3156" s="3681"/>
      <c r="E3156" s="3681"/>
      <c r="F3156" s="3681"/>
      <c r="G3156" s="3681"/>
      <c r="H3156" s="3392"/>
      <c r="I3156" s="3683"/>
      <c r="J3156" s="3684"/>
      <c r="K3156" s="1974"/>
      <c r="L3156" s="774"/>
      <c r="M3156" s="767"/>
      <c r="DF3156" s="818"/>
      <c r="DG3156" s="772" t="str">
        <f t="shared" si="65"/>
        <v/>
      </c>
      <c r="DH3156" s="832">
        <v>3246</v>
      </c>
    </row>
    <row r="3157" spans="1:112" s="760" customFormat="1" ht="12" hidden="1" customHeight="1" x14ac:dyDescent="0.15">
      <c r="A3157" s="774"/>
      <c r="B3157" s="3391"/>
      <c r="C3157" s="3681"/>
      <c r="D3157" s="3681"/>
      <c r="E3157" s="3681"/>
      <c r="F3157" s="3681"/>
      <c r="G3157" s="3681"/>
      <c r="H3157" s="3392"/>
      <c r="I3157" s="3683"/>
      <c r="J3157" s="3684"/>
      <c r="K3157" s="1974"/>
      <c r="L3157" s="774"/>
      <c r="M3157" s="767"/>
      <c r="DF3157" s="818"/>
      <c r="DG3157" s="772" t="str">
        <f t="shared" si="65"/>
        <v/>
      </c>
      <c r="DH3157" s="832">
        <v>3247</v>
      </c>
    </row>
    <row r="3158" spans="1:112" s="760" customFormat="1" ht="12" hidden="1" customHeight="1" x14ac:dyDescent="0.15">
      <c r="A3158" s="774"/>
      <c r="B3158" s="3391"/>
      <c r="C3158" s="3681"/>
      <c r="D3158" s="3681"/>
      <c r="E3158" s="3681"/>
      <c r="F3158" s="3681"/>
      <c r="G3158" s="3681"/>
      <c r="H3158" s="3392"/>
      <c r="I3158" s="3683"/>
      <c r="J3158" s="3684"/>
      <c r="K3158" s="1974"/>
      <c r="L3158" s="774"/>
      <c r="M3158" s="767"/>
      <c r="DF3158" s="818"/>
      <c r="DG3158" s="772" t="str">
        <f t="shared" si="65"/>
        <v/>
      </c>
      <c r="DH3158" s="832">
        <v>3248</v>
      </c>
    </row>
    <row r="3159" spans="1:112" s="760" customFormat="1" ht="12" hidden="1" customHeight="1" x14ac:dyDescent="0.15">
      <c r="A3159" s="774"/>
      <c r="B3159" s="3391"/>
      <c r="C3159" s="3681"/>
      <c r="D3159" s="3681"/>
      <c r="E3159" s="3681"/>
      <c r="F3159" s="3681"/>
      <c r="G3159" s="3681"/>
      <c r="H3159" s="3392"/>
      <c r="I3159" s="3683"/>
      <c r="J3159" s="3684"/>
      <c r="K3159" s="1974"/>
      <c r="L3159" s="774"/>
      <c r="M3159" s="767"/>
      <c r="DF3159" s="818"/>
      <c r="DG3159" s="772" t="str">
        <f t="shared" si="65"/>
        <v/>
      </c>
      <c r="DH3159" s="832">
        <v>3249</v>
      </c>
    </row>
    <row r="3160" spans="1:112" s="760" customFormat="1" ht="12" hidden="1" customHeight="1" x14ac:dyDescent="0.15">
      <c r="A3160" s="774"/>
      <c r="B3160" s="3391"/>
      <c r="C3160" s="3681"/>
      <c r="D3160" s="3681"/>
      <c r="E3160" s="3681"/>
      <c r="F3160" s="3681"/>
      <c r="G3160" s="3681"/>
      <c r="H3160" s="3392"/>
      <c r="I3160" s="3683"/>
      <c r="J3160" s="3684"/>
      <c r="K3160" s="1974"/>
      <c r="L3160" s="774"/>
      <c r="M3160" s="767"/>
      <c r="DF3160" s="818"/>
      <c r="DG3160" s="772" t="str">
        <f t="shared" si="65"/>
        <v/>
      </c>
      <c r="DH3160" s="832">
        <v>3250</v>
      </c>
    </row>
    <row r="3161" spans="1:112" s="760" customFormat="1" ht="12.75" hidden="1" customHeight="1" x14ac:dyDescent="0.15">
      <c r="A3161" s="774"/>
      <c r="B3161" s="3391"/>
      <c r="C3161" s="3681"/>
      <c r="D3161" s="3681"/>
      <c r="E3161" s="3681"/>
      <c r="F3161" s="3681"/>
      <c r="G3161" s="3681"/>
      <c r="H3161" s="3392"/>
      <c r="I3161" s="3683"/>
      <c r="J3161" s="3684"/>
      <c r="K3161" s="1974"/>
      <c r="L3161" s="774"/>
      <c r="M3161" s="767"/>
      <c r="DF3161" s="818"/>
      <c r="DG3161" s="772" t="str">
        <f t="shared" si="65"/>
        <v/>
      </c>
      <c r="DH3161" s="832">
        <v>3251</v>
      </c>
    </row>
    <row r="3162" spans="1:112" s="760" customFormat="1" ht="12" hidden="1" customHeight="1" x14ac:dyDescent="0.15">
      <c r="A3162" s="774"/>
      <c r="B3162" s="3391"/>
      <c r="C3162" s="3681"/>
      <c r="D3162" s="3681"/>
      <c r="E3162" s="3681"/>
      <c r="F3162" s="3681"/>
      <c r="G3162" s="3681"/>
      <c r="H3162" s="3392"/>
      <c r="I3162" s="3683"/>
      <c r="J3162" s="3684"/>
      <c r="K3162" s="1974"/>
      <c r="L3162" s="774"/>
      <c r="M3162" s="767"/>
      <c r="DF3162" s="818"/>
      <c r="DG3162" s="772" t="str">
        <f t="shared" si="65"/>
        <v/>
      </c>
      <c r="DH3162" s="832">
        <v>3252</v>
      </c>
    </row>
    <row r="3163" spans="1:112" s="760" customFormat="1" ht="12" hidden="1" customHeight="1" x14ac:dyDescent="0.15">
      <c r="A3163" s="774"/>
      <c r="B3163" s="3391"/>
      <c r="C3163" s="3681"/>
      <c r="D3163" s="3681"/>
      <c r="E3163" s="3681"/>
      <c r="F3163" s="3681"/>
      <c r="G3163" s="3681"/>
      <c r="H3163" s="3392"/>
      <c r="I3163" s="3683"/>
      <c r="J3163" s="3684"/>
      <c r="K3163" s="1974"/>
      <c r="L3163" s="774"/>
      <c r="M3163" s="767"/>
      <c r="DF3163" s="818"/>
      <c r="DG3163" s="772" t="str">
        <f t="shared" si="65"/>
        <v/>
      </c>
      <c r="DH3163" s="832">
        <v>3253</v>
      </c>
    </row>
    <row r="3164" spans="1:112" s="760" customFormat="1" ht="12" hidden="1" customHeight="1" x14ac:dyDescent="0.15">
      <c r="A3164" s="774"/>
      <c r="B3164" s="3391"/>
      <c r="C3164" s="3681"/>
      <c r="D3164" s="3681"/>
      <c r="E3164" s="3681"/>
      <c r="F3164" s="3681"/>
      <c r="G3164" s="3681"/>
      <c r="H3164" s="3392"/>
      <c r="I3164" s="3683"/>
      <c r="J3164" s="3684"/>
      <c r="K3164" s="1974"/>
      <c r="L3164" s="774"/>
      <c r="M3164" s="767"/>
      <c r="DF3164" s="818"/>
      <c r="DG3164" s="772" t="str">
        <f t="shared" si="65"/>
        <v/>
      </c>
      <c r="DH3164" s="832">
        <v>3254</v>
      </c>
    </row>
    <row r="3165" spans="1:112" s="760" customFormat="1" ht="12" hidden="1" customHeight="1" x14ac:dyDescent="0.15">
      <c r="A3165" s="774"/>
      <c r="B3165" s="3391"/>
      <c r="C3165" s="3681"/>
      <c r="D3165" s="3681"/>
      <c r="E3165" s="3681"/>
      <c r="F3165" s="3681"/>
      <c r="G3165" s="3681"/>
      <c r="H3165" s="3392"/>
      <c r="I3165" s="3683"/>
      <c r="J3165" s="3684"/>
      <c r="K3165" s="1974"/>
      <c r="L3165" s="774"/>
      <c r="M3165" s="767"/>
      <c r="DF3165" s="818"/>
      <c r="DG3165" s="772" t="str">
        <f t="shared" si="65"/>
        <v/>
      </c>
      <c r="DH3165" s="832">
        <v>3255</v>
      </c>
    </row>
    <row r="3166" spans="1:112" s="760" customFormat="1" ht="12" hidden="1" customHeight="1" x14ac:dyDescent="0.15">
      <c r="A3166" s="774"/>
      <c r="B3166" s="3391"/>
      <c r="C3166" s="3681"/>
      <c r="D3166" s="3681"/>
      <c r="E3166" s="3681"/>
      <c r="F3166" s="3681"/>
      <c r="G3166" s="3681"/>
      <c r="H3166" s="3392"/>
      <c r="I3166" s="3683"/>
      <c r="J3166" s="3684"/>
      <c r="K3166" s="1974"/>
      <c r="L3166" s="774"/>
      <c r="M3166" s="767"/>
      <c r="DF3166" s="818"/>
      <c r="DG3166" s="772" t="str">
        <f t="shared" si="65"/>
        <v/>
      </c>
      <c r="DH3166" s="832">
        <v>3256</v>
      </c>
    </row>
    <row r="3167" spans="1:112" s="760" customFormat="1" ht="12" hidden="1" customHeight="1" x14ac:dyDescent="0.15">
      <c r="A3167" s="774"/>
      <c r="B3167" s="3391"/>
      <c r="C3167" s="3681"/>
      <c r="D3167" s="3681"/>
      <c r="E3167" s="3681"/>
      <c r="F3167" s="3681"/>
      <c r="G3167" s="3681"/>
      <c r="H3167" s="3392"/>
      <c r="I3167" s="3683"/>
      <c r="J3167" s="3684"/>
      <c r="K3167" s="1974"/>
      <c r="L3167" s="774"/>
      <c r="M3167" s="767"/>
      <c r="DF3167" s="818"/>
      <c r="DG3167" s="772" t="str">
        <f t="shared" si="65"/>
        <v/>
      </c>
      <c r="DH3167" s="832">
        <v>3257</v>
      </c>
    </row>
    <row r="3168" spans="1:112" s="760" customFormat="1" ht="12" hidden="1" customHeight="1" x14ac:dyDescent="0.15">
      <c r="A3168" s="774"/>
      <c r="B3168" s="3391"/>
      <c r="C3168" s="3681"/>
      <c r="D3168" s="3681"/>
      <c r="E3168" s="3681"/>
      <c r="F3168" s="3681"/>
      <c r="G3168" s="3681"/>
      <c r="H3168" s="3392"/>
      <c r="I3168" s="3683"/>
      <c r="J3168" s="3684"/>
      <c r="K3168" s="1974"/>
      <c r="L3168" s="774"/>
      <c r="M3168" s="767"/>
      <c r="DF3168" s="818"/>
      <c r="DG3168" s="772" t="str">
        <f t="shared" si="65"/>
        <v/>
      </c>
      <c r="DH3168" s="832">
        <v>3258</v>
      </c>
    </row>
    <row r="3169" spans="1:112" s="760" customFormat="1" ht="12" hidden="1" customHeight="1" x14ac:dyDescent="0.15">
      <c r="A3169" s="774"/>
      <c r="B3169" s="3391"/>
      <c r="C3169" s="3681"/>
      <c r="D3169" s="3681"/>
      <c r="E3169" s="3681"/>
      <c r="F3169" s="3681"/>
      <c r="G3169" s="3681"/>
      <c r="H3169" s="3392"/>
      <c r="I3169" s="3683"/>
      <c r="J3169" s="3684"/>
      <c r="K3169" s="1974"/>
      <c r="L3169" s="774"/>
      <c r="M3169" s="767"/>
      <c r="DF3169" s="818"/>
      <c r="DG3169" s="772" t="str">
        <f t="shared" si="65"/>
        <v/>
      </c>
      <c r="DH3169" s="832">
        <v>3259</v>
      </c>
    </row>
    <row r="3170" spans="1:112" s="760" customFormat="1" ht="12" hidden="1" customHeight="1" x14ac:dyDescent="0.15">
      <c r="A3170" s="774"/>
      <c r="B3170" s="3391"/>
      <c r="C3170" s="3681"/>
      <c r="D3170" s="3681"/>
      <c r="E3170" s="3681"/>
      <c r="F3170" s="3681"/>
      <c r="G3170" s="3681"/>
      <c r="H3170" s="3392"/>
      <c r="I3170" s="3683"/>
      <c r="J3170" s="3684"/>
      <c r="K3170" s="1974"/>
      <c r="L3170" s="774"/>
      <c r="M3170" s="767"/>
      <c r="DF3170" s="818"/>
      <c r="DG3170" s="772" t="str">
        <f t="shared" si="65"/>
        <v/>
      </c>
      <c r="DH3170" s="832">
        <v>3260</v>
      </c>
    </row>
    <row r="3171" spans="1:112" s="760" customFormat="1" ht="12" hidden="1" customHeight="1" x14ac:dyDescent="0.15">
      <c r="A3171" s="774"/>
      <c r="B3171" s="3391"/>
      <c r="C3171" s="3681"/>
      <c r="D3171" s="3681"/>
      <c r="E3171" s="3681"/>
      <c r="F3171" s="3681"/>
      <c r="G3171" s="3681"/>
      <c r="H3171" s="3392"/>
      <c r="I3171" s="3683"/>
      <c r="J3171" s="3684"/>
      <c r="K3171" s="1974"/>
      <c r="L3171" s="774"/>
      <c r="M3171" s="767"/>
      <c r="DF3171" s="818"/>
      <c r="DG3171" s="772" t="str">
        <f t="shared" si="65"/>
        <v/>
      </c>
      <c r="DH3171" s="832">
        <v>3261</v>
      </c>
    </row>
    <row r="3172" spans="1:112" s="760" customFormat="1" ht="12" hidden="1" customHeight="1" x14ac:dyDescent="0.15">
      <c r="A3172" s="774"/>
      <c r="B3172" s="3391"/>
      <c r="C3172" s="3681"/>
      <c r="D3172" s="3681"/>
      <c r="E3172" s="3681"/>
      <c r="F3172" s="3681"/>
      <c r="G3172" s="3681"/>
      <c r="H3172" s="3392"/>
      <c r="I3172" s="3683"/>
      <c r="J3172" s="3684"/>
      <c r="K3172" s="1974"/>
      <c r="L3172" s="774"/>
      <c r="M3172" s="767"/>
      <c r="DF3172" s="818"/>
      <c r="DG3172" s="772" t="str">
        <f t="shared" si="65"/>
        <v/>
      </c>
      <c r="DH3172" s="832">
        <v>3262</v>
      </c>
    </row>
    <row r="3173" spans="1:112" s="760" customFormat="1" ht="12" hidden="1" customHeight="1" x14ac:dyDescent="0.15">
      <c r="A3173" s="774"/>
      <c r="B3173" s="3391"/>
      <c r="C3173" s="3681"/>
      <c r="D3173" s="3681"/>
      <c r="E3173" s="3681"/>
      <c r="F3173" s="3681"/>
      <c r="G3173" s="3681"/>
      <c r="H3173" s="3392"/>
      <c r="I3173" s="3683"/>
      <c r="J3173" s="3684"/>
      <c r="K3173" s="1974"/>
      <c r="L3173" s="774"/>
      <c r="M3173" s="767"/>
      <c r="DF3173" s="818"/>
      <c r="DG3173" s="772" t="str">
        <f t="shared" si="65"/>
        <v/>
      </c>
      <c r="DH3173" s="832">
        <v>3263</v>
      </c>
    </row>
    <row r="3174" spans="1:112" s="760" customFormat="1" ht="12" hidden="1" customHeight="1" x14ac:dyDescent="0.15">
      <c r="A3174" s="774"/>
      <c r="B3174" s="3391"/>
      <c r="C3174" s="3681"/>
      <c r="D3174" s="3681"/>
      <c r="E3174" s="3681"/>
      <c r="F3174" s="3681"/>
      <c r="G3174" s="3681"/>
      <c r="H3174" s="3392"/>
      <c r="I3174" s="3683"/>
      <c r="J3174" s="3684"/>
      <c r="K3174" s="1974"/>
      <c r="L3174" s="774"/>
      <c r="M3174" s="767"/>
      <c r="DF3174" s="818"/>
      <c r="DG3174" s="772" t="str">
        <f t="shared" si="65"/>
        <v/>
      </c>
      <c r="DH3174" s="832">
        <v>3264</v>
      </c>
    </row>
    <row r="3175" spans="1:112" s="760" customFormat="1" ht="12" hidden="1" customHeight="1" x14ac:dyDescent="0.15">
      <c r="A3175" s="774"/>
      <c r="B3175" s="3391"/>
      <c r="C3175" s="3681"/>
      <c r="D3175" s="3681"/>
      <c r="E3175" s="3681"/>
      <c r="F3175" s="3681"/>
      <c r="G3175" s="3681"/>
      <c r="H3175" s="3392"/>
      <c r="I3175" s="3683"/>
      <c r="J3175" s="3684"/>
      <c r="K3175" s="1974"/>
      <c r="L3175" s="774"/>
      <c r="M3175" s="767"/>
      <c r="DF3175" s="818"/>
      <c r="DG3175" s="772" t="str">
        <f t="shared" si="65"/>
        <v/>
      </c>
      <c r="DH3175" s="832">
        <v>3265</v>
      </c>
    </row>
    <row r="3176" spans="1:112" s="760" customFormat="1" ht="12" hidden="1" customHeight="1" x14ac:dyDescent="0.15">
      <c r="A3176" s="774"/>
      <c r="B3176" s="3391"/>
      <c r="C3176" s="3681"/>
      <c r="D3176" s="3681"/>
      <c r="E3176" s="3681"/>
      <c r="F3176" s="3681"/>
      <c r="G3176" s="3681"/>
      <c r="H3176" s="3392"/>
      <c r="I3176" s="3683"/>
      <c r="J3176" s="3684"/>
      <c r="K3176" s="1974"/>
      <c r="L3176" s="774"/>
      <c r="M3176" s="767"/>
      <c r="DF3176" s="818"/>
      <c r="DG3176" s="772" t="str">
        <f t="shared" si="65"/>
        <v/>
      </c>
      <c r="DH3176" s="832">
        <v>3266</v>
      </c>
    </row>
    <row r="3177" spans="1:112" s="760" customFormat="1" ht="12" hidden="1" customHeight="1" x14ac:dyDescent="0.15">
      <c r="A3177" s="774"/>
      <c r="B3177" s="3391"/>
      <c r="C3177" s="3681"/>
      <c r="D3177" s="3681"/>
      <c r="E3177" s="3681"/>
      <c r="F3177" s="3681"/>
      <c r="G3177" s="3681"/>
      <c r="H3177" s="3392"/>
      <c r="I3177" s="3683"/>
      <c r="J3177" s="3684"/>
      <c r="K3177" s="1974"/>
      <c r="L3177" s="774"/>
      <c r="M3177" s="767"/>
      <c r="DF3177" s="818"/>
      <c r="DG3177" s="772" t="str">
        <f t="shared" si="65"/>
        <v/>
      </c>
      <c r="DH3177" s="832">
        <v>3267</v>
      </c>
    </row>
    <row r="3178" spans="1:112" s="760" customFormat="1" ht="12" hidden="1" customHeight="1" x14ac:dyDescent="0.15">
      <c r="A3178" s="774"/>
      <c r="B3178" s="3391"/>
      <c r="C3178" s="3681"/>
      <c r="D3178" s="3681"/>
      <c r="E3178" s="3681"/>
      <c r="F3178" s="3681"/>
      <c r="G3178" s="3681"/>
      <c r="H3178" s="3392"/>
      <c r="I3178" s="3683"/>
      <c r="J3178" s="3684"/>
      <c r="K3178" s="1974"/>
      <c r="L3178" s="774"/>
      <c r="M3178" s="767"/>
      <c r="DF3178" s="818"/>
      <c r="DG3178" s="772" t="str">
        <f t="shared" si="65"/>
        <v/>
      </c>
      <c r="DH3178" s="832">
        <v>3268</v>
      </c>
    </row>
    <row r="3179" spans="1:112" s="760" customFormat="1" ht="12.75" hidden="1" customHeight="1" x14ac:dyDescent="0.15">
      <c r="A3179" s="774"/>
      <c r="B3179" s="3391"/>
      <c r="C3179" s="3681"/>
      <c r="D3179" s="3681"/>
      <c r="E3179" s="3681"/>
      <c r="F3179" s="3681"/>
      <c r="G3179" s="3681"/>
      <c r="H3179" s="3392"/>
      <c r="I3179" s="3683"/>
      <c r="J3179" s="3684"/>
      <c r="K3179" s="1974"/>
      <c r="L3179" s="774"/>
      <c r="M3179" s="767"/>
      <c r="DF3179" s="818"/>
      <c r="DG3179" s="772" t="str">
        <f t="shared" si="65"/>
        <v/>
      </c>
      <c r="DH3179" s="832">
        <v>3269</v>
      </c>
    </row>
    <row r="3180" spans="1:112" s="760" customFormat="1" ht="12" hidden="1" customHeight="1" x14ac:dyDescent="0.15">
      <c r="A3180" s="774"/>
      <c r="B3180" s="3391"/>
      <c r="C3180" s="3681"/>
      <c r="D3180" s="3681"/>
      <c r="E3180" s="3681"/>
      <c r="F3180" s="3681"/>
      <c r="G3180" s="3681"/>
      <c r="H3180" s="3392"/>
      <c r="I3180" s="3683"/>
      <c r="J3180" s="3684"/>
      <c r="K3180" s="1974"/>
      <c r="L3180" s="774"/>
      <c r="M3180" s="767"/>
      <c r="DF3180" s="818"/>
      <c r="DG3180" s="772" t="str">
        <f t="shared" si="65"/>
        <v/>
      </c>
      <c r="DH3180" s="832">
        <v>3270</v>
      </c>
    </row>
    <row r="3181" spans="1:112" s="760" customFormat="1" ht="12" hidden="1" customHeight="1" x14ac:dyDescent="0.15">
      <c r="A3181" s="774"/>
      <c r="B3181" s="3391"/>
      <c r="C3181" s="3681"/>
      <c r="D3181" s="3681"/>
      <c r="E3181" s="3681"/>
      <c r="F3181" s="3681"/>
      <c r="G3181" s="3681"/>
      <c r="H3181" s="3392"/>
      <c r="I3181" s="3683"/>
      <c r="J3181" s="3684"/>
      <c r="K3181" s="1974"/>
      <c r="L3181" s="774"/>
      <c r="M3181" s="767"/>
      <c r="DF3181" s="818"/>
      <c r="DG3181" s="772" t="str">
        <f t="shared" si="65"/>
        <v/>
      </c>
      <c r="DH3181" s="832">
        <v>3271</v>
      </c>
    </row>
    <row r="3182" spans="1:112" s="760" customFormat="1" ht="12" hidden="1" customHeight="1" x14ac:dyDescent="0.15">
      <c r="A3182" s="774"/>
      <c r="B3182" s="3391"/>
      <c r="C3182" s="3681"/>
      <c r="D3182" s="3681"/>
      <c r="E3182" s="3681"/>
      <c r="F3182" s="3681"/>
      <c r="G3182" s="3681"/>
      <c r="H3182" s="3392"/>
      <c r="I3182" s="3683"/>
      <c r="J3182" s="3684"/>
      <c r="K3182" s="1974"/>
      <c r="L3182" s="774"/>
      <c r="M3182" s="767"/>
      <c r="DF3182" s="818"/>
      <c r="DG3182" s="772" t="str">
        <f t="shared" si="65"/>
        <v/>
      </c>
      <c r="DH3182" s="832">
        <v>3272</v>
      </c>
    </row>
    <row r="3183" spans="1:112" s="760" customFormat="1" ht="12" hidden="1" customHeight="1" x14ac:dyDescent="0.15">
      <c r="A3183" s="774"/>
      <c r="B3183" s="3391"/>
      <c r="C3183" s="3681"/>
      <c r="D3183" s="3681"/>
      <c r="E3183" s="3681"/>
      <c r="F3183" s="3681"/>
      <c r="G3183" s="3681"/>
      <c r="H3183" s="3392"/>
      <c r="I3183" s="3683"/>
      <c r="J3183" s="3684"/>
      <c r="K3183" s="1974"/>
      <c r="L3183" s="774"/>
      <c r="M3183" s="767"/>
      <c r="DF3183" s="818"/>
      <c r="DG3183" s="772" t="str">
        <f t="shared" si="65"/>
        <v/>
      </c>
      <c r="DH3183" s="832">
        <v>3273</v>
      </c>
    </row>
    <row r="3184" spans="1:112" s="760" customFormat="1" ht="12" hidden="1" customHeight="1" x14ac:dyDescent="0.15">
      <c r="A3184" s="774"/>
      <c r="B3184" s="3391"/>
      <c r="C3184" s="3681"/>
      <c r="D3184" s="3681"/>
      <c r="E3184" s="3681"/>
      <c r="F3184" s="3681"/>
      <c r="G3184" s="3681"/>
      <c r="H3184" s="3392"/>
      <c r="I3184" s="3683"/>
      <c r="J3184" s="3684"/>
      <c r="K3184" s="1974"/>
      <c r="L3184" s="774"/>
      <c r="M3184" s="767"/>
      <c r="DF3184" s="818"/>
      <c r="DG3184" s="772" t="str">
        <f t="shared" si="65"/>
        <v/>
      </c>
      <c r="DH3184" s="832">
        <v>3274</v>
      </c>
    </row>
    <row r="3185" spans="1:112" s="760" customFormat="1" ht="12" hidden="1" customHeight="1" x14ac:dyDescent="0.15">
      <c r="A3185" s="774"/>
      <c r="B3185" s="3391"/>
      <c r="C3185" s="3681"/>
      <c r="D3185" s="3681"/>
      <c r="E3185" s="3681"/>
      <c r="F3185" s="3681"/>
      <c r="G3185" s="3681"/>
      <c r="H3185" s="3392"/>
      <c r="I3185" s="3683"/>
      <c r="J3185" s="3684"/>
      <c r="K3185" s="1974"/>
      <c r="L3185" s="774"/>
      <c r="M3185" s="767"/>
      <c r="DF3185" s="818"/>
      <c r="DG3185" s="772" t="str">
        <f t="shared" si="65"/>
        <v/>
      </c>
      <c r="DH3185" s="832">
        <v>3275</v>
      </c>
    </row>
    <row r="3186" spans="1:112" s="760" customFormat="1" ht="12" hidden="1" customHeight="1" x14ac:dyDescent="0.15">
      <c r="A3186" s="774"/>
      <c r="B3186" s="3391"/>
      <c r="C3186" s="3681"/>
      <c r="D3186" s="3681"/>
      <c r="E3186" s="3681"/>
      <c r="F3186" s="3681"/>
      <c r="G3186" s="3681"/>
      <c r="H3186" s="3392"/>
      <c r="I3186" s="3683"/>
      <c r="J3186" s="3684"/>
      <c r="K3186" s="1974"/>
      <c r="L3186" s="774"/>
      <c r="M3186" s="767"/>
      <c r="DF3186" s="818"/>
      <c r="DG3186" s="772" t="str">
        <f t="shared" si="65"/>
        <v/>
      </c>
      <c r="DH3186" s="832">
        <v>3276</v>
      </c>
    </row>
    <row r="3187" spans="1:112" s="760" customFormat="1" ht="12" hidden="1" customHeight="1" x14ac:dyDescent="0.15">
      <c r="A3187" s="774"/>
      <c r="B3187" s="3391"/>
      <c r="C3187" s="3681"/>
      <c r="D3187" s="3681"/>
      <c r="E3187" s="3681"/>
      <c r="F3187" s="3681"/>
      <c r="G3187" s="3681"/>
      <c r="H3187" s="3392"/>
      <c r="I3187" s="3683"/>
      <c r="J3187" s="3684"/>
      <c r="K3187" s="1974"/>
      <c r="L3187" s="774"/>
      <c r="M3187" s="767"/>
      <c r="DF3187" s="818"/>
      <c r="DG3187" s="772" t="str">
        <f t="shared" ref="DG3187:DG3250" si="66">IF(COUNTA(A3187:M3187)&gt;0,DH3187,"")</f>
        <v/>
      </c>
      <c r="DH3187" s="832">
        <v>3277</v>
      </c>
    </row>
    <row r="3188" spans="1:112" s="760" customFormat="1" ht="12" hidden="1" customHeight="1" x14ac:dyDescent="0.15">
      <c r="A3188" s="774"/>
      <c r="B3188" s="3391"/>
      <c r="C3188" s="3681"/>
      <c r="D3188" s="3681"/>
      <c r="E3188" s="3681"/>
      <c r="F3188" s="3681"/>
      <c r="G3188" s="3681"/>
      <c r="H3188" s="3392"/>
      <c r="I3188" s="3683"/>
      <c r="J3188" s="3684"/>
      <c r="K3188" s="1974"/>
      <c r="L3188" s="774"/>
      <c r="M3188" s="767"/>
      <c r="DF3188" s="818"/>
      <c r="DG3188" s="772" t="str">
        <f t="shared" si="66"/>
        <v/>
      </c>
      <c r="DH3188" s="832">
        <v>3278</v>
      </c>
    </row>
    <row r="3189" spans="1:112" s="760" customFormat="1" ht="12.75" hidden="1" customHeight="1" x14ac:dyDescent="0.15">
      <c r="A3189" s="774"/>
      <c r="B3189" s="3391"/>
      <c r="C3189" s="3681"/>
      <c r="D3189" s="3681"/>
      <c r="E3189" s="3681"/>
      <c r="F3189" s="3681"/>
      <c r="G3189" s="3681"/>
      <c r="H3189" s="3392"/>
      <c r="I3189" s="3683"/>
      <c r="J3189" s="3684"/>
      <c r="K3189" s="1974"/>
      <c r="L3189" s="774"/>
      <c r="M3189" s="767"/>
      <c r="DF3189" s="818"/>
      <c r="DG3189" s="772" t="str">
        <f t="shared" si="66"/>
        <v/>
      </c>
      <c r="DH3189" s="832">
        <v>3279</v>
      </c>
    </row>
    <row r="3190" spans="1:112" s="760" customFormat="1" ht="12" hidden="1" customHeight="1" x14ac:dyDescent="0.15">
      <c r="A3190" s="774"/>
      <c r="B3190" s="3391"/>
      <c r="C3190" s="3681"/>
      <c r="D3190" s="3681"/>
      <c r="E3190" s="3681"/>
      <c r="F3190" s="3681"/>
      <c r="G3190" s="3681"/>
      <c r="H3190" s="3392"/>
      <c r="I3190" s="3683"/>
      <c r="J3190" s="3684"/>
      <c r="K3190" s="1974"/>
      <c r="L3190" s="774"/>
      <c r="M3190" s="767"/>
      <c r="DF3190" s="818"/>
      <c r="DG3190" s="772" t="str">
        <f t="shared" si="66"/>
        <v/>
      </c>
      <c r="DH3190" s="832">
        <v>3280</v>
      </c>
    </row>
    <row r="3191" spans="1:112" s="760" customFormat="1" ht="12" hidden="1" customHeight="1" x14ac:dyDescent="0.15">
      <c r="A3191" s="774"/>
      <c r="B3191" s="3391"/>
      <c r="C3191" s="3681"/>
      <c r="D3191" s="3681"/>
      <c r="E3191" s="3681"/>
      <c r="F3191" s="3681"/>
      <c r="G3191" s="3681"/>
      <c r="H3191" s="3392"/>
      <c r="I3191" s="3683"/>
      <c r="J3191" s="3684"/>
      <c r="K3191" s="1974"/>
      <c r="L3191" s="774"/>
      <c r="M3191" s="767"/>
      <c r="DF3191" s="818"/>
      <c r="DG3191" s="772" t="str">
        <f t="shared" si="66"/>
        <v/>
      </c>
      <c r="DH3191" s="832">
        <v>3281</v>
      </c>
    </row>
    <row r="3192" spans="1:112" s="760" customFormat="1" ht="12" hidden="1" customHeight="1" x14ac:dyDescent="0.15">
      <c r="A3192" s="774"/>
      <c r="B3192" s="3391"/>
      <c r="C3192" s="3681"/>
      <c r="D3192" s="3681"/>
      <c r="E3192" s="3681"/>
      <c r="F3192" s="3681"/>
      <c r="G3192" s="3681"/>
      <c r="H3192" s="3392"/>
      <c r="I3192" s="3683"/>
      <c r="J3192" s="3684"/>
      <c r="K3192" s="1974"/>
      <c r="L3192" s="774"/>
      <c r="M3192" s="767"/>
      <c r="DF3192" s="818"/>
      <c r="DG3192" s="772" t="str">
        <f t="shared" si="66"/>
        <v/>
      </c>
      <c r="DH3192" s="832">
        <v>3282</v>
      </c>
    </row>
    <row r="3193" spans="1:112" s="760" customFormat="1" ht="12" hidden="1" customHeight="1" x14ac:dyDescent="0.15">
      <c r="A3193" s="774"/>
      <c r="B3193" s="3391"/>
      <c r="C3193" s="3681"/>
      <c r="D3193" s="3681"/>
      <c r="E3193" s="3681"/>
      <c r="F3193" s="3681"/>
      <c r="G3193" s="3681"/>
      <c r="H3193" s="3392"/>
      <c r="I3193" s="3683"/>
      <c r="J3193" s="3684"/>
      <c r="K3193" s="1974"/>
      <c r="L3193" s="774"/>
      <c r="M3193" s="767"/>
      <c r="DF3193" s="818"/>
      <c r="DG3193" s="772" t="str">
        <f t="shared" si="66"/>
        <v/>
      </c>
      <c r="DH3193" s="832">
        <v>3283</v>
      </c>
    </row>
    <row r="3194" spans="1:112" s="760" customFormat="1" ht="12" hidden="1" customHeight="1" x14ac:dyDescent="0.15">
      <c r="A3194" s="774"/>
      <c r="B3194" s="3391"/>
      <c r="C3194" s="3681"/>
      <c r="D3194" s="3681"/>
      <c r="E3194" s="3681"/>
      <c r="F3194" s="3681"/>
      <c r="G3194" s="3681"/>
      <c r="H3194" s="3392"/>
      <c r="I3194" s="3683"/>
      <c r="J3194" s="3684"/>
      <c r="K3194" s="1974"/>
      <c r="L3194" s="774"/>
      <c r="M3194" s="767"/>
      <c r="DF3194" s="818"/>
      <c r="DG3194" s="772" t="str">
        <f t="shared" si="66"/>
        <v/>
      </c>
      <c r="DH3194" s="832">
        <v>3284</v>
      </c>
    </row>
    <row r="3195" spans="1:112" s="760" customFormat="1" ht="12" hidden="1" customHeight="1" x14ac:dyDescent="0.15">
      <c r="A3195" s="774"/>
      <c r="B3195" s="3391"/>
      <c r="C3195" s="3681"/>
      <c r="D3195" s="3681"/>
      <c r="E3195" s="3681"/>
      <c r="F3195" s="3681"/>
      <c r="G3195" s="3681"/>
      <c r="H3195" s="3392"/>
      <c r="I3195" s="3683"/>
      <c r="J3195" s="3684"/>
      <c r="K3195" s="1974"/>
      <c r="L3195" s="774"/>
      <c r="M3195" s="767"/>
      <c r="DF3195" s="818"/>
      <c r="DG3195" s="772" t="str">
        <f t="shared" si="66"/>
        <v/>
      </c>
      <c r="DH3195" s="832">
        <v>3285</v>
      </c>
    </row>
    <row r="3196" spans="1:112" s="760" customFormat="1" ht="12" hidden="1" customHeight="1" x14ac:dyDescent="0.15">
      <c r="A3196" s="774"/>
      <c r="B3196" s="3391"/>
      <c r="C3196" s="3681"/>
      <c r="D3196" s="3681"/>
      <c r="E3196" s="3681"/>
      <c r="F3196" s="3681"/>
      <c r="G3196" s="3681"/>
      <c r="H3196" s="3392"/>
      <c r="I3196" s="3683"/>
      <c r="J3196" s="3684"/>
      <c r="K3196" s="1974"/>
      <c r="L3196" s="774"/>
      <c r="M3196" s="767"/>
      <c r="DF3196" s="818"/>
      <c r="DG3196" s="772" t="str">
        <f t="shared" si="66"/>
        <v/>
      </c>
      <c r="DH3196" s="832">
        <v>3286</v>
      </c>
    </row>
    <row r="3197" spans="1:112" s="760" customFormat="1" ht="12" hidden="1" customHeight="1" x14ac:dyDescent="0.15">
      <c r="A3197" s="774"/>
      <c r="B3197" s="3391"/>
      <c r="C3197" s="3681"/>
      <c r="D3197" s="3681"/>
      <c r="E3197" s="3681"/>
      <c r="F3197" s="3681"/>
      <c r="G3197" s="3681"/>
      <c r="H3197" s="3392"/>
      <c r="I3197" s="3683"/>
      <c r="J3197" s="3684"/>
      <c r="K3197" s="1974"/>
      <c r="L3197" s="774"/>
      <c r="M3197" s="767"/>
      <c r="DF3197" s="818"/>
      <c r="DG3197" s="772" t="str">
        <f t="shared" si="66"/>
        <v/>
      </c>
      <c r="DH3197" s="832">
        <v>3287</v>
      </c>
    </row>
    <row r="3198" spans="1:112" s="760" customFormat="1" ht="12" hidden="1" customHeight="1" x14ac:dyDescent="0.15">
      <c r="A3198" s="774"/>
      <c r="B3198" s="3391"/>
      <c r="C3198" s="3681"/>
      <c r="D3198" s="3681"/>
      <c r="E3198" s="3681"/>
      <c r="F3198" s="3681"/>
      <c r="G3198" s="3681"/>
      <c r="H3198" s="3392"/>
      <c r="I3198" s="3683"/>
      <c r="J3198" s="3684"/>
      <c r="K3198" s="1974"/>
      <c r="L3198" s="774"/>
      <c r="M3198" s="767"/>
      <c r="DF3198" s="818"/>
      <c r="DG3198" s="772" t="str">
        <f t="shared" si="66"/>
        <v/>
      </c>
      <c r="DH3198" s="832">
        <v>3288</v>
      </c>
    </row>
    <row r="3199" spans="1:112" s="760" customFormat="1" ht="12.75" hidden="1" customHeight="1" x14ac:dyDescent="0.15">
      <c r="A3199" s="774"/>
      <c r="B3199" s="3391"/>
      <c r="C3199" s="3681"/>
      <c r="D3199" s="3681"/>
      <c r="E3199" s="3681"/>
      <c r="F3199" s="3681"/>
      <c r="G3199" s="3681"/>
      <c r="H3199" s="3392"/>
      <c r="I3199" s="3683"/>
      <c r="J3199" s="3684"/>
      <c r="K3199" s="1974"/>
      <c r="L3199" s="774"/>
      <c r="M3199" s="767"/>
      <c r="DF3199" s="818"/>
      <c r="DG3199" s="772" t="str">
        <f t="shared" si="66"/>
        <v/>
      </c>
      <c r="DH3199" s="832">
        <v>3289</v>
      </c>
    </row>
    <row r="3200" spans="1:112" s="760" customFormat="1" ht="12" hidden="1" customHeight="1" x14ac:dyDescent="0.15">
      <c r="A3200" s="774"/>
      <c r="B3200" s="3391"/>
      <c r="C3200" s="3681"/>
      <c r="D3200" s="3681"/>
      <c r="E3200" s="3681"/>
      <c r="F3200" s="3681"/>
      <c r="G3200" s="3681"/>
      <c r="H3200" s="3392"/>
      <c r="I3200" s="3683"/>
      <c r="J3200" s="3684"/>
      <c r="K3200" s="1974"/>
      <c r="L3200" s="774"/>
      <c r="M3200" s="767"/>
      <c r="DF3200" s="818"/>
      <c r="DG3200" s="772" t="str">
        <f t="shared" si="66"/>
        <v/>
      </c>
      <c r="DH3200" s="832">
        <v>3290</v>
      </c>
    </row>
    <row r="3201" spans="1:112" s="760" customFormat="1" ht="12" hidden="1" customHeight="1" x14ac:dyDescent="0.15">
      <c r="A3201" s="774"/>
      <c r="B3201" s="3391"/>
      <c r="C3201" s="3681"/>
      <c r="D3201" s="3681"/>
      <c r="E3201" s="3681"/>
      <c r="F3201" s="3681"/>
      <c r="G3201" s="3681"/>
      <c r="H3201" s="3392"/>
      <c r="I3201" s="3683"/>
      <c r="J3201" s="3684"/>
      <c r="K3201" s="1974"/>
      <c r="L3201" s="774"/>
      <c r="M3201" s="767"/>
      <c r="DF3201" s="818"/>
      <c r="DG3201" s="772" t="str">
        <f t="shared" si="66"/>
        <v/>
      </c>
      <c r="DH3201" s="832">
        <v>3291</v>
      </c>
    </row>
    <row r="3202" spans="1:112" s="760" customFormat="1" ht="12" hidden="1" customHeight="1" x14ac:dyDescent="0.15">
      <c r="A3202" s="774"/>
      <c r="B3202" s="3391"/>
      <c r="C3202" s="3681"/>
      <c r="D3202" s="3681"/>
      <c r="E3202" s="3681"/>
      <c r="F3202" s="3681"/>
      <c r="G3202" s="3681"/>
      <c r="H3202" s="3392"/>
      <c r="I3202" s="3683"/>
      <c r="J3202" s="3684"/>
      <c r="K3202" s="1974"/>
      <c r="L3202" s="774"/>
      <c r="M3202" s="767"/>
      <c r="DF3202" s="818"/>
      <c r="DG3202" s="772" t="str">
        <f t="shared" si="66"/>
        <v/>
      </c>
      <c r="DH3202" s="832">
        <v>3292</v>
      </c>
    </row>
    <row r="3203" spans="1:112" s="760" customFormat="1" ht="12" hidden="1" customHeight="1" x14ac:dyDescent="0.15">
      <c r="A3203" s="774"/>
      <c r="B3203" s="3391"/>
      <c r="C3203" s="3681"/>
      <c r="D3203" s="3681"/>
      <c r="E3203" s="3681"/>
      <c r="F3203" s="3681"/>
      <c r="G3203" s="3681"/>
      <c r="H3203" s="3392"/>
      <c r="I3203" s="3683"/>
      <c r="J3203" s="3684"/>
      <c r="K3203" s="1974"/>
      <c r="L3203" s="774"/>
      <c r="M3203" s="767"/>
      <c r="DF3203" s="818"/>
      <c r="DG3203" s="772" t="str">
        <f t="shared" si="66"/>
        <v/>
      </c>
      <c r="DH3203" s="832">
        <v>3293</v>
      </c>
    </row>
    <row r="3204" spans="1:112" s="760" customFormat="1" ht="12" hidden="1" customHeight="1" x14ac:dyDescent="0.15">
      <c r="A3204" s="774"/>
      <c r="B3204" s="3391"/>
      <c r="C3204" s="3681"/>
      <c r="D3204" s="3681"/>
      <c r="E3204" s="3681"/>
      <c r="F3204" s="3681"/>
      <c r="G3204" s="3681"/>
      <c r="H3204" s="3392"/>
      <c r="I3204" s="3683"/>
      <c r="J3204" s="3684"/>
      <c r="K3204" s="1974"/>
      <c r="L3204" s="774"/>
      <c r="M3204" s="767"/>
      <c r="DF3204" s="818"/>
      <c r="DG3204" s="772" t="str">
        <f t="shared" si="66"/>
        <v/>
      </c>
      <c r="DH3204" s="832">
        <v>3294</v>
      </c>
    </row>
    <row r="3205" spans="1:112" s="760" customFormat="1" ht="12" hidden="1" customHeight="1" x14ac:dyDescent="0.15">
      <c r="A3205" s="774"/>
      <c r="B3205" s="3391"/>
      <c r="C3205" s="3681"/>
      <c r="D3205" s="3681"/>
      <c r="E3205" s="3681"/>
      <c r="F3205" s="3681"/>
      <c r="G3205" s="3681"/>
      <c r="H3205" s="3392"/>
      <c r="I3205" s="3683"/>
      <c r="J3205" s="3684"/>
      <c r="K3205" s="1974"/>
      <c r="L3205" s="774"/>
      <c r="M3205" s="767"/>
      <c r="DF3205" s="818"/>
      <c r="DG3205" s="772" t="str">
        <f t="shared" si="66"/>
        <v/>
      </c>
      <c r="DH3205" s="832">
        <v>3295</v>
      </c>
    </row>
    <row r="3206" spans="1:112" s="760" customFormat="1" ht="12" hidden="1" customHeight="1" x14ac:dyDescent="0.15">
      <c r="A3206" s="774"/>
      <c r="B3206" s="3391"/>
      <c r="C3206" s="3681"/>
      <c r="D3206" s="3681"/>
      <c r="E3206" s="3681"/>
      <c r="F3206" s="3681"/>
      <c r="G3206" s="3681"/>
      <c r="H3206" s="3392"/>
      <c r="I3206" s="3683"/>
      <c r="J3206" s="3684"/>
      <c r="K3206" s="1974"/>
      <c r="L3206" s="774"/>
      <c r="M3206" s="767"/>
      <c r="DF3206" s="818"/>
      <c r="DG3206" s="772" t="str">
        <f t="shared" si="66"/>
        <v/>
      </c>
      <c r="DH3206" s="832">
        <v>3296</v>
      </c>
    </row>
    <row r="3207" spans="1:112" s="760" customFormat="1" ht="12" hidden="1" customHeight="1" x14ac:dyDescent="0.15">
      <c r="A3207" s="774"/>
      <c r="B3207" s="3391"/>
      <c r="C3207" s="3681"/>
      <c r="D3207" s="3681"/>
      <c r="E3207" s="3681"/>
      <c r="F3207" s="3681"/>
      <c r="G3207" s="3681"/>
      <c r="H3207" s="3392"/>
      <c r="I3207" s="3683"/>
      <c r="J3207" s="3684"/>
      <c r="K3207" s="1974"/>
      <c r="L3207" s="774"/>
      <c r="M3207" s="767"/>
      <c r="DF3207" s="818"/>
      <c r="DG3207" s="772" t="str">
        <f t="shared" si="66"/>
        <v/>
      </c>
      <c r="DH3207" s="832">
        <v>3297</v>
      </c>
    </row>
    <row r="3208" spans="1:112" s="760" customFormat="1" ht="12" hidden="1" customHeight="1" x14ac:dyDescent="0.15">
      <c r="A3208" s="774"/>
      <c r="B3208" s="3391"/>
      <c r="C3208" s="3681"/>
      <c r="D3208" s="3681"/>
      <c r="E3208" s="3681"/>
      <c r="F3208" s="3681"/>
      <c r="G3208" s="3681"/>
      <c r="H3208" s="3392"/>
      <c r="I3208" s="3683"/>
      <c r="J3208" s="3684"/>
      <c r="K3208" s="1974"/>
      <c r="L3208" s="774"/>
      <c r="M3208" s="767"/>
      <c r="DF3208" s="818"/>
      <c r="DG3208" s="772" t="str">
        <f t="shared" si="66"/>
        <v/>
      </c>
      <c r="DH3208" s="832">
        <v>3298</v>
      </c>
    </row>
    <row r="3209" spans="1:112" s="760" customFormat="1" ht="12" hidden="1" customHeight="1" x14ac:dyDescent="0.15">
      <c r="A3209" s="774"/>
      <c r="B3209" s="3391"/>
      <c r="C3209" s="3681"/>
      <c r="D3209" s="3681"/>
      <c r="E3209" s="3681"/>
      <c r="F3209" s="3681"/>
      <c r="G3209" s="3681"/>
      <c r="H3209" s="3392"/>
      <c r="I3209" s="3683"/>
      <c r="J3209" s="3684"/>
      <c r="K3209" s="1974"/>
      <c r="L3209" s="774"/>
      <c r="M3209" s="767"/>
      <c r="DF3209" s="818"/>
      <c r="DG3209" s="772" t="str">
        <f t="shared" si="66"/>
        <v/>
      </c>
      <c r="DH3209" s="832">
        <v>3299</v>
      </c>
    </row>
    <row r="3210" spans="1:112" s="760" customFormat="1" ht="12" hidden="1" customHeight="1" x14ac:dyDescent="0.15">
      <c r="A3210" s="774"/>
      <c r="B3210" s="3391"/>
      <c r="C3210" s="3681"/>
      <c r="D3210" s="3681"/>
      <c r="E3210" s="3681"/>
      <c r="F3210" s="3681"/>
      <c r="G3210" s="3681"/>
      <c r="H3210" s="3392"/>
      <c r="I3210" s="3683"/>
      <c r="J3210" s="3684"/>
      <c r="K3210" s="1974"/>
      <c r="L3210" s="774"/>
      <c r="M3210" s="767"/>
      <c r="DF3210" s="818"/>
      <c r="DG3210" s="772" t="str">
        <f t="shared" si="66"/>
        <v/>
      </c>
      <c r="DH3210" s="832">
        <v>3300</v>
      </c>
    </row>
    <row r="3211" spans="1:112" s="760" customFormat="1" ht="12" hidden="1" customHeight="1" x14ac:dyDescent="0.15">
      <c r="A3211" s="774"/>
      <c r="B3211" s="3391"/>
      <c r="C3211" s="3681"/>
      <c r="D3211" s="3681"/>
      <c r="E3211" s="3681"/>
      <c r="F3211" s="3681"/>
      <c r="G3211" s="3681"/>
      <c r="H3211" s="3392"/>
      <c r="I3211" s="3683"/>
      <c r="J3211" s="3684"/>
      <c r="K3211" s="1974"/>
      <c r="L3211" s="774"/>
      <c r="M3211" s="767"/>
      <c r="DF3211" s="818"/>
      <c r="DG3211" s="772" t="str">
        <f t="shared" si="66"/>
        <v/>
      </c>
      <c r="DH3211" s="832">
        <v>3301</v>
      </c>
    </row>
    <row r="3212" spans="1:112" s="760" customFormat="1" ht="12" hidden="1" customHeight="1" x14ac:dyDescent="0.15">
      <c r="A3212" s="774"/>
      <c r="B3212" s="3391"/>
      <c r="C3212" s="3681"/>
      <c r="D3212" s="3681"/>
      <c r="E3212" s="3681"/>
      <c r="F3212" s="3681"/>
      <c r="G3212" s="3681"/>
      <c r="H3212" s="3392"/>
      <c r="I3212" s="3683"/>
      <c r="J3212" s="3684"/>
      <c r="K3212" s="1974"/>
      <c r="L3212" s="774"/>
      <c r="M3212" s="767"/>
      <c r="DF3212" s="818"/>
      <c r="DG3212" s="772" t="str">
        <f t="shared" si="66"/>
        <v/>
      </c>
      <c r="DH3212" s="832">
        <v>3302</v>
      </c>
    </row>
    <row r="3213" spans="1:112" s="760" customFormat="1" ht="12" hidden="1" customHeight="1" x14ac:dyDescent="0.15">
      <c r="A3213" s="774"/>
      <c r="B3213" s="3391"/>
      <c r="C3213" s="3681"/>
      <c r="D3213" s="3681"/>
      <c r="E3213" s="3681"/>
      <c r="F3213" s="3681"/>
      <c r="G3213" s="3681"/>
      <c r="H3213" s="3392"/>
      <c r="I3213" s="3683"/>
      <c r="J3213" s="3684"/>
      <c r="K3213" s="1974"/>
      <c r="L3213" s="774"/>
      <c r="M3213" s="767"/>
      <c r="DF3213" s="818"/>
      <c r="DG3213" s="772" t="str">
        <f t="shared" si="66"/>
        <v/>
      </c>
      <c r="DH3213" s="832">
        <v>3303</v>
      </c>
    </row>
    <row r="3214" spans="1:112" s="760" customFormat="1" ht="12" hidden="1" customHeight="1" x14ac:dyDescent="0.15">
      <c r="A3214" s="774"/>
      <c r="B3214" s="3391"/>
      <c r="C3214" s="3681"/>
      <c r="D3214" s="3681"/>
      <c r="E3214" s="3681"/>
      <c r="F3214" s="3681"/>
      <c r="G3214" s="3681"/>
      <c r="H3214" s="3392"/>
      <c r="I3214" s="3683"/>
      <c r="J3214" s="3684"/>
      <c r="K3214" s="1974"/>
      <c r="L3214" s="774"/>
      <c r="M3214" s="767"/>
      <c r="DF3214" s="818"/>
      <c r="DG3214" s="772" t="str">
        <f t="shared" si="66"/>
        <v/>
      </c>
      <c r="DH3214" s="832">
        <v>3304</v>
      </c>
    </row>
    <row r="3215" spans="1:112" s="760" customFormat="1" ht="12" hidden="1" customHeight="1" x14ac:dyDescent="0.15">
      <c r="A3215" s="774"/>
      <c r="B3215" s="3391"/>
      <c r="C3215" s="3681"/>
      <c r="D3215" s="3681"/>
      <c r="E3215" s="3681"/>
      <c r="F3215" s="3681"/>
      <c r="G3215" s="3681"/>
      <c r="H3215" s="3392"/>
      <c r="I3215" s="3683"/>
      <c r="J3215" s="3684"/>
      <c r="K3215" s="1974"/>
      <c r="L3215" s="774"/>
      <c r="M3215" s="767"/>
      <c r="DF3215" s="818"/>
      <c r="DG3215" s="772" t="str">
        <f t="shared" si="66"/>
        <v/>
      </c>
      <c r="DH3215" s="832">
        <v>3305</v>
      </c>
    </row>
    <row r="3216" spans="1:112" s="760" customFormat="1" ht="12" hidden="1" customHeight="1" x14ac:dyDescent="0.15">
      <c r="A3216" s="774"/>
      <c r="B3216" s="3391"/>
      <c r="C3216" s="3681"/>
      <c r="D3216" s="3681"/>
      <c r="E3216" s="3681"/>
      <c r="F3216" s="3681"/>
      <c r="G3216" s="3681"/>
      <c r="H3216" s="3392"/>
      <c r="I3216" s="3683"/>
      <c r="J3216" s="3684"/>
      <c r="K3216" s="1974"/>
      <c r="L3216" s="774"/>
      <c r="M3216" s="767"/>
      <c r="DF3216" s="818"/>
      <c r="DG3216" s="772" t="str">
        <f t="shared" si="66"/>
        <v/>
      </c>
      <c r="DH3216" s="832">
        <v>3306</v>
      </c>
    </row>
    <row r="3217" spans="1:112" s="760" customFormat="1" ht="12.75" hidden="1" customHeight="1" x14ac:dyDescent="0.15">
      <c r="A3217" s="774"/>
      <c r="B3217" s="3391"/>
      <c r="C3217" s="3681"/>
      <c r="D3217" s="3681"/>
      <c r="E3217" s="3681"/>
      <c r="F3217" s="3681"/>
      <c r="G3217" s="3681"/>
      <c r="H3217" s="3392"/>
      <c r="I3217" s="3683"/>
      <c r="J3217" s="3684"/>
      <c r="K3217" s="1974"/>
      <c r="L3217" s="774"/>
      <c r="M3217" s="767"/>
      <c r="DF3217" s="818"/>
      <c r="DG3217" s="772" t="str">
        <f t="shared" si="66"/>
        <v/>
      </c>
      <c r="DH3217" s="832">
        <v>3307</v>
      </c>
    </row>
    <row r="3218" spans="1:112" s="760" customFormat="1" ht="12" hidden="1" customHeight="1" x14ac:dyDescent="0.15">
      <c r="A3218" s="774"/>
      <c r="B3218" s="3391"/>
      <c r="C3218" s="3681"/>
      <c r="D3218" s="3681"/>
      <c r="E3218" s="3681"/>
      <c r="F3218" s="3681"/>
      <c r="G3218" s="3681"/>
      <c r="H3218" s="3392"/>
      <c r="I3218" s="3683"/>
      <c r="J3218" s="3684"/>
      <c r="K3218" s="1974"/>
      <c r="L3218" s="774"/>
      <c r="M3218" s="767"/>
      <c r="DF3218" s="818"/>
      <c r="DG3218" s="772" t="str">
        <f t="shared" si="66"/>
        <v/>
      </c>
      <c r="DH3218" s="832">
        <v>3308</v>
      </c>
    </row>
    <row r="3219" spans="1:112" s="760" customFormat="1" ht="12" hidden="1" customHeight="1" x14ac:dyDescent="0.15">
      <c r="A3219" s="774"/>
      <c r="B3219" s="3391"/>
      <c r="C3219" s="3681"/>
      <c r="D3219" s="3681"/>
      <c r="E3219" s="3681"/>
      <c r="F3219" s="3681"/>
      <c r="G3219" s="3681"/>
      <c r="H3219" s="3392"/>
      <c r="I3219" s="3683"/>
      <c r="J3219" s="3684"/>
      <c r="K3219" s="1974"/>
      <c r="L3219" s="774"/>
      <c r="M3219" s="767"/>
      <c r="DF3219" s="818"/>
      <c r="DG3219" s="772" t="str">
        <f t="shared" si="66"/>
        <v/>
      </c>
      <c r="DH3219" s="832">
        <v>3309</v>
      </c>
    </row>
    <row r="3220" spans="1:112" s="760" customFormat="1" ht="12" hidden="1" customHeight="1" x14ac:dyDescent="0.15">
      <c r="A3220" s="774"/>
      <c r="B3220" s="3391"/>
      <c r="C3220" s="3681"/>
      <c r="D3220" s="3681"/>
      <c r="E3220" s="3681"/>
      <c r="F3220" s="3681"/>
      <c r="G3220" s="3681"/>
      <c r="H3220" s="3392"/>
      <c r="I3220" s="3683"/>
      <c r="J3220" s="3684"/>
      <c r="K3220" s="1974"/>
      <c r="L3220" s="774"/>
      <c r="M3220" s="767"/>
      <c r="DF3220" s="818"/>
      <c r="DG3220" s="772" t="str">
        <f t="shared" si="66"/>
        <v/>
      </c>
      <c r="DH3220" s="832">
        <v>3310</v>
      </c>
    </row>
    <row r="3221" spans="1:112" s="760" customFormat="1" ht="12" hidden="1" customHeight="1" x14ac:dyDescent="0.15">
      <c r="A3221" s="774"/>
      <c r="B3221" s="3391"/>
      <c r="C3221" s="3681"/>
      <c r="D3221" s="3681"/>
      <c r="E3221" s="3681"/>
      <c r="F3221" s="3681"/>
      <c r="G3221" s="3681"/>
      <c r="H3221" s="3392"/>
      <c r="I3221" s="3683"/>
      <c r="J3221" s="3684"/>
      <c r="K3221" s="1974"/>
      <c r="L3221" s="774"/>
      <c r="M3221" s="767"/>
      <c r="DF3221" s="818"/>
      <c r="DG3221" s="772" t="str">
        <f t="shared" si="66"/>
        <v/>
      </c>
      <c r="DH3221" s="832">
        <v>3311</v>
      </c>
    </row>
    <row r="3222" spans="1:112" s="760" customFormat="1" ht="12" hidden="1" customHeight="1" x14ac:dyDescent="0.15">
      <c r="A3222" s="774"/>
      <c r="B3222" s="3391"/>
      <c r="C3222" s="3681"/>
      <c r="D3222" s="3681"/>
      <c r="E3222" s="3681"/>
      <c r="F3222" s="3681"/>
      <c r="G3222" s="3681"/>
      <c r="H3222" s="3392"/>
      <c r="I3222" s="3683"/>
      <c r="J3222" s="3684"/>
      <c r="K3222" s="1974"/>
      <c r="L3222" s="774"/>
      <c r="M3222" s="767"/>
      <c r="DF3222" s="818"/>
      <c r="DG3222" s="772" t="str">
        <f t="shared" si="66"/>
        <v/>
      </c>
      <c r="DH3222" s="832">
        <v>3312</v>
      </c>
    </row>
    <row r="3223" spans="1:112" s="760" customFormat="1" ht="12" hidden="1" customHeight="1" x14ac:dyDescent="0.15">
      <c r="A3223" s="774"/>
      <c r="B3223" s="3391"/>
      <c r="C3223" s="3681"/>
      <c r="D3223" s="3681"/>
      <c r="E3223" s="3681"/>
      <c r="F3223" s="3681"/>
      <c r="G3223" s="3681"/>
      <c r="H3223" s="3392"/>
      <c r="I3223" s="3683"/>
      <c r="J3223" s="3684"/>
      <c r="K3223" s="1974"/>
      <c r="L3223" s="774"/>
      <c r="M3223" s="767"/>
      <c r="DF3223" s="818"/>
      <c r="DG3223" s="772" t="str">
        <f t="shared" si="66"/>
        <v/>
      </c>
      <c r="DH3223" s="832">
        <v>3313</v>
      </c>
    </row>
    <row r="3224" spans="1:112" s="760" customFormat="1" ht="12" hidden="1" customHeight="1" x14ac:dyDescent="0.15">
      <c r="A3224" s="774"/>
      <c r="B3224" s="3391"/>
      <c r="C3224" s="3681"/>
      <c r="D3224" s="3681"/>
      <c r="E3224" s="3681"/>
      <c r="F3224" s="3681"/>
      <c r="G3224" s="3681"/>
      <c r="H3224" s="3392"/>
      <c r="I3224" s="3683"/>
      <c r="J3224" s="3684"/>
      <c r="K3224" s="1974"/>
      <c r="L3224" s="774"/>
      <c r="M3224" s="767"/>
      <c r="DF3224" s="818"/>
      <c r="DG3224" s="772" t="str">
        <f t="shared" si="66"/>
        <v/>
      </c>
      <c r="DH3224" s="832">
        <v>3314</v>
      </c>
    </row>
    <row r="3225" spans="1:112" s="760" customFormat="1" ht="12" hidden="1" customHeight="1" x14ac:dyDescent="0.15">
      <c r="A3225" s="774"/>
      <c r="B3225" s="3391"/>
      <c r="C3225" s="3681"/>
      <c r="D3225" s="3681"/>
      <c r="E3225" s="3681"/>
      <c r="F3225" s="3681"/>
      <c r="G3225" s="3681"/>
      <c r="H3225" s="3392"/>
      <c r="I3225" s="3683"/>
      <c r="J3225" s="3684"/>
      <c r="K3225" s="1974"/>
      <c r="L3225" s="774"/>
      <c r="M3225" s="767"/>
      <c r="DF3225" s="818"/>
      <c r="DG3225" s="772" t="str">
        <f t="shared" si="66"/>
        <v/>
      </c>
      <c r="DH3225" s="832">
        <v>3315</v>
      </c>
    </row>
    <row r="3226" spans="1:112" s="760" customFormat="1" ht="12" hidden="1" customHeight="1" x14ac:dyDescent="0.15">
      <c r="A3226" s="774"/>
      <c r="B3226" s="3391"/>
      <c r="C3226" s="3681"/>
      <c r="D3226" s="3681"/>
      <c r="E3226" s="3681"/>
      <c r="F3226" s="3681"/>
      <c r="G3226" s="3681"/>
      <c r="H3226" s="3392"/>
      <c r="I3226" s="3683"/>
      <c r="J3226" s="3684"/>
      <c r="K3226" s="1974"/>
      <c r="L3226" s="774"/>
      <c r="M3226" s="767"/>
      <c r="DF3226" s="818"/>
      <c r="DG3226" s="772" t="str">
        <f t="shared" si="66"/>
        <v/>
      </c>
      <c r="DH3226" s="832">
        <v>3316</v>
      </c>
    </row>
    <row r="3227" spans="1:112" s="760" customFormat="1" ht="12.75" hidden="1" customHeight="1" x14ac:dyDescent="0.15">
      <c r="A3227" s="774"/>
      <c r="B3227" s="3391"/>
      <c r="C3227" s="3681"/>
      <c r="D3227" s="3681"/>
      <c r="E3227" s="3681"/>
      <c r="F3227" s="3681"/>
      <c r="G3227" s="3681"/>
      <c r="H3227" s="3392"/>
      <c r="I3227" s="3683"/>
      <c r="J3227" s="3684"/>
      <c r="K3227" s="1974"/>
      <c r="L3227" s="774"/>
      <c r="M3227" s="767"/>
      <c r="DF3227" s="818"/>
      <c r="DG3227" s="772" t="str">
        <f t="shared" si="66"/>
        <v/>
      </c>
      <c r="DH3227" s="832">
        <v>3317</v>
      </c>
    </row>
    <row r="3228" spans="1:112" s="760" customFormat="1" ht="12" hidden="1" customHeight="1" x14ac:dyDescent="0.15">
      <c r="A3228" s="774"/>
      <c r="B3228" s="3391"/>
      <c r="C3228" s="3681"/>
      <c r="D3228" s="3681"/>
      <c r="E3228" s="3681"/>
      <c r="F3228" s="3681"/>
      <c r="G3228" s="3681"/>
      <c r="H3228" s="3392"/>
      <c r="I3228" s="3683"/>
      <c r="J3228" s="3684"/>
      <c r="K3228" s="1974"/>
      <c r="L3228" s="774"/>
      <c r="M3228" s="767"/>
      <c r="DF3228" s="818"/>
      <c r="DG3228" s="772" t="str">
        <f t="shared" si="66"/>
        <v/>
      </c>
      <c r="DH3228" s="832">
        <v>3318</v>
      </c>
    </row>
    <row r="3229" spans="1:112" s="760" customFormat="1" ht="12" hidden="1" customHeight="1" x14ac:dyDescent="0.15">
      <c r="A3229" s="774"/>
      <c r="B3229" s="3391"/>
      <c r="C3229" s="3681"/>
      <c r="D3229" s="3681"/>
      <c r="E3229" s="3681"/>
      <c r="F3229" s="3681"/>
      <c r="G3229" s="3681"/>
      <c r="H3229" s="3392"/>
      <c r="I3229" s="3683"/>
      <c r="J3229" s="3684"/>
      <c r="K3229" s="1974"/>
      <c r="L3229" s="774"/>
      <c r="M3229" s="767"/>
      <c r="DF3229" s="818"/>
      <c r="DG3229" s="772" t="str">
        <f t="shared" si="66"/>
        <v/>
      </c>
      <c r="DH3229" s="832">
        <v>3319</v>
      </c>
    </row>
    <row r="3230" spans="1:112" s="760" customFormat="1" ht="12" hidden="1" customHeight="1" x14ac:dyDescent="0.15">
      <c r="A3230" s="774"/>
      <c r="B3230" s="3391"/>
      <c r="C3230" s="3681"/>
      <c r="D3230" s="3681"/>
      <c r="E3230" s="3681"/>
      <c r="F3230" s="3681"/>
      <c r="G3230" s="3681"/>
      <c r="H3230" s="3392"/>
      <c r="I3230" s="3683"/>
      <c r="J3230" s="3684"/>
      <c r="K3230" s="1974"/>
      <c r="L3230" s="774"/>
      <c r="M3230" s="767"/>
      <c r="DF3230" s="818"/>
      <c r="DG3230" s="772" t="str">
        <f t="shared" si="66"/>
        <v/>
      </c>
      <c r="DH3230" s="832">
        <v>3320</v>
      </c>
    </row>
    <row r="3231" spans="1:112" s="760" customFormat="1" ht="12" hidden="1" customHeight="1" x14ac:dyDescent="0.15">
      <c r="A3231" s="774"/>
      <c r="B3231" s="3391"/>
      <c r="C3231" s="3681"/>
      <c r="D3231" s="3681"/>
      <c r="E3231" s="3681"/>
      <c r="F3231" s="3681"/>
      <c r="G3231" s="3681"/>
      <c r="H3231" s="3392"/>
      <c r="I3231" s="3683"/>
      <c r="J3231" s="3684"/>
      <c r="K3231" s="1974"/>
      <c r="L3231" s="774"/>
      <c r="M3231" s="767"/>
      <c r="DF3231" s="818"/>
      <c r="DG3231" s="772" t="str">
        <f t="shared" si="66"/>
        <v/>
      </c>
      <c r="DH3231" s="832">
        <v>3321</v>
      </c>
    </row>
    <row r="3232" spans="1:112" s="760" customFormat="1" ht="12" hidden="1" customHeight="1" x14ac:dyDescent="0.15">
      <c r="A3232" s="774"/>
      <c r="B3232" s="3391"/>
      <c r="C3232" s="3681"/>
      <c r="D3232" s="3681"/>
      <c r="E3232" s="3681"/>
      <c r="F3232" s="3681"/>
      <c r="G3232" s="3681"/>
      <c r="H3232" s="3392"/>
      <c r="I3232" s="3683"/>
      <c r="J3232" s="3684"/>
      <c r="K3232" s="1974"/>
      <c r="L3232" s="774"/>
      <c r="M3232" s="767"/>
      <c r="DF3232" s="818"/>
      <c r="DG3232" s="772" t="str">
        <f t="shared" si="66"/>
        <v/>
      </c>
      <c r="DH3232" s="832">
        <v>3322</v>
      </c>
    </row>
    <row r="3233" spans="1:112" s="760" customFormat="1" ht="12" hidden="1" customHeight="1" x14ac:dyDescent="0.15">
      <c r="A3233" s="774"/>
      <c r="B3233" s="3391"/>
      <c r="C3233" s="3681"/>
      <c r="D3233" s="3681"/>
      <c r="E3233" s="3681"/>
      <c r="F3233" s="3681"/>
      <c r="G3233" s="3681"/>
      <c r="H3233" s="3392"/>
      <c r="I3233" s="3683"/>
      <c r="J3233" s="3684"/>
      <c r="K3233" s="1974"/>
      <c r="L3233" s="774"/>
      <c r="M3233" s="767"/>
      <c r="DF3233" s="818"/>
      <c r="DG3233" s="772" t="str">
        <f t="shared" si="66"/>
        <v/>
      </c>
      <c r="DH3233" s="832">
        <v>3323</v>
      </c>
    </row>
    <row r="3234" spans="1:112" s="760" customFormat="1" ht="12" hidden="1" customHeight="1" x14ac:dyDescent="0.15">
      <c r="A3234" s="774"/>
      <c r="B3234" s="3391"/>
      <c r="C3234" s="3681"/>
      <c r="D3234" s="3681"/>
      <c r="E3234" s="3681"/>
      <c r="F3234" s="3681"/>
      <c r="G3234" s="3681"/>
      <c r="H3234" s="3392"/>
      <c r="I3234" s="3683"/>
      <c r="J3234" s="3684"/>
      <c r="K3234" s="1974"/>
      <c r="L3234" s="774"/>
      <c r="M3234" s="767"/>
      <c r="DF3234" s="818"/>
      <c r="DG3234" s="772" t="str">
        <f t="shared" si="66"/>
        <v/>
      </c>
      <c r="DH3234" s="832">
        <v>3324</v>
      </c>
    </row>
    <row r="3235" spans="1:112" s="760" customFormat="1" ht="12" hidden="1" customHeight="1" x14ac:dyDescent="0.15">
      <c r="A3235" s="774"/>
      <c r="B3235" s="3391"/>
      <c r="C3235" s="3681"/>
      <c r="D3235" s="3681"/>
      <c r="E3235" s="3681"/>
      <c r="F3235" s="3681"/>
      <c r="G3235" s="3681"/>
      <c r="H3235" s="3392"/>
      <c r="I3235" s="3683"/>
      <c r="J3235" s="3684"/>
      <c r="K3235" s="1974"/>
      <c r="L3235" s="774"/>
      <c r="M3235" s="767"/>
      <c r="DF3235" s="818"/>
      <c r="DG3235" s="772" t="str">
        <f t="shared" si="66"/>
        <v/>
      </c>
      <c r="DH3235" s="832">
        <v>3325</v>
      </c>
    </row>
    <row r="3236" spans="1:112" s="760" customFormat="1" ht="12" hidden="1" customHeight="1" x14ac:dyDescent="0.15">
      <c r="A3236" s="774"/>
      <c r="B3236" s="3391"/>
      <c r="C3236" s="3681"/>
      <c r="D3236" s="3681"/>
      <c r="E3236" s="3681"/>
      <c r="F3236" s="3681"/>
      <c r="G3236" s="3681"/>
      <c r="H3236" s="3392"/>
      <c r="I3236" s="3683"/>
      <c r="J3236" s="3684"/>
      <c r="K3236" s="1974"/>
      <c r="L3236" s="774"/>
      <c r="M3236" s="767"/>
      <c r="DF3236" s="818"/>
      <c r="DG3236" s="772" t="str">
        <f t="shared" si="66"/>
        <v/>
      </c>
      <c r="DH3236" s="832">
        <v>3326</v>
      </c>
    </row>
    <row r="3237" spans="1:112" s="760" customFormat="1" ht="12.75" hidden="1" customHeight="1" x14ac:dyDescent="0.15">
      <c r="A3237" s="774"/>
      <c r="B3237" s="3391"/>
      <c r="C3237" s="3681"/>
      <c r="D3237" s="3681"/>
      <c r="E3237" s="3681"/>
      <c r="F3237" s="3681"/>
      <c r="G3237" s="3681"/>
      <c r="H3237" s="3392"/>
      <c r="I3237" s="3683"/>
      <c r="J3237" s="3684"/>
      <c r="K3237" s="1974"/>
      <c r="L3237" s="774"/>
      <c r="M3237" s="767"/>
      <c r="DF3237" s="818"/>
      <c r="DG3237" s="772" t="str">
        <f t="shared" si="66"/>
        <v/>
      </c>
      <c r="DH3237" s="832">
        <v>3327</v>
      </c>
    </row>
    <row r="3238" spans="1:112" s="760" customFormat="1" ht="12" hidden="1" customHeight="1" x14ac:dyDescent="0.15">
      <c r="A3238" s="774"/>
      <c r="B3238" s="3391"/>
      <c r="C3238" s="3681"/>
      <c r="D3238" s="3681"/>
      <c r="E3238" s="3681"/>
      <c r="F3238" s="3681"/>
      <c r="G3238" s="3681"/>
      <c r="H3238" s="3392"/>
      <c r="I3238" s="3683"/>
      <c r="J3238" s="3684"/>
      <c r="K3238" s="1974"/>
      <c r="L3238" s="774"/>
      <c r="M3238" s="767"/>
      <c r="DF3238" s="818"/>
      <c r="DG3238" s="772" t="str">
        <f t="shared" si="66"/>
        <v/>
      </c>
      <c r="DH3238" s="832">
        <v>3328</v>
      </c>
    </row>
    <row r="3239" spans="1:112" s="760" customFormat="1" ht="12" hidden="1" customHeight="1" x14ac:dyDescent="0.15">
      <c r="A3239" s="774"/>
      <c r="B3239" s="3391"/>
      <c r="C3239" s="3681"/>
      <c r="D3239" s="3681"/>
      <c r="E3239" s="3681"/>
      <c r="F3239" s="3681"/>
      <c r="G3239" s="3681"/>
      <c r="H3239" s="3392"/>
      <c r="I3239" s="3683"/>
      <c r="J3239" s="3684"/>
      <c r="K3239" s="1974"/>
      <c r="L3239" s="774"/>
      <c r="M3239" s="767"/>
      <c r="DF3239" s="818"/>
      <c r="DG3239" s="772" t="str">
        <f t="shared" si="66"/>
        <v/>
      </c>
      <c r="DH3239" s="832">
        <v>3329</v>
      </c>
    </row>
    <row r="3240" spans="1:112" s="760" customFormat="1" ht="12" hidden="1" customHeight="1" x14ac:dyDescent="0.15">
      <c r="A3240" s="774"/>
      <c r="B3240" s="3391"/>
      <c r="C3240" s="3681"/>
      <c r="D3240" s="3681"/>
      <c r="E3240" s="3681"/>
      <c r="F3240" s="3681"/>
      <c r="G3240" s="3681"/>
      <c r="H3240" s="3392"/>
      <c r="I3240" s="3683"/>
      <c r="J3240" s="3684"/>
      <c r="K3240" s="1974"/>
      <c r="L3240" s="774"/>
      <c r="M3240" s="767"/>
      <c r="DF3240" s="818"/>
      <c r="DG3240" s="772" t="str">
        <f t="shared" si="66"/>
        <v/>
      </c>
      <c r="DH3240" s="832">
        <v>3330</v>
      </c>
    </row>
    <row r="3241" spans="1:112" s="760" customFormat="1" ht="12" hidden="1" customHeight="1" x14ac:dyDescent="0.15">
      <c r="A3241" s="774"/>
      <c r="B3241" s="3391"/>
      <c r="C3241" s="3681"/>
      <c r="D3241" s="3681"/>
      <c r="E3241" s="3681"/>
      <c r="F3241" s="3681"/>
      <c r="G3241" s="3681"/>
      <c r="H3241" s="3392"/>
      <c r="I3241" s="3683"/>
      <c r="J3241" s="3684"/>
      <c r="K3241" s="1974"/>
      <c r="L3241" s="774"/>
      <c r="M3241" s="767"/>
      <c r="DF3241" s="818"/>
      <c r="DG3241" s="772" t="str">
        <f t="shared" si="66"/>
        <v/>
      </c>
      <c r="DH3241" s="832">
        <v>3331</v>
      </c>
    </row>
    <row r="3242" spans="1:112" s="760" customFormat="1" ht="12" hidden="1" customHeight="1" x14ac:dyDescent="0.15">
      <c r="A3242" s="774"/>
      <c r="B3242" s="3391"/>
      <c r="C3242" s="3681"/>
      <c r="D3242" s="3681"/>
      <c r="E3242" s="3681"/>
      <c r="F3242" s="3681"/>
      <c r="G3242" s="3681"/>
      <c r="H3242" s="3392"/>
      <c r="I3242" s="3683"/>
      <c r="J3242" s="3684"/>
      <c r="K3242" s="1974"/>
      <c r="L3242" s="774"/>
      <c r="M3242" s="767"/>
      <c r="DF3242" s="818"/>
      <c r="DG3242" s="772" t="str">
        <f t="shared" si="66"/>
        <v/>
      </c>
      <c r="DH3242" s="832">
        <v>3332</v>
      </c>
    </row>
    <row r="3243" spans="1:112" s="760" customFormat="1" ht="12" hidden="1" customHeight="1" x14ac:dyDescent="0.15">
      <c r="A3243" s="774"/>
      <c r="B3243" s="3391"/>
      <c r="C3243" s="3681"/>
      <c r="D3243" s="3681"/>
      <c r="E3243" s="3681"/>
      <c r="F3243" s="3681"/>
      <c r="G3243" s="3681"/>
      <c r="H3243" s="3392"/>
      <c r="I3243" s="3683"/>
      <c r="J3243" s="3684"/>
      <c r="K3243" s="1974"/>
      <c r="L3243" s="774"/>
      <c r="M3243" s="767"/>
      <c r="DF3243" s="818"/>
      <c r="DG3243" s="772" t="str">
        <f t="shared" si="66"/>
        <v/>
      </c>
      <c r="DH3243" s="832">
        <v>3333</v>
      </c>
    </row>
    <row r="3244" spans="1:112" s="760" customFormat="1" ht="12" hidden="1" customHeight="1" x14ac:dyDescent="0.15">
      <c r="A3244" s="774"/>
      <c r="B3244" s="3391"/>
      <c r="C3244" s="3681"/>
      <c r="D3244" s="3681"/>
      <c r="E3244" s="3681"/>
      <c r="F3244" s="3681"/>
      <c r="G3244" s="3681"/>
      <c r="H3244" s="3392"/>
      <c r="I3244" s="3683"/>
      <c r="J3244" s="3684"/>
      <c r="K3244" s="1974"/>
      <c r="L3244" s="774"/>
      <c r="M3244" s="767"/>
      <c r="DF3244" s="818"/>
      <c r="DG3244" s="772" t="str">
        <f t="shared" si="66"/>
        <v/>
      </c>
      <c r="DH3244" s="832">
        <v>3334</v>
      </c>
    </row>
    <row r="3245" spans="1:112" s="760" customFormat="1" ht="12" hidden="1" customHeight="1" x14ac:dyDescent="0.15">
      <c r="A3245" s="774"/>
      <c r="B3245" s="3391"/>
      <c r="C3245" s="3681"/>
      <c r="D3245" s="3681"/>
      <c r="E3245" s="3681"/>
      <c r="F3245" s="3681"/>
      <c r="G3245" s="3681"/>
      <c r="H3245" s="3392"/>
      <c r="I3245" s="3683"/>
      <c r="J3245" s="3684"/>
      <c r="K3245" s="1974"/>
      <c r="L3245" s="774"/>
      <c r="M3245" s="767"/>
      <c r="DF3245" s="818"/>
      <c r="DG3245" s="772" t="str">
        <f t="shared" si="66"/>
        <v/>
      </c>
      <c r="DH3245" s="832">
        <v>3335</v>
      </c>
    </row>
    <row r="3246" spans="1:112" s="760" customFormat="1" ht="12" hidden="1" customHeight="1" x14ac:dyDescent="0.15">
      <c r="A3246" s="774"/>
      <c r="B3246" s="3391"/>
      <c r="C3246" s="3681"/>
      <c r="D3246" s="3681"/>
      <c r="E3246" s="3681"/>
      <c r="F3246" s="3681"/>
      <c r="G3246" s="3681"/>
      <c r="H3246" s="3392"/>
      <c r="I3246" s="3683"/>
      <c r="J3246" s="3684"/>
      <c r="K3246" s="1974"/>
      <c r="L3246" s="774"/>
      <c r="M3246" s="767"/>
      <c r="DF3246" s="818"/>
      <c r="DG3246" s="772" t="str">
        <f t="shared" si="66"/>
        <v/>
      </c>
      <c r="DH3246" s="832">
        <v>3336</v>
      </c>
    </row>
    <row r="3247" spans="1:112" s="760" customFormat="1" ht="12" hidden="1" customHeight="1" x14ac:dyDescent="0.15">
      <c r="A3247" s="774"/>
      <c r="B3247" s="3391"/>
      <c r="C3247" s="3681"/>
      <c r="D3247" s="3681"/>
      <c r="E3247" s="3681"/>
      <c r="F3247" s="3681"/>
      <c r="G3247" s="3681"/>
      <c r="H3247" s="3392"/>
      <c r="I3247" s="3683"/>
      <c r="J3247" s="3684"/>
      <c r="K3247" s="1974"/>
      <c r="L3247" s="774"/>
      <c r="M3247" s="767"/>
      <c r="DF3247" s="818"/>
      <c r="DG3247" s="772" t="str">
        <f t="shared" si="66"/>
        <v/>
      </c>
      <c r="DH3247" s="832">
        <v>3337</v>
      </c>
    </row>
    <row r="3248" spans="1:112" s="760" customFormat="1" ht="12" hidden="1" customHeight="1" x14ac:dyDescent="0.15">
      <c r="A3248" s="774"/>
      <c r="B3248" s="3391"/>
      <c r="C3248" s="3681"/>
      <c r="D3248" s="3681"/>
      <c r="E3248" s="3681"/>
      <c r="F3248" s="3681"/>
      <c r="G3248" s="3681"/>
      <c r="H3248" s="3392"/>
      <c r="I3248" s="3683"/>
      <c r="J3248" s="3684"/>
      <c r="K3248" s="1974"/>
      <c r="L3248" s="774"/>
      <c r="M3248" s="767"/>
      <c r="DF3248" s="818"/>
      <c r="DG3248" s="772" t="str">
        <f t="shared" si="66"/>
        <v/>
      </c>
      <c r="DH3248" s="832">
        <v>3338</v>
      </c>
    </row>
    <row r="3249" spans="1:112" s="760" customFormat="1" ht="12" hidden="1" customHeight="1" x14ac:dyDescent="0.15">
      <c r="A3249" s="774"/>
      <c r="B3249" s="3391"/>
      <c r="C3249" s="3681"/>
      <c r="D3249" s="3681"/>
      <c r="E3249" s="3681"/>
      <c r="F3249" s="3681"/>
      <c r="G3249" s="3681"/>
      <c r="H3249" s="3392"/>
      <c r="I3249" s="3683"/>
      <c r="J3249" s="3684"/>
      <c r="K3249" s="1974"/>
      <c r="L3249" s="774"/>
      <c r="M3249" s="767"/>
      <c r="DF3249" s="818"/>
      <c r="DG3249" s="772" t="str">
        <f t="shared" si="66"/>
        <v/>
      </c>
      <c r="DH3249" s="832">
        <v>3339</v>
      </c>
    </row>
    <row r="3250" spans="1:112" s="760" customFormat="1" ht="12" hidden="1" customHeight="1" x14ac:dyDescent="0.15">
      <c r="A3250" s="774"/>
      <c r="B3250" s="3391"/>
      <c r="C3250" s="3681"/>
      <c r="D3250" s="3681"/>
      <c r="E3250" s="3681"/>
      <c r="F3250" s="3681"/>
      <c r="G3250" s="3681"/>
      <c r="H3250" s="3392"/>
      <c r="I3250" s="3683"/>
      <c r="J3250" s="3684"/>
      <c r="K3250" s="1974"/>
      <c r="L3250" s="774"/>
      <c r="M3250" s="767"/>
      <c r="DF3250" s="818"/>
      <c r="DG3250" s="772" t="str">
        <f t="shared" si="66"/>
        <v/>
      </c>
      <c r="DH3250" s="832">
        <v>3340</v>
      </c>
    </row>
    <row r="3251" spans="1:112" s="760" customFormat="1" ht="12" hidden="1" customHeight="1" x14ac:dyDescent="0.15">
      <c r="A3251" s="774"/>
      <c r="B3251" s="3391"/>
      <c r="C3251" s="3681"/>
      <c r="D3251" s="3681"/>
      <c r="E3251" s="3681"/>
      <c r="F3251" s="3681"/>
      <c r="G3251" s="3681"/>
      <c r="H3251" s="3392"/>
      <c r="I3251" s="3683"/>
      <c r="J3251" s="3684"/>
      <c r="K3251" s="1974"/>
      <c r="L3251" s="774"/>
      <c r="M3251" s="767"/>
      <c r="DF3251" s="818"/>
      <c r="DG3251" s="772" t="str">
        <f t="shared" ref="DG3251:DG3314" si="67">IF(COUNTA(A3251:M3251)&gt;0,DH3251,"")</f>
        <v/>
      </c>
      <c r="DH3251" s="832">
        <v>3341</v>
      </c>
    </row>
    <row r="3252" spans="1:112" s="760" customFormat="1" ht="12" hidden="1" customHeight="1" x14ac:dyDescent="0.15">
      <c r="A3252" s="774"/>
      <c r="B3252" s="3391"/>
      <c r="C3252" s="3681"/>
      <c r="D3252" s="3681"/>
      <c r="E3252" s="3681"/>
      <c r="F3252" s="3681"/>
      <c r="G3252" s="3681"/>
      <c r="H3252" s="3392"/>
      <c r="I3252" s="3683"/>
      <c r="J3252" s="3684"/>
      <c r="K3252" s="1974"/>
      <c r="L3252" s="774"/>
      <c r="M3252" s="767"/>
      <c r="DF3252" s="818"/>
      <c r="DG3252" s="772" t="str">
        <f t="shared" si="67"/>
        <v/>
      </c>
      <c r="DH3252" s="832">
        <v>3342</v>
      </c>
    </row>
    <row r="3253" spans="1:112" s="760" customFormat="1" ht="12" hidden="1" customHeight="1" x14ac:dyDescent="0.15">
      <c r="A3253" s="774"/>
      <c r="B3253" s="3391"/>
      <c r="C3253" s="3681"/>
      <c r="D3253" s="3681"/>
      <c r="E3253" s="3681"/>
      <c r="F3253" s="3681"/>
      <c r="G3253" s="3681"/>
      <c r="H3253" s="3392"/>
      <c r="I3253" s="3683"/>
      <c r="J3253" s="3684"/>
      <c r="K3253" s="1974"/>
      <c r="L3253" s="774"/>
      <c r="M3253" s="767"/>
      <c r="DF3253" s="818"/>
      <c r="DG3253" s="772" t="str">
        <f t="shared" si="67"/>
        <v/>
      </c>
      <c r="DH3253" s="832">
        <v>3343</v>
      </c>
    </row>
    <row r="3254" spans="1:112" s="760" customFormat="1" ht="12" hidden="1" customHeight="1" x14ac:dyDescent="0.15">
      <c r="A3254" s="774"/>
      <c r="B3254" s="3391"/>
      <c r="C3254" s="3681"/>
      <c r="D3254" s="3681"/>
      <c r="E3254" s="3681"/>
      <c r="F3254" s="3681"/>
      <c r="G3254" s="3681"/>
      <c r="H3254" s="3392"/>
      <c r="I3254" s="3683"/>
      <c r="J3254" s="3684"/>
      <c r="K3254" s="1974"/>
      <c r="L3254" s="774"/>
      <c r="M3254" s="767"/>
      <c r="DF3254" s="818"/>
      <c r="DG3254" s="772" t="str">
        <f t="shared" si="67"/>
        <v/>
      </c>
      <c r="DH3254" s="832">
        <v>3344</v>
      </c>
    </row>
    <row r="3255" spans="1:112" s="760" customFormat="1" ht="12.75" hidden="1" customHeight="1" x14ac:dyDescent="0.15">
      <c r="A3255" s="774"/>
      <c r="B3255" s="3391"/>
      <c r="C3255" s="3681"/>
      <c r="D3255" s="3681"/>
      <c r="E3255" s="3681"/>
      <c r="F3255" s="3681"/>
      <c r="G3255" s="3681"/>
      <c r="H3255" s="3392"/>
      <c r="I3255" s="3683"/>
      <c r="J3255" s="3684"/>
      <c r="K3255" s="1974"/>
      <c r="L3255" s="774"/>
      <c r="M3255" s="767"/>
      <c r="DF3255" s="818"/>
      <c r="DG3255" s="772" t="str">
        <f t="shared" si="67"/>
        <v/>
      </c>
      <c r="DH3255" s="832">
        <v>3345</v>
      </c>
    </row>
    <row r="3256" spans="1:112" s="760" customFormat="1" ht="12" hidden="1" customHeight="1" x14ac:dyDescent="0.15">
      <c r="A3256" s="774"/>
      <c r="B3256" s="3391"/>
      <c r="C3256" s="3681"/>
      <c r="D3256" s="3681"/>
      <c r="E3256" s="3681"/>
      <c r="F3256" s="3681"/>
      <c r="G3256" s="3681"/>
      <c r="H3256" s="3392"/>
      <c r="I3256" s="3683"/>
      <c r="J3256" s="3684"/>
      <c r="K3256" s="1974"/>
      <c r="L3256" s="774"/>
      <c r="M3256" s="767"/>
      <c r="DF3256" s="818"/>
      <c r="DG3256" s="772" t="str">
        <f t="shared" si="67"/>
        <v/>
      </c>
      <c r="DH3256" s="832">
        <v>3346</v>
      </c>
    </row>
    <row r="3257" spans="1:112" s="760" customFormat="1" ht="12" hidden="1" customHeight="1" x14ac:dyDescent="0.15">
      <c r="A3257" s="774"/>
      <c r="B3257" s="3391"/>
      <c r="C3257" s="3681"/>
      <c r="D3257" s="3681"/>
      <c r="E3257" s="3681"/>
      <c r="F3257" s="3681"/>
      <c r="G3257" s="3681"/>
      <c r="H3257" s="3392"/>
      <c r="I3257" s="3683"/>
      <c r="J3257" s="3684"/>
      <c r="K3257" s="1974"/>
      <c r="L3257" s="774"/>
      <c r="M3257" s="767"/>
      <c r="DF3257" s="818"/>
      <c r="DG3257" s="772" t="str">
        <f t="shared" si="67"/>
        <v/>
      </c>
      <c r="DH3257" s="832">
        <v>3347</v>
      </c>
    </row>
    <row r="3258" spans="1:112" s="760" customFormat="1" ht="12" hidden="1" customHeight="1" x14ac:dyDescent="0.15">
      <c r="A3258" s="774"/>
      <c r="B3258" s="3391"/>
      <c r="C3258" s="3681"/>
      <c r="D3258" s="3681"/>
      <c r="E3258" s="3681"/>
      <c r="F3258" s="3681"/>
      <c r="G3258" s="3681"/>
      <c r="H3258" s="3392"/>
      <c r="I3258" s="3683"/>
      <c r="J3258" s="3684"/>
      <c r="K3258" s="1974"/>
      <c r="L3258" s="774"/>
      <c r="M3258" s="767"/>
      <c r="DF3258" s="818"/>
      <c r="DG3258" s="772" t="str">
        <f t="shared" si="67"/>
        <v/>
      </c>
      <c r="DH3258" s="832">
        <v>3348</v>
      </c>
    </row>
    <row r="3259" spans="1:112" s="760" customFormat="1" ht="12" hidden="1" customHeight="1" x14ac:dyDescent="0.15">
      <c r="A3259" s="774"/>
      <c r="B3259" s="3391"/>
      <c r="C3259" s="3681"/>
      <c r="D3259" s="3681"/>
      <c r="E3259" s="3681"/>
      <c r="F3259" s="3681"/>
      <c r="G3259" s="3681"/>
      <c r="H3259" s="3392"/>
      <c r="I3259" s="3683"/>
      <c r="J3259" s="3684"/>
      <c r="K3259" s="1974"/>
      <c r="L3259" s="774"/>
      <c r="M3259" s="767"/>
      <c r="DF3259" s="818"/>
      <c r="DG3259" s="772" t="str">
        <f t="shared" si="67"/>
        <v/>
      </c>
      <c r="DH3259" s="832">
        <v>3349</v>
      </c>
    </row>
    <row r="3260" spans="1:112" s="760" customFormat="1" ht="12" hidden="1" customHeight="1" x14ac:dyDescent="0.15">
      <c r="A3260" s="774"/>
      <c r="B3260" s="3391"/>
      <c r="C3260" s="3681"/>
      <c r="D3260" s="3681"/>
      <c r="E3260" s="3681"/>
      <c r="F3260" s="3681"/>
      <c r="G3260" s="3681"/>
      <c r="H3260" s="3392"/>
      <c r="I3260" s="3683"/>
      <c r="J3260" s="3684"/>
      <c r="K3260" s="1974"/>
      <c r="L3260" s="774"/>
      <c r="M3260" s="767"/>
      <c r="DF3260" s="818"/>
      <c r="DG3260" s="772" t="str">
        <f t="shared" si="67"/>
        <v/>
      </c>
      <c r="DH3260" s="832">
        <v>3350</v>
      </c>
    </row>
    <row r="3261" spans="1:112" s="760" customFormat="1" ht="12" hidden="1" customHeight="1" x14ac:dyDescent="0.15">
      <c r="A3261" s="774"/>
      <c r="B3261" s="3391"/>
      <c r="C3261" s="3681"/>
      <c r="D3261" s="3681"/>
      <c r="E3261" s="3681"/>
      <c r="F3261" s="3681"/>
      <c r="G3261" s="3681"/>
      <c r="H3261" s="3392"/>
      <c r="I3261" s="3683"/>
      <c r="J3261" s="3684"/>
      <c r="K3261" s="1974"/>
      <c r="L3261" s="774"/>
      <c r="M3261" s="767"/>
      <c r="DF3261" s="818"/>
      <c r="DG3261" s="772" t="str">
        <f t="shared" si="67"/>
        <v/>
      </c>
      <c r="DH3261" s="832">
        <v>3351</v>
      </c>
    </row>
    <row r="3262" spans="1:112" s="760" customFormat="1" ht="12" hidden="1" customHeight="1" x14ac:dyDescent="0.15">
      <c r="A3262" s="774"/>
      <c r="B3262" s="3391"/>
      <c r="C3262" s="3681"/>
      <c r="D3262" s="3681"/>
      <c r="E3262" s="3681"/>
      <c r="F3262" s="3681"/>
      <c r="G3262" s="3681"/>
      <c r="H3262" s="3392"/>
      <c r="I3262" s="3683"/>
      <c r="J3262" s="3684"/>
      <c r="K3262" s="1974"/>
      <c r="L3262" s="774"/>
      <c r="M3262" s="767"/>
      <c r="DF3262" s="818"/>
      <c r="DG3262" s="772" t="str">
        <f t="shared" si="67"/>
        <v/>
      </c>
      <c r="DH3262" s="832">
        <v>3352</v>
      </c>
    </row>
    <row r="3263" spans="1:112" s="760" customFormat="1" ht="12" hidden="1" customHeight="1" x14ac:dyDescent="0.15">
      <c r="A3263" s="774"/>
      <c r="B3263" s="3391"/>
      <c r="C3263" s="3681"/>
      <c r="D3263" s="3681"/>
      <c r="E3263" s="3681"/>
      <c r="F3263" s="3681"/>
      <c r="G3263" s="3681"/>
      <c r="H3263" s="3392"/>
      <c r="I3263" s="3683"/>
      <c r="J3263" s="3684"/>
      <c r="K3263" s="1974"/>
      <c r="L3263" s="774"/>
      <c r="M3263" s="767"/>
      <c r="DF3263" s="818"/>
      <c r="DG3263" s="772" t="str">
        <f t="shared" si="67"/>
        <v/>
      </c>
      <c r="DH3263" s="832">
        <v>3353</v>
      </c>
    </row>
    <row r="3264" spans="1:112" s="760" customFormat="1" ht="12" hidden="1" customHeight="1" x14ac:dyDescent="0.15">
      <c r="A3264" s="774"/>
      <c r="B3264" s="3391"/>
      <c r="C3264" s="3681"/>
      <c r="D3264" s="3681"/>
      <c r="E3264" s="3681"/>
      <c r="F3264" s="3681"/>
      <c r="G3264" s="3681"/>
      <c r="H3264" s="3392"/>
      <c r="I3264" s="3683"/>
      <c r="J3264" s="3684"/>
      <c r="K3264" s="1974"/>
      <c r="L3264" s="774"/>
      <c r="M3264" s="767"/>
      <c r="DF3264" s="818"/>
      <c r="DG3264" s="772" t="str">
        <f t="shared" si="67"/>
        <v/>
      </c>
      <c r="DH3264" s="832">
        <v>3354</v>
      </c>
    </row>
    <row r="3265" spans="1:112" s="760" customFormat="1" ht="12.75" hidden="1" customHeight="1" x14ac:dyDescent="0.15">
      <c r="A3265" s="774"/>
      <c r="B3265" s="3391"/>
      <c r="C3265" s="3681"/>
      <c r="D3265" s="3681"/>
      <c r="E3265" s="3681"/>
      <c r="F3265" s="3681"/>
      <c r="G3265" s="3681"/>
      <c r="H3265" s="3392"/>
      <c r="I3265" s="3683"/>
      <c r="J3265" s="3684"/>
      <c r="K3265" s="1974"/>
      <c r="L3265" s="774"/>
      <c r="M3265" s="767"/>
      <c r="DF3265" s="818"/>
      <c r="DG3265" s="772" t="str">
        <f t="shared" si="67"/>
        <v/>
      </c>
      <c r="DH3265" s="832">
        <v>3355</v>
      </c>
    </row>
    <row r="3266" spans="1:112" s="760" customFormat="1" ht="12" hidden="1" customHeight="1" x14ac:dyDescent="0.15">
      <c r="A3266" s="774"/>
      <c r="B3266" s="3391"/>
      <c r="C3266" s="3681"/>
      <c r="D3266" s="3681"/>
      <c r="E3266" s="3681"/>
      <c r="F3266" s="3681"/>
      <c r="G3266" s="3681"/>
      <c r="H3266" s="3392"/>
      <c r="I3266" s="3683"/>
      <c r="J3266" s="3684"/>
      <c r="K3266" s="1974"/>
      <c r="L3266" s="774"/>
      <c r="M3266" s="767"/>
      <c r="DF3266" s="818"/>
      <c r="DG3266" s="772" t="str">
        <f t="shared" si="67"/>
        <v/>
      </c>
      <c r="DH3266" s="832">
        <v>3356</v>
      </c>
    </row>
    <row r="3267" spans="1:112" s="760" customFormat="1" ht="12" hidden="1" customHeight="1" x14ac:dyDescent="0.15">
      <c r="A3267" s="774"/>
      <c r="B3267" s="3391"/>
      <c r="C3267" s="3681"/>
      <c r="D3267" s="3681"/>
      <c r="E3267" s="3681"/>
      <c r="F3267" s="3681"/>
      <c r="G3267" s="3681"/>
      <c r="H3267" s="3392"/>
      <c r="I3267" s="3683"/>
      <c r="J3267" s="3684"/>
      <c r="K3267" s="1974"/>
      <c r="L3267" s="774"/>
      <c r="M3267" s="767"/>
      <c r="DF3267" s="818"/>
      <c r="DG3267" s="772" t="str">
        <f t="shared" si="67"/>
        <v/>
      </c>
      <c r="DH3267" s="832">
        <v>3357</v>
      </c>
    </row>
    <row r="3268" spans="1:112" s="760" customFormat="1" ht="12" hidden="1" customHeight="1" x14ac:dyDescent="0.15">
      <c r="A3268" s="774"/>
      <c r="B3268" s="3391"/>
      <c r="C3268" s="3681"/>
      <c r="D3268" s="3681"/>
      <c r="E3268" s="3681"/>
      <c r="F3268" s="3681"/>
      <c r="G3268" s="3681"/>
      <c r="H3268" s="3392"/>
      <c r="I3268" s="3683"/>
      <c r="J3268" s="3684"/>
      <c r="K3268" s="1974"/>
      <c r="L3268" s="774"/>
      <c r="M3268" s="767"/>
      <c r="DF3268" s="818"/>
      <c r="DG3268" s="772" t="str">
        <f t="shared" si="67"/>
        <v/>
      </c>
      <c r="DH3268" s="832">
        <v>3358</v>
      </c>
    </row>
    <row r="3269" spans="1:112" s="760" customFormat="1" ht="12" hidden="1" customHeight="1" x14ac:dyDescent="0.15">
      <c r="A3269" s="774"/>
      <c r="B3269" s="3391"/>
      <c r="C3269" s="3681"/>
      <c r="D3269" s="3681"/>
      <c r="E3269" s="3681"/>
      <c r="F3269" s="3681"/>
      <c r="G3269" s="3681"/>
      <c r="H3269" s="3392"/>
      <c r="I3269" s="3683"/>
      <c r="J3269" s="3684"/>
      <c r="K3269" s="1974"/>
      <c r="L3269" s="774"/>
      <c r="M3269" s="767"/>
      <c r="DF3269" s="818"/>
      <c r="DG3269" s="772" t="str">
        <f t="shared" si="67"/>
        <v/>
      </c>
      <c r="DH3269" s="832">
        <v>3359</v>
      </c>
    </row>
    <row r="3270" spans="1:112" s="760" customFormat="1" ht="12" hidden="1" customHeight="1" x14ac:dyDescent="0.15">
      <c r="A3270" s="774"/>
      <c r="B3270" s="3391"/>
      <c r="C3270" s="3681"/>
      <c r="D3270" s="3681"/>
      <c r="E3270" s="3681"/>
      <c r="F3270" s="3681"/>
      <c r="G3270" s="3681"/>
      <c r="H3270" s="3392"/>
      <c r="I3270" s="3683"/>
      <c r="J3270" s="3684"/>
      <c r="K3270" s="1974"/>
      <c r="L3270" s="774"/>
      <c r="M3270" s="767"/>
      <c r="DF3270" s="818"/>
      <c r="DG3270" s="772" t="str">
        <f t="shared" si="67"/>
        <v/>
      </c>
      <c r="DH3270" s="832">
        <v>3360</v>
      </c>
    </row>
    <row r="3271" spans="1:112" s="760" customFormat="1" ht="12" hidden="1" customHeight="1" x14ac:dyDescent="0.15">
      <c r="A3271" s="774"/>
      <c r="B3271" s="3391"/>
      <c r="C3271" s="3681"/>
      <c r="D3271" s="3681"/>
      <c r="E3271" s="3681"/>
      <c r="F3271" s="3681"/>
      <c r="G3271" s="3681"/>
      <c r="H3271" s="3392"/>
      <c r="I3271" s="3683"/>
      <c r="J3271" s="3684"/>
      <c r="K3271" s="1974"/>
      <c r="L3271" s="774"/>
      <c r="M3271" s="767"/>
      <c r="DF3271" s="818"/>
      <c r="DG3271" s="772" t="str">
        <f t="shared" si="67"/>
        <v/>
      </c>
      <c r="DH3271" s="832">
        <v>3361</v>
      </c>
    </row>
    <row r="3272" spans="1:112" s="760" customFormat="1" ht="12" hidden="1" customHeight="1" x14ac:dyDescent="0.15">
      <c r="A3272" s="774"/>
      <c r="B3272" s="3391"/>
      <c r="C3272" s="3681"/>
      <c r="D3272" s="3681"/>
      <c r="E3272" s="3681"/>
      <c r="F3272" s="3681"/>
      <c r="G3272" s="3681"/>
      <c r="H3272" s="3392"/>
      <c r="I3272" s="3683"/>
      <c r="J3272" s="3684"/>
      <c r="K3272" s="1974"/>
      <c r="L3272" s="774"/>
      <c r="M3272" s="767"/>
      <c r="DF3272" s="818"/>
      <c r="DG3272" s="772" t="str">
        <f t="shared" si="67"/>
        <v/>
      </c>
      <c r="DH3272" s="832">
        <v>3362</v>
      </c>
    </row>
    <row r="3273" spans="1:112" s="760" customFormat="1" ht="12" hidden="1" customHeight="1" x14ac:dyDescent="0.15">
      <c r="A3273" s="774"/>
      <c r="B3273" s="3391"/>
      <c r="C3273" s="3681"/>
      <c r="D3273" s="3681"/>
      <c r="E3273" s="3681"/>
      <c r="F3273" s="3681"/>
      <c r="G3273" s="3681"/>
      <c r="H3273" s="3392"/>
      <c r="I3273" s="3683"/>
      <c r="J3273" s="3684"/>
      <c r="K3273" s="1974"/>
      <c r="L3273" s="774"/>
      <c r="M3273" s="767"/>
      <c r="DF3273" s="818"/>
      <c r="DG3273" s="772" t="str">
        <f t="shared" si="67"/>
        <v/>
      </c>
      <c r="DH3273" s="832">
        <v>3363</v>
      </c>
    </row>
    <row r="3274" spans="1:112" s="760" customFormat="1" ht="12" hidden="1" customHeight="1" x14ac:dyDescent="0.15">
      <c r="A3274" s="774"/>
      <c r="B3274" s="3391"/>
      <c r="C3274" s="3681"/>
      <c r="D3274" s="3681"/>
      <c r="E3274" s="3681"/>
      <c r="F3274" s="3681"/>
      <c r="G3274" s="3681"/>
      <c r="H3274" s="3392"/>
      <c r="I3274" s="3683"/>
      <c r="J3274" s="3684"/>
      <c r="K3274" s="1974"/>
      <c r="L3274" s="774"/>
      <c r="M3274" s="767"/>
      <c r="DF3274" s="818"/>
      <c r="DG3274" s="772" t="str">
        <f t="shared" si="67"/>
        <v/>
      </c>
      <c r="DH3274" s="832">
        <v>3364</v>
      </c>
    </row>
    <row r="3275" spans="1:112" s="760" customFormat="1" ht="12.75" hidden="1" customHeight="1" x14ac:dyDescent="0.15">
      <c r="A3275" s="774"/>
      <c r="B3275" s="3391"/>
      <c r="C3275" s="3681"/>
      <c r="D3275" s="3681"/>
      <c r="E3275" s="3681"/>
      <c r="F3275" s="3681"/>
      <c r="G3275" s="3681"/>
      <c r="H3275" s="3392"/>
      <c r="I3275" s="3683"/>
      <c r="J3275" s="3684"/>
      <c r="K3275" s="1974"/>
      <c r="L3275" s="774"/>
      <c r="M3275" s="767"/>
      <c r="DF3275" s="818"/>
      <c r="DG3275" s="772" t="str">
        <f t="shared" si="67"/>
        <v/>
      </c>
      <c r="DH3275" s="832">
        <v>3365</v>
      </c>
    </row>
    <row r="3276" spans="1:112" s="760" customFormat="1" ht="12" hidden="1" customHeight="1" x14ac:dyDescent="0.15">
      <c r="A3276" s="774"/>
      <c r="B3276" s="3391"/>
      <c r="C3276" s="3681"/>
      <c r="D3276" s="3681"/>
      <c r="E3276" s="3681"/>
      <c r="F3276" s="3681"/>
      <c r="G3276" s="3681"/>
      <c r="H3276" s="3392"/>
      <c r="I3276" s="3683"/>
      <c r="J3276" s="3684"/>
      <c r="K3276" s="1974"/>
      <c r="L3276" s="774"/>
      <c r="M3276" s="767"/>
      <c r="DF3276" s="818"/>
      <c r="DG3276" s="772" t="str">
        <f t="shared" si="67"/>
        <v/>
      </c>
      <c r="DH3276" s="832">
        <v>3366</v>
      </c>
    </row>
    <row r="3277" spans="1:112" s="760" customFormat="1" ht="12" hidden="1" customHeight="1" x14ac:dyDescent="0.15">
      <c r="A3277" s="774"/>
      <c r="B3277" s="3391"/>
      <c r="C3277" s="3681"/>
      <c r="D3277" s="3681"/>
      <c r="E3277" s="3681"/>
      <c r="F3277" s="3681"/>
      <c r="G3277" s="3681"/>
      <c r="H3277" s="3392"/>
      <c r="I3277" s="3683"/>
      <c r="J3277" s="3684"/>
      <c r="K3277" s="1974"/>
      <c r="L3277" s="774"/>
      <c r="M3277" s="767"/>
      <c r="DF3277" s="818"/>
      <c r="DG3277" s="772" t="str">
        <f t="shared" si="67"/>
        <v/>
      </c>
      <c r="DH3277" s="832">
        <v>3367</v>
      </c>
    </row>
    <row r="3278" spans="1:112" s="760" customFormat="1" ht="12" hidden="1" customHeight="1" x14ac:dyDescent="0.15">
      <c r="A3278" s="774"/>
      <c r="B3278" s="3391"/>
      <c r="C3278" s="3681"/>
      <c r="D3278" s="3681"/>
      <c r="E3278" s="3681"/>
      <c r="F3278" s="3681"/>
      <c r="G3278" s="3681"/>
      <c r="H3278" s="3392"/>
      <c r="I3278" s="3683"/>
      <c r="J3278" s="3684"/>
      <c r="K3278" s="1974"/>
      <c r="L3278" s="774"/>
      <c r="M3278" s="767"/>
      <c r="DF3278" s="818"/>
      <c r="DG3278" s="772" t="str">
        <f t="shared" si="67"/>
        <v/>
      </c>
      <c r="DH3278" s="832">
        <v>3368</v>
      </c>
    </row>
    <row r="3279" spans="1:112" s="760" customFormat="1" ht="12" hidden="1" customHeight="1" x14ac:dyDescent="0.15">
      <c r="A3279" s="774"/>
      <c r="B3279" s="3391"/>
      <c r="C3279" s="3681"/>
      <c r="D3279" s="3681"/>
      <c r="E3279" s="3681"/>
      <c r="F3279" s="3681"/>
      <c r="G3279" s="3681"/>
      <c r="H3279" s="3392"/>
      <c r="I3279" s="3683"/>
      <c r="J3279" s="3684"/>
      <c r="K3279" s="1974"/>
      <c r="L3279" s="774"/>
      <c r="M3279" s="767"/>
      <c r="DF3279" s="818"/>
      <c r="DG3279" s="772" t="str">
        <f t="shared" si="67"/>
        <v/>
      </c>
      <c r="DH3279" s="832">
        <v>3369</v>
      </c>
    </row>
    <row r="3280" spans="1:112" s="760" customFormat="1" ht="12" hidden="1" customHeight="1" x14ac:dyDescent="0.15">
      <c r="A3280" s="774"/>
      <c r="B3280" s="3391"/>
      <c r="C3280" s="3681"/>
      <c r="D3280" s="3681"/>
      <c r="E3280" s="3681"/>
      <c r="F3280" s="3681"/>
      <c r="G3280" s="3681"/>
      <c r="H3280" s="3392"/>
      <c r="I3280" s="3683"/>
      <c r="J3280" s="3684"/>
      <c r="K3280" s="1974"/>
      <c r="L3280" s="774"/>
      <c r="M3280" s="767"/>
      <c r="DF3280" s="818"/>
      <c r="DG3280" s="772" t="str">
        <f t="shared" si="67"/>
        <v/>
      </c>
      <c r="DH3280" s="832">
        <v>3370</v>
      </c>
    </row>
    <row r="3281" spans="1:112" s="760" customFormat="1" ht="12" hidden="1" customHeight="1" x14ac:dyDescent="0.15">
      <c r="A3281" s="774"/>
      <c r="B3281" s="3391"/>
      <c r="C3281" s="3681"/>
      <c r="D3281" s="3681"/>
      <c r="E3281" s="3681"/>
      <c r="F3281" s="3681"/>
      <c r="G3281" s="3681"/>
      <c r="H3281" s="3392"/>
      <c r="I3281" s="3683"/>
      <c r="J3281" s="3684"/>
      <c r="K3281" s="1974"/>
      <c r="L3281" s="774"/>
      <c r="M3281" s="767"/>
      <c r="DF3281" s="818"/>
      <c r="DG3281" s="772" t="str">
        <f t="shared" si="67"/>
        <v/>
      </c>
      <c r="DH3281" s="832">
        <v>3371</v>
      </c>
    </row>
    <row r="3282" spans="1:112" s="760" customFormat="1" ht="12" hidden="1" customHeight="1" x14ac:dyDescent="0.15">
      <c r="A3282" s="774"/>
      <c r="B3282" s="3391"/>
      <c r="C3282" s="3681"/>
      <c r="D3282" s="3681"/>
      <c r="E3282" s="3681"/>
      <c r="F3282" s="3681"/>
      <c r="G3282" s="3681"/>
      <c r="H3282" s="3392"/>
      <c r="I3282" s="3683"/>
      <c r="J3282" s="3684"/>
      <c r="K3282" s="1974"/>
      <c r="L3282" s="774"/>
      <c r="M3282" s="767"/>
      <c r="DF3282" s="818"/>
      <c r="DG3282" s="772" t="str">
        <f t="shared" si="67"/>
        <v/>
      </c>
      <c r="DH3282" s="832">
        <v>3372</v>
      </c>
    </row>
    <row r="3283" spans="1:112" s="760" customFormat="1" ht="12" hidden="1" customHeight="1" x14ac:dyDescent="0.15">
      <c r="A3283" s="774"/>
      <c r="B3283" s="3391"/>
      <c r="C3283" s="3681"/>
      <c r="D3283" s="3681"/>
      <c r="E3283" s="3681"/>
      <c r="F3283" s="3681"/>
      <c r="G3283" s="3681"/>
      <c r="H3283" s="3392"/>
      <c r="I3283" s="3683"/>
      <c r="J3283" s="3684"/>
      <c r="K3283" s="1974"/>
      <c r="L3283" s="774"/>
      <c r="M3283" s="767"/>
      <c r="DF3283" s="818"/>
      <c r="DG3283" s="772" t="str">
        <f t="shared" si="67"/>
        <v/>
      </c>
      <c r="DH3283" s="832">
        <v>3373</v>
      </c>
    </row>
    <row r="3284" spans="1:112" s="760" customFormat="1" ht="12" hidden="1" customHeight="1" x14ac:dyDescent="0.15">
      <c r="A3284" s="774"/>
      <c r="B3284" s="3391"/>
      <c r="C3284" s="3681"/>
      <c r="D3284" s="3681"/>
      <c r="E3284" s="3681"/>
      <c r="F3284" s="3681"/>
      <c r="G3284" s="3681"/>
      <c r="H3284" s="3392"/>
      <c r="I3284" s="3683"/>
      <c r="J3284" s="3684"/>
      <c r="K3284" s="1974"/>
      <c r="L3284" s="774"/>
      <c r="M3284" s="767"/>
      <c r="DF3284" s="818"/>
      <c r="DG3284" s="772" t="str">
        <f t="shared" si="67"/>
        <v/>
      </c>
      <c r="DH3284" s="832">
        <v>3374</v>
      </c>
    </row>
    <row r="3285" spans="1:112" s="760" customFormat="1" ht="12" hidden="1" customHeight="1" x14ac:dyDescent="0.15">
      <c r="A3285" s="774"/>
      <c r="B3285" s="3391"/>
      <c r="C3285" s="3681"/>
      <c r="D3285" s="3681"/>
      <c r="E3285" s="3681"/>
      <c r="F3285" s="3681"/>
      <c r="G3285" s="3681"/>
      <c r="H3285" s="3392"/>
      <c r="I3285" s="3683"/>
      <c r="J3285" s="3684"/>
      <c r="K3285" s="1974"/>
      <c r="L3285" s="774"/>
      <c r="M3285" s="767"/>
      <c r="DF3285" s="818"/>
      <c r="DG3285" s="772" t="str">
        <f t="shared" si="67"/>
        <v/>
      </c>
      <c r="DH3285" s="832">
        <v>3375</v>
      </c>
    </row>
    <row r="3286" spans="1:112" s="760" customFormat="1" ht="12" hidden="1" customHeight="1" x14ac:dyDescent="0.15">
      <c r="A3286" s="774"/>
      <c r="B3286" s="3391"/>
      <c r="C3286" s="3681"/>
      <c r="D3286" s="3681"/>
      <c r="E3286" s="3681"/>
      <c r="F3286" s="3681"/>
      <c r="G3286" s="3681"/>
      <c r="H3286" s="3392"/>
      <c r="I3286" s="3683"/>
      <c r="J3286" s="3684"/>
      <c r="K3286" s="1974"/>
      <c r="L3286" s="774"/>
      <c r="M3286" s="767"/>
      <c r="DF3286" s="818"/>
      <c r="DG3286" s="772" t="str">
        <f t="shared" si="67"/>
        <v/>
      </c>
      <c r="DH3286" s="832">
        <v>3376</v>
      </c>
    </row>
    <row r="3287" spans="1:112" s="760" customFormat="1" ht="12" hidden="1" customHeight="1" x14ac:dyDescent="0.15">
      <c r="A3287" s="774"/>
      <c r="B3287" s="3391"/>
      <c r="C3287" s="3681"/>
      <c r="D3287" s="3681"/>
      <c r="E3287" s="3681"/>
      <c r="F3287" s="3681"/>
      <c r="G3287" s="3681"/>
      <c r="H3287" s="3392"/>
      <c r="I3287" s="3683"/>
      <c r="J3287" s="3684"/>
      <c r="K3287" s="1974"/>
      <c r="L3287" s="774"/>
      <c r="M3287" s="767"/>
      <c r="DF3287" s="818"/>
      <c r="DG3287" s="772" t="str">
        <f t="shared" si="67"/>
        <v/>
      </c>
      <c r="DH3287" s="832">
        <v>3377</v>
      </c>
    </row>
    <row r="3288" spans="1:112" s="760" customFormat="1" ht="12" hidden="1" customHeight="1" x14ac:dyDescent="0.15">
      <c r="A3288" s="774"/>
      <c r="B3288" s="3391"/>
      <c r="C3288" s="3681"/>
      <c r="D3288" s="3681"/>
      <c r="E3288" s="3681"/>
      <c r="F3288" s="3681"/>
      <c r="G3288" s="3681"/>
      <c r="H3288" s="3392"/>
      <c r="I3288" s="3683"/>
      <c r="J3288" s="3684"/>
      <c r="K3288" s="1974"/>
      <c r="L3288" s="774"/>
      <c r="M3288" s="767"/>
      <c r="DF3288" s="818"/>
      <c r="DG3288" s="772" t="str">
        <f t="shared" si="67"/>
        <v/>
      </c>
      <c r="DH3288" s="832">
        <v>3378</v>
      </c>
    </row>
    <row r="3289" spans="1:112" s="760" customFormat="1" ht="12" hidden="1" customHeight="1" x14ac:dyDescent="0.15">
      <c r="A3289" s="774"/>
      <c r="B3289" s="3391"/>
      <c r="C3289" s="3681"/>
      <c r="D3289" s="3681"/>
      <c r="E3289" s="3681"/>
      <c r="F3289" s="3681"/>
      <c r="G3289" s="3681"/>
      <c r="H3289" s="3392"/>
      <c r="I3289" s="3683"/>
      <c r="J3289" s="3684"/>
      <c r="K3289" s="1974"/>
      <c r="L3289" s="774"/>
      <c r="M3289" s="767"/>
      <c r="DF3289" s="818"/>
      <c r="DG3289" s="772" t="str">
        <f t="shared" si="67"/>
        <v/>
      </c>
      <c r="DH3289" s="832">
        <v>3379</v>
      </c>
    </row>
    <row r="3290" spans="1:112" s="760" customFormat="1" ht="12" hidden="1" customHeight="1" x14ac:dyDescent="0.15">
      <c r="A3290" s="774"/>
      <c r="B3290" s="3391"/>
      <c r="C3290" s="3681"/>
      <c r="D3290" s="3681"/>
      <c r="E3290" s="3681"/>
      <c r="F3290" s="3681"/>
      <c r="G3290" s="3681"/>
      <c r="H3290" s="3392"/>
      <c r="I3290" s="3683"/>
      <c r="J3290" s="3684"/>
      <c r="K3290" s="1974"/>
      <c r="L3290" s="774"/>
      <c r="M3290" s="767"/>
      <c r="DF3290" s="818"/>
      <c r="DG3290" s="772" t="str">
        <f t="shared" si="67"/>
        <v/>
      </c>
      <c r="DH3290" s="832">
        <v>3380</v>
      </c>
    </row>
    <row r="3291" spans="1:112" s="760" customFormat="1" ht="12" hidden="1" customHeight="1" x14ac:dyDescent="0.15">
      <c r="A3291" s="774"/>
      <c r="B3291" s="3391"/>
      <c r="C3291" s="3681"/>
      <c r="D3291" s="3681"/>
      <c r="E3291" s="3681"/>
      <c r="F3291" s="3681"/>
      <c r="G3291" s="3681"/>
      <c r="H3291" s="3392"/>
      <c r="I3291" s="3683"/>
      <c r="J3291" s="3684"/>
      <c r="K3291" s="1974"/>
      <c r="L3291" s="774"/>
      <c r="M3291" s="767"/>
      <c r="DF3291" s="818"/>
      <c r="DG3291" s="772" t="str">
        <f t="shared" si="67"/>
        <v/>
      </c>
      <c r="DH3291" s="832">
        <v>3381</v>
      </c>
    </row>
    <row r="3292" spans="1:112" s="760" customFormat="1" ht="12" hidden="1" customHeight="1" x14ac:dyDescent="0.15">
      <c r="A3292" s="774"/>
      <c r="B3292" s="3391"/>
      <c r="C3292" s="3681"/>
      <c r="D3292" s="3681"/>
      <c r="E3292" s="3681"/>
      <c r="F3292" s="3681"/>
      <c r="G3292" s="3681"/>
      <c r="H3292" s="3392"/>
      <c r="I3292" s="3683"/>
      <c r="J3292" s="3684"/>
      <c r="K3292" s="1974"/>
      <c r="L3292" s="774"/>
      <c r="M3292" s="767"/>
      <c r="DF3292" s="818"/>
      <c r="DG3292" s="772" t="str">
        <f t="shared" si="67"/>
        <v/>
      </c>
      <c r="DH3292" s="832">
        <v>3382</v>
      </c>
    </row>
    <row r="3293" spans="1:112" s="760" customFormat="1" ht="12.75" hidden="1" customHeight="1" x14ac:dyDescent="0.15">
      <c r="A3293" s="774"/>
      <c r="B3293" s="3391"/>
      <c r="C3293" s="3681"/>
      <c r="D3293" s="3681"/>
      <c r="E3293" s="3681"/>
      <c r="F3293" s="3681"/>
      <c r="G3293" s="3681"/>
      <c r="H3293" s="3392"/>
      <c r="I3293" s="3683"/>
      <c r="J3293" s="3684"/>
      <c r="K3293" s="1974"/>
      <c r="L3293" s="774"/>
      <c r="M3293" s="767"/>
      <c r="DF3293" s="818"/>
      <c r="DG3293" s="772" t="str">
        <f t="shared" si="67"/>
        <v/>
      </c>
      <c r="DH3293" s="832">
        <v>3383</v>
      </c>
    </row>
    <row r="3294" spans="1:112" s="760" customFormat="1" ht="12" hidden="1" customHeight="1" x14ac:dyDescent="0.15">
      <c r="A3294" s="774"/>
      <c r="B3294" s="3391"/>
      <c r="C3294" s="3681"/>
      <c r="D3294" s="3681"/>
      <c r="E3294" s="3681"/>
      <c r="F3294" s="3681"/>
      <c r="G3294" s="3681"/>
      <c r="H3294" s="3392"/>
      <c r="I3294" s="3683"/>
      <c r="J3294" s="3684"/>
      <c r="K3294" s="1974"/>
      <c r="L3294" s="774"/>
      <c r="M3294" s="767"/>
      <c r="DF3294" s="818"/>
      <c r="DG3294" s="772" t="str">
        <f t="shared" si="67"/>
        <v/>
      </c>
      <c r="DH3294" s="832">
        <v>3384</v>
      </c>
    </row>
    <row r="3295" spans="1:112" s="760" customFormat="1" ht="12" hidden="1" customHeight="1" x14ac:dyDescent="0.15">
      <c r="A3295" s="774"/>
      <c r="B3295" s="3391"/>
      <c r="C3295" s="3681"/>
      <c r="D3295" s="3681"/>
      <c r="E3295" s="3681"/>
      <c r="F3295" s="3681"/>
      <c r="G3295" s="3681"/>
      <c r="H3295" s="3392"/>
      <c r="I3295" s="3683"/>
      <c r="J3295" s="3684"/>
      <c r="K3295" s="1974"/>
      <c r="L3295" s="774"/>
      <c r="M3295" s="767"/>
      <c r="DF3295" s="818"/>
      <c r="DG3295" s="772" t="str">
        <f t="shared" si="67"/>
        <v/>
      </c>
      <c r="DH3295" s="832">
        <v>3385</v>
      </c>
    </row>
    <row r="3296" spans="1:112" s="760" customFormat="1" ht="12" hidden="1" customHeight="1" x14ac:dyDescent="0.15">
      <c r="A3296" s="774"/>
      <c r="B3296" s="3391"/>
      <c r="C3296" s="3681"/>
      <c r="D3296" s="3681"/>
      <c r="E3296" s="3681"/>
      <c r="F3296" s="3681"/>
      <c r="G3296" s="3681"/>
      <c r="H3296" s="3392"/>
      <c r="I3296" s="3683"/>
      <c r="J3296" s="3684"/>
      <c r="K3296" s="1974"/>
      <c r="L3296" s="774"/>
      <c r="M3296" s="767"/>
      <c r="DF3296" s="818"/>
      <c r="DG3296" s="772" t="str">
        <f t="shared" si="67"/>
        <v/>
      </c>
      <c r="DH3296" s="832">
        <v>3386</v>
      </c>
    </row>
    <row r="3297" spans="1:112" s="760" customFormat="1" ht="12" hidden="1" customHeight="1" x14ac:dyDescent="0.15">
      <c r="A3297" s="774"/>
      <c r="B3297" s="3391"/>
      <c r="C3297" s="3681"/>
      <c r="D3297" s="3681"/>
      <c r="E3297" s="3681"/>
      <c r="F3297" s="3681"/>
      <c r="G3297" s="3681"/>
      <c r="H3297" s="3392"/>
      <c r="I3297" s="3683"/>
      <c r="J3297" s="3684"/>
      <c r="K3297" s="1974"/>
      <c r="L3297" s="774"/>
      <c r="M3297" s="767"/>
      <c r="DF3297" s="818"/>
      <c r="DG3297" s="772" t="str">
        <f t="shared" si="67"/>
        <v/>
      </c>
      <c r="DH3297" s="832">
        <v>3387</v>
      </c>
    </row>
    <row r="3298" spans="1:112" s="760" customFormat="1" ht="12" hidden="1" customHeight="1" x14ac:dyDescent="0.15">
      <c r="A3298" s="774"/>
      <c r="B3298" s="3391"/>
      <c r="C3298" s="3681"/>
      <c r="D3298" s="3681"/>
      <c r="E3298" s="3681"/>
      <c r="F3298" s="3681"/>
      <c r="G3298" s="3681"/>
      <c r="H3298" s="3392"/>
      <c r="I3298" s="3683"/>
      <c r="J3298" s="3684"/>
      <c r="K3298" s="1974"/>
      <c r="L3298" s="774"/>
      <c r="M3298" s="767"/>
      <c r="DF3298" s="818"/>
      <c r="DG3298" s="772" t="str">
        <f t="shared" si="67"/>
        <v/>
      </c>
      <c r="DH3298" s="832">
        <v>3388</v>
      </c>
    </row>
    <row r="3299" spans="1:112" s="760" customFormat="1" ht="12" hidden="1" customHeight="1" x14ac:dyDescent="0.15">
      <c r="A3299" s="774"/>
      <c r="B3299" s="3391"/>
      <c r="C3299" s="3681"/>
      <c r="D3299" s="3681"/>
      <c r="E3299" s="3681"/>
      <c r="F3299" s="3681"/>
      <c r="G3299" s="3681"/>
      <c r="H3299" s="3392"/>
      <c r="I3299" s="3683"/>
      <c r="J3299" s="3684"/>
      <c r="K3299" s="1974"/>
      <c r="L3299" s="774"/>
      <c r="M3299" s="767"/>
      <c r="DF3299" s="818"/>
      <c r="DG3299" s="772" t="str">
        <f t="shared" si="67"/>
        <v/>
      </c>
      <c r="DH3299" s="832">
        <v>3389</v>
      </c>
    </row>
    <row r="3300" spans="1:112" s="760" customFormat="1" ht="12" hidden="1" customHeight="1" x14ac:dyDescent="0.15">
      <c r="A3300" s="774"/>
      <c r="B3300" s="3391"/>
      <c r="C3300" s="3681"/>
      <c r="D3300" s="3681"/>
      <c r="E3300" s="3681"/>
      <c r="F3300" s="3681"/>
      <c r="G3300" s="3681"/>
      <c r="H3300" s="3392"/>
      <c r="I3300" s="3683"/>
      <c r="J3300" s="3684"/>
      <c r="K3300" s="1974"/>
      <c r="L3300" s="774"/>
      <c r="M3300" s="767"/>
      <c r="DF3300" s="818"/>
      <c r="DG3300" s="772" t="str">
        <f t="shared" si="67"/>
        <v/>
      </c>
      <c r="DH3300" s="832">
        <v>3390</v>
      </c>
    </row>
    <row r="3301" spans="1:112" s="760" customFormat="1" ht="12" hidden="1" customHeight="1" x14ac:dyDescent="0.15">
      <c r="A3301" s="774"/>
      <c r="B3301" s="3391"/>
      <c r="C3301" s="3681"/>
      <c r="D3301" s="3681"/>
      <c r="E3301" s="3681"/>
      <c r="F3301" s="3681"/>
      <c r="G3301" s="3681"/>
      <c r="H3301" s="3392"/>
      <c r="I3301" s="3683"/>
      <c r="J3301" s="3684"/>
      <c r="K3301" s="1974"/>
      <c r="L3301" s="774"/>
      <c r="M3301" s="767"/>
      <c r="DF3301" s="818"/>
      <c r="DG3301" s="772" t="str">
        <f t="shared" si="67"/>
        <v/>
      </c>
      <c r="DH3301" s="832">
        <v>3391</v>
      </c>
    </row>
    <row r="3302" spans="1:112" s="760" customFormat="1" ht="12" hidden="1" customHeight="1" x14ac:dyDescent="0.15">
      <c r="A3302" s="774"/>
      <c r="B3302" s="3391"/>
      <c r="C3302" s="3681"/>
      <c r="D3302" s="3681"/>
      <c r="E3302" s="3681"/>
      <c r="F3302" s="3681"/>
      <c r="G3302" s="3681"/>
      <c r="H3302" s="3392"/>
      <c r="I3302" s="3683"/>
      <c r="J3302" s="3684"/>
      <c r="K3302" s="1974"/>
      <c r="L3302" s="774"/>
      <c r="M3302" s="767"/>
      <c r="DF3302" s="818"/>
      <c r="DG3302" s="772" t="str">
        <f t="shared" si="67"/>
        <v/>
      </c>
      <c r="DH3302" s="832">
        <v>3392</v>
      </c>
    </row>
    <row r="3303" spans="1:112" s="760" customFormat="1" ht="12.75" hidden="1" customHeight="1" x14ac:dyDescent="0.15">
      <c r="A3303" s="774"/>
      <c r="B3303" s="3391"/>
      <c r="C3303" s="3681"/>
      <c r="D3303" s="3681"/>
      <c r="E3303" s="3681"/>
      <c r="F3303" s="3681"/>
      <c r="G3303" s="3681"/>
      <c r="H3303" s="3392"/>
      <c r="I3303" s="3683"/>
      <c r="J3303" s="3684"/>
      <c r="K3303" s="1974"/>
      <c r="L3303" s="774"/>
      <c r="M3303" s="767"/>
      <c r="DF3303" s="818"/>
      <c r="DG3303" s="772" t="str">
        <f t="shared" si="67"/>
        <v/>
      </c>
      <c r="DH3303" s="832">
        <v>3393</v>
      </c>
    </row>
    <row r="3304" spans="1:112" s="760" customFormat="1" ht="12" hidden="1" customHeight="1" x14ac:dyDescent="0.15">
      <c r="A3304" s="774"/>
      <c r="B3304" s="3391"/>
      <c r="C3304" s="3681"/>
      <c r="D3304" s="3681"/>
      <c r="E3304" s="3681"/>
      <c r="F3304" s="3681"/>
      <c r="G3304" s="3681"/>
      <c r="H3304" s="3392"/>
      <c r="I3304" s="3683"/>
      <c r="J3304" s="3684"/>
      <c r="K3304" s="1974"/>
      <c r="L3304" s="774"/>
      <c r="M3304" s="767"/>
      <c r="DF3304" s="818"/>
      <c r="DG3304" s="772" t="str">
        <f t="shared" si="67"/>
        <v/>
      </c>
      <c r="DH3304" s="832">
        <v>3394</v>
      </c>
    </row>
    <row r="3305" spans="1:112" s="760" customFormat="1" ht="12" hidden="1" customHeight="1" x14ac:dyDescent="0.15">
      <c r="A3305" s="774"/>
      <c r="B3305" s="3391"/>
      <c r="C3305" s="3681"/>
      <c r="D3305" s="3681"/>
      <c r="E3305" s="3681"/>
      <c r="F3305" s="3681"/>
      <c r="G3305" s="3681"/>
      <c r="H3305" s="3392"/>
      <c r="I3305" s="3683"/>
      <c r="J3305" s="3684"/>
      <c r="K3305" s="1974"/>
      <c r="L3305" s="774"/>
      <c r="M3305" s="767"/>
      <c r="DF3305" s="818"/>
      <c r="DG3305" s="772" t="str">
        <f t="shared" si="67"/>
        <v/>
      </c>
      <c r="DH3305" s="832">
        <v>3395</v>
      </c>
    </row>
    <row r="3306" spans="1:112" s="760" customFormat="1" ht="12" hidden="1" customHeight="1" x14ac:dyDescent="0.15">
      <c r="A3306" s="774"/>
      <c r="B3306" s="3391"/>
      <c r="C3306" s="3681"/>
      <c r="D3306" s="3681"/>
      <c r="E3306" s="3681"/>
      <c r="F3306" s="3681"/>
      <c r="G3306" s="3681"/>
      <c r="H3306" s="3392"/>
      <c r="I3306" s="3683"/>
      <c r="J3306" s="3684"/>
      <c r="K3306" s="1974"/>
      <c r="L3306" s="774"/>
      <c r="M3306" s="767"/>
      <c r="DF3306" s="818"/>
      <c r="DG3306" s="772" t="str">
        <f t="shared" si="67"/>
        <v/>
      </c>
      <c r="DH3306" s="832">
        <v>3396</v>
      </c>
    </row>
    <row r="3307" spans="1:112" s="760" customFormat="1" ht="12" hidden="1" customHeight="1" x14ac:dyDescent="0.15">
      <c r="A3307" s="774"/>
      <c r="B3307" s="3391"/>
      <c r="C3307" s="3681"/>
      <c r="D3307" s="3681"/>
      <c r="E3307" s="3681"/>
      <c r="F3307" s="3681"/>
      <c r="G3307" s="3681"/>
      <c r="H3307" s="3392"/>
      <c r="I3307" s="3683"/>
      <c r="J3307" s="3684"/>
      <c r="K3307" s="1974"/>
      <c r="L3307" s="774"/>
      <c r="M3307" s="767"/>
      <c r="DF3307" s="818"/>
      <c r="DG3307" s="772" t="str">
        <f t="shared" si="67"/>
        <v/>
      </c>
      <c r="DH3307" s="832">
        <v>3397</v>
      </c>
    </row>
    <row r="3308" spans="1:112" s="760" customFormat="1" ht="12" hidden="1" customHeight="1" x14ac:dyDescent="0.15">
      <c r="A3308" s="774"/>
      <c r="B3308" s="3391"/>
      <c r="C3308" s="3681"/>
      <c r="D3308" s="3681"/>
      <c r="E3308" s="3681"/>
      <c r="F3308" s="3681"/>
      <c r="G3308" s="3681"/>
      <c r="H3308" s="3392"/>
      <c r="I3308" s="3683"/>
      <c r="J3308" s="3684"/>
      <c r="K3308" s="1974"/>
      <c r="L3308" s="774"/>
      <c r="M3308" s="767"/>
      <c r="DF3308" s="818"/>
      <c r="DG3308" s="772" t="str">
        <f t="shared" si="67"/>
        <v/>
      </c>
      <c r="DH3308" s="832">
        <v>3398</v>
      </c>
    </row>
    <row r="3309" spans="1:112" s="760" customFormat="1" ht="12" hidden="1" customHeight="1" x14ac:dyDescent="0.15">
      <c r="A3309" s="774"/>
      <c r="B3309" s="3391"/>
      <c r="C3309" s="3681"/>
      <c r="D3309" s="3681"/>
      <c r="E3309" s="3681"/>
      <c r="F3309" s="3681"/>
      <c r="G3309" s="3681"/>
      <c r="H3309" s="3392"/>
      <c r="I3309" s="3683"/>
      <c r="J3309" s="3684"/>
      <c r="K3309" s="1974"/>
      <c r="L3309" s="774"/>
      <c r="M3309" s="767"/>
      <c r="DF3309" s="818"/>
      <c r="DG3309" s="772" t="str">
        <f t="shared" si="67"/>
        <v/>
      </c>
      <c r="DH3309" s="832">
        <v>3399</v>
      </c>
    </row>
    <row r="3310" spans="1:112" s="760" customFormat="1" ht="12" hidden="1" customHeight="1" x14ac:dyDescent="0.15">
      <c r="A3310" s="774"/>
      <c r="B3310" s="3391"/>
      <c r="C3310" s="3681"/>
      <c r="D3310" s="3681"/>
      <c r="E3310" s="3681"/>
      <c r="F3310" s="3681"/>
      <c r="G3310" s="3681"/>
      <c r="H3310" s="3392"/>
      <c r="I3310" s="3683"/>
      <c r="J3310" s="3684"/>
      <c r="K3310" s="1974"/>
      <c r="L3310" s="774"/>
      <c r="M3310" s="767"/>
      <c r="DF3310" s="818"/>
      <c r="DG3310" s="772" t="str">
        <f t="shared" si="67"/>
        <v/>
      </c>
      <c r="DH3310" s="832">
        <v>3400</v>
      </c>
    </row>
    <row r="3311" spans="1:112" s="760" customFormat="1" ht="12" hidden="1" customHeight="1" x14ac:dyDescent="0.15">
      <c r="A3311" s="774"/>
      <c r="B3311" s="3391"/>
      <c r="C3311" s="3681"/>
      <c r="D3311" s="3681"/>
      <c r="E3311" s="3681"/>
      <c r="F3311" s="3681"/>
      <c r="G3311" s="3681"/>
      <c r="H3311" s="3392"/>
      <c r="I3311" s="3683"/>
      <c r="J3311" s="3684"/>
      <c r="K3311" s="1974"/>
      <c r="L3311" s="774"/>
      <c r="M3311" s="767"/>
      <c r="DF3311" s="818"/>
      <c r="DG3311" s="772" t="str">
        <f t="shared" si="67"/>
        <v/>
      </c>
      <c r="DH3311" s="832">
        <v>3401</v>
      </c>
    </row>
    <row r="3312" spans="1:112" s="760" customFormat="1" ht="12" hidden="1" customHeight="1" x14ac:dyDescent="0.15">
      <c r="A3312" s="774"/>
      <c r="B3312" s="3391"/>
      <c r="C3312" s="3681"/>
      <c r="D3312" s="3681"/>
      <c r="E3312" s="3681"/>
      <c r="F3312" s="3681"/>
      <c r="G3312" s="3681"/>
      <c r="H3312" s="3392"/>
      <c r="I3312" s="3683"/>
      <c r="J3312" s="3684"/>
      <c r="K3312" s="1974"/>
      <c r="L3312" s="774"/>
      <c r="M3312" s="767"/>
      <c r="DF3312" s="818"/>
      <c r="DG3312" s="772" t="str">
        <f t="shared" si="67"/>
        <v/>
      </c>
      <c r="DH3312" s="832">
        <v>3402</v>
      </c>
    </row>
    <row r="3313" spans="1:112" s="760" customFormat="1" ht="12.75" hidden="1" customHeight="1" x14ac:dyDescent="0.15">
      <c r="A3313" s="774"/>
      <c r="B3313" s="3391"/>
      <c r="C3313" s="3681"/>
      <c r="D3313" s="3681"/>
      <c r="E3313" s="3681"/>
      <c r="F3313" s="3681"/>
      <c r="G3313" s="3681"/>
      <c r="H3313" s="3392"/>
      <c r="I3313" s="3683"/>
      <c r="J3313" s="3684"/>
      <c r="K3313" s="1974"/>
      <c r="L3313" s="774"/>
      <c r="M3313" s="767"/>
      <c r="DF3313" s="818"/>
      <c r="DG3313" s="772" t="str">
        <f t="shared" si="67"/>
        <v/>
      </c>
      <c r="DH3313" s="832">
        <v>3403</v>
      </c>
    </row>
    <row r="3314" spans="1:112" s="760" customFormat="1" ht="12" hidden="1" customHeight="1" x14ac:dyDescent="0.15">
      <c r="A3314" s="774"/>
      <c r="B3314" s="3391"/>
      <c r="C3314" s="3681"/>
      <c r="D3314" s="3681"/>
      <c r="E3314" s="3681"/>
      <c r="F3314" s="3681"/>
      <c r="G3314" s="3681"/>
      <c r="H3314" s="3392"/>
      <c r="I3314" s="3683"/>
      <c r="J3314" s="3684"/>
      <c r="K3314" s="1974"/>
      <c r="L3314" s="774"/>
      <c r="M3314" s="767"/>
      <c r="DF3314" s="818"/>
      <c r="DG3314" s="772" t="str">
        <f t="shared" si="67"/>
        <v/>
      </c>
      <c r="DH3314" s="832">
        <v>3404</v>
      </c>
    </row>
    <row r="3315" spans="1:112" s="760" customFormat="1" ht="12" hidden="1" customHeight="1" x14ac:dyDescent="0.15">
      <c r="A3315" s="774"/>
      <c r="B3315" s="3391"/>
      <c r="C3315" s="3681"/>
      <c r="D3315" s="3681"/>
      <c r="E3315" s="3681"/>
      <c r="F3315" s="3681"/>
      <c r="G3315" s="3681"/>
      <c r="H3315" s="3392"/>
      <c r="I3315" s="3683"/>
      <c r="J3315" s="3684"/>
      <c r="K3315" s="1974"/>
      <c r="L3315" s="774"/>
      <c r="M3315" s="767"/>
      <c r="DF3315" s="818"/>
      <c r="DG3315" s="772" t="str">
        <f t="shared" ref="DG3315:DG3378" si="68">IF(COUNTA(A3315:M3315)&gt;0,DH3315,"")</f>
        <v/>
      </c>
      <c r="DH3315" s="832">
        <v>3405</v>
      </c>
    </row>
    <row r="3316" spans="1:112" s="760" customFormat="1" ht="12" hidden="1" customHeight="1" x14ac:dyDescent="0.15">
      <c r="A3316" s="774"/>
      <c r="B3316" s="3391"/>
      <c r="C3316" s="3681"/>
      <c r="D3316" s="3681"/>
      <c r="E3316" s="3681"/>
      <c r="F3316" s="3681"/>
      <c r="G3316" s="3681"/>
      <c r="H3316" s="3392"/>
      <c r="I3316" s="3683"/>
      <c r="J3316" s="3684"/>
      <c r="K3316" s="1974"/>
      <c r="L3316" s="774"/>
      <c r="M3316" s="767"/>
      <c r="DF3316" s="818"/>
      <c r="DG3316" s="772" t="str">
        <f t="shared" si="68"/>
        <v/>
      </c>
      <c r="DH3316" s="832">
        <v>3406</v>
      </c>
    </row>
    <row r="3317" spans="1:112" s="760" customFormat="1" ht="12" hidden="1" customHeight="1" x14ac:dyDescent="0.15">
      <c r="A3317" s="774"/>
      <c r="B3317" s="3391"/>
      <c r="C3317" s="3681"/>
      <c r="D3317" s="3681"/>
      <c r="E3317" s="3681"/>
      <c r="F3317" s="3681"/>
      <c r="G3317" s="3681"/>
      <c r="H3317" s="3392"/>
      <c r="I3317" s="3683"/>
      <c r="J3317" s="3684"/>
      <c r="K3317" s="1974"/>
      <c r="L3317" s="774"/>
      <c r="M3317" s="767"/>
      <c r="DF3317" s="818"/>
      <c r="DG3317" s="772" t="str">
        <f t="shared" si="68"/>
        <v/>
      </c>
      <c r="DH3317" s="832">
        <v>3407</v>
      </c>
    </row>
    <row r="3318" spans="1:112" s="760" customFormat="1" ht="12" hidden="1" customHeight="1" x14ac:dyDescent="0.15">
      <c r="A3318" s="774"/>
      <c r="B3318" s="3391"/>
      <c r="C3318" s="3681"/>
      <c r="D3318" s="3681"/>
      <c r="E3318" s="3681"/>
      <c r="F3318" s="3681"/>
      <c r="G3318" s="3681"/>
      <c r="H3318" s="3392"/>
      <c r="I3318" s="3683"/>
      <c r="J3318" s="3684"/>
      <c r="K3318" s="1974"/>
      <c r="L3318" s="774"/>
      <c r="M3318" s="767"/>
      <c r="DF3318" s="818"/>
      <c r="DG3318" s="772" t="str">
        <f t="shared" si="68"/>
        <v/>
      </c>
      <c r="DH3318" s="832">
        <v>3408</v>
      </c>
    </row>
    <row r="3319" spans="1:112" s="760" customFormat="1" ht="12" hidden="1" customHeight="1" x14ac:dyDescent="0.15">
      <c r="A3319" s="774"/>
      <c r="B3319" s="3391"/>
      <c r="C3319" s="3681"/>
      <c r="D3319" s="3681"/>
      <c r="E3319" s="3681"/>
      <c r="F3319" s="3681"/>
      <c r="G3319" s="3681"/>
      <c r="H3319" s="3392"/>
      <c r="I3319" s="3683"/>
      <c r="J3319" s="3684"/>
      <c r="K3319" s="1974"/>
      <c r="L3319" s="774"/>
      <c r="M3319" s="767"/>
      <c r="DF3319" s="818"/>
      <c r="DG3319" s="772" t="str">
        <f t="shared" si="68"/>
        <v/>
      </c>
      <c r="DH3319" s="832">
        <v>3409</v>
      </c>
    </row>
    <row r="3320" spans="1:112" s="760" customFormat="1" ht="12" hidden="1" customHeight="1" x14ac:dyDescent="0.15">
      <c r="A3320" s="774"/>
      <c r="B3320" s="3391"/>
      <c r="C3320" s="3681"/>
      <c r="D3320" s="3681"/>
      <c r="E3320" s="3681"/>
      <c r="F3320" s="3681"/>
      <c r="G3320" s="3681"/>
      <c r="H3320" s="3392"/>
      <c r="I3320" s="3683"/>
      <c r="J3320" s="3684"/>
      <c r="K3320" s="1974"/>
      <c r="L3320" s="774"/>
      <c r="M3320" s="767"/>
      <c r="DF3320" s="818"/>
      <c r="DG3320" s="772" t="str">
        <f t="shared" si="68"/>
        <v/>
      </c>
      <c r="DH3320" s="832">
        <v>3410</v>
      </c>
    </row>
    <row r="3321" spans="1:112" s="760" customFormat="1" ht="12" hidden="1" customHeight="1" x14ac:dyDescent="0.15">
      <c r="A3321" s="774"/>
      <c r="B3321" s="3391"/>
      <c r="C3321" s="3681"/>
      <c r="D3321" s="3681"/>
      <c r="E3321" s="3681"/>
      <c r="F3321" s="3681"/>
      <c r="G3321" s="3681"/>
      <c r="H3321" s="3392"/>
      <c r="I3321" s="3683"/>
      <c r="J3321" s="3684"/>
      <c r="K3321" s="1974"/>
      <c r="L3321" s="774"/>
      <c r="M3321" s="767"/>
      <c r="DF3321" s="818"/>
      <c r="DG3321" s="772" t="str">
        <f t="shared" si="68"/>
        <v/>
      </c>
      <c r="DH3321" s="832">
        <v>3411</v>
      </c>
    </row>
    <row r="3322" spans="1:112" s="760" customFormat="1" ht="12" hidden="1" customHeight="1" x14ac:dyDescent="0.15">
      <c r="A3322" s="774"/>
      <c r="B3322" s="3391"/>
      <c r="C3322" s="3681"/>
      <c r="D3322" s="3681"/>
      <c r="E3322" s="3681"/>
      <c r="F3322" s="3681"/>
      <c r="G3322" s="3681"/>
      <c r="H3322" s="3392"/>
      <c r="I3322" s="3683"/>
      <c r="J3322" s="3684"/>
      <c r="K3322" s="1974"/>
      <c r="L3322" s="774"/>
      <c r="M3322" s="767"/>
      <c r="DF3322" s="818"/>
      <c r="DG3322" s="772" t="str">
        <f t="shared" si="68"/>
        <v/>
      </c>
      <c r="DH3322" s="832">
        <v>3412</v>
      </c>
    </row>
    <row r="3323" spans="1:112" s="760" customFormat="1" ht="12" hidden="1" customHeight="1" x14ac:dyDescent="0.15">
      <c r="A3323" s="774"/>
      <c r="B3323" s="3391"/>
      <c r="C3323" s="3681"/>
      <c r="D3323" s="3681"/>
      <c r="E3323" s="3681"/>
      <c r="F3323" s="3681"/>
      <c r="G3323" s="3681"/>
      <c r="H3323" s="3392"/>
      <c r="I3323" s="3683"/>
      <c r="J3323" s="3684"/>
      <c r="K3323" s="1974"/>
      <c r="L3323" s="774"/>
      <c r="M3323" s="767"/>
      <c r="DF3323" s="818"/>
      <c r="DG3323" s="772" t="str">
        <f t="shared" si="68"/>
        <v/>
      </c>
      <c r="DH3323" s="832">
        <v>3413</v>
      </c>
    </row>
    <row r="3324" spans="1:112" s="760" customFormat="1" ht="12" hidden="1" customHeight="1" x14ac:dyDescent="0.15">
      <c r="A3324" s="774"/>
      <c r="B3324" s="3391"/>
      <c r="C3324" s="3681"/>
      <c r="D3324" s="3681"/>
      <c r="E3324" s="3681"/>
      <c r="F3324" s="3681"/>
      <c r="G3324" s="3681"/>
      <c r="H3324" s="3392"/>
      <c r="I3324" s="3683"/>
      <c r="J3324" s="3684"/>
      <c r="K3324" s="1974"/>
      <c r="L3324" s="774"/>
      <c r="M3324" s="767"/>
      <c r="DF3324" s="818"/>
      <c r="DG3324" s="772" t="str">
        <f t="shared" si="68"/>
        <v/>
      </c>
      <c r="DH3324" s="832">
        <v>3414</v>
      </c>
    </row>
    <row r="3325" spans="1:112" s="760" customFormat="1" ht="12" hidden="1" customHeight="1" x14ac:dyDescent="0.15">
      <c r="A3325" s="774"/>
      <c r="B3325" s="3391"/>
      <c r="C3325" s="3681"/>
      <c r="D3325" s="3681"/>
      <c r="E3325" s="3681"/>
      <c r="F3325" s="3681"/>
      <c r="G3325" s="3681"/>
      <c r="H3325" s="3392"/>
      <c r="I3325" s="3683"/>
      <c r="J3325" s="3684"/>
      <c r="K3325" s="1974"/>
      <c r="L3325" s="774"/>
      <c r="M3325" s="767"/>
      <c r="DF3325" s="818"/>
      <c r="DG3325" s="772" t="str">
        <f t="shared" si="68"/>
        <v/>
      </c>
      <c r="DH3325" s="832">
        <v>3415</v>
      </c>
    </row>
    <row r="3326" spans="1:112" s="760" customFormat="1" ht="12" hidden="1" customHeight="1" x14ac:dyDescent="0.15">
      <c r="A3326" s="774"/>
      <c r="B3326" s="3391"/>
      <c r="C3326" s="3681"/>
      <c r="D3326" s="3681"/>
      <c r="E3326" s="3681"/>
      <c r="F3326" s="3681"/>
      <c r="G3326" s="3681"/>
      <c r="H3326" s="3392"/>
      <c r="I3326" s="3683"/>
      <c r="J3326" s="3684"/>
      <c r="K3326" s="1974"/>
      <c r="L3326" s="774"/>
      <c r="M3326" s="767"/>
      <c r="DF3326" s="818"/>
      <c r="DG3326" s="772" t="str">
        <f t="shared" si="68"/>
        <v/>
      </c>
      <c r="DH3326" s="832">
        <v>3416</v>
      </c>
    </row>
    <row r="3327" spans="1:112" s="760" customFormat="1" ht="12" hidden="1" customHeight="1" x14ac:dyDescent="0.15">
      <c r="A3327" s="774"/>
      <c r="B3327" s="3391"/>
      <c r="C3327" s="3681"/>
      <c r="D3327" s="3681"/>
      <c r="E3327" s="3681"/>
      <c r="F3327" s="3681"/>
      <c r="G3327" s="3681"/>
      <c r="H3327" s="3392"/>
      <c r="I3327" s="3683"/>
      <c r="J3327" s="3684"/>
      <c r="K3327" s="1974"/>
      <c r="L3327" s="774"/>
      <c r="M3327" s="767"/>
      <c r="DF3327" s="818"/>
      <c r="DG3327" s="772" t="str">
        <f t="shared" si="68"/>
        <v/>
      </c>
      <c r="DH3327" s="832">
        <v>3417</v>
      </c>
    </row>
    <row r="3328" spans="1:112" s="760" customFormat="1" ht="12" hidden="1" customHeight="1" x14ac:dyDescent="0.15">
      <c r="A3328" s="774"/>
      <c r="B3328" s="3391"/>
      <c r="C3328" s="3681"/>
      <c r="D3328" s="3681"/>
      <c r="E3328" s="3681"/>
      <c r="F3328" s="3681"/>
      <c r="G3328" s="3681"/>
      <c r="H3328" s="3392"/>
      <c r="I3328" s="3683"/>
      <c r="J3328" s="3684"/>
      <c r="K3328" s="1974"/>
      <c r="L3328" s="774"/>
      <c r="M3328" s="767"/>
      <c r="DF3328" s="818"/>
      <c r="DG3328" s="772" t="str">
        <f t="shared" si="68"/>
        <v/>
      </c>
      <c r="DH3328" s="832">
        <v>3418</v>
      </c>
    </row>
    <row r="3329" spans="1:112" s="760" customFormat="1" ht="12" hidden="1" customHeight="1" x14ac:dyDescent="0.15">
      <c r="A3329" s="774"/>
      <c r="B3329" s="3391"/>
      <c r="C3329" s="3681"/>
      <c r="D3329" s="3681"/>
      <c r="E3329" s="3681"/>
      <c r="F3329" s="3681"/>
      <c r="G3329" s="3681"/>
      <c r="H3329" s="3392"/>
      <c r="I3329" s="3683"/>
      <c r="J3329" s="3684"/>
      <c r="K3329" s="1974"/>
      <c r="L3329" s="774"/>
      <c r="M3329" s="767"/>
      <c r="DF3329" s="818"/>
      <c r="DG3329" s="772" t="str">
        <f t="shared" si="68"/>
        <v/>
      </c>
      <c r="DH3329" s="832">
        <v>3419</v>
      </c>
    </row>
    <row r="3330" spans="1:112" s="760" customFormat="1" ht="12" hidden="1" customHeight="1" x14ac:dyDescent="0.15">
      <c r="A3330" s="774"/>
      <c r="B3330" s="3391"/>
      <c r="C3330" s="3681"/>
      <c r="D3330" s="3681"/>
      <c r="E3330" s="3681"/>
      <c r="F3330" s="3681"/>
      <c r="G3330" s="3681"/>
      <c r="H3330" s="3392"/>
      <c r="I3330" s="3683"/>
      <c r="J3330" s="3684"/>
      <c r="K3330" s="1974"/>
      <c r="L3330" s="774"/>
      <c r="M3330" s="767"/>
      <c r="DF3330" s="818"/>
      <c r="DG3330" s="772" t="str">
        <f t="shared" si="68"/>
        <v/>
      </c>
      <c r="DH3330" s="832">
        <v>3420</v>
      </c>
    </row>
    <row r="3331" spans="1:112" s="760" customFormat="1" ht="12.75" hidden="1" customHeight="1" x14ac:dyDescent="0.15">
      <c r="A3331" s="774"/>
      <c r="B3331" s="3391"/>
      <c r="C3331" s="3681"/>
      <c r="D3331" s="3681"/>
      <c r="E3331" s="3681"/>
      <c r="F3331" s="3681"/>
      <c r="G3331" s="3681"/>
      <c r="H3331" s="3392"/>
      <c r="I3331" s="3683"/>
      <c r="J3331" s="3684"/>
      <c r="K3331" s="1974"/>
      <c r="L3331" s="774"/>
      <c r="M3331" s="767"/>
      <c r="DF3331" s="818"/>
      <c r="DG3331" s="772" t="str">
        <f t="shared" si="68"/>
        <v/>
      </c>
      <c r="DH3331" s="832">
        <v>3421</v>
      </c>
    </row>
    <row r="3332" spans="1:112" s="760" customFormat="1" ht="12" hidden="1" customHeight="1" x14ac:dyDescent="0.15">
      <c r="A3332" s="774"/>
      <c r="B3332" s="3391"/>
      <c r="C3332" s="3681"/>
      <c r="D3332" s="3681"/>
      <c r="E3332" s="3681"/>
      <c r="F3332" s="3681"/>
      <c r="G3332" s="3681"/>
      <c r="H3332" s="3392"/>
      <c r="I3332" s="3683"/>
      <c r="J3332" s="3684"/>
      <c r="K3332" s="1974"/>
      <c r="L3332" s="774"/>
      <c r="M3332" s="767"/>
      <c r="DF3332" s="818"/>
      <c r="DG3332" s="772" t="str">
        <f t="shared" si="68"/>
        <v/>
      </c>
      <c r="DH3332" s="832">
        <v>3422</v>
      </c>
    </row>
    <row r="3333" spans="1:112" s="760" customFormat="1" ht="12" hidden="1" customHeight="1" x14ac:dyDescent="0.15">
      <c r="A3333" s="774"/>
      <c r="B3333" s="3391"/>
      <c r="C3333" s="3681"/>
      <c r="D3333" s="3681"/>
      <c r="E3333" s="3681"/>
      <c r="F3333" s="3681"/>
      <c r="G3333" s="3681"/>
      <c r="H3333" s="3392"/>
      <c r="I3333" s="3683"/>
      <c r="J3333" s="3684"/>
      <c r="K3333" s="1974"/>
      <c r="L3333" s="774"/>
      <c r="M3333" s="767"/>
      <c r="DF3333" s="818"/>
      <c r="DG3333" s="772" t="str">
        <f t="shared" si="68"/>
        <v/>
      </c>
      <c r="DH3333" s="832">
        <v>3423</v>
      </c>
    </row>
    <row r="3334" spans="1:112" s="760" customFormat="1" ht="12" hidden="1" customHeight="1" x14ac:dyDescent="0.15">
      <c r="A3334" s="774"/>
      <c r="B3334" s="3391"/>
      <c r="C3334" s="3681"/>
      <c r="D3334" s="3681"/>
      <c r="E3334" s="3681"/>
      <c r="F3334" s="3681"/>
      <c r="G3334" s="3681"/>
      <c r="H3334" s="3392"/>
      <c r="I3334" s="3683"/>
      <c r="J3334" s="3684"/>
      <c r="K3334" s="1974"/>
      <c r="L3334" s="774"/>
      <c r="M3334" s="767"/>
      <c r="DF3334" s="818"/>
      <c r="DG3334" s="772" t="str">
        <f t="shared" si="68"/>
        <v/>
      </c>
      <c r="DH3334" s="832">
        <v>3424</v>
      </c>
    </row>
    <row r="3335" spans="1:112" s="760" customFormat="1" ht="12" hidden="1" customHeight="1" x14ac:dyDescent="0.15">
      <c r="A3335" s="774"/>
      <c r="B3335" s="3391"/>
      <c r="C3335" s="3681"/>
      <c r="D3335" s="3681"/>
      <c r="E3335" s="3681"/>
      <c r="F3335" s="3681"/>
      <c r="G3335" s="3681"/>
      <c r="H3335" s="3392"/>
      <c r="I3335" s="3683"/>
      <c r="J3335" s="3684"/>
      <c r="K3335" s="1974"/>
      <c r="L3335" s="774"/>
      <c r="M3335" s="767"/>
      <c r="DF3335" s="818"/>
      <c r="DG3335" s="772" t="str">
        <f t="shared" si="68"/>
        <v/>
      </c>
      <c r="DH3335" s="832">
        <v>3425</v>
      </c>
    </row>
    <row r="3336" spans="1:112" s="760" customFormat="1" ht="12" hidden="1" customHeight="1" x14ac:dyDescent="0.15">
      <c r="A3336" s="774"/>
      <c r="B3336" s="3391"/>
      <c r="C3336" s="3681"/>
      <c r="D3336" s="3681"/>
      <c r="E3336" s="3681"/>
      <c r="F3336" s="3681"/>
      <c r="G3336" s="3681"/>
      <c r="H3336" s="3392"/>
      <c r="I3336" s="3683"/>
      <c r="J3336" s="3684"/>
      <c r="K3336" s="1974"/>
      <c r="L3336" s="774"/>
      <c r="M3336" s="767"/>
      <c r="DF3336" s="818"/>
      <c r="DG3336" s="772" t="str">
        <f t="shared" si="68"/>
        <v/>
      </c>
      <c r="DH3336" s="832">
        <v>3426</v>
      </c>
    </row>
    <row r="3337" spans="1:112" s="760" customFormat="1" ht="12" hidden="1" customHeight="1" x14ac:dyDescent="0.15">
      <c r="A3337" s="774"/>
      <c r="B3337" s="3391"/>
      <c r="C3337" s="3681"/>
      <c r="D3337" s="3681"/>
      <c r="E3337" s="3681"/>
      <c r="F3337" s="3681"/>
      <c r="G3337" s="3681"/>
      <c r="H3337" s="3392"/>
      <c r="I3337" s="3683"/>
      <c r="J3337" s="3684"/>
      <c r="K3337" s="1974"/>
      <c r="L3337" s="774"/>
      <c r="M3337" s="767"/>
      <c r="DF3337" s="818"/>
      <c r="DG3337" s="772" t="str">
        <f t="shared" si="68"/>
        <v/>
      </c>
      <c r="DH3337" s="832">
        <v>3427</v>
      </c>
    </row>
    <row r="3338" spans="1:112" s="760" customFormat="1" ht="12" hidden="1" customHeight="1" x14ac:dyDescent="0.15">
      <c r="A3338" s="774"/>
      <c r="B3338" s="3391"/>
      <c r="C3338" s="3681"/>
      <c r="D3338" s="3681"/>
      <c r="E3338" s="3681"/>
      <c r="F3338" s="3681"/>
      <c r="G3338" s="3681"/>
      <c r="H3338" s="3392"/>
      <c r="I3338" s="3683"/>
      <c r="J3338" s="3684"/>
      <c r="K3338" s="1974"/>
      <c r="L3338" s="774"/>
      <c r="M3338" s="767"/>
      <c r="DF3338" s="818"/>
      <c r="DG3338" s="772" t="str">
        <f t="shared" si="68"/>
        <v/>
      </c>
      <c r="DH3338" s="832">
        <v>3428</v>
      </c>
    </row>
    <row r="3339" spans="1:112" s="760" customFormat="1" ht="12" hidden="1" customHeight="1" x14ac:dyDescent="0.15">
      <c r="A3339" s="774"/>
      <c r="B3339" s="3391"/>
      <c r="C3339" s="3681"/>
      <c r="D3339" s="3681"/>
      <c r="E3339" s="3681"/>
      <c r="F3339" s="3681"/>
      <c r="G3339" s="3681"/>
      <c r="H3339" s="3392"/>
      <c r="I3339" s="3683"/>
      <c r="J3339" s="3684"/>
      <c r="K3339" s="1974"/>
      <c r="L3339" s="774"/>
      <c r="M3339" s="767"/>
      <c r="DF3339" s="818"/>
      <c r="DG3339" s="772" t="str">
        <f t="shared" si="68"/>
        <v/>
      </c>
      <c r="DH3339" s="832">
        <v>3429</v>
      </c>
    </row>
    <row r="3340" spans="1:112" s="760" customFormat="1" ht="12" hidden="1" customHeight="1" x14ac:dyDescent="0.15">
      <c r="A3340" s="774"/>
      <c r="B3340" s="3391"/>
      <c r="C3340" s="3681"/>
      <c r="D3340" s="3681"/>
      <c r="E3340" s="3681"/>
      <c r="F3340" s="3681"/>
      <c r="G3340" s="3681"/>
      <c r="H3340" s="3392"/>
      <c r="I3340" s="3683"/>
      <c r="J3340" s="3684"/>
      <c r="K3340" s="1974"/>
      <c r="L3340" s="774"/>
      <c r="M3340" s="767"/>
      <c r="DF3340" s="818"/>
      <c r="DG3340" s="772" t="str">
        <f t="shared" si="68"/>
        <v/>
      </c>
      <c r="DH3340" s="832">
        <v>3430</v>
      </c>
    </row>
    <row r="3341" spans="1:112" s="760" customFormat="1" ht="12.75" hidden="1" customHeight="1" x14ac:dyDescent="0.15">
      <c r="A3341" s="774"/>
      <c r="B3341" s="3391"/>
      <c r="C3341" s="3681"/>
      <c r="D3341" s="3681"/>
      <c r="E3341" s="3681"/>
      <c r="F3341" s="3681"/>
      <c r="G3341" s="3681"/>
      <c r="H3341" s="3392"/>
      <c r="I3341" s="3683"/>
      <c r="J3341" s="3684"/>
      <c r="K3341" s="1974"/>
      <c r="L3341" s="774"/>
      <c r="M3341" s="767"/>
      <c r="DF3341" s="818"/>
      <c r="DG3341" s="772" t="str">
        <f t="shared" si="68"/>
        <v/>
      </c>
      <c r="DH3341" s="832">
        <v>3431</v>
      </c>
    </row>
    <row r="3342" spans="1:112" s="760" customFormat="1" ht="12" hidden="1" customHeight="1" x14ac:dyDescent="0.15">
      <c r="A3342" s="774"/>
      <c r="B3342" s="3391"/>
      <c r="C3342" s="3681"/>
      <c r="D3342" s="3681"/>
      <c r="E3342" s="3681"/>
      <c r="F3342" s="3681"/>
      <c r="G3342" s="3681"/>
      <c r="H3342" s="3392"/>
      <c r="I3342" s="3683"/>
      <c r="J3342" s="3684"/>
      <c r="K3342" s="1974"/>
      <c r="L3342" s="774"/>
      <c r="M3342" s="767"/>
      <c r="DF3342" s="818"/>
      <c r="DG3342" s="772" t="str">
        <f t="shared" si="68"/>
        <v/>
      </c>
      <c r="DH3342" s="832">
        <v>3432</v>
      </c>
    </row>
    <row r="3343" spans="1:112" s="760" customFormat="1" ht="12" hidden="1" customHeight="1" x14ac:dyDescent="0.15">
      <c r="A3343" s="774"/>
      <c r="B3343" s="3391"/>
      <c r="C3343" s="3681"/>
      <c r="D3343" s="3681"/>
      <c r="E3343" s="3681"/>
      <c r="F3343" s="3681"/>
      <c r="G3343" s="3681"/>
      <c r="H3343" s="3392"/>
      <c r="I3343" s="3683"/>
      <c r="J3343" s="3684"/>
      <c r="K3343" s="1974"/>
      <c r="L3343" s="774"/>
      <c r="M3343" s="767"/>
      <c r="DF3343" s="818"/>
      <c r="DG3343" s="772" t="str">
        <f t="shared" si="68"/>
        <v/>
      </c>
      <c r="DH3343" s="832">
        <v>3433</v>
      </c>
    </row>
    <row r="3344" spans="1:112" s="760" customFormat="1" ht="12" hidden="1" customHeight="1" x14ac:dyDescent="0.15">
      <c r="A3344" s="774"/>
      <c r="B3344" s="3391"/>
      <c r="C3344" s="3681"/>
      <c r="D3344" s="3681"/>
      <c r="E3344" s="3681"/>
      <c r="F3344" s="3681"/>
      <c r="G3344" s="3681"/>
      <c r="H3344" s="3392"/>
      <c r="I3344" s="3683"/>
      <c r="J3344" s="3684"/>
      <c r="K3344" s="1974"/>
      <c r="L3344" s="774"/>
      <c r="M3344" s="767"/>
      <c r="DF3344" s="818"/>
      <c r="DG3344" s="772" t="str">
        <f t="shared" si="68"/>
        <v/>
      </c>
      <c r="DH3344" s="832">
        <v>3434</v>
      </c>
    </row>
    <row r="3345" spans="1:112" s="760" customFormat="1" ht="12" hidden="1" customHeight="1" x14ac:dyDescent="0.15">
      <c r="A3345" s="774"/>
      <c r="B3345" s="3391"/>
      <c r="C3345" s="3681"/>
      <c r="D3345" s="3681"/>
      <c r="E3345" s="3681"/>
      <c r="F3345" s="3681"/>
      <c r="G3345" s="3681"/>
      <c r="H3345" s="3392"/>
      <c r="I3345" s="3683"/>
      <c r="J3345" s="3684"/>
      <c r="K3345" s="1974"/>
      <c r="L3345" s="774"/>
      <c r="M3345" s="767"/>
      <c r="DF3345" s="818"/>
      <c r="DG3345" s="772" t="str">
        <f t="shared" si="68"/>
        <v/>
      </c>
      <c r="DH3345" s="832">
        <v>3435</v>
      </c>
    </row>
    <row r="3346" spans="1:112" s="760" customFormat="1" ht="12" hidden="1" customHeight="1" x14ac:dyDescent="0.15">
      <c r="A3346" s="774"/>
      <c r="B3346" s="3391"/>
      <c r="C3346" s="3681"/>
      <c r="D3346" s="3681"/>
      <c r="E3346" s="3681"/>
      <c r="F3346" s="3681"/>
      <c r="G3346" s="3681"/>
      <c r="H3346" s="3392"/>
      <c r="I3346" s="3683"/>
      <c r="J3346" s="3684"/>
      <c r="K3346" s="1974"/>
      <c r="L3346" s="774"/>
      <c r="M3346" s="767"/>
      <c r="DF3346" s="818"/>
      <c r="DG3346" s="772" t="str">
        <f t="shared" si="68"/>
        <v/>
      </c>
      <c r="DH3346" s="832">
        <v>3436</v>
      </c>
    </row>
    <row r="3347" spans="1:112" s="760" customFormat="1" ht="12" hidden="1" customHeight="1" x14ac:dyDescent="0.15">
      <c r="A3347" s="774"/>
      <c r="B3347" s="3391"/>
      <c r="C3347" s="3681"/>
      <c r="D3347" s="3681"/>
      <c r="E3347" s="3681"/>
      <c r="F3347" s="3681"/>
      <c r="G3347" s="3681"/>
      <c r="H3347" s="3392"/>
      <c r="I3347" s="3683"/>
      <c r="J3347" s="3684"/>
      <c r="K3347" s="1974"/>
      <c r="L3347" s="774"/>
      <c r="M3347" s="767"/>
      <c r="DF3347" s="818"/>
      <c r="DG3347" s="772" t="str">
        <f t="shared" si="68"/>
        <v/>
      </c>
      <c r="DH3347" s="832">
        <v>3437</v>
      </c>
    </row>
    <row r="3348" spans="1:112" s="760" customFormat="1" ht="12" hidden="1" customHeight="1" x14ac:dyDescent="0.15">
      <c r="A3348" s="774"/>
      <c r="B3348" s="3391"/>
      <c r="C3348" s="3681"/>
      <c r="D3348" s="3681"/>
      <c r="E3348" s="3681"/>
      <c r="F3348" s="3681"/>
      <c r="G3348" s="3681"/>
      <c r="H3348" s="3392"/>
      <c r="I3348" s="3683"/>
      <c r="J3348" s="3684"/>
      <c r="K3348" s="1974"/>
      <c r="L3348" s="774"/>
      <c r="M3348" s="767"/>
      <c r="DF3348" s="818"/>
      <c r="DG3348" s="772" t="str">
        <f t="shared" si="68"/>
        <v/>
      </c>
      <c r="DH3348" s="832">
        <v>3438</v>
      </c>
    </row>
    <row r="3349" spans="1:112" s="760" customFormat="1" ht="12" hidden="1" customHeight="1" x14ac:dyDescent="0.15">
      <c r="A3349" s="774"/>
      <c r="B3349" s="3391"/>
      <c r="C3349" s="3681"/>
      <c r="D3349" s="3681"/>
      <c r="E3349" s="3681"/>
      <c r="F3349" s="3681"/>
      <c r="G3349" s="3681"/>
      <c r="H3349" s="3392"/>
      <c r="I3349" s="3683"/>
      <c r="J3349" s="3684"/>
      <c r="K3349" s="1974"/>
      <c r="L3349" s="774"/>
      <c r="M3349" s="767"/>
      <c r="DF3349" s="818"/>
      <c r="DG3349" s="772" t="str">
        <f t="shared" si="68"/>
        <v/>
      </c>
      <c r="DH3349" s="832">
        <v>3439</v>
      </c>
    </row>
    <row r="3350" spans="1:112" s="760" customFormat="1" ht="12" hidden="1" customHeight="1" x14ac:dyDescent="0.15">
      <c r="A3350" s="774"/>
      <c r="B3350" s="3391"/>
      <c r="C3350" s="3681"/>
      <c r="D3350" s="3681"/>
      <c r="E3350" s="3681"/>
      <c r="F3350" s="3681"/>
      <c r="G3350" s="3681"/>
      <c r="H3350" s="3392"/>
      <c r="I3350" s="3683"/>
      <c r="J3350" s="3684"/>
      <c r="K3350" s="1974"/>
      <c r="L3350" s="774"/>
      <c r="M3350" s="767"/>
      <c r="DF3350" s="818"/>
      <c r="DG3350" s="772" t="str">
        <f t="shared" si="68"/>
        <v/>
      </c>
      <c r="DH3350" s="832">
        <v>3440</v>
      </c>
    </row>
    <row r="3351" spans="1:112" s="760" customFormat="1" ht="12.75" hidden="1" customHeight="1" x14ac:dyDescent="0.15">
      <c r="A3351" s="774"/>
      <c r="B3351" s="3391"/>
      <c r="C3351" s="3681"/>
      <c r="D3351" s="3681"/>
      <c r="E3351" s="3681"/>
      <c r="F3351" s="3681"/>
      <c r="G3351" s="3681"/>
      <c r="H3351" s="3392"/>
      <c r="I3351" s="3683"/>
      <c r="J3351" s="3684"/>
      <c r="K3351" s="1974"/>
      <c r="L3351" s="774"/>
      <c r="M3351" s="767"/>
      <c r="DF3351" s="818"/>
      <c r="DG3351" s="772" t="str">
        <f t="shared" si="68"/>
        <v/>
      </c>
      <c r="DH3351" s="832">
        <v>3441</v>
      </c>
    </row>
    <row r="3352" spans="1:112" s="760" customFormat="1" ht="12" hidden="1" customHeight="1" x14ac:dyDescent="0.15">
      <c r="A3352" s="774"/>
      <c r="B3352" s="3391"/>
      <c r="C3352" s="3681"/>
      <c r="D3352" s="3681"/>
      <c r="E3352" s="3681"/>
      <c r="F3352" s="3681"/>
      <c r="G3352" s="3681"/>
      <c r="H3352" s="3392"/>
      <c r="I3352" s="3683"/>
      <c r="J3352" s="3684"/>
      <c r="K3352" s="1974"/>
      <c r="L3352" s="774"/>
      <c r="M3352" s="767"/>
      <c r="DF3352" s="818"/>
      <c r="DG3352" s="772" t="str">
        <f t="shared" si="68"/>
        <v/>
      </c>
      <c r="DH3352" s="832">
        <v>3442</v>
      </c>
    </row>
    <row r="3353" spans="1:112" s="760" customFormat="1" ht="12" hidden="1" customHeight="1" x14ac:dyDescent="0.15">
      <c r="A3353" s="774"/>
      <c r="B3353" s="3391"/>
      <c r="C3353" s="3681"/>
      <c r="D3353" s="3681"/>
      <c r="E3353" s="3681"/>
      <c r="F3353" s="3681"/>
      <c r="G3353" s="3681"/>
      <c r="H3353" s="3392"/>
      <c r="I3353" s="3683"/>
      <c r="J3353" s="3684"/>
      <c r="K3353" s="1974"/>
      <c r="L3353" s="774"/>
      <c r="M3353" s="767"/>
      <c r="DF3353" s="818"/>
      <c r="DG3353" s="772" t="str">
        <f t="shared" si="68"/>
        <v/>
      </c>
      <c r="DH3353" s="832">
        <v>3443</v>
      </c>
    </row>
    <row r="3354" spans="1:112" s="760" customFormat="1" ht="12" hidden="1" customHeight="1" x14ac:dyDescent="0.15">
      <c r="A3354" s="774"/>
      <c r="B3354" s="3391"/>
      <c r="C3354" s="3681"/>
      <c r="D3354" s="3681"/>
      <c r="E3354" s="3681"/>
      <c r="F3354" s="3681"/>
      <c r="G3354" s="3681"/>
      <c r="H3354" s="3392"/>
      <c r="I3354" s="3683"/>
      <c r="J3354" s="3684"/>
      <c r="K3354" s="1974"/>
      <c r="L3354" s="774"/>
      <c r="M3354" s="767"/>
      <c r="DF3354" s="818"/>
      <c r="DG3354" s="772" t="str">
        <f t="shared" si="68"/>
        <v/>
      </c>
      <c r="DH3354" s="832">
        <v>3444</v>
      </c>
    </row>
    <row r="3355" spans="1:112" s="760" customFormat="1" ht="12" hidden="1" customHeight="1" x14ac:dyDescent="0.15">
      <c r="A3355" s="774"/>
      <c r="B3355" s="3391"/>
      <c r="C3355" s="3681"/>
      <c r="D3355" s="3681"/>
      <c r="E3355" s="3681"/>
      <c r="F3355" s="3681"/>
      <c r="G3355" s="3681"/>
      <c r="H3355" s="3392"/>
      <c r="I3355" s="3683"/>
      <c r="J3355" s="3684"/>
      <c r="K3355" s="1974"/>
      <c r="L3355" s="774"/>
      <c r="M3355" s="767"/>
      <c r="DF3355" s="818"/>
      <c r="DG3355" s="772" t="str">
        <f t="shared" si="68"/>
        <v/>
      </c>
      <c r="DH3355" s="832">
        <v>3445</v>
      </c>
    </row>
    <row r="3356" spans="1:112" s="760" customFormat="1" ht="12" hidden="1" customHeight="1" x14ac:dyDescent="0.15">
      <c r="A3356" s="774"/>
      <c r="B3356" s="3391"/>
      <c r="C3356" s="3681"/>
      <c r="D3356" s="3681"/>
      <c r="E3356" s="3681"/>
      <c r="F3356" s="3681"/>
      <c r="G3356" s="3681"/>
      <c r="H3356" s="3392"/>
      <c r="I3356" s="3683"/>
      <c r="J3356" s="3684"/>
      <c r="K3356" s="1974"/>
      <c r="L3356" s="774"/>
      <c r="M3356" s="767"/>
      <c r="DF3356" s="818"/>
      <c r="DG3356" s="772" t="str">
        <f t="shared" si="68"/>
        <v/>
      </c>
      <c r="DH3356" s="832">
        <v>3446</v>
      </c>
    </row>
    <row r="3357" spans="1:112" s="760" customFormat="1" ht="12" hidden="1" customHeight="1" x14ac:dyDescent="0.15">
      <c r="A3357" s="774"/>
      <c r="B3357" s="3391"/>
      <c r="C3357" s="3681"/>
      <c r="D3357" s="3681"/>
      <c r="E3357" s="3681"/>
      <c r="F3357" s="3681"/>
      <c r="G3357" s="3681"/>
      <c r="H3357" s="3392"/>
      <c r="I3357" s="3683"/>
      <c r="J3357" s="3684"/>
      <c r="K3357" s="1974"/>
      <c r="L3357" s="774"/>
      <c r="M3357" s="767"/>
      <c r="DF3357" s="818"/>
      <c r="DG3357" s="772" t="str">
        <f t="shared" si="68"/>
        <v/>
      </c>
      <c r="DH3357" s="832">
        <v>3447</v>
      </c>
    </row>
    <row r="3358" spans="1:112" s="760" customFormat="1" ht="12" hidden="1" customHeight="1" x14ac:dyDescent="0.15">
      <c r="A3358" s="774"/>
      <c r="B3358" s="3391"/>
      <c r="C3358" s="3681"/>
      <c r="D3358" s="3681"/>
      <c r="E3358" s="3681"/>
      <c r="F3358" s="3681"/>
      <c r="G3358" s="3681"/>
      <c r="H3358" s="3392"/>
      <c r="I3358" s="3683"/>
      <c r="J3358" s="3684"/>
      <c r="K3358" s="1974"/>
      <c r="L3358" s="774"/>
      <c r="M3358" s="767"/>
      <c r="DF3358" s="818"/>
      <c r="DG3358" s="772" t="str">
        <f t="shared" si="68"/>
        <v/>
      </c>
      <c r="DH3358" s="832">
        <v>3448</v>
      </c>
    </row>
    <row r="3359" spans="1:112" s="760" customFormat="1" ht="12" hidden="1" customHeight="1" x14ac:dyDescent="0.15">
      <c r="A3359" s="774"/>
      <c r="B3359" s="3391"/>
      <c r="C3359" s="3681"/>
      <c r="D3359" s="3681"/>
      <c r="E3359" s="3681"/>
      <c r="F3359" s="3681"/>
      <c r="G3359" s="3681"/>
      <c r="H3359" s="3392"/>
      <c r="I3359" s="3683"/>
      <c r="J3359" s="3684"/>
      <c r="K3359" s="1974"/>
      <c r="L3359" s="774"/>
      <c r="M3359" s="767"/>
      <c r="DF3359" s="818"/>
      <c r="DG3359" s="772" t="str">
        <f t="shared" si="68"/>
        <v/>
      </c>
      <c r="DH3359" s="832">
        <v>3449</v>
      </c>
    </row>
    <row r="3360" spans="1:112" s="760" customFormat="1" ht="12" hidden="1" customHeight="1" x14ac:dyDescent="0.15">
      <c r="A3360" s="774"/>
      <c r="B3360" s="3391"/>
      <c r="C3360" s="3681"/>
      <c r="D3360" s="3681"/>
      <c r="E3360" s="3681"/>
      <c r="F3360" s="3681"/>
      <c r="G3360" s="3681"/>
      <c r="H3360" s="3392"/>
      <c r="I3360" s="3683"/>
      <c r="J3360" s="3684"/>
      <c r="K3360" s="1974"/>
      <c r="L3360" s="774"/>
      <c r="M3360" s="767"/>
      <c r="DF3360" s="818"/>
      <c r="DG3360" s="772" t="str">
        <f t="shared" si="68"/>
        <v/>
      </c>
      <c r="DH3360" s="832">
        <v>3450</v>
      </c>
    </row>
    <row r="3361" spans="1:112" s="760" customFormat="1" ht="12" hidden="1" customHeight="1" x14ac:dyDescent="0.15">
      <c r="A3361" s="774"/>
      <c r="B3361" s="3391"/>
      <c r="C3361" s="3681"/>
      <c r="D3361" s="3681"/>
      <c r="E3361" s="3681"/>
      <c r="F3361" s="3681"/>
      <c r="G3361" s="3681"/>
      <c r="H3361" s="3392"/>
      <c r="I3361" s="3683"/>
      <c r="J3361" s="3684"/>
      <c r="K3361" s="1974"/>
      <c r="L3361" s="774"/>
      <c r="M3361" s="767"/>
      <c r="DF3361" s="818"/>
      <c r="DG3361" s="772" t="str">
        <f t="shared" si="68"/>
        <v/>
      </c>
      <c r="DH3361" s="832">
        <v>3451</v>
      </c>
    </row>
    <row r="3362" spans="1:112" s="760" customFormat="1" ht="12" hidden="1" customHeight="1" x14ac:dyDescent="0.15">
      <c r="A3362" s="774"/>
      <c r="B3362" s="3391"/>
      <c r="C3362" s="3681"/>
      <c r="D3362" s="3681"/>
      <c r="E3362" s="3681"/>
      <c r="F3362" s="3681"/>
      <c r="G3362" s="3681"/>
      <c r="H3362" s="3392"/>
      <c r="I3362" s="3683"/>
      <c r="J3362" s="3684"/>
      <c r="K3362" s="1974"/>
      <c r="L3362" s="774"/>
      <c r="M3362" s="767"/>
      <c r="DF3362" s="818"/>
      <c r="DG3362" s="772" t="str">
        <f t="shared" si="68"/>
        <v/>
      </c>
      <c r="DH3362" s="832">
        <v>3452</v>
      </c>
    </row>
    <row r="3363" spans="1:112" s="760" customFormat="1" ht="12" hidden="1" customHeight="1" x14ac:dyDescent="0.15">
      <c r="A3363" s="774"/>
      <c r="B3363" s="3391"/>
      <c r="C3363" s="3681"/>
      <c r="D3363" s="3681"/>
      <c r="E3363" s="3681"/>
      <c r="F3363" s="3681"/>
      <c r="G3363" s="3681"/>
      <c r="H3363" s="3392"/>
      <c r="I3363" s="3683"/>
      <c r="J3363" s="3684"/>
      <c r="K3363" s="1974"/>
      <c r="L3363" s="774"/>
      <c r="M3363" s="767"/>
      <c r="DF3363" s="818"/>
      <c r="DG3363" s="772" t="str">
        <f t="shared" si="68"/>
        <v/>
      </c>
      <c r="DH3363" s="832">
        <v>3453</v>
      </c>
    </row>
    <row r="3364" spans="1:112" s="760" customFormat="1" ht="12" hidden="1" customHeight="1" x14ac:dyDescent="0.15">
      <c r="A3364" s="774"/>
      <c r="B3364" s="3391"/>
      <c r="C3364" s="3681"/>
      <c r="D3364" s="3681"/>
      <c r="E3364" s="3681"/>
      <c r="F3364" s="3681"/>
      <c r="G3364" s="3681"/>
      <c r="H3364" s="3392"/>
      <c r="I3364" s="3683"/>
      <c r="J3364" s="3684"/>
      <c r="K3364" s="1974"/>
      <c r="L3364" s="774"/>
      <c r="M3364" s="767"/>
      <c r="DF3364" s="818"/>
      <c r="DG3364" s="772" t="str">
        <f t="shared" si="68"/>
        <v/>
      </c>
      <c r="DH3364" s="832">
        <v>3454</v>
      </c>
    </row>
    <row r="3365" spans="1:112" s="760" customFormat="1" ht="12" hidden="1" customHeight="1" x14ac:dyDescent="0.15">
      <c r="A3365" s="774"/>
      <c r="B3365" s="3391"/>
      <c r="C3365" s="3681"/>
      <c r="D3365" s="3681"/>
      <c r="E3365" s="3681"/>
      <c r="F3365" s="3681"/>
      <c r="G3365" s="3681"/>
      <c r="H3365" s="3392"/>
      <c r="I3365" s="3683"/>
      <c r="J3365" s="3684"/>
      <c r="K3365" s="1974"/>
      <c r="L3365" s="774"/>
      <c r="M3365" s="767"/>
      <c r="DF3365" s="818"/>
      <c r="DG3365" s="772" t="str">
        <f t="shared" si="68"/>
        <v/>
      </c>
      <c r="DH3365" s="832">
        <v>3455</v>
      </c>
    </row>
    <row r="3366" spans="1:112" s="760" customFormat="1" ht="12" hidden="1" customHeight="1" x14ac:dyDescent="0.15">
      <c r="A3366" s="774"/>
      <c r="B3366" s="3391"/>
      <c r="C3366" s="3681"/>
      <c r="D3366" s="3681"/>
      <c r="E3366" s="3681"/>
      <c r="F3366" s="3681"/>
      <c r="G3366" s="3681"/>
      <c r="H3366" s="3392"/>
      <c r="I3366" s="3683"/>
      <c r="J3366" s="3684"/>
      <c r="K3366" s="1974"/>
      <c r="L3366" s="774"/>
      <c r="M3366" s="767"/>
      <c r="DF3366" s="818"/>
      <c r="DG3366" s="772" t="str">
        <f t="shared" si="68"/>
        <v/>
      </c>
      <c r="DH3366" s="832">
        <v>3456</v>
      </c>
    </row>
    <row r="3367" spans="1:112" s="760" customFormat="1" ht="12" hidden="1" customHeight="1" x14ac:dyDescent="0.15">
      <c r="A3367" s="774"/>
      <c r="B3367" s="3391"/>
      <c r="C3367" s="3681"/>
      <c r="D3367" s="3681"/>
      <c r="E3367" s="3681"/>
      <c r="F3367" s="3681"/>
      <c r="G3367" s="3681"/>
      <c r="H3367" s="3392"/>
      <c r="I3367" s="3683"/>
      <c r="J3367" s="3684"/>
      <c r="K3367" s="1974"/>
      <c r="L3367" s="774"/>
      <c r="M3367" s="767"/>
      <c r="DF3367" s="818"/>
      <c r="DG3367" s="772" t="str">
        <f t="shared" si="68"/>
        <v/>
      </c>
      <c r="DH3367" s="832">
        <v>3457</v>
      </c>
    </row>
    <row r="3368" spans="1:112" s="760" customFormat="1" ht="12" hidden="1" customHeight="1" x14ac:dyDescent="0.15">
      <c r="A3368" s="774"/>
      <c r="B3368" s="3391"/>
      <c r="C3368" s="3681"/>
      <c r="D3368" s="3681"/>
      <c r="E3368" s="3681"/>
      <c r="F3368" s="3681"/>
      <c r="G3368" s="3681"/>
      <c r="H3368" s="3392"/>
      <c r="I3368" s="3683"/>
      <c r="J3368" s="3684"/>
      <c r="K3368" s="1974"/>
      <c r="L3368" s="774"/>
      <c r="M3368" s="767"/>
      <c r="DF3368" s="818"/>
      <c r="DG3368" s="772" t="str">
        <f t="shared" si="68"/>
        <v/>
      </c>
      <c r="DH3368" s="832">
        <v>3458</v>
      </c>
    </row>
    <row r="3369" spans="1:112" s="760" customFormat="1" ht="12.75" hidden="1" customHeight="1" x14ac:dyDescent="0.15">
      <c r="A3369" s="774"/>
      <c r="B3369" s="3391"/>
      <c r="C3369" s="3681"/>
      <c r="D3369" s="3681"/>
      <c r="E3369" s="3681"/>
      <c r="F3369" s="3681"/>
      <c r="G3369" s="3681"/>
      <c r="H3369" s="3392"/>
      <c r="I3369" s="3683"/>
      <c r="J3369" s="3684"/>
      <c r="K3369" s="1974"/>
      <c r="L3369" s="774"/>
      <c r="M3369" s="767"/>
      <c r="DF3369" s="818"/>
      <c r="DG3369" s="772" t="str">
        <f t="shared" si="68"/>
        <v/>
      </c>
      <c r="DH3369" s="832">
        <v>3459</v>
      </c>
    </row>
    <row r="3370" spans="1:112" s="760" customFormat="1" ht="12" hidden="1" customHeight="1" x14ac:dyDescent="0.15">
      <c r="A3370" s="774"/>
      <c r="B3370" s="3391"/>
      <c r="C3370" s="3681"/>
      <c r="D3370" s="3681"/>
      <c r="E3370" s="3681"/>
      <c r="F3370" s="3681"/>
      <c r="G3370" s="3681"/>
      <c r="H3370" s="3392"/>
      <c r="I3370" s="3683"/>
      <c r="J3370" s="3684"/>
      <c r="K3370" s="1974"/>
      <c r="L3370" s="774"/>
      <c r="M3370" s="767"/>
      <c r="DF3370" s="818"/>
      <c r="DG3370" s="772" t="str">
        <f t="shared" si="68"/>
        <v/>
      </c>
      <c r="DH3370" s="832">
        <v>3460</v>
      </c>
    </row>
    <row r="3371" spans="1:112" s="760" customFormat="1" ht="12" hidden="1" customHeight="1" x14ac:dyDescent="0.15">
      <c r="A3371" s="774"/>
      <c r="B3371" s="3391"/>
      <c r="C3371" s="3681"/>
      <c r="D3371" s="3681"/>
      <c r="E3371" s="3681"/>
      <c r="F3371" s="3681"/>
      <c r="G3371" s="3681"/>
      <c r="H3371" s="3392"/>
      <c r="I3371" s="3683"/>
      <c r="J3371" s="3684"/>
      <c r="K3371" s="1974"/>
      <c r="L3371" s="774"/>
      <c r="M3371" s="767"/>
      <c r="DF3371" s="818"/>
      <c r="DG3371" s="772" t="str">
        <f t="shared" si="68"/>
        <v/>
      </c>
      <c r="DH3371" s="832">
        <v>3461</v>
      </c>
    </row>
    <row r="3372" spans="1:112" s="760" customFormat="1" ht="12" hidden="1" customHeight="1" x14ac:dyDescent="0.15">
      <c r="A3372" s="774"/>
      <c r="B3372" s="3391"/>
      <c r="C3372" s="3681"/>
      <c r="D3372" s="3681"/>
      <c r="E3372" s="3681"/>
      <c r="F3372" s="3681"/>
      <c r="G3372" s="3681"/>
      <c r="H3372" s="3392"/>
      <c r="I3372" s="3683"/>
      <c r="J3372" s="3684"/>
      <c r="K3372" s="1974"/>
      <c r="L3372" s="774"/>
      <c r="M3372" s="767"/>
      <c r="DF3372" s="818"/>
      <c r="DG3372" s="772" t="str">
        <f t="shared" si="68"/>
        <v/>
      </c>
      <c r="DH3372" s="832">
        <v>3462</v>
      </c>
    </row>
    <row r="3373" spans="1:112" s="760" customFormat="1" ht="12" hidden="1" customHeight="1" x14ac:dyDescent="0.15">
      <c r="A3373" s="774"/>
      <c r="B3373" s="3391"/>
      <c r="C3373" s="3681"/>
      <c r="D3373" s="3681"/>
      <c r="E3373" s="3681"/>
      <c r="F3373" s="3681"/>
      <c r="G3373" s="3681"/>
      <c r="H3373" s="3392"/>
      <c r="I3373" s="3683"/>
      <c r="J3373" s="3684"/>
      <c r="K3373" s="1974"/>
      <c r="L3373" s="774"/>
      <c r="M3373" s="767"/>
      <c r="DF3373" s="818"/>
      <c r="DG3373" s="772" t="str">
        <f t="shared" si="68"/>
        <v/>
      </c>
      <c r="DH3373" s="832">
        <v>3463</v>
      </c>
    </row>
    <row r="3374" spans="1:112" s="760" customFormat="1" ht="12" hidden="1" customHeight="1" x14ac:dyDescent="0.15">
      <c r="A3374" s="774"/>
      <c r="B3374" s="3391"/>
      <c r="C3374" s="3681"/>
      <c r="D3374" s="3681"/>
      <c r="E3374" s="3681"/>
      <c r="F3374" s="3681"/>
      <c r="G3374" s="3681"/>
      <c r="H3374" s="3392"/>
      <c r="I3374" s="3683"/>
      <c r="J3374" s="3684"/>
      <c r="K3374" s="1974"/>
      <c r="L3374" s="774"/>
      <c r="M3374" s="767"/>
      <c r="DF3374" s="818"/>
      <c r="DG3374" s="772" t="str">
        <f t="shared" si="68"/>
        <v/>
      </c>
      <c r="DH3374" s="832">
        <v>3464</v>
      </c>
    </row>
    <row r="3375" spans="1:112" s="760" customFormat="1" ht="12" hidden="1" customHeight="1" x14ac:dyDescent="0.15">
      <c r="A3375" s="774"/>
      <c r="B3375" s="3391"/>
      <c r="C3375" s="3681"/>
      <c r="D3375" s="3681"/>
      <c r="E3375" s="3681"/>
      <c r="F3375" s="3681"/>
      <c r="G3375" s="3681"/>
      <c r="H3375" s="3392"/>
      <c r="I3375" s="3683"/>
      <c r="J3375" s="3684"/>
      <c r="K3375" s="1974"/>
      <c r="L3375" s="774"/>
      <c r="M3375" s="767"/>
      <c r="DF3375" s="818"/>
      <c r="DG3375" s="772" t="str">
        <f t="shared" si="68"/>
        <v/>
      </c>
      <c r="DH3375" s="832">
        <v>3465</v>
      </c>
    </row>
    <row r="3376" spans="1:112" s="760" customFormat="1" ht="12" hidden="1" customHeight="1" x14ac:dyDescent="0.15">
      <c r="A3376" s="774"/>
      <c r="B3376" s="3391"/>
      <c r="C3376" s="3681"/>
      <c r="D3376" s="3681"/>
      <c r="E3376" s="3681"/>
      <c r="F3376" s="3681"/>
      <c r="G3376" s="3681"/>
      <c r="H3376" s="3392"/>
      <c r="I3376" s="3683"/>
      <c r="J3376" s="3684"/>
      <c r="K3376" s="1974"/>
      <c r="L3376" s="774"/>
      <c r="M3376" s="767"/>
      <c r="DF3376" s="818"/>
      <c r="DG3376" s="772" t="str">
        <f t="shared" si="68"/>
        <v/>
      </c>
      <c r="DH3376" s="832">
        <v>3466</v>
      </c>
    </row>
    <row r="3377" spans="1:112" s="760" customFormat="1" ht="12" hidden="1" customHeight="1" x14ac:dyDescent="0.15">
      <c r="A3377" s="774"/>
      <c r="B3377" s="3391"/>
      <c r="C3377" s="3681"/>
      <c r="D3377" s="3681"/>
      <c r="E3377" s="3681"/>
      <c r="F3377" s="3681"/>
      <c r="G3377" s="3681"/>
      <c r="H3377" s="3392"/>
      <c r="I3377" s="3683"/>
      <c r="J3377" s="3684"/>
      <c r="K3377" s="1974"/>
      <c r="L3377" s="774"/>
      <c r="M3377" s="767"/>
      <c r="DF3377" s="818"/>
      <c r="DG3377" s="772" t="str">
        <f t="shared" si="68"/>
        <v/>
      </c>
      <c r="DH3377" s="832">
        <v>3467</v>
      </c>
    </row>
    <row r="3378" spans="1:112" s="760" customFormat="1" ht="12" hidden="1" customHeight="1" x14ac:dyDescent="0.15">
      <c r="A3378" s="774"/>
      <c r="B3378" s="3391"/>
      <c r="C3378" s="3681"/>
      <c r="D3378" s="3681"/>
      <c r="E3378" s="3681"/>
      <c r="F3378" s="3681"/>
      <c r="G3378" s="3681"/>
      <c r="H3378" s="3392"/>
      <c r="I3378" s="3683"/>
      <c r="J3378" s="3684"/>
      <c r="K3378" s="1974"/>
      <c r="L3378" s="774"/>
      <c r="M3378" s="767"/>
      <c r="DF3378" s="818"/>
      <c r="DG3378" s="772" t="str">
        <f t="shared" si="68"/>
        <v/>
      </c>
      <c r="DH3378" s="832">
        <v>3468</v>
      </c>
    </row>
    <row r="3379" spans="1:112" s="760" customFormat="1" ht="12.75" hidden="1" customHeight="1" x14ac:dyDescent="0.15">
      <c r="A3379" s="774"/>
      <c r="B3379" s="3391"/>
      <c r="C3379" s="3681"/>
      <c r="D3379" s="3681"/>
      <c r="E3379" s="3681"/>
      <c r="F3379" s="3681"/>
      <c r="G3379" s="3681"/>
      <c r="H3379" s="3392"/>
      <c r="I3379" s="3683"/>
      <c r="J3379" s="3684"/>
      <c r="K3379" s="1974"/>
      <c r="L3379" s="774"/>
      <c r="M3379" s="767"/>
      <c r="DF3379" s="818"/>
      <c r="DG3379" s="772" t="str">
        <f t="shared" ref="DG3379:DG3442" si="69">IF(COUNTA(A3379:M3379)&gt;0,DH3379,"")</f>
        <v/>
      </c>
      <c r="DH3379" s="832">
        <v>3469</v>
      </c>
    </row>
    <row r="3380" spans="1:112" s="760" customFormat="1" ht="12" hidden="1" customHeight="1" x14ac:dyDescent="0.15">
      <c r="A3380" s="774"/>
      <c r="B3380" s="3391"/>
      <c r="C3380" s="3681"/>
      <c r="D3380" s="3681"/>
      <c r="E3380" s="3681"/>
      <c r="F3380" s="3681"/>
      <c r="G3380" s="3681"/>
      <c r="H3380" s="3392"/>
      <c r="I3380" s="3683"/>
      <c r="J3380" s="3684"/>
      <c r="K3380" s="1974"/>
      <c r="L3380" s="774"/>
      <c r="M3380" s="767"/>
      <c r="DF3380" s="818"/>
      <c r="DG3380" s="772" t="str">
        <f t="shared" si="69"/>
        <v/>
      </c>
      <c r="DH3380" s="832">
        <v>3470</v>
      </c>
    </row>
    <row r="3381" spans="1:112" s="760" customFormat="1" ht="12" hidden="1" customHeight="1" x14ac:dyDescent="0.15">
      <c r="A3381" s="774"/>
      <c r="B3381" s="3391"/>
      <c r="C3381" s="3681"/>
      <c r="D3381" s="3681"/>
      <c r="E3381" s="3681"/>
      <c r="F3381" s="3681"/>
      <c r="G3381" s="3681"/>
      <c r="H3381" s="3392"/>
      <c r="I3381" s="3683"/>
      <c r="J3381" s="3684"/>
      <c r="K3381" s="1974"/>
      <c r="L3381" s="774"/>
      <c r="M3381" s="767"/>
      <c r="DF3381" s="818"/>
      <c r="DG3381" s="772" t="str">
        <f t="shared" si="69"/>
        <v/>
      </c>
      <c r="DH3381" s="832">
        <v>3471</v>
      </c>
    </row>
    <row r="3382" spans="1:112" s="760" customFormat="1" ht="12" hidden="1" customHeight="1" x14ac:dyDescent="0.15">
      <c r="A3382" s="774"/>
      <c r="B3382" s="3391"/>
      <c r="C3382" s="3681"/>
      <c r="D3382" s="3681"/>
      <c r="E3382" s="3681"/>
      <c r="F3382" s="3681"/>
      <c r="G3382" s="3681"/>
      <c r="H3382" s="3392"/>
      <c r="I3382" s="3683"/>
      <c r="J3382" s="3684"/>
      <c r="K3382" s="1974"/>
      <c r="L3382" s="774"/>
      <c r="M3382" s="767"/>
      <c r="DF3382" s="818"/>
      <c r="DG3382" s="772" t="str">
        <f t="shared" si="69"/>
        <v/>
      </c>
      <c r="DH3382" s="832">
        <v>3472</v>
      </c>
    </row>
    <row r="3383" spans="1:112" s="760" customFormat="1" ht="12" hidden="1" customHeight="1" x14ac:dyDescent="0.15">
      <c r="A3383" s="774"/>
      <c r="B3383" s="3391"/>
      <c r="C3383" s="3681"/>
      <c r="D3383" s="3681"/>
      <c r="E3383" s="3681"/>
      <c r="F3383" s="3681"/>
      <c r="G3383" s="3681"/>
      <c r="H3383" s="3392"/>
      <c r="I3383" s="3683"/>
      <c r="J3383" s="3684"/>
      <c r="K3383" s="1974"/>
      <c r="L3383" s="774"/>
      <c r="M3383" s="767"/>
      <c r="DF3383" s="818"/>
      <c r="DG3383" s="772" t="str">
        <f t="shared" si="69"/>
        <v/>
      </c>
      <c r="DH3383" s="832">
        <v>3473</v>
      </c>
    </row>
    <row r="3384" spans="1:112" s="760" customFormat="1" ht="12" hidden="1" customHeight="1" x14ac:dyDescent="0.15">
      <c r="A3384" s="774"/>
      <c r="B3384" s="3391"/>
      <c r="C3384" s="3681"/>
      <c r="D3384" s="3681"/>
      <c r="E3384" s="3681"/>
      <c r="F3384" s="3681"/>
      <c r="G3384" s="3681"/>
      <c r="H3384" s="3392"/>
      <c r="I3384" s="3683"/>
      <c r="J3384" s="3684"/>
      <c r="K3384" s="1974"/>
      <c r="L3384" s="774"/>
      <c r="M3384" s="767"/>
      <c r="DF3384" s="818"/>
      <c r="DG3384" s="772" t="str">
        <f t="shared" si="69"/>
        <v/>
      </c>
      <c r="DH3384" s="832">
        <v>3474</v>
      </c>
    </row>
    <row r="3385" spans="1:112" s="760" customFormat="1" ht="12" hidden="1" customHeight="1" x14ac:dyDescent="0.15">
      <c r="A3385" s="774"/>
      <c r="B3385" s="3391"/>
      <c r="C3385" s="3681"/>
      <c r="D3385" s="3681"/>
      <c r="E3385" s="3681"/>
      <c r="F3385" s="3681"/>
      <c r="G3385" s="3681"/>
      <c r="H3385" s="3392"/>
      <c r="I3385" s="3683"/>
      <c r="J3385" s="3684"/>
      <c r="K3385" s="1974"/>
      <c r="L3385" s="774"/>
      <c r="M3385" s="767"/>
      <c r="DF3385" s="818"/>
      <c r="DG3385" s="772" t="str">
        <f t="shared" si="69"/>
        <v/>
      </c>
      <c r="DH3385" s="832">
        <v>3475</v>
      </c>
    </row>
    <row r="3386" spans="1:112" s="760" customFormat="1" ht="12" hidden="1" customHeight="1" x14ac:dyDescent="0.15">
      <c r="A3386" s="774"/>
      <c r="B3386" s="3391"/>
      <c r="C3386" s="3681"/>
      <c r="D3386" s="3681"/>
      <c r="E3386" s="3681"/>
      <c r="F3386" s="3681"/>
      <c r="G3386" s="3681"/>
      <c r="H3386" s="3392"/>
      <c r="I3386" s="3683"/>
      <c r="J3386" s="3684"/>
      <c r="K3386" s="1974"/>
      <c r="L3386" s="774"/>
      <c r="M3386" s="767"/>
      <c r="DF3386" s="818"/>
      <c r="DG3386" s="772" t="str">
        <f t="shared" si="69"/>
        <v/>
      </c>
      <c r="DH3386" s="832">
        <v>3476</v>
      </c>
    </row>
    <row r="3387" spans="1:112" s="760" customFormat="1" ht="12" hidden="1" customHeight="1" x14ac:dyDescent="0.15">
      <c r="A3387" s="774"/>
      <c r="B3387" s="3391"/>
      <c r="C3387" s="3681"/>
      <c r="D3387" s="3681"/>
      <c r="E3387" s="3681"/>
      <c r="F3387" s="3681"/>
      <c r="G3387" s="3681"/>
      <c r="H3387" s="3392"/>
      <c r="I3387" s="3683"/>
      <c r="J3387" s="3684"/>
      <c r="K3387" s="1974"/>
      <c r="L3387" s="774"/>
      <c r="M3387" s="767"/>
      <c r="DF3387" s="818"/>
      <c r="DG3387" s="772" t="str">
        <f t="shared" si="69"/>
        <v/>
      </c>
      <c r="DH3387" s="832">
        <v>3477</v>
      </c>
    </row>
    <row r="3388" spans="1:112" s="760" customFormat="1" ht="12" hidden="1" customHeight="1" x14ac:dyDescent="0.15">
      <c r="A3388" s="774"/>
      <c r="B3388" s="3391"/>
      <c r="C3388" s="3681"/>
      <c r="D3388" s="3681"/>
      <c r="E3388" s="3681"/>
      <c r="F3388" s="3681"/>
      <c r="G3388" s="3681"/>
      <c r="H3388" s="3392"/>
      <c r="I3388" s="3683"/>
      <c r="J3388" s="3684"/>
      <c r="K3388" s="1974"/>
      <c r="L3388" s="774"/>
      <c r="M3388" s="767"/>
      <c r="DF3388" s="818"/>
      <c r="DG3388" s="772" t="str">
        <f t="shared" si="69"/>
        <v/>
      </c>
      <c r="DH3388" s="832">
        <v>3478</v>
      </c>
    </row>
    <row r="3389" spans="1:112" s="760" customFormat="1" ht="12.75" hidden="1" customHeight="1" x14ac:dyDescent="0.15">
      <c r="A3389" s="774"/>
      <c r="B3389" s="3391"/>
      <c r="C3389" s="3681"/>
      <c r="D3389" s="3681"/>
      <c r="E3389" s="3681"/>
      <c r="F3389" s="3681"/>
      <c r="G3389" s="3681"/>
      <c r="H3389" s="3392"/>
      <c r="I3389" s="3683"/>
      <c r="J3389" s="3684"/>
      <c r="K3389" s="1974"/>
      <c r="L3389" s="774"/>
      <c r="M3389" s="767"/>
      <c r="DF3389" s="818"/>
      <c r="DG3389" s="772" t="str">
        <f t="shared" si="69"/>
        <v/>
      </c>
      <c r="DH3389" s="832">
        <v>3479</v>
      </c>
    </row>
    <row r="3390" spans="1:112" s="760" customFormat="1" ht="12" hidden="1" customHeight="1" x14ac:dyDescent="0.15">
      <c r="A3390" s="774"/>
      <c r="B3390" s="3391"/>
      <c r="C3390" s="3681"/>
      <c r="D3390" s="3681"/>
      <c r="E3390" s="3681"/>
      <c r="F3390" s="3681"/>
      <c r="G3390" s="3681"/>
      <c r="H3390" s="3392"/>
      <c r="I3390" s="3683"/>
      <c r="J3390" s="3684"/>
      <c r="K3390" s="1974"/>
      <c r="L3390" s="774"/>
      <c r="M3390" s="767"/>
      <c r="DF3390" s="818"/>
      <c r="DG3390" s="772" t="str">
        <f t="shared" si="69"/>
        <v/>
      </c>
      <c r="DH3390" s="832">
        <v>3480</v>
      </c>
    </row>
    <row r="3391" spans="1:112" s="760" customFormat="1" ht="12" hidden="1" customHeight="1" x14ac:dyDescent="0.15">
      <c r="A3391" s="774"/>
      <c r="B3391" s="3391"/>
      <c r="C3391" s="3681"/>
      <c r="D3391" s="3681"/>
      <c r="E3391" s="3681"/>
      <c r="F3391" s="3681"/>
      <c r="G3391" s="3681"/>
      <c r="H3391" s="3392"/>
      <c r="I3391" s="3683"/>
      <c r="J3391" s="3684"/>
      <c r="K3391" s="1974"/>
      <c r="L3391" s="774"/>
      <c r="M3391" s="767"/>
      <c r="DF3391" s="818"/>
      <c r="DG3391" s="772" t="str">
        <f t="shared" si="69"/>
        <v/>
      </c>
      <c r="DH3391" s="832">
        <v>3481</v>
      </c>
    </row>
    <row r="3392" spans="1:112" s="760" customFormat="1" ht="12" hidden="1" customHeight="1" x14ac:dyDescent="0.15">
      <c r="A3392" s="774"/>
      <c r="B3392" s="3391"/>
      <c r="C3392" s="3681"/>
      <c r="D3392" s="3681"/>
      <c r="E3392" s="3681"/>
      <c r="F3392" s="3681"/>
      <c r="G3392" s="3681"/>
      <c r="H3392" s="3392"/>
      <c r="I3392" s="3683"/>
      <c r="J3392" s="3684"/>
      <c r="K3392" s="1974"/>
      <c r="L3392" s="774"/>
      <c r="M3392" s="767"/>
      <c r="DF3392" s="818"/>
      <c r="DG3392" s="772" t="str">
        <f t="shared" si="69"/>
        <v/>
      </c>
      <c r="DH3392" s="832">
        <v>3482</v>
      </c>
    </row>
    <row r="3393" spans="1:112" s="760" customFormat="1" ht="12" hidden="1" customHeight="1" x14ac:dyDescent="0.15">
      <c r="A3393" s="774"/>
      <c r="B3393" s="3391"/>
      <c r="C3393" s="3681"/>
      <c r="D3393" s="3681"/>
      <c r="E3393" s="3681"/>
      <c r="F3393" s="3681"/>
      <c r="G3393" s="3681"/>
      <c r="H3393" s="3392"/>
      <c r="I3393" s="3683"/>
      <c r="J3393" s="3684"/>
      <c r="K3393" s="1974"/>
      <c r="L3393" s="774"/>
      <c r="M3393" s="767"/>
      <c r="DF3393" s="818"/>
      <c r="DG3393" s="772" t="str">
        <f t="shared" si="69"/>
        <v/>
      </c>
      <c r="DH3393" s="832">
        <v>3483</v>
      </c>
    </row>
    <row r="3394" spans="1:112" s="760" customFormat="1" ht="12" hidden="1" customHeight="1" x14ac:dyDescent="0.15">
      <c r="A3394" s="774"/>
      <c r="B3394" s="3391"/>
      <c r="C3394" s="3681"/>
      <c r="D3394" s="3681"/>
      <c r="E3394" s="3681"/>
      <c r="F3394" s="3681"/>
      <c r="G3394" s="3681"/>
      <c r="H3394" s="3392"/>
      <c r="I3394" s="3683"/>
      <c r="J3394" s="3684"/>
      <c r="K3394" s="1974"/>
      <c r="L3394" s="774"/>
      <c r="M3394" s="767"/>
      <c r="DF3394" s="818"/>
      <c r="DG3394" s="772" t="str">
        <f t="shared" si="69"/>
        <v/>
      </c>
      <c r="DH3394" s="832">
        <v>3484</v>
      </c>
    </row>
    <row r="3395" spans="1:112" s="760" customFormat="1" ht="12" hidden="1" customHeight="1" x14ac:dyDescent="0.15">
      <c r="A3395" s="774"/>
      <c r="B3395" s="3391"/>
      <c r="C3395" s="3681"/>
      <c r="D3395" s="3681"/>
      <c r="E3395" s="3681"/>
      <c r="F3395" s="3681"/>
      <c r="G3395" s="3681"/>
      <c r="H3395" s="3392"/>
      <c r="I3395" s="3683"/>
      <c r="J3395" s="3684"/>
      <c r="K3395" s="1974"/>
      <c r="L3395" s="774"/>
      <c r="M3395" s="767"/>
      <c r="DF3395" s="818"/>
      <c r="DG3395" s="772" t="str">
        <f t="shared" si="69"/>
        <v/>
      </c>
      <c r="DH3395" s="832">
        <v>3485</v>
      </c>
    </row>
    <row r="3396" spans="1:112" s="760" customFormat="1" ht="12" hidden="1" customHeight="1" x14ac:dyDescent="0.15">
      <c r="A3396" s="774"/>
      <c r="B3396" s="3391"/>
      <c r="C3396" s="3681"/>
      <c r="D3396" s="3681"/>
      <c r="E3396" s="3681"/>
      <c r="F3396" s="3681"/>
      <c r="G3396" s="3681"/>
      <c r="H3396" s="3392"/>
      <c r="I3396" s="3683"/>
      <c r="J3396" s="3684"/>
      <c r="K3396" s="1974"/>
      <c r="L3396" s="774"/>
      <c r="M3396" s="767"/>
      <c r="DF3396" s="818"/>
      <c r="DG3396" s="772" t="str">
        <f t="shared" si="69"/>
        <v/>
      </c>
      <c r="DH3396" s="832">
        <v>3486</v>
      </c>
    </row>
    <row r="3397" spans="1:112" s="760" customFormat="1" ht="12" hidden="1" customHeight="1" x14ac:dyDescent="0.15">
      <c r="A3397" s="774"/>
      <c r="B3397" s="3391"/>
      <c r="C3397" s="3681"/>
      <c r="D3397" s="3681"/>
      <c r="E3397" s="3681"/>
      <c r="F3397" s="3681"/>
      <c r="G3397" s="3681"/>
      <c r="H3397" s="3392"/>
      <c r="I3397" s="3683"/>
      <c r="J3397" s="3684"/>
      <c r="K3397" s="1974"/>
      <c r="L3397" s="774"/>
      <c r="M3397" s="767"/>
      <c r="DF3397" s="818"/>
      <c r="DG3397" s="772" t="str">
        <f t="shared" si="69"/>
        <v/>
      </c>
      <c r="DH3397" s="832">
        <v>3487</v>
      </c>
    </row>
    <row r="3398" spans="1:112" s="760" customFormat="1" ht="12" hidden="1" customHeight="1" x14ac:dyDescent="0.15">
      <c r="A3398" s="774"/>
      <c r="B3398" s="3391"/>
      <c r="C3398" s="3681"/>
      <c r="D3398" s="3681"/>
      <c r="E3398" s="3681"/>
      <c r="F3398" s="3681"/>
      <c r="G3398" s="3681"/>
      <c r="H3398" s="3392"/>
      <c r="I3398" s="3683"/>
      <c r="J3398" s="3684"/>
      <c r="K3398" s="1974"/>
      <c r="L3398" s="774"/>
      <c r="M3398" s="767"/>
      <c r="DF3398" s="818"/>
      <c r="DG3398" s="772" t="str">
        <f t="shared" si="69"/>
        <v/>
      </c>
      <c r="DH3398" s="832">
        <v>3488</v>
      </c>
    </row>
    <row r="3399" spans="1:112" s="760" customFormat="1" ht="12" hidden="1" customHeight="1" x14ac:dyDescent="0.15">
      <c r="A3399" s="774"/>
      <c r="B3399" s="3391"/>
      <c r="C3399" s="3681"/>
      <c r="D3399" s="3681"/>
      <c r="E3399" s="3681"/>
      <c r="F3399" s="3681"/>
      <c r="G3399" s="3681"/>
      <c r="H3399" s="3392"/>
      <c r="I3399" s="3683"/>
      <c r="J3399" s="3684"/>
      <c r="K3399" s="1974"/>
      <c r="L3399" s="774"/>
      <c r="M3399" s="767"/>
      <c r="DF3399" s="818"/>
      <c r="DG3399" s="772" t="str">
        <f t="shared" si="69"/>
        <v/>
      </c>
      <c r="DH3399" s="832">
        <v>3489</v>
      </c>
    </row>
    <row r="3400" spans="1:112" s="760" customFormat="1" ht="12" hidden="1" customHeight="1" x14ac:dyDescent="0.15">
      <c r="A3400" s="774"/>
      <c r="B3400" s="3391"/>
      <c r="C3400" s="3681"/>
      <c r="D3400" s="3681"/>
      <c r="E3400" s="3681"/>
      <c r="F3400" s="3681"/>
      <c r="G3400" s="3681"/>
      <c r="H3400" s="3392"/>
      <c r="I3400" s="3683"/>
      <c r="J3400" s="3684"/>
      <c r="K3400" s="1974"/>
      <c r="L3400" s="774"/>
      <c r="M3400" s="767"/>
      <c r="DF3400" s="818"/>
      <c r="DG3400" s="772" t="str">
        <f t="shared" si="69"/>
        <v/>
      </c>
      <c r="DH3400" s="832">
        <v>3490</v>
      </c>
    </row>
    <row r="3401" spans="1:112" s="760" customFormat="1" ht="12" hidden="1" customHeight="1" x14ac:dyDescent="0.15">
      <c r="A3401" s="774"/>
      <c r="B3401" s="3391"/>
      <c r="C3401" s="3681"/>
      <c r="D3401" s="3681"/>
      <c r="E3401" s="3681"/>
      <c r="F3401" s="3681"/>
      <c r="G3401" s="3681"/>
      <c r="H3401" s="3392"/>
      <c r="I3401" s="3683"/>
      <c r="J3401" s="3684"/>
      <c r="K3401" s="1974"/>
      <c r="L3401" s="774"/>
      <c r="M3401" s="767"/>
      <c r="DF3401" s="818"/>
      <c r="DG3401" s="772" t="str">
        <f t="shared" si="69"/>
        <v/>
      </c>
      <c r="DH3401" s="832">
        <v>3491</v>
      </c>
    </row>
    <row r="3402" spans="1:112" s="760" customFormat="1" ht="12" hidden="1" customHeight="1" x14ac:dyDescent="0.15">
      <c r="A3402" s="774"/>
      <c r="B3402" s="3391"/>
      <c r="C3402" s="3681"/>
      <c r="D3402" s="3681"/>
      <c r="E3402" s="3681"/>
      <c r="F3402" s="3681"/>
      <c r="G3402" s="3681"/>
      <c r="H3402" s="3392"/>
      <c r="I3402" s="3683"/>
      <c r="J3402" s="3684"/>
      <c r="K3402" s="1974"/>
      <c r="L3402" s="774"/>
      <c r="M3402" s="767"/>
      <c r="DF3402" s="818"/>
      <c r="DG3402" s="772" t="str">
        <f t="shared" si="69"/>
        <v/>
      </c>
      <c r="DH3402" s="832">
        <v>3492</v>
      </c>
    </row>
    <row r="3403" spans="1:112" s="760" customFormat="1" ht="12" hidden="1" customHeight="1" x14ac:dyDescent="0.15">
      <c r="A3403" s="774"/>
      <c r="B3403" s="3391"/>
      <c r="C3403" s="3681"/>
      <c r="D3403" s="3681"/>
      <c r="E3403" s="3681"/>
      <c r="F3403" s="3681"/>
      <c r="G3403" s="3681"/>
      <c r="H3403" s="3392"/>
      <c r="I3403" s="3683"/>
      <c r="J3403" s="3684"/>
      <c r="K3403" s="1974"/>
      <c r="L3403" s="774"/>
      <c r="M3403" s="767"/>
      <c r="DF3403" s="818"/>
      <c r="DG3403" s="772" t="str">
        <f t="shared" si="69"/>
        <v/>
      </c>
      <c r="DH3403" s="832">
        <v>3493</v>
      </c>
    </row>
    <row r="3404" spans="1:112" s="760" customFormat="1" ht="12" hidden="1" customHeight="1" x14ac:dyDescent="0.15">
      <c r="A3404" s="774"/>
      <c r="B3404" s="3391"/>
      <c r="C3404" s="3681"/>
      <c r="D3404" s="3681"/>
      <c r="E3404" s="3681"/>
      <c r="F3404" s="3681"/>
      <c r="G3404" s="3681"/>
      <c r="H3404" s="3392"/>
      <c r="I3404" s="3683"/>
      <c r="J3404" s="3684"/>
      <c r="K3404" s="1974"/>
      <c r="L3404" s="774"/>
      <c r="M3404" s="767"/>
      <c r="DF3404" s="818"/>
      <c r="DG3404" s="772" t="str">
        <f t="shared" si="69"/>
        <v/>
      </c>
      <c r="DH3404" s="832">
        <v>3494</v>
      </c>
    </row>
    <row r="3405" spans="1:112" s="760" customFormat="1" ht="12" hidden="1" customHeight="1" x14ac:dyDescent="0.15">
      <c r="A3405" s="774"/>
      <c r="B3405" s="3391"/>
      <c r="C3405" s="3681"/>
      <c r="D3405" s="3681"/>
      <c r="E3405" s="3681"/>
      <c r="F3405" s="3681"/>
      <c r="G3405" s="3681"/>
      <c r="H3405" s="3392"/>
      <c r="I3405" s="3683"/>
      <c r="J3405" s="3684"/>
      <c r="K3405" s="1974"/>
      <c r="L3405" s="774"/>
      <c r="M3405" s="767"/>
      <c r="DF3405" s="818"/>
      <c r="DG3405" s="772" t="str">
        <f t="shared" si="69"/>
        <v/>
      </c>
      <c r="DH3405" s="832">
        <v>3495</v>
      </c>
    </row>
    <row r="3406" spans="1:112" s="760" customFormat="1" ht="12" hidden="1" customHeight="1" x14ac:dyDescent="0.15">
      <c r="A3406" s="774"/>
      <c r="B3406" s="3391"/>
      <c r="C3406" s="3681"/>
      <c r="D3406" s="3681"/>
      <c r="E3406" s="3681"/>
      <c r="F3406" s="3681"/>
      <c r="G3406" s="3681"/>
      <c r="H3406" s="3392"/>
      <c r="I3406" s="3683"/>
      <c r="J3406" s="3684"/>
      <c r="K3406" s="1974"/>
      <c r="L3406" s="774"/>
      <c r="M3406" s="767"/>
      <c r="DF3406" s="818"/>
      <c r="DG3406" s="772" t="str">
        <f t="shared" si="69"/>
        <v/>
      </c>
      <c r="DH3406" s="832">
        <v>3496</v>
      </c>
    </row>
    <row r="3407" spans="1:112" s="760" customFormat="1" ht="12.75" hidden="1" customHeight="1" x14ac:dyDescent="0.15">
      <c r="A3407" s="774"/>
      <c r="B3407" s="3391"/>
      <c r="C3407" s="3681"/>
      <c r="D3407" s="3681"/>
      <c r="E3407" s="3681"/>
      <c r="F3407" s="3681"/>
      <c r="G3407" s="3681"/>
      <c r="H3407" s="3392"/>
      <c r="I3407" s="3683"/>
      <c r="J3407" s="3684"/>
      <c r="K3407" s="1974"/>
      <c r="L3407" s="774"/>
      <c r="M3407" s="767"/>
      <c r="DF3407" s="818"/>
      <c r="DG3407" s="772" t="str">
        <f t="shared" si="69"/>
        <v/>
      </c>
      <c r="DH3407" s="832">
        <v>3497</v>
      </c>
    </row>
    <row r="3408" spans="1:112" s="760" customFormat="1" ht="12" hidden="1" customHeight="1" x14ac:dyDescent="0.15">
      <c r="A3408" s="774"/>
      <c r="B3408" s="3391"/>
      <c r="C3408" s="3681"/>
      <c r="D3408" s="3681"/>
      <c r="E3408" s="3681"/>
      <c r="F3408" s="3681"/>
      <c r="G3408" s="3681"/>
      <c r="H3408" s="3392"/>
      <c r="I3408" s="3683"/>
      <c r="J3408" s="3684"/>
      <c r="K3408" s="1974"/>
      <c r="L3408" s="774"/>
      <c r="M3408" s="767"/>
      <c r="DF3408" s="818"/>
      <c r="DG3408" s="772" t="str">
        <f t="shared" si="69"/>
        <v/>
      </c>
      <c r="DH3408" s="832">
        <v>3498</v>
      </c>
    </row>
    <row r="3409" spans="1:112" s="760" customFormat="1" ht="12" hidden="1" customHeight="1" x14ac:dyDescent="0.15">
      <c r="A3409" s="774"/>
      <c r="B3409" s="3391"/>
      <c r="C3409" s="3681"/>
      <c r="D3409" s="3681"/>
      <c r="E3409" s="3681"/>
      <c r="F3409" s="3681"/>
      <c r="G3409" s="3681"/>
      <c r="H3409" s="3392"/>
      <c r="I3409" s="3683"/>
      <c r="J3409" s="3684"/>
      <c r="K3409" s="1974"/>
      <c r="L3409" s="774"/>
      <c r="M3409" s="767"/>
      <c r="DF3409" s="818"/>
      <c r="DG3409" s="772" t="str">
        <f t="shared" si="69"/>
        <v/>
      </c>
      <c r="DH3409" s="832">
        <v>3499</v>
      </c>
    </row>
    <row r="3410" spans="1:112" s="760" customFormat="1" ht="12" hidden="1" customHeight="1" x14ac:dyDescent="0.15">
      <c r="A3410" s="774"/>
      <c r="B3410" s="3391"/>
      <c r="C3410" s="3681"/>
      <c r="D3410" s="3681"/>
      <c r="E3410" s="3681"/>
      <c r="F3410" s="3681"/>
      <c r="G3410" s="3681"/>
      <c r="H3410" s="3392"/>
      <c r="I3410" s="3683"/>
      <c r="J3410" s="3684"/>
      <c r="K3410" s="1974"/>
      <c r="L3410" s="774"/>
      <c r="M3410" s="767"/>
      <c r="DF3410" s="818"/>
      <c r="DG3410" s="772" t="str">
        <f t="shared" si="69"/>
        <v/>
      </c>
      <c r="DH3410" s="832">
        <v>3500</v>
      </c>
    </row>
    <row r="3411" spans="1:112" s="760" customFormat="1" ht="12" hidden="1" customHeight="1" x14ac:dyDescent="0.15">
      <c r="A3411" s="774"/>
      <c r="B3411" s="3391"/>
      <c r="C3411" s="3681"/>
      <c r="D3411" s="3681"/>
      <c r="E3411" s="3681"/>
      <c r="F3411" s="3681"/>
      <c r="G3411" s="3681"/>
      <c r="H3411" s="3392"/>
      <c r="I3411" s="3683"/>
      <c r="J3411" s="3684"/>
      <c r="K3411" s="1974"/>
      <c r="L3411" s="774"/>
      <c r="M3411" s="767"/>
      <c r="DF3411" s="818"/>
      <c r="DG3411" s="772" t="str">
        <f t="shared" si="69"/>
        <v/>
      </c>
      <c r="DH3411" s="832">
        <v>3501</v>
      </c>
    </row>
    <row r="3412" spans="1:112" s="760" customFormat="1" ht="12" hidden="1" customHeight="1" x14ac:dyDescent="0.15">
      <c r="A3412" s="774"/>
      <c r="B3412" s="3391"/>
      <c r="C3412" s="3681"/>
      <c r="D3412" s="3681"/>
      <c r="E3412" s="3681"/>
      <c r="F3412" s="3681"/>
      <c r="G3412" s="3681"/>
      <c r="H3412" s="3392"/>
      <c r="I3412" s="3683"/>
      <c r="J3412" s="3684"/>
      <c r="K3412" s="1974"/>
      <c r="L3412" s="774"/>
      <c r="M3412" s="767"/>
      <c r="DF3412" s="818"/>
      <c r="DG3412" s="772" t="str">
        <f t="shared" si="69"/>
        <v/>
      </c>
      <c r="DH3412" s="832">
        <v>3502</v>
      </c>
    </row>
    <row r="3413" spans="1:112" s="760" customFormat="1" ht="12" hidden="1" customHeight="1" x14ac:dyDescent="0.15">
      <c r="A3413" s="774"/>
      <c r="B3413" s="3391"/>
      <c r="C3413" s="3681"/>
      <c r="D3413" s="3681"/>
      <c r="E3413" s="3681"/>
      <c r="F3413" s="3681"/>
      <c r="G3413" s="3681"/>
      <c r="H3413" s="3392"/>
      <c r="I3413" s="3683"/>
      <c r="J3413" s="3684"/>
      <c r="K3413" s="1974"/>
      <c r="L3413" s="774"/>
      <c r="M3413" s="767"/>
      <c r="DF3413" s="818"/>
      <c r="DG3413" s="772" t="str">
        <f t="shared" si="69"/>
        <v/>
      </c>
      <c r="DH3413" s="832">
        <v>3503</v>
      </c>
    </row>
    <row r="3414" spans="1:112" s="760" customFormat="1" ht="12" hidden="1" customHeight="1" x14ac:dyDescent="0.15">
      <c r="A3414" s="774"/>
      <c r="B3414" s="3391"/>
      <c r="C3414" s="3681"/>
      <c r="D3414" s="3681"/>
      <c r="E3414" s="3681"/>
      <c r="F3414" s="3681"/>
      <c r="G3414" s="3681"/>
      <c r="H3414" s="3392"/>
      <c r="I3414" s="3683"/>
      <c r="J3414" s="3684"/>
      <c r="K3414" s="1974"/>
      <c r="L3414" s="774"/>
      <c r="M3414" s="767"/>
      <c r="DF3414" s="818"/>
      <c r="DG3414" s="772" t="str">
        <f t="shared" si="69"/>
        <v/>
      </c>
      <c r="DH3414" s="832">
        <v>3504</v>
      </c>
    </row>
    <row r="3415" spans="1:112" s="760" customFormat="1" ht="12" hidden="1" customHeight="1" x14ac:dyDescent="0.15">
      <c r="A3415" s="774"/>
      <c r="B3415" s="3391"/>
      <c r="C3415" s="3681"/>
      <c r="D3415" s="3681"/>
      <c r="E3415" s="3681"/>
      <c r="F3415" s="3681"/>
      <c r="G3415" s="3681"/>
      <c r="H3415" s="3392"/>
      <c r="I3415" s="3683"/>
      <c r="J3415" s="3684"/>
      <c r="K3415" s="1974"/>
      <c r="L3415" s="774"/>
      <c r="M3415" s="767"/>
      <c r="DF3415" s="818"/>
      <c r="DG3415" s="772" t="str">
        <f t="shared" si="69"/>
        <v/>
      </c>
      <c r="DH3415" s="832">
        <v>3505</v>
      </c>
    </row>
    <row r="3416" spans="1:112" s="760" customFormat="1" ht="12" hidden="1" customHeight="1" x14ac:dyDescent="0.15">
      <c r="A3416" s="774"/>
      <c r="B3416" s="3391"/>
      <c r="C3416" s="3681"/>
      <c r="D3416" s="3681"/>
      <c r="E3416" s="3681"/>
      <c r="F3416" s="3681"/>
      <c r="G3416" s="3681"/>
      <c r="H3416" s="3392"/>
      <c r="I3416" s="3683"/>
      <c r="J3416" s="3684"/>
      <c r="K3416" s="1974"/>
      <c r="L3416" s="774"/>
      <c r="M3416" s="767"/>
      <c r="DF3416" s="818"/>
      <c r="DG3416" s="772" t="str">
        <f t="shared" si="69"/>
        <v/>
      </c>
      <c r="DH3416" s="832">
        <v>3506</v>
      </c>
    </row>
    <row r="3417" spans="1:112" s="760" customFormat="1" ht="12.75" hidden="1" customHeight="1" x14ac:dyDescent="0.15">
      <c r="A3417" s="774"/>
      <c r="B3417" s="3391"/>
      <c r="C3417" s="3681"/>
      <c r="D3417" s="3681"/>
      <c r="E3417" s="3681"/>
      <c r="F3417" s="3681"/>
      <c r="G3417" s="3681"/>
      <c r="H3417" s="3392"/>
      <c r="I3417" s="3683"/>
      <c r="J3417" s="3684"/>
      <c r="K3417" s="1974"/>
      <c r="L3417" s="774"/>
      <c r="M3417" s="767"/>
      <c r="DF3417" s="818"/>
      <c r="DG3417" s="772" t="str">
        <f t="shared" si="69"/>
        <v/>
      </c>
      <c r="DH3417" s="832">
        <v>3507</v>
      </c>
    </row>
    <row r="3418" spans="1:112" s="760" customFormat="1" ht="12" hidden="1" customHeight="1" x14ac:dyDescent="0.15">
      <c r="A3418" s="774"/>
      <c r="B3418" s="3391"/>
      <c r="C3418" s="3681"/>
      <c r="D3418" s="3681"/>
      <c r="E3418" s="3681"/>
      <c r="F3418" s="3681"/>
      <c r="G3418" s="3681"/>
      <c r="H3418" s="3392"/>
      <c r="I3418" s="3683"/>
      <c r="J3418" s="3684"/>
      <c r="K3418" s="1974"/>
      <c r="L3418" s="774"/>
      <c r="M3418" s="767"/>
      <c r="DF3418" s="818"/>
      <c r="DG3418" s="772" t="str">
        <f t="shared" si="69"/>
        <v/>
      </c>
      <c r="DH3418" s="832">
        <v>3508</v>
      </c>
    </row>
    <row r="3419" spans="1:112" s="760" customFormat="1" ht="12" hidden="1" customHeight="1" x14ac:dyDescent="0.15">
      <c r="A3419" s="774"/>
      <c r="B3419" s="3391"/>
      <c r="C3419" s="3681"/>
      <c r="D3419" s="3681"/>
      <c r="E3419" s="3681"/>
      <c r="F3419" s="3681"/>
      <c r="G3419" s="3681"/>
      <c r="H3419" s="3392"/>
      <c r="I3419" s="3683"/>
      <c r="J3419" s="3684"/>
      <c r="K3419" s="1974"/>
      <c r="L3419" s="774"/>
      <c r="M3419" s="767"/>
      <c r="DF3419" s="818"/>
      <c r="DG3419" s="772" t="str">
        <f t="shared" si="69"/>
        <v/>
      </c>
      <c r="DH3419" s="832">
        <v>3509</v>
      </c>
    </row>
    <row r="3420" spans="1:112" s="760" customFormat="1" ht="12" hidden="1" customHeight="1" x14ac:dyDescent="0.15">
      <c r="A3420" s="774"/>
      <c r="B3420" s="3391"/>
      <c r="C3420" s="3681"/>
      <c r="D3420" s="3681"/>
      <c r="E3420" s="3681"/>
      <c r="F3420" s="3681"/>
      <c r="G3420" s="3681"/>
      <c r="H3420" s="3392"/>
      <c r="I3420" s="3683"/>
      <c r="J3420" s="3684"/>
      <c r="K3420" s="1974"/>
      <c r="L3420" s="774"/>
      <c r="M3420" s="767"/>
      <c r="DF3420" s="818"/>
      <c r="DG3420" s="772" t="str">
        <f t="shared" si="69"/>
        <v/>
      </c>
      <c r="DH3420" s="832">
        <v>3510</v>
      </c>
    </row>
    <row r="3421" spans="1:112" s="760" customFormat="1" ht="12" hidden="1" customHeight="1" x14ac:dyDescent="0.15">
      <c r="A3421" s="774"/>
      <c r="B3421" s="3391"/>
      <c r="C3421" s="3681"/>
      <c r="D3421" s="3681"/>
      <c r="E3421" s="3681"/>
      <c r="F3421" s="3681"/>
      <c r="G3421" s="3681"/>
      <c r="H3421" s="3392"/>
      <c r="I3421" s="3683"/>
      <c r="J3421" s="3684"/>
      <c r="K3421" s="1974"/>
      <c r="L3421" s="774"/>
      <c r="M3421" s="767"/>
      <c r="DF3421" s="818"/>
      <c r="DG3421" s="772" t="str">
        <f t="shared" si="69"/>
        <v/>
      </c>
      <c r="DH3421" s="832">
        <v>3511</v>
      </c>
    </row>
    <row r="3422" spans="1:112" s="760" customFormat="1" ht="12" hidden="1" customHeight="1" x14ac:dyDescent="0.15">
      <c r="A3422" s="774"/>
      <c r="B3422" s="3391"/>
      <c r="C3422" s="3681"/>
      <c r="D3422" s="3681"/>
      <c r="E3422" s="3681"/>
      <c r="F3422" s="3681"/>
      <c r="G3422" s="3681"/>
      <c r="H3422" s="3392"/>
      <c r="I3422" s="3683"/>
      <c r="J3422" s="3684"/>
      <c r="K3422" s="1974"/>
      <c r="L3422" s="774"/>
      <c r="M3422" s="767"/>
      <c r="DF3422" s="818"/>
      <c r="DG3422" s="772" t="str">
        <f t="shared" si="69"/>
        <v/>
      </c>
      <c r="DH3422" s="832">
        <v>3512</v>
      </c>
    </row>
    <row r="3423" spans="1:112" s="760" customFormat="1" ht="12" hidden="1" customHeight="1" x14ac:dyDescent="0.15">
      <c r="A3423" s="774"/>
      <c r="B3423" s="3391"/>
      <c r="C3423" s="3681"/>
      <c r="D3423" s="3681"/>
      <c r="E3423" s="3681"/>
      <c r="F3423" s="3681"/>
      <c r="G3423" s="3681"/>
      <c r="H3423" s="3392"/>
      <c r="I3423" s="3683"/>
      <c r="J3423" s="3684"/>
      <c r="K3423" s="1974"/>
      <c r="L3423" s="774"/>
      <c r="M3423" s="767"/>
      <c r="DF3423" s="818"/>
      <c r="DG3423" s="772" t="str">
        <f t="shared" si="69"/>
        <v/>
      </c>
      <c r="DH3423" s="832">
        <v>3513</v>
      </c>
    </row>
    <row r="3424" spans="1:112" s="760" customFormat="1" ht="12" hidden="1" customHeight="1" x14ac:dyDescent="0.15">
      <c r="A3424" s="774"/>
      <c r="B3424" s="3391"/>
      <c r="C3424" s="3681"/>
      <c r="D3424" s="3681"/>
      <c r="E3424" s="3681"/>
      <c r="F3424" s="3681"/>
      <c r="G3424" s="3681"/>
      <c r="H3424" s="3392"/>
      <c r="I3424" s="3683"/>
      <c r="J3424" s="3684"/>
      <c r="K3424" s="1974"/>
      <c r="L3424" s="774"/>
      <c r="M3424" s="767"/>
      <c r="DF3424" s="818"/>
      <c r="DG3424" s="772" t="str">
        <f t="shared" si="69"/>
        <v/>
      </c>
      <c r="DH3424" s="832">
        <v>3514</v>
      </c>
    </row>
    <row r="3425" spans="1:112" s="760" customFormat="1" ht="12" hidden="1" customHeight="1" x14ac:dyDescent="0.15">
      <c r="A3425" s="774"/>
      <c r="B3425" s="3391"/>
      <c r="C3425" s="3681"/>
      <c r="D3425" s="3681"/>
      <c r="E3425" s="3681"/>
      <c r="F3425" s="3681"/>
      <c r="G3425" s="3681"/>
      <c r="H3425" s="3392"/>
      <c r="I3425" s="3683"/>
      <c r="J3425" s="3684"/>
      <c r="K3425" s="1974"/>
      <c r="L3425" s="774"/>
      <c r="M3425" s="767"/>
      <c r="DF3425" s="818"/>
      <c r="DG3425" s="772" t="str">
        <f t="shared" si="69"/>
        <v/>
      </c>
      <c r="DH3425" s="832">
        <v>3515</v>
      </c>
    </row>
    <row r="3426" spans="1:112" s="760" customFormat="1" ht="12" hidden="1" customHeight="1" x14ac:dyDescent="0.15">
      <c r="A3426" s="774"/>
      <c r="B3426" s="3391"/>
      <c r="C3426" s="3681"/>
      <c r="D3426" s="3681"/>
      <c r="E3426" s="3681"/>
      <c r="F3426" s="3681"/>
      <c r="G3426" s="3681"/>
      <c r="H3426" s="3392"/>
      <c r="I3426" s="3683"/>
      <c r="J3426" s="3684"/>
      <c r="K3426" s="1974"/>
      <c r="L3426" s="774"/>
      <c r="M3426" s="767"/>
      <c r="DF3426" s="818"/>
      <c r="DG3426" s="772" t="str">
        <f t="shared" si="69"/>
        <v/>
      </c>
      <c r="DH3426" s="832">
        <v>3516</v>
      </c>
    </row>
    <row r="3427" spans="1:112" s="760" customFormat="1" ht="12.75" hidden="1" customHeight="1" x14ac:dyDescent="0.15">
      <c r="A3427" s="774"/>
      <c r="B3427" s="3391"/>
      <c r="C3427" s="3681"/>
      <c r="D3427" s="3681"/>
      <c r="E3427" s="3681"/>
      <c r="F3427" s="3681"/>
      <c r="G3427" s="3681"/>
      <c r="H3427" s="3392"/>
      <c r="I3427" s="3683"/>
      <c r="J3427" s="3684"/>
      <c r="K3427" s="1974"/>
      <c r="L3427" s="774"/>
      <c r="M3427" s="767"/>
      <c r="DF3427" s="818"/>
      <c r="DG3427" s="772" t="str">
        <f t="shared" si="69"/>
        <v/>
      </c>
      <c r="DH3427" s="832">
        <v>3517</v>
      </c>
    </row>
    <row r="3428" spans="1:112" s="760" customFormat="1" ht="12" hidden="1" customHeight="1" x14ac:dyDescent="0.15">
      <c r="A3428" s="774"/>
      <c r="B3428" s="3391"/>
      <c r="C3428" s="3681"/>
      <c r="D3428" s="3681"/>
      <c r="E3428" s="3681"/>
      <c r="F3428" s="3681"/>
      <c r="G3428" s="3681"/>
      <c r="H3428" s="3392"/>
      <c r="I3428" s="3683"/>
      <c r="J3428" s="3684"/>
      <c r="K3428" s="1974"/>
      <c r="L3428" s="774"/>
      <c r="M3428" s="767"/>
      <c r="DF3428" s="818"/>
      <c r="DG3428" s="772" t="str">
        <f t="shared" si="69"/>
        <v/>
      </c>
      <c r="DH3428" s="832">
        <v>3518</v>
      </c>
    </row>
    <row r="3429" spans="1:112" s="760" customFormat="1" ht="12" hidden="1" customHeight="1" x14ac:dyDescent="0.15">
      <c r="A3429" s="774"/>
      <c r="B3429" s="3391"/>
      <c r="C3429" s="3681"/>
      <c r="D3429" s="3681"/>
      <c r="E3429" s="3681"/>
      <c r="F3429" s="3681"/>
      <c r="G3429" s="3681"/>
      <c r="H3429" s="3392"/>
      <c r="I3429" s="3683"/>
      <c r="J3429" s="3684"/>
      <c r="K3429" s="1974"/>
      <c r="L3429" s="774"/>
      <c r="M3429" s="767"/>
      <c r="DF3429" s="818"/>
      <c r="DG3429" s="772" t="str">
        <f t="shared" si="69"/>
        <v/>
      </c>
      <c r="DH3429" s="832">
        <v>3519</v>
      </c>
    </row>
    <row r="3430" spans="1:112" s="760" customFormat="1" ht="12" hidden="1" customHeight="1" x14ac:dyDescent="0.15">
      <c r="A3430" s="774"/>
      <c r="B3430" s="3391"/>
      <c r="C3430" s="3681"/>
      <c r="D3430" s="3681"/>
      <c r="E3430" s="3681"/>
      <c r="F3430" s="3681"/>
      <c r="G3430" s="3681"/>
      <c r="H3430" s="3392"/>
      <c r="I3430" s="3683"/>
      <c r="J3430" s="3684"/>
      <c r="K3430" s="1974"/>
      <c r="L3430" s="774"/>
      <c r="M3430" s="767"/>
      <c r="DF3430" s="818"/>
      <c r="DG3430" s="772" t="str">
        <f t="shared" si="69"/>
        <v/>
      </c>
      <c r="DH3430" s="832">
        <v>3520</v>
      </c>
    </row>
    <row r="3431" spans="1:112" s="760" customFormat="1" ht="12" hidden="1" customHeight="1" x14ac:dyDescent="0.15">
      <c r="A3431" s="774"/>
      <c r="B3431" s="3391"/>
      <c r="C3431" s="3681"/>
      <c r="D3431" s="3681"/>
      <c r="E3431" s="3681"/>
      <c r="F3431" s="3681"/>
      <c r="G3431" s="3681"/>
      <c r="H3431" s="3392"/>
      <c r="I3431" s="3683"/>
      <c r="J3431" s="3684"/>
      <c r="K3431" s="1974"/>
      <c r="L3431" s="774"/>
      <c r="M3431" s="767"/>
      <c r="DF3431" s="818"/>
      <c r="DG3431" s="772" t="str">
        <f t="shared" si="69"/>
        <v/>
      </c>
      <c r="DH3431" s="832">
        <v>3521</v>
      </c>
    </row>
    <row r="3432" spans="1:112" s="760" customFormat="1" ht="12" hidden="1" customHeight="1" x14ac:dyDescent="0.15">
      <c r="A3432" s="774"/>
      <c r="B3432" s="3391"/>
      <c r="C3432" s="3681"/>
      <c r="D3432" s="3681"/>
      <c r="E3432" s="3681"/>
      <c r="F3432" s="3681"/>
      <c r="G3432" s="3681"/>
      <c r="H3432" s="3392"/>
      <c r="I3432" s="3683"/>
      <c r="J3432" s="3684"/>
      <c r="K3432" s="1974"/>
      <c r="L3432" s="774"/>
      <c r="M3432" s="767"/>
      <c r="DF3432" s="818"/>
      <c r="DG3432" s="772" t="str">
        <f t="shared" si="69"/>
        <v/>
      </c>
      <c r="DH3432" s="832">
        <v>3522</v>
      </c>
    </row>
    <row r="3433" spans="1:112" s="760" customFormat="1" ht="12" hidden="1" customHeight="1" x14ac:dyDescent="0.15">
      <c r="A3433" s="774"/>
      <c r="B3433" s="3391"/>
      <c r="C3433" s="3681"/>
      <c r="D3433" s="3681"/>
      <c r="E3433" s="3681"/>
      <c r="F3433" s="3681"/>
      <c r="G3433" s="3681"/>
      <c r="H3433" s="3392"/>
      <c r="I3433" s="3683"/>
      <c r="J3433" s="3684"/>
      <c r="K3433" s="1974"/>
      <c r="L3433" s="774"/>
      <c r="M3433" s="767"/>
      <c r="DF3433" s="818"/>
      <c r="DG3433" s="772" t="str">
        <f t="shared" si="69"/>
        <v/>
      </c>
      <c r="DH3433" s="832">
        <v>3523</v>
      </c>
    </row>
    <row r="3434" spans="1:112" s="760" customFormat="1" ht="12" hidden="1" customHeight="1" x14ac:dyDescent="0.15">
      <c r="A3434" s="774"/>
      <c r="B3434" s="3391"/>
      <c r="C3434" s="3681"/>
      <c r="D3434" s="3681"/>
      <c r="E3434" s="3681"/>
      <c r="F3434" s="3681"/>
      <c r="G3434" s="3681"/>
      <c r="H3434" s="3392"/>
      <c r="I3434" s="3683"/>
      <c r="J3434" s="3684"/>
      <c r="K3434" s="1974"/>
      <c r="L3434" s="774"/>
      <c r="M3434" s="767"/>
      <c r="DF3434" s="818"/>
      <c r="DG3434" s="772" t="str">
        <f t="shared" si="69"/>
        <v/>
      </c>
      <c r="DH3434" s="832">
        <v>3524</v>
      </c>
    </row>
    <row r="3435" spans="1:112" s="760" customFormat="1" ht="12" hidden="1" customHeight="1" x14ac:dyDescent="0.15">
      <c r="A3435" s="774"/>
      <c r="B3435" s="3391"/>
      <c r="C3435" s="3681"/>
      <c r="D3435" s="3681"/>
      <c r="E3435" s="3681"/>
      <c r="F3435" s="3681"/>
      <c r="G3435" s="3681"/>
      <c r="H3435" s="3392"/>
      <c r="I3435" s="3683"/>
      <c r="J3435" s="3684"/>
      <c r="K3435" s="1974"/>
      <c r="L3435" s="774"/>
      <c r="M3435" s="767"/>
      <c r="DF3435" s="818"/>
      <c r="DG3435" s="772" t="str">
        <f t="shared" si="69"/>
        <v/>
      </c>
      <c r="DH3435" s="832">
        <v>3525</v>
      </c>
    </row>
    <row r="3436" spans="1:112" s="760" customFormat="1" ht="12" hidden="1" customHeight="1" x14ac:dyDescent="0.15">
      <c r="A3436" s="774"/>
      <c r="B3436" s="3391"/>
      <c r="C3436" s="3681"/>
      <c r="D3436" s="3681"/>
      <c r="E3436" s="3681"/>
      <c r="F3436" s="3681"/>
      <c r="G3436" s="3681"/>
      <c r="H3436" s="3392"/>
      <c r="I3436" s="3683"/>
      <c r="J3436" s="3684"/>
      <c r="K3436" s="1974"/>
      <c r="L3436" s="774"/>
      <c r="M3436" s="767"/>
      <c r="DF3436" s="818"/>
      <c r="DG3436" s="772" t="str">
        <f t="shared" si="69"/>
        <v/>
      </c>
      <c r="DH3436" s="832">
        <v>3526</v>
      </c>
    </row>
    <row r="3437" spans="1:112" s="760" customFormat="1" ht="12" hidden="1" customHeight="1" x14ac:dyDescent="0.15">
      <c r="A3437" s="774"/>
      <c r="B3437" s="3391"/>
      <c r="C3437" s="3681"/>
      <c r="D3437" s="3681"/>
      <c r="E3437" s="3681"/>
      <c r="F3437" s="3681"/>
      <c r="G3437" s="3681"/>
      <c r="H3437" s="3392"/>
      <c r="I3437" s="3683"/>
      <c r="J3437" s="3684"/>
      <c r="K3437" s="1974"/>
      <c r="L3437" s="774"/>
      <c r="M3437" s="767"/>
      <c r="DF3437" s="818"/>
      <c r="DG3437" s="772" t="str">
        <f t="shared" si="69"/>
        <v/>
      </c>
      <c r="DH3437" s="832">
        <v>3527</v>
      </c>
    </row>
    <row r="3438" spans="1:112" s="760" customFormat="1" ht="12" hidden="1" customHeight="1" x14ac:dyDescent="0.15">
      <c r="A3438" s="774"/>
      <c r="B3438" s="3391"/>
      <c r="C3438" s="3681"/>
      <c r="D3438" s="3681"/>
      <c r="E3438" s="3681"/>
      <c r="F3438" s="3681"/>
      <c r="G3438" s="3681"/>
      <c r="H3438" s="3392"/>
      <c r="I3438" s="3683"/>
      <c r="J3438" s="3684"/>
      <c r="K3438" s="1974"/>
      <c r="L3438" s="774"/>
      <c r="M3438" s="767"/>
      <c r="DF3438" s="818"/>
      <c r="DG3438" s="772" t="str">
        <f t="shared" si="69"/>
        <v/>
      </c>
      <c r="DH3438" s="832">
        <v>3528</v>
      </c>
    </row>
    <row r="3439" spans="1:112" s="760" customFormat="1" ht="12" hidden="1" customHeight="1" x14ac:dyDescent="0.15">
      <c r="A3439" s="774"/>
      <c r="B3439" s="3391"/>
      <c r="C3439" s="3681"/>
      <c r="D3439" s="3681"/>
      <c r="E3439" s="3681"/>
      <c r="F3439" s="3681"/>
      <c r="G3439" s="3681"/>
      <c r="H3439" s="3392"/>
      <c r="I3439" s="3683"/>
      <c r="J3439" s="3684"/>
      <c r="K3439" s="1974"/>
      <c r="L3439" s="774"/>
      <c r="M3439" s="767"/>
      <c r="DF3439" s="818"/>
      <c r="DG3439" s="772" t="str">
        <f t="shared" si="69"/>
        <v/>
      </c>
      <c r="DH3439" s="832">
        <v>3529</v>
      </c>
    </row>
    <row r="3440" spans="1:112" s="760" customFormat="1" ht="12" hidden="1" customHeight="1" x14ac:dyDescent="0.15">
      <c r="A3440" s="774"/>
      <c r="B3440" s="3391"/>
      <c r="C3440" s="3681"/>
      <c r="D3440" s="3681"/>
      <c r="E3440" s="3681"/>
      <c r="F3440" s="3681"/>
      <c r="G3440" s="3681"/>
      <c r="H3440" s="3392"/>
      <c r="I3440" s="3683"/>
      <c r="J3440" s="3684"/>
      <c r="K3440" s="1974"/>
      <c r="L3440" s="774"/>
      <c r="M3440" s="767"/>
      <c r="DF3440" s="818"/>
      <c r="DG3440" s="772" t="str">
        <f t="shared" si="69"/>
        <v/>
      </c>
      <c r="DH3440" s="832">
        <v>3530</v>
      </c>
    </row>
    <row r="3441" spans="1:112" s="760" customFormat="1" ht="12" hidden="1" customHeight="1" x14ac:dyDescent="0.15">
      <c r="A3441" s="774"/>
      <c r="B3441" s="3391"/>
      <c r="C3441" s="3681"/>
      <c r="D3441" s="3681"/>
      <c r="E3441" s="3681"/>
      <c r="F3441" s="3681"/>
      <c r="G3441" s="3681"/>
      <c r="H3441" s="3392"/>
      <c r="I3441" s="3683"/>
      <c r="J3441" s="3684"/>
      <c r="K3441" s="1974"/>
      <c r="L3441" s="774"/>
      <c r="M3441" s="767"/>
      <c r="DF3441" s="818"/>
      <c r="DG3441" s="772" t="str">
        <f t="shared" si="69"/>
        <v/>
      </c>
      <c r="DH3441" s="832">
        <v>3531</v>
      </c>
    </row>
    <row r="3442" spans="1:112" s="760" customFormat="1" ht="12" hidden="1" customHeight="1" x14ac:dyDescent="0.15">
      <c r="A3442" s="774"/>
      <c r="B3442" s="3391"/>
      <c r="C3442" s="3681"/>
      <c r="D3442" s="3681"/>
      <c r="E3442" s="3681"/>
      <c r="F3442" s="3681"/>
      <c r="G3442" s="3681"/>
      <c r="H3442" s="3392"/>
      <c r="I3442" s="3683"/>
      <c r="J3442" s="3684"/>
      <c r="K3442" s="1974"/>
      <c r="L3442" s="774"/>
      <c r="M3442" s="767"/>
      <c r="DF3442" s="818"/>
      <c r="DG3442" s="772" t="str">
        <f t="shared" si="69"/>
        <v/>
      </c>
      <c r="DH3442" s="832">
        <v>3532</v>
      </c>
    </row>
    <row r="3443" spans="1:112" s="760" customFormat="1" ht="12" hidden="1" customHeight="1" x14ac:dyDescent="0.15">
      <c r="A3443" s="774"/>
      <c r="B3443" s="3391"/>
      <c r="C3443" s="3681"/>
      <c r="D3443" s="3681"/>
      <c r="E3443" s="3681"/>
      <c r="F3443" s="3681"/>
      <c r="G3443" s="3681"/>
      <c r="H3443" s="3392"/>
      <c r="I3443" s="3683"/>
      <c r="J3443" s="3684"/>
      <c r="K3443" s="1974"/>
      <c r="L3443" s="774"/>
      <c r="M3443" s="767"/>
      <c r="DF3443" s="818"/>
      <c r="DG3443" s="772" t="str">
        <f t="shared" ref="DG3443:DG3506" si="70">IF(COUNTA(A3443:M3443)&gt;0,DH3443,"")</f>
        <v/>
      </c>
      <c r="DH3443" s="832">
        <v>3533</v>
      </c>
    </row>
    <row r="3444" spans="1:112" s="760" customFormat="1" ht="12" hidden="1" customHeight="1" x14ac:dyDescent="0.15">
      <c r="A3444" s="774"/>
      <c r="B3444" s="3391"/>
      <c r="C3444" s="3681"/>
      <c r="D3444" s="3681"/>
      <c r="E3444" s="3681"/>
      <c r="F3444" s="3681"/>
      <c r="G3444" s="3681"/>
      <c r="H3444" s="3392"/>
      <c r="I3444" s="3683"/>
      <c r="J3444" s="3684"/>
      <c r="K3444" s="1974"/>
      <c r="L3444" s="774"/>
      <c r="M3444" s="767"/>
      <c r="DF3444" s="818"/>
      <c r="DG3444" s="772" t="str">
        <f t="shared" si="70"/>
        <v/>
      </c>
      <c r="DH3444" s="832">
        <v>3534</v>
      </c>
    </row>
    <row r="3445" spans="1:112" s="760" customFormat="1" ht="12.75" hidden="1" customHeight="1" x14ac:dyDescent="0.15">
      <c r="A3445" s="774"/>
      <c r="B3445" s="3391"/>
      <c r="C3445" s="3681"/>
      <c r="D3445" s="3681"/>
      <c r="E3445" s="3681"/>
      <c r="F3445" s="3681"/>
      <c r="G3445" s="3681"/>
      <c r="H3445" s="3392"/>
      <c r="I3445" s="3683"/>
      <c r="J3445" s="3684"/>
      <c r="K3445" s="1974"/>
      <c r="L3445" s="774"/>
      <c r="M3445" s="767"/>
      <c r="DF3445" s="818"/>
      <c r="DG3445" s="772" t="str">
        <f t="shared" si="70"/>
        <v/>
      </c>
      <c r="DH3445" s="832">
        <v>3535</v>
      </c>
    </row>
    <row r="3446" spans="1:112" s="760" customFormat="1" ht="12" hidden="1" customHeight="1" x14ac:dyDescent="0.15">
      <c r="A3446" s="774"/>
      <c r="B3446" s="3391"/>
      <c r="C3446" s="3681"/>
      <c r="D3446" s="3681"/>
      <c r="E3446" s="3681"/>
      <c r="F3446" s="3681"/>
      <c r="G3446" s="3681"/>
      <c r="H3446" s="3392"/>
      <c r="I3446" s="3683"/>
      <c r="J3446" s="3684"/>
      <c r="K3446" s="1974"/>
      <c r="L3446" s="774"/>
      <c r="M3446" s="767"/>
      <c r="DF3446" s="818"/>
      <c r="DG3446" s="772" t="str">
        <f t="shared" si="70"/>
        <v/>
      </c>
      <c r="DH3446" s="832">
        <v>3536</v>
      </c>
    </row>
    <row r="3447" spans="1:112" s="760" customFormat="1" ht="12" hidden="1" customHeight="1" x14ac:dyDescent="0.15">
      <c r="A3447" s="774"/>
      <c r="B3447" s="3391"/>
      <c r="C3447" s="3681"/>
      <c r="D3447" s="3681"/>
      <c r="E3447" s="3681"/>
      <c r="F3447" s="3681"/>
      <c r="G3447" s="3681"/>
      <c r="H3447" s="3392"/>
      <c r="I3447" s="3683"/>
      <c r="J3447" s="3684"/>
      <c r="K3447" s="1974"/>
      <c r="L3447" s="774"/>
      <c r="M3447" s="767"/>
      <c r="DF3447" s="818"/>
      <c r="DG3447" s="772" t="str">
        <f t="shared" si="70"/>
        <v/>
      </c>
      <c r="DH3447" s="832">
        <v>3537</v>
      </c>
    </row>
    <row r="3448" spans="1:112" s="760" customFormat="1" ht="12" hidden="1" customHeight="1" x14ac:dyDescent="0.15">
      <c r="A3448" s="774"/>
      <c r="B3448" s="3391"/>
      <c r="C3448" s="3681"/>
      <c r="D3448" s="3681"/>
      <c r="E3448" s="3681"/>
      <c r="F3448" s="3681"/>
      <c r="G3448" s="3681"/>
      <c r="H3448" s="3392"/>
      <c r="I3448" s="3683"/>
      <c r="J3448" s="3684"/>
      <c r="K3448" s="1974"/>
      <c r="L3448" s="774"/>
      <c r="M3448" s="767"/>
      <c r="DF3448" s="818"/>
      <c r="DG3448" s="772" t="str">
        <f t="shared" si="70"/>
        <v/>
      </c>
      <c r="DH3448" s="832">
        <v>3538</v>
      </c>
    </row>
    <row r="3449" spans="1:112" s="760" customFormat="1" ht="12" hidden="1" customHeight="1" x14ac:dyDescent="0.15">
      <c r="A3449" s="774"/>
      <c r="B3449" s="3391"/>
      <c r="C3449" s="3681"/>
      <c r="D3449" s="3681"/>
      <c r="E3449" s="3681"/>
      <c r="F3449" s="3681"/>
      <c r="G3449" s="3681"/>
      <c r="H3449" s="3392"/>
      <c r="I3449" s="3683"/>
      <c r="J3449" s="3684"/>
      <c r="K3449" s="1974"/>
      <c r="L3449" s="774"/>
      <c r="M3449" s="767"/>
      <c r="DF3449" s="818"/>
      <c r="DG3449" s="772" t="str">
        <f t="shared" si="70"/>
        <v/>
      </c>
      <c r="DH3449" s="832">
        <v>3539</v>
      </c>
    </row>
    <row r="3450" spans="1:112" s="760" customFormat="1" ht="12" hidden="1" customHeight="1" x14ac:dyDescent="0.15">
      <c r="A3450" s="774"/>
      <c r="B3450" s="3391"/>
      <c r="C3450" s="3681"/>
      <c r="D3450" s="3681"/>
      <c r="E3450" s="3681"/>
      <c r="F3450" s="3681"/>
      <c r="G3450" s="3681"/>
      <c r="H3450" s="3392"/>
      <c r="I3450" s="3683"/>
      <c r="J3450" s="3684"/>
      <c r="K3450" s="1974"/>
      <c r="L3450" s="774"/>
      <c r="M3450" s="767"/>
      <c r="DF3450" s="818"/>
      <c r="DG3450" s="772" t="str">
        <f t="shared" si="70"/>
        <v/>
      </c>
      <c r="DH3450" s="832">
        <v>3540</v>
      </c>
    </row>
    <row r="3451" spans="1:112" s="760" customFormat="1" ht="12" hidden="1" customHeight="1" x14ac:dyDescent="0.15">
      <c r="A3451" s="774"/>
      <c r="B3451" s="3391"/>
      <c r="C3451" s="3681"/>
      <c r="D3451" s="3681"/>
      <c r="E3451" s="3681"/>
      <c r="F3451" s="3681"/>
      <c r="G3451" s="3681"/>
      <c r="H3451" s="3392"/>
      <c r="I3451" s="3683"/>
      <c r="J3451" s="3684"/>
      <c r="K3451" s="1974"/>
      <c r="L3451" s="774"/>
      <c r="M3451" s="767"/>
      <c r="DF3451" s="818"/>
      <c r="DG3451" s="772" t="str">
        <f t="shared" si="70"/>
        <v/>
      </c>
      <c r="DH3451" s="832">
        <v>3541</v>
      </c>
    </row>
    <row r="3452" spans="1:112" s="760" customFormat="1" ht="12" hidden="1" customHeight="1" x14ac:dyDescent="0.15">
      <c r="A3452" s="774"/>
      <c r="B3452" s="3391"/>
      <c r="C3452" s="3681"/>
      <c r="D3452" s="3681"/>
      <c r="E3452" s="3681"/>
      <c r="F3452" s="3681"/>
      <c r="G3452" s="3681"/>
      <c r="H3452" s="3392"/>
      <c r="I3452" s="3683"/>
      <c r="J3452" s="3684"/>
      <c r="K3452" s="1974"/>
      <c r="L3452" s="774"/>
      <c r="M3452" s="767"/>
      <c r="DF3452" s="818"/>
      <c r="DG3452" s="772" t="str">
        <f t="shared" si="70"/>
        <v/>
      </c>
      <c r="DH3452" s="832">
        <v>3542</v>
      </c>
    </row>
    <row r="3453" spans="1:112" s="760" customFormat="1" ht="12" hidden="1" customHeight="1" x14ac:dyDescent="0.15">
      <c r="A3453" s="774"/>
      <c r="B3453" s="3391"/>
      <c r="C3453" s="3681"/>
      <c r="D3453" s="3681"/>
      <c r="E3453" s="3681"/>
      <c r="F3453" s="3681"/>
      <c r="G3453" s="3681"/>
      <c r="H3453" s="3392"/>
      <c r="I3453" s="3683"/>
      <c r="J3453" s="3684"/>
      <c r="K3453" s="1974"/>
      <c r="L3453" s="774"/>
      <c r="M3453" s="767"/>
      <c r="DF3453" s="818"/>
      <c r="DG3453" s="772" t="str">
        <f t="shared" si="70"/>
        <v/>
      </c>
      <c r="DH3453" s="832">
        <v>3543</v>
      </c>
    </row>
    <row r="3454" spans="1:112" s="760" customFormat="1" ht="12" hidden="1" customHeight="1" x14ac:dyDescent="0.15">
      <c r="A3454" s="774"/>
      <c r="B3454" s="3391"/>
      <c r="C3454" s="3681"/>
      <c r="D3454" s="3681"/>
      <c r="E3454" s="3681"/>
      <c r="F3454" s="3681"/>
      <c r="G3454" s="3681"/>
      <c r="H3454" s="3392"/>
      <c r="I3454" s="3683"/>
      <c r="J3454" s="3684"/>
      <c r="K3454" s="1974"/>
      <c r="L3454" s="774"/>
      <c r="M3454" s="767"/>
      <c r="DF3454" s="818"/>
      <c r="DG3454" s="772" t="str">
        <f t="shared" si="70"/>
        <v/>
      </c>
      <c r="DH3454" s="832">
        <v>3544</v>
      </c>
    </row>
    <row r="3455" spans="1:112" s="760" customFormat="1" ht="12.75" hidden="1" customHeight="1" x14ac:dyDescent="0.15">
      <c r="A3455" s="774"/>
      <c r="B3455" s="3391"/>
      <c r="C3455" s="3681"/>
      <c r="D3455" s="3681"/>
      <c r="E3455" s="3681"/>
      <c r="F3455" s="3681"/>
      <c r="G3455" s="3681"/>
      <c r="H3455" s="3392"/>
      <c r="I3455" s="3683"/>
      <c r="J3455" s="3684"/>
      <c r="K3455" s="1974"/>
      <c r="L3455" s="774"/>
      <c r="M3455" s="767"/>
      <c r="DF3455" s="818"/>
      <c r="DG3455" s="772" t="str">
        <f t="shared" si="70"/>
        <v/>
      </c>
      <c r="DH3455" s="832">
        <v>3545</v>
      </c>
    </row>
    <row r="3456" spans="1:112" s="760" customFormat="1" ht="12" hidden="1" customHeight="1" x14ac:dyDescent="0.15">
      <c r="A3456" s="774"/>
      <c r="B3456" s="3391"/>
      <c r="C3456" s="3681"/>
      <c r="D3456" s="3681"/>
      <c r="E3456" s="3681"/>
      <c r="F3456" s="3681"/>
      <c r="G3456" s="3681"/>
      <c r="H3456" s="3392"/>
      <c r="I3456" s="3683"/>
      <c r="J3456" s="3684"/>
      <c r="K3456" s="1974"/>
      <c r="L3456" s="774"/>
      <c r="M3456" s="767"/>
      <c r="DF3456" s="818"/>
      <c r="DG3456" s="772" t="str">
        <f t="shared" si="70"/>
        <v/>
      </c>
      <c r="DH3456" s="832">
        <v>3546</v>
      </c>
    </row>
    <row r="3457" spans="1:112" s="760" customFormat="1" ht="12" hidden="1" customHeight="1" x14ac:dyDescent="0.15">
      <c r="A3457" s="774"/>
      <c r="B3457" s="3391"/>
      <c r="C3457" s="3681"/>
      <c r="D3457" s="3681"/>
      <c r="E3457" s="3681"/>
      <c r="F3457" s="3681"/>
      <c r="G3457" s="3681"/>
      <c r="H3457" s="3392"/>
      <c r="I3457" s="3683"/>
      <c r="J3457" s="3684"/>
      <c r="K3457" s="1974"/>
      <c r="L3457" s="774"/>
      <c r="M3457" s="767"/>
      <c r="DF3457" s="818"/>
      <c r="DG3457" s="772" t="str">
        <f t="shared" si="70"/>
        <v/>
      </c>
      <c r="DH3457" s="832">
        <v>3547</v>
      </c>
    </row>
    <row r="3458" spans="1:112" s="760" customFormat="1" ht="12" hidden="1" customHeight="1" x14ac:dyDescent="0.15">
      <c r="A3458" s="774"/>
      <c r="B3458" s="3391"/>
      <c r="C3458" s="3681"/>
      <c r="D3458" s="3681"/>
      <c r="E3458" s="3681"/>
      <c r="F3458" s="3681"/>
      <c r="G3458" s="3681"/>
      <c r="H3458" s="3392"/>
      <c r="I3458" s="3683"/>
      <c r="J3458" s="3684"/>
      <c r="K3458" s="1974"/>
      <c r="L3458" s="774"/>
      <c r="M3458" s="767"/>
      <c r="DF3458" s="818"/>
      <c r="DG3458" s="772" t="str">
        <f t="shared" si="70"/>
        <v/>
      </c>
      <c r="DH3458" s="832">
        <v>3548</v>
      </c>
    </row>
    <row r="3459" spans="1:112" s="760" customFormat="1" ht="12" hidden="1" customHeight="1" x14ac:dyDescent="0.15">
      <c r="A3459" s="774"/>
      <c r="B3459" s="3391"/>
      <c r="C3459" s="3681"/>
      <c r="D3459" s="3681"/>
      <c r="E3459" s="3681"/>
      <c r="F3459" s="3681"/>
      <c r="G3459" s="3681"/>
      <c r="H3459" s="3392"/>
      <c r="I3459" s="3683"/>
      <c r="J3459" s="3684"/>
      <c r="K3459" s="1974"/>
      <c r="L3459" s="774"/>
      <c r="M3459" s="767"/>
      <c r="DF3459" s="818"/>
      <c r="DG3459" s="772" t="str">
        <f t="shared" si="70"/>
        <v/>
      </c>
      <c r="DH3459" s="832">
        <v>3549</v>
      </c>
    </row>
    <row r="3460" spans="1:112" s="760" customFormat="1" ht="12" hidden="1" customHeight="1" x14ac:dyDescent="0.15">
      <c r="A3460" s="774"/>
      <c r="B3460" s="3391"/>
      <c r="C3460" s="3681"/>
      <c r="D3460" s="3681"/>
      <c r="E3460" s="3681"/>
      <c r="F3460" s="3681"/>
      <c r="G3460" s="3681"/>
      <c r="H3460" s="3392"/>
      <c r="I3460" s="3683"/>
      <c r="J3460" s="3684"/>
      <c r="K3460" s="1974"/>
      <c r="L3460" s="774"/>
      <c r="M3460" s="767"/>
      <c r="DF3460" s="818"/>
      <c r="DG3460" s="772" t="str">
        <f t="shared" si="70"/>
        <v/>
      </c>
      <c r="DH3460" s="832">
        <v>3550</v>
      </c>
    </row>
    <row r="3461" spans="1:112" s="760" customFormat="1" ht="12" hidden="1" customHeight="1" x14ac:dyDescent="0.15">
      <c r="A3461" s="774"/>
      <c r="B3461" s="3391"/>
      <c r="C3461" s="3681"/>
      <c r="D3461" s="3681"/>
      <c r="E3461" s="3681"/>
      <c r="F3461" s="3681"/>
      <c r="G3461" s="3681"/>
      <c r="H3461" s="3392"/>
      <c r="I3461" s="3683"/>
      <c r="J3461" s="3684"/>
      <c r="K3461" s="1974"/>
      <c r="L3461" s="774"/>
      <c r="M3461" s="767"/>
      <c r="DF3461" s="818"/>
      <c r="DG3461" s="772" t="str">
        <f t="shared" si="70"/>
        <v/>
      </c>
      <c r="DH3461" s="832">
        <v>3551</v>
      </c>
    </row>
    <row r="3462" spans="1:112" s="760" customFormat="1" ht="12" hidden="1" customHeight="1" x14ac:dyDescent="0.15">
      <c r="A3462" s="774"/>
      <c r="B3462" s="3391"/>
      <c r="C3462" s="3681"/>
      <c r="D3462" s="3681"/>
      <c r="E3462" s="3681"/>
      <c r="F3462" s="3681"/>
      <c r="G3462" s="3681"/>
      <c r="H3462" s="3392"/>
      <c r="I3462" s="3683"/>
      <c r="J3462" s="3684"/>
      <c r="K3462" s="1974"/>
      <c r="L3462" s="774"/>
      <c r="M3462" s="767"/>
      <c r="DF3462" s="818"/>
      <c r="DG3462" s="772" t="str">
        <f t="shared" si="70"/>
        <v/>
      </c>
      <c r="DH3462" s="832">
        <v>3552</v>
      </c>
    </row>
    <row r="3463" spans="1:112" s="760" customFormat="1" ht="12" hidden="1" customHeight="1" x14ac:dyDescent="0.15">
      <c r="A3463" s="774"/>
      <c r="B3463" s="3391"/>
      <c r="C3463" s="3681"/>
      <c r="D3463" s="3681"/>
      <c r="E3463" s="3681"/>
      <c r="F3463" s="3681"/>
      <c r="G3463" s="3681"/>
      <c r="H3463" s="3392"/>
      <c r="I3463" s="3683"/>
      <c r="J3463" s="3684"/>
      <c r="K3463" s="1974"/>
      <c r="L3463" s="774"/>
      <c r="M3463" s="767"/>
      <c r="DF3463" s="818"/>
      <c r="DG3463" s="772" t="str">
        <f t="shared" si="70"/>
        <v/>
      </c>
      <c r="DH3463" s="832">
        <v>3553</v>
      </c>
    </row>
    <row r="3464" spans="1:112" s="760" customFormat="1" ht="12" hidden="1" customHeight="1" x14ac:dyDescent="0.15">
      <c r="A3464" s="774"/>
      <c r="B3464" s="3391"/>
      <c r="C3464" s="3681"/>
      <c r="D3464" s="3681"/>
      <c r="E3464" s="3681"/>
      <c r="F3464" s="3681"/>
      <c r="G3464" s="3681"/>
      <c r="H3464" s="3392"/>
      <c r="I3464" s="3683"/>
      <c r="J3464" s="3684"/>
      <c r="K3464" s="1974"/>
      <c r="L3464" s="774"/>
      <c r="M3464" s="767"/>
      <c r="DF3464" s="818"/>
      <c r="DG3464" s="772" t="str">
        <f t="shared" si="70"/>
        <v/>
      </c>
      <c r="DH3464" s="832">
        <v>3554</v>
      </c>
    </row>
    <row r="3465" spans="1:112" s="760" customFormat="1" ht="12.75" hidden="1" customHeight="1" x14ac:dyDescent="0.15">
      <c r="A3465" s="774"/>
      <c r="B3465" s="3391"/>
      <c r="C3465" s="3681"/>
      <c r="D3465" s="3681"/>
      <c r="E3465" s="3681"/>
      <c r="F3465" s="3681"/>
      <c r="G3465" s="3681"/>
      <c r="H3465" s="3392"/>
      <c r="I3465" s="3683"/>
      <c r="J3465" s="3684"/>
      <c r="K3465" s="1974"/>
      <c r="L3465" s="774"/>
      <c r="M3465" s="767"/>
      <c r="DF3465" s="818"/>
      <c r="DG3465" s="772" t="str">
        <f t="shared" si="70"/>
        <v/>
      </c>
      <c r="DH3465" s="832">
        <v>3555</v>
      </c>
    </row>
    <row r="3466" spans="1:112" s="760" customFormat="1" ht="12" hidden="1" customHeight="1" x14ac:dyDescent="0.15">
      <c r="A3466" s="774"/>
      <c r="B3466" s="3391"/>
      <c r="C3466" s="3681"/>
      <c r="D3466" s="3681"/>
      <c r="E3466" s="3681"/>
      <c r="F3466" s="3681"/>
      <c r="G3466" s="3681"/>
      <c r="H3466" s="3392"/>
      <c r="I3466" s="3683"/>
      <c r="J3466" s="3684"/>
      <c r="K3466" s="1974"/>
      <c r="L3466" s="774"/>
      <c r="M3466" s="767"/>
      <c r="DF3466" s="818"/>
      <c r="DG3466" s="772" t="str">
        <f t="shared" si="70"/>
        <v/>
      </c>
      <c r="DH3466" s="832">
        <v>3556</v>
      </c>
    </row>
    <row r="3467" spans="1:112" s="760" customFormat="1" ht="12" hidden="1" customHeight="1" x14ac:dyDescent="0.15">
      <c r="A3467" s="774"/>
      <c r="B3467" s="3391"/>
      <c r="C3467" s="3681"/>
      <c r="D3467" s="3681"/>
      <c r="E3467" s="3681"/>
      <c r="F3467" s="3681"/>
      <c r="G3467" s="3681"/>
      <c r="H3467" s="3392"/>
      <c r="I3467" s="3683"/>
      <c r="J3467" s="3684"/>
      <c r="K3467" s="1974"/>
      <c r="L3467" s="774"/>
      <c r="M3467" s="767"/>
      <c r="DF3467" s="818"/>
      <c r="DG3467" s="772" t="str">
        <f t="shared" si="70"/>
        <v/>
      </c>
      <c r="DH3467" s="832">
        <v>3557</v>
      </c>
    </row>
    <row r="3468" spans="1:112" s="760" customFormat="1" ht="12" hidden="1" customHeight="1" x14ac:dyDescent="0.15">
      <c r="A3468" s="774"/>
      <c r="B3468" s="3391"/>
      <c r="C3468" s="3681"/>
      <c r="D3468" s="3681"/>
      <c r="E3468" s="3681"/>
      <c r="F3468" s="3681"/>
      <c r="G3468" s="3681"/>
      <c r="H3468" s="3392"/>
      <c r="I3468" s="3683"/>
      <c r="J3468" s="3684"/>
      <c r="K3468" s="1974"/>
      <c r="L3468" s="774"/>
      <c r="M3468" s="767"/>
      <c r="DF3468" s="818"/>
      <c r="DG3468" s="772" t="str">
        <f t="shared" si="70"/>
        <v/>
      </c>
      <c r="DH3468" s="832">
        <v>3558</v>
      </c>
    </row>
    <row r="3469" spans="1:112" s="760" customFormat="1" ht="12" hidden="1" customHeight="1" x14ac:dyDescent="0.15">
      <c r="A3469" s="774"/>
      <c r="B3469" s="3391"/>
      <c r="C3469" s="3681"/>
      <c r="D3469" s="3681"/>
      <c r="E3469" s="3681"/>
      <c r="F3469" s="3681"/>
      <c r="G3469" s="3681"/>
      <c r="H3469" s="3392"/>
      <c r="I3469" s="3683"/>
      <c r="J3469" s="3684"/>
      <c r="K3469" s="1974"/>
      <c r="L3469" s="774"/>
      <c r="M3469" s="767"/>
      <c r="DF3469" s="818"/>
      <c r="DG3469" s="772" t="str">
        <f t="shared" si="70"/>
        <v/>
      </c>
      <c r="DH3469" s="832">
        <v>3559</v>
      </c>
    </row>
    <row r="3470" spans="1:112" s="760" customFormat="1" ht="12" hidden="1" customHeight="1" x14ac:dyDescent="0.15">
      <c r="A3470" s="774"/>
      <c r="B3470" s="3391"/>
      <c r="C3470" s="3681"/>
      <c r="D3470" s="3681"/>
      <c r="E3470" s="3681"/>
      <c r="F3470" s="3681"/>
      <c r="G3470" s="3681"/>
      <c r="H3470" s="3392"/>
      <c r="I3470" s="3683"/>
      <c r="J3470" s="3684"/>
      <c r="K3470" s="1974"/>
      <c r="L3470" s="774"/>
      <c r="M3470" s="767"/>
      <c r="DF3470" s="818"/>
      <c r="DG3470" s="772" t="str">
        <f t="shared" si="70"/>
        <v/>
      </c>
      <c r="DH3470" s="832">
        <v>3560</v>
      </c>
    </row>
    <row r="3471" spans="1:112" s="760" customFormat="1" ht="12" hidden="1" customHeight="1" x14ac:dyDescent="0.15">
      <c r="A3471" s="774"/>
      <c r="B3471" s="3391"/>
      <c r="C3471" s="3681"/>
      <c r="D3471" s="3681"/>
      <c r="E3471" s="3681"/>
      <c r="F3471" s="3681"/>
      <c r="G3471" s="3681"/>
      <c r="H3471" s="3392"/>
      <c r="I3471" s="3683"/>
      <c r="J3471" s="3684"/>
      <c r="K3471" s="1974"/>
      <c r="L3471" s="774"/>
      <c r="M3471" s="767"/>
      <c r="DF3471" s="818"/>
      <c r="DG3471" s="772" t="str">
        <f t="shared" si="70"/>
        <v/>
      </c>
      <c r="DH3471" s="832">
        <v>3561</v>
      </c>
    </row>
    <row r="3472" spans="1:112" s="760" customFormat="1" ht="12" hidden="1" customHeight="1" x14ac:dyDescent="0.15">
      <c r="A3472" s="774"/>
      <c r="B3472" s="3391"/>
      <c r="C3472" s="3681"/>
      <c r="D3472" s="3681"/>
      <c r="E3472" s="3681"/>
      <c r="F3472" s="3681"/>
      <c r="G3472" s="3681"/>
      <c r="H3472" s="3392"/>
      <c r="I3472" s="3683"/>
      <c r="J3472" s="3684"/>
      <c r="K3472" s="1974"/>
      <c r="L3472" s="774"/>
      <c r="M3472" s="767"/>
      <c r="DF3472" s="818"/>
      <c r="DG3472" s="772" t="str">
        <f t="shared" si="70"/>
        <v/>
      </c>
      <c r="DH3472" s="832">
        <v>3562</v>
      </c>
    </row>
    <row r="3473" spans="1:112" s="760" customFormat="1" ht="12" hidden="1" customHeight="1" x14ac:dyDescent="0.15">
      <c r="A3473" s="774"/>
      <c r="B3473" s="3391"/>
      <c r="C3473" s="3681"/>
      <c r="D3473" s="3681"/>
      <c r="E3473" s="3681"/>
      <c r="F3473" s="3681"/>
      <c r="G3473" s="3681"/>
      <c r="H3473" s="3392"/>
      <c r="I3473" s="3683"/>
      <c r="J3473" s="3684"/>
      <c r="K3473" s="1974"/>
      <c r="L3473" s="774"/>
      <c r="M3473" s="767"/>
      <c r="DF3473" s="818"/>
      <c r="DG3473" s="772" t="str">
        <f t="shared" si="70"/>
        <v/>
      </c>
      <c r="DH3473" s="832">
        <v>3563</v>
      </c>
    </row>
    <row r="3474" spans="1:112" s="760" customFormat="1" ht="12" hidden="1" customHeight="1" x14ac:dyDescent="0.15">
      <c r="A3474" s="774"/>
      <c r="B3474" s="3391"/>
      <c r="C3474" s="3681"/>
      <c r="D3474" s="3681"/>
      <c r="E3474" s="3681"/>
      <c r="F3474" s="3681"/>
      <c r="G3474" s="3681"/>
      <c r="H3474" s="3392"/>
      <c r="I3474" s="3683"/>
      <c r="J3474" s="3684"/>
      <c r="K3474" s="1974"/>
      <c r="L3474" s="774"/>
      <c r="M3474" s="767"/>
      <c r="DF3474" s="818"/>
      <c r="DG3474" s="772" t="str">
        <f t="shared" si="70"/>
        <v/>
      </c>
      <c r="DH3474" s="832">
        <v>3564</v>
      </c>
    </row>
    <row r="3475" spans="1:112" s="760" customFormat="1" ht="12" hidden="1" customHeight="1" x14ac:dyDescent="0.15">
      <c r="A3475" s="774"/>
      <c r="B3475" s="3391"/>
      <c r="C3475" s="3681"/>
      <c r="D3475" s="3681"/>
      <c r="E3475" s="3681"/>
      <c r="F3475" s="3681"/>
      <c r="G3475" s="3681"/>
      <c r="H3475" s="3392"/>
      <c r="I3475" s="3683"/>
      <c r="J3475" s="3684"/>
      <c r="K3475" s="1974"/>
      <c r="L3475" s="774"/>
      <c r="M3475" s="767"/>
      <c r="DF3475" s="818"/>
      <c r="DG3475" s="772" t="str">
        <f t="shared" si="70"/>
        <v/>
      </c>
      <c r="DH3475" s="832">
        <v>3565</v>
      </c>
    </row>
    <row r="3476" spans="1:112" s="760" customFormat="1" ht="12" hidden="1" customHeight="1" x14ac:dyDescent="0.15">
      <c r="A3476" s="774"/>
      <c r="B3476" s="3391"/>
      <c r="C3476" s="3681"/>
      <c r="D3476" s="3681"/>
      <c r="E3476" s="3681"/>
      <c r="F3476" s="3681"/>
      <c r="G3476" s="3681"/>
      <c r="H3476" s="3392"/>
      <c r="I3476" s="3683"/>
      <c r="J3476" s="3684"/>
      <c r="K3476" s="1974"/>
      <c r="L3476" s="774"/>
      <c r="M3476" s="767"/>
      <c r="DF3476" s="818"/>
      <c r="DG3476" s="772" t="str">
        <f t="shared" si="70"/>
        <v/>
      </c>
      <c r="DH3476" s="832">
        <v>3566</v>
      </c>
    </row>
    <row r="3477" spans="1:112" s="760" customFormat="1" ht="12" hidden="1" customHeight="1" x14ac:dyDescent="0.15">
      <c r="A3477" s="774"/>
      <c r="B3477" s="3391"/>
      <c r="C3477" s="3681"/>
      <c r="D3477" s="3681"/>
      <c r="E3477" s="3681"/>
      <c r="F3477" s="3681"/>
      <c r="G3477" s="3681"/>
      <c r="H3477" s="3392"/>
      <c r="I3477" s="3683"/>
      <c r="J3477" s="3684"/>
      <c r="K3477" s="1974"/>
      <c r="L3477" s="774"/>
      <c r="M3477" s="767"/>
      <c r="DF3477" s="818"/>
      <c r="DG3477" s="772" t="str">
        <f t="shared" si="70"/>
        <v/>
      </c>
      <c r="DH3477" s="832">
        <v>3567</v>
      </c>
    </row>
    <row r="3478" spans="1:112" s="760" customFormat="1" ht="12" hidden="1" customHeight="1" x14ac:dyDescent="0.15">
      <c r="A3478" s="774"/>
      <c r="B3478" s="3391"/>
      <c r="C3478" s="3681"/>
      <c r="D3478" s="3681"/>
      <c r="E3478" s="3681"/>
      <c r="F3478" s="3681"/>
      <c r="G3478" s="3681"/>
      <c r="H3478" s="3392"/>
      <c r="I3478" s="3683"/>
      <c r="J3478" s="3684"/>
      <c r="K3478" s="1974"/>
      <c r="L3478" s="774"/>
      <c r="M3478" s="767"/>
      <c r="DF3478" s="818"/>
      <c r="DG3478" s="772" t="str">
        <f t="shared" si="70"/>
        <v/>
      </c>
      <c r="DH3478" s="832">
        <v>3568</v>
      </c>
    </row>
    <row r="3479" spans="1:112" s="760" customFormat="1" ht="12" hidden="1" customHeight="1" x14ac:dyDescent="0.15">
      <c r="A3479" s="774"/>
      <c r="B3479" s="3391"/>
      <c r="C3479" s="3681"/>
      <c r="D3479" s="3681"/>
      <c r="E3479" s="3681"/>
      <c r="F3479" s="3681"/>
      <c r="G3479" s="3681"/>
      <c r="H3479" s="3392"/>
      <c r="I3479" s="3683"/>
      <c r="J3479" s="3684"/>
      <c r="K3479" s="1974"/>
      <c r="L3479" s="774"/>
      <c r="M3479" s="767"/>
      <c r="DF3479" s="818"/>
      <c r="DG3479" s="772" t="str">
        <f t="shared" si="70"/>
        <v/>
      </c>
      <c r="DH3479" s="832">
        <v>3569</v>
      </c>
    </row>
    <row r="3480" spans="1:112" s="760" customFormat="1" ht="12" hidden="1" customHeight="1" x14ac:dyDescent="0.15">
      <c r="A3480" s="774"/>
      <c r="B3480" s="3391"/>
      <c r="C3480" s="3681"/>
      <c r="D3480" s="3681"/>
      <c r="E3480" s="3681"/>
      <c r="F3480" s="3681"/>
      <c r="G3480" s="3681"/>
      <c r="H3480" s="3392"/>
      <c r="I3480" s="3683"/>
      <c r="J3480" s="3684"/>
      <c r="K3480" s="1974"/>
      <c r="L3480" s="774"/>
      <c r="M3480" s="767"/>
      <c r="DF3480" s="818"/>
      <c r="DG3480" s="772" t="str">
        <f t="shared" si="70"/>
        <v/>
      </c>
      <c r="DH3480" s="832">
        <v>3570</v>
      </c>
    </row>
    <row r="3481" spans="1:112" s="760" customFormat="1" ht="12" hidden="1" customHeight="1" x14ac:dyDescent="0.15">
      <c r="A3481" s="774"/>
      <c r="B3481" s="3391"/>
      <c r="C3481" s="3681"/>
      <c r="D3481" s="3681"/>
      <c r="E3481" s="3681"/>
      <c r="F3481" s="3681"/>
      <c r="G3481" s="3681"/>
      <c r="H3481" s="3392"/>
      <c r="I3481" s="3683"/>
      <c r="J3481" s="3684"/>
      <c r="K3481" s="1974"/>
      <c r="L3481" s="774"/>
      <c r="M3481" s="767"/>
      <c r="DF3481" s="818"/>
      <c r="DG3481" s="772" t="str">
        <f t="shared" si="70"/>
        <v/>
      </c>
      <c r="DH3481" s="832">
        <v>3571</v>
      </c>
    </row>
    <row r="3482" spans="1:112" s="760" customFormat="1" ht="12" hidden="1" customHeight="1" x14ac:dyDescent="0.15">
      <c r="A3482" s="774"/>
      <c r="B3482" s="3391"/>
      <c r="C3482" s="3681"/>
      <c r="D3482" s="3681"/>
      <c r="E3482" s="3681"/>
      <c r="F3482" s="3681"/>
      <c r="G3482" s="3681"/>
      <c r="H3482" s="3392"/>
      <c r="I3482" s="3683"/>
      <c r="J3482" s="3684"/>
      <c r="K3482" s="1974"/>
      <c r="L3482" s="774"/>
      <c r="M3482" s="767"/>
      <c r="DF3482" s="818"/>
      <c r="DG3482" s="772" t="str">
        <f t="shared" si="70"/>
        <v/>
      </c>
      <c r="DH3482" s="832">
        <v>3572</v>
      </c>
    </row>
    <row r="3483" spans="1:112" s="760" customFormat="1" ht="12.75" hidden="1" customHeight="1" x14ac:dyDescent="0.15">
      <c r="A3483" s="774"/>
      <c r="B3483" s="3391"/>
      <c r="C3483" s="3681"/>
      <c r="D3483" s="3681"/>
      <c r="E3483" s="3681"/>
      <c r="F3483" s="3681"/>
      <c r="G3483" s="3681"/>
      <c r="H3483" s="3392"/>
      <c r="I3483" s="3683"/>
      <c r="J3483" s="3684"/>
      <c r="K3483" s="1974"/>
      <c r="L3483" s="774"/>
      <c r="M3483" s="767"/>
      <c r="DF3483" s="818"/>
      <c r="DG3483" s="772" t="str">
        <f t="shared" si="70"/>
        <v/>
      </c>
      <c r="DH3483" s="832">
        <v>3573</v>
      </c>
    </row>
    <row r="3484" spans="1:112" s="760" customFormat="1" ht="12" hidden="1" customHeight="1" x14ac:dyDescent="0.15">
      <c r="A3484" s="774"/>
      <c r="B3484" s="3391"/>
      <c r="C3484" s="3681"/>
      <c r="D3484" s="3681"/>
      <c r="E3484" s="3681"/>
      <c r="F3484" s="3681"/>
      <c r="G3484" s="3681"/>
      <c r="H3484" s="3392"/>
      <c r="I3484" s="3683"/>
      <c r="J3484" s="3684"/>
      <c r="K3484" s="1974"/>
      <c r="L3484" s="774"/>
      <c r="M3484" s="767"/>
      <c r="DF3484" s="818"/>
      <c r="DG3484" s="772" t="str">
        <f t="shared" si="70"/>
        <v/>
      </c>
      <c r="DH3484" s="832">
        <v>3574</v>
      </c>
    </row>
    <row r="3485" spans="1:112" s="760" customFormat="1" ht="12" hidden="1" customHeight="1" x14ac:dyDescent="0.15">
      <c r="A3485" s="774"/>
      <c r="B3485" s="3391"/>
      <c r="C3485" s="3681"/>
      <c r="D3485" s="3681"/>
      <c r="E3485" s="3681"/>
      <c r="F3485" s="3681"/>
      <c r="G3485" s="3681"/>
      <c r="H3485" s="3392"/>
      <c r="I3485" s="3683"/>
      <c r="J3485" s="3684"/>
      <c r="K3485" s="1974"/>
      <c r="L3485" s="774"/>
      <c r="M3485" s="767"/>
      <c r="DF3485" s="818"/>
      <c r="DG3485" s="772" t="str">
        <f t="shared" si="70"/>
        <v/>
      </c>
      <c r="DH3485" s="832">
        <v>3575</v>
      </c>
    </row>
    <row r="3486" spans="1:112" s="760" customFormat="1" ht="12" hidden="1" customHeight="1" x14ac:dyDescent="0.15">
      <c r="A3486" s="774"/>
      <c r="B3486" s="3391"/>
      <c r="C3486" s="3681"/>
      <c r="D3486" s="3681"/>
      <c r="E3486" s="3681"/>
      <c r="F3486" s="3681"/>
      <c r="G3486" s="3681"/>
      <c r="H3486" s="3392"/>
      <c r="I3486" s="3683"/>
      <c r="J3486" s="3684"/>
      <c r="K3486" s="1974"/>
      <c r="L3486" s="774"/>
      <c r="M3486" s="767"/>
      <c r="DF3486" s="818"/>
      <c r="DG3486" s="772" t="str">
        <f t="shared" si="70"/>
        <v/>
      </c>
      <c r="DH3486" s="832">
        <v>3576</v>
      </c>
    </row>
    <row r="3487" spans="1:112" s="760" customFormat="1" ht="12" hidden="1" customHeight="1" x14ac:dyDescent="0.15">
      <c r="A3487" s="774"/>
      <c r="B3487" s="3391"/>
      <c r="C3487" s="3681"/>
      <c r="D3487" s="3681"/>
      <c r="E3487" s="3681"/>
      <c r="F3487" s="3681"/>
      <c r="G3487" s="3681"/>
      <c r="H3487" s="3392"/>
      <c r="I3487" s="3683"/>
      <c r="J3487" s="3684"/>
      <c r="K3487" s="1974"/>
      <c r="L3487" s="774"/>
      <c r="M3487" s="767"/>
      <c r="DF3487" s="818"/>
      <c r="DG3487" s="772" t="str">
        <f t="shared" si="70"/>
        <v/>
      </c>
      <c r="DH3487" s="832">
        <v>3577</v>
      </c>
    </row>
    <row r="3488" spans="1:112" s="760" customFormat="1" ht="12" hidden="1" customHeight="1" x14ac:dyDescent="0.15">
      <c r="A3488" s="774"/>
      <c r="B3488" s="3391"/>
      <c r="C3488" s="3681"/>
      <c r="D3488" s="3681"/>
      <c r="E3488" s="3681"/>
      <c r="F3488" s="3681"/>
      <c r="G3488" s="3681"/>
      <c r="H3488" s="3392"/>
      <c r="I3488" s="3683"/>
      <c r="J3488" s="3684"/>
      <c r="K3488" s="1974"/>
      <c r="L3488" s="774"/>
      <c r="M3488" s="767"/>
      <c r="DF3488" s="818"/>
      <c r="DG3488" s="772" t="str">
        <f t="shared" si="70"/>
        <v/>
      </c>
      <c r="DH3488" s="832">
        <v>3578</v>
      </c>
    </row>
    <row r="3489" spans="1:112" s="760" customFormat="1" ht="12" hidden="1" customHeight="1" x14ac:dyDescent="0.15">
      <c r="A3489" s="774"/>
      <c r="B3489" s="3391"/>
      <c r="C3489" s="3681"/>
      <c r="D3489" s="3681"/>
      <c r="E3489" s="3681"/>
      <c r="F3489" s="3681"/>
      <c r="G3489" s="3681"/>
      <c r="H3489" s="3392"/>
      <c r="I3489" s="3683"/>
      <c r="J3489" s="3684"/>
      <c r="K3489" s="1974"/>
      <c r="L3489" s="774"/>
      <c r="M3489" s="767"/>
      <c r="DF3489" s="818"/>
      <c r="DG3489" s="772" t="str">
        <f t="shared" si="70"/>
        <v/>
      </c>
      <c r="DH3489" s="832">
        <v>3579</v>
      </c>
    </row>
    <row r="3490" spans="1:112" s="760" customFormat="1" ht="12" hidden="1" customHeight="1" x14ac:dyDescent="0.15">
      <c r="A3490" s="774"/>
      <c r="B3490" s="3391"/>
      <c r="C3490" s="3681"/>
      <c r="D3490" s="3681"/>
      <c r="E3490" s="3681"/>
      <c r="F3490" s="3681"/>
      <c r="G3490" s="3681"/>
      <c r="H3490" s="3392"/>
      <c r="I3490" s="3683"/>
      <c r="J3490" s="3684"/>
      <c r="K3490" s="1974"/>
      <c r="L3490" s="774"/>
      <c r="M3490" s="767"/>
      <c r="DF3490" s="818"/>
      <c r="DG3490" s="772" t="str">
        <f t="shared" si="70"/>
        <v/>
      </c>
      <c r="DH3490" s="832">
        <v>3580</v>
      </c>
    </row>
    <row r="3491" spans="1:112" s="760" customFormat="1" ht="12" hidden="1" customHeight="1" x14ac:dyDescent="0.15">
      <c r="A3491" s="774"/>
      <c r="B3491" s="3391"/>
      <c r="C3491" s="3681"/>
      <c r="D3491" s="3681"/>
      <c r="E3491" s="3681"/>
      <c r="F3491" s="3681"/>
      <c r="G3491" s="3681"/>
      <c r="H3491" s="3392"/>
      <c r="I3491" s="3683"/>
      <c r="J3491" s="3684"/>
      <c r="K3491" s="1974"/>
      <c r="L3491" s="774"/>
      <c r="M3491" s="767"/>
      <c r="DF3491" s="818"/>
      <c r="DG3491" s="772" t="str">
        <f t="shared" si="70"/>
        <v/>
      </c>
      <c r="DH3491" s="832">
        <v>3581</v>
      </c>
    </row>
    <row r="3492" spans="1:112" s="760" customFormat="1" ht="12" hidden="1" customHeight="1" x14ac:dyDescent="0.15">
      <c r="A3492" s="774"/>
      <c r="B3492" s="3391"/>
      <c r="C3492" s="3681"/>
      <c r="D3492" s="3681"/>
      <c r="E3492" s="3681"/>
      <c r="F3492" s="3681"/>
      <c r="G3492" s="3681"/>
      <c r="H3492" s="3392"/>
      <c r="I3492" s="3683"/>
      <c r="J3492" s="3684"/>
      <c r="K3492" s="1974"/>
      <c r="L3492" s="774"/>
      <c r="M3492" s="767"/>
      <c r="DF3492" s="818"/>
      <c r="DG3492" s="772" t="str">
        <f t="shared" si="70"/>
        <v/>
      </c>
      <c r="DH3492" s="832">
        <v>3582</v>
      </c>
    </row>
    <row r="3493" spans="1:112" s="760" customFormat="1" ht="12.75" hidden="1" customHeight="1" x14ac:dyDescent="0.15">
      <c r="A3493" s="774"/>
      <c r="B3493" s="3391"/>
      <c r="C3493" s="3681"/>
      <c r="D3493" s="3681"/>
      <c r="E3493" s="3681"/>
      <c r="F3493" s="3681"/>
      <c r="G3493" s="3681"/>
      <c r="H3493" s="3392"/>
      <c r="I3493" s="3683"/>
      <c r="J3493" s="3684"/>
      <c r="K3493" s="1974"/>
      <c r="L3493" s="774"/>
      <c r="M3493" s="767"/>
      <c r="DF3493" s="818"/>
      <c r="DG3493" s="772" t="str">
        <f t="shared" si="70"/>
        <v/>
      </c>
      <c r="DH3493" s="832">
        <v>3583</v>
      </c>
    </row>
    <row r="3494" spans="1:112" s="760" customFormat="1" ht="12" hidden="1" customHeight="1" x14ac:dyDescent="0.15">
      <c r="A3494" s="774"/>
      <c r="B3494" s="3391"/>
      <c r="C3494" s="3681"/>
      <c r="D3494" s="3681"/>
      <c r="E3494" s="3681"/>
      <c r="F3494" s="3681"/>
      <c r="G3494" s="3681"/>
      <c r="H3494" s="3392"/>
      <c r="I3494" s="3683"/>
      <c r="J3494" s="3684"/>
      <c r="K3494" s="1974"/>
      <c r="L3494" s="774"/>
      <c r="M3494" s="767"/>
      <c r="DF3494" s="818"/>
      <c r="DG3494" s="772" t="str">
        <f t="shared" si="70"/>
        <v/>
      </c>
      <c r="DH3494" s="832">
        <v>3584</v>
      </c>
    </row>
    <row r="3495" spans="1:112" s="760" customFormat="1" ht="12" hidden="1" customHeight="1" x14ac:dyDescent="0.15">
      <c r="A3495" s="774"/>
      <c r="B3495" s="3391"/>
      <c r="C3495" s="3681"/>
      <c r="D3495" s="3681"/>
      <c r="E3495" s="3681"/>
      <c r="F3495" s="3681"/>
      <c r="G3495" s="3681"/>
      <c r="H3495" s="3392"/>
      <c r="I3495" s="3683"/>
      <c r="J3495" s="3684"/>
      <c r="K3495" s="1974"/>
      <c r="L3495" s="774"/>
      <c r="M3495" s="767"/>
      <c r="DF3495" s="818"/>
      <c r="DG3495" s="772" t="str">
        <f t="shared" si="70"/>
        <v/>
      </c>
      <c r="DH3495" s="832">
        <v>3585</v>
      </c>
    </row>
    <row r="3496" spans="1:112" s="760" customFormat="1" ht="12" hidden="1" customHeight="1" x14ac:dyDescent="0.15">
      <c r="A3496" s="774"/>
      <c r="B3496" s="3391"/>
      <c r="C3496" s="3681"/>
      <c r="D3496" s="3681"/>
      <c r="E3496" s="3681"/>
      <c r="F3496" s="3681"/>
      <c r="G3496" s="3681"/>
      <c r="H3496" s="3392"/>
      <c r="I3496" s="3683"/>
      <c r="J3496" s="3684"/>
      <c r="K3496" s="1974"/>
      <c r="L3496" s="774"/>
      <c r="M3496" s="767"/>
      <c r="DF3496" s="818"/>
      <c r="DG3496" s="772" t="str">
        <f t="shared" si="70"/>
        <v/>
      </c>
      <c r="DH3496" s="832">
        <v>3586</v>
      </c>
    </row>
    <row r="3497" spans="1:112" s="760" customFormat="1" ht="12" hidden="1" customHeight="1" x14ac:dyDescent="0.15">
      <c r="A3497" s="774"/>
      <c r="B3497" s="3391"/>
      <c r="C3497" s="3681"/>
      <c r="D3497" s="3681"/>
      <c r="E3497" s="3681"/>
      <c r="F3497" s="3681"/>
      <c r="G3497" s="3681"/>
      <c r="H3497" s="3392"/>
      <c r="I3497" s="3683"/>
      <c r="J3497" s="3684"/>
      <c r="K3497" s="1974"/>
      <c r="L3497" s="774"/>
      <c r="M3497" s="767"/>
      <c r="DF3497" s="818"/>
      <c r="DG3497" s="772" t="str">
        <f t="shared" si="70"/>
        <v/>
      </c>
      <c r="DH3497" s="832">
        <v>3587</v>
      </c>
    </row>
    <row r="3498" spans="1:112" s="760" customFormat="1" ht="12" hidden="1" customHeight="1" x14ac:dyDescent="0.15">
      <c r="A3498" s="774"/>
      <c r="B3498" s="3391"/>
      <c r="C3498" s="3681"/>
      <c r="D3498" s="3681"/>
      <c r="E3498" s="3681"/>
      <c r="F3498" s="3681"/>
      <c r="G3498" s="3681"/>
      <c r="H3498" s="3392"/>
      <c r="I3498" s="3683"/>
      <c r="J3498" s="3684"/>
      <c r="K3498" s="1974"/>
      <c r="L3498" s="774"/>
      <c r="M3498" s="767"/>
      <c r="DF3498" s="818"/>
      <c r="DG3498" s="772" t="str">
        <f t="shared" si="70"/>
        <v/>
      </c>
      <c r="DH3498" s="832">
        <v>3588</v>
      </c>
    </row>
    <row r="3499" spans="1:112" s="760" customFormat="1" ht="12" hidden="1" customHeight="1" x14ac:dyDescent="0.15">
      <c r="A3499" s="774"/>
      <c r="B3499" s="3391"/>
      <c r="C3499" s="3681"/>
      <c r="D3499" s="3681"/>
      <c r="E3499" s="3681"/>
      <c r="F3499" s="3681"/>
      <c r="G3499" s="3681"/>
      <c r="H3499" s="3392"/>
      <c r="I3499" s="3683"/>
      <c r="J3499" s="3684"/>
      <c r="K3499" s="1974"/>
      <c r="L3499" s="774"/>
      <c r="M3499" s="767"/>
      <c r="DF3499" s="818"/>
      <c r="DG3499" s="772" t="str">
        <f t="shared" si="70"/>
        <v/>
      </c>
      <c r="DH3499" s="832">
        <v>3589</v>
      </c>
    </row>
    <row r="3500" spans="1:112" s="760" customFormat="1" ht="12" hidden="1" customHeight="1" x14ac:dyDescent="0.15">
      <c r="A3500" s="774"/>
      <c r="B3500" s="3391"/>
      <c r="C3500" s="3681"/>
      <c r="D3500" s="3681"/>
      <c r="E3500" s="3681"/>
      <c r="F3500" s="3681"/>
      <c r="G3500" s="3681"/>
      <c r="H3500" s="3392"/>
      <c r="I3500" s="3683"/>
      <c r="J3500" s="3684"/>
      <c r="K3500" s="1974"/>
      <c r="L3500" s="774"/>
      <c r="M3500" s="767"/>
      <c r="DF3500" s="818"/>
      <c r="DG3500" s="772" t="str">
        <f t="shared" si="70"/>
        <v/>
      </c>
      <c r="DH3500" s="832">
        <v>3590</v>
      </c>
    </row>
    <row r="3501" spans="1:112" s="760" customFormat="1" ht="12" hidden="1" customHeight="1" x14ac:dyDescent="0.15">
      <c r="A3501" s="774"/>
      <c r="B3501" s="3391"/>
      <c r="C3501" s="3681"/>
      <c r="D3501" s="3681"/>
      <c r="E3501" s="3681"/>
      <c r="F3501" s="3681"/>
      <c r="G3501" s="3681"/>
      <c r="H3501" s="3392"/>
      <c r="I3501" s="3683"/>
      <c r="J3501" s="3684"/>
      <c r="K3501" s="1974"/>
      <c r="L3501" s="774"/>
      <c r="M3501" s="767"/>
      <c r="DF3501" s="818"/>
      <c r="DG3501" s="772" t="str">
        <f t="shared" si="70"/>
        <v/>
      </c>
      <c r="DH3501" s="832">
        <v>3591</v>
      </c>
    </row>
    <row r="3502" spans="1:112" s="760" customFormat="1" ht="12" hidden="1" customHeight="1" x14ac:dyDescent="0.15">
      <c r="A3502" s="774"/>
      <c r="B3502" s="3391"/>
      <c r="C3502" s="3681"/>
      <c r="D3502" s="3681"/>
      <c r="E3502" s="3681"/>
      <c r="F3502" s="3681"/>
      <c r="G3502" s="3681"/>
      <c r="H3502" s="3392"/>
      <c r="I3502" s="3683"/>
      <c r="J3502" s="3684"/>
      <c r="K3502" s="1974"/>
      <c r="L3502" s="774"/>
      <c r="M3502" s="767"/>
      <c r="DF3502" s="818"/>
      <c r="DG3502" s="772" t="str">
        <f t="shared" si="70"/>
        <v/>
      </c>
      <c r="DH3502" s="832">
        <v>3592</v>
      </c>
    </row>
    <row r="3503" spans="1:112" s="760" customFormat="1" ht="12.75" hidden="1" customHeight="1" x14ac:dyDescent="0.15">
      <c r="A3503" s="774"/>
      <c r="B3503" s="3391"/>
      <c r="C3503" s="3681"/>
      <c r="D3503" s="3681"/>
      <c r="E3503" s="3681"/>
      <c r="F3503" s="3681"/>
      <c r="G3503" s="3681"/>
      <c r="H3503" s="3392"/>
      <c r="I3503" s="3683"/>
      <c r="J3503" s="3684"/>
      <c r="K3503" s="1974"/>
      <c r="L3503" s="774"/>
      <c r="M3503" s="767"/>
      <c r="DF3503" s="818"/>
      <c r="DG3503" s="772" t="str">
        <f t="shared" si="70"/>
        <v/>
      </c>
      <c r="DH3503" s="832">
        <v>3593</v>
      </c>
    </row>
    <row r="3504" spans="1:112" s="760" customFormat="1" ht="12" hidden="1" customHeight="1" x14ac:dyDescent="0.15">
      <c r="A3504" s="774"/>
      <c r="B3504" s="3391"/>
      <c r="C3504" s="3681"/>
      <c r="D3504" s="3681"/>
      <c r="E3504" s="3681"/>
      <c r="F3504" s="3681"/>
      <c r="G3504" s="3681"/>
      <c r="H3504" s="3392"/>
      <c r="I3504" s="3683"/>
      <c r="J3504" s="3684"/>
      <c r="K3504" s="1974"/>
      <c r="L3504" s="774"/>
      <c r="M3504" s="767"/>
      <c r="DF3504" s="818"/>
      <c r="DG3504" s="772" t="str">
        <f t="shared" si="70"/>
        <v/>
      </c>
      <c r="DH3504" s="832">
        <v>3594</v>
      </c>
    </row>
    <row r="3505" spans="1:112" s="760" customFormat="1" ht="12" hidden="1" customHeight="1" x14ac:dyDescent="0.15">
      <c r="A3505" s="774"/>
      <c r="B3505" s="3391"/>
      <c r="C3505" s="3681"/>
      <c r="D3505" s="3681"/>
      <c r="E3505" s="3681"/>
      <c r="F3505" s="3681"/>
      <c r="G3505" s="3681"/>
      <c r="H3505" s="3392"/>
      <c r="I3505" s="3683"/>
      <c r="J3505" s="3684"/>
      <c r="K3505" s="1974"/>
      <c r="L3505" s="774"/>
      <c r="M3505" s="767"/>
      <c r="DF3505" s="818"/>
      <c r="DG3505" s="772" t="str">
        <f t="shared" si="70"/>
        <v/>
      </c>
      <c r="DH3505" s="832">
        <v>3595</v>
      </c>
    </row>
    <row r="3506" spans="1:112" s="760" customFormat="1" ht="12" hidden="1" customHeight="1" x14ac:dyDescent="0.15">
      <c r="A3506" s="774"/>
      <c r="B3506" s="3391"/>
      <c r="C3506" s="3681"/>
      <c r="D3506" s="3681"/>
      <c r="E3506" s="3681"/>
      <c r="F3506" s="3681"/>
      <c r="G3506" s="3681"/>
      <c r="H3506" s="3392"/>
      <c r="I3506" s="3683"/>
      <c r="J3506" s="3684"/>
      <c r="K3506" s="1974"/>
      <c r="L3506" s="774"/>
      <c r="M3506" s="767"/>
      <c r="DF3506" s="818"/>
      <c r="DG3506" s="772" t="str">
        <f t="shared" si="70"/>
        <v/>
      </c>
      <c r="DH3506" s="832">
        <v>3596</v>
      </c>
    </row>
    <row r="3507" spans="1:112" s="760" customFormat="1" ht="12" hidden="1" customHeight="1" x14ac:dyDescent="0.15">
      <c r="A3507" s="774"/>
      <c r="B3507" s="3391"/>
      <c r="C3507" s="3681"/>
      <c r="D3507" s="3681"/>
      <c r="E3507" s="3681"/>
      <c r="F3507" s="3681"/>
      <c r="G3507" s="3681"/>
      <c r="H3507" s="3392"/>
      <c r="I3507" s="3683"/>
      <c r="J3507" s="3684"/>
      <c r="K3507" s="1974"/>
      <c r="L3507" s="774"/>
      <c r="M3507" s="767"/>
      <c r="DF3507" s="818"/>
      <c r="DG3507" s="772" t="str">
        <f t="shared" ref="DG3507:DG3570" si="71">IF(COUNTA(A3507:M3507)&gt;0,DH3507,"")</f>
        <v/>
      </c>
      <c r="DH3507" s="832">
        <v>3597</v>
      </c>
    </row>
    <row r="3508" spans="1:112" s="760" customFormat="1" ht="12" hidden="1" customHeight="1" x14ac:dyDescent="0.15">
      <c r="A3508" s="774"/>
      <c r="B3508" s="3391"/>
      <c r="C3508" s="3681"/>
      <c r="D3508" s="3681"/>
      <c r="E3508" s="3681"/>
      <c r="F3508" s="3681"/>
      <c r="G3508" s="3681"/>
      <c r="H3508" s="3392"/>
      <c r="I3508" s="3683"/>
      <c r="J3508" s="3684"/>
      <c r="K3508" s="1974"/>
      <c r="L3508" s="774"/>
      <c r="M3508" s="767"/>
      <c r="DF3508" s="818"/>
      <c r="DG3508" s="772" t="str">
        <f t="shared" si="71"/>
        <v/>
      </c>
      <c r="DH3508" s="832">
        <v>3598</v>
      </c>
    </row>
    <row r="3509" spans="1:112" s="760" customFormat="1" ht="12" hidden="1" customHeight="1" x14ac:dyDescent="0.15">
      <c r="A3509" s="774"/>
      <c r="B3509" s="3391"/>
      <c r="C3509" s="3681"/>
      <c r="D3509" s="3681"/>
      <c r="E3509" s="3681"/>
      <c r="F3509" s="3681"/>
      <c r="G3509" s="3681"/>
      <c r="H3509" s="3392"/>
      <c r="I3509" s="3683"/>
      <c r="J3509" s="3684"/>
      <c r="K3509" s="1974"/>
      <c r="L3509" s="774"/>
      <c r="M3509" s="767"/>
      <c r="DF3509" s="818"/>
      <c r="DG3509" s="772" t="str">
        <f t="shared" si="71"/>
        <v/>
      </c>
      <c r="DH3509" s="832">
        <v>3599</v>
      </c>
    </row>
    <row r="3510" spans="1:112" s="760" customFormat="1" ht="12" hidden="1" customHeight="1" x14ac:dyDescent="0.15">
      <c r="A3510" s="774"/>
      <c r="B3510" s="3391"/>
      <c r="C3510" s="3681"/>
      <c r="D3510" s="3681"/>
      <c r="E3510" s="3681"/>
      <c r="F3510" s="3681"/>
      <c r="G3510" s="3681"/>
      <c r="H3510" s="3392"/>
      <c r="I3510" s="3683"/>
      <c r="J3510" s="3684"/>
      <c r="K3510" s="1974"/>
      <c r="L3510" s="774"/>
      <c r="M3510" s="767"/>
      <c r="DF3510" s="818"/>
      <c r="DG3510" s="772" t="str">
        <f t="shared" si="71"/>
        <v/>
      </c>
      <c r="DH3510" s="832">
        <v>3600</v>
      </c>
    </row>
    <row r="3511" spans="1:112" s="760" customFormat="1" ht="12" hidden="1" customHeight="1" x14ac:dyDescent="0.15">
      <c r="A3511" s="774"/>
      <c r="B3511" s="3391"/>
      <c r="C3511" s="3681"/>
      <c r="D3511" s="3681"/>
      <c r="E3511" s="3681"/>
      <c r="F3511" s="3681"/>
      <c r="G3511" s="3681"/>
      <c r="H3511" s="3392"/>
      <c r="I3511" s="3683"/>
      <c r="J3511" s="3684"/>
      <c r="K3511" s="1974"/>
      <c r="L3511" s="774"/>
      <c r="M3511" s="767"/>
      <c r="DF3511" s="818"/>
      <c r="DG3511" s="772" t="str">
        <f t="shared" si="71"/>
        <v/>
      </c>
      <c r="DH3511" s="832">
        <v>3601</v>
      </c>
    </row>
    <row r="3512" spans="1:112" s="760" customFormat="1" ht="12" hidden="1" customHeight="1" x14ac:dyDescent="0.15">
      <c r="A3512" s="774"/>
      <c r="B3512" s="3391"/>
      <c r="C3512" s="3681"/>
      <c r="D3512" s="3681"/>
      <c r="E3512" s="3681"/>
      <c r="F3512" s="3681"/>
      <c r="G3512" s="3681"/>
      <c r="H3512" s="3392"/>
      <c r="I3512" s="3683"/>
      <c r="J3512" s="3684"/>
      <c r="K3512" s="1974"/>
      <c r="L3512" s="774"/>
      <c r="M3512" s="767"/>
      <c r="DF3512" s="818"/>
      <c r="DG3512" s="772" t="str">
        <f t="shared" si="71"/>
        <v/>
      </c>
      <c r="DH3512" s="832">
        <v>3602</v>
      </c>
    </row>
    <row r="3513" spans="1:112" s="760" customFormat="1" ht="12" hidden="1" customHeight="1" x14ac:dyDescent="0.15">
      <c r="A3513" s="774"/>
      <c r="B3513" s="3391"/>
      <c r="C3513" s="3681"/>
      <c r="D3513" s="3681"/>
      <c r="E3513" s="3681"/>
      <c r="F3513" s="3681"/>
      <c r="G3513" s="3681"/>
      <c r="H3513" s="3392"/>
      <c r="I3513" s="3683"/>
      <c r="J3513" s="3684"/>
      <c r="K3513" s="1974"/>
      <c r="L3513" s="774"/>
      <c r="M3513" s="767"/>
      <c r="DF3513" s="818"/>
      <c r="DG3513" s="772" t="str">
        <f t="shared" si="71"/>
        <v/>
      </c>
      <c r="DH3513" s="832">
        <v>3603</v>
      </c>
    </row>
    <row r="3514" spans="1:112" s="760" customFormat="1" ht="12" hidden="1" customHeight="1" x14ac:dyDescent="0.15">
      <c r="A3514" s="774"/>
      <c r="B3514" s="3391"/>
      <c r="C3514" s="3681"/>
      <c r="D3514" s="3681"/>
      <c r="E3514" s="3681"/>
      <c r="F3514" s="3681"/>
      <c r="G3514" s="3681"/>
      <c r="H3514" s="3392"/>
      <c r="I3514" s="3683"/>
      <c r="J3514" s="3684"/>
      <c r="K3514" s="1974"/>
      <c r="L3514" s="774"/>
      <c r="M3514" s="767"/>
      <c r="DF3514" s="818"/>
      <c r="DG3514" s="772" t="str">
        <f t="shared" si="71"/>
        <v/>
      </c>
      <c r="DH3514" s="832">
        <v>3604</v>
      </c>
    </row>
    <row r="3515" spans="1:112" s="760" customFormat="1" ht="12" hidden="1" customHeight="1" x14ac:dyDescent="0.15">
      <c r="A3515" s="774"/>
      <c r="B3515" s="3391"/>
      <c r="C3515" s="3681"/>
      <c r="D3515" s="3681"/>
      <c r="E3515" s="3681"/>
      <c r="F3515" s="3681"/>
      <c r="G3515" s="3681"/>
      <c r="H3515" s="3392"/>
      <c r="I3515" s="3683"/>
      <c r="J3515" s="3684"/>
      <c r="K3515" s="1974"/>
      <c r="L3515" s="774"/>
      <c r="M3515" s="767"/>
      <c r="DF3515" s="818"/>
      <c r="DG3515" s="772" t="str">
        <f t="shared" si="71"/>
        <v/>
      </c>
      <c r="DH3515" s="832">
        <v>3605</v>
      </c>
    </row>
    <row r="3516" spans="1:112" s="760" customFormat="1" ht="12" hidden="1" customHeight="1" x14ac:dyDescent="0.15">
      <c r="A3516" s="774"/>
      <c r="B3516" s="3391"/>
      <c r="C3516" s="3681"/>
      <c r="D3516" s="3681"/>
      <c r="E3516" s="3681"/>
      <c r="F3516" s="3681"/>
      <c r="G3516" s="3681"/>
      <c r="H3516" s="3392"/>
      <c r="I3516" s="3683"/>
      <c r="J3516" s="3684"/>
      <c r="K3516" s="1974"/>
      <c r="L3516" s="774"/>
      <c r="M3516" s="767"/>
      <c r="DF3516" s="818"/>
      <c r="DG3516" s="772" t="str">
        <f t="shared" si="71"/>
        <v/>
      </c>
      <c r="DH3516" s="832">
        <v>3606</v>
      </c>
    </row>
    <row r="3517" spans="1:112" s="760" customFormat="1" ht="12" hidden="1" customHeight="1" x14ac:dyDescent="0.15">
      <c r="A3517" s="774"/>
      <c r="B3517" s="3391"/>
      <c r="C3517" s="3681"/>
      <c r="D3517" s="3681"/>
      <c r="E3517" s="3681"/>
      <c r="F3517" s="3681"/>
      <c r="G3517" s="3681"/>
      <c r="H3517" s="3392"/>
      <c r="I3517" s="3683"/>
      <c r="J3517" s="3684"/>
      <c r="K3517" s="1974"/>
      <c r="L3517" s="774"/>
      <c r="M3517" s="767"/>
      <c r="DF3517" s="818"/>
      <c r="DG3517" s="772" t="str">
        <f t="shared" si="71"/>
        <v/>
      </c>
      <c r="DH3517" s="832">
        <v>3607</v>
      </c>
    </row>
    <row r="3518" spans="1:112" s="760" customFormat="1" ht="12" hidden="1" customHeight="1" x14ac:dyDescent="0.15">
      <c r="A3518" s="774"/>
      <c r="B3518" s="3391"/>
      <c r="C3518" s="3681"/>
      <c r="D3518" s="3681"/>
      <c r="E3518" s="3681"/>
      <c r="F3518" s="3681"/>
      <c r="G3518" s="3681"/>
      <c r="H3518" s="3392"/>
      <c r="I3518" s="3683"/>
      <c r="J3518" s="3684"/>
      <c r="K3518" s="1974"/>
      <c r="L3518" s="774"/>
      <c r="M3518" s="767"/>
      <c r="DF3518" s="818"/>
      <c r="DG3518" s="772" t="str">
        <f t="shared" si="71"/>
        <v/>
      </c>
      <c r="DH3518" s="832">
        <v>3608</v>
      </c>
    </row>
    <row r="3519" spans="1:112" s="760" customFormat="1" ht="12" hidden="1" customHeight="1" x14ac:dyDescent="0.15">
      <c r="A3519" s="774"/>
      <c r="B3519" s="3391"/>
      <c r="C3519" s="3681"/>
      <c r="D3519" s="3681"/>
      <c r="E3519" s="3681"/>
      <c r="F3519" s="3681"/>
      <c r="G3519" s="3681"/>
      <c r="H3519" s="3392"/>
      <c r="I3519" s="3683"/>
      <c r="J3519" s="3684"/>
      <c r="K3519" s="1974"/>
      <c r="L3519" s="774"/>
      <c r="M3519" s="767"/>
      <c r="DF3519" s="818"/>
      <c r="DG3519" s="772" t="str">
        <f t="shared" si="71"/>
        <v/>
      </c>
      <c r="DH3519" s="832">
        <v>3609</v>
      </c>
    </row>
    <row r="3520" spans="1:112" s="760" customFormat="1" ht="12" hidden="1" customHeight="1" x14ac:dyDescent="0.15">
      <c r="A3520" s="774"/>
      <c r="B3520" s="3391"/>
      <c r="C3520" s="3681"/>
      <c r="D3520" s="3681"/>
      <c r="E3520" s="3681"/>
      <c r="F3520" s="3681"/>
      <c r="G3520" s="3681"/>
      <c r="H3520" s="3392"/>
      <c r="I3520" s="3683"/>
      <c r="J3520" s="3684"/>
      <c r="K3520" s="1974"/>
      <c r="L3520" s="774"/>
      <c r="M3520" s="767"/>
      <c r="DF3520" s="818"/>
      <c r="DG3520" s="772" t="str">
        <f t="shared" si="71"/>
        <v/>
      </c>
      <c r="DH3520" s="832">
        <v>3610</v>
      </c>
    </row>
    <row r="3521" spans="1:112" s="760" customFormat="1" ht="12.75" hidden="1" customHeight="1" x14ac:dyDescent="0.15">
      <c r="A3521" s="774"/>
      <c r="B3521" s="3391"/>
      <c r="C3521" s="3681"/>
      <c r="D3521" s="3681"/>
      <c r="E3521" s="3681"/>
      <c r="F3521" s="3681"/>
      <c r="G3521" s="3681"/>
      <c r="H3521" s="3392"/>
      <c r="I3521" s="3683"/>
      <c r="J3521" s="3684"/>
      <c r="K3521" s="1974"/>
      <c r="L3521" s="774"/>
      <c r="M3521" s="767"/>
      <c r="DF3521" s="818"/>
      <c r="DG3521" s="772" t="str">
        <f t="shared" si="71"/>
        <v/>
      </c>
      <c r="DH3521" s="832">
        <v>3611</v>
      </c>
    </row>
    <row r="3522" spans="1:112" s="760" customFormat="1" ht="12" hidden="1" customHeight="1" x14ac:dyDescent="0.15">
      <c r="A3522" s="774"/>
      <c r="B3522" s="3391"/>
      <c r="C3522" s="3681"/>
      <c r="D3522" s="3681"/>
      <c r="E3522" s="3681"/>
      <c r="F3522" s="3681"/>
      <c r="G3522" s="3681"/>
      <c r="H3522" s="3392"/>
      <c r="I3522" s="3683"/>
      <c r="J3522" s="3684"/>
      <c r="K3522" s="1974"/>
      <c r="L3522" s="774"/>
      <c r="M3522" s="767"/>
      <c r="DF3522" s="818"/>
      <c r="DG3522" s="772" t="str">
        <f t="shared" si="71"/>
        <v/>
      </c>
      <c r="DH3522" s="832">
        <v>3612</v>
      </c>
    </row>
    <row r="3523" spans="1:112" s="760" customFormat="1" ht="12" hidden="1" customHeight="1" x14ac:dyDescent="0.15">
      <c r="A3523" s="774"/>
      <c r="B3523" s="3391"/>
      <c r="C3523" s="3681"/>
      <c r="D3523" s="3681"/>
      <c r="E3523" s="3681"/>
      <c r="F3523" s="3681"/>
      <c r="G3523" s="3681"/>
      <c r="H3523" s="3392"/>
      <c r="I3523" s="3683"/>
      <c r="J3523" s="3684"/>
      <c r="K3523" s="1974"/>
      <c r="L3523" s="774"/>
      <c r="M3523" s="767"/>
      <c r="DF3523" s="818"/>
      <c r="DG3523" s="772" t="str">
        <f t="shared" si="71"/>
        <v/>
      </c>
      <c r="DH3523" s="832">
        <v>3613</v>
      </c>
    </row>
    <row r="3524" spans="1:112" s="760" customFormat="1" ht="12" hidden="1" customHeight="1" x14ac:dyDescent="0.15">
      <c r="A3524" s="774"/>
      <c r="B3524" s="3391"/>
      <c r="C3524" s="3681"/>
      <c r="D3524" s="3681"/>
      <c r="E3524" s="3681"/>
      <c r="F3524" s="3681"/>
      <c r="G3524" s="3681"/>
      <c r="H3524" s="3392"/>
      <c r="I3524" s="3683"/>
      <c r="J3524" s="3684"/>
      <c r="K3524" s="1974"/>
      <c r="L3524" s="774"/>
      <c r="M3524" s="767"/>
      <c r="DF3524" s="818"/>
      <c r="DG3524" s="772" t="str">
        <f t="shared" si="71"/>
        <v/>
      </c>
      <c r="DH3524" s="832">
        <v>3614</v>
      </c>
    </row>
    <row r="3525" spans="1:112" s="760" customFormat="1" ht="12" hidden="1" customHeight="1" x14ac:dyDescent="0.15">
      <c r="A3525" s="774"/>
      <c r="B3525" s="3391"/>
      <c r="C3525" s="3681"/>
      <c r="D3525" s="3681"/>
      <c r="E3525" s="3681"/>
      <c r="F3525" s="3681"/>
      <c r="G3525" s="3681"/>
      <c r="H3525" s="3392"/>
      <c r="I3525" s="3683"/>
      <c r="J3525" s="3684"/>
      <c r="K3525" s="1974"/>
      <c r="L3525" s="774"/>
      <c r="M3525" s="767"/>
      <c r="DF3525" s="818"/>
      <c r="DG3525" s="772" t="str">
        <f t="shared" si="71"/>
        <v/>
      </c>
      <c r="DH3525" s="832">
        <v>3615</v>
      </c>
    </row>
    <row r="3526" spans="1:112" s="760" customFormat="1" ht="12" hidden="1" customHeight="1" x14ac:dyDescent="0.15">
      <c r="A3526" s="774"/>
      <c r="B3526" s="3391"/>
      <c r="C3526" s="3681"/>
      <c r="D3526" s="3681"/>
      <c r="E3526" s="3681"/>
      <c r="F3526" s="3681"/>
      <c r="G3526" s="3681"/>
      <c r="H3526" s="3392"/>
      <c r="I3526" s="3683"/>
      <c r="J3526" s="3684"/>
      <c r="K3526" s="1974"/>
      <c r="L3526" s="774"/>
      <c r="M3526" s="767"/>
      <c r="DF3526" s="818"/>
      <c r="DG3526" s="772" t="str">
        <f t="shared" si="71"/>
        <v/>
      </c>
      <c r="DH3526" s="832">
        <v>3616</v>
      </c>
    </row>
    <row r="3527" spans="1:112" s="760" customFormat="1" ht="12" hidden="1" customHeight="1" x14ac:dyDescent="0.15">
      <c r="A3527" s="774"/>
      <c r="B3527" s="3391"/>
      <c r="C3527" s="3681"/>
      <c r="D3527" s="3681"/>
      <c r="E3527" s="3681"/>
      <c r="F3527" s="3681"/>
      <c r="G3527" s="3681"/>
      <c r="H3527" s="3392"/>
      <c r="I3527" s="3683"/>
      <c r="J3527" s="3684"/>
      <c r="K3527" s="1974"/>
      <c r="L3527" s="774"/>
      <c r="M3527" s="767"/>
      <c r="DF3527" s="818"/>
      <c r="DG3527" s="772" t="str">
        <f t="shared" si="71"/>
        <v/>
      </c>
      <c r="DH3527" s="832">
        <v>3617</v>
      </c>
    </row>
    <row r="3528" spans="1:112" s="760" customFormat="1" ht="12" hidden="1" customHeight="1" x14ac:dyDescent="0.15">
      <c r="A3528" s="774"/>
      <c r="B3528" s="3391"/>
      <c r="C3528" s="3681"/>
      <c r="D3528" s="3681"/>
      <c r="E3528" s="3681"/>
      <c r="F3528" s="3681"/>
      <c r="G3528" s="3681"/>
      <c r="H3528" s="3392"/>
      <c r="I3528" s="3683"/>
      <c r="J3528" s="3684"/>
      <c r="K3528" s="1974"/>
      <c r="L3528" s="774"/>
      <c r="M3528" s="767"/>
      <c r="DF3528" s="818"/>
      <c r="DG3528" s="772" t="str">
        <f t="shared" si="71"/>
        <v/>
      </c>
      <c r="DH3528" s="832">
        <v>3618</v>
      </c>
    </row>
    <row r="3529" spans="1:112" s="760" customFormat="1" ht="12" hidden="1" customHeight="1" x14ac:dyDescent="0.15">
      <c r="A3529" s="774"/>
      <c r="B3529" s="3391"/>
      <c r="C3529" s="3681"/>
      <c r="D3529" s="3681"/>
      <c r="E3529" s="3681"/>
      <c r="F3529" s="3681"/>
      <c r="G3529" s="3681"/>
      <c r="H3529" s="3392"/>
      <c r="I3529" s="3683"/>
      <c r="J3529" s="3684"/>
      <c r="K3529" s="1974"/>
      <c r="L3529" s="774"/>
      <c r="M3529" s="767"/>
      <c r="DF3529" s="818"/>
      <c r="DG3529" s="772" t="str">
        <f t="shared" si="71"/>
        <v/>
      </c>
      <c r="DH3529" s="832">
        <v>3619</v>
      </c>
    </row>
    <row r="3530" spans="1:112" s="760" customFormat="1" ht="12" hidden="1" customHeight="1" x14ac:dyDescent="0.15">
      <c r="A3530" s="774"/>
      <c r="B3530" s="3391"/>
      <c r="C3530" s="3681"/>
      <c r="D3530" s="3681"/>
      <c r="E3530" s="3681"/>
      <c r="F3530" s="3681"/>
      <c r="G3530" s="3681"/>
      <c r="H3530" s="3392"/>
      <c r="I3530" s="3683"/>
      <c r="J3530" s="3684"/>
      <c r="K3530" s="1974"/>
      <c r="L3530" s="774"/>
      <c r="M3530" s="767"/>
      <c r="DF3530" s="818"/>
      <c r="DG3530" s="772" t="str">
        <f t="shared" si="71"/>
        <v/>
      </c>
      <c r="DH3530" s="832">
        <v>3620</v>
      </c>
    </row>
    <row r="3531" spans="1:112" s="760" customFormat="1" ht="12.75" hidden="1" customHeight="1" x14ac:dyDescent="0.15">
      <c r="A3531" s="774"/>
      <c r="B3531" s="3391"/>
      <c r="C3531" s="3681"/>
      <c r="D3531" s="3681"/>
      <c r="E3531" s="3681"/>
      <c r="F3531" s="3681"/>
      <c r="G3531" s="3681"/>
      <c r="H3531" s="3392"/>
      <c r="I3531" s="3683"/>
      <c r="J3531" s="3684"/>
      <c r="K3531" s="1974"/>
      <c r="L3531" s="774"/>
      <c r="M3531" s="767"/>
      <c r="DF3531" s="818"/>
      <c r="DG3531" s="772" t="str">
        <f t="shared" si="71"/>
        <v/>
      </c>
      <c r="DH3531" s="832">
        <v>3621</v>
      </c>
    </row>
    <row r="3532" spans="1:112" s="760" customFormat="1" ht="12" hidden="1" customHeight="1" x14ac:dyDescent="0.15">
      <c r="A3532" s="774"/>
      <c r="B3532" s="3391"/>
      <c r="C3532" s="3681"/>
      <c r="D3532" s="3681"/>
      <c r="E3532" s="3681"/>
      <c r="F3532" s="3681"/>
      <c r="G3532" s="3681"/>
      <c r="H3532" s="3392"/>
      <c r="I3532" s="3683"/>
      <c r="J3532" s="3684"/>
      <c r="K3532" s="1974"/>
      <c r="L3532" s="774"/>
      <c r="M3532" s="767"/>
      <c r="DF3532" s="818"/>
      <c r="DG3532" s="772" t="str">
        <f t="shared" si="71"/>
        <v/>
      </c>
      <c r="DH3532" s="832">
        <v>3622</v>
      </c>
    </row>
    <row r="3533" spans="1:112" s="760" customFormat="1" ht="12" hidden="1" customHeight="1" x14ac:dyDescent="0.15">
      <c r="A3533" s="774"/>
      <c r="B3533" s="3391"/>
      <c r="C3533" s="3681"/>
      <c r="D3533" s="3681"/>
      <c r="E3533" s="3681"/>
      <c r="F3533" s="3681"/>
      <c r="G3533" s="3681"/>
      <c r="H3533" s="3392"/>
      <c r="I3533" s="3683"/>
      <c r="J3533" s="3684"/>
      <c r="K3533" s="1974"/>
      <c r="L3533" s="774"/>
      <c r="M3533" s="767"/>
      <c r="DF3533" s="818"/>
      <c r="DG3533" s="772" t="str">
        <f t="shared" si="71"/>
        <v/>
      </c>
      <c r="DH3533" s="832">
        <v>3623</v>
      </c>
    </row>
    <row r="3534" spans="1:112" s="760" customFormat="1" ht="12" hidden="1" customHeight="1" x14ac:dyDescent="0.15">
      <c r="A3534" s="774"/>
      <c r="B3534" s="3391"/>
      <c r="C3534" s="3681"/>
      <c r="D3534" s="3681"/>
      <c r="E3534" s="3681"/>
      <c r="F3534" s="3681"/>
      <c r="G3534" s="3681"/>
      <c r="H3534" s="3392"/>
      <c r="I3534" s="3683"/>
      <c r="J3534" s="3684"/>
      <c r="K3534" s="1974"/>
      <c r="L3534" s="774"/>
      <c r="M3534" s="767"/>
      <c r="DF3534" s="818"/>
      <c r="DG3534" s="772" t="str">
        <f t="shared" si="71"/>
        <v/>
      </c>
      <c r="DH3534" s="832">
        <v>3624</v>
      </c>
    </row>
    <row r="3535" spans="1:112" s="760" customFormat="1" ht="12" hidden="1" customHeight="1" x14ac:dyDescent="0.15">
      <c r="A3535" s="774"/>
      <c r="B3535" s="3391"/>
      <c r="C3535" s="3681"/>
      <c r="D3535" s="3681"/>
      <c r="E3535" s="3681"/>
      <c r="F3535" s="3681"/>
      <c r="G3535" s="3681"/>
      <c r="H3535" s="3392"/>
      <c r="I3535" s="3683"/>
      <c r="J3535" s="3684"/>
      <c r="K3535" s="1974"/>
      <c r="L3535" s="774"/>
      <c r="M3535" s="767"/>
      <c r="DF3535" s="818"/>
      <c r="DG3535" s="772" t="str">
        <f t="shared" si="71"/>
        <v/>
      </c>
      <c r="DH3535" s="832">
        <v>3625</v>
      </c>
    </row>
    <row r="3536" spans="1:112" s="760" customFormat="1" ht="12" hidden="1" customHeight="1" x14ac:dyDescent="0.15">
      <c r="A3536" s="774"/>
      <c r="B3536" s="3391"/>
      <c r="C3536" s="3681"/>
      <c r="D3536" s="3681"/>
      <c r="E3536" s="3681"/>
      <c r="F3536" s="3681"/>
      <c r="G3536" s="3681"/>
      <c r="H3536" s="3392"/>
      <c r="I3536" s="3683"/>
      <c r="J3536" s="3684"/>
      <c r="K3536" s="1974"/>
      <c r="L3536" s="774"/>
      <c r="M3536" s="767"/>
      <c r="DF3536" s="818"/>
      <c r="DG3536" s="772" t="str">
        <f t="shared" si="71"/>
        <v/>
      </c>
      <c r="DH3536" s="832">
        <v>3626</v>
      </c>
    </row>
    <row r="3537" spans="1:112" s="760" customFormat="1" ht="12" hidden="1" customHeight="1" x14ac:dyDescent="0.15">
      <c r="A3537" s="774"/>
      <c r="B3537" s="3391"/>
      <c r="C3537" s="3681"/>
      <c r="D3537" s="3681"/>
      <c r="E3537" s="3681"/>
      <c r="F3537" s="3681"/>
      <c r="G3537" s="3681"/>
      <c r="H3537" s="3392"/>
      <c r="I3537" s="3683"/>
      <c r="J3537" s="3684"/>
      <c r="K3537" s="1974"/>
      <c r="L3537" s="774"/>
      <c r="M3537" s="767"/>
      <c r="DF3537" s="818"/>
      <c r="DG3537" s="772" t="str">
        <f t="shared" si="71"/>
        <v/>
      </c>
      <c r="DH3537" s="832">
        <v>3627</v>
      </c>
    </row>
    <row r="3538" spans="1:112" s="760" customFormat="1" ht="12" hidden="1" customHeight="1" x14ac:dyDescent="0.15">
      <c r="A3538" s="774"/>
      <c r="B3538" s="3391"/>
      <c r="C3538" s="3681"/>
      <c r="D3538" s="3681"/>
      <c r="E3538" s="3681"/>
      <c r="F3538" s="3681"/>
      <c r="G3538" s="3681"/>
      <c r="H3538" s="3392"/>
      <c r="I3538" s="3683"/>
      <c r="J3538" s="3684"/>
      <c r="K3538" s="1974"/>
      <c r="L3538" s="774"/>
      <c r="M3538" s="767"/>
      <c r="DF3538" s="818"/>
      <c r="DG3538" s="772" t="str">
        <f t="shared" si="71"/>
        <v/>
      </c>
      <c r="DH3538" s="832">
        <v>3628</v>
      </c>
    </row>
    <row r="3539" spans="1:112" s="760" customFormat="1" ht="12" hidden="1" customHeight="1" x14ac:dyDescent="0.15">
      <c r="A3539" s="774"/>
      <c r="B3539" s="3391"/>
      <c r="C3539" s="3681"/>
      <c r="D3539" s="3681"/>
      <c r="E3539" s="3681"/>
      <c r="F3539" s="3681"/>
      <c r="G3539" s="3681"/>
      <c r="H3539" s="3392"/>
      <c r="I3539" s="3683"/>
      <c r="J3539" s="3684"/>
      <c r="K3539" s="1974"/>
      <c r="L3539" s="774"/>
      <c r="M3539" s="767"/>
      <c r="DF3539" s="818"/>
      <c r="DG3539" s="772" t="str">
        <f t="shared" si="71"/>
        <v/>
      </c>
      <c r="DH3539" s="832">
        <v>3629</v>
      </c>
    </row>
    <row r="3540" spans="1:112" s="760" customFormat="1" ht="12" hidden="1" customHeight="1" x14ac:dyDescent="0.15">
      <c r="A3540" s="774"/>
      <c r="B3540" s="3391"/>
      <c r="C3540" s="3681"/>
      <c r="D3540" s="3681"/>
      <c r="E3540" s="3681"/>
      <c r="F3540" s="3681"/>
      <c r="G3540" s="3681"/>
      <c r="H3540" s="3392"/>
      <c r="I3540" s="3683"/>
      <c r="J3540" s="3684"/>
      <c r="K3540" s="1974"/>
      <c r="L3540" s="774"/>
      <c r="M3540" s="767"/>
      <c r="DF3540" s="818"/>
      <c r="DG3540" s="772" t="str">
        <f t="shared" si="71"/>
        <v/>
      </c>
      <c r="DH3540" s="832">
        <v>3630</v>
      </c>
    </row>
    <row r="3541" spans="1:112" s="760" customFormat="1" ht="12.75" hidden="1" customHeight="1" x14ac:dyDescent="0.15">
      <c r="A3541" s="774"/>
      <c r="B3541" s="3391"/>
      <c r="C3541" s="3681"/>
      <c r="D3541" s="3681"/>
      <c r="E3541" s="3681"/>
      <c r="F3541" s="3681"/>
      <c r="G3541" s="3681"/>
      <c r="H3541" s="3392"/>
      <c r="I3541" s="3683"/>
      <c r="J3541" s="3684"/>
      <c r="K3541" s="1974"/>
      <c r="L3541" s="774"/>
      <c r="M3541" s="767"/>
      <c r="DF3541" s="818"/>
      <c r="DG3541" s="772" t="str">
        <f t="shared" si="71"/>
        <v/>
      </c>
      <c r="DH3541" s="832">
        <v>3631</v>
      </c>
    </row>
    <row r="3542" spans="1:112" s="760" customFormat="1" ht="12" hidden="1" customHeight="1" x14ac:dyDescent="0.15">
      <c r="A3542" s="774"/>
      <c r="B3542" s="3391"/>
      <c r="C3542" s="3681"/>
      <c r="D3542" s="3681"/>
      <c r="E3542" s="3681"/>
      <c r="F3542" s="3681"/>
      <c r="G3542" s="3681"/>
      <c r="H3542" s="3392"/>
      <c r="I3542" s="3683"/>
      <c r="J3542" s="3684"/>
      <c r="K3542" s="1974"/>
      <c r="L3542" s="774"/>
      <c r="M3542" s="767"/>
      <c r="DF3542" s="818"/>
      <c r="DG3542" s="772" t="str">
        <f t="shared" si="71"/>
        <v/>
      </c>
      <c r="DH3542" s="832">
        <v>3632</v>
      </c>
    </row>
    <row r="3543" spans="1:112" s="760" customFormat="1" ht="12" hidden="1" customHeight="1" x14ac:dyDescent="0.15">
      <c r="A3543" s="774"/>
      <c r="B3543" s="3391"/>
      <c r="C3543" s="3681"/>
      <c r="D3543" s="3681"/>
      <c r="E3543" s="3681"/>
      <c r="F3543" s="3681"/>
      <c r="G3543" s="3681"/>
      <c r="H3543" s="3392"/>
      <c r="I3543" s="3683"/>
      <c r="J3543" s="3684"/>
      <c r="K3543" s="1974"/>
      <c r="L3543" s="774"/>
      <c r="M3543" s="767"/>
      <c r="DF3543" s="818"/>
      <c r="DG3543" s="772" t="str">
        <f t="shared" si="71"/>
        <v/>
      </c>
      <c r="DH3543" s="832">
        <v>3633</v>
      </c>
    </row>
    <row r="3544" spans="1:112" s="760" customFormat="1" ht="12" hidden="1" customHeight="1" x14ac:dyDescent="0.15">
      <c r="A3544" s="774"/>
      <c r="B3544" s="3391"/>
      <c r="C3544" s="3681"/>
      <c r="D3544" s="3681"/>
      <c r="E3544" s="3681"/>
      <c r="F3544" s="3681"/>
      <c r="G3544" s="3681"/>
      <c r="H3544" s="3392"/>
      <c r="I3544" s="3683"/>
      <c r="J3544" s="3684"/>
      <c r="K3544" s="1974"/>
      <c r="L3544" s="774"/>
      <c r="M3544" s="767"/>
      <c r="DF3544" s="818"/>
      <c r="DG3544" s="772" t="str">
        <f t="shared" si="71"/>
        <v/>
      </c>
      <c r="DH3544" s="832">
        <v>3634</v>
      </c>
    </row>
    <row r="3545" spans="1:112" s="760" customFormat="1" ht="12" hidden="1" customHeight="1" x14ac:dyDescent="0.15">
      <c r="A3545" s="774"/>
      <c r="B3545" s="3391"/>
      <c r="C3545" s="3681"/>
      <c r="D3545" s="3681"/>
      <c r="E3545" s="3681"/>
      <c r="F3545" s="3681"/>
      <c r="G3545" s="3681"/>
      <c r="H3545" s="3392"/>
      <c r="I3545" s="3683"/>
      <c r="J3545" s="3684"/>
      <c r="K3545" s="1974"/>
      <c r="L3545" s="774"/>
      <c r="M3545" s="767"/>
      <c r="DF3545" s="818"/>
      <c r="DG3545" s="772" t="str">
        <f t="shared" si="71"/>
        <v/>
      </c>
      <c r="DH3545" s="832">
        <v>3635</v>
      </c>
    </row>
    <row r="3546" spans="1:112" s="760" customFormat="1" ht="12" hidden="1" customHeight="1" x14ac:dyDescent="0.15">
      <c r="A3546" s="774"/>
      <c r="B3546" s="3391"/>
      <c r="C3546" s="3681"/>
      <c r="D3546" s="3681"/>
      <c r="E3546" s="3681"/>
      <c r="F3546" s="3681"/>
      <c r="G3546" s="3681"/>
      <c r="H3546" s="3392"/>
      <c r="I3546" s="3683"/>
      <c r="J3546" s="3684"/>
      <c r="K3546" s="1974"/>
      <c r="L3546" s="774"/>
      <c r="M3546" s="767"/>
      <c r="DF3546" s="818"/>
      <c r="DG3546" s="772" t="str">
        <f t="shared" si="71"/>
        <v/>
      </c>
      <c r="DH3546" s="832">
        <v>3636</v>
      </c>
    </row>
    <row r="3547" spans="1:112" s="760" customFormat="1" ht="12" hidden="1" customHeight="1" x14ac:dyDescent="0.15">
      <c r="A3547" s="774"/>
      <c r="B3547" s="3391"/>
      <c r="C3547" s="3681"/>
      <c r="D3547" s="3681"/>
      <c r="E3547" s="3681"/>
      <c r="F3547" s="3681"/>
      <c r="G3547" s="3681"/>
      <c r="H3547" s="3392"/>
      <c r="I3547" s="3683"/>
      <c r="J3547" s="3684"/>
      <c r="K3547" s="1974"/>
      <c r="L3547" s="774"/>
      <c r="M3547" s="767"/>
      <c r="DF3547" s="818"/>
      <c r="DG3547" s="772" t="str">
        <f t="shared" si="71"/>
        <v/>
      </c>
      <c r="DH3547" s="832">
        <v>3637</v>
      </c>
    </row>
    <row r="3548" spans="1:112" s="760" customFormat="1" ht="12" hidden="1" customHeight="1" x14ac:dyDescent="0.15">
      <c r="A3548" s="774"/>
      <c r="B3548" s="3391"/>
      <c r="C3548" s="3681"/>
      <c r="D3548" s="3681"/>
      <c r="E3548" s="3681"/>
      <c r="F3548" s="3681"/>
      <c r="G3548" s="3681"/>
      <c r="H3548" s="3392"/>
      <c r="I3548" s="3683"/>
      <c r="J3548" s="3684"/>
      <c r="K3548" s="1974"/>
      <c r="L3548" s="774"/>
      <c r="M3548" s="767"/>
      <c r="DF3548" s="818"/>
      <c r="DG3548" s="772" t="str">
        <f t="shared" si="71"/>
        <v/>
      </c>
      <c r="DH3548" s="832">
        <v>3638</v>
      </c>
    </row>
    <row r="3549" spans="1:112" s="760" customFormat="1" ht="12" hidden="1" customHeight="1" x14ac:dyDescent="0.15">
      <c r="A3549" s="774"/>
      <c r="B3549" s="3391"/>
      <c r="C3549" s="3681"/>
      <c r="D3549" s="3681"/>
      <c r="E3549" s="3681"/>
      <c r="F3549" s="3681"/>
      <c r="G3549" s="3681"/>
      <c r="H3549" s="3392"/>
      <c r="I3549" s="3683"/>
      <c r="J3549" s="3684"/>
      <c r="K3549" s="1974"/>
      <c r="L3549" s="774"/>
      <c r="M3549" s="767"/>
      <c r="DF3549" s="818"/>
      <c r="DG3549" s="772" t="str">
        <f t="shared" si="71"/>
        <v/>
      </c>
      <c r="DH3549" s="832">
        <v>3639</v>
      </c>
    </row>
    <row r="3550" spans="1:112" s="760" customFormat="1" ht="12" hidden="1" customHeight="1" x14ac:dyDescent="0.15">
      <c r="A3550" s="774"/>
      <c r="B3550" s="3391"/>
      <c r="C3550" s="3681"/>
      <c r="D3550" s="3681"/>
      <c r="E3550" s="3681"/>
      <c r="F3550" s="3681"/>
      <c r="G3550" s="3681"/>
      <c r="H3550" s="3392"/>
      <c r="I3550" s="3683"/>
      <c r="J3550" s="3684"/>
      <c r="K3550" s="1974"/>
      <c r="L3550" s="774"/>
      <c r="M3550" s="767"/>
      <c r="DF3550" s="818"/>
      <c r="DG3550" s="772" t="str">
        <f t="shared" si="71"/>
        <v/>
      </c>
      <c r="DH3550" s="832">
        <v>3640</v>
      </c>
    </row>
    <row r="3551" spans="1:112" s="760" customFormat="1" ht="12" hidden="1" customHeight="1" x14ac:dyDescent="0.15">
      <c r="A3551" s="774"/>
      <c r="B3551" s="3391"/>
      <c r="C3551" s="3681"/>
      <c r="D3551" s="3681"/>
      <c r="E3551" s="3681"/>
      <c r="F3551" s="3681"/>
      <c r="G3551" s="3681"/>
      <c r="H3551" s="3392"/>
      <c r="I3551" s="3683"/>
      <c r="J3551" s="3684"/>
      <c r="K3551" s="1974"/>
      <c r="L3551" s="774"/>
      <c r="M3551" s="767"/>
      <c r="DF3551" s="818"/>
      <c r="DG3551" s="772" t="str">
        <f t="shared" si="71"/>
        <v/>
      </c>
      <c r="DH3551" s="832">
        <v>3641</v>
      </c>
    </row>
    <row r="3552" spans="1:112" s="760" customFormat="1" ht="12" hidden="1" customHeight="1" x14ac:dyDescent="0.15">
      <c r="A3552" s="774"/>
      <c r="B3552" s="3391"/>
      <c r="C3552" s="3681"/>
      <c r="D3552" s="3681"/>
      <c r="E3552" s="3681"/>
      <c r="F3552" s="3681"/>
      <c r="G3552" s="3681"/>
      <c r="H3552" s="3392"/>
      <c r="I3552" s="3683"/>
      <c r="J3552" s="3684"/>
      <c r="K3552" s="1974"/>
      <c r="L3552" s="774"/>
      <c r="M3552" s="767"/>
      <c r="DF3552" s="818"/>
      <c r="DG3552" s="772" t="str">
        <f t="shared" si="71"/>
        <v/>
      </c>
      <c r="DH3552" s="832">
        <v>3642</v>
      </c>
    </row>
    <row r="3553" spans="1:112" s="760" customFormat="1" ht="12" hidden="1" customHeight="1" x14ac:dyDescent="0.15">
      <c r="A3553" s="774"/>
      <c r="B3553" s="3391"/>
      <c r="C3553" s="3681"/>
      <c r="D3553" s="3681"/>
      <c r="E3553" s="3681"/>
      <c r="F3553" s="3681"/>
      <c r="G3553" s="3681"/>
      <c r="H3553" s="3392"/>
      <c r="I3553" s="3683"/>
      <c r="J3553" s="3684"/>
      <c r="K3553" s="1974"/>
      <c r="L3553" s="774"/>
      <c r="M3553" s="767"/>
      <c r="DF3553" s="818"/>
      <c r="DG3553" s="772" t="str">
        <f t="shared" si="71"/>
        <v/>
      </c>
      <c r="DH3553" s="832">
        <v>3643</v>
      </c>
    </row>
    <row r="3554" spans="1:112" s="760" customFormat="1" ht="12" hidden="1" customHeight="1" x14ac:dyDescent="0.15">
      <c r="A3554" s="774"/>
      <c r="B3554" s="3391"/>
      <c r="C3554" s="3681"/>
      <c r="D3554" s="3681"/>
      <c r="E3554" s="3681"/>
      <c r="F3554" s="3681"/>
      <c r="G3554" s="3681"/>
      <c r="H3554" s="3392"/>
      <c r="I3554" s="3683"/>
      <c r="J3554" s="3684"/>
      <c r="K3554" s="1974"/>
      <c r="L3554" s="774"/>
      <c r="M3554" s="767"/>
      <c r="DF3554" s="818"/>
      <c r="DG3554" s="772" t="str">
        <f t="shared" si="71"/>
        <v/>
      </c>
      <c r="DH3554" s="832">
        <v>3644</v>
      </c>
    </row>
    <row r="3555" spans="1:112" s="760" customFormat="1" ht="12" hidden="1" customHeight="1" x14ac:dyDescent="0.15">
      <c r="A3555" s="774"/>
      <c r="B3555" s="3391"/>
      <c r="C3555" s="3681"/>
      <c r="D3555" s="3681"/>
      <c r="E3555" s="3681"/>
      <c r="F3555" s="3681"/>
      <c r="G3555" s="3681"/>
      <c r="H3555" s="3392"/>
      <c r="I3555" s="3683"/>
      <c r="J3555" s="3684"/>
      <c r="K3555" s="1974"/>
      <c r="L3555" s="774"/>
      <c r="M3555" s="767"/>
      <c r="DF3555" s="818"/>
      <c r="DG3555" s="772" t="str">
        <f t="shared" si="71"/>
        <v/>
      </c>
      <c r="DH3555" s="832">
        <v>3645</v>
      </c>
    </row>
    <row r="3556" spans="1:112" s="760" customFormat="1" ht="12" hidden="1" customHeight="1" x14ac:dyDescent="0.15">
      <c r="A3556" s="774"/>
      <c r="B3556" s="3391"/>
      <c r="C3556" s="3681"/>
      <c r="D3556" s="3681"/>
      <c r="E3556" s="3681"/>
      <c r="F3556" s="3681"/>
      <c r="G3556" s="3681"/>
      <c r="H3556" s="3392"/>
      <c r="I3556" s="3683"/>
      <c r="J3556" s="3684"/>
      <c r="K3556" s="1974"/>
      <c r="L3556" s="774"/>
      <c r="M3556" s="767"/>
      <c r="DF3556" s="818"/>
      <c r="DG3556" s="772" t="str">
        <f t="shared" si="71"/>
        <v/>
      </c>
      <c r="DH3556" s="832">
        <v>3646</v>
      </c>
    </row>
    <row r="3557" spans="1:112" s="760" customFormat="1" ht="12" hidden="1" customHeight="1" x14ac:dyDescent="0.15">
      <c r="A3557" s="774"/>
      <c r="B3557" s="3391"/>
      <c r="C3557" s="3681"/>
      <c r="D3557" s="3681"/>
      <c r="E3557" s="3681"/>
      <c r="F3557" s="3681"/>
      <c r="G3557" s="3681"/>
      <c r="H3557" s="3392"/>
      <c r="I3557" s="3683"/>
      <c r="J3557" s="3684"/>
      <c r="K3557" s="1974"/>
      <c r="L3557" s="774"/>
      <c r="M3557" s="767"/>
      <c r="DF3557" s="818"/>
      <c r="DG3557" s="772" t="str">
        <f t="shared" si="71"/>
        <v/>
      </c>
      <c r="DH3557" s="832">
        <v>3647</v>
      </c>
    </row>
    <row r="3558" spans="1:112" s="760" customFormat="1" ht="12" hidden="1" customHeight="1" x14ac:dyDescent="0.15">
      <c r="A3558" s="774"/>
      <c r="B3558" s="3391"/>
      <c r="C3558" s="3681"/>
      <c r="D3558" s="3681"/>
      <c r="E3558" s="3681"/>
      <c r="F3558" s="3681"/>
      <c r="G3558" s="3681"/>
      <c r="H3558" s="3392"/>
      <c r="I3558" s="3683"/>
      <c r="J3558" s="3684"/>
      <c r="K3558" s="1974"/>
      <c r="L3558" s="774"/>
      <c r="M3558" s="767"/>
      <c r="DF3558" s="818"/>
      <c r="DG3558" s="772" t="str">
        <f t="shared" si="71"/>
        <v/>
      </c>
      <c r="DH3558" s="832">
        <v>3648</v>
      </c>
    </row>
    <row r="3559" spans="1:112" s="760" customFormat="1" ht="12.75" hidden="1" customHeight="1" x14ac:dyDescent="0.15">
      <c r="A3559" s="774"/>
      <c r="B3559" s="3391"/>
      <c r="C3559" s="3681"/>
      <c r="D3559" s="3681"/>
      <c r="E3559" s="3681"/>
      <c r="F3559" s="3681"/>
      <c r="G3559" s="3681"/>
      <c r="H3559" s="3392"/>
      <c r="I3559" s="3683"/>
      <c r="J3559" s="3684"/>
      <c r="K3559" s="1974"/>
      <c r="L3559" s="774"/>
      <c r="M3559" s="767"/>
      <c r="DF3559" s="818"/>
      <c r="DG3559" s="772" t="str">
        <f t="shared" si="71"/>
        <v/>
      </c>
      <c r="DH3559" s="832">
        <v>3649</v>
      </c>
    </row>
    <row r="3560" spans="1:112" s="760" customFormat="1" ht="12" hidden="1" customHeight="1" x14ac:dyDescent="0.15">
      <c r="A3560" s="774"/>
      <c r="B3560" s="3391"/>
      <c r="C3560" s="3681"/>
      <c r="D3560" s="3681"/>
      <c r="E3560" s="3681"/>
      <c r="F3560" s="3681"/>
      <c r="G3560" s="3681"/>
      <c r="H3560" s="3392"/>
      <c r="I3560" s="3683"/>
      <c r="J3560" s="3684"/>
      <c r="K3560" s="1974"/>
      <c r="L3560" s="774"/>
      <c r="M3560" s="767"/>
      <c r="DF3560" s="818"/>
      <c r="DG3560" s="772" t="str">
        <f t="shared" si="71"/>
        <v/>
      </c>
      <c r="DH3560" s="832">
        <v>3650</v>
      </c>
    </row>
    <row r="3561" spans="1:112" s="760" customFormat="1" ht="12" hidden="1" customHeight="1" x14ac:dyDescent="0.15">
      <c r="A3561" s="774"/>
      <c r="B3561" s="3391"/>
      <c r="C3561" s="3681"/>
      <c r="D3561" s="3681"/>
      <c r="E3561" s="3681"/>
      <c r="F3561" s="3681"/>
      <c r="G3561" s="3681"/>
      <c r="H3561" s="3392"/>
      <c r="I3561" s="3683"/>
      <c r="J3561" s="3684"/>
      <c r="K3561" s="1974"/>
      <c r="L3561" s="774"/>
      <c r="M3561" s="767"/>
      <c r="DF3561" s="818"/>
      <c r="DG3561" s="772" t="str">
        <f t="shared" si="71"/>
        <v/>
      </c>
      <c r="DH3561" s="832">
        <v>3651</v>
      </c>
    </row>
    <row r="3562" spans="1:112" s="760" customFormat="1" ht="12" hidden="1" customHeight="1" x14ac:dyDescent="0.15">
      <c r="A3562" s="774"/>
      <c r="B3562" s="3391"/>
      <c r="C3562" s="3681"/>
      <c r="D3562" s="3681"/>
      <c r="E3562" s="3681"/>
      <c r="F3562" s="3681"/>
      <c r="G3562" s="3681"/>
      <c r="H3562" s="3392"/>
      <c r="I3562" s="3683"/>
      <c r="J3562" s="3684"/>
      <c r="K3562" s="1974"/>
      <c r="L3562" s="774"/>
      <c r="M3562" s="767"/>
      <c r="DF3562" s="818"/>
      <c r="DG3562" s="772" t="str">
        <f t="shared" si="71"/>
        <v/>
      </c>
      <c r="DH3562" s="832">
        <v>3652</v>
      </c>
    </row>
    <row r="3563" spans="1:112" s="760" customFormat="1" ht="12" hidden="1" customHeight="1" x14ac:dyDescent="0.15">
      <c r="A3563" s="774"/>
      <c r="B3563" s="3391"/>
      <c r="C3563" s="3681"/>
      <c r="D3563" s="3681"/>
      <c r="E3563" s="3681"/>
      <c r="F3563" s="3681"/>
      <c r="G3563" s="3681"/>
      <c r="H3563" s="3392"/>
      <c r="I3563" s="3683"/>
      <c r="J3563" s="3684"/>
      <c r="K3563" s="1974"/>
      <c r="L3563" s="774"/>
      <c r="M3563" s="767"/>
      <c r="DF3563" s="818"/>
      <c r="DG3563" s="772" t="str">
        <f t="shared" si="71"/>
        <v/>
      </c>
      <c r="DH3563" s="832">
        <v>3653</v>
      </c>
    </row>
    <row r="3564" spans="1:112" s="760" customFormat="1" ht="12" hidden="1" customHeight="1" x14ac:dyDescent="0.15">
      <c r="A3564" s="774"/>
      <c r="B3564" s="3391"/>
      <c r="C3564" s="3681"/>
      <c r="D3564" s="3681"/>
      <c r="E3564" s="3681"/>
      <c r="F3564" s="3681"/>
      <c r="G3564" s="3681"/>
      <c r="H3564" s="3392"/>
      <c r="I3564" s="3683"/>
      <c r="J3564" s="3684"/>
      <c r="K3564" s="1974"/>
      <c r="L3564" s="774"/>
      <c r="M3564" s="767"/>
      <c r="DF3564" s="818"/>
      <c r="DG3564" s="772" t="str">
        <f t="shared" si="71"/>
        <v/>
      </c>
      <c r="DH3564" s="832">
        <v>3654</v>
      </c>
    </row>
    <row r="3565" spans="1:112" s="760" customFormat="1" ht="12" hidden="1" customHeight="1" x14ac:dyDescent="0.15">
      <c r="A3565" s="774"/>
      <c r="B3565" s="3391"/>
      <c r="C3565" s="3681"/>
      <c r="D3565" s="3681"/>
      <c r="E3565" s="3681"/>
      <c r="F3565" s="3681"/>
      <c r="G3565" s="3681"/>
      <c r="H3565" s="3392"/>
      <c r="I3565" s="3683"/>
      <c r="J3565" s="3684"/>
      <c r="K3565" s="1974"/>
      <c r="L3565" s="774"/>
      <c r="M3565" s="767"/>
      <c r="DF3565" s="818"/>
      <c r="DG3565" s="772" t="str">
        <f t="shared" si="71"/>
        <v/>
      </c>
      <c r="DH3565" s="832">
        <v>3655</v>
      </c>
    </row>
    <row r="3566" spans="1:112" s="760" customFormat="1" ht="12" hidden="1" customHeight="1" x14ac:dyDescent="0.15">
      <c r="A3566" s="774"/>
      <c r="B3566" s="3391"/>
      <c r="C3566" s="3681"/>
      <c r="D3566" s="3681"/>
      <c r="E3566" s="3681"/>
      <c r="F3566" s="3681"/>
      <c r="G3566" s="3681"/>
      <c r="H3566" s="3392"/>
      <c r="I3566" s="3683"/>
      <c r="J3566" s="3684"/>
      <c r="K3566" s="1974"/>
      <c r="L3566" s="774"/>
      <c r="M3566" s="767"/>
      <c r="DF3566" s="818"/>
      <c r="DG3566" s="772" t="str">
        <f t="shared" si="71"/>
        <v/>
      </c>
      <c r="DH3566" s="832">
        <v>3656</v>
      </c>
    </row>
    <row r="3567" spans="1:112" s="760" customFormat="1" ht="12" hidden="1" customHeight="1" x14ac:dyDescent="0.15">
      <c r="A3567" s="774"/>
      <c r="B3567" s="3391"/>
      <c r="C3567" s="3681"/>
      <c r="D3567" s="3681"/>
      <c r="E3567" s="3681"/>
      <c r="F3567" s="3681"/>
      <c r="G3567" s="3681"/>
      <c r="H3567" s="3392"/>
      <c r="I3567" s="3683"/>
      <c r="J3567" s="3684"/>
      <c r="K3567" s="1974"/>
      <c r="L3567" s="774"/>
      <c r="M3567" s="767"/>
      <c r="DF3567" s="818"/>
      <c r="DG3567" s="772" t="str">
        <f t="shared" si="71"/>
        <v/>
      </c>
      <c r="DH3567" s="832">
        <v>3657</v>
      </c>
    </row>
    <row r="3568" spans="1:112" s="760" customFormat="1" ht="12" hidden="1" customHeight="1" x14ac:dyDescent="0.15">
      <c r="A3568" s="774"/>
      <c r="B3568" s="3391"/>
      <c r="C3568" s="3681"/>
      <c r="D3568" s="3681"/>
      <c r="E3568" s="3681"/>
      <c r="F3568" s="3681"/>
      <c r="G3568" s="3681"/>
      <c r="H3568" s="3392"/>
      <c r="I3568" s="3683"/>
      <c r="J3568" s="3684"/>
      <c r="K3568" s="1974"/>
      <c r="L3568" s="774"/>
      <c r="M3568" s="767"/>
      <c r="DF3568" s="818"/>
      <c r="DG3568" s="772" t="str">
        <f t="shared" si="71"/>
        <v/>
      </c>
      <c r="DH3568" s="832">
        <v>3658</v>
      </c>
    </row>
    <row r="3569" spans="1:112" s="760" customFormat="1" ht="12.75" hidden="1" customHeight="1" x14ac:dyDescent="0.15">
      <c r="A3569" s="774"/>
      <c r="B3569" s="3391"/>
      <c r="C3569" s="3681"/>
      <c r="D3569" s="3681"/>
      <c r="E3569" s="3681"/>
      <c r="F3569" s="3681"/>
      <c r="G3569" s="3681"/>
      <c r="H3569" s="3392"/>
      <c r="I3569" s="3683"/>
      <c r="J3569" s="3684"/>
      <c r="K3569" s="1974"/>
      <c r="L3569" s="774"/>
      <c r="M3569" s="767"/>
      <c r="DF3569" s="818"/>
      <c r="DG3569" s="772" t="str">
        <f t="shared" si="71"/>
        <v/>
      </c>
      <c r="DH3569" s="832">
        <v>3659</v>
      </c>
    </row>
    <row r="3570" spans="1:112" s="760" customFormat="1" ht="12" hidden="1" customHeight="1" x14ac:dyDescent="0.15">
      <c r="A3570" s="774"/>
      <c r="B3570" s="3391"/>
      <c r="C3570" s="3681"/>
      <c r="D3570" s="3681"/>
      <c r="E3570" s="3681"/>
      <c r="F3570" s="3681"/>
      <c r="G3570" s="3681"/>
      <c r="H3570" s="3392"/>
      <c r="I3570" s="3683"/>
      <c r="J3570" s="3684"/>
      <c r="K3570" s="1974"/>
      <c r="L3570" s="774"/>
      <c r="M3570" s="767"/>
      <c r="DF3570" s="818"/>
      <c r="DG3570" s="772" t="str">
        <f t="shared" si="71"/>
        <v/>
      </c>
      <c r="DH3570" s="832">
        <v>3660</v>
      </c>
    </row>
    <row r="3571" spans="1:112" s="760" customFormat="1" ht="12" hidden="1" customHeight="1" x14ac:dyDescent="0.15">
      <c r="A3571" s="774"/>
      <c r="B3571" s="3391"/>
      <c r="C3571" s="3681"/>
      <c r="D3571" s="3681"/>
      <c r="E3571" s="3681"/>
      <c r="F3571" s="3681"/>
      <c r="G3571" s="3681"/>
      <c r="H3571" s="3392"/>
      <c r="I3571" s="3683"/>
      <c r="J3571" s="3684"/>
      <c r="K3571" s="1974"/>
      <c r="L3571" s="774"/>
      <c r="M3571" s="767"/>
      <c r="DF3571" s="818"/>
      <c r="DG3571" s="772" t="str">
        <f t="shared" ref="DG3571:DG3634" si="72">IF(COUNTA(A3571:M3571)&gt;0,DH3571,"")</f>
        <v/>
      </c>
      <c r="DH3571" s="832">
        <v>3661</v>
      </c>
    </row>
    <row r="3572" spans="1:112" s="760" customFormat="1" ht="12" hidden="1" customHeight="1" x14ac:dyDescent="0.15">
      <c r="A3572" s="774"/>
      <c r="B3572" s="3391"/>
      <c r="C3572" s="3681"/>
      <c r="D3572" s="3681"/>
      <c r="E3572" s="3681"/>
      <c r="F3572" s="3681"/>
      <c r="G3572" s="3681"/>
      <c r="H3572" s="3392"/>
      <c r="I3572" s="3683"/>
      <c r="J3572" s="3684"/>
      <c r="K3572" s="1974"/>
      <c r="L3572" s="774"/>
      <c r="M3572" s="767"/>
      <c r="DF3572" s="818"/>
      <c r="DG3572" s="772" t="str">
        <f t="shared" si="72"/>
        <v/>
      </c>
      <c r="DH3572" s="832">
        <v>3662</v>
      </c>
    </row>
    <row r="3573" spans="1:112" s="760" customFormat="1" ht="12" hidden="1" customHeight="1" x14ac:dyDescent="0.15">
      <c r="A3573" s="774"/>
      <c r="B3573" s="3391"/>
      <c r="C3573" s="3681"/>
      <c r="D3573" s="3681"/>
      <c r="E3573" s="3681"/>
      <c r="F3573" s="3681"/>
      <c r="G3573" s="3681"/>
      <c r="H3573" s="3392"/>
      <c r="I3573" s="3683"/>
      <c r="J3573" s="3684"/>
      <c r="K3573" s="1974"/>
      <c r="L3573" s="774"/>
      <c r="M3573" s="767"/>
      <c r="DF3573" s="818"/>
      <c r="DG3573" s="772" t="str">
        <f t="shared" si="72"/>
        <v/>
      </c>
      <c r="DH3573" s="832">
        <v>3663</v>
      </c>
    </row>
    <row r="3574" spans="1:112" s="760" customFormat="1" ht="12" hidden="1" customHeight="1" x14ac:dyDescent="0.15">
      <c r="A3574" s="774"/>
      <c r="B3574" s="3391"/>
      <c r="C3574" s="3681"/>
      <c r="D3574" s="3681"/>
      <c r="E3574" s="3681"/>
      <c r="F3574" s="3681"/>
      <c r="G3574" s="3681"/>
      <c r="H3574" s="3392"/>
      <c r="I3574" s="3683"/>
      <c r="J3574" s="3684"/>
      <c r="K3574" s="1974"/>
      <c r="L3574" s="774"/>
      <c r="M3574" s="767"/>
      <c r="DF3574" s="818"/>
      <c r="DG3574" s="772" t="str">
        <f t="shared" si="72"/>
        <v/>
      </c>
      <c r="DH3574" s="832">
        <v>3664</v>
      </c>
    </row>
    <row r="3575" spans="1:112" s="760" customFormat="1" ht="12" hidden="1" customHeight="1" x14ac:dyDescent="0.15">
      <c r="A3575" s="774"/>
      <c r="B3575" s="3391"/>
      <c r="C3575" s="3681"/>
      <c r="D3575" s="3681"/>
      <c r="E3575" s="3681"/>
      <c r="F3575" s="3681"/>
      <c r="G3575" s="3681"/>
      <c r="H3575" s="3392"/>
      <c r="I3575" s="3683"/>
      <c r="J3575" s="3684"/>
      <c r="K3575" s="1974"/>
      <c r="L3575" s="774"/>
      <c r="M3575" s="767"/>
      <c r="DF3575" s="818"/>
      <c r="DG3575" s="772" t="str">
        <f t="shared" si="72"/>
        <v/>
      </c>
      <c r="DH3575" s="832">
        <v>3665</v>
      </c>
    </row>
    <row r="3576" spans="1:112" s="760" customFormat="1" ht="12" hidden="1" customHeight="1" x14ac:dyDescent="0.15">
      <c r="A3576" s="774"/>
      <c r="B3576" s="3391"/>
      <c r="C3576" s="3681"/>
      <c r="D3576" s="3681"/>
      <c r="E3576" s="3681"/>
      <c r="F3576" s="3681"/>
      <c r="G3576" s="3681"/>
      <c r="H3576" s="3392"/>
      <c r="I3576" s="3683"/>
      <c r="J3576" s="3684"/>
      <c r="K3576" s="1974"/>
      <c r="L3576" s="774"/>
      <c r="M3576" s="767"/>
      <c r="DF3576" s="818"/>
      <c r="DG3576" s="772" t="str">
        <f t="shared" si="72"/>
        <v/>
      </c>
      <c r="DH3576" s="832">
        <v>3666</v>
      </c>
    </row>
    <row r="3577" spans="1:112" s="760" customFormat="1" ht="12" hidden="1" customHeight="1" x14ac:dyDescent="0.15">
      <c r="A3577" s="774"/>
      <c r="B3577" s="3391"/>
      <c r="C3577" s="3681"/>
      <c r="D3577" s="3681"/>
      <c r="E3577" s="3681"/>
      <c r="F3577" s="3681"/>
      <c r="G3577" s="3681"/>
      <c r="H3577" s="3392"/>
      <c r="I3577" s="3683"/>
      <c r="J3577" s="3684"/>
      <c r="K3577" s="1974"/>
      <c r="L3577" s="774"/>
      <c r="M3577" s="767"/>
      <c r="DF3577" s="818"/>
      <c r="DG3577" s="772" t="str">
        <f t="shared" si="72"/>
        <v/>
      </c>
      <c r="DH3577" s="832">
        <v>3667</v>
      </c>
    </row>
    <row r="3578" spans="1:112" s="760" customFormat="1" ht="12" hidden="1" customHeight="1" x14ac:dyDescent="0.15">
      <c r="A3578" s="774"/>
      <c r="B3578" s="3391"/>
      <c r="C3578" s="3681"/>
      <c r="D3578" s="3681"/>
      <c r="E3578" s="3681"/>
      <c r="F3578" s="3681"/>
      <c r="G3578" s="3681"/>
      <c r="H3578" s="3392"/>
      <c r="I3578" s="3683"/>
      <c r="J3578" s="3684"/>
      <c r="K3578" s="1974"/>
      <c r="L3578" s="774"/>
      <c r="M3578" s="767"/>
      <c r="DF3578" s="818"/>
      <c r="DG3578" s="772" t="str">
        <f t="shared" si="72"/>
        <v/>
      </c>
      <c r="DH3578" s="832">
        <v>3668</v>
      </c>
    </row>
    <row r="3579" spans="1:112" s="760" customFormat="1" ht="12.75" hidden="1" customHeight="1" x14ac:dyDescent="0.15">
      <c r="A3579" s="774"/>
      <c r="B3579" s="3391"/>
      <c r="C3579" s="3681"/>
      <c r="D3579" s="3681"/>
      <c r="E3579" s="3681"/>
      <c r="F3579" s="3681"/>
      <c r="G3579" s="3681"/>
      <c r="H3579" s="3392"/>
      <c r="I3579" s="3683"/>
      <c r="J3579" s="3684"/>
      <c r="K3579" s="1974"/>
      <c r="L3579" s="774"/>
      <c r="M3579" s="767"/>
      <c r="DF3579" s="818"/>
      <c r="DG3579" s="772" t="str">
        <f t="shared" si="72"/>
        <v/>
      </c>
      <c r="DH3579" s="832">
        <v>3669</v>
      </c>
    </row>
    <row r="3580" spans="1:112" s="760" customFormat="1" ht="12" hidden="1" customHeight="1" x14ac:dyDescent="0.15">
      <c r="A3580" s="774"/>
      <c r="B3580" s="3391"/>
      <c r="C3580" s="3681"/>
      <c r="D3580" s="3681"/>
      <c r="E3580" s="3681"/>
      <c r="F3580" s="3681"/>
      <c r="G3580" s="3681"/>
      <c r="H3580" s="3392"/>
      <c r="I3580" s="3683"/>
      <c r="J3580" s="3684"/>
      <c r="K3580" s="1974"/>
      <c r="L3580" s="774"/>
      <c r="M3580" s="767"/>
      <c r="DF3580" s="818"/>
      <c r="DG3580" s="772" t="str">
        <f t="shared" si="72"/>
        <v/>
      </c>
      <c r="DH3580" s="832">
        <v>3670</v>
      </c>
    </row>
    <row r="3581" spans="1:112" s="760" customFormat="1" ht="12" hidden="1" customHeight="1" x14ac:dyDescent="0.15">
      <c r="A3581" s="774"/>
      <c r="B3581" s="3391"/>
      <c r="C3581" s="3681"/>
      <c r="D3581" s="3681"/>
      <c r="E3581" s="3681"/>
      <c r="F3581" s="3681"/>
      <c r="G3581" s="3681"/>
      <c r="H3581" s="3392"/>
      <c r="I3581" s="3683"/>
      <c r="J3581" s="3684"/>
      <c r="K3581" s="1974"/>
      <c r="L3581" s="774"/>
      <c r="M3581" s="767"/>
      <c r="DF3581" s="818"/>
      <c r="DG3581" s="772" t="str">
        <f t="shared" si="72"/>
        <v/>
      </c>
      <c r="DH3581" s="832">
        <v>3671</v>
      </c>
    </row>
    <row r="3582" spans="1:112" s="760" customFormat="1" ht="12" hidden="1" customHeight="1" x14ac:dyDescent="0.15">
      <c r="A3582" s="774"/>
      <c r="B3582" s="3391"/>
      <c r="C3582" s="3681"/>
      <c r="D3582" s="3681"/>
      <c r="E3582" s="3681"/>
      <c r="F3582" s="3681"/>
      <c r="G3582" s="3681"/>
      <c r="H3582" s="3392"/>
      <c r="I3582" s="3683"/>
      <c r="J3582" s="3684"/>
      <c r="K3582" s="1974"/>
      <c r="L3582" s="774"/>
      <c r="M3582" s="767"/>
      <c r="DF3582" s="818"/>
      <c r="DG3582" s="772" t="str">
        <f t="shared" si="72"/>
        <v/>
      </c>
      <c r="DH3582" s="832">
        <v>3672</v>
      </c>
    </row>
    <row r="3583" spans="1:112" s="760" customFormat="1" ht="12" hidden="1" customHeight="1" x14ac:dyDescent="0.15">
      <c r="A3583" s="774"/>
      <c r="B3583" s="3391"/>
      <c r="C3583" s="3681"/>
      <c r="D3583" s="3681"/>
      <c r="E3583" s="3681"/>
      <c r="F3583" s="3681"/>
      <c r="G3583" s="3681"/>
      <c r="H3583" s="3392"/>
      <c r="I3583" s="3683"/>
      <c r="J3583" s="3684"/>
      <c r="K3583" s="1974"/>
      <c r="L3583" s="774"/>
      <c r="M3583" s="767"/>
      <c r="DF3583" s="818"/>
      <c r="DG3583" s="772" t="str">
        <f t="shared" si="72"/>
        <v/>
      </c>
      <c r="DH3583" s="832">
        <v>3673</v>
      </c>
    </row>
    <row r="3584" spans="1:112" s="760" customFormat="1" ht="12" hidden="1" customHeight="1" x14ac:dyDescent="0.15">
      <c r="A3584" s="774"/>
      <c r="B3584" s="3391"/>
      <c r="C3584" s="3681"/>
      <c r="D3584" s="3681"/>
      <c r="E3584" s="3681"/>
      <c r="F3584" s="3681"/>
      <c r="G3584" s="3681"/>
      <c r="H3584" s="3392"/>
      <c r="I3584" s="3683"/>
      <c r="J3584" s="3684"/>
      <c r="K3584" s="1974"/>
      <c r="L3584" s="774"/>
      <c r="M3584" s="767"/>
      <c r="DF3584" s="818"/>
      <c r="DG3584" s="772" t="str">
        <f t="shared" si="72"/>
        <v/>
      </c>
      <c r="DH3584" s="832">
        <v>3674</v>
      </c>
    </row>
    <row r="3585" spans="1:112" s="760" customFormat="1" ht="12" hidden="1" customHeight="1" x14ac:dyDescent="0.15">
      <c r="A3585" s="774"/>
      <c r="B3585" s="3391"/>
      <c r="C3585" s="3681"/>
      <c r="D3585" s="3681"/>
      <c r="E3585" s="3681"/>
      <c r="F3585" s="3681"/>
      <c r="G3585" s="3681"/>
      <c r="H3585" s="3392"/>
      <c r="I3585" s="3683"/>
      <c r="J3585" s="3684"/>
      <c r="K3585" s="1974"/>
      <c r="L3585" s="774"/>
      <c r="M3585" s="767"/>
      <c r="DF3585" s="818"/>
      <c r="DG3585" s="772" t="str">
        <f t="shared" si="72"/>
        <v/>
      </c>
      <c r="DH3585" s="832">
        <v>3675</v>
      </c>
    </row>
    <row r="3586" spans="1:112" s="760" customFormat="1" ht="12" hidden="1" customHeight="1" x14ac:dyDescent="0.15">
      <c r="A3586" s="774"/>
      <c r="B3586" s="3391"/>
      <c r="C3586" s="3681"/>
      <c r="D3586" s="3681"/>
      <c r="E3586" s="3681"/>
      <c r="F3586" s="3681"/>
      <c r="G3586" s="3681"/>
      <c r="H3586" s="3392"/>
      <c r="I3586" s="3683"/>
      <c r="J3586" s="3684"/>
      <c r="K3586" s="1974"/>
      <c r="L3586" s="774"/>
      <c r="M3586" s="767"/>
      <c r="DF3586" s="818"/>
      <c r="DG3586" s="772" t="str">
        <f t="shared" si="72"/>
        <v/>
      </c>
      <c r="DH3586" s="832">
        <v>3676</v>
      </c>
    </row>
    <row r="3587" spans="1:112" s="760" customFormat="1" ht="12" hidden="1" customHeight="1" x14ac:dyDescent="0.15">
      <c r="A3587" s="774"/>
      <c r="B3587" s="3391"/>
      <c r="C3587" s="3681"/>
      <c r="D3587" s="3681"/>
      <c r="E3587" s="3681"/>
      <c r="F3587" s="3681"/>
      <c r="G3587" s="3681"/>
      <c r="H3587" s="3392"/>
      <c r="I3587" s="3683"/>
      <c r="J3587" s="3684"/>
      <c r="K3587" s="1974"/>
      <c r="L3587" s="774"/>
      <c r="M3587" s="767"/>
      <c r="DF3587" s="818"/>
      <c r="DG3587" s="772" t="str">
        <f t="shared" si="72"/>
        <v/>
      </c>
      <c r="DH3587" s="832">
        <v>3677</v>
      </c>
    </row>
    <row r="3588" spans="1:112" s="760" customFormat="1" ht="12" hidden="1" customHeight="1" x14ac:dyDescent="0.15">
      <c r="A3588" s="774"/>
      <c r="B3588" s="3391"/>
      <c r="C3588" s="3681"/>
      <c r="D3588" s="3681"/>
      <c r="E3588" s="3681"/>
      <c r="F3588" s="3681"/>
      <c r="G3588" s="3681"/>
      <c r="H3588" s="3392"/>
      <c r="I3588" s="3683"/>
      <c r="J3588" s="3684"/>
      <c r="K3588" s="1974"/>
      <c r="L3588" s="774"/>
      <c r="M3588" s="767"/>
      <c r="DF3588" s="818"/>
      <c r="DG3588" s="772" t="str">
        <f t="shared" si="72"/>
        <v/>
      </c>
      <c r="DH3588" s="832">
        <v>3678</v>
      </c>
    </row>
    <row r="3589" spans="1:112" s="760" customFormat="1" ht="12" hidden="1" customHeight="1" x14ac:dyDescent="0.15">
      <c r="A3589" s="774"/>
      <c r="B3589" s="3391"/>
      <c r="C3589" s="3681"/>
      <c r="D3589" s="3681"/>
      <c r="E3589" s="3681"/>
      <c r="F3589" s="3681"/>
      <c r="G3589" s="3681"/>
      <c r="H3589" s="3392"/>
      <c r="I3589" s="3683"/>
      <c r="J3589" s="3684"/>
      <c r="K3589" s="1974"/>
      <c r="L3589" s="774"/>
      <c r="M3589" s="767"/>
      <c r="DF3589" s="818"/>
      <c r="DG3589" s="772" t="str">
        <f t="shared" si="72"/>
        <v/>
      </c>
      <c r="DH3589" s="832">
        <v>3679</v>
      </c>
    </row>
    <row r="3590" spans="1:112" s="760" customFormat="1" ht="12" hidden="1" customHeight="1" x14ac:dyDescent="0.15">
      <c r="A3590" s="774"/>
      <c r="B3590" s="3391"/>
      <c r="C3590" s="3681"/>
      <c r="D3590" s="3681"/>
      <c r="E3590" s="3681"/>
      <c r="F3590" s="3681"/>
      <c r="G3590" s="3681"/>
      <c r="H3590" s="3392"/>
      <c r="I3590" s="3683"/>
      <c r="J3590" s="3684"/>
      <c r="K3590" s="1974"/>
      <c r="L3590" s="774"/>
      <c r="M3590" s="767"/>
      <c r="DF3590" s="818"/>
      <c r="DG3590" s="772" t="str">
        <f t="shared" si="72"/>
        <v/>
      </c>
      <c r="DH3590" s="832">
        <v>3680</v>
      </c>
    </row>
    <row r="3591" spans="1:112" s="760" customFormat="1" ht="12" hidden="1" customHeight="1" x14ac:dyDescent="0.15">
      <c r="A3591" s="774"/>
      <c r="B3591" s="3391"/>
      <c r="C3591" s="3681"/>
      <c r="D3591" s="3681"/>
      <c r="E3591" s="3681"/>
      <c r="F3591" s="3681"/>
      <c r="G3591" s="3681"/>
      <c r="H3591" s="3392"/>
      <c r="I3591" s="3683"/>
      <c r="J3591" s="3684"/>
      <c r="K3591" s="1974"/>
      <c r="L3591" s="774"/>
      <c r="M3591" s="767"/>
      <c r="DF3591" s="818"/>
      <c r="DG3591" s="772" t="str">
        <f t="shared" si="72"/>
        <v/>
      </c>
      <c r="DH3591" s="832">
        <v>3681</v>
      </c>
    </row>
    <row r="3592" spans="1:112" s="760" customFormat="1" ht="12" hidden="1" customHeight="1" x14ac:dyDescent="0.15">
      <c r="A3592" s="774"/>
      <c r="B3592" s="3391"/>
      <c r="C3592" s="3681"/>
      <c r="D3592" s="3681"/>
      <c r="E3592" s="3681"/>
      <c r="F3592" s="3681"/>
      <c r="G3592" s="3681"/>
      <c r="H3592" s="3392"/>
      <c r="I3592" s="3683"/>
      <c r="J3592" s="3684"/>
      <c r="K3592" s="1974"/>
      <c r="L3592" s="774"/>
      <c r="M3592" s="767"/>
      <c r="DF3592" s="818"/>
      <c r="DG3592" s="772" t="str">
        <f t="shared" si="72"/>
        <v/>
      </c>
      <c r="DH3592" s="832">
        <v>3682</v>
      </c>
    </row>
    <row r="3593" spans="1:112" s="760" customFormat="1" ht="12" hidden="1" customHeight="1" x14ac:dyDescent="0.15">
      <c r="A3593" s="774"/>
      <c r="B3593" s="3391"/>
      <c r="C3593" s="3681"/>
      <c r="D3593" s="3681"/>
      <c r="E3593" s="3681"/>
      <c r="F3593" s="3681"/>
      <c r="G3593" s="3681"/>
      <c r="H3593" s="3392"/>
      <c r="I3593" s="3683"/>
      <c r="J3593" s="3684"/>
      <c r="K3593" s="1974"/>
      <c r="L3593" s="774"/>
      <c r="M3593" s="767"/>
      <c r="DF3593" s="818"/>
      <c r="DG3593" s="772" t="str">
        <f t="shared" si="72"/>
        <v/>
      </c>
      <c r="DH3593" s="832">
        <v>3683</v>
      </c>
    </row>
    <row r="3594" spans="1:112" s="760" customFormat="1" ht="12" hidden="1" customHeight="1" x14ac:dyDescent="0.15">
      <c r="A3594" s="774"/>
      <c r="B3594" s="3391"/>
      <c r="C3594" s="3681"/>
      <c r="D3594" s="3681"/>
      <c r="E3594" s="3681"/>
      <c r="F3594" s="3681"/>
      <c r="G3594" s="3681"/>
      <c r="H3594" s="3392"/>
      <c r="I3594" s="3683"/>
      <c r="J3594" s="3684"/>
      <c r="K3594" s="1974"/>
      <c r="L3594" s="774"/>
      <c r="M3594" s="767"/>
      <c r="DF3594" s="818"/>
      <c r="DG3594" s="772" t="str">
        <f t="shared" si="72"/>
        <v/>
      </c>
      <c r="DH3594" s="832">
        <v>3684</v>
      </c>
    </row>
    <row r="3595" spans="1:112" s="760" customFormat="1" ht="12" hidden="1" customHeight="1" x14ac:dyDescent="0.15">
      <c r="A3595" s="774"/>
      <c r="B3595" s="3391"/>
      <c r="C3595" s="3681"/>
      <c r="D3595" s="3681"/>
      <c r="E3595" s="3681"/>
      <c r="F3595" s="3681"/>
      <c r="G3595" s="3681"/>
      <c r="H3595" s="3392"/>
      <c r="I3595" s="3683"/>
      <c r="J3595" s="3684"/>
      <c r="K3595" s="1974"/>
      <c r="L3595" s="774"/>
      <c r="M3595" s="767"/>
      <c r="DF3595" s="818"/>
      <c r="DG3595" s="772" t="str">
        <f t="shared" si="72"/>
        <v/>
      </c>
      <c r="DH3595" s="832">
        <v>3685</v>
      </c>
    </row>
    <row r="3596" spans="1:112" s="760" customFormat="1" ht="12" hidden="1" customHeight="1" x14ac:dyDescent="0.15">
      <c r="A3596" s="774"/>
      <c r="B3596" s="3391"/>
      <c r="C3596" s="3681"/>
      <c r="D3596" s="3681"/>
      <c r="E3596" s="3681"/>
      <c r="F3596" s="3681"/>
      <c r="G3596" s="3681"/>
      <c r="H3596" s="3392"/>
      <c r="I3596" s="3683"/>
      <c r="J3596" s="3684"/>
      <c r="K3596" s="1974"/>
      <c r="L3596" s="774"/>
      <c r="M3596" s="767"/>
      <c r="DF3596" s="818"/>
      <c r="DG3596" s="772" t="str">
        <f t="shared" si="72"/>
        <v/>
      </c>
      <c r="DH3596" s="832">
        <v>3686</v>
      </c>
    </row>
    <row r="3597" spans="1:112" s="760" customFormat="1" ht="12.75" hidden="1" customHeight="1" x14ac:dyDescent="0.15">
      <c r="A3597" s="774"/>
      <c r="B3597" s="3391"/>
      <c r="C3597" s="3681"/>
      <c r="D3597" s="3681"/>
      <c r="E3597" s="3681"/>
      <c r="F3597" s="3681"/>
      <c r="G3597" s="3681"/>
      <c r="H3597" s="3392"/>
      <c r="I3597" s="3683"/>
      <c r="J3597" s="3684"/>
      <c r="K3597" s="1974"/>
      <c r="L3597" s="774"/>
      <c r="M3597" s="767"/>
      <c r="DF3597" s="818"/>
      <c r="DG3597" s="772" t="str">
        <f t="shared" si="72"/>
        <v/>
      </c>
      <c r="DH3597" s="832">
        <v>3687</v>
      </c>
    </row>
    <row r="3598" spans="1:112" s="760" customFormat="1" ht="12" hidden="1" customHeight="1" x14ac:dyDescent="0.15">
      <c r="A3598" s="774"/>
      <c r="B3598" s="3391"/>
      <c r="C3598" s="3681"/>
      <c r="D3598" s="3681"/>
      <c r="E3598" s="3681"/>
      <c r="F3598" s="3681"/>
      <c r="G3598" s="3681"/>
      <c r="H3598" s="3392"/>
      <c r="I3598" s="3683"/>
      <c r="J3598" s="3684"/>
      <c r="K3598" s="1974"/>
      <c r="L3598" s="774"/>
      <c r="M3598" s="767"/>
      <c r="DF3598" s="818"/>
      <c r="DG3598" s="772" t="str">
        <f t="shared" si="72"/>
        <v/>
      </c>
      <c r="DH3598" s="832">
        <v>3688</v>
      </c>
    </row>
    <row r="3599" spans="1:112" s="760" customFormat="1" ht="12" hidden="1" customHeight="1" x14ac:dyDescent="0.15">
      <c r="A3599" s="774"/>
      <c r="B3599" s="3391"/>
      <c r="C3599" s="3681"/>
      <c r="D3599" s="3681"/>
      <c r="E3599" s="3681"/>
      <c r="F3599" s="3681"/>
      <c r="G3599" s="3681"/>
      <c r="H3599" s="3392"/>
      <c r="I3599" s="3683"/>
      <c r="J3599" s="3684"/>
      <c r="K3599" s="1974"/>
      <c r="L3599" s="774"/>
      <c r="M3599" s="767"/>
      <c r="DF3599" s="818"/>
      <c r="DG3599" s="772" t="str">
        <f t="shared" si="72"/>
        <v/>
      </c>
      <c r="DH3599" s="832">
        <v>3689</v>
      </c>
    </row>
    <row r="3600" spans="1:112" s="760" customFormat="1" ht="12" hidden="1" customHeight="1" x14ac:dyDescent="0.15">
      <c r="A3600" s="774"/>
      <c r="B3600" s="3391"/>
      <c r="C3600" s="3681"/>
      <c r="D3600" s="3681"/>
      <c r="E3600" s="3681"/>
      <c r="F3600" s="3681"/>
      <c r="G3600" s="3681"/>
      <c r="H3600" s="3392"/>
      <c r="I3600" s="3683"/>
      <c r="J3600" s="3684"/>
      <c r="K3600" s="1974"/>
      <c r="L3600" s="774"/>
      <c r="M3600" s="767"/>
      <c r="DF3600" s="818"/>
      <c r="DG3600" s="772" t="str">
        <f t="shared" si="72"/>
        <v/>
      </c>
      <c r="DH3600" s="832">
        <v>3690</v>
      </c>
    </row>
    <row r="3601" spans="1:112" s="760" customFormat="1" ht="12" hidden="1" customHeight="1" x14ac:dyDescent="0.15">
      <c r="A3601" s="774"/>
      <c r="B3601" s="3391"/>
      <c r="C3601" s="3681"/>
      <c r="D3601" s="3681"/>
      <c r="E3601" s="3681"/>
      <c r="F3601" s="3681"/>
      <c r="G3601" s="3681"/>
      <c r="H3601" s="3392"/>
      <c r="I3601" s="3683"/>
      <c r="J3601" s="3684"/>
      <c r="K3601" s="1974"/>
      <c r="L3601" s="774"/>
      <c r="M3601" s="767"/>
      <c r="DF3601" s="818"/>
      <c r="DG3601" s="772" t="str">
        <f t="shared" si="72"/>
        <v/>
      </c>
      <c r="DH3601" s="832">
        <v>3691</v>
      </c>
    </row>
    <row r="3602" spans="1:112" s="760" customFormat="1" ht="12" hidden="1" customHeight="1" x14ac:dyDescent="0.15">
      <c r="A3602" s="774"/>
      <c r="B3602" s="3391"/>
      <c r="C3602" s="3681"/>
      <c r="D3602" s="3681"/>
      <c r="E3602" s="3681"/>
      <c r="F3602" s="3681"/>
      <c r="G3602" s="3681"/>
      <c r="H3602" s="3392"/>
      <c r="I3602" s="3683"/>
      <c r="J3602" s="3684"/>
      <c r="K3602" s="1974"/>
      <c r="L3602" s="774"/>
      <c r="M3602" s="767"/>
      <c r="DF3602" s="818"/>
      <c r="DG3602" s="772" t="str">
        <f t="shared" si="72"/>
        <v/>
      </c>
      <c r="DH3602" s="832">
        <v>3692</v>
      </c>
    </row>
    <row r="3603" spans="1:112" s="760" customFormat="1" ht="12" hidden="1" customHeight="1" x14ac:dyDescent="0.15">
      <c r="A3603" s="774"/>
      <c r="B3603" s="3391"/>
      <c r="C3603" s="3681"/>
      <c r="D3603" s="3681"/>
      <c r="E3603" s="3681"/>
      <c r="F3603" s="3681"/>
      <c r="G3603" s="3681"/>
      <c r="H3603" s="3392"/>
      <c r="I3603" s="3683"/>
      <c r="J3603" s="3684"/>
      <c r="K3603" s="1974"/>
      <c r="L3603" s="774"/>
      <c r="M3603" s="767"/>
      <c r="DF3603" s="818"/>
      <c r="DG3603" s="772" t="str">
        <f t="shared" si="72"/>
        <v/>
      </c>
      <c r="DH3603" s="832">
        <v>3693</v>
      </c>
    </row>
    <row r="3604" spans="1:112" s="760" customFormat="1" ht="12" hidden="1" customHeight="1" x14ac:dyDescent="0.15">
      <c r="A3604" s="774"/>
      <c r="B3604" s="3391"/>
      <c r="C3604" s="3681"/>
      <c r="D3604" s="3681"/>
      <c r="E3604" s="3681"/>
      <c r="F3604" s="3681"/>
      <c r="G3604" s="3681"/>
      <c r="H3604" s="3392"/>
      <c r="I3604" s="3683"/>
      <c r="J3604" s="3684"/>
      <c r="K3604" s="1974"/>
      <c r="L3604" s="774"/>
      <c r="M3604" s="767"/>
      <c r="DF3604" s="818"/>
      <c r="DG3604" s="772" t="str">
        <f t="shared" si="72"/>
        <v/>
      </c>
      <c r="DH3604" s="832">
        <v>3694</v>
      </c>
    </row>
    <row r="3605" spans="1:112" s="760" customFormat="1" ht="12" hidden="1" customHeight="1" x14ac:dyDescent="0.15">
      <c r="A3605" s="774"/>
      <c r="B3605" s="3391"/>
      <c r="C3605" s="3681"/>
      <c r="D3605" s="3681"/>
      <c r="E3605" s="3681"/>
      <c r="F3605" s="3681"/>
      <c r="G3605" s="3681"/>
      <c r="H3605" s="3392"/>
      <c r="I3605" s="3683"/>
      <c r="J3605" s="3684"/>
      <c r="K3605" s="1974"/>
      <c r="L3605" s="774"/>
      <c r="M3605" s="767"/>
      <c r="DF3605" s="818"/>
      <c r="DG3605" s="772" t="str">
        <f t="shared" si="72"/>
        <v/>
      </c>
      <c r="DH3605" s="832">
        <v>3695</v>
      </c>
    </row>
    <row r="3606" spans="1:112" s="760" customFormat="1" ht="12" hidden="1" customHeight="1" x14ac:dyDescent="0.15">
      <c r="A3606" s="774"/>
      <c r="B3606" s="3391"/>
      <c r="C3606" s="3681"/>
      <c r="D3606" s="3681"/>
      <c r="E3606" s="3681"/>
      <c r="F3606" s="3681"/>
      <c r="G3606" s="3681"/>
      <c r="H3606" s="3392"/>
      <c r="I3606" s="3683"/>
      <c r="J3606" s="3684"/>
      <c r="K3606" s="1974"/>
      <c r="L3606" s="774"/>
      <c r="M3606" s="767"/>
      <c r="DF3606" s="818"/>
      <c r="DG3606" s="772" t="str">
        <f t="shared" si="72"/>
        <v/>
      </c>
      <c r="DH3606" s="832">
        <v>3696</v>
      </c>
    </row>
    <row r="3607" spans="1:112" s="760" customFormat="1" ht="12.75" hidden="1" customHeight="1" x14ac:dyDescent="0.15">
      <c r="A3607" s="774"/>
      <c r="B3607" s="3391"/>
      <c r="C3607" s="3681"/>
      <c r="D3607" s="3681"/>
      <c r="E3607" s="3681"/>
      <c r="F3607" s="3681"/>
      <c r="G3607" s="3681"/>
      <c r="H3607" s="3392"/>
      <c r="I3607" s="3683"/>
      <c r="J3607" s="3684"/>
      <c r="K3607" s="1974"/>
      <c r="L3607" s="774"/>
      <c r="M3607" s="767"/>
      <c r="DF3607" s="818"/>
      <c r="DG3607" s="772" t="str">
        <f t="shared" si="72"/>
        <v/>
      </c>
      <c r="DH3607" s="832">
        <v>3697</v>
      </c>
    </row>
    <row r="3608" spans="1:112" s="760" customFormat="1" ht="12" hidden="1" customHeight="1" x14ac:dyDescent="0.15">
      <c r="A3608" s="774"/>
      <c r="B3608" s="3391"/>
      <c r="C3608" s="3681"/>
      <c r="D3608" s="3681"/>
      <c r="E3608" s="3681"/>
      <c r="F3608" s="3681"/>
      <c r="G3608" s="3681"/>
      <c r="H3608" s="3392"/>
      <c r="I3608" s="3683"/>
      <c r="J3608" s="3684"/>
      <c r="K3608" s="1974"/>
      <c r="L3608" s="774"/>
      <c r="M3608" s="767"/>
      <c r="DF3608" s="818"/>
      <c r="DG3608" s="772" t="str">
        <f t="shared" si="72"/>
        <v/>
      </c>
      <c r="DH3608" s="832">
        <v>3698</v>
      </c>
    </row>
    <row r="3609" spans="1:112" s="760" customFormat="1" ht="12" hidden="1" customHeight="1" x14ac:dyDescent="0.15">
      <c r="A3609" s="774"/>
      <c r="B3609" s="3391"/>
      <c r="C3609" s="3681"/>
      <c r="D3609" s="3681"/>
      <c r="E3609" s="3681"/>
      <c r="F3609" s="3681"/>
      <c r="G3609" s="3681"/>
      <c r="H3609" s="3392"/>
      <c r="I3609" s="3683"/>
      <c r="J3609" s="3684"/>
      <c r="K3609" s="1974"/>
      <c r="L3609" s="774"/>
      <c r="M3609" s="767"/>
      <c r="DF3609" s="818"/>
      <c r="DG3609" s="772" t="str">
        <f t="shared" si="72"/>
        <v/>
      </c>
      <c r="DH3609" s="832">
        <v>3699</v>
      </c>
    </row>
    <row r="3610" spans="1:112" s="760" customFormat="1" ht="12" hidden="1" customHeight="1" x14ac:dyDescent="0.15">
      <c r="A3610" s="774"/>
      <c r="B3610" s="3391"/>
      <c r="C3610" s="3681"/>
      <c r="D3610" s="3681"/>
      <c r="E3610" s="3681"/>
      <c r="F3610" s="3681"/>
      <c r="G3610" s="3681"/>
      <c r="H3610" s="3392"/>
      <c r="I3610" s="3683"/>
      <c r="J3610" s="3684"/>
      <c r="K3610" s="1974"/>
      <c r="L3610" s="774"/>
      <c r="M3610" s="767"/>
      <c r="DF3610" s="818"/>
      <c r="DG3610" s="772" t="str">
        <f t="shared" si="72"/>
        <v/>
      </c>
      <c r="DH3610" s="832">
        <v>3700</v>
      </c>
    </row>
    <row r="3611" spans="1:112" s="760" customFormat="1" ht="12" hidden="1" customHeight="1" x14ac:dyDescent="0.15">
      <c r="A3611" s="774"/>
      <c r="B3611" s="3391"/>
      <c r="C3611" s="3681"/>
      <c r="D3611" s="3681"/>
      <c r="E3611" s="3681"/>
      <c r="F3611" s="3681"/>
      <c r="G3611" s="3681"/>
      <c r="H3611" s="3392"/>
      <c r="I3611" s="3683"/>
      <c r="J3611" s="3684"/>
      <c r="K3611" s="1974"/>
      <c r="L3611" s="774"/>
      <c r="M3611" s="767"/>
      <c r="DF3611" s="818"/>
      <c r="DG3611" s="772" t="str">
        <f t="shared" si="72"/>
        <v/>
      </c>
      <c r="DH3611" s="832">
        <v>3701</v>
      </c>
    </row>
    <row r="3612" spans="1:112" s="760" customFormat="1" ht="12" hidden="1" customHeight="1" x14ac:dyDescent="0.15">
      <c r="A3612" s="774"/>
      <c r="B3612" s="3391"/>
      <c r="C3612" s="3681"/>
      <c r="D3612" s="3681"/>
      <c r="E3612" s="3681"/>
      <c r="F3612" s="3681"/>
      <c r="G3612" s="3681"/>
      <c r="H3612" s="3392"/>
      <c r="I3612" s="3683"/>
      <c r="J3612" s="3684"/>
      <c r="K3612" s="1974"/>
      <c r="L3612" s="774"/>
      <c r="M3612" s="767"/>
      <c r="DF3612" s="818"/>
      <c r="DG3612" s="772" t="str">
        <f t="shared" si="72"/>
        <v/>
      </c>
      <c r="DH3612" s="832">
        <v>3702</v>
      </c>
    </row>
    <row r="3613" spans="1:112" s="760" customFormat="1" ht="12" hidden="1" customHeight="1" x14ac:dyDescent="0.15">
      <c r="A3613" s="774"/>
      <c r="B3613" s="3391"/>
      <c r="C3613" s="3681"/>
      <c r="D3613" s="3681"/>
      <c r="E3613" s="3681"/>
      <c r="F3613" s="3681"/>
      <c r="G3613" s="3681"/>
      <c r="H3613" s="3392"/>
      <c r="I3613" s="3683"/>
      <c r="J3613" s="3684"/>
      <c r="K3613" s="1974"/>
      <c r="L3613" s="774"/>
      <c r="M3613" s="767"/>
      <c r="DF3613" s="818"/>
      <c r="DG3613" s="772" t="str">
        <f t="shared" si="72"/>
        <v/>
      </c>
      <c r="DH3613" s="832">
        <v>3703</v>
      </c>
    </row>
    <row r="3614" spans="1:112" s="760" customFormat="1" ht="12" hidden="1" customHeight="1" x14ac:dyDescent="0.15">
      <c r="A3614" s="774"/>
      <c r="B3614" s="3391"/>
      <c r="C3614" s="3681"/>
      <c r="D3614" s="3681"/>
      <c r="E3614" s="3681"/>
      <c r="F3614" s="3681"/>
      <c r="G3614" s="3681"/>
      <c r="H3614" s="3392"/>
      <c r="I3614" s="3683"/>
      <c r="J3614" s="3684"/>
      <c r="K3614" s="1974"/>
      <c r="L3614" s="774"/>
      <c r="M3614" s="767"/>
      <c r="DF3614" s="818"/>
      <c r="DG3614" s="772" t="str">
        <f t="shared" si="72"/>
        <v/>
      </c>
      <c r="DH3614" s="832">
        <v>3704</v>
      </c>
    </row>
    <row r="3615" spans="1:112" s="760" customFormat="1" ht="12" hidden="1" customHeight="1" x14ac:dyDescent="0.15">
      <c r="A3615" s="774"/>
      <c r="B3615" s="3391"/>
      <c r="C3615" s="3681"/>
      <c r="D3615" s="3681"/>
      <c r="E3615" s="3681"/>
      <c r="F3615" s="3681"/>
      <c r="G3615" s="3681"/>
      <c r="H3615" s="3392"/>
      <c r="I3615" s="3683"/>
      <c r="J3615" s="3684"/>
      <c r="K3615" s="1974"/>
      <c r="L3615" s="774"/>
      <c r="M3615" s="767"/>
      <c r="DF3615" s="818"/>
      <c r="DG3615" s="772" t="str">
        <f t="shared" si="72"/>
        <v/>
      </c>
      <c r="DH3615" s="832">
        <v>3705</v>
      </c>
    </row>
    <row r="3616" spans="1:112" s="760" customFormat="1" ht="12" hidden="1" customHeight="1" x14ac:dyDescent="0.15">
      <c r="A3616" s="774"/>
      <c r="B3616" s="3391"/>
      <c r="C3616" s="3681"/>
      <c r="D3616" s="3681"/>
      <c r="E3616" s="3681"/>
      <c r="F3616" s="3681"/>
      <c r="G3616" s="3681"/>
      <c r="H3616" s="3392"/>
      <c r="I3616" s="3683"/>
      <c r="J3616" s="3684"/>
      <c r="K3616" s="1974"/>
      <c r="L3616" s="774"/>
      <c r="M3616" s="767"/>
      <c r="DF3616" s="818"/>
      <c r="DG3616" s="772" t="str">
        <f t="shared" si="72"/>
        <v/>
      </c>
      <c r="DH3616" s="832">
        <v>3706</v>
      </c>
    </row>
    <row r="3617" spans="1:112" s="760" customFormat="1" ht="12.75" hidden="1" customHeight="1" x14ac:dyDescent="0.15">
      <c r="A3617" s="774"/>
      <c r="B3617" s="3391"/>
      <c r="C3617" s="3681"/>
      <c r="D3617" s="3681"/>
      <c r="E3617" s="3681"/>
      <c r="F3617" s="3681"/>
      <c r="G3617" s="3681"/>
      <c r="H3617" s="3392"/>
      <c r="I3617" s="3683"/>
      <c r="J3617" s="3684"/>
      <c r="K3617" s="1974"/>
      <c r="L3617" s="774"/>
      <c r="M3617" s="767"/>
      <c r="DF3617" s="818"/>
      <c r="DG3617" s="772" t="str">
        <f t="shared" si="72"/>
        <v/>
      </c>
      <c r="DH3617" s="832">
        <v>3707</v>
      </c>
    </row>
    <row r="3618" spans="1:112" s="760" customFormat="1" ht="12" hidden="1" customHeight="1" x14ac:dyDescent="0.15">
      <c r="A3618" s="774"/>
      <c r="B3618" s="3391"/>
      <c r="C3618" s="3681"/>
      <c r="D3618" s="3681"/>
      <c r="E3618" s="3681"/>
      <c r="F3618" s="3681"/>
      <c r="G3618" s="3681"/>
      <c r="H3618" s="3392"/>
      <c r="I3618" s="3683"/>
      <c r="J3618" s="3684"/>
      <c r="K3618" s="1974"/>
      <c r="L3618" s="774"/>
      <c r="M3618" s="767"/>
      <c r="DF3618" s="818"/>
      <c r="DG3618" s="772" t="str">
        <f t="shared" si="72"/>
        <v/>
      </c>
      <c r="DH3618" s="832">
        <v>3708</v>
      </c>
    </row>
    <row r="3619" spans="1:112" s="760" customFormat="1" ht="12" hidden="1" customHeight="1" x14ac:dyDescent="0.15">
      <c r="A3619" s="774"/>
      <c r="B3619" s="3391"/>
      <c r="C3619" s="3681"/>
      <c r="D3619" s="3681"/>
      <c r="E3619" s="3681"/>
      <c r="F3619" s="3681"/>
      <c r="G3619" s="3681"/>
      <c r="H3619" s="3392"/>
      <c r="I3619" s="3683"/>
      <c r="J3619" s="3684"/>
      <c r="K3619" s="1974"/>
      <c r="L3619" s="774"/>
      <c r="M3619" s="767"/>
      <c r="DF3619" s="818"/>
      <c r="DG3619" s="772" t="str">
        <f t="shared" si="72"/>
        <v/>
      </c>
      <c r="DH3619" s="832">
        <v>3709</v>
      </c>
    </row>
    <row r="3620" spans="1:112" s="760" customFormat="1" ht="12" hidden="1" customHeight="1" x14ac:dyDescent="0.15">
      <c r="A3620" s="774"/>
      <c r="B3620" s="3391"/>
      <c r="C3620" s="3681"/>
      <c r="D3620" s="3681"/>
      <c r="E3620" s="3681"/>
      <c r="F3620" s="3681"/>
      <c r="G3620" s="3681"/>
      <c r="H3620" s="3392"/>
      <c r="I3620" s="3683"/>
      <c r="J3620" s="3684"/>
      <c r="K3620" s="1974"/>
      <c r="L3620" s="774"/>
      <c r="M3620" s="767"/>
      <c r="DF3620" s="818"/>
      <c r="DG3620" s="772" t="str">
        <f t="shared" si="72"/>
        <v/>
      </c>
      <c r="DH3620" s="832">
        <v>3710</v>
      </c>
    </row>
    <row r="3621" spans="1:112" s="760" customFormat="1" ht="12" hidden="1" customHeight="1" x14ac:dyDescent="0.15">
      <c r="A3621" s="774"/>
      <c r="B3621" s="3391"/>
      <c r="C3621" s="3681"/>
      <c r="D3621" s="3681"/>
      <c r="E3621" s="3681"/>
      <c r="F3621" s="3681"/>
      <c r="G3621" s="3681"/>
      <c r="H3621" s="3392"/>
      <c r="I3621" s="3683"/>
      <c r="J3621" s="3684"/>
      <c r="K3621" s="1974"/>
      <c r="L3621" s="774"/>
      <c r="M3621" s="767"/>
      <c r="DF3621" s="818"/>
      <c r="DG3621" s="772" t="str">
        <f t="shared" si="72"/>
        <v/>
      </c>
      <c r="DH3621" s="832">
        <v>3711</v>
      </c>
    </row>
    <row r="3622" spans="1:112" s="760" customFormat="1" ht="12" hidden="1" customHeight="1" x14ac:dyDescent="0.15">
      <c r="A3622" s="774"/>
      <c r="B3622" s="3391"/>
      <c r="C3622" s="3681"/>
      <c r="D3622" s="3681"/>
      <c r="E3622" s="3681"/>
      <c r="F3622" s="3681"/>
      <c r="G3622" s="3681"/>
      <c r="H3622" s="3392"/>
      <c r="I3622" s="3683"/>
      <c r="J3622" s="3684"/>
      <c r="K3622" s="1974"/>
      <c r="L3622" s="774"/>
      <c r="M3622" s="767"/>
      <c r="DF3622" s="818"/>
      <c r="DG3622" s="772" t="str">
        <f t="shared" si="72"/>
        <v/>
      </c>
      <c r="DH3622" s="832">
        <v>3712</v>
      </c>
    </row>
    <row r="3623" spans="1:112" s="760" customFormat="1" ht="12" hidden="1" customHeight="1" x14ac:dyDescent="0.15">
      <c r="A3623" s="774"/>
      <c r="B3623" s="3391"/>
      <c r="C3623" s="3681"/>
      <c r="D3623" s="3681"/>
      <c r="E3623" s="3681"/>
      <c r="F3623" s="3681"/>
      <c r="G3623" s="3681"/>
      <c r="H3623" s="3392"/>
      <c r="I3623" s="3683"/>
      <c r="J3623" s="3684"/>
      <c r="K3623" s="1974"/>
      <c r="L3623" s="774"/>
      <c r="M3623" s="767"/>
      <c r="DF3623" s="818"/>
      <c r="DG3623" s="772" t="str">
        <f t="shared" si="72"/>
        <v/>
      </c>
      <c r="DH3623" s="832">
        <v>3713</v>
      </c>
    </row>
    <row r="3624" spans="1:112" s="760" customFormat="1" ht="12" hidden="1" customHeight="1" x14ac:dyDescent="0.15">
      <c r="A3624" s="774"/>
      <c r="B3624" s="3391"/>
      <c r="C3624" s="3681"/>
      <c r="D3624" s="3681"/>
      <c r="E3624" s="3681"/>
      <c r="F3624" s="3681"/>
      <c r="G3624" s="3681"/>
      <c r="H3624" s="3392"/>
      <c r="I3624" s="3683"/>
      <c r="J3624" s="3684"/>
      <c r="K3624" s="1974"/>
      <c r="L3624" s="774"/>
      <c r="M3624" s="767"/>
      <c r="DF3624" s="818"/>
      <c r="DG3624" s="772" t="str">
        <f t="shared" si="72"/>
        <v/>
      </c>
      <c r="DH3624" s="832">
        <v>3714</v>
      </c>
    </row>
    <row r="3625" spans="1:112" s="760" customFormat="1" ht="12" hidden="1" customHeight="1" x14ac:dyDescent="0.15">
      <c r="A3625" s="774"/>
      <c r="B3625" s="3391"/>
      <c r="C3625" s="3681"/>
      <c r="D3625" s="3681"/>
      <c r="E3625" s="3681"/>
      <c r="F3625" s="3681"/>
      <c r="G3625" s="3681"/>
      <c r="H3625" s="3392"/>
      <c r="I3625" s="3683"/>
      <c r="J3625" s="3684"/>
      <c r="K3625" s="1974"/>
      <c r="L3625" s="774"/>
      <c r="M3625" s="767"/>
      <c r="DF3625" s="818"/>
      <c r="DG3625" s="772" t="str">
        <f t="shared" si="72"/>
        <v/>
      </c>
      <c r="DH3625" s="832">
        <v>3715</v>
      </c>
    </row>
    <row r="3626" spans="1:112" s="760" customFormat="1" ht="12" hidden="1" customHeight="1" x14ac:dyDescent="0.15">
      <c r="A3626" s="774"/>
      <c r="B3626" s="3391"/>
      <c r="C3626" s="3681"/>
      <c r="D3626" s="3681"/>
      <c r="E3626" s="3681"/>
      <c r="F3626" s="3681"/>
      <c r="G3626" s="3681"/>
      <c r="H3626" s="3392"/>
      <c r="I3626" s="3683"/>
      <c r="J3626" s="3684"/>
      <c r="K3626" s="1974"/>
      <c r="L3626" s="774"/>
      <c r="M3626" s="767"/>
      <c r="DF3626" s="818"/>
      <c r="DG3626" s="772" t="str">
        <f t="shared" si="72"/>
        <v/>
      </c>
      <c r="DH3626" s="832">
        <v>3716</v>
      </c>
    </row>
    <row r="3627" spans="1:112" s="760" customFormat="1" ht="12" hidden="1" customHeight="1" x14ac:dyDescent="0.15">
      <c r="A3627" s="774"/>
      <c r="B3627" s="3391"/>
      <c r="C3627" s="3681"/>
      <c r="D3627" s="3681"/>
      <c r="E3627" s="3681"/>
      <c r="F3627" s="3681"/>
      <c r="G3627" s="3681"/>
      <c r="H3627" s="3392"/>
      <c r="I3627" s="3683"/>
      <c r="J3627" s="3684"/>
      <c r="K3627" s="1974"/>
      <c r="L3627" s="774"/>
      <c r="M3627" s="767"/>
      <c r="DF3627" s="818"/>
      <c r="DG3627" s="772" t="str">
        <f t="shared" si="72"/>
        <v/>
      </c>
      <c r="DH3627" s="832">
        <v>3717</v>
      </c>
    </row>
    <row r="3628" spans="1:112" s="760" customFormat="1" ht="12" hidden="1" customHeight="1" x14ac:dyDescent="0.15">
      <c r="A3628" s="774"/>
      <c r="B3628" s="3391"/>
      <c r="C3628" s="3681"/>
      <c r="D3628" s="3681"/>
      <c r="E3628" s="3681"/>
      <c r="F3628" s="3681"/>
      <c r="G3628" s="3681"/>
      <c r="H3628" s="3392"/>
      <c r="I3628" s="3683"/>
      <c r="J3628" s="3684"/>
      <c r="K3628" s="1974"/>
      <c r="L3628" s="774"/>
      <c r="M3628" s="767"/>
      <c r="DF3628" s="818"/>
      <c r="DG3628" s="772" t="str">
        <f t="shared" si="72"/>
        <v/>
      </c>
      <c r="DH3628" s="832">
        <v>3718</v>
      </c>
    </row>
    <row r="3629" spans="1:112" s="760" customFormat="1" ht="12" hidden="1" customHeight="1" x14ac:dyDescent="0.15">
      <c r="A3629" s="774"/>
      <c r="B3629" s="3391"/>
      <c r="C3629" s="3681"/>
      <c r="D3629" s="3681"/>
      <c r="E3629" s="3681"/>
      <c r="F3629" s="3681"/>
      <c r="G3629" s="3681"/>
      <c r="H3629" s="3392"/>
      <c r="I3629" s="3683"/>
      <c r="J3629" s="3684"/>
      <c r="K3629" s="1974"/>
      <c r="L3629" s="774"/>
      <c r="M3629" s="767"/>
      <c r="DF3629" s="818"/>
      <c r="DG3629" s="772" t="str">
        <f t="shared" si="72"/>
        <v/>
      </c>
      <c r="DH3629" s="832">
        <v>3719</v>
      </c>
    </row>
    <row r="3630" spans="1:112" s="760" customFormat="1" ht="12" hidden="1" customHeight="1" x14ac:dyDescent="0.15">
      <c r="A3630" s="774"/>
      <c r="B3630" s="3391"/>
      <c r="C3630" s="3681"/>
      <c r="D3630" s="3681"/>
      <c r="E3630" s="3681"/>
      <c r="F3630" s="3681"/>
      <c r="G3630" s="3681"/>
      <c r="H3630" s="3392"/>
      <c r="I3630" s="3683"/>
      <c r="J3630" s="3684"/>
      <c r="K3630" s="1974"/>
      <c r="L3630" s="774"/>
      <c r="M3630" s="767"/>
      <c r="DF3630" s="818"/>
      <c r="DG3630" s="772" t="str">
        <f t="shared" si="72"/>
        <v/>
      </c>
      <c r="DH3630" s="832">
        <v>3720</v>
      </c>
    </row>
    <row r="3631" spans="1:112" s="760" customFormat="1" ht="12" hidden="1" customHeight="1" x14ac:dyDescent="0.15">
      <c r="A3631" s="774"/>
      <c r="B3631" s="3391"/>
      <c r="C3631" s="3681"/>
      <c r="D3631" s="3681"/>
      <c r="E3631" s="3681"/>
      <c r="F3631" s="3681"/>
      <c r="G3631" s="3681"/>
      <c r="H3631" s="3392"/>
      <c r="I3631" s="3683"/>
      <c r="J3631" s="3684"/>
      <c r="K3631" s="1974"/>
      <c r="L3631" s="774"/>
      <c r="M3631" s="767"/>
      <c r="DF3631" s="818"/>
      <c r="DG3631" s="772" t="str">
        <f t="shared" si="72"/>
        <v/>
      </c>
      <c r="DH3631" s="832">
        <v>3721</v>
      </c>
    </row>
    <row r="3632" spans="1:112" s="760" customFormat="1" ht="12" hidden="1" customHeight="1" x14ac:dyDescent="0.15">
      <c r="A3632" s="774"/>
      <c r="B3632" s="3391"/>
      <c r="C3632" s="3681"/>
      <c r="D3632" s="3681"/>
      <c r="E3632" s="3681"/>
      <c r="F3632" s="3681"/>
      <c r="G3632" s="3681"/>
      <c r="H3632" s="3392"/>
      <c r="I3632" s="3683"/>
      <c r="J3632" s="3684"/>
      <c r="K3632" s="1974"/>
      <c r="L3632" s="774"/>
      <c r="M3632" s="767"/>
      <c r="DF3632" s="818"/>
      <c r="DG3632" s="772" t="str">
        <f t="shared" si="72"/>
        <v/>
      </c>
      <c r="DH3632" s="832">
        <v>3722</v>
      </c>
    </row>
    <row r="3633" spans="1:112" s="760" customFormat="1" ht="12" hidden="1" customHeight="1" x14ac:dyDescent="0.15">
      <c r="A3633" s="774"/>
      <c r="B3633" s="3391"/>
      <c r="C3633" s="3681"/>
      <c r="D3633" s="3681"/>
      <c r="E3633" s="3681"/>
      <c r="F3633" s="3681"/>
      <c r="G3633" s="3681"/>
      <c r="H3633" s="3392"/>
      <c r="I3633" s="3683"/>
      <c r="J3633" s="3684"/>
      <c r="K3633" s="1974"/>
      <c r="L3633" s="774"/>
      <c r="M3633" s="767"/>
      <c r="DF3633" s="818"/>
      <c r="DG3633" s="772" t="str">
        <f t="shared" si="72"/>
        <v/>
      </c>
      <c r="DH3633" s="832">
        <v>3723</v>
      </c>
    </row>
    <row r="3634" spans="1:112" s="760" customFormat="1" ht="12" hidden="1" customHeight="1" x14ac:dyDescent="0.15">
      <c r="A3634" s="774"/>
      <c r="B3634" s="3391"/>
      <c r="C3634" s="3681"/>
      <c r="D3634" s="3681"/>
      <c r="E3634" s="3681"/>
      <c r="F3634" s="3681"/>
      <c r="G3634" s="3681"/>
      <c r="H3634" s="3392"/>
      <c r="I3634" s="3683"/>
      <c r="J3634" s="3684"/>
      <c r="K3634" s="1974"/>
      <c r="L3634" s="774"/>
      <c r="M3634" s="767"/>
      <c r="DF3634" s="818"/>
      <c r="DG3634" s="772" t="str">
        <f t="shared" si="72"/>
        <v/>
      </c>
      <c r="DH3634" s="832">
        <v>3724</v>
      </c>
    </row>
    <row r="3635" spans="1:112" s="760" customFormat="1" ht="12.75" hidden="1" customHeight="1" x14ac:dyDescent="0.15">
      <c r="A3635" s="774"/>
      <c r="B3635" s="3391"/>
      <c r="C3635" s="3681"/>
      <c r="D3635" s="3681"/>
      <c r="E3635" s="3681"/>
      <c r="F3635" s="3681"/>
      <c r="G3635" s="3681"/>
      <c r="H3635" s="3392"/>
      <c r="I3635" s="3683"/>
      <c r="J3635" s="3684"/>
      <c r="K3635" s="1974"/>
      <c r="L3635" s="774"/>
      <c r="M3635" s="767"/>
      <c r="DF3635" s="818"/>
      <c r="DG3635" s="772" t="str">
        <f t="shared" ref="DG3635:DG3698" si="73">IF(COUNTA(A3635:M3635)&gt;0,DH3635,"")</f>
        <v/>
      </c>
      <c r="DH3635" s="832">
        <v>3725</v>
      </c>
    </row>
    <row r="3636" spans="1:112" s="760" customFormat="1" ht="12" hidden="1" customHeight="1" x14ac:dyDescent="0.15">
      <c r="A3636" s="774"/>
      <c r="B3636" s="3391"/>
      <c r="C3636" s="3681"/>
      <c r="D3636" s="3681"/>
      <c r="E3636" s="3681"/>
      <c r="F3636" s="3681"/>
      <c r="G3636" s="3681"/>
      <c r="H3636" s="3392"/>
      <c r="I3636" s="3683"/>
      <c r="J3636" s="3684"/>
      <c r="K3636" s="1974"/>
      <c r="L3636" s="774"/>
      <c r="M3636" s="767"/>
      <c r="DF3636" s="818"/>
      <c r="DG3636" s="772" t="str">
        <f t="shared" si="73"/>
        <v/>
      </c>
      <c r="DH3636" s="832">
        <v>3726</v>
      </c>
    </row>
    <row r="3637" spans="1:112" s="760" customFormat="1" ht="12" hidden="1" customHeight="1" x14ac:dyDescent="0.15">
      <c r="A3637" s="774"/>
      <c r="B3637" s="3391"/>
      <c r="C3637" s="3681"/>
      <c r="D3637" s="3681"/>
      <c r="E3637" s="3681"/>
      <c r="F3637" s="3681"/>
      <c r="G3637" s="3681"/>
      <c r="H3637" s="3392"/>
      <c r="I3637" s="3683"/>
      <c r="J3637" s="3684"/>
      <c r="K3637" s="1974"/>
      <c r="L3637" s="774"/>
      <c r="M3637" s="767"/>
      <c r="DF3637" s="818"/>
      <c r="DG3637" s="772" t="str">
        <f t="shared" si="73"/>
        <v/>
      </c>
      <c r="DH3637" s="832">
        <v>3727</v>
      </c>
    </row>
    <row r="3638" spans="1:112" s="760" customFormat="1" ht="12" hidden="1" customHeight="1" x14ac:dyDescent="0.15">
      <c r="A3638" s="774"/>
      <c r="B3638" s="3391"/>
      <c r="C3638" s="3681"/>
      <c r="D3638" s="3681"/>
      <c r="E3638" s="3681"/>
      <c r="F3638" s="3681"/>
      <c r="G3638" s="3681"/>
      <c r="H3638" s="3392"/>
      <c r="I3638" s="3683"/>
      <c r="J3638" s="3684"/>
      <c r="K3638" s="1974"/>
      <c r="L3638" s="774"/>
      <c r="M3638" s="767"/>
      <c r="DF3638" s="818"/>
      <c r="DG3638" s="772" t="str">
        <f t="shared" si="73"/>
        <v/>
      </c>
      <c r="DH3638" s="832">
        <v>3728</v>
      </c>
    </row>
    <row r="3639" spans="1:112" s="760" customFormat="1" ht="12" hidden="1" customHeight="1" x14ac:dyDescent="0.15">
      <c r="A3639" s="774"/>
      <c r="B3639" s="3391"/>
      <c r="C3639" s="3681"/>
      <c r="D3639" s="3681"/>
      <c r="E3639" s="3681"/>
      <c r="F3639" s="3681"/>
      <c r="G3639" s="3681"/>
      <c r="H3639" s="3392"/>
      <c r="I3639" s="3683"/>
      <c r="J3639" s="3684"/>
      <c r="K3639" s="1974"/>
      <c r="L3639" s="774"/>
      <c r="M3639" s="767"/>
      <c r="DF3639" s="818"/>
      <c r="DG3639" s="772" t="str">
        <f t="shared" si="73"/>
        <v/>
      </c>
      <c r="DH3639" s="832">
        <v>3729</v>
      </c>
    </row>
    <row r="3640" spans="1:112" s="760" customFormat="1" ht="12" hidden="1" customHeight="1" x14ac:dyDescent="0.15">
      <c r="A3640" s="774"/>
      <c r="B3640" s="3391"/>
      <c r="C3640" s="3681"/>
      <c r="D3640" s="3681"/>
      <c r="E3640" s="3681"/>
      <c r="F3640" s="3681"/>
      <c r="G3640" s="3681"/>
      <c r="H3640" s="3392"/>
      <c r="I3640" s="3683"/>
      <c r="J3640" s="3684"/>
      <c r="K3640" s="1974"/>
      <c r="L3640" s="774"/>
      <c r="M3640" s="767"/>
      <c r="DF3640" s="818"/>
      <c r="DG3640" s="772" t="str">
        <f t="shared" si="73"/>
        <v/>
      </c>
      <c r="DH3640" s="832">
        <v>3730</v>
      </c>
    </row>
    <row r="3641" spans="1:112" s="760" customFormat="1" ht="12" hidden="1" customHeight="1" x14ac:dyDescent="0.15">
      <c r="A3641" s="774"/>
      <c r="B3641" s="3391"/>
      <c r="C3641" s="3681"/>
      <c r="D3641" s="3681"/>
      <c r="E3641" s="3681"/>
      <c r="F3641" s="3681"/>
      <c r="G3641" s="3681"/>
      <c r="H3641" s="3392"/>
      <c r="I3641" s="3683"/>
      <c r="J3641" s="3684"/>
      <c r="K3641" s="1974"/>
      <c r="L3641" s="774"/>
      <c r="M3641" s="767"/>
      <c r="DF3641" s="818"/>
      <c r="DG3641" s="772" t="str">
        <f t="shared" si="73"/>
        <v/>
      </c>
      <c r="DH3641" s="832">
        <v>3731</v>
      </c>
    </row>
    <row r="3642" spans="1:112" s="760" customFormat="1" ht="12" hidden="1" customHeight="1" x14ac:dyDescent="0.15">
      <c r="A3642" s="774"/>
      <c r="B3642" s="3391"/>
      <c r="C3642" s="3681"/>
      <c r="D3642" s="3681"/>
      <c r="E3642" s="3681"/>
      <c r="F3642" s="3681"/>
      <c r="G3642" s="3681"/>
      <c r="H3642" s="3392"/>
      <c r="I3642" s="3683"/>
      <c r="J3642" s="3684"/>
      <c r="K3642" s="1974"/>
      <c r="L3642" s="774"/>
      <c r="M3642" s="767"/>
      <c r="DF3642" s="818"/>
      <c r="DG3642" s="772" t="str">
        <f t="shared" si="73"/>
        <v/>
      </c>
      <c r="DH3642" s="832">
        <v>3732</v>
      </c>
    </row>
    <row r="3643" spans="1:112" s="760" customFormat="1" ht="12" hidden="1" customHeight="1" x14ac:dyDescent="0.15">
      <c r="A3643" s="774"/>
      <c r="B3643" s="3391"/>
      <c r="C3643" s="3681"/>
      <c r="D3643" s="3681"/>
      <c r="E3643" s="3681"/>
      <c r="F3643" s="3681"/>
      <c r="G3643" s="3681"/>
      <c r="H3643" s="3392"/>
      <c r="I3643" s="3683"/>
      <c r="J3643" s="3684"/>
      <c r="K3643" s="1974"/>
      <c r="L3643" s="774"/>
      <c r="M3643" s="767"/>
      <c r="DF3643" s="818"/>
      <c r="DG3643" s="772" t="str">
        <f t="shared" si="73"/>
        <v/>
      </c>
      <c r="DH3643" s="832">
        <v>3733</v>
      </c>
    </row>
    <row r="3644" spans="1:112" s="760" customFormat="1" ht="12" hidden="1" customHeight="1" x14ac:dyDescent="0.15">
      <c r="A3644" s="774"/>
      <c r="B3644" s="3391"/>
      <c r="C3644" s="3681"/>
      <c r="D3644" s="3681"/>
      <c r="E3644" s="3681"/>
      <c r="F3644" s="3681"/>
      <c r="G3644" s="3681"/>
      <c r="H3644" s="3392"/>
      <c r="I3644" s="3683"/>
      <c r="J3644" s="3684"/>
      <c r="K3644" s="1974"/>
      <c r="L3644" s="774"/>
      <c r="M3644" s="767"/>
      <c r="DF3644" s="818"/>
      <c r="DG3644" s="772" t="str">
        <f t="shared" si="73"/>
        <v/>
      </c>
      <c r="DH3644" s="832">
        <v>3734</v>
      </c>
    </row>
    <row r="3645" spans="1:112" s="760" customFormat="1" ht="12.75" hidden="1" customHeight="1" x14ac:dyDescent="0.15">
      <c r="A3645" s="774"/>
      <c r="B3645" s="3391"/>
      <c r="C3645" s="3681"/>
      <c r="D3645" s="3681"/>
      <c r="E3645" s="3681"/>
      <c r="F3645" s="3681"/>
      <c r="G3645" s="3681"/>
      <c r="H3645" s="3392"/>
      <c r="I3645" s="3683"/>
      <c r="J3645" s="3684"/>
      <c r="K3645" s="1974"/>
      <c r="L3645" s="774"/>
      <c r="M3645" s="767"/>
      <c r="DF3645" s="818"/>
      <c r="DG3645" s="772" t="str">
        <f t="shared" si="73"/>
        <v/>
      </c>
      <c r="DH3645" s="832">
        <v>3735</v>
      </c>
    </row>
    <row r="3646" spans="1:112" s="760" customFormat="1" ht="12" hidden="1" customHeight="1" x14ac:dyDescent="0.15">
      <c r="A3646" s="774"/>
      <c r="B3646" s="3391"/>
      <c r="C3646" s="3681"/>
      <c r="D3646" s="3681"/>
      <c r="E3646" s="3681"/>
      <c r="F3646" s="3681"/>
      <c r="G3646" s="3681"/>
      <c r="H3646" s="3392"/>
      <c r="I3646" s="3683"/>
      <c r="J3646" s="3684"/>
      <c r="K3646" s="1974"/>
      <c r="L3646" s="774"/>
      <c r="M3646" s="767"/>
      <c r="DF3646" s="818"/>
      <c r="DG3646" s="772" t="str">
        <f t="shared" si="73"/>
        <v/>
      </c>
      <c r="DH3646" s="832">
        <v>3736</v>
      </c>
    </row>
    <row r="3647" spans="1:112" s="760" customFormat="1" ht="12" hidden="1" customHeight="1" x14ac:dyDescent="0.15">
      <c r="A3647" s="774"/>
      <c r="B3647" s="3391"/>
      <c r="C3647" s="3681"/>
      <c r="D3647" s="3681"/>
      <c r="E3647" s="3681"/>
      <c r="F3647" s="3681"/>
      <c r="G3647" s="3681"/>
      <c r="H3647" s="3392"/>
      <c r="I3647" s="3683"/>
      <c r="J3647" s="3684"/>
      <c r="K3647" s="1974"/>
      <c r="L3647" s="774"/>
      <c r="M3647" s="767"/>
      <c r="DF3647" s="818"/>
      <c r="DG3647" s="772" t="str">
        <f t="shared" si="73"/>
        <v/>
      </c>
      <c r="DH3647" s="832">
        <v>3737</v>
      </c>
    </row>
    <row r="3648" spans="1:112" s="760" customFormat="1" ht="12" hidden="1" customHeight="1" x14ac:dyDescent="0.15">
      <c r="A3648" s="774"/>
      <c r="B3648" s="3391"/>
      <c r="C3648" s="3681"/>
      <c r="D3648" s="3681"/>
      <c r="E3648" s="3681"/>
      <c r="F3648" s="3681"/>
      <c r="G3648" s="3681"/>
      <c r="H3648" s="3392"/>
      <c r="I3648" s="3683"/>
      <c r="J3648" s="3684"/>
      <c r="K3648" s="1974"/>
      <c r="L3648" s="774"/>
      <c r="M3648" s="767"/>
      <c r="DF3648" s="818"/>
      <c r="DG3648" s="772" t="str">
        <f t="shared" si="73"/>
        <v/>
      </c>
      <c r="DH3648" s="832">
        <v>3738</v>
      </c>
    </row>
    <row r="3649" spans="1:112" s="760" customFormat="1" ht="12" hidden="1" customHeight="1" x14ac:dyDescent="0.15">
      <c r="A3649" s="774"/>
      <c r="B3649" s="3391"/>
      <c r="C3649" s="3681"/>
      <c r="D3649" s="3681"/>
      <c r="E3649" s="3681"/>
      <c r="F3649" s="3681"/>
      <c r="G3649" s="3681"/>
      <c r="H3649" s="3392"/>
      <c r="I3649" s="3683"/>
      <c r="J3649" s="3684"/>
      <c r="K3649" s="1974"/>
      <c r="L3649" s="774"/>
      <c r="M3649" s="767"/>
      <c r="DF3649" s="818"/>
      <c r="DG3649" s="772" t="str">
        <f t="shared" si="73"/>
        <v/>
      </c>
      <c r="DH3649" s="832">
        <v>3739</v>
      </c>
    </row>
    <row r="3650" spans="1:112" s="760" customFormat="1" ht="12" hidden="1" customHeight="1" x14ac:dyDescent="0.15">
      <c r="A3650" s="774"/>
      <c r="B3650" s="3391"/>
      <c r="C3650" s="3681"/>
      <c r="D3650" s="3681"/>
      <c r="E3650" s="3681"/>
      <c r="F3650" s="3681"/>
      <c r="G3650" s="3681"/>
      <c r="H3650" s="3392"/>
      <c r="I3650" s="3683"/>
      <c r="J3650" s="3684"/>
      <c r="K3650" s="1974"/>
      <c r="L3650" s="774"/>
      <c r="M3650" s="767"/>
      <c r="DF3650" s="818"/>
      <c r="DG3650" s="772" t="str">
        <f t="shared" si="73"/>
        <v/>
      </c>
      <c r="DH3650" s="832">
        <v>3740</v>
      </c>
    </row>
    <row r="3651" spans="1:112" s="760" customFormat="1" ht="12" hidden="1" customHeight="1" x14ac:dyDescent="0.15">
      <c r="A3651" s="774"/>
      <c r="B3651" s="3391"/>
      <c r="C3651" s="3681"/>
      <c r="D3651" s="3681"/>
      <c r="E3651" s="3681"/>
      <c r="F3651" s="3681"/>
      <c r="G3651" s="3681"/>
      <c r="H3651" s="3392"/>
      <c r="I3651" s="3683"/>
      <c r="J3651" s="3684"/>
      <c r="K3651" s="1974"/>
      <c r="L3651" s="774"/>
      <c r="M3651" s="767"/>
      <c r="DF3651" s="818"/>
      <c r="DG3651" s="772" t="str">
        <f t="shared" si="73"/>
        <v/>
      </c>
      <c r="DH3651" s="832">
        <v>3741</v>
      </c>
    </row>
    <row r="3652" spans="1:112" s="760" customFormat="1" ht="12" hidden="1" customHeight="1" x14ac:dyDescent="0.15">
      <c r="A3652" s="774"/>
      <c r="B3652" s="3391"/>
      <c r="C3652" s="3681"/>
      <c r="D3652" s="3681"/>
      <c r="E3652" s="3681"/>
      <c r="F3652" s="3681"/>
      <c r="G3652" s="3681"/>
      <c r="H3652" s="3392"/>
      <c r="I3652" s="3683"/>
      <c r="J3652" s="3684"/>
      <c r="K3652" s="1974"/>
      <c r="L3652" s="774"/>
      <c r="M3652" s="767"/>
      <c r="DF3652" s="818"/>
      <c r="DG3652" s="772" t="str">
        <f t="shared" si="73"/>
        <v/>
      </c>
      <c r="DH3652" s="832">
        <v>3742</v>
      </c>
    </row>
    <row r="3653" spans="1:112" s="760" customFormat="1" ht="12" hidden="1" customHeight="1" x14ac:dyDescent="0.15">
      <c r="A3653" s="774"/>
      <c r="B3653" s="3391"/>
      <c r="C3653" s="3681"/>
      <c r="D3653" s="3681"/>
      <c r="E3653" s="3681"/>
      <c r="F3653" s="3681"/>
      <c r="G3653" s="3681"/>
      <c r="H3653" s="3392"/>
      <c r="I3653" s="3683"/>
      <c r="J3653" s="3684"/>
      <c r="K3653" s="1974"/>
      <c r="L3653" s="774"/>
      <c r="M3653" s="767"/>
      <c r="DF3653" s="818"/>
      <c r="DG3653" s="772" t="str">
        <f t="shared" si="73"/>
        <v/>
      </c>
      <c r="DH3653" s="832">
        <v>3743</v>
      </c>
    </row>
    <row r="3654" spans="1:112" s="760" customFormat="1" ht="12" hidden="1" customHeight="1" x14ac:dyDescent="0.15">
      <c r="A3654" s="774"/>
      <c r="B3654" s="3391"/>
      <c r="C3654" s="3681"/>
      <c r="D3654" s="3681"/>
      <c r="E3654" s="3681"/>
      <c r="F3654" s="3681"/>
      <c r="G3654" s="3681"/>
      <c r="H3654" s="3392"/>
      <c r="I3654" s="3683"/>
      <c r="J3654" s="3684"/>
      <c r="K3654" s="1974"/>
      <c r="L3654" s="774"/>
      <c r="M3654" s="767"/>
      <c r="DF3654" s="818"/>
      <c r="DG3654" s="772" t="str">
        <f t="shared" si="73"/>
        <v/>
      </c>
      <c r="DH3654" s="832">
        <v>3744</v>
      </c>
    </row>
    <row r="3655" spans="1:112" s="760" customFormat="1" ht="12.75" hidden="1" customHeight="1" x14ac:dyDescent="0.15">
      <c r="A3655" s="774"/>
      <c r="B3655" s="3391"/>
      <c r="C3655" s="3681"/>
      <c r="D3655" s="3681"/>
      <c r="E3655" s="3681"/>
      <c r="F3655" s="3681"/>
      <c r="G3655" s="3681"/>
      <c r="H3655" s="3392"/>
      <c r="I3655" s="3683"/>
      <c r="J3655" s="3684"/>
      <c r="K3655" s="1974"/>
      <c r="L3655" s="774"/>
      <c r="M3655" s="767"/>
      <c r="DF3655" s="818"/>
      <c r="DG3655" s="772" t="str">
        <f t="shared" si="73"/>
        <v/>
      </c>
      <c r="DH3655" s="832">
        <v>3745</v>
      </c>
    </row>
    <row r="3656" spans="1:112" s="760" customFormat="1" ht="12" hidden="1" customHeight="1" x14ac:dyDescent="0.15">
      <c r="A3656" s="774"/>
      <c r="B3656" s="3391"/>
      <c r="C3656" s="3681"/>
      <c r="D3656" s="3681"/>
      <c r="E3656" s="3681"/>
      <c r="F3656" s="3681"/>
      <c r="G3656" s="3681"/>
      <c r="H3656" s="3392"/>
      <c r="I3656" s="3683"/>
      <c r="J3656" s="3684"/>
      <c r="K3656" s="1974"/>
      <c r="L3656" s="774"/>
      <c r="M3656" s="767"/>
      <c r="DF3656" s="818"/>
      <c r="DG3656" s="772" t="str">
        <f t="shared" si="73"/>
        <v/>
      </c>
      <c r="DH3656" s="832">
        <v>3746</v>
      </c>
    </row>
    <row r="3657" spans="1:112" s="760" customFormat="1" ht="12" hidden="1" customHeight="1" x14ac:dyDescent="0.15">
      <c r="A3657" s="774"/>
      <c r="B3657" s="3391"/>
      <c r="C3657" s="3681"/>
      <c r="D3657" s="3681"/>
      <c r="E3657" s="3681"/>
      <c r="F3657" s="3681"/>
      <c r="G3657" s="3681"/>
      <c r="H3657" s="3392"/>
      <c r="I3657" s="3683"/>
      <c r="J3657" s="3684"/>
      <c r="K3657" s="1974"/>
      <c r="L3657" s="774"/>
      <c r="M3657" s="767"/>
      <c r="DF3657" s="818"/>
      <c r="DG3657" s="772" t="str">
        <f t="shared" si="73"/>
        <v/>
      </c>
      <c r="DH3657" s="832">
        <v>3747</v>
      </c>
    </row>
    <row r="3658" spans="1:112" s="760" customFormat="1" ht="12" hidden="1" customHeight="1" x14ac:dyDescent="0.15">
      <c r="A3658" s="774"/>
      <c r="B3658" s="3391"/>
      <c r="C3658" s="3681"/>
      <c r="D3658" s="3681"/>
      <c r="E3658" s="3681"/>
      <c r="F3658" s="3681"/>
      <c r="G3658" s="3681"/>
      <c r="H3658" s="3392"/>
      <c r="I3658" s="3683"/>
      <c r="J3658" s="3684"/>
      <c r="K3658" s="1974"/>
      <c r="L3658" s="774"/>
      <c r="M3658" s="767"/>
      <c r="DF3658" s="818"/>
      <c r="DG3658" s="772" t="str">
        <f t="shared" si="73"/>
        <v/>
      </c>
      <c r="DH3658" s="832">
        <v>3748</v>
      </c>
    </row>
    <row r="3659" spans="1:112" s="760" customFormat="1" ht="12" hidden="1" customHeight="1" x14ac:dyDescent="0.15">
      <c r="A3659" s="774"/>
      <c r="B3659" s="3391"/>
      <c r="C3659" s="3681"/>
      <c r="D3659" s="3681"/>
      <c r="E3659" s="3681"/>
      <c r="F3659" s="3681"/>
      <c r="G3659" s="3681"/>
      <c r="H3659" s="3392"/>
      <c r="I3659" s="3683"/>
      <c r="J3659" s="3684"/>
      <c r="K3659" s="1974"/>
      <c r="L3659" s="774"/>
      <c r="M3659" s="767"/>
      <c r="DF3659" s="818"/>
      <c r="DG3659" s="772" t="str">
        <f t="shared" si="73"/>
        <v/>
      </c>
      <c r="DH3659" s="832">
        <v>3749</v>
      </c>
    </row>
    <row r="3660" spans="1:112" s="760" customFormat="1" ht="12" hidden="1" customHeight="1" x14ac:dyDescent="0.15">
      <c r="A3660" s="774"/>
      <c r="B3660" s="3391"/>
      <c r="C3660" s="3681"/>
      <c r="D3660" s="3681"/>
      <c r="E3660" s="3681"/>
      <c r="F3660" s="3681"/>
      <c r="G3660" s="3681"/>
      <c r="H3660" s="3392"/>
      <c r="I3660" s="3683"/>
      <c r="J3660" s="3684"/>
      <c r="K3660" s="1974"/>
      <c r="L3660" s="774"/>
      <c r="M3660" s="767"/>
      <c r="DF3660" s="818"/>
      <c r="DG3660" s="772" t="str">
        <f t="shared" si="73"/>
        <v/>
      </c>
      <c r="DH3660" s="832">
        <v>3750</v>
      </c>
    </row>
    <row r="3661" spans="1:112" s="760" customFormat="1" ht="12" hidden="1" customHeight="1" x14ac:dyDescent="0.15">
      <c r="A3661" s="774"/>
      <c r="B3661" s="3391"/>
      <c r="C3661" s="3681"/>
      <c r="D3661" s="3681"/>
      <c r="E3661" s="3681"/>
      <c r="F3661" s="3681"/>
      <c r="G3661" s="3681"/>
      <c r="H3661" s="3392"/>
      <c r="I3661" s="3683"/>
      <c r="J3661" s="3684"/>
      <c r="K3661" s="1974"/>
      <c r="L3661" s="774"/>
      <c r="M3661" s="767"/>
      <c r="DF3661" s="818"/>
      <c r="DG3661" s="772" t="str">
        <f t="shared" si="73"/>
        <v/>
      </c>
      <c r="DH3661" s="832">
        <v>3751</v>
      </c>
    </row>
    <row r="3662" spans="1:112" s="760" customFormat="1" ht="12" hidden="1" customHeight="1" x14ac:dyDescent="0.15">
      <c r="A3662" s="774"/>
      <c r="B3662" s="3391"/>
      <c r="C3662" s="3681"/>
      <c r="D3662" s="3681"/>
      <c r="E3662" s="3681"/>
      <c r="F3662" s="3681"/>
      <c r="G3662" s="3681"/>
      <c r="H3662" s="3392"/>
      <c r="I3662" s="3683"/>
      <c r="J3662" s="3684"/>
      <c r="K3662" s="1974"/>
      <c r="L3662" s="774"/>
      <c r="M3662" s="767"/>
      <c r="DF3662" s="818"/>
      <c r="DG3662" s="772" t="str">
        <f t="shared" si="73"/>
        <v/>
      </c>
      <c r="DH3662" s="832">
        <v>3752</v>
      </c>
    </row>
    <row r="3663" spans="1:112" s="760" customFormat="1" ht="12" hidden="1" customHeight="1" x14ac:dyDescent="0.15">
      <c r="A3663" s="774"/>
      <c r="B3663" s="3391"/>
      <c r="C3663" s="3681"/>
      <c r="D3663" s="3681"/>
      <c r="E3663" s="3681"/>
      <c r="F3663" s="3681"/>
      <c r="G3663" s="3681"/>
      <c r="H3663" s="3392"/>
      <c r="I3663" s="3683"/>
      <c r="J3663" s="3684"/>
      <c r="K3663" s="1974"/>
      <c r="L3663" s="774"/>
      <c r="M3663" s="767"/>
      <c r="DF3663" s="818"/>
      <c r="DG3663" s="772" t="str">
        <f t="shared" si="73"/>
        <v/>
      </c>
      <c r="DH3663" s="832">
        <v>3753</v>
      </c>
    </row>
    <row r="3664" spans="1:112" s="760" customFormat="1" ht="12" hidden="1" customHeight="1" x14ac:dyDescent="0.15">
      <c r="A3664" s="774"/>
      <c r="B3664" s="3391"/>
      <c r="C3664" s="3681"/>
      <c r="D3664" s="3681"/>
      <c r="E3664" s="3681"/>
      <c r="F3664" s="3681"/>
      <c r="G3664" s="3681"/>
      <c r="H3664" s="3392"/>
      <c r="I3664" s="3683"/>
      <c r="J3664" s="3684"/>
      <c r="K3664" s="1974"/>
      <c r="L3664" s="774"/>
      <c r="M3664" s="767"/>
      <c r="DF3664" s="818"/>
      <c r="DG3664" s="772" t="str">
        <f t="shared" si="73"/>
        <v/>
      </c>
      <c r="DH3664" s="832">
        <v>3754</v>
      </c>
    </row>
    <row r="3665" spans="1:112" s="760" customFormat="1" ht="12" hidden="1" customHeight="1" x14ac:dyDescent="0.15">
      <c r="A3665" s="774"/>
      <c r="B3665" s="3391"/>
      <c r="C3665" s="3681"/>
      <c r="D3665" s="3681"/>
      <c r="E3665" s="3681"/>
      <c r="F3665" s="3681"/>
      <c r="G3665" s="3681"/>
      <c r="H3665" s="3392"/>
      <c r="I3665" s="3683"/>
      <c r="J3665" s="3684"/>
      <c r="K3665" s="1974"/>
      <c r="L3665" s="774"/>
      <c r="M3665" s="767"/>
      <c r="DF3665" s="818"/>
      <c r="DG3665" s="772" t="str">
        <f t="shared" si="73"/>
        <v/>
      </c>
      <c r="DH3665" s="832">
        <v>3755</v>
      </c>
    </row>
    <row r="3666" spans="1:112" s="760" customFormat="1" ht="12" hidden="1" customHeight="1" x14ac:dyDescent="0.15">
      <c r="A3666" s="774"/>
      <c r="B3666" s="3391"/>
      <c r="C3666" s="3681"/>
      <c r="D3666" s="3681"/>
      <c r="E3666" s="3681"/>
      <c r="F3666" s="3681"/>
      <c r="G3666" s="3681"/>
      <c r="H3666" s="3392"/>
      <c r="I3666" s="3683"/>
      <c r="J3666" s="3684"/>
      <c r="K3666" s="1974"/>
      <c r="L3666" s="774"/>
      <c r="M3666" s="767"/>
      <c r="DF3666" s="818"/>
      <c r="DG3666" s="772" t="str">
        <f t="shared" si="73"/>
        <v/>
      </c>
      <c r="DH3666" s="832">
        <v>3756</v>
      </c>
    </row>
    <row r="3667" spans="1:112" s="760" customFormat="1" ht="12" hidden="1" customHeight="1" x14ac:dyDescent="0.15">
      <c r="A3667" s="774"/>
      <c r="B3667" s="3391"/>
      <c r="C3667" s="3681"/>
      <c r="D3667" s="3681"/>
      <c r="E3667" s="3681"/>
      <c r="F3667" s="3681"/>
      <c r="G3667" s="3681"/>
      <c r="H3667" s="3392"/>
      <c r="I3667" s="3683"/>
      <c r="J3667" s="3684"/>
      <c r="K3667" s="1974"/>
      <c r="L3667" s="774"/>
      <c r="M3667" s="767"/>
      <c r="DF3667" s="818"/>
      <c r="DG3667" s="772" t="str">
        <f t="shared" si="73"/>
        <v/>
      </c>
      <c r="DH3667" s="832">
        <v>3757</v>
      </c>
    </row>
    <row r="3668" spans="1:112" s="760" customFormat="1" ht="12" hidden="1" customHeight="1" x14ac:dyDescent="0.15">
      <c r="A3668" s="774"/>
      <c r="B3668" s="3391"/>
      <c r="C3668" s="3681"/>
      <c r="D3668" s="3681"/>
      <c r="E3668" s="3681"/>
      <c r="F3668" s="3681"/>
      <c r="G3668" s="3681"/>
      <c r="H3668" s="3392"/>
      <c r="I3668" s="3683"/>
      <c r="J3668" s="3684"/>
      <c r="K3668" s="1974"/>
      <c r="L3668" s="774"/>
      <c r="M3668" s="767"/>
      <c r="DF3668" s="818"/>
      <c r="DG3668" s="772" t="str">
        <f t="shared" si="73"/>
        <v/>
      </c>
      <c r="DH3668" s="832">
        <v>3758</v>
      </c>
    </row>
    <row r="3669" spans="1:112" s="760" customFormat="1" ht="12" hidden="1" customHeight="1" x14ac:dyDescent="0.15">
      <c r="A3669" s="774"/>
      <c r="B3669" s="3391"/>
      <c r="C3669" s="3681"/>
      <c r="D3669" s="3681"/>
      <c r="E3669" s="3681"/>
      <c r="F3669" s="3681"/>
      <c r="G3669" s="3681"/>
      <c r="H3669" s="3392"/>
      <c r="I3669" s="3683"/>
      <c r="J3669" s="3684"/>
      <c r="K3669" s="1974"/>
      <c r="L3669" s="774"/>
      <c r="M3669" s="767"/>
      <c r="DF3669" s="818"/>
      <c r="DG3669" s="772" t="str">
        <f t="shared" si="73"/>
        <v/>
      </c>
      <c r="DH3669" s="832">
        <v>3759</v>
      </c>
    </row>
    <row r="3670" spans="1:112" s="760" customFormat="1" ht="12" hidden="1" customHeight="1" x14ac:dyDescent="0.15">
      <c r="A3670" s="774"/>
      <c r="B3670" s="3391"/>
      <c r="C3670" s="3681"/>
      <c r="D3670" s="3681"/>
      <c r="E3670" s="3681"/>
      <c r="F3670" s="3681"/>
      <c r="G3670" s="3681"/>
      <c r="H3670" s="3392"/>
      <c r="I3670" s="3683"/>
      <c r="J3670" s="3684"/>
      <c r="K3670" s="1974"/>
      <c r="L3670" s="774"/>
      <c r="M3670" s="767"/>
      <c r="DF3670" s="818"/>
      <c r="DG3670" s="772" t="str">
        <f t="shared" si="73"/>
        <v/>
      </c>
      <c r="DH3670" s="832">
        <v>3760</v>
      </c>
    </row>
    <row r="3671" spans="1:112" s="760" customFormat="1" ht="12" hidden="1" customHeight="1" x14ac:dyDescent="0.15">
      <c r="A3671" s="774"/>
      <c r="B3671" s="3391"/>
      <c r="C3671" s="3681"/>
      <c r="D3671" s="3681"/>
      <c r="E3671" s="3681"/>
      <c r="F3671" s="3681"/>
      <c r="G3671" s="3681"/>
      <c r="H3671" s="3392"/>
      <c r="I3671" s="3683"/>
      <c r="J3671" s="3684"/>
      <c r="K3671" s="1974"/>
      <c r="L3671" s="774"/>
      <c r="M3671" s="767"/>
      <c r="DF3671" s="818"/>
      <c r="DG3671" s="772" t="str">
        <f t="shared" si="73"/>
        <v/>
      </c>
      <c r="DH3671" s="832">
        <v>3761</v>
      </c>
    </row>
    <row r="3672" spans="1:112" s="760" customFormat="1" ht="12" hidden="1" customHeight="1" x14ac:dyDescent="0.15">
      <c r="A3672" s="774"/>
      <c r="B3672" s="3391"/>
      <c r="C3672" s="3681"/>
      <c r="D3672" s="3681"/>
      <c r="E3672" s="3681"/>
      <c r="F3672" s="3681"/>
      <c r="G3672" s="3681"/>
      <c r="H3672" s="3392"/>
      <c r="I3672" s="3683"/>
      <c r="J3672" s="3684"/>
      <c r="K3672" s="1974"/>
      <c r="L3672" s="774"/>
      <c r="M3672" s="767"/>
      <c r="DF3672" s="818"/>
      <c r="DG3672" s="772" t="str">
        <f t="shared" si="73"/>
        <v/>
      </c>
      <c r="DH3672" s="832">
        <v>3762</v>
      </c>
    </row>
    <row r="3673" spans="1:112" s="760" customFormat="1" ht="12.75" hidden="1" customHeight="1" x14ac:dyDescent="0.15">
      <c r="A3673" s="774"/>
      <c r="B3673" s="3391"/>
      <c r="C3673" s="3681"/>
      <c r="D3673" s="3681"/>
      <c r="E3673" s="3681"/>
      <c r="F3673" s="3681"/>
      <c r="G3673" s="3681"/>
      <c r="H3673" s="3392"/>
      <c r="I3673" s="3683"/>
      <c r="J3673" s="3684"/>
      <c r="K3673" s="1974"/>
      <c r="L3673" s="774"/>
      <c r="M3673" s="767"/>
      <c r="DF3673" s="818"/>
      <c r="DG3673" s="772" t="str">
        <f t="shared" si="73"/>
        <v/>
      </c>
      <c r="DH3673" s="832">
        <v>3763</v>
      </c>
    </row>
    <row r="3674" spans="1:112" s="760" customFormat="1" ht="12" hidden="1" customHeight="1" x14ac:dyDescent="0.15">
      <c r="A3674" s="774"/>
      <c r="B3674" s="3391"/>
      <c r="C3674" s="3681"/>
      <c r="D3674" s="3681"/>
      <c r="E3674" s="3681"/>
      <c r="F3674" s="3681"/>
      <c r="G3674" s="3681"/>
      <c r="H3674" s="3392"/>
      <c r="I3674" s="3683"/>
      <c r="J3674" s="3684"/>
      <c r="K3674" s="1974"/>
      <c r="L3674" s="774"/>
      <c r="M3674" s="767"/>
      <c r="DF3674" s="818"/>
      <c r="DG3674" s="772" t="str">
        <f t="shared" si="73"/>
        <v/>
      </c>
      <c r="DH3674" s="832">
        <v>3764</v>
      </c>
    </row>
    <row r="3675" spans="1:112" s="760" customFormat="1" ht="12" hidden="1" customHeight="1" x14ac:dyDescent="0.15">
      <c r="A3675" s="774"/>
      <c r="B3675" s="3391"/>
      <c r="C3675" s="3681"/>
      <c r="D3675" s="3681"/>
      <c r="E3675" s="3681"/>
      <c r="F3675" s="3681"/>
      <c r="G3675" s="3681"/>
      <c r="H3675" s="3392"/>
      <c r="I3675" s="3683"/>
      <c r="J3675" s="3684"/>
      <c r="K3675" s="1974"/>
      <c r="L3675" s="774"/>
      <c r="M3675" s="767"/>
      <c r="DF3675" s="818"/>
      <c r="DG3675" s="772" t="str">
        <f t="shared" si="73"/>
        <v/>
      </c>
      <c r="DH3675" s="832">
        <v>3765</v>
      </c>
    </row>
    <row r="3676" spans="1:112" s="760" customFormat="1" ht="12" hidden="1" customHeight="1" x14ac:dyDescent="0.15">
      <c r="A3676" s="774"/>
      <c r="B3676" s="3391"/>
      <c r="C3676" s="3681"/>
      <c r="D3676" s="3681"/>
      <c r="E3676" s="3681"/>
      <c r="F3676" s="3681"/>
      <c r="G3676" s="3681"/>
      <c r="H3676" s="3392"/>
      <c r="I3676" s="3683"/>
      <c r="J3676" s="3684"/>
      <c r="K3676" s="1974"/>
      <c r="L3676" s="774"/>
      <c r="M3676" s="767"/>
      <c r="DF3676" s="818"/>
      <c r="DG3676" s="772" t="str">
        <f t="shared" si="73"/>
        <v/>
      </c>
      <c r="DH3676" s="832">
        <v>3766</v>
      </c>
    </row>
    <row r="3677" spans="1:112" s="760" customFormat="1" ht="12" hidden="1" customHeight="1" x14ac:dyDescent="0.15">
      <c r="A3677" s="774"/>
      <c r="B3677" s="3391"/>
      <c r="C3677" s="3681"/>
      <c r="D3677" s="3681"/>
      <c r="E3677" s="3681"/>
      <c r="F3677" s="3681"/>
      <c r="G3677" s="3681"/>
      <c r="H3677" s="3392"/>
      <c r="I3677" s="3683"/>
      <c r="J3677" s="3684"/>
      <c r="K3677" s="1974"/>
      <c r="L3677" s="774"/>
      <c r="M3677" s="767"/>
      <c r="DF3677" s="818"/>
      <c r="DG3677" s="772" t="str">
        <f t="shared" si="73"/>
        <v/>
      </c>
      <c r="DH3677" s="832">
        <v>3767</v>
      </c>
    </row>
    <row r="3678" spans="1:112" s="760" customFormat="1" ht="12" hidden="1" customHeight="1" x14ac:dyDescent="0.15">
      <c r="A3678" s="774"/>
      <c r="B3678" s="3391"/>
      <c r="C3678" s="3681"/>
      <c r="D3678" s="3681"/>
      <c r="E3678" s="3681"/>
      <c r="F3678" s="3681"/>
      <c r="G3678" s="3681"/>
      <c r="H3678" s="3392"/>
      <c r="I3678" s="3683"/>
      <c r="J3678" s="3684"/>
      <c r="K3678" s="1974"/>
      <c r="L3678" s="774"/>
      <c r="M3678" s="767"/>
      <c r="DF3678" s="818"/>
      <c r="DG3678" s="772" t="str">
        <f t="shared" si="73"/>
        <v/>
      </c>
      <c r="DH3678" s="832">
        <v>3768</v>
      </c>
    </row>
    <row r="3679" spans="1:112" s="760" customFormat="1" ht="12" hidden="1" customHeight="1" x14ac:dyDescent="0.15">
      <c r="A3679" s="774"/>
      <c r="B3679" s="3391"/>
      <c r="C3679" s="3681"/>
      <c r="D3679" s="3681"/>
      <c r="E3679" s="3681"/>
      <c r="F3679" s="3681"/>
      <c r="G3679" s="3681"/>
      <c r="H3679" s="3392"/>
      <c r="I3679" s="3683"/>
      <c r="J3679" s="3684"/>
      <c r="K3679" s="1974"/>
      <c r="L3679" s="774"/>
      <c r="M3679" s="767"/>
      <c r="DF3679" s="818"/>
      <c r="DG3679" s="772" t="str">
        <f t="shared" si="73"/>
        <v/>
      </c>
      <c r="DH3679" s="832">
        <v>3769</v>
      </c>
    </row>
    <row r="3680" spans="1:112" s="760" customFormat="1" ht="12" hidden="1" customHeight="1" x14ac:dyDescent="0.15">
      <c r="A3680" s="774"/>
      <c r="B3680" s="3391"/>
      <c r="C3680" s="3681"/>
      <c r="D3680" s="3681"/>
      <c r="E3680" s="3681"/>
      <c r="F3680" s="3681"/>
      <c r="G3680" s="3681"/>
      <c r="H3680" s="3392"/>
      <c r="I3680" s="3683"/>
      <c r="J3680" s="3684"/>
      <c r="K3680" s="1974"/>
      <c r="L3680" s="774"/>
      <c r="M3680" s="767"/>
      <c r="DF3680" s="818"/>
      <c r="DG3680" s="772" t="str">
        <f t="shared" si="73"/>
        <v/>
      </c>
      <c r="DH3680" s="832">
        <v>3770</v>
      </c>
    </row>
    <row r="3681" spans="1:112" s="760" customFormat="1" ht="12" hidden="1" customHeight="1" x14ac:dyDescent="0.15">
      <c r="A3681" s="774"/>
      <c r="B3681" s="3391"/>
      <c r="C3681" s="3681"/>
      <c r="D3681" s="3681"/>
      <c r="E3681" s="3681"/>
      <c r="F3681" s="3681"/>
      <c r="G3681" s="3681"/>
      <c r="H3681" s="3392"/>
      <c r="I3681" s="3683"/>
      <c r="J3681" s="3684"/>
      <c r="K3681" s="1974"/>
      <c r="L3681" s="774"/>
      <c r="M3681" s="767"/>
      <c r="DF3681" s="818"/>
      <c r="DG3681" s="772" t="str">
        <f t="shared" si="73"/>
        <v/>
      </c>
      <c r="DH3681" s="832">
        <v>3771</v>
      </c>
    </row>
    <row r="3682" spans="1:112" s="760" customFormat="1" ht="12" hidden="1" customHeight="1" x14ac:dyDescent="0.15">
      <c r="A3682" s="774"/>
      <c r="B3682" s="3391"/>
      <c r="C3682" s="3681"/>
      <c r="D3682" s="3681"/>
      <c r="E3682" s="3681"/>
      <c r="F3682" s="3681"/>
      <c r="G3682" s="3681"/>
      <c r="H3682" s="3392"/>
      <c r="I3682" s="3683"/>
      <c r="J3682" s="3684"/>
      <c r="K3682" s="1974"/>
      <c r="L3682" s="774"/>
      <c r="M3682" s="767"/>
      <c r="DF3682" s="818"/>
      <c r="DG3682" s="772" t="str">
        <f t="shared" si="73"/>
        <v/>
      </c>
      <c r="DH3682" s="832">
        <v>3772</v>
      </c>
    </row>
    <row r="3683" spans="1:112" s="760" customFormat="1" ht="12.75" hidden="1" customHeight="1" x14ac:dyDescent="0.15">
      <c r="A3683" s="774"/>
      <c r="B3683" s="3391"/>
      <c r="C3683" s="3681"/>
      <c r="D3683" s="3681"/>
      <c r="E3683" s="3681"/>
      <c r="F3683" s="3681"/>
      <c r="G3683" s="3681"/>
      <c r="H3683" s="3392"/>
      <c r="I3683" s="3683"/>
      <c r="J3683" s="3684"/>
      <c r="K3683" s="1974"/>
      <c r="L3683" s="774"/>
      <c r="M3683" s="767"/>
      <c r="DF3683" s="818"/>
      <c r="DG3683" s="772" t="str">
        <f t="shared" si="73"/>
        <v/>
      </c>
      <c r="DH3683" s="832">
        <v>3773</v>
      </c>
    </row>
    <row r="3684" spans="1:112" s="760" customFormat="1" ht="12" hidden="1" customHeight="1" x14ac:dyDescent="0.15">
      <c r="A3684" s="774"/>
      <c r="B3684" s="3391"/>
      <c r="C3684" s="3681"/>
      <c r="D3684" s="3681"/>
      <c r="E3684" s="3681"/>
      <c r="F3684" s="3681"/>
      <c r="G3684" s="3681"/>
      <c r="H3684" s="3392"/>
      <c r="I3684" s="3683"/>
      <c r="J3684" s="3684"/>
      <c r="K3684" s="1974"/>
      <c r="L3684" s="774"/>
      <c r="M3684" s="767"/>
      <c r="DF3684" s="818"/>
      <c r="DG3684" s="772" t="str">
        <f t="shared" si="73"/>
        <v/>
      </c>
      <c r="DH3684" s="832">
        <v>3774</v>
      </c>
    </row>
    <row r="3685" spans="1:112" s="760" customFormat="1" ht="12" hidden="1" customHeight="1" x14ac:dyDescent="0.15">
      <c r="A3685" s="774"/>
      <c r="B3685" s="3391"/>
      <c r="C3685" s="3681"/>
      <c r="D3685" s="3681"/>
      <c r="E3685" s="3681"/>
      <c r="F3685" s="3681"/>
      <c r="G3685" s="3681"/>
      <c r="H3685" s="3392"/>
      <c r="I3685" s="3683"/>
      <c r="J3685" s="3684"/>
      <c r="K3685" s="1974"/>
      <c r="L3685" s="774"/>
      <c r="M3685" s="767"/>
      <c r="DF3685" s="818"/>
      <c r="DG3685" s="772" t="str">
        <f t="shared" si="73"/>
        <v/>
      </c>
      <c r="DH3685" s="832">
        <v>3775</v>
      </c>
    </row>
    <row r="3686" spans="1:112" s="760" customFormat="1" ht="12" hidden="1" customHeight="1" x14ac:dyDescent="0.15">
      <c r="A3686" s="774"/>
      <c r="B3686" s="3391"/>
      <c r="C3686" s="3681"/>
      <c r="D3686" s="3681"/>
      <c r="E3686" s="3681"/>
      <c r="F3686" s="3681"/>
      <c r="G3686" s="3681"/>
      <c r="H3686" s="3392"/>
      <c r="I3686" s="3683"/>
      <c r="J3686" s="3684"/>
      <c r="K3686" s="1974"/>
      <c r="L3686" s="774"/>
      <c r="M3686" s="767"/>
      <c r="DF3686" s="818"/>
      <c r="DG3686" s="772" t="str">
        <f t="shared" si="73"/>
        <v/>
      </c>
      <c r="DH3686" s="832">
        <v>3776</v>
      </c>
    </row>
    <row r="3687" spans="1:112" s="760" customFormat="1" ht="12" hidden="1" customHeight="1" x14ac:dyDescent="0.15">
      <c r="A3687" s="774"/>
      <c r="B3687" s="3391"/>
      <c r="C3687" s="3681"/>
      <c r="D3687" s="3681"/>
      <c r="E3687" s="3681"/>
      <c r="F3687" s="3681"/>
      <c r="G3687" s="3681"/>
      <c r="H3687" s="3392"/>
      <c r="I3687" s="3683"/>
      <c r="J3687" s="3684"/>
      <c r="K3687" s="1974"/>
      <c r="L3687" s="774"/>
      <c r="M3687" s="767"/>
      <c r="DF3687" s="818"/>
      <c r="DG3687" s="772" t="str">
        <f t="shared" si="73"/>
        <v/>
      </c>
      <c r="DH3687" s="832">
        <v>3777</v>
      </c>
    </row>
    <row r="3688" spans="1:112" s="760" customFormat="1" ht="12" hidden="1" customHeight="1" x14ac:dyDescent="0.15">
      <c r="A3688" s="774"/>
      <c r="B3688" s="3391"/>
      <c r="C3688" s="3681"/>
      <c r="D3688" s="3681"/>
      <c r="E3688" s="3681"/>
      <c r="F3688" s="3681"/>
      <c r="G3688" s="3681"/>
      <c r="H3688" s="3392"/>
      <c r="I3688" s="3683"/>
      <c r="J3688" s="3684"/>
      <c r="K3688" s="1974"/>
      <c r="L3688" s="774"/>
      <c r="M3688" s="767"/>
      <c r="DF3688" s="818"/>
      <c r="DG3688" s="772" t="str">
        <f t="shared" si="73"/>
        <v/>
      </c>
      <c r="DH3688" s="832">
        <v>3778</v>
      </c>
    </row>
    <row r="3689" spans="1:112" s="760" customFormat="1" ht="12" hidden="1" customHeight="1" x14ac:dyDescent="0.15">
      <c r="A3689" s="774"/>
      <c r="B3689" s="3391"/>
      <c r="C3689" s="3681"/>
      <c r="D3689" s="3681"/>
      <c r="E3689" s="3681"/>
      <c r="F3689" s="3681"/>
      <c r="G3689" s="3681"/>
      <c r="H3689" s="3392"/>
      <c r="I3689" s="3683"/>
      <c r="J3689" s="3684"/>
      <c r="K3689" s="1974"/>
      <c r="L3689" s="774"/>
      <c r="M3689" s="767"/>
      <c r="DF3689" s="818"/>
      <c r="DG3689" s="772" t="str">
        <f t="shared" si="73"/>
        <v/>
      </c>
      <c r="DH3689" s="832">
        <v>3779</v>
      </c>
    </row>
    <row r="3690" spans="1:112" s="760" customFormat="1" ht="12" hidden="1" customHeight="1" x14ac:dyDescent="0.15">
      <c r="A3690" s="774"/>
      <c r="B3690" s="3391"/>
      <c r="C3690" s="3681"/>
      <c r="D3690" s="3681"/>
      <c r="E3690" s="3681"/>
      <c r="F3690" s="3681"/>
      <c r="G3690" s="3681"/>
      <c r="H3690" s="3392"/>
      <c r="I3690" s="3683"/>
      <c r="J3690" s="3684"/>
      <c r="K3690" s="1974"/>
      <c r="L3690" s="774"/>
      <c r="M3690" s="767"/>
      <c r="DF3690" s="818"/>
      <c r="DG3690" s="772" t="str">
        <f t="shared" si="73"/>
        <v/>
      </c>
      <c r="DH3690" s="832">
        <v>3780</v>
      </c>
    </row>
    <row r="3691" spans="1:112" s="760" customFormat="1" ht="12" hidden="1" customHeight="1" x14ac:dyDescent="0.15">
      <c r="A3691" s="774"/>
      <c r="B3691" s="3391"/>
      <c r="C3691" s="3681"/>
      <c r="D3691" s="3681"/>
      <c r="E3691" s="3681"/>
      <c r="F3691" s="3681"/>
      <c r="G3691" s="3681"/>
      <c r="H3691" s="3392"/>
      <c r="I3691" s="3683"/>
      <c r="J3691" s="3684"/>
      <c r="K3691" s="1974"/>
      <c r="L3691" s="774"/>
      <c r="M3691" s="767"/>
      <c r="DF3691" s="818"/>
      <c r="DG3691" s="772" t="str">
        <f t="shared" si="73"/>
        <v/>
      </c>
      <c r="DH3691" s="832">
        <v>3781</v>
      </c>
    </row>
    <row r="3692" spans="1:112" s="760" customFormat="1" ht="12" hidden="1" customHeight="1" x14ac:dyDescent="0.15">
      <c r="A3692" s="774"/>
      <c r="B3692" s="3391"/>
      <c r="C3692" s="3681"/>
      <c r="D3692" s="3681"/>
      <c r="E3692" s="3681"/>
      <c r="F3692" s="3681"/>
      <c r="G3692" s="3681"/>
      <c r="H3692" s="3392"/>
      <c r="I3692" s="3683"/>
      <c r="J3692" s="3684"/>
      <c r="K3692" s="1974"/>
      <c r="L3692" s="774"/>
      <c r="M3692" s="767"/>
      <c r="DF3692" s="818"/>
      <c r="DG3692" s="772" t="str">
        <f t="shared" si="73"/>
        <v/>
      </c>
      <c r="DH3692" s="832">
        <v>3782</v>
      </c>
    </row>
    <row r="3693" spans="1:112" s="760" customFormat="1" ht="12.75" hidden="1" customHeight="1" x14ac:dyDescent="0.15">
      <c r="A3693" s="774"/>
      <c r="B3693" s="3391"/>
      <c r="C3693" s="3681"/>
      <c r="D3693" s="3681"/>
      <c r="E3693" s="3681"/>
      <c r="F3693" s="3681"/>
      <c r="G3693" s="3681"/>
      <c r="H3693" s="3392"/>
      <c r="I3693" s="3683"/>
      <c r="J3693" s="3684"/>
      <c r="K3693" s="1974"/>
      <c r="L3693" s="774"/>
      <c r="M3693" s="767"/>
      <c r="DF3693" s="818"/>
      <c r="DG3693" s="772" t="str">
        <f t="shared" si="73"/>
        <v/>
      </c>
      <c r="DH3693" s="832">
        <v>3783</v>
      </c>
    </row>
    <row r="3694" spans="1:112" s="760" customFormat="1" ht="12" hidden="1" customHeight="1" x14ac:dyDescent="0.15">
      <c r="A3694" s="774"/>
      <c r="B3694" s="3391"/>
      <c r="C3694" s="3681"/>
      <c r="D3694" s="3681"/>
      <c r="E3694" s="3681"/>
      <c r="F3694" s="3681"/>
      <c r="G3694" s="3681"/>
      <c r="H3694" s="3392"/>
      <c r="I3694" s="3683"/>
      <c r="J3694" s="3684"/>
      <c r="K3694" s="1974"/>
      <c r="L3694" s="774"/>
      <c r="M3694" s="767"/>
      <c r="DF3694" s="818"/>
      <c r="DG3694" s="772" t="str">
        <f t="shared" si="73"/>
        <v/>
      </c>
      <c r="DH3694" s="832">
        <v>3784</v>
      </c>
    </row>
    <row r="3695" spans="1:112" s="760" customFormat="1" ht="12" hidden="1" customHeight="1" x14ac:dyDescent="0.15">
      <c r="A3695" s="774"/>
      <c r="B3695" s="3391"/>
      <c r="C3695" s="3681"/>
      <c r="D3695" s="3681"/>
      <c r="E3695" s="3681"/>
      <c r="F3695" s="3681"/>
      <c r="G3695" s="3681"/>
      <c r="H3695" s="3392"/>
      <c r="I3695" s="3683"/>
      <c r="J3695" s="3684"/>
      <c r="K3695" s="1974"/>
      <c r="L3695" s="774"/>
      <c r="M3695" s="767"/>
      <c r="DF3695" s="818"/>
      <c r="DG3695" s="772" t="str">
        <f t="shared" si="73"/>
        <v/>
      </c>
      <c r="DH3695" s="832">
        <v>3785</v>
      </c>
    </row>
    <row r="3696" spans="1:112" s="760" customFormat="1" ht="12" hidden="1" customHeight="1" x14ac:dyDescent="0.15">
      <c r="A3696" s="774"/>
      <c r="B3696" s="3391"/>
      <c r="C3696" s="3681"/>
      <c r="D3696" s="3681"/>
      <c r="E3696" s="3681"/>
      <c r="F3696" s="3681"/>
      <c r="G3696" s="3681"/>
      <c r="H3696" s="3392"/>
      <c r="I3696" s="3683"/>
      <c r="J3696" s="3684"/>
      <c r="K3696" s="1974"/>
      <c r="L3696" s="774"/>
      <c r="M3696" s="767"/>
      <c r="DF3696" s="818"/>
      <c r="DG3696" s="772" t="str">
        <f t="shared" si="73"/>
        <v/>
      </c>
      <c r="DH3696" s="832">
        <v>3786</v>
      </c>
    </row>
    <row r="3697" spans="1:112" s="760" customFormat="1" ht="12" hidden="1" customHeight="1" x14ac:dyDescent="0.15">
      <c r="A3697" s="774"/>
      <c r="B3697" s="3391"/>
      <c r="C3697" s="3681"/>
      <c r="D3697" s="3681"/>
      <c r="E3697" s="3681"/>
      <c r="F3697" s="3681"/>
      <c r="G3697" s="3681"/>
      <c r="H3697" s="3392"/>
      <c r="I3697" s="3683"/>
      <c r="J3697" s="3684"/>
      <c r="K3697" s="1974"/>
      <c r="L3697" s="774"/>
      <c r="M3697" s="767"/>
      <c r="DF3697" s="818"/>
      <c r="DG3697" s="772" t="str">
        <f t="shared" si="73"/>
        <v/>
      </c>
      <c r="DH3697" s="832">
        <v>3787</v>
      </c>
    </row>
    <row r="3698" spans="1:112" s="760" customFormat="1" ht="12" hidden="1" customHeight="1" x14ac:dyDescent="0.15">
      <c r="A3698" s="774"/>
      <c r="B3698" s="3391"/>
      <c r="C3698" s="3681"/>
      <c r="D3698" s="3681"/>
      <c r="E3698" s="3681"/>
      <c r="F3698" s="3681"/>
      <c r="G3698" s="3681"/>
      <c r="H3698" s="3392"/>
      <c r="I3698" s="3683"/>
      <c r="J3698" s="3684"/>
      <c r="K3698" s="1974"/>
      <c r="L3698" s="774"/>
      <c r="M3698" s="767"/>
      <c r="DF3698" s="818"/>
      <c r="DG3698" s="772" t="str">
        <f t="shared" si="73"/>
        <v/>
      </c>
      <c r="DH3698" s="832">
        <v>3788</v>
      </c>
    </row>
    <row r="3699" spans="1:112" s="760" customFormat="1" ht="12" hidden="1" customHeight="1" x14ac:dyDescent="0.15">
      <c r="A3699" s="774"/>
      <c r="B3699" s="3391"/>
      <c r="C3699" s="3681"/>
      <c r="D3699" s="3681"/>
      <c r="E3699" s="3681"/>
      <c r="F3699" s="3681"/>
      <c r="G3699" s="3681"/>
      <c r="H3699" s="3392"/>
      <c r="I3699" s="3683"/>
      <c r="J3699" s="3684"/>
      <c r="K3699" s="1974"/>
      <c r="L3699" s="774"/>
      <c r="M3699" s="767"/>
      <c r="DF3699" s="818"/>
      <c r="DG3699" s="772" t="str">
        <f t="shared" ref="DG3699:DG3762" si="74">IF(COUNTA(A3699:M3699)&gt;0,DH3699,"")</f>
        <v/>
      </c>
      <c r="DH3699" s="832">
        <v>3789</v>
      </c>
    </row>
    <row r="3700" spans="1:112" s="760" customFormat="1" ht="12" hidden="1" customHeight="1" x14ac:dyDescent="0.15">
      <c r="A3700" s="774"/>
      <c r="B3700" s="3391"/>
      <c r="C3700" s="3681"/>
      <c r="D3700" s="3681"/>
      <c r="E3700" s="3681"/>
      <c r="F3700" s="3681"/>
      <c r="G3700" s="3681"/>
      <c r="H3700" s="3392"/>
      <c r="I3700" s="3683"/>
      <c r="J3700" s="3684"/>
      <c r="K3700" s="1974"/>
      <c r="L3700" s="774"/>
      <c r="M3700" s="767"/>
      <c r="DF3700" s="818"/>
      <c r="DG3700" s="772" t="str">
        <f t="shared" si="74"/>
        <v/>
      </c>
      <c r="DH3700" s="832">
        <v>3790</v>
      </c>
    </row>
    <row r="3701" spans="1:112" s="760" customFormat="1" ht="12" hidden="1" customHeight="1" x14ac:dyDescent="0.15">
      <c r="A3701" s="774"/>
      <c r="B3701" s="3391"/>
      <c r="C3701" s="3681"/>
      <c r="D3701" s="3681"/>
      <c r="E3701" s="3681"/>
      <c r="F3701" s="3681"/>
      <c r="G3701" s="3681"/>
      <c r="H3701" s="3392"/>
      <c r="I3701" s="3683"/>
      <c r="J3701" s="3684"/>
      <c r="K3701" s="1974"/>
      <c r="L3701" s="774"/>
      <c r="M3701" s="767"/>
      <c r="DF3701" s="818"/>
      <c r="DG3701" s="772" t="str">
        <f t="shared" si="74"/>
        <v/>
      </c>
      <c r="DH3701" s="832">
        <v>3791</v>
      </c>
    </row>
    <row r="3702" spans="1:112" s="760" customFormat="1" ht="12" hidden="1" customHeight="1" x14ac:dyDescent="0.15">
      <c r="A3702" s="774"/>
      <c r="B3702" s="3391"/>
      <c r="C3702" s="3681"/>
      <c r="D3702" s="3681"/>
      <c r="E3702" s="3681"/>
      <c r="F3702" s="3681"/>
      <c r="G3702" s="3681"/>
      <c r="H3702" s="3392"/>
      <c r="I3702" s="3683"/>
      <c r="J3702" s="3684"/>
      <c r="K3702" s="1974"/>
      <c r="L3702" s="774"/>
      <c r="M3702" s="767"/>
      <c r="DF3702" s="818"/>
      <c r="DG3702" s="772" t="str">
        <f t="shared" si="74"/>
        <v/>
      </c>
      <c r="DH3702" s="832">
        <v>3792</v>
      </c>
    </row>
    <row r="3703" spans="1:112" s="760" customFormat="1" ht="12" hidden="1" customHeight="1" x14ac:dyDescent="0.15">
      <c r="A3703" s="774"/>
      <c r="B3703" s="3391"/>
      <c r="C3703" s="3681"/>
      <c r="D3703" s="3681"/>
      <c r="E3703" s="3681"/>
      <c r="F3703" s="3681"/>
      <c r="G3703" s="3681"/>
      <c r="H3703" s="3392"/>
      <c r="I3703" s="3683"/>
      <c r="J3703" s="3684"/>
      <c r="K3703" s="1974"/>
      <c r="L3703" s="774"/>
      <c r="M3703" s="767"/>
      <c r="DF3703" s="818"/>
      <c r="DG3703" s="772" t="str">
        <f t="shared" si="74"/>
        <v/>
      </c>
      <c r="DH3703" s="832">
        <v>3793</v>
      </c>
    </row>
    <row r="3704" spans="1:112" s="760" customFormat="1" ht="12" hidden="1" customHeight="1" x14ac:dyDescent="0.15">
      <c r="A3704" s="774"/>
      <c r="B3704" s="3391"/>
      <c r="C3704" s="3681"/>
      <c r="D3704" s="3681"/>
      <c r="E3704" s="3681"/>
      <c r="F3704" s="3681"/>
      <c r="G3704" s="3681"/>
      <c r="H3704" s="3392"/>
      <c r="I3704" s="3683"/>
      <c r="J3704" s="3684"/>
      <c r="K3704" s="1974"/>
      <c r="L3704" s="774"/>
      <c r="M3704" s="767"/>
      <c r="DF3704" s="818"/>
      <c r="DG3704" s="772" t="str">
        <f t="shared" si="74"/>
        <v/>
      </c>
      <c r="DH3704" s="832">
        <v>3794</v>
      </c>
    </row>
    <row r="3705" spans="1:112" s="760" customFormat="1" ht="12" hidden="1" customHeight="1" x14ac:dyDescent="0.15">
      <c r="A3705" s="774"/>
      <c r="B3705" s="3391"/>
      <c r="C3705" s="3681"/>
      <c r="D3705" s="3681"/>
      <c r="E3705" s="3681"/>
      <c r="F3705" s="3681"/>
      <c r="G3705" s="3681"/>
      <c r="H3705" s="3392"/>
      <c r="I3705" s="3683"/>
      <c r="J3705" s="3684"/>
      <c r="K3705" s="1974"/>
      <c r="L3705" s="774"/>
      <c r="M3705" s="767"/>
      <c r="DF3705" s="818"/>
      <c r="DG3705" s="772" t="str">
        <f t="shared" si="74"/>
        <v/>
      </c>
      <c r="DH3705" s="832">
        <v>3795</v>
      </c>
    </row>
    <row r="3706" spans="1:112" s="760" customFormat="1" ht="12" hidden="1" customHeight="1" x14ac:dyDescent="0.15">
      <c r="A3706" s="774"/>
      <c r="B3706" s="3391"/>
      <c r="C3706" s="3681"/>
      <c r="D3706" s="3681"/>
      <c r="E3706" s="3681"/>
      <c r="F3706" s="3681"/>
      <c r="G3706" s="3681"/>
      <c r="H3706" s="3392"/>
      <c r="I3706" s="3683"/>
      <c r="J3706" s="3684"/>
      <c r="K3706" s="1974"/>
      <c r="L3706" s="774"/>
      <c r="M3706" s="767"/>
      <c r="DF3706" s="818"/>
      <c r="DG3706" s="772" t="str">
        <f t="shared" si="74"/>
        <v/>
      </c>
      <c r="DH3706" s="832">
        <v>3796</v>
      </c>
    </row>
    <row r="3707" spans="1:112" s="760" customFormat="1" ht="12" hidden="1" customHeight="1" x14ac:dyDescent="0.15">
      <c r="A3707" s="774"/>
      <c r="B3707" s="3391"/>
      <c r="C3707" s="3681"/>
      <c r="D3707" s="3681"/>
      <c r="E3707" s="3681"/>
      <c r="F3707" s="3681"/>
      <c r="G3707" s="3681"/>
      <c r="H3707" s="3392"/>
      <c r="I3707" s="3683"/>
      <c r="J3707" s="3684"/>
      <c r="K3707" s="1974"/>
      <c r="L3707" s="774"/>
      <c r="M3707" s="767"/>
      <c r="DF3707" s="818"/>
      <c r="DG3707" s="772" t="str">
        <f t="shared" si="74"/>
        <v/>
      </c>
      <c r="DH3707" s="832">
        <v>3797</v>
      </c>
    </row>
    <row r="3708" spans="1:112" s="760" customFormat="1" ht="12" hidden="1" customHeight="1" x14ac:dyDescent="0.15">
      <c r="A3708" s="774"/>
      <c r="B3708" s="3391"/>
      <c r="C3708" s="3681"/>
      <c r="D3708" s="3681"/>
      <c r="E3708" s="3681"/>
      <c r="F3708" s="3681"/>
      <c r="G3708" s="3681"/>
      <c r="H3708" s="3392"/>
      <c r="I3708" s="3683"/>
      <c r="J3708" s="3684"/>
      <c r="K3708" s="1974"/>
      <c r="L3708" s="774"/>
      <c r="M3708" s="767"/>
      <c r="DF3708" s="818"/>
      <c r="DG3708" s="772" t="str">
        <f t="shared" si="74"/>
        <v/>
      </c>
      <c r="DH3708" s="832">
        <v>3798</v>
      </c>
    </row>
    <row r="3709" spans="1:112" s="760" customFormat="1" ht="12" hidden="1" customHeight="1" x14ac:dyDescent="0.15">
      <c r="A3709" s="774"/>
      <c r="B3709" s="3391"/>
      <c r="C3709" s="3681"/>
      <c r="D3709" s="3681"/>
      <c r="E3709" s="3681"/>
      <c r="F3709" s="3681"/>
      <c r="G3709" s="3681"/>
      <c r="H3709" s="3392"/>
      <c r="I3709" s="3683"/>
      <c r="J3709" s="3684"/>
      <c r="K3709" s="1974"/>
      <c r="L3709" s="774"/>
      <c r="M3709" s="767"/>
      <c r="DF3709" s="818"/>
      <c r="DG3709" s="772" t="str">
        <f t="shared" si="74"/>
        <v/>
      </c>
      <c r="DH3709" s="832">
        <v>3799</v>
      </c>
    </row>
    <row r="3710" spans="1:112" s="760" customFormat="1" ht="12" hidden="1" customHeight="1" x14ac:dyDescent="0.15">
      <c r="A3710" s="774"/>
      <c r="B3710" s="3391"/>
      <c r="C3710" s="3681"/>
      <c r="D3710" s="3681"/>
      <c r="E3710" s="3681"/>
      <c r="F3710" s="3681"/>
      <c r="G3710" s="3681"/>
      <c r="H3710" s="3392"/>
      <c r="I3710" s="3683"/>
      <c r="J3710" s="3684"/>
      <c r="K3710" s="1974"/>
      <c r="L3710" s="774"/>
      <c r="M3710" s="767"/>
      <c r="DF3710" s="818"/>
      <c r="DG3710" s="772" t="str">
        <f t="shared" si="74"/>
        <v/>
      </c>
      <c r="DH3710" s="832">
        <v>3800</v>
      </c>
    </row>
    <row r="3711" spans="1:112" s="760" customFormat="1" ht="12.75" hidden="1" customHeight="1" x14ac:dyDescent="0.15">
      <c r="A3711" s="774"/>
      <c r="B3711" s="3391"/>
      <c r="C3711" s="3681"/>
      <c r="D3711" s="3681"/>
      <c r="E3711" s="3681"/>
      <c r="F3711" s="3681"/>
      <c r="G3711" s="3681"/>
      <c r="H3711" s="3392"/>
      <c r="I3711" s="3683"/>
      <c r="J3711" s="3684"/>
      <c r="K3711" s="1974"/>
      <c r="L3711" s="774"/>
      <c r="M3711" s="767"/>
      <c r="DF3711" s="818"/>
      <c r="DG3711" s="772" t="str">
        <f t="shared" si="74"/>
        <v/>
      </c>
      <c r="DH3711" s="832">
        <v>3801</v>
      </c>
    </row>
    <row r="3712" spans="1:112" s="760" customFormat="1" ht="12" hidden="1" customHeight="1" x14ac:dyDescent="0.15">
      <c r="A3712" s="774"/>
      <c r="B3712" s="3391"/>
      <c r="C3712" s="3681"/>
      <c r="D3712" s="3681"/>
      <c r="E3712" s="3681"/>
      <c r="F3712" s="3681"/>
      <c r="G3712" s="3681"/>
      <c r="H3712" s="3392"/>
      <c r="I3712" s="3683"/>
      <c r="J3712" s="3684"/>
      <c r="K3712" s="1974"/>
      <c r="L3712" s="774"/>
      <c r="M3712" s="767"/>
      <c r="DF3712" s="818"/>
      <c r="DG3712" s="772" t="str">
        <f t="shared" si="74"/>
        <v/>
      </c>
      <c r="DH3712" s="832">
        <v>3802</v>
      </c>
    </row>
    <row r="3713" spans="1:112" s="760" customFormat="1" ht="12" hidden="1" customHeight="1" x14ac:dyDescent="0.15">
      <c r="A3713" s="774"/>
      <c r="B3713" s="3391"/>
      <c r="C3713" s="3681"/>
      <c r="D3713" s="3681"/>
      <c r="E3713" s="3681"/>
      <c r="F3713" s="3681"/>
      <c r="G3713" s="3681"/>
      <c r="H3713" s="3392"/>
      <c r="I3713" s="3683"/>
      <c r="J3713" s="3684"/>
      <c r="K3713" s="1974"/>
      <c r="L3713" s="774"/>
      <c r="M3713" s="767"/>
      <c r="DF3713" s="818"/>
      <c r="DG3713" s="772" t="str">
        <f t="shared" si="74"/>
        <v/>
      </c>
      <c r="DH3713" s="832">
        <v>3803</v>
      </c>
    </row>
    <row r="3714" spans="1:112" s="760" customFormat="1" ht="12" hidden="1" customHeight="1" x14ac:dyDescent="0.15">
      <c r="A3714" s="774"/>
      <c r="B3714" s="3391"/>
      <c r="C3714" s="3681"/>
      <c r="D3714" s="3681"/>
      <c r="E3714" s="3681"/>
      <c r="F3714" s="3681"/>
      <c r="G3714" s="3681"/>
      <c r="H3714" s="3392"/>
      <c r="I3714" s="3683"/>
      <c r="J3714" s="3684"/>
      <c r="K3714" s="1974"/>
      <c r="L3714" s="774"/>
      <c r="M3714" s="767"/>
      <c r="DF3714" s="818"/>
      <c r="DG3714" s="772" t="str">
        <f t="shared" si="74"/>
        <v/>
      </c>
      <c r="DH3714" s="832">
        <v>3804</v>
      </c>
    </row>
    <row r="3715" spans="1:112" s="760" customFormat="1" ht="12" hidden="1" customHeight="1" x14ac:dyDescent="0.15">
      <c r="A3715" s="774"/>
      <c r="B3715" s="3391"/>
      <c r="C3715" s="3681"/>
      <c r="D3715" s="3681"/>
      <c r="E3715" s="3681"/>
      <c r="F3715" s="3681"/>
      <c r="G3715" s="3681"/>
      <c r="H3715" s="3392"/>
      <c r="I3715" s="3683"/>
      <c r="J3715" s="3684"/>
      <c r="K3715" s="1974"/>
      <c r="L3715" s="774"/>
      <c r="M3715" s="767"/>
      <c r="DF3715" s="818"/>
      <c r="DG3715" s="772" t="str">
        <f t="shared" si="74"/>
        <v/>
      </c>
      <c r="DH3715" s="832">
        <v>3805</v>
      </c>
    </row>
    <row r="3716" spans="1:112" s="760" customFormat="1" ht="12" hidden="1" customHeight="1" x14ac:dyDescent="0.15">
      <c r="A3716" s="774"/>
      <c r="B3716" s="3391"/>
      <c r="C3716" s="3681"/>
      <c r="D3716" s="3681"/>
      <c r="E3716" s="3681"/>
      <c r="F3716" s="3681"/>
      <c r="G3716" s="3681"/>
      <c r="H3716" s="3392"/>
      <c r="I3716" s="3683"/>
      <c r="J3716" s="3684"/>
      <c r="K3716" s="1974"/>
      <c r="L3716" s="774"/>
      <c r="M3716" s="767"/>
      <c r="DF3716" s="818"/>
      <c r="DG3716" s="772" t="str">
        <f t="shared" si="74"/>
        <v/>
      </c>
      <c r="DH3716" s="832">
        <v>3806</v>
      </c>
    </row>
    <row r="3717" spans="1:112" s="760" customFormat="1" ht="12" hidden="1" customHeight="1" x14ac:dyDescent="0.15">
      <c r="A3717" s="774"/>
      <c r="B3717" s="3391"/>
      <c r="C3717" s="3681"/>
      <c r="D3717" s="3681"/>
      <c r="E3717" s="3681"/>
      <c r="F3717" s="3681"/>
      <c r="G3717" s="3681"/>
      <c r="H3717" s="3392"/>
      <c r="I3717" s="3683"/>
      <c r="J3717" s="3684"/>
      <c r="K3717" s="1974"/>
      <c r="L3717" s="774"/>
      <c r="M3717" s="767"/>
      <c r="DF3717" s="818"/>
      <c r="DG3717" s="772" t="str">
        <f t="shared" si="74"/>
        <v/>
      </c>
      <c r="DH3717" s="832">
        <v>3807</v>
      </c>
    </row>
    <row r="3718" spans="1:112" s="760" customFormat="1" ht="12" hidden="1" customHeight="1" x14ac:dyDescent="0.15">
      <c r="A3718" s="774"/>
      <c r="B3718" s="3391"/>
      <c r="C3718" s="3681"/>
      <c r="D3718" s="3681"/>
      <c r="E3718" s="3681"/>
      <c r="F3718" s="3681"/>
      <c r="G3718" s="3681"/>
      <c r="H3718" s="3392"/>
      <c r="I3718" s="3683"/>
      <c r="J3718" s="3684"/>
      <c r="K3718" s="1974"/>
      <c r="L3718" s="774"/>
      <c r="M3718" s="767"/>
      <c r="DF3718" s="818"/>
      <c r="DG3718" s="772" t="str">
        <f t="shared" si="74"/>
        <v/>
      </c>
      <c r="DH3718" s="832">
        <v>3808</v>
      </c>
    </row>
    <row r="3719" spans="1:112" s="760" customFormat="1" ht="12" hidden="1" customHeight="1" x14ac:dyDescent="0.15">
      <c r="A3719" s="774"/>
      <c r="B3719" s="3391"/>
      <c r="C3719" s="3681"/>
      <c r="D3719" s="3681"/>
      <c r="E3719" s="3681"/>
      <c r="F3719" s="3681"/>
      <c r="G3719" s="3681"/>
      <c r="H3719" s="3392"/>
      <c r="I3719" s="3683"/>
      <c r="J3719" s="3684"/>
      <c r="K3719" s="1974"/>
      <c r="L3719" s="774"/>
      <c r="M3719" s="767"/>
      <c r="DF3719" s="818"/>
      <c r="DG3719" s="772" t="str">
        <f t="shared" si="74"/>
        <v/>
      </c>
      <c r="DH3719" s="832">
        <v>3809</v>
      </c>
    </row>
    <row r="3720" spans="1:112" s="760" customFormat="1" ht="12" hidden="1" customHeight="1" x14ac:dyDescent="0.15">
      <c r="A3720" s="774"/>
      <c r="B3720" s="3391"/>
      <c r="C3720" s="3681"/>
      <c r="D3720" s="3681"/>
      <c r="E3720" s="3681"/>
      <c r="F3720" s="3681"/>
      <c r="G3720" s="3681"/>
      <c r="H3720" s="3392"/>
      <c r="I3720" s="3683"/>
      <c r="J3720" s="3684"/>
      <c r="K3720" s="1974"/>
      <c r="L3720" s="774"/>
      <c r="M3720" s="767"/>
      <c r="DF3720" s="818"/>
      <c r="DG3720" s="772" t="str">
        <f t="shared" si="74"/>
        <v/>
      </c>
      <c r="DH3720" s="832">
        <v>3810</v>
      </c>
    </row>
    <row r="3721" spans="1:112" s="760" customFormat="1" ht="12.75" hidden="1" customHeight="1" x14ac:dyDescent="0.15">
      <c r="A3721" s="774"/>
      <c r="B3721" s="3391"/>
      <c r="C3721" s="3681"/>
      <c r="D3721" s="3681"/>
      <c r="E3721" s="3681"/>
      <c r="F3721" s="3681"/>
      <c r="G3721" s="3681"/>
      <c r="H3721" s="3392"/>
      <c r="I3721" s="3683"/>
      <c r="J3721" s="3684"/>
      <c r="K3721" s="1974"/>
      <c r="L3721" s="774"/>
      <c r="M3721" s="767"/>
      <c r="DF3721" s="818"/>
      <c r="DG3721" s="772" t="str">
        <f t="shared" si="74"/>
        <v/>
      </c>
      <c r="DH3721" s="832">
        <v>3811</v>
      </c>
    </row>
    <row r="3722" spans="1:112" s="760" customFormat="1" ht="12" hidden="1" customHeight="1" x14ac:dyDescent="0.15">
      <c r="A3722" s="774"/>
      <c r="B3722" s="3391"/>
      <c r="C3722" s="3681"/>
      <c r="D3722" s="3681"/>
      <c r="E3722" s="3681"/>
      <c r="F3722" s="3681"/>
      <c r="G3722" s="3681"/>
      <c r="H3722" s="3392"/>
      <c r="I3722" s="3683"/>
      <c r="J3722" s="3684"/>
      <c r="K3722" s="1974"/>
      <c r="L3722" s="774"/>
      <c r="M3722" s="767"/>
      <c r="DF3722" s="818"/>
      <c r="DG3722" s="772" t="str">
        <f t="shared" si="74"/>
        <v/>
      </c>
      <c r="DH3722" s="832">
        <v>3812</v>
      </c>
    </row>
    <row r="3723" spans="1:112" s="760" customFormat="1" ht="12" hidden="1" customHeight="1" x14ac:dyDescent="0.15">
      <c r="A3723" s="774"/>
      <c r="B3723" s="3391"/>
      <c r="C3723" s="3681"/>
      <c r="D3723" s="3681"/>
      <c r="E3723" s="3681"/>
      <c r="F3723" s="3681"/>
      <c r="G3723" s="3681"/>
      <c r="H3723" s="3392"/>
      <c r="I3723" s="3683"/>
      <c r="J3723" s="3684"/>
      <c r="K3723" s="1974"/>
      <c r="L3723" s="774"/>
      <c r="M3723" s="767"/>
      <c r="DF3723" s="818"/>
      <c r="DG3723" s="772" t="str">
        <f t="shared" si="74"/>
        <v/>
      </c>
      <c r="DH3723" s="832">
        <v>3813</v>
      </c>
    </row>
    <row r="3724" spans="1:112" s="760" customFormat="1" ht="12" hidden="1" customHeight="1" x14ac:dyDescent="0.15">
      <c r="A3724" s="774"/>
      <c r="B3724" s="3391"/>
      <c r="C3724" s="3681"/>
      <c r="D3724" s="3681"/>
      <c r="E3724" s="3681"/>
      <c r="F3724" s="3681"/>
      <c r="G3724" s="3681"/>
      <c r="H3724" s="3392"/>
      <c r="I3724" s="3683"/>
      <c r="J3724" s="3684"/>
      <c r="K3724" s="1974"/>
      <c r="L3724" s="774"/>
      <c r="M3724" s="767"/>
      <c r="DF3724" s="818"/>
      <c r="DG3724" s="772" t="str">
        <f t="shared" si="74"/>
        <v/>
      </c>
      <c r="DH3724" s="832">
        <v>3814</v>
      </c>
    </row>
    <row r="3725" spans="1:112" s="760" customFormat="1" ht="12" hidden="1" customHeight="1" x14ac:dyDescent="0.15">
      <c r="A3725" s="774"/>
      <c r="B3725" s="3391"/>
      <c r="C3725" s="3681"/>
      <c r="D3725" s="3681"/>
      <c r="E3725" s="3681"/>
      <c r="F3725" s="3681"/>
      <c r="G3725" s="3681"/>
      <c r="H3725" s="3392"/>
      <c r="I3725" s="3683"/>
      <c r="J3725" s="3684"/>
      <c r="K3725" s="1974"/>
      <c r="L3725" s="774"/>
      <c r="M3725" s="767"/>
      <c r="DF3725" s="818"/>
      <c r="DG3725" s="772" t="str">
        <f t="shared" si="74"/>
        <v/>
      </c>
      <c r="DH3725" s="832">
        <v>3815</v>
      </c>
    </row>
    <row r="3726" spans="1:112" s="760" customFormat="1" ht="12" hidden="1" customHeight="1" x14ac:dyDescent="0.15">
      <c r="A3726" s="774"/>
      <c r="B3726" s="3391"/>
      <c r="C3726" s="3681"/>
      <c r="D3726" s="3681"/>
      <c r="E3726" s="3681"/>
      <c r="F3726" s="3681"/>
      <c r="G3726" s="3681"/>
      <c r="H3726" s="3392"/>
      <c r="I3726" s="3683"/>
      <c r="J3726" s="3684"/>
      <c r="K3726" s="1974"/>
      <c r="L3726" s="774"/>
      <c r="M3726" s="767"/>
      <c r="DF3726" s="818"/>
      <c r="DG3726" s="772" t="str">
        <f t="shared" si="74"/>
        <v/>
      </c>
      <c r="DH3726" s="832">
        <v>3816</v>
      </c>
    </row>
    <row r="3727" spans="1:112" s="760" customFormat="1" ht="12" hidden="1" customHeight="1" x14ac:dyDescent="0.15">
      <c r="A3727" s="774"/>
      <c r="B3727" s="3391"/>
      <c r="C3727" s="3681"/>
      <c r="D3727" s="3681"/>
      <c r="E3727" s="3681"/>
      <c r="F3727" s="3681"/>
      <c r="G3727" s="3681"/>
      <c r="H3727" s="3392"/>
      <c r="I3727" s="3683"/>
      <c r="J3727" s="3684"/>
      <c r="K3727" s="1974"/>
      <c r="L3727" s="774"/>
      <c r="M3727" s="767"/>
      <c r="DF3727" s="818"/>
      <c r="DG3727" s="772" t="str">
        <f t="shared" si="74"/>
        <v/>
      </c>
      <c r="DH3727" s="832">
        <v>3817</v>
      </c>
    </row>
    <row r="3728" spans="1:112" s="760" customFormat="1" ht="12" hidden="1" customHeight="1" x14ac:dyDescent="0.15">
      <c r="A3728" s="774"/>
      <c r="B3728" s="3391"/>
      <c r="C3728" s="3681"/>
      <c r="D3728" s="3681"/>
      <c r="E3728" s="3681"/>
      <c r="F3728" s="3681"/>
      <c r="G3728" s="3681"/>
      <c r="H3728" s="3392"/>
      <c r="I3728" s="3683"/>
      <c r="J3728" s="3684"/>
      <c r="K3728" s="1974"/>
      <c r="L3728" s="774"/>
      <c r="M3728" s="767"/>
      <c r="DF3728" s="818"/>
      <c r="DG3728" s="772" t="str">
        <f t="shared" si="74"/>
        <v/>
      </c>
      <c r="DH3728" s="832">
        <v>3818</v>
      </c>
    </row>
    <row r="3729" spans="1:112" s="760" customFormat="1" ht="12" hidden="1" customHeight="1" x14ac:dyDescent="0.15">
      <c r="A3729" s="774"/>
      <c r="B3729" s="3391"/>
      <c r="C3729" s="3681"/>
      <c r="D3729" s="3681"/>
      <c r="E3729" s="3681"/>
      <c r="F3729" s="3681"/>
      <c r="G3729" s="3681"/>
      <c r="H3729" s="3392"/>
      <c r="I3729" s="3683"/>
      <c r="J3729" s="3684"/>
      <c r="K3729" s="1974"/>
      <c r="L3729" s="774"/>
      <c r="M3729" s="767"/>
      <c r="DF3729" s="818"/>
      <c r="DG3729" s="772" t="str">
        <f t="shared" si="74"/>
        <v/>
      </c>
      <c r="DH3729" s="832">
        <v>3819</v>
      </c>
    </row>
    <row r="3730" spans="1:112" s="760" customFormat="1" ht="12" hidden="1" customHeight="1" x14ac:dyDescent="0.15">
      <c r="A3730" s="774"/>
      <c r="B3730" s="3391"/>
      <c r="C3730" s="3681"/>
      <c r="D3730" s="3681"/>
      <c r="E3730" s="3681"/>
      <c r="F3730" s="3681"/>
      <c r="G3730" s="3681"/>
      <c r="H3730" s="3392"/>
      <c r="I3730" s="3683"/>
      <c r="J3730" s="3684"/>
      <c r="K3730" s="1974"/>
      <c r="L3730" s="774"/>
      <c r="M3730" s="767"/>
      <c r="DF3730" s="818"/>
      <c r="DG3730" s="772" t="str">
        <f t="shared" si="74"/>
        <v/>
      </c>
      <c r="DH3730" s="832">
        <v>3820</v>
      </c>
    </row>
    <row r="3731" spans="1:112" s="760" customFormat="1" ht="12.75" hidden="1" customHeight="1" x14ac:dyDescent="0.15">
      <c r="A3731" s="774"/>
      <c r="B3731" s="3391"/>
      <c r="C3731" s="3681"/>
      <c r="D3731" s="3681"/>
      <c r="E3731" s="3681"/>
      <c r="F3731" s="3681"/>
      <c r="G3731" s="3681"/>
      <c r="H3731" s="3392"/>
      <c r="I3731" s="3683"/>
      <c r="J3731" s="3684"/>
      <c r="K3731" s="1974"/>
      <c r="L3731" s="774"/>
      <c r="M3731" s="767"/>
      <c r="DF3731" s="818"/>
      <c r="DG3731" s="772" t="str">
        <f t="shared" si="74"/>
        <v/>
      </c>
      <c r="DH3731" s="832">
        <v>3821</v>
      </c>
    </row>
    <row r="3732" spans="1:112" s="760" customFormat="1" ht="12" hidden="1" customHeight="1" x14ac:dyDescent="0.15">
      <c r="A3732" s="774"/>
      <c r="B3732" s="3391"/>
      <c r="C3732" s="3681"/>
      <c r="D3732" s="3681"/>
      <c r="E3732" s="3681"/>
      <c r="F3732" s="3681"/>
      <c r="G3732" s="3681"/>
      <c r="H3732" s="3392"/>
      <c r="I3732" s="3683"/>
      <c r="J3732" s="3684"/>
      <c r="K3732" s="1974"/>
      <c r="L3732" s="774"/>
      <c r="M3732" s="767"/>
      <c r="DF3732" s="818"/>
      <c r="DG3732" s="772" t="str">
        <f t="shared" si="74"/>
        <v/>
      </c>
      <c r="DH3732" s="832">
        <v>3822</v>
      </c>
    </row>
    <row r="3733" spans="1:112" s="760" customFormat="1" ht="12" hidden="1" customHeight="1" x14ac:dyDescent="0.15">
      <c r="A3733" s="774"/>
      <c r="B3733" s="3391"/>
      <c r="C3733" s="3681"/>
      <c r="D3733" s="3681"/>
      <c r="E3733" s="3681"/>
      <c r="F3733" s="3681"/>
      <c r="G3733" s="3681"/>
      <c r="H3733" s="3392"/>
      <c r="I3733" s="3683"/>
      <c r="J3733" s="3684"/>
      <c r="K3733" s="1974"/>
      <c r="L3733" s="774"/>
      <c r="M3733" s="767"/>
      <c r="DF3733" s="818"/>
      <c r="DG3733" s="772" t="str">
        <f t="shared" si="74"/>
        <v/>
      </c>
      <c r="DH3733" s="832">
        <v>3823</v>
      </c>
    </row>
    <row r="3734" spans="1:112" s="760" customFormat="1" ht="12" hidden="1" customHeight="1" x14ac:dyDescent="0.15">
      <c r="A3734" s="774"/>
      <c r="B3734" s="3391"/>
      <c r="C3734" s="3681"/>
      <c r="D3734" s="3681"/>
      <c r="E3734" s="3681"/>
      <c r="F3734" s="3681"/>
      <c r="G3734" s="3681"/>
      <c r="H3734" s="3392"/>
      <c r="I3734" s="3683"/>
      <c r="J3734" s="3684"/>
      <c r="K3734" s="1974"/>
      <c r="L3734" s="774"/>
      <c r="M3734" s="767"/>
      <c r="DF3734" s="818"/>
      <c r="DG3734" s="772" t="str">
        <f t="shared" si="74"/>
        <v/>
      </c>
      <c r="DH3734" s="832">
        <v>3824</v>
      </c>
    </row>
    <row r="3735" spans="1:112" s="760" customFormat="1" ht="12" hidden="1" customHeight="1" x14ac:dyDescent="0.15">
      <c r="A3735" s="774"/>
      <c r="B3735" s="3391"/>
      <c r="C3735" s="3681"/>
      <c r="D3735" s="3681"/>
      <c r="E3735" s="3681"/>
      <c r="F3735" s="3681"/>
      <c r="G3735" s="3681"/>
      <c r="H3735" s="3392"/>
      <c r="I3735" s="3683"/>
      <c r="J3735" s="3684"/>
      <c r="K3735" s="1974"/>
      <c r="L3735" s="774"/>
      <c r="M3735" s="767"/>
      <c r="DF3735" s="818"/>
      <c r="DG3735" s="772" t="str">
        <f t="shared" si="74"/>
        <v/>
      </c>
      <c r="DH3735" s="832">
        <v>3825</v>
      </c>
    </row>
    <row r="3736" spans="1:112" s="760" customFormat="1" ht="12" hidden="1" customHeight="1" x14ac:dyDescent="0.15">
      <c r="A3736" s="774"/>
      <c r="B3736" s="3391"/>
      <c r="C3736" s="3681"/>
      <c r="D3736" s="3681"/>
      <c r="E3736" s="3681"/>
      <c r="F3736" s="3681"/>
      <c r="G3736" s="3681"/>
      <c r="H3736" s="3392"/>
      <c r="I3736" s="3683"/>
      <c r="J3736" s="3684"/>
      <c r="K3736" s="1974"/>
      <c r="L3736" s="774"/>
      <c r="M3736" s="767"/>
      <c r="DF3736" s="818"/>
      <c r="DG3736" s="772" t="str">
        <f t="shared" si="74"/>
        <v/>
      </c>
      <c r="DH3736" s="832">
        <v>3826</v>
      </c>
    </row>
    <row r="3737" spans="1:112" s="760" customFormat="1" ht="12" hidden="1" customHeight="1" x14ac:dyDescent="0.15">
      <c r="A3737" s="774"/>
      <c r="B3737" s="3391"/>
      <c r="C3737" s="3681"/>
      <c r="D3737" s="3681"/>
      <c r="E3737" s="3681"/>
      <c r="F3737" s="3681"/>
      <c r="G3737" s="3681"/>
      <c r="H3737" s="3392"/>
      <c r="I3737" s="3683"/>
      <c r="J3737" s="3684"/>
      <c r="K3737" s="1974"/>
      <c r="L3737" s="774"/>
      <c r="M3737" s="767"/>
      <c r="DF3737" s="818"/>
      <c r="DG3737" s="772" t="str">
        <f t="shared" si="74"/>
        <v/>
      </c>
      <c r="DH3737" s="832">
        <v>3827</v>
      </c>
    </row>
    <row r="3738" spans="1:112" s="760" customFormat="1" ht="12" hidden="1" customHeight="1" x14ac:dyDescent="0.15">
      <c r="A3738" s="774"/>
      <c r="B3738" s="3391"/>
      <c r="C3738" s="3681"/>
      <c r="D3738" s="3681"/>
      <c r="E3738" s="3681"/>
      <c r="F3738" s="3681"/>
      <c r="G3738" s="3681"/>
      <c r="H3738" s="3392"/>
      <c r="I3738" s="3683"/>
      <c r="J3738" s="3684"/>
      <c r="K3738" s="1974"/>
      <c r="L3738" s="774"/>
      <c r="M3738" s="767"/>
      <c r="DF3738" s="818"/>
      <c r="DG3738" s="772" t="str">
        <f t="shared" si="74"/>
        <v/>
      </c>
      <c r="DH3738" s="832">
        <v>3828</v>
      </c>
    </row>
    <row r="3739" spans="1:112" s="760" customFormat="1" ht="12" hidden="1" customHeight="1" x14ac:dyDescent="0.15">
      <c r="A3739" s="774"/>
      <c r="B3739" s="3391"/>
      <c r="C3739" s="3681"/>
      <c r="D3739" s="3681"/>
      <c r="E3739" s="3681"/>
      <c r="F3739" s="3681"/>
      <c r="G3739" s="3681"/>
      <c r="H3739" s="3392"/>
      <c r="I3739" s="3683"/>
      <c r="J3739" s="3684"/>
      <c r="K3739" s="1974"/>
      <c r="L3739" s="774"/>
      <c r="M3739" s="767"/>
      <c r="DF3739" s="818"/>
      <c r="DG3739" s="772" t="str">
        <f t="shared" si="74"/>
        <v/>
      </c>
      <c r="DH3739" s="832">
        <v>3829</v>
      </c>
    </row>
    <row r="3740" spans="1:112" s="760" customFormat="1" ht="12" hidden="1" customHeight="1" x14ac:dyDescent="0.15">
      <c r="A3740" s="774"/>
      <c r="B3740" s="3391"/>
      <c r="C3740" s="3681"/>
      <c r="D3740" s="3681"/>
      <c r="E3740" s="3681"/>
      <c r="F3740" s="3681"/>
      <c r="G3740" s="3681"/>
      <c r="H3740" s="3392"/>
      <c r="I3740" s="3683"/>
      <c r="J3740" s="3684"/>
      <c r="K3740" s="1974"/>
      <c r="L3740" s="774"/>
      <c r="M3740" s="767"/>
      <c r="DF3740" s="818"/>
      <c r="DG3740" s="772" t="str">
        <f t="shared" si="74"/>
        <v/>
      </c>
      <c r="DH3740" s="832">
        <v>3830</v>
      </c>
    </row>
    <row r="3741" spans="1:112" s="760" customFormat="1" ht="12" hidden="1" customHeight="1" x14ac:dyDescent="0.15">
      <c r="A3741" s="774"/>
      <c r="B3741" s="3391"/>
      <c r="C3741" s="3681"/>
      <c r="D3741" s="3681"/>
      <c r="E3741" s="3681"/>
      <c r="F3741" s="3681"/>
      <c r="G3741" s="3681"/>
      <c r="H3741" s="3392"/>
      <c r="I3741" s="3683"/>
      <c r="J3741" s="3684"/>
      <c r="K3741" s="1974"/>
      <c r="L3741" s="774"/>
      <c r="M3741" s="767"/>
      <c r="DF3741" s="818"/>
      <c r="DG3741" s="772" t="str">
        <f t="shared" si="74"/>
        <v/>
      </c>
      <c r="DH3741" s="832">
        <v>3831</v>
      </c>
    </row>
    <row r="3742" spans="1:112" s="760" customFormat="1" ht="12" hidden="1" customHeight="1" x14ac:dyDescent="0.15">
      <c r="A3742" s="774"/>
      <c r="B3742" s="3391"/>
      <c r="C3742" s="3681"/>
      <c r="D3742" s="3681"/>
      <c r="E3742" s="3681"/>
      <c r="F3742" s="3681"/>
      <c r="G3742" s="3681"/>
      <c r="H3742" s="3392"/>
      <c r="I3742" s="3683"/>
      <c r="J3742" s="3684"/>
      <c r="K3742" s="1974"/>
      <c r="L3742" s="774"/>
      <c r="M3742" s="767"/>
      <c r="DF3742" s="818"/>
      <c r="DG3742" s="772" t="str">
        <f t="shared" si="74"/>
        <v/>
      </c>
      <c r="DH3742" s="832">
        <v>3832</v>
      </c>
    </row>
    <row r="3743" spans="1:112" s="760" customFormat="1" ht="12" hidden="1" customHeight="1" x14ac:dyDescent="0.15">
      <c r="A3743" s="774"/>
      <c r="B3743" s="3391"/>
      <c r="C3743" s="3681"/>
      <c r="D3743" s="3681"/>
      <c r="E3743" s="3681"/>
      <c r="F3743" s="3681"/>
      <c r="G3743" s="3681"/>
      <c r="H3743" s="3392"/>
      <c r="I3743" s="3683"/>
      <c r="J3743" s="3684"/>
      <c r="K3743" s="1974"/>
      <c r="L3743" s="774"/>
      <c r="M3743" s="767"/>
      <c r="DF3743" s="818"/>
      <c r="DG3743" s="772" t="str">
        <f t="shared" si="74"/>
        <v/>
      </c>
      <c r="DH3743" s="832">
        <v>3833</v>
      </c>
    </row>
    <row r="3744" spans="1:112" s="760" customFormat="1" ht="12" hidden="1" customHeight="1" x14ac:dyDescent="0.15">
      <c r="A3744" s="774"/>
      <c r="B3744" s="3391"/>
      <c r="C3744" s="3681"/>
      <c r="D3744" s="3681"/>
      <c r="E3744" s="3681"/>
      <c r="F3744" s="3681"/>
      <c r="G3744" s="3681"/>
      <c r="H3744" s="3392"/>
      <c r="I3744" s="3683"/>
      <c r="J3744" s="3684"/>
      <c r="K3744" s="1974"/>
      <c r="L3744" s="774"/>
      <c r="M3744" s="767"/>
      <c r="DF3744" s="818"/>
      <c r="DG3744" s="772" t="str">
        <f t="shared" si="74"/>
        <v/>
      </c>
      <c r="DH3744" s="832">
        <v>3834</v>
      </c>
    </row>
    <row r="3745" spans="1:112" s="760" customFormat="1" ht="12" hidden="1" customHeight="1" x14ac:dyDescent="0.15">
      <c r="A3745" s="774"/>
      <c r="B3745" s="3391"/>
      <c r="C3745" s="3681"/>
      <c r="D3745" s="3681"/>
      <c r="E3745" s="3681"/>
      <c r="F3745" s="3681"/>
      <c r="G3745" s="3681"/>
      <c r="H3745" s="3392"/>
      <c r="I3745" s="3683"/>
      <c r="J3745" s="3684"/>
      <c r="K3745" s="1974"/>
      <c r="L3745" s="774"/>
      <c r="M3745" s="767"/>
      <c r="DF3745" s="818"/>
      <c r="DG3745" s="772" t="str">
        <f t="shared" si="74"/>
        <v/>
      </c>
      <c r="DH3745" s="832">
        <v>3835</v>
      </c>
    </row>
    <row r="3746" spans="1:112" s="760" customFormat="1" ht="12" hidden="1" customHeight="1" x14ac:dyDescent="0.15">
      <c r="A3746" s="774"/>
      <c r="B3746" s="3391"/>
      <c r="C3746" s="3681"/>
      <c r="D3746" s="3681"/>
      <c r="E3746" s="3681"/>
      <c r="F3746" s="3681"/>
      <c r="G3746" s="3681"/>
      <c r="H3746" s="3392"/>
      <c r="I3746" s="3683"/>
      <c r="J3746" s="3684"/>
      <c r="K3746" s="1974"/>
      <c r="L3746" s="774"/>
      <c r="M3746" s="767"/>
      <c r="DF3746" s="818"/>
      <c r="DG3746" s="772" t="str">
        <f t="shared" si="74"/>
        <v/>
      </c>
      <c r="DH3746" s="832">
        <v>3836</v>
      </c>
    </row>
    <row r="3747" spans="1:112" s="760" customFormat="1" ht="12" hidden="1" customHeight="1" x14ac:dyDescent="0.15">
      <c r="A3747" s="774"/>
      <c r="B3747" s="3391"/>
      <c r="C3747" s="3681"/>
      <c r="D3747" s="3681"/>
      <c r="E3747" s="3681"/>
      <c r="F3747" s="3681"/>
      <c r="G3747" s="3681"/>
      <c r="H3747" s="3392"/>
      <c r="I3747" s="3683"/>
      <c r="J3747" s="3684"/>
      <c r="K3747" s="1974"/>
      <c r="L3747" s="774"/>
      <c r="M3747" s="767"/>
      <c r="DF3747" s="818"/>
      <c r="DG3747" s="772" t="str">
        <f t="shared" si="74"/>
        <v/>
      </c>
      <c r="DH3747" s="832">
        <v>3837</v>
      </c>
    </row>
    <row r="3748" spans="1:112" s="760" customFormat="1" ht="12" hidden="1" customHeight="1" x14ac:dyDescent="0.15">
      <c r="A3748" s="774"/>
      <c r="B3748" s="3391"/>
      <c r="C3748" s="3681"/>
      <c r="D3748" s="3681"/>
      <c r="E3748" s="3681"/>
      <c r="F3748" s="3681"/>
      <c r="G3748" s="3681"/>
      <c r="H3748" s="3392"/>
      <c r="I3748" s="3683"/>
      <c r="J3748" s="3684"/>
      <c r="K3748" s="1974"/>
      <c r="L3748" s="774"/>
      <c r="M3748" s="767"/>
      <c r="DF3748" s="818"/>
      <c r="DG3748" s="772" t="str">
        <f t="shared" si="74"/>
        <v/>
      </c>
      <c r="DH3748" s="832">
        <v>3838</v>
      </c>
    </row>
    <row r="3749" spans="1:112" s="760" customFormat="1" ht="12.75" hidden="1" customHeight="1" x14ac:dyDescent="0.15">
      <c r="A3749" s="774"/>
      <c r="B3749" s="3391"/>
      <c r="C3749" s="3681"/>
      <c r="D3749" s="3681"/>
      <c r="E3749" s="3681"/>
      <c r="F3749" s="3681"/>
      <c r="G3749" s="3681"/>
      <c r="H3749" s="3392"/>
      <c r="I3749" s="3683"/>
      <c r="J3749" s="3684"/>
      <c r="K3749" s="1974"/>
      <c r="L3749" s="774"/>
      <c r="M3749" s="767"/>
      <c r="DF3749" s="818"/>
      <c r="DG3749" s="772" t="str">
        <f t="shared" si="74"/>
        <v/>
      </c>
      <c r="DH3749" s="832">
        <v>3839</v>
      </c>
    </row>
    <row r="3750" spans="1:112" s="760" customFormat="1" ht="12" hidden="1" customHeight="1" x14ac:dyDescent="0.15">
      <c r="A3750" s="774"/>
      <c r="B3750" s="3391"/>
      <c r="C3750" s="3681"/>
      <c r="D3750" s="3681"/>
      <c r="E3750" s="3681"/>
      <c r="F3750" s="3681"/>
      <c r="G3750" s="3681"/>
      <c r="H3750" s="3392"/>
      <c r="I3750" s="3683"/>
      <c r="J3750" s="3684"/>
      <c r="K3750" s="1974"/>
      <c r="L3750" s="774"/>
      <c r="M3750" s="767"/>
      <c r="DF3750" s="818"/>
      <c r="DG3750" s="772" t="str">
        <f t="shared" si="74"/>
        <v/>
      </c>
      <c r="DH3750" s="832">
        <v>3840</v>
      </c>
    </row>
    <row r="3751" spans="1:112" s="760" customFormat="1" ht="12" hidden="1" customHeight="1" x14ac:dyDescent="0.15">
      <c r="A3751" s="774"/>
      <c r="B3751" s="3391"/>
      <c r="C3751" s="3681"/>
      <c r="D3751" s="3681"/>
      <c r="E3751" s="3681"/>
      <c r="F3751" s="3681"/>
      <c r="G3751" s="3681"/>
      <c r="H3751" s="3392"/>
      <c r="I3751" s="3683"/>
      <c r="J3751" s="3684"/>
      <c r="K3751" s="1974"/>
      <c r="L3751" s="774"/>
      <c r="M3751" s="767"/>
      <c r="DF3751" s="818"/>
      <c r="DG3751" s="772" t="str">
        <f t="shared" si="74"/>
        <v/>
      </c>
      <c r="DH3751" s="832">
        <v>3841</v>
      </c>
    </row>
    <row r="3752" spans="1:112" s="760" customFormat="1" ht="12" hidden="1" customHeight="1" x14ac:dyDescent="0.15">
      <c r="A3752" s="774"/>
      <c r="B3752" s="3391"/>
      <c r="C3752" s="3681"/>
      <c r="D3752" s="3681"/>
      <c r="E3752" s="3681"/>
      <c r="F3752" s="3681"/>
      <c r="G3752" s="3681"/>
      <c r="H3752" s="3392"/>
      <c r="I3752" s="3683"/>
      <c r="J3752" s="3684"/>
      <c r="K3752" s="1974"/>
      <c r="L3752" s="774"/>
      <c r="M3752" s="767"/>
      <c r="DF3752" s="818"/>
      <c r="DG3752" s="772" t="str">
        <f t="shared" si="74"/>
        <v/>
      </c>
      <c r="DH3752" s="832">
        <v>3842</v>
      </c>
    </row>
    <row r="3753" spans="1:112" s="760" customFormat="1" ht="12" hidden="1" customHeight="1" x14ac:dyDescent="0.15">
      <c r="A3753" s="774"/>
      <c r="B3753" s="3391"/>
      <c r="C3753" s="3681"/>
      <c r="D3753" s="3681"/>
      <c r="E3753" s="3681"/>
      <c r="F3753" s="3681"/>
      <c r="G3753" s="3681"/>
      <c r="H3753" s="3392"/>
      <c r="I3753" s="3683"/>
      <c r="J3753" s="3684"/>
      <c r="K3753" s="1974"/>
      <c r="L3753" s="774"/>
      <c r="M3753" s="767"/>
      <c r="DF3753" s="818"/>
      <c r="DG3753" s="772" t="str">
        <f t="shared" si="74"/>
        <v/>
      </c>
      <c r="DH3753" s="832">
        <v>3843</v>
      </c>
    </row>
    <row r="3754" spans="1:112" s="760" customFormat="1" ht="12" hidden="1" customHeight="1" x14ac:dyDescent="0.15">
      <c r="A3754" s="774"/>
      <c r="B3754" s="3391"/>
      <c r="C3754" s="3681"/>
      <c r="D3754" s="3681"/>
      <c r="E3754" s="3681"/>
      <c r="F3754" s="3681"/>
      <c r="G3754" s="3681"/>
      <c r="H3754" s="3392"/>
      <c r="I3754" s="3683"/>
      <c r="J3754" s="3684"/>
      <c r="K3754" s="1974"/>
      <c r="L3754" s="774"/>
      <c r="M3754" s="767"/>
      <c r="DF3754" s="818"/>
      <c r="DG3754" s="772" t="str">
        <f t="shared" si="74"/>
        <v/>
      </c>
      <c r="DH3754" s="832">
        <v>3844</v>
      </c>
    </row>
    <row r="3755" spans="1:112" s="760" customFormat="1" ht="12" hidden="1" customHeight="1" x14ac:dyDescent="0.15">
      <c r="A3755" s="774"/>
      <c r="B3755" s="3391"/>
      <c r="C3755" s="3681"/>
      <c r="D3755" s="3681"/>
      <c r="E3755" s="3681"/>
      <c r="F3755" s="3681"/>
      <c r="G3755" s="3681"/>
      <c r="H3755" s="3392"/>
      <c r="I3755" s="3683"/>
      <c r="J3755" s="3684"/>
      <c r="K3755" s="1974"/>
      <c r="L3755" s="774"/>
      <c r="M3755" s="767"/>
      <c r="DF3755" s="818"/>
      <c r="DG3755" s="772" t="str">
        <f t="shared" si="74"/>
        <v/>
      </c>
      <c r="DH3755" s="832">
        <v>3845</v>
      </c>
    </row>
    <row r="3756" spans="1:112" s="760" customFormat="1" ht="12" hidden="1" customHeight="1" x14ac:dyDescent="0.15">
      <c r="A3756" s="774"/>
      <c r="B3756" s="3391"/>
      <c r="C3756" s="3681"/>
      <c r="D3756" s="3681"/>
      <c r="E3756" s="3681"/>
      <c r="F3756" s="3681"/>
      <c r="G3756" s="3681"/>
      <c r="H3756" s="3392"/>
      <c r="I3756" s="3683"/>
      <c r="J3756" s="3684"/>
      <c r="K3756" s="1974"/>
      <c r="L3756" s="774"/>
      <c r="M3756" s="767"/>
      <c r="DF3756" s="818"/>
      <c r="DG3756" s="772" t="str">
        <f t="shared" si="74"/>
        <v/>
      </c>
      <c r="DH3756" s="832">
        <v>3846</v>
      </c>
    </row>
    <row r="3757" spans="1:112" s="760" customFormat="1" ht="12" hidden="1" customHeight="1" x14ac:dyDescent="0.15">
      <c r="A3757" s="774"/>
      <c r="B3757" s="3391"/>
      <c r="C3757" s="3681"/>
      <c r="D3757" s="3681"/>
      <c r="E3757" s="3681"/>
      <c r="F3757" s="3681"/>
      <c r="G3757" s="3681"/>
      <c r="H3757" s="3392"/>
      <c r="I3757" s="3683"/>
      <c r="J3757" s="3684"/>
      <c r="K3757" s="1974"/>
      <c r="L3757" s="774"/>
      <c r="M3757" s="767"/>
      <c r="DF3757" s="818"/>
      <c r="DG3757" s="772" t="str">
        <f t="shared" si="74"/>
        <v/>
      </c>
      <c r="DH3757" s="832">
        <v>3847</v>
      </c>
    </row>
    <row r="3758" spans="1:112" s="760" customFormat="1" ht="12" hidden="1" customHeight="1" x14ac:dyDescent="0.15">
      <c r="A3758" s="774"/>
      <c r="B3758" s="3391"/>
      <c r="C3758" s="3681"/>
      <c r="D3758" s="3681"/>
      <c r="E3758" s="3681"/>
      <c r="F3758" s="3681"/>
      <c r="G3758" s="3681"/>
      <c r="H3758" s="3392"/>
      <c r="I3758" s="3683"/>
      <c r="J3758" s="3684"/>
      <c r="K3758" s="1974"/>
      <c r="L3758" s="774"/>
      <c r="M3758" s="767"/>
      <c r="DF3758" s="818"/>
      <c r="DG3758" s="772" t="str">
        <f t="shared" si="74"/>
        <v/>
      </c>
      <c r="DH3758" s="832">
        <v>3848</v>
      </c>
    </row>
    <row r="3759" spans="1:112" s="760" customFormat="1" ht="12.75" hidden="1" customHeight="1" x14ac:dyDescent="0.15">
      <c r="A3759" s="774"/>
      <c r="B3759" s="3391"/>
      <c r="C3759" s="3681"/>
      <c r="D3759" s="3681"/>
      <c r="E3759" s="3681"/>
      <c r="F3759" s="3681"/>
      <c r="G3759" s="3681"/>
      <c r="H3759" s="3392"/>
      <c r="I3759" s="3683"/>
      <c r="J3759" s="3684"/>
      <c r="K3759" s="1974"/>
      <c r="L3759" s="774"/>
      <c r="M3759" s="767"/>
      <c r="DF3759" s="818"/>
      <c r="DG3759" s="772" t="str">
        <f t="shared" si="74"/>
        <v/>
      </c>
      <c r="DH3759" s="832">
        <v>3849</v>
      </c>
    </row>
    <row r="3760" spans="1:112" s="760" customFormat="1" ht="12" hidden="1" customHeight="1" x14ac:dyDescent="0.15">
      <c r="A3760" s="774"/>
      <c r="B3760" s="3391"/>
      <c r="C3760" s="3681"/>
      <c r="D3760" s="3681"/>
      <c r="E3760" s="3681"/>
      <c r="F3760" s="3681"/>
      <c r="G3760" s="3681"/>
      <c r="H3760" s="3392"/>
      <c r="I3760" s="3683"/>
      <c r="J3760" s="3684"/>
      <c r="K3760" s="1974"/>
      <c r="L3760" s="774"/>
      <c r="M3760" s="767"/>
      <c r="DF3760" s="818"/>
      <c r="DG3760" s="772" t="str">
        <f t="shared" si="74"/>
        <v/>
      </c>
      <c r="DH3760" s="832">
        <v>3850</v>
      </c>
    </row>
    <row r="3761" spans="1:112" s="760" customFormat="1" ht="12" hidden="1" customHeight="1" x14ac:dyDescent="0.15">
      <c r="A3761" s="774"/>
      <c r="B3761" s="3391"/>
      <c r="C3761" s="3681"/>
      <c r="D3761" s="3681"/>
      <c r="E3761" s="3681"/>
      <c r="F3761" s="3681"/>
      <c r="G3761" s="3681"/>
      <c r="H3761" s="3392"/>
      <c r="I3761" s="3683"/>
      <c r="J3761" s="3684"/>
      <c r="K3761" s="1974"/>
      <c r="L3761" s="774"/>
      <c r="M3761" s="767"/>
      <c r="DF3761" s="818"/>
      <c r="DG3761" s="772" t="str">
        <f t="shared" si="74"/>
        <v/>
      </c>
      <c r="DH3761" s="832">
        <v>3851</v>
      </c>
    </row>
    <row r="3762" spans="1:112" s="760" customFormat="1" ht="12" hidden="1" customHeight="1" x14ac:dyDescent="0.15">
      <c r="A3762" s="774"/>
      <c r="B3762" s="3391"/>
      <c r="C3762" s="3681"/>
      <c r="D3762" s="3681"/>
      <c r="E3762" s="3681"/>
      <c r="F3762" s="3681"/>
      <c r="G3762" s="3681"/>
      <c r="H3762" s="3392"/>
      <c r="I3762" s="3683"/>
      <c r="J3762" s="3684"/>
      <c r="K3762" s="1974"/>
      <c r="L3762" s="774"/>
      <c r="M3762" s="767"/>
      <c r="DF3762" s="818"/>
      <c r="DG3762" s="772" t="str">
        <f t="shared" si="74"/>
        <v/>
      </c>
      <c r="DH3762" s="832">
        <v>3852</v>
      </c>
    </row>
    <row r="3763" spans="1:112" s="760" customFormat="1" ht="12" hidden="1" customHeight="1" x14ac:dyDescent="0.15">
      <c r="A3763" s="774"/>
      <c r="B3763" s="3391"/>
      <c r="C3763" s="3681"/>
      <c r="D3763" s="3681"/>
      <c r="E3763" s="3681"/>
      <c r="F3763" s="3681"/>
      <c r="G3763" s="3681"/>
      <c r="H3763" s="3392"/>
      <c r="I3763" s="3683"/>
      <c r="J3763" s="3684"/>
      <c r="K3763" s="1974"/>
      <c r="L3763" s="774"/>
      <c r="M3763" s="767"/>
      <c r="DF3763" s="818"/>
      <c r="DG3763" s="772" t="str">
        <f t="shared" ref="DG3763:DG3826" si="75">IF(COUNTA(A3763:M3763)&gt;0,DH3763,"")</f>
        <v/>
      </c>
      <c r="DH3763" s="832">
        <v>3853</v>
      </c>
    </row>
    <row r="3764" spans="1:112" s="760" customFormat="1" ht="12" hidden="1" customHeight="1" x14ac:dyDescent="0.15">
      <c r="A3764" s="774"/>
      <c r="B3764" s="3391"/>
      <c r="C3764" s="3681"/>
      <c r="D3764" s="3681"/>
      <c r="E3764" s="3681"/>
      <c r="F3764" s="3681"/>
      <c r="G3764" s="3681"/>
      <c r="H3764" s="3392"/>
      <c r="I3764" s="3683"/>
      <c r="J3764" s="3684"/>
      <c r="K3764" s="1974"/>
      <c r="L3764" s="774"/>
      <c r="M3764" s="767"/>
      <c r="DF3764" s="818"/>
      <c r="DG3764" s="772" t="str">
        <f t="shared" si="75"/>
        <v/>
      </c>
      <c r="DH3764" s="832">
        <v>3854</v>
      </c>
    </row>
    <row r="3765" spans="1:112" s="760" customFormat="1" ht="12" hidden="1" customHeight="1" x14ac:dyDescent="0.15">
      <c r="A3765" s="774"/>
      <c r="B3765" s="3391"/>
      <c r="C3765" s="3681"/>
      <c r="D3765" s="3681"/>
      <c r="E3765" s="3681"/>
      <c r="F3765" s="3681"/>
      <c r="G3765" s="3681"/>
      <c r="H3765" s="3392"/>
      <c r="I3765" s="3683"/>
      <c r="J3765" s="3684"/>
      <c r="K3765" s="1974"/>
      <c r="L3765" s="774"/>
      <c r="M3765" s="767"/>
      <c r="DF3765" s="818"/>
      <c r="DG3765" s="772" t="str">
        <f t="shared" si="75"/>
        <v/>
      </c>
      <c r="DH3765" s="832">
        <v>3855</v>
      </c>
    </row>
    <row r="3766" spans="1:112" s="760" customFormat="1" ht="12" hidden="1" customHeight="1" x14ac:dyDescent="0.15">
      <c r="A3766" s="774"/>
      <c r="B3766" s="3391"/>
      <c r="C3766" s="3681"/>
      <c r="D3766" s="3681"/>
      <c r="E3766" s="3681"/>
      <c r="F3766" s="3681"/>
      <c r="G3766" s="3681"/>
      <c r="H3766" s="3392"/>
      <c r="I3766" s="3683"/>
      <c r="J3766" s="3684"/>
      <c r="K3766" s="1974"/>
      <c r="L3766" s="774"/>
      <c r="M3766" s="767"/>
      <c r="DF3766" s="818"/>
      <c r="DG3766" s="772" t="str">
        <f t="shared" si="75"/>
        <v/>
      </c>
      <c r="DH3766" s="832">
        <v>3856</v>
      </c>
    </row>
    <row r="3767" spans="1:112" s="760" customFormat="1" ht="12" hidden="1" customHeight="1" x14ac:dyDescent="0.15">
      <c r="A3767" s="774"/>
      <c r="B3767" s="3391"/>
      <c r="C3767" s="3681"/>
      <c r="D3767" s="3681"/>
      <c r="E3767" s="3681"/>
      <c r="F3767" s="3681"/>
      <c r="G3767" s="3681"/>
      <c r="H3767" s="3392"/>
      <c r="I3767" s="3683"/>
      <c r="J3767" s="3684"/>
      <c r="K3767" s="1974"/>
      <c r="L3767" s="774"/>
      <c r="M3767" s="767"/>
      <c r="DF3767" s="818"/>
      <c r="DG3767" s="772" t="str">
        <f t="shared" si="75"/>
        <v/>
      </c>
      <c r="DH3767" s="832">
        <v>3857</v>
      </c>
    </row>
    <row r="3768" spans="1:112" s="760" customFormat="1" ht="12" hidden="1" customHeight="1" x14ac:dyDescent="0.15">
      <c r="A3768" s="774"/>
      <c r="B3768" s="3391"/>
      <c r="C3768" s="3681"/>
      <c r="D3768" s="3681"/>
      <c r="E3768" s="3681"/>
      <c r="F3768" s="3681"/>
      <c r="G3768" s="3681"/>
      <c r="H3768" s="3392"/>
      <c r="I3768" s="3683"/>
      <c r="J3768" s="3684"/>
      <c r="K3768" s="1974"/>
      <c r="L3768" s="774"/>
      <c r="M3768" s="767"/>
      <c r="DF3768" s="818"/>
      <c r="DG3768" s="772" t="str">
        <f t="shared" si="75"/>
        <v/>
      </c>
      <c r="DH3768" s="832">
        <v>3858</v>
      </c>
    </row>
    <row r="3769" spans="1:112" s="760" customFormat="1" ht="12.75" hidden="1" customHeight="1" x14ac:dyDescent="0.15">
      <c r="A3769" s="774"/>
      <c r="B3769" s="3391"/>
      <c r="C3769" s="3681"/>
      <c r="D3769" s="3681"/>
      <c r="E3769" s="3681"/>
      <c r="F3769" s="3681"/>
      <c r="G3769" s="3681"/>
      <c r="H3769" s="3392"/>
      <c r="I3769" s="3683"/>
      <c r="J3769" s="3684"/>
      <c r="K3769" s="1974"/>
      <c r="L3769" s="774"/>
      <c r="M3769" s="767"/>
      <c r="DF3769" s="818"/>
      <c r="DG3769" s="772" t="str">
        <f t="shared" si="75"/>
        <v/>
      </c>
      <c r="DH3769" s="832">
        <v>3859</v>
      </c>
    </row>
    <row r="3770" spans="1:112" s="760" customFormat="1" ht="12" hidden="1" customHeight="1" x14ac:dyDescent="0.15">
      <c r="A3770" s="774"/>
      <c r="B3770" s="3391"/>
      <c r="C3770" s="3681"/>
      <c r="D3770" s="3681"/>
      <c r="E3770" s="3681"/>
      <c r="F3770" s="3681"/>
      <c r="G3770" s="3681"/>
      <c r="H3770" s="3392"/>
      <c r="I3770" s="3683"/>
      <c r="J3770" s="3684"/>
      <c r="K3770" s="1974"/>
      <c r="L3770" s="774"/>
      <c r="M3770" s="767"/>
      <c r="DF3770" s="818"/>
      <c r="DG3770" s="772" t="str">
        <f t="shared" si="75"/>
        <v/>
      </c>
      <c r="DH3770" s="832">
        <v>3860</v>
      </c>
    </row>
    <row r="3771" spans="1:112" s="760" customFormat="1" ht="12" hidden="1" customHeight="1" x14ac:dyDescent="0.15">
      <c r="A3771" s="774"/>
      <c r="B3771" s="3391"/>
      <c r="C3771" s="3681"/>
      <c r="D3771" s="3681"/>
      <c r="E3771" s="3681"/>
      <c r="F3771" s="3681"/>
      <c r="G3771" s="3681"/>
      <c r="H3771" s="3392"/>
      <c r="I3771" s="3683"/>
      <c r="J3771" s="3684"/>
      <c r="K3771" s="1974"/>
      <c r="L3771" s="774"/>
      <c r="M3771" s="767"/>
      <c r="DF3771" s="818"/>
      <c r="DG3771" s="772" t="str">
        <f t="shared" si="75"/>
        <v/>
      </c>
      <c r="DH3771" s="832">
        <v>3861</v>
      </c>
    </row>
    <row r="3772" spans="1:112" s="760" customFormat="1" ht="12" hidden="1" customHeight="1" x14ac:dyDescent="0.15">
      <c r="A3772" s="774"/>
      <c r="B3772" s="3391"/>
      <c r="C3772" s="3681"/>
      <c r="D3772" s="3681"/>
      <c r="E3772" s="3681"/>
      <c r="F3772" s="3681"/>
      <c r="G3772" s="3681"/>
      <c r="H3772" s="3392"/>
      <c r="I3772" s="3683"/>
      <c r="J3772" s="3684"/>
      <c r="K3772" s="1974"/>
      <c r="L3772" s="774"/>
      <c r="M3772" s="767"/>
      <c r="DF3772" s="818"/>
      <c r="DG3772" s="772" t="str">
        <f t="shared" si="75"/>
        <v/>
      </c>
      <c r="DH3772" s="832">
        <v>3862</v>
      </c>
    </row>
    <row r="3773" spans="1:112" s="760" customFormat="1" ht="12" hidden="1" customHeight="1" x14ac:dyDescent="0.15">
      <c r="A3773" s="774"/>
      <c r="B3773" s="3391"/>
      <c r="C3773" s="3681"/>
      <c r="D3773" s="3681"/>
      <c r="E3773" s="3681"/>
      <c r="F3773" s="3681"/>
      <c r="G3773" s="3681"/>
      <c r="H3773" s="3392"/>
      <c r="I3773" s="3683"/>
      <c r="J3773" s="3684"/>
      <c r="K3773" s="1974"/>
      <c r="L3773" s="774"/>
      <c r="M3773" s="767"/>
      <c r="DF3773" s="818"/>
      <c r="DG3773" s="772" t="str">
        <f t="shared" si="75"/>
        <v/>
      </c>
      <c r="DH3773" s="832">
        <v>3863</v>
      </c>
    </row>
    <row r="3774" spans="1:112" s="760" customFormat="1" ht="12" hidden="1" customHeight="1" x14ac:dyDescent="0.15">
      <c r="A3774" s="774"/>
      <c r="B3774" s="3391"/>
      <c r="C3774" s="3681"/>
      <c r="D3774" s="3681"/>
      <c r="E3774" s="3681"/>
      <c r="F3774" s="3681"/>
      <c r="G3774" s="3681"/>
      <c r="H3774" s="3392"/>
      <c r="I3774" s="3683"/>
      <c r="J3774" s="3684"/>
      <c r="K3774" s="1974"/>
      <c r="L3774" s="774"/>
      <c r="M3774" s="767"/>
      <c r="DF3774" s="818"/>
      <c r="DG3774" s="772" t="str">
        <f t="shared" si="75"/>
        <v/>
      </c>
      <c r="DH3774" s="832">
        <v>3864</v>
      </c>
    </row>
    <row r="3775" spans="1:112" s="760" customFormat="1" ht="12" hidden="1" customHeight="1" x14ac:dyDescent="0.15">
      <c r="A3775" s="774"/>
      <c r="B3775" s="3391"/>
      <c r="C3775" s="3681"/>
      <c r="D3775" s="3681"/>
      <c r="E3775" s="3681"/>
      <c r="F3775" s="3681"/>
      <c r="G3775" s="3681"/>
      <c r="H3775" s="3392"/>
      <c r="I3775" s="3683"/>
      <c r="J3775" s="3684"/>
      <c r="K3775" s="1974"/>
      <c r="L3775" s="774"/>
      <c r="M3775" s="767"/>
      <c r="DF3775" s="818"/>
      <c r="DG3775" s="772" t="str">
        <f t="shared" si="75"/>
        <v/>
      </c>
      <c r="DH3775" s="832">
        <v>3865</v>
      </c>
    </row>
    <row r="3776" spans="1:112" s="760" customFormat="1" ht="12" hidden="1" customHeight="1" x14ac:dyDescent="0.15">
      <c r="A3776" s="774"/>
      <c r="B3776" s="3391"/>
      <c r="C3776" s="3681"/>
      <c r="D3776" s="3681"/>
      <c r="E3776" s="3681"/>
      <c r="F3776" s="3681"/>
      <c r="G3776" s="3681"/>
      <c r="H3776" s="3392"/>
      <c r="I3776" s="3683"/>
      <c r="J3776" s="3684"/>
      <c r="K3776" s="1974"/>
      <c r="L3776" s="774"/>
      <c r="M3776" s="767"/>
      <c r="DF3776" s="818"/>
      <c r="DG3776" s="772" t="str">
        <f t="shared" si="75"/>
        <v/>
      </c>
      <c r="DH3776" s="832">
        <v>3866</v>
      </c>
    </row>
    <row r="3777" spans="1:112" s="760" customFormat="1" ht="12" hidden="1" customHeight="1" x14ac:dyDescent="0.15">
      <c r="A3777" s="774"/>
      <c r="B3777" s="3391"/>
      <c r="C3777" s="3681"/>
      <c r="D3777" s="3681"/>
      <c r="E3777" s="3681"/>
      <c r="F3777" s="3681"/>
      <c r="G3777" s="3681"/>
      <c r="H3777" s="3392"/>
      <c r="I3777" s="3683"/>
      <c r="J3777" s="3684"/>
      <c r="K3777" s="1974"/>
      <c r="L3777" s="774"/>
      <c r="M3777" s="767"/>
      <c r="DF3777" s="818"/>
      <c r="DG3777" s="772" t="str">
        <f t="shared" si="75"/>
        <v/>
      </c>
      <c r="DH3777" s="832">
        <v>3867</v>
      </c>
    </row>
    <row r="3778" spans="1:112" s="760" customFormat="1" ht="12" hidden="1" customHeight="1" x14ac:dyDescent="0.15">
      <c r="A3778" s="774"/>
      <c r="B3778" s="3391"/>
      <c r="C3778" s="3681"/>
      <c r="D3778" s="3681"/>
      <c r="E3778" s="3681"/>
      <c r="F3778" s="3681"/>
      <c r="G3778" s="3681"/>
      <c r="H3778" s="3392"/>
      <c r="I3778" s="3683"/>
      <c r="J3778" s="3684"/>
      <c r="K3778" s="1974"/>
      <c r="L3778" s="774"/>
      <c r="M3778" s="767"/>
      <c r="DF3778" s="818"/>
      <c r="DG3778" s="772" t="str">
        <f t="shared" si="75"/>
        <v/>
      </c>
      <c r="DH3778" s="832">
        <v>3868</v>
      </c>
    </row>
    <row r="3779" spans="1:112" s="760" customFormat="1" ht="12" hidden="1" customHeight="1" x14ac:dyDescent="0.15">
      <c r="A3779" s="774"/>
      <c r="B3779" s="3391"/>
      <c r="C3779" s="3681"/>
      <c r="D3779" s="3681"/>
      <c r="E3779" s="3681"/>
      <c r="F3779" s="3681"/>
      <c r="G3779" s="3681"/>
      <c r="H3779" s="3392"/>
      <c r="I3779" s="3683"/>
      <c r="J3779" s="3684"/>
      <c r="K3779" s="1974"/>
      <c r="L3779" s="774"/>
      <c r="M3779" s="767"/>
      <c r="DF3779" s="818"/>
      <c r="DG3779" s="772" t="str">
        <f t="shared" si="75"/>
        <v/>
      </c>
      <c r="DH3779" s="832">
        <v>3869</v>
      </c>
    </row>
    <row r="3780" spans="1:112" s="760" customFormat="1" ht="12" hidden="1" customHeight="1" x14ac:dyDescent="0.15">
      <c r="A3780" s="774"/>
      <c r="B3780" s="3391"/>
      <c r="C3780" s="3681"/>
      <c r="D3780" s="3681"/>
      <c r="E3780" s="3681"/>
      <c r="F3780" s="3681"/>
      <c r="G3780" s="3681"/>
      <c r="H3780" s="3392"/>
      <c r="I3780" s="3683"/>
      <c r="J3780" s="3684"/>
      <c r="K3780" s="1974"/>
      <c r="L3780" s="774"/>
      <c r="M3780" s="767"/>
      <c r="DF3780" s="818"/>
      <c r="DG3780" s="772" t="str">
        <f t="shared" si="75"/>
        <v/>
      </c>
      <c r="DH3780" s="832">
        <v>3870</v>
      </c>
    </row>
    <row r="3781" spans="1:112" s="760" customFormat="1" ht="12" hidden="1" customHeight="1" x14ac:dyDescent="0.15">
      <c r="A3781" s="774"/>
      <c r="B3781" s="3391"/>
      <c r="C3781" s="3681"/>
      <c r="D3781" s="3681"/>
      <c r="E3781" s="3681"/>
      <c r="F3781" s="3681"/>
      <c r="G3781" s="3681"/>
      <c r="H3781" s="3392"/>
      <c r="I3781" s="3683"/>
      <c r="J3781" s="3684"/>
      <c r="K3781" s="1974"/>
      <c r="L3781" s="774"/>
      <c r="M3781" s="767"/>
      <c r="DF3781" s="818"/>
      <c r="DG3781" s="772" t="str">
        <f t="shared" si="75"/>
        <v/>
      </c>
      <c r="DH3781" s="832">
        <v>3871</v>
      </c>
    </row>
    <row r="3782" spans="1:112" s="760" customFormat="1" ht="12" hidden="1" customHeight="1" x14ac:dyDescent="0.15">
      <c r="A3782" s="774"/>
      <c r="B3782" s="3391"/>
      <c r="C3782" s="3681"/>
      <c r="D3782" s="3681"/>
      <c r="E3782" s="3681"/>
      <c r="F3782" s="3681"/>
      <c r="G3782" s="3681"/>
      <c r="H3782" s="3392"/>
      <c r="I3782" s="3683"/>
      <c r="J3782" s="3684"/>
      <c r="K3782" s="1974"/>
      <c r="L3782" s="774"/>
      <c r="M3782" s="767"/>
      <c r="DF3782" s="818"/>
      <c r="DG3782" s="772" t="str">
        <f t="shared" si="75"/>
        <v/>
      </c>
      <c r="DH3782" s="832">
        <v>3872</v>
      </c>
    </row>
    <row r="3783" spans="1:112" s="760" customFormat="1" ht="12" hidden="1" customHeight="1" x14ac:dyDescent="0.15">
      <c r="A3783" s="774"/>
      <c r="B3783" s="3391"/>
      <c r="C3783" s="3681"/>
      <c r="D3783" s="3681"/>
      <c r="E3783" s="3681"/>
      <c r="F3783" s="3681"/>
      <c r="G3783" s="3681"/>
      <c r="H3783" s="3392"/>
      <c r="I3783" s="3683"/>
      <c r="J3783" s="3684"/>
      <c r="K3783" s="1974"/>
      <c r="L3783" s="774"/>
      <c r="M3783" s="767"/>
      <c r="DF3783" s="818"/>
      <c r="DG3783" s="772" t="str">
        <f t="shared" si="75"/>
        <v/>
      </c>
      <c r="DH3783" s="832">
        <v>3873</v>
      </c>
    </row>
    <row r="3784" spans="1:112" s="760" customFormat="1" ht="12" hidden="1" customHeight="1" x14ac:dyDescent="0.15">
      <c r="A3784" s="774"/>
      <c r="B3784" s="3391"/>
      <c r="C3784" s="3681"/>
      <c r="D3784" s="3681"/>
      <c r="E3784" s="3681"/>
      <c r="F3784" s="3681"/>
      <c r="G3784" s="3681"/>
      <c r="H3784" s="3392"/>
      <c r="I3784" s="3683"/>
      <c r="J3784" s="3684"/>
      <c r="K3784" s="1974"/>
      <c r="L3784" s="774"/>
      <c r="M3784" s="767"/>
      <c r="DF3784" s="818"/>
      <c r="DG3784" s="772" t="str">
        <f t="shared" si="75"/>
        <v/>
      </c>
      <c r="DH3784" s="832">
        <v>3874</v>
      </c>
    </row>
    <row r="3785" spans="1:112" s="760" customFormat="1" ht="12" hidden="1" customHeight="1" x14ac:dyDescent="0.15">
      <c r="A3785" s="774"/>
      <c r="B3785" s="3391"/>
      <c r="C3785" s="3681"/>
      <c r="D3785" s="3681"/>
      <c r="E3785" s="3681"/>
      <c r="F3785" s="3681"/>
      <c r="G3785" s="3681"/>
      <c r="H3785" s="3392"/>
      <c r="I3785" s="3683"/>
      <c r="J3785" s="3684"/>
      <c r="K3785" s="1974"/>
      <c r="L3785" s="774"/>
      <c r="M3785" s="767"/>
      <c r="DF3785" s="818"/>
      <c r="DG3785" s="772" t="str">
        <f t="shared" si="75"/>
        <v/>
      </c>
      <c r="DH3785" s="832">
        <v>3875</v>
      </c>
    </row>
    <row r="3786" spans="1:112" s="760" customFormat="1" ht="12" hidden="1" customHeight="1" x14ac:dyDescent="0.15">
      <c r="A3786" s="774"/>
      <c r="B3786" s="3391"/>
      <c r="C3786" s="3681"/>
      <c r="D3786" s="3681"/>
      <c r="E3786" s="3681"/>
      <c r="F3786" s="3681"/>
      <c r="G3786" s="3681"/>
      <c r="H3786" s="3392"/>
      <c r="I3786" s="3683"/>
      <c r="J3786" s="3684"/>
      <c r="K3786" s="1974"/>
      <c r="L3786" s="774"/>
      <c r="M3786" s="767"/>
      <c r="DF3786" s="818"/>
      <c r="DG3786" s="772" t="str">
        <f t="shared" si="75"/>
        <v/>
      </c>
      <c r="DH3786" s="832">
        <v>3876</v>
      </c>
    </row>
    <row r="3787" spans="1:112" s="760" customFormat="1" ht="12.75" hidden="1" customHeight="1" x14ac:dyDescent="0.15">
      <c r="A3787" s="774"/>
      <c r="B3787" s="3391"/>
      <c r="C3787" s="3681"/>
      <c r="D3787" s="3681"/>
      <c r="E3787" s="3681"/>
      <c r="F3787" s="3681"/>
      <c r="G3787" s="3681"/>
      <c r="H3787" s="3392"/>
      <c r="I3787" s="3683"/>
      <c r="J3787" s="3684"/>
      <c r="K3787" s="1974"/>
      <c r="L3787" s="774"/>
      <c r="M3787" s="767"/>
      <c r="DF3787" s="818"/>
      <c r="DG3787" s="772" t="str">
        <f t="shared" si="75"/>
        <v/>
      </c>
      <c r="DH3787" s="832">
        <v>3877</v>
      </c>
    </row>
    <row r="3788" spans="1:112" s="760" customFormat="1" ht="12" hidden="1" customHeight="1" x14ac:dyDescent="0.15">
      <c r="A3788" s="774"/>
      <c r="B3788" s="3391"/>
      <c r="C3788" s="3681"/>
      <c r="D3788" s="3681"/>
      <c r="E3788" s="3681"/>
      <c r="F3788" s="3681"/>
      <c r="G3788" s="3681"/>
      <c r="H3788" s="3392"/>
      <c r="I3788" s="3683"/>
      <c r="J3788" s="3684"/>
      <c r="K3788" s="1974"/>
      <c r="L3788" s="774"/>
      <c r="M3788" s="767"/>
      <c r="DF3788" s="818"/>
      <c r="DG3788" s="772" t="str">
        <f t="shared" si="75"/>
        <v/>
      </c>
      <c r="DH3788" s="832">
        <v>3878</v>
      </c>
    </row>
    <row r="3789" spans="1:112" s="760" customFormat="1" ht="12" hidden="1" customHeight="1" x14ac:dyDescent="0.15">
      <c r="A3789" s="774"/>
      <c r="B3789" s="3391"/>
      <c r="C3789" s="3681"/>
      <c r="D3789" s="3681"/>
      <c r="E3789" s="3681"/>
      <c r="F3789" s="3681"/>
      <c r="G3789" s="3681"/>
      <c r="H3789" s="3392"/>
      <c r="I3789" s="3683"/>
      <c r="J3789" s="3684"/>
      <c r="K3789" s="1974"/>
      <c r="L3789" s="774"/>
      <c r="M3789" s="767"/>
      <c r="DF3789" s="818"/>
      <c r="DG3789" s="772" t="str">
        <f t="shared" si="75"/>
        <v/>
      </c>
      <c r="DH3789" s="832">
        <v>3879</v>
      </c>
    </row>
    <row r="3790" spans="1:112" s="760" customFormat="1" ht="12" hidden="1" customHeight="1" x14ac:dyDescent="0.15">
      <c r="A3790" s="774"/>
      <c r="B3790" s="3391"/>
      <c r="C3790" s="3681"/>
      <c r="D3790" s="3681"/>
      <c r="E3790" s="3681"/>
      <c r="F3790" s="3681"/>
      <c r="G3790" s="3681"/>
      <c r="H3790" s="3392"/>
      <c r="I3790" s="3683"/>
      <c r="J3790" s="3684"/>
      <c r="K3790" s="1974"/>
      <c r="L3790" s="774"/>
      <c r="M3790" s="767"/>
      <c r="DF3790" s="818"/>
      <c r="DG3790" s="772" t="str">
        <f t="shared" si="75"/>
        <v/>
      </c>
      <c r="DH3790" s="832">
        <v>3880</v>
      </c>
    </row>
    <row r="3791" spans="1:112" s="760" customFormat="1" ht="12" hidden="1" customHeight="1" x14ac:dyDescent="0.15">
      <c r="A3791" s="774"/>
      <c r="B3791" s="3391"/>
      <c r="C3791" s="3681"/>
      <c r="D3791" s="3681"/>
      <c r="E3791" s="3681"/>
      <c r="F3791" s="3681"/>
      <c r="G3791" s="3681"/>
      <c r="H3791" s="3392"/>
      <c r="I3791" s="3683"/>
      <c r="J3791" s="3684"/>
      <c r="K3791" s="1974"/>
      <c r="L3791" s="774"/>
      <c r="M3791" s="767"/>
      <c r="DF3791" s="818"/>
      <c r="DG3791" s="772" t="str">
        <f t="shared" si="75"/>
        <v/>
      </c>
      <c r="DH3791" s="832">
        <v>3881</v>
      </c>
    </row>
    <row r="3792" spans="1:112" s="760" customFormat="1" ht="12" hidden="1" customHeight="1" x14ac:dyDescent="0.15">
      <c r="A3792" s="774"/>
      <c r="B3792" s="3391"/>
      <c r="C3792" s="3681"/>
      <c r="D3792" s="3681"/>
      <c r="E3792" s="3681"/>
      <c r="F3792" s="3681"/>
      <c r="G3792" s="3681"/>
      <c r="H3792" s="3392"/>
      <c r="I3792" s="3683"/>
      <c r="J3792" s="3684"/>
      <c r="K3792" s="1974"/>
      <c r="L3792" s="774"/>
      <c r="M3792" s="767"/>
      <c r="DF3792" s="818"/>
      <c r="DG3792" s="772" t="str">
        <f t="shared" si="75"/>
        <v/>
      </c>
      <c r="DH3792" s="832">
        <v>3882</v>
      </c>
    </row>
    <row r="3793" spans="1:112" s="760" customFormat="1" ht="12" hidden="1" customHeight="1" x14ac:dyDescent="0.15">
      <c r="A3793" s="774"/>
      <c r="B3793" s="3391"/>
      <c r="C3793" s="3681"/>
      <c r="D3793" s="3681"/>
      <c r="E3793" s="3681"/>
      <c r="F3793" s="3681"/>
      <c r="G3793" s="3681"/>
      <c r="H3793" s="3392"/>
      <c r="I3793" s="3683"/>
      <c r="J3793" s="3684"/>
      <c r="K3793" s="1974"/>
      <c r="L3793" s="774"/>
      <c r="M3793" s="767"/>
      <c r="DF3793" s="818"/>
      <c r="DG3793" s="772" t="str">
        <f t="shared" si="75"/>
        <v/>
      </c>
      <c r="DH3793" s="832">
        <v>3883</v>
      </c>
    </row>
    <row r="3794" spans="1:112" s="760" customFormat="1" ht="12" hidden="1" customHeight="1" x14ac:dyDescent="0.15">
      <c r="A3794" s="774"/>
      <c r="B3794" s="3391"/>
      <c r="C3794" s="3681"/>
      <c r="D3794" s="3681"/>
      <c r="E3794" s="3681"/>
      <c r="F3794" s="3681"/>
      <c r="G3794" s="3681"/>
      <c r="H3794" s="3392"/>
      <c r="I3794" s="3683"/>
      <c r="J3794" s="3684"/>
      <c r="K3794" s="1974"/>
      <c r="L3794" s="774"/>
      <c r="M3794" s="767"/>
      <c r="DF3794" s="818"/>
      <c r="DG3794" s="772" t="str">
        <f t="shared" si="75"/>
        <v/>
      </c>
      <c r="DH3794" s="832">
        <v>3884</v>
      </c>
    </row>
    <row r="3795" spans="1:112" s="760" customFormat="1" ht="12" hidden="1" customHeight="1" x14ac:dyDescent="0.15">
      <c r="A3795" s="774"/>
      <c r="B3795" s="3391"/>
      <c r="C3795" s="3681"/>
      <c r="D3795" s="3681"/>
      <c r="E3795" s="3681"/>
      <c r="F3795" s="3681"/>
      <c r="G3795" s="3681"/>
      <c r="H3795" s="3392"/>
      <c r="I3795" s="3683"/>
      <c r="J3795" s="3684"/>
      <c r="K3795" s="1974"/>
      <c r="L3795" s="774"/>
      <c r="M3795" s="767"/>
      <c r="DF3795" s="818"/>
      <c r="DG3795" s="772" t="str">
        <f t="shared" si="75"/>
        <v/>
      </c>
      <c r="DH3795" s="832">
        <v>3885</v>
      </c>
    </row>
    <row r="3796" spans="1:112" s="760" customFormat="1" ht="12" hidden="1" customHeight="1" x14ac:dyDescent="0.15">
      <c r="A3796" s="774"/>
      <c r="B3796" s="3391"/>
      <c r="C3796" s="3681"/>
      <c r="D3796" s="3681"/>
      <c r="E3796" s="3681"/>
      <c r="F3796" s="3681"/>
      <c r="G3796" s="3681"/>
      <c r="H3796" s="3392"/>
      <c r="I3796" s="3683"/>
      <c r="J3796" s="3684"/>
      <c r="K3796" s="1974"/>
      <c r="L3796" s="774"/>
      <c r="M3796" s="767"/>
      <c r="DF3796" s="818"/>
      <c r="DG3796" s="772" t="str">
        <f t="shared" si="75"/>
        <v/>
      </c>
      <c r="DH3796" s="832">
        <v>3886</v>
      </c>
    </row>
    <row r="3797" spans="1:112" s="760" customFormat="1" ht="12.75" hidden="1" customHeight="1" x14ac:dyDescent="0.15">
      <c r="A3797" s="774"/>
      <c r="B3797" s="3391"/>
      <c r="C3797" s="3681"/>
      <c r="D3797" s="3681"/>
      <c r="E3797" s="3681"/>
      <c r="F3797" s="3681"/>
      <c r="G3797" s="3681"/>
      <c r="H3797" s="3392"/>
      <c r="I3797" s="3683"/>
      <c r="J3797" s="3684"/>
      <c r="K3797" s="1974"/>
      <c r="L3797" s="774"/>
      <c r="M3797" s="767"/>
      <c r="DF3797" s="818"/>
      <c r="DG3797" s="772" t="str">
        <f t="shared" si="75"/>
        <v/>
      </c>
      <c r="DH3797" s="832">
        <v>3887</v>
      </c>
    </row>
    <row r="3798" spans="1:112" s="760" customFormat="1" ht="12" hidden="1" customHeight="1" x14ac:dyDescent="0.15">
      <c r="A3798" s="774"/>
      <c r="B3798" s="3391"/>
      <c r="C3798" s="3681"/>
      <c r="D3798" s="3681"/>
      <c r="E3798" s="3681"/>
      <c r="F3798" s="3681"/>
      <c r="G3798" s="3681"/>
      <c r="H3798" s="3392"/>
      <c r="I3798" s="3683"/>
      <c r="J3798" s="3684"/>
      <c r="K3798" s="1974"/>
      <c r="L3798" s="774"/>
      <c r="M3798" s="767"/>
      <c r="DF3798" s="818"/>
      <c r="DG3798" s="772" t="str">
        <f t="shared" si="75"/>
        <v/>
      </c>
      <c r="DH3798" s="832">
        <v>3888</v>
      </c>
    </row>
    <row r="3799" spans="1:112" s="760" customFormat="1" ht="12" hidden="1" customHeight="1" x14ac:dyDescent="0.15">
      <c r="A3799" s="774"/>
      <c r="B3799" s="3391"/>
      <c r="C3799" s="3681"/>
      <c r="D3799" s="3681"/>
      <c r="E3799" s="3681"/>
      <c r="F3799" s="3681"/>
      <c r="G3799" s="3681"/>
      <c r="H3799" s="3392"/>
      <c r="I3799" s="3683"/>
      <c r="J3799" s="3684"/>
      <c r="K3799" s="1974"/>
      <c r="L3799" s="774"/>
      <c r="M3799" s="767"/>
      <c r="DF3799" s="818"/>
      <c r="DG3799" s="772" t="str">
        <f t="shared" si="75"/>
        <v/>
      </c>
      <c r="DH3799" s="832">
        <v>3889</v>
      </c>
    </row>
    <row r="3800" spans="1:112" s="760" customFormat="1" ht="12" hidden="1" customHeight="1" x14ac:dyDescent="0.15">
      <c r="A3800" s="774"/>
      <c r="B3800" s="3391"/>
      <c r="C3800" s="3681"/>
      <c r="D3800" s="3681"/>
      <c r="E3800" s="3681"/>
      <c r="F3800" s="3681"/>
      <c r="G3800" s="3681"/>
      <c r="H3800" s="3392"/>
      <c r="I3800" s="3683"/>
      <c r="J3800" s="3684"/>
      <c r="K3800" s="1974"/>
      <c r="L3800" s="774"/>
      <c r="M3800" s="767"/>
      <c r="DF3800" s="818"/>
      <c r="DG3800" s="772" t="str">
        <f t="shared" si="75"/>
        <v/>
      </c>
      <c r="DH3800" s="832">
        <v>3890</v>
      </c>
    </row>
    <row r="3801" spans="1:112" s="760" customFormat="1" ht="12" hidden="1" customHeight="1" x14ac:dyDescent="0.15">
      <c r="A3801" s="774"/>
      <c r="B3801" s="3391"/>
      <c r="C3801" s="3681"/>
      <c r="D3801" s="3681"/>
      <c r="E3801" s="3681"/>
      <c r="F3801" s="3681"/>
      <c r="G3801" s="3681"/>
      <c r="H3801" s="3392"/>
      <c r="I3801" s="3683"/>
      <c r="J3801" s="3684"/>
      <c r="K3801" s="1974"/>
      <c r="L3801" s="774"/>
      <c r="M3801" s="767"/>
      <c r="DF3801" s="818"/>
      <c r="DG3801" s="772" t="str">
        <f t="shared" si="75"/>
        <v/>
      </c>
      <c r="DH3801" s="832">
        <v>3891</v>
      </c>
    </row>
    <row r="3802" spans="1:112" s="760" customFormat="1" ht="12" hidden="1" customHeight="1" x14ac:dyDescent="0.15">
      <c r="A3802" s="774"/>
      <c r="B3802" s="3391"/>
      <c r="C3802" s="3681"/>
      <c r="D3802" s="3681"/>
      <c r="E3802" s="3681"/>
      <c r="F3802" s="3681"/>
      <c r="G3802" s="3681"/>
      <c r="H3802" s="3392"/>
      <c r="I3802" s="3683"/>
      <c r="J3802" s="3684"/>
      <c r="K3802" s="1974"/>
      <c r="L3802" s="774"/>
      <c r="M3802" s="767"/>
      <c r="DF3802" s="818"/>
      <c r="DG3802" s="772" t="str">
        <f t="shared" si="75"/>
        <v/>
      </c>
      <c r="DH3802" s="832">
        <v>3892</v>
      </c>
    </row>
    <row r="3803" spans="1:112" s="760" customFormat="1" ht="12" hidden="1" customHeight="1" x14ac:dyDescent="0.15">
      <c r="A3803" s="774"/>
      <c r="B3803" s="3391"/>
      <c r="C3803" s="3681"/>
      <c r="D3803" s="3681"/>
      <c r="E3803" s="3681"/>
      <c r="F3803" s="3681"/>
      <c r="G3803" s="3681"/>
      <c r="H3803" s="3392"/>
      <c r="I3803" s="3683"/>
      <c r="J3803" s="3684"/>
      <c r="K3803" s="1974"/>
      <c r="L3803" s="774"/>
      <c r="M3803" s="767"/>
      <c r="DF3803" s="818"/>
      <c r="DG3803" s="772" t="str">
        <f t="shared" si="75"/>
        <v/>
      </c>
      <c r="DH3803" s="832">
        <v>3893</v>
      </c>
    </row>
    <row r="3804" spans="1:112" s="760" customFormat="1" ht="12" hidden="1" customHeight="1" x14ac:dyDescent="0.15">
      <c r="A3804" s="774"/>
      <c r="B3804" s="3391"/>
      <c r="C3804" s="3681"/>
      <c r="D3804" s="3681"/>
      <c r="E3804" s="3681"/>
      <c r="F3804" s="3681"/>
      <c r="G3804" s="3681"/>
      <c r="H3804" s="3392"/>
      <c r="I3804" s="3683"/>
      <c r="J3804" s="3684"/>
      <c r="K3804" s="1974"/>
      <c r="L3804" s="774"/>
      <c r="M3804" s="767"/>
      <c r="DF3804" s="818"/>
      <c r="DG3804" s="772" t="str">
        <f t="shared" si="75"/>
        <v/>
      </c>
      <c r="DH3804" s="832">
        <v>3894</v>
      </c>
    </row>
    <row r="3805" spans="1:112" s="760" customFormat="1" ht="12" hidden="1" customHeight="1" x14ac:dyDescent="0.15">
      <c r="A3805" s="774"/>
      <c r="B3805" s="3391"/>
      <c r="C3805" s="3681"/>
      <c r="D3805" s="3681"/>
      <c r="E3805" s="3681"/>
      <c r="F3805" s="3681"/>
      <c r="G3805" s="3681"/>
      <c r="H3805" s="3392"/>
      <c r="I3805" s="3683"/>
      <c r="J3805" s="3684"/>
      <c r="K3805" s="1974"/>
      <c r="L3805" s="774"/>
      <c r="M3805" s="767"/>
      <c r="DF3805" s="818"/>
      <c r="DG3805" s="772" t="str">
        <f t="shared" si="75"/>
        <v/>
      </c>
      <c r="DH3805" s="832">
        <v>3895</v>
      </c>
    </row>
    <row r="3806" spans="1:112" s="760" customFormat="1" ht="12" hidden="1" customHeight="1" x14ac:dyDescent="0.15">
      <c r="A3806" s="774"/>
      <c r="B3806" s="3391"/>
      <c r="C3806" s="3681"/>
      <c r="D3806" s="3681"/>
      <c r="E3806" s="3681"/>
      <c r="F3806" s="3681"/>
      <c r="G3806" s="3681"/>
      <c r="H3806" s="3392"/>
      <c r="I3806" s="3683"/>
      <c r="J3806" s="3684"/>
      <c r="K3806" s="1974"/>
      <c r="L3806" s="774"/>
      <c r="M3806" s="767"/>
      <c r="DF3806" s="818"/>
      <c r="DG3806" s="772" t="str">
        <f t="shared" si="75"/>
        <v/>
      </c>
      <c r="DH3806" s="832">
        <v>3896</v>
      </c>
    </row>
    <row r="3807" spans="1:112" s="760" customFormat="1" ht="12.75" hidden="1" customHeight="1" x14ac:dyDescent="0.15">
      <c r="A3807" s="774"/>
      <c r="B3807" s="3391"/>
      <c r="C3807" s="3681"/>
      <c r="D3807" s="3681"/>
      <c r="E3807" s="3681"/>
      <c r="F3807" s="3681"/>
      <c r="G3807" s="3681"/>
      <c r="H3807" s="3392"/>
      <c r="I3807" s="3683"/>
      <c r="J3807" s="3684"/>
      <c r="K3807" s="1974"/>
      <c r="L3807" s="774"/>
      <c r="M3807" s="767"/>
      <c r="DF3807" s="818"/>
      <c r="DG3807" s="772" t="str">
        <f t="shared" si="75"/>
        <v/>
      </c>
      <c r="DH3807" s="832">
        <v>3897</v>
      </c>
    </row>
    <row r="3808" spans="1:112" s="760" customFormat="1" ht="12" hidden="1" customHeight="1" x14ac:dyDescent="0.15">
      <c r="A3808" s="774"/>
      <c r="B3808" s="3391"/>
      <c r="C3808" s="3681"/>
      <c r="D3808" s="3681"/>
      <c r="E3808" s="3681"/>
      <c r="F3808" s="3681"/>
      <c r="G3808" s="3681"/>
      <c r="H3808" s="3392"/>
      <c r="I3808" s="3683"/>
      <c r="J3808" s="3684"/>
      <c r="K3808" s="1974"/>
      <c r="L3808" s="774"/>
      <c r="M3808" s="767"/>
      <c r="DF3808" s="818"/>
      <c r="DG3808" s="772" t="str">
        <f t="shared" si="75"/>
        <v/>
      </c>
      <c r="DH3808" s="832">
        <v>3898</v>
      </c>
    </row>
    <row r="3809" spans="1:112" s="760" customFormat="1" ht="12" hidden="1" customHeight="1" x14ac:dyDescent="0.15">
      <c r="A3809" s="774"/>
      <c r="B3809" s="3391"/>
      <c r="C3809" s="3681"/>
      <c r="D3809" s="3681"/>
      <c r="E3809" s="3681"/>
      <c r="F3809" s="3681"/>
      <c r="G3809" s="3681"/>
      <c r="H3809" s="3392"/>
      <c r="I3809" s="3683"/>
      <c r="J3809" s="3684"/>
      <c r="K3809" s="1974"/>
      <c r="L3809" s="774"/>
      <c r="M3809" s="767"/>
      <c r="DF3809" s="818"/>
      <c r="DG3809" s="772" t="str">
        <f t="shared" si="75"/>
        <v/>
      </c>
      <c r="DH3809" s="832">
        <v>3899</v>
      </c>
    </row>
    <row r="3810" spans="1:112" s="760" customFormat="1" ht="12" hidden="1" customHeight="1" x14ac:dyDescent="0.15">
      <c r="A3810" s="774"/>
      <c r="B3810" s="3391"/>
      <c r="C3810" s="3681"/>
      <c r="D3810" s="3681"/>
      <c r="E3810" s="3681"/>
      <c r="F3810" s="3681"/>
      <c r="G3810" s="3681"/>
      <c r="H3810" s="3392"/>
      <c r="I3810" s="3683"/>
      <c r="J3810" s="3684"/>
      <c r="K3810" s="1974"/>
      <c r="L3810" s="774"/>
      <c r="M3810" s="767"/>
      <c r="DF3810" s="818"/>
      <c r="DG3810" s="772" t="str">
        <f t="shared" si="75"/>
        <v/>
      </c>
      <c r="DH3810" s="832">
        <v>3900</v>
      </c>
    </row>
    <row r="3811" spans="1:112" s="760" customFormat="1" ht="12" hidden="1" customHeight="1" x14ac:dyDescent="0.15">
      <c r="A3811" s="774"/>
      <c r="B3811" s="3391"/>
      <c r="C3811" s="3681"/>
      <c r="D3811" s="3681"/>
      <c r="E3811" s="3681"/>
      <c r="F3811" s="3681"/>
      <c r="G3811" s="3681"/>
      <c r="H3811" s="3392"/>
      <c r="I3811" s="3683"/>
      <c r="J3811" s="3684"/>
      <c r="K3811" s="1974"/>
      <c r="L3811" s="774"/>
      <c r="M3811" s="767"/>
      <c r="DF3811" s="818"/>
      <c r="DG3811" s="772" t="str">
        <f t="shared" si="75"/>
        <v/>
      </c>
      <c r="DH3811" s="832">
        <v>3901</v>
      </c>
    </row>
    <row r="3812" spans="1:112" s="760" customFormat="1" ht="12" hidden="1" customHeight="1" x14ac:dyDescent="0.15">
      <c r="A3812" s="774"/>
      <c r="B3812" s="3391"/>
      <c r="C3812" s="3681"/>
      <c r="D3812" s="3681"/>
      <c r="E3812" s="3681"/>
      <c r="F3812" s="3681"/>
      <c r="G3812" s="3681"/>
      <c r="H3812" s="3392"/>
      <c r="I3812" s="3683"/>
      <c r="J3812" s="3684"/>
      <c r="K3812" s="1974"/>
      <c r="L3812" s="774"/>
      <c r="M3812" s="767"/>
      <c r="DF3812" s="818"/>
      <c r="DG3812" s="772" t="str">
        <f t="shared" si="75"/>
        <v/>
      </c>
      <c r="DH3812" s="832">
        <v>3902</v>
      </c>
    </row>
    <row r="3813" spans="1:112" s="760" customFormat="1" ht="12" hidden="1" customHeight="1" x14ac:dyDescent="0.15">
      <c r="A3813" s="774"/>
      <c r="B3813" s="3391"/>
      <c r="C3813" s="3681"/>
      <c r="D3813" s="3681"/>
      <c r="E3813" s="3681"/>
      <c r="F3813" s="3681"/>
      <c r="G3813" s="3681"/>
      <c r="H3813" s="3392"/>
      <c r="I3813" s="3683"/>
      <c r="J3813" s="3684"/>
      <c r="K3813" s="1974"/>
      <c r="L3813" s="774"/>
      <c r="M3813" s="767"/>
      <c r="DF3813" s="818"/>
      <c r="DG3813" s="772" t="str">
        <f t="shared" si="75"/>
        <v/>
      </c>
      <c r="DH3813" s="832">
        <v>3903</v>
      </c>
    </row>
    <row r="3814" spans="1:112" s="760" customFormat="1" ht="12" hidden="1" customHeight="1" x14ac:dyDescent="0.15">
      <c r="A3814" s="774"/>
      <c r="B3814" s="3391"/>
      <c r="C3814" s="3681"/>
      <c r="D3814" s="3681"/>
      <c r="E3814" s="3681"/>
      <c r="F3814" s="3681"/>
      <c r="G3814" s="3681"/>
      <c r="H3814" s="3392"/>
      <c r="I3814" s="3683"/>
      <c r="J3814" s="3684"/>
      <c r="K3814" s="1974"/>
      <c r="L3814" s="774"/>
      <c r="M3814" s="767"/>
      <c r="DF3814" s="818"/>
      <c r="DG3814" s="772" t="str">
        <f t="shared" si="75"/>
        <v/>
      </c>
      <c r="DH3814" s="832">
        <v>3904</v>
      </c>
    </row>
    <row r="3815" spans="1:112" s="760" customFormat="1" ht="12" hidden="1" customHeight="1" x14ac:dyDescent="0.15">
      <c r="A3815" s="774"/>
      <c r="B3815" s="3391"/>
      <c r="C3815" s="3681"/>
      <c r="D3815" s="3681"/>
      <c r="E3815" s="3681"/>
      <c r="F3815" s="3681"/>
      <c r="G3815" s="3681"/>
      <c r="H3815" s="3392"/>
      <c r="I3815" s="3683"/>
      <c r="J3815" s="3684"/>
      <c r="K3815" s="1974"/>
      <c r="L3815" s="774"/>
      <c r="M3815" s="767"/>
      <c r="DF3815" s="818"/>
      <c r="DG3815" s="772" t="str">
        <f t="shared" si="75"/>
        <v/>
      </c>
      <c r="DH3815" s="832">
        <v>3905</v>
      </c>
    </row>
    <row r="3816" spans="1:112" s="760" customFormat="1" ht="12" hidden="1" customHeight="1" x14ac:dyDescent="0.15">
      <c r="A3816" s="774"/>
      <c r="B3816" s="3391"/>
      <c r="C3816" s="3681"/>
      <c r="D3816" s="3681"/>
      <c r="E3816" s="3681"/>
      <c r="F3816" s="3681"/>
      <c r="G3816" s="3681"/>
      <c r="H3816" s="3392"/>
      <c r="I3816" s="3683"/>
      <c r="J3816" s="3684"/>
      <c r="K3816" s="1974"/>
      <c r="L3816" s="774"/>
      <c r="M3816" s="767"/>
      <c r="DF3816" s="818"/>
      <c r="DG3816" s="772" t="str">
        <f t="shared" si="75"/>
        <v/>
      </c>
      <c r="DH3816" s="832">
        <v>3906</v>
      </c>
    </row>
    <row r="3817" spans="1:112" s="760" customFormat="1" ht="12" hidden="1" customHeight="1" x14ac:dyDescent="0.15">
      <c r="A3817" s="774"/>
      <c r="B3817" s="3391"/>
      <c r="C3817" s="3681"/>
      <c r="D3817" s="3681"/>
      <c r="E3817" s="3681"/>
      <c r="F3817" s="3681"/>
      <c r="G3817" s="3681"/>
      <c r="H3817" s="3392"/>
      <c r="I3817" s="3683"/>
      <c r="J3817" s="3684"/>
      <c r="K3817" s="1974"/>
      <c r="L3817" s="774"/>
      <c r="M3817" s="767"/>
      <c r="DF3817" s="818"/>
      <c r="DG3817" s="772" t="str">
        <f t="shared" si="75"/>
        <v/>
      </c>
      <c r="DH3817" s="832">
        <v>3907</v>
      </c>
    </row>
    <row r="3818" spans="1:112" s="760" customFormat="1" ht="12" hidden="1" customHeight="1" x14ac:dyDescent="0.15">
      <c r="A3818" s="774"/>
      <c r="B3818" s="3391"/>
      <c r="C3818" s="3681"/>
      <c r="D3818" s="3681"/>
      <c r="E3818" s="3681"/>
      <c r="F3818" s="3681"/>
      <c r="G3818" s="3681"/>
      <c r="H3818" s="3392"/>
      <c r="I3818" s="3683"/>
      <c r="J3818" s="3684"/>
      <c r="K3818" s="1974"/>
      <c r="L3818" s="774"/>
      <c r="M3818" s="767"/>
      <c r="DF3818" s="818"/>
      <c r="DG3818" s="772" t="str">
        <f t="shared" si="75"/>
        <v/>
      </c>
      <c r="DH3818" s="832">
        <v>3908</v>
      </c>
    </row>
    <row r="3819" spans="1:112" s="760" customFormat="1" ht="12" hidden="1" customHeight="1" x14ac:dyDescent="0.15">
      <c r="A3819" s="774"/>
      <c r="B3819" s="3391"/>
      <c r="C3819" s="3681"/>
      <c r="D3819" s="3681"/>
      <c r="E3819" s="3681"/>
      <c r="F3819" s="3681"/>
      <c r="G3819" s="3681"/>
      <c r="H3819" s="3392"/>
      <c r="I3819" s="3683"/>
      <c r="J3819" s="3684"/>
      <c r="K3819" s="1974"/>
      <c r="L3819" s="774"/>
      <c r="M3819" s="767"/>
      <c r="DF3819" s="818"/>
      <c r="DG3819" s="772" t="str">
        <f t="shared" si="75"/>
        <v/>
      </c>
      <c r="DH3819" s="832">
        <v>3909</v>
      </c>
    </row>
    <row r="3820" spans="1:112" s="760" customFormat="1" ht="12" hidden="1" customHeight="1" x14ac:dyDescent="0.15">
      <c r="A3820" s="774"/>
      <c r="B3820" s="3391"/>
      <c r="C3820" s="3681"/>
      <c r="D3820" s="3681"/>
      <c r="E3820" s="3681"/>
      <c r="F3820" s="3681"/>
      <c r="G3820" s="3681"/>
      <c r="H3820" s="3392"/>
      <c r="I3820" s="3683"/>
      <c r="J3820" s="3684"/>
      <c r="K3820" s="1974"/>
      <c r="L3820" s="774"/>
      <c r="M3820" s="767"/>
      <c r="DF3820" s="818"/>
      <c r="DG3820" s="772" t="str">
        <f t="shared" si="75"/>
        <v/>
      </c>
      <c r="DH3820" s="832">
        <v>3910</v>
      </c>
    </row>
    <row r="3821" spans="1:112" s="760" customFormat="1" ht="12" hidden="1" customHeight="1" x14ac:dyDescent="0.15">
      <c r="A3821" s="774"/>
      <c r="B3821" s="3391"/>
      <c r="C3821" s="3681"/>
      <c r="D3821" s="3681"/>
      <c r="E3821" s="3681"/>
      <c r="F3821" s="3681"/>
      <c r="G3821" s="3681"/>
      <c r="H3821" s="3392"/>
      <c r="I3821" s="3683"/>
      <c r="J3821" s="3684"/>
      <c r="K3821" s="1974"/>
      <c r="L3821" s="774"/>
      <c r="M3821" s="767"/>
      <c r="DF3821" s="818"/>
      <c r="DG3821" s="772" t="str">
        <f t="shared" si="75"/>
        <v/>
      </c>
      <c r="DH3821" s="832">
        <v>3911</v>
      </c>
    </row>
    <row r="3822" spans="1:112" s="760" customFormat="1" ht="12" hidden="1" customHeight="1" x14ac:dyDescent="0.15">
      <c r="A3822" s="774"/>
      <c r="B3822" s="3391"/>
      <c r="C3822" s="3681"/>
      <c r="D3822" s="3681"/>
      <c r="E3822" s="3681"/>
      <c r="F3822" s="3681"/>
      <c r="G3822" s="3681"/>
      <c r="H3822" s="3392"/>
      <c r="I3822" s="3683"/>
      <c r="J3822" s="3684"/>
      <c r="K3822" s="1974"/>
      <c r="L3822" s="774"/>
      <c r="M3822" s="767"/>
      <c r="DF3822" s="818"/>
      <c r="DG3822" s="772" t="str">
        <f t="shared" si="75"/>
        <v/>
      </c>
      <c r="DH3822" s="832">
        <v>3912</v>
      </c>
    </row>
    <row r="3823" spans="1:112" s="760" customFormat="1" ht="12" hidden="1" customHeight="1" x14ac:dyDescent="0.15">
      <c r="A3823" s="774"/>
      <c r="B3823" s="3391"/>
      <c r="C3823" s="3681"/>
      <c r="D3823" s="3681"/>
      <c r="E3823" s="3681"/>
      <c r="F3823" s="3681"/>
      <c r="G3823" s="3681"/>
      <c r="H3823" s="3392"/>
      <c r="I3823" s="3683"/>
      <c r="J3823" s="3684"/>
      <c r="K3823" s="1974"/>
      <c r="L3823" s="774"/>
      <c r="M3823" s="767"/>
      <c r="DF3823" s="818"/>
      <c r="DG3823" s="772" t="str">
        <f t="shared" si="75"/>
        <v/>
      </c>
      <c r="DH3823" s="832">
        <v>3913</v>
      </c>
    </row>
    <row r="3824" spans="1:112" s="760" customFormat="1" ht="12" hidden="1" customHeight="1" x14ac:dyDescent="0.15">
      <c r="A3824" s="774"/>
      <c r="B3824" s="3391"/>
      <c r="C3824" s="3681"/>
      <c r="D3824" s="3681"/>
      <c r="E3824" s="3681"/>
      <c r="F3824" s="3681"/>
      <c r="G3824" s="3681"/>
      <c r="H3824" s="3392"/>
      <c r="I3824" s="3683"/>
      <c r="J3824" s="3684"/>
      <c r="K3824" s="1974"/>
      <c r="L3824" s="774"/>
      <c r="M3824" s="767"/>
      <c r="DF3824" s="818"/>
      <c r="DG3824" s="772" t="str">
        <f t="shared" si="75"/>
        <v/>
      </c>
      <c r="DH3824" s="832">
        <v>3914</v>
      </c>
    </row>
    <row r="3825" spans="1:112" s="760" customFormat="1" ht="12.75" hidden="1" customHeight="1" x14ac:dyDescent="0.15">
      <c r="A3825" s="774"/>
      <c r="B3825" s="3391"/>
      <c r="C3825" s="3681"/>
      <c r="D3825" s="3681"/>
      <c r="E3825" s="3681"/>
      <c r="F3825" s="3681"/>
      <c r="G3825" s="3681"/>
      <c r="H3825" s="3392"/>
      <c r="I3825" s="3683"/>
      <c r="J3825" s="3684"/>
      <c r="K3825" s="1974"/>
      <c r="L3825" s="774"/>
      <c r="M3825" s="767"/>
      <c r="DF3825" s="818"/>
      <c r="DG3825" s="772" t="str">
        <f t="shared" si="75"/>
        <v/>
      </c>
      <c r="DH3825" s="832">
        <v>3915</v>
      </c>
    </row>
    <row r="3826" spans="1:112" s="760" customFormat="1" ht="12" hidden="1" customHeight="1" x14ac:dyDescent="0.15">
      <c r="A3826" s="774"/>
      <c r="B3826" s="3391"/>
      <c r="C3826" s="3681"/>
      <c r="D3826" s="3681"/>
      <c r="E3826" s="3681"/>
      <c r="F3826" s="3681"/>
      <c r="G3826" s="3681"/>
      <c r="H3826" s="3392"/>
      <c r="I3826" s="3683"/>
      <c r="J3826" s="3684"/>
      <c r="K3826" s="1974"/>
      <c r="L3826" s="774"/>
      <c r="M3826" s="767"/>
      <c r="DF3826" s="818"/>
      <c r="DG3826" s="772" t="str">
        <f t="shared" si="75"/>
        <v/>
      </c>
      <c r="DH3826" s="832">
        <v>3916</v>
      </c>
    </row>
    <row r="3827" spans="1:112" s="760" customFormat="1" ht="12" hidden="1" customHeight="1" x14ac:dyDescent="0.15">
      <c r="A3827" s="774"/>
      <c r="B3827" s="3391"/>
      <c r="C3827" s="3681"/>
      <c r="D3827" s="3681"/>
      <c r="E3827" s="3681"/>
      <c r="F3827" s="3681"/>
      <c r="G3827" s="3681"/>
      <c r="H3827" s="3392"/>
      <c r="I3827" s="3683"/>
      <c r="J3827" s="3684"/>
      <c r="K3827" s="1974"/>
      <c r="L3827" s="774"/>
      <c r="M3827" s="767"/>
      <c r="DF3827" s="818"/>
      <c r="DG3827" s="772" t="str">
        <f t="shared" ref="DG3827:DG3890" si="76">IF(COUNTA(A3827:M3827)&gt;0,DH3827,"")</f>
        <v/>
      </c>
      <c r="DH3827" s="832">
        <v>3917</v>
      </c>
    </row>
    <row r="3828" spans="1:112" s="760" customFormat="1" ht="12" hidden="1" customHeight="1" x14ac:dyDescent="0.15">
      <c r="A3828" s="774"/>
      <c r="B3828" s="3391"/>
      <c r="C3828" s="3681"/>
      <c r="D3828" s="3681"/>
      <c r="E3828" s="3681"/>
      <c r="F3828" s="3681"/>
      <c r="G3828" s="3681"/>
      <c r="H3828" s="3392"/>
      <c r="I3828" s="3683"/>
      <c r="J3828" s="3684"/>
      <c r="K3828" s="1974"/>
      <c r="L3828" s="774"/>
      <c r="M3828" s="767"/>
      <c r="DF3828" s="818"/>
      <c r="DG3828" s="772" t="str">
        <f t="shared" si="76"/>
        <v/>
      </c>
      <c r="DH3828" s="832">
        <v>3918</v>
      </c>
    </row>
    <row r="3829" spans="1:112" s="760" customFormat="1" ht="12" hidden="1" customHeight="1" x14ac:dyDescent="0.15">
      <c r="A3829" s="774"/>
      <c r="B3829" s="3391"/>
      <c r="C3829" s="3681"/>
      <c r="D3829" s="3681"/>
      <c r="E3829" s="3681"/>
      <c r="F3829" s="3681"/>
      <c r="G3829" s="3681"/>
      <c r="H3829" s="3392"/>
      <c r="I3829" s="3683"/>
      <c r="J3829" s="3684"/>
      <c r="K3829" s="1974"/>
      <c r="L3829" s="774"/>
      <c r="M3829" s="767"/>
      <c r="DF3829" s="818"/>
      <c r="DG3829" s="772" t="str">
        <f t="shared" si="76"/>
        <v/>
      </c>
      <c r="DH3829" s="832">
        <v>3919</v>
      </c>
    </row>
    <row r="3830" spans="1:112" s="760" customFormat="1" ht="12" hidden="1" customHeight="1" x14ac:dyDescent="0.15">
      <c r="A3830" s="774"/>
      <c r="B3830" s="3391"/>
      <c r="C3830" s="3681"/>
      <c r="D3830" s="3681"/>
      <c r="E3830" s="3681"/>
      <c r="F3830" s="3681"/>
      <c r="G3830" s="3681"/>
      <c r="H3830" s="3392"/>
      <c r="I3830" s="3683"/>
      <c r="J3830" s="3684"/>
      <c r="K3830" s="1974"/>
      <c r="L3830" s="774"/>
      <c r="M3830" s="767"/>
      <c r="DF3830" s="818"/>
      <c r="DG3830" s="772" t="str">
        <f t="shared" si="76"/>
        <v/>
      </c>
      <c r="DH3830" s="832">
        <v>3920</v>
      </c>
    </row>
    <row r="3831" spans="1:112" s="760" customFormat="1" ht="12" hidden="1" customHeight="1" x14ac:dyDescent="0.15">
      <c r="A3831" s="774"/>
      <c r="B3831" s="3391"/>
      <c r="C3831" s="3681"/>
      <c r="D3831" s="3681"/>
      <c r="E3831" s="3681"/>
      <c r="F3831" s="3681"/>
      <c r="G3831" s="3681"/>
      <c r="H3831" s="3392"/>
      <c r="I3831" s="3683"/>
      <c r="J3831" s="3684"/>
      <c r="K3831" s="1974"/>
      <c r="L3831" s="774"/>
      <c r="M3831" s="767"/>
      <c r="DF3831" s="818"/>
      <c r="DG3831" s="772" t="str">
        <f t="shared" si="76"/>
        <v/>
      </c>
      <c r="DH3831" s="832">
        <v>3921</v>
      </c>
    </row>
    <row r="3832" spans="1:112" s="760" customFormat="1" ht="12" hidden="1" customHeight="1" x14ac:dyDescent="0.15">
      <c r="A3832" s="774"/>
      <c r="B3832" s="3391"/>
      <c r="C3832" s="3681"/>
      <c r="D3832" s="3681"/>
      <c r="E3832" s="3681"/>
      <c r="F3832" s="3681"/>
      <c r="G3832" s="3681"/>
      <c r="H3832" s="3392"/>
      <c r="I3832" s="3683"/>
      <c r="J3832" s="3684"/>
      <c r="K3832" s="1974"/>
      <c r="L3832" s="774"/>
      <c r="M3832" s="767"/>
      <c r="DF3832" s="818"/>
      <c r="DG3832" s="772" t="str">
        <f t="shared" si="76"/>
        <v/>
      </c>
      <c r="DH3832" s="832">
        <v>3922</v>
      </c>
    </row>
    <row r="3833" spans="1:112" s="760" customFormat="1" ht="12" hidden="1" customHeight="1" x14ac:dyDescent="0.15">
      <c r="A3833" s="774"/>
      <c r="B3833" s="3391"/>
      <c r="C3833" s="3681"/>
      <c r="D3833" s="3681"/>
      <c r="E3833" s="3681"/>
      <c r="F3833" s="3681"/>
      <c r="G3833" s="3681"/>
      <c r="H3833" s="3392"/>
      <c r="I3833" s="3683"/>
      <c r="J3833" s="3684"/>
      <c r="K3833" s="1974"/>
      <c r="L3833" s="774"/>
      <c r="M3833" s="767"/>
      <c r="DF3833" s="818"/>
      <c r="DG3833" s="772" t="str">
        <f t="shared" si="76"/>
        <v/>
      </c>
      <c r="DH3833" s="832">
        <v>3923</v>
      </c>
    </row>
    <row r="3834" spans="1:112" s="760" customFormat="1" ht="12" hidden="1" customHeight="1" x14ac:dyDescent="0.15">
      <c r="A3834" s="774"/>
      <c r="B3834" s="3391"/>
      <c r="C3834" s="3681"/>
      <c r="D3834" s="3681"/>
      <c r="E3834" s="3681"/>
      <c r="F3834" s="3681"/>
      <c r="G3834" s="3681"/>
      <c r="H3834" s="3392"/>
      <c r="I3834" s="3683"/>
      <c r="J3834" s="3684"/>
      <c r="K3834" s="1974"/>
      <c r="L3834" s="774"/>
      <c r="M3834" s="767"/>
      <c r="DF3834" s="818"/>
      <c r="DG3834" s="772" t="str">
        <f t="shared" si="76"/>
        <v/>
      </c>
      <c r="DH3834" s="832">
        <v>3924</v>
      </c>
    </row>
    <row r="3835" spans="1:112" s="760" customFormat="1" ht="12.75" hidden="1" customHeight="1" x14ac:dyDescent="0.15">
      <c r="A3835" s="774"/>
      <c r="B3835" s="3391"/>
      <c r="C3835" s="3681"/>
      <c r="D3835" s="3681"/>
      <c r="E3835" s="3681"/>
      <c r="F3835" s="3681"/>
      <c r="G3835" s="3681"/>
      <c r="H3835" s="3392"/>
      <c r="I3835" s="3683"/>
      <c r="J3835" s="3684"/>
      <c r="K3835" s="1974"/>
      <c r="L3835" s="774"/>
      <c r="M3835" s="767"/>
      <c r="DF3835" s="818"/>
      <c r="DG3835" s="772" t="str">
        <f t="shared" si="76"/>
        <v/>
      </c>
      <c r="DH3835" s="832">
        <v>3925</v>
      </c>
    </row>
    <row r="3836" spans="1:112" s="760" customFormat="1" ht="12" hidden="1" customHeight="1" x14ac:dyDescent="0.15">
      <c r="A3836" s="774"/>
      <c r="B3836" s="3391"/>
      <c r="C3836" s="3681"/>
      <c r="D3836" s="3681"/>
      <c r="E3836" s="3681"/>
      <c r="F3836" s="3681"/>
      <c r="G3836" s="3681"/>
      <c r="H3836" s="3392"/>
      <c r="I3836" s="3683"/>
      <c r="J3836" s="3684"/>
      <c r="K3836" s="1974"/>
      <c r="L3836" s="774"/>
      <c r="M3836" s="767"/>
      <c r="DF3836" s="818"/>
      <c r="DG3836" s="772" t="str">
        <f t="shared" si="76"/>
        <v/>
      </c>
      <c r="DH3836" s="832">
        <v>3926</v>
      </c>
    </row>
    <row r="3837" spans="1:112" s="760" customFormat="1" ht="12" hidden="1" customHeight="1" x14ac:dyDescent="0.15">
      <c r="A3837" s="774"/>
      <c r="B3837" s="3391"/>
      <c r="C3837" s="3681"/>
      <c r="D3837" s="3681"/>
      <c r="E3837" s="3681"/>
      <c r="F3837" s="3681"/>
      <c r="G3837" s="3681"/>
      <c r="H3837" s="3392"/>
      <c r="I3837" s="3683"/>
      <c r="J3837" s="3684"/>
      <c r="K3837" s="1974"/>
      <c r="L3837" s="774"/>
      <c r="M3837" s="767"/>
      <c r="DF3837" s="818"/>
      <c r="DG3837" s="772" t="str">
        <f t="shared" si="76"/>
        <v/>
      </c>
      <c r="DH3837" s="832">
        <v>3927</v>
      </c>
    </row>
    <row r="3838" spans="1:112" s="760" customFormat="1" ht="12" hidden="1" customHeight="1" x14ac:dyDescent="0.15">
      <c r="A3838" s="774"/>
      <c r="B3838" s="3391"/>
      <c r="C3838" s="3681"/>
      <c r="D3838" s="3681"/>
      <c r="E3838" s="3681"/>
      <c r="F3838" s="3681"/>
      <c r="G3838" s="3681"/>
      <c r="H3838" s="3392"/>
      <c r="I3838" s="3683"/>
      <c r="J3838" s="3684"/>
      <c r="K3838" s="1974"/>
      <c r="L3838" s="774"/>
      <c r="M3838" s="767"/>
      <c r="DF3838" s="818"/>
      <c r="DG3838" s="772" t="str">
        <f t="shared" si="76"/>
        <v/>
      </c>
      <c r="DH3838" s="832">
        <v>3928</v>
      </c>
    </row>
    <row r="3839" spans="1:112" s="760" customFormat="1" ht="12" hidden="1" customHeight="1" x14ac:dyDescent="0.15">
      <c r="A3839" s="774"/>
      <c r="B3839" s="3391"/>
      <c r="C3839" s="3681"/>
      <c r="D3839" s="3681"/>
      <c r="E3839" s="3681"/>
      <c r="F3839" s="3681"/>
      <c r="G3839" s="3681"/>
      <c r="H3839" s="3392"/>
      <c r="I3839" s="3683"/>
      <c r="J3839" s="3684"/>
      <c r="K3839" s="1974"/>
      <c r="L3839" s="774"/>
      <c r="M3839" s="767"/>
      <c r="DF3839" s="818"/>
      <c r="DG3839" s="772" t="str">
        <f t="shared" si="76"/>
        <v/>
      </c>
      <c r="DH3839" s="832">
        <v>3929</v>
      </c>
    </row>
    <row r="3840" spans="1:112" s="760" customFormat="1" ht="12" hidden="1" customHeight="1" x14ac:dyDescent="0.15">
      <c r="A3840" s="774"/>
      <c r="B3840" s="3391"/>
      <c r="C3840" s="3681"/>
      <c r="D3840" s="3681"/>
      <c r="E3840" s="3681"/>
      <c r="F3840" s="3681"/>
      <c r="G3840" s="3681"/>
      <c r="H3840" s="3392"/>
      <c r="I3840" s="3683"/>
      <c r="J3840" s="3684"/>
      <c r="K3840" s="1974"/>
      <c r="L3840" s="774"/>
      <c r="M3840" s="767"/>
      <c r="DF3840" s="818"/>
      <c r="DG3840" s="772" t="str">
        <f t="shared" si="76"/>
        <v/>
      </c>
      <c r="DH3840" s="832">
        <v>3930</v>
      </c>
    </row>
    <row r="3841" spans="1:112" s="760" customFormat="1" ht="12" hidden="1" customHeight="1" x14ac:dyDescent="0.15">
      <c r="A3841" s="774"/>
      <c r="B3841" s="3391"/>
      <c r="C3841" s="3681"/>
      <c r="D3841" s="3681"/>
      <c r="E3841" s="3681"/>
      <c r="F3841" s="3681"/>
      <c r="G3841" s="3681"/>
      <c r="H3841" s="3392"/>
      <c r="I3841" s="3683"/>
      <c r="J3841" s="3684"/>
      <c r="K3841" s="1974"/>
      <c r="L3841" s="774"/>
      <c r="M3841" s="767"/>
      <c r="DF3841" s="818"/>
      <c r="DG3841" s="772" t="str">
        <f t="shared" si="76"/>
        <v/>
      </c>
      <c r="DH3841" s="832">
        <v>3931</v>
      </c>
    </row>
    <row r="3842" spans="1:112" s="760" customFormat="1" ht="12" hidden="1" customHeight="1" x14ac:dyDescent="0.15">
      <c r="A3842" s="774"/>
      <c r="B3842" s="3391"/>
      <c r="C3842" s="3681"/>
      <c r="D3842" s="3681"/>
      <c r="E3842" s="3681"/>
      <c r="F3842" s="3681"/>
      <c r="G3842" s="3681"/>
      <c r="H3842" s="3392"/>
      <c r="I3842" s="3683"/>
      <c r="J3842" s="3684"/>
      <c r="K3842" s="1974"/>
      <c r="L3842" s="774"/>
      <c r="M3842" s="767"/>
      <c r="DF3842" s="818"/>
      <c r="DG3842" s="772" t="str">
        <f t="shared" si="76"/>
        <v/>
      </c>
      <c r="DH3842" s="832">
        <v>3932</v>
      </c>
    </row>
    <row r="3843" spans="1:112" s="760" customFormat="1" ht="12" hidden="1" customHeight="1" x14ac:dyDescent="0.15">
      <c r="A3843" s="774"/>
      <c r="B3843" s="3391"/>
      <c r="C3843" s="3681"/>
      <c r="D3843" s="3681"/>
      <c r="E3843" s="3681"/>
      <c r="F3843" s="3681"/>
      <c r="G3843" s="3681"/>
      <c r="H3843" s="3392"/>
      <c r="I3843" s="3683"/>
      <c r="J3843" s="3684"/>
      <c r="K3843" s="1974"/>
      <c r="L3843" s="774"/>
      <c r="M3843" s="767"/>
      <c r="DF3843" s="818"/>
      <c r="DG3843" s="772" t="str">
        <f t="shared" si="76"/>
        <v/>
      </c>
      <c r="DH3843" s="832">
        <v>3933</v>
      </c>
    </row>
    <row r="3844" spans="1:112" s="760" customFormat="1" ht="12" hidden="1" customHeight="1" x14ac:dyDescent="0.15">
      <c r="A3844" s="774"/>
      <c r="B3844" s="3391"/>
      <c r="C3844" s="3681"/>
      <c r="D3844" s="3681"/>
      <c r="E3844" s="3681"/>
      <c r="F3844" s="3681"/>
      <c r="G3844" s="3681"/>
      <c r="H3844" s="3392"/>
      <c r="I3844" s="3683"/>
      <c r="J3844" s="3684"/>
      <c r="K3844" s="1974"/>
      <c r="L3844" s="774"/>
      <c r="M3844" s="767"/>
      <c r="DF3844" s="818"/>
      <c r="DG3844" s="772" t="str">
        <f t="shared" si="76"/>
        <v/>
      </c>
      <c r="DH3844" s="832">
        <v>3934</v>
      </c>
    </row>
    <row r="3845" spans="1:112" s="760" customFormat="1" ht="12.75" hidden="1" customHeight="1" x14ac:dyDescent="0.15">
      <c r="A3845" s="774"/>
      <c r="B3845" s="3391"/>
      <c r="C3845" s="3681"/>
      <c r="D3845" s="3681"/>
      <c r="E3845" s="3681"/>
      <c r="F3845" s="3681"/>
      <c r="G3845" s="3681"/>
      <c r="H3845" s="3392"/>
      <c r="I3845" s="3683"/>
      <c r="J3845" s="3684"/>
      <c r="K3845" s="1974"/>
      <c r="L3845" s="774"/>
      <c r="M3845" s="767"/>
      <c r="DF3845" s="818"/>
      <c r="DG3845" s="772" t="str">
        <f t="shared" si="76"/>
        <v/>
      </c>
      <c r="DH3845" s="832">
        <v>3935</v>
      </c>
    </row>
    <row r="3846" spans="1:112" s="760" customFormat="1" ht="12" hidden="1" customHeight="1" x14ac:dyDescent="0.15">
      <c r="A3846" s="774"/>
      <c r="B3846" s="3391"/>
      <c r="C3846" s="3681"/>
      <c r="D3846" s="3681"/>
      <c r="E3846" s="3681"/>
      <c r="F3846" s="3681"/>
      <c r="G3846" s="3681"/>
      <c r="H3846" s="3392"/>
      <c r="I3846" s="3683"/>
      <c r="J3846" s="3684"/>
      <c r="K3846" s="1974"/>
      <c r="L3846" s="774"/>
      <c r="M3846" s="767"/>
      <c r="DF3846" s="818"/>
      <c r="DG3846" s="772" t="str">
        <f t="shared" si="76"/>
        <v/>
      </c>
      <c r="DH3846" s="832">
        <v>3936</v>
      </c>
    </row>
    <row r="3847" spans="1:112" s="760" customFormat="1" ht="12" hidden="1" customHeight="1" x14ac:dyDescent="0.15">
      <c r="A3847" s="774"/>
      <c r="B3847" s="3391"/>
      <c r="C3847" s="3681"/>
      <c r="D3847" s="3681"/>
      <c r="E3847" s="3681"/>
      <c r="F3847" s="3681"/>
      <c r="G3847" s="3681"/>
      <c r="H3847" s="3392"/>
      <c r="I3847" s="3683"/>
      <c r="J3847" s="3684"/>
      <c r="K3847" s="1974"/>
      <c r="L3847" s="774"/>
      <c r="M3847" s="767"/>
      <c r="DF3847" s="818"/>
      <c r="DG3847" s="772" t="str">
        <f t="shared" si="76"/>
        <v/>
      </c>
      <c r="DH3847" s="832">
        <v>3937</v>
      </c>
    </row>
    <row r="3848" spans="1:112" s="760" customFormat="1" ht="12" hidden="1" customHeight="1" x14ac:dyDescent="0.15">
      <c r="A3848" s="774"/>
      <c r="B3848" s="3391"/>
      <c r="C3848" s="3681"/>
      <c r="D3848" s="3681"/>
      <c r="E3848" s="3681"/>
      <c r="F3848" s="3681"/>
      <c r="G3848" s="3681"/>
      <c r="H3848" s="3392"/>
      <c r="I3848" s="3683"/>
      <c r="J3848" s="3684"/>
      <c r="K3848" s="1974"/>
      <c r="L3848" s="774"/>
      <c r="M3848" s="767"/>
      <c r="DF3848" s="818"/>
      <c r="DG3848" s="772" t="str">
        <f t="shared" si="76"/>
        <v/>
      </c>
      <c r="DH3848" s="832">
        <v>3938</v>
      </c>
    </row>
    <row r="3849" spans="1:112" s="760" customFormat="1" ht="12" hidden="1" customHeight="1" x14ac:dyDescent="0.15">
      <c r="A3849" s="774"/>
      <c r="B3849" s="3391"/>
      <c r="C3849" s="3681"/>
      <c r="D3849" s="3681"/>
      <c r="E3849" s="3681"/>
      <c r="F3849" s="3681"/>
      <c r="G3849" s="3681"/>
      <c r="H3849" s="3392"/>
      <c r="I3849" s="3683"/>
      <c r="J3849" s="3684"/>
      <c r="K3849" s="1974"/>
      <c r="L3849" s="774"/>
      <c r="M3849" s="767"/>
      <c r="DF3849" s="818"/>
      <c r="DG3849" s="772" t="str">
        <f t="shared" si="76"/>
        <v/>
      </c>
      <c r="DH3849" s="832">
        <v>3939</v>
      </c>
    </row>
    <row r="3850" spans="1:112" s="760" customFormat="1" ht="12" hidden="1" customHeight="1" x14ac:dyDescent="0.15">
      <c r="A3850" s="774"/>
      <c r="B3850" s="3391"/>
      <c r="C3850" s="3681"/>
      <c r="D3850" s="3681"/>
      <c r="E3850" s="3681"/>
      <c r="F3850" s="3681"/>
      <c r="G3850" s="3681"/>
      <c r="H3850" s="3392"/>
      <c r="I3850" s="3683"/>
      <c r="J3850" s="3684"/>
      <c r="K3850" s="1974"/>
      <c r="L3850" s="774"/>
      <c r="M3850" s="767"/>
      <c r="DF3850" s="818"/>
      <c r="DG3850" s="772" t="str">
        <f t="shared" si="76"/>
        <v/>
      </c>
      <c r="DH3850" s="832">
        <v>3940</v>
      </c>
    </row>
    <row r="3851" spans="1:112" s="760" customFormat="1" ht="12" hidden="1" customHeight="1" x14ac:dyDescent="0.15">
      <c r="A3851" s="774"/>
      <c r="B3851" s="3391"/>
      <c r="C3851" s="3681"/>
      <c r="D3851" s="3681"/>
      <c r="E3851" s="3681"/>
      <c r="F3851" s="3681"/>
      <c r="G3851" s="3681"/>
      <c r="H3851" s="3392"/>
      <c r="I3851" s="3683"/>
      <c r="J3851" s="3684"/>
      <c r="K3851" s="1974"/>
      <c r="L3851" s="774"/>
      <c r="M3851" s="767"/>
      <c r="DF3851" s="818"/>
      <c r="DG3851" s="772" t="str">
        <f t="shared" si="76"/>
        <v/>
      </c>
      <c r="DH3851" s="832">
        <v>3941</v>
      </c>
    </row>
    <row r="3852" spans="1:112" s="760" customFormat="1" ht="12" hidden="1" customHeight="1" x14ac:dyDescent="0.15">
      <c r="A3852" s="774"/>
      <c r="B3852" s="3391"/>
      <c r="C3852" s="3681"/>
      <c r="D3852" s="3681"/>
      <c r="E3852" s="3681"/>
      <c r="F3852" s="3681"/>
      <c r="G3852" s="3681"/>
      <c r="H3852" s="3392"/>
      <c r="I3852" s="3683"/>
      <c r="J3852" s="3684"/>
      <c r="K3852" s="1974"/>
      <c r="L3852" s="774"/>
      <c r="M3852" s="767"/>
      <c r="DF3852" s="818"/>
      <c r="DG3852" s="772" t="str">
        <f t="shared" si="76"/>
        <v/>
      </c>
      <c r="DH3852" s="832">
        <v>3942</v>
      </c>
    </row>
    <row r="3853" spans="1:112" s="760" customFormat="1" ht="12" hidden="1" customHeight="1" x14ac:dyDescent="0.15">
      <c r="A3853" s="774"/>
      <c r="B3853" s="3391"/>
      <c r="C3853" s="3681"/>
      <c r="D3853" s="3681"/>
      <c r="E3853" s="3681"/>
      <c r="F3853" s="3681"/>
      <c r="G3853" s="3681"/>
      <c r="H3853" s="3392"/>
      <c r="I3853" s="3683"/>
      <c r="J3853" s="3684"/>
      <c r="K3853" s="1974"/>
      <c r="L3853" s="774"/>
      <c r="M3853" s="767"/>
      <c r="DF3853" s="818"/>
      <c r="DG3853" s="772" t="str">
        <f t="shared" si="76"/>
        <v/>
      </c>
      <c r="DH3853" s="832">
        <v>3943</v>
      </c>
    </row>
    <row r="3854" spans="1:112" s="760" customFormat="1" ht="12" hidden="1" customHeight="1" x14ac:dyDescent="0.15">
      <c r="A3854" s="774"/>
      <c r="B3854" s="3391"/>
      <c r="C3854" s="3681"/>
      <c r="D3854" s="3681"/>
      <c r="E3854" s="3681"/>
      <c r="F3854" s="3681"/>
      <c r="G3854" s="3681"/>
      <c r="H3854" s="3392"/>
      <c r="I3854" s="3683"/>
      <c r="J3854" s="3684"/>
      <c r="K3854" s="1974"/>
      <c r="L3854" s="774"/>
      <c r="M3854" s="767"/>
      <c r="DF3854" s="818"/>
      <c r="DG3854" s="772" t="str">
        <f t="shared" si="76"/>
        <v/>
      </c>
      <c r="DH3854" s="832">
        <v>3944</v>
      </c>
    </row>
    <row r="3855" spans="1:112" s="760" customFormat="1" ht="12" hidden="1" customHeight="1" x14ac:dyDescent="0.15">
      <c r="A3855" s="774"/>
      <c r="B3855" s="3391"/>
      <c r="C3855" s="3681"/>
      <c r="D3855" s="3681"/>
      <c r="E3855" s="3681"/>
      <c r="F3855" s="3681"/>
      <c r="G3855" s="3681"/>
      <c r="H3855" s="3392"/>
      <c r="I3855" s="3683"/>
      <c r="J3855" s="3684"/>
      <c r="K3855" s="1974"/>
      <c r="L3855" s="774"/>
      <c r="M3855" s="767"/>
      <c r="DF3855" s="818"/>
      <c r="DG3855" s="772" t="str">
        <f t="shared" si="76"/>
        <v/>
      </c>
      <c r="DH3855" s="832">
        <v>3945</v>
      </c>
    </row>
    <row r="3856" spans="1:112" s="760" customFormat="1" ht="12" hidden="1" customHeight="1" x14ac:dyDescent="0.15">
      <c r="A3856" s="774"/>
      <c r="B3856" s="3391"/>
      <c r="C3856" s="3681"/>
      <c r="D3856" s="3681"/>
      <c r="E3856" s="3681"/>
      <c r="F3856" s="3681"/>
      <c r="G3856" s="3681"/>
      <c r="H3856" s="3392"/>
      <c r="I3856" s="3683"/>
      <c r="J3856" s="3684"/>
      <c r="K3856" s="1974"/>
      <c r="L3856" s="774"/>
      <c r="M3856" s="767"/>
      <c r="DF3856" s="818"/>
      <c r="DG3856" s="772" t="str">
        <f t="shared" si="76"/>
        <v/>
      </c>
      <c r="DH3856" s="832">
        <v>3946</v>
      </c>
    </row>
    <row r="3857" spans="1:112" s="760" customFormat="1" ht="12" hidden="1" customHeight="1" x14ac:dyDescent="0.15">
      <c r="A3857" s="774"/>
      <c r="B3857" s="3391"/>
      <c r="C3857" s="3681"/>
      <c r="D3857" s="3681"/>
      <c r="E3857" s="3681"/>
      <c r="F3857" s="3681"/>
      <c r="G3857" s="3681"/>
      <c r="H3857" s="3392"/>
      <c r="I3857" s="3683"/>
      <c r="J3857" s="3684"/>
      <c r="K3857" s="1974"/>
      <c r="L3857" s="774"/>
      <c r="M3857" s="767"/>
      <c r="DF3857" s="818"/>
      <c r="DG3857" s="772" t="str">
        <f t="shared" si="76"/>
        <v/>
      </c>
      <c r="DH3857" s="832">
        <v>3947</v>
      </c>
    </row>
    <row r="3858" spans="1:112" s="760" customFormat="1" ht="12" hidden="1" customHeight="1" x14ac:dyDescent="0.15">
      <c r="A3858" s="774"/>
      <c r="B3858" s="3391"/>
      <c r="C3858" s="3681"/>
      <c r="D3858" s="3681"/>
      <c r="E3858" s="3681"/>
      <c r="F3858" s="3681"/>
      <c r="G3858" s="3681"/>
      <c r="H3858" s="3392"/>
      <c r="I3858" s="3683"/>
      <c r="J3858" s="3684"/>
      <c r="K3858" s="1974"/>
      <c r="L3858" s="774"/>
      <c r="M3858" s="767"/>
      <c r="DF3858" s="818"/>
      <c r="DG3858" s="772" t="str">
        <f t="shared" si="76"/>
        <v/>
      </c>
      <c r="DH3858" s="832">
        <v>3948</v>
      </c>
    </row>
    <row r="3859" spans="1:112" s="760" customFormat="1" ht="12" hidden="1" customHeight="1" x14ac:dyDescent="0.15">
      <c r="A3859" s="774"/>
      <c r="B3859" s="3391"/>
      <c r="C3859" s="3681"/>
      <c r="D3859" s="3681"/>
      <c r="E3859" s="3681"/>
      <c r="F3859" s="3681"/>
      <c r="G3859" s="3681"/>
      <c r="H3859" s="3392"/>
      <c r="I3859" s="3683"/>
      <c r="J3859" s="3684"/>
      <c r="K3859" s="1974"/>
      <c r="L3859" s="774"/>
      <c r="M3859" s="767"/>
      <c r="DF3859" s="818"/>
      <c r="DG3859" s="772" t="str">
        <f t="shared" si="76"/>
        <v/>
      </c>
      <c r="DH3859" s="832">
        <v>3949</v>
      </c>
    </row>
    <row r="3860" spans="1:112" s="760" customFormat="1" ht="12" hidden="1" customHeight="1" x14ac:dyDescent="0.15">
      <c r="A3860" s="774"/>
      <c r="B3860" s="3391"/>
      <c r="C3860" s="3681"/>
      <c r="D3860" s="3681"/>
      <c r="E3860" s="3681"/>
      <c r="F3860" s="3681"/>
      <c r="G3860" s="3681"/>
      <c r="H3860" s="3392"/>
      <c r="I3860" s="3683"/>
      <c r="J3860" s="3684"/>
      <c r="K3860" s="1974"/>
      <c r="L3860" s="774"/>
      <c r="M3860" s="767"/>
      <c r="DF3860" s="818"/>
      <c r="DG3860" s="772" t="str">
        <f t="shared" si="76"/>
        <v/>
      </c>
      <c r="DH3860" s="832">
        <v>3950</v>
      </c>
    </row>
    <row r="3861" spans="1:112" s="760" customFormat="1" ht="12" hidden="1" customHeight="1" x14ac:dyDescent="0.15">
      <c r="A3861" s="774"/>
      <c r="B3861" s="3391"/>
      <c r="C3861" s="3681"/>
      <c r="D3861" s="3681"/>
      <c r="E3861" s="3681"/>
      <c r="F3861" s="3681"/>
      <c r="G3861" s="3681"/>
      <c r="H3861" s="3392"/>
      <c r="I3861" s="3683"/>
      <c r="J3861" s="3684"/>
      <c r="K3861" s="1974"/>
      <c r="L3861" s="774"/>
      <c r="M3861" s="767"/>
      <c r="DF3861" s="818"/>
      <c r="DG3861" s="772" t="str">
        <f t="shared" si="76"/>
        <v/>
      </c>
      <c r="DH3861" s="832">
        <v>3951</v>
      </c>
    </row>
    <row r="3862" spans="1:112" s="760" customFormat="1" ht="12" hidden="1" customHeight="1" x14ac:dyDescent="0.15">
      <c r="A3862" s="774"/>
      <c r="B3862" s="3391"/>
      <c r="C3862" s="3681"/>
      <c r="D3862" s="3681"/>
      <c r="E3862" s="3681"/>
      <c r="F3862" s="3681"/>
      <c r="G3862" s="3681"/>
      <c r="H3862" s="3392"/>
      <c r="I3862" s="3683"/>
      <c r="J3862" s="3684"/>
      <c r="K3862" s="1974"/>
      <c r="L3862" s="774"/>
      <c r="M3862" s="767"/>
      <c r="DF3862" s="818"/>
      <c r="DG3862" s="772" t="str">
        <f t="shared" si="76"/>
        <v/>
      </c>
      <c r="DH3862" s="832">
        <v>3952</v>
      </c>
    </row>
    <row r="3863" spans="1:112" s="760" customFormat="1" ht="12.75" hidden="1" customHeight="1" x14ac:dyDescent="0.15">
      <c r="A3863" s="774"/>
      <c r="B3863" s="3391"/>
      <c r="C3863" s="3681"/>
      <c r="D3863" s="3681"/>
      <c r="E3863" s="3681"/>
      <c r="F3863" s="3681"/>
      <c r="G3863" s="3681"/>
      <c r="H3863" s="3392"/>
      <c r="I3863" s="3683"/>
      <c r="J3863" s="3684"/>
      <c r="K3863" s="1974"/>
      <c r="L3863" s="774"/>
      <c r="M3863" s="767"/>
      <c r="DF3863" s="818"/>
      <c r="DG3863" s="772" t="str">
        <f t="shared" si="76"/>
        <v/>
      </c>
      <c r="DH3863" s="832">
        <v>3953</v>
      </c>
    </row>
    <row r="3864" spans="1:112" s="760" customFormat="1" ht="12" hidden="1" customHeight="1" x14ac:dyDescent="0.15">
      <c r="A3864" s="774"/>
      <c r="B3864" s="3391"/>
      <c r="C3864" s="3681"/>
      <c r="D3864" s="3681"/>
      <c r="E3864" s="3681"/>
      <c r="F3864" s="3681"/>
      <c r="G3864" s="3681"/>
      <c r="H3864" s="3392"/>
      <c r="I3864" s="3683"/>
      <c r="J3864" s="3684"/>
      <c r="K3864" s="1974"/>
      <c r="L3864" s="774"/>
      <c r="M3864" s="767"/>
      <c r="DF3864" s="818"/>
      <c r="DG3864" s="772" t="str">
        <f t="shared" si="76"/>
        <v/>
      </c>
      <c r="DH3864" s="832">
        <v>3954</v>
      </c>
    </row>
    <row r="3865" spans="1:112" s="760" customFormat="1" ht="12" hidden="1" customHeight="1" x14ac:dyDescent="0.15">
      <c r="A3865" s="774"/>
      <c r="B3865" s="3391"/>
      <c r="C3865" s="3681"/>
      <c r="D3865" s="3681"/>
      <c r="E3865" s="3681"/>
      <c r="F3865" s="3681"/>
      <c r="G3865" s="3681"/>
      <c r="H3865" s="3392"/>
      <c r="I3865" s="3683"/>
      <c r="J3865" s="3684"/>
      <c r="K3865" s="1974"/>
      <c r="L3865" s="774"/>
      <c r="M3865" s="767"/>
      <c r="DF3865" s="818"/>
      <c r="DG3865" s="772" t="str">
        <f t="shared" si="76"/>
        <v/>
      </c>
      <c r="DH3865" s="832">
        <v>3955</v>
      </c>
    </row>
    <row r="3866" spans="1:112" s="760" customFormat="1" ht="12" hidden="1" customHeight="1" x14ac:dyDescent="0.15">
      <c r="A3866" s="774"/>
      <c r="B3866" s="3391"/>
      <c r="C3866" s="3681"/>
      <c r="D3866" s="3681"/>
      <c r="E3866" s="3681"/>
      <c r="F3866" s="3681"/>
      <c r="G3866" s="3681"/>
      <c r="H3866" s="3392"/>
      <c r="I3866" s="3683"/>
      <c r="J3866" s="3684"/>
      <c r="K3866" s="1974"/>
      <c r="L3866" s="774"/>
      <c r="M3866" s="767"/>
      <c r="DF3866" s="818"/>
      <c r="DG3866" s="772" t="str">
        <f t="shared" si="76"/>
        <v/>
      </c>
      <c r="DH3866" s="832">
        <v>3956</v>
      </c>
    </row>
    <row r="3867" spans="1:112" s="760" customFormat="1" ht="12" hidden="1" customHeight="1" x14ac:dyDescent="0.15">
      <c r="A3867" s="774"/>
      <c r="B3867" s="3391"/>
      <c r="C3867" s="3681"/>
      <c r="D3867" s="3681"/>
      <c r="E3867" s="3681"/>
      <c r="F3867" s="3681"/>
      <c r="G3867" s="3681"/>
      <c r="H3867" s="3392"/>
      <c r="I3867" s="3683"/>
      <c r="J3867" s="3684"/>
      <c r="K3867" s="1974"/>
      <c r="L3867" s="774"/>
      <c r="M3867" s="767"/>
      <c r="DF3867" s="818"/>
      <c r="DG3867" s="772" t="str">
        <f t="shared" si="76"/>
        <v/>
      </c>
      <c r="DH3867" s="832">
        <v>3957</v>
      </c>
    </row>
    <row r="3868" spans="1:112" s="760" customFormat="1" ht="12" hidden="1" customHeight="1" x14ac:dyDescent="0.15">
      <c r="A3868" s="774"/>
      <c r="B3868" s="3391"/>
      <c r="C3868" s="3681"/>
      <c r="D3868" s="3681"/>
      <c r="E3868" s="3681"/>
      <c r="F3868" s="3681"/>
      <c r="G3868" s="3681"/>
      <c r="H3868" s="3392"/>
      <c r="I3868" s="3683"/>
      <c r="J3868" s="3684"/>
      <c r="K3868" s="1974"/>
      <c r="L3868" s="774"/>
      <c r="M3868" s="767"/>
      <c r="DF3868" s="818"/>
      <c r="DG3868" s="772" t="str">
        <f t="shared" si="76"/>
        <v/>
      </c>
      <c r="DH3868" s="832">
        <v>3958</v>
      </c>
    </row>
    <row r="3869" spans="1:112" s="760" customFormat="1" ht="12" hidden="1" customHeight="1" x14ac:dyDescent="0.15">
      <c r="A3869" s="774"/>
      <c r="B3869" s="3391"/>
      <c r="C3869" s="3681"/>
      <c r="D3869" s="3681"/>
      <c r="E3869" s="3681"/>
      <c r="F3869" s="3681"/>
      <c r="G3869" s="3681"/>
      <c r="H3869" s="3392"/>
      <c r="I3869" s="3683"/>
      <c r="J3869" s="3684"/>
      <c r="K3869" s="1974"/>
      <c r="L3869" s="774"/>
      <c r="M3869" s="767"/>
      <c r="DF3869" s="818"/>
      <c r="DG3869" s="772" t="str">
        <f t="shared" si="76"/>
        <v/>
      </c>
      <c r="DH3869" s="832">
        <v>3959</v>
      </c>
    </row>
    <row r="3870" spans="1:112" s="760" customFormat="1" ht="12" hidden="1" customHeight="1" x14ac:dyDescent="0.15">
      <c r="A3870" s="774"/>
      <c r="B3870" s="3391"/>
      <c r="C3870" s="3681"/>
      <c r="D3870" s="3681"/>
      <c r="E3870" s="3681"/>
      <c r="F3870" s="3681"/>
      <c r="G3870" s="3681"/>
      <c r="H3870" s="3392"/>
      <c r="I3870" s="3683"/>
      <c r="J3870" s="3684"/>
      <c r="K3870" s="1974"/>
      <c r="L3870" s="774"/>
      <c r="M3870" s="767"/>
      <c r="DF3870" s="818"/>
      <c r="DG3870" s="772" t="str">
        <f t="shared" si="76"/>
        <v/>
      </c>
      <c r="DH3870" s="832">
        <v>3960</v>
      </c>
    </row>
    <row r="3871" spans="1:112" s="760" customFormat="1" ht="12" hidden="1" customHeight="1" x14ac:dyDescent="0.15">
      <c r="A3871" s="774"/>
      <c r="B3871" s="3391"/>
      <c r="C3871" s="3681"/>
      <c r="D3871" s="3681"/>
      <c r="E3871" s="3681"/>
      <c r="F3871" s="3681"/>
      <c r="G3871" s="3681"/>
      <c r="H3871" s="3392"/>
      <c r="I3871" s="3683"/>
      <c r="J3871" s="3684"/>
      <c r="K3871" s="1974"/>
      <c r="L3871" s="774"/>
      <c r="M3871" s="767"/>
      <c r="DF3871" s="818"/>
      <c r="DG3871" s="772" t="str">
        <f t="shared" si="76"/>
        <v/>
      </c>
      <c r="DH3871" s="832">
        <v>3961</v>
      </c>
    </row>
    <row r="3872" spans="1:112" s="760" customFormat="1" ht="12" hidden="1" customHeight="1" x14ac:dyDescent="0.15">
      <c r="A3872" s="774"/>
      <c r="B3872" s="3391"/>
      <c r="C3872" s="3681"/>
      <c r="D3872" s="3681"/>
      <c r="E3872" s="3681"/>
      <c r="F3872" s="3681"/>
      <c r="G3872" s="3681"/>
      <c r="H3872" s="3392"/>
      <c r="I3872" s="3683"/>
      <c r="J3872" s="3684"/>
      <c r="K3872" s="1974"/>
      <c r="L3872" s="774"/>
      <c r="M3872" s="767"/>
      <c r="DF3872" s="818"/>
      <c r="DG3872" s="772" t="str">
        <f t="shared" si="76"/>
        <v/>
      </c>
      <c r="DH3872" s="832">
        <v>3962</v>
      </c>
    </row>
    <row r="3873" spans="1:112" s="760" customFormat="1" ht="12.75" hidden="1" customHeight="1" x14ac:dyDescent="0.15">
      <c r="A3873" s="774"/>
      <c r="B3873" s="3391"/>
      <c r="C3873" s="3681"/>
      <c r="D3873" s="3681"/>
      <c r="E3873" s="3681"/>
      <c r="F3873" s="3681"/>
      <c r="G3873" s="3681"/>
      <c r="H3873" s="3392"/>
      <c r="I3873" s="3683"/>
      <c r="J3873" s="3684"/>
      <c r="K3873" s="1974"/>
      <c r="L3873" s="774"/>
      <c r="M3873" s="767"/>
      <c r="DF3873" s="818"/>
      <c r="DG3873" s="772" t="str">
        <f t="shared" si="76"/>
        <v/>
      </c>
      <c r="DH3873" s="832">
        <v>3963</v>
      </c>
    </row>
    <row r="3874" spans="1:112" s="760" customFormat="1" ht="12" hidden="1" customHeight="1" x14ac:dyDescent="0.15">
      <c r="A3874" s="774"/>
      <c r="B3874" s="3391"/>
      <c r="C3874" s="3681"/>
      <c r="D3874" s="3681"/>
      <c r="E3874" s="3681"/>
      <c r="F3874" s="3681"/>
      <c r="G3874" s="3681"/>
      <c r="H3874" s="3392"/>
      <c r="I3874" s="3683"/>
      <c r="J3874" s="3684"/>
      <c r="K3874" s="1974"/>
      <c r="L3874" s="774"/>
      <c r="M3874" s="767"/>
      <c r="DF3874" s="818"/>
      <c r="DG3874" s="772" t="str">
        <f t="shared" si="76"/>
        <v/>
      </c>
      <c r="DH3874" s="832">
        <v>3964</v>
      </c>
    </row>
    <row r="3875" spans="1:112" s="760" customFormat="1" ht="12" hidden="1" customHeight="1" x14ac:dyDescent="0.15">
      <c r="A3875" s="774"/>
      <c r="B3875" s="3391"/>
      <c r="C3875" s="3681"/>
      <c r="D3875" s="3681"/>
      <c r="E3875" s="3681"/>
      <c r="F3875" s="3681"/>
      <c r="G3875" s="3681"/>
      <c r="H3875" s="3392"/>
      <c r="I3875" s="3683"/>
      <c r="J3875" s="3684"/>
      <c r="K3875" s="1974"/>
      <c r="L3875" s="774"/>
      <c r="M3875" s="767"/>
      <c r="DF3875" s="818"/>
      <c r="DG3875" s="772" t="str">
        <f t="shared" si="76"/>
        <v/>
      </c>
      <c r="DH3875" s="832">
        <v>3965</v>
      </c>
    </row>
    <row r="3876" spans="1:112" s="760" customFormat="1" ht="12" hidden="1" customHeight="1" x14ac:dyDescent="0.15">
      <c r="A3876" s="774"/>
      <c r="B3876" s="3391"/>
      <c r="C3876" s="3681"/>
      <c r="D3876" s="3681"/>
      <c r="E3876" s="3681"/>
      <c r="F3876" s="3681"/>
      <c r="G3876" s="3681"/>
      <c r="H3876" s="3392"/>
      <c r="I3876" s="3683"/>
      <c r="J3876" s="3684"/>
      <c r="K3876" s="1974"/>
      <c r="L3876" s="774"/>
      <c r="M3876" s="767"/>
      <c r="DF3876" s="818"/>
      <c r="DG3876" s="772" t="str">
        <f t="shared" si="76"/>
        <v/>
      </c>
      <c r="DH3876" s="832">
        <v>3966</v>
      </c>
    </row>
    <row r="3877" spans="1:112" s="760" customFormat="1" ht="12" hidden="1" customHeight="1" x14ac:dyDescent="0.15">
      <c r="A3877" s="774"/>
      <c r="B3877" s="3391"/>
      <c r="C3877" s="3681"/>
      <c r="D3877" s="3681"/>
      <c r="E3877" s="3681"/>
      <c r="F3877" s="3681"/>
      <c r="G3877" s="3681"/>
      <c r="H3877" s="3392"/>
      <c r="I3877" s="3683"/>
      <c r="J3877" s="3684"/>
      <c r="K3877" s="1974"/>
      <c r="L3877" s="774"/>
      <c r="M3877" s="767"/>
      <c r="DF3877" s="818"/>
      <c r="DG3877" s="772" t="str">
        <f t="shared" si="76"/>
        <v/>
      </c>
      <c r="DH3877" s="832">
        <v>3967</v>
      </c>
    </row>
    <row r="3878" spans="1:112" s="760" customFormat="1" ht="12" hidden="1" customHeight="1" x14ac:dyDescent="0.15">
      <c r="A3878" s="774"/>
      <c r="B3878" s="3391"/>
      <c r="C3878" s="3681"/>
      <c r="D3878" s="3681"/>
      <c r="E3878" s="3681"/>
      <c r="F3878" s="3681"/>
      <c r="G3878" s="3681"/>
      <c r="H3878" s="3392"/>
      <c r="I3878" s="3683"/>
      <c r="J3878" s="3684"/>
      <c r="K3878" s="1974"/>
      <c r="L3878" s="774"/>
      <c r="M3878" s="767"/>
      <c r="DF3878" s="818"/>
      <c r="DG3878" s="772" t="str">
        <f t="shared" si="76"/>
        <v/>
      </c>
      <c r="DH3878" s="832">
        <v>3968</v>
      </c>
    </row>
    <row r="3879" spans="1:112" s="760" customFormat="1" ht="12" hidden="1" customHeight="1" x14ac:dyDescent="0.15">
      <c r="A3879" s="774"/>
      <c r="B3879" s="3391"/>
      <c r="C3879" s="3681"/>
      <c r="D3879" s="3681"/>
      <c r="E3879" s="3681"/>
      <c r="F3879" s="3681"/>
      <c r="G3879" s="3681"/>
      <c r="H3879" s="3392"/>
      <c r="I3879" s="3683"/>
      <c r="J3879" s="3684"/>
      <c r="K3879" s="1974"/>
      <c r="L3879" s="774"/>
      <c r="M3879" s="767"/>
      <c r="DF3879" s="818"/>
      <c r="DG3879" s="772" t="str">
        <f t="shared" si="76"/>
        <v/>
      </c>
      <c r="DH3879" s="832">
        <v>3969</v>
      </c>
    </row>
    <row r="3880" spans="1:112" s="760" customFormat="1" ht="12" hidden="1" customHeight="1" x14ac:dyDescent="0.15">
      <c r="A3880" s="774"/>
      <c r="B3880" s="3391"/>
      <c r="C3880" s="3681"/>
      <c r="D3880" s="3681"/>
      <c r="E3880" s="3681"/>
      <c r="F3880" s="3681"/>
      <c r="G3880" s="3681"/>
      <c r="H3880" s="3392"/>
      <c r="I3880" s="3683"/>
      <c r="J3880" s="3684"/>
      <c r="K3880" s="1974"/>
      <c r="L3880" s="774"/>
      <c r="M3880" s="767"/>
      <c r="DF3880" s="818"/>
      <c r="DG3880" s="772" t="str">
        <f t="shared" si="76"/>
        <v/>
      </c>
      <c r="DH3880" s="832">
        <v>3970</v>
      </c>
    </row>
    <row r="3881" spans="1:112" s="760" customFormat="1" ht="12" hidden="1" customHeight="1" x14ac:dyDescent="0.15">
      <c r="A3881" s="774"/>
      <c r="B3881" s="3391"/>
      <c r="C3881" s="3681"/>
      <c r="D3881" s="3681"/>
      <c r="E3881" s="3681"/>
      <c r="F3881" s="3681"/>
      <c r="G3881" s="3681"/>
      <c r="H3881" s="3392"/>
      <c r="I3881" s="3683"/>
      <c r="J3881" s="3684"/>
      <c r="K3881" s="1974"/>
      <c r="L3881" s="774"/>
      <c r="M3881" s="767"/>
      <c r="DF3881" s="818"/>
      <c r="DG3881" s="772" t="str">
        <f t="shared" si="76"/>
        <v/>
      </c>
      <c r="DH3881" s="832">
        <v>3971</v>
      </c>
    </row>
    <row r="3882" spans="1:112" s="760" customFormat="1" ht="12" hidden="1" customHeight="1" x14ac:dyDescent="0.15">
      <c r="A3882" s="774"/>
      <c r="B3882" s="3391"/>
      <c r="C3882" s="3681"/>
      <c r="D3882" s="3681"/>
      <c r="E3882" s="3681"/>
      <c r="F3882" s="3681"/>
      <c r="G3882" s="3681"/>
      <c r="H3882" s="3392"/>
      <c r="I3882" s="3683"/>
      <c r="J3882" s="3684"/>
      <c r="K3882" s="1974"/>
      <c r="L3882" s="774"/>
      <c r="M3882" s="767"/>
      <c r="DF3882" s="818"/>
      <c r="DG3882" s="772" t="str">
        <f t="shared" si="76"/>
        <v/>
      </c>
      <c r="DH3882" s="832">
        <v>3972</v>
      </c>
    </row>
    <row r="3883" spans="1:112" s="760" customFormat="1" ht="12.75" hidden="1" customHeight="1" x14ac:dyDescent="0.15">
      <c r="A3883" s="774"/>
      <c r="B3883" s="3391"/>
      <c r="C3883" s="3681"/>
      <c r="D3883" s="3681"/>
      <c r="E3883" s="3681"/>
      <c r="F3883" s="3681"/>
      <c r="G3883" s="3681"/>
      <c r="H3883" s="3392"/>
      <c r="I3883" s="3683"/>
      <c r="J3883" s="3684"/>
      <c r="K3883" s="1974"/>
      <c r="L3883" s="774"/>
      <c r="M3883" s="767"/>
      <c r="DF3883" s="818"/>
      <c r="DG3883" s="772" t="str">
        <f t="shared" si="76"/>
        <v/>
      </c>
      <c r="DH3883" s="832">
        <v>3973</v>
      </c>
    </row>
    <row r="3884" spans="1:112" s="760" customFormat="1" ht="12" hidden="1" customHeight="1" x14ac:dyDescent="0.15">
      <c r="A3884" s="774"/>
      <c r="B3884" s="3391"/>
      <c r="C3884" s="3681"/>
      <c r="D3884" s="3681"/>
      <c r="E3884" s="3681"/>
      <c r="F3884" s="3681"/>
      <c r="G3884" s="3681"/>
      <c r="H3884" s="3392"/>
      <c r="I3884" s="3683"/>
      <c r="J3884" s="3684"/>
      <c r="K3884" s="1974"/>
      <c r="L3884" s="774"/>
      <c r="M3884" s="767"/>
      <c r="DF3884" s="818"/>
      <c r="DG3884" s="772" t="str">
        <f t="shared" si="76"/>
        <v/>
      </c>
      <c r="DH3884" s="832">
        <v>3974</v>
      </c>
    </row>
    <row r="3885" spans="1:112" s="760" customFormat="1" ht="12" hidden="1" customHeight="1" x14ac:dyDescent="0.15">
      <c r="A3885" s="774"/>
      <c r="B3885" s="3391"/>
      <c r="C3885" s="3681"/>
      <c r="D3885" s="3681"/>
      <c r="E3885" s="3681"/>
      <c r="F3885" s="3681"/>
      <c r="G3885" s="3681"/>
      <c r="H3885" s="3392"/>
      <c r="I3885" s="3683"/>
      <c r="J3885" s="3684"/>
      <c r="K3885" s="1974"/>
      <c r="L3885" s="774"/>
      <c r="M3885" s="767"/>
      <c r="DF3885" s="818"/>
      <c r="DG3885" s="772" t="str">
        <f t="shared" si="76"/>
        <v/>
      </c>
      <c r="DH3885" s="832">
        <v>3975</v>
      </c>
    </row>
    <row r="3886" spans="1:112" s="760" customFormat="1" ht="12" hidden="1" customHeight="1" x14ac:dyDescent="0.15">
      <c r="A3886" s="774"/>
      <c r="B3886" s="3391"/>
      <c r="C3886" s="3681"/>
      <c r="D3886" s="3681"/>
      <c r="E3886" s="3681"/>
      <c r="F3886" s="3681"/>
      <c r="G3886" s="3681"/>
      <c r="H3886" s="3392"/>
      <c r="I3886" s="3683"/>
      <c r="J3886" s="3684"/>
      <c r="K3886" s="1974"/>
      <c r="L3886" s="774"/>
      <c r="M3886" s="767"/>
      <c r="DF3886" s="818"/>
      <c r="DG3886" s="772" t="str">
        <f t="shared" si="76"/>
        <v/>
      </c>
      <c r="DH3886" s="832">
        <v>3976</v>
      </c>
    </row>
    <row r="3887" spans="1:112" s="760" customFormat="1" ht="12" hidden="1" customHeight="1" x14ac:dyDescent="0.15">
      <c r="A3887" s="774"/>
      <c r="B3887" s="3391"/>
      <c r="C3887" s="3681"/>
      <c r="D3887" s="3681"/>
      <c r="E3887" s="3681"/>
      <c r="F3887" s="3681"/>
      <c r="G3887" s="3681"/>
      <c r="H3887" s="3392"/>
      <c r="I3887" s="3683"/>
      <c r="J3887" s="3684"/>
      <c r="K3887" s="1974"/>
      <c r="L3887" s="774"/>
      <c r="M3887" s="767"/>
      <c r="DF3887" s="818"/>
      <c r="DG3887" s="772" t="str">
        <f t="shared" si="76"/>
        <v/>
      </c>
      <c r="DH3887" s="832">
        <v>3977</v>
      </c>
    </row>
    <row r="3888" spans="1:112" s="760" customFormat="1" ht="12" hidden="1" customHeight="1" x14ac:dyDescent="0.15">
      <c r="A3888" s="774"/>
      <c r="B3888" s="3391"/>
      <c r="C3888" s="3681"/>
      <c r="D3888" s="3681"/>
      <c r="E3888" s="3681"/>
      <c r="F3888" s="3681"/>
      <c r="G3888" s="3681"/>
      <c r="H3888" s="3392"/>
      <c r="I3888" s="3683"/>
      <c r="J3888" s="3684"/>
      <c r="K3888" s="1974"/>
      <c r="L3888" s="774"/>
      <c r="M3888" s="767"/>
      <c r="DF3888" s="818"/>
      <c r="DG3888" s="772" t="str">
        <f t="shared" si="76"/>
        <v/>
      </c>
      <c r="DH3888" s="832">
        <v>3978</v>
      </c>
    </row>
    <row r="3889" spans="1:112" s="760" customFormat="1" ht="12" hidden="1" customHeight="1" x14ac:dyDescent="0.15">
      <c r="A3889" s="774"/>
      <c r="B3889" s="3391"/>
      <c r="C3889" s="3681"/>
      <c r="D3889" s="3681"/>
      <c r="E3889" s="3681"/>
      <c r="F3889" s="3681"/>
      <c r="G3889" s="3681"/>
      <c r="H3889" s="3392"/>
      <c r="I3889" s="3683"/>
      <c r="J3889" s="3684"/>
      <c r="K3889" s="1974"/>
      <c r="L3889" s="774"/>
      <c r="M3889" s="767"/>
      <c r="DF3889" s="818"/>
      <c r="DG3889" s="772" t="str">
        <f t="shared" si="76"/>
        <v/>
      </c>
      <c r="DH3889" s="832">
        <v>3979</v>
      </c>
    </row>
    <row r="3890" spans="1:112" s="760" customFormat="1" ht="12" hidden="1" customHeight="1" x14ac:dyDescent="0.15">
      <c r="A3890" s="774"/>
      <c r="B3890" s="3391"/>
      <c r="C3890" s="3681"/>
      <c r="D3890" s="3681"/>
      <c r="E3890" s="3681"/>
      <c r="F3890" s="3681"/>
      <c r="G3890" s="3681"/>
      <c r="H3890" s="3392"/>
      <c r="I3890" s="3683"/>
      <c r="J3890" s="3684"/>
      <c r="K3890" s="1974"/>
      <c r="L3890" s="774"/>
      <c r="M3890" s="767"/>
      <c r="DF3890" s="818"/>
      <c r="DG3890" s="772" t="str">
        <f t="shared" si="76"/>
        <v/>
      </c>
      <c r="DH3890" s="832">
        <v>3980</v>
      </c>
    </row>
    <row r="3891" spans="1:112" s="760" customFormat="1" ht="12" hidden="1" customHeight="1" x14ac:dyDescent="0.15">
      <c r="A3891" s="774"/>
      <c r="B3891" s="3391"/>
      <c r="C3891" s="3681"/>
      <c r="D3891" s="3681"/>
      <c r="E3891" s="3681"/>
      <c r="F3891" s="3681"/>
      <c r="G3891" s="3681"/>
      <c r="H3891" s="3392"/>
      <c r="I3891" s="3683"/>
      <c r="J3891" s="3684"/>
      <c r="K3891" s="1974"/>
      <c r="L3891" s="774"/>
      <c r="M3891" s="767"/>
      <c r="DF3891" s="818"/>
      <c r="DG3891" s="772" t="str">
        <f t="shared" ref="DG3891:DG3954" si="77">IF(COUNTA(A3891:M3891)&gt;0,DH3891,"")</f>
        <v/>
      </c>
      <c r="DH3891" s="832">
        <v>3981</v>
      </c>
    </row>
    <row r="3892" spans="1:112" s="760" customFormat="1" ht="12" hidden="1" customHeight="1" x14ac:dyDescent="0.15">
      <c r="A3892" s="774"/>
      <c r="B3892" s="3391"/>
      <c r="C3892" s="3681"/>
      <c r="D3892" s="3681"/>
      <c r="E3892" s="3681"/>
      <c r="F3892" s="3681"/>
      <c r="G3892" s="3681"/>
      <c r="H3892" s="3392"/>
      <c r="I3892" s="3683"/>
      <c r="J3892" s="3684"/>
      <c r="K3892" s="1974"/>
      <c r="L3892" s="774"/>
      <c r="M3892" s="767"/>
      <c r="DF3892" s="818"/>
      <c r="DG3892" s="772" t="str">
        <f t="shared" si="77"/>
        <v/>
      </c>
      <c r="DH3892" s="832">
        <v>3982</v>
      </c>
    </row>
    <row r="3893" spans="1:112" s="760" customFormat="1" ht="12" hidden="1" customHeight="1" x14ac:dyDescent="0.15">
      <c r="A3893" s="774"/>
      <c r="B3893" s="3391"/>
      <c r="C3893" s="3681"/>
      <c r="D3893" s="3681"/>
      <c r="E3893" s="3681"/>
      <c r="F3893" s="3681"/>
      <c r="G3893" s="3681"/>
      <c r="H3893" s="3392"/>
      <c r="I3893" s="3683"/>
      <c r="J3893" s="3684"/>
      <c r="K3893" s="1974"/>
      <c r="L3893" s="774"/>
      <c r="M3893" s="767"/>
      <c r="DF3893" s="818"/>
      <c r="DG3893" s="772" t="str">
        <f t="shared" si="77"/>
        <v/>
      </c>
      <c r="DH3893" s="832">
        <v>3983</v>
      </c>
    </row>
    <row r="3894" spans="1:112" s="760" customFormat="1" ht="12" hidden="1" customHeight="1" x14ac:dyDescent="0.15">
      <c r="A3894" s="774"/>
      <c r="B3894" s="3391"/>
      <c r="C3894" s="3681"/>
      <c r="D3894" s="3681"/>
      <c r="E3894" s="3681"/>
      <c r="F3894" s="3681"/>
      <c r="G3894" s="3681"/>
      <c r="H3894" s="3392"/>
      <c r="I3894" s="3683"/>
      <c r="J3894" s="3684"/>
      <c r="K3894" s="1974"/>
      <c r="L3894" s="774"/>
      <c r="M3894" s="767"/>
      <c r="DF3894" s="818"/>
      <c r="DG3894" s="772" t="str">
        <f t="shared" si="77"/>
        <v/>
      </c>
      <c r="DH3894" s="832">
        <v>3984</v>
      </c>
    </row>
    <row r="3895" spans="1:112" s="760" customFormat="1" ht="12" hidden="1" customHeight="1" x14ac:dyDescent="0.15">
      <c r="A3895" s="774"/>
      <c r="B3895" s="3391"/>
      <c r="C3895" s="3681"/>
      <c r="D3895" s="3681"/>
      <c r="E3895" s="3681"/>
      <c r="F3895" s="3681"/>
      <c r="G3895" s="3681"/>
      <c r="H3895" s="3392"/>
      <c r="I3895" s="3683"/>
      <c r="J3895" s="3684"/>
      <c r="K3895" s="1974"/>
      <c r="L3895" s="774"/>
      <c r="M3895" s="767"/>
      <c r="DF3895" s="818"/>
      <c r="DG3895" s="772" t="str">
        <f t="shared" si="77"/>
        <v/>
      </c>
      <c r="DH3895" s="832">
        <v>3985</v>
      </c>
    </row>
    <row r="3896" spans="1:112" s="760" customFormat="1" ht="12" hidden="1" customHeight="1" x14ac:dyDescent="0.15">
      <c r="A3896" s="774"/>
      <c r="B3896" s="3391"/>
      <c r="C3896" s="3681"/>
      <c r="D3896" s="3681"/>
      <c r="E3896" s="3681"/>
      <c r="F3896" s="3681"/>
      <c r="G3896" s="3681"/>
      <c r="H3896" s="3392"/>
      <c r="I3896" s="3683"/>
      <c r="J3896" s="3684"/>
      <c r="K3896" s="1974"/>
      <c r="L3896" s="774"/>
      <c r="M3896" s="767"/>
      <c r="DF3896" s="818"/>
      <c r="DG3896" s="772" t="str">
        <f t="shared" si="77"/>
        <v/>
      </c>
      <c r="DH3896" s="832">
        <v>3986</v>
      </c>
    </row>
    <row r="3897" spans="1:112" s="760" customFormat="1" ht="12" hidden="1" customHeight="1" x14ac:dyDescent="0.15">
      <c r="A3897" s="774"/>
      <c r="B3897" s="3391"/>
      <c r="C3897" s="3681"/>
      <c r="D3897" s="3681"/>
      <c r="E3897" s="3681"/>
      <c r="F3897" s="3681"/>
      <c r="G3897" s="3681"/>
      <c r="H3897" s="3392"/>
      <c r="I3897" s="3683"/>
      <c r="J3897" s="3684"/>
      <c r="K3897" s="1974"/>
      <c r="L3897" s="774"/>
      <c r="M3897" s="767"/>
      <c r="DF3897" s="818"/>
      <c r="DG3897" s="772" t="str">
        <f t="shared" si="77"/>
        <v/>
      </c>
      <c r="DH3897" s="832">
        <v>3987</v>
      </c>
    </row>
    <row r="3898" spans="1:112" s="760" customFormat="1" ht="12" hidden="1" customHeight="1" x14ac:dyDescent="0.15">
      <c r="A3898" s="774"/>
      <c r="B3898" s="3391"/>
      <c r="C3898" s="3681"/>
      <c r="D3898" s="3681"/>
      <c r="E3898" s="3681"/>
      <c r="F3898" s="3681"/>
      <c r="G3898" s="3681"/>
      <c r="H3898" s="3392"/>
      <c r="I3898" s="3683"/>
      <c r="J3898" s="3684"/>
      <c r="K3898" s="1974"/>
      <c r="L3898" s="774"/>
      <c r="M3898" s="767"/>
      <c r="DF3898" s="818"/>
      <c r="DG3898" s="772" t="str">
        <f t="shared" si="77"/>
        <v/>
      </c>
      <c r="DH3898" s="832">
        <v>3988</v>
      </c>
    </row>
    <row r="3899" spans="1:112" s="760" customFormat="1" ht="12" hidden="1" customHeight="1" x14ac:dyDescent="0.15">
      <c r="A3899" s="774"/>
      <c r="B3899" s="3391"/>
      <c r="C3899" s="3681"/>
      <c r="D3899" s="3681"/>
      <c r="E3899" s="3681"/>
      <c r="F3899" s="3681"/>
      <c r="G3899" s="3681"/>
      <c r="H3899" s="3392"/>
      <c r="I3899" s="3683"/>
      <c r="J3899" s="3684"/>
      <c r="K3899" s="1974"/>
      <c r="L3899" s="774"/>
      <c r="M3899" s="767"/>
      <c r="DF3899" s="818"/>
      <c r="DG3899" s="772" t="str">
        <f t="shared" si="77"/>
        <v/>
      </c>
      <c r="DH3899" s="832">
        <v>3989</v>
      </c>
    </row>
    <row r="3900" spans="1:112" s="760" customFormat="1" ht="12" hidden="1" customHeight="1" x14ac:dyDescent="0.15">
      <c r="A3900" s="774"/>
      <c r="B3900" s="3391"/>
      <c r="C3900" s="3681"/>
      <c r="D3900" s="3681"/>
      <c r="E3900" s="3681"/>
      <c r="F3900" s="3681"/>
      <c r="G3900" s="3681"/>
      <c r="H3900" s="3392"/>
      <c r="I3900" s="3683"/>
      <c r="J3900" s="3684"/>
      <c r="K3900" s="1974"/>
      <c r="L3900" s="774"/>
      <c r="M3900" s="767"/>
      <c r="DF3900" s="818"/>
      <c r="DG3900" s="772" t="str">
        <f t="shared" si="77"/>
        <v/>
      </c>
      <c r="DH3900" s="832">
        <v>3990</v>
      </c>
    </row>
    <row r="3901" spans="1:112" s="760" customFormat="1" ht="12.75" hidden="1" customHeight="1" x14ac:dyDescent="0.15">
      <c r="A3901" s="774"/>
      <c r="B3901" s="3391"/>
      <c r="C3901" s="3681"/>
      <c r="D3901" s="3681"/>
      <c r="E3901" s="3681"/>
      <c r="F3901" s="3681"/>
      <c r="G3901" s="3681"/>
      <c r="H3901" s="3392"/>
      <c r="I3901" s="3683"/>
      <c r="J3901" s="3684"/>
      <c r="K3901" s="1974"/>
      <c r="L3901" s="774"/>
      <c r="M3901" s="767"/>
      <c r="DF3901" s="818"/>
      <c r="DG3901" s="772" t="str">
        <f t="shared" si="77"/>
        <v/>
      </c>
      <c r="DH3901" s="832">
        <v>3991</v>
      </c>
    </row>
    <row r="3902" spans="1:112" s="760" customFormat="1" ht="12" hidden="1" customHeight="1" x14ac:dyDescent="0.15">
      <c r="A3902" s="774"/>
      <c r="B3902" s="3391"/>
      <c r="C3902" s="3681"/>
      <c r="D3902" s="3681"/>
      <c r="E3902" s="3681"/>
      <c r="F3902" s="3681"/>
      <c r="G3902" s="3681"/>
      <c r="H3902" s="3392"/>
      <c r="I3902" s="3683"/>
      <c r="J3902" s="3684"/>
      <c r="K3902" s="1974"/>
      <c r="L3902" s="774"/>
      <c r="M3902" s="767"/>
      <c r="DF3902" s="818"/>
      <c r="DG3902" s="772" t="str">
        <f t="shared" si="77"/>
        <v/>
      </c>
      <c r="DH3902" s="832">
        <v>3992</v>
      </c>
    </row>
    <row r="3903" spans="1:112" s="760" customFormat="1" ht="12" hidden="1" customHeight="1" x14ac:dyDescent="0.15">
      <c r="A3903" s="774"/>
      <c r="B3903" s="3391"/>
      <c r="C3903" s="3681"/>
      <c r="D3903" s="3681"/>
      <c r="E3903" s="3681"/>
      <c r="F3903" s="3681"/>
      <c r="G3903" s="3681"/>
      <c r="H3903" s="3392"/>
      <c r="I3903" s="3683"/>
      <c r="J3903" s="3684"/>
      <c r="K3903" s="1974"/>
      <c r="L3903" s="774"/>
      <c r="M3903" s="767"/>
      <c r="DF3903" s="818"/>
      <c r="DG3903" s="772" t="str">
        <f t="shared" si="77"/>
        <v/>
      </c>
      <c r="DH3903" s="832">
        <v>3993</v>
      </c>
    </row>
    <row r="3904" spans="1:112" s="760" customFormat="1" ht="12" hidden="1" customHeight="1" x14ac:dyDescent="0.15">
      <c r="A3904" s="774"/>
      <c r="B3904" s="3391"/>
      <c r="C3904" s="3681"/>
      <c r="D3904" s="3681"/>
      <c r="E3904" s="3681"/>
      <c r="F3904" s="3681"/>
      <c r="G3904" s="3681"/>
      <c r="H3904" s="3392"/>
      <c r="I3904" s="3683"/>
      <c r="J3904" s="3684"/>
      <c r="K3904" s="1974"/>
      <c r="L3904" s="774"/>
      <c r="M3904" s="767"/>
      <c r="DF3904" s="818"/>
      <c r="DG3904" s="772" t="str">
        <f t="shared" si="77"/>
        <v/>
      </c>
      <c r="DH3904" s="832">
        <v>3994</v>
      </c>
    </row>
    <row r="3905" spans="1:112" s="760" customFormat="1" ht="12" hidden="1" customHeight="1" x14ac:dyDescent="0.15">
      <c r="A3905" s="774"/>
      <c r="B3905" s="3391"/>
      <c r="C3905" s="3681"/>
      <c r="D3905" s="3681"/>
      <c r="E3905" s="3681"/>
      <c r="F3905" s="3681"/>
      <c r="G3905" s="3681"/>
      <c r="H3905" s="3392"/>
      <c r="I3905" s="3683"/>
      <c r="J3905" s="3684"/>
      <c r="K3905" s="1974"/>
      <c r="L3905" s="774"/>
      <c r="M3905" s="767"/>
      <c r="DF3905" s="818"/>
      <c r="DG3905" s="772" t="str">
        <f t="shared" si="77"/>
        <v/>
      </c>
      <c r="DH3905" s="832">
        <v>3995</v>
      </c>
    </row>
    <row r="3906" spans="1:112" s="760" customFormat="1" ht="12" hidden="1" customHeight="1" x14ac:dyDescent="0.15">
      <c r="A3906" s="774"/>
      <c r="B3906" s="3391"/>
      <c r="C3906" s="3681"/>
      <c r="D3906" s="3681"/>
      <c r="E3906" s="3681"/>
      <c r="F3906" s="3681"/>
      <c r="G3906" s="3681"/>
      <c r="H3906" s="3392"/>
      <c r="I3906" s="3683"/>
      <c r="J3906" s="3684"/>
      <c r="K3906" s="1974"/>
      <c r="L3906" s="774"/>
      <c r="M3906" s="767"/>
      <c r="DF3906" s="818"/>
      <c r="DG3906" s="772" t="str">
        <f t="shared" si="77"/>
        <v/>
      </c>
      <c r="DH3906" s="832">
        <v>3996</v>
      </c>
    </row>
    <row r="3907" spans="1:112" s="760" customFormat="1" ht="12" hidden="1" customHeight="1" x14ac:dyDescent="0.15">
      <c r="A3907" s="774"/>
      <c r="B3907" s="3391"/>
      <c r="C3907" s="3681"/>
      <c r="D3907" s="3681"/>
      <c r="E3907" s="3681"/>
      <c r="F3907" s="3681"/>
      <c r="G3907" s="3681"/>
      <c r="H3907" s="3392"/>
      <c r="I3907" s="3683"/>
      <c r="J3907" s="3684"/>
      <c r="K3907" s="1974"/>
      <c r="L3907" s="774"/>
      <c r="M3907" s="767"/>
      <c r="DF3907" s="818"/>
      <c r="DG3907" s="772" t="str">
        <f t="shared" si="77"/>
        <v/>
      </c>
      <c r="DH3907" s="832">
        <v>3997</v>
      </c>
    </row>
    <row r="3908" spans="1:112" s="760" customFormat="1" ht="12" hidden="1" customHeight="1" x14ac:dyDescent="0.15">
      <c r="A3908" s="774"/>
      <c r="B3908" s="3391"/>
      <c r="C3908" s="3681"/>
      <c r="D3908" s="3681"/>
      <c r="E3908" s="3681"/>
      <c r="F3908" s="3681"/>
      <c r="G3908" s="3681"/>
      <c r="H3908" s="3392"/>
      <c r="I3908" s="3683"/>
      <c r="J3908" s="3684"/>
      <c r="K3908" s="1974"/>
      <c r="L3908" s="774"/>
      <c r="M3908" s="767"/>
      <c r="DF3908" s="818"/>
      <c r="DG3908" s="772" t="str">
        <f t="shared" si="77"/>
        <v/>
      </c>
      <c r="DH3908" s="832">
        <v>3998</v>
      </c>
    </row>
    <row r="3909" spans="1:112" s="760" customFormat="1" ht="12" hidden="1" customHeight="1" x14ac:dyDescent="0.15">
      <c r="A3909" s="774"/>
      <c r="B3909" s="3391"/>
      <c r="C3909" s="3681"/>
      <c r="D3909" s="3681"/>
      <c r="E3909" s="3681"/>
      <c r="F3909" s="3681"/>
      <c r="G3909" s="3681"/>
      <c r="H3909" s="3392"/>
      <c r="I3909" s="3683"/>
      <c r="J3909" s="3684"/>
      <c r="K3909" s="1974"/>
      <c r="L3909" s="774"/>
      <c r="M3909" s="767"/>
      <c r="DF3909" s="818"/>
      <c r="DG3909" s="772" t="str">
        <f t="shared" si="77"/>
        <v/>
      </c>
      <c r="DH3909" s="832">
        <v>3999</v>
      </c>
    </row>
    <row r="3910" spans="1:112" s="760" customFormat="1" ht="12" hidden="1" customHeight="1" x14ac:dyDescent="0.15">
      <c r="A3910" s="774"/>
      <c r="B3910" s="3391"/>
      <c r="C3910" s="3681"/>
      <c r="D3910" s="3681"/>
      <c r="E3910" s="3681"/>
      <c r="F3910" s="3681"/>
      <c r="G3910" s="3681"/>
      <c r="H3910" s="3392"/>
      <c r="I3910" s="3683"/>
      <c r="J3910" s="3684"/>
      <c r="K3910" s="1974"/>
      <c r="L3910" s="774"/>
      <c r="M3910" s="767"/>
      <c r="DF3910" s="818"/>
      <c r="DG3910" s="772" t="str">
        <f t="shared" si="77"/>
        <v/>
      </c>
      <c r="DH3910" s="832">
        <v>4000</v>
      </c>
    </row>
    <row r="3911" spans="1:112" s="760" customFormat="1" ht="12.75" hidden="1" customHeight="1" x14ac:dyDescent="0.15">
      <c r="A3911" s="774"/>
      <c r="B3911" s="3391"/>
      <c r="C3911" s="3681"/>
      <c r="D3911" s="3681"/>
      <c r="E3911" s="3681"/>
      <c r="F3911" s="3681"/>
      <c r="G3911" s="3681"/>
      <c r="H3911" s="3392"/>
      <c r="I3911" s="3683"/>
      <c r="J3911" s="3684"/>
      <c r="K3911" s="1974"/>
      <c r="L3911" s="774"/>
      <c r="M3911" s="767"/>
      <c r="DF3911" s="818"/>
      <c r="DG3911" s="772" t="str">
        <f t="shared" si="77"/>
        <v/>
      </c>
      <c r="DH3911" s="832">
        <v>4001</v>
      </c>
    </row>
    <row r="3912" spans="1:112" s="760" customFormat="1" ht="12" hidden="1" customHeight="1" x14ac:dyDescent="0.15">
      <c r="A3912" s="774"/>
      <c r="B3912" s="3391"/>
      <c r="C3912" s="3681"/>
      <c r="D3912" s="3681"/>
      <c r="E3912" s="3681"/>
      <c r="F3912" s="3681"/>
      <c r="G3912" s="3681"/>
      <c r="H3912" s="3392"/>
      <c r="I3912" s="3683"/>
      <c r="J3912" s="3684"/>
      <c r="K3912" s="1974"/>
      <c r="L3912" s="774"/>
      <c r="M3912" s="767"/>
      <c r="DF3912" s="818"/>
      <c r="DG3912" s="772" t="str">
        <f t="shared" si="77"/>
        <v/>
      </c>
      <c r="DH3912" s="832">
        <v>4002</v>
      </c>
    </row>
    <row r="3913" spans="1:112" s="760" customFormat="1" ht="12" hidden="1" customHeight="1" x14ac:dyDescent="0.15">
      <c r="A3913" s="774"/>
      <c r="B3913" s="3391"/>
      <c r="C3913" s="3681"/>
      <c r="D3913" s="3681"/>
      <c r="E3913" s="3681"/>
      <c r="F3913" s="3681"/>
      <c r="G3913" s="3681"/>
      <c r="H3913" s="3392"/>
      <c r="I3913" s="3683"/>
      <c r="J3913" s="3684"/>
      <c r="K3913" s="1974"/>
      <c r="L3913" s="774"/>
      <c r="M3913" s="767"/>
      <c r="DF3913" s="818"/>
      <c r="DG3913" s="772" t="str">
        <f t="shared" si="77"/>
        <v/>
      </c>
      <c r="DH3913" s="832">
        <v>4003</v>
      </c>
    </row>
    <row r="3914" spans="1:112" s="760" customFormat="1" ht="12" hidden="1" customHeight="1" x14ac:dyDescent="0.15">
      <c r="A3914" s="774"/>
      <c r="B3914" s="3391"/>
      <c r="C3914" s="3681"/>
      <c r="D3914" s="3681"/>
      <c r="E3914" s="3681"/>
      <c r="F3914" s="3681"/>
      <c r="G3914" s="3681"/>
      <c r="H3914" s="3392"/>
      <c r="I3914" s="3683"/>
      <c r="J3914" s="3684"/>
      <c r="K3914" s="1974"/>
      <c r="L3914" s="774"/>
      <c r="M3914" s="767"/>
      <c r="DF3914" s="818"/>
      <c r="DG3914" s="772" t="str">
        <f t="shared" si="77"/>
        <v/>
      </c>
      <c r="DH3914" s="832">
        <v>4004</v>
      </c>
    </row>
    <row r="3915" spans="1:112" s="760" customFormat="1" ht="12" hidden="1" customHeight="1" x14ac:dyDescent="0.15">
      <c r="A3915" s="774"/>
      <c r="B3915" s="3391"/>
      <c r="C3915" s="3681"/>
      <c r="D3915" s="3681"/>
      <c r="E3915" s="3681"/>
      <c r="F3915" s="3681"/>
      <c r="G3915" s="3681"/>
      <c r="H3915" s="3392"/>
      <c r="I3915" s="3683"/>
      <c r="J3915" s="3684"/>
      <c r="K3915" s="1974"/>
      <c r="L3915" s="774"/>
      <c r="M3915" s="767"/>
      <c r="DF3915" s="818"/>
      <c r="DG3915" s="772" t="str">
        <f t="shared" si="77"/>
        <v/>
      </c>
      <c r="DH3915" s="832">
        <v>4005</v>
      </c>
    </row>
    <row r="3916" spans="1:112" s="760" customFormat="1" ht="12" hidden="1" customHeight="1" x14ac:dyDescent="0.15">
      <c r="A3916" s="774"/>
      <c r="B3916" s="3391"/>
      <c r="C3916" s="3681"/>
      <c r="D3916" s="3681"/>
      <c r="E3916" s="3681"/>
      <c r="F3916" s="3681"/>
      <c r="G3916" s="3681"/>
      <c r="H3916" s="3392"/>
      <c r="I3916" s="3683"/>
      <c r="J3916" s="3684"/>
      <c r="K3916" s="1974"/>
      <c r="L3916" s="774"/>
      <c r="M3916" s="767"/>
      <c r="DF3916" s="818"/>
      <c r="DG3916" s="772" t="str">
        <f t="shared" si="77"/>
        <v/>
      </c>
      <c r="DH3916" s="832">
        <v>4006</v>
      </c>
    </row>
    <row r="3917" spans="1:112" s="760" customFormat="1" ht="12" hidden="1" customHeight="1" x14ac:dyDescent="0.15">
      <c r="A3917" s="774"/>
      <c r="B3917" s="3391"/>
      <c r="C3917" s="3681"/>
      <c r="D3917" s="3681"/>
      <c r="E3917" s="3681"/>
      <c r="F3917" s="3681"/>
      <c r="G3917" s="3681"/>
      <c r="H3917" s="3392"/>
      <c r="I3917" s="3683"/>
      <c r="J3917" s="3684"/>
      <c r="K3917" s="1974"/>
      <c r="L3917" s="774"/>
      <c r="M3917" s="767"/>
      <c r="DF3917" s="818"/>
      <c r="DG3917" s="772" t="str">
        <f t="shared" si="77"/>
        <v/>
      </c>
      <c r="DH3917" s="832">
        <v>4007</v>
      </c>
    </row>
    <row r="3918" spans="1:112" s="760" customFormat="1" ht="12" hidden="1" customHeight="1" x14ac:dyDescent="0.15">
      <c r="A3918" s="774"/>
      <c r="B3918" s="3391"/>
      <c r="C3918" s="3681"/>
      <c r="D3918" s="3681"/>
      <c r="E3918" s="3681"/>
      <c r="F3918" s="3681"/>
      <c r="G3918" s="3681"/>
      <c r="H3918" s="3392"/>
      <c r="I3918" s="3683"/>
      <c r="J3918" s="3684"/>
      <c r="K3918" s="1974"/>
      <c r="L3918" s="774"/>
      <c r="M3918" s="767"/>
      <c r="DF3918" s="818"/>
      <c r="DG3918" s="772" t="str">
        <f t="shared" si="77"/>
        <v/>
      </c>
      <c r="DH3918" s="832">
        <v>4008</v>
      </c>
    </row>
    <row r="3919" spans="1:112" s="760" customFormat="1" ht="12" hidden="1" customHeight="1" x14ac:dyDescent="0.15">
      <c r="A3919" s="774"/>
      <c r="B3919" s="3391"/>
      <c r="C3919" s="3681"/>
      <c r="D3919" s="3681"/>
      <c r="E3919" s="3681"/>
      <c r="F3919" s="3681"/>
      <c r="G3919" s="3681"/>
      <c r="H3919" s="3392"/>
      <c r="I3919" s="3683"/>
      <c r="J3919" s="3684"/>
      <c r="K3919" s="1974"/>
      <c r="L3919" s="774"/>
      <c r="M3919" s="767"/>
      <c r="DF3919" s="818"/>
      <c r="DG3919" s="772" t="str">
        <f t="shared" si="77"/>
        <v/>
      </c>
      <c r="DH3919" s="832">
        <v>4009</v>
      </c>
    </row>
    <row r="3920" spans="1:112" s="760" customFormat="1" ht="12" hidden="1" customHeight="1" x14ac:dyDescent="0.15">
      <c r="A3920" s="774"/>
      <c r="B3920" s="3391"/>
      <c r="C3920" s="3681"/>
      <c r="D3920" s="3681"/>
      <c r="E3920" s="3681"/>
      <c r="F3920" s="3681"/>
      <c r="G3920" s="3681"/>
      <c r="H3920" s="3392"/>
      <c r="I3920" s="3683"/>
      <c r="J3920" s="3684"/>
      <c r="K3920" s="1974"/>
      <c r="L3920" s="774"/>
      <c r="M3920" s="767"/>
      <c r="DF3920" s="818"/>
      <c r="DG3920" s="772" t="str">
        <f t="shared" si="77"/>
        <v/>
      </c>
      <c r="DH3920" s="832">
        <v>4010</v>
      </c>
    </row>
    <row r="3921" spans="1:112" s="760" customFormat="1" ht="12.75" hidden="1" customHeight="1" x14ac:dyDescent="0.15">
      <c r="A3921" s="774"/>
      <c r="B3921" s="3391"/>
      <c r="C3921" s="3681"/>
      <c r="D3921" s="3681"/>
      <c r="E3921" s="3681"/>
      <c r="F3921" s="3681"/>
      <c r="G3921" s="3681"/>
      <c r="H3921" s="3392"/>
      <c r="I3921" s="3683"/>
      <c r="J3921" s="3684"/>
      <c r="K3921" s="1974"/>
      <c r="L3921" s="774"/>
      <c r="M3921" s="767"/>
      <c r="DF3921" s="818"/>
      <c r="DG3921" s="772" t="str">
        <f t="shared" si="77"/>
        <v/>
      </c>
      <c r="DH3921" s="832">
        <v>4011</v>
      </c>
    </row>
    <row r="3922" spans="1:112" s="760" customFormat="1" ht="12" hidden="1" customHeight="1" x14ac:dyDescent="0.15">
      <c r="A3922" s="774"/>
      <c r="B3922" s="3391"/>
      <c r="C3922" s="3681"/>
      <c r="D3922" s="3681"/>
      <c r="E3922" s="3681"/>
      <c r="F3922" s="3681"/>
      <c r="G3922" s="3681"/>
      <c r="H3922" s="3392"/>
      <c r="I3922" s="3683"/>
      <c r="J3922" s="3684"/>
      <c r="K3922" s="1974"/>
      <c r="L3922" s="774"/>
      <c r="M3922" s="767"/>
      <c r="DF3922" s="818"/>
      <c r="DG3922" s="772" t="str">
        <f t="shared" si="77"/>
        <v/>
      </c>
      <c r="DH3922" s="832">
        <v>4012</v>
      </c>
    </row>
    <row r="3923" spans="1:112" s="760" customFormat="1" ht="12" hidden="1" customHeight="1" x14ac:dyDescent="0.15">
      <c r="A3923" s="774"/>
      <c r="B3923" s="3391"/>
      <c r="C3923" s="3681"/>
      <c r="D3923" s="3681"/>
      <c r="E3923" s="3681"/>
      <c r="F3923" s="3681"/>
      <c r="G3923" s="3681"/>
      <c r="H3923" s="3392"/>
      <c r="I3923" s="3683"/>
      <c r="J3923" s="3684"/>
      <c r="K3923" s="1974"/>
      <c r="L3923" s="774"/>
      <c r="M3923" s="767"/>
      <c r="DF3923" s="818"/>
      <c r="DG3923" s="772" t="str">
        <f t="shared" si="77"/>
        <v/>
      </c>
      <c r="DH3923" s="832">
        <v>4013</v>
      </c>
    </row>
    <row r="3924" spans="1:112" s="760" customFormat="1" ht="12" hidden="1" customHeight="1" x14ac:dyDescent="0.15">
      <c r="A3924" s="774"/>
      <c r="B3924" s="3391"/>
      <c r="C3924" s="3681"/>
      <c r="D3924" s="3681"/>
      <c r="E3924" s="3681"/>
      <c r="F3924" s="3681"/>
      <c r="G3924" s="3681"/>
      <c r="H3924" s="3392"/>
      <c r="I3924" s="3683"/>
      <c r="J3924" s="3684"/>
      <c r="K3924" s="1974"/>
      <c r="L3924" s="774"/>
      <c r="M3924" s="767"/>
      <c r="DF3924" s="818"/>
      <c r="DG3924" s="772" t="str">
        <f t="shared" si="77"/>
        <v/>
      </c>
      <c r="DH3924" s="832">
        <v>4014</v>
      </c>
    </row>
    <row r="3925" spans="1:112" s="760" customFormat="1" ht="12" hidden="1" customHeight="1" x14ac:dyDescent="0.15">
      <c r="A3925" s="774"/>
      <c r="B3925" s="3391"/>
      <c r="C3925" s="3681"/>
      <c r="D3925" s="3681"/>
      <c r="E3925" s="3681"/>
      <c r="F3925" s="3681"/>
      <c r="G3925" s="3681"/>
      <c r="H3925" s="3392"/>
      <c r="I3925" s="3683"/>
      <c r="J3925" s="3684"/>
      <c r="K3925" s="1974"/>
      <c r="L3925" s="774"/>
      <c r="M3925" s="767"/>
      <c r="DF3925" s="818"/>
      <c r="DG3925" s="772" t="str">
        <f t="shared" si="77"/>
        <v/>
      </c>
      <c r="DH3925" s="832">
        <v>4015</v>
      </c>
    </row>
    <row r="3926" spans="1:112" s="760" customFormat="1" ht="12" hidden="1" customHeight="1" x14ac:dyDescent="0.15">
      <c r="A3926" s="774"/>
      <c r="B3926" s="3391"/>
      <c r="C3926" s="3681"/>
      <c r="D3926" s="3681"/>
      <c r="E3926" s="3681"/>
      <c r="F3926" s="3681"/>
      <c r="G3926" s="3681"/>
      <c r="H3926" s="3392"/>
      <c r="I3926" s="3683"/>
      <c r="J3926" s="3684"/>
      <c r="K3926" s="1974"/>
      <c r="L3926" s="774"/>
      <c r="M3926" s="767"/>
      <c r="DF3926" s="818"/>
      <c r="DG3926" s="772" t="str">
        <f t="shared" si="77"/>
        <v/>
      </c>
      <c r="DH3926" s="832">
        <v>4016</v>
      </c>
    </row>
    <row r="3927" spans="1:112" s="760" customFormat="1" ht="12" hidden="1" customHeight="1" x14ac:dyDescent="0.15">
      <c r="A3927" s="774"/>
      <c r="B3927" s="3391"/>
      <c r="C3927" s="3681"/>
      <c r="D3927" s="3681"/>
      <c r="E3927" s="3681"/>
      <c r="F3927" s="3681"/>
      <c r="G3927" s="3681"/>
      <c r="H3927" s="3392"/>
      <c r="I3927" s="3683"/>
      <c r="J3927" s="3684"/>
      <c r="K3927" s="1974"/>
      <c r="L3927" s="774"/>
      <c r="M3927" s="767"/>
      <c r="DF3927" s="818"/>
      <c r="DG3927" s="772" t="str">
        <f t="shared" si="77"/>
        <v/>
      </c>
      <c r="DH3927" s="832">
        <v>4017</v>
      </c>
    </row>
    <row r="3928" spans="1:112" s="760" customFormat="1" ht="12" hidden="1" customHeight="1" x14ac:dyDescent="0.15">
      <c r="A3928" s="774"/>
      <c r="B3928" s="3391"/>
      <c r="C3928" s="3681"/>
      <c r="D3928" s="3681"/>
      <c r="E3928" s="3681"/>
      <c r="F3928" s="3681"/>
      <c r="G3928" s="3681"/>
      <c r="H3928" s="3392"/>
      <c r="I3928" s="3683"/>
      <c r="J3928" s="3684"/>
      <c r="K3928" s="1974"/>
      <c r="L3928" s="774"/>
      <c r="M3928" s="767"/>
      <c r="DF3928" s="818"/>
      <c r="DG3928" s="772" t="str">
        <f t="shared" si="77"/>
        <v/>
      </c>
      <c r="DH3928" s="832">
        <v>4018</v>
      </c>
    </row>
    <row r="3929" spans="1:112" s="760" customFormat="1" ht="12" hidden="1" customHeight="1" x14ac:dyDescent="0.15">
      <c r="A3929" s="774"/>
      <c r="B3929" s="3391"/>
      <c r="C3929" s="3681"/>
      <c r="D3929" s="3681"/>
      <c r="E3929" s="3681"/>
      <c r="F3929" s="3681"/>
      <c r="G3929" s="3681"/>
      <c r="H3929" s="3392"/>
      <c r="I3929" s="3683"/>
      <c r="J3929" s="3684"/>
      <c r="K3929" s="1974"/>
      <c r="L3929" s="774"/>
      <c r="M3929" s="767"/>
      <c r="DF3929" s="818"/>
      <c r="DG3929" s="772" t="str">
        <f t="shared" si="77"/>
        <v/>
      </c>
      <c r="DH3929" s="832">
        <v>4019</v>
      </c>
    </row>
    <row r="3930" spans="1:112" s="760" customFormat="1" ht="12" hidden="1" customHeight="1" x14ac:dyDescent="0.15">
      <c r="A3930" s="774"/>
      <c r="B3930" s="3391"/>
      <c r="C3930" s="3681"/>
      <c r="D3930" s="3681"/>
      <c r="E3930" s="3681"/>
      <c r="F3930" s="3681"/>
      <c r="G3930" s="3681"/>
      <c r="H3930" s="3392"/>
      <c r="I3930" s="3683"/>
      <c r="J3930" s="3684"/>
      <c r="K3930" s="1974"/>
      <c r="L3930" s="774"/>
      <c r="M3930" s="767"/>
      <c r="DF3930" s="818"/>
      <c r="DG3930" s="772" t="str">
        <f t="shared" si="77"/>
        <v/>
      </c>
      <c r="DH3930" s="832">
        <v>4020</v>
      </c>
    </row>
    <row r="3931" spans="1:112" s="760" customFormat="1" ht="12" hidden="1" customHeight="1" x14ac:dyDescent="0.15">
      <c r="A3931" s="774"/>
      <c r="B3931" s="3391"/>
      <c r="C3931" s="3681"/>
      <c r="D3931" s="3681"/>
      <c r="E3931" s="3681"/>
      <c r="F3931" s="3681"/>
      <c r="G3931" s="3681"/>
      <c r="H3931" s="3392"/>
      <c r="I3931" s="3683"/>
      <c r="J3931" s="3684"/>
      <c r="K3931" s="1974"/>
      <c r="L3931" s="774"/>
      <c r="M3931" s="767"/>
      <c r="DF3931" s="818"/>
      <c r="DG3931" s="772" t="str">
        <f t="shared" si="77"/>
        <v/>
      </c>
      <c r="DH3931" s="832">
        <v>4021</v>
      </c>
    </row>
    <row r="3932" spans="1:112" s="760" customFormat="1" ht="12" hidden="1" customHeight="1" x14ac:dyDescent="0.15">
      <c r="A3932" s="774"/>
      <c r="B3932" s="3391"/>
      <c r="C3932" s="3681"/>
      <c r="D3932" s="3681"/>
      <c r="E3932" s="3681"/>
      <c r="F3932" s="3681"/>
      <c r="G3932" s="3681"/>
      <c r="H3932" s="3392"/>
      <c r="I3932" s="3683"/>
      <c r="J3932" s="3684"/>
      <c r="K3932" s="1974"/>
      <c r="L3932" s="774"/>
      <c r="M3932" s="767"/>
      <c r="DF3932" s="818"/>
      <c r="DG3932" s="772" t="str">
        <f t="shared" si="77"/>
        <v/>
      </c>
      <c r="DH3932" s="832">
        <v>4022</v>
      </c>
    </row>
    <row r="3933" spans="1:112" s="760" customFormat="1" ht="12" hidden="1" customHeight="1" x14ac:dyDescent="0.15">
      <c r="A3933" s="774"/>
      <c r="B3933" s="3391"/>
      <c r="C3933" s="3681"/>
      <c r="D3933" s="3681"/>
      <c r="E3933" s="3681"/>
      <c r="F3933" s="3681"/>
      <c r="G3933" s="3681"/>
      <c r="H3933" s="3392"/>
      <c r="I3933" s="3683"/>
      <c r="J3933" s="3684"/>
      <c r="K3933" s="1974"/>
      <c r="L3933" s="774"/>
      <c r="M3933" s="767"/>
      <c r="DF3933" s="818"/>
      <c r="DG3933" s="772" t="str">
        <f t="shared" si="77"/>
        <v/>
      </c>
      <c r="DH3933" s="832">
        <v>4023</v>
      </c>
    </row>
    <row r="3934" spans="1:112" s="760" customFormat="1" ht="12" hidden="1" customHeight="1" x14ac:dyDescent="0.15">
      <c r="A3934" s="774"/>
      <c r="B3934" s="3391"/>
      <c r="C3934" s="3681"/>
      <c r="D3934" s="3681"/>
      <c r="E3934" s="3681"/>
      <c r="F3934" s="3681"/>
      <c r="G3934" s="3681"/>
      <c r="H3934" s="3392"/>
      <c r="I3934" s="3683"/>
      <c r="J3934" s="3684"/>
      <c r="K3934" s="1974"/>
      <c r="L3934" s="774"/>
      <c r="M3934" s="767"/>
      <c r="DF3934" s="818"/>
      <c r="DG3934" s="772" t="str">
        <f t="shared" si="77"/>
        <v/>
      </c>
      <c r="DH3934" s="832">
        <v>4024</v>
      </c>
    </row>
    <row r="3935" spans="1:112" s="760" customFormat="1" ht="12" hidden="1" customHeight="1" x14ac:dyDescent="0.15">
      <c r="A3935" s="774"/>
      <c r="B3935" s="3391"/>
      <c r="C3935" s="3681"/>
      <c r="D3935" s="3681"/>
      <c r="E3935" s="3681"/>
      <c r="F3935" s="3681"/>
      <c r="G3935" s="3681"/>
      <c r="H3935" s="3392"/>
      <c r="I3935" s="3683"/>
      <c r="J3935" s="3684"/>
      <c r="K3935" s="1974"/>
      <c r="L3935" s="774"/>
      <c r="M3935" s="767"/>
      <c r="DF3935" s="818"/>
      <c r="DG3935" s="772" t="str">
        <f t="shared" si="77"/>
        <v/>
      </c>
      <c r="DH3935" s="832">
        <v>4025</v>
      </c>
    </row>
    <row r="3936" spans="1:112" s="760" customFormat="1" ht="12" hidden="1" customHeight="1" x14ac:dyDescent="0.15">
      <c r="A3936" s="774"/>
      <c r="B3936" s="3391"/>
      <c r="C3936" s="3681"/>
      <c r="D3936" s="3681"/>
      <c r="E3936" s="3681"/>
      <c r="F3936" s="3681"/>
      <c r="G3936" s="3681"/>
      <c r="H3936" s="3392"/>
      <c r="I3936" s="3683"/>
      <c r="J3936" s="3684"/>
      <c r="K3936" s="1974"/>
      <c r="L3936" s="774"/>
      <c r="M3936" s="767"/>
      <c r="DF3936" s="818"/>
      <c r="DG3936" s="772" t="str">
        <f t="shared" si="77"/>
        <v/>
      </c>
      <c r="DH3936" s="832">
        <v>4026</v>
      </c>
    </row>
    <row r="3937" spans="1:112" s="760" customFormat="1" ht="12" hidden="1" customHeight="1" x14ac:dyDescent="0.15">
      <c r="A3937" s="774"/>
      <c r="B3937" s="3391"/>
      <c r="C3937" s="3681"/>
      <c r="D3937" s="3681"/>
      <c r="E3937" s="3681"/>
      <c r="F3937" s="3681"/>
      <c r="G3937" s="3681"/>
      <c r="H3937" s="3392"/>
      <c r="I3937" s="3683"/>
      <c r="J3937" s="3684"/>
      <c r="K3937" s="1974"/>
      <c r="L3937" s="774"/>
      <c r="M3937" s="767"/>
      <c r="DF3937" s="818"/>
      <c r="DG3937" s="772" t="str">
        <f t="shared" si="77"/>
        <v/>
      </c>
      <c r="DH3937" s="832">
        <v>4027</v>
      </c>
    </row>
    <row r="3938" spans="1:112" s="760" customFormat="1" ht="12" hidden="1" customHeight="1" x14ac:dyDescent="0.15">
      <c r="A3938" s="774"/>
      <c r="B3938" s="3391"/>
      <c r="C3938" s="3681"/>
      <c r="D3938" s="3681"/>
      <c r="E3938" s="3681"/>
      <c r="F3938" s="3681"/>
      <c r="G3938" s="3681"/>
      <c r="H3938" s="3392"/>
      <c r="I3938" s="3683"/>
      <c r="J3938" s="3684"/>
      <c r="K3938" s="1974"/>
      <c r="L3938" s="774"/>
      <c r="M3938" s="767"/>
      <c r="DF3938" s="818"/>
      <c r="DG3938" s="772" t="str">
        <f t="shared" si="77"/>
        <v/>
      </c>
      <c r="DH3938" s="832">
        <v>4028</v>
      </c>
    </row>
    <row r="3939" spans="1:112" s="760" customFormat="1" ht="12.75" hidden="1" customHeight="1" x14ac:dyDescent="0.15">
      <c r="A3939" s="774"/>
      <c r="B3939" s="3391"/>
      <c r="C3939" s="3681"/>
      <c r="D3939" s="3681"/>
      <c r="E3939" s="3681"/>
      <c r="F3939" s="3681"/>
      <c r="G3939" s="3681"/>
      <c r="H3939" s="3392"/>
      <c r="I3939" s="3683"/>
      <c r="J3939" s="3684"/>
      <c r="K3939" s="1974"/>
      <c r="L3939" s="774"/>
      <c r="M3939" s="767"/>
      <c r="DF3939" s="818"/>
      <c r="DG3939" s="772" t="str">
        <f t="shared" si="77"/>
        <v/>
      </c>
      <c r="DH3939" s="832">
        <v>4029</v>
      </c>
    </row>
    <row r="3940" spans="1:112" s="760" customFormat="1" ht="12" hidden="1" customHeight="1" x14ac:dyDescent="0.15">
      <c r="A3940" s="774"/>
      <c r="B3940" s="3391"/>
      <c r="C3940" s="3681"/>
      <c r="D3940" s="3681"/>
      <c r="E3940" s="3681"/>
      <c r="F3940" s="3681"/>
      <c r="G3940" s="3681"/>
      <c r="H3940" s="3392"/>
      <c r="I3940" s="3683"/>
      <c r="J3940" s="3684"/>
      <c r="K3940" s="1974"/>
      <c r="L3940" s="774"/>
      <c r="M3940" s="767"/>
      <c r="DF3940" s="818"/>
      <c r="DG3940" s="772" t="str">
        <f t="shared" si="77"/>
        <v/>
      </c>
      <c r="DH3940" s="832">
        <v>4030</v>
      </c>
    </row>
    <row r="3941" spans="1:112" s="760" customFormat="1" ht="12" hidden="1" customHeight="1" x14ac:dyDescent="0.15">
      <c r="A3941" s="774"/>
      <c r="B3941" s="3391"/>
      <c r="C3941" s="3681"/>
      <c r="D3941" s="3681"/>
      <c r="E3941" s="3681"/>
      <c r="F3941" s="3681"/>
      <c r="G3941" s="3681"/>
      <c r="H3941" s="3392"/>
      <c r="I3941" s="3683"/>
      <c r="J3941" s="3684"/>
      <c r="K3941" s="1974"/>
      <c r="L3941" s="774"/>
      <c r="M3941" s="767"/>
      <c r="DF3941" s="818"/>
      <c r="DG3941" s="772" t="str">
        <f t="shared" si="77"/>
        <v/>
      </c>
      <c r="DH3941" s="832">
        <v>4031</v>
      </c>
    </row>
    <row r="3942" spans="1:112" s="760" customFormat="1" ht="12" hidden="1" customHeight="1" x14ac:dyDescent="0.15">
      <c r="A3942" s="774"/>
      <c r="B3942" s="3391"/>
      <c r="C3942" s="3681"/>
      <c r="D3942" s="3681"/>
      <c r="E3942" s="3681"/>
      <c r="F3942" s="3681"/>
      <c r="G3942" s="3681"/>
      <c r="H3942" s="3392"/>
      <c r="I3942" s="3683"/>
      <c r="J3942" s="3684"/>
      <c r="K3942" s="1974"/>
      <c r="L3942" s="774"/>
      <c r="M3942" s="767"/>
      <c r="DF3942" s="818"/>
      <c r="DG3942" s="772" t="str">
        <f t="shared" si="77"/>
        <v/>
      </c>
      <c r="DH3942" s="832">
        <v>4032</v>
      </c>
    </row>
    <row r="3943" spans="1:112" s="760" customFormat="1" ht="12" hidden="1" customHeight="1" x14ac:dyDescent="0.15">
      <c r="A3943" s="774"/>
      <c r="B3943" s="3391"/>
      <c r="C3943" s="3681"/>
      <c r="D3943" s="3681"/>
      <c r="E3943" s="3681"/>
      <c r="F3943" s="3681"/>
      <c r="G3943" s="3681"/>
      <c r="H3943" s="3392"/>
      <c r="I3943" s="3683"/>
      <c r="J3943" s="3684"/>
      <c r="K3943" s="1974"/>
      <c r="L3943" s="774"/>
      <c r="M3943" s="767"/>
      <c r="DF3943" s="818"/>
      <c r="DG3943" s="772" t="str">
        <f t="shared" si="77"/>
        <v/>
      </c>
      <c r="DH3943" s="832">
        <v>4033</v>
      </c>
    </row>
    <row r="3944" spans="1:112" s="760" customFormat="1" ht="12" hidden="1" customHeight="1" x14ac:dyDescent="0.15">
      <c r="A3944" s="774"/>
      <c r="B3944" s="3391"/>
      <c r="C3944" s="3681"/>
      <c r="D3944" s="3681"/>
      <c r="E3944" s="3681"/>
      <c r="F3944" s="3681"/>
      <c r="G3944" s="3681"/>
      <c r="H3944" s="3392"/>
      <c r="I3944" s="3683"/>
      <c r="J3944" s="3684"/>
      <c r="K3944" s="1974"/>
      <c r="L3944" s="774"/>
      <c r="M3944" s="767"/>
      <c r="DF3944" s="818"/>
      <c r="DG3944" s="772" t="str">
        <f t="shared" si="77"/>
        <v/>
      </c>
      <c r="DH3944" s="832">
        <v>4034</v>
      </c>
    </row>
    <row r="3945" spans="1:112" s="760" customFormat="1" ht="12" hidden="1" customHeight="1" x14ac:dyDescent="0.15">
      <c r="A3945" s="774"/>
      <c r="B3945" s="3391"/>
      <c r="C3945" s="3681"/>
      <c r="D3945" s="3681"/>
      <c r="E3945" s="3681"/>
      <c r="F3945" s="3681"/>
      <c r="G3945" s="3681"/>
      <c r="H3945" s="3392"/>
      <c r="I3945" s="3683"/>
      <c r="J3945" s="3684"/>
      <c r="K3945" s="1974"/>
      <c r="L3945" s="774"/>
      <c r="M3945" s="767"/>
      <c r="DF3945" s="818"/>
      <c r="DG3945" s="772" t="str">
        <f t="shared" si="77"/>
        <v/>
      </c>
      <c r="DH3945" s="832">
        <v>4035</v>
      </c>
    </row>
    <row r="3946" spans="1:112" s="760" customFormat="1" ht="12" hidden="1" customHeight="1" x14ac:dyDescent="0.15">
      <c r="A3946" s="774"/>
      <c r="B3946" s="3391"/>
      <c r="C3946" s="3681"/>
      <c r="D3946" s="3681"/>
      <c r="E3946" s="3681"/>
      <c r="F3946" s="3681"/>
      <c r="G3946" s="3681"/>
      <c r="H3946" s="3392"/>
      <c r="I3946" s="3683"/>
      <c r="J3946" s="3684"/>
      <c r="K3946" s="1974"/>
      <c r="L3946" s="774"/>
      <c r="M3946" s="767"/>
      <c r="DF3946" s="818"/>
      <c r="DG3946" s="772" t="str">
        <f t="shared" si="77"/>
        <v/>
      </c>
      <c r="DH3946" s="832">
        <v>4036</v>
      </c>
    </row>
    <row r="3947" spans="1:112" s="760" customFormat="1" ht="12" hidden="1" customHeight="1" x14ac:dyDescent="0.15">
      <c r="A3947" s="774"/>
      <c r="B3947" s="3391"/>
      <c r="C3947" s="3681"/>
      <c r="D3947" s="3681"/>
      <c r="E3947" s="3681"/>
      <c r="F3947" s="3681"/>
      <c r="G3947" s="3681"/>
      <c r="H3947" s="3392"/>
      <c r="I3947" s="3683"/>
      <c r="J3947" s="3684"/>
      <c r="K3947" s="1974"/>
      <c r="L3947" s="774"/>
      <c r="M3947" s="767"/>
      <c r="DF3947" s="818"/>
      <c r="DG3947" s="772" t="str">
        <f t="shared" si="77"/>
        <v/>
      </c>
      <c r="DH3947" s="832">
        <v>4037</v>
      </c>
    </row>
    <row r="3948" spans="1:112" s="760" customFormat="1" ht="12" hidden="1" customHeight="1" x14ac:dyDescent="0.15">
      <c r="A3948" s="774"/>
      <c r="B3948" s="3391"/>
      <c r="C3948" s="3681"/>
      <c r="D3948" s="3681"/>
      <c r="E3948" s="3681"/>
      <c r="F3948" s="3681"/>
      <c r="G3948" s="3681"/>
      <c r="H3948" s="3392"/>
      <c r="I3948" s="3683"/>
      <c r="J3948" s="3684"/>
      <c r="K3948" s="1974"/>
      <c r="L3948" s="774"/>
      <c r="M3948" s="767"/>
      <c r="DF3948" s="818"/>
      <c r="DG3948" s="772" t="str">
        <f t="shared" si="77"/>
        <v/>
      </c>
      <c r="DH3948" s="832">
        <v>4038</v>
      </c>
    </row>
    <row r="3949" spans="1:112" s="760" customFormat="1" ht="12.75" hidden="1" customHeight="1" x14ac:dyDescent="0.15">
      <c r="A3949" s="774"/>
      <c r="B3949" s="3391"/>
      <c r="C3949" s="3681"/>
      <c r="D3949" s="3681"/>
      <c r="E3949" s="3681"/>
      <c r="F3949" s="3681"/>
      <c r="G3949" s="3681"/>
      <c r="H3949" s="3392"/>
      <c r="I3949" s="3683"/>
      <c r="J3949" s="3684"/>
      <c r="K3949" s="1974"/>
      <c r="L3949" s="774"/>
      <c r="M3949" s="767"/>
      <c r="DF3949" s="818"/>
      <c r="DG3949" s="772" t="str">
        <f t="shared" si="77"/>
        <v/>
      </c>
      <c r="DH3949" s="832">
        <v>4039</v>
      </c>
    </row>
    <row r="3950" spans="1:112" s="760" customFormat="1" ht="12" hidden="1" customHeight="1" x14ac:dyDescent="0.15">
      <c r="A3950" s="774"/>
      <c r="B3950" s="3391"/>
      <c r="C3950" s="3681"/>
      <c r="D3950" s="3681"/>
      <c r="E3950" s="3681"/>
      <c r="F3950" s="3681"/>
      <c r="G3950" s="3681"/>
      <c r="H3950" s="3392"/>
      <c r="I3950" s="3683"/>
      <c r="J3950" s="3684"/>
      <c r="K3950" s="1974"/>
      <c r="L3950" s="774"/>
      <c r="M3950" s="767"/>
      <c r="DF3950" s="818"/>
      <c r="DG3950" s="772" t="str">
        <f t="shared" si="77"/>
        <v/>
      </c>
      <c r="DH3950" s="832">
        <v>4040</v>
      </c>
    </row>
    <row r="3951" spans="1:112" s="760" customFormat="1" ht="12" hidden="1" customHeight="1" x14ac:dyDescent="0.15">
      <c r="A3951" s="774"/>
      <c r="B3951" s="3391"/>
      <c r="C3951" s="3681"/>
      <c r="D3951" s="3681"/>
      <c r="E3951" s="3681"/>
      <c r="F3951" s="3681"/>
      <c r="G3951" s="3681"/>
      <c r="H3951" s="3392"/>
      <c r="I3951" s="3683"/>
      <c r="J3951" s="3684"/>
      <c r="K3951" s="1974"/>
      <c r="L3951" s="774"/>
      <c r="M3951" s="767"/>
      <c r="DF3951" s="818"/>
      <c r="DG3951" s="772" t="str">
        <f t="shared" si="77"/>
        <v/>
      </c>
      <c r="DH3951" s="832">
        <v>4041</v>
      </c>
    </row>
    <row r="3952" spans="1:112" s="760" customFormat="1" ht="12" hidden="1" customHeight="1" x14ac:dyDescent="0.15">
      <c r="A3952" s="774"/>
      <c r="B3952" s="3391"/>
      <c r="C3952" s="3681"/>
      <c r="D3952" s="3681"/>
      <c r="E3952" s="3681"/>
      <c r="F3952" s="3681"/>
      <c r="G3952" s="3681"/>
      <c r="H3952" s="3392"/>
      <c r="I3952" s="3683"/>
      <c r="J3952" s="3684"/>
      <c r="K3952" s="1974"/>
      <c r="L3952" s="774"/>
      <c r="M3952" s="767"/>
      <c r="DF3952" s="818"/>
      <c r="DG3952" s="772" t="str">
        <f t="shared" si="77"/>
        <v/>
      </c>
      <c r="DH3952" s="832">
        <v>4042</v>
      </c>
    </row>
    <row r="3953" spans="1:112" s="760" customFormat="1" ht="12" hidden="1" customHeight="1" x14ac:dyDescent="0.15">
      <c r="A3953" s="774"/>
      <c r="B3953" s="3391"/>
      <c r="C3953" s="3681"/>
      <c r="D3953" s="3681"/>
      <c r="E3953" s="3681"/>
      <c r="F3953" s="3681"/>
      <c r="G3953" s="3681"/>
      <c r="H3953" s="3392"/>
      <c r="I3953" s="3683"/>
      <c r="J3953" s="3684"/>
      <c r="K3953" s="1974"/>
      <c r="L3953" s="774"/>
      <c r="M3953" s="767"/>
      <c r="DF3953" s="818"/>
      <c r="DG3953" s="772" t="str">
        <f t="shared" si="77"/>
        <v/>
      </c>
      <c r="DH3953" s="832">
        <v>4043</v>
      </c>
    </row>
    <row r="3954" spans="1:112" s="760" customFormat="1" ht="12" hidden="1" customHeight="1" x14ac:dyDescent="0.15">
      <c r="A3954" s="774"/>
      <c r="B3954" s="3391"/>
      <c r="C3954" s="3681"/>
      <c r="D3954" s="3681"/>
      <c r="E3954" s="3681"/>
      <c r="F3954" s="3681"/>
      <c r="G3954" s="3681"/>
      <c r="H3954" s="3392"/>
      <c r="I3954" s="3683"/>
      <c r="J3954" s="3684"/>
      <c r="K3954" s="1974"/>
      <c r="L3954" s="774"/>
      <c r="M3954" s="767"/>
      <c r="DF3954" s="818"/>
      <c r="DG3954" s="772" t="str">
        <f t="shared" si="77"/>
        <v/>
      </c>
      <c r="DH3954" s="832">
        <v>4044</v>
      </c>
    </row>
    <row r="3955" spans="1:112" s="760" customFormat="1" ht="12" hidden="1" customHeight="1" x14ac:dyDescent="0.15">
      <c r="A3955" s="774"/>
      <c r="B3955" s="3391"/>
      <c r="C3955" s="3681"/>
      <c r="D3955" s="3681"/>
      <c r="E3955" s="3681"/>
      <c r="F3955" s="3681"/>
      <c r="G3955" s="3681"/>
      <c r="H3955" s="3392"/>
      <c r="I3955" s="3683"/>
      <c r="J3955" s="3684"/>
      <c r="K3955" s="1974"/>
      <c r="L3955" s="774"/>
      <c r="M3955" s="767"/>
      <c r="DF3955" s="818"/>
      <c r="DG3955" s="772" t="str">
        <f t="shared" ref="DG3955:DG4018" si="78">IF(COUNTA(A3955:M3955)&gt;0,DH3955,"")</f>
        <v/>
      </c>
      <c r="DH3955" s="832">
        <v>4045</v>
      </c>
    </row>
    <row r="3956" spans="1:112" s="760" customFormat="1" ht="12" hidden="1" customHeight="1" x14ac:dyDescent="0.15">
      <c r="A3956" s="774"/>
      <c r="B3956" s="3391"/>
      <c r="C3956" s="3681"/>
      <c r="D3956" s="3681"/>
      <c r="E3956" s="3681"/>
      <c r="F3956" s="3681"/>
      <c r="G3956" s="3681"/>
      <c r="H3956" s="3392"/>
      <c r="I3956" s="3683"/>
      <c r="J3956" s="3684"/>
      <c r="K3956" s="1974"/>
      <c r="L3956" s="774"/>
      <c r="M3956" s="767"/>
      <c r="DF3956" s="818"/>
      <c r="DG3956" s="772" t="str">
        <f t="shared" si="78"/>
        <v/>
      </c>
      <c r="DH3956" s="832">
        <v>4046</v>
      </c>
    </row>
    <row r="3957" spans="1:112" s="760" customFormat="1" ht="12" hidden="1" customHeight="1" x14ac:dyDescent="0.15">
      <c r="A3957" s="774"/>
      <c r="B3957" s="3391"/>
      <c r="C3957" s="3681"/>
      <c r="D3957" s="3681"/>
      <c r="E3957" s="3681"/>
      <c r="F3957" s="3681"/>
      <c r="G3957" s="3681"/>
      <c r="H3957" s="3392"/>
      <c r="I3957" s="3683"/>
      <c r="J3957" s="3684"/>
      <c r="K3957" s="1974"/>
      <c r="L3957" s="774"/>
      <c r="M3957" s="767"/>
      <c r="DF3957" s="818"/>
      <c r="DG3957" s="772" t="str">
        <f t="shared" si="78"/>
        <v/>
      </c>
      <c r="DH3957" s="832">
        <v>4047</v>
      </c>
    </row>
    <row r="3958" spans="1:112" s="760" customFormat="1" ht="12" hidden="1" customHeight="1" x14ac:dyDescent="0.15">
      <c r="A3958" s="774"/>
      <c r="B3958" s="3391"/>
      <c r="C3958" s="3681"/>
      <c r="D3958" s="3681"/>
      <c r="E3958" s="3681"/>
      <c r="F3958" s="3681"/>
      <c r="G3958" s="3681"/>
      <c r="H3958" s="3392"/>
      <c r="I3958" s="3683"/>
      <c r="J3958" s="3684"/>
      <c r="K3958" s="1974"/>
      <c r="L3958" s="774"/>
      <c r="M3958" s="767"/>
      <c r="DF3958" s="818"/>
      <c r="DG3958" s="772" t="str">
        <f t="shared" si="78"/>
        <v/>
      </c>
      <c r="DH3958" s="832">
        <v>4048</v>
      </c>
    </row>
    <row r="3959" spans="1:112" s="760" customFormat="1" ht="12.75" hidden="1" customHeight="1" x14ac:dyDescent="0.15">
      <c r="A3959" s="774"/>
      <c r="B3959" s="3391"/>
      <c r="C3959" s="3681"/>
      <c r="D3959" s="3681"/>
      <c r="E3959" s="3681"/>
      <c r="F3959" s="3681"/>
      <c r="G3959" s="3681"/>
      <c r="H3959" s="3392"/>
      <c r="I3959" s="3683"/>
      <c r="J3959" s="3684"/>
      <c r="K3959" s="1974"/>
      <c r="L3959" s="774"/>
      <c r="M3959" s="767"/>
      <c r="DF3959" s="818"/>
      <c r="DG3959" s="772" t="str">
        <f t="shared" si="78"/>
        <v/>
      </c>
      <c r="DH3959" s="832">
        <v>4049</v>
      </c>
    </row>
    <row r="3960" spans="1:112" s="760" customFormat="1" ht="12" hidden="1" customHeight="1" x14ac:dyDescent="0.15">
      <c r="A3960" s="774"/>
      <c r="B3960" s="3391"/>
      <c r="C3960" s="3681"/>
      <c r="D3960" s="3681"/>
      <c r="E3960" s="3681"/>
      <c r="F3960" s="3681"/>
      <c r="G3960" s="3681"/>
      <c r="H3960" s="3392"/>
      <c r="I3960" s="3683"/>
      <c r="J3960" s="3684"/>
      <c r="K3960" s="1974"/>
      <c r="L3960" s="774"/>
      <c r="M3960" s="767"/>
      <c r="DF3960" s="818"/>
      <c r="DG3960" s="772" t="str">
        <f t="shared" si="78"/>
        <v/>
      </c>
      <c r="DH3960" s="832">
        <v>4050</v>
      </c>
    </row>
    <row r="3961" spans="1:112" s="760" customFormat="1" ht="12" hidden="1" customHeight="1" x14ac:dyDescent="0.15">
      <c r="A3961" s="774"/>
      <c r="B3961" s="3391"/>
      <c r="C3961" s="3681"/>
      <c r="D3961" s="3681"/>
      <c r="E3961" s="3681"/>
      <c r="F3961" s="3681"/>
      <c r="G3961" s="3681"/>
      <c r="H3961" s="3392"/>
      <c r="I3961" s="3683"/>
      <c r="J3961" s="3684"/>
      <c r="K3961" s="1974"/>
      <c r="L3961" s="774"/>
      <c r="M3961" s="767"/>
      <c r="DF3961" s="818"/>
      <c r="DG3961" s="772" t="str">
        <f t="shared" si="78"/>
        <v/>
      </c>
      <c r="DH3961" s="832">
        <v>4051</v>
      </c>
    </row>
    <row r="3962" spans="1:112" s="760" customFormat="1" ht="12" hidden="1" customHeight="1" x14ac:dyDescent="0.15">
      <c r="A3962" s="774"/>
      <c r="B3962" s="3391"/>
      <c r="C3962" s="3681"/>
      <c r="D3962" s="3681"/>
      <c r="E3962" s="3681"/>
      <c r="F3962" s="3681"/>
      <c r="G3962" s="3681"/>
      <c r="H3962" s="3392"/>
      <c r="I3962" s="3683"/>
      <c r="J3962" s="3684"/>
      <c r="K3962" s="1974"/>
      <c r="L3962" s="774"/>
      <c r="M3962" s="767"/>
      <c r="DF3962" s="818"/>
      <c r="DG3962" s="772" t="str">
        <f t="shared" si="78"/>
        <v/>
      </c>
      <c r="DH3962" s="832">
        <v>4052</v>
      </c>
    </row>
    <row r="3963" spans="1:112" s="760" customFormat="1" ht="12" hidden="1" customHeight="1" x14ac:dyDescent="0.15">
      <c r="A3963" s="774"/>
      <c r="B3963" s="3391"/>
      <c r="C3963" s="3681"/>
      <c r="D3963" s="3681"/>
      <c r="E3963" s="3681"/>
      <c r="F3963" s="3681"/>
      <c r="G3963" s="3681"/>
      <c r="H3963" s="3392"/>
      <c r="I3963" s="3683"/>
      <c r="J3963" s="3684"/>
      <c r="K3963" s="1974"/>
      <c r="L3963" s="774"/>
      <c r="M3963" s="767"/>
      <c r="DF3963" s="818"/>
      <c r="DG3963" s="772" t="str">
        <f t="shared" si="78"/>
        <v/>
      </c>
      <c r="DH3963" s="832">
        <v>4053</v>
      </c>
    </row>
    <row r="3964" spans="1:112" s="760" customFormat="1" ht="12" hidden="1" customHeight="1" x14ac:dyDescent="0.15">
      <c r="A3964" s="774"/>
      <c r="B3964" s="3391"/>
      <c r="C3964" s="3681"/>
      <c r="D3964" s="3681"/>
      <c r="E3964" s="3681"/>
      <c r="F3964" s="3681"/>
      <c r="G3964" s="3681"/>
      <c r="H3964" s="3392"/>
      <c r="I3964" s="3683"/>
      <c r="J3964" s="3684"/>
      <c r="K3964" s="1974"/>
      <c r="L3964" s="774"/>
      <c r="M3964" s="767"/>
      <c r="DF3964" s="818"/>
      <c r="DG3964" s="772" t="str">
        <f t="shared" si="78"/>
        <v/>
      </c>
      <c r="DH3964" s="832">
        <v>4054</v>
      </c>
    </row>
    <row r="3965" spans="1:112" s="760" customFormat="1" ht="12" hidden="1" customHeight="1" x14ac:dyDescent="0.15">
      <c r="A3965" s="774"/>
      <c r="B3965" s="3391"/>
      <c r="C3965" s="3681"/>
      <c r="D3965" s="3681"/>
      <c r="E3965" s="3681"/>
      <c r="F3965" s="3681"/>
      <c r="G3965" s="3681"/>
      <c r="H3965" s="3392"/>
      <c r="I3965" s="3683"/>
      <c r="J3965" s="3684"/>
      <c r="K3965" s="1974"/>
      <c r="L3965" s="774"/>
      <c r="M3965" s="767"/>
      <c r="DF3965" s="818"/>
      <c r="DG3965" s="772" t="str">
        <f t="shared" si="78"/>
        <v/>
      </c>
      <c r="DH3965" s="832">
        <v>4055</v>
      </c>
    </row>
    <row r="3966" spans="1:112" s="760" customFormat="1" ht="12" hidden="1" customHeight="1" x14ac:dyDescent="0.15">
      <c r="A3966" s="774"/>
      <c r="B3966" s="3391"/>
      <c r="C3966" s="3681"/>
      <c r="D3966" s="3681"/>
      <c r="E3966" s="3681"/>
      <c r="F3966" s="3681"/>
      <c r="G3966" s="3681"/>
      <c r="H3966" s="3392"/>
      <c r="I3966" s="3683"/>
      <c r="J3966" s="3684"/>
      <c r="K3966" s="1974"/>
      <c r="L3966" s="774"/>
      <c r="M3966" s="767"/>
      <c r="DF3966" s="818"/>
      <c r="DG3966" s="772" t="str">
        <f t="shared" si="78"/>
        <v/>
      </c>
      <c r="DH3966" s="832">
        <v>4056</v>
      </c>
    </row>
    <row r="3967" spans="1:112" s="760" customFormat="1" ht="12" hidden="1" customHeight="1" x14ac:dyDescent="0.15">
      <c r="A3967" s="774"/>
      <c r="B3967" s="3391"/>
      <c r="C3967" s="3681"/>
      <c r="D3967" s="3681"/>
      <c r="E3967" s="3681"/>
      <c r="F3967" s="3681"/>
      <c r="G3967" s="3681"/>
      <c r="H3967" s="3392"/>
      <c r="I3967" s="3683"/>
      <c r="J3967" s="3684"/>
      <c r="K3967" s="1974"/>
      <c r="L3967" s="774"/>
      <c r="M3967" s="767"/>
      <c r="DF3967" s="818"/>
      <c r="DG3967" s="772" t="str">
        <f t="shared" si="78"/>
        <v/>
      </c>
      <c r="DH3967" s="832">
        <v>4057</v>
      </c>
    </row>
    <row r="3968" spans="1:112" s="760" customFormat="1" ht="12" hidden="1" customHeight="1" x14ac:dyDescent="0.15">
      <c r="A3968" s="774"/>
      <c r="B3968" s="3391"/>
      <c r="C3968" s="3681"/>
      <c r="D3968" s="3681"/>
      <c r="E3968" s="3681"/>
      <c r="F3968" s="3681"/>
      <c r="G3968" s="3681"/>
      <c r="H3968" s="3392"/>
      <c r="I3968" s="3683"/>
      <c r="J3968" s="3684"/>
      <c r="K3968" s="1974"/>
      <c r="L3968" s="774"/>
      <c r="M3968" s="767"/>
      <c r="DF3968" s="818"/>
      <c r="DG3968" s="772" t="str">
        <f t="shared" si="78"/>
        <v/>
      </c>
      <c r="DH3968" s="832">
        <v>4058</v>
      </c>
    </row>
    <row r="3969" spans="1:112" s="760" customFormat="1" ht="12" hidden="1" customHeight="1" x14ac:dyDescent="0.15">
      <c r="A3969" s="774"/>
      <c r="B3969" s="3391"/>
      <c r="C3969" s="3681"/>
      <c r="D3969" s="3681"/>
      <c r="E3969" s="3681"/>
      <c r="F3969" s="3681"/>
      <c r="G3969" s="3681"/>
      <c r="H3969" s="3392"/>
      <c r="I3969" s="3683"/>
      <c r="J3969" s="3684"/>
      <c r="K3969" s="1974"/>
      <c r="L3969" s="774"/>
      <c r="M3969" s="767"/>
      <c r="DF3969" s="818"/>
      <c r="DG3969" s="772" t="str">
        <f t="shared" si="78"/>
        <v/>
      </c>
      <c r="DH3969" s="832">
        <v>4059</v>
      </c>
    </row>
    <row r="3970" spans="1:112" s="760" customFormat="1" ht="12" hidden="1" customHeight="1" x14ac:dyDescent="0.15">
      <c r="A3970" s="774"/>
      <c r="B3970" s="3391"/>
      <c r="C3970" s="3681"/>
      <c r="D3970" s="3681"/>
      <c r="E3970" s="3681"/>
      <c r="F3970" s="3681"/>
      <c r="G3970" s="3681"/>
      <c r="H3970" s="3392"/>
      <c r="I3970" s="3683"/>
      <c r="J3970" s="3684"/>
      <c r="K3970" s="1974"/>
      <c r="L3970" s="774"/>
      <c r="M3970" s="767"/>
      <c r="DF3970" s="818"/>
      <c r="DG3970" s="772" t="str">
        <f t="shared" si="78"/>
        <v/>
      </c>
      <c r="DH3970" s="832">
        <v>4060</v>
      </c>
    </row>
    <row r="3971" spans="1:112" s="760" customFormat="1" ht="12" hidden="1" customHeight="1" x14ac:dyDescent="0.15">
      <c r="A3971" s="774"/>
      <c r="B3971" s="3391"/>
      <c r="C3971" s="3681"/>
      <c r="D3971" s="3681"/>
      <c r="E3971" s="3681"/>
      <c r="F3971" s="3681"/>
      <c r="G3971" s="3681"/>
      <c r="H3971" s="3392"/>
      <c r="I3971" s="3683"/>
      <c r="J3971" s="3684"/>
      <c r="K3971" s="1974"/>
      <c r="L3971" s="774"/>
      <c r="M3971" s="767"/>
      <c r="DF3971" s="818"/>
      <c r="DG3971" s="772" t="str">
        <f t="shared" si="78"/>
        <v/>
      </c>
      <c r="DH3971" s="832">
        <v>4061</v>
      </c>
    </row>
    <row r="3972" spans="1:112" s="760" customFormat="1" ht="12" hidden="1" customHeight="1" x14ac:dyDescent="0.15">
      <c r="A3972" s="774"/>
      <c r="B3972" s="3391"/>
      <c r="C3972" s="3681"/>
      <c r="D3972" s="3681"/>
      <c r="E3972" s="3681"/>
      <c r="F3972" s="3681"/>
      <c r="G3972" s="3681"/>
      <c r="H3972" s="3392"/>
      <c r="I3972" s="3683"/>
      <c r="J3972" s="3684"/>
      <c r="K3972" s="1974"/>
      <c r="L3972" s="774"/>
      <c r="M3972" s="767"/>
      <c r="DF3972" s="818"/>
      <c r="DG3972" s="772" t="str">
        <f t="shared" si="78"/>
        <v/>
      </c>
      <c r="DH3972" s="832">
        <v>4062</v>
      </c>
    </row>
    <row r="3973" spans="1:112" s="760" customFormat="1" ht="12" hidden="1" customHeight="1" x14ac:dyDescent="0.15">
      <c r="A3973" s="774"/>
      <c r="B3973" s="3391"/>
      <c r="C3973" s="3681"/>
      <c r="D3973" s="3681"/>
      <c r="E3973" s="3681"/>
      <c r="F3973" s="3681"/>
      <c r="G3973" s="3681"/>
      <c r="H3973" s="3392"/>
      <c r="I3973" s="3683"/>
      <c r="J3973" s="3684"/>
      <c r="K3973" s="1974"/>
      <c r="L3973" s="774"/>
      <c r="M3973" s="767"/>
      <c r="DF3973" s="818"/>
      <c r="DG3973" s="772" t="str">
        <f t="shared" si="78"/>
        <v/>
      </c>
      <c r="DH3973" s="832">
        <v>4063</v>
      </c>
    </row>
    <row r="3974" spans="1:112" s="760" customFormat="1" ht="12" hidden="1" customHeight="1" x14ac:dyDescent="0.15">
      <c r="A3974" s="774"/>
      <c r="B3974" s="3391"/>
      <c r="C3974" s="3681"/>
      <c r="D3974" s="3681"/>
      <c r="E3974" s="3681"/>
      <c r="F3974" s="3681"/>
      <c r="G3974" s="3681"/>
      <c r="H3974" s="3392"/>
      <c r="I3974" s="3683"/>
      <c r="J3974" s="3684"/>
      <c r="K3974" s="1974"/>
      <c r="L3974" s="774"/>
      <c r="M3974" s="767"/>
      <c r="DF3974" s="818"/>
      <c r="DG3974" s="772" t="str">
        <f t="shared" si="78"/>
        <v/>
      </c>
      <c r="DH3974" s="832">
        <v>4064</v>
      </c>
    </row>
    <row r="3975" spans="1:112" s="760" customFormat="1" ht="12" hidden="1" customHeight="1" x14ac:dyDescent="0.15">
      <c r="A3975" s="774"/>
      <c r="B3975" s="3391"/>
      <c r="C3975" s="3681"/>
      <c r="D3975" s="3681"/>
      <c r="E3975" s="3681"/>
      <c r="F3975" s="3681"/>
      <c r="G3975" s="3681"/>
      <c r="H3975" s="3392"/>
      <c r="I3975" s="3683"/>
      <c r="J3975" s="3684"/>
      <c r="K3975" s="1974"/>
      <c r="L3975" s="774"/>
      <c r="M3975" s="767"/>
      <c r="DF3975" s="818"/>
      <c r="DG3975" s="772" t="str">
        <f t="shared" si="78"/>
        <v/>
      </c>
      <c r="DH3975" s="832">
        <v>4065</v>
      </c>
    </row>
    <row r="3976" spans="1:112" s="760" customFormat="1" ht="12" hidden="1" customHeight="1" x14ac:dyDescent="0.15">
      <c r="A3976" s="774"/>
      <c r="B3976" s="3391"/>
      <c r="C3976" s="3681"/>
      <c r="D3976" s="3681"/>
      <c r="E3976" s="3681"/>
      <c r="F3976" s="3681"/>
      <c r="G3976" s="3681"/>
      <c r="H3976" s="3392"/>
      <c r="I3976" s="3683"/>
      <c r="J3976" s="3684"/>
      <c r="K3976" s="1974"/>
      <c r="L3976" s="774"/>
      <c r="M3976" s="767"/>
      <c r="DF3976" s="818"/>
      <c r="DG3976" s="772" t="str">
        <f t="shared" si="78"/>
        <v/>
      </c>
      <c r="DH3976" s="832">
        <v>4066</v>
      </c>
    </row>
    <row r="3977" spans="1:112" s="760" customFormat="1" ht="12.75" hidden="1" customHeight="1" x14ac:dyDescent="0.15">
      <c r="A3977" s="774"/>
      <c r="B3977" s="3391"/>
      <c r="C3977" s="3681"/>
      <c r="D3977" s="3681"/>
      <c r="E3977" s="3681"/>
      <c r="F3977" s="3681"/>
      <c r="G3977" s="3681"/>
      <c r="H3977" s="3392"/>
      <c r="I3977" s="3683"/>
      <c r="J3977" s="3684"/>
      <c r="K3977" s="1974"/>
      <c r="L3977" s="774"/>
      <c r="M3977" s="767"/>
      <c r="DF3977" s="818"/>
      <c r="DG3977" s="772" t="str">
        <f t="shared" si="78"/>
        <v/>
      </c>
      <c r="DH3977" s="832">
        <v>4067</v>
      </c>
    </row>
    <row r="3978" spans="1:112" s="760" customFormat="1" ht="12" hidden="1" customHeight="1" x14ac:dyDescent="0.15">
      <c r="A3978" s="774"/>
      <c r="B3978" s="3391"/>
      <c r="C3978" s="3681"/>
      <c r="D3978" s="3681"/>
      <c r="E3978" s="3681"/>
      <c r="F3978" s="3681"/>
      <c r="G3978" s="3681"/>
      <c r="H3978" s="3392"/>
      <c r="I3978" s="3683"/>
      <c r="J3978" s="3684"/>
      <c r="K3978" s="1974"/>
      <c r="L3978" s="774"/>
      <c r="M3978" s="767"/>
      <c r="DF3978" s="818"/>
      <c r="DG3978" s="772" t="str">
        <f t="shared" si="78"/>
        <v/>
      </c>
      <c r="DH3978" s="832">
        <v>4068</v>
      </c>
    </row>
    <row r="3979" spans="1:112" s="760" customFormat="1" ht="12" hidden="1" customHeight="1" x14ac:dyDescent="0.15">
      <c r="A3979" s="774"/>
      <c r="B3979" s="3391"/>
      <c r="C3979" s="3681"/>
      <c r="D3979" s="3681"/>
      <c r="E3979" s="3681"/>
      <c r="F3979" s="3681"/>
      <c r="G3979" s="3681"/>
      <c r="H3979" s="3392"/>
      <c r="I3979" s="3683"/>
      <c r="J3979" s="3684"/>
      <c r="K3979" s="1974"/>
      <c r="L3979" s="774"/>
      <c r="M3979" s="767"/>
      <c r="DF3979" s="818"/>
      <c r="DG3979" s="772" t="str">
        <f t="shared" si="78"/>
        <v/>
      </c>
      <c r="DH3979" s="832">
        <v>4069</v>
      </c>
    </row>
    <row r="3980" spans="1:112" s="760" customFormat="1" ht="12" hidden="1" customHeight="1" x14ac:dyDescent="0.15">
      <c r="A3980" s="774"/>
      <c r="B3980" s="3391"/>
      <c r="C3980" s="3681"/>
      <c r="D3980" s="3681"/>
      <c r="E3980" s="3681"/>
      <c r="F3980" s="3681"/>
      <c r="G3980" s="3681"/>
      <c r="H3980" s="3392"/>
      <c r="I3980" s="3683"/>
      <c r="J3980" s="3684"/>
      <c r="K3980" s="1974"/>
      <c r="L3980" s="774"/>
      <c r="M3980" s="767"/>
      <c r="DF3980" s="818"/>
      <c r="DG3980" s="772" t="str">
        <f t="shared" si="78"/>
        <v/>
      </c>
      <c r="DH3980" s="832">
        <v>4070</v>
      </c>
    </row>
    <row r="3981" spans="1:112" s="760" customFormat="1" ht="12" hidden="1" customHeight="1" x14ac:dyDescent="0.15">
      <c r="A3981" s="774"/>
      <c r="B3981" s="3391"/>
      <c r="C3981" s="3681"/>
      <c r="D3981" s="3681"/>
      <c r="E3981" s="3681"/>
      <c r="F3981" s="3681"/>
      <c r="G3981" s="3681"/>
      <c r="H3981" s="3392"/>
      <c r="I3981" s="3683"/>
      <c r="J3981" s="3684"/>
      <c r="K3981" s="1974"/>
      <c r="L3981" s="774"/>
      <c r="M3981" s="767"/>
      <c r="DF3981" s="818"/>
      <c r="DG3981" s="772" t="str">
        <f t="shared" si="78"/>
        <v/>
      </c>
      <c r="DH3981" s="832">
        <v>4071</v>
      </c>
    </row>
    <row r="3982" spans="1:112" s="760" customFormat="1" ht="12" hidden="1" customHeight="1" x14ac:dyDescent="0.15">
      <c r="A3982" s="774"/>
      <c r="B3982" s="3391"/>
      <c r="C3982" s="3681"/>
      <c r="D3982" s="3681"/>
      <c r="E3982" s="3681"/>
      <c r="F3982" s="3681"/>
      <c r="G3982" s="3681"/>
      <c r="H3982" s="3392"/>
      <c r="I3982" s="3683"/>
      <c r="J3982" s="3684"/>
      <c r="K3982" s="1974"/>
      <c r="L3982" s="774"/>
      <c r="M3982" s="767"/>
      <c r="DF3982" s="818"/>
      <c r="DG3982" s="772" t="str">
        <f t="shared" si="78"/>
        <v/>
      </c>
      <c r="DH3982" s="832">
        <v>4072</v>
      </c>
    </row>
    <row r="3983" spans="1:112" s="760" customFormat="1" ht="12" hidden="1" customHeight="1" x14ac:dyDescent="0.15">
      <c r="A3983" s="774"/>
      <c r="B3983" s="3391"/>
      <c r="C3983" s="3681"/>
      <c r="D3983" s="3681"/>
      <c r="E3983" s="3681"/>
      <c r="F3983" s="3681"/>
      <c r="G3983" s="3681"/>
      <c r="H3983" s="3392"/>
      <c r="I3983" s="3683"/>
      <c r="J3983" s="3684"/>
      <c r="K3983" s="1974"/>
      <c r="L3983" s="774"/>
      <c r="M3983" s="767"/>
      <c r="DF3983" s="818"/>
      <c r="DG3983" s="772" t="str">
        <f t="shared" si="78"/>
        <v/>
      </c>
      <c r="DH3983" s="832">
        <v>4073</v>
      </c>
    </row>
    <row r="3984" spans="1:112" s="760" customFormat="1" ht="12" hidden="1" customHeight="1" x14ac:dyDescent="0.15">
      <c r="A3984" s="774"/>
      <c r="B3984" s="3391"/>
      <c r="C3984" s="3681"/>
      <c r="D3984" s="3681"/>
      <c r="E3984" s="3681"/>
      <c r="F3984" s="3681"/>
      <c r="G3984" s="3681"/>
      <c r="H3984" s="3392"/>
      <c r="I3984" s="3683"/>
      <c r="J3984" s="3684"/>
      <c r="K3984" s="1974"/>
      <c r="L3984" s="774"/>
      <c r="M3984" s="767"/>
      <c r="DF3984" s="818"/>
      <c r="DG3984" s="772" t="str">
        <f t="shared" si="78"/>
        <v/>
      </c>
      <c r="DH3984" s="832">
        <v>4074</v>
      </c>
    </row>
    <row r="3985" spans="1:112" s="760" customFormat="1" ht="12" hidden="1" customHeight="1" x14ac:dyDescent="0.15">
      <c r="A3985" s="774"/>
      <c r="B3985" s="3391"/>
      <c r="C3985" s="3681"/>
      <c r="D3985" s="3681"/>
      <c r="E3985" s="3681"/>
      <c r="F3985" s="3681"/>
      <c r="G3985" s="3681"/>
      <c r="H3985" s="3392"/>
      <c r="I3985" s="3683"/>
      <c r="J3985" s="3684"/>
      <c r="K3985" s="1974"/>
      <c r="L3985" s="774"/>
      <c r="M3985" s="767"/>
      <c r="DF3985" s="818"/>
      <c r="DG3985" s="772" t="str">
        <f t="shared" si="78"/>
        <v/>
      </c>
      <c r="DH3985" s="832">
        <v>4075</v>
      </c>
    </row>
    <row r="3986" spans="1:112" s="760" customFormat="1" ht="12" hidden="1" customHeight="1" x14ac:dyDescent="0.15">
      <c r="A3986" s="774"/>
      <c r="B3986" s="3391"/>
      <c r="C3986" s="3681"/>
      <c r="D3986" s="3681"/>
      <c r="E3986" s="3681"/>
      <c r="F3986" s="3681"/>
      <c r="G3986" s="3681"/>
      <c r="H3986" s="3392"/>
      <c r="I3986" s="3683"/>
      <c r="J3986" s="3684"/>
      <c r="K3986" s="1974"/>
      <c r="L3986" s="774"/>
      <c r="M3986" s="767"/>
      <c r="DF3986" s="818"/>
      <c r="DG3986" s="772" t="str">
        <f t="shared" si="78"/>
        <v/>
      </c>
      <c r="DH3986" s="832">
        <v>4076</v>
      </c>
    </row>
    <row r="3987" spans="1:112" s="760" customFormat="1" ht="12.75" hidden="1" customHeight="1" x14ac:dyDescent="0.15">
      <c r="A3987" s="774"/>
      <c r="B3987" s="3391"/>
      <c r="C3987" s="3681"/>
      <c r="D3987" s="3681"/>
      <c r="E3987" s="3681"/>
      <c r="F3987" s="3681"/>
      <c r="G3987" s="3681"/>
      <c r="H3987" s="3392"/>
      <c r="I3987" s="3683"/>
      <c r="J3987" s="3684"/>
      <c r="K3987" s="1974"/>
      <c r="L3987" s="774"/>
      <c r="M3987" s="767"/>
      <c r="DF3987" s="818"/>
      <c r="DG3987" s="772" t="str">
        <f t="shared" si="78"/>
        <v/>
      </c>
      <c r="DH3987" s="832">
        <v>4077</v>
      </c>
    </row>
    <row r="3988" spans="1:112" s="760" customFormat="1" ht="12" hidden="1" customHeight="1" x14ac:dyDescent="0.15">
      <c r="A3988" s="774"/>
      <c r="B3988" s="3391"/>
      <c r="C3988" s="3681"/>
      <c r="D3988" s="3681"/>
      <c r="E3988" s="3681"/>
      <c r="F3988" s="3681"/>
      <c r="G3988" s="3681"/>
      <c r="H3988" s="3392"/>
      <c r="I3988" s="3683"/>
      <c r="J3988" s="3684"/>
      <c r="K3988" s="1974"/>
      <c r="L3988" s="774"/>
      <c r="M3988" s="767"/>
      <c r="DF3988" s="818"/>
      <c r="DG3988" s="772" t="str">
        <f t="shared" si="78"/>
        <v/>
      </c>
      <c r="DH3988" s="832">
        <v>4078</v>
      </c>
    </row>
    <row r="3989" spans="1:112" s="760" customFormat="1" ht="12" hidden="1" customHeight="1" x14ac:dyDescent="0.15">
      <c r="A3989" s="774"/>
      <c r="B3989" s="3391"/>
      <c r="C3989" s="3681"/>
      <c r="D3989" s="3681"/>
      <c r="E3989" s="3681"/>
      <c r="F3989" s="3681"/>
      <c r="G3989" s="3681"/>
      <c r="H3989" s="3392"/>
      <c r="I3989" s="3683"/>
      <c r="J3989" s="3684"/>
      <c r="K3989" s="1974"/>
      <c r="L3989" s="774"/>
      <c r="M3989" s="767"/>
      <c r="DF3989" s="818"/>
      <c r="DG3989" s="772" t="str">
        <f t="shared" si="78"/>
        <v/>
      </c>
      <c r="DH3989" s="832">
        <v>4079</v>
      </c>
    </row>
    <row r="3990" spans="1:112" s="760" customFormat="1" ht="12" hidden="1" customHeight="1" x14ac:dyDescent="0.15">
      <c r="A3990" s="774"/>
      <c r="B3990" s="3391"/>
      <c r="C3990" s="3681"/>
      <c r="D3990" s="3681"/>
      <c r="E3990" s="3681"/>
      <c r="F3990" s="3681"/>
      <c r="G3990" s="3681"/>
      <c r="H3990" s="3392"/>
      <c r="I3990" s="3683"/>
      <c r="J3990" s="3684"/>
      <c r="K3990" s="1974"/>
      <c r="L3990" s="774"/>
      <c r="M3990" s="767"/>
      <c r="DF3990" s="818"/>
      <c r="DG3990" s="772" t="str">
        <f t="shared" si="78"/>
        <v/>
      </c>
      <c r="DH3990" s="832">
        <v>4080</v>
      </c>
    </row>
    <row r="3991" spans="1:112" s="760" customFormat="1" ht="12" hidden="1" customHeight="1" x14ac:dyDescent="0.15">
      <c r="A3991" s="774"/>
      <c r="B3991" s="3391"/>
      <c r="C3991" s="3681"/>
      <c r="D3991" s="3681"/>
      <c r="E3991" s="3681"/>
      <c r="F3991" s="3681"/>
      <c r="G3991" s="3681"/>
      <c r="H3991" s="3392"/>
      <c r="I3991" s="3683"/>
      <c r="J3991" s="3684"/>
      <c r="K3991" s="1974"/>
      <c r="L3991" s="774"/>
      <c r="M3991" s="767"/>
      <c r="DF3991" s="818"/>
      <c r="DG3991" s="772" t="str">
        <f t="shared" si="78"/>
        <v/>
      </c>
      <c r="DH3991" s="832">
        <v>4081</v>
      </c>
    </row>
    <row r="3992" spans="1:112" s="760" customFormat="1" ht="12" hidden="1" customHeight="1" x14ac:dyDescent="0.15">
      <c r="A3992" s="774"/>
      <c r="B3992" s="3391"/>
      <c r="C3992" s="3681"/>
      <c r="D3992" s="3681"/>
      <c r="E3992" s="3681"/>
      <c r="F3992" s="3681"/>
      <c r="G3992" s="3681"/>
      <c r="H3992" s="3392"/>
      <c r="I3992" s="3683"/>
      <c r="J3992" s="3684"/>
      <c r="K3992" s="1974"/>
      <c r="L3992" s="774"/>
      <c r="M3992" s="767"/>
      <c r="DF3992" s="818"/>
      <c r="DG3992" s="772" t="str">
        <f t="shared" si="78"/>
        <v/>
      </c>
      <c r="DH3992" s="832">
        <v>4082</v>
      </c>
    </row>
    <row r="3993" spans="1:112" s="760" customFormat="1" ht="12" hidden="1" customHeight="1" x14ac:dyDescent="0.15">
      <c r="A3993" s="774"/>
      <c r="B3993" s="3391"/>
      <c r="C3993" s="3681"/>
      <c r="D3993" s="3681"/>
      <c r="E3993" s="3681"/>
      <c r="F3993" s="3681"/>
      <c r="G3993" s="3681"/>
      <c r="H3993" s="3392"/>
      <c r="I3993" s="3683"/>
      <c r="J3993" s="3684"/>
      <c r="K3993" s="1974"/>
      <c r="L3993" s="774"/>
      <c r="M3993" s="767"/>
      <c r="DF3993" s="818"/>
      <c r="DG3993" s="772" t="str">
        <f t="shared" si="78"/>
        <v/>
      </c>
      <c r="DH3993" s="832">
        <v>4083</v>
      </c>
    </row>
    <row r="3994" spans="1:112" s="760" customFormat="1" ht="12" hidden="1" customHeight="1" x14ac:dyDescent="0.15">
      <c r="A3994" s="774"/>
      <c r="B3994" s="3391"/>
      <c r="C3994" s="3681"/>
      <c r="D3994" s="3681"/>
      <c r="E3994" s="3681"/>
      <c r="F3994" s="3681"/>
      <c r="G3994" s="3681"/>
      <c r="H3994" s="3392"/>
      <c r="I3994" s="3683"/>
      <c r="J3994" s="3684"/>
      <c r="K3994" s="1974"/>
      <c r="L3994" s="774"/>
      <c r="M3994" s="767"/>
      <c r="DF3994" s="818"/>
      <c r="DG3994" s="772" t="str">
        <f t="shared" si="78"/>
        <v/>
      </c>
      <c r="DH3994" s="832">
        <v>4084</v>
      </c>
    </row>
    <row r="3995" spans="1:112" s="760" customFormat="1" ht="12" hidden="1" customHeight="1" x14ac:dyDescent="0.15">
      <c r="A3995" s="774"/>
      <c r="B3995" s="3391"/>
      <c r="C3995" s="3681"/>
      <c r="D3995" s="3681"/>
      <c r="E3995" s="3681"/>
      <c r="F3995" s="3681"/>
      <c r="G3995" s="3681"/>
      <c r="H3995" s="3392"/>
      <c r="I3995" s="3683"/>
      <c r="J3995" s="3684"/>
      <c r="K3995" s="1974"/>
      <c r="L3995" s="774"/>
      <c r="M3995" s="767"/>
      <c r="DF3995" s="818"/>
      <c r="DG3995" s="772" t="str">
        <f t="shared" si="78"/>
        <v/>
      </c>
      <c r="DH3995" s="832">
        <v>4085</v>
      </c>
    </row>
    <row r="3996" spans="1:112" s="760" customFormat="1" ht="12" hidden="1" customHeight="1" x14ac:dyDescent="0.15">
      <c r="A3996" s="774"/>
      <c r="B3996" s="3391"/>
      <c r="C3996" s="3681"/>
      <c r="D3996" s="3681"/>
      <c r="E3996" s="3681"/>
      <c r="F3996" s="3681"/>
      <c r="G3996" s="3681"/>
      <c r="H3996" s="3392"/>
      <c r="I3996" s="3683"/>
      <c r="J3996" s="3684"/>
      <c r="K3996" s="1974"/>
      <c r="L3996" s="774"/>
      <c r="M3996" s="767"/>
      <c r="DF3996" s="818"/>
      <c r="DG3996" s="772" t="str">
        <f t="shared" si="78"/>
        <v/>
      </c>
      <c r="DH3996" s="832">
        <v>4086</v>
      </c>
    </row>
    <row r="3997" spans="1:112" s="760" customFormat="1" ht="12.75" hidden="1" customHeight="1" x14ac:dyDescent="0.15">
      <c r="A3997" s="774"/>
      <c r="B3997" s="3391"/>
      <c r="C3997" s="3681"/>
      <c r="D3997" s="3681"/>
      <c r="E3997" s="3681"/>
      <c r="F3997" s="3681"/>
      <c r="G3997" s="3681"/>
      <c r="H3997" s="3392"/>
      <c r="I3997" s="3683"/>
      <c r="J3997" s="3684"/>
      <c r="K3997" s="1974"/>
      <c r="L3997" s="774"/>
      <c r="M3997" s="767"/>
      <c r="DF3997" s="818"/>
      <c r="DG3997" s="772" t="str">
        <f t="shared" si="78"/>
        <v/>
      </c>
      <c r="DH3997" s="832">
        <v>4087</v>
      </c>
    </row>
    <row r="3998" spans="1:112" s="760" customFormat="1" ht="12" hidden="1" customHeight="1" x14ac:dyDescent="0.15">
      <c r="A3998" s="774"/>
      <c r="B3998" s="3391"/>
      <c r="C3998" s="3681"/>
      <c r="D3998" s="3681"/>
      <c r="E3998" s="3681"/>
      <c r="F3998" s="3681"/>
      <c r="G3998" s="3681"/>
      <c r="H3998" s="3392"/>
      <c r="I3998" s="3683"/>
      <c r="J3998" s="3684"/>
      <c r="K3998" s="1974"/>
      <c r="L3998" s="774"/>
      <c r="M3998" s="767"/>
      <c r="DF3998" s="818"/>
      <c r="DG3998" s="772" t="str">
        <f t="shared" si="78"/>
        <v/>
      </c>
      <c r="DH3998" s="832">
        <v>4088</v>
      </c>
    </row>
    <row r="3999" spans="1:112" s="760" customFormat="1" ht="12" hidden="1" customHeight="1" x14ac:dyDescent="0.15">
      <c r="A3999" s="774"/>
      <c r="B3999" s="3391"/>
      <c r="C3999" s="3681"/>
      <c r="D3999" s="3681"/>
      <c r="E3999" s="3681"/>
      <c r="F3999" s="3681"/>
      <c r="G3999" s="3681"/>
      <c r="H3999" s="3392"/>
      <c r="I3999" s="3683"/>
      <c r="J3999" s="3684"/>
      <c r="K3999" s="1974"/>
      <c r="L3999" s="774"/>
      <c r="M3999" s="767"/>
      <c r="DF3999" s="818"/>
      <c r="DG3999" s="772" t="str">
        <f t="shared" si="78"/>
        <v/>
      </c>
      <c r="DH3999" s="832">
        <v>4089</v>
      </c>
    </row>
    <row r="4000" spans="1:112" s="760" customFormat="1" ht="12" hidden="1" customHeight="1" x14ac:dyDescent="0.15">
      <c r="A4000" s="774"/>
      <c r="B4000" s="3391"/>
      <c r="C4000" s="3681"/>
      <c r="D4000" s="3681"/>
      <c r="E4000" s="3681"/>
      <c r="F4000" s="3681"/>
      <c r="G4000" s="3681"/>
      <c r="H4000" s="3392"/>
      <c r="I4000" s="3683"/>
      <c r="J4000" s="3684"/>
      <c r="K4000" s="1974"/>
      <c r="L4000" s="774"/>
      <c r="M4000" s="767"/>
      <c r="DF4000" s="818"/>
      <c r="DG4000" s="772" t="str">
        <f t="shared" si="78"/>
        <v/>
      </c>
      <c r="DH4000" s="832">
        <v>4090</v>
      </c>
    </row>
    <row r="4001" spans="1:112" s="760" customFormat="1" ht="12" hidden="1" customHeight="1" x14ac:dyDescent="0.15">
      <c r="A4001" s="774"/>
      <c r="B4001" s="3391"/>
      <c r="C4001" s="3681"/>
      <c r="D4001" s="3681"/>
      <c r="E4001" s="3681"/>
      <c r="F4001" s="3681"/>
      <c r="G4001" s="3681"/>
      <c r="H4001" s="3392"/>
      <c r="I4001" s="3683"/>
      <c r="J4001" s="3684"/>
      <c r="K4001" s="1974"/>
      <c r="L4001" s="774"/>
      <c r="M4001" s="767"/>
      <c r="DF4001" s="818"/>
      <c r="DG4001" s="772" t="str">
        <f t="shared" si="78"/>
        <v/>
      </c>
      <c r="DH4001" s="832">
        <v>4091</v>
      </c>
    </row>
    <row r="4002" spans="1:112" s="760" customFormat="1" ht="12" hidden="1" customHeight="1" x14ac:dyDescent="0.15">
      <c r="A4002" s="774"/>
      <c r="B4002" s="3391"/>
      <c r="C4002" s="3681"/>
      <c r="D4002" s="3681"/>
      <c r="E4002" s="3681"/>
      <c r="F4002" s="3681"/>
      <c r="G4002" s="3681"/>
      <c r="H4002" s="3392"/>
      <c r="I4002" s="3683"/>
      <c r="J4002" s="3684"/>
      <c r="K4002" s="1974"/>
      <c r="L4002" s="774"/>
      <c r="M4002" s="767"/>
      <c r="DF4002" s="818"/>
      <c r="DG4002" s="772" t="str">
        <f t="shared" si="78"/>
        <v/>
      </c>
      <c r="DH4002" s="832">
        <v>4092</v>
      </c>
    </row>
    <row r="4003" spans="1:112" s="760" customFormat="1" ht="12" hidden="1" customHeight="1" x14ac:dyDescent="0.15">
      <c r="A4003" s="774"/>
      <c r="B4003" s="3391"/>
      <c r="C4003" s="3681"/>
      <c r="D4003" s="3681"/>
      <c r="E4003" s="3681"/>
      <c r="F4003" s="3681"/>
      <c r="G4003" s="3681"/>
      <c r="H4003" s="3392"/>
      <c r="I4003" s="3683"/>
      <c r="J4003" s="3684"/>
      <c r="K4003" s="1974"/>
      <c r="L4003" s="774"/>
      <c r="M4003" s="767"/>
      <c r="DF4003" s="818"/>
      <c r="DG4003" s="772" t="str">
        <f t="shared" si="78"/>
        <v/>
      </c>
      <c r="DH4003" s="832">
        <v>4093</v>
      </c>
    </row>
    <row r="4004" spans="1:112" s="760" customFormat="1" ht="12" hidden="1" customHeight="1" x14ac:dyDescent="0.15">
      <c r="A4004" s="774"/>
      <c r="B4004" s="3391"/>
      <c r="C4004" s="3681"/>
      <c r="D4004" s="3681"/>
      <c r="E4004" s="3681"/>
      <c r="F4004" s="3681"/>
      <c r="G4004" s="3681"/>
      <c r="H4004" s="3392"/>
      <c r="I4004" s="3683"/>
      <c r="J4004" s="3684"/>
      <c r="K4004" s="1974"/>
      <c r="L4004" s="774"/>
      <c r="M4004" s="767"/>
      <c r="DF4004" s="818"/>
      <c r="DG4004" s="772" t="str">
        <f t="shared" si="78"/>
        <v/>
      </c>
      <c r="DH4004" s="832">
        <v>4094</v>
      </c>
    </row>
    <row r="4005" spans="1:112" s="760" customFormat="1" ht="12" hidden="1" customHeight="1" x14ac:dyDescent="0.15">
      <c r="A4005" s="774"/>
      <c r="B4005" s="3391"/>
      <c r="C4005" s="3681"/>
      <c r="D4005" s="3681"/>
      <c r="E4005" s="3681"/>
      <c r="F4005" s="3681"/>
      <c r="G4005" s="3681"/>
      <c r="H4005" s="3392"/>
      <c r="I4005" s="3683"/>
      <c r="J4005" s="3684"/>
      <c r="K4005" s="1974"/>
      <c r="L4005" s="774"/>
      <c r="M4005" s="767"/>
      <c r="DF4005" s="818"/>
      <c r="DG4005" s="772" t="str">
        <f t="shared" si="78"/>
        <v/>
      </c>
      <c r="DH4005" s="832">
        <v>4095</v>
      </c>
    </row>
    <row r="4006" spans="1:112" s="760" customFormat="1" ht="12" hidden="1" customHeight="1" x14ac:dyDescent="0.15">
      <c r="A4006" s="774"/>
      <c r="B4006" s="3391"/>
      <c r="C4006" s="3681"/>
      <c r="D4006" s="3681"/>
      <c r="E4006" s="3681"/>
      <c r="F4006" s="3681"/>
      <c r="G4006" s="3681"/>
      <c r="H4006" s="3392"/>
      <c r="I4006" s="3683"/>
      <c r="J4006" s="3684"/>
      <c r="K4006" s="1974"/>
      <c r="L4006" s="774"/>
      <c r="M4006" s="767"/>
      <c r="DF4006" s="818"/>
      <c r="DG4006" s="772" t="str">
        <f t="shared" si="78"/>
        <v/>
      </c>
      <c r="DH4006" s="832">
        <v>4096</v>
      </c>
    </row>
    <row r="4007" spans="1:112" s="760" customFormat="1" ht="12" hidden="1" customHeight="1" x14ac:dyDescent="0.15">
      <c r="A4007" s="774"/>
      <c r="B4007" s="3391"/>
      <c r="C4007" s="3681"/>
      <c r="D4007" s="3681"/>
      <c r="E4007" s="3681"/>
      <c r="F4007" s="3681"/>
      <c r="G4007" s="3681"/>
      <c r="H4007" s="3392"/>
      <c r="I4007" s="3683"/>
      <c r="J4007" s="3684"/>
      <c r="K4007" s="1974"/>
      <c r="L4007" s="774"/>
      <c r="M4007" s="767"/>
      <c r="DF4007" s="818"/>
      <c r="DG4007" s="772" t="str">
        <f t="shared" si="78"/>
        <v/>
      </c>
      <c r="DH4007" s="832">
        <v>4097</v>
      </c>
    </row>
    <row r="4008" spans="1:112" s="760" customFormat="1" ht="12" hidden="1" customHeight="1" x14ac:dyDescent="0.15">
      <c r="A4008" s="774"/>
      <c r="B4008" s="3391"/>
      <c r="C4008" s="3681"/>
      <c r="D4008" s="3681"/>
      <c r="E4008" s="3681"/>
      <c r="F4008" s="3681"/>
      <c r="G4008" s="3681"/>
      <c r="H4008" s="3392"/>
      <c r="I4008" s="3683"/>
      <c r="J4008" s="3684"/>
      <c r="K4008" s="1974"/>
      <c r="L4008" s="774"/>
      <c r="M4008" s="767"/>
      <c r="DF4008" s="818"/>
      <c r="DG4008" s="772" t="str">
        <f t="shared" si="78"/>
        <v/>
      </c>
      <c r="DH4008" s="832">
        <v>4098</v>
      </c>
    </row>
    <row r="4009" spans="1:112" s="760" customFormat="1" ht="12" hidden="1" customHeight="1" x14ac:dyDescent="0.15">
      <c r="A4009" s="774"/>
      <c r="B4009" s="3391"/>
      <c r="C4009" s="3681"/>
      <c r="D4009" s="3681"/>
      <c r="E4009" s="3681"/>
      <c r="F4009" s="3681"/>
      <c r="G4009" s="3681"/>
      <c r="H4009" s="3392"/>
      <c r="I4009" s="3683"/>
      <c r="J4009" s="3684"/>
      <c r="K4009" s="1974"/>
      <c r="L4009" s="774"/>
      <c r="M4009" s="767"/>
      <c r="DF4009" s="818"/>
      <c r="DG4009" s="772" t="str">
        <f t="shared" si="78"/>
        <v/>
      </c>
      <c r="DH4009" s="832">
        <v>4099</v>
      </c>
    </row>
    <row r="4010" spans="1:112" s="760" customFormat="1" ht="12" hidden="1" customHeight="1" x14ac:dyDescent="0.15">
      <c r="A4010" s="774"/>
      <c r="B4010" s="3391"/>
      <c r="C4010" s="3681"/>
      <c r="D4010" s="3681"/>
      <c r="E4010" s="3681"/>
      <c r="F4010" s="3681"/>
      <c r="G4010" s="3681"/>
      <c r="H4010" s="3392"/>
      <c r="I4010" s="3683"/>
      <c r="J4010" s="3684"/>
      <c r="K4010" s="1974"/>
      <c r="L4010" s="774"/>
      <c r="M4010" s="767"/>
      <c r="DF4010" s="818"/>
      <c r="DG4010" s="772" t="str">
        <f t="shared" si="78"/>
        <v/>
      </c>
      <c r="DH4010" s="832">
        <v>4100</v>
      </c>
    </row>
    <row r="4011" spans="1:112" s="760" customFormat="1" ht="12" hidden="1" customHeight="1" x14ac:dyDescent="0.15">
      <c r="A4011" s="774"/>
      <c r="B4011" s="3391"/>
      <c r="C4011" s="3681"/>
      <c r="D4011" s="3681"/>
      <c r="E4011" s="3681"/>
      <c r="F4011" s="3681"/>
      <c r="G4011" s="3681"/>
      <c r="H4011" s="3392"/>
      <c r="I4011" s="3683"/>
      <c r="J4011" s="3684"/>
      <c r="K4011" s="1974"/>
      <c r="L4011" s="774"/>
      <c r="M4011" s="767"/>
      <c r="DF4011" s="818"/>
      <c r="DG4011" s="772" t="str">
        <f t="shared" si="78"/>
        <v/>
      </c>
      <c r="DH4011" s="832">
        <v>4101</v>
      </c>
    </row>
    <row r="4012" spans="1:112" s="760" customFormat="1" ht="12" hidden="1" customHeight="1" x14ac:dyDescent="0.15">
      <c r="A4012" s="774"/>
      <c r="B4012" s="3391"/>
      <c r="C4012" s="3681"/>
      <c r="D4012" s="3681"/>
      <c r="E4012" s="3681"/>
      <c r="F4012" s="3681"/>
      <c r="G4012" s="3681"/>
      <c r="H4012" s="3392"/>
      <c r="I4012" s="3683"/>
      <c r="J4012" s="3684"/>
      <c r="K4012" s="1974"/>
      <c r="L4012" s="774"/>
      <c r="M4012" s="767"/>
      <c r="DF4012" s="818"/>
      <c r="DG4012" s="772" t="str">
        <f t="shared" si="78"/>
        <v/>
      </c>
      <c r="DH4012" s="832">
        <v>4102</v>
      </c>
    </row>
    <row r="4013" spans="1:112" s="760" customFormat="1" ht="12" hidden="1" customHeight="1" x14ac:dyDescent="0.15">
      <c r="A4013" s="774"/>
      <c r="B4013" s="3391"/>
      <c r="C4013" s="3681"/>
      <c r="D4013" s="3681"/>
      <c r="E4013" s="3681"/>
      <c r="F4013" s="3681"/>
      <c r="G4013" s="3681"/>
      <c r="H4013" s="3392"/>
      <c r="I4013" s="3683"/>
      <c r="J4013" s="3684"/>
      <c r="K4013" s="1974"/>
      <c r="L4013" s="774"/>
      <c r="M4013" s="767"/>
      <c r="DF4013" s="818"/>
      <c r="DG4013" s="772" t="str">
        <f t="shared" si="78"/>
        <v/>
      </c>
      <c r="DH4013" s="832">
        <v>4103</v>
      </c>
    </row>
    <row r="4014" spans="1:112" s="760" customFormat="1" ht="12" hidden="1" customHeight="1" x14ac:dyDescent="0.15">
      <c r="A4014" s="774"/>
      <c r="B4014" s="3391"/>
      <c r="C4014" s="3681"/>
      <c r="D4014" s="3681"/>
      <c r="E4014" s="3681"/>
      <c r="F4014" s="3681"/>
      <c r="G4014" s="3681"/>
      <c r="H4014" s="3392"/>
      <c r="I4014" s="3683"/>
      <c r="J4014" s="3684"/>
      <c r="K4014" s="1974"/>
      <c r="L4014" s="774"/>
      <c r="M4014" s="767"/>
      <c r="DF4014" s="818"/>
      <c r="DG4014" s="772" t="str">
        <f t="shared" si="78"/>
        <v/>
      </c>
      <c r="DH4014" s="832">
        <v>4104</v>
      </c>
    </row>
    <row r="4015" spans="1:112" s="760" customFormat="1" ht="12.75" hidden="1" customHeight="1" x14ac:dyDescent="0.15">
      <c r="A4015" s="774"/>
      <c r="B4015" s="3391"/>
      <c r="C4015" s="3681"/>
      <c r="D4015" s="3681"/>
      <c r="E4015" s="3681"/>
      <c r="F4015" s="3681"/>
      <c r="G4015" s="3681"/>
      <c r="H4015" s="3392"/>
      <c r="I4015" s="3683"/>
      <c r="J4015" s="3684"/>
      <c r="K4015" s="1974"/>
      <c r="L4015" s="774"/>
      <c r="M4015" s="767"/>
      <c r="DF4015" s="818"/>
      <c r="DG4015" s="772" t="str">
        <f t="shared" si="78"/>
        <v/>
      </c>
      <c r="DH4015" s="832">
        <v>4105</v>
      </c>
    </row>
    <row r="4016" spans="1:112" s="760" customFormat="1" ht="12" hidden="1" customHeight="1" x14ac:dyDescent="0.15">
      <c r="A4016" s="774"/>
      <c r="B4016" s="3391"/>
      <c r="C4016" s="3681"/>
      <c r="D4016" s="3681"/>
      <c r="E4016" s="3681"/>
      <c r="F4016" s="3681"/>
      <c r="G4016" s="3681"/>
      <c r="H4016" s="3392"/>
      <c r="I4016" s="3683"/>
      <c r="J4016" s="3684"/>
      <c r="K4016" s="1974"/>
      <c r="L4016" s="774"/>
      <c r="M4016" s="767"/>
      <c r="DF4016" s="818"/>
      <c r="DG4016" s="772" t="str">
        <f t="shared" si="78"/>
        <v/>
      </c>
      <c r="DH4016" s="832">
        <v>4106</v>
      </c>
    </row>
    <row r="4017" spans="1:112" s="760" customFormat="1" ht="12" hidden="1" customHeight="1" x14ac:dyDescent="0.15">
      <c r="A4017" s="774"/>
      <c r="B4017" s="3391"/>
      <c r="C4017" s="3681"/>
      <c r="D4017" s="3681"/>
      <c r="E4017" s="3681"/>
      <c r="F4017" s="3681"/>
      <c r="G4017" s="3681"/>
      <c r="H4017" s="3392"/>
      <c r="I4017" s="3683"/>
      <c r="J4017" s="3684"/>
      <c r="K4017" s="1974"/>
      <c r="L4017" s="774"/>
      <c r="M4017" s="767"/>
      <c r="DF4017" s="818"/>
      <c r="DG4017" s="772" t="str">
        <f t="shared" si="78"/>
        <v/>
      </c>
      <c r="DH4017" s="832">
        <v>4107</v>
      </c>
    </row>
    <row r="4018" spans="1:112" s="760" customFormat="1" ht="12" hidden="1" customHeight="1" x14ac:dyDescent="0.15">
      <c r="A4018" s="774"/>
      <c r="B4018" s="3391"/>
      <c r="C4018" s="3681"/>
      <c r="D4018" s="3681"/>
      <c r="E4018" s="3681"/>
      <c r="F4018" s="3681"/>
      <c r="G4018" s="3681"/>
      <c r="H4018" s="3392"/>
      <c r="I4018" s="3683"/>
      <c r="J4018" s="3684"/>
      <c r="K4018" s="1974"/>
      <c r="L4018" s="774"/>
      <c r="M4018" s="767"/>
      <c r="DF4018" s="818"/>
      <c r="DG4018" s="772" t="str">
        <f t="shared" si="78"/>
        <v/>
      </c>
      <c r="DH4018" s="832">
        <v>4108</v>
      </c>
    </row>
    <row r="4019" spans="1:112" s="760" customFormat="1" ht="12" hidden="1" customHeight="1" x14ac:dyDescent="0.15">
      <c r="A4019" s="774"/>
      <c r="B4019" s="3391"/>
      <c r="C4019" s="3681"/>
      <c r="D4019" s="3681"/>
      <c r="E4019" s="3681"/>
      <c r="F4019" s="3681"/>
      <c r="G4019" s="3681"/>
      <c r="H4019" s="3392"/>
      <c r="I4019" s="3683"/>
      <c r="J4019" s="3684"/>
      <c r="K4019" s="1974"/>
      <c r="L4019" s="774"/>
      <c r="M4019" s="767"/>
      <c r="DF4019" s="818"/>
      <c r="DG4019" s="772" t="str">
        <f t="shared" ref="DG4019:DG4082" si="79">IF(COUNTA(A4019:M4019)&gt;0,DH4019,"")</f>
        <v/>
      </c>
      <c r="DH4019" s="832">
        <v>4109</v>
      </c>
    </row>
    <row r="4020" spans="1:112" s="760" customFormat="1" ht="12" hidden="1" customHeight="1" x14ac:dyDescent="0.15">
      <c r="A4020" s="774"/>
      <c r="B4020" s="3391"/>
      <c r="C4020" s="3681"/>
      <c r="D4020" s="3681"/>
      <c r="E4020" s="3681"/>
      <c r="F4020" s="3681"/>
      <c r="G4020" s="3681"/>
      <c r="H4020" s="3392"/>
      <c r="I4020" s="3683"/>
      <c r="J4020" s="3684"/>
      <c r="K4020" s="1974"/>
      <c r="L4020" s="774"/>
      <c r="M4020" s="767"/>
      <c r="DF4020" s="818"/>
      <c r="DG4020" s="772" t="str">
        <f t="shared" si="79"/>
        <v/>
      </c>
      <c r="DH4020" s="832">
        <v>4110</v>
      </c>
    </row>
    <row r="4021" spans="1:112" s="760" customFormat="1" ht="12" hidden="1" customHeight="1" x14ac:dyDescent="0.15">
      <c r="A4021" s="774"/>
      <c r="B4021" s="3391"/>
      <c r="C4021" s="3681"/>
      <c r="D4021" s="3681"/>
      <c r="E4021" s="3681"/>
      <c r="F4021" s="3681"/>
      <c r="G4021" s="3681"/>
      <c r="H4021" s="3392"/>
      <c r="I4021" s="3683"/>
      <c r="J4021" s="3684"/>
      <c r="K4021" s="1974"/>
      <c r="L4021" s="774"/>
      <c r="M4021" s="767"/>
      <c r="DF4021" s="818"/>
      <c r="DG4021" s="772" t="str">
        <f t="shared" si="79"/>
        <v/>
      </c>
      <c r="DH4021" s="832">
        <v>4111</v>
      </c>
    </row>
    <row r="4022" spans="1:112" s="760" customFormat="1" ht="12" hidden="1" customHeight="1" x14ac:dyDescent="0.15">
      <c r="A4022" s="774"/>
      <c r="B4022" s="3391"/>
      <c r="C4022" s="3681"/>
      <c r="D4022" s="3681"/>
      <c r="E4022" s="3681"/>
      <c r="F4022" s="3681"/>
      <c r="G4022" s="3681"/>
      <c r="H4022" s="3392"/>
      <c r="I4022" s="3683"/>
      <c r="J4022" s="3684"/>
      <c r="K4022" s="1974"/>
      <c r="L4022" s="774"/>
      <c r="M4022" s="767"/>
      <c r="DF4022" s="818"/>
      <c r="DG4022" s="772" t="str">
        <f t="shared" si="79"/>
        <v/>
      </c>
      <c r="DH4022" s="832">
        <v>4112</v>
      </c>
    </row>
    <row r="4023" spans="1:112" s="760" customFormat="1" ht="12" hidden="1" customHeight="1" x14ac:dyDescent="0.15">
      <c r="A4023" s="774"/>
      <c r="B4023" s="3391"/>
      <c r="C4023" s="3681"/>
      <c r="D4023" s="3681"/>
      <c r="E4023" s="3681"/>
      <c r="F4023" s="3681"/>
      <c r="G4023" s="3681"/>
      <c r="H4023" s="3392"/>
      <c r="I4023" s="3683"/>
      <c r="J4023" s="3684"/>
      <c r="K4023" s="1974"/>
      <c r="L4023" s="774"/>
      <c r="M4023" s="767"/>
      <c r="DF4023" s="818"/>
      <c r="DG4023" s="772" t="str">
        <f t="shared" si="79"/>
        <v/>
      </c>
      <c r="DH4023" s="832">
        <v>4113</v>
      </c>
    </row>
    <row r="4024" spans="1:112" s="760" customFormat="1" ht="12" hidden="1" customHeight="1" x14ac:dyDescent="0.15">
      <c r="A4024" s="774"/>
      <c r="B4024" s="3391"/>
      <c r="C4024" s="3681"/>
      <c r="D4024" s="3681"/>
      <c r="E4024" s="3681"/>
      <c r="F4024" s="3681"/>
      <c r="G4024" s="3681"/>
      <c r="H4024" s="3392"/>
      <c r="I4024" s="3683"/>
      <c r="J4024" s="3684"/>
      <c r="K4024" s="1974"/>
      <c r="L4024" s="774"/>
      <c r="M4024" s="767"/>
      <c r="DF4024" s="818"/>
      <c r="DG4024" s="772" t="str">
        <f t="shared" si="79"/>
        <v/>
      </c>
      <c r="DH4024" s="832">
        <v>4114</v>
      </c>
    </row>
    <row r="4025" spans="1:112" s="760" customFormat="1" ht="12.75" hidden="1" customHeight="1" x14ac:dyDescent="0.15">
      <c r="A4025" s="774"/>
      <c r="B4025" s="3391"/>
      <c r="C4025" s="3681"/>
      <c r="D4025" s="3681"/>
      <c r="E4025" s="3681"/>
      <c r="F4025" s="3681"/>
      <c r="G4025" s="3681"/>
      <c r="H4025" s="3392"/>
      <c r="I4025" s="3683"/>
      <c r="J4025" s="3684"/>
      <c r="K4025" s="1974"/>
      <c r="L4025" s="774"/>
      <c r="M4025" s="767"/>
      <c r="DF4025" s="818"/>
      <c r="DG4025" s="772" t="str">
        <f t="shared" si="79"/>
        <v/>
      </c>
      <c r="DH4025" s="832">
        <v>4115</v>
      </c>
    </row>
    <row r="4026" spans="1:112" s="760" customFormat="1" ht="12" hidden="1" customHeight="1" x14ac:dyDescent="0.15">
      <c r="A4026" s="774"/>
      <c r="B4026" s="3391"/>
      <c r="C4026" s="3681"/>
      <c r="D4026" s="3681"/>
      <c r="E4026" s="3681"/>
      <c r="F4026" s="3681"/>
      <c r="G4026" s="3681"/>
      <c r="H4026" s="3392"/>
      <c r="I4026" s="3683"/>
      <c r="J4026" s="3684"/>
      <c r="K4026" s="1974"/>
      <c r="L4026" s="774"/>
      <c r="M4026" s="767"/>
      <c r="DF4026" s="818"/>
      <c r="DG4026" s="772" t="str">
        <f t="shared" si="79"/>
        <v/>
      </c>
      <c r="DH4026" s="832">
        <v>4116</v>
      </c>
    </row>
    <row r="4027" spans="1:112" s="760" customFormat="1" ht="12" hidden="1" customHeight="1" x14ac:dyDescent="0.15">
      <c r="A4027" s="774"/>
      <c r="B4027" s="3391"/>
      <c r="C4027" s="3681"/>
      <c r="D4027" s="3681"/>
      <c r="E4027" s="3681"/>
      <c r="F4027" s="3681"/>
      <c r="G4027" s="3681"/>
      <c r="H4027" s="3392"/>
      <c r="I4027" s="3683"/>
      <c r="J4027" s="3684"/>
      <c r="K4027" s="1974"/>
      <c r="L4027" s="774"/>
      <c r="M4027" s="767"/>
      <c r="DF4027" s="818"/>
      <c r="DG4027" s="772" t="str">
        <f t="shared" si="79"/>
        <v/>
      </c>
      <c r="DH4027" s="832">
        <v>4117</v>
      </c>
    </row>
    <row r="4028" spans="1:112" s="760" customFormat="1" ht="12" hidden="1" customHeight="1" x14ac:dyDescent="0.15">
      <c r="A4028" s="774"/>
      <c r="B4028" s="3391"/>
      <c r="C4028" s="3681"/>
      <c r="D4028" s="3681"/>
      <c r="E4028" s="3681"/>
      <c r="F4028" s="3681"/>
      <c r="G4028" s="3681"/>
      <c r="H4028" s="3392"/>
      <c r="I4028" s="3683"/>
      <c r="J4028" s="3684"/>
      <c r="K4028" s="1974"/>
      <c r="L4028" s="774"/>
      <c r="M4028" s="767"/>
      <c r="DF4028" s="818"/>
      <c r="DG4028" s="772" t="str">
        <f t="shared" si="79"/>
        <v/>
      </c>
      <c r="DH4028" s="832">
        <v>4118</v>
      </c>
    </row>
    <row r="4029" spans="1:112" s="760" customFormat="1" ht="12" hidden="1" customHeight="1" x14ac:dyDescent="0.15">
      <c r="A4029" s="774"/>
      <c r="B4029" s="3391"/>
      <c r="C4029" s="3681"/>
      <c r="D4029" s="3681"/>
      <c r="E4029" s="3681"/>
      <c r="F4029" s="3681"/>
      <c r="G4029" s="3681"/>
      <c r="H4029" s="3392"/>
      <c r="I4029" s="3683"/>
      <c r="J4029" s="3684"/>
      <c r="K4029" s="1974"/>
      <c r="L4029" s="774"/>
      <c r="M4029" s="767"/>
      <c r="DF4029" s="818"/>
      <c r="DG4029" s="772" t="str">
        <f t="shared" si="79"/>
        <v/>
      </c>
      <c r="DH4029" s="832">
        <v>4119</v>
      </c>
    </row>
    <row r="4030" spans="1:112" s="760" customFormat="1" ht="12" hidden="1" customHeight="1" x14ac:dyDescent="0.15">
      <c r="A4030" s="774"/>
      <c r="B4030" s="3391"/>
      <c r="C4030" s="3681"/>
      <c r="D4030" s="3681"/>
      <c r="E4030" s="3681"/>
      <c r="F4030" s="3681"/>
      <c r="G4030" s="3681"/>
      <c r="H4030" s="3392"/>
      <c r="I4030" s="3683"/>
      <c r="J4030" s="3684"/>
      <c r="K4030" s="1974"/>
      <c r="L4030" s="774"/>
      <c r="M4030" s="767"/>
      <c r="DF4030" s="818"/>
      <c r="DG4030" s="772" t="str">
        <f t="shared" si="79"/>
        <v/>
      </c>
      <c r="DH4030" s="832">
        <v>4120</v>
      </c>
    </row>
    <row r="4031" spans="1:112" s="760" customFormat="1" ht="12" hidden="1" customHeight="1" x14ac:dyDescent="0.15">
      <c r="A4031" s="774"/>
      <c r="B4031" s="3391"/>
      <c r="C4031" s="3681"/>
      <c r="D4031" s="3681"/>
      <c r="E4031" s="3681"/>
      <c r="F4031" s="3681"/>
      <c r="G4031" s="3681"/>
      <c r="H4031" s="3392"/>
      <c r="I4031" s="3683"/>
      <c r="J4031" s="3684"/>
      <c r="K4031" s="1974"/>
      <c r="L4031" s="774"/>
      <c r="M4031" s="767"/>
      <c r="DF4031" s="818"/>
      <c r="DG4031" s="772" t="str">
        <f t="shared" si="79"/>
        <v/>
      </c>
      <c r="DH4031" s="832">
        <v>4121</v>
      </c>
    </row>
    <row r="4032" spans="1:112" s="760" customFormat="1" ht="12" hidden="1" customHeight="1" x14ac:dyDescent="0.15">
      <c r="A4032" s="774"/>
      <c r="B4032" s="3391"/>
      <c r="C4032" s="3681"/>
      <c r="D4032" s="3681"/>
      <c r="E4032" s="3681"/>
      <c r="F4032" s="3681"/>
      <c r="G4032" s="3681"/>
      <c r="H4032" s="3392"/>
      <c r="I4032" s="3683"/>
      <c r="J4032" s="3684"/>
      <c r="K4032" s="1974"/>
      <c r="L4032" s="774"/>
      <c r="M4032" s="767"/>
      <c r="DF4032" s="818"/>
      <c r="DG4032" s="772" t="str">
        <f t="shared" si="79"/>
        <v/>
      </c>
      <c r="DH4032" s="832">
        <v>4122</v>
      </c>
    </row>
    <row r="4033" spans="1:112" s="760" customFormat="1" ht="12" hidden="1" customHeight="1" x14ac:dyDescent="0.15">
      <c r="A4033" s="774"/>
      <c r="B4033" s="3391"/>
      <c r="C4033" s="3681"/>
      <c r="D4033" s="3681"/>
      <c r="E4033" s="3681"/>
      <c r="F4033" s="3681"/>
      <c r="G4033" s="3681"/>
      <c r="H4033" s="3392"/>
      <c r="I4033" s="3683"/>
      <c r="J4033" s="3684"/>
      <c r="K4033" s="1974"/>
      <c r="L4033" s="774"/>
      <c r="M4033" s="767"/>
      <c r="DF4033" s="818"/>
      <c r="DG4033" s="772" t="str">
        <f t="shared" si="79"/>
        <v/>
      </c>
      <c r="DH4033" s="832">
        <v>4123</v>
      </c>
    </row>
    <row r="4034" spans="1:112" s="760" customFormat="1" ht="12" hidden="1" customHeight="1" x14ac:dyDescent="0.15">
      <c r="A4034" s="774"/>
      <c r="B4034" s="3391"/>
      <c r="C4034" s="3681"/>
      <c r="D4034" s="3681"/>
      <c r="E4034" s="3681"/>
      <c r="F4034" s="3681"/>
      <c r="G4034" s="3681"/>
      <c r="H4034" s="3392"/>
      <c r="I4034" s="3683"/>
      <c r="J4034" s="3684"/>
      <c r="K4034" s="1974"/>
      <c r="L4034" s="774"/>
      <c r="M4034" s="767"/>
      <c r="DF4034" s="818"/>
      <c r="DG4034" s="772" t="str">
        <f t="shared" si="79"/>
        <v/>
      </c>
      <c r="DH4034" s="832">
        <v>4124</v>
      </c>
    </row>
    <row r="4035" spans="1:112" s="760" customFormat="1" ht="12.75" hidden="1" customHeight="1" x14ac:dyDescent="0.15">
      <c r="A4035" s="774"/>
      <c r="B4035" s="3391"/>
      <c r="C4035" s="3681"/>
      <c r="D4035" s="3681"/>
      <c r="E4035" s="3681"/>
      <c r="F4035" s="3681"/>
      <c r="G4035" s="3681"/>
      <c r="H4035" s="3392"/>
      <c r="I4035" s="3683"/>
      <c r="J4035" s="3684"/>
      <c r="K4035" s="1974"/>
      <c r="L4035" s="774"/>
      <c r="M4035" s="767"/>
      <c r="DF4035" s="818"/>
      <c r="DG4035" s="772" t="str">
        <f t="shared" si="79"/>
        <v/>
      </c>
      <c r="DH4035" s="832">
        <v>4125</v>
      </c>
    </row>
    <row r="4036" spans="1:112" s="760" customFormat="1" ht="12" hidden="1" customHeight="1" x14ac:dyDescent="0.15">
      <c r="A4036" s="774"/>
      <c r="B4036" s="3391"/>
      <c r="C4036" s="3681"/>
      <c r="D4036" s="3681"/>
      <c r="E4036" s="3681"/>
      <c r="F4036" s="3681"/>
      <c r="G4036" s="3681"/>
      <c r="H4036" s="3392"/>
      <c r="I4036" s="3683"/>
      <c r="J4036" s="3684"/>
      <c r="K4036" s="1974"/>
      <c r="L4036" s="774"/>
      <c r="M4036" s="767"/>
      <c r="DF4036" s="818"/>
      <c r="DG4036" s="772" t="str">
        <f t="shared" si="79"/>
        <v/>
      </c>
      <c r="DH4036" s="832">
        <v>4126</v>
      </c>
    </row>
    <row r="4037" spans="1:112" s="760" customFormat="1" ht="12" hidden="1" customHeight="1" x14ac:dyDescent="0.15">
      <c r="A4037" s="774"/>
      <c r="B4037" s="3391"/>
      <c r="C4037" s="3681"/>
      <c r="D4037" s="3681"/>
      <c r="E4037" s="3681"/>
      <c r="F4037" s="3681"/>
      <c r="G4037" s="3681"/>
      <c r="H4037" s="3392"/>
      <c r="I4037" s="3683"/>
      <c r="J4037" s="3684"/>
      <c r="K4037" s="1974"/>
      <c r="L4037" s="774"/>
      <c r="M4037" s="767"/>
      <c r="DF4037" s="818"/>
      <c r="DG4037" s="772" t="str">
        <f t="shared" si="79"/>
        <v/>
      </c>
      <c r="DH4037" s="832">
        <v>4127</v>
      </c>
    </row>
    <row r="4038" spans="1:112" s="760" customFormat="1" ht="12" hidden="1" customHeight="1" x14ac:dyDescent="0.15">
      <c r="A4038" s="774"/>
      <c r="B4038" s="3391"/>
      <c r="C4038" s="3681"/>
      <c r="D4038" s="3681"/>
      <c r="E4038" s="3681"/>
      <c r="F4038" s="3681"/>
      <c r="G4038" s="3681"/>
      <c r="H4038" s="3392"/>
      <c r="I4038" s="3683"/>
      <c r="J4038" s="3684"/>
      <c r="K4038" s="1974"/>
      <c r="L4038" s="774"/>
      <c r="M4038" s="767"/>
      <c r="DF4038" s="818"/>
      <c r="DG4038" s="772" t="str">
        <f t="shared" si="79"/>
        <v/>
      </c>
      <c r="DH4038" s="832">
        <v>4128</v>
      </c>
    </row>
    <row r="4039" spans="1:112" s="760" customFormat="1" ht="12" hidden="1" customHeight="1" x14ac:dyDescent="0.15">
      <c r="A4039" s="774"/>
      <c r="B4039" s="3391"/>
      <c r="C4039" s="3681"/>
      <c r="D4039" s="3681"/>
      <c r="E4039" s="3681"/>
      <c r="F4039" s="3681"/>
      <c r="G4039" s="3681"/>
      <c r="H4039" s="3392"/>
      <c r="I4039" s="3683"/>
      <c r="J4039" s="3684"/>
      <c r="K4039" s="1974"/>
      <c r="L4039" s="774"/>
      <c r="M4039" s="767"/>
      <c r="DF4039" s="818"/>
      <c r="DG4039" s="772" t="str">
        <f t="shared" si="79"/>
        <v/>
      </c>
      <c r="DH4039" s="832">
        <v>4129</v>
      </c>
    </row>
    <row r="4040" spans="1:112" s="760" customFormat="1" ht="12" hidden="1" customHeight="1" x14ac:dyDescent="0.15">
      <c r="A4040" s="774"/>
      <c r="B4040" s="3391"/>
      <c r="C4040" s="3681"/>
      <c r="D4040" s="3681"/>
      <c r="E4040" s="3681"/>
      <c r="F4040" s="3681"/>
      <c r="G4040" s="3681"/>
      <c r="H4040" s="3392"/>
      <c r="I4040" s="3683"/>
      <c r="J4040" s="3684"/>
      <c r="K4040" s="1974"/>
      <c r="L4040" s="774"/>
      <c r="M4040" s="767"/>
      <c r="DF4040" s="818"/>
      <c r="DG4040" s="772" t="str">
        <f t="shared" si="79"/>
        <v/>
      </c>
      <c r="DH4040" s="832">
        <v>4130</v>
      </c>
    </row>
    <row r="4041" spans="1:112" s="760" customFormat="1" ht="12" hidden="1" customHeight="1" x14ac:dyDescent="0.15">
      <c r="A4041" s="774"/>
      <c r="B4041" s="3391"/>
      <c r="C4041" s="3681"/>
      <c r="D4041" s="3681"/>
      <c r="E4041" s="3681"/>
      <c r="F4041" s="3681"/>
      <c r="G4041" s="3681"/>
      <c r="H4041" s="3392"/>
      <c r="I4041" s="3683"/>
      <c r="J4041" s="3684"/>
      <c r="K4041" s="1974"/>
      <c r="L4041" s="774"/>
      <c r="M4041" s="767"/>
      <c r="DF4041" s="818"/>
      <c r="DG4041" s="772" t="str">
        <f t="shared" si="79"/>
        <v/>
      </c>
      <c r="DH4041" s="832">
        <v>4131</v>
      </c>
    </row>
    <row r="4042" spans="1:112" s="760" customFormat="1" ht="12" hidden="1" customHeight="1" x14ac:dyDescent="0.15">
      <c r="A4042" s="774"/>
      <c r="B4042" s="3391"/>
      <c r="C4042" s="3681"/>
      <c r="D4042" s="3681"/>
      <c r="E4042" s="3681"/>
      <c r="F4042" s="3681"/>
      <c r="G4042" s="3681"/>
      <c r="H4042" s="3392"/>
      <c r="I4042" s="3683"/>
      <c r="J4042" s="3684"/>
      <c r="K4042" s="1974"/>
      <c r="L4042" s="774"/>
      <c r="M4042" s="767"/>
      <c r="DF4042" s="818"/>
      <c r="DG4042" s="772" t="str">
        <f t="shared" si="79"/>
        <v/>
      </c>
      <c r="DH4042" s="832">
        <v>4132</v>
      </c>
    </row>
    <row r="4043" spans="1:112" s="760" customFormat="1" ht="12" hidden="1" customHeight="1" x14ac:dyDescent="0.15">
      <c r="A4043" s="774"/>
      <c r="B4043" s="3391"/>
      <c r="C4043" s="3681"/>
      <c r="D4043" s="3681"/>
      <c r="E4043" s="3681"/>
      <c r="F4043" s="3681"/>
      <c r="G4043" s="3681"/>
      <c r="H4043" s="3392"/>
      <c r="I4043" s="3683"/>
      <c r="J4043" s="3684"/>
      <c r="K4043" s="1974"/>
      <c r="L4043" s="774"/>
      <c r="M4043" s="767"/>
      <c r="DF4043" s="818"/>
      <c r="DG4043" s="772" t="str">
        <f t="shared" si="79"/>
        <v/>
      </c>
      <c r="DH4043" s="832">
        <v>4133</v>
      </c>
    </row>
    <row r="4044" spans="1:112" s="760" customFormat="1" ht="12" hidden="1" customHeight="1" x14ac:dyDescent="0.15">
      <c r="A4044" s="774"/>
      <c r="B4044" s="3391"/>
      <c r="C4044" s="3681"/>
      <c r="D4044" s="3681"/>
      <c r="E4044" s="3681"/>
      <c r="F4044" s="3681"/>
      <c r="G4044" s="3681"/>
      <c r="H4044" s="3392"/>
      <c r="I4044" s="3683"/>
      <c r="J4044" s="3684"/>
      <c r="K4044" s="1974"/>
      <c r="L4044" s="774"/>
      <c r="M4044" s="767"/>
      <c r="DF4044" s="818"/>
      <c r="DG4044" s="772" t="str">
        <f t="shared" si="79"/>
        <v/>
      </c>
      <c r="DH4044" s="832">
        <v>4134</v>
      </c>
    </row>
    <row r="4045" spans="1:112" s="760" customFormat="1" ht="12" hidden="1" customHeight="1" x14ac:dyDescent="0.15">
      <c r="A4045" s="774"/>
      <c r="B4045" s="3391"/>
      <c r="C4045" s="3681"/>
      <c r="D4045" s="3681"/>
      <c r="E4045" s="3681"/>
      <c r="F4045" s="3681"/>
      <c r="G4045" s="3681"/>
      <c r="H4045" s="3392"/>
      <c r="I4045" s="3683"/>
      <c r="J4045" s="3684"/>
      <c r="K4045" s="1974"/>
      <c r="L4045" s="774"/>
      <c r="M4045" s="767"/>
      <c r="DF4045" s="818"/>
      <c r="DG4045" s="772" t="str">
        <f t="shared" si="79"/>
        <v/>
      </c>
      <c r="DH4045" s="832">
        <v>4135</v>
      </c>
    </row>
    <row r="4046" spans="1:112" s="760" customFormat="1" ht="12" hidden="1" customHeight="1" x14ac:dyDescent="0.15">
      <c r="A4046" s="774"/>
      <c r="B4046" s="3391"/>
      <c r="C4046" s="3681"/>
      <c r="D4046" s="3681"/>
      <c r="E4046" s="3681"/>
      <c r="F4046" s="3681"/>
      <c r="G4046" s="3681"/>
      <c r="H4046" s="3392"/>
      <c r="I4046" s="3683"/>
      <c r="J4046" s="3684"/>
      <c r="K4046" s="1974"/>
      <c r="L4046" s="774"/>
      <c r="M4046" s="767"/>
      <c r="DF4046" s="818"/>
      <c r="DG4046" s="772" t="str">
        <f t="shared" si="79"/>
        <v/>
      </c>
      <c r="DH4046" s="832">
        <v>4136</v>
      </c>
    </row>
    <row r="4047" spans="1:112" s="760" customFormat="1" ht="12" hidden="1" customHeight="1" x14ac:dyDescent="0.15">
      <c r="A4047" s="774"/>
      <c r="B4047" s="3391"/>
      <c r="C4047" s="3681"/>
      <c r="D4047" s="3681"/>
      <c r="E4047" s="3681"/>
      <c r="F4047" s="3681"/>
      <c r="G4047" s="3681"/>
      <c r="H4047" s="3392"/>
      <c r="I4047" s="3683"/>
      <c r="J4047" s="3684"/>
      <c r="K4047" s="1974"/>
      <c r="L4047" s="774"/>
      <c r="M4047" s="767"/>
      <c r="DF4047" s="818"/>
      <c r="DG4047" s="772" t="str">
        <f t="shared" si="79"/>
        <v/>
      </c>
      <c r="DH4047" s="832">
        <v>4137</v>
      </c>
    </row>
    <row r="4048" spans="1:112" s="760" customFormat="1" ht="12" hidden="1" customHeight="1" x14ac:dyDescent="0.15">
      <c r="A4048" s="774"/>
      <c r="B4048" s="3391"/>
      <c r="C4048" s="3681"/>
      <c r="D4048" s="3681"/>
      <c r="E4048" s="3681"/>
      <c r="F4048" s="3681"/>
      <c r="G4048" s="3681"/>
      <c r="H4048" s="3392"/>
      <c r="I4048" s="3683"/>
      <c r="J4048" s="3684"/>
      <c r="K4048" s="1974"/>
      <c r="L4048" s="774"/>
      <c r="M4048" s="767"/>
      <c r="DF4048" s="818"/>
      <c r="DG4048" s="772" t="str">
        <f t="shared" si="79"/>
        <v/>
      </c>
      <c r="DH4048" s="832">
        <v>4138</v>
      </c>
    </row>
    <row r="4049" spans="1:112" s="760" customFormat="1" ht="12" hidden="1" customHeight="1" x14ac:dyDescent="0.15">
      <c r="A4049" s="774"/>
      <c r="B4049" s="3391"/>
      <c r="C4049" s="3681"/>
      <c r="D4049" s="3681"/>
      <c r="E4049" s="3681"/>
      <c r="F4049" s="3681"/>
      <c r="G4049" s="3681"/>
      <c r="H4049" s="3392"/>
      <c r="I4049" s="3683"/>
      <c r="J4049" s="3684"/>
      <c r="K4049" s="1974"/>
      <c r="L4049" s="774"/>
      <c r="M4049" s="767"/>
      <c r="DF4049" s="818"/>
      <c r="DG4049" s="772" t="str">
        <f t="shared" si="79"/>
        <v/>
      </c>
      <c r="DH4049" s="832">
        <v>4139</v>
      </c>
    </row>
    <row r="4050" spans="1:112" s="760" customFormat="1" ht="12" hidden="1" customHeight="1" x14ac:dyDescent="0.15">
      <c r="A4050" s="774"/>
      <c r="B4050" s="3391"/>
      <c r="C4050" s="3681"/>
      <c r="D4050" s="3681"/>
      <c r="E4050" s="3681"/>
      <c r="F4050" s="3681"/>
      <c r="G4050" s="3681"/>
      <c r="H4050" s="3392"/>
      <c r="I4050" s="3683"/>
      <c r="J4050" s="3684"/>
      <c r="K4050" s="1974"/>
      <c r="L4050" s="774"/>
      <c r="M4050" s="767"/>
      <c r="DF4050" s="818"/>
      <c r="DG4050" s="772" t="str">
        <f t="shared" si="79"/>
        <v/>
      </c>
      <c r="DH4050" s="832">
        <v>4140</v>
      </c>
    </row>
    <row r="4051" spans="1:112" s="760" customFormat="1" ht="12" hidden="1" customHeight="1" x14ac:dyDescent="0.15">
      <c r="A4051" s="774"/>
      <c r="B4051" s="3391"/>
      <c r="C4051" s="3681"/>
      <c r="D4051" s="3681"/>
      <c r="E4051" s="3681"/>
      <c r="F4051" s="3681"/>
      <c r="G4051" s="3681"/>
      <c r="H4051" s="3392"/>
      <c r="I4051" s="3683"/>
      <c r="J4051" s="3684"/>
      <c r="K4051" s="1974"/>
      <c r="L4051" s="774"/>
      <c r="M4051" s="767"/>
      <c r="DF4051" s="818"/>
      <c r="DG4051" s="772" t="str">
        <f t="shared" si="79"/>
        <v/>
      </c>
      <c r="DH4051" s="832">
        <v>4141</v>
      </c>
    </row>
    <row r="4052" spans="1:112" s="760" customFormat="1" ht="12" hidden="1" customHeight="1" x14ac:dyDescent="0.15">
      <c r="A4052" s="774"/>
      <c r="B4052" s="3391"/>
      <c r="C4052" s="3681"/>
      <c r="D4052" s="3681"/>
      <c r="E4052" s="3681"/>
      <c r="F4052" s="3681"/>
      <c r="G4052" s="3681"/>
      <c r="H4052" s="3392"/>
      <c r="I4052" s="3683"/>
      <c r="J4052" s="3684"/>
      <c r="K4052" s="1974"/>
      <c r="L4052" s="774"/>
      <c r="M4052" s="767"/>
      <c r="DF4052" s="818"/>
      <c r="DG4052" s="772" t="str">
        <f t="shared" si="79"/>
        <v/>
      </c>
      <c r="DH4052" s="832">
        <v>4142</v>
      </c>
    </row>
    <row r="4053" spans="1:112" s="760" customFormat="1" ht="12.75" hidden="1" customHeight="1" x14ac:dyDescent="0.15">
      <c r="A4053" s="774"/>
      <c r="B4053" s="3391"/>
      <c r="C4053" s="3681"/>
      <c r="D4053" s="3681"/>
      <c r="E4053" s="3681"/>
      <c r="F4053" s="3681"/>
      <c r="G4053" s="3681"/>
      <c r="H4053" s="3392"/>
      <c r="I4053" s="3683"/>
      <c r="J4053" s="3684"/>
      <c r="K4053" s="1974"/>
      <c r="L4053" s="774"/>
      <c r="M4053" s="767"/>
      <c r="DF4053" s="818"/>
      <c r="DG4053" s="772" t="str">
        <f t="shared" si="79"/>
        <v/>
      </c>
      <c r="DH4053" s="832">
        <v>4143</v>
      </c>
    </row>
    <row r="4054" spans="1:112" s="760" customFormat="1" ht="12" hidden="1" customHeight="1" x14ac:dyDescent="0.15">
      <c r="A4054" s="774"/>
      <c r="B4054" s="3391"/>
      <c r="C4054" s="3681"/>
      <c r="D4054" s="3681"/>
      <c r="E4054" s="3681"/>
      <c r="F4054" s="3681"/>
      <c r="G4054" s="3681"/>
      <c r="H4054" s="3392"/>
      <c r="I4054" s="3683"/>
      <c r="J4054" s="3684"/>
      <c r="K4054" s="1974"/>
      <c r="L4054" s="774"/>
      <c r="M4054" s="767"/>
      <c r="DF4054" s="818"/>
      <c r="DG4054" s="772" t="str">
        <f t="shared" si="79"/>
        <v/>
      </c>
      <c r="DH4054" s="832">
        <v>4144</v>
      </c>
    </row>
    <row r="4055" spans="1:112" s="760" customFormat="1" ht="12" hidden="1" customHeight="1" x14ac:dyDescent="0.15">
      <c r="A4055" s="774"/>
      <c r="B4055" s="3391"/>
      <c r="C4055" s="3681"/>
      <c r="D4055" s="3681"/>
      <c r="E4055" s="3681"/>
      <c r="F4055" s="3681"/>
      <c r="G4055" s="3681"/>
      <c r="H4055" s="3392"/>
      <c r="I4055" s="3683"/>
      <c r="J4055" s="3684"/>
      <c r="K4055" s="1974"/>
      <c r="L4055" s="774"/>
      <c r="M4055" s="767"/>
      <c r="DF4055" s="818"/>
      <c r="DG4055" s="772" t="str">
        <f t="shared" si="79"/>
        <v/>
      </c>
      <c r="DH4055" s="832">
        <v>4145</v>
      </c>
    </row>
    <row r="4056" spans="1:112" s="760" customFormat="1" ht="12" hidden="1" customHeight="1" x14ac:dyDescent="0.15">
      <c r="A4056" s="774"/>
      <c r="B4056" s="3391"/>
      <c r="C4056" s="3681"/>
      <c r="D4056" s="3681"/>
      <c r="E4056" s="3681"/>
      <c r="F4056" s="3681"/>
      <c r="G4056" s="3681"/>
      <c r="H4056" s="3392"/>
      <c r="I4056" s="3683"/>
      <c r="J4056" s="3684"/>
      <c r="K4056" s="1974"/>
      <c r="L4056" s="774"/>
      <c r="M4056" s="767"/>
      <c r="DF4056" s="818"/>
      <c r="DG4056" s="772" t="str">
        <f t="shared" si="79"/>
        <v/>
      </c>
      <c r="DH4056" s="832">
        <v>4146</v>
      </c>
    </row>
    <row r="4057" spans="1:112" s="760" customFormat="1" ht="12" hidden="1" customHeight="1" x14ac:dyDescent="0.15">
      <c r="A4057" s="774"/>
      <c r="B4057" s="3391"/>
      <c r="C4057" s="3681"/>
      <c r="D4057" s="3681"/>
      <c r="E4057" s="3681"/>
      <c r="F4057" s="3681"/>
      <c r="G4057" s="3681"/>
      <c r="H4057" s="3392"/>
      <c r="I4057" s="3683"/>
      <c r="J4057" s="3684"/>
      <c r="K4057" s="1974"/>
      <c r="L4057" s="774"/>
      <c r="M4057" s="767"/>
      <c r="DF4057" s="818"/>
      <c r="DG4057" s="772" t="str">
        <f t="shared" si="79"/>
        <v/>
      </c>
      <c r="DH4057" s="832">
        <v>4147</v>
      </c>
    </row>
    <row r="4058" spans="1:112" s="760" customFormat="1" ht="12" hidden="1" customHeight="1" x14ac:dyDescent="0.15">
      <c r="A4058" s="774"/>
      <c r="B4058" s="3391"/>
      <c r="C4058" s="3681"/>
      <c r="D4058" s="3681"/>
      <c r="E4058" s="3681"/>
      <c r="F4058" s="3681"/>
      <c r="G4058" s="3681"/>
      <c r="H4058" s="3392"/>
      <c r="I4058" s="3683"/>
      <c r="J4058" s="3684"/>
      <c r="K4058" s="1974"/>
      <c r="L4058" s="774"/>
      <c r="M4058" s="767"/>
      <c r="DF4058" s="818"/>
      <c r="DG4058" s="772" t="str">
        <f t="shared" si="79"/>
        <v/>
      </c>
      <c r="DH4058" s="832">
        <v>4148</v>
      </c>
    </row>
    <row r="4059" spans="1:112" s="760" customFormat="1" ht="12" hidden="1" customHeight="1" x14ac:dyDescent="0.15">
      <c r="A4059" s="774"/>
      <c r="B4059" s="3391"/>
      <c r="C4059" s="3681"/>
      <c r="D4059" s="3681"/>
      <c r="E4059" s="3681"/>
      <c r="F4059" s="3681"/>
      <c r="G4059" s="3681"/>
      <c r="H4059" s="3392"/>
      <c r="I4059" s="3683"/>
      <c r="J4059" s="3684"/>
      <c r="K4059" s="1974"/>
      <c r="L4059" s="774"/>
      <c r="M4059" s="767"/>
      <c r="DF4059" s="818"/>
      <c r="DG4059" s="772" t="str">
        <f t="shared" si="79"/>
        <v/>
      </c>
      <c r="DH4059" s="832">
        <v>4149</v>
      </c>
    </row>
    <row r="4060" spans="1:112" s="760" customFormat="1" ht="12" hidden="1" customHeight="1" x14ac:dyDescent="0.15">
      <c r="A4060" s="774"/>
      <c r="B4060" s="3391"/>
      <c r="C4060" s="3681"/>
      <c r="D4060" s="3681"/>
      <c r="E4060" s="3681"/>
      <c r="F4060" s="3681"/>
      <c r="G4060" s="3681"/>
      <c r="H4060" s="3392"/>
      <c r="I4060" s="3683"/>
      <c r="J4060" s="3684"/>
      <c r="K4060" s="1974"/>
      <c r="L4060" s="774"/>
      <c r="M4060" s="767"/>
      <c r="DF4060" s="818"/>
      <c r="DG4060" s="772" t="str">
        <f t="shared" si="79"/>
        <v/>
      </c>
      <c r="DH4060" s="832">
        <v>4150</v>
      </c>
    </row>
    <row r="4061" spans="1:112" s="760" customFormat="1" ht="12" hidden="1" customHeight="1" x14ac:dyDescent="0.15">
      <c r="A4061" s="774"/>
      <c r="B4061" s="3391"/>
      <c r="C4061" s="3681"/>
      <c r="D4061" s="3681"/>
      <c r="E4061" s="3681"/>
      <c r="F4061" s="3681"/>
      <c r="G4061" s="3681"/>
      <c r="H4061" s="3392"/>
      <c r="I4061" s="3683"/>
      <c r="J4061" s="3684"/>
      <c r="K4061" s="1974"/>
      <c r="L4061" s="774"/>
      <c r="M4061" s="767"/>
      <c r="DF4061" s="818"/>
      <c r="DG4061" s="772" t="str">
        <f t="shared" si="79"/>
        <v/>
      </c>
      <c r="DH4061" s="832">
        <v>4151</v>
      </c>
    </row>
    <row r="4062" spans="1:112" s="760" customFormat="1" ht="12" hidden="1" customHeight="1" x14ac:dyDescent="0.15">
      <c r="A4062" s="774"/>
      <c r="B4062" s="3391"/>
      <c r="C4062" s="3681"/>
      <c r="D4062" s="3681"/>
      <c r="E4062" s="3681"/>
      <c r="F4062" s="3681"/>
      <c r="G4062" s="3681"/>
      <c r="H4062" s="3392"/>
      <c r="I4062" s="3683"/>
      <c r="J4062" s="3684"/>
      <c r="K4062" s="1974"/>
      <c r="L4062" s="774"/>
      <c r="M4062" s="767"/>
      <c r="DF4062" s="818"/>
      <c r="DG4062" s="772" t="str">
        <f t="shared" si="79"/>
        <v/>
      </c>
      <c r="DH4062" s="832">
        <v>4152</v>
      </c>
    </row>
    <row r="4063" spans="1:112" s="760" customFormat="1" ht="12.75" hidden="1" customHeight="1" x14ac:dyDescent="0.15">
      <c r="A4063" s="774"/>
      <c r="B4063" s="3391"/>
      <c r="C4063" s="3681"/>
      <c r="D4063" s="3681"/>
      <c r="E4063" s="3681"/>
      <c r="F4063" s="3681"/>
      <c r="G4063" s="3681"/>
      <c r="H4063" s="3392"/>
      <c r="I4063" s="3683"/>
      <c r="J4063" s="3684"/>
      <c r="K4063" s="1974"/>
      <c r="L4063" s="774"/>
      <c r="M4063" s="767"/>
      <c r="DF4063" s="818"/>
      <c r="DG4063" s="772" t="str">
        <f t="shared" si="79"/>
        <v/>
      </c>
      <c r="DH4063" s="832">
        <v>4153</v>
      </c>
    </row>
    <row r="4064" spans="1:112" s="760" customFormat="1" ht="12" hidden="1" customHeight="1" x14ac:dyDescent="0.15">
      <c r="A4064" s="774"/>
      <c r="B4064" s="3391"/>
      <c r="C4064" s="3681"/>
      <c r="D4064" s="3681"/>
      <c r="E4064" s="3681"/>
      <c r="F4064" s="3681"/>
      <c r="G4064" s="3681"/>
      <c r="H4064" s="3392"/>
      <c r="I4064" s="3683"/>
      <c r="J4064" s="3684"/>
      <c r="K4064" s="1974"/>
      <c r="L4064" s="774"/>
      <c r="M4064" s="767"/>
      <c r="DF4064" s="818"/>
      <c r="DG4064" s="772" t="str">
        <f t="shared" si="79"/>
        <v/>
      </c>
      <c r="DH4064" s="832">
        <v>4154</v>
      </c>
    </row>
    <row r="4065" spans="1:112" s="760" customFormat="1" ht="12" hidden="1" customHeight="1" x14ac:dyDescent="0.15">
      <c r="A4065" s="774"/>
      <c r="B4065" s="3391"/>
      <c r="C4065" s="3681"/>
      <c r="D4065" s="3681"/>
      <c r="E4065" s="3681"/>
      <c r="F4065" s="3681"/>
      <c r="G4065" s="3681"/>
      <c r="H4065" s="3392"/>
      <c r="I4065" s="3683"/>
      <c r="J4065" s="3684"/>
      <c r="K4065" s="1974"/>
      <c r="L4065" s="774"/>
      <c r="M4065" s="767"/>
      <c r="DF4065" s="818"/>
      <c r="DG4065" s="772" t="str">
        <f t="shared" si="79"/>
        <v/>
      </c>
      <c r="DH4065" s="832">
        <v>4155</v>
      </c>
    </row>
    <row r="4066" spans="1:112" s="760" customFormat="1" ht="12" hidden="1" customHeight="1" x14ac:dyDescent="0.15">
      <c r="A4066" s="774"/>
      <c r="B4066" s="3391"/>
      <c r="C4066" s="3681"/>
      <c r="D4066" s="3681"/>
      <c r="E4066" s="3681"/>
      <c r="F4066" s="3681"/>
      <c r="G4066" s="3681"/>
      <c r="H4066" s="3392"/>
      <c r="I4066" s="3683"/>
      <c r="J4066" s="3684"/>
      <c r="K4066" s="1974"/>
      <c r="L4066" s="774"/>
      <c r="M4066" s="767"/>
      <c r="DF4066" s="818"/>
      <c r="DG4066" s="772" t="str">
        <f t="shared" si="79"/>
        <v/>
      </c>
      <c r="DH4066" s="832">
        <v>4156</v>
      </c>
    </row>
    <row r="4067" spans="1:112" s="760" customFormat="1" ht="12" hidden="1" customHeight="1" x14ac:dyDescent="0.15">
      <c r="A4067" s="774"/>
      <c r="B4067" s="3391"/>
      <c r="C4067" s="3681"/>
      <c r="D4067" s="3681"/>
      <c r="E4067" s="3681"/>
      <c r="F4067" s="3681"/>
      <c r="G4067" s="3681"/>
      <c r="H4067" s="3392"/>
      <c r="I4067" s="3683"/>
      <c r="J4067" s="3684"/>
      <c r="K4067" s="1974"/>
      <c r="L4067" s="774"/>
      <c r="M4067" s="767"/>
      <c r="DF4067" s="818"/>
      <c r="DG4067" s="772" t="str">
        <f t="shared" si="79"/>
        <v/>
      </c>
      <c r="DH4067" s="832">
        <v>4157</v>
      </c>
    </row>
    <row r="4068" spans="1:112" s="760" customFormat="1" ht="12" hidden="1" customHeight="1" x14ac:dyDescent="0.15">
      <c r="A4068" s="774"/>
      <c r="B4068" s="3391"/>
      <c r="C4068" s="3681"/>
      <c r="D4068" s="3681"/>
      <c r="E4068" s="3681"/>
      <c r="F4068" s="3681"/>
      <c r="G4068" s="3681"/>
      <c r="H4068" s="3392"/>
      <c r="I4068" s="3683"/>
      <c r="J4068" s="3684"/>
      <c r="K4068" s="1974"/>
      <c r="L4068" s="774"/>
      <c r="M4068" s="767"/>
      <c r="DF4068" s="818"/>
      <c r="DG4068" s="772" t="str">
        <f t="shared" si="79"/>
        <v/>
      </c>
      <c r="DH4068" s="832">
        <v>4158</v>
      </c>
    </row>
    <row r="4069" spans="1:112" s="760" customFormat="1" ht="12" hidden="1" customHeight="1" x14ac:dyDescent="0.15">
      <c r="A4069" s="774"/>
      <c r="B4069" s="3391"/>
      <c r="C4069" s="3681"/>
      <c r="D4069" s="3681"/>
      <c r="E4069" s="3681"/>
      <c r="F4069" s="3681"/>
      <c r="G4069" s="3681"/>
      <c r="H4069" s="3392"/>
      <c r="I4069" s="3683"/>
      <c r="J4069" s="3684"/>
      <c r="K4069" s="1974"/>
      <c r="L4069" s="774"/>
      <c r="M4069" s="767"/>
      <c r="DF4069" s="818"/>
      <c r="DG4069" s="772" t="str">
        <f t="shared" si="79"/>
        <v/>
      </c>
      <c r="DH4069" s="832">
        <v>4159</v>
      </c>
    </row>
    <row r="4070" spans="1:112" s="760" customFormat="1" ht="12" hidden="1" customHeight="1" x14ac:dyDescent="0.15">
      <c r="A4070" s="774"/>
      <c r="B4070" s="3391"/>
      <c r="C4070" s="3681"/>
      <c r="D4070" s="3681"/>
      <c r="E4070" s="3681"/>
      <c r="F4070" s="3681"/>
      <c r="G4070" s="3681"/>
      <c r="H4070" s="3392"/>
      <c r="I4070" s="3683"/>
      <c r="J4070" s="3684"/>
      <c r="K4070" s="1974"/>
      <c r="L4070" s="774"/>
      <c r="M4070" s="767"/>
      <c r="DF4070" s="818"/>
      <c r="DG4070" s="772" t="str">
        <f t="shared" si="79"/>
        <v/>
      </c>
      <c r="DH4070" s="832">
        <v>4160</v>
      </c>
    </row>
    <row r="4071" spans="1:112" s="760" customFormat="1" ht="12" hidden="1" customHeight="1" x14ac:dyDescent="0.15">
      <c r="A4071" s="774"/>
      <c r="B4071" s="3391"/>
      <c r="C4071" s="3681"/>
      <c r="D4071" s="3681"/>
      <c r="E4071" s="3681"/>
      <c r="F4071" s="3681"/>
      <c r="G4071" s="3681"/>
      <c r="H4071" s="3392"/>
      <c r="I4071" s="3683"/>
      <c r="J4071" s="3684"/>
      <c r="K4071" s="1974"/>
      <c r="L4071" s="774"/>
      <c r="M4071" s="767"/>
      <c r="DF4071" s="818"/>
      <c r="DG4071" s="772" t="str">
        <f t="shared" si="79"/>
        <v/>
      </c>
      <c r="DH4071" s="832">
        <v>4161</v>
      </c>
    </row>
    <row r="4072" spans="1:112" s="760" customFormat="1" ht="12" hidden="1" customHeight="1" x14ac:dyDescent="0.15">
      <c r="A4072" s="774"/>
      <c r="B4072" s="3391"/>
      <c r="C4072" s="3681"/>
      <c r="D4072" s="3681"/>
      <c r="E4072" s="3681"/>
      <c r="F4072" s="3681"/>
      <c r="G4072" s="3681"/>
      <c r="H4072" s="3392"/>
      <c r="I4072" s="3683"/>
      <c r="J4072" s="3684"/>
      <c r="K4072" s="1974"/>
      <c r="L4072" s="774"/>
      <c r="M4072" s="767"/>
      <c r="DF4072" s="818"/>
      <c r="DG4072" s="772" t="str">
        <f t="shared" si="79"/>
        <v/>
      </c>
      <c r="DH4072" s="832">
        <v>4162</v>
      </c>
    </row>
    <row r="4073" spans="1:112" s="760" customFormat="1" ht="12.75" hidden="1" customHeight="1" x14ac:dyDescent="0.15">
      <c r="A4073" s="774"/>
      <c r="B4073" s="3391"/>
      <c r="C4073" s="3681"/>
      <c r="D4073" s="3681"/>
      <c r="E4073" s="3681"/>
      <c r="F4073" s="3681"/>
      <c r="G4073" s="3681"/>
      <c r="H4073" s="3392"/>
      <c r="I4073" s="3683"/>
      <c r="J4073" s="3684"/>
      <c r="K4073" s="1974"/>
      <c r="L4073" s="774"/>
      <c r="M4073" s="767"/>
      <c r="DF4073" s="818"/>
      <c r="DG4073" s="772" t="str">
        <f t="shared" si="79"/>
        <v/>
      </c>
      <c r="DH4073" s="832">
        <v>4163</v>
      </c>
    </row>
    <row r="4074" spans="1:112" s="760" customFormat="1" ht="12" hidden="1" customHeight="1" x14ac:dyDescent="0.15">
      <c r="A4074" s="774"/>
      <c r="B4074" s="3391"/>
      <c r="C4074" s="3681"/>
      <c r="D4074" s="3681"/>
      <c r="E4074" s="3681"/>
      <c r="F4074" s="3681"/>
      <c r="G4074" s="3681"/>
      <c r="H4074" s="3392"/>
      <c r="I4074" s="3683"/>
      <c r="J4074" s="3684"/>
      <c r="K4074" s="1974"/>
      <c r="L4074" s="774"/>
      <c r="M4074" s="767"/>
      <c r="DF4074" s="818"/>
      <c r="DG4074" s="772" t="str">
        <f t="shared" si="79"/>
        <v/>
      </c>
      <c r="DH4074" s="832">
        <v>4164</v>
      </c>
    </row>
    <row r="4075" spans="1:112" s="760" customFormat="1" ht="12" hidden="1" customHeight="1" x14ac:dyDescent="0.15">
      <c r="A4075" s="774"/>
      <c r="B4075" s="3391"/>
      <c r="C4075" s="3681"/>
      <c r="D4075" s="3681"/>
      <c r="E4075" s="3681"/>
      <c r="F4075" s="3681"/>
      <c r="G4075" s="3681"/>
      <c r="H4075" s="3392"/>
      <c r="I4075" s="3683"/>
      <c r="J4075" s="3684"/>
      <c r="K4075" s="1974"/>
      <c r="L4075" s="774"/>
      <c r="M4075" s="767"/>
      <c r="DF4075" s="818"/>
      <c r="DG4075" s="772" t="str">
        <f t="shared" si="79"/>
        <v/>
      </c>
      <c r="DH4075" s="832">
        <v>4165</v>
      </c>
    </row>
    <row r="4076" spans="1:112" s="760" customFormat="1" ht="12" hidden="1" customHeight="1" x14ac:dyDescent="0.15">
      <c r="A4076" s="774"/>
      <c r="B4076" s="3391"/>
      <c r="C4076" s="3681"/>
      <c r="D4076" s="3681"/>
      <c r="E4076" s="3681"/>
      <c r="F4076" s="3681"/>
      <c r="G4076" s="3681"/>
      <c r="H4076" s="3392"/>
      <c r="I4076" s="3683"/>
      <c r="J4076" s="3684"/>
      <c r="K4076" s="1974"/>
      <c r="L4076" s="774"/>
      <c r="M4076" s="767"/>
      <c r="DF4076" s="818"/>
      <c r="DG4076" s="772" t="str">
        <f t="shared" si="79"/>
        <v/>
      </c>
      <c r="DH4076" s="832">
        <v>4166</v>
      </c>
    </row>
    <row r="4077" spans="1:112" s="760" customFormat="1" ht="12" hidden="1" customHeight="1" x14ac:dyDescent="0.15">
      <c r="A4077" s="774"/>
      <c r="B4077" s="3391"/>
      <c r="C4077" s="3681"/>
      <c r="D4077" s="3681"/>
      <c r="E4077" s="3681"/>
      <c r="F4077" s="3681"/>
      <c r="G4077" s="3681"/>
      <c r="H4077" s="3392"/>
      <c r="I4077" s="3683"/>
      <c r="J4077" s="3684"/>
      <c r="K4077" s="1974"/>
      <c r="L4077" s="774"/>
      <c r="M4077" s="767"/>
      <c r="DF4077" s="818"/>
      <c r="DG4077" s="772" t="str">
        <f t="shared" si="79"/>
        <v/>
      </c>
      <c r="DH4077" s="832">
        <v>4167</v>
      </c>
    </row>
    <row r="4078" spans="1:112" s="760" customFormat="1" ht="12" hidden="1" customHeight="1" x14ac:dyDescent="0.15">
      <c r="A4078" s="774"/>
      <c r="B4078" s="3391"/>
      <c r="C4078" s="3681"/>
      <c r="D4078" s="3681"/>
      <c r="E4078" s="3681"/>
      <c r="F4078" s="3681"/>
      <c r="G4078" s="3681"/>
      <c r="H4078" s="3392"/>
      <c r="I4078" s="3683"/>
      <c r="J4078" s="3684"/>
      <c r="K4078" s="1974"/>
      <c r="L4078" s="774"/>
      <c r="M4078" s="767"/>
      <c r="DF4078" s="818"/>
      <c r="DG4078" s="772" t="str">
        <f t="shared" si="79"/>
        <v/>
      </c>
      <c r="DH4078" s="832">
        <v>4168</v>
      </c>
    </row>
    <row r="4079" spans="1:112" s="760" customFormat="1" ht="12" hidden="1" customHeight="1" x14ac:dyDescent="0.15">
      <c r="A4079" s="774"/>
      <c r="B4079" s="3391"/>
      <c r="C4079" s="3681"/>
      <c r="D4079" s="3681"/>
      <c r="E4079" s="3681"/>
      <c r="F4079" s="3681"/>
      <c r="G4079" s="3681"/>
      <c r="H4079" s="3392"/>
      <c r="I4079" s="3683"/>
      <c r="J4079" s="3684"/>
      <c r="K4079" s="1974"/>
      <c r="L4079" s="774"/>
      <c r="M4079" s="767"/>
      <c r="DF4079" s="818"/>
      <c r="DG4079" s="772" t="str">
        <f t="shared" si="79"/>
        <v/>
      </c>
      <c r="DH4079" s="832">
        <v>4169</v>
      </c>
    </row>
    <row r="4080" spans="1:112" s="760" customFormat="1" ht="12" hidden="1" customHeight="1" x14ac:dyDescent="0.15">
      <c r="A4080" s="774"/>
      <c r="B4080" s="3391"/>
      <c r="C4080" s="3681"/>
      <c r="D4080" s="3681"/>
      <c r="E4080" s="3681"/>
      <c r="F4080" s="3681"/>
      <c r="G4080" s="3681"/>
      <c r="H4080" s="3392"/>
      <c r="I4080" s="3683"/>
      <c r="J4080" s="3684"/>
      <c r="K4080" s="1974"/>
      <c r="L4080" s="774"/>
      <c r="M4080" s="767"/>
      <c r="DF4080" s="818"/>
      <c r="DG4080" s="772" t="str">
        <f t="shared" si="79"/>
        <v/>
      </c>
      <c r="DH4080" s="832">
        <v>4170</v>
      </c>
    </row>
    <row r="4081" spans="1:112" s="760" customFormat="1" ht="12" hidden="1" customHeight="1" x14ac:dyDescent="0.15">
      <c r="A4081" s="774"/>
      <c r="B4081" s="3391"/>
      <c r="C4081" s="3681"/>
      <c r="D4081" s="3681"/>
      <c r="E4081" s="3681"/>
      <c r="F4081" s="3681"/>
      <c r="G4081" s="3681"/>
      <c r="H4081" s="3392"/>
      <c r="I4081" s="3683"/>
      <c r="J4081" s="3684"/>
      <c r="K4081" s="1974"/>
      <c r="L4081" s="774"/>
      <c r="M4081" s="767"/>
      <c r="DF4081" s="818"/>
      <c r="DG4081" s="772" t="str">
        <f t="shared" si="79"/>
        <v/>
      </c>
      <c r="DH4081" s="832">
        <v>4171</v>
      </c>
    </row>
    <row r="4082" spans="1:112" s="760" customFormat="1" ht="12" hidden="1" customHeight="1" x14ac:dyDescent="0.15">
      <c r="A4082" s="774"/>
      <c r="B4082" s="3391"/>
      <c r="C4082" s="3681"/>
      <c r="D4082" s="3681"/>
      <c r="E4082" s="3681"/>
      <c r="F4082" s="3681"/>
      <c r="G4082" s="3681"/>
      <c r="H4082" s="3392"/>
      <c r="I4082" s="3683"/>
      <c r="J4082" s="3684"/>
      <c r="K4082" s="1974"/>
      <c r="L4082" s="774"/>
      <c r="M4082" s="767"/>
      <c r="DF4082" s="818"/>
      <c r="DG4082" s="772" t="str">
        <f t="shared" si="79"/>
        <v/>
      </c>
      <c r="DH4082" s="832">
        <v>4172</v>
      </c>
    </row>
    <row r="4083" spans="1:112" s="760" customFormat="1" ht="12" hidden="1" customHeight="1" x14ac:dyDescent="0.15">
      <c r="A4083" s="774"/>
      <c r="B4083" s="3391"/>
      <c r="C4083" s="3681"/>
      <c r="D4083" s="3681"/>
      <c r="E4083" s="3681"/>
      <c r="F4083" s="3681"/>
      <c r="G4083" s="3681"/>
      <c r="H4083" s="3392"/>
      <c r="I4083" s="3683"/>
      <c r="J4083" s="3684"/>
      <c r="K4083" s="1974"/>
      <c r="L4083" s="774"/>
      <c r="M4083" s="767"/>
      <c r="DF4083" s="818"/>
      <c r="DG4083" s="772" t="str">
        <f t="shared" ref="DG4083:DG4146" si="80">IF(COUNTA(A4083:M4083)&gt;0,DH4083,"")</f>
        <v/>
      </c>
      <c r="DH4083" s="832">
        <v>4173</v>
      </c>
    </row>
    <row r="4084" spans="1:112" s="760" customFormat="1" ht="12" hidden="1" customHeight="1" x14ac:dyDescent="0.15">
      <c r="A4084" s="774"/>
      <c r="B4084" s="3391"/>
      <c r="C4084" s="3681"/>
      <c r="D4084" s="3681"/>
      <c r="E4084" s="3681"/>
      <c r="F4084" s="3681"/>
      <c r="G4084" s="3681"/>
      <c r="H4084" s="3392"/>
      <c r="I4084" s="3683"/>
      <c r="J4084" s="3684"/>
      <c r="K4084" s="1974"/>
      <c r="L4084" s="774"/>
      <c r="M4084" s="767"/>
      <c r="DF4084" s="818"/>
      <c r="DG4084" s="772" t="str">
        <f t="shared" si="80"/>
        <v/>
      </c>
      <c r="DH4084" s="832">
        <v>4174</v>
      </c>
    </row>
    <row r="4085" spans="1:112" s="760" customFormat="1" ht="12" hidden="1" customHeight="1" x14ac:dyDescent="0.15">
      <c r="A4085" s="774"/>
      <c r="B4085" s="3391"/>
      <c r="C4085" s="3681"/>
      <c r="D4085" s="3681"/>
      <c r="E4085" s="3681"/>
      <c r="F4085" s="3681"/>
      <c r="G4085" s="3681"/>
      <c r="H4085" s="3392"/>
      <c r="I4085" s="3683"/>
      <c r="J4085" s="3684"/>
      <c r="K4085" s="1974"/>
      <c r="L4085" s="774"/>
      <c r="M4085" s="767"/>
      <c r="DF4085" s="818"/>
      <c r="DG4085" s="772" t="str">
        <f t="shared" si="80"/>
        <v/>
      </c>
      <c r="DH4085" s="832">
        <v>4175</v>
      </c>
    </row>
    <row r="4086" spans="1:112" s="760" customFormat="1" ht="12" hidden="1" customHeight="1" x14ac:dyDescent="0.15">
      <c r="A4086" s="774"/>
      <c r="B4086" s="3391"/>
      <c r="C4086" s="3681"/>
      <c r="D4086" s="3681"/>
      <c r="E4086" s="3681"/>
      <c r="F4086" s="3681"/>
      <c r="G4086" s="3681"/>
      <c r="H4086" s="3392"/>
      <c r="I4086" s="3683"/>
      <c r="J4086" s="3684"/>
      <c r="K4086" s="1974"/>
      <c r="L4086" s="774"/>
      <c r="M4086" s="767"/>
      <c r="DF4086" s="818"/>
      <c r="DG4086" s="772" t="str">
        <f t="shared" si="80"/>
        <v/>
      </c>
      <c r="DH4086" s="832">
        <v>4176</v>
      </c>
    </row>
    <row r="4087" spans="1:112" s="760" customFormat="1" ht="12" hidden="1" customHeight="1" x14ac:dyDescent="0.15">
      <c r="A4087" s="774"/>
      <c r="B4087" s="3391"/>
      <c r="C4087" s="3681"/>
      <c r="D4087" s="3681"/>
      <c r="E4087" s="3681"/>
      <c r="F4087" s="3681"/>
      <c r="G4087" s="3681"/>
      <c r="H4087" s="3392"/>
      <c r="I4087" s="3683"/>
      <c r="J4087" s="3684"/>
      <c r="K4087" s="1974"/>
      <c r="L4087" s="774"/>
      <c r="M4087" s="767"/>
      <c r="DF4087" s="818"/>
      <c r="DG4087" s="772" t="str">
        <f t="shared" si="80"/>
        <v/>
      </c>
      <c r="DH4087" s="832">
        <v>4177</v>
      </c>
    </row>
    <row r="4088" spans="1:112" s="760" customFormat="1" ht="12" hidden="1" customHeight="1" x14ac:dyDescent="0.15">
      <c r="A4088" s="774"/>
      <c r="B4088" s="3391"/>
      <c r="C4088" s="3681"/>
      <c r="D4088" s="3681"/>
      <c r="E4088" s="3681"/>
      <c r="F4088" s="3681"/>
      <c r="G4088" s="3681"/>
      <c r="H4088" s="3392"/>
      <c r="I4088" s="3683"/>
      <c r="J4088" s="3684"/>
      <c r="K4088" s="1974"/>
      <c r="L4088" s="774"/>
      <c r="M4088" s="767"/>
      <c r="DF4088" s="818"/>
      <c r="DG4088" s="772" t="str">
        <f t="shared" si="80"/>
        <v/>
      </c>
      <c r="DH4088" s="832">
        <v>4178</v>
      </c>
    </row>
    <row r="4089" spans="1:112" s="760" customFormat="1" ht="12" hidden="1" customHeight="1" x14ac:dyDescent="0.15">
      <c r="A4089" s="774"/>
      <c r="B4089" s="3391"/>
      <c r="C4089" s="3681"/>
      <c r="D4089" s="3681"/>
      <c r="E4089" s="3681"/>
      <c r="F4089" s="3681"/>
      <c r="G4089" s="3681"/>
      <c r="H4089" s="3392"/>
      <c r="I4089" s="3683"/>
      <c r="J4089" s="3684"/>
      <c r="K4089" s="1974"/>
      <c r="L4089" s="774"/>
      <c r="M4089" s="767"/>
      <c r="DF4089" s="818"/>
      <c r="DG4089" s="772" t="str">
        <f t="shared" si="80"/>
        <v/>
      </c>
      <c r="DH4089" s="832">
        <v>4179</v>
      </c>
    </row>
    <row r="4090" spans="1:112" s="760" customFormat="1" ht="12" hidden="1" customHeight="1" x14ac:dyDescent="0.15">
      <c r="A4090" s="774"/>
      <c r="B4090" s="3391"/>
      <c r="C4090" s="3681"/>
      <c r="D4090" s="3681"/>
      <c r="E4090" s="3681"/>
      <c r="F4090" s="3681"/>
      <c r="G4090" s="3681"/>
      <c r="H4090" s="3392"/>
      <c r="I4090" s="3683"/>
      <c r="J4090" s="3684"/>
      <c r="K4090" s="1974"/>
      <c r="L4090" s="774"/>
      <c r="M4090" s="767"/>
      <c r="DF4090" s="818"/>
      <c r="DG4090" s="772" t="str">
        <f t="shared" si="80"/>
        <v/>
      </c>
      <c r="DH4090" s="832">
        <v>4180</v>
      </c>
    </row>
    <row r="4091" spans="1:112" s="760" customFormat="1" ht="12.75" hidden="1" customHeight="1" x14ac:dyDescent="0.15">
      <c r="A4091" s="774"/>
      <c r="B4091" s="3391"/>
      <c r="C4091" s="3681"/>
      <c r="D4091" s="3681"/>
      <c r="E4091" s="3681"/>
      <c r="F4091" s="3681"/>
      <c r="G4091" s="3681"/>
      <c r="H4091" s="3392"/>
      <c r="I4091" s="3683"/>
      <c r="J4091" s="3684"/>
      <c r="K4091" s="1974"/>
      <c r="L4091" s="774"/>
      <c r="M4091" s="767"/>
      <c r="DF4091" s="818"/>
      <c r="DG4091" s="772" t="str">
        <f t="shared" si="80"/>
        <v/>
      </c>
      <c r="DH4091" s="832">
        <v>4181</v>
      </c>
    </row>
    <row r="4092" spans="1:112" s="760" customFormat="1" ht="12" hidden="1" customHeight="1" x14ac:dyDescent="0.15">
      <c r="A4092" s="774"/>
      <c r="B4092" s="3391"/>
      <c r="C4092" s="3681"/>
      <c r="D4092" s="3681"/>
      <c r="E4092" s="3681"/>
      <c r="F4092" s="3681"/>
      <c r="G4092" s="3681"/>
      <c r="H4092" s="3392"/>
      <c r="I4092" s="3683"/>
      <c r="J4092" s="3684"/>
      <c r="K4092" s="1974"/>
      <c r="L4092" s="774"/>
      <c r="M4092" s="767"/>
      <c r="DF4092" s="818"/>
      <c r="DG4092" s="772" t="str">
        <f t="shared" si="80"/>
        <v/>
      </c>
      <c r="DH4092" s="832">
        <v>4182</v>
      </c>
    </row>
    <row r="4093" spans="1:112" s="760" customFormat="1" ht="12" hidden="1" customHeight="1" x14ac:dyDescent="0.15">
      <c r="A4093" s="774"/>
      <c r="B4093" s="3391"/>
      <c r="C4093" s="3681"/>
      <c r="D4093" s="3681"/>
      <c r="E4093" s="3681"/>
      <c r="F4093" s="3681"/>
      <c r="G4093" s="3681"/>
      <c r="H4093" s="3392"/>
      <c r="I4093" s="3683"/>
      <c r="J4093" s="3684"/>
      <c r="K4093" s="1974"/>
      <c r="L4093" s="774"/>
      <c r="M4093" s="767"/>
      <c r="DF4093" s="818"/>
      <c r="DG4093" s="772" t="str">
        <f t="shared" si="80"/>
        <v/>
      </c>
      <c r="DH4093" s="832">
        <v>4183</v>
      </c>
    </row>
    <row r="4094" spans="1:112" s="760" customFormat="1" ht="12" hidden="1" customHeight="1" x14ac:dyDescent="0.15">
      <c r="A4094" s="774"/>
      <c r="B4094" s="3391"/>
      <c r="C4094" s="3681"/>
      <c r="D4094" s="3681"/>
      <c r="E4094" s="3681"/>
      <c r="F4094" s="3681"/>
      <c r="G4094" s="3681"/>
      <c r="H4094" s="3392"/>
      <c r="I4094" s="3683"/>
      <c r="J4094" s="3684"/>
      <c r="K4094" s="1974"/>
      <c r="L4094" s="774"/>
      <c r="M4094" s="767"/>
      <c r="DF4094" s="818"/>
      <c r="DG4094" s="772" t="str">
        <f t="shared" si="80"/>
        <v/>
      </c>
      <c r="DH4094" s="832">
        <v>4184</v>
      </c>
    </row>
    <row r="4095" spans="1:112" s="760" customFormat="1" ht="12" hidden="1" customHeight="1" x14ac:dyDescent="0.15">
      <c r="A4095" s="774"/>
      <c r="B4095" s="3391"/>
      <c r="C4095" s="3681"/>
      <c r="D4095" s="3681"/>
      <c r="E4095" s="3681"/>
      <c r="F4095" s="3681"/>
      <c r="G4095" s="3681"/>
      <c r="H4095" s="3392"/>
      <c r="I4095" s="3683"/>
      <c r="J4095" s="3684"/>
      <c r="K4095" s="1974"/>
      <c r="L4095" s="774"/>
      <c r="M4095" s="767"/>
      <c r="DF4095" s="818"/>
      <c r="DG4095" s="772" t="str">
        <f t="shared" si="80"/>
        <v/>
      </c>
      <c r="DH4095" s="832">
        <v>4185</v>
      </c>
    </row>
    <row r="4096" spans="1:112" s="760" customFormat="1" ht="12" hidden="1" customHeight="1" x14ac:dyDescent="0.15">
      <c r="A4096" s="774"/>
      <c r="B4096" s="3391"/>
      <c r="C4096" s="3681"/>
      <c r="D4096" s="3681"/>
      <c r="E4096" s="3681"/>
      <c r="F4096" s="3681"/>
      <c r="G4096" s="3681"/>
      <c r="H4096" s="3392"/>
      <c r="I4096" s="3683"/>
      <c r="J4096" s="3684"/>
      <c r="K4096" s="1974"/>
      <c r="L4096" s="774"/>
      <c r="M4096" s="767"/>
      <c r="DF4096" s="818"/>
      <c r="DG4096" s="772" t="str">
        <f t="shared" si="80"/>
        <v/>
      </c>
      <c r="DH4096" s="832">
        <v>4186</v>
      </c>
    </row>
    <row r="4097" spans="1:112" s="760" customFormat="1" ht="12" hidden="1" customHeight="1" x14ac:dyDescent="0.15">
      <c r="A4097" s="774"/>
      <c r="B4097" s="3391"/>
      <c r="C4097" s="3681"/>
      <c r="D4097" s="3681"/>
      <c r="E4097" s="3681"/>
      <c r="F4097" s="3681"/>
      <c r="G4097" s="3681"/>
      <c r="H4097" s="3392"/>
      <c r="I4097" s="3683"/>
      <c r="J4097" s="3684"/>
      <c r="K4097" s="1974"/>
      <c r="L4097" s="774"/>
      <c r="M4097" s="767"/>
      <c r="DF4097" s="818"/>
      <c r="DG4097" s="772" t="str">
        <f t="shared" si="80"/>
        <v/>
      </c>
      <c r="DH4097" s="832">
        <v>4187</v>
      </c>
    </row>
    <row r="4098" spans="1:112" s="760" customFormat="1" ht="12" hidden="1" customHeight="1" x14ac:dyDescent="0.15">
      <c r="A4098" s="774"/>
      <c r="B4098" s="3391"/>
      <c r="C4098" s="3681"/>
      <c r="D4098" s="3681"/>
      <c r="E4098" s="3681"/>
      <c r="F4098" s="3681"/>
      <c r="G4098" s="3681"/>
      <c r="H4098" s="3392"/>
      <c r="I4098" s="3683"/>
      <c r="J4098" s="3684"/>
      <c r="K4098" s="1974"/>
      <c r="L4098" s="774"/>
      <c r="M4098" s="767"/>
      <c r="DF4098" s="818"/>
      <c r="DG4098" s="772" t="str">
        <f t="shared" si="80"/>
        <v/>
      </c>
      <c r="DH4098" s="832">
        <v>4188</v>
      </c>
    </row>
    <row r="4099" spans="1:112" s="760" customFormat="1" ht="12" hidden="1" customHeight="1" x14ac:dyDescent="0.15">
      <c r="A4099" s="774"/>
      <c r="B4099" s="3391"/>
      <c r="C4099" s="3681"/>
      <c r="D4099" s="3681"/>
      <c r="E4099" s="3681"/>
      <c r="F4099" s="3681"/>
      <c r="G4099" s="3681"/>
      <c r="H4099" s="3392"/>
      <c r="I4099" s="3683"/>
      <c r="J4099" s="3684"/>
      <c r="K4099" s="1974"/>
      <c r="L4099" s="774"/>
      <c r="M4099" s="767"/>
      <c r="DF4099" s="818"/>
      <c r="DG4099" s="772" t="str">
        <f t="shared" si="80"/>
        <v/>
      </c>
      <c r="DH4099" s="832">
        <v>4189</v>
      </c>
    </row>
    <row r="4100" spans="1:112" s="760" customFormat="1" ht="12" hidden="1" customHeight="1" x14ac:dyDescent="0.15">
      <c r="A4100" s="774"/>
      <c r="B4100" s="3391"/>
      <c r="C4100" s="3681"/>
      <c r="D4100" s="3681"/>
      <c r="E4100" s="3681"/>
      <c r="F4100" s="3681"/>
      <c r="G4100" s="3681"/>
      <c r="H4100" s="3392"/>
      <c r="I4100" s="3683"/>
      <c r="J4100" s="3684"/>
      <c r="K4100" s="1974"/>
      <c r="L4100" s="774"/>
      <c r="M4100" s="767"/>
      <c r="DF4100" s="818"/>
      <c r="DG4100" s="772" t="str">
        <f t="shared" si="80"/>
        <v/>
      </c>
      <c r="DH4100" s="832">
        <v>4190</v>
      </c>
    </row>
    <row r="4101" spans="1:112" s="760" customFormat="1" ht="12.75" hidden="1" customHeight="1" x14ac:dyDescent="0.15">
      <c r="A4101" s="774"/>
      <c r="B4101" s="3391"/>
      <c r="C4101" s="3681"/>
      <c r="D4101" s="3681"/>
      <c r="E4101" s="3681"/>
      <c r="F4101" s="3681"/>
      <c r="G4101" s="3681"/>
      <c r="H4101" s="3392"/>
      <c r="I4101" s="3683"/>
      <c r="J4101" s="3684"/>
      <c r="K4101" s="1974"/>
      <c r="L4101" s="774"/>
      <c r="M4101" s="767"/>
      <c r="DF4101" s="818"/>
      <c r="DG4101" s="772" t="str">
        <f t="shared" si="80"/>
        <v/>
      </c>
      <c r="DH4101" s="832">
        <v>4191</v>
      </c>
    </row>
    <row r="4102" spans="1:112" s="760" customFormat="1" ht="12" hidden="1" customHeight="1" x14ac:dyDescent="0.15">
      <c r="A4102" s="774"/>
      <c r="B4102" s="3391"/>
      <c r="C4102" s="3681"/>
      <c r="D4102" s="3681"/>
      <c r="E4102" s="3681"/>
      <c r="F4102" s="3681"/>
      <c r="G4102" s="3681"/>
      <c r="H4102" s="3392"/>
      <c r="I4102" s="3683"/>
      <c r="J4102" s="3684"/>
      <c r="K4102" s="1974"/>
      <c r="L4102" s="774"/>
      <c r="M4102" s="767"/>
      <c r="DF4102" s="818"/>
      <c r="DG4102" s="772" t="str">
        <f t="shared" si="80"/>
        <v/>
      </c>
      <c r="DH4102" s="832">
        <v>4192</v>
      </c>
    </row>
    <row r="4103" spans="1:112" s="760" customFormat="1" ht="12" hidden="1" customHeight="1" x14ac:dyDescent="0.15">
      <c r="A4103" s="774"/>
      <c r="B4103" s="3391"/>
      <c r="C4103" s="3681"/>
      <c r="D4103" s="3681"/>
      <c r="E4103" s="3681"/>
      <c r="F4103" s="3681"/>
      <c r="G4103" s="3681"/>
      <c r="H4103" s="3392"/>
      <c r="I4103" s="3683"/>
      <c r="J4103" s="3684"/>
      <c r="K4103" s="1974"/>
      <c r="L4103" s="774"/>
      <c r="M4103" s="767"/>
      <c r="DF4103" s="818"/>
      <c r="DG4103" s="772" t="str">
        <f t="shared" si="80"/>
        <v/>
      </c>
      <c r="DH4103" s="832">
        <v>4193</v>
      </c>
    </row>
    <row r="4104" spans="1:112" s="760" customFormat="1" ht="12" hidden="1" customHeight="1" x14ac:dyDescent="0.15">
      <c r="A4104" s="774"/>
      <c r="B4104" s="3391"/>
      <c r="C4104" s="3681"/>
      <c r="D4104" s="3681"/>
      <c r="E4104" s="3681"/>
      <c r="F4104" s="3681"/>
      <c r="G4104" s="3681"/>
      <c r="H4104" s="3392"/>
      <c r="I4104" s="3683"/>
      <c r="J4104" s="3684"/>
      <c r="K4104" s="1974"/>
      <c r="L4104" s="774"/>
      <c r="M4104" s="767"/>
      <c r="DF4104" s="818"/>
      <c r="DG4104" s="772" t="str">
        <f t="shared" si="80"/>
        <v/>
      </c>
      <c r="DH4104" s="832">
        <v>4194</v>
      </c>
    </row>
    <row r="4105" spans="1:112" s="760" customFormat="1" ht="12" hidden="1" customHeight="1" x14ac:dyDescent="0.15">
      <c r="A4105" s="774"/>
      <c r="B4105" s="3391"/>
      <c r="C4105" s="3681"/>
      <c r="D4105" s="3681"/>
      <c r="E4105" s="3681"/>
      <c r="F4105" s="3681"/>
      <c r="G4105" s="3681"/>
      <c r="H4105" s="3392"/>
      <c r="I4105" s="3683"/>
      <c r="J4105" s="3684"/>
      <c r="K4105" s="1974"/>
      <c r="L4105" s="774"/>
      <c r="M4105" s="767"/>
      <c r="DF4105" s="818"/>
      <c r="DG4105" s="772" t="str">
        <f t="shared" si="80"/>
        <v/>
      </c>
      <c r="DH4105" s="832">
        <v>4195</v>
      </c>
    </row>
    <row r="4106" spans="1:112" s="760" customFormat="1" ht="12" hidden="1" customHeight="1" x14ac:dyDescent="0.15">
      <c r="A4106" s="774"/>
      <c r="B4106" s="3391"/>
      <c r="C4106" s="3681"/>
      <c r="D4106" s="3681"/>
      <c r="E4106" s="3681"/>
      <c r="F4106" s="3681"/>
      <c r="G4106" s="3681"/>
      <c r="H4106" s="3392"/>
      <c r="I4106" s="3683"/>
      <c r="J4106" s="3684"/>
      <c r="K4106" s="1974"/>
      <c r="L4106" s="774"/>
      <c r="M4106" s="767"/>
      <c r="DF4106" s="818"/>
      <c r="DG4106" s="772" t="str">
        <f t="shared" si="80"/>
        <v/>
      </c>
      <c r="DH4106" s="832">
        <v>4196</v>
      </c>
    </row>
    <row r="4107" spans="1:112" s="760" customFormat="1" ht="12" hidden="1" customHeight="1" x14ac:dyDescent="0.15">
      <c r="A4107" s="774"/>
      <c r="B4107" s="3391"/>
      <c r="C4107" s="3681"/>
      <c r="D4107" s="3681"/>
      <c r="E4107" s="3681"/>
      <c r="F4107" s="3681"/>
      <c r="G4107" s="3681"/>
      <c r="H4107" s="3392"/>
      <c r="I4107" s="3683"/>
      <c r="J4107" s="3684"/>
      <c r="K4107" s="1974"/>
      <c r="L4107" s="774"/>
      <c r="M4107" s="767"/>
      <c r="DF4107" s="818"/>
      <c r="DG4107" s="772" t="str">
        <f t="shared" si="80"/>
        <v/>
      </c>
      <c r="DH4107" s="832">
        <v>4197</v>
      </c>
    </row>
    <row r="4108" spans="1:112" s="760" customFormat="1" ht="12" hidden="1" customHeight="1" x14ac:dyDescent="0.15">
      <c r="A4108" s="774"/>
      <c r="B4108" s="3391"/>
      <c r="C4108" s="3681"/>
      <c r="D4108" s="3681"/>
      <c r="E4108" s="3681"/>
      <c r="F4108" s="3681"/>
      <c r="G4108" s="3681"/>
      <c r="H4108" s="3392"/>
      <c r="I4108" s="3683"/>
      <c r="J4108" s="3684"/>
      <c r="K4108" s="1974"/>
      <c r="L4108" s="774"/>
      <c r="M4108" s="767"/>
      <c r="DF4108" s="818"/>
      <c r="DG4108" s="772" t="str">
        <f t="shared" si="80"/>
        <v/>
      </c>
      <c r="DH4108" s="832">
        <v>4198</v>
      </c>
    </row>
    <row r="4109" spans="1:112" s="760" customFormat="1" ht="12" hidden="1" customHeight="1" x14ac:dyDescent="0.15">
      <c r="A4109" s="774"/>
      <c r="B4109" s="3391"/>
      <c r="C4109" s="3681"/>
      <c r="D4109" s="3681"/>
      <c r="E4109" s="3681"/>
      <c r="F4109" s="3681"/>
      <c r="G4109" s="3681"/>
      <c r="H4109" s="3392"/>
      <c r="I4109" s="3683"/>
      <c r="J4109" s="3684"/>
      <c r="K4109" s="1974"/>
      <c r="L4109" s="774"/>
      <c r="M4109" s="767"/>
      <c r="DF4109" s="818"/>
      <c r="DG4109" s="772" t="str">
        <f t="shared" si="80"/>
        <v/>
      </c>
      <c r="DH4109" s="832">
        <v>4199</v>
      </c>
    </row>
    <row r="4110" spans="1:112" s="760" customFormat="1" ht="12" hidden="1" customHeight="1" x14ac:dyDescent="0.15">
      <c r="A4110" s="774"/>
      <c r="B4110" s="3391"/>
      <c r="C4110" s="3681"/>
      <c r="D4110" s="3681"/>
      <c r="E4110" s="3681"/>
      <c r="F4110" s="3681"/>
      <c r="G4110" s="3681"/>
      <c r="H4110" s="3392"/>
      <c r="I4110" s="3683"/>
      <c r="J4110" s="3684"/>
      <c r="K4110" s="1974"/>
      <c r="L4110" s="774"/>
      <c r="M4110" s="767"/>
      <c r="DF4110" s="818"/>
      <c r="DG4110" s="772" t="str">
        <f t="shared" si="80"/>
        <v/>
      </c>
      <c r="DH4110" s="832">
        <v>4200</v>
      </c>
    </row>
    <row r="4111" spans="1:112" s="760" customFormat="1" ht="12.75" hidden="1" customHeight="1" x14ac:dyDescent="0.15">
      <c r="A4111" s="774"/>
      <c r="B4111" s="3391"/>
      <c r="C4111" s="3681"/>
      <c r="D4111" s="3681"/>
      <c r="E4111" s="3681"/>
      <c r="F4111" s="3681"/>
      <c r="G4111" s="3681"/>
      <c r="H4111" s="3392"/>
      <c r="I4111" s="3683"/>
      <c r="J4111" s="3684"/>
      <c r="K4111" s="1974"/>
      <c r="L4111" s="774"/>
      <c r="M4111" s="767"/>
      <c r="DF4111" s="818"/>
      <c r="DG4111" s="772" t="str">
        <f t="shared" si="80"/>
        <v/>
      </c>
      <c r="DH4111" s="832">
        <v>4201</v>
      </c>
    </row>
    <row r="4112" spans="1:112" s="760" customFormat="1" ht="12" hidden="1" customHeight="1" x14ac:dyDescent="0.15">
      <c r="A4112" s="774"/>
      <c r="B4112" s="3391"/>
      <c r="C4112" s="3681"/>
      <c r="D4112" s="3681"/>
      <c r="E4112" s="3681"/>
      <c r="F4112" s="3681"/>
      <c r="G4112" s="3681"/>
      <c r="H4112" s="3392"/>
      <c r="I4112" s="3683"/>
      <c r="J4112" s="3684"/>
      <c r="K4112" s="1974"/>
      <c r="L4112" s="774"/>
      <c r="M4112" s="767"/>
      <c r="DF4112" s="818"/>
      <c r="DG4112" s="772" t="str">
        <f t="shared" si="80"/>
        <v/>
      </c>
      <c r="DH4112" s="832">
        <v>4202</v>
      </c>
    </row>
    <row r="4113" spans="1:112" s="760" customFormat="1" ht="12" hidden="1" customHeight="1" x14ac:dyDescent="0.15">
      <c r="A4113" s="774"/>
      <c r="B4113" s="3391"/>
      <c r="C4113" s="3681"/>
      <c r="D4113" s="3681"/>
      <c r="E4113" s="3681"/>
      <c r="F4113" s="3681"/>
      <c r="G4113" s="3681"/>
      <c r="H4113" s="3392"/>
      <c r="I4113" s="3683"/>
      <c r="J4113" s="3684"/>
      <c r="K4113" s="1974"/>
      <c r="L4113" s="774"/>
      <c r="M4113" s="767"/>
      <c r="DF4113" s="818"/>
      <c r="DG4113" s="772" t="str">
        <f t="shared" si="80"/>
        <v/>
      </c>
      <c r="DH4113" s="832">
        <v>4203</v>
      </c>
    </row>
    <row r="4114" spans="1:112" s="760" customFormat="1" ht="12" hidden="1" customHeight="1" x14ac:dyDescent="0.15">
      <c r="A4114" s="774"/>
      <c r="B4114" s="3391"/>
      <c r="C4114" s="3681"/>
      <c r="D4114" s="3681"/>
      <c r="E4114" s="3681"/>
      <c r="F4114" s="3681"/>
      <c r="G4114" s="3681"/>
      <c r="H4114" s="3392"/>
      <c r="I4114" s="3683"/>
      <c r="J4114" s="3684"/>
      <c r="K4114" s="1974"/>
      <c r="L4114" s="774"/>
      <c r="M4114" s="767"/>
      <c r="DF4114" s="818"/>
      <c r="DG4114" s="772" t="str">
        <f t="shared" si="80"/>
        <v/>
      </c>
      <c r="DH4114" s="832">
        <v>4204</v>
      </c>
    </row>
    <row r="4115" spans="1:112" s="760" customFormat="1" ht="12" hidden="1" customHeight="1" x14ac:dyDescent="0.15">
      <c r="A4115" s="774"/>
      <c r="B4115" s="3391"/>
      <c r="C4115" s="3681"/>
      <c r="D4115" s="3681"/>
      <c r="E4115" s="3681"/>
      <c r="F4115" s="3681"/>
      <c r="G4115" s="3681"/>
      <c r="H4115" s="3392"/>
      <c r="I4115" s="3683"/>
      <c r="J4115" s="3684"/>
      <c r="K4115" s="1974"/>
      <c r="L4115" s="774"/>
      <c r="M4115" s="767"/>
      <c r="DF4115" s="818"/>
      <c r="DG4115" s="772" t="str">
        <f t="shared" si="80"/>
        <v/>
      </c>
      <c r="DH4115" s="832">
        <v>4205</v>
      </c>
    </row>
    <row r="4116" spans="1:112" s="760" customFormat="1" ht="12" hidden="1" customHeight="1" x14ac:dyDescent="0.15">
      <c r="A4116" s="774"/>
      <c r="B4116" s="3391"/>
      <c r="C4116" s="3681"/>
      <c r="D4116" s="3681"/>
      <c r="E4116" s="3681"/>
      <c r="F4116" s="3681"/>
      <c r="G4116" s="3681"/>
      <c r="H4116" s="3392"/>
      <c r="I4116" s="3683"/>
      <c r="J4116" s="3684"/>
      <c r="K4116" s="1974"/>
      <c r="L4116" s="774"/>
      <c r="M4116" s="767"/>
      <c r="DF4116" s="818"/>
      <c r="DG4116" s="772" t="str">
        <f t="shared" si="80"/>
        <v/>
      </c>
      <c r="DH4116" s="832">
        <v>4206</v>
      </c>
    </row>
    <row r="4117" spans="1:112" s="760" customFormat="1" ht="12" hidden="1" customHeight="1" x14ac:dyDescent="0.15">
      <c r="A4117" s="774"/>
      <c r="B4117" s="3391"/>
      <c r="C4117" s="3681"/>
      <c r="D4117" s="3681"/>
      <c r="E4117" s="3681"/>
      <c r="F4117" s="3681"/>
      <c r="G4117" s="3681"/>
      <c r="H4117" s="3392"/>
      <c r="I4117" s="3683"/>
      <c r="J4117" s="3684"/>
      <c r="K4117" s="1974"/>
      <c r="L4117" s="774"/>
      <c r="M4117" s="767"/>
      <c r="DF4117" s="818"/>
      <c r="DG4117" s="772" t="str">
        <f t="shared" si="80"/>
        <v/>
      </c>
      <c r="DH4117" s="832">
        <v>4207</v>
      </c>
    </row>
    <row r="4118" spans="1:112" s="760" customFormat="1" ht="12" hidden="1" customHeight="1" x14ac:dyDescent="0.15">
      <c r="A4118" s="774"/>
      <c r="B4118" s="3391"/>
      <c r="C4118" s="3681"/>
      <c r="D4118" s="3681"/>
      <c r="E4118" s="3681"/>
      <c r="F4118" s="3681"/>
      <c r="G4118" s="3681"/>
      <c r="H4118" s="3392"/>
      <c r="I4118" s="3683"/>
      <c r="J4118" s="3684"/>
      <c r="K4118" s="1974"/>
      <c r="L4118" s="774"/>
      <c r="M4118" s="767"/>
      <c r="DF4118" s="818"/>
      <c r="DG4118" s="772" t="str">
        <f t="shared" si="80"/>
        <v/>
      </c>
      <c r="DH4118" s="832">
        <v>4208</v>
      </c>
    </row>
    <row r="4119" spans="1:112" s="760" customFormat="1" ht="12" hidden="1" customHeight="1" x14ac:dyDescent="0.15">
      <c r="A4119" s="774"/>
      <c r="B4119" s="3391"/>
      <c r="C4119" s="3681"/>
      <c r="D4119" s="3681"/>
      <c r="E4119" s="3681"/>
      <c r="F4119" s="3681"/>
      <c r="G4119" s="3681"/>
      <c r="H4119" s="3392"/>
      <c r="I4119" s="3683"/>
      <c r="J4119" s="3684"/>
      <c r="K4119" s="1974"/>
      <c r="L4119" s="774"/>
      <c r="M4119" s="767"/>
      <c r="DF4119" s="818"/>
      <c r="DG4119" s="772" t="str">
        <f t="shared" si="80"/>
        <v/>
      </c>
      <c r="DH4119" s="832">
        <v>4209</v>
      </c>
    </row>
    <row r="4120" spans="1:112" s="760" customFormat="1" ht="12" hidden="1" customHeight="1" x14ac:dyDescent="0.15">
      <c r="A4120" s="774"/>
      <c r="B4120" s="3391"/>
      <c r="C4120" s="3681"/>
      <c r="D4120" s="3681"/>
      <c r="E4120" s="3681"/>
      <c r="F4120" s="3681"/>
      <c r="G4120" s="3681"/>
      <c r="H4120" s="3392"/>
      <c r="I4120" s="3683"/>
      <c r="J4120" s="3684"/>
      <c r="K4120" s="1974"/>
      <c r="L4120" s="774"/>
      <c r="M4120" s="767"/>
      <c r="DF4120" s="818"/>
      <c r="DG4120" s="772" t="str">
        <f t="shared" si="80"/>
        <v/>
      </c>
      <c r="DH4120" s="832">
        <v>4210</v>
      </c>
    </row>
    <row r="4121" spans="1:112" s="760" customFormat="1" ht="12" hidden="1" customHeight="1" x14ac:dyDescent="0.15">
      <c r="A4121" s="774"/>
      <c r="B4121" s="3391"/>
      <c r="C4121" s="3681"/>
      <c r="D4121" s="3681"/>
      <c r="E4121" s="3681"/>
      <c r="F4121" s="3681"/>
      <c r="G4121" s="3681"/>
      <c r="H4121" s="3392"/>
      <c r="I4121" s="3683"/>
      <c r="J4121" s="3684"/>
      <c r="K4121" s="1974"/>
      <c r="L4121" s="774"/>
      <c r="M4121" s="767"/>
      <c r="DF4121" s="818"/>
      <c r="DG4121" s="772" t="str">
        <f t="shared" si="80"/>
        <v/>
      </c>
      <c r="DH4121" s="832">
        <v>4211</v>
      </c>
    </row>
    <row r="4122" spans="1:112" s="760" customFormat="1" ht="12" hidden="1" customHeight="1" x14ac:dyDescent="0.15">
      <c r="A4122" s="774"/>
      <c r="B4122" s="3391"/>
      <c r="C4122" s="3681"/>
      <c r="D4122" s="3681"/>
      <c r="E4122" s="3681"/>
      <c r="F4122" s="3681"/>
      <c r="G4122" s="3681"/>
      <c r="H4122" s="3392"/>
      <c r="I4122" s="3683"/>
      <c r="J4122" s="3684"/>
      <c r="K4122" s="1974"/>
      <c r="L4122" s="774"/>
      <c r="M4122" s="767"/>
      <c r="DF4122" s="818"/>
      <c r="DG4122" s="772" t="str">
        <f t="shared" si="80"/>
        <v/>
      </c>
      <c r="DH4122" s="832">
        <v>4212</v>
      </c>
    </row>
    <row r="4123" spans="1:112" s="760" customFormat="1" ht="12" hidden="1" customHeight="1" x14ac:dyDescent="0.15">
      <c r="A4123" s="774"/>
      <c r="B4123" s="3391"/>
      <c r="C4123" s="3681"/>
      <c r="D4123" s="3681"/>
      <c r="E4123" s="3681"/>
      <c r="F4123" s="3681"/>
      <c r="G4123" s="3681"/>
      <c r="H4123" s="3392"/>
      <c r="I4123" s="3683"/>
      <c r="J4123" s="3684"/>
      <c r="K4123" s="1974"/>
      <c r="L4123" s="774"/>
      <c r="M4123" s="767"/>
      <c r="DF4123" s="818"/>
      <c r="DG4123" s="772" t="str">
        <f t="shared" si="80"/>
        <v/>
      </c>
      <c r="DH4123" s="832">
        <v>4213</v>
      </c>
    </row>
    <row r="4124" spans="1:112" s="760" customFormat="1" ht="12" hidden="1" customHeight="1" x14ac:dyDescent="0.15">
      <c r="A4124" s="774"/>
      <c r="B4124" s="3391"/>
      <c r="C4124" s="3681"/>
      <c r="D4124" s="3681"/>
      <c r="E4124" s="3681"/>
      <c r="F4124" s="3681"/>
      <c r="G4124" s="3681"/>
      <c r="H4124" s="3392"/>
      <c r="I4124" s="3683"/>
      <c r="J4124" s="3684"/>
      <c r="K4124" s="1974"/>
      <c r="L4124" s="774"/>
      <c r="M4124" s="767"/>
      <c r="DF4124" s="818"/>
      <c r="DG4124" s="772" t="str">
        <f t="shared" si="80"/>
        <v/>
      </c>
      <c r="DH4124" s="832">
        <v>4214</v>
      </c>
    </row>
    <row r="4125" spans="1:112" s="760" customFormat="1" ht="12" hidden="1" customHeight="1" x14ac:dyDescent="0.15">
      <c r="A4125" s="774"/>
      <c r="B4125" s="3391"/>
      <c r="C4125" s="3681"/>
      <c r="D4125" s="3681"/>
      <c r="E4125" s="3681"/>
      <c r="F4125" s="3681"/>
      <c r="G4125" s="3681"/>
      <c r="H4125" s="3392"/>
      <c r="I4125" s="3683"/>
      <c r="J4125" s="3684"/>
      <c r="K4125" s="1974"/>
      <c r="L4125" s="774"/>
      <c r="M4125" s="767"/>
      <c r="DF4125" s="818"/>
      <c r="DG4125" s="772" t="str">
        <f t="shared" si="80"/>
        <v/>
      </c>
      <c r="DH4125" s="832">
        <v>4215</v>
      </c>
    </row>
    <row r="4126" spans="1:112" s="760" customFormat="1" ht="12" hidden="1" customHeight="1" x14ac:dyDescent="0.15">
      <c r="A4126" s="774"/>
      <c r="B4126" s="3391"/>
      <c r="C4126" s="3681"/>
      <c r="D4126" s="3681"/>
      <c r="E4126" s="3681"/>
      <c r="F4126" s="3681"/>
      <c r="G4126" s="3681"/>
      <c r="H4126" s="3392"/>
      <c r="I4126" s="3683"/>
      <c r="J4126" s="3684"/>
      <c r="K4126" s="1974"/>
      <c r="L4126" s="774"/>
      <c r="M4126" s="767"/>
      <c r="DF4126" s="818"/>
      <c r="DG4126" s="772" t="str">
        <f t="shared" si="80"/>
        <v/>
      </c>
      <c r="DH4126" s="832">
        <v>4216</v>
      </c>
    </row>
    <row r="4127" spans="1:112" s="760" customFormat="1" ht="12" hidden="1" customHeight="1" x14ac:dyDescent="0.15">
      <c r="A4127" s="774"/>
      <c r="B4127" s="3391"/>
      <c r="C4127" s="3681"/>
      <c r="D4127" s="3681"/>
      <c r="E4127" s="3681"/>
      <c r="F4127" s="3681"/>
      <c r="G4127" s="3681"/>
      <c r="H4127" s="3392"/>
      <c r="I4127" s="3683"/>
      <c r="J4127" s="3684"/>
      <c r="K4127" s="1974"/>
      <c r="L4127" s="774"/>
      <c r="M4127" s="767"/>
      <c r="DF4127" s="818"/>
      <c r="DG4127" s="772" t="str">
        <f t="shared" si="80"/>
        <v/>
      </c>
      <c r="DH4127" s="832">
        <v>4217</v>
      </c>
    </row>
    <row r="4128" spans="1:112" s="760" customFormat="1" ht="12" hidden="1" customHeight="1" x14ac:dyDescent="0.15">
      <c r="A4128" s="774"/>
      <c r="B4128" s="3391"/>
      <c r="C4128" s="3681"/>
      <c r="D4128" s="3681"/>
      <c r="E4128" s="3681"/>
      <c r="F4128" s="3681"/>
      <c r="G4128" s="3681"/>
      <c r="H4128" s="3392"/>
      <c r="I4128" s="3683"/>
      <c r="J4128" s="3684"/>
      <c r="K4128" s="1974"/>
      <c r="L4128" s="774"/>
      <c r="M4128" s="767"/>
      <c r="DF4128" s="818"/>
      <c r="DG4128" s="772" t="str">
        <f t="shared" si="80"/>
        <v/>
      </c>
      <c r="DH4128" s="832">
        <v>4218</v>
      </c>
    </row>
    <row r="4129" spans="1:112" s="760" customFormat="1" ht="12.75" hidden="1" customHeight="1" x14ac:dyDescent="0.15">
      <c r="A4129" s="774"/>
      <c r="B4129" s="3391"/>
      <c r="C4129" s="3681"/>
      <c r="D4129" s="3681"/>
      <c r="E4129" s="3681"/>
      <c r="F4129" s="3681"/>
      <c r="G4129" s="3681"/>
      <c r="H4129" s="3392"/>
      <c r="I4129" s="3683"/>
      <c r="J4129" s="3684"/>
      <c r="K4129" s="1974"/>
      <c r="L4129" s="774"/>
      <c r="M4129" s="767"/>
      <c r="DF4129" s="818"/>
      <c r="DG4129" s="772" t="str">
        <f t="shared" si="80"/>
        <v/>
      </c>
      <c r="DH4129" s="832">
        <v>4219</v>
      </c>
    </row>
    <row r="4130" spans="1:112" s="760" customFormat="1" ht="12" hidden="1" customHeight="1" x14ac:dyDescent="0.15">
      <c r="A4130" s="774"/>
      <c r="B4130" s="3391"/>
      <c r="C4130" s="3681"/>
      <c r="D4130" s="3681"/>
      <c r="E4130" s="3681"/>
      <c r="F4130" s="3681"/>
      <c r="G4130" s="3681"/>
      <c r="H4130" s="3392"/>
      <c r="I4130" s="3683"/>
      <c r="J4130" s="3684"/>
      <c r="K4130" s="1974"/>
      <c r="L4130" s="774"/>
      <c r="M4130" s="767"/>
      <c r="DF4130" s="818"/>
      <c r="DG4130" s="772" t="str">
        <f t="shared" si="80"/>
        <v/>
      </c>
      <c r="DH4130" s="832">
        <v>4220</v>
      </c>
    </row>
    <row r="4131" spans="1:112" s="760" customFormat="1" ht="12" hidden="1" customHeight="1" x14ac:dyDescent="0.15">
      <c r="A4131" s="774"/>
      <c r="B4131" s="3391"/>
      <c r="C4131" s="3681"/>
      <c r="D4131" s="3681"/>
      <c r="E4131" s="3681"/>
      <c r="F4131" s="3681"/>
      <c r="G4131" s="3681"/>
      <c r="H4131" s="3392"/>
      <c r="I4131" s="3683"/>
      <c r="J4131" s="3684"/>
      <c r="K4131" s="1974"/>
      <c r="L4131" s="774"/>
      <c r="M4131" s="767"/>
      <c r="DF4131" s="818"/>
      <c r="DG4131" s="772" t="str">
        <f t="shared" si="80"/>
        <v/>
      </c>
      <c r="DH4131" s="832">
        <v>4221</v>
      </c>
    </row>
    <row r="4132" spans="1:112" s="760" customFormat="1" ht="12" hidden="1" customHeight="1" x14ac:dyDescent="0.15">
      <c r="A4132" s="774"/>
      <c r="B4132" s="3391"/>
      <c r="C4132" s="3681"/>
      <c r="D4132" s="3681"/>
      <c r="E4132" s="3681"/>
      <c r="F4132" s="3681"/>
      <c r="G4132" s="3681"/>
      <c r="H4132" s="3392"/>
      <c r="I4132" s="3683"/>
      <c r="J4132" s="3684"/>
      <c r="K4132" s="1974"/>
      <c r="L4132" s="774"/>
      <c r="M4132" s="767"/>
      <c r="DF4132" s="818"/>
      <c r="DG4132" s="772" t="str">
        <f t="shared" si="80"/>
        <v/>
      </c>
      <c r="DH4132" s="832">
        <v>4222</v>
      </c>
    </row>
    <row r="4133" spans="1:112" s="760" customFormat="1" ht="12" hidden="1" customHeight="1" x14ac:dyDescent="0.15">
      <c r="A4133" s="774"/>
      <c r="B4133" s="3391"/>
      <c r="C4133" s="3681"/>
      <c r="D4133" s="3681"/>
      <c r="E4133" s="3681"/>
      <c r="F4133" s="3681"/>
      <c r="G4133" s="3681"/>
      <c r="H4133" s="3392"/>
      <c r="I4133" s="3683"/>
      <c r="J4133" s="3684"/>
      <c r="K4133" s="1974"/>
      <c r="L4133" s="774"/>
      <c r="M4133" s="767"/>
      <c r="DF4133" s="818"/>
      <c r="DG4133" s="772" t="str">
        <f t="shared" si="80"/>
        <v/>
      </c>
      <c r="DH4133" s="832">
        <v>4223</v>
      </c>
    </row>
    <row r="4134" spans="1:112" s="760" customFormat="1" ht="12" hidden="1" customHeight="1" x14ac:dyDescent="0.15">
      <c r="A4134" s="774"/>
      <c r="B4134" s="3391"/>
      <c r="C4134" s="3681"/>
      <c r="D4134" s="3681"/>
      <c r="E4134" s="3681"/>
      <c r="F4134" s="3681"/>
      <c r="G4134" s="3681"/>
      <c r="H4134" s="3392"/>
      <c r="I4134" s="3683"/>
      <c r="J4134" s="3684"/>
      <c r="K4134" s="1974"/>
      <c r="L4134" s="774"/>
      <c r="M4134" s="767"/>
      <c r="DF4134" s="818"/>
      <c r="DG4134" s="772" t="str">
        <f t="shared" si="80"/>
        <v/>
      </c>
      <c r="DH4134" s="832">
        <v>4224</v>
      </c>
    </row>
    <row r="4135" spans="1:112" s="760" customFormat="1" ht="12" hidden="1" customHeight="1" x14ac:dyDescent="0.15">
      <c r="A4135" s="774"/>
      <c r="B4135" s="3391"/>
      <c r="C4135" s="3681"/>
      <c r="D4135" s="3681"/>
      <c r="E4135" s="3681"/>
      <c r="F4135" s="3681"/>
      <c r="G4135" s="3681"/>
      <c r="H4135" s="3392"/>
      <c r="I4135" s="3683"/>
      <c r="J4135" s="3684"/>
      <c r="K4135" s="1974"/>
      <c r="L4135" s="774"/>
      <c r="M4135" s="767"/>
      <c r="DF4135" s="818"/>
      <c r="DG4135" s="772" t="str">
        <f t="shared" si="80"/>
        <v/>
      </c>
      <c r="DH4135" s="832">
        <v>4225</v>
      </c>
    </row>
    <row r="4136" spans="1:112" s="760" customFormat="1" ht="12" hidden="1" customHeight="1" x14ac:dyDescent="0.15">
      <c r="A4136" s="774"/>
      <c r="B4136" s="3391"/>
      <c r="C4136" s="3681"/>
      <c r="D4136" s="3681"/>
      <c r="E4136" s="3681"/>
      <c r="F4136" s="3681"/>
      <c r="G4136" s="3681"/>
      <c r="H4136" s="3392"/>
      <c r="I4136" s="3683"/>
      <c r="J4136" s="3684"/>
      <c r="K4136" s="1974"/>
      <c r="L4136" s="774"/>
      <c r="M4136" s="767"/>
      <c r="DF4136" s="818"/>
      <c r="DG4136" s="772" t="str">
        <f t="shared" si="80"/>
        <v/>
      </c>
      <c r="DH4136" s="832">
        <v>4226</v>
      </c>
    </row>
    <row r="4137" spans="1:112" s="760" customFormat="1" ht="12" hidden="1" customHeight="1" x14ac:dyDescent="0.15">
      <c r="A4137" s="774"/>
      <c r="B4137" s="3391"/>
      <c r="C4137" s="3681"/>
      <c r="D4137" s="3681"/>
      <c r="E4137" s="3681"/>
      <c r="F4137" s="3681"/>
      <c r="G4137" s="3681"/>
      <c r="H4137" s="3392"/>
      <c r="I4137" s="3683"/>
      <c r="J4137" s="3684"/>
      <c r="K4137" s="1974"/>
      <c r="L4137" s="774"/>
      <c r="M4137" s="767"/>
      <c r="DF4137" s="818"/>
      <c r="DG4137" s="772" t="str">
        <f t="shared" si="80"/>
        <v/>
      </c>
      <c r="DH4137" s="832">
        <v>4227</v>
      </c>
    </row>
    <row r="4138" spans="1:112" s="760" customFormat="1" ht="12" hidden="1" customHeight="1" x14ac:dyDescent="0.15">
      <c r="A4138" s="774"/>
      <c r="B4138" s="3391"/>
      <c r="C4138" s="3681"/>
      <c r="D4138" s="3681"/>
      <c r="E4138" s="3681"/>
      <c r="F4138" s="3681"/>
      <c r="G4138" s="3681"/>
      <c r="H4138" s="3392"/>
      <c r="I4138" s="3683"/>
      <c r="J4138" s="3684"/>
      <c r="K4138" s="1974"/>
      <c r="L4138" s="774"/>
      <c r="M4138" s="767"/>
      <c r="DF4138" s="818"/>
      <c r="DG4138" s="772" t="str">
        <f t="shared" si="80"/>
        <v/>
      </c>
      <c r="DH4138" s="832">
        <v>4228</v>
      </c>
    </row>
    <row r="4139" spans="1:112" s="760" customFormat="1" ht="12.75" hidden="1" customHeight="1" x14ac:dyDescent="0.15">
      <c r="A4139" s="774"/>
      <c r="B4139" s="3391"/>
      <c r="C4139" s="3681"/>
      <c r="D4139" s="3681"/>
      <c r="E4139" s="3681"/>
      <c r="F4139" s="3681"/>
      <c r="G4139" s="3681"/>
      <c r="H4139" s="3392"/>
      <c r="I4139" s="3683"/>
      <c r="J4139" s="3684"/>
      <c r="K4139" s="1974"/>
      <c r="L4139" s="774"/>
      <c r="M4139" s="767"/>
      <c r="DF4139" s="818"/>
      <c r="DG4139" s="772" t="str">
        <f t="shared" si="80"/>
        <v/>
      </c>
      <c r="DH4139" s="832">
        <v>4229</v>
      </c>
    </row>
    <row r="4140" spans="1:112" s="760" customFormat="1" ht="12" hidden="1" customHeight="1" x14ac:dyDescent="0.15">
      <c r="A4140" s="774"/>
      <c r="B4140" s="3391"/>
      <c r="C4140" s="3681"/>
      <c r="D4140" s="3681"/>
      <c r="E4140" s="3681"/>
      <c r="F4140" s="3681"/>
      <c r="G4140" s="3681"/>
      <c r="H4140" s="3392"/>
      <c r="I4140" s="3683"/>
      <c r="J4140" s="3684"/>
      <c r="K4140" s="1974"/>
      <c r="L4140" s="774"/>
      <c r="M4140" s="767"/>
      <c r="DF4140" s="818"/>
      <c r="DG4140" s="772" t="str">
        <f t="shared" si="80"/>
        <v/>
      </c>
      <c r="DH4140" s="832">
        <v>4230</v>
      </c>
    </row>
    <row r="4141" spans="1:112" s="760" customFormat="1" ht="12" hidden="1" customHeight="1" x14ac:dyDescent="0.15">
      <c r="A4141" s="774"/>
      <c r="B4141" s="3391"/>
      <c r="C4141" s="3681"/>
      <c r="D4141" s="3681"/>
      <c r="E4141" s="3681"/>
      <c r="F4141" s="3681"/>
      <c r="G4141" s="3681"/>
      <c r="H4141" s="3392"/>
      <c r="I4141" s="3683"/>
      <c r="J4141" s="3684"/>
      <c r="K4141" s="1974"/>
      <c r="L4141" s="774"/>
      <c r="M4141" s="767"/>
      <c r="DF4141" s="818"/>
      <c r="DG4141" s="772" t="str">
        <f t="shared" si="80"/>
        <v/>
      </c>
      <c r="DH4141" s="832">
        <v>4231</v>
      </c>
    </row>
    <row r="4142" spans="1:112" s="760" customFormat="1" ht="12" hidden="1" customHeight="1" x14ac:dyDescent="0.15">
      <c r="A4142" s="774"/>
      <c r="B4142" s="3391"/>
      <c r="C4142" s="3681"/>
      <c r="D4142" s="3681"/>
      <c r="E4142" s="3681"/>
      <c r="F4142" s="3681"/>
      <c r="G4142" s="3681"/>
      <c r="H4142" s="3392"/>
      <c r="I4142" s="3683"/>
      <c r="J4142" s="3684"/>
      <c r="K4142" s="1974"/>
      <c r="L4142" s="774"/>
      <c r="M4142" s="767"/>
      <c r="DF4142" s="818"/>
      <c r="DG4142" s="772" t="str">
        <f t="shared" si="80"/>
        <v/>
      </c>
      <c r="DH4142" s="832">
        <v>4232</v>
      </c>
    </row>
    <row r="4143" spans="1:112" s="760" customFormat="1" ht="12" hidden="1" customHeight="1" x14ac:dyDescent="0.15">
      <c r="A4143" s="774"/>
      <c r="B4143" s="3391"/>
      <c r="C4143" s="3681"/>
      <c r="D4143" s="3681"/>
      <c r="E4143" s="3681"/>
      <c r="F4143" s="3681"/>
      <c r="G4143" s="3681"/>
      <c r="H4143" s="3392"/>
      <c r="I4143" s="3683"/>
      <c r="J4143" s="3684"/>
      <c r="K4143" s="1974"/>
      <c r="L4143" s="774"/>
      <c r="M4143" s="767"/>
      <c r="DF4143" s="818"/>
      <c r="DG4143" s="772" t="str">
        <f t="shared" si="80"/>
        <v/>
      </c>
      <c r="DH4143" s="832">
        <v>4233</v>
      </c>
    </row>
    <row r="4144" spans="1:112" s="760" customFormat="1" ht="12" hidden="1" customHeight="1" x14ac:dyDescent="0.15">
      <c r="A4144" s="774"/>
      <c r="B4144" s="3391"/>
      <c r="C4144" s="3681"/>
      <c r="D4144" s="3681"/>
      <c r="E4144" s="3681"/>
      <c r="F4144" s="3681"/>
      <c r="G4144" s="3681"/>
      <c r="H4144" s="3392"/>
      <c r="I4144" s="3683"/>
      <c r="J4144" s="3684"/>
      <c r="K4144" s="1974"/>
      <c r="L4144" s="774"/>
      <c r="M4144" s="767"/>
      <c r="DF4144" s="818"/>
      <c r="DG4144" s="772" t="str">
        <f t="shared" si="80"/>
        <v/>
      </c>
      <c r="DH4144" s="832">
        <v>4234</v>
      </c>
    </row>
    <row r="4145" spans="1:112" s="760" customFormat="1" ht="12" hidden="1" customHeight="1" x14ac:dyDescent="0.15">
      <c r="A4145" s="774"/>
      <c r="B4145" s="3391"/>
      <c r="C4145" s="3681"/>
      <c r="D4145" s="3681"/>
      <c r="E4145" s="3681"/>
      <c r="F4145" s="3681"/>
      <c r="G4145" s="3681"/>
      <c r="H4145" s="3392"/>
      <c r="I4145" s="3683"/>
      <c r="J4145" s="3684"/>
      <c r="K4145" s="1974"/>
      <c r="L4145" s="774"/>
      <c r="M4145" s="767"/>
      <c r="DF4145" s="818"/>
      <c r="DG4145" s="772" t="str">
        <f t="shared" si="80"/>
        <v/>
      </c>
      <c r="DH4145" s="832">
        <v>4235</v>
      </c>
    </row>
    <row r="4146" spans="1:112" s="760" customFormat="1" ht="12" hidden="1" customHeight="1" x14ac:dyDescent="0.15">
      <c r="A4146" s="774"/>
      <c r="B4146" s="3391"/>
      <c r="C4146" s="3681"/>
      <c r="D4146" s="3681"/>
      <c r="E4146" s="3681"/>
      <c r="F4146" s="3681"/>
      <c r="G4146" s="3681"/>
      <c r="H4146" s="3392"/>
      <c r="I4146" s="3683"/>
      <c r="J4146" s="3684"/>
      <c r="K4146" s="1974"/>
      <c r="L4146" s="774"/>
      <c r="M4146" s="767"/>
      <c r="DF4146" s="818"/>
      <c r="DG4146" s="772" t="str">
        <f t="shared" si="80"/>
        <v/>
      </c>
      <c r="DH4146" s="832">
        <v>4236</v>
      </c>
    </row>
    <row r="4147" spans="1:112" s="760" customFormat="1" ht="12" hidden="1" customHeight="1" x14ac:dyDescent="0.15">
      <c r="A4147" s="774"/>
      <c r="B4147" s="3391"/>
      <c r="C4147" s="3681"/>
      <c r="D4147" s="3681"/>
      <c r="E4147" s="3681"/>
      <c r="F4147" s="3681"/>
      <c r="G4147" s="3681"/>
      <c r="H4147" s="3392"/>
      <c r="I4147" s="3683"/>
      <c r="J4147" s="3684"/>
      <c r="K4147" s="1974"/>
      <c r="L4147" s="774"/>
      <c r="M4147" s="767"/>
      <c r="DF4147" s="818"/>
      <c r="DG4147" s="772" t="str">
        <f t="shared" ref="DG4147:DG4210" si="81">IF(COUNTA(A4147:M4147)&gt;0,DH4147,"")</f>
        <v/>
      </c>
      <c r="DH4147" s="832">
        <v>4237</v>
      </c>
    </row>
    <row r="4148" spans="1:112" s="760" customFormat="1" ht="12" hidden="1" customHeight="1" x14ac:dyDescent="0.15">
      <c r="A4148" s="774"/>
      <c r="B4148" s="3391"/>
      <c r="C4148" s="3681"/>
      <c r="D4148" s="3681"/>
      <c r="E4148" s="3681"/>
      <c r="F4148" s="3681"/>
      <c r="G4148" s="3681"/>
      <c r="H4148" s="3392"/>
      <c r="I4148" s="3683"/>
      <c r="J4148" s="3684"/>
      <c r="K4148" s="1974"/>
      <c r="L4148" s="774"/>
      <c r="M4148" s="767"/>
      <c r="DF4148" s="818"/>
      <c r="DG4148" s="772" t="str">
        <f t="shared" si="81"/>
        <v/>
      </c>
      <c r="DH4148" s="832">
        <v>4238</v>
      </c>
    </row>
    <row r="4149" spans="1:112" s="760" customFormat="1" ht="12.75" hidden="1" customHeight="1" x14ac:dyDescent="0.15">
      <c r="A4149" s="774"/>
      <c r="B4149" s="3391"/>
      <c r="C4149" s="3681"/>
      <c r="D4149" s="3681"/>
      <c r="E4149" s="3681"/>
      <c r="F4149" s="3681"/>
      <c r="G4149" s="3681"/>
      <c r="H4149" s="3392"/>
      <c r="I4149" s="3683"/>
      <c r="J4149" s="3684"/>
      <c r="K4149" s="1974"/>
      <c r="L4149" s="774"/>
      <c r="M4149" s="767"/>
      <c r="DF4149" s="818"/>
      <c r="DG4149" s="772" t="str">
        <f t="shared" si="81"/>
        <v/>
      </c>
      <c r="DH4149" s="832">
        <v>4239</v>
      </c>
    </row>
    <row r="4150" spans="1:112" s="760" customFormat="1" ht="12" hidden="1" customHeight="1" x14ac:dyDescent="0.15">
      <c r="A4150" s="774"/>
      <c r="B4150" s="3391"/>
      <c r="C4150" s="3681"/>
      <c r="D4150" s="3681"/>
      <c r="E4150" s="3681"/>
      <c r="F4150" s="3681"/>
      <c r="G4150" s="3681"/>
      <c r="H4150" s="3392"/>
      <c r="I4150" s="3683"/>
      <c r="J4150" s="3684"/>
      <c r="K4150" s="1974"/>
      <c r="L4150" s="774"/>
      <c r="M4150" s="767"/>
      <c r="DF4150" s="818"/>
      <c r="DG4150" s="772" t="str">
        <f t="shared" si="81"/>
        <v/>
      </c>
      <c r="DH4150" s="832">
        <v>4240</v>
      </c>
    </row>
    <row r="4151" spans="1:112" s="760" customFormat="1" ht="12" hidden="1" customHeight="1" x14ac:dyDescent="0.15">
      <c r="A4151" s="774"/>
      <c r="B4151" s="3391"/>
      <c r="C4151" s="3681"/>
      <c r="D4151" s="3681"/>
      <c r="E4151" s="3681"/>
      <c r="F4151" s="3681"/>
      <c r="G4151" s="3681"/>
      <c r="H4151" s="3392"/>
      <c r="I4151" s="3683"/>
      <c r="J4151" s="3684"/>
      <c r="K4151" s="1974"/>
      <c r="L4151" s="774"/>
      <c r="M4151" s="767"/>
      <c r="DF4151" s="818"/>
      <c r="DG4151" s="772" t="str">
        <f t="shared" si="81"/>
        <v/>
      </c>
      <c r="DH4151" s="832">
        <v>4241</v>
      </c>
    </row>
    <row r="4152" spans="1:112" s="760" customFormat="1" ht="12" hidden="1" customHeight="1" x14ac:dyDescent="0.15">
      <c r="A4152" s="774"/>
      <c r="B4152" s="3391"/>
      <c r="C4152" s="3681"/>
      <c r="D4152" s="3681"/>
      <c r="E4152" s="3681"/>
      <c r="F4152" s="3681"/>
      <c r="G4152" s="3681"/>
      <c r="H4152" s="3392"/>
      <c r="I4152" s="3683"/>
      <c r="J4152" s="3684"/>
      <c r="K4152" s="1974"/>
      <c r="L4152" s="774"/>
      <c r="M4152" s="767"/>
      <c r="DF4152" s="818"/>
      <c r="DG4152" s="772" t="str">
        <f t="shared" si="81"/>
        <v/>
      </c>
      <c r="DH4152" s="832">
        <v>4242</v>
      </c>
    </row>
    <row r="4153" spans="1:112" s="760" customFormat="1" ht="12" hidden="1" customHeight="1" x14ac:dyDescent="0.15">
      <c r="A4153" s="774"/>
      <c r="B4153" s="3391"/>
      <c r="C4153" s="3681"/>
      <c r="D4153" s="3681"/>
      <c r="E4153" s="3681"/>
      <c r="F4153" s="3681"/>
      <c r="G4153" s="3681"/>
      <c r="H4153" s="3392"/>
      <c r="I4153" s="3683"/>
      <c r="J4153" s="3684"/>
      <c r="K4153" s="1974"/>
      <c r="L4153" s="774"/>
      <c r="M4153" s="767"/>
      <c r="DF4153" s="818"/>
      <c r="DG4153" s="772" t="str">
        <f t="shared" si="81"/>
        <v/>
      </c>
      <c r="DH4153" s="832">
        <v>4243</v>
      </c>
    </row>
    <row r="4154" spans="1:112" s="760" customFormat="1" ht="12" hidden="1" customHeight="1" x14ac:dyDescent="0.15">
      <c r="A4154" s="774"/>
      <c r="B4154" s="3391"/>
      <c r="C4154" s="3681"/>
      <c r="D4154" s="3681"/>
      <c r="E4154" s="3681"/>
      <c r="F4154" s="3681"/>
      <c r="G4154" s="3681"/>
      <c r="H4154" s="3392"/>
      <c r="I4154" s="3683"/>
      <c r="J4154" s="3684"/>
      <c r="K4154" s="1974"/>
      <c r="L4154" s="774"/>
      <c r="M4154" s="767"/>
      <c r="DF4154" s="818"/>
      <c r="DG4154" s="772" t="str">
        <f t="shared" si="81"/>
        <v/>
      </c>
      <c r="DH4154" s="832">
        <v>4244</v>
      </c>
    </row>
    <row r="4155" spans="1:112" s="760" customFormat="1" ht="12" hidden="1" customHeight="1" x14ac:dyDescent="0.15">
      <c r="A4155" s="774"/>
      <c r="B4155" s="3391"/>
      <c r="C4155" s="3681"/>
      <c r="D4155" s="3681"/>
      <c r="E4155" s="3681"/>
      <c r="F4155" s="3681"/>
      <c r="G4155" s="3681"/>
      <c r="H4155" s="3392"/>
      <c r="I4155" s="3683"/>
      <c r="J4155" s="3684"/>
      <c r="K4155" s="1974"/>
      <c r="L4155" s="774"/>
      <c r="M4155" s="767"/>
      <c r="DF4155" s="818"/>
      <c r="DG4155" s="772" t="str">
        <f t="shared" si="81"/>
        <v/>
      </c>
      <c r="DH4155" s="832">
        <v>4245</v>
      </c>
    </row>
    <row r="4156" spans="1:112" s="760" customFormat="1" ht="12" hidden="1" customHeight="1" x14ac:dyDescent="0.15">
      <c r="A4156" s="774"/>
      <c r="B4156" s="3391"/>
      <c r="C4156" s="3681"/>
      <c r="D4156" s="3681"/>
      <c r="E4156" s="3681"/>
      <c r="F4156" s="3681"/>
      <c r="G4156" s="3681"/>
      <c r="H4156" s="3392"/>
      <c r="I4156" s="3683"/>
      <c r="J4156" s="3684"/>
      <c r="K4156" s="1974"/>
      <c r="L4156" s="774"/>
      <c r="M4156" s="767"/>
      <c r="DF4156" s="818"/>
      <c r="DG4156" s="772" t="str">
        <f t="shared" si="81"/>
        <v/>
      </c>
      <c r="DH4156" s="832">
        <v>4246</v>
      </c>
    </row>
    <row r="4157" spans="1:112" s="760" customFormat="1" ht="12" hidden="1" customHeight="1" x14ac:dyDescent="0.15">
      <c r="A4157" s="774"/>
      <c r="B4157" s="3391"/>
      <c r="C4157" s="3681"/>
      <c r="D4157" s="3681"/>
      <c r="E4157" s="3681"/>
      <c r="F4157" s="3681"/>
      <c r="G4157" s="3681"/>
      <c r="H4157" s="3392"/>
      <c r="I4157" s="3683"/>
      <c r="J4157" s="3684"/>
      <c r="K4157" s="1974"/>
      <c r="L4157" s="774"/>
      <c r="M4157" s="767"/>
      <c r="DF4157" s="818"/>
      <c r="DG4157" s="772" t="str">
        <f t="shared" si="81"/>
        <v/>
      </c>
      <c r="DH4157" s="832">
        <v>4247</v>
      </c>
    </row>
    <row r="4158" spans="1:112" s="760" customFormat="1" ht="12" hidden="1" customHeight="1" x14ac:dyDescent="0.15">
      <c r="A4158" s="774"/>
      <c r="B4158" s="3391"/>
      <c r="C4158" s="3681"/>
      <c r="D4158" s="3681"/>
      <c r="E4158" s="3681"/>
      <c r="F4158" s="3681"/>
      <c r="G4158" s="3681"/>
      <c r="H4158" s="3392"/>
      <c r="I4158" s="3683"/>
      <c r="J4158" s="3684"/>
      <c r="K4158" s="1974"/>
      <c r="L4158" s="774"/>
      <c r="M4158" s="767"/>
      <c r="DF4158" s="818"/>
      <c r="DG4158" s="772" t="str">
        <f t="shared" si="81"/>
        <v/>
      </c>
      <c r="DH4158" s="832">
        <v>4248</v>
      </c>
    </row>
    <row r="4159" spans="1:112" s="760" customFormat="1" ht="12" hidden="1" customHeight="1" x14ac:dyDescent="0.15">
      <c r="A4159" s="774"/>
      <c r="B4159" s="3391"/>
      <c r="C4159" s="3681"/>
      <c r="D4159" s="3681"/>
      <c r="E4159" s="3681"/>
      <c r="F4159" s="3681"/>
      <c r="G4159" s="3681"/>
      <c r="H4159" s="3392"/>
      <c r="I4159" s="3683"/>
      <c r="J4159" s="3684"/>
      <c r="K4159" s="1974"/>
      <c r="L4159" s="774"/>
      <c r="M4159" s="767"/>
      <c r="DF4159" s="818"/>
      <c r="DG4159" s="772" t="str">
        <f t="shared" si="81"/>
        <v/>
      </c>
      <c r="DH4159" s="832">
        <v>4249</v>
      </c>
    </row>
    <row r="4160" spans="1:112" s="760" customFormat="1" ht="12" hidden="1" customHeight="1" x14ac:dyDescent="0.15">
      <c r="A4160" s="774"/>
      <c r="B4160" s="3391"/>
      <c r="C4160" s="3681"/>
      <c r="D4160" s="3681"/>
      <c r="E4160" s="3681"/>
      <c r="F4160" s="3681"/>
      <c r="G4160" s="3681"/>
      <c r="H4160" s="3392"/>
      <c r="I4160" s="3683"/>
      <c r="J4160" s="3684"/>
      <c r="K4160" s="1974"/>
      <c r="L4160" s="774"/>
      <c r="M4160" s="767"/>
      <c r="DF4160" s="818"/>
      <c r="DG4160" s="772" t="str">
        <f t="shared" si="81"/>
        <v/>
      </c>
      <c r="DH4160" s="832">
        <v>4250</v>
      </c>
    </row>
    <row r="4161" spans="1:112" s="760" customFormat="1" ht="12" hidden="1" customHeight="1" x14ac:dyDescent="0.15">
      <c r="A4161" s="774"/>
      <c r="B4161" s="3391"/>
      <c r="C4161" s="3681"/>
      <c r="D4161" s="3681"/>
      <c r="E4161" s="3681"/>
      <c r="F4161" s="3681"/>
      <c r="G4161" s="3681"/>
      <c r="H4161" s="3392"/>
      <c r="I4161" s="3683"/>
      <c r="J4161" s="3684"/>
      <c r="K4161" s="1974"/>
      <c r="L4161" s="774"/>
      <c r="M4161" s="767"/>
      <c r="DF4161" s="818"/>
      <c r="DG4161" s="772" t="str">
        <f t="shared" si="81"/>
        <v/>
      </c>
      <c r="DH4161" s="832">
        <v>4251</v>
      </c>
    </row>
    <row r="4162" spans="1:112" s="760" customFormat="1" ht="12" hidden="1" customHeight="1" x14ac:dyDescent="0.15">
      <c r="A4162" s="774"/>
      <c r="B4162" s="3391"/>
      <c r="C4162" s="3681"/>
      <c r="D4162" s="3681"/>
      <c r="E4162" s="3681"/>
      <c r="F4162" s="3681"/>
      <c r="G4162" s="3681"/>
      <c r="H4162" s="3392"/>
      <c r="I4162" s="3683"/>
      <c r="J4162" s="3684"/>
      <c r="K4162" s="1974"/>
      <c r="L4162" s="774"/>
      <c r="M4162" s="767"/>
      <c r="DF4162" s="818"/>
      <c r="DG4162" s="772" t="str">
        <f t="shared" si="81"/>
        <v/>
      </c>
      <c r="DH4162" s="832">
        <v>4252</v>
      </c>
    </row>
    <row r="4163" spans="1:112" s="760" customFormat="1" ht="12" hidden="1" customHeight="1" x14ac:dyDescent="0.15">
      <c r="A4163" s="774"/>
      <c r="B4163" s="3391"/>
      <c r="C4163" s="3681"/>
      <c r="D4163" s="3681"/>
      <c r="E4163" s="3681"/>
      <c r="F4163" s="3681"/>
      <c r="G4163" s="3681"/>
      <c r="H4163" s="3392"/>
      <c r="I4163" s="3683"/>
      <c r="J4163" s="3684"/>
      <c r="K4163" s="1974"/>
      <c r="L4163" s="774"/>
      <c r="M4163" s="767"/>
      <c r="DF4163" s="818"/>
      <c r="DG4163" s="772" t="str">
        <f t="shared" si="81"/>
        <v/>
      </c>
      <c r="DH4163" s="832">
        <v>4253</v>
      </c>
    </row>
    <row r="4164" spans="1:112" s="760" customFormat="1" ht="12" hidden="1" customHeight="1" x14ac:dyDescent="0.15">
      <c r="A4164" s="774"/>
      <c r="B4164" s="3391"/>
      <c r="C4164" s="3681"/>
      <c r="D4164" s="3681"/>
      <c r="E4164" s="3681"/>
      <c r="F4164" s="3681"/>
      <c r="G4164" s="3681"/>
      <c r="H4164" s="3392"/>
      <c r="I4164" s="3683"/>
      <c r="J4164" s="3684"/>
      <c r="K4164" s="1974"/>
      <c r="L4164" s="774"/>
      <c r="M4164" s="767"/>
      <c r="DF4164" s="818"/>
      <c r="DG4164" s="772" t="str">
        <f t="shared" si="81"/>
        <v/>
      </c>
      <c r="DH4164" s="832">
        <v>4254</v>
      </c>
    </row>
    <row r="4165" spans="1:112" s="760" customFormat="1" ht="12" hidden="1" customHeight="1" x14ac:dyDescent="0.15">
      <c r="A4165" s="774"/>
      <c r="B4165" s="3391"/>
      <c r="C4165" s="3681"/>
      <c r="D4165" s="3681"/>
      <c r="E4165" s="3681"/>
      <c r="F4165" s="3681"/>
      <c r="G4165" s="3681"/>
      <c r="H4165" s="3392"/>
      <c r="I4165" s="3683"/>
      <c r="J4165" s="3684"/>
      <c r="K4165" s="1974"/>
      <c r="L4165" s="774"/>
      <c r="M4165" s="767"/>
      <c r="DF4165" s="818"/>
      <c r="DG4165" s="772" t="str">
        <f t="shared" si="81"/>
        <v/>
      </c>
      <c r="DH4165" s="832">
        <v>4255</v>
      </c>
    </row>
    <row r="4166" spans="1:112" s="760" customFormat="1" ht="12" hidden="1" customHeight="1" x14ac:dyDescent="0.15">
      <c r="A4166" s="774"/>
      <c r="B4166" s="3391"/>
      <c r="C4166" s="3681"/>
      <c r="D4166" s="3681"/>
      <c r="E4166" s="3681"/>
      <c r="F4166" s="3681"/>
      <c r="G4166" s="3681"/>
      <c r="H4166" s="3392"/>
      <c r="I4166" s="3683"/>
      <c r="J4166" s="3684"/>
      <c r="K4166" s="1974"/>
      <c r="L4166" s="774"/>
      <c r="M4166" s="767"/>
      <c r="DF4166" s="818"/>
      <c r="DG4166" s="772" t="str">
        <f t="shared" si="81"/>
        <v/>
      </c>
      <c r="DH4166" s="832">
        <v>4256</v>
      </c>
    </row>
    <row r="4167" spans="1:112" s="760" customFormat="1" ht="12.75" hidden="1" customHeight="1" x14ac:dyDescent="0.15">
      <c r="A4167" s="774"/>
      <c r="B4167" s="3391"/>
      <c r="C4167" s="3681"/>
      <c r="D4167" s="3681"/>
      <c r="E4167" s="3681"/>
      <c r="F4167" s="3681"/>
      <c r="G4167" s="3681"/>
      <c r="H4167" s="3392"/>
      <c r="I4167" s="3683"/>
      <c r="J4167" s="3684"/>
      <c r="K4167" s="1974"/>
      <c r="L4167" s="774"/>
      <c r="M4167" s="767"/>
      <c r="DF4167" s="818"/>
      <c r="DG4167" s="772" t="str">
        <f t="shared" si="81"/>
        <v/>
      </c>
      <c r="DH4167" s="832">
        <v>4257</v>
      </c>
    </row>
    <row r="4168" spans="1:112" s="760" customFormat="1" ht="12" hidden="1" customHeight="1" x14ac:dyDescent="0.15">
      <c r="A4168" s="774"/>
      <c r="B4168" s="3391"/>
      <c r="C4168" s="3681"/>
      <c r="D4168" s="3681"/>
      <c r="E4168" s="3681"/>
      <c r="F4168" s="3681"/>
      <c r="G4168" s="3681"/>
      <c r="H4168" s="3392"/>
      <c r="I4168" s="3683"/>
      <c r="J4168" s="3684"/>
      <c r="K4168" s="1974"/>
      <c r="L4168" s="774"/>
      <c r="M4168" s="767"/>
      <c r="DF4168" s="818"/>
      <c r="DG4168" s="772" t="str">
        <f t="shared" si="81"/>
        <v/>
      </c>
      <c r="DH4168" s="832">
        <v>4258</v>
      </c>
    </row>
    <row r="4169" spans="1:112" s="760" customFormat="1" ht="12" hidden="1" customHeight="1" x14ac:dyDescent="0.15">
      <c r="A4169" s="774"/>
      <c r="B4169" s="3391"/>
      <c r="C4169" s="3681"/>
      <c r="D4169" s="3681"/>
      <c r="E4169" s="3681"/>
      <c r="F4169" s="3681"/>
      <c r="G4169" s="3681"/>
      <c r="H4169" s="3392"/>
      <c r="I4169" s="3683"/>
      <c r="J4169" s="3684"/>
      <c r="K4169" s="1974"/>
      <c r="L4169" s="774"/>
      <c r="M4169" s="767"/>
      <c r="DF4169" s="818"/>
      <c r="DG4169" s="772" t="str">
        <f t="shared" si="81"/>
        <v/>
      </c>
      <c r="DH4169" s="832">
        <v>4259</v>
      </c>
    </row>
    <row r="4170" spans="1:112" s="760" customFormat="1" ht="12" hidden="1" customHeight="1" x14ac:dyDescent="0.15">
      <c r="A4170" s="774"/>
      <c r="B4170" s="3391"/>
      <c r="C4170" s="3681"/>
      <c r="D4170" s="3681"/>
      <c r="E4170" s="3681"/>
      <c r="F4170" s="3681"/>
      <c r="G4170" s="3681"/>
      <c r="H4170" s="3392"/>
      <c r="I4170" s="3683"/>
      <c r="J4170" s="3684"/>
      <c r="K4170" s="1974"/>
      <c r="L4170" s="774"/>
      <c r="M4170" s="767"/>
      <c r="DF4170" s="818"/>
      <c r="DG4170" s="772" t="str">
        <f t="shared" si="81"/>
        <v/>
      </c>
      <c r="DH4170" s="832">
        <v>4260</v>
      </c>
    </row>
    <row r="4171" spans="1:112" s="760" customFormat="1" ht="12" hidden="1" customHeight="1" x14ac:dyDescent="0.15">
      <c r="A4171" s="774"/>
      <c r="B4171" s="3391"/>
      <c r="C4171" s="3681"/>
      <c r="D4171" s="3681"/>
      <c r="E4171" s="3681"/>
      <c r="F4171" s="3681"/>
      <c r="G4171" s="3681"/>
      <c r="H4171" s="3392"/>
      <c r="I4171" s="3683"/>
      <c r="J4171" s="3684"/>
      <c r="K4171" s="1974"/>
      <c r="L4171" s="774"/>
      <c r="M4171" s="767"/>
      <c r="DF4171" s="818"/>
      <c r="DG4171" s="772" t="str">
        <f t="shared" si="81"/>
        <v/>
      </c>
      <c r="DH4171" s="832">
        <v>4261</v>
      </c>
    </row>
    <row r="4172" spans="1:112" s="760" customFormat="1" ht="12" hidden="1" customHeight="1" x14ac:dyDescent="0.15">
      <c r="A4172" s="774"/>
      <c r="B4172" s="3391"/>
      <c r="C4172" s="3681"/>
      <c r="D4172" s="3681"/>
      <c r="E4172" s="3681"/>
      <c r="F4172" s="3681"/>
      <c r="G4172" s="3681"/>
      <c r="H4172" s="3392"/>
      <c r="I4172" s="3683"/>
      <c r="J4172" s="3684"/>
      <c r="K4172" s="1974"/>
      <c r="L4172" s="774"/>
      <c r="M4172" s="767"/>
      <c r="DF4172" s="818"/>
      <c r="DG4172" s="772" t="str">
        <f t="shared" si="81"/>
        <v/>
      </c>
      <c r="DH4172" s="832">
        <v>4262</v>
      </c>
    </row>
    <row r="4173" spans="1:112" s="760" customFormat="1" ht="12" hidden="1" customHeight="1" x14ac:dyDescent="0.15">
      <c r="A4173" s="774"/>
      <c r="B4173" s="3391"/>
      <c r="C4173" s="3681"/>
      <c r="D4173" s="3681"/>
      <c r="E4173" s="3681"/>
      <c r="F4173" s="3681"/>
      <c r="G4173" s="3681"/>
      <c r="H4173" s="3392"/>
      <c r="I4173" s="3683"/>
      <c r="J4173" s="3684"/>
      <c r="K4173" s="1974"/>
      <c r="L4173" s="774"/>
      <c r="M4173" s="767"/>
      <c r="DF4173" s="818"/>
      <c r="DG4173" s="772" t="str">
        <f t="shared" si="81"/>
        <v/>
      </c>
      <c r="DH4173" s="832">
        <v>4263</v>
      </c>
    </row>
    <row r="4174" spans="1:112" s="760" customFormat="1" ht="12" hidden="1" customHeight="1" x14ac:dyDescent="0.15">
      <c r="A4174" s="774"/>
      <c r="B4174" s="3391"/>
      <c r="C4174" s="3681"/>
      <c r="D4174" s="3681"/>
      <c r="E4174" s="3681"/>
      <c r="F4174" s="3681"/>
      <c r="G4174" s="3681"/>
      <c r="H4174" s="3392"/>
      <c r="I4174" s="3683"/>
      <c r="J4174" s="3684"/>
      <c r="K4174" s="1974"/>
      <c r="L4174" s="774"/>
      <c r="M4174" s="767"/>
      <c r="DF4174" s="818"/>
      <c r="DG4174" s="772" t="str">
        <f t="shared" si="81"/>
        <v/>
      </c>
      <c r="DH4174" s="832">
        <v>4264</v>
      </c>
    </row>
    <row r="4175" spans="1:112" s="760" customFormat="1" ht="12" hidden="1" customHeight="1" x14ac:dyDescent="0.15">
      <c r="A4175" s="774"/>
      <c r="B4175" s="3391"/>
      <c r="C4175" s="3681"/>
      <c r="D4175" s="3681"/>
      <c r="E4175" s="3681"/>
      <c r="F4175" s="3681"/>
      <c r="G4175" s="3681"/>
      <c r="H4175" s="3392"/>
      <c r="I4175" s="3683"/>
      <c r="J4175" s="3684"/>
      <c r="K4175" s="1974"/>
      <c r="L4175" s="774"/>
      <c r="M4175" s="767"/>
      <c r="DF4175" s="818"/>
      <c r="DG4175" s="772" t="str">
        <f t="shared" si="81"/>
        <v/>
      </c>
      <c r="DH4175" s="832">
        <v>4265</v>
      </c>
    </row>
    <row r="4176" spans="1:112" s="760" customFormat="1" ht="12" hidden="1" customHeight="1" x14ac:dyDescent="0.15">
      <c r="A4176" s="774"/>
      <c r="B4176" s="3391"/>
      <c r="C4176" s="3681"/>
      <c r="D4176" s="3681"/>
      <c r="E4176" s="3681"/>
      <c r="F4176" s="3681"/>
      <c r="G4176" s="3681"/>
      <c r="H4176" s="3392"/>
      <c r="I4176" s="3683"/>
      <c r="J4176" s="3684"/>
      <c r="K4176" s="1974"/>
      <c r="L4176" s="774"/>
      <c r="M4176" s="767"/>
      <c r="DF4176" s="818"/>
      <c r="DG4176" s="772" t="str">
        <f t="shared" si="81"/>
        <v/>
      </c>
      <c r="DH4176" s="832">
        <v>4266</v>
      </c>
    </row>
    <row r="4177" spans="1:112" s="760" customFormat="1" ht="12.75" hidden="1" customHeight="1" x14ac:dyDescent="0.15">
      <c r="A4177" s="774"/>
      <c r="B4177" s="3391"/>
      <c r="C4177" s="3681"/>
      <c r="D4177" s="3681"/>
      <c r="E4177" s="3681"/>
      <c r="F4177" s="3681"/>
      <c r="G4177" s="3681"/>
      <c r="H4177" s="3392"/>
      <c r="I4177" s="3683"/>
      <c r="J4177" s="3684"/>
      <c r="K4177" s="1974"/>
      <c r="L4177" s="774"/>
      <c r="M4177" s="767"/>
      <c r="DF4177" s="818"/>
      <c r="DG4177" s="772" t="str">
        <f t="shared" si="81"/>
        <v/>
      </c>
      <c r="DH4177" s="832">
        <v>4267</v>
      </c>
    </row>
    <row r="4178" spans="1:112" s="760" customFormat="1" ht="12" hidden="1" customHeight="1" x14ac:dyDescent="0.15">
      <c r="A4178" s="774"/>
      <c r="B4178" s="3391"/>
      <c r="C4178" s="3681"/>
      <c r="D4178" s="3681"/>
      <c r="E4178" s="3681"/>
      <c r="F4178" s="3681"/>
      <c r="G4178" s="3681"/>
      <c r="H4178" s="3392"/>
      <c r="I4178" s="3683"/>
      <c r="J4178" s="3684"/>
      <c r="K4178" s="1974"/>
      <c r="L4178" s="774"/>
      <c r="M4178" s="767"/>
      <c r="DF4178" s="818"/>
      <c r="DG4178" s="772" t="str">
        <f t="shared" si="81"/>
        <v/>
      </c>
      <c r="DH4178" s="832">
        <v>4268</v>
      </c>
    </row>
    <row r="4179" spans="1:112" s="760" customFormat="1" ht="12" hidden="1" customHeight="1" x14ac:dyDescent="0.15">
      <c r="A4179" s="774"/>
      <c r="B4179" s="3391"/>
      <c r="C4179" s="3681"/>
      <c r="D4179" s="3681"/>
      <c r="E4179" s="3681"/>
      <c r="F4179" s="3681"/>
      <c r="G4179" s="3681"/>
      <c r="H4179" s="3392"/>
      <c r="I4179" s="3683"/>
      <c r="J4179" s="3684"/>
      <c r="K4179" s="1974"/>
      <c r="L4179" s="774"/>
      <c r="M4179" s="767"/>
      <c r="DF4179" s="818"/>
      <c r="DG4179" s="772" t="str">
        <f t="shared" si="81"/>
        <v/>
      </c>
      <c r="DH4179" s="832">
        <v>4269</v>
      </c>
    </row>
    <row r="4180" spans="1:112" s="760" customFormat="1" ht="12" hidden="1" customHeight="1" x14ac:dyDescent="0.15">
      <c r="A4180" s="774"/>
      <c r="B4180" s="3391"/>
      <c r="C4180" s="3681"/>
      <c r="D4180" s="3681"/>
      <c r="E4180" s="3681"/>
      <c r="F4180" s="3681"/>
      <c r="G4180" s="3681"/>
      <c r="H4180" s="3392"/>
      <c r="I4180" s="3683"/>
      <c r="J4180" s="3684"/>
      <c r="K4180" s="1974"/>
      <c r="L4180" s="774"/>
      <c r="M4180" s="767"/>
      <c r="DF4180" s="818"/>
      <c r="DG4180" s="772" t="str">
        <f t="shared" si="81"/>
        <v/>
      </c>
      <c r="DH4180" s="832">
        <v>4270</v>
      </c>
    </row>
    <row r="4181" spans="1:112" s="760" customFormat="1" ht="12" hidden="1" customHeight="1" x14ac:dyDescent="0.15">
      <c r="A4181" s="774"/>
      <c r="B4181" s="3391"/>
      <c r="C4181" s="3681"/>
      <c r="D4181" s="3681"/>
      <c r="E4181" s="3681"/>
      <c r="F4181" s="3681"/>
      <c r="G4181" s="3681"/>
      <c r="H4181" s="3392"/>
      <c r="I4181" s="3683"/>
      <c r="J4181" s="3684"/>
      <c r="K4181" s="1974"/>
      <c r="L4181" s="774"/>
      <c r="M4181" s="767"/>
      <c r="DF4181" s="818"/>
      <c r="DG4181" s="772" t="str">
        <f t="shared" si="81"/>
        <v/>
      </c>
      <c r="DH4181" s="832">
        <v>4271</v>
      </c>
    </row>
    <row r="4182" spans="1:112" s="760" customFormat="1" ht="12" hidden="1" customHeight="1" x14ac:dyDescent="0.15">
      <c r="A4182" s="774"/>
      <c r="B4182" s="3391"/>
      <c r="C4182" s="3681"/>
      <c r="D4182" s="3681"/>
      <c r="E4182" s="3681"/>
      <c r="F4182" s="3681"/>
      <c r="G4182" s="3681"/>
      <c r="H4182" s="3392"/>
      <c r="I4182" s="3683"/>
      <c r="J4182" s="3684"/>
      <c r="K4182" s="1974"/>
      <c r="L4182" s="774"/>
      <c r="M4182" s="767"/>
      <c r="DF4182" s="818"/>
      <c r="DG4182" s="772" t="str">
        <f t="shared" si="81"/>
        <v/>
      </c>
      <c r="DH4182" s="832">
        <v>4272</v>
      </c>
    </row>
    <row r="4183" spans="1:112" s="760" customFormat="1" ht="12" hidden="1" customHeight="1" x14ac:dyDescent="0.15">
      <c r="A4183" s="774"/>
      <c r="B4183" s="3391"/>
      <c r="C4183" s="3681"/>
      <c r="D4183" s="3681"/>
      <c r="E4183" s="3681"/>
      <c r="F4183" s="3681"/>
      <c r="G4183" s="3681"/>
      <c r="H4183" s="3392"/>
      <c r="I4183" s="3683"/>
      <c r="J4183" s="3684"/>
      <c r="K4183" s="1974"/>
      <c r="L4183" s="774"/>
      <c r="M4183" s="767"/>
      <c r="DF4183" s="818"/>
      <c r="DG4183" s="772" t="str">
        <f t="shared" si="81"/>
        <v/>
      </c>
      <c r="DH4183" s="832">
        <v>4273</v>
      </c>
    </row>
    <row r="4184" spans="1:112" s="760" customFormat="1" ht="12" hidden="1" customHeight="1" x14ac:dyDescent="0.15">
      <c r="A4184" s="774"/>
      <c r="B4184" s="3391"/>
      <c r="C4184" s="3681"/>
      <c r="D4184" s="3681"/>
      <c r="E4184" s="3681"/>
      <c r="F4184" s="3681"/>
      <c r="G4184" s="3681"/>
      <c r="H4184" s="3392"/>
      <c r="I4184" s="3683"/>
      <c r="J4184" s="3684"/>
      <c r="K4184" s="1974"/>
      <c r="L4184" s="774"/>
      <c r="M4184" s="767"/>
      <c r="DF4184" s="818"/>
      <c r="DG4184" s="772" t="str">
        <f t="shared" si="81"/>
        <v/>
      </c>
      <c r="DH4184" s="832">
        <v>4274</v>
      </c>
    </row>
    <row r="4185" spans="1:112" s="760" customFormat="1" ht="12" hidden="1" customHeight="1" x14ac:dyDescent="0.15">
      <c r="A4185" s="774"/>
      <c r="B4185" s="3391"/>
      <c r="C4185" s="3681"/>
      <c r="D4185" s="3681"/>
      <c r="E4185" s="3681"/>
      <c r="F4185" s="3681"/>
      <c r="G4185" s="3681"/>
      <c r="H4185" s="3392"/>
      <c r="I4185" s="3683"/>
      <c r="J4185" s="3684"/>
      <c r="K4185" s="1974"/>
      <c r="L4185" s="774"/>
      <c r="M4185" s="767"/>
      <c r="DF4185" s="818"/>
      <c r="DG4185" s="772" t="str">
        <f t="shared" si="81"/>
        <v/>
      </c>
      <c r="DH4185" s="832">
        <v>4275</v>
      </c>
    </row>
    <row r="4186" spans="1:112" s="760" customFormat="1" ht="12" hidden="1" customHeight="1" x14ac:dyDescent="0.15">
      <c r="A4186" s="774"/>
      <c r="B4186" s="3391"/>
      <c r="C4186" s="3681"/>
      <c r="D4186" s="3681"/>
      <c r="E4186" s="3681"/>
      <c r="F4186" s="3681"/>
      <c r="G4186" s="3681"/>
      <c r="H4186" s="3392"/>
      <c r="I4186" s="3683"/>
      <c r="J4186" s="3684"/>
      <c r="K4186" s="1974"/>
      <c r="L4186" s="774"/>
      <c r="M4186" s="767"/>
      <c r="DF4186" s="818"/>
      <c r="DG4186" s="772" t="str">
        <f t="shared" si="81"/>
        <v/>
      </c>
      <c r="DH4186" s="832">
        <v>4276</v>
      </c>
    </row>
    <row r="4187" spans="1:112" s="760" customFormat="1" ht="12.75" hidden="1" customHeight="1" x14ac:dyDescent="0.15">
      <c r="A4187" s="774"/>
      <c r="B4187" s="3391"/>
      <c r="C4187" s="3681"/>
      <c r="D4187" s="3681"/>
      <c r="E4187" s="3681"/>
      <c r="F4187" s="3681"/>
      <c r="G4187" s="3681"/>
      <c r="H4187" s="3392"/>
      <c r="I4187" s="3683"/>
      <c r="J4187" s="3684"/>
      <c r="K4187" s="1974"/>
      <c r="L4187" s="774"/>
      <c r="M4187" s="767"/>
      <c r="DF4187" s="818"/>
      <c r="DG4187" s="772" t="str">
        <f t="shared" si="81"/>
        <v/>
      </c>
      <c r="DH4187" s="832">
        <v>4277</v>
      </c>
    </row>
    <row r="4188" spans="1:112" s="760" customFormat="1" ht="12" hidden="1" customHeight="1" x14ac:dyDescent="0.15">
      <c r="A4188" s="774"/>
      <c r="B4188" s="3391"/>
      <c r="C4188" s="3681"/>
      <c r="D4188" s="3681"/>
      <c r="E4188" s="3681"/>
      <c r="F4188" s="3681"/>
      <c r="G4188" s="3681"/>
      <c r="H4188" s="3392"/>
      <c r="I4188" s="3683"/>
      <c r="J4188" s="3684"/>
      <c r="K4188" s="1974"/>
      <c r="L4188" s="774"/>
      <c r="M4188" s="767"/>
      <c r="DF4188" s="818"/>
      <c r="DG4188" s="772" t="str">
        <f t="shared" si="81"/>
        <v/>
      </c>
      <c r="DH4188" s="832">
        <v>4278</v>
      </c>
    </row>
    <row r="4189" spans="1:112" s="760" customFormat="1" ht="12" hidden="1" customHeight="1" x14ac:dyDescent="0.15">
      <c r="A4189" s="774"/>
      <c r="B4189" s="3391"/>
      <c r="C4189" s="3681"/>
      <c r="D4189" s="3681"/>
      <c r="E4189" s="3681"/>
      <c r="F4189" s="3681"/>
      <c r="G4189" s="3681"/>
      <c r="H4189" s="3392"/>
      <c r="I4189" s="3683"/>
      <c r="J4189" s="3684"/>
      <c r="K4189" s="1974"/>
      <c r="L4189" s="774"/>
      <c r="M4189" s="767"/>
      <c r="DF4189" s="818"/>
      <c r="DG4189" s="772" t="str">
        <f t="shared" si="81"/>
        <v/>
      </c>
      <c r="DH4189" s="832">
        <v>4279</v>
      </c>
    </row>
    <row r="4190" spans="1:112" s="760" customFormat="1" ht="12" hidden="1" customHeight="1" x14ac:dyDescent="0.15">
      <c r="A4190" s="774"/>
      <c r="B4190" s="3391"/>
      <c r="C4190" s="3681"/>
      <c r="D4190" s="3681"/>
      <c r="E4190" s="3681"/>
      <c r="F4190" s="3681"/>
      <c r="G4190" s="3681"/>
      <c r="H4190" s="3392"/>
      <c r="I4190" s="3683"/>
      <c r="J4190" s="3684"/>
      <c r="K4190" s="1974"/>
      <c r="L4190" s="774"/>
      <c r="M4190" s="767"/>
      <c r="DF4190" s="818"/>
      <c r="DG4190" s="772" t="str">
        <f t="shared" si="81"/>
        <v/>
      </c>
      <c r="DH4190" s="832">
        <v>4280</v>
      </c>
    </row>
    <row r="4191" spans="1:112" s="760" customFormat="1" ht="12" hidden="1" customHeight="1" x14ac:dyDescent="0.15">
      <c r="A4191" s="774"/>
      <c r="B4191" s="3391"/>
      <c r="C4191" s="3681"/>
      <c r="D4191" s="3681"/>
      <c r="E4191" s="3681"/>
      <c r="F4191" s="3681"/>
      <c r="G4191" s="3681"/>
      <c r="H4191" s="3392"/>
      <c r="I4191" s="3683"/>
      <c r="J4191" s="3684"/>
      <c r="K4191" s="1974"/>
      <c r="L4191" s="774"/>
      <c r="M4191" s="767"/>
      <c r="DF4191" s="818"/>
      <c r="DG4191" s="772" t="str">
        <f t="shared" si="81"/>
        <v/>
      </c>
      <c r="DH4191" s="832">
        <v>4281</v>
      </c>
    </row>
    <row r="4192" spans="1:112" s="760" customFormat="1" ht="12" hidden="1" customHeight="1" x14ac:dyDescent="0.15">
      <c r="A4192" s="774"/>
      <c r="B4192" s="3391"/>
      <c r="C4192" s="3681"/>
      <c r="D4192" s="3681"/>
      <c r="E4192" s="3681"/>
      <c r="F4192" s="3681"/>
      <c r="G4192" s="3681"/>
      <c r="H4192" s="3392"/>
      <c r="I4192" s="3683"/>
      <c r="J4192" s="3684"/>
      <c r="K4192" s="1974"/>
      <c r="L4192" s="774"/>
      <c r="M4192" s="767"/>
      <c r="DF4192" s="818"/>
      <c r="DG4192" s="772" t="str">
        <f t="shared" si="81"/>
        <v/>
      </c>
      <c r="DH4192" s="832">
        <v>4282</v>
      </c>
    </row>
    <row r="4193" spans="1:112" s="760" customFormat="1" ht="12" hidden="1" customHeight="1" x14ac:dyDescent="0.15">
      <c r="A4193" s="774"/>
      <c r="B4193" s="3391"/>
      <c r="C4193" s="3681"/>
      <c r="D4193" s="3681"/>
      <c r="E4193" s="3681"/>
      <c r="F4193" s="3681"/>
      <c r="G4193" s="3681"/>
      <c r="H4193" s="3392"/>
      <c r="I4193" s="3683"/>
      <c r="J4193" s="3684"/>
      <c r="K4193" s="1974"/>
      <c r="L4193" s="774"/>
      <c r="M4193" s="767"/>
      <c r="DF4193" s="818"/>
      <c r="DG4193" s="772" t="str">
        <f t="shared" si="81"/>
        <v/>
      </c>
      <c r="DH4193" s="832">
        <v>4283</v>
      </c>
    </row>
    <row r="4194" spans="1:112" s="760" customFormat="1" ht="12" hidden="1" customHeight="1" x14ac:dyDescent="0.15">
      <c r="A4194" s="774"/>
      <c r="B4194" s="3391"/>
      <c r="C4194" s="3681"/>
      <c r="D4194" s="3681"/>
      <c r="E4194" s="3681"/>
      <c r="F4194" s="3681"/>
      <c r="G4194" s="3681"/>
      <c r="H4194" s="3392"/>
      <c r="I4194" s="3683"/>
      <c r="J4194" s="3684"/>
      <c r="K4194" s="1974"/>
      <c r="L4194" s="774"/>
      <c r="M4194" s="767"/>
      <c r="DF4194" s="818"/>
      <c r="DG4194" s="772" t="str">
        <f t="shared" si="81"/>
        <v/>
      </c>
      <c r="DH4194" s="832">
        <v>4284</v>
      </c>
    </row>
    <row r="4195" spans="1:112" s="760" customFormat="1" ht="12" hidden="1" customHeight="1" x14ac:dyDescent="0.15">
      <c r="A4195" s="774"/>
      <c r="B4195" s="3391"/>
      <c r="C4195" s="3681"/>
      <c r="D4195" s="3681"/>
      <c r="E4195" s="3681"/>
      <c r="F4195" s="3681"/>
      <c r="G4195" s="3681"/>
      <c r="H4195" s="3392"/>
      <c r="I4195" s="3683"/>
      <c r="J4195" s="3684"/>
      <c r="K4195" s="1974"/>
      <c r="L4195" s="774"/>
      <c r="M4195" s="767"/>
      <c r="DF4195" s="818"/>
      <c r="DG4195" s="772" t="str">
        <f t="shared" si="81"/>
        <v/>
      </c>
      <c r="DH4195" s="832">
        <v>4285</v>
      </c>
    </row>
    <row r="4196" spans="1:112" s="760" customFormat="1" ht="12" hidden="1" customHeight="1" x14ac:dyDescent="0.15">
      <c r="A4196" s="774"/>
      <c r="B4196" s="3391"/>
      <c r="C4196" s="3681"/>
      <c r="D4196" s="3681"/>
      <c r="E4196" s="3681"/>
      <c r="F4196" s="3681"/>
      <c r="G4196" s="3681"/>
      <c r="H4196" s="3392"/>
      <c r="I4196" s="3683"/>
      <c r="J4196" s="3684"/>
      <c r="K4196" s="1974"/>
      <c r="L4196" s="774"/>
      <c r="M4196" s="767"/>
      <c r="DF4196" s="818"/>
      <c r="DG4196" s="772" t="str">
        <f t="shared" si="81"/>
        <v/>
      </c>
      <c r="DH4196" s="832">
        <v>4286</v>
      </c>
    </row>
    <row r="4197" spans="1:112" s="760" customFormat="1" ht="12" hidden="1" customHeight="1" x14ac:dyDescent="0.15">
      <c r="A4197" s="774"/>
      <c r="B4197" s="3391"/>
      <c r="C4197" s="3681"/>
      <c r="D4197" s="3681"/>
      <c r="E4197" s="3681"/>
      <c r="F4197" s="3681"/>
      <c r="G4197" s="3681"/>
      <c r="H4197" s="3392"/>
      <c r="I4197" s="3683"/>
      <c r="J4197" s="3684"/>
      <c r="K4197" s="1974"/>
      <c r="L4197" s="774"/>
      <c r="M4197" s="767"/>
      <c r="DF4197" s="818"/>
      <c r="DG4197" s="772" t="str">
        <f t="shared" si="81"/>
        <v/>
      </c>
      <c r="DH4197" s="832">
        <v>4287</v>
      </c>
    </row>
    <row r="4198" spans="1:112" s="760" customFormat="1" ht="12" hidden="1" customHeight="1" x14ac:dyDescent="0.15">
      <c r="A4198" s="774"/>
      <c r="B4198" s="3391"/>
      <c r="C4198" s="3681"/>
      <c r="D4198" s="3681"/>
      <c r="E4198" s="3681"/>
      <c r="F4198" s="3681"/>
      <c r="G4198" s="3681"/>
      <c r="H4198" s="3392"/>
      <c r="I4198" s="3683"/>
      <c r="J4198" s="3684"/>
      <c r="K4198" s="1974"/>
      <c r="L4198" s="774"/>
      <c r="M4198" s="767"/>
      <c r="DF4198" s="818"/>
      <c r="DG4198" s="772" t="str">
        <f t="shared" si="81"/>
        <v/>
      </c>
      <c r="DH4198" s="832">
        <v>4288</v>
      </c>
    </row>
    <row r="4199" spans="1:112" s="760" customFormat="1" ht="12" hidden="1" customHeight="1" x14ac:dyDescent="0.15">
      <c r="A4199" s="774"/>
      <c r="B4199" s="3391"/>
      <c r="C4199" s="3681"/>
      <c r="D4199" s="3681"/>
      <c r="E4199" s="3681"/>
      <c r="F4199" s="3681"/>
      <c r="G4199" s="3681"/>
      <c r="H4199" s="3392"/>
      <c r="I4199" s="3683"/>
      <c r="J4199" s="3684"/>
      <c r="K4199" s="1974"/>
      <c r="L4199" s="774"/>
      <c r="M4199" s="767"/>
      <c r="DF4199" s="818"/>
      <c r="DG4199" s="772" t="str">
        <f t="shared" si="81"/>
        <v/>
      </c>
      <c r="DH4199" s="832">
        <v>4289</v>
      </c>
    </row>
    <row r="4200" spans="1:112" s="760" customFormat="1" ht="12" hidden="1" customHeight="1" x14ac:dyDescent="0.15">
      <c r="A4200" s="774"/>
      <c r="B4200" s="3391"/>
      <c r="C4200" s="3681"/>
      <c r="D4200" s="3681"/>
      <c r="E4200" s="3681"/>
      <c r="F4200" s="3681"/>
      <c r="G4200" s="3681"/>
      <c r="H4200" s="3392"/>
      <c r="I4200" s="3683"/>
      <c r="J4200" s="3684"/>
      <c r="K4200" s="1974"/>
      <c r="L4200" s="774"/>
      <c r="M4200" s="767"/>
      <c r="DF4200" s="818"/>
      <c r="DG4200" s="772" t="str">
        <f t="shared" si="81"/>
        <v/>
      </c>
      <c r="DH4200" s="832">
        <v>4290</v>
      </c>
    </row>
    <row r="4201" spans="1:112" s="760" customFormat="1" ht="12" hidden="1" customHeight="1" x14ac:dyDescent="0.15">
      <c r="A4201" s="774"/>
      <c r="B4201" s="3391"/>
      <c r="C4201" s="3681"/>
      <c r="D4201" s="3681"/>
      <c r="E4201" s="3681"/>
      <c r="F4201" s="3681"/>
      <c r="G4201" s="3681"/>
      <c r="H4201" s="3392"/>
      <c r="I4201" s="3683"/>
      <c r="J4201" s="3684"/>
      <c r="K4201" s="1974"/>
      <c r="L4201" s="774"/>
      <c r="M4201" s="767"/>
      <c r="DF4201" s="818"/>
      <c r="DG4201" s="772" t="str">
        <f t="shared" si="81"/>
        <v/>
      </c>
      <c r="DH4201" s="832">
        <v>4291</v>
      </c>
    </row>
    <row r="4202" spans="1:112" s="760" customFormat="1" ht="12" hidden="1" customHeight="1" x14ac:dyDescent="0.15">
      <c r="A4202" s="774"/>
      <c r="B4202" s="3391"/>
      <c r="C4202" s="3681"/>
      <c r="D4202" s="3681"/>
      <c r="E4202" s="3681"/>
      <c r="F4202" s="3681"/>
      <c r="G4202" s="3681"/>
      <c r="H4202" s="3392"/>
      <c r="I4202" s="3683"/>
      <c r="J4202" s="3684"/>
      <c r="K4202" s="1974"/>
      <c r="L4202" s="774"/>
      <c r="M4202" s="767"/>
      <c r="DF4202" s="818"/>
      <c r="DG4202" s="772" t="str">
        <f t="shared" si="81"/>
        <v/>
      </c>
      <c r="DH4202" s="832">
        <v>4292</v>
      </c>
    </row>
    <row r="4203" spans="1:112" s="760" customFormat="1" ht="12" hidden="1" customHeight="1" x14ac:dyDescent="0.15">
      <c r="A4203" s="774"/>
      <c r="B4203" s="3391"/>
      <c r="C4203" s="3681"/>
      <c r="D4203" s="3681"/>
      <c r="E4203" s="3681"/>
      <c r="F4203" s="3681"/>
      <c r="G4203" s="3681"/>
      <c r="H4203" s="3392"/>
      <c r="I4203" s="3683"/>
      <c r="J4203" s="3684"/>
      <c r="K4203" s="1974"/>
      <c r="L4203" s="774"/>
      <c r="M4203" s="767"/>
      <c r="DF4203" s="818"/>
      <c r="DG4203" s="772" t="str">
        <f t="shared" si="81"/>
        <v/>
      </c>
      <c r="DH4203" s="832">
        <v>4293</v>
      </c>
    </row>
    <row r="4204" spans="1:112" s="760" customFormat="1" ht="12" hidden="1" customHeight="1" x14ac:dyDescent="0.15">
      <c r="A4204" s="774"/>
      <c r="B4204" s="3391"/>
      <c r="C4204" s="3681"/>
      <c r="D4204" s="3681"/>
      <c r="E4204" s="3681"/>
      <c r="F4204" s="3681"/>
      <c r="G4204" s="3681"/>
      <c r="H4204" s="3392"/>
      <c r="I4204" s="3683"/>
      <c r="J4204" s="3684"/>
      <c r="K4204" s="1974"/>
      <c r="L4204" s="774"/>
      <c r="M4204" s="767"/>
      <c r="DF4204" s="818"/>
      <c r="DG4204" s="772" t="str">
        <f t="shared" si="81"/>
        <v/>
      </c>
      <c r="DH4204" s="832">
        <v>4294</v>
      </c>
    </row>
    <row r="4205" spans="1:112" s="760" customFormat="1" ht="12.75" hidden="1" customHeight="1" x14ac:dyDescent="0.15">
      <c r="A4205" s="774"/>
      <c r="B4205" s="3391"/>
      <c r="C4205" s="3681"/>
      <c r="D4205" s="3681"/>
      <c r="E4205" s="3681"/>
      <c r="F4205" s="3681"/>
      <c r="G4205" s="3681"/>
      <c r="H4205" s="3392"/>
      <c r="I4205" s="3683"/>
      <c r="J4205" s="3684"/>
      <c r="K4205" s="1974"/>
      <c r="L4205" s="774"/>
      <c r="M4205" s="767"/>
      <c r="DF4205" s="818"/>
      <c r="DG4205" s="772" t="str">
        <f t="shared" si="81"/>
        <v/>
      </c>
      <c r="DH4205" s="832">
        <v>4295</v>
      </c>
    </row>
    <row r="4206" spans="1:112" s="760" customFormat="1" ht="12" hidden="1" customHeight="1" x14ac:dyDescent="0.15">
      <c r="A4206" s="774"/>
      <c r="B4206" s="3391"/>
      <c r="C4206" s="3681"/>
      <c r="D4206" s="3681"/>
      <c r="E4206" s="3681"/>
      <c r="F4206" s="3681"/>
      <c r="G4206" s="3681"/>
      <c r="H4206" s="3392"/>
      <c r="I4206" s="3683"/>
      <c r="J4206" s="3684"/>
      <c r="K4206" s="1974"/>
      <c r="L4206" s="774"/>
      <c r="M4206" s="767"/>
      <c r="DF4206" s="818"/>
      <c r="DG4206" s="772" t="str">
        <f t="shared" si="81"/>
        <v/>
      </c>
      <c r="DH4206" s="832">
        <v>4296</v>
      </c>
    </row>
    <row r="4207" spans="1:112" s="760" customFormat="1" ht="12" hidden="1" customHeight="1" x14ac:dyDescent="0.15">
      <c r="A4207" s="774"/>
      <c r="B4207" s="3391"/>
      <c r="C4207" s="3681"/>
      <c r="D4207" s="3681"/>
      <c r="E4207" s="3681"/>
      <c r="F4207" s="3681"/>
      <c r="G4207" s="3681"/>
      <c r="H4207" s="3392"/>
      <c r="I4207" s="3683"/>
      <c r="J4207" s="3684"/>
      <c r="K4207" s="1974"/>
      <c r="L4207" s="774"/>
      <c r="M4207" s="767"/>
      <c r="DF4207" s="818"/>
      <c r="DG4207" s="772" t="str">
        <f t="shared" si="81"/>
        <v/>
      </c>
      <c r="DH4207" s="832">
        <v>4297</v>
      </c>
    </row>
    <row r="4208" spans="1:112" s="760" customFormat="1" ht="12" hidden="1" customHeight="1" x14ac:dyDescent="0.15">
      <c r="A4208" s="774"/>
      <c r="B4208" s="3391"/>
      <c r="C4208" s="3681"/>
      <c r="D4208" s="3681"/>
      <c r="E4208" s="3681"/>
      <c r="F4208" s="3681"/>
      <c r="G4208" s="3681"/>
      <c r="H4208" s="3392"/>
      <c r="I4208" s="3683"/>
      <c r="J4208" s="3684"/>
      <c r="K4208" s="1974"/>
      <c r="L4208" s="774"/>
      <c r="M4208" s="767"/>
      <c r="DF4208" s="818"/>
      <c r="DG4208" s="772" t="str">
        <f t="shared" si="81"/>
        <v/>
      </c>
      <c r="DH4208" s="832">
        <v>4298</v>
      </c>
    </row>
    <row r="4209" spans="1:112" s="760" customFormat="1" ht="12" hidden="1" customHeight="1" x14ac:dyDescent="0.15">
      <c r="A4209" s="774"/>
      <c r="B4209" s="3391"/>
      <c r="C4209" s="3681"/>
      <c r="D4209" s="3681"/>
      <c r="E4209" s="3681"/>
      <c r="F4209" s="3681"/>
      <c r="G4209" s="3681"/>
      <c r="H4209" s="3392"/>
      <c r="I4209" s="3683"/>
      <c r="J4209" s="3684"/>
      <c r="K4209" s="1974"/>
      <c r="L4209" s="774"/>
      <c r="M4209" s="767"/>
      <c r="DF4209" s="818"/>
      <c r="DG4209" s="772" t="str">
        <f t="shared" si="81"/>
        <v/>
      </c>
      <c r="DH4209" s="832">
        <v>4299</v>
      </c>
    </row>
    <row r="4210" spans="1:112" s="760" customFormat="1" ht="12" hidden="1" customHeight="1" x14ac:dyDescent="0.15">
      <c r="A4210" s="774"/>
      <c r="B4210" s="3391"/>
      <c r="C4210" s="3681"/>
      <c r="D4210" s="3681"/>
      <c r="E4210" s="3681"/>
      <c r="F4210" s="3681"/>
      <c r="G4210" s="3681"/>
      <c r="H4210" s="3392"/>
      <c r="I4210" s="3683"/>
      <c r="J4210" s="3684"/>
      <c r="K4210" s="1974"/>
      <c r="L4210" s="774"/>
      <c r="M4210" s="767"/>
      <c r="DF4210" s="818"/>
      <c r="DG4210" s="772" t="str">
        <f t="shared" si="81"/>
        <v/>
      </c>
      <c r="DH4210" s="832">
        <v>4300</v>
      </c>
    </row>
    <row r="4211" spans="1:112" s="760" customFormat="1" ht="12" hidden="1" customHeight="1" x14ac:dyDescent="0.15">
      <c r="A4211" s="774"/>
      <c r="B4211" s="3391"/>
      <c r="C4211" s="3681"/>
      <c r="D4211" s="3681"/>
      <c r="E4211" s="3681"/>
      <c r="F4211" s="3681"/>
      <c r="G4211" s="3681"/>
      <c r="H4211" s="3392"/>
      <c r="I4211" s="3683"/>
      <c r="J4211" s="3684"/>
      <c r="K4211" s="1974"/>
      <c r="L4211" s="774"/>
      <c r="M4211" s="767"/>
      <c r="DF4211" s="818"/>
      <c r="DG4211" s="772" t="str">
        <f t="shared" ref="DG4211:DG4274" si="82">IF(COUNTA(A4211:M4211)&gt;0,DH4211,"")</f>
        <v/>
      </c>
      <c r="DH4211" s="832">
        <v>4301</v>
      </c>
    </row>
    <row r="4212" spans="1:112" s="760" customFormat="1" ht="12" hidden="1" customHeight="1" x14ac:dyDescent="0.15">
      <c r="A4212" s="774"/>
      <c r="B4212" s="3391"/>
      <c r="C4212" s="3681"/>
      <c r="D4212" s="3681"/>
      <c r="E4212" s="3681"/>
      <c r="F4212" s="3681"/>
      <c r="G4212" s="3681"/>
      <c r="H4212" s="3392"/>
      <c r="I4212" s="3683"/>
      <c r="J4212" s="3684"/>
      <c r="K4212" s="1974"/>
      <c r="L4212" s="774"/>
      <c r="M4212" s="767"/>
      <c r="DF4212" s="818"/>
      <c r="DG4212" s="772" t="str">
        <f t="shared" si="82"/>
        <v/>
      </c>
      <c r="DH4212" s="832">
        <v>4302</v>
      </c>
    </row>
    <row r="4213" spans="1:112" s="760" customFormat="1" ht="12" hidden="1" customHeight="1" x14ac:dyDescent="0.15">
      <c r="A4213" s="774"/>
      <c r="B4213" s="3391"/>
      <c r="C4213" s="3681"/>
      <c r="D4213" s="3681"/>
      <c r="E4213" s="3681"/>
      <c r="F4213" s="3681"/>
      <c r="G4213" s="3681"/>
      <c r="H4213" s="3392"/>
      <c r="I4213" s="3683"/>
      <c r="J4213" s="3684"/>
      <c r="K4213" s="1974"/>
      <c r="L4213" s="774"/>
      <c r="M4213" s="767"/>
      <c r="DF4213" s="818"/>
      <c r="DG4213" s="772" t="str">
        <f t="shared" si="82"/>
        <v/>
      </c>
      <c r="DH4213" s="832">
        <v>4303</v>
      </c>
    </row>
    <row r="4214" spans="1:112" s="760" customFormat="1" ht="12" hidden="1" customHeight="1" x14ac:dyDescent="0.15">
      <c r="A4214" s="774"/>
      <c r="B4214" s="3391"/>
      <c r="C4214" s="3681"/>
      <c r="D4214" s="3681"/>
      <c r="E4214" s="3681"/>
      <c r="F4214" s="3681"/>
      <c r="G4214" s="3681"/>
      <c r="H4214" s="3392"/>
      <c r="I4214" s="3683"/>
      <c r="J4214" s="3684"/>
      <c r="K4214" s="1974"/>
      <c r="L4214" s="774"/>
      <c r="M4214" s="767"/>
      <c r="DF4214" s="818"/>
      <c r="DG4214" s="772" t="str">
        <f t="shared" si="82"/>
        <v/>
      </c>
      <c r="DH4214" s="832">
        <v>4304</v>
      </c>
    </row>
    <row r="4215" spans="1:112" s="760" customFormat="1" ht="12.75" hidden="1" customHeight="1" x14ac:dyDescent="0.15">
      <c r="A4215" s="774"/>
      <c r="B4215" s="3391"/>
      <c r="C4215" s="3681"/>
      <c r="D4215" s="3681"/>
      <c r="E4215" s="3681"/>
      <c r="F4215" s="3681"/>
      <c r="G4215" s="3681"/>
      <c r="H4215" s="3392"/>
      <c r="I4215" s="3683"/>
      <c r="J4215" s="3684"/>
      <c r="K4215" s="1974"/>
      <c r="L4215" s="774"/>
      <c r="M4215" s="767"/>
      <c r="DF4215" s="818"/>
      <c r="DG4215" s="772" t="str">
        <f t="shared" si="82"/>
        <v/>
      </c>
      <c r="DH4215" s="832">
        <v>4305</v>
      </c>
    </row>
    <row r="4216" spans="1:112" s="760" customFormat="1" ht="12" hidden="1" customHeight="1" x14ac:dyDescent="0.15">
      <c r="A4216" s="774"/>
      <c r="B4216" s="3391"/>
      <c r="C4216" s="3681"/>
      <c r="D4216" s="3681"/>
      <c r="E4216" s="3681"/>
      <c r="F4216" s="3681"/>
      <c r="G4216" s="3681"/>
      <c r="H4216" s="3392"/>
      <c r="I4216" s="3683"/>
      <c r="J4216" s="3684"/>
      <c r="K4216" s="1974"/>
      <c r="L4216" s="774"/>
      <c r="M4216" s="767"/>
      <c r="DF4216" s="818"/>
      <c r="DG4216" s="772" t="str">
        <f t="shared" si="82"/>
        <v/>
      </c>
      <c r="DH4216" s="832">
        <v>4306</v>
      </c>
    </row>
    <row r="4217" spans="1:112" s="760" customFormat="1" ht="12" hidden="1" customHeight="1" x14ac:dyDescent="0.15">
      <c r="A4217" s="774"/>
      <c r="B4217" s="3391"/>
      <c r="C4217" s="3681"/>
      <c r="D4217" s="3681"/>
      <c r="E4217" s="3681"/>
      <c r="F4217" s="3681"/>
      <c r="G4217" s="3681"/>
      <c r="H4217" s="3392"/>
      <c r="I4217" s="3683"/>
      <c r="J4217" s="3684"/>
      <c r="K4217" s="1974"/>
      <c r="L4217" s="774"/>
      <c r="M4217" s="767"/>
      <c r="DF4217" s="818"/>
      <c r="DG4217" s="772" t="str">
        <f t="shared" si="82"/>
        <v/>
      </c>
      <c r="DH4217" s="832">
        <v>4307</v>
      </c>
    </row>
    <row r="4218" spans="1:112" s="760" customFormat="1" ht="12" hidden="1" customHeight="1" x14ac:dyDescent="0.15">
      <c r="A4218" s="774"/>
      <c r="B4218" s="3391"/>
      <c r="C4218" s="3681"/>
      <c r="D4218" s="3681"/>
      <c r="E4218" s="3681"/>
      <c r="F4218" s="3681"/>
      <c r="G4218" s="3681"/>
      <c r="H4218" s="3392"/>
      <c r="I4218" s="3683"/>
      <c r="J4218" s="3684"/>
      <c r="K4218" s="1974"/>
      <c r="L4218" s="774"/>
      <c r="M4218" s="767"/>
      <c r="DF4218" s="818"/>
      <c r="DG4218" s="772" t="str">
        <f t="shared" si="82"/>
        <v/>
      </c>
      <c r="DH4218" s="832">
        <v>4308</v>
      </c>
    </row>
    <row r="4219" spans="1:112" s="760" customFormat="1" ht="12" hidden="1" customHeight="1" x14ac:dyDescent="0.15">
      <c r="A4219" s="774"/>
      <c r="B4219" s="3391"/>
      <c r="C4219" s="3681"/>
      <c r="D4219" s="3681"/>
      <c r="E4219" s="3681"/>
      <c r="F4219" s="3681"/>
      <c r="G4219" s="3681"/>
      <c r="H4219" s="3392"/>
      <c r="I4219" s="3683"/>
      <c r="J4219" s="3684"/>
      <c r="K4219" s="1974"/>
      <c r="L4219" s="774"/>
      <c r="M4219" s="767"/>
      <c r="DF4219" s="818"/>
      <c r="DG4219" s="772" t="str">
        <f t="shared" si="82"/>
        <v/>
      </c>
      <c r="DH4219" s="832">
        <v>4309</v>
      </c>
    </row>
    <row r="4220" spans="1:112" s="760" customFormat="1" ht="12" hidden="1" customHeight="1" x14ac:dyDescent="0.15">
      <c r="A4220" s="774"/>
      <c r="B4220" s="3391"/>
      <c r="C4220" s="3681"/>
      <c r="D4220" s="3681"/>
      <c r="E4220" s="3681"/>
      <c r="F4220" s="3681"/>
      <c r="G4220" s="3681"/>
      <c r="H4220" s="3392"/>
      <c r="I4220" s="3683"/>
      <c r="J4220" s="3684"/>
      <c r="K4220" s="1974"/>
      <c r="L4220" s="774"/>
      <c r="M4220" s="767"/>
      <c r="DF4220" s="818"/>
      <c r="DG4220" s="772" t="str">
        <f t="shared" si="82"/>
        <v/>
      </c>
      <c r="DH4220" s="832">
        <v>4310</v>
      </c>
    </row>
    <row r="4221" spans="1:112" s="760" customFormat="1" ht="12" hidden="1" customHeight="1" x14ac:dyDescent="0.15">
      <c r="A4221" s="774"/>
      <c r="B4221" s="3391"/>
      <c r="C4221" s="3681"/>
      <c r="D4221" s="3681"/>
      <c r="E4221" s="3681"/>
      <c r="F4221" s="3681"/>
      <c r="G4221" s="3681"/>
      <c r="H4221" s="3392"/>
      <c r="I4221" s="3683"/>
      <c r="J4221" s="3684"/>
      <c r="K4221" s="1974"/>
      <c r="L4221" s="774"/>
      <c r="M4221" s="767"/>
      <c r="DF4221" s="818"/>
      <c r="DG4221" s="772" t="str">
        <f t="shared" si="82"/>
        <v/>
      </c>
      <c r="DH4221" s="832">
        <v>4311</v>
      </c>
    </row>
    <row r="4222" spans="1:112" s="760" customFormat="1" ht="12" hidden="1" customHeight="1" x14ac:dyDescent="0.15">
      <c r="A4222" s="774"/>
      <c r="B4222" s="3391"/>
      <c r="C4222" s="3681"/>
      <c r="D4222" s="3681"/>
      <c r="E4222" s="3681"/>
      <c r="F4222" s="3681"/>
      <c r="G4222" s="3681"/>
      <c r="H4222" s="3392"/>
      <c r="I4222" s="3683"/>
      <c r="J4222" s="3684"/>
      <c r="K4222" s="1974"/>
      <c r="L4222" s="774"/>
      <c r="M4222" s="767"/>
      <c r="DF4222" s="818"/>
      <c r="DG4222" s="772" t="str">
        <f t="shared" si="82"/>
        <v/>
      </c>
      <c r="DH4222" s="832">
        <v>4312</v>
      </c>
    </row>
    <row r="4223" spans="1:112" s="760" customFormat="1" ht="12" hidden="1" customHeight="1" x14ac:dyDescent="0.15">
      <c r="A4223" s="774"/>
      <c r="B4223" s="3391"/>
      <c r="C4223" s="3681"/>
      <c r="D4223" s="3681"/>
      <c r="E4223" s="3681"/>
      <c r="F4223" s="3681"/>
      <c r="G4223" s="3681"/>
      <c r="H4223" s="3392"/>
      <c r="I4223" s="3683"/>
      <c r="J4223" s="3684"/>
      <c r="K4223" s="1974"/>
      <c r="L4223" s="774"/>
      <c r="M4223" s="767"/>
      <c r="DF4223" s="818"/>
      <c r="DG4223" s="772" t="str">
        <f t="shared" si="82"/>
        <v/>
      </c>
      <c r="DH4223" s="832">
        <v>4313</v>
      </c>
    </row>
    <row r="4224" spans="1:112" s="760" customFormat="1" ht="12" hidden="1" customHeight="1" x14ac:dyDescent="0.15">
      <c r="A4224" s="774"/>
      <c r="B4224" s="3391"/>
      <c r="C4224" s="3681"/>
      <c r="D4224" s="3681"/>
      <c r="E4224" s="3681"/>
      <c r="F4224" s="3681"/>
      <c r="G4224" s="3681"/>
      <c r="H4224" s="3392"/>
      <c r="I4224" s="3683"/>
      <c r="J4224" s="3684"/>
      <c r="K4224" s="1974"/>
      <c r="L4224" s="774"/>
      <c r="M4224" s="767"/>
      <c r="DF4224" s="818"/>
      <c r="DG4224" s="772" t="str">
        <f t="shared" si="82"/>
        <v/>
      </c>
      <c r="DH4224" s="832">
        <v>4314</v>
      </c>
    </row>
    <row r="4225" spans="1:112" s="760" customFormat="1" ht="12.75" hidden="1" customHeight="1" x14ac:dyDescent="0.15">
      <c r="A4225" s="774"/>
      <c r="B4225" s="3391"/>
      <c r="C4225" s="3681"/>
      <c r="D4225" s="3681"/>
      <c r="E4225" s="3681"/>
      <c r="F4225" s="3681"/>
      <c r="G4225" s="3681"/>
      <c r="H4225" s="3392"/>
      <c r="I4225" s="3683"/>
      <c r="J4225" s="3684"/>
      <c r="K4225" s="1974"/>
      <c r="L4225" s="774"/>
      <c r="M4225" s="767"/>
      <c r="DF4225" s="818"/>
      <c r="DG4225" s="772" t="str">
        <f t="shared" si="82"/>
        <v/>
      </c>
      <c r="DH4225" s="832">
        <v>4315</v>
      </c>
    </row>
    <row r="4226" spans="1:112" s="760" customFormat="1" ht="12" hidden="1" customHeight="1" x14ac:dyDescent="0.15">
      <c r="A4226" s="774"/>
      <c r="B4226" s="3391"/>
      <c r="C4226" s="3681"/>
      <c r="D4226" s="3681"/>
      <c r="E4226" s="3681"/>
      <c r="F4226" s="3681"/>
      <c r="G4226" s="3681"/>
      <c r="H4226" s="3392"/>
      <c r="I4226" s="3683"/>
      <c r="J4226" s="3684"/>
      <c r="K4226" s="1974"/>
      <c r="L4226" s="774"/>
      <c r="M4226" s="767"/>
      <c r="DF4226" s="818"/>
      <c r="DG4226" s="772" t="str">
        <f t="shared" si="82"/>
        <v/>
      </c>
      <c r="DH4226" s="832">
        <v>4316</v>
      </c>
    </row>
    <row r="4227" spans="1:112" s="760" customFormat="1" ht="12" hidden="1" customHeight="1" x14ac:dyDescent="0.15">
      <c r="A4227" s="774"/>
      <c r="B4227" s="3391"/>
      <c r="C4227" s="3681"/>
      <c r="D4227" s="3681"/>
      <c r="E4227" s="3681"/>
      <c r="F4227" s="3681"/>
      <c r="G4227" s="3681"/>
      <c r="H4227" s="3392"/>
      <c r="I4227" s="3683"/>
      <c r="J4227" s="3684"/>
      <c r="K4227" s="1974"/>
      <c r="L4227" s="774"/>
      <c r="M4227" s="767"/>
      <c r="DF4227" s="818"/>
      <c r="DG4227" s="772" t="str">
        <f t="shared" si="82"/>
        <v/>
      </c>
      <c r="DH4227" s="832">
        <v>4317</v>
      </c>
    </row>
    <row r="4228" spans="1:112" s="760" customFormat="1" ht="12" hidden="1" customHeight="1" x14ac:dyDescent="0.15">
      <c r="A4228" s="774"/>
      <c r="B4228" s="3391"/>
      <c r="C4228" s="3681"/>
      <c r="D4228" s="3681"/>
      <c r="E4228" s="3681"/>
      <c r="F4228" s="3681"/>
      <c r="G4228" s="3681"/>
      <c r="H4228" s="3392"/>
      <c r="I4228" s="3683"/>
      <c r="J4228" s="3684"/>
      <c r="K4228" s="1974"/>
      <c r="L4228" s="774"/>
      <c r="M4228" s="767"/>
      <c r="DF4228" s="818"/>
      <c r="DG4228" s="772" t="str">
        <f t="shared" si="82"/>
        <v/>
      </c>
      <c r="DH4228" s="832">
        <v>4318</v>
      </c>
    </row>
    <row r="4229" spans="1:112" s="760" customFormat="1" ht="12" hidden="1" customHeight="1" x14ac:dyDescent="0.15">
      <c r="A4229" s="774"/>
      <c r="B4229" s="3391"/>
      <c r="C4229" s="3681"/>
      <c r="D4229" s="3681"/>
      <c r="E4229" s="3681"/>
      <c r="F4229" s="3681"/>
      <c r="G4229" s="3681"/>
      <c r="H4229" s="3392"/>
      <c r="I4229" s="3683"/>
      <c r="J4229" s="3684"/>
      <c r="K4229" s="1974"/>
      <c r="L4229" s="774"/>
      <c r="M4229" s="767"/>
      <c r="DF4229" s="818"/>
      <c r="DG4229" s="772" t="str">
        <f t="shared" si="82"/>
        <v/>
      </c>
      <c r="DH4229" s="832">
        <v>4319</v>
      </c>
    </row>
    <row r="4230" spans="1:112" s="760" customFormat="1" ht="12" hidden="1" customHeight="1" x14ac:dyDescent="0.15">
      <c r="A4230" s="774"/>
      <c r="B4230" s="3391"/>
      <c r="C4230" s="3681"/>
      <c r="D4230" s="3681"/>
      <c r="E4230" s="3681"/>
      <c r="F4230" s="3681"/>
      <c r="G4230" s="3681"/>
      <c r="H4230" s="3392"/>
      <c r="I4230" s="3683"/>
      <c r="J4230" s="3684"/>
      <c r="K4230" s="1974"/>
      <c r="L4230" s="774"/>
      <c r="M4230" s="767"/>
      <c r="DF4230" s="818"/>
      <c r="DG4230" s="772" t="str">
        <f t="shared" si="82"/>
        <v/>
      </c>
      <c r="DH4230" s="832">
        <v>4320</v>
      </c>
    </row>
    <row r="4231" spans="1:112" s="760" customFormat="1" ht="12" hidden="1" customHeight="1" x14ac:dyDescent="0.15">
      <c r="A4231" s="774"/>
      <c r="B4231" s="3391"/>
      <c r="C4231" s="3681"/>
      <c r="D4231" s="3681"/>
      <c r="E4231" s="3681"/>
      <c r="F4231" s="3681"/>
      <c r="G4231" s="3681"/>
      <c r="H4231" s="3392"/>
      <c r="I4231" s="3683"/>
      <c r="J4231" s="3684"/>
      <c r="K4231" s="1974"/>
      <c r="L4231" s="774"/>
      <c r="M4231" s="767"/>
      <c r="DF4231" s="818"/>
      <c r="DG4231" s="772" t="str">
        <f t="shared" si="82"/>
        <v/>
      </c>
      <c r="DH4231" s="832">
        <v>4321</v>
      </c>
    </row>
    <row r="4232" spans="1:112" s="760" customFormat="1" ht="12" hidden="1" customHeight="1" x14ac:dyDescent="0.15">
      <c r="A4232" s="774"/>
      <c r="B4232" s="3391"/>
      <c r="C4232" s="3681"/>
      <c r="D4232" s="3681"/>
      <c r="E4232" s="3681"/>
      <c r="F4232" s="3681"/>
      <c r="G4232" s="3681"/>
      <c r="H4232" s="3392"/>
      <c r="I4232" s="3683"/>
      <c r="J4232" s="3684"/>
      <c r="K4232" s="1974"/>
      <c r="L4232" s="774"/>
      <c r="M4232" s="767"/>
      <c r="DF4232" s="818"/>
      <c r="DG4232" s="772" t="str">
        <f t="shared" si="82"/>
        <v/>
      </c>
      <c r="DH4232" s="832">
        <v>4322</v>
      </c>
    </row>
    <row r="4233" spans="1:112" s="760" customFormat="1" ht="12" hidden="1" customHeight="1" x14ac:dyDescent="0.15">
      <c r="A4233" s="774"/>
      <c r="B4233" s="3391"/>
      <c r="C4233" s="3681"/>
      <c r="D4233" s="3681"/>
      <c r="E4233" s="3681"/>
      <c r="F4233" s="3681"/>
      <c r="G4233" s="3681"/>
      <c r="H4233" s="3392"/>
      <c r="I4233" s="3683"/>
      <c r="J4233" s="3684"/>
      <c r="K4233" s="1974"/>
      <c r="L4233" s="774"/>
      <c r="M4233" s="767"/>
      <c r="DF4233" s="818"/>
      <c r="DG4233" s="772" t="str">
        <f t="shared" si="82"/>
        <v/>
      </c>
      <c r="DH4233" s="832">
        <v>4323</v>
      </c>
    </row>
    <row r="4234" spans="1:112" s="760" customFormat="1" ht="12" hidden="1" customHeight="1" x14ac:dyDescent="0.15">
      <c r="A4234" s="774"/>
      <c r="B4234" s="3391"/>
      <c r="C4234" s="3681"/>
      <c r="D4234" s="3681"/>
      <c r="E4234" s="3681"/>
      <c r="F4234" s="3681"/>
      <c r="G4234" s="3681"/>
      <c r="H4234" s="3392"/>
      <c r="I4234" s="3683"/>
      <c r="J4234" s="3684"/>
      <c r="K4234" s="1974"/>
      <c r="L4234" s="774"/>
      <c r="M4234" s="767"/>
      <c r="DF4234" s="818"/>
      <c r="DG4234" s="772" t="str">
        <f t="shared" si="82"/>
        <v/>
      </c>
      <c r="DH4234" s="832">
        <v>4324</v>
      </c>
    </row>
    <row r="4235" spans="1:112" s="760" customFormat="1" ht="12" hidden="1" customHeight="1" x14ac:dyDescent="0.15">
      <c r="A4235" s="774"/>
      <c r="B4235" s="3391"/>
      <c r="C4235" s="3681"/>
      <c r="D4235" s="3681"/>
      <c r="E4235" s="3681"/>
      <c r="F4235" s="3681"/>
      <c r="G4235" s="3681"/>
      <c r="H4235" s="3392"/>
      <c r="I4235" s="3683"/>
      <c r="J4235" s="3684"/>
      <c r="K4235" s="1974"/>
      <c r="L4235" s="774"/>
      <c r="M4235" s="767"/>
      <c r="DF4235" s="818"/>
      <c r="DG4235" s="772" t="str">
        <f t="shared" si="82"/>
        <v/>
      </c>
      <c r="DH4235" s="832">
        <v>4325</v>
      </c>
    </row>
    <row r="4236" spans="1:112" s="760" customFormat="1" ht="12" hidden="1" customHeight="1" x14ac:dyDescent="0.15">
      <c r="A4236" s="774"/>
      <c r="B4236" s="3391"/>
      <c r="C4236" s="3681"/>
      <c r="D4236" s="3681"/>
      <c r="E4236" s="3681"/>
      <c r="F4236" s="3681"/>
      <c r="G4236" s="3681"/>
      <c r="H4236" s="3392"/>
      <c r="I4236" s="3683"/>
      <c r="J4236" s="3684"/>
      <c r="K4236" s="1974"/>
      <c r="L4236" s="774"/>
      <c r="M4236" s="767"/>
      <c r="DF4236" s="818"/>
      <c r="DG4236" s="772" t="str">
        <f t="shared" si="82"/>
        <v/>
      </c>
      <c r="DH4236" s="832">
        <v>4326</v>
      </c>
    </row>
    <row r="4237" spans="1:112" s="760" customFormat="1" ht="12" hidden="1" customHeight="1" x14ac:dyDescent="0.15">
      <c r="A4237" s="774"/>
      <c r="B4237" s="3391"/>
      <c r="C4237" s="3681"/>
      <c r="D4237" s="3681"/>
      <c r="E4237" s="3681"/>
      <c r="F4237" s="3681"/>
      <c r="G4237" s="3681"/>
      <c r="H4237" s="3392"/>
      <c r="I4237" s="3683"/>
      <c r="J4237" s="3684"/>
      <c r="K4237" s="1974"/>
      <c r="L4237" s="774"/>
      <c r="M4237" s="767"/>
      <c r="DF4237" s="818"/>
      <c r="DG4237" s="772" t="str">
        <f t="shared" si="82"/>
        <v/>
      </c>
      <c r="DH4237" s="832">
        <v>4327</v>
      </c>
    </row>
    <row r="4238" spans="1:112" s="760" customFormat="1" ht="12" hidden="1" customHeight="1" x14ac:dyDescent="0.15">
      <c r="A4238" s="774"/>
      <c r="B4238" s="3391"/>
      <c r="C4238" s="3681"/>
      <c r="D4238" s="3681"/>
      <c r="E4238" s="3681"/>
      <c r="F4238" s="3681"/>
      <c r="G4238" s="3681"/>
      <c r="H4238" s="3392"/>
      <c r="I4238" s="3683"/>
      <c r="J4238" s="3684"/>
      <c r="K4238" s="1974"/>
      <c r="L4238" s="774"/>
      <c r="M4238" s="767"/>
      <c r="DF4238" s="818"/>
      <c r="DG4238" s="772" t="str">
        <f t="shared" si="82"/>
        <v/>
      </c>
      <c r="DH4238" s="832">
        <v>4328</v>
      </c>
    </row>
    <row r="4239" spans="1:112" s="760" customFormat="1" ht="12" hidden="1" customHeight="1" x14ac:dyDescent="0.15">
      <c r="A4239" s="774"/>
      <c r="B4239" s="3391"/>
      <c r="C4239" s="3681"/>
      <c r="D4239" s="3681"/>
      <c r="E4239" s="3681"/>
      <c r="F4239" s="3681"/>
      <c r="G4239" s="3681"/>
      <c r="H4239" s="3392"/>
      <c r="I4239" s="3683"/>
      <c r="J4239" s="3684"/>
      <c r="K4239" s="1974"/>
      <c r="L4239" s="774"/>
      <c r="M4239" s="767"/>
      <c r="DF4239" s="818"/>
      <c r="DG4239" s="772" t="str">
        <f t="shared" si="82"/>
        <v/>
      </c>
      <c r="DH4239" s="832">
        <v>4329</v>
      </c>
    </row>
    <row r="4240" spans="1:112" s="760" customFormat="1" ht="12" hidden="1" customHeight="1" x14ac:dyDescent="0.15">
      <c r="A4240" s="774"/>
      <c r="B4240" s="3391"/>
      <c r="C4240" s="3681"/>
      <c r="D4240" s="3681"/>
      <c r="E4240" s="3681"/>
      <c r="F4240" s="3681"/>
      <c r="G4240" s="3681"/>
      <c r="H4240" s="3392"/>
      <c r="I4240" s="3683"/>
      <c r="J4240" s="3684"/>
      <c r="K4240" s="1974"/>
      <c r="L4240" s="774"/>
      <c r="M4240" s="767"/>
      <c r="DF4240" s="818"/>
      <c r="DG4240" s="772" t="str">
        <f t="shared" si="82"/>
        <v/>
      </c>
      <c r="DH4240" s="832">
        <v>4330</v>
      </c>
    </row>
    <row r="4241" spans="1:112" s="760" customFormat="1" ht="12" hidden="1" customHeight="1" x14ac:dyDescent="0.15">
      <c r="A4241" s="774"/>
      <c r="B4241" s="3391"/>
      <c r="C4241" s="3681"/>
      <c r="D4241" s="3681"/>
      <c r="E4241" s="3681"/>
      <c r="F4241" s="3681"/>
      <c r="G4241" s="3681"/>
      <c r="H4241" s="3392"/>
      <c r="I4241" s="3683"/>
      <c r="J4241" s="3684"/>
      <c r="K4241" s="1974"/>
      <c r="L4241" s="774"/>
      <c r="M4241" s="767"/>
      <c r="DF4241" s="818"/>
      <c r="DG4241" s="772" t="str">
        <f t="shared" si="82"/>
        <v/>
      </c>
      <c r="DH4241" s="832">
        <v>4331</v>
      </c>
    </row>
    <row r="4242" spans="1:112" s="760" customFormat="1" ht="12" hidden="1" customHeight="1" x14ac:dyDescent="0.15">
      <c r="A4242" s="774"/>
      <c r="B4242" s="3391"/>
      <c r="C4242" s="3681"/>
      <c r="D4242" s="3681"/>
      <c r="E4242" s="3681"/>
      <c r="F4242" s="3681"/>
      <c r="G4242" s="3681"/>
      <c r="H4242" s="3392"/>
      <c r="I4242" s="3683"/>
      <c r="J4242" s="3684"/>
      <c r="K4242" s="1974"/>
      <c r="L4242" s="774"/>
      <c r="M4242" s="767"/>
      <c r="DF4242" s="818"/>
      <c r="DG4242" s="772" t="str">
        <f t="shared" si="82"/>
        <v/>
      </c>
      <c r="DH4242" s="832">
        <v>4332</v>
      </c>
    </row>
    <row r="4243" spans="1:112" s="760" customFormat="1" ht="12.75" hidden="1" customHeight="1" x14ac:dyDescent="0.15">
      <c r="A4243" s="774"/>
      <c r="B4243" s="3391"/>
      <c r="C4243" s="3681"/>
      <c r="D4243" s="3681"/>
      <c r="E4243" s="3681"/>
      <c r="F4243" s="3681"/>
      <c r="G4243" s="3681"/>
      <c r="H4243" s="3392"/>
      <c r="I4243" s="3683"/>
      <c r="J4243" s="3684"/>
      <c r="K4243" s="1974"/>
      <c r="L4243" s="774"/>
      <c r="M4243" s="767"/>
      <c r="DF4243" s="818"/>
      <c r="DG4243" s="772" t="str">
        <f t="shared" si="82"/>
        <v/>
      </c>
      <c r="DH4243" s="832">
        <v>4333</v>
      </c>
    </row>
    <row r="4244" spans="1:112" s="760" customFormat="1" ht="12" hidden="1" customHeight="1" x14ac:dyDescent="0.15">
      <c r="A4244" s="774"/>
      <c r="B4244" s="3391"/>
      <c r="C4244" s="3681"/>
      <c r="D4244" s="3681"/>
      <c r="E4244" s="3681"/>
      <c r="F4244" s="3681"/>
      <c r="G4244" s="3681"/>
      <c r="H4244" s="3392"/>
      <c r="I4244" s="3683"/>
      <c r="J4244" s="3684"/>
      <c r="K4244" s="1974"/>
      <c r="L4244" s="774"/>
      <c r="M4244" s="767"/>
      <c r="DF4244" s="818"/>
      <c r="DG4244" s="772" t="str">
        <f t="shared" si="82"/>
        <v/>
      </c>
      <c r="DH4244" s="832">
        <v>4334</v>
      </c>
    </row>
    <row r="4245" spans="1:112" s="760" customFormat="1" ht="12" hidden="1" customHeight="1" x14ac:dyDescent="0.15">
      <c r="A4245" s="774"/>
      <c r="B4245" s="3391"/>
      <c r="C4245" s="3681"/>
      <c r="D4245" s="3681"/>
      <c r="E4245" s="3681"/>
      <c r="F4245" s="3681"/>
      <c r="G4245" s="3681"/>
      <c r="H4245" s="3392"/>
      <c r="I4245" s="3683"/>
      <c r="J4245" s="3684"/>
      <c r="K4245" s="1974"/>
      <c r="L4245" s="774"/>
      <c r="M4245" s="767"/>
      <c r="DF4245" s="818"/>
      <c r="DG4245" s="772" t="str">
        <f t="shared" si="82"/>
        <v/>
      </c>
      <c r="DH4245" s="832">
        <v>4335</v>
      </c>
    </row>
    <row r="4246" spans="1:112" s="760" customFormat="1" ht="12" hidden="1" customHeight="1" x14ac:dyDescent="0.15">
      <c r="A4246" s="774"/>
      <c r="B4246" s="3391"/>
      <c r="C4246" s="3681"/>
      <c r="D4246" s="3681"/>
      <c r="E4246" s="3681"/>
      <c r="F4246" s="3681"/>
      <c r="G4246" s="3681"/>
      <c r="H4246" s="3392"/>
      <c r="I4246" s="3683"/>
      <c r="J4246" s="3684"/>
      <c r="K4246" s="1974"/>
      <c r="L4246" s="774"/>
      <c r="M4246" s="767"/>
      <c r="DF4246" s="818"/>
      <c r="DG4246" s="772" t="str">
        <f t="shared" si="82"/>
        <v/>
      </c>
      <c r="DH4246" s="832">
        <v>4336</v>
      </c>
    </row>
    <row r="4247" spans="1:112" s="760" customFormat="1" ht="12" hidden="1" customHeight="1" x14ac:dyDescent="0.15">
      <c r="A4247" s="774"/>
      <c r="B4247" s="3391"/>
      <c r="C4247" s="3681"/>
      <c r="D4247" s="3681"/>
      <c r="E4247" s="3681"/>
      <c r="F4247" s="3681"/>
      <c r="G4247" s="3681"/>
      <c r="H4247" s="3392"/>
      <c r="I4247" s="3683"/>
      <c r="J4247" s="3684"/>
      <c r="K4247" s="1974"/>
      <c r="L4247" s="774"/>
      <c r="M4247" s="767"/>
      <c r="DF4247" s="818"/>
      <c r="DG4247" s="772" t="str">
        <f t="shared" si="82"/>
        <v/>
      </c>
      <c r="DH4247" s="832">
        <v>4337</v>
      </c>
    </row>
    <row r="4248" spans="1:112" s="760" customFormat="1" ht="12" hidden="1" customHeight="1" x14ac:dyDescent="0.15">
      <c r="A4248" s="774"/>
      <c r="B4248" s="3391"/>
      <c r="C4248" s="3681"/>
      <c r="D4248" s="3681"/>
      <c r="E4248" s="3681"/>
      <c r="F4248" s="3681"/>
      <c r="G4248" s="3681"/>
      <c r="H4248" s="3392"/>
      <c r="I4248" s="3683"/>
      <c r="J4248" s="3684"/>
      <c r="K4248" s="1974"/>
      <c r="L4248" s="774"/>
      <c r="M4248" s="767"/>
      <c r="DF4248" s="818"/>
      <c r="DG4248" s="772" t="str">
        <f t="shared" si="82"/>
        <v/>
      </c>
      <c r="DH4248" s="832">
        <v>4338</v>
      </c>
    </row>
    <row r="4249" spans="1:112" s="760" customFormat="1" ht="12" hidden="1" customHeight="1" x14ac:dyDescent="0.15">
      <c r="A4249" s="774"/>
      <c r="B4249" s="3391"/>
      <c r="C4249" s="3681"/>
      <c r="D4249" s="3681"/>
      <c r="E4249" s="3681"/>
      <c r="F4249" s="3681"/>
      <c r="G4249" s="3681"/>
      <c r="H4249" s="3392"/>
      <c r="I4249" s="3683"/>
      <c r="J4249" s="3684"/>
      <c r="K4249" s="1974"/>
      <c r="L4249" s="774"/>
      <c r="M4249" s="767"/>
      <c r="DF4249" s="818"/>
      <c r="DG4249" s="772" t="str">
        <f t="shared" si="82"/>
        <v/>
      </c>
      <c r="DH4249" s="832">
        <v>4339</v>
      </c>
    </row>
    <row r="4250" spans="1:112" s="760" customFormat="1" ht="12" hidden="1" customHeight="1" x14ac:dyDescent="0.15">
      <c r="A4250" s="774"/>
      <c r="B4250" s="3391"/>
      <c r="C4250" s="3681"/>
      <c r="D4250" s="3681"/>
      <c r="E4250" s="3681"/>
      <c r="F4250" s="3681"/>
      <c r="G4250" s="3681"/>
      <c r="H4250" s="3392"/>
      <c r="I4250" s="3683"/>
      <c r="J4250" s="3684"/>
      <c r="K4250" s="1974"/>
      <c r="L4250" s="774"/>
      <c r="M4250" s="767"/>
      <c r="DF4250" s="818"/>
      <c r="DG4250" s="772" t="str">
        <f t="shared" si="82"/>
        <v/>
      </c>
      <c r="DH4250" s="832">
        <v>4340</v>
      </c>
    </row>
    <row r="4251" spans="1:112" s="760" customFormat="1" ht="12" hidden="1" customHeight="1" x14ac:dyDescent="0.15">
      <c r="A4251" s="774"/>
      <c r="B4251" s="3391"/>
      <c r="C4251" s="3681"/>
      <c r="D4251" s="3681"/>
      <c r="E4251" s="3681"/>
      <c r="F4251" s="3681"/>
      <c r="G4251" s="3681"/>
      <c r="H4251" s="3392"/>
      <c r="I4251" s="3683"/>
      <c r="J4251" s="3684"/>
      <c r="K4251" s="1974"/>
      <c r="L4251" s="774"/>
      <c r="M4251" s="767"/>
      <c r="DF4251" s="818"/>
      <c r="DG4251" s="772" t="str">
        <f t="shared" si="82"/>
        <v/>
      </c>
      <c r="DH4251" s="832">
        <v>4341</v>
      </c>
    </row>
    <row r="4252" spans="1:112" s="760" customFormat="1" ht="12" hidden="1" customHeight="1" x14ac:dyDescent="0.15">
      <c r="A4252" s="774"/>
      <c r="B4252" s="3391"/>
      <c r="C4252" s="3681"/>
      <c r="D4252" s="3681"/>
      <c r="E4252" s="3681"/>
      <c r="F4252" s="3681"/>
      <c r="G4252" s="3681"/>
      <c r="H4252" s="3392"/>
      <c r="I4252" s="3683"/>
      <c r="J4252" s="3684"/>
      <c r="K4252" s="1974"/>
      <c r="L4252" s="774"/>
      <c r="M4252" s="767"/>
      <c r="DF4252" s="818"/>
      <c r="DG4252" s="772" t="str">
        <f t="shared" si="82"/>
        <v/>
      </c>
      <c r="DH4252" s="832">
        <v>4342</v>
      </c>
    </row>
    <row r="4253" spans="1:112" s="760" customFormat="1" ht="12.75" hidden="1" customHeight="1" x14ac:dyDescent="0.15">
      <c r="A4253" s="774"/>
      <c r="B4253" s="3391"/>
      <c r="C4253" s="3681"/>
      <c r="D4253" s="3681"/>
      <c r="E4253" s="3681"/>
      <c r="F4253" s="3681"/>
      <c r="G4253" s="3681"/>
      <c r="H4253" s="3392"/>
      <c r="I4253" s="3683"/>
      <c r="J4253" s="3684"/>
      <c r="K4253" s="1974"/>
      <c r="L4253" s="774"/>
      <c r="M4253" s="767"/>
      <c r="DF4253" s="818"/>
      <c r="DG4253" s="772" t="str">
        <f t="shared" si="82"/>
        <v/>
      </c>
      <c r="DH4253" s="832">
        <v>4343</v>
      </c>
    </row>
    <row r="4254" spans="1:112" s="760" customFormat="1" ht="12" hidden="1" customHeight="1" x14ac:dyDescent="0.15">
      <c r="A4254" s="774"/>
      <c r="B4254" s="3391"/>
      <c r="C4254" s="3681"/>
      <c r="D4254" s="3681"/>
      <c r="E4254" s="3681"/>
      <c r="F4254" s="3681"/>
      <c r="G4254" s="3681"/>
      <c r="H4254" s="3392"/>
      <c r="I4254" s="3683"/>
      <c r="J4254" s="3684"/>
      <c r="K4254" s="1974"/>
      <c r="L4254" s="774"/>
      <c r="M4254" s="767"/>
      <c r="DF4254" s="818"/>
      <c r="DG4254" s="772" t="str">
        <f t="shared" si="82"/>
        <v/>
      </c>
      <c r="DH4254" s="832">
        <v>4344</v>
      </c>
    </row>
    <row r="4255" spans="1:112" s="760" customFormat="1" ht="12" hidden="1" customHeight="1" x14ac:dyDescent="0.15">
      <c r="A4255" s="774"/>
      <c r="B4255" s="3391"/>
      <c r="C4255" s="3681"/>
      <c r="D4255" s="3681"/>
      <c r="E4255" s="3681"/>
      <c r="F4255" s="3681"/>
      <c r="G4255" s="3681"/>
      <c r="H4255" s="3392"/>
      <c r="I4255" s="3683"/>
      <c r="J4255" s="3684"/>
      <c r="K4255" s="1974"/>
      <c r="L4255" s="774"/>
      <c r="M4255" s="767"/>
      <c r="DF4255" s="818"/>
      <c r="DG4255" s="772" t="str">
        <f t="shared" si="82"/>
        <v/>
      </c>
      <c r="DH4255" s="832">
        <v>4345</v>
      </c>
    </row>
    <row r="4256" spans="1:112" s="760" customFormat="1" ht="12" hidden="1" customHeight="1" x14ac:dyDescent="0.15">
      <c r="A4256" s="774"/>
      <c r="B4256" s="3391"/>
      <c r="C4256" s="3681"/>
      <c r="D4256" s="3681"/>
      <c r="E4256" s="3681"/>
      <c r="F4256" s="3681"/>
      <c r="G4256" s="3681"/>
      <c r="H4256" s="3392"/>
      <c r="I4256" s="3683"/>
      <c r="J4256" s="3684"/>
      <c r="K4256" s="1974"/>
      <c r="L4256" s="774"/>
      <c r="M4256" s="767"/>
      <c r="DF4256" s="818"/>
      <c r="DG4256" s="772" t="str">
        <f t="shared" si="82"/>
        <v/>
      </c>
      <c r="DH4256" s="832">
        <v>4346</v>
      </c>
    </row>
    <row r="4257" spans="1:112" s="760" customFormat="1" ht="12" hidden="1" customHeight="1" x14ac:dyDescent="0.15">
      <c r="A4257" s="774"/>
      <c r="B4257" s="3391"/>
      <c r="C4257" s="3681"/>
      <c r="D4257" s="3681"/>
      <c r="E4257" s="3681"/>
      <c r="F4257" s="3681"/>
      <c r="G4257" s="3681"/>
      <c r="H4257" s="3392"/>
      <c r="I4257" s="3683"/>
      <c r="J4257" s="3684"/>
      <c r="K4257" s="1974"/>
      <c r="L4257" s="774"/>
      <c r="M4257" s="767"/>
      <c r="DF4257" s="818"/>
      <c r="DG4257" s="772" t="str">
        <f t="shared" si="82"/>
        <v/>
      </c>
      <c r="DH4257" s="832">
        <v>4347</v>
      </c>
    </row>
    <row r="4258" spans="1:112" s="760" customFormat="1" ht="12" hidden="1" customHeight="1" x14ac:dyDescent="0.15">
      <c r="A4258" s="774"/>
      <c r="B4258" s="3391"/>
      <c r="C4258" s="3681"/>
      <c r="D4258" s="3681"/>
      <c r="E4258" s="3681"/>
      <c r="F4258" s="3681"/>
      <c r="G4258" s="3681"/>
      <c r="H4258" s="3392"/>
      <c r="I4258" s="3683"/>
      <c r="J4258" s="3684"/>
      <c r="K4258" s="1974"/>
      <c r="L4258" s="774"/>
      <c r="M4258" s="767"/>
      <c r="DF4258" s="818"/>
      <c r="DG4258" s="772" t="str">
        <f t="shared" si="82"/>
        <v/>
      </c>
      <c r="DH4258" s="832">
        <v>4348</v>
      </c>
    </row>
    <row r="4259" spans="1:112" s="760" customFormat="1" ht="12" hidden="1" customHeight="1" x14ac:dyDescent="0.15">
      <c r="A4259" s="774"/>
      <c r="B4259" s="3391"/>
      <c r="C4259" s="3681"/>
      <c r="D4259" s="3681"/>
      <c r="E4259" s="3681"/>
      <c r="F4259" s="3681"/>
      <c r="G4259" s="3681"/>
      <c r="H4259" s="3392"/>
      <c r="I4259" s="3683"/>
      <c r="J4259" s="3684"/>
      <c r="K4259" s="1974"/>
      <c r="L4259" s="774"/>
      <c r="M4259" s="767"/>
      <c r="DF4259" s="818"/>
      <c r="DG4259" s="772" t="str">
        <f t="shared" si="82"/>
        <v/>
      </c>
      <c r="DH4259" s="832">
        <v>4349</v>
      </c>
    </row>
    <row r="4260" spans="1:112" s="760" customFormat="1" ht="12" hidden="1" customHeight="1" x14ac:dyDescent="0.15">
      <c r="A4260" s="774"/>
      <c r="B4260" s="3391"/>
      <c r="C4260" s="3681"/>
      <c r="D4260" s="3681"/>
      <c r="E4260" s="3681"/>
      <c r="F4260" s="3681"/>
      <c r="G4260" s="3681"/>
      <c r="H4260" s="3392"/>
      <c r="I4260" s="3683"/>
      <c r="J4260" s="3684"/>
      <c r="K4260" s="1974"/>
      <c r="L4260" s="774"/>
      <c r="M4260" s="767"/>
      <c r="DF4260" s="818"/>
      <c r="DG4260" s="772" t="str">
        <f t="shared" si="82"/>
        <v/>
      </c>
      <c r="DH4260" s="832">
        <v>4350</v>
      </c>
    </row>
    <row r="4261" spans="1:112" s="760" customFormat="1" ht="12" hidden="1" customHeight="1" x14ac:dyDescent="0.15">
      <c r="A4261" s="774"/>
      <c r="B4261" s="3391"/>
      <c r="C4261" s="3681"/>
      <c r="D4261" s="3681"/>
      <c r="E4261" s="3681"/>
      <c r="F4261" s="3681"/>
      <c r="G4261" s="3681"/>
      <c r="H4261" s="3392"/>
      <c r="I4261" s="3683"/>
      <c r="J4261" s="3684"/>
      <c r="K4261" s="1974"/>
      <c r="L4261" s="774"/>
      <c r="M4261" s="767"/>
      <c r="DF4261" s="818"/>
      <c r="DG4261" s="772" t="str">
        <f t="shared" si="82"/>
        <v/>
      </c>
      <c r="DH4261" s="832">
        <v>4351</v>
      </c>
    </row>
    <row r="4262" spans="1:112" s="760" customFormat="1" ht="12" hidden="1" customHeight="1" x14ac:dyDescent="0.15">
      <c r="A4262" s="774"/>
      <c r="B4262" s="3391"/>
      <c r="C4262" s="3681"/>
      <c r="D4262" s="3681"/>
      <c r="E4262" s="3681"/>
      <c r="F4262" s="3681"/>
      <c r="G4262" s="3681"/>
      <c r="H4262" s="3392"/>
      <c r="I4262" s="3683"/>
      <c r="J4262" s="3684"/>
      <c r="K4262" s="1974"/>
      <c r="L4262" s="774"/>
      <c r="M4262" s="767"/>
      <c r="DF4262" s="818"/>
      <c r="DG4262" s="772" t="str">
        <f t="shared" si="82"/>
        <v/>
      </c>
      <c r="DH4262" s="832">
        <v>4352</v>
      </c>
    </row>
    <row r="4263" spans="1:112" s="760" customFormat="1" ht="12.75" hidden="1" customHeight="1" x14ac:dyDescent="0.15">
      <c r="A4263" s="774"/>
      <c r="B4263" s="3391"/>
      <c r="C4263" s="3681"/>
      <c r="D4263" s="3681"/>
      <c r="E4263" s="3681"/>
      <c r="F4263" s="3681"/>
      <c r="G4263" s="3681"/>
      <c r="H4263" s="3392"/>
      <c r="I4263" s="3683"/>
      <c r="J4263" s="3684"/>
      <c r="K4263" s="1974"/>
      <c r="L4263" s="774"/>
      <c r="M4263" s="767"/>
      <c r="DF4263" s="818"/>
      <c r="DG4263" s="772" t="str">
        <f t="shared" si="82"/>
        <v/>
      </c>
      <c r="DH4263" s="832">
        <v>4353</v>
      </c>
    </row>
    <row r="4264" spans="1:112" s="760" customFormat="1" ht="12" hidden="1" customHeight="1" x14ac:dyDescent="0.15">
      <c r="A4264" s="774"/>
      <c r="B4264" s="3391"/>
      <c r="C4264" s="3681"/>
      <c r="D4264" s="3681"/>
      <c r="E4264" s="3681"/>
      <c r="F4264" s="3681"/>
      <c r="G4264" s="3681"/>
      <c r="H4264" s="3392"/>
      <c r="I4264" s="3683"/>
      <c r="J4264" s="3684"/>
      <c r="K4264" s="1974"/>
      <c r="L4264" s="774"/>
      <c r="M4264" s="767"/>
      <c r="DF4264" s="818"/>
      <c r="DG4264" s="772" t="str">
        <f t="shared" si="82"/>
        <v/>
      </c>
      <c r="DH4264" s="832">
        <v>4354</v>
      </c>
    </row>
    <row r="4265" spans="1:112" s="760" customFormat="1" ht="12" hidden="1" customHeight="1" x14ac:dyDescent="0.15">
      <c r="A4265" s="774"/>
      <c r="B4265" s="3391"/>
      <c r="C4265" s="3681"/>
      <c r="D4265" s="3681"/>
      <c r="E4265" s="3681"/>
      <c r="F4265" s="3681"/>
      <c r="G4265" s="3681"/>
      <c r="H4265" s="3392"/>
      <c r="I4265" s="3683"/>
      <c r="J4265" s="3684"/>
      <c r="K4265" s="1974"/>
      <c r="L4265" s="774"/>
      <c r="M4265" s="767"/>
      <c r="DF4265" s="818"/>
      <c r="DG4265" s="772" t="str">
        <f t="shared" si="82"/>
        <v/>
      </c>
      <c r="DH4265" s="832">
        <v>4355</v>
      </c>
    </row>
    <row r="4266" spans="1:112" s="760" customFormat="1" ht="12" hidden="1" customHeight="1" x14ac:dyDescent="0.15">
      <c r="A4266" s="774"/>
      <c r="B4266" s="3391"/>
      <c r="C4266" s="3681"/>
      <c r="D4266" s="3681"/>
      <c r="E4266" s="3681"/>
      <c r="F4266" s="3681"/>
      <c r="G4266" s="3681"/>
      <c r="H4266" s="3392"/>
      <c r="I4266" s="3683"/>
      <c r="J4266" s="3684"/>
      <c r="K4266" s="1974"/>
      <c r="L4266" s="774"/>
      <c r="M4266" s="767"/>
      <c r="DF4266" s="818"/>
      <c r="DG4266" s="772" t="str">
        <f t="shared" si="82"/>
        <v/>
      </c>
      <c r="DH4266" s="832">
        <v>4356</v>
      </c>
    </row>
    <row r="4267" spans="1:112" s="760" customFormat="1" ht="12" hidden="1" customHeight="1" x14ac:dyDescent="0.15">
      <c r="A4267" s="774"/>
      <c r="B4267" s="3391"/>
      <c r="C4267" s="3681"/>
      <c r="D4267" s="3681"/>
      <c r="E4267" s="3681"/>
      <c r="F4267" s="3681"/>
      <c r="G4267" s="3681"/>
      <c r="H4267" s="3392"/>
      <c r="I4267" s="3683"/>
      <c r="J4267" s="3684"/>
      <c r="K4267" s="1974"/>
      <c r="L4267" s="774"/>
      <c r="M4267" s="767"/>
      <c r="DF4267" s="818"/>
      <c r="DG4267" s="772" t="str">
        <f t="shared" si="82"/>
        <v/>
      </c>
      <c r="DH4267" s="832">
        <v>4357</v>
      </c>
    </row>
    <row r="4268" spans="1:112" s="760" customFormat="1" ht="12" hidden="1" customHeight="1" x14ac:dyDescent="0.15">
      <c r="A4268" s="774"/>
      <c r="B4268" s="3391"/>
      <c r="C4268" s="3681"/>
      <c r="D4268" s="3681"/>
      <c r="E4268" s="3681"/>
      <c r="F4268" s="3681"/>
      <c r="G4268" s="3681"/>
      <c r="H4268" s="3392"/>
      <c r="I4268" s="3683"/>
      <c r="J4268" s="3684"/>
      <c r="K4268" s="1974"/>
      <c r="L4268" s="774"/>
      <c r="M4268" s="767"/>
      <c r="DF4268" s="818"/>
      <c r="DG4268" s="772" t="str">
        <f t="shared" si="82"/>
        <v/>
      </c>
      <c r="DH4268" s="832">
        <v>4358</v>
      </c>
    </row>
    <row r="4269" spans="1:112" s="760" customFormat="1" ht="12" hidden="1" customHeight="1" x14ac:dyDescent="0.15">
      <c r="A4269" s="774"/>
      <c r="B4269" s="3391"/>
      <c r="C4269" s="3681"/>
      <c r="D4269" s="3681"/>
      <c r="E4269" s="3681"/>
      <c r="F4269" s="3681"/>
      <c r="G4269" s="3681"/>
      <c r="H4269" s="3392"/>
      <c r="I4269" s="3683"/>
      <c r="J4269" s="3684"/>
      <c r="K4269" s="1974"/>
      <c r="L4269" s="774"/>
      <c r="M4269" s="767"/>
      <c r="DF4269" s="818"/>
      <c r="DG4269" s="772" t="str">
        <f t="shared" si="82"/>
        <v/>
      </c>
      <c r="DH4269" s="832">
        <v>4359</v>
      </c>
    </row>
    <row r="4270" spans="1:112" s="760" customFormat="1" ht="12" hidden="1" customHeight="1" x14ac:dyDescent="0.15">
      <c r="A4270" s="774"/>
      <c r="B4270" s="3391"/>
      <c r="C4270" s="3681"/>
      <c r="D4270" s="3681"/>
      <c r="E4270" s="3681"/>
      <c r="F4270" s="3681"/>
      <c r="G4270" s="3681"/>
      <c r="H4270" s="3392"/>
      <c r="I4270" s="3683"/>
      <c r="J4270" s="3684"/>
      <c r="K4270" s="1974"/>
      <c r="L4270" s="774"/>
      <c r="M4270" s="767"/>
      <c r="DF4270" s="818"/>
      <c r="DG4270" s="772" t="str">
        <f t="shared" si="82"/>
        <v/>
      </c>
      <c r="DH4270" s="832">
        <v>4360</v>
      </c>
    </row>
    <row r="4271" spans="1:112" s="760" customFormat="1" ht="12" hidden="1" customHeight="1" x14ac:dyDescent="0.15">
      <c r="A4271" s="774"/>
      <c r="B4271" s="3391"/>
      <c r="C4271" s="3681"/>
      <c r="D4271" s="3681"/>
      <c r="E4271" s="3681"/>
      <c r="F4271" s="3681"/>
      <c r="G4271" s="3681"/>
      <c r="H4271" s="3392"/>
      <c r="I4271" s="3683"/>
      <c r="J4271" s="3684"/>
      <c r="K4271" s="1974"/>
      <c r="L4271" s="774"/>
      <c r="M4271" s="767"/>
      <c r="DF4271" s="818"/>
      <c r="DG4271" s="772" t="str">
        <f t="shared" si="82"/>
        <v/>
      </c>
      <c r="DH4271" s="832">
        <v>4361</v>
      </c>
    </row>
    <row r="4272" spans="1:112" s="760" customFormat="1" ht="12" hidden="1" customHeight="1" x14ac:dyDescent="0.15">
      <c r="A4272" s="774"/>
      <c r="B4272" s="3391"/>
      <c r="C4272" s="3681"/>
      <c r="D4272" s="3681"/>
      <c r="E4272" s="3681"/>
      <c r="F4272" s="3681"/>
      <c r="G4272" s="3681"/>
      <c r="H4272" s="3392"/>
      <c r="I4272" s="3683"/>
      <c r="J4272" s="3684"/>
      <c r="K4272" s="1974"/>
      <c r="L4272" s="774"/>
      <c r="M4272" s="767"/>
      <c r="DF4272" s="818"/>
      <c r="DG4272" s="772" t="str">
        <f t="shared" si="82"/>
        <v/>
      </c>
      <c r="DH4272" s="832">
        <v>4362</v>
      </c>
    </row>
    <row r="4273" spans="1:112" s="760" customFormat="1" ht="12" hidden="1" customHeight="1" x14ac:dyDescent="0.15">
      <c r="A4273" s="774"/>
      <c r="B4273" s="3391"/>
      <c r="C4273" s="3681"/>
      <c r="D4273" s="3681"/>
      <c r="E4273" s="3681"/>
      <c r="F4273" s="3681"/>
      <c r="G4273" s="3681"/>
      <c r="H4273" s="3392"/>
      <c r="I4273" s="3683"/>
      <c r="J4273" s="3684"/>
      <c r="K4273" s="1974"/>
      <c r="L4273" s="774"/>
      <c r="M4273" s="767"/>
      <c r="DF4273" s="818"/>
      <c r="DG4273" s="772" t="str">
        <f t="shared" si="82"/>
        <v/>
      </c>
      <c r="DH4273" s="832">
        <v>4363</v>
      </c>
    </row>
    <row r="4274" spans="1:112" s="760" customFormat="1" ht="12" hidden="1" customHeight="1" x14ac:dyDescent="0.15">
      <c r="A4274" s="774"/>
      <c r="B4274" s="3391"/>
      <c r="C4274" s="3681"/>
      <c r="D4274" s="3681"/>
      <c r="E4274" s="3681"/>
      <c r="F4274" s="3681"/>
      <c r="G4274" s="3681"/>
      <c r="H4274" s="3392"/>
      <c r="I4274" s="3683"/>
      <c r="J4274" s="3684"/>
      <c r="K4274" s="1974"/>
      <c r="L4274" s="774"/>
      <c r="M4274" s="767"/>
      <c r="DF4274" s="818"/>
      <c r="DG4274" s="772" t="str">
        <f t="shared" si="82"/>
        <v/>
      </c>
      <c r="DH4274" s="832">
        <v>4364</v>
      </c>
    </row>
    <row r="4275" spans="1:112" s="760" customFormat="1" ht="12" hidden="1" customHeight="1" x14ac:dyDescent="0.15">
      <c r="A4275" s="774"/>
      <c r="B4275" s="3391"/>
      <c r="C4275" s="3681"/>
      <c r="D4275" s="3681"/>
      <c r="E4275" s="3681"/>
      <c r="F4275" s="3681"/>
      <c r="G4275" s="3681"/>
      <c r="H4275" s="3392"/>
      <c r="I4275" s="3683"/>
      <c r="J4275" s="3684"/>
      <c r="K4275" s="1974"/>
      <c r="L4275" s="774"/>
      <c r="M4275" s="767"/>
      <c r="DF4275" s="818"/>
      <c r="DG4275" s="772" t="str">
        <f t="shared" ref="DG4275:DG4338" si="83">IF(COUNTA(A4275:M4275)&gt;0,DH4275,"")</f>
        <v/>
      </c>
      <c r="DH4275" s="832">
        <v>4365</v>
      </c>
    </row>
    <row r="4276" spans="1:112" s="760" customFormat="1" ht="12" hidden="1" customHeight="1" x14ac:dyDescent="0.15">
      <c r="A4276" s="774"/>
      <c r="B4276" s="3391"/>
      <c r="C4276" s="3681"/>
      <c r="D4276" s="3681"/>
      <c r="E4276" s="3681"/>
      <c r="F4276" s="3681"/>
      <c r="G4276" s="3681"/>
      <c r="H4276" s="3392"/>
      <c r="I4276" s="3683"/>
      <c r="J4276" s="3684"/>
      <c r="K4276" s="1974"/>
      <c r="L4276" s="774"/>
      <c r="M4276" s="767"/>
      <c r="DF4276" s="818"/>
      <c r="DG4276" s="772" t="str">
        <f t="shared" si="83"/>
        <v/>
      </c>
      <c r="DH4276" s="832">
        <v>4366</v>
      </c>
    </row>
    <row r="4277" spans="1:112" s="760" customFormat="1" ht="12" hidden="1" customHeight="1" x14ac:dyDescent="0.15">
      <c r="A4277" s="774"/>
      <c r="B4277" s="3391"/>
      <c r="C4277" s="3681"/>
      <c r="D4277" s="3681"/>
      <c r="E4277" s="3681"/>
      <c r="F4277" s="3681"/>
      <c r="G4277" s="3681"/>
      <c r="H4277" s="3392"/>
      <c r="I4277" s="3683"/>
      <c r="J4277" s="3684"/>
      <c r="K4277" s="1974"/>
      <c r="L4277" s="774"/>
      <c r="M4277" s="767"/>
      <c r="DF4277" s="818"/>
      <c r="DG4277" s="772" t="str">
        <f t="shared" si="83"/>
        <v/>
      </c>
      <c r="DH4277" s="832">
        <v>4367</v>
      </c>
    </row>
    <row r="4278" spans="1:112" s="760" customFormat="1" ht="12" hidden="1" customHeight="1" x14ac:dyDescent="0.15">
      <c r="A4278" s="774"/>
      <c r="B4278" s="3391"/>
      <c r="C4278" s="3681"/>
      <c r="D4278" s="3681"/>
      <c r="E4278" s="3681"/>
      <c r="F4278" s="3681"/>
      <c r="G4278" s="3681"/>
      <c r="H4278" s="3392"/>
      <c r="I4278" s="3683"/>
      <c r="J4278" s="3684"/>
      <c r="K4278" s="1974"/>
      <c r="L4278" s="774"/>
      <c r="M4278" s="767"/>
      <c r="DF4278" s="818"/>
      <c r="DG4278" s="772" t="str">
        <f t="shared" si="83"/>
        <v/>
      </c>
      <c r="DH4278" s="832">
        <v>4368</v>
      </c>
    </row>
    <row r="4279" spans="1:112" s="760" customFormat="1" ht="12" hidden="1" customHeight="1" x14ac:dyDescent="0.15">
      <c r="A4279" s="774"/>
      <c r="B4279" s="3391"/>
      <c r="C4279" s="3681"/>
      <c r="D4279" s="3681"/>
      <c r="E4279" s="3681"/>
      <c r="F4279" s="3681"/>
      <c r="G4279" s="3681"/>
      <c r="H4279" s="3392"/>
      <c r="I4279" s="3683"/>
      <c r="J4279" s="3684"/>
      <c r="K4279" s="1974"/>
      <c r="L4279" s="774"/>
      <c r="M4279" s="767"/>
      <c r="DF4279" s="818"/>
      <c r="DG4279" s="772" t="str">
        <f t="shared" si="83"/>
        <v/>
      </c>
      <c r="DH4279" s="832">
        <v>4369</v>
      </c>
    </row>
    <row r="4280" spans="1:112" s="760" customFormat="1" ht="12" hidden="1" customHeight="1" x14ac:dyDescent="0.15">
      <c r="A4280" s="774"/>
      <c r="B4280" s="3391"/>
      <c r="C4280" s="3681"/>
      <c r="D4280" s="3681"/>
      <c r="E4280" s="3681"/>
      <c r="F4280" s="3681"/>
      <c r="G4280" s="3681"/>
      <c r="H4280" s="3392"/>
      <c r="I4280" s="3683"/>
      <c r="J4280" s="3684"/>
      <c r="K4280" s="1974"/>
      <c r="L4280" s="774"/>
      <c r="M4280" s="767"/>
      <c r="DF4280" s="818"/>
      <c r="DG4280" s="772" t="str">
        <f t="shared" si="83"/>
        <v/>
      </c>
      <c r="DH4280" s="832">
        <v>4370</v>
      </c>
    </row>
    <row r="4281" spans="1:112" s="760" customFormat="1" ht="12.75" hidden="1" customHeight="1" x14ac:dyDescent="0.15">
      <c r="A4281" s="774"/>
      <c r="B4281" s="3391"/>
      <c r="C4281" s="3681"/>
      <c r="D4281" s="3681"/>
      <c r="E4281" s="3681"/>
      <c r="F4281" s="3681"/>
      <c r="G4281" s="3681"/>
      <c r="H4281" s="3392"/>
      <c r="I4281" s="3683"/>
      <c r="J4281" s="3684"/>
      <c r="K4281" s="1974"/>
      <c r="L4281" s="774"/>
      <c r="M4281" s="767"/>
      <c r="DF4281" s="818"/>
      <c r="DG4281" s="772" t="str">
        <f t="shared" si="83"/>
        <v/>
      </c>
      <c r="DH4281" s="832">
        <v>4371</v>
      </c>
    </row>
    <row r="4282" spans="1:112" s="760" customFormat="1" ht="12" hidden="1" customHeight="1" x14ac:dyDescent="0.15">
      <c r="A4282" s="774"/>
      <c r="B4282" s="3391"/>
      <c r="C4282" s="3681"/>
      <c r="D4282" s="3681"/>
      <c r="E4282" s="3681"/>
      <c r="F4282" s="3681"/>
      <c r="G4282" s="3681"/>
      <c r="H4282" s="3392"/>
      <c r="I4282" s="3683"/>
      <c r="J4282" s="3684"/>
      <c r="K4282" s="1974"/>
      <c r="L4282" s="774"/>
      <c r="M4282" s="767"/>
      <c r="DF4282" s="818"/>
      <c r="DG4282" s="772" t="str">
        <f t="shared" si="83"/>
        <v/>
      </c>
      <c r="DH4282" s="832">
        <v>4372</v>
      </c>
    </row>
    <row r="4283" spans="1:112" s="760" customFormat="1" ht="12" hidden="1" customHeight="1" x14ac:dyDescent="0.15">
      <c r="A4283" s="774"/>
      <c r="B4283" s="3391"/>
      <c r="C4283" s="3681"/>
      <c r="D4283" s="3681"/>
      <c r="E4283" s="3681"/>
      <c r="F4283" s="3681"/>
      <c r="G4283" s="3681"/>
      <c r="H4283" s="3392"/>
      <c r="I4283" s="3683"/>
      <c r="J4283" s="3684"/>
      <c r="K4283" s="1974"/>
      <c r="L4283" s="774"/>
      <c r="M4283" s="767"/>
      <c r="DF4283" s="818"/>
      <c r="DG4283" s="772" t="str">
        <f t="shared" si="83"/>
        <v/>
      </c>
      <c r="DH4283" s="832">
        <v>4373</v>
      </c>
    </row>
    <row r="4284" spans="1:112" s="760" customFormat="1" ht="12" hidden="1" customHeight="1" x14ac:dyDescent="0.15">
      <c r="A4284" s="774"/>
      <c r="B4284" s="3391"/>
      <c r="C4284" s="3681"/>
      <c r="D4284" s="3681"/>
      <c r="E4284" s="3681"/>
      <c r="F4284" s="3681"/>
      <c r="G4284" s="3681"/>
      <c r="H4284" s="3392"/>
      <c r="I4284" s="3683"/>
      <c r="J4284" s="3684"/>
      <c r="K4284" s="1974"/>
      <c r="L4284" s="774"/>
      <c r="M4284" s="767"/>
      <c r="DF4284" s="818"/>
      <c r="DG4284" s="772" t="str">
        <f t="shared" si="83"/>
        <v/>
      </c>
      <c r="DH4284" s="832">
        <v>4374</v>
      </c>
    </row>
    <row r="4285" spans="1:112" s="760" customFormat="1" ht="12" hidden="1" customHeight="1" x14ac:dyDescent="0.15">
      <c r="A4285" s="774"/>
      <c r="B4285" s="3391"/>
      <c r="C4285" s="3681"/>
      <c r="D4285" s="3681"/>
      <c r="E4285" s="3681"/>
      <c r="F4285" s="3681"/>
      <c r="G4285" s="3681"/>
      <c r="H4285" s="3392"/>
      <c r="I4285" s="3683"/>
      <c r="J4285" s="3684"/>
      <c r="K4285" s="1974"/>
      <c r="L4285" s="774"/>
      <c r="M4285" s="767"/>
      <c r="DF4285" s="818"/>
      <c r="DG4285" s="772" t="str">
        <f t="shared" si="83"/>
        <v/>
      </c>
      <c r="DH4285" s="832">
        <v>4375</v>
      </c>
    </row>
    <row r="4286" spans="1:112" s="760" customFormat="1" ht="12" hidden="1" customHeight="1" x14ac:dyDescent="0.15">
      <c r="A4286" s="774"/>
      <c r="B4286" s="3391"/>
      <c r="C4286" s="3681"/>
      <c r="D4286" s="3681"/>
      <c r="E4286" s="3681"/>
      <c r="F4286" s="3681"/>
      <c r="G4286" s="3681"/>
      <c r="H4286" s="3392"/>
      <c r="I4286" s="3683"/>
      <c r="J4286" s="3684"/>
      <c r="K4286" s="1974"/>
      <c r="L4286" s="774"/>
      <c r="M4286" s="767"/>
      <c r="DF4286" s="818"/>
      <c r="DG4286" s="772" t="str">
        <f t="shared" si="83"/>
        <v/>
      </c>
      <c r="DH4286" s="832">
        <v>4376</v>
      </c>
    </row>
    <row r="4287" spans="1:112" s="760" customFormat="1" ht="12" hidden="1" customHeight="1" x14ac:dyDescent="0.15">
      <c r="A4287" s="774"/>
      <c r="B4287" s="3391"/>
      <c r="C4287" s="3681"/>
      <c r="D4287" s="3681"/>
      <c r="E4287" s="3681"/>
      <c r="F4287" s="3681"/>
      <c r="G4287" s="3681"/>
      <c r="H4287" s="3392"/>
      <c r="I4287" s="3683"/>
      <c r="J4287" s="3684"/>
      <c r="K4287" s="1974"/>
      <c r="L4287" s="774"/>
      <c r="M4287" s="767"/>
      <c r="DF4287" s="818"/>
      <c r="DG4287" s="772" t="str">
        <f t="shared" si="83"/>
        <v/>
      </c>
      <c r="DH4287" s="832">
        <v>4377</v>
      </c>
    </row>
    <row r="4288" spans="1:112" s="760" customFormat="1" ht="12" hidden="1" customHeight="1" x14ac:dyDescent="0.15">
      <c r="A4288" s="774"/>
      <c r="B4288" s="3391"/>
      <c r="C4288" s="3681"/>
      <c r="D4288" s="3681"/>
      <c r="E4288" s="3681"/>
      <c r="F4288" s="3681"/>
      <c r="G4288" s="3681"/>
      <c r="H4288" s="3392"/>
      <c r="I4288" s="3683"/>
      <c r="J4288" s="3684"/>
      <c r="K4288" s="1974"/>
      <c r="L4288" s="774"/>
      <c r="M4288" s="767"/>
      <c r="DF4288" s="818"/>
      <c r="DG4288" s="772" t="str">
        <f t="shared" si="83"/>
        <v/>
      </c>
      <c r="DH4288" s="832">
        <v>4378</v>
      </c>
    </row>
    <row r="4289" spans="1:112" s="760" customFormat="1" ht="12" hidden="1" customHeight="1" x14ac:dyDescent="0.15">
      <c r="A4289" s="774"/>
      <c r="B4289" s="3391"/>
      <c r="C4289" s="3681"/>
      <c r="D4289" s="3681"/>
      <c r="E4289" s="3681"/>
      <c r="F4289" s="3681"/>
      <c r="G4289" s="3681"/>
      <c r="H4289" s="3392"/>
      <c r="I4289" s="3683"/>
      <c r="J4289" s="3684"/>
      <c r="K4289" s="1974"/>
      <c r="L4289" s="774"/>
      <c r="M4289" s="767"/>
      <c r="DF4289" s="818"/>
      <c r="DG4289" s="772" t="str">
        <f t="shared" si="83"/>
        <v/>
      </c>
      <c r="DH4289" s="832">
        <v>4379</v>
      </c>
    </row>
    <row r="4290" spans="1:112" s="760" customFormat="1" ht="12" hidden="1" customHeight="1" x14ac:dyDescent="0.15">
      <c r="A4290" s="774"/>
      <c r="B4290" s="3391"/>
      <c r="C4290" s="3681"/>
      <c r="D4290" s="3681"/>
      <c r="E4290" s="3681"/>
      <c r="F4290" s="3681"/>
      <c r="G4290" s="3681"/>
      <c r="H4290" s="3392"/>
      <c r="I4290" s="3683"/>
      <c r="J4290" s="3684"/>
      <c r="K4290" s="1974"/>
      <c r="L4290" s="774"/>
      <c r="M4290" s="767"/>
      <c r="DF4290" s="818"/>
      <c r="DG4290" s="772" t="str">
        <f t="shared" si="83"/>
        <v/>
      </c>
      <c r="DH4290" s="832">
        <v>4380</v>
      </c>
    </row>
    <row r="4291" spans="1:112" s="760" customFormat="1" ht="12.75" hidden="1" customHeight="1" x14ac:dyDescent="0.15">
      <c r="A4291" s="774"/>
      <c r="B4291" s="3391"/>
      <c r="C4291" s="3681"/>
      <c r="D4291" s="3681"/>
      <c r="E4291" s="3681"/>
      <c r="F4291" s="3681"/>
      <c r="G4291" s="3681"/>
      <c r="H4291" s="3392"/>
      <c r="I4291" s="3683"/>
      <c r="J4291" s="3684"/>
      <c r="K4291" s="1974"/>
      <c r="L4291" s="774"/>
      <c r="M4291" s="767"/>
      <c r="DF4291" s="818"/>
      <c r="DG4291" s="772" t="str">
        <f t="shared" si="83"/>
        <v/>
      </c>
      <c r="DH4291" s="832">
        <v>4381</v>
      </c>
    </row>
    <row r="4292" spans="1:112" s="760" customFormat="1" ht="12" hidden="1" customHeight="1" x14ac:dyDescent="0.15">
      <c r="A4292" s="774"/>
      <c r="B4292" s="3391"/>
      <c r="C4292" s="3681"/>
      <c r="D4292" s="3681"/>
      <c r="E4292" s="3681"/>
      <c r="F4292" s="3681"/>
      <c r="G4292" s="3681"/>
      <c r="H4292" s="3392"/>
      <c r="I4292" s="3683"/>
      <c r="J4292" s="3684"/>
      <c r="K4292" s="1974"/>
      <c r="L4292" s="774"/>
      <c r="M4292" s="767"/>
      <c r="DF4292" s="818"/>
      <c r="DG4292" s="772" t="str">
        <f t="shared" si="83"/>
        <v/>
      </c>
      <c r="DH4292" s="832">
        <v>4382</v>
      </c>
    </row>
    <row r="4293" spans="1:112" s="760" customFormat="1" ht="12" hidden="1" customHeight="1" x14ac:dyDescent="0.15">
      <c r="A4293" s="774"/>
      <c r="B4293" s="3391"/>
      <c r="C4293" s="3681"/>
      <c r="D4293" s="3681"/>
      <c r="E4293" s="3681"/>
      <c r="F4293" s="3681"/>
      <c r="G4293" s="3681"/>
      <c r="H4293" s="3392"/>
      <c r="I4293" s="3683"/>
      <c r="J4293" s="3684"/>
      <c r="K4293" s="1974"/>
      <c r="L4293" s="774"/>
      <c r="M4293" s="767"/>
      <c r="DF4293" s="818"/>
      <c r="DG4293" s="772" t="str">
        <f t="shared" si="83"/>
        <v/>
      </c>
      <c r="DH4293" s="832">
        <v>4383</v>
      </c>
    </row>
    <row r="4294" spans="1:112" s="760" customFormat="1" ht="12" hidden="1" customHeight="1" x14ac:dyDescent="0.15">
      <c r="A4294" s="774"/>
      <c r="B4294" s="3391"/>
      <c r="C4294" s="3681"/>
      <c r="D4294" s="3681"/>
      <c r="E4294" s="3681"/>
      <c r="F4294" s="3681"/>
      <c r="G4294" s="3681"/>
      <c r="H4294" s="3392"/>
      <c r="I4294" s="3683"/>
      <c r="J4294" s="3684"/>
      <c r="K4294" s="1974"/>
      <c r="L4294" s="774"/>
      <c r="M4294" s="767"/>
      <c r="DF4294" s="818"/>
      <c r="DG4294" s="772" t="str">
        <f t="shared" si="83"/>
        <v/>
      </c>
      <c r="DH4294" s="832">
        <v>4384</v>
      </c>
    </row>
    <row r="4295" spans="1:112" s="760" customFormat="1" ht="12" hidden="1" customHeight="1" x14ac:dyDescent="0.15">
      <c r="A4295" s="774"/>
      <c r="B4295" s="3391"/>
      <c r="C4295" s="3681"/>
      <c r="D4295" s="3681"/>
      <c r="E4295" s="3681"/>
      <c r="F4295" s="3681"/>
      <c r="G4295" s="3681"/>
      <c r="H4295" s="3392"/>
      <c r="I4295" s="3683"/>
      <c r="J4295" s="3684"/>
      <c r="K4295" s="1974"/>
      <c r="L4295" s="774"/>
      <c r="M4295" s="767"/>
      <c r="DF4295" s="818"/>
      <c r="DG4295" s="772" t="str">
        <f t="shared" si="83"/>
        <v/>
      </c>
      <c r="DH4295" s="832">
        <v>4385</v>
      </c>
    </row>
    <row r="4296" spans="1:112" s="760" customFormat="1" ht="12" hidden="1" customHeight="1" x14ac:dyDescent="0.15">
      <c r="A4296" s="774"/>
      <c r="B4296" s="3391"/>
      <c r="C4296" s="3681"/>
      <c r="D4296" s="3681"/>
      <c r="E4296" s="3681"/>
      <c r="F4296" s="3681"/>
      <c r="G4296" s="3681"/>
      <c r="H4296" s="3392"/>
      <c r="I4296" s="3683"/>
      <c r="J4296" s="3684"/>
      <c r="K4296" s="1974"/>
      <c r="L4296" s="774"/>
      <c r="M4296" s="767"/>
      <c r="DF4296" s="818"/>
      <c r="DG4296" s="772" t="str">
        <f t="shared" si="83"/>
        <v/>
      </c>
      <c r="DH4296" s="832">
        <v>4386</v>
      </c>
    </row>
    <row r="4297" spans="1:112" s="760" customFormat="1" ht="12" hidden="1" customHeight="1" x14ac:dyDescent="0.15">
      <c r="A4297" s="774"/>
      <c r="B4297" s="3391"/>
      <c r="C4297" s="3681"/>
      <c r="D4297" s="3681"/>
      <c r="E4297" s="3681"/>
      <c r="F4297" s="3681"/>
      <c r="G4297" s="3681"/>
      <c r="H4297" s="3392"/>
      <c r="I4297" s="3683"/>
      <c r="J4297" s="3684"/>
      <c r="K4297" s="1974"/>
      <c r="L4297" s="774"/>
      <c r="M4297" s="767"/>
      <c r="DF4297" s="818"/>
      <c r="DG4297" s="772" t="str">
        <f t="shared" si="83"/>
        <v/>
      </c>
      <c r="DH4297" s="832">
        <v>4387</v>
      </c>
    </row>
    <row r="4298" spans="1:112" s="760" customFormat="1" ht="12" hidden="1" customHeight="1" x14ac:dyDescent="0.15">
      <c r="A4298" s="774"/>
      <c r="B4298" s="3391"/>
      <c r="C4298" s="3681"/>
      <c r="D4298" s="3681"/>
      <c r="E4298" s="3681"/>
      <c r="F4298" s="3681"/>
      <c r="G4298" s="3681"/>
      <c r="H4298" s="3392"/>
      <c r="I4298" s="3683"/>
      <c r="J4298" s="3684"/>
      <c r="K4298" s="1974"/>
      <c r="L4298" s="774"/>
      <c r="M4298" s="767"/>
      <c r="DF4298" s="818"/>
      <c r="DG4298" s="772" t="str">
        <f t="shared" si="83"/>
        <v/>
      </c>
      <c r="DH4298" s="832">
        <v>4388</v>
      </c>
    </row>
    <row r="4299" spans="1:112" s="760" customFormat="1" ht="12" hidden="1" customHeight="1" x14ac:dyDescent="0.15">
      <c r="A4299" s="774"/>
      <c r="B4299" s="3391"/>
      <c r="C4299" s="3681"/>
      <c r="D4299" s="3681"/>
      <c r="E4299" s="3681"/>
      <c r="F4299" s="3681"/>
      <c r="G4299" s="3681"/>
      <c r="H4299" s="3392"/>
      <c r="I4299" s="3683"/>
      <c r="J4299" s="3684"/>
      <c r="K4299" s="1974"/>
      <c r="L4299" s="774"/>
      <c r="M4299" s="767"/>
      <c r="DF4299" s="818"/>
      <c r="DG4299" s="772" t="str">
        <f t="shared" si="83"/>
        <v/>
      </c>
      <c r="DH4299" s="832">
        <v>4389</v>
      </c>
    </row>
    <row r="4300" spans="1:112" s="760" customFormat="1" ht="12" hidden="1" customHeight="1" x14ac:dyDescent="0.15">
      <c r="A4300" s="774"/>
      <c r="B4300" s="3391"/>
      <c r="C4300" s="3681"/>
      <c r="D4300" s="3681"/>
      <c r="E4300" s="3681"/>
      <c r="F4300" s="3681"/>
      <c r="G4300" s="3681"/>
      <c r="H4300" s="3392"/>
      <c r="I4300" s="3683"/>
      <c r="J4300" s="3684"/>
      <c r="K4300" s="1974"/>
      <c r="L4300" s="774"/>
      <c r="M4300" s="767"/>
      <c r="DF4300" s="818"/>
      <c r="DG4300" s="772" t="str">
        <f t="shared" si="83"/>
        <v/>
      </c>
      <c r="DH4300" s="832">
        <v>4390</v>
      </c>
    </row>
    <row r="4301" spans="1:112" s="760" customFormat="1" ht="12.75" hidden="1" customHeight="1" x14ac:dyDescent="0.15">
      <c r="A4301" s="774"/>
      <c r="B4301" s="3391"/>
      <c r="C4301" s="3681"/>
      <c r="D4301" s="3681"/>
      <c r="E4301" s="3681"/>
      <c r="F4301" s="3681"/>
      <c r="G4301" s="3681"/>
      <c r="H4301" s="3392"/>
      <c r="I4301" s="3683"/>
      <c r="J4301" s="3684"/>
      <c r="K4301" s="1974"/>
      <c r="L4301" s="774"/>
      <c r="M4301" s="767"/>
      <c r="DF4301" s="818"/>
      <c r="DG4301" s="772" t="str">
        <f t="shared" si="83"/>
        <v/>
      </c>
      <c r="DH4301" s="832">
        <v>4391</v>
      </c>
    </row>
    <row r="4302" spans="1:112" s="760" customFormat="1" ht="12" hidden="1" customHeight="1" x14ac:dyDescent="0.15">
      <c r="A4302" s="774"/>
      <c r="B4302" s="3391"/>
      <c r="C4302" s="3681"/>
      <c r="D4302" s="3681"/>
      <c r="E4302" s="3681"/>
      <c r="F4302" s="3681"/>
      <c r="G4302" s="3681"/>
      <c r="H4302" s="3392"/>
      <c r="I4302" s="3683"/>
      <c r="J4302" s="3684"/>
      <c r="K4302" s="1974"/>
      <c r="L4302" s="774"/>
      <c r="M4302" s="767"/>
      <c r="DF4302" s="818"/>
      <c r="DG4302" s="772" t="str">
        <f t="shared" si="83"/>
        <v/>
      </c>
      <c r="DH4302" s="832">
        <v>4392</v>
      </c>
    </row>
    <row r="4303" spans="1:112" s="760" customFormat="1" ht="12" hidden="1" customHeight="1" x14ac:dyDescent="0.15">
      <c r="A4303" s="774"/>
      <c r="B4303" s="3391"/>
      <c r="C4303" s="3681"/>
      <c r="D4303" s="3681"/>
      <c r="E4303" s="3681"/>
      <c r="F4303" s="3681"/>
      <c r="G4303" s="3681"/>
      <c r="H4303" s="3392"/>
      <c r="I4303" s="3683"/>
      <c r="J4303" s="3684"/>
      <c r="K4303" s="1974"/>
      <c r="L4303" s="774"/>
      <c r="M4303" s="767"/>
      <c r="DF4303" s="818"/>
      <c r="DG4303" s="772" t="str">
        <f t="shared" si="83"/>
        <v/>
      </c>
      <c r="DH4303" s="832">
        <v>4393</v>
      </c>
    </row>
    <row r="4304" spans="1:112" s="760" customFormat="1" ht="12" hidden="1" customHeight="1" x14ac:dyDescent="0.15">
      <c r="A4304" s="774"/>
      <c r="B4304" s="3391"/>
      <c r="C4304" s="3681"/>
      <c r="D4304" s="3681"/>
      <c r="E4304" s="3681"/>
      <c r="F4304" s="3681"/>
      <c r="G4304" s="3681"/>
      <c r="H4304" s="3392"/>
      <c r="I4304" s="3683"/>
      <c r="J4304" s="3684"/>
      <c r="K4304" s="1974"/>
      <c r="L4304" s="774"/>
      <c r="M4304" s="767"/>
      <c r="DF4304" s="818"/>
      <c r="DG4304" s="772" t="str">
        <f t="shared" si="83"/>
        <v/>
      </c>
      <c r="DH4304" s="832">
        <v>4394</v>
      </c>
    </row>
    <row r="4305" spans="1:112" s="760" customFormat="1" ht="12" hidden="1" customHeight="1" x14ac:dyDescent="0.15">
      <c r="A4305" s="774"/>
      <c r="B4305" s="3391"/>
      <c r="C4305" s="3681"/>
      <c r="D4305" s="3681"/>
      <c r="E4305" s="3681"/>
      <c r="F4305" s="3681"/>
      <c r="G4305" s="3681"/>
      <c r="H4305" s="3392"/>
      <c r="I4305" s="3683"/>
      <c r="J4305" s="3684"/>
      <c r="K4305" s="1974"/>
      <c r="L4305" s="774"/>
      <c r="M4305" s="767"/>
      <c r="DF4305" s="818"/>
      <c r="DG4305" s="772" t="str">
        <f t="shared" si="83"/>
        <v/>
      </c>
      <c r="DH4305" s="832">
        <v>4395</v>
      </c>
    </row>
    <row r="4306" spans="1:112" s="760" customFormat="1" ht="12" hidden="1" customHeight="1" x14ac:dyDescent="0.15">
      <c r="A4306" s="774"/>
      <c r="B4306" s="3391"/>
      <c r="C4306" s="3681"/>
      <c r="D4306" s="3681"/>
      <c r="E4306" s="3681"/>
      <c r="F4306" s="3681"/>
      <c r="G4306" s="3681"/>
      <c r="H4306" s="3392"/>
      <c r="I4306" s="3683"/>
      <c r="J4306" s="3684"/>
      <c r="K4306" s="1974"/>
      <c r="L4306" s="774"/>
      <c r="M4306" s="767"/>
      <c r="DF4306" s="818"/>
      <c r="DG4306" s="772" t="str">
        <f t="shared" si="83"/>
        <v/>
      </c>
      <c r="DH4306" s="832">
        <v>4396</v>
      </c>
    </row>
    <row r="4307" spans="1:112" s="760" customFormat="1" ht="12" hidden="1" customHeight="1" x14ac:dyDescent="0.15">
      <c r="A4307" s="774"/>
      <c r="B4307" s="3391"/>
      <c r="C4307" s="3681"/>
      <c r="D4307" s="3681"/>
      <c r="E4307" s="3681"/>
      <c r="F4307" s="3681"/>
      <c r="G4307" s="3681"/>
      <c r="H4307" s="3392"/>
      <c r="I4307" s="3683"/>
      <c r="J4307" s="3684"/>
      <c r="K4307" s="1974"/>
      <c r="L4307" s="774"/>
      <c r="M4307" s="767"/>
      <c r="DF4307" s="818"/>
      <c r="DG4307" s="772" t="str">
        <f t="shared" si="83"/>
        <v/>
      </c>
      <c r="DH4307" s="832">
        <v>4397</v>
      </c>
    </row>
    <row r="4308" spans="1:112" s="760" customFormat="1" ht="12" hidden="1" customHeight="1" x14ac:dyDescent="0.15">
      <c r="A4308" s="774"/>
      <c r="B4308" s="3391"/>
      <c r="C4308" s="3681"/>
      <c r="D4308" s="3681"/>
      <c r="E4308" s="3681"/>
      <c r="F4308" s="3681"/>
      <c r="G4308" s="3681"/>
      <c r="H4308" s="3392"/>
      <c r="I4308" s="3683"/>
      <c r="J4308" s="3684"/>
      <c r="K4308" s="1974"/>
      <c r="L4308" s="774"/>
      <c r="M4308" s="767"/>
      <c r="DF4308" s="818"/>
      <c r="DG4308" s="772" t="str">
        <f t="shared" si="83"/>
        <v/>
      </c>
      <c r="DH4308" s="832">
        <v>4398</v>
      </c>
    </row>
    <row r="4309" spans="1:112" s="760" customFormat="1" ht="12" hidden="1" customHeight="1" x14ac:dyDescent="0.15">
      <c r="A4309" s="774"/>
      <c r="B4309" s="3391"/>
      <c r="C4309" s="3681"/>
      <c r="D4309" s="3681"/>
      <c r="E4309" s="3681"/>
      <c r="F4309" s="3681"/>
      <c r="G4309" s="3681"/>
      <c r="H4309" s="3392"/>
      <c r="I4309" s="3683"/>
      <c r="J4309" s="3684"/>
      <c r="K4309" s="1974"/>
      <c r="L4309" s="774"/>
      <c r="M4309" s="767"/>
      <c r="DF4309" s="818"/>
      <c r="DG4309" s="772" t="str">
        <f t="shared" si="83"/>
        <v/>
      </c>
      <c r="DH4309" s="832">
        <v>4399</v>
      </c>
    </row>
    <row r="4310" spans="1:112" s="760" customFormat="1" ht="12" hidden="1" customHeight="1" x14ac:dyDescent="0.15">
      <c r="A4310" s="774"/>
      <c r="B4310" s="3391"/>
      <c r="C4310" s="3681"/>
      <c r="D4310" s="3681"/>
      <c r="E4310" s="3681"/>
      <c r="F4310" s="3681"/>
      <c r="G4310" s="3681"/>
      <c r="H4310" s="3392"/>
      <c r="I4310" s="3683"/>
      <c r="J4310" s="3684"/>
      <c r="K4310" s="1974"/>
      <c r="L4310" s="774"/>
      <c r="M4310" s="767"/>
      <c r="DF4310" s="818"/>
      <c r="DG4310" s="772" t="str">
        <f t="shared" si="83"/>
        <v/>
      </c>
      <c r="DH4310" s="832">
        <v>4400</v>
      </c>
    </row>
    <row r="4311" spans="1:112" s="760" customFormat="1" ht="12" hidden="1" customHeight="1" x14ac:dyDescent="0.15">
      <c r="A4311" s="774"/>
      <c r="B4311" s="3391"/>
      <c r="C4311" s="3681"/>
      <c r="D4311" s="3681"/>
      <c r="E4311" s="3681"/>
      <c r="F4311" s="3681"/>
      <c r="G4311" s="3681"/>
      <c r="H4311" s="3392"/>
      <c r="I4311" s="3683"/>
      <c r="J4311" s="3684"/>
      <c r="K4311" s="1974"/>
      <c r="L4311" s="774"/>
      <c r="M4311" s="767"/>
      <c r="DF4311" s="818"/>
      <c r="DG4311" s="772" t="str">
        <f t="shared" si="83"/>
        <v/>
      </c>
      <c r="DH4311" s="832">
        <v>4401</v>
      </c>
    </row>
    <row r="4312" spans="1:112" s="760" customFormat="1" ht="12" hidden="1" customHeight="1" x14ac:dyDescent="0.15">
      <c r="A4312" s="774"/>
      <c r="B4312" s="3391"/>
      <c r="C4312" s="3681"/>
      <c r="D4312" s="3681"/>
      <c r="E4312" s="3681"/>
      <c r="F4312" s="3681"/>
      <c r="G4312" s="3681"/>
      <c r="H4312" s="3392"/>
      <c r="I4312" s="3683"/>
      <c r="J4312" s="3684"/>
      <c r="K4312" s="1974"/>
      <c r="L4312" s="774"/>
      <c r="M4312" s="767"/>
      <c r="DF4312" s="818"/>
      <c r="DG4312" s="772" t="str">
        <f t="shared" si="83"/>
        <v/>
      </c>
      <c r="DH4312" s="832">
        <v>4402</v>
      </c>
    </row>
    <row r="4313" spans="1:112" s="760" customFormat="1" ht="12" hidden="1" customHeight="1" x14ac:dyDescent="0.15">
      <c r="A4313" s="774"/>
      <c r="B4313" s="3391"/>
      <c r="C4313" s="3681"/>
      <c r="D4313" s="3681"/>
      <c r="E4313" s="3681"/>
      <c r="F4313" s="3681"/>
      <c r="G4313" s="3681"/>
      <c r="H4313" s="3392"/>
      <c r="I4313" s="3683"/>
      <c r="J4313" s="3684"/>
      <c r="K4313" s="1974"/>
      <c r="L4313" s="774"/>
      <c r="M4313" s="767"/>
      <c r="DF4313" s="818"/>
      <c r="DG4313" s="772" t="str">
        <f t="shared" si="83"/>
        <v/>
      </c>
      <c r="DH4313" s="832">
        <v>4403</v>
      </c>
    </row>
    <row r="4314" spans="1:112" s="760" customFormat="1" ht="12" hidden="1" customHeight="1" x14ac:dyDescent="0.15">
      <c r="A4314" s="774"/>
      <c r="B4314" s="3391"/>
      <c r="C4314" s="3681"/>
      <c r="D4314" s="3681"/>
      <c r="E4314" s="3681"/>
      <c r="F4314" s="3681"/>
      <c r="G4314" s="3681"/>
      <c r="H4314" s="3392"/>
      <c r="I4314" s="3683"/>
      <c r="J4314" s="3684"/>
      <c r="K4314" s="1974"/>
      <c r="L4314" s="774"/>
      <c r="M4314" s="767"/>
      <c r="DF4314" s="818"/>
      <c r="DG4314" s="772" t="str">
        <f t="shared" si="83"/>
        <v/>
      </c>
      <c r="DH4314" s="832">
        <v>4404</v>
      </c>
    </row>
    <row r="4315" spans="1:112" s="760" customFormat="1" ht="12" hidden="1" customHeight="1" x14ac:dyDescent="0.15">
      <c r="A4315" s="774"/>
      <c r="B4315" s="3391"/>
      <c r="C4315" s="3681"/>
      <c r="D4315" s="3681"/>
      <c r="E4315" s="3681"/>
      <c r="F4315" s="3681"/>
      <c r="G4315" s="3681"/>
      <c r="H4315" s="3392"/>
      <c r="I4315" s="3683"/>
      <c r="J4315" s="3684"/>
      <c r="K4315" s="1974"/>
      <c r="L4315" s="774"/>
      <c r="M4315" s="767"/>
      <c r="DF4315" s="818"/>
      <c r="DG4315" s="772" t="str">
        <f t="shared" si="83"/>
        <v/>
      </c>
      <c r="DH4315" s="832">
        <v>4405</v>
      </c>
    </row>
    <row r="4316" spans="1:112" s="760" customFormat="1" ht="12" hidden="1" customHeight="1" x14ac:dyDescent="0.15">
      <c r="A4316" s="774"/>
      <c r="B4316" s="3391"/>
      <c r="C4316" s="3681"/>
      <c r="D4316" s="3681"/>
      <c r="E4316" s="3681"/>
      <c r="F4316" s="3681"/>
      <c r="G4316" s="3681"/>
      <c r="H4316" s="3392"/>
      <c r="I4316" s="3683"/>
      <c r="J4316" s="3684"/>
      <c r="K4316" s="1974"/>
      <c r="L4316" s="774"/>
      <c r="M4316" s="767"/>
      <c r="DF4316" s="818"/>
      <c r="DG4316" s="772" t="str">
        <f t="shared" si="83"/>
        <v/>
      </c>
      <c r="DH4316" s="832">
        <v>4406</v>
      </c>
    </row>
    <row r="4317" spans="1:112" s="760" customFormat="1" ht="12" hidden="1" customHeight="1" x14ac:dyDescent="0.15">
      <c r="A4317" s="774"/>
      <c r="B4317" s="3391"/>
      <c r="C4317" s="3681"/>
      <c r="D4317" s="3681"/>
      <c r="E4317" s="3681"/>
      <c r="F4317" s="3681"/>
      <c r="G4317" s="3681"/>
      <c r="H4317" s="3392"/>
      <c r="I4317" s="3683"/>
      <c r="J4317" s="3684"/>
      <c r="K4317" s="1974"/>
      <c r="L4317" s="774"/>
      <c r="M4317" s="767"/>
      <c r="DF4317" s="818"/>
      <c r="DG4317" s="772" t="str">
        <f t="shared" si="83"/>
        <v/>
      </c>
      <c r="DH4317" s="832">
        <v>4407</v>
      </c>
    </row>
    <row r="4318" spans="1:112" s="760" customFormat="1" ht="12" hidden="1" customHeight="1" x14ac:dyDescent="0.15">
      <c r="A4318" s="774"/>
      <c r="B4318" s="3391"/>
      <c r="C4318" s="3681"/>
      <c r="D4318" s="3681"/>
      <c r="E4318" s="3681"/>
      <c r="F4318" s="3681"/>
      <c r="G4318" s="3681"/>
      <c r="H4318" s="3392"/>
      <c r="I4318" s="3683"/>
      <c r="J4318" s="3684"/>
      <c r="K4318" s="1974"/>
      <c r="L4318" s="774"/>
      <c r="M4318" s="767"/>
      <c r="DF4318" s="818"/>
      <c r="DG4318" s="772" t="str">
        <f t="shared" si="83"/>
        <v/>
      </c>
      <c r="DH4318" s="832">
        <v>4408</v>
      </c>
    </row>
    <row r="4319" spans="1:112" s="760" customFormat="1" ht="12.75" hidden="1" customHeight="1" x14ac:dyDescent="0.15">
      <c r="A4319" s="774"/>
      <c r="B4319" s="3391"/>
      <c r="C4319" s="3681"/>
      <c r="D4319" s="3681"/>
      <c r="E4319" s="3681"/>
      <c r="F4319" s="3681"/>
      <c r="G4319" s="3681"/>
      <c r="H4319" s="3392"/>
      <c r="I4319" s="3683"/>
      <c r="J4319" s="3684"/>
      <c r="K4319" s="1974"/>
      <c r="L4319" s="774"/>
      <c r="M4319" s="767"/>
      <c r="DF4319" s="818"/>
      <c r="DG4319" s="772" t="str">
        <f t="shared" si="83"/>
        <v/>
      </c>
      <c r="DH4319" s="832">
        <v>4409</v>
      </c>
    </row>
    <row r="4320" spans="1:112" s="760" customFormat="1" ht="12" hidden="1" customHeight="1" x14ac:dyDescent="0.15">
      <c r="A4320" s="774"/>
      <c r="B4320" s="3391"/>
      <c r="C4320" s="3681"/>
      <c r="D4320" s="3681"/>
      <c r="E4320" s="3681"/>
      <c r="F4320" s="3681"/>
      <c r="G4320" s="3681"/>
      <c r="H4320" s="3392"/>
      <c r="I4320" s="3683"/>
      <c r="J4320" s="3684"/>
      <c r="K4320" s="1974"/>
      <c r="L4320" s="774"/>
      <c r="M4320" s="767"/>
      <c r="DF4320" s="818"/>
      <c r="DG4320" s="772" t="str">
        <f t="shared" si="83"/>
        <v/>
      </c>
      <c r="DH4320" s="832">
        <v>4410</v>
      </c>
    </row>
    <row r="4321" spans="1:112" s="760" customFormat="1" ht="12" hidden="1" customHeight="1" x14ac:dyDescent="0.15">
      <c r="A4321" s="774"/>
      <c r="B4321" s="3391"/>
      <c r="C4321" s="3681"/>
      <c r="D4321" s="3681"/>
      <c r="E4321" s="3681"/>
      <c r="F4321" s="3681"/>
      <c r="G4321" s="3681"/>
      <c r="H4321" s="3392"/>
      <c r="I4321" s="3683"/>
      <c r="J4321" s="3684"/>
      <c r="K4321" s="1974"/>
      <c r="L4321" s="774"/>
      <c r="M4321" s="767"/>
      <c r="DF4321" s="818"/>
      <c r="DG4321" s="772" t="str">
        <f t="shared" si="83"/>
        <v/>
      </c>
      <c r="DH4321" s="832">
        <v>4411</v>
      </c>
    </row>
    <row r="4322" spans="1:112" s="760" customFormat="1" ht="12" hidden="1" customHeight="1" x14ac:dyDescent="0.15">
      <c r="A4322" s="774"/>
      <c r="B4322" s="3391"/>
      <c r="C4322" s="3681"/>
      <c r="D4322" s="3681"/>
      <c r="E4322" s="3681"/>
      <c r="F4322" s="3681"/>
      <c r="G4322" s="3681"/>
      <c r="H4322" s="3392"/>
      <c r="I4322" s="3683"/>
      <c r="J4322" s="3684"/>
      <c r="K4322" s="1974"/>
      <c r="L4322" s="774"/>
      <c r="M4322" s="767"/>
      <c r="DF4322" s="818"/>
      <c r="DG4322" s="772" t="str">
        <f t="shared" si="83"/>
        <v/>
      </c>
      <c r="DH4322" s="832">
        <v>4412</v>
      </c>
    </row>
    <row r="4323" spans="1:112" s="760" customFormat="1" ht="12" hidden="1" customHeight="1" x14ac:dyDescent="0.15">
      <c r="A4323" s="774"/>
      <c r="B4323" s="3391"/>
      <c r="C4323" s="3681"/>
      <c r="D4323" s="3681"/>
      <c r="E4323" s="3681"/>
      <c r="F4323" s="3681"/>
      <c r="G4323" s="3681"/>
      <c r="H4323" s="3392"/>
      <c r="I4323" s="3683"/>
      <c r="J4323" s="3684"/>
      <c r="K4323" s="1974"/>
      <c r="L4323" s="774"/>
      <c r="M4323" s="767"/>
      <c r="DF4323" s="818"/>
      <c r="DG4323" s="772" t="str">
        <f t="shared" si="83"/>
        <v/>
      </c>
      <c r="DH4323" s="832">
        <v>4413</v>
      </c>
    </row>
    <row r="4324" spans="1:112" s="760" customFormat="1" ht="12" hidden="1" customHeight="1" x14ac:dyDescent="0.15">
      <c r="A4324" s="774"/>
      <c r="B4324" s="3391"/>
      <c r="C4324" s="3681"/>
      <c r="D4324" s="3681"/>
      <c r="E4324" s="3681"/>
      <c r="F4324" s="3681"/>
      <c r="G4324" s="3681"/>
      <c r="H4324" s="3392"/>
      <c r="I4324" s="3683"/>
      <c r="J4324" s="3684"/>
      <c r="K4324" s="1974"/>
      <c r="L4324" s="774"/>
      <c r="M4324" s="767"/>
      <c r="DF4324" s="818"/>
      <c r="DG4324" s="772" t="str">
        <f t="shared" si="83"/>
        <v/>
      </c>
      <c r="DH4324" s="832">
        <v>4414</v>
      </c>
    </row>
    <row r="4325" spans="1:112" s="760" customFormat="1" ht="12" hidden="1" customHeight="1" x14ac:dyDescent="0.15">
      <c r="A4325" s="774"/>
      <c r="B4325" s="3391"/>
      <c r="C4325" s="3681"/>
      <c r="D4325" s="3681"/>
      <c r="E4325" s="3681"/>
      <c r="F4325" s="3681"/>
      <c r="G4325" s="3681"/>
      <c r="H4325" s="3392"/>
      <c r="I4325" s="3683"/>
      <c r="J4325" s="3684"/>
      <c r="K4325" s="1974"/>
      <c r="L4325" s="774"/>
      <c r="M4325" s="767"/>
      <c r="DF4325" s="818"/>
      <c r="DG4325" s="772" t="str">
        <f t="shared" si="83"/>
        <v/>
      </c>
      <c r="DH4325" s="832">
        <v>4415</v>
      </c>
    </row>
    <row r="4326" spans="1:112" s="760" customFormat="1" ht="12" hidden="1" customHeight="1" x14ac:dyDescent="0.15">
      <c r="A4326" s="774"/>
      <c r="B4326" s="3391"/>
      <c r="C4326" s="3681"/>
      <c r="D4326" s="3681"/>
      <c r="E4326" s="3681"/>
      <c r="F4326" s="3681"/>
      <c r="G4326" s="3681"/>
      <c r="H4326" s="3392"/>
      <c r="I4326" s="3683"/>
      <c r="J4326" s="3684"/>
      <c r="K4326" s="1974"/>
      <c r="L4326" s="774"/>
      <c r="M4326" s="767"/>
      <c r="DF4326" s="818"/>
      <c r="DG4326" s="772" t="str">
        <f t="shared" si="83"/>
        <v/>
      </c>
      <c r="DH4326" s="832">
        <v>4416</v>
      </c>
    </row>
    <row r="4327" spans="1:112" s="760" customFormat="1" ht="12" hidden="1" customHeight="1" x14ac:dyDescent="0.15">
      <c r="A4327" s="774"/>
      <c r="B4327" s="3391"/>
      <c r="C4327" s="3681"/>
      <c r="D4327" s="3681"/>
      <c r="E4327" s="3681"/>
      <c r="F4327" s="3681"/>
      <c r="G4327" s="3681"/>
      <c r="H4327" s="3392"/>
      <c r="I4327" s="3683"/>
      <c r="J4327" s="3684"/>
      <c r="K4327" s="1974"/>
      <c r="L4327" s="774"/>
      <c r="M4327" s="767"/>
      <c r="DF4327" s="818"/>
      <c r="DG4327" s="772" t="str">
        <f t="shared" si="83"/>
        <v/>
      </c>
      <c r="DH4327" s="832">
        <v>4417</v>
      </c>
    </row>
    <row r="4328" spans="1:112" s="760" customFormat="1" ht="12" hidden="1" customHeight="1" x14ac:dyDescent="0.15">
      <c r="A4328" s="774"/>
      <c r="B4328" s="3391"/>
      <c r="C4328" s="3681"/>
      <c r="D4328" s="3681"/>
      <c r="E4328" s="3681"/>
      <c r="F4328" s="3681"/>
      <c r="G4328" s="3681"/>
      <c r="H4328" s="3392"/>
      <c r="I4328" s="3683"/>
      <c r="J4328" s="3684"/>
      <c r="K4328" s="1974"/>
      <c r="L4328" s="774"/>
      <c r="M4328" s="767"/>
      <c r="DF4328" s="818"/>
      <c r="DG4328" s="772" t="str">
        <f t="shared" si="83"/>
        <v/>
      </c>
      <c r="DH4328" s="832">
        <v>4418</v>
      </c>
    </row>
    <row r="4329" spans="1:112" s="760" customFormat="1" ht="12.75" hidden="1" customHeight="1" x14ac:dyDescent="0.15">
      <c r="A4329" s="774"/>
      <c r="B4329" s="3391"/>
      <c r="C4329" s="3681"/>
      <c r="D4329" s="3681"/>
      <c r="E4329" s="3681"/>
      <c r="F4329" s="3681"/>
      <c r="G4329" s="3681"/>
      <c r="H4329" s="3392"/>
      <c r="I4329" s="3683"/>
      <c r="J4329" s="3684"/>
      <c r="K4329" s="1974"/>
      <c r="L4329" s="774"/>
      <c r="M4329" s="767"/>
      <c r="DF4329" s="818"/>
      <c r="DG4329" s="772" t="str">
        <f t="shared" si="83"/>
        <v/>
      </c>
      <c r="DH4329" s="832">
        <v>4419</v>
      </c>
    </row>
    <row r="4330" spans="1:112" s="760" customFormat="1" ht="12" hidden="1" customHeight="1" x14ac:dyDescent="0.15">
      <c r="A4330" s="774"/>
      <c r="B4330" s="3391"/>
      <c r="C4330" s="3681"/>
      <c r="D4330" s="3681"/>
      <c r="E4330" s="3681"/>
      <c r="F4330" s="3681"/>
      <c r="G4330" s="3681"/>
      <c r="H4330" s="3392"/>
      <c r="I4330" s="3683"/>
      <c r="J4330" s="3684"/>
      <c r="K4330" s="1974"/>
      <c r="L4330" s="774"/>
      <c r="M4330" s="767"/>
      <c r="DF4330" s="818"/>
      <c r="DG4330" s="772" t="str">
        <f t="shared" si="83"/>
        <v/>
      </c>
      <c r="DH4330" s="832">
        <v>4420</v>
      </c>
    </row>
    <row r="4331" spans="1:112" s="760" customFormat="1" ht="12" hidden="1" customHeight="1" x14ac:dyDescent="0.15">
      <c r="A4331" s="774"/>
      <c r="B4331" s="3391"/>
      <c r="C4331" s="3681"/>
      <c r="D4331" s="3681"/>
      <c r="E4331" s="3681"/>
      <c r="F4331" s="3681"/>
      <c r="G4331" s="3681"/>
      <c r="H4331" s="3392"/>
      <c r="I4331" s="3683"/>
      <c r="J4331" s="3684"/>
      <c r="K4331" s="1974"/>
      <c r="L4331" s="774"/>
      <c r="M4331" s="767"/>
      <c r="DF4331" s="818"/>
      <c r="DG4331" s="772" t="str">
        <f t="shared" si="83"/>
        <v/>
      </c>
      <c r="DH4331" s="832">
        <v>4421</v>
      </c>
    </row>
    <row r="4332" spans="1:112" s="760" customFormat="1" ht="12" hidden="1" customHeight="1" x14ac:dyDescent="0.15">
      <c r="A4332" s="774"/>
      <c r="B4332" s="3391"/>
      <c r="C4332" s="3681"/>
      <c r="D4332" s="3681"/>
      <c r="E4332" s="3681"/>
      <c r="F4332" s="3681"/>
      <c r="G4332" s="3681"/>
      <c r="H4332" s="3392"/>
      <c r="I4332" s="3683"/>
      <c r="J4332" s="3684"/>
      <c r="K4332" s="1974"/>
      <c r="L4332" s="774"/>
      <c r="M4332" s="767"/>
      <c r="DF4332" s="818"/>
      <c r="DG4332" s="772" t="str">
        <f t="shared" si="83"/>
        <v/>
      </c>
      <c r="DH4332" s="832">
        <v>4422</v>
      </c>
    </row>
    <row r="4333" spans="1:112" s="760" customFormat="1" ht="12" hidden="1" customHeight="1" x14ac:dyDescent="0.15">
      <c r="A4333" s="774"/>
      <c r="B4333" s="3391"/>
      <c r="C4333" s="3681"/>
      <c r="D4333" s="3681"/>
      <c r="E4333" s="3681"/>
      <c r="F4333" s="3681"/>
      <c r="G4333" s="3681"/>
      <c r="H4333" s="3392"/>
      <c r="I4333" s="3683"/>
      <c r="J4333" s="3684"/>
      <c r="K4333" s="1974"/>
      <c r="L4333" s="774"/>
      <c r="M4333" s="767"/>
      <c r="DF4333" s="818"/>
      <c r="DG4333" s="772" t="str">
        <f t="shared" si="83"/>
        <v/>
      </c>
      <c r="DH4333" s="832">
        <v>4423</v>
      </c>
    </row>
    <row r="4334" spans="1:112" s="760" customFormat="1" ht="12" hidden="1" customHeight="1" x14ac:dyDescent="0.15">
      <c r="A4334" s="774"/>
      <c r="B4334" s="3391"/>
      <c r="C4334" s="3681"/>
      <c r="D4334" s="3681"/>
      <c r="E4334" s="3681"/>
      <c r="F4334" s="3681"/>
      <c r="G4334" s="3681"/>
      <c r="H4334" s="3392"/>
      <c r="I4334" s="3683"/>
      <c r="J4334" s="3684"/>
      <c r="K4334" s="1974"/>
      <c r="L4334" s="774"/>
      <c r="M4334" s="767"/>
      <c r="DF4334" s="818"/>
      <c r="DG4334" s="772" t="str">
        <f t="shared" si="83"/>
        <v/>
      </c>
      <c r="DH4334" s="832">
        <v>4424</v>
      </c>
    </row>
    <row r="4335" spans="1:112" s="760" customFormat="1" ht="12" hidden="1" customHeight="1" x14ac:dyDescent="0.15">
      <c r="A4335" s="774"/>
      <c r="B4335" s="3391"/>
      <c r="C4335" s="3681"/>
      <c r="D4335" s="3681"/>
      <c r="E4335" s="3681"/>
      <c r="F4335" s="3681"/>
      <c r="G4335" s="3681"/>
      <c r="H4335" s="3392"/>
      <c r="I4335" s="3683"/>
      <c r="J4335" s="3684"/>
      <c r="K4335" s="1974"/>
      <c r="L4335" s="774"/>
      <c r="M4335" s="767"/>
      <c r="DF4335" s="818"/>
      <c r="DG4335" s="772" t="str">
        <f t="shared" si="83"/>
        <v/>
      </c>
      <c r="DH4335" s="832">
        <v>4425</v>
      </c>
    </row>
    <row r="4336" spans="1:112" s="760" customFormat="1" ht="12" hidden="1" customHeight="1" x14ac:dyDescent="0.15">
      <c r="A4336" s="774"/>
      <c r="B4336" s="3391"/>
      <c r="C4336" s="3681"/>
      <c r="D4336" s="3681"/>
      <c r="E4336" s="3681"/>
      <c r="F4336" s="3681"/>
      <c r="G4336" s="3681"/>
      <c r="H4336" s="3392"/>
      <c r="I4336" s="3683"/>
      <c r="J4336" s="3684"/>
      <c r="K4336" s="1974"/>
      <c r="L4336" s="774"/>
      <c r="M4336" s="767"/>
      <c r="DF4336" s="818"/>
      <c r="DG4336" s="772" t="str">
        <f t="shared" si="83"/>
        <v/>
      </c>
      <c r="DH4336" s="832">
        <v>4426</v>
      </c>
    </row>
    <row r="4337" spans="1:112" s="760" customFormat="1" ht="12" hidden="1" customHeight="1" x14ac:dyDescent="0.15">
      <c r="A4337" s="774"/>
      <c r="B4337" s="3391"/>
      <c r="C4337" s="3681"/>
      <c r="D4337" s="3681"/>
      <c r="E4337" s="3681"/>
      <c r="F4337" s="3681"/>
      <c r="G4337" s="3681"/>
      <c r="H4337" s="3392"/>
      <c r="I4337" s="3683"/>
      <c r="J4337" s="3684"/>
      <c r="K4337" s="1974"/>
      <c r="L4337" s="774"/>
      <c r="M4337" s="767"/>
      <c r="DF4337" s="818"/>
      <c r="DG4337" s="772" t="str">
        <f t="shared" si="83"/>
        <v/>
      </c>
      <c r="DH4337" s="832">
        <v>4427</v>
      </c>
    </row>
    <row r="4338" spans="1:112" s="760" customFormat="1" ht="12" hidden="1" customHeight="1" x14ac:dyDescent="0.15">
      <c r="A4338" s="774"/>
      <c r="B4338" s="3391"/>
      <c r="C4338" s="3681"/>
      <c r="D4338" s="3681"/>
      <c r="E4338" s="3681"/>
      <c r="F4338" s="3681"/>
      <c r="G4338" s="3681"/>
      <c r="H4338" s="3392"/>
      <c r="I4338" s="3683"/>
      <c r="J4338" s="3684"/>
      <c r="K4338" s="1974"/>
      <c r="L4338" s="774"/>
      <c r="M4338" s="767"/>
      <c r="DF4338" s="818"/>
      <c r="DG4338" s="772" t="str">
        <f t="shared" si="83"/>
        <v/>
      </c>
      <c r="DH4338" s="832">
        <v>4428</v>
      </c>
    </row>
    <row r="4339" spans="1:112" s="760" customFormat="1" ht="12.75" hidden="1" customHeight="1" x14ac:dyDescent="0.15">
      <c r="A4339" s="774"/>
      <c r="B4339" s="3391"/>
      <c r="C4339" s="3681"/>
      <c r="D4339" s="3681"/>
      <c r="E4339" s="3681"/>
      <c r="F4339" s="3681"/>
      <c r="G4339" s="3681"/>
      <c r="H4339" s="3392"/>
      <c r="I4339" s="3683"/>
      <c r="J4339" s="3684"/>
      <c r="K4339" s="1974"/>
      <c r="L4339" s="774"/>
      <c r="M4339" s="767"/>
      <c r="DF4339" s="818"/>
      <c r="DG4339" s="772" t="str">
        <f t="shared" ref="DG4339:DG4402" si="84">IF(COUNTA(A4339:M4339)&gt;0,DH4339,"")</f>
        <v/>
      </c>
      <c r="DH4339" s="832">
        <v>4429</v>
      </c>
    </row>
    <row r="4340" spans="1:112" s="760" customFormat="1" ht="12" hidden="1" customHeight="1" x14ac:dyDescent="0.15">
      <c r="A4340" s="774"/>
      <c r="B4340" s="3391"/>
      <c r="C4340" s="3681"/>
      <c r="D4340" s="3681"/>
      <c r="E4340" s="3681"/>
      <c r="F4340" s="3681"/>
      <c r="G4340" s="3681"/>
      <c r="H4340" s="3392"/>
      <c r="I4340" s="3683"/>
      <c r="J4340" s="3684"/>
      <c r="K4340" s="1974"/>
      <c r="L4340" s="774"/>
      <c r="M4340" s="767"/>
      <c r="DF4340" s="818"/>
      <c r="DG4340" s="772" t="str">
        <f t="shared" si="84"/>
        <v/>
      </c>
      <c r="DH4340" s="832">
        <v>4430</v>
      </c>
    </row>
    <row r="4341" spans="1:112" s="760" customFormat="1" ht="12" hidden="1" customHeight="1" x14ac:dyDescent="0.15">
      <c r="A4341" s="774"/>
      <c r="B4341" s="3391"/>
      <c r="C4341" s="3681"/>
      <c r="D4341" s="3681"/>
      <c r="E4341" s="3681"/>
      <c r="F4341" s="3681"/>
      <c r="G4341" s="3681"/>
      <c r="H4341" s="3392"/>
      <c r="I4341" s="3683"/>
      <c r="J4341" s="3684"/>
      <c r="K4341" s="1974"/>
      <c r="L4341" s="774"/>
      <c r="M4341" s="767"/>
      <c r="DF4341" s="818"/>
      <c r="DG4341" s="772" t="str">
        <f t="shared" si="84"/>
        <v/>
      </c>
      <c r="DH4341" s="832">
        <v>4431</v>
      </c>
    </row>
    <row r="4342" spans="1:112" s="760" customFormat="1" ht="12" hidden="1" customHeight="1" x14ac:dyDescent="0.15">
      <c r="A4342" s="774"/>
      <c r="B4342" s="3391"/>
      <c r="C4342" s="3681"/>
      <c r="D4342" s="3681"/>
      <c r="E4342" s="3681"/>
      <c r="F4342" s="3681"/>
      <c r="G4342" s="3681"/>
      <c r="H4342" s="3392"/>
      <c r="I4342" s="3683"/>
      <c r="J4342" s="3684"/>
      <c r="K4342" s="1974"/>
      <c r="L4342" s="774"/>
      <c r="M4342" s="767"/>
      <c r="DF4342" s="818"/>
      <c r="DG4342" s="772" t="str">
        <f t="shared" si="84"/>
        <v/>
      </c>
      <c r="DH4342" s="832">
        <v>4432</v>
      </c>
    </row>
    <row r="4343" spans="1:112" s="760" customFormat="1" ht="12" hidden="1" customHeight="1" x14ac:dyDescent="0.15">
      <c r="A4343" s="774"/>
      <c r="B4343" s="3391"/>
      <c r="C4343" s="3681"/>
      <c r="D4343" s="3681"/>
      <c r="E4343" s="3681"/>
      <c r="F4343" s="3681"/>
      <c r="G4343" s="3681"/>
      <c r="H4343" s="3392"/>
      <c r="I4343" s="3683"/>
      <c r="J4343" s="3684"/>
      <c r="K4343" s="1974"/>
      <c r="L4343" s="774"/>
      <c r="M4343" s="767"/>
      <c r="DF4343" s="818"/>
      <c r="DG4343" s="772" t="str">
        <f t="shared" si="84"/>
        <v/>
      </c>
      <c r="DH4343" s="832">
        <v>4433</v>
      </c>
    </row>
    <row r="4344" spans="1:112" s="760" customFormat="1" ht="12" hidden="1" customHeight="1" x14ac:dyDescent="0.15">
      <c r="A4344" s="774"/>
      <c r="B4344" s="3391"/>
      <c r="C4344" s="3681"/>
      <c r="D4344" s="3681"/>
      <c r="E4344" s="3681"/>
      <c r="F4344" s="3681"/>
      <c r="G4344" s="3681"/>
      <c r="H4344" s="3392"/>
      <c r="I4344" s="3683"/>
      <c r="J4344" s="3684"/>
      <c r="K4344" s="1974"/>
      <c r="L4344" s="774"/>
      <c r="M4344" s="767"/>
      <c r="DF4344" s="818"/>
      <c r="DG4344" s="772" t="str">
        <f t="shared" si="84"/>
        <v/>
      </c>
      <c r="DH4344" s="832">
        <v>4434</v>
      </c>
    </row>
    <row r="4345" spans="1:112" s="760" customFormat="1" ht="12" hidden="1" customHeight="1" x14ac:dyDescent="0.15">
      <c r="A4345" s="774"/>
      <c r="B4345" s="3391"/>
      <c r="C4345" s="3681"/>
      <c r="D4345" s="3681"/>
      <c r="E4345" s="3681"/>
      <c r="F4345" s="3681"/>
      <c r="G4345" s="3681"/>
      <c r="H4345" s="3392"/>
      <c r="I4345" s="3683"/>
      <c r="J4345" s="3684"/>
      <c r="K4345" s="1974"/>
      <c r="L4345" s="774"/>
      <c r="M4345" s="767"/>
      <c r="DF4345" s="818"/>
      <c r="DG4345" s="772" t="str">
        <f t="shared" si="84"/>
        <v/>
      </c>
      <c r="DH4345" s="832">
        <v>4435</v>
      </c>
    </row>
    <row r="4346" spans="1:112" s="760" customFormat="1" ht="12" hidden="1" customHeight="1" x14ac:dyDescent="0.15">
      <c r="A4346" s="774"/>
      <c r="B4346" s="3391"/>
      <c r="C4346" s="3681"/>
      <c r="D4346" s="3681"/>
      <c r="E4346" s="3681"/>
      <c r="F4346" s="3681"/>
      <c r="G4346" s="3681"/>
      <c r="H4346" s="3392"/>
      <c r="I4346" s="3683"/>
      <c r="J4346" s="3684"/>
      <c r="K4346" s="1974"/>
      <c r="L4346" s="774"/>
      <c r="M4346" s="767"/>
      <c r="DF4346" s="818"/>
      <c r="DG4346" s="772" t="str">
        <f t="shared" si="84"/>
        <v/>
      </c>
      <c r="DH4346" s="832">
        <v>4436</v>
      </c>
    </row>
    <row r="4347" spans="1:112" s="760" customFormat="1" ht="12" hidden="1" customHeight="1" x14ac:dyDescent="0.15">
      <c r="A4347" s="774"/>
      <c r="B4347" s="3391"/>
      <c r="C4347" s="3681"/>
      <c r="D4347" s="3681"/>
      <c r="E4347" s="3681"/>
      <c r="F4347" s="3681"/>
      <c r="G4347" s="3681"/>
      <c r="H4347" s="3392"/>
      <c r="I4347" s="3683"/>
      <c r="J4347" s="3684"/>
      <c r="K4347" s="1974"/>
      <c r="L4347" s="774"/>
      <c r="M4347" s="767"/>
      <c r="DF4347" s="818"/>
      <c r="DG4347" s="772" t="str">
        <f t="shared" si="84"/>
        <v/>
      </c>
      <c r="DH4347" s="832">
        <v>4437</v>
      </c>
    </row>
    <row r="4348" spans="1:112" s="760" customFormat="1" ht="12" hidden="1" customHeight="1" x14ac:dyDescent="0.15">
      <c r="A4348" s="774"/>
      <c r="B4348" s="3391"/>
      <c r="C4348" s="3681"/>
      <c r="D4348" s="3681"/>
      <c r="E4348" s="3681"/>
      <c r="F4348" s="3681"/>
      <c r="G4348" s="3681"/>
      <c r="H4348" s="3392"/>
      <c r="I4348" s="3683"/>
      <c r="J4348" s="3684"/>
      <c r="K4348" s="1974"/>
      <c r="L4348" s="774"/>
      <c r="M4348" s="767"/>
      <c r="DF4348" s="818"/>
      <c r="DG4348" s="772" t="str">
        <f t="shared" si="84"/>
        <v/>
      </c>
      <c r="DH4348" s="832">
        <v>4438</v>
      </c>
    </row>
    <row r="4349" spans="1:112" s="760" customFormat="1" ht="12" hidden="1" customHeight="1" x14ac:dyDescent="0.15">
      <c r="A4349" s="774"/>
      <c r="B4349" s="3391"/>
      <c r="C4349" s="3681"/>
      <c r="D4349" s="3681"/>
      <c r="E4349" s="3681"/>
      <c r="F4349" s="3681"/>
      <c r="G4349" s="3681"/>
      <c r="H4349" s="3392"/>
      <c r="I4349" s="3683"/>
      <c r="J4349" s="3684"/>
      <c r="K4349" s="1974"/>
      <c r="L4349" s="774"/>
      <c r="M4349" s="767"/>
      <c r="DF4349" s="818"/>
      <c r="DG4349" s="772" t="str">
        <f t="shared" si="84"/>
        <v/>
      </c>
      <c r="DH4349" s="832">
        <v>4439</v>
      </c>
    </row>
    <row r="4350" spans="1:112" s="760" customFormat="1" ht="12" hidden="1" customHeight="1" x14ac:dyDescent="0.15">
      <c r="A4350" s="774"/>
      <c r="B4350" s="3391"/>
      <c r="C4350" s="3681"/>
      <c r="D4350" s="3681"/>
      <c r="E4350" s="3681"/>
      <c r="F4350" s="3681"/>
      <c r="G4350" s="3681"/>
      <c r="H4350" s="3392"/>
      <c r="I4350" s="3683"/>
      <c r="J4350" s="3684"/>
      <c r="K4350" s="1974"/>
      <c r="L4350" s="774"/>
      <c r="M4350" s="767"/>
      <c r="DF4350" s="818"/>
      <c r="DG4350" s="772" t="str">
        <f t="shared" si="84"/>
        <v/>
      </c>
      <c r="DH4350" s="832">
        <v>4440</v>
      </c>
    </row>
    <row r="4351" spans="1:112" s="760" customFormat="1" ht="12" hidden="1" customHeight="1" x14ac:dyDescent="0.15">
      <c r="A4351" s="774"/>
      <c r="B4351" s="3391"/>
      <c r="C4351" s="3681"/>
      <c r="D4351" s="3681"/>
      <c r="E4351" s="3681"/>
      <c r="F4351" s="3681"/>
      <c r="G4351" s="3681"/>
      <c r="H4351" s="3392"/>
      <c r="I4351" s="3683"/>
      <c r="J4351" s="3684"/>
      <c r="K4351" s="1974"/>
      <c r="L4351" s="774"/>
      <c r="M4351" s="767"/>
      <c r="DF4351" s="818"/>
      <c r="DG4351" s="772" t="str">
        <f t="shared" si="84"/>
        <v/>
      </c>
      <c r="DH4351" s="832">
        <v>4441</v>
      </c>
    </row>
    <row r="4352" spans="1:112" s="760" customFormat="1" ht="12" hidden="1" customHeight="1" x14ac:dyDescent="0.15">
      <c r="A4352" s="774"/>
      <c r="B4352" s="3391"/>
      <c r="C4352" s="3681"/>
      <c r="D4352" s="3681"/>
      <c r="E4352" s="3681"/>
      <c r="F4352" s="3681"/>
      <c r="G4352" s="3681"/>
      <c r="H4352" s="3392"/>
      <c r="I4352" s="3683"/>
      <c r="J4352" s="3684"/>
      <c r="K4352" s="1974"/>
      <c r="L4352" s="774"/>
      <c r="M4352" s="767"/>
      <c r="DF4352" s="818"/>
      <c r="DG4352" s="772" t="str">
        <f t="shared" si="84"/>
        <v/>
      </c>
      <c r="DH4352" s="832">
        <v>4442</v>
      </c>
    </row>
    <row r="4353" spans="1:112" s="760" customFormat="1" ht="12" hidden="1" customHeight="1" x14ac:dyDescent="0.15">
      <c r="A4353" s="774"/>
      <c r="B4353" s="3391"/>
      <c r="C4353" s="3681"/>
      <c r="D4353" s="3681"/>
      <c r="E4353" s="3681"/>
      <c r="F4353" s="3681"/>
      <c r="G4353" s="3681"/>
      <c r="H4353" s="3392"/>
      <c r="I4353" s="3683"/>
      <c r="J4353" s="3684"/>
      <c r="K4353" s="1974"/>
      <c r="L4353" s="774"/>
      <c r="M4353" s="767"/>
      <c r="DF4353" s="818"/>
      <c r="DG4353" s="772" t="str">
        <f t="shared" si="84"/>
        <v/>
      </c>
      <c r="DH4353" s="832">
        <v>4443</v>
      </c>
    </row>
    <row r="4354" spans="1:112" s="760" customFormat="1" ht="12" hidden="1" customHeight="1" x14ac:dyDescent="0.15">
      <c r="A4354" s="774"/>
      <c r="B4354" s="3391"/>
      <c r="C4354" s="3681"/>
      <c r="D4354" s="3681"/>
      <c r="E4354" s="3681"/>
      <c r="F4354" s="3681"/>
      <c r="G4354" s="3681"/>
      <c r="H4354" s="3392"/>
      <c r="I4354" s="3683"/>
      <c r="J4354" s="3684"/>
      <c r="K4354" s="1974"/>
      <c r="L4354" s="774"/>
      <c r="M4354" s="767"/>
      <c r="DF4354" s="818"/>
      <c r="DG4354" s="772" t="str">
        <f t="shared" si="84"/>
        <v/>
      </c>
      <c r="DH4354" s="832">
        <v>4444</v>
      </c>
    </row>
    <row r="4355" spans="1:112" s="760" customFormat="1" ht="12" hidden="1" customHeight="1" x14ac:dyDescent="0.15">
      <c r="A4355" s="774"/>
      <c r="B4355" s="3391"/>
      <c r="C4355" s="3681"/>
      <c r="D4355" s="3681"/>
      <c r="E4355" s="3681"/>
      <c r="F4355" s="3681"/>
      <c r="G4355" s="3681"/>
      <c r="H4355" s="3392"/>
      <c r="I4355" s="3683"/>
      <c r="J4355" s="3684"/>
      <c r="K4355" s="1974"/>
      <c r="L4355" s="774"/>
      <c r="M4355" s="767"/>
      <c r="DF4355" s="818"/>
      <c r="DG4355" s="772" t="str">
        <f t="shared" si="84"/>
        <v/>
      </c>
      <c r="DH4355" s="832">
        <v>4445</v>
      </c>
    </row>
    <row r="4356" spans="1:112" s="760" customFormat="1" ht="12" hidden="1" customHeight="1" x14ac:dyDescent="0.15">
      <c r="A4356" s="774"/>
      <c r="B4356" s="3391"/>
      <c r="C4356" s="3681"/>
      <c r="D4356" s="3681"/>
      <c r="E4356" s="3681"/>
      <c r="F4356" s="3681"/>
      <c r="G4356" s="3681"/>
      <c r="H4356" s="3392"/>
      <c r="I4356" s="3683"/>
      <c r="J4356" s="3684"/>
      <c r="K4356" s="1974"/>
      <c r="L4356" s="774"/>
      <c r="M4356" s="767"/>
      <c r="DF4356" s="818"/>
      <c r="DG4356" s="772" t="str">
        <f t="shared" si="84"/>
        <v/>
      </c>
      <c r="DH4356" s="832">
        <v>4446</v>
      </c>
    </row>
    <row r="4357" spans="1:112" s="760" customFormat="1" ht="12.75" hidden="1" customHeight="1" x14ac:dyDescent="0.15">
      <c r="A4357" s="774"/>
      <c r="B4357" s="3391"/>
      <c r="C4357" s="3681"/>
      <c r="D4357" s="3681"/>
      <c r="E4357" s="3681"/>
      <c r="F4357" s="3681"/>
      <c r="G4357" s="3681"/>
      <c r="H4357" s="3392"/>
      <c r="I4357" s="3683"/>
      <c r="J4357" s="3684"/>
      <c r="K4357" s="1974"/>
      <c r="L4357" s="774"/>
      <c r="M4357" s="767"/>
      <c r="DF4357" s="818"/>
      <c r="DG4357" s="772" t="str">
        <f t="shared" si="84"/>
        <v/>
      </c>
      <c r="DH4357" s="832">
        <v>4447</v>
      </c>
    </row>
    <row r="4358" spans="1:112" s="760" customFormat="1" ht="12" hidden="1" customHeight="1" x14ac:dyDescent="0.15">
      <c r="A4358" s="774"/>
      <c r="B4358" s="3391"/>
      <c r="C4358" s="3681"/>
      <c r="D4358" s="3681"/>
      <c r="E4358" s="3681"/>
      <c r="F4358" s="3681"/>
      <c r="G4358" s="3681"/>
      <c r="H4358" s="3392"/>
      <c r="I4358" s="3683"/>
      <c r="J4358" s="3684"/>
      <c r="K4358" s="1974"/>
      <c r="L4358" s="774"/>
      <c r="M4358" s="767"/>
      <c r="DF4358" s="818"/>
      <c r="DG4358" s="772" t="str">
        <f t="shared" si="84"/>
        <v/>
      </c>
      <c r="DH4358" s="832">
        <v>4448</v>
      </c>
    </row>
    <row r="4359" spans="1:112" s="760" customFormat="1" ht="12" hidden="1" customHeight="1" x14ac:dyDescent="0.15">
      <c r="A4359" s="774"/>
      <c r="B4359" s="3391"/>
      <c r="C4359" s="3681"/>
      <c r="D4359" s="3681"/>
      <c r="E4359" s="3681"/>
      <c r="F4359" s="3681"/>
      <c r="G4359" s="3681"/>
      <c r="H4359" s="3392"/>
      <c r="I4359" s="3683"/>
      <c r="J4359" s="3684"/>
      <c r="K4359" s="1974"/>
      <c r="L4359" s="774"/>
      <c r="M4359" s="767"/>
      <c r="DF4359" s="818"/>
      <c r="DG4359" s="772" t="str">
        <f t="shared" si="84"/>
        <v/>
      </c>
      <c r="DH4359" s="832">
        <v>4449</v>
      </c>
    </row>
    <row r="4360" spans="1:112" s="760" customFormat="1" ht="12" hidden="1" customHeight="1" x14ac:dyDescent="0.15">
      <c r="A4360" s="774"/>
      <c r="B4360" s="3391"/>
      <c r="C4360" s="3681"/>
      <c r="D4360" s="3681"/>
      <c r="E4360" s="3681"/>
      <c r="F4360" s="3681"/>
      <c r="G4360" s="3681"/>
      <c r="H4360" s="3392"/>
      <c r="I4360" s="3683"/>
      <c r="J4360" s="3684"/>
      <c r="K4360" s="1974"/>
      <c r="L4360" s="774"/>
      <c r="M4360" s="767"/>
      <c r="DF4360" s="818"/>
      <c r="DG4360" s="772" t="str">
        <f t="shared" si="84"/>
        <v/>
      </c>
      <c r="DH4360" s="832">
        <v>4450</v>
      </c>
    </row>
    <row r="4361" spans="1:112" s="760" customFormat="1" ht="12" hidden="1" customHeight="1" x14ac:dyDescent="0.15">
      <c r="A4361" s="774"/>
      <c r="B4361" s="3391"/>
      <c r="C4361" s="3681"/>
      <c r="D4361" s="3681"/>
      <c r="E4361" s="3681"/>
      <c r="F4361" s="3681"/>
      <c r="G4361" s="3681"/>
      <c r="H4361" s="3392"/>
      <c r="I4361" s="3683"/>
      <c r="J4361" s="3684"/>
      <c r="K4361" s="1974"/>
      <c r="L4361" s="774"/>
      <c r="M4361" s="767"/>
      <c r="DF4361" s="818"/>
      <c r="DG4361" s="772" t="str">
        <f t="shared" si="84"/>
        <v/>
      </c>
      <c r="DH4361" s="832">
        <v>4451</v>
      </c>
    </row>
    <row r="4362" spans="1:112" s="760" customFormat="1" ht="12" hidden="1" customHeight="1" x14ac:dyDescent="0.15">
      <c r="A4362" s="774"/>
      <c r="B4362" s="3391"/>
      <c r="C4362" s="3681"/>
      <c r="D4362" s="3681"/>
      <c r="E4362" s="3681"/>
      <c r="F4362" s="3681"/>
      <c r="G4362" s="3681"/>
      <c r="H4362" s="3392"/>
      <c r="I4362" s="3683"/>
      <c r="J4362" s="3684"/>
      <c r="K4362" s="1974"/>
      <c r="L4362" s="774"/>
      <c r="M4362" s="767"/>
      <c r="DF4362" s="818"/>
      <c r="DG4362" s="772" t="str">
        <f t="shared" si="84"/>
        <v/>
      </c>
      <c r="DH4362" s="832">
        <v>4452</v>
      </c>
    </row>
    <row r="4363" spans="1:112" s="760" customFormat="1" ht="12" hidden="1" customHeight="1" x14ac:dyDescent="0.15">
      <c r="A4363" s="774"/>
      <c r="B4363" s="3391"/>
      <c r="C4363" s="3681"/>
      <c r="D4363" s="3681"/>
      <c r="E4363" s="3681"/>
      <c r="F4363" s="3681"/>
      <c r="G4363" s="3681"/>
      <c r="H4363" s="3392"/>
      <c r="I4363" s="3683"/>
      <c r="J4363" s="3684"/>
      <c r="K4363" s="1974"/>
      <c r="L4363" s="774"/>
      <c r="M4363" s="767"/>
      <c r="DF4363" s="818"/>
      <c r="DG4363" s="772" t="str">
        <f t="shared" si="84"/>
        <v/>
      </c>
      <c r="DH4363" s="832">
        <v>4453</v>
      </c>
    </row>
    <row r="4364" spans="1:112" s="760" customFormat="1" ht="12" hidden="1" customHeight="1" x14ac:dyDescent="0.15">
      <c r="A4364" s="774"/>
      <c r="B4364" s="3391"/>
      <c r="C4364" s="3681"/>
      <c r="D4364" s="3681"/>
      <c r="E4364" s="3681"/>
      <c r="F4364" s="3681"/>
      <c r="G4364" s="3681"/>
      <c r="H4364" s="3392"/>
      <c r="I4364" s="3683"/>
      <c r="J4364" s="3684"/>
      <c r="K4364" s="1974"/>
      <c r="L4364" s="774"/>
      <c r="M4364" s="767"/>
      <c r="DF4364" s="818"/>
      <c r="DG4364" s="772" t="str">
        <f t="shared" si="84"/>
        <v/>
      </c>
      <c r="DH4364" s="832">
        <v>4454</v>
      </c>
    </row>
    <row r="4365" spans="1:112" s="760" customFormat="1" ht="12" hidden="1" customHeight="1" x14ac:dyDescent="0.15">
      <c r="A4365" s="774"/>
      <c r="B4365" s="3391"/>
      <c r="C4365" s="3681"/>
      <c r="D4365" s="3681"/>
      <c r="E4365" s="3681"/>
      <c r="F4365" s="3681"/>
      <c r="G4365" s="3681"/>
      <c r="H4365" s="3392"/>
      <c r="I4365" s="3683"/>
      <c r="J4365" s="3684"/>
      <c r="K4365" s="1974"/>
      <c r="L4365" s="774"/>
      <c r="M4365" s="767"/>
      <c r="DF4365" s="818"/>
      <c r="DG4365" s="772" t="str">
        <f t="shared" si="84"/>
        <v/>
      </c>
      <c r="DH4365" s="832">
        <v>4455</v>
      </c>
    </row>
    <row r="4366" spans="1:112" s="760" customFormat="1" ht="12" hidden="1" customHeight="1" x14ac:dyDescent="0.15">
      <c r="A4366" s="774"/>
      <c r="B4366" s="3391"/>
      <c r="C4366" s="3681"/>
      <c r="D4366" s="3681"/>
      <c r="E4366" s="3681"/>
      <c r="F4366" s="3681"/>
      <c r="G4366" s="3681"/>
      <c r="H4366" s="3392"/>
      <c r="I4366" s="3683"/>
      <c r="J4366" s="3684"/>
      <c r="K4366" s="1974"/>
      <c r="L4366" s="774"/>
      <c r="M4366" s="767"/>
      <c r="DF4366" s="818"/>
      <c r="DG4366" s="772" t="str">
        <f t="shared" si="84"/>
        <v/>
      </c>
      <c r="DH4366" s="832">
        <v>4456</v>
      </c>
    </row>
    <row r="4367" spans="1:112" s="760" customFormat="1" ht="12.75" hidden="1" customHeight="1" x14ac:dyDescent="0.15">
      <c r="A4367" s="774"/>
      <c r="B4367" s="3391"/>
      <c r="C4367" s="3681"/>
      <c r="D4367" s="3681"/>
      <c r="E4367" s="3681"/>
      <c r="F4367" s="3681"/>
      <c r="G4367" s="3681"/>
      <c r="H4367" s="3392"/>
      <c r="I4367" s="3683"/>
      <c r="J4367" s="3684"/>
      <c r="K4367" s="1974"/>
      <c r="L4367" s="774"/>
      <c r="M4367" s="767"/>
      <c r="DF4367" s="818"/>
      <c r="DG4367" s="772" t="str">
        <f t="shared" si="84"/>
        <v/>
      </c>
      <c r="DH4367" s="832">
        <v>4457</v>
      </c>
    </row>
    <row r="4368" spans="1:112" s="760" customFormat="1" ht="12" hidden="1" customHeight="1" x14ac:dyDescent="0.15">
      <c r="A4368" s="774"/>
      <c r="B4368" s="3391"/>
      <c r="C4368" s="3681"/>
      <c r="D4368" s="3681"/>
      <c r="E4368" s="3681"/>
      <c r="F4368" s="3681"/>
      <c r="G4368" s="3681"/>
      <c r="H4368" s="3392"/>
      <c r="I4368" s="3683"/>
      <c r="J4368" s="3684"/>
      <c r="K4368" s="1974"/>
      <c r="L4368" s="774"/>
      <c r="M4368" s="767"/>
      <c r="DF4368" s="818"/>
      <c r="DG4368" s="772" t="str">
        <f t="shared" si="84"/>
        <v/>
      </c>
      <c r="DH4368" s="832">
        <v>4458</v>
      </c>
    </row>
    <row r="4369" spans="1:112" s="760" customFormat="1" ht="12" hidden="1" customHeight="1" x14ac:dyDescent="0.15">
      <c r="A4369" s="774"/>
      <c r="B4369" s="3391"/>
      <c r="C4369" s="3681"/>
      <c r="D4369" s="3681"/>
      <c r="E4369" s="3681"/>
      <c r="F4369" s="3681"/>
      <c r="G4369" s="3681"/>
      <c r="H4369" s="3392"/>
      <c r="I4369" s="3683"/>
      <c r="J4369" s="3684"/>
      <c r="K4369" s="1974"/>
      <c r="L4369" s="774"/>
      <c r="M4369" s="767"/>
      <c r="DF4369" s="818"/>
      <c r="DG4369" s="772" t="str">
        <f t="shared" si="84"/>
        <v/>
      </c>
      <c r="DH4369" s="832">
        <v>4459</v>
      </c>
    </row>
    <row r="4370" spans="1:112" s="760" customFormat="1" ht="12" hidden="1" customHeight="1" x14ac:dyDescent="0.15">
      <c r="A4370" s="774"/>
      <c r="B4370" s="3391"/>
      <c r="C4370" s="3681"/>
      <c r="D4370" s="3681"/>
      <c r="E4370" s="3681"/>
      <c r="F4370" s="3681"/>
      <c r="G4370" s="3681"/>
      <c r="H4370" s="3392"/>
      <c r="I4370" s="3683"/>
      <c r="J4370" s="3684"/>
      <c r="K4370" s="1974"/>
      <c r="L4370" s="774"/>
      <c r="M4370" s="767"/>
      <c r="DF4370" s="818"/>
      <c r="DG4370" s="772" t="str">
        <f t="shared" si="84"/>
        <v/>
      </c>
      <c r="DH4370" s="832">
        <v>4460</v>
      </c>
    </row>
    <row r="4371" spans="1:112" s="760" customFormat="1" ht="12" hidden="1" customHeight="1" x14ac:dyDescent="0.15">
      <c r="A4371" s="774"/>
      <c r="B4371" s="3391"/>
      <c r="C4371" s="3681"/>
      <c r="D4371" s="3681"/>
      <c r="E4371" s="3681"/>
      <c r="F4371" s="3681"/>
      <c r="G4371" s="3681"/>
      <c r="H4371" s="3392"/>
      <c r="I4371" s="3683"/>
      <c r="J4371" s="3684"/>
      <c r="K4371" s="1974"/>
      <c r="L4371" s="774"/>
      <c r="M4371" s="767"/>
      <c r="DF4371" s="818"/>
      <c r="DG4371" s="772" t="str">
        <f t="shared" si="84"/>
        <v/>
      </c>
      <c r="DH4371" s="832">
        <v>4461</v>
      </c>
    </row>
    <row r="4372" spans="1:112" s="760" customFormat="1" ht="12" hidden="1" customHeight="1" x14ac:dyDescent="0.15">
      <c r="A4372" s="774"/>
      <c r="B4372" s="3391"/>
      <c r="C4372" s="3681"/>
      <c r="D4372" s="3681"/>
      <c r="E4372" s="3681"/>
      <c r="F4372" s="3681"/>
      <c r="G4372" s="3681"/>
      <c r="H4372" s="3392"/>
      <c r="I4372" s="3683"/>
      <c r="J4372" s="3684"/>
      <c r="K4372" s="1974"/>
      <c r="L4372" s="774"/>
      <c r="M4372" s="767"/>
      <c r="DF4372" s="818"/>
      <c r="DG4372" s="772" t="str">
        <f t="shared" si="84"/>
        <v/>
      </c>
      <c r="DH4372" s="832">
        <v>4462</v>
      </c>
    </row>
    <row r="4373" spans="1:112" s="760" customFormat="1" ht="12" hidden="1" customHeight="1" x14ac:dyDescent="0.15">
      <c r="A4373" s="774"/>
      <c r="B4373" s="3391"/>
      <c r="C4373" s="3681"/>
      <c r="D4373" s="3681"/>
      <c r="E4373" s="3681"/>
      <c r="F4373" s="3681"/>
      <c r="G4373" s="3681"/>
      <c r="H4373" s="3392"/>
      <c r="I4373" s="3683"/>
      <c r="J4373" s="3684"/>
      <c r="K4373" s="1974"/>
      <c r="L4373" s="774"/>
      <c r="M4373" s="767"/>
      <c r="DF4373" s="818"/>
      <c r="DG4373" s="772" t="str">
        <f t="shared" si="84"/>
        <v/>
      </c>
      <c r="DH4373" s="832">
        <v>4463</v>
      </c>
    </row>
    <row r="4374" spans="1:112" s="760" customFormat="1" ht="12" hidden="1" customHeight="1" x14ac:dyDescent="0.15">
      <c r="A4374" s="774"/>
      <c r="B4374" s="3391"/>
      <c r="C4374" s="3681"/>
      <c r="D4374" s="3681"/>
      <c r="E4374" s="3681"/>
      <c r="F4374" s="3681"/>
      <c r="G4374" s="3681"/>
      <c r="H4374" s="3392"/>
      <c r="I4374" s="3683"/>
      <c r="J4374" s="3684"/>
      <c r="K4374" s="1974"/>
      <c r="L4374" s="774"/>
      <c r="M4374" s="767"/>
      <c r="DF4374" s="818"/>
      <c r="DG4374" s="772" t="str">
        <f t="shared" si="84"/>
        <v/>
      </c>
      <c r="DH4374" s="832">
        <v>4464</v>
      </c>
    </row>
    <row r="4375" spans="1:112" s="760" customFormat="1" ht="12" hidden="1" customHeight="1" x14ac:dyDescent="0.15">
      <c r="A4375" s="774"/>
      <c r="B4375" s="3391"/>
      <c r="C4375" s="3681"/>
      <c r="D4375" s="3681"/>
      <c r="E4375" s="3681"/>
      <c r="F4375" s="3681"/>
      <c r="G4375" s="3681"/>
      <c r="H4375" s="3392"/>
      <c r="I4375" s="3683"/>
      <c r="J4375" s="3684"/>
      <c r="K4375" s="1974"/>
      <c r="L4375" s="774"/>
      <c r="M4375" s="767"/>
      <c r="DF4375" s="818"/>
      <c r="DG4375" s="772" t="str">
        <f t="shared" si="84"/>
        <v/>
      </c>
      <c r="DH4375" s="832">
        <v>4465</v>
      </c>
    </row>
    <row r="4376" spans="1:112" s="760" customFormat="1" ht="12" hidden="1" customHeight="1" x14ac:dyDescent="0.15">
      <c r="A4376" s="774"/>
      <c r="B4376" s="3391"/>
      <c r="C4376" s="3681"/>
      <c r="D4376" s="3681"/>
      <c r="E4376" s="3681"/>
      <c r="F4376" s="3681"/>
      <c r="G4376" s="3681"/>
      <c r="H4376" s="3392"/>
      <c r="I4376" s="3683"/>
      <c r="J4376" s="3684"/>
      <c r="K4376" s="1974"/>
      <c r="L4376" s="774"/>
      <c r="M4376" s="767"/>
      <c r="DF4376" s="818"/>
      <c r="DG4376" s="772" t="str">
        <f t="shared" si="84"/>
        <v/>
      </c>
      <c r="DH4376" s="832">
        <v>4466</v>
      </c>
    </row>
    <row r="4377" spans="1:112" s="760" customFormat="1" ht="12.75" hidden="1" customHeight="1" x14ac:dyDescent="0.15">
      <c r="A4377" s="774"/>
      <c r="B4377" s="3391"/>
      <c r="C4377" s="3681"/>
      <c r="D4377" s="3681"/>
      <c r="E4377" s="3681"/>
      <c r="F4377" s="3681"/>
      <c r="G4377" s="3681"/>
      <c r="H4377" s="3392"/>
      <c r="I4377" s="3683"/>
      <c r="J4377" s="3684"/>
      <c r="K4377" s="1974"/>
      <c r="L4377" s="774"/>
      <c r="M4377" s="767"/>
      <c r="DF4377" s="818"/>
      <c r="DG4377" s="772" t="str">
        <f t="shared" si="84"/>
        <v/>
      </c>
      <c r="DH4377" s="832">
        <v>4467</v>
      </c>
    </row>
    <row r="4378" spans="1:112" s="760" customFormat="1" ht="12" hidden="1" customHeight="1" x14ac:dyDescent="0.15">
      <c r="A4378" s="774"/>
      <c r="B4378" s="3391"/>
      <c r="C4378" s="3681"/>
      <c r="D4378" s="3681"/>
      <c r="E4378" s="3681"/>
      <c r="F4378" s="3681"/>
      <c r="G4378" s="3681"/>
      <c r="H4378" s="3392"/>
      <c r="I4378" s="3683"/>
      <c r="J4378" s="3684"/>
      <c r="K4378" s="1974"/>
      <c r="L4378" s="774"/>
      <c r="M4378" s="767"/>
      <c r="DF4378" s="818"/>
      <c r="DG4378" s="772" t="str">
        <f t="shared" si="84"/>
        <v/>
      </c>
      <c r="DH4378" s="832">
        <v>4468</v>
      </c>
    </row>
    <row r="4379" spans="1:112" s="760" customFormat="1" ht="12" hidden="1" customHeight="1" x14ac:dyDescent="0.15">
      <c r="A4379" s="774"/>
      <c r="B4379" s="3391"/>
      <c r="C4379" s="3681"/>
      <c r="D4379" s="3681"/>
      <c r="E4379" s="3681"/>
      <c r="F4379" s="3681"/>
      <c r="G4379" s="3681"/>
      <c r="H4379" s="3392"/>
      <c r="I4379" s="3683"/>
      <c r="J4379" s="3684"/>
      <c r="K4379" s="1974"/>
      <c r="L4379" s="774"/>
      <c r="M4379" s="767"/>
      <c r="DF4379" s="818"/>
      <c r="DG4379" s="772" t="str">
        <f t="shared" si="84"/>
        <v/>
      </c>
      <c r="DH4379" s="832">
        <v>4469</v>
      </c>
    </row>
    <row r="4380" spans="1:112" s="760" customFormat="1" ht="12" hidden="1" customHeight="1" x14ac:dyDescent="0.15">
      <c r="A4380" s="774"/>
      <c r="B4380" s="3391"/>
      <c r="C4380" s="3681"/>
      <c r="D4380" s="3681"/>
      <c r="E4380" s="3681"/>
      <c r="F4380" s="3681"/>
      <c r="G4380" s="3681"/>
      <c r="H4380" s="3392"/>
      <c r="I4380" s="3683"/>
      <c r="J4380" s="3684"/>
      <c r="K4380" s="1974"/>
      <c r="L4380" s="774"/>
      <c r="M4380" s="767"/>
      <c r="DF4380" s="818"/>
      <c r="DG4380" s="772" t="str">
        <f t="shared" si="84"/>
        <v/>
      </c>
      <c r="DH4380" s="832">
        <v>4470</v>
      </c>
    </row>
    <row r="4381" spans="1:112" s="760" customFormat="1" ht="12" hidden="1" customHeight="1" x14ac:dyDescent="0.15">
      <c r="A4381" s="774"/>
      <c r="B4381" s="3391"/>
      <c r="C4381" s="3681"/>
      <c r="D4381" s="3681"/>
      <c r="E4381" s="3681"/>
      <c r="F4381" s="3681"/>
      <c r="G4381" s="3681"/>
      <c r="H4381" s="3392"/>
      <c r="I4381" s="3683"/>
      <c r="J4381" s="3684"/>
      <c r="K4381" s="1974"/>
      <c r="L4381" s="774"/>
      <c r="M4381" s="767"/>
      <c r="DF4381" s="818"/>
      <c r="DG4381" s="772" t="str">
        <f t="shared" si="84"/>
        <v/>
      </c>
      <c r="DH4381" s="832">
        <v>4471</v>
      </c>
    </row>
    <row r="4382" spans="1:112" s="760" customFormat="1" ht="12" hidden="1" customHeight="1" x14ac:dyDescent="0.15">
      <c r="A4382" s="774"/>
      <c r="B4382" s="3391"/>
      <c r="C4382" s="3681"/>
      <c r="D4382" s="3681"/>
      <c r="E4382" s="3681"/>
      <c r="F4382" s="3681"/>
      <c r="G4382" s="3681"/>
      <c r="H4382" s="3392"/>
      <c r="I4382" s="3683"/>
      <c r="J4382" s="3684"/>
      <c r="K4382" s="1974"/>
      <c r="L4382" s="774"/>
      <c r="M4382" s="767"/>
      <c r="DF4382" s="818"/>
      <c r="DG4382" s="772" t="str">
        <f t="shared" si="84"/>
        <v/>
      </c>
      <c r="DH4382" s="832">
        <v>4472</v>
      </c>
    </row>
    <row r="4383" spans="1:112" s="760" customFormat="1" ht="12" hidden="1" customHeight="1" x14ac:dyDescent="0.15">
      <c r="A4383" s="774"/>
      <c r="B4383" s="3391"/>
      <c r="C4383" s="3681"/>
      <c r="D4383" s="3681"/>
      <c r="E4383" s="3681"/>
      <c r="F4383" s="3681"/>
      <c r="G4383" s="3681"/>
      <c r="H4383" s="3392"/>
      <c r="I4383" s="3683"/>
      <c r="J4383" s="3684"/>
      <c r="K4383" s="1974"/>
      <c r="L4383" s="774"/>
      <c r="M4383" s="767"/>
      <c r="DF4383" s="818"/>
      <c r="DG4383" s="772" t="str">
        <f t="shared" si="84"/>
        <v/>
      </c>
      <c r="DH4383" s="832">
        <v>4473</v>
      </c>
    </row>
    <row r="4384" spans="1:112" s="760" customFormat="1" ht="12" hidden="1" customHeight="1" x14ac:dyDescent="0.15">
      <c r="A4384" s="774"/>
      <c r="B4384" s="3391"/>
      <c r="C4384" s="3681"/>
      <c r="D4384" s="3681"/>
      <c r="E4384" s="3681"/>
      <c r="F4384" s="3681"/>
      <c r="G4384" s="3681"/>
      <c r="H4384" s="3392"/>
      <c r="I4384" s="3683"/>
      <c r="J4384" s="3684"/>
      <c r="K4384" s="1974"/>
      <c r="L4384" s="774"/>
      <c r="M4384" s="767"/>
      <c r="DF4384" s="818"/>
      <c r="DG4384" s="772" t="str">
        <f t="shared" si="84"/>
        <v/>
      </c>
      <c r="DH4384" s="832">
        <v>4474</v>
      </c>
    </row>
    <row r="4385" spans="1:112" s="760" customFormat="1" ht="12" hidden="1" customHeight="1" x14ac:dyDescent="0.15">
      <c r="A4385" s="774"/>
      <c r="B4385" s="3391"/>
      <c r="C4385" s="3681"/>
      <c r="D4385" s="3681"/>
      <c r="E4385" s="3681"/>
      <c r="F4385" s="3681"/>
      <c r="G4385" s="3681"/>
      <c r="H4385" s="3392"/>
      <c r="I4385" s="3683"/>
      <c r="J4385" s="3684"/>
      <c r="K4385" s="1974"/>
      <c r="L4385" s="774"/>
      <c r="M4385" s="767"/>
      <c r="DF4385" s="818"/>
      <c r="DG4385" s="772" t="str">
        <f t="shared" si="84"/>
        <v/>
      </c>
      <c r="DH4385" s="832">
        <v>4475</v>
      </c>
    </row>
    <row r="4386" spans="1:112" s="760" customFormat="1" ht="12" hidden="1" customHeight="1" x14ac:dyDescent="0.15">
      <c r="A4386" s="774"/>
      <c r="B4386" s="3391"/>
      <c r="C4386" s="3681"/>
      <c r="D4386" s="3681"/>
      <c r="E4386" s="3681"/>
      <c r="F4386" s="3681"/>
      <c r="G4386" s="3681"/>
      <c r="H4386" s="3392"/>
      <c r="I4386" s="3683"/>
      <c r="J4386" s="3684"/>
      <c r="K4386" s="1974"/>
      <c r="L4386" s="774"/>
      <c r="M4386" s="767"/>
      <c r="DF4386" s="818"/>
      <c r="DG4386" s="772" t="str">
        <f t="shared" si="84"/>
        <v/>
      </c>
      <c r="DH4386" s="832">
        <v>4476</v>
      </c>
    </row>
    <row r="4387" spans="1:112" s="760" customFormat="1" ht="12" hidden="1" customHeight="1" x14ac:dyDescent="0.15">
      <c r="A4387" s="774"/>
      <c r="B4387" s="3391"/>
      <c r="C4387" s="3681"/>
      <c r="D4387" s="3681"/>
      <c r="E4387" s="3681"/>
      <c r="F4387" s="3681"/>
      <c r="G4387" s="3681"/>
      <c r="H4387" s="3392"/>
      <c r="I4387" s="3683"/>
      <c r="J4387" s="3684"/>
      <c r="K4387" s="1974"/>
      <c r="L4387" s="774"/>
      <c r="M4387" s="767"/>
      <c r="DF4387" s="818"/>
      <c r="DG4387" s="772" t="str">
        <f t="shared" si="84"/>
        <v/>
      </c>
      <c r="DH4387" s="832">
        <v>4477</v>
      </c>
    </row>
    <row r="4388" spans="1:112" s="760" customFormat="1" ht="12" hidden="1" customHeight="1" x14ac:dyDescent="0.15">
      <c r="A4388" s="774"/>
      <c r="B4388" s="3391"/>
      <c r="C4388" s="3681"/>
      <c r="D4388" s="3681"/>
      <c r="E4388" s="3681"/>
      <c r="F4388" s="3681"/>
      <c r="G4388" s="3681"/>
      <c r="H4388" s="3392"/>
      <c r="I4388" s="3683"/>
      <c r="J4388" s="3684"/>
      <c r="K4388" s="1974"/>
      <c r="L4388" s="774"/>
      <c r="M4388" s="767"/>
      <c r="DF4388" s="818"/>
      <c r="DG4388" s="772" t="str">
        <f t="shared" si="84"/>
        <v/>
      </c>
      <c r="DH4388" s="832">
        <v>4478</v>
      </c>
    </row>
    <row r="4389" spans="1:112" s="760" customFormat="1" ht="12" hidden="1" customHeight="1" x14ac:dyDescent="0.15">
      <c r="A4389" s="774"/>
      <c r="B4389" s="3391"/>
      <c r="C4389" s="3681"/>
      <c r="D4389" s="3681"/>
      <c r="E4389" s="3681"/>
      <c r="F4389" s="3681"/>
      <c r="G4389" s="3681"/>
      <c r="H4389" s="3392"/>
      <c r="I4389" s="3683"/>
      <c r="J4389" s="3684"/>
      <c r="K4389" s="1974"/>
      <c r="L4389" s="774"/>
      <c r="M4389" s="767"/>
      <c r="DF4389" s="818"/>
      <c r="DG4389" s="772" t="str">
        <f t="shared" si="84"/>
        <v/>
      </c>
      <c r="DH4389" s="832">
        <v>4479</v>
      </c>
    </row>
    <row r="4390" spans="1:112" s="760" customFormat="1" ht="12" hidden="1" customHeight="1" x14ac:dyDescent="0.15">
      <c r="A4390" s="774"/>
      <c r="B4390" s="3391"/>
      <c r="C4390" s="3681"/>
      <c r="D4390" s="3681"/>
      <c r="E4390" s="3681"/>
      <c r="F4390" s="3681"/>
      <c r="G4390" s="3681"/>
      <c r="H4390" s="3392"/>
      <c r="I4390" s="3683"/>
      <c r="J4390" s="3684"/>
      <c r="K4390" s="1974"/>
      <c r="L4390" s="774"/>
      <c r="M4390" s="767"/>
      <c r="DF4390" s="818"/>
      <c r="DG4390" s="772" t="str">
        <f t="shared" si="84"/>
        <v/>
      </c>
      <c r="DH4390" s="832">
        <v>4480</v>
      </c>
    </row>
    <row r="4391" spans="1:112" s="760" customFormat="1" ht="12" hidden="1" customHeight="1" x14ac:dyDescent="0.15">
      <c r="A4391" s="774"/>
      <c r="B4391" s="3391"/>
      <c r="C4391" s="3681"/>
      <c r="D4391" s="3681"/>
      <c r="E4391" s="3681"/>
      <c r="F4391" s="3681"/>
      <c r="G4391" s="3681"/>
      <c r="H4391" s="3392"/>
      <c r="I4391" s="3683"/>
      <c r="J4391" s="3684"/>
      <c r="K4391" s="1974"/>
      <c r="L4391" s="774"/>
      <c r="M4391" s="767"/>
      <c r="DF4391" s="818"/>
      <c r="DG4391" s="772" t="str">
        <f t="shared" si="84"/>
        <v/>
      </c>
      <c r="DH4391" s="832">
        <v>4481</v>
      </c>
    </row>
    <row r="4392" spans="1:112" s="760" customFormat="1" ht="12" hidden="1" customHeight="1" x14ac:dyDescent="0.15">
      <c r="A4392" s="774"/>
      <c r="B4392" s="3391"/>
      <c r="C4392" s="3681"/>
      <c r="D4392" s="3681"/>
      <c r="E4392" s="3681"/>
      <c r="F4392" s="3681"/>
      <c r="G4392" s="3681"/>
      <c r="H4392" s="3392"/>
      <c r="I4392" s="3683"/>
      <c r="J4392" s="3684"/>
      <c r="K4392" s="1974"/>
      <c r="L4392" s="774"/>
      <c r="M4392" s="767"/>
      <c r="DF4392" s="818"/>
      <c r="DG4392" s="772" t="str">
        <f t="shared" si="84"/>
        <v/>
      </c>
      <c r="DH4392" s="832">
        <v>4482</v>
      </c>
    </row>
    <row r="4393" spans="1:112" s="760" customFormat="1" ht="12" hidden="1" customHeight="1" x14ac:dyDescent="0.15">
      <c r="A4393" s="774"/>
      <c r="B4393" s="3391"/>
      <c r="C4393" s="3681"/>
      <c r="D4393" s="3681"/>
      <c r="E4393" s="3681"/>
      <c r="F4393" s="3681"/>
      <c r="G4393" s="3681"/>
      <c r="H4393" s="3392"/>
      <c r="I4393" s="3683"/>
      <c r="J4393" s="3684"/>
      <c r="K4393" s="1974"/>
      <c r="L4393" s="774"/>
      <c r="M4393" s="767"/>
      <c r="DF4393" s="818"/>
      <c r="DG4393" s="772" t="str">
        <f t="shared" si="84"/>
        <v/>
      </c>
      <c r="DH4393" s="832">
        <v>4483</v>
      </c>
    </row>
    <row r="4394" spans="1:112" s="760" customFormat="1" ht="12" hidden="1" customHeight="1" x14ac:dyDescent="0.15">
      <c r="A4394" s="774"/>
      <c r="B4394" s="3391"/>
      <c r="C4394" s="3681"/>
      <c r="D4394" s="3681"/>
      <c r="E4394" s="3681"/>
      <c r="F4394" s="3681"/>
      <c r="G4394" s="3681"/>
      <c r="H4394" s="3392"/>
      <c r="I4394" s="3683"/>
      <c r="J4394" s="3684"/>
      <c r="K4394" s="1974"/>
      <c r="L4394" s="774"/>
      <c r="M4394" s="767"/>
      <c r="DF4394" s="818"/>
      <c r="DG4394" s="772" t="str">
        <f t="shared" si="84"/>
        <v/>
      </c>
      <c r="DH4394" s="832">
        <v>4484</v>
      </c>
    </row>
    <row r="4395" spans="1:112" s="760" customFormat="1" ht="12.75" hidden="1" customHeight="1" x14ac:dyDescent="0.15">
      <c r="A4395" s="774"/>
      <c r="B4395" s="3391"/>
      <c r="C4395" s="3681"/>
      <c r="D4395" s="3681"/>
      <c r="E4395" s="3681"/>
      <c r="F4395" s="3681"/>
      <c r="G4395" s="3681"/>
      <c r="H4395" s="3392"/>
      <c r="I4395" s="3683"/>
      <c r="J4395" s="3684"/>
      <c r="K4395" s="1974"/>
      <c r="L4395" s="774"/>
      <c r="M4395" s="767"/>
      <c r="DF4395" s="818"/>
      <c r="DG4395" s="772" t="str">
        <f t="shared" si="84"/>
        <v/>
      </c>
      <c r="DH4395" s="832">
        <v>4485</v>
      </c>
    </row>
    <row r="4396" spans="1:112" s="760" customFormat="1" ht="12" hidden="1" customHeight="1" x14ac:dyDescent="0.15">
      <c r="A4396" s="774"/>
      <c r="B4396" s="3391"/>
      <c r="C4396" s="3681"/>
      <c r="D4396" s="3681"/>
      <c r="E4396" s="3681"/>
      <c r="F4396" s="3681"/>
      <c r="G4396" s="3681"/>
      <c r="H4396" s="3392"/>
      <c r="I4396" s="3683"/>
      <c r="J4396" s="3684"/>
      <c r="K4396" s="1974"/>
      <c r="L4396" s="774"/>
      <c r="M4396" s="767"/>
      <c r="DF4396" s="818"/>
      <c r="DG4396" s="772" t="str">
        <f t="shared" si="84"/>
        <v/>
      </c>
      <c r="DH4396" s="832">
        <v>4486</v>
      </c>
    </row>
    <row r="4397" spans="1:112" s="760" customFormat="1" ht="12" hidden="1" customHeight="1" x14ac:dyDescent="0.15">
      <c r="A4397" s="774"/>
      <c r="B4397" s="3391"/>
      <c r="C4397" s="3681"/>
      <c r="D4397" s="3681"/>
      <c r="E4397" s="3681"/>
      <c r="F4397" s="3681"/>
      <c r="G4397" s="3681"/>
      <c r="H4397" s="3392"/>
      <c r="I4397" s="3683"/>
      <c r="J4397" s="3684"/>
      <c r="K4397" s="1974"/>
      <c r="L4397" s="774"/>
      <c r="M4397" s="767"/>
      <c r="DF4397" s="818"/>
      <c r="DG4397" s="772" t="str">
        <f t="shared" si="84"/>
        <v/>
      </c>
      <c r="DH4397" s="832">
        <v>4487</v>
      </c>
    </row>
    <row r="4398" spans="1:112" s="760" customFormat="1" ht="12" hidden="1" customHeight="1" x14ac:dyDescent="0.15">
      <c r="A4398" s="774"/>
      <c r="B4398" s="3391"/>
      <c r="C4398" s="3681"/>
      <c r="D4398" s="3681"/>
      <c r="E4398" s="3681"/>
      <c r="F4398" s="3681"/>
      <c r="G4398" s="3681"/>
      <c r="H4398" s="3392"/>
      <c r="I4398" s="3683"/>
      <c r="J4398" s="3684"/>
      <c r="K4398" s="1974"/>
      <c r="L4398" s="774"/>
      <c r="M4398" s="767"/>
      <c r="DF4398" s="818"/>
      <c r="DG4398" s="772" t="str">
        <f t="shared" si="84"/>
        <v/>
      </c>
      <c r="DH4398" s="832">
        <v>4488</v>
      </c>
    </row>
    <row r="4399" spans="1:112" s="760" customFormat="1" ht="12" hidden="1" customHeight="1" x14ac:dyDescent="0.15">
      <c r="A4399" s="774"/>
      <c r="B4399" s="3391"/>
      <c r="C4399" s="3681"/>
      <c r="D4399" s="3681"/>
      <c r="E4399" s="3681"/>
      <c r="F4399" s="3681"/>
      <c r="G4399" s="3681"/>
      <c r="H4399" s="3392"/>
      <c r="I4399" s="3683"/>
      <c r="J4399" s="3684"/>
      <c r="K4399" s="1974"/>
      <c r="L4399" s="774"/>
      <c r="M4399" s="767"/>
      <c r="DF4399" s="818"/>
      <c r="DG4399" s="772" t="str">
        <f t="shared" si="84"/>
        <v/>
      </c>
      <c r="DH4399" s="832">
        <v>4489</v>
      </c>
    </row>
    <row r="4400" spans="1:112" s="760" customFormat="1" ht="12" hidden="1" customHeight="1" x14ac:dyDescent="0.15">
      <c r="A4400" s="774"/>
      <c r="B4400" s="3391"/>
      <c r="C4400" s="3681"/>
      <c r="D4400" s="3681"/>
      <c r="E4400" s="3681"/>
      <c r="F4400" s="3681"/>
      <c r="G4400" s="3681"/>
      <c r="H4400" s="3392"/>
      <c r="I4400" s="3683"/>
      <c r="J4400" s="3684"/>
      <c r="K4400" s="1974"/>
      <c r="L4400" s="774"/>
      <c r="M4400" s="767"/>
      <c r="DF4400" s="818"/>
      <c r="DG4400" s="772" t="str">
        <f t="shared" si="84"/>
        <v/>
      </c>
      <c r="DH4400" s="832">
        <v>4490</v>
      </c>
    </row>
    <row r="4401" spans="1:112" s="760" customFormat="1" ht="12" hidden="1" customHeight="1" x14ac:dyDescent="0.15">
      <c r="A4401" s="774"/>
      <c r="B4401" s="3391"/>
      <c r="C4401" s="3681"/>
      <c r="D4401" s="3681"/>
      <c r="E4401" s="3681"/>
      <c r="F4401" s="3681"/>
      <c r="G4401" s="3681"/>
      <c r="H4401" s="3392"/>
      <c r="I4401" s="3683"/>
      <c r="J4401" s="3684"/>
      <c r="K4401" s="1974"/>
      <c r="L4401" s="774"/>
      <c r="M4401" s="767"/>
      <c r="DF4401" s="818"/>
      <c r="DG4401" s="772" t="str">
        <f t="shared" si="84"/>
        <v/>
      </c>
      <c r="DH4401" s="832">
        <v>4491</v>
      </c>
    </row>
    <row r="4402" spans="1:112" s="760" customFormat="1" ht="12" hidden="1" customHeight="1" x14ac:dyDescent="0.15">
      <c r="A4402" s="774"/>
      <c r="B4402" s="3391"/>
      <c r="C4402" s="3681"/>
      <c r="D4402" s="3681"/>
      <c r="E4402" s="3681"/>
      <c r="F4402" s="3681"/>
      <c r="G4402" s="3681"/>
      <c r="H4402" s="3392"/>
      <c r="I4402" s="3683"/>
      <c r="J4402" s="3684"/>
      <c r="K4402" s="1974"/>
      <c r="L4402" s="774"/>
      <c r="M4402" s="767"/>
      <c r="DF4402" s="818"/>
      <c r="DG4402" s="772" t="str">
        <f t="shared" si="84"/>
        <v/>
      </c>
      <c r="DH4402" s="832">
        <v>4492</v>
      </c>
    </row>
    <row r="4403" spans="1:112" s="760" customFormat="1" ht="12" hidden="1" customHeight="1" x14ac:dyDescent="0.15">
      <c r="A4403" s="774"/>
      <c r="B4403" s="3391"/>
      <c r="C4403" s="3681"/>
      <c r="D4403" s="3681"/>
      <c r="E4403" s="3681"/>
      <c r="F4403" s="3681"/>
      <c r="G4403" s="3681"/>
      <c r="H4403" s="3392"/>
      <c r="I4403" s="3683"/>
      <c r="J4403" s="3684"/>
      <c r="K4403" s="1974"/>
      <c r="L4403" s="774"/>
      <c r="M4403" s="767"/>
      <c r="DF4403" s="818"/>
      <c r="DG4403" s="772" t="str">
        <f t="shared" ref="DG4403:DG4466" si="85">IF(COUNTA(A4403:M4403)&gt;0,DH4403,"")</f>
        <v/>
      </c>
      <c r="DH4403" s="832">
        <v>4493</v>
      </c>
    </row>
    <row r="4404" spans="1:112" s="760" customFormat="1" ht="12" hidden="1" customHeight="1" x14ac:dyDescent="0.15">
      <c r="A4404" s="774"/>
      <c r="B4404" s="3391"/>
      <c r="C4404" s="3681"/>
      <c r="D4404" s="3681"/>
      <c r="E4404" s="3681"/>
      <c r="F4404" s="3681"/>
      <c r="G4404" s="3681"/>
      <c r="H4404" s="3392"/>
      <c r="I4404" s="3683"/>
      <c r="J4404" s="3684"/>
      <c r="K4404" s="1974"/>
      <c r="L4404" s="774"/>
      <c r="M4404" s="767"/>
      <c r="DF4404" s="818"/>
      <c r="DG4404" s="772" t="str">
        <f t="shared" si="85"/>
        <v/>
      </c>
      <c r="DH4404" s="832">
        <v>4494</v>
      </c>
    </row>
    <row r="4405" spans="1:112" s="760" customFormat="1" ht="12.75" hidden="1" customHeight="1" x14ac:dyDescent="0.15">
      <c r="A4405" s="774"/>
      <c r="B4405" s="3391"/>
      <c r="C4405" s="3681"/>
      <c r="D4405" s="3681"/>
      <c r="E4405" s="3681"/>
      <c r="F4405" s="3681"/>
      <c r="G4405" s="3681"/>
      <c r="H4405" s="3392"/>
      <c r="I4405" s="3683"/>
      <c r="J4405" s="3684"/>
      <c r="K4405" s="1974"/>
      <c r="L4405" s="774"/>
      <c r="M4405" s="767"/>
      <c r="DF4405" s="818"/>
      <c r="DG4405" s="772" t="str">
        <f t="shared" si="85"/>
        <v/>
      </c>
      <c r="DH4405" s="832">
        <v>4495</v>
      </c>
    </row>
    <row r="4406" spans="1:112" s="760" customFormat="1" ht="12" hidden="1" customHeight="1" x14ac:dyDescent="0.15">
      <c r="A4406" s="774"/>
      <c r="B4406" s="3391"/>
      <c r="C4406" s="3681"/>
      <c r="D4406" s="3681"/>
      <c r="E4406" s="3681"/>
      <c r="F4406" s="3681"/>
      <c r="G4406" s="3681"/>
      <c r="H4406" s="3392"/>
      <c r="I4406" s="3683"/>
      <c r="J4406" s="3684"/>
      <c r="K4406" s="1974"/>
      <c r="L4406" s="774"/>
      <c r="M4406" s="767"/>
      <c r="DF4406" s="818"/>
      <c r="DG4406" s="772" t="str">
        <f t="shared" si="85"/>
        <v/>
      </c>
      <c r="DH4406" s="832">
        <v>4496</v>
      </c>
    </row>
    <row r="4407" spans="1:112" s="760" customFormat="1" ht="12" hidden="1" customHeight="1" x14ac:dyDescent="0.15">
      <c r="A4407" s="774"/>
      <c r="B4407" s="3391"/>
      <c r="C4407" s="3681"/>
      <c r="D4407" s="3681"/>
      <c r="E4407" s="3681"/>
      <c r="F4407" s="3681"/>
      <c r="G4407" s="3681"/>
      <c r="H4407" s="3392"/>
      <c r="I4407" s="3683"/>
      <c r="J4407" s="3684"/>
      <c r="K4407" s="1974"/>
      <c r="L4407" s="774"/>
      <c r="M4407" s="767"/>
      <c r="DF4407" s="818"/>
      <c r="DG4407" s="772" t="str">
        <f t="shared" si="85"/>
        <v/>
      </c>
      <c r="DH4407" s="832">
        <v>4497</v>
      </c>
    </row>
    <row r="4408" spans="1:112" s="760" customFormat="1" ht="12" hidden="1" customHeight="1" x14ac:dyDescent="0.15">
      <c r="A4408" s="774"/>
      <c r="B4408" s="3391"/>
      <c r="C4408" s="3681"/>
      <c r="D4408" s="3681"/>
      <c r="E4408" s="3681"/>
      <c r="F4408" s="3681"/>
      <c r="G4408" s="3681"/>
      <c r="H4408" s="3392"/>
      <c r="I4408" s="3683"/>
      <c r="J4408" s="3684"/>
      <c r="K4408" s="1974"/>
      <c r="L4408" s="774"/>
      <c r="M4408" s="767"/>
      <c r="DF4408" s="818"/>
      <c r="DG4408" s="772" t="str">
        <f t="shared" si="85"/>
        <v/>
      </c>
      <c r="DH4408" s="832">
        <v>4498</v>
      </c>
    </row>
    <row r="4409" spans="1:112" s="760" customFormat="1" ht="12" hidden="1" customHeight="1" x14ac:dyDescent="0.15">
      <c r="A4409" s="774"/>
      <c r="B4409" s="3391"/>
      <c r="C4409" s="3681"/>
      <c r="D4409" s="3681"/>
      <c r="E4409" s="3681"/>
      <c r="F4409" s="3681"/>
      <c r="G4409" s="3681"/>
      <c r="H4409" s="3392"/>
      <c r="I4409" s="3683"/>
      <c r="J4409" s="3684"/>
      <c r="K4409" s="1974"/>
      <c r="L4409" s="774"/>
      <c r="M4409" s="767"/>
      <c r="DF4409" s="818"/>
      <c r="DG4409" s="772" t="str">
        <f t="shared" si="85"/>
        <v/>
      </c>
      <c r="DH4409" s="832">
        <v>4499</v>
      </c>
    </row>
    <row r="4410" spans="1:112" s="760" customFormat="1" ht="12" hidden="1" customHeight="1" x14ac:dyDescent="0.15">
      <c r="A4410" s="774"/>
      <c r="B4410" s="3391"/>
      <c r="C4410" s="3681"/>
      <c r="D4410" s="3681"/>
      <c r="E4410" s="3681"/>
      <c r="F4410" s="3681"/>
      <c r="G4410" s="3681"/>
      <c r="H4410" s="3392"/>
      <c r="I4410" s="3683"/>
      <c r="J4410" s="3684"/>
      <c r="K4410" s="1974"/>
      <c r="L4410" s="774"/>
      <c r="M4410" s="767"/>
      <c r="DF4410" s="818"/>
      <c r="DG4410" s="772" t="str">
        <f t="shared" si="85"/>
        <v/>
      </c>
      <c r="DH4410" s="832">
        <v>4500</v>
      </c>
    </row>
    <row r="4411" spans="1:112" s="760" customFormat="1" ht="12" hidden="1" customHeight="1" x14ac:dyDescent="0.15">
      <c r="A4411" s="774"/>
      <c r="B4411" s="3391"/>
      <c r="C4411" s="3681"/>
      <c r="D4411" s="3681"/>
      <c r="E4411" s="3681"/>
      <c r="F4411" s="3681"/>
      <c r="G4411" s="3681"/>
      <c r="H4411" s="3392"/>
      <c r="I4411" s="3683"/>
      <c r="J4411" s="3684"/>
      <c r="K4411" s="1974"/>
      <c r="L4411" s="774"/>
      <c r="M4411" s="767"/>
      <c r="DF4411" s="818"/>
      <c r="DG4411" s="772" t="str">
        <f t="shared" si="85"/>
        <v/>
      </c>
      <c r="DH4411" s="832">
        <v>4501</v>
      </c>
    </row>
    <row r="4412" spans="1:112" s="760" customFormat="1" ht="12" hidden="1" customHeight="1" x14ac:dyDescent="0.15">
      <c r="A4412" s="774"/>
      <c r="B4412" s="3391"/>
      <c r="C4412" s="3681"/>
      <c r="D4412" s="3681"/>
      <c r="E4412" s="3681"/>
      <c r="F4412" s="3681"/>
      <c r="G4412" s="3681"/>
      <c r="H4412" s="3392"/>
      <c r="I4412" s="3683"/>
      <c r="J4412" s="3684"/>
      <c r="K4412" s="1974"/>
      <c r="L4412" s="774"/>
      <c r="M4412" s="767"/>
      <c r="DF4412" s="818"/>
      <c r="DG4412" s="772" t="str">
        <f t="shared" si="85"/>
        <v/>
      </c>
      <c r="DH4412" s="832">
        <v>4502</v>
      </c>
    </row>
    <row r="4413" spans="1:112" s="760" customFormat="1" ht="12" hidden="1" customHeight="1" x14ac:dyDescent="0.15">
      <c r="A4413" s="774"/>
      <c r="B4413" s="3391"/>
      <c r="C4413" s="3681"/>
      <c r="D4413" s="3681"/>
      <c r="E4413" s="3681"/>
      <c r="F4413" s="3681"/>
      <c r="G4413" s="3681"/>
      <c r="H4413" s="3392"/>
      <c r="I4413" s="3683"/>
      <c r="J4413" s="3684"/>
      <c r="K4413" s="1974"/>
      <c r="L4413" s="774"/>
      <c r="M4413" s="767"/>
      <c r="DF4413" s="818"/>
      <c r="DG4413" s="772" t="str">
        <f t="shared" si="85"/>
        <v/>
      </c>
      <c r="DH4413" s="832">
        <v>4503</v>
      </c>
    </row>
    <row r="4414" spans="1:112" s="760" customFormat="1" ht="12" hidden="1" customHeight="1" x14ac:dyDescent="0.15">
      <c r="A4414" s="774"/>
      <c r="B4414" s="3391"/>
      <c r="C4414" s="3681"/>
      <c r="D4414" s="3681"/>
      <c r="E4414" s="3681"/>
      <c r="F4414" s="3681"/>
      <c r="G4414" s="3681"/>
      <c r="H4414" s="3392"/>
      <c r="I4414" s="3683"/>
      <c r="J4414" s="3684"/>
      <c r="K4414" s="1974"/>
      <c r="L4414" s="774"/>
      <c r="M4414" s="767"/>
      <c r="DF4414" s="818"/>
      <c r="DG4414" s="772" t="str">
        <f t="shared" si="85"/>
        <v/>
      </c>
      <c r="DH4414" s="832">
        <v>4504</v>
      </c>
    </row>
    <row r="4415" spans="1:112" s="760" customFormat="1" ht="12.75" hidden="1" customHeight="1" x14ac:dyDescent="0.15">
      <c r="A4415" s="774"/>
      <c r="B4415" s="3391"/>
      <c r="C4415" s="3681"/>
      <c r="D4415" s="3681"/>
      <c r="E4415" s="3681"/>
      <c r="F4415" s="3681"/>
      <c r="G4415" s="3681"/>
      <c r="H4415" s="3392"/>
      <c r="I4415" s="3683"/>
      <c r="J4415" s="3684"/>
      <c r="K4415" s="1974"/>
      <c r="L4415" s="774"/>
      <c r="M4415" s="767"/>
      <c r="DF4415" s="818"/>
      <c r="DG4415" s="772" t="str">
        <f t="shared" si="85"/>
        <v/>
      </c>
      <c r="DH4415" s="832">
        <v>4505</v>
      </c>
    </row>
    <row r="4416" spans="1:112" s="760" customFormat="1" ht="12" hidden="1" customHeight="1" x14ac:dyDescent="0.15">
      <c r="A4416" s="774"/>
      <c r="B4416" s="3391"/>
      <c r="C4416" s="3681"/>
      <c r="D4416" s="3681"/>
      <c r="E4416" s="3681"/>
      <c r="F4416" s="3681"/>
      <c r="G4416" s="3681"/>
      <c r="H4416" s="3392"/>
      <c r="I4416" s="3683"/>
      <c r="J4416" s="3684"/>
      <c r="K4416" s="1974"/>
      <c r="L4416" s="774"/>
      <c r="M4416" s="767"/>
      <c r="DF4416" s="818"/>
      <c r="DG4416" s="772" t="str">
        <f t="shared" si="85"/>
        <v/>
      </c>
      <c r="DH4416" s="832">
        <v>4506</v>
      </c>
    </row>
    <row r="4417" spans="1:112" s="760" customFormat="1" ht="12" hidden="1" customHeight="1" x14ac:dyDescent="0.15">
      <c r="A4417" s="774"/>
      <c r="B4417" s="3391"/>
      <c r="C4417" s="3681"/>
      <c r="D4417" s="3681"/>
      <c r="E4417" s="3681"/>
      <c r="F4417" s="3681"/>
      <c r="G4417" s="3681"/>
      <c r="H4417" s="3392"/>
      <c r="I4417" s="3683"/>
      <c r="J4417" s="3684"/>
      <c r="K4417" s="1974"/>
      <c r="L4417" s="774"/>
      <c r="M4417" s="767"/>
      <c r="DF4417" s="818"/>
      <c r="DG4417" s="772" t="str">
        <f t="shared" si="85"/>
        <v/>
      </c>
      <c r="DH4417" s="832">
        <v>4507</v>
      </c>
    </row>
    <row r="4418" spans="1:112" s="760" customFormat="1" ht="12" hidden="1" customHeight="1" x14ac:dyDescent="0.15">
      <c r="A4418" s="774"/>
      <c r="B4418" s="3391"/>
      <c r="C4418" s="3681"/>
      <c r="D4418" s="3681"/>
      <c r="E4418" s="3681"/>
      <c r="F4418" s="3681"/>
      <c r="G4418" s="3681"/>
      <c r="H4418" s="3392"/>
      <c r="I4418" s="3683"/>
      <c r="J4418" s="3684"/>
      <c r="K4418" s="1974"/>
      <c r="L4418" s="774"/>
      <c r="M4418" s="767"/>
      <c r="DF4418" s="818"/>
      <c r="DG4418" s="772" t="str">
        <f t="shared" si="85"/>
        <v/>
      </c>
      <c r="DH4418" s="832">
        <v>4508</v>
      </c>
    </row>
    <row r="4419" spans="1:112" s="760" customFormat="1" ht="12" hidden="1" customHeight="1" x14ac:dyDescent="0.15">
      <c r="A4419" s="774"/>
      <c r="B4419" s="3391"/>
      <c r="C4419" s="3681"/>
      <c r="D4419" s="3681"/>
      <c r="E4419" s="3681"/>
      <c r="F4419" s="3681"/>
      <c r="G4419" s="3681"/>
      <c r="H4419" s="3392"/>
      <c r="I4419" s="3683"/>
      <c r="J4419" s="3684"/>
      <c r="K4419" s="1974"/>
      <c r="L4419" s="774"/>
      <c r="M4419" s="767"/>
      <c r="DF4419" s="818"/>
      <c r="DG4419" s="772" t="str">
        <f t="shared" si="85"/>
        <v/>
      </c>
      <c r="DH4419" s="832">
        <v>4509</v>
      </c>
    </row>
    <row r="4420" spans="1:112" s="760" customFormat="1" ht="12" hidden="1" customHeight="1" x14ac:dyDescent="0.15">
      <c r="A4420" s="774"/>
      <c r="B4420" s="3391"/>
      <c r="C4420" s="3681"/>
      <c r="D4420" s="3681"/>
      <c r="E4420" s="3681"/>
      <c r="F4420" s="3681"/>
      <c r="G4420" s="3681"/>
      <c r="H4420" s="3392"/>
      <c r="I4420" s="3683"/>
      <c r="J4420" s="3684"/>
      <c r="K4420" s="1974"/>
      <c r="L4420" s="774"/>
      <c r="M4420" s="767"/>
      <c r="DF4420" s="818"/>
      <c r="DG4420" s="772" t="str">
        <f t="shared" si="85"/>
        <v/>
      </c>
      <c r="DH4420" s="832">
        <v>4510</v>
      </c>
    </row>
    <row r="4421" spans="1:112" s="760" customFormat="1" ht="12" hidden="1" customHeight="1" x14ac:dyDescent="0.15">
      <c r="A4421" s="774"/>
      <c r="B4421" s="3391"/>
      <c r="C4421" s="3681"/>
      <c r="D4421" s="3681"/>
      <c r="E4421" s="3681"/>
      <c r="F4421" s="3681"/>
      <c r="G4421" s="3681"/>
      <c r="H4421" s="3392"/>
      <c r="I4421" s="3683"/>
      <c r="J4421" s="3684"/>
      <c r="K4421" s="1974"/>
      <c r="L4421" s="774"/>
      <c r="M4421" s="767"/>
      <c r="DF4421" s="818"/>
      <c r="DG4421" s="772" t="str">
        <f t="shared" si="85"/>
        <v/>
      </c>
      <c r="DH4421" s="832">
        <v>4511</v>
      </c>
    </row>
    <row r="4422" spans="1:112" s="760" customFormat="1" ht="12" hidden="1" customHeight="1" x14ac:dyDescent="0.15">
      <c r="A4422" s="774"/>
      <c r="B4422" s="3391"/>
      <c r="C4422" s="3681"/>
      <c r="D4422" s="3681"/>
      <c r="E4422" s="3681"/>
      <c r="F4422" s="3681"/>
      <c r="G4422" s="3681"/>
      <c r="H4422" s="3392"/>
      <c r="I4422" s="3683"/>
      <c r="J4422" s="3684"/>
      <c r="K4422" s="1974"/>
      <c r="L4422" s="774"/>
      <c r="M4422" s="767"/>
      <c r="DF4422" s="818"/>
      <c r="DG4422" s="772" t="str">
        <f t="shared" si="85"/>
        <v/>
      </c>
      <c r="DH4422" s="832">
        <v>4512</v>
      </c>
    </row>
    <row r="4423" spans="1:112" s="760" customFormat="1" ht="12" hidden="1" customHeight="1" x14ac:dyDescent="0.15">
      <c r="A4423" s="774"/>
      <c r="B4423" s="3391"/>
      <c r="C4423" s="3681"/>
      <c r="D4423" s="3681"/>
      <c r="E4423" s="3681"/>
      <c r="F4423" s="3681"/>
      <c r="G4423" s="3681"/>
      <c r="H4423" s="3392"/>
      <c r="I4423" s="3683"/>
      <c r="J4423" s="3684"/>
      <c r="K4423" s="1974"/>
      <c r="L4423" s="774"/>
      <c r="M4423" s="767"/>
      <c r="DF4423" s="818"/>
      <c r="DG4423" s="772" t="str">
        <f t="shared" si="85"/>
        <v/>
      </c>
      <c r="DH4423" s="832">
        <v>4513</v>
      </c>
    </row>
    <row r="4424" spans="1:112" s="760" customFormat="1" ht="12" hidden="1" customHeight="1" x14ac:dyDescent="0.15">
      <c r="A4424" s="774"/>
      <c r="B4424" s="3391"/>
      <c r="C4424" s="3681"/>
      <c r="D4424" s="3681"/>
      <c r="E4424" s="3681"/>
      <c r="F4424" s="3681"/>
      <c r="G4424" s="3681"/>
      <c r="H4424" s="3392"/>
      <c r="I4424" s="3683"/>
      <c r="J4424" s="3684"/>
      <c r="K4424" s="1974"/>
      <c r="L4424" s="774"/>
      <c r="M4424" s="767"/>
      <c r="DF4424" s="818"/>
      <c r="DG4424" s="772" t="str">
        <f t="shared" si="85"/>
        <v/>
      </c>
      <c r="DH4424" s="832">
        <v>4514</v>
      </c>
    </row>
    <row r="4425" spans="1:112" s="760" customFormat="1" ht="12" hidden="1" customHeight="1" x14ac:dyDescent="0.15">
      <c r="A4425" s="774"/>
      <c r="B4425" s="3391"/>
      <c r="C4425" s="3681"/>
      <c r="D4425" s="3681"/>
      <c r="E4425" s="3681"/>
      <c r="F4425" s="3681"/>
      <c r="G4425" s="3681"/>
      <c r="H4425" s="3392"/>
      <c r="I4425" s="3683"/>
      <c r="J4425" s="3684"/>
      <c r="K4425" s="1974"/>
      <c r="L4425" s="774"/>
      <c r="M4425" s="767"/>
      <c r="DF4425" s="818"/>
      <c r="DG4425" s="772" t="str">
        <f t="shared" si="85"/>
        <v/>
      </c>
      <c r="DH4425" s="832">
        <v>4515</v>
      </c>
    </row>
    <row r="4426" spans="1:112" s="760" customFormat="1" ht="12" hidden="1" customHeight="1" x14ac:dyDescent="0.15">
      <c r="A4426" s="774"/>
      <c r="B4426" s="3391"/>
      <c r="C4426" s="3681"/>
      <c r="D4426" s="3681"/>
      <c r="E4426" s="3681"/>
      <c r="F4426" s="3681"/>
      <c r="G4426" s="3681"/>
      <c r="H4426" s="3392"/>
      <c r="I4426" s="3683"/>
      <c r="J4426" s="3684"/>
      <c r="K4426" s="1974"/>
      <c r="L4426" s="774"/>
      <c r="M4426" s="767"/>
      <c r="DF4426" s="818"/>
      <c r="DG4426" s="772" t="str">
        <f t="shared" si="85"/>
        <v/>
      </c>
      <c r="DH4426" s="832">
        <v>4516</v>
      </c>
    </row>
    <row r="4427" spans="1:112" s="760" customFormat="1" ht="12" hidden="1" customHeight="1" x14ac:dyDescent="0.15">
      <c r="A4427" s="774"/>
      <c r="B4427" s="3391"/>
      <c r="C4427" s="3681"/>
      <c r="D4427" s="3681"/>
      <c r="E4427" s="3681"/>
      <c r="F4427" s="3681"/>
      <c r="G4427" s="3681"/>
      <c r="H4427" s="3392"/>
      <c r="I4427" s="3683"/>
      <c r="J4427" s="3684"/>
      <c r="K4427" s="1974"/>
      <c r="L4427" s="774"/>
      <c r="M4427" s="767"/>
      <c r="DF4427" s="818"/>
      <c r="DG4427" s="772" t="str">
        <f t="shared" si="85"/>
        <v/>
      </c>
      <c r="DH4427" s="832">
        <v>4517</v>
      </c>
    </row>
    <row r="4428" spans="1:112" s="760" customFormat="1" ht="12" hidden="1" customHeight="1" x14ac:dyDescent="0.15">
      <c r="A4428" s="774"/>
      <c r="B4428" s="3391"/>
      <c r="C4428" s="3681"/>
      <c r="D4428" s="3681"/>
      <c r="E4428" s="3681"/>
      <c r="F4428" s="3681"/>
      <c r="G4428" s="3681"/>
      <c r="H4428" s="3392"/>
      <c r="I4428" s="3683"/>
      <c r="J4428" s="3684"/>
      <c r="K4428" s="1974"/>
      <c r="L4428" s="774"/>
      <c r="M4428" s="767"/>
      <c r="DF4428" s="818"/>
      <c r="DG4428" s="772" t="str">
        <f t="shared" si="85"/>
        <v/>
      </c>
      <c r="DH4428" s="832">
        <v>4518</v>
      </c>
    </row>
    <row r="4429" spans="1:112" s="760" customFormat="1" ht="12" hidden="1" customHeight="1" x14ac:dyDescent="0.15">
      <c r="A4429" s="774"/>
      <c r="B4429" s="3391"/>
      <c r="C4429" s="3681"/>
      <c r="D4429" s="3681"/>
      <c r="E4429" s="3681"/>
      <c r="F4429" s="3681"/>
      <c r="G4429" s="3681"/>
      <c r="H4429" s="3392"/>
      <c r="I4429" s="3683"/>
      <c r="J4429" s="3684"/>
      <c r="K4429" s="1974"/>
      <c r="L4429" s="774"/>
      <c r="M4429" s="767"/>
      <c r="DF4429" s="818"/>
      <c r="DG4429" s="772" t="str">
        <f t="shared" si="85"/>
        <v/>
      </c>
      <c r="DH4429" s="832">
        <v>4519</v>
      </c>
    </row>
    <row r="4430" spans="1:112" s="760" customFormat="1" ht="12" hidden="1" customHeight="1" x14ac:dyDescent="0.15">
      <c r="A4430" s="774"/>
      <c r="B4430" s="3391"/>
      <c r="C4430" s="3681"/>
      <c r="D4430" s="3681"/>
      <c r="E4430" s="3681"/>
      <c r="F4430" s="3681"/>
      <c r="G4430" s="3681"/>
      <c r="H4430" s="3392"/>
      <c r="I4430" s="3683"/>
      <c r="J4430" s="3684"/>
      <c r="K4430" s="1974"/>
      <c r="L4430" s="774"/>
      <c r="M4430" s="767"/>
      <c r="DF4430" s="818"/>
      <c r="DG4430" s="772" t="str">
        <f t="shared" si="85"/>
        <v/>
      </c>
      <c r="DH4430" s="832">
        <v>4520</v>
      </c>
    </row>
    <row r="4431" spans="1:112" s="760" customFormat="1" ht="12" hidden="1" customHeight="1" x14ac:dyDescent="0.15">
      <c r="A4431" s="774"/>
      <c r="B4431" s="3391"/>
      <c r="C4431" s="3681"/>
      <c r="D4431" s="3681"/>
      <c r="E4431" s="3681"/>
      <c r="F4431" s="3681"/>
      <c r="G4431" s="3681"/>
      <c r="H4431" s="3392"/>
      <c r="I4431" s="3683"/>
      <c r="J4431" s="3684"/>
      <c r="K4431" s="1974"/>
      <c r="L4431" s="774"/>
      <c r="M4431" s="767"/>
      <c r="DF4431" s="818"/>
      <c r="DG4431" s="772" t="str">
        <f t="shared" si="85"/>
        <v/>
      </c>
      <c r="DH4431" s="832">
        <v>4521</v>
      </c>
    </row>
    <row r="4432" spans="1:112" s="760" customFormat="1" ht="12" hidden="1" customHeight="1" x14ac:dyDescent="0.15">
      <c r="A4432" s="774"/>
      <c r="B4432" s="3391"/>
      <c r="C4432" s="3681"/>
      <c r="D4432" s="3681"/>
      <c r="E4432" s="3681"/>
      <c r="F4432" s="3681"/>
      <c r="G4432" s="3681"/>
      <c r="H4432" s="3392"/>
      <c r="I4432" s="3683"/>
      <c r="J4432" s="3684"/>
      <c r="K4432" s="1974"/>
      <c r="L4432" s="774"/>
      <c r="M4432" s="767"/>
      <c r="DF4432" s="818"/>
      <c r="DG4432" s="772" t="str">
        <f t="shared" si="85"/>
        <v/>
      </c>
      <c r="DH4432" s="832">
        <v>4522</v>
      </c>
    </row>
    <row r="4433" spans="1:112" s="760" customFormat="1" ht="12.75" hidden="1" customHeight="1" x14ac:dyDescent="0.15">
      <c r="A4433" s="774"/>
      <c r="B4433" s="3391"/>
      <c r="C4433" s="3681"/>
      <c r="D4433" s="3681"/>
      <c r="E4433" s="3681"/>
      <c r="F4433" s="3681"/>
      <c r="G4433" s="3681"/>
      <c r="H4433" s="3392"/>
      <c r="I4433" s="3683"/>
      <c r="J4433" s="3684"/>
      <c r="K4433" s="1974"/>
      <c r="L4433" s="774"/>
      <c r="M4433" s="767"/>
      <c r="DF4433" s="818"/>
      <c r="DG4433" s="772" t="str">
        <f t="shared" si="85"/>
        <v/>
      </c>
      <c r="DH4433" s="832">
        <v>4523</v>
      </c>
    </row>
    <row r="4434" spans="1:112" s="760" customFormat="1" ht="12" hidden="1" customHeight="1" x14ac:dyDescent="0.15">
      <c r="A4434" s="774"/>
      <c r="B4434" s="3391"/>
      <c r="C4434" s="3681"/>
      <c r="D4434" s="3681"/>
      <c r="E4434" s="3681"/>
      <c r="F4434" s="3681"/>
      <c r="G4434" s="3681"/>
      <c r="H4434" s="3392"/>
      <c r="I4434" s="3683"/>
      <c r="J4434" s="3684"/>
      <c r="K4434" s="1974"/>
      <c r="L4434" s="774"/>
      <c r="M4434" s="767"/>
      <c r="DF4434" s="818"/>
      <c r="DG4434" s="772" t="str">
        <f t="shared" si="85"/>
        <v/>
      </c>
      <c r="DH4434" s="832">
        <v>4524</v>
      </c>
    </row>
    <row r="4435" spans="1:112" s="760" customFormat="1" ht="12" hidden="1" customHeight="1" x14ac:dyDescent="0.15">
      <c r="A4435" s="774"/>
      <c r="B4435" s="3391"/>
      <c r="C4435" s="3681"/>
      <c r="D4435" s="3681"/>
      <c r="E4435" s="3681"/>
      <c r="F4435" s="3681"/>
      <c r="G4435" s="3681"/>
      <c r="H4435" s="3392"/>
      <c r="I4435" s="3683"/>
      <c r="J4435" s="3684"/>
      <c r="K4435" s="1974"/>
      <c r="L4435" s="774"/>
      <c r="M4435" s="767"/>
      <c r="DF4435" s="818"/>
      <c r="DG4435" s="772" t="str">
        <f t="shared" si="85"/>
        <v/>
      </c>
      <c r="DH4435" s="832">
        <v>4525</v>
      </c>
    </row>
    <row r="4436" spans="1:112" s="760" customFormat="1" ht="12" hidden="1" customHeight="1" x14ac:dyDescent="0.15">
      <c r="A4436" s="774"/>
      <c r="B4436" s="3391"/>
      <c r="C4436" s="3681"/>
      <c r="D4436" s="3681"/>
      <c r="E4436" s="3681"/>
      <c r="F4436" s="3681"/>
      <c r="G4436" s="3681"/>
      <c r="H4436" s="3392"/>
      <c r="I4436" s="3683"/>
      <c r="J4436" s="3684"/>
      <c r="K4436" s="1974"/>
      <c r="L4436" s="774"/>
      <c r="M4436" s="767"/>
      <c r="DF4436" s="818"/>
      <c r="DG4436" s="772" t="str">
        <f t="shared" si="85"/>
        <v/>
      </c>
      <c r="DH4436" s="832">
        <v>4526</v>
      </c>
    </row>
    <row r="4437" spans="1:112" s="760" customFormat="1" ht="12" hidden="1" customHeight="1" x14ac:dyDescent="0.15">
      <c r="A4437" s="774"/>
      <c r="B4437" s="3391"/>
      <c r="C4437" s="3681"/>
      <c r="D4437" s="3681"/>
      <c r="E4437" s="3681"/>
      <c r="F4437" s="3681"/>
      <c r="G4437" s="3681"/>
      <c r="H4437" s="3392"/>
      <c r="I4437" s="3683"/>
      <c r="J4437" s="3684"/>
      <c r="K4437" s="1974"/>
      <c r="L4437" s="774"/>
      <c r="M4437" s="767"/>
      <c r="DF4437" s="818"/>
      <c r="DG4437" s="772" t="str">
        <f t="shared" si="85"/>
        <v/>
      </c>
      <c r="DH4437" s="832">
        <v>4527</v>
      </c>
    </row>
    <row r="4438" spans="1:112" s="760" customFormat="1" ht="12" hidden="1" customHeight="1" x14ac:dyDescent="0.15">
      <c r="A4438" s="774"/>
      <c r="B4438" s="3391"/>
      <c r="C4438" s="3681"/>
      <c r="D4438" s="3681"/>
      <c r="E4438" s="3681"/>
      <c r="F4438" s="3681"/>
      <c r="G4438" s="3681"/>
      <c r="H4438" s="3392"/>
      <c r="I4438" s="3683"/>
      <c r="J4438" s="3684"/>
      <c r="K4438" s="1974"/>
      <c r="L4438" s="774"/>
      <c r="M4438" s="767"/>
      <c r="DF4438" s="818"/>
      <c r="DG4438" s="772" t="str">
        <f t="shared" si="85"/>
        <v/>
      </c>
      <c r="DH4438" s="832">
        <v>4528</v>
      </c>
    </row>
    <row r="4439" spans="1:112" s="760" customFormat="1" ht="12" hidden="1" customHeight="1" x14ac:dyDescent="0.15">
      <c r="A4439" s="774"/>
      <c r="B4439" s="3391"/>
      <c r="C4439" s="3681"/>
      <c r="D4439" s="3681"/>
      <c r="E4439" s="3681"/>
      <c r="F4439" s="3681"/>
      <c r="G4439" s="3681"/>
      <c r="H4439" s="3392"/>
      <c r="I4439" s="3683"/>
      <c r="J4439" s="3684"/>
      <c r="K4439" s="1974"/>
      <c r="L4439" s="774"/>
      <c r="M4439" s="767"/>
      <c r="DF4439" s="818"/>
      <c r="DG4439" s="772" t="str">
        <f t="shared" si="85"/>
        <v/>
      </c>
      <c r="DH4439" s="832">
        <v>4529</v>
      </c>
    </row>
    <row r="4440" spans="1:112" s="760" customFormat="1" ht="12" hidden="1" customHeight="1" x14ac:dyDescent="0.15">
      <c r="A4440" s="774"/>
      <c r="B4440" s="3391"/>
      <c r="C4440" s="3681"/>
      <c r="D4440" s="3681"/>
      <c r="E4440" s="3681"/>
      <c r="F4440" s="3681"/>
      <c r="G4440" s="3681"/>
      <c r="H4440" s="3392"/>
      <c r="I4440" s="3683"/>
      <c r="J4440" s="3684"/>
      <c r="K4440" s="1974"/>
      <c r="L4440" s="774"/>
      <c r="M4440" s="767"/>
      <c r="DF4440" s="818"/>
      <c r="DG4440" s="772" t="str">
        <f t="shared" si="85"/>
        <v/>
      </c>
      <c r="DH4440" s="832">
        <v>4530</v>
      </c>
    </row>
    <row r="4441" spans="1:112" s="760" customFormat="1" ht="12" hidden="1" customHeight="1" x14ac:dyDescent="0.15">
      <c r="A4441" s="774"/>
      <c r="B4441" s="3391"/>
      <c r="C4441" s="3681"/>
      <c r="D4441" s="3681"/>
      <c r="E4441" s="3681"/>
      <c r="F4441" s="3681"/>
      <c r="G4441" s="3681"/>
      <c r="H4441" s="3392"/>
      <c r="I4441" s="3683"/>
      <c r="J4441" s="3684"/>
      <c r="K4441" s="1974"/>
      <c r="L4441" s="774"/>
      <c r="M4441" s="767"/>
      <c r="DF4441" s="818"/>
      <c r="DG4441" s="772" t="str">
        <f t="shared" si="85"/>
        <v/>
      </c>
      <c r="DH4441" s="832">
        <v>4531</v>
      </c>
    </row>
    <row r="4442" spans="1:112" s="760" customFormat="1" ht="12" hidden="1" customHeight="1" x14ac:dyDescent="0.15">
      <c r="A4442" s="774"/>
      <c r="B4442" s="3391"/>
      <c r="C4442" s="3681"/>
      <c r="D4442" s="3681"/>
      <c r="E4442" s="3681"/>
      <c r="F4442" s="3681"/>
      <c r="G4442" s="3681"/>
      <c r="H4442" s="3392"/>
      <c r="I4442" s="3683"/>
      <c r="J4442" s="3684"/>
      <c r="K4442" s="1974"/>
      <c r="L4442" s="774"/>
      <c r="M4442" s="767"/>
      <c r="DF4442" s="818"/>
      <c r="DG4442" s="772" t="str">
        <f t="shared" si="85"/>
        <v/>
      </c>
      <c r="DH4442" s="832">
        <v>4532</v>
      </c>
    </row>
    <row r="4443" spans="1:112" s="760" customFormat="1" ht="12.75" hidden="1" customHeight="1" x14ac:dyDescent="0.15">
      <c r="A4443" s="774"/>
      <c r="B4443" s="3391"/>
      <c r="C4443" s="3681"/>
      <c r="D4443" s="3681"/>
      <c r="E4443" s="3681"/>
      <c r="F4443" s="3681"/>
      <c r="G4443" s="3681"/>
      <c r="H4443" s="3392"/>
      <c r="I4443" s="3683"/>
      <c r="J4443" s="3684"/>
      <c r="K4443" s="1974"/>
      <c r="L4443" s="774"/>
      <c r="M4443" s="767"/>
      <c r="DF4443" s="818"/>
      <c r="DG4443" s="772" t="str">
        <f t="shared" si="85"/>
        <v/>
      </c>
      <c r="DH4443" s="832">
        <v>4533</v>
      </c>
    </row>
    <row r="4444" spans="1:112" s="760" customFormat="1" ht="12" hidden="1" customHeight="1" x14ac:dyDescent="0.15">
      <c r="A4444" s="774"/>
      <c r="B4444" s="3391"/>
      <c r="C4444" s="3681"/>
      <c r="D4444" s="3681"/>
      <c r="E4444" s="3681"/>
      <c r="F4444" s="3681"/>
      <c r="G4444" s="3681"/>
      <c r="H4444" s="3392"/>
      <c r="I4444" s="3683"/>
      <c r="J4444" s="3684"/>
      <c r="K4444" s="1974"/>
      <c r="L4444" s="774"/>
      <c r="M4444" s="767"/>
      <c r="DF4444" s="818"/>
      <c r="DG4444" s="772" t="str">
        <f t="shared" si="85"/>
        <v/>
      </c>
      <c r="DH4444" s="832">
        <v>4534</v>
      </c>
    </row>
    <row r="4445" spans="1:112" s="760" customFormat="1" ht="12" hidden="1" customHeight="1" x14ac:dyDescent="0.15">
      <c r="A4445" s="774"/>
      <c r="B4445" s="3391"/>
      <c r="C4445" s="3681"/>
      <c r="D4445" s="3681"/>
      <c r="E4445" s="3681"/>
      <c r="F4445" s="3681"/>
      <c r="G4445" s="3681"/>
      <c r="H4445" s="3392"/>
      <c r="I4445" s="3683"/>
      <c r="J4445" s="3684"/>
      <c r="K4445" s="1974"/>
      <c r="L4445" s="774"/>
      <c r="M4445" s="767"/>
      <c r="DF4445" s="818"/>
      <c r="DG4445" s="772" t="str">
        <f t="shared" si="85"/>
        <v/>
      </c>
      <c r="DH4445" s="832">
        <v>4535</v>
      </c>
    </row>
    <row r="4446" spans="1:112" s="760" customFormat="1" ht="12" hidden="1" customHeight="1" x14ac:dyDescent="0.15">
      <c r="A4446" s="774"/>
      <c r="B4446" s="3391"/>
      <c r="C4446" s="3681"/>
      <c r="D4446" s="3681"/>
      <c r="E4446" s="3681"/>
      <c r="F4446" s="3681"/>
      <c r="G4446" s="3681"/>
      <c r="H4446" s="3392"/>
      <c r="I4446" s="3683"/>
      <c r="J4446" s="3684"/>
      <c r="K4446" s="1974"/>
      <c r="L4446" s="774"/>
      <c r="M4446" s="767"/>
      <c r="DF4446" s="818"/>
      <c r="DG4446" s="772" t="str">
        <f t="shared" si="85"/>
        <v/>
      </c>
      <c r="DH4446" s="832">
        <v>4536</v>
      </c>
    </row>
    <row r="4447" spans="1:112" s="760" customFormat="1" ht="12" hidden="1" customHeight="1" x14ac:dyDescent="0.15">
      <c r="A4447" s="774"/>
      <c r="B4447" s="3391"/>
      <c r="C4447" s="3681"/>
      <c r="D4447" s="3681"/>
      <c r="E4447" s="3681"/>
      <c r="F4447" s="3681"/>
      <c r="G4447" s="3681"/>
      <c r="H4447" s="3392"/>
      <c r="I4447" s="3683"/>
      <c r="J4447" s="3684"/>
      <c r="K4447" s="1974"/>
      <c r="L4447" s="774"/>
      <c r="M4447" s="767"/>
      <c r="DF4447" s="818"/>
      <c r="DG4447" s="772" t="str">
        <f t="shared" si="85"/>
        <v/>
      </c>
      <c r="DH4447" s="832">
        <v>4537</v>
      </c>
    </row>
    <row r="4448" spans="1:112" s="760" customFormat="1" ht="12" hidden="1" customHeight="1" x14ac:dyDescent="0.15">
      <c r="A4448" s="774"/>
      <c r="B4448" s="3391"/>
      <c r="C4448" s="3681"/>
      <c r="D4448" s="3681"/>
      <c r="E4448" s="3681"/>
      <c r="F4448" s="3681"/>
      <c r="G4448" s="3681"/>
      <c r="H4448" s="3392"/>
      <c r="I4448" s="3683"/>
      <c r="J4448" s="3684"/>
      <c r="K4448" s="1974"/>
      <c r="L4448" s="774"/>
      <c r="M4448" s="767"/>
      <c r="DF4448" s="818"/>
      <c r="DG4448" s="772" t="str">
        <f t="shared" si="85"/>
        <v/>
      </c>
      <c r="DH4448" s="832">
        <v>4538</v>
      </c>
    </row>
    <row r="4449" spans="1:112" s="760" customFormat="1" ht="12" hidden="1" customHeight="1" x14ac:dyDescent="0.15">
      <c r="A4449" s="774"/>
      <c r="B4449" s="3391"/>
      <c r="C4449" s="3681"/>
      <c r="D4449" s="3681"/>
      <c r="E4449" s="3681"/>
      <c r="F4449" s="3681"/>
      <c r="G4449" s="3681"/>
      <c r="H4449" s="3392"/>
      <c r="I4449" s="3683"/>
      <c r="J4449" s="3684"/>
      <c r="K4449" s="1974"/>
      <c r="L4449" s="774"/>
      <c r="M4449" s="767"/>
      <c r="DF4449" s="818"/>
      <c r="DG4449" s="772" t="str">
        <f t="shared" si="85"/>
        <v/>
      </c>
      <c r="DH4449" s="832">
        <v>4539</v>
      </c>
    </row>
    <row r="4450" spans="1:112" s="760" customFormat="1" ht="12" hidden="1" customHeight="1" x14ac:dyDescent="0.15">
      <c r="A4450" s="774"/>
      <c r="B4450" s="3391"/>
      <c r="C4450" s="3681"/>
      <c r="D4450" s="3681"/>
      <c r="E4450" s="3681"/>
      <c r="F4450" s="3681"/>
      <c r="G4450" s="3681"/>
      <c r="H4450" s="3392"/>
      <c r="I4450" s="3683"/>
      <c r="J4450" s="3684"/>
      <c r="K4450" s="1974"/>
      <c r="L4450" s="774"/>
      <c r="M4450" s="767"/>
      <c r="DF4450" s="818"/>
      <c r="DG4450" s="772" t="str">
        <f t="shared" si="85"/>
        <v/>
      </c>
      <c r="DH4450" s="832">
        <v>4540</v>
      </c>
    </row>
    <row r="4451" spans="1:112" s="760" customFormat="1" ht="12" hidden="1" customHeight="1" x14ac:dyDescent="0.15">
      <c r="A4451" s="774"/>
      <c r="B4451" s="3391"/>
      <c r="C4451" s="3681"/>
      <c r="D4451" s="3681"/>
      <c r="E4451" s="3681"/>
      <c r="F4451" s="3681"/>
      <c r="G4451" s="3681"/>
      <c r="H4451" s="3392"/>
      <c r="I4451" s="3683"/>
      <c r="J4451" s="3684"/>
      <c r="K4451" s="1974"/>
      <c r="L4451" s="774"/>
      <c r="M4451" s="767"/>
      <c r="DF4451" s="818"/>
      <c r="DG4451" s="772" t="str">
        <f t="shared" si="85"/>
        <v/>
      </c>
      <c r="DH4451" s="832">
        <v>4541</v>
      </c>
    </row>
    <row r="4452" spans="1:112" s="760" customFormat="1" ht="12" hidden="1" customHeight="1" x14ac:dyDescent="0.15">
      <c r="A4452" s="774"/>
      <c r="B4452" s="3391"/>
      <c r="C4452" s="3681"/>
      <c r="D4452" s="3681"/>
      <c r="E4452" s="3681"/>
      <c r="F4452" s="3681"/>
      <c r="G4452" s="3681"/>
      <c r="H4452" s="3392"/>
      <c r="I4452" s="3683"/>
      <c r="J4452" s="3684"/>
      <c r="K4452" s="1974"/>
      <c r="L4452" s="774"/>
      <c r="M4452" s="767"/>
      <c r="DF4452" s="818"/>
      <c r="DG4452" s="772" t="str">
        <f t="shared" si="85"/>
        <v/>
      </c>
      <c r="DH4452" s="832">
        <v>4542</v>
      </c>
    </row>
    <row r="4453" spans="1:112" s="760" customFormat="1" ht="12.75" hidden="1" customHeight="1" x14ac:dyDescent="0.15">
      <c r="A4453" s="774"/>
      <c r="B4453" s="3391"/>
      <c r="C4453" s="3681"/>
      <c r="D4453" s="3681"/>
      <c r="E4453" s="3681"/>
      <c r="F4453" s="3681"/>
      <c r="G4453" s="3681"/>
      <c r="H4453" s="3392"/>
      <c r="I4453" s="3683"/>
      <c r="J4453" s="3684"/>
      <c r="K4453" s="1974"/>
      <c r="L4453" s="774"/>
      <c r="M4453" s="767"/>
      <c r="DF4453" s="818"/>
      <c r="DG4453" s="772" t="str">
        <f t="shared" si="85"/>
        <v/>
      </c>
      <c r="DH4453" s="832">
        <v>4543</v>
      </c>
    </row>
    <row r="4454" spans="1:112" s="760" customFormat="1" ht="12" hidden="1" customHeight="1" x14ac:dyDescent="0.15">
      <c r="A4454" s="774"/>
      <c r="B4454" s="3391"/>
      <c r="C4454" s="3681"/>
      <c r="D4454" s="3681"/>
      <c r="E4454" s="3681"/>
      <c r="F4454" s="3681"/>
      <c r="G4454" s="3681"/>
      <c r="H4454" s="3392"/>
      <c r="I4454" s="3683"/>
      <c r="J4454" s="3684"/>
      <c r="K4454" s="1974"/>
      <c r="L4454" s="774"/>
      <c r="M4454" s="767"/>
      <c r="DF4454" s="818"/>
      <c r="DG4454" s="772" t="str">
        <f t="shared" si="85"/>
        <v/>
      </c>
      <c r="DH4454" s="832">
        <v>4544</v>
      </c>
    </row>
    <row r="4455" spans="1:112" s="760" customFormat="1" ht="12" hidden="1" customHeight="1" x14ac:dyDescent="0.15">
      <c r="A4455" s="774"/>
      <c r="B4455" s="3391"/>
      <c r="C4455" s="3681"/>
      <c r="D4455" s="3681"/>
      <c r="E4455" s="3681"/>
      <c r="F4455" s="3681"/>
      <c r="G4455" s="3681"/>
      <c r="H4455" s="3392"/>
      <c r="I4455" s="3683"/>
      <c r="J4455" s="3684"/>
      <c r="K4455" s="1974"/>
      <c r="L4455" s="774"/>
      <c r="M4455" s="767"/>
      <c r="DF4455" s="818"/>
      <c r="DG4455" s="772" t="str">
        <f t="shared" si="85"/>
        <v/>
      </c>
      <c r="DH4455" s="832">
        <v>4545</v>
      </c>
    </row>
    <row r="4456" spans="1:112" s="760" customFormat="1" ht="12" hidden="1" customHeight="1" x14ac:dyDescent="0.15">
      <c r="A4456" s="774"/>
      <c r="B4456" s="3391"/>
      <c r="C4456" s="3681"/>
      <c r="D4456" s="3681"/>
      <c r="E4456" s="3681"/>
      <c r="F4456" s="3681"/>
      <c r="G4456" s="3681"/>
      <c r="H4456" s="3392"/>
      <c r="I4456" s="3683"/>
      <c r="J4456" s="3684"/>
      <c r="K4456" s="1974"/>
      <c r="L4456" s="774"/>
      <c r="M4456" s="767"/>
      <c r="DF4456" s="818"/>
      <c r="DG4456" s="772" t="str">
        <f t="shared" si="85"/>
        <v/>
      </c>
      <c r="DH4456" s="832">
        <v>4546</v>
      </c>
    </row>
    <row r="4457" spans="1:112" s="760" customFormat="1" ht="12" hidden="1" customHeight="1" x14ac:dyDescent="0.15">
      <c r="A4457" s="774"/>
      <c r="B4457" s="3391"/>
      <c r="C4457" s="3681"/>
      <c r="D4457" s="3681"/>
      <c r="E4457" s="3681"/>
      <c r="F4457" s="3681"/>
      <c r="G4457" s="3681"/>
      <c r="H4457" s="3392"/>
      <c r="I4457" s="3683"/>
      <c r="J4457" s="3684"/>
      <c r="K4457" s="1974"/>
      <c r="L4457" s="774"/>
      <c r="M4457" s="767"/>
      <c r="DF4457" s="818"/>
      <c r="DG4457" s="772" t="str">
        <f t="shared" si="85"/>
        <v/>
      </c>
      <c r="DH4457" s="832">
        <v>4547</v>
      </c>
    </row>
    <row r="4458" spans="1:112" s="760" customFormat="1" ht="12" hidden="1" customHeight="1" x14ac:dyDescent="0.15">
      <c r="A4458" s="774"/>
      <c r="B4458" s="3391"/>
      <c r="C4458" s="3681"/>
      <c r="D4458" s="3681"/>
      <c r="E4458" s="3681"/>
      <c r="F4458" s="3681"/>
      <c r="G4458" s="3681"/>
      <c r="H4458" s="3392"/>
      <c r="I4458" s="3683"/>
      <c r="J4458" s="3684"/>
      <c r="K4458" s="1974"/>
      <c r="L4458" s="774"/>
      <c r="M4458" s="767"/>
      <c r="DF4458" s="818"/>
      <c r="DG4458" s="772" t="str">
        <f t="shared" si="85"/>
        <v/>
      </c>
      <c r="DH4458" s="832">
        <v>4548</v>
      </c>
    </row>
    <row r="4459" spans="1:112" s="760" customFormat="1" ht="12" hidden="1" customHeight="1" x14ac:dyDescent="0.15">
      <c r="A4459" s="774"/>
      <c r="B4459" s="3391"/>
      <c r="C4459" s="3681"/>
      <c r="D4459" s="3681"/>
      <c r="E4459" s="3681"/>
      <c r="F4459" s="3681"/>
      <c r="G4459" s="3681"/>
      <c r="H4459" s="3392"/>
      <c r="I4459" s="3683"/>
      <c r="J4459" s="3684"/>
      <c r="K4459" s="1974"/>
      <c r="L4459" s="774"/>
      <c r="M4459" s="767"/>
      <c r="DF4459" s="818"/>
      <c r="DG4459" s="772" t="str">
        <f t="shared" si="85"/>
        <v/>
      </c>
      <c r="DH4459" s="832">
        <v>4549</v>
      </c>
    </row>
    <row r="4460" spans="1:112" s="760" customFormat="1" ht="12" hidden="1" customHeight="1" x14ac:dyDescent="0.15">
      <c r="A4460" s="774"/>
      <c r="B4460" s="3391"/>
      <c r="C4460" s="3681"/>
      <c r="D4460" s="3681"/>
      <c r="E4460" s="3681"/>
      <c r="F4460" s="3681"/>
      <c r="G4460" s="3681"/>
      <c r="H4460" s="3392"/>
      <c r="I4460" s="3683"/>
      <c r="J4460" s="3684"/>
      <c r="K4460" s="1974"/>
      <c r="L4460" s="774"/>
      <c r="M4460" s="767"/>
      <c r="DF4460" s="818"/>
      <c r="DG4460" s="772" t="str">
        <f t="shared" si="85"/>
        <v/>
      </c>
      <c r="DH4460" s="832">
        <v>4550</v>
      </c>
    </row>
    <row r="4461" spans="1:112" s="760" customFormat="1" ht="12" hidden="1" customHeight="1" x14ac:dyDescent="0.15">
      <c r="A4461" s="774"/>
      <c r="B4461" s="3391"/>
      <c r="C4461" s="3681"/>
      <c r="D4461" s="3681"/>
      <c r="E4461" s="3681"/>
      <c r="F4461" s="3681"/>
      <c r="G4461" s="3681"/>
      <c r="H4461" s="3392"/>
      <c r="I4461" s="3683"/>
      <c r="J4461" s="3684"/>
      <c r="K4461" s="1974"/>
      <c r="L4461" s="774"/>
      <c r="M4461" s="767"/>
      <c r="DF4461" s="818"/>
      <c r="DG4461" s="772" t="str">
        <f t="shared" si="85"/>
        <v/>
      </c>
      <c r="DH4461" s="832">
        <v>4551</v>
      </c>
    </row>
    <row r="4462" spans="1:112" s="760" customFormat="1" ht="12" hidden="1" customHeight="1" x14ac:dyDescent="0.15">
      <c r="A4462" s="774"/>
      <c r="B4462" s="3391"/>
      <c r="C4462" s="3681"/>
      <c r="D4462" s="3681"/>
      <c r="E4462" s="3681"/>
      <c r="F4462" s="3681"/>
      <c r="G4462" s="3681"/>
      <c r="H4462" s="3392"/>
      <c r="I4462" s="3683"/>
      <c r="J4462" s="3684"/>
      <c r="K4462" s="1974"/>
      <c r="L4462" s="774"/>
      <c r="M4462" s="767"/>
      <c r="DF4462" s="818"/>
      <c r="DG4462" s="772" t="str">
        <f t="shared" si="85"/>
        <v/>
      </c>
      <c r="DH4462" s="832">
        <v>4552</v>
      </c>
    </row>
    <row r="4463" spans="1:112" s="760" customFormat="1" ht="12" hidden="1" customHeight="1" x14ac:dyDescent="0.15">
      <c r="A4463" s="774"/>
      <c r="B4463" s="3391"/>
      <c r="C4463" s="3681"/>
      <c r="D4463" s="3681"/>
      <c r="E4463" s="3681"/>
      <c r="F4463" s="3681"/>
      <c r="G4463" s="3681"/>
      <c r="H4463" s="3392"/>
      <c r="I4463" s="3683"/>
      <c r="J4463" s="3684"/>
      <c r="K4463" s="1974"/>
      <c r="L4463" s="774"/>
      <c r="M4463" s="767"/>
      <c r="DF4463" s="818"/>
      <c r="DG4463" s="772" t="str">
        <f t="shared" si="85"/>
        <v/>
      </c>
      <c r="DH4463" s="832">
        <v>4553</v>
      </c>
    </row>
    <row r="4464" spans="1:112" s="760" customFormat="1" ht="12" hidden="1" customHeight="1" x14ac:dyDescent="0.15">
      <c r="A4464" s="774"/>
      <c r="B4464" s="3391"/>
      <c r="C4464" s="3681"/>
      <c r="D4464" s="3681"/>
      <c r="E4464" s="3681"/>
      <c r="F4464" s="3681"/>
      <c r="G4464" s="3681"/>
      <c r="H4464" s="3392"/>
      <c r="I4464" s="3683"/>
      <c r="J4464" s="3684"/>
      <c r="K4464" s="1974"/>
      <c r="L4464" s="774"/>
      <c r="M4464" s="767"/>
      <c r="DF4464" s="818"/>
      <c r="DG4464" s="772" t="str">
        <f t="shared" si="85"/>
        <v/>
      </c>
      <c r="DH4464" s="832">
        <v>4554</v>
      </c>
    </row>
    <row r="4465" spans="1:112" s="760" customFormat="1" ht="12" hidden="1" customHeight="1" x14ac:dyDescent="0.15">
      <c r="A4465" s="774"/>
      <c r="B4465" s="3391"/>
      <c r="C4465" s="3681"/>
      <c r="D4465" s="3681"/>
      <c r="E4465" s="3681"/>
      <c r="F4465" s="3681"/>
      <c r="G4465" s="3681"/>
      <c r="H4465" s="3392"/>
      <c r="I4465" s="3683"/>
      <c r="J4465" s="3684"/>
      <c r="K4465" s="1974"/>
      <c r="L4465" s="774"/>
      <c r="M4465" s="767"/>
      <c r="DF4465" s="818"/>
      <c r="DG4465" s="772" t="str">
        <f t="shared" si="85"/>
        <v/>
      </c>
      <c r="DH4465" s="832">
        <v>4555</v>
      </c>
    </row>
    <row r="4466" spans="1:112" s="760" customFormat="1" ht="12" hidden="1" customHeight="1" x14ac:dyDescent="0.15">
      <c r="A4466" s="774"/>
      <c r="B4466" s="3391"/>
      <c r="C4466" s="3681"/>
      <c r="D4466" s="3681"/>
      <c r="E4466" s="3681"/>
      <c r="F4466" s="3681"/>
      <c r="G4466" s="3681"/>
      <c r="H4466" s="3392"/>
      <c r="I4466" s="3683"/>
      <c r="J4466" s="3684"/>
      <c r="K4466" s="1974"/>
      <c r="L4466" s="774"/>
      <c r="M4466" s="767"/>
      <c r="DF4466" s="818"/>
      <c r="DG4466" s="772" t="str">
        <f t="shared" si="85"/>
        <v/>
      </c>
      <c r="DH4466" s="832">
        <v>4556</v>
      </c>
    </row>
    <row r="4467" spans="1:112" s="760" customFormat="1" ht="12" hidden="1" customHeight="1" x14ac:dyDescent="0.15">
      <c r="A4467" s="774"/>
      <c r="B4467" s="3391"/>
      <c r="C4467" s="3681"/>
      <c r="D4467" s="3681"/>
      <c r="E4467" s="3681"/>
      <c r="F4467" s="3681"/>
      <c r="G4467" s="3681"/>
      <c r="H4467" s="3392"/>
      <c r="I4467" s="3683"/>
      <c r="J4467" s="3684"/>
      <c r="K4467" s="1974"/>
      <c r="L4467" s="774"/>
      <c r="M4467" s="767"/>
      <c r="DF4467" s="818"/>
      <c r="DG4467" s="772" t="str">
        <f t="shared" ref="DG4467:DG4530" si="86">IF(COUNTA(A4467:M4467)&gt;0,DH4467,"")</f>
        <v/>
      </c>
      <c r="DH4467" s="832">
        <v>4557</v>
      </c>
    </row>
    <row r="4468" spans="1:112" s="760" customFormat="1" ht="12" hidden="1" customHeight="1" x14ac:dyDescent="0.15">
      <c r="A4468" s="774"/>
      <c r="B4468" s="3391"/>
      <c r="C4468" s="3681"/>
      <c r="D4468" s="3681"/>
      <c r="E4468" s="3681"/>
      <c r="F4468" s="3681"/>
      <c r="G4468" s="3681"/>
      <c r="H4468" s="3392"/>
      <c r="I4468" s="3683"/>
      <c r="J4468" s="3684"/>
      <c r="K4468" s="1974"/>
      <c r="L4468" s="774"/>
      <c r="M4468" s="767"/>
      <c r="DF4468" s="818"/>
      <c r="DG4468" s="772" t="str">
        <f t="shared" si="86"/>
        <v/>
      </c>
      <c r="DH4468" s="832">
        <v>4558</v>
      </c>
    </row>
    <row r="4469" spans="1:112" s="760" customFormat="1" ht="12" hidden="1" customHeight="1" x14ac:dyDescent="0.15">
      <c r="A4469" s="774"/>
      <c r="B4469" s="3391"/>
      <c r="C4469" s="3681"/>
      <c r="D4469" s="3681"/>
      <c r="E4469" s="3681"/>
      <c r="F4469" s="3681"/>
      <c r="G4469" s="3681"/>
      <c r="H4469" s="3392"/>
      <c r="I4469" s="3683"/>
      <c r="J4469" s="3684"/>
      <c r="K4469" s="1974"/>
      <c r="L4469" s="774"/>
      <c r="M4469" s="767"/>
      <c r="DF4469" s="818"/>
      <c r="DG4469" s="772" t="str">
        <f t="shared" si="86"/>
        <v/>
      </c>
      <c r="DH4469" s="832">
        <v>4559</v>
      </c>
    </row>
    <row r="4470" spans="1:112" s="760" customFormat="1" ht="12" hidden="1" customHeight="1" x14ac:dyDescent="0.15">
      <c r="A4470" s="774"/>
      <c r="B4470" s="3391"/>
      <c r="C4470" s="3681"/>
      <c r="D4470" s="3681"/>
      <c r="E4470" s="3681"/>
      <c r="F4470" s="3681"/>
      <c r="G4470" s="3681"/>
      <c r="H4470" s="3392"/>
      <c r="I4470" s="3683"/>
      <c r="J4470" s="3684"/>
      <c r="K4470" s="1974"/>
      <c r="L4470" s="774"/>
      <c r="M4470" s="767"/>
      <c r="DF4470" s="818"/>
      <c r="DG4470" s="772" t="str">
        <f t="shared" si="86"/>
        <v/>
      </c>
      <c r="DH4470" s="832">
        <v>4560</v>
      </c>
    </row>
    <row r="4471" spans="1:112" s="760" customFormat="1" ht="12.75" hidden="1" customHeight="1" x14ac:dyDescent="0.15">
      <c r="A4471" s="774"/>
      <c r="B4471" s="3391"/>
      <c r="C4471" s="3681"/>
      <c r="D4471" s="3681"/>
      <c r="E4471" s="3681"/>
      <c r="F4471" s="3681"/>
      <c r="G4471" s="3681"/>
      <c r="H4471" s="3392"/>
      <c r="I4471" s="3683"/>
      <c r="J4471" s="3684"/>
      <c r="K4471" s="1974"/>
      <c r="L4471" s="774"/>
      <c r="M4471" s="767"/>
      <c r="DF4471" s="818"/>
      <c r="DG4471" s="772" t="str">
        <f t="shared" si="86"/>
        <v/>
      </c>
      <c r="DH4471" s="832">
        <v>4561</v>
      </c>
    </row>
    <row r="4472" spans="1:112" s="760" customFormat="1" ht="12" hidden="1" customHeight="1" x14ac:dyDescent="0.15">
      <c r="A4472" s="774"/>
      <c r="B4472" s="3391"/>
      <c r="C4472" s="3681"/>
      <c r="D4472" s="3681"/>
      <c r="E4472" s="3681"/>
      <c r="F4472" s="3681"/>
      <c r="G4472" s="3681"/>
      <c r="H4472" s="3392"/>
      <c r="I4472" s="3683"/>
      <c r="J4472" s="3684"/>
      <c r="K4472" s="1974"/>
      <c r="L4472" s="774"/>
      <c r="M4472" s="767"/>
      <c r="DF4472" s="818"/>
      <c r="DG4472" s="772" t="str">
        <f t="shared" si="86"/>
        <v/>
      </c>
      <c r="DH4472" s="832">
        <v>4562</v>
      </c>
    </row>
    <row r="4473" spans="1:112" s="760" customFormat="1" ht="12" hidden="1" customHeight="1" x14ac:dyDescent="0.15">
      <c r="A4473" s="774"/>
      <c r="B4473" s="3391"/>
      <c r="C4473" s="3681"/>
      <c r="D4473" s="3681"/>
      <c r="E4473" s="3681"/>
      <c r="F4473" s="3681"/>
      <c r="G4473" s="3681"/>
      <c r="H4473" s="3392"/>
      <c r="I4473" s="3683"/>
      <c r="J4473" s="3684"/>
      <c r="K4473" s="1974"/>
      <c r="L4473" s="774"/>
      <c r="M4473" s="767"/>
      <c r="DF4473" s="818"/>
      <c r="DG4473" s="772" t="str">
        <f t="shared" si="86"/>
        <v/>
      </c>
      <c r="DH4473" s="832">
        <v>4563</v>
      </c>
    </row>
    <row r="4474" spans="1:112" s="760" customFormat="1" ht="12" hidden="1" customHeight="1" x14ac:dyDescent="0.15">
      <c r="A4474" s="774"/>
      <c r="B4474" s="3391"/>
      <c r="C4474" s="3681"/>
      <c r="D4474" s="3681"/>
      <c r="E4474" s="3681"/>
      <c r="F4474" s="3681"/>
      <c r="G4474" s="3681"/>
      <c r="H4474" s="3392"/>
      <c r="I4474" s="3683"/>
      <c r="J4474" s="3684"/>
      <c r="K4474" s="1974"/>
      <c r="L4474" s="774"/>
      <c r="M4474" s="767"/>
      <c r="DF4474" s="818"/>
      <c r="DG4474" s="772" t="str">
        <f t="shared" si="86"/>
        <v/>
      </c>
      <c r="DH4474" s="832">
        <v>4564</v>
      </c>
    </row>
    <row r="4475" spans="1:112" s="760" customFormat="1" ht="12" hidden="1" customHeight="1" x14ac:dyDescent="0.15">
      <c r="A4475" s="774"/>
      <c r="B4475" s="3391"/>
      <c r="C4475" s="3681"/>
      <c r="D4475" s="3681"/>
      <c r="E4475" s="3681"/>
      <c r="F4475" s="3681"/>
      <c r="G4475" s="3681"/>
      <c r="H4475" s="3392"/>
      <c r="I4475" s="3683"/>
      <c r="J4475" s="3684"/>
      <c r="K4475" s="1974"/>
      <c r="L4475" s="774"/>
      <c r="M4475" s="767"/>
      <c r="DF4475" s="818"/>
      <c r="DG4475" s="772" t="str">
        <f t="shared" si="86"/>
        <v/>
      </c>
      <c r="DH4475" s="832">
        <v>4565</v>
      </c>
    </row>
    <row r="4476" spans="1:112" s="760" customFormat="1" ht="12" hidden="1" customHeight="1" x14ac:dyDescent="0.15">
      <c r="A4476" s="774"/>
      <c r="B4476" s="3391"/>
      <c r="C4476" s="3681"/>
      <c r="D4476" s="3681"/>
      <c r="E4476" s="3681"/>
      <c r="F4476" s="3681"/>
      <c r="G4476" s="3681"/>
      <c r="H4476" s="3392"/>
      <c r="I4476" s="3683"/>
      <c r="J4476" s="3684"/>
      <c r="K4476" s="1974"/>
      <c r="L4476" s="774"/>
      <c r="M4476" s="767"/>
      <c r="DF4476" s="818"/>
      <c r="DG4476" s="772" t="str">
        <f t="shared" si="86"/>
        <v/>
      </c>
      <c r="DH4476" s="832">
        <v>4566</v>
      </c>
    </row>
    <row r="4477" spans="1:112" s="760" customFormat="1" ht="12" hidden="1" customHeight="1" x14ac:dyDescent="0.15">
      <c r="A4477" s="774"/>
      <c r="B4477" s="3391"/>
      <c r="C4477" s="3681"/>
      <c r="D4477" s="3681"/>
      <c r="E4477" s="3681"/>
      <c r="F4477" s="3681"/>
      <c r="G4477" s="3681"/>
      <c r="H4477" s="3392"/>
      <c r="I4477" s="3683"/>
      <c r="J4477" s="3684"/>
      <c r="K4477" s="1974"/>
      <c r="L4477" s="774"/>
      <c r="M4477" s="767"/>
      <c r="DF4477" s="818"/>
      <c r="DG4477" s="772" t="str">
        <f t="shared" si="86"/>
        <v/>
      </c>
      <c r="DH4477" s="832">
        <v>4567</v>
      </c>
    </row>
    <row r="4478" spans="1:112" s="760" customFormat="1" ht="12" hidden="1" customHeight="1" x14ac:dyDescent="0.15">
      <c r="A4478" s="774"/>
      <c r="B4478" s="3391"/>
      <c r="C4478" s="3681"/>
      <c r="D4478" s="3681"/>
      <c r="E4478" s="3681"/>
      <c r="F4478" s="3681"/>
      <c r="G4478" s="3681"/>
      <c r="H4478" s="3392"/>
      <c r="I4478" s="3683"/>
      <c r="J4478" s="3684"/>
      <c r="K4478" s="1974"/>
      <c r="L4478" s="774"/>
      <c r="M4478" s="767"/>
      <c r="DF4478" s="818"/>
      <c r="DG4478" s="772" t="str">
        <f t="shared" si="86"/>
        <v/>
      </c>
      <c r="DH4478" s="832">
        <v>4568</v>
      </c>
    </row>
    <row r="4479" spans="1:112" s="760" customFormat="1" ht="12" hidden="1" customHeight="1" x14ac:dyDescent="0.15">
      <c r="A4479" s="774"/>
      <c r="B4479" s="3391"/>
      <c r="C4479" s="3681"/>
      <c r="D4479" s="3681"/>
      <c r="E4479" s="3681"/>
      <c r="F4479" s="3681"/>
      <c r="G4479" s="3681"/>
      <c r="H4479" s="3392"/>
      <c r="I4479" s="3683"/>
      <c r="J4479" s="3684"/>
      <c r="K4479" s="1974"/>
      <c r="L4479" s="774"/>
      <c r="M4479" s="767"/>
      <c r="DF4479" s="818"/>
      <c r="DG4479" s="772" t="str">
        <f t="shared" si="86"/>
        <v/>
      </c>
      <c r="DH4479" s="832">
        <v>4569</v>
      </c>
    </row>
    <row r="4480" spans="1:112" s="760" customFormat="1" ht="12" hidden="1" customHeight="1" x14ac:dyDescent="0.15">
      <c r="A4480" s="774"/>
      <c r="B4480" s="3391"/>
      <c r="C4480" s="3681"/>
      <c r="D4480" s="3681"/>
      <c r="E4480" s="3681"/>
      <c r="F4480" s="3681"/>
      <c r="G4480" s="3681"/>
      <c r="H4480" s="3392"/>
      <c r="I4480" s="3683"/>
      <c r="J4480" s="3684"/>
      <c r="K4480" s="1974"/>
      <c r="L4480" s="774"/>
      <c r="M4480" s="767"/>
      <c r="DF4480" s="818"/>
      <c r="DG4480" s="772" t="str">
        <f t="shared" si="86"/>
        <v/>
      </c>
      <c r="DH4480" s="832">
        <v>4570</v>
      </c>
    </row>
    <row r="4481" spans="1:112" s="760" customFormat="1" ht="12.75" hidden="1" customHeight="1" x14ac:dyDescent="0.15">
      <c r="A4481" s="774"/>
      <c r="B4481" s="3391"/>
      <c r="C4481" s="3681"/>
      <c r="D4481" s="3681"/>
      <c r="E4481" s="3681"/>
      <c r="F4481" s="3681"/>
      <c r="G4481" s="3681"/>
      <c r="H4481" s="3392"/>
      <c r="I4481" s="3683"/>
      <c r="J4481" s="3684"/>
      <c r="K4481" s="1974"/>
      <c r="L4481" s="774"/>
      <c r="M4481" s="767"/>
      <c r="DF4481" s="818"/>
      <c r="DG4481" s="772" t="str">
        <f t="shared" si="86"/>
        <v/>
      </c>
      <c r="DH4481" s="832">
        <v>4571</v>
      </c>
    </row>
    <row r="4482" spans="1:112" s="760" customFormat="1" ht="12" hidden="1" customHeight="1" x14ac:dyDescent="0.15">
      <c r="A4482" s="774"/>
      <c r="B4482" s="3391"/>
      <c r="C4482" s="3681"/>
      <c r="D4482" s="3681"/>
      <c r="E4482" s="3681"/>
      <c r="F4482" s="3681"/>
      <c r="G4482" s="3681"/>
      <c r="H4482" s="3392"/>
      <c r="I4482" s="3683"/>
      <c r="J4482" s="3684"/>
      <c r="K4482" s="1974"/>
      <c r="L4482" s="774"/>
      <c r="M4482" s="767"/>
      <c r="DF4482" s="818"/>
      <c r="DG4482" s="772" t="str">
        <f t="shared" si="86"/>
        <v/>
      </c>
      <c r="DH4482" s="832">
        <v>4572</v>
      </c>
    </row>
    <row r="4483" spans="1:112" s="760" customFormat="1" ht="12" hidden="1" customHeight="1" x14ac:dyDescent="0.15">
      <c r="A4483" s="774"/>
      <c r="B4483" s="3391"/>
      <c r="C4483" s="3681"/>
      <c r="D4483" s="3681"/>
      <c r="E4483" s="3681"/>
      <c r="F4483" s="3681"/>
      <c r="G4483" s="3681"/>
      <c r="H4483" s="3392"/>
      <c r="I4483" s="3683"/>
      <c r="J4483" s="3684"/>
      <c r="K4483" s="1974"/>
      <c r="L4483" s="774"/>
      <c r="M4483" s="767"/>
      <c r="DF4483" s="818"/>
      <c r="DG4483" s="772" t="str">
        <f t="shared" si="86"/>
        <v/>
      </c>
      <c r="DH4483" s="832">
        <v>4573</v>
      </c>
    </row>
    <row r="4484" spans="1:112" s="760" customFormat="1" ht="12" hidden="1" customHeight="1" x14ac:dyDescent="0.15">
      <c r="A4484" s="774"/>
      <c r="B4484" s="3391"/>
      <c r="C4484" s="3681"/>
      <c r="D4484" s="3681"/>
      <c r="E4484" s="3681"/>
      <c r="F4484" s="3681"/>
      <c r="G4484" s="3681"/>
      <c r="H4484" s="3392"/>
      <c r="I4484" s="3683"/>
      <c r="J4484" s="3684"/>
      <c r="K4484" s="1974"/>
      <c r="L4484" s="774"/>
      <c r="M4484" s="767"/>
      <c r="DF4484" s="818"/>
      <c r="DG4484" s="772" t="str">
        <f t="shared" si="86"/>
        <v/>
      </c>
      <c r="DH4484" s="832">
        <v>4574</v>
      </c>
    </row>
    <row r="4485" spans="1:112" s="760" customFormat="1" ht="12" hidden="1" customHeight="1" x14ac:dyDescent="0.15">
      <c r="A4485" s="774"/>
      <c r="B4485" s="3391"/>
      <c r="C4485" s="3681"/>
      <c r="D4485" s="3681"/>
      <c r="E4485" s="3681"/>
      <c r="F4485" s="3681"/>
      <c r="G4485" s="3681"/>
      <c r="H4485" s="3392"/>
      <c r="I4485" s="3683"/>
      <c r="J4485" s="3684"/>
      <c r="K4485" s="1974"/>
      <c r="L4485" s="774"/>
      <c r="M4485" s="767"/>
      <c r="DF4485" s="818"/>
      <c r="DG4485" s="772" t="str">
        <f t="shared" si="86"/>
        <v/>
      </c>
      <c r="DH4485" s="832">
        <v>4575</v>
      </c>
    </row>
    <row r="4486" spans="1:112" s="760" customFormat="1" ht="12" hidden="1" customHeight="1" x14ac:dyDescent="0.15">
      <c r="A4486" s="774"/>
      <c r="B4486" s="3391"/>
      <c r="C4486" s="3681"/>
      <c r="D4486" s="3681"/>
      <c r="E4486" s="3681"/>
      <c r="F4486" s="3681"/>
      <c r="G4486" s="3681"/>
      <c r="H4486" s="3392"/>
      <c r="I4486" s="3683"/>
      <c r="J4486" s="3684"/>
      <c r="K4486" s="1974"/>
      <c r="L4486" s="774"/>
      <c r="M4486" s="767"/>
      <c r="DF4486" s="818"/>
      <c r="DG4486" s="772" t="str">
        <f t="shared" si="86"/>
        <v/>
      </c>
      <c r="DH4486" s="832">
        <v>4576</v>
      </c>
    </row>
    <row r="4487" spans="1:112" s="760" customFormat="1" ht="12" hidden="1" customHeight="1" x14ac:dyDescent="0.15">
      <c r="A4487" s="774"/>
      <c r="B4487" s="3391"/>
      <c r="C4487" s="3681"/>
      <c r="D4487" s="3681"/>
      <c r="E4487" s="3681"/>
      <c r="F4487" s="3681"/>
      <c r="G4487" s="3681"/>
      <c r="H4487" s="3392"/>
      <c r="I4487" s="3683"/>
      <c r="J4487" s="3684"/>
      <c r="K4487" s="1974"/>
      <c r="L4487" s="774"/>
      <c r="M4487" s="767"/>
      <c r="DF4487" s="818"/>
      <c r="DG4487" s="772" t="str">
        <f t="shared" si="86"/>
        <v/>
      </c>
      <c r="DH4487" s="832">
        <v>4577</v>
      </c>
    </row>
    <row r="4488" spans="1:112" s="760" customFormat="1" ht="12" hidden="1" customHeight="1" x14ac:dyDescent="0.15">
      <c r="A4488" s="774"/>
      <c r="B4488" s="3391"/>
      <c r="C4488" s="3681"/>
      <c r="D4488" s="3681"/>
      <c r="E4488" s="3681"/>
      <c r="F4488" s="3681"/>
      <c r="G4488" s="3681"/>
      <c r="H4488" s="3392"/>
      <c r="I4488" s="3683"/>
      <c r="J4488" s="3684"/>
      <c r="K4488" s="1974"/>
      <c r="L4488" s="774"/>
      <c r="M4488" s="767"/>
      <c r="DF4488" s="818"/>
      <c r="DG4488" s="772" t="str">
        <f t="shared" si="86"/>
        <v/>
      </c>
      <c r="DH4488" s="832">
        <v>4578</v>
      </c>
    </row>
    <row r="4489" spans="1:112" s="760" customFormat="1" ht="12" hidden="1" customHeight="1" x14ac:dyDescent="0.15">
      <c r="A4489" s="774"/>
      <c r="B4489" s="3391"/>
      <c r="C4489" s="3681"/>
      <c r="D4489" s="3681"/>
      <c r="E4489" s="3681"/>
      <c r="F4489" s="3681"/>
      <c r="G4489" s="3681"/>
      <c r="H4489" s="3392"/>
      <c r="I4489" s="3683"/>
      <c r="J4489" s="3684"/>
      <c r="K4489" s="1974"/>
      <c r="L4489" s="774"/>
      <c r="M4489" s="767"/>
      <c r="DF4489" s="818"/>
      <c r="DG4489" s="772" t="str">
        <f t="shared" si="86"/>
        <v/>
      </c>
      <c r="DH4489" s="832">
        <v>4579</v>
      </c>
    </row>
    <row r="4490" spans="1:112" s="760" customFormat="1" ht="12" hidden="1" customHeight="1" x14ac:dyDescent="0.15">
      <c r="A4490" s="774"/>
      <c r="B4490" s="3391"/>
      <c r="C4490" s="3681"/>
      <c r="D4490" s="3681"/>
      <c r="E4490" s="3681"/>
      <c r="F4490" s="3681"/>
      <c r="G4490" s="3681"/>
      <c r="H4490" s="3392"/>
      <c r="I4490" s="3683"/>
      <c r="J4490" s="3684"/>
      <c r="K4490" s="1974"/>
      <c r="L4490" s="774"/>
      <c r="M4490" s="767"/>
      <c r="DF4490" s="818"/>
      <c r="DG4490" s="772" t="str">
        <f t="shared" si="86"/>
        <v/>
      </c>
      <c r="DH4490" s="832">
        <v>4580</v>
      </c>
    </row>
    <row r="4491" spans="1:112" s="760" customFormat="1" ht="12.75" hidden="1" customHeight="1" x14ac:dyDescent="0.15">
      <c r="A4491" s="774"/>
      <c r="B4491" s="3391"/>
      <c r="C4491" s="3681"/>
      <c r="D4491" s="3681"/>
      <c r="E4491" s="3681"/>
      <c r="F4491" s="3681"/>
      <c r="G4491" s="3681"/>
      <c r="H4491" s="3392"/>
      <c r="I4491" s="3683"/>
      <c r="J4491" s="3684"/>
      <c r="K4491" s="1974"/>
      <c r="L4491" s="774"/>
      <c r="M4491" s="767"/>
      <c r="DF4491" s="818"/>
      <c r="DG4491" s="772" t="str">
        <f t="shared" si="86"/>
        <v/>
      </c>
      <c r="DH4491" s="832">
        <v>4581</v>
      </c>
    </row>
    <row r="4492" spans="1:112" s="760" customFormat="1" ht="12" hidden="1" customHeight="1" x14ac:dyDescent="0.15">
      <c r="A4492" s="774"/>
      <c r="B4492" s="3391"/>
      <c r="C4492" s="3681"/>
      <c r="D4492" s="3681"/>
      <c r="E4492" s="3681"/>
      <c r="F4492" s="3681"/>
      <c r="G4492" s="3681"/>
      <c r="H4492" s="3392"/>
      <c r="I4492" s="3683"/>
      <c r="J4492" s="3684"/>
      <c r="K4492" s="1974"/>
      <c r="L4492" s="774"/>
      <c r="M4492" s="767"/>
      <c r="DF4492" s="818"/>
      <c r="DG4492" s="772" t="str">
        <f t="shared" si="86"/>
        <v/>
      </c>
      <c r="DH4492" s="832">
        <v>4582</v>
      </c>
    </row>
    <row r="4493" spans="1:112" s="760" customFormat="1" ht="12" hidden="1" customHeight="1" x14ac:dyDescent="0.15">
      <c r="A4493" s="774"/>
      <c r="B4493" s="3391"/>
      <c r="C4493" s="3681"/>
      <c r="D4493" s="3681"/>
      <c r="E4493" s="3681"/>
      <c r="F4493" s="3681"/>
      <c r="G4493" s="3681"/>
      <c r="H4493" s="3392"/>
      <c r="I4493" s="3683"/>
      <c r="J4493" s="3684"/>
      <c r="K4493" s="1974"/>
      <c r="L4493" s="774"/>
      <c r="M4493" s="767"/>
      <c r="DF4493" s="818"/>
      <c r="DG4493" s="772" t="str">
        <f t="shared" si="86"/>
        <v/>
      </c>
      <c r="DH4493" s="832">
        <v>4583</v>
      </c>
    </row>
    <row r="4494" spans="1:112" s="760" customFormat="1" ht="12" hidden="1" customHeight="1" x14ac:dyDescent="0.15">
      <c r="A4494" s="774"/>
      <c r="B4494" s="3391"/>
      <c r="C4494" s="3681"/>
      <c r="D4494" s="3681"/>
      <c r="E4494" s="3681"/>
      <c r="F4494" s="3681"/>
      <c r="G4494" s="3681"/>
      <c r="H4494" s="3392"/>
      <c r="I4494" s="3683"/>
      <c r="J4494" s="3684"/>
      <c r="K4494" s="1974"/>
      <c r="L4494" s="774"/>
      <c r="M4494" s="767"/>
      <c r="DF4494" s="818"/>
      <c r="DG4494" s="772" t="str">
        <f t="shared" si="86"/>
        <v/>
      </c>
      <c r="DH4494" s="832">
        <v>4584</v>
      </c>
    </row>
    <row r="4495" spans="1:112" s="760" customFormat="1" ht="12" hidden="1" customHeight="1" x14ac:dyDescent="0.15">
      <c r="A4495" s="774"/>
      <c r="B4495" s="3391"/>
      <c r="C4495" s="3681"/>
      <c r="D4495" s="3681"/>
      <c r="E4495" s="3681"/>
      <c r="F4495" s="3681"/>
      <c r="G4495" s="3681"/>
      <c r="H4495" s="3392"/>
      <c r="I4495" s="3683"/>
      <c r="J4495" s="3684"/>
      <c r="K4495" s="1974"/>
      <c r="L4495" s="774"/>
      <c r="M4495" s="767"/>
      <c r="DF4495" s="818"/>
      <c r="DG4495" s="772" t="str">
        <f t="shared" si="86"/>
        <v/>
      </c>
      <c r="DH4495" s="832">
        <v>4585</v>
      </c>
    </row>
    <row r="4496" spans="1:112" s="760" customFormat="1" ht="12" hidden="1" customHeight="1" x14ac:dyDescent="0.15">
      <c r="A4496" s="774"/>
      <c r="B4496" s="3391"/>
      <c r="C4496" s="3681"/>
      <c r="D4496" s="3681"/>
      <c r="E4496" s="3681"/>
      <c r="F4496" s="3681"/>
      <c r="G4496" s="3681"/>
      <c r="H4496" s="3392"/>
      <c r="I4496" s="3683"/>
      <c r="J4496" s="3684"/>
      <c r="K4496" s="1974"/>
      <c r="L4496" s="774"/>
      <c r="M4496" s="767"/>
      <c r="DF4496" s="818"/>
      <c r="DG4496" s="772" t="str">
        <f t="shared" si="86"/>
        <v/>
      </c>
      <c r="DH4496" s="832">
        <v>4586</v>
      </c>
    </row>
    <row r="4497" spans="1:112" s="760" customFormat="1" ht="12" hidden="1" customHeight="1" x14ac:dyDescent="0.15">
      <c r="A4497" s="774"/>
      <c r="B4497" s="3391"/>
      <c r="C4497" s="3681"/>
      <c r="D4497" s="3681"/>
      <c r="E4497" s="3681"/>
      <c r="F4497" s="3681"/>
      <c r="G4497" s="3681"/>
      <c r="H4497" s="3392"/>
      <c r="I4497" s="3683"/>
      <c r="J4497" s="3684"/>
      <c r="K4497" s="1974"/>
      <c r="L4497" s="774"/>
      <c r="M4497" s="767"/>
      <c r="DF4497" s="818"/>
      <c r="DG4497" s="772" t="str">
        <f t="shared" si="86"/>
        <v/>
      </c>
      <c r="DH4497" s="832">
        <v>4587</v>
      </c>
    </row>
    <row r="4498" spans="1:112" s="760" customFormat="1" ht="12" hidden="1" customHeight="1" x14ac:dyDescent="0.15">
      <c r="A4498" s="774"/>
      <c r="B4498" s="3391"/>
      <c r="C4498" s="3681"/>
      <c r="D4498" s="3681"/>
      <c r="E4498" s="3681"/>
      <c r="F4498" s="3681"/>
      <c r="G4498" s="3681"/>
      <c r="H4498" s="3392"/>
      <c r="I4498" s="3683"/>
      <c r="J4498" s="3684"/>
      <c r="K4498" s="1974"/>
      <c r="L4498" s="774"/>
      <c r="M4498" s="767"/>
      <c r="DF4498" s="818"/>
      <c r="DG4498" s="772" t="str">
        <f t="shared" si="86"/>
        <v/>
      </c>
      <c r="DH4498" s="832">
        <v>4588</v>
      </c>
    </row>
    <row r="4499" spans="1:112" s="760" customFormat="1" ht="12" hidden="1" customHeight="1" x14ac:dyDescent="0.15">
      <c r="A4499" s="774"/>
      <c r="B4499" s="3391"/>
      <c r="C4499" s="3681"/>
      <c r="D4499" s="3681"/>
      <c r="E4499" s="3681"/>
      <c r="F4499" s="3681"/>
      <c r="G4499" s="3681"/>
      <c r="H4499" s="3392"/>
      <c r="I4499" s="3683"/>
      <c r="J4499" s="3684"/>
      <c r="K4499" s="1974"/>
      <c r="L4499" s="774"/>
      <c r="M4499" s="767"/>
      <c r="DF4499" s="818"/>
      <c r="DG4499" s="772" t="str">
        <f t="shared" si="86"/>
        <v/>
      </c>
      <c r="DH4499" s="832">
        <v>4589</v>
      </c>
    </row>
    <row r="4500" spans="1:112" s="760" customFormat="1" ht="12" hidden="1" customHeight="1" x14ac:dyDescent="0.15">
      <c r="A4500" s="774"/>
      <c r="B4500" s="3391"/>
      <c r="C4500" s="3681"/>
      <c r="D4500" s="3681"/>
      <c r="E4500" s="3681"/>
      <c r="F4500" s="3681"/>
      <c r="G4500" s="3681"/>
      <c r="H4500" s="3392"/>
      <c r="I4500" s="3683"/>
      <c r="J4500" s="3684"/>
      <c r="K4500" s="1974"/>
      <c r="L4500" s="774"/>
      <c r="M4500" s="767"/>
      <c r="DF4500" s="818"/>
      <c r="DG4500" s="772" t="str">
        <f t="shared" si="86"/>
        <v/>
      </c>
      <c r="DH4500" s="832">
        <v>4590</v>
      </c>
    </row>
    <row r="4501" spans="1:112" s="760" customFormat="1" ht="12" hidden="1" customHeight="1" x14ac:dyDescent="0.15">
      <c r="A4501" s="774"/>
      <c r="B4501" s="3391"/>
      <c r="C4501" s="3681"/>
      <c r="D4501" s="3681"/>
      <c r="E4501" s="3681"/>
      <c r="F4501" s="3681"/>
      <c r="G4501" s="3681"/>
      <c r="H4501" s="3392"/>
      <c r="I4501" s="3683"/>
      <c r="J4501" s="3684"/>
      <c r="K4501" s="1974"/>
      <c r="L4501" s="774"/>
      <c r="M4501" s="767"/>
      <c r="DF4501" s="818"/>
      <c r="DG4501" s="772" t="str">
        <f t="shared" si="86"/>
        <v/>
      </c>
      <c r="DH4501" s="832">
        <v>4591</v>
      </c>
    </row>
    <row r="4502" spans="1:112" s="760" customFormat="1" ht="12" hidden="1" customHeight="1" x14ac:dyDescent="0.15">
      <c r="A4502" s="774"/>
      <c r="B4502" s="3391"/>
      <c r="C4502" s="3681"/>
      <c r="D4502" s="3681"/>
      <c r="E4502" s="3681"/>
      <c r="F4502" s="3681"/>
      <c r="G4502" s="3681"/>
      <c r="H4502" s="3392"/>
      <c r="I4502" s="3683"/>
      <c r="J4502" s="3684"/>
      <c r="K4502" s="1974"/>
      <c r="L4502" s="774"/>
      <c r="M4502" s="767"/>
      <c r="DF4502" s="818"/>
      <c r="DG4502" s="772" t="str">
        <f t="shared" si="86"/>
        <v/>
      </c>
      <c r="DH4502" s="832">
        <v>4592</v>
      </c>
    </row>
    <row r="4503" spans="1:112" s="760" customFormat="1" ht="12" hidden="1" customHeight="1" x14ac:dyDescent="0.15">
      <c r="A4503" s="774"/>
      <c r="B4503" s="3391"/>
      <c r="C4503" s="3681"/>
      <c r="D4503" s="3681"/>
      <c r="E4503" s="3681"/>
      <c r="F4503" s="3681"/>
      <c r="G4503" s="3681"/>
      <c r="H4503" s="3392"/>
      <c r="I4503" s="3683"/>
      <c r="J4503" s="3684"/>
      <c r="K4503" s="1974"/>
      <c r="L4503" s="774"/>
      <c r="M4503" s="767"/>
      <c r="DF4503" s="818"/>
      <c r="DG4503" s="772" t="str">
        <f t="shared" si="86"/>
        <v/>
      </c>
      <c r="DH4503" s="832">
        <v>4593</v>
      </c>
    </row>
    <row r="4504" spans="1:112" s="760" customFormat="1" ht="12" hidden="1" customHeight="1" x14ac:dyDescent="0.15">
      <c r="A4504" s="774"/>
      <c r="B4504" s="3391"/>
      <c r="C4504" s="3681"/>
      <c r="D4504" s="3681"/>
      <c r="E4504" s="3681"/>
      <c r="F4504" s="3681"/>
      <c r="G4504" s="3681"/>
      <c r="H4504" s="3392"/>
      <c r="I4504" s="3683"/>
      <c r="J4504" s="3684"/>
      <c r="K4504" s="1974"/>
      <c r="L4504" s="774"/>
      <c r="M4504" s="767"/>
      <c r="DF4504" s="818"/>
      <c r="DG4504" s="772" t="str">
        <f t="shared" si="86"/>
        <v/>
      </c>
      <c r="DH4504" s="832">
        <v>4594</v>
      </c>
    </row>
    <row r="4505" spans="1:112" s="760" customFormat="1" ht="12" hidden="1" customHeight="1" x14ac:dyDescent="0.15">
      <c r="A4505" s="774"/>
      <c r="B4505" s="3391"/>
      <c r="C4505" s="3681"/>
      <c r="D4505" s="3681"/>
      <c r="E4505" s="3681"/>
      <c r="F4505" s="3681"/>
      <c r="G4505" s="3681"/>
      <c r="H4505" s="3392"/>
      <c r="I4505" s="3683"/>
      <c r="J4505" s="3684"/>
      <c r="K4505" s="1974"/>
      <c r="L4505" s="774"/>
      <c r="M4505" s="767"/>
      <c r="DF4505" s="818"/>
      <c r="DG4505" s="772" t="str">
        <f t="shared" si="86"/>
        <v/>
      </c>
      <c r="DH4505" s="832">
        <v>4595</v>
      </c>
    </row>
    <row r="4506" spans="1:112" s="760" customFormat="1" ht="12" hidden="1" customHeight="1" x14ac:dyDescent="0.15">
      <c r="A4506" s="774"/>
      <c r="B4506" s="3391"/>
      <c r="C4506" s="3681"/>
      <c r="D4506" s="3681"/>
      <c r="E4506" s="3681"/>
      <c r="F4506" s="3681"/>
      <c r="G4506" s="3681"/>
      <c r="H4506" s="3392"/>
      <c r="I4506" s="3683"/>
      <c r="J4506" s="3684"/>
      <c r="K4506" s="1974"/>
      <c r="L4506" s="774"/>
      <c r="M4506" s="767"/>
      <c r="DF4506" s="818"/>
      <c r="DG4506" s="772" t="str">
        <f t="shared" si="86"/>
        <v/>
      </c>
      <c r="DH4506" s="832">
        <v>4596</v>
      </c>
    </row>
    <row r="4507" spans="1:112" s="760" customFormat="1" ht="12" hidden="1" customHeight="1" x14ac:dyDescent="0.15">
      <c r="A4507" s="774"/>
      <c r="B4507" s="3391"/>
      <c r="C4507" s="3681"/>
      <c r="D4507" s="3681"/>
      <c r="E4507" s="3681"/>
      <c r="F4507" s="3681"/>
      <c r="G4507" s="3681"/>
      <c r="H4507" s="3392"/>
      <c r="I4507" s="3683"/>
      <c r="J4507" s="3684"/>
      <c r="K4507" s="1974"/>
      <c r="L4507" s="774"/>
      <c r="M4507" s="767"/>
      <c r="DF4507" s="818"/>
      <c r="DG4507" s="772" t="str">
        <f t="shared" si="86"/>
        <v/>
      </c>
      <c r="DH4507" s="832">
        <v>4597</v>
      </c>
    </row>
    <row r="4508" spans="1:112" s="760" customFormat="1" ht="12" hidden="1" customHeight="1" x14ac:dyDescent="0.15">
      <c r="A4508" s="774"/>
      <c r="B4508" s="3391"/>
      <c r="C4508" s="3681"/>
      <c r="D4508" s="3681"/>
      <c r="E4508" s="3681"/>
      <c r="F4508" s="3681"/>
      <c r="G4508" s="3681"/>
      <c r="H4508" s="3392"/>
      <c r="I4508" s="3683"/>
      <c r="J4508" s="3684"/>
      <c r="K4508" s="1974"/>
      <c r="L4508" s="774"/>
      <c r="M4508" s="767"/>
      <c r="DF4508" s="818"/>
      <c r="DG4508" s="772" t="str">
        <f t="shared" si="86"/>
        <v/>
      </c>
      <c r="DH4508" s="832">
        <v>4598</v>
      </c>
    </row>
    <row r="4509" spans="1:112" s="760" customFormat="1" ht="12.75" hidden="1" customHeight="1" x14ac:dyDescent="0.15">
      <c r="A4509" s="774"/>
      <c r="B4509" s="3391"/>
      <c r="C4509" s="3681"/>
      <c r="D4509" s="3681"/>
      <c r="E4509" s="3681"/>
      <c r="F4509" s="3681"/>
      <c r="G4509" s="3681"/>
      <c r="H4509" s="3392"/>
      <c r="I4509" s="3683"/>
      <c r="J4509" s="3684"/>
      <c r="K4509" s="1974"/>
      <c r="L4509" s="774"/>
      <c r="M4509" s="767"/>
      <c r="DF4509" s="818"/>
      <c r="DG4509" s="772" t="str">
        <f t="shared" si="86"/>
        <v/>
      </c>
      <c r="DH4509" s="832">
        <v>4599</v>
      </c>
    </row>
    <row r="4510" spans="1:112" s="760" customFormat="1" ht="12" hidden="1" customHeight="1" x14ac:dyDescent="0.15">
      <c r="A4510" s="774"/>
      <c r="B4510" s="3391"/>
      <c r="C4510" s="3681"/>
      <c r="D4510" s="3681"/>
      <c r="E4510" s="3681"/>
      <c r="F4510" s="3681"/>
      <c r="G4510" s="3681"/>
      <c r="H4510" s="3392"/>
      <c r="I4510" s="3683"/>
      <c r="J4510" s="3684"/>
      <c r="K4510" s="1974"/>
      <c r="L4510" s="774"/>
      <c r="M4510" s="767"/>
      <c r="DF4510" s="818"/>
      <c r="DG4510" s="772" t="str">
        <f t="shared" si="86"/>
        <v/>
      </c>
      <c r="DH4510" s="832">
        <v>4600</v>
      </c>
    </row>
    <row r="4511" spans="1:112" s="760" customFormat="1" ht="12" hidden="1" customHeight="1" x14ac:dyDescent="0.15">
      <c r="A4511" s="774"/>
      <c r="B4511" s="3391"/>
      <c r="C4511" s="3681"/>
      <c r="D4511" s="3681"/>
      <c r="E4511" s="3681"/>
      <c r="F4511" s="3681"/>
      <c r="G4511" s="3681"/>
      <c r="H4511" s="3392"/>
      <c r="I4511" s="3683"/>
      <c r="J4511" s="3684"/>
      <c r="K4511" s="1974"/>
      <c r="L4511" s="774"/>
      <c r="M4511" s="767"/>
      <c r="DF4511" s="818"/>
      <c r="DG4511" s="772" t="str">
        <f t="shared" si="86"/>
        <v/>
      </c>
      <c r="DH4511" s="832">
        <v>4601</v>
      </c>
    </row>
    <row r="4512" spans="1:112" s="760" customFormat="1" ht="12" hidden="1" customHeight="1" x14ac:dyDescent="0.15">
      <c r="A4512" s="774"/>
      <c r="B4512" s="3391"/>
      <c r="C4512" s="3681"/>
      <c r="D4512" s="3681"/>
      <c r="E4512" s="3681"/>
      <c r="F4512" s="3681"/>
      <c r="G4512" s="3681"/>
      <c r="H4512" s="3392"/>
      <c r="I4512" s="3683"/>
      <c r="J4512" s="3684"/>
      <c r="K4512" s="1974"/>
      <c r="L4512" s="774"/>
      <c r="M4512" s="767"/>
      <c r="DF4512" s="818"/>
      <c r="DG4512" s="772" t="str">
        <f t="shared" si="86"/>
        <v/>
      </c>
      <c r="DH4512" s="832">
        <v>4602</v>
      </c>
    </row>
    <row r="4513" spans="1:112" s="760" customFormat="1" ht="12" hidden="1" customHeight="1" x14ac:dyDescent="0.15">
      <c r="A4513" s="774"/>
      <c r="B4513" s="3391"/>
      <c r="C4513" s="3681"/>
      <c r="D4513" s="3681"/>
      <c r="E4513" s="3681"/>
      <c r="F4513" s="3681"/>
      <c r="G4513" s="3681"/>
      <c r="H4513" s="3392"/>
      <c r="I4513" s="3683"/>
      <c r="J4513" s="3684"/>
      <c r="K4513" s="1974"/>
      <c r="L4513" s="774"/>
      <c r="M4513" s="767"/>
      <c r="DF4513" s="818"/>
      <c r="DG4513" s="772" t="str">
        <f t="shared" si="86"/>
        <v/>
      </c>
      <c r="DH4513" s="832">
        <v>4603</v>
      </c>
    </row>
    <row r="4514" spans="1:112" s="760" customFormat="1" ht="12" hidden="1" customHeight="1" x14ac:dyDescent="0.15">
      <c r="A4514" s="774"/>
      <c r="B4514" s="3391"/>
      <c r="C4514" s="3681"/>
      <c r="D4514" s="3681"/>
      <c r="E4514" s="3681"/>
      <c r="F4514" s="3681"/>
      <c r="G4514" s="3681"/>
      <c r="H4514" s="3392"/>
      <c r="I4514" s="3683"/>
      <c r="J4514" s="3684"/>
      <c r="K4514" s="1974"/>
      <c r="L4514" s="774"/>
      <c r="M4514" s="767"/>
      <c r="DF4514" s="818"/>
      <c r="DG4514" s="772" t="str">
        <f t="shared" si="86"/>
        <v/>
      </c>
      <c r="DH4514" s="832">
        <v>4604</v>
      </c>
    </row>
    <row r="4515" spans="1:112" s="760" customFormat="1" ht="12" hidden="1" customHeight="1" x14ac:dyDescent="0.15">
      <c r="A4515" s="774"/>
      <c r="B4515" s="3391"/>
      <c r="C4515" s="3681"/>
      <c r="D4515" s="3681"/>
      <c r="E4515" s="3681"/>
      <c r="F4515" s="3681"/>
      <c r="G4515" s="3681"/>
      <c r="H4515" s="3392"/>
      <c r="I4515" s="3683"/>
      <c r="J4515" s="3684"/>
      <c r="K4515" s="1974"/>
      <c r="L4515" s="774"/>
      <c r="M4515" s="767"/>
      <c r="DF4515" s="818"/>
      <c r="DG4515" s="772" t="str">
        <f t="shared" si="86"/>
        <v/>
      </c>
      <c r="DH4515" s="832">
        <v>4605</v>
      </c>
    </row>
    <row r="4516" spans="1:112" s="760" customFormat="1" ht="12" hidden="1" customHeight="1" x14ac:dyDescent="0.15">
      <c r="A4516" s="774"/>
      <c r="B4516" s="3391"/>
      <c r="C4516" s="3681"/>
      <c r="D4516" s="3681"/>
      <c r="E4516" s="3681"/>
      <c r="F4516" s="3681"/>
      <c r="G4516" s="3681"/>
      <c r="H4516" s="3392"/>
      <c r="I4516" s="3683"/>
      <c r="J4516" s="3684"/>
      <c r="K4516" s="1974"/>
      <c r="L4516" s="774"/>
      <c r="M4516" s="767"/>
      <c r="DF4516" s="818"/>
      <c r="DG4516" s="772" t="str">
        <f t="shared" si="86"/>
        <v/>
      </c>
      <c r="DH4516" s="832">
        <v>4606</v>
      </c>
    </row>
    <row r="4517" spans="1:112" s="760" customFormat="1" ht="12" hidden="1" customHeight="1" x14ac:dyDescent="0.15">
      <c r="A4517" s="774"/>
      <c r="B4517" s="3391"/>
      <c r="C4517" s="3681"/>
      <c r="D4517" s="3681"/>
      <c r="E4517" s="3681"/>
      <c r="F4517" s="3681"/>
      <c r="G4517" s="3681"/>
      <c r="H4517" s="3392"/>
      <c r="I4517" s="3683"/>
      <c r="J4517" s="3684"/>
      <c r="K4517" s="1974"/>
      <c r="L4517" s="774"/>
      <c r="M4517" s="767"/>
      <c r="DF4517" s="818"/>
      <c r="DG4517" s="772" t="str">
        <f t="shared" si="86"/>
        <v/>
      </c>
      <c r="DH4517" s="832">
        <v>4607</v>
      </c>
    </row>
    <row r="4518" spans="1:112" s="760" customFormat="1" ht="12" hidden="1" customHeight="1" x14ac:dyDescent="0.15">
      <c r="A4518" s="774"/>
      <c r="B4518" s="3391"/>
      <c r="C4518" s="3681"/>
      <c r="D4518" s="3681"/>
      <c r="E4518" s="3681"/>
      <c r="F4518" s="3681"/>
      <c r="G4518" s="3681"/>
      <c r="H4518" s="3392"/>
      <c r="I4518" s="3683"/>
      <c r="J4518" s="3684"/>
      <c r="K4518" s="1974"/>
      <c r="L4518" s="774"/>
      <c r="M4518" s="767"/>
      <c r="DF4518" s="818"/>
      <c r="DG4518" s="772" t="str">
        <f t="shared" si="86"/>
        <v/>
      </c>
      <c r="DH4518" s="832">
        <v>4608</v>
      </c>
    </row>
    <row r="4519" spans="1:112" s="760" customFormat="1" ht="12.75" hidden="1" customHeight="1" x14ac:dyDescent="0.15">
      <c r="A4519" s="774"/>
      <c r="B4519" s="3391"/>
      <c r="C4519" s="3681"/>
      <c r="D4519" s="3681"/>
      <c r="E4519" s="3681"/>
      <c r="F4519" s="3681"/>
      <c r="G4519" s="3681"/>
      <c r="H4519" s="3392"/>
      <c r="I4519" s="3683"/>
      <c r="J4519" s="3684"/>
      <c r="K4519" s="1974"/>
      <c r="L4519" s="774"/>
      <c r="M4519" s="767"/>
      <c r="DF4519" s="818"/>
      <c r="DG4519" s="772" t="str">
        <f t="shared" si="86"/>
        <v/>
      </c>
      <c r="DH4519" s="832">
        <v>4609</v>
      </c>
    </row>
    <row r="4520" spans="1:112" s="760" customFormat="1" ht="12" hidden="1" customHeight="1" x14ac:dyDescent="0.15">
      <c r="A4520" s="774"/>
      <c r="B4520" s="3391"/>
      <c r="C4520" s="3681"/>
      <c r="D4520" s="3681"/>
      <c r="E4520" s="3681"/>
      <c r="F4520" s="3681"/>
      <c r="G4520" s="3681"/>
      <c r="H4520" s="3392"/>
      <c r="I4520" s="3683"/>
      <c r="J4520" s="3684"/>
      <c r="K4520" s="1974"/>
      <c r="L4520" s="774"/>
      <c r="M4520" s="767"/>
      <c r="DF4520" s="818"/>
      <c r="DG4520" s="772" t="str">
        <f t="shared" si="86"/>
        <v/>
      </c>
      <c r="DH4520" s="832">
        <v>4610</v>
      </c>
    </row>
    <row r="4521" spans="1:112" s="760" customFormat="1" ht="12" hidden="1" customHeight="1" x14ac:dyDescent="0.15">
      <c r="A4521" s="774"/>
      <c r="B4521" s="3391"/>
      <c r="C4521" s="3681"/>
      <c r="D4521" s="3681"/>
      <c r="E4521" s="3681"/>
      <c r="F4521" s="3681"/>
      <c r="G4521" s="3681"/>
      <c r="H4521" s="3392"/>
      <c r="I4521" s="3683"/>
      <c r="J4521" s="3684"/>
      <c r="K4521" s="1974"/>
      <c r="L4521" s="774"/>
      <c r="M4521" s="767"/>
      <c r="DF4521" s="818"/>
      <c r="DG4521" s="772" t="str">
        <f t="shared" si="86"/>
        <v/>
      </c>
      <c r="DH4521" s="832">
        <v>4611</v>
      </c>
    </row>
    <row r="4522" spans="1:112" s="760" customFormat="1" ht="12" hidden="1" customHeight="1" x14ac:dyDescent="0.15">
      <c r="A4522" s="774"/>
      <c r="B4522" s="3391"/>
      <c r="C4522" s="3681"/>
      <c r="D4522" s="3681"/>
      <c r="E4522" s="3681"/>
      <c r="F4522" s="3681"/>
      <c r="G4522" s="3681"/>
      <c r="H4522" s="3392"/>
      <c r="I4522" s="3683"/>
      <c r="J4522" s="3684"/>
      <c r="K4522" s="1974"/>
      <c r="L4522" s="774"/>
      <c r="M4522" s="767"/>
      <c r="DF4522" s="818"/>
      <c r="DG4522" s="772" t="str">
        <f t="shared" si="86"/>
        <v/>
      </c>
      <c r="DH4522" s="832">
        <v>4612</v>
      </c>
    </row>
    <row r="4523" spans="1:112" s="760" customFormat="1" ht="12" hidden="1" customHeight="1" x14ac:dyDescent="0.15">
      <c r="A4523" s="774"/>
      <c r="B4523" s="3391"/>
      <c r="C4523" s="3681"/>
      <c r="D4523" s="3681"/>
      <c r="E4523" s="3681"/>
      <c r="F4523" s="3681"/>
      <c r="G4523" s="3681"/>
      <c r="H4523" s="3392"/>
      <c r="I4523" s="3683"/>
      <c r="J4523" s="3684"/>
      <c r="K4523" s="1974"/>
      <c r="L4523" s="774"/>
      <c r="M4523" s="767"/>
      <c r="DF4523" s="818"/>
      <c r="DG4523" s="772" t="str">
        <f t="shared" si="86"/>
        <v/>
      </c>
      <c r="DH4523" s="832">
        <v>4613</v>
      </c>
    </row>
    <row r="4524" spans="1:112" s="760" customFormat="1" ht="12" hidden="1" customHeight="1" x14ac:dyDescent="0.15">
      <c r="A4524" s="774"/>
      <c r="B4524" s="3391"/>
      <c r="C4524" s="3681"/>
      <c r="D4524" s="3681"/>
      <c r="E4524" s="3681"/>
      <c r="F4524" s="3681"/>
      <c r="G4524" s="3681"/>
      <c r="H4524" s="3392"/>
      <c r="I4524" s="3683"/>
      <c r="J4524" s="3684"/>
      <c r="K4524" s="1974"/>
      <c r="L4524" s="774"/>
      <c r="M4524" s="767"/>
      <c r="DF4524" s="818"/>
      <c r="DG4524" s="772" t="str">
        <f t="shared" si="86"/>
        <v/>
      </c>
      <c r="DH4524" s="832">
        <v>4614</v>
      </c>
    </row>
    <row r="4525" spans="1:112" s="760" customFormat="1" ht="12" hidden="1" customHeight="1" x14ac:dyDescent="0.15">
      <c r="A4525" s="774"/>
      <c r="B4525" s="3391"/>
      <c r="C4525" s="3681"/>
      <c r="D4525" s="3681"/>
      <c r="E4525" s="3681"/>
      <c r="F4525" s="3681"/>
      <c r="G4525" s="3681"/>
      <c r="H4525" s="3392"/>
      <c r="I4525" s="3683"/>
      <c r="J4525" s="3684"/>
      <c r="K4525" s="1974"/>
      <c r="L4525" s="774"/>
      <c r="M4525" s="767"/>
      <c r="DF4525" s="818"/>
      <c r="DG4525" s="772" t="str">
        <f t="shared" si="86"/>
        <v/>
      </c>
      <c r="DH4525" s="832">
        <v>4615</v>
      </c>
    </row>
    <row r="4526" spans="1:112" s="760" customFormat="1" ht="12" hidden="1" customHeight="1" x14ac:dyDescent="0.15">
      <c r="A4526" s="774"/>
      <c r="B4526" s="3391"/>
      <c r="C4526" s="3681"/>
      <c r="D4526" s="3681"/>
      <c r="E4526" s="3681"/>
      <c r="F4526" s="3681"/>
      <c r="G4526" s="3681"/>
      <c r="H4526" s="3392"/>
      <c r="I4526" s="3683"/>
      <c r="J4526" s="3684"/>
      <c r="K4526" s="1974"/>
      <c r="L4526" s="774"/>
      <c r="M4526" s="767"/>
      <c r="DF4526" s="818"/>
      <c r="DG4526" s="772" t="str">
        <f t="shared" si="86"/>
        <v/>
      </c>
      <c r="DH4526" s="832">
        <v>4616</v>
      </c>
    </row>
    <row r="4527" spans="1:112" s="760" customFormat="1" ht="12" hidden="1" customHeight="1" x14ac:dyDescent="0.15">
      <c r="A4527" s="774"/>
      <c r="B4527" s="3391"/>
      <c r="C4527" s="3681"/>
      <c r="D4527" s="3681"/>
      <c r="E4527" s="3681"/>
      <c r="F4527" s="3681"/>
      <c r="G4527" s="3681"/>
      <c r="H4527" s="3392"/>
      <c r="I4527" s="3683"/>
      <c r="J4527" s="3684"/>
      <c r="K4527" s="1974"/>
      <c r="L4527" s="774"/>
      <c r="M4527" s="767"/>
      <c r="DF4527" s="818"/>
      <c r="DG4527" s="772" t="str">
        <f t="shared" si="86"/>
        <v/>
      </c>
      <c r="DH4527" s="832">
        <v>4617</v>
      </c>
    </row>
    <row r="4528" spans="1:112" s="760" customFormat="1" ht="12" hidden="1" customHeight="1" x14ac:dyDescent="0.15">
      <c r="A4528" s="774"/>
      <c r="B4528" s="3391"/>
      <c r="C4528" s="3681"/>
      <c r="D4528" s="3681"/>
      <c r="E4528" s="3681"/>
      <c r="F4528" s="3681"/>
      <c r="G4528" s="3681"/>
      <c r="H4528" s="3392"/>
      <c r="I4528" s="3683"/>
      <c r="J4528" s="3684"/>
      <c r="K4528" s="1974"/>
      <c r="L4528" s="774"/>
      <c r="M4528" s="767"/>
      <c r="DF4528" s="818"/>
      <c r="DG4528" s="772" t="str">
        <f t="shared" si="86"/>
        <v/>
      </c>
      <c r="DH4528" s="832">
        <v>4618</v>
      </c>
    </row>
    <row r="4529" spans="1:112" s="760" customFormat="1" ht="12.75" hidden="1" customHeight="1" x14ac:dyDescent="0.15">
      <c r="A4529" s="774"/>
      <c r="B4529" s="3391"/>
      <c r="C4529" s="3681"/>
      <c r="D4529" s="3681"/>
      <c r="E4529" s="3681"/>
      <c r="F4529" s="3681"/>
      <c r="G4529" s="3681"/>
      <c r="H4529" s="3392"/>
      <c r="I4529" s="3683"/>
      <c r="J4529" s="3684"/>
      <c r="K4529" s="1974"/>
      <c r="L4529" s="774"/>
      <c r="M4529" s="767"/>
      <c r="DF4529" s="818"/>
      <c r="DG4529" s="772" t="str">
        <f t="shared" si="86"/>
        <v/>
      </c>
      <c r="DH4529" s="832">
        <v>4619</v>
      </c>
    </row>
    <row r="4530" spans="1:112" s="760" customFormat="1" ht="12" hidden="1" customHeight="1" x14ac:dyDescent="0.15">
      <c r="A4530" s="774"/>
      <c r="B4530" s="3391"/>
      <c r="C4530" s="3681"/>
      <c r="D4530" s="3681"/>
      <c r="E4530" s="3681"/>
      <c r="F4530" s="3681"/>
      <c r="G4530" s="3681"/>
      <c r="H4530" s="3392"/>
      <c r="I4530" s="3683"/>
      <c r="J4530" s="3684"/>
      <c r="K4530" s="1974"/>
      <c r="L4530" s="774"/>
      <c r="M4530" s="767"/>
      <c r="DF4530" s="818"/>
      <c r="DG4530" s="772" t="str">
        <f t="shared" si="86"/>
        <v/>
      </c>
      <c r="DH4530" s="832">
        <v>4620</v>
      </c>
    </row>
    <row r="4531" spans="1:112" s="760" customFormat="1" ht="12" hidden="1" customHeight="1" x14ac:dyDescent="0.15">
      <c r="A4531" s="774"/>
      <c r="B4531" s="3391"/>
      <c r="C4531" s="3681"/>
      <c r="D4531" s="3681"/>
      <c r="E4531" s="3681"/>
      <c r="F4531" s="3681"/>
      <c r="G4531" s="3681"/>
      <c r="H4531" s="3392"/>
      <c r="I4531" s="3683"/>
      <c r="J4531" s="3684"/>
      <c r="K4531" s="1974"/>
      <c r="L4531" s="774"/>
      <c r="M4531" s="767"/>
      <c r="DF4531" s="818"/>
      <c r="DG4531" s="772" t="str">
        <f t="shared" ref="DG4531:DG4594" si="87">IF(COUNTA(A4531:M4531)&gt;0,DH4531,"")</f>
        <v/>
      </c>
      <c r="DH4531" s="832">
        <v>4621</v>
      </c>
    </row>
    <row r="4532" spans="1:112" s="760" customFormat="1" ht="12" hidden="1" customHeight="1" x14ac:dyDescent="0.15">
      <c r="A4532" s="774"/>
      <c r="B4532" s="3391"/>
      <c r="C4532" s="3681"/>
      <c r="D4532" s="3681"/>
      <c r="E4532" s="3681"/>
      <c r="F4532" s="3681"/>
      <c r="G4532" s="3681"/>
      <c r="H4532" s="3392"/>
      <c r="I4532" s="3683"/>
      <c r="J4532" s="3684"/>
      <c r="K4532" s="1974"/>
      <c r="L4532" s="774"/>
      <c r="M4532" s="767"/>
      <c r="DF4532" s="818"/>
      <c r="DG4532" s="772" t="str">
        <f t="shared" si="87"/>
        <v/>
      </c>
      <c r="DH4532" s="832">
        <v>4622</v>
      </c>
    </row>
    <row r="4533" spans="1:112" s="760" customFormat="1" ht="12" hidden="1" customHeight="1" x14ac:dyDescent="0.15">
      <c r="A4533" s="774"/>
      <c r="B4533" s="3391"/>
      <c r="C4533" s="3681"/>
      <c r="D4533" s="3681"/>
      <c r="E4533" s="3681"/>
      <c r="F4533" s="3681"/>
      <c r="G4533" s="3681"/>
      <c r="H4533" s="3392"/>
      <c r="I4533" s="3683"/>
      <c r="J4533" s="3684"/>
      <c r="K4533" s="1974"/>
      <c r="L4533" s="774"/>
      <c r="M4533" s="767"/>
      <c r="DF4533" s="818"/>
      <c r="DG4533" s="772" t="str">
        <f t="shared" si="87"/>
        <v/>
      </c>
      <c r="DH4533" s="832">
        <v>4623</v>
      </c>
    </row>
    <row r="4534" spans="1:112" s="760" customFormat="1" ht="12" hidden="1" customHeight="1" x14ac:dyDescent="0.15">
      <c r="A4534" s="774"/>
      <c r="B4534" s="3391"/>
      <c r="C4534" s="3681"/>
      <c r="D4534" s="3681"/>
      <c r="E4534" s="3681"/>
      <c r="F4534" s="3681"/>
      <c r="G4534" s="3681"/>
      <c r="H4534" s="3392"/>
      <c r="I4534" s="3683"/>
      <c r="J4534" s="3684"/>
      <c r="K4534" s="1974"/>
      <c r="L4534" s="774"/>
      <c r="M4534" s="767"/>
      <c r="DF4534" s="818"/>
      <c r="DG4534" s="772" t="str">
        <f t="shared" si="87"/>
        <v/>
      </c>
      <c r="DH4534" s="832">
        <v>4624</v>
      </c>
    </row>
    <row r="4535" spans="1:112" s="760" customFormat="1" ht="12" hidden="1" customHeight="1" x14ac:dyDescent="0.15">
      <c r="A4535" s="774"/>
      <c r="B4535" s="3391"/>
      <c r="C4535" s="3681"/>
      <c r="D4535" s="3681"/>
      <c r="E4535" s="3681"/>
      <c r="F4535" s="3681"/>
      <c r="G4535" s="3681"/>
      <c r="H4535" s="3392"/>
      <c r="I4535" s="3683"/>
      <c r="J4535" s="3684"/>
      <c r="K4535" s="1974"/>
      <c r="L4535" s="774"/>
      <c r="M4535" s="767"/>
      <c r="DF4535" s="818"/>
      <c r="DG4535" s="772" t="str">
        <f t="shared" si="87"/>
        <v/>
      </c>
      <c r="DH4535" s="832">
        <v>4625</v>
      </c>
    </row>
    <row r="4536" spans="1:112" s="760" customFormat="1" ht="12" hidden="1" customHeight="1" x14ac:dyDescent="0.15">
      <c r="A4536" s="774"/>
      <c r="B4536" s="3391"/>
      <c r="C4536" s="3681"/>
      <c r="D4536" s="3681"/>
      <c r="E4536" s="3681"/>
      <c r="F4536" s="3681"/>
      <c r="G4536" s="3681"/>
      <c r="H4536" s="3392"/>
      <c r="I4536" s="3683"/>
      <c r="J4536" s="3684"/>
      <c r="K4536" s="1974"/>
      <c r="L4536" s="774"/>
      <c r="M4536" s="767"/>
      <c r="DF4536" s="818"/>
      <c r="DG4536" s="772" t="str">
        <f t="shared" si="87"/>
        <v/>
      </c>
      <c r="DH4536" s="832">
        <v>4626</v>
      </c>
    </row>
    <row r="4537" spans="1:112" s="760" customFormat="1" ht="12" hidden="1" customHeight="1" x14ac:dyDescent="0.15">
      <c r="A4537" s="774"/>
      <c r="B4537" s="3391"/>
      <c r="C4537" s="3681"/>
      <c r="D4537" s="3681"/>
      <c r="E4537" s="3681"/>
      <c r="F4537" s="3681"/>
      <c r="G4537" s="3681"/>
      <c r="H4537" s="3392"/>
      <c r="I4537" s="3683"/>
      <c r="J4537" s="3684"/>
      <c r="K4537" s="1974"/>
      <c r="L4537" s="774"/>
      <c r="M4537" s="767"/>
      <c r="DF4537" s="818"/>
      <c r="DG4537" s="772" t="str">
        <f t="shared" si="87"/>
        <v/>
      </c>
      <c r="DH4537" s="832">
        <v>4627</v>
      </c>
    </row>
    <row r="4538" spans="1:112" s="760" customFormat="1" ht="12" hidden="1" customHeight="1" x14ac:dyDescent="0.15">
      <c r="A4538" s="774"/>
      <c r="B4538" s="3391"/>
      <c r="C4538" s="3681"/>
      <c r="D4538" s="3681"/>
      <c r="E4538" s="3681"/>
      <c r="F4538" s="3681"/>
      <c r="G4538" s="3681"/>
      <c r="H4538" s="3392"/>
      <c r="I4538" s="3683"/>
      <c r="J4538" s="3684"/>
      <c r="K4538" s="1974"/>
      <c r="L4538" s="774"/>
      <c r="M4538" s="767"/>
      <c r="DF4538" s="818"/>
      <c r="DG4538" s="772" t="str">
        <f t="shared" si="87"/>
        <v/>
      </c>
      <c r="DH4538" s="832">
        <v>4628</v>
      </c>
    </row>
    <row r="4539" spans="1:112" s="760" customFormat="1" ht="12" hidden="1" customHeight="1" x14ac:dyDescent="0.15">
      <c r="A4539" s="774"/>
      <c r="B4539" s="3391"/>
      <c r="C4539" s="3681"/>
      <c r="D4539" s="3681"/>
      <c r="E4539" s="3681"/>
      <c r="F4539" s="3681"/>
      <c r="G4539" s="3681"/>
      <c r="H4539" s="3392"/>
      <c r="I4539" s="3683"/>
      <c r="J4539" s="3684"/>
      <c r="K4539" s="1974"/>
      <c r="L4539" s="774"/>
      <c r="M4539" s="767"/>
      <c r="DF4539" s="818"/>
      <c r="DG4539" s="772" t="str">
        <f t="shared" si="87"/>
        <v/>
      </c>
      <c r="DH4539" s="832">
        <v>4629</v>
      </c>
    </row>
    <row r="4540" spans="1:112" s="760" customFormat="1" ht="12" hidden="1" customHeight="1" x14ac:dyDescent="0.15">
      <c r="A4540" s="774"/>
      <c r="B4540" s="3391"/>
      <c r="C4540" s="3681"/>
      <c r="D4540" s="3681"/>
      <c r="E4540" s="3681"/>
      <c r="F4540" s="3681"/>
      <c r="G4540" s="3681"/>
      <c r="H4540" s="3392"/>
      <c r="I4540" s="3683"/>
      <c r="J4540" s="3684"/>
      <c r="K4540" s="1974"/>
      <c r="L4540" s="774"/>
      <c r="M4540" s="767"/>
      <c r="DF4540" s="818"/>
      <c r="DG4540" s="772" t="str">
        <f t="shared" si="87"/>
        <v/>
      </c>
      <c r="DH4540" s="832">
        <v>4630</v>
      </c>
    </row>
    <row r="4541" spans="1:112" s="760" customFormat="1" ht="12" hidden="1" customHeight="1" x14ac:dyDescent="0.15">
      <c r="A4541" s="774"/>
      <c r="B4541" s="3391"/>
      <c r="C4541" s="3681"/>
      <c r="D4541" s="3681"/>
      <c r="E4541" s="3681"/>
      <c r="F4541" s="3681"/>
      <c r="G4541" s="3681"/>
      <c r="H4541" s="3392"/>
      <c r="I4541" s="3683"/>
      <c r="J4541" s="3684"/>
      <c r="K4541" s="1974"/>
      <c r="L4541" s="774"/>
      <c r="M4541" s="767"/>
      <c r="DF4541" s="818"/>
      <c r="DG4541" s="772" t="str">
        <f t="shared" si="87"/>
        <v/>
      </c>
      <c r="DH4541" s="832">
        <v>4631</v>
      </c>
    </row>
    <row r="4542" spans="1:112" s="760" customFormat="1" ht="12" hidden="1" customHeight="1" x14ac:dyDescent="0.15">
      <c r="A4542" s="774"/>
      <c r="B4542" s="3391"/>
      <c r="C4542" s="3681"/>
      <c r="D4542" s="3681"/>
      <c r="E4542" s="3681"/>
      <c r="F4542" s="3681"/>
      <c r="G4542" s="3681"/>
      <c r="H4542" s="3392"/>
      <c r="I4542" s="3683"/>
      <c r="J4542" s="3684"/>
      <c r="K4542" s="1974"/>
      <c r="L4542" s="774"/>
      <c r="M4542" s="767"/>
      <c r="DF4542" s="818"/>
      <c r="DG4542" s="772" t="str">
        <f t="shared" si="87"/>
        <v/>
      </c>
      <c r="DH4542" s="832">
        <v>4632</v>
      </c>
    </row>
    <row r="4543" spans="1:112" s="760" customFormat="1" ht="12" hidden="1" customHeight="1" x14ac:dyDescent="0.15">
      <c r="A4543" s="774"/>
      <c r="B4543" s="3391"/>
      <c r="C4543" s="3681"/>
      <c r="D4543" s="3681"/>
      <c r="E4543" s="3681"/>
      <c r="F4543" s="3681"/>
      <c r="G4543" s="3681"/>
      <c r="H4543" s="3392"/>
      <c r="I4543" s="3683"/>
      <c r="J4543" s="3684"/>
      <c r="K4543" s="1974"/>
      <c r="L4543" s="774"/>
      <c r="M4543" s="767"/>
      <c r="DF4543" s="818"/>
      <c r="DG4543" s="772" t="str">
        <f t="shared" si="87"/>
        <v/>
      </c>
      <c r="DH4543" s="832">
        <v>4633</v>
      </c>
    </row>
    <row r="4544" spans="1:112" s="760" customFormat="1" ht="12" hidden="1" customHeight="1" x14ac:dyDescent="0.15">
      <c r="A4544" s="774"/>
      <c r="B4544" s="3391"/>
      <c r="C4544" s="3681"/>
      <c r="D4544" s="3681"/>
      <c r="E4544" s="3681"/>
      <c r="F4544" s="3681"/>
      <c r="G4544" s="3681"/>
      <c r="H4544" s="3392"/>
      <c r="I4544" s="3683"/>
      <c r="J4544" s="3684"/>
      <c r="K4544" s="1974"/>
      <c r="L4544" s="774"/>
      <c r="M4544" s="767"/>
      <c r="DF4544" s="818"/>
      <c r="DG4544" s="772" t="str">
        <f t="shared" si="87"/>
        <v/>
      </c>
      <c r="DH4544" s="832">
        <v>4634</v>
      </c>
    </row>
    <row r="4545" spans="1:112" s="760" customFormat="1" ht="12" hidden="1" customHeight="1" x14ac:dyDescent="0.15">
      <c r="A4545" s="774"/>
      <c r="B4545" s="3391"/>
      <c r="C4545" s="3681"/>
      <c r="D4545" s="3681"/>
      <c r="E4545" s="3681"/>
      <c r="F4545" s="3681"/>
      <c r="G4545" s="3681"/>
      <c r="H4545" s="3392"/>
      <c r="I4545" s="3683"/>
      <c r="J4545" s="3684"/>
      <c r="K4545" s="1974"/>
      <c r="L4545" s="774"/>
      <c r="M4545" s="767"/>
      <c r="DF4545" s="818"/>
      <c r="DG4545" s="772" t="str">
        <f t="shared" si="87"/>
        <v/>
      </c>
      <c r="DH4545" s="832">
        <v>4635</v>
      </c>
    </row>
    <row r="4546" spans="1:112" s="760" customFormat="1" ht="12" hidden="1" customHeight="1" x14ac:dyDescent="0.15">
      <c r="A4546" s="774"/>
      <c r="B4546" s="3391"/>
      <c r="C4546" s="3681"/>
      <c r="D4546" s="3681"/>
      <c r="E4546" s="3681"/>
      <c r="F4546" s="3681"/>
      <c r="G4546" s="3681"/>
      <c r="H4546" s="3392"/>
      <c r="I4546" s="3683"/>
      <c r="J4546" s="3684"/>
      <c r="K4546" s="1974"/>
      <c r="L4546" s="774"/>
      <c r="M4546" s="767"/>
      <c r="DF4546" s="818"/>
      <c r="DG4546" s="772" t="str">
        <f t="shared" si="87"/>
        <v/>
      </c>
      <c r="DH4546" s="832">
        <v>4636</v>
      </c>
    </row>
    <row r="4547" spans="1:112" s="760" customFormat="1" ht="12.75" hidden="1" customHeight="1" x14ac:dyDescent="0.15">
      <c r="A4547" s="774"/>
      <c r="B4547" s="3391"/>
      <c r="C4547" s="3681"/>
      <c r="D4547" s="3681"/>
      <c r="E4547" s="3681"/>
      <c r="F4547" s="3681"/>
      <c r="G4547" s="3681"/>
      <c r="H4547" s="3392"/>
      <c r="I4547" s="3683"/>
      <c r="J4547" s="3684"/>
      <c r="K4547" s="1974"/>
      <c r="L4547" s="774"/>
      <c r="M4547" s="767"/>
      <c r="DF4547" s="818"/>
      <c r="DG4547" s="772" t="str">
        <f t="shared" si="87"/>
        <v/>
      </c>
      <c r="DH4547" s="832">
        <v>4637</v>
      </c>
    </row>
    <row r="4548" spans="1:112" s="760" customFormat="1" ht="12" hidden="1" customHeight="1" x14ac:dyDescent="0.15">
      <c r="A4548" s="774"/>
      <c r="B4548" s="3391"/>
      <c r="C4548" s="3681"/>
      <c r="D4548" s="3681"/>
      <c r="E4548" s="3681"/>
      <c r="F4548" s="3681"/>
      <c r="G4548" s="3681"/>
      <c r="H4548" s="3392"/>
      <c r="I4548" s="3683"/>
      <c r="J4548" s="3684"/>
      <c r="K4548" s="1974"/>
      <c r="L4548" s="774"/>
      <c r="M4548" s="767"/>
      <c r="DF4548" s="818"/>
      <c r="DG4548" s="772" t="str">
        <f t="shared" si="87"/>
        <v/>
      </c>
      <c r="DH4548" s="832">
        <v>4638</v>
      </c>
    </row>
    <row r="4549" spans="1:112" s="760" customFormat="1" ht="12" hidden="1" customHeight="1" x14ac:dyDescent="0.15">
      <c r="A4549" s="774"/>
      <c r="B4549" s="3391"/>
      <c r="C4549" s="3681"/>
      <c r="D4549" s="3681"/>
      <c r="E4549" s="3681"/>
      <c r="F4549" s="3681"/>
      <c r="G4549" s="3681"/>
      <c r="H4549" s="3392"/>
      <c r="I4549" s="3683"/>
      <c r="J4549" s="3684"/>
      <c r="K4549" s="1974"/>
      <c r="L4549" s="774"/>
      <c r="M4549" s="767"/>
      <c r="DF4549" s="818"/>
      <c r="DG4549" s="772" t="str">
        <f t="shared" si="87"/>
        <v/>
      </c>
      <c r="DH4549" s="832">
        <v>4639</v>
      </c>
    </row>
    <row r="4550" spans="1:112" s="760" customFormat="1" ht="12" hidden="1" customHeight="1" x14ac:dyDescent="0.15">
      <c r="A4550" s="774"/>
      <c r="B4550" s="3391"/>
      <c r="C4550" s="3681"/>
      <c r="D4550" s="3681"/>
      <c r="E4550" s="3681"/>
      <c r="F4550" s="3681"/>
      <c r="G4550" s="3681"/>
      <c r="H4550" s="3392"/>
      <c r="I4550" s="3683"/>
      <c r="J4550" s="3684"/>
      <c r="K4550" s="1974"/>
      <c r="L4550" s="774"/>
      <c r="M4550" s="767"/>
      <c r="DF4550" s="818"/>
      <c r="DG4550" s="772" t="str">
        <f t="shared" si="87"/>
        <v/>
      </c>
      <c r="DH4550" s="832">
        <v>4640</v>
      </c>
    </row>
    <row r="4551" spans="1:112" s="760" customFormat="1" ht="12" hidden="1" customHeight="1" x14ac:dyDescent="0.15">
      <c r="A4551" s="774"/>
      <c r="B4551" s="3391"/>
      <c r="C4551" s="3681"/>
      <c r="D4551" s="3681"/>
      <c r="E4551" s="3681"/>
      <c r="F4551" s="3681"/>
      <c r="G4551" s="3681"/>
      <c r="H4551" s="3392"/>
      <c r="I4551" s="3683"/>
      <c r="J4551" s="3684"/>
      <c r="K4551" s="1974"/>
      <c r="L4551" s="774"/>
      <c r="M4551" s="767"/>
      <c r="DF4551" s="818"/>
      <c r="DG4551" s="772" t="str">
        <f t="shared" si="87"/>
        <v/>
      </c>
      <c r="DH4551" s="832">
        <v>4641</v>
      </c>
    </row>
    <row r="4552" spans="1:112" s="760" customFormat="1" ht="12" hidden="1" customHeight="1" x14ac:dyDescent="0.15">
      <c r="A4552" s="774"/>
      <c r="B4552" s="3391"/>
      <c r="C4552" s="3681"/>
      <c r="D4552" s="3681"/>
      <c r="E4552" s="3681"/>
      <c r="F4552" s="3681"/>
      <c r="G4552" s="3681"/>
      <c r="H4552" s="3392"/>
      <c r="I4552" s="3683"/>
      <c r="J4552" s="3684"/>
      <c r="K4552" s="1974"/>
      <c r="L4552" s="774"/>
      <c r="M4552" s="767"/>
      <c r="DF4552" s="818"/>
      <c r="DG4552" s="772" t="str">
        <f t="shared" si="87"/>
        <v/>
      </c>
      <c r="DH4552" s="832">
        <v>4642</v>
      </c>
    </row>
    <row r="4553" spans="1:112" s="760" customFormat="1" ht="12" hidden="1" customHeight="1" x14ac:dyDescent="0.15">
      <c r="A4553" s="774"/>
      <c r="B4553" s="3391"/>
      <c r="C4553" s="3681"/>
      <c r="D4553" s="3681"/>
      <c r="E4553" s="3681"/>
      <c r="F4553" s="3681"/>
      <c r="G4553" s="3681"/>
      <c r="H4553" s="3392"/>
      <c r="I4553" s="3683"/>
      <c r="J4553" s="3684"/>
      <c r="K4553" s="1974"/>
      <c r="L4553" s="774"/>
      <c r="M4553" s="767"/>
      <c r="DF4553" s="818"/>
      <c r="DG4553" s="772" t="str">
        <f t="shared" si="87"/>
        <v/>
      </c>
      <c r="DH4553" s="832">
        <v>4643</v>
      </c>
    </row>
    <row r="4554" spans="1:112" s="760" customFormat="1" ht="12" hidden="1" customHeight="1" x14ac:dyDescent="0.15">
      <c r="A4554" s="774"/>
      <c r="B4554" s="3391"/>
      <c r="C4554" s="3681"/>
      <c r="D4554" s="3681"/>
      <c r="E4554" s="3681"/>
      <c r="F4554" s="3681"/>
      <c r="G4554" s="3681"/>
      <c r="H4554" s="3392"/>
      <c r="I4554" s="3683"/>
      <c r="J4554" s="3684"/>
      <c r="K4554" s="1974"/>
      <c r="L4554" s="774"/>
      <c r="M4554" s="767"/>
      <c r="DF4554" s="818"/>
      <c r="DG4554" s="772" t="str">
        <f t="shared" si="87"/>
        <v/>
      </c>
      <c r="DH4554" s="832">
        <v>4644</v>
      </c>
    </row>
    <row r="4555" spans="1:112" s="760" customFormat="1" ht="12" hidden="1" customHeight="1" x14ac:dyDescent="0.15">
      <c r="A4555" s="774"/>
      <c r="B4555" s="3391"/>
      <c r="C4555" s="3681"/>
      <c r="D4555" s="3681"/>
      <c r="E4555" s="3681"/>
      <c r="F4555" s="3681"/>
      <c r="G4555" s="3681"/>
      <c r="H4555" s="3392"/>
      <c r="I4555" s="3683"/>
      <c r="J4555" s="3684"/>
      <c r="K4555" s="1974"/>
      <c r="L4555" s="774"/>
      <c r="M4555" s="767"/>
      <c r="DF4555" s="818"/>
      <c r="DG4555" s="772" t="str">
        <f t="shared" si="87"/>
        <v/>
      </c>
      <c r="DH4555" s="832">
        <v>4645</v>
      </c>
    </row>
    <row r="4556" spans="1:112" s="760" customFormat="1" ht="12" hidden="1" customHeight="1" x14ac:dyDescent="0.15">
      <c r="A4556" s="774"/>
      <c r="B4556" s="3391"/>
      <c r="C4556" s="3681"/>
      <c r="D4556" s="3681"/>
      <c r="E4556" s="3681"/>
      <c r="F4556" s="3681"/>
      <c r="G4556" s="3681"/>
      <c r="H4556" s="3392"/>
      <c r="I4556" s="3683"/>
      <c r="J4556" s="3684"/>
      <c r="K4556" s="1974"/>
      <c r="L4556" s="774"/>
      <c r="M4556" s="767"/>
      <c r="DF4556" s="818"/>
      <c r="DG4556" s="772" t="str">
        <f t="shared" si="87"/>
        <v/>
      </c>
      <c r="DH4556" s="832">
        <v>4646</v>
      </c>
    </row>
    <row r="4557" spans="1:112" s="760" customFormat="1" ht="12.75" hidden="1" customHeight="1" x14ac:dyDescent="0.15">
      <c r="A4557" s="774"/>
      <c r="B4557" s="3391"/>
      <c r="C4557" s="3681"/>
      <c r="D4557" s="3681"/>
      <c r="E4557" s="3681"/>
      <c r="F4557" s="3681"/>
      <c r="G4557" s="3681"/>
      <c r="H4557" s="3392"/>
      <c r="I4557" s="3683"/>
      <c r="J4557" s="3684"/>
      <c r="K4557" s="1974"/>
      <c r="L4557" s="774"/>
      <c r="M4557" s="767"/>
      <c r="DF4557" s="818"/>
      <c r="DG4557" s="772" t="str">
        <f t="shared" si="87"/>
        <v/>
      </c>
      <c r="DH4557" s="832">
        <v>4647</v>
      </c>
    </row>
    <row r="4558" spans="1:112" s="760" customFormat="1" ht="12" hidden="1" customHeight="1" x14ac:dyDescent="0.15">
      <c r="A4558" s="774"/>
      <c r="B4558" s="3391"/>
      <c r="C4558" s="3681"/>
      <c r="D4558" s="3681"/>
      <c r="E4558" s="3681"/>
      <c r="F4558" s="3681"/>
      <c r="G4558" s="3681"/>
      <c r="H4558" s="3392"/>
      <c r="I4558" s="3683"/>
      <c r="J4558" s="3684"/>
      <c r="K4558" s="1974"/>
      <c r="L4558" s="774"/>
      <c r="M4558" s="767"/>
      <c r="DF4558" s="818"/>
      <c r="DG4558" s="772" t="str">
        <f t="shared" si="87"/>
        <v/>
      </c>
      <c r="DH4558" s="832">
        <v>4648</v>
      </c>
    </row>
    <row r="4559" spans="1:112" s="760" customFormat="1" ht="12" hidden="1" customHeight="1" x14ac:dyDescent="0.15">
      <c r="A4559" s="774"/>
      <c r="B4559" s="3391"/>
      <c r="C4559" s="3681"/>
      <c r="D4559" s="3681"/>
      <c r="E4559" s="3681"/>
      <c r="F4559" s="3681"/>
      <c r="G4559" s="3681"/>
      <c r="H4559" s="3392"/>
      <c r="I4559" s="3683"/>
      <c r="J4559" s="3684"/>
      <c r="K4559" s="1974"/>
      <c r="L4559" s="774"/>
      <c r="M4559" s="767"/>
      <c r="DF4559" s="818"/>
      <c r="DG4559" s="772" t="str">
        <f t="shared" si="87"/>
        <v/>
      </c>
      <c r="DH4559" s="832">
        <v>4649</v>
      </c>
    </row>
    <row r="4560" spans="1:112" s="760" customFormat="1" ht="12" hidden="1" customHeight="1" x14ac:dyDescent="0.15">
      <c r="A4560" s="774"/>
      <c r="B4560" s="3391"/>
      <c r="C4560" s="3681"/>
      <c r="D4560" s="3681"/>
      <c r="E4560" s="3681"/>
      <c r="F4560" s="3681"/>
      <c r="G4560" s="3681"/>
      <c r="H4560" s="3392"/>
      <c r="I4560" s="3683"/>
      <c r="J4560" s="3684"/>
      <c r="K4560" s="1974"/>
      <c r="L4560" s="774"/>
      <c r="M4560" s="767"/>
      <c r="DF4560" s="818"/>
      <c r="DG4560" s="772" t="str">
        <f t="shared" si="87"/>
        <v/>
      </c>
      <c r="DH4560" s="832">
        <v>4650</v>
      </c>
    </row>
    <row r="4561" spans="1:112" s="760" customFormat="1" ht="12" hidden="1" customHeight="1" x14ac:dyDescent="0.15">
      <c r="A4561" s="774"/>
      <c r="B4561" s="3391"/>
      <c r="C4561" s="3681"/>
      <c r="D4561" s="3681"/>
      <c r="E4561" s="3681"/>
      <c r="F4561" s="3681"/>
      <c r="G4561" s="3681"/>
      <c r="H4561" s="3392"/>
      <c r="I4561" s="3683"/>
      <c r="J4561" s="3684"/>
      <c r="K4561" s="1974"/>
      <c r="L4561" s="774"/>
      <c r="M4561" s="767"/>
      <c r="DF4561" s="818"/>
      <c r="DG4561" s="772" t="str">
        <f t="shared" si="87"/>
        <v/>
      </c>
      <c r="DH4561" s="832">
        <v>4651</v>
      </c>
    </row>
    <row r="4562" spans="1:112" s="760" customFormat="1" ht="12" hidden="1" customHeight="1" x14ac:dyDescent="0.15">
      <c r="A4562" s="774"/>
      <c r="B4562" s="3391"/>
      <c r="C4562" s="3681"/>
      <c r="D4562" s="3681"/>
      <c r="E4562" s="3681"/>
      <c r="F4562" s="3681"/>
      <c r="G4562" s="3681"/>
      <c r="H4562" s="3392"/>
      <c r="I4562" s="3683"/>
      <c r="J4562" s="3684"/>
      <c r="K4562" s="1974"/>
      <c r="L4562" s="774"/>
      <c r="M4562" s="767"/>
      <c r="DF4562" s="818"/>
      <c r="DG4562" s="772" t="str">
        <f t="shared" si="87"/>
        <v/>
      </c>
      <c r="DH4562" s="832">
        <v>4652</v>
      </c>
    </row>
    <row r="4563" spans="1:112" s="760" customFormat="1" ht="12" hidden="1" customHeight="1" x14ac:dyDescent="0.15">
      <c r="A4563" s="774"/>
      <c r="B4563" s="3391"/>
      <c r="C4563" s="3681"/>
      <c r="D4563" s="3681"/>
      <c r="E4563" s="3681"/>
      <c r="F4563" s="3681"/>
      <c r="G4563" s="3681"/>
      <c r="H4563" s="3392"/>
      <c r="I4563" s="3683"/>
      <c r="J4563" s="3684"/>
      <c r="K4563" s="1974"/>
      <c r="L4563" s="774"/>
      <c r="M4563" s="767"/>
      <c r="DF4563" s="818"/>
      <c r="DG4563" s="772" t="str">
        <f t="shared" si="87"/>
        <v/>
      </c>
      <c r="DH4563" s="832">
        <v>4653</v>
      </c>
    </row>
    <row r="4564" spans="1:112" s="760" customFormat="1" ht="12" hidden="1" customHeight="1" x14ac:dyDescent="0.15">
      <c r="A4564" s="774"/>
      <c r="B4564" s="3391"/>
      <c r="C4564" s="3681"/>
      <c r="D4564" s="3681"/>
      <c r="E4564" s="3681"/>
      <c r="F4564" s="3681"/>
      <c r="G4564" s="3681"/>
      <c r="H4564" s="3392"/>
      <c r="I4564" s="3683"/>
      <c r="J4564" s="3684"/>
      <c r="K4564" s="1974"/>
      <c r="L4564" s="774"/>
      <c r="M4564" s="767"/>
      <c r="DF4564" s="818"/>
      <c r="DG4564" s="772" t="str">
        <f t="shared" si="87"/>
        <v/>
      </c>
      <c r="DH4564" s="832">
        <v>4654</v>
      </c>
    </row>
    <row r="4565" spans="1:112" s="760" customFormat="1" ht="12" hidden="1" customHeight="1" x14ac:dyDescent="0.15">
      <c r="A4565" s="774"/>
      <c r="B4565" s="3391"/>
      <c r="C4565" s="3681"/>
      <c r="D4565" s="3681"/>
      <c r="E4565" s="3681"/>
      <c r="F4565" s="3681"/>
      <c r="G4565" s="3681"/>
      <c r="H4565" s="3392"/>
      <c r="I4565" s="3683"/>
      <c r="J4565" s="3684"/>
      <c r="K4565" s="1974"/>
      <c r="L4565" s="774"/>
      <c r="M4565" s="767"/>
      <c r="DF4565" s="818"/>
      <c r="DG4565" s="772" t="str">
        <f t="shared" si="87"/>
        <v/>
      </c>
      <c r="DH4565" s="832">
        <v>4655</v>
      </c>
    </row>
    <row r="4566" spans="1:112" s="760" customFormat="1" ht="12" hidden="1" customHeight="1" x14ac:dyDescent="0.15">
      <c r="A4566" s="774"/>
      <c r="B4566" s="3391"/>
      <c r="C4566" s="3681"/>
      <c r="D4566" s="3681"/>
      <c r="E4566" s="3681"/>
      <c r="F4566" s="3681"/>
      <c r="G4566" s="3681"/>
      <c r="H4566" s="3392"/>
      <c r="I4566" s="3683"/>
      <c r="J4566" s="3684"/>
      <c r="K4566" s="1974"/>
      <c r="L4566" s="774"/>
      <c r="M4566" s="767"/>
      <c r="DF4566" s="818"/>
      <c r="DG4566" s="772" t="str">
        <f t="shared" si="87"/>
        <v/>
      </c>
      <c r="DH4566" s="832">
        <v>4656</v>
      </c>
    </row>
    <row r="4567" spans="1:112" s="760" customFormat="1" ht="12.75" hidden="1" customHeight="1" x14ac:dyDescent="0.15">
      <c r="A4567" s="774"/>
      <c r="B4567" s="3391"/>
      <c r="C4567" s="3681"/>
      <c r="D4567" s="3681"/>
      <c r="E4567" s="3681"/>
      <c r="F4567" s="3681"/>
      <c r="G4567" s="3681"/>
      <c r="H4567" s="3392"/>
      <c r="I4567" s="3683"/>
      <c r="J4567" s="3684"/>
      <c r="K4567" s="1974"/>
      <c r="L4567" s="774"/>
      <c r="M4567" s="767"/>
      <c r="DF4567" s="818"/>
      <c r="DG4567" s="772" t="str">
        <f t="shared" si="87"/>
        <v/>
      </c>
      <c r="DH4567" s="832">
        <v>4657</v>
      </c>
    </row>
    <row r="4568" spans="1:112" s="760" customFormat="1" ht="12" hidden="1" customHeight="1" x14ac:dyDescent="0.15">
      <c r="A4568" s="774"/>
      <c r="B4568" s="3391"/>
      <c r="C4568" s="3681"/>
      <c r="D4568" s="3681"/>
      <c r="E4568" s="3681"/>
      <c r="F4568" s="3681"/>
      <c r="G4568" s="3681"/>
      <c r="H4568" s="3392"/>
      <c r="I4568" s="3683"/>
      <c r="J4568" s="3684"/>
      <c r="K4568" s="1974"/>
      <c r="L4568" s="774"/>
      <c r="M4568" s="767"/>
      <c r="DF4568" s="818"/>
      <c r="DG4568" s="772" t="str">
        <f t="shared" si="87"/>
        <v/>
      </c>
      <c r="DH4568" s="832">
        <v>4658</v>
      </c>
    </row>
    <row r="4569" spans="1:112" s="760" customFormat="1" ht="12" hidden="1" customHeight="1" x14ac:dyDescent="0.15">
      <c r="A4569" s="774"/>
      <c r="B4569" s="3391"/>
      <c r="C4569" s="3681"/>
      <c r="D4569" s="3681"/>
      <c r="E4569" s="3681"/>
      <c r="F4569" s="3681"/>
      <c r="G4569" s="3681"/>
      <c r="H4569" s="3392"/>
      <c r="I4569" s="3683"/>
      <c r="J4569" s="3684"/>
      <c r="K4569" s="1974"/>
      <c r="L4569" s="774"/>
      <c r="M4569" s="767"/>
      <c r="DF4569" s="818"/>
      <c r="DG4569" s="772" t="str">
        <f t="shared" si="87"/>
        <v/>
      </c>
      <c r="DH4569" s="832">
        <v>4659</v>
      </c>
    </row>
    <row r="4570" spans="1:112" s="760" customFormat="1" ht="12" hidden="1" customHeight="1" x14ac:dyDescent="0.15">
      <c r="A4570" s="774"/>
      <c r="B4570" s="3391"/>
      <c r="C4570" s="3681"/>
      <c r="D4570" s="3681"/>
      <c r="E4570" s="3681"/>
      <c r="F4570" s="3681"/>
      <c r="G4570" s="3681"/>
      <c r="H4570" s="3392"/>
      <c r="I4570" s="3683"/>
      <c r="J4570" s="3684"/>
      <c r="K4570" s="1974"/>
      <c r="L4570" s="774"/>
      <c r="M4570" s="767"/>
      <c r="DF4570" s="818"/>
      <c r="DG4570" s="772" t="str">
        <f t="shared" si="87"/>
        <v/>
      </c>
      <c r="DH4570" s="832">
        <v>4660</v>
      </c>
    </row>
    <row r="4571" spans="1:112" s="760" customFormat="1" ht="12" hidden="1" customHeight="1" x14ac:dyDescent="0.15">
      <c r="A4571" s="774"/>
      <c r="B4571" s="3391"/>
      <c r="C4571" s="3681"/>
      <c r="D4571" s="3681"/>
      <c r="E4571" s="3681"/>
      <c r="F4571" s="3681"/>
      <c r="G4571" s="3681"/>
      <c r="H4571" s="3392"/>
      <c r="I4571" s="3683"/>
      <c r="J4571" s="3684"/>
      <c r="K4571" s="1974"/>
      <c r="L4571" s="774"/>
      <c r="M4571" s="767"/>
      <c r="DF4571" s="818"/>
      <c r="DG4571" s="772" t="str">
        <f t="shared" si="87"/>
        <v/>
      </c>
      <c r="DH4571" s="832">
        <v>4661</v>
      </c>
    </row>
    <row r="4572" spans="1:112" s="760" customFormat="1" ht="12" hidden="1" customHeight="1" x14ac:dyDescent="0.15">
      <c r="A4572" s="774"/>
      <c r="B4572" s="3391"/>
      <c r="C4572" s="3681"/>
      <c r="D4572" s="3681"/>
      <c r="E4572" s="3681"/>
      <c r="F4572" s="3681"/>
      <c r="G4572" s="3681"/>
      <c r="H4572" s="3392"/>
      <c r="I4572" s="3683"/>
      <c r="J4572" s="3684"/>
      <c r="K4572" s="1974"/>
      <c r="L4572" s="774"/>
      <c r="M4572" s="767"/>
      <c r="DF4572" s="818"/>
      <c r="DG4572" s="772" t="str">
        <f t="shared" si="87"/>
        <v/>
      </c>
      <c r="DH4572" s="832">
        <v>4662</v>
      </c>
    </row>
    <row r="4573" spans="1:112" s="760" customFormat="1" ht="12" hidden="1" customHeight="1" x14ac:dyDescent="0.15">
      <c r="A4573" s="774"/>
      <c r="B4573" s="3391"/>
      <c r="C4573" s="3681"/>
      <c r="D4573" s="3681"/>
      <c r="E4573" s="3681"/>
      <c r="F4573" s="3681"/>
      <c r="G4573" s="3681"/>
      <c r="H4573" s="3392"/>
      <c r="I4573" s="3683"/>
      <c r="J4573" s="3684"/>
      <c r="K4573" s="1974"/>
      <c r="L4573" s="774"/>
      <c r="M4573" s="767"/>
      <c r="DF4573" s="818"/>
      <c r="DG4573" s="772" t="str">
        <f t="shared" si="87"/>
        <v/>
      </c>
      <c r="DH4573" s="832">
        <v>4663</v>
      </c>
    </row>
    <row r="4574" spans="1:112" s="760" customFormat="1" ht="12" hidden="1" customHeight="1" x14ac:dyDescent="0.15">
      <c r="A4574" s="774"/>
      <c r="B4574" s="3391"/>
      <c r="C4574" s="3681"/>
      <c r="D4574" s="3681"/>
      <c r="E4574" s="3681"/>
      <c r="F4574" s="3681"/>
      <c r="G4574" s="3681"/>
      <c r="H4574" s="3392"/>
      <c r="I4574" s="3683"/>
      <c r="J4574" s="3684"/>
      <c r="K4574" s="1974"/>
      <c r="L4574" s="774"/>
      <c r="M4574" s="767"/>
      <c r="DF4574" s="818"/>
      <c r="DG4574" s="772" t="str">
        <f t="shared" si="87"/>
        <v/>
      </c>
      <c r="DH4574" s="832">
        <v>4664</v>
      </c>
    </row>
    <row r="4575" spans="1:112" s="760" customFormat="1" ht="12" hidden="1" customHeight="1" x14ac:dyDescent="0.15">
      <c r="A4575" s="774"/>
      <c r="B4575" s="3391"/>
      <c r="C4575" s="3681"/>
      <c r="D4575" s="3681"/>
      <c r="E4575" s="3681"/>
      <c r="F4575" s="3681"/>
      <c r="G4575" s="3681"/>
      <c r="H4575" s="3392"/>
      <c r="I4575" s="3683"/>
      <c r="J4575" s="3684"/>
      <c r="K4575" s="1974"/>
      <c r="L4575" s="774"/>
      <c r="M4575" s="767"/>
      <c r="DF4575" s="818"/>
      <c r="DG4575" s="772" t="str">
        <f t="shared" si="87"/>
        <v/>
      </c>
      <c r="DH4575" s="832">
        <v>4665</v>
      </c>
    </row>
    <row r="4576" spans="1:112" s="760" customFormat="1" ht="12" hidden="1" customHeight="1" x14ac:dyDescent="0.15">
      <c r="A4576" s="774"/>
      <c r="B4576" s="3391"/>
      <c r="C4576" s="3681"/>
      <c r="D4576" s="3681"/>
      <c r="E4576" s="3681"/>
      <c r="F4576" s="3681"/>
      <c r="G4576" s="3681"/>
      <c r="H4576" s="3392"/>
      <c r="I4576" s="3683"/>
      <c r="J4576" s="3684"/>
      <c r="K4576" s="1974"/>
      <c r="L4576" s="774"/>
      <c r="M4576" s="767"/>
      <c r="DF4576" s="818"/>
      <c r="DG4576" s="772" t="str">
        <f t="shared" si="87"/>
        <v/>
      </c>
      <c r="DH4576" s="832">
        <v>4666</v>
      </c>
    </row>
    <row r="4577" spans="1:112" s="760" customFormat="1" ht="12" hidden="1" customHeight="1" x14ac:dyDescent="0.15">
      <c r="A4577" s="774"/>
      <c r="B4577" s="3391"/>
      <c r="C4577" s="3681"/>
      <c r="D4577" s="3681"/>
      <c r="E4577" s="3681"/>
      <c r="F4577" s="3681"/>
      <c r="G4577" s="3681"/>
      <c r="H4577" s="3392"/>
      <c r="I4577" s="3683"/>
      <c r="J4577" s="3684"/>
      <c r="K4577" s="1974"/>
      <c r="L4577" s="774"/>
      <c r="M4577" s="767"/>
      <c r="DF4577" s="818"/>
      <c r="DG4577" s="772" t="str">
        <f t="shared" si="87"/>
        <v/>
      </c>
      <c r="DH4577" s="832">
        <v>4667</v>
      </c>
    </row>
    <row r="4578" spans="1:112" s="760" customFormat="1" ht="12" hidden="1" customHeight="1" x14ac:dyDescent="0.15">
      <c r="A4578" s="774"/>
      <c r="B4578" s="3391"/>
      <c r="C4578" s="3681"/>
      <c r="D4578" s="3681"/>
      <c r="E4578" s="3681"/>
      <c r="F4578" s="3681"/>
      <c r="G4578" s="3681"/>
      <c r="H4578" s="3392"/>
      <c r="I4578" s="3683"/>
      <c r="J4578" s="3684"/>
      <c r="K4578" s="1974"/>
      <c r="L4578" s="774"/>
      <c r="M4578" s="767"/>
      <c r="DF4578" s="818"/>
      <c r="DG4578" s="772" t="str">
        <f t="shared" si="87"/>
        <v/>
      </c>
      <c r="DH4578" s="832">
        <v>4668</v>
      </c>
    </row>
    <row r="4579" spans="1:112" s="760" customFormat="1" ht="12" hidden="1" customHeight="1" x14ac:dyDescent="0.15">
      <c r="A4579" s="774"/>
      <c r="B4579" s="3391"/>
      <c r="C4579" s="3681"/>
      <c r="D4579" s="3681"/>
      <c r="E4579" s="3681"/>
      <c r="F4579" s="3681"/>
      <c r="G4579" s="3681"/>
      <c r="H4579" s="3392"/>
      <c r="I4579" s="3683"/>
      <c r="J4579" s="3684"/>
      <c r="K4579" s="1974"/>
      <c r="L4579" s="774"/>
      <c r="M4579" s="767"/>
      <c r="DF4579" s="818"/>
      <c r="DG4579" s="772" t="str">
        <f t="shared" si="87"/>
        <v/>
      </c>
      <c r="DH4579" s="832">
        <v>4669</v>
      </c>
    </row>
    <row r="4580" spans="1:112" s="760" customFormat="1" ht="12" hidden="1" customHeight="1" x14ac:dyDescent="0.15">
      <c r="A4580" s="774"/>
      <c r="B4580" s="3391"/>
      <c r="C4580" s="3681"/>
      <c r="D4580" s="3681"/>
      <c r="E4580" s="3681"/>
      <c r="F4580" s="3681"/>
      <c r="G4580" s="3681"/>
      <c r="H4580" s="3392"/>
      <c r="I4580" s="3683"/>
      <c r="J4580" s="3684"/>
      <c r="K4580" s="1974"/>
      <c r="L4580" s="774"/>
      <c r="M4580" s="767"/>
      <c r="DF4580" s="818"/>
      <c r="DG4580" s="772" t="str">
        <f t="shared" si="87"/>
        <v/>
      </c>
      <c r="DH4580" s="832">
        <v>4670</v>
      </c>
    </row>
    <row r="4581" spans="1:112" s="760" customFormat="1" ht="12" hidden="1" customHeight="1" x14ac:dyDescent="0.15">
      <c r="A4581" s="774"/>
      <c r="B4581" s="3391"/>
      <c r="C4581" s="3681"/>
      <c r="D4581" s="3681"/>
      <c r="E4581" s="3681"/>
      <c r="F4581" s="3681"/>
      <c r="G4581" s="3681"/>
      <c r="H4581" s="3392"/>
      <c r="I4581" s="3683"/>
      <c r="J4581" s="3684"/>
      <c r="K4581" s="1974"/>
      <c r="L4581" s="774"/>
      <c r="M4581" s="767"/>
      <c r="DF4581" s="818"/>
      <c r="DG4581" s="772" t="str">
        <f t="shared" si="87"/>
        <v/>
      </c>
      <c r="DH4581" s="832">
        <v>4671</v>
      </c>
    </row>
    <row r="4582" spans="1:112" s="760" customFormat="1" ht="12" hidden="1" customHeight="1" x14ac:dyDescent="0.15">
      <c r="A4582" s="774"/>
      <c r="B4582" s="3391"/>
      <c r="C4582" s="3681"/>
      <c r="D4582" s="3681"/>
      <c r="E4582" s="3681"/>
      <c r="F4582" s="3681"/>
      <c r="G4582" s="3681"/>
      <c r="H4582" s="3392"/>
      <c r="I4582" s="3683"/>
      <c r="J4582" s="3684"/>
      <c r="K4582" s="1974"/>
      <c r="L4582" s="774"/>
      <c r="M4582" s="767"/>
      <c r="DF4582" s="818"/>
      <c r="DG4582" s="772" t="str">
        <f t="shared" si="87"/>
        <v/>
      </c>
      <c r="DH4582" s="832">
        <v>4672</v>
      </c>
    </row>
    <row r="4583" spans="1:112" s="760" customFormat="1" ht="12" hidden="1" customHeight="1" x14ac:dyDescent="0.15">
      <c r="A4583" s="774"/>
      <c r="B4583" s="3391"/>
      <c r="C4583" s="3681"/>
      <c r="D4583" s="3681"/>
      <c r="E4583" s="3681"/>
      <c r="F4583" s="3681"/>
      <c r="G4583" s="3681"/>
      <c r="H4583" s="3392"/>
      <c r="I4583" s="3683"/>
      <c r="J4583" s="3684"/>
      <c r="K4583" s="1974"/>
      <c r="L4583" s="774"/>
      <c r="M4583" s="767"/>
      <c r="DF4583" s="818"/>
      <c r="DG4583" s="772" t="str">
        <f t="shared" si="87"/>
        <v/>
      </c>
      <c r="DH4583" s="832">
        <v>4673</v>
      </c>
    </row>
    <row r="4584" spans="1:112" s="760" customFormat="1" ht="12" hidden="1" customHeight="1" x14ac:dyDescent="0.15">
      <c r="A4584" s="774"/>
      <c r="B4584" s="3391"/>
      <c r="C4584" s="3681"/>
      <c r="D4584" s="3681"/>
      <c r="E4584" s="3681"/>
      <c r="F4584" s="3681"/>
      <c r="G4584" s="3681"/>
      <c r="H4584" s="3392"/>
      <c r="I4584" s="3683"/>
      <c r="J4584" s="3684"/>
      <c r="K4584" s="1974"/>
      <c r="L4584" s="774"/>
      <c r="M4584" s="767"/>
      <c r="DF4584" s="818"/>
      <c r="DG4584" s="772" t="str">
        <f t="shared" si="87"/>
        <v/>
      </c>
      <c r="DH4584" s="832">
        <v>4674</v>
      </c>
    </row>
    <row r="4585" spans="1:112" s="760" customFormat="1" ht="12.75" hidden="1" customHeight="1" x14ac:dyDescent="0.15">
      <c r="A4585" s="774"/>
      <c r="B4585" s="3391"/>
      <c r="C4585" s="3681"/>
      <c r="D4585" s="3681"/>
      <c r="E4585" s="3681"/>
      <c r="F4585" s="3681"/>
      <c r="G4585" s="3681"/>
      <c r="H4585" s="3392"/>
      <c r="I4585" s="3683"/>
      <c r="J4585" s="3684"/>
      <c r="K4585" s="1974"/>
      <c r="L4585" s="774"/>
      <c r="M4585" s="767"/>
      <c r="DF4585" s="818"/>
      <c r="DG4585" s="772" t="str">
        <f t="shared" si="87"/>
        <v/>
      </c>
      <c r="DH4585" s="832">
        <v>4675</v>
      </c>
    </row>
    <row r="4586" spans="1:112" s="760" customFormat="1" ht="12" hidden="1" customHeight="1" x14ac:dyDescent="0.15">
      <c r="A4586" s="774"/>
      <c r="B4586" s="3391"/>
      <c r="C4586" s="3681"/>
      <c r="D4586" s="3681"/>
      <c r="E4586" s="3681"/>
      <c r="F4586" s="3681"/>
      <c r="G4586" s="3681"/>
      <c r="H4586" s="3392"/>
      <c r="I4586" s="3683"/>
      <c r="J4586" s="3684"/>
      <c r="K4586" s="1974"/>
      <c r="L4586" s="774"/>
      <c r="M4586" s="767"/>
      <c r="DF4586" s="818"/>
      <c r="DG4586" s="772" t="str">
        <f t="shared" si="87"/>
        <v/>
      </c>
      <c r="DH4586" s="832">
        <v>4676</v>
      </c>
    </row>
    <row r="4587" spans="1:112" s="760" customFormat="1" ht="12" hidden="1" customHeight="1" x14ac:dyDescent="0.15">
      <c r="A4587" s="774"/>
      <c r="B4587" s="3391"/>
      <c r="C4587" s="3681"/>
      <c r="D4587" s="3681"/>
      <c r="E4587" s="3681"/>
      <c r="F4587" s="3681"/>
      <c r="G4587" s="3681"/>
      <c r="H4587" s="3392"/>
      <c r="I4587" s="3683"/>
      <c r="J4587" s="3684"/>
      <c r="K4587" s="1974"/>
      <c r="L4587" s="774"/>
      <c r="M4587" s="767"/>
      <c r="DF4587" s="818"/>
      <c r="DG4587" s="772" t="str">
        <f t="shared" si="87"/>
        <v/>
      </c>
      <c r="DH4587" s="832">
        <v>4677</v>
      </c>
    </row>
    <row r="4588" spans="1:112" s="760" customFormat="1" ht="12" hidden="1" customHeight="1" x14ac:dyDescent="0.15">
      <c r="A4588" s="774"/>
      <c r="B4588" s="3391"/>
      <c r="C4588" s="3681"/>
      <c r="D4588" s="3681"/>
      <c r="E4588" s="3681"/>
      <c r="F4588" s="3681"/>
      <c r="G4588" s="3681"/>
      <c r="H4588" s="3392"/>
      <c r="I4588" s="3683"/>
      <c r="J4588" s="3684"/>
      <c r="K4588" s="1974"/>
      <c r="L4588" s="774"/>
      <c r="M4588" s="767"/>
      <c r="DF4588" s="818"/>
      <c r="DG4588" s="772" t="str">
        <f t="shared" si="87"/>
        <v/>
      </c>
      <c r="DH4588" s="832">
        <v>4678</v>
      </c>
    </row>
    <row r="4589" spans="1:112" s="760" customFormat="1" ht="12" hidden="1" customHeight="1" x14ac:dyDescent="0.15">
      <c r="A4589" s="774"/>
      <c r="B4589" s="3391"/>
      <c r="C4589" s="3681"/>
      <c r="D4589" s="3681"/>
      <c r="E4589" s="3681"/>
      <c r="F4589" s="3681"/>
      <c r="G4589" s="3681"/>
      <c r="H4589" s="3392"/>
      <c r="I4589" s="3683"/>
      <c r="J4589" s="3684"/>
      <c r="K4589" s="1974"/>
      <c r="L4589" s="774"/>
      <c r="M4589" s="767"/>
      <c r="DF4589" s="818"/>
      <c r="DG4589" s="772" t="str">
        <f t="shared" si="87"/>
        <v/>
      </c>
      <c r="DH4589" s="832">
        <v>4679</v>
      </c>
    </row>
    <row r="4590" spans="1:112" s="760" customFormat="1" ht="12" hidden="1" customHeight="1" x14ac:dyDescent="0.15">
      <c r="A4590" s="774"/>
      <c r="B4590" s="3391"/>
      <c r="C4590" s="3681"/>
      <c r="D4590" s="3681"/>
      <c r="E4590" s="3681"/>
      <c r="F4590" s="3681"/>
      <c r="G4590" s="3681"/>
      <c r="H4590" s="3392"/>
      <c r="I4590" s="3683"/>
      <c r="J4590" s="3684"/>
      <c r="K4590" s="1974"/>
      <c r="L4590" s="774"/>
      <c r="M4590" s="767"/>
      <c r="DF4590" s="818"/>
      <c r="DG4590" s="772" t="str">
        <f t="shared" si="87"/>
        <v/>
      </c>
      <c r="DH4590" s="832">
        <v>4680</v>
      </c>
    </row>
    <row r="4591" spans="1:112" s="760" customFormat="1" ht="12" hidden="1" customHeight="1" x14ac:dyDescent="0.15">
      <c r="A4591" s="774"/>
      <c r="B4591" s="3391"/>
      <c r="C4591" s="3681"/>
      <c r="D4591" s="3681"/>
      <c r="E4591" s="3681"/>
      <c r="F4591" s="3681"/>
      <c r="G4591" s="3681"/>
      <c r="H4591" s="3392"/>
      <c r="I4591" s="3683"/>
      <c r="J4591" s="3684"/>
      <c r="K4591" s="1974"/>
      <c r="L4591" s="774"/>
      <c r="M4591" s="767"/>
      <c r="DF4591" s="818"/>
      <c r="DG4591" s="772" t="str">
        <f t="shared" si="87"/>
        <v/>
      </c>
      <c r="DH4591" s="832">
        <v>4681</v>
      </c>
    </row>
    <row r="4592" spans="1:112" s="760" customFormat="1" ht="12" hidden="1" customHeight="1" x14ac:dyDescent="0.15">
      <c r="A4592" s="774"/>
      <c r="B4592" s="3391"/>
      <c r="C4592" s="3681"/>
      <c r="D4592" s="3681"/>
      <c r="E4592" s="3681"/>
      <c r="F4592" s="3681"/>
      <c r="G4592" s="3681"/>
      <c r="H4592" s="3392"/>
      <c r="I4592" s="3683"/>
      <c r="J4592" s="3684"/>
      <c r="K4592" s="1974"/>
      <c r="L4592" s="774"/>
      <c r="M4592" s="767"/>
      <c r="DF4592" s="818"/>
      <c r="DG4592" s="772" t="str">
        <f t="shared" si="87"/>
        <v/>
      </c>
      <c r="DH4592" s="832">
        <v>4682</v>
      </c>
    </row>
    <row r="4593" spans="1:112" s="760" customFormat="1" ht="12" hidden="1" customHeight="1" x14ac:dyDescent="0.15">
      <c r="A4593" s="774"/>
      <c r="B4593" s="3391"/>
      <c r="C4593" s="3681"/>
      <c r="D4593" s="3681"/>
      <c r="E4593" s="3681"/>
      <c r="F4593" s="3681"/>
      <c r="G4593" s="3681"/>
      <c r="H4593" s="3392"/>
      <c r="I4593" s="3683"/>
      <c r="J4593" s="3684"/>
      <c r="K4593" s="1974"/>
      <c r="L4593" s="774"/>
      <c r="M4593" s="767"/>
      <c r="DF4593" s="818"/>
      <c r="DG4593" s="772" t="str">
        <f t="shared" si="87"/>
        <v/>
      </c>
      <c r="DH4593" s="832">
        <v>4683</v>
      </c>
    </row>
    <row r="4594" spans="1:112" s="760" customFormat="1" ht="12" hidden="1" customHeight="1" x14ac:dyDescent="0.15">
      <c r="A4594" s="774"/>
      <c r="B4594" s="3391"/>
      <c r="C4594" s="3681"/>
      <c r="D4594" s="3681"/>
      <c r="E4594" s="3681"/>
      <c r="F4594" s="3681"/>
      <c r="G4594" s="3681"/>
      <c r="H4594" s="3392"/>
      <c r="I4594" s="3683"/>
      <c r="J4594" s="3684"/>
      <c r="K4594" s="1974"/>
      <c r="L4594" s="774"/>
      <c r="M4594" s="767"/>
      <c r="DF4594" s="818"/>
      <c r="DG4594" s="772" t="str">
        <f t="shared" si="87"/>
        <v/>
      </c>
      <c r="DH4594" s="832">
        <v>4684</v>
      </c>
    </row>
    <row r="4595" spans="1:112" s="760" customFormat="1" ht="12.75" hidden="1" customHeight="1" x14ac:dyDescent="0.15">
      <c r="A4595" s="774"/>
      <c r="B4595" s="3391"/>
      <c r="C4595" s="3681"/>
      <c r="D4595" s="3681"/>
      <c r="E4595" s="3681"/>
      <c r="F4595" s="3681"/>
      <c r="G4595" s="3681"/>
      <c r="H4595" s="3392"/>
      <c r="I4595" s="3683"/>
      <c r="J4595" s="3684"/>
      <c r="K4595" s="1974"/>
      <c r="L4595" s="774"/>
      <c r="M4595" s="767"/>
      <c r="DF4595" s="818"/>
      <c r="DG4595" s="772" t="str">
        <f t="shared" ref="DG4595:DG4658" si="88">IF(COUNTA(A4595:M4595)&gt;0,DH4595,"")</f>
        <v/>
      </c>
      <c r="DH4595" s="832">
        <v>4685</v>
      </c>
    </row>
    <row r="4596" spans="1:112" s="760" customFormat="1" ht="12" hidden="1" customHeight="1" x14ac:dyDescent="0.15">
      <c r="A4596" s="774"/>
      <c r="B4596" s="3391"/>
      <c r="C4596" s="3681"/>
      <c r="D4596" s="3681"/>
      <c r="E4596" s="3681"/>
      <c r="F4596" s="3681"/>
      <c r="G4596" s="3681"/>
      <c r="H4596" s="3392"/>
      <c r="I4596" s="3683"/>
      <c r="J4596" s="3684"/>
      <c r="K4596" s="1974"/>
      <c r="L4596" s="774"/>
      <c r="M4596" s="767"/>
      <c r="DF4596" s="818"/>
      <c r="DG4596" s="772" t="str">
        <f t="shared" si="88"/>
        <v/>
      </c>
      <c r="DH4596" s="832">
        <v>4686</v>
      </c>
    </row>
    <row r="4597" spans="1:112" s="760" customFormat="1" ht="12" hidden="1" customHeight="1" x14ac:dyDescent="0.15">
      <c r="A4597" s="774"/>
      <c r="B4597" s="3391"/>
      <c r="C4597" s="3681"/>
      <c r="D4597" s="3681"/>
      <c r="E4597" s="3681"/>
      <c r="F4597" s="3681"/>
      <c r="G4597" s="3681"/>
      <c r="H4597" s="3392"/>
      <c r="I4597" s="3683"/>
      <c r="J4597" s="3684"/>
      <c r="K4597" s="1974"/>
      <c r="L4597" s="774"/>
      <c r="M4597" s="767"/>
      <c r="DF4597" s="818"/>
      <c r="DG4597" s="772" t="str">
        <f t="shared" si="88"/>
        <v/>
      </c>
      <c r="DH4597" s="832">
        <v>4687</v>
      </c>
    </row>
    <row r="4598" spans="1:112" s="760" customFormat="1" ht="12" hidden="1" customHeight="1" x14ac:dyDescent="0.15">
      <c r="A4598" s="774"/>
      <c r="B4598" s="3391"/>
      <c r="C4598" s="3681"/>
      <c r="D4598" s="3681"/>
      <c r="E4598" s="3681"/>
      <c r="F4598" s="3681"/>
      <c r="G4598" s="3681"/>
      <c r="H4598" s="3392"/>
      <c r="I4598" s="3683"/>
      <c r="J4598" s="3684"/>
      <c r="K4598" s="1974"/>
      <c r="L4598" s="774"/>
      <c r="M4598" s="767"/>
      <c r="DF4598" s="818"/>
      <c r="DG4598" s="772" t="str">
        <f t="shared" si="88"/>
        <v/>
      </c>
      <c r="DH4598" s="832">
        <v>4688</v>
      </c>
    </row>
    <row r="4599" spans="1:112" s="760" customFormat="1" ht="12" hidden="1" customHeight="1" x14ac:dyDescent="0.15">
      <c r="A4599" s="774"/>
      <c r="B4599" s="3391"/>
      <c r="C4599" s="3681"/>
      <c r="D4599" s="3681"/>
      <c r="E4599" s="3681"/>
      <c r="F4599" s="3681"/>
      <c r="G4599" s="3681"/>
      <c r="H4599" s="3392"/>
      <c r="I4599" s="3683"/>
      <c r="J4599" s="3684"/>
      <c r="K4599" s="1974"/>
      <c r="L4599" s="774"/>
      <c r="M4599" s="767"/>
      <c r="DF4599" s="818"/>
      <c r="DG4599" s="772" t="str">
        <f t="shared" si="88"/>
        <v/>
      </c>
      <c r="DH4599" s="832">
        <v>4689</v>
      </c>
    </row>
    <row r="4600" spans="1:112" s="760" customFormat="1" ht="12" hidden="1" customHeight="1" x14ac:dyDescent="0.15">
      <c r="A4600" s="774"/>
      <c r="B4600" s="3391"/>
      <c r="C4600" s="3681"/>
      <c r="D4600" s="3681"/>
      <c r="E4600" s="3681"/>
      <c r="F4600" s="3681"/>
      <c r="G4600" s="3681"/>
      <c r="H4600" s="3392"/>
      <c r="I4600" s="3683"/>
      <c r="J4600" s="3684"/>
      <c r="K4600" s="1974"/>
      <c r="L4600" s="774"/>
      <c r="M4600" s="767"/>
      <c r="DF4600" s="818"/>
      <c r="DG4600" s="772" t="str">
        <f t="shared" si="88"/>
        <v/>
      </c>
      <c r="DH4600" s="832">
        <v>4690</v>
      </c>
    </row>
    <row r="4601" spans="1:112" s="760" customFormat="1" ht="12" hidden="1" customHeight="1" x14ac:dyDescent="0.15">
      <c r="A4601" s="774"/>
      <c r="B4601" s="3391"/>
      <c r="C4601" s="3681"/>
      <c r="D4601" s="3681"/>
      <c r="E4601" s="3681"/>
      <c r="F4601" s="3681"/>
      <c r="G4601" s="3681"/>
      <c r="H4601" s="3392"/>
      <c r="I4601" s="3683"/>
      <c r="J4601" s="3684"/>
      <c r="K4601" s="1974"/>
      <c r="L4601" s="774"/>
      <c r="M4601" s="767"/>
      <c r="DF4601" s="818"/>
      <c r="DG4601" s="772" t="str">
        <f t="shared" si="88"/>
        <v/>
      </c>
      <c r="DH4601" s="832">
        <v>4691</v>
      </c>
    </row>
    <row r="4602" spans="1:112" s="760" customFormat="1" ht="12" hidden="1" customHeight="1" x14ac:dyDescent="0.15">
      <c r="A4602" s="774"/>
      <c r="B4602" s="3391"/>
      <c r="C4602" s="3681"/>
      <c r="D4602" s="3681"/>
      <c r="E4602" s="3681"/>
      <c r="F4602" s="3681"/>
      <c r="G4602" s="3681"/>
      <c r="H4602" s="3392"/>
      <c r="I4602" s="3683"/>
      <c r="J4602" s="3684"/>
      <c r="K4602" s="1974"/>
      <c r="L4602" s="774"/>
      <c r="M4602" s="767"/>
      <c r="DF4602" s="818"/>
      <c r="DG4602" s="772" t="str">
        <f t="shared" si="88"/>
        <v/>
      </c>
      <c r="DH4602" s="832">
        <v>4692</v>
      </c>
    </row>
    <row r="4603" spans="1:112" s="760" customFormat="1" ht="12" hidden="1" customHeight="1" x14ac:dyDescent="0.15">
      <c r="A4603" s="774"/>
      <c r="B4603" s="3391"/>
      <c r="C4603" s="3681"/>
      <c r="D4603" s="3681"/>
      <c r="E4603" s="3681"/>
      <c r="F4603" s="3681"/>
      <c r="G4603" s="3681"/>
      <c r="H4603" s="3392"/>
      <c r="I4603" s="3683"/>
      <c r="J4603" s="3684"/>
      <c r="K4603" s="1974"/>
      <c r="L4603" s="774"/>
      <c r="M4603" s="767"/>
      <c r="DF4603" s="818"/>
      <c r="DG4603" s="772" t="str">
        <f t="shared" si="88"/>
        <v/>
      </c>
      <c r="DH4603" s="832">
        <v>4693</v>
      </c>
    </row>
    <row r="4604" spans="1:112" s="760" customFormat="1" ht="12" hidden="1" customHeight="1" x14ac:dyDescent="0.15">
      <c r="A4604" s="774"/>
      <c r="B4604" s="3391"/>
      <c r="C4604" s="3681"/>
      <c r="D4604" s="3681"/>
      <c r="E4604" s="3681"/>
      <c r="F4604" s="3681"/>
      <c r="G4604" s="3681"/>
      <c r="H4604" s="3392"/>
      <c r="I4604" s="3683"/>
      <c r="J4604" s="3684"/>
      <c r="K4604" s="1974"/>
      <c r="L4604" s="774"/>
      <c r="M4604" s="767"/>
      <c r="DF4604" s="818"/>
      <c r="DG4604" s="772" t="str">
        <f t="shared" si="88"/>
        <v/>
      </c>
      <c r="DH4604" s="832">
        <v>4694</v>
      </c>
    </row>
    <row r="4605" spans="1:112" s="760" customFormat="1" ht="12.75" hidden="1" customHeight="1" x14ac:dyDescent="0.15">
      <c r="A4605" s="774"/>
      <c r="B4605" s="3391"/>
      <c r="C4605" s="3681"/>
      <c r="D4605" s="3681"/>
      <c r="E4605" s="3681"/>
      <c r="F4605" s="3681"/>
      <c r="G4605" s="3681"/>
      <c r="H4605" s="3392"/>
      <c r="I4605" s="3683"/>
      <c r="J4605" s="3684"/>
      <c r="K4605" s="1974"/>
      <c r="L4605" s="774"/>
      <c r="M4605" s="767"/>
      <c r="DF4605" s="818"/>
      <c r="DG4605" s="772" t="str">
        <f t="shared" si="88"/>
        <v/>
      </c>
      <c r="DH4605" s="832">
        <v>4695</v>
      </c>
    </row>
    <row r="4606" spans="1:112" s="760" customFormat="1" ht="12" hidden="1" customHeight="1" x14ac:dyDescent="0.15">
      <c r="A4606" s="774"/>
      <c r="B4606" s="3391"/>
      <c r="C4606" s="3681"/>
      <c r="D4606" s="3681"/>
      <c r="E4606" s="3681"/>
      <c r="F4606" s="3681"/>
      <c r="G4606" s="3681"/>
      <c r="H4606" s="3392"/>
      <c r="I4606" s="3683"/>
      <c r="J4606" s="3684"/>
      <c r="K4606" s="1974"/>
      <c r="L4606" s="774"/>
      <c r="M4606" s="767"/>
      <c r="DF4606" s="818"/>
      <c r="DG4606" s="772" t="str">
        <f t="shared" si="88"/>
        <v/>
      </c>
      <c r="DH4606" s="832">
        <v>4696</v>
      </c>
    </row>
    <row r="4607" spans="1:112" s="760" customFormat="1" ht="12" hidden="1" customHeight="1" x14ac:dyDescent="0.15">
      <c r="A4607" s="774"/>
      <c r="B4607" s="3391"/>
      <c r="C4607" s="3681"/>
      <c r="D4607" s="3681"/>
      <c r="E4607" s="3681"/>
      <c r="F4607" s="3681"/>
      <c r="G4607" s="3681"/>
      <c r="H4607" s="3392"/>
      <c r="I4607" s="3683"/>
      <c r="J4607" s="3684"/>
      <c r="K4607" s="1974"/>
      <c r="L4607" s="774"/>
      <c r="M4607" s="767"/>
      <c r="DF4607" s="818"/>
      <c r="DG4607" s="772" t="str">
        <f t="shared" si="88"/>
        <v/>
      </c>
      <c r="DH4607" s="832">
        <v>4697</v>
      </c>
    </row>
    <row r="4608" spans="1:112" s="760" customFormat="1" ht="12" hidden="1" customHeight="1" x14ac:dyDescent="0.15">
      <c r="A4608" s="774"/>
      <c r="B4608" s="3391"/>
      <c r="C4608" s="3681"/>
      <c r="D4608" s="3681"/>
      <c r="E4608" s="3681"/>
      <c r="F4608" s="3681"/>
      <c r="G4608" s="3681"/>
      <c r="H4608" s="3392"/>
      <c r="I4608" s="3683"/>
      <c r="J4608" s="3684"/>
      <c r="K4608" s="1974"/>
      <c r="L4608" s="774"/>
      <c r="M4608" s="767"/>
      <c r="DF4608" s="818"/>
      <c r="DG4608" s="772" t="str">
        <f t="shared" si="88"/>
        <v/>
      </c>
      <c r="DH4608" s="832">
        <v>4698</v>
      </c>
    </row>
    <row r="4609" spans="1:112" s="760" customFormat="1" ht="12" hidden="1" customHeight="1" x14ac:dyDescent="0.15">
      <c r="A4609" s="774"/>
      <c r="B4609" s="3391"/>
      <c r="C4609" s="3681"/>
      <c r="D4609" s="3681"/>
      <c r="E4609" s="3681"/>
      <c r="F4609" s="3681"/>
      <c r="G4609" s="3681"/>
      <c r="H4609" s="3392"/>
      <c r="I4609" s="3683"/>
      <c r="J4609" s="3684"/>
      <c r="K4609" s="1974"/>
      <c r="L4609" s="774"/>
      <c r="M4609" s="767"/>
      <c r="DF4609" s="818"/>
      <c r="DG4609" s="772" t="str">
        <f t="shared" si="88"/>
        <v/>
      </c>
      <c r="DH4609" s="832">
        <v>4699</v>
      </c>
    </row>
    <row r="4610" spans="1:112" s="760" customFormat="1" ht="12" hidden="1" customHeight="1" x14ac:dyDescent="0.15">
      <c r="A4610" s="774"/>
      <c r="B4610" s="3391"/>
      <c r="C4610" s="3681"/>
      <c r="D4610" s="3681"/>
      <c r="E4610" s="3681"/>
      <c r="F4610" s="3681"/>
      <c r="G4610" s="3681"/>
      <c r="H4610" s="3392"/>
      <c r="I4610" s="3683"/>
      <c r="J4610" s="3684"/>
      <c r="K4610" s="1974"/>
      <c r="L4610" s="774"/>
      <c r="M4610" s="767"/>
      <c r="DF4610" s="818"/>
      <c r="DG4610" s="772" t="str">
        <f t="shared" si="88"/>
        <v/>
      </c>
      <c r="DH4610" s="832">
        <v>4700</v>
      </c>
    </row>
    <row r="4611" spans="1:112" s="760" customFormat="1" ht="12" hidden="1" customHeight="1" x14ac:dyDescent="0.15">
      <c r="A4611" s="774"/>
      <c r="B4611" s="3391"/>
      <c r="C4611" s="3681"/>
      <c r="D4611" s="3681"/>
      <c r="E4611" s="3681"/>
      <c r="F4611" s="3681"/>
      <c r="G4611" s="3681"/>
      <c r="H4611" s="3392"/>
      <c r="I4611" s="3683"/>
      <c r="J4611" s="3684"/>
      <c r="K4611" s="1974"/>
      <c r="L4611" s="774"/>
      <c r="M4611" s="767"/>
      <c r="DF4611" s="818"/>
      <c r="DG4611" s="772" t="str">
        <f t="shared" si="88"/>
        <v/>
      </c>
      <c r="DH4611" s="832">
        <v>4701</v>
      </c>
    </row>
    <row r="4612" spans="1:112" s="760" customFormat="1" ht="12" hidden="1" customHeight="1" x14ac:dyDescent="0.15">
      <c r="A4612" s="774"/>
      <c r="B4612" s="3391"/>
      <c r="C4612" s="3681"/>
      <c r="D4612" s="3681"/>
      <c r="E4612" s="3681"/>
      <c r="F4612" s="3681"/>
      <c r="G4612" s="3681"/>
      <c r="H4612" s="3392"/>
      <c r="I4612" s="3683"/>
      <c r="J4612" s="3684"/>
      <c r="K4612" s="1974"/>
      <c r="L4612" s="774"/>
      <c r="M4612" s="767"/>
      <c r="DF4612" s="818"/>
      <c r="DG4612" s="772" t="str">
        <f t="shared" si="88"/>
        <v/>
      </c>
      <c r="DH4612" s="832">
        <v>4702</v>
      </c>
    </row>
    <row r="4613" spans="1:112" s="760" customFormat="1" ht="12" hidden="1" customHeight="1" x14ac:dyDescent="0.15">
      <c r="A4613" s="774"/>
      <c r="B4613" s="3391"/>
      <c r="C4613" s="3681"/>
      <c r="D4613" s="3681"/>
      <c r="E4613" s="3681"/>
      <c r="F4613" s="3681"/>
      <c r="G4613" s="3681"/>
      <c r="H4613" s="3392"/>
      <c r="I4613" s="3683"/>
      <c r="J4613" s="3684"/>
      <c r="K4613" s="1974"/>
      <c r="L4613" s="774"/>
      <c r="M4613" s="767"/>
      <c r="DF4613" s="818"/>
      <c r="DG4613" s="772" t="str">
        <f t="shared" si="88"/>
        <v/>
      </c>
      <c r="DH4613" s="832">
        <v>4703</v>
      </c>
    </row>
    <row r="4614" spans="1:112" s="760" customFormat="1" ht="12" hidden="1" customHeight="1" x14ac:dyDescent="0.15">
      <c r="A4614" s="774"/>
      <c r="B4614" s="3391"/>
      <c r="C4614" s="3681"/>
      <c r="D4614" s="3681"/>
      <c r="E4614" s="3681"/>
      <c r="F4614" s="3681"/>
      <c r="G4614" s="3681"/>
      <c r="H4614" s="3392"/>
      <c r="I4614" s="3683"/>
      <c r="J4614" s="3684"/>
      <c r="K4614" s="1974"/>
      <c r="L4614" s="774"/>
      <c r="M4614" s="767"/>
      <c r="DF4614" s="818"/>
      <c r="DG4614" s="772" t="str">
        <f t="shared" si="88"/>
        <v/>
      </c>
      <c r="DH4614" s="832">
        <v>4704</v>
      </c>
    </row>
    <row r="4615" spans="1:112" s="760" customFormat="1" ht="12" hidden="1" customHeight="1" x14ac:dyDescent="0.15">
      <c r="A4615" s="774"/>
      <c r="B4615" s="3391"/>
      <c r="C4615" s="3681"/>
      <c r="D4615" s="3681"/>
      <c r="E4615" s="3681"/>
      <c r="F4615" s="3681"/>
      <c r="G4615" s="3681"/>
      <c r="H4615" s="3392"/>
      <c r="I4615" s="3683"/>
      <c r="J4615" s="3684"/>
      <c r="K4615" s="1974"/>
      <c r="L4615" s="774"/>
      <c r="M4615" s="767"/>
      <c r="DF4615" s="818"/>
      <c r="DG4615" s="772" t="str">
        <f t="shared" si="88"/>
        <v/>
      </c>
      <c r="DH4615" s="832">
        <v>4705</v>
      </c>
    </row>
    <row r="4616" spans="1:112" s="760" customFormat="1" ht="12" hidden="1" customHeight="1" x14ac:dyDescent="0.15">
      <c r="A4616" s="774"/>
      <c r="B4616" s="3391"/>
      <c r="C4616" s="3681"/>
      <c r="D4616" s="3681"/>
      <c r="E4616" s="3681"/>
      <c r="F4616" s="3681"/>
      <c r="G4616" s="3681"/>
      <c r="H4616" s="3392"/>
      <c r="I4616" s="3683"/>
      <c r="J4616" s="3684"/>
      <c r="K4616" s="1974"/>
      <c r="L4616" s="774"/>
      <c r="M4616" s="767"/>
      <c r="DF4616" s="818"/>
      <c r="DG4616" s="772" t="str">
        <f t="shared" si="88"/>
        <v/>
      </c>
      <c r="DH4616" s="832">
        <v>4706</v>
      </c>
    </row>
    <row r="4617" spans="1:112" s="760" customFormat="1" ht="12" hidden="1" customHeight="1" x14ac:dyDescent="0.15">
      <c r="A4617" s="774"/>
      <c r="B4617" s="3391"/>
      <c r="C4617" s="3681"/>
      <c r="D4617" s="3681"/>
      <c r="E4617" s="3681"/>
      <c r="F4617" s="3681"/>
      <c r="G4617" s="3681"/>
      <c r="H4617" s="3392"/>
      <c r="I4617" s="3683"/>
      <c r="J4617" s="3684"/>
      <c r="K4617" s="1974"/>
      <c r="L4617" s="774"/>
      <c r="M4617" s="767"/>
      <c r="DF4617" s="818"/>
      <c r="DG4617" s="772" t="str">
        <f t="shared" si="88"/>
        <v/>
      </c>
      <c r="DH4617" s="832">
        <v>4707</v>
      </c>
    </row>
    <row r="4618" spans="1:112" s="760" customFormat="1" ht="12" hidden="1" customHeight="1" x14ac:dyDescent="0.15">
      <c r="A4618" s="774"/>
      <c r="B4618" s="3391"/>
      <c r="C4618" s="3681"/>
      <c r="D4618" s="3681"/>
      <c r="E4618" s="3681"/>
      <c r="F4618" s="3681"/>
      <c r="G4618" s="3681"/>
      <c r="H4618" s="3392"/>
      <c r="I4618" s="3683"/>
      <c r="J4618" s="3684"/>
      <c r="K4618" s="1974"/>
      <c r="L4618" s="774"/>
      <c r="M4618" s="767"/>
      <c r="DF4618" s="818"/>
      <c r="DG4618" s="772" t="str">
        <f t="shared" si="88"/>
        <v/>
      </c>
      <c r="DH4618" s="832">
        <v>4708</v>
      </c>
    </row>
    <row r="4619" spans="1:112" s="760" customFormat="1" ht="12" hidden="1" customHeight="1" x14ac:dyDescent="0.15">
      <c r="A4619" s="774"/>
      <c r="B4619" s="3391"/>
      <c r="C4619" s="3681"/>
      <c r="D4619" s="3681"/>
      <c r="E4619" s="3681"/>
      <c r="F4619" s="3681"/>
      <c r="G4619" s="3681"/>
      <c r="H4619" s="3392"/>
      <c r="I4619" s="3683"/>
      <c r="J4619" s="3684"/>
      <c r="K4619" s="1974"/>
      <c r="L4619" s="774"/>
      <c r="M4619" s="767"/>
      <c r="DF4619" s="818"/>
      <c r="DG4619" s="772" t="str">
        <f t="shared" si="88"/>
        <v/>
      </c>
      <c r="DH4619" s="832">
        <v>4709</v>
      </c>
    </row>
    <row r="4620" spans="1:112" s="760" customFormat="1" ht="12" hidden="1" customHeight="1" x14ac:dyDescent="0.15">
      <c r="A4620" s="774"/>
      <c r="B4620" s="3391"/>
      <c r="C4620" s="3681"/>
      <c r="D4620" s="3681"/>
      <c r="E4620" s="3681"/>
      <c r="F4620" s="3681"/>
      <c r="G4620" s="3681"/>
      <c r="H4620" s="3392"/>
      <c r="I4620" s="3683"/>
      <c r="J4620" s="3684"/>
      <c r="K4620" s="1974"/>
      <c r="L4620" s="774"/>
      <c r="M4620" s="767"/>
      <c r="DF4620" s="818"/>
      <c r="DG4620" s="772" t="str">
        <f t="shared" si="88"/>
        <v/>
      </c>
      <c r="DH4620" s="832">
        <v>4710</v>
      </c>
    </row>
    <row r="4621" spans="1:112" s="760" customFormat="1" ht="12" hidden="1" customHeight="1" x14ac:dyDescent="0.15">
      <c r="A4621" s="774"/>
      <c r="B4621" s="3391"/>
      <c r="C4621" s="3681"/>
      <c r="D4621" s="3681"/>
      <c r="E4621" s="3681"/>
      <c r="F4621" s="3681"/>
      <c r="G4621" s="3681"/>
      <c r="H4621" s="3392"/>
      <c r="I4621" s="3683"/>
      <c r="J4621" s="3684"/>
      <c r="K4621" s="1974"/>
      <c r="L4621" s="774"/>
      <c r="M4621" s="767"/>
      <c r="DF4621" s="818"/>
      <c r="DG4621" s="772" t="str">
        <f t="shared" si="88"/>
        <v/>
      </c>
      <c r="DH4621" s="832">
        <v>4711</v>
      </c>
    </row>
    <row r="4622" spans="1:112" s="760" customFormat="1" ht="12" hidden="1" customHeight="1" x14ac:dyDescent="0.15">
      <c r="A4622" s="774"/>
      <c r="B4622" s="3391"/>
      <c r="C4622" s="3681"/>
      <c r="D4622" s="3681"/>
      <c r="E4622" s="3681"/>
      <c r="F4622" s="3681"/>
      <c r="G4622" s="3681"/>
      <c r="H4622" s="3392"/>
      <c r="I4622" s="3683"/>
      <c r="J4622" s="3684"/>
      <c r="K4622" s="1974"/>
      <c r="L4622" s="774"/>
      <c r="M4622" s="767"/>
      <c r="DF4622" s="818"/>
      <c r="DG4622" s="772" t="str">
        <f t="shared" si="88"/>
        <v/>
      </c>
      <c r="DH4622" s="832">
        <v>4712</v>
      </c>
    </row>
    <row r="4623" spans="1:112" s="760" customFormat="1" ht="12.75" hidden="1" customHeight="1" x14ac:dyDescent="0.15">
      <c r="A4623" s="774"/>
      <c r="B4623" s="3391"/>
      <c r="C4623" s="3681"/>
      <c r="D4623" s="3681"/>
      <c r="E4623" s="3681"/>
      <c r="F4623" s="3681"/>
      <c r="G4623" s="3681"/>
      <c r="H4623" s="3392"/>
      <c r="I4623" s="3683"/>
      <c r="J4623" s="3684"/>
      <c r="K4623" s="1974"/>
      <c r="L4623" s="774"/>
      <c r="M4623" s="767"/>
      <c r="DF4623" s="818"/>
      <c r="DG4623" s="772" t="str">
        <f t="shared" si="88"/>
        <v/>
      </c>
      <c r="DH4623" s="832">
        <v>4713</v>
      </c>
    </row>
    <row r="4624" spans="1:112" s="760" customFormat="1" ht="12" hidden="1" customHeight="1" x14ac:dyDescent="0.15">
      <c r="A4624" s="774"/>
      <c r="B4624" s="3391"/>
      <c r="C4624" s="3681"/>
      <c r="D4624" s="3681"/>
      <c r="E4624" s="3681"/>
      <c r="F4624" s="3681"/>
      <c r="G4624" s="3681"/>
      <c r="H4624" s="3392"/>
      <c r="I4624" s="3683"/>
      <c r="J4624" s="3684"/>
      <c r="K4624" s="1974"/>
      <c r="L4624" s="774"/>
      <c r="M4624" s="767"/>
      <c r="DF4624" s="818"/>
      <c r="DG4624" s="772" t="str">
        <f t="shared" si="88"/>
        <v/>
      </c>
      <c r="DH4624" s="832">
        <v>4714</v>
      </c>
    </row>
    <row r="4625" spans="1:112" s="760" customFormat="1" ht="12" hidden="1" customHeight="1" x14ac:dyDescent="0.15">
      <c r="A4625" s="774"/>
      <c r="B4625" s="3391"/>
      <c r="C4625" s="3681"/>
      <c r="D4625" s="3681"/>
      <c r="E4625" s="3681"/>
      <c r="F4625" s="3681"/>
      <c r="G4625" s="3681"/>
      <c r="H4625" s="3392"/>
      <c r="I4625" s="3683"/>
      <c r="J4625" s="3684"/>
      <c r="K4625" s="1974"/>
      <c r="L4625" s="774"/>
      <c r="M4625" s="767"/>
      <c r="DF4625" s="818"/>
      <c r="DG4625" s="772" t="str">
        <f t="shared" si="88"/>
        <v/>
      </c>
      <c r="DH4625" s="832">
        <v>4715</v>
      </c>
    </row>
    <row r="4626" spans="1:112" s="760" customFormat="1" ht="12" hidden="1" customHeight="1" x14ac:dyDescent="0.15">
      <c r="A4626" s="774"/>
      <c r="B4626" s="3391"/>
      <c r="C4626" s="3681"/>
      <c r="D4626" s="3681"/>
      <c r="E4626" s="3681"/>
      <c r="F4626" s="3681"/>
      <c r="G4626" s="3681"/>
      <c r="H4626" s="3392"/>
      <c r="I4626" s="3683"/>
      <c r="J4626" s="3684"/>
      <c r="K4626" s="1974"/>
      <c r="L4626" s="774"/>
      <c r="M4626" s="767"/>
      <c r="DF4626" s="818"/>
      <c r="DG4626" s="772" t="str">
        <f t="shared" si="88"/>
        <v/>
      </c>
      <c r="DH4626" s="832">
        <v>4716</v>
      </c>
    </row>
    <row r="4627" spans="1:112" s="760" customFormat="1" ht="12" hidden="1" customHeight="1" x14ac:dyDescent="0.15">
      <c r="A4627" s="774"/>
      <c r="B4627" s="3391"/>
      <c r="C4627" s="3681"/>
      <c r="D4627" s="3681"/>
      <c r="E4627" s="3681"/>
      <c r="F4627" s="3681"/>
      <c r="G4627" s="3681"/>
      <c r="H4627" s="3392"/>
      <c r="I4627" s="3683"/>
      <c r="J4627" s="3684"/>
      <c r="K4627" s="1974"/>
      <c r="L4627" s="774"/>
      <c r="M4627" s="767"/>
      <c r="DF4627" s="818"/>
      <c r="DG4627" s="772" t="str">
        <f t="shared" si="88"/>
        <v/>
      </c>
      <c r="DH4627" s="832">
        <v>4717</v>
      </c>
    </row>
    <row r="4628" spans="1:112" s="760" customFormat="1" ht="12" hidden="1" customHeight="1" x14ac:dyDescent="0.15">
      <c r="A4628" s="774"/>
      <c r="B4628" s="3391"/>
      <c r="C4628" s="3681"/>
      <c r="D4628" s="3681"/>
      <c r="E4628" s="3681"/>
      <c r="F4628" s="3681"/>
      <c r="G4628" s="3681"/>
      <c r="H4628" s="3392"/>
      <c r="I4628" s="3683"/>
      <c r="J4628" s="3684"/>
      <c r="K4628" s="1974"/>
      <c r="L4628" s="774"/>
      <c r="M4628" s="767"/>
      <c r="DF4628" s="818"/>
      <c r="DG4628" s="772" t="str">
        <f t="shared" si="88"/>
        <v/>
      </c>
      <c r="DH4628" s="832">
        <v>4718</v>
      </c>
    </row>
    <row r="4629" spans="1:112" s="760" customFormat="1" ht="12" hidden="1" customHeight="1" x14ac:dyDescent="0.15">
      <c r="A4629" s="774"/>
      <c r="B4629" s="3391"/>
      <c r="C4629" s="3681"/>
      <c r="D4629" s="3681"/>
      <c r="E4629" s="3681"/>
      <c r="F4629" s="3681"/>
      <c r="G4629" s="3681"/>
      <c r="H4629" s="3392"/>
      <c r="I4629" s="3683"/>
      <c r="J4629" s="3684"/>
      <c r="K4629" s="1974"/>
      <c r="L4629" s="774"/>
      <c r="M4629" s="767"/>
      <c r="DF4629" s="818"/>
      <c r="DG4629" s="772" t="str">
        <f t="shared" si="88"/>
        <v/>
      </c>
      <c r="DH4629" s="832">
        <v>4719</v>
      </c>
    </row>
    <row r="4630" spans="1:112" s="760" customFormat="1" ht="12" hidden="1" customHeight="1" x14ac:dyDescent="0.15">
      <c r="A4630" s="774"/>
      <c r="B4630" s="3391"/>
      <c r="C4630" s="3681"/>
      <c r="D4630" s="3681"/>
      <c r="E4630" s="3681"/>
      <c r="F4630" s="3681"/>
      <c r="G4630" s="3681"/>
      <c r="H4630" s="3392"/>
      <c r="I4630" s="3683"/>
      <c r="J4630" s="3684"/>
      <c r="K4630" s="1974"/>
      <c r="L4630" s="774"/>
      <c r="M4630" s="767"/>
      <c r="DF4630" s="818"/>
      <c r="DG4630" s="772" t="str">
        <f t="shared" si="88"/>
        <v/>
      </c>
      <c r="DH4630" s="832">
        <v>4720</v>
      </c>
    </row>
    <row r="4631" spans="1:112" s="760" customFormat="1" ht="12" hidden="1" customHeight="1" x14ac:dyDescent="0.15">
      <c r="A4631" s="774"/>
      <c r="B4631" s="3391"/>
      <c r="C4631" s="3681"/>
      <c r="D4631" s="3681"/>
      <c r="E4631" s="3681"/>
      <c r="F4631" s="3681"/>
      <c r="G4631" s="3681"/>
      <c r="H4631" s="3392"/>
      <c r="I4631" s="3683"/>
      <c r="J4631" s="3684"/>
      <c r="K4631" s="1974"/>
      <c r="L4631" s="774"/>
      <c r="M4631" s="767"/>
      <c r="DF4631" s="818"/>
      <c r="DG4631" s="772" t="str">
        <f t="shared" si="88"/>
        <v/>
      </c>
      <c r="DH4631" s="832">
        <v>4721</v>
      </c>
    </row>
    <row r="4632" spans="1:112" s="760" customFormat="1" ht="12" hidden="1" customHeight="1" x14ac:dyDescent="0.15">
      <c r="A4632" s="774"/>
      <c r="B4632" s="3391"/>
      <c r="C4632" s="3681"/>
      <c r="D4632" s="3681"/>
      <c r="E4632" s="3681"/>
      <c r="F4632" s="3681"/>
      <c r="G4632" s="3681"/>
      <c r="H4632" s="3392"/>
      <c r="I4632" s="3683"/>
      <c r="J4632" s="3684"/>
      <c r="K4632" s="1974"/>
      <c r="L4632" s="774"/>
      <c r="M4632" s="767"/>
      <c r="DF4632" s="818"/>
      <c r="DG4632" s="772" t="str">
        <f t="shared" si="88"/>
        <v/>
      </c>
      <c r="DH4632" s="832">
        <v>4722</v>
      </c>
    </row>
    <row r="4633" spans="1:112" s="760" customFormat="1" ht="12.75" hidden="1" customHeight="1" x14ac:dyDescent="0.15">
      <c r="A4633" s="774"/>
      <c r="B4633" s="3391"/>
      <c r="C4633" s="3681"/>
      <c r="D4633" s="3681"/>
      <c r="E4633" s="3681"/>
      <c r="F4633" s="3681"/>
      <c r="G4633" s="3681"/>
      <c r="H4633" s="3392"/>
      <c r="I4633" s="3683"/>
      <c r="J4633" s="3684"/>
      <c r="K4633" s="1974"/>
      <c r="L4633" s="774"/>
      <c r="M4633" s="767"/>
      <c r="DF4633" s="818"/>
      <c r="DG4633" s="772" t="str">
        <f t="shared" si="88"/>
        <v/>
      </c>
      <c r="DH4633" s="832">
        <v>4723</v>
      </c>
    </row>
    <row r="4634" spans="1:112" s="760" customFormat="1" ht="12" hidden="1" customHeight="1" x14ac:dyDescent="0.15">
      <c r="A4634" s="774"/>
      <c r="B4634" s="3391"/>
      <c r="C4634" s="3681"/>
      <c r="D4634" s="3681"/>
      <c r="E4634" s="3681"/>
      <c r="F4634" s="3681"/>
      <c r="G4634" s="3681"/>
      <c r="H4634" s="3392"/>
      <c r="I4634" s="3683"/>
      <c r="J4634" s="3684"/>
      <c r="K4634" s="1974"/>
      <c r="L4634" s="774"/>
      <c r="M4634" s="767"/>
      <c r="DF4634" s="818"/>
      <c r="DG4634" s="772" t="str">
        <f t="shared" si="88"/>
        <v/>
      </c>
      <c r="DH4634" s="832">
        <v>4724</v>
      </c>
    </row>
    <row r="4635" spans="1:112" s="760" customFormat="1" ht="12" hidden="1" customHeight="1" x14ac:dyDescent="0.15">
      <c r="A4635" s="774"/>
      <c r="B4635" s="3391"/>
      <c r="C4635" s="3681"/>
      <c r="D4635" s="3681"/>
      <c r="E4635" s="3681"/>
      <c r="F4635" s="3681"/>
      <c r="G4635" s="3681"/>
      <c r="H4635" s="3392"/>
      <c r="I4635" s="3683"/>
      <c r="J4635" s="3684"/>
      <c r="K4635" s="1974"/>
      <c r="L4635" s="774"/>
      <c r="M4635" s="767"/>
      <c r="DF4635" s="818"/>
      <c r="DG4635" s="772" t="str">
        <f t="shared" si="88"/>
        <v/>
      </c>
      <c r="DH4635" s="832">
        <v>4725</v>
      </c>
    </row>
    <row r="4636" spans="1:112" s="760" customFormat="1" ht="12" hidden="1" customHeight="1" x14ac:dyDescent="0.15">
      <c r="A4636" s="774"/>
      <c r="B4636" s="3391"/>
      <c r="C4636" s="3681"/>
      <c r="D4636" s="3681"/>
      <c r="E4636" s="3681"/>
      <c r="F4636" s="3681"/>
      <c r="G4636" s="3681"/>
      <c r="H4636" s="3392"/>
      <c r="I4636" s="3683"/>
      <c r="J4636" s="3684"/>
      <c r="K4636" s="1974"/>
      <c r="L4636" s="774"/>
      <c r="M4636" s="767"/>
      <c r="DF4636" s="818"/>
      <c r="DG4636" s="772" t="str">
        <f t="shared" si="88"/>
        <v/>
      </c>
      <c r="DH4636" s="832">
        <v>4726</v>
      </c>
    </row>
    <row r="4637" spans="1:112" s="760" customFormat="1" ht="12" hidden="1" customHeight="1" x14ac:dyDescent="0.15">
      <c r="A4637" s="774"/>
      <c r="B4637" s="3391"/>
      <c r="C4637" s="3681"/>
      <c r="D4637" s="3681"/>
      <c r="E4637" s="3681"/>
      <c r="F4637" s="3681"/>
      <c r="G4637" s="3681"/>
      <c r="H4637" s="3392"/>
      <c r="I4637" s="3683"/>
      <c r="J4637" s="3684"/>
      <c r="K4637" s="1974"/>
      <c r="L4637" s="774"/>
      <c r="M4637" s="767"/>
      <c r="DF4637" s="818"/>
      <c r="DG4637" s="772" t="str">
        <f t="shared" si="88"/>
        <v/>
      </c>
      <c r="DH4637" s="832">
        <v>4727</v>
      </c>
    </row>
    <row r="4638" spans="1:112" s="760" customFormat="1" ht="12" hidden="1" customHeight="1" x14ac:dyDescent="0.15">
      <c r="A4638" s="774"/>
      <c r="B4638" s="3391"/>
      <c r="C4638" s="3681"/>
      <c r="D4638" s="3681"/>
      <c r="E4638" s="3681"/>
      <c r="F4638" s="3681"/>
      <c r="G4638" s="3681"/>
      <c r="H4638" s="3392"/>
      <c r="I4638" s="3683"/>
      <c r="J4638" s="3684"/>
      <c r="K4638" s="1974"/>
      <c r="L4638" s="774"/>
      <c r="M4638" s="767"/>
      <c r="DF4638" s="818"/>
      <c r="DG4638" s="772" t="str">
        <f t="shared" si="88"/>
        <v/>
      </c>
      <c r="DH4638" s="832">
        <v>4728</v>
      </c>
    </row>
    <row r="4639" spans="1:112" s="760" customFormat="1" ht="12" hidden="1" customHeight="1" x14ac:dyDescent="0.15">
      <c r="A4639" s="774"/>
      <c r="B4639" s="3391"/>
      <c r="C4639" s="3681"/>
      <c r="D4639" s="3681"/>
      <c r="E4639" s="3681"/>
      <c r="F4639" s="3681"/>
      <c r="G4639" s="3681"/>
      <c r="H4639" s="3392"/>
      <c r="I4639" s="3683"/>
      <c r="J4639" s="3684"/>
      <c r="K4639" s="1974"/>
      <c r="L4639" s="774"/>
      <c r="M4639" s="767"/>
      <c r="DF4639" s="818"/>
      <c r="DG4639" s="772" t="str">
        <f t="shared" si="88"/>
        <v/>
      </c>
      <c r="DH4639" s="832">
        <v>4729</v>
      </c>
    </row>
    <row r="4640" spans="1:112" s="760" customFormat="1" ht="12" hidden="1" customHeight="1" x14ac:dyDescent="0.15">
      <c r="A4640" s="774"/>
      <c r="B4640" s="3391"/>
      <c r="C4640" s="3681"/>
      <c r="D4640" s="3681"/>
      <c r="E4640" s="3681"/>
      <c r="F4640" s="3681"/>
      <c r="G4640" s="3681"/>
      <c r="H4640" s="3392"/>
      <c r="I4640" s="3683"/>
      <c r="J4640" s="3684"/>
      <c r="K4640" s="1974"/>
      <c r="L4640" s="774"/>
      <c r="M4640" s="767"/>
      <c r="DF4640" s="818"/>
      <c r="DG4640" s="772" t="str">
        <f t="shared" si="88"/>
        <v/>
      </c>
      <c r="DH4640" s="832">
        <v>4730</v>
      </c>
    </row>
    <row r="4641" spans="1:112" s="760" customFormat="1" ht="12" hidden="1" customHeight="1" x14ac:dyDescent="0.15">
      <c r="A4641" s="774"/>
      <c r="B4641" s="3391"/>
      <c r="C4641" s="3681"/>
      <c r="D4641" s="3681"/>
      <c r="E4641" s="3681"/>
      <c r="F4641" s="3681"/>
      <c r="G4641" s="3681"/>
      <c r="H4641" s="3392"/>
      <c r="I4641" s="3683"/>
      <c r="J4641" s="3684"/>
      <c r="K4641" s="1974"/>
      <c r="L4641" s="774"/>
      <c r="M4641" s="767"/>
      <c r="DF4641" s="818"/>
      <c r="DG4641" s="772" t="str">
        <f t="shared" si="88"/>
        <v/>
      </c>
      <c r="DH4641" s="832">
        <v>4731</v>
      </c>
    </row>
    <row r="4642" spans="1:112" s="760" customFormat="1" ht="12" hidden="1" customHeight="1" x14ac:dyDescent="0.15">
      <c r="A4642" s="774"/>
      <c r="B4642" s="3391"/>
      <c r="C4642" s="3681"/>
      <c r="D4642" s="3681"/>
      <c r="E4642" s="3681"/>
      <c r="F4642" s="3681"/>
      <c r="G4642" s="3681"/>
      <c r="H4642" s="3392"/>
      <c r="I4642" s="3683"/>
      <c r="J4642" s="3684"/>
      <c r="K4642" s="1974"/>
      <c r="L4642" s="774"/>
      <c r="M4642" s="767"/>
      <c r="DF4642" s="818"/>
      <c r="DG4642" s="772" t="str">
        <f t="shared" si="88"/>
        <v/>
      </c>
      <c r="DH4642" s="832">
        <v>4732</v>
      </c>
    </row>
    <row r="4643" spans="1:112" s="760" customFormat="1" ht="12.75" hidden="1" customHeight="1" x14ac:dyDescent="0.15">
      <c r="A4643" s="774"/>
      <c r="B4643" s="3391"/>
      <c r="C4643" s="3681"/>
      <c r="D4643" s="3681"/>
      <c r="E4643" s="3681"/>
      <c r="F4643" s="3681"/>
      <c r="G4643" s="3681"/>
      <c r="H4643" s="3392"/>
      <c r="I4643" s="3683"/>
      <c r="J4643" s="3684"/>
      <c r="K4643" s="1974"/>
      <c r="L4643" s="774"/>
      <c r="M4643" s="767"/>
      <c r="DF4643" s="818"/>
      <c r="DG4643" s="772" t="str">
        <f t="shared" si="88"/>
        <v/>
      </c>
      <c r="DH4643" s="832">
        <v>4733</v>
      </c>
    </row>
    <row r="4644" spans="1:112" s="760" customFormat="1" ht="12" hidden="1" customHeight="1" x14ac:dyDescent="0.15">
      <c r="A4644" s="774"/>
      <c r="B4644" s="3391"/>
      <c r="C4644" s="3681"/>
      <c r="D4644" s="3681"/>
      <c r="E4644" s="3681"/>
      <c r="F4644" s="3681"/>
      <c r="G4644" s="3681"/>
      <c r="H4644" s="3392"/>
      <c r="I4644" s="3683"/>
      <c r="J4644" s="3684"/>
      <c r="K4644" s="1974"/>
      <c r="L4644" s="774"/>
      <c r="M4644" s="767"/>
      <c r="DF4644" s="818"/>
      <c r="DG4644" s="772" t="str">
        <f t="shared" si="88"/>
        <v/>
      </c>
      <c r="DH4644" s="832">
        <v>4734</v>
      </c>
    </row>
    <row r="4645" spans="1:112" s="760" customFormat="1" ht="12" hidden="1" customHeight="1" x14ac:dyDescent="0.15">
      <c r="A4645" s="774"/>
      <c r="B4645" s="3391"/>
      <c r="C4645" s="3681"/>
      <c r="D4645" s="3681"/>
      <c r="E4645" s="3681"/>
      <c r="F4645" s="3681"/>
      <c r="G4645" s="3681"/>
      <c r="H4645" s="3392"/>
      <c r="I4645" s="3683"/>
      <c r="J4645" s="3684"/>
      <c r="K4645" s="1974"/>
      <c r="L4645" s="774"/>
      <c r="M4645" s="767"/>
      <c r="DF4645" s="818"/>
      <c r="DG4645" s="772" t="str">
        <f t="shared" si="88"/>
        <v/>
      </c>
      <c r="DH4645" s="832">
        <v>4735</v>
      </c>
    </row>
    <row r="4646" spans="1:112" s="760" customFormat="1" ht="12" hidden="1" customHeight="1" x14ac:dyDescent="0.15">
      <c r="A4646" s="774"/>
      <c r="B4646" s="3391"/>
      <c r="C4646" s="3681"/>
      <c r="D4646" s="3681"/>
      <c r="E4646" s="3681"/>
      <c r="F4646" s="3681"/>
      <c r="G4646" s="3681"/>
      <c r="H4646" s="3392"/>
      <c r="I4646" s="3683"/>
      <c r="J4646" s="3684"/>
      <c r="K4646" s="1974"/>
      <c r="L4646" s="774"/>
      <c r="M4646" s="767"/>
      <c r="DF4646" s="818"/>
      <c r="DG4646" s="772" t="str">
        <f t="shared" si="88"/>
        <v/>
      </c>
      <c r="DH4646" s="832">
        <v>4736</v>
      </c>
    </row>
    <row r="4647" spans="1:112" s="760" customFormat="1" ht="12" hidden="1" customHeight="1" x14ac:dyDescent="0.15">
      <c r="A4647" s="774"/>
      <c r="B4647" s="3391"/>
      <c r="C4647" s="3681"/>
      <c r="D4647" s="3681"/>
      <c r="E4647" s="3681"/>
      <c r="F4647" s="3681"/>
      <c r="G4647" s="3681"/>
      <c r="H4647" s="3392"/>
      <c r="I4647" s="3683"/>
      <c r="J4647" s="3684"/>
      <c r="K4647" s="1974"/>
      <c r="L4647" s="774"/>
      <c r="M4647" s="767"/>
      <c r="DF4647" s="818"/>
      <c r="DG4647" s="772" t="str">
        <f t="shared" si="88"/>
        <v/>
      </c>
      <c r="DH4647" s="832">
        <v>4737</v>
      </c>
    </row>
    <row r="4648" spans="1:112" s="760" customFormat="1" ht="12" hidden="1" customHeight="1" x14ac:dyDescent="0.15">
      <c r="A4648" s="774"/>
      <c r="B4648" s="3391"/>
      <c r="C4648" s="3681"/>
      <c r="D4648" s="3681"/>
      <c r="E4648" s="3681"/>
      <c r="F4648" s="3681"/>
      <c r="G4648" s="3681"/>
      <c r="H4648" s="3392"/>
      <c r="I4648" s="3683"/>
      <c r="J4648" s="3684"/>
      <c r="K4648" s="1974"/>
      <c r="L4648" s="774"/>
      <c r="M4648" s="767"/>
      <c r="DF4648" s="818"/>
      <c r="DG4648" s="772" t="str">
        <f t="shared" si="88"/>
        <v/>
      </c>
      <c r="DH4648" s="832">
        <v>4738</v>
      </c>
    </row>
    <row r="4649" spans="1:112" s="760" customFormat="1" ht="12" hidden="1" customHeight="1" x14ac:dyDescent="0.15">
      <c r="A4649" s="774"/>
      <c r="B4649" s="3391"/>
      <c r="C4649" s="3681"/>
      <c r="D4649" s="3681"/>
      <c r="E4649" s="3681"/>
      <c r="F4649" s="3681"/>
      <c r="G4649" s="3681"/>
      <c r="H4649" s="3392"/>
      <c r="I4649" s="3683"/>
      <c r="J4649" s="3684"/>
      <c r="K4649" s="1974"/>
      <c r="L4649" s="774"/>
      <c r="M4649" s="767"/>
      <c r="DF4649" s="818"/>
      <c r="DG4649" s="772" t="str">
        <f t="shared" si="88"/>
        <v/>
      </c>
      <c r="DH4649" s="832">
        <v>4739</v>
      </c>
    </row>
    <row r="4650" spans="1:112" s="760" customFormat="1" ht="12" hidden="1" customHeight="1" x14ac:dyDescent="0.15">
      <c r="A4650" s="774"/>
      <c r="B4650" s="3391"/>
      <c r="C4650" s="3681"/>
      <c r="D4650" s="3681"/>
      <c r="E4650" s="3681"/>
      <c r="F4650" s="3681"/>
      <c r="G4650" s="3681"/>
      <c r="H4650" s="3392"/>
      <c r="I4650" s="3683"/>
      <c r="J4650" s="3684"/>
      <c r="K4650" s="1974"/>
      <c r="L4650" s="774"/>
      <c r="M4650" s="767"/>
      <c r="DF4650" s="818"/>
      <c r="DG4650" s="772" t="str">
        <f t="shared" si="88"/>
        <v/>
      </c>
      <c r="DH4650" s="832">
        <v>4740</v>
      </c>
    </row>
    <row r="4651" spans="1:112" s="760" customFormat="1" ht="12" hidden="1" customHeight="1" x14ac:dyDescent="0.15">
      <c r="A4651" s="774"/>
      <c r="B4651" s="3391"/>
      <c r="C4651" s="3681"/>
      <c r="D4651" s="3681"/>
      <c r="E4651" s="3681"/>
      <c r="F4651" s="3681"/>
      <c r="G4651" s="3681"/>
      <c r="H4651" s="3392"/>
      <c r="I4651" s="3683"/>
      <c r="J4651" s="3684"/>
      <c r="K4651" s="1974"/>
      <c r="L4651" s="774"/>
      <c r="M4651" s="767"/>
      <c r="DF4651" s="818"/>
      <c r="DG4651" s="772" t="str">
        <f t="shared" si="88"/>
        <v/>
      </c>
      <c r="DH4651" s="832">
        <v>4741</v>
      </c>
    </row>
    <row r="4652" spans="1:112" s="760" customFormat="1" ht="12" hidden="1" customHeight="1" x14ac:dyDescent="0.15">
      <c r="A4652" s="774"/>
      <c r="B4652" s="3391"/>
      <c r="C4652" s="3681"/>
      <c r="D4652" s="3681"/>
      <c r="E4652" s="3681"/>
      <c r="F4652" s="3681"/>
      <c r="G4652" s="3681"/>
      <c r="H4652" s="3392"/>
      <c r="I4652" s="3683"/>
      <c r="J4652" s="3684"/>
      <c r="K4652" s="1974"/>
      <c r="L4652" s="774"/>
      <c r="M4652" s="767"/>
      <c r="DF4652" s="818"/>
      <c r="DG4652" s="772" t="str">
        <f t="shared" si="88"/>
        <v/>
      </c>
      <c r="DH4652" s="832">
        <v>4742</v>
      </c>
    </row>
    <row r="4653" spans="1:112" s="760" customFormat="1" ht="12" hidden="1" customHeight="1" x14ac:dyDescent="0.15">
      <c r="A4653" s="774"/>
      <c r="B4653" s="3391"/>
      <c r="C4653" s="3681"/>
      <c r="D4653" s="3681"/>
      <c r="E4653" s="3681"/>
      <c r="F4653" s="3681"/>
      <c r="G4653" s="3681"/>
      <c r="H4653" s="3392"/>
      <c r="I4653" s="3683"/>
      <c r="J4653" s="3684"/>
      <c r="K4653" s="1974"/>
      <c r="L4653" s="774"/>
      <c r="M4653" s="767"/>
      <c r="DF4653" s="818"/>
      <c r="DG4653" s="772" t="str">
        <f t="shared" si="88"/>
        <v/>
      </c>
      <c r="DH4653" s="832">
        <v>4743</v>
      </c>
    </row>
    <row r="4654" spans="1:112" s="760" customFormat="1" ht="12" hidden="1" customHeight="1" x14ac:dyDescent="0.15">
      <c r="A4654" s="774"/>
      <c r="B4654" s="3391"/>
      <c r="C4654" s="3681"/>
      <c r="D4654" s="3681"/>
      <c r="E4654" s="3681"/>
      <c r="F4654" s="3681"/>
      <c r="G4654" s="3681"/>
      <c r="H4654" s="3392"/>
      <c r="I4654" s="3683"/>
      <c r="J4654" s="3684"/>
      <c r="K4654" s="1974"/>
      <c r="L4654" s="774"/>
      <c r="M4654" s="767"/>
      <c r="DF4654" s="818"/>
      <c r="DG4654" s="772" t="str">
        <f t="shared" si="88"/>
        <v/>
      </c>
      <c r="DH4654" s="832">
        <v>4744</v>
      </c>
    </row>
    <row r="4655" spans="1:112" s="760" customFormat="1" ht="12" hidden="1" customHeight="1" x14ac:dyDescent="0.15">
      <c r="A4655" s="774"/>
      <c r="B4655" s="3391"/>
      <c r="C4655" s="3681"/>
      <c r="D4655" s="3681"/>
      <c r="E4655" s="3681"/>
      <c r="F4655" s="3681"/>
      <c r="G4655" s="3681"/>
      <c r="H4655" s="3392"/>
      <c r="I4655" s="3683"/>
      <c r="J4655" s="3684"/>
      <c r="K4655" s="1974"/>
      <c r="L4655" s="774"/>
      <c r="M4655" s="767"/>
      <c r="DF4655" s="818"/>
      <c r="DG4655" s="772" t="str">
        <f t="shared" si="88"/>
        <v/>
      </c>
      <c r="DH4655" s="832">
        <v>4745</v>
      </c>
    </row>
    <row r="4656" spans="1:112" s="760" customFormat="1" ht="12" hidden="1" customHeight="1" x14ac:dyDescent="0.15">
      <c r="A4656" s="774"/>
      <c r="B4656" s="3391"/>
      <c r="C4656" s="3681"/>
      <c r="D4656" s="3681"/>
      <c r="E4656" s="3681"/>
      <c r="F4656" s="3681"/>
      <c r="G4656" s="3681"/>
      <c r="H4656" s="3392"/>
      <c r="I4656" s="3683"/>
      <c r="J4656" s="3684"/>
      <c r="K4656" s="1974"/>
      <c r="L4656" s="774"/>
      <c r="M4656" s="767"/>
      <c r="DF4656" s="818"/>
      <c r="DG4656" s="772" t="str">
        <f t="shared" si="88"/>
        <v/>
      </c>
      <c r="DH4656" s="832">
        <v>4746</v>
      </c>
    </row>
    <row r="4657" spans="1:112" s="760" customFormat="1" ht="12" hidden="1" customHeight="1" x14ac:dyDescent="0.15">
      <c r="A4657" s="774"/>
      <c r="B4657" s="3391"/>
      <c r="C4657" s="3681"/>
      <c r="D4657" s="3681"/>
      <c r="E4657" s="3681"/>
      <c r="F4657" s="3681"/>
      <c r="G4657" s="3681"/>
      <c r="H4657" s="3392"/>
      <c r="I4657" s="3683"/>
      <c r="J4657" s="3684"/>
      <c r="K4657" s="1974"/>
      <c r="L4657" s="774"/>
      <c r="M4657" s="767"/>
      <c r="DF4657" s="818"/>
      <c r="DG4657" s="772" t="str">
        <f t="shared" si="88"/>
        <v/>
      </c>
      <c r="DH4657" s="832">
        <v>4747</v>
      </c>
    </row>
    <row r="4658" spans="1:112" s="760" customFormat="1" ht="12" hidden="1" customHeight="1" x14ac:dyDescent="0.15">
      <c r="A4658" s="774"/>
      <c r="B4658" s="3391"/>
      <c r="C4658" s="3681"/>
      <c r="D4658" s="3681"/>
      <c r="E4658" s="3681"/>
      <c r="F4658" s="3681"/>
      <c r="G4658" s="3681"/>
      <c r="H4658" s="3392"/>
      <c r="I4658" s="3683"/>
      <c r="J4658" s="3684"/>
      <c r="K4658" s="1974"/>
      <c r="L4658" s="774"/>
      <c r="M4658" s="767"/>
      <c r="DF4658" s="818"/>
      <c r="DG4658" s="772" t="str">
        <f t="shared" si="88"/>
        <v/>
      </c>
      <c r="DH4658" s="832">
        <v>4748</v>
      </c>
    </row>
    <row r="4659" spans="1:112" s="760" customFormat="1" ht="12" hidden="1" customHeight="1" x14ac:dyDescent="0.15">
      <c r="A4659" s="774"/>
      <c r="B4659" s="3391"/>
      <c r="C4659" s="3681"/>
      <c r="D4659" s="3681"/>
      <c r="E4659" s="3681"/>
      <c r="F4659" s="3681"/>
      <c r="G4659" s="3681"/>
      <c r="H4659" s="3392"/>
      <c r="I4659" s="3683"/>
      <c r="J4659" s="3684"/>
      <c r="K4659" s="1974"/>
      <c r="L4659" s="774"/>
      <c r="M4659" s="767"/>
      <c r="DF4659" s="818"/>
      <c r="DG4659" s="772" t="str">
        <f t="shared" ref="DG4659:DG4722" si="89">IF(COUNTA(A4659:M4659)&gt;0,DH4659,"")</f>
        <v/>
      </c>
      <c r="DH4659" s="832">
        <v>4749</v>
      </c>
    </row>
    <row r="4660" spans="1:112" s="760" customFormat="1" ht="12" hidden="1" customHeight="1" x14ac:dyDescent="0.15">
      <c r="A4660" s="774"/>
      <c r="B4660" s="3391"/>
      <c r="C4660" s="3681"/>
      <c r="D4660" s="3681"/>
      <c r="E4660" s="3681"/>
      <c r="F4660" s="3681"/>
      <c r="G4660" s="3681"/>
      <c r="H4660" s="3392"/>
      <c r="I4660" s="3683"/>
      <c r="J4660" s="3684"/>
      <c r="K4660" s="1974"/>
      <c r="L4660" s="774"/>
      <c r="M4660" s="767"/>
      <c r="DF4660" s="818"/>
      <c r="DG4660" s="772" t="str">
        <f t="shared" si="89"/>
        <v/>
      </c>
      <c r="DH4660" s="832">
        <v>4750</v>
      </c>
    </row>
    <row r="4661" spans="1:112" s="760" customFormat="1" ht="12.75" hidden="1" customHeight="1" x14ac:dyDescent="0.15">
      <c r="A4661" s="774"/>
      <c r="B4661" s="3391"/>
      <c r="C4661" s="3681"/>
      <c r="D4661" s="3681"/>
      <c r="E4661" s="3681"/>
      <c r="F4661" s="3681"/>
      <c r="G4661" s="3681"/>
      <c r="H4661" s="3392"/>
      <c r="I4661" s="3683"/>
      <c r="J4661" s="3684"/>
      <c r="K4661" s="1974"/>
      <c r="L4661" s="774"/>
      <c r="M4661" s="767"/>
      <c r="DF4661" s="818"/>
      <c r="DG4661" s="772" t="str">
        <f t="shared" si="89"/>
        <v/>
      </c>
      <c r="DH4661" s="832">
        <v>4751</v>
      </c>
    </row>
    <row r="4662" spans="1:112" s="760" customFormat="1" ht="12" hidden="1" customHeight="1" x14ac:dyDescent="0.15">
      <c r="A4662" s="774"/>
      <c r="B4662" s="3391"/>
      <c r="C4662" s="3681"/>
      <c r="D4662" s="3681"/>
      <c r="E4662" s="3681"/>
      <c r="F4662" s="3681"/>
      <c r="G4662" s="3681"/>
      <c r="H4662" s="3392"/>
      <c r="I4662" s="3683"/>
      <c r="J4662" s="3684"/>
      <c r="K4662" s="1974"/>
      <c r="L4662" s="774"/>
      <c r="M4662" s="767"/>
      <c r="DF4662" s="818"/>
      <c r="DG4662" s="772" t="str">
        <f t="shared" si="89"/>
        <v/>
      </c>
      <c r="DH4662" s="832">
        <v>4752</v>
      </c>
    </row>
    <row r="4663" spans="1:112" s="760" customFormat="1" ht="12" hidden="1" customHeight="1" x14ac:dyDescent="0.15">
      <c r="A4663" s="774"/>
      <c r="B4663" s="3391"/>
      <c r="C4663" s="3681"/>
      <c r="D4663" s="3681"/>
      <c r="E4663" s="3681"/>
      <c r="F4663" s="3681"/>
      <c r="G4663" s="3681"/>
      <c r="H4663" s="3392"/>
      <c r="I4663" s="3683"/>
      <c r="J4663" s="3684"/>
      <c r="K4663" s="1974"/>
      <c r="L4663" s="774"/>
      <c r="M4663" s="767"/>
      <c r="DF4663" s="818"/>
      <c r="DG4663" s="772" t="str">
        <f t="shared" si="89"/>
        <v/>
      </c>
      <c r="DH4663" s="832">
        <v>4753</v>
      </c>
    </row>
    <row r="4664" spans="1:112" s="760" customFormat="1" ht="12" hidden="1" customHeight="1" x14ac:dyDescent="0.15">
      <c r="A4664" s="774"/>
      <c r="B4664" s="3391"/>
      <c r="C4664" s="3681"/>
      <c r="D4664" s="3681"/>
      <c r="E4664" s="3681"/>
      <c r="F4664" s="3681"/>
      <c r="G4664" s="3681"/>
      <c r="H4664" s="3392"/>
      <c r="I4664" s="3683"/>
      <c r="J4664" s="3684"/>
      <c r="K4664" s="1974"/>
      <c r="L4664" s="774"/>
      <c r="M4664" s="767"/>
      <c r="DF4664" s="818"/>
      <c r="DG4664" s="772" t="str">
        <f t="shared" si="89"/>
        <v/>
      </c>
      <c r="DH4664" s="832">
        <v>4754</v>
      </c>
    </row>
    <row r="4665" spans="1:112" s="760" customFormat="1" ht="12" hidden="1" customHeight="1" x14ac:dyDescent="0.15">
      <c r="A4665" s="774"/>
      <c r="B4665" s="3391"/>
      <c r="C4665" s="3681"/>
      <c r="D4665" s="3681"/>
      <c r="E4665" s="3681"/>
      <c r="F4665" s="3681"/>
      <c r="G4665" s="3681"/>
      <c r="H4665" s="3392"/>
      <c r="I4665" s="3683"/>
      <c r="J4665" s="3684"/>
      <c r="K4665" s="1974"/>
      <c r="L4665" s="774"/>
      <c r="M4665" s="767"/>
      <c r="DF4665" s="818"/>
      <c r="DG4665" s="772" t="str">
        <f t="shared" si="89"/>
        <v/>
      </c>
      <c r="DH4665" s="832">
        <v>4755</v>
      </c>
    </row>
    <row r="4666" spans="1:112" s="760" customFormat="1" ht="12" hidden="1" customHeight="1" x14ac:dyDescent="0.15">
      <c r="A4666" s="774"/>
      <c r="B4666" s="3391"/>
      <c r="C4666" s="3681"/>
      <c r="D4666" s="3681"/>
      <c r="E4666" s="3681"/>
      <c r="F4666" s="3681"/>
      <c r="G4666" s="3681"/>
      <c r="H4666" s="3392"/>
      <c r="I4666" s="3683"/>
      <c r="J4666" s="3684"/>
      <c r="K4666" s="1974"/>
      <c r="L4666" s="774"/>
      <c r="M4666" s="767"/>
      <c r="DF4666" s="818"/>
      <c r="DG4666" s="772" t="str">
        <f t="shared" si="89"/>
        <v/>
      </c>
      <c r="DH4666" s="832">
        <v>4756</v>
      </c>
    </row>
    <row r="4667" spans="1:112" s="760" customFormat="1" ht="12" hidden="1" customHeight="1" x14ac:dyDescent="0.15">
      <c r="A4667" s="774"/>
      <c r="B4667" s="3391"/>
      <c r="C4667" s="3681"/>
      <c r="D4667" s="3681"/>
      <c r="E4667" s="3681"/>
      <c r="F4667" s="3681"/>
      <c r="G4667" s="3681"/>
      <c r="H4667" s="3392"/>
      <c r="I4667" s="3683"/>
      <c r="J4667" s="3684"/>
      <c r="K4667" s="1974"/>
      <c r="L4667" s="774"/>
      <c r="M4667" s="767"/>
      <c r="DF4667" s="818"/>
      <c r="DG4667" s="772" t="str">
        <f t="shared" si="89"/>
        <v/>
      </c>
      <c r="DH4667" s="832">
        <v>4757</v>
      </c>
    </row>
    <row r="4668" spans="1:112" s="760" customFormat="1" ht="12" hidden="1" customHeight="1" x14ac:dyDescent="0.15">
      <c r="A4668" s="774"/>
      <c r="B4668" s="3391"/>
      <c r="C4668" s="3681"/>
      <c r="D4668" s="3681"/>
      <c r="E4668" s="3681"/>
      <c r="F4668" s="3681"/>
      <c r="G4668" s="3681"/>
      <c r="H4668" s="3392"/>
      <c r="I4668" s="3683"/>
      <c r="J4668" s="3684"/>
      <c r="K4668" s="1974"/>
      <c r="L4668" s="774"/>
      <c r="M4668" s="767"/>
      <c r="DF4668" s="818"/>
      <c r="DG4668" s="772" t="str">
        <f t="shared" si="89"/>
        <v/>
      </c>
      <c r="DH4668" s="832">
        <v>4758</v>
      </c>
    </row>
    <row r="4669" spans="1:112" s="760" customFormat="1" ht="12" hidden="1" customHeight="1" x14ac:dyDescent="0.15">
      <c r="A4669" s="774"/>
      <c r="B4669" s="3391"/>
      <c r="C4669" s="3681"/>
      <c r="D4669" s="3681"/>
      <c r="E4669" s="3681"/>
      <c r="F4669" s="3681"/>
      <c r="G4669" s="3681"/>
      <c r="H4669" s="3392"/>
      <c r="I4669" s="3683"/>
      <c r="J4669" s="3684"/>
      <c r="K4669" s="1974"/>
      <c r="L4669" s="774"/>
      <c r="M4669" s="767"/>
      <c r="DF4669" s="818"/>
      <c r="DG4669" s="772" t="str">
        <f t="shared" si="89"/>
        <v/>
      </c>
      <c r="DH4669" s="832">
        <v>4759</v>
      </c>
    </row>
    <row r="4670" spans="1:112" s="760" customFormat="1" ht="12" hidden="1" customHeight="1" x14ac:dyDescent="0.15">
      <c r="A4670" s="774"/>
      <c r="B4670" s="3391"/>
      <c r="C4670" s="3681"/>
      <c r="D4670" s="3681"/>
      <c r="E4670" s="3681"/>
      <c r="F4670" s="3681"/>
      <c r="G4670" s="3681"/>
      <c r="H4670" s="3392"/>
      <c r="I4670" s="3683"/>
      <c r="J4670" s="3684"/>
      <c r="K4670" s="1974"/>
      <c r="L4670" s="774"/>
      <c r="M4670" s="767"/>
      <c r="DF4670" s="818"/>
      <c r="DG4670" s="772" t="str">
        <f t="shared" si="89"/>
        <v/>
      </c>
      <c r="DH4670" s="832">
        <v>4760</v>
      </c>
    </row>
    <row r="4671" spans="1:112" s="760" customFormat="1" ht="12.75" hidden="1" customHeight="1" x14ac:dyDescent="0.15">
      <c r="A4671" s="774"/>
      <c r="B4671" s="3391"/>
      <c r="C4671" s="3681"/>
      <c r="D4671" s="3681"/>
      <c r="E4671" s="3681"/>
      <c r="F4671" s="3681"/>
      <c r="G4671" s="3681"/>
      <c r="H4671" s="3392"/>
      <c r="I4671" s="3683"/>
      <c r="J4671" s="3684"/>
      <c r="K4671" s="1974"/>
      <c r="L4671" s="774"/>
      <c r="M4671" s="767"/>
      <c r="DF4671" s="818"/>
      <c r="DG4671" s="772" t="str">
        <f t="shared" si="89"/>
        <v/>
      </c>
      <c r="DH4671" s="832">
        <v>4761</v>
      </c>
    </row>
    <row r="4672" spans="1:112" s="760" customFormat="1" ht="12" hidden="1" customHeight="1" x14ac:dyDescent="0.15">
      <c r="A4672" s="774"/>
      <c r="B4672" s="3391"/>
      <c r="C4672" s="3681"/>
      <c r="D4672" s="3681"/>
      <c r="E4672" s="3681"/>
      <c r="F4672" s="3681"/>
      <c r="G4672" s="3681"/>
      <c r="H4672" s="3392"/>
      <c r="I4672" s="3683"/>
      <c r="J4672" s="3684"/>
      <c r="K4672" s="1974"/>
      <c r="L4672" s="774"/>
      <c r="M4672" s="767"/>
      <c r="DF4672" s="818"/>
      <c r="DG4672" s="772" t="str">
        <f t="shared" si="89"/>
        <v/>
      </c>
      <c r="DH4672" s="832">
        <v>4762</v>
      </c>
    </row>
    <row r="4673" spans="1:112" s="760" customFormat="1" ht="12" hidden="1" customHeight="1" x14ac:dyDescent="0.15">
      <c r="A4673" s="774"/>
      <c r="B4673" s="3391"/>
      <c r="C4673" s="3681"/>
      <c r="D4673" s="3681"/>
      <c r="E4673" s="3681"/>
      <c r="F4673" s="3681"/>
      <c r="G4673" s="3681"/>
      <c r="H4673" s="3392"/>
      <c r="I4673" s="3683"/>
      <c r="J4673" s="3684"/>
      <c r="K4673" s="1974"/>
      <c r="L4673" s="774"/>
      <c r="M4673" s="767"/>
      <c r="DF4673" s="818"/>
      <c r="DG4673" s="772" t="str">
        <f t="shared" si="89"/>
        <v/>
      </c>
      <c r="DH4673" s="832">
        <v>4763</v>
      </c>
    </row>
    <row r="4674" spans="1:112" s="760" customFormat="1" ht="12" hidden="1" customHeight="1" x14ac:dyDescent="0.15">
      <c r="A4674" s="774"/>
      <c r="B4674" s="3391"/>
      <c r="C4674" s="3681"/>
      <c r="D4674" s="3681"/>
      <c r="E4674" s="3681"/>
      <c r="F4674" s="3681"/>
      <c r="G4674" s="3681"/>
      <c r="H4674" s="3392"/>
      <c r="I4674" s="3683"/>
      <c r="J4674" s="3684"/>
      <c r="K4674" s="1974"/>
      <c r="L4674" s="774"/>
      <c r="M4674" s="767"/>
      <c r="DF4674" s="818"/>
      <c r="DG4674" s="772" t="str">
        <f t="shared" si="89"/>
        <v/>
      </c>
      <c r="DH4674" s="832">
        <v>4764</v>
      </c>
    </row>
    <row r="4675" spans="1:112" s="760" customFormat="1" ht="12" hidden="1" customHeight="1" x14ac:dyDescent="0.15">
      <c r="A4675" s="774"/>
      <c r="B4675" s="3391"/>
      <c r="C4675" s="3681"/>
      <c r="D4675" s="3681"/>
      <c r="E4675" s="3681"/>
      <c r="F4675" s="3681"/>
      <c r="G4675" s="3681"/>
      <c r="H4675" s="3392"/>
      <c r="I4675" s="3683"/>
      <c r="J4675" s="3684"/>
      <c r="K4675" s="1974"/>
      <c r="L4675" s="774"/>
      <c r="M4675" s="767"/>
      <c r="DF4675" s="818"/>
      <c r="DG4675" s="772" t="str">
        <f t="shared" si="89"/>
        <v/>
      </c>
      <c r="DH4675" s="832">
        <v>4765</v>
      </c>
    </row>
    <row r="4676" spans="1:112" s="760" customFormat="1" ht="12" hidden="1" customHeight="1" x14ac:dyDescent="0.15">
      <c r="A4676" s="774"/>
      <c r="B4676" s="3391"/>
      <c r="C4676" s="3681"/>
      <c r="D4676" s="3681"/>
      <c r="E4676" s="3681"/>
      <c r="F4676" s="3681"/>
      <c r="G4676" s="3681"/>
      <c r="H4676" s="3392"/>
      <c r="I4676" s="3683"/>
      <c r="J4676" s="3684"/>
      <c r="K4676" s="1974"/>
      <c r="L4676" s="774"/>
      <c r="M4676" s="767"/>
      <c r="DF4676" s="818"/>
      <c r="DG4676" s="772" t="str">
        <f t="shared" si="89"/>
        <v/>
      </c>
      <c r="DH4676" s="832">
        <v>4766</v>
      </c>
    </row>
    <row r="4677" spans="1:112" s="760" customFormat="1" ht="12" hidden="1" customHeight="1" x14ac:dyDescent="0.15">
      <c r="A4677" s="774"/>
      <c r="B4677" s="3391"/>
      <c r="C4677" s="3681"/>
      <c r="D4677" s="3681"/>
      <c r="E4677" s="3681"/>
      <c r="F4677" s="3681"/>
      <c r="G4677" s="3681"/>
      <c r="H4677" s="3392"/>
      <c r="I4677" s="3683"/>
      <c r="J4677" s="3684"/>
      <c r="K4677" s="1974"/>
      <c r="L4677" s="774"/>
      <c r="M4677" s="767"/>
      <c r="DF4677" s="818"/>
      <c r="DG4677" s="772" t="str">
        <f t="shared" si="89"/>
        <v/>
      </c>
      <c r="DH4677" s="832">
        <v>4767</v>
      </c>
    </row>
    <row r="4678" spans="1:112" s="760" customFormat="1" ht="12" hidden="1" customHeight="1" x14ac:dyDescent="0.15">
      <c r="A4678" s="774"/>
      <c r="B4678" s="3391"/>
      <c r="C4678" s="3681"/>
      <c r="D4678" s="3681"/>
      <c r="E4678" s="3681"/>
      <c r="F4678" s="3681"/>
      <c r="G4678" s="3681"/>
      <c r="H4678" s="3392"/>
      <c r="I4678" s="3683"/>
      <c r="J4678" s="3684"/>
      <c r="K4678" s="1974"/>
      <c r="L4678" s="774"/>
      <c r="M4678" s="767"/>
      <c r="DF4678" s="818"/>
      <c r="DG4678" s="772" t="str">
        <f t="shared" si="89"/>
        <v/>
      </c>
      <c r="DH4678" s="832">
        <v>4768</v>
      </c>
    </row>
    <row r="4679" spans="1:112" s="760" customFormat="1" ht="12" hidden="1" customHeight="1" x14ac:dyDescent="0.15">
      <c r="A4679" s="774"/>
      <c r="B4679" s="3391"/>
      <c r="C4679" s="3681"/>
      <c r="D4679" s="3681"/>
      <c r="E4679" s="3681"/>
      <c r="F4679" s="3681"/>
      <c r="G4679" s="3681"/>
      <c r="H4679" s="3392"/>
      <c r="I4679" s="3683"/>
      <c r="J4679" s="3684"/>
      <c r="K4679" s="1974"/>
      <c r="L4679" s="774"/>
      <c r="M4679" s="767"/>
      <c r="DF4679" s="818"/>
      <c r="DG4679" s="772" t="str">
        <f t="shared" si="89"/>
        <v/>
      </c>
      <c r="DH4679" s="832">
        <v>4769</v>
      </c>
    </row>
    <row r="4680" spans="1:112" s="760" customFormat="1" ht="12" hidden="1" customHeight="1" x14ac:dyDescent="0.15">
      <c r="A4680" s="774"/>
      <c r="B4680" s="3391"/>
      <c r="C4680" s="3681"/>
      <c r="D4680" s="3681"/>
      <c r="E4680" s="3681"/>
      <c r="F4680" s="3681"/>
      <c r="G4680" s="3681"/>
      <c r="H4680" s="3392"/>
      <c r="I4680" s="3683"/>
      <c r="J4680" s="3684"/>
      <c r="K4680" s="1974"/>
      <c r="L4680" s="774"/>
      <c r="M4680" s="767"/>
      <c r="DF4680" s="818"/>
      <c r="DG4680" s="772" t="str">
        <f t="shared" si="89"/>
        <v/>
      </c>
      <c r="DH4680" s="832">
        <v>4770</v>
      </c>
    </row>
    <row r="4681" spans="1:112" s="760" customFormat="1" ht="12.75" hidden="1" customHeight="1" x14ac:dyDescent="0.15">
      <c r="A4681" s="774"/>
      <c r="B4681" s="3391"/>
      <c r="C4681" s="3681"/>
      <c r="D4681" s="3681"/>
      <c r="E4681" s="3681"/>
      <c r="F4681" s="3681"/>
      <c r="G4681" s="3681"/>
      <c r="H4681" s="3392"/>
      <c r="I4681" s="3683"/>
      <c r="J4681" s="3684"/>
      <c r="K4681" s="1974"/>
      <c r="L4681" s="774"/>
      <c r="M4681" s="767"/>
      <c r="DF4681" s="818"/>
      <c r="DG4681" s="772" t="str">
        <f t="shared" si="89"/>
        <v/>
      </c>
      <c r="DH4681" s="832">
        <v>4771</v>
      </c>
    </row>
    <row r="4682" spans="1:112" s="760" customFormat="1" ht="12" hidden="1" customHeight="1" x14ac:dyDescent="0.15">
      <c r="A4682" s="774"/>
      <c r="B4682" s="3391"/>
      <c r="C4682" s="3681"/>
      <c r="D4682" s="3681"/>
      <c r="E4682" s="3681"/>
      <c r="F4682" s="3681"/>
      <c r="G4682" s="3681"/>
      <c r="H4682" s="3392"/>
      <c r="I4682" s="3683"/>
      <c r="J4682" s="3684"/>
      <c r="K4682" s="1974"/>
      <c r="L4682" s="774"/>
      <c r="M4682" s="767"/>
      <c r="DF4682" s="818"/>
      <c r="DG4682" s="772" t="str">
        <f t="shared" si="89"/>
        <v/>
      </c>
      <c r="DH4682" s="832">
        <v>4772</v>
      </c>
    </row>
    <row r="4683" spans="1:112" s="760" customFormat="1" ht="12" hidden="1" customHeight="1" x14ac:dyDescent="0.15">
      <c r="A4683" s="774"/>
      <c r="B4683" s="3391"/>
      <c r="C4683" s="3681"/>
      <c r="D4683" s="3681"/>
      <c r="E4683" s="3681"/>
      <c r="F4683" s="3681"/>
      <c r="G4683" s="3681"/>
      <c r="H4683" s="3392"/>
      <c r="I4683" s="3683"/>
      <c r="J4683" s="3684"/>
      <c r="K4683" s="1974"/>
      <c r="L4683" s="774"/>
      <c r="M4683" s="767"/>
      <c r="DF4683" s="818"/>
      <c r="DG4683" s="772" t="str">
        <f t="shared" si="89"/>
        <v/>
      </c>
      <c r="DH4683" s="832">
        <v>4773</v>
      </c>
    </row>
    <row r="4684" spans="1:112" s="760" customFormat="1" ht="12" hidden="1" customHeight="1" x14ac:dyDescent="0.15">
      <c r="A4684" s="774"/>
      <c r="B4684" s="3391"/>
      <c r="C4684" s="3681"/>
      <c r="D4684" s="3681"/>
      <c r="E4684" s="3681"/>
      <c r="F4684" s="3681"/>
      <c r="G4684" s="3681"/>
      <c r="H4684" s="3392"/>
      <c r="I4684" s="3683"/>
      <c r="J4684" s="3684"/>
      <c r="K4684" s="1974"/>
      <c r="L4684" s="774"/>
      <c r="M4684" s="767"/>
      <c r="DF4684" s="818"/>
      <c r="DG4684" s="772" t="str">
        <f t="shared" si="89"/>
        <v/>
      </c>
      <c r="DH4684" s="832">
        <v>4774</v>
      </c>
    </row>
    <row r="4685" spans="1:112" s="760" customFormat="1" ht="12" hidden="1" customHeight="1" x14ac:dyDescent="0.15">
      <c r="A4685" s="774"/>
      <c r="B4685" s="3391"/>
      <c r="C4685" s="3681"/>
      <c r="D4685" s="3681"/>
      <c r="E4685" s="3681"/>
      <c r="F4685" s="3681"/>
      <c r="G4685" s="3681"/>
      <c r="H4685" s="3392"/>
      <c r="I4685" s="3683"/>
      <c r="J4685" s="3684"/>
      <c r="K4685" s="1974"/>
      <c r="L4685" s="774"/>
      <c r="M4685" s="767"/>
      <c r="DF4685" s="818"/>
      <c r="DG4685" s="772" t="str">
        <f t="shared" si="89"/>
        <v/>
      </c>
      <c r="DH4685" s="832">
        <v>4775</v>
      </c>
    </row>
    <row r="4686" spans="1:112" s="760" customFormat="1" ht="12" hidden="1" customHeight="1" x14ac:dyDescent="0.15">
      <c r="A4686" s="774"/>
      <c r="B4686" s="3391"/>
      <c r="C4686" s="3681"/>
      <c r="D4686" s="3681"/>
      <c r="E4686" s="3681"/>
      <c r="F4686" s="3681"/>
      <c r="G4686" s="3681"/>
      <c r="H4686" s="3392"/>
      <c r="I4686" s="3683"/>
      <c r="J4686" s="3684"/>
      <c r="K4686" s="1974"/>
      <c r="L4686" s="774"/>
      <c r="M4686" s="767"/>
      <c r="DF4686" s="818"/>
      <c r="DG4686" s="772" t="str">
        <f t="shared" si="89"/>
        <v/>
      </c>
      <c r="DH4686" s="832">
        <v>4776</v>
      </c>
    </row>
    <row r="4687" spans="1:112" s="760" customFormat="1" ht="12" hidden="1" customHeight="1" x14ac:dyDescent="0.15">
      <c r="A4687" s="774"/>
      <c r="B4687" s="3391"/>
      <c r="C4687" s="3681"/>
      <c r="D4687" s="3681"/>
      <c r="E4687" s="3681"/>
      <c r="F4687" s="3681"/>
      <c r="G4687" s="3681"/>
      <c r="H4687" s="3392"/>
      <c r="I4687" s="3683"/>
      <c r="J4687" s="3684"/>
      <c r="K4687" s="1974"/>
      <c r="L4687" s="774"/>
      <c r="M4687" s="767"/>
      <c r="DF4687" s="818"/>
      <c r="DG4687" s="772" t="str">
        <f t="shared" si="89"/>
        <v/>
      </c>
      <c r="DH4687" s="832">
        <v>4777</v>
      </c>
    </row>
    <row r="4688" spans="1:112" s="760" customFormat="1" ht="12" hidden="1" customHeight="1" x14ac:dyDescent="0.15">
      <c r="A4688" s="774"/>
      <c r="B4688" s="3391"/>
      <c r="C4688" s="3681"/>
      <c r="D4688" s="3681"/>
      <c r="E4688" s="3681"/>
      <c r="F4688" s="3681"/>
      <c r="G4688" s="3681"/>
      <c r="H4688" s="3392"/>
      <c r="I4688" s="3683"/>
      <c r="J4688" s="3684"/>
      <c r="K4688" s="1974"/>
      <c r="L4688" s="774"/>
      <c r="M4688" s="767"/>
      <c r="DF4688" s="818"/>
      <c r="DG4688" s="772" t="str">
        <f t="shared" si="89"/>
        <v/>
      </c>
      <c r="DH4688" s="832">
        <v>4778</v>
      </c>
    </row>
    <row r="4689" spans="1:112" s="760" customFormat="1" ht="12" hidden="1" customHeight="1" x14ac:dyDescent="0.15">
      <c r="A4689" s="774"/>
      <c r="B4689" s="3391"/>
      <c r="C4689" s="3681"/>
      <c r="D4689" s="3681"/>
      <c r="E4689" s="3681"/>
      <c r="F4689" s="3681"/>
      <c r="G4689" s="3681"/>
      <c r="H4689" s="3392"/>
      <c r="I4689" s="3683"/>
      <c r="J4689" s="3684"/>
      <c r="K4689" s="1974"/>
      <c r="L4689" s="774"/>
      <c r="M4689" s="767"/>
      <c r="DF4689" s="818"/>
      <c r="DG4689" s="772" t="str">
        <f t="shared" si="89"/>
        <v/>
      </c>
      <c r="DH4689" s="832">
        <v>4779</v>
      </c>
    </row>
    <row r="4690" spans="1:112" s="760" customFormat="1" ht="12" hidden="1" customHeight="1" x14ac:dyDescent="0.15">
      <c r="A4690" s="774"/>
      <c r="B4690" s="3391"/>
      <c r="C4690" s="3681"/>
      <c r="D4690" s="3681"/>
      <c r="E4690" s="3681"/>
      <c r="F4690" s="3681"/>
      <c r="G4690" s="3681"/>
      <c r="H4690" s="3392"/>
      <c r="I4690" s="3683"/>
      <c r="J4690" s="3684"/>
      <c r="K4690" s="1974"/>
      <c r="L4690" s="774"/>
      <c r="M4690" s="767"/>
      <c r="DF4690" s="818"/>
      <c r="DG4690" s="772" t="str">
        <f t="shared" si="89"/>
        <v/>
      </c>
      <c r="DH4690" s="832">
        <v>4780</v>
      </c>
    </row>
    <row r="4691" spans="1:112" s="760" customFormat="1" ht="12" hidden="1" customHeight="1" x14ac:dyDescent="0.15">
      <c r="A4691" s="774"/>
      <c r="B4691" s="3391"/>
      <c r="C4691" s="3681"/>
      <c r="D4691" s="3681"/>
      <c r="E4691" s="3681"/>
      <c r="F4691" s="3681"/>
      <c r="G4691" s="3681"/>
      <c r="H4691" s="3392"/>
      <c r="I4691" s="3683"/>
      <c r="J4691" s="3684"/>
      <c r="K4691" s="1974"/>
      <c r="L4691" s="774"/>
      <c r="M4691" s="767"/>
      <c r="DF4691" s="818"/>
      <c r="DG4691" s="772" t="str">
        <f t="shared" si="89"/>
        <v/>
      </c>
      <c r="DH4691" s="832">
        <v>4781</v>
      </c>
    </row>
    <row r="4692" spans="1:112" s="760" customFormat="1" ht="12" hidden="1" customHeight="1" x14ac:dyDescent="0.15">
      <c r="A4692" s="774"/>
      <c r="B4692" s="3391"/>
      <c r="C4692" s="3681"/>
      <c r="D4692" s="3681"/>
      <c r="E4692" s="3681"/>
      <c r="F4692" s="3681"/>
      <c r="G4692" s="3681"/>
      <c r="H4692" s="3392"/>
      <c r="I4692" s="3683"/>
      <c r="J4692" s="3684"/>
      <c r="K4692" s="1974"/>
      <c r="L4692" s="774"/>
      <c r="M4692" s="767"/>
      <c r="DF4692" s="818"/>
      <c r="DG4692" s="772" t="str">
        <f t="shared" si="89"/>
        <v/>
      </c>
      <c r="DH4692" s="832">
        <v>4782</v>
      </c>
    </row>
    <row r="4693" spans="1:112" s="760" customFormat="1" ht="12" hidden="1" customHeight="1" x14ac:dyDescent="0.15">
      <c r="A4693" s="774"/>
      <c r="B4693" s="3391"/>
      <c r="C4693" s="3681"/>
      <c r="D4693" s="3681"/>
      <c r="E4693" s="3681"/>
      <c r="F4693" s="3681"/>
      <c r="G4693" s="3681"/>
      <c r="H4693" s="3392"/>
      <c r="I4693" s="3683"/>
      <c r="J4693" s="3684"/>
      <c r="K4693" s="1974"/>
      <c r="L4693" s="774"/>
      <c r="M4693" s="767"/>
      <c r="DF4693" s="818"/>
      <c r="DG4693" s="772" t="str">
        <f t="shared" si="89"/>
        <v/>
      </c>
      <c r="DH4693" s="832">
        <v>4783</v>
      </c>
    </row>
    <row r="4694" spans="1:112" s="760" customFormat="1" ht="12" hidden="1" customHeight="1" x14ac:dyDescent="0.15">
      <c r="A4694" s="774"/>
      <c r="B4694" s="3391"/>
      <c r="C4694" s="3681"/>
      <c r="D4694" s="3681"/>
      <c r="E4694" s="3681"/>
      <c r="F4694" s="3681"/>
      <c r="G4694" s="3681"/>
      <c r="H4694" s="3392"/>
      <c r="I4694" s="3683"/>
      <c r="J4694" s="3684"/>
      <c r="K4694" s="1974"/>
      <c r="L4694" s="774"/>
      <c r="M4694" s="767"/>
      <c r="DF4694" s="818"/>
      <c r="DG4694" s="772" t="str">
        <f t="shared" si="89"/>
        <v/>
      </c>
      <c r="DH4694" s="832">
        <v>4784</v>
      </c>
    </row>
    <row r="4695" spans="1:112" s="760" customFormat="1" ht="12" hidden="1" customHeight="1" x14ac:dyDescent="0.15">
      <c r="A4695" s="774"/>
      <c r="B4695" s="3391"/>
      <c r="C4695" s="3681"/>
      <c r="D4695" s="3681"/>
      <c r="E4695" s="3681"/>
      <c r="F4695" s="3681"/>
      <c r="G4695" s="3681"/>
      <c r="H4695" s="3392"/>
      <c r="I4695" s="3683"/>
      <c r="J4695" s="3684"/>
      <c r="K4695" s="1974"/>
      <c r="L4695" s="774"/>
      <c r="M4695" s="767"/>
      <c r="DF4695" s="818"/>
      <c r="DG4695" s="772" t="str">
        <f t="shared" si="89"/>
        <v/>
      </c>
      <c r="DH4695" s="832">
        <v>4785</v>
      </c>
    </row>
    <row r="4696" spans="1:112" s="760" customFormat="1" ht="12" hidden="1" customHeight="1" x14ac:dyDescent="0.15">
      <c r="A4696" s="774"/>
      <c r="B4696" s="3391"/>
      <c r="C4696" s="3681"/>
      <c r="D4696" s="3681"/>
      <c r="E4696" s="3681"/>
      <c r="F4696" s="3681"/>
      <c r="G4696" s="3681"/>
      <c r="H4696" s="3392"/>
      <c r="I4696" s="3683"/>
      <c r="J4696" s="3684"/>
      <c r="K4696" s="1974"/>
      <c r="L4696" s="774"/>
      <c r="M4696" s="767"/>
      <c r="DF4696" s="818"/>
      <c r="DG4696" s="772" t="str">
        <f t="shared" si="89"/>
        <v/>
      </c>
      <c r="DH4696" s="832">
        <v>4786</v>
      </c>
    </row>
    <row r="4697" spans="1:112" s="760" customFormat="1" ht="12" hidden="1" customHeight="1" x14ac:dyDescent="0.15">
      <c r="A4697" s="774"/>
      <c r="B4697" s="3391"/>
      <c r="C4697" s="3681"/>
      <c r="D4697" s="3681"/>
      <c r="E4697" s="3681"/>
      <c r="F4697" s="3681"/>
      <c r="G4697" s="3681"/>
      <c r="H4697" s="3392"/>
      <c r="I4697" s="3683"/>
      <c r="J4697" s="3684"/>
      <c r="K4697" s="1974"/>
      <c r="L4697" s="774"/>
      <c r="M4697" s="767"/>
      <c r="DF4697" s="818"/>
      <c r="DG4697" s="772" t="str">
        <f t="shared" si="89"/>
        <v/>
      </c>
      <c r="DH4697" s="832">
        <v>4787</v>
      </c>
    </row>
    <row r="4698" spans="1:112" s="760" customFormat="1" ht="12" hidden="1" customHeight="1" x14ac:dyDescent="0.15">
      <c r="A4698" s="774"/>
      <c r="B4698" s="3391"/>
      <c r="C4698" s="3681"/>
      <c r="D4698" s="3681"/>
      <c r="E4698" s="3681"/>
      <c r="F4698" s="3681"/>
      <c r="G4698" s="3681"/>
      <c r="H4698" s="3392"/>
      <c r="I4698" s="3683"/>
      <c r="J4698" s="3684"/>
      <c r="K4698" s="1974"/>
      <c r="L4698" s="774"/>
      <c r="M4698" s="767"/>
      <c r="DF4698" s="818"/>
      <c r="DG4698" s="772" t="str">
        <f t="shared" si="89"/>
        <v/>
      </c>
      <c r="DH4698" s="832">
        <v>4788</v>
      </c>
    </row>
    <row r="4699" spans="1:112" s="760" customFormat="1" ht="12.75" hidden="1" customHeight="1" x14ac:dyDescent="0.15">
      <c r="A4699" s="774"/>
      <c r="B4699" s="3391"/>
      <c r="C4699" s="3681"/>
      <c r="D4699" s="3681"/>
      <c r="E4699" s="3681"/>
      <c r="F4699" s="3681"/>
      <c r="G4699" s="3681"/>
      <c r="H4699" s="3392"/>
      <c r="I4699" s="3683"/>
      <c r="J4699" s="3684"/>
      <c r="K4699" s="1974"/>
      <c r="L4699" s="774"/>
      <c r="M4699" s="767"/>
      <c r="DF4699" s="818"/>
      <c r="DG4699" s="772" t="str">
        <f t="shared" si="89"/>
        <v/>
      </c>
      <c r="DH4699" s="832">
        <v>4789</v>
      </c>
    </row>
    <row r="4700" spans="1:112" s="760" customFormat="1" ht="12" hidden="1" customHeight="1" x14ac:dyDescent="0.15">
      <c r="A4700" s="774"/>
      <c r="B4700" s="3391"/>
      <c r="C4700" s="3681"/>
      <c r="D4700" s="3681"/>
      <c r="E4700" s="3681"/>
      <c r="F4700" s="3681"/>
      <c r="G4700" s="3681"/>
      <c r="H4700" s="3392"/>
      <c r="I4700" s="3683"/>
      <c r="J4700" s="3684"/>
      <c r="K4700" s="1974"/>
      <c r="L4700" s="774"/>
      <c r="M4700" s="767"/>
      <c r="DF4700" s="818"/>
      <c r="DG4700" s="772" t="str">
        <f t="shared" si="89"/>
        <v/>
      </c>
      <c r="DH4700" s="832">
        <v>4790</v>
      </c>
    </row>
    <row r="4701" spans="1:112" s="760" customFormat="1" ht="12" hidden="1" customHeight="1" x14ac:dyDescent="0.15">
      <c r="A4701" s="774"/>
      <c r="B4701" s="3391"/>
      <c r="C4701" s="3681"/>
      <c r="D4701" s="3681"/>
      <c r="E4701" s="3681"/>
      <c r="F4701" s="3681"/>
      <c r="G4701" s="3681"/>
      <c r="H4701" s="3392"/>
      <c r="I4701" s="3683"/>
      <c r="J4701" s="3684"/>
      <c r="K4701" s="1974"/>
      <c r="L4701" s="774"/>
      <c r="M4701" s="767"/>
      <c r="DF4701" s="818"/>
      <c r="DG4701" s="772" t="str">
        <f t="shared" si="89"/>
        <v/>
      </c>
      <c r="DH4701" s="832">
        <v>4791</v>
      </c>
    </row>
    <row r="4702" spans="1:112" s="760" customFormat="1" ht="12" hidden="1" customHeight="1" x14ac:dyDescent="0.15">
      <c r="A4702" s="774"/>
      <c r="B4702" s="3391"/>
      <c r="C4702" s="3681"/>
      <c r="D4702" s="3681"/>
      <c r="E4702" s="3681"/>
      <c r="F4702" s="3681"/>
      <c r="G4702" s="3681"/>
      <c r="H4702" s="3392"/>
      <c r="I4702" s="3683"/>
      <c r="J4702" s="3684"/>
      <c r="K4702" s="1974"/>
      <c r="L4702" s="774"/>
      <c r="M4702" s="767"/>
      <c r="DF4702" s="818"/>
      <c r="DG4702" s="772" t="str">
        <f t="shared" si="89"/>
        <v/>
      </c>
      <c r="DH4702" s="832">
        <v>4792</v>
      </c>
    </row>
    <row r="4703" spans="1:112" s="760" customFormat="1" ht="12" hidden="1" customHeight="1" x14ac:dyDescent="0.15">
      <c r="A4703" s="774"/>
      <c r="B4703" s="3391"/>
      <c r="C4703" s="3681"/>
      <c r="D4703" s="3681"/>
      <c r="E4703" s="3681"/>
      <c r="F4703" s="3681"/>
      <c r="G4703" s="3681"/>
      <c r="H4703" s="3392"/>
      <c r="I4703" s="3683"/>
      <c r="J4703" s="3684"/>
      <c r="K4703" s="1974"/>
      <c r="L4703" s="774"/>
      <c r="M4703" s="767"/>
      <c r="DF4703" s="818"/>
      <c r="DG4703" s="772" t="str">
        <f t="shared" si="89"/>
        <v/>
      </c>
      <c r="DH4703" s="832">
        <v>4793</v>
      </c>
    </row>
    <row r="4704" spans="1:112" s="760" customFormat="1" ht="12" hidden="1" customHeight="1" x14ac:dyDescent="0.15">
      <c r="A4704" s="774"/>
      <c r="B4704" s="3391"/>
      <c r="C4704" s="3681"/>
      <c r="D4704" s="3681"/>
      <c r="E4704" s="3681"/>
      <c r="F4704" s="3681"/>
      <c r="G4704" s="3681"/>
      <c r="H4704" s="3392"/>
      <c r="I4704" s="3683"/>
      <c r="J4704" s="3684"/>
      <c r="K4704" s="1974"/>
      <c r="L4704" s="774"/>
      <c r="M4704" s="767"/>
      <c r="DF4704" s="818"/>
      <c r="DG4704" s="772" t="str">
        <f t="shared" si="89"/>
        <v/>
      </c>
      <c r="DH4704" s="832">
        <v>4794</v>
      </c>
    </row>
    <row r="4705" spans="1:112" s="760" customFormat="1" ht="12" hidden="1" customHeight="1" x14ac:dyDescent="0.15">
      <c r="A4705" s="774"/>
      <c r="B4705" s="3391"/>
      <c r="C4705" s="3681"/>
      <c r="D4705" s="3681"/>
      <c r="E4705" s="3681"/>
      <c r="F4705" s="3681"/>
      <c r="G4705" s="3681"/>
      <c r="H4705" s="3392"/>
      <c r="I4705" s="3683"/>
      <c r="J4705" s="3684"/>
      <c r="K4705" s="1974"/>
      <c r="L4705" s="774"/>
      <c r="M4705" s="767"/>
      <c r="DF4705" s="818"/>
      <c r="DG4705" s="772" t="str">
        <f t="shared" si="89"/>
        <v/>
      </c>
      <c r="DH4705" s="832">
        <v>4795</v>
      </c>
    </row>
    <row r="4706" spans="1:112" s="760" customFormat="1" ht="12" hidden="1" customHeight="1" x14ac:dyDescent="0.15">
      <c r="A4706" s="774"/>
      <c r="B4706" s="3391"/>
      <c r="C4706" s="3681"/>
      <c r="D4706" s="3681"/>
      <c r="E4706" s="3681"/>
      <c r="F4706" s="3681"/>
      <c r="G4706" s="3681"/>
      <c r="H4706" s="3392"/>
      <c r="I4706" s="3683"/>
      <c r="J4706" s="3684"/>
      <c r="K4706" s="1974"/>
      <c r="L4706" s="774"/>
      <c r="M4706" s="767"/>
      <c r="DF4706" s="818"/>
      <c r="DG4706" s="772" t="str">
        <f t="shared" si="89"/>
        <v/>
      </c>
      <c r="DH4706" s="832">
        <v>4796</v>
      </c>
    </row>
    <row r="4707" spans="1:112" s="760" customFormat="1" ht="12" hidden="1" customHeight="1" x14ac:dyDescent="0.15">
      <c r="A4707" s="774"/>
      <c r="B4707" s="3391"/>
      <c r="C4707" s="3681"/>
      <c r="D4707" s="3681"/>
      <c r="E4707" s="3681"/>
      <c r="F4707" s="3681"/>
      <c r="G4707" s="3681"/>
      <c r="H4707" s="3392"/>
      <c r="I4707" s="3683"/>
      <c r="J4707" s="3684"/>
      <c r="K4707" s="1974"/>
      <c r="L4707" s="774"/>
      <c r="M4707" s="767"/>
      <c r="DF4707" s="818"/>
      <c r="DG4707" s="772" t="str">
        <f t="shared" si="89"/>
        <v/>
      </c>
      <c r="DH4707" s="832">
        <v>4797</v>
      </c>
    </row>
    <row r="4708" spans="1:112" s="760" customFormat="1" ht="12" hidden="1" customHeight="1" x14ac:dyDescent="0.15">
      <c r="A4708" s="774"/>
      <c r="B4708" s="3391"/>
      <c r="C4708" s="3681"/>
      <c r="D4708" s="3681"/>
      <c r="E4708" s="3681"/>
      <c r="F4708" s="3681"/>
      <c r="G4708" s="3681"/>
      <c r="H4708" s="3392"/>
      <c r="I4708" s="3683"/>
      <c r="J4708" s="3684"/>
      <c r="K4708" s="1974"/>
      <c r="L4708" s="774"/>
      <c r="M4708" s="767"/>
      <c r="DF4708" s="818"/>
      <c r="DG4708" s="772" t="str">
        <f t="shared" si="89"/>
        <v/>
      </c>
      <c r="DH4708" s="832">
        <v>4798</v>
      </c>
    </row>
    <row r="4709" spans="1:112" s="760" customFormat="1" ht="12.75" hidden="1" customHeight="1" x14ac:dyDescent="0.15">
      <c r="A4709" s="774"/>
      <c r="B4709" s="3391"/>
      <c r="C4709" s="3681"/>
      <c r="D4709" s="3681"/>
      <c r="E4709" s="3681"/>
      <c r="F4709" s="3681"/>
      <c r="G4709" s="3681"/>
      <c r="H4709" s="3392"/>
      <c r="I4709" s="3683"/>
      <c r="J4709" s="3684"/>
      <c r="K4709" s="1974"/>
      <c r="L4709" s="774"/>
      <c r="M4709" s="767"/>
      <c r="DF4709" s="818"/>
      <c r="DG4709" s="772" t="str">
        <f t="shared" si="89"/>
        <v/>
      </c>
      <c r="DH4709" s="832">
        <v>4799</v>
      </c>
    </row>
    <row r="4710" spans="1:112" s="760" customFormat="1" ht="12" hidden="1" customHeight="1" x14ac:dyDescent="0.15">
      <c r="A4710" s="774"/>
      <c r="B4710" s="3391"/>
      <c r="C4710" s="3681"/>
      <c r="D4710" s="3681"/>
      <c r="E4710" s="3681"/>
      <c r="F4710" s="3681"/>
      <c r="G4710" s="3681"/>
      <c r="H4710" s="3392"/>
      <c r="I4710" s="3683"/>
      <c r="J4710" s="3684"/>
      <c r="K4710" s="1974"/>
      <c r="L4710" s="774"/>
      <c r="M4710" s="767"/>
      <c r="DF4710" s="818"/>
      <c r="DG4710" s="772" t="str">
        <f t="shared" si="89"/>
        <v/>
      </c>
      <c r="DH4710" s="832">
        <v>4800</v>
      </c>
    </row>
    <row r="4711" spans="1:112" s="760" customFormat="1" ht="12" hidden="1" customHeight="1" x14ac:dyDescent="0.15">
      <c r="A4711" s="774"/>
      <c r="B4711" s="3391"/>
      <c r="C4711" s="3681"/>
      <c r="D4711" s="3681"/>
      <c r="E4711" s="3681"/>
      <c r="F4711" s="3681"/>
      <c r="G4711" s="3681"/>
      <c r="H4711" s="3392"/>
      <c r="I4711" s="3683"/>
      <c r="J4711" s="3684"/>
      <c r="K4711" s="1974"/>
      <c r="L4711" s="774"/>
      <c r="M4711" s="767"/>
      <c r="DF4711" s="818"/>
      <c r="DG4711" s="772" t="str">
        <f t="shared" si="89"/>
        <v/>
      </c>
      <c r="DH4711" s="832">
        <v>4801</v>
      </c>
    </row>
    <row r="4712" spans="1:112" s="760" customFormat="1" ht="12" hidden="1" customHeight="1" x14ac:dyDescent="0.15">
      <c r="A4712" s="774"/>
      <c r="B4712" s="3391"/>
      <c r="C4712" s="3681"/>
      <c r="D4712" s="3681"/>
      <c r="E4712" s="3681"/>
      <c r="F4712" s="3681"/>
      <c r="G4712" s="3681"/>
      <c r="H4712" s="3392"/>
      <c r="I4712" s="3683"/>
      <c r="J4712" s="3684"/>
      <c r="K4712" s="1974"/>
      <c r="L4712" s="774"/>
      <c r="M4712" s="767"/>
      <c r="DF4712" s="818"/>
      <c r="DG4712" s="772" t="str">
        <f t="shared" si="89"/>
        <v/>
      </c>
      <c r="DH4712" s="832">
        <v>4802</v>
      </c>
    </row>
    <row r="4713" spans="1:112" s="760" customFormat="1" ht="12" hidden="1" customHeight="1" x14ac:dyDescent="0.15">
      <c r="A4713" s="774"/>
      <c r="B4713" s="3391"/>
      <c r="C4713" s="3681"/>
      <c r="D4713" s="3681"/>
      <c r="E4713" s="3681"/>
      <c r="F4713" s="3681"/>
      <c r="G4713" s="3681"/>
      <c r="H4713" s="3392"/>
      <c r="I4713" s="3683"/>
      <c r="J4713" s="3684"/>
      <c r="K4713" s="1974"/>
      <c r="L4713" s="774"/>
      <c r="M4713" s="767"/>
      <c r="DF4713" s="818"/>
      <c r="DG4713" s="772" t="str">
        <f t="shared" si="89"/>
        <v/>
      </c>
      <c r="DH4713" s="832">
        <v>4803</v>
      </c>
    </row>
    <row r="4714" spans="1:112" s="760" customFormat="1" ht="12" hidden="1" customHeight="1" x14ac:dyDescent="0.15">
      <c r="A4714" s="774"/>
      <c r="B4714" s="3391"/>
      <c r="C4714" s="3681"/>
      <c r="D4714" s="3681"/>
      <c r="E4714" s="3681"/>
      <c r="F4714" s="3681"/>
      <c r="G4714" s="3681"/>
      <c r="H4714" s="3392"/>
      <c r="I4714" s="3683"/>
      <c r="J4714" s="3684"/>
      <c r="K4714" s="1974"/>
      <c r="L4714" s="774"/>
      <c r="M4714" s="767"/>
      <c r="DF4714" s="818"/>
      <c r="DG4714" s="772" t="str">
        <f t="shared" si="89"/>
        <v/>
      </c>
      <c r="DH4714" s="832">
        <v>4804</v>
      </c>
    </row>
    <row r="4715" spans="1:112" s="760" customFormat="1" ht="12" hidden="1" customHeight="1" x14ac:dyDescent="0.15">
      <c r="A4715" s="774"/>
      <c r="B4715" s="3391"/>
      <c r="C4715" s="3681"/>
      <c r="D4715" s="3681"/>
      <c r="E4715" s="3681"/>
      <c r="F4715" s="3681"/>
      <c r="G4715" s="3681"/>
      <c r="H4715" s="3392"/>
      <c r="I4715" s="3683"/>
      <c r="J4715" s="3684"/>
      <c r="K4715" s="1974"/>
      <c r="L4715" s="774"/>
      <c r="M4715" s="767"/>
      <c r="DF4715" s="818"/>
      <c r="DG4715" s="772" t="str">
        <f t="shared" si="89"/>
        <v/>
      </c>
      <c r="DH4715" s="832">
        <v>4805</v>
      </c>
    </row>
    <row r="4716" spans="1:112" s="760" customFormat="1" ht="12" hidden="1" customHeight="1" x14ac:dyDescent="0.15">
      <c r="A4716" s="774"/>
      <c r="B4716" s="3391"/>
      <c r="C4716" s="3681"/>
      <c r="D4716" s="3681"/>
      <c r="E4716" s="3681"/>
      <c r="F4716" s="3681"/>
      <c r="G4716" s="3681"/>
      <c r="H4716" s="3392"/>
      <c r="I4716" s="3683"/>
      <c r="J4716" s="3684"/>
      <c r="K4716" s="1974"/>
      <c r="L4716" s="774"/>
      <c r="M4716" s="767"/>
      <c r="DF4716" s="818"/>
      <c r="DG4716" s="772" t="str">
        <f t="shared" si="89"/>
        <v/>
      </c>
      <c r="DH4716" s="832">
        <v>4806</v>
      </c>
    </row>
    <row r="4717" spans="1:112" s="760" customFormat="1" ht="12" hidden="1" customHeight="1" x14ac:dyDescent="0.15">
      <c r="A4717" s="774"/>
      <c r="B4717" s="3391"/>
      <c r="C4717" s="3681"/>
      <c r="D4717" s="3681"/>
      <c r="E4717" s="3681"/>
      <c r="F4717" s="3681"/>
      <c r="G4717" s="3681"/>
      <c r="H4717" s="3392"/>
      <c r="I4717" s="3683"/>
      <c r="J4717" s="3684"/>
      <c r="K4717" s="1974"/>
      <c r="L4717" s="774"/>
      <c r="M4717" s="767"/>
      <c r="DF4717" s="818"/>
      <c r="DG4717" s="772" t="str">
        <f t="shared" si="89"/>
        <v/>
      </c>
      <c r="DH4717" s="832">
        <v>4807</v>
      </c>
    </row>
    <row r="4718" spans="1:112" s="760" customFormat="1" ht="12" hidden="1" customHeight="1" x14ac:dyDescent="0.15">
      <c r="A4718" s="774"/>
      <c r="B4718" s="3391"/>
      <c r="C4718" s="3681"/>
      <c r="D4718" s="3681"/>
      <c r="E4718" s="3681"/>
      <c r="F4718" s="3681"/>
      <c r="G4718" s="3681"/>
      <c r="H4718" s="3392"/>
      <c r="I4718" s="3683"/>
      <c r="J4718" s="3684"/>
      <c r="K4718" s="1974"/>
      <c r="L4718" s="774"/>
      <c r="M4718" s="767"/>
      <c r="DF4718" s="818"/>
      <c r="DG4718" s="772" t="str">
        <f t="shared" si="89"/>
        <v/>
      </c>
      <c r="DH4718" s="832">
        <v>4808</v>
      </c>
    </row>
    <row r="4719" spans="1:112" s="760" customFormat="1" ht="12.75" hidden="1" customHeight="1" x14ac:dyDescent="0.15">
      <c r="A4719" s="774"/>
      <c r="B4719" s="3391"/>
      <c r="C4719" s="3681"/>
      <c r="D4719" s="3681"/>
      <c r="E4719" s="3681"/>
      <c r="F4719" s="3681"/>
      <c r="G4719" s="3681"/>
      <c r="H4719" s="3392"/>
      <c r="I4719" s="3683"/>
      <c r="J4719" s="3684"/>
      <c r="K4719" s="1974"/>
      <c r="L4719" s="774"/>
      <c r="M4719" s="767"/>
      <c r="DF4719" s="818"/>
      <c r="DG4719" s="772" t="str">
        <f t="shared" si="89"/>
        <v/>
      </c>
      <c r="DH4719" s="832">
        <v>4809</v>
      </c>
    </row>
    <row r="4720" spans="1:112" s="760" customFormat="1" ht="12" hidden="1" customHeight="1" x14ac:dyDescent="0.15">
      <c r="A4720" s="774"/>
      <c r="B4720" s="3391"/>
      <c r="C4720" s="3681"/>
      <c r="D4720" s="3681"/>
      <c r="E4720" s="3681"/>
      <c r="F4720" s="3681"/>
      <c r="G4720" s="3681"/>
      <c r="H4720" s="3392"/>
      <c r="I4720" s="3683"/>
      <c r="J4720" s="3684"/>
      <c r="K4720" s="1974"/>
      <c r="L4720" s="774"/>
      <c r="M4720" s="767"/>
      <c r="DF4720" s="818"/>
      <c r="DG4720" s="772" t="str">
        <f t="shared" si="89"/>
        <v/>
      </c>
      <c r="DH4720" s="832">
        <v>4810</v>
      </c>
    </row>
    <row r="4721" spans="1:112" s="760" customFormat="1" ht="12" hidden="1" customHeight="1" x14ac:dyDescent="0.15">
      <c r="A4721" s="774"/>
      <c r="B4721" s="3391"/>
      <c r="C4721" s="3681"/>
      <c r="D4721" s="3681"/>
      <c r="E4721" s="3681"/>
      <c r="F4721" s="3681"/>
      <c r="G4721" s="3681"/>
      <c r="H4721" s="3392"/>
      <c r="I4721" s="3683"/>
      <c r="J4721" s="3684"/>
      <c r="K4721" s="1974"/>
      <c r="L4721" s="774"/>
      <c r="M4721" s="767"/>
      <c r="DF4721" s="818"/>
      <c r="DG4721" s="772" t="str">
        <f t="shared" si="89"/>
        <v/>
      </c>
      <c r="DH4721" s="832">
        <v>4811</v>
      </c>
    </row>
    <row r="4722" spans="1:112" s="760" customFormat="1" ht="12" hidden="1" customHeight="1" x14ac:dyDescent="0.15">
      <c r="A4722" s="774"/>
      <c r="B4722" s="3391"/>
      <c r="C4722" s="3681"/>
      <c r="D4722" s="3681"/>
      <c r="E4722" s="3681"/>
      <c r="F4722" s="3681"/>
      <c r="G4722" s="3681"/>
      <c r="H4722" s="3392"/>
      <c r="I4722" s="3683"/>
      <c r="J4722" s="3684"/>
      <c r="K4722" s="1974"/>
      <c r="L4722" s="774"/>
      <c r="M4722" s="767"/>
      <c r="DF4722" s="818"/>
      <c r="DG4722" s="772" t="str">
        <f t="shared" si="89"/>
        <v/>
      </c>
      <c r="DH4722" s="832">
        <v>4812</v>
      </c>
    </row>
    <row r="4723" spans="1:112" s="760" customFormat="1" ht="12" hidden="1" customHeight="1" x14ac:dyDescent="0.15">
      <c r="A4723" s="774"/>
      <c r="B4723" s="3391"/>
      <c r="C4723" s="3681"/>
      <c r="D4723" s="3681"/>
      <c r="E4723" s="3681"/>
      <c r="F4723" s="3681"/>
      <c r="G4723" s="3681"/>
      <c r="H4723" s="3392"/>
      <c r="I4723" s="3683"/>
      <c r="J4723" s="3684"/>
      <c r="K4723" s="1974"/>
      <c r="L4723" s="774"/>
      <c r="M4723" s="767"/>
      <c r="DF4723" s="818"/>
      <c r="DG4723" s="772" t="str">
        <f t="shared" ref="DG4723:DG4786" si="90">IF(COUNTA(A4723:M4723)&gt;0,DH4723,"")</f>
        <v/>
      </c>
      <c r="DH4723" s="832">
        <v>4813</v>
      </c>
    </row>
    <row r="4724" spans="1:112" s="760" customFormat="1" ht="12" hidden="1" customHeight="1" x14ac:dyDescent="0.15">
      <c r="A4724" s="774"/>
      <c r="B4724" s="3391"/>
      <c r="C4724" s="3681"/>
      <c r="D4724" s="3681"/>
      <c r="E4724" s="3681"/>
      <c r="F4724" s="3681"/>
      <c r="G4724" s="3681"/>
      <c r="H4724" s="3392"/>
      <c r="I4724" s="3683"/>
      <c r="J4724" s="3684"/>
      <c r="K4724" s="1974"/>
      <c r="L4724" s="774"/>
      <c r="M4724" s="767"/>
      <c r="DF4724" s="818"/>
      <c r="DG4724" s="772" t="str">
        <f t="shared" si="90"/>
        <v/>
      </c>
      <c r="DH4724" s="832">
        <v>4814</v>
      </c>
    </row>
    <row r="4725" spans="1:112" s="760" customFormat="1" ht="12" hidden="1" customHeight="1" x14ac:dyDescent="0.15">
      <c r="A4725" s="774"/>
      <c r="B4725" s="3391"/>
      <c r="C4725" s="3681"/>
      <c r="D4725" s="3681"/>
      <c r="E4725" s="3681"/>
      <c r="F4725" s="3681"/>
      <c r="G4725" s="3681"/>
      <c r="H4725" s="3392"/>
      <c r="I4725" s="3683"/>
      <c r="J4725" s="3684"/>
      <c r="K4725" s="1974"/>
      <c r="L4725" s="774"/>
      <c r="M4725" s="767"/>
      <c r="DF4725" s="818"/>
      <c r="DG4725" s="772" t="str">
        <f t="shared" si="90"/>
        <v/>
      </c>
      <c r="DH4725" s="832">
        <v>4815</v>
      </c>
    </row>
    <row r="4726" spans="1:112" s="760" customFormat="1" ht="12" hidden="1" customHeight="1" x14ac:dyDescent="0.15">
      <c r="A4726" s="774"/>
      <c r="B4726" s="3391"/>
      <c r="C4726" s="3681"/>
      <c r="D4726" s="3681"/>
      <c r="E4726" s="3681"/>
      <c r="F4726" s="3681"/>
      <c r="G4726" s="3681"/>
      <c r="H4726" s="3392"/>
      <c r="I4726" s="3683"/>
      <c r="J4726" s="3684"/>
      <c r="K4726" s="1974"/>
      <c r="L4726" s="774"/>
      <c r="M4726" s="767"/>
      <c r="DF4726" s="818"/>
      <c r="DG4726" s="772" t="str">
        <f t="shared" si="90"/>
        <v/>
      </c>
      <c r="DH4726" s="832">
        <v>4816</v>
      </c>
    </row>
    <row r="4727" spans="1:112" s="760" customFormat="1" ht="12" hidden="1" customHeight="1" x14ac:dyDescent="0.15">
      <c r="A4727" s="774"/>
      <c r="B4727" s="3391"/>
      <c r="C4727" s="3681"/>
      <c r="D4727" s="3681"/>
      <c r="E4727" s="3681"/>
      <c r="F4727" s="3681"/>
      <c r="G4727" s="3681"/>
      <c r="H4727" s="3392"/>
      <c r="I4727" s="3683"/>
      <c r="J4727" s="3684"/>
      <c r="K4727" s="1974"/>
      <c r="L4727" s="774"/>
      <c r="M4727" s="767"/>
      <c r="DF4727" s="818"/>
      <c r="DG4727" s="772" t="str">
        <f t="shared" si="90"/>
        <v/>
      </c>
      <c r="DH4727" s="832">
        <v>4817</v>
      </c>
    </row>
    <row r="4728" spans="1:112" s="760" customFormat="1" ht="12" hidden="1" customHeight="1" x14ac:dyDescent="0.15">
      <c r="A4728" s="774"/>
      <c r="B4728" s="3391"/>
      <c r="C4728" s="3681"/>
      <c r="D4728" s="3681"/>
      <c r="E4728" s="3681"/>
      <c r="F4728" s="3681"/>
      <c r="G4728" s="3681"/>
      <c r="H4728" s="3392"/>
      <c r="I4728" s="3683"/>
      <c r="J4728" s="3684"/>
      <c r="K4728" s="1974"/>
      <c r="L4728" s="774"/>
      <c r="M4728" s="767"/>
      <c r="DF4728" s="818"/>
      <c r="DG4728" s="772" t="str">
        <f t="shared" si="90"/>
        <v/>
      </c>
      <c r="DH4728" s="832">
        <v>4818</v>
      </c>
    </row>
    <row r="4729" spans="1:112" s="760" customFormat="1" ht="12" hidden="1" customHeight="1" x14ac:dyDescent="0.15">
      <c r="A4729" s="774"/>
      <c r="B4729" s="3391"/>
      <c r="C4729" s="3681"/>
      <c r="D4729" s="3681"/>
      <c r="E4729" s="3681"/>
      <c r="F4729" s="3681"/>
      <c r="G4729" s="3681"/>
      <c r="H4729" s="3392"/>
      <c r="I4729" s="3683"/>
      <c r="J4729" s="3684"/>
      <c r="K4729" s="1974"/>
      <c r="L4729" s="774"/>
      <c r="M4729" s="767"/>
      <c r="DF4729" s="818"/>
      <c r="DG4729" s="772" t="str">
        <f t="shared" si="90"/>
        <v/>
      </c>
      <c r="DH4729" s="832">
        <v>4819</v>
      </c>
    </row>
    <row r="4730" spans="1:112" s="760" customFormat="1" ht="12" hidden="1" customHeight="1" x14ac:dyDescent="0.15">
      <c r="A4730" s="774"/>
      <c r="B4730" s="3391"/>
      <c r="C4730" s="3681"/>
      <c r="D4730" s="3681"/>
      <c r="E4730" s="3681"/>
      <c r="F4730" s="3681"/>
      <c r="G4730" s="3681"/>
      <c r="H4730" s="3392"/>
      <c r="I4730" s="3683"/>
      <c r="J4730" s="3684"/>
      <c r="K4730" s="1974"/>
      <c r="L4730" s="774"/>
      <c r="M4730" s="767"/>
      <c r="DF4730" s="818"/>
      <c r="DG4730" s="772" t="str">
        <f t="shared" si="90"/>
        <v/>
      </c>
      <c r="DH4730" s="832">
        <v>4820</v>
      </c>
    </row>
    <row r="4731" spans="1:112" s="760" customFormat="1" ht="12" hidden="1" customHeight="1" x14ac:dyDescent="0.15">
      <c r="A4731" s="774"/>
      <c r="B4731" s="3391"/>
      <c r="C4731" s="3681"/>
      <c r="D4731" s="3681"/>
      <c r="E4731" s="3681"/>
      <c r="F4731" s="3681"/>
      <c r="G4731" s="3681"/>
      <c r="H4731" s="3392"/>
      <c r="I4731" s="3683"/>
      <c r="J4731" s="3684"/>
      <c r="K4731" s="1974"/>
      <c r="L4731" s="774"/>
      <c r="M4731" s="767"/>
      <c r="DF4731" s="818"/>
      <c r="DG4731" s="772" t="str">
        <f t="shared" si="90"/>
        <v/>
      </c>
      <c r="DH4731" s="832">
        <v>4821</v>
      </c>
    </row>
    <row r="4732" spans="1:112" s="760" customFormat="1" ht="12" hidden="1" customHeight="1" x14ac:dyDescent="0.15">
      <c r="A4732" s="774"/>
      <c r="B4732" s="3391"/>
      <c r="C4732" s="3681"/>
      <c r="D4732" s="3681"/>
      <c r="E4732" s="3681"/>
      <c r="F4732" s="3681"/>
      <c r="G4732" s="3681"/>
      <c r="H4732" s="3392"/>
      <c r="I4732" s="3683"/>
      <c r="J4732" s="3684"/>
      <c r="K4732" s="1974"/>
      <c r="L4732" s="774"/>
      <c r="M4732" s="767"/>
      <c r="DF4732" s="818"/>
      <c r="DG4732" s="772" t="str">
        <f t="shared" si="90"/>
        <v/>
      </c>
      <c r="DH4732" s="832">
        <v>4822</v>
      </c>
    </row>
    <row r="4733" spans="1:112" s="760" customFormat="1" ht="12" hidden="1" customHeight="1" x14ac:dyDescent="0.15">
      <c r="A4733" s="774"/>
      <c r="B4733" s="3391"/>
      <c r="C4733" s="3681"/>
      <c r="D4733" s="3681"/>
      <c r="E4733" s="3681"/>
      <c r="F4733" s="3681"/>
      <c r="G4733" s="3681"/>
      <c r="H4733" s="3392"/>
      <c r="I4733" s="3683"/>
      <c r="J4733" s="3684"/>
      <c r="K4733" s="1974"/>
      <c r="L4733" s="774"/>
      <c r="M4733" s="767"/>
      <c r="DF4733" s="818"/>
      <c r="DG4733" s="772" t="str">
        <f t="shared" si="90"/>
        <v/>
      </c>
      <c r="DH4733" s="832">
        <v>4823</v>
      </c>
    </row>
    <row r="4734" spans="1:112" s="760" customFormat="1" ht="12" hidden="1" customHeight="1" x14ac:dyDescent="0.15">
      <c r="A4734" s="774"/>
      <c r="B4734" s="3391"/>
      <c r="C4734" s="3681"/>
      <c r="D4734" s="3681"/>
      <c r="E4734" s="3681"/>
      <c r="F4734" s="3681"/>
      <c r="G4734" s="3681"/>
      <c r="H4734" s="3392"/>
      <c r="I4734" s="3683"/>
      <c r="J4734" s="3684"/>
      <c r="K4734" s="1974"/>
      <c r="L4734" s="774"/>
      <c r="M4734" s="767"/>
      <c r="DF4734" s="818"/>
      <c r="DG4734" s="772" t="str">
        <f t="shared" si="90"/>
        <v/>
      </c>
      <c r="DH4734" s="832">
        <v>4824</v>
      </c>
    </row>
    <row r="4735" spans="1:112" s="760" customFormat="1" ht="12" hidden="1" customHeight="1" x14ac:dyDescent="0.15">
      <c r="A4735" s="774"/>
      <c r="B4735" s="3391"/>
      <c r="C4735" s="3681"/>
      <c r="D4735" s="3681"/>
      <c r="E4735" s="3681"/>
      <c r="F4735" s="3681"/>
      <c r="G4735" s="3681"/>
      <c r="H4735" s="3392"/>
      <c r="I4735" s="3683"/>
      <c r="J4735" s="3684"/>
      <c r="K4735" s="1974"/>
      <c r="L4735" s="774"/>
      <c r="M4735" s="767"/>
      <c r="DF4735" s="818"/>
      <c r="DG4735" s="772" t="str">
        <f t="shared" si="90"/>
        <v/>
      </c>
      <c r="DH4735" s="832">
        <v>4825</v>
      </c>
    </row>
    <row r="4736" spans="1:112" s="760" customFormat="1" ht="12" hidden="1" customHeight="1" x14ac:dyDescent="0.15">
      <c r="A4736" s="774"/>
      <c r="B4736" s="3391"/>
      <c r="C4736" s="3681"/>
      <c r="D4736" s="3681"/>
      <c r="E4736" s="3681"/>
      <c r="F4736" s="3681"/>
      <c r="G4736" s="3681"/>
      <c r="H4736" s="3392"/>
      <c r="I4736" s="3683"/>
      <c r="J4736" s="3684"/>
      <c r="K4736" s="1974"/>
      <c r="L4736" s="774"/>
      <c r="M4736" s="767"/>
      <c r="DF4736" s="818"/>
      <c r="DG4736" s="772" t="str">
        <f t="shared" si="90"/>
        <v/>
      </c>
      <c r="DH4736" s="832">
        <v>4826</v>
      </c>
    </row>
    <row r="4737" spans="1:112" s="760" customFormat="1" ht="12.75" hidden="1" customHeight="1" x14ac:dyDescent="0.15">
      <c r="A4737" s="774"/>
      <c r="B4737" s="3391"/>
      <c r="C4737" s="3681"/>
      <c r="D4737" s="3681"/>
      <c r="E4737" s="3681"/>
      <c r="F4737" s="3681"/>
      <c r="G4737" s="3681"/>
      <c r="H4737" s="3392"/>
      <c r="I4737" s="3683"/>
      <c r="J4737" s="3684"/>
      <c r="K4737" s="1974"/>
      <c r="L4737" s="774"/>
      <c r="M4737" s="767"/>
      <c r="DF4737" s="818"/>
      <c r="DG4737" s="772" t="str">
        <f t="shared" si="90"/>
        <v/>
      </c>
      <c r="DH4737" s="832">
        <v>4827</v>
      </c>
    </row>
    <row r="4738" spans="1:112" s="760" customFormat="1" ht="12" hidden="1" customHeight="1" x14ac:dyDescent="0.15">
      <c r="A4738" s="774"/>
      <c r="B4738" s="3391"/>
      <c r="C4738" s="3681"/>
      <c r="D4738" s="3681"/>
      <c r="E4738" s="3681"/>
      <c r="F4738" s="3681"/>
      <c r="G4738" s="3681"/>
      <c r="H4738" s="3392"/>
      <c r="I4738" s="3683"/>
      <c r="J4738" s="3684"/>
      <c r="K4738" s="1974"/>
      <c r="L4738" s="774"/>
      <c r="M4738" s="767"/>
      <c r="DF4738" s="818"/>
      <c r="DG4738" s="772" t="str">
        <f t="shared" si="90"/>
        <v/>
      </c>
      <c r="DH4738" s="832">
        <v>4828</v>
      </c>
    </row>
    <row r="4739" spans="1:112" s="760" customFormat="1" ht="12" hidden="1" customHeight="1" x14ac:dyDescent="0.15">
      <c r="A4739" s="774"/>
      <c r="B4739" s="3391"/>
      <c r="C4739" s="3681"/>
      <c r="D4739" s="3681"/>
      <c r="E4739" s="3681"/>
      <c r="F4739" s="3681"/>
      <c r="G4739" s="3681"/>
      <c r="H4739" s="3392"/>
      <c r="I4739" s="3683"/>
      <c r="J4739" s="3684"/>
      <c r="K4739" s="1974"/>
      <c r="L4739" s="774"/>
      <c r="M4739" s="767"/>
      <c r="DF4739" s="818"/>
      <c r="DG4739" s="772" t="str">
        <f t="shared" si="90"/>
        <v/>
      </c>
      <c r="DH4739" s="832">
        <v>4829</v>
      </c>
    </row>
    <row r="4740" spans="1:112" s="760" customFormat="1" ht="12" hidden="1" customHeight="1" x14ac:dyDescent="0.15">
      <c r="A4740" s="774"/>
      <c r="B4740" s="3391"/>
      <c r="C4740" s="3681"/>
      <c r="D4740" s="3681"/>
      <c r="E4740" s="3681"/>
      <c r="F4740" s="3681"/>
      <c r="G4740" s="3681"/>
      <c r="H4740" s="3392"/>
      <c r="I4740" s="3683"/>
      <c r="J4740" s="3684"/>
      <c r="K4740" s="1974"/>
      <c r="L4740" s="774"/>
      <c r="M4740" s="767"/>
      <c r="DF4740" s="818"/>
      <c r="DG4740" s="772" t="str">
        <f t="shared" si="90"/>
        <v/>
      </c>
      <c r="DH4740" s="832">
        <v>4830</v>
      </c>
    </row>
    <row r="4741" spans="1:112" s="760" customFormat="1" ht="12" hidden="1" customHeight="1" x14ac:dyDescent="0.15">
      <c r="A4741" s="774"/>
      <c r="B4741" s="3391"/>
      <c r="C4741" s="3681"/>
      <c r="D4741" s="3681"/>
      <c r="E4741" s="3681"/>
      <c r="F4741" s="3681"/>
      <c r="G4741" s="3681"/>
      <c r="H4741" s="3392"/>
      <c r="I4741" s="3683"/>
      <c r="J4741" s="3684"/>
      <c r="K4741" s="1974"/>
      <c r="L4741" s="774"/>
      <c r="M4741" s="767"/>
      <c r="DF4741" s="818"/>
      <c r="DG4741" s="772" t="str">
        <f t="shared" si="90"/>
        <v/>
      </c>
      <c r="DH4741" s="832">
        <v>4831</v>
      </c>
    </row>
    <row r="4742" spans="1:112" s="760" customFormat="1" ht="12" hidden="1" customHeight="1" x14ac:dyDescent="0.15">
      <c r="A4742" s="774"/>
      <c r="B4742" s="3391"/>
      <c r="C4742" s="3681"/>
      <c r="D4742" s="3681"/>
      <c r="E4742" s="3681"/>
      <c r="F4742" s="3681"/>
      <c r="G4742" s="3681"/>
      <c r="H4742" s="3392"/>
      <c r="I4742" s="3683"/>
      <c r="J4742" s="3684"/>
      <c r="K4742" s="1974"/>
      <c r="L4742" s="774"/>
      <c r="M4742" s="767"/>
      <c r="DF4742" s="818"/>
      <c r="DG4742" s="772" t="str">
        <f t="shared" si="90"/>
        <v/>
      </c>
      <c r="DH4742" s="832">
        <v>4832</v>
      </c>
    </row>
    <row r="4743" spans="1:112" s="760" customFormat="1" ht="12" hidden="1" customHeight="1" x14ac:dyDescent="0.15">
      <c r="A4743" s="774"/>
      <c r="B4743" s="3391"/>
      <c r="C4743" s="3681"/>
      <c r="D4743" s="3681"/>
      <c r="E4743" s="3681"/>
      <c r="F4743" s="3681"/>
      <c r="G4743" s="3681"/>
      <c r="H4743" s="3392"/>
      <c r="I4743" s="3683"/>
      <c r="J4743" s="3684"/>
      <c r="K4743" s="1974"/>
      <c r="L4743" s="774"/>
      <c r="M4743" s="767"/>
      <c r="DF4743" s="818"/>
      <c r="DG4743" s="772" t="str">
        <f t="shared" si="90"/>
        <v/>
      </c>
      <c r="DH4743" s="832">
        <v>4833</v>
      </c>
    </row>
    <row r="4744" spans="1:112" s="760" customFormat="1" ht="12" hidden="1" customHeight="1" x14ac:dyDescent="0.15">
      <c r="A4744" s="774"/>
      <c r="B4744" s="3391"/>
      <c r="C4744" s="3681"/>
      <c r="D4744" s="3681"/>
      <c r="E4744" s="3681"/>
      <c r="F4744" s="3681"/>
      <c r="G4744" s="3681"/>
      <c r="H4744" s="3392"/>
      <c r="I4744" s="3683"/>
      <c r="J4744" s="3684"/>
      <c r="K4744" s="1974"/>
      <c r="L4744" s="774"/>
      <c r="M4744" s="767"/>
      <c r="DF4744" s="818"/>
      <c r="DG4744" s="772" t="str">
        <f t="shared" si="90"/>
        <v/>
      </c>
      <c r="DH4744" s="832">
        <v>4834</v>
      </c>
    </row>
    <row r="4745" spans="1:112" s="760" customFormat="1" ht="12" hidden="1" customHeight="1" x14ac:dyDescent="0.15">
      <c r="A4745" s="774"/>
      <c r="B4745" s="3391"/>
      <c r="C4745" s="3681"/>
      <c r="D4745" s="3681"/>
      <c r="E4745" s="3681"/>
      <c r="F4745" s="3681"/>
      <c r="G4745" s="3681"/>
      <c r="H4745" s="3392"/>
      <c r="I4745" s="3683"/>
      <c r="J4745" s="3684"/>
      <c r="K4745" s="1974"/>
      <c r="L4745" s="774"/>
      <c r="M4745" s="767"/>
      <c r="DF4745" s="818"/>
      <c r="DG4745" s="772" t="str">
        <f t="shared" si="90"/>
        <v/>
      </c>
      <c r="DH4745" s="832">
        <v>4835</v>
      </c>
    </row>
    <row r="4746" spans="1:112" s="760" customFormat="1" ht="12" hidden="1" customHeight="1" x14ac:dyDescent="0.15">
      <c r="A4746" s="774"/>
      <c r="B4746" s="3391"/>
      <c r="C4746" s="3681"/>
      <c r="D4746" s="3681"/>
      <c r="E4746" s="3681"/>
      <c r="F4746" s="3681"/>
      <c r="G4746" s="3681"/>
      <c r="H4746" s="3392"/>
      <c r="I4746" s="3683"/>
      <c r="J4746" s="3684"/>
      <c r="K4746" s="1974"/>
      <c r="L4746" s="774"/>
      <c r="M4746" s="767"/>
      <c r="DF4746" s="818"/>
      <c r="DG4746" s="772" t="str">
        <f t="shared" si="90"/>
        <v/>
      </c>
      <c r="DH4746" s="832">
        <v>4836</v>
      </c>
    </row>
    <row r="4747" spans="1:112" s="760" customFormat="1" ht="12.75" hidden="1" customHeight="1" x14ac:dyDescent="0.15">
      <c r="A4747" s="774"/>
      <c r="B4747" s="3391"/>
      <c r="C4747" s="3681"/>
      <c r="D4747" s="3681"/>
      <c r="E4747" s="3681"/>
      <c r="F4747" s="3681"/>
      <c r="G4747" s="3681"/>
      <c r="H4747" s="3392"/>
      <c r="I4747" s="3683"/>
      <c r="J4747" s="3684"/>
      <c r="K4747" s="1974"/>
      <c r="L4747" s="774"/>
      <c r="M4747" s="767"/>
      <c r="DF4747" s="818"/>
      <c r="DG4747" s="772" t="str">
        <f t="shared" si="90"/>
        <v/>
      </c>
      <c r="DH4747" s="832">
        <v>4837</v>
      </c>
    </row>
    <row r="4748" spans="1:112" s="760" customFormat="1" ht="12" hidden="1" customHeight="1" x14ac:dyDescent="0.15">
      <c r="A4748" s="774"/>
      <c r="B4748" s="3391"/>
      <c r="C4748" s="3681"/>
      <c r="D4748" s="3681"/>
      <c r="E4748" s="3681"/>
      <c r="F4748" s="3681"/>
      <c r="G4748" s="3681"/>
      <c r="H4748" s="3392"/>
      <c r="I4748" s="3683"/>
      <c r="J4748" s="3684"/>
      <c r="K4748" s="1974"/>
      <c r="L4748" s="774"/>
      <c r="M4748" s="767"/>
      <c r="DF4748" s="818"/>
      <c r="DG4748" s="772" t="str">
        <f t="shared" si="90"/>
        <v/>
      </c>
      <c r="DH4748" s="832">
        <v>4838</v>
      </c>
    </row>
    <row r="4749" spans="1:112" s="760" customFormat="1" ht="12" hidden="1" customHeight="1" x14ac:dyDescent="0.15">
      <c r="A4749" s="774"/>
      <c r="B4749" s="3391"/>
      <c r="C4749" s="3681"/>
      <c r="D4749" s="3681"/>
      <c r="E4749" s="3681"/>
      <c r="F4749" s="3681"/>
      <c r="G4749" s="3681"/>
      <c r="H4749" s="3392"/>
      <c r="I4749" s="3683"/>
      <c r="J4749" s="3684"/>
      <c r="K4749" s="1974"/>
      <c r="L4749" s="774"/>
      <c r="M4749" s="767"/>
      <c r="DF4749" s="818"/>
      <c r="DG4749" s="772" t="str">
        <f t="shared" si="90"/>
        <v/>
      </c>
      <c r="DH4749" s="832">
        <v>4839</v>
      </c>
    </row>
    <row r="4750" spans="1:112" s="760" customFormat="1" ht="12" hidden="1" customHeight="1" x14ac:dyDescent="0.15">
      <c r="A4750" s="774"/>
      <c r="B4750" s="3391"/>
      <c r="C4750" s="3681"/>
      <c r="D4750" s="3681"/>
      <c r="E4750" s="3681"/>
      <c r="F4750" s="3681"/>
      <c r="G4750" s="3681"/>
      <c r="H4750" s="3392"/>
      <c r="I4750" s="3683"/>
      <c r="J4750" s="3684"/>
      <c r="K4750" s="1974"/>
      <c r="L4750" s="774"/>
      <c r="M4750" s="767"/>
      <c r="DF4750" s="818"/>
      <c r="DG4750" s="772" t="str">
        <f t="shared" si="90"/>
        <v/>
      </c>
      <c r="DH4750" s="832">
        <v>4840</v>
      </c>
    </row>
    <row r="4751" spans="1:112" s="760" customFormat="1" ht="12" hidden="1" customHeight="1" x14ac:dyDescent="0.15">
      <c r="A4751" s="774"/>
      <c r="B4751" s="3391"/>
      <c r="C4751" s="3681"/>
      <c r="D4751" s="3681"/>
      <c r="E4751" s="3681"/>
      <c r="F4751" s="3681"/>
      <c r="G4751" s="3681"/>
      <c r="H4751" s="3392"/>
      <c r="I4751" s="3683"/>
      <c r="J4751" s="3684"/>
      <c r="K4751" s="1974"/>
      <c r="L4751" s="774"/>
      <c r="M4751" s="767"/>
      <c r="DF4751" s="818"/>
      <c r="DG4751" s="772" t="str">
        <f t="shared" si="90"/>
        <v/>
      </c>
      <c r="DH4751" s="832">
        <v>4841</v>
      </c>
    </row>
    <row r="4752" spans="1:112" s="760" customFormat="1" ht="12" hidden="1" customHeight="1" x14ac:dyDescent="0.15">
      <c r="A4752" s="774"/>
      <c r="B4752" s="3391"/>
      <c r="C4752" s="3681"/>
      <c r="D4752" s="3681"/>
      <c r="E4752" s="3681"/>
      <c r="F4752" s="3681"/>
      <c r="G4752" s="3681"/>
      <c r="H4752" s="3392"/>
      <c r="I4752" s="3683"/>
      <c r="J4752" s="3684"/>
      <c r="K4752" s="1974"/>
      <c r="L4752" s="774"/>
      <c r="M4752" s="767"/>
      <c r="DF4752" s="818"/>
      <c r="DG4752" s="772" t="str">
        <f t="shared" si="90"/>
        <v/>
      </c>
      <c r="DH4752" s="832">
        <v>4842</v>
      </c>
    </row>
    <row r="4753" spans="1:112" s="760" customFormat="1" ht="12" hidden="1" customHeight="1" x14ac:dyDescent="0.15">
      <c r="A4753" s="774"/>
      <c r="B4753" s="3391"/>
      <c r="C4753" s="3681"/>
      <c r="D4753" s="3681"/>
      <c r="E4753" s="3681"/>
      <c r="F4753" s="3681"/>
      <c r="G4753" s="3681"/>
      <c r="H4753" s="3392"/>
      <c r="I4753" s="3683"/>
      <c r="J4753" s="3684"/>
      <c r="K4753" s="1974"/>
      <c r="L4753" s="774"/>
      <c r="M4753" s="767"/>
      <c r="DF4753" s="818"/>
      <c r="DG4753" s="772" t="str">
        <f t="shared" si="90"/>
        <v/>
      </c>
      <c r="DH4753" s="832">
        <v>4843</v>
      </c>
    </row>
    <row r="4754" spans="1:112" s="760" customFormat="1" ht="12" hidden="1" customHeight="1" x14ac:dyDescent="0.15">
      <c r="A4754" s="774"/>
      <c r="B4754" s="3391"/>
      <c r="C4754" s="3681"/>
      <c r="D4754" s="3681"/>
      <c r="E4754" s="3681"/>
      <c r="F4754" s="3681"/>
      <c r="G4754" s="3681"/>
      <c r="H4754" s="3392"/>
      <c r="I4754" s="3683"/>
      <c r="J4754" s="3684"/>
      <c r="K4754" s="1974"/>
      <c r="L4754" s="774"/>
      <c r="M4754" s="767"/>
      <c r="DF4754" s="818"/>
      <c r="DG4754" s="772" t="str">
        <f t="shared" si="90"/>
        <v/>
      </c>
      <c r="DH4754" s="832">
        <v>4844</v>
      </c>
    </row>
    <row r="4755" spans="1:112" s="760" customFormat="1" ht="12" hidden="1" customHeight="1" x14ac:dyDescent="0.15">
      <c r="A4755" s="774"/>
      <c r="B4755" s="3391"/>
      <c r="C4755" s="3681"/>
      <c r="D4755" s="3681"/>
      <c r="E4755" s="3681"/>
      <c r="F4755" s="3681"/>
      <c r="G4755" s="3681"/>
      <c r="H4755" s="3392"/>
      <c r="I4755" s="3683"/>
      <c r="J4755" s="3684"/>
      <c r="K4755" s="1974"/>
      <c r="L4755" s="774"/>
      <c r="M4755" s="767"/>
      <c r="DF4755" s="818"/>
      <c r="DG4755" s="772" t="str">
        <f t="shared" si="90"/>
        <v/>
      </c>
      <c r="DH4755" s="832">
        <v>4845</v>
      </c>
    </row>
    <row r="4756" spans="1:112" s="760" customFormat="1" ht="12" hidden="1" customHeight="1" x14ac:dyDescent="0.15">
      <c r="A4756" s="774"/>
      <c r="B4756" s="3391"/>
      <c r="C4756" s="3681"/>
      <c r="D4756" s="3681"/>
      <c r="E4756" s="3681"/>
      <c r="F4756" s="3681"/>
      <c r="G4756" s="3681"/>
      <c r="H4756" s="3392"/>
      <c r="I4756" s="3683"/>
      <c r="J4756" s="3684"/>
      <c r="K4756" s="1974"/>
      <c r="L4756" s="774"/>
      <c r="M4756" s="767"/>
      <c r="DF4756" s="818"/>
      <c r="DG4756" s="772" t="str">
        <f t="shared" si="90"/>
        <v/>
      </c>
      <c r="DH4756" s="832">
        <v>4846</v>
      </c>
    </row>
    <row r="4757" spans="1:112" s="760" customFormat="1" ht="12.75" hidden="1" customHeight="1" x14ac:dyDescent="0.15">
      <c r="A4757" s="774"/>
      <c r="B4757" s="3391"/>
      <c r="C4757" s="3681"/>
      <c r="D4757" s="3681"/>
      <c r="E4757" s="3681"/>
      <c r="F4757" s="3681"/>
      <c r="G4757" s="3681"/>
      <c r="H4757" s="3392"/>
      <c r="I4757" s="3683"/>
      <c r="J4757" s="3684"/>
      <c r="K4757" s="1974"/>
      <c r="L4757" s="774"/>
      <c r="M4757" s="767"/>
      <c r="DF4757" s="818"/>
      <c r="DG4757" s="772" t="str">
        <f t="shared" si="90"/>
        <v/>
      </c>
      <c r="DH4757" s="832">
        <v>4847</v>
      </c>
    </row>
    <row r="4758" spans="1:112" s="760" customFormat="1" ht="12" hidden="1" customHeight="1" x14ac:dyDescent="0.15">
      <c r="A4758" s="774"/>
      <c r="B4758" s="3391"/>
      <c r="C4758" s="3681"/>
      <c r="D4758" s="3681"/>
      <c r="E4758" s="3681"/>
      <c r="F4758" s="3681"/>
      <c r="G4758" s="3681"/>
      <c r="H4758" s="3392"/>
      <c r="I4758" s="3683"/>
      <c r="J4758" s="3684"/>
      <c r="K4758" s="1974"/>
      <c r="L4758" s="774"/>
      <c r="M4758" s="767"/>
      <c r="DF4758" s="818"/>
      <c r="DG4758" s="772" t="str">
        <f t="shared" si="90"/>
        <v/>
      </c>
      <c r="DH4758" s="832">
        <v>4848</v>
      </c>
    </row>
    <row r="4759" spans="1:112" s="760" customFormat="1" ht="12" hidden="1" customHeight="1" x14ac:dyDescent="0.15">
      <c r="A4759" s="774"/>
      <c r="B4759" s="3391"/>
      <c r="C4759" s="3681"/>
      <c r="D4759" s="3681"/>
      <c r="E4759" s="3681"/>
      <c r="F4759" s="3681"/>
      <c r="G4759" s="3681"/>
      <c r="H4759" s="3392"/>
      <c r="I4759" s="3683"/>
      <c r="J4759" s="3684"/>
      <c r="K4759" s="1974"/>
      <c r="L4759" s="774"/>
      <c r="M4759" s="767"/>
      <c r="DF4759" s="818"/>
      <c r="DG4759" s="772" t="str">
        <f t="shared" si="90"/>
        <v/>
      </c>
      <c r="DH4759" s="832">
        <v>4849</v>
      </c>
    </row>
    <row r="4760" spans="1:112" s="760" customFormat="1" ht="12" hidden="1" customHeight="1" x14ac:dyDescent="0.15">
      <c r="A4760" s="774"/>
      <c r="B4760" s="3391"/>
      <c r="C4760" s="3681"/>
      <c r="D4760" s="3681"/>
      <c r="E4760" s="3681"/>
      <c r="F4760" s="3681"/>
      <c r="G4760" s="3681"/>
      <c r="H4760" s="3392"/>
      <c r="I4760" s="3683"/>
      <c r="J4760" s="3684"/>
      <c r="K4760" s="1974"/>
      <c r="L4760" s="774"/>
      <c r="M4760" s="767"/>
      <c r="DF4760" s="818"/>
      <c r="DG4760" s="772" t="str">
        <f t="shared" si="90"/>
        <v/>
      </c>
      <c r="DH4760" s="832">
        <v>4850</v>
      </c>
    </row>
    <row r="4761" spans="1:112" s="760" customFormat="1" ht="12" hidden="1" customHeight="1" x14ac:dyDescent="0.15">
      <c r="A4761" s="774"/>
      <c r="B4761" s="3391"/>
      <c r="C4761" s="3681"/>
      <c r="D4761" s="3681"/>
      <c r="E4761" s="3681"/>
      <c r="F4761" s="3681"/>
      <c r="G4761" s="3681"/>
      <c r="H4761" s="3392"/>
      <c r="I4761" s="3683"/>
      <c r="J4761" s="3684"/>
      <c r="K4761" s="1974"/>
      <c r="L4761" s="774"/>
      <c r="M4761" s="767"/>
      <c r="DF4761" s="818"/>
      <c r="DG4761" s="772" t="str">
        <f t="shared" si="90"/>
        <v/>
      </c>
      <c r="DH4761" s="832">
        <v>4851</v>
      </c>
    </row>
    <row r="4762" spans="1:112" s="760" customFormat="1" ht="12" hidden="1" customHeight="1" x14ac:dyDescent="0.15">
      <c r="A4762" s="774"/>
      <c r="B4762" s="3391"/>
      <c r="C4762" s="3681"/>
      <c r="D4762" s="3681"/>
      <c r="E4762" s="3681"/>
      <c r="F4762" s="3681"/>
      <c r="G4762" s="3681"/>
      <c r="H4762" s="3392"/>
      <c r="I4762" s="3683"/>
      <c r="J4762" s="3684"/>
      <c r="K4762" s="1974"/>
      <c r="L4762" s="774"/>
      <c r="M4762" s="767"/>
      <c r="DF4762" s="818"/>
      <c r="DG4762" s="772" t="str">
        <f t="shared" si="90"/>
        <v/>
      </c>
      <c r="DH4762" s="832">
        <v>4852</v>
      </c>
    </row>
    <row r="4763" spans="1:112" s="760" customFormat="1" ht="12" hidden="1" customHeight="1" x14ac:dyDescent="0.15">
      <c r="A4763" s="774"/>
      <c r="B4763" s="3391"/>
      <c r="C4763" s="3681"/>
      <c r="D4763" s="3681"/>
      <c r="E4763" s="3681"/>
      <c r="F4763" s="3681"/>
      <c r="G4763" s="3681"/>
      <c r="H4763" s="3392"/>
      <c r="I4763" s="3683"/>
      <c r="J4763" s="3684"/>
      <c r="K4763" s="1974"/>
      <c r="L4763" s="774"/>
      <c r="M4763" s="767"/>
      <c r="DF4763" s="818"/>
      <c r="DG4763" s="772" t="str">
        <f t="shared" si="90"/>
        <v/>
      </c>
      <c r="DH4763" s="832">
        <v>4853</v>
      </c>
    </row>
    <row r="4764" spans="1:112" s="760" customFormat="1" ht="12" hidden="1" customHeight="1" x14ac:dyDescent="0.15">
      <c r="A4764" s="774"/>
      <c r="B4764" s="3391"/>
      <c r="C4764" s="3681"/>
      <c r="D4764" s="3681"/>
      <c r="E4764" s="3681"/>
      <c r="F4764" s="3681"/>
      <c r="G4764" s="3681"/>
      <c r="H4764" s="3392"/>
      <c r="I4764" s="3683"/>
      <c r="J4764" s="3684"/>
      <c r="K4764" s="1974"/>
      <c r="L4764" s="774"/>
      <c r="M4764" s="767"/>
      <c r="DF4764" s="818"/>
      <c r="DG4764" s="772" t="str">
        <f t="shared" si="90"/>
        <v/>
      </c>
      <c r="DH4764" s="832">
        <v>4854</v>
      </c>
    </row>
    <row r="4765" spans="1:112" s="760" customFormat="1" ht="12" hidden="1" customHeight="1" x14ac:dyDescent="0.15">
      <c r="A4765" s="774"/>
      <c r="B4765" s="3391"/>
      <c r="C4765" s="3681"/>
      <c r="D4765" s="3681"/>
      <c r="E4765" s="3681"/>
      <c r="F4765" s="3681"/>
      <c r="G4765" s="3681"/>
      <c r="H4765" s="3392"/>
      <c r="I4765" s="3683"/>
      <c r="J4765" s="3684"/>
      <c r="K4765" s="1974"/>
      <c r="L4765" s="774"/>
      <c r="M4765" s="767"/>
      <c r="DF4765" s="818"/>
      <c r="DG4765" s="772" t="str">
        <f t="shared" si="90"/>
        <v/>
      </c>
      <c r="DH4765" s="832">
        <v>4855</v>
      </c>
    </row>
    <row r="4766" spans="1:112" s="760" customFormat="1" ht="12" hidden="1" customHeight="1" x14ac:dyDescent="0.15">
      <c r="A4766" s="774"/>
      <c r="B4766" s="3391"/>
      <c r="C4766" s="3681"/>
      <c r="D4766" s="3681"/>
      <c r="E4766" s="3681"/>
      <c r="F4766" s="3681"/>
      <c r="G4766" s="3681"/>
      <c r="H4766" s="3392"/>
      <c r="I4766" s="3683"/>
      <c r="J4766" s="3684"/>
      <c r="K4766" s="1974"/>
      <c r="L4766" s="774"/>
      <c r="M4766" s="767"/>
      <c r="DF4766" s="818"/>
      <c r="DG4766" s="772" t="str">
        <f t="shared" si="90"/>
        <v/>
      </c>
      <c r="DH4766" s="832">
        <v>4856</v>
      </c>
    </row>
    <row r="4767" spans="1:112" s="760" customFormat="1" ht="12" hidden="1" customHeight="1" x14ac:dyDescent="0.15">
      <c r="A4767" s="774"/>
      <c r="B4767" s="3391"/>
      <c r="C4767" s="3681"/>
      <c r="D4767" s="3681"/>
      <c r="E4767" s="3681"/>
      <c r="F4767" s="3681"/>
      <c r="G4767" s="3681"/>
      <c r="H4767" s="3392"/>
      <c r="I4767" s="3683"/>
      <c r="J4767" s="3684"/>
      <c r="K4767" s="1974"/>
      <c r="L4767" s="774"/>
      <c r="M4767" s="767"/>
      <c r="DF4767" s="818"/>
      <c r="DG4767" s="772" t="str">
        <f t="shared" si="90"/>
        <v/>
      </c>
      <c r="DH4767" s="832">
        <v>4857</v>
      </c>
    </row>
    <row r="4768" spans="1:112" s="760" customFormat="1" ht="12" hidden="1" customHeight="1" x14ac:dyDescent="0.15">
      <c r="A4768" s="774"/>
      <c r="B4768" s="3391"/>
      <c r="C4768" s="3681"/>
      <c r="D4768" s="3681"/>
      <c r="E4768" s="3681"/>
      <c r="F4768" s="3681"/>
      <c r="G4768" s="3681"/>
      <c r="H4768" s="3392"/>
      <c r="I4768" s="3683"/>
      <c r="J4768" s="3684"/>
      <c r="K4768" s="1974"/>
      <c r="L4768" s="774"/>
      <c r="M4768" s="767"/>
      <c r="DF4768" s="818"/>
      <c r="DG4768" s="772" t="str">
        <f t="shared" si="90"/>
        <v/>
      </c>
      <c r="DH4768" s="832">
        <v>4858</v>
      </c>
    </row>
    <row r="4769" spans="1:112" s="760" customFormat="1" ht="12" hidden="1" customHeight="1" x14ac:dyDescent="0.15">
      <c r="A4769" s="774"/>
      <c r="B4769" s="3391"/>
      <c r="C4769" s="3681"/>
      <c r="D4769" s="3681"/>
      <c r="E4769" s="3681"/>
      <c r="F4769" s="3681"/>
      <c r="G4769" s="3681"/>
      <c r="H4769" s="3392"/>
      <c r="I4769" s="3683"/>
      <c r="J4769" s="3684"/>
      <c r="K4769" s="1974"/>
      <c r="L4769" s="774"/>
      <c r="M4769" s="767"/>
      <c r="DF4769" s="818"/>
      <c r="DG4769" s="772" t="str">
        <f t="shared" si="90"/>
        <v/>
      </c>
      <c r="DH4769" s="832">
        <v>4859</v>
      </c>
    </row>
    <row r="4770" spans="1:112" s="760" customFormat="1" ht="12" hidden="1" customHeight="1" x14ac:dyDescent="0.15">
      <c r="A4770" s="774"/>
      <c r="B4770" s="3391"/>
      <c r="C4770" s="3681"/>
      <c r="D4770" s="3681"/>
      <c r="E4770" s="3681"/>
      <c r="F4770" s="3681"/>
      <c r="G4770" s="3681"/>
      <c r="H4770" s="3392"/>
      <c r="I4770" s="3683"/>
      <c r="J4770" s="3684"/>
      <c r="K4770" s="1974"/>
      <c r="L4770" s="774"/>
      <c r="M4770" s="767"/>
      <c r="DF4770" s="818"/>
      <c r="DG4770" s="772" t="str">
        <f t="shared" si="90"/>
        <v/>
      </c>
      <c r="DH4770" s="832">
        <v>4860</v>
      </c>
    </row>
    <row r="4771" spans="1:112" s="760" customFormat="1" ht="12" hidden="1" customHeight="1" x14ac:dyDescent="0.15">
      <c r="A4771" s="774"/>
      <c r="B4771" s="3391"/>
      <c r="C4771" s="3681"/>
      <c r="D4771" s="3681"/>
      <c r="E4771" s="3681"/>
      <c r="F4771" s="3681"/>
      <c r="G4771" s="3681"/>
      <c r="H4771" s="3392"/>
      <c r="I4771" s="3683"/>
      <c r="J4771" s="3684"/>
      <c r="K4771" s="1974"/>
      <c r="L4771" s="774"/>
      <c r="M4771" s="767"/>
      <c r="DF4771" s="818"/>
      <c r="DG4771" s="772" t="str">
        <f t="shared" si="90"/>
        <v/>
      </c>
      <c r="DH4771" s="832">
        <v>4861</v>
      </c>
    </row>
    <row r="4772" spans="1:112" s="760" customFormat="1" ht="12" hidden="1" customHeight="1" x14ac:dyDescent="0.15">
      <c r="A4772" s="774"/>
      <c r="B4772" s="3391"/>
      <c r="C4772" s="3681"/>
      <c r="D4772" s="3681"/>
      <c r="E4772" s="3681"/>
      <c r="F4772" s="3681"/>
      <c r="G4772" s="3681"/>
      <c r="H4772" s="3392"/>
      <c r="I4772" s="3683"/>
      <c r="J4772" s="3684"/>
      <c r="K4772" s="1974"/>
      <c r="L4772" s="774"/>
      <c r="M4772" s="767"/>
      <c r="DF4772" s="818"/>
      <c r="DG4772" s="772" t="str">
        <f t="shared" si="90"/>
        <v/>
      </c>
      <c r="DH4772" s="832">
        <v>4862</v>
      </c>
    </row>
    <row r="4773" spans="1:112" s="760" customFormat="1" ht="12" hidden="1" customHeight="1" x14ac:dyDescent="0.15">
      <c r="A4773" s="774"/>
      <c r="B4773" s="3391"/>
      <c r="C4773" s="3681"/>
      <c r="D4773" s="3681"/>
      <c r="E4773" s="3681"/>
      <c r="F4773" s="3681"/>
      <c r="G4773" s="3681"/>
      <c r="H4773" s="3392"/>
      <c r="I4773" s="3683"/>
      <c r="J4773" s="3684"/>
      <c r="K4773" s="1974"/>
      <c r="L4773" s="774"/>
      <c r="M4773" s="767"/>
      <c r="DF4773" s="818"/>
      <c r="DG4773" s="772" t="str">
        <f t="shared" si="90"/>
        <v/>
      </c>
      <c r="DH4773" s="832">
        <v>4863</v>
      </c>
    </row>
    <row r="4774" spans="1:112" s="760" customFormat="1" ht="12" hidden="1" customHeight="1" x14ac:dyDescent="0.15">
      <c r="A4774" s="774"/>
      <c r="B4774" s="3391"/>
      <c r="C4774" s="3681"/>
      <c r="D4774" s="3681"/>
      <c r="E4774" s="3681"/>
      <c r="F4774" s="3681"/>
      <c r="G4774" s="3681"/>
      <c r="H4774" s="3392"/>
      <c r="I4774" s="3683"/>
      <c r="J4774" s="3684"/>
      <c r="K4774" s="1974"/>
      <c r="L4774" s="774"/>
      <c r="M4774" s="767"/>
      <c r="DF4774" s="818"/>
      <c r="DG4774" s="772" t="str">
        <f t="shared" si="90"/>
        <v/>
      </c>
      <c r="DH4774" s="832">
        <v>4864</v>
      </c>
    </row>
    <row r="4775" spans="1:112" s="760" customFormat="1" ht="12.75" hidden="1" customHeight="1" x14ac:dyDescent="0.15">
      <c r="A4775" s="774"/>
      <c r="B4775" s="3391"/>
      <c r="C4775" s="3681"/>
      <c r="D4775" s="3681"/>
      <c r="E4775" s="3681"/>
      <c r="F4775" s="3681"/>
      <c r="G4775" s="3681"/>
      <c r="H4775" s="3392"/>
      <c r="I4775" s="3683"/>
      <c r="J4775" s="3684"/>
      <c r="K4775" s="1974"/>
      <c r="L4775" s="774"/>
      <c r="M4775" s="767"/>
      <c r="DF4775" s="818"/>
      <c r="DG4775" s="772" t="str">
        <f t="shared" si="90"/>
        <v/>
      </c>
      <c r="DH4775" s="832">
        <v>4865</v>
      </c>
    </row>
    <row r="4776" spans="1:112" s="760" customFormat="1" ht="12" hidden="1" customHeight="1" x14ac:dyDescent="0.15">
      <c r="A4776" s="774"/>
      <c r="B4776" s="3391"/>
      <c r="C4776" s="3681"/>
      <c r="D4776" s="3681"/>
      <c r="E4776" s="3681"/>
      <c r="F4776" s="3681"/>
      <c r="G4776" s="3681"/>
      <c r="H4776" s="3392"/>
      <c r="I4776" s="3683"/>
      <c r="J4776" s="3684"/>
      <c r="K4776" s="1974"/>
      <c r="L4776" s="774"/>
      <c r="M4776" s="767"/>
      <c r="DF4776" s="818"/>
      <c r="DG4776" s="772" t="str">
        <f t="shared" si="90"/>
        <v/>
      </c>
      <c r="DH4776" s="832">
        <v>4866</v>
      </c>
    </row>
    <row r="4777" spans="1:112" s="760" customFormat="1" ht="12" hidden="1" customHeight="1" x14ac:dyDescent="0.15">
      <c r="A4777" s="774"/>
      <c r="B4777" s="3391"/>
      <c r="C4777" s="3681"/>
      <c r="D4777" s="3681"/>
      <c r="E4777" s="3681"/>
      <c r="F4777" s="3681"/>
      <c r="G4777" s="3681"/>
      <c r="H4777" s="3392"/>
      <c r="I4777" s="3683"/>
      <c r="J4777" s="3684"/>
      <c r="K4777" s="1974"/>
      <c r="L4777" s="774"/>
      <c r="M4777" s="767"/>
      <c r="DF4777" s="818"/>
      <c r="DG4777" s="772" t="str">
        <f t="shared" si="90"/>
        <v/>
      </c>
      <c r="DH4777" s="832">
        <v>4867</v>
      </c>
    </row>
    <row r="4778" spans="1:112" s="760" customFormat="1" ht="12" hidden="1" customHeight="1" x14ac:dyDescent="0.15">
      <c r="A4778" s="774"/>
      <c r="B4778" s="3391"/>
      <c r="C4778" s="3681"/>
      <c r="D4778" s="3681"/>
      <c r="E4778" s="3681"/>
      <c r="F4778" s="3681"/>
      <c r="G4778" s="3681"/>
      <c r="H4778" s="3392"/>
      <c r="I4778" s="3683"/>
      <c r="J4778" s="3684"/>
      <c r="K4778" s="1974"/>
      <c r="L4778" s="774"/>
      <c r="M4778" s="767"/>
      <c r="DF4778" s="818"/>
      <c r="DG4778" s="772" t="str">
        <f t="shared" si="90"/>
        <v/>
      </c>
      <c r="DH4778" s="832">
        <v>4868</v>
      </c>
    </row>
    <row r="4779" spans="1:112" s="760" customFormat="1" ht="12" hidden="1" customHeight="1" x14ac:dyDescent="0.15">
      <c r="A4779" s="774"/>
      <c r="B4779" s="3391"/>
      <c r="C4779" s="3681"/>
      <c r="D4779" s="3681"/>
      <c r="E4779" s="3681"/>
      <c r="F4779" s="3681"/>
      <c r="G4779" s="3681"/>
      <c r="H4779" s="3392"/>
      <c r="I4779" s="3683"/>
      <c r="J4779" s="3684"/>
      <c r="K4779" s="1974"/>
      <c r="L4779" s="774"/>
      <c r="M4779" s="767"/>
      <c r="DF4779" s="818"/>
      <c r="DG4779" s="772" t="str">
        <f t="shared" si="90"/>
        <v/>
      </c>
      <c r="DH4779" s="832">
        <v>4869</v>
      </c>
    </row>
    <row r="4780" spans="1:112" s="760" customFormat="1" ht="12" hidden="1" customHeight="1" x14ac:dyDescent="0.15">
      <c r="A4780" s="774"/>
      <c r="B4780" s="3391"/>
      <c r="C4780" s="3681"/>
      <c r="D4780" s="3681"/>
      <c r="E4780" s="3681"/>
      <c r="F4780" s="3681"/>
      <c r="G4780" s="3681"/>
      <c r="H4780" s="3392"/>
      <c r="I4780" s="3683"/>
      <c r="J4780" s="3684"/>
      <c r="K4780" s="1974"/>
      <c r="L4780" s="774"/>
      <c r="M4780" s="767"/>
      <c r="DF4780" s="818"/>
      <c r="DG4780" s="772" t="str">
        <f t="shared" si="90"/>
        <v/>
      </c>
      <c r="DH4780" s="832">
        <v>4870</v>
      </c>
    </row>
    <row r="4781" spans="1:112" s="760" customFormat="1" ht="12" hidden="1" customHeight="1" x14ac:dyDescent="0.15">
      <c r="A4781" s="774"/>
      <c r="B4781" s="3391"/>
      <c r="C4781" s="3681"/>
      <c r="D4781" s="3681"/>
      <c r="E4781" s="3681"/>
      <c r="F4781" s="3681"/>
      <c r="G4781" s="3681"/>
      <c r="H4781" s="3392"/>
      <c r="I4781" s="3683"/>
      <c r="J4781" s="3684"/>
      <c r="K4781" s="1974"/>
      <c r="L4781" s="774"/>
      <c r="M4781" s="767"/>
      <c r="DF4781" s="818"/>
      <c r="DG4781" s="772" t="str">
        <f t="shared" si="90"/>
        <v/>
      </c>
      <c r="DH4781" s="832">
        <v>4871</v>
      </c>
    </row>
    <row r="4782" spans="1:112" s="760" customFormat="1" ht="12" hidden="1" customHeight="1" x14ac:dyDescent="0.15">
      <c r="A4782" s="774"/>
      <c r="B4782" s="3391"/>
      <c r="C4782" s="3681"/>
      <c r="D4782" s="3681"/>
      <c r="E4782" s="3681"/>
      <c r="F4782" s="3681"/>
      <c r="G4782" s="3681"/>
      <c r="H4782" s="3392"/>
      <c r="I4782" s="3683"/>
      <c r="J4782" s="3684"/>
      <c r="K4782" s="1974"/>
      <c r="L4782" s="774"/>
      <c r="M4782" s="767"/>
      <c r="DF4782" s="818"/>
      <c r="DG4782" s="772" t="str">
        <f t="shared" si="90"/>
        <v/>
      </c>
      <c r="DH4782" s="832">
        <v>4872</v>
      </c>
    </row>
    <row r="4783" spans="1:112" s="760" customFormat="1" ht="12" hidden="1" customHeight="1" x14ac:dyDescent="0.15">
      <c r="A4783" s="774"/>
      <c r="B4783" s="3391"/>
      <c r="C4783" s="3681"/>
      <c r="D4783" s="3681"/>
      <c r="E4783" s="3681"/>
      <c r="F4783" s="3681"/>
      <c r="G4783" s="3681"/>
      <c r="H4783" s="3392"/>
      <c r="I4783" s="3683"/>
      <c r="J4783" s="3684"/>
      <c r="K4783" s="1974"/>
      <c r="L4783" s="774"/>
      <c r="M4783" s="767"/>
      <c r="DF4783" s="818"/>
      <c r="DG4783" s="772" t="str">
        <f t="shared" si="90"/>
        <v/>
      </c>
      <c r="DH4783" s="832">
        <v>4873</v>
      </c>
    </row>
    <row r="4784" spans="1:112" s="760" customFormat="1" ht="12" hidden="1" customHeight="1" x14ac:dyDescent="0.15">
      <c r="A4784" s="774"/>
      <c r="B4784" s="3391"/>
      <c r="C4784" s="3681"/>
      <c r="D4784" s="3681"/>
      <c r="E4784" s="3681"/>
      <c r="F4784" s="3681"/>
      <c r="G4784" s="3681"/>
      <c r="H4784" s="3392"/>
      <c r="I4784" s="3683"/>
      <c r="J4784" s="3684"/>
      <c r="K4784" s="1974"/>
      <c r="L4784" s="774"/>
      <c r="M4784" s="767"/>
      <c r="DF4784" s="818"/>
      <c r="DG4784" s="772" t="str">
        <f t="shared" si="90"/>
        <v/>
      </c>
      <c r="DH4784" s="832">
        <v>4874</v>
      </c>
    </row>
    <row r="4785" spans="1:112" s="760" customFormat="1" ht="12.75" hidden="1" customHeight="1" x14ac:dyDescent="0.15">
      <c r="A4785" s="774"/>
      <c r="B4785" s="3391"/>
      <c r="C4785" s="3681"/>
      <c r="D4785" s="3681"/>
      <c r="E4785" s="3681"/>
      <c r="F4785" s="3681"/>
      <c r="G4785" s="3681"/>
      <c r="H4785" s="3392"/>
      <c r="I4785" s="3683"/>
      <c r="J4785" s="3684"/>
      <c r="K4785" s="1974"/>
      <c r="L4785" s="774"/>
      <c r="M4785" s="767"/>
      <c r="DF4785" s="818"/>
      <c r="DG4785" s="772" t="str">
        <f t="shared" si="90"/>
        <v/>
      </c>
      <c r="DH4785" s="832">
        <v>4875</v>
      </c>
    </row>
    <row r="4786" spans="1:112" s="760" customFormat="1" ht="12" hidden="1" customHeight="1" x14ac:dyDescent="0.15">
      <c r="A4786" s="774"/>
      <c r="B4786" s="3391"/>
      <c r="C4786" s="3681"/>
      <c r="D4786" s="3681"/>
      <c r="E4786" s="3681"/>
      <c r="F4786" s="3681"/>
      <c r="G4786" s="3681"/>
      <c r="H4786" s="3392"/>
      <c r="I4786" s="3683"/>
      <c r="J4786" s="3684"/>
      <c r="K4786" s="1974"/>
      <c r="L4786" s="774"/>
      <c r="M4786" s="767"/>
      <c r="DF4786" s="818"/>
      <c r="DG4786" s="772" t="str">
        <f t="shared" si="90"/>
        <v/>
      </c>
      <c r="DH4786" s="832">
        <v>4876</v>
      </c>
    </row>
    <row r="4787" spans="1:112" s="760" customFormat="1" ht="12" hidden="1" customHeight="1" x14ac:dyDescent="0.15">
      <c r="A4787" s="774"/>
      <c r="B4787" s="3391"/>
      <c r="C4787" s="3681"/>
      <c r="D4787" s="3681"/>
      <c r="E4787" s="3681"/>
      <c r="F4787" s="3681"/>
      <c r="G4787" s="3681"/>
      <c r="H4787" s="3392"/>
      <c r="I4787" s="3683"/>
      <c r="J4787" s="3684"/>
      <c r="K4787" s="1974"/>
      <c r="L4787" s="774"/>
      <c r="M4787" s="767"/>
      <c r="DF4787" s="818"/>
      <c r="DG4787" s="772" t="str">
        <f t="shared" ref="DG4787:DG4850" si="91">IF(COUNTA(A4787:M4787)&gt;0,DH4787,"")</f>
        <v/>
      </c>
      <c r="DH4787" s="832">
        <v>4877</v>
      </c>
    </row>
    <row r="4788" spans="1:112" s="760" customFormat="1" ht="12" hidden="1" customHeight="1" x14ac:dyDescent="0.15">
      <c r="A4788" s="774"/>
      <c r="B4788" s="3391"/>
      <c r="C4788" s="3681"/>
      <c r="D4788" s="3681"/>
      <c r="E4788" s="3681"/>
      <c r="F4788" s="3681"/>
      <c r="G4788" s="3681"/>
      <c r="H4788" s="3392"/>
      <c r="I4788" s="3683"/>
      <c r="J4788" s="3684"/>
      <c r="K4788" s="1974"/>
      <c r="L4788" s="774"/>
      <c r="M4788" s="767"/>
      <c r="DF4788" s="818"/>
      <c r="DG4788" s="772" t="str">
        <f t="shared" si="91"/>
        <v/>
      </c>
      <c r="DH4788" s="832">
        <v>4878</v>
      </c>
    </row>
    <row r="4789" spans="1:112" s="760" customFormat="1" ht="12" hidden="1" customHeight="1" x14ac:dyDescent="0.15">
      <c r="A4789" s="774"/>
      <c r="B4789" s="3391"/>
      <c r="C4789" s="3681"/>
      <c r="D4789" s="3681"/>
      <c r="E4789" s="3681"/>
      <c r="F4789" s="3681"/>
      <c r="G4789" s="3681"/>
      <c r="H4789" s="3392"/>
      <c r="I4789" s="3683"/>
      <c r="J4789" s="3684"/>
      <c r="K4789" s="1974"/>
      <c r="L4789" s="774"/>
      <c r="M4789" s="767"/>
      <c r="DF4789" s="818"/>
      <c r="DG4789" s="772" t="str">
        <f t="shared" si="91"/>
        <v/>
      </c>
      <c r="DH4789" s="832">
        <v>4879</v>
      </c>
    </row>
    <row r="4790" spans="1:112" s="760" customFormat="1" ht="12" hidden="1" customHeight="1" x14ac:dyDescent="0.15">
      <c r="A4790" s="774"/>
      <c r="B4790" s="3391"/>
      <c r="C4790" s="3681"/>
      <c r="D4790" s="3681"/>
      <c r="E4790" s="3681"/>
      <c r="F4790" s="3681"/>
      <c r="G4790" s="3681"/>
      <c r="H4790" s="3392"/>
      <c r="I4790" s="3683"/>
      <c r="J4790" s="3684"/>
      <c r="K4790" s="1974"/>
      <c r="L4790" s="774"/>
      <c r="M4790" s="767"/>
      <c r="DF4790" s="818"/>
      <c r="DG4790" s="772" t="str">
        <f t="shared" si="91"/>
        <v/>
      </c>
      <c r="DH4790" s="832">
        <v>4880</v>
      </c>
    </row>
    <row r="4791" spans="1:112" s="760" customFormat="1" ht="12" hidden="1" customHeight="1" x14ac:dyDescent="0.15">
      <c r="A4791" s="774"/>
      <c r="B4791" s="3391"/>
      <c r="C4791" s="3681"/>
      <c r="D4791" s="3681"/>
      <c r="E4791" s="3681"/>
      <c r="F4791" s="3681"/>
      <c r="G4791" s="3681"/>
      <c r="H4791" s="3392"/>
      <c r="I4791" s="3683"/>
      <c r="J4791" s="3684"/>
      <c r="K4791" s="1974"/>
      <c r="L4791" s="774"/>
      <c r="M4791" s="767"/>
      <c r="DF4791" s="818"/>
      <c r="DG4791" s="772" t="str">
        <f t="shared" si="91"/>
        <v/>
      </c>
      <c r="DH4791" s="832">
        <v>4881</v>
      </c>
    </row>
    <row r="4792" spans="1:112" s="760" customFormat="1" ht="12" hidden="1" customHeight="1" x14ac:dyDescent="0.15">
      <c r="A4792" s="774"/>
      <c r="B4792" s="3391"/>
      <c r="C4792" s="3681"/>
      <c r="D4792" s="3681"/>
      <c r="E4792" s="3681"/>
      <c r="F4792" s="3681"/>
      <c r="G4792" s="3681"/>
      <c r="H4792" s="3392"/>
      <c r="I4792" s="3683"/>
      <c r="J4792" s="3684"/>
      <c r="K4792" s="1974"/>
      <c r="L4792" s="774"/>
      <c r="M4792" s="767"/>
      <c r="DF4792" s="818"/>
      <c r="DG4792" s="772" t="str">
        <f t="shared" si="91"/>
        <v/>
      </c>
      <c r="DH4792" s="832">
        <v>4882</v>
      </c>
    </row>
    <row r="4793" spans="1:112" s="760" customFormat="1" ht="12" hidden="1" customHeight="1" x14ac:dyDescent="0.15">
      <c r="A4793" s="774"/>
      <c r="B4793" s="3391"/>
      <c r="C4793" s="3681"/>
      <c r="D4793" s="3681"/>
      <c r="E4793" s="3681"/>
      <c r="F4793" s="3681"/>
      <c r="G4793" s="3681"/>
      <c r="H4793" s="3392"/>
      <c r="I4793" s="3683"/>
      <c r="J4793" s="3684"/>
      <c r="K4793" s="1974"/>
      <c r="L4793" s="774"/>
      <c r="M4793" s="767"/>
      <c r="DF4793" s="818"/>
      <c r="DG4793" s="772" t="str">
        <f t="shared" si="91"/>
        <v/>
      </c>
      <c r="DH4793" s="832">
        <v>4883</v>
      </c>
    </row>
    <row r="4794" spans="1:112" s="760" customFormat="1" ht="12" hidden="1" customHeight="1" x14ac:dyDescent="0.15">
      <c r="A4794" s="774"/>
      <c r="B4794" s="3391"/>
      <c r="C4794" s="3681"/>
      <c r="D4794" s="3681"/>
      <c r="E4794" s="3681"/>
      <c r="F4794" s="3681"/>
      <c r="G4794" s="3681"/>
      <c r="H4794" s="3392"/>
      <c r="I4794" s="3683"/>
      <c r="J4794" s="3684"/>
      <c r="K4794" s="1974"/>
      <c r="L4794" s="774"/>
      <c r="M4794" s="767"/>
      <c r="DF4794" s="818"/>
      <c r="DG4794" s="772" t="str">
        <f t="shared" si="91"/>
        <v/>
      </c>
      <c r="DH4794" s="832">
        <v>4884</v>
      </c>
    </row>
    <row r="4795" spans="1:112" s="760" customFormat="1" ht="12" hidden="1" customHeight="1" x14ac:dyDescent="0.15">
      <c r="A4795" s="774"/>
      <c r="B4795" s="3391"/>
      <c r="C4795" s="3681"/>
      <c r="D4795" s="3681"/>
      <c r="E4795" s="3681"/>
      <c r="F4795" s="3681"/>
      <c r="G4795" s="3681"/>
      <c r="H4795" s="3392"/>
      <c r="I4795" s="3683"/>
      <c r="J4795" s="3684"/>
      <c r="K4795" s="1974"/>
      <c r="L4795" s="774"/>
      <c r="M4795" s="767"/>
      <c r="DF4795" s="818"/>
      <c r="DG4795" s="772" t="str">
        <f t="shared" si="91"/>
        <v/>
      </c>
      <c r="DH4795" s="832">
        <v>4885</v>
      </c>
    </row>
    <row r="4796" spans="1:112" s="760" customFormat="1" ht="12" hidden="1" customHeight="1" x14ac:dyDescent="0.15">
      <c r="A4796" s="774"/>
      <c r="B4796" s="3391"/>
      <c r="C4796" s="3681"/>
      <c r="D4796" s="3681"/>
      <c r="E4796" s="3681"/>
      <c r="F4796" s="3681"/>
      <c r="G4796" s="3681"/>
      <c r="H4796" s="3392"/>
      <c r="I4796" s="3683"/>
      <c r="J4796" s="3684"/>
      <c r="K4796" s="1974"/>
      <c r="L4796" s="774"/>
      <c r="M4796" s="767"/>
      <c r="DF4796" s="818"/>
      <c r="DG4796" s="772" t="str">
        <f t="shared" si="91"/>
        <v/>
      </c>
      <c r="DH4796" s="832">
        <v>4886</v>
      </c>
    </row>
    <row r="4797" spans="1:112" s="760" customFormat="1" ht="12" hidden="1" customHeight="1" x14ac:dyDescent="0.15">
      <c r="A4797" s="774"/>
      <c r="B4797" s="3391"/>
      <c r="C4797" s="3681"/>
      <c r="D4797" s="3681"/>
      <c r="E4797" s="3681"/>
      <c r="F4797" s="3681"/>
      <c r="G4797" s="3681"/>
      <c r="H4797" s="3392"/>
      <c r="I4797" s="3683"/>
      <c r="J4797" s="3684"/>
      <c r="K4797" s="1974"/>
      <c r="L4797" s="774"/>
      <c r="M4797" s="767"/>
      <c r="DF4797" s="818"/>
      <c r="DG4797" s="772" t="str">
        <f t="shared" si="91"/>
        <v/>
      </c>
      <c r="DH4797" s="832">
        <v>4887</v>
      </c>
    </row>
    <row r="4798" spans="1:112" s="760" customFormat="1" ht="12" hidden="1" customHeight="1" x14ac:dyDescent="0.15">
      <c r="A4798" s="774"/>
      <c r="B4798" s="3391"/>
      <c r="C4798" s="3681"/>
      <c r="D4798" s="3681"/>
      <c r="E4798" s="3681"/>
      <c r="F4798" s="3681"/>
      <c r="G4798" s="3681"/>
      <c r="H4798" s="3392"/>
      <c r="I4798" s="3683"/>
      <c r="J4798" s="3684"/>
      <c r="K4798" s="1974"/>
      <c r="L4798" s="774"/>
      <c r="M4798" s="767"/>
      <c r="DF4798" s="818"/>
      <c r="DG4798" s="772" t="str">
        <f t="shared" si="91"/>
        <v/>
      </c>
      <c r="DH4798" s="832">
        <v>4888</v>
      </c>
    </row>
    <row r="4799" spans="1:112" s="760" customFormat="1" ht="12.75" hidden="1" customHeight="1" x14ac:dyDescent="0.15">
      <c r="A4799" s="774"/>
      <c r="B4799" s="3391"/>
      <c r="C4799" s="3681"/>
      <c r="D4799" s="3681"/>
      <c r="E4799" s="3681"/>
      <c r="F4799" s="3681"/>
      <c r="G4799" s="3681"/>
      <c r="H4799" s="3392"/>
      <c r="I4799" s="3683"/>
      <c r="J4799" s="3684"/>
      <c r="K4799" s="1974"/>
      <c r="L4799" s="774"/>
      <c r="M4799" s="767"/>
      <c r="DF4799" s="818"/>
      <c r="DG4799" s="772" t="str">
        <f t="shared" si="91"/>
        <v/>
      </c>
      <c r="DH4799" s="832">
        <v>4889</v>
      </c>
    </row>
    <row r="4800" spans="1:112" s="760" customFormat="1" ht="12" hidden="1" customHeight="1" x14ac:dyDescent="0.15">
      <c r="A4800" s="774"/>
      <c r="B4800" s="3391"/>
      <c r="C4800" s="3681"/>
      <c r="D4800" s="3681"/>
      <c r="E4800" s="3681"/>
      <c r="F4800" s="3681"/>
      <c r="G4800" s="3681"/>
      <c r="H4800" s="3392"/>
      <c r="I4800" s="3683"/>
      <c r="J4800" s="3684"/>
      <c r="K4800" s="1974"/>
      <c r="L4800" s="774"/>
      <c r="M4800" s="767"/>
      <c r="DF4800" s="818"/>
      <c r="DG4800" s="772" t="str">
        <f t="shared" si="91"/>
        <v/>
      </c>
      <c r="DH4800" s="832">
        <v>4890</v>
      </c>
    </row>
    <row r="4801" spans="1:112" s="760" customFormat="1" ht="12" hidden="1" customHeight="1" x14ac:dyDescent="0.15">
      <c r="A4801" s="774"/>
      <c r="B4801" s="3391"/>
      <c r="C4801" s="3681"/>
      <c r="D4801" s="3681"/>
      <c r="E4801" s="3681"/>
      <c r="F4801" s="3681"/>
      <c r="G4801" s="3681"/>
      <c r="H4801" s="3392"/>
      <c r="I4801" s="3683"/>
      <c r="J4801" s="3684"/>
      <c r="K4801" s="1974"/>
      <c r="L4801" s="774"/>
      <c r="M4801" s="767"/>
      <c r="DF4801" s="818"/>
      <c r="DG4801" s="772" t="str">
        <f t="shared" si="91"/>
        <v/>
      </c>
      <c r="DH4801" s="832">
        <v>4891</v>
      </c>
    </row>
    <row r="4802" spans="1:112" s="760" customFormat="1" ht="12" hidden="1" customHeight="1" x14ac:dyDescent="0.15">
      <c r="A4802" s="774"/>
      <c r="B4802" s="3391"/>
      <c r="C4802" s="3681"/>
      <c r="D4802" s="3681"/>
      <c r="E4802" s="3681"/>
      <c r="F4802" s="3681"/>
      <c r="G4802" s="3681"/>
      <c r="H4802" s="3392"/>
      <c r="I4802" s="3683"/>
      <c r="J4802" s="3684"/>
      <c r="K4802" s="1974"/>
      <c r="L4802" s="774"/>
      <c r="M4802" s="767"/>
      <c r="DF4802" s="818"/>
      <c r="DG4802" s="772" t="str">
        <f t="shared" si="91"/>
        <v/>
      </c>
      <c r="DH4802" s="832">
        <v>4892</v>
      </c>
    </row>
    <row r="4803" spans="1:112" s="760" customFormat="1" ht="12" hidden="1" customHeight="1" x14ac:dyDescent="0.15">
      <c r="A4803" s="774"/>
      <c r="B4803" s="3391"/>
      <c r="C4803" s="3681"/>
      <c r="D4803" s="3681"/>
      <c r="E4803" s="3681"/>
      <c r="F4803" s="3681"/>
      <c r="G4803" s="3681"/>
      <c r="H4803" s="3392"/>
      <c r="I4803" s="3683"/>
      <c r="J4803" s="3684"/>
      <c r="K4803" s="1974"/>
      <c r="L4803" s="774"/>
      <c r="M4803" s="767"/>
      <c r="DF4803" s="818"/>
      <c r="DG4803" s="772" t="str">
        <f t="shared" si="91"/>
        <v/>
      </c>
      <c r="DH4803" s="832">
        <v>4893</v>
      </c>
    </row>
    <row r="4804" spans="1:112" s="760" customFormat="1" ht="12" hidden="1" customHeight="1" x14ac:dyDescent="0.15">
      <c r="A4804" s="774"/>
      <c r="B4804" s="3391"/>
      <c r="C4804" s="3681"/>
      <c r="D4804" s="3681"/>
      <c r="E4804" s="3681"/>
      <c r="F4804" s="3681"/>
      <c r="G4804" s="3681"/>
      <c r="H4804" s="3392"/>
      <c r="I4804" s="3683"/>
      <c r="J4804" s="3684"/>
      <c r="K4804" s="1974"/>
      <c r="L4804" s="774"/>
      <c r="M4804" s="767"/>
      <c r="DF4804" s="818"/>
      <c r="DG4804" s="772" t="str">
        <f t="shared" si="91"/>
        <v/>
      </c>
      <c r="DH4804" s="832">
        <v>4894</v>
      </c>
    </row>
    <row r="4805" spans="1:112" s="760" customFormat="1" ht="12" hidden="1" customHeight="1" x14ac:dyDescent="0.15">
      <c r="A4805" s="774"/>
      <c r="B4805" s="3391"/>
      <c r="C4805" s="3681"/>
      <c r="D4805" s="3681"/>
      <c r="E4805" s="3681"/>
      <c r="F4805" s="3681"/>
      <c r="G4805" s="3681"/>
      <c r="H4805" s="3392"/>
      <c r="I4805" s="3683"/>
      <c r="J4805" s="3684"/>
      <c r="K4805" s="1974"/>
      <c r="L4805" s="774"/>
      <c r="M4805" s="767"/>
      <c r="DF4805" s="818"/>
      <c r="DG4805" s="772" t="str">
        <f t="shared" si="91"/>
        <v/>
      </c>
      <c r="DH4805" s="832">
        <v>4895</v>
      </c>
    </row>
    <row r="4806" spans="1:112" s="760" customFormat="1" ht="12" hidden="1" customHeight="1" x14ac:dyDescent="0.15">
      <c r="A4806" s="774"/>
      <c r="B4806" s="3391"/>
      <c r="C4806" s="3681"/>
      <c r="D4806" s="3681"/>
      <c r="E4806" s="3681"/>
      <c r="F4806" s="3681"/>
      <c r="G4806" s="3681"/>
      <c r="H4806" s="3392"/>
      <c r="I4806" s="3683"/>
      <c r="J4806" s="3684"/>
      <c r="K4806" s="1974"/>
      <c r="L4806" s="774"/>
      <c r="M4806" s="767"/>
      <c r="DF4806" s="818"/>
      <c r="DG4806" s="772" t="str">
        <f t="shared" si="91"/>
        <v/>
      </c>
      <c r="DH4806" s="832">
        <v>4896</v>
      </c>
    </row>
    <row r="4807" spans="1:112" s="760" customFormat="1" ht="12" hidden="1" customHeight="1" x14ac:dyDescent="0.15">
      <c r="A4807" s="774"/>
      <c r="B4807" s="3391"/>
      <c r="C4807" s="3681"/>
      <c r="D4807" s="3681"/>
      <c r="E4807" s="3681"/>
      <c r="F4807" s="3681"/>
      <c r="G4807" s="3681"/>
      <c r="H4807" s="3392"/>
      <c r="I4807" s="3683"/>
      <c r="J4807" s="3684"/>
      <c r="K4807" s="1974"/>
      <c r="L4807" s="774"/>
      <c r="M4807" s="767"/>
      <c r="DF4807" s="818"/>
      <c r="DG4807" s="772" t="str">
        <f t="shared" si="91"/>
        <v/>
      </c>
      <c r="DH4807" s="832">
        <v>4897</v>
      </c>
    </row>
    <row r="4808" spans="1:112" s="760" customFormat="1" ht="12" hidden="1" customHeight="1" x14ac:dyDescent="0.15">
      <c r="A4808" s="774"/>
      <c r="B4808" s="3391"/>
      <c r="C4808" s="3681"/>
      <c r="D4808" s="3681"/>
      <c r="E4808" s="3681"/>
      <c r="F4808" s="3681"/>
      <c r="G4808" s="3681"/>
      <c r="H4808" s="3392"/>
      <c r="I4808" s="3683"/>
      <c r="J4808" s="3684"/>
      <c r="K4808" s="1974"/>
      <c r="L4808" s="774"/>
      <c r="M4808" s="767"/>
      <c r="DF4808" s="818"/>
      <c r="DG4808" s="772" t="str">
        <f t="shared" si="91"/>
        <v/>
      </c>
      <c r="DH4808" s="832">
        <v>4898</v>
      </c>
    </row>
    <row r="4809" spans="1:112" s="760" customFormat="1" ht="12.75" hidden="1" customHeight="1" x14ac:dyDescent="0.15">
      <c r="A4809" s="774"/>
      <c r="B4809" s="3391"/>
      <c r="C4809" s="3681"/>
      <c r="D4809" s="3681"/>
      <c r="E4809" s="3681"/>
      <c r="F4809" s="3681"/>
      <c r="G4809" s="3681"/>
      <c r="H4809" s="3392"/>
      <c r="I4809" s="3683"/>
      <c r="J4809" s="3684"/>
      <c r="K4809" s="1974"/>
      <c r="L4809" s="774"/>
      <c r="M4809" s="767"/>
      <c r="DF4809" s="818"/>
      <c r="DG4809" s="772" t="str">
        <f t="shared" si="91"/>
        <v/>
      </c>
      <c r="DH4809" s="832">
        <v>4899</v>
      </c>
    </row>
    <row r="4810" spans="1:112" s="760" customFormat="1" ht="12" hidden="1" customHeight="1" x14ac:dyDescent="0.15">
      <c r="A4810" s="774"/>
      <c r="B4810" s="3391"/>
      <c r="C4810" s="3681"/>
      <c r="D4810" s="3681"/>
      <c r="E4810" s="3681"/>
      <c r="F4810" s="3681"/>
      <c r="G4810" s="3681"/>
      <c r="H4810" s="3392"/>
      <c r="I4810" s="3683"/>
      <c r="J4810" s="3684"/>
      <c r="K4810" s="1974"/>
      <c r="L4810" s="774"/>
      <c r="M4810" s="767"/>
      <c r="DF4810" s="818"/>
      <c r="DG4810" s="772" t="str">
        <f t="shared" si="91"/>
        <v/>
      </c>
      <c r="DH4810" s="832">
        <v>4900</v>
      </c>
    </row>
    <row r="4811" spans="1:112" s="760" customFormat="1" ht="12" hidden="1" customHeight="1" x14ac:dyDescent="0.15">
      <c r="A4811" s="774"/>
      <c r="B4811" s="3391"/>
      <c r="C4811" s="3681"/>
      <c r="D4811" s="3681"/>
      <c r="E4811" s="3681"/>
      <c r="F4811" s="3681"/>
      <c r="G4811" s="3681"/>
      <c r="H4811" s="3392"/>
      <c r="I4811" s="3683"/>
      <c r="J4811" s="3684"/>
      <c r="K4811" s="1974"/>
      <c r="L4811" s="774"/>
      <c r="M4811" s="767"/>
      <c r="DF4811" s="818"/>
      <c r="DG4811" s="772" t="str">
        <f t="shared" si="91"/>
        <v/>
      </c>
      <c r="DH4811" s="832">
        <v>4901</v>
      </c>
    </row>
    <row r="4812" spans="1:112" s="760" customFormat="1" ht="12" hidden="1" customHeight="1" x14ac:dyDescent="0.15">
      <c r="A4812" s="774"/>
      <c r="B4812" s="3391"/>
      <c r="C4812" s="3681"/>
      <c r="D4812" s="3681"/>
      <c r="E4812" s="3681"/>
      <c r="F4812" s="3681"/>
      <c r="G4812" s="3681"/>
      <c r="H4812" s="3392"/>
      <c r="I4812" s="3683"/>
      <c r="J4812" s="3684"/>
      <c r="K4812" s="1974"/>
      <c r="L4812" s="774"/>
      <c r="M4812" s="767"/>
      <c r="DF4812" s="818"/>
      <c r="DG4812" s="772" t="str">
        <f t="shared" si="91"/>
        <v/>
      </c>
      <c r="DH4812" s="832">
        <v>4902</v>
      </c>
    </row>
    <row r="4813" spans="1:112" s="760" customFormat="1" ht="12" hidden="1" customHeight="1" x14ac:dyDescent="0.15">
      <c r="A4813" s="774"/>
      <c r="B4813" s="3391"/>
      <c r="C4813" s="3681"/>
      <c r="D4813" s="3681"/>
      <c r="E4813" s="3681"/>
      <c r="F4813" s="3681"/>
      <c r="G4813" s="3681"/>
      <c r="H4813" s="3392"/>
      <c r="I4813" s="3683"/>
      <c r="J4813" s="3684"/>
      <c r="K4813" s="1974"/>
      <c r="L4813" s="774"/>
      <c r="M4813" s="767"/>
      <c r="DF4813" s="818"/>
      <c r="DG4813" s="772" t="str">
        <f t="shared" si="91"/>
        <v/>
      </c>
      <c r="DH4813" s="832">
        <v>4903</v>
      </c>
    </row>
    <row r="4814" spans="1:112" s="760" customFormat="1" ht="12" hidden="1" customHeight="1" x14ac:dyDescent="0.15">
      <c r="A4814" s="774"/>
      <c r="B4814" s="3391"/>
      <c r="C4814" s="3681"/>
      <c r="D4814" s="3681"/>
      <c r="E4814" s="3681"/>
      <c r="F4814" s="3681"/>
      <c r="G4814" s="3681"/>
      <c r="H4814" s="3392"/>
      <c r="I4814" s="3683"/>
      <c r="J4814" s="3684"/>
      <c r="K4814" s="1974"/>
      <c r="L4814" s="774"/>
      <c r="M4814" s="767"/>
      <c r="DF4814" s="818"/>
      <c r="DG4814" s="772" t="str">
        <f t="shared" si="91"/>
        <v/>
      </c>
      <c r="DH4814" s="832">
        <v>4904</v>
      </c>
    </row>
    <row r="4815" spans="1:112" s="760" customFormat="1" ht="12" hidden="1" customHeight="1" x14ac:dyDescent="0.15">
      <c r="A4815" s="774"/>
      <c r="B4815" s="3391"/>
      <c r="C4815" s="3681"/>
      <c r="D4815" s="3681"/>
      <c r="E4815" s="3681"/>
      <c r="F4815" s="3681"/>
      <c r="G4815" s="3681"/>
      <c r="H4815" s="3392"/>
      <c r="I4815" s="3683"/>
      <c r="J4815" s="3684"/>
      <c r="K4815" s="1974"/>
      <c r="L4815" s="774"/>
      <c r="M4815" s="767"/>
      <c r="DF4815" s="818"/>
      <c r="DG4815" s="772" t="str">
        <f t="shared" si="91"/>
        <v/>
      </c>
      <c r="DH4815" s="832">
        <v>4905</v>
      </c>
    </row>
    <row r="4816" spans="1:112" s="760" customFormat="1" ht="12" hidden="1" customHeight="1" x14ac:dyDescent="0.15">
      <c r="A4816" s="774"/>
      <c r="B4816" s="3391"/>
      <c r="C4816" s="3681"/>
      <c r="D4816" s="3681"/>
      <c r="E4816" s="3681"/>
      <c r="F4816" s="3681"/>
      <c r="G4816" s="3681"/>
      <c r="H4816" s="3392"/>
      <c r="I4816" s="3683"/>
      <c r="J4816" s="3684"/>
      <c r="K4816" s="1974"/>
      <c r="L4816" s="774"/>
      <c r="M4816" s="767"/>
      <c r="DF4816" s="818"/>
      <c r="DG4816" s="772" t="str">
        <f t="shared" si="91"/>
        <v/>
      </c>
      <c r="DH4816" s="832">
        <v>4906</v>
      </c>
    </row>
    <row r="4817" spans="1:112" s="760" customFormat="1" ht="12" hidden="1" customHeight="1" x14ac:dyDescent="0.15">
      <c r="A4817" s="774"/>
      <c r="B4817" s="3391"/>
      <c r="C4817" s="3681"/>
      <c r="D4817" s="3681"/>
      <c r="E4817" s="3681"/>
      <c r="F4817" s="3681"/>
      <c r="G4817" s="3681"/>
      <c r="H4817" s="3392"/>
      <c r="I4817" s="3683"/>
      <c r="J4817" s="3684"/>
      <c r="K4817" s="1974"/>
      <c r="L4817" s="774"/>
      <c r="M4817" s="767"/>
      <c r="DF4817" s="818"/>
      <c r="DG4817" s="772" t="str">
        <f t="shared" si="91"/>
        <v/>
      </c>
      <c r="DH4817" s="832">
        <v>4907</v>
      </c>
    </row>
    <row r="4818" spans="1:112" s="760" customFormat="1" ht="12" hidden="1" customHeight="1" x14ac:dyDescent="0.15">
      <c r="A4818" s="774"/>
      <c r="B4818" s="3391"/>
      <c r="C4818" s="3681"/>
      <c r="D4818" s="3681"/>
      <c r="E4818" s="3681"/>
      <c r="F4818" s="3681"/>
      <c r="G4818" s="3681"/>
      <c r="H4818" s="3392"/>
      <c r="I4818" s="3683"/>
      <c r="J4818" s="3684"/>
      <c r="K4818" s="1974"/>
      <c r="L4818" s="774"/>
      <c r="M4818" s="767"/>
      <c r="DF4818" s="818"/>
      <c r="DG4818" s="772" t="str">
        <f t="shared" si="91"/>
        <v/>
      </c>
      <c r="DH4818" s="832">
        <v>4908</v>
      </c>
    </row>
    <row r="4819" spans="1:112" s="760" customFormat="1" ht="12.75" hidden="1" customHeight="1" x14ac:dyDescent="0.15">
      <c r="A4819" s="774"/>
      <c r="B4819" s="3391"/>
      <c r="C4819" s="3681"/>
      <c r="D4819" s="3681"/>
      <c r="E4819" s="3681"/>
      <c r="F4819" s="3681"/>
      <c r="G4819" s="3681"/>
      <c r="H4819" s="3392"/>
      <c r="I4819" s="3683"/>
      <c r="J4819" s="3684"/>
      <c r="K4819" s="1974"/>
      <c r="L4819" s="774"/>
      <c r="M4819" s="767"/>
      <c r="DF4819" s="818"/>
      <c r="DG4819" s="772" t="str">
        <f t="shared" si="91"/>
        <v/>
      </c>
      <c r="DH4819" s="832">
        <v>4909</v>
      </c>
    </row>
    <row r="4820" spans="1:112" s="760" customFormat="1" ht="12" hidden="1" customHeight="1" x14ac:dyDescent="0.15">
      <c r="A4820" s="774"/>
      <c r="B4820" s="3391"/>
      <c r="C4820" s="3681"/>
      <c r="D4820" s="3681"/>
      <c r="E4820" s="3681"/>
      <c r="F4820" s="3681"/>
      <c r="G4820" s="3681"/>
      <c r="H4820" s="3392"/>
      <c r="I4820" s="3683"/>
      <c r="J4820" s="3684"/>
      <c r="K4820" s="1974"/>
      <c r="L4820" s="774"/>
      <c r="M4820" s="767"/>
      <c r="DF4820" s="818"/>
      <c r="DG4820" s="772" t="str">
        <f t="shared" si="91"/>
        <v/>
      </c>
      <c r="DH4820" s="832">
        <v>4910</v>
      </c>
    </row>
    <row r="4821" spans="1:112" s="760" customFormat="1" ht="12" hidden="1" customHeight="1" x14ac:dyDescent="0.15">
      <c r="A4821" s="774"/>
      <c r="B4821" s="3391"/>
      <c r="C4821" s="3681"/>
      <c r="D4821" s="3681"/>
      <c r="E4821" s="3681"/>
      <c r="F4821" s="3681"/>
      <c r="G4821" s="3681"/>
      <c r="H4821" s="3392"/>
      <c r="I4821" s="3683"/>
      <c r="J4821" s="3684"/>
      <c r="K4821" s="1974"/>
      <c r="L4821" s="774"/>
      <c r="M4821" s="767"/>
      <c r="DF4821" s="818"/>
      <c r="DG4821" s="772" t="str">
        <f t="shared" si="91"/>
        <v/>
      </c>
      <c r="DH4821" s="832">
        <v>4911</v>
      </c>
    </row>
    <row r="4822" spans="1:112" s="760" customFormat="1" ht="12" hidden="1" customHeight="1" x14ac:dyDescent="0.15">
      <c r="A4822" s="774"/>
      <c r="B4822" s="3391"/>
      <c r="C4822" s="3681"/>
      <c r="D4822" s="3681"/>
      <c r="E4822" s="3681"/>
      <c r="F4822" s="3681"/>
      <c r="G4822" s="3681"/>
      <c r="H4822" s="3392"/>
      <c r="I4822" s="3683"/>
      <c r="J4822" s="3684"/>
      <c r="K4822" s="1974"/>
      <c r="L4822" s="774"/>
      <c r="M4822" s="767"/>
      <c r="DF4822" s="818"/>
      <c r="DG4822" s="772" t="str">
        <f t="shared" si="91"/>
        <v/>
      </c>
      <c r="DH4822" s="832">
        <v>4912</v>
      </c>
    </row>
    <row r="4823" spans="1:112" s="760" customFormat="1" ht="12" hidden="1" customHeight="1" x14ac:dyDescent="0.15">
      <c r="A4823" s="774"/>
      <c r="B4823" s="3391"/>
      <c r="C4823" s="3681"/>
      <c r="D4823" s="3681"/>
      <c r="E4823" s="3681"/>
      <c r="F4823" s="3681"/>
      <c r="G4823" s="3681"/>
      <c r="H4823" s="3392"/>
      <c r="I4823" s="3683"/>
      <c r="J4823" s="3684"/>
      <c r="K4823" s="1974"/>
      <c r="L4823" s="774"/>
      <c r="M4823" s="767"/>
      <c r="DF4823" s="818"/>
      <c r="DG4823" s="772" t="str">
        <f t="shared" si="91"/>
        <v/>
      </c>
      <c r="DH4823" s="832">
        <v>4913</v>
      </c>
    </row>
    <row r="4824" spans="1:112" s="760" customFormat="1" ht="12" hidden="1" customHeight="1" x14ac:dyDescent="0.15">
      <c r="A4824" s="774"/>
      <c r="B4824" s="3391"/>
      <c r="C4824" s="3681"/>
      <c r="D4824" s="3681"/>
      <c r="E4824" s="3681"/>
      <c r="F4824" s="3681"/>
      <c r="G4824" s="3681"/>
      <c r="H4824" s="3392"/>
      <c r="I4824" s="3683"/>
      <c r="J4824" s="3684"/>
      <c r="K4824" s="1974"/>
      <c r="L4824" s="774"/>
      <c r="M4824" s="767"/>
      <c r="DF4824" s="818"/>
      <c r="DG4824" s="772" t="str">
        <f t="shared" si="91"/>
        <v/>
      </c>
      <c r="DH4824" s="832">
        <v>4914</v>
      </c>
    </row>
    <row r="4825" spans="1:112" s="760" customFormat="1" ht="12" hidden="1" customHeight="1" x14ac:dyDescent="0.15">
      <c r="A4825" s="774"/>
      <c r="B4825" s="3391"/>
      <c r="C4825" s="3681"/>
      <c r="D4825" s="3681"/>
      <c r="E4825" s="3681"/>
      <c r="F4825" s="3681"/>
      <c r="G4825" s="3681"/>
      <c r="H4825" s="3392"/>
      <c r="I4825" s="3683"/>
      <c r="J4825" s="3684"/>
      <c r="K4825" s="1974"/>
      <c r="L4825" s="774"/>
      <c r="M4825" s="767"/>
      <c r="DF4825" s="818"/>
      <c r="DG4825" s="772" t="str">
        <f t="shared" si="91"/>
        <v/>
      </c>
      <c r="DH4825" s="832">
        <v>4915</v>
      </c>
    </row>
    <row r="4826" spans="1:112" s="760" customFormat="1" ht="12" hidden="1" customHeight="1" x14ac:dyDescent="0.15">
      <c r="A4826" s="774"/>
      <c r="B4826" s="3391"/>
      <c r="C4826" s="3681"/>
      <c r="D4826" s="3681"/>
      <c r="E4826" s="3681"/>
      <c r="F4826" s="3681"/>
      <c r="G4826" s="3681"/>
      <c r="H4826" s="3392"/>
      <c r="I4826" s="3683"/>
      <c r="J4826" s="3684"/>
      <c r="K4826" s="1974"/>
      <c r="L4826" s="774"/>
      <c r="M4826" s="767"/>
      <c r="DF4826" s="818"/>
      <c r="DG4826" s="772" t="str">
        <f t="shared" si="91"/>
        <v/>
      </c>
      <c r="DH4826" s="832">
        <v>4916</v>
      </c>
    </row>
    <row r="4827" spans="1:112" s="760" customFormat="1" ht="12" hidden="1" customHeight="1" x14ac:dyDescent="0.15">
      <c r="A4827" s="774"/>
      <c r="B4827" s="3391"/>
      <c r="C4827" s="3681"/>
      <c r="D4827" s="3681"/>
      <c r="E4827" s="3681"/>
      <c r="F4827" s="3681"/>
      <c r="G4827" s="3681"/>
      <c r="H4827" s="3392"/>
      <c r="I4827" s="3683"/>
      <c r="J4827" s="3684"/>
      <c r="K4827" s="1974"/>
      <c r="L4827" s="774"/>
      <c r="M4827" s="767"/>
      <c r="DF4827" s="818"/>
      <c r="DG4827" s="772" t="str">
        <f t="shared" si="91"/>
        <v/>
      </c>
      <c r="DH4827" s="832">
        <v>4917</v>
      </c>
    </row>
    <row r="4828" spans="1:112" s="760" customFormat="1" ht="12" hidden="1" customHeight="1" x14ac:dyDescent="0.15">
      <c r="A4828" s="774"/>
      <c r="B4828" s="3391"/>
      <c r="C4828" s="3681"/>
      <c r="D4828" s="3681"/>
      <c r="E4828" s="3681"/>
      <c r="F4828" s="3681"/>
      <c r="G4828" s="3681"/>
      <c r="H4828" s="3392"/>
      <c r="I4828" s="3683"/>
      <c r="J4828" s="3684"/>
      <c r="K4828" s="1974"/>
      <c r="L4828" s="774"/>
      <c r="M4828" s="767"/>
      <c r="DF4828" s="818"/>
      <c r="DG4828" s="772" t="str">
        <f t="shared" si="91"/>
        <v/>
      </c>
      <c r="DH4828" s="832">
        <v>4918</v>
      </c>
    </row>
    <row r="4829" spans="1:112" s="760" customFormat="1" ht="12" hidden="1" customHeight="1" x14ac:dyDescent="0.15">
      <c r="A4829" s="774"/>
      <c r="B4829" s="3391"/>
      <c r="C4829" s="3681"/>
      <c r="D4829" s="3681"/>
      <c r="E4829" s="3681"/>
      <c r="F4829" s="3681"/>
      <c r="G4829" s="3681"/>
      <c r="H4829" s="3392"/>
      <c r="I4829" s="3683"/>
      <c r="J4829" s="3684"/>
      <c r="K4829" s="1974"/>
      <c r="L4829" s="774"/>
      <c r="M4829" s="767"/>
      <c r="DF4829" s="818"/>
      <c r="DG4829" s="772" t="str">
        <f t="shared" si="91"/>
        <v/>
      </c>
      <c r="DH4829" s="832">
        <v>4919</v>
      </c>
    </row>
    <row r="4830" spans="1:112" s="760" customFormat="1" ht="12" hidden="1" customHeight="1" x14ac:dyDescent="0.15">
      <c r="A4830" s="774"/>
      <c r="B4830" s="3391"/>
      <c r="C4830" s="3681"/>
      <c r="D4830" s="3681"/>
      <c r="E4830" s="3681"/>
      <c r="F4830" s="3681"/>
      <c r="G4830" s="3681"/>
      <c r="H4830" s="3392"/>
      <c r="I4830" s="3683"/>
      <c r="J4830" s="3684"/>
      <c r="K4830" s="1974"/>
      <c r="L4830" s="774"/>
      <c r="M4830" s="767"/>
      <c r="DF4830" s="818"/>
      <c r="DG4830" s="772" t="str">
        <f t="shared" si="91"/>
        <v/>
      </c>
      <c r="DH4830" s="832">
        <v>4920</v>
      </c>
    </row>
    <row r="4831" spans="1:112" s="760" customFormat="1" ht="12" hidden="1" customHeight="1" x14ac:dyDescent="0.15">
      <c r="A4831" s="774"/>
      <c r="B4831" s="3391"/>
      <c r="C4831" s="3681"/>
      <c r="D4831" s="3681"/>
      <c r="E4831" s="3681"/>
      <c r="F4831" s="3681"/>
      <c r="G4831" s="3681"/>
      <c r="H4831" s="3392"/>
      <c r="I4831" s="3683"/>
      <c r="J4831" s="3684"/>
      <c r="K4831" s="1974"/>
      <c r="L4831" s="774"/>
      <c r="M4831" s="767"/>
      <c r="DF4831" s="818"/>
      <c r="DG4831" s="772" t="str">
        <f t="shared" si="91"/>
        <v/>
      </c>
      <c r="DH4831" s="832">
        <v>4921</v>
      </c>
    </row>
    <row r="4832" spans="1:112" s="760" customFormat="1" ht="12" hidden="1" customHeight="1" x14ac:dyDescent="0.15">
      <c r="A4832" s="774"/>
      <c r="B4832" s="3391"/>
      <c r="C4832" s="3681"/>
      <c r="D4832" s="3681"/>
      <c r="E4832" s="3681"/>
      <c r="F4832" s="3681"/>
      <c r="G4832" s="3681"/>
      <c r="H4832" s="3392"/>
      <c r="I4832" s="3683"/>
      <c r="J4832" s="3684"/>
      <c r="K4832" s="1974"/>
      <c r="L4832" s="774"/>
      <c r="M4832" s="767"/>
      <c r="DF4832" s="818"/>
      <c r="DG4832" s="772" t="str">
        <f t="shared" si="91"/>
        <v/>
      </c>
      <c r="DH4832" s="832">
        <v>4922</v>
      </c>
    </row>
    <row r="4833" spans="1:112" s="760" customFormat="1" ht="12" hidden="1" customHeight="1" x14ac:dyDescent="0.15">
      <c r="A4833" s="774"/>
      <c r="B4833" s="3391"/>
      <c r="C4833" s="3681"/>
      <c r="D4833" s="3681"/>
      <c r="E4833" s="3681"/>
      <c r="F4833" s="3681"/>
      <c r="G4833" s="3681"/>
      <c r="H4833" s="3392"/>
      <c r="I4833" s="3683"/>
      <c r="J4833" s="3684"/>
      <c r="K4833" s="1974"/>
      <c r="L4833" s="774"/>
      <c r="M4833" s="767"/>
      <c r="DF4833" s="818"/>
      <c r="DG4833" s="772" t="str">
        <f t="shared" si="91"/>
        <v/>
      </c>
      <c r="DH4833" s="832">
        <v>4923</v>
      </c>
    </row>
    <row r="4834" spans="1:112" s="760" customFormat="1" ht="12" hidden="1" customHeight="1" x14ac:dyDescent="0.15">
      <c r="A4834" s="774"/>
      <c r="B4834" s="3391"/>
      <c r="C4834" s="3681"/>
      <c r="D4834" s="3681"/>
      <c r="E4834" s="3681"/>
      <c r="F4834" s="3681"/>
      <c r="G4834" s="3681"/>
      <c r="H4834" s="3392"/>
      <c r="I4834" s="3683"/>
      <c r="J4834" s="3684"/>
      <c r="K4834" s="1974"/>
      <c r="L4834" s="774"/>
      <c r="M4834" s="767"/>
      <c r="DF4834" s="818"/>
      <c r="DG4834" s="772" t="str">
        <f t="shared" si="91"/>
        <v/>
      </c>
      <c r="DH4834" s="832">
        <v>4924</v>
      </c>
    </row>
    <row r="4835" spans="1:112" s="760" customFormat="1" ht="12" hidden="1" customHeight="1" x14ac:dyDescent="0.15">
      <c r="A4835" s="774"/>
      <c r="B4835" s="3391"/>
      <c r="C4835" s="3681"/>
      <c r="D4835" s="3681"/>
      <c r="E4835" s="3681"/>
      <c r="F4835" s="3681"/>
      <c r="G4835" s="3681"/>
      <c r="H4835" s="3392"/>
      <c r="I4835" s="3683"/>
      <c r="J4835" s="3684"/>
      <c r="K4835" s="1974"/>
      <c r="L4835" s="774"/>
      <c r="M4835" s="767"/>
      <c r="DF4835" s="818"/>
      <c r="DG4835" s="772" t="str">
        <f t="shared" si="91"/>
        <v/>
      </c>
      <c r="DH4835" s="832">
        <v>4925</v>
      </c>
    </row>
    <row r="4836" spans="1:112" s="760" customFormat="1" ht="12" hidden="1" customHeight="1" x14ac:dyDescent="0.15">
      <c r="A4836" s="774"/>
      <c r="B4836" s="3391"/>
      <c r="C4836" s="3681"/>
      <c r="D4836" s="3681"/>
      <c r="E4836" s="3681"/>
      <c r="F4836" s="3681"/>
      <c r="G4836" s="3681"/>
      <c r="H4836" s="3392"/>
      <c r="I4836" s="3683"/>
      <c r="J4836" s="3684"/>
      <c r="K4836" s="1974"/>
      <c r="L4836" s="774"/>
      <c r="M4836" s="767"/>
      <c r="DF4836" s="818"/>
      <c r="DG4836" s="772" t="str">
        <f t="shared" si="91"/>
        <v/>
      </c>
      <c r="DH4836" s="832">
        <v>4926</v>
      </c>
    </row>
    <row r="4837" spans="1:112" s="760" customFormat="1" ht="12.75" hidden="1" customHeight="1" x14ac:dyDescent="0.15">
      <c r="A4837" s="774"/>
      <c r="B4837" s="3391"/>
      <c r="C4837" s="3681"/>
      <c r="D4837" s="3681"/>
      <c r="E4837" s="3681"/>
      <c r="F4837" s="3681"/>
      <c r="G4837" s="3681"/>
      <c r="H4837" s="3392"/>
      <c r="I4837" s="3683"/>
      <c r="J4837" s="3684"/>
      <c r="K4837" s="1974"/>
      <c r="L4837" s="774"/>
      <c r="M4837" s="767"/>
      <c r="DF4837" s="818"/>
      <c r="DG4837" s="772" t="str">
        <f t="shared" si="91"/>
        <v/>
      </c>
      <c r="DH4837" s="832">
        <v>4927</v>
      </c>
    </row>
    <row r="4838" spans="1:112" s="760" customFormat="1" ht="12" hidden="1" customHeight="1" x14ac:dyDescent="0.15">
      <c r="A4838" s="774"/>
      <c r="B4838" s="3391"/>
      <c r="C4838" s="3681"/>
      <c r="D4838" s="3681"/>
      <c r="E4838" s="3681"/>
      <c r="F4838" s="3681"/>
      <c r="G4838" s="3681"/>
      <c r="H4838" s="3392"/>
      <c r="I4838" s="3683"/>
      <c r="J4838" s="3684"/>
      <c r="K4838" s="1974"/>
      <c r="L4838" s="774"/>
      <c r="M4838" s="767"/>
      <c r="DF4838" s="818"/>
      <c r="DG4838" s="772" t="str">
        <f t="shared" si="91"/>
        <v/>
      </c>
      <c r="DH4838" s="832">
        <v>4928</v>
      </c>
    </row>
    <row r="4839" spans="1:112" s="760" customFormat="1" ht="12" hidden="1" customHeight="1" x14ac:dyDescent="0.15">
      <c r="A4839" s="774"/>
      <c r="B4839" s="3391"/>
      <c r="C4839" s="3681"/>
      <c r="D4839" s="3681"/>
      <c r="E4839" s="3681"/>
      <c r="F4839" s="3681"/>
      <c r="G4839" s="3681"/>
      <c r="H4839" s="3392"/>
      <c r="I4839" s="3683"/>
      <c r="J4839" s="3684"/>
      <c r="K4839" s="1974"/>
      <c r="L4839" s="774"/>
      <c r="M4839" s="767"/>
      <c r="DF4839" s="818"/>
      <c r="DG4839" s="772" t="str">
        <f t="shared" si="91"/>
        <v/>
      </c>
      <c r="DH4839" s="832">
        <v>4929</v>
      </c>
    </row>
    <row r="4840" spans="1:112" s="760" customFormat="1" ht="12" hidden="1" customHeight="1" x14ac:dyDescent="0.15">
      <c r="A4840" s="774"/>
      <c r="B4840" s="3391"/>
      <c r="C4840" s="3681"/>
      <c r="D4840" s="3681"/>
      <c r="E4840" s="3681"/>
      <c r="F4840" s="3681"/>
      <c r="G4840" s="3681"/>
      <c r="H4840" s="3392"/>
      <c r="I4840" s="3683"/>
      <c r="J4840" s="3684"/>
      <c r="K4840" s="1974"/>
      <c r="L4840" s="774"/>
      <c r="M4840" s="767"/>
      <c r="DF4840" s="818"/>
      <c r="DG4840" s="772" t="str">
        <f t="shared" si="91"/>
        <v/>
      </c>
      <c r="DH4840" s="832">
        <v>4930</v>
      </c>
    </row>
    <row r="4841" spans="1:112" s="760" customFormat="1" ht="12" hidden="1" customHeight="1" x14ac:dyDescent="0.15">
      <c r="A4841" s="774"/>
      <c r="B4841" s="3391"/>
      <c r="C4841" s="3681"/>
      <c r="D4841" s="3681"/>
      <c r="E4841" s="3681"/>
      <c r="F4841" s="3681"/>
      <c r="G4841" s="3681"/>
      <c r="H4841" s="3392"/>
      <c r="I4841" s="3683"/>
      <c r="J4841" s="3684"/>
      <c r="K4841" s="1974"/>
      <c r="L4841" s="774"/>
      <c r="M4841" s="767"/>
      <c r="DF4841" s="818"/>
      <c r="DG4841" s="772" t="str">
        <f t="shared" si="91"/>
        <v/>
      </c>
      <c r="DH4841" s="832">
        <v>4931</v>
      </c>
    </row>
    <row r="4842" spans="1:112" s="760" customFormat="1" ht="12" hidden="1" customHeight="1" x14ac:dyDescent="0.15">
      <c r="A4842" s="774"/>
      <c r="B4842" s="3391"/>
      <c r="C4842" s="3681"/>
      <c r="D4842" s="3681"/>
      <c r="E4842" s="3681"/>
      <c r="F4842" s="3681"/>
      <c r="G4842" s="3681"/>
      <c r="H4842" s="3392"/>
      <c r="I4842" s="3683"/>
      <c r="J4842" s="3684"/>
      <c r="K4842" s="1974"/>
      <c r="L4842" s="774"/>
      <c r="M4842" s="767"/>
      <c r="DF4842" s="818"/>
      <c r="DG4842" s="772" t="str">
        <f t="shared" si="91"/>
        <v/>
      </c>
      <c r="DH4842" s="832">
        <v>4932</v>
      </c>
    </row>
    <row r="4843" spans="1:112" s="760" customFormat="1" ht="12" hidden="1" customHeight="1" x14ac:dyDescent="0.15">
      <c r="A4843" s="774"/>
      <c r="B4843" s="3391"/>
      <c r="C4843" s="3681"/>
      <c r="D4843" s="3681"/>
      <c r="E4843" s="3681"/>
      <c r="F4843" s="3681"/>
      <c r="G4843" s="3681"/>
      <c r="H4843" s="3392"/>
      <c r="I4843" s="3683"/>
      <c r="J4843" s="3684"/>
      <c r="K4843" s="1974"/>
      <c r="L4843" s="774"/>
      <c r="M4843" s="767"/>
      <c r="DF4843" s="818"/>
      <c r="DG4843" s="772" t="str">
        <f t="shared" si="91"/>
        <v/>
      </c>
      <c r="DH4843" s="832">
        <v>4933</v>
      </c>
    </row>
    <row r="4844" spans="1:112" s="760" customFormat="1" ht="12" hidden="1" customHeight="1" x14ac:dyDescent="0.15">
      <c r="A4844" s="774"/>
      <c r="B4844" s="3391"/>
      <c r="C4844" s="3681"/>
      <c r="D4844" s="3681"/>
      <c r="E4844" s="3681"/>
      <c r="F4844" s="3681"/>
      <c r="G4844" s="3681"/>
      <c r="H4844" s="3392"/>
      <c r="I4844" s="3683"/>
      <c r="J4844" s="3684"/>
      <c r="K4844" s="1974"/>
      <c r="L4844" s="774"/>
      <c r="M4844" s="767"/>
      <c r="DF4844" s="818"/>
      <c r="DG4844" s="772" t="str">
        <f t="shared" si="91"/>
        <v/>
      </c>
      <c r="DH4844" s="832">
        <v>4934</v>
      </c>
    </row>
    <row r="4845" spans="1:112" s="760" customFormat="1" ht="12" hidden="1" customHeight="1" x14ac:dyDescent="0.15">
      <c r="A4845" s="774"/>
      <c r="B4845" s="3391"/>
      <c r="C4845" s="3681"/>
      <c r="D4845" s="3681"/>
      <c r="E4845" s="3681"/>
      <c r="F4845" s="3681"/>
      <c r="G4845" s="3681"/>
      <c r="H4845" s="3392"/>
      <c r="I4845" s="3683"/>
      <c r="J4845" s="3684"/>
      <c r="K4845" s="1974"/>
      <c r="L4845" s="774"/>
      <c r="M4845" s="767"/>
      <c r="DF4845" s="818"/>
      <c r="DG4845" s="772" t="str">
        <f t="shared" si="91"/>
        <v/>
      </c>
      <c r="DH4845" s="832">
        <v>4935</v>
      </c>
    </row>
    <row r="4846" spans="1:112" s="760" customFormat="1" ht="12" hidden="1" customHeight="1" x14ac:dyDescent="0.15">
      <c r="A4846" s="774"/>
      <c r="B4846" s="3391"/>
      <c r="C4846" s="3681"/>
      <c r="D4846" s="3681"/>
      <c r="E4846" s="3681"/>
      <c r="F4846" s="3681"/>
      <c r="G4846" s="3681"/>
      <c r="H4846" s="3392"/>
      <c r="I4846" s="3683"/>
      <c r="J4846" s="3684"/>
      <c r="K4846" s="1974"/>
      <c r="L4846" s="774"/>
      <c r="M4846" s="767"/>
      <c r="DF4846" s="818"/>
      <c r="DG4846" s="772" t="str">
        <f t="shared" si="91"/>
        <v/>
      </c>
      <c r="DH4846" s="832">
        <v>4936</v>
      </c>
    </row>
    <row r="4847" spans="1:112" s="760" customFormat="1" ht="12.75" hidden="1" customHeight="1" x14ac:dyDescent="0.15">
      <c r="A4847" s="774"/>
      <c r="B4847" s="3391"/>
      <c r="C4847" s="3681"/>
      <c r="D4847" s="3681"/>
      <c r="E4847" s="3681"/>
      <c r="F4847" s="3681"/>
      <c r="G4847" s="3681"/>
      <c r="H4847" s="3392"/>
      <c r="I4847" s="3683"/>
      <c r="J4847" s="3684"/>
      <c r="K4847" s="1974"/>
      <c r="L4847" s="774"/>
      <c r="M4847" s="767"/>
      <c r="DF4847" s="818"/>
      <c r="DG4847" s="772" t="str">
        <f t="shared" si="91"/>
        <v/>
      </c>
      <c r="DH4847" s="832">
        <v>4937</v>
      </c>
    </row>
    <row r="4848" spans="1:112" s="760" customFormat="1" ht="12" hidden="1" customHeight="1" x14ac:dyDescent="0.15">
      <c r="A4848" s="774"/>
      <c r="B4848" s="3391"/>
      <c r="C4848" s="3681"/>
      <c r="D4848" s="3681"/>
      <c r="E4848" s="3681"/>
      <c r="F4848" s="3681"/>
      <c r="G4848" s="3681"/>
      <c r="H4848" s="3392"/>
      <c r="I4848" s="3683"/>
      <c r="J4848" s="3684"/>
      <c r="K4848" s="1974"/>
      <c r="L4848" s="774"/>
      <c r="M4848" s="767"/>
      <c r="DF4848" s="818"/>
      <c r="DG4848" s="772" t="str">
        <f t="shared" si="91"/>
        <v/>
      </c>
      <c r="DH4848" s="832">
        <v>4938</v>
      </c>
    </row>
    <row r="4849" spans="1:112" s="760" customFormat="1" ht="12" hidden="1" customHeight="1" x14ac:dyDescent="0.15">
      <c r="A4849" s="774"/>
      <c r="B4849" s="3391"/>
      <c r="C4849" s="3681"/>
      <c r="D4849" s="3681"/>
      <c r="E4849" s="3681"/>
      <c r="F4849" s="3681"/>
      <c r="G4849" s="3681"/>
      <c r="H4849" s="3392"/>
      <c r="I4849" s="3683"/>
      <c r="J4849" s="3684"/>
      <c r="K4849" s="1974"/>
      <c r="L4849" s="774"/>
      <c r="M4849" s="767"/>
      <c r="DF4849" s="818"/>
      <c r="DG4849" s="772" t="str">
        <f t="shared" si="91"/>
        <v/>
      </c>
      <c r="DH4849" s="832">
        <v>4939</v>
      </c>
    </row>
    <row r="4850" spans="1:112" s="760" customFormat="1" ht="12" hidden="1" customHeight="1" x14ac:dyDescent="0.15">
      <c r="A4850" s="774"/>
      <c r="B4850" s="3391"/>
      <c r="C4850" s="3681"/>
      <c r="D4850" s="3681"/>
      <c r="E4850" s="3681"/>
      <c r="F4850" s="3681"/>
      <c r="G4850" s="3681"/>
      <c r="H4850" s="3392"/>
      <c r="I4850" s="3683"/>
      <c r="J4850" s="3684"/>
      <c r="K4850" s="1974"/>
      <c r="L4850" s="774"/>
      <c r="M4850" s="767"/>
      <c r="DF4850" s="818"/>
      <c r="DG4850" s="772" t="str">
        <f t="shared" si="91"/>
        <v/>
      </c>
      <c r="DH4850" s="832">
        <v>4940</v>
      </c>
    </row>
    <row r="4851" spans="1:112" s="760" customFormat="1" ht="12" hidden="1" customHeight="1" x14ac:dyDescent="0.15">
      <c r="A4851" s="774"/>
      <c r="B4851" s="3391"/>
      <c r="C4851" s="3681"/>
      <c r="D4851" s="3681"/>
      <c r="E4851" s="3681"/>
      <c r="F4851" s="3681"/>
      <c r="G4851" s="3681"/>
      <c r="H4851" s="3392"/>
      <c r="I4851" s="3683"/>
      <c r="J4851" s="3684"/>
      <c r="K4851" s="1974"/>
      <c r="L4851" s="774"/>
      <c r="M4851" s="767"/>
      <c r="DF4851" s="818"/>
      <c r="DG4851" s="772" t="str">
        <f t="shared" ref="DG4851:DG4914" si="92">IF(COUNTA(A4851:M4851)&gt;0,DH4851,"")</f>
        <v/>
      </c>
      <c r="DH4851" s="832">
        <v>4941</v>
      </c>
    </row>
    <row r="4852" spans="1:112" s="760" customFormat="1" ht="12" hidden="1" customHeight="1" x14ac:dyDescent="0.15">
      <c r="A4852" s="774"/>
      <c r="B4852" s="3391"/>
      <c r="C4852" s="3681"/>
      <c r="D4852" s="3681"/>
      <c r="E4852" s="3681"/>
      <c r="F4852" s="3681"/>
      <c r="G4852" s="3681"/>
      <c r="H4852" s="3392"/>
      <c r="I4852" s="3683"/>
      <c r="J4852" s="3684"/>
      <c r="K4852" s="1974"/>
      <c r="L4852" s="774"/>
      <c r="M4852" s="767"/>
      <c r="DF4852" s="818"/>
      <c r="DG4852" s="772" t="str">
        <f t="shared" si="92"/>
        <v/>
      </c>
      <c r="DH4852" s="832">
        <v>4942</v>
      </c>
    </row>
    <row r="4853" spans="1:112" s="760" customFormat="1" ht="12" hidden="1" customHeight="1" x14ac:dyDescent="0.15">
      <c r="A4853" s="774"/>
      <c r="B4853" s="3391"/>
      <c r="C4853" s="3681"/>
      <c r="D4853" s="3681"/>
      <c r="E4853" s="3681"/>
      <c r="F4853" s="3681"/>
      <c r="G4853" s="3681"/>
      <c r="H4853" s="3392"/>
      <c r="I4853" s="3683"/>
      <c r="J4853" s="3684"/>
      <c r="K4853" s="1974"/>
      <c r="L4853" s="774"/>
      <c r="M4853" s="767"/>
      <c r="DF4853" s="818"/>
      <c r="DG4853" s="772" t="str">
        <f t="shared" si="92"/>
        <v/>
      </c>
      <c r="DH4853" s="832">
        <v>4943</v>
      </c>
    </row>
    <row r="4854" spans="1:112" s="760" customFormat="1" ht="12" hidden="1" customHeight="1" x14ac:dyDescent="0.15">
      <c r="A4854" s="774"/>
      <c r="B4854" s="3391"/>
      <c r="C4854" s="3681"/>
      <c r="D4854" s="3681"/>
      <c r="E4854" s="3681"/>
      <c r="F4854" s="3681"/>
      <c r="G4854" s="3681"/>
      <c r="H4854" s="3392"/>
      <c r="I4854" s="3683"/>
      <c r="J4854" s="3684"/>
      <c r="K4854" s="1974"/>
      <c r="L4854" s="774"/>
      <c r="M4854" s="767"/>
      <c r="DF4854" s="818"/>
      <c r="DG4854" s="772" t="str">
        <f t="shared" si="92"/>
        <v/>
      </c>
      <c r="DH4854" s="832">
        <v>4944</v>
      </c>
    </row>
    <row r="4855" spans="1:112" s="760" customFormat="1" ht="12" hidden="1" customHeight="1" x14ac:dyDescent="0.15">
      <c r="A4855" s="774"/>
      <c r="B4855" s="3391"/>
      <c r="C4855" s="3681"/>
      <c r="D4855" s="3681"/>
      <c r="E4855" s="3681"/>
      <c r="F4855" s="3681"/>
      <c r="G4855" s="3681"/>
      <c r="H4855" s="3392"/>
      <c r="I4855" s="3683"/>
      <c r="J4855" s="3684"/>
      <c r="K4855" s="1974"/>
      <c r="L4855" s="774"/>
      <c r="M4855" s="767"/>
      <c r="DF4855" s="818"/>
      <c r="DG4855" s="772" t="str">
        <f t="shared" si="92"/>
        <v/>
      </c>
      <c r="DH4855" s="832">
        <v>4945</v>
      </c>
    </row>
    <row r="4856" spans="1:112" s="760" customFormat="1" ht="12" hidden="1" customHeight="1" x14ac:dyDescent="0.15">
      <c r="A4856" s="774"/>
      <c r="B4856" s="3391"/>
      <c r="C4856" s="3681"/>
      <c r="D4856" s="3681"/>
      <c r="E4856" s="3681"/>
      <c r="F4856" s="3681"/>
      <c r="G4856" s="3681"/>
      <c r="H4856" s="3392"/>
      <c r="I4856" s="3683"/>
      <c r="J4856" s="3684"/>
      <c r="K4856" s="1974"/>
      <c r="L4856" s="774"/>
      <c r="M4856" s="767"/>
      <c r="DF4856" s="818"/>
      <c r="DG4856" s="772" t="str">
        <f t="shared" si="92"/>
        <v/>
      </c>
      <c r="DH4856" s="832">
        <v>4946</v>
      </c>
    </row>
    <row r="4857" spans="1:112" s="760" customFormat="1" ht="12.75" hidden="1" customHeight="1" x14ac:dyDescent="0.15">
      <c r="A4857" s="774"/>
      <c r="B4857" s="3391"/>
      <c r="C4857" s="3681"/>
      <c r="D4857" s="3681"/>
      <c r="E4857" s="3681"/>
      <c r="F4857" s="3681"/>
      <c r="G4857" s="3681"/>
      <c r="H4857" s="3392"/>
      <c r="I4857" s="3683"/>
      <c r="J4857" s="3684"/>
      <c r="K4857" s="1974"/>
      <c r="L4857" s="774"/>
      <c r="M4857" s="767"/>
      <c r="DF4857" s="818"/>
      <c r="DG4857" s="772" t="str">
        <f t="shared" si="92"/>
        <v/>
      </c>
      <c r="DH4857" s="832">
        <v>4947</v>
      </c>
    </row>
    <row r="4858" spans="1:112" s="760" customFormat="1" ht="12" hidden="1" customHeight="1" x14ac:dyDescent="0.15">
      <c r="A4858" s="774"/>
      <c r="B4858" s="3391"/>
      <c r="C4858" s="3681"/>
      <c r="D4858" s="3681"/>
      <c r="E4858" s="3681"/>
      <c r="F4858" s="3681"/>
      <c r="G4858" s="3681"/>
      <c r="H4858" s="3392"/>
      <c r="I4858" s="3683"/>
      <c r="J4858" s="3684"/>
      <c r="K4858" s="1974"/>
      <c r="L4858" s="774"/>
      <c r="M4858" s="767"/>
      <c r="DF4858" s="818"/>
      <c r="DG4858" s="772" t="str">
        <f t="shared" si="92"/>
        <v/>
      </c>
      <c r="DH4858" s="832">
        <v>4948</v>
      </c>
    </row>
    <row r="4859" spans="1:112" s="760" customFormat="1" ht="12" hidden="1" customHeight="1" x14ac:dyDescent="0.15">
      <c r="A4859" s="774"/>
      <c r="B4859" s="3391"/>
      <c r="C4859" s="3681"/>
      <c r="D4859" s="3681"/>
      <c r="E4859" s="3681"/>
      <c r="F4859" s="3681"/>
      <c r="G4859" s="3681"/>
      <c r="H4859" s="3392"/>
      <c r="I4859" s="3683"/>
      <c r="J4859" s="3684"/>
      <c r="K4859" s="1974"/>
      <c r="L4859" s="774"/>
      <c r="M4859" s="767"/>
      <c r="DF4859" s="818"/>
      <c r="DG4859" s="772" t="str">
        <f t="shared" si="92"/>
        <v/>
      </c>
      <c r="DH4859" s="832">
        <v>4949</v>
      </c>
    </row>
    <row r="4860" spans="1:112" s="760" customFormat="1" ht="12" hidden="1" customHeight="1" x14ac:dyDescent="0.15">
      <c r="A4860" s="774"/>
      <c r="B4860" s="3391"/>
      <c r="C4860" s="3681"/>
      <c r="D4860" s="3681"/>
      <c r="E4860" s="3681"/>
      <c r="F4860" s="3681"/>
      <c r="G4860" s="3681"/>
      <c r="H4860" s="3392"/>
      <c r="I4860" s="3683"/>
      <c r="J4860" s="3684"/>
      <c r="K4860" s="1974"/>
      <c r="L4860" s="774"/>
      <c r="M4860" s="767"/>
      <c r="DF4860" s="818"/>
      <c r="DG4860" s="772" t="str">
        <f t="shared" si="92"/>
        <v/>
      </c>
      <c r="DH4860" s="832">
        <v>4950</v>
      </c>
    </row>
    <row r="4861" spans="1:112" s="760" customFormat="1" ht="12" hidden="1" customHeight="1" x14ac:dyDescent="0.15">
      <c r="A4861" s="774"/>
      <c r="B4861" s="3391"/>
      <c r="C4861" s="3681"/>
      <c r="D4861" s="3681"/>
      <c r="E4861" s="3681"/>
      <c r="F4861" s="3681"/>
      <c r="G4861" s="3681"/>
      <c r="H4861" s="3392"/>
      <c r="I4861" s="3683"/>
      <c r="J4861" s="3684"/>
      <c r="K4861" s="1974"/>
      <c r="L4861" s="774"/>
      <c r="M4861" s="767"/>
      <c r="DF4861" s="818"/>
      <c r="DG4861" s="772" t="str">
        <f t="shared" si="92"/>
        <v/>
      </c>
      <c r="DH4861" s="832">
        <v>4951</v>
      </c>
    </row>
    <row r="4862" spans="1:112" s="760" customFormat="1" ht="12" hidden="1" customHeight="1" x14ac:dyDescent="0.15">
      <c r="A4862" s="774"/>
      <c r="B4862" s="3391"/>
      <c r="C4862" s="3681"/>
      <c r="D4862" s="3681"/>
      <c r="E4862" s="3681"/>
      <c r="F4862" s="3681"/>
      <c r="G4862" s="3681"/>
      <c r="H4862" s="3392"/>
      <c r="I4862" s="3683"/>
      <c r="J4862" s="3684"/>
      <c r="K4862" s="1974"/>
      <c r="L4862" s="774"/>
      <c r="M4862" s="767"/>
      <c r="DF4862" s="818"/>
      <c r="DG4862" s="772" t="str">
        <f t="shared" si="92"/>
        <v/>
      </c>
      <c r="DH4862" s="832">
        <v>4952</v>
      </c>
    </row>
    <row r="4863" spans="1:112" s="760" customFormat="1" ht="12" hidden="1" customHeight="1" x14ac:dyDescent="0.15">
      <c r="A4863" s="774"/>
      <c r="B4863" s="3391"/>
      <c r="C4863" s="3681"/>
      <c r="D4863" s="3681"/>
      <c r="E4863" s="3681"/>
      <c r="F4863" s="3681"/>
      <c r="G4863" s="3681"/>
      <c r="H4863" s="3392"/>
      <c r="I4863" s="3683"/>
      <c r="J4863" s="3684"/>
      <c r="K4863" s="1974"/>
      <c r="L4863" s="774"/>
      <c r="M4863" s="767"/>
      <c r="DF4863" s="818"/>
      <c r="DG4863" s="772" t="str">
        <f t="shared" si="92"/>
        <v/>
      </c>
      <c r="DH4863" s="832">
        <v>4953</v>
      </c>
    </row>
    <row r="4864" spans="1:112" s="760" customFormat="1" ht="12" hidden="1" customHeight="1" x14ac:dyDescent="0.15">
      <c r="A4864" s="774"/>
      <c r="B4864" s="3391"/>
      <c r="C4864" s="3681"/>
      <c r="D4864" s="3681"/>
      <c r="E4864" s="3681"/>
      <c r="F4864" s="3681"/>
      <c r="G4864" s="3681"/>
      <c r="H4864" s="3392"/>
      <c r="I4864" s="3683"/>
      <c r="J4864" s="3684"/>
      <c r="K4864" s="1974"/>
      <c r="L4864" s="774"/>
      <c r="M4864" s="767"/>
      <c r="DF4864" s="818"/>
      <c r="DG4864" s="772" t="str">
        <f t="shared" si="92"/>
        <v/>
      </c>
      <c r="DH4864" s="832">
        <v>4954</v>
      </c>
    </row>
    <row r="4865" spans="1:112" s="760" customFormat="1" ht="12" hidden="1" customHeight="1" x14ac:dyDescent="0.15">
      <c r="A4865" s="774"/>
      <c r="B4865" s="3391"/>
      <c r="C4865" s="3681"/>
      <c r="D4865" s="3681"/>
      <c r="E4865" s="3681"/>
      <c r="F4865" s="3681"/>
      <c r="G4865" s="3681"/>
      <c r="H4865" s="3392"/>
      <c r="I4865" s="3683"/>
      <c r="J4865" s="3684"/>
      <c r="K4865" s="1974"/>
      <c r="L4865" s="774"/>
      <c r="M4865" s="767"/>
      <c r="DF4865" s="818"/>
      <c r="DG4865" s="772" t="str">
        <f t="shared" si="92"/>
        <v/>
      </c>
      <c r="DH4865" s="832">
        <v>4955</v>
      </c>
    </row>
    <row r="4866" spans="1:112" s="760" customFormat="1" ht="12" hidden="1" customHeight="1" x14ac:dyDescent="0.15">
      <c r="A4866" s="774"/>
      <c r="B4866" s="3391"/>
      <c r="C4866" s="3681"/>
      <c r="D4866" s="3681"/>
      <c r="E4866" s="3681"/>
      <c r="F4866" s="3681"/>
      <c r="G4866" s="3681"/>
      <c r="H4866" s="3392"/>
      <c r="I4866" s="3683"/>
      <c r="J4866" s="3684"/>
      <c r="K4866" s="1974"/>
      <c r="L4866" s="774"/>
      <c r="M4866" s="767"/>
      <c r="DF4866" s="818"/>
      <c r="DG4866" s="772" t="str">
        <f t="shared" si="92"/>
        <v/>
      </c>
      <c r="DH4866" s="832">
        <v>4956</v>
      </c>
    </row>
    <row r="4867" spans="1:112" s="760" customFormat="1" ht="12" hidden="1" customHeight="1" x14ac:dyDescent="0.15">
      <c r="A4867" s="774"/>
      <c r="B4867" s="3391"/>
      <c r="C4867" s="3681"/>
      <c r="D4867" s="3681"/>
      <c r="E4867" s="3681"/>
      <c r="F4867" s="3681"/>
      <c r="G4867" s="3681"/>
      <c r="H4867" s="3392"/>
      <c r="I4867" s="3683"/>
      <c r="J4867" s="3684"/>
      <c r="K4867" s="1974"/>
      <c r="L4867" s="774"/>
      <c r="M4867" s="767"/>
      <c r="DF4867" s="818"/>
      <c r="DG4867" s="772" t="str">
        <f t="shared" si="92"/>
        <v/>
      </c>
      <c r="DH4867" s="832">
        <v>4957</v>
      </c>
    </row>
    <row r="4868" spans="1:112" s="760" customFormat="1" ht="12" hidden="1" customHeight="1" x14ac:dyDescent="0.15">
      <c r="A4868" s="774"/>
      <c r="B4868" s="3391"/>
      <c r="C4868" s="3681"/>
      <c r="D4868" s="3681"/>
      <c r="E4868" s="3681"/>
      <c r="F4868" s="3681"/>
      <c r="G4868" s="3681"/>
      <c r="H4868" s="3392"/>
      <c r="I4868" s="3683"/>
      <c r="J4868" s="3684"/>
      <c r="K4868" s="1974"/>
      <c r="L4868" s="774"/>
      <c r="M4868" s="767"/>
      <c r="DF4868" s="818"/>
      <c r="DG4868" s="772" t="str">
        <f t="shared" si="92"/>
        <v/>
      </c>
      <c r="DH4868" s="832">
        <v>4958</v>
      </c>
    </row>
    <row r="4869" spans="1:112" s="760" customFormat="1" ht="12" hidden="1" customHeight="1" x14ac:dyDescent="0.15">
      <c r="A4869" s="774"/>
      <c r="B4869" s="3391"/>
      <c r="C4869" s="3681"/>
      <c r="D4869" s="3681"/>
      <c r="E4869" s="3681"/>
      <c r="F4869" s="3681"/>
      <c r="G4869" s="3681"/>
      <c r="H4869" s="3392"/>
      <c r="I4869" s="3683"/>
      <c r="J4869" s="3684"/>
      <c r="K4869" s="1974"/>
      <c r="L4869" s="774"/>
      <c r="M4869" s="767"/>
      <c r="DF4869" s="818"/>
      <c r="DG4869" s="772" t="str">
        <f t="shared" si="92"/>
        <v/>
      </c>
      <c r="DH4869" s="832">
        <v>4959</v>
      </c>
    </row>
    <row r="4870" spans="1:112" s="760" customFormat="1" ht="12" hidden="1" customHeight="1" x14ac:dyDescent="0.15">
      <c r="A4870" s="774"/>
      <c r="B4870" s="3391"/>
      <c r="C4870" s="3681"/>
      <c r="D4870" s="3681"/>
      <c r="E4870" s="3681"/>
      <c r="F4870" s="3681"/>
      <c r="G4870" s="3681"/>
      <c r="H4870" s="3392"/>
      <c r="I4870" s="3683"/>
      <c r="J4870" s="3684"/>
      <c r="K4870" s="1974"/>
      <c r="L4870" s="774"/>
      <c r="M4870" s="767"/>
      <c r="DF4870" s="818"/>
      <c r="DG4870" s="772" t="str">
        <f t="shared" si="92"/>
        <v/>
      </c>
      <c r="DH4870" s="832">
        <v>4960</v>
      </c>
    </row>
    <row r="4871" spans="1:112" s="760" customFormat="1" ht="12" hidden="1" customHeight="1" x14ac:dyDescent="0.15">
      <c r="A4871" s="774"/>
      <c r="B4871" s="3391"/>
      <c r="C4871" s="3681"/>
      <c r="D4871" s="3681"/>
      <c r="E4871" s="3681"/>
      <c r="F4871" s="3681"/>
      <c r="G4871" s="3681"/>
      <c r="H4871" s="3392"/>
      <c r="I4871" s="3683"/>
      <c r="J4871" s="3684"/>
      <c r="K4871" s="1974"/>
      <c r="L4871" s="774"/>
      <c r="M4871" s="767"/>
      <c r="DF4871" s="818"/>
      <c r="DG4871" s="772" t="str">
        <f t="shared" si="92"/>
        <v/>
      </c>
      <c r="DH4871" s="832">
        <v>4961</v>
      </c>
    </row>
    <row r="4872" spans="1:112" s="760" customFormat="1" ht="12" hidden="1" customHeight="1" x14ac:dyDescent="0.15">
      <c r="A4872" s="774"/>
      <c r="B4872" s="3391"/>
      <c r="C4872" s="3681"/>
      <c r="D4872" s="3681"/>
      <c r="E4872" s="3681"/>
      <c r="F4872" s="3681"/>
      <c r="G4872" s="3681"/>
      <c r="H4872" s="3392"/>
      <c r="I4872" s="3683"/>
      <c r="J4872" s="3684"/>
      <c r="K4872" s="1974"/>
      <c r="L4872" s="774"/>
      <c r="M4872" s="767"/>
      <c r="DF4872" s="818"/>
      <c r="DG4872" s="772" t="str">
        <f t="shared" si="92"/>
        <v/>
      </c>
      <c r="DH4872" s="832">
        <v>4962</v>
      </c>
    </row>
    <row r="4873" spans="1:112" s="760" customFormat="1" ht="12" hidden="1" customHeight="1" x14ac:dyDescent="0.15">
      <c r="A4873" s="774"/>
      <c r="B4873" s="3391"/>
      <c r="C4873" s="3681"/>
      <c r="D4873" s="3681"/>
      <c r="E4873" s="3681"/>
      <c r="F4873" s="3681"/>
      <c r="G4873" s="3681"/>
      <c r="H4873" s="3392"/>
      <c r="I4873" s="3683"/>
      <c r="J4873" s="3684"/>
      <c r="K4873" s="1974"/>
      <c r="L4873" s="774"/>
      <c r="M4873" s="767"/>
      <c r="DF4873" s="818"/>
      <c r="DG4873" s="772" t="str">
        <f t="shared" si="92"/>
        <v/>
      </c>
      <c r="DH4873" s="832">
        <v>4963</v>
      </c>
    </row>
    <row r="4874" spans="1:112" s="760" customFormat="1" ht="12" hidden="1" customHeight="1" x14ac:dyDescent="0.15">
      <c r="A4874" s="774"/>
      <c r="B4874" s="3391"/>
      <c r="C4874" s="3681"/>
      <c r="D4874" s="3681"/>
      <c r="E4874" s="3681"/>
      <c r="F4874" s="3681"/>
      <c r="G4874" s="3681"/>
      <c r="H4874" s="3392"/>
      <c r="I4874" s="3683"/>
      <c r="J4874" s="3684"/>
      <c r="K4874" s="1974"/>
      <c r="L4874" s="774"/>
      <c r="M4874" s="767"/>
      <c r="DF4874" s="818"/>
      <c r="DG4874" s="772" t="str">
        <f t="shared" si="92"/>
        <v/>
      </c>
      <c r="DH4874" s="832">
        <v>4964</v>
      </c>
    </row>
    <row r="4875" spans="1:112" s="760" customFormat="1" ht="12.75" hidden="1" customHeight="1" x14ac:dyDescent="0.15">
      <c r="A4875" s="774"/>
      <c r="B4875" s="3391"/>
      <c r="C4875" s="3681"/>
      <c r="D4875" s="3681"/>
      <c r="E4875" s="3681"/>
      <c r="F4875" s="3681"/>
      <c r="G4875" s="3681"/>
      <c r="H4875" s="3392"/>
      <c r="I4875" s="3683"/>
      <c r="J4875" s="3684"/>
      <c r="K4875" s="1974"/>
      <c r="L4875" s="774"/>
      <c r="M4875" s="767"/>
      <c r="DF4875" s="818"/>
      <c r="DG4875" s="772" t="str">
        <f t="shared" si="92"/>
        <v/>
      </c>
      <c r="DH4875" s="832">
        <v>4965</v>
      </c>
    </row>
    <row r="4876" spans="1:112" s="760" customFormat="1" ht="12" hidden="1" customHeight="1" x14ac:dyDescent="0.15">
      <c r="A4876" s="774"/>
      <c r="B4876" s="3391"/>
      <c r="C4876" s="3681"/>
      <c r="D4876" s="3681"/>
      <c r="E4876" s="3681"/>
      <c r="F4876" s="3681"/>
      <c r="G4876" s="3681"/>
      <c r="H4876" s="3392"/>
      <c r="I4876" s="3683"/>
      <c r="J4876" s="3684"/>
      <c r="K4876" s="1974"/>
      <c r="L4876" s="774"/>
      <c r="M4876" s="767"/>
      <c r="DF4876" s="818"/>
      <c r="DG4876" s="772" t="str">
        <f t="shared" si="92"/>
        <v/>
      </c>
      <c r="DH4876" s="832">
        <v>4966</v>
      </c>
    </row>
    <row r="4877" spans="1:112" s="760" customFormat="1" ht="12" hidden="1" customHeight="1" x14ac:dyDescent="0.15">
      <c r="A4877" s="774"/>
      <c r="B4877" s="3391"/>
      <c r="C4877" s="3681"/>
      <c r="D4877" s="3681"/>
      <c r="E4877" s="3681"/>
      <c r="F4877" s="3681"/>
      <c r="G4877" s="3681"/>
      <c r="H4877" s="3392"/>
      <c r="I4877" s="3683"/>
      <c r="J4877" s="3684"/>
      <c r="K4877" s="1974"/>
      <c r="L4877" s="774"/>
      <c r="M4877" s="767"/>
      <c r="DF4877" s="818"/>
      <c r="DG4877" s="772" t="str">
        <f t="shared" si="92"/>
        <v/>
      </c>
      <c r="DH4877" s="832">
        <v>4967</v>
      </c>
    </row>
    <row r="4878" spans="1:112" s="760" customFormat="1" ht="12" hidden="1" customHeight="1" x14ac:dyDescent="0.15">
      <c r="A4878" s="774"/>
      <c r="B4878" s="3391"/>
      <c r="C4878" s="3681"/>
      <c r="D4878" s="3681"/>
      <c r="E4878" s="3681"/>
      <c r="F4878" s="3681"/>
      <c r="G4878" s="3681"/>
      <c r="H4878" s="3392"/>
      <c r="I4878" s="3683"/>
      <c r="J4878" s="3684"/>
      <c r="K4878" s="1974"/>
      <c r="L4878" s="774"/>
      <c r="M4878" s="767"/>
      <c r="DF4878" s="818"/>
      <c r="DG4878" s="772" t="str">
        <f t="shared" si="92"/>
        <v/>
      </c>
      <c r="DH4878" s="832">
        <v>4968</v>
      </c>
    </row>
    <row r="4879" spans="1:112" s="760" customFormat="1" ht="12" hidden="1" customHeight="1" x14ac:dyDescent="0.15">
      <c r="A4879" s="774"/>
      <c r="B4879" s="3391"/>
      <c r="C4879" s="3681"/>
      <c r="D4879" s="3681"/>
      <c r="E4879" s="3681"/>
      <c r="F4879" s="3681"/>
      <c r="G4879" s="3681"/>
      <c r="H4879" s="3392"/>
      <c r="I4879" s="3683"/>
      <c r="J4879" s="3684"/>
      <c r="K4879" s="1974"/>
      <c r="L4879" s="774"/>
      <c r="M4879" s="767"/>
      <c r="DF4879" s="818"/>
      <c r="DG4879" s="772" t="str">
        <f t="shared" si="92"/>
        <v/>
      </c>
      <c r="DH4879" s="832">
        <v>4969</v>
      </c>
    </row>
    <row r="4880" spans="1:112" s="760" customFormat="1" ht="12" hidden="1" customHeight="1" x14ac:dyDescent="0.15">
      <c r="A4880" s="774"/>
      <c r="B4880" s="3391"/>
      <c r="C4880" s="3681"/>
      <c r="D4880" s="3681"/>
      <c r="E4880" s="3681"/>
      <c r="F4880" s="3681"/>
      <c r="G4880" s="3681"/>
      <c r="H4880" s="3392"/>
      <c r="I4880" s="3683"/>
      <c r="J4880" s="3684"/>
      <c r="K4880" s="1974"/>
      <c r="L4880" s="774"/>
      <c r="M4880" s="767"/>
      <c r="DF4880" s="818"/>
      <c r="DG4880" s="772" t="str">
        <f t="shared" si="92"/>
        <v/>
      </c>
      <c r="DH4880" s="832">
        <v>4970</v>
      </c>
    </row>
    <row r="4881" spans="1:112" s="760" customFormat="1" ht="12" hidden="1" customHeight="1" x14ac:dyDescent="0.15">
      <c r="A4881" s="774"/>
      <c r="B4881" s="3391"/>
      <c r="C4881" s="3681"/>
      <c r="D4881" s="3681"/>
      <c r="E4881" s="3681"/>
      <c r="F4881" s="3681"/>
      <c r="G4881" s="3681"/>
      <c r="H4881" s="3392"/>
      <c r="I4881" s="3683"/>
      <c r="J4881" s="3684"/>
      <c r="K4881" s="1974"/>
      <c r="L4881" s="774"/>
      <c r="M4881" s="767"/>
      <c r="DF4881" s="818"/>
      <c r="DG4881" s="772" t="str">
        <f t="shared" si="92"/>
        <v/>
      </c>
      <c r="DH4881" s="832">
        <v>4971</v>
      </c>
    </row>
    <row r="4882" spans="1:112" s="760" customFormat="1" ht="12" hidden="1" customHeight="1" x14ac:dyDescent="0.15">
      <c r="A4882" s="774"/>
      <c r="B4882" s="3391"/>
      <c r="C4882" s="3681"/>
      <c r="D4882" s="3681"/>
      <c r="E4882" s="3681"/>
      <c r="F4882" s="3681"/>
      <c r="G4882" s="3681"/>
      <c r="H4882" s="3392"/>
      <c r="I4882" s="3683"/>
      <c r="J4882" s="3684"/>
      <c r="K4882" s="1974"/>
      <c r="L4882" s="774"/>
      <c r="M4882" s="767"/>
      <c r="DF4882" s="818"/>
      <c r="DG4882" s="772" t="str">
        <f t="shared" si="92"/>
        <v/>
      </c>
      <c r="DH4882" s="832">
        <v>4972</v>
      </c>
    </row>
    <row r="4883" spans="1:112" s="760" customFormat="1" ht="12" hidden="1" customHeight="1" x14ac:dyDescent="0.15">
      <c r="A4883" s="774"/>
      <c r="B4883" s="3391"/>
      <c r="C4883" s="3681"/>
      <c r="D4883" s="3681"/>
      <c r="E4883" s="3681"/>
      <c r="F4883" s="3681"/>
      <c r="G4883" s="3681"/>
      <c r="H4883" s="3392"/>
      <c r="I4883" s="3683"/>
      <c r="J4883" s="3684"/>
      <c r="K4883" s="1974"/>
      <c r="L4883" s="774"/>
      <c r="M4883" s="767"/>
      <c r="DF4883" s="818"/>
      <c r="DG4883" s="772" t="str">
        <f t="shared" si="92"/>
        <v/>
      </c>
      <c r="DH4883" s="832">
        <v>4973</v>
      </c>
    </row>
    <row r="4884" spans="1:112" s="760" customFormat="1" ht="12" hidden="1" customHeight="1" x14ac:dyDescent="0.15">
      <c r="A4884" s="774"/>
      <c r="B4884" s="3391"/>
      <c r="C4884" s="3681"/>
      <c r="D4884" s="3681"/>
      <c r="E4884" s="3681"/>
      <c r="F4884" s="3681"/>
      <c r="G4884" s="3681"/>
      <c r="H4884" s="3392"/>
      <c r="I4884" s="3683"/>
      <c r="J4884" s="3684"/>
      <c r="K4884" s="1974"/>
      <c r="L4884" s="774"/>
      <c r="M4884" s="767"/>
      <c r="DF4884" s="818"/>
      <c r="DG4884" s="772" t="str">
        <f t="shared" si="92"/>
        <v/>
      </c>
      <c r="DH4884" s="832">
        <v>4974</v>
      </c>
    </row>
    <row r="4885" spans="1:112" s="760" customFormat="1" ht="12.75" hidden="1" customHeight="1" x14ac:dyDescent="0.15">
      <c r="A4885" s="774"/>
      <c r="B4885" s="3391"/>
      <c r="C4885" s="3681"/>
      <c r="D4885" s="3681"/>
      <c r="E4885" s="3681"/>
      <c r="F4885" s="3681"/>
      <c r="G4885" s="3681"/>
      <c r="H4885" s="3392"/>
      <c r="I4885" s="3683"/>
      <c r="J4885" s="3684"/>
      <c r="K4885" s="1974"/>
      <c r="L4885" s="774"/>
      <c r="M4885" s="767"/>
      <c r="DF4885" s="818"/>
      <c r="DG4885" s="772" t="str">
        <f t="shared" si="92"/>
        <v/>
      </c>
      <c r="DH4885" s="832">
        <v>4975</v>
      </c>
    </row>
    <row r="4886" spans="1:112" s="760" customFormat="1" ht="12" hidden="1" customHeight="1" x14ac:dyDescent="0.15">
      <c r="A4886" s="774"/>
      <c r="B4886" s="3391"/>
      <c r="C4886" s="3681"/>
      <c r="D4886" s="3681"/>
      <c r="E4886" s="3681"/>
      <c r="F4886" s="3681"/>
      <c r="G4886" s="3681"/>
      <c r="H4886" s="3392"/>
      <c r="I4886" s="3683"/>
      <c r="J4886" s="3684"/>
      <c r="K4886" s="1974"/>
      <c r="L4886" s="774"/>
      <c r="M4886" s="767"/>
      <c r="DF4886" s="818"/>
      <c r="DG4886" s="772" t="str">
        <f t="shared" si="92"/>
        <v/>
      </c>
      <c r="DH4886" s="832">
        <v>4976</v>
      </c>
    </row>
    <row r="4887" spans="1:112" s="760" customFormat="1" ht="12" hidden="1" customHeight="1" x14ac:dyDescent="0.15">
      <c r="A4887" s="774"/>
      <c r="B4887" s="3391"/>
      <c r="C4887" s="3681"/>
      <c r="D4887" s="3681"/>
      <c r="E4887" s="3681"/>
      <c r="F4887" s="3681"/>
      <c r="G4887" s="3681"/>
      <c r="H4887" s="3392"/>
      <c r="I4887" s="3683"/>
      <c r="J4887" s="3684"/>
      <c r="K4887" s="1974"/>
      <c r="L4887" s="774"/>
      <c r="M4887" s="767"/>
      <c r="DF4887" s="818"/>
      <c r="DG4887" s="772" t="str">
        <f t="shared" si="92"/>
        <v/>
      </c>
      <c r="DH4887" s="832">
        <v>4977</v>
      </c>
    </row>
    <row r="4888" spans="1:112" s="760" customFormat="1" ht="12" hidden="1" customHeight="1" x14ac:dyDescent="0.15">
      <c r="A4888" s="774"/>
      <c r="B4888" s="3391"/>
      <c r="C4888" s="3681"/>
      <c r="D4888" s="3681"/>
      <c r="E4888" s="3681"/>
      <c r="F4888" s="3681"/>
      <c r="G4888" s="3681"/>
      <c r="H4888" s="3392"/>
      <c r="I4888" s="3683"/>
      <c r="J4888" s="3684"/>
      <c r="K4888" s="1974"/>
      <c r="L4888" s="774"/>
      <c r="M4888" s="767"/>
      <c r="DF4888" s="818"/>
      <c r="DG4888" s="772" t="str">
        <f t="shared" si="92"/>
        <v/>
      </c>
      <c r="DH4888" s="832">
        <v>4978</v>
      </c>
    </row>
    <row r="4889" spans="1:112" s="760" customFormat="1" ht="12" hidden="1" customHeight="1" x14ac:dyDescent="0.15">
      <c r="A4889" s="774"/>
      <c r="B4889" s="3391"/>
      <c r="C4889" s="3681"/>
      <c r="D4889" s="3681"/>
      <c r="E4889" s="3681"/>
      <c r="F4889" s="3681"/>
      <c r="G4889" s="3681"/>
      <c r="H4889" s="3392"/>
      <c r="I4889" s="3683"/>
      <c r="J4889" s="3684"/>
      <c r="K4889" s="1974"/>
      <c r="L4889" s="774"/>
      <c r="M4889" s="767"/>
      <c r="DF4889" s="818"/>
      <c r="DG4889" s="772" t="str">
        <f t="shared" si="92"/>
        <v/>
      </c>
      <c r="DH4889" s="832">
        <v>4979</v>
      </c>
    </row>
    <row r="4890" spans="1:112" s="760" customFormat="1" ht="12" hidden="1" customHeight="1" x14ac:dyDescent="0.15">
      <c r="A4890" s="774"/>
      <c r="B4890" s="3391"/>
      <c r="C4890" s="3681"/>
      <c r="D4890" s="3681"/>
      <c r="E4890" s="3681"/>
      <c r="F4890" s="3681"/>
      <c r="G4890" s="3681"/>
      <c r="H4890" s="3392"/>
      <c r="I4890" s="3683"/>
      <c r="J4890" s="3684"/>
      <c r="K4890" s="1974"/>
      <c r="L4890" s="774"/>
      <c r="M4890" s="767"/>
      <c r="DF4890" s="818"/>
      <c r="DG4890" s="772" t="str">
        <f t="shared" si="92"/>
        <v/>
      </c>
      <c r="DH4890" s="832">
        <v>4980</v>
      </c>
    </row>
    <row r="4891" spans="1:112" s="760" customFormat="1" ht="12" hidden="1" customHeight="1" x14ac:dyDescent="0.15">
      <c r="A4891" s="774"/>
      <c r="B4891" s="3391"/>
      <c r="C4891" s="3681"/>
      <c r="D4891" s="3681"/>
      <c r="E4891" s="3681"/>
      <c r="F4891" s="3681"/>
      <c r="G4891" s="3681"/>
      <c r="H4891" s="3392"/>
      <c r="I4891" s="3683"/>
      <c r="J4891" s="3684"/>
      <c r="K4891" s="1974"/>
      <c r="L4891" s="774"/>
      <c r="M4891" s="767"/>
      <c r="DF4891" s="818"/>
      <c r="DG4891" s="772" t="str">
        <f t="shared" si="92"/>
        <v/>
      </c>
      <c r="DH4891" s="832">
        <v>4981</v>
      </c>
    </row>
    <row r="4892" spans="1:112" s="760" customFormat="1" ht="12" hidden="1" customHeight="1" x14ac:dyDescent="0.15">
      <c r="A4892" s="774"/>
      <c r="B4892" s="3391"/>
      <c r="C4892" s="3681"/>
      <c r="D4892" s="3681"/>
      <c r="E4892" s="3681"/>
      <c r="F4892" s="3681"/>
      <c r="G4892" s="3681"/>
      <c r="H4892" s="3392"/>
      <c r="I4892" s="3683"/>
      <c r="J4892" s="3684"/>
      <c r="K4892" s="1974"/>
      <c r="L4892" s="774"/>
      <c r="M4892" s="767"/>
      <c r="DF4892" s="818"/>
      <c r="DG4892" s="772" t="str">
        <f t="shared" si="92"/>
        <v/>
      </c>
      <c r="DH4892" s="832">
        <v>4982</v>
      </c>
    </row>
    <row r="4893" spans="1:112" s="760" customFormat="1" ht="12" hidden="1" customHeight="1" x14ac:dyDescent="0.15">
      <c r="A4893" s="774"/>
      <c r="B4893" s="3391"/>
      <c r="C4893" s="3681"/>
      <c r="D4893" s="3681"/>
      <c r="E4893" s="3681"/>
      <c r="F4893" s="3681"/>
      <c r="G4893" s="3681"/>
      <c r="H4893" s="3392"/>
      <c r="I4893" s="3683"/>
      <c r="J4893" s="3684"/>
      <c r="K4893" s="1974"/>
      <c r="L4893" s="774"/>
      <c r="M4893" s="767"/>
      <c r="DF4893" s="818"/>
      <c r="DG4893" s="772" t="str">
        <f t="shared" si="92"/>
        <v/>
      </c>
      <c r="DH4893" s="832">
        <v>4983</v>
      </c>
    </row>
    <row r="4894" spans="1:112" s="760" customFormat="1" ht="12" hidden="1" customHeight="1" x14ac:dyDescent="0.15">
      <c r="A4894" s="774"/>
      <c r="B4894" s="3391"/>
      <c r="C4894" s="3681"/>
      <c r="D4894" s="3681"/>
      <c r="E4894" s="3681"/>
      <c r="F4894" s="3681"/>
      <c r="G4894" s="3681"/>
      <c r="H4894" s="3392"/>
      <c r="I4894" s="3683"/>
      <c r="J4894" s="3684"/>
      <c r="K4894" s="1974"/>
      <c r="L4894" s="774"/>
      <c r="M4894" s="767"/>
      <c r="DF4894" s="818"/>
      <c r="DG4894" s="772" t="str">
        <f t="shared" si="92"/>
        <v/>
      </c>
      <c r="DH4894" s="832">
        <v>4984</v>
      </c>
    </row>
    <row r="4895" spans="1:112" s="760" customFormat="1" ht="12.75" hidden="1" customHeight="1" x14ac:dyDescent="0.15">
      <c r="A4895" s="774"/>
      <c r="B4895" s="3391"/>
      <c r="C4895" s="3681"/>
      <c r="D4895" s="3681"/>
      <c r="E4895" s="3681"/>
      <c r="F4895" s="3681"/>
      <c r="G4895" s="3681"/>
      <c r="H4895" s="3392"/>
      <c r="I4895" s="3683"/>
      <c r="J4895" s="3684"/>
      <c r="K4895" s="1974"/>
      <c r="L4895" s="774"/>
      <c r="M4895" s="767"/>
      <c r="DF4895" s="818"/>
      <c r="DG4895" s="772" t="str">
        <f t="shared" si="92"/>
        <v/>
      </c>
      <c r="DH4895" s="832">
        <v>4985</v>
      </c>
    </row>
    <row r="4896" spans="1:112" s="760" customFormat="1" ht="12" hidden="1" customHeight="1" x14ac:dyDescent="0.15">
      <c r="A4896" s="774"/>
      <c r="B4896" s="3391"/>
      <c r="C4896" s="3681"/>
      <c r="D4896" s="3681"/>
      <c r="E4896" s="3681"/>
      <c r="F4896" s="3681"/>
      <c r="G4896" s="3681"/>
      <c r="H4896" s="3392"/>
      <c r="I4896" s="3683"/>
      <c r="J4896" s="3684"/>
      <c r="K4896" s="1974"/>
      <c r="L4896" s="774"/>
      <c r="M4896" s="767"/>
      <c r="DF4896" s="818"/>
      <c r="DG4896" s="772" t="str">
        <f t="shared" si="92"/>
        <v/>
      </c>
      <c r="DH4896" s="832">
        <v>4986</v>
      </c>
    </row>
    <row r="4897" spans="1:112" s="760" customFormat="1" ht="12" hidden="1" customHeight="1" x14ac:dyDescent="0.15">
      <c r="A4897" s="774"/>
      <c r="B4897" s="3391"/>
      <c r="C4897" s="3681"/>
      <c r="D4897" s="3681"/>
      <c r="E4897" s="3681"/>
      <c r="F4897" s="3681"/>
      <c r="G4897" s="3681"/>
      <c r="H4897" s="3392"/>
      <c r="I4897" s="3683"/>
      <c r="J4897" s="3684"/>
      <c r="K4897" s="1974"/>
      <c r="L4897" s="774"/>
      <c r="M4897" s="767"/>
      <c r="DF4897" s="818"/>
      <c r="DG4897" s="772" t="str">
        <f t="shared" si="92"/>
        <v/>
      </c>
      <c r="DH4897" s="832">
        <v>4987</v>
      </c>
    </row>
    <row r="4898" spans="1:112" s="760" customFormat="1" ht="12" hidden="1" customHeight="1" x14ac:dyDescent="0.15">
      <c r="A4898" s="774"/>
      <c r="B4898" s="3391"/>
      <c r="C4898" s="3681"/>
      <c r="D4898" s="3681"/>
      <c r="E4898" s="3681"/>
      <c r="F4898" s="3681"/>
      <c r="G4898" s="3681"/>
      <c r="H4898" s="3392"/>
      <c r="I4898" s="3683"/>
      <c r="J4898" s="3684"/>
      <c r="K4898" s="1974"/>
      <c r="L4898" s="774"/>
      <c r="M4898" s="767"/>
      <c r="DF4898" s="818"/>
      <c r="DG4898" s="772" t="str">
        <f t="shared" si="92"/>
        <v/>
      </c>
      <c r="DH4898" s="832">
        <v>4988</v>
      </c>
    </row>
    <row r="4899" spans="1:112" s="760" customFormat="1" ht="12" hidden="1" customHeight="1" x14ac:dyDescent="0.15">
      <c r="A4899" s="774"/>
      <c r="B4899" s="3391"/>
      <c r="C4899" s="3681"/>
      <c r="D4899" s="3681"/>
      <c r="E4899" s="3681"/>
      <c r="F4899" s="3681"/>
      <c r="G4899" s="3681"/>
      <c r="H4899" s="3392"/>
      <c r="I4899" s="3683"/>
      <c r="J4899" s="3684"/>
      <c r="K4899" s="1974"/>
      <c r="L4899" s="774"/>
      <c r="M4899" s="767"/>
      <c r="DF4899" s="818"/>
      <c r="DG4899" s="772" t="str">
        <f t="shared" si="92"/>
        <v/>
      </c>
      <c r="DH4899" s="832">
        <v>4989</v>
      </c>
    </row>
    <row r="4900" spans="1:112" s="760" customFormat="1" ht="12" hidden="1" customHeight="1" x14ac:dyDescent="0.15">
      <c r="A4900" s="774"/>
      <c r="B4900" s="3391"/>
      <c r="C4900" s="3681"/>
      <c r="D4900" s="3681"/>
      <c r="E4900" s="3681"/>
      <c r="F4900" s="3681"/>
      <c r="G4900" s="3681"/>
      <c r="H4900" s="3392"/>
      <c r="I4900" s="3683"/>
      <c r="J4900" s="3684"/>
      <c r="K4900" s="1974"/>
      <c r="L4900" s="774"/>
      <c r="M4900" s="767"/>
      <c r="DF4900" s="818"/>
      <c r="DG4900" s="772" t="str">
        <f t="shared" si="92"/>
        <v/>
      </c>
      <c r="DH4900" s="832">
        <v>4990</v>
      </c>
    </row>
    <row r="4901" spans="1:112" s="760" customFormat="1" ht="12" hidden="1" customHeight="1" x14ac:dyDescent="0.15">
      <c r="A4901" s="774"/>
      <c r="B4901" s="3391"/>
      <c r="C4901" s="3681"/>
      <c r="D4901" s="3681"/>
      <c r="E4901" s="3681"/>
      <c r="F4901" s="3681"/>
      <c r="G4901" s="3681"/>
      <c r="H4901" s="3392"/>
      <c r="I4901" s="3683"/>
      <c r="J4901" s="3684"/>
      <c r="K4901" s="1974"/>
      <c r="L4901" s="774"/>
      <c r="M4901" s="767"/>
      <c r="DF4901" s="818"/>
      <c r="DG4901" s="772" t="str">
        <f t="shared" si="92"/>
        <v/>
      </c>
      <c r="DH4901" s="832">
        <v>4991</v>
      </c>
    </row>
    <row r="4902" spans="1:112" s="760" customFormat="1" ht="12" hidden="1" customHeight="1" x14ac:dyDescent="0.15">
      <c r="A4902" s="774"/>
      <c r="B4902" s="3391"/>
      <c r="C4902" s="3681"/>
      <c r="D4902" s="3681"/>
      <c r="E4902" s="3681"/>
      <c r="F4902" s="3681"/>
      <c r="G4902" s="3681"/>
      <c r="H4902" s="3392"/>
      <c r="I4902" s="3683"/>
      <c r="J4902" s="3684"/>
      <c r="K4902" s="1974"/>
      <c r="L4902" s="774"/>
      <c r="M4902" s="767"/>
      <c r="DF4902" s="818"/>
      <c r="DG4902" s="772" t="str">
        <f t="shared" si="92"/>
        <v/>
      </c>
      <c r="DH4902" s="832">
        <v>4992</v>
      </c>
    </row>
    <row r="4903" spans="1:112" s="760" customFormat="1" ht="12" hidden="1" customHeight="1" x14ac:dyDescent="0.15">
      <c r="A4903" s="774"/>
      <c r="B4903" s="3391"/>
      <c r="C4903" s="3681"/>
      <c r="D4903" s="3681"/>
      <c r="E4903" s="3681"/>
      <c r="F4903" s="3681"/>
      <c r="G4903" s="3681"/>
      <c r="H4903" s="3392"/>
      <c r="I4903" s="3683"/>
      <c r="J4903" s="3684"/>
      <c r="K4903" s="1974"/>
      <c r="L4903" s="774"/>
      <c r="M4903" s="767"/>
      <c r="DF4903" s="818"/>
      <c r="DG4903" s="772" t="str">
        <f t="shared" si="92"/>
        <v/>
      </c>
      <c r="DH4903" s="832">
        <v>4993</v>
      </c>
    </row>
    <row r="4904" spans="1:112" s="760" customFormat="1" ht="12" hidden="1" customHeight="1" x14ac:dyDescent="0.15">
      <c r="A4904" s="774"/>
      <c r="B4904" s="3391"/>
      <c r="C4904" s="3681"/>
      <c r="D4904" s="3681"/>
      <c r="E4904" s="3681"/>
      <c r="F4904" s="3681"/>
      <c r="G4904" s="3681"/>
      <c r="H4904" s="3392"/>
      <c r="I4904" s="3683"/>
      <c r="J4904" s="3684"/>
      <c r="K4904" s="1974"/>
      <c r="L4904" s="774"/>
      <c r="M4904" s="767"/>
      <c r="DF4904" s="818"/>
      <c r="DG4904" s="772" t="str">
        <f t="shared" si="92"/>
        <v/>
      </c>
      <c r="DH4904" s="832">
        <v>4994</v>
      </c>
    </row>
    <row r="4905" spans="1:112" s="760" customFormat="1" ht="12" hidden="1" customHeight="1" x14ac:dyDescent="0.15">
      <c r="A4905" s="774"/>
      <c r="B4905" s="3391"/>
      <c r="C4905" s="3681"/>
      <c r="D4905" s="3681"/>
      <c r="E4905" s="3681"/>
      <c r="F4905" s="3681"/>
      <c r="G4905" s="3681"/>
      <c r="H4905" s="3392"/>
      <c r="I4905" s="3683"/>
      <c r="J4905" s="3684"/>
      <c r="K4905" s="1974"/>
      <c r="L4905" s="774"/>
      <c r="M4905" s="767"/>
      <c r="DF4905" s="818"/>
      <c r="DG4905" s="772" t="str">
        <f t="shared" si="92"/>
        <v/>
      </c>
      <c r="DH4905" s="832">
        <v>4995</v>
      </c>
    </row>
    <row r="4906" spans="1:112" s="760" customFormat="1" ht="12" hidden="1" customHeight="1" x14ac:dyDescent="0.15">
      <c r="A4906" s="774"/>
      <c r="B4906" s="3391"/>
      <c r="C4906" s="3681"/>
      <c r="D4906" s="3681"/>
      <c r="E4906" s="3681"/>
      <c r="F4906" s="3681"/>
      <c r="G4906" s="3681"/>
      <c r="H4906" s="3392"/>
      <c r="I4906" s="3683"/>
      <c r="J4906" s="3684"/>
      <c r="K4906" s="1974"/>
      <c r="L4906" s="774"/>
      <c r="M4906" s="767"/>
      <c r="DF4906" s="818"/>
      <c r="DG4906" s="772" t="str">
        <f t="shared" si="92"/>
        <v/>
      </c>
      <c r="DH4906" s="832">
        <v>4996</v>
      </c>
    </row>
    <row r="4907" spans="1:112" s="760" customFormat="1" ht="12" hidden="1" customHeight="1" x14ac:dyDescent="0.15">
      <c r="A4907" s="774"/>
      <c r="B4907" s="3391"/>
      <c r="C4907" s="3681"/>
      <c r="D4907" s="3681"/>
      <c r="E4907" s="3681"/>
      <c r="F4907" s="3681"/>
      <c r="G4907" s="3681"/>
      <c r="H4907" s="3392"/>
      <c r="I4907" s="3683"/>
      <c r="J4907" s="3684"/>
      <c r="K4907" s="1974"/>
      <c r="L4907" s="774"/>
      <c r="M4907" s="767"/>
      <c r="DF4907" s="818"/>
      <c r="DG4907" s="772" t="str">
        <f t="shared" si="92"/>
        <v/>
      </c>
      <c r="DH4907" s="832">
        <v>4997</v>
      </c>
    </row>
    <row r="4908" spans="1:112" s="760" customFormat="1" ht="12" hidden="1" customHeight="1" x14ac:dyDescent="0.15">
      <c r="A4908" s="774"/>
      <c r="B4908" s="3391"/>
      <c r="C4908" s="3681"/>
      <c r="D4908" s="3681"/>
      <c r="E4908" s="3681"/>
      <c r="F4908" s="3681"/>
      <c r="G4908" s="3681"/>
      <c r="H4908" s="3392"/>
      <c r="I4908" s="3683"/>
      <c r="J4908" s="3684"/>
      <c r="K4908" s="1974"/>
      <c r="L4908" s="774"/>
      <c r="M4908" s="767"/>
      <c r="DF4908" s="818"/>
      <c r="DG4908" s="772" t="str">
        <f t="shared" si="92"/>
        <v/>
      </c>
      <c r="DH4908" s="832">
        <v>4998</v>
      </c>
    </row>
    <row r="4909" spans="1:112" s="760" customFormat="1" ht="12" hidden="1" customHeight="1" x14ac:dyDescent="0.15">
      <c r="A4909" s="774"/>
      <c r="B4909" s="3391"/>
      <c r="C4909" s="3681"/>
      <c r="D4909" s="3681"/>
      <c r="E4909" s="3681"/>
      <c r="F4909" s="3681"/>
      <c r="G4909" s="3681"/>
      <c r="H4909" s="3392"/>
      <c r="I4909" s="3683"/>
      <c r="J4909" s="3684"/>
      <c r="K4909" s="1974"/>
      <c r="L4909" s="774"/>
      <c r="M4909" s="767"/>
      <c r="DF4909" s="818"/>
      <c r="DG4909" s="772" t="str">
        <f t="shared" si="92"/>
        <v/>
      </c>
      <c r="DH4909" s="832">
        <v>4999</v>
      </c>
    </row>
    <row r="4910" spans="1:112" s="760" customFormat="1" ht="12" hidden="1" customHeight="1" x14ac:dyDescent="0.15">
      <c r="A4910" s="774"/>
      <c r="B4910" s="3391"/>
      <c r="C4910" s="3681"/>
      <c r="D4910" s="3681"/>
      <c r="E4910" s="3681"/>
      <c r="F4910" s="3681"/>
      <c r="G4910" s="3681"/>
      <c r="H4910" s="3392"/>
      <c r="I4910" s="3683"/>
      <c r="J4910" s="3684"/>
      <c r="K4910" s="1974"/>
      <c r="L4910" s="774"/>
      <c r="M4910" s="767"/>
      <c r="DF4910" s="818"/>
      <c r="DG4910" s="772" t="str">
        <f t="shared" si="92"/>
        <v/>
      </c>
      <c r="DH4910" s="832">
        <v>5000</v>
      </c>
    </row>
    <row r="4911" spans="1:112" s="760" customFormat="1" ht="12" hidden="1" customHeight="1" x14ac:dyDescent="0.15">
      <c r="A4911" s="774"/>
      <c r="B4911" s="3391"/>
      <c r="C4911" s="3681"/>
      <c r="D4911" s="3681"/>
      <c r="E4911" s="3681"/>
      <c r="F4911" s="3681"/>
      <c r="G4911" s="3681"/>
      <c r="H4911" s="3392"/>
      <c r="I4911" s="3683"/>
      <c r="J4911" s="3684"/>
      <c r="K4911" s="1974"/>
      <c r="L4911" s="774"/>
      <c r="M4911" s="767"/>
      <c r="DF4911" s="818"/>
      <c r="DG4911" s="772" t="str">
        <f t="shared" si="92"/>
        <v/>
      </c>
      <c r="DH4911" s="832">
        <v>5001</v>
      </c>
    </row>
    <row r="4912" spans="1:112" s="760" customFormat="1" ht="12" hidden="1" customHeight="1" x14ac:dyDescent="0.15">
      <c r="A4912" s="774"/>
      <c r="B4912" s="3391"/>
      <c r="C4912" s="3681"/>
      <c r="D4912" s="3681"/>
      <c r="E4912" s="3681"/>
      <c r="F4912" s="3681"/>
      <c r="G4912" s="3681"/>
      <c r="H4912" s="3392"/>
      <c r="I4912" s="3683"/>
      <c r="J4912" s="3684"/>
      <c r="K4912" s="1974"/>
      <c r="L4912" s="774"/>
      <c r="M4912" s="767"/>
      <c r="DF4912" s="818"/>
      <c r="DG4912" s="772" t="str">
        <f t="shared" si="92"/>
        <v/>
      </c>
      <c r="DH4912" s="832">
        <v>5002</v>
      </c>
    </row>
    <row r="4913" spans="1:112" s="760" customFormat="1" ht="12.75" hidden="1" customHeight="1" x14ac:dyDescent="0.15">
      <c r="A4913" s="774"/>
      <c r="B4913" s="3391"/>
      <c r="C4913" s="3681"/>
      <c r="D4913" s="3681"/>
      <c r="E4913" s="3681"/>
      <c r="F4913" s="3681"/>
      <c r="G4913" s="3681"/>
      <c r="H4913" s="3392"/>
      <c r="I4913" s="3683"/>
      <c r="J4913" s="3684"/>
      <c r="K4913" s="1974"/>
      <c r="L4913" s="774"/>
      <c r="M4913" s="767"/>
      <c r="DF4913" s="818"/>
      <c r="DG4913" s="772" t="str">
        <f t="shared" si="92"/>
        <v/>
      </c>
      <c r="DH4913" s="832">
        <v>5003</v>
      </c>
    </row>
    <row r="4914" spans="1:112" s="760" customFormat="1" ht="12" hidden="1" customHeight="1" x14ac:dyDescent="0.15">
      <c r="A4914" s="774"/>
      <c r="B4914" s="3391"/>
      <c r="C4914" s="3681"/>
      <c r="D4914" s="3681"/>
      <c r="E4914" s="3681"/>
      <c r="F4914" s="3681"/>
      <c r="G4914" s="3681"/>
      <c r="H4914" s="3392"/>
      <c r="I4914" s="3683"/>
      <c r="J4914" s="3684"/>
      <c r="K4914" s="1974"/>
      <c r="L4914" s="774"/>
      <c r="M4914" s="767"/>
      <c r="DF4914" s="818"/>
      <c r="DG4914" s="772" t="str">
        <f t="shared" si="92"/>
        <v/>
      </c>
      <c r="DH4914" s="832">
        <v>5004</v>
      </c>
    </row>
    <row r="4915" spans="1:112" s="760" customFormat="1" ht="12" hidden="1" customHeight="1" x14ac:dyDescent="0.15">
      <c r="A4915" s="774"/>
      <c r="B4915" s="3391"/>
      <c r="C4915" s="3681"/>
      <c r="D4915" s="3681"/>
      <c r="E4915" s="3681"/>
      <c r="F4915" s="3681"/>
      <c r="G4915" s="3681"/>
      <c r="H4915" s="3392"/>
      <c r="I4915" s="3683"/>
      <c r="J4915" s="3684"/>
      <c r="K4915" s="1974"/>
      <c r="L4915" s="774"/>
      <c r="M4915" s="767"/>
      <c r="DF4915" s="818"/>
      <c r="DG4915" s="772" t="str">
        <f t="shared" ref="DG4915:DG4921" si="93">IF(COUNTA(A4915:M4915)&gt;0,DH4915,"")</f>
        <v/>
      </c>
      <c r="DH4915" s="832">
        <v>5005</v>
      </c>
    </row>
    <row r="4916" spans="1:112" s="760" customFormat="1" ht="12" hidden="1" customHeight="1" x14ac:dyDescent="0.15">
      <c r="A4916" s="774"/>
      <c r="B4916" s="3391"/>
      <c r="C4916" s="3681"/>
      <c r="D4916" s="3681"/>
      <c r="E4916" s="3681"/>
      <c r="F4916" s="3681"/>
      <c r="G4916" s="3681"/>
      <c r="H4916" s="3392"/>
      <c r="I4916" s="3683"/>
      <c r="J4916" s="3684"/>
      <c r="K4916" s="1974"/>
      <c r="L4916" s="774"/>
      <c r="M4916" s="767"/>
      <c r="DF4916" s="818"/>
      <c r="DG4916" s="772" t="str">
        <f t="shared" si="93"/>
        <v/>
      </c>
      <c r="DH4916" s="832">
        <v>5006</v>
      </c>
    </row>
    <row r="4917" spans="1:112" s="760" customFormat="1" ht="12" hidden="1" customHeight="1" x14ac:dyDescent="0.15">
      <c r="A4917" s="774"/>
      <c r="B4917" s="3391"/>
      <c r="C4917" s="3681"/>
      <c r="D4917" s="3681"/>
      <c r="E4917" s="3681"/>
      <c r="F4917" s="3681"/>
      <c r="G4917" s="3681"/>
      <c r="H4917" s="3392"/>
      <c r="I4917" s="3683"/>
      <c r="J4917" s="3684"/>
      <c r="K4917" s="1974"/>
      <c r="L4917" s="774"/>
      <c r="M4917" s="767"/>
      <c r="DF4917" s="818"/>
      <c r="DG4917" s="772" t="str">
        <f t="shared" si="93"/>
        <v/>
      </c>
      <c r="DH4917" s="832">
        <v>5007</v>
      </c>
    </row>
    <row r="4918" spans="1:112" s="760" customFormat="1" ht="12" hidden="1" customHeight="1" x14ac:dyDescent="0.15">
      <c r="A4918" s="774"/>
      <c r="B4918" s="3391"/>
      <c r="C4918" s="3681"/>
      <c r="D4918" s="3681"/>
      <c r="E4918" s="3681"/>
      <c r="F4918" s="3681"/>
      <c r="G4918" s="3681"/>
      <c r="H4918" s="3392"/>
      <c r="I4918" s="3682"/>
      <c r="J4918" s="3682"/>
      <c r="K4918" s="1973"/>
      <c r="L4918" s="774"/>
      <c r="M4918" s="767"/>
      <c r="DF4918" s="818"/>
      <c r="DG4918" s="772" t="str">
        <f t="shared" si="93"/>
        <v/>
      </c>
      <c r="DH4918" s="832">
        <v>5008</v>
      </c>
    </row>
    <row r="4919" spans="1:112" s="760" customFormat="1" ht="12" hidden="1" customHeight="1" x14ac:dyDescent="0.15">
      <c r="A4919" s="774"/>
      <c r="B4919" s="3391"/>
      <c r="C4919" s="3681"/>
      <c r="D4919" s="3681"/>
      <c r="E4919" s="3681"/>
      <c r="F4919" s="3681"/>
      <c r="G4919" s="3681"/>
      <c r="H4919" s="3392"/>
      <c r="I4919" s="3682"/>
      <c r="J4919" s="3682"/>
      <c r="K4919" s="1973"/>
      <c r="L4919" s="774"/>
      <c r="M4919" s="767"/>
      <c r="DF4919" s="818"/>
      <c r="DG4919" s="772" t="str">
        <f t="shared" si="93"/>
        <v/>
      </c>
      <c r="DH4919" s="832">
        <v>5009</v>
      </c>
    </row>
    <row r="4920" spans="1:112" s="760" customFormat="1" ht="12" hidden="1" customHeight="1" x14ac:dyDescent="0.15">
      <c r="A4920" s="774"/>
      <c r="B4920" s="3391"/>
      <c r="C4920" s="3681"/>
      <c r="D4920" s="3681"/>
      <c r="E4920" s="3681"/>
      <c r="F4920" s="3681"/>
      <c r="G4920" s="3681"/>
      <c r="H4920" s="3392"/>
      <c r="I4920" s="3682"/>
      <c r="J4920" s="3682"/>
      <c r="K4920" s="1973"/>
      <c r="L4920" s="774"/>
      <c r="M4920" s="767"/>
      <c r="DF4920" s="818"/>
      <c r="DG4920" s="772" t="str">
        <f t="shared" si="93"/>
        <v/>
      </c>
      <c r="DH4920" s="832">
        <v>5010</v>
      </c>
    </row>
    <row r="4921" spans="1:112" s="760" customFormat="1" ht="12" hidden="1" customHeight="1" x14ac:dyDescent="0.15">
      <c r="A4921" s="774"/>
      <c r="B4921" s="3391"/>
      <c r="C4921" s="3681"/>
      <c r="D4921" s="3681"/>
      <c r="E4921" s="3681"/>
      <c r="F4921" s="3681"/>
      <c r="G4921" s="3681"/>
      <c r="H4921" s="3392"/>
      <c r="I4921" s="3682"/>
      <c r="J4921" s="3682"/>
      <c r="K4921" s="1973"/>
      <c r="L4921" s="774"/>
      <c r="M4921" s="767"/>
      <c r="DF4921" s="818"/>
      <c r="DG4921" s="772" t="str">
        <f t="shared" si="93"/>
        <v/>
      </c>
      <c r="DH4921" s="832">
        <v>5011</v>
      </c>
    </row>
    <row r="4922" spans="1:112" x14ac:dyDescent="0.15">
      <c r="A4922" s="3694" t="s">
        <v>581</v>
      </c>
      <c r="B4922" s="3694"/>
      <c r="C4922" s="3694"/>
      <c r="D4922" s="3695"/>
      <c r="E4922" s="3695"/>
      <c r="F4922" s="3695"/>
      <c r="G4922" s="3695"/>
      <c r="H4922" s="3695"/>
      <c r="I4922" s="3695"/>
      <c r="J4922" s="3695"/>
      <c r="K4922" s="3695"/>
      <c r="L4922" s="3695"/>
      <c r="M4922" s="3695"/>
      <c r="DF4922" s="818"/>
    </row>
    <row r="4923" spans="1:112" x14ac:dyDescent="0.15">
      <c r="A4923" s="3673" t="s">
        <v>6418</v>
      </c>
      <c r="B4923" s="3673"/>
      <c r="C4923" s="3673"/>
      <c r="D4923" s="3673"/>
      <c r="E4923" s="3673"/>
      <c r="F4923" s="3673"/>
      <c r="G4923" s="3673"/>
      <c r="H4923" s="3673"/>
      <c r="I4923" s="3673"/>
      <c r="J4923" s="3673"/>
      <c r="K4923" s="3673"/>
      <c r="L4923" s="3673"/>
      <c r="M4923" s="3673"/>
      <c r="DF4923" s="818"/>
    </row>
    <row r="4924" spans="1:112" x14ac:dyDescent="0.15">
      <c r="A4924" s="3673" t="s">
        <v>6417</v>
      </c>
      <c r="B4924" s="3673"/>
      <c r="C4924" s="3673"/>
      <c r="D4924" s="3673"/>
      <c r="E4924" s="3673"/>
      <c r="F4924" s="3673"/>
      <c r="G4924" s="3673"/>
      <c r="H4924" s="3673"/>
      <c r="I4924" s="3673"/>
      <c r="J4924" s="3673"/>
      <c r="K4924" s="3673"/>
      <c r="L4924" s="3673"/>
      <c r="M4924" s="3673"/>
    </row>
  </sheetData>
  <sheetProtection algorithmName="SHA-512" hashValue="DmR7yOqLTqATgBI3bj40T2npSPDWV26a++7vbw+dIJq+8GJyzg4Nx08eULOEDg78lyIf8v/dCRqY01p+2tAQXg==" saltValue="bSDn/kUAChZwTVWoqmJJNA==" spinCount="100000" sheet="1" objects="1" scenarios="1"/>
  <mergeCells count="10379">
    <mergeCell ref="B537:F537"/>
    <mergeCell ref="G537:I537"/>
    <mergeCell ref="J537:K537"/>
    <mergeCell ref="B538:F538"/>
    <mergeCell ref="G538:I538"/>
    <mergeCell ref="J538:K538"/>
    <mergeCell ref="G486:I486"/>
    <mergeCell ref="J486:K486"/>
    <mergeCell ref="B487:F487"/>
    <mergeCell ref="G487:I487"/>
    <mergeCell ref="J487:K487"/>
    <mergeCell ref="G497:I497"/>
    <mergeCell ref="J497:K497"/>
    <mergeCell ref="B498:F498"/>
    <mergeCell ref="G498:I498"/>
    <mergeCell ref="J498:K498"/>
    <mergeCell ref="B499:F499"/>
    <mergeCell ref="G499:I499"/>
    <mergeCell ref="J499:K499"/>
    <mergeCell ref="B500:F500"/>
    <mergeCell ref="G500:I500"/>
    <mergeCell ref="J500:K500"/>
    <mergeCell ref="B501:F501"/>
    <mergeCell ref="G501:I501"/>
    <mergeCell ref="J501:K501"/>
    <mergeCell ref="B502:F502"/>
    <mergeCell ref="G502:I502"/>
    <mergeCell ref="J502:K502"/>
    <mergeCell ref="B503:F503"/>
    <mergeCell ref="G503:I503"/>
    <mergeCell ref="J503:K503"/>
    <mergeCell ref="B504:F504"/>
    <mergeCell ref="G504:I504"/>
    <mergeCell ref="J504:K504"/>
    <mergeCell ref="B505:F505"/>
    <mergeCell ref="G505:I505"/>
    <mergeCell ref="J505:K505"/>
    <mergeCell ref="B506:F506"/>
    <mergeCell ref="G506:I506"/>
    <mergeCell ref="J506:K506"/>
    <mergeCell ref="B491:F491"/>
    <mergeCell ref="G491:I491"/>
    <mergeCell ref="J491:K491"/>
    <mergeCell ref="B492:F492"/>
    <mergeCell ref="G492:I492"/>
    <mergeCell ref="J492:K492"/>
    <mergeCell ref="B493:F493"/>
    <mergeCell ref="G493:I493"/>
    <mergeCell ref="J493:K493"/>
    <mergeCell ref="B494:F494"/>
    <mergeCell ref="G494:I494"/>
    <mergeCell ref="J494:K494"/>
    <mergeCell ref="B495:F495"/>
    <mergeCell ref="G495:I495"/>
    <mergeCell ref="J495:K495"/>
    <mergeCell ref="B496:F496"/>
    <mergeCell ref="G496:I496"/>
    <mergeCell ref="J496:K496"/>
    <mergeCell ref="B497:F497"/>
    <mergeCell ref="B509:F509"/>
    <mergeCell ref="G509:I509"/>
    <mergeCell ref="J509:K509"/>
    <mergeCell ref="B510:F510"/>
    <mergeCell ref="G510:I510"/>
    <mergeCell ref="G435:I435"/>
    <mergeCell ref="J435:K435"/>
    <mergeCell ref="B436:F436"/>
    <mergeCell ref="G436:I436"/>
    <mergeCell ref="J436:K436"/>
    <mergeCell ref="G446:I446"/>
    <mergeCell ref="J446:K446"/>
    <mergeCell ref="B447:F447"/>
    <mergeCell ref="G447:I447"/>
    <mergeCell ref="J447:K447"/>
    <mergeCell ref="B448:F448"/>
    <mergeCell ref="G448:I448"/>
    <mergeCell ref="J448:K448"/>
    <mergeCell ref="B449:F449"/>
    <mergeCell ref="G449:I449"/>
    <mergeCell ref="J449:K449"/>
    <mergeCell ref="B450:F450"/>
    <mergeCell ref="G450:I450"/>
    <mergeCell ref="J450:K450"/>
    <mergeCell ref="B451:F451"/>
    <mergeCell ref="G451:I451"/>
    <mergeCell ref="J451:K451"/>
    <mergeCell ref="B452:F452"/>
    <mergeCell ref="G452:I452"/>
    <mergeCell ref="J452:K452"/>
    <mergeCell ref="B453:F453"/>
    <mergeCell ref="G453:I453"/>
    <mergeCell ref="J453:K453"/>
    <mergeCell ref="B454:F454"/>
    <mergeCell ref="G454:I454"/>
    <mergeCell ref="J454:K454"/>
    <mergeCell ref="B455:F455"/>
    <mergeCell ref="G455:I455"/>
    <mergeCell ref="J455:K455"/>
    <mergeCell ref="B445:F445"/>
    <mergeCell ref="G445:I445"/>
    <mergeCell ref="J445:K445"/>
    <mergeCell ref="B446:F446"/>
    <mergeCell ref="J205:K205"/>
    <mergeCell ref="B206:F206"/>
    <mergeCell ref="G206:I206"/>
    <mergeCell ref="J206:K206"/>
    <mergeCell ref="J404:K404"/>
    <mergeCell ref="B405:F405"/>
    <mergeCell ref="G405:I405"/>
    <mergeCell ref="J405:K405"/>
    <mergeCell ref="B406:F406"/>
    <mergeCell ref="G406:I406"/>
    <mergeCell ref="J406:K406"/>
    <mergeCell ref="B407:F407"/>
    <mergeCell ref="G407:I407"/>
    <mergeCell ref="J407:K407"/>
    <mergeCell ref="B408:F408"/>
    <mergeCell ref="G408:I408"/>
    <mergeCell ref="J408:K408"/>
    <mergeCell ref="B409:F409"/>
    <mergeCell ref="G409:I409"/>
    <mergeCell ref="J409:K409"/>
    <mergeCell ref="B410:F410"/>
    <mergeCell ref="G410:I410"/>
    <mergeCell ref="J410:K410"/>
    <mergeCell ref="B411:F411"/>
    <mergeCell ref="G411:I411"/>
    <mergeCell ref="J411:K411"/>
    <mergeCell ref="B412:F412"/>
    <mergeCell ref="G412:I412"/>
    <mergeCell ref="J412:K412"/>
    <mergeCell ref="B413:F413"/>
    <mergeCell ref="G413:I413"/>
    <mergeCell ref="J413:K413"/>
    <mergeCell ref="B414:F414"/>
    <mergeCell ref="G414:I414"/>
    <mergeCell ref="J414:K414"/>
    <mergeCell ref="J258:K258"/>
    <mergeCell ref="B259:F259"/>
    <mergeCell ref="G259:I259"/>
    <mergeCell ref="J259:K259"/>
    <mergeCell ref="G269:I269"/>
    <mergeCell ref="J269:K269"/>
    <mergeCell ref="B270:F270"/>
    <mergeCell ref="B230:F230"/>
    <mergeCell ref="G230:I230"/>
    <mergeCell ref="J230:K230"/>
    <mergeCell ref="B231:F231"/>
    <mergeCell ref="G231:I231"/>
    <mergeCell ref="J231:K231"/>
    <mergeCell ref="B232:F232"/>
    <mergeCell ref="G232:I232"/>
    <mergeCell ref="J232:K232"/>
    <mergeCell ref="B233:F233"/>
    <mergeCell ref="B242:F242"/>
    <mergeCell ref="G242:I242"/>
    <mergeCell ref="J242:K242"/>
    <mergeCell ref="B243:F243"/>
    <mergeCell ref="G243:I243"/>
    <mergeCell ref="J243:K243"/>
    <mergeCell ref="B244:F244"/>
    <mergeCell ref="G244:I244"/>
    <mergeCell ref="J244:K244"/>
    <mergeCell ref="B245:F245"/>
    <mergeCell ref="G245:I245"/>
    <mergeCell ref="J245:K245"/>
    <mergeCell ref="B159:F159"/>
    <mergeCell ref="J159:K159"/>
    <mergeCell ref="B160:F160"/>
    <mergeCell ref="J160:K160"/>
    <mergeCell ref="B161:F161"/>
    <mergeCell ref="J161:K161"/>
    <mergeCell ref="B162:F162"/>
    <mergeCell ref="J162:K162"/>
    <mergeCell ref="B163:F163"/>
    <mergeCell ref="J163:K163"/>
    <mergeCell ref="B164:F164"/>
    <mergeCell ref="J164:K164"/>
    <mergeCell ref="B165:F165"/>
    <mergeCell ref="J165:K165"/>
    <mergeCell ref="B166:F166"/>
    <mergeCell ref="J166:K166"/>
    <mergeCell ref="B167:F167"/>
    <mergeCell ref="J167:K167"/>
    <mergeCell ref="B168:F168"/>
    <mergeCell ref="J168:K168"/>
    <mergeCell ref="B169:F169"/>
    <mergeCell ref="J169:K169"/>
    <mergeCell ref="B170:F170"/>
    <mergeCell ref="J170:K170"/>
    <mergeCell ref="B171:F171"/>
    <mergeCell ref="J171:K171"/>
    <mergeCell ref="B172:F172"/>
    <mergeCell ref="J172:K172"/>
    <mergeCell ref="B173:F173"/>
    <mergeCell ref="J173:K173"/>
    <mergeCell ref="B174:F174"/>
    <mergeCell ref="J174:K174"/>
    <mergeCell ref="B175:F175"/>
    <mergeCell ref="J175:K175"/>
    <mergeCell ref="G159:I159"/>
    <mergeCell ref="G160:I160"/>
    <mergeCell ref="G161:I161"/>
    <mergeCell ref="G162:I162"/>
    <mergeCell ref="G163:I163"/>
    <mergeCell ref="G164:I164"/>
    <mergeCell ref="G165:I165"/>
    <mergeCell ref="G166:I166"/>
    <mergeCell ref="G167:I167"/>
    <mergeCell ref="G168:I168"/>
    <mergeCell ref="G169:I169"/>
    <mergeCell ref="G170:I170"/>
    <mergeCell ref="G171:I171"/>
    <mergeCell ref="G172:I172"/>
    <mergeCell ref="G173:I173"/>
    <mergeCell ref="G174:I174"/>
    <mergeCell ref="G175:I175"/>
    <mergeCell ref="B144:F144"/>
    <mergeCell ref="J144:K144"/>
    <mergeCell ref="B145:F145"/>
    <mergeCell ref="J145:K145"/>
    <mergeCell ref="B146:F146"/>
    <mergeCell ref="J146:K146"/>
    <mergeCell ref="B147:F147"/>
    <mergeCell ref="J147:K147"/>
    <mergeCell ref="B148:F148"/>
    <mergeCell ref="J148:K148"/>
    <mergeCell ref="B149:F149"/>
    <mergeCell ref="J149:K149"/>
    <mergeCell ref="B150:F150"/>
    <mergeCell ref="J150:K150"/>
    <mergeCell ref="B151:F151"/>
    <mergeCell ref="J151:K151"/>
    <mergeCell ref="B152:F152"/>
    <mergeCell ref="J152:K152"/>
    <mergeCell ref="B153:F153"/>
    <mergeCell ref="J153:K153"/>
    <mergeCell ref="J154:K154"/>
    <mergeCell ref="B155:F155"/>
    <mergeCell ref="J155:K155"/>
    <mergeCell ref="B156:F156"/>
    <mergeCell ref="J156:K156"/>
    <mergeCell ref="B157:F157"/>
    <mergeCell ref="J157:K157"/>
    <mergeCell ref="B158:F158"/>
    <mergeCell ref="J158:K158"/>
    <mergeCell ref="G142:I142"/>
    <mergeCell ref="B141:F141"/>
    <mergeCell ref="G155:I155"/>
    <mergeCell ref="G156:I156"/>
    <mergeCell ref="G157:I157"/>
    <mergeCell ref="G158:I158"/>
    <mergeCell ref="J131:K131"/>
    <mergeCell ref="B132:F132"/>
    <mergeCell ref="J132:K132"/>
    <mergeCell ref="B133:F133"/>
    <mergeCell ref="J133:K133"/>
    <mergeCell ref="B134:F134"/>
    <mergeCell ref="J134:K134"/>
    <mergeCell ref="B135:F135"/>
    <mergeCell ref="J135:K135"/>
    <mergeCell ref="B136:F136"/>
    <mergeCell ref="J136:K136"/>
    <mergeCell ref="B137:F137"/>
    <mergeCell ref="J137:K137"/>
    <mergeCell ref="B138:F138"/>
    <mergeCell ref="J138:K138"/>
    <mergeCell ref="B139:F139"/>
    <mergeCell ref="J139:K139"/>
    <mergeCell ref="B140:F140"/>
    <mergeCell ref="J140:K140"/>
    <mergeCell ref="B123:F123"/>
    <mergeCell ref="G123:I123"/>
    <mergeCell ref="G124:I124"/>
    <mergeCell ref="G125:I125"/>
    <mergeCell ref="G126:I126"/>
    <mergeCell ref="G127:I127"/>
    <mergeCell ref="G128:I128"/>
    <mergeCell ref="G129:I129"/>
    <mergeCell ref="G130:I130"/>
    <mergeCell ref="J141:K141"/>
    <mergeCell ref="B142:F142"/>
    <mergeCell ref="J142:K142"/>
    <mergeCell ref="B143:F143"/>
    <mergeCell ref="J143:K143"/>
    <mergeCell ref="B121:F121"/>
    <mergeCell ref="J121:K121"/>
    <mergeCell ref="B122:F122"/>
    <mergeCell ref="J122:K122"/>
    <mergeCell ref="G109:I109"/>
    <mergeCell ref="G110:I110"/>
    <mergeCell ref="B105:F105"/>
    <mergeCell ref="G111:I111"/>
    <mergeCell ref="G112:I112"/>
    <mergeCell ref="G113:I113"/>
    <mergeCell ref="G114:I114"/>
    <mergeCell ref="G115:I115"/>
    <mergeCell ref="G116:I116"/>
    <mergeCell ref="G117:I117"/>
    <mergeCell ref="G118:I118"/>
    <mergeCell ref="G119:I119"/>
    <mergeCell ref="G120:I120"/>
    <mergeCell ref="G121:I121"/>
    <mergeCell ref="G122:I122"/>
    <mergeCell ref="J123:K123"/>
    <mergeCell ref="B124:F124"/>
    <mergeCell ref="J124:K124"/>
    <mergeCell ref="B125:F125"/>
    <mergeCell ref="J125:K125"/>
    <mergeCell ref="B126:F126"/>
    <mergeCell ref="J126:K126"/>
    <mergeCell ref="B127:F127"/>
    <mergeCell ref="J127:K127"/>
    <mergeCell ref="B128:F128"/>
    <mergeCell ref="J128:K128"/>
    <mergeCell ref="B129:F129"/>
    <mergeCell ref="J129:K129"/>
    <mergeCell ref="B130:F130"/>
    <mergeCell ref="J130:K130"/>
    <mergeCell ref="B104:F104"/>
    <mergeCell ref="J104:K104"/>
    <mergeCell ref="B88:F88"/>
    <mergeCell ref="J105:K105"/>
    <mergeCell ref="B106:F106"/>
    <mergeCell ref="J106:K106"/>
    <mergeCell ref="B107:F107"/>
    <mergeCell ref="J107:K107"/>
    <mergeCell ref="J108:K108"/>
    <mergeCell ref="B109:F109"/>
    <mergeCell ref="J109:K109"/>
    <mergeCell ref="B110:F110"/>
    <mergeCell ref="J110:K110"/>
    <mergeCell ref="B111:F111"/>
    <mergeCell ref="J111:K111"/>
    <mergeCell ref="B112:F112"/>
    <mergeCell ref="J112:K112"/>
    <mergeCell ref="B113:F113"/>
    <mergeCell ref="J113:K113"/>
    <mergeCell ref="B114:F114"/>
    <mergeCell ref="J114:K114"/>
    <mergeCell ref="B115:F115"/>
    <mergeCell ref="J115:K115"/>
    <mergeCell ref="B116:F116"/>
    <mergeCell ref="J116:K116"/>
    <mergeCell ref="B117:F117"/>
    <mergeCell ref="J117:K117"/>
    <mergeCell ref="B118:F118"/>
    <mergeCell ref="J118:K118"/>
    <mergeCell ref="B119:F119"/>
    <mergeCell ref="J119:K119"/>
    <mergeCell ref="B120:F120"/>
    <mergeCell ref="J120:K120"/>
    <mergeCell ref="B87:F87"/>
    <mergeCell ref="J87:K87"/>
    <mergeCell ref="J88:K88"/>
    <mergeCell ref="B89:F89"/>
    <mergeCell ref="J89:K89"/>
    <mergeCell ref="B90:F90"/>
    <mergeCell ref="J90:K90"/>
    <mergeCell ref="B91:F91"/>
    <mergeCell ref="J91:K91"/>
    <mergeCell ref="B92:F92"/>
    <mergeCell ref="J92:K92"/>
    <mergeCell ref="B93:F93"/>
    <mergeCell ref="J93:K93"/>
    <mergeCell ref="B94:F94"/>
    <mergeCell ref="J94:K94"/>
    <mergeCell ref="B95:F95"/>
    <mergeCell ref="J95:K95"/>
    <mergeCell ref="B96:F96"/>
    <mergeCell ref="J96:K96"/>
    <mergeCell ref="B97:F97"/>
    <mergeCell ref="J97:K97"/>
    <mergeCell ref="B98:F98"/>
    <mergeCell ref="J98:K98"/>
    <mergeCell ref="B99:F99"/>
    <mergeCell ref="J99:K99"/>
    <mergeCell ref="B100:F100"/>
    <mergeCell ref="J100:K100"/>
    <mergeCell ref="B101:F101"/>
    <mergeCell ref="J101:K101"/>
    <mergeCell ref="B102:F102"/>
    <mergeCell ref="J102:K102"/>
    <mergeCell ref="B103:F103"/>
    <mergeCell ref="J103:K103"/>
    <mergeCell ref="B73:F73"/>
    <mergeCell ref="G73:I73"/>
    <mergeCell ref="J73:K73"/>
    <mergeCell ref="B74:F74"/>
    <mergeCell ref="G74:I74"/>
    <mergeCell ref="J74:K74"/>
    <mergeCell ref="B75:F75"/>
    <mergeCell ref="G75:I75"/>
    <mergeCell ref="J75:K75"/>
    <mergeCell ref="B76:F76"/>
    <mergeCell ref="G76:I76"/>
    <mergeCell ref="J76:K76"/>
    <mergeCell ref="B77:F77"/>
    <mergeCell ref="G77:I77"/>
    <mergeCell ref="J77:K77"/>
    <mergeCell ref="B78:F78"/>
    <mergeCell ref="G78:I78"/>
    <mergeCell ref="J78:K78"/>
    <mergeCell ref="B79:F79"/>
    <mergeCell ref="G79:I79"/>
    <mergeCell ref="J79:K79"/>
    <mergeCell ref="B80:F80"/>
    <mergeCell ref="J80:K80"/>
    <mergeCell ref="B81:F81"/>
    <mergeCell ref="J81:K81"/>
    <mergeCell ref="B82:F82"/>
    <mergeCell ref="J82:K82"/>
    <mergeCell ref="B83:F83"/>
    <mergeCell ref="J83:K83"/>
    <mergeCell ref="B84:F84"/>
    <mergeCell ref="J84:K84"/>
    <mergeCell ref="J85:K85"/>
    <mergeCell ref="B86:F86"/>
    <mergeCell ref="J86:K86"/>
    <mergeCell ref="J61:K61"/>
    <mergeCell ref="B62:F62"/>
    <mergeCell ref="G62:I62"/>
    <mergeCell ref="J62:K62"/>
    <mergeCell ref="B63:F63"/>
    <mergeCell ref="G63:I63"/>
    <mergeCell ref="J63:K63"/>
    <mergeCell ref="B64:F64"/>
    <mergeCell ref="G64:I64"/>
    <mergeCell ref="J64:K64"/>
    <mergeCell ref="B65:F65"/>
    <mergeCell ref="G65:I65"/>
    <mergeCell ref="J65:K65"/>
    <mergeCell ref="B66:F66"/>
    <mergeCell ref="G66:I66"/>
    <mergeCell ref="J66:K66"/>
    <mergeCell ref="B67:F67"/>
    <mergeCell ref="G67:I67"/>
    <mergeCell ref="J67:K67"/>
    <mergeCell ref="B68:F68"/>
    <mergeCell ref="G68:I68"/>
    <mergeCell ref="J68:K68"/>
    <mergeCell ref="B69:F69"/>
    <mergeCell ref="G69:I69"/>
    <mergeCell ref="J69:K69"/>
    <mergeCell ref="B70:F70"/>
    <mergeCell ref="G70:I70"/>
    <mergeCell ref="J70:K70"/>
    <mergeCell ref="B71:F71"/>
    <mergeCell ref="G71:I71"/>
    <mergeCell ref="J71:K71"/>
    <mergeCell ref="B72:F72"/>
    <mergeCell ref="G72:I72"/>
    <mergeCell ref="J72:K72"/>
    <mergeCell ref="G27:I27"/>
    <mergeCell ref="J27:K27"/>
    <mergeCell ref="B28:F28"/>
    <mergeCell ref="G28:I28"/>
    <mergeCell ref="J28:K28"/>
    <mergeCell ref="B29:F29"/>
    <mergeCell ref="G29:I29"/>
    <mergeCell ref="J29:K29"/>
    <mergeCell ref="B30:F30"/>
    <mergeCell ref="G30:I30"/>
    <mergeCell ref="J30:K30"/>
    <mergeCell ref="B31:F31"/>
    <mergeCell ref="G31:I31"/>
    <mergeCell ref="J31:K31"/>
    <mergeCell ref="B32:F32"/>
    <mergeCell ref="G32:I32"/>
    <mergeCell ref="J32:K32"/>
    <mergeCell ref="B33:F33"/>
    <mergeCell ref="G33:I33"/>
    <mergeCell ref="J33:K33"/>
    <mergeCell ref="B34:F34"/>
    <mergeCell ref="G34:I34"/>
    <mergeCell ref="J34:K34"/>
    <mergeCell ref="B35:F35"/>
    <mergeCell ref="G35:I35"/>
    <mergeCell ref="J35:K35"/>
    <mergeCell ref="B36:F36"/>
    <mergeCell ref="G36:I36"/>
    <mergeCell ref="J36:K36"/>
    <mergeCell ref="B37:F37"/>
    <mergeCell ref="G37:I37"/>
    <mergeCell ref="J37:K37"/>
    <mergeCell ref="B38:F38"/>
    <mergeCell ref="G38:I38"/>
    <mergeCell ref="J38:K38"/>
    <mergeCell ref="N2:R2"/>
    <mergeCell ref="I3572:J3572"/>
    <mergeCell ref="B3573:H3573"/>
    <mergeCell ref="I3573:J3573"/>
    <mergeCell ref="B3583:H3583"/>
    <mergeCell ref="B14:M14"/>
    <mergeCell ref="A12:M12"/>
    <mergeCell ref="A4923:M4923"/>
    <mergeCell ref="A4922:M4922"/>
    <mergeCell ref="M5:M6"/>
    <mergeCell ref="A11:B11"/>
    <mergeCell ref="B4192:H4192"/>
    <mergeCell ref="I4192:J4192"/>
    <mergeCell ref="B4193:H4193"/>
    <mergeCell ref="I4193:J4193"/>
    <mergeCell ref="B4194:H4194"/>
    <mergeCell ref="I4194:J4194"/>
    <mergeCell ref="B4189:H4189"/>
    <mergeCell ref="I4189:J4189"/>
    <mergeCell ref="B4190:H4190"/>
    <mergeCell ref="I4190:J4190"/>
    <mergeCell ref="B4191:H4191"/>
    <mergeCell ref="I4191:J4191"/>
    <mergeCell ref="B4186:H4186"/>
    <mergeCell ref="I4186:J4186"/>
    <mergeCell ref="B4187:H4187"/>
    <mergeCell ref="I4187:J4187"/>
    <mergeCell ref="B4188:H4188"/>
    <mergeCell ref="I4188:J4188"/>
    <mergeCell ref="B4179:H4179"/>
    <mergeCell ref="I4179:J4179"/>
    <mergeCell ref="B4180:H4180"/>
    <mergeCell ref="I4180:J4180"/>
    <mergeCell ref="B4181:H4181"/>
    <mergeCell ref="I4181:J4181"/>
    <mergeCell ref="B4182:H4182"/>
    <mergeCell ref="I4182:J4182"/>
    <mergeCell ref="B4183:H4183"/>
    <mergeCell ref="I4183:J4183"/>
    <mergeCell ref="B4184:H4184"/>
    <mergeCell ref="I4184:J4184"/>
    <mergeCell ref="B4185:H4185"/>
    <mergeCell ref="I4185:J4185"/>
    <mergeCell ref="B4228:H4228"/>
    <mergeCell ref="I4228:J4228"/>
    <mergeCell ref="B4229:H4229"/>
    <mergeCell ref="I4229:J4229"/>
    <mergeCell ref="B4230:H4230"/>
    <mergeCell ref="I4230:J4230"/>
    <mergeCell ref="B4225:H4225"/>
    <mergeCell ref="I4225:J4225"/>
    <mergeCell ref="B4226:H4226"/>
    <mergeCell ref="I4226:J4226"/>
    <mergeCell ref="B4227:H4227"/>
    <mergeCell ref="I4227:J4227"/>
    <mergeCell ref="B18:F18"/>
    <mergeCell ref="B19:F19"/>
    <mergeCell ref="B20:F20"/>
    <mergeCell ref="B21:F21"/>
    <mergeCell ref="B22:F22"/>
    <mergeCell ref="B23:F23"/>
    <mergeCell ref="B24:F24"/>
    <mergeCell ref="J24:K24"/>
    <mergeCell ref="B25:F25"/>
    <mergeCell ref="B3613:H3613"/>
    <mergeCell ref="I3613:J3613"/>
    <mergeCell ref="B3614:H3614"/>
    <mergeCell ref="I3614:J3614"/>
    <mergeCell ref="B4224:H4224"/>
    <mergeCell ref="I4224:J4224"/>
    <mergeCell ref="B4219:H4219"/>
    <mergeCell ref="A4:C4"/>
    <mergeCell ref="A5:E6"/>
    <mergeCell ref="A7:E7"/>
    <mergeCell ref="A8:E8"/>
    <mergeCell ref="C11:D11"/>
    <mergeCell ref="D4:F4"/>
    <mergeCell ref="G4:H4"/>
    <mergeCell ref="B4210:H4210"/>
    <mergeCell ref="I4210:J4210"/>
    <mergeCell ref="B4211:H4211"/>
    <mergeCell ref="I4211:J4211"/>
    <mergeCell ref="B4212:H4212"/>
    <mergeCell ref="I4212:J4212"/>
    <mergeCell ref="B4207:H4207"/>
    <mergeCell ref="I4207:J4207"/>
    <mergeCell ref="B4208:H4208"/>
    <mergeCell ref="I4208:J4208"/>
    <mergeCell ref="B4209:H4209"/>
    <mergeCell ref="I4209:J4209"/>
    <mergeCell ref="B4204:H4204"/>
    <mergeCell ref="I4204:J4204"/>
    <mergeCell ref="B4205:H4205"/>
    <mergeCell ref="I4205:J4205"/>
    <mergeCell ref="B4206:H4206"/>
    <mergeCell ref="I4206:J4206"/>
    <mergeCell ref="B4201:H4201"/>
    <mergeCell ref="I4201:J4201"/>
    <mergeCell ref="B4202:H4202"/>
    <mergeCell ref="I4202:J4202"/>
    <mergeCell ref="B4203:H4203"/>
    <mergeCell ref="I4203:J4203"/>
    <mergeCell ref="B4198:H4198"/>
    <mergeCell ref="I4198:J4198"/>
    <mergeCell ref="B4199:H4199"/>
    <mergeCell ref="I4199:J4199"/>
    <mergeCell ref="B4200:H4200"/>
    <mergeCell ref="I4200:J4200"/>
    <mergeCell ref="B4195:H4195"/>
    <mergeCell ref="I4195:J4195"/>
    <mergeCell ref="B4196:H4196"/>
    <mergeCell ref="I4196:J4196"/>
    <mergeCell ref="B4197:H4197"/>
    <mergeCell ref="I4197:J4197"/>
    <mergeCell ref="B3574:H3574"/>
    <mergeCell ref="I3574:J3574"/>
    <mergeCell ref="B3575:H3575"/>
    <mergeCell ref="I3575:J3575"/>
    <mergeCell ref="B3576:H3576"/>
    <mergeCell ref="I3576:J3576"/>
    <mergeCell ref="B3571:H3571"/>
    <mergeCell ref="I3571:J3571"/>
    <mergeCell ref="B3572:H3572"/>
    <mergeCell ref="J25:K25"/>
    <mergeCell ref="B26:F26"/>
    <mergeCell ref="G26:I26"/>
    <mergeCell ref="J26:K26"/>
    <mergeCell ref="B27:F27"/>
    <mergeCell ref="I4219:J4219"/>
    <mergeCell ref="B4220:H4220"/>
    <mergeCell ref="I4220:J4220"/>
    <mergeCell ref="B4221:H4221"/>
    <mergeCell ref="I4221:J4221"/>
    <mergeCell ref="B4216:H4216"/>
    <mergeCell ref="I4216:J4216"/>
    <mergeCell ref="B4217:H4217"/>
    <mergeCell ref="I4217:J4217"/>
    <mergeCell ref="B4218:H4218"/>
    <mergeCell ref="I4218:J4218"/>
    <mergeCell ref="B4213:H4213"/>
    <mergeCell ref="I4213:J4213"/>
    <mergeCell ref="B4214:H4214"/>
    <mergeCell ref="I4214:J4214"/>
    <mergeCell ref="B4215:H4215"/>
    <mergeCell ref="I4215:J4215"/>
    <mergeCell ref="B4246:H4246"/>
    <mergeCell ref="I4246:J4246"/>
    <mergeCell ref="B4247:H4247"/>
    <mergeCell ref="I4247:J4247"/>
    <mergeCell ref="B4248:H4248"/>
    <mergeCell ref="I4248:J4248"/>
    <mergeCell ref="B4243:H4243"/>
    <mergeCell ref="I4243:J4243"/>
    <mergeCell ref="B4244:H4244"/>
    <mergeCell ref="I4244:J4244"/>
    <mergeCell ref="B4245:H4245"/>
    <mergeCell ref="I4245:J4245"/>
    <mergeCell ref="B4240:H4240"/>
    <mergeCell ref="I4240:J4240"/>
    <mergeCell ref="B4241:H4241"/>
    <mergeCell ref="I4241:J4241"/>
    <mergeCell ref="B4242:H4242"/>
    <mergeCell ref="I4242:J4242"/>
    <mergeCell ref="B4237:H4237"/>
    <mergeCell ref="I4237:J4237"/>
    <mergeCell ref="B4238:H4238"/>
    <mergeCell ref="I4238:J4238"/>
    <mergeCell ref="B4239:H4239"/>
    <mergeCell ref="I4239:J4239"/>
    <mergeCell ref="B4234:H4234"/>
    <mergeCell ref="I4234:J4234"/>
    <mergeCell ref="B4235:H4235"/>
    <mergeCell ref="I4235:J4235"/>
    <mergeCell ref="B4236:H4236"/>
    <mergeCell ref="I4236:J4236"/>
    <mergeCell ref="B4231:H4231"/>
    <mergeCell ref="I4231:J4231"/>
    <mergeCell ref="B4232:H4232"/>
    <mergeCell ref="I4232:J4232"/>
    <mergeCell ref="B4233:H4233"/>
    <mergeCell ref="I4233:J4233"/>
    <mergeCell ref="B4222:H4222"/>
    <mergeCell ref="I4222:J4222"/>
    <mergeCell ref="B4223:H4223"/>
    <mergeCell ref="I4223:J4223"/>
    <mergeCell ref="B4264:H4264"/>
    <mergeCell ref="I4264:J4264"/>
    <mergeCell ref="B4265:H4265"/>
    <mergeCell ref="I4265:J4265"/>
    <mergeCell ref="B4266:H4266"/>
    <mergeCell ref="I4266:J4266"/>
    <mergeCell ref="B4261:H4261"/>
    <mergeCell ref="I4261:J4261"/>
    <mergeCell ref="B4262:H4262"/>
    <mergeCell ref="I4262:J4262"/>
    <mergeCell ref="B4263:H4263"/>
    <mergeCell ref="I4263:J4263"/>
    <mergeCell ref="B4258:H4258"/>
    <mergeCell ref="I4258:J4258"/>
    <mergeCell ref="B4259:H4259"/>
    <mergeCell ref="I4259:J4259"/>
    <mergeCell ref="B4260:H4260"/>
    <mergeCell ref="I4260:J4260"/>
    <mergeCell ref="B4255:H4255"/>
    <mergeCell ref="I4255:J4255"/>
    <mergeCell ref="B4256:H4256"/>
    <mergeCell ref="I4256:J4256"/>
    <mergeCell ref="B4257:H4257"/>
    <mergeCell ref="I4257:J4257"/>
    <mergeCell ref="B4252:H4252"/>
    <mergeCell ref="I4252:J4252"/>
    <mergeCell ref="B4253:H4253"/>
    <mergeCell ref="I4253:J4253"/>
    <mergeCell ref="B4254:H4254"/>
    <mergeCell ref="I4254:J4254"/>
    <mergeCell ref="B4249:H4249"/>
    <mergeCell ref="I4249:J4249"/>
    <mergeCell ref="B4250:H4250"/>
    <mergeCell ref="I4250:J4250"/>
    <mergeCell ref="B4251:H4251"/>
    <mergeCell ref="I4251:J4251"/>
    <mergeCell ref="B4797:H4797"/>
    <mergeCell ref="I4797:J4797"/>
    <mergeCell ref="B4798:H4798"/>
    <mergeCell ref="I4798:J4798"/>
    <mergeCell ref="B4799:H4799"/>
    <mergeCell ref="I4799:J4799"/>
    <mergeCell ref="B4794:H4794"/>
    <mergeCell ref="I4794:J4794"/>
    <mergeCell ref="B4795:H4795"/>
    <mergeCell ref="I4795:J4795"/>
    <mergeCell ref="B4796:H4796"/>
    <mergeCell ref="I4796:J4796"/>
    <mergeCell ref="B4791:H4791"/>
    <mergeCell ref="I4791:J4791"/>
    <mergeCell ref="B4792:H4792"/>
    <mergeCell ref="I4792:J4792"/>
    <mergeCell ref="B4793:H4793"/>
    <mergeCell ref="I4793:J4793"/>
    <mergeCell ref="B4788:H4788"/>
    <mergeCell ref="I4788:J4788"/>
    <mergeCell ref="B4789:H4789"/>
    <mergeCell ref="I4789:J4789"/>
    <mergeCell ref="B4790:H4790"/>
    <mergeCell ref="I4790:J4790"/>
    <mergeCell ref="B4267:H4267"/>
    <mergeCell ref="I4267:J4267"/>
    <mergeCell ref="B4268:H4268"/>
    <mergeCell ref="I4268:J4268"/>
    <mergeCell ref="B4787:H4787"/>
    <mergeCell ref="I4787:J4787"/>
    <mergeCell ref="B4271:H4271"/>
    <mergeCell ref="I4271:J4271"/>
    <mergeCell ref="B4272:H4272"/>
    <mergeCell ref="I4272:J4272"/>
    <mergeCell ref="B4273:H4273"/>
    <mergeCell ref="I4273:J4273"/>
    <mergeCell ref="B4274:H4274"/>
    <mergeCell ref="I4274:J4274"/>
    <mergeCell ref="B4275:H4275"/>
    <mergeCell ref="I4275:J4275"/>
    <mergeCell ref="B4291:H4291"/>
    <mergeCell ref="I4291:J4291"/>
    <mergeCell ref="B4292:H4292"/>
    <mergeCell ref="I4292:J4292"/>
    <mergeCell ref="B4293:H4293"/>
    <mergeCell ref="I4293:J4293"/>
    <mergeCell ref="B4288:H4288"/>
    <mergeCell ref="I4288:J4288"/>
    <mergeCell ref="B4289:H4289"/>
    <mergeCell ref="I4289:J4289"/>
    <mergeCell ref="B4290:H4290"/>
    <mergeCell ref="I4290:J4290"/>
    <mergeCell ref="B4285:H4285"/>
    <mergeCell ref="I4285:J4285"/>
    <mergeCell ref="B4286:H4286"/>
    <mergeCell ref="I4286:J4286"/>
    <mergeCell ref="B4287:H4287"/>
    <mergeCell ref="I4287:J4287"/>
    <mergeCell ref="B4282:H4282"/>
    <mergeCell ref="I4282:J4282"/>
    <mergeCell ref="B4283:H4283"/>
    <mergeCell ref="I4283:J4283"/>
    <mergeCell ref="B4284:H4284"/>
    <mergeCell ref="I4284:J4284"/>
    <mergeCell ref="B4815:H4815"/>
    <mergeCell ref="I4815:J4815"/>
    <mergeCell ref="B4816:H4816"/>
    <mergeCell ref="I4816:J4816"/>
    <mergeCell ref="B4817:H4817"/>
    <mergeCell ref="I4817:J4817"/>
    <mergeCell ref="B4812:H4812"/>
    <mergeCell ref="I4812:J4812"/>
    <mergeCell ref="B4813:H4813"/>
    <mergeCell ref="I4813:J4813"/>
    <mergeCell ref="B4814:H4814"/>
    <mergeCell ref="I4814:J4814"/>
    <mergeCell ref="B4809:H4809"/>
    <mergeCell ref="I4809:J4809"/>
    <mergeCell ref="B4810:H4810"/>
    <mergeCell ref="I4810:J4810"/>
    <mergeCell ref="B4811:H4811"/>
    <mergeCell ref="I4811:J4811"/>
    <mergeCell ref="B4806:H4806"/>
    <mergeCell ref="I4806:J4806"/>
    <mergeCell ref="B4807:H4807"/>
    <mergeCell ref="I4807:J4807"/>
    <mergeCell ref="B4808:H4808"/>
    <mergeCell ref="I4808:J4808"/>
    <mergeCell ref="B4803:H4803"/>
    <mergeCell ref="I4803:J4803"/>
    <mergeCell ref="B4804:H4804"/>
    <mergeCell ref="I4804:J4804"/>
    <mergeCell ref="B4805:H4805"/>
    <mergeCell ref="I4805:J4805"/>
    <mergeCell ref="B4800:H4800"/>
    <mergeCell ref="I4800:J4800"/>
    <mergeCell ref="B4801:H4801"/>
    <mergeCell ref="I4801:J4801"/>
    <mergeCell ref="B4802:H4802"/>
    <mergeCell ref="I4802:J4802"/>
    <mergeCell ref="B4833:H4833"/>
    <mergeCell ref="I4833:J4833"/>
    <mergeCell ref="B4834:H4834"/>
    <mergeCell ref="I4834:J4834"/>
    <mergeCell ref="B4835:H4835"/>
    <mergeCell ref="I4835:J4835"/>
    <mergeCell ref="B4830:H4830"/>
    <mergeCell ref="I4830:J4830"/>
    <mergeCell ref="B4831:H4831"/>
    <mergeCell ref="I4831:J4831"/>
    <mergeCell ref="B4832:H4832"/>
    <mergeCell ref="I4832:J4832"/>
    <mergeCell ref="B4827:H4827"/>
    <mergeCell ref="I4827:J4827"/>
    <mergeCell ref="B4828:H4828"/>
    <mergeCell ref="I4828:J4828"/>
    <mergeCell ref="B4829:H4829"/>
    <mergeCell ref="I4829:J4829"/>
    <mergeCell ref="B4824:H4824"/>
    <mergeCell ref="I4824:J4824"/>
    <mergeCell ref="B4825:H4825"/>
    <mergeCell ref="I4825:J4825"/>
    <mergeCell ref="B4826:H4826"/>
    <mergeCell ref="I4826:J4826"/>
    <mergeCell ref="B4821:H4821"/>
    <mergeCell ref="I4821:J4821"/>
    <mergeCell ref="B4822:H4822"/>
    <mergeCell ref="I4822:J4822"/>
    <mergeCell ref="B4823:H4823"/>
    <mergeCell ref="I4823:J4823"/>
    <mergeCell ref="B4818:H4818"/>
    <mergeCell ref="I4818:J4818"/>
    <mergeCell ref="B4819:H4819"/>
    <mergeCell ref="I4819:J4819"/>
    <mergeCell ref="B4820:H4820"/>
    <mergeCell ref="I4820:J4820"/>
    <mergeCell ref="B4851:H4851"/>
    <mergeCell ref="I4851:J4851"/>
    <mergeCell ref="B4852:H4852"/>
    <mergeCell ref="I4852:J4852"/>
    <mergeCell ref="B4853:H4853"/>
    <mergeCell ref="I4853:J4853"/>
    <mergeCell ref="B4848:H4848"/>
    <mergeCell ref="I4848:J4848"/>
    <mergeCell ref="B4849:H4849"/>
    <mergeCell ref="I4849:J4849"/>
    <mergeCell ref="B4850:H4850"/>
    <mergeCell ref="I4850:J4850"/>
    <mergeCell ref="B4845:H4845"/>
    <mergeCell ref="I4845:J4845"/>
    <mergeCell ref="B4846:H4846"/>
    <mergeCell ref="I4846:J4846"/>
    <mergeCell ref="B4847:H4847"/>
    <mergeCell ref="I4847:J4847"/>
    <mergeCell ref="B4842:H4842"/>
    <mergeCell ref="I4842:J4842"/>
    <mergeCell ref="B4843:H4843"/>
    <mergeCell ref="I4843:J4843"/>
    <mergeCell ref="B4844:H4844"/>
    <mergeCell ref="I4844:J4844"/>
    <mergeCell ref="B4839:H4839"/>
    <mergeCell ref="I4839:J4839"/>
    <mergeCell ref="B4840:H4840"/>
    <mergeCell ref="I4840:J4840"/>
    <mergeCell ref="B4841:H4841"/>
    <mergeCell ref="I4841:J4841"/>
    <mergeCell ref="B4836:H4836"/>
    <mergeCell ref="I4836:J4836"/>
    <mergeCell ref="B4837:H4837"/>
    <mergeCell ref="I4837:J4837"/>
    <mergeCell ref="B4838:H4838"/>
    <mergeCell ref="I4838:J4838"/>
    <mergeCell ref="B4869:H4869"/>
    <mergeCell ref="I4869:J4869"/>
    <mergeCell ref="B4870:H4870"/>
    <mergeCell ref="I4870:J4870"/>
    <mergeCell ref="B4871:H4871"/>
    <mergeCell ref="I4871:J4871"/>
    <mergeCell ref="B4866:H4866"/>
    <mergeCell ref="I4866:J4866"/>
    <mergeCell ref="B4867:H4867"/>
    <mergeCell ref="I4867:J4867"/>
    <mergeCell ref="B4868:H4868"/>
    <mergeCell ref="I4868:J4868"/>
    <mergeCell ref="B4863:H4863"/>
    <mergeCell ref="I4863:J4863"/>
    <mergeCell ref="B4864:H4864"/>
    <mergeCell ref="I4864:J4864"/>
    <mergeCell ref="B4865:H4865"/>
    <mergeCell ref="I4865:J4865"/>
    <mergeCell ref="B4860:H4860"/>
    <mergeCell ref="I4860:J4860"/>
    <mergeCell ref="B4861:H4861"/>
    <mergeCell ref="I4861:J4861"/>
    <mergeCell ref="B4862:H4862"/>
    <mergeCell ref="I4862:J4862"/>
    <mergeCell ref="B4857:H4857"/>
    <mergeCell ref="I4857:J4857"/>
    <mergeCell ref="B4858:H4858"/>
    <mergeCell ref="I4858:J4858"/>
    <mergeCell ref="B4859:H4859"/>
    <mergeCell ref="I4859:J4859"/>
    <mergeCell ref="B4854:H4854"/>
    <mergeCell ref="I4854:J4854"/>
    <mergeCell ref="B4855:H4855"/>
    <mergeCell ref="I4855:J4855"/>
    <mergeCell ref="B4856:H4856"/>
    <mergeCell ref="I4856:J4856"/>
    <mergeCell ref="B4902:H4902"/>
    <mergeCell ref="I4902:J4902"/>
    <mergeCell ref="B4903:H4903"/>
    <mergeCell ref="I4903:J4903"/>
    <mergeCell ref="B4921:H4921"/>
    <mergeCell ref="I4921:J4921"/>
    <mergeCell ref="B3592:H3592"/>
    <mergeCell ref="I3592:J3592"/>
    <mergeCell ref="B3593:H3593"/>
    <mergeCell ref="I3593:J3593"/>
    <mergeCell ref="B3594:H3594"/>
    <mergeCell ref="I3594:J3594"/>
    <mergeCell ref="B3589:H3589"/>
    <mergeCell ref="I3589:J3589"/>
    <mergeCell ref="B3590:H3590"/>
    <mergeCell ref="I3590:J3590"/>
    <mergeCell ref="B3591:H3591"/>
    <mergeCell ref="I3591:J3591"/>
    <mergeCell ref="B3586:H3586"/>
    <mergeCell ref="I3586:J3586"/>
    <mergeCell ref="B3587:H3587"/>
    <mergeCell ref="I3587:J3587"/>
    <mergeCell ref="B3588:H3588"/>
    <mergeCell ref="I3588:J3588"/>
    <mergeCell ref="B3628:H3628"/>
    <mergeCell ref="I3628:J3628"/>
    <mergeCell ref="B3629:H3629"/>
    <mergeCell ref="I3629:J3629"/>
    <mergeCell ref="B3630:H3630"/>
    <mergeCell ref="I3630:J3630"/>
    <mergeCell ref="B3625:H3625"/>
    <mergeCell ref="I3625:J3625"/>
    <mergeCell ref="B3626:H3626"/>
    <mergeCell ref="I3626:J3626"/>
    <mergeCell ref="B3627:H3627"/>
    <mergeCell ref="I3627:J3627"/>
    <mergeCell ref="B3622:H3622"/>
    <mergeCell ref="I3622:J3622"/>
    <mergeCell ref="B3623:H3623"/>
    <mergeCell ref="I3623:J3623"/>
    <mergeCell ref="B3624:H3624"/>
    <mergeCell ref="I3624:J3624"/>
    <mergeCell ref="B3619:H3619"/>
    <mergeCell ref="I3619:J3619"/>
    <mergeCell ref="B3620:H3620"/>
    <mergeCell ref="I3620:J3620"/>
    <mergeCell ref="B3621:H3621"/>
    <mergeCell ref="I3621:J3621"/>
    <mergeCell ref="B3616:H3616"/>
    <mergeCell ref="I3616:J3616"/>
    <mergeCell ref="B3617:H3617"/>
    <mergeCell ref="I3617:J3617"/>
    <mergeCell ref="B4895:H4895"/>
    <mergeCell ref="I4895:J4895"/>
    <mergeCell ref="B4890:H4890"/>
    <mergeCell ref="I4890:J4890"/>
    <mergeCell ref="B4891:H4891"/>
    <mergeCell ref="I4891:J4891"/>
    <mergeCell ref="B4892:H4892"/>
    <mergeCell ref="I4892:J4892"/>
    <mergeCell ref="B4887:H4887"/>
    <mergeCell ref="I4887:J4887"/>
    <mergeCell ref="B4888:H4888"/>
    <mergeCell ref="I4888:J4888"/>
    <mergeCell ref="B3580:H3580"/>
    <mergeCell ref="I3580:J3580"/>
    <mergeCell ref="B3581:H3581"/>
    <mergeCell ref="I3581:J3581"/>
    <mergeCell ref="B3582:H3582"/>
    <mergeCell ref="I3582:J3582"/>
    <mergeCell ref="B3577:H3577"/>
    <mergeCell ref="I3577:J3577"/>
    <mergeCell ref="B3578:H3578"/>
    <mergeCell ref="I3578:J3578"/>
    <mergeCell ref="B3579:H3579"/>
    <mergeCell ref="I3579:J3579"/>
    <mergeCell ref="B3610:H3610"/>
    <mergeCell ref="I3610:J3610"/>
    <mergeCell ref="B3611:H3611"/>
    <mergeCell ref="I3611:J3611"/>
    <mergeCell ref="B3612:H3612"/>
    <mergeCell ref="I3612:J3612"/>
    <mergeCell ref="B3607:H3607"/>
    <mergeCell ref="I3607:J3607"/>
    <mergeCell ref="B3608:H3608"/>
    <mergeCell ref="I3608:J3608"/>
    <mergeCell ref="B3609:H3609"/>
    <mergeCell ref="I3609:J3609"/>
    <mergeCell ref="B3604:H3604"/>
    <mergeCell ref="I3604:J3604"/>
    <mergeCell ref="B3605:H3605"/>
    <mergeCell ref="I3605:J3605"/>
    <mergeCell ref="B3606:H3606"/>
    <mergeCell ref="I3606:J3606"/>
    <mergeCell ref="B3601:H3601"/>
    <mergeCell ref="I3601:J3601"/>
    <mergeCell ref="B3602:H3602"/>
    <mergeCell ref="I3602:J3602"/>
    <mergeCell ref="B3603:H3603"/>
    <mergeCell ref="I3603:J3603"/>
    <mergeCell ref="B3598:H3598"/>
    <mergeCell ref="I3598:J3598"/>
    <mergeCell ref="B3599:H3599"/>
    <mergeCell ref="I3599:J3599"/>
    <mergeCell ref="B3600:H3600"/>
    <mergeCell ref="I3600:J3600"/>
    <mergeCell ref="B3595:H3595"/>
    <mergeCell ref="I3595:J3595"/>
    <mergeCell ref="B3596:H3596"/>
    <mergeCell ref="I3596:J3596"/>
    <mergeCell ref="B3597:H3597"/>
    <mergeCell ref="I3597:J3597"/>
    <mergeCell ref="I3583:J3583"/>
    <mergeCell ref="B3584:H3584"/>
    <mergeCell ref="I3584:J3584"/>
    <mergeCell ref="B3585:H3585"/>
    <mergeCell ref="I3585:J3585"/>
    <mergeCell ref="B3615:H3615"/>
    <mergeCell ref="I3615:J3615"/>
    <mergeCell ref="B3646:H3646"/>
    <mergeCell ref="I3646:J3646"/>
    <mergeCell ref="B3647:H3647"/>
    <mergeCell ref="I3647:J3647"/>
    <mergeCell ref="B3648:H3648"/>
    <mergeCell ref="I3648:J3648"/>
    <mergeCell ref="B3643:H3643"/>
    <mergeCell ref="I3643:J3643"/>
    <mergeCell ref="B3644:H3644"/>
    <mergeCell ref="I3644:J3644"/>
    <mergeCell ref="B3645:H3645"/>
    <mergeCell ref="I3645:J3645"/>
    <mergeCell ref="B3640:H3640"/>
    <mergeCell ref="I3640:J3640"/>
    <mergeCell ref="B3641:H3641"/>
    <mergeCell ref="I3641:J3641"/>
    <mergeCell ref="B3642:H3642"/>
    <mergeCell ref="I3642:J3642"/>
    <mergeCell ref="B3637:H3637"/>
    <mergeCell ref="I3637:J3637"/>
    <mergeCell ref="B3638:H3638"/>
    <mergeCell ref="I3638:J3638"/>
    <mergeCell ref="B3639:H3639"/>
    <mergeCell ref="I3639:J3639"/>
    <mergeCell ref="B3634:H3634"/>
    <mergeCell ref="I3634:J3634"/>
    <mergeCell ref="B3635:H3635"/>
    <mergeCell ref="I3635:J3635"/>
    <mergeCell ref="B3636:H3636"/>
    <mergeCell ref="I3636:J3636"/>
    <mergeCell ref="B3631:H3631"/>
    <mergeCell ref="I3631:J3631"/>
    <mergeCell ref="B3632:H3632"/>
    <mergeCell ref="I3632:J3632"/>
    <mergeCell ref="B3633:H3633"/>
    <mergeCell ref="I3633:J3633"/>
    <mergeCell ref="B3618:H3618"/>
    <mergeCell ref="I3618:J3618"/>
    <mergeCell ref="B3664:H3664"/>
    <mergeCell ref="I3664:J3664"/>
    <mergeCell ref="B3665:H3665"/>
    <mergeCell ref="I3665:J3665"/>
    <mergeCell ref="B3666:H3666"/>
    <mergeCell ref="I3666:J3666"/>
    <mergeCell ref="B3661:H3661"/>
    <mergeCell ref="I3661:J3661"/>
    <mergeCell ref="B3662:H3662"/>
    <mergeCell ref="I3662:J3662"/>
    <mergeCell ref="B3663:H3663"/>
    <mergeCell ref="I3663:J3663"/>
    <mergeCell ref="B3658:H3658"/>
    <mergeCell ref="I3658:J3658"/>
    <mergeCell ref="B3659:H3659"/>
    <mergeCell ref="I3659:J3659"/>
    <mergeCell ref="B3660:H3660"/>
    <mergeCell ref="I3660:J3660"/>
    <mergeCell ref="B3655:H3655"/>
    <mergeCell ref="I3655:J3655"/>
    <mergeCell ref="B3656:H3656"/>
    <mergeCell ref="I3656:J3656"/>
    <mergeCell ref="B3657:H3657"/>
    <mergeCell ref="I3657:J3657"/>
    <mergeCell ref="B3652:H3652"/>
    <mergeCell ref="I3652:J3652"/>
    <mergeCell ref="B3653:H3653"/>
    <mergeCell ref="I3653:J3653"/>
    <mergeCell ref="B3654:H3654"/>
    <mergeCell ref="I3654:J3654"/>
    <mergeCell ref="B3649:H3649"/>
    <mergeCell ref="I3649:J3649"/>
    <mergeCell ref="B3650:H3650"/>
    <mergeCell ref="I3650:J3650"/>
    <mergeCell ref="B3651:H3651"/>
    <mergeCell ref="I3651:J3651"/>
    <mergeCell ref="B3682:H3682"/>
    <mergeCell ref="I3682:J3682"/>
    <mergeCell ref="B3683:H3683"/>
    <mergeCell ref="I3683:J3683"/>
    <mergeCell ref="B3684:H3684"/>
    <mergeCell ref="I3684:J3684"/>
    <mergeCell ref="B3679:H3679"/>
    <mergeCell ref="I3679:J3679"/>
    <mergeCell ref="B3680:H3680"/>
    <mergeCell ref="I3680:J3680"/>
    <mergeCell ref="B3681:H3681"/>
    <mergeCell ref="I3681:J3681"/>
    <mergeCell ref="B3676:H3676"/>
    <mergeCell ref="I3676:J3676"/>
    <mergeCell ref="B3677:H3677"/>
    <mergeCell ref="I3677:J3677"/>
    <mergeCell ref="B3678:H3678"/>
    <mergeCell ref="I3678:J3678"/>
    <mergeCell ref="B3673:H3673"/>
    <mergeCell ref="I3673:J3673"/>
    <mergeCell ref="B3674:H3674"/>
    <mergeCell ref="I3674:J3674"/>
    <mergeCell ref="B3675:H3675"/>
    <mergeCell ref="I3675:J3675"/>
    <mergeCell ref="B3670:H3670"/>
    <mergeCell ref="I3670:J3670"/>
    <mergeCell ref="B3671:H3671"/>
    <mergeCell ref="I3671:J3671"/>
    <mergeCell ref="B3672:H3672"/>
    <mergeCell ref="I3672:J3672"/>
    <mergeCell ref="B3667:H3667"/>
    <mergeCell ref="I3667:J3667"/>
    <mergeCell ref="B3668:H3668"/>
    <mergeCell ref="I3668:J3668"/>
    <mergeCell ref="B3669:H3669"/>
    <mergeCell ref="I3669:J3669"/>
    <mergeCell ref="B3700:H3700"/>
    <mergeCell ref="I3700:J3700"/>
    <mergeCell ref="B3701:H3701"/>
    <mergeCell ref="I3701:J3701"/>
    <mergeCell ref="B3702:H3702"/>
    <mergeCell ref="I3702:J3702"/>
    <mergeCell ref="B3697:H3697"/>
    <mergeCell ref="I3697:J3697"/>
    <mergeCell ref="B3698:H3698"/>
    <mergeCell ref="I3698:J3698"/>
    <mergeCell ref="B3699:H3699"/>
    <mergeCell ref="I3699:J3699"/>
    <mergeCell ref="B3694:H3694"/>
    <mergeCell ref="I3694:J3694"/>
    <mergeCell ref="B3695:H3695"/>
    <mergeCell ref="I3695:J3695"/>
    <mergeCell ref="B3696:H3696"/>
    <mergeCell ref="I3696:J3696"/>
    <mergeCell ref="B3691:H3691"/>
    <mergeCell ref="I3691:J3691"/>
    <mergeCell ref="B3692:H3692"/>
    <mergeCell ref="I3692:J3692"/>
    <mergeCell ref="B3693:H3693"/>
    <mergeCell ref="I3693:J3693"/>
    <mergeCell ref="B3688:H3688"/>
    <mergeCell ref="I3688:J3688"/>
    <mergeCell ref="B3689:H3689"/>
    <mergeCell ref="I3689:J3689"/>
    <mergeCell ref="B3690:H3690"/>
    <mergeCell ref="I3690:J3690"/>
    <mergeCell ref="B3685:H3685"/>
    <mergeCell ref="I3685:J3685"/>
    <mergeCell ref="B3686:H3686"/>
    <mergeCell ref="I3686:J3686"/>
    <mergeCell ref="B3687:H3687"/>
    <mergeCell ref="I3687:J3687"/>
    <mergeCell ref="B3718:H3718"/>
    <mergeCell ref="I3718:J3718"/>
    <mergeCell ref="B3719:H3719"/>
    <mergeCell ref="I3719:J3719"/>
    <mergeCell ref="B3720:H3720"/>
    <mergeCell ref="I3720:J3720"/>
    <mergeCell ref="B3715:H3715"/>
    <mergeCell ref="I3715:J3715"/>
    <mergeCell ref="B3716:H3716"/>
    <mergeCell ref="I3716:J3716"/>
    <mergeCell ref="B3717:H3717"/>
    <mergeCell ref="I3717:J3717"/>
    <mergeCell ref="B3712:H3712"/>
    <mergeCell ref="I3712:J3712"/>
    <mergeCell ref="B3713:H3713"/>
    <mergeCell ref="I3713:J3713"/>
    <mergeCell ref="B3714:H3714"/>
    <mergeCell ref="I3714:J3714"/>
    <mergeCell ref="B3709:H3709"/>
    <mergeCell ref="I3709:J3709"/>
    <mergeCell ref="B3710:H3710"/>
    <mergeCell ref="I3710:J3710"/>
    <mergeCell ref="B3711:H3711"/>
    <mergeCell ref="I3711:J3711"/>
    <mergeCell ref="B3706:H3706"/>
    <mergeCell ref="I3706:J3706"/>
    <mergeCell ref="B3707:H3707"/>
    <mergeCell ref="I3707:J3707"/>
    <mergeCell ref="B3708:H3708"/>
    <mergeCell ref="I3708:J3708"/>
    <mergeCell ref="B3703:H3703"/>
    <mergeCell ref="I3703:J3703"/>
    <mergeCell ref="B3704:H3704"/>
    <mergeCell ref="I3704:J3704"/>
    <mergeCell ref="B3705:H3705"/>
    <mergeCell ref="I3705:J3705"/>
    <mergeCell ref="B3736:H3736"/>
    <mergeCell ref="I3736:J3736"/>
    <mergeCell ref="B3737:H3737"/>
    <mergeCell ref="I3737:J3737"/>
    <mergeCell ref="B3738:H3738"/>
    <mergeCell ref="I3738:J3738"/>
    <mergeCell ref="B3733:H3733"/>
    <mergeCell ref="I3733:J3733"/>
    <mergeCell ref="B3734:H3734"/>
    <mergeCell ref="I3734:J3734"/>
    <mergeCell ref="B3735:H3735"/>
    <mergeCell ref="I3735:J3735"/>
    <mergeCell ref="B3730:H3730"/>
    <mergeCell ref="I3730:J3730"/>
    <mergeCell ref="B3731:H3731"/>
    <mergeCell ref="I3731:J3731"/>
    <mergeCell ref="B3732:H3732"/>
    <mergeCell ref="I3732:J3732"/>
    <mergeCell ref="B3727:H3727"/>
    <mergeCell ref="I3727:J3727"/>
    <mergeCell ref="B3728:H3728"/>
    <mergeCell ref="I3728:J3728"/>
    <mergeCell ref="B3729:H3729"/>
    <mergeCell ref="I3729:J3729"/>
    <mergeCell ref="B3724:H3724"/>
    <mergeCell ref="I3724:J3724"/>
    <mergeCell ref="B3725:H3725"/>
    <mergeCell ref="I3725:J3725"/>
    <mergeCell ref="B3726:H3726"/>
    <mergeCell ref="I3726:J3726"/>
    <mergeCell ref="B3721:H3721"/>
    <mergeCell ref="I3721:J3721"/>
    <mergeCell ref="B3722:H3722"/>
    <mergeCell ref="I3722:J3722"/>
    <mergeCell ref="B3723:H3723"/>
    <mergeCell ref="I3723:J3723"/>
    <mergeCell ref="B3754:H3754"/>
    <mergeCell ref="I3754:J3754"/>
    <mergeCell ref="B3755:H3755"/>
    <mergeCell ref="I3755:J3755"/>
    <mergeCell ref="B3756:H3756"/>
    <mergeCell ref="I3756:J3756"/>
    <mergeCell ref="B3751:H3751"/>
    <mergeCell ref="I3751:J3751"/>
    <mergeCell ref="B3752:H3752"/>
    <mergeCell ref="I3752:J3752"/>
    <mergeCell ref="B3753:H3753"/>
    <mergeCell ref="I3753:J3753"/>
    <mergeCell ref="B3748:H3748"/>
    <mergeCell ref="I3748:J3748"/>
    <mergeCell ref="B3749:H3749"/>
    <mergeCell ref="I3749:J3749"/>
    <mergeCell ref="B3750:H3750"/>
    <mergeCell ref="I3750:J3750"/>
    <mergeCell ref="B3745:H3745"/>
    <mergeCell ref="I3745:J3745"/>
    <mergeCell ref="B3746:H3746"/>
    <mergeCell ref="I3746:J3746"/>
    <mergeCell ref="B3747:H3747"/>
    <mergeCell ref="I3747:J3747"/>
    <mergeCell ref="B3742:H3742"/>
    <mergeCell ref="I3742:J3742"/>
    <mergeCell ref="B3743:H3743"/>
    <mergeCell ref="I3743:J3743"/>
    <mergeCell ref="B3744:H3744"/>
    <mergeCell ref="I3744:J3744"/>
    <mergeCell ref="B3739:H3739"/>
    <mergeCell ref="I3739:J3739"/>
    <mergeCell ref="B3740:H3740"/>
    <mergeCell ref="I3740:J3740"/>
    <mergeCell ref="B3741:H3741"/>
    <mergeCell ref="I3741:J3741"/>
    <mergeCell ref="B3772:H3772"/>
    <mergeCell ref="I3772:J3772"/>
    <mergeCell ref="B3773:H3773"/>
    <mergeCell ref="I3773:J3773"/>
    <mergeCell ref="B3774:H3774"/>
    <mergeCell ref="I3774:J3774"/>
    <mergeCell ref="B3769:H3769"/>
    <mergeCell ref="I3769:J3769"/>
    <mergeCell ref="B3770:H3770"/>
    <mergeCell ref="I3770:J3770"/>
    <mergeCell ref="B3771:H3771"/>
    <mergeCell ref="I3771:J3771"/>
    <mergeCell ref="B3766:H3766"/>
    <mergeCell ref="I3766:J3766"/>
    <mergeCell ref="B3767:H3767"/>
    <mergeCell ref="I3767:J3767"/>
    <mergeCell ref="B3768:H3768"/>
    <mergeCell ref="I3768:J3768"/>
    <mergeCell ref="B3763:H3763"/>
    <mergeCell ref="I3763:J3763"/>
    <mergeCell ref="B3764:H3764"/>
    <mergeCell ref="I3764:J3764"/>
    <mergeCell ref="B3765:H3765"/>
    <mergeCell ref="I3765:J3765"/>
    <mergeCell ref="B3760:H3760"/>
    <mergeCell ref="I3760:J3760"/>
    <mergeCell ref="B3761:H3761"/>
    <mergeCell ref="I3761:J3761"/>
    <mergeCell ref="B3762:H3762"/>
    <mergeCell ref="I3762:J3762"/>
    <mergeCell ref="B3757:H3757"/>
    <mergeCell ref="I3757:J3757"/>
    <mergeCell ref="B3758:H3758"/>
    <mergeCell ref="I3758:J3758"/>
    <mergeCell ref="B3759:H3759"/>
    <mergeCell ref="I3759:J3759"/>
    <mergeCell ref="B3790:H3790"/>
    <mergeCell ref="I3790:J3790"/>
    <mergeCell ref="B3791:H3791"/>
    <mergeCell ref="I3791:J3791"/>
    <mergeCell ref="B3792:H3792"/>
    <mergeCell ref="I3792:J3792"/>
    <mergeCell ref="B3787:H3787"/>
    <mergeCell ref="I3787:J3787"/>
    <mergeCell ref="B3788:H3788"/>
    <mergeCell ref="I3788:J3788"/>
    <mergeCell ref="B3789:H3789"/>
    <mergeCell ref="I3789:J3789"/>
    <mergeCell ref="B3784:H3784"/>
    <mergeCell ref="I3784:J3784"/>
    <mergeCell ref="B3785:H3785"/>
    <mergeCell ref="I3785:J3785"/>
    <mergeCell ref="B3786:H3786"/>
    <mergeCell ref="I3786:J3786"/>
    <mergeCell ref="B3781:H3781"/>
    <mergeCell ref="I3781:J3781"/>
    <mergeCell ref="B3782:H3782"/>
    <mergeCell ref="I3782:J3782"/>
    <mergeCell ref="B3783:H3783"/>
    <mergeCell ref="I3783:J3783"/>
    <mergeCell ref="B3778:H3778"/>
    <mergeCell ref="I3778:J3778"/>
    <mergeCell ref="B3779:H3779"/>
    <mergeCell ref="I3779:J3779"/>
    <mergeCell ref="B3780:H3780"/>
    <mergeCell ref="I3780:J3780"/>
    <mergeCell ref="B3775:H3775"/>
    <mergeCell ref="I3775:J3775"/>
    <mergeCell ref="B3776:H3776"/>
    <mergeCell ref="I3776:J3776"/>
    <mergeCell ref="B3777:H3777"/>
    <mergeCell ref="I3777:J3777"/>
    <mergeCell ref="B3808:H3808"/>
    <mergeCell ref="I3808:J3808"/>
    <mergeCell ref="B3809:H3809"/>
    <mergeCell ref="I3809:J3809"/>
    <mergeCell ref="B3810:H3810"/>
    <mergeCell ref="I3810:J3810"/>
    <mergeCell ref="B3805:H3805"/>
    <mergeCell ref="I3805:J3805"/>
    <mergeCell ref="B3806:H3806"/>
    <mergeCell ref="I3806:J3806"/>
    <mergeCell ref="B3807:H3807"/>
    <mergeCell ref="I3807:J3807"/>
    <mergeCell ref="B3802:H3802"/>
    <mergeCell ref="I3802:J3802"/>
    <mergeCell ref="B3803:H3803"/>
    <mergeCell ref="I3803:J3803"/>
    <mergeCell ref="B3804:H3804"/>
    <mergeCell ref="I3804:J3804"/>
    <mergeCell ref="B3799:H3799"/>
    <mergeCell ref="I3799:J3799"/>
    <mergeCell ref="B3800:H3800"/>
    <mergeCell ref="I3800:J3800"/>
    <mergeCell ref="B3801:H3801"/>
    <mergeCell ref="I3801:J3801"/>
    <mergeCell ref="B3796:H3796"/>
    <mergeCell ref="I3796:J3796"/>
    <mergeCell ref="B3797:H3797"/>
    <mergeCell ref="I3797:J3797"/>
    <mergeCell ref="B3798:H3798"/>
    <mergeCell ref="I3798:J3798"/>
    <mergeCell ref="B3793:H3793"/>
    <mergeCell ref="I3793:J3793"/>
    <mergeCell ref="B3794:H3794"/>
    <mergeCell ref="I3794:J3794"/>
    <mergeCell ref="B3795:H3795"/>
    <mergeCell ref="I3795:J3795"/>
    <mergeCell ref="B3826:H3826"/>
    <mergeCell ref="I3826:J3826"/>
    <mergeCell ref="B3827:H3827"/>
    <mergeCell ref="I3827:J3827"/>
    <mergeCell ref="B3828:H3828"/>
    <mergeCell ref="I3828:J3828"/>
    <mergeCell ref="B3823:H3823"/>
    <mergeCell ref="I3823:J3823"/>
    <mergeCell ref="B3824:H3824"/>
    <mergeCell ref="I3824:J3824"/>
    <mergeCell ref="B3825:H3825"/>
    <mergeCell ref="I3825:J3825"/>
    <mergeCell ref="B3820:H3820"/>
    <mergeCell ref="I3820:J3820"/>
    <mergeCell ref="B3821:H3821"/>
    <mergeCell ref="I3821:J3821"/>
    <mergeCell ref="B3822:H3822"/>
    <mergeCell ref="I3822:J3822"/>
    <mergeCell ref="B3817:H3817"/>
    <mergeCell ref="I3817:J3817"/>
    <mergeCell ref="B3818:H3818"/>
    <mergeCell ref="I3818:J3818"/>
    <mergeCell ref="B3819:H3819"/>
    <mergeCell ref="I3819:J3819"/>
    <mergeCell ref="B3814:H3814"/>
    <mergeCell ref="I3814:J3814"/>
    <mergeCell ref="B3815:H3815"/>
    <mergeCell ref="I3815:J3815"/>
    <mergeCell ref="B3816:H3816"/>
    <mergeCell ref="I3816:J3816"/>
    <mergeCell ref="B3811:H3811"/>
    <mergeCell ref="I3811:J3811"/>
    <mergeCell ref="B3812:H3812"/>
    <mergeCell ref="I3812:J3812"/>
    <mergeCell ref="B3813:H3813"/>
    <mergeCell ref="I3813:J3813"/>
    <mergeCell ref="B3844:H3844"/>
    <mergeCell ref="I3844:J3844"/>
    <mergeCell ref="B3845:H3845"/>
    <mergeCell ref="I3845:J3845"/>
    <mergeCell ref="B3846:H3846"/>
    <mergeCell ref="I3846:J3846"/>
    <mergeCell ref="B3841:H3841"/>
    <mergeCell ref="I3841:J3841"/>
    <mergeCell ref="B3842:H3842"/>
    <mergeCell ref="I3842:J3842"/>
    <mergeCell ref="B3843:H3843"/>
    <mergeCell ref="I3843:J3843"/>
    <mergeCell ref="B3838:H3838"/>
    <mergeCell ref="I3838:J3838"/>
    <mergeCell ref="B3839:H3839"/>
    <mergeCell ref="I3839:J3839"/>
    <mergeCell ref="B3840:H3840"/>
    <mergeCell ref="I3840:J3840"/>
    <mergeCell ref="B3835:H3835"/>
    <mergeCell ref="I3835:J3835"/>
    <mergeCell ref="B3836:H3836"/>
    <mergeCell ref="I3836:J3836"/>
    <mergeCell ref="B3837:H3837"/>
    <mergeCell ref="I3837:J3837"/>
    <mergeCell ref="B3832:H3832"/>
    <mergeCell ref="I3832:J3832"/>
    <mergeCell ref="B3833:H3833"/>
    <mergeCell ref="I3833:J3833"/>
    <mergeCell ref="B3834:H3834"/>
    <mergeCell ref="I3834:J3834"/>
    <mergeCell ref="B3829:H3829"/>
    <mergeCell ref="I3829:J3829"/>
    <mergeCell ref="B3830:H3830"/>
    <mergeCell ref="I3830:J3830"/>
    <mergeCell ref="B3831:H3831"/>
    <mergeCell ref="I3831:J3831"/>
    <mergeCell ref="B3862:H3862"/>
    <mergeCell ref="I3862:J3862"/>
    <mergeCell ref="B3863:H3863"/>
    <mergeCell ref="I3863:J3863"/>
    <mergeCell ref="B3864:H3864"/>
    <mergeCell ref="I3864:J3864"/>
    <mergeCell ref="B3859:H3859"/>
    <mergeCell ref="I3859:J3859"/>
    <mergeCell ref="B3860:H3860"/>
    <mergeCell ref="I3860:J3860"/>
    <mergeCell ref="B3861:H3861"/>
    <mergeCell ref="I3861:J3861"/>
    <mergeCell ref="B3856:H3856"/>
    <mergeCell ref="I3856:J3856"/>
    <mergeCell ref="B3857:H3857"/>
    <mergeCell ref="I3857:J3857"/>
    <mergeCell ref="B3858:H3858"/>
    <mergeCell ref="I3858:J3858"/>
    <mergeCell ref="B3853:H3853"/>
    <mergeCell ref="I3853:J3853"/>
    <mergeCell ref="B3854:H3854"/>
    <mergeCell ref="I3854:J3854"/>
    <mergeCell ref="B3855:H3855"/>
    <mergeCell ref="I3855:J3855"/>
    <mergeCell ref="B3850:H3850"/>
    <mergeCell ref="I3850:J3850"/>
    <mergeCell ref="B3851:H3851"/>
    <mergeCell ref="I3851:J3851"/>
    <mergeCell ref="B3852:H3852"/>
    <mergeCell ref="I3852:J3852"/>
    <mergeCell ref="B3847:H3847"/>
    <mergeCell ref="I3847:J3847"/>
    <mergeCell ref="B3848:H3848"/>
    <mergeCell ref="I3848:J3848"/>
    <mergeCell ref="B3849:H3849"/>
    <mergeCell ref="I3849:J3849"/>
    <mergeCell ref="B3880:H3880"/>
    <mergeCell ref="I3880:J3880"/>
    <mergeCell ref="B3881:H3881"/>
    <mergeCell ref="I3881:J3881"/>
    <mergeCell ref="B3882:H3882"/>
    <mergeCell ref="I3882:J3882"/>
    <mergeCell ref="B3877:H3877"/>
    <mergeCell ref="I3877:J3877"/>
    <mergeCell ref="B3878:H3878"/>
    <mergeCell ref="I3878:J3878"/>
    <mergeCell ref="B3879:H3879"/>
    <mergeCell ref="I3879:J3879"/>
    <mergeCell ref="B3874:H3874"/>
    <mergeCell ref="I3874:J3874"/>
    <mergeCell ref="B3875:H3875"/>
    <mergeCell ref="I3875:J3875"/>
    <mergeCell ref="B3876:H3876"/>
    <mergeCell ref="I3876:J3876"/>
    <mergeCell ref="B3871:H3871"/>
    <mergeCell ref="I3871:J3871"/>
    <mergeCell ref="B3872:H3872"/>
    <mergeCell ref="I3872:J3872"/>
    <mergeCell ref="B3873:H3873"/>
    <mergeCell ref="I3873:J3873"/>
    <mergeCell ref="B3868:H3868"/>
    <mergeCell ref="I3868:J3868"/>
    <mergeCell ref="B3869:H3869"/>
    <mergeCell ref="I3869:J3869"/>
    <mergeCell ref="B3870:H3870"/>
    <mergeCell ref="I3870:J3870"/>
    <mergeCell ref="B3865:H3865"/>
    <mergeCell ref="I3865:J3865"/>
    <mergeCell ref="B3866:H3866"/>
    <mergeCell ref="I3866:J3866"/>
    <mergeCell ref="B3867:H3867"/>
    <mergeCell ref="I3867:J3867"/>
    <mergeCell ref="B3898:H3898"/>
    <mergeCell ref="I3898:J3898"/>
    <mergeCell ref="B3899:H3899"/>
    <mergeCell ref="I3899:J3899"/>
    <mergeCell ref="B3900:H3900"/>
    <mergeCell ref="I3900:J3900"/>
    <mergeCell ref="B3895:H3895"/>
    <mergeCell ref="I3895:J3895"/>
    <mergeCell ref="B3896:H3896"/>
    <mergeCell ref="I3896:J3896"/>
    <mergeCell ref="B3897:H3897"/>
    <mergeCell ref="I3897:J3897"/>
    <mergeCell ref="B3892:H3892"/>
    <mergeCell ref="I3892:J3892"/>
    <mergeCell ref="B3893:H3893"/>
    <mergeCell ref="I3893:J3893"/>
    <mergeCell ref="B3894:H3894"/>
    <mergeCell ref="I3894:J3894"/>
    <mergeCell ref="B3889:H3889"/>
    <mergeCell ref="I3889:J3889"/>
    <mergeCell ref="B3890:H3890"/>
    <mergeCell ref="I3890:J3890"/>
    <mergeCell ref="B3891:H3891"/>
    <mergeCell ref="I3891:J3891"/>
    <mergeCell ref="B3886:H3886"/>
    <mergeCell ref="I3886:J3886"/>
    <mergeCell ref="B3887:H3887"/>
    <mergeCell ref="I3887:J3887"/>
    <mergeCell ref="B3888:H3888"/>
    <mergeCell ref="I3888:J3888"/>
    <mergeCell ref="B3883:H3883"/>
    <mergeCell ref="I3883:J3883"/>
    <mergeCell ref="B3884:H3884"/>
    <mergeCell ref="I3884:J3884"/>
    <mergeCell ref="B3885:H3885"/>
    <mergeCell ref="I3885:J3885"/>
    <mergeCell ref="B3916:H3916"/>
    <mergeCell ref="I3916:J3916"/>
    <mergeCell ref="B3917:H3917"/>
    <mergeCell ref="I3917:J3917"/>
    <mergeCell ref="B3918:H3918"/>
    <mergeCell ref="I3918:J3918"/>
    <mergeCell ref="B3913:H3913"/>
    <mergeCell ref="I3913:J3913"/>
    <mergeCell ref="B3914:H3914"/>
    <mergeCell ref="I3914:J3914"/>
    <mergeCell ref="B3915:H3915"/>
    <mergeCell ref="I3915:J3915"/>
    <mergeCell ref="B3910:H3910"/>
    <mergeCell ref="I3910:J3910"/>
    <mergeCell ref="B3911:H3911"/>
    <mergeCell ref="I3911:J3911"/>
    <mergeCell ref="B3912:H3912"/>
    <mergeCell ref="I3912:J3912"/>
    <mergeCell ref="B3907:H3907"/>
    <mergeCell ref="I3907:J3907"/>
    <mergeCell ref="B3908:H3908"/>
    <mergeCell ref="I3908:J3908"/>
    <mergeCell ref="B3909:H3909"/>
    <mergeCell ref="I3909:J3909"/>
    <mergeCell ref="B3904:H3904"/>
    <mergeCell ref="I3904:J3904"/>
    <mergeCell ref="B3905:H3905"/>
    <mergeCell ref="I3905:J3905"/>
    <mergeCell ref="B3906:H3906"/>
    <mergeCell ref="I3906:J3906"/>
    <mergeCell ref="B3901:H3901"/>
    <mergeCell ref="I3901:J3901"/>
    <mergeCell ref="B3902:H3902"/>
    <mergeCell ref="I3902:J3902"/>
    <mergeCell ref="B3903:H3903"/>
    <mergeCell ref="I3903:J3903"/>
    <mergeCell ref="B3934:H3934"/>
    <mergeCell ref="I3934:J3934"/>
    <mergeCell ref="B3935:H3935"/>
    <mergeCell ref="I3935:J3935"/>
    <mergeCell ref="B3936:H3936"/>
    <mergeCell ref="I3936:J3936"/>
    <mergeCell ref="B3931:H3931"/>
    <mergeCell ref="I3931:J3931"/>
    <mergeCell ref="B3932:H3932"/>
    <mergeCell ref="I3932:J3932"/>
    <mergeCell ref="B3933:H3933"/>
    <mergeCell ref="I3933:J3933"/>
    <mergeCell ref="B3928:H3928"/>
    <mergeCell ref="I3928:J3928"/>
    <mergeCell ref="B3929:H3929"/>
    <mergeCell ref="I3929:J3929"/>
    <mergeCell ref="B3930:H3930"/>
    <mergeCell ref="I3930:J3930"/>
    <mergeCell ref="B3925:H3925"/>
    <mergeCell ref="I3925:J3925"/>
    <mergeCell ref="B3926:H3926"/>
    <mergeCell ref="I3926:J3926"/>
    <mergeCell ref="B3927:H3927"/>
    <mergeCell ref="I3927:J3927"/>
    <mergeCell ref="B3922:H3922"/>
    <mergeCell ref="I3922:J3922"/>
    <mergeCell ref="B3923:H3923"/>
    <mergeCell ref="I3923:J3923"/>
    <mergeCell ref="B3924:H3924"/>
    <mergeCell ref="I3924:J3924"/>
    <mergeCell ref="B3919:H3919"/>
    <mergeCell ref="I3919:J3919"/>
    <mergeCell ref="B3920:H3920"/>
    <mergeCell ref="I3920:J3920"/>
    <mergeCell ref="B3921:H3921"/>
    <mergeCell ref="I3921:J3921"/>
    <mergeCell ref="B3952:H3952"/>
    <mergeCell ref="I3952:J3952"/>
    <mergeCell ref="B3953:H3953"/>
    <mergeCell ref="I3953:J3953"/>
    <mergeCell ref="B3954:H3954"/>
    <mergeCell ref="I3954:J3954"/>
    <mergeCell ref="B3949:H3949"/>
    <mergeCell ref="I3949:J3949"/>
    <mergeCell ref="B3950:H3950"/>
    <mergeCell ref="I3950:J3950"/>
    <mergeCell ref="B3951:H3951"/>
    <mergeCell ref="I3951:J3951"/>
    <mergeCell ref="B3946:H3946"/>
    <mergeCell ref="I3946:J3946"/>
    <mergeCell ref="B3947:H3947"/>
    <mergeCell ref="I3947:J3947"/>
    <mergeCell ref="B3948:H3948"/>
    <mergeCell ref="I3948:J3948"/>
    <mergeCell ref="B3943:H3943"/>
    <mergeCell ref="I3943:J3943"/>
    <mergeCell ref="B3944:H3944"/>
    <mergeCell ref="I3944:J3944"/>
    <mergeCell ref="B3945:H3945"/>
    <mergeCell ref="I3945:J3945"/>
    <mergeCell ref="B3940:H3940"/>
    <mergeCell ref="I3940:J3940"/>
    <mergeCell ref="B3941:H3941"/>
    <mergeCell ref="I3941:J3941"/>
    <mergeCell ref="B3942:H3942"/>
    <mergeCell ref="I3942:J3942"/>
    <mergeCell ref="B3937:H3937"/>
    <mergeCell ref="I3937:J3937"/>
    <mergeCell ref="B3938:H3938"/>
    <mergeCell ref="I3938:J3938"/>
    <mergeCell ref="B3939:H3939"/>
    <mergeCell ref="I3939:J3939"/>
    <mergeCell ref="B3970:H3970"/>
    <mergeCell ref="I3970:J3970"/>
    <mergeCell ref="B3971:H3971"/>
    <mergeCell ref="I3971:J3971"/>
    <mergeCell ref="B3972:H3972"/>
    <mergeCell ref="I3972:J3972"/>
    <mergeCell ref="B3967:H3967"/>
    <mergeCell ref="I3967:J3967"/>
    <mergeCell ref="B3968:H3968"/>
    <mergeCell ref="I3968:J3968"/>
    <mergeCell ref="B3969:H3969"/>
    <mergeCell ref="I3969:J3969"/>
    <mergeCell ref="B3964:H3964"/>
    <mergeCell ref="I3964:J3964"/>
    <mergeCell ref="B3965:H3965"/>
    <mergeCell ref="I3965:J3965"/>
    <mergeCell ref="B3966:H3966"/>
    <mergeCell ref="I3966:J3966"/>
    <mergeCell ref="B3961:H3961"/>
    <mergeCell ref="I3961:J3961"/>
    <mergeCell ref="B3962:H3962"/>
    <mergeCell ref="I3962:J3962"/>
    <mergeCell ref="B3963:H3963"/>
    <mergeCell ref="I3963:J3963"/>
    <mergeCell ref="B3958:H3958"/>
    <mergeCell ref="I3958:J3958"/>
    <mergeCell ref="B3959:H3959"/>
    <mergeCell ref="I3959:J3959"/>
    <mergeCell ref="B3960:H3960"/>
    <mergeCell ref="I3960:J3960"/>
    <mergeCell ref="B3955:H3955"/>
    <mergeCell ref="I3955:J3955"/>
    <mergeCell ref="B3956:H3956"/>
    <mergeCell ref="I3956:J3956"/>
    <mergeCell ref="B3957:H3957"/>
    <mergeCell ref="I3957:J3957"/>
    <mergeCell ref="B3988:H3988"/>
    <mergeCell ref="I3988:J3988"/>
    <mergeCell ref="B3989:H3989"/>
    <mergeCell ref="I3989:J3989"/>
    <mergeCell ref="B3990:H3990"/>
    <mergeCell ref="I3990:J3990"/>
    <mergeCell ref="B3985:H3985"/>
    <mergeCell ref="I3985:J3985"/>
    <mergeCell ref="B3986:H3986"/>
    <mergeCell ref="I3986:J3986"/>
    <mergeCell ref="B3987:H3987"/>
    <mergeCell ref="I3987:J3987"/>
    <mergeCell ref="B3982:H3982"/>
    <mergeCell ref="I3982:J3982"/>
    <mergeCell ref="B3983:H3983"/>
    <mergeCell ref="I3983:J3983"/>
    <mergeCell ref="B3984:H3984"/>
    <mergeCell ref="I3984:J3984"/>
    <mergeCell ref="B3979:H3979"/>
    <mergeCell ref="I3979:J3979"/>
    <mergeCell ref="B3980:H3980"/>
    <mergeCell ref="I3980:J3980"/>
    <mergeCell ref="B3981:H3981"/>
    <mergeCell ref="I3981:J3981"/>
    <mergeCell ref="B3976:H3976"/>
    <mergeCell ref="I3976:J3976"/>
    <mergeCell ref="B3977:H3977"/>
    <mergeCell ref="I3977:J3977"/>
    <mergeCell ref="B3978:H3978"/>
    <mergeCell ref="I3978:J3978"/>
    <mergeCell ref="B3973:H3973"/>
    <mergeCell ref="I3973:J3973"/>
    <mergeCell ref="B3974:H3974"/>
    <mergeCell ref="I3974:J3974"/>
    <mergeCell ref="B3975:H3975"/>
    <mergeCell ref="I3975:J3975"/>
    <mergeCell ref="B4006:H4006"/>
    <mergeCell ref="I4006:J4006"/>
    <mergeCell ref="B4007:H4007"/>
    <mergeCell ref="I4007:J4007"/>
    <mergeCell ref="B4008:H4008"/>
    <mergeCell ref="I4008:J4008"/>
    <mergeCell ref="B4003:H4003"/>
    <mergeCell ref="I4003:J4003"/>
    <mergeCell ref="B4004:H4004"/>
    <mergeCell ref="I4004:J4004"/>
    <mergeCell ref="B4005:H4005"/>
    <mergeCell ref="I4005:J4005"/>
    <mergeCell ref="B4000:H4000"/>
    <mergeCell ref="I4000:J4000"/>
    <mergeCell ref="B4001:H4001"/>
    <mergeCell ref="I4001:J4001"/>
    <mergeCell ref="B4002:H4002"/>
    <mergeCell ref="I4002:J4002"/>
    <mergeCell ref="B3997:H3997"/>
    <mergeCell ref="I3997:J3997"/>
    <mergeCell ref="B3998:H3998"/>
    <mergeCell ref="I3998:J3998"/>
    <mergeCell ref="B3999:H3999"/>
    <mergeCell ref="I3999:J3999"/>
    <mergeCell ref="B3994:H3994"/>
    <mergeCell ref="I3994:J3994"/>
    <mergeCell ref="B3995:H3995"/>
    <mergeCell ref="I3995:J3995"/>
    <mergeCell ref="B3996:H3996"/>
    <mergeCell ref="I3996:J3996"/>
    <mergeCell ref="B3991:H3991"/>
    <mergeCell ref="I3991:J3991"/>
    <mergeCell ref="B3992:H3992"/>
    <mergeCell ref="I3992:J3992"/>
    <mergeCell ref="B3993:H3993"/>
    <mergeCell ref="I3993:J3993"/>
    <mergeCell ref="B4024:H4024"/>
    <mergeCell ref="I4024:J4024"/>
    <mergeCell ref="B4025:H4025"/>
    <mergeCell ref="I4025:J4025"/>
    <mergeCell ref="B4026:H4026"/>
    <mergeCell ref="I4026:J4026"/>
    <mergeCell ref="B4021:H4021"/>
    <mergeCell ref="I4021:J4021"/>
    <mergeCell ref="B4022:H4022"/>
    <mergeCell ref="I4022:J4022"/>
    <mergeCell ref="B4023:H4023"/>
    <mergeCell ref="I4023:J4023"/>
    <mergeCell ref="B4018:H4018"/>
    <mergeCell ref="I4018:J4018"/>
    <mergeCell ref="B4019:H4019"/>
    <mergeCell ref="I4019:J4019"/>
    <mergeCell ref="B4020:H4020"/>
    <mergeCell ref="I4020:J4020"/>
    <mergeCell ref="B4015:H4015"/>
    <mergeCell ref="I4015:J4015"/>
    <mergeCell ref="B4016:H4016"/>
    <mergeCell ref="I4016:J4016"/>
    <mergeCell ref="B4017:H4017"/>
    <mergeCell ref="I4017:J4017"/>
    <mergeCell ref="B4012:H4012"/>
    <mergeCell ref="I4012:J4012"/>
    <mergeCell ref="B4013:H4013"/>
    <mergeCell ref="I4013:J4013"/>
    <mergeCell ref="B4014:H4014"/>
    <mergeCell ref="I4014:J4014"/>
    <mergeCell ref="B4009:H4009"/>
    <mergeCell ref="I4009:J4009"/>
    <mergeCell ref="B4010:H4010"/>
    <mergeCell ref="I4010:J4010"/>
    <mergeCell ref="B4011:H4011"/>
    <mergeCell ref="I4011:J4011"/>
    <mergeCell ref="B4042:H4042"/>
    <mergeCell ref="I4042:J4042"/>
    <mergeCell ref="B4043:H4043"/>
    <mergeCell ref="I4043:J4043"/>
    <mergeCell ref="B4044:H4044"/>
    <mergeCell ref="I4044:J4044"/>
    <mergeCell ref="B4039:H4039"/>
    <mergeCell ref="I4039:J4039"/>
    <mergeCell ref="B4040:H4040"/>
    <mergeCell ref="I4040:J4040"/>
    <mergeCell ref="B4041:H4041"/>
    <mergeCell ref="I4041:J4041"/>
    <mergeCell ref="B4036:H4036"/>
    <mergeCell ref="I4036:J4036"/>
    <mergeCell ref="B4037:H4037"/>
    <mergeCell ref="I4037:J4037"/>
    <mergeCell ref="B4038:H4038"/>
    <mergeCell ref="I4038:J4038"/>
    <mergeCell ref="B4033:H4033"/>
    <mergeCell ref="I4033:J4033"/>
    <mergeCell ref="B4034:H4034"/>
    <mergeCell ref="I4034:J4034"/>
    <mergeCell ref="B4035:H4035"/>
    <mergeCell ref="I4035:J4035"/>
    <mergeCell ref="B4030:H4030"/>
    <mergeCell ref="I4030:J4030"/>
    <mergeCell ref="B4031:H4031"/>
    <mergeCell ref="I4031:J4031"/>
    <mergeCell ref="B4032:H4032"/>
    <mergeCell ref="I4032:J4032"/>
    <mergeCell ref="B4027:H4027"/>
    <mergeCell ref="I4027:J4027"/>
    <mergeCell ref="B4028:H4028"/>
    <mergeCell ref="I4028:J4028"/>
    <mergeCell ref="B4029:H4029"/>
    <mergeCell ref="I4029:J4029"/>
    <mergeCell ref="B4060:H4060"/>
    <mergeCell ref="I4060:J4060"/>
    <mergeCell ref="B4061:H4061"/>
    <mergeCell ref="I4061:J4061"/>
    <mergeCell ref="B4062:H4062"/>
    <mergeCell ref="I4062:J4062"/>
    <mergeCell ref="B4057:H4057"/>
    <mergeCell ref="I4057:J4057"/>
    <mergeCell ref="B4058:H4058"/>
    <mergeCell ref="I4058:J4058"/>
    <mergeCell ref="B4059:H4059"/>
    <mergeCell ref="I4059:J4059"/>
    <mergeCell ref="B4054:H4054"/>
    <mergeCell ref="I4054:J4054"/>
    <mergeCell ref="B4055:H4055"/>
    <mergeCell ref="I4055:J4055"/>
    <mergeCell ref="B4056:H4056"/>
    <mergeCell ref="I4056:J4056"/>
    <mergeCell ref="B4051:H4051"/>
    <mergeCell ref="I4051:J4051"/>
    <mergeCell ref="B4052:H4052"/>
    <mergeCell ref="I4052:J4052"/>
    <mergeCell ref="B4053:H4053"/>
    <mergeCell ref="I4053:J4053"/>
    <mergeCell ref="B4048:H4048"/>
    <mergeCell ref="I4048:J4048"/>
    <mergeCell ref="B4049:H4049"/>
    <mergeCell ref="I4049:J4049"/>
    <mergeCell ref="B4050:H4050"/>
    <mergeCell ref="I4050:J4050"/>
    <mergeCell ref="B4045:H4045"/>
    <mergeCell ref="I4045:J4045"/>
    <mergeCell ref="B4046:H4046"/>
    <mergeCell ref="I4046:J4046"/>
    <mergeCell ref="B4047:H4047"/>
    <mergeCell ref="I4047:J4047"/>
    <mergeCell ref="B4078:H4078"/>
    <mergeCell ref="I4078:J4078"/>
    <mergeCell ref="B4079:H4079"/>
    <mergeCell ref="I4079:J4079"/>
    <mergeCell ref="B4080:H4080"/>
    <mergeCell ref="I4080:J4080"/>
    <mergeCell ref="B4075:H4075"/>
    <mergeCell ref="I4075:J4075"/>
    <mergeCell ref="B4076:H4076"/>
    <mergeCell ref="I4076:J4076"/>
    <mergeCell ref="B4077:H4077"/>
    <mergeCell ref="I4077:J4077"/>
    <mergeCell ref="B4072:H4072"/>
    <mergeCell ref="I4072:J4072"/>
    <mergeCell ref="B4073:H4073"/>
    <mergeCell ref="I4073:J4073"/>
    <mergeCell ref="B4074:H4074"/>
    <mergeCell ref="I4074:J4074"/>
    <mergeCell ref="B4069:H4069"/>
    <mergeCell ref="I4069:J4069"/>
    <mergeCell ref="B4070:H4070"/>
    <mergeCell ref="I4070:J4070"/>
    <mergeCell ref="B4071:H4071"/>
    <mergeCell ref="I4071:J4071"/>
    <mergeCell ref="B4066:H4066"/>
    <mergeCell ref="I4066:J4066"/>
    <mergeCell ref="B4067:H4067"/>
    <mergeCell ref="I4067:J4067"/>
    <mergeCell ref="B4068:H4068"/>
    <mergeCell ref="I4068:J4068"/>
    <mergeCell ref="B4063:H4063"/>
    <mergeCell ref="I4063:J4063"/>
    <mergeCell ref="B4064:H4064"/>
    <mergeCell ref="I4064:J4064"/>
    <mergeCell ref="B4065:H4065"/>
    <mergeCell ref="I4065:J4065"/>
    <mergeCell ref="B4096:H4096"/>
    <mergeCell ref="I4096:J4096"/>
    <mergeCell ref="B4097:H4097"/>
    <mergeCell ref="I4097:J4097"/>
    <mergeCell ref="B4098:H4098"/>
    <mergeCell ref="I4098:J4098"/>
    <mergeCell ref="B4093:H4093"/>
    <mergeCell ref="I4093:J4093"/>
    <mergeCell ref="B4094:H4094"/>
    <mergeCell ref="I4094:J4094"/>
    <mergeCell ref="B4095:H4095"/>
    <mergeCell ref="I4095:J4095"/>
    <mergeCell ref="B4090:H4090"/>
    <mergeCell ref="I4090:J4090"/>
    <mergeCell ref="B4091:H4091"/>
    <mergeCell ref="I4091:J4091"/>
    <mergeCell ref="B4092:H4092"/>
    <mergeCell ref="I4092:J4092"/>
    <mergeCell ref="B4087:H4087"/>
    <mergeCell ref="I4087:J4087"/>
    <mergeCell ref="B4088:H4088"/>
    <mergeCell ref="I4088:J4088"/>
    <mergeCell ref="B4089:H4089"/>
    <mergeCell ref="I4089:J4089"/>
    <mergeCell ref="B4084:H4084"/>
    <mergeCell ref="I4084:J4084"/>
    <mergeCell ref="B4085:H4085"/>
    <mergeCell ref="I4085:J4085"/>
    <mergeCell ref="B4086:H4086"/>
    <mergeCell ref="I4086:J4086"/>
    <mergeCell ref="B4081:H4081"/>
    <mergeCell ref="I4081:J4081"/>
    <mergeCell ref="B4082:H4082"/>
    <mergeCell ref="I4082:J4082"/>
    <mergeCell ref="B4083:H4083"/>
    <mergeCell ref="I4083:J4083"/>
    <mergeCell ref="B4114:H4114"/>
    <mergeCell ref="I4114:J4114"/>
    <mergeCell ref="B4115:H4115"/>
    <mergeCell ref="I4115:J4115"/>
    <mergeCell ref="B4116:H4116"/>
    <mergeCell ref="I4116:J4116"/>
    <mergeCell ref="B4111:H4111"/>
    <mergeCell ref="I4111:J4111"/>
    <mergeCell ref="B4112:H4112"/>
    <mergeCell ref="I4112:J4112"/>
    <mergeCell ref="B4113:H4113"/>
    <mergeCell ref="I4113:J4113"/>
    <mergeCell ref="B4108:H4108"/>
    <mergeCell ref="I4108:J4108"/>
    <mergeCell ref="B4109:H4109"/>
    <mergeCell ref="I4109:J4109"/>
    <mergeCell ref="B4110:H4110"/>
    <mergeCell ref="I4110:J4110"/>
    <mergeCell ref="B4105:H4105"/>
    <mergeCell ref="I4105:J4105"/>
    <mergeCell ref="B4106:H4106"/>
    <mergeCell ref="I4106:J4106"/>
    <mergeCell ref="B4107:H4107"/>
    <mergeCell ref="I4107:J4107"/>
    <mergeCell ref="B4102:H4102"/>
    <mergeCell ref="I4102:J4102"/>
    <mergeCell ref="B4103:H4103"/>
    <mergeCell ref="I4103:J4103"/>
    <mergeCell ref="B4104:H4104"/>
    <mergeCell ref="I4104:J4104"/>
    <mergeCell ref="B4099:H4099"/>
    <mergeCell ref="I4099:J4099"/>
    <mergeCell ref="B4100:H4100"/>
    <mergeCell ref="I4100:J4100"/>
    <mergeCell ref="B4101:H4101"/>
    <mergeCell ref="I4101:J4101"/>
    <mergeCell ref="B4132:H4132"/>
    <mergeCell ref="I4132:J4132"/>
    <mergeCell ref="B4133:H4133"/>
    <mergeCell ref="I4133:J4133"/>
    <mergeCell ref="B4134:H4134"/>
    <mergeCell ref="I4134:J4134"/>
    <mergeCell ref="B4129:H4129"/>
    <mergeCell ref="I4129:J4129"/>
    <mergeCell ref="B4130:H4130"/>
    <mergeCell ref="I4130:J4130"/>
    <mergeCell ref="B4131:H4131"/>
    <mergeCell ref="I4131:J4131"/>
    <mergeCell ref="B4126:H4126"/>
    <mergeCell ref="I4126:J4126"/>
    <mergeCell ref="B4127:H4127"/>
    <mergeCell ref="I4127:J4127"/>
    <mergeCell ref="B4128:H4128"/>
    <mergeCell ref="I4128:J4128"/>
    <mergeCell ref="B4123:H4123"/>
    <mergeCell ref="I4123:J4123"/>
    <mergeCell ref="B4124:H4124"/>
    <mergeCell ref="I4124:J4124"/>
    <mergeCell ref="B4125:H4125"/>
    <mergeCell ref="I4125:J4125"/>
    <mergeCell ref="B4120:H4120"/>
    <mergeCell ref="I4120:J4120"/>
    <mergeCell ref="B4121:H4121"/>
    <mergeCell ref="I4121:J4121"/>
    <mergeCell ref="B4122:H4122"/>
    <mergeCell ref="I4122:J4122"/>
    <mergeCell ref="B4117:H4117"/>
    <mergeCell ref="I4117:J4117"/>
    <mergeCell ref="B4118:H4118"/>
    <mergeCell ref="I4118:J4118"/>
    <mergeCell ref="B4119:H4119"/>
    <mergeCell ref="I4119:J4119"/>
    <mergeCell ref="B2355:H2355"/>
    <mergeCell ref="I2355:J2355"/>
    <mergeCell ref="B2356:H2356"/>
    <mergeCell ref="I2356:J2356"/>
    <mergeCell ref="B2357:H2357"/>
    <mergeCell ref="I2357:J2357"/>
    <mergeCell ref="B2358:H2358"/>
    <mergeCell ref="I2358:J2358"/>
    <mergeCell ref="B2359:H2359"/>
    <mergeCell ref="I2359:J2359"/>
    <mergeCell ref="B2360:H2360"/>
    <mergeCell ref="I2360:J2360"/>
    <mergeCell ref="B4174:H4174"/>
    <mergeCell ref="I4174:J4174"/>
    <mergeCell ref="B4175:H4175"/>
    <mergeCell ref="I4175:J4175"/>
    <mergeCell ref="B4176:H4176"/>
    <mergeCell ref="I4176:J4176"/>
    <mergeCell ref="B4171:H4171"/>
    <mergeCell ref="I4171:J4171"/>
    <mergeCell ref="B4172:H4172"/>
    <mergeCell ref="I4172:J4172"/>
    <mergeCell ref="B4173:H4173"/>
    <mergeCell ref="I4173:J4173"/>
    <mergeCell ref="B4168:H4168"/>
    <mergeCell ref="I4168:J4168"/>
    <mergeCell ref="B4169:H4169"/>
    <mergeCell ref="I4169:J4169"/>
    <mergeCell ref="B4170:H4170"/>
    <mergeCell ref="I4170:J4170"/>
    <mergeCell ref="B4165:H4165"/>
    <mergeCell ref="I4165:J4165"/>
    <mergeCell ref="B4166:H4166"/>
    <mergeCell ref="I4166:J4166"/>
    <mergeCell ref="B4167:H4167"/>
    <mergeCell ref="I4167:J4167"/>
    <mergeCell ref="B4162:H4162"/>
    <mergeCell ref="I4162:J4162"/>
    <mergeCell ref="B4163:H4163"/>
    <mergeCell ref="I4163:J4163"/>
    <mergeCell ref="B4164:H4164"/>
    <mergeCell ref="I4164:J4164"/>
    <mergeCell ref="B4159:H4159"/>
    <mergeCell ref="I4159:J4159"/>
    <mergeCell ref="B4160:H4160"/>
    <mergeCell ref="I4160:J4160"/>
    <mergeCell ref="B4161:H4161"/>
    <mergeCell ref="I4161:J4161"/>
    <mergeCell ref="B4156:H4156"/>
    <mergeCell ref="I4156:J4156"/>
    <mergeCell ref="B4157:H4157"/>
    <mergeCell ref="I4157:J4157"/>
    <mergeCell ref="B4158:H4158"/>
    <mergeCell ref="I4158:J4158"/>
    <mergeCell ref="B4153:H4153"/>
    <mergeCell ref="I4153:J4153"/>
    <mergeCell ref="B4154:H4154"/>
    <mergeCell ref="I4154:J4154"/>
    <mergeCell ref="B4155:H4155"/>
    <mergeCell ref="I4155:J4155"/>
    <mergeCell ref="B4150:H4150"/>
    <mergeCell ref="I4150:J4150"/>
    <mergeCell ref="B4151:H4151"/>
    <mergeCell ref="I4151:J4151"/>
    <mergeCell ref="B4177:H4177"/>
    <mergeCell ref="I4177:J4177"/>
    <mergeCell ref="B4178:H4178"/>
    <mergeCell ref="I4178:J4178"/>
    <mergeCell ref="B4152:H4152"/>
    <mergeCell ref="I4152:J4152"/>
    <mergeCell ref="B4147:H4147"/>
    <mergeCell ref="I4147:J4147"/>
    <mergeCell ref="B4148:H4148"/>
    <mergeCell ref="I4148:J4148"/>
    <mergeCell ref="B4149:H4149"/>
    <mergeCell ref="I4149:J4149"/>
    <mergeCell ref="B4144:H4144"/>
    <mergeCell ref="I4144:J4144"/>
    <mergeCell ref="B4145:H4145"/>
    <mergeCell ref="I4145:J4145"/>
    <mergeCell ref="B4146:H4146"/>
    <mergeCell ref="I4146:J4146"/>
    <mergeCell ref="B4141:H4141"/>
    <mergeCell ref="I4141:J4141"/>
    <mergeCell ref="B4142:H4142"/>
    <mergeCell ref="I4142:J4142"/>
    <mergeCell ref="B4143:H4143"/>
    <mergeCell ref="I4143:J4143"/>
    <mergeCell ref="B4138:H4138"/>
    <mergeCell ref="I4138:J4138"/>
    <mergeCell ref="B4139:H4139"/>
    <mergeCell ref="I4139:J4139"/>
    <mergeCell ref="B4140:H4140"/>
    <mergeCell ref="I4140:J4140"/>
    <mergeCell ref="B4135:H4135"/>
    <mergeCell ref="I4135:J4135"/>
    <mergeCell ref="B4136:H4136"/>
    <mergeCell ref="I4136:J4136"/>
    <mergeCell ref="B4137:H4137"/>
    <mergeCell ref="I4137:J4137"/>
    <mergeCell ref="B2376:H2376"/>
    <mergeCell ref="I2376:J2376"/>
    <mergeCell ref="B2377:H2377"/>
    <mergeCell ref="I2377:J2377"/>
    <mergeCell ref="B2378:H2378"/>
    <mergeCell ref="I2378:J2378"/>
    <mergeCell ref="B2373:H2373"/>
    <mergeCell ref="I2373:J2373"/>
    <mergeCell ref="B2374:H2374"/>
    <mergeCell ref="I2374:J2374"/>
    <mergeCell ref="B2375:H2375"/>
    <mergeCell ref="I2375:J2375"/>
    <mergeCell ref="B2370:H2370"/>
    <mergeCell ref="I2370:J2370"/>
    <mergeCell ref="B2371:H2371"/>
    <mergeCell ref="I2371:J2371"/>
    <mergeCell ref="B2372:H2372"/>
    <mergeCell ref="I2372:J2372"/>
    <mergeCell ref="B2367:H2367"/>
    <mergeCell ref="I2367:J2367"/>
    <mergeCell ref="B2368:H2368"/>
    <mergeCell ref="I2368:J2368"/>
    <mergeCell ref="B2369:H2369"/>
    <mergeCell ref="I2369:J2369"/>
    <mergeCell ref="B2364:H2364"/>
    <mergeCell ref="I2364:J2364"/>
    <mergeCell ref="B2365:H2365"/>
    <mergeCell ref="I2365:J2365"/>
    <mergeCell ref="B2366:H2366"/>
    <mergeCell ref="I2366:J2366"/>
    <mergeCell ref="B2361:H2361"/>
    <mergeCell ref="I2361:J2361"/>
    <mergeCell ref="B2362:H2362"/>
    <mergeCell ref="I2362:J2362"/>
    <mergeCell ref="B2363:H2363"/>
    <mergeCell ref="I2363:J2363"/>
    <mergeCell ref="B2394:H2394"/>
    <mergeCell ref="I2394:J2394"/>
    <mergeCell ref="B2395:H2395"/>
    <mergeCell ref="I2395:J2395"/>
    <mergeCell ref="B2396:H2396"/>
    <mergeCell ref="I2396:J2396"/>
    <mergeCell ref="B2391:H2391"/>
    <mergeCell ref="I2391:J2391"/>
    <mergeCell ref="B2392:H2392"/>
    <mergeCell ref="I2392:J2392"/>
    <mergeCell ref="B2393:H2393"/>
    <mergeCell ref="I2393:J2393"/>
    <mergeCell ref="B2388:H2388"/>
    <mergeCell ref="I2388:J2388"/>
    <mergeCell ref="B2389:H2389"/>
    <mergeCell ref="I2389:J2389"/>
    <mergeCell ref="B2390:H2390"/>
    <mergeCell ref="I2390:J2390"/>
    <mergeCell ref="B2385:H2385"/>
    <mergeCell ref="I2385:J2385"/>
    <mergeCell ref="B2386:H2386"/>
    <mergeCell ref="I2386:J2386"/>
    <mergeCell ref="B2387:H2387"/>
    <mergeCell ref="I2387:J2387"/>
    <mergeCell ref="B2382:H2382"/>
    <mergeCell ref="I2382:J2382"/>
    <mergeCell ref="B2383:H2383"/>
    <mergeCell ref="I2383:J2383"/>
    <mergeCell ref="B2384:H2384"/>
    <mergeCell ref="I2384:J2384"/>
    <mergeCell ref="B2379:H2379"/>
    <mergeCell ref="I2379:J2379"/>
    <mergeCell ref="B2380:H2380"/>
    <mergeCell ref="I2380:J2380"/>
    <mergeCell ref="B2381:H2381"/>
    <mergeCell ref="I2381:J2381"/>
    <mergeCell ref="B2412:H2412"/>
    <mergeCell ref="I2412:J2412"/>
    <mergeCell ref="B2413:H2413"/>
    <mergeCell ref="I2413:J2413"/>
    <mergeCell ref="B2414:H2414"/>
    <mergeCell ref="I2414:J2414"/>
    <mergeCell ref="B2409:H2409"/>
    <mergeCell ref="I2409:J2409"/>
    <mergeCell ref="B2410:H2410"/>
    <mergeCell ref="I2410:J2410"/>
    <mergeCell ref="B2411:H2411"/>
    <mergeCell ref="I2411:J2411"/>
    <mergeCell ref="B2406:H2406"/>
    <mergeCell ref="I2406:J2406"/>
    <mergeCell ref="B2407:H2407"/>
    <mergeCell ref="I2407:J2407"/>
    <mergeCell ref="B2408:H2408"/>
    <mergeCell ref="I2408:J2408"/>
    <mergeCell ref="B2403:H2403"/>
    <mergeCell ref="I2403:J2403"/>
    <mergeCell ref="B2404:H2404"/>
    <mergeCell ref="I2404:J2404"/>
    <mergeCell ref="B2405:H2405"/>
    <mergeCell ref="I2405:J2405"/>
    <mergeCell ref="B2400:H2400"/>
    <mergeCell ref="I2400:J2400"/>
    <mergeCell ref="B2401:H2401"/>
    <mergeCell ref="I2401:J2401"/>
    <mergeCell ref="B2402:H2402"/>
    <mergeCell ref="I2402:J2402"/>
    <mergeCell ref="B2397:H2397"/>
    <mergeCell ref="I2397:J2397"/>
    <mergeCell ref="B2398:H2398"/>
    <mergeCell ref="I2398:J2398"/>
    <mergeCell ref="B2399:H2399"/>
    <mergeCell ref="I2399:J2399"/>
    <mergeCell ref="B2430:H2430"/>
    <mergeCell ref="I2430:J2430"/>
    <mergeCell ref="B2431:H2431"/>
    <mergeCell ref="I2431:J2431"/>
    <mergeCell ref="B2432:H2432"/>
    <mergeCell ref="I2432:J2432"/>
    <mergeCell ref="B2427:H2427"/>
    <mergeCell ref="I2427:J2427"/>
    <mergeCell ref="B2428:H2428"/>
    <mergeCell ref="I2428:J2428"/>
    <mergeCell ref="B2429:H2429"/>
    <mergeCell ref="I2429:J2429"/>
    <mergeCell ref="B2424:H2424"/>
    <mergeCell ref="I2424:J2424"/>
    <mergeCell ref="B2425:H2425"/>
    <mergeCell ref="I2425:J2425"/>
    <mergeCell ref="B2426:H2426"/>
    <mergeCell ref="I2426:J2426"/>
    <mergeCell ref="B2421:H2421"/>
    <mergeCell ref="I2421:J2421"/>
    <mergeCell ref="B2422:H2422"/>
    <mergeCell ref="I2422:J2422"/>
    <mergeCell ref="B2423:H2423"/>
    <mergeCell ref="I2423:J2423"/>
    <mergeCell ref="B2418:H2418"/>
    <mergeCell ref="I2418:J2418"/>
    <mergeCell ref="B2419:H2419"/>
    <mergeCell ref="I2419:J2419"/>
    <mergeCell ref="B2420:H2420"/>
    <mergeCell ref="I2420:J2420"/>
    <mergeCell ref="B2415:H2415"/>
    <mergeCell ref="I2415:J2415"/>
    <mergeCell ref="B2416:H2416"/>
    <mergeCell ref="I2416:J2416"/>
    <mergeCell ref="B2417:H2417"/>
    <mergeCell ref="I2417:J2417"/>
    <mergeCell ref="B2448:H2448"/>
    <mergeCell ref="I2448:J2448"/>
    <mergeCell ref="B2449:H2449"/>
    <mergeCell ref="I2449:J2449"/>
    <mergeCell ref="B2450:H2450"/>
    <mergeCell ref="I2450:J2450"/>
    <mergeCell ref="B2445:H2445"/>
    <mergeCell ref="I2445:J2445"/>
    <mergeCell ref="B2446:H2446"/>
    <mergeCell ref="I2446:J2446"/>
    <mergeCell ref="B2447:H2447"/>
    <mergeCell ref="I2447:J2447"/>
    <mergeCell ref="B2442:H2442"/>
    <mergeCell ref="I2442:J2442"/>
    <mergeCell ref="B2443:H2443"/>
    <mergeCell ref="I2443:J2443"/>
    <mergeCell ref="B2444:H2444"/>
    <mergeCell ref="I2444:J2444"/>
    <mergeCell ref="B2439:H2439"/>
    <mergeCell ref="I2439:J2439"/>
    <mergeCell ref="B2440:H2440"/>
    <mergeCell ref="I2440:J2440"/>
    <mergeCell ref="B2441:H2441"/>
    <mergeCell ref="I2441:J2441"/>
    <mergeCell ref="B2436:H2436"/>
    <mergeCell ref="I2436:J2436"/>
    <mergeCell ref="B2437:H2437"/>
    <mergeCell ref="I2437:J2437"/>
    <mergeCell ref="B2438:H2438"/>
    <mergeCell ref="I2438:J2438"/>
    <mergeCell ref="B2433:H2433"/>
    <mergeCell ref="I2433:J2433"/>
    <mergeCell ref="B2434:H2434"/>
    <mergeCell ref="I2434:J2434"/>
    <mergeCell ref="B2435:H2435"/>
    <mergeCell ref="I2435:J2435"/>
    <mergeCell ref="B2466:H2466"/>
    <mergeCell ref="I2466:J2466"/>
    <mergeCell ref="B2467:H2467"/>
    <mergeCell ref="I2467:J2467"/>
    <mergeCell ref="B2468:H2468"/>
    <mergeCell ref="I2468:J2468"/>
    <mergeCell ref="B2463:H2463"/>
    <mergeCell ref="I2463:J2463"/>
    <mergeCell ref="B2464:H2464"/>
    <mergeCell ref="I2464:J2464"/>
    <mergeCell ref="B2465:H2465"/>
    <mergeCell ref="I2465:J2465"/>
    <mergeCell ref="B2460:H2460"/>
    <mergeCell ref="I2460:J2460"/>
    <mergeCell ref="B2461:H2461"/>
    <mergeCell ref="I2461:J2461"/>
    <mergeCell ref="B2462:H2462"/>
    <mergeCell ref="I2462:J2462"/>
    <mergeCell ref="B2457:H2457"/>
    <mergeCell ref="I2457:J2457"/>
    <mergeCell ref="B2458:H2458"/>
    <mergeCell ref="I2458:J2458"/>
    <mergeCell ref="B2459:H2459"/>
    <mergeCell ref="I2459:J2459"/>
    <mergeCell ref="B2454:H2454"/>
    <mergeCell ref="I2454:J2454"/>
    <mergeCell ref="B2455:H2455"/>
    <mergeCell ref="I2455:J2455"/>
    <mergeCell ref="B2456:H2456"/>
    <mergeCell ref="I2456:J2456"/>
    <mergeCell ref="B2451:H2451"/>
    <mergeCell ref="I2451:J2451"/>
    <mergeCell ref="B2452:H2452"/>
    <mergeCell ref="I2452:J2452"/>
    <mergeCell ref="B2453:H2453"/>
    <mergeCell ref="I2453:J2453"/>
    <mergeCell ref="B2484:H2484"/>
    <mergeCell ref="I2484:J2484"/>
    <mergeCell ref="B2485:H2485"/>
    <mergeCell ref="I2485:J2485"/>
    <mergeCell ref="B2486:H2486"/>
    <mergeCell ref="I2486:J2486"/>
    <mergeCell ref="B2481:H2481"/>
    <mergeCell ref="I2481:J2481"/>
    <mergeCell ref="B2482:H2482"/>
    <mergeCell ref="I2482:J2482"/>
    <mergeCell ref="B2483:H2483"/>
    <mergeCell ref="I2483:J2483"/>
    <mergeCell ref="B2478:H2478"/>
    <mergeCell ref="I2478:J2478"/>
    <mergeCell ref="B2479:H2479"/>
    <mergeCell ref="I2479:J2479"/>
    <mergeCell ref="B2480:H2480"/>
    <mergeCell ref="I2480:J2480"/>
    <mergeCell ref="B2475:H2475"/>
    <mergeCell ref="I2475:J2475"/>
    <mergeCell ref="B2476:H2476"/>
    <mergeCell ref="I2476:J2476"/>
    <mergeCell ref="B2477:H2477"/>
    <mergeCell ref="I2477:J2477"/>
    <mergeCell ref="B2472:H2472"/>
    <mergeCell ref="I2472:J2472"/>
    <mergeCell ref="B2473:H2473"/>
    <mergeCell ref="I2473:J2473"/>
    <mergeCell ref="B2474:H2474"/>
    <mergeCell ref="I2474:J2474"/>
    <mergeCell ref="B2469:H2469"/>
    <mergeCell ref="I2469:J2469"/>
    <mergeCell ref="B2470:H2470"/>
    <mergeCell ref="I2470:J2470"/>
    <mergeCell ref="B2471:H2471"/>
    <mergeCell ref="I2471:J2471"/>
    <mergeCell ref="B2502:H2502"/>
    <mergeCell ref="I2502:J2502"/>
    <mergeCell ref="B2503:H2503"/>
    <mergeCell ref="I2503:J2503"/>
    <mergeCell ref="B2504:H2504"/>
    <mergeCell ref="I2504:J2504"/>
    <mergeCell ref="B2499:H2499"/>
    <mergeCell ref="I2499:J2499"/>
    <mergeCell ref="B2500:H2500"/>
    <mergeCell ref="I2500:J2500"/>
    <mergeCell ref="B2501:H2501"/>
    <mergeCell ref="I2501:J2501"/>
    <mergeCell ref="B2496:H2496"/>
    <mergeCell ref="I2496:J2496"/>
    <mergeCell ref="B2497:H2497"/>
    <mergeCell ref="I2497:J2497"/>
    <mergeCell ref="B2498:H2498"/>
    <mergeCell ref="I2498:J2498"/>
    <mergeCell ref="B2493:H2493"/>
    <mergeCell ref="I2493:J2493"/>
    <mergeCell ref="B2494:H2494"/>
    <mergeCell ref="I2494:J2494"/>
    <mergeCell ref="B2495:H2495"/>
    <mergeCell ref="I2495:J2495"/>
    <mergeCell ref="B2490:H2490"/>
    <mergeCell ref="I2490:J2490"/>
    <mergeCell ref="B2491:H2491"/>
    <mergeCell ref="I2491:J2491"/>
    <mergeCell ref="B2492:H2492"/>
    <mergeCell ref="I2492:J2492"/>
    <mergeCell ref="B2487:H2487"/>
    <mergeCell ref="I2487:J2487"/>
    <mergeCell ref="B2488:H2488"/>
    <mergeCell ref="I2488:J2488"/>
    <mergeCell ref="B2489:H2489"/>
    <mergeCell ref="I2489:J2489"/>
    <mergeCell ref="B2520:H2520"/>
    <mergeCell ref="I2520:J2520"/>
    <mergeCell ref="B2521:H2521"/>
    <mergeCell ref="I2521:J2521"/>
    <mergeCell ref="B2522:H2522"/>
    <mergeCell ref="I2522:J2522"/>
    <mergeCell ref="B2517:H2517"/>
    <mergeCell ref="I2517:J2517"/>
    <mergeCell ref="B2518:H2518"/>
    <mergeCell ref="I2518:J2518"/>
    <mergeCell ref="B2519:H2519"/>
    <mergeCell ref="I2519:J2519"/>
    <mergeCell ref="B2514:H2514"/>
    <mergeCell ref="I2514:J2514"/>
    <mergeCell ref="B2515:H2515"/>
    <mergeCell ref="I2515:J2515"/>
    <mergeCell ref="B2516:H2516"/>
    <mergeCell ref="I2516:J2516"/>
    <mergeCell ref="B2511:H2511"/>
    <mergeCell ref="I2511:J2511"/>
    <mergeCell ref="B2512:H2512"/>
    <mergeCell ref="I2512:J2512"/>
    <mergeCell ref="B2513:H2513"/>
    <mergeCell ref="I2513:J2513"/>
    <mergeCell ref="B2508:H2508"/>
    <mergeCell ref="I2508:J2508"/>
    <mergeCell ref="B2509:H2509"/>
    <mergeCell ref="I2509:J2509"/>
    <mergeCell ref="B2510:H2510"/>
    <mergeCell ref="I2510:J2510"/>
    <mergeCell ref="B2505:H2505"/>
    <mergeCell ref="I2505:J2505"/>
    <mergeCell ref="B2506:H2506"/>
    <mergeCell ref="I2506:J2506"/>
    <mergeCell ref="B2507:H2507"/>
    <mergeCell ref="I2507:J2507"/>
    <mergeCell ref="B2538:H2538"/>
    <mergeCell ref="I2538:J2538"/>
    <mergeCell ref="B2539:H2539"/>
    <mergeCell ref="I2539:J2539"/>
    <mergeCell ref="B2540:H2540"/>
    <mergeCell ref="I2540:J2540"/>
    <mergeCell ref="B2535:H2535"/>
    <mergeCell ref="I2535:J2535"/>
    <mergeCell ref="B2536:H2536"/>
    <mergeCell ref="I2536:J2536"/>
    <mergeCell ref="B2537:H2537"/>
    <mergeCell ref="I2537:J2537"/>
    <mergeCell ref="B2532:H2532"/>
    <mergeCell ref="I2532:J2532"/>
    <mergeCell ref="B2533:H2533"/>
    <mergeCell ref="I2533:J2533"/>
    <mergeCell ref="B2534:H2534"/>
    <mergeCell ref="I2534:J2534"/>
    <mergeCell ref="B2529:H2529"/>
    <mergeCell ref="I2529:J2529"/>
    <mergeCell ref="B2530:H2530"/>
    <mergeCell ref="I2530:J2530"/>
    <mergeCell ref="B2531:H2531"/>
    <mergeCell ref="I2531:J2531"/>
    <mergeCell ref="B2526:H2526"/>
    <mergeCell ref="I2526:J2526"/>
    <mergeCell ref="B2527:H2527"/>
    <mergeCell ref="I2527:J2527"/>
    <mergeCell ref="B2528:H2528"/>
    <mergeCell ref="I2528:J2528"/>
    <mergeCell ref="B2523:H2523"/>
    <mergeCell ref="I2523:J2523"/>
    <mergeCell ref="B2524:H2524"/>
    <mergeCell ref="I2524:J2524"/>
    <mergeCell ref="B2525:H2525"/>
    <mergeCell ref="I2525:J2525"/>
    <mergeCell ref="B2556:H2556"/>
    <mergeCell ref="I2556:J2556"/>
    <mergeCell ref="B2557:H2557"/>
    <mergeCell ref="I2557:J2557"/>
    <mergeCell ref="B2558:H2558"/>
    <mergeCell ref="I2558:J2558"/>
    <mergeCell ref="B2553:H2553"/>
    <mergeCell ref="I2553:J2553"/>
    <mergeCell ref="B2554:H2554"/>
    <mergeCell ref="I2554:J2554"/>
    <mergeCell ref="B2555:H2555"/>
    <mergeCell ref="I2555:J2555"/>
    <mergeCell ref="B2550:H2550"/>
    <mergeCell ref="I2550:J2550"/>
    <mergeCell ref="B2551:H2551"/>
    <mergeCell ref="I2551:J2551"/>
    <mergeCell ref="B2552:H2552"/>
    <mergeCell ref="I2552:J2552"/>
    <mergeCell ref="B2547:H2547"/>
    <mergeCell ref="I2547:J2547"/>
    <mergeCell ref="B2548:H2548"/>
    <mergeCell ref="I2548:J2548"/>
    <mergeCell ref="B2549:H2549"/>
    <mergeCell ref="I2549:J2549"/>
    <mergeCell ref="B2544:H2544"/>
    <mergeCell ref="I2544:J2544"/>
    <mergeCell ref="B2545:H2545"/>
    <mergeCell ref="I2545:J2545"/>
    <mergeCell ref="B2546:H2546"/>
    <mergeCell ref="I2546:J2546"/>
    <mergeCell ref="B2541:H2541"/>
    <mergeCell ref="I2541:J2541"/>
    <mergeCell ref="B2542:H2542"/>
    <mergeCell ref="I2542:J2542"/>
    <mergeCell ref="B2543:H2543"/>
    <mergeCell ref="I2543:J2543"/>
    <mergeCell ref="B2574:H2574"/>
    <mergeCell ref="I2574:J2574"/>
    <mergeCell ref="B2575:H2575"/>
    <mergeCell ref="I2575:J2575"/>
    <mergeCell ref="B2576:H2576"/>
    <mergeCell ref="I2576:J2576"/>
    <mergeCell ref="B2571:H2571"/>
    <mergeCell ref="I2571:J2571"/>
    <mergeCell ref="B2572:H2572"/>
    <mergeCell ref="I2572:J2572"/>
    <mergeCell ref="B2573:H2573"/>
    <mergeCell ref="I2573:J2573"/>
    <mergeCell ref="B2568:H2568"/>
    <mergeCell ref="I2568:J2568"/>
    <mergeCell ref="B2569:H2569"/>
    <mergeCell ref="I2569:J2569"/>
    <mergeCell ref="B2570:H2570"/>
    <mergeCell ref="I2570:J2570"/>
    <mergeCell ref="B2565:H2565"/>
    <mergeCell ref="I2565:J2565"/>
    <mergeCell ref="B2566:H2566"/>
    <mergeCell ref="I2566:J2566"/>
    <mergeCell ref="B2567:H2567"/>
    <mergeCell ref="I2567:J2567"/>
    <mergeCell ref="B2562:H2562"/>
    <mergeCell ref="I2562:J2562"/>
    <mergeCell ref="B2563:H2563"/>
    <mergeCell ref="I2563:J2563"/>
    <mergeCell ref="B2564:H2564"/>
    <mergeCell ref="I2564:J2564"/>
    <mergeCell ref="B2559:H2559"/>
    <mergeCell ref="I2559:J2559"/>
    <mergeCell ref="B2560:H2560"/>
    <mergeCell ref="I2560:J2560"/>
    <mergeCell ref="B2561:H2561"/>
    <mergeCell ref="I2561:J2561"/>
    <mergeCell ref="B2592:H2592"/>
    <mergeCell ref="I2592:J2592"/>
    <mergeCell ref="B2593:H2593"/>
    <mergeCell ref="I2593:J2593"/>
    <mergeCell ref="B2594:H2594"/>
    <mergeCell ref="I2594:J2594"/>
    <mergeCell ref="B2589:H2589"/>
    <mergeCell ref="I2589:J2589"/>
    <mergeCell ref="B2590:H2590"/>
    <mergeCell ref="I2590:J2590"/>
    <mergeCell ref="B2591:H2591"/>
    <mergeCell ref="I2591:J2591"/>
    <mergeCell ref="B2586:H2586"/>
    <mergeCell ref="I2586:J2586"/>
    <mergeCell ref="B2587:H2587"/>
    <mergeCell ref="I2587:J2587"/>
    <mergeCell ref="B2588:H2588"/>
    <mergeCell ref="I2588:J2588"/>
    <mergeCell ref="B2583:H2583"/>
    <mergeCell ref="I2583:J2583"/>
    <mergeCell ref="B2584:H2584"/>
    <mergeCell ref="I2584:J2584"/>
    <mergeCell ref="B2585:H2585"/>
    <mergeCell ref="I2585:J2585"/>
    <mergeCell ref="B2580:H2580"/>
    <mergeCell ref="I2580:J2580"/>
    <mergeCell ref="B2581:H2581"/>
    <mergeCell ref="I2581:J2581"/>
    <mergeCell ref="B2582:H2582"/>
    <mergeCell ref="I2582:J2582"/>
    <mergeCell ref="B2577:H2577"/>
    <mergeCell ref="I2577:J2577"/>
    <mergeCell ref="B2578:H2578"/>
    <mergeCell ref="I2578:J2578"/>
    <mergeCell ref="B2579:H2579"/>
    <mergeCell ref="I2579:J2579"/>
    <mergeCell ref="B2610:H2610"/>
    <mergeCell ref="I2610:J2610"/>
    <mergeCell ref="B2611:H2611"/>
    <mergeCell ref="I2611:J2611"/>
    <mergeCell ref="B2612:H2612"/>
    <mergeCell ref="I2612:J2612"/>
    <mergeCell ref="B2607:H2607"/>
    <mergeCell ref="I2607:J2607"/>
    <mergeCell ref="B2608:H2608"/>
    <mergeCell ref="I2608:J2608"/>
    <mergeCell ref="B2609:H2609"/>
    <mergeCell ref="I2609:J2609"/>
    <mergeCell ref="B2604:H2604"/>
    <mergeCell ref="I2604:J2604"/>
    <mergeCell ref="B2605:H2605"/>
    <mergeCell ref="I2605:J2605"/>
    <mergeCell ref="B2606:H2606"/>
    <mergeCell ref="I2606:J2606"/>
    <mergeCell ref="B2601:H2601"/>
    <mergeCell ref="I2601:J2601"/>
    <mergeCell ref="B2602:H2602"/>
    <mergeCell ref="I2602:J2602"/>
    <mergeCell ref="B2603:H2603"/>
    <mergeCell ref="I2603:J2603"/>
    <mergeCell ref="B2598:H2598"/>
    <mergeCell ref="I2598:J2598"/>
    <mergeCell ref="B2599:H2599"/>
    <mergeCell ref="I2599:J2599"/>
    <mergeCell ref="B2600:H2600"/>
    <mergeCell ref="I2600:J2600"/>
    <mergeCell ref="B2595:H2595"/>
    <mergeCell ref="I2595:J2595"/>
    <mergeCell ref="B2596:H2596"/>
    <mergeCell ref="I2596:J2596"/>
    <mergeCell ref="B2597:H2597"/>
    <mergeCell ref="I2597:J2597"/>
    <mergeCell ref="B2628:H2628"/>
    <mergeCell ref="I2628:J2628"/>
    <mergeCell ref="B2629:H2629"/>
    <mergeCell ref="I2629:J2629"/>
    <mergeCell ref="B2630:H2630"/>
    <mergeCell ref="I2630:J2630"/>
    <mergeCell ref="B2625:H2625"/>
    <mergeCell ref="I2625:J2625"/>
    <mergeCell ref="B2626:H2626"/>
    <mergeCell ref="I2626:J2626"/>
    <mergeCell ref="B2627:H2627"/>
    <mergeCell ref="I2627:J2627"/>
    <mergeCell ref="B2622:H2622"/>
    <mergeCell ref="I2622:J2622"/>
    <mergeCell ref="B2623:H2623"/>
    <mergeCell ref="I2623:J2623"/>
    <mergeCell ref="B2624:H2624"/>
    <mergeCell ref="I2624:J2624"/>
    <mergeCell ref="B2619:H2619"/>
    <mergeCell ref="I2619:J2619"/>
    <mergeCell ref="B2620:H2620"/>
    <mergeCell ref="I2620:J2620"/>
    <mergeCell ref="B2621:H2621"/>
    <mergeCell ref="I2621:J2621"/>
    <mergeCell ref="B2616:H2616"/>
    <mergeCell ref="I2616:J2616"/>
    <mergeCell ref="B2617:H2617"/>
    <mergeCell ref="I2617:J2617"/>
    <mergeCell ref="B2618:H2618"/>
    <mergeCell ref="I2618:J2618"/>
    <mergeCell ref="B2613:H2613"/>
    <mergeCell ref="I2613:J2613"/>
    <mergeCell ref="B2614:H2614"/>
    <mergeCell ref="I2614:J2614"/>
    <mergeCell ref="B2615:H2615"/>
    <mergeCell ref="I2615:J2615"/>
    <mergeCell ref="B2646:H2646"/>
    <mergeCell ref="I2646:J2646"/>
    <mergeCell ref="B2647:H2647"/>
    <mergeCell ref="I2647:J2647"/>
    <mergeCell ref="B2648:H2648"/>
    <mergeCell ref="I2648:J2648"/>
    <mergeCell ref="B2643:H2643"/>
    <mergeCell ref="I2643:J2643"/>
    <mergeCell ref="B2644:H2644"/>
    <mergeCell ref="I2644:J2644"/>
    <mergeCell ref="B2645:H2645"/>
    <mergeCell ref="I2645:J2645"/>
    <mergeCell ref="B2640:H2640"/>
    <mergeCell ref="I2640:J2640"/>
    <mergeCell ref="B2641:H2641"/>
    <mergeCell ref="I2641:J2641"/>
    <mergeCell ref="B2642:H2642"/>
    <mergeCell ref="I2642:J2642"/>
    <mergeCell ref="B2637:H2637"/>
    <mergeCell ref="I2637:J2637"/>
    <mergeCell ref="B2638:H2638"/>
    <mergeCell ref="I2638:J2638"/>
    <mergeCell ref="B2639:H2639"/>
    <mergeCell ref="I2639:J2639"/>
    <mergeCell ref="B2634:H2634"/>
    <mergeCell ref="I2634:J2634"/>
    <mergeCell ref="B2635:H2635"/>
    <mergeCell ref="I2635:J2635"/>
    <mergeCell ref="B2636:H2636"/>
    <mergeCell ref="I2636:J2636"/>
    <mergeCell ref="B2631:H2631"/>
    <mergeCell ref="I2631:J2631"/>
    <mergeCell ref="B2632:H2632"/>
    <mergeCell ref="I2632:J2632"/>
    <mergeCell ref="B2633:H2633"/>
    <mergeCell ref="I2633:J2633"/>
    <mergeCell ref="B2664:H2664"/>
    <mergeCell ref="I2664:J2664"/>
    <mergeCell ref="B2665:H2665"/>
    <mergeCell ref="I2665:J2665"/>
    <mergeCell ref="B2666:H2666"/>
    <mergeCell ref="I2666:J2666"/>
    <mergeCell ref="B2661:H2661"/>
    <mergeCell ref="I2661:J2661"/>
    <mergeCell ref="B2662:H2662"/>
    <mergeCell ref="I2662:J2662"/>
    <mergeCell ref="B2663:H2663"/>
    <mergeCell ref="I2663:J2663"/>
    <mergeCell ref="B2658:H2658"/>
    <mergeCell ref="I2658:J2658"/>
    <mergeCell ref="B2659:H2659"/>
    <mergeCell ref="I2659:J2659"/>
    <mergeCell ref="B2660:H2660"/>
    <mergeCell ref="I2660:J2660"/>
    <mergeCell ref="B2655:H2655"/>
    <mergeCell ref="I2655:J2655"/>
    <mergeCell ref="B2656:H2656"/>
    <mergeCell ref="I2656:J2656"/>
    <mergeCell ref="B2657:H2657"/>
    <mergeCell ref="I2657:J2657"/>
    <mergeCell ref="B2652:H2652"/>
    <mergeCell ref="I2652:J2652"/>
    <mergeCell ref="B2653:H2653"/>
    <mergeCell ref="I2653:J2653"/>
    <mergeCell ref="B2654:H2654"/>
    <mergeCell ref="I2654:J2654"/>
    <mergeCell ref="B2649:H2649"/>
    <mergeCell ref="I2649:J2649"/>
    <mergeCell ref="B2650:H2650"/>
    <mergeCell ref="I2650:J2650"/>
    <mergeCell ref="B2651:H2651"/>
    <mergeCell ref="I2651:J2651"/>
    <mergeCell ref="B2682:H2682"/>
    <mergeCell ref="I2682:J2682"/>
    <mergeCell ref="B2683:H2683"/>
    <mergeCell ref="I2683:J2683"/>
    <mergeCell ref="B2684:H2684"/>
    <mergeCell ref="I2684:J2684"/>
    <mergeCell ref="B2679:H2679"/>
    <mergeCell ref="I2679:J2679"/>
    <mergeCell ref="B2680:H2680"/>
    <mergeCell ref="I2680:J2680"/>
    <mergeCell ref="B2681:H2681"/>
    <mergeCell ref="I2681:J2681"/>
    <mergeCell ref="B2676:H2676"/>
    <mergeCell ref="I2676:J2676"/>
    <mergeCell ref="B2677:H2677"/>
    <mergeCell ref="I2677:J2677"/>
    <mergeCell ref="B2678:H2678"/>
    <mergeCell ref="I2678:J2678"/>
    <mergeCell ref="B2673:H2673"/>
    <mergeCell ref="I2673:J2673"/>
    <mergeCell ref="B2674:H2674"/>
    <mergeCell ref="I2674:J2674"/>
    <mergeCell ref="B2675:H2675"/>
    <mergeCell ref="I2675:J2675"/>
    <mergeCell ref="B2670:H2670"/>
    <mergeCell ref="I2670:J2670"/>
    <mergeCell ref="B2671:H2671"/>
    <mergeCell ref="I2671:J2671"/>
    <mergeCell ref="B2672:H2672"/>
    <mergeCell ref="I2672:J2672"/>
    <mergeCell ref="B2667:H2667"/>
    <mergeCell ref="I2667:J2667"/>
    <mergeCell ref="B2668:H2668"/>
    <mergeCell ref="I2668:J2668"/>
    <mergeCell ref="B2669:H2669"/>
    <mergeCell ref="I2669:J2669"/>
    <mergeCell ref="B2700:H2700"/>
    <mergeCell ref="I2700:J2700"/>
    <mergeCell ref="B2701:H2701"/>
    <mergeCell ref="I2701:J2701"/>
    <mergeCell ref="B2702:H2702"/>
    <mergeCell ref="I2702:J2702"/>
    <mergeCell ref="B2697:H2697"/>
    <mergeCell ref="I2697:J2697"/>
    <mergeCell ref="B2698:H2698"/>
    <mergeCell ref="I2698:J2698"/>
    <mergeCell ref="B2699:H2699"/>
    <mergeCell ref="I2699:J2699"/>
    <mergeCell ref="B2694:H2694"/>
    <mergeCell ref="I2694:J2694"/>
    <mergeCell ref="B2695:H2695"/>
    <mergeCell ref="I2695:J2695"/>
    <mergeCell ref="B2696:H2696"/>
    <mergeCell ref="I2696:J2696"/>
    <mergeCell ref="B2691:H2691"/>
    <mergeCell ref="I2691:J2691"/>
    <mergeCell ref="B2692:H2692"/>
    <mergeCell ref="I2692:J2692"/>
    <mergeCell ref="B2693:H2693"/>
    <mergeCell ref="I2693:J2693"/>
    <mergeCell ref="B2688:H2688"/>
    <mergeCell ref="I2688:J2688"/>
    <mergeCell ref="B2689:H2689"/>
    <mergeCell ref="I2689:J2689"/>
    <mergeCell ref="B2690:H2690"/>
    <mergeCell ref="I2690:J2690"/>
    <mergeCell ref="B2685:H2685"/>
    <mergeCell ref="I2685:J2685"/>
    <mergeCell ref="B2686:H2686"/>
    <mergeCell ref="I2686:J2686"/>
    <mergeCell ref="B2687:H2687"/>
    <mergeCell ref="I2687:J2687"/>
    <mergeCell ref="B2718:H2718"/>
    <mergeCell ref="I2718:J2718"/>
    <mergeCell ref="B2719:H2719"/>
    <mergeCell ref="I2719:J2719"/>
    <mergeCell ref="B2720:H2720"/>
    <mergeCell ref="I2720:J2720"/>
    <mergeCell ref="B2715:H2715"/>
    <mergeCell ref="I2715:J2715"/>
    <mergeCell ref="B2716:H2716"/>
    <mergeCell ref="I2716:J2716"/>
    <mergeCell ref="B2717:H2717"/>
    <mergeCell ref="I2717:J2717"/>
    <mergeCell ref="B2712:H2712"/>
    <mergeCell ref="I2712:J2712"/>
    <mergeCell ref="B2713:H2713"/>
    <mergeCell ref="I2713:J2713"/>
    <mergeCell ref="B2714:H2714"/>
    <mergeCell ref="I2714:J2714"/>
    <mergeCell ref="B2709:H2709"/>
    <mergeCell ref="I2709:J2709"/>
    <mergeCell ref="B2710:H2710"/>
    <mergeCell ref="I2710:J2710"/>
    <mergeCell ref="B2711:H2711"/>
    <mergeCell ref="I2711:J2711"/>
    <mergeCell ref="B2706:H2706"/>
    <mergeCell ref="I2706:J2706"/>
    <mergeCell ref="B2707:H2707"/>
    <mergeCell ref="I2707:J2707"/>
    <mergeCell ref="B2708:H2708"/>
    <mergeCell ref="I2708:J2708"/>
    <mergeCell ref="B2703:H2703"/>
    <mergeCell ref="I2703:J2703"/>
    <mergeCell ref="B2704:H2704"/>
    <mergeCell ref="I2704:J2704"/>
    <mergeCell ref="B2705:H2705"/>
    <mergeCell ref="I2705:J2705"/>
    <mergeCell ref="B2736:H2736"/>
    <mergeCell ref="I2736:J2736"/>
    <mergeCell ref="B2737:H2737"/>
    <mergeCell ref="I2737:J2737"/>
    <mergeCell ref="B2738:H2738"/>
    <mergeCell ref="I2738:J2738"/>
    <mergeCell ref="B2733:H2733"/>
    <mergeCell ref="I2733:J2733"/>
    <mergeCell ref="B2734:H2734"/>
    <mergeCell ref="I2734:J2734"/>
    <mergeCell ref="B2735:H2735"/>
    <mergeCell ref="I2735:J2735"/>
    <mergeCell ref="B2730:H2730"/>
    <mergeCell ref="I2730:J2730"/>
    <mergeCell ref="B2731:H2731"/>
    <mergeCell ref="I2731:J2731"/>
    <mergeCell ref="B2732:H2732"/>
    <mergeCell ref="I2732:J2732"/>
    <mergeCell ref="B2727:H2727"/>
    <mergeCell ref="I2727:J2727"/>
    <mergeCell ref="B2728:H2728"/>
    <mergeCell ref="I2728:J2728"/>
    <mergeCell ref="B2729:H2729"/>
    <mergeCell ref="I2729:J2729"/>
    <mergeCell ref="B2724:H2724"/>
    <mergeCell ref="I2724:J2724"/>
    <mergeCell ref="B2725:H2725"/>
    <mergeCell ref="I2725:J2725"/>
    <mergeCell ref="B2726:H2726"/>
    <mergeCell ref="I2726:J2726"/>
    <mergeCell ref="B2721:H2721"/>
    <mergeCell ref="I2721:J2721"/>
    <mergeCell ref="B2722:H2722"/>
    <mergeCell ref="I2722:J2722"/>
    <mergeCell ref="B2723:H2723"/>
    <mergeCell ref="I2723:J2723"/>
    <mergeCell ref="B2754:H2754"/>
    <mergeCell ref="I2754:J2754"/>
    <mergeCell ref="B2755:H2755"/>
    <mergeCell ref="I2755:J2755"/>
    <mergeCell ref="B2756:H2756"/>
    <mergeCell ref="I2756:J2756"/>
    <mergeCell ref="B2751:H2751"/>
    <mergeCell ref="I2751:J2751"/>
    <mergeCell ref="B2752:H2752"/>
    <mergeCell ref="I2752:J2752"/>
    <mergeCell ref="B2753:H2753"/>
    <mergeCell ref="I2753:J2753"/>
    <mergeCell ref="B2748:H2748"/>
    <mergeCell ref="I2748:J2748"/>
    <mergeCell ref="B2749:H2749"/>
    <mergeCell ref="I2749:J2749"/>
    <mergeCell ref="B2750:H2750"/>
    <mergeCell ref="I2750:J2750"/>
    <mergeCell ref="B2745:H2745"/>
    <mergeCell ref="I2745:J2745"/>
    <mergeCell ref="B2746:H2746"/>
    <mergeCell ref="I2746:J2746"/>
    <mergeCell ref="B2747:H2747"/>
    <mergeCell ref="I2747:J2747"/>
    <mergeCell ref="B2742:H2742"/>
    <mergeCell ref="I2742:J2742"/>
    <mergeCell ref="B2743:H2743"/>
    <mergeCell ref="I2743:J2743"/>
    <mergeCell ref="B2744:H2744"/>
    <mergeCell ref="I2744:J2744"/>
    <mergeCell ref="B2739:H2739"/>
    <mergeCell ref="I2739:J2739"/>
    <mergeCell ref="B2740:H2740"/>
    <mergeCell ref="I2740:J2740"/>
    <mergeCell ref="B2741:H2741"/>
    <mergeCell ref="I2741:J2741"/>
    <mergeCell ref="B2772:H2772"/>
    <mergeCell ref="I2772:J2772"/>
    <mergeCell ref="B2773:H2773"/>
    <mergeCell ref="I2773:J2773"/>
    <mergeCell ref="B2774:H2774"/>
    <mergeCell ref="I2774:J2774"/>
    <mergeCell ref="B2769:H2769"/>
    <mergeCell ref="I2769:J2769"/>
    <mergeCell ref="B2770:H2770"/>
    <mergeCell ref="I2770:J2770"/>
    <mergeCell ref="B2771:H2771"/>
    <mergeCell ref="I2771:J2771"/>
    <mergeCell ref="B2766:H2766"/>
    <mergeCell ref="I2766:J2766"/>
    <mergeCell ref="B2767:H2767"/>
    <mergeCell ref="I2767:J2767"/>
    <mergeCell ref="B2768:H2768"/>
    <mergeCell ref="I2768:J2768"/>
    <mergeCell ref="B2763:H2763"/>
    <mergeCell ref="I2763:J2763"/>
    <mergeCell ref="B2764:H2764"/>
    <mergeCell ref="I2764:J2764"/>
    <mergeCell ref="B2765:H2765"/>
    <mergeCell ref="I2765:J2765"/>
    <mergeCell ref="B2760:H2760"/>
    <mergeCell ref="I2760:J2760"/>
    <mergeCell ref="B2761:H2761"/>
    <mergeCell ref="I2761:J2761"/>
    <mergeCell ref="B2762:H2762"/>
    <mergeCell ref="I2762:J2762"/>
    <mergeCell ref="B2757:H2757"/>
    <mergeCell ref="I2757:J2757"/>
    <mergeCell ref="B2758:H2758"/>
    <mergeCell ref="I2758:J2758"/>
    <mergeCell ref="B2759:H2759"/>
    <mergeCell ref="I2759:J2759"/>
    <mergeCell ref="B2790:H2790"/>
    <mergeCell ref="I2790:J2790"/>
    <mergeCell ref="B2791:H2791"/>
    <mergeCell ref="I2791:J2791"/>
    <mergeCell ref="B2792:H2792"/>
    <mergeCell ref="I2792:J2792"/>
    <mergeCell ref="B2787:H2787"/>
    <mergeCell ref="I2787:J2787"/>
    <mergeCell ref="B2788:H2788"/>
    <mergeCell ref="I2788:J2788"/>
    <mergeCell ref="B2789:H2789"/>
    <mergeCell ref="I2789:J2789"/>
    <mergeCell ref="B2784:H2784"/>
    <mergeCell ref="I2784:J2784"/>
    <mergeCell ref="B2785:H2785"/>
    <mergeCell ref="I2785:J2785"/>
    <mergeCell ref="B2786:H2786"/>
    <mergeCell ref="I2786:J2786"/>
    <mergeCell ref="B2781:H2781"/>
    <mergeCell ref="I2781:J2781"/>
    <mergeCell ref="B2782:H2782"/>
    <mergeCell ref="I2782:J2782"/>
    <mergeCell ref="B2783:H2783"/>
    <mergeCell ref="I2783:J2783"/>
    <mergeCell ref="B2778:H2778"/>
    <mergeCell ref="I2778:J2778"/>
    <mergeCell ref="B2779:H2779"/>
    <mergeCell ref="I2779:J2779"/>
    <mergeCell ref="B2780:H2780"/>
    <mergeCell ref="I2780:J2780"/>
    <mergeCell ref="B2775:H2775"/>
    <mergeCell ref="I2775:J2775"/>
    <mergeCell ref="B2776:H2776"/>
    <mergeCell ref="I2776:J2776"/>
    <mergeCell ref="B2777:H2777"/>
    <mergeCell ref="I2777:J2777"/>
    <mergeCell ref="B2808:H2808"/>
    <mergeCell ref="I2808:J2808"/>
    <mergeCell ref="B2809:H2809"/>
    <mergeCell ref="I2809:J2809"/>
    <mergeCell ref="B2810:H2810"/>
    <mergeCell ref="I2810:J2810"/>
    <mergeCell ref="B2805:H2805"/>
    <mergeCell ref="I2805:J2805"/>
    <mergeCell ref="B2806:H2806"/>
    <mergeCell ref="I2806:J2806"/>
    <mergeCell ref="B2807:H2807"/>
    <mergeCell ref="I2807:J2807"/>
    <mergeCell ref="B2802:H2802"/>
    <mergeCell ref="I2802:J2802"/>
    <mergeCell ref="B2803:H2803"/>
    <mergeCell ref="I2803:J2803"/>
    <mergeCell ref="B2804:H2804"/>
    <mergeCell ref="I2804:J2804"/>
    <mergeCell ref="B2799:H2799"/>
    <mergeCell ref="I2799:J2799"/>
    <mergeCell ref="B2800:H2800"/>
    <mergeCell ref="I2800:J2800"/>
    <mergeCell ref="B2801:H2801"/>
    <mergeCell ref="I2801:J2801"/>
    <mergeCell ref="B2796:H2796"/>
    <mergeCell ref="I2796:J2796"/>
    <mergeCell ref="B2797:H2797"/>
    <mergeCell ref="I2797:J2797"/>
    <mergeCell ref="B2798:H2798"/>
    <mergeCell ref="I2798:J2798"/>
    <mergeCell ref="B2793:H2793"/>
    <mergeCell ref="I2793:J2793"/>
    <mergeCell ref="B2794:H2794"/>
    <mergeCell ref="I2794:J2794"/>
    <mergeCell ref="B2795:H2795"/>
    <mergeCell ref="I2795:J2795"/>
    <mergeCell ref="B2826:H2826"/>
    <mergeCell ref="I2826:J2826"/>
    <mergeCell ref="B2827:H2827"/>
    <mergeCell ref="I2827:J2827"/>
    <mergeCell ref="B2828:H2828"/>
    <mergeCell ref="I2828:J2828"/>
    <mergeCell ref="B2823:H2823"/>
    <mergeCell ref="I2823:J2823"/>
    <mergeCell ref="B2824:H2824"/>
    <mergeCell ref="I2824:J2824"/>
    <mergeCell ref="B2825:H2825"/>
    <mergeCell ref="I2825:J2825"/>
    <mergeCell ref="B2820:H2820"/>
    <mergeCell ref="I2820:J2820"/>
    <mergeCell ref="B2821:H2821"/>
    <mergeCell ref="I2821:J2821"/>
    <mergeCell ref="B2822:H2822"/>
    <mergeCell ref="I2822:J2822"/>
    <mergeCell ref="B2817:H2817"/>
    <mergeCell ref="I2817:J2817"/>
    <mergeCell ref="B2818:H2818"/>
    <mergeCell ref="I2818:J2818"/>
    <mergeCell ref="B2819:H2819"/>
    <mergeCell ref="I2819:J2819"/>
    <mergeCell ref="B2814:H2814"/>
    <mergeCell ref="I2814:J2814"/>
    <mergeCell ref="B2815:H2815"/>
    <mergeCell ref="I2815:J2815"/>
    <mergeCell ref="B2816:H2816"/>
    <mergeCell ref="I2816:J2816"/>
    <mergeCell ref="B2811:H2811"/>
    <mergeCell ref="I2811:J2811"/>
    <mergeCell ref="B2812:H2812"/>
    <mergeCell ref="I2812:J2812"/>
    <mergeCell ref="B2813:H2813"/>
    <mergeCell ref="I2813:J2813"/>
    <mergeCell ref="B2844:H2844"/>
    <mergeCell ref="I2844:J2844"/>
    <mergeCell ref="B2845:H2845"/>
    <mergeCell ref="I2845:J2845"/>
    <mergeCell ref="B2846:H2846"/>
    <mergeCell ref="I2846:J2846"/>
    <mergeCell ref="B2841:H2841"/>
    <mergeCell ref="I2841:J2841"/>
    <mergeCell ref="B2842:H2842"/>
    <mergeCell ref="I2842:J2842"/>
    <mergeCell ref="B2843:H2843"/>
    <mergeCell ref="I2843:J2843"/>
    <mergeCell ref="B2838:H2838"/>
    <mergeCell ref="I2838:J2838"/>
    <mergeCell ref="B2839:H2839"/>
    <mergeCell ref="I2839:J2839"/>
    <mergeCell ref="B2840:H2840"/>
    <mergeCell ref="I2840:J2840"/>
    <mergeCell ref="B2835:H2835"/>
    <mergeCell ref="I2835:J2835"/>
    <mergeCell ref="B2836:H2836"/>
    <mergeCell ref="I2836:J2836"/>
    <mergeCell ref="B2837:H2837"/>
    <mergeCell ref="I2837:J2837"/>
    <mergeCell ref="B2832:H2832"/>
    <mergeCell ref="I2832:J2832"/>
    <mergeCell ref="B2833:H2833"/>
    <mergeCell ref="I2833:J2833"/>
    <mergeCell ref="B2834:H2834"/>
    <mergeCell ref="I2834:J2834"/>
    <mergeCell ref="B2829:H2829"/>
    <mergeCell ref="I2829:J2829"/>
    <mergeCell ref="B2830:H2830"/>
    <mergeCell ref="I2830:J2830"/>
    <mergeCell ref="B2831:H2831"/>
    <mergeCell ref="I2831:J2831"/>
    <mergeCell ref="B2862:H2862"/>
    <mergeCell ref="I2862:J2862"/>
    <mergeCell ref="B2863:H2863"/>
    <mergeCell ref="I2863:J2863"/>
    <mergeCell ref="B2864:H2864"/>
    <mergeCell ref="I2864:J2864"/>
    <mergeCell ref="B2859:H2859"/>
    <mergeCell ref="I2859:J2859"/>
    <mergeCell ref="B2860:H2860"/>
    <mergeCell ref="I2860:J2860"/>
    <mergeCell ref="B2861:H2861"/>
    <mergeCell ref="I2861:J2861"/>
    <mergeCell ref="B2856:H2856"/>
    <mergeCell ref="I2856:J2856"/>
    <mergeCell ref="B2857:H2857"/>
    <mergeCell ref="I2857:J2857"/>
    <mergeCell ref="B2858:H2858"/>
    <mergeCell ref="I2858:J2858"/>
    <mergeCell ref="B2853:H2853"/>
    <mergeCell ref="I2853:J2853"/>
    <mergeCell ref="B2854:H2854"/>
    <mergeCell ref="I2854:J2854"/>
    <mergeCell ref="B2855:H2855"/>
    <mergeCell ref="I2855:J2855"/>
    <mergeCell ref="B2850:H2850"/>
    <mergeCell ref="I2850:J2850"/>
    <mergeCell ref="B2851:H2851"/>
    <mergeCell ref="I2851:J2851"/>
    <mergeCell ref="B2852:H2852"/>
    <mergeCell ref="I2852:J2852"/>
    <mergeCell ref="B2847:H2847"/>
    <mergeCell ref="I2847:J2847"/>
    <mergeCell ref="B2848:H2848"/>
    <mergeCell ref="I2848:J2848"/>
    <mergeCell ref="B2849:H2849"/>
    <mergeCell ref="I2849:J2849"/>
    <mergeCell ref="B2880:H2880"/>
    <mergeCell ref="I2880:J2880"/>
    <mergeCell ref="B2881:H2881"/>
    <mergeCell ref="I2881:J2881"/>
    <mergeCell ref="B2882:H2882"/>
    <mergeCell ref="I2882:J2882"/>
    <mergeCell ref="B2877:H2877"/>
    <mergeCell ref="I2877:J2877"/>
    <mergeCell ref="B2878:H2878"/>
    <mergeCell ref="I2878:J2878"/>
    <mergeCell ref="B2879:H2879"/>
    <mergeCell ref="I2879:J2879"/>
    <mergeCell ref="B2874:H2874"/>
    <mergeCell ref="I2874:J2874"/>
    <mergeCell ref="B2875:H2875"/>
    <mergeCell ref="I2875:J2875"/>
    <mergeCell ref="B2876:H2876"/>
    <mergeCell ref="I2876:J2876"/>
    <mergeCell ref="B2871:H2871"/>
    <mergeCell ref="I2871:J2871"/>
    <mergeCell ref="B2872:H2872"/>
    <mergeCell ref="I2872:J2872"/>
    <mergeCell ref="B2873:H2873"/>
    <mergeCell ref="I2873:J2873"/>
    <mergeCell ref="B2868:H2868"/>
    <mergeCell ref="I2868:J2868"/>
    <mergeCell ref="B2869:H2869"/>
    <mergeCell ref="I2869:J2869"/>
    <mergeCell ref="B2870:H2870"/>
    <mergeCell ref="I2870:J2870"/>
    <mergeCell ref="B2865:H2865"/>
    <mergeCell ref="I2865:J2865"/>
    <mergeCell ref="B2866:H2866"/>
    <mergeCell ref="I2866:J2866"/>
    <mergeCell ref="B2867:H2867"/>
    <mergeCell ref="I2867:J2867"/>
    <mergeCell ref="B2898:H2898"/>
    <mergeCell ref="I2898:J2898"/>
    <mergeCell ref="B2899:H2899"/>
    <mergeCell ref="I2899:J2899"/>
    <mergeCell ref="B2900:H2900"/>
    <mergeCell ref="I2900:J2900"/>
    <mergeCell ref="B2895:H2895"/>
    <mergeCell ref="I2895:J2895"/>
    <mergeCell ref="B2896:H2896"/>
    <mergeCell ref="I2896:J2896"/>
    <mergeCell ref="B2897:H2897"/>
    <mergeCell ref="I2897:J2897"/>
    <mergeCell ref="B2892:H2892"/>
    <mergeCell ref="I2892:J2892"/>
    <mergeCell ref="B2893:H2893"/>
    <mergeCell ref="I2893:J2893"/>
    <mergeCell ref="B2894:H2894"/>
    <mergeCell ref="I2894:J2894"/>
    <mergeCell ref="B2889:H2889"/>
    <mergeCell ref="I2889:J2889"/>
    <mergeCell ref="B2890:H2890"/>
    <mergeCell ref="I2890:J2890"/>
    <mergeCell ref="B2891:H2891"/>
    <mergeCell ref="I2891:J2891"/>
    <mergeCell ref="B2886:H2886"/>
    <mergeCell ref="I2886:J2886"/>
    <mergeCell ref="B2887:H2887"/>
    <mergeCell ref="I2887:J2887"/>
    <mergeCell ref="B2888:H2888"/>
    <mergeCell ref="I2888:J2888"/>
    <mergeCell ref="B2883:H2883"/>
    <mergeCell ref="I2883:J2883"/>
    <mergeCell ref="B2884:H2884"/>
    <mergeCell ref="I2884:J2884"/>
    <mergeCell ref="B2885:H2885"/>
    <mergeCell ref="I2885:J2885"/>
    <mergeCell ref="B2916:H2916"/>
    <mergeCell ref="I2916:J2916"/>
    <mergeCell ref="B2917:H2917"/>
    <mergeCell ref="I2917:J2917"/>
    <mergeCell ref="B2918:H2918"/>
    <mergeCell ref="I2918:J2918"/>
    <mergeCell ref="B2913:H2913"/>
    <mergeCell ref="I2913:J2913"/>
    <mergeCell ref="B2914:H2914"/>
    <mergeCell ref="I2914:J2914"/>
    <mergeCell ref="B2915:H2915"/>
    <mergeCell ref="I2915:J2915"/>
    <mergeCell ref="B2910:H2910"/>
    <mergeCell ref="I2910:J2910"/>
    <mergeCell ref="B2911:H2911"/>
    <mergeCell ref="I2911:J2911"/>
    <mergeCell ref="B2912:H2912"/>
    <mergeCell ref="I2912:J2912"/>
    <mergeCell ref="B2907:H2907"/>
    <mergeCell ref="I2907:J2907"/>
    <mergeCell ref="B2908:H2908"/>
    <mergeCell ref="I2908:J2908"/>
    <mergeCell ref="B2909:H2909"/>
    <mergeCell ref="I2909:J2909"/>
    <mergeCell ref="B2904:H2904"/>
    <mergeCell ref="I2904:J2904"/>
    <mergeCell ref="B2905:H2905"/>
    <mergeCell ref="I2905:J2905"/>
    <mergeCell ref="B2906:H2906"/>
    <mergeCell ref="I2906:J2906"/>
    <mergeCell ref="B2901:H2901"/>
    <mergeCell ref="I2901:J2901"/>
    <mergeCell ref="B2902:H2902"/>
    <mergeCell ref="I2902:J2902"/>
    <mergeCell ref="B2903:H2903"/>
    <mergeCell ref="I2903:J2903"/>
    <mergeCell ref="B2934:H2934"/>
    <mergeCell ref="I2934:J2934"/>
    <mergeCell ref="B2935:H2935"/>
    <mergeCell ref="I2935:J2935"/>
    <mergeCell ref="B2936:H2936"/>
    <mergeCell ref="I2936:J2936"/>
    <mergeCell ref="B2931:H2931"/>
    <mergeCell ref="I2931:J2931"/>
    <mergeCell ref="B2932:H2932"/>
    <mergeCell ref="I2932:J2932"/>
    <mergeCell ref="B2933:H2933"/>
    <mergeCell ref="I2933:J2933"/>
    <mergeCell ref="B2928:H2928"/>
    <mergeCell ref="I2928:J2928"/>
    <mergeCell ref="B2929:H2929"/>
    <mergeCell ref="I2929:J2929"/>
    <mergeCell ref="B2930:H2930"/>
    <mergeCell ref="I2930:J2930"/>
    <mergeCell ref="B2925:H2925"/>
    <mergeCell ref="I2925:J2925"/>
    <mergeCell ref="B2926:H2926"/>
    <mergeCell ref="I2926:J2926"/>
    <mergeCell ref="B2927:H2927"/>
    <mergeCell ref="I2927:J2927"/>
    <mergeCell ref="B2922:H2922"/>
    <mergeCell ref="I2922:J2922"/>
    <mergeCell ref="B2923:H2923"/>
    <mergeCell ref="I2923:J2923"/>
    <mergeCell ref="B2924:H2924"/>
    <mergeCell ref="I2924:J2924"/>
    <mergeCell ref="B2919:H2919"/>
    <mergeCell ref="I2919:J2919"/>
    <mergeCell ref="B2920:H2920"/>
    <mergeCell ref="I2920:J2920"/>
    <mergeCell ref="B2921:H2921"/>
    <mergeCell ref="I2921:J2921"/>
    <mergeCell ref="B2952:H2952"/>
    <mergeCell ref="I2952:J2952"/>
    <mergeCell ref="B2953:H2953"/>
    <mergeCell ref="I2953:J2953"/>
    <mergeCell ref="B2954:H2954"/>
    <mergeCell ref="I2954:J2954"/>
    <mergeCell ref="B2949:H2949"/>
    <mergeCell ref="I2949:J2949"/>
    <mergeCell ref="B2950:H2950"/>
    <mergeCell ref="I2950:J2950"/>
    <mergeCell ref="B2951:H2951"/>
    <mergeCell ref="I2951:J2951"/>
    <mergeCell ref="B2946:H2946"/>
    <mergeCell ref="I2946:J2946"/>
    <mergeCell ref="B2947:H2947"/>
    <mergeCell ref="I2947:J2947"/>
    <mergeCell ref="B2948:H2948"/>
    <mergeCell ref="I2948:J2948"/>
    <mergeCell ref="B2943:H2943"/>
    <mergeCell ref="I2943:J2943"/>
    <mergeCell ref="B2944:H2944"/>
    <mergeCell ref="I2944:J2944"/>
    <mergeCell ref="B2945:H2945"/>
    <mergeCell ref="I2945:J2945"/>
    <mergeCell ref="B2940:H2940"/>
    <mergeCell ref="I2940:J2940"/>
    <mergeCell ref="B2941:H2941"/>
    <mergeCell ref="I2941:J2941"/>
    <mergeCell ref="B2942:H2942"/>
    <mergeCell ref="I2942:J2942"/>
    <mergeCell ref="B2937:H2937"/>
    <mergeCell ref="I2937:J2937"/>
    <mergeCell ref="B2938:H2938"/>
    <mergeCell ref="I2938:J2938"/>
    <mergeCell ref="B2939:H2939"/>
    <mergeCell ref="I2939:J2939"/>
    <mergeCell ref="B2970:H2970"/>
    <mergeCell ref="I2970:J2970"/>
    <mergeCell ref="B2971:H2971"/>
    <mergeCell ref="I2971:J2971"/>
    <mergeCell ref="B2972:H2972"/>
    <mergeCell ref="I2972:J2972"/>
    <mergeCell ref="B2967:H2967"/>
    <mergeCell ref="I2967:J2967"/>
    <mergeCell ref="B2968:H2968"/>
    <mergeCell ref="I2968:J2968"/>
    <mergeCell ref="B2969:H2969"/>
    <mergeCell ref="I2969:J2969"/>
    <mergeCell ref="B2964:H2964"/>
    <mergeCell ref="I2964:J2964"/>
    <mergeCell ref="B2965:H2965"/>
    <mergeCell ref="I2965:J2965"/>
    <mergeCell ref="B2966:H2966"/>
    <mergeCell ref="I2966:J2966"/>
    <mergeCell ref="B2961:H2961"/>
    <mergeCell ref="I2961:J2961"/>
    <mergeCell ref="B2962:H2962"/>
    <mergeCell ref="I2962:J2962"/>
    <mergeCell ref="B2963:H2963"/>
    <mergeCell ref="I2963:J2963"/>
    <mergeCell ref="B2958:H2958"/>
    <mergeCell ref="I2958:J2958"/>
    <mergeCell ref="B2959:H2959"/>
    <mergeCell ref="I2959:J2959"/>
    <mergeCell ref="B2960:H2960"/>
    <mergeCell ref="I2960:J2960"/>
    <mergeCell ref="B2955:H2955"/>
    <mergeCell ref="I2955:J2955"/>
    <mergeCell ref="B2956:H2956"/>
    <mergeCell ref="I2956:J2956"/>
    <mergeCell ref="B2957:H2957"/>
    <mergeCell ref="I2957:J2957"/>
    <mergeCell ref="B2988:H2988"/>
    <mergeCell ref="I2988:J2988"/>
    <mergeCell ref="B2989:H2989"/>
    <mergeCell ref="I2989:J2989"/>
    <mergeCell ref="B2990:H2990"/>
    <mergeCell ref="I2990:J2990"/>
    <mergeCell ref="B2985:H2985"/>
    <mergeCell ref="I2985:J2985"/>
    <mergeCell ref="B2986:H2986"/>
    <mergeCell ref="I2986:J2986"/>
    <mergeCell ref="B2987:H2987"/>
    <mergeCell ref="I2987:J2987"/>
    <mergeCell ref="B2982:H2982"/>
    <mergeCell ref="I2982:J2982"/>
    <mergeCell ref="B2983:H2983"/>
    <mergeCell ref="I2983:J2983"/>
    <mergeCell ref="B2984:H2984"/>
    <mergeCell ref="I2984:J2984"/>
    <mergeCell ref="B2979:H2979"/>
    <mergeCell ref="I2979:J2979"/>
    <mergeCell ref="B2980:H2980"/>
    <mergeCell ref="I2980:J2980"/>
    <mergeCell ref="B2981:H2981"/>
    <mergeCell ref="I2981:J2981"/>
    <mergeCell ref="B2976:H2976"/>
    <mergeCell ref="I2976:J2976"/>
    <mergeCell ref="B2977:H2977"/>
    <mergeCell ref="I2977:J2977"/>
    <mergeCell ref="B2978:H2978"/>
    <mergeCell ref="I2978:J2978"/>
    <mergeCell ref="B2973:H2973"/>
    <mergeCell ref="I2973:J2973"/>
    <mergeCell ref="B2974:H2974"/>
    <mergeCell ref="I2974:J2974"/>
    <mergeCell ref="B2975:H2975"/>
    <mergeCell ref="I2975:J2975"/>
    <mergeCell ref="B3006:H3006"/>
    <mergeCell ref="I3006:J3006"/>
    <mergeCell ref="B3007:H3007"/>
    <mergeCell ref="I3007:J3007"/>
    <mergeCell ref="B3008:H3008"/>
    <mergeCell ref="I3008:J3008"/>
    <mergeCell ref="B3003:H3003"/>
    <mergeCell ref="I3003:J3003"/>
    <mergeCell ref="B3004:H3004"/>
    <mergeCell ref="I3004:J3004"/>
    <mergeCell ref="B3005:H3005"/>
    <mergeCell ref="I3005:J3005"/>
    <mergeCell ref="B3000:H3000"/>
    <mergeCell ref="I3000:J3000"/>
    <mergeCell ref="B3001:H3001"/>
    <mergeCell ref="I3001:J3001"/>
    <mergeCell ref="B3002:H3002"/>
    <mergeCell ref="I3002:J3002"/>
    <mergeCell ref="B2997:H2997"/>
    <mergeCell ref="I2997:J2997"/>
    <mergeCell ref="B2998:H2998"/>
    <mergeCell ref="I2998:J2998"/>
    <mergeCell ref="B2999:H2999"/>
    <mergeCell ref="I2999:J2999"/>
    <mergeCell ref="B2994:H2994"/>
    <mergeCell ref="I2994:J2994"/>
    <mergeCell ref="B2995:H2995"/>
    <mergeCell ref="I2995:J2995"/>
    <mergeCell ref="B2996:H2996"/>
    <mergeCell ref="I2996:J2996"/>
    <mergeCell ref="B2991:H2991"/>
    <mergeCell ref="I2991:J2991"/>
    <mergeCell ref="B2992:H2992"/>
    <mergeCell ref="I2992:J2992"/>
    <mergeCell ref="B2993:H2993"/>
    <mergeCell ref="I2993:J2993"/>
    <mergeCell ref="B3024:H3024"/>
    <mergeCell ref="I3024:J3024"/>
    <mergeCell ref="B3025:H3025"/>
    <mergeCell ref="I3025:J3025"/>
    <mergeCell ref="B3026:H3026"/>
    <mergeCell ref="I3026:J3026"/>
    <mergeCell ref="B3021:H3021"/>
    <mergeCell ref="I3021:J3021"/>
    <mergeCell ref="B3022:H3022"/>
    <mergeCell ref="I3022:J3022"/>
    <mergeCell ref="B3023:H3023"/>
    <mergeCell ref="I3023:J3023"/>
    <mergeCell ref="B3018:H3018"/>
    <mergeCell ref="I3018:J3018"/>
    <mergeCell ref="B3019:H3019"/>
    <mergeCell ref="I3019:J3019"/>
    <mergeCell ref="B3020:H3020"/>
    <mergeCell ref="I3020:J3020"/>
    <mergeCell ref="B3015:H3015"/>
    <mergeCell ref="I3015:J3015"/>
    <mergeCell ref="B3016:H3016"/>
    <mergeCell ref="I3016:J3016"/>
    <mergeCell ref="B3017:H3017"/>
    <mergeCell ref="I3017:J3017"/>
    <mergeCell ref="B3012:H3012"/>
    <mergeCell ref="I3012:J3012"/>
    <mergeCell ref="B3013:H3013"/>
    <mergeCell ref="I3013:J3013"/>
    <mergeCell ref="B3014:H3014"/>
    <mergeCell ref="I3014:J3014"/>
    <mergeCell ref="B3009:H3009"/>
    <mergeCell ref="I3009:J3009"/>
    <mergeCell ref="B3010:H3010"/>
    <mergeCell ref="I3010:J3010"/>
    <mergeCell ref="B3011:H3011"/>
    <mergeCell ref="I3011:J3011"/>
    <mergeCell ref="B3042:H3042"/>
    <mergeCell ref="I3042:J3042"/>
    <mergeCell ref="B3043:H3043"/>
    <mergeCell ref="I3043:J3043"/>
    <mergeCell ref="B3044:H3044"/>
    <mergeCell ref="I3044:J3044"/>
    <mergeCell ref="B3039:H3039"/>
    <mergeCell ref="I3039:J3039"/>
    <mergeCell ref="B3040:H3040"/>
    <mergeCell ref="I3040:J3040"/>
    <mergeCell ref="B3041:H3041"/>
    <mergeCell ref="I3041:J3041"/>
    <mergeCell ref="B3036:H3036"/>
    <mergeCell ref="I3036:J3036"/>
    <mergeCell ref="B3037:H3037"/>
    <mergeCell ref="I3037:J3037"/>
    <mergeCell ref="B3038:H3038"/>
    <mergeCell ref="I3038:J3038"/>
    <mergeCell ref="B3033:H3033"/>
    <mergeCell ref="I3033:J3033"/>
    <mergeCell ref="B3034:H3034"/>
    <mergeCell ref="I3034:J3034"/>
    <mergeCell ref="B3035:H3035"/>
    <mergeCell ref="I3035:J3035"/>
    <mergeCell ref="B3030:H3030"/>
    <mergeCell ref="I3030:J3030"/>
    <mergeCell ref="B3031:H3031"/>
    <mergeCell ref="I3031:J3031"/>
    <mergeCell ref="B3032:H3032"/>
    <mergeCell ref="I3032:J3032"/>
    <mergeCell ref="B3027:H3027"/>
    <mergeCell ref="I3027:J3027"/>
    <mergeCell ref="B3028:H3028"/>
    <mergeCell ref="I3028:J3028"/>
    <mergeCell ref="B3029:H3029"/>
    <mergeCell ref="I3029:J3029"/>
    <mergeCell ref="B3060:H3060"/>
    <mergeCell ref="I3060:J3060"/>
    <mergeCell ref="B3061:H3061"/>
    <mergeCell ref="I3061:J3061"/>
    <mergeCell ref="B3062:H3062"/>
    <mergeCell ref="I3062:J3062"/>
    <mergeCell ref="B3057:H3057"/>
    <mergeCell ref="I3057:J3057"/>
    <mergeCell ref="B3058:H3058"/>
    <mergeCell ref="I3058:J3058"/>
    <mergeCell ref="B3059:H3059"/>
    <mergeCell ref="I3059:J3059"/>
    <mergeCell ref="B3054:H3054"/>
    <mergeCell ref="I3054:J3054"/>
    <mergeCell ref="B3055:H3055"/>
    <mergeCell ref="I3055:J3055"/>
    <mergeCell ref="B3056:H3056"/>
    <mergeCell ref="I3056:J3056"/>
    <mergeCell ref="B3051:H3051"/>
    <mergeCell ref="I3051:J3051"/>
    <mergeCell ref="B3052:H3052"/>
    <mergeCell ref="I3052:J3052"/>
    <mergeCell ref="B3053:H3053"/>
    <mergeCell ref="I3053:J3053"/>
    <mergeCell ref="B3048:H3048"/>
    <mergeCell ref="I3048:J3048"/>
    <mergeCell ref="B3049:H3049"/>
    <mergeCell ref="I3049:J3049"/>
    <mergeCell ref="B3050:H3050"/>
    <mergeCell ref="I3050:J3050"/>
    <mergeCell ref="B3045:H3045"/>
    <mergeCell ref="I3045:J3045"/>
    <mergeCell ref="B3046:H3046"/>
    <mergeCell ref="I3046:J3046"/>
    <mergeCell ref="B3047:H3047"/>
    <mergeCell ref="I3047:J3047"/>
    <mergeCell ref="B3078:H3078"/>
    <mergeCell ref="I3078:J3078"/>
    <mergeCell ref="B3079:H3079"/>
    <mergeCell ref="I3079:J3079"/>
    <mergeCell ref="B3080:H3080"/>
    <mergeCell ref="I3080:J3080"/>
    <mergeCell ref="B3075:H3075"/>
    <mergeCell ref="I3075:J3075"/>
    <mergeCell ref="B3076:H3076"/>
    <mergeCell ref="I3076:J3076"/>
    <mergeCell ref="B3077:H3077"/>
    <mergeCell ref="I3077:J3077"/>
    <mergeCell ref="B3072:H3072"/>
    <mergeCell ref="I3072:J3072"/>
    <mergeCell ref="B3073:H3073"/>
    <mergeCell ref="I3073:J3073"/>
    <mergeCell ref="B3074:H3074"/>
    <mergeCell ref="I3074:J3074"/>
    <mergeCell ref="B3069:H3069"/>
    <mergeCell ref="I3069:J3069"/>
    <mergeCell ref="B3070:H3070"/>
    <mergeCell ref="I3070:J3070"/>
    <mergeCell ref="B3071:H3071"/>
    <mergeCell ref="I3071:J3071"/>
    <mergeCell ref="B3066:H3066"/>
    <mergeCell ref="I3066:J3066"/>
    <mergeCell ref="B3067:H3067"/>
    <mergeCell ref="I3067:J3067"/>
    <mergeCell ref="B3068:H3068"/>
    <mergeCell ref="I3068:J3068"/>
    <mergeCell ref="B3063:H3063"/>
    <mergeCell ref="I3063:J3063"/>
    <mergeCell ref="B3064:H3064"/>
    <mergeCell ref="I3064:J3064"/>
    <mergeCell ref="B3065:H3065"/>
    <mergeCell ref="I3065:J3065"/>
    <mergeCell ref="B3096:H3096"/>
    <mergeCell ref="I3096:J3096"/>
    <mergeCell ref="B3097:H3097"/>
    <mergeCell ref="I3097:J3097"/>
    <mergeCell ref="B3098:H3098"/>
    <mergeCell ref="I3098:J3098"/>
    <mergeCell ref="B3093:H3093"/>
    <mergeCell ref="I3093:J3093"/>
    <mergeCell ref="B3094:H3094"/>
    <mergeCell ref="I3094:J3094"/>
    <mergeCell ref="B3095:H3095"/>
    <mergeCell ref="I3095:J3095"/>
    <mergeCell ref="B3090:H3090"/>
    <mergeCell ref="I3090:J3090"/>
    <mergeCell ref="B3091:H3091"/>
    <mergeCell ref="I3091:J3091"/>
    <mergeCell ref="B3092:H3092"/>
    <mergeCell ref="I3092:J3092"/>
    <mergeCell ref="B3087:H3087"/>
    <mergeCell ref="I3087:J3087"/>
    <mergeCell ref="B3088:H3088"/>
    <mergeCell ref="I3088:J3088"/>
    <mergeCell ref="B3089:H3089"/>
    <mergeCell ref="I3089:J3089"/>
    <mergeCell ref="B3084:H3084"/>
    <mergeCell ref="I3084:J3084"/>
    <mergeCell ref="B3085:H3085"/>
    <mergeCell ref="I3085:J3085"/>
    <mergeCell ref="B3086:H3086"/>
    <mergeCell ref="I3086:J3086"/>
    <mergeCell ref="B3081:H3081"/>
    <mergeCell ref="I3081:J3081"/>
    <mergeCell ref="B3082:H3082"/>
    <mergeCell ref="I3082:J3082"/>
    <mergeCell ref="B3083:H3083"/>
    <mergeCell ref="I3083:J3083"/>
    <mergeCell ref="B3114:H3114"/>
    <mergeCell ref="I3114:J3114"/>
    <mergeCell ref="B3115:H3115"/>
    <mergeCell ref="I3115:J3115"/>
    <mergeCell ref="B3116:H3116"/>
    <mergeCell ref="I3116:J3116"/>
    <mergeCell ref="B3111:H3111"/>
    <mergeCell ref="I3111:J3111"/>
    <mergeCell ref="B3112:H3112"/>
    <mergeCell ref="I3112:J3112"/>
    <mergeCell ref="B3113:H3113"/>
    <mergeCell ref="I3113:J3113"/>
    <mergeCell ref="B3108:H3108"/>
    <mergeCell ref="I3108:J3108"/>
    <mergeCell ref="B3109:H3109"/>
    <mergeCell ref="I3109:J3109"/>
    <mergeCell ref="B3110:H3110"/>
    <mergeCell ref="I3110:J3110"/>
    <mergeCell ref="B3105:H3105"/>
    <mergeCell ref="I3105:J3105"/>
    <mergeCell ref="B3106:H3106"/>
    <mergeCell ref="I3106:J3106"/>
    <mergeCell ref="B3107:H3107"/>
    <mergeCell ref="I3107:J3107"/>
    <mergeCell ref="B3102:H3102"/>
    <mergeCell ref="I3102:J3102"/>
    <mergeCell ref="B3103:H3103"/>
    <mergeCell ref="I3103:J3103"/>
    <mergeCell ref="B3104:H3104"/>
    <mergeCell ref="I3104:J3104"/>
    <mergeCell ref="B3099:H3099"/>
    <mergeCell ref="I3099:J3099"/>
    <mergeCell ref="B3100:H3100"/>
    <mergeCell ref="I3100:J3100"/>
    <mergeCell ref="B3101:H3101"/>
    <mergeCell ref="I3101:J3101"/>
    <mergeCell ref="B3132:H3132"/>
    <mergeCell ref="I3132:J3132"/>
    <mergeCell ref="B3133:H3133"/>
    <mergeCell ref="I3133:J3133"/>
    <mergeCell ref="B3134:H3134"/>
    <mergeCell ref="I3134:J3134"/>
    <mergeCell ref="B3129:H3129"/>
    <mergeCell ref="I3129:J3129"/>
    <mergeCell ref="B3130:H3130"/>
    <mergeCell ref="I3130:J3130"/>
    <mergeCell ref="B3131:H3131"/>
    <mergeCell ref="I3131:J3131"/>
    <mergeCell ref="B3126:H3126"/>
    <mergeCell ref="I3126:J3126"/>
    <mergeCell ref="B3127:H3127"/>
    <mergeCell ref="I3127:J3127"/>
    <mergeCell ref="B3128:H3128"/>
    <mergeCell ref="I3128:J3128"/>
    <mergeCell ref="B3123:H3123"/>
    <mergeCell ref="I3123:J3123"/>
    <mergeCell ref="B3124:H3124"/>
    <mergeCell ref="I3124:J3124"/>
    <mergeCell ref="B3125:H3125"/>
    <mergeCell ref="I3125:J3125"/>
    <mergeCell ref="B3120:H3120"/>
    <mergeCell ref="I3120:J3120"/>
    <mergeCell ref="B3121:H3121"/>
    <mergeCell ref="I3121:J3121"/>
    <mergeCell ref="B3122:H3122"/>
    <mergeCell ref="I3122:J3122"/>
    <mergeCell ref="B3117:H3117"/>
    <mergeCell ref="I3117:J3117"/>
    <mergeCell ref="B3118:H3118"/>
    <mergeCell ref="I3118:J3118"/>
    <mergeCell ref="B3119:H3119"/>
    <mergeCell ref="I3119:J3119"/>
    <mergeCell ref="B3150:H3150"/>
    <mergeCell ref="I3150:J3150"/>
    <mergeCell ref="B3151:H3151"/>
    <mergeCell ref="I3151:J3151"/>
    <mergeCell ref="B3152:H3152"/>
    <mergeCell ref="I3152:J3152"/>
    <mergeCell ref="B3147:H3147"/>
    <mergeCell ref="I3147:J3147"/>
    <mergeCell ref="B3148:H3148"/>
    <mergeCell ref="I3148:J3148"/>
    <mergeCell ref="B3149:H3149"/>
    <mergeCell ref="I3149:J3149"/>
    <mergeCell ref="B3144:H3144"/>
    <mergeCell ref="I3144:J3144"/>
    <mergeCell ref="B3145:H3145"/>
    <mergeCell ref="I3145:J3145"/>
    <mergeCell ref="B3146:H3146"/>
    <mergeCell ref="I3146:J3146"/>
    <mergeCell ref="B3141:H3141"/>
    <mergeCell ref="I3141:J3141"/>
    <mergeCell ref="B3142:H3142"/>
    <mergeCell ref="I3142:J3142"/>
    <mergeCell ref="B3143:H3143"/>
    <mergeCell ref="I3143:J3143"/>
    <mergeCell ref="B3138:H3138"/>
    <mergeCell ref="I3138:J3138"/>
    <mergeCell ref="B3139:H3139"/>
    <mergeCell ref="I3139:J3139"/>
    <mergeCell ref="B3140:H3140"/>
    <mergeCell ref="I3140:J3140"/>
    <mergeCell ref="B3135:H3135"/>
    <mergeCell ref="I3135:J3135"/>
    <mergeCell ref="B3136:H3136"/>
    <mergeCell ref="I3136:J3136"/>
    <mergeCell ref="B3137:H3137"/>
    <mergeCell ref="I3137:J3137"/>
    <mergeCell ref="B3168:H3168"/>
    <mergeCell ref="I3168:J3168"/>
    <mergeCell ref="B3169:H3169"/>
    <mergeCell ref="I3169:J3169"/>
    <mergeCell ref="B3170:H3170"/>
    <mergeCell ref="I3170:J3170"/>
    <mergeCell ref="B3165:H3165"/>
    <mergeCell ref="I3165:J3165"/>
    <mergeCell ref="B3166:H3166"/>
    <mergeCell ref="I3166:J3166"/>
    <mergeCell ref="B3167:H3167"/>
    <mergeCell ref="I3167:J3167"/>
    <mergeCell ref="B3162:H3162"/>
    <mergeCell ref="I3162:J3162"/>
    <mergeCell ref="B3163:H3163"/>
    <mergeCell ref="I3163:J3163"/>
    <mergeCell ref="B3164:H3164"/>
    <mergeCell ref="I3164:J3164"/>
    <mergeCell ref="B3159:H3159"/>
    <mergeCell ref="I3159:J3159"/>
    <mergeCell ref="B3160:H3160"/>
    <mergeCell ref="I3160:J3160"/>
    <mergeCell ref="B3161:H3161"/>
    <mergeCell ref="I3161:J3161"/>
    <mergeCell ref="B3156:H3156"/>
    <mergeCell ref="I3156:J3156"/>
    <mergeCell ref="B3157:H3157"/>
    <mergeCell ref="I3157:J3157"/>
    <mergeCell ref="B3158:H3158"/>
    <mergeCell ref="I3158:J3158"/>
    <mergeCell ref="B3153:H3153"/>
    <mergeCell ref="I3153:J3153"/>
    <mergeCell ref="B3154:H3154"/>
    <mergeCell ref="I3154:J3154"/>
    <mergeCell ref="B3155:H3155"/>
    <mergeCell ref="I3155:J3155"/>
    <mergeCell ref="B3186:H3186"/>
    <mergeCell ref="I3186:J3186"/>
    <mergeCell ref="B3187:H3187"/>
    <mergeCell ref="I3187:J3187"/>
    <mergeCell ref="B3188:H3188"/>
    <mergeCell ref="I3188:J3188"/>
    <mergeCell ref="B3183:H3183"/>
    <mergeCell ref="I3183:J3183"/>
    <mergeCell ref="B3184:H3184"/>
    <mergeCell ref="I3184:J3184"/>
    <mergeCell ref="B3185:H3185"/>
    <mergeCell ref="I3185:J3185"/>
    <mergeCell ref="B3180:H3180"/>
    <mergeCell ref="I3180:J3180"/>
    <mergeCell ref="B3181:H3181"/>
    <mergeCell ref="I3181:J3181"/>
    <mergeCell ref="B3182:H3182"/>
    <mergeCell ref="I3182:J3182"/>
    <mergeCell ref="B3177:H3177"/>
    <mergeCell ref="I3177:J3177"/>
    <mergeCell ref="B3178:H3178"/>
    <mergeCell ref="I3178:J3178"/>
    <mergeCell ref="B3179:H3179"/>
    <mergeCell ref="I3179:J3179"/>
    <mergeCell ref="B3174:H3174"/>
    <mergeCell ref="I3174:J3174"/>
    <mergeCell ref="B3175:H3175"/>
    <mergeCell ref="I3175:J3175"/>
    <mergeCell ref="B3176:H3176"/>
    <mergeCell ref="I3176:J3176"/>
    <mergeCell ref="B3171:H3171"/>
    <mergeCell ref="I3171:J3171"/>
    <mergeCell ref="B3172:H3172"/>
    <mergeCell ref="I3172:J3172"/>
    <mergeCell ref="B3173:H3173"/>
    <mergeCell ref="I3173:J3173"/>
    <mergeCell ref="B3204:H3204"/>
    <mergeCell ref="I3204:J3204"/>
    <mergeCell ref="B3205:H3205"/>
    <mergeCell ref="I3205:J3205"/>
    <mergeCell ref="B3206:H3206"/>
    <mergeCell ref="I3206:J3206"/>
    <mergeCell ref="B3201:H3201"/>
    <mergeCell ref="I3201:J3201"/>
    <mergeCell ref="B3202:H3202"/>
    <mergeCell ref="I3202:J3202"/>
    <mergeCell ref="B3203:H3203"/>
    <mergeCell ref="I3203:J3203"/>
    <mergeCell ref="B3198:H3198"/>
    <mergeCell ref="I3198:J3198"/>
    <mergeCell ref="B3199:H3199"/>
    <mergeCell ref="I3199:J3199"/>
    <mergeCell ref="B3200:H3200"/>
    <mergeCell ref="I3200:J3200"/>
    <mergeCell ref="B3195:H3195"/>
    <mergeCell ref="I3195:J3195"/>
    <mergeCell ref="B3196:H3196"/>
    <mergeCell ref="I3196:J3196"/>
    <mergeCell ref="B3197:H3197"/>
    <mergeCell ref="I3197:J3197"/>
    <mergeCell ref="B3192:H3192"/>
    <mergeCell ref="I3192:J3192"/>
    <mergeCell ref="B3193:H3193"/>
    <mergeCell ref="I3193:J3193"/>
    <mergeCell ref="B3194:H3194"/>
    <mergeCell ref="I3194:J3194"/>
    <mergeCell ref="B3189:H3189"/>
    <mergeCell ref="I3189:J3189"/>
    <mergeCell ref="B3190:H3190"/>
    <mergeCell ref="I3190:J3190"/>
    <mergeCell ref="B3191:H3191"/>
    <mergeCell ref="I3191:J3191"/>
    <mergeCell ref="B3222:H3222"/>
    <mergeCell ref="I3222:J3222"/>
    <mergeCell ref="B3223:H3223"/>
    <mergeCell ref="I3223:J3223"/>
    <mergeCell ref="B3224:H3224"/>
    <mergeCell ref="I3224:J3224"/>
    <mergeCell ref="B3219:H3219"/>
    <mergeCell ref="I3219:J3219"/>
    <mergeCell ref="B3220:H3220"/>
    <mergeCell ref="I3220:J3220"/>
    <mergeCell ref="B3221:H3221"/>
    <mergeCell ref="I3221:J3221"/>
    <mergeCell ref="B3216:H3216"/>
    <mergeCell ref="I3216:J3216"/>
    <mergeCell ref="B3217:H3217"/>
    <mergeCell ref="I3217:J3217"/>
    <mergeCell ref="B3218:H3218"/>
    <mergeCell ref="I3218:J3218"/>
    <mergeCell ref="B3213:H3213"/>
    <mergeCell ref="I3213:J3213"/>
    <mergeCell ref="B3214:H3214"/>
    <mergeCell ref="I3214:J3214"/>
    <mergeCell ref="B3215:H3215"/>
    <mergeCell ref="I3215:J3215"/>
    <mergeCell ref="B3210:H3210"/>
    <mergeCell ref="I3210:J3210"/>
    <mergeCell ref="B3211:H3211"/>
    <mergeCell ref="I3211:J3211"/>
    <mergeCell ref="B3212:H3212"/>
    <mergeCell ref="I3212:J3212"/>
    <mergeCell ref="B3207:H3207"/>
    <mergeCell ref="I3207:J3207"/>
    <mergeCell ref="B3208:H3208"/>
    <mergeCell ref="I3208:J3208"/>
    <mergeCell ref="B3209:H3209"/>
    <mergeCell ref="I3209:J3209"/>
    <mergeCell ref="B3240:H3240"/>
    <mergeCell ref="I3240:J3240"/>
    <mergeCell ref="B3241:H3241"/>
    <mergeCell ref="I3241:J3241"/>
    <mergeCell ref="B3242:H3242"/>
    <mergeCell ref="I3242:J3242"/>
    <mergeCell ref="B3237:H3237"/>
    <mergeCell ref="I3237:J3237"/>
    <mergeCell ref="B3238:H3238"/>
    <mergeCell ref="I3238:J3238"/>
    <mergeCell ref="B3239:H3239"/>
    <mergeCell ref="I3239:J3239"/>
    <mergeCell ref="B3234:H3234"/>
    <mergeCell ref="I3234:J3234"/>
    <mergeCell ref="B3235:H3235"/>
    <mergeCell ref="I3235:J3235"/>
    <mergeCell ref="B3236:H3236"/>
    <mergeCell ref="I3236:J3236"/>
    <mergeCell ref="B3231:H3231"/>
    <mergeCell ref="I3231:J3231"/>
    <mergeCell ref="B3232:H3232"/>
    <mergeCell ref="I3232:J3232"/>
    <mergeCell ref="B3233:H3233"/>
    <mergeCell ref="I3233:J3233"/>
    <mergeCell ref="B3228:H3228"/>
    <mergeCell ref="I3228:J3228"/>
    <mergeCell ref="B3229:H3229"/>
    <mergeCell ref="I3229:J3229"/>
    <mergeCell ref="B3230:H3230"/>
    <mergeCell ref="I3230:J3230"/>
    <mergeCell ref="B3225:H3225"/>
    <mergeCell ref="I3225:J3225"/>
    <mergeCell ref="B3226:H3226"/>
    <mergeCell ref="I3226:J3226"/>
    <mergeCell ref="B3227:H3227"/>
    <mergeCell ref="I3227:J3227"/>
    <mergeCell ref="B3258:H3258"/>
    <mergeCell ref="I3258:J3258"/>
    <mergeCell ref="B3259:H3259"/>
    <mergeCell ref="I3259:J3259"/>
    <mergeCell ref="B3260:H3260"/>
    <mergeCell ref="I3260:J3260"/>
    <mergeCell ref="B3255:H3255"/>
    <mergeCell ref="I3255:J3255"/>
    <mergeCell ref="B3256:H3256"/>
    <mergeCell ref="I3256:J3256"/>
    <mergeCell ref="B3257:H3257"/>
    <mergeCell ref="I3257:J3257"/>
    <mergeCell ref="B3252:H3252"/>
    <mergeCell ref="I3252:J3252"/>
    <mergeCell ref="B3253:H3253"/>
    <mergeCell ref="I3253:J3253"/>
    <mergeCell ref="B3254:H3254"/>
    <mergeCell ref="I3254:J3254"/>
    <mergeCell ref="B3249:H3249"/>
    <mergeCell ref="I3249:J3249"/>
    <mergeCell ref="B3250:H3250"/>
    <mergeCell ref="I3250:J3250"/>
    <mergeCell ref="B3251:H3251"/>
    <mergeCell ref="I3251:J3251"/>
    <mergeCell ref="B3246:H3246"/>
    <mergeCell ref="I3246:J3246"/>
    <mergeCell ref="B3247:H3247"/>
    <mergeCell ref="I3247:J3247"/>
    <mergeCell ref="B3248:H3248"/>
    <mergeCell ref="I3248:J3248"/>
    <mergeCell ref="B3243:H3243"/>
    <mergeCell ref="I3243:J3243"/>
    <mergeCell ref="B3244:H3244"/>
    <mergeCell ref="I3244:J3244"/>
    <mergeCell ref="B3245:H3245"/>
    <mergeCell ref="I3245:J3245"/>
    <mergeCell ref="B3276:H3276"/>
    <mergeCell ref="I3276:J3276"/>
    <mergeCell ref="B3277:H3277"/>
    <mergeCell ref="I3277:J3277"/>
    <mergeCell ref="B3278:H3278"/>
    <mergeCell ref="I3278:J3278"/>
    <mergeCell ref="B3273:H3273"/>
    <mergeCell ref="I3273:J3273"/>
    <mergeCell ref="B3274:H3274"/>
    <mergeCell ref="I3274:J3274"/>
    <mergeCell ref="B3275:H3275"/>
    <mergeCell ref="I3275:J3275"/>
    <mergeCell ref="B3270:H3270"/>
    <mergeCell ref="I3270:J3270"/>
    <mergeCell ref="B3271:H3271"/>
    <mergeCell ref="I3271:J3271"/>
    <mergeCell ref="B3272:H3272"/>
    <mergeCell ref="I3272:J3272"/>
    <mergeCell ref="B3267:H3267"/>
    <mergeCell ref="I3267:J3267"/>
    <mergeCell ref="B3268:H3268"/>
    <mergeCell ref="I3268:J3268"/>
    <mergeCell ref="B3269:H3269"/>
    <mergeCell ref="I3269:J3269"/>
    <mergeCell ref="B3264:H3264"/>
    <mergeCell ref="I3264:J3264"/>
    <mergeCell ref="B3265:H3265"/>
    <mergeCell ref="I3265:J3265"/>
    <mergeCell ref="B3266:H3266"/>
    <mergeCell ref="I3266:J3266"/>
    <mergeCell ref="B3261:H3261"/>
    <mergeCell ref="I3261:J3261"/>
    <mergeCell ref="B3262:H3262"/>
    <mergeCell ref="I3262:J3262"/>
    <mergeCell ref="B3263:H3263"/>
    <mergeCell ref="I3263:J3263"/>
    <mergeCell ref="B3294:H3294"/>
    <mergeCell ref="I3294:J3294"/>
    <mergeCell ref="B3295:H3295"/>
    <mergeCell ref="I3295:J3295"/>
    <mergeCell ref="B3296:H3296"/>
    <mergeCell ref="I3296:J3296"/>
    <mergeCell ref="B3291:H3291"/>
    <mergeCell ref="I3291:J3291"/>
    <mergeCell ref="B3292:H3292"/>
    <mergeCell ref="I3292:J3292"/>
    <mergeCell ref="B3293:H3293"/>
    <mergeCell ref="I3293:J3293"/>
    <mergeCell ref="B3288:H3288"/>
    <mergeCell ref="I3288:J3288"/>
    <mergeCell ref="B3289:H3289"/>
    <mergeCell ref="I3289:J3289"/>
    <mergeCell ref="B3290:H3290"/>
    <mergeCell ref="I3290:J3290"/>
    <mergeCell ref="B3285:H3285"/>
    <mergeCell ref="I3285:J3285"/>
    <mergeCell ref="B3286:H3286"/>
    <mergeCell ref="I3286:J3286"/>
    <mergeCell ref="B3287:H3287"/>
    <mergeCell ref="I3287:J3287"/>
    <mergeCell ref="B3282:H3282"/>
    <mergeCell ref="I3282:J3282"/>
    <mergeCell ref="B3283:H3283"/>
    <mergeCell ref="I3283:J3283"/>
    <mergeCell ref="B3284:H3284"/>
    <mergeCell ref="I3284:J3284"/>
    <mergeCell ref="B3279:H3279"/>
    <mergeCell ref="I3279:J3279"/>
    <mergeCell ref="B3280:H3280"/>
    <mergeCell ref="I3280:J3280"/>
    <mergeCell ref="B3281:H3281"/>
    <mergeCell ref="I3281:J3281"/>
    <mergeCell ref="B3312:H3312"/>
    <mergeCell ref="I3312:J3312"/>
    <mergeCell ref="B3313:H3313"/>
    <mergeCell ref="I3313:J3313"/>
    <mergeCell ref="B3314:H3314"/>
    <mergeCell ref="I3314:J3314"/>
    <mergeCell ref="B3309:H3309"/>
    <mergeCell ref="I3309:J3309"/>
    <mergeCell ref="B3310:H3310"/>
    <mergeCell ref="I3310:J3310"/>
    <mergeCell ref="B3311:H3311"/>
    <mergeCell ref="I3311:J3311"/>
    <mergeCell ref="B3306:H3306"/>
    <mergeCell ref="I3306:J3306"/>
    <mergeCell ref="B3307:H3307"/>
    <mergeCell ref="I3307:J3307"/>
    <mergeCell ref="B3308:H3308"/>
    <mergeCell ref="I3308:J3308"/>
    <mergeCell ref="B3303:H3303"/>
    <mergeCell ref="I3303:J3303"/>
    <mergeCell ref="B3304:H3304"/>
    <mergeCell ref="I3304:J3304"/>
    <mergeCell ref="B3305:H3305"/>
    <mergeCell ref="I3305:J3305"/>
    <mergeCell ref="B3300:H3300"/>
    <mergeCell ref="I3300:J3300"/>
    <mergeCell ref="B3301:H3301"/>
    <mergeCell ref="I3301:J3301"/>
    <mergeCell ref="B3302:H3302"/>
    <mergeCell ref="I3302:J3302"/>
    <mergeCell ref="B3297:H3297"/>
    <mergeCell ref="I3297:J3297"/>
    <mergeCell ref="B3298:H3298"/>
    <mergeCell ref="I3298:J3298"/>
    <mergeCell ref="B3299:H3299"/>
    <mergeCell ref="I3299:J3299"/>
    <mergeCell ref="B3330:H3330"/>
    <mergeCell ref="I3330:J3330"/>
    <mergeCell ref="B3331:H3331"/>
    <mergeCell ref="I3331:J3331"/>
    <mergeCell ref="B3332:H3332"/>
    <mergeCell ref="I3332:J3332"/>
    <mergeCell ref="B3327:H3327"/>
    <mergeCell ref="I3327:J3327"/>
    <mergeCell ref="B3328:H3328"/>
    <mergeCell ref="I3328:J3328"/>
    <mergeCell ref="B3329:H3329"/>
    <mergeCell ref="I3329:J3329"/>
    <mergeCell ref="B3324:H3324"/>
    <mergeCell ref="I3324:J3324"/>
    <mergeCell ref="B3325:H3325"/>
    <mergeCell ref="I3325:J3325"/>
    <mergeCell ref="B3326:H3326"/>
    <mergeCell ref="I3326:J3326"/>
    <mergeCell ref="B3321:H3321"/>
    <mergeCell ref="I3321:J3321"/>
    <mergeCell ref="B3322:H3322"/>
    <mergeCell ref="I3322:J3322"/>
    <mergeCell ref="B3323:H3323"/>
    <mergeCell ref="I3323:J3323"/>
    <mergeCell ref="B3318:H3318"/>
    <mergeCell ref="I3318:J3318"/>
    <mergeCell ref="B3319:H3319"/>
    <mergeCell ref="I3319:J3319"/>
    <mergeCell ref="B3320:H3320"/>
    <mergeCell ref="I3320:J3320"/>
    <mergeCell ref="B3315:H3315"/>
    <mergeCell ref="I3315:J3315"/>
    <mergeCell ref="B3316:H3316"/>
    <mergeCell ref="I3316:J3316"/>
    <mergeCell ref="B3317:H3317"/>
    <mergeCell ref="I3317:J3317"/>
    <mergeCell ref="B3348:H3348"/>
    <mergeCell ref="I3348:J3348"/>
    <mergeCell ref="B3349:H3349"/>
    <mergeCell ref="I3349:J3349"/>
    <mergeCell ref="B3350:H3350"/>
    <mergeCell ref="I3350:J3350"/>
    <mergeCell ref="B3345:H3345"/>
    <mergeCell ref="I3345:J3345"/>
    <mergeCell ref="B3346:H3346"/>
    <mergeCell ref="I3346:J3346"/>
    <mergeCell ref="B3347:H3347"/>
    <mergeCell ref="I3347:J3347"/>
    <mergeCell ref="B3342:H3342"/>
    <mergeCell ref="I3342:J3342"/>
    <mergeCell ref="B3343:H3343"/>
    <mergeCell ref="I3343:J3343"/>
    <mergeCell ref="B3344:H3344"/>
    <mergeCell ref="I3344:J3344"/>
    <mergeCell ref="B3339:H3339"/>
    <mergeCell ref="I3339:J3339"/>
    <mergeCell ref="B3340:H3340"/>
    <mergeCell ref="I3340:J3340"/>
    <mergeCell ref="B3341:H3341"/>
    <mergeCell ref="I3341:J3341"/>
    <mergeCell ref="B3336:H3336"/>
    <mergeCell ref="I3336:J3336"/>
    <mergeCell ref="B3337:H3337"/>
    <mergeCell ref="I3337:J3337"/>
    <mergeCell ref="B3338:H3338"/>
    <mergeCell ref="I3338:J3338"/>
    <mergeCell ref="B3333:H3333"/>
    <mergeCell ref="I3333:J3333"/>
    <mergeCell ref="B3334:H3334"/>
    <mergeCell ref="I3334:J3334"/>
    <mergeCell ref="B3335:H3335"/>
    <mergeCell ref="I3335:J3335"/>
    <mergeCell ref="B3366:H3366"/>
    <mergeCell ref="I3366:J3366"/>
    <mergeCell ref="B3367:H3367"/>
    <mergeCell ref="I3367:J3367"/>
    <mergeCell ref="B3368:H3368"/>
    <mergeCell ref="I3368:J3368"/>
    <mergeCell ref="B3363:H3363"/>
    <mergeCell ref="I3363:J3363"/>
    <mergeCell ref="B3364:H3364"/>
    <mergeCell ref="I3364:J3364"/>
    <mergeCell ref="B3365:H3365"/>
    <mergeCell ref="I3365:J3365"/>
    <mergeCell ref="B3360:H3360"/>
    <mergeCell ref="I3360:J3360"/>
    <mergeCell ref="B3361:H3361"/>
    <mergeCell ref="I3361:J3361"/>
    <mergeCell ref="B3362:H3362"/>
    <mergeCell ref="I3362:J3362"/>
    <mergeCell ref="B3357:H3357"/>
    <mergeCell ref="I3357:J3357"/>
    <mergeCell ref="B3358:H3358"/>
    <mergeCell ref="I3358:J3358"/>
    <mergeCell ref="B3359:H3359"/>
    <mergeCell ref="I3359:J3359"/>
    <mergeCell ref="B3354:H3354"/>
    <mergeCell ref="I3354:J3354"/>
    <mergeCell ref="B3355:H3355"/>
    <mergeCell ref="I3355:J3355"/>
    <mergeCell ref="B3356:H3356"/>
    <mergeCell ref="I3356:J3356"/>
    <mergeCell ref="B3351:H3351"/>
    <mergeCell ref="I3351:J3351"/>
    <mergeCell ref="B3352:H3352"/>
    <mergeCell ref="I3352:J3352"/>
    <mergeCell ref="B3353:H3353"/>
    <mergeCell ref="I3353:J3353"/>
    <mergeCell ref="B3384:H3384"/>
    <mergeCell ref="I3384:J3384"/>
    <mergeCell ref="B3385:H3385"/>
    <mergeCell ref="I3385:J3385"/>
    <mergeCell ref="B3386:H3386"/>
    <mergeCell ref="I3386:J3386"/>
    <mergeCell ref="B3381:H3381"/>
    <mergeCell ref="I3381:J3381"/>
    <mergeCell ref="B3382:H3382"/>
    <mergeCell ref="I3382:J3382"/>
    <mergeCell ref="B3383:H3383"/>
    <mergeCell ref="I3383:J3383"/>
    <mergeCell ref="B3378:H3378"/>
    <mergeCell ref="I3378:J3378"/>
    <mergeCell ref="B3379:H3379"/>
    <mergeCell ref="I3379:J3379"/>
    <mergeCell ref="B3380:H3380"/>
    <mergeCell ref="I3380:J3380"/>
    <mergeCell ref="B3375:H3375"/>
    <mergeCell ref="I3375:J3375"/>
    <mergeCell ref="B3376:H3376"/>
    <mergeCell ref="I3376:J3376"/>
    <mergeCell ref="B3377:H3377"/>
    <mergeCell ref="I3377:J3377"/>
    <mergeCell ref="B3372:H3372"/>
    <mergeCell ref="I3372:J3372"/>
    <mergeCell ref="B3373:H3373"/>
    <mergeCell ref="I3373:J3373"/>
    <mergeCell ref="B3374:H3374"/>
    <mergeCell ref="I3374:J3374"/>
    <mergeCell ref="B3369:H3369"/>
    <mergeCell ref="I3369:J3369"/>
    <mergeCell ref="B3370:H3370"/>
    <mergeCell ref="I3370:J3370"/>
    <mergeCell ref="B3371:H3371"/>
    <mergeCell ref="I3371:J3371"/>
    <mergeCell ref="B3402:H3402"/>
    <mergeCell ref="I3402:J3402"/>
    <mergeCell ref="B3403:H3403"/>
    <mergeCell ref="I3403:J3403"/>
    <mergeCell ref="B3404:H3404"/>
    <mergeCell ref="I3404:J3404"/>
    <mergeCell ref="B3399:H3399"/>
    <mergeCell ref="I3399:J3399"/>
    <mergeCell ref="B3400:H3400"/>
    <mergeCell ref="I3400:J3400"/>
    <mergeCell ref="B3401:H3401"/>
    <mergeCell ref="I3401:J3401"/>
    <mergeCell ref="B3396:H3396"/>
    <mergeCell ref="I3396:J3396"/>
    <mergeCell ref="B3397:H3397"/>
    <mergeCell ref="I3397:J3397"/>
    <mergeCell ref="B3398:H3398"/>
    <mergeCell ref="I3398:J3398"/>
    <mergeCell ref="B3393:H3393"/>
    <mergeCell ref="I3393:J3393"/>
    <mergeCell ref="B3394:H3394"/>
    <mergeCell ref="I3394:J3394"/>
    <mergeCell ref="B3395:H3395"/>
    <mergeCell ref="I3395:J3395"/>
    <mergeCell ref="B3390:H3390"/>
    <mergeCell ref="I3390:J3390"/>
    <mergeCell ref="B3391:H3391"/>
    <mergeCell ref="I3391:J3391"/>
    <mergeCell ref="B3392:H3392"/>
    <mergeCell ref="I3392:J3392"/>
    <mergeCell ref="B3387:H3387"/>
    <mergeCell ref="I3387:J3387"/>
    <mergeCell ref="B3388:H3388"/>
    <mergeCell ref="I3388:J3388"/>
    <mergeCell ref="B3389:H3389"/>
    <mergeCell ref="I3389:J3389"/>
    <mergeCell ref="B3420:H3420"/>
    <mergeCell ref="I3420:J3420"/>
    <mergeCell ref="B3421:H3421"/>
    <mergeCell ref="I3421:J3421"/>
    <mergeCell ref="B3422:H3422"/>
    <mergeCell ref="I3422:J3422"/>
    <mergeCell ref="B3417:H3417"/>
    <mergeCell ref="I3417:J3417"/>
    <mergeCell ref="B3418:H3418"/>
    <mergeCell ref="I3418:J3418"/>
    <mergeCell ref="B3419:H3419"/>
    <mergeCell ref="I3419:J3419"/>
    <mergeCell ref="B3414:H3414"/>
    <mergeCell ref="I3414:J3414"/>
    <mergeCell ref="B3415:H3415"/>
    <mergeCell ref="I3415:J3415"/>
    <mergeCell ref="B3416:H3416"/>
    <mergeCell ref="I3416:J3416"/>
    <mergeCell ref="B3411:H3411"/>
    <mergeCell ref="I3411:J3411"/>
    <mergeCell ref="B3412:H3412"/>
    <mergeCell ref="I3412:J3412"/>
    <mergeCell ref="B3413:H3413"/>
    <mergeCell ref="I3413:J3413"/>
    <mergeCell ref="B3408:H3408"/>
    <mergeCell ref="I3408:J3408"/>
    <mergeCell ref="B3409:H3409"/>
    <mergeCell ref="I3409:J3409"/>
    <mergeCell ref="B3410:H3410"/>
    <mergeCell ref="I3410:J3410"/>
    <mergeCell ref="B3405:H3405"/>
    <mergeCell ref="I3405:J3405"/>
    <mergeCell ref="B3406:H3406"/>
    <mergeCell ref="I3406:J3406"/>
    <mergeCell ref="B3407:H3407"/>
    <mergeCell ref="I3407:J3407"/>
    <mergeCell ref="B3438:H3438"/>
    <mergeCell ref="I3438:J3438"/>
    <mergeCell ref="B3439:H3439"/>
    <mergeCell ref="I3439:J3439"/>
    <mergeCell ref="B3440:H3440"/>
    <mergeCell ref="I3440:J3440"/>
    <mergeCell ref="B3435:H3435"/>
    <mergeCell ref="I3435:J3435"/>
    <mergeCell ref="B3436:H3436"/>
    <mergeCell ref="I3436:J3436"/>
    <mergeCell ref="B3437:H3437"/>
    <mergeCell ref="I3437:J3437"/>
    <mergeCell ref="B3432:H3432"/>
    <mergeCell ref="I3432:J3432"/>
    <mergeCell ref="B3433:H3433"/>
    <mergeCell ref="I3433:J3433"/>
    <mergeCell ref="B3434:H3434"/>
    <mergeCell ref="I3434:J3434"/>
    <mergeCell ref="B3429:H3429"/>
    <mergeCell ref="I3429:J3429"/>
    <mergeCell ref="B3430:H3430"/>
    <mergeCell ref="I3430:J3430"/>
    <mergeCell ref="B3431:H3431"/>
    <mergeCell ref="I3431:J3431"/>
    <mergeCell ref="B3426:H3426"/>
    <mergeCell ref="I3426:J3426"/>
    <mergeCell ref="B3427:H3427"/>
    <mergeCell ref="I3427:J3427"/>
    <mergeCell ref="B3428:H3428"/>
    <mergeCell ref="I3428:J3428"/>
    <mergeCell ref="B3423:H3423"/>
    <mergeCell ref="I3423:J3423"/>
    <mergeCell ref="B3424:H3424"/>
    <mergeCell ref="I3424:J3424"/>
    <mergeCell ref="B3425:H3425"/>
    <mergeCell ref="I3425:J3425"/>
    <mergeCell ref="B3456:H3456"/>
    <mergeCell ref="I3456:J3456"/>
    <mergeCell ref="B3457:H3457"/>
    <mergeCell ref="I3457:J3457"/>
    <mergeCell ref="B3458:H3458"/>
    <mergeCell ref="I3458:J3458"/>
    <mergeCell ref="B3453:H3453"/>
    <mergeCell ref="I3453:J3453"/>
    <mergeCell ref="B3454:H3454"/>
    <mergeCell ref="I3454:J3454"/>
    <mergeCell ref="B3455:H3455"/>
    <mergeCell ref="I3455:J3455"/>
    <mergeCell ref="B3450:H3450"/>
    <mergeCell ref="I3450:J3450"/>
    <mergeCell ref="B3451:H3451"/>
    <mergeCell ref="I3451:J3451"/>
    <mergeCell ref="B3452:H3452"/>
    <mergeCell ref="I3452:J3452"/>
    <mergeCell ref="B3447:H3447"/>
    <mergeCell ref="I3447:J3447"/>
    <mergeCell ref="B3448:H3448"/>
    <mergeCell ref="I3448:J3448"/>
    <mergeCell ref="B3449:H3449"/>
    <mergeCell ref="I3449:J3449"/>
    <mergeCell ref="B3444:H3444"/>
    <mergeCell ref="I3444:J3444"/>
    <mergeCell ref="B3445:H3445"/>
    <mergeCell ref="I3445:J3445"/>
    <mergeCell ref="B3446:H3446"/>
    <mergeCell ref="I3446:J3446"/>
    <mergeCell ref="B3441:H3441"/>
    <mergeCell ref="I3441:J3441"/>
    <mergeCell ref="B3442:H3442"/>
    <mergeCell ref="I3442:J3442"/>
    <mergeCell ref="B3443:H3443"/>
    <mergeCell ref="I3443:J3443"/>
    <mergeCell ref="B3474:H3474"/>
    <mergeCell ref="I3474:J3474"/>
    <mergeCell ref="B3475:H3475"/>
    <mergeCell ref="I3475:J3475"/>
    <mergeCell ref="B3476:H3476"/>
    <mergeCell ref="I3476:J3476"/>
    <mergeCell ref="B3471:H3471"/>
    <mergeCell ref="I3471:J3471"/>
    <mergeCell ref="B3472:H3472"/>
    <mergeCell ref="I3472:J3472"/>
    <mergeCell ref="B3473:H3473"/>
    <mergeCell ref="I3473:J3473"/>
    <mergeCell ref="B3468:H3468"/>
    <mergeCell ref="I3468:J3468"/>
    <mergeCell ref="B3469:H3469"/>
    <mergeCell ref="I3469:J3469"/>
    <mergeCell ref="B3470:H3470"/>
    <mergeCell ref="I3470:J3470"/>
    <mergeCell ref="B3465:H3465"/>
    <mergeCell ref="I3465:J3465"/>
    <mergeCell ref="B3466:H3466"/>
    <mergeCell ref="I3466:J3466"/>
    <mergeCell ref="B3467:H3467"/>
    <mergeCell ref="I3467:J3467"/>
    <mergeCell ref="B3462:H3462"/>
    <mergeCell ref="I3462:J3462"/>
    <mergeCell ref="B3463:H3463"/>
    <mergeCell ref="I3463:J3463"/>
    <mergeCell ref="B3464:H3464"/>
    <mergeCell ref="I3464:J3464"/>
    <mergeCell ref="B3459:H3459"/>
    <mergeCell ref="I3459:J3459"/>
    <mergeCell ref="B3460:H3460"/>
    <mergeCell ref="I3460:J3460"/>
    <mergeCell ref="B3461:H3461"/>
    <mergeCell ref="I3461:J3461"/>
    <mergeCell ref="B3492:H3492"/>
    <mergeCell ref="I3492:J3492"/>
    <mergeCell ref="B3493:H3493"/>
    <mergeCell ref="I3493:J3493"/>
    <mergeCell ref="B3494:H3494"/>
    <mergeCell ref="I3494:J3494"/>
    <mergeCell ref="B3489:H3489"/>
    <mergeCell ref="I3489:J3489"/>
    <mergeCell ref="B3490:H3490"/>
    <mergeCell ref="I3490:J3490"/>
    <mergeCell ref="B3491:H3491"/>
    <mergeCell ref="I3491:J3491"/>
    <mergeCell ref="B3486:H3486"/>
    <mergeCell ref="I3486:J3486"/>
    <mergeCell ref="B3487:H3487"/>
    <mergeCell ref="I3487:J3487"/>
    <mergeCell ref="B3488:H3488"/>
    <mergeCell ref="I3488:J3488"/>
    <mergeCell ref="B3483:H3483"/>
    <mergeCell ref="I3483:J3483"/>
    <mergeCell ref="B3484:H3484"/>
    <mergeCell ref="I3484:J3484"/>
    <mergeCell ref="B3485:H3485"/>
    <mergeCell ref="I3485:J3485"/>
    <mergeCell ref="B3480:H3480"/>
    <mergeCell ref="I3480:J3480"/>
    <mergeCell ref="B3481:H3481"/>
    <mergeCell ref="I3481:J3481"/>
    <mergeCell ref="B3482:H3482"/>
    <mergeCell ref="I3482:J3482"/>
    <mergeCell ref="B3477:H3477"/>
    <mergeCell ref="I3477:J3477"/>
    <mergeCell ref="B3478:H3478"/>
    <mergeCell ref="I3478:J3478"/>
    <mergeCell ref="B3479:H3479"/>
    <mergeCell ref="I3479:J3479"/>
    <mergeCell ref="B3510:H3510"/>
    <mergeCell ref="I3510:J3510"/>
    <mergeCell ref="B3511:H3511"/>
    <mergeCell ref="I3511:J3511"/>
    <mergeCell ref="B3512:H3512"/>
    <mergeCell ref="I3512:J3512"/>
    <mergeCell ref="B3507:H3507"/>
    <mergeCell ref="I3507:J3507"/>
    <mergeCell ref="B3508:H3508"/>
    <mergeCell ref="I3508:J3508"/>
    <mergeCell ref="B3509:H3509"/>
    <mergeCell ref="I3509:J3509"/>
    <mergeCell ref="B3504:H3504"/>
    <mergeCell ref="I3504:J3504"/>
    <mergeCell ref="B3505:H3505"/>
    <mergeCell ref="I3505:J3505"/>
    <mergeCell ref="B3506:H3506"/>
    <mergeCell ref="I3506:J3506"/>
    <mergeCell ref="B3501:H3501"/>
    <mergeCell ref="I3501:J3501"/>
    <mergeCell ref="B3502:H3502"/>
    <mergeCell ref="I3502:J3502"/>
    <mergeCell ref="B3503:H3503"/>
    <mergeCell ref="I3503:J3503"/>
    <mergeCell ref="B3498:H3498"/>
    <mergeCell ref="I3498:J3498"/>
    <mergeCell ref="B3499:H3499"/>
    <mergeCell ref="I3499:J3499"/>
    <mergeCell ref="B3500:H3500"/>
    <mergeCell ref="I3500:J3500"/>
    <mergeCell ref="B3495:H3495"/>
    <mergeCell ref="I3495:J3495"/>
    <mergeCell ref="B3496:H3496"/>
    <mergeCell ref="I3496:J3496"/>
    <mergeCell ref="B3497:H3497"/>
    <mergeCell ref="I3497:J3497"/>
    <mergeCell ref="B3528:H3528"/>
    <mergeCell ref="I3528:J3528"/>
    <mergeCell ref="B3529:H3529"/>
    <mergeCell ref="I3529:J3529"/>
    <mergeCell ref="B3530:H3530"/>
    <mergeCell ref="I3530:J3530"/>
    <mergeCell ref="B3525:H3525"/>
    <mergeCell ref="I3525:J3525"/>
    <mergeCell ref="B3526:H3526"/>
    <mergeCell ref="I3526:J3526"/>
    <mergeCell ref="B3527:H3527"/>
    <mergeCell ref="I3527:J3527"/>
    <mergeCell ref="B3522:H3522"/>
    <mergeCell ref="I3522:J3522"/>
    <mergeCell ref="B3523:H3523"/>
    <mergeCell ref="I3523:J3523"/>
    <mergeCell ref="B3524:H3524"/>
    <mergeCell ref="I3524:J3524"/>
    <mergeCell ref="B3519:H3519"/>
    <mergeCell ref="I3519:J3519"/>
    <mergeCell ref="B3520:H3520"/>
    <mergeCell ref="I3520:J3520"/>
    <mergeCell ref="B3521:H3521"/>
    <mergeCell ref="I3521:J3521"/>
    <mergeCell ref="B3516:H3516"/>
    <mergeCell ref="I3516:J3516"/>
    <mergeCell ref="B3517:H3517"/>
    <mergeCell ref="I3517:J3517"/>
    <mergeCell ref="B3518:H3518"/>
    <mergeCell ref="I3518:J3518"/>
    <mergeCell ref="B3513:H3513"/>
    <mergeCell ref="I3513:J3513"/>
    <mergeCell ref="B3514:H3514"/>
    <mergeCell ref="I3514:J3514"/>
    <mergeCell ref="B3515:H3515"/>
    <mergeCell ref="I3515:J3515"/>
    <mergeCell ref="B3570:H3570"/>
    <mergeCell ref="I3570:J3570"/>
    <mergeCell ref="B3567:H3567"/>
    <mergeCell ref="I3567:J3567"/>
    <mergeCell ref="B3568:H3568"/>
    <mergeCell ref="I3568:J3568"/>
    <mergeCell ref="B3569:H3569"/>
    <mergeCell ref="I3569:J3569"/>
    <mergeCell ref="B3564:H3564"/>
    <mergeCell ref="I3564:J3564"/>
    <mergeCell ref="B3565:H3565"/>
    <mergeCell ref="I3565:J3565"/>
    <mergeCell ref="B3566:H3566"/>
    <mergeCell ref="I3566:J3566"/>
    <mergeCell ref="B3561:H3561"/>
    <mergeCell ref="I3561:J3561"/>
    <mergeCell ref="B3562:H3562"/>
    <mergeCell ref="I3562:J3562"/>
    <mergeCell ref="B3563:H3563"/>
    <mergeCell ref="I3563:J3563"/>
    <mergeCell ref="B3548:H3548"/>
    <mergeCell ref="I3548:J3548"/>
    <mergeCell ref="B3543:H3543"/>
    <mergeCell ref="I3543:J3543"/>
    <mergeCell ref="B3544:H3544"/>
    <mergeCell ref="I3544:J3544"/>
    <mergeCell ref="B3545:H3545"/>
    <mergeCell ref="I3545:J3545"/>
    <mergeCell ref="B3540:H3540"/>
    <mergeCell ref="I3540:J3540"/>
    <mergeCell ref="B3541:H3541"/>
    <mergeCell ref="I3541:J3541"/>
    <mergeCell ref="B3542:H3542"/>
    <mergeCell ref="I3542:J3542"/>
    <mergeCell ref="B3537:H3537"/>
    <mergeCell ref="I3537:J3537"/>
    <mergeCell ref="B3538:H3538"/>
    <mergeCell ref="I3538:J3538"/>
    <mergeCell ref="B3539:H3539"/>
    <mergeCell ref="I3539:J3539"/>
    <mergeCell ref="B3534:H3534"/>
    <mergeCell ref="I3534:J3534"/>
    <mergeCell ref="B3535:H3535"/>
    <mergeCell ref="I3535:J3535"/>
    <mergeCell ref="B3536:H3536"/>
    <mergeCell ref="I3536:J3536"/>
    <mergeCell ref="B3531:H3531"/>
    <mergeCell ref="I3531:J3531"/>
    <mergeCell ref="B3532:H3532"/>
    <mergeCell ref="I3532:J3532"/>
    <mergeCell ref="B3533:H3533"/>
    <mergeCell ref="I3533:J3533"/>
    <mergeCell ref="B207:F207"/>
    <mergeCell ref="G207:I207"/>
    <mergeCell ref="J207:K207"/>
    <mergeCell ref="B208:F208"/>
    <mergeCell ref="G208:I208"/>
    <mergeCell ref="J208:K208"/>
    <mergeCell ref="B209:F209"/>
    <mergeCell ref="G209:I209"/>
    <mergeCell ref="J209:K209"/>
    <mergeCell ref="B210:F210"/>
    <mergeCell ref="G210:I210"/>
    <mergeCell ref="J210:K210"/>
    <mergeCell ref="B211:F211"/>
    <mergeCell ref="G211:I211"/>
    <mergeCell ref="J211:K211"/>
    <mergeCell ref="B212:F212"/>
    <mergeCell ref="G212:I212"/>
    <mergeCell ref="J212:K212"/>
    <mergeCell ref="B213:F213"/>
    <mergeCell ref="G213:I213"/>
    <mergeCell ref="J213:K213"/>
    <mergeCell ref="B214:F214"/>
    <mergeCell ref="G214:I214"/>
    <mergeCell ref="J214:K214"/>
    <mergeCell ref="B215:F215"/>
    <mergeCell ref="G215:I215"/>
    <mergeCell ref="J215:K215"/>
    <mergeCell ref="B216:F216"/>
    <mergeCell ref="B224:F224"/>
    <mergeCell ref="G224:I224"/>
    <mergeCell ref="J224:K224"/>
    <mergeCell ref="B225:F225"/>
    <mergeCell ref="G225:I225"/>
    <mergeCell ref="J225:K225"/>
    <mergeCell ref="B226:F226"/>
    <mergeCell ref="G226:I226"/>
    <mergeCell ref="J226:K226"/>
    <mergeCell ref="B227:F227"/>
    <mergeCell ref="G227:I227"/>
    <mergeCell ref="J227:K227"/>
    <mergeCell ref="B228:F228"/>
    <mergeCell ref="G228:I228"/>
    <mergeCell ref="J228:K228"/>
    <mergeCell ref="B229:F229"/>
    <mergeCell ref="G229:I229"/>
    <mergeCell ref="J229:K229"/>
    <mergeCell ref="B246:F246"/>
    <mergeCell ref="G246:I246"/>
    <mergeCell ref="J246:K246"/>
    <mergeCell ref="B247:F247"/>
    <mergeCell ref="G247:I247"/>
    <mergeCell ref="J247:K247"/>
    <mergeCell ref="B248:F248"/>
    <mergeCell ref="G248:I248"/>
    <mergeCell ref="J248:K248"/>
    <mergeCell ref="B249:F249"/>
    <mergeCell ref="G249:I249"/>
    <mergeCell ref="J249:K249"/>
    <mergeCell ref="J293:K293"/>
    <mergeCell ref="B294:F294"/>
    <mergeCell ref="G294:I294"/>
    <mergeCell ref="J294:K294"/>
    <mergeCell ref="B295:F295"/>
    <mergeCell ref="G295:I295"/>
    <mergeCell ref="J295:K295"/>
    <mergeCell ref="B250:F250"/>
    <mergeCell ref="G250:I250"/>
    <mergeCell ref="J250:K250"/>
    <mergeCell ref="B251:F251"/>
    <mergeCell ref="B260:F260"/>
    <mergeCell ref="G260:I260"/>
    <mergeCell ref="J260:K260"/>
    <mergeCell ref="B261:F261"/>
    <mergeCell ref="G261:I261"/>
    <mergeCell ref="J261:K261"/>
    <mergeCell ref="B262:F262"/>
    <mergeCell ref="G262:I262"/>
    <mergeCell ref="J262:K262"/>
    <mergeCell ref="B263:F263"/>
    <mergeCell ref="G263:I263"/>
    <mergeCell ref="J263:K263"/>
    <mergeCell ref="B264:F264"/>
    <mergeCell ref="G264:I264"/>
    <mergeCell ref="J264:K264"/>
    <mergeCell ref="B265:F265"/>
    <mergeCell ref="G265:I265"/>
    <mergeCell ref="J265:K265"/>
    <mergeCell ref="B266:F266"/>
    <mergeCell ref="G266:I266"/>
    <mergeCell ref="J266:K266"/>
    <mergeCell ref="B267:F267"/>
    <mergeCell ref="G267:I267"/>
    <mergeCell ref="J267:K267"/>
    <mergeCell ref="B268:F268"/>
    <mergeCell ref="G268:I268"/>
    <mergeCell ref="J268:K268"/>
    <mergeCell ref="B269:F269"/>
    <mergeCell ref="B278:F278"/>
    <mergeCell ref="G278:I278"/>
    <mergeCell ref="J278:K278"/>
    <mergeCell ref="G251:I251"/>
    <mergeCell ref="J251:K251"/>
    <mergeCell ref="B252:F252"/>
    <mergeCell ref="G252:I252"/>
    <mergeCell ref="J252:K252"/>
    <mergeCell ref="B253:F253"/>
    <mergeCell ref="G253:I253"/>
    <mergeCell ref="J253:K253"/>
    <mergeCell ref="B254:F254"/>
    <mergeCell ref="G254:I254"/>
    <mergeCell ref="J254:K254"/>
    <mergeCell ref="B255:F255"/>
    <mergeCell ref="G255:I255"/>
    <mergeCell ref="J255:K255"/>
    <mergeCell ref="B256:F256"/>
    <mergeCell ref="G256:I256"/>
    <mergeCell ref="J256:K256"/>
    <mergeCell ref="B257:F257"/>
    <mergeCell ref="G257:I257"/>
    <mergeCell ref="J257:K257"/>
    <mergeCell ref="B258:F258"/>
    <mergeCell ref="G258:I258"/>
    <mergeCell ref="J306:K306"/>
    <mergeCell ref="B307:F307"/>
    <mergeCell ref="G307:I307"/>
    <mergeCell ref="J307:K307"/>
    <mergeCell ref="B308:F308"/>
    <mergeCell ref="G308:I308"/>
    <mergeCell ref="J308:K308"/>
    <mergeCell ref="B309:F309"/>
    <mergeCell ref="G309:I309"/>
    <mergeCell ref="J309:K309"/>
    <mergeCell ref="B310:F310"/>
    <mergeCell ref="G310:I310"/>
    <mergeCell ref="J310:K310"/>
    <mergeCell ref="B311:F311"/>
    <mergeCell ref="G311:I311"/>
    <mergeCell ref="J311:K311"/>
    <mergeCell ref="B312:F312"/>
    <mergeCell ref="G312:I312"/>
    <mergeCell ref="J312:K312"/>
    <mergeCell ref="B313:F313"/>
    <mergeCell ref="G313:I313"/>
    <mergeCell ref="J313:K313"/>
    <mergeCell ref="B279:F279"/>
    <mergeCell ref="G279:I279"/>
    <mergeCell ref="J279:K279"/>
    <mergeCell ref="B280:F280"/>
    <mergeCell ref="G280:I280"/>
    <mergeCell ref="J280:K280"/>
    <mergeCell ref="B281:F281"/>
    <mergeCell ref="G281:I281"/>
    <mergeCell ref="J281:K281"/>
    <mergeCell ref="B282:F282"/>
    <mergeCell ref="G282:I282"/>
    <mergeCell ref="J282:K282"/>
    <mergeCell ref="B283:F283"/>
    <mergeCell ref="G283:I283"/>
    <mergeCell ref="J283:K283"/>
    <mergeCell ref="B284:F284"/>
    <mergeCell ref="G284:I284"/>
    <mergeCell ref="J284:K284"/>
    <mergeCell ref="B285:F285"/>
    <mergeCell ref="G285:I285"/>
    <mergeCell ref="J285:K285"/>
    <mergeCell ref="B286:F286"/>
    <mergeCell ref="G286:I286"/>
    <mergeCell ref="J286:K286"/>
    <mergeCell ref="B287:F287"/>
    <mergeCell ref="B296:F296"/>
    <mergeCell ref="G296:I296"/>
    <mergeCell ref="J296:K296"/>
    <mergeCell ref="B297:F297"/>
    <mergeCell ref="G297:I297"/>
    <mergeCell ref="J297:K297"/>
    <mergeCell ref="B298:F298"/>
    <mergeCell ref="G298:I298"/>
    <mergeCell ref="J298:K298"/>
    <mergeCell ref="B291:F291"/>
    <mergeCell ref="G291:I291"/>
    <mergeCell ref="J291:K291"/>
    <mergeCell ref="B292:F292"/>
    <mergeCell ref="G292:I292"/>
    <mergeCell ref="J292:K292"/>
    <mergeCell ref="B293:F293"/>
    <mergeCell ref="G293:I293"/>
    <mergeCell ref="G323:I323"/>
    <mergeCell ref="J323:K323"/>
    <mergeCell ref="B324:F324"/>
    <mergeCell ref="G324:I324"/>
    <mergeCell ref="J324:K324"/>
    <mergeCell ref="B325:F325"/>
    <mergeCell ref="G325:I325"/>
    <mergeCell ref="J325:K325"/>
    <mergeCell ref="B326:F326"/>
    <mergeCell ref="G326:I326"/>
    <mergeCell ref="J326:K326"/>
    <mergeCell ref="B327:F327"/>
    <mergeCell ref="G327:I327"/>
    <mergeCell ref="J327:K327"/>
    <mergeCell ref="B328:F328"/>
    <mergeCell ref="G328:I328"/>
    <mergeCell ref="J328:K328"/>
    <mergeCell ref="B329:F329"/>
    <mergeCell ref="G329:I329"/>
    <mergeCell ref="J329:K329"/>
    <mergeCell ref="B330:F330"/>
    <mergeCell ref="G330:I330"/>
    <mergeCell ref="J330:K330"/>
    <mergeCell ref="B331:F331"/>
    <mergeCell ref="G331:I331"/>
    <mergeCell ref="J331:K331"/>
    <mergeCell ref="B299:F299"/>
    <mergeCell ref="G299:I299"/>
    <mergeCell ref="J299:K299"/>
    <mergeCell ref="B300:F300"/>
    <mergeCell ref="G300:I300"/>
    <mergeCell ref="J300:K300"/>
    <mergeCell ref="B301:F301"/>
    <mergeCell ref="G301:I301"/>
    <mergeCell ref="J301:K301"/>
    <mergeCell ref="B302:F302"/>
    <mergeCell ref="G302:I302"/>
    <mergeCell ref="J302:K302"/>
    <mergeCell ref="B303:F303"/>
    <mergeCell ref="G303:I303"/>
    <mergeCell ref="J303:K303"/>
    <mergeCell ref="B304:F304"/>
    <mergeCell ref="G304:I304"/>
    <mergeCell ref="J304:K304"/>
    <mergeCell ref="B305:F305"/>
    <mergeCell ref="B314:F314"/>
    <mergeCell ref="G314:I314"/>
    <mergeCell ref="J314:K314"/>
    <mergeCell ref="B315:F315"/>
    <mergeCell ref="G315:I315"/>
    <mergeCell ref="J315:K315"/>
    <mergeCell ref="B316:F316"/>
    <mergeCell ref="G316:I316"/>
    <mergeCell ref="J316:K316"/>
    <mergeCell ref="B317:F317"/>
    <mergeCell ref="G317:I317"/>
    <mergeCell ref="J317:K317"/>
    <mergeCell ref="B318:F318"/>
    <mergeCell ref="G318:I318"/>
    <mergeCell ref="J318:K318"/>
    <mergeCell ref="G305:I305"/>
    <mergeCell ref="J305:K305"/>
    <mergeCell ref="B306:F306"/>
    <mergeCell ref="G306:I306"/>
    <mergeCell ref="J357:K357"/>
    <mergeCell ref="B358:F358"/>
    <mergeCell ref="G358:I358"/>
    <mergeCell ref="J358:K358"/>
    <mergeCell ref="G341:I341"/>
    <mergeCell ref="J341:K341"/>
    <mergeCell ref="B342:F342"/>
    <mergeCell ref="G342:I342"/>
    <mergeCell ref="J342:K342"/>
    <mergeCell ref="B343:F343"/>
    <mergeCell ref="G343:I343"/>
    <mergeCell ref="J343:K343"/>
    <mergeCell ref="B344:F344"/>
    <mergeCell ref="G344:I344"/>
    <mergeCell ref="J344:K344"/>
    <mergeCell ref="B345:F345"/>
    <mergeCell ref="G345:I345"/>
    <mergeCell ref="J345:K345"/>
    <mergeCell ref="B346:F346"/>
    <mergeCell ref="G346:I346"/>
    <mergeCell ref="J346:K346"/>
    <mergeCell ref="B347:F347"/>
    <mergeCell ref="G347:I347"/>
    <mergeCell ref="J347:K347"/>
    <mergeCell ref="B348:F348"/>
    <mergeCell ref="G348:I348"/>
    <mergeCell ref="J348:K348"/>
    <mergeCell ref="B349:F349"/>
    <mergeCell ref="G349:I349"/>
    <mergeCell ref="J349:K349"/>
    <mergeCell ref="B319:F319"/>
    <mergeCell ref="G319:I319"/>
    <mergeCell ref="J319:K319"/>
    <mergeCell ref="B320:F320"/>
    <mergeCell ref="G320:I320"/>
    <mergeCell ref="J320:K320"/>
    <mergeCell ref="B321:F321"/>
    <mergeCell ref="G321:I321"/>
    <mergeCell ref="J321:K321"/>
    <mergeCell ref="B322:F322"/>
    <mergeCell ref="G322:I322"/>
    <mergeCell ref="J322:K322"/>
    <mergeCell ref="B323:F323"/>
    <mergeCell ref="B332:F332"/>
    <mergeCell ref="G332:I332"/>
    <mergeCell ref="J332:K332"/>
    <mergeCell ref="B333:F333"/>
    <mergeCell ref="G333:I333"/>
    <mergeCell ref="J333:K333"/>
    <mergeCell ref="B334:F334"/>
    <mergeCell ref="G334:I334"/>
    <mergeCell ref="J334:K334"/>
    <mergeCell ref="B335:F335"/>
    <mergeCell ref="G335:I335"/>
    <mergeCell ref="J335:K335"/>
    <mergeCell ref="B336:F336"/>
    <mergeCell ref="G336:I336"/>
    <mergeCell ref="J336:K336"/>
    <mergeCell ref="B337:F337"/>
    <mergeCell ref="G337:I337"/>
    <mergeCell ref="J337:K337"/>
    <mergeCell ref="B338:F338"/>
    <mergeCell ref="G338:I338"/>
    <mergeCell ref="J338:K338"/>
    <mergeCell ref="B376:F376"/>
    <mergeCell ref="G376:I376"/>
    <mergeCell ref="J376:K376"/>
    <mergeCell ref="B377:F377"/>
    <mergeCell ref="B386:F386"/>
    <mergeCell ref="G386:I386"/>
    <mergeCell ref="J386:K386"/>
    <mergeCell ref="B387:F387"/>
    <mergeCell ref="G387:I387"/>
    <mergeCell ref="J387:K387"/>
    <mergeCell ref="G359:I359"/>
    <mergeCell ref="J359:K359"/>
    <mergeCell ref="B360:F360"/>
    <mergeCell ref="G360:I360"/>
    <mergeCell ref="J360:K360"/>
    <mergeCell ref="B361:F361"/>
    <mergeCell ref="G361:I361"/>
    <mergeCell ref="J361:K361"/>
    <mergeCell ref="B362:F362"/>
    <mergeCell ref="G362:I362"/>
    <mergeCell ref="J362:K362"/>
    <mergeCell ref="B363:F363"/>
    <mergeCell ref="G363:I363"/>
    <mergeCell ref="J363:K363"/>
    <mergeCell ref="B364:F364"/>
    <mergeCell ref="G364:I364"/>
    <mergeCell ref="J364:K364"/>
    <mergeCell ref="B365:F365"/>
    <mergeCell ref="G365:I365"/>
    <mergeCell ref="J365:K365"/>
    <mergeCell ref="B366:F366"/>
    <mergeCell ref="G366:I366"/>
    <mergeCell ref="J366:K366"/>
    <mergeCell ref="B367:F367"/>
    <mergeCell ref="G367:I367"/>
    <mergeCell ref="J367:K367"/>
    <mergeCell ref="G377:I377"/>
    <mergeCell ref="J377:K377"/>
    <mergeCell ref="B378:F378"/>
    <mergeCell ref="G378:I378"/>
    <mergeCell ref="J378:K378"/>
    <mergeCell ref="B379:F379"/>
    <mergeCell ref="G379:I379"/>
    <mergeCell ref="J379:K379"/>
    <mergeCell ref="B380:F380"/>
    <mergeCell ref="G380:I380"/>
    <mergeCell ref="J380:K380"/>
    <mergeCell ref="B381:F381"/>
    <mergeCell ref="G381:I381"/>
    <mergeCell ref="J381:K381"/>
    <mergeCell ref="B382:F382"/>
    <mergeCell ref="G382:I382"/>
    <mergeCell ref="J382:K382"/>
    <mergeCell ref="B383:F383"/>
    <mergeCell ref="G383:I383"/>
    <mergeCell ref="J383:K383"/>
    <mergeCell ref="B384:F384"/>
    <mergeCell ref="G384:I384"/>
    <mergeCell ref="J384:K384"/>
    <mergeCell ref="B385:F385"/>
    <mergeCell ref="G385:I385"/>
    <mergeCell ref="J385:K385"/>
    <mergeCell ref="B179:F179"/>
    <mergeCell ref="J179:K179"/>
    <mergeCell ref="B180:F180"/>
    <mergeCell ref="J180:K180"/>
    <mergeCell ref="B181:F181"/>
    <mergeCell ref="J181:K181"/>
    <mergeCell ref="B182:F182"/>
    <mergeCell ref="J182:K182"/>
    <mergeCell ref="B183:F183"/>
    <mergeCell ref="B359:F359"/>
    <mergeCell ref="B368:F368"/>
    <mergeCell ref="G368:I368"/>
    <mergeCell ref="J368:K368"/>
    <mergeCell ref="B369:F369"/>
    <mergeCell ref="G369:I369"/>
    <mergeCell ref="J369:K369"/>
    <mergeCell ref="B370:F370"/>
    <mergeCell ref="G370:I370"/>
    <mergeCell ref="J370:K370"/>
    <mergeCell ref="B371:F371"/>
    <mergeCell ref="G371:I371"/>
    <mergeCell ref="J371:K371"/>
    <mergeCell ref="B372:F372"/>
    <mergeCell ref="G372:I372"/>
    <mergeCell ref="J372:K372"/>
    <mergeCell ref="B373:F373"/>
    <mergeCell ref="G373:I373"/>
    <mergeCell ref="J373:K373"/>
    <mergeCell ref="B374:F374"/>
    <mergeCell ref="G374:I374"/>
    <mergeCell ref="J374:K374"/>
    <mergeCell ref="B375:F375"/>
    <mergeCell ref="G375:I375"/>
    <mergeCell ref="J375:K375"/>
    <mergeCell ref="B339:F339"/>
    <mergeCell ref="G339:I339"/>
    <mergeCell ref="J339:K339"/>
    <mergeCell ref="B340:F340"/>
    <mergeCell ref="G340:I340"/>
    <mergeCell ref="J340:K340"/>
    <mergeCell ref="B341:F341"/>
    <mergeCell ref="B350:F350"/>
    <mergeCell ref="G350:I350"/>
    <mergeCell ref="J350:K350"/>
    <mergeCell ref="B351:F351"/>
    <mergeCell ref="G351:I351"/>
    <mergeCell ref="J351:K351"/>
    <mergeCell ref="B352:F352"/>
    <mergeCell ref="G352:I352"/>
    <mergeCell ref="J352:K352"/>
    <mergeCell ref="B353:F353"/>
    <mergeCell ref="G353:I353"/>
    <mergeCell ref="J353:K353"/>
    <mergeCell ref="B354:F354"/>
    <mergeCell ref="G354:I354"/>
    <mergeCell ref="J354:K354"/>
    <mergeCell ref="B355:F355"/>
    <mergeCell ref="G355:I355"/>
    <mergeCell ref="J355:K355"/>
    <mergeCell ref="B356:F356"/>
    <mergeCell ref="G356:I356"/>
    <mergeCell ref="J356:K356"/>
    <mergeCell ref="B357:F357"/>
    <mergeCell ref="G357:I357"/>
    <mergeCell ref="B39:F39"/>
    <mergeCell ref="G39:I39"/>
    <mergeCell ref="J39:K39"/>
    <mergeCell ref="B40:F40"/>
    <mergeCell ref="G40:I40"/>
    <mergeCell ref="J40:K40"/>
    <mergeCell ref="B41:F41"/>
    <mergeCell ref="G41:I41"/>
    <mergeCell ref="J41:K41"/>
    <mergeCell ref="B42:F42"/>
    <mergeCell ref="G42:I42"/>
    <mergeCell ref="J42:K42"/>
    <mergeCell ref="B43:F43"/>
    <mergeCell ref="G43:I43"/>
    <mergeCell ref="J43:K43"/>
    <mergeCell ref="B44:F44"/>
    <mergeCell ref="G44:I44"/>
    <mergeCell ref="J44:K44"/>
    <mergeCell ref="B45:F45"/>
    <mergeCell ref="J45:K45"/>
    <mergeCell ref="B46:F46"/>
    <mergeCell ref="J46:K46"/>
    <mergeCell ref="B47:F47"/>
    <mergeCell ref="J47:K47"/>
    <mergeCell ref="B48:F48"/>
    <mergeCell ref="J48:K48"/>
    <mergeCell ref="B49:F49"/>
    <mergeCell ref="J49:K49"/>
    <mergeCell ref="B176:F176"/>
    <mergeCell ref="J176:K176"/>
    <mergeCell ref="J177:K177"/>
    <mergeCell ref="B178:F178"/>
    <mergeCell ref="J178:K178"/>
    <mergeCell ref="J50:K50"/>
    <mergeCell ref="B51:F51"/>
    <mergeCell ref="J51:K51"/>
    <mergeCell ref="B52:F52"/>
    <mergeCell ref="J52:K52"/>
    <mergeCell ref="B53:F53"/>
    <mergeCell ref="G53:I53"/>
    <mergeCell ref="J53:K53"/>
    <mergeCell ref="B54:F54"/>
    <mergeCell ref="G54:I54"/>
    <mergeCell ref="J54:K54"/>
    <mergeCell ref="B55:F55"/>
    <mergeCell ref="G55:I55"/>
    <mergeCell ref="J55:K55"/>
    <mergeCell ref="B56:F56"/>
    <mergeCell ref="G56:I56"/>
    <mergeCell ref="J56:K56"/>
    <mergeCell ref="B57:F57"/>
    <mergeCell ref="G57:I57"/>
    <mergeCell ref="J57:K57"/>
    <mergeCell ref="B58:F58"/>
    <mergeCell ref="G58:I58"/>
    <mergeCell ref="J58:K58"/>
    <mergeCell ref="B59:F59"/>
    <mergeCell ref="G59:I59"/>
    <mergeCell ref="J59:K59"/>
    <mergeCell ref="B60:F60"/>
    <mergeCell ref="G60:I60"/>
    <mergeCell ref="J60:K60"/>
    <mergeCell ref="B61:F61"/>
    <mergeCell ref="G61:I61"/>
    <mergeCell ref="J183:K183"/>
    <mergeCell ref="B184:F184"/>
    <mergeCell ref="J184:K184"/>
    <mergeCell ref="B185:F185"/>
    <mergeCell ref="J185:K185"/>
    <mergeCell ref="B186:F186"/>
    <mergeCell ref="J186:K186"/>
    <mergeCell ref="B187:F187"/>
    <mergeCell ref="J187:K187"/>
    <mergeCell ref="B188:F188"/>
    <mergeCell ref="J188:K188"/>
    <mergeCell ref="B189:F189"/>
    <mergeCell ref="J189:K189"/>
    <mergeCell ref="B190:F190"/>
    <mergeCell ref="J190:K190"/>
    <mergeCell ref="B191:F191"/>
    <mergeCell ref="J191:K191"/>
    <mergeCell ref="B192:F192"/>
    <mergeCell ref="J192:K192"/>
    <mergeCell ref="G216:I216"/>
    <mergeCell ref="J216:K216"/>
    <mergeCell ref="B217:F217"/>
    <mergeCell ref="G217:I217"/>
    <mergeCell ref="J217:K217"/>
    <mergeCell ref="B218:F218"/>
    <mergeCell ref="G218:I218"/>
    <mergeCell ref="J218:K218"/>
    <mergeCell ref="B219:F219"/>
    <mergeCell ref="G219:I219"/>
    <mergeCell ref="J219:K219"/>
    <mergeCell ref="B220:F220"/>
    <mergeCell ref="G220:I220"/>
    <mergeCell ref="J220:K220"/>
    <mergeCell ref="B193:F193"/>
    <mergeCell ref="J193:K193"/>
    <mergeCell ref="B194:F194"/>
    <mergeCell ref="J194:K194"/>
    <mergeCell ref="B195:F195"/>
    <mergeCell ref="J195:K195"/>
    <mergeCell ref="B196:F196"/>
    <mergeCell ref="J196:K196"/>
    <mergeCell ref="B197:F197"/>
    <mergeCell ref="J197:K197"/>
    <mergeCell ref="B198:F198"/>
    <mergeCell ref="J198:K198"/>
    <mergeCell ref="B199:F199"/>
    <mergeCell ref="J199:K199"/>
    <mergeCell ref="B200:F200"/>
    <mergeCell ref="G200:I200"/>
    <mergeCell ref="J200:K200"/>
    <mergeCell ref="B201:F201"/>
    <mergeCell ref="G201:I201"/>
    <mergeCell ref="J201:K201"/>
    <mergeCell ref="B202:F202"/>
    <mergeCell ref="G202:I202"/>
    <mergeCell ref="J202:K202"/>
    <mergeCell ref="B203:F203"/>
    <mergeCell ref="G203:I203"/>
    <mergeCell ref="J203:K203"/>
    <mergeCell ref="B204:F204"/>
    <mergeCell ref="G204:I204"/>
    <mergeCell ref="J204:K204"/>
    <mergeCell ref="B205:F205"/>
    <mergeCell ref="G205:I205"/>
    <mergeCell ref="B221:F221"/>
    <mergeCell ref="G221:I221"/>
    <mergeCell ref="J221:K221"/>
    <mergeCell ref="B222:F222"/>
    <mergeCell ref="G222:I222"/>
    <mergeCell ref="J222:K222"/>
    <mergeCell ref="B223:F223"/>
    <mergeCell ref="G223:I223"/>
    <mergeCell ref="J223:K223"/>
    <mergeCell ref="G233:I233"/>
    <mergeCell ref="J233:K233"/>
    <mergeCell ref="B234:F234"/>
    <mergeCell ref="G234:I234"/>
    <mergeCell ref="J234:K234"/>
    <mergeCell ref="B235:F235"/>
    <mergeCell ref="G235:I235"/>
    <mergeCell ref="J235:K235"/>
    <mergeCell ref="B236:F236"/>
    <mergeCell ref="G236:I236"/>
    <mergeCell ref="J236:K236"/>
    <mergeCell ref="B237:F237"/>
    <mergeCell ref="G237:I237"/>
    <mergeCell ref="J237:K237"/>
    <mergeCell ref="B238:F238"/>
    <mergeCell ref="G238:I238"/>
    <mergeCell ref="J238:K238"/>
    <mergeCell ref="B239:F239"/>
    <mergeCell ref="G239:I239"/>
    <mergeCell ref="J239:K239"/>
    <mergeCell ref="B240:F240"/>
    <mergeCell ref="G240:I240"/>
    <mergeCell ref="J240:K240"/>
    <mergeCell ref="B241:F241"/>
    <mergeCell ref="G241:I241"/>
    <mergeCell ref="J241:K241"/>
    <mergeCell ref="G270:I270"/>
    <mergeCell ref="J270:K270"/>
    <mergeCell ref="B271:F271"/>
    <mergeCell ref="G271:I271"/>
    <mergeCell ref="J271:K271"/>
    <mergeCell ref="B272:F272"/>
    <mergeCell ref="G272:I272"/>
    <mergeCell ref="J272:K272"/>
    <mergeCell ref="B273:F273"/>
    <mergeCell ref="G273:I273"/>
    <mergeCell ref="J273:K273"/>
    <mergeCell ref="B274:F274"/>
    <mergeCell ref="G274:I274"/>
    <mergeCell ref="J274:K274"/>
    <mergeCell ref="B275:F275"/>
    <mergeCell ref="G275:I275"/>
    <mergeCell ref="J275:K275"/>
    <mergeCell ref="B276:F276"/>
    <mergeCell ref="G276:I276"/>
    <mergeCell ref="J276:K276"/>
    <mergeCell ref="B277:F277"/>
    <mergeCell ref="G277:I277"/>
    <mergeCell ref="J277:K277"/>
    <mergeCell ref="G287:I287"/>
    <mergeCell ref="J287:K287"/>
    <mergeCell ref="B288:F288"/>
    <mergeCell ref="G288:I288"/>
    <mergeCell ref="J288:K288"/>
    <mergeCell ref="B289:F289"/>
    <mergeCell ref="G289:I289"/>
    <mergeCell ref="J289:K289"/>
    <mergeCell ref="B290:F290"/>
    <mergeCell ref="G290:I290"/>
    <mergeCell ref="J290:K290"/>
    <mergeCell ref="G395:I395"/>
    <mergeCell ref="J395:K395"/>
    <mergeCell ref="B396:F396"/>
    <mergeCell ref="G396:I396"/>
    <mergeCell ref="J396:K396"/>
    <mergeCell ref="B397:F397"/>
    <mergeCell ref="G397:I397"/>
    <mergeCell ref="J397:K397"/>
    <mergeCell ref="B398:F398"/>
    <mergeCell ref="G398:I398"/>
    <mergeCell ref="J398:K398"/>
    <mergeCell ref="B388:F388"/>
    <mergeCell ref="G388:I388"/>
    <mergeCell ref="J388:K388"/>
    <mergeCell ref="B389:F389"/>
    <mergeCell ref="G389:I389"/>
    <mergeCell ref="J389:K389"/>
    <mergeCell ref="B390:F390"/>
    <mergeCell ref="G390:I390"/>
    <mergeCell ref="J390:K390"/>
    <mergeCell ref="B391:F391"/>
    <mergeCell ref="G391:I391"/>
    <mergeCell ref="J391:K391"/>
    <mergeCell ref="B392:F392"/>
    <mergeCell ref="G392:I392"/>
    <mergeCell ref="J392:K392"/>
    <mergeCell ref="B393:F393"/>
    <mergeCell ref="G393:I393"/>
    <mergeCell ref="J393:K393"/>
    <mergeCell ref="B394:F394"/>
    <mergeCell ref="G394:I394"/>
    <mergeCell ref="J394:K394"/>
    <mergeCell ref="B395:F395"/>
    <mergeCell ref="B399:F399"/>
    <mergeCell ref="G399:I399"/>
    <mergeCell ref="J399:K399"/>
    <mergeCell ref="B400:F400"/>
    <mergeCell ref="G400:I400"/>
    <mergeCell ref="J400:K400"/>
    <mergeCell ref="B401:F401"/>
    <mergeCell ref="G401:I401"/>
    <mergeCell ref="J401:K401"/>
    <mergeCell ref="B402:F402"/>
    <mergeCell ref="G402:I402"/>
    <mergeCell ref="J402:K402"/>
    <mergeCell ref="B403:F403"/>
    <mergeCell ref="G403:I403"/>
    <mergeCell ref="J403:K403"/>
    <mergeCell ref="B404:F404"/>
    <mergeCell ref="G404:I404"/>
    <mergeCell ref="B416:F416"/>
    <mergeCell ref="G416:I416"/>
    <mergeCell ref="J416:K416"/>
    <mergeCell ref="B417:F417"/>
    <mergeCell ref="G417:I417"/>
    <mergeCell ref="J417:K417"/>
    <mergeCell ref="B418:F418"/>
    <mergeCell ref="G418:I418"/>
    <mergeCell ref="J418:K418"/>
    <mergeCell ref="B419:F419"/>
    <mergeCell ref="G419:I419"/>
    <mergeCell ref="J419:K419"/>
    <mergeCell ref="B420:F420"/>
    <mergeCell ref="G420:I420"/>
    <mergeCell ref="J420:K420"/>
    <mergeCell ref="B421:F421"/>
    <mergeCell ref="G421:I421"/>
    <mergeCell ref="J421:K421"/>
    <mergeCell ref="B415:F415"/>
    <mergeCell ref="G415:I415"/>
    <mergeCell ref="J415:K415"/>
    <mergeCell ref="B422:F422"/>
    <mergeCell ref="G422:I422"/>
    <mergeCell ref="J422:K422"/>
    <mergeCell ref="B423:F423"/>
    <mergeCell ref="G423:I423"/>
    <mergeCell ref="J423:K423"/>
    <mergeCell ref="B424:F424"/>
    <mergeCell ref="G424:I424"/>
    <mergeCell ref="J424:K424"/>
    <mergeCell ref="B425:F425"/>
    <mergeCell ref="B437:F437"/>
    <mergeCell ref="G437:I437"/>
    <mergeCell ref="J437:K437"/>
    <mergeCell ref="B438:F438"/>
    <mergeCell ref="G438:I438"/>
    <mergeCell ref="J438:K438"/>
    <mergeCell ref="B439:F439"/>
    <mergeCell ref="G439:I439"/>
    <mergeCell ref="J439:K439"/>
    <mergeCell ref="B440:F440"/>
    <mergeCell ref="G440:I440"/>
    <mergeCell ref="J440:K440"/>
    <mergeCell ref="B441:F441"/>
    <mergeCell ref="G441:I441"/>
    <mergeCell ref="J441:K441"/>
    <mergeCell ref="B442:F442"/>
    <mergeCell ref="G442:I442"/>
    <mergeCell ref="J442:K442"/>
    <mergeCell ref="B443:F443"/>
    <mergeCell ref="G443:I443"/>
    <mergeCell ref="J443:K443"/>
    <mergeCell ref="B444:F444"/>
    <mergeCell ref="G444:I444"/>
    <mergeCell ref="J444:K444"/>
    <mergeCell ref="G425:I425"/>
    <mergeCell ref="J425:K425"/>
    <mergeCell ref="B426:F426"/>
    <mergeCell ref="G426:I426"/>
    <mergeCell ref="J426:K426"/>
    <mergeCell ref="B427:F427"/>
    <mergeCell ref="G427:I427"/>
    <mergeCell ref="J427:K427"/>
    <mergeCell ref="B428:F428"/>
    <mergeCell ref="G428:I428"/>
    <mergeCell ref="J428:K428"/>
    <mergeCell ref="B429:F429"/>
    <mergeCell ref="G429:I429"/>
    <mergeCell ref="J429:K429"/>
    <mergeCell ref="B430:F430"/>
    <mergeCell ref="G430:I430"/>
    <mergeCell ref="J430:K430"/>
    <mergeCell ref="B431:F431"/>
    <mergeCell ref="G431:I431"/>
    <mergeCell ref="J431:K431"/>
    <mergeCell ref="B432:F432"/>
    <mergeCell ref="G432:I432"/>
    <mergeCell ref="J432:K432"/>
    <mergeCell ref="B433:F433"/>
    <mergeCell ref="G433:I433"/>
    <mergeCell ref="J433:K433"/>
    <mergeCell ref="B434:F434"/>
    <mergeCell ref="G434:I434"/>
    <mergeCell ref="J434:K434"/>
    <mergeCell ref="B435:F435"/>
    <mergeCell ref="B458:F458"/>
    <mergeCell ref="G458:I458"/>
    <mergeCell ref="J458:K458"/>
    <mergeCell ref="B459:F459"/>
    <mergeCell ref="G459:I459"/>
    <mergeCell ref="J459:K459"/>
    <mergeCell ref="B460:F460"/>
    <mergeCell ref="G460:I460"/>
    <mergeCell ref="J460:K460"/>
    <mergeCell ref="B461:F461"/>
    <mergeCell ref="G461:I461"/>
    <mergeCell ref="J461:K461"/>
    <mergeCell ref="B462:F462"/>
    <mergeCell ref="G462:I462"/>
    <mergeCell ref="J462:K462"/>
    <mergeCell ref="B463:F463"/>
    <mergeCell ref="G463:I463"/>
    <mergeCell ref="J463:K463"/>
    <mergeCell ref="B464:F464"/>
    <mergeCell ref="G464:I464"/>
    <mergeCell ref="J464:K464"/>
    <mergeCell ref="B465:F465"/>
    <mergeCell ref="G465:I465"/>
    <mergeCell ref="J465:K465"/>
    <mergeCell ref="B466:F466"/>
    <mergeCell ref="G466:I466"/>
    <mergeCell ref="J466:K466"/>
    <mergeCell ref="B467:F467"/>
    <mergeCell ref="G467:I467"/>
    <mergeCell ref="J467:K467"/>
    <mergeCell ref="B456:F456"/>
    <mergeCell ref="G456:I456"/>
    <mergeCell ref="J456:K456"/>
    <mergeCell ref="B457:F457"/>
    <mergeCell ref="G457:I457"/>
    <mergeCell ref="J457:K457"/>
    <mergeCell ref="B468:F468"/>
    <mergeCell ref="G468:I468"/>
    <mergeCell ref="J468:K468"/>
    <mergeCell ref="B469:F469"/>
    <mergeCell ref="G469:I469"/>
    <mergeCell ref="J469:K469"/>
    <mergeCell ref="B470:F470"/>
    <mergeCell ref="G470:I470"/>
    <mergeCell ref="J470:K470"/>
    <mergeCell ref="B471:F471"/>
    <mergeCell ref="G471:I471"/>
    <mergeCell ref="J471:K471"/>
    <mergeCell ref="B472:F472"/>
    <mergeCell ref="G472:I472"/>
    <mergeCell ref="J472:K472"/>
    <mergeCell ref="B473:F473"/>
    <mergeCell ref="G473:I473"/>
    <mergeCell ref="J473:K473"/>
    <mergeCell ref="B474:F474"/>
    <mergeCell ref="G474:I474"/>
    <mergeCell ref="J474:K474"/>
    <mergeCell ref="B475:F475"/>
    <mergeCell ref="G475:I475"/>
    <mergeCell ref="J475:K475"/>
    <mergeCell ref="B476:F476"/>
    <mergeCell ref="B488:F488"/>
    <mergeCell ref="G488:I488"/>
    <mergeCell ref="J488:K488"/>
    <mergeCell ref="B489:F489"/>
    <mergeCell ref="G489:I489"/>
    <mergeCell ref="J489:K489"/>
    <mergeCell ref="B490:F490"/>
    <mergeCell ref="G490:I490"/>
    <mergeCell ref="J490:K490"/>
    <mergeCell ref="G476:I476"/>
    <mergeCell ref="J476:K476"/>
    <mergeCell ref="B477:F477"/>
    <mergeCell ref="G477:I477"/>
    <mergeCell ref="J477:K477"/>
    <mergeCell ref="B478:F478"/>
    <mergeCell ref="G478:I478"/>
    <mergeCell ref="J478:K478"/>
    <mergeCell ref="B479:F479"/>
    <mergeCell ref="G479:I479"/>
    <mergeCell ref="J479:K479"/>
    <mergeCell ref="B480:F480"/>
    <mergeCell ref="G480:I480"/>
    <mergeCell ref="J480:K480"/>
    <mergeCell ref="B481:F481"/>
    <mergeCell ref="G481:I481"/>
    <mergeCell ref="J481:K481"/>
    <mergeCell ref="B482:F482"/>
    <mergeCell ref="G482:I482"/>
    <mergeCell ref="J482:K482"/>
    <mergeCell ref="B483:F483"/>
    <mergeCell ref="G483:I483"/>
    <mergeCell ref="J483:K483"/>
    <mergeCell ref="B484:F484"/>
    <mergeCell ref="G484:I484"/>
    <mergeCell ref="J484:K484"/>
    <mergeCell ref="B485:F485"/>
    <mergeCell ref="G485:I485"/>
    <mergeCell ref="J485:K485"/>
    <mergeCell ref="B486:F486"/>
    <mergeCell ref="J510:K510"/>
    <mergeCell ref="B511:F511"/>
    <mergeCell ref="G511:I511"/>
    <mergeCell ref="J511:K511"/>
    <mergeCell ref="B512:F512"/>
    <mergeCell ref="G512:I512"/>
    <mergeCell ref="J512:K512"/>
    <mergeCell ref="B513:F513"/>
    <mergeCell ref="G513:I513"/>
    <mergeCell ref="J513:K513"/>
    <mergeCell ref="B507:F507"/>
    <mergeCell ref="G507:I507"/>
    <mergeCell ref="J507:K507"/>
    <mergeCell ref="B508:F508"/>
    <mergeCell ref="G508:I508"/>
    <mergeCell ref="J508:K508"/>
    <mergeCell ref="B514:F514"/>
    <mergeCell ref="G514:I514"/>
    <mergeCell ref="J514:K514"/>
    <mergeCell ref="B515:F515"/>
    <mergeCell ref="G515:I515"/>
    <mergeCell ref="J515:K515"/>
    <mergeCell ref="B516:F516"/>
    <mergeCell ref="G516:I516"/>
    <mergeCell ref="J516:K516"/>
    <mergeCell ref="B517:F517"/>
    <mergeCell ref="G517:I517"/>
    <mergeCell ref="J517:K517"/>
    <mergeCell ref="B518:F518"/>
    <mergeCell ref="B530:F530"/>
    <mergeCell ref="G530:I530"/>
    <mergeCell ref="J530:K530"/>
    <mergeCell ref="B531:F531"/>
    <mergeCell ref="G531:I531"/>
    <mergeCell ref="J531:K531"/>
    <mergeCell ref="B532:F532"/>
    <mergeCell ref="G532:I532"/>
    <mergeCell ref="J532:K532"/>
    <mergeCell ref="B533:F533"/>
    <mergeCell ref="G533:I533"/>
    <mergeCell ref="J533:K533"/>
    <mergeCell ref="B534:F534"/>
    <mergeCell ref="G534:I534"/>
    <mergeCell ref="J534:K534"/>
    <mergeCell ref="B535:F535"/>
    <mergeCell ref="G535:I535"/>
    <mergeCell ref="J535:K535"/>
    <mergeCell ref="B536:F536"/>
    <mergeCell ref="G536:I536"/>
    <mergeCell ref="J536:K536"/>
    <mergeCell ref="G518:I518"/>
    <mergeCell ref="J518:K518"/>
    <mergeCell ref="B519:F519"/>
    <mergeCell ref="G519:I519"/>
    <mergeCell ref="J519:K519"/>
    <mergeCell ref="B520:F520"/>
    <mergeCell ref="G520:I520"/>
    <mergeCell ref="J520:K520"/>
    <mergeCell ref="B521:F521"/>
    <mergeCell ref="G521:I521"/>
    <mergeCell ref="J521:K521"/>
    <mergeCell ref="B522:F522"/>
    <mergeCell ref="G522:I522"/>
    <mergeCell ref="J522:K522"/>
    <mergeCell ref="B523:F523"/>
    <mergeCell ref="G523:I523"/>
    <mergeCell ref="J523:K523"/>
    <mergeCell ref="B524:F524"/>
    <mergeCell ref="G524:I524"/>
    <mergeCell ref="J524:K524"/>
    <mergeCell ref="B525:F525"/>
    <mergeCell ref="G525:I525"/>
    <mergeCell ref="J525:K525"/>
    <mergeCell ref="B526:F526"/>
    <mergeCell ref="G526:I526"/>
    <mergeCell ref="J526:K526"/>
    <mergeCell ref="B527:F527"/>
    <mergeCell ref="G527:I527"/>
    <mergeCell ref="J527:K527"/>
    <mergeCell ref="B528:F528"/>
    <mergeCell ref="G528:I528"/>
    <mergeCell ref="J528:K528"/>
    <mergeCell ref="B529:F529"/>
    <mergeCell ref="G529:I529"/>
    <mergeCell ref="J529:K529"/>
    <mergeCell ref="B554:H554"/>
    <mergeCell ref="I554:J554"/>
    <mergeCell ref="B555:H555"/>
    <mergeCell ref="I555:J555"/>
    <mergeCell ref="B556:H556"/>
    <mergeCell ref="I556:J556"/>
    <mergeCell ref="B551:H551"/>
    <mergeCell ref="I551:J551"/>
    <mergeCell ref="B552:H552"/>
    <mergeCell ref="I552:J552"/>
    <mergeCell ref="B553:H553"/>
    <mergeCell ref="I553:J553"/>
    <mergeCell ref="B549:H549"/>
    <mergeCell ref="I549:J549"/>
    <mergeCell ref="B550:H550"/>
    <mergeCell ref="I550:J550"/>
    <mergeCell ref="B539:F539"/>
    <mergeCell ref="G539:I539"/>
    <mergeCell ref="J539:K539"/>
    <mergeCell ref="B540:F540"/>
    <mergeCell ref="G540:I540"/>
    <mergeCell ref="J540:K540"/>
    <mergeCell ref="B541:F541"/>
    <mergeCell ref="G541:I541"/>
    <mergeCell ref="J541:K541"/>
    <mergeCell ref="B542:F542"/>
    <mergeCell ref="G542:I542"/>
    <mergeCell ref="J542:K542"/>
    <mergeCell ref="B543:F543"/>
    <mergeCell ref="G543:I543"/>
    <mergeCell ref="J543:K543"/>
    <mergeCell ref="B544:F544"/>
    <mergeCell ref="G544:I544"/>
    <mergeCell ref="J544:K544"/>
    <mergeCell ref="B545:F545"/>
    <mergeCell ref="G545:I545"/>
    <mergeCell ref="J545:K545"/>
    <mergeCell ref="B546:F546"/>
    <mergeCell ref="G546:I546"/>
    <mergeCell ref="J546:K546"/>
    <mergeCell ref="B547:F547"/>
    <mergeCell ref="G547:I547"/>
    <mergeCell ref="J547:K547"/>
    <mergeCell ref="B548:F548"/>
    <mergeCell ref="G548:I548"/>
    <mergeCell ref="J548:K548"/>
    <mergeCell ref="B572:H572"/>
    <mergeCell ref="I572:J572"/>
    <mergeCell ref="B573:H573"/>
    <mergeCell ref="I573:J573"/>
    <mergeCell ref="B574:H574"/>
    <mergeCell ref="I574:J574"/>
    <mergeCell ref="B569:H569"/>
    <mergeCell ref="I569:J569"/>
    <mergeCell ref="B570:H570"/>
    <mergeCell ref="I570:J570"/>
    <mergeCell ref="B571:H571"/>
    <mergeCell ref="I571:J571"/>
    <mergeCell ref="B566:H566"/>
    <mergeCell ref="I566:J566"/>
    <mergeCell ref="B567:H567"/>
    <mergeCell ref="I567:J567"/>
    <mergeCell ref="B568:H568"/>
    <mergeCell ref="I568:J568"/>
    <mergeCell ref="B563:H563"/>
    <mergeCell ref="I563:J563"/>
    <mergeCell ref="B564:H564"/>
    <mergeCell ref="I564:J564"/>
    <mergeCell ref="B565:H565"/>
    <mergeCell ref="I565:J565"/>
    <mergeCell ref="B560:H560"/>
    <mergeCell ref="I560:J560"/>
    <mergeCell ref="B561:H561"/>
    <mergeCell ref="I561:J561"/>
    <mergeCell ref="B562:H562"/>
    <mergeCell ref="I562:J562"/>
    <mergeCell ref="B557:H557"/>
    <mergeCell ref="I557:J557"/>
    <mergeCell ref="B558:H558"/>
    <mergeCell ref="I558:J558"/>
    <mergeCell ref="B559:H559"/>
    <mergeCell ref="I559:J559"/>
    <mergeCell ref="B590:H590"/>
    <mergeCell ref="I590:J590"/>
    <mergeCell ref="B591:H591"/>
    <mergeCell ref="I591:J591"/>
    <mergeCell ref="B592:H592"/>
    <mergeCell ref="I592:J592"/>
    <mergeCell ref="B587:H587"/>
    <mergeCell ref="I587:J587"/>
    <mergeCell ref="B588:H588"/>
    <mergeCell ref="I588:J588"/>
    <mergeCell ref="B589:H589"/>
    <mergeCell ref="I589:J589"/>
    <mergeCell ref="B584:H584"/>
    <mergeCell ref="I584:J584"/>
    <mergeCell ref="B585:H585"/>
    <mergeCell ref="I585:J585"/>
    <mergeCell ref="B586:H586"/>
    <mergeCell ref="I586:J586"/>
    <mergeCell ref="B581:H581"/>
    <mergeCell ref="I581:J581"/>
    <mergeCell ref="B582:H582"/>
    <mergeCell ref="I582:J582"/>
    <mergeCell ref="B583:H583"/>
    <mergeCell ref="I583:J583"/>
    <mergeCell ref="B578:H578"/>
    <mergeCell ref="I578:J578"/>
    <mergeCell ref="B579:H579"/>
    <mergeCell ref="I579:J579"/>
    <mergeCell ref="B580:H580"/>
    <mergeCell ref="I580:J580"/>
    <mergeCell ref="B575:H575"/>
    <mergeCell ref="I575:J575"/>
    <mergeCell ref="B576:H576"/>
    <mergeCell ref="I576:J576"/>
    <mergeCell ref="B577:H577"/>
    <mergeCell ref="I577:J577"/>
    <mergeCell ref="B608:H608"/>
    <mergeCell ref="I608:J608"/>
    <mergeCell ref="B609:H609"/>
    <mergeCell ref="I609:J609"/>
    <mergeCell ref="B610:H610"/>
    <mergeCell ref="I610:J610"/>
    <mergeCell ref="B605:H605"/>
    <mergeCell ref="I605:J605"/>
    <mergeCell ref="B606:H606"/>
    <mergeCell ref="I606:J606"/>
    <mergeCell ref="B607:H607"/>
    <mergeCell ref="I607:J607"/>
    <mergeCell ref="B602:H602"/>
    <mergeCell ref="I602:J602"/>
    <mergeCell ref="B603:H603"/>
    <mergeCell ref="I603:J603"/>
    <mergeCell ref="B604:H604"/>
    <mergeCell ref="I604:J604"/>
    <mergeCell ref="B599:H599"/>
    <mergeCell ref="I599:J599"/>
    <mergeCell ref="B600:H600"/>
    <mergeCell ref="I600:J600"/>
    <mergeCell ref="B601:H601"/>
    <mergeCell ref="I601:J601"/>
    <mergeCell ref="B596:H596"/>
    <mergeCell ref="I596:J596"/>
    <mergeCell ref="B597:H597"/>
    <mergeCell ref="I597:J597"/>
    <mergeCell ref="B598:H598"/>
    <mergeCell ref="I598:J598"/>
    <mergeCell ref="B593:H593"/>
    <mergeCell ref="I593:J593"/>
    <mergeCell ref="B594:H594"/>
    <mergeCell ref="I594:J594"/>
    <mergeCell ref="B595:H595"/>
    <mergeCell ref="I595:J595"/>
    <mergeCell ref="B626:H626"/>
    <mergeCell ref="I626:J626"/>
    <mergeCell ref="B627:H627"/>
    <mergeCell ref="I627:J627"/>
    <mergeCell ref="B628:H628"/>
    <mergeCell ref="I628:J628"/>
    <mergeCell ref="B623:H623"/>
    <mergeCell ref="I623:J623"/>
    <mergeCell ref="B624:H624"/>
    <mergeCell ref="I624:J624"/>
    <mergeCell ref="B625:H625"/>
    <mergeCell ref="I625:J625"/>
    <mergeCell ref="B620:H620"/>
    <mergeCell ref="I620:J620"/>
    <mergeCell ref="B621:H621"/>
    <mergeCell ref="I621:J621"/>
    <mergeCell ref="B622:H622"/>
    <mergeCell ref="I622:J622"/>
    <mergeCell ref="B617:H617"/>
    <mergeCell ref="I617:J617"/>
    <mergeCell ref="B618:H618"/>
    <mergeCell ref="I618:J618"/>
    <mergeCell ref="B619:H619"/>
    <mergeCell ref="I619:J619"/>
    <mergeCell ref="B614:H614"/>
    <mergeCell ref="I614:J614"/>
    <mergeCell ref="B615:H615"/>
    <mergeCell ref="I615:J615"/>
    <mergeCell ref="B616:H616"/>
    <mergeCell ref="I616:J616"/>
    <mergeCell ref="B611:H611"/>
    <mergeCell ref="I611:J611"/>
    <mergeCell ref="B612:H612"/>
    <mergeCell ref="I612:J612"/>
    <mergeCell ref="B613:H613"/>
    <mergeCell ref="I613:J613"/>
    <mergeCell ref="B644:H644"/>
    <mergeCell ref="I644:J644"/>
    <mergeCell ref="B645:H645"/>
    <mergeCell ref="I645:J645"/>
    <mergeCell ref="B646:H646"/>
    <mergeCell ref="I646:J646"/>
    <mergeCell ref="B641:H641"/>
    <mergeCell ref="I641:J641"/>
    <mergeCell ref="B642:H642"/>
    <mergeCell ref="I642:J642"/>
    <mergeCell ref="B643:H643"/>
    <mergeCell ref="I643:J643"/>
    <mergeCell ref="B638:H638"/>
    <mergeCell ref="I638:J638"/>
    <mergeCell ref="B639:H639"/>
    <mergeCell ref="I639:J639"/>
    <mergeCell ref="B640:H640"/>
    <mergeCell ref="I640:J640"/>
    <mergeCell ref="B635:H635"/>
    <mergeCell ref="I635:J635"/>
    <mergeCell ref="B636:H636"/>
    <mergeCell ref="I636:J636"/>
    <mergeCell ref="B637:H637"/>
    <mergeCell ref="I637:J637"/>
    <mergeCell ref="B632:H632"/>
    <mergeCell ref="I632:J632"/>
    <mergeCell ref="B633:H633"/>
    <mergeCell ref="I633:J633"/>
    <mergeCell ref="B634:H634"/>
    <mergeCell ref="I634:J634"/>
    <mergeCell ref="B629:H629"/>
    <mergeCell ref="I629:J629"/>
    <mergeCell ref="B630:H630"/>
    <mergeCell ref="I630:J630"/>
    <mergeCell ref="B631:H631"/>
    <mergeCell ref="I631:J631"/>
    <mergeCell ref="B662:H662"/>
    <mergeCell ref="I662:J662"/>
    <mergeCell ref="B663:H663"/>
    <mergeCell ref="I663:J663"/>
    <mergeCell ref="B664:H664"/>
    <mergeCell ref="I664:J664"/>
    <mergeCell ref="B659:H659"/>
    <mergeCell ref="I659:J659"/>
    <mergeCell ref="B660:H660"/>
    <mergeCell ref="I660:J660"/>
    <mergeCell ref="B661:H661"/>
    <mergeCell ref="I661:J661"/>
    <mergeCell ref="B656:H656"/>
    <mergeCell ref="I656:J656"/>
    <mergeCell ref="B657:H657"/>
    <mergeCell ref="I657:J657"/>
    <mergeCell ref="B658:H658"/>
    <mergeCell ref="I658:J658"/>
    <mergeCell ref="B653:H653"/>
    <mergeCell ref="I653:J653"/>
    <mergeCell ref="B654:H654"/>
    <mergeCell ref="I654:J654"/>
    <mergeCell ref="B655:H655"/>
    <mergeCell ref="I655:J655"/>
    <mergeCell ref="B650:H650"/>
    <mergeCell ref="I650:J650"/>
    <mergeCell ref="B651:H651"/>
    <mergeCell ref="I651:J651"/>
    <mergeCell ref="B652:H652"/>
    <mergeCell ref="I652:J652"/>
    <mergeCell ref="B647:H647"/>
    <mergeCell ref="I647:J647"/>
    <mergeCell ref="B648:H648"/>
    <mergeCell ref="I648:J648"/>
    <mergeCell ref="B649:H649"/>
    <mergeCell ref="I649:J649"/>
    <mergeCell ref="B680:H680"/>
    <mergeCell ref="I680:J680"/>
    <mergeCell ref="B681:H681"/>
    <mergeCell ref="I681:J681"/>
    <mergeCell ref="B682:H682"/>
    <mergeCell ref="I682:J682"/>
    <mergeCell ref="B677:H677"/>
    <mergeCell ref="I677:J677"/>
    <mergeCell ref="B678:H678"/>
    <mergeCell ref="I678:J678"/>
    <mergeCell ref="B679:H679"/>
    <mergeCell ref="I679:J679"/>
    <mergeCell ref="B674:H674"/>
    <mergeCell ref="I674:J674"/>
    <mergeCell ref="B675:H675"/>
    <mergeCell ref="I675:J675"/>
    <mergeCell ref="B676:H676"/>
    <mergeCell ref="I676:J676"/>
    <mergeCell ref="B671:H671"/>
    <mergeCell ref="I671:J671"/>
    <mergeCell ref="B672:H672"/>
    <mergeCell ref="I672:J672"/>
    <mergeCell ref="B673:H673"/>
    <mergeCell ref="I673:J673"/>
    <mergeCell ref="B668:H668"/>
    <mergeCell ref="I668:J668"/>
    <mergeCell ref="B669:H669"/>
    <mergeCell ref="I669:J669"/>
    <mergeCell ref="B670:H670"/>
    <mergeCell ref="I670:J670"/>
    <mergeCell ref="B665:H665"/>
    <mergeCell ref="I665:J665"/>
    <mergeCell ref="B666:H666"/>
    <mergeCell ref="I666:J666"/>
    <mergeCell ref="B667:H667"/>
    <mergeCell ref="I667:J667"/>
    <mergeCell ref="B698:H698"/>
    <mergeCell ref="I698:J698"/>
    <mergeCell ref="B699:H699"/>
    <mergeCell ref="I699:J699"/>
    <mergeCell ref="B700:H700"/>
    <mergeCell ref="I700:J700"/>
    <mergeCell ref="B695:H695"/>
    <mergeCell ref="I695:J695"/>
    <mergeCell ref="B696:H696"/>
    <mergeCell ref="I696:J696"/>
    <mergeCell ref="B697:H697"/>
    <mergeCell ref="I697:J697"/>
    <mergeCell ref="B692:H692"/>
    <mergeCell ref="I692:J692"/>
    <mergeCell ref="B693:H693"/>
    <mergeCell ref="I693:J693"/>
    <mergeCell ref="B694:H694"/>
    <mergeCell ref="I694:J694"/>
    <mergeCell ref="B689:H689"/>
    <mergeCell ref="I689:J689"/>
    <mergeCell ref="B690:H690"/>
    <mergeCell ref="I690:J690"/>
    <mergeCell ref="B691:H691"/>
    <mergeCell ref="I691:J691"/>
    <mergeCell ref="B686:H686"/>
    <mergeCell ref="I686:J686"/>
    <mergeCell ref="B687:H687"/>
    <mergeCell ref="I687:J687"/>
    <mergeCell ref="B688:H688"/>
    <mergeCell ref="I688:J688"/>
    <mergeCell ref="B683:H683"/>
    <mergeCell ref="I683:J683"/>
    <mergeCell ref="B684:H684"/>
    <mergeCell ref="I684:J684"/>
    <mergeCell ref="B685:H685"/>
    <mergeCell ref="I685:J685"/>
    <mergeCell ref="B716:H716"/>
    <mergeCell ref="I716:J716"/>
    <mergeCell ref="B717:H717"/>
    <mergeCell ref="I717:J717"/>
    <mergeCell ref="B718:H718"/>
    <mergeCell ref="I718:J718"/>
    <mergeCell ref="B713:H713"/>
    <mergeCell ref="I713:J713"/>
    <mergeCell ref="B714:H714"/>
    <mergeCell ref="I714:J714"/>
    <mergeCell ref="B715:H715"/>
    <mergeCell ref="I715:J715"/>
    <mergeCell ref="B710:H710"/>
    <mergeCell ref="I710:J710"/>
    <mergeCell ref="B711:H711"/>
    <mergeCell ref="I711:J711"/>
    <mergeCell ref="B712:H712"/>
    <mergeCell ref="I712:J712"/>
    <mergeCell ref="B707:H707"/>
    <mergeCell ref="I707:J707"/>
    <mergeCell ref="B708:H708"/>
    <mergeCell ref="I708:J708"/>
    <mergeCell ref="B709:H709"/>
    <mergeCell ref="I709:J709"/>
    <mergeCell ref="B704:H704"/>
    <mergeCell ref="I704:J704"/>
    <mergeCell ref="B705:H705"/>
    <mergeCell ref="I705:J705"/>
    <mergeCell ref="B706:H706"/>
    <mergeCell ref="I706:J706"/>
    <mergeCell ref="B701:H701"/>
    <mergeCell ref="I701:J701"/>
    <mergeCell ref="B702:H702"/>
    <mergeCell ref="I702:J702"/>
    <mergeCell ref="B703:H703"/>
    <mergeCell ref="I703:J703"/>
    <mergeCell ref="B734:H734"/>
    <mergeCell ref="I734:J734"/>
    <mergeCell ref="B735:H735"/>
    <mergeCell ref="I735:J735"/>
    <mergeCell ref="B736:H736"/>
    <mergeCell ref="I736:J736"/>
    <mergeCell ref="B731:H731"/>
    <mergeCell ref="I731:J731"/>
    <mergeCell ref="B732:H732"/>
    <mergeCell ref="I732:J732"/>
    <mergeCell ref="B733:H733"/>
    <mergeCell ref="I733:J733"/>
    <mergeCell ref="B728:H728"/>
    <mergeCell ref="I728:J728"/>
    <mergeCell ref="B729:H729"/>
    <mergeCell ref="I729:J729"/>
    <mergeCell ref="B730:H730"/>
    <mergeCell ref="I730:J730"/>
    <mergeCell ref="B725:H725"/>
    <mergeCell ref="I725:J725"/>
    <mergeCell ref="B726:H726"/>
    <mergeCell ref="I726:J726"/>
    <mergeCell ref="B727:H727"/>
    <mergeCell ref="I727:J727"/>
    <mergeCell ref="B722:H722"/>
    <mergeCell ref="I722:J722"/>
    <mergeCell ref="B723:H723"/>
    <mergeCell ref="I723:J723"/>
    <mergeCell ref="B724:H724"/>
    <mergeCell ref="I724:J724"/>
    <mergeCell ref="B719:H719"/>
    <mergeCell ref="I719:J719"/>
    <mergeCell ref="B720:H720"/>
    <mergeCell ref="I720:J720"/>
    <mergeCell ref="B721:H721"/>
    <mergeCell ref="I721:J721"/>
    <mergeCell ref="B752:H752"/>
    <mergeCell ref="I752:J752"/>
    <mergeCell ref="B753:H753"/>
    <mergeCell ref="I753:J753"/>
    <mergeCell ref="B754:H754"/>
    <mergeCell ref="I754:J754"/>
    <mergeCell ref="B749:H749"/>
    <mergeCell ref="I749:J749"/>
    <mergeCell ref="B750:H750"/>
    <mergeCell ref="I750:J750"/>
    <mergeCell ref="B751:H751"/>
    <mergeCell ref="I751:J751"/>
    <mergeCell ref="B746:H746"/>
    <mergeCell ref="I746:J746"/>
    <mergeCell ref="B747:H747"/>
    <mergeCell ref="I747:J747"/>
    <mergeCell ref="B748:H748"/>
    <mergeCell ref="I748:J748"/>
    <mergeCell ref="B743:H743"/>
    <mergeCell ref="I743:J743"/>
    <mergeCell ref="B744:H744"/>
    <mergeCell ref="I744:J744"/>
    <mergeCell ref="B745:H745"/>
    <mergeCell ref="I745:J745"/>
    <mergeCell ref="B740:H740"/>
    <mergeCell ref="I740:J740"/>
    <mergeCell ref="B741:H741"/>
    <mergeCell ref="I741:J741"/>
    <mergeCell ref="B742:H742"/>
    <mergeCell ref="I742:J742"/>
    <mergeCell ref="B737:H737"/>
    <mergeCell ref="I737:J737"/>
    <mergeCell ref="B738:H738"/>
    <mergeCell ref="I738:J738"/>
    <mergeCell ref="B739:H739"/>
    <mergeCell ref="I739:J739"/>
    <mergeCell ref="B770:H770"/>
    <mergeCell ref="I770:J770"/>
    <mergeCell ref="B771:H771"/>
    <mergeCell ref="I771:J771"/>
    <mergeCell ref="B772:H772"/>
    <mergeCell ref="I772:J772"/>
    <mergeCell ref="B767:H767"/>
    <mergeCell ref="I767:J767"/>
    <mergeCell ref="B768:H768"/>
    <mergeCell ref="I768:J768"/>
    <mergeCell ref="B769:H769"/>
    <mergeCell ref="I769:J769"/>
    <mergeCell ref="B764:H764"/>
    <mergeCell ref="I764:J764"/>
    <mergeCell ref="B765:H765"/>
    <mergeCell ref="I765:J765"/>
    <mergeCell ref="B766:H766"/>
    <mergeCell ref="I766:J766"/>
    <mergeCell ref="B761:H761"/>
    <mergeCell ref="I761:J761"/>
    <mergeCell ref="B762:H762"/>
    <mergeCell ref="I762:J762"/>
    <mergeCell ref="B763:H763"/>
    <mergeCell ref="I763:J763"/>
    <mergeCell ref="B758:H758"/>
    <mergeCell ref="I758:J758"/>
    <mergeCell ref="B759:H759"/>
    <mergeCell ref="I759:J759"/>
    <mergeCell ref="B760:H760"/>
    <mergeCell ref="I760:J760"/>
    <mergeCell ref="B755:H755"/>
    <mergeCell ref="I755:J755"/>
    <mergeCell ref="B756:H756"/>
    <mergeCell ref="I756:J756"/>
    <mergeCell ref="B757:H757"/>
    <mergeCell ref="I757:J757"/>
    <mergeCell ref="B788:H788"/>
    <mergeCell ref="I788:J788"/>
    <mergeCell ref="B789:H789"/>
    <mergeCell ref="I789:J789"/>
    <mergeCell ref="B790:H790"/>
    <mergeCell ref="I790:J790"/>
    <mergeCell ref="B785:H785"/>
    <mergeCell ref="I785:J785"/>
    <mergeCell ref="B786:H786"/>
    <mergeCell ref="I786:J786"/>
    <mergeCell ref="B787:H787"/>
    <mergeCell ref="I787:J787"/>
    <mergeCell ref="B782:H782"/>
    <mergeCell ref="I782:J782"/>
    <mergeCell ref="B783:H783"/>
    <mergeCell ref="I783:J783"/>
    <mergeCell ref="B784:H784"/>
    <mergeCell ref="I784:J784"/>
    <mergeCell ref="B779:H779"/>
    <mergeCell ref="I779:J779"/>
    <mergeCell ref="B780:H780"/>
    <mergeCell ref="I780:J780"/>
    <mergeCell ref="B781:H781"/>
    <mergeCell ref="I781:J781"/>
    <mergeCell ref="B776:H776"/>
    <mergeCell ref="I776:J776"/>
    <mergeCell ref="B777:H777"/>
    <mergeCell ref="I777:J777"/>
    <mergeCell ref="B778:H778"/>
    <mergeCell ref="I778:J778"/>
    <mergeCell ref="B773:H773"/>
    <mergeCell ref="I773:J773"/>
    <mergeCell ref="B774:H774"/>
    <mergeCell ref="I774:J774"/>
    <mergeCell ref="B775:H775"/>
    <mergeCell ref="I775:J775"/>
    <mergeCell ref="B806:H806"/>
    <mergeCell ref="I806:J806"/>
    <mergeCell ref="B807:H807"/>
    <mergeCell ref="I807:J807"/>
    <mergeCell ref="B808:H808"/>
    <mergeCell ref="I808:J808"/>
    <mergeCell ref="B803:H803"/>
    <mergeCell ref="I803:J803"/>
    <mergeCell ref="B804:H804"/>
    <mergeCell ref="I804:J804"/>
    <mergeCell ref="B805:H805"/>
    <mergeCell ref="I805:J805"/>
    <mergeCell ref="B800:H800"/>
    <mergeCell ref="I800:J800"/>
    <mergeCell ref="B801:H801"/>
    <mergeCell ref="I801:J801"/>
    <mergeCell ref="B802:H802"/>
    <mergeCell ref="I802:J802"/>
    <mergeCell ref="B797:H797"/>
    <mergeCell ref="I797:J797"/>
    <mergeCell ref="B798:H798"/>
    <mergeCell ref="I798:J798"/>
    <mergeCell ref="B799:H799"/>
    <mergeCell ref="I799:J799"/>
    <mergeCell ref="B794:H794"/>
    <mergeCell ref="I794:J794"/>
    <mergeCell ref="B795:H795"/>
    <mergeCell ref="I795:J795"/>
    <mergeCell ref="B796:H796"/>
    <mergeCell ref="I796:J796"/>
    <mergeCell ref="B791:H791"/>
    <mergeCell ref="I791:J791"/>
    <mergeCell ref="B792:H792"/>
    <mergeCell ref="I792:J792"/>
    <mergeCell ref="B793:H793"/>
    <mergeCell ref="I793:J793"/>
    <mergeCell ref="B824:H824"/>
    <mergeCell ref="I824:J824"/>
    <mergeCell ref="B825:H825"/>
    <mergeCell ref="I825:J825"/>
    <mergeCell ref="B826:H826"/>
    <mergeCell ref="I826:J826"/>
    <mergeCell ref="B821:H821"/>
    <mergeCell ref="I821:J821"/>
    <mergeCell ref="B822:H822"/>
    <mergeCell ref="I822:J822"/>
    <mergeCell ref="B823:H823"/>
    <mergeCell ref="I823:J823"/>
    <mergeCell ref="B818:H818"/>
    <mergeCell ref="I818:J818"/>
    <mergeCell ref="B819:H819"/>
    <mergeCell ref="I819:J819"/>
    <mergeCell ref="B820:H820"/>
    <mergeCell ref="I820:J820"/>
    <mergeCell ref="B815:H815"/>
    <mergeCell ref="I815:J815"/>
    <mergeCell ref="B816:H816"/>
    <mergeCell ref="I816:J816"/>
    <mergeCell ref="B817:H817"/>
    <mergeCell ref="I817:J817"/>
    <mergeCell ref="B812:H812"/>
    <mergeCell ref="I812:J812"/>
    <mergeCell ref="B813:H813"/>
    <mergeCell ref="I813:J813"/>
    <mergeCell ref="B814:H814"/>
    <mergeCell ref="I814:J814"/>
    <mergeCell ref="B809:H809"/>
    <mergeCell ref="I809:J809"/>
    <mergeCell ref="B810:H810"/>
    <mergeCell ref="I810:J810"/>
    <mergeCell ref="B811:H811"/>
    <mergeCell ref="I811:J811"/>
    <mergeCell ref="B842:H842"/>
    <mergeCell ref="I842:J842"/>
    <mergeCell ref="B843:H843"/>
    <mergeCell ref="I843:J843"/>
    <mergeCell ref="B844:H844"/>
    <mergeCell ref="I844:J844"/>
    <mergeCell ref="B839:H839"/>
    <mergeCell ref="I839:J839"/>
    <mergeCell ref="B840:H840"/>
    <mergeCell ref="I840:J840"/>
    <mergeCell ref="B841:H841"/>
    <mergeCell ref="I841:J841"/>
    <mergeCell ref="B836:H836"/>
    <mergeCell ref="I836:J836"/>
    <mergeCell ref="B837:H837"/>
    <mergeCell ref="I837:J837"/>
    <mergeCell ref="B838:H838"/>
    <mergeCell ref="I838:J838"/>
    <mergeCell ref="B833:H833"/>
    <mergeCell ref="I833:J833"/>
    <mergeCell ref="B834:H834"/>
    <mergeCell ref="I834:J834"/>
    <mergeCell ref="B835:H835"/>
    <mergeCell ref="I835:J835"/>
    <mergeCell ref="B830:H830"/>
    <mergeCell ref="I830:J830"/>
    <mergeCell ref="B831:H831"/>
    <mergeCell ref="I831:J831"/>
    <mergeCell ref="B832:H832"/>
    <mergeCell ref="I832:J832"/>
    <mergeCell ref="B827:H827"/>
    <mergeCell ref="I827:J827"/>
    <mergeCell ref="B828:H828"/>
    <mergeCell ref="I828:J828"/>
    <mergeCell ref="B829:H829"/>
    <mergeCell ref="I829:J829"/>
    <mergeCell ref="B860:H860"/>
    <mergeCell ref="I860:J860"/>
    <mergeCell ref="B861:H861"/>
    <mergeCell ref="I861:J861"/>
    <mergeCell ref="B862:H862"/>
    <mergeCell ref="I862:J862"/>
    <mergeCell ref="B857:H857"/>
    <mergeCell ref="I857:J857"/>
    <mergeCell ref="B858:H858"/>
    <mergeCell ref="I858:J858"/>
    <mergeCell ref="B859:H859"/>
    <mergeCell ref="I859:J859"/>
    <mergeCell ref="B854:H854"/>
    <mergeCell ref="I854:J854"/>
    <mergeCell ref="B855:H855"/>
    <mergeCell ref="I855:J855"/>
    <mergeCell ref="B856:H856"/>
    <mergeCell ref="I856:J856"/>
    <mergeCell ref="B851:H851"/>
    <mergeCell ref="I851:J851"/>
    <mergeCell ref="B852:H852"/>
    <mergeCell ref="I852:J852"/>
    <mergeCell ref="B853:H853"/>
    <mergeCell ref="I853:J853"/>
    <mergeCell ref="B848:H848"/>
    <mergeCell ref="I848:J848"/>
    <mergeCell ref="B849:H849"/>
    <mergeCell ref="I849:J849"/>
    <mergeCell ref="B850:H850"/>
    <mergeCell ref="I850:J850"/>
    <mergeCell ref="B845:H845"/>
    <mergeCell ref="I845:J845"/>
    <mergeCell ref="B846:H846"/>
    <mergeCell ref="I846:J846"/>
    <mergeCell ref="B847:H847"/>
    <mergeCell ref="I847:J847"/>
    <mergeCell ref="B878:H878"/>
    <mergeCell ref="I878:J878"/>
    <mergeCell ref="B879:H879"/>
    <mergeCell ref="I879:J879"/>
    <mergeCell ref="B880:H880"/>
    <mergeCell ref="I880:J880"/>
    <mergeCell ref="B875:H875"/>
    <mergeCell ref="I875:J875"/>
    <mergeCell ref="B876:H876"/>
    <mergeCell ref="I876:J876"/>
    <mergeCell ref="B877:H877"/>
    <mergeCell ref="I877:J877"/>
    <mergeCell ref="B872:H872"/>
    <mergeCell ref="I872:J872"/>
    <mergeCell ref="B873:H873"/>
    <mergeCell ref="I873:J873"/>
    <mergeCell ref="B874:H874"/>
    <mergeCell ref="I874:J874"/>
    <mergeCell ref="B869:H869"/>
    <mergeCell ref="I869:J869"/>
    <mergeCell ref="B870:H870"/>
    <mergeCell ref="I870:J870"/>
    <mergeCell ref="B871:H871"/>
    <mergeCell ref="I871:J871"/>
    <mergeCell ref="B866:H866"/>
    <mergeCell ref="I866:J866"/>
    <mergeCell ref="B867:H867"/>
    <mergeCell ref="I867:J867"/>
    <mergeCell ref="B868:H868"/>
    <mergeCell ref="I868:J868"/>
    <mergeCell ref="B863:H863"/>
    <mergeCell ref="I863:J863"/>
    <mergeCell ref="B864:H864"/>
    <mergeCell ref="I864:J864"/>
    <mergeCell ref="B865:H865"/>
    <mergeCell ref="I865:J865"/>
    <mergeCell ref="B896:H896"/>
    <mergeCell ref="I896:J896"/>
    <mergeCell ref="B897:H897"/>
    <mergeCell ref="I897:J897"/>
    <mergeCell ref="B898:H898"/>
    <mergeCell ref="I898:J898"/>
    <mergeCell ref="B893:H893"/>
    <mergeCell ref="I893:J893"/>
    <mergeCell ref="B894:H894"/>
    <mergeCell ref="I894:J894"/>
    <mergeCell ref="B895:H895"/>
    <mergeCell ref="I895:J895"/>
    <mergeCell ref="B890:H890"/>
    <mergeCell ref="I890:J890"/>
    <mergeCell ref="B891:H891"/>
    <mergeCell ref="I891:J891"/>
    <mergeCell ref="B892:H892"/>
    <mergeCell ref="I892:J892"/>
    <mergeCell ref="B887:H887"/>
    <mergeCell ref="I887:J887"/>
    <mergeCell ref="B888:H888"/>
    <mergeCell ref="I888:J888"/>
    <mergeCell ref="B889:H889"/>
    <mergeCell ref="I889:J889"/>
    <mergeCell ref="B884:H884"/>
    <mergeCell ref="I884:J884"/>
    <mergeCell ref="B885:H885"/>
    <mergeCell ref="I885:J885"/>
    <mergeCell ref="B886:H886"/>
    <mergeCell ref="I886:J886"/>
    <mergeCell ref="B881:H881"/>
    <mergeCell ref="I881:J881"/>
    <mergeCell ref="B882:H882"/>
    <mergeCell ref="I882:J882"/>
    <mergeCell ref="B883:H883"/>
    <mergeCell ref="I883:J883"/>
    <mergeCell ref="B914:H914"/>
    <mergeCell ref="I914:J914"/>
    <mergeCell ref="B915:H915"/>
    <mergeCell ref="I915:J915"/>
    <mergeCell ref="B916:H916"/>
    <mergeCell ref="I916:J916"/>
    <mergeCell ref="B911:H911"/>
    <mergeCell ref="I911:J911"/>
    <mergeCell ref="B912:H912"/>
    <mergeCell ref="I912:J912"/>
    <mergeCell ref="B913:H913"/>
    <mergeCell ref="I913:J913"/>
    <mergeCell ref="B908:H908"/>
    <mergeCell ref="I908:J908"/>
    <mergeCell ref="B909:H909"/>
    <mergeCell ref="I909:J909"/>
    <mergeCell ref="B910:H910"/>
    <mergeCell ref="I910:J910"/>
    <mergeCell ref="B905:H905"/>
    <mergeCell ref="I905:J905"/>
    <mergeCell ref="B906:H906"/>
    <mergeCell ref="I906:J906"/>
    <mergeCell ref="B907:H907"/>
    <mergeCell ref="I907:J907"/>
    <mergeCell ref="B902:H902"/>
    <mergeCell ref="I902:J902"/>
    <mergeCell ref="B903:H903"/>
    <mergeCell ref="I903:J903"/>
    <mergeCell ref="B904:H904"/>
    <mergeCell ref="I904:J904"/>
    <mergeCell ref="B899:H899"/>
    <mergeCell ref="I899:J899"/>
    <mergeCell ref="B900:H900"/>
    <mergeCell ref="I900:J900"/>
    <mergeCell ref="B901:H901"/>
    <mergeCell ref="I901:J901"/>
    <mergeCell ref="B932:H932"/>
    <mergeCell ref="I932:J932"/>
    <mergeCell ref="B933:H933"/>
    <mergeCell ref="I933:J933"/>
    <mergeCell ref="B934:H934"/>
    <mergeCell ref="I934:J934"/>
    <mergeCell ref="B929:H929"/>
    <mergeCell ref="I929:J929"/>
    <mergeCell ref="B930:H930"/>
    <mergeCell ref="I930:J930"/>
    <mergeCell ref="B931:H931"/>
    <mergeCell ref="I931:J931"/>
    <mergeCell ref="B926:H926"/>
    <mergeCell ref="I926:J926"/>
    <mergeCell ref="B927:H927"/>
    <mergeCell ref="I927:J927"/>
    <mergeCell ref="B928:H928"/>
    <mergeCell ref="I928:J928"/>
    <mergeCell ref="B923:H923"/>
    <mergeCell ref="I923:J923"/>
    <mergeCell ref="B924:H924"/>
    <mergeCell ref="I924:J924"/>
    <mergeCell ref="B925:H925"/>
    <mergeCell ref="I925:J925"/>
    <mergeCell ref="B920:H920"/>
    <mergeCell ref="I920:J920"/>
    <mergeCell ref="B921:H921"/>
    <mergeCell ref="I921:J921"/>
    <mergeCell ref="B922:H922"/>
    <mergeCell ref="I922:J922"/>
    <mergeCell ref="B917:H917"/>
    <mergeCell ref="I917:J917"/>
    <mergeCell ref="B918:H918"/>
    <mergeCell ref="I918:J918"/>
    <mergeCell ref="B919:H919"/>
    <mergeCell ref="I919:J919"/>
    <mergeCell ref="B950:H950"/>
    <mergeCell ref="I950:J950"/>
    <mergeCell ref="B951:H951"/>
    <mergeCell ref="I951:J951"/>
    <mergeCell ref="B952:H952"/>
    <mergeCell ref="I952:J952"/>
    <mergeCell ref="B947:H947"/>
    <mergeCell ref="I947:J947"/>
    <mergeCell ref="B948:H948"/>
    <mergeCell ref="I948:J948"/>
    <mergeCell ref="B949:H949"/>
    <mergeCell ref="I949:J949"/>
    <mergeCell ref="B944:H944"/>
    <mergeCell ref="I944:J944"/>
    <mergeCell ref="B945:H945"/>
    <mergeCell ref="I945:J945"/>
    <mergeCell ref="B946:H946"/>
    <mergeCell ref="I946:J946"/>
    <mergeCell ref="B941:H941"/>
    <mergeCell ref="I941:J941"/>
    <mergeCell ref="B942:H942"/>
    <mergeCell ref="I942:J942"/>
    <mergeCell ref="B943:H943"/>
    <mergeCell ref="I943:J943"/>
    <mergeCell ref="B938:H938"/>
    <mergeCell ref="I938:J938"/>
    <mergeCell ref="B939:H939"/>
    <mergeCell ref="I939:J939"/>
    <mergeCell ref="B940:H940"/>
    <mergeCell ref="I940:J940"/>
    <mergeCell ref="B935:H935"/>
    <mergeCell ref="I935:J935"/>
    <mergeCell ref="B936:H936"/>
    <mergeCell ref="I936:J936"/>
    <mergeCell ref="B937:H937"/>
    <mergeCell ref="I937:J937"/>
    <mergeCell ref="B968:H968"/>
    <mergeCell ref="I968:J968"/>
    <mergeCell ref="B969:H969"/>
    <mergeCell ref="I969:J969"/>
    <mergeCell ref="B970:H970"/>
    <mergeCell ref="I970:J970"/>
    <mergeCell ref="B965:H965"/>
    <mergeCell ref="I965:J965"/>
    <mergeCell ref="B966:H966"/>
    <mergeCell ref="I966:J966"/>
    <mergeCell ref="B967:H967"/>
    <mergeCell ref="I967:J967"/>
    <mergeCell ref="B962:H962"/>
    <mergeCell ref="I962:J962"/>
    <mergeCell ref="B963:H963"/>
    <mergeCell ref="I963:J963"/>
    <mergeCell ref="B964:H964"/>
    <mergeCell ref="I964:J964"/>
    <mergeCell ref="B959:H959"/>
    <mergeCell ref="I959:J959"/>
    <mergeCell ref="B960:H960"/>
    <mergeCell ref="I960:J960"/>
    <mergeCell ref="B961:H961"/>
    <mergeCell ref="I961:J961"/>
    <mergeCell ref="B956:H956"/>
    <mergeCell ref="I956:J956"/>
    <mergeCell ref="B957:H957"/>
    <mergeCell ref="I957:J957"/>
    <mergeCell ref="B958:H958"/>
    <mergeCell ref="I958:J958"/>
    <mergeCell ref="B953:H953"/>
    <mergeCell ref="I953:J953"/>
    <mergeCell ref="B954:H954"/>
    <mergeCell ref="I954:J954"/>
    <mergeCell ref="B955:H955"/>
    <mergeCell ref="I955:J955"/>
    <mergeCell ref="B986:H986"/>
    <mergeCell ref="I986:J986"/>
    <mergeCell ref="B987:H987"/>
    <mergeCell ref="I987:J987"/>
    <mergeCell ref="B988:H988"/>
    <mergeCell ref="I988:J988"/>
    <mergeCell ref="B983:H983"/>
    <mergeCell ref="I983:J983"/>
    <mergeCell ref="B984:H984"/>
    <mergeCell ref="I984:J984"/>
    <mergeCell ref="B985:H985"/>
    <mergeCell ref="I985:J985"/>
    <mergeCell ref="B980:H980"/>
    <mergeCell ref="I980:J980"/>
    <mergeCell ref="B981:H981"/>
    <mergeCell ref="I981:J981"/>
    <mergeCell ref="B982:H982"/>
    <mergeCell ref="I982:J982"/>
    <mergeCell ref="B977:H977"/>
    <mergeCell ref="I977:J977"/>
    <mergeCell ref="B978:H978"/>
    <mergeCell ref="I978:J978"/>
    <mergeCell ref="B979:H979"/>
    <mergeCell ref="I979:J979"/>
    <mergeCell ref="B974:H974"/>
    <mergeCell ref="I974:J974"/>
    <mergeCell ref="B975:H975"/>
    <mergeCell ref="I975:J975"/>
    <mergeCell ref="B976:H976"/>
    <mergeCell ref="I976:J976"/>
    <mergeCell ref="B971:H971"/>
    <mergeCell ref="I971:J971"/>
    <mergeCell ref="B972:H972"/>
    <mergeCell ref="I972:J972"/>
    <mergeCell ref="B973:H973"/>
    <mergeCell ref="I973:J973"/>
    <mergeCell ref="B1004:H1004"/>
    <mergeCell ref="I1004:J1004"/>
    <mergeCell ref="B1005:H1005"/>
    <mergeCell ref="I1005:J1005"/>
    <mergeCell ref="B1006:H1006"/>
    <mergeCell ref="I1006:J1006"/>
    <mergeCell ref="B1001:H1001"/>
    <mergeCell ref="I1001:J1001"/>
    <mergeCell ref="B1002:H1002"/>
    <mergeCell ref="I1002:J1002"/>
    <mergeCell ref="B1003:H1003"/>
    <mergeCell ref="I1003:J1003"/>
    <mergeCell ref="B998:H998"/>
    <mergeCell ref="I998:J998"/>
    <mergeCell ref="B999:H999"/>
    <mergeCell ref="I999:J999"/>
    <mergeCell ref="B1000:H1000"/>
    <mergeCell ref="I1000:J1000"/>
    <mergeCell ref="B995:H995"/>
    <mergeCell ref="I995:J995"/>
    <mergeCell ref="B996:H996"/>
    <mergeCell ref="I996:J996"/>
    <mergeCell ref="B997:H997"/>
    <mergeCell ref="I997:J997"/>
    <mergeCell ref="B992:H992"/>
    <mergeCell ref="I992:J992"/>
    <mergeCell ref="B993:H993"/>
    <mergeCell ref="I993:J993"/>
    <mergeCell ref="B994:H994"/>
    <mergeCell ref="I994:J994"/>
    <mergeCell ref="B989:H989"/>
    <mergeCell ref="I989:J989"/>
    <mergeCell ref="B990:H990"/>
    <mergeCell ref="I990:J990"/>
    <mergeCell ref="B991:H991"/>
    <mergeCell ref="I991:J991"/>
    <mergeCell ref="B1022:H1022"/>
    <mergeCell ref="I1022:J1022"/>
    <mergeCell ref="B1023:H1023"/>
    <mergeCell ref="I1023:J1023"/>
    <mergeCell ref="B1024:H1024"/>
    <mergeCell ref="I1024:J1024"/>
    <mergeCell ref="B1019:H1019"/>
    <mergeCell ref="I1019:J1019"/>
    <mergeCell ref="B1020:H1020"/>
    <mergeCell ref="I1020:J1020"/>
    <mergeCell ref="B1021:H1021"/>
    <mergeCell ref="I1021:J1021"/>
    <mergeCell ref="B1016:H1016"/>
    <mergeCell ref="I1016:J1016"/>
    <mergeCell ref="B1017:H1017"/>
    <mergeCell ref="I1017:J1017"/>
    <mergeCell ref="B1018:H1018"/>
    <mergeCell ref="I1018:J1018"/>
    <mergeCell ref="B1013:H1013"/>
    <mergeCell ref="I1013:J1013"/>
    <mergeCell ref="B1014:H1014"/>
    <mergeCell ref="I1014:J1014"/>
    <mergeCell ref="B1015:H1015"/>
    <mergeCell ref="I1015:J1015"/>
    <mergeCell ref="B1010:H1010"/>
    <mergeCell ref="I1010:J1010"/>
    <mergeCell ref="B1011:H1011"/>
    <mergeCell ref="I1011:J1011"/>
    <mergeCell ref="B1012:H1012"/>
    <mergeCell ref="I1012:J1012"/>
    <mergeCell ref="B1007:H1007"/>
    <mergeCell ref="I1007:J1007"/>
    <mergeCell ref="B1008:H1008"/>
    <mergeCell ref="I1008:J1008"/>
    <mergeCell ref="B1009:H1009"/>
    <mergeCell ref="I1009:J1009"/>
    <mergeCell ref="B1040:H1040"/>
    <mergeCell ref="I1040:J1040"/>
    <mergeCell ref="B1041:H1041"/>
    <mergeCell ref="I1041:J1041"/>
    <mergeCell ref="B1042:H1042"/>
    <mergeCell ref="I1042:J1042"/>
    <mergeCell ref="B1037:H1037"/>
    <mergeCell ref="I1037:J1037"/>
    <mergeCell ref="B1038:H1038"/>
    <mergeCell ref="I1038:J1038"/>
    <mergeCell ref="B1039:H1039"/>
    <mergeCell ref="I1039:J1039"/>
    <mergeCell ref="B1034:H1034"/>
    <mergeCell ref="I1034:J1034"/>
    <mergeCell ref="B1035:H1035"/>
    <mergeCell ref="I1035:J1035"/>
    <mergeCell ref="B1036:H1036"/>
    <mergeCell ref="I1036:J1036"/>
    <mergeCell ref="B1031:H1031"/>
    <mergeCell ref="I1031:J1031"/>
    <mergeCell ref="B1032:H1032"/>
    <mergeCell ref="I1032:J1032"/>
    <mergeCell ref="B1033:H1033"/>
    <mergeCell ref="I1033:J1033"/>
    <mergeCell ref="B1028:H1028"/>
    <mergeCell ref="I1028:J1028"/>
    <mergeCell ref="B1029:H1029"/>
    <mergeCell ref="I1029:J1029"/>
    <mergeCell ref="B1030:H1030"/>
    <mergeCell ref="I1030:J1030"/>
    <mergeCell ref="B1025:H1025"/>
    <mergeCell ref="I1025:J1025"/>
    <mergeCell ref="B1026:H1026"/>
    <mergeCell ref="I1026:J1026"/>
    <mergeCell ref="B1027:H1027"/>
    <mergeCell ref="I1027:J1027"/>
    <mergeCell ref="B1058:H1058"/>
    <mergeCell ref="I1058:J1058"/>
    <mergeCell ref="B1059:H1059"/>
    <mergeCell ref="I1059:J1059"/>
    <mergeCell ref="B1060:H1060"/>
    <mergeCell ref="I1060:J1060"/>
    <mergeCell ref="B1055:H1055"/>
    <mergeCell ref="I1055:J1055"/>
    <mergeCell ref="B1056:H1056"/>
    <mergeCell ref="I1056:J1056"/>
    <mergeCell ref="B1057:H1057"/>
    <mergeCell ref="I1057:J1057"/>
    <mergeCell ref="B1052:H1052"/>
    <mergeCell ref="I1052:J1052"/>
    <mergeCell ref="B1053:H1053"/>
    <mergeCell ref="I1053:J1053"/>
    <mergeCell ref="B1054:H1054"/>
    <mergeCell ref="I1054:J1054"/>
    <mergeCell ref="B1049:H1049"/>
    <mergeCell ref="I1049:J1049"/>
    <mergeCell ref="B1050:H1050"/>
    <mergeCell ref="I1050:J1050"/>
    <mergeCell ref="B1051:H1051"/>
    <mergeCell ref="I1051:J1051"/>
    <mergeCell ref="B1046:H1046"/>
    <mergeCell ref="I1046:J1046"/>
    <mergeCell ref="B1047:H1047"/>
    <mergeCell ref="I1047:J1047"/>
    <mergeCell ref="B1048:H1048"/>
    <mergeCell ref="I1048:J1048"/>
    <mergeCell ref="B1043:H1043"/>
    <mergeCell ref="I1043:J1043"/>
    <mergeCell ref="B1044:H1044"/>
    <mergeCell ref="I1044:J1044"/>
    <mergeCell ref="B1045:H1045"/>
    <mergeCell ref="I1045:J1045"/>
    <mergeCell ref="B1076:H1076"/>
    <mergeCell ref="I1076:J1076"/>
    <mergeCell ref="B1077:H1077"/>
    <mergeCell ref="I1077:J1077"/>
    <mergeCell ref="B1078:H1078"/>
    <mergeCell ref="I1078:J1078"/>
    <mergeCell ref="B1073:H1073"/>
    <mergeCell ref="I1073:J1073"/>
    <mergeCell ref="B1074:H1074"/>
    <mergeCell ref="I1074:J1074"/>
    <mergeCell ref="B1075:H1075"/>
    <mergeCell ref="I1075:J1075"/>
    <mergeCell ref="B1070:H1070"/>
    <mergeCell ref="I1070:J1070"/>
    <mergeCell ref="B1071:H1071"/>
    <mergeCell ref="I1071:J1071"/>
    <mergeCell ref="B1072:H1072"/>
    <mergeCell ref="I1072:J1072"/>
    <mergeCell ref="B1067:H1067"/>
    <mergeCell ref="I1067:J1067"/>
    <mergeCell ref="B1068:H1068"/>
    <mergeCell ref="I1068:J1068"/>
    <mergeCell ref="B1069:H1069"/>
    <mergeCell ref="I1069:J1069"/>
    <mergeCell ref="B1064:H1064"/>
    <mergeCell ref="I1064:J1064"/>
    <mergeCell ref="B1065:H1065"/>
    <mergeCell ref="I1065:J1065"/>
    <mergeCell ref="B1066:H1066"/>
    <mergeCell ref="I1066:J1066"/>
    <mergeCell ref="B1061:H1061"/>
    <mergeCell ref="I1061:J1061"/>
    <mergeCell ref="B1062:H1062"/>
    <mergeCell ref="I1062:J1062"/>
    <mergeCell ref="B1063:H1063"/>
    <mergeCell ref="I1063:J1063"/>
    <mergeCell ref="B1094:H1094"/>
    <mergeCell ref="I1094:J1094"/>
    <mergeCell ref="B1095:H1095"/>
    <mergeCell ref="I1095:J1095"/>
    <mergeCell ref="B1096:H1096"/>
    <mergeCell ref="I1096:J1096"/>
    <mergeCell ref="B1091:H1091"/>
    <mergeCell ref="I1091:J1091"/>
    <mergeCell ref="B1092:H1092"/>
    <mergeCell ref="I1092:J1092"/>
    <mergeCell ref="B1093:H1093"/>
    <mergeCell ref="I1093:J1093"/>
    <mergeCell ref="B1088:H1088"/>
    <mergeCell ref="I1088:J1088"/>
    <mergeCell ref="B1089:H1089"/>
    <mergeCell ref="I1089:J1089"/>
    <mergeCell ref="B1090:H1090"/>
    <mergeCell ref="I1090:J1090"/>
    <mergeCell ref="B1085:H1085"/>
    <mergeCell ref="I1085:J1085"/>
    <mergeCell ref="B1086:H1086"/>
    <mergeCell ref="I1086:J1086"/>
    <mergeCell ref="B1087:H1087"/>
    <mergeCell ref="I1087:J1087"/>
    <mergeCell ref="B1082:H1082"/>
    <mergeCell ref="I1082:J1082"/>
    <mergeCell ref="B1083:H1083"/>
    <mergeCell ref="I1083:J1083"/>
    <mergeCell ref="B1084:H1084"/>
    <mergeCell ref="I1084:J1084"/>
    <mergeCell ref="B1079:H1079"/>
    <mergeCell ref="I1079:J1079"/>
    <mergeCell ref="B1080:H1080"/>
    <mergeCell ref="I1080:J1080"/>
    <mergeCell ref="B1081:H1081"/>
    <mergeCell ref="I1081:J1081"/>
    <mergeCell ref="B1112:H1112"/>
    <mergeCell ref="I1112:J1112"/>
    <mergeCell ref="B1113:H1113"/>
    <mergeCell ref="I1113:J1113"/>
    <mergeCell ref="B1114:H1114"/>
    <mergeCell ref="I1114:J1114"/>
    <mergeCell ref="B1109:H1109"/>
    <mergeCell ref="I1109:J1109"/>
    <mergeCell ref="B1110:H1110"/>
    <mergeCell ref="I1110:J1110"/>
    <mergeCell ref="B1111:H1111"/>
    <mergeCell ref="I1111:J1111"/>
    <mergeCell ref="B1106:H1106"/>
    <mergeCell ref="I1106:J1106"/>
    <mergeCell ref="B1107:H1107"/>
    <mergeCell ref="I1107:J1107"/>
    <mergeCell ref="B1108:H1108"/>
    <mergeCell ref="I1108:J1108"/>
    <mergeCell ref="B1103:H1103"/>
    <mergeCell ref="I1103:J1103"/>
    <mergeCell ref="B1104:H1104"/>
    <mergeCell ref="I1104:J1104"/>
    <mergeCell ref="B1105:H1105"/>
    <mergeCell ref="I1105:J1105"/>
    <mergeCell ref="B1100:H1100"/>
    <mergeCell ref="I1100:J1100"/>
    <mergeCell ref="B1101:H1101"/>
    <mergeCell ref="I1101:J1101"/>
    <mergeCell ref="B1102:H1102"/>
    <mergeCell ref="I1102:J1102"/>
    <mergeCell ref="B1097:H1097"/>
    <mergeCell ref="I1097:J1097"/>
    <mergeCell ref="B1098:H1098"/>
    <mergeCell ref="I1098:J1098"/>
    <mergeCell ref="B1099:H1099"/>
    <mergeCell ref="I1099:J1099"/>
    <mergeCell ref="B1130:H1130"/>
    <mergeCell ref="I1130:J1130"/>
    <mergeCell ref="B1131:H1131"/>
    <mergeCell ref="I1131:J1131"/>
    <mergeCell ref="B1132:H1132"/>
    <mergeCell ref="I1132:J1132"/>
    <mergeCell ref="B1127:H1127"/>
    <mergeCell ref="I1127:J1127"/>
    <mergeCell ref="B1128:H1128"/>
    <mergeCell ref="I1128:J1128"/>
    <mergeCell ref="B1129:H1129"/>
    <mergeCell ref="I1129:J1129"/>
    <mergeCell ref="B1124:H1124"/>
    <mergeCell ref="I1124:J1124"/>
    <mergeCell ref="B1125:H1125"/>
    <mergeCell ref="I1125:J1125"/>
    <mergeCell ref="B1126:H1126"/>
    <mergeCell ref="I1126:J1126"/>
    <mergeCell ref="B1121:H1121"/>
    <mergeCell ref="I1121:J1121"/>
    <mergeCell ref="B1122:H1122"/>
    <mergeCell ref="I1122:J1122"/>
    <mergeCell ref="B1123:H1123"/>
    <mergeCell ref="I1123:J1123"/>
    <mergeCell ref="B1118:H1118"/>
    <mergeCell ref="I1118:J1118"/>
    <mergeCell ref="B1119:H1119"/>
    <mergeCell ref="I1119:J1119"/>
    <mergeCell ref="B1120:H1120"/>
    <mergeCell ref="I1120:J1120"/>
    <mergeCell ref="B1115:H1115"/>
    <mergeCell ref="I1115:J1115"/>
    <mergeCell ref="B1116:H1116"/>
    <mergeCell ref="I1116:J1116"/>
    <mergeCell ref="B1117:H1117"/>
    <mergeCell ref="I1117:J1117"/>
    <mergeCell ref="B1148:H1148"/>
    <mergeCell ref="I1148:J1148"/>
    <mergeCell ref="B1149:H1149"/>
    <mergeCell ref="I1149:J1149"/>
    <mergeCell ref="B1150:H1150"/>
    <mergeCell ref="I1150:J1150"/>
    <mergeCell ref="B1145:H1145"/>
    <mergeCell ref="I1145:J1145"/>
    <mergeCell ref="B1146:H1146"/>
    <mergeCell ref="I1146:J1146"/>
    <mergeCell ref="B1147:H1147"/>
    <mergeCell ref="I1147:J1147"/>
    <mergeCell ref="B1142:H1142"/>
    <mergeCell ref="I1142:J1142"/>
    <mergeCell ref="B1143:H1143"/>
    <mergeCell ref="I1143:J1143"/>
    <mergeCell ref="B1144:H1144"/>
    <mergeCell ref="I1144:J1144"/>
    <mergeCell ref="B1139:H1139"/>
    <mergeCell ref="I1139:J1139"/>
    <mergeCell ref="B1140:H1140"/>
    <mergeCell ref="I1140:J1140"/>
    <mergeCell ref="B1141:H1141"/>
    <mergeCell ref="I1141:J1141"/>
    <mergeCell ref="B1136:H1136"/>
    <mergeCell ref="I1136:J1136"/>
    <mergeCell ref="B1137:H1137"/>
    <mergeCell ref="I1137:J1137"/>
    <mergeCell ref="B1138:H1138"/>
    <mergeCell ref="I1138:J1138"/>
    <mergeCell ref="B1133:H1133"/>
    <mergeCell ref="I1133:J1133"/>
    <mergeCell ref="B1134:H1134"/>
    <mergeCell ref="I1134:J1134"/>
    <mergeCell ref="B1135:H1135"/>
    <mergeCell ref="I1135:J1135"/>
    <mergeCell ref="B1166:H1166"/>
    <mergeCell ref="I1166:J1166"/>
    <mergeCell ref="B1167:H1167"/>
    <mergeCell ref="I1167:J1167"/>
    <mergeCell ref="B1168:H1168"/>
    <mergeCell ref="I1168:J1168"/>
    <mergeCell ref="B1163:H1163"/>
    <mergeCell ref="I1163:J1163"/>
    <mergeCell ref="B1164:H1164"/>
    <mergeCell ref="I1164:J1164"/>
    <mergeCell ref="B1165:H1165"/>
    <mergeCell ref="I1165:J1165"/>
    <mergeCell ref="B1160:H1160"/>
    <mergeCell ref="I1160:J1160"/>
    <mergeCell ref="B1161:H1161"/>
    <mergeCell ref="I1161:J1161"/>
    <mergeCell ref="B1162:H1162"/>
    <mergeCell ref="I1162:J1162"/>
    <mergeCell ref="B1157:H1157"/>
    <mergeCell ref="I1157:J1157"/>
    <mergeCell ref="B1158:H1158"/>
    <mergeCell ref="I1158:J1158"/>
    <mergeCell ref="B1159:H1159"/>
    <mergeCell ref="I1159:J1159"/>
    <mergeCell ref="B1154:H1154"/>
    <mergeCell ref="I1154:J1154"/>
    <mergeCell ref="B1155:H1155"/>
    <mergeCell ref="I1155:J1155"/>
    <mergeCell ref="B1156:H1156"/>
    <mergeCell ref="I1156:J1156"/>
    <mergeCell ref="B1151:H1151"/>
    <mergeCell ref="I1151:J1151"/>
    <mergeCell ref="B1152:H1152"/>
    <mergeCell ref="I1152:J1152"/>
    <mergeCell ref="B1153:H1153"/>
    <mergeCell ref="I1153:J1153"/>
    <mergeCell ref="B1184:H1184"/>
    <mergeCell ref="I1184:J1184"/>
    <mergeCell ref="B1185:H1185"/>
    <mergeCell ref="I1185:J1185"/>
    <mergeCell ref="B1186:H1186"/>
    <mergeCell ref="I1186:J1186"/>
    <mergeCell ref="B1181:H1181"/>
    <mergeCell ref="I1181:J1181"/>
    <mergeCell ref="B1182:H1182"/>
    <mergeCell ref="I1182:J1182"/>
    <mergeCell ref="B1183:H1183"/>
    <mergeCell ref="I1183:J1183"/>
    <mergeCell ref="B1178:H1178"/>
    <mergeCell ref="I1178:J1178"/>
    <mergeCell ref="B1179:H1179"/>
    <mergeCell ref="I1179:J1179"/>
    <mergeCell ref="B1180:H1180"/>
    <mergeCell ref="I1180:J1180"/>
    <mergeCell ref="B1175:H1175"/>
    <mergeCell ref="I1175:J1175"/>
    <mergeCell ref="B1176:H1176"/>
    <mergeCell ref="I1176:J1176"/>
    <mergeCell ref="B1177:H1177"/>
    <mergeCell ref="I1177:J1177"/>
    <mergeCell ref="B1172:H1172"/>
    <mergeCell ref="I1172:J1172"/>
    <mergeCell ref="B1173:H1173"/>
    <mergeCell ref="I1173:J1173"/>
    <mergeCell ref="B1174:H1174"/>
    <mergeCell ref="I1174:J1174"/>
    <mergeCell ref="B1169:H1169"/>
    <mergeCell ref="I1169:J1169"/>
    <mergeCell ref="B1170:H1170"/>
    <mergeCell ref="I1170:J1170"/>
    <mergeCell ref="B1171:H1171"/>
    <mergeCell ref="I1171:J1171"/>
    <mergeCell ref="B1202:H1202"/>
    <mergeCell ref="I1202:J1202"/>
    <mergeCell ref="B1203:H1203"/>
    <mergeCell ref="I1203:J1203"/>
    <mergeCell ref="B1204:H1204"/>
    <mergeCell ref="I1204:J1204"/>
    <mergeCell ref="B1199:H1199"/>
    <mergeCell ref="I1199:J1199"/>
    <mergeCell ref="B1200:H1200"/>
    <mergeCell ref="I1200:J1200"/>
    <mergeCell ref="B1201:H1201"/>
    <mergeCell ref="I1201:J1201"/>
    <mergeCell ref="B1196:H1196"/>
    <mergeCell ref="I1196:J1196"/>
    <mergeCell ref="B1197:H1197"/>
    <mergeCell ref="I1197:J1197"/>
    <mergeCell ref="B1198:H1198"/>
    <mergeCell ref="I1198:J1198"/>
    <mergeCell ref="B1193:H1193"/>
    <mergeCell ref="I1193:J1193"/>
    <mergeCell ref="B1194:H1194"/>
    <mergeCell ref="I1194:J1194"/>
    <mergeCell ref="B1195:H1195"/>
    <mergeCell ref="I1195:J1195"/>
    <mergeCell ref="B1190:H1190"/>
    <mergeCell ref="I1190:J1190"/>
    <mergeCell ref="B1191:H1191"/>
    <mergeCell ref="I1191:J1191"/>
    <mergeCell ref="B1192:H1192"/>
    <mergeCell ref="I1192:J1192"/>
    <mergeCell ref="B1187:H1187"/>
    <mergeCell ref="I1187:J1187"/>
    <mergeCell ref="B1188:H1188"/>
    <mergeCell ref="I1188:J1188"/>
    <mergeCell ref="B1189:H1189"/>
    <mergeCell ref="I1189:J1189"/>
    <mergeCell ref="B1220:H1220"/>
    <mergeCell ref="I1220:J1220"/>
    <mergeCell ref="B1221:H1221"/>
    <mergeCell ref="I1221:J1221"/>
    <mergeCell ref="B1222:H1222"/>
    <mergeCell ref="I1222:J1222"/>
    <mergeCell ref="B1217:H1217"/>
    <mergeCell ref="I1217:J1217"/>
    <mergeCell ref="B1218:H1218"/>
    <mergeCell ref="I1218:J1218"/>
    <mergeCell ref="B1219:H1219"/>
    <mergeCell ref="I1219:J1219"/>
    <mergeCell ref="B1214:H1214"/>
    <mergeCell ref="I1214:J1214"/>
    <mergeCell ref="B1215:H1215"/>
    <mergeCell ref="I1215:J1215"/>
    <mergeCell ref="B1216:H1216"/>
    <mergeCell ref="I1216:J1216"/>
    <mergeCell ref="B1211:H1211"/>
    <mergeCell ref="I1211:J1211"/>
    <mergeCell ref="B1212:H1212"/>
    <mergeCell ref="I1212:J1212"/>
    <mergeCell ref="B1213:H1213"/>
    <mergeCell ref="I1213:J1213"/>
    <mergeCell ref="B1208:H1208"/>
    <mergeCell ref="I1208:J1208"/>
    <mergeCell ref="B1209:H1209"/>
    <mergeCell ref="I1209:J1209"/>
    <mergeCell ref="B1210:H1210"/>
    <mergeCell ref="I1210:J1210"/>
    <mergeCell ref="B1205:H1205"/>
    <mergeCell ref="I1205:J1205"/>
    <mergeCell ref="B1206:H1206"/>
    <mergeCell ref="I1206:J1206"/>
    <mergeCell ref="B1207:H1207"/>
    <mergeCell ref="I1207:J1207"/>
    <mergeCell ref="B1238:H1238"/>
    <mergeCell ref="I1238:J1238"/>
    <mergeCell ref="B1239:H1239"/>
    <mergeCell ref="I1239:J1239"/>
    <mergeCell ref="B1240:H1240"/>
    <mergeCell ref="I1240:J1240"/>
    <mergeCell ref="B1235:H1235"/>
    <mergeCell ref="I1235:J1235"/>
    <mergeCell ref="B1236:H1236"/>
    <mergeCell ref="I1236:J1236"/>
    <mergeCell ref="B1237:H1237"/>
    <mergeCell ref="I1237:J1237"/>
    <mergeCell ref="B1232:H1232"/>
    <mergeCell ref="I1232:J1232"/>
    <mergeCell ref="B1233:H1233"/>
    <mergeCell ref="I1233:J1233"/>
    <mergeCell ref="B1234:H1234"/>
    <mergeCell ref="I1234:J1234"/>
    <mergeCell ref="B1229:H1229"/>
    <mergeCell ref="I1229:J1229"/>
    <mergeCell ref="B1230:H1230"/>
    <mergeCell ref="I1230:J1230"/>
    <mergeCell ref="B1231:H1231"/>
    <mergeCell ref="I1231:J1231"/>
    <mergeCell ref="B1226:H1226"/>
    <mergeCell ref="I1226:J1226"/>
    <mergeCell ref="B1227:H1227"/>
    <mergeCell ref="I1227:J1227"/>
    <mergeCell ref="B1228:H1228"/>
    <mergeCell ref="I1228:J1228"/>
    <mergeCell ref="B1223:H1223"/>
    <mergeCell ref="I1223:J1223"/>
    <mergeCell ref="B1224:H1224"/>
    <mergeCell ref="I1224:J1224"/>
    <mergeCell ref="B1225:H1225"/>
    <mergeCell ref="I1225:J1225"/>
    <mergeCell ref="B1256:H1256"/>
    <mergeCell ref="I1256:J1256"/>
    <mergeCell ref="B1257:H1257"/>
    <mergeCell ref="I1257:J1257"/>
    <mergeCell ref="B1258:H1258"/>
    <mergeCell ref="I1258:J1258"/>
    <mergeCell ref="B1253:H1253"/>
    <mergeCell ref="I1253:J1253"/>
    <mergeCell ref="B1254:H1254"/>
    <mergeCell ref="I1254:J1254"/>
    <mergeCell ref="B1255:H1255"/>
    <mergeCell ref="I1255:J1255"/>
    <mergeCell ref="B1250:H1250"/>
    <mergeCell ref="I1250:J1250"/>
    <mergeCell ref="B1251:H1251"/>
    <mergeCell ref="I1251:J1251"/>
    <mergeCell ref="B1252:H1252"/>
    <mergeCell ref="I1252:J1252"/>
    <mergeCell ref="B1247:H1247"/>
    <mergeCell ref="I1247:J1247"/>
    <mergeCell ref="B1248:H1248"/>
    <mergeCell ref="I1248:J1248"/>
    <mergeCell ref="B1249:H1249"/>
    <mergeCell ref="I1249:J1249"/>
    <mergeCell ref="B1244:H1244"/>
    <mergeCell ref="I1244:J1244"/>
    <mergeCell ref="B1245:H1245"/>
    <mergeCell ref="I1245:J1245"/>
    <mergeCell ref="B1246:H1246"/>
    <mergeCell ref="I1246:J1246"/>
    <mergeCell ref="B1241:H1241"/>
    <mergeCell ref="I1241:J1241"/>
    <mergeCell ref="B1242:H1242"/>
    <mergeCell ref="I1242:J1242"/>
    <mergeCell ref="B1243:H1243"/>
    <mergeCell ref="I1243:J1243"/>
    <mergeCell ref="B1274:H1274"/>
    <mergeCell ref="I1274:J1274"/>
    <mergeCell ref="B1275:H1275"/>
    <mergeCell ref="I1275:J1275"/>
    <mergeCell ref="B1276:H1276"/>
    <mergeCell ref="I1276:J1276"/>
    <mergeCell ref="B1271:H1271"/>
    <mergeCell ref="I1271:J1271"/>
    <mergeCell ref="B1272:H1272"/>
    <mergeCell ref="I1272:J1272"/>
    <mergeCell ref="B1273:H1273"/>
    <mergeCell ref="I1273:J1273"/>
    <mergeCell ref="B1268:H1268"/>
    <mergeCell ref="I1268:J1268"/>
    <mergeCell ref="B1269:H1269"/>
    <mergeCell ref="I1269:J1269"/>
    <mergeCell ref="B1270:H1270"/>
    <mergeCell ref="I1270:J1270"/>
    <mergeCell ref="B1265:H1265"/>
    <mergeCell ref="I1265:J1265"/>
    <mergeCell ref="B1266:H1266"/>
    <mergeCell ref="I1266:J1266"/>
    <mergeCell ref="B1267:H1267"/>
    <mergeCell ref="I1267:J1267"/>
    <mergeCell ref="B1262:H1262"/>
    <mergeCell ref="I1262:J1262"/>
    <mergeCell ref="B1263:H1263"/>
    <mergeCell ref="I1263:J1263"/>
    <mergeCell ref="B1264:H1264"/>
    <mergeCell ref="I1264:J1264"/>
    <mergeCell ref="B1259:H1259"/>
    <mergeCell ref="I1259:J1259"/>
    <mergeCell ref="B1260:H1260"/>
    <mergeCell ref="I1260:J1260"/>
    <mergeCell ref="B1261:H1261"/>
    <mergeCell ref="I1261:J1261"/>
    <mergeCell ref="B1292:H1292"/>
    <mergeCell ref="I1292:J1292"/>
    <mergeCell ref="B1293:H1293"/>
    <mergeCell ref="I1293:J1293"/>
    <mergeCell ref="B1294:H1294"/>
    <mergeCell ref="I1294:J1294"/>
    <mergeCell ref="B1289:H1289"/>
    <mergeCell ref="I1289:J1289"/>
    <mergeCell ref="B1290:H1290"/>
    <mergeCell ref="I1290:J1290"/>
    <mergeCell ref="B1291:H1291"/>
    <mergeCell ref="I1291:J1291"/>
    <mergeCell ref="B1286:H1286"/>
    <mergeCell ref="I1286:J1286"/>
    <mergeCell ref="B1287:H1287"/>
    <mergeCell ref="I1287:J1287"/>
    <mergeCell ref="B1288:H1288"/>
    <mergeCell ref="I1288:J1288"/>
    <mergeCell ref="B1283:H1283"/>
    <mergeCell ref="I1283:J1283"/>
    <mergeCell ref="B1284:H1284"/>
    <mergeCell ref="I1284:J1284"/>
    <mergeCell ref="B1285:H1285"/>
    <mergeCell ref="I1285:J1285"/>
    <mergeCell ref="B1280:H1280"/>
    <mergeCell ref="I1280:J1280"/>
    <mergeCell ref="B1281:H1281"/>
    <mergeCell ref="I1281:J1281"/>
    <mergeCell ref="B1282:H1282"/>
    <mergeCell ref="I1282:J1282"/>
    <mergeCell ref="B1277:H1277"/>
    <mergeCell ref="I1277:J1277"/>
    <mergeCell ref="B1278:H1278"/>
    <mergeCell ref="I1278:J1278"/>
    <mergeCell ref="B1279:H1279"/>
    <mergeCell ref="I1279:J1279"/>
    <mergeCell ref="B1310:H1310"/>
    <mergeCell ref="I1310:J1310"/>
    <mergeCell ref="B1311:H1311"/>
    <mergeCell ref="I1311:J1311"/>
    <mergeCell ref="B1312:H1312"/>
    <mergeCell ref="I1312:J1312"/>
    <mergeCell ref="B1307:H1307"/>
    <mergeCell ref="I1307:J1307"/>
    <mergeCell ref="B1308:H1308"/>
    <mergeCell ref="I1308:J1308"/>
    <mergeCell ref="B1309:H1309"/>
    <mergeCell ref="I1309:J1309"/>
    <mergeCell ref="B1304:H1304"/>
    <mergeCell ref="I1304:J1304"/>
    <mergeCell ref="B1305:H1305"/>
    <mergeCell ref="I1305:J1305"/>
    <mergeCell ref="B1306:H1306"/>
    <mergeCell ref="I1306:J1306"/>
    <mergeCell ref="B1301:H1301"/>
    <mergeCell ref="I1301:J1301"/>
    <mergeCell ref="B1302:H1302"/>
    <mergeCell ref="I1302:J1302"/>
    <mergeCell ref="B1303:H1303"/>
    <mergeCell ref="I1303:J1303"/>
    <mergeCell ref="B1298:H1298"/>
    <mergeCell ref="I1298:J1298"/>
    <mergeCell ref="B1299:H1299"/>
    <mergeCell ref="I1299:J1299"/>
    <mergeCell ref="B1300:H1300"/>
    <mergeCell ref="I1300:J1300"/>
    <mergeCell ref="B1295:H1295"/>
    <mergeCell ref="I1295:J1295"/>
    <mergeCell ref="B1296:H1296"/>
    <mergeCell ref="I1296:J1296"/>
    <mergeCell ref="B1297:H1297"/>
    <mergeCell ref="I1297:J1297"/>
    <mergeCell ref="B1328:H1328"/>
    <mergeCell ref="I1328:J1328"/>
    <mergeCell ref="B1329:H1329"/>
    <mergeCell ref="I1329:J1329"/>
    <mergeCell ref="B1330:H1330"/>
    <mergeCell ref="I1330:J1330"/>
    <mergeCell ref="B1325:H1325"/>
    <mergeCell ref="I1325:J1325"/>
    <mergeCell ref="B1326:H1326"/>
    <mergeCell ref="I1326:J1326"/>
    <mergeCell ref="B1327:H1327"/>
    <mergeCell ref="I1327:J1327"/>
    <mergeCell ref="B1322:H1322"/>
    <mergeCell ref="I1322:J1322"/>
    <mergeCell ref="B1323:H1323"/>
    <mergeCell ref="I1323:J1323"/>
    <mergeCell ref="B1324:H1324"/>
    <mergeCell ref="I1324:J1324"/>
    <mergeCell ref="B1319:H1319"/>
    <mergeCell ref="I1319:J1319"/>
    <mergeCell ref="B1320:H1320"/>
    <mergeCell ref="I1320:J1320"/>
    <mergeCell ref="B1321:H1321"/>
    <mergeCell ref="I1321:J1321"/>
    <mergeCell ref="B1316:H1316"/>
    <mergeCell ref="I1316:J1316"/>
    <mergeCell ref="B1317:H1317"/>
    <mergeCell ref="I1317:J1317"/>
    <mergeCell ref="B1318:H1318"/>
    <mergeCell ref="I1318:J1318"/>
    <mergeCell ref="B1313:H1313"/>
    <mergeCell ref="I1313:J1313"/>
    <mergeCell ref="B1314:H1314"/>
    <mergeCell ref="I1314:J1314"/>
    <mergeCell ref="B1315:H1315"/>
    <mergeCell ref="I1315:J1315"/>
    <mergeCell ref="B1346:H1346"/>
    <mergeCell ref="I1346:J1346"/>
    <mergeCell ref="B1347:H1347"/>
    <mergeCell ref="I1347:J1347"/>
    <mergeCell ref="B1348:H1348"/>
    <mergeCell ref="I1348:J1348"/>
    <mergeCell ref="B1343:H1343"/>
    <mergeCell ref="I1343:J1343"/>
    <mergeCell ref="B1344:H1344"/>
    <mergeCell ref="I1344:J1344"/>
    <mergeCell ref="B1345:H1345"/>
    <mergeCell ref="I1345:J1345"/>
    <mergeCell ref="B1340:H1340"/>
    <mergeCell ref="I1340:J1340"/>
    <mergeCell ref="B1341:H1341"/>
    <mergeCell ref="I1341:J1341"/>
    <mergeCell ref="B1342:H1342"/>
    <mergeCell ref="I1342:J1342"/>
    <mergeCell ref="B1337:H1337"/>
    <mergeCell ref="I1337:J1337"/>
    <mergeCell ref="B1338:H1338"/>
    <mergeCell ref="I1338:J1338"/>
    <mergeCell ref="B1339:H1339"/>
    <mergeCell ref="I1339:J1339"/>
    <mergeCell ref="B1334:H1334"/>
    <mergeCell ref="I1334:J1334"/>
    <mergeCell ref="B1335:H1335"/>
    <mergeCell ref="I1335:J1335"/>
    <mergeCell ref="B1336:H1336"/>
    <mergeCell ref="I1336:J1336"/>
    <mergeCell ref="B1331:H1331"/>
    <mergeCell ref="I1331:J1331"/>
    <mergeCell ref="B1332:H1332"/>
    <mergeCell ref="I1332:J1332"/>
    <mergeCell ref="B1333:H1333"/>
    <mergeCell ref="I1333:J1333"/>
    <mergeCell ref="B1364:H1364"/>
    <mergeCell ref="I1364:J1364"/>
    <mergeCell ref="B1365:H1365"/>
    <mergeCell ref="I1365:J1365"/>
    <mergeCell ref="B1366:H1366"/>
    <mergeCell ref="I1366:J1366"/>
    <mergeCell ref="B1361:H1361"/>
    <mergeCell ref="I1361:J1361"/>
    <mergeCell ref="B1362:H1362"/>
    <mergeCell ref="I1362:J1362"/>
    <mergeCell ref="B1363:H1363"/>
    <mergeCell ref="I1363:J1363"/>
    <mergeCell ref="B1358:H1358"/>
    <mergeCell ref="I1358:J1358"/>
    <mergeCell ref="B1359:H1359"/>
    <mergeCell ref="I1359:J1359"/>
    <mergeCell ref="B1360:H1360"/>
    <mergeCell ref="I1360:J1360"/>
    <mergeCell ref="B1355:H1355"/>
    <mergeCell ref="I1355:J1355"/>
    <mergeCell ref="B1356:H1356"/>
    <mergeCell ref="I1356:J1356"/>
    <mergeCell ref="B1357:H1357"/>
    <mergeCell ref="I1357:J1357"/>
    <mergeCell ref="B1352:H1352"/>
    <mergeCell ref="I1352:J1352"/>
    <mergeCell ref="B1353:H1353"/>
    <mergeCell ref="I1353:J1353"/>
    <mergeCell ref="B1354:H1354"/>
    <mergeCell ref="I1354:J1354"/>
    <mergeCell ref="B1349:H1349"/>
    <mergeCell ref="I1349:J1349"/>
    <mergeCell ref="B1350:H1350"/>
    <mergeCell ref="I1350:J1350"/>
    <mergeCell ref="B1351:H1351"/>
    <mergeCell ref="I1351:J1351"/>
    <mergeCell ref="B1382:H1382"/>
    <mergeCell ref="I1382:J1382"/>
    <mergeCell ref="B1383:H1383"/>
    <mergeCell ref="I1383:J1383"/>
    <mergeCell ref="B1384:H1384"/>
    <mergeCell ref="I1384:J1384"/>
    <mergeCell ref="B1379:H1379"/>
    <mergeCell ref="I1379:J1379"/>
    <mergeCell ref="B1380:H1380"/>
    <mergeCell ref="I1380:J1380"/>
    <mergeCell ref="B1381:H1381"/>
    <mergeCell ref="I1381:J1381"/>
    <mergeCell ref="B1376:H1376"/>
    <mergeCell ref="I1376:J1376"/>
    <mergeCell ref="B1377:H1377"/>
    <mergeCell ref="I1377:J1377"/>
    <mergeCell ref="B1378:H1378"/>
    <mergeCell ref="I1378:J1378"/>
    <mergeCell ref="B1373:H1373"/>
    <mergeCell ref="I1373:J1373"/>
    <mergeCell ref="B1374:H1374"/>
    <mergeCell ref="I1374:J1374"/>
    <mergeCell ref="B1375:H1375"/>
    <mergeCell ref="I1375:J1375"/>
    <mergeCell ref="B1370:H1370"/>
    <mergeCell ref="I1370:J1370"/>
    <mergeCell ref="B1371:H1371"/>
    <mergeCell ref="I1371:J1371"/>
    <mergeCell ref="B1372:H1372"/>
    <mergeCell ref="I1372:J1372"/>
    <mergeCell ref="B1367:H1367"/>
    <mergeCell ref="I1367:J1367"/>
    <mergeCell ref="B1368:H1368"/>
    <mergeCell ref="I1368:J1368"/>
    <mergeCell ref="B1369:H1369"/>
    <mergeCell ref="I1369:J1369"/>
    <mergeCell ref="B1400:H1400"/>
    <mergeCell ref="I1400:J1400"/>
    <mergeCell ref="B1401:H1401"/>
    <mergeCell ref="I1401:J1401"/>
    <mergeCell ref="B1402:H1402"/>
    <mergeCell ref="I1402:J1402"/>
    <mergeCell ref="B1397:H1397"/>
    <mergeCell ref="I1397:J1397"/>
    <mergeCell ref="B1398:H1398"/>
    <mergeCell ref="I1398:J1398"/>
    <mergeCell ref="B1399:H1399"/>
    <mergeCell ref="I1399:J1399"/>
    <mergeCell ref="B1394:H1394"/>
    <mergeCell ref="I1394:J1394"/>
    <mergeCell ref="B1395:H1395"/>
    <mergeCell ref="I1395:J1395"/>
    <mergeCell ref="B1396:H1396"/>
    <mergeCell ref="I1396:J1396"/>
    <mergeCell ref="B1391:H1391"/>
    <mergeCell ref="I1391:J1391"/>
    <mergeCell ref="B1392:H1392"/>
    <mergeCell ref="I1392:J1392"/>
    <mergeCell ref="B1393:H1393"/>
    <mergeCell ref="I1393:J1393"/>
    <mergeCell ref="B1388:H1388"/>
    <mergeCell ref="I1388:J1388"/>
    <mergeCell ref="B1389:H1389"/>
    <mergeCell ref="I1389:J1389"/>
    <mergeCell ref="B1390:H1390"/>
    <mergeCell ref="I1390:J1390"/>
    <mergeCell ref="B1385:H1385"/>
    <mergeCell ref="I1385:J1385"/>
    <mergeCell ref="B1386:H1386"/>
    <mergeCell ref="I1386:J1386"/>
    <mergeCell ref="B1387:H1387"/>
    <mergeCell ref="I1387:J1387"/>
    <mergeCell ref="B1418:H1418"/>
    <mergeCell ref="I1418:J1418"/>
    <mergeCell ref="B1419:H1419"/>
    <mergeCell ref="I1419:J1419"/>
    <mergeCell ref="B1420:H1420"/>
    <mergeCell ref="I1420:J1420"/>
    <mergeCell ref="B1415:H1415"/>
    <mergeCell ref="I1415:J1415"/>
    <mergeCell ref="B1416:H1416"/>
    <mergeCell ref="I1416:J1416"/>
    <mergeCell ref="B1417:H1417"/>
    <mergeCell ref="I1417:J1417"/>
    <mergeCell ref="B1412:H1412"/>
    <mergeCell ref="I1412:J1412"/>
    <mergeCell ref="B1413:H1413"/>
    <mergeCell ref="I1413:J1413"/>
    <mergeCell ref="B1414:H1414"/>
    <mergeCell ref="I1414:J1414"/>
    <mergeCell ref="B1409:H1409"/>
    <mergeCell ref="I1409:J1409"/>
    <mergeCell ref="B1410:H1410"/>
    <mergeCell ref="I1410:J1410"/>
    <mergeCell ref="B1411:H1411"/>
    <mergeCell ref="I1411:J1411"/>
    <mergeCell ref="B1406:H1406"/>
    <mergeCell ref="I1406:J1406"/>
    <mergeCell ref="B1407:H1407"/>
    <mergeCell ref="I1407:J1407"/>
    <mergeCell ref="B1408:H1408"/>
    <mergeCell ref="I1408:J1408"/>
    <mergeCell ref="B1403:H1403"/>
    <mergeCell ref="I1403:J1403"/>
    <mergeCell ref="B1404:H1404"/>
    <mergeCell ref="I1404:J1404"/>
    <mergeCell ref="B1405:H1405"/>
    <mergeCell ref="I1405:J1405"/>
    <mergeCell ref="B1436:H1436"/>
    <mergeCell ref="I1436:J1436"/>
    <mergeCell ref="B1437:H1437"/>
    <mergeCell ref="I1437:J1437"/>
    <mergeCell ref="B1438:H1438"/>
    <mergeCell ref="I1438:J1438"/>
    <mergeCell ref="B1433:H1433"/>
    <mergeCell ref="I1433:J1433"/>
    <mergeCell ref="B1434:H1434"/>
    <mergeCell ref="I1434:J1434"/>
    <mergeCell ref="B1435:H1435"/>
    <mergeCell ref="I1435:J1435"/>
    <mergeCell ref="B1430:H1430"/>
    <mergeCell ref="I1430:J1430"/>
    <mergeCell ref="B1431:H1431"/>
    <mergeCell ref="I1431:J1431"/>
    <mergeCell ref="B1432:H1432"/>
    <mergeCell ref="I1432:J1432"/>
    <mergeCell ref="B1427:H1427"/>
    <mergeCell ref="I1427:J1427"/>
    <mergeCell ref="B1428:H1428"/>
    <mergeCell ref="I1428:J1428"/>
    <mergeCell ref="B1429:H1429"/>
    <mergeCell ref="I1429:J1429"/>
    <mergeCell ref="B1424:H1424"/>
    <mergeCell ref="I1424:J1424"/>
    <mergeCell ref="B1425:H1425"/>
    <mergeCell ref="I1425:J1425"/>
    <mergeCell ref="B1426:H1426"/>
    <mergeCell ref="I1426:J1426"/>
    <mergeCell ref="B1421:H1421"/>
    <mergeCell ref="I1421:J1421"/>
    <mergeCell ref="B1422:H1422"/>
    <mergeCell ref="I1422:J1422"/>
    <mergeCell ref="B1423:H1423"/>
    <mergeCell ref="I1423:J1423"/>
    <mergeCell ref="B1454:H1454"/>
    <mergeCell ref="I1454:J1454"/>
    <mergeCell ref="B1455:H1455"/>
    <mergeCell ref="I1455:J1455"/>
    <mergeCell ref="B1456:H1456"/>
    <mergeCell ref="I1456:J1456"/>
    <mergeCell ref="B1451:H1451"/>
    <mergeCell ref="I1451:J1451"/>
    <mergeCell ref="B1452:H1452"/>
    <mergeCell ref="I1452:J1452"/>
    <mergeCell ref="B1453:H1453"/>
    <mergeCell ref="I1453:J1453"/>
    <mergeCell ref="B1448:H1448"/>
    <mergeCell ref="I1448:J1448"/>
    <mergeCell ref="B1449:H1449"/>
    <mergeCell ref="I1449:J1449"/>
    <mergeCell ref="B1450:H1450"/>
    <mergeCell ref="I1450:J1450"/>
    <mergeCell ref="B1445:H1445"/>
    <mergeCell ref="I1445:J1445"/>
    <mergeCell ref="B1446:H1446"/>
    <mergeCell ref="I1446:J1446"/>
    <mergeCell ref="B1447:H1447"/>
    <mergeCell ref="I1447:J1447"/>
    <mergeCell ref="B1442:H1442"/>
    <mergeCell ref="I1442:J1442"/>
    <mergeCell ref="B1443:H1443"/>
    <mergeCell ref="I1443:J1443"/>
    <mergeCell ref="B1444:H1444"/>
    <mergeCell ref="I1444:J1444"/>
    <mergeCell ref="B1439:H1439"/>
    <mergeCell ref="I1439:J1439"/>
    <mergeCell ref="B1440:H1440"/>
    <mergeCell ref="I1440:J1440"/>
    <mergeCell ref="B1441:H1441"/>
    <mergeCell ref="I1441:J1441"/>
    <mergeCell ref="B1472:H1472"/>
    <mergeCell ref="I1472:J1472"/>
    <mergeCell ref="B1473:H1473"/>
    <mergeCell ref="I1473:J1473"/>
    <mergeCell ref="B1474:H1474"/>
    <mergeCell ref="I1474:J1474"/>
    <mergeCell ref="B1469:H1469"/>
    <mergeCell ref="I1469:J1469"/>
    <mergeCell ref="B1470:H1470"/>
    <mergeCell ref="I1470:J1470"/>
    <mergeCell ref="B1471:H1471"/>
    <mergeCell ref="I1471:J1471"/>
    <mergeCell ref="B1466:H1466"/>
    <mergeCell ref="I1466:J1466"/>
    <mergeCell ref="B1467:H1467"/>
    <mergeCell ref="I1467:J1467"/>
    <mergeCell ref="B1468:H1468"/>
    <mergeCell ref="I1468:J1468"/>
    <mergeCell ref="B1463:H1463"/>
    <mergeCell ref="I1463:J1463"/>
    <mergeCell ref="B1464:H1464"/>
    <mergeCell ref="I1464:J1464"/>
    <mergeCell ref="B1465:H1465"/>
    <mergeCell ref="I1465:J1465"/>
    <mergeCell ref="B1460:H1460"/>
    <mergeCell ref="I1460:J1460"/>
    <mergeCell ref="B1461:H1461"/>
    <mergeCell ref="I1461:J1461"/>
    <mergeCell ref="B1462:H1462"/>
    <mergeCell ref="I1462:J1462"/>
    <mergeCell ref="B1457:H1457"/>
    <mergeCell ref="I1457:J1457"/>
    <mergeCell ref="B1458:H1458"/>
    <mergeCell ref="I1458:J1458"/>
    <mergeCell ref="B1459:H1459"/>
    <mergeCell ref="I1459:J1459"/>
    <mergeCell ref="B1490:H1490"/>
    <mergeCell ref="I1490:J1490"/>
    <mergeCell ref="B1491:H1491"/>
    <mergeCell ref="I1491:J1491"/>
    <mergeCell ref="B1492:H1492"/>
    <mergeCell ref="I1492:J1492"/>
    <mergeCell ref="B1487:H1487"/>
    <mergeCell ref="I1487:J1487"/>
    <mergeCell ref="B1488:H1488"/>
    <mergeCell ref="I1488:J1488"/>
    <mergeCell ref="B1489:H1489"/>
    <mergeCell ref="I1489:J1489"/>
    <mergeCell ref="B1484:H1484"/>
    <mergeCell ref="I1484:J1484"/>
    <mergeCell ref="B1485:H1485"/>
    <mergeCell ref="I1485:J1485"/>
    <mergeCell ref="B1486:H1486"/>
    <mergeCell ref="I1486:J1486"/>
    <mergeCell ref="B1481:H1481"/>
    <mergeCell ref="I1481:J1481"/>
    <mergeCell ref="B1482:H1482"/>
    <mergeCell ref="I1482:J1482"/>
    <mergeCell ref="B1483:H1483"/>
    <mergeCell ref="I1483:J1483"/>
    <mergeCell ref="B1478:H1478"/>
    <mergeCell ref="I1478:J1478"/>
    <mergeCell ref="B1479:H1479"/>
    <mergeCell ref="I1479:J1479"/>
    <mergeCell ref="B1480:H1480"/>
    <mergeCell ref="I1480:J1480"/>
    <mergeCell ref="B1475:H1475"/>
    <mergeCell ref="I1475:J1475"/>
    <mergeCell ref="B1476:H1476"/>
    <mergeCell ref="I1476:J1476"/>
    <mergeCell ref="B1477:H1477"/>
    <mergeCell ref="I1477:J1477"/>
    <mergeCell ref="B1508:H1508"/>
    <mergeCell ref="I1508:J1508"/>
    <mergeCell ref="B1509:H1509"/>
    <mergeCell ref="I1509:J1509"/>
    <mergeCell ref="B1510:H1510"/>
    <mergeCell ref="I1510:J1510"/>
    <mergeCell ref="B1505:H1505"/>
    <mergeCell ref="I1505:J1505"/>
    <mergeCell ref="B1506:H1506"/>
    <mergeCell ref="I1506:J1506"/>
    <mergeCell ref="B1507:H1507"/>
    <mergeCell ref="I1507:J1507"/>
    <mergeCell ref="B1502:H1502"/>
    <mergeCell ref="I1502:J1502"/>
    <mergeCell ref="B1503:H1503"/>
    <mergeCell ref="I1503:J1503"/>
    <mergeCell ref="B1504:H1504"/>
    <mergeCell ref="I1504:J1504"/>
    <mergeCell ref="B1499:H1499"/>
    <mergeCell ref="I1499:J1499"/>
    <mergeCell ref="B1500:H1500"/>
    <mergeCell ref="I1500:J1500"/>
    <mergeCell ref="B1501:H1501"/>
    <mergeCell ref="I1501:J1501"/>
    <mergeCell ref="B1496:H1496"/>
    <mergeCell ref="I1496:J1496"/>
    <mergeCell ref="B1497:H1497"/>
    <mergeCell ref="I1497:J1497"/>
    <mergeCell ref="B1498:H1498"/>
    <mergeCell ref="I1498:J1498"/>
    <mergeCell ref="B1493:H1493"/>
    <mergeCell ref="I1493:J1493"/>
    <mergeCell ref="B1494:H1494"/>
    <mergeCell ref="I1494:J1494"/>
    <mergeCell ref="B1495:H1495"/>
    <mergeCell ref="I1495:J1495"/>
    <mergeCell ref="B1526:H1526"/>
    <mergeCell ref="I1526:J1526"/>
    <mergeCell ref="B1527:H1527"/>
    <mergeCell ref="I1527:J1527"/>
    <mergeCell ref="B1528:H1528"/>
    <mergeCell ref="I1528:J1528"/>
    <mergeCell ref="B1523:H1523"/>
    <mergeCell ref="I1523:J1523"/>
    <mergeCell ref="B1524:H1524"/>
    <mergeCell ref="I1524:J1524"/>
    <mergeCell ref="B1525:H1525"/>
    <mergeCell ref="I1525:J1525"/>
    <mergeCell ref="B1520:H1520"/>
    <mergeCell ref="I1520:J1520"/>
    <mergeCell ref="B1521:H1521"/>
    <mergeCell ref="I1521:J1521"/>
    <mergeCell ref="B1522:H1522"/>
    <mergeCell ref="I1522:J1522"/>
    <mergeCell ref="B1517:H1517"/>
    <mergeCell ref="I1517:J1517"/>
    <mergeCell ref="B1518:H1518"/>
    <mergeCell ref="I1518:J1518"/>
    <mergeCell ref="B1519:H1519"/>
    <mergeCell ref="I1519:J1519"/>
    <mergeCell ref="B1514:H1514"/>
    <mergeCell ref="I1514:J1514"/>
    <mergeCell ref="B1515:H1515"/>
    <mergeCell ref="I1515:J1515"/>
    <mergeCell ref="B1516:H1516"/>
    <mergeCell ref="I1516:J1516"/>
    <mergeCell ref="B1511:H1511"/>
    <mergeCell ref="I1511:J1511"/>
    <mergeCell ref="B1512:H1512"/>
    <mergeCell ref="I1512:J1512"/>
    <mergeCell ref="B1513:H1513"/>
    <mergeCell ref="I1513:J1513"/>
    <mergeCell ref="B1544:H1544"/>
    <mergeCell ref="I1544:J1544"/>
    <mergeCell ref="B1545:H1545"/>
    <mergeCell ref="I1545:J1545"/>
    <mergeCell ref="B1546:H1546"/>
    <mergeCell ref="I1546:J1546"/>
    <mergeCell ref="B1541:H1541"/>
    <mergeCell ref="I1541:J1541"/>
    <mergeCell ref="B1542:H1542"/>
    <mergeCell ref="I1542:J1542"/>
    <mergeCell ref="B1543:H1543"/>
    <mergeCell ref="I1543:J1543"/>
    <mergeCell ref="B1538:H1538"/>
    <mergeCell ref="I1538:J1538"/>
    <mergeCell ref="B1539:H1539"/>
    <mergeCell ref="I1539:J1539"/>
    <mergeCell ref="B1540:H1540"/>
    <mergeCell ref="I1540:J1540"/>
    <mergeCell ref="B1535:H1535"/>
    <mergeCell ref="I1535:J1535"/>
    <mergeCell ref="B1536:H1536"/>
    <mergeCell ref="I1536:J1536"/>
    <mergeCell ref="B1537:H1537"/>
    <mergeCell ref="I1537:J1537"/>
    <mergeCell ref="B1532:H1532"/>
    <mergeCell ref="I1532:J1532"/>
    <mergeCell ref="B1533:H1533"/>
    <mergeCell ref="I1533:J1533"/>
    <mergeCell ref="B1534:H1534"/>
    <mergeCell ref="I1534:J1534"/>
    <mergeCell ref="B1529:H1529"/>
    <mergeCell ref="I1529:J1529"/>
    <mergeCell ref="B1530:H1530"/>
    <mergeCell ref="I1530:J1530"/>
    <mergeCell ref="B1531:H1531"/>
    <mergeCell ref="I1531:J1531"/>
    <mergeCell ref="B1562:H1562"/>
    <mergeCell ref="I1562:J1562"/>
    <mergeCell ref="B1563:H1563"/>
    <mergeCell ref="I1563:J1563"/>
    <mergeCell ref="B1564:H1564"/>
    <mergeCell ref="I1564:J1564"/>
    <mergeCell ref="B1559:H1559"/>
    <mergeCell ref="I1559:J1559"/>
    <mergeCell ref="B1560:H1560"/>
    <mergeCell ref="I1560:J1560"/>
    <mergeCell ref="B1561:H1561"/>
    <mergeCell ref="I1561:J1561"/>
    <mergeCell ref="B1556:H1556"/>
    <mergeCell ref="I1556:J1556"/>
    <mergeCell ref="B1557:H1557"/>
    <mergeCell ref="I1557:J1557"/>
    <mergeCell ref="B1558:H1558"/>
    <mergeCell ref="I1558:J1558"/>
    <mergeCell ref="B1553:H1553"/>
    <mergeCell ref="I1553:J1553"/>
    <mergeCell ref="B1554:H1554"/>
    <mergeCell ref="I1554:J1554"/>
    <mergeCell ref="B1555:H1555"/>
    <mergeCell ref="I1555:J1555"/>
    <mergeCell ref="B1550:H1550"/>
    <mergeCell ref="I1550:J1550"/>
    <mergeCell ref="B1551:H1551"/>
    <mergeCell ref="I1551:J1551"/>
    <mergeCell ref="B1552:H1552"/>
    <mergeCell ref="I1552:J1552"/>
    <mergeCell ref="B1547:H1547"/>
    <mergeCell ref="I1547:J1547"/>
    <mergeCell ref="B1548:H1548"/>
    <mergeCell ref="I1548:J1548"/>
    <mergeCell ref="B1549:H1549"/>
    <mergeCell ref="I1549:J1549"/>
    <mergeCell ref="B1580:H1580"/>
    <mergeCell ref="I1580:J1580"/>
    <mergeCell ref="B1581:H1581"/>
    <mergeCell ref="I1581:J1581"/>
    <mergeCell ref="B1582:H1582"/>
    <mergeCell ref="I1582:J1582"/>
    <mergeCell ref="B1577:H1577"/>
    <mergeCell ref="I1577:J1577"/>
    <mergeCell ref="B1578:H1578"/>
    <mergeCell ref="I1578:J1578"/>
    <mergeCell ref="B1579:H1579"/>
    <mergeCell ref="I1579:J1579"/>
    <mergeCell ref="B1574:H1574"/>
    <mergeCell ref="I1574:J1574"/>
    <mergeCell ref="B1575:H1575"/>
    <mergeCell ref="I1575:J1575"/>
    <mergeCell ref="B1576:H1576"/>
    <mergeCell ref="I1576:J1576"/>
    <mergeCell ref="B1571:H1571"/>
    <mergeCell ref="I1571:J1571"/>
    <mergeCell ref="B1572:H1572"/>
    <mergeCell ref="I1572:J1572"/>
    <mergeCell ref="B1573:H1573"/>
    <mergeCell ref="I1573:J1573"/>
    <mergeCell ref="B1568:H1568"/>
    <mergeCell ref="I1568:J1568"/>
    <mergeCell ref="B1569:H1569"/>
    <mergeCell ref="I1569:J1569"/>
    <mergeCell ref="B1570:H1570"/>
    <mergeCell ref="I1570:J1570"/>
    <mergeCell ref="B1565:H1565"/>
    <mergeCell ref="I1565:J1565"/>
    <mergeCell ref="B1566:H1566"/>
    <mergeCell ref="I1566:J1566"/>
    <mergeCell ref="B1567:H1567"/>
    <mergeCell ref="I1567:J1567"/>
    <mergeCell ref="B1598:H1598"/>
    <mergeCell ref="I1598:J1598"/>
    <mergeCell ref="B1599:H1599"/>
    <mergeCell ref="I1599:J1599"/>
    <mergeCell ref="B1600:H1600"/>
    <mergeCell ref="I1600:J1600"/>
    <mergeCell ref="B1595:H1595"/>
    <mergeCell ref="I1595:J1595"/>
    <mergeCell ref="B1596:H1596"/>
    <mergeCell ref="I1596:J1596"/>
    <mergeCell ref="B1597:H1597"/>
    <mergeCell ref="I1597:J1597"/>
    <mergeCell ref="B1592:H1592"/>
    <mergeCell ref="I1592:J1592"/>
    <mergeCell ref="B1593:H1593"/>
    <mergeCell ref="I1593:J1593"/>
    <mergeCell ref="B1594:H1594"/>
    <mergeCell ref="I1594:J1594"/>
    <mergeCell ref="B1589:H1589"/>
    <mergeCell ref="I1589:J1589"/>
    <mergeCell ref="B1590:H1590"/>
    <mergeCell ref="I1590:J1590"/>
    <mergeCell ref="B1591:H1591"/>
    <mergeCell ref="I1591:J1591"/>
    <mergeCell ref="B1586:H1586"/>
    <mergeCell ref="I1586:J1586"/>
    <mergeCell ref="B1587:H1587"/>
    <mergeCell ref="I1587:J1587"/>
    <mergeCell ref="B1588:H1588"/>
    <mergeCell ref="I1588:J1588"/>
    <mergeCell ref="B1583:H1583"/>
    <mergeCell ref="I1583:J1583"/>
    <mergeCell ref="B1584:H1584"/>
    <mergeCell ref="I1584:J1584"/>
    <mergeCell ref="B1585:H1585"/>
    <mergeCell ref="I1585:J1585"/>
    <mergeCell ref="B1616:H1616"/>
    <mergeCell ref="I1616:J1616"/>
    <mergeCell ref="B1617:H1617"/>
    <mergeCell ref="I1617:J1617"/>
    <mergeCell ref="B1618:H1618"/>
    <mergeCell ref="I1618:J1618"/>
    <mergeCell ref="B1613:H1613"/>
    <mergeCell ref="I1613:J1613"/>
    <mergeCell ref="B1614:H1614"/>
    <mergeCell ref="I1614:J1614"/>
    <mergeCell ref="B1615:H1615"/>
    <mergeCell ref="I1615:J1615"/>
    <mergeCell ref="B1610:H1610"/>
    <mergeCell ref="I1610:J1610"/>
    <mergeCell ref="B1611:H1611"/>
    <mergeCell ref="I1611:J1611"/>
    <mergeCell ref="B1612:H1612"/>
    <mergeCell ref="I1612:J1612"/>
    <mergeCell ref="B1607:H1607"/>
    <mergeCell ref="I1607:J1607"/>
    <mergeCell ref="B1608:H1608"/>
    <mergeCell ref="I1608:J1608"/>
    <mergeCell ref="B1609:H1609"/>
    <mergeCell ref="I1609:J1609"/>
    <mergeCell ref="B1604:H1604"/>
    <mergeCell ref="I1604:J1604"/>
    <mergeCell ref="B1605:H1605"/>
    <mergeCell ref="I1605:J1605"/>
    <mergeCell ref="B1606:H1606"/>
    <mergeCell ref="I1606:J1606"/>
    <mergeCell ref="B1601:H1601"/>
    <mergeCell ref="I1601:J1601"/>
    <mergeCell ref="B1602:H1602"/>
    <mergeCell ref="I1602:J1602"/>
    <mergeCell ref="B1603:H1603"/>
    <mergeCell ref="I1603:J1603"/>
    <mergeCell ref="B1634:H1634"/>
    <mergeCell ref="I1634:J1634"/>
    <mergeCell ref="B1635:H1635"/>
    <mergeCell ref="I1635:J1635"/>
    <mergeCell ref="B1636:H1636"/>
    <mergeCell ref="I1636:J1636"/>
    <mergeCell ref="B1631:H1631"/>
    <mergeCell ref="I1631:J1631"/>
    <mergeCell ref="B1632:H1632"/>
    <mergeCell ref="I1632:J1632"/>
    <mergeCell ref="B1633:H1633"/>
    <mergeCell ref="I1633:J1633"/>
    <mergeCell ref="B1628:H1628"/>
    <mergeCell ref="I1628:J1628"/>
    <mergeCell ref="B1629:H1629"/>
    <mergeCell ref="I1629:J1629"/>
    <mergeCell ref="B1630:H1630"/>
    <mergeCell ref="I1630:J1630"/>
    <mergeCell ref="B1625:H1625"/>
    <mergeCell ref="I1625:J1625"/>
    <mergeCell ref="B1626:H1626"/>
    <mergeCell ref="I1626:J1626"/>
    <mergeCell ref="B1627:H1627"/>
    <mergeCell ref="I1627:J1627"/>
    <mergeCell ref="B1622:H1622"/>
    <mergeCell ref="I1622:J1622"/>
    <mergeCell ref="B1623:H1623"/>
    <mergeCell ref="I1623:J1623"/>
    <mergeCell ref="B1624:H1624"/>
    <mergeCell ref="I1624:J1624"/>
    <mergeCell ref="B1619:H1619"/>
    <mergeCell ref="I1619:J1619"/>
    <mergeCell ref="B1620:H1620"/>
    <mergeCell ref="I1620:J1620"/>
    <mergeCell ref="B1621:H1621"/>
    <mergeCell ref="I1621:J1621"/>
    <mergeCell ref="B1652:H1652"/>
    <mergeCell ref="I1652:J1652"/>
    <mergeCell ref="B1653:H1653"/>
    <mergeCell ref="I1653:J1653"/>
    <mergeCell ref="B1654:H1654"/>
    <mergeCell ref="I1654:J1654"/>
    <mergeCell ref="B1649:H1649"/>
    <mergeCell ref="I1649:J1649"/>
    <mergeCell ref="B1650:H1650"/>
    <mergeCell ref="I1650:J1650"/>
    <mergeCell ref="B1651:H1651"/>
    <mergeCell ref="I1651:J1651"/>
    <mergeCell ref="B1646:H1646"/>
    <mergeCell ref="I1646:J1646"/>
    <mergeCell ref="B1647:H1647"/>
    <mergeCell ref="I1647:J1647"/>
    <mergeCell ref="B1648:H1648"/>
    <mergeCell ref="I1648:J1648"/>
    <mergeCell ref="B1643:H1643"/>
    <mergeCell ref="I1643:J1643"/>
    <mergeCell ref="B1644:H1644"/>
    <mergeCell ref="I1644:J1644"/>
    <mergeCell ref="B1645:H1645"/>
    <mergeCell ref="I1645:J1645"/>
    <mergeCell ref="B1640:H1640"/>
    <mergeCell ref="I1640:J1640"/>
    <mergeCell ref="B1641:H1641"/>
    <mergeCell ref="I1641:J1641"/>
    <mergeCell ref="B1642:H1642"/>
    <mergeCell ref="I1642:J1642"/>
    <mergeCell ref="B1637:H1637"/>
    <mergeCell ref="I1637:J1637"/>
    <mergeCell ref="B1638:H1638"/>
    <mergeCell ref="I1638:J1638"/>
    <mergeCell ref="B1639:H1639"/>
    <mergeCell ref="I1639:J1639"/>
    <mergeCell ref="B1670:H1670"/>
    <mergeCell ref="I1670:J1670"/>
    <mergeCell ref="B1671:H1671"/>
    <mergeCell ref="I1671:J1671"/>
    <mergeCell ref="B1672:H1672"/>
    <mergeCell ref="I1672:J1672"/>
    <mergeCell ref="B1667:H1667"/>
    <mergeCell ref="I1667:J1667"/>
    <mergeCell ref="B1668:H1668"/>
    <mergeCell ref="I1668:J1668"/>
    <mergeCell ref="B1669:H1669"/>
    <mergeCell ref="I1669:J1669"/>
    <mergeCell ref="B1664:H1664"/>
    <mergeCell ref="I1664:J1664"/>
    <mergeCell ref="B1665:H1665"/>
    <mergeCell ref="I1665:J1665"/>
    <mergeCell ref="B1666:H1666"/>
    <mergeCell ref="I1666:J1666"/>
    <mergeCell ref="B1661:H1661"/>
    <mergeCell ref="I1661:J1661"/>
    <mergeCell ref="B1662:H1662"/>
    <mergeCell ref="I1662:J1662"/>
    <mergeCell ref="B1663:H1663"/>
    <mergeCell ref="I1663:J1663"/>
    <mergeCell ref="B1658:H1658"/>
    <mergeCell ref="I1658:J1658"/>
    <mergeCell ref="B1659:H1659"/>
    <mergeCell ref="I1659:J1659"/>
    <mergeCell ref="B1660:H1660"/>
    <mergeCell ref="I1660:J1660"/>
    <mergeCell ref="B1655:H1655"/>
    <mergeCell ref="I1655:J1655"/>
    <mergeCell ref="B1656:H1656"/>
    <mergeCell ref="I1656:J1656"/>
    <mergeCell ref="B1657:H1657"/>
    <mergeCell ref="I1657:J1657"/>
    <mergeCell ref="B1688:H1688"/>
    <mergeCell ref="I1688:J1688"/>
    <mergeCell ref="B1689:H1689"/>
    <mergeCell ref="I1689:J1689"/>
    <mergeCell ref="B1690:H1690"/>
    <mergeCell ref="I1690:J1690"/>
    <mergeCell ref="B1685:H1685"/>
    <mergeCell ref="I1685:J1685"/>
    <mergeCell ref="B1686:H1686"/>
    <mergeCell ref="I1686:J1686"/>
    <mergeCell ref="B1687:H1687"/>
    <mergeCell ref="I1687:J1687"/>
    <mergeCell ref="B1682:H1682"/>
    <mergeCell ref="I1682:J1682"/>
    <mergeCell ref="B1683:H1683"/>
    <mergeCell ref="I1683:J1683"/>
    <mergeCell ref="B1684:H1684"/>
    <mergeCell ref="I1684:J1684"/>
    <mergeCell ref="B1679:H1679"/>
    <mergeCell ref="I1679:J1679"/>
    <mergeCell ref="B1680:H1680"/>
    <mergeCell ref="I1680:J1680"/>
    <mergeCell ref="B1681:H1681"/>
    <mergeCell ref="I1681:J1681"/>
    <mergeCell ref="B1676:H1676"/>
    <mergeCell ref="I1676:J1676"/>
    <mergeCell ref="B1677:H1677"/>
    <mergeCell ref="I1677:J1677"/>
    <mergeCell ref="B1678:H1678"/>
    <mergeCell ref="I1678:J1678"/>
    <mergeCell ref="B1673:H1673"/>
    <mergeCell ref="I1673:J1673"/>
    <mergeCell ref="B1674:H1674"/>
    <mergeCell ref="I1674:J1674"/>
    <mergeCell ref="B1675:H1675"/>
    <mergeCell ref="I1675:J1675"/>
    <mergeCell ref="B1706:H1706"/>
    <mergeCell ref="I1706:J1706"/>
    <mergeCell ref="B1707:H1707"/>
    <mergeCell ref="I1707:J1707"/>
    <mergeCell ref="B1708:H1708"/>
    <mergeCell ref="I1708:J1708"/>
    <mergeCell ref="B1703:H1703"/>
    <mergeCell ref="I1703:J1703"/>
    <mergeCell ref="B1704:H1704"/>
    <mergeCell ref="I1704:J1704"/>
    <mergeCell ref="B1705:H1705"/>
    <mergeCell ref="I1705:J1705"/>
    <mergeCell ref="B1700:H1700"/>
    <mergeCell ref="I1700:J1700"/>
    <mergeCell ref="B1701:H1701"/>
    <mergeCell ref="I1701:J1701"/>
    <mergeCell ref="B1702:H1702"/>
    <mergeCell ref="I1702:J1702"/>
    <mergeCell ref="B1697:H1697"/>
    <mergeCell ref="I1697:J1697"/>
    <mergeCell ref="B1698:H1698"/>
    <mergeCell ref="I1698:J1698"/>
    <mergeCell ref="B1699:H1699"/>
    <mergeCell ref="I1699:J1699"/>
    <mergeCell ref="B1694:H1694"/>
    <mergeCell ref="I1694:J1694"/>
    <mergeCell ref="B1695:H1695"/>
    <mergeCell ref="I1695:J1695"/>
    <mergeCell ref="B1696:H1696"/>
    <mergeCell ref="I1696:J1696"/>
    <mergeCell ref="B1691:H1691"/>
    <mergeCell ref="I1691:J1691"/>
    <mergeCell ref="B1692:H1692"/>
    <mergeCell ref="I1692:J1692"/>
    <mergeCell ref="B1693:H1693"/>
    <mergeCell ref="I1693:J1693"/>
    <mergeCell ref="B1724:H1724"/>
    <mergeCell ref="I1724:J1724"/>
    <mergeCell ref="B1725:H1725"/>
    <mergeCell ref="I1725:J1725"/>
    <mergeCell ref="B1726:H1726"/>
    <mergeCell ref="I1726:J1726"/>
    <mergeCell ref="B1721:H1721"/>
    <mergeCell ref="I1721:J1721"/>
    <mergeCell ref="B1722:H1722"/>
    <mergeCell ref="I1722:J1722"/>
    <mergeCell ref="B1723:H1723"/>
    <mergeCell ref="I1723:J1723"/>
    <mergeCell ref="B1718:H1718"/>
    <mergeCell ref="I1718:J1718"/>
    <mergeCell ref="B1719:H1719"/>
    <mergeCell ref="I1719:J1719"/>
    <mergeCell ref="B1720:H1720"/>
    <mergeCell ref="I1720:J1720"/>
    <mergeCell ref="B1715:H1715"/>
    <mergeCell ref="I1715:J1715"/>
    <mergeCell ref="B1716:H1716"/>
    <mergeCell ref="I1716:J1716"/>
    <mergeCell ref="B1717:H1717"/>
    <mergeCell ref="I1717:J1717"/>
    <mergeCell ref="B1712:H1712"/>
    <mergeCell ref="I1712:J1712"/>
    <mergeCell ref="B1713:H1713"/>
    <mergeCell ref="I1713:J1713"/>
    <mergeCell ref="B1714:H1714"/>
    <mergeCell ref="I1714:J1714"/>
    <mergeCell ref="B1709:H1709"/>
    <mergeCell ref="I1709:J1709"/>
    <mergeCell ref="B1710:H1710"/>
    <mergeCell ref="I1710:J1710"/>
    <mergeCell ref="B1711:H1711"/>
    <mergeCell ref="I1711:J1711"/>
    <mergeCell ref="B1742:H1742"/>
    <mergeCell ref="I1742:J1742"/>
    <mergeCell ref="B1743:H1743"/>
    <mergeCell ref="I1743:J1743"/>
    <mergeCell ref="B1744:H1744"/>
    <mergeCell ref="I1744:J1744"/>
    <mergeCell ref="B1739:H1739"/>
    <mergeCell ref="I1739:J1739"/>
    <mergeCell ref="B1740:H1740"/>
    <mergeCell ref="I1740:J1740"/>
    <mergeCell ref="B1741:H1741"/>
    <mergeCell ref="I1741:J1741"/>
    <mergeCell ref="B1736:H1736"/>
    <mergeCell ref="I1736:J1736"/>
    <mergeCell ref="B1737:H1737"/>
    <mergeCell ref="I1737:J1737"/>
    <mergeCell ref="B1738:H1738"/>
    <mergeCell ref="I1738:J1738"/>
    <mergeCell ref="B1733:H1733"/>
    <mergeCell ref="I1733:J1733"/>
    <mergeCell ref="B1734:H1734"/>
    <mergeCell ref="I1734:J1734"/>
    <mergeCell ref="B1735:H1735"/>
    <mergeCell ref="I1735:J1735"/>
    <mergeCell ref="B1730:H1730"/>
    <mergeCell ref="I1730:J1730"/>
    <mergeCell ref="B1731:H1731"/>
    <mergeCell ref="I1731:J1731"/>
    <mergeCell ref="B1732:H1732"/>
    <mergeCell ref="I1732:J1732"/>
    <mergeCell ref="B1727:H1727"/>
    <mergeCell ref="I1727:J1727"/>
    <mergeCell ref="B1728:H1728"/>
    <mergeCell ref="I1728:J1728"/>
    <mergeCell ref="B1729:H1729"/>
    <mergeCell ref="I1729:J1729"/>
    <mergeCell ref="B1760:H1760"/>
    <mergeCell ref="I1760:J1760"/>
    <mergeCell ref="B1761:H1761"/>
    <mergeCell ref="I1761:J1761"/>
    <mergeCell ref="B1762:H1762"/>
    <mergeCell ref="I1762:J1762"/>
    <mergeCell ref="B1757:H1757"/>
    <mergeCell ref="I1757:J1757"/>
    <mergeCell ref="B1758:H1758"/>
    <mergeCell ref="I1758:J1758"/>
    <mergeCell ref="B1759:H1759"/>
    <mergeCell ref="I1759:J1759"/>
    <mergeCell ref="B1754:H1754"/>
    <mergeCell ref="I1754:J1754"/>
    <mergeCell ref="B1755:H1755"/>
    <mergeCell ref="I1755:J1755"/>
    <mergeCell ref="B1756:H1756"/>
    <mergeCell ref="I1756:J1756"/>
    <mergeCell ref="B1751:H1751"/>
    <mergeCell ref="I1751:J1751"/>
    <mergeCell ref="B1752:H1752"/>
    <mergeCell ref="I1752:J1752"/>
    <mergeCell ref="B1753:H1753"/>
    <mergeCell ref="I1753:J1753"/>
    <mergeCell ref="B1748:H1748"/>
    <mergeCell ref="I1748:J1748"/>
    <mergeCell ref="B1749:H1749"/>
    <mergeCell ref="I1749:J1749"/>
    <mergeCell ref="B1750:H1750"/>
    <mergeCell ref="I1750:J1750"/>
    <mergeCell ref="B1745:H1745"/>
    <mergeCell ref="I1745:J1745"/>
    <mergeCell ref="B1746:H1746"/>
    <mergeCell ref="I1746:J1746"/>
    <mergeCell ref="B1747:H1747"/>
    <mergeCell ref="I1747:J1747"/>
    <mergeCell ref="B1778:H1778"/>
    <mergeCell ref="I1778:J1778"/>
    <mergeCell ref="B1779:H1779"/>
    <mergeCell ref="I1779:J1779"/>
    <mergeCell ref="B1780:H1780"/>
    <mergeCell ref="I1780:J1780"/>
    <mergeCell ref="B1775:H1775"/>
    <mergeCell ref="I1775:J1775"/>
    <mergeCell ref="B1776:H1776"/>
    <mergeCell ref="I1776:J1776"/>
    <mergeCell ref="B1777:H1777"/>
    <mergeCell ref="I1777:J1777"/>
    <mergeCell ref="B1772:H1772"/>
    <mergeCell ref="I1772:J1772"/>
    <mergeCell ref="B1773:H1773"/>
    <mergeCell ref="I1773:J1773"/>
    <mergeCell ref="B1774:H1774"/>
    <mergeCell ref="I1774:J1774"/>
    <mergeCell ref="B1769:H1769"/>
    <mergeCell ref="I1769:J1769"/>
    <mergeCell ref="B1770:H1770"/>
    <mergeCell ref="I1770:J1770"/>
    <mergeCell ref="B1771:H1771"/>
    <mergeCell ref="I1771:J1771"/>
    <mergeCell ref="B1766:H1766"/>
    <mergeCell ref="I1766:J1766"/>
    <mergeCell ref="B1767:H1767"/>
    <mergeCell ref="I1767:J1767"/>
    <mergeCell ref="B1768:H1768"/>
    <mergeCell ref="I1768:J1768"/>
    <mergeCell ref="B1763:H1763"/>
    <mergeCell ref="I1763:J1763"/>
    <mergeCell ref="B1764:H1764"/>
    <mergeCell ref="I1764:J1764"/>
    <mergeCell ref="B1765:H1765"/>
    <mergeCell ref="I1765:J1765"/>
    <mergeCell ref="B1796:H1796"/>
    <mergeCell ref="I1796:J1796"/>
    <mergeCell ref="B1797:H1797"/>
    <mergeCell ref="I1797:J1797"/>
    <mergeCell ref="B1798:H1798"/>
    <mergeCell ref="I1798:J1798"/>
    <mergeCell ref="B1793:H1793"/>
    <mergeCell ref="I1793:J1793"/>
    <mergeCell ref="B1794:H1794"/>
    <mergeCell ref="I1794:J1794"/>
    <mergeCell ref="B1795:H1795"/>
    <mergeCell ref="I1795:J1795"/>
    <mergeCell ref="B1790:H1790"/>
    <mergeCell ref="I1790:J1790"/>
    <mergeCell ref="B1791:H1791"/>
    <mergeCell ref="I1791:J1791"/>
    <mergeCell ref="B1792:H1792"/>
    <mergeCell ref="I1792:J1792"/>
    <mergeCell ref="B1787:H1787"/>
    <mergeCell ref="I1787:J1787"/>
    <mergeCell ref="B1788:H1788"/>
    <mergeCell ref="I1788:J1788"/>
    <mergeCell ref="B1789:H1789"/>
    <mergeCell ref="I1789:J1789"/>
    <mergeCell ref="B1784:H1784"/>
    <mergeCell ref="I1784:J1784"/>
    <mergeCell ref="B1785:H1785"/>
    <mergeCell ref="I1785:J1785"/>
    <mergeCell ref="B1786:H1786"/>
    <mergeCell ref="I1786:J1786"/>
    <mergeCell ref="B1781:H1781"/>
    <mergeCell ref="I1781:J1781"/>
    <mergeCell ref="B1782:H1782"/>
    <mergeCell ref="I1782:J1782"/>
    <mergeCell ref="B1783:H1783"/>
    <mergeCell ref="I1783:J1783"/>
    <mergeCell ref="B1814:H1814"/>
    <mergeCell ref="I1814:J1814"/>
    <mergeCell ref="B1815:H1815"/>
    <mergeCell ref="I1815:J1815"/>
    <mergeCell ref="B1816:H1816"/>
    <mergeCell ref="I1816:J1816"/>
    <mergeCell ref="B1811:H1811"/>
    <mergeCell ref="I1811:J1811"/>
    <mergeCell ref="B1812:H1812"/>
    <mergeCell ref="I1812:J1812"/>
    <mergeCell ref="B1813:H1813"/>
    <mergeCell ref="I1813:J1813"/>
    <mergeCell ref="B1808:H1808"/>
    <mergeCell ref="I1808:J1808"/>
    <mergeCell ref="B1809:H1809"/>
    <mergeCell ref="I1809:J1809"/>
    <mergeCell ref="B1810:H1810"/>
    <mergeCell ref="I1810:J1810"/>
    <mergeCell ref="B1805:H1805"/>
    <mergeCell ref="I1805:J1805"/>
    <mergeCell ref="B1806:H1806"/>
    <mergeCell ref="I1806:J1806"/>
    <mergeCell ref="B1807:H1807"/>
    <mergeCell ref="I1807:J1807"/>
    <mergeCell ref="B1802:H1802"/>
    <mergeCell ref="I1802:J1802"/>
    <mergeCell ref="B1803:H1803"/>
    <mergeCell ref="I1803:J1803"/>
    <mergeCell ref="B1804:H1804"/>
    <mergeCell ref="I1804:J1804"/>
    <mergeCell ref="B1799:H1799"/>
    <mergeCell ref="I1799:J1799"/>
    <mergeCell ref="B1800:H1800"/>
    <mergeCell ref="I1800:J1800"/>
    <mergeCell ref="B1801:H1801"/>
    <mergeCell ref="I1801:J1801"/>
    <mergeCell ref="B1832:H1832"/>
    <mergeCell ref="I1832:J1832"/>
    <mergeCell ref="B1833:H1833"/>
    <mergeCell ref="I1833:J1833"/>
    <mergeCell ref="B1834:H1834"/>
    <mergeCell ref="I1834:J1834"/>
    <mergeCell ref="B1829:H1829"/>
    <mergeCell ref="I1829:J1829"/>
    <mergeCell ref="B1830:H1830"/>
    <mergeCell ref="I1830:J1830"/>
    <mergeCell ref="B1831:H1831"/>
    <mergeCell ref="I1831:J1831"/>
    <mergeCell ref="B1826:H1826"/>
    <mergeCell ref="I1826:J1826"/>
    <mergeCell ref="B1827:H1827"/>
    <mergeCell ref="I1827:J1827"/>
    <mergeCell ref="B1828:H1828"/>
    <mergeCell ref="I1828:J1828"/>
    <mergeCell ref="B1823:H1823"/>
    <mergeCell ref="I1823:J1823"/>
    <mergeCell ref="B1824:H1824"/>
    <mergeCell ref="I1824:J1824"/>
    <mergeCell ref="B1825:H1825"/>
    <mergeCell ref="I1825:J1825"/>
    <mergeCell ref="B1820:H1820"/>
    <mergeCell ref="I1820:J1820"/>
    <mergeCell ref="B1821:H1821"/>
    <mergeCell ref="I1821:J1821"/>
    <mergeCell ref="B1822:H1822"/>
    <mergeCell ref="I1822:J1822"/>
    <mergeCell ref="B1817:H1817"/>
    <mergeCell ref="I1817:J1817"/>
    <mergeCell ref="B1818:H1818"/>
    <mergeCell ref="I1818:J1818"/>
    <mergeCell ref="B1819:H1819"/>
    <mergeCell ref="I1819:J1819"/>
    <mergeCell ref="B1850:H1850"/>
    <mergeCell ref="I1850:J1850"/>
    <mergeCell ref="B1851:H1851"/>
    <mergeCell ref="I1851:J1851"/>
    <mergeCell ref="B1852:H1852"/>
    <mergeCell ref="I1852:J1852"/>
    <mergeCell ref="B1847:H1847"/>
    <mergeCell ref="I1847:J1847"/>
    <mergeCell ref="B1848:H1848"/>
    <mergeCell ref="I1848:J1848"/>
    <mergeCell ref="B1849:H1849"/>
    <mergeCell ref="I1849:J1849"/>
    <mergeCell ref="B1844:H1844"/>
    <mergeCell ref="I1844:J1844"/>
    <mergeCell ref="B1845:H1845"/>
    <mergeCell ref="I1845:J1845"/>
    <mergeCell ref="B1846:H1846"/>
    <mergeCell ref="I1846:J1846"/>
    <mergeCell ref="B1841:H1841"/>
    <mergeCell ref="I1841:J1841"/>
    <mergeCell ref="B1842:H1842"/>
    <mergeCell ref="I1842:J1842"/>
    <mergeCell ref="B1843:H1843"/>
    <mergeCell ref="I1843:J1843"/>
    <mergeCell ref="B1838:H1838"/>
    <mergeCell ref="I1838:J1838"/>
    <mergeCell ref="B1839:H1839"/>
    <mergeCell ref="I1839:J1839"/>
    <mergeCell ref="B1840:H1840"/>
    <mergeCell ref="I1840:J1840"/>
    <mergeCell ref="B1835:H1835"/>
    <mergeCell ref="I1835:J1835"/>
    <mergeCell ref="B1836:H1836"/>
    <mergeCell ref="I1836:J1836"/>
    <mergeCell ref="B1837:H1837"/>
    <mergeCell ref="I1837:J1837"/>
    <mergeCell ref="B1868:H1868"/>
    <mergeCell ref="I1868:J1868"/>
    <mergeCell ref="B1869:H1869"/>
    <mergeCell ref="I1869:J1869"/>
    <mergeCell ref="B1870:H1870"/>
    <mergeCell ref="I1870:J1870"/>
    <mergeCell ref="B1865:H1865"/>
    <mergeCell ref="I1865:J1865"/>
    <mergeCell ref="B1866:H1866"/>
    <mergeCell ref="I1866:J1866"/>
    <mergeCell ref="B1867:H1867"/>
    <mergeCell ref="I1867:J1867"/>
    <mergeCell ref="B1862:H1862"/>
    <mergeCell ref="I1862:J1862"/>
    <mergeCell ref="B1863:H1863"/>
    <mergeCell ref="I1863:J1863"/>
    <mergeCell ref="B1864:H1864"/>
    <mergeCell ref="I1864:J1864"/>
    <mergeCell ref="B1859:H1859"/>
    <mergeCell ref="I1859:J1859"/>
    <mergeCell ref="B1860:H1860"/>
    <mergeCell ref="I1860:J1860"/>
    <mergeCell ref="B1861:H1861"/>
    <mergeCell ref="I1861:J1861"/>
    <mergeCell ref="B1856:H1856"/>
    <mergeCell ref="I1856:J1856"/>
    <mergeCell ref="B1857:H1857"/>
    <mergeCell ref="I1857:J1857"/>
    <mergeCell ref="B1858:H1858"/>
    <mergeCell ref="I1858:J1858"/>
    <mergeCell ref="B1853:H1853"/>
    <mergeCell ref="I1853:J1853"/>
    <mergeCell ref="B1854:H1854"/>
    <mergeCell ref="I1854:J1854"/>
    <mergeCell ref="B1855:H1855"/>
    <mergeCell ref="I1855:J1855"/>
    <mergeCell ref="B1886:H1886"/>
    <mergeCell ref="I1886:J1886"/>
    <mergeCell ref="B1887:H1887"/>
    <mergeCell ref="I1887:J1887"/>
    <mergeCell ref="B1888:H1888"/>
    <mergeCell ref="I1888:J1888"/>
    <mergeCell ref="B1883:H1883"/>
    <mergeCell ref="I1883:J1883"/>
    <mergeCell ref="B1884:H1884"/>
    <mergeCell ref="I1884:J1884"/>
    <mergeCell ref="B1885:H1885"/>
    <mergeCell ref="I1885:J1885"/>
    <mergeCell ref="B1880:H1880"/>
    <mergeCell ref="I1880:J1880"/>
    <mergeCell ref="B1881:H1881"/>
    <mergeCell ref="I1881:J1881"/>
    <mergeCell ref="B1882:H1882"/>
    <mergeCell ref="I1882:J1882"/>
    <mergeCell ref="B1877:H1877"/>
    <mergeCell ref="I1877:J1877"/>
    <mergeCell ref="B1878:H1878"/>
    <mergeCell ref="I1878:J1878"/>
    <mergeCell ref="B1879:H1879"/>
    <mergeCell ref="I1879:J1879"/>
    <mergeCell ref="B1874:H1874"/>
    <mergeCell ref="I1874:J1874"/>
    <mergeCell ref="B1875:H1875"/>
    <mergeCell ref="I1875:J1875"/>
    <mergeCell ref="B1876:H1876"/>
    <mergeCell ref="I1876:J1876"/>
    <mergeCell ref="B1871:H1871"/>
    <mergeCell ref="I1871:J1871"/>
    <mergeCell ref="B1872:H1872"/>
    <mergeCell ref="I1872:J1872"/>
    <mergeCell ref="B1873:H1873"/>
    <mergeCell ref="I1873:J1873"/>
    <mergeCell ref="B1904:H1904"/>
    <mergeCell ref="I1904:J1904"/>
    <mergeCell ref="B1905:H1905"/>
    <mergeCell ref="I1905:J1905"/>
    <mergeCell ref="B1906:H1906"/>
    <mergeCell ref="I1906:J1906"/>
    <mergeCell ref="B1901:H1901"/>
    <mergeCell ref="I1901:J1901"/>
    <mergeCell ref="B1902:H1902"/>
    <mergeCell ref="I1902:J1902"/>
    <mergeCell ref="B1903:H1903"/>
    <mergeCell ref="I1903:J1903"/>
    <mergeCell ref="B1898:H1898"/>
    <mergeCell ref="I1898:J1898"/>
    <mergeCell ref="B1899:H1899"/>
    <mergeCell ref="I1899:J1899"/>
    <mergeCell ref="B1900:H1900"/>
    <mergeCell ref="I1900:J1900"/>
    <mergeCell ref="B1895:H1895"/>
    <mergeCell ref="I1895:J1895"/>
    <mergeCell ref="B1896:H1896"/>
    <mergeCell ref="I1896:J1896"/>
    <mergeCell ref="B1897:H1897"/>
    <mergeCell ref="I1897:J1897"/>
    <mergeCell ref="B1892:H1892"/>
    <mergeCell ref="I1892:J1892"/>
    <mergeCell ref="B1893:H1893"/>
    <mergeCell ref="I1893:J1893"/>
    <mergeCell ref="B1894:H1894"/>
    <mergeCell ref="I1894:J1894"/>
    <mergeCell ref="B1889:H1889"/>
    <mergeCell ref="I1889:J1889"/>
    <mergeCell ref="B1890:H1890"/>
    <mergeCell ref="I1890:J1890"/>
    <mergeCell ref="B1891:H1891"/>
    <mergeCell ref="I1891:J1891"/>
    <mergeCell ref="B1922:H1922"/>
    <mergeCell ref="I1922:J1922"/>
    <mergeCell ref="B1923:H1923"/>
    <mergeCell ref="I1923:J1923"/>
    <mergeCell ref="B1924:H1924"/>
    <mergeCell ref="I1924:J1924"/>
    <mergeCell ref="B1919:H1919"/>
    <mergeCell ref="I1919:J1919"/>
    <mergeCell ref="B1920:H1920"/>
    <mergeCell ref="I1920:J1920"/>
    <mergeCell ref="B1921:H1921"/>
    <mergeCell ref="I1921:J1921"/>
    <mergeCell ref="B1916:H1916"/>
    <mergeCell ref="I1916:J1916"/>
    <mergeCell ref="B1917:H1917"/>
    <mergeCell ref="I1917:J1917"/>
    <mergeCell ref="B1918:H1918"/>
    <mergeCell ref="I1918:J1918"/>
    <mergeCell ref="B1913:H1913"/>
    <mergeCell ref="I1913:J1913"/>
    <mergeCell ref="B1914:H1914"/>
    <mergeCell ref="I1914:J1914"/>
    <mergeCell ref="B1915:H1915"/>
    <mergeCell ref="I1915:J1915"/>
    <mergeCell ref="B1910:H1910"/>
    <mergeCell ref="I1910:J1910"/>
    <mergeCell ref="B1911:H1911"/>
    <mergeCell ref="I1911:J1911"/>
    <mergeCell ref="B1912:H1912"/>
    <mergeCell ref="I1912:J1912"/>
    <mergeCell ref="B1907:H1907"/>
    <mergeCell ref="I1907:J1907"/>
    <mergeCell ref="B1908:H1908"/>
    <mergeCell ref="I1908:J1908"/>
    <mergeCell ref="B1909:H1909"/>
    <mergeCell ref="I1909:J1909"/>
    <mergeCell ref="B1940:H1940"/>
    <mergeCell ref="I1940:J1940"/>
    <mergeCell ref="B1941:H1941"/>
    <mergeCell ref="I1941:J1941"/>
    <mergeCell ref="B1942:H1942"/>
    <mergeCell ref="I1942:J1942"/>
    <mergeCell ref="B1937:H1937"/>
    <mergeCell ref="I1937:J1937"/>
    <mergeCell ref="B1938:H1938"/>
    <mergeCell ref="I1938:J1938"/>
    <mergeCell ref="B1939:H1939"/>
    <mergeCell ref="I1939:J1939"/>
    <mergeCell ref="B1934:H1934"/>
    <mergeCell ref="I1934:J1934"/>
    <mergeCell ref="B1935:H1935"/>
    <mergeCell ref="I1935:J1935"/>
    <mergeCell ref="B1936:H1936"/>
    <mergeCell ref="I1936:J1936"/>
    <mergeCell ref="B1931:H1931"/>
    <mergeCell ref="I1931:J1931"/>
    <mergeCell ref="B1932:H1932"/>
    <mergeCell ref="I1932:J1932"/>
    <mergeCell ref="B1933:H1933"/>
    <mergeCell ref="I1933:J1933"/>
    <mergeCell ref="B1928:H1928"/>
    <mergeCell ref="I1928:J1928"/>
    <mergeCell ref="B1929:H1929"/>
    <mergeCell ref="I1929:J1929"/>
    <mergeCell ref="B1930:H1930"/>
    <mergeCell ref="I1930:J1930"/>
    <mergeCell ref="B1925:H1925"/>
    <mergeCell ref="I1925:J1925"/>
    <mergeCell ref="B1926:H1926"/>
    <mergeCell ref="I1926:J1926"/>
    <mergeCell ref="B1927:H1927"/>
    <mergeCell ref="I1927:J1927"/>
    <mergeCell ref="B1958:H1958"/>
    <mergeCell ref="I1958:J1958"/>
    <mergeCell ref="B1959:H1959"/>
    <mergeCell ref="I1959:J1959"/>
    <mergeCell ref="B1960:H1960"/>
    <mergeCell ref="I1960:J1960"/>
    <mergeCell ref="B1955:H1955"/>
    <mergeCell ref="I1955:J1955"/>
    <mergeCell ref="B1956:H1956"/>
    <mergeCell ref="I1956:J1956"/>
    <mergeCell ref="B1957:H1957"/>
    <mergeCell ref="I1957:J1957"/>
    <mergeCell ref="B1952:H1952"/>
    <mergeCell ref="I1952:J1952"/>
    <mergeCell ref="B1953:H1953"/>
    <mergeCell ref="I1953:J1953"/>
    <mergeCell ref="B1954:H1954"/>
    <mergeCell ref="I1954:J1954"/>
    <mergeCell ref="B1949:H1949"/>
    <mergeCell ref="I1949:J1949"/>
    <mergeCell ref="B1950:H1950"/>
    <mergeCell ref="I1950:J1950"/>
    <mergeCell ref="B1951:H1951"/>
    <mergeCell ref="I1951:J1951"/>
    <mergeCell ref="B1946:H1946"/>
    <mergeCell ref="I1946:J1946"/>
    <mergeCell ref="B1947:H1947"/>
    <mergeCell ref="I1947:J1947"/>
    <mergeCell ref="B1948:H1948"/>
    <mergeCell ref="I1948:J1948"/>
    <mergeCell ref="B1943:H1943"/>
    <mergeCell ref="I1943:J1943"/>
    <mergeCell ref="B1944:H1944"/>
    <mergeCell ref="I1944:J1944"/>
    <mergeCell ref="B1945:H1945"/>
    <mergeCell ref="I1945:J1945"/>
    <mergeCell ref="B1976:H1976"/>
    <mergeCell ref="I1976:J1976"/>
    <mergeCell ref="B1977:H1977"/>
    <mergeCell ref="I1977:J1977"/>
    <mergeCell ref="B1978:H1978"/>
    <mergeCell ref="I1978:J1978"/>
    <mergeCell ref="B1973:H1973"/>
    <mergeCell ref="I1973:J1973"/>
    <mergeCell ref="B1974:H1974"/>
    <mergeCell ref="I1974:J1974"/>
    <mergeCell ref="B1975:H1975"/>
    <mergeCell ref="I1975:J1975"/>
    <mergeCell ref="B1970:H1970"/>
    <mergeCell ref="I1970:J1970"/>
    <mergeCell ref="B1971:H1971"/>
    <mergeCell ref="I1971:J1971"/>
    <mergeCell ref="B1972:H1972"/>
    <mergeCell ref="I1972:J1972"/>
    <mergeCell ref="B1967:H1967"/>
    <mergeCell ref="I1967:J1967"/>
    <mergeCell ref="B1968:H1968"/>
    <mergeCell ref="I1968:J1968"/>
    <mergeCell ref="B1969:H1969"/>
    <mergeCell ref="I1969:J1969"/>
    <mergeCell ref="B1964:H1964"/>
    <mergeCell ref="I1964:J1964"/>
    <mergeCell ref="B1965:H1965"/>
    <mergeCell ref="I1965:J1965"/>
    <mergeCell ref="B1966:H1966"/>
    <mergeCell ref="I1966:J1966"/>
    <mergeCell ref="B1961:H1961"/>
    <mergeCell ref="I1961:J1961"/>
    <mergeCell ref="B1962:H1962"/>
    <mergeCell ref="I1962:J1962"/>
    <mergeCell ref="B1963:H1963"/>
    <mergeCell ref="I1963:J1963"/>
    <mergeCell ref="B1994:H1994"/>
    <mergeCell ref="I1994:J1994"/>
    <mergeCell ref="B1995:H1995"/>
    <mergeCell ref="I1995:J1995"/>
    <mergeCell ref="B1996:H1996"/>
    <mergeCell ref="I1996:J1996"/>
    <mergeCell ref="B1991:H1991"/>
    <mergeCell ref="I1991:J1991"/>
    <mergeCell ref="B1992:H1992"/>
    <mergeCell ref="I1992:J1992"/>
    <mergeCell ref="B1993:H1993"/>
    <mergeCell ref="I1993:J1993"/>
    <mergeCell ref="B1988:H1988"/>
    <mergeCell ref="I1988:J1988"/>
    <mergeCell ref="B1989:H1989"/>
    <mergeCell ref="I1989:J1989"/>
    <mergeCell ref="B1990:H1990"/>
    <mergeCell ref="I1990:J1990"/>
    <mergeCell ref="B1985:H1985"/>
    <mergeCell ref="I1985:J1985"/>
    <mergeCell ref="B1986:H1986"/>
    <mergeCell ref="I1986:J1986"/>
    <mergeCell ref="B1987:H1987"/>
    <mergeCell ref="I1987:J1987"/>
    <mergeCell ref="B1982:H1982"/>
    <mergeCell ref="I1982:J1982"/>
    <mergeCell ref="B1983:H1983"/>
    <mergeCell ref="I1983:J1983"/>
    <mergeCell ref="B1984:H1984"/>
    <mergeCell ref="I1984:J1984"/>
    <mergeCell ref="B1979:H1979"/>
    <mergeCell ref="I1979:J1979"/>
    <mergeCell ref="B1980:H1980"/>
    <mergeCell ref="I1980:J1980"/>
    <mergeCell ref="B1981:H1981"/>
    <mergeCell ref="I1981:J1981"/>
    <mergeCell ref="B2012:H2012"/>
    <mergeCell ref="I2012:J2012"/>
    <mergeCell ref="B2013:H2013"/>
    <mergeCell ref="I2013:J2013"/>
    <mergeCell ref="B2014:H2014"/>
    <mergeCell ref="I2014:J2014"/>
    <mergeCell ref="B2009:H2009"/>
    <mergeCell ref="I2009:J2009"/>
    <mergeCell ref="B2010:H2010"/>
    <mergeCell ref="I2010:J2010"/>
    <mergeCell ref="B2011:H2011"/>
    <mergeCell ref="I2011:J2011"/>
    <mergeCell ref="B2006:H2006"/>
    <mergeCell ref="I2006:J2006"/>
    <mergeCell ref="B2007:H2007"/>
    <mergeCell ref="I2007:J2007"/>
    <mergeCell ref="B2008:H2008"/>
    <mergeCell ref="I2008:J2008"/>
    <mergeCell ref="B2003:H2003"/>
    <mergeCell ref="I2003:J2003"/>
    <mergeCell ref="B2004:H2004"/>
    <mergeCell ref="I2004:J2004"/>
    <mergeCell ref="B2005:H2005"/>
    <mergeCell ref="I2005:J2005"/>
    <mergeCell ref="B2000:H2000"/>
    <mergeCell ref="I2000:J2000"/>
    <mergeCell ref="B2001:H2001"/>
    <mergeCell ref="I2001:J2001"/>
    <mergeCell ref="B2002:H2002"/>
    <mergeCell ref="I2002:J2002"/>
    <mergeCell ref="B1997:H1997"/>
    <mergeCell ref="I1997:J1997"/>
    <mergeCell ref="B1998:H1998"/>
    <mergeCell ref="I1998:J1998"/>
    <mergeCell ref="B1999:H1999"/>
    <mergeCell ref="I1999:J1999"/>
    <mergeCell ref="B2030:H2030"/>
    <mergeCell ref="I2030:J2030"/>
    <mergeCell ref="B2031:H2031"/>
    <mergeCell ref="I2031:J2031"/>
    <mergeCell ref="B2032:H2032"/>
    <mergeCell ref="I2032:J2032"/>
    <mergeCell ref="B2027:H2027"/>
    <mergeCell ref="I2027:J2027"/>
    <mergeCell ref="B2028:H2028"/>
    <mergeCell ref="I2028:J2028"/>
    <mergeCell ref="B2029:H2029"/>
    <mergeCell ref="I2029:J2029"/>
    <mergeCell ref="B2024:H2024"/>
    <mergeCell ref="I2024:J2024"/>
    <mergeCell ref="B2025:H2025"/>
    <mergeCell ref="I2025:J2025"/>
    <mergeCell ref="B2026:H2026"/>
    <mergeCell ref="I2026:J2026"/>
    <mergeCell ref="B2021:H2021"/>
    <mergeCell ref="I2021:J2021"/>
    <mergeCell ref="B2022:H2022"/>
    <mergeCell ref="I2022:J2022"/>
    <mergeCell ref="B2023:H2023"/>
    <mergeCell ref="I2023:J2023"/>
    <mergeCell ref="B2018:H2018"/>
    <mergeCell ref="I2018:J2018"/>
    <mergeCell ref="B2019:H2019"/>
    <mergeCell ref="I2019:J2019"/>
    <mergeCell ref="B2020:H2020"/>
    <mergeCell ref="I2020:J2020"/>
    <mergeCell ref="B2015:H2015"/>
    <mergeCell ref="I2015:J2015"/>
    <mergeCell ref="B2016:H2016"/>
    <mergeCell ref="I2016:J2016"/>
    <mergeCell ref="B2017:H2017"/>
    <mergeCell ref="I2017:J2017"/>
    <mergeCell ref="B2048:H2048"/>
    <mergeCell ref="I2048:J2048"/>
    <mergeCell ref="B2049:H2049"/>
    <mergeCell ref="I2049:J2049"/>
    <mergeCell ref="B2050:H2050"/>
    <mergeCell ref="I2050:J2050"/>
    <mergeCell ref="B2045:H2045"/>
    <mergeCell ref="I2045:J2045"/>
    <mergeCell ref="B2046:H2046"/>
    <mergeCell ref="I2046:J2046"/>
    <mergeCell ref="B2047:H2047"/>
    <mergeCell ref="I2047:J2047"/>
    <mergeCell ref="B2042:H2042"/>
    <mergeCell ref="I2042:J2042"/>
    <mergeCell ref="B2043:H2043"/>
    <mergeCell ref="I2043:J2043"/>
    <mergeCell ref="B2044:H2044"/>
    <mergeCell ref="I2044:J2044"/>
    <mergeCell ref="B2039:H2039"/>
    <mergeCell ref="I2039:J2039"/>
    <mergeCell ref="B2040:H2040"/>
    <mergeCell ref="I2040:J2040"/>
    <mergeCell ref="B2041:H2041"/>
    <mergeCell ref="I2041:J2041"/>
    <mergeCell ref="B2036:H2036"/>
    <mergeCell ref="I2036:J2036"/>
    <mergeCell ref="B2037:H2037"/>
    <mergeCell ref="I2037:J2037"/>
    <mergeCell ref="B2038:H2038"/>
    <mergeCell ref="I2038:J2038"/>
    <mergeCell ref="B2033:H2033"/>
    <mergeCell ref="I2033:J2033"/>
    <mergeCell ref="B2034:H2034"/>
    <mergeCell ref="I2034:J2034"/>
    <mergeCell ref="B2035:H2035"/>
    <mergeCell ref="I2035:J2035"/>
    <mergeCell ref="B2066:H2066"/>
    <mergeCell ref="I2066:J2066"/>
    <mergeCell ref="B2067:H2067"/>
    <mergeCell ref="I2067:J2067"/>
    <mergeCell ref="B2068:H2068"/>
    <mergeCell ref="I2068:J2068"/>
    <mergeCell ref="B2063:H2063"/>
    <mergeCell ref="I2063:J2063"/>
    <mergeCell ref="B2064:H2064"/>
    <mergeCell ref="I2064:J2064"/>
    <mergeCell ref="B2065:H2065"/>
    <mergeCell ref="I2065:J2065"/>
    <mergeCell ref="B2060:H2060"/>
    <mergeCell ref="I2060:J2060"/>
    <mergeCell ref="B2061:H2061"/>
    <mergeCell ref="I2061:J2061"/>
    <mergeCell ref="B2062:H2062"/>
    <mergeCell ref="I2062:J2062"/>
    <mergeCell ref="B2057:H2057"/>
    <mergeCell ref="I2057:J2057"/>
    <mergeCell ref="B2058:H2058"/>
    <mergeCell ref="I2058:J2058"/>
    <mergeCell ref="B2059:H2059"/>
    <mergeCell ref="I2059:J2059"/>
    <mergeCell ref="B2054:H2054"/>
    <mergeCell ref="I2054:J2054"/>
    <mergeCell ref="B2055:H2055"/>
    <mergeCell ref="I2055:J2055"/>
    <mergeCell ref="B2056:H2056"/>
    <mergeCell ref="I2056:J2056"/>
    <mergeCell ref="B2051:H2051"/>
    <mergeCell ref="I2051:J2051"/>
    <mergeCell ref="B2052:H2052"/>
    <mergeCell ref="I2052:J2052"/>
    <mergeCell ref="B2053:H2053"/>
    <mergeCell ref="I2053:J2053"/>
    <mergeCell ref="B2084:H2084"/>
    <mergeCell ref="I2084:J2084"/>
    <mergeCell ref="B2085:H2085"/>
    <mergeCell ref="I2085:J2085"/>
    <mergeCell ref="B2086:H2086"/>
    <mergeCell ref="I2086:J2086"/>
    <mergeCell ref="B2081:H2081"/>
    <mergeCell ref="I2081:J2081"/>
    <mergeCell ref="B2082:H2082"/>
    <mergeCell ref="I2082:J2082"/>
    <mergeCell ref="B2083:H2083"/>
    <mergeCell ref="I2083:J2083"/>
    <mergeCell ref="B2078:H2078"/>
    <mergeCell ref="I2078:J2078"/>
    <mergeCell ref="B2079:H2079"/>
    <mergeCell ref="I2079:J2079"/>
    <mergeCell ref="B2080:H2080"/>
    <mergeCell ref="I2080:J2080"/>
    <mergeCell ref="B2075:H2075"/>
    <mergeCell ref="I2075:J2075"/>
    <mergeCell ref="B2076:H2076"/>
    <mergeCell ref="I2076:J2076"/>
    <mergeCell ref="B2077:H2077"/>
    <mergeCell ref="I2077:J2077"/>
    <mergeCell ref="B2072:H2072"/>
    <mergeCell ref="I2072:J2072"/>
    <mergeCell ref="B2073:H2073"/>
    <mergeCell ref="I2073:J2073"/>
    <mergeCell ref="B2074:H2074"/>
    <mergeCell ref="I2074:J2074"/>
    <mergeCell ref="B2069:H2069"/>
    <mergeCell ref="I2069:J2069"/>
    <mergeCell ref="B2070:H2070"/>
    <mergeCell ref="I2070:J2070"/>
    <mergeCell ref="B2071:H2071"/>
    <mergeCell ref="I2071:J2071"/>
    <mergeCell ref="B2102:H2102"/>
    <mergeCell ref="I2102:J2102"/>
    <mergeCell ref="B2103:H2103"/>
    <mergeCell ref="I2103:J2103"/>
    <mergeCell ref="B2104:H2104"/>
    <mergeCell ref="I2104:J2104"/>
    <mergeCell ref="B2099:H2099"/>
    <mergeCell ref="I2099:J2099"/>
    <mergeCell ref="B2100:H2100"/>
    <mergeCell ref="I2100:J2100"/>
    <mergeCell ref="B2101:H2101"/>
    <mergeCell ref="I2101:J2101"/>
    <mergeCell ref="B2096:H2096"/>
    <mergeCell ref="I2096:J2096"/>
    <mergeCell ref="B2097:H2097"/>
    <mergeCell ref="I2097:J2097"/>
    <mergeCell ref="B2098:H2098"/>
    <mergeCell ref="I2098:J2098"/>
    <mergeCell ref="B2093:H2093"/>
    <mergeCell ref="I2093:J2093"/>
    <mergeCell ref="B2094:H2094"/>
    <mergeCell ref="I2094:J2094"/>
    <mergeCell ref="B2095:H2095"/>
    <mergeCell ref="I2095:J2095"/>
    <mergeCell ref="B2090:H2090"/>
    <mergeCell ref="I2090:J2090"/>
    <mergeCell ref="B2091:H2091"/>
    <mergeCell ref="I2091:J2091"/>
    <mergeCell ref="B2092:H2092"/>
    <mergeCell ref="I2092:J2092"/>
    <mergeCell ref="B2087:H2087"/>
    <mergeCell ref="I2087:J2087"/>
    <mergeCell ref="B2088:H2088"/>
    <mergeCell ref="I2088:J2088"/>
    <mergeCell ref="B2089:H2089"/>
    <mergeCell ref="I2089:J2089"/>
    <mergeCell ref="B2120:H2120"/>
    <mergeCell ref="I2120:J2120"/>
    <mergeCell ref="B2121:H2121"/>
    <mergeCell ref="I2121:J2121"/>
    <mergeCell ref="B2122:H2122"/>
    <mergeCell ref="I2122:J2122"/>
    <mergeCell ref="B2117:H2117"/>
    <mergeCell ref="I2117:J2117"/>
    <mergeCell ref="B2118:H2118"/>
    <mergeCell ref="I2118:J2118"/>
    <mergeCell ref="B2119:H2119"/>
    <mergeCell ref="I2119:J2119"/>
    <mergeCell ref="B2114:H2114"/>
    <mergeCell ref="I2114:J2114"/>
    <mergeCell ref="B2115:H2115"/>
    <mergeCell ref="I2115:J2115"/>
    <mergeCell ref="B2116:H2116"/>
    <mergeCell ref="I2116:J2116"/>
    <mergeCell ref="B2111:H2111"/>
    <mergeCell ref="I2111:J2111"/>
    <mergeCell ref="B2112:H2112"/>
    <mergeCell ref="I2112:J2112"/>
    <mergeCell ref="B2113:H2113"/>
    <mergeCell ref="I2113:J2113"/>
    <mergeCell ref="B2108:H2108"/>
    <mergeCell ref="I2108:J2108"/>
    <mergeCell ref="B2109:H2109"/>
    <mergeCell ref="I2109:J2109"/>
    <mergeCell ref="B2110:H2110"/>
    <mergeCell ref="I2110:J2110"/>
    <mergeCell ref="B2105:H2105"/>
    <mergeCell ref="I2105:J2105"/>
    <mergeCell ref="B2106:H2106"/>
    <mergeCell ref="I2106:J2106"/>
    <mergeCell ref="B2107:H2107"/>
    <mergeCell ref="I2107:J2107"/>
    <mergeCell ref="B2138:H2138"/>
    <mergeCell ref="I2138:J2138"/>
    <mergeCell ref="B2139:H2139"/>
    <mergeCell ref="I2139:J2139"/>
    <mergeCell ref="B2140:H2140"/>
    <mergeCell ref="I2140:J2140"/>
    <mergeCell ref="B2135:H2135"/>
    <mergeCell ref="I2135:J2135"/>
    <mergeCell ref="B2136:H2136"/>
    <mergeCell ref="I2136:J2136"/>
    <mergeCell ref="B2137:H2137"/>
    <mergeCell ref="I2137:J2137"/>
    <mergeCell ref="B2132:H2132"/>
    <mergeCell ref="I2132:J2132"/>
    <mergeCell ref="B2133:H2133"/>
    <mergeCell ref="I2133:J2133"/>
    <mergeCell ref="B2134:H2134"/>
    <mergeCell ref="I2134:J2134"/>
    <mergeCell ref="B2129:H2129"/>
    <mergeCell ref="I2129:J2129"/>
    <mergeCell ref="B2130:H2130"/>
    <mergeCell ref="I2130:J2130"/>
    <mergeCell ref="B2131:H2131"/>
    <mergeCell ref="I2131:J2131"/>
    <mergeCell ref="B2126:H2126"/>
    <mergeCell ref="I2126:J2126"/>
    <mergeCell ref="B2127:H2127"/>
    <mergeCell ref="I2127:J2127"/>
    <mergeCell ref="B2128:H2128"/>
    <mergeCell ref="I2128:J2128"/>
    <mergeCell ref="B2123:H2123"/>
    <mergeCell ref="I2123:J2123"/>
    <mergeCell ref="B2124:H2124"/>
    <mergeCell ref="I2124:J2124"/>
    <mergeCell ref="B2125:H2125"/>
    <mergeCell ref="I2125:J2125"/>
    <mergeCell ref="B2156:H2156"/>
    <mergeCell ref="I2156:J2156"/>
    <mergeCell ref="B2157:H2157"/>
    <mergeCell ref="I2157:J2157"/>
    <mergeCell ref="B2158:H2158"/>
    <mergeCell ref="I2158:J2158"/>
    <mergeCell ref="B2153:H2153"/>
    <mergeCell ref="I2153:J2153"/>
    <mergeCell ref="B2154:H2154"/>
    <mergeCell ref="I2154:J2154"/>
    <mergeCell ref="B2155:H2155"/>
    <mergeCell ref="I2155:J2155"/>
    <mergeCell ref="B2150:H2150"/>
    <mergeCell ref="I2150:J2150"/>
    <mergeCell ref="B2151:H2151"/>
    <mergeCell ref="I2151:J2151"/>
    <mergeCell ref="B2152:H2152"/>
    <mergeCell ref="I2152:J2152"/>
    <mergeCell ref="B2147:H2147"/>
    <mergeCell ref="I2147:J2147"/>
    <mergeCell ref="B2148:H2148"/>
    <mergeCell ref="I2148:J2148"/>
    <mergeCell ref="B2149:H2149"/>
    <mergeCell ref="I2149:J2149"/>
    <mergeCell ref="B2144:H2144"/>
    <mergeCell ref="I2144:J2144"/>
    <mergeCell ref="B2145:H2145"/>
    <mergeCell ref="I2145:J2145"/>
    <mergeCell ref="B2146:H2146"/>
    <mergeCell ref="I2146:J2146"/>
    <mergeCell ref="B2141:H2141"/>
    <mergeCell ref="I2141:J2141"/>
    <mergeCell ref="B2142:H2142"/>
    <mergeCell ref="I2142:J2142"/>
    <mergeCell ref="B2143:H2143"/>
    <mergeCell ref="I2143:J2143"/>
    <mergeCell ref="B2174:H2174"/>
    <mergeCell ref="I2174:J2174"/>
    <mergeCell ref="B2175:H2175"/>
    <mergeCell ref="I2175:J2175"/>
    <mergeCell ref="B2176:H2176"/>
    <mergeCell ref="I2176:J2176"/>
    <mergeCell ref="B2171:H2171"/>
    <mergeCell ref="I2171:J2171"/>
    <mergeCell ref="B2172:H2172"/>
    <mergeCell ref="I2172:J2172"/>
    <mergeCell ref="B2173:H2173"/>
    <mergeCell ref="I2173:J2173"/>
    <mergeCell ref="B2168:H2168"/>
    <mergeCell ref="I2168:J2168"/>
    <mergeCell ref="B2169:H2169"/>
    <mergeCell ref="I2169:J2169"/>
    <mergeCell ref="B2170:H2170"/>
    <mergeCell ref="I2170:J2170"/>
    <mergeCell ref="B2165:H2165"/>
    <mergeCell ref="I2165:J2165"/>
    <mergeCell ref="B2166:H2166"/>
    <mergeCell ref="I2166:J2166"/>
    <mergeCell ref="B2167:H2167"/>
    <mergeCell ref="I2167:J2167"/>
    <mergeCell ref="B2162:H2162"/>
    <mergeCell ref="I2162:J2162"/>
    <mergeCell ref="B2163:H2163"/>
    <mergeCell ref="I2163:J2163"/>
    <mergeCell ref="B2164:H2164"/>
    <mergeCell ref="I2164:J2164"/>
    <mergeCell ref="B2159:H2159"/>
    <mergeCell ref="I2159:J2159"/>
    <mergeCell ref="B2160:H2160"/>
    <mergeCell ref="I2160:J2160"/>
    <mergeCell ref="B2161:H2161"/>
    <mergeCell ref="I2161:J2161"/>
    <mergeCell ref="B2192:H2192"/>
    <mergeCell ref="I2192:J2192"/>
    <mergeCell ref="B2193:H2193"/>
    <mergeCell ref="I2193:J2193"/>
    <mergeCell ref="B2194:H2194"/>
    <mergeCell ref="I2194:J2194"/>
    <mergeCell ref="B2189:H2189"/>
    <mergeCell ref="I2189:J2189"/>
    <mergeCell ref="B2190:H2190"/>
    <mergeCell ref="I2190:J2190"/>
    <mergeCell ref="B2191:H2191"/>
    <mergeCell ref="I2191:J2191"/>
    <mergeCell ref="B2186:H2186"/>
    <mergeCell ref="I2186:J2186"/>
    <mergeCell ref="B2187:H2187"/>
    <mergeCell ref="I2187:J2187"/>
    <mergeCell ref="B2188:H2188"/>
    <mergeCell ref="I2188:J2188"/>
    <mergeCell ref="B2183:H2183"/>
    <mergeCell ref="I2183:J2183"/>
    <mergeCell ref="B2184:H2184"/>
    <mergeCell ref="I2184:J2184"/>
    <mergeCell ref="B2185:H2185"/>
    <mergeCell ref="I2185:J2185"/>
    <mergeCell ref="B2180:H2180"/>
    <mergeCell ref="I2180:J2180"/>
    <mergeCell ref="B2181:H2181"/>
    <mergeCell ref="I2181:J2181"/>
    <mergeCell ref="B2182:H2182"/>
    <mergeCell ref="I2182:J2182"/>
    <mergeCell ref="B2177:H2177"/>
    <mergeCell ref="I2177:J2177"/>
    <mergeCell ref="B2178:H2178"/>
    <mergeCell ref="I2178:J2178"/>
    <mergeCell ref="B2179:H2179"/>
    <mergeCell ref="I2179:J2179"/>
    <mergeCell ref="B2210:H2210"/>
    <mergeCell ref="I2210:J2210"/>
    <mergeCell ref="B2211:H2211"/>
    <mergeCell ref="I2211:J2211"/>
    <mergeCell ref="B2212:H2212"/>
    <mergeCell ref="I2212:J2212"/>
    <mergeCell ref="B2207:H2207"/>
    <mergeCell ref="I2207:J2207"/>
    <mergeCell ref="B2208:H2208"/>
    <mergeCell ref="I2208:J2208"/>
    <mergeCell ref="B2209:H2209"/>
    <mergeCell ref="I2209:J2209"/>
    <mergeCell ref="B2204:H2204"/>
    <mergeCell ref="I2204:J2204"/>
    <mergeCell ref="B2205:H2205"/>
    <mergeCell ref="I2205:J2205"/>
    <mergeCell ref="B2206:H2206"/>
    <mergeCell ref="I2206:J2206"/>
    <mergeCell ref="B2201:H2201"/>
    <mergeCell ref="I2201:J2201"/>
    <mergeCell ref="B2202:H2202"/>
    <mergeCell ref="I2202:J2202"/>
    <mergeCell ref="B2203:H2203"/>
    <mergeCell ref="I2203:J2203"/>
    <mergeCell ref="B2198:H2198"/>
    <mergeCell ref="I2198:J2198"/>
    <mergeCell ref="B2199:H2199"/>
    <mergeCell ref="I2199:J2199"/>
    <mergeCell ref="B2200:H2200"/>
    <mergeCell ref="I2200:J2200"/>
    <mergeCell ref="B2195:H2195"/>
    <mergeCell ref="I2195:J2195"/>
    <mergeCell ref="B2196:H2196"/>
    <mergeCell ref="I2196:J2196"/>
    <mergeCell ref="B2197:H2197"/>
    <mergeCell ref="I2197:J2197"/>
    <mergeCell ref="B2228:H2228"/>
    <mergeCell ref="I2228:J2228"/>
    <mergeCell ref="B2229:H2229"/>
    <mergeCell ref="I2229:J2229"/>
    <mergeCell ref="B2230:H2230"/>
    <mergeCell ref="I2230:J2230"/>
    <mergeCell ref="B2225:H2225"/>
    <mergeCell ref="I2225:J2225"/>
    <mergeCell ref="B2226:H2226"/>
    <mergeCell ref="I2226:J2226"/>
    <mergeCell ref="B2227:H2227"/>
    <mergeCell ref="I2227:J2227"/>
    <mergeCell ref="B2222:H2222"/>
    <mergeCell ref="I2222:J2222"/>
    <mergeCell ref="B2223:H2223"/>
    <mergeCell ref="I2223:J2223"/>
    <mergeCell ref="B2224:H2224"/>
    <mergeCell ref="I2224:J2224"/>
    <mergeCell ref="B2219:H2219"/>
    <mergeCell ref="I2219:J2219"/>
    <mergeCell ref="B2220:H2220"/>
    <mergeCell ref="I2220:J2220"/>
    <mergeCell ref="B2221:H2221"/>
    <mergeCell ref="I2221:J2221"/>
    <mergeCell ref="B2216:H2216"/>
    <mergeCell ref="I2216:J2216"/>
    <mergeCell ref="B2217:H2217"/>
    <mergeCell ref="I2217:J2217"/>
    <mergeCell ref="B2218:H2218"/>
    <mergeCell ref="I2218:J2218"/>
    <mergeCell ref="B2213:H2213"/>
    <mergeCell ref="I2213:J2213"/>
    <mergeCell ref="B2214:H2214"/>
    <mergeCell ref="I2214:J2214"/>
    <mergeCell ref="B2215:H2215"/>
    <mergeCell ref="I2215:J2215"/>
    <mergeCell ref="B2246:H2246"/>
    <mergeCell ref="I2246:J2246"/>
    <mergeCell ref="B2247:H2247"/>
    <mergeCell ref="I2247:J2247"/>
    <mergeCell ref="B2248:H2248"/>
    <mergeCell ref="I2248:J2248"/>
    <mergeCell ref="B2243:H2243"/>
    <mergeCell ref="I2243:J2243"/>
    <mergeCell ref="B2244:H2244"/>
    <mergeCell ref="I2244:J2244"/>
    <mergeCell ref="B2245:H2245"/>
    <mergeCell ref="I2245:J2245"/>
    <mergeCell ref="B2240:H2240"/>
    <mergeCell ref="I2240:J2240"/>
    <mergeCell ref="B2241:H2241"/>
    <mergeCell ref="I2241:J2241"/>
    <mergeCell ref="B2242:H2242"/>
    <mergeCell ref="I2242:J2242"/>
    <mergeCell ref="B2237:H2237"/>
    <mergeCell ref="I2237:J2237"/>
    <mergeCell ref="B2238:H2238"/>
    <mergeCell ref="I2238:J2238"/>
    <mergeCell ref="B2239:H2239"/>
    <mergeCell ref="I2239:J2239"/>
    <mergeCell ref="B2234:H2234"/>
    <mergeCell ref="I2234:J2234"/>
    <mergeCell ref="B2235:H2235"/>
    <mergeCell ref="I2235:J2235"/>
    <mergeCell ref="B2236:H2236"/>
    <mergeCell ref="I2236:J2236"/>
    <mergeCell ref="B2231:H2231"/>
    <mergeCell ref="I2231:J2231"/>
    <mergeCell ref="B2232:H2232"/>
    <mergeCell ref="I2232:J2232"/>
    <mergeCell ref="B2233:H2233"/>
    <mergeCell ref="I2233:J2233"/>
    <mergeCell ref="B2264:H2264"/>
    <mergeCell ref="I2264:J2264"/>
    <mergeCell ref="B2265:H2265"/>
    <mergeCell ref="I2265:J2265"/>
    <mergeCell ref="B2266:H2266"/>
    <mergeCell ref="I2266:J2266"/>
    <mergeCell ref="B2261:H2261"/>
    <mergeCell ref="I2261:J2261"/>
    <mergeCell ref="B2262:H2262"/>
    <mergeCell ref="I2262:J2262"/>
    <mergeCell ref="B2263:H2263"/>
    <mergeCell ref="I2263:J2263"/>
    <mergeCell ref="B2258:H2258"/>
    <mergeCell ref="I2258:J2258"/>
    <mergeCell ref="B2259:H2259"/>
    <mergeCell ref="I2259:J2259"/>
    <mergeCell ref="B2260:H2260"/>
    <mergeCell ref="I2260:J2260"/>
    <mergeCell ref="B2255:H2255"/>
    <mergeCell ref="I2255:J2255"/>
    <mergeCell ref="B2256:H2256"/>
    <mergeCell ref="I2256:J2256"/>
    <mergeCell ref="B2257:H2257"/>
    <mergeCell ref="I2257:J2257"/>
    <mergeCell ref="B2252:H2252"/>
    <mergeCell ref="I2252:J2252"/>
    <mergeCell ref="B2253:H2253"/>
    <mergeCell ref="I2253:J2253"/>
    <mergeCell ref="B2254:H2254"/>
    <mergeCell ref="I2254:J2254"/>
    <mergeCell ref="B2249:H2249"/>
    <mergeCell ref="I2249:J2249"/>
    <mergeCell ref="B2250:H2250"/>
    <mergeCell ref="I2250:J2250"/>
    <mergeCell ref="B2251:H2251"/>
    <mergeCell ref="I2251:J2251"/>
    <mergeCell ref="B2282:H2282"/>
    <mergeCell ref="I2282:J2282"/>
    <mergeCell ref="B2283:H2283"/>
    <mergeCell ref="I2283:J2283"/>
    <mergeCell ref="B2284:H2284"/>
    <mergeCell ref="I2284:J2284"/>
    <mergeCell ref="B2279:H2279"/>
    <mergeCell ref="I2279:J2279"/>
    <mergeCell ref="B2280:H2280"/>
    <mergeCell ref="I2280:J2280"/>
    <mergeCell ref="B2281:H2281"/>
    <mergeCell ref="I2281:J2281"/>
    <mergeCell ref="B2276:H2276"/>
    <mergeCell ref="I2276:J2276"/>
    <mergeCell ref="B2277:H2277"/>
    <mergeCell ref="I2277:J2277"/>
    <mergeCell ref="B2278:H2278"/>
    <mergeCell ref="I2278:J2278"/>
    <mergeCell ref="B2273:H2273"/>
    <mergeCell ref="I2273:J2273"/>
    <mergeCell ref="B2274:H2274"/>
    <mergeCell ref="I2274:J2274"/>
    <mergeCell ref="B2275:H2275"/>
    <mergeCell ref="I2275:J2275"/>
    <mergeCell ref="B2270:H2270"/>
    <mergeCell ref="I2270:J2270"/>
    <mergeCell ref="B2271:H2271"/>
    <mergeCell ref="I2271:J2271"/>
    <mergeCell ref="B2272:H2272"/>
    <mergeCell ref="I2272:J2272"/>
    <mergeCell ref="B2267:H2267"/>
    <mergeCell ref="I2267:J2267"/>
    <mergeCell ref="B2268:H2268"/>
    <mergeCell ref="I2268:J2268"/>
    <mergeCell ref="B2269:H2269"/>
    <mergeCell ref="I2269:J2269"/>
    <mergeCell ref="B2300:H2300"/>
    <mergeCell ref="I2300:J2300"/>
    <mergeCell ref="B2301:H2301"/>
    <mergeCell ref="I2301:J2301"/>
    <mergeCell ref="B2302:H2302"/>
    <mergeCell ref="I2302:J2302"/>
    <mergeCell ref="B2297:H2297"/>
    <mergeCell ref="I2297:J2297"/>
    <mergeCell ref="B2298:H2298"/>
    <mergeCell ref="I2298:J2298"/>
    <mergeCell ref="B2299:H2299"/>
    <mergeCell ref="I2299:J2299"/>
    <mergeCell ref="B2294:H2294"/>
    <mergeCell ref="I2294:J2294"/>
    <mergeCell ref="B2295:H2295"/>
    <mergeCell ref="I2295:J2295"/>
    <mergeCell ref="B2296:H2296"/>
    <mergeCell ref="I2296:J2296"/>
    <mergeCell ref="B2291:H2291"/>
    <mergeCell ref="I2291:J2291"/>
    <mergeCell ref="B2292:H2292"/>
    <mergeCell ref="I2292:J2292"/>
    <mergeCell ref="B2293:H2293"/>
    <mergeCell ref="I2293:J2293"/>
    <mergeCell ref="B2288:H2288"/>
    <mergeCell ref="I2288:J2288"/>
    <mergeCell ref="B2289:H2289"/>
    <mergeCell ref="I2289:J2289"/>
    <mergeCell ref="B2290:H2290"/>
    <mergeCell ref="I2290:J2290"/>
    <mergeCell ref="B2285:H2285"/>
    <mergeCell ref="I2285:J2285"/>
    <mergeCell ref="B2286:H2286"/>
    <mergeCell ref="I2286:J2286"/>
    <mergeCell ref="B2287:H2287"/>
    <mergeCell ref="I2287:J2287"/>
    <mergeCell ref="B2318:H2318"/>
    <mergeCell ref="I2318:J2318"/>
    <mergeCell ref="B2319:H2319"/>
    <mergeCell ref="I2319:J2319"/>
    <mergeCell ref="B2320:H2320"/>
    <mergeCell ref="I2320:J2320"/>
    <mergeCell ref="B2315:H2315"/>
    <mergeCell ref="I2315:J2315"/>
    <mergeCell ref="B2316:H2316"/>
    <mergeCell ref="I2316:J2316"/>
    <mergeCell ref="B2317:H2317"/>
    <mergeCell ref="I2317:J2317"/>
    <mergeCell ref="B2312:H2312"/>
    <mergeCell ref="I2312:J2312"/>
    <mergeCell ref="B2313:H2313"/>
    <mergeCell ref="I2313:J2313"/>
    <mergeCell ref="B2314:H2314"/>
    <mergeCell ref="I2314:J2314"/>
    <mergeCell ref="B2309:H2309"/>
    <mergeCell ref="I2309:J2309"/>
    <mergeCell ref="B2310:H2310"/>
    <mergeCell ref="I2310:J2310"/>
    <mergeCell ref="B2311:H2311"/>
    <mergeCell ref="I2311:J2311"/>
    <mergeCell ref="B2306:H2306"/>
    <mergeCell ref="I2306:J2306"/>
    <mergeCell ref="B2307:H2307"/>
    <mergeCell ref="I2307:J2307"/>
    <mergeCell ref="B2308:H2308"/>
    <mergeCell ref="I2308:J2308"/>
    <mergeCell ref="B2303:H2303"/>
    <mergeCell ref="I2303:J2303"/>
    <mergeCell ref="B2304:H2304"/>
    <mergeCell ref="I2304:J2304"/>
    <mergeCell ref="B2305:H2305"/>
    <mergeCell ref="I2305:J2305"/>
    <mergeCell ref="B2336:H2336"/>
    <mergeCell ref="I2336:J2336"/>
    <mergeCell ref="B2337:H2337"/>
    <mergeCell ref="I2337:J2337"/>
    <mergeCell ref="B2338:H2338"/>
    <mergeCell ref="I2338:J2338"/>
    <mergeCell ref="B2333:H2333"/>
    <mergeCell ref="I2333:J2333"/>
    <mergeCell ref="B2334:H2334"/>
    <mergeCell ref="I2334:J2334"/>
    <mergeCell ref="B2335:H2335"/>
    <mergeCell ref="I2335:J2335"/>
    <mergeCell ref="B2330:H2330"/>
    <mergeCell ref="I2330:J2330"/>
    <mergeCell ref="B2331:H2331"/>
    <mergeCell ref="I2331:J2331"/>
    <mergeCell ref="B2332:H2332"/>
    <mergeCell ref="I2332:J2332"/>
    <mergeCell ref="B2327:H2327"/>
    <mergeCell ref="I2327:J2327"/>
    <mergeCell ref="B2328:H2328"/>
    <mergeCell ref="I2328:J2328"/>
    <mergeCell ref="B2329:H2329"/>
    <mergeCell ref="I2329:J2329"/>
    <mergeCell ref="B2324:H2324"/>
    <mergeCell ref="I2324:J2324"/>
    <mergeCell ref="B2325:H2325"/>
    <mergeCell ref="I2325:J2325"/>
    <mergeCell ref="B2326:H2326"/>
    <mergeCell ref="I2326:J2326"/>
    <mergeCell ref="B2321:H2321"/>
    <mergeCell ref="I2321:J2321"/>
    <mergeCell ref="B2322:H2322"/>
    <mergeCell ref="I2322:J2322"/>
    <mergeCell ref="B2323:H2323"/>
    <mergeCell ref="I2323:J2323"/>
    <mergeCell ref="B2354:H2354"/>
    <mergeCell ref="I2354:J2354"/>
    <mergeCell ref="B4269:H4269"/>
    <mergeCell ref="I4269:J4269"/>
    <mergeCell ref="B4270:H4270"/>
    <mergeCell ref="I4270:J4270"/>
    <mergeCell ref="B2351:H2351"/>
    <mergeCell ref="I2351:J2351"/>
    <mergeCell ref="B2352:H2352"/>
    <mergeCell ref="I2352:J2352"/>
    <mergeCell ref="B2353:H2353"/>
    <mergeCell ref="I2353:J2353"/>
    <mergeCell ref="B2348:H2348"/>
    <mergeCell ref="I2348:J2348"/>
    <mergeCell ref="B2349:H2349"/>
    <mergeCell ref="I2349:J2349"/>
    <mergeCell ref="B2350:H2350"/>
    <mergeCell ref="I2350:J2350"/>
    <mergeCell ref="B2345:H2345"/>
    <mergeCell ref="I2345:J2345"/>
    <mergeCell ref="B2346:H2346"/>
    <mergeCell ref="I2346:J2346"/>
    <mergeCell ref="B2347:H2347"/>
    <mergeCell ref="I2347:J2347"/>
    <mergeCell ref="B2342:H2342"/>
    <mergeCell ref="I2342:J2342"/>
    <mergeCell ref="B2343:H2343"/>
    <mergeCell ref="I2343:J2343"/>
    <mergeCell ref="B2344:H2344"/>
    <mergeCell ref="I2344:J2344"/>
    <mergeCell ref="B2339:H2339"/>
    <mergeCell ref="I2339:J2339"/>
    <mergeCell ref="B2340:H2340"/>
    <mergeCell ref="I2340:J2340"/>
    <mergeCell ref="B2341:H2341"/>
    <mergeCell ref="I2341:J2341"/>
    <mergeCell ref="B3558:H3558"/>
    <mergeCell ref="I3558:J3558"/>
    <mergeCell ref="B3559:H3559"/>
    <mergeCell ref="I3559:J3559"/>
    <mergeCell ref="B3560:H3560"/>
    <mergeCell ref="I3560:J3560"/>
    <mergeCell ref="B3555:H3555"/>
    <mergeCell ref="I3555:J3555"/>
    <mergeCell ref="B3556:H3556"/>
    <mergeCell ref="I3556:J3556"/>
    <mergeCell ref="B3557:H3557"/>
    <mergeCell ref="I3557:J3557"/>
    <mergeCell ref="B3552:H3552"/>
    <mergeCell ref="I3552:J3552"/>
    <mergeCell ref="B3553:H3553"/>
    <mergeCell ref="I3553:J3553"/>
    <mergeCell ref="B3554:H3554"/>
    <mergeCell ref="I3554:J3554"/>
    <mergeCell ref="B3549:H3549"/>
    <mergeCell ref="I3549:J3549"/>
    <mergeCell ref="B3550:H3550"/>
    <mergeCell ref="I3550:J3550"/>
    <mergeCell ref="B3551:H3551"/>
    <mergeCell ref="I3551:J3551"/>
    <mergeCell ref="B3546:H3546"/>
    <mergeCell ref="I3546:J3546"/>
    <mergeCell ref="B3547:H3547"/>
    <mergeCell ref="I3547:J3547"/>
    <mergeCell ref="B4312:H4312"/>
    <mergeCell ref="I4312:J4312"/>
    <mergeCell ref="B4313:H4313"/>
    <mergeCell ref="I4313:J4313"/>
    <mergeCell ref="B4314:H4314"/>
    <mergeCell ref="I4314:J4314"/>
    <mergeCell ref="B4276:H4276"/>
    <mergeCell ref="I4276:J4276"/>
    <mergeCell ref="B4277:H4277"/>
    <mergeCell ref="I4277:J4277"/>
    <mergeCell ref="B4278:H4278"/>
    <mergeCell ref="I4278:J4278"/>
    <mergeCell ref="B4309:H4309"/>
    <mergeCell ref="I4309:J4309"/>
    <mergeCell ref="B4310:H4310"/>
    <mergeCell ref="I4310:J4310"/>
    <mergeCell ref="B4311:H4311"/>
    <mergeCell ref="I4311:J4311"/>
    <mergeCell ref="B4306:H4306"/>
    <mergeCell ref="I4306:J4306"/>
    <mergeCell ref="B4307:H4307"/>
    <mergeCell ref="I4307:J4307"/>
    <mergeCell ref="B4308:H4308"/>
    <mergeCell ref="I4308:J4308"/>
    <mergeCell ref="B4303:H4303"/>
    <mergeCell ref="I4303:J4303"/>
    <mergeCell ref="B4304:H4304"/>
    <mergeCell ref="I4304:J4304"/>
    <mergeCell ref="B4305:H4305"/>
    <mergeCell ref="I4305:J4305"/>
    <mergeCell ref="B4300:H4300"/>
    <mergeCell ref="I4300:J4300"/>
    <mergeCell ref="B4301:H4301"/>
    <mergeCell ref="I4301:J4301"/>
    <mergeCell ref="B4302:H4302"/>
    <mergeCell ref="I4302:J4302"/>
    <mergeCell ref="B4297:H4297"/>
    <mergeCell ref="I4297:J4297"/>
    <mergeCell ref="B4298:H4298"/>
    <mergeCell ref="I4298:J4298"/>
    <mergeCell ref="B4299:H4299"/>
    <mergeCell ref="I4299:J4299"/>
    <mergeCell ref="B4294:H4294"/>
    <mergeCell ref="I4294:J4294"/>
    <mergeCell ref="B4295:H4295"/>
    <mergeCell ref="I4295:J4295"/>
    <mergeCell ref="B4296:H4296"/>
    <mergeCell ref="I4296:J4296"/>
    <mergeCell ref="B4279:H4279"/>
    <mergeCell ref="I4279:J4279"/>
    <mergeCell ref="B4280:H4280"/>
    <mergeCell ref="I4280:J4280"/>
    <mergeCell ref="B4281:H4281"/>
    <mergeCell ref="I4281:J4281"/>
    <mergeCell ref="B4330:H4330"/>
    <mergeCell ref="I4330:J4330"/>
    <mergeCell ref="B4331:H4331"/>
    <mergeCell ref="I4331:J4331"/>
    <mergeCell ref="B4332:H4332"/>
    <mergeCell ref="I4332:J4332"/>
    <mergeCell ref="B4327:H4327"/>
    <mergeCell ref="I4327:J4327"/>
    <mergeCell ref="B4328:H4328"/>
    <mergeCell ref="I4328:J4328"/>
    <mergeCell ref="B4329:H4329"/>
    <mergeCell ref="I4329:J4329"/>
    <mergeCell ref="B4324:H4324"/>
    <mergeCell ref="I4324:J4324"/>
    <mergeCell ref="B4325:H4325"/>
    <mergeCell ref="I4325:J4325"/>
    <mergeCell ref="B4326:H4326"/>
    <mergeCell ref="I4326:J4326"/>
    <mergeCell ref="B4321:H4321"/>
    <mergeCell ref="I4321:J4321"/>
    <mergeCell ref="B4322:H4322"/>
    <mergeCell ref="I4322:J4322"/>
    <mergeCell ref="B4323:H4323"/>
    <mergeCell ref="I4323:J4323"/>
    <mergeCell ref="B4318:H4318"/>
    <mergeCell ref="I4318:J4318"/>
    <mergeCell ref="B4319:H4319"/>
    <mergeCell ref="I4319:J4319"/>
    <mergeCell ref="B4320:H4320"/>
    <mergeCell ref="I4320:J4320"/>
    <mergeCell ref="B4315:H4315"/>
    <mergeCell ref="I4315:J4315"/>
    <mergeCell ref="B4316:H4316"/>
    <mergeCell ref="I4316:J4316"/>
    <mergeCell ref="B4317:H4317"/>
    <mergeCell ref="I4317:J4317"/>
    <mergeCell ref="B4348:H4348"/>
    <mergeCell ref="I4348:J4348"/>
    <mergeCell ref="B4349:H4349"/>
    <mergeCell ref="I4349:J4349"/>
    <mergeCell ref="B4350:H4350"/>
    <mergeCell ref="I4350:J4350"/>
    <mergeCell ref="B4345:H4345"/>
    <mergeCell ref="I4345:J4345"/>
    <mergeCell ref="B4346:H4346"/>
    <mergeCell ref="I4346:J4346"/>
    <mergeCell ref="B4347:H4347"/>
    <mergeCell ref="I4347:J4347"/>
    <mergeCell ref="B4342:H4342"/>
    <mergeCell ref="I4342:J4342"/>
    <mergeCell ref="B4343:H4343"/>
    <mergeCell ref="I4343:J4343"/>
    <mergeCell ref="B4344:H4344"/>
    <mergeCell ref="I4344:J4344"/>
    <mergeCell ref="B4339:H4339"/>
    <mergeCell ref="I4339:J4339"/>
    <mergeCell ref="B4340:H4340"/>
    <mergeCell ref="I4340:J4340"/>
    <mergeCell ref="B4341:H4341"/>
    <mergeCell ref="I4341:J4341"/>
    <mergeCell ref="B4336:H4336"/>
    <mergeCell ref="I4336:J4336"/>
    <mergeCell ref="B4337:H4337"/>
    <mergeCell ref="I4337:J4337"/>
    <mergeCell ref="B4338:H4338"/>
    <mergeCell ref="I4338:J4338"/>
    <mergeCell ref="B4333:H4333"/>
    <mergeCell ref="I4333:J4333"/>
    <mergeCell ref="B4334:H4334"/>
    <mergeCell ref="I4334:J4334"/>
    <mergeCell ref="B4335:H4335"/>
    <mergeCell ref="I4335:J4335"/>
    <mergeCell ref="B4366:H4366"/>
    <mergeCell ref="I4366:J4366"/>
    <mergeCell ref="B4367:H4367"/>
    <mergeCell ref="I4367:J4367"/>
    <mergeCell ref="B4368:H4368"/>
    <mergeCell ref="I4368:J4368"/>
    <mergeCell ref="B4363:H4363"/>
    <mergeCell ref="I4363:J4363"/>
    <mergeCell ref="B4364:H4364"/>
    <mergeCell ref="I4364:J4364"/>
    <mergeCell ref="B4365:H4365"/>
    <mergeCell ref="I4365:J4365"/>
    <mergeCell ref="B4360:H4360"/>
    <mergeCell ref="I4360:J4360"/>
    <mergeCell ref="B4361:H4361"/>
    <mergeCell ref="I4361:J4361"/>
    <mergeCell ref="B4362:H4362"/>
    <mergeCell ref="I4362:J4362"/>
    <mergeCell ref="B4357:H4357"/>
    <mergeCell ref="I4357:J4357"/>
    <mergeCell ref="B4358:H4358"/>
    <mergeCell ref="I4358:J4358"/>
    <mergeCell ref="B4359:H4359"/>
    <mergeCell ref="I4359:J4359"/>
    <mergeCell ref="B4354:H4354"/>
    <mergeCell ref="I4354:J4354"/>
    <mergeCell ref="B4355:H4355"/>
    <mergeCell ref="I4355:J4355"/>
    <mergeCell ref="B4356:H4356"/>
    <mergeCell ref="I4356:J4356"/>
    <mergeCell ref="B4351:H4351"/>
    <mergeCell ref="I4351:J4351"/>
    <mergeCell ref="B4352:H4352"/>
    <mergeCell ref="I4352:J4352"/>
    <mergeCell ref="B4353:H4353"/>
    <mergeCell ref="I4353:J4353"/>
    <mergeCell ref="B4384:H4384"/>
    <mergeCell ref="I4384:J4384"/>
    <mergeCell ref="B4385:H4385"/>
    <mergeCell ref="I4385:J4385"/>
    <mergeCell ref="B4386:H4386"/>
    <mergeCell ref="I4386:J4386"/>
    <mergeCell ref="B4381:H4381"/>
    <mergeCell ref="I4381:J4381"/>
    <mergeCell ref="B4382:H4382"/>
    <mergeCell ref="I4382:J4382"/>
    <mergeCell ref="B4383:H4383"/>
    <mergeCell ref="I4383:J4383"/>
    <mergeCell ref="B4378:H4378"/>
    <mergeCell ref="I4378:J4378"/>
    <mergeCell ref="B4379:H4379"/>
    <mergeCell ref="I4379:J4379"/>
    <mergeCell ref="B4380:H4380"/>
    <mergeCell ref="I4380:J4380"/>
    <mergeCell ref="B4375:H4375"/>
    <mergeCell ref="I4375:J4375"/>
    <mergeCell ref="B4376:H4376"/>
    <mergeCell ref="I4376:J4376"/>
    <mergeCell ref="B4377:H4377"/>
    <mergeCell ref="I4377:J4377"/>
    <mergeCell ref="B4372:H4372"/>
    <mergeCell ref="I4372:J4372"/>
    <mergeCell ref="B4373:H4373"/>
    <mergeCell ref="I4373:J4373"/>
    <mergeCell ref="B4374:H4374"/>
    <mergeCell ref="I4374:J4374"/>
    <mergeCell ref="B4369:H4369"/>
    <mergeCell ref="I4369:J4369"/>
    <mergeCell ref="B4370:H4370"/>
    <mergeCell ref="I4370:J4370"/>
    <mergeCell ref="B4371:H4371"/>
    <mergeCell ref="I4371:J4371"/>
    <mergeCell ref="B4402:H4402"/>
    <mergeCell ref="I4402:J4402"/>
    <mergeCell ref="B4403:H4403"/>
    <mergeCell ref="I4403:J4403"/>
    <mergeCell ref="B4404:H4404"/>
    <mergeCell ref="I4404:J4404"/>
    <mergeCell ref="B4399:H4399"/>
    <mergeCell ref="I4399:J4399"/>
    <mergeCell ref="B4400:H4400"/>
    <mergeCell ref="I4400:J4400"/>
    <mergeCell ref="B4401:H4401"/>
    <mergeCell ref="I4401:J4401"/>
    <mergeCell ref="B4396:H4396"/>
    <mergeCell ref="I4396:J4396"/>
    <mergeCell ref="B4397:H4397"/>
    <mergeCell ref="I4397:J4397"/>
    <mergeCell ref="B4398:H4398"/>
    <mergeCell ref="I4398:J4398"/>
    <mergeCell ref="B4393:H4393"/>
    <mergeCell ref="I4393:J4393"/>
    <mergeCell ref="B4394:H4394"/>
    <mergeCell ref="I4394:J4394"/>
    <mergeCell ref="B4395:H4395"/>
    <mergeCell ref="I4395:J4395"/>
    <mergeCell ref="B4390:H4390"/>
    <mergeCell ref="I4390:J4390"/>
    <mergeCell ref="B4391:H4391"/>
    <mergeCell ref="I4391:J4391"/>
    <mergeCell ref="B4392:H4392"/>
    <mergeCell ref="I4392:J4392"/>
    <mergeCell ref="B4387:H4387"/>
    <mergeCell ref="I4387:J4387"/>
    <mergeCell ref="B4388:H4388"/>
    <mergeCell ref="I4388:J4388"/>
    <mergeCell ref="B4389:H4389"/>
    <mergeCell ref="I4389:J4389"/>
    <mergeCell ref="B4420:H4420"/>
    <mergeCell ref="I4420:J4420"/>
    <mergeCell ref="B4421:H4421"/>
    <mergeCell ref="I4421:J4421"/>
    <mergeCell ref="B4422:H4422"/>
    <mergeCell ref="I4422:J4422"/>
    <mergeCell ref="B4417:H4417"/>
    <mergeCell ref="I4417:J4417"/>
    <mergeCell ref="B4418:H4418"/>
    <mergeCell ref="I4418:J4418"/>
    <mergeCell ref="B4419:H4419"/>
    <mergeCell ref="I4419:J4419"/>
    <mergeCell ref="B4414:H4414"/>
    <mergeCell ref="I4414:J4414"/>
    <mergeCell ref="B4415:H4415"/>
    <mergeCell ref="I4415:J4415"/>
    <mergeCell ref="B4416:H4416"/>
    <mergeCell ref="I4416:J4416"/>
    <mergeCell ref="B4411:H4411"/>
    <mergeCell ref="I4411:J4411"/>
    <mergeCell ref="B4412:H4412"/>
    <mergeCell ref="I4412:J4412"/>
    <mergeCell ref="B4413:H4413"/>
    <mergeCell ref="I4413:J4413"/>
    <mergeCell ref="B4408:H4408"/>
    <mergeCell ref="I4408:J4408"/>
    <mergeCell ref="B4409:H4409"/>
    <mergeCell ref="I4409:J4409"/>
    <mergeCell ref="B4410:H4410"/>
    <mergeCell ref="I4410:J4410"/>
    <mergeCell ref="B4405:H4405"/>
    <mergeCell ref="I4405:J4405"/>
    <mergeCell ref="B4406:H4406"/>
    <mergeCell ref="I4406:J4406"/>
    <mergeCell ref="B4407:H4407"/>
    <mergeCell ref="I4407:J4407"/>
    <mergeCell ref="B4438:H4438"/>
    <mergeCell ref="I4438:J4438"/>
    <mergeCell ref="B4439:H4439"/>
    <mergeCell ref="I4439:J4439"/>
    <mergeCell ref="B4440:H4440"/>
    <mergeCell ref="I4440:J4440"/>
    <mergeCell ref="B4435:H4435"/>
    <mergeCell ref="I4435:J4435"/>
    <mergeCell ref="B4436:H4436"/>
    <mergeCell ref="I4436:J4436"/>
    <mergeCell ref="B4437:H4437"/>
    <mergeCell ref="I4437:J4437"/>
    <mergeCell ref="B4432:H4432"/>
    <mergeCell ref="I4432:J4432"/>
    <mergeCell ref="B4433:H4433"/>
    <mergeCell ref="I4433:J4433"/>
    <mergeCell ref="B4434:H4434"/>
    <mergeCell ref="I4434:J4434"/>
    <mergeCell ref="B4429:H4429"/>
    <mergeCell ref="I4429:J4429"/>
    <mergeCell ref="B4430:H4430"/>
    <mergeCell ref="I4430:J4430"/>
    <mergeCell ref="B4431:H4431"/>
    <mergeCell ref="I4431:J4431"/>
    <mergeCell ref="B4426:H4426"/>
    <mergeCell ref="I4426:J4426"/>
    <mergeCell ref="B4427:H4427"/>
    <mergeCell ref="I4427:J4427"/>
    <mergeCell ref="B4428:H4428"/>
    <mergeCell ref="I4428:J4428"/>
    <mergeCell ref="B4423:H4423"/>
    <mergeCell ref="I4423:J4423"/>
    <mergeCell ref="B4424:H4424"/>
    <mergeCell ref="I4424:J4424"/>
    <mergeCell ref="B4425:H4425"/>
    <mergeCell ref="I4425:J4425"/>
    <mergeCell ref="B4456:H4456"/>
    <mergeCell ref="I4456:J4456"/>
    <mergeCell ref="B4457:H4457"/>
    <mergeCell ref="I4457:J4457"/>
    <mergeCell ref="B4458:H4458"/>
    <mergeCell ref="I4458:J4458"/>
    <mergeCell ref="B4453:H4453"/>
    <mergeCell ref="I4453:J4453"/>
    <mergeCell ref="B4454:H4454"/>
    <mergeCell ref="I4454:J4454"/>
    <mergeCell ref="B4455:H4455"/>
    <mergeCell ref="I4455:J4455"/>
    <mergeCell ref="B4450:H4450"/>
    <mergeCell ref="I4450:J4450"/>
    <mergeCell ref="B4451:H4451"/>
    <mergeCell ref="I4451:J4451"/>
    <mergeCell ref="B4452:H4452"/>
    <mergeCell ref="I4452:J4452"/>
    <mergeCell ref="B4447:H4447"/>
    <mergeCell ref="I4447:J4447"/>
    <mergeCell ref="B4448:H4448"/>
    <mergeCell ref="I4448:J4448"/>
    <mergeCell ref="B4449:H4449"/>
    <mergeCell ref="I4449:J4449"/>
    <mergeCell ref="B4444:H4444"/>
    <mergeCell ref="I4444:J4444"/>
    <mergeCell ref="B4445:H4445"/>
    <mergeCell ref="I4445:J4445"/>
    <mergeCell ref="B4446:H4446"/>
    <mergeCell ref="I4446:J4446"/>
    <mergeCell ref="B4441:H4441"/>
    <mergeCell ref="I4441:J4441"/>
    <mergeCell ref="B4442:H4442"/>
    <mergeCell ref="I4442:J4442"/>
    <mergeCell ref="B4443:H4443"/>
    <mergeCell ref="I4443:J4443"/>
    <mergeCell ref="B4474:H4474"/>
    <mergeCell ref="I4474:J4474"/>
    <mergeCell ref="B4475:H4475"/>
    <mergeCell ref="I4475:J4475"/>
    <mergeCell ref="B4476:H4476"/>
    <mergeCell ref="I4476:J4476"/>
    <mergeCell ref="B4471:H4471"/>
    <mergeCell ref="I4471:J4471"/>
    <mergeCell ref="B4472:H4472"/>
    <mergeCell ref="I4472:J4472"/>
    <mergeCell ref="B4473:H4473"/>
    <mergeCell ref="I4473:J4473"/>
    <mergeCell ref="B4468:H4468"/>
    <mergeCell ref="I4468:J4468"/>
    <mergeCell ref="B4469:H4469"/>
    <mergeCell ref="I4469:J4469"/>
    <mergeCell ref="B4470:H4470"/>
    <mergeCell ref="I4470:J4470"/>
    <mergeCell ref="B4465:H4465"/>
    <mergeCell ref="I4465:J4465"/>
    <mergeCell ref="B4466:H4466"/>
    <mergeCell ref="I4466:J4466"/>
    <mergeCell ref="B4467:H4467"/>
    <mergeCell ref="I4467:J4467"/>
    <mergeCell ref="B4462:H4462"/>
    <mergeCell ref="I4462:J4462"/>
    <mergeCell ref="B4463:H4463"/>
    <mergeCell ref="I4463:J4463"/>
    <mergeCell ref="B4464:H4464"/>
    <mergeCell ref="I4464:J4464"/>
    <mergeCell ref="B4459:H4459"/>
    <mergeCell ref="I4459:J4459"/>
    <mergeCell ref="B4460:H4460"/>
    <mergeCell ref="I4460:J4460"/>
    <mergeCell ref="B4461:H4461"/>
    <mergeCell ref="I4461:J4461"/>
    <mergeCell ref="B4492:H4492"/>
    <mergeCell ref="I4492:J4492"/>
    <mergeCell ref="B4493:H4493"/>
    <mergeCell ref="I4493:J4493"/>
    <mergeCell ref="B4494:H4494"/>
    <mergeCell ref="I4494:J4494"/>
    <mergeCell ref="B4489:H4489"/>
    <mergeCell ref="I4489:J4489"/>
    <mergeCell ref="B4490:H4490"/>
    <mergeCell ref="I4490:J4490"/>
    <mergeCell ref="B4491:H4491"/>
    <mergeCell ref="I4491:J4491"/>
    <mergeCell ref="B4486:H4486"/>
    <mergeCell ref="I4486:J4486"/>
    <mergeCell ref="B4487:H4487"/>
    <mergeCell ref="I4487:J4487"/>
    <mergeCell ref="B4488:H4488"/>
    <mergeCell ref="I4488:J4488"/>
    <mergeCell ref="B4483:H4483"/>
    <mergeCell ref="I4483:J4483"/>
    <mergeCell ref="B4484:H4484"/>
    <mergeCell ref="I4484:J4484"/>
    <mergeCell ref="B4485:H4485"/>
    <mergeCell ref="I4485:J4485"/>
    <mergeCell ref="B4480:H4480"/>
    <mergeCell ref="I4480:J4480"/>
    <mergeCell ref="B4481:H4481"/>
    <mergeCell ref="I4481:J4481"/>
    <mergeCell ref="B4482:H4482"/>
    <mergeCell ref="I4482:J4482"/>
    <mergeCell ref="B4477:H4477"/>
    <mergeCell ref="I4477:J4477"/>
    <mergeCell ref="B4478:H4478"/>
    <mergeCell ref="I4478:J4478"/>
    <mergeCell ref="B4479:H4479"/>
    <mergeCell ref="I4479:J4479"/>
    <mergeCell ref="B4510:H4510"/>
    <mergeCell ref="I4510:J4510"/>
    <mergeCell ref="B4511:H4511"/>
    <mergeCell ref="I4511:J4511"/>
    <mergeCell ref="B4512:H4512"/>
    <mergeCell ref="I4512:J4512"/>
    <mergeCell ref="B4507:H4507"/>
    <mergeCell ref="I4507:J4507"/>
    <mergeCell ref="B4508:H4508"/>
    <mergeCell ref="I4508:J4508"/>
    <mergeCell ref="B4509:H4509"/>
    <mergeCell ref="I4509:J4509"/>
    <mergeCell ref="B4504:H4504"/>
    <mergeCell ref="I4504:J4504"/>
    <mergeCell ref="B4505:H4505"/>
    <mergeCell ref="I4505:J4505"/>
    <mergeCell ref="B4506:H4506"/>
    <mergeCell ref="I4506:J4506"/>
    <mergeCell ref="B4501:H4501"/>
    <mergeCell ref="I4501:J4501"/>
    <mergeCell ref="B4502:H4502"/>
    <mergeCell ref="I4502:J4502"/>
    <mergeCell ref="B4503:H4503"/>
    <mergeCell ref="I4503:J4503"/>
    <mergeCell ref="B4498:H4498"/>
    <mergeCell ref="I4498:J4498"/>
    <mergeCell ref="B4499:H4499"/>
    <mergeCell ref="I4499:J4499"/>
    <mergeCell ref="B4500:H4500"/>
    <mergeCell ref="I4500:J4500"/>
    <mergeCell ref="B4495:H4495"/>
    <mergeCell ref="I4495:J4495"/>
    <mergeCell ref="B4496:H4496"/>
    <mergeCell ref="I4496:J4496"/>
    <mergeCell ref="B4497:H4497"/>
    <mergeCell ref="I4497:J4497"/>
    <mergeCell ref="B4528:H4528"/>
    <mergeCell ref="I4528:J4528"/>
    <mergeCell ref="B4529:H4529"/>
    <mergeCell ref="I4529:J4529"/>
    <mergeCell ref="B4530:H4530"/>
    <mergeCell ref="I4530:J4530"/>
    <mergeCell ref="B4525:H4525"/>
    <mergeCell ref="I4525:J4525"/>
    <mergeCell ref="B4526:H4526"/>
    <mergeCell ref="I4526:J4526"/>
    <mergeCell ref="B4527:H4527"/>
    <mergeCell ref="I4527:J4527"/>
    <mergeCell ref="B4522:H4522"/>
    <mergeCell ref="I4522:J4522"/>
    <mergeCell ref="B4523:H4523"/>
    <mergeCell ref="I4523:J4523"/>
    <mergeCell ref="B4524:H4524"/>
    <mergeCell ref="I4524:J4524"/>
    <mergeCell ref="B4519:H4519"/>
    <mergeCell ref="I4519:J4519"/>
    <mergeCell ref="B4520:H4520"/>
    <mergeCell ref="I4520:J4520"/>
    <mergeCell ref="B4521:H4521"/>
    <mergeCell ref="I4521:J4521"/>
    <mergeCell ref="B4516:H4516"/>
    <mergeCell ref="I4516:J4516"/>
    <mergeCell ref="B4517:H4517"/>
    <mergeCell ref="I4517:J4517"/>
    <mergeCell ref="B4518:H4518"/>
    <mergeCell ref="I4518:J4518"/>
    <mergeCell ref="B4513:H4513"/>
    <mergeCell ref="I4513:J4513"/>
    <mergeCell ref="B4514:H4514"/>
    <mergeCell ref="I4514:J4514"/>
    <mergeCell ref="B4515:H4515"/>
    <mergeCell ref="I4515:J4515"/>
    <mergeCell ref="B4546:H4546"/>
    <mergeCell ref="I4546:J4546"/>
    <mergeCell ref="B4547:H4547"/>
    <mergeCell ref="I4547:J4547"/>
    <mergeCell ref="B4548:H4548"/>
    <mergeCell ref="I4548:J4548"/>
    <mergeCell ref="B4543:H4543"/>
    <mergeCell ref="I4543:J4543"/>
    <mergeCell ref="B4544:H4544"/>
    <mergeCell ref="I4544:J4544"/>
    <mergeCell ref="B4545:H4545"/>
    <mergeCell ref="I4545:J4545"/>
    <mergeCell ref="B4540:H4540"/>
    <mergeCell ref="I4540:J4540"/>
    <mergeCell ref="B4541:H4541"/>
    <mergeCell ref="I4541:J4541"/>
    <mergeCell ref="B4542:H4542"/>
    <mergeCell ref="I4542:J4542"/>
    <mergeCell ref="B4537:H4537"/>
    <mergeCell ref="I4537:J4537"/>
    <mergeCell ref="B4538:H4538"/>
    <mergeCell ref="I4538:J4538"/>
    <mergeCell ref="B4539:H4539"/>
    <mergeCell ref="I4539:J4539"/>
    <mergeCell ref="B4534:H4534"/>
    <mergeCell ref="I4534:J4534"/>
    <mergeCell ref="B4535:H4535"/>
    <mergeCell ref="I4535:J4535"/>
    <mergeCell ref="B4536:H4536"/>
    <mergeCell ref="I4536:J4536"/>
    <mergeCell ref="B4531:H4531"/>
    <mergeCell ref="I4531:J4531"/>
    <mergeCell ref="B4532:H4532"/>
    <mergeCell ref="I4532:J4532"/>
    <mergeCell ref="B4533:H4533"/>
    <mergeCell ref="I4533:J4533"/>
    <mergeCell ref="B4564:H4564"/>
    <mergeCell ref="I4564:J4564"/>
    <mergeCell ref="B4565:H4565"/>
    <mergeCell ref="I4565:J4565"/>
    <mergeCell ref="B4566:H4566"/>
    <mergeCell ref="I4566:J4566"/>
    <mergeCell ref="B4561:H4561"/>
    <mergeCell ref="I4561:J4561"/>
    <mergeCell ref="B4562:H4562"/>
    <mergeCell ref="I4562:J4562"/>
    <mergeCell ref="B4563:H4563"/>
    <mergeCell ref="I4563:J4563"/>
    <mergeCell ref="B4558:H4558"/>
    <mergeCell ref="I4558:J4558"/>
    <mergeCell ref="B4559:H4559"/>
    <mergeCell ref="I4559:J4559"/>
    <mergeCell ref="B4560:H4560"/>
    <mergeCell ref="I4560:J4560"/>
    <mergeCell ref="B4555:H4555"/>
    <mergeCell ref="I4555:J4555"/>
    <mergeCell ref="B4556:H4556"/>
    <mergeCell ref="I4556:J4556"/>
    <mergeCell ref="B4557:H4557"/>
    <mergeCell ref="I4557:J4557"/>
    <mergeCell ref="B4552:H4552"/>
    <mergeCell ref="I4552:J4552"/>
    <mergeCell ref="B4553:H4553"/>
    <mergeCell ref="I4553:J4553"/>
    <mergeCell ref="B4554:H4554"/>
    <mergeCell ref="I4554:J4554"/>
    <mergeCell ref="B4549:H4549"/>
    <mergeCell ref="I4549:J4549"/>
    <mergeCell ref="B4550:H4550"/>
    <mergeCell ref="I4550:J4550"/>
    <mergeCell ref="B4551:H4551"/>
    <mergeCell ref="I4551:J4551"/>
    <mergeCell ref="B4582:H4582"/>
    <mergeCell ref="I4582:J4582"/>
    <mergeCell ref="B4583:H4583"/>
    <mergeCell ref="I4583:J4583"/>
    <mergeCell ref="B4584:H4584"/>
    <mergeCell ref="I4584:J4584"/>
    <mergeCell ref="B4579:H4579"/>
    <mergeCell ref="I4579:J4579"/>
    <mergeCell ref="B4580:H4580"/>
    <mergeCell ref="I4580:J4580"/>
    <mergeCell ref="B4581:H4581"/>
    <mergeCell ref="I4581:J4581"/>
    <mergeCell ref="B4576:H4576"/>
    <mergeCell ref="I4576:J4576"/>
    <mergeCell ref="B4577:H4577"/>
    <mergeCell ref="I4577:J4577"/>
    <mergeCell ref="B4578:H4578"/>
    <mergeCell ref="I4578:J4578"/>
    <mergeCell ref="B4573:H4573"/>
    <mergeCell ref="I4573:J4573"/>
    <mergeCell ref="B4574:H4574"/>
    <mergeCell ref="I4574:J4574"/>
    <mergeCell ref="B4575:H4575"/>
    <mergeCell ref="I4575:J4575"/>
    <mergeCell ref="B4570:H4570"/>
    <mergeCell ref="I4570:J4570"/>
    <mergeCell ref="B4571:H4571"/>
    <mergeCell ref="I4571:J4571"/>
    <mergeCell ref="B4572:H4572"/>
    <mergeCell ref="I4572:J4572"/>
    <mergeCell ref="B4567:H4567"/>
    <mergeCell ref="I4567:J4567"/>
    <mergeCell ref="B4568:H4568"/>
    <mergeCell ref="I4568:J4568"/>
    <mergeCell ref="B4569:H4569"/>
    <mergeCell ref="I4569:J4569"/>
    <mergeCell ref="B4600:H4600"/>
    <mergeCell ref="I4600:J4600"/>
    <mergeCell ref="B4601:H4601"/>
    <mergeCell ref="I4601:J4601"/>
    <mergeCell ref="B4602:H4602"/>
    <mergeCell ref="I4602:J4602"/>
    <mergeCell ref="B4597:H4597"/>
    <mergeCell ref="I4597:J4597"/>
    <mergeCell ref="B4598:H4598"/>
    <mergeCell ref="I4598:J4598"/>
    <mergeCell ref="B4599:H4599"/>
    <mergeCell ref="I4599:J4599"/>
    <mergeCell ref="B4594:H4594"/>
    <mergeCell ref="I4594:J4594"/>
    <mergeCell ref="B4595:H4595"/>
    <mergeCell ref="I4595:J4595"/>
    <mergeCell ref="B4596:H4596"/>
    <mergeCell ref="I4596:J4596"/>
    <mergeCell ref="B4591:H4591"/>
    <mergeCell ref="I4591:J4591"/>
    <mergeCell ref="B4592:H4592"/>
    <mergeCell ref="I4592:J4592"/>
    <mergeCell ref="B4593:H4593"/>
    <mergeCell ref="I4593:J4593"/>
    <mergeCell ref="B4588:H4588"/>
    <mergeCell ref="I4588:J4588"/>
    <mergeCell ref="B4589:H4589"/>
    <mergeCell ref="I4589:J4589"/>
    <mergeCell ref="B4590:H4590"/>
    <mergeCell ref="I4590:J4590"/>
    <mergeCell ref="B4585:H4585"/>
    <mergeCell ref="I4585:J4585"/>
    <mergeCell ref="B4586:H4586"/>
    <mergeCell ref="I4586:J4586"/>
    <mergeCell ref="B4587:H4587"/>
    <mergeCell ref="I4587:J4587"/>
    <mergeCell ref="B4618:H4618"/>
    <mergeCell ref="I4618:J4618"/>
    <mergeCell ref="B4619:H4619"/>
    <mergeCell ref="I4619:J4619"/>
    <mergeCell ref="B4620:H4620"/>
    <mergeCell ref="I4620:J4620"/>
    <mergeCell ref="B4615:H4615"/>
    <mergeCell ref="I4615:J4615"/>
    <mergeCell ref="B4616:H4616"/>
    <mergeCell ref="I4616:J4616"/>
    <mergeCell ref="B4617:H4617"/>
    <mergeCell ref="I4617:J4617"/>
    <mergeCell ref="B4612:H4612"/>
    <mergeCell ref="I4612:J4612"/>
    <mergeCell ref="B4613:H4613"/>
    <mergeCell ref="I4613:J4613"/>
    <mergeCell ref="B4614:H4614"/>
    <mergeCell ref="I4614:J4614"/>
    <mergeCell ref="B4609:H4609"/>
    <mergeCell ref="I4609:J4609"/>
    <mergeCell ref="B4610:H4610"/>
    <mergeCell ref="I4610:J4610"/>
    <mergeCell ref="B4611:H4611"/>
    <mergeCell ref="I4611:J4611"/>
    <mergeCell ref="B4606:H4606"/>
    <mergeCell ref="I4606:J4606"/>
    <mergeCell ref="B4607:H4607"/>
    <mergeCell ref="I4607:J4607"/>
    <mergeCell ref="B4608:H4608"/>
    <mergeCell ref="I4608:J4608"/>
    <mergeCell ref="B4603:H4603"/>
    <mergeCell ref="I4603:J4603"/>
    <mergeCell ref="B4604:H4604"/>
    <mergeCell ref="I4604:J4604"/>
    <mergeCell ref="B4605:H4605"/>
    <mergeCell ref="I4605:J4605"/>
    <mergeCell ref="B4636:H4636"/>
    <mergeCell ref="I4636:J4636"/>
    <mergeCell ref="B4637:H4637"/>
    <mergeCell ref="I4637:J4637"/>
    <mergeCell ref="B4638:H4638"/>
    <mergeCell ref="I4638:J4638"/>
    <mergeCell ref="B4633:H4633"/>
    <mergeCell ref="I4633:J4633"/>
    <mergeCell ref="B4634:H4634"/>
    <mergeCell ref="I4634:J4634"/>
    <mergeCell ref="B4635:H4635"/>
    <mergeCell ref="I4635:J4635"/>
    <mergeCell ref="B4630:H4630"/>
    <mergeCell ref="I4630:J4630"/>
    <mergeCell ref="B4631:H4631"/>
    <mergeCell ref="I4631:J4631"/>
    <mergeCell ref="B4632:H4632"/>
    <mergeCell ref="I4632:J4632"/>
    <mergeCell ref="B4627:H4627"/>
    <mergeCell ref="I4627:J4627"/>
    <mergeCell ref="B4628:H4628"/>
    <mergeCell ref="I4628:J4628"/>
    <mergeCell ref="B4629:H4629"/>
    <mergeCell ref="I4629:J4629"/>
    <mergeCell ref="B4624:H4624"/>
    <mergeCell ref="I4624:J4624"/>
    <mergeCell ref="B4625:H4625"/>
    <mergeCell ref="I4625:J4625"/>
    <mergeCell ref="B4626:H4626"/>
    <mergeCell ref="I4626:J4626"/>
    <mergeCell ref="B4621:H4621"/>
    <mergeCell ref="I4621:J4621"/>
    <mergeCell ref="B4622:H4622"/>
    <mergeCell ref="I4622:J4622"/>
    <mergeCell ref="B4623:H4623"/>
    <mergeCell ref="I4623:J4623"/>
    <mergeCell ref="B4654:H4654"/>
    <mergeCell ref="I4654:J4654"/>
    <mergeCell ref="B4655:H4655"/>
    <mergeCell ref="I4655:J4655"/>
    <mergeCell ref="B4656:H4656"/>
    <mergeCell ref="I4656:J4656"/>
    <mergeCell ref="B4651:H4651"/>
    <mergeCell ref="I4651:J4651"/>
    <mergeCell ref="B4652:H4652"/>
    <mergeCell ref="I4652:J4652"/>
    <mergeCell ref="B4653:H4653"/>
    <mergeCell ref="I4653:J4653"/>
    <mergeCell ref="B4648:H4648"/>
    <mergeCell ref="I4648:J4648"/>
    <mergeCell ref="B4649:H4649"/>
    <mergeCell ref="I4649:J4649"/>
    <mergeCell ref="B4650:H4650"/>
    <mergeCell ref="I4650:J4650"/>
    <mergeCell ref="B4645:H4645"/>
    <mergeCell ref="I4645:J4645"/>
    <mergeCell ref="B4646:H4646"/>
    <mergeCell ref="I4646:J4646"/>
    <mergeCell ref="B4647:H4647"/>
    <mergeCell ref="I4647:J4647"/>
    <mergeCell ref="B4642:H4642"/>
    <mergeCell ref="I4642:J4642"/>
    <mergeCell ref="B4643:H4643"/>
    <mergeCell ref="I4643:J4643"/>
    <mergeCell ref="B4644:H4644"/>
    <mergeCell ref="I4644:J4644"/>
    <mergeCell ref="B4639:H4639"/>
    <mergeCell ref="I4639:J4639"/>
    <mergeCell ref="B4640:H4640"/>
    <mergeCell ref="I4640:J4640"/>
    <mergeCell ref="B4641:H4641"/>
    <mergeCell ref="I4641:J4641"/>
    <mergeCell ref="B4672:H4672"/>
    <mergeCell ref="I4672:J4672"/>
    <mergeCell ref="B4673:H4673"/>
    <mergeCell ref="I4673:J4673"/>
    <mergeCell ref="B4674:H4674"/>
    <mergeCell ref="I4674:J4674"/>
    <mergeCell ref="B4669:H4669"/>
    <mergeCell ref="I4669:J4669"/>
    <mergeCell ref="B4670:H4670"/>
    <mergeCell ref="I4670:J4670"/>
    <mergeCell ref="B4671:H4671"/>
    <mergeCell ref="I4671:J4671"/>
    <mergeCell ref="B4666:H4666"/>
    <mergeCell ref="I4666:J4666"/>
    <mergeCell ref="B4667:H4667"/>
    <mergeCell ref="I4667:J4667"/>
    <mergeCell ref="B4668:H4668"/>
    <mergeCell ref="I4668:J4668"/>
    <mergeCell ref="B4663:H4663"/>
    <mergeCell ref="I4663:J4663"/>
    <mergeCell ref="B4664:H4664"/>
    <mergeCell ref="I4664:J4664"/>
    <mergeCell ref="B4665:H4665"/>
    <mergeCell ref="I4665:J4665"/>
    <mergeCell ref="B4660:H4660"/>
    <mergeCell ref="I4660:J4660"/>
    <mergeCell ref="B4661:H4661"/>
    <mergeCell ref="I4661:J4661"/>
    <mergeCell ref="B4662:H4662"/>
    <mergeCell ref="I4662:J4662"/>
    <mergeCell ref="B4657:H4657"/>
    <mergeCell ref="I4657:J4657"/>
    <mergeCell ref="B4658:H4658"/>
    <mergeCell ref="I4658:J4658"/>
    <mergeCell ref="B4659:H4659"/>
    <mergeCell ref="I4659:J4659"/>
    <mergeCell ref="B4690:H4690"/>
    <mergeCell ref="I4690:J4690"/>
    <mergeCell ref="B4691:H4691"/>
    <mergeCell ref="I4691:J4691"/>
    <mergeCell ref="B4692:H4692"/>
    <mergeCell ref="I4692:J4692"/>
    <mergeCell ref="B4687:H4687"/>
    <mergeCell ref="I4687:J4687"/>
    <mergeCell ref="B4688:H4688"/>
    <mergeCell ref="I4688:J4688"/>
    <mergeCell ref="B4689:H4689"/>
    <mergeCell ref="I4689:J4689"/>
    <mergeCell ref="B4684:H4684"/>
    <mergeCell ref="I4684:J4684"/>
    <mergeCell ref="B4685:H4685"/>
    <mergeCell ref="I4685:J4685"/>
    <mergeCell ref="B4686:H4686"/>
    <mergeCell ref="I4686:J4686"/>
    <mergeCell ref="B4681:H4681"/>
    <mergeCell ref="I4681:J4681"/>
    <mergeCell ref="B4682:H4682"/>
    <mergeCell ref="I4682:J4682"/>
    <mergeCell ref="B4683:H4683"/>
    <mergeCell ref="I4683:J4683"/>
    <mergeCell ref="B4678:H4678"/>
    <mergeCell ref="I4678:J4678"/>
    <mergeCell ref="B4679:H4679"/>
    <mergeCell ref="I4679:J4679"/>
    <mergeCell ref="B4680:H4680"/>
    <mergeCell ref="I4680:J4680"/>
    <mergeCell ref="B4675:H4675"/>
    <mergeCell ref="I4675:J4675"/>
    <mergeCell ref="B4676:H4676"/>
    <mergeCell ref="I4676:J4676"/>
    <mergeCell ref="B4677:H4677"/>
    <mergeCell ref="I4677:J4677"/>
    <mergeCell ref="B4708:H4708"/>
    <mergeCell ref="I4708:J4708"/>
    <mergeCell ref="B4709:H4709"/>
    <mergeCell ref="I4709:J4709"/>
    <mergeCell ref="B4710:H4710"/>
    <mergeCell ref="I4710:J4710"/>
    <mergeCell ref="B4705:H4705"/>
    <mergeCell ref="I4705:J4705"/>
    <mergeCell ref="B4706:H4706"/>
    <mergeCell ref="I4706:J4706"/>
    <mergeCell ref="B4707:H4707"/>
    <mergeCell ref="I4707:J4707"/>
    <mergeCell ref="B4702:H4702"/>
    <mergeCell ref="I4702:J4702"/>
    <mergeCell ref="B4703:H4703"/>
    <mergeCell ref="I4703:J4703"/>
    <mergeCell ref="B4704:H4704"/>
    <mergeCell ref="I4704:J4704"/>
    <mergeCell ref="B4699:H4699"/>
    <mergeCell ref="I4699:J4699"/>
    <mergeCell ref="B4700:H4700"/>
    <mergeCell ref="I4700:J4700"/>
    <mergeCell ref="B4701:H4701"/>
    <mergeCell ref="I4701:J4701"/>
    <mergeCell ref="B4696:H4696"/>
    <mergeCell ref="I4696:J4696"/>
    <mergeCell ref="B4697:H4697"/>
    <mergeCell ref="I4697:J4697"/>
    <mergeCell ref="B4698:H4698"/>
    <mergeCell ref="I4698:J4698"/>
    <mergeCell ref="B4693:H4693"/>
    <mergeCell ref="I4693:J4693"/>
    <mergeCell ref="B4694:H4694"/>
    <mergeCell ref="I4694:J4694"/>
    <mergeCell ref="B4695:H4695"/>
    <mergeCell ref="I4695:J4695"/>
    <mergeCell ref="B4726:H4726"/>
    <mergeCell ref="I4726:J4726"/>
    <mergeCell ref="B4727:H4727"/>
    <mergeCell ref="I4727:J4727"/>
    <mergeCell ref="B4728:H4728"/>
    <mergeCell ref="I4728:J4728"/>
    <mergeCell ref="B4723:H4723"/>
    <mergeCell ref="I4723:J4723"/>
    <mergeCell ref="B4724:H4724"/>
    <mergeCell ref="I4724:J4724"/>
    <mergeCell ref="B4725:H4725"/>
    <mergeCell ref="I4725:J4725"/>
    <mergeCell ref="B4720:H4720"/>
    <mergeCell ref="I4720:J4720"/>
    <mergeCell ref="B4721:H4721"/>
    <mergeCell ref="I4721:J4721"/>
    <mergeCell ref="B4722:H4722"/>
    <mergeCell ref="I4722:J4722"/>
    <mergeCell ref="B4717:H4717"/>
    <mergeCell ref="I4717:J4717"/>
    <mergeCell ref="B4718:H4718"/>
    <mergeCell ref="I4718:J4718"/>
    <mergeCell ref="B4719:H4719"/>
    <mergeCell ref="I4719:J4719"/>
    <mergeCell ref="B4714:H4714"/>
    <mergeCell ref="I4714:J4714"/>
    <mergeCell ref="B4715:H4715"/>
    <mergeCell ref="I4715:J4715"/>
    <mergeCell ref="B4716:H4716"/>
    <mergeCell ref="I4716:J4716"/>
    <mergeCell ref="B4711:H4711"/>
    <mergeCell ref="I4711:J4711"/>
    <mergeCell ref="B4712:H4712"/>
    <mergeCell ref="I4712:J4712"/>
    <mergeCell ref="B4713:H4713"/>
    <mergeCell ref="I4713:J4713"/>
    <mergeCell ref="B4744:H4744"/>
    <mergeCell ref="I4744:J4744"/>
    <mergeCell ref="B4745:H4745"/>
    <mergeCell ref="I4745:J4745"/>
    <mergeCell ref="B4746:H4746"/>
    <mergeCell ref="I4746:J4746"/>
    <mergeCell ref="B4741:H4741"/>
    <mergeCell ref="I4741:J4741"/>
    <mergeCell ref="B4742:H4742"/>
    <mergeCell ref="I4742:J4742"/>
    <mergeCell ref="B4743:H4743"/>
    <mergeCell ref="I4743:J4743"/>
    <mergeCell ref="B4738:H4738"/>
    <mergeCell ref="I4738:J4738"/>
    <mergeCell ref="B4739:H4739"/>
    <mergeCell ref="I4739:J4739"/>
    <mergeCell ref="B4740:H4740"/>
    <mergeCell ref="I4740:J4740"/>
    <mergeCell ref="B4735:H4735"/>
    <mergeCell ref="I4735:J4735"/>
    <mergeCell ref="B4736:H4736"/>
    <mergeCell ref="I4736:J4736"/>
    <mergeCell ref="B4737:H4737"/>
    <mergeCell ref="I4737:J4737"/>
    <mergeCell ref="B4732:H4732"/>
    <mergeCell ref="I4732:J4732"/>
    <mergeCell ref="B4733:H4733"/>
    <mergeCell ref="I4733:J4733"/>
    <mergeCell ref="B4734:H4734"/>
    <mergeCell ref="I4734:J4734"/>
    <mergeCell ref="B4729:H4729"/>
    <mergeCell ref="I4729:J4729"/>
    <mergeCell ref="B4730:H4730"/>
    <mergeCell ref="I4730:J4730"/>
    <mergeCell ref="B4731:H4731"/>
    <mergeCell ref="I4731:J4731"/>
    <mergeCell ref="B4762:H4762"/>
    <mergeCell ref="I4762:J4762"/>
    <mergeCell ref="B4763:H4763"/>
    <mergeCell ref="I4763:J4763"/>
    <mergeCell ref="B4764:H4764"/>
    <mergeCell ref="I4764:J4764"/>
    <mergeCell ref="B4759:H4759"/>
    <mergeCell ref="I4759:J4759"/>
    <mergeCell ref="B4760:H4760"/>
    <mergeCell ref="I4760:J4760"/>
    <mergeCell ref="B4761:H4761"/>
    <mergeCell ref="I4761:J4761"/>
    <mergeCell ref="B4756:H4756"/>
    <mergeCell ref="I4756:J4756"/>
    <mergeCell ref="B4757:H4757"/>
    <mergeCell ref="I4757:J4757"/>
    <mergeCell ref="B4758:H4758"/>
    <mergeCell ref="I4758:J4758"/>
    <mergeCell ref="B4753:H4753"/>
    <mergeCell ref="I4753:J4753"/>
    <mergeCell ref="B4754:H4754"/>
    <mergeCell ref="I4754:J4754"/>
    <mergeCell ref="B4755:H4755"/>
    <mergeCell ref="I4755:J4755"/>
    <mergeCell ref="B4750:H4750"/>
    <mergeCell ref="I4750:J4750"/>
    <mergeCell ref="B4751:H4751"/>
    <mergeCell ref="I4751:J4751"/>
    <mergeCell ref="B4752:H4752"/>
    <mergeCell ref="I4752:J4752"/>
    <mergeCell ref="B4747:H4747"/>
    <mergeCell ref="I4747:J4747"/>
    <mergeCell ref="B4748:H4748"/>
    <mergeCell ref="I4748:J4748"/>
    <mergeCell ref="B4749:H4749"/>
    <mergeCell ref="I4749:J4749"/>
    <mergeCell ref="B4894:H4894"/>
    <mergeCell ref="I4894:J4894"/>
    <mergeCell ref="B4777:H4777"/>
    <mergeCell ref="I4777:J4777"/>
    <mergeCell ref="B4778:H4778"/>
    <mergeCell ref="I4778:J4778"/>
    <mergeCell ref="B4779:H4779"/>
    <mergeCell ref="I4779:J4779"/>
    <mergeCell ref="B4774:H4774"/>
    <mergeCell ref="I4774:J4774"/>
    <mergeCell ref="B4775:H4775"/>
    <mergeCell ref="I4775:J4775"/>
    <mergeCell ref="B4776:H4776"/>
    <mergeCell ref="I4776:J4776"/>
    <mergeCell ref="B4771:H4771"/>
    <mergeCell ref="I4771:J4771"/>
    <mergeCell ref="B4772:H4772"/>
    <mergeCell ref="I4772:J4772"/>
    <mergeCell ref="B4773:H4773"/>
    <mergeCell ref="I4773:J4773"/>
    <mergeCell ref="B4768:H4768"/>
    <mergeCell ref="I4768:J4768"/>
    <mergeCell ref="B4769:H4769"/>
    <mergeCell ref="I4769:J4769"/>
    <mergeCell ref="B4770:H4770"/>
    <mergeCell ref="I4770:J4770"/>
    <mergeCell ref="B4765:H4765"/>
    <mergeCell ref="I4765:J4765"/>
    <mergeCell ref="B4766:H4766"/>
    <mergeCell ref="I4766:J4766"/>
    <mergeCell ref="B4767:H4767"/>
    <mergeCell ref="I4767:J4767"/>
    <mergeCell ref="B4889:H4889"/>
    <mergeCell ref="I4889:J4889"/>
    <mergeCell ref="B4884:H4884"/>
    <mergeCell ref="I4884:J4884"/>
    <mergeCell ref="B4885:H4885"/>
    <mergeCell ref="I4885:J4885"/>
    <mergeCell ref="B4886:H4886"/>
    <mergeCell ref="I4886:J4886"/>
    <mergeCell ref="B4881:H4881"/>
    <mergeCell ref="I4881:J4881"/>
    <mergeCell ref="B4882:H4882"/>
    <mergeCell ref="I4882:J4882"/>
    <mergeCell ref="B4883:H4883"/>
    <mergeCell ref="I4883:J4883"/>
    <mergeCell ref="B4878:H4878"/>
    <mergeCell ref="I4878:J4878"/>
    <mergeCell ref="B4879:H4879"/>
    <mergeCell ref="I4879:J4879"/>
    <mergeCell ref="B4880:H4880"/>
    <mergeCell ref="I4880:J4880"/>
    <mergeCell ref="B4875:H4875"/>
    <mergeCell ref="I4875:J4875"/>
    <mergeCell ref="B4876:H4876"/>
    <mergeCell ref="I4876:J4876"/>
    <mergeCell ref="B4877:H4877"/>
    <mergeCell ref="I4877:J4877"/>
    <mergeCell ref="B4872:H4872"/>
    <mergeCell ref="I4872:J4872"/>
    <mergeCell ref="B4873:H4873"/>
    <mergeCell ref="I4873:J4873"/>
    <mergeCell ref="B4874:H4874"/>
    <mergeCell ref="I4874:J4874"/>
    <mergeCell ref="G46:I46"/>
    <mergeCell ref="G47:I47"/>
    <mergeCell ref="B4920:H4920"/>
    <mergeCell ref="I4920:J4920"/>
    <mergeCell ref="B4917:H4917"/>
    <mergeCell ref="I4917:J4917"/>
    <mergeCell ref="B4918:H4918"/>
    <mergeCell ref="I4918:J4918"/>
    <mergeCell ref="B4919:H4919"/>
    <mergeCell ref="I4919:J4919"/>
    <mergeCell ref="B4914:H4914"/>
    <mergeCell ref="I4914:J4914"/>
    <mergeCell ref="B4915:H4915"/>
    <mergeCell ref="I4915:J4915"/>
    <mergeCell ref="B4916:H4916"/>
    <mergeCell ref="I4916:J4916"/>
    <mergeCell ref="B4911:H4911"/>
    <mergeCell ref="I4911:J4911"/>
    <mergeCell ref="B4912:H4912"/>
    <mergeCell ref="I4912:J4912"/>
    <mergeCell ref="B4913:H4913"/>
    <mergeCell ref="I4913:J4913"/>
    <mergeCell ref="B4786:H4786"/>
    <mergeCell ref="I4786:J4786"/>
    <mergeCell ref="B4904:H4904"/>
    <mergeCell ref="I4904:J4904"/>
    <mergeCell ref="B4905:H4905"/>
    <mergeCell ref="I4905:J4905"/>
    <mergeCell ref="B4783:H4783"/>
    <mergeCell ref="I4783:J4783"/>
    <mergeCell ref="B4784:H4784"/>
    <mergeCell ref="I4784:J4784"/>
    <mergeCell ref="B4785:H4785"/>
    <mergeCell ref="I4785:J4785"/>
    <mergeCell ref="B4780:H4780"/>
    <mergeCell ref="I4780:J4780"/>
    <mergeCell ref="B4781:H4781"/>
    <mergeCell ref="I4781:J4781"/>
    <mergeCell ref="B4782:H4782"/>
    <mergeCell ref="I4782:J4782"/>
    <mergeCell ref="B4906:H4906"/>
    <mergeCell ref="I4906:J4906"/>
    <mergeCell ref="B4907:H4907"/>
    <mergeCell ref="I4907:J4907"/>
    <mergeCell ref="B4908:H4908"/>
    <mergeCell ref="I4908:J4908"/>
    <mergeCell ref="B4909:H4909"/>
    <mergeCell ref="I4909:J4909"/>
    <mergeCell ref="B4910:H4910"/>
    <mergeCell ref="I4910:J4910"/>
    <mergeCell ref="B4899:H4899"/>
    <mergeCell ref="I4899:J4899"/>
    <mergeCell ref="B4900:H4900"/>
    <mergeCell ref="I4900:J4900"/>
    <mergeCell ref="B4901:H4901"/>
    <mergeCell ref="I4901:J4901"/>
    <mergeCell ref="B4896:H4896"/>
    <mergeCell ref="I4896:J4896"/>
    <mergeCell ref="B4897:H4897"/>
    <mergeCell ref="I4897:J4897"/>
    <mergeCell ref="B4898:H4898"/>
    <mergeCell ref="I4898:J4898"/>
    <mergeCell ref="B4893:H4893"/>
    <mergeCell ref="I4893:J4893"/>
    <mergeCell ref="B16:F16"/>
    <mergeCell ref="G15:I15"/>
    <mergeCell ref="B15:F15"/>
    <mergeCell ref="G17:I17"/>
    <mergeCell ref="A10:E10"/>
    <mergeCell ref="A9:E9"/>
    <mergeCell ref="G18:I18"/>
    <mergeCell ref="G19:I19"/>
    <mergeCell ref="G20:I20"/>
    <mergeCell ref="G21:I21"/>
    <mergeCell ref="G22:I22"/>
    <mergeCell ref="G23:I23"/>
    <mergeCell ref="G24:I24"/>
    <mergeCell ref="G25:I25"/>
    <mergeCell ref="G48:I48"/>
    <mergeCell ref="G49:I49"/>
    <mergeCell ref="G50:I50"/>
    <mergeCell ref="G51:I51"/>
    <mergeCell ref="G52:I52"/>
    <mergeCell ref="B50:F50"/>
    <mergeCell ref="B131:F131"/>
    <mergeCell ref="G131:I131"/>
    <mergeCell ref="G132:I132"/>
    <mergeCell ref="G133:I133"/>
    <mergeCell ref="G134:I134"/>
    <mergeCell ref="G135:I135"/>
    <mergeCell ref="G136:I136"/>
    <mergeCell ref="G137:I137"/>
    <mergeCell ref="G138:I138"/>
    <mergeCell ref="G139:I139"/>
    <mergeCell ref="G140:I140"/>
    <mergeCell ref="G141:I141"/>
    <mergeCell ref="G80:I80"/>
    <mergeCell ref="G81:I81"/>
    <mergeCell ref="G82:I82"/>
    <mergeCell ref="G83:I83"/>
    <mergeCell ref="G84:I84"/>
    <mergeCell ref="B85:F85"/>
    <mergeCell ref="G85:I85"/>
    <mergeCell ref="G86:I86"/>
    <mergeCell ref="G87:I87"/>
    <mergeCell ref="G88:I88"/>
    <mergeCell ref="G89:I89"/>
    <mergeCell ref="G90:I90"/>
    <mergeCell ref="G91:I91"/>
    <mergeCell ref="G92:I92"/>
    <mergeCell ref="G93:I93"/>
    <mergeCell ref="G94:I94"/>
    <mergeCell ref="G95:I95"/>
    <mergeCell ref="G96:I96"/>
    <mergeCell ref="G97:I97"/>
    <mergeCell ref="G98:I98"/>
    <mergeCell ref="G99:I99"/>
    <mergeCell ref="G100:I100"/>
    <mergeCell ref="G101:I101"/>
    <mergeCell ref="G102:I102"/>
    <mergeCell ref="G103:I103"/>
    <mergeCell ref="G104:I104"/>
    <mergeCell ref="G105:I105"/>
    <mergeCell ref="G106:I106"/>
    <mergeCell ref="G107:I107"/>
    <mergeCell ref="B108:F108"/>
    <mergeCell ref="G108:I108"/>
    <mergeCell ref="G45:I45"/>
    <mergeCell ref="G176:I176"/>
    <mergeCell ref="B177:F177"/>
    <mergeCell ref="G177:I177"/>
    <mergeCell ref="G178:I178"/>
    <mergeCell ref="G179:I179"/>
    <mergeCell ref="G180:I180"/>
    <mergeCell ref="G181:I181"/>
    <mergeCell ref="G182:I182"/>
    <mergeCell ref="G183:I183"/>
    <mergeCell ref="G184:I184"/>
    <mergeCell ref="G185:I185"/>
    <mergeCell ref="G186:I186"/>
    <mergeCell ref="G187:I187"/>
    <mergeCell ref="G188:I188"/>
    <mergeCell ref="G189:I189"/>
    <mergeCell ref="G190:I190"/>
    <mergeCell ref="G191:I191"/>
    <mergeCell ref="G192:I192"/>
    <mergeCell ref="G193:I193"/>
    <mergeCell ref="G194:I194"/>
    <mergeCell ref="G195:I195"/>
    <mergeCell ref="G196:I196"/>
    <mergeCell ref="G197:I197"/>
    <mergeCell ref="G198:I198"/>
    <mergeCell ref="G199:I199"/>
    <mergeCell ref="A4924:M4924"/>
    <mergeCell ref="I4:K4"/>
    <mergeCell ref="J15:K15"/>
    <mergeCell ref="J16:K16"/>
    <mergeCell ref="K5:L6"/>
    <mergeCell ref="K7:L7"/>
    <mergeCell ref="K8:L8"/>
    <mergeCell ref="K9:L9"/>
    <mergeCell ref="K10:L10"/>
    <mergeCell ref="G10:J10"/>
    <mergeCell ref="G9:J9"/>
    <mergeCell ref="G8:J8"/>
    <mergeCell ref="G7:J7"/>
    <mergeCell ref="G6:J6"/>
    <mergeCell ref="F5:J5"/>
    <mergeCell ref="K11:L11"/>
    <mergeCell ref="G11:J11"/>
    <mergeCell ref="J17:K17"/>
    <mergeCell ref="J18:K18"/>
    <mergeCell ref="J19:K19"/>
    <mergeCell ref="J20:K20"/>
    <mergeCell ref="J21:K21"/>
    <mergeCell ref="J22:K22"/>
    <mergeCell ref="J23:K23"/>
    <mergeCell ref="B17:F17"/>
    <mergeCell ref="G143:I143"/>
    <mergeCell ref="G144:I144"/>
    <mergeCell ref="G145:I145"/>
    <mergeCell ref="G146:I146"/>
    <mergeCell ref="G147:I147"/>
    <mergeCell ref="G148:I148"/>
    <mergeCell ref="G149:I149"/>
    <mergeCell ref="G150:I150"/>
    <mergeCell ref="G151:I151"/>
    <mergeCell ref="G152:I152"/>
    <mergeCell ref="G153:I153"/>
    <mergeCell ref="B154:F154"/>
    <mergeCell ref="G154:I154"/>
    <mergeCell ref="G16:I16"/>
  </mergeCells>
  <phoneticPr fontId="3"/>
  <conditionalFormatting sqref="D4:F4">
    <cfRule type="cellIs" dxfId="520" priority="648" operator="equal">
      <formula>""</formula>
    </cfRule>
  </conditionalFormatting>
  <conditionalFormatting sqref="I4 M4">
    <cfRule type="cellIs" dxfId="519" priority="647" operator="equal">
      <formula>""</formula>
    </cfRule>
  </conditionalFormatting>
  <conditionalFormatting sqref="C11 M7:M11 F7:L9 F11:L11">
    <cfRule type="cellIs" dxfId="518" priority="646" operator="equal">
      <formula>""</formula>
    </cfRule>
  </conditionalFormatting>
  <conditionalFormatting sqref="A4897:M4903 A4921:M4921">
    <cfRule type="cellIs" dxfId="517" priority="602" operator="equal">
      <formula>""</formula>
    </cfRule>
  </conditionalFormatting>
  <conditionalFormatting sqref="A4887:M4896">
    <cfRule type="cellIs" dxfId="516" priority="601" operator="equal">
      <formula>""</formula>
    </cfRule>
  </conditionalFormatting>
  <conditionalFormatting sqref="A4877:M4886">
    <cfRule type="cellIs" dxfId="515" priority="600" operator="equal">
      <formula>""</formula>
    </cfRule>
  </conditionalFormatting>
  <conditionalFormatting sqref="A4867:M4876">
    <cfRule type="cellIs" dxfId="514" priority="599" operator="equal">
      <formula>""</formula>
    </cfRule>
  </conditionalFormatting>
  <conditionalFormatting sqref="A4859:M4866">
    <cfRule type="cellIs" dxfId="513" priority="598" operator="equal">
      <formula>""</formula>
    </cfRule>
  </conditionalFormatting>
  <conditionalFormatting sqref="A4849:M4858">
    <cfRule type="cellIs" dxfId="512" priority="597" operator="equal">
      <formula>""</formula>
    </cfRule>
  </conditionalFormatting>
  <conditionalFormatting sqref="A4839:M4848">
    <cfRule type="cellIs" dxfId="511" priority="596" operator="equal">
      <formula>""</formula>
    </cfRule>
  </conditionalFormatting>
  <conditionalFormatting sqref="A4829:M4838">
    <cfRule type="cellIs" dxfId="510" priority="595" operator="equal">
      <formula>""</formula>
    </cfRule>
  </conditionalFormatting>
  <conditionalFormatting sqref="A4821:M4828">
    <cfRule type="cellIs" dxfId="509" priority="594" operator="equal">
      <formula>""</formula>
    </cfRule>
  </conditionalFormatting>
  <conditionalFormatting sqref="A4811:M4820">
    <cfRule type="cellIs" dxfId="508" priority="593" operator="equal">
      <formula>""</formula>
    </cfRule>
  </conditionalFormatting>
  <conditionalFormatting sqref="A4801:M4810">
    <cfRule type="cellIs" dxfId="507" priority="592" operator="equal">
      <formula>""</formula>
    </cfRule>
  </conditionalFormatting>
  <conditionalFormatting sqref="A4791:M4800">
    <cfRule type="cellIs" dxfId="506" priority="591" operator="equal">
      <formula>""</formula>
    </cfRule>
  </conditionalFormatting>
  <conditionalFormatting sqref="A4265:M4268 A4787:M4790">
    <cfRule type="cellIs" dxfId="505" priority="590" operator="equal">
      <formula>""</formula>
    </cfRule>
  </conditionalFormatting>
  <conditionalFormatting sqref="A4255:M4264">
    <cfRule type="cellIs" dxfId="504" priority="589" operator="equal">
      <formula>""</formula>
    </cfRule>
  </conditionalFormatting>
  <conditionalFormatting sqref="A4245:M4254">
    <cfRule type="cellIs" dxfId="503" priority="588" operator="equal">
      <formula>""</formula>
    </cfRule>
  </conditionalFormatting>
  <conditionalFormatting sqref="A4235:M4244">
    <cfRule type="cellIs" dxfId="502" priority="587" operator="equal">
      <formula>""</formula>
    </cfRule>
  </conditionalFormatting>
  <conditionalFormatting sqref="A4227:M4234">
    <cfRule type="cellIs" dxfId="501" priority="586" operator="equal">
      <formula>""</formula>
    </cfRule>
  </conditionalFormatting>
  <conditionalFormatting sqref="A4217:M4226">
    <cfRule type="cellIs" dxfId="500" priority="585" operator="equal">
      <formula>""</formula>
    </cfRule>
  </conditionalFormatting>
  <conditionalFormatting sqref="A4207:M4216">
    <cfRule type="cellIs" dxfId="499" priority="584" operator="equal">
      <formula>""</formula>
    </cfRule>
  </conditionalFormatting>
  <conditionalFormatting sqref="A4197:M4206">
    <cfRule type="cellIs" dxfId="498" priority="583" operator="equal">
      <formula>""</formula>
    </cfRule>
  </conditionalFormatting>
  <conditionalFormatting sqref="A4189:M4196">
    <cfRule type="cellIs" dxfId="497" priority="582" operator="equal">
      <formula>""</formula>
    </cfRule>
  </conditionalFormatting>
  <conditionalFormatting sqref="A4179:M4188">
    <cfRule type="cellIs" dxfId="496" priority="581" operator="equal">
      <formula>""</formula>
    </cfRule>
  </conditionalFormatting>
  <conditionalFormatting sqref="A4169:M4178">
    <cfRule type="cellIs" dxfId="495" priority="580" operator="equal">
      <formula>""</formula>
    </cfRule>
  </conditionalFormatting>
  <conditionalFormatting sqref="A4159:M4168">
    <cfRule type="cellIs" dxfId="494" priority="579" operator="equal">
      <formula>""</formula>
    </cfRule>
  </conditionalFormatting>
  <conditionalFormatting sqref="A4151:M4158">
    <cfRule type="cellIs" dxfId="493" priority="578" operator="equal">
      <formula>""</formula>
    </cfRule>
  </conditionalFormatting>
  <conditionalFormatting sqref="A4141:M4150">
    <cfRule type="cellIs" dxfId="492" priority="577" operator="equal">
      <formula>""</formula>
    </cfRule>
  </conditionalFormatting>
  <conditionalFormatting sqref="A4131:M4140">
    <cfRule type="cellIs" dxfId="491" priority="576" operator="equal">
      <formula>""</formula>
    </cfRule>
  </conditionalFormatting>
  <conditionalFormatting sqref="A4121:M4130">
    <cfRule type="cellIs" dxfId="490" priority="575" operator="equal">
      <formula>""</formula>
    </cfRule>
  </conditionalFormatting>
  <conditionalFormatting sqref="A4113:M4120">
    <cfRule type="cellIs" dxfId="489" priority="574" operator="equal">
      <formula>""</formula>
    </cfRule>
  </conditionalFormatting>
  <conditionalFormatting sqref="A4103:M4112">
    <cfRule type="cellIs" dxfId="488" priority="573" operator="equal">
      <formula>""</formula>
    </cfRule>
  </conditionalFormatting>
  <conditionalFormatting sqref="A4093:M4102">
    <cfRule type="cellIs" dxfId="487" priority="572" operator="equal">
      <formula>""</formula>
    </cfRule>
  </conditionalFormatting>
  <conditionalFormatting sqref="A4083:M4092">
    <cfRule type="cellIs" dxfId="486" priority="571" operator="equal">
      <formula>""</formula>
    </cfRule>
  </conditionalFormatting>
  <conditionalFormatting sqref="A4075:M4082">
    <cfRule type="cellIs" dxfId="485" priority="570" operator="equal">
      <formula>""</formula>
    </cfRule>
  </conditionalFormatting>
  <conditionalFormatting sqref="A4065:M4074">
    <cfRule type="cellIs" dxfId="484" priority="569" operator="equal">
      <formula>""</formula>
    </cfRule>
  </conditionalFormatting>
  <conditionalFormatting sqref="A4055:M4064">
    <cfRule type="cellIs" dxfId="483" priority="568" operator="equal">
      <formula>""</formula>
    </cfRule>
  </conditionalFormatting>
  <conditionalFormatting sqref="A4045:M4054">
    <cfRule type="cellIs" dxfId="482" priority="567" operator="equal">
      <formula>""</formula>
    </cfRule>
  </conditionalFormatting>
  <conditionalFormatting sqref="A4037:M4044">
    <cfRule type="cellIs" dxfId="481" priority="566" operator="equal">
      <formula>""</formula>
    </cfRule>
  </conditionalFormatting>
  <conditionalFormatting sqref="A4027:M4036">
    <cfRule type="cellIs" dxfId="480" priority="565" operator="equal">
      <formula>""</formula>
    </cfRule>
  </conditionalFormatting>
  <conditionalFormatting sqref="A4017:M4026">
    <cfRule type="cellIs" dxfId="479" priority="564" operator="equal">
      <formula>""</formula>
    </cfRule>
  </conditionalFormatting>
  <conditionalFormatting sqref="A4007:M4016">
    <cfRule type="cellIs" dxfId="478" priority="563" operator="equal">
      <formula>""</formula>
    </cfRule>
  </conditionalFormatting>
  <conditionalFormatting sqref="A3999:M4006">
    <cfRule type="cellIs" dxfId="477" priority="562" operator="equal">
      <formula>""</formula>
    </cfRule>
  </conditionalFormatting>
  <conditionalFormatting sqref="A3989:M3998">
    <cfRule type="cellIs" dxfId="476" priority="561" operator="equal">
      <formula>""</formula>
    </cfRule>
  </conditionalFormatting>
  <conditionalFormatting sqref="A3979:M3988">
    <cfRule type="cellIs" dxfId="475" priority="560" operator="equal">
      <formula>""</formula>
    </cfRule>
  </conditionalFormatting>
  <conditionalFormatting sqref="A3969:M3978">
    <cfRule type="cellIs" dxfId="474" priority="559" operator="equal">
      <formula>""</formula>
    </cfRule>
  </conditionalFormatting>
  <conditionalFormatting sqref="A3961:M3968">
    <cfRule type="cellIs" dxfId="473" priority="558" operator="equal">
      <formula>""</formula>
    </cfRule>
  </conditionalFormatting>
  <conditionalFormatting sqref="A3951:M3960">
    <cfRule type="cellIs" dxfId="472" priority="557" operator="equal">
      <formula>""</formula>
    </cfRule>
  </conditionalFormatting>
  <conditionalFormatting sqref="A3941:M3950">
    <cfRule type="cellIs" dxfId="471" priority="556" operator="equal">
      <formula>""</formula>
    </cfRule>
  </conditionalFormatting>
  <conditionalFormatting sqref="A3931:M3940">
    <cfRule type="cellIs" dxfId="470" priority="555" operator="equal">
      <formula>""</formula>
    </cfRule>
  </conditionalFormatting>
  <conditionalFormatting sqref="A3923:M3930">
    <cfRule type="cellIs" dxfId="469" priority="554" operator="equal">
      <formula>""</formula>
    </cfRule>
  </conditionalFormatting>
  <conditionalFormatting sqref="A3913:M3922">
    <cfRule type="cellIs" dxfId="468" priority="553" operator="equal">
      <formula>""</formula>
    </cfRule>
  </conditionalFormatting>
  <conditionalFormatting sqref="A3903:M3912">
    <cfRule type="cellIs" dxfId="467" priority="552" operator="equal">
      <formula>""</formula>
    </cfRule>
  </conditionalFormatting>
  <conditionalFormatting sqref="A3893:M3902">
    <cfRule type="cellIs" dxfId="466" priority="551" operator="equal">
      <formula>""</formula>
    </cfRule>
  </conditionalFormatting>
  <conditionalFormatting sqref="A3885:M3892">
    <cfRule type="cellIs" dxfId="465" priority="550" operator="equal">
      <formula>""</formula>
    </cfRule>
  </conditionalFormatting>
  <conditionalFormatting sqref="A3875:M3884">
    <cfRule type="cellIs" dxfId="464" priority="549" operator="equal">
      <formula>""</formula>
    </cfRule>
  </conditionalFormatting>
  <conditionalFormatting sqref="A3865:M3874">
    <cfRule type="cellIs" dxfId="463" priority="548" operator="equal">
      <formula>""</formula>
    </cfRule>
  </conditionalFormatting>
  <conditionalFormatting sqref="A3855:M3864">
    <cfRule type="cellIs" dxfId="462" priority="547" operator="equal">
      <formula>""</formula>
    </cfRule>
  </conditionalFormatting>
  <conditionalFormatting sqref="A3847:M3854">
    <cfRule type="cellIs" dxfId="461" priority="546" operator="equal">
      <formula>""</formula>
    </cfRule>
  </conditionalFormatting>
  <conditionalFormatting sqref="A3837:M3846">
    <cfRule type="cellIs" dxfId="460" priority="545" operator="equal">
      <formula>""</formula>
    </cfRule>
  </conditionalFormatting>
  <conditionalFormatting sqref="A3827:M3836">
    <cfRule type="cellIs" dxfId="459" priority="544" operator="equal">
      <formula>""</formula>
    </cfRule>
  </conditionalFormatting>
  <conditionalFormatting sqref="A3817:M3826">
    <cfRule type="cellIs" dxfId="458" priority="543" operator="equal">
      <formula>""</formula>
    </cfRule>
  </conditionalFormatting>
  <conditionalFormatting sqref="A3809:M3816">
    <cfRule type="cellIs" dxfId="457" priority="542" operator="equal">
      <formula>""</formula>
    </cfRule>
  </conditionalFormatting>
  <conditionalFormatting sqref="A3799:M3808">
    <cfRule type="cellIs" dxfId="456" priority="541" operator="equal">
      <formula>""</formula>
    </cfRule>
  </conditionalFormatting>
  <conditionalFormatting sqref="A3789:M3798">
    <cfRule type="cellIs" dxfId="455" priority="540" operator="equal">
      <formula>""</formula>
    </cfRule>
  </conditionalFormatting>
  <conditionalFormatting sqref="A3779:M3788">
    <cfRule type="cellIs" dxfId="454" priority="539" operator="equal">
      <formula>""</formula>
    </cfRule>
  </conditionalFormatting>
  <conditionalFormatting sqref="A3771:M3778">
    <cfRule type="cellIs" dxfId="453" priority="538" operator="equal">
      <formula>""</formula>
    </cfRule>
  </conditionalFormatting>
  <conditionalFormatting sqref="A3761:M3770">
    <cfRule type="cellIs" dxfId="452" priority="537" operator="equal">
      <formula>""</formula>
    </cfRule>
  </conditionalFormatting>
  <conditionalFormatting sqref="A3751:M3760">
    <cfRule type="cellIs" dxfId="451" priority="536" operator="equal">
      <formula>""</formula>
    </cfRule>
  </conditionalFormatting>
  <conditionalFormatting sqref="A3741:M3750">
    <cfRule type="cellIs" dxfId="450" priority="535" operator="equal">
      <formula>""</formula>
    </cfRule>
  </conditionalFormatting>
  <conditionalFormatting sqref="A3733:M3740">
    <cfRule type="cellIs" dxfId="449" priority="534" operator="equal">
      <formula>""</formula>
    </cfRule>
  </conditionalFormatting>
  <conditionalFormatting sqref="A3723:M3732">
    <cfRule type="cellIs" dxfId="448" priority="533" operator="equal">
      <formula>""</formula>
    </cfRule>
  </conditionalFormatting>
  <conditionalFormatting sqref="A3713:M3722">
    <cfRule type="cellIs" dxfId="447" priority="532" operator="equal">
      <formula>""</formula>
    </cfRule>
  </conditionalFormatting>
  <conditionalFormatting sqref="A3703:M3712">
    <cfRule type="cellIs" dxfId="446" priority="531" operator="equal">
      <formula>""</formula>
    </cfRule>
  </conditionalFormatting>
  <conditionalFormatting sqref="A3695:M3702">
    <cfRule type="cellIs" dxfId="445" priority="530" operator="equal">
      <formula>""</formula>
    </cfRule>
  </conditionalFormatting>
  <conditionalFormatting sqref="A3685:M3694">
    <cfRule type="cellIs" dxfId="444" priority="529" operator="equal">
      <formula>""</formula>
    </cfRule>
  </conditionalFormatting>
  <conditionalFormatting sqref="A3675:M3684">
    <cfRule type="cellIs" dxfId="443" priority="528" operator="equal">
      <formula>""</formula>
    </cfRule>
  </conditionalFormatting>
  <conditionalFormatting sqref="A3665:M3674">
    <cfRule type="cellIs" dxfId="442" priority="527" operator="equal">
      <formula>""</formula>
    </cfRule>
  </conditionalFormatting>
  <conditionalFormatting sqref="A3657:M3664">
    <cfRule type="cellIs" dxfId="441" priority="526" operator="equal">
      <formula>""</formula>
    </cfRule>
  </conditionalFormatting>
  <conditionalFormatting sqref="A3647:M3656">
    <cfRule type="cellIs" dxfId="440" priority="525" operator="equal">
      <formula>""</formula>
    </cfRule>
  </conditionalFormatting>
  <conditionalFormatting sqref="A3637:M3646">
    <cfRule type="cellIs" dxfId="439" priority="524" operator="equal">
      <formula>""</formula>
    </cfRule>
  </conditionalFormatting>
  <conditionalFormatting sqref="A3627:M3636">
    <cfRule type="cellIs" dxfId="438" priority="523" operator="equal">
      <formula>""</formula>
    </cfRule>
  </conditionalFormatting>
  <conditionalFormatting sqref="A3619:M3626">
    <cfRule type="cellIs" dxfId="437" priority="522" operator="equal">
      <formula>""</formula>
    </cfRule>
  </conditionalFormatting>
  <conditionalFormatting sqref="A3609:M3618">
    <cfRule type="cellIs" dxfId="436" priority="521" operator="equal">
      <formula>""</formula>
    </cfRule>
  </conditionalFormatting>
  <conditionalFormatting sqref="A3599:M3608">
    <cfRule type="cellIs" dxfId="435" priority="520" operator="equal">
      <formula>""</formula>
    </cfRule>
  </conditionalFormatting>
  <conditionalFormatting sqref="A3589:M3598">
    <cfRule type="cellIs" dxfId="434" priority="519" operator="equal">
      <formula>""</formula>
    </cfRule>
  </conditionalFormatting>
  <conditionalFormatting sqref="A3581:M3588">
    <cfRule type="cellIs" dxfId="433" priority="518" operator="equal">
      <formula>""</formula>
    </cfRule>
  </conditionalFormatting>
  <conditionalFormatting sqref="A3571:M3580">
    <cfRule type="cellIs" dxfId="432" priority="517" operator="equal">
      <formula>""</formula>
    </cfRule>
  </conditionalFormatting>
  <conditionalFormatting sqref="A3561:M3570">
    <cfRule type="cellIs" dxfId="431" priority="516" operator="equal">
      <formula>""</formula>
    </cfRule>
  </conditionalFormatting>
  <conditionalFormatting sqref="A3551:M3560">
    <cfRule type="cellIs" dxfId="430" priority="515" operator="equal">
      <formula>""</formula>
    </cfRule>
  </conditionalFormatting>
  <conditionalFormatting sqref="A3543:M3550">
    <cfRule type="cellIs" dxfId="429" priority="514" operator="equal">
      <formula>""</formula>
    </cfRule>
  </conditionalFormatting>
  <conditionalFormatting sqref="A3533:M3542">
    <cfRule type="cellIs" dxfId="428" priority="513" operator="equal">
      <formula>""</formula>
    </cfRule>
  </conditionalFormatting>
  <conditionalFormatting sqref="A3523:M3532">
    <cfRule type="cellIs" dxfId="427" priority="512" operator="equal">
      <formula>""</formula>
    </cfRule>
  </conditionalFormatting>
  <conditionalFormatting sqref="A3513:M3522">
    <cfRule type="cellIs" dxfId="426" priority="511" operator="equal">
      <formula>""</formula>
    </cfRule>
  </conditionalFormatting>
  <conditionalFormatting sqref="A3505:M3512">
    <cfRule type="cellIs" dxfId="425" priority="510" operator="equal">
      <formula>""</formula>
    </cfRule>
  </conditionalFormatting>
  <conditionalFormatting sqref="A3495:M3504">
    <cfRule type="cellIs" dxfId="424" priority="509" operator="equal">
      <formula>""</formula>
    </cfRule>
  </conditionalFormatting>
  <conditionalFormatting sqref="A3485:M3494">
    <cfRule type="cellIs" dxfId="423" priority="508" operator="equal">
      <formula>""</formula>
    </cfRule>
  </conditionalFormatting>
  <conditionalFormatting sqref="A3475:M3484">
    <cfRule type="cellIs" dxfId="422" priority="507" operator="equal">
      <formula>""</formula>
    </cfRule>
  </conditionalFormatting>
  <conditionalFormatting sqref="A3467:M3474">
    <cfRule type="cellIs" dxfId="421" priority="506" operator="equal">
      <formula>""</formula>
    </cfRule>
  </conditionalFormatting>
  <conditionalFormatting sqref="A3457:M3466">
    <cfRule type="cellIs" dxfId="420" priority="505" operator="equal">
      <formula>""</formula>
    </cfRule>
  </conditionalFormatting>
  <conditionalFormatting sqref="A3447:M3456">
    <cfRule type="cellIs" dxfId="419" priority="504" operator="equal">
      <formula>""</formula>
    </cfRule>
  </conditionalFormatting>
  <conditionalFormatting sqref="A3437:M3446">
    <cfRule type="cellIs" dxfId="418" priority="503" operator="equal">
      <formula>""</formula>
    </cfRule>
  </conditionalFormatting>
  <conditionalFormatting sqref="A3429:M3436">
    <cfRule type="cellIs" dxfId="417" priority="502" operator="equal">
      <formula>""</formula>
    </cfRule>
  </conditionalFormatting>
  <conditionalFormatting sqref="A3419:M3428">
    <cfRule type="cellIs" dxfId="416" priority="501" operator="equal">
      <formula>""</formula>
    </cfRule>
  </conditionalFormatting>
  <conditionalFormatting sqref="A3409:M3418">
    <cfRule type="cellIs" dxfId="415" priority="500" operator="equal">
      <formula>""</formula>
    </cfRule>
  </conditionalFormatting>
  <conditionalFormatting sqref="A3399:M3408">
    <cfRule type="cellIs" dxfId="414" priority="499" operator="equal">
      <formula>""</formula>
    </cfRule>
  </conditionalFormatting>
  <conditionalFormatting sqref="A3391:M3398">
    <cfRule type="cellIs" dxfId="413" priority="498" operator="equal">
      <formula>""</formula>
    </cfRule>
  </conditionalFormatting>
  <conditionalFormatting sqref="A3381:M3390">
    <cfRule type="cellIs" dxfId="412" priority="497" operator="equal">
      <formula>""</formula>
    </cfRule>
  </conditionalFormatting>
  <conditionalFormatting sqref="A3371:M3380">
    <cfRule type="cellIs" dxfId="411" priority="496" operator="equal">
      <formula>""</formula>
    </cfRule>
  </conditionalFormatting>
  <conditionalFormatting sqref="A3361:M3370">
    <cfRule type="cellIs" dxfId="410" priority="495" operator="equal">
      <formula>""</formula>
    </cfRule>
  </conditionalFormatting>
  <conditionalFormatting sqref="A3353:M3360">
    <cfRule type="cellIs" dxfId="409" priority="494" operator="equal">
      <formula>""</formula>
    </cfRule>
  </conditionalFormatting>
  <conditionalFormatting sqref="A3343:M3352">
    <cfRule type="cellIs" dxfId="408" priority="493" operator="equal">
      <formula>""</formula>
    </cfRule>
  </conditionalFormatting>
  <conditionalFormatting sqref="A3333:M3342">
    <cfRule type="cellIs" dxfId="407" priority="492" operator="equal">
      <formula>""</formula>
    </cfRule>
  </conditionalFormatting>
  <conditionalFormatting sqref="A3323:M3332">
    <cfRule type="cellIs" dxfId="406" priority="491" operator="equal">
      <formula>""</formula>
    </cfRule>
  </conditionalFormatting>
  <conditionalFormatting sqref="A3315:M3322">
    <cfRule type="cellIs" dxfId="405" priority="490" operator="equal">
      <formula>""</formula>
    </cfRule>
  </conditionalFormatting>
  <conditionalFormatting sqref="A3305:M3314">
    <cfRule type="cellIs" dxfId="404" priority="489" operator="equal">
      <formula>""</formula>
    </cfRule>
  </conditionalFormatting>
  <conditionalFormatting sqref="A3295:M3304">
    <cfRule type="cellIs" dxfId="403" priority="488" operator="equal">
      <formula>""</formula>
    </cfRule>
  </conditionalFormatting>
  <conditionalFormatting sqref="A3285:M3294">
    <cfRule type="cellIs" dxfId="402" priority="487" operator="equal">
      <formula>""</formula>
    </cfRule>
  </conditionalFormatting>
  <conditionalFormatting sqref="A3277:M3284">
    <cfRule type="cellIs" dxfId="401" priority="486" operator="equal">
      <formula>""</formula>
    </cfRule>
  </conditionalFormatting>
  <conditionalFormatting sqref="A3267:M3276">
    <cfRule type="cellIs" dxfId="400" priority="485" operator="equal">
      <formula>""</formula>
    </cfRule>
  </conditionalFormatting>
  <conditionalFormatting sqref="A3257:M3266">
    <cfRule type="cellIs" dxfId="399" priority="484" operator="equal">
      <formula>""</formula>
    </cfRule>
  </conditionalFormatting>
  <conditionalFormatting sqref="A3247:M3256">
    <cfRule type="cellIs" dxfId="398" priority="483" operator="equal">
      <formula>""</formula>
    </cfRule>
  </conditionalFormatting>
  <conditionalFormatting sqref="A3239:M3246">
    <cfRule type="cellIs" dxfId="397" priority="482" operator="equal">
      <formula>""</formula>
    </cfRule>
  </conditionalFormatting>
  <conditionalFormatting sqref="A3229:M3238">
    <cfRule type="cellIs" dxfId="396" priority="481" operator="equal">
      <formula>""</formula>
    </cfRule>
  </conditionalFormatting>
  <conditionalFormatting sqref="A3219:M3228">
    <cfRule type="cellIs" dxfId="395" priority="480" operator="equal">
      <formula>""</formula>
    </cfRule>
  </conditionalFormatting>
  <conditionalFormatting sqref="A3209:M3218">
    <cfRule type="cellIs" dxfId="394" priority="479" operator="equal">
      <formula>""</formula>
    </cfRule>
  </conditionalFormatting>
  <conditionalFormatting sqref="A3201:M3208">
    <cfRule type="cellIs" dxfId="393" priority="478" operator="equal">
      <formula>""</formula>
    </cfRule>
  </conditionalFormatting>
  <conditionalFormatting sqref="A3191:M3200">
    <cfRule type="cellIs" dxfId="392" priority="477" operator="equal">
      <formula>""</formula>
    </cfRule>
  </conditionalFormatting>
  <conditionalFormatting sqref="A3181:M3190">
    <cfRule type="cellIs" dxfId="391" priority="476" operator="equal">
      <formula>""</formula>
    </cfRule>
  </conditionalFormatting>
  <conditionalFormatting sqref="A3171:M3180">
    <cfRule type="cellIs" dxfId="390" priority="475" operator="equal">
      <formula>""</formula>
    </cfRule>
  </conditionalFormatting>
  <conditionalFormatting sqref="A3163:M3170">
    <cfRule type="cellIs" dxfId="389" priority="474" operator="equal">
      <formula>""</formula>
    </cfRule>
  </conditionalFormatting>
  <conditionalFormatting sqref="A3153:M3162">
    <cfRule type="cellIs" dxfId="388" priority="473" operator="equal">
      <formula>""</formula>
    </cfRule>
  </conditionalFormatting>
  <conditionalFormatting sqref="A3143:M3152">
    <cfRule type="cellIs" dxfId="387" priority="472" operator="equal">
      <formula>""</formula>
    </cfRule>
  </conditionalFormatting>
  <conditionalFormatting sqref="A3133:M3142">
    <cfRule type="cellIs" dxfId="386" priority="471" operator="equal">
      <formula>""</formula>
    </cfRule>
  </conditionalFormatting>
  <conditionalFormatting sqref="A3125:M3132">
    <cfRule type="cellIs" dxfId="385" priority="470" operator="equal">
      <formula>""</formula>
    </cfRule>
  </conditionalFormatting>
  <conditionalFormatting sqref="A3115:M3124">
    <cfRule type="cellIs" dxfId="384" priority="469" operator="equal">
      <formula>""</formula>
    </cfRule>
  </conditionalFormatting>
  <conditionalFormatting sqref="A3105:M3114">
    <cfRule type="cellIs" dxfId="383" priority="468" operator="equal">
      <formula>""</formula>
    </cfRule>
  </conditionalFormatting>
  <conditionalFormatting sqref="A3095:M3104">
    <cfRule type="cellIs" dxfId="382" priority="467" operator="equal">
      <formula>""</formula>
    </cfRule>
  </conditionalFormatting>
  <conditionalFormatting sqref="A3087:M3094">
    <cfRule type="cellIs" dxfId="381" priority="466" operator="equal">
      <formula>""</formula>
    </cfRule>
  </conditionalFormatting>
  <conditionalFormatting sqref="A3077:M3086">
    <cfRule type="cellIs" dxfId="380" priority="465" operator="equal">
      <formula>""</formula>
    </cfRule>
  </conditionalFormatting>
  <conditionalFormatting sqref="A3067:M3076">
    <cfRule type="cellIs" dxfId="379" priority="464" operator="equal">
      <formula>""</formula>
    </cfRule>
  </conditionalFormatting>
  <conditionalFormatting sqref="A3057:M3066">
    <cfRule type="cellIs" dxfId="378" priority="463" operator="equal">
      <formula>""</formula>
    </cfRule>
  </conditionalFormatting>
  <conditionalFormatting sqref="A3049:M3056">
    <cfRule type="cellIs" dxfId="377" priority="462" operator="equal">
      <formula>""</formula>
    </cfRule>
  </conditionalFormatting>
  <conditionalFormatting sqref="A3039:M3048">
    <cfRule type="cellIs" dxfId="376" priority="461" operator="equal">
      <formula>""</formula>
    </cfRule>
  </conditionalFormatting>
  <conditionalFormatting sqref="A3029:M3038">
    <cfRule type="cellIs" dxfId="375" priority="460" operator="equal">
      <formula>""</formula>
    </cfRule>
  </conditionalFormatting>
  <conditionalFormatting sqref="A3019:M3028">
    <cfRule type="cellIs" dxfId="374" priority="459" operator="equal">
      <formula>""</formula>
    </cfRule>
  </conditionalFormatting>
  <conditionalFormatting sqref="A3011:M3018">
    <cfRule type="cellIs" dxfId="373" priority="458" operator="equal">
      <formula>""</formula>
    </cfRule>
  </conditionalFormatting>
  <conditionalFormatting sqref="A3001:M3010">
    <cfRule type="cellIs" dxfId="372" priority="457" operator="equal">
      <formula>""</formula>
    </cfRule>
  </conditionalFormatting>
  <conditionalFormatting sqref="A2991:M3000">
    <cfRule type="cellIs" dxfId="371" priority="456" operator="equal">
      <formula>""</formula>
    </cfRule>
  </conditionalFormatting>
  <conditionalFormatting sqref="A2981:M2990">
    <cfRule type="cellIs" dxfId="370" priority="455" operator="equal">
      <formula>""</formula>
    </cfRule>
  </conditionalFormatting>
  <conditionalFormatting sqref="A2973:M2980">
    <cfRule type="cellIs" dxfId="369" priority="454" operator="equal">
      <formula>""</formula>
    </cfRule>
  </conditionalFormatting>
  <conditionalFormatting sqref="A2963:M2972">
    <cfRule type="cellIs" dxfId="368" priority="453" operator="equal">
      <formula>""</formula>
    </cfRule>
  </conditionalFormatting>
  <conditionalFormatting sqref="A2953:M2962">
    <cfRule type="cellIs" dxfId="367" priority="452" operator="equal">
      <formula>""</formula>
    </cfRule>
  </conditionalFormatting>
  <conditionalFormatting sqref="A2943:M2952">
    <cfRule type="cellIs" dxfId="366" priority="451" operator="equal">
      <formula>""</formula>
    </cfRule>
  </conditionalFormatting>
  <conditionalFormatting sqref="A2935:M2942">
    <cfRule type="cellIs" dxfId="365" priority="450" operator="equal">
      <formula>""</formula>
    </cfRule>
  </conditionalFormatting>
  <conditionalFormatting sqref="A2925:M2934">
    <cfRule type="cellIs" dxfId="364" priority="449" operator="equal">
      <formula>""</formula>
    </cfRule>
  </conditionalFormatting>
  <conditionalFormatting sqref="A2915:M2924">
    <cfRule type="cellIs" dxfId="363" priority="448" operator="equal">
      <formula>""</formula>
    </cfRule>
  </conditionalFormatting>
  <conditionalFormatting sqref="A2905:M2914">
    <cfRule type="cellIs" dxfId="362" priority="447" operator="equal">
      <formula>""</formula>
    </cfRule>
  </conditionalFormatting>
  <conditionalFormatting sqref="A2897:M2904">
    <cfRule type="cellIs" dxfId="361" priority="446" operator="equal">
      <formula>""</formula>
    </cfRule>
  </conditionalFormatting>
  <conditionalFormatting sqref="A2887:M2896">
    <cfRule type="cellIs" dxfId="360" priority="445" operator="equal">
      <formula>""</formula>
    </cfRule>
  </conditionalFormatting>
  <conditionalFormatting sqref="A2877:M2886">
    <cfRule type="cellIs" dxfId="359" priority="444" operator="equal">
      <formula>""</formula>
    </cfRule>
  </conditionalFormatting>
  <conditionalFormatting sqref="A2867:M2876">
    <cfRule type="cellIs" dxfId="358" priority="443" operator="equal">
      <formula>""</formula>
    </cfRule>
  </conditionalFormatting>
  <conditionalFormatting sqref="A2859:M2866">
    <cfRule type="cellIs" dxfId="357" priority="442" operator="equal">
      <formula>""</formula>
    </cfRule>
  </conditionalFormatting>
  <conditionalFormatting sqref="A2849:M2858">
    <cfRule type="cellIs" dxfId="356" priority="441" operator="equal">
      <formula>""</formula>
    </cfRule>
  </conditionalFormatting>
  <conditionalFormatting sqref="A2839:M2848">
    <cfRule type="cellIs" dxfId="355" priority="440" operator="equal">
      <formula>""</formula>
    </cfRule>
  </conditionalFormatting>
  <conditionalFormatting sqref="A2829:M2838">
    <cfRule type="cellIs" dxfId="354" priority="439" operator="equal">
      <formula>""</formula>
    </cfRule>
  </conditionalFormatting>
  <conditionalFormatting sqref="A2821:M2828">
    <cfRule type="cellIs" dxfId="353" priority="438" operator="equal">
      <formula>""</formula>
    </cfRule>
  </conditionalFormatting>
  <conditionalFormatting sqref="A2811:M2820">
    <cfRule type="cellIs" dxfId="352" priority="437" operator="equal">
      <formula>""</formula>
    </cfRule>
  </conditionalFormatting>
  <conditionalFormatting sqref="A2801:M2810">
    <cfRule type="cellIs" dxfId="351" priority="436" operator="equal">
      <formula>""</formula>
    </cfRule>
  </conditionalFormatting>
  <conditionalFormatting sqref="A2791:M2800">
    <cfRule type="cellIs" dxfId="350" priority="435" operator="equal">
      <formula>""</formula>
    </cfRule>
  </conditionalFormatting>
  <conditionalFormatting sqref="A2783:M2790">
    <cfRule type="cellIs" dxfId="349" priority="434" operator="equal">
      <formula>""</formula>
    </cfRule>
  </conditionalFormatting>
  <conditionalFormatting sqref="A2773:M2782">
    <cfRule type="cellIs" dxfId="348" priority="433" operator="equal">
      <formula>""</formula>
    </cfRule>
  </conditionalFormatting>
  <conditionalFormatting sqref="A2763:M2772">
    <cfRule type="cellIs" dxfId="347" priority="432" operator="equal">
      <formula>""</formula>
    </cfRule>
  </conditionalFormatting>
  <conditionalFormatting sqref="A2753:M2762">
    <cfRule type="cellIs" dxfId="346" priority="431" operator="equal">
      <formula>""</formula>
    </cfRule>
  </conditionalFormatting>
  <conditionalFormatting sqref="A2745:M2752">
    <cfRule type="cellIs" dxfId="345" priority="430" operator="equal">
      <formula>""</formula>
    </cfRule>
  </conditionalFormatting>
  <conditionalFormatting sqref="A2735:M2744">
    <cfRule type="cellIs" dxfId="344" priority="429" operator="equal">
      <formula>""</formula>
    </cfRule>
  </conditionalFormatting>
  <conditionalFormatting sqref="A2725:M2734">
    <cfRule type="cellIs" dxfId="343" priority="428" operator="equal">
      <formula>""</formula>
    </cfRule>
  </conditionalFormatting>
  <conditionalFormatting sqref="A2715:M2724">
    <cfRule type="cellIs" dxfId="342" priority="427" operator="equal">
      <formula>""</formula>
    </cfRule>
  </conditionalFormatting>
  <conditionalFormatting sqref="A2707:M2714">
    <cfRule type="cellIs" dxfId="341" priority="426" operator="equal">
      <formula>""</formula>
    </cfRule>
  </conditionalFormatting>
  <conditionalFormatting sqref="A2697:M2706">
    <cfRule type="cellIs" dxfId="340" priority="425" operator="equal">
      <formula>""</formula>
    </cfRule>
  </conditionalFormatting>
  <conditionalFormatting sqref="A2687:M2696">
    <cfRule type="cellIs" dxfId="339" priority="424" operator="equal">
      <formula>""</formula>
    </cfRule>
  </conditionalFormatting>
  <conditionalFormatting sqref="A2677:M2686">
    <cfRule type="cellIs" dxfId="338" priority="423" operator="equal">
      <formula>""</formula>
    </cfRule>
  </conditionalFormatting>
  <conditionalFormatting sqref="A2669:M2676">
    <cfRule type="cellIs" dxfId="337" priority="422" operator="equal">
      <formula>""</formula>
    </cfRule>
  </conditionalFormatting>
  <conditionalFormatting sqref="A2659:M2668">
    <cfRule type="cellIs" dxfId="336" priority="421" operator="equal">
      <formula>""</formula>
    </cfRule>
  </conditionalFormatting>
  <conditionalFormatting sqref="A2649:M2658">
    <cfRule type="cellIs" dxfId="335" priority="420" operator="equal">
      <formula>""</formula>
    </cfRule>
  </conditionalFormatting>
  <conditionalFormatting sqref="A2639:M2648">
    <cfRule type="cellIs" dxfId="334" priority="419" operator="equal">
      <formula>""</formula>
    </cfRule>
  </conditionalFormatting>
  <conditionalFormatting sqref="A2631:M2638">
    <cfRule type="cellIs" dxfId="333" priority="418" operator="equal">
      <formula>""</formula>
    </cfRule>
  </conditionalFormatting>
  <conditionalFormatting sqref="A2621:M2630">
    <cfRule type="cellIs" dxfId="332" priority="417" operator="equal">
      <formula>""</formula>
    </cfRule>
  </conditionalFormatting>
  <conditionalFormatting sqref="A2611:M2620">
    <cfRule type="cellIs" dxfId="331" priority="416" operator="equal">
      <formula>""</formula>
    </cfRule>
  </conditionalFormatting>
  <conditionalFormatting sqref="A2601:M2610">
    <cfRule type="cellIs" dxfId="330" priority="415" operator="equal">
      <formula>""</formula>
    </cfRule>
  </conditionalFormatting>
  <conditionalFormatting sqref="A2593:M2600">
    <cfRule type="cellIs" dxfId="329" priority="414" operator="equal">
      <formula>""</formula>
    </cfRule>
  </conditionalFormatting>
  <conditionalFormatting sqref="A2583:M2592">
    <cfRule type="cellIs" dxfId="328" priority="413" operator="equal">
      <formula>""</formula>
    </cfRule>
  </conditionalFormatting>
  <conditionalFormatting sqref="A2573:M2582">
    <cfRule type="cellIs" dxfId="327" priority="412" operator="equal">
      <formula>""</formula>
    </cfRule>
  </conditionalFormatting>
  <conditionalFormatting sqref="A2563:M2572">
    <cfRule type="cellIs" dxfId="326" priority="411" operator="equal">
      <formula>""</formula>
    </cfRule>
  </conditionalFormatting>
  <conditionalFormatting sqref="A2555:M2562">
    <cfRule type="cellIs" dxfId="325" priority="410" operator="equal">
      <formula>""</formula>
    </cfRule>
  </conditionalFormatting>
  <conditionalFormatting sqref="A2545:M2554">
    <cfRule type="cellIs" dxfId="324" priority="409" operator="equal">
      <formula>""</formula>
    </cfRule>
  </conditionalFormatting>
  <conditionalFormatting sqref="A2535:M2544">
    <cfRule type="cellIs" dxfId="323" priority="408" operator="equal">
      <formula>""</formula>
    </cfRule>
  </conditionalFormatting>
  <conditionalFormatting sqref="A2525:M2534">
    <cfRule type="cellIs" dxfId="322" priority="407" operator="equal">
      <formula>""</formula>
    </cfRule>
  </conditionalFormatting>
  <conditionalFormatting sqref="A2517:M2524">
    <cfRule type="cellIs" dxfId="321" priority="406" operator="equal">
      <formula>""</formula>
    </cfRule>
  </conditionalFormatting>
  <conditionalFormatting sqref="A2507:M2516">
    <cfRule type="cellIs" dxfId="320" priority="405" operator="equal">
      <formula>""</formula>
    </cfRule>
  </conditionalFormatting>
  <conditionalFormatting sqref="A2497:M2506">
    <cfRule type="cellIs" dxfId="319" priority="404" operator="equal">
      <formula>""</formula>
    </cfRule>
  </conditionalFormatting>
  <conditionalFormatting sqref="A2487:M2496">
    <cfRule type="cellIs" dxfId="318" priority="403" operator="equal">
      <formula>""</formula>
    </cfRule>
  </conditionalFormatting>
  <conditionalFormatting sqref="A2479:M2486">
    <cfRule type="cellIs" dxfId="317" priority="402" operator="equal">
      <formula>""</formula>
    </cfRule>
  </conditionalFormatting>
  <conditionalFormatting sqref="A2469:M2478">
    <cfRule type="cellIs" dxfId="316" priority="401" operator="equal">
      <formula>""</formula>
    </cfRule>
  </conditionalFormatting>
  <conditionalFormatting sqref="A2459:M2468">
    <cfRule type="cellIs" dxfId="315" priority="400" operator="equal">
      <formula>""</formula>
    </cfRule>
  </conditionalFormatting>
  <conditionalFormatting sqref="A2449:M2458">
    <cfRule type="cellIs" dxfId="314" priority="399" operator="equal">
      <formula>""</formula>
    </cfRule>
  </conditionalFormatting>
  <conditionalFormatting sqref="A2441:M2448">
    <cfRule type="cellIs" dxfId="313" priority="398" operator="equal">
      <formula>""</formula>
    </cfRule>
  </conditionalFormatting>
  <conditionalFormatting sqref="A2431:M2440">
    <cfRule type="cellIs" dxfId="312" priority="397" operator="equal">
      <formula>""</formula>
    </cfRule>
  </conditionalFormatting>
  <conditionalFormatting sqref="A2421:M2430">
    <cfRule type="cellIs" dxfId="311" priority="396" operator="equal">
      <formula>""</formula>
    </cfRule>
  </conditionalFormatting>
  <conditionalFormatting sqref="A2411:M2420">
    <cfRule type="cellIs" dxfId="310" priority="395" operator="equal">
      <formula>""</formula>
    </cfRule>
  </conditionalFormatting>
  <conditionalFormatting sqref="A2403:M2410">
    <cfRule type="cellIs" dxfId="309" priority="394" operator="equal">
      <formula>""</formula>
    </cfRule>
  </conditionalFormatting>
  <conditionalFormatting sqref="A2393:M2402">
    <cfRule type="cellIs" dxfId="308" priority="393" operator="equal">
      <formula>""</formula>
    </cfRule>
  </conditionalFormatting>
  <conditionalFormatting sqref="A2383:M2392">
    <cfRule type="cellIs" dxfId="307" priority="392" operator="equal">
      <formula>""</formula>
    </cfRule>
  </conditionalFormatting>
  <conditionalFormatting sqref="A2373:M2382">
    <cfRule type="cellIs" dxfId="306" priority="391" operator="equal">
      <formula>""</formula>
    </cfRule>
  </conditionalFormatting>
  <conditionalFormatting sqref="A2365:M2372">
    <cfRule type="cellIs" dxfId="305" priority="390" operator="equal">
      <formula>""</formula>
    </cfRule>
  </conditionalFormatting>
  <conditionalFormatting sqref="A2355:M2364">
    <cfRule type="cellIs" dxfId="304" priority="389" operator="equal">
      <formula>""</formula>
    </cfRule>
  </conditionalFormatting>
  <conditionalFormatting sqref="A2345:M2354">
    <cfRule type="cellIs" dxfId="303" priority="388" operator="equal">
      <formula>""</formula>
    </cfRule>
  </conditionalFormatting>
  <conditionalFormatting sqref="A2335:M2344">
    <cfRule type="cellIs" dxfId="302" priority="387" operator="equal">
      <formula>""</formula>
    </cfRule>
  </conditionalFormatting>
  <conditionalFormatting sqref="A2327:M2334">
    <cfRule type="cellIs" dxfId="301" priority="386" operator="equal">
      <formula>""</formula>
    </cfRule>
  </conditionalFormatting>
  <conditionalFormatting sqref="A2317:M2326">
    <cfRule type="cellIs" dxfId="300" priority="385" operator="equal">
      <formula>""</formula>
    </cfRule>
  </conditionalFormatting>
  <conditionalFormatting sqref="A2307:M2316">
    <cfRule type="cellIs" dxfId="299" priority="384" operator="equal">
      <formula>""</formula>
    </cfRule>
  </conditionalFormatting>
  <conditionalFormatting sqref="A2297:M2306">
    <cfRule type="cellIs" dxfId="298" priority="383" operator="equal">
      <formula>""</formula>
    </cfRule>
  </conditionalFormatting>
  <conditionalFormatting sqref="A2289:M2296">
    <cfRule type="cellIs" dxfId="297" priority="382" operator="equal">
      <formula>""</formula>
    </cfRule>
  </conditionalFormatting>
  <conditionalFormatting sqref="A2279:M2288">
    <cfRule type="cellIs" dxfId="296" priority="381" operator="equal">
      <formula>""</formula>
    </cfRule>
  </conditionalFormatting>
  <conditionalFormatting sqref="A2269:M2278">
    <cfRule type="cellIs" dxfId="295" priority="380" operator="equal">
      <formula>""</formula>
    </cfRule>
  </conditionalFormatting>
  <conditionalFormatting sqref="A2259:M2268">
    <cfRule type="cellIs" dxfId="294" priority="379" operator="equal">
      <formula>""</formula>
    </cfRule>
  </conditionalFormatting>
  <conditionalFormatting sqref="A2251:M2258">
    <cfRule type="cellIs" dxfId="293" priority="378" operator="equal">
      <formula>""</formula>
    </cfRule>
  </conditionalFormatting>
  <conditionalFormatting sqref="A2241:M2250">
    <cfRule type="cellIs" dxfId="292" priority="377" operator="equal">
      <formula>""</formula>
    </cfRule>
  </conditionalFormatting>
  <conditionalFormatting sqref="A2231:M2240">
    <cfRule type="cellIs" dxfId="291" priority="376" operator="equal">
      <formula>""</formula>
    </cfRule>
  </conditionalFormatting>
  <conditionalFormatting sqref="A2221:M2230">
    <cfRule type="cellIs" dxfId="290" priority="375" operator="equal">
      <formula>""</formula>
    </cfRule>
  </conditionalFormatting>
  <conditionalFormatting sqref="A2213:M2220">
    <cfRule type="cellIs" dxfId="289" priority="374" operator="equal">
      <formula>""</formula>
    </cfRule>
  </conditionalFormatting>
  <conditionalFormatting sqref="A2203:M2212">
    <cfRule type="cellIs" dxfId="288" priority="373" operator="equal">
      <formula>""</formula>
    </cfRule>
  </conditionalFormatting>
  <conditionalFormatting sqref="A2193:M2202">
    <cfRule type="cellIs" dxfId="287" priority="372" operator="equal">
      <formula>""</formula>
    </cfRule>
  </conditionalFormatting>
  <conditionalFormatting sqref="A2183:M2192">
    <cfRule type="cellIs" dxfId="286" priority="371" operator="equal">
      <formula>""</formula>
    </cfRule>
  </conditionalFormatting>
  <conditionalFormatting sqref="A2175:M2182">
    <cfRule type="cellIs" dxfId="285" priority="370" operator="equal">
      <formula>""</formula>
    </cfRule>
  </conditionalFormatting>
  <conditionalFormatting sqref="A2165:M2174">
    <cfRule type="cellIs" dxfId="284" priority="369" operator="equal">
      <formula>""</formula>
    </cfRule>
  </conditionalFormatting>
  <conditionalFormatting sqref="A2155:M2164">
    <cfRule type="cellIs" dxfId="283" priority="368" operator="equal">
      <formula>""</formula>
    </cfRule>
  </conditionalFormatting>
  <conditionalFormatting sqref="A2145:M2154">
    <cfRule type="cellIs" dxfId="282" priority="367" operator="equal">
      <formula>""</formula>
    </cfRule>
  </conditionalFormatting>
  <conditionalFormatting sqref="A2137:M2144">
    <cfRule type="cellIs" dxfId="281" priority="366" operator="equal">
      <formula>""</formula>
    </cfRule>
  </conditionalFormatting>
  <conditionalFormatting sqref="A2127:M2136">
    <cfRule type="cellIs" dxfId="280" priority="365" operator="equal">
      <formula>""</formula>
    </cfRule>
  </conditionalFormatting>
  <conditionalFormatting sqref="A2117:M2126">
    <cfRule type="cellIs" dxfId="279" priority="364" operator="equal">
      <formula>""</formula>
    </cfRule>
  </conditionalFormatting>
  <conditionalFormatting sqref="A2107:M2116">
    <cfRule type="cellIs" dxfId="278" priority="363" operator="equal">
      <formula>""</formula>
    </cfRule>
  </conditionalFormatting>
  <conditionalFormatting sqref="A2099:M2106">
    <cfRule type="cellIs" dxfId="277" priority="362" operator="equal">
      <formula>""</formula>
    </cfRule>
  </conditionalFormatting>
  <conditionalFormatting sqref="A2089:M2098">
    <cfRule type="cellIs" dxfId="276" priority="361" operator="equal">
      <formula>""</formula>
    </cfRule>
  </conditionalFormatting>
  <conditionalFormatting sqref="A2079:M2088">
    <cfRule type="cellIs" dxfId="275" priority="360" operator="equal">
      <formula>""</formula>
    </cfRule>
  </conditionalFormatting>
  <conditionalFormatting sqref="A2069:M2078">
    <cfRule type="cellIs" dxfId="274" priority="359" operator="equal">
      <formula>""</formula>
    </cfRule>
  </conditionalFormatting>
  <conditionalFormatting sqref="A2061:M2068">
    <cfRule type="cellIs" dxfId="273" priority="358" operator="equal">
      <formula>""</formula>
    </cfRule>
  </conditionalFormatting>
  <conditionalFormatting sqref="A2051:M2060">
    <cfRule type="cellIs" dxfId="272" priority="357" operator="equal">
      <formula>""</formula>
    </cfRule>
  </conditionalFormatting>
  <conditionalFormatting sqref="A2041:M2050">
    <cfRule type="cellIs" dxfId="271" priority="356" operator="equal">
      <formula>""</formula>
    </cfRule>
  </conditionalFormatting>
  <conditionalFormatting sqref="A2031:M2040">
    <cfRule type="cellIs" dxfId="270" priority="355" operator="equal">
      <formula>""</formula>
    </cfRule>
  </conditionalFormatting>
  <conditionalFormatting sqref="A2023:M2030">
    <cfRule type="cellIs" dxfId="269" priority="354" operator="equal">
      <formula>""</formula>
    </cfRule>
  </conditionalFormatting>
  <conditionalFormatting sqref="A2013:M2022">
    <cfRule type="cellIs" dxfId="268" priority="353" operator="equal">
      <formula>""</formula>
    </cfRule>
  </conditionalFormatting>
  <conditionalFormatting sqref="A2003:M2012">
    <cfRule type="cellIs" dxfId="267" priority="352" operator="equal">
      <formula>""</formula>
    </cfRule>
  </conditionalFormatting>
  <conditionalFormatting sqref="A1993:M2002">
    <cfRule type="cellIs" dxfId="266" priority="351" operator="equal">
      <formula>""</formula>
    </cfRule>
  </conditionalFormatting>
  <conditionalFormatting sqref="A1985:M1992">
    <cfRule type="cellIs" dxfId="265" priority="350" operator="equal">
      <formula>""</formula>
    </cfRule>
  </conditionalFormatting>
  <conditionalFormatting sqref="A1975:M1984">
    <cfRule type="cellIs" dxfId="264" priority="349" operator="equal">
      <formula>""</formula>
    </cfRule>
  </conditionalFormatting>
  <conditionalFormatting sqref="A1965:M1974">
    <cfRule type="cellIs" dxfId="263" priority="348" operator="equal">
      <formula>""</formula>
    </cfRule>
  </conditionalFormatting>
  <conditionalFormatting sqref="A1955:M1964">
    <cfRule type="cellIs" dxfId="262" priority="347" operator="equal">
      <formula>""</formula>
    </cfRule>
  </conditionalFormatting>
  <conditionalFormatting sqref="A1947:M1954">
    <cfRule type="cellIs" dxfId="261" priority="346" operator="equal">
      <formula>""</formula>
    </cfRule>
  </conditionalFormatting>
  <conditionalFormatting sqref="A1937:M1946">
    <cfRule type="cellIs" dxfId="260" priority="345" operator="equal">
      <formula>""</formula>
    </cfRule>
  </conditionalFormatting>
  <conditionalFormatting sqref="A1927:M1936">
    <cfRule type="cellIs" dxfId="259" priority="344" operator="equal">
      <formula>""</formula>
    </cfRule>
  </conditionalFormatting>
  <conditionalFormatting sqref="A1917:M1926">
    <cfRule type="cellIs" dxfId="258" priority="343" operator="equal">
      <formula>""</formula>
    </cfRule>
  </conditionalFormatting>
  <conditionalFormatting sqref="A1909:M1916">
    <cfRule type="cellIs" dxfId="257" priority="342" operator="equal">
      <formula>""</formula>
    </cfRule>
  </conditionalFormatting>
  <conditionalFormatting sqref="A1899:M1908">
    <cfRule type="cellIs" dxfId="256" priority="341" operator="equal">
      <formula>""</formula>
    </cfRule>
  </conditionalFormatting>
  <conditionalFormatting sqref="A1889:M1898">
    <cfRule type="cellIs" dxfId="255" priority="340" operator="equal">
      <formula>""</formula>
    </cfRule>
  </conditionalFormatting>
  <conditionalFormatting sqref="A1879:M1888">
    <cfRule type="cellIs" dxfId="254" priority="339" operator="equal">
      <formula>""</formula>
    </cfRule>
  </conditionalFormatting>
  <conditionalFormatting sqref="A1871:M1878">
    <cfRule type="cellIs" dxfId="253" priority="338" operator="equal">
      <formula>""</formula>
    </cfRule>
  </conditionalFormatting>
  <conditionalFormatting sqref="A1861:M1870">
    <cfRule type="cellIs" dxfId="252" priority="337" operator="equal">
      <formula>""</formula>
    </cfRule>
  </conditionalFormatting>
  <conditionalFormatting sqref="A1851:M1860">
    <cfRule type="cellIs" dxfId="251" priority="336" operator="equal">
      <formula>""</formula>
    </cfRule>
  </conditionalFormatting>
  <conditionalFormatting sqref="A1841:M1850">
    <cfRule type="cellIs" dxfId="250" priority="335" operator="equal">
      <formula>""</formula>
    </cfRule>
  </conditionalFormatting>
  <conditionalFormatting sqref="A1833:M1840">
    <cfRule type="cellIs" dxfId="249" priority="334" operator="equal">
      <formula>""</formula>
    </cfRule>
  </conditionalFormatting>
  <conditionalFormatting sqref="A1823:M1832">
    <cfRule type="cellIs" dxfId="248" priority="333" operator="equal">
      <formula>""</formula>
    </cfRule>
  </conditionalFormatting>
  <conditionalFormatting sqref="A1813:M1822">
    <cfRule type="cellIs" dxfId="247" priority="332" operator="equal">
      <formula>""</formula>
    </cfRule>
  </conditionalFormatting>
  <conditionalFormatting sqref="A1803:M1812">
    <cfRule type="cellIs" dxfId="246" priority="331" operator="equal">
      <formula>""</formula>
    </cfRule>
  </conditionalFormatting>
  <conditionalFormatting sqref="A1795:M1802">
    <cfRule type="cellIs" dxfId="245" priority="330" operator="equal">
      <formula>""</formula>
    </cfRule>
  </conditionalFormatting>
  <conditionalFormatting sqref="A1785:M1794">
    <cfRule type="cellIs" dxfId="244" priority="329" operator="equal">
      <formula>""</formula>
    </cfRule>
  </conditionalFormatting>
  <conditionalFormatting sqref="A1775:M1784">
    <cfRule type="cellIs" dxfId="243" priority="328" operator="equal">
      <formula>""</formula>
    </cfRule>
  </conditionalFormatting>
  <conditionalFormatting sqref="A1765:M1774">
    <cfRule type="cellIs" dxfId="242" priority="327" operator="equal">
      <formula>""</formula>
    </cfRule>
  </conditionalFormatting>
  <conditionalFormatting sqref="A1757:M1764">
    <cfRule type="cellIs" dxfId="241" priority="326" operator="equal">
      <formula>""</formula>
    </cfRule>
  </conditionalFormatting>
  <conditionalFormatting sqref="A1747:M1756">
    <cfRule type="cellIs" dxfId="240" priority="325" operator="equal">
      <formula>""</formula>
    </cfRule>
  </conditionalFormatting>
  <conditionalFormatting sqref="A1737:M1746">
    <cfRule type="cellIs" dxfId="239" priority="324" operator="equal">
      <formula>""</formula>
    </cfRule>
  </conditionalFormatting>
  <conditionalFormatting sqref="A1727:M1736">
    <cfRule type="cellIs" dxfId="238" priority="323" operator="equal">
      <formula>""</formula>
    </cfRule>
  </conditionalFormatting>
  <conditionalFormatting sqref="A1719:M1726">
    <cfRule type="cellIs" dxfId="237" priority="322" operator="equal">
      <formula>""</formula>
    </cfRule>
  </conditionalFormatting>
  <conditionalFormatting sqref="A1709:M1718">
    <cfRule type="cellIs" dxfId="236" priority="321" operator="equal">
      <formula>""</formula>
    </cfRule>
  </conditionalFormatting>
  <conditionalFormatting sqref="A1699:M1708">
    <cfRule type="cellIs" dxfId="235" priority="320" operator="equal">
      <formula>""</formula>
    </cfRule>
  </conditionalFormatting>
  <conditionalFormatting sqref="A1689:M1698">
    <cfRule type="cellIs" dxfId="234" priority="319" operator="equal">
      <formula>""</formula>
    </cfRule>
  </conditionalFormatting>
  <conditionalFormatting sqref="A1681:M1688">
    <cfRule type="cellIs" dxfId="233" priority="318" operator="equal">
      <formula>""</formula>
    </cfRule>
  </conditionalFormatting>
  <conditionalFormatting sqref="A1671:M1680">
    <cfRule type="cellIs" dxfId="232" priority="317" operator="equal">
      <formula>""</formula>
    </cfRule>
  </conditionalFormatting>
  <conditionalFormatting sqref="A1661:M1670">
    <cfRule type="cellIs" dxfId="231" priority="316" operator="equal">
      <formula>""</formula>
    </cfRule>
  </conditionalFormatting>
  <conditionalFormatting sqref="A1651:M1660">
    <cfRule type="cellIs" dxfId="230" priority="315" operator="equal">
      <formula>""</formula>
    </cfRule>
  </conditionalFormatting>
  <conditionalFormatting sqref="A1643:M1650">
    <cfRule type="cellIs" dxfId="229" priority="314" operator="equal">
      <formula>""</formula>
    </cfRule>
  </conditionalFormatting>
  <conditionalFormatting sqref="A1633:M1642">
    <cfRule type="cellIs" dxfId="228" priority="313" operator="equal">
      <formula>""</formula>
    </cfRule>
  </conditionalFormatting>
  <conditionalFormatting sqref="A1623:M1632">
    <cfRule type="cellIs" dxfId="227" priority="312" operator="equal">
      <formula>""</formula>
    </cfRule>
  </conditionalFormatting>
  <conditionalFormatting sqref="A1613:M1622">
    <cfRule type="cellIs" dxfId="226" priority="311" operator="equal">
      <formula>""</formula>
    </cfRule>
  </conditionalFormatting>
  <conditionalFormatting sqref="A1605:M1612">
    <cfRule type="cellIs" dxfId="225" priority="310" operator="equal">
      <formula>""</formula>
    </cfRule>
  </conditionalFormatting>
  <conditionalFormatting sqref="A1595:M1604">
    <cfRule type="cellIs" dxfId="224" priority="309" operator="equal">
      <formula>""</formula>
    </cfRule>
  </conditionalFormatting>
  <conditionalFormatting sqref="A1585:M1594">
    <cfRule type="cellIs" dxfId="223" priority="308" operator="equal">
      <formula>""</formula>
    </cfRule>
  </conditionalFormatting>
  <conditionalFormatting sqref="A1575:M1584">
    <cfRule type="cellIs" dxfId="222" priority="307" operator="equal">
      <formula>""</formula>
    </cfRule>
  </conditionalFormatting>
  <conditionalFormatting sqref="A1567:M1574">
    <cfRule type="cellIs" dxfId="221" priority="306" operator="equal">
      <formula>""</formula>
    </cfRule>
  </conditionalFormatting>
  <conditionalFormatting sqref="A1557:M1566">
    <cfRule type="cellIs" dxfId="220" priority="305" operator="equal">
      <formula>""</formula>
    </cfRule>
  </conditionalFormatting>
  <conditionalFormatting sqref="A1547:M1556">
    <cfRule type="cellIs" dxfId="219" priority="304" operator="equal">
      <formula>""</formula>
    </cfRule>
  </conditionalFormatting>
  <conditionalFormatting sqref="A1537:M1546">
    <cfRule type="cellIs" dxfId="218" priority="303" operator="equal">
      <formula>""</formula>
    </cfRule>
  </conditionalFormatting>
  <conditionalFormatting sqref="A1529:M1536">
    <cfRule type="cellIs" dxfId="217" priority="302" operator="equal">
      <formula>""</formula>
    </cfRule>
  </conditionalFormatting>
  <conditionalFormatting sqref="A1519:M1528">
    <cfRule type="cellIs" dxfId="216" priority="301" operator="equal">
      <formula>""</formula>
    </cfRule>
  </conditionalFormatting>
  <conditionalFormatting sqref="A1509:M1518">
    <cfRule type="cellIs" dxfId="215" priority="300" operator="equal">
      <formula>""</formula>
    </cfRule>
  </conditionalFormatting>
  <conditionalFormatting sqref="A1499:M1508">
    <cfRule type="cellIs" dxfId="214" priority="299" operator="equal">
      <formula>""</formula>
    </cfRule>
  </conditionalFormatting>
  <conditionalFormatting sqref="A1491:M1498">
    <cfRule type="cellIs" dxfId="213" priority="298" operator="equal">
      <formula>""</formula>
    </cfRule>
  </conditionalFormatting>
  <conditionalFormatting sqref="A1481:M1490">
    <cfRule type="cellIs" dxfId="212" priority="297" operator="equal">
      <formula>""</formula>
    </cfRule>
  </conditionalFormatting>
  <conditionalFormatting sqref="A1471:M1480">
    <cfRule type="cellIs" dxfId="211" priority="296" operator="equal">
      <formula>""</formula>
    </cfRule>
  </conditionalFormatting>
  <conditionalFormatting sqref="A1461:M1470">
    <cfRule type="cellIs" dxfId="210" priority="295" operator="equal">
      <formula>""</formula>
    </cfRule>
  </conditionalFormatting>
  <conditionalFormatting sqref="A1453:M1460">
    <cfRule type="cellIs" dxfId="209" priority="294" operator="equal">
      <formula>""</formula>
    </cfRule>
  </conditionalFormatting>
  <conditionalFormatting sqref="A1443:M1452">
    <cfRule type="cellIs" dxfId="208" priority="293" operator="equal">
      <formula>""</formula>
    </cfRule>
  </conditionalFormatting>
  <conditionalFormatting sqref="A1433:M1442">
    <cfRule type="cellIs" dxfId="207" priority="292" operator="equal">
      <formula>""</formula>
    </cfRule>
  </conditionalFormatting>
  <conditionalFormatting sqref="A1423:M1432">
    <cfRule type="cellIs" dxfId="206" priority="291" operator="equal">
      <formula>""</formula>
    </cfRule>
  </conditionalFormatting>
  <conditionalFormatting sqref="A1415:M1422">
    <cfRule type="cellIs" dxfId="205" priority="290" operator="equal">
      <formula>""</formula>
    </cfRule>
  </conditionalFormatting>
  <conditionalFormatting sqref="A1405:M1414">
    <cfRule type="cellIs" dxfId="204" priority="289" operator="equal">
      <formula>""</formula>
    </cfRule>
  </conditionalFormatting>
  <conditionalFormatting sqref="A1395:M1404">
    <cfRule type="cellIs" dxfId="203" priority="288" operator="equal">
      <formula>""</formula>
    </cfRule>
  </conditionalFormatting>
  <conditionalFormatting sqref="A1385:M1394">
    <cfRule type="cellIs" dxfId="202" priority="287" operator="equal">
      <formula>""</formula>
    </cfRule>
  </conditionalFormatting>
  <conditionalFormatting sqref="A1377:M1384">
    <cfRule type="cellIs" dxfId="201" priority="286" operator="equal">
      <formula>""</formula>
    </cfRule>
  </conditionalFormatting>
  <conditionalFormatting sqref="A1367:M1376">
    <cfRule type="cellIs" dxfId="200" priority="285" operator="equal">
      <formula>""</formula>
    </cfRule>
  </conditionalFormatting>
  <conditionalFormatting sqref="A1357:M1366">
    <cfRule type="cellIs" dxfId="199" priority="284" operator="equal">
      <formula>""</formula>
    </cfRule>
  </conditionalFormatting>
  <conditionalFormatting sqref="A1347:M1356">
    <cfRule type="cellIs" dxfId="198" priority="283" operator="equal">
      <formula>""</formula>
    </cfRule>
  </conditionalFormatting>
  <conditionalFormatting sqref="A1339:M1346">
    <cfRule type="cellIs" dxfId="197" priority="282" operator="equal">
      <formula>""</formula>
    </cfRule>
  </conditionalFormatting>
  <conditionalFormatting sqref="A1329:M1338">
    <cfRule type="cellIs" dxfId="196" priority="281" operator="equal">
      <formula>""</formula>
    </cfRule>
  </conditionalFormatting>
  <conditionalFormatting sqref="A1319:M1328">
    <cfRule type="cellIs" dxfId="195" priority="280" operator="equal">
      <formula>""</formula>
    </cfRule>
  </conditionalFormatting>
  <conditionalFormatting sqref="A1309:M1318">
    <cfRule type="cellIs" dxfId="194" priority="279" operator="equal">
      <formula>""</formula>
    </cfRule>
  </conditionalFormatting>
  <conditionalFormatting sqref="A1301:M1308">
    <cfRule type="cellIs" dxfId="193" priority="278" operator="equal">
      <formula>""</formula>
    </cfRule>
  </conditionalFormatting>
  <conditionalFormatting sqref="A1291:M1300">
    <cfRule type="cellIs" dxfId="192" priority="277" operator="equal">
      <formula>""</formula>
    </cfRule>
  </conditionalFormatting>
  <conditionalFormatting sqref="A1281:M1290">
    <cfRule type="cellIs" dxfId="191" priority="276" operator="equal">
      <formula>""</formula>
    </cfRule>
  </conditionalFormatting>
  <conditionalFormatting sqref="A1271:M1280">
    <cfRule type="cellIs" dxfId="190" priority="275" operator="equal">
      <formula>""</formula>
    </cfRule>
  </conditionalFormatting>
  <conditionalFormatting sqref="A1263:M1270">
    <cfRule type="cellIs" dxfId="189" priority="274" operator="equal">
      <formula>""</formula>
    </cfRule>
  </conditionalFormatting>
  <conditionalFormatting sqref="A1253:M1262">
    <cfRule type="cellIs" dxfId="188" priority="273" operator="equal">
      <formula>""</formula>
    </cfRule>
  </conditionalFormatting>
  <conditionalFormatting sqref="A1243:M1252">
    <cfRule type="cellIs" dxfId="187" priority="272" operator="equal">
      <formula>""</formula>
    </cfRule>
  </conditionalFormatting>
  <conditionalFormatting sqref="A1233:M1242">
    <cfRule type="cellIs" dxfId="186" priority="271" operator="equal">
      <formula>""</formula>
    </cfRule>
  </conditionalFormatting>
  <conditionalFormatting sqref="A1225:M1232">
    <cfRule type="cellIs" dxfId="185" priority="270" operator="equal">
      <formula>""</formula>
    </cfRule>
  </conditionalFormatting>
  <conditionalFormatting sqref="A1215:M1224">
    <cfRule type="cellIs" dxfId="184" priority="269" operator="equal">
      <formula>""</formula>
    </cfRule>
  </conditionalFormatting>
  <conditionalFormatting sqref="A1205:M1214">
    <cfRule type="cellIs" dxfId="183" priority="268" operator="equal">
      <formula>""</formula>
    </cfRule>
  </conditionalFormatting>
  <conditionalFormatting sqref="A1195:M1204">
    <cfRule type="cellIs" dxfId="182" priority="267" operator="equal">
      <formula>""</formula>
    </cfRule>
  </conditionalFormatting>
  <conditionalFormatting sqref="A1187:M1194">
    <cfRule type="cellIs" dxfId="181" priority="266" operator="equal">
      <formula>""</formula>
    </cfRule>
  </conditionalFormatting>
  <conditionalFormatting sqref="A1177:M1186">
    <cfRule type="cellIs" dxfId="180" priority="265" operator="equal">
      <formula>""</formula>
    </cfRule>
  </conditionalFormatting>
  <conditionalFormatting sqref="A1167:M1176">
    <cfRule type="cellIs" dxfId="179" priority="264" operator="equal">
      <formula>""</formula>
    </cfRule>
  </conditionalFormatting>
  <conditionalFormatting sqref="A1157:M1166">
    <cfRule type="cellIs" dxfId="178" priority="263" operator="equal">
      <formula>""</formula>
    </cfRule>
  </conditionalFormatting>
  <conditionalFormatting sqref="A1149:M1156">
    <cfRule type="cellIs" dxfId="177" priority="262" operator="equal">
      <formula>""</formula>
    </cfRule>
  </conditionalFormatting>
  <conditionalFormatting sqref="A1139:M1148">
    <cfRule type="cellIs" dxfId="176" priority="261" operator="equal">
      <formula>""</formula>
    </cfRule>
  </conditionalFormatting>
  <conditionalFormatting sqref="A1129:M1138">
    <cfRule type="cellIs" dxfId="175" priority="260" operator="equal">
      <formula>""</formula>
    </cfRule>
  </conditionalFormatting>
  <conditionalFormatting sqref="A1119:M1128">
    <cfRule type="cellIs" dxfId="174" priority="259" operator="equal">
      <formula>""</formula>
    </cfRule>
  </conditionalFormatting>
  <conditionalFormatting sqref="A1111:M1118">
    <cfRule type="cellIs" dxfId="173" priority="258" operator="equal">
      <formula>""</formula>
    </cfRule>
  </conditionalFormatting>
  <conditionalFormatting sqref="A1101:M1110">
    <cfRule type="cellIs" dxfId="172" priority="257" operator="equal">
      <formula>""</formula>
    </cfRule>
  </conditionalFormatting>
  <conditionalFormatting sqref="A1091:M1100">
    <cfRule type="cellIs" dxfId="171" priority="256" operator="equal">
      <formula>""</formula>
    </cfRule>
  </conditionalFormatting>
  <conditionalFormatting sqref="A1081:M1090">
    <cfRule type="cellIs" dxfId="170" priority="255" operator="equal">
      <formula>""</formula>
    </cfRule>
  </conditionalFormatting>
  <conditionalFormatting sqref="A1073:M1080">
    <cfRule type="cellIs" dxfId="169" priority="254" operator="equal">
      <formula>""</formula>
    </cfRule>
  </conditionalFormatting>
  <conditionalFormatting sqref="A1063:M1072">
    <cfRule type="cellIs" dxfId="168" priority="253" operator="equal">
      <formula>""</formula>
    </cfRule>
  </conditionalFormatting>
  <conditionalFormatting sqref="A1053:M1062">
    <cfRule type="cellIs" dxfId="167" priority="252" operator="equal">
      <formula>""</formula>
    </cfRule>
  </conditionalFormatting>
  <conditionalFormatting sqref="A1043:M1052">
    <cfRule type="cellIs" dxfId="166" priority="251" operator="equal">
      <formula>""</formula>
    </cfRule>
  </conditionalFormatting>
  <conditionalFormatting sqref="A1035:M1042">
    <cfRule type="cellIs" dxfId="165" priority="250" operator="equal">
      <formula>""</formula>
    </cfRule>
  </conditionalFormatting>
  <conditionalFormatting sqref="A1025:M1034">
    <cfRule type="cellIs" dxfId="164" priority="249" operator="equal">
      <formula>""</formula>
    </cfRule>
  </conditionalFormatting>
  <conditionalFormatting sqref="A1015:M1024">
    <cfRule type="cellIs" dxfId="163" priority="248" operator="equal">
      <formula>""</formula>
    </cfRule>
  </conditionalFormatting>
  <conditionalFormatting sqref="A1005:M1014">
    <cfRule type="cellIs" dxfId="162" priority="247" operator="equal">
      <formula>""</formula>
    </cfRule>
  </conditionalFormatting>
  <conditionalFormatting sqref="A997:M1004">
    <cfRule type="cellIs" dxfId="161" priority="246" operator="equal">
      <formula>""</formula>
    </cfRule>
  </conditionalFormatting>
  <conditionalFormatting sqref="A987:M996">
    <cfRule type="cellIs" dxfId="160" priority="245" operator="equal">
      <formula>""</formula>
    </cfRule>
  </conditionalFormatting>
  <conditionalFormatting sqref="A977:M986">
    <cfRule type="cellIs" dxfId="159" priority="244" operator="equal">
      <formula>""</formula>
    </cfRule>
  </conditionalFormatting>
  <conditionalFormatting sqref="A967:M976">
    <cfRule type="cellIs" dxfId="158" priority="243" operator="equal">
      <formula>""</formula>
    </cfRule>
  </conditionalFormatting>
  <conditionalFormatting sqref="A959:M966">
    <cfRule type="cellIs" dxfId="157" priority="242" operator="equal">
      <formula>""</formula>
    </cfRule>
  </conditionalFormatting>
  <conditionalFormatting sqref="A949:M958">
    <cfRule type="cellIs" dxfId="156" priority="241" operator="equal">
      <formula>""</formula>
    </cfRule>
  </conditionalFormatting>
  <conditionalFormatting sqref="A939:M948">
    <cfRule type="cellIs" dxfId="155" priority="240" operator="equal">
      <formula>""</formula>
    </cfRule>
  </conditionalFormatting>
  <conditionalFormatting sqref="A929:M938">
    <cfRule type="cellIs" dxfId="154" priority="239" operator="equal">
      <formula>""</formula>
    </cfRule>
  </conditionalFormatting>
  <conditionalFormatting sqref="A921:M928">
    <cfRule type="cellIs" dxfId="153" priority="238" operator="equal">
      <formula>""</formula>
    </cfRule>
  </conditionalFormatting>
  <conditionalFormatting sqref="A911:M920">
    <cfRule type="cellIs" dxfId="152" priority="237" operator="equal">
      <formula>""</formula>
    </cfRule>
  </conditionalFormatting>
  <conditionalFormatting sqref="A901:M910">
    <cfRule type="cellIs" dxfId="151" priority="236" operator="equal">
      <formula>""</formula>
    </cfRule>
  </conditionalFormatting>
  <conditionalFormatting sqref="A891:M900">
    <cfRule type="cellIs" dxfId="150" priority="235" operator="equal">
      <formula>""</formula>
    </cfRule>
  </conditionalFormatting>
  <conditionalFormatting sqref="A883:M890">
    <cfRule type="cellIs" dxfId="149" priority="234" operator="equal">
      <formula>""</formula>
    </cfRule>
  </conditionalFormatting>
  <conditionalFormatting sqref="A873:M882">
    <cfRule type="cellIs" dxfId="148" priority="233" operator="equal">
      <formula>""</formula>
    </cfRule>
  </conditionalFormatting>
  <conditionalFormatting sqref="A863:M872">
    <cfRule type="cellIs" dxfId="147" priority="232" operator="equal">
      <formula>""</formula>
    </cfRule>
  </conditionalFormatting>
  <conditionalFormatting sqref="A853:M862">
    <cfRule type="cellIs" dxfId="146" priority="231" operator="equal">
      <formula>""</formula>
    </cfRule>
  </conditionalFormatting>
  <conditionalFormatting sqref="A845:M852">
    <cfRule type="cellIs" dxfId="145" priority="230" operator="equal">
      <formula>""</formula>
    </cfRule>
  </conditionalFormatting>
  <conditionalFormatting sqref="A835:M844">
    <cfRule type="cellIs" dxfId="144" priority="229" operator="equal">
      <formula>""</formula>
    </cfRule>
  </conditionalFormatting>
  <conditionalFormatting sqref="A825:M834">
    <cfRule type="cellIs" dxfId="143" priority="228" operator="equal">
      <formula>""</formula>
    </cfRule>
  </conditionalFormatting>
  <conditionalFormatting sqref="A815:M824">
    <cfRule type="cellIs" dxfId="142" priority="227" operator="equal">
      <formula>""</formula>
    </cfRule>
  </conditionalFormatting>
  <conditionalFormatting sqref="A807:M814">
    <cfRule type="cellIs" dxfId="141" priority="226" operator="equal">
      <formula>""</formula>
    </cfRule>
  </conditionalFormatting>
  <conditionalFormatting sqref="A797:M806">
    <cfRule type="cellIs" dxfId="140" priority="225" operator="equal">
      <formula>""</formula>
    </cfRule>
  </conditionalFormatting>
  <conditionalFormatting sqref="A787:M796">
    <cfRule type="cellIs" dxfId="139" priority="224" operator="equal">
      <formula>""</formula>
    </cfRule>
  </conditionalFormatting>
  <conditionalFormatting sqref="A777:M786">
    <cfRule type="cellIs" dxfId="138" priority="223" operator="equal">
      <formula>""</formula>
    </cfRule>
  </conditionalFormatting>
  <conditionalFormatting sqref="A769:M776">
    <cfRule type="cellIs" dxfId="137" priority="222" operator="equal">
      <formula>""</formula>
    </cfRule>
  </conditionalFormatting>
  <conditionalFormatting sqref="A759:M768">
    <cfRule type="cellIs" dxfId="136" priority="221" operator="equal">
      <formula>""</formula>
    </cfRule>
  </conditionalFormatting>
  <conditionalFormatting sqref="A749:M758">
    <cfRule type="cellIs" dxfId="135" priority="220" operator="equal">
      <formula>""</formula>
    </cfRule>
  </conditionalFormatting>
  <conditionalFormatting sqref="A739:M748">
    <cfRule type="cellIs" dxfId="134" priority="219" operator="equal">
      <formula>""</formula>
    </cfRule>
  </conditionalFormatting>
  <conditionalFormatting sqref="A731:M738">
    <cfRule type="cellIs" dxfId="133" priority="218" operator="equal">
      <formula>""</formula>
    </cfRule>
  </conditionalFormatting>
  <conditionalFormatting sqref="A721:M730">
    <cfRule type="cellIs" dxfId="132" priority="217" operator="equal">
      <formula>""</formula>
    </cfRule>
  </conditionalFormatting>
  <conditionalFormatting sqref="A711:M720">
    <cfRule type="cellIs" dxfId="131" priority="216" operator="equal">
      <formula>""</formula>
    </cfRule>
  </conditionalFormatting>
  <conditionalFormatting sqref="A701:M710">
    <cfRule type="cellIs" dxfId="130" priority="215" operator="equal">
      <formula>""</formula>
    </cfRule>
  </conditionalFormatting>
  <conditionalFormatting sqref="A693:M700">
    <cfRule type="cellIs" dxfId="129" priority="214" operator="equal">
      <formula>""</formula>
    </cfRule>
  </conditionalFormatting>
  <conditionalFormatting sqref="A683:M692">
    <cfRule type="cellIs" dxfId="128" priority="213" operator="equal">
      <formula>""</formula>
    </cfRule>
  </conditionalFormatting>
  <conditionalFormatting sqref="A673:M682">
    <cfRule type="cellIs" dxfId="127" priority="212" operator="equal">
      <formula>""</formula>
    </cfRule>
  </conditionalFormatting>
  <conditionalFormatting sqref="A663:M672">
    <cfRule type="cellIs" dxfId="126" priority="211" operator="equal">
      <formula>""</formula>
    </cfRule>
  </conditionalFormatting>
  <conditionalFormatting sqref="A655:M662">
    <cfRule type="cellIs" dxfId="125" priority="210" operator="equal">
      <formula>""</formula>
    </cfRule>
  </conditionalFormatting>
  <conditionalFormatting sqref="A645:M654">
    <cfRule type="cellIs" dxfId="124" priority="209" operator="equal">
      <formula>""</formula>
    </cfRule>
  </conditionalFormatting>
  <conditionalFormatting sqref="A635:M644">
    <cfRule type="cellIs" dxfId="123" priority="208" operator="equal">
      <formula>""</formula>
    </cfRule>
  </conditionalFormatting>
  <conditionalFormatting sqref="A625:M634">
    <cfRule type="cellIs" dxfId="122" priority="207" operator="equal">
      <formula>""</formula>
    </cfRule>
  </conditionalFormatting>
  <conditionalFormatting sqref="A617:M624">
    <cfRule type="cellIs" dxfId="121" priority="206" operator="equal">
      <formula>""</formula>
    </cfRule>
  </conditionalFormatting>
  <conditionalFormatting sqref="A607:M616">
    <cfRule type="cellIs" dxfId="120" priority="205" operator="equal">
      <formula>""</formula>
    </cfRule>
  </conditionalFormatting>
  <conditionalFormatting sqref="A597:M606">
    <cfRule type="cellIs" dxfId="119" priority="204" operator="equal">
      <formula>""</formula>
    </cfRule>
  </conditionalFormatting>
  <conditionalFormatting sqref="A587:M596">
    <cfRule type="cellIs" dxfId="118" priority="203" operator="equal">
      <formula>""</formula>
    </cfRule>
  </conditionalFormatting>
  <conditionalFormatting sqref="A579:M586">
    <cfRule type="cellIs" dxfId="117" priority="202" operator="equal">
      <formula>""</formula>
    </cfRule>
  </conditionalFormatting>
  <conditionalFormatting sqref="A569:M578">
    <cfRule type="cellIs" dxfId="116" priority="201" operator="equal">
      <formula>""</formula>
    </cfRule>
  </conditionalFormatting>
  <conditionalFormatting sqref="A559:M568">
    <cfRule type="cellIs" dxfId="115" priority="200" operator="equal">
      <formula>""</formula>
    </cfRule>
  </conditionalFormatting>
  <conditionalFormatting sqref="A549:M558">
    <cfRule type="cellIs" dxfId="114" priority="199" operator="equal">
      <formula>""</formula>
    </cfRule>
  </conditionalFormatting>
  <conditionalFormatting sqref="A4777:M4786">
    <cfRule type="cellIs" dxfId="113" priority="132" operator="equal">
      <formula>""</formula>
    </cfRule>
  </conditionalFormatting>
  <conditionalFormatting sqref="A4767:M4776">
    <cfRule type="cellIs" dxfId="112" priority="131" operator="equal">
      <formula>""</formula>
    </cfRule>
  </conditionalFormatting>
  <conditionalFormatting sqref="A4759:M4766">
    <cfRule type="cellIs" dxfId="111" priority="130" operator="equal">
      <formula>""</formula>
    </cfRule>
  </conditionalFormatting>
  <conditionalFormatting sqref="A4749:M4758">
    <cfRule type="cellIs" dxfId="110" priority="129" operator="equal">
      <formula>""</formula>
    </cfRule>
  </conditionalFormatting>
  <conditionalFormatting sqref="A4739:M4748">
    <cfRule type="cellIs" dxfId="109" priority="128" operator="equal">
      <formula>""</formula>
    </cfRule>
  </conditionalFormatting>
  <conditionalFormatting sqref="A4729:M4738">
    <cfRule type="cellIs" dxfId="108" priority="127" operator="equal">
      <formula>""</formula>
    </cfRule>
  </conditionalFormatting>
  <conditionalFormatting sqref="A4721:M4728">
    <cfRule type="cellIs" dxfId="107" priority="126" operator="equal">
      <formula>""</formula>
    </cfRule>
  </conditionalFormatting>
  <conditionalFormatting sqref="A4711:M4720">
    <cfRule type="cellIs" dxfId="106" priority="125" operator="equal">
      <formula>""</formula>
    </cfRule>
  </conditionalFormatting>
  <conditionalFormatting sqref="A4701:M4710">
    <cfRule type="cellIs" dxfId="105" priority="124" operator="equal">
      <formula>""</formula>
    </cfRule>
  </conditionalFormatting>
  <conditionalFormatting sqref="A4691:M4700">
    <cfRule type="cellIs" dxfId="104" priority="123" operator="equal">
      <formula>""</formula>
    </cfRule>
  </conditionalFormatting>
  <conditionalFormatting sqref="A4683:M4690">
    <cfRule type="cellIs" dxfId="103" priority="122" operator="equal">
      <formula>""</formula>
    </cfRule>
  </conditionalFormatting>
  <conditionalFormatting sqref="A4673:M4682">
    <cfRule type="cellIs" dxfId="102" priority="121" operator="equal">
      <formula>""</formula>
    </cfRule>
  </conditionalFormatting>
  <conditionalFormatting sqref="A4663:M4672">
    <cfRule type="cellIs" dxfId="101" priority="120" operator="equal">
      <formula>""</formula>
    </cfRule>
  </conditionalFormatting>
  <conditionalFormatting sqref="A4653:M4662">
    <cfRule type="cellIs" dxfId="100" priority="119" operator="equal">
      <formula>""</formula>
    </cfRule>
  </conditionalFormatting>
  <conditionalFormatting sqref="A4645:M4652">
    <cfRule type="cellIs" dxfId="99" priority="118" operator="equal">
      <formula>""</formula>
    </cfRule>
  </conditionalFormatting>
  <conditionalFormatting sqref="A4635:M4644">
    <cfRule type="cellIs" dxfId="98" priority="117" operator="equal">
      <formula>""</formula>
    </cfRule>
  </conditionalFormatting>
  <conditionalFormatting sqref="A4625:M4634">
    <cfRule type="cellIs" dxfId="97" priority="116" operator="equal">
      <formula>""</formula>
    </cfRule>
  </conditionalFormatting>
  <conditionalFormatting sqref="A4615:M4624">
    <cfRule type="cellIs" dxfId="96" priority="115" operator="equal">
      <formula>""</formula>
    </cfRule>
  </conditionalFormatting>
  <conditionalFormatting sqref="A4607:M4614">
    <cfRule type="cellIs" dxfId="95" priority="114" operator="equal">
      <formula>""</formula>
    </cfRule>
  </conditionalFormatting>
  <conditionalFormatting sqref="A4597:M4606">
    <cfRule type="cellIs" dxfId="94" priority="113" operator="equal">
      <formula>""</formula>
    </cfRule>
  </conditionalFormatting>
  <conditionalFormatting sqref="A4587:M4596">
    <cfRule type="cellIs" dxfId="93" priority="112" operator="equal">
      <formula>""</formula>
    </cfRule>
  </conditionalFormatting>
  <conditionalFormatting sqref="A4577:M4586">
    <cfRule type="cellIs" dxfId="92" priority="111" operator="equal">
      <formula>""</formula>
    </cfRule>
  </conditionalFormatting>
  <conditionalFormatting sqref="A4569:M4576">
    <cfRule type="cellIs" dxfId="91" priority="110" operator="equal">
      <formula>""</formula>
    </cfRule>
  </conditionalFormatting>
  <conditionalFormatting sqref="A4559:M4568">
    <cfRule type="cellIs" dxfId="90" priority="109" operator="equal">
      <formula>""</formula>
    </cfRule>
  </conditionalFormatting>
  <conditionalFormatting sqref="A4549:M4558">
    <cfRule type="cellIs" dxfId="89" priority="108" operator="equal">
      <formula>""</formula>
    </cfRule>
  </conditionalFormatting>
  <conditionalFormatting sqref="A4539:M4548">
    <cfRule type="cellIs" dxfId="88" priority="107" operator="equal">
      <formula>""</formula>
    </cfRule>
  </conditionalFormatting>
  <conditionalFormatting sqref="A4531:M4538">
    <cfRule type="cellIs" dxfId="87" priority="106" operator="equal">
      <formula>""</formula>
    </cfRule>
  </conditionalFormatting>
  <conditionalFormatting sqref="A4521:M4530">
    <cfRule type="cellIs" dxfId="86" priority="105" operator="equal">
      <formula>""</formula>
    </cfRule>
  </conditionalFormatting>
  <conditionalFormatting sqref="A4511:M4520">
    <cfRule type="cellIs" dxfId="85" priority="104" operator="equal">
      <formula>""</formula>
    </cfRule>
  </conditionalFormatting>
  <conditionalFormatting sqref="A4501:M4510">
    <cfRule type="cellIs" dxfId="84" priority="103" operator="equal">
      <formula>""</formula>
    </cfRule>
  </conditionalFormatting>
  <conditionalFormatting sqref="A4493:M4500">
    <cfRule type="cellIs" dxfId="83" priority="102" operator="equal">
      <formula>""</formula>
    </cfRule>
  </conditionalFormatting>
  <conditionalFormatting sqref="A4483:M4492">
    <cfRule type="cellIs" dxfId="82" priority="101" operator="equal">
      <formula>""</formula>
    </cfRule>
  </conditionalFormatting>
  <conditionalFormatting sqref="A4473:M4482">
    <cfRule type="cellIs" dxfId="81" priority="100" operator="equal">
      <formula>""</formula>
    </cfRule>
  </conditionalFormatting>
  <conditionalFormatting sqref="A4463:M4472">
    <cfRule type="cellIs" dxfId="80" priority="99" operator="equal">
      <formula>""</formula>
    </cfRule>
  </conditionalFormatting>
  <conditionalFormatting sqref="A4455:M4462">
    <cfRule type="cellIs" dxfId="79" priority="98" operator="equal">
      <formula>""</formula>
    </cfRule>
  </conditionalFormatting>
  <conditionalFormatting sqref="A4445:M4454">
    <cfRule type="cellIs" dxfId="78" priority="97" operator="equal">
      <formula>""</formula>
    </cfRule>
  </conditionalFormatting>
  <conditionalFormatting sqref="A4435:M4444">
    <cfRule type="cellIs" dxfId="77" priority="96" operator="equal">
      <formula>""</formula>
    </cfRule>
  </conditionalFormatting>
  <conditionalFormatting sqref="A4425:M4434">
    <cfRule type="cellIs" dxfId="76" priority="95" operator="equal">
      <formula>""</formula>
    </cfRule>
  </conditionalFormatting>
  <conditionalFormatting sqref="A4417:M4424">
    <cfRule type="cellIs" dxfId="75" priority="94" operator="equal">
      <formula>""</formula>
    </cfRule>
  </conditionalFormatting>
  <conditionalFormatting sqref="A4407:M4416">
    <cfRule type="cellIs" dxfId="74" priority="93" operator="equal">
      <formula>""</formula>
    </cfRule>
  </conditionalFormatting>
  <conditionalFormatting sqref="A4397:M4406">
    <cfRule type="cellIs" dxfId="73" priority="92" operator="equal">
      <formula>""</formula>
    </cfRule>
  </conditionalFormatting>
  <conditionalFormatting sqref="A4387:M4396">
    <cfRule type="cellIs" dxfId="72" priority="91" operator="equal">
      <formula>""</formula>
    </cfRule>
  </conditionalFormatting>
  <conditionalFormatting sqref="A4379:M4386">
    <cfRule type="cellIs" dxfId="71" priority="90" operator="equal">
      <formula>""</formula>
    </cfRule>
  </conditionalFormatting>
  <conditionalFormatting sqref="A4369:M4378">
    <cfRule type="cellIs" dxfId="70" priority="89" operator="equal">
      <formula>""</formula>
    </cfRule>
  </conditionalFormatting>
  <conditionalFormatting sqref="A4359:M4368">
    <cfRule type="cellIs" dxfId="69" priority="88" operator="equal">
      <formula>""</formula>
    </cfRule>
  </conditionalFormatting>
  <conditionalFormatting sqref="A4349:M4358">
    <cfRule type="cellIs" dxfId="68" priority="87" operator="equal">
      <formula>""</formula>
    </cfRule>
  </conditionalFormatting>
  <conditionalFormatting sqref="A4341:M4348">
    <cfRule type="cellIs" dxfId="67" priority="86" operator="equal">
      <formula>""</formula>
    </cfRule>
  </conditionalFormatting>
  <conditionalFormatting sqref="A4331:M4340">
    <cfRule type="cellIs" dxfId="66" priority="85" operator="equal">
      <formula>""</formula>
    </cfRule>
  </conditionalFormatting>
  <conditionalFormatting sqref="A4321:M4330">
    <cfRule type="cellIs" dxfId="65" priority="84" operator="equal">
      <formula>""</formula>
    </cfRule>
  </conditionalFormatting>
  <conditionalFormatting sqref="A4311:M4320">
    <cfRule type="cellIs" dxfId="64" priority="83" operator="equal">
      <formula>""</formula>
    </cfRule>
  </conditionalFormatting>
  <conditionalFormatting sqref="A4303:M4310">
    <cfRule type="cellIs" dxfId="63" priority="82" operator="equal">
      <formula>""</formula>
    </cfRule>
  </conditionalFormatting>
  <conditionalFormatting sqref="A4293:M4302">
    <cfRule type="cellIs" dxfId="62" priority="81" operator="equal">
      <formula>""</formula>
    </cfRule>
  </conditionalFormatting>
  <conditionalFormatting sqref="A4283:M4292">
    <cfRule type="cellIs" dxfId="61" priority="80" operator="equal">
      <formula>""</formula>
    </cfRule>
  </conditionalFormatting>
  <conditionalFormatting sqref="A4273:M4282">
    <cfRule type="cellIs" dxfId="60" priority="79" operator="equal">
      <formula>""</formula>
    </cfRule>
  </conditionalFormatting>
  <conditionalFormatting sqref="A4269:M4272">
    <cfRule type="cellIs" dxfId="59" priority="78" operator="equal">
      <formula>""</formula>
    </cfRule>
  </conditionalFormatting>
  <conditionalFormatting sqref="A4915:M4920">
    <cfRule type="cellIs" dxfId="58" priority="77" operator="equal">
      <formula>""</formula>
    </cfRule>
  </conditionalFormatting>
  <conditionalFormatting sqref="A4905:M4914">
    <cfRule type="cellIs" dxfId="57" priority="76" operator="equal">
      <formula>""</formula>
    </cfRule>
  </conditionalFormatting>
  <conditionalFormatting sqref="A4904:M4904">
    <cfRule type="cellIs" dxfId="56" priority="75" operator="equal">
      <formula>""</formula>
    </cfRule>
  </conditionalFormatting>
  <conditionalFormatting sqref="A16:M16">
    <cfRule type="cellIs" dxfId="55" priority="645" operator="equal">
      <formula>""</formula>
    </cfRule>
  </conditionalFormatting>
  <conditionalFormatting sqref="A17:M17">
    <cfRule type="cellIs" dxfId="54" priority="55" operator="equal">
      <formula>""</formula>
    </cfRule>
  </conditionalFormatting>
  <conditionalFormatting sqref="A16:F16 J16:M16">
    <cfRule type="expression" dxfId="53" priority="54">
      <formula>AND($D4&lt;&gt;"",A16="")</formula>
    </cfRule>
  </conditionalFormatting>
  <conditionalFormatting sqref="A18:M23">
    <cfRule type="cellIs" dxfId="52" priority="53" operator="equal">
      <formula>""</formula>
    </cfRule>
  </conditionalFormatting>
  <conditionalFormatting sqref="A24:M24">
    <cfRule type="cellIs" dxfId="51" priority="52" operator="equal">
      <formula>""</formula>
    </cfRule>
  </conditionalFormatting>
  <conditionalFormatting sqref="A25:M25 A34:M34">
    <cfRule type="cellIs" dxfId="50" priority="51" operator="equal">
      <formula>""</formula>
    </cfRule>
  </conditionalFormatting>
  <conditionalFormatting sqref="A26:M26">
    <cfRule type="cellIs" dxfId="49" priority="50" operator="equal">
      <formula>""</formula>
    </cfRule>
  </conditionalFormatting>
  <conditionalFormatting sqref="A27:M32">
    <cfRule type="cellIs" dxfId="48" priority="49" operator="equal">
      <formula>""</formula>
    </cfRule>
  </conditionalFormatting>
  <conditionalFormatting sqref="A33:M33">
    <cfRule type="cellIs" dxfId="47" priority="48" operator="equal">
      <formula>""</formula>
    </cfRule>
  </conditionalFormatting>
  <conditionalFormatting sqref="A35:M35">
    <cfRule type="cellIs" dxfId="46" priority="47" operator="equal">
      <formula>""</formula>
    </cfRule>
  </conditionalFormatting>
  <conditionalFormatting sqref="A36:M41">
    <cfRule type="cellIs" dxfId="45" priority="46" operator="equal">
      <formula>""</formula>
    </cfRule>
  </conditionalFormatting>
  <conditionalFormatting sqref="A42:M42">
    <cfRule type="cellIs" dxfId="44" priority="45" operator="equal">
      <formula>""</formula>
    </cfRule>
  </conditionalFormatting>
  <conditionalFormatting sqref="A43:M43 A52:M52 A79:M79 A88:M88 A115:M115 A124:M124 A151:M151 A160:M160">
    <cfRule type="cellIs" dxfId="43" priority="44" operator="equal">
      <formula>""</formula>
    </cfRule>
  </conditionalFormatting>
  <conditionalFormatting sqref="A44:M44">
    <cfRule type="cellIs" dxfId="42" priority="43" operator="equal">
      <formula>""</formula>
    </cfRule>
  </conditionalFormatting>
  <conditionalFormatting sqref="A45:M50">
    <cfRule type="cellIs" dxfId="41" priority="42" operator="equal">
      <formula>""</formula>
    </cfRule>
  </conditionalFormatting>
  <conditionalFormatting sqref="A51:M51">
    <cfRule type="cellIs" dxfId="40" priority="41" operator="equal">
      <formula>""</formula>
    </cfRule>
  </conditionalFormatting>
  <conditionalFormatting sqref="A53:M53">
    <cfRule type="cellIs" dxfId="39" priority="40" operator="equal">
      <formula>""</formula>
    </cfRule>
  </conditionalFormatting>
  <conditionalFormatting sqref="A54:M59">
    <cfRule type="cellIs" dxfId="38" priority="39" operator="equal">
      <formula>""</formula>
    </cfRule>
  </conditionalFormatting>
  <conditionalFormatting sqref="A60:M60">
    <cfRule type="cellIs" dxfId="37" priority="38" operator="equal">
      <formula>""</formula>
    </cfRule>
  </conditionalFormatting>
  <conditionalFormatting sqref="A61:M61 A70:M70">
    <cfRule type="cellIs" dxfId="36" priority="37" operator="equal">
      <formula>""</formula>
    </cfRule>
  </conditionalFormatting>
  <conditionalFormatting sqref="A62:M62">
    <cfRule type="cellIs" dxfId="35" priority="36" operator="equal">
      <formula>""</formula>
    </cfRule>
  </conditionalFormatting>
  <conditionalFormatting sqref="A63:M68">
    <cfRule type="cellIs" dxfId="34" priority="35" operator="equal">
      <formula>""</formula>
    </cfRule>
  </conditionalFormatting>
  <conditionalFormatting sqref="A69:M69">
    <cfRule type="cellIs" dxfId="33" priority="34" operator="equal">
      <formula>""</formula>
    </cfRule>
  </conditionalFormatting>
  <conditionalFormatting sqref="A71:M71">
    <cfRule type="cellIs" dxfId="32" priority="33" operator="equal">
      <formula>""</formula>
    </cfRule>
  </conditionalFormatting>
  <conditionalFormatting sqref="A72:M77">
    <cfRule type="cellIs" dxfId="31" priority="32" operator="equal">
      <formula>""</formula>
    </cfRule>
  </conditionalFormatting>
  <conditionalFormatting sqref="A78:M78">
    <cfRule type="cellIs" dxfId="30" priority="31" operator="equal">
      <formula>""</formula>
    </cfRule>
  </conditionalFormatting>
  <conditionalFormatting sqref="A80:M80">
    <cfRule type="cellIs" dxfId="29" priority="30" operator="equal">
      <formula>""</formula>
    </cfRule>
  </conditionalFormatting>
  <conditionalFormatting sqref="A81:M86">
    <cfRule type="cellIs" dxfId="28" priority="29" operator="equal">
      <formula>""</formula>
    </cfRule>
  </conditionalFormatting>
  <conditionalFormatting sqref="A87:M87">
    <cfRule type="cellIs" dxfId="27" priority="28" operator="equal">
      <formula>""</formula>
    </cfRule>
  </conditionalFormatting>
  <conditionalFormatting sqref="A89:M89">
    <cfRule type="cellIs" dxfId="26" priority="27" operator="equal">
      <formula>""</formula>
    </cfRule>
  </conditionalFormatting>
  <conditionalFormatting sqref="A90:M95">
    <cfRule type="cellIs" dxfId="25" priority="26" operator="equal">
      <formula>""</formula>
    </cfRule>
  </conditionalFormatting>
  <conditionalFormatting sqref="A96:M96">
    <cfRule type="cellIs" dxfId="24" priority="25" operator="equal">
      <formula>""</formula>
    </cfRule>
  </conditionalFormatting>
  <conditionalFormatting sqref="A97:M97 A106:M106">
    <cfRule type="cellIs" dxfId="23" priority="24" operator="equal">
      <formula>""</formula>
    </cfRule>
  </conditionalFormatting>
  <conditionalFormatting sqref="A98:M98">
    <cfRule type="cellIs" dxfId="22" priority="23" operator="equal">
      <formula>""</formula>
    </cfRule>
  </conditionalFormatting>
  <conditionalFormatting sqref="A99:M104">
    <cfRule type="cellIs" dxfId="21" priority="22" operator="equal">
      <formula>""</formula>
    </cfRule>
  </conditionalFormatting>
  <conditionalFormatting sqref="A105:M105">
    <cfRule type="cellIs" dxfId="20" priority="21" operator="equal">
      <formula>""</formula>
    </cfRule>
  </conditionalFormatting>
  <conditionalFormatting sqref="A107:M107">
    <cfRule type="cellIs" dxfId="19" priority="20" operator="equal">
      <formula>""</formula>
    </cfRule>
  </conditionalFormatting>
  <conditionalFormatting sqref="A108:M113">
    <cfRule type="cellIs" dxfId="18" priority="19" operator="equal">
      <formula>""</formula>
    </cfRule>
  </conditionalFormatting>
  <conditionalFormatting sqref="A114:M114">
    <cfRule type="cellIs" dxfId="17" priority="18" operator="equal">
      <formula>""</formula>
    </cfRule>
  </conditionalFormatting>
  <conditionalFormatting sqref="A116:M116">
    <cfRule type="cellIs" dxfId="16" priority="17" operator="equal">
      <formula>""</formula>
    </cfRule>
  </conditionalFormatting>
  <conditionalFormatting sqref="A117:M122">
    <cfRule type="cellIs" dxfId="15" priority="16" operator="equal">
      <formula>""</formula>
    </cfRule>
  </conditionalFormatting>
  <conditionalFormatting sqref="A123:M123">
    <cfRule type="cellIs" dxfId="14" priority="15" operator="equal">
      <formula>""</formula>
    </cfRule>
  </conditionalFormatting>
  <conditionalFormatting sqref="A125:M125">
    <cfRule type="cellIs" dxfId="13" priority="14" operator="equal">
      <formula>""</formula>
    </cfRule>
  </conditionalFormatting>
  <conditionalFormatting sqref="A126:M131">
    <cfRule type="cellIs" dxfId="12" priority="13" operator="equal">
      <formula>""</formula>
    </cfRule>
  </conditionalFormatting>
  <conditionalFormatting sqref="A132:M132">
    <cfRule type="cellIs" dxfId="11" priority="12" operator="equal">
      <formula>""</formula>
    </cfRule>
  </conditionalFormatting>
  <conditionalFormatting sqref="A133:M133 A142:M142">
    <cfRule type="cellIs" dxfId="10" priority="11" operator="equal">
      <formula>""</formula>
    </cfRule>
  </conditionalFormatting>
  <conditionalFormatting sqref="A134:M134">
    <cfRule type="cellIs" dxfId="9" priority="10" operator="equal">
      <formula>""</formula>
    </cfRule>
  </conditionalFormatting>
  <conditionalFormatting sqref="A135:M140">
    <cfRule type="cellIs" dxfId="8" priority="9" operator="equal">
      <formula>""</formula>
    </cfRule>
  </conditionalFormatting>
  <conditionalFormatting sqref="A141:M141">
    <cfRule type="cellIs" dxfId="7" priority="8" operator="equal">
      <formula>""</formula>
    </cfRule>
  </conditionalFormatting>
  <conditionalFormatting sqref="A143:M143">
    <cfRule type="cellIs" dxfId="6" priority="7" operator="equal">
      <formula>""</formula>
    </cfRule>
  </conditionalFormatting>
  <conditionalFormatting sqref="A144:M149">
    <cfRule type="cellIs" dxfId="5" priority="6" operator="equal">
      <formula>""</formula>
    </cfRule>
  </conditionalFormatting>
  <conditionalFormatting sqref="A150:M150">
    <cfRule type="cellIs" dxfId="4" priority="5" operator="equal">
      <formula>""</formula>
    </cfRule>
  </conditionalFormatting>
  <conditionalFormatting sqref="A152:M152">
    <cfRule type="cellIs" dxfId="3" priority="4" operator="equal">
      <formula>""</formula>
    </cfRule>
  </conditionalFormatting>
  <conditionalFormatting sqref="A153:M158">
    <cfRule type="cellIs" dxfId="2" priority="3" operator="equal">
      <formula>""</formula>
    </cfRule>
  </conditionalFormatting>
  <conditionalFormatting sqref="A159:M159">
    <cfRule type="cellIs" dxfId="1" priority="2" operator="equal">
      <formula>""</formula>
    </cfRule>
  </conditionalFormatting>
  <conditionalFormatting sqref="A161:M548">
    <cfRule type="cellIs" dxfId="0" priority="1" operator="equal">
      <formula>""</formula>
    </cfRule>
  </conditionalFormatting>
  <dataValidations xWindow="866" yWindow="556" count="3">
    <dataValidation type="decimal" operator="greaterThanOrEqual" allowBlank="1" showInputMessage="1" showErrorMessage="1" sqref="K7 M549:M4921" xr:uid="{F5D0E6AD-C1C8-4869-86A7-E4AF80DA2E09}">
      <formula1>0</formula1>
    </dataValidation>
    <dataValidation type="decimal" operator="greaterThanOrEqual" allowBlank="1" showInputMessage="1" showErrorMessage="1" prompt="蛍光灯、LEDは2lx以上必要です" sqref="K8:K11" xr:uid="{613A966D-7A8C-4E0A-8F29-3852C6E2829A}">
      <formula1>0</formula1>
    </dataValidation>
    <dataValidation operator="greaterThanOrEqual" allowBlank="1" showInputMessage="1" showErrorMessage="1" prompt="照度(lx)を数字で入力してください。自動検査機能つきの場合「-」を入力してください。" sqref="L16:L548" xr:uid="{F5BDA85A-C2B3-4785-BE3C-6DD9BFD27480}"/>
  </dataValidations>
  <printOptions horizontalCentered="1"/>
  <pageMargins left="0.59055118110236227" right="0.59055118110236227" top="0.78740157480314965" bottom="0.59055118110236227" header="0.51181102362204722" footer="0.19685039370078741"/>
  <pageSetup paperSize="9" scale="103" orientation="landscape" blackAndWhite="1" r:id="rId1"/>
  <headerFooter alignWithMargins="0">
    <oddHeader>&amp;R№&amp;P</oddHeader>
    <oddFooter>&amp;L&amp;"ＭＳ Ｐ明朝,標準"&amp;9　　注 1）　「測定位置」欄には、「出入口付近」、「右壁中央付近」のように明記する。
　　注 2）　「光源の種類」欄には、白熱灯、蛍光灯、ＬＥＤランプ（自動検査機能なし）、ＬＥＤランプ（自動検査機能あり）、その他の別及び電池内蔵のものにあっては、（内）と付す。
　　注 3）　「照度」欄には、自動検査機能を有していない場合は、照度の値（ｌｘ）を記入し、自動検査機能を有するものにあっては、「－」を記入する。</oddFooter>
  </headerFooter>
  <rowBreaks count="1" manualBreakCount="1">
    <brk id="731" max="11" man="1"/>
  </rowBreaks>
  <extLst>
    <ext xmlns:x14="http://schemas.microsoft.com/office/spreadsheetml/2009/9/main" uri="{CCE6A557-97BC-4b89-ADB6-D9C93CAAB3DF}">
      <x14:dataValidations xmlns:xm="http://schemas.microsoft.com/office/excel/2006/main" xWindow="866" yWindow="556" count="3">
        <x14:dataValidation type="list" allowBlank="1" showInputMessage="1" showErrorMessage="1" error="「要是正、指摘なし」を選択してください" prompt="要是正_x000a_指摘なし" xr:uid="{7679204C-3E44-4FB1-90D3-EF85F45E4453}">
          <x14:formula1>
            <xm:f>プルダウン選択肢!$E$3:$E$4</xm:f>
          </x14:formula1>
          <xm:sqref>M7:M11</xm:sqref>
        </x14:dataValidation>
        <x14:dataValidation type="list" operator="greaterThanOrEqual" allowBlank="1" showInputMessage="1" showErrorMessage="1" xr:uid="{09D6508C-8FDF-4719-800B-FB104576D36F}">
          <x14:formula1>
            <xm:f>プルダウン選択肢!$E$3:$E$4</xm:f>
          </x14:formula1>
          <xm:sqref>M16:M548</xm:sqref>
        </x14:dataValidation>
        <x14:dataValidation type="list" allowBlank="1" showInputMessage="1" showErrorMessage="1" xr:uid="{00000000-0002-0000-1300-000000000000}">
          <x14:formula1>
            <xm:f>プルダウン選択肢!$U$3:$U$11</xm:f>
          </x14:formula1>
          <xm:sqref>J16:J548 L549:L4921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12"/>
  </sheetPr>
  <dimension ref="A1:MO950"/>
  <sheetViews>
    <sheetView showGridLines="0" view="pageBreakPreview" zoomScaleNormal="100" zoomScaleSheetLayoutView="100" workbookViewId="0">
      <pane ySplit="1" topLeftCell="A2" activePane="bottomLeft" state="frozen"/>
      <selection pane="bottomLeft" activeCell="N151" sqref="N151:AT151"/>
    </sheetView>
  </sheetViews>
  <sheetFormatPr defaultColWidth="9" defaultRowHeight="13.5" x14ac:dyDescent="0.15"/>
  <cols>
    <col min="1" max="47" width="2.125" style="1359" customWidth="1"/>
    <col min="48" max="50" width="2" style="1359" customWidth="1"/>
    <col min="51" max="51" width="18.75" style="1359" customWidth="1"/>
    <col min="52" max="52" width="2" style="1359" hidden="1" customWidth="1"/>
    <col min="53" max="53" width="9.125" style="1359" hidden="1" customWidth="1"/>
    <col min="54" max="56" width="9" style="1359" hidden="1" customWidth="1"/>
    <col min="57" max="57" width="20.5" style="1359" hidden="1" customWidth="1"/>
    <col min="58" max="121" width="9" style="1359" hidden="1" customWidth="1"/>
    <col min="122" max="122" width="20.375" style="1359" hidden="1" customWidth="1"/>
    <col min="123" max="124" width="19.875" style="1359" hidden="1" customWidth="1"/>
    <col min="125" max="138" width="9" style="1359" hidden="1" customWidth="1"/>
    <col min="139" max="139" width="11.625" style="1359" hidden="1" customWidth="1"/>
    <col min="140" max="142" width="9" style="1359" hidden="1" customWidth="1"/>
    <col min="143" max="143" width="9.5" style="1359" hidden="1" customWidth="1"/>
    <col min="144" max="353" width="9" style="1359" hidden="1" customWidth="1"/>
    <col min="354" max="418" width="9" style="1359" customWidth="1"/>
    <col min="419" max="16384" width="9" style="1359"/>
  </cols>
  <sheetData>
    <row r="1" spans="2:58" ht="14.1" customHeight="1" x14ac:dyDescent="0.15">
      <c r="AY1" s="1638" t="str">
        <f>HYPERLINK("#目次!$F$26:$F$44","目次、シート一覧へ")</f>
        <v>目次、シート一覧へ</v>
      </c>
    </row>
    <row r="2" spans="2:58" ht="14.1" customHeight="1" x14ac:dyDescent="0.15">
      <c r="AM2" s="1360"/>
      <c r="AN2" s="1361"/>
      <c r="AO2" s="1361"/>
      <c r="AP2" s="1361"/>
      <c r="AQ2" s="1361"/>
      <c r="AR2" s="1361"/>
      <c r="AS2" s="1361"/>
      <c r="AT2" s="1361"/>
      <c r="AU2" s="1360"/>
      <c r="AY2" s="1362"/>
    </row>
    <row r="3" spans="2:58" ht="14.1" customHeight="1" x14ac:dyDescent="0.15">
      <c r="AL3" s="1556" t="s">
        <v>6162</v>
      </c>
      <c r="AM3" s="1360"/>
      <c r="AN3" s="3801" t="str">
        <f>IF('1_入力シート【基本情報】'!$AB$10="","",'1_入力シート【基本情報】'!$AB$10)</f>
        <v/>
      </c>
      <c r="AO3" s="3803" t="str">
        <f>IF('1_入力シート【基本情報】'!$AK$10="","",'1_入力シート【基本情報】'!$AK$10)</f>
        <v/>
      </c>
      <c r="AP3" s="3801" t="str">
        <f>IF('1_入力シート【基本情報】'!$AT$10="","",TEXT('1_入力シート【基本情報】'!$AT$10,"0000"))</f>
        <v/>
      </c>
      <c r="AQ3" s="3805"/>
      <c r="AR3" s="3805"/>
      <c r="AS3" s="3805"/>
      <c r="AT3" s="3803"/>
      <c r="AU3" s="1360"/>
      <c r="AY3" s="1362"/>
    </row>
    <row r="4" spans="2:58" ht="13.5" customHeight="1" x14ac:dyDescent="0.15">
      <c r="B4" s="1359" t="s">
        <v>905</v>
      </c>
      <c r="AN4" s="3802"/>
      <c r="AO4" s="3804"/>
      <c r="AP4" s="3802"/>
      <c r="AQ4" s="3806"/>
      <c r="AR4" s="3806"/>
      <c r="AS4" s="3806"/>
      <c r="AT4" s="3804"/>
      <c r="AY4" s="1362"/>
    </row>
    <row r="5" spans="2:58" ht="14.1" customHeight="1" x14ac:dyDescent="0.15">
      <c r="AN5" s="1644" t="str">
        <f>目次!J1 &amp; 目次!L1</f>
        <v>Kyoto City(R7.7)　Ver121</v>
      </c>
      <c r="AO5" s="1644"/>
      <c r="AP5" s="1644"/>
      <c r="AQ5" s="1644"/>
      <c r="AR5" s="1644"/>
      <c r="AS5" s="1644"/>
      <c r="AT5" s="1644"/>
      <c r="AY5" s="1362"/>
    </row>
    <row r="6" spans="2:58" ht="14.1" customHeight="1" x14ac:dyDescent="0.15">
      <c r="B6" s="3710" t="s">
        <v>904</v>
      </c>
      <c r="C6" s="3710"/>
      <c r="D6" s="3710"/>
      <c r="E6" s="3710"/>
      <c r="F6" s="3710"/>
      <c r="G6" s="3710"/>
      <c r="H6" s="3710"/>
      <c r="I6" s="3710"/>
      <c r="J6" s="3710"/>
      <c r="K6" s="3710"/>
      <c r="L6" s="3710"/>
      <c r="M6" s="3710"/>
      <c r="N6" s="3710"/>
      <c r="O6" s="3710"/>
      <c r="P6" s="3710"/>
      <c r="Q6" s="3710"/>
      <c r="R6" s="3710"/>
      <c r="S6" s="3710"/>
      <c r="T6" s="3710"/>
      <c r="U6" s="3710"/>
      <c r="V6" s="3710"/>
      <c r="W6" s="3710"/>
      <c r="X6" s="3710"/>
      <c r="Y6" s="3710"/>
      <c r="Z6" s="3710"/>
      <c r="AA6" s="3710"/>
      <c r="AB6" s="3710"/>
      <c r="AC6" s="3710"/>
      <c r="AD6" s="3710"/>
      <c r="AE6" s="3710"/>
      <c r="AF6" s="3710"/>
      <c r="AG6" s="3710"/>
      <c r="AH6" s="3710"/>
      <c r="AI6" s="3710"/>
      <c r="AJ6" s="3710"/>
      <c r="AK6" s="3710"/>
      <c r="AL6" s="3710"/>
      <c r="AM6" s="3710"/>
      <c r="AN6" s="3710"/>
      <c r="AO6" s="3710"/>
      <c r="AP6" s="3710"/>
      <c r="AQ6" s="3710"/>
      <c r="AR6" s="3710"/>
      <c r="AS6" s="3710"/>
      <c r="AT6" s="3710"/>
      <c r="AU6" s="3710"/>
      <c r="AY6" s="1362"/>
    </row>
    <row r="7" spans="2:58" ht="14.1" customHeight="1" x14ac:dyDescent="0.15">
      <c r="B7" s="3710" t="s">
        <v>903</v>
      </c>
      <c r="C7" s="3710"/>
      <c r="D7" s="3710"/>
      <c r="E7" s="3710"/>
      <c r="F7" s="3710"/>
      <c r="G7" s="3710"/>
      <c r="H7" s="3710"/>
      <c r="I7" s="3710"/>
      <c r="J7" s="3710"/>
      <c r="K7" s="3710"/>
      <c r="L7" s="3710"/>
      <c r="M7" s="3710"/>
      <c r="N7" s="3710"/>
      <c r="O7" s="3710"/>
      <c r="P7" s="3710"/>
      <c r="Q7" s="3710"/>
      <c r="R7" s="3710"/>
      <c r="S7" s="3710"/>
      <c r="T7" s="3710"/>
      <c r="U7" s="3710"/>
      <c r="V7" s="3710"/>
      <c r="W7" s="3710"/>
      <c r="X7" s="3710"/>
      <c r="Y7" s="3710"/>
      <c r="Z7" s="3710"/>
      <c r="AA7" s="3710"/>
      <c r="AB7" s="3710"/>
      <c r="AC7" s="3710"/>
      <c r="AD7" s="3710"/>
      <c r="AE7" s="3710"/>
      <c r="AF7" s="3710"/>
      <c r="AG7" s="3710"/>
      <c r="AH7" s="3710"/>
      <c r="AI7" s="3710"/>
      <c r="AJ7" s="3710"/>
      <c r="AK7" s="3710"/>
      <c r="AL7" s="3710"/>
      <c r="AM7" s="3710"/>
      <c r="AN7" s="3710"/>
      <c r="AO7" s="3710"/>
      <c r="AP7" s="3710"/>
      <c r="AQ7" s="3710"/>
      <c r="AR7" s="3710"/>
      <c r="AS7" s="3710"/>
      <c r="AT7" s="3710"/>
      <c r="AU7" s="3710"/>
      <c r="AY7" s="1362"/>
    </row>
    <row r="8" spans="2:58" ht="14.1" customHeight="1" x14ac:dyDescent="0.15">
      <c r="AY8" s="1362"/>
    </row>
    <row r="9" spans="2:58" ht="14.1" customHeight="1" x14ac:dyDescent="0.15">
      <c r="B9" s="3710" t="s">
        <v>902</v>
      </c>
      <c r="C9" s="3710"/>
      <c r="D9" s="3710"/>
      <c r="E9" s="3710"/>
      <c r="F9" s="3710"/>
      <c r="G9" s="3710"/>
      <c r="H9" s="3710"/>
      <c r="I9" s="3710"/>
      <c r="J9" s="3710"/>
      <c r="K9" s="3710"/>
      <c r="L9" s="3710"/>
      <c r="M9" s="3710"/>
      <c r="N9" s="3710"/>
      <c r="O9" s="3710"/>
      <c r="P9" s="3710"/>
      <c r="Q9" s="3710"/>
      <c r="R9" s="3710"/>
      <c r="S9" s="3710"/>
      <c r="T9" s="3710"/>
      <c r="U9" s="3710"/>
      <c r="V9" s="3710"/>
      <c r="W9" s="3710"/>
      <c r="X9" s="3710"/>
      <c r="Y9" s="3710"/>
      <c r="Z9" s="3710"/>
      <c r="AA9" s="3710"/>
      <c r="AB9" s="3710"/>
      <c r="AC9" s="3710"/>
      <c r="AD9" s="3710"/>
      <c r="AE9" s="3710"/>
      <c r="AF9" s="3710"/>
      <c r="AG9" s="3710"/>
      <c r="AH9" s="3710"/>
      <c r="AI9" s="3710"/>
      <c r="AJ9" s="3710"/>
      <c r="AK9" s="3710"/>
      <c r="AL9" s="3710"/>
      <c r="AM9" s="3710"/>
      <c r="AN9" s="3710"/>
      <c r="AO9" s="3710"/>
      <c r="AP9" s="3710"/>
      <c r="AQ9" s="3710"/>
      <c r="AR9" s="3710"/>
      <c r="AS9" s="3710"/>
      <c r="AT9" s="3710"/>
      <c r="AU9" s="3710"/>
      <c r="AY9" s="1362"/>
    </row>
    <row r="10" spans="2:58" ht="14.1" customHeight="1" x14ac:dyDescent="0.15">
      <c r="B10" s="1551"/>
      <c r="C10" s="1551"/>
      <c r="D10" s="1551"/>
      <c r="E10" s="1551"/>
      <c r="F10" s="1551"/>
      <c r="G10" s="1551"/>
      <c r="H10" s="1551"/>
      <c r="I10" s="1551"/>
      <c r="J10" s="1551"/>
      <c r="K10" s="1551"/>
      <c r="L10" s="1551"/>
      <c r="M10" s="1551"/>
      <c r="N10" s="1551"/>
      <c r="O10" s="1551"/>
      <c r="P10" s="1551"/>
      <c r="Q10" s="1551"/>
      <c r="R10" s="1551"/>
      <c r="S10" s="1551"/>
      <c r="T10" s="1551"/>
      <c r="U10" s="1551"/>
      <c r="V10" s="1551"/>
      <c r="W10" s="1551"/>
      <c r="X10" s="1551"/>
      <c r="Y10" s="1551"/>
      <c r="Z10" s="1551"/>
      <c r="AA10" s="1551"/>
      <c r="AB10" s="1551"/>
      <c r="AC10" s="1551"/>
      <c r="AD10" s="1551"/>
      <c r="AE10" s="1551"/>
      <c r="AF10" s="1551"/>
      <c r="AG10" s="1551"/>
      <c r="AH10" s="1551"/>
      <c r="AI10" s="1551"/>
      <c r="AJ10" s="1551"/>
      <c r="AK10" s="1551"/>
      <c r="AL10" s="1551"/>
      <c r="AM10" s="1551"/>
      <c r="AN10" s="1551"/>
      <c r="AO10" s="1551"/>
      <c r="AP10" s="1551"/>
      <c r="AY10" s="1362"/>
    </row>
    <row r="11" spans="2:58" ht="14.1" customHeight="1" x14ac:dyDescent="0.15">
      <c r="B11" s="1359" t="s">
        <v>901</v>
      </c>
      <c r="AY11" s="1362"/>
    </row>
    <row r="12" spans="2:58" ht="14.1" customHeight="1" x14ac:dyDescent="0.15">
      <c r="B12" s="1359" t="s">
        <v>900</v>
      </c>
      <c r="AY12" s="1362"/>
    </row>
    <row r="13" spans="2:58" ht="6" customHeight="1" x14ac:dyDescent="0.15">
      <c r="AY13" s="1362"/>
    </row>
    <row r="14" spans="2:58" ht="14.1" customHeight="1" x14ac:dyDescent="0.15">
      <c r="C14" s="3711" t="s">
        <v>6160</v>
      </c>
      <c r="D14" s="3711"/>
      <c r="E14" s="3711"/>
      <c r="F14" s="3711"/>
      <c r="G14" s="3711"/>
      <c r="H14" s="3711"/>
      <c r="I14" s="3711"/>
      <c r="J14" s="3711"/>
      <c r="K14" s="3711"/>
      <c r="L14" s="3711"/>
      <c r="M14" s="3711"/>
      <c r="N14" s="3711"/>
      <c r="O14" s="1359" t="s">
        <v>899</v>
      </c>
      <c r="AY14" s="1362"/>
      <c r="BF14" s="1359" t="s">
        <v>6007</v>
      </c>
    </row>
    <row r="15" spans="2:58" ht="6" customHeight="1" x14ac:dyDescent="0.15">
      <c r="AY15" s="1362"/>
    </row>
    <row r="16" spans="2:58" ht="14.1" customHeight="1" x14ac:dyDescent="0.15">
      <c r="AJ16" s="3712" t="s">
        <v>1447</v>
      </c>
      <c r="AK16" s="3712"/>
      <c r="AL16" s="3713">
        <f>'1_入力シート【基本情報】'!$BF$4</f>
        <v>0</v>
      </c>
      <c r="AM16" s="3713"/>
      <c r="AN16" s="1551" t="s">
        <v>2</v>
      </c>
      <c r="AO16" s="3713">
        <f>'1_入力シート【基本情報】'!$BK$4</f>
        <v>0</v>
      </c>
      <c r="AP16" s="3713"/>
      <c r="AQ16" s="1551" t="s">
        <v>81</v>
      </c>
      <c r="AR16" s="3713">
        <f>'1_入力シート【基本情報】'!$BP$4</f>
        <v>0</v>
      </c>
      <c r="AS16" s="3713"/>
      <c r="AT16" s="1359" t="s">
        <v>863</v>
      </c>
      <c r="AY16" s="1362"/>
    </row>
    <row r="17" spans="2:64" ht="14.1" customHeight="1" x14ac:dyDescent="0.15">
      <c r="AY17" s="1362"/>
    </row>
    <row r="18" spans="2:64" ht="14.1" customHeight="1" x14ac:dyDescent="0.15">
      <c r="AE18" s="3715" t="str">
        <f>IF('1_入力シート【基本情報】'!DQ52=FALSE,'1_入力シート【基本情報】'!DZ54,'1_入力シート【基本情報】'!DZ42)</f>
        <v/>
      </c>
      <c r="AF18" s="3715"/>
      <c r="AG18" s="3715"/>
      <c r="AH18" s="3715"/>
      <c r="AI18" s="3715"/>
      <c r="AJ18" s="3715"/>
      <c r="AK18" s="3715"/>
      <c r="AL18" s="3715"/>
      <c r="AM18" s="3715"/>
      <c r="AN18" s="3715"/>
      <c r="AO18" s="3715"/>
      <c r="AP18" s="3715"/>
      <c r="AQ18" s="3715"/>
      <c r="AR18" s="3715"/>
      <c r="AS18" s="3715"/>
      <c r="AT18" s="3715"/>
      <c r="AU18" s="1363"/>
      <c r="AY18" s="1362"/>
      <c r="BF18" s="1359" t="s">
        <v>6020</v>
      </c>
    </row>
    <row r="19" spans="2:64" ht="14.1" customHeight="1" x14ac:dyDescent="0.15">
      <c r="Y19" s="1359" t="s">
        <v>898</v>
      </c>
      <c r="AE19" s="3714" t="str">
        <f>IF('1_入力シート【基本情報】'!DQ52=FALSE,'1_入力シート【基本情報】'!DZ55,'1_入力シート【基本情報】'!DZ43)</f>
        <v/>
      </c>
      <c r="AF19" s="3714"/>
      <c r="AG19" s="3714"/>
      <c r="AH19" s="3714"/>
      <c r="AI19" s="3714"/>
      <c r="AJ19" s="3714"/>
      <c r="AK19" s="3714"/>
      <c r="AL19" s="3714"/>
      <c r="AM19" s="3714"/>
      <c r="AN19" s="3714"/>
      <c r="AO19" s="3714"/>
      <c r="AP19" s="3714"/>
      <c r="AQ19" s="3714"/>
      <c r="AR19" s="3714"/>
      <c r="AS19" s="3714"/>
      <c r="AT19" s="3714"/>
      <c r="AU19" s="1363"/>
      <c r="AY19" s="1362"/>
      <c r="BF19" s="1359" t="s">
        <v>6019</v>
      </c>
    </row>
    <row r="20" spans="2:64" ht="6" customHeight="1" x14ac:dyDescent="0.15">
      <c r="AY20" s="1362"/>
    </row>
    <row r="21" spans="2:64" ht="6" customHeight="1" x14ac:dyDescent="0.15">
      <c r="AY21" s="1362"/>
    </row>
    <row r="22" spans="2:64" ht="14.1" customHeight="1" x14ac:dyDescent="0.15">
      <c r="Y22" s="1359" t="s">
        <v>897</v>
      </c>
      <c r="AE22" s="3709">
        <f>IF('1_入力シート【基本情報】'!$AF$412 = "",'1_入力シート【基本情報】'!$K$424,'1_入力シート【基本情報】'!$AF$412)</f>
        <v>0</v>
      </c>
      <c r="AF22" s="3709"/>
      <c r="AG22" s="3709"/>
      <c r="AH22" s="3709"/>
      <c r="AI22" s="3709"/>
      <c r="AJ22" s="3709"/>
      <c r="AK22" s="3709"/>
      <c r="AL22" s="3709"/>
      <c r="AM22" s="3709"/>
      <c r="AN22" s="3709"/>
      <c r="AO22" s="3709"/>
      <c r="AP22" s="3709"/>
      <c r="AQ22" s="3709"/>
      <c r="AR22" s="3709"/>
      <c r="AS22" s="3709"/>
      <c r="AT22" s="3709"/>
      <c r="AU22" s="3709"/>
      <c r="AY22" s="1362"/>
    </row>
    <row r="23" spans="2:64" ht="6" hidden="1" customHeight="1" x14ac:dyDescent="0.15">
      <c r="AY23" s="1362"/>
    </row>
    <row r="24" spans="2:64" ht="6" hidden="1" customHeight="1" x14ac:dyDescent="0.15">
      <c r="AY24" s="1362"/>
    </row>
    <row r="25" spans="2:64" ht="13.5" hidden="1" customHeight="1" x14ac:dyDescent="0.15">
      <c r="AY25" s="1362"/>
    </row>
    <row r="26" spans="2:64" ht="13.5" hidden="1" customHeight="1" x14ac:dyDescent="0.15">
      <c r="AY26" s="1362"/>
    </row>
    <row r="27" spans="2:64" hidden="1" x14ac:dyDescent="0.15">
      <c r="AY27" s="1362"/>
    </row>
    <row r="28" spans="2:64" ht="6" customHeight="1" x14ac:dyDescent="0.15">
      <c r="AY28" s="1362"/>
    </row>
    <row r="29" spans="2:64" ht="6" customHeight="1" x14ac:dyDescent="0.15">
      <c r="AY29" s="1362"/>
    </row>
    <row r="30" spans="2:64" ht="14.1" customHeight="1" x14ac:dyDescent="0.15">
      <c r="B30" s="1359" t="s">
        <v>896</v>
      </c>
      <c r="AY30" s="1362"/>
      <c r="BF30" s="1579"/>
      <c r="BG30" s="1579"/>
      <c r="BH30" s="1579"/>
      <c r="BI30" s="1579"/>
      <c r="BJ30" s="1579"/>
      <c r="BK30" s="1579"/>
      <c r="BL30" s="1579"/>
    </row>
    <row r="31" spans="2:64" ht="12.95" customHeight="1" x14ac:dyDescent="0.15">
      <c r="C31" s="1359" t="s">
        <v>894</v>
      </c>
      <c r="N31" s="3701" t="str">
        <f>IF('1_入力シート【基本情報】'!$DZ$41="","",ASC('1_入力シート【基本情報】'!$DZ$41))</f>
        <v/>
      </c>
      <c r="O31" s="3701"/>
      <c r="P31" s="3701"/>
      <c r="Q31" s="3701"/>
      <c r="R31" s="3701"/>
      <c r="S31" s="3701"/>
      <c r="T31" s="3701"/>
      <c r="U31" s="3701"/>
      <c r="V31" s="3701"/>
      <c r="W31" s="3701"/>
      <c r="X31" s="3701"/>
      <c r="Y31" s="3701"/>
      <c r="Z31" s="3701"/>
      <c r="AA31" s="3701"/>
      <c r="AB31" s="3701"/>
      <c r="AC31" s="3701"/>
      <c r="AD31" s="3701"/>
      <c r="AE31" s="3701"/>
      <c r="AF31" s="3701"/>
      <c r="AG31" s="3701"/>
      <c r="AH31" s="3701"/>
      <c r="AI31" s="3701"/>
      <c r="AJ31" s="3701"/>
      <c r="AK31" s="3701"/>
      <c r="AL31" s="3701"/>
      <c r="AM31" s="3701"/>
      <c r="AN31" s="3701"/>
      <c r="AO31" s="3701"/>
      <c r="AP31" s="3701"/>
      <c r="AQ31" s="3701"/>
      <c r="AR31" s="3701"/>
      <c r="AS31" s="3701"/>
      <c r="AT31" s="3701"/>
      <c r="AY31" s="1362"/>
      <c r="BF31" s="1579"/>
      <c r="BG31" s="1579"/>
      <c r="BH31" s="1579"/>
      <c r="BI31" s="1579"/>
      <c r="BJ31" s="1579"/>
      <c r="BK31" s="1579"/>
      <c r="BL31" s="1579"/>
    </row>
    <row r="32" spans="2:64" ht="12.95" customHeight="1" x14ac:dyDescent="0.15">
      <c r="C32" s="1359" t="s">
        <v>893</v>
      </c>
      <c r="N32" s="3701" t="str">
        <f>'1_入力シート【基本情報】'!$DT$42</f>
        <v/>
      </c>
      <c r="O32" s="3701"/>
      <c r="P32" s="3701"/>
      <c r="Q32" s="3701"/>
      <c r="R32" s="3701"/>
      <c r="S32" s="3701"/>
      <c r="T32" s="3701"/>
      <c r="U32" s="3701"/>
      <c r="V32" s="3701"/>
      <c r="W32" s="3701"/>
      <c r="X32" s="3701"/>
      <c r="Y32" s="3701"/>
      <c r="Z32" s="3701"/>
      <c r="AA32" s="3701"/>
      <c r="AB32" s="3701"/>
      <c r="AC32" s="3701"/>
      <c r="AD32" s="3701"/>
      <c r="AE32" s="3701"/>
      <c r="AF32" s="3701"/>
      <c r="AG32" s="3701"/>
      <c r="AH32" s="3701"/>
      <c r="AI32" s="3701"/>
      <c r="AJ32" s="3701"/>
      <c r="AK32" s="3701"/>
      <c r="AL32" s="3701"/>
      <c r="AM32" s="3701"/>
      <c r="AN32" s="3701"/>
      <c r="AO32" s="3701"/>
      <c r="AP32" s="3701"/>
      <c r="AQ32" s="3701"/>
      <c r="AR32" s="3701"/>
      <c r="AS32" s="3701"/>
      <c r="AT32" s="3701"/>
      <c r="AY32" s="1362"/>
      <c r="BF32" s="3807" t="str">
        <f>'1_入力シート【基本情報】'!DP46</f>
        <v>郵便番号未入力判定</v>
      </c>
      <c r="BG32" s="3808"/>
    </row>
    <row r="33" spans="2:58" ht="12.95" customHeight="1" x14ac:dyDescent="0.15">
      <c r="C33" s="1359" t="s">
        <v>892</v>
      </c>
      <c r="N33" s="3707" t="str">
        <f>IF(BF33=1,"",'1_入力シート【基本情報】'!$DN$47)</f>
        <v/>
      </c>
      <c r="O33" s="3707"/>
      <c r="P33" s="3707"/>
      <c r="Q33" s="3707"/>
      <c r="R33" s="3707"/>
      <c r="S33" s="3707"/>
      <c r="T33" s="3707"/>
      <c r="U33" s="3707"/>
      <c r="V33" s="3707"/>
      <c r="W33" s="1364"/>
      <c r="X33" s="1364"/>
      <c r="Y33" s="1364"/>
      <c r="Z33" s="1364"/>
      <c r="AA33" s="1364"/>
      <c r="AB33" s="1364"/>
      <c r="AC33" s="1364"/>
      <c r="AD33" s="1364"/>
      <c r="AE33" s="1364"/>
      <c r="AF33" s="1364"/>
      <c r="AG33" s="1364"/>
      <c r="AH33" s="1364"/>
      <c r="AI33" s="1364"/>
      <c r="AJ33" s="1365"/>
      <c r="AK33" s="1365"/>
      <c r="AL33" s="1364"/>
      <c r="AM33" s="1366"/>
      <c r="AN33" s="1366"/>
      <c r="AO33" s="1366"/>
      <c r="AP33" s="1366"/>
      <c r="AQ33" s="1366"/>
      <c r="AR33" s="1366"/>
      <c r="AS33" s="1366"/>
      <c r="AT33" s="1366"/>
      <c r="AY33" s="1362"/>
      <c r="BF33" s="1531">
        <f>'1_入力シート【基本情報】'!DP47</f>
        <v>1</v>
      </c>
    </row>
    <row r="34" spans="2:58" ht="12.95" customHeight="1" x14ac:dyDescent="0.15">
      <c r="C34" s="1359" t="s">
        <v>891</v>
      </c>
      <c r="N34" s="3701">
        <f>'1_入力シート【基本情報】'!$AB$48</f>
        <v>0</v>
      </c>
      <c r="O34" s="3701"/>
      <c r="P34" s="3701"/>
      <c r="Q34" s="3701"/>
      <c r="R34" s="3701"/>
      <c r="S34" s="3701"/>
      <c r="T34" s="3701"/>
      <c r="U34" s="3701"/>
      <c r="V34" s="3701"/>
      <c r="W34" s="3701"/>
      <c r="X34" s="3701"/>
      <c r="Y34" s="3701"/>
      <c r="Z34" s="3701"/>
      <c r="AA34" s="3701"/>
      <c r="AB34" s="3701"/>
      <c r="AC34" s="3701"/>
      <c r="AD34" s="3701"/>
      <c r="AE34" s="3701"/>
      <c r="AF34" s="3701"/>
      <c r="AG34" s="3701"/>
      <c r="AH34" s="3701"/>
      <c r="AI34" s="3701"/>
      <c r="AJ34" s="3701"/>
      <c r="AK34" s="3701"/>
      <c r="AL34" s="3701"/>
      <c r="AM34" s="3701"/>
      <c r="AN34" s="3701"/>
      <c r="AO34" s="3701"/>
      <c r="AP34" s="3701"/>
      <c r="AQ34" s="3701"/>
      <c r="AR34" s="3701"/>
      <c r="AS34" s="3701"/>
      <c r="AT34" s="3701"/>
      <c r="AY34" s="1362"/>
      <c r="BF34" s="1359" t="str">
        <f>'1_入力シート【基本情報】'!DP48</f>
        <v>電話番号未入力判定</v>
      </c>
    </row>
    <row r="35" spans="2:58" ht="12.95" customHeight="1" x14ac:dyDescent="0.15">
      <c r="C35" s="1359" t="s">
        <v>890</v>
      </c>
      <c r="N35" s="3708" t="str">
        <f>IF(BF35=1,"",'1_入力シート【基本情報】'!$DN$49)</f>
        <v/>
      </c>
      <c r="O35" s="3708"/>
      <c r="P35" s="3708"/>
      <c r="Q35" s="3708"/>
      <c r="R35" s="3708"/>
      <c r="S35" s="3708"/>
      <c r="T35" s="3708"/>
      <c r="U35" s="3708"/>
      <c r="V35" s="3708"/>
      <c r="W35" s="3708"/>
      <c r="X35" s="3708"/>
      <c r="Y35" s="3708"/>
      <c r="Z35" s="3708"/>
      <c r="AA35" s="3708"/>
      <c r="AB35" s="3708"/>
      <c r="AC35" s="3708"/>
      <c r="AD35" s="3708"/>
      <c r="AE35" s="1366"/>
      <c r="AF35" s="1366"/>
      <c r="AG35" s="1366"/>
      <c r="AH35" s="1366"/>
      <c r="AI35" s="1366"/>
      <c r="AJ35" s="1366"/>
      <c r="AK35" s="1366"/>
      <c r="AL35" s="1366"/>
      <c r="AM35" s="1366"/>
      <c r="AN35" s="1366"/>
      <c r="AO35" s="1366"/>
      <c r="AP35" s="1366"/>
      <c r="AQ35" s="1366"/>
      <c r="AR35" s="1366"/>
      <c r="AS35" s="1366"/>
      <c r="AT35" s="1366"/>
      <c r="AY35" s="1362"/>
      <c r="BF35" s="1531">
        <f>'1_入力シート【基本情報】'!DP49</f>
        <v>1</v>
      </c>
    </row>
    <row r="36" spans="2:58" ht="13.5" hidden="1" customHeight="1" x14ac:dyDescent="0.15">
      <c r="N36" s="1553"/>
      <c r="O36" s="1553"/>
      <c r="P36" s="1553"/>
      <c r="Q36" s="1553"/>
      <c r="R36" s="1553"/>
      <c r="S36" s="1553"/>
      <c r="T36" s="1553"/>
      <c r="U36" s="1553"/>
      <c r="V36" s="1553"/>
      <c r="W36" s="1553"/>
      <c r="X36" s="1553"/>
      <c r="Y36" s="1553"/>
      <c r="Z36" s="1553"/>
      <c r="AA36" s="1553"/>
      <c r="AB36" s="1553"/>
      <c r="AC36" s="1553"/>
      <c r="AD36" s="1553"/>
      <c r="AE36" s="1367"/>
      <c r="AF36" s="1367"/>
      <c r="AG36" s="1367"/>
      <c r="AH36" s="1367"/>
      <c r="AI36" s="1367"/>
      <c r="AJ36" s="1367"/>
      <c r="AK36" s="1367"/>
      <c r="AL36" s="1558"/>
      <c r="BB36" s="1362"/>
    </row>
    <row r="37" spans="2:58" ht="13.5" hidden="1" customHeight="1" x14ac:dyDescent="0.15">
      <c r="N37" s="1553"/>
      <c r="O37" s="1553"/>
      <c r="P37" s="1553"/>
      <c r="Q37" s="1553"/>
      <c r="R37" s="1553"/>
      <c r="S37" s="1553"/>
      <c r="T37" s="1553"/>
      <c r="U37" s="1553"/>
      <c r="V37" s="1553"/>
      <c r="W37" s="1553"/>
      <c r="X37" s="1553"/>
      <c r="Y37" s="1553"/>
      <c r="Z37" s="1553"/>
      <c r="AA37" s="1553"/>
      <c r="AB37" s="1553"/>
      <c r="AC37" s="1553"/>
      <c r="AD37" s="1553"/>
      <c r="AE37" s="1367"/>
      <c r="AF37" s="1367"/>
      <c r="AG37" s="1367"/>
      <c r="AH37" s="1367"/>
      <c r="AI37" s="1367"/>
      <c r="AJ37" s="1367"/>
      <c r="AK37" s="1367"/>
      <c r="AL37" s="1558"/>
      <c r="BB37" s="1362"/>
    </row>
    <row r="38" spans="2:58" ht="13.5" hidden="1" customHeight="1" x14ac:dyDescent="0.15">
      <c r="N38" s="1553"/>
      <c r="O38" s="1553"/>
      <c r="P38" s="1553"/>
      <c r="Q38" s="1553"/>
      <c r="R38" s="1553"/>
      <c r="S38" s="1553"/>
      <c r="T38" s="1553"/>
      <c r="U38" s="1553"/>
      <c r="V38" s="1553"/>
      <c r="W38" s="1553"/>
      <c r="X38" s="1553"/>
      <c r="Y38" s="1553"/>
      <c r="Z38" s="1553"/>
      <c r="AA38" s="1553"/>
      <c r="AB38" s="1553"/>
      <c r="AC38" s="1553"/>
      <c r="AD38" s="1553"/>
      <c r="AE38" s="1367"/>
      <c r="AF38" s="1367"/>
      <c r="AG38" s="1367"/>
      <c r="AH38" s="1367"/>
      <c r="AI38" s="1367"/>
      <c r="AJ38" s="1367"/>
      <c r="AK38" s="1367"/>
      <c r="AL38" s="1558"/>
      <c r="BB38" s="1362"/>
    </row>
    <row r="39" spans="2:58" ht="6" customHeight="1" x14ac:dyDescent="0.15"/>
    <row r="40" spans="2:58" ht="6" customHeight="1" x14ac:dyDescent="0.15"/>
    <row r="41" spans="2:58" ht="14.1" customHeight="1" x14ac:dyDescent="0.15">
      <c r="B41" s="1359" t="s">
        <v>895</v>
      </c>
      <c r="X41" s="1553"/>
      <c r="Y41" s="1553"/>
      <c r="Z41" s="1553"/>
      <c r="AA41" s="1553"/>
      <c r="AB41" s="1553"/>
      <c r="AC41" s="1553"/>
      <c r="AD41" s="1553"/>
      <c r="AE41" s="1553"/>
      <c r="AF41" s="1553"/>
      <c r="AG41" s="1553"/>
      <c r="AH41" s="1553"/>
      <c r="AI41" s="1553"/>
      <c r="AJ41" s="1553"/>
      <c r="AK41" s="1553"/>
      <c r="AL41" s="1553"/>
    </row>
    <row r="42" spans="2:58" ht="12.95" customHeight="1" x14ac:dyDescent="0.15">
      <c r="C42" s="1359" t="s">
        <v>894</v>
      </c>
      <c r="N42" s="3702" t="str">
        <f>IF('1_入力シート【基本情報】'!DQ52=FALSE,ASC('1_入力シート【基本情報】'!DZ53),ASC('1_入力シート【基本情報】'!DZ41))</f>
        <v/>
      </c>
      <c r="O42" s="3702"/>
      <c r="P42" s="3702"/>
      <c r="Q42" s="3702"/>
      <c r="R42" s="3702"/>
      <c r="S42" s="3702"/>
      <c r="T42" s="3702"/>
      <c r="U42" s="3702"/>
      <c r="V42" s="3702"/>
      <c r="W42" s="3702"/>
      <c r="X42" s="3702"/>
      <c r="Y42" s="3702"/>
      <c r="Z42" s="3702"/>
      <c r="AA42" s="3702"/>
      <c r="AB42" s="3702"/>
      <c r="AC42" s="3702"/>
      <c r="AD42" s="3702"/>
      <c r="AE42" s="3702"/>
      <c r="AF42" s="3702"/>
      <c r="AG42" s="3702"/>
      <c r="AH42" s="3702"/>
      <c r="AI42" s="3702"/>
      <c r="AJ42" s="3702"/>
      <c r="AK42" s="3702"/>
      <c r="AL42" s="3702"/>
      <c r="AM42" s="3702"/>
      <c r="AN42" s="3702"/>
      <c r="AO42" s="3702"/>
      <c r="AP42" s="3702"/>
      <c r="AQ42" s="3702"/>
      <c r="AR42" s="3702"/>
      <c r="AS42" s="1552"/>
      <c r="AT42" s="1552"/>
    </row>
    <row r="43" spans="2:58" ht="12.95" customHeight="1" x14ac:dyDescent="0.15">
      <c r="C43" s="1359" t="s">
        <v>893</v>
      </c>
      <c r="N43" s="3703" t="str">
        <f>IF('1_入力シート【基本情報】'!DQ52=FALSE,'1_入力シート【基本情報】'!DT54,'1_入力シート【基本情報】'!DZ44)</f>
        <v/>
      </c>
      <c r="O43" s="3703"/>
      <c r="P43" s="3703"/>
      <c r="Q43" s="3703"/>
      <c r="R43" s="3703"/>
      <c r="S43" s="3703"/>
      <c r="T43" s="3703"/>
      <c r="U43" s="3703"/>
      <c r="V43" s="3703"/>
      <c r="W43" s="3703"/>
      <c r="X43" s="3703"/>
      <c r="Y43" s="3703"/>
      <c r="Z43" s="3703"/>
      <c r="AA43" s="3703"/>
      <c r="AB43" s="3703"/>
      <c r="AC43" s="3703"/>
      <c r="AD43" s="3703"/>
      <c r="AE43" s="3703"/>
      <c r="AF43" s="3703"/>
      <c r="AG43" s="3703"/>
      <c r="AH43" s="3703"/>
      <c r="AI43" s="3703"/>
      <c r="AJ43" s="3703"/>
      <c r="AK43" s="3703"/>
      <c r="AL43" s="3703"/>
      <c r="AM43" s="3703"/>
      <c r="AN43" s="3703"/>
      <c r="AO43" s="3703"/>
      <c r="AP43" s="3703"/>
      <c r="AQ43" s="3703"/>
      <c r="AR43" s="3703"/>
      <c r="AS43" s="1552"/>
      <c r="AT43" s="1552"/>
      <c r="BF43" s="1359" t="str">
        <f>'1_入力シート【基本情報】'!DP58</f>
        <v>郵便番号未入力判定</v>
      </c>
    </row>
    <row r="44" spans="2:58" ht="12.95" customHeight="1" x14ac:dyDescent="0.15">
      <c r="C44" s="1359" t="s">
        <v>892</v>
      </c>
      <c r="N44" s="3702" t="str">
        <f>IF('1_入力シート【基本情報】'!DQ52=FALSE,IF(BF44=1,"",ASC('1_入力シート【基本情報】'!DN59)),ASC('1_入力シート【基本情報】'!DN47))</f>
        <v/>
      </c>
      <c r="O44" s="3702"/>
      <c r="P44" s="3702"/>
      <c r="Q44" s="3702"/>
      <c r="R44" s="3702"/>
      <c r="S44" s="3702"/>
      <c r="T44" s="3702"/>
      <c r="U44" s="3702"/>
      <c r="V44" s="3702"/>
      <c r="W44" s="3702"/>
      <c r="X44" s="3702"/>
      <c r="Y44" s="3702"/>
      <c r="Z44" s="3702"/>
      <c r="AA44" s="3702"/>
      <c r="AB44" s="3702"/>
      <c r="AC44" s="3702"/>
      <c r="AD44" s="3702"/>
      <c r="AE44" s="3702"/>
      <c r="AF44" s="3702"/>
      <c r="AG44" s="3702"/>
      <c r="AH44" s="3702"/>
      <c r="AI44" s="3702"/>
      <c r="AJ44" s="3702"/>
      <c r="AK44" s="3702"/>
      <c r="AL44" s="3702"/>
      <c r="AM44" s="3702"/>
      <c r="AN44" s="3702"/>
      <c r="AO44" s="3702"/>
      <c r="AP44" s="3702"/>
      <c r="AQ44" s="3702"/>
      <c r="AR44" s="3702"/>
      <c r="BF44" s="1531">
        <f>'1_入力シート【基本情報】'!DP59</f>
        <v>1</v>
      </c>
    </row>
    <row r="45" spans="2:58" ht="12.95" customHeight="1" x14ac:dyDescent="0.15">
      <c r="C45" s="1359" t="s">
        <v>891</v>
      </c>
      <c r="N45" s="3703">
        <f>IF('1_入力シート【基本情報】'!DQ52=FALSE,'1_入力シート【基本情報】'!AB60,'1_入力シート【基本情報】'!AB48)</f>
        <v>0</v>
      </c>
      <c r="O45" s="3703"/>
      <c r="P45" s="3703"/>
      <c r="Q45" s="3703"/>
      <c r="R45" s="3703"/>
      <c r="S45" s="3703"/>
      <c r="T45" s="3703"/>
      <c r="U45" s="3703"/>
      <c r="V45" s="3703"/>
      <c r="W45" s="3703"/>
      <c r="X45" s="3703"/>
      <c r="Y45" s="3703"/>
      <c r="Z45" s="3703"/>
      <c r="AA45" s="3703"/>
      <c r="AB45" s="3703"/>
      <c r="AC45" s="3703"/>
      <c r="AD45" s="3703"/>
      <c r="AE45" s="3703"/>
      <c r="AF45" s="3703"/>
      <c r="AG45" s="3703"/>
      <c r="AH45" s="3703"/>
      <c r="AI45" s="3703"/>
      <c r="AJ45" s="3703"/>
      <c r="AK45" s="3703"/>
      <c r="AL45" s="3703"/>
      <c r="AM45" s="3703"/>
      <c r="AN45" s="3703"/>
      <c r="AO45" s="3703"/>
      <c r="AP45" s="3703"/>
      <c r="AQ45" s="3703"/>
      <c r="AR45" s="3703"/>
      <c r="AS45" s="1552"/>
      <c r="AT45" s="1552"/>
      <c r="BF45" s="1359" t="str">
        <f>'1_入力シート【基本情報】'!DP60</f>
        <v>電話番号未入力判定</v>
      </c>
    </row>
    <row r="46" spans="2:58" ht="12.95" customHeight="1" x14ac:dyDescent="0.15">
      <c r="C46" s="1359" t="s">
        <v>890</v>
      </c>
      <c r="N46" s="3702" t="str">
        <f>IF('1_入力シート【基本情報】'!DQ52=FALSE,IF(BF46=1,"",ASC('1_入力シート【基本情報】'!DN61)),ASC('1_入力シート【基本情報】'!DN49))</f>
        <v/>
      </c>
      <c r="O46" s="3702"/>
      <c r="P46" s="3702"/>
      <c r="Q46" s="3702"/>
      <c r="R46" s="3702"/>
      <c r="S46" s="3702"/>
      <c r="T46" s="3702"/>
      <c r="U46" s="3702"/>
      <c r="V46" s="3702"/>
      <c r="W46" s="3702"/>
      <c r="X46" s="3702"/>
      <c r="Y46" s="3702"/>
      <c r="Z46" s="3702"/>
      <c r="AA46" s="3702"/>
      <c r="AB46" s="3702"/>
      <c r="AC46" s="3702"/>
      <c r="AD46" s="3702"/>
      <c r="AE46" s="3702"/>
      <c r="AF46" s="3702"/>
      <c r="AG46" s="3702"/>
      <c r="AH46" s="3702"/>
      <c r="AI46" s="3702"/>
      <c r="AJ46" s="3702"/>
      <c r="AK46" s="3702"/>
      <c r="AL46" s="3702"/>
      <c r="AM46" s="3702"/>
      <c r="AN46" s="3702"/>
      <c r="AO46" s="3702"/>
      <c r="AP46" s="3702"/>
      <c r="AQ46" s="3702"/>
      <c r="AR46" s="3702"/>
      <c r="BF46" s="1531">
        <f>'1_入力シート【基本情報】'!DP61</f>
        <v>1</v>
      </c>
    </row>
    <row r="47" spans="2:58" hidden="1" x14ac:dyDescent="0.15">
      <c r="N47" s="3699"/>
      <c r="O47" s="3699"/>
      <c r="P47" s="3699"/>
      <c r="Q47" s="3699"/>
      <c r="R47" s="3699"/>
      <c r="S47" s="3699"/>
      <c r="T47" s="3699"/>
      <c r="U47" s="3699"/>
      <c r="V47" s="3699"/>
      <c r="W47" s="3699"/>
      <c r="X47" s="3699"/>
      <c r="Y47" s="3699"/>
      <c r="Z47" s="3699"/>
      <c r="AA47" s="3699"/>
      <c r="AB47" s="3699"/>
      <c r="AC47" s="3699"/>
      <c r="AD47" s="3699"/>
      <c r="AE47" s="3699"/>
      <c r="AF47" s="3699"/>
      <c r="AG47" s="3699"/>
      <c r="AH47" s="3699"/>
      <c r="AI47" s="3699"/>
      <c r="AJ47" s="3699"/>
      <c r="AK47" s="3699"/>
      <c r="AL47" s="3699"/>
      <c r="AM47" s="3699"/>
      <c r="AN47" s="3699"/>
      <c r="AO47" s="3699"/>
      <c r="AP47" s="3699"/>
      <c r="AQ47" s="3699"/>
      <c r="AR47" s="3699"/>
      <c r="AS47" s="3699"/>
      <c r="AT47" s="3699"/>
    </row>
    <row r="48" spans="2:58" hidden="1" x14ac:dyDescent="0.15">
      <c r="N48" s="1553"/>
      <c r="O48" s="1553"/>
      <c r="P48" s="1553"/>
      <c r="Q48" s="1553"/>
      <c r="R48" s="1553"/>
      <c r="S48" s="1553"/>
      <c r="T48" s="1553"/>
      <c r="U48" s="1553"/>
      <c r="V48" s="1553"/>
      <c r="W48" s="1553"/>
      <c r="X48" s="1553"/>
      <c r="Y48" s="1553"/>
      <c r="Z48" s="1553"/>
      <c r="AA48" s="1553"/>
      <c r="AB48" s="1553"/>
      <c r="AC48" s="1553"/>
      <c r="AD48" s="1553"/>
      <c r="AE48" s="1367"/>
      <c r="AF48" s="1367"/>
      <c r="AG48" s="1367"/>
      <c r="AH48" s="1367"/>
      <c r="AI48" s="1367"/>
      <c r="AJ48" s="1367"/>
      <c r="AK48" s="1367"/>
      <c r="AL48" s="1558"/>
    </row>
    <row r="49" spans="2:64" hidden="1" x14ac:dyDescent="0.15">
      <c r="N49" s="1553"/>
      <c r="O49" s="1553"/>
      <c r="P49" s="1553"/>
      <c r="Q49" s="1553"/>
      <c r="R49" s="1553"/>
      <c r="S49" s="1553"/>
      <c r="T49" s="1553"/>
      <c r="U49" s="1553"/>
      <c r="V49" s="1553"/>
      <c r="W49" s="1553"/>
      <c r="X49" s="1553"/>
      <c r="Y49" s="1553"/>
      <c r="Z49" s="1553"/>
      <c r="AA49" s="1553"/>
      <c r="AB49" s="1553"/>
      <c r="AC49" s="1553"/>
      <c r="AD49" s="1553"/>
      <c r="AE49" s="1367"/>
      <c r="AF49" s="1367"/>
      <c r="AG49" s="1367"/>
      <c r="AH49" s="1367"/>
      <c r="AI49" s="1367"/>
      <c r="AJ49" s="1367"/>
      <c r="AK49" s="1367"/>
      <c r="AL49" s="1558"/>
    </row>
    <row r="50" spans="2:64" ht="6" customHeight="1" x14ac:dyDescent="0.15"/>
    <row r="51" spans="2:64" ht="6" customHeight="1" x14ac:dyDescent="0.15"/>
    <row r="52" spans="2:64" ht="14.1" customHeight="1" x14ac:dyDescent="0.15">
      <c r="B52" s="1359" t="s">
        <v>889</v>
      </c>
      <c r="BF52" s="1359" t="s">
        <v>5990</v>
      </c>
      <c r="BL52" s="1359" t="s">
        <v>5991</v>
      </c>
    </row>
    <row r="53" spans="2:64" ht="12.95" customHeight="1" x14ac:dyDescent="0.15">
      <c r="C53" s="1359" t="s">
        <v>888</v>
      </c>
      <c r="N53" s="3704" t="str">
        <f>'1_入力シート【基本情報】'!$DN$13</f>
        <v>京都市</v>
      </c>
      <c r="O53" s="3704"/>
      <c r="P53" s="3704"/>
      <c r="Q53" s="3704"/>
      <c r="R53" s="3704"/>
      <c r="S53" s="3704"/>
      <c r="T53" s="3704"/>
      <c r="U53" s="3705"/>
      <c r="V53" s="3705"/>
      <c r="W53" s="3705"/>
      <c r="X53" s="3705"/>
      <c r="Y53" s="3705"/>
      <c r="Z53" s="3705"/>
      <c r="AA53" s="3705"/>
      <c r="AB53" s="3705"/>
      <c r="AC53" s="3705"/>
      <c r="AD53" s="3705"/>
      <c r="AE53" s="3705"/>
      <c r="AF53" s="3705"/>
      <c r="AG53" s="3705"/>
      <c r="AH53" s="3705"/>
      <c r="AI53" s="3705"/>
      <c r="AJ53" s="3705"/>
      <c r="AK53" s="3705"/>
      <c r="AL53" s="3705"/>
      <c r="AM53" s="3705"/>
      <c r="AN53" s="3705"/>
      <c r="AO53" s="3705"/>
      <c r="AP53" s="3705"/>
      <c r="AQ53" s="3705"/>
      <c r="AR53" s="3705"/>
      <c r="AS53" s="1552"/>
      <c r="AT53" s="1552"/>
      <c r="BF53" s="1580">
        <f>'2_入力シート【検査結果表】 換気設備'!$EG$13</f>
        <v>0</v>
      </c>
      <c r="BG53" s="1359" t="s">
        <v>871</v>
      </c>
      <c r="BL53" s="1359" t="s">
        <v>5992</v>
      </c>
    </row>
    <row r="54" spans="2:64" ht="12.95" customHeight="1" x14ac:dyDescent="0.15">
      <c r="C54" s="1359" t="s">
        <v>887</v>
      </c>
      <c r="N54" s="3701" t="str">
        <f>IF('1_入力シート【基本情報】'!$AB$11="","",ASC('1_入力シート【基本情報】'!$AB$11))</f>
        <v/>
      </c>
      <c r="O54" s="3701"/>
      <c r="P54" s="3701"/>
      <c r="Q54" s="3701"/>
      <c r="R54" s="3701"/>
      <c r="S54" s="3701"/>
      <c r="T54" s="3701"/>
      <c r="U54" s="3701"/>
      <c r="V54" s="3701"/>
      <c r="W54" s="3701"/>
      <c r="X54" s="3701"/>
      <c r="Y54" s="3701"/>
      <c r="Z54" s="3701"/>
      <c r="AA54" s="3701"/>
      <c r="AB54" s="3701"/>
      <c r="AC54" s="3701"/>
      <c r="AD54" s="3701"/>
      <c r="AE54" s="3701"/>
      <c r="AF54" s="3701"/>
      <c r="AG54" s="3701"/>
      <c r="AH54" s="3701"/>
      <c r="AI54" s="3701"/>
      <c r="AJ54" s="3701"/>
      <c r="AK54" s="3701"/>
      <c r="AL54" s="3701"/>
      <c r="AM54" s="3701"/>
      <c r="AN54" s="3701"/>
      <c r="AO54" s="3701"/>
      <c r="AP54" s="3701"/>
      <c r="AQ54" s="3701"/>
      <c r="AR54" s="3701"/>
      <c r="AS54" s="3701"/>
      <c r="AT54" s="3701"/>
      <c r="BF54" s="1581">
        <f>'3_入力シート【検査結果表】 排煙設備'!$EG$12</f>
        <v>0</v>
      </c>
      <c r="BG54" s="1359" t="s">
        <v>870</v>
      </c>
    </row>
    <row r="55" spans="2:64" ht="12.95" customHeight="1" x14ac:dyDescent="0.15">
      <c r="C55" s="1359" t="s">
        <v>886</v>
      </c>
      <c r="N55" s="3701" t="str">
        <f>IF('1_入力シート【基本情報】'!$AB$12="","",'1_入力シート【基本情報】'!$AB$12)</f>
        <v/>
      </c>
      <c r="O55" s="3701"/>
      <c r="P55" s="3701"/>
      <c r="Q55" s="3701"/>
      <c r="R55" s="3701"/>
      <c r="S55" s="3701"/>
      <c r="T55" s="3701"/>
      <c r="U55" s="3701"/>
      <c r="V55" s="3701"/>
      <c r="W55" s="3701"/>
      <c r="X55" s="3701"/>
      <c r="Y55" s="3701"/>
      <c r="Z55" s="3701"/>
      <c r="AA55" s="3701"/>
      <c r="AB55" s="3701"/>
      <c r="AC55" s="3701"/>
      <c r="AD55" s="3701"/>
      <c r="AE55" s="3701"/>
      <c r="AF55" s="3701"/>
      <c r="AG55" s="3701"/>
      <c r="AH55" s="3701"/>
      <c r="AI55" s="3701"/>
      <c r="AJ55" s="3701"/>
      <c r="AK55" s="3701"/>
      <c r="AL55" s="3701"/>
      <c r="AM55" s="3701"/>
      <c r="AN55" s="3701"/>
      <c r="AO55" s="3701"/>
      <c r="AP55" s="3701"/>
      <c r="AQ55" s="3701"/>
      <c r="AR55" s="3701"/>
      <c r="AS55" s="3701"/>
      <c r="AT55" s="3701"/>
      <c r="BF55" s="1580">
        <f>'4_入力シート【検査結果表】非常用の照明装置'!$EH$11</f>
        <v>0</v>
      </c>
      <c r="BG55" s="1359" t="s">
        <v>5987</v>
      </c>
    </row>
    <row r="56" spans="2:64" ht="12.95" customHeight="1" x14ac:dyDescent="0.15">
      <c r="C56" s="1359" t="s">
        <v>885</v>
      </c>
      <c r="N56" s="3701" t="str">
        <f>'1_入力シート【基本情報】'!$DP$20</f>
        <v/>
      </c>
      <c r="O56" s="3701"/>
      <c r="P56" s="3701"/>
      <c r="Q56" s="3701"/>
      <c r="R56" s="3701"/>
      <c r="S56" s="3701"/>
      <c r="T56" s="3701"/>
      <c r="U56" s="3701"/>
      <c r="V56" s="3701"/>
      <c r="W56" s="3701"/>
      <c r="X56" s="3701"/>
      <c r="Y56" s="3701"/>
      <c r="Z56" s="3701"/>
      <c r="AA56" s="3701"/>
      <c r="AB56" s="3701"/>
      <c r="AC56" s="3701"/>
      <c r="AD56" s="3701"/>
      <c r="AE56" s="3701"/>
      <c r="AF56" s="3701"/>
      <c r="AG56" s="3701"/>
      <c r="AH56" s="3701"/>
      <c r="AI56" s="3701"/>
      <c r="AJ56" s="3701"/>
      <c r="AK56" s="3701"/>
      <c r="AL56" s="3701"/>
      <c r="AM56" s="3701"/>
      <c r="AN56" s="3701"/>
      <c r="AO56" s="3701"/>
      <c r="AP56" s="3701"/>
      <c r="AQ56" s="3701"/>
      <c r="AR56" s="3701"/>
      <c r="AS56" s="3701"/>
      <c r="AT56" s="3701"/>
      <c r="BF56" s="1580">
        <f>'5_入力シート【検査結果表】給水設備及び排水設備'!$EG$12</f>
        <v>0</v>
      </c>
      <c r="BG56" s="1359" t="s">
        <v>5989</v>
      </c>
    </row>
    <row r="57" spans="2:64" hidden="1" x14ac:dyDescent="0.15">
      <c r="N57" s="1550"/>
      <c r="O57" s="1550"/>
      <c r="P57" s="1550"/>
      <c r="Q57" s="1550"/>
      <c r="R57" s="1550"/>
      <c r="S57" s="1550"/>
      <c r="T57" s="1550"/>
      <c r="U57" s="1550"/>
      <c r="V57" s="1550"/>
      <c r="W57" s="1550"/>
      <c r="X57" s="1550"/>
      <c r="Y57" s="1550"/>
      <c r="Z57" s="1550"/>
      <c r="AA57" s="1550"/>
      <c r="AB57" s="1550"/>
      <c r="AC57" s="1550"/>
      <c r="AD57" s="1550"/>
      <c r="AE57" s="1550"/>
      <c r="AF57" s="1550"/>
      <c r="AG57" s="1550"/>
      <c r="AH57" s="1550"/>
      <c r="AI57" s="1550"/>
      <c r="AJ57" s="1550"/>
      <c r="AK57" s="1550"/>
      <c r="AL57" s="1550"/>
      <c r="AM57" s="1550"/>
      <c r="AN57" s="1550"/>
      <c r="AO57" s="1550"/>
      <c r="AP57" s="1550"/>
      <c r="AQ57" s="1550"/>
      <c r="AR57" s="1550"/>
      <c r="AS57" s="1550"/>
      <c r="AT57" s="1550"/>
    </row>
    <row r="58" spans="2:64" hidden="1" x14ac:dyDescent="0.15">
      <c r="N58" s="1550"/>
      <c r="O58" s="1550"/>
      <c r="P58" s="1550"/>
      <c r="Q58" s="1550"/>
      <c r="R58" s="1550"/>
      <c r="S58" s="1550"/>
      <c r="T58" s="1550"/>
      <c r="U58" s="1550"/>
      <c r="V58" s="1550"/>
      <c r="W58" s="1550"/>
      <c r="X58" s="1550"/>
      <c r="Y58" s="1550"/>
      <c r="Z58" s="1550"/>
      <c r="AA58" s="1550"/>
      <c r="AB58" s="1550"/>
      <c r="AC58" s="1550"/>
      <c r="AD58" s="1550"/>
      <c r="AE58" s="1550"/>
      <c r="AF58" s="1550"/>
      <c r="AG58" s="1550"/>
      <c r="AH58" s="1550"/>
      <c r="AI58" s="1550"/>
      <c r="AJ58" s="1550"/>
      <c r="AK58" s="1550"/>
      <c r="AL58" s="1550"/>
      <c r="AM58" s="1550"/>
      <c r="AN58" s="1550"/>
      <c r="AO58" s="1550"/>
      <c r="AP58" s="1550"/>
      <c r="AQ58" s="1550"/>
      <c r="AR58" s="1550"/>
      <c r="AS58" s="1550"/>
      <c r="AT58" s="1550"/>
    </row>
    <row r="59" spans="2:64" hidden="1" x14ac:dyDescent="0.15">
      <c r="N59" s="1550"/>
      <c r="O59" s="1550"/>
      <c r="P59" s="1550"/>
      <c r="Q59" s="1550"/>
      <c r="R59" s="1550"/>
      <c r="S59" s="1550"/>
      <c r="T59" s="1550"/>
      <c r="U59" s="1550"/>
      <c r="V59" s="1550"/>
      <c r="W59" s="1550"/>
      <c r="X59" s="1550"/>
      <c r="Y59" s="1550"/>
      <c r="Z59" s="1550"/>
      <c r="AA59" s="1550"/>
      <c r="AB59" s="1550"/>
      <c r="AC59" s="1550"/>
      <c r="AD59" s="1550"/>
      <c r="AE59" s="1550"/>
      <c r="AF59" s="1550"/>
      <c r="AG59" s="1550"/>
      <c r="AH59" s="1550"/>
      <c r="AI59" s="1550"/>
      <c r="AJ59" s="1550"/>
      <c r="AK59" s="1550"/>
      <c r="AL59" s="1550"/>
      <c r="AM59" s="1550"/>
      <c r="AN59" s="1550"/>
      <c r="AO59" s="1550"/>
      <c r="AP59" s="1550"/>
      <c r="AQ59" s="1550"/>
      <c r="AR59" s="1550"/>
      <c r="AS59" s="1550"/>
      <c r="AT59" s="1550"/>
    </row>
    <row r="60" spans="2:64" ht="6" customHeight="1" x14ac:dyDescent="0.15"/>
    <row r="61" spans="2:64" ht="6" customHeight="1" x14ac:dyDescent="0.15"/>
    <row r="62" spans="2:64" ht="14.1" customHeight="1" x14ac:dyDescent="0.15">
      <c r="B62" s="1359" t="s">
        <v>884</v>
      </c>
      <c r="BF62" s="1532">
        <f>IF(SUM(BF53:BF56)=0,1,0)</f>
        <v>1</v>
      </c>
      <c r="BG62" s="1359" t="s">
        <v>5988</v>
      </c>
    </row>
    <row r="63" spans="2:64" ht="12.95" customHeight="1" x14ac:dyDescent="0.15">
      <c r="C63" s="1359" t="s">
        <v>773</v>
      </c>
      <c r="N63" s="1368" t="str">
        <f>IF(OR(EK617&lt;&gt;"",EL617&lt;&gt;""),"レ","")</f>
        <v/>
      </c>
      <c r="O63" s="1359" t="s">
        <v>883</v>
      </c>
      <c r="W63" s="1556" t="s">
        <v>836</v>
      </c>
      <c r="X63" s="1368" t="str">
        <f>EL617</f>
        <v/>
      </c>
      <c r="Y63" s="1359" t="s">
        <v>772</v>
      </c>
      <c r="AG63" s="1368" t="str">
        <f>IF(OR(EJ617&lt;&gt;"",EI617&lt;&gt;""),"レ","")</f>
        <v/>
      </c>
      <c r="AH63" s="1359" t="s">
        <v>634</v>
      </c>
    </row>
    <row r="64" spans="2:64" ht="12.95" customHeight="1" x14ac:dyDescent="0.15">
      <c r="C64" s="1359" t="s">
        <v>771</v>
      </c>
      <c r="N64" s="3699" t="str">
        <f>IF(BF62=1,"",IF(DR617&lt;24,"別紙参照",""))</f>
        <v/>
      </c>
      <c r="O64" s="3699"/>
      <c r="P64" s="3699"/>
      <c r="Q64" s="3699"/>
      <c r="R64" s="3699"/>
      <c r="S64" s="3699"/>
      <c r="T64" s="3699"/>
      <c r="U64" s="3699"/>
      <c r="V64" s="3699"/>
      <c r="W64" s="3699"/>
      <c r="X64" s="3699"/>
      <c r="Y64" s="3699"/>
      <c r="Z64" s="3699"/>
      <c r="AA64" s="3699"/>
      <c r="AB64" s="3699"/>
      <c r="AC64" s="3699"/>
      <c r="AD64" s="3699"/>
      <c r="AE64" s="3699"/>
      <c r="AF64" s="3699"/>
      <c r="AG64" s="3699"/>
      <c r="AH64" s="3699"/>
      <c r="AI64" s="3699"/>
      <c r="AJ64" s="3699"/>
      <c r="AK64" s="3699"/>
      <c r="AL64" s="3699"/>
      <c r="AM64" s="3699"/>
      <c r="AN64" s="3699"/>
      <c r="AO64" s="3699"/>
      <c r="AP64" s="3699"/>
      <c r="AQ64" s="3699"/>
      <c r="AR64" s="3699"/>
      <c r="AS64" s="3699"/>
      <c r="AT64" s="3699"/>
      <c r="BA64" s="1370"/>
    </row>
    <row r="65" spans="2:58" ht="12.95" hidden="1" customHeight="1" x14ac:dyDescent="0.15">
      <c r="N65" s="3699"/>
      <c r="O65" s="3699"/>
      <c r="P65" s="3699"/>
      <c r="Q65" s="3699"/>
      <c r="R65" s="3699"/>
      <c r="S65" s="3699"/>
      <c r="T65" s="3699"/>
      <c r="U65" s="3699"/>
      <c r="V65" s="3699"/>
      <c r="W65" s="3699"/>
      <c r="X65" s="3699"/>
      <c r="Y65" s="3699"/>
      <c r="Z65" s="3699"/>
      <c r="AA65" s="3699"/>
      <c r="AB65" s="3699"/>
      <c r="AC65" s="3699"/>
      <c r="AD65" s="3699"/>
      <c r="AE65" s="3699"/>
      <c r="AF65" s="3699"/>
      <c r="AG65" s="3699"/>
      <c r="AH65" s="3699"/>
      <c r="AI65" s="3699"/>
      <c r="AJ65" s="3699"/>
      <c r="AK65" s="3699"/>
      <c r="AL65" s="3699"/>
      <c r="AM65" s="3699"/>
      <c r="AN65" s="3699"/>
      <c r="AO65" s="3699"/>
      <c r="AP65" s="3699"/>
      <c r="AQ65" s="3699"/>
      <c r="AR65" s="3699"/>
      <c r="AS65" s="3699"/>
      <c r="AT65" s="3699"/>
    </row>
    <row r="66" spans="2:58" ht="12.95" hidden="1" customHeight="1" x14ac:dyDescent="0.15">
      <c r="N66" s="3699"/>
      <c r="O66" s="3699"/>
      <c r="P66" s="3699"/>
      <c r="Q66" s="3699"/>
      <c r="R66" s="3699"/>
      <c r="S66" s="3699"/>
      <c r="T66" s="3699"/>
      <c r="U66" s="3699"/>
      <c r="V66" s="3699"/>
      <c r="W66" s="3699"/>
      <c r="X66" s="3699"/>
      <c r="Y66" s="3699"/>
      <c r="Z66" s="3699"/>
      <c r="AA66" s="3699"/>
      <c r="AB66" s="3699"/>
      <c r="AC66" s="3699"/>
      <c r="AD66" s="3699"/>
      <c r="AE66" s="3699"/>
      <c r="AF66" s="3699"/>
      <c r="AG66" s="3699"/>
      <c r="AH66" s="3699"/>
      <c r="AI66" s="3699"/>
      <c r="AJ66" s="3699"/>
      <c r="AK66" s="3699"/>
      <c r="AL66" s="3699"/>
      <c r="AM66" s="3699"/>
      <c r="AN66" s="3699"/>
      <c r="AO66" s="3699"/>
      <c r="AP66" s="3699"/>
      <c r="AQ66" s="3699"/>
      <c r="AR66" s="3699"/>
      <c r="AS66" s="3699"/>
      <c r="AT66" s="3699"/>
    </row>
    <row r="67" spans="2:58" ht="12.95" hidden="1" customHeight="1" x14ac:dyDescent="0.15">
      <c r="N67" s="3699"/>
      <c r="O67" s="3699"/>
      <c r="P67" s="3699"/>
      <c r="Q67" s="3699"/>
      <c r="R67" s="3699"/>
      <c r="S67" s="3699"/>
      <c r="T67" s="3699"/>
      <c r="U67" s="3699"/>
      <c r="V67" s="3699"/>
      <c r="W67" s="3699"/>
      <c r="X67" s="3699"/>
      <c r="Y67" s="3699"/>
      <c r="Z67" s="3699"/>
      <c r="AA67" s="3699"/>
      <c r="AB67" s="3699"/>
      <c r="AC67" s="3699"/>
      <c r="AD67" s="3699"/>
      <c r="AE67" s="3699"/>
      <c r="AF67" s="3699"/>
      <c r="AG67" s="3699"/>
      <c r="AH67" s="3699"/>
      <c r="AI67" s="3699"/>
      <c r="AJ67" s="3699"/>
      <c r="AK67" s="3699"/>
      <c r="AL67" s="3699"/>
      <c r="AM67" s="3699"/>
      <c r="AN67" s="3699"/>
      <c r="AO67" s="3699"/>
      <c r="AP67" s="3699"/>
      <c r="AQ67" s="3699"/>
      <c r="AR67" s="3699"/>
      <c r="AS67" s="3699"/>
      <c r="AT67" s="3699"/>
    </row>
    <row r="68" spans="2:58" ht="12.95" hidden="1" customHeight="1" x14ac:dyDescent="0.15">
      <c r="N68" s="3699"/>
      <c r="O68" s="3699"/>
      <c r="P68" s="3699"/>
      <c r="Q68" s="3699"/>
      <c r="R68" s="3699"/>
      <c r="S68" s="3699"/>
      <c r="T68" s="3699"/>
      <c r="U68" s="3699"/>
      <c r="V68" s="3699"/>
      <c r="W68" s="3699"/>
      <c r="X68" s="3699"/>
      <c r="Y68" s="3699"/>
      <c r="Z68" s="3699"/>
      <c r="AA68" s="3699"/>
      <c r="AB68" s="3699"/>
      <c r="AC68" s="3699"/>
      <c r="AD68" s="3699"/>
      <c r="AE68" s="3699"/>
      <c r="AF68" s="3699"/>
      <c r="AG68" s="3699"/>
      <c r="AH68" s="3699"/>
      <c r="AI68" s="3699"/>
      <c r="AJ68" s="3699"/>
      <c r="AK68" s="3699"/>
      <c r="AL68" s="3699"/>
      <c r="AM68" s="3699"/>
      <c r="AN68" s="3699"/>
      <c r="AO68" s="3699"/>
      <c r="AP68" s="3699"/>
      <c r="AQ68" s="3699"/>
      <c r="AR68" s="3699"/>
      <c r="AS68" s="3699"/>
      <c r="AT68" s="3699"/>
    </row>
    <row r="69" spans="2:58" ht="12.95" customHeight="1" x14ac:dyDescent="0.15">
      <c r="C69" s="1359" t="s">
        <v>770</v>
      </c>
      <c r="N69" s="1368" t="str">
        <f>IF(OR(EM592&lt;&gt;"",EN592,ER592&lt;&gt;"",ES592),"レ","")</f>
        <v/>
      </c>
      <c r="O69" s="1359" t="s">
        <v>769</v>
      </c>
      <c r="Q69" s="3700" t="str">
        <f>IF(N69="レ","令和","")</f>
        <v/>
      </c>
      <c r="R69" s="3700"/>
      <c r="S69" s="3706" t="str">
        <f>IF(EO592&lt;&gt;"",EO592,IF(ET592&lt;&gt;"",ET592,""))</f>
        <v/>
      </c>
      <c r="T69" s="3706"/>
      <c r="U69" s="1551" t="s">
        <v>2</v>
      </c>
      <c r="V69" s="3706" t="str">
        <f>IF(EP592&lt;&gt;"",EP592,IF(EU592&lt;&gt;"",EU592,""))</f>
        <v/>
      </c>
      <c r="W69" s="3706"/>
      <c r="X69" s="1359" t="s">
        <v>762</v>
      </c>
      <c r="AG69" s="1368" t="str">
        <f>IF(BF62=1,"",IF(OR(EQ592="レ",EV592="レ"),"レ",""))</f>
        <v/>
      </c>
      <c r="AH69" s="1359" t="s">
        <v>765</v>
      </c>
      <c r="BA69" s="1531"/>
      <c r="BF69" s="1360"/>
    </row>
    <row r="70" spans="2:58" ht="12.95" customHeight="1" x14ac:dyDescent="0.15">
      <c r="C70" s="1359" t="s">
        <v>882</v>
      </c>
      <c r="N70" s="3699" t="str">
        <f>IF(BF62=1,"検査結果表記載なし","")</f>
        <v>検査結果表記載なし</v>
      </c>
      <c r="O70" s="3699"/>
      <c r="P70" s="3699"/>
      <c r="Q70" s="3699"/>
      <c r="R70" s="3699"/>
      <c r="S70" s="3699"/>
      <c r="T70" s="3699"/>
      <c r="U70" s="3699"/>
      <c r="V70" s="3699"/>
      <c r="W70" s="3699"/>
      <c r="X70" s="3699"/>
      <c r="Y70" s="3699"/>
      <c r="Z70" s="3699"/>
      <c r="AA70" s="3699"/>
      <c r="AB70" s="3699"/>
      <c r="AC70" s="3699"/>
      <c r="AD70" s="3699"/>
      <c r="AE70" s="3699"/>
      <c r="AF70" s="3699"/>
      <c r="AG70" s="3699"/>
      <c r="AH70" s="3699"/>
      <c r="AI70" s="3699"/>
      <c r="AJ70" s="3699"/>
      <c r="AK70" s="3699"/>
      <c r="AL70" s="3699"/>
      <c r="AM70" s="3699"/>
      <c r="AN70" s="3699"/>
      <c r="AO70" s="3699"/>
      <c r="AP70" s="3699"/>
      <c r="AQ70" s="3699"/>
      <c r="AR70" s="3699"/>
      <c r="AS70" s="3699"/>
      <c r="AT70" s="3699"/>
      <c r="AY70" s="1776"/>
      <c r="BA70" s="1370"/>
    </row>
    <row r="71" spans="2:58" ht="12.95" hidden="1" customHeight="1" x14ac:dyDescent="0.15">
      <c r="N71" s="3699"/>
      <c r="O71" s="3699"/>
      <c r="P71" s="3699"/>
      <c r="Q71" s="3699"/>
      <c r="R71" s="3699"/>
      <c r="S71" s="3699"/>
      <c r="T71" s="3699"/>
      <c r="U71" s="3699"/>
      <c r="V71" s="3699"/>
      <c r="W71" s="3699"/>
      <c r="X71" s="3699"/>
      <c r="Y71" s="3699"/>
      <c r="Z71" s="3699"/>
      <c r="AA71" s="3699"/>
      <c r="AB71" s="3699"/>
      <c r="AC71" s="3699"/>
      <c r="AD71" s="3699"/>
      <c r="AE71" s="3699"/>
      <c r="AF71" s="3699"/>
      <c r="AG71" s="3699"/>
      <c r="AH71" s="3699"/>
      <c r="AI71" s="3699"/>
      <c r="AJ71" s="3699"/>
      <c r="AK71" s="3699"/>
      <c r="AL71" s="3699"/>
      <c r="AM71" s="3699"/>
      <c r="AN71" s="3699"/>
      <c r="AO71" s="3699"/>
      <c r="AP71" s="3699"/>
      <c r="AQ71" s="3699"/>
      <c r="AR71" s="3699"/>
      <c r="AS71" s="3699"/>
      <c r="AT71" s="3699"/>
    </row>
    <row r="72" spans="2:58" ht="12.95" hidden="1" customHeight="1" x14ac:dyDescent="0.15">
      <c r="N72" s="3699"/>
      <c r="O72" s="3699"/>
      <c r="P72" s="3699"/>
      <c r="Q72" s="3699"/>
      <c r="R72" s="3699"/>
      <c r="S72" s="3699"/>
      <c r="T72" s="3699"/>
      <c r="U72" s="3699"/>
      <c r="V72" s="3699"/>
      <c r="W72" s="3699"/>
      <c r="X72" s="3699"/>
      <c r="Y72" s="3699"/>
      <c r="Z72" s="3699"/>
      <c r="AA72" s="3699"/>
      <c r="AB72" s="3699"/>
      <c r="AC72" s="3699"/>
      <c r="AD72" s="3699"/>
      <c r="AE72" s="3699"/>
      <c r="AF72" s="3699"/>
      <c r="AG72" s="3699"/>
      <c r="AH72" s="3699"/>
      <c r="AI72" s="3699"/>
      <c r="AJ72" s="3699"/>
      <c r="AK72" s="3699"/>
      <c r="AL72" s="3699"/>
      <c r="AM72" s="3699"/>
      <c r="AN72" s="3699"/>
      <c r="AO72" s="3699"/>
      <c r="AP72" s="3699"/>
      <c r="AQ72" s="3699"/>
      <c r="AR72" s="3699"/>
      <c r="AS72" s="3699"/>
      <c r="AT72" s="3699"/>
    </row>
    <row r="73" spans="2:58" ht="12.95" hidden="1" customHeight="1" x14ac:dyDescent="0.15">
      <c r="N73" s="3699"/>
      <c r="O73" s="3699"/>
      <c r="P73" s="3699"/>
      <c r="Q73" s="3699"/>
      <c r="R73" s="3699"/>
      <c r="S73" s="3699"/>
      <c r="T73" s="3699"/>
      <c r="U73" s="3699"/>
      <c r="V73" s="3699"/>
      <c r="W73" s="3699"/>
      <c r="X73" s="3699"/>
      <c r="Y73" s="3699"/>
      <c r="Z73" s="3699"/>
      <c r="AA73" s="3699"/>
      <c r="AB73" s="3699"/>
      <c r="AC73" s="3699"/>
      <c r="AD73" s="3699"/>
      <c r="AE73" s="3699"/>
      <c r="AF73" s="3699"/>
      <c r="AG73" s="3699"/>
      <c r="AH73" s="3699"/>
      <c r="AI73" s="3699"/>
      <c r="AJ73" s="3699"/>
      <c r="AK73" s="3699"/>
      <c r="AL73" s="3699"/>
      <c r="AM73" s="3699"/>
      <c r="AN73" s="3699"/>
      <c r="AO73" s="3699"/>
      <c r="AP73" s="3699"/>
      <c r="AQ73" s="3699"/>
      <c r="AR73" s="3699"/>
      <c r="AS73" s="3699"/>
      <c r="AT73" s="3699"/>
    </row>
    <row r="74" spans="2:58" ht="12.95" hidden="1" customHeight="1" x14ac:dyDescent="0.15">
      <c r="N74" s="3699"/>
      <c r="O74" s="3699"/>
      <c r="P74" s="3699"/>
      <c r="Q74" s="3699"/>
      <c r="R74" s="3699"/>
      <c r="S74" s="3699"/>
      <c r="T74" s="3699"/>
      <c r="U74" s="3699"/>
      <c r="V74" s="3699"/>
      <c r="W74" s="3699"/>
      <c r="X74" s="3699"/>
      <c r="Y74" s="3699"/>
      <c r="Z74" s="3699"/>
      <c r="AA74" s="3699"/>
      <c r="AB74" s="3699"/>
      <c r="AC74" s="3699"/>
      <c r="AD74" s="3699"/>
      <c r="AE74" s="3699"/>
      <c r="AF74" s="3699"/>
      <c r="AG74" s="3699"/>
      <c r="AH74" s="3699"/>
      <c r="AI74" s="3699"/>
      <c r="AJ74" s="3699"/>
      <c r="AK74" s="3699"/>
      <c r="AL74" s="3699"/>
      <c r="AM74" s="3699"/>
      <c r="AN74" s="3699"/>
      <c r="AO74" s="3699"/>
      <c r="AP74" s="3699"/>
      <c r="AQ74" s="3699"/>
      <c r="AR74" s="3699"/>
      <c r="AS74" s="3699"/>
      <c r="AT74" s="3699"/>
    </row>
    <row r="75" spans="2:58" ht="14.1" customHeight="1" collapsed="1" x14ac:dyDescent="0.15"/>
    <row r="76" spans="2:58" ht="6" customHeight="1" x14ac:dyDescent="0.15"/>
    <row r="77" spans="2:58" ht="6" customHeight="1" x14ac:dyDescent="0.15">
      <c r="BA77" s="1582"/>
      <c r="BB77" s="1582"/>
      <c r="BC77" s="1582"/>
      <c r="BD77" s="1582"/>
    </row>
    <row r="78" spans="2:58" ht="12" customHeight="1" x14ac:dyDescent="0.15">
      <c r="B78" s="1359" t="s">
        <v>881</v>
      </c>
      <c r="L78" s="1359" t="s">
        <v>880</v>
      </c>
      <c r="AN78" s="1359" t="s">
        <v>3535</v>
      </c>
      <c r="BA78" s="1583"/>
      <c r="BB78" s="1582"/>
      <c r="BC78" s="1582"/>
      <c r="BD78" s="1582"/>
    </row>
    <row r="79" spans="2:58" ht="6" customHeight="1" x14ac:dyDescent="0.15">
      <c r="BA79" s="1582"/>
      <c r="BB79" s="1582"/>
      <c r="BC79" s="1582"/>
      <c r="BD79" s="1582"/>
    </row>
    <row r="80" spans="2:58" ht="6" customHeight="1" x14ac:dyDescent="0.15">
      <c r="BA80" s="1582"/>
      <c r="BB80" s="1582"/>
      <c r="BC80" s="1582"/>
      <c r="BD80" s="1582"/>
    </row>
    <row r="81" spans="2:56" ht="12" customHeight="1" x14ac:dyDescent="0.15">
      <c r="C81" s="3712"/>
      <c r="D81" s="3712"/>
      <c r="E81" s="1369"/>
      <c r="F81" s="1359" t="s">
        <v>2</v>
      </c>
      <c r="G81" s="1369"/>
      <c r="H81" s="1359" t="s">
        <v>81</v>
      </c>
      <c r="I81" s="1369"/>
      <c r="J81" s="1359" t="s">
        <v>863</v>
      </c>
      <c r="L81" s="3716"/>
      <c r="M81" s="3716"/>
      <c r="N81" s="3716"/>
      <c r="O81" s="3716"/>
      <c r="P81" s="3716"/>
      <c r="Q81" s="3716"/>
      <c r="R81" s="3716"/>
      <c r="S81" s="3716"/>
      <c r="T81" s="3716"/>
      <c r="U81" s="3716"/>
      <c r="V81" s="3716"/>
      <c r="W81" s="3716"/>
      <c r="X81" s="3716"/>
      <c r="Y81" s="3716"/>
      <c r="Z81" s="3716"/>
      <c r="AA81" s="3716"/>
      <c r="AB81" s="3716"/>
      <c r="AC81" s="3716"/>
      <c r="AD81" s="3716"/>
      <c r="AE81" s="3716"/>
      <c r="AF81" s="3716"/>
      <c r="AG81" s="3716"/>
      <c r="AH81" s="3716"/>
      <c r="AI81" s="3716"/>
      <c r="AJ81" s="3716"/>
      <c r="AK81" s="3716"/>
      <c r="AL81" s="3716"/>
      <c r="AO81" s="3717"/>
      <c r="AP81" s="3717"/>
      <c r="AQ81" s="3717"/>
      <c r="AR81" s="3717"/>
      <c r="AS81" s="3717"/>
      <c r="BA81" s="1583"/>
      <c r="BB81" s="1582"/>
      <c r="BC81" s="1582"/>
      <c r="BD81" s="1582"/>
    </row>
    <row r="82" spans="2:56" ht="6" customHeight="1" x14ac:dyDescent="0.15">
      <c r="L82" s="3716"/>
      <c r="M82" s="3716"/>
      <c r="N82" s="3716"/>
      <c r="O82" s="3716"/>
      <c r="P82" s="3716"/>
      <c r="Q82" s="3716"/>
      <c r="R82" s="3716"/>
      <c r="S82" s="3716"/>
      <c r="T82" s="3716"/>
      <c r="U82" s="3716"/>
      <c r="V82" s="3716"/>
      <c r="W82" s="3716"/>
      <c r="X82" s="3716"/>
      <c r="Y82" s="3716"/>
      <c r="Z82" s="3716"/>
      <c r="AA82" s="3716"/>
      <c r="AB82" s="3716"/>
      <c r="AC82" s="3716"/>
      <c r="AD82" s="3716"/>
      <c r="AE82" s="3716"/>
      <c r="AF82" s="3716"/>
      <c r="AG82" s="3716"/>
      <c r="AH82" s="3716"/>
      <c r="AI82" s="3716"/>
      <c r="AJ82" s="3716"/>
      <c r="AK82" s="3716"/>
      <c r="AL82" s="3716"/>
      <c r="AO82" s="3717"/>
      <c r="AP82" s="3717"/>
      <c r="AQ82" s="3717"/>
      <c r="AR82" s="3717"/>
      <c r="AS82" s="3717"/>
      <c r="BA82" s="1582"/>
      <c r="BB82" s="1582"/>
      <c r="BC82" s="1582"/>
      <c r="BD82" s="1582"/>
    </row>
    <row r="83" spans="2:56" ht="6" customHeight="1" x14ac:dyDescent="0.15">
      <c r="L83" s="3716"/>
      <c r="M83" s="3716"/>
      <c r="N83" s="3716"/>
      <c r="O83" s="3716"/>
      <c r="P83" s="3716"/>
      <c r="Q83" s="3716"/>
      <c r="R83" s="3716"/>
      <c r="S83" s="3716"/>
      <c r="T83" s="3716"/>
      <c r="U83" s="3716"/>
      <c r="V83" s="3716"/>
      <c r="W83" s="3716"/>
      <c r="X83" s="3716"/>
      <c r="Y83" s="3716"/>
      <c r="Z83" s="3716"/>
      <c r="AA83" s="3716"/>
      <c r="AB83" s="3716"/>
      <c r="AC83" s="3716"/>
      <c r="AD83" s="3716"/>
      <c r="AE83" s="3716"/>
      <c r="AF83" s="3716"/>
      <c r="AG83" s="3716"/>
      <c r="AH83" s="3716"/>
      <c r="AI83" s="3716"/>
      <c r="AJ83" s="3716"/>
      <c r="AK83" s="3716"/>
      <c r="AL83" s="3716"/>
      <c r="AO83" s="3717"/>
      <c r="AP83" s="3717"/>
      <c r="AQ83" s="3717"/>
      <c r="AR83" s="3717"/>
      <c r="AS83" s="3717"/>
      <c r="BA83" s="1582"/>
      <c r="BB83" s="1582"/>
      <c r="BC83" s="1582"/>
      <c r="BD83" s="1582"/>
    </row>
    <row r="84" spans="2:56" ht="12" customHeight="1" x14ac:dyDescent="0.15">
      <c r="C84" s="1370" t="s">
        <v>25</v>
      </c>
      <c r="D84" s="3717"/>
      <c r="E84" s="3717"/>
      <c r="F84" s="3717"/>
      <c r="G84" s="3717"/>
      <c r="H84" s="3717"/>
      <c r="I84" s="3717"/>
      <c r="J84" s="1359" t="s">
        <v>24</v>
      </c>
      <c r="L84" s="3716"/>
      <c r="M84" s="3716"/>
      <c r="N84" s="3716"/>
      <c r="O84" s="3716"/>
      <c r="P84" s="3716"/>
      <c r="Q84" s="3716"/>
      <c r="R84" s="3716"/>
      <c r="S84" s="3716"/>
      <c r="T84" s="3716"/>
      <c r="U84" s="3716"/>
      <c r="V84" s="3716"/>
      <c r="W84" s="3716"/>
      <c r="X84" s="3716"/>
      <c r="Y84" s="3716"/>
      <c r="Z84" s="3716"/>
      <c r="AA84" s="3716"/>
      <c r="AB84" s="3716"/>
      <c r="AC84" s="3716"/>
      <c r="AD84" s="3716"/>
      <c r="AE84" s="3716"/>
      <c r="AF84" s="3716"/>
      <c r="AG84" s="3716"/>
      <c r="AH84" s="3716"/>
      <c r="AI84" s="3716"/>
      <c r="AJ84" s="3716"/>
      <c r="AK84" s="3716"/>
      <c r="AL84" s="3716"/>
      <c r="AO84" s="3717"/>
      <c r="AP84" s="3717"/>
      <c r="AQ84" s="3717"/>
      <c r="AR84" s="3717"/>
      <c r="AS84" s="3717"/>
      <c r="BA84" s="1582"/>
      <c r="BB84" s="1582"/>
      <c r="BC84" s="1582"/>
      <c r="BD84" s="1582"/>
    </row>
    <row r="85" spans="2:56" ht="6" customHeight="1" x14ac:dyDescent="0.15">
      <c r="L85" s="3716"/>
      <c r="M85" s="3716"/>
      <c r="N85" s="3716"/>
      <c r="O85" s="3716"/>
      <c r="P85" s="3716"/>
      <c r="Q85" s="3716"/>
      <c r="R85" s="3716"/>
      <c r="S85" s="3716"/>
      <c r="T85" s="3716"/>
      <c r="U85" s="3716"/>
      <c r="V85" s="3716"/>
      <c r="W85" s="3716"/>
      <c r="X85" s="3716"/>
      <c r="Y85" s="3716"/>
      <c r="Z85" s="3716"/>
      <c r="AA85" s="3716"/>
      <c r="AB85" s="3716"/>
      <c r="AC85" s="3716"/>
      <c r="AD85" s="3716"/>
      <c r="AE85" s="3716"/>
      <c r="AF85" s="3716"/>
      <c r="AG85" s="3716"/>
      <c r="AH85" s="3716"/>
      <c r="AI85" s="3716"/>
      <c r="AJ85" s="3716"/>
      <c r="AK85" s="3716"/>
      <c r="AL85" s="3716"/>
      <c r="AO85" s="3717"/>
      <c r="AP85" s="3717"/>
      <c r="AQ85" s="3717"/>
      <c r="AR85" s="3717"/>
      <c r="AS85" s="3717"/>
      <c r="BA85" s="1582"/>
    </row>
    <row r="86" spans="2:56" ht="6" customHeight="1" x14ac:dyDescent="0.15">
      <c r="L86" s="3716"/>
      <c r="M86" s="3716"/>
      <c r="N86" s="3716"/>
      <c r="O86" s="3716"/>
      <c r="P86" s="3716"/>
      <c r="Q86" s="3716"/>
      <c r="R86" s="3716"/>
      <c r="S86" s="3716"/>
      <c r="T86" s="3716"/>
      <c r="U86" s="3716"/>
      <c r="V86" s="3716"/>
      <c r="W86" s="3716"/>
      <c r="X86" s="3716"/>
      <c r="Y86" s="3716"/>
      <c r="Z86" s="3716"/>
      <c r="AA86" s="3716"/>
      <c r="AB86" s="3716"/>
      <c r="AC86" s="3716"/>
      <c r="AD86" s="3716"/>
      <c r="AE86" s="3716"/>
      <c r="AF86" s="3716"/>
      <c r="AG86" s="3716"/>
      <c r="AH86" s="3716"/>
      <c r="AI86" s="3716"/>
      <c r="AJ86" s="3716"/>
      <c r="AK86" s="3716"/>
      <c r="AL86" s="3716"/>
      <c r="AO86" s="3717"/>
      <c r="AP86" s="3717"/>
      <c r="AQ86" s="3717"/>
      <c r="AR86" s="3717"/>
      <c r="AS86" s="3717"/>
      <c r="BA86" s="1582"/>
    </row>
    <row r="87" spans="2:56" ht="12" customHeight="1" x14ac:dyDescent="0.15">
      <c r="C87" s="1370" t="s">
        <v>879</v>
      </c>
      <c r="G87" s="3718"/>
      <c r="H87" s="3718"/>
      <c r="I87" s="3718"/>
      <c r="J87" s="3718"/>
      <c r="L87" s="3716"/>
      <c r="M87" s="3716"/>
      <c r="N87" s="3716"/>
      <c r="O87" s="3716"/>
      <c r="P87" s="3716"/>
      <c r="Q87" s="3716"/>
      <c r="R87" s="3716"/>
      <c r="S87" s="3716"/>
      <c r="T87" s="3716"/>
      <c r="U87" s="3716"/>
      <c r="V87" s="3716"/>
      <c r="W87" s="3716"/>
      <c r="X87" s="3716"/>
      <c r="Y87" s="3716"/>
      <c r="Z87" s="3716"/>
      <c r="AA87" s="3716"/>
      <c r="AB87" s="3716"/>
      <c r="AC87" s="3716"/>
      <c r="AD87" s="3716"/>
      <c r="AE87" s="3716"/>
      <c r="AF87" s="3716"/>
      <c r="AG87" s="3716"/>
      <c r="AH87" s="3716"/>
      <c r="AI87" s="3716"/>
      <c r="AJ87" s="3716"/>
      <c r="AK87" s="3716"/>
      <c r="AL87" s="3716"/>
      <c r="AO87" s="3717"/>
      <c r="AP87" s="3717"/>
      <c r="AQ87" s="3717"/>
      <c r="AR87" s="3717"/>
      <c r="AS87" s="3717"/>
      <c r="AT87" s="3719"/>
      <c r="BA87" s="1582"/>
    </row>
    <row r="88" spans="2:56" ht="6" customHeight="1" x14ac:dyDescent="0.15">
      <c r="AT88" s="3719"/>
    </row>
    <row r="89" spans="2:56" ht="12" customHeight="1" x14ac:dyDescent="0.15">
      <c r="AT89" s="1556"/>
    </row>
    <row r="90" spans="2:56" ht="12" customHeight="1" x14ac:dyDescent="0.15"/>
    <row r="91" spans="2:56" ht="12" customHeight="1" x14ac:dyDescent="0.15">
      <c r="B91" s="1371"/>
      <c r="C91" s="1371"/>
      <c r="D91" s="1371"/>
      <c r="E91" s="1371"/>
      <c r="F91" s="1371"/>
      <c r="G91" s="1371"/>
      <c r="H91" s="1371"/>
      <c r="I91" s="1371"/>
      <c r="J91" s="1371"/>
      <c r="K91" s="1371"/>
      <c r="L91" s="1371"/>
      <c r="M91" s="1371"/>
      <c r="N91" s="1371"/>
      <c r="O91" s="1371"/>
      <c r="P91" s="1371"/>
      <c r="Q91" s="1371"/>
      <c r="R91" s="1371"/>
      <c r="S91" s="1371"/>
      <c r="T91" s="1371"/>
      <c r="U91" s="1371"/>
      <c r="V91" s="1371"/>
      <c r="W91" s="1371"/>
      <c r="X91" s="1371"/>
      <c r="Y91" s="1371"/>
      <c r="Z91" s="1371"/>
      <c r="AA91" s="1371"/>
      <c r="AB91" s="1371"/>
      <c r="AC91" s="1371"/>
      <c r="AD91" s="1371"/>
      <c r="AE91" s="1371"/>
      <c r="AF91" s="1371"/>
      <c r="AG91" s="1371"/>
      <c r="AH91" s="1371"/>
      <c r="AI91" s="1371"/>
      <c r="AJ91" s="1371"/>
      <c r="AK91" s="1371"/>
      <c r="AL91" s="1371"/>
      <c r="AM91" s="1371"/>
      <c r="AN91" s="1371"/>
      <c r="AO91" s="1371"/>
      <c r="AP91" s="1371"/>
      <c r="AQ91" s="1371"/>
      <c r="AR91" s="1371"/>
      <c r="AS91" s="1371"/>
      <c r="AT91" s="1371"/>
    </row>
    <row r="92" spans="2:56" ht="12" customHeight="1" x14ac:dyDescent="0.15"/>
    <row r="93" spans="2:56" ht="12" customHeight="1" x14ac:dyDescent="0.15"/>
    <row r="94" spans="2:56" ht="12" customHeight="1" x14ac:dyDescent="0.15"/>
    <row r="95" spans="2:56" ht="12.75" customHeight="1" x14ac:dyDescent="0.15"/>
    <row r="96" spans="2:56" ht="14.1" customHeight="1" x14ac:dyDescent="0.15">
      <c r="B96" s="3710" t="s">
        <v>878</v>
      </c>
      <c r="C96" s="3710"/>
      <c r="D96" s="3710"/>
      <c r="E96" s="3710"/>
      <c r="F96" s="3710"/>
      <c r="G96" s="3710"/>
      <c r="H96" s="3710"/>
      <c r="I96" s="3710"/>
      <c r="J96" s="3710"/>
      <c r="K96" s="3710"/>
      <c r="L96" s="3710"/>
      <c r="M96" s="3710"/>
      <c r="N96" s="3710"/>
      <c r="O96" s="3710"/>
      <c r="P96" s="3710"/>
      <c r="Q96" s="3710"/>
      <c r="R96" s="3710"/>
      <c r="S96" s="3710"/>
      <c r="T96" s="3710"/>
      <c r="U96" s="3710"/>
      <c r="V96" s="3710"/>
      <c r="W96" s="3710"/>
      <c r="X96" s="3710"/>
      <c r="Y96" s="3710"/>
      <c r="Z96" s="3710"/>
      <c r="AA96" s="3710"/>
      <c r="AB96" s="3710"/>
      <c r="AC96" s="3710"/>
      <c r="AD96" s="3710"/>
      <c r="AE96" s="3710"/>
      <c r="AF96" s="3710"/>
      <c r="AG96" s="3710"/>
      <c r="AH96" s="3710"/>
      <c r="AI96" s="3710"/>
      <c r="AJ96" s="3710"/>
      <c r="AK96" s="3710"/>
      <c r="AL96" s="3710"/>
      <c r="AM96" s="3710"/>
      <c r="AN96" s="3710"/>
      <c r="AO96" s="3710"/>
      <c r="AP96" s="3710"/>
      <c r="AQ96" s="3710"/>
      <c r="AR96" s="3710"/>
      <c r="AS96" s="3710"/>
      <c r="AT96" s="3710"/>
      <c r="AU96" s="3710"/>
      <c r="AV96" s="1372"/>
    </row>
    <row r="97" spans="2:59" ht="14.1" customHeight="1" x14ac:dyDescent="0.15">
      <c r="B97" s="1359" t="s">
        <v>877</v>
      </c>
      <c r="AG97" s="1373"/>
      <c r="AH97" s="1373"/>
    </row>
    <row r="98" spans="2:59" ht="4.5" customHeight="1" x14ac:dyDescent="0.15"/>
    <row r="99" spans="2:59" ht="4.5" customHeight="1" x14ac:dyDescent="0.15"/>
    <row r="100" spans="2:59" ht="14.1" customHeight="1" x14ac:dyDescent="0.15">
      <c r="B100" s="1359" t="s">
        <v>876</v>
      </c>
      <c r="BF100" s="1359" t="str">
        <f>'1_入力シート【基本情報】'!DN66</f>
        <v>未入力判定(未入力で1)</v>
      </c>
    </row>
    <row r="101" spans="2:59" ht="12.95" customHeight="1" x14ac:dyDescent="0.15">
      <c r="C101" s="1359" t="s">
        <v>875</v>
      </c>
      <c r="M101" s="1359" t="s">
        <v>89</v>
      </c>
      <c r="P101" s="3720">
        <f>'1_入力シート【基本情報】'!$AB$67</f>
        <v>0</v>
      </c>
      <c r="Q101" s="3720"/>
      <c r="R101" s="1359" t="s">
        <v>54</v>
      </c>
      <c r="U101" s="1359" t="s">
        <v>88</v>
      </c>
      <c r="X101" s="3721" t="str">
        <f>IF(BF102=1,"",'1_入力シート【基本情報】'!$AB$68)</f>
        <v/>
      </c>
      <c r="Y101" s="3721"/>
      <c r="Z101" s="1359" t="s">
        <v>54</v>
      </c>
      <c r="BA101" s="1531"/>
      <c r="BF101" s="1532">
        <f>'1_入力シート【基本情報】'!DN67</f>
        <v>1</v>
      </c>
      <c r="BG101" s="1532" t="str">
        <f>'1_入力シート【基本情報】'!DO67</f>
        <v>地上</v>
      </c>
    </row>
    <row r="102" spans="2:59" ht="12.95" customHeight="1" x14ac:dyDescent="0.15">
      <c r="C102" s="1359" t="s">
        <v>874</v>
      </c>
      <c r="M102" s="3722" t="str">
        <f>IF(BF103=1,"",'1_入力シート【基本情報】'!$AB$69)</f>
        <v/>
      </c>
      <c r="N102" s="3722"/>
      <c r="O102" s="3722"/>
      <c r="P102" s="3722"/>
      <c r="Q102" s="3722"/>
      <c r="R102" s="3722"/>
      <c r="S102" s="3722"/>
      <c r="T102" s="3722"/>
      <c r="U102" s="1359" t="s">
        <v>84</v>
      </c>
      <c r="BF102" s="1532">
        <f>'1_入力シート【基本情報】'!DN68</f>
        <v>1</v>
      </c>
      <c r="BG102" s="1532" t="str">
        <f>'1_入力シート【基本情報】'!DO68</f>
        <v>地下</v>
      </c>
    </row>
    <row r="103" spans="2:59" ht="12.95" customHeight="1" x14ac:dyDescent="0.15">
      <c r="C103" s="1359" t="s">
        <v>873</v>
      </c>
      <c r="M103" s="3722" t="str">
        <f>IF(BF104=1,"",'1_入力シート【基本情報】'!$AB$70)</f>
        <v/>
      </c>
      <c r="N103" s="3722"/>
      <c r="O103" s="3722"/>
      <c r="P103" s="3722"/>
      <c r="Q103" s="3722"/>
      <c r="R103" s="3722"/>
      <c r="S103" s="3722"/>
      <c r="T103" s="3722"/>
      <c r="U103" s="1359" t="s">
        <v>84</v>
      </c>
      <c r="BF103" s="1532">
        <f>'1_入力シート【基本情報】'!DN69</f>
        <v>1</v>
      </c>
      <c r="BG103" s="1532" t="str">
        <f>'1_入力シート【基本情報】'!DO69</f>
        <v>建築面積</v>
      </c>
    </row>
    <row r="104" spans="2:59" ht="12.95" customHeight="1" x14ac:dyDescent="0.15">
      <c r="C104" s="1359" t="s">
        <v>872</v>
      </c>
      <c r="O104" s="1368" t="str">
        <f>IF('1_入力シート【基本情報】'!AE71="有","レ","")</f>
        <v>レ</v>
      </c>
      <c r="P104" s="1359" t="s">
        <v>871</v>
      </c>
      <c r="V104" s="1368" t="str">
        <f>IF('1_入力シート【基本情報】'!AE72="有","レ","")</f>
        <v>レ</v>
      </c>
      <c r="W104" s="1359" t="s">
        <v>870</v>
      </c>
      <c r="AC104" s="1368" t="str">
        <f>IF('1_入力シート【基本情報】'!AE73="有","レ","")</f>
        <v>レ</v>
      </c>
      <c r="AD104" s="1359" t="s">
        <v>869</v>
      </c>
      <c r="BF104" s="1532">
        <f>'1_入力シート【基本情報】'!DN70</f>
        <v>1</v>
      </c>
      <c r="BG104" s="1532" t="str">
        <f>'1_入力シート【基本情報】'!DO70</f>
        <v>延べ面積</v>
      </c>
    </row>
    <row r="105" spans="2:59" ht="12.95" customHeight="1" x14ac:dyDescent="0.15">
      <c r="O105" s="1368" t="str">
        <f>IF('1_入力シート【基本情報】'!AE74="有","レ","")</f>
        <v/>
      </c>
      <c r="P105" s="1359" t="s">
        <v>868</v>
      </c>
      <c r="AT105" s="1359" t="str">
        <f>IF(BC104=1,"・",IF(BC104=2,"‥",IF(BC104=3,"∴",IF(BC104=4,"：：",""))))</f>
        <v/>
      </c>
    </row>
    <row r="106" spans="2:59" ht="12" hidden="1" customHeight="1" x14ac:dyDescent="0.15">
      <c r="N106" s="1554"/>
    </row>
    <row r="107" spans="2:59" ht="12" hidden="1" customHeight="1" x14ac:dyDescent="0.15">
      <c r="N107" s="1554"/>
    </row>
    <row r="108" spans="2:59" ht="12" hidden="1" customHeight="1" x14ac:dyDescent="0.15">
      <c r="N108" s="1554"/>
    </row>
    <row r="109" spans="2:59" ht="4.5" customHeight="1" x14ac:dyDescent="0.15"/>
    <row r="110" spans="2:59" ht="4.5" customHeight="1" x14ac:dyDescent="0.15"/>
    <row r="111" spans="2:59" ht="14.1" customHeight="1" x14ac:dyDescent="0.15">
      <c r="B111" s="1359" t="s">
        <v>867</v>
      </c>
    </row>
    <row r="112" spans="2:59" ht="12.95" customHeight="1" x14ac:dyDescent="0.15">
      <c r="C112" s="1359" t="s">
        <v>866</v>
      </c>
      <c r="T112" s="3723">
        <f>'1_入力シート【基本情報】'!$AB$80</f>
        <v>0</v>
      </c>
      <c r="U112" s="3723"/>
      <c r="V112" s="3724">
        <f>'1_入力シート【基本情報】'!$AE$80</f>
        <v>0</v>
      </c>
      <c r="W112" s="3724"/>
      <c r="X112" s="1551" t="s">
        <v>2</v>
      </c>
      <c r="Y112" s="3725">
        <f>'1_入力シート【基本情報】'!$AJ$80</f>
        <v>0</v>
      </c>
      <c r="Z112" s="3725"/>
      <c r="AA112" s="1551" t="s">
        <v>81</v>
      </c>
      <c r="AB112" s="3725">
        <f>'1_入力シート【基本情報】'!$AO$80</f>
        <v>0</v>
      </c>
      <c r="AC112" s="3725"/>
      <c r="AD112" s="1359" t="s">
        <v>863</v>
      </c>
      <c r="AF112" s="1556" t="s">
        <v>25</v>
      </c>
      <c r="AG112" s="3720">
        <f>'1_入力シート【基本情報】'!$AV$80</f>
        <v>0</v>
      </c>
      <c r="AH112" s="3720"/>
      <c r="AI112" s="3720"/>
      <c r="AJ112" s="3720"/>
      <c r="AK112" s="3720"/>
      <c r="AL112" s="3720"/>
      <c r="AM112" s="3720"/>
      <c r="AN112" s="3720"/>
      <c r="AO112" s="1359" t="s">
        <v>24</v>
      </c>
    </row>
    <row r="113" spans="2:59" ht="12.95" customHeight="1" x14ac:dyDescent="0.15">
      <c r="C113" s="1359" t="s">
        <v>865</v>
      </c>
      <c r="Q113" s="1368" t="str">
        <f>'1_入力シート【基本情報】'!$DP$81</f>
        <v/>
      </c>
      <c r="R113" s="1359" t="s">
        <v>6402</v>
      </c>
      <c r="W113" s="1368" t="str">
        <f>'1_入力シート【基本情報】'!$DO$81</f>
        <v/>
      </c>
      <c r="X113" s="3727" t="s">
        <v>1859</v>
      </c>
      <c r="Y113" s="3728"/>
      <c r="Z113" s="3728"/>
      <c r="AA113" s="3728"/>
      <c r="AB113" s="3728"/>
      <c r="AC113" s="3728"/>
      <c r="AD113" s="3728"/>
      <c r="AE113" s="3728"/>
      <c r="AF113" s="1557" t="s">
        <v>798</v>
      </c>
      <c r="AG113" s="3726">
        <f>'1_入力シート【基本情報】'!$AJ$81</f>
        <v>0</v>
      </c>
      <c r="AH113" s="3726"/>
      <c r="AI113" s="3726"/>
      <c r="AJ113" s="3726"/>
      <c r="AK113" s="3726"/>
      <c r="AL113" s="3726"/>
      <c r="AM113" s="3726"/>
      <c r="AN113" s="3726"/>
      <c r="AO113" s="3726"/>
      <c r="AP113" s="3726"/>
      <c r="AQ113" s="3726"/>
      <c r="AR113" s="1374" t="s">
        <v>5980</v>
      </c>
      <c r="AS113" s="1557"/>
    </row>
    <row r="114" spans="2:59" ht="12.95" customHeight="1" x14ac:dyDescent="0.15">
      <c r="C114" s="1359" t="s">
        <v>864</v>
      </c>
      <c r="Q114" s="1375"/>
      <c r="R114" s="1375"/>
      <c r="S114" s="1551"/>
      <c r="T114" s="3723">
        <f>'1_入力シート【基本情報】'!$AB$82</f>
        <v>0</v>
      </c>
      <c r="U114" s="3723"/>
      <c r="V114" s="3724">
        <f>'1_入力シート【基本情報】'!$AE$82</f>
        <v>0</v>
      </c>
      <c r="W114" s="3724"/>
      <c r="X114" s="1551" t="s">
        <v>2</v>
      </c>
      <c r="Y114" s="3725">
        <f>'1_入力シート【基本情報】'!$AJ$82</f>
        <v>0</v>
      </c>
      <c r="Z114" s="3725"/>
      <c r="AA114" s="1551" t="s">
        <v>81</v>
      </c>
      <c r="AB114" s="3725">
        <f>'1_入力シート【基本情報】'!$AO$82</f>
        <v>0</v>
      </c>
      <c r="AC114" s="3725"/>
      <c r="AD114" s="1359" t="s">
        <v>863</v>
      </c>
      <c r="AF114" s="1556" t="s">
        <v>25</v>
      </c>
      <c r="AG114" s="3720">
        <f>'1_入力シート【基本情報】'!$AV$82</f>
        <v>0</v>
      </c>
      <c r="AH114" s="3720"/>
      <c r="AI114" s="3720"/>
      <c r="AJ114" s="3720"/>
      <c r="AK114" s="3720"/>
      <c r="AL114" s="3720"/>
      <c r="AM114" s="3720"/>
      <c r="AN114" s="3720"/>
      <c r="AO114" s="1359" t="s">
        <v>24</v>
      </c>
    </row>
    <row r="115" spans="2:59" ht="12.95" customHeight="1" x14ac:dyDescent="0.15">
      <c r="C115" s="1359" t="s">
        <v>862</v>
      </c>
      <c r="Q115" s="1368" t="str">
        <f>'1_入力シート【基本情報】'!$DP$83</f>
        <v/>
      </c>
      <c r="R115" s="1359" t="s">
        <v>6402</v>
      </c>
      <c r="W115" s="1368" t="str">
        <f>'1_入力シート【基本情報】'!$DO$83</f>
        <v/>
      </c>
      <c r="X115" s="3727" t="s">
        <v>1859</v>
      </c>
      <c r="Y115" s="3728"/>
      <c r="Z115" s="3728"/>
      <c r="AA115" s="3728"/>
      <c r="AB115" s="3728"/>
      <c r="AC115" s="3728"/>
      <c r="AD115" s="3728"/>
      <c r="AE115" s="3728"/>
      <c r="AF115" s="1557" t="s">
        <v>798</v>
      </c>
      <c r="AG115" s="3726">
        <f>'1_入力シート【基本情報】'!$AJ$83</f>
        <v>0</v>
      </c>
      <c r="AH115" s="3726"/>
      <c r="AI115" s="3726"/>
      <c r="AJ115" s="3726"/>
      <c r="AK115" s="3726"/>
      <c r="AL115" s="3726"/>
      <c r="AM115" s="3726"/>
      <c r="AN115" s="3726"/>
      <c r="AO115" s="3726"/>
      <c r="AP115" s="3726"/>
      <c r="AQ115" s="3726"/>
      <c r="AR115" s="1374" t="s">
        <v>5980</v>
      </c>
      <c r="AS115" s="1557"/>
    </row>
    <row r="116" spans="2:59" ht="12" hidden="1" customHeight="1" x14ac:dyDescent="0.15">
      <c r="O116" s="1554"/>
      <c r="U116" s="1554"/>
      <c r="AF116" s="1555"/>
      <c r="AG116" s="1555"/>
      <c r="AH116" s="1555"/>
      <c r="AI116" s="1555"/>
      <c r="AJ116" s="1555"/>
      <c r="AK116" s="1555"/>
      <c r="AL116" s="1555"/>
      <c r="AM116" s="1555"/>
      <c r="AN116" s="1555"/>
    </row>
    <row r="117" spans="2:59" ht="12" hidden="1" customHeight="1" x14ac:dyDescent="0.15">
      <c r="O117" s="1554"/>
      <c r="U117" s="1554"/>
      <c r="AF117" s="1555"/>
      <c r="AG117" s="1555"/>
      <c r="AH117" s="1555"/>
      <c r="AI117" s="1555"/>
      <c r="AJ117" s="1555"/>
      <c r="AK117" s="1555"/>
      <c r="AL117" s="1555"/>
      <c r="AM117" s="1555"/>
      <c r="AN117" s="1555"/>
    </row>
    <row r="118" spans="2:59" ht="12" hidden="1" customHeight="1" x14ac:dyDescent="0.15">
      <c r="O118" s="1554"/>
      <c r="U118" s="1554"/>
      <c r="AF118" s="1555"/>
      <c r="AG118" s="1555"/>
      <c r="AH118" s="1555"/>
      <c r="AI118" s="1555"/>
      <c r="AJ118" s="1555"/>
      <c r="AK118" s="1555"/>
      <c r="AL118" s="1555"/>
      <c r="AM118" s="1555"/>
      <c r="AN118" s="1555"/>
    </row>
    <row r="119" spans="2:59" ht="4.5" customHeight="1" x14ac:dyDescent="0.15"/>
    <row r="120" spans="2:59" ht="4.5" customHeight="1" x14ac:dyDescent="0.15"/>
    <row r="121" spans="2:59" ht="14.1" customHeight="1" x14ac:dyDescent="0.15">
      <c r="B121" s="1359" t="s">
        <v>861</v>
      </c>
      <c r="BF121" s="1359" t="str">
        <f>'1_入力シート【基本情報】'!DQ88</f>
        <v>未入力判定（1で未入力）</v>
      </c>
    </row>
    <row r="122" spans="2:59" ht="12.95" customHeight="1" x14ac:dyDescent="0.15">
      <c r="C122" s="1359" t="s">
        <v>860</v>
      </c>
      <c r="P122" s="3700" t="str">
        <f>IF(BF122=1,"","令和")</f>
        <v/>
      </c>
      <c r="Q122" s="3700"/>
      <c r="R122" s="3725">
        <f>'1_入力シート【基本情報】'!$AI$89</f>
        <v>0</v>
      </c>
      <c r="S122" s="3725"/>
      <c r="T122" s="1551" t="s">
        <v>2</v>
      </c>
      <c r="U122" s="3725">
        <f>'1_入力シート【基本情報】'!$AN$89</f>
        <v>0</v>
      </c>
      <c r="V122" s="3725"/>
      <c r="W122" s="1551" t="s">
        <v>81</v>
      </c>
      <c r="X122" s="3725">
        <f>'1_入力シート【基本情報】'!$AS$89</f>
        <v>0</v>
      </c>
      <c r="Y122" s="3725"/>
      <c r="Z122" s="1359" t="s">
        <v>859</v>
      </c>
      <c r="BF122" s="1532">
        <f>'1_入力シート【基本情報】'!DQ89</f>
        <v>1</v>
      </c>
      <c r="BG122" s="1359" t="s">
        <v>6003</v>
      </c>
    </row>
    <row r="123" spans="2:59" ht="12.95" customHeight="1" x14ac:dyDescent="0.15">
      <c r="C123" s="1359" t="s">
        <v>858</v>
      </c>
      <c r="L123" s="1368" t="str">
        <f>'1_入力シート【基本情報】'!$DO$90</f>
        <v/>
      </c>
      <c r="M123" s="1359" t="s">
        <v>857</v>
      </c>
      <c r="P123" s="3723">
        <f>'1_入力シート【基本情報】'!$AF$90</f>
        <v>0</v>
      </c>
      <c r="Q123" s="3723"/>
      <c r="R123" s="3724">
        <f>'1_入力シート【基本情報】'!$AI$90</f>
        <v>0</v>
      </c>
      <c r="S123" s="3724"/>
      <c r="T123" s="1551" t="s">
        <v>2</v>
      </c>
      <c r="U123" s="3725">
        <f>'1_入力シート【基本情報】'!$AN$90</f>
        <v>0</v>
      </c>
      <c r="V123" s="3725"/>
      <c r="W123" s="1551" t="s">
        <v>81</v>
      </c>
      <c r="X123" s="3725">
        <f>'1_入力シート【基本情報】'!$AS$90</f>
        <v>0</v>
      </c>
      <c r="Y123" s="3725"/>
      <c r="Z123" s="1359" t="s">
        <v>856</v>
      </c>
      <c r="AE123" s="1368" t="str">
        <f>'1_入力シート【基本情報】'!$DP$90</f>
        <v/>
      </c>
      <c r="AF123" s="1359" t="s">
        <v>642</v>
      </c>
    </row>
    <row r="124" spans="2:59" ht="12.95" customHeight="1" x14ac:dyDescent="0.15">
      <c r="C124" s="1359" t="s">
        <v>855</v>
      </c>
      <c r="U124" s="1368" t="str">
        <f>'1_入力シート【基本情報】'!$DO$91</f>
        <v/>
      </c>
      <c r="V124" s="1359" t="s">
        <v>647</v>
      </c>
      <c r="X124" s="1368" t="str">
        <f>'1_入力シート【基本情報】'!$DP$91</f>
        <v/>
      </c>
      <c r="Y124" s="1359" t="s">
        <v>765</v>
      </c>
    </row>
    <row r="125" spans="2:59" ht="12" hidden="1" customHeight="1" x14ac:dyDescent="0.15"/>
    <row r="126" spans="2:59" ht="12" hidden="1" customHeight="1" x14ac:dyDescent="0.15"/>
    <row r="127" spans="2:59" ht="12" hidden="1" customHeight="1" x14ac:dyDescent="0.15"/>
    <row r="128" spans="2:59" ht="4.5" customHeight="1" x14ac:dyDescent="0.15"/>
    <row r="129" spans="2:58" ht="4.5" customHeight="1" x14ac:dyDescent="0.15"/>
    <row r="130" spans="2:58" ht="14.1" customHeight="1" x14ac:dyDescent="0.15">
      <c r="B130" s="1359" t="s">
        <v>854</v>
      </c>
    </row>
    <row r="131" spans="2:58" ht="12.95" customHeight="1" x14ac:dyDescent="0.15">
      <c r="B131" s="1359" t="s">
        <v>812</v>
      </c>
    </row>
    <row r="132" spans="2:58" ht="12.95" customHeight="1" x14ac:dyDescent="0.15">
      <c r="C132" s="1359" t="s">
        <v>806</v>
      </c>
      <c r="J132" s="1556" t="s">
        <v>798</v>
      </c>
      <c r="K132" s="3729" t="str">
        <f>'1_入力シート【基本情報】'!$DS$97</f>
        <v/>
      </c>
      <c r="L132" s="3729"/>
      <c r="M132" s="1359" t="s">
        <v>805</v>
      </c>
      <c r="W132" s="1359" t="s">
        <v>4</v>
      </c>
      <c r="X132" s="3730" t="str">
        <f>'1_入力シート【基本情報】'!$DS$98</f>
        <v/>
      </c>
      <c r="Y132" s="3730"/>
      <c r="Z132" s="3730"/>
      <c r="AA132" s="3730"/>
      <c r="AB132" s="3730"/>
      <c r="AC132" s="3730"/>
      <c r="AD132" s="3731" t="s">
        <v>810</v>
      </c>
      <c r="AE132" s="3732"/>
      <c r="AF132" s="3732"/>
      <c r="AG132" s="3732"/>
      <c r="AH132" s="3733" t="str">
        <f>'1_入力シート【基本情報】'!$DS$99</f>
        <v/>
      </c>
      <c r="AI132" s="3733"/>
      <c r="AJ132" s="3733"/>
      <c r="AK132" s="3733"/>
      <c r="AL132" s="3733"/>
      <c r="AM132" s="3733"/>
      <c r="AN132" s="3733"/>
      <c r="AO132" s="1359" t="s">
        <v>24</v>
      </c>
    </row>
    <row r="133" spans="2:58" ht="12.95" customHeight="1" x14ac:dyDescent="0.15">
      <c r="J133" s="1359" t="s">
        <v>803</v>
      </c>
      <c r="AG133" s="1556" t="s">
        <v>25</v>
      </c>
      <c r="AH133" s="3733" t="str">
        <f>'1_入力シート【基本情報】'!$DS$100</f>
        <v/>
      </c>
      <c r="AI133" s="3733"/>
      <c r="AJ133" s="3733"/>
      <c r="AK133" s="3733"/>
      <c r="AL133" s="3733"/>
      <c r="AM133" s="3733"/>
      <c r="AN133" s="3733"/>
      <c r="AO133" s="1359" t="s">
        <v>24</v>
      </c>
    </row>
    <row r="134" spans="2:58" ht="12" hidden="1" customHeight="1" x14ac:dyDescent="0.15"/>
    <row r="135" spans="2:58" ht="12.95" customHeight="1" x14ac:dyDescent="0.15">
      <c r="C135" s="1359" t="s">
        <v>801</v>
      </c>
      <c r="N135" s="3734" t="str">
        <f>IF('1_入力シート【基本情報】'!$AB$101="","",ASC('1_入力シート【基本情報】'!$AB$101))</f>
        <v/>
      </c>
      <c r="O135" s="3701"/>
      <c r="P135" s="3701"/>
      <c r="Q135" s="3701"/>
      <c r="R135" s="3701"/>
      <c r="S135" s="3701"/>
      <c r="T135" s="3701"/>
      <c r="U135" s="3701"/>
      <c r="V135" s="3701"/>
      <c r="W135" s="3701"/>
      <c r="X135" s="3701"/>
      <c r="Y135" s="3701"/>
      <c r="Z135" s="3701"/>
      <c r="AA135" s="3701"/>
      <c r="AB135" s="3701"/>
      <c r="AC135" s="3701"/>
      <c r="AD135" s="3701"/>
      <c r="AE135" s="3701"/>
      <c r="AF135" s="3701"/>
      <c r="AG135" s="3701"/>
      <c r="AH135" s="3701"/>
      <c r="AI135" s="3701"/>
      <c r="AJ135" s="3701"/>
      <c r="AK135" s="3701"/>
      <c r="AL135" s="3701"/>
      <c r="AM135" s="3701"/>
      <c r="AN135" s="3701"/>
      <c r="AO135" s="3701"/>
      <c r="AP135" s="3701"/>
      <c r="AQ135" s="3701"/>
      <c r="AR135" s="3701"/>
      <c r="AS135" s="3701"/>
      <c r="AT135" s="3701"/>
    </row>
    <row r="136" spans="2:58" ht="12.95" customHeight="1" x14ac:dyDescent="0.15">
      <c r="C136" s="1359" t="s">
        <v>800</v>
      </c>
      <c r="N136" s="3726">
        <f>'1_入力シート【基本情報】'!$AB$102</f>
        <v>0</v>
      </c>
      <c r="O136" s="3726"/>
      <c r="P136" s="3726"/>
      <c r="Q136" s="3726"/>
      <c r="R136" s="3726"/>
      <c r="S136" s="3726"/>
      <c r="T136" s="3726"/>
      <c r="U136" s="3726"/>
      <c r="V136" s="3726"/>
      <c r="W136" s="3726"/>
      <c r="X136" s="3726"/>
      <c r="Y136" s="3726"/>
      <c r="Z136" s="3726"/>
      <c r="AA136" s="3726"/>
      <c r="AB136" s="3726"/>
      <c r="AC136" s="3726"/>
      <c r="AD136" s="3726"/>
      <c r="AE136" s="3726"/>
      <c r="AF136" s="3726"/>
      <c r="AG136" s="3726"/>
      <c r="AH136" s="3726"/>
      <c r="AI136" s="3726"/>
      <c r="AJ136" s="3726"/>
      <c r="AK136" s="3726"/>
      <c r="AL136" s="3726"/>
      <c r="AM136" s="3726"/>
      <c r="AN136" s="3726"/>
      <c r="AO136" s="3726"/>
      <c r="AP136" s="3726"/>
      <c r="AQ136" s="3726"/>
      <c r="AR136" s="3726"/>
      <c r="AS136" s="3726"/>
      <c r="AT136" s="3726"/>
    </row>
    <row r="137" spans="2:58" ht="12.95" customHeight="1" x14ac:dyDescent="0.15">
      <c r="C137" s="1359" t="s">
        <v>799</v>
      </c>
      <c r="N137" s="3701">
        <f>'1_入力シート【基本情報】'!$AB$103</f>
        <v>0</v>
      </c>
      <c r="O137" s="3701"/>
      <c r="P137" s="3701"/>
      <c r="Q137" s="3701"/>
      <c r="R137" s="3701"/>
      <c r="S137" s="3701"/>
      <c r="T137" s="3701"/>
      <c r="U137" s="3701"/>
      <c r="V137" s="3701"/>
      <c r="W137" s="3701"/>
      <c r="X137" s="3701"/>
      <c r="Y137" s="3701"/>
      <c r="Z137" s="3701"/>
      <c r="AA137" s="3701"/>
      <c r="AB137" s="3701"/>
      <c r="AC137" s="3701"/>
      <c r="AD137" s="3701"/>
      <c r="AE137" s="3701"/>
      <c r="AF137" s="3701"/>
      <c r="AG137" s="3701"/>
      <c r="AH137" s="3701"/>
      <c r="AI137" s="3701"/>
      <c r="AJ137" s="3701"/>
      <c r="AK137" s="3701"/>
      <c r="AL137" s="3701"/>
      <c r="AM137" s="3701"/>
      <c r="AN137" s="3701"/>
      <c r="AO137" s="3701"/>
      <c r="AP137" s="3701"/>
      <c r="AQ137" s="3701"/>
      <c r="AR137" s="3701"/>
      <c r="AS137" s="3701"/>
      <c r="AT137" s="3701"/>
    </row>
    <row r="138" spans="2:58" ht="12.95" customHeight="1" x14ac:dyDescent="0.15">
      <c r="J138" s="1556" t="s">
        <v>798</v>
      </c>
      <c r="K138" s="3729" t="str">
        <f>'1_入力シート【基本情報】'!$DS$104</f>
        <v/>
      </c>
      <c r="L138" s="3729"/>
      <c r="M138" s="1359" t="s">
        <v>797</v>
      </c>
      <c r="V138" s="1556"/>
      <c r="W138" s="1359" t="s">
        <v>4</v>
      </c>
      <c r="X138" s="3730" t="str">
        <f>'1_入力シート【基本情報】'!$DS$105</f>
        <v/>
      </c>
      <c r="Y138" s="3730"/>
      <c r="Z138" s="3730"/>
      <c r="AA138" s="3730"/>
      <c r="AB138" s="3731" t="s">
        <v>808</v>
      </c>
      <c r="AC138" s="3732"/>
      <c r="AD138" s="3732"/>
      <c r="AE138" s="3732"/>
      <c r="AF138" s="3732"/>
      <c r="AG138" s="3732"/>
      <c r="AH138" s="3733" t="str">
        <f>'1_入力シート【基本情報】'!$DS$106</f>
        <v/>
      </c>
      <c r="AI138" s="3733"/>
      <c r="AJ138" s="3733"/>
      <c r="AK138" s="3733"/>
      <c r="AL138" s="3733"/>
      <c r="AM138" s="3733"/>
      <c r="AN138" s="3733"/>
      <c r="AO138" s="1359" t="s">
        <v>24</v>
      </c>
      <c r="BF138" s="1584" t="str">
        <f>'1_入力シート【基本情報】'!DP106</f>
        <v>郵便番号未入力判定</v>
      </c>
    </row>
    <row r="139" spans="2:58" ht="12.95" customHeight="1" x14ac:dyDescent="0.15">
      <c r="C139" s="1359" t="s">
        <v>795</v>
      </c>
      <c r="N139" s="3707" t="str">
        <f>IF(BF139=1,"",'1_入力シート【基本情報】'!$DS$107)</f>
        <v/>
      </c>
      <c r="O139" s="3707"/>
      <c r="P139" s="3707"/>
      <c r="Q139" s="3707"/>
      <c r="R139" s="3707"/>
      <c r="S139" s="3707"/>
      <c r="T139" s="3707"/>
      <c r="U139" s="3707"/>
      <c r="V139" s="3707"/>
      <c r="W139" s="1367"/>
      <c r="X139" s="1367"/>
      <c r="Y139" s="1367"/>
      <c r="Z139" s="1367"/>
      <c r="AA139" s="1367"/>
      <c r="AB139" s="1367"/>
      <c r="AC139" s="1367"/>
      <c r="AD139" s="1367"/>
      <c r="AE139" s="1367"/>
      <c r="AF139" s="1367"/>
      <c r="AG139" s="1367"/>
      <c r="AH139" s="1367"/>
      <c r="AI139" s="1367"/>
      <c r="AJ139" s="1367"/>
      <c r="AK139" s="1367"/>
      <c r="AL139" s="1367"/>
      <c r="AM139" s="1367"/>
      <c r="AN139" s="1367"/>
      <c r="AO139" s="1367"/>
      <c r="AP139" s="1558"/>
      <c r="BF139" s="1585">
        <f>'1_入力シート【基本情報】'!DP107</f>
        <v>1</v>
      </c>
    </row>
    <row r="140" spans="2:58" ht="12.95" customHeight="1" x14ac:dyDescent="0.15">
      <c r="C140" s="1359" t="s">
        <v>794</v>
      </c>
      <c r="N140" s="3701">
        <f>'1_入力シート【基本情報】'!$AB$108</f>
        <v>0</v>
      </c>
      <c r="O140" s="3701"/>
      <c r="P140" s="3701"/>
      <c r="Q140" s="3701"/>
      <c r="R140" s="3701"/>
      <c r="S140" s="3701"/>
      <c r="T140" s="3701"/>
      <c r="U140" s="3701"/>
      <c r="V140" s="3701"/>
      <c r="W140" s="3701"/>
      <c r="X140" s="3701"/>
      <c r="Y140" s="3701"/>
      <c r="Z140" s="3701"/>
      <c r="AA140" s="3701"/>
      <c r="AB140" s="3701"/>
      <c r="AC140" s="3701"/>
      <c r="AD140" s="3701"/>
      <c r="AE140" s="3701"/>
      <c r="AF140" s="3701"/>
      <c r="AG140" s="3701"/>
      <c r="AH140" s="3701"/>
      <c r="AI140" s="3701"/>
      <c r="AJ140" s="3701"/>
      <c r="AK140" s="3701"/>
      <c r="AL140" s="3701"/>
      <c r="AM140" s="3701"/>
      <c r="AN140" s="3701"/>
      <c r="AO140" s="3701"/>
      <c r="AP140" s="3701"/>
      <c r="AQ140" s="3701"/>
      <c r="AR140" s="3701"/>
      <c r="AS140" s="3701"/>
      <c r="AT140" s="3701"/>
      <c r="BF140" s="1584" t="str">
        <f>'1_入力シート【基本情報】'!DP108</f>
        <v>電話番号未入力判定</v>
      </c>
    </row>
    <row r="141" spans="2:58" ht="12.95" customHeight="1" x14ac:dyDescent="0.15">
      <c r="C141" s="1359" t="s">
        <v>793</v>
      </c>
      <c r="N141" s="3708" t="str">
        <f>IF(BF141=1,"",'1_入力シート【基本情報】'!$DS$109)</f>
        <v/>
      </c>
      <c r="O141" s="3708"/>
      <c r="P141" s="3708"/>
      <c r="Q141" s="3708"/>
      <c r="R141" s="3708"/>
      <c r="S141" s="3708"/>
      <c r="T141" s="3708"/>
      <c r="U141" s="3708"/>
      <c r="V141" s="3708"/>
      <c r="W141" s="3708"/>
      <c r="X141" s="3708"/>
      <c r="Y141" s="3708"/>
      <c r="Z141" s="3708"/>
      <c r="AA141" s="3708"/>
      <c r="AB141" s="3708"/>
      <c r="AC141" s="3708"/>
      <c r="AD141" s="3708"/>
      <c r="AE141" s="1376"/>
      <c r="AF141" s="1376"/>
      <c r="AG141" s="1376"/>
      <c r="AH141" s="1376"/>
      <c r="AI141" s="1376"/>
      <c r="AJ141" s="1376"/>
      <c r="AK141" s="1376"/>
      <c r="AL141" s="1376"/>
      <c r="AM141" s="1376"/>
      <c r="AN141" s="1376"/>
      <c r="AO141" s="1376"/>
      <c r="AP141" s="1377"/>
      <c r="BF141" s="1585">
        <f>'1_入力シート【基本情報】'!DP109</f>
        <v>1</v>
      </c>
    </row>
    <row r="142" spans="2:58" ht="12.95" customHeight="1" x14ac:dyDescent="0.15">
      <c r="B142" s="1359" t="s">
        <v>811</v>
      </c>
    </row>
    <row r="143" spans="2:58" ht="12.95" customHeight="1" x14ac:dyDescent="0.15">
      <c r="C143" s="1359" t="s">
        <v>806</v>
      </c>
      <c r="J143" s="1556" t="s">
        <v>798</v>
      </c>
      <c r="K143" s="3729" t="str">
        <f>'1_入力シート【基本情報】'!$DS$111</f>
        <v/>
      </c>
      <c r="L143" s="3729"/>
      <c r="M143" s="1359" t="s">
        <v>805</v>
      </c>
      <c r="V143" s="1556"/>
      <c r="W143" s="1359" t="s">
        <v>4</v>
      </c>
      <c r="X143" s="3730" t="str">
        <f>'1_入力シート【基本情報】'!$DS$112</f>
        <v/>
      </c>
      <c r="Y143" s="3730"/>
      <c r="Z143" s="3730"/>
      <c r="AA143" s="3730"/>
      <c r="AB143" s="3730"/>
      <c r="AC143" s="3730"/>
      <c r="AD143" s="3731" t="s">
        <v>810</v>
      </c>
      <c r="AE143" s="3732"/>
      <c r="AF143" s="3732"/>
      <c r="AG143" s="3732"/>
      <c r="AH143" s="3733" t="str">
        <f>'1_入力シート【基本情報】'!$DS$113</f>
        <v/>
      </c>
      <c r="AI143" s="3733"/>
      <c r="AJ143" s="3733"/>
      <c r="AK143" s="3733"/>
      <c r="AL143" s="3733"/>
      <c r="AM143" s="3733"/>
      <c r="AN143" s="3733"/>
      <c r="AO143" s="1359" t="s">
        <v>24</v>
      </c>
    </row>
    <row r="144" spans="2:58" ht="12.95" customHeight="1" x14ac:dyDescent="0.15">
      <c r="J144" s="1359" t="s">
        <v>803</v>
      </c>
      <c r="AG144" s="1556" t="s">
        <v>25</v>
      </c>
      <c r="AH144" s="3720">
        <f>'1_入力シート【基本情報】'!AB114</f>
        <v>0</v>
      </c>
      <c r="AI144" s="3720"/>
      <c r="AJ144" s="3720"/>
      <c r="AK144" s="3720"/>
      <c r="AL144" s="3720"/>
      <c r="AM144" s="3720"/>
      <c r="AN144" s="3720"/>
      <c r="AO144" s="1359" t="s">
        <v>24</v>
      </c>
    </row>
    <row r="145" spans="2:58" ht="12" hidden="1" customHeight="1" x14ac:dyDescent="0.15"/>
    <row r="146" spans="2:58" ht="12.95" customHeight="1" x14ac:dyDescent="0.15">
      <c r="C146" s="1359" t="s">
        <v>801</v>
      </c>
      <c r="N146" s="3734" t="str">
        <f>IF('1_入力シート【基本情報】'!$AB$115="","",ASC('1_入力シート【基本情報】'!$AB$115))</f>
        <v/>
      </c>
      <c r="O146" s="3701"/>
      <c r="P146" s="3701"/>
      <c r="Q146" s="3701"/>
      <c r="R146" s="3701"/>
      <c r="S146" s="3701"/>
      <c r="T146" s="3701"/>
      <c r="U146" s="3701"/>
      <c r="V146" s="3701"/>
      <c r="W146" s="3701"/>
      <c r="X146" s="3701"/>
      <c r="Y146" s="3701"/>
      <c r="Z146" s="3701"/>
      <c r="AA146" s="3701"/>
      <c r="AB146" s="3701"/>
      <c r="AC146" s="3701"/>
      <c r="AD146" s="3701"/>
      <c r="AE146" s="3701"/>
      <c r="AF146" s="3701"/>
      <c r="AG146" s="3701"/>
      <c r="AH146" s="3701"/>
      <c r="AI146" s="3701"/>
      <c r="AJ146" s="3701"/>
      <c r="AK146" s="3701"/>
      <c r="AL146" s="3701"/>
      <c r="AM146" s="3701"/>
      <c r="AN146" s="3701"/>
      <c r="AO146" s="3701"/>
      <c r="AP146" s="3701"/>
      <c r="AQ146" s="3701"/>
      <c r="AR146" s="3701"/>
      <c r="AS146" s="3701"/>
      <c r="AT146" s="3701"/>
    </row>
    <row r="147" spans="2:58" ht="12.95" customHeight="1" x14ac:dyDescent="0.15">
      <c r="C147" s="1359" t="s">
        <v>800</v>
      </c>
      <c r="N147" s="3726">
        <f>'1_入力シート【基本情報】'!$AB$116</f>
        <v>0</v>
      </c>
      <c r="O147" s="3726"/>
      <c r="P147" s="3726"/>
      <c r="Q147" s="3726"/>
      <c r="R147" s="3726"/>
      <c r="S147" s="3726"/>
      <c r="T147" s="3726"/>
      <c r="U147" s="3726"/>
      <c r="V147" s="3726"/>
      <c r="W147" s="3726"/>
      <c r="X147" s="3726"/>
      <c r="Y147" s="3726"/>
      <c r="Z147" s="3726"/>
      <c r="AA147" s="3726"/>
      <c r="AB147" s="3726"/>
      <c r="AC147" s="3726"/>
      <c r="AD147" s="3726"/>
      <c r="AE147" s="3726"/>
      <c r="AF147" s="3726"/>
      <c r="AG147" s="3726"/>
      <c r="AH147" s="3726"/>
      <c r="AI147" s="3726"/>
      <c r="AJ147" s="3726"/>
      <c r="AK147" s="3726"/>
      <c r="AL147" s="3726"/>
      <c r="AM147" s="3726"/>
      <c r="AN147" s="3726"/>
      <c r="AO147" s="3726"/>
      <c r="AP147" s="3726"/>
      <c r="AQ147" s="3726"/>
      <c r="AR147" s="3726"/>
      <c r="AS147" s="3726"/>
      <c r="AT147" s="3726"/>
    </row>
    <row r="148" spans="2:58" ht="12.95" customHeight="1" x14ac:dyDescent="0.15">
      <c r="C148" s="1359" t="s">
        <v>799</v>
      </c>
      <c r="N148" s="3701" t="str">
        <f>IF('1_入力シート【基本情報】'!DS110=TRUE,'1_入力シート【基本情報】'!DS103,'1_入力シート【基本情報】'!DS117)</f>
        <v/>
      </c>
      <c r="O148" s="3701"/>
      <c r="P148" s="3701"/>
      <c r="Q148" s="3701"/>
      <c r="R148" s="3701"/>
      <c r="S148" s="3701"/>
      <c r="T148" s="3701"/>
      <c r="U148" s="3701"/>
      <c r="V148" s="3701"/>
      <c r="W148" s="3701"/>
      <c r="X148" s="3701"/>
      <c r="Y148" s="3701"/>
      <c r="Z148" s="3701"/>
      <c r="AA148" s="3701"/>
      <c r="AB148" s="3701"/>
      <c r="AC148" s="3701"/>
      <c r="AD148" s="3701"/>
      <c r="AE148" s="3701"/>
      <c r="AF148" s="3701"/>
      <c r="AG148" s="3701"/>
      <c r="AH148" s="3701"/>
      <c r="AI148" s="3701"/>
      <c r="AJ148" s="3701"/>
      <c r="AK148" s="3701"/>
      <c r="AL148" s="3701"/>
      <c r="AM148" s="3701"/>
      <c r="AN148" s="3701"/>
      <c r="AO148" s="3701"/>
      <c r="AP148" s="3701"/>
      <c r="AQ148" s="3701"/>
      <c r="AR148" s="3701"/>
      <c r="AS148" s="3701"/>
      <c r="AT148" s="3701"/>
    </row>
    <row r="149" spans="2:58" ht="12.95" customHeight="1" x14ac:dyDescent="0.15">
      <c r="J149" s="1556" t="s">
        <v>798</v>
      </c>
      <c r="K149" s="3729" t="str">
        <f>IF('1_入力シート【基本情報】'!DS110=TRUE,'1_入力シート【基本情報】'!DS104,'1_入力シート【基本情報】'!DS118)</f>
        <v/>
      </c>
      <c r="L149" s="3729"/>
      <c r="M149" s="1359" t="s">
        <v>797</v>
      </c>
      <c r="V149" s="1556"/>
      <c r="W149" s="1359" t="s">
        <v>4</v>
      </c>
      <c r="X149" s="3730" t="str">
        <f>IF('1_入力シート【基本情報】'!DS110=TRUE,'1_入力シート【基本情報】'!DS105,'1_入力シート【基本情報】'!DS119)</f>
        <v/>
      </c>
      <c r="Y149" s="3730"/>
      <c r="Z149" s="3730"/>
      <c r="AA149" s="3730"/>
      <c r="AB149" s="3731" t="s">
        <v>808</v>
      </c>
      <c r="AC149" s="3732"/>
      <c r="AD149" s="3732"/>
      <c r="AE149" s="3732"/>
      <c r="AF149" s="3732"/>
      <c r="AG149" s="3732"/>
      <c r="AH149" s="3735" t="str">
        <f>IF('1_入力シート【基本情報】'!DS110=TRUE,'1_入力シート【基本情報】'!DS106,'1_入力シート【基本情報】'!DS120)</f>
        <v/>
      </c>
      <c r="AI149" s="3735"/>
      <c r="AJ149" s="3735"/>
      <c r="AK149" s="3735"/>
      <c r="AL149" s="3735"/>
      <c r="AM149" s="3735"/>
      <c r="AN149" s="3735"/>
      <c r="AO149" s="1359" t="s">
        <v>24</v>
      </c>
      <c r="BF149" s="1359" t="str">
        <f>'1_入力シート【基本情報】'!DP120</f>
        <v>郵便番号未入力判定</v>
      </c>
    </row>
    <row r="150" spans="2:58" ht="12.95" customHeight="1" x14ac:dyDescent="0.15">
      <c r="C150" s="1359" t="s">
        <v>795</v>
      </c>
      <c r="N150" s="3707" t="str">
        <f>IF('1_入力シート【基本情報】'!DS110=FALSE,IF(BF150=1,"",ASC('1_入力シート【基本情報】'!DN121)),ASC('1_入力シート【基本情報】'!DN107))</f>
        <v/>
      </c>
      <c r="O150" s="3707"/>
      <c r="P150" s="3707"/>
      <c r="Q150" s="3707"/>
      <c r="R150" s="3707"/>
      <c r="S150" s="3707"/>
      <c r="T150" s="3707"/>
      <c r="U150" s="3707"/>
      <c r="V150" s="3707"/>
      <c r="W150" s="1367"/>
      <c r="X150" s="1367"/>
      <c r="Y150" s="1367"/>
      <c r="Z150" s="1367"/>
      <c r="AA150" s="1367"/>
      <c r="AB150" s="1367"/>
      <c r="AC150" s="1367"/>
      <c r="AD150" s="1367"/>
      <c r="AE150" s="1367"/>
      <c r="AF150" s="1367"/>
      <c r="AG150" s="1367"/>
      <c r="AH150" s="1367"/>
      <c r="AI150" s="1367"/>
      <c r="AJ150" s="1367"/>
      <c r="AK150" s="1367"/>
      <c r="AL150" s="1367"/>
      <c r="AM150" s="1367"/>
      <c r="AN150" s="1367"/>
      <c r="AO150" s="1367"/>
      <c r="AP150" s="1558"/>
      <c r="BF150" s="1531">
        <f>'1_入力シート【基本情報】'!DP121</f>
        <v>1</v>
      </c>
    </row>
    <row r="151" spans="2:58" ht="12.95" customHeight="1" x14ac:dyDescent="0.15">
      <c r="C151" s="1359" t="s">
        <v>794</v>
      </c>
      <c r="N151" s="4118" t="str">
        <f>IF('1_入力シート【基本情報】'!DS110=TRUE,'1_入力シート【基本情報】'!DS108,'1_入力シート【基本情報】'!DS122)</f>
        <v/>
      </c>
      <c r="O151" s="4118"/>
      <c r="P151" s="4118"/>
      <c r="Q151" s="4118"/>
      <c r="R151" s="4118"/>
      <c r="S151" s="4118"/>
      <c r="T151" s="4118"/>
      <c r="U151" s="4118"/>
      <c r="V151" s="4118"/>
      <c r="W151" s="4118"/>
      <c r="X151" s="4118"/>
      <c r="Y151" s="4118"/>
      <c r="Z151" s="4118"/>
      <c r="AA151" s="4118"/>
      <c r="AB151" s="4118"/>
      <c r="AC151" s="4118"/>
      <c r="AD151" s="4118"/>
      <c r="AE151" s="4118"/>
      <c r="AF151" s="4118"/>
      <c r="AG151" s="4118"/>
      <c r="AH151" s="4118"/>
      <c r="AI151" s="4118"/>
      <c r="AJ151" s="4118"/>
      <c r="AK151" s="4118"/>
      <c r="AL151" s="4118"/>
      <c r="AM151" s="4118"/>
      <c r="AN151" s="4118"/>
      <c r="AO151" s="4118"/>
      <c r="AP151" s="4118"/>
      <c r="AQ151" s="4118"/>
      <c r="AR151" s="4118"/>
      <c r="AS151" s="4118"/>
      <c r="AT151" s="4118"/>
      <c r="BF151" s="1359" t="str">
        <f>'1_入力シート【基本情報】'!DP122</f>
        <v>電話番号未入力判定</v>
      </c>
    </row>
    <row r="152" spans="2:58" ht="12.95" customHeight="1" x14ac:dyDescent="0.15">
      <c r="C152" s="1359" t="s">
        <v>793</v>
      </c>
      <c r="N152" s="3708" t="str">
        <f>IF('1_入力シート【基本情報】'!DS110=FALSE,IF(BF152=1,"",ASC('1_入力シート【基本情報】'!DS123)),ASC('1_入力シート【基本情報】'!DS109))</f>
        <v/>
      </c>
      <c r="O152" s="3708"/>
      <c r="P152" s="3708"/>
      <c r="Q152" s="3708"/>
      <c r="R152" s="3708"/>
      <c r="S152" s="3708"/>
      <c r="T152" s="3708"/>
      <c r="U152" s="3708"/>
      <c r="V152" s="3708"/>
      <c r="W152" s="3708"/>
      <c r="X152" s="3708"/>
      <c r="Y152" s="3708"/>
      <c r="Z152" s="3708"/>
      <c r="AA152" s="3708"/>
      <c r="AB152" s="3708"/>
      <c r="AC152" s="3708"/>
      <c r="AD152" s="3708"/>
      <c r="AE152" s="1376"/>
      <c r="AF152" s="1376"/>
      <c r="AG152" s="1376"/>
      <c r="AH152" s="1376"/>
      <c r="AI152" s="1376"/>
      <c r="AJ152" s="1376"/>
      <c r="AK152" s="1376"/>
      <c r="AL152" s="1376"/>
      <c r="AM152" s="1376"/>
      <c r="AN152" s="1376"/>
      <c r="AO152" s="1376"/>
      <c r="AP152" s="1377"/>
      <c r="BF152" s="1531">
        <f>'1_入力シート【基本情報】'!DP123</f>
        <v>1</v>
      </c>
    </row>
    <row r="153" spans="2:58" ht="12.95" hidden="1" customHeight="1" x14ac:dyDescent="0.15">
      <c r="B153" s="1359" t="s">
        <v>807</v>
      </c>
    </row>
    <row r="154" spans="2:58" ht="12.95" hidden="1" customHeight="1" x14ac:dyDescent="0.15">
      <c r="C154" s="1359" t="s">
        <v>806</v>
      </c>
      <c r="J154" s="1556" t="s">
        <v>798</v>
      </c>
      <c r="K154" s="3729"/>
      <c r="L154" s="3729"/>
      <c r="M154" s="1359" t="s">
        <v>805</v>
      </c>
      <c r="V154" s="1556"/>
      <c r="W154" s="1359" t="s">
        <v>4</v>
      </c>
      <c r="X154" s="3729"/>
      <c r="Y154" s="3729"/>
      <c r="Z154" s="3729"/>
      <c r="AA154" s="3729"/>
      <c r="AB154" s="3729"/>
      <c r="AC154" s="3729"/>
      <c r="AG154" s="1556" t="s">
        <v>804</v>
      </c>
      <c r="AH154" s="3733"/>
      <c r="AI154" s="3733"/>
      <c r="AJ154" s="3733"/>
      <c r="AK154" s="3733"/>
      <c r="AL154" s="3733"/>
      <c r="AM154" s="3733"/>
      <c r="AN154" s="3733"/>
      <c r="AO154" s="1359" t="s">
        <v>24</v>
      </c>
    </row>
    <row r="155" spans="2:58" ht="12.95" hidden="1" customHeight="1" x14ac:dyDescent="0.15">
      <c r="J155" s="1359" t="s">
        <v>803</v>
      </c>
      <c r="AG155" s="1556" t="s">
        <v>25</v>
      </c>
      <c r="AH155" s="3733"/>
      <c r="AI155" s="3733"/>
      <c r="AJ155" s="3733"/>
      <c r="AK155" s="3733"/>
      <c r="AL155" s="3733"/>
      <c r="AM155" s="3733"/>
      <c r="AN155" s="3733"/>
      <c r="AO155" s="1359" t="s">
        <v>24</v>
      </c>
    </row>
    <row r="156" spans="2:58" ht="12" hidden="1" customHeight="1" x14ac:dyDescent="0.15">
      <c r="J156" s="1359" t="s">
        <v>802</v>
      </c>
      <c r="AG156" s="1556" t="s">
        <v>25</v>
      </c>
      <c r="AH156" s="3733"/>
      <c r="AI156" s="3733"/>
      <c r="AJ156" s="3733"/>
      <c r="AK156" s="3733"/>
      <c r="AL156" s="3733"/>
      <c r="AM156" s="3733"/>
      <c r="AN156" s="3733"/>
      <c r="AO156" s="1359" t="s">
        <v>24</v>
      </c>
    </row>
    <row r="157" spans="2:58" ht="12.95" hidden="1" customHeight="1" x14ac:dyDescent="0.15">
      <c r="C157" s="1359" t="s">
        <v>801</v>
      </c>
      <c r="N157" s="3699"/>
      <c r="O157" s="3699"/>
      <c r="P157" s="3699"/>
      <c r="Q157" s="3699"/>
      <c r="R157" s="3699"/>
      <c r="S157" s="3699"/>
      <c r="T157" s="3699"/>
      <c r="U157" s="3699"/>
      <c r="V157" s="3699"/>
      <c r="W157" s="3699"/>
      <c r="X157" s="3699"/>
      <c r="Y157" s="3699"/>
      <c r="Z157" s="3699"/>
      <c r="AA157" s="3699"/>
      <c r="AB157" s="3699"/>
      <c r="AC157" s="3699"/>
      <c r="AD157" s="3699"/>
      <c r="AE157" s="3699"/>
      <c r="AF157" s="3699"/>
      <c r="AG157" s="3699"/>
      <c r="AH157" s="3699"/>
      <c r="AI157" s="3699"/>
      <c r="AJ157" s="3699"/>
      <c r="AK157" s="3699"/>
      <c r="AL157" s="3699"/>
      <c r="AM157" s="3699"/>
      <c r="AN157" s="3699"/>
      <c r="AO157" s="3699"/>
      <c r="AP157" s="3699"/>
      <c r="AQ157" s="3699"/>
      <c r="AR157" s="3699"/>
      <c r="AS157" s="3699"/>
      <c r="AT157" s="3699"/>
    </row>
    <row r="158" spans="2:58" ht="12.95" hidden="1" customHeight="1" x14ac:dyDescent="0.15">
      <c r="C158" s="1359" t="s">
        <v>800</v>
      </c>
      <c r="N158" s="3736"/>
      <c r="O158" s="3736"/>
      <c r="P158" s="3736"/>
      <c r="Q158" s="3736"/>
      <c r="R158" s="3736"/>
      <c r="S158" s="3736"/>
      <c r="T158" s="3736"/>
      <c r="U158" s="3736"/>
      <c r="V158" s="3736"/>
      <c r="W158" s="3736"/>
      <c r="X158" s="3736"/>
      <c r="Y158" s="3736"/>
      <c r="Z158" s="3736"/>
      <c r="AA158" s="3736"/>
      <c r="AB158" s="3736"/>
      <c r="AC158" s="3736"/>
      <c r="AD158" s="3736"/>
      <c r="AE158" s="3736"/>
      <c r="AF158" s="3736"/>
      <c r="AG158" s="3736"/>
      <c r="AH158" s="3736"/>
      <c r="AI158" s="3736"/>
      <c r="AJ158" s="3736"/>
      <c r="AK158" s="3736"/>
      <c r="AL158" s="3736"/>
      <c r="AM158" s="3736"/>
      <c r="AN158" s="3736"/>
      <c r="AO158" s="3736"/>
      <c r="AP158" s="3736"/>
      <c r="AQ158" s="3736"/>
      <c r="AR158" s="3736"/>
      <c r="AS158" s="3736"/>
      <c r="AT158" s="3736"/>
    </row>
    <row r="159" spans="2:58" ht="12.95" hidden="1" customHeight="1" x14ac:dyDescent="0.15">
      <c r="C159" s="1359" t="s">
        <v>799</v>
      </c>
      <c r="N159" s="3699"/>
      <c r="O159" s="3699"/>
      <c r="P159" s="3699"/>
      <c r="Q159" s="3699"/>
      <c r="R159" s="3699"/>
      <c r="S159" s="3699"/>
      <c r="T159" s="3699"/>
      <c r="U159" s="3699"/>
      <c r="V159" s="3699"/>
      <c r="W159" s="3699"/>
      <c r="X159" s="3699"/>
      <c r="Y159" s="3699"/>
      <c r="Z159" s="3699"/>
      <c r="AA159" s="3699"/>
      <c r="AB159" s="3699"/>
      <c r="AC159" s="3699"/>
      <c r="AD159" s="3699"/>
      <c r="AE159" s="3699"/>
      <c r="AF159" s="3699"/>
      <c r="AG159" s="3699"/>
      <c r="AH159" s="3699"/>
      <c r="AI159" s="3699"/>
      <c r="AJ159" s="3699"/>
      <c r="AK159" s="3699"/>
      <c r="AL159" s="3699"/>
      <c r="AM159" s="3699"/>
      <c r="AN159" s="3699"/>
      <c r="AO159" s="3699"/>
      <c r="AP159" s="3699"/>
      <c r="AQ159" s="3699"/>
      <c r="AR159" s="3699"/>
      <c r="AS159" s="3699"/>
      <c r="AT159" s="3699"/>
    </row>
    <row r="160" spans="2:58" ht="12.95" hidden="1" customHeight="1" x14ac:dyDescent="0.15">
      <c r="J160" s="1556" t="s">
        <v>798</v>
      </c>
      <c r="K160" s="3729"/>
      <c r="L160" s="3729"/>
      <c r="M160" s="1359" t="s">
        <v>797</v>
      </c>
      <c r="V160" s="1556"/>
      <c r="W160" s="1359" t="s">
        <v>4</v>
      </c>
      <c r="X160" s="3729"/>
      <c r="Y160" s="3729"/>
      <c r="Z160" s="3729"/>
      <c r="AA160" s="3729"/>
      <c r="AG160" s="1556" t="s">
        <v>796</v>
      </c>
      <c r="AH160" s="3733"/>
      <c r="AI160" s="3733"/>
      <c r="AJ160" s="3733"/>
      <c r="AK160" s="3733"/>
      <c r="AL160" s="3733"/>
      <c r="AM160" s="3733"/>
      <c r="AN160" s="3733"/>
      <c r="AO160" s="1359" t="s">
        <v>24</v>
      </c>
    </row>
    <row r="161" spans="2:46" ht="12.95" hidden="1" customHeight="1" x14ac:dyDescent="0.15">
      <c r="C161" s="1359" t="s">
        <v>795</v>
      </c>
      <c r="N161" s="3707"/>
      <c r="O161" s="3707"/>
      <c r="P161" s="3707"/>
      <c r="Q161" s="3707"/>
      <c r="R161" s="3707"/>
      <c r="S161" s="3707"/>
      <c r="T161" s="3707"/>
      <c r="U161" s="3707"/>
      <c r="V161" s="3707"/>
      <c r="W161" s="1367"/>
      <c r="X161" s="1367"/>
      <c r="Y161" s="1367"/>
      <c r="Z161" s="1367"/>
      <c r="AA161" s="1367"/>
      <c r="AB161" s="1367"/>
      <c r="AC161" s="1367"/>
      <c r="AD161" s="1367"/>
      <c r="AE161" s="1367"/>
      <c r="AF161" s="1367"/>
      <c r="AG161" s="1367"/>
      <c r="AH161" s="1367"/>
      <c r="AI161" s="1367"/>
      <c r="AJ161" s="1367"/>
      <c r="AK161" s="1367"/>
      <c r="AL161" s="1367"/>
      <c r="AM161" s="1367"/>
      <c r="AN161" s="1367"/>
      <c r="AO161" s="1367"/>
      <c r="AP161" s="1558"/>
    </row>
    <row r="162" spans="2:46" ht="12.95" hidden="1" customHeight="1" x14ac:dyDescent="0.15">
      <c r="C162" s="1359" t="s">
        <v>794</v>
      </c>
      <c r="N162" s="3699"/>
      <c r="O162" s="3699"/>
      <c r="P162" s="3699"/>
      <c r="Q162" s="3699"/>
      <c r="R162" s="3699"/>
      <c r="S162" s="3699"/>
      <c r="T162" s="3699"/>
      <c r="U162" s="3699"/>
      <c r="V162" s="3699"/>
      <c r="W162" s="3699"/>
      <c r="X162" s="3699"/>
      <c r="Y162" s="3699"/>
      <c r="Z162" s="3699"/>
      <c r="AA162" s="3699"/>
      <c r="AB162" s="3699"/>
      <c r="AC162" s="3699"/>
      <c r="AD162" s="3699"/>
      <c r="AE162" s="3699"/>
      <c r="AF162" s="3699"/>
      <c r="AG162" s="3699"/>
      <c r="AH162" s="3699"/>
      <c r="AI162" s="3699"/>
      <c r="AJ162" s="3699"/>
      <c r="AK162" s="3699"/>
      <c r="AL162" s="3699"/>
      <c r="AM162" s="3699"/>
      <c r="AN162" s="3699"/>
      <c r="AO162" s="3699"/>
      <c r="AP162" s="3699"/>
      <c r="AQ162" s="3699"/>
      <c r="AR162" s="3699"/>
      <c r="AS162" s="3699"/>
      <c r="AT162" s="3699"/>
    </row>
    <row r="163" spans="2:46" ht="12.95" hidden="1" customHeight="1" x14ac:dyDescent="0.15">
      <c r="C163" s="1359" t="s">
        <v>793</v>
      </c>
      <c r="N163" s="3736"/>
      <c r="O163" s="3736"/>
      <c r="P163" s="3736"/>
      <c r="Q163" s="3736"/>
      <c r="R163" s="3736"/>
      <c r="S163" s="3736"/>
      <c r="T163" s="3736"/>
      <c r="U163" s="3736"/>
      <c r="V163" s="3736"/>
      <c r="W163" s="3736"/>
      <c r="X163" s="3736"/>
      <c r="Y163" s="3736"/>
      <c r="Z163" s="3736"/>
      <c r="AA163" s="3736"/>
      <c r="AB163" s="3736"/>
      <c r="AC163" s="3736"/>
      <c r="AD163" s="3736"/>
      <c r="AE163" s="1376"/>
      <c r="AF163" s="1376"/>
      <c r="AG163" s="1376"/>
      <c r="AH163" s="1376"/>
      <c r="AI163" s="1376"/>
      <c r="AJ163" s="1376"/>
      <c r="AK163" s="1376"/>
      <c r="AL163" s="1376"/>
      <c r="AM163" s="1376"/>
      <c r="AN163" s="1376"/>
      <c r="AO163" s="1376"/>
      <c r="AP163" s="1377"/>
    </row>
    <row r="164" spans="2:46" ht="4.5" customHeight="1" x14ac:dyDescent="0.15"/>
    <row r="165" spans="2:46" ht="4.5" customHeight="1" x14ac:dyDescent="0.15"/>
    <row r="166" spans="2:46" ht="12" hidden="1" customHeight="1" x14ac:dyDescent="0.15"/>
    <row r="167" spans="2:46" ht="12" hidden="1" customHeight="1" x14ac:dyDescent="0.15"/>
    <row r="168" spans="2:46" ht="12" hidden="1" customHeight="1" x14ac:dyDescent="0.15"/>
    <row r="169" spans="2:46" ht="14.1" customHeight="1" x14ac:dyDescent="0.15">
      <c r="B169" s="1359" t="s">
        <v>853</v>
      </c>
    </row>
    <row r="170" spans="2:46" ht="12.95" customHeight="1" x14ac:dyDescent="0.15">
      <c r="C170" s="1359" t="s">
        <v>852</v>
      </c>
      <c r="L170" s="1368" t="str">
        <f>'1_入力シート【基本情報】'!$DO$143</f>
        <v/>
      </c>
      <c r="M170" s="1359" t="s">
        <v>3560</v>
      </c>
      <c r="S170" s="1370"/>
      <c r="T170" s="3720">
        <f>'1_入力シート【基本情報】'!$AH$143</f>
        <v>0</v>
      </c>
      <c r="U170" s="3720"/>
      <c r="V170" s="3710" t="s">
        <v>61</v>
      </c>
      <c r="W170" s="3710"/>
      <c r="X170" s="3720">
        <f>'1_入力シート【基本情報】'!$AT$143</f>
        <v>0</v>
      </c>
      <c r="Y170" s="3720"/>
      <c r="Z170" s="1359" t="s">
        <v>849</v>
      </c>
      <c r="AC170" s="1368" t="str">
        <f>'1_入力シート【基本情報】'!$DO$144</f>
        <v/>
      </c>
      <c r="AD170" s="1359" t="s">
        <v>3562</v>
      </c>
      <c r="AJ170" s="1370"/>
      <c r="AK170" s="3720">
        <f>'1_入力シート【基本情報】'!$AH$144</f>
        <v>0</v>
      </c>
      <c r="AL170" s="3720"/>
      <c r="AM170" s="3710" t="s">
        <v>61</v>
      </c>
      <c r="AN170" s="3710"/>
      <c r="AO170" s="3720">
        <f>'1_入力シート【基本情報】'!$AT$144</f>
        <v>0</v>
      </c>
      <c r="AP170" s="3720"/>
      <c r="AQ170" s="1359" t="s">
        <v>849</v>
      </c>
    </row>
    <row r="171" spans="2:46" ht="12.95" customHeight="1" x14ac:dyDescent="0.15">
      <c r="L171" s="1368" t="str">
        <f>'1_入力シート【基本情報】'!$DO$145</f>
        <v/>
      </c>
      <c r="M171" s="1359" t="s">
        <v>3561</v>
      </c>
      <c r="AA171" s="3720">
        <f>'1_入力シート【基本情報】'!$AH$145</f>
        <v>0</v>
      </c>
      <c r="AB171" s="3720"/>
      <c r="AC171" s="3710" t="s">
        <v>61</v>
      </c>
      <c r="AD171" s="3710"/>
      <c r="AE171" s="3720">
        <f>'1_入力シート【基本情報】'!$AT$145</f>
        <v>0</v>
      </c>
      <c r="AF171" s="3720"/>
      <c r="AG171" s="1359" t="s">
        <v>849</v>
      </c>
    </row>
    <row r="172" spans="2:46" ht="12.95" customHeight="1" x14ac:dyDescent="0.15">
      <c r="L172" s="1368" t="str">
        <f>'1_入力シート【基本情報】'!$DO$146</f>
        <v/>
      </c>
      <c r="M172" s="1359" t="s">
        <v>3555</v>
      </c>
      <c r="P172" s="1370"/>
      <c r="Q172" s="3720">
        <f>'1_入力シート【基本情報】'!$AH$146</f>
        <v>0</v>
      </c>
      <c r="R172" s="3720"/>
      <c r="S172" s="3710" t="s">
        <v>61</v>
      </c>
      <c r="T172" s="3710"/>
      <c r="U172" s="3720">
        <f>'1_入力シート【基本情報】'!$AT$146</f>
        <v>0</v>
      </c>
      <c r="V172" s="3720"/>
      <c r="W172" s="1359" t="s">
        <v>849</v>
      </c>
      <c r="AC172" s="1378" t="str">
        <f>IF('1_入力シート【基本情報】'!$DQ$154=3,"",'1_入力シート【基本情報】'!$DQ$143)</f>
        <v/>
      </c>
      <c r="AD172" s="1359" t="s">
        <v>765</v>
      </c>
    </row>
    <row r="173" spans="2:46" ht="12.95" customHeight="1" x14ac:dyDescent="0.15">
      <c r="C173" s="1359" t="s">
        <v>851</v>
      </c>
      <c r="L173" s="1368" t="str">
        <f>'1_入力シート【基本情報】'!$DO$147</f>
        <v/>
      </c>
      <c r="M173" s="1359" t="s">
        <v>3560</v>
      </c>
      <c r="S173" s="1370"/>
      <c r="T173" s="3720">
        <f>'1_入力シート【基本情報】'!$AH$147</f>
        <v>0</v>
      </c>
      <c r="U173" s="3720"/>
      <c r="V173" s="3710" t="s">
        <v>61</v>
      </c>
      <c r="W173" s="3710"/>
      <c r="X173" s="3720">
        <f>'1_入力シート【基本情報】'!$AT$147</f>
        <v>0</v>
      </c>
      <c r="Y173" s="3720"/>
      <c r="Z173" s="1359" t="s">
        <v>849</v>
      </c>
      <c r="AC173" s="1368" t="str">
        <f>'1_入力シート【基本情報】'!$DO$148</f>
        <v/>
      </c>
      <c r="AD173" s="1359" t="s">
        <v>3562</v>
      </c>
      <c r="AJ173" s="1370"/>
      <c r="AK173" s="3720">
        <f>'1_入力シート【基本情報】'!$AH$148</f>
        <v>0</v>
      </c>
      <c r="AL173" s="3720"/>
      <c r="AM173" s="3710" t="s">
        <v>61</v>
      </c>
      <c r="AN173" s="3710"/>
      <c r="AO173" s="3720">
        <f>'1_入力シート【基本情報】'!$AT$148</f>
        <v>0</v>
      </c>
      <c r="AP173" s="3720"/>
      <c r="AQ173" s="1359" t="s">
        <v>849</v>
      </c>
    </row>
    <row r="174" spans="2:46" ht="12.95" customHeight="1" x14ac:dyDescent="0.15">
      <c r="L174" s="1368" t="str">
        <f>'1_入力シート【基本情報】'!$DO$150</f>
        <v/>
      </c>
      <c r="M174" s="1359" t="s">
        <v>3555</v>
      </c>
      <c r="P174" s="1370"/>
      <c r="Q174" s="3720">
        <f>'1_入力シート【基本情報】'!$AH$150</f>
        <v>0</v>
      </c>
      <c r="R174" s="3720"/>
      <c r="S174" s="3710" t="s">
        <v>61</v>
      </c>
      <c r="T174" s="3710"/>
      <c r="U174" s="3720">
        <f>'1_入力シート【基本情報】'!$AT$150</f>
        <v>0</v>
      </c>
      <c r="V174" s="3720"/>
      <c r="W174" s="1359" t="s">
        <v>849</v>
      </c>
      <c r="AC174" s="1378" t="str">
        <f>IF('1_入力シート【基本情報】'!$DQ$154=3,"",'1_入力シート【基本情報】'!$DQ$147)</f>
        <v/>
      </c>
      <c r="AD174" s="1359" t="s">
        <v>765</v>
      </c>
    </row>
    <row r="175" spans="2:46" ht="12.95" customHeight="1" x14ac:dyDescent="0.15">
      <c r="C175" s="1359" t="s">
        <v>850</v>
      </c>
      <c r="L175" s="1368" t="str">
        <f>'1_入力シート【基本情報】'!$DO$151</f>
        <v/>
      </c>
      <c r="M175" s="1359" t="s">
        <v>3560</v>
      </c>
      <c r="S175" s="1370"/>
      <c r="T175" s="3720">
        <f>'1_入力シート【基本情報】'!$AH$151</f>
        <v>0</v>
      </c>
      <c r="U175" s="3720"/>
      <c r="V175" s="3710" t="s">
        <v>61</v>
      </c>
      <c r="W175" s="3710"/>
      <c r="X175" s="3720">
        <f>'1_入力シート【基本情報】'!$AT$151</f>
        <v>0</v>
      </c>
      <c r="Y175" s="3720"/>
      <c r="Z175" s="1359" t="s">
        <v>849</v>
      </c>
      <c r="AC175" s="1368" t="str">
        <f>'1_入力シート【基本情報】'!$DO$152</f>
        <v/>
      </c>
      <c r="AD175" s="1359" t="s">
        <v>3562</v>
      </c>
      <c r="AJ175" s="1370"/>
      <c r="AK175" s="3720">
        <f>'1_入力シート【基本情報】'!$AH$152</f>
        <v>0</v>
      </c>
      <c r="AL175" s="3720"/>
      <c r="AM175" s="3710" t="s">
        <v>61</v>
      </c>
      <c r="AN175" s="3710"/>
      <c r="AO175" s="3720">
        <f>'1_入力シート【基本情報】'!$AT$152</f>
        <v>0</v>
      </c>
      <c r="AP175" s="3720"/>
      <c r="AQ175" s="1359" t="s">
        <v>849</v>
      </c>
    </row>
    <row r="176" spans="2:46" ht="12.95" customHeight="1" x14ac:dyDescent="0.15">
      <c r="L176" s="1368" t="str">
        <f>'1_入力シート【基本情報】'!$DO$153</f>
        <v/>
      </c>
      <c r="M176" s="1359" t="s">
        <v>3561</v>
      </c>
      <c r="AA176" s="3720">
        <f>'1_入力シート【基本情報】'!$AH$153</f>
        <v>0</v>
      </c>
      <c r="AB176" s="3720"/>
      <c r="AC176" s="3710" t="s">
        <v>61</v>
      </c>
      <c r="AD176" s="3710"/>
      <c r="AE176" s="3720">
        <f>'1_入力シート【基本情報】'!$AT$153</f>
        <v>0</v>
      </c>
      <c r="AF176" s="3720"/>
      <c r="AG176" s="1359" t="s">
        <v>849</v>
      </c>
    </row>
    <row r="177" spans="2:53" ht="12.95" customHeight="1" x14ac:dyDescent="0.15">
      <c r="L177" s="1368" t="str">
        <f>'1_入力シート【基本情報】'!$DO$154</f>
        <v/>
      </c>
      <c r="M177" s="1359" t="s">
        <v>3555</v>
      </c>
      <c r="P177" s="1370"/>
      <c r="Q177" s="3720">
        <f>'1_入力シート【基本情報】'!$AH$154</f>
        <v>0</v>
      </c>
      <c r="R177" s="3720"/>
      <c r="S177" s="3710" t="s">
        <v>61</v>
      </c>
      <c r="T177" s="3710"/>
      <c r="U177" s="3720">
        <f>'1_入力シート【基本情報】'!$AT$154</f>
        <v>0</v>
      </c>
      <c r="V177" s="3720"/>
      <c r="W177" s="1359" t="s">
        <v>849</v>
      </c>
      <c r="AC177" s="1378" t="str">
        <f>IF('1_入力シート【基本情報】'!$DQ$154=3,"",'1_入力シート【基本情報】'!$DQ$151)</f>
        <v/>
      </c>
      <c r="AD177" s="1359" t="s">
        <v>765</v>
      </c>
    </row>
    <row r="178" spans="2:53" ht="12.95" hidden="1" customHeight="1" x14ac:dyDescent="0.15">
      <c r="C178" s="1359" t="s">
        <v>848</v>
      </c>
      <c r="S178" s="1379"/>
      <c r="T178" s="1359" t="s">
        <v>847</v>
      </c>
      <c r="AC178" s="1379"/>
      <c r="AD178" s="1359" t="s">
        <v>846</v>
      </c>
      <c r="AI178" s="1379"/>
      <c r="AJ178" s="1359" t="s">
        <v>845</v>
      </c>
    </row>
    <row r="179" spans="2:53" ht="12.95" hidden="1" customHeight="1" x14ac:dyDescent="0.15">
      <c r="S179" s="1379"/>
      <c r="T179" s="1359" t="s">
        <v>844</v>
      </c>
      <c r="AI179" s="1379"/>
      <c r="AJ179" s="1359" t="s">
        <v>3536</v>
      </c>
      <c r="AN179" s="3730"/>
      <c r="AO179" s="3730"/>
      <c r="AP179" s="3730"/>
      <c r="AQ179" s="3730"/>
      <c r="AR179" s="3730"/>
      <c r="AS179" s="3730"/>
      <c r="AT179" s="1359" t="s">
        <v>3</v>
      </c>
    </row>
    <row r="180" spans="2:53" ht="12.95" customHeight="1" x14ac:dyDescent="0.15">
      <c r="C180" s="1359" t="s">
        <v>843</v>
      </c>
      <c r="S180" s="1368" t="str">
        <f>'1_入力シート【基本情報】'!$DO$155</f>
        <v/>
      </c>
      <c r="T180" s="1359" t="s">
        <v>647</v>
      </c>
      <c r="V180" s="1368" t="str">
        <f>'1_入力シート【基本情報】'!$DP$155</f>
        <v/>
      </c>
      <c r="W180" s="1359" t="s">
        <v>641</v>
      </c>
    </row>
    <row r="181" spans="2:53" ht="12" hidden="1" customHeight="1" x14ac:dyDescent="0.15"/>
    <row r="182" spans="2:53" ht="12" hidden="1" customHeight="1" x14ac:dyDescent="0.15"/>
    <row r="183" spans="2:53" ht="4.5" customHeight="1" x14ac:dyDescent="0.15"/>
    <row r="184" spans="2:53" ht="4.5" customHeight="1" x14ac:dyDescent="0.15"/>
    <row r="185" spans="2:53" ht="14.1" customHeight="1" x14ac:dyDescent="0.15">
      <c r="B185" s="1359" t="s">
        <v>842</v>
      </c>
    </row>
    <row r="186" spans="2:53" ht="12.95" customHeight="1" x14ac:dyDescent="0.15">
      <c r="C186" s="1359" t="s">
        <v>773</v>
      </c>
      <c r="N186" s="1368" t="str">
        <f>IF(OR('2_入力シート【検査結果表】 換気設備'!FT22&lt;&gt;"",'2_入力シート【検査結果表】 換気設備'!FU22&lt;&gt;""),"レ","")</f>
        <v/>
      </c>
      <c r="O186" s="1359" t="s">
        <v>3558</v>
      </c>
      <c r="X186" s="1368" t="str">
        <f>'2_入力シート【検査結果表】 換気設備'!$FU$22</f>
        <v/>
      </c>
      <c r="Y186" s="1359" t="s">
        <v>772</v>
      </c>
      <c r="AG186" s="1368" t="str">
        <f>IF(OR('2_入力シート【検査結果表】 換気設備'!FS22&lt;&gt;"",'2_入力シート【検査結果表】 換気設備'!FR22&lt;&gt;""),"レ","")</f>
        <v/>
      </c>
      <c r="AH186" s="1359" t="s">
        <v>634</v>
      </c>
    </row>
    <row r="187" spans="2:53" ht="12.95" customHeight="1" x14ac:dyDescent="0.15">
      <c r="C187" s="1359" t="s">
        <v>771</v>
      </c>
      <c r="N187" s="3699" t="str">
        <f>IF(DR618&lt;5,"別紙参照","")</f>
        <v/>
      </c>
      <c r="O187" s="3699"/>
      <c r="P187" s="3699"/>
      <c r="Q187" s="3699"/>
      <c r="R187" s="3699"/>
      <c r="S187" s="3699"/>
      <c r="T187" s="3699"/>
      <c r="U187" s="3699"/>
      <c r="V187" s="3699"/>
      <c r="W187" s="3699"/>
      <c r="X187" s="3699"/>
      <c r="Y187" s="3699"/>
      <c r="Z187" s="3699"/>
      <c r="AA187" s="3699"/>
      <c r="AB187" s="3699"/>
      <c r="AC187" s="3699"/>
      <c r="AD187" s="3699"/>
      <c r="AE187" s="3699"/>
      <c r="AF187" s="3699"/>
      <c r="AG187" s="3699"/>
      <c r="AH187" s="3699"/>
      <c r="AI187" s="3699"/>
      <c r="AJ187" s="3699"/>
      <c r="AK187" s="3699"/>
      <c r="AL187" s="3699"/>
      <c r="AM187" s="3699"/>
      <c r="AN187" s="3699"/>
      <c r="AO187" s="3699"/>
      <c r="AP187" s="3699"/>
      <c r="AQ187" s="3699"/>
      <c r="AR187" s="3699"/>
      <c r="AS187" s="3699"/>
      <c r="AT187" s="3699"/>
      <c r="BA187" s="1370"/>
    </row>
    <row r="188" spans="2:53" ht="12" hidden="1" customHeight="1" x14ac:dyDescent="0.15">
      <c r="N188" s="3699"/>
      <c r="O188" s="3699"/>
      <c r="P188" s="3699"/>
      <c r="Q188" s="3699"/>
      <c r="R188" s="3699"/>
      <c r="S188" s="3699"/>
      <c r="T188" s="3699"/>
      <c r="U188" s="3699"/>
      <c r="V188" s="3699"/>
      <c r="W188" s="3699"/>
      <c r="X188" s="3699"/>
      <c r="Y188" s="3699"/>
      <c r="Z188" s="3699"/>
      <c r="AA188" s="3699"/>
      <c r="AB188" s="3699"/>
      <c r="AC188" s="3699"/>
      <c r="AD188" s="3699"/>
      <c r="AE188" s="3699"/>
      <c r="AF188" s="3699"/>
      <c r="AG188" s="3699"/>
      <c r="AH188" s="3699"/>
      <c r="AI188" s="3699"/>
      <c r="AJ188" s="3699"/>
      <c r="AK188" s="3699"/>
      <c r="AL188" s="3699"/>
      <c r="AM188" s="3699"/>
      <c r="AN188" s="3699"/>
      <c r="AO188" s="3699"/>
      <c r="AP188" s="3699"/>
      <c r="AQ188" s="3699"/>
      <c r="AR188" s="3699"/>
      <c r="AS188" s="3699"/>
      <c r="AT188" s="3699"/>
    </row>
    <row r="189" spans="2:53" ht="12" hidden="1" customHeight="1" x14ac:dyDescent="0.15">
      <c r="N189" s="3699"/>
      <c r="O189" s="3699"/>
      <c r="P189" s="3699"/>
      <c r="Q189" s="3699"/>
      <c r="R189" s="3699"/>
      <c r="S189" s="3699"/>
      <c r="T189" s="3699"/>
      <c r="U189" s="3699"/>
      <c r="V189" s="3699"/>
      <c r="W189" s="3699"/>
      <c r="X189" s="3699"/>
      <c r="Y189" s="3699"/>
      <c r="Z189" s="3699"/>
      <c r="AA189" s="3699"/>
      <c r="AB189" s="3699"/>
      <c r="AC189" s="3699"/>
      <c r="AD189" s="3699"/>
      <c r="AE189" s="3699"/>
      <c r="AF189" s="3699"/>
      <c r="AG189" s="3699"/>
      <c r="AH189" s="3699"/>
      <c r="AI189" s="3699"/>
      <c r="AJ189" s="3699"/>
      <c r="AK189" s="3699"/>
      <c r="AL189" s="3699"/>
      <c r="AM189" s="3699"/>
      <c r="AN189" s="3699"/>
      <c r="AO189" s="3699"/>
      <c r="AP189" s="3699"/>
      <c r="AQ189" s="3699"/>
      <c r="AR189" s="3699"/>
      <c r="AS189" s="3699"/>
      <c r="AT189" s="3699"/>
    </row>
    <row r="190" spans="2:53" ht="12" hidden="1" customHeight="1" x14ac:dyDescent="0.15">
      <c r="N190" s="3699"/>
      <c r="O190" s="3699"/>
      <c r="P190" s="3699"/>
      <c r="Q190" s="3699"/>
      <c r="R190" s="3699"/>
      <c r="S190" s="3699"/>
      <c r="T190" s="3699"/>
      <c r="U190" s="3699"/>
      <c r="V190" s="3699"/>
      <c r="W190" s="3699"/>
      <c r="X190" s="3699"/>
      <c r="Y190" s="3699"/>
      <c r="Z190" s="3699"/>
      <c r="AA190" s="3699"/>
      <c r="AB190" s="3699"/>
      <c r="AC190" s="3699"/>
      <c r="AD190" s="3699"/>
      <c r="AE190" s="3699"/>
      <c r="AF190" s="3699"/>
      <c r="AG190" s="3699"/>
      <c r="AH190" s="3699"/>
      <c r="AI190" s="3699"/>
      <c r="AJ190" s="3699"/>
      <c r="AK190" s="3699"/>
      <c r="AL190" s="3699"/>
      <c r="AM190" s="3699"/>
      <c r="AN190" s="3699"/>
      <c r="AO190" s="3699"/>
      <c r="AP190" s="3699"/>
      <c r="AQ190" s="3699"/>
      <c r="AR190" s="3699"/>
      <c r="AS190" s="3699"/>
      <c r="AT190" s="3699"/>
    </row>
    <row r="191" spans="2:53" ht="12" hidden="1" customHeight="1" x14ac:dyDescent="0.15">
      <c r="N191" s="3699"/>
      <c r="O191" s="3699"/>
      <c r="P191" s="3699"/>
      <c r="Q191" s="3699"/>
      <c r="R191" s="3699"/>
      <c r="S191" s="3699"/>
      <c r="T191" s="3699"/>
      <c r="U191" s="3699"/>
      <c r="V191" s="3699"/>
      <c r="W191" s="3699"/>
      <c r="X191" s="3699"/>
      <c r="Y191" s="3699"/>
      <c r="Z191" s="3699"/>
      <c r="AA191" s="3699"/>
      <c r="AB191" s="3699"/>
      <c r="AC191" s="3699"/>
      <c r="AD191" s="3699"/>
      <c r="AE191" s="3699"/>
      <c r="AF191" s="3699"/>
      <c r="AG191" s="3699"/>
      <c r="AH191" s="3699"/>
      <c r="AI191" s="3699"/>
      <c r="AJ191" s="3699"/>
      <c r="AK191" s="3699"/>
      <c r="AL191" s="3699"/>
      <c r="AM191" s="3699"/>
      <c r="AN191" s="3699"/>
      <c r="AO191" s="3699"/>
      <c r="AP191" s="3699"/>
      <c r="AQ191" s="3699"/>
      <c r="AR191" s="3699"/>
      <c r="AS191" s="3699"/>
      <c r="AT191" s="3699"/>
    </row>
    <row r="192" spans="2:53" ht="12.75" customHeight="1" x14ac:dyDescent="0.15">
      <c r="C192" s="1359" t="s">
        <v>770</v>
      </c>
      <c r="N192" s="1368" t="str">
        <f>IF(OR('2_入力シート【検査結果表】 換気設備'!FV14&lt;&gt;"",'2_入力シート【検査結果表】 換気設備'!FV14,'2_入力シート【検査結果表】 換気設備'!GA14&lt;&gt;""),"レ","")</f>
        <v/>
      </c>
      <c r="O192" s="1359" t="s">
        <v>769</v>
      </c>
      <c r="Q192" s="3700" t="str">
        <f>IF(N192="レ","令和","")</f>
        <v/>
      </c>
      <c r="R192" s="3700"/>
      <c r="S192" s="3706" t="str">
        <f>IF('2_入力シート【検査結果表】 換気設備'!FX14&lt;&gt;"",'2_入力シート【検査結果表】 換気設備'!FX14,IF('2_入力シート【検査結果表】 換気設備'!GC14&lt;&gt;"",'2_入力シート【検査結果表】 換気設備'!GC14,""))</f>
        <v/>
      </c>
      <c r="T192" s="3706"/>
      <c r="U192" s="1551" t="s">
        <v>2</v>
      </c>
      <c r="V192" s="3706" t="str">
        <f>IF('2_入力シート【検査結果表】 換気設備'!FY14&lt;&gt;"",'2_入力シート【検査結果表】 換気設備'!FY14,IF('2_入力シート【検査結果表】 換気設備'!GD14&lt;&gt;"",'2_入力シート【検査結果表】 換気設備'!GD14,""))</f>
        <v/>
      </c>
      <c r="W192" s="3706"/>
      <c r="X192" s="1359" t="s">
        <v>762</v>
      </c>
      <c r="AG192" s="1368" t="str">
        <f>IF(BF53=0,"",IF(OR('2_入力シート【検査結果表】 換気設備'!FZ14="レ",'2_入力シート【検査結果表】 換気設備'!GE14="レ"),"レ",""))</f>
        <v/>
      </c>
      <c r="AH192" s="1359" t="s">
        <v>765</v>
      </c>
      <c r="BA192" s="1531"/>
    </row>
    <row r="193" spans="2:39" ht="12" hidden="1" customHeight="1" x14ac:dyDescent="0.15"/>
    <row r="194" spans="2:39" ht="12" hidden="1" customHeight="1" x14ac:dyDescent="0.15"/>
    <row r="195" spans="2:39" ht="12" hidden="1" customHeight="1" x14ac:dyDescent="0.15"/>
    <row r="196" spans="2:39" ht="6" customHeight="1" x14ac:dyDescent="0.15"/>
    <row r="197" spans="2:39" ht="6" customHeight="1" x14ac:dyDescent="0.15"/>
    <row r="198" spans="2:39" ht="14.1" customHeight="1" x14ac:dyDescent="0.15">
      <c r="B198" s="1359" t="s">
        <v>841</v>
      </c>
    </row>
    <row r="199" spans="2:39" ht="12.95" customHeight="1" x14ac:dyDescent="0.15">
      <c r="C199" s="1359" t="s">
        <v>767</v>
      </c>
      <c r="L199" s="1368" t="str">
        <f>'1_入力シート【基本情報】'!$DP$360</f>
        <v/>
      </c>
      <c r="M199" s="1359" t="s">
        <v>647</v>
      </c>
      <c r="O199" s="1368" t="str">
        <f>'1_入力シート【基本情報】'!$DQ$360</f>
        <v/>
      </c>
      <c r="P199" s="1359" t="s">
        <v>765</v>
      </c>
    </row>
    <row r="200" spans="2:39" ht="12.95" customHeight="1" x14ac:dyDescent="0.15">
      <c r="C200" s="1359" t="s">
        <v>766</v>
      </c>
      <c r="L200" s="1368" t="str">
        <f>'1_入力シート【基本情報】'!$DS$360</f>
        <v/>
      </c>
      <c r="M200" s="1359" t="s">
        <v>647</v>
      </c>
      <c r="O200" s="1368" t="str">
        <f>'1_入力シート【基本情報】'!$DT$360</f>
        <v/>
      </c>
      <c r="P200" s="1359" t="s">
        <v>765</v>
      </c>
    </row>
    <row r="201" spans="2:39" ht="12.95" customHeight="1" x14ac:dyDescent="0.15">
      <c r="C201" s="1359" t="s">
        <v>764</v>
      </c>
      <c r="L201" s="1368" t="str">
        <f>'1_入力シート【基本情報】'!$DP$364</f>
        <v/>
      </c>
      <c r="M201" s="1359" t="s">
        <v>648</v>
      </c>
      <c r="Q201" s="1368" t="str">
        <f>'1_入力シート【基本情報】'!$DQ$364</f>
        <v/>
      </c>
      <c r="R201" s="1359" t="s">
        <v>763</v>
      </c>
      <c r="V201" s="1359" t="s">
        <v>4</v>
      </c>
      <c r="W201" s="3700" t="str">
        <f>IF(Q201="レ","令和","")</f>
        <v/>
      </c>
      <c r="X201" s="3700"/>
      <c r="Y201" s="3706" t="str">
        <f>'1_入力シート【基本情報】'!$DP$366</f>
        <v/>
      </c>
      <c r="Z201" s="3706"/>
      <c r="AA201" s="1551" t="s">
        <v>2</v>
      </c>
      <c r="AB201" s="3706" t="str">
        <f>'1_入力シート【基本情報】'!$DQ$366</f>
        <v/>
      </c>
      <c r="AC201" s="3706"/>
      <c r="AD201" s="1359" t="s">
        <v>762</v>
      </c>
      <c r="AL201" s="1368" t="str">
        <f>'1_入力シート【基本情報】'!$DR$364</f>
        <v/>
      </c>
      <c r="AM201" s="1359" t="s">
        <v>635</v>
      </c>
    </row>
    <row r="202" spans="2:39" ht="12" hidden="1" customHeight="1" x14ac:dyDescent="0.15"/>
    <row r="203" spans="2:39" ht="12" hidden="1" customHeight="1" x14ac:dyDescent="0.15"/>
    <row r="204" spans="2:39" ht="12" hidden="1" customHeight="1" x14ac:dyDescent="0.15"/>
    <row r="205" spans="2:39" ht="4.5" customHeight="1" x14ac:dyDescent="0.15"/>
    <row r="206" spans="2:39" ht="4.5" customHeight="1" x14ac:dyDescent="0.15"/>
    <row r="207" spans="2:39" ht="12" hidden="1" customHeight="1" x14ac:dyDescent="0.15"/>
    <row r="208" spans="2:39" ht="12" hidden="1" customHeight="1" x14ac:dyDescent="0.15"/>
    <row r="209" spans="2:58" ht="12" hidden="1" customHeight="1" x14ac:dyDescent="0.15"/>
    <row r="210" spans="2:58" ht="12" hidden="1" customHeight="1" x14ac:dyDescent="0.15"/>
    <row r="211" spans="2:58" ht="12" hidden="1" customHeight="1" x14ac:dyDescent="0.15"/>
    <row r="212" spans="2:58" ht="14.1" customHeight="1" x14ac:dyDescent="0.15">
      <c r="B212" s="1359" t="s">
        <v>840</v>
      </c>
      <c r="AV212" s="1372"/>
    </row>
    <row r="213" spans="2:58" ht="12.95" customHeight="1" x14ac:dyDescent="0.15">
      <c r="B213" s="1359" t="s">
        <v>812</v>
      </c>
    </row>
    <row r="214" spans="2:58" ht="12.95" customHeight="1" x14ac:dyDescent="0.15">
      <c r="C214" s="1359" t="s">
        <v>806</v>
      </c>
      <c r="J214" s="1556" t="s">
        <v>798</v>
      </c>
      <c r="K214" s="3729" t="str">
        <f>'1_入力シート【基本情報】'!$DS$161</f>
        <v/>
      </c>
      <c r="L214" s="3729"/>
      <c r="M214" s="1359" t="s">
        <v>3563</v>
      </c>
      <c r="W214" s="1359" t="s">
        <v>4</v>
      </c>
      <c r="X214" s="3730" t="str">
        <f>'1_入力シート【基本情報】'!$DS$162</f>
        <v/>
      </c>
      <c r="Y214" s="3730"/>
      <c r="Z214" s="3730"/>
      <c r="AA214" s="3730"/>
      <c r="AB214" s="3730"/>
      <c r="AC214" s="3730"/>
      <c r="AD214" s="3731" t="s">
        <v>810</v>
      </c>
      <c r="AE214" s="3732"/>
      <c r="AF214" s="3732"/>
      <c r="AG214" s="3732"/>
      <c r="AH214" s="3733" t="str">
        <f>'1_入力シート【基本情報】'!$DS$163</f>
        <v/>
      </c>
      <c r="AI214" s="3733"/>
      <c r="AJ214" s="3733"/>
      <c r="AK214" s="3733"/>
      <c r="AL214" s="3733"/>
      <c r="AM214" s="3733"/>
      <c r="AN214" s="3733"/>
      <c r="AO214" s="1359" t="s">
        <v>24</v>
      </c>
    </row>
    <row r="215" spans="2:58" ht="12.95" customHeight="1" x14ac:dyDescent="0.15">
      <c r="J215" s="1359" t="s">
        <v>803</v>
      </c>
      <c r="AG215" s="1556" t="s">
        <v>25</v>
      </c>
      <c r="AH215" s="3733" t="str">
        <f>'1_入力シート【基本情報】'!$DS$164</f>
        <v/>
      </c>
      <c r="AI215" s="3733"/>
      <c r="AJ215" s="3733"/>
      <c r="AK215" s="3733"/>
      <c r="AL215" s="3733"/>
      <c r="AM215" s="3733"/>
      <c r="AN215" s="3733"/>
      <c r="AO215" s="1359" t="s">
        <v>24</v>
      </c>
    </row>
    <row r="216" spans="2:58" ht="12" hidden="1" customHeight="1" x14ac:dyDescent="0.15"/>
    <row r="217" spans="2:58" ht="12.95" customHeight="1" x14ac:dyDescent="0.15">
      <c r="C217" s="1359" t="s">
        <v>801</v>
      </c>
      <c r="N217" s="3699" t="str">
        <f>IF('1_入力シート【基本情報】'!$DS$165="","",ASC('1_入力シート【基本情報】'!$DS$165))</f>
        <v/>
      </c>
      <c r="O217" s="3699"/>
      <c r="P217" s="3699"/>
      <c r="Q217" s="3699"/>
      <c r="R217" s="3699"/>
      <c r="S217" s="3699"/>
      <c r="T217" s="3699"/>
      <c r="U217" s="3699"/>
      <c r="V217" s="3699"/>
      <c r="W217" s="3699"/>
      <c r="X217" s="3699"/>
      <c r="Y217" s="3699"/>
      <c r="Z217" s="3699"/>
      <c r="AA217" s="3699"/>
      <c r="AB217" s="3699"/>
      <c r="AC217" s="3699"/>
      <c r="AD217" s="3699"/>
      <c r="AE217" s="3699"/>
      <c r="AF217" s="3699"/>
      <c r="AG217" s="3699"/>
      <c r="AH217" s="3699"/>
      <c r="AI217" s="3699"/>
      <c r="AJ217" s="3699"/>
      <c r="AK217" s="3699"/>
      <c r="AL217" s="3699"/>
      <c r="AM217" s="3699"/>
      <c r="AN217" s="3699"/>
      <c r="AO217" s="3699"/>
      <c r="AP217" s="3699"/>
      <c r="AQ217" s="3699"/>
      <c r="AR217" s="3699"/>
      <c r="AS217" s="3699"/>
      <c r="AT217" s="3699"/>
    </row>
    <row r="218" spans="2:58" ht="12.95" customHeight="1" x14ac:dyDescent="0.15">
      <c r="C218" s="1359" t="s">
        <v>800</v>
      </c>
      <c r="N218" s="3699" t="str">
        <f>'1_入力シート【基本情報】'!$DS$166</f>
        <v/>
      </c>
      <c r="O218" s="3699"/>
      <c r="P218" s="3699"/>
      <c r="Q218" s="3699"/>
      <c r="R218" s="3699"/>
      <c r="S218" s="3699"/>
      <c r="T218" s="3699"/>
      <c r="U218" s="3699"/>
      <c r="V218" s="3699"/>
      <c r="W218" s="3699"/>
      <c r="X218" s="3699"/>
      <c r="Y218" s="3699"/>
      <c r="Z218" s="3699"/>
      <c r="AA218" s="3699"/>
      <c r="AB218" s="3699"/>
      <c r="AC218" s="3699"/>
      <c r="AD218" s="3699"/>
      <c r="AE218" s="3699"/>
      <c r="AF218" s="3699"/>
      <c r="AG218" s="3699"/>
      <c r="AH218" s="3699"/>
      <c r="AI218" s="3699"/>
      <c r="AJ218" s="3699"/>
      <c r="AK218" s="3699"/>
      <c r="AL218" s="3699"/>
      <c r="AM218" s="3699"/>
      <c r="AN218" s="3699"/>
      <c r="AO218" s="3699"/>
      <c r="AP218" s="3699"/>
      <c r="AQ218" s="3699"/>
      <c r="AR218" s="3699"/>
      <c r="AS218" s="3699"/>
      <c r="AT218" s="3699"/>
    </row>
    <row r="219" spans="2:58" ht="12.95" customHeight="1" x14ac:dyDescent="0.15">
      <c r="C219" s="1359" t="s">
        <v>799</v>
      </c>
      <c r="N219" s="3737" t="str">
        <f>'1_入力シート【基本情報】'!$DS$167</f>
        <v/>
      </c>
      <c r="O219" s="3737"/>
      <c r="P219" s="3737"/>
      <c r="Q219" s="3737"/>
      <c r="R219" s="3737"/>
      <c r="S219" s="3737"/>
      <c r="T219" s="3737"/>
      <c r="U219" s="3737"/>
      <c r="V219" s="3737"/>
      <c r="W219" s="3737"/>
      <c r="X219" s="3737"/>
      <c r="Y219" s="3737"/>
      <c r="Z219" s="3737"/>
      <c r="AA219" s="3737"/>
      <c r="AB219" s="3737"/>
      <c r="AC219" s="3737"/>
      <c r="AD219" s="3737"/>
      <c r="AE219" s="3737"/>
      <c r="AF219" s="3737"/>
      <c r="AG219" s="3737"/>
      <c r="AH219" s="3737"/>
      <c r="AI219" s="3737"/>
      <c r="AJ219" s="3737"/>
      <c r="AK219" s="3737"/>
      <c r="AL219" s="3737"/>
      <c r="AM219" s="3737"/>
      <c r="AN219" s="3737"/>
      <c r="AO219" s="3737"/>
      <c r="AP219" s="3737"/>
      <c r="AQ219" s="3737"/>
      <c r="AR219" s="3737"/>
      <c r="AS219" s="3737"/>
      <c r="AT219" s="3737"/>
    </row>
    <row r="220" spans="2:58" ht="12.95" customHeight="1" x14ac:dyDescent="0.15">
      <c r="J220" s="1556" t="s">
        <v>798</v>
      </c>
      <c r="K220" s="3729" t="str">
        <f>'1_入力シート【基本情報】'!$DS$168</f>
        <v/>
      </c>
      <c r="L220" s="3729"/>
      <c r="M220" s="1359" t="s">
        <v>3564</v>
      </c>
      <c r="V220" s="1556"/>
      <c r="W220" s="1359" t="s">
        <v>4</v>
      </c>
      <c r="X220" s="3730" t="str">
        <f>'1_入力シート【基本情報】'!$DS$169</f>
        <v/>
      </c>
      <c r="Y220" s="3730"/>
      <c r="Z220" s="3730"/>
      <c r="AA220" s="3730"/>
      <c r="AB220" s="3731" t="s">
        <v>808</v>
      </c>
      <c r="AC220" s="3732"/>
      <c r="AD220" s="3732"/>
      <c r="AE220" s="3732"/>
      <c r="AF220" s="3732"/>
      <c r="AG220" s="3732"/>
      <c r="AH220" s="3733" t="str">
        <f>'1_入力シート【基本情報】'!$DS$170</f>
        <v/>
      </c>
      <c r="AI220" s="3733"/>
      <c r="AJ220" s="3733"/>
      <c r="AK220" s="3733"/>
      <c r="AL220" s="3733"/>
      <c r="AM220" s="3733"/>
      <c r="AN220" s="3733"/>
      <c r="AO220" s="1359" t="s">
        <v>24</v>
      </c>
      <c r="BF220" s="1359" t="str">
        <f>'1_入力シート【基本情報】'!DP170</f>
        <v>郵便番号未入力判定</v>
      </c>
    </row>
    <row r="221" spans="2:58" ht="12.95" customHeight="1" x14ac:dyDescent="0.15">
      <c r="C221" s="1359" t="s">
        <v>795</v>
      </c>
      <c r="N221" s="3707" t="str">
        <f>IF(BF221=1,"",'1_入力シート【基本情報】'!$DS$171)</f>
        <v/>
      </c>
      <c r="O221" s="3707"/>
      <c r="P221" s="3707"/>
      <c r="Q221" s="3707"/>
      <c r="R221" s="3707"/>
      <c r="S221" s="3707"/>
      <c r="T221" s="3707"/>
      <c r="U221" s="3707"/>
      <c r="V221" s="3707"/>
      <c r="W221" s="1367"/>
      <c r="X221" s="1367"/>
      <c r="Y221" s="1367"/>
      <c r="Z221" s="1367"/>
      <c r="AA221" s="1367"/>
      <c r="AB221" s="1367"/>
      <c r="AC221" s="1367"/>
      <c r="AD221" s="1367"/>
      <c r="AE221" s="1367"/>
      <c r="AF221" s="1367"/>
      <c r="AG221" s="1367"/>
      <c r="AH221" s="1367"/>
      <c r="AI221" s="1367"/>
      <c r="AJ221" s="1367"/>
      <c r="AK221" s="1367"/>
      <c r="AL221" s="1367"/>
      <c r="AM221" s="1367"/>
      <c r="AN221" s="1367"/>
      <c r="AO221" s="1367"/>
      <c r="AP221" s="1558"/>
      <c r="BF221" s="1531">
        <f>'1_入力シート【基本情報】'!DP171</f>
        <v>1</v>
      </c>
    </row>
    <row r="222" spans="2:58" ht="12.95" customHeight="1" x14ac:dyDescent="0.15">
      <c r="C222" s="1359" t="s">
        <v>794</v>
      </c>
      <c r="N222" s="3701">
        <f>'1_入力シート【基本情報】'!$AB$172</f>
        <v>0</v>
      </c>
      <c r="O222" s="3701"/>
      <c r="P222" s="3701"/>
      <c r="Q222" s="3701"/>
      <c r="R222" s="3701"/>
      <c r="S222" s="3701"/>
      <c r="T222" s="3701"/>
      <c r="U222" s="3701"/>
      <c r="V222" s="3701"/>
      <c r="W222" s="3701"/>
      <c r="X222" s="3701"/>
      <c r="Y222" s="3701"/>
      <c r="Z222" s="3701"/>
      <c r="AA222" s="3701"/>
      <c r="AB222" s="3701"/>
      <c r="AC222" s="3701"/>
      <c r="AD222" s="3701"/>
      <c r="AE222" s="3701"/>
      <c r="AF222" s="3701"/>
      <c r="AG222" s="3701"/>
      <c r="AH222" s="3701"/>
      <c r="AI222" s="3701"/>
      <c r="AJ222" s="3701"/>
      <c r="AK222" s="3701"/>
      <c r="AL222" s="3701"/>
      <c r="AM222" s="3701"/>
      <c r="AN222" s="3701"/>
      <c r="AO222" s="3701"/>
      <c r="AP222" s="3701"/>
      <c r="AQ222" s="3701"/>
      <c r="AR222" s="3701"/>
      <c r="AS222" s="3701"/>
      <c r="AT222" s="3701"/>
      <c r="BF222" s="1359" t="str">
        <f>'1_入力シート【基本情報】'!DP172</f>
        <v>電話番号未入力判定</v>
      </c>
    </row>
    <row r="223" spans="2:58" ht="12.95" customHeight="1" x14ac:dyDescent="0.15">
      <c r="C223" s="1359" t="s">
        <v>793</v>
      </c>
      <c r="N223" s="3708" t="str">
        <f>IF(BF223=1,"",'1_入力シート【基本情報】'!$DS$173)</f>
        <v/>
      </c>
      <c r="O223" s="3708"/>
      <c r="P223" s="3708"/>
      <c r="Q223" s="3708"/>
      <c r="R223" s="3708"/>
      <c r="S223" s="3708"/>
      <c r="T223" s="3708"/>
      <c r="U223" s="3708"/>
      <c r="V223" s="3708"/>
      <c r="W223" s="3708"/>
      <c r="X223" s="3708"/>
      <c r="Y223" s="3708"/>
      <c r="Z223" s="3708"/>
      <c r="AA223" s="3708"/>
      <c r="AB223" s="3708"/>
      <c r="AC223" s="3708"/>
      <c r="AD223" s="3708"/>
      <c r="AE223" s="1376"/>
      <c r="AF223" s="1376"/>
      <c r="AG223" s="1376"/>
      <c r="AH223" s="1376"/>
      <c r="AI223" s="1376"/>
      <c r="AJ223" s="1376"/>
      <c r="AK223" s="1376"/>
      <c r="AL223" s="1376"/>
      <c r="AM223" s="1376"/>
      <c r="AN223" s="1376"/>
      <c r="AO223" s="1376"/>
      <c r="AP223" s="1377"/>
      <c r="BF223" s="1531">
        <f>'1_入力シート【基本情報】'!DP173</f>
        <v>1</v>
      </c>
    </row>
    <row r="224" spans="2:58" ht="12.95" customHeight="1" x14ac:dyDescent="0.15">
      <c r="B224" s="1359" t="s">
        <v>811</v>
      </c>
    </row>
    <row r="225" spans="2:58" ht="12.95" customHeight="1" x14ac:dyDescent="0.15">
      <c r="C225" s="1359" t="s">
        <v>806</v>
      </c>
      <c r="J225" s="1556" t="s">
        <v>798</v>
      </c>
      <c r="K225" s="3729" t="str">
        <f>'1_入力シート【基本情報】'!$DS$175</f>
        <v/>
      </c>
      <c r="L225" s="3729"/>
      <c r="M225" s="1359" t="s">
        <v>3563</v>
      </c>
      <c r="V225" s="1556"/>
      <c r="W225" s="1359" t="s">
        <v>4</v>
      </c>
      <c r="X225" s="3730" t="str">
        <f>'1_入力シート【基本情報】'!$DS$176</f>
        <v/>
      </c>
      <c r="Y225" s="3730"/>
      <c r="Z225" s="3730"/>
      <c r="AA225" s="3730"/>
      <c r="AB225" s="3730"/>
      <c r="AC225" s="3730"/>
      <c r="AD225" s="3731" t="s">
        <v>810</v>
      </c>
      <c r="AE225" s="3732"/>
      <c r="AF225" s="3732"/>
      <c r="AG225" s="3732"/>
      <c r="AH225" s="3733" t="str">
        <f>'1_入力シート【基本情報】'!$DS$177</f>
        <v/>
      </c>
      <c r="AI225" s="3733"/>
      <c r="AJ225" s="3733"/>
      <c r="AK225" s="3733"/>
      <c r="AL225" s="3733"/>
      <c r="AM225" s="3733"/>
      <c r="AN225" s="3733"/>
      <c r="AO225" s="1359" t="s">
        <v>24</v>
      </c>
    </row>
    <row r="226" spans="2:58" ht="12.95" customHeight="1" x14ac:dyDescent="0.15">
      <c r="J226" s="1359" t="s">
        <v>803</v>
      </c>
      <c r="AG226" s="1556" t="s">
        <v>25</v>
      </c>
      <c r="AH226" s="3733" t="str">
        <f>'1_入力シート【基本情報】'!$DS$178</f>
        <v/>
      </c>
      <c r="AI226" s="3733"/>
      <c r="AJ226" s="3733"/>
      <c r="AK226" s="3733"/>
      <c r="AL226" s="3733"/>
      <c r="AM226" s="3733"/>
      <c r="AN226" s="3733"/>
      <c r="AO226" s="1359" t="s">
        <v>24</v>
      </c>
    </row>
    <row r="227" spans="2:58" ht="12" hidden="1" customHeight="1" x14ac:dyDescent="0.15"/>
    <row r="228" spans="2:58" ht="12.95" customHeight="1" x14ac:dyDescent="0.15">
      <c r="C228" s="1359" t="s">
        <v>801</v>
      </c>
      <c r="N228" s="3701" t="str">
        <f>IF('1_入力シート【基本情報】'!$AB$179="","",ASC('1_入力シート【基本情報】'!$AB$179))</f>
        <v/>
      </c>
      <c r="O228" s="3701"/>
      <c r="P228" s="3701"/>
      <c r="Q228" s="3701"/>
      <c r="R228" s="3701"/>
      <c r="S228" s="3701"/>
      <c r="T228" s="3701"/>
      <c r="U228" s="3701"/>
      <c r="V228" s="3701"/>
      <c r="W228" s="3701"/>
      <c r="X228" s="3701"/>
      <c r="Y228" s="3701"/>
      <c r="Z228" s="3701"/>
      <c r="AA228" s="3701"/>
      <c r="AB228" s="3701"/>
      <c r="AC228" s="3701"/>
      <c r="AD228" s="3701"/>
      <c r="AE228" s="3701"/>
      <c r="AF228" s="3701"/>
      <c r="AG228" s="3701"/>
      <c r="AH228" s="3701"/>
      <c r="AI228" s="3701"/>
      <c r="AJ228" s="3701"/>
      <c r="AK228" s="3701"/>
      <c r="AL228" s="3701"/>
      <c r="AM228" s="3701"/>
      <c r="AN228" s="3701"/>
      <c r="AO228" s="3701"/>
      <c r="AP228" s="3701"/>
      <c r="AQ228" s="3701"/>
      <c r="AR228" s="3701"/>
      <c r="AS228" s="3701"/>
      <c r="AT228" s="3701"/>
    </row>
    <row r="229" spans="2:58" ht="12.95" customHeight="1" x14ac:dyDescent="0.15">
      <c r="C229" s="1359" t="s">
        <v>800</v>
      </c>
      <c r="N229" s="3701">
        <f>'1_入力シート【基本情報】'!$AB$180</f>
        <v>0</v>
      </c>
      <c r="O229" s="3701"/>
      <c r="P229" s="3701"/>
      <c r="Q229" s="3701"/>
      <c r="R229" s="3701"/>
      <c r="S229" s="3701"/>
      <c r="T229" s="3701"/>
      <c r="U229" s="3701"/>
      <c r="V229" s="3701"/>
      <c r="W229" s="3701"/>
      <c r="X229" s="3701"/>
      <c r="Y229" s="3701"/>
      <c r="Z229" s="3701"/>
      <c r="AA229" s="3701"/>
      <c r="AB229" s="3701"/>
      <c r="AC229" s="3701"/>
      <c r="AD229" s="3701"/>
      <c r="AE229" s="3701"/>
      <c r="AF229" s="3701"/>
      <c r="AG229" s="3701"/>
      <c r="AH229" s="3701"/>
      <c r="AI229" s="3701"/>
      <c r="AJ229" s="3701"/>
      <c r="AK229" s="3701"/>
      <c r="AL229" s="3701"/>
      <c r="AM229" s="3701"/>
      <c r="AN229" s="3701"/>
      <c r="AO229" s="3701"/>
      <c r="AP229" s="3701"/>
      <c r="AQ229" s="3701"/>
      <c r="AR229" s="3701"/>
      <c r="AS229" s="3701"/>
      <c r="AT229" s="3701"/>
    </row>
    <row r="230" spans="2:58" ht="12.95" customHeight="1" x14ac:dyDescent="0.15">
      <c r="C230" s="1359" t="s">
        <v>799</v>
      </c>
      <c r="N230" s="3699" t="str">
        <f>IF('1_入力シート【基本情報】'!DS174=TRUE,'1_入力シート【基本情報】'!DS167,'1_入力シート【基本情報】'!DS181)</f>
        <v/>
      </c>
      <c r="O230" s="3699"/>
      <c r="P230" s="3699"/>
      <c r="Q230" s="3699"/>
      <c r="R230" s="3699"/>
      <c r="S230" s="3699"/>
      <c r="T230" s="3699"/>
      <c r="U230" s="3699"/>
      <c r="V230" s="3699"/>
      <c r="W230" s="3699"/>
      <c r="X230" s="3699"/>
      <c r="Y230" s="3699"/>
      <c r="Z230" s="3699"/>
      <c r="AA230" s="3699"/>
      <c r="AB230" s="3699"/>
      <c r="AC230" s="3699"/>
      <c r="AD230" s="3699"/>
      <c r="AE230" s="3699"/>
      <c r="AF230" s="3699"/>
      <c r="AG230" s="3699"/>
      <c r="AH230" s="3699"/>
      <c r="AI230" s="3699"/>
      <c r="AJ230" s="3699"/>
      <c r="AK230" s="3699"/>
      <c r="AL230" s="3699"/>
      <c r="AM230" s="3699"/>
      <c r="AN230" s="3699"/>
      <c r="AO230" s="3699"/>
      <c r="AP230" s="3699"/>
      <c r="AQ230" s="3699"/>
      <c r="AR230" s="3699"/>
      <c r="AS230" s="3699"/>
      <c r="AT230" s="3699"/>
    </row>
    <row r="231" spans="2:58" ht="12.95" customHeight="1" x14ac:dyDescent="0.15">
      <c r="J231" s="1556" t="s">
        <v>798</v>
      </c>
      <c r="K231" s="3729" t="str">
        <f>IF('1_入力シート【基本情報】'!DS174=TRUE,'1_入力シート【基本情報】'!DS168,'1_入力シート【基本情報】'!DS182)</f>
        <v/>
      </c>
      <c r="L231" s="3729"/>
      <c r="M231" s="1359" t="s">
        <v>3564</v>
      </c>
      <c r="V231" s="1556"/>
      <c r="W231" s="1359" t="s">
        <v>4</v>
      </c>
      <c r="X231" s="3730" t="str">
        <f>IF('1_入力シート【基本情報】'!DS174=TRUE,'1_入力シート【基本情報】'!DS169,'1_入力シート【基本情報】'!DS183)</f>
        <v/>
      </c>
      <c r="Y231" s="3730"/>
      <c r="Z231" s="3730"/>
      <c r="AA231" s="3730"/>
      <c r="AB231" s="3731" t="s">
        <v>808</v>
      </c>
      <c r="AC231" s="3732"/>
      <c r="AD231" s="3732"/>
      <c r="AE231" s="3732"/>
      <c r="AF231" s="3732"/>
      <c r="AG231" s="3732"/>
      <c r="AH231" s="3735" t="str">
        <f>IF('1_入力シート【基本情報】'!DS174=TRUE,'1_入力シート【基本情報】'!DS170,'1_入力シート【基本情報】'!DS184)</f>
        <v/>
      </c>
      <c r="AI231" s="3735"/>
      <c r="AJ231" s="3735"/>
      <c r="AK231" s="3735"/>
      <c r="AL231" s="3735"/>
      <c r="AM231" s="3735"/>
      <c r="AN231" s="3735"/>
      <c r="AO231" s="1359" t="s">
        <v>24</v>
      </c>
      <c r="BF231" s="1586" t="str">
        <f>'1_入力シート【基本情報】'!DP184</f>
        <v>郵便番号未入力判定</v>
      </c>
    </row>
    <row r="232" spans="2:58" ht="12.95" customHeight="1" x14ac:dyDescent="0.15">
      <c r="C232" s="1359" t="s">
        <v>795</v>
      </c>
      <c r="N232" s="3707" t="str">
        <f>IF('1_入力シート【基本情報】'!DS174=FALSE,IF(BF232=1,"",ASC('1_入力シート【基本情報】'!DS185)),ASC('1_入力シート【基本情報】'!DS171))</f>
        <v/>
      </c>
      <c r="O232" s="3707"/>
      <c r="P232" s="3707"/>
      <c r="Q232" s="3707"/>
      <c r="R232" s="3707"/>
      <c r="S232" s="3707"/>
      <c r="T232" s="3707"/>
      <c r="U232" s="3707"/>
      <c r="V232" s="3707"/>
      <c r="W232" s="1367"/>
      <c r="X232" s="1367"/>
      <c r="Y232" s="1367"/>
      <c r="Z232" s="1367"/>
      <c r="AA232" s="1367"/>
      <c r="AB232" s="1367"/>
      <c r="AC232" s="1367"/>
      <c r="AD232" s="1367"/>
      <c r="AE232" s="1367"/>
      <c r="AF232" s="1367"/>
      <c r="AG232" s="1367"/>
      <c r="AH232" s="1367"/>
      <c r="AI232" s="1367"/>
      <c r="AJ232" s="1367"/>
      <c r="AK232" s="1367"/>
      <c r="AL232" s="1367"/>
      <c r="AM232" s="1367"/>
      <c r="AN232" s="1367"/>
      <c r="AO232" s="1367"/>
      <c r="AP232" s="1558"/>
      <c r="BF232" s="1587">
        <f>'1_入力シート【基本情報】'!DP185</f>
        <v>1</v>
      </c>
    </row>
    <row r="233" spans="2:58" ht="12.95" customHeight="1" x14ac:dyDescent="0.15">
      <c r="C233" s="1359" t="s">
        <v>794</v>
      </c>
      <c r="N233" s="3699" t="str">
        <f>IF('1_入力シート【基本情報】'!DS174=TRUE,'1_入力シート【基本情報】'!DS172,'1_入力シート【基本情報】'!DS186)</f>
        <v/>
      </c>
      <c r="O233" s="3699"/>
      <c r="P233" s="3699"/>
      <c r="Q233" s="3699"/>
      <c r="R233" s="3699"/>
      <c r="S233" s="3699"/>
      <c r="T233" s="3699"/>
      <c r="U233" s="3699"/>
      <c r="V233" s="3699"/>
      <c r="W233" s="3699"/>
      <c r="X233" s="3699"/>
      <c r="Y233" s="3699"/>
      <c r="Z233" s="3699"/>
      <c r="AA233" s="3699"/>
      <c r="AB233" s="3699"/>
      <c r="AC233" s="3699"/>
      <c r="AD233" s="3699"/>
      <c r="AE233" s="3699"/>
      <c r="AF233" s="3699"/>
      <c r="AG233" s="3699"/>
      <c r="AH233" s="3699"/>
      <c r="AI233" s="3699"/>
      <c r="AJ233" s="3699"/>
      <c r="AK233" s="3699"/>
      <c r="AL233" s="3699"/>
      <c r="AM233" s="3699"/>
      <c r="AN233" s="3699"/>
      <c r="AO233" s="3699"/>
      <c r="AP233" s="3699"/>
      <c r="AQ233" s="3699"/>
      <c r="AR233" s="3699"/>
      <c r="AS233" s="3699"/>
      <c r="AT233" s="3699"/>
      <c r="BF233" s="1586" t="str">
        <f>'1_入力シート【基本情報】'!DP186</f>
        <v>電話番号未入力判定</v>
      </c>
    </row>
    <row r="234" spans="2:58" ht="12.95" customHeight="1" x14ac:dyDescent="0.15">
      <c r="C234" s="1359" t="s">
        <v>793</v>
      </c>
      <c r="N234" s="3708" t="str">
        <f>IF('1_入力シート【基本情報】'!DS174=FALSE,IF(BF234=1,"",ASC('1_入力シート【基本情報】'!DS187)),ASC('1_入力シート【基本情報】'!DS173))</f>
        <v/>
      </c>
      <c r="O234" s="3708"/>
      <c r="P234" s="3708"/>
      <c r="Q234" s="3708"/>
      <c r="R234" s="3708"/>
      <c r="S234" s="3708"/>
      <c r="T234" s="3708"/>
      <c r="U234" s="3708"/>
      <c r="V234" s="3708"/>
      <c r="W234" s="3708"/>
      <c r="X234" s="3708"/>
      <c r="Y234" s="3708"/>
      <c r="Z234" s="3708"/>
      <c r="AA234" s="3708"/>
      <c r="AB234" s="3708"/>
      <c r="AC234" s="3708"/>
      <c r="AD234" s="3708"/>
      <c r="AE234" s="1376"/>
      <c r="AF234" s="1376"/>
      <c r="AG234" s="1376"/>
      <c r="AH234" s="1376"/>
      <c r="AI234" s="1376"/>
      <c r="AJ234" s="1376"/>
      <c r="AK234" s="1376"/>
      <c r="AL234" s="1376"/>
      <c r="AM234" s="1376"/>
      <c r="AN234" s="1376"/>
      <c r="AO234" s="1376"/>
      <c r="AP234" s="1377"/>
      <c r="BF234" s="1587">
        <f>'1_入力シート【基本情報】'!DP187</f>
        <v>1</v>
      </c>
    </row>
    <row r="235" spans="2:58" ht="12.95" hidden="1" customHeight="1" x14ac:dyDescent="0.15">
      <c r="B235" s="1359" t="s">
        <v>807</v>
      </c>
    </row>
    <row r="236" spans="2:58" ht="12.95" hidden="1" customHeight="1" x14ac:dyDescent="0.15">
      <c r="C236" s="1359" t="s">
        <v>806</v>
      </c>
      <c r="J236" s="1556" t="s">
        <v>798</v>
      </c>
      <c r="K236" s="3729"/>
      <c r="L236" s="3729"/>
      <c r="M236" s="1359" t="s">
        <v>805</v>
      </c>
      <c r="V236" s="1556"/>
      <c r="W236" s="1359" t="s">
        <v>4</v>
      </c>
      <c r="X236" s="3729"/>
      <c r="Y236" s="3729"/>
      <c r="Z236" s="3729"/>
      <c r="AA236" s="3729"/>
      <c r="AB236" s="3729"/>
      <c r="AC236" s="3729"/>
      <c r="AG236" s="1556" t="s">
        <v>804</v>
      </c>
      <c r="AH236" s="3733"/>
      <c r="AI236" s="3733"/>
      <c r="AJ236" s="3733"/>
      <c r="AK236" s="3733"/>
      <c r="AL236" s="3733"/>
      <c r="AM236" s="3733"/>
      <c r="AN236" s="3733"/>
      <c r="AO236" s="1359" t="s">
        <v>24</v>
      </c>
    </row>
    <row r="237" spans="2:58" ht="12.95" hidden="1" customHeight="1" x14ac:dyDescent="0.15">
      <c r="J237" s="1359" t="s">
        <v>809</v>
      </c>
      <c r="AG237" s="1556" t="s">
        <v>25</v>
      </c>
      <c r="AH237" s="3733"/>
      <c r="AI237" s="3733"/>
      <c r="AJ237" s="3733"/>
      <c r="AK237" s="3733"/>
      <c r="AL237" s="3733"/>
      <c r="AM237" s="3733"/>
      <c r="AN237" s="3733"/>
      <c r="AO237" s="1359" t="s">
        <v>24</v>
      </c>
    </row>
    <row r="238" spans="2:58" ht="12" hidden="1" customHeight="1" x14ac:dyDescent="0.15">
      <c r="J238" s="1359" t="s">
        <v>802</v>
      </c>
      <c r="AG238" s="1556" t="s">
        <v>25</v>
      </c>
      <c r="AH238" s="3733"/>
      <c r="AI238" s="3733"/>
      <c r="AJ238" s="3733"/>
      <c r="AK238" s="3733"/>
      <c r="AL238" s="3733"/>
      <c r="AM238" s="3733"/>
      <c r="AN238" s="3733"/>
      <c r="AO238" s="1359" t="s">
        <v>24</v>
      </c>
    </row>
    <row r="239" spans="2:58" ht="12.95" hidden="1" customHeight="1" x14ac:dyDescent="0.15">
      <c r="C239" s="1359" t="s">
        <v>801</v>
      </c>
      <c r="N239" s="3699"/>
      <c r="O239" s="3699"/>
      <c r="P239" s="3699"/>
      <c r="Q239" s="3699"/>
      <c r="R239" s="3699"/>
      <c r="S239" s="3699"/>
      <c r="T239" s="3699"/>
      <c r="U239" s="3699"/>
      <c r="V239" s="3699"/>
      <c r="W239" s="3699"/>
      <c r="X239" s="3699"/>
      <c r="Y239" s="3699"/>
      <c r="Z239" s="3699"/>
      <c r="AA239" s="3699"/>
      <c r="AB239" s="3699"/>
      <c r="AC239" s="3699"/>
      <c r="AD239" s="3699"/>
      <c r="AE239" s="3699"/>
      <c r="AF239" s="3699"/>
      <c r="AG239" s="3699"/>
      <c r="AH239" s="3699"/>
      <c r="AI239" s="3699"/>
      <c r="AJ239" s="3699"/>
      <c r="AK239" s="3699"/>
      <c r="AL239" s="3699"/>
      <c r="AM239" s="3699"/>
      <c r="AN239" s="3699"/>
      <c r="AO239" s="3699"/>
      <c r="AP239" s="3699"/>
      <c r="AQ239" s="3699"/>
      <c r="AR239" s="3699"/>
      <c r="AS239" s="3699"/>
      <c r="AT239" s="3699"/>
    </row>
    <row r="240" spans="2:58" ht="12.95" hidden="1" customHeight="1" x14ac:dyDescent="0.15">
      <c r="C240" s="1359" t="s">
        <v>800</v>
      </c>
      <c r="N240" s="3736"/>
      <c r="O240" s="3736"/>
      <c r="P240" s="3736"/>
      <c r="Q240" s="3736"/>
      <c r="R240" s="3736"/>
      <c r="S240" s="3736"/>
      <c r="T240" s="3736"/>
      <c r="U240" s="3736"/>
      <c r="V240" s="3736"/>
      <c r="W240" s="3736"/>
      <c r="X240" s="3736"/>
      <c r="Y240" s="3736"/>
      <c r="Z240" s="3736"/>
      <c r="AA240" s="3736"/>
      <c r="AB240" s="3736"/>
      <c r="AC240" s="3736"/>
      <c r="AD240" s="3736"/>
      <c r="AE240" s="3736"/>
      <c r="AF240" s="3736"/>
      <c r="AG240" s="3736"/>
      <c r="AH240" s="3736"/>
      <c r="AI240" s="3736"/>
      <c r="AJ240" s="3736"/>
      <c r="AK240" s="3736"/>
      <c r="AL240" s="3736"/>
      <c r="AM240" s="3736"/>
      <c r="AN240" s="3736"/>
      <c r="AO240" s="3736"/>
      <c r="AP240" s="3736"/>
      <c r="AQ240" s="3736"/>
      <c r="AR240" s="3736"/>
      <c r="AS240" s="3736"/>
      <c r="AT240" s="3736"/>
    </row>
    <row r="241" spans="2:46" ht="12.95" hidden="1" customHeight="1" x14ac:dyDescent="0.15">
      <c r="C241" s="1359" t="s">
        <v>799</v>
      </c>
      <c r="N241" s="3699"/>
      <c r="O241" s="3699"/>
      <c r="P241" s="3699"/>
      <c r="Q241" s="3699"/>
      <c r="R241" s="3699"/>
      <c r="S241" s="3699"/>
      <c r="T241" s="3699"/>
      <c r="U241" s="3699"/>
      <c r="V241" s="3699"/>
      <c r="W241" s="3699"/>
      <c r="X241" s="3699"/>
      <c r="Y241" s="3699"/>
      <c r="Z241" s="3699"/>
      <c r="AA241" s="3699"/>
      <c r="AB241" s="3699"/>
      <c r="AC241" s="3699"/>
      <c r="AD241" s="3699"/>
      <c r="AE241" s="3699"/>
      <c r="AF241" s="3699"/>
      <c r="AG241" s="3699"/>
      <c r="AH241" s="3699"/>
      <c r="AI241" s="3699"/>
      <c r="AJ241" s="3699"/>
      <c r="AK241" s="3699"/>
      <c r="AL241" s="3699"/>
      <c r="AM241" s="3699"/>
      <c r="AN241" s="3699"/>
      <c r="AO241" s="3699"/>
      <c r="AP241" s="3699"/>
      <c r="AQ241" s="3699"/>
      <c r="AR241" s="3699"/>
      <c r="AS241" s="3699"/>
      <c r="AT241" s="3699"/>
    </row>
    <row r="242" spans="2:46" ht="12.95" hidden="1" customHeight="1" x14ac:dyDescent="0.15">
      <c r="J242" s="1556" t="s">
        <v>798</v>
      </c>
      <c r="K242" s="3729"/>
      <c r="L242" s="3729"/>
      <c r="M242" s="1359" t="s">
        <v>797</v>
      </c>
      <c r="V242" s="1556"/>
      <c r="W242" s="1359" t="s">
        <v>4</v>
      </c>
      <c r="X242" s="3729"/>
      <c r="Y242" s="3729"/>
      <c r="Z242" s="3729"/>
      <c r="AA242" s="3729"/>
      <c r="AG242" s="1556" t="s">
        <v>796</v>
      </c>
      <c r="AH242" s="3733"/>
      <c r="AI242" s="3733"/>
      <c r="AJ242" s="3733"/>
      <c r="AK242" s="3733"/>
      <c r="AL242" s="3733"/>
      <c r="AM242" s="3733"/>
      <c r="AN242" s="3733"/>
      <c r="AO242" s="1359" t="s">
        <v>24</v>
      </c>
    </row>
    <row r="243" spans="2:46" ht="12.95" hidden="1" customHeight="1" x14ac:dyDescent="0.15">
      <c r="C243" s="1359" t="s">
        <v>795</v>
      </c>
      <c r="N243" s="3707"/>
      <c r="O243" s="3707"/>
      <c r="P243" s="3707"/>
      <c r="Q243" s="3707"/>
      <c r="R243" s="3707"/>
      <c r="S243" s="3707"/>
      <c r="T243" s="3707"/>
      <c r="U243" s="3707"/>
      <c r="V243" s="3707"/>
      <c r="W243" s="1367"/>
      <c r="X243" s="1367"/>
      <c r="Y243" s="1367"/>
      <c r="Z243" s="1367"/>
      <c r="AA243" s="1367"/>
      <c r="AB243" s="1367"/>
      <c r="AC243" s="1367"/>
      <c r="AD243" s="1367"/>
      <c r="AE243" s="1367"/>
      <c r="AF243" s="1367"/>
      <c r="AG243" s="1367"/>
      <c r="AH243" s="1367"/>
      <c r="AI243" s="1367"/>
      <c r="AJ243" s="1367"/>
      <c r="AK243" s="1367"/>
      <c r="AL243" s="1367"/>
      <c r="AM243" s="1367"/>
      <c r="AN243" s="1367"/>
      <c r="AO243" s="1367"/>
      <c r="AP243" s="1558"/>
    </row>
    <row r="244" spans="2:46" ht="12.95" hidden="1" customHeight="1" x14ac:dyDescent="0.15">
      <c r="C244" s="1359" t="s">
        <v>794</v>
      </c>
      <c r="N244" s="3699"/>
      <c r="O244" s="3699"/>
      <c r="P244" s="3699"/>
      <c r="Q244" s="3699"/>
      <c r="R244" s="3699"/>
      <c r="S244" s="3699"/>
      <c r="T244" s="3699"/>
      <c r="U244" s="3699"/>
      <c r="V244" s="3699"/>
      <c r="W244" s="3699"/>
      <c r="X244" s="3699"/>
      <c r="Y244" s="3699"/>
      <c r="Z244" s="3699"/>
      <c r="AA244" s="3699"/>
      <c r="AB244" s="3699"/>
      <c r="AC244" s="3699"/>
      <c r="AD244" s="3699"/>
      <c r="AE244" s="3699"/>
      <c r="AF244" s="3699"/>
      <c r="AG244" s="3699"/>
      <c r="AH244" s="3699"/>
      <c r="AI244" s="3699"/>
      <c r="AJ244" s="3699"/>
      <c r="AK244" s="3699"/>
      <c r="AL244" s="3699"/>
      <c r="AM244" s="3699"/>
      <c r="AN244" s="3699"/>
      <c r="AO244" s="3699"/>
      <c r="AP244" s="3699"/>
      <c r="AQ244" s="3699"/>
      <c r="AR244" s="3699"/>
      <c r="AS244" s="3699"/>
      <c r="AT244" s="3699"/>
    </row>
    <row r="245" spans="2:46" ht="12.95" hidden="1" customHeight="1" x14ac:dyDescent="0.15">
      <c r="C245" s="1359" t="s">
        <v>793</v>
      </c>
      <c r="N245" s="3736"/>
      <c r="O245" s="3736"/>
      <c r="P245" s="3736"/>
      <c r="Q245" s="3736"/>
      <c r="R245" s="3736"/>
      <c r="S245" s="3736"/>
      <c r="T245" s="3736"/>
      <c r="U245" s="3736"/>
      <c r="V245" s="3736"/>
      <c r="W245" s="3736"/>
      <c r="X245" s="3736"/>
      <c r="Y245" s="3736"/>
      <c r="Z245" s="3736"/>
      <c r="AA245" s="3736"/>
      <c r="AB245" s="3736"/>
      <c r="AC245" s="3736"/>
      <c r="AD245" s="3736"/>
      <c r="AE245" s="1376"/>
      <c r="AF245" s="1376"/>
      <c r="AG245" s="1376"/>
      <c r="AH245" s="1376"/>
      <c r="AI245" s="1376"/>
      <c r="AJ245" s="1376"/>
      <c r="AK245" s="1376"/>
      <c r="AL245" s="1376"/>
      <c r="AM245" s="1376"/>
      <c r="AN245" s="1376"/>
      <c r="AO245" s="1376"/>
      <c r="AP245" s="1377"/>
    </row>
    <row r="246" spans="2:46" ht="4.5" customHeight="1" x14ac:dyDescent="0.15"/>
    <row r="247" spans="2:46" ht="4.5" customHeight="1" x14ac:dyDescent="0.15"/>
    <row r="248" spans="2:46" ht="12" hidden="1" customHeight="1" x14ac:dyDescent="0.15"/>
    <row r="249" spans="2:46" ht="14.1" customHeight="1" x14ac:dyDescent="0.15">
      <c r="B249" s="1359" t="s">
        <v>839</v>
      </c>
    </row>
    <row r="250" spans="2:46" ht="12.95" customHeight="1" x14ac:dyDescent="0.15">
      <c r="C250" s="1359" t="s">
        <v>838</v>
      </c>
      <c r="R250" s="1368" t="str">
        <f>'1_入力シート【基本情報】'!$DO$207</f>
        <v/>
      </c>
      <c r="S250" s="1359" t="s">
        <v>3565</v>
      </c>
      <c r="AC250" s="3713">
        <f>'1_入力シート【基本情報】'!$AK$207</f>
        <v>0</v>
      </c>
      <c r="AD250" s="3738"/>
      <c r="AE250" s="1359" t="s">
        <v>919</v>
      </c>
      <c r="AG250" s="1368" t="str">
        <f>'1_入力シート【基本情報】'!$DO$208</f>
        <v/>
      </c>
      <c r="AH250" s="1359" t="s">
        <v>3566</v>
      </c>
      <c r="AQ250" s="3720">
        <f>'1_入力シート【基本情報】'!$AK$208</f>
        <v>0</v>
      </c>
      <c r="AR250" s="3739"/>
      <c r="AS250" s="1359" t="s">
        <v>919</v>
      </c>
    </row>
    <row r="251" spans="2:46" ht="12.95" customHeight="1" x14ac:dyDescent="0.15">
      <c r="K251" s="1368" t="str">
        <f>'1_入力シート【基本情報】'!$DO$209</f>
        <v/>
      </c>
      <c r="L251" s="1359" t="s">
        <v>835</v>
      </c>
      <c r="V251" s="1368" t="str">
        <f>'1_入力シート【基本情報】'!$DO$210</f>
        <v/>
      </c>
      <c r="W251" s="1359" t="s">
        <v>3555</v>
      </c>
      <c r="X251" s="1554"/>
      <c r="Y251" s="1554"/>
      <c r="AA251" s="3740">
        <f>'1_入力シート【基本情報】'!$AL$210</f>
        <v>0</v>
      </c>
      <c r="AB251" s="3740"/>
      <c r="AC251" s="3740"/>
      <c r="AD251" s="3740"/>
      <c r="AE251" s="3740"/>
      <c r="AF251" s="3740"/>
      <c r="AG251" s="3740"/>
      <c r="AH251" s="3740"/>
      <c r="AI251" s="3740"/>
      <c r="AJ251" s="3740"/>
      <c r="AK251" s="3740"/>
      <c r="AL251" s="3740"/>
      <c r="AM251" s="3740"/>
      <c r="AN251" s="3740"/>
      <c r="AO251" s="3740"/>
      <c r="AP251" s="3740"/>
      <c r="AQ251" s="3740"/>
      <c r="AR251" s="3740"/>
      <c r="AS251" s="1359" t="s">
        <v>3</v>
      </c>
    </row>
    <row r="252" spans="2:46" ht="12.95" customHeight="1" x14ac:dyDescent="0.15">
      <c r="C252" s="1359" t="s">
        <v>834</v>
      </c>
    </row>
    <row r="253" spans="2:46" ht="12.95" customHeight="1" x14ac:dyDescent="0.15">
      <c r="K253" s="1368" t="str">
        <f>'1_入力シート【基本情報】'!$DO$211</f>
        <v/>
      </c>
      <c r="L253" s="1359" t="s">
        <v>3567</v>
      </c>
      <c r="P253" s="3720">
        <f>'1_入力シート【基本情報】'!$AB$211</f>
        <v>0</v>
      </c>
      <c r="Q253" s="3720"/>
      <c r="R253" s="1359" t="s">
        <v>916</v>
      </c>
      <c r="V253" s="1368" t="str">
        <f>'1_入力シート【基本情報】'!$DO$212</f>
        <v/>
      </c>
      <c r="W253" s="1359" t="s">
        <v>3568</v>
      </c>
      <c r="AA253" s="3720">
        <f>'1_入力シート【基本情報】'!$AB$212</f>
        <v>0</v>
      </c>
      <c r="AB253" s="3720"/>
      <c r="AC253" s="1359" t="s">
        <v>916</v>
      </c>
      <c r="AG253" s="1368" t="str">
        <f>'1_入力シート【基本情報】'!$DO$213</f>
        <v/>
      </c>
      <c r="AH253" s="1359" t="s">
        <v>3569</v>
      </c>
      <c r="AL253" s="3720">
        <f>'1_入力シート【基本情報】'!$AB$213</f>
        <v>0</v>
      </c>
      <c r="AM253" s="3720"/>
      <c r="AN253" s="1359" t="s">
        <v>916</v>
      </c>
      <c r="AR253" s="1368" t="str">
        <f>IF('1_入力シート【基本情報】'!$DQ$223=4,"",'1_入力シート【基本情報】'!DQ211)</f>
        <v/>
      </c>
      <c r="AS253" s="1359" t="s">
        <v>765</v>
      </c>
    </row>
    <row r="254" spans="2:46" ht="12.95" customHeight="1" x14ac:dyDescent="0.15">
      <c r="C254" s="1359" t="s">
        <v>833</v>
      </c>
    </row>
    <row r="255" spans="2:46" ht="12.95" customHeight="1" x14ac:dyDescent="0.15">
      <c r="K255" s="1368" t="str">
        <f>'1_入力シート【基本情報】'!$DO$214</f>
        <v/>
      </c>
      <c r="L255" s="1359" t="s">
        <v>3567</v>
      </c>
      <c r="P255" s="3720">
        <f>'1_入力シート【基本情報】'!$AB$214</f>
        <v>0</v>
      </c>
      <c r="Q255" s="3720"/>
      <c r="R255" s="1359" t="s">
        <v>916</v>
      </c>
      <c r="V255" s="1368" t="str">
        <f>'1_入力シート【基本情報】'!$DO$215</f>
        <v/>
      </c>
      <c r="W255" s="1359" t="s">
        <v>3568</v>
      </c>
      <c r="AA255" s="3720">
        <f>'1_入力シート【基本情報】'!$AB$215</f>
        <v>0</v>
      </c>
      <c r="AB255" s="3720"/>
      <c r="AC255" s="1359" t="s">
        <v>916</v>
      </c>
      <c r="AG255" s="1368" t="str">
        <f>'1_入力シート【基本情報】'!$DO$216</f>
        <v/>
      </c>
      <c r="AH255" s="1359" t="s">
        <v>3569</v>
      </c>
      <c r="AL255" s="3720">
        <f>'1_入力シート【基本情報】'!$AB$216</f>
        <v>0</v>
      </c>
      <c r="AM255" s="3720"/>
      <c r="AN255" s="1359" t="s">
        <v>916</v>
      </c>
      <c r="AR255" s="1368" t="str">
        <f>IF('1_入力シート【基本情報】'!$DQ$223=4,"",'1_入力シート【基本情報】'!$DQ$214)</f>
        <v/>
      </c>
      <c r="AS255" s="1359" t="s">
        <v>765</v>
      </c>
    </row>
    <row r="256" spans="2:46" ht="12.95" customHeight="1" x14ac:dyDescent="0.15">
      <c r="C256" s="1359" t="s">
        <v>832</v>
      </c>
    </row>
    <row r="257" spans="2:53" ht="12.95" customHeight="1" x14ac:dyDescent="0.15">
      <c r="K257" s="1368" t="str">
        <f>'1_入力シート【基本情報】'!$DO$217</f>
        <v/>
      </c>
      <c r="L257" s="1359" t="s">
        <v>3567</v>
      </c>
      <c r="P257" s="3720">
        <f>'1_入力シート【基本情報】'!$AB$217</f>
        <v>0</v>
      </c>
      <c r="Q257" s="3720"/>
      <c r="R257" s="1359" t="s">
        <v>916</v>
      </c>
      <c r="V257" s="1368" t="str">
        <f>'1_入力シート【基本情報】'!$DO$218</f>
        <v/>
      </c>
      <c r="W257" s="1359" t="s">
        <v>3568</v>
      </c>
      <c r="AA257" s="3720">
        <f>'1_入力シート【基本情報】'!$AB$218</f>
        <v>0</v>
      </c>
      <c r="AB257" s="3720"/>
      <c r="AC257" s="1359" t="s">
        <v>916</v>
      </c>
      <c r="AG257" s="1368" t="str">
        <f>'1_入力シート【基本情報】'!$DO$219</f>
        <v/>
      </c>
      <c r="AH257" s="1359" t="s">
        <v>3569</v>
      </c>
      <c r="AL257" s="3720">
        <f>'1_入力シート【基本情報】'!$AB$219</f>
        <v>0</v>
      </c>
      <c r="AM257" s="3720"/>
      <c r="AN257" s="1359" t="s">
        <v>916</v>
      </c>
      <c r="AR257" s="1368" t="str">
        <f>IF('1_入力シート【基本情報】'!$DQ$223=4,"",'1_入力シート【基本情報】'!$DQ$217)</f>
        <v/>
      </c>
      <c r="AS257" s="1359" t="s">
        <v>765</v>
      </c>
    </row>
    <row r="258" spans="2:53" ht="12.95" customHeight="1" x14ac:dyDescent="0.15">
      <c r="C258" s="1359" t="s">
        <v>831</v>
      </c>
      <c r="K258" s="1368" t="str">
        <f>'1_入力シート【基本情報】'!$DO$220</f>
        <v/>
      </c>
      <c r="L258" s="1359" t="s">
        <v>3567</v>
      </c>
      <c r="P258" s="3720">
        <f>'1_入力シート【基本情報】'!$AB$220</f>
        <v>0</v>
      </c>
      <c r="Q258" s="3720"/>
      <c r="R258" s="1359" t="s">
        <v>916</v>
      </c>
      <c r="V258" s="1368" t="str">
        <f>'1_入力シート【基本情報】'!$DO$221</f>
        <v/>
      </c>
      <c r="W258" s="1359" t="s">
        <v>3570</v>
      </c>
      <c r="AA258" s="3720">
        <f>'1_入力シート【基本情報】'!$AB$221</f>
        <v>0</v>
      </c>
      <c r="AB258" s="3720"/>
      <c r="AC258" s="1359" t="s">
        <v>916</v>
      </c>
      <c r="AR258" s="1368" t="str">
        <f>IF('1_入力シート【基本情報】'!DQ223=4,"",'1_入力シート【基本情報】'!$DQ$220)</f>
        <v/>
      </c>
      <c r="AS258" s="1359" t="s">
        <v>765</v>
      </c>
    </row>
    <row r="259" spans="2:53" ht="12.95" customHeight="1" x14ac:dyDescent="0.15">
      <c r="C259" s="1359" t="s">
        <v>830</v>
      </c>
      <c r="K259" s="1368" t="str">
        <f>'1_入力シート【基本情報】'!$DO$222</f>
        <v/>
      </c>
      <c r="L259" s="1359" t="s">
        <v>829</v>
      </c>
      <c r="P259" s="1368" t="str">
        <f>'1_入力シート【基本情報】'!$DO$223</f>
        <v/>
      </c>
      <c r="Q259" s="1359" t="s">
        <v>828</v>
      </c>
      <c r="Y259" s="1368" t="str">
        <f>'1_入力シート【基本情報】'!$DO$224</f>
        <v/>
      </c>
      <c r="Z259" s="1359" t="s">
        <v>827</v>
      </c>
      <c r="AG259" s="1368" t="str">
        <f>'1_入力シート【基本情報】'!$DO$225</f>
        <v/>
      </c>
      <c r="AH259" s="1359" t="s">
        <v>3555</v>
      </c>
      <c r="AL259" s="3726">
        <f>'1_入力シート【基本情報】'!$AL$225</f>
        <v>0</v>
      </c>
      <c r="AM259" s="3741"/>
      <c r="AN259" s="3741"/>
      <c r="AO259" s="3741"/>
      <c r="AP259" s="3741"/>
      <c r="AQ259" s="3741"/>
      <c r="AR259" s="3741"/>
      <c r="AS259" s="1359" t="s">
        <v>3</v>
      </c>
    </row>
    <row r="260" spans="2:53" ht="4.5" customHeight="1" x14ac:dyDescent="0.15"/>
    <row r="261" spans="2:53" ht="4.5" customHeight="1" x14ac:dyDescent="0.15"/>
    <row r="262" spans="2:53" ht="14.1" customHeight="1" x14ac:dyDescent="0.15">
      <c r="B262" s="1359" t="s">
        <v>826</v>
      </c>
    </row>
    <row r="263" spans="2:53" ht="12.95" customHeight="1" x14ac:dyDescent="0.15">
      <c r="C263" s="1359" t="s">
        <v>773</v>
      </c>
      <c r="N263" s="1368" t="str">
        <f>IF(OR('3_入力シート【検査結果表】 排煙設備'!FS22&lt;&gt;"",'3_入力シート【検査結果表】 排煙設備'!FT22&lt;&gt;""),"レ","")</f>
        <v/>
      </c>
      <c r="O263" s="1359" t="s">
        <v>3558</v>
      </c>
      <c r="X263" s="1368" t="str">
        <f>IF('3_入力シート【検査結果表】 排煙設備'!FT22&lt;&gt;"","レ","")</f>
        <v/>
      </c>
      <c r="Y263" s="1359" t="s">
        <v>772</v>
      </c>
      <c r="AG263" s="1368" t="str">
        <f>IF(OR('3_入力シート【検査結果表】 排煙設備'!FQ22&lt;&gt;"",'3_入力シート【検査結果表】 排煙設備'!FR22&lt;&gt;""),"レ","")</f>
        <v/>
      </c>
      <c r="AH263" s="1359" t="s">
        <v>634</v>
      </c>
    </row>
    <row r="264" spans="2:53" ht="12.95" customHeight="1" x14ac:dyDescent="0.15">
      <c r="C264" s="1359" t="s">
        <v>771</v>
      </c>
      <c r="N264" s="3699" t="str">
        <f>IF(DR619&lt;6,"別紙参照","")</f>
        <v/>
      </c>
      <c r="O264" s="3699"/>
      <c r="P264" s="3699"/>
      <c r="Q264" s="3699"/>
      <c r="R264" s="3699"/>
      <c r="S264" s="3699"/>
      <c r="T264" s="3699"/>
      <c r="U264" s="3699"/>
      <c r="V264" s="3699"/>
      <c r="W264" s="3699"/>
      <c r="X264" s="3699"/>
      <c r="Y264" s="3699"/>
      <c r="Z264" s="3699"/>
      <c r="AA264" s="3699"/>
      <c r="AB264" s="3699"/>
      <c r="AC264" s="3699"/>
      <c r="AD264" s="3699"/>
      <c r="AE264" s="3699"/>
      <c r="AF264" s="3699"/>
      <c r="AG264" s="3699"/>
      <c r="AH264" s="3699"/>
      <c r="AI264" s="3699"/>
      <c r="AJ264" s="3699"/>
      <c r="AK264" s="3699"/>
      <c r="AL264" s="3699"/>
      <c r="AM264" s="3699"/>
      <c r="AN264" s="3699"/>
      <c r="AO264" s="3699"/>
      <c r="AP264" s="3699"/>
      <c r="AQ264" s="3699"/>
      <c r="AR264" s="3699"/>
      <c r="AS264" s="3699"/>
      <c r="AT264" s="3699"/>
      <c r="BA264" s="1370"/>
    </row>
    <row r="265" spans="2:53" ht="12" hidden="1" customHeight="1" x14ac:dyDescent="0.15">
      <c r="N265" s="3699"/>
      <c r="O265" s="3699"/>
      <c r="P265" s="3699"/>
      <c r="Q265" s="3699"/>
      <c r="R265" s="3699"/>
      <c r="S265" s="3699"/>
      <c r="T265" s="3699"/>
      <c r="U265" s="3699"/>
      <c r="V265" s="3699"/>
      <c r="W265" s="3699"/>
      <c r="X265" s="3699"/>
      <c r="Y265" s="3699"/>
      <c r="Z265" s="3699"/>
      <c r="AA265" s="3699"/>
      <c r="AB265" s="3699"/>
      <c r="AC265" s="3699"/>
      <c r="AD265" s="3699"/>
      <c r="AE265" s="3699"/>
      <c r="AF265" s="3699"/>
      <c r="AG265" s="3699"/>
      <c r="AH265" s="3699"/>
      <c r="AI265" s="3699"/>
      <c r="AJ265" s="3699"/>
      <c r="AK265" s="3699"/>
      <c r="AL265" s="3699"/>
      <c r="AM265" s="3699"/>
      <c r="AN265" s="3699"/>
      <c r="AO265" s="3699"/>
      <c r="AP265" s="3699"/>
      <c r="AQ265" s="3699"/>
      <c r="AR265" s="3699"/>
      <c r="AS265" s="3699"/>
      <c r="AT265" s="3699"/>
    </row>
    <row r="266" spans="2:53" ht="12" hidden="1" customHeight="1" x14ac:dyDescent="0.15">
      <c r="N266" s="3699"/>
      <c r="O266" s="3699"/>
      <c r="P266" s="3699"/>
      <c r="Q266" s="3699"/>
      <c r="R266" s="3699"/>
      <c r="S266" s="3699"/>
      <c r="T266" s="3699"/>
      <c r="U266" s="3699"/>
      <c r="V266" s="3699"/>
      <c r="W266" s="3699"/>
      <c r="X266" s="3699"/>
      <c r="Y266" s="3699"/>
      <c r="Z266" s="3699"/>
      <c r="AA266" s="3699"/>
      <c r="AB266" s="3699"/>
      <c r="AC266" s="3699"/>
      <c r="AD266" s="3699"/>
      <c r="AE266" s="3699"/>
      <c r="AF266" s="3699"/>
      <c r="AG266" s="3699"/>
      <c r="AH266" s="3699"/>
      <c r="AI266" s="3699"/>
      <c r="AJ266" s="3699"/>
      <c r="AK266" s="3699"/>
      <c r="AL266" s="3699"/>
      <c r="AM266" s="3699"/>
      <c r="AN266" s="3699"/>
      <c r="AO266" s="3699"/>
      <c r="AP266" s="3699"/>
      <c r="AQ266" s="3699"/>
      <c r="AR266" s="3699"/>
      <c r="AS266" s="3699"/>
      <c r="AT266" s="3699"/>
    </row>
    <row r="267" spans="2:53" ht="12" hidden="1" customHeight="1" x14ac:dyDescent="0.15">
      <c r="N267" s="3699"/>
      <c r="O267" s="3699"/>
      <c r="P267" s="3699"/>
      <c r="Q267" s="3699"/>
      <c r="R267" s="3699"/>
      <c r="S267" s="3699"/>
      <c r="T267" s="3699"/>
      <c r="U267" s="3699"/>
      <c r="V267" s="3699"/>
      <c r="W267" s="3699"/>
      <c r="X267" s="3699"/>
      <c r="Y267" s="3699"/>
      <c r="Z267" s="3699"/>
      <c r="AA267" s="3699"/>
      <c r="AB267" s="3699"/>
      <c r="AC267" s="3699"/>
      <c r="AD267" s="3699"/>
      <c r="AE267" s="3699"/>
      <c r="AF267" s="3699"/>
      <c r="AG267" s="3699"/>
      <c r="AH267" s="3699"/>
      <c r="AI267" s="3699"/>
      <c r="AJ267" s="3699"/>
      <c r="AK267" s="3699"/>
      <c r="AL267" s="3699"/>
      <c r="AM267" s="3699"/>
      <c r="AN267" s="3699"/>
      <c r="AO267" s="3699"/>
      <c r="AP267" s="3699"/>
      <c r="AQ267" s="3699"/>
      <c r="AR267" s="3699"/>
      <c r="AS267" s="3699"/>
      <c r="AT267" s="3699"/>
    </row>
    <row r="268" spans="2:53" ht="12" hidden="1" customHeight="1" x14ac:dyDescent="0.15">
      <c r="N268" s="3699"/>
      <c r="O268" s="3699"/>
      <c r="P268" s="3699"/>
      <c r="Q268" s="3699"/>
      <c r="R268" s="3699"/>
      <c r="S268" s="3699"/>
      <c r="T268" s="3699"/>
      <c r="U268" s="3699"/>
      <c r="V268" s="3699"/>
      <c r="W268" s="3699"/>
      <c r="X268" s="3699"/>
      <c r="Y268" s="3699"/>
      <c r="Z268" s="3699"/>
      <c r="AA268" s="3699"/>
      <c r="AB268" s="3699"/>
      <c r="AC268" s="3699"/>
      <c r="AD268" s="3699"/>
      <c r="AE268" s="3699"/>
      <c r="AF268" s="3699"/>
      <c r="AG268" s="3699"/>
      <c r="AH268" s="3699"/>
      <c r="AI268" s="3699"/>
      <c r="AJ268" s="3699"/>
      <c r="AK268" s="3699"/>
      <c r="AL268" s="3699"/>
      <c r="AM268" s="3699"/>
      <c r="AN268" s="3699"/>
      <c r="AO268" s="3699"/>
      <c r="AP268" s="3699"/>
      <c r="AQ268" s="3699"/>
      <c r="AR268" s="3699"/>
      <c r="AS268" s="3699"/>
      <c r="AT268" s="3699"/>
    </row>
    <row r="269" spans="2:53" ht="12.95" customHeight="1" x14ac:dyDescent="0.15">
      <c r="C269" s="1359" t="s">
        <v>770</v>
      </c>
      <c r="N269" s="1368" t="str">
        <f>IF(OR('3_入力シート【検査結果表】 排煙設備'!FU13&lt;&gt;"",'3_入力シート【検査結果表】 排煙設備'!FZ13&lt;&gt;""),"レ","")</f>
        <v/>
      </c>
      <c r="O269" s="1359" t="s">
        <v>769</v>
      </c>
      <c r="Q269" s="3700" t="str">
        <f>IF(N269="レ","令和","")</f>
        <v/>
      </c>
      <c r="R269" s="3700"/>
      <c r="S269" s="3706" t="str">
        <f>IF('3_入力シート【検査結果表】 排煙設備'!FW13&lt;&gt;"",'3_入力シート【検査結果表】 排煙設備'!FW13,IF('3_入力シート【検査結果表】 排煙設備'!GB13&lt;&gt;"",'3_入力シート【検査結果表】 排煙設備'!GB13,""))</f>
        <v/>
      </c>
      <c r="T269" s="3706"/>
      <c r="U269" s="1551" t="s">
        <v>2</v>
      </c>
      <c r="V269" s="3706" t="str">
        <f>IF('3_入力シート【検査結果表】 排煙設備'!FX13&lt;&gt;"",'3_入力シート【検査結果表】 排煙設備'!FX13,IF('3_入力シート【検査結果表】 排煙設備'!GC13&lt;&gt;"",'3_入力シート【検査結果表】 排煙設備'!GC13,""))</f>
        <v/>
      </c>
      <c r="W269" s="3706"/>
      <c r="X269" s="1359" t="s">
        <v>762</v>
      </c>
      <c r="AG269" s="1368" t="str">
        <f>IF(BF54=0,"",IF(OR('3_入力シート【検査結果表】 排煙設備'!FY13&lt;&gt;"",'3_入力シート【検査結果表】 排煙設備'!GD13&lt;&gt;""),"レ",""))</f>
        <v/>
      </c>
      <c r="AH269" s="1359" t="s">
        <v>765</v>
      </c>
    </row>
    <row r="270" spans="2:53" ht="12" hidden="1" customHeight="1" x14ac:dyDescent="0.15"/>
    <row r="271" spans="2:53" ht="12" hidden="1" customHeight="1" x14ac:dyDescent="0.15"/>
    <row r="272" spans="2:53" ht="12" hidden="1" customHeight="1" x14ac:dyDescent="0.15"/>
    <row r="273" spans="2:39" ht="4.5" customHeight="1" x14ac:dyDescent="0.15"/>
    <row r="274" spans="2:39" ht="4.5" customHeight="1" x14ac:dyDescent="0.15"/>
    <row r="275" spans="2:39" ht="14.1" customHeight="1" x14ac:dyDescent="0.15">
      <c r="B275" s="1359" t="s">
        <v>825</v>
      </c>
    </row>
    <row r="276" spans="2:39" ht="12.95" customHeight="1" x14ac:dyDescent="0.15">
      <c r="C276" s="1359" t="s">
        <v>767</v>
      </c>
      <c r="L276" s="1368" t="str">
        <f>'1_入力シート【基本情報】'!$DP$373</f>
        <v/>
      </c>
      <c r="M276" s="1359" t="s">
        <v>647</v>
      </c>
      <c r="O276" s="1368" t="str">
        <f>'1_入力シート【基本情報】'!$DQ$373</f>
        <v/>
      </c>
      <c r="P276" s="1359" t="s">
        <v>765</v>
      </c>
    </row>
    <row r="277" spans="2:39" ht="12.95" customHeight="1" x14ac:dyDescent="0.15">
      <c r="C277" s="1359" t="s">
        <v>766</v>
      </c>
      <c r="L277" s="1368" t="str">
        <f>'1_入力シート【基本情報】'!$DS$373</f>
        <v/>
      </c>
      <c r="M277" s="1359" t="s">
        <v>647</v>
      </c>
      <c r="O277" s="1368" t="str">
        <f>'1_入力シート【基本情報】'!$DT$373</f>
        <v/>
      </c>
      <c r="P277" s="1359" t="s">
        <v>765</v>
      </c>
    </row>
    <row r="278" spans="2:39" ht="12.95" customHeight="1" x14ac:dyDescent="0.15">
      <c r="C278" s="1359" t="s">
        <v>764</v>
      </c>
      <c r="L278" s="1368" t="str">
        <f>'1_入力シート【基本情報】'!$DP$377</f>
        <v/>
      </c>
      <c r="M278" s="1359" t="s">
        <v>648</v>
      </c>
      <c r="Q278" s="1368" t="str">
        <f>'1_入力シート【基本情報】'!$DQ$377</f>
        <v/>
      </c>
      <c r="R278" s="1359" t="s">
        <v>928</v>
      </c>
      <c r="W278" s="3700" t="str">
        <f>IF(Q278="レ","令和","")</f>
        <v/>
      </c>
      <c r="X278" s="3700"/>
      <c r="Y278" s="3706" t="str">
        <f>'1_入力シート【基本情報】'!$DP$379</f>
        <v/>
      </c>
      <c r="Z278" s="3706"/>
      <c r="AA278" s="1551" t="s">
        <v>2</v>
      </c>
      <c r="AB278" s="3706" t="str">
        <f>'1_入力シート【基本情報】'!$DQ$379</f>
        <v/>
      </c>
      <c r="AC278" s="3706"/>
      <c r="AD278" s="1359" t="s">
        <v>762</v>
      </c>
      <c r="AL278" s="1368" t="str">
        <f>'1_入力シート【基本情報】'!$DR$377</f>
        <v/>
      </c>
      <c r="AM278" s="1359" t="s">
        <v>635</v>
      </c>
    </row>
    <row r="279" spans="2:39" ht="12" hidden="1" customHeight="1" x14ac:dyDescent="0.15"/>
    <row r="280" spans="2:39" ht="12" hidden="1" customHeight="1" x14ac:dyDescent="0.15"/>
    <row r="281" spans="2:39" ht="12" hidden="1" customHeight="1" x14ac:dyDescent="0.15"/>
    <row r="282" spans="2:39" ht="4.5" customHeight="1" x14ac:dyDescent="0.15"/>
    <row r="283" spans="2:39" ht="4.5" customHeight="1" x14ac:dyDescent="0.15"/>
    <row r="284" spans="2:39" ht="12" hidden="1" customHeight="1" x14ac:dyDescent="0.15"/>
    <row r="285" spans="2:39" ht="12" hidden="1" customHeight="1" x14ac:dyDescent="0.15"/>
    <row r="286" spans="2:39" ht="12" hidden="1" customHeight="1" x14ac:dyDescent="0.15"/>
    <row r="287" spans="2:39" ht="12" hidden="1" customHeight="1" x14ac:dyDescent="0.15"/>
    <row r="288" spans="2:39" ht="12" hidden="1" customHeight="1" x14ac:dyDescent="0.15"/>
    <row r="289" spans="2:58" ht="14.1" customHeight="1" x14ac:dyDescent="0.15">
      <c r="B289" s="1359" t="s">
        <v>824</v>
      </c>
    </row>
    <row r="290" spans="2:58" ht="12.95" customHeight="1" x14ac:dyDescent="0.15">
      <c r="B290" s="1359" t="s">
        <v>812</v>
      </c>
    </row>
    <row r="291" spans="2:58" ht="12.95" customHeight="1" x14ac:dyDescent="0.15">
      <c r="C291" s="1359" t="s">
        <v>806</v>
      </c>
      <c r="J291" s="1556" t="s">
        <v>798</v>
      </c>
      <c r="K291" s="3729" t="str">
        <f>'1_入力シート【基本情報】'!$DS$232</f>
        <v/>
      </c>
      <c r="L291" s="3729"/>
      <c r="M291" s="1359" t="s">
        <v>805</v>
      </c>
      <c r="W291" s="1359" t="s">
        <v>4</v>
      </c>
      <c r="X291" s="3730" t="str">
        <f>'1_入力シート【基本情報】'!$DS$233</f>
        <v/>
      </c>
      <c r="Y291" s="3730"/>
      <c r="Z291" s="3730"/>
      <c r="AA291" s="3730"/>
      <c r="AB291" s="3730"/>
      <c r="AC291" s="3730"/>
      <c r="AD291" s="3731" t="s">
        <v>810</v>
      </c>
      <c r="AE291" s="3732"/>
      <c r="AF291" s="3732"/>
      <c r="AG291" s="3732"/>
      <c r="AH291" s="3733" t="str">
        <f>'1_入力シート【基本情報】'!$DS$234</f>
        <v/>
      </c>
      <c r="AI291" s="3733"/>
      <c r="AJ291" s="3733"/>
      <c r="AK291" s="3733"/>
      <c r="AL291" s="3733"/>
      <c r="AM291" s="3733"/>
      <c r="AN291" s="3733"/>
      <c r="AO291" s="1359" t="s">
        <v>24</v>
      </c>
    </row>
    <row r="292" spans="2:58" ht="12.95" customHeight="1" x14ac:dyDescent="0.15">
      <c r="J292" s="1359" t="s">
        <v>803</v>
      </c>
      <c r="AG292" s="1556" t="s">
        <v>25</v>
      </c>
      <c r="AH292" s="3733" t="str">
        <f>'1_入力シート【基本情報】'!$DS$235</f>
        <v/>
      </c>
      <c r="AI292" s="3733"/>
      <c r="AJ292" s="3733"/>
      <c r="AK292" s="3733"/>
      <c r="AL292" s="3733"/>
      <c r="AM292" s="3733"/>
      <c r="AN292" s="3733"/>
      <c r="AO292" s="1359" t="s">
        <v>24</v>
      </c>
    </row>
    <row r="293" spans="2:58" ht="12" hidden="1" customHeight="1" x14ac:dyDescent="0.15"/>
    <row r="294" spans="2:58" ht="12.95" customHeight="1" x14ac:dyDescent="0.15">
      <c r="C294" s="1359" t="s">
        <v>801</v>
      </c>
      <c r="N294" s="3701" t="str">
        <f>IF('1_入力シート【基本情報】'!$AB$236="","",ASC('1_入力シート【基本情報】'!$AB$236))</f>
        <v/>
      </c>
      <c r="O294" s="3701"/>
      <c r="P294" s="3701"/>
      <c r="Q294" s="3701"/>
      <c r="R294" s="3701"/>
      <c r="S294" s="3701"/>
      <c r="T294" s="3701"/>
      <c r="U294" s="3701"/>
      <c r="V294" s="3701"/>
      <c r="W294" s="3701"/>
      <c r="X294" s="3701"/>
      <c r="Y294" s="3701"/>
      <c r="Z294" s="3701"/>
      <c r="AA294" s="3701"/>
      <c r="AB294" s="3701"/>
      <c r="AC294" s="3701"/>
      <c r="AD294" s="3701"/>
      <c r="AE294" s="3701"/>
      <c r="AF294" s="3701"/>
      <c r="AG294" s="3701"/>
      <c r="AH294" s="3701"/>
      <c r="AI294" s="3701"/>
      <c r="AJ294" s="3701"/>
      <c r="AK294" s="3701"/>
      <c r="AL294" s="3701"/>
      <c r="AM294" s="3701"/>
      <c r="AN294" s="3701"/>
      <c r="AO294" s="3701"/>
      <c r="AP294" s="3701"/>
      <c r="AQ294" s="3701"/>
      <c r="AR294" s="3701"/>
      <c r="AS294" s="3701"/>
      <c r="AT294" s="3701"/>
    </row>
    <row r="295" spans="2:58" ht="12.95" customHeight="1" x14ac:dyDescent="0.15">
      <c r="C295" s="1359" t="s">
        <v>800</v>
      </c>
      <c r="N295" s="3701">
        <f>'1_入力シート【基本情報】'!$AB$237</f>
        <v>0</v>
      </c>
      <c r="O295" s="3701"/>
      <c r="P295" s="3701"/>
      <c r="Q295" s="3701"/>
      <c r="R295" s="3701"/>
      <c r="S295" s="3701"/>
      <c r="T295" s="3701"/>
      <c r="U295" s="3701"/>
      <c r="V295" s="3701"/>
      <c r="W295" s="3701"/>
      <c r="X295" s="3701"/>
      <c r="Y295" s="3701"/>
      <c r="Z295" s="3701"/>
      <c r="AA295" s="3701"/>
      <c r="AB295" s="3701"/>
      <c r="AC295" s="3701"/>
      <c r="AD295" s="3701"/>
      <c r="AE295" s="3701"/>
      <c r="AF295" s="3701"/>
      <c r="AG295" s="3701"/>
      <c r="AH295" s="3701"/>
      <c r="AI295" s="3701"/>
      <c r="AJ295" s="3701"/>
      <c r="AK295" s="3701"/>
      <c r="AL295" s="3701"/>
      <c r="AM295" s="3701"/>
      <c r="AN295" s="3701"/>
      <c r="AO295" s="3701"/>
      <c r="AP295" s="3701"/>
      <c r="AQ295" s="3701"/>
      <c r="AR295" s="3701"/>
      <c r="AS295" s="3701"/>
      <c r="AT295" s="3701"/>
    </row>
    <row r="296" spans="2:58" ht="12.95" customHeight="1" x14ac:dyDescent="0.15">
      <c r="C296" s="1359" t="s">
        <v>799</v>
      </c>
      <c r="N296" s="3701">
        <f>'1_入力シート【基本情報】'!$AB$238</f>
        <v>0</v>
      </c>
      <c r="O296" s="3701"/>
      <c r="P296" s="3701"/>
      <c r="Q296" s="3701"/>
      <c r="R296" s="3701"/>
      <c r="S296" s="3701"/>
      <c r="T296" s="3701"/>
      <c r="U296" s="3701"/>
      <c r="V296" s="3701"/>
      <c r="W296" s="3701"/>
      <c r="X296" s="3701"/>
      <c r="Y296" s="3701"/>
      <c r="Z296" s="3701"/>
      <c r="AA296" s="3701"/>
      <c r="AB296" s="3701"/>
      <c r="AC296" s="3701"/>
      <c r="AD296" s="3701"/>
      <c r="AE296" s="3701"/>
      <c r="AF296" s="3701"/>
      <c r="AG296" s="3701"/>
      <c r="AH296" s="3701"/>
      <c r="AI296" s="3701"/>
      <c r="AJ296" s="3701"/>
      <c r="AK296" s="3701"/>
      <c r="AL296" s="3701"/>
      <c r="AM296" s="3701"/>
      <c r="AN296" s="3701"/>
      <c r="AO296" s="3701"/>
      <c r="AP296" s="3701"/>
      <c r="AQ296" s="3701"/>
      <c r="AR296" s="3701"/>
      <c r="AS296" s="3701"/>
      <c r="AT296" s="3701"/>
    </row>
    <row r="297" spans="2:58" ht="12.95" customHeight="1" x14ac:dyDescent="0.15">
      <c r="J297" s="1556" t="s">
        <v>798</v>
      </c>
      <c r="K297" s="3729" t="str">
        <f>'1_入力シート【基本情報】'!$DS$239</f>
        <v/>
      </c>
      <c r="L297" s="3729"/>
      <c r="M297" s="1359" t="s">
        <v>797</v>
      </c>
      <c r="V297" s="1556"/>
      <c r="W297" s="1359" t="s">
        <v>4</v>
      </c>
      <c r="X297" s="3730" t="str">
        <f>'1_入力シート【基本情報】'!$DS$240</f>
        <v/>
      </c>
      <c r="Y297" s="3730"/>
      <c r="Z297" s="3730"/>
      <c r="AA297" s="3730"/>
      <c r="AB297" s="3731" t="s">
        <v>808</v>
      </c>
      <c r="AC297" s="3732"/>
      <c r="AD297" s="3732"/>
      <c r="AE297" s="3732"/>
      <c r="AF297" s="3732"/>
      <c r="AG297" s="3732"/>
      <c r="AH297" s="3733" t="str">
        <f>'1_入力シート【基本情報】'!$DS$241</f>
        <v/>
      </c>
      <c r="AI297" s="3733"/>
      <c r="AJ297" s="3733"/>
      <c r="AK297" s="3733"/>
      <c r="AL297" s="3733"/>
      <c r="AM297" s="3733"/>
      <c r="AN297" s="3733"/>
      <c r="AO297" s="1359" t="s">
        <v>24</v>
      </c>
      <c r="BF297" s="1359" t="str">
        <f>'1_入力シート【基本情報】'!DP241</f>
        <v>郵便番号未入力判定</v>
      </c>
    </row>
    <row r="298" spans="2:58" ht="12.95" customHeight="1" x14ac:dyDescent="0.15">
      <c r="C298" s="1359" t="s">
        <v>795</v>
      </c>
      <c r="N298" s="3707" t="str">
        <f>IF(BF298=1,"",'1_入力シート【基本情報】'!$DS$242)</f>
        <v/>
      </c>
      <c r="O298" s="3707"/>
      <c r="P298" s="3707"/>
      <c r="Q298" s="3707"/>
      <c r="R298" s="3707"/>
      <c r="S298" s="3707"/>
      <c r="T298" s="3707"/>
      <c r="U298" s="3707"/>
      <c r="V298" s="3707"/>
      <c r="W298" s="1367"/>
      <c r="X298" s="1367"/>
      <c r="Y298" s="1367"/>
      <c r="Z298" s="1367"/>
      <c r="AA298" s="1367"/>
      <c r="AB298" s="1367"/>
      <c r="AC298" s="1367"/>
      <c r="AD298" s="1367"/>
      <c r="AE298" s="1367"/>
      <c r="AF298" s="1367"/>
      <c r="AG298" s="1367"/>
      <c r="AH298" s="1367"/>
      <c r="AI298" s="1367"/>
      <c r="AJ298" s="1367"/>
      <c r="AK298" s="1367"/>
      <c r="AL298" s="1367"/>
      <c r="AM298" s="1367"/>
      <c r="AN298" s="1367"/>
      <c r="AO298" s="1367"/>
      <c r="AP298" s="1558"/>
      <c r="BF298" s="1531">
        <f>'1_入力シート【基本情報】'!DP242</f>
        <v>1</v>
      </c>
    </row>
    <row r="299" spans="2:58" ht="12.95" customHeight="1" x14ac:dyDescent="0.15">
      <c r="C299" s="1359" t="s">
        <v>794</v>
      </c>
      <c r="N299" s="3699" t="str">
        <f>'1_入力シート【基本情報】'!$DS$243</f>
        <v/>
      </c>
      <c r="O299" s="3699"/>
      <c r="P299" s="3699"/>
      <c r="Q299" s="3699"/>
      <c r="R299" s="3699"/>
      <c r="S299" s="3699"/>
      <c r="T299" s="3699"/>
      <c r="U299" s="3699"/>
      <c r="V299" s="3699"/>
      <c r="W299" s="3699"/>
      <c r="X299" s="3699"/>
      <c r="Y299" s="3699"/>
      <c r="Z299" s="3699"/>
      <c r="AA299" s="3699"/>
      <c r="AB299" s="3699"/>
      <c r="AC299" s="3699"/>
      <c r="AD299" s="3699"/>
      <c r="AE299" s="3699"/>
      <c r="AF299" s="3699"/>
      <c r="AG299" s="3699"/>
      <c r="AH299" s="3699"/>
      <c r="AI299" s="3699"/>
      <c r="AJ299" s="3699"/>
      <c r="AK299" s="3699"/>
      <c r="AL299" s="3699"/>
      <c r="AM299" s="3699"/>
      <c r="AN299" s="3699"/>
      <c r="AO299" s="3699"/>
      <c r="AP299" s="3699"/>
      <c r="AQ299" s="3699"/>
      <c r="AR299" s="3699"/>
      <c r="AS299" s="3699"/>
      <c r="AT299" s="3699"/>
      <c r="BF299" s="1359" t="str">
        <f>'1_入力シート【基本情報】'!DP243</f>
        <v>電話番号未入力判定</v>
      </c>
    </row>
    <row r="300" spans="2:58" ht="12.95" customHeight="1" x14ac:dyDescent="0.15">
      <c r="C300" s="1359" t="s">
        <v>793</v>
      </c>
      <c r="N300" s="3708" t="str">
        <f>IF(BF300=1,"",'1_入力シート【基本情報】'!$DS$244)</f>
        <v/>
      </c>
      <c r="O300" s="3708"/>
      <c r="P300" s="3708"/>
      <c r="Q300" s="3708"/>
      <c r="R300" s="3708"/>
      <c r="S300" s="3708"/>
      <c r="T300" s="3708"/>
      <c r="U300" s="3708"/>
      <c r="V300" s="3708"/>
      <c r="W300" s="3708"/>
      <c r="X300" s="3708"/>
      <c r="Y300" s="3708"/>
      <c r="Z300" s="3708"/>
      <c r="AA300" s="3708"/>
      <c r="AB300" s="3708"/>
      <c r="AC300" s="3708"/>
      <c r="AD300" s="3708"/>
      <c r="AE300" s="1376"/>
      <c r="AF300" s="1376"/>
      <c r="AG300" s="1376"/>
      <c r="AH300" s="1376"/>
      <c r="AI300" s="1376"/>
      <c r="AJ300" s="1376"/>
      <c r="AK300" s="1376"/>
      <c r="AL300" s="1376"/>
      <c r="AM300" s="1376"/>
      <c r="AN300" s="1376"/>
      <c r="AO300" s="1376"/>
      <c r="AP300" s="1377"/>
      <c r="BF300" s="1531">
        <f>'1_入力シート【基本情報】'!DP244</f>
        <v>1</v>
      </c>
    </row>
    <row r="301" spans="2:58" ht="12.95" customHeight="1" x14ac:dyDescent="0.15">
      <c r="B301" s="1359" t="s">
        <v>811</v>
      </c>
    </row>
    <row r="302" spans="2:58" ht="12.95" customHeight="1" x14ac:dyDescent="0.15">
      <c r="C302" s="1359" t="s">
        <v>806</v>
      </c>
      <c r="J302" s="1556" t="s">
        <v>798</v>
      </c>
      <c r="K302" s="3729" t="str">
        <f>'1_入力シート【基本情報】'!$DS$246</f>
        <v/>
      </c>
      <c r="L302" s="3729"/>
      <c r="M302" s="1359" t="s">
        <v>805</v>
      </c>
      <c r="V302" s="1556"/>
      <c r="W302" s="1359" t="s">
        <v>4</v>
      </c>
      <c r="X302" s="3730" t="str">
        <f>'1_入力シート【基本情報】'!$DS$247</f>
        <v/>
      </c>
      <c r="Y302" s="3730"/>
      <c r="Z302" s="3730"/>
      <c r="AA302" s="3730"/>
      <c r="AB302" s="3730"/>
      <c r="AC302" s="3730"/>
      <c r="AD302" s="3731" t="s">
        <v>810</v>
      </c>
      <c r="AE302" s="3732"/>
      <c r="AF302" s="3732"/>
      <c r="AG302" s="3732"/>
      <c r="AH302" s="3733" t="str">
        <f>'1_入力シート【基本情報】'!$DS$248</f>
        <v/>
      </c>
      <c r="AI302" s="3733"/>
      <c r="AJ302" s="3733"/>
      <c r="AK302" s="3733"/>
      <c r="AL302" s="3733"/>
      <c r="AM302" s="3733"/>
      <c r="AN302" s="3733"/>
      <c r="AO302" s="1359" t="s">
        <v>24</v>
      </c>
    </row>
    <row r="303" spans="2:58" ht="12.95" customHeight="1" x14ac:dyDescent="0.15">
      <c r="J303" s="1359" t="s">
        <v>803</v>
      </c>
      <c r="AG303" s="1556" t="s">
        <v>25</v>
      </c>
      <c r="AH303" s="3733" t="str">
        <f>'1_入力シート【基本情報】'!$DS$249</f>
        <v/>
      </c>
      <c r="AI303" s="3733"/>
      <c r="AJ303" s="3733"/>
      <c r="AK303" s="3733"/>
      <c r="AL303" s="3733"/>
      <c r="AM303" s="3733"/>
      <c r="AN303" s="3733"/>
      <c r="AO303" s="1359" t="s">
        <v>24</v>
      </c>
    </row>
    <row r="304" spans="2:58" ht="12" hidden="1" customHeight="1" x14ac:dyDescent="0.15"/>
    <row r="305" spans="2:58" ht="12.95" customHeight="1" x14ac:dyDescent="0.15">
      <c r="C305" s="1359" t="s">
        <v>801</v>
      </c>
      <c r="N305" s="3701" t="str">
        <f>IF('1_入力シート【基本情報】'!$AB$250="","",ASC('1_入力シート【基本情報】'!$AB$250))</f>
        <v/>
      </c>
      <c r="O305" s="3701"/>
      <c r="P305" s="3701"/>
      <c r="Q305" s="3701"/>
      <c r="R305" s="3701"/>
      <c r="S305" s="3701"/>
      <c r="T305" s="3701"/>
      <c r="U305" s="3701"/>
      <c r="V305" s="3701"/>
      <c r="W305" s="3701"/>
      <c r="X305" s="3701"/>
      <c r="Y305" s="3701"/>
      <c r="Z305" s="3701"/>
      <c r="AA305" s="3701"/>
      <c r="AB305" s="3701"/>
      <c r="AC305" s="3701"/>
      <c r="AD305" s="3701"/>
      <c r="AE305" s="3701"/>
      <c r="AF305" s="3701"/>
      <c r="AG305" s="3701"/>
      <c r="AH305" s="3701"/>
      <c r="AI305" s="3701"/>
      <c r="AJ305" s="3701"/>
      <c r="AK305" s="3701"/>
      <c r="AL305" s="3701"/>
      <c r="AM305" s="3701"/>
      <c r="AN305" s="3701"/>
      <c r="AO305" s="3701"/>
      <c r="AP305" s="3701"/>
      <c r="AQ305" s="3701"/>
      <c r="AR305" s="3701"/>
      <c r="AS305" s="3701"/>
      <c r="AT305" s="3701"/>
    </row>
    <row r="306" spans="2:58" ht="12.95" customHeight="1" x14ac:dyDescent="0.15">
      <c r="C306" s="1359" t="s">
        <v>800</v>
      </c>
      <c r="N306" s="3726">
        <f>'1_入力シート【基本情報】'!$AB$251</f>
        <v>0</v>
      </c>
      <c r="O306" s="3726"/>
      <c r="P306" s="3726"/>
      <c r="Q306" s="3726"/>
      <c r="R306" s="3726"/>
      <c r="S306" s="3726"/>
      <c r="T306" s="3726"/>
      <c r="U306" s="3726"/>
      <c r="V306" s="3726"/>
      <c r="W306" s="3726"/>
      <c r="X306" s="3726"/>
      <c r="Y306" s="3726"/>
      <c r="Z306" s="3726"/>
      <c r="AA306" s="3726"/>
      <c r="AB306" s="3726"/>
      <c r="AC306" s="3726"/>
      <c r="AD306" s="3726"/>
      <c r="AE306" s="3726"/>
      <c r="AF306" s="3726"/>
      <c r="AG306" s="3726"/>
      <c r="AH306" s="3726"/>
      <c r="AI306" s="3726"/>
      <c r="AJ306" s="3726"/>
      <c r="AK306" s="3726"/>
      <c r="AL306" s="3726"/>
      <c r="AM306" s="3726"/>
      <c r="AN306" s="3726"/>
      <c r="AO306" s="3726"/>
      <c r="AP306" s="3726"/>
      <c r="AQ306" s="3726"/>
      <c r="AR306" s="3726"/>
      <c r="AS306" s="3726"/>
      <c r="AT306" s="3726"/>
    </row>
    <row r="307" spans="2:58" ht="12.95" customHeight="1" x14ac:dyDescent="0.15">
      <c r="C307" s="1359" t="s">
        <v>799</v>
      </c>
      <c r="N307" s="3701" t="str">
        <f>IF('1_入力シート【基本情報】'!DS245=TRUE,'1_入力シート【基本情報】'!DS238,'1_入力シート【基本情報】'!DS252)</f>
        <v/>
      </c>
      <c r="O307" s="3701"/>
      <c r="P307" s="3701"/>
      <c r="Q307" s="3701"/>
      <c r="R307" s="3701"/>
      <c r="S307" s="3701"/>
      <c r="T307" s="3701"/>
      <c r="U307" s="3701"/>
      <c r="V307" s="3701"/>
      <c r="W307" s="3701"/>
      <c r="X307" s="3701"/>
      <c r="Y307" s="3701"/>
      <c r="Z307" s="3701"/>
      <c r="AA307" s="3701"/>
      <c r="AB307" s="3701"/>
      <c r="AC307" s="3701"/>
      <c r="AD307" s="3701"/>
      <c r="AE307" s="3701"/>
      <c r="AF307" s="3701"/>
      <c r="AG307" s="3701"/>
      <c r="AH307" s="3701"/>
      <c r="AI307" s="3701"/>
      <c r="AJ307" s="3701"/>
      <c r="AK307" s="3701"/>
      <c r="AL307" s="3701"/>
      <c r="AM307" s="3701"/>
      <c r="AN307" s="3701"/>
      <c r="AO307" s="3701"/>
      <c r="AP307" s="3701"/>
      <c r="AQ307" s="3701"/>
      <c r="AR307" s="3701"/>
      <c r="AS307" s="3701"/>
      <c r="AT307" s="3701"/>
    </row>
    <row r="308" spans="2:58" ht="12.95" customHeight="1" x14ac:dyDescent="0.15">
      <c r="J308" s="1556" t="s">
        <v>798</v>
      </c>
      <c r="K308" s="3729" t="str">
        <f>IF('1_入力シート【基本情報】'!DS245=TRUE,'1_入力シート【基本情報】'!DS239,'1_入力シート【基本情報】'!DS253)</f>
        <v/>
      </c>
      <c r="L308" s="3729"/>
      <c r="M308" s="1359" t="s">
        <v>797</v>
      </c>
      <c r="V308" s="1556"/>
      <c r="W308" s="1359" t="s">
        <v>4</v>
      </c>
      <c r="X308" s="3730" t="str">
        <f>IF('1_入力シート【基本情報】'!DS245=TRUE,'1_入力シート【基本情報】'!DS240,'1_入力シート【基本情報】'!DS254)</f>
        <v/>
      </c>
      <c r="Y308" s="3730"/>
      <c r="Z308" s="3730"/>
      <c r="AA308" s="3730"/>
      <c r="AB308" s="3731" t="s">
        <v>808</v>
      </c>
      <c r="AC308" s="3732"/>
      <c r="AD308" s="3732"/>
      <c r="AE308" s="3732"/>
      <c r="AF308" s="3732"/>
      <c r="AG308" s="3732"/>
      <c r="AH308" s="3735" t="str">
        <f>IF('1_入力シート【基本情報】'!DS245=TRUE,'1_入力シート【基本情報】'!DS241,'1_入力シート【基本情報】'!DS255)</f>
        <v/>
      </c>
      <c r="AI308" s="3735"/>
      <c r="AJ308" s="3735"/>
      <c r="AK308" s="3735"/>
      <c r="AL308" s="3735"/>
      <c r="AM308" s="3735"/>
      <c r="AN308" s="3735"/>
      <c r="AO308" s="1359" t="s">
        <v>24</v>
      </c>
      <c r="BF308" s="1359" t="str">
        <f>'1_入力シート【基本情報】'!DP255</f>
        <v>郵便番号未入力判定</v>
      </c>
    </row>
    <row r="309" spans="2:58" ht="12.95" customHeight="1" x14ac:dyDescent="0.15">
      <c r="C309" s="1359" t="s">
        <v>795</v>
      </c>
      <c r="N309" s="3707" t="str">
        <f>IF('1_入力シート【基本情報】'!DS245=FALSE,IF(BF309=1,"",ASC('1_入力シート【基本情報】'!DS256)),ASC('1_入力シート【基本情報】'!DS242))</f>
        <v/>
      </c>
      <c r="O309" s="3707"/>
      <c r="P309" s="3707"/>
      <c r="Q309" s="3707"/>
      <c r="R309" s="3707"/>
      <c r="S309" s="3707"/>
      <c r="T309" s="3707"/>
      <c r="U309" s="3707"/>
      <c r="V309" s="3707"/>
      <c r="W309" s="1367"/>
      <c r="X309" s="1367"/>
      <c r="Y309" s="1367"/>
      <c r="Z309" s="1367"/>
      <c r="AA309" s="1367"/>
      <c r="AB309" s="1367"/>
      <c r="AC309" s="1367"/>
      <c r="AD309" s="1367"/>
      <c r="AE309" s="1367"/>
      <c r="AF309" s="1367"/>
      <c r="AG309" s="1367"/>
      <c r="AH309" s="1367"/>
      <c r="AI309" s="1367"/>
      <c r="AJ309" s="1367"/>
      <c r="AK309" s="1367"/>
      <c r="AL309" s="1367"/>
      <c r="AM309" s="1367"/>
      <c r="AN309" s="1367"/>
      <c r="AO309" s="1367"/>
      <c r="AP309" s="1558"/>
      <c r="BF309" s="1588">
        <f>'1_入力シート【基本情報】'!DP256</f>
        <v>1</v>
      </c>
    </row>
    <row r="310" spans="2:58" ht="12.95" customHeight="1" x14ac:dyDescent="0.15">
      <c r="C310" s="1359" t="s">
        <v>794</v>
      </c>
      <c r="N310" s="3699" t="str">
        <f>IF('1_入力シート【基本情報】'!DS245=TRUE,'1_入力シート【基本情報】'!DS243,'1_入力シート【基本情報】'!DS257)</f>
        <v/>
      </c>
      <c r="O310" s="3699"/>
      <c r="P310" s="3699"/>
      <c r="Q310" s="3699"/>
      <c r="R310" s="3699"/>
      <c r="S310" s="3699"/>
      <c r="T310" s="3699"/>
      <c r="U310" s="3699"/>
      <c r="V310" s="3699"/>
      <c r="W310" s="3699"/>
      <c r="X310" s="3699"/>
      <c r="Y310" s="3699"/>
      <c r="Z310" s="3699"/>
      <c r="AA310" s="3699"/>
      <c r="AB310" s="3699"/>
      <c r="AC310" s="3699"/>
      <c r="AD310" s="3699"/>
      <c r="AE310" s="3699"/>
      <c r="AF310" s="3699"/>
      <c r="AG310" s="3699"/>
      <c r="AH310" s="3699"/>
      <c r="AI310" s="3699"/>
      <c r="AJ310" s="3699"/>
      <c r="AK310" s="3699"/>
      <c r="AL310" s="3699"/>
      <c r="AM310" s="3699"/>
      <c r="AN310" s="3699"/>
      <c r="AO310" s="3699"/>
      <c r="AP310" s="3699"/>
      <c r="AQ310" s="3699"/>
      <c r="AR310" s="3699"/>
      <c r="AS310" s="3699"/>
      <c r="AT310" s="3699"/>
      <c r="BF310" s="1359" t="str">
        <f>'1_入力シート【基本情報】'!DP257</f>
        <v>電話番号未入力判定</v>
      </c>
    </row>
    <row r="311" spans="2:58" ht="12.95" customHeight="1" x14ac:dyDescent="0.15">
      <c r="C311" s="1359" t="s">
        <v>793</v>
      </c>
      <c r="N311" s="3708" t="str">
        <f>IF('1_入力シート【基本情報】'!$DS$245=FALSE,IF($BF$311=1,"",ASC('1_入力シート【基本情報】'!$DS$258)),ASC('1_入力シート【基本情報】'!$DS$244))</f>
        <v/>
      </c>
      <c r="O311" s="3708"/>
      <c r="P311" s="3708"/>
      <c r="Q311" s="3708"/>
      <c r="R311" s="3708"/>
      <c r="S311" s="3708"/>
      <c r="T311" s="3708"/>
      <c r="U311" s="3708"/>
      <c r="V311" s="3708"/>
      <c r="W311" s="3708"/>
      <c r="X311" s="3708"/>
      <c r="Y311" s="3708"/>
      <c r="Z311" s="3708"/>
      <c r="AA311" s="3708"/>
      <c r="AB311" s="3708"/>
      <c r="AC311" s="3708"/>
      <c r="AD311" s="3708"/>
      <c r="AE311" s="1376"/>
      <c r="AF311" s="1376"/>
      <c r="AG311" s="1376"/>
      <c r="AH311" s="1376"/>
      <c r="AI311" s="1376"/>
      <c r="AJ311" s="1376"/>
      <c r="AK311" s="1376"/>
      <c r="AL311" s="1376"/>
      <c r="AM311" s="1376"/>
      <c r="AN311" s="1376"/>
      <c r="AO311" s="1376"/>
      <c r="AP311" s="1377"/>
      <c r="BF311" s="1588">
        <f>'1_入力シート【基本情報】'!DP258</f>
        <v>1</v>
      </c>
    </row>
    <row r="312" spans="2:58" ht="12.95" hidden="1" customHeight="1" x14ac:dyDescent="0.15">
      <c r="B312" s="1359" t="s">
        <v>807</v>
      </c>
    </row>
    <row r="313" spans="2:58" ht="12.95" hidden="1" customHeight="1" x14ac:dyDescent="0.15">
      <c r="C313" s="1359" t="s">
        <v>806</v>
      </c>
      <c r="J313" s="1556" t="s">
        <v>798</v>
      </c>
      <c r="K313" s="3729"/>
      <c r="L313" s="3729"/>
      <c r="M313" s="1359" t="s">
        <v>805</v>
      </c>
      <c r="V313" s="1556"/>
      <c r="W313" s="1359" t="s">
        <v>4</v>
      </c>
      <c r="X313" s="3729"/>
      <c r="Y313" s="3729"/>
      <c r="Z313" s="3729"/>
      <c r="AA313" s="3729"/>
      <c r="AB313" s="3729"/>
      <c r="AC313" s="3729"/>
      <c r="AG313" s="1556" t="s">
        <v>804</v>
      </c>
      <c r="AH313" s="3733"/>
      <c r="AI313" s="3733"/>
      <c r="AJ313" s="3733"/>
      <c r="AK313" s="3733"/>
      <c r="AL313" s="3733"/>
      <c r="AM313" s="3733"/>
      <c r="AN313" s="3733"/>
      <c r="AO313" s="1359" t="s">
        <v>24</v>
      </c>
    </row>
    <row r="314" spans="2:58" ht="12.95" hidden="1" customHeight="1" x14ac:dyDescent="0.15">
      <c r="J314" s="1359" t="s">
        <v>809</v>
      </c>
      <c r="AG314" s="1556" t="s">
        <v>25</v>
      </c>
      <c r="AH314" s="3733"/>
      <c r="AI314" s="3733"/>
      <c r="AJ314" s="3733"/>
      <c r="AK314" s="3733"/>
      <c r="AL314" s="3733"/>
      <c r="AM314" s="3733"/>
      <c r="AN314" s="3733"/>
      <c r="AO314" s="1359" t="s">
        <v>24</v>
      </c>
    </row>
    <row r="315" spans="2:58" ht="12" hidden="1" customHeight="1" x14ac:dyDescent="0.15">
      <c r="J315" s="1359" t="s">
        <v>802</v>
      </c>
      <c r="AG315" s="1556" t="s">
        <v>25</v>
      </c>
      <c r="AH315" s="3733"/>
      <c r="AI315" s="3733"/>
      <c r="AJ315" s="3733"/>
      <c r="AK315" s="3733"/>
      <c r="AL315" s="3733"/>
      <c r="AM315" s="3733"/>
      <c r="AN315" s="3733"/>
      <c r="AO315" s="1359" t="s">
        <v>24</v>
      </c>
    </row>
    <row r="316" spans="2:58" ht="12.95" hidden="1" customHeight="1" x14ac:dyDescent="0.15">
      <c r="C316" s="1359" t="s">
        <v>801</v>
      </c>
      <c r="N316" s="3699"/>
      <c r="O316" s="3699"/>
      <c r="P316" s="3699"/>
      <c r="Q316" s="3699"/>
      <c r="R316" s="3699"/>
      <c r="S316" s="3699"/>
      <c r="T316" s="3699"/>
      <c r="U316" s="3699"/>
      <c r="V316" s="3699"/>
      <c r="W316" s="3699"/>
      <c r="X316" s="3699"/>
      <c r="Y316" s="3699"/>
      <c r="Z316" s="3699"/>
      <c r="AA316" s="3699"/>
      <c r="AB316" s="3699"/>
      <c r="AC316" s="3699"/>
      <c r="AD316" s="3699"/>
      <c r="AE316" s="3699"/>
      <c r="AF316" s="3699"/>
      <c r="AG316" s="3699"/>
      <c r="AH316" s="3699"/>
      <c r="AI316" s="3699"/>
      <c r="AJ316" s="3699"/>
      <c r="AK316" s="3699"/>
      <c r="AL316" s="3699"/>
      <c r="AM316" s="3699"/>
      <c r="AN316" s="3699"/>
      <c r="AO316" s="3699"/>
      <c r="AP316" s="3699"/>
      <c r="AQ316" s="3699"/>
      <c r="AR316" s="3699"/>
      <c r="AS316" s="3699"/>
      <c r="AT316" s="3699"/>
    </row>
    <row r="317" spans="2:58" ht="12.95" hidden="1" customHeight="1" x14ac:dyDescent="0.15">
      <c r="C317" s="1359" t="s">
        <v>800</v>
      </c>
      <c r="N317" s="3736"/>
      <c r="O317" s="3736"/>
      <c r="P317" s="3736"/>
      <c r="Q317" s="3736"/>
      <c r="R317" s="3736"/>
      <c r="S317" s="3736"/>
      <c r="T317" s="3736"/>
      <c r="U317" s="3736"/>
      <c r="V317" s="3736"/>
      <c r="W317" s="3736"/>
      <c r="X317" s="3736"/>
      <c r="Y317" s="3736"/>
      <c r="Z317" s="3736"/>
      <c r="AA317" s="3736"/>
      <c r="AB317" s="3736"/>
      <c r="AC317" s="3736"/>
      <c r="AD317" s="3736"/>
      <c r="AE317" s="3736"/>
      <c r="AF317" s="3736"/>
      <c r="AG317" s="3736"/>
      <c r="AH317" s="3736"/>
      <c r="AI317" s="3736"/>
      <c r="AJ317" s="3736"/>
      <c r="AK317" s="3736"/>
      <c r="AL317" s="3736"/>
      <c r="AM317" s="3736"/>
      <c r="AN317" s="3736"/>
      <c r="AO317" s="3736"/>
      <c r="AP317" s="3736"/>
      <c r="AQ317" s="3736"/>
      <c r="AR317" s="3736"/>
      <c r="AS317" s="3736"/>
      <c r="AT317" s="3736"/>
    </row>
    <row r="318" spans="2:58" ht="12.95" hidden="1" customHeight="1" x14ac:dyDescent="0.15">
      <c r="C318" s="1359" t="s">
        <v>799</v>
      </c>
      <c r="N318" s="3699"/>
      <c r="O318" s="3699"/>
      <c r="P318" s="3699"/>
      <c r="Q318" s="3699"/>
      <c r="R318" s="3699"/>
      <c r="S318" s="3699"/>
      <c r="T318" s="3699"/>
      <c r="U318" s="3699"/>
      <c r="V318" s="3699"/>
      <c r="W318" s="3699"/>
      <c r="X318" s="3699"/>
      <c r="Y318" s="3699"/>
      <c r="Z318" s="3699"/>
      <c r="AA318" s="3699"/>
      <c r="AB318" s="3699"/>
      <c r="AC318" s="3699"/>
      <c r="AD318" s="3699"/>
      <c r="AE318" s="3699"/>
      <c r="AF318" s="3699"/>
      <c r="AG318" s="3699"/>
      <c r="AH318" s="3699"/>
      <c r="AI318" s="3699"/>
      <c r="AJ318" s="3699"/>
      <c r="AK318" s="3699"/>
      <c r="AL318" s="3699"/>
      <c r="AM318" s="3699"/>
      <c r="AN318" s="3699"/>
      <c r="AO318" s="3699"/>
      <c r="AP318" s="3699"/>
      <c r="AQ318" s="3699"/>
      <c r="AR318" s="3699"/>
      <c r="AS318" s="3699"/>
      <c r="AT318" s="3699"/>
    </row>
    <row r="319" spans="2:58" ht="12.95" hidden="1" customHeight="1" x14ac:dyDescent="0.15">
      <c r="J319" s="1556" t="s">
        <v>798</v>
      </c>
      <c r="K319" s="3729"/>
      <c r="L319" s="3729"/>
      <c r="M319" s="1359" t="s">
        <v>797</v>
      </c>
      <c r="V319" s="1556"/>
      <c r="W319" s="1359" t="s">
        <v>4</v>
      </c>
      <c r="X319" s="3729"/>
      <c r="Y319" s="3729"/>
      <c r="Z319" s="3729"/>
      <c r="AA319" s="3729"/>
      <c r="AG319" s="1556" t="s">
        <v>796</v>
      </c>
      <c r="AH319" s="3733"/>
      <c r="AI319" s="3733"/>
      <c r="AJ319" s="3733"/>
      <c r="AK319" s="3733"/>
      <c r="AL319" s="3733"/>
      <c r="AM319" s="3733"/>
      <c r="AN319" s="3733"/>
      <c r="AO319" s="1359" t="s">
        <v>24</v>
      </c>
    </row>
    <row r="320" spans="2:58" ht="12.95" hidden="1" customHeight="1" x14ac:dyDescent="0.15">
      <c r="C320" s="1359" t="s">
        <v>795</v>
      </c>
      <c r="N320" s="3707"/>
      <c r="O320" s="3707"/>
      <c r="P320" s="3707"/>
      <c r="Q320" s="3707"/>
      <c r="R320" s="3707"/>
      <c r="S320" s="3707"/>
      <c r="T320" s="3707"/>
      <c r="U320" s="3707"/>
      <c r="V320" s="3707"/>
      <c r="W320" s="1367"/>
      <c r="X320" s="1367"/>
      <c r="Y320" s="1367"/>
      <c r="Z320" s="1367"/>
      <c r="AA320" s="1367"/>
      <c r="AB320" s="1367"/>
      <c r="AC320" s="1367"/>
      <c r="AD320" s="1367"/>
      <c r="AE320" s="1367"/>
      <c r="AF320" s="1367"/>
      <c r="AG320" s="1367"/>
      <c r="AH320" s="1367"/>
      <c r="AI320" s="1367"/>
      <c r="AJ320" s="1367"/>
      <c r="AK320" s="1367"/>
      <c r="AL320" s="1367"/>
      <c r="AM320" s="1367"/>
      <c r="AN320" s="1367"/>
      <c r="AO320" s="1367"/>
      <c r="AP320" s="1558"/>
    </row>
    <row r="321" spans="2:48" ht="12.95" hidden="1" customHeight="1" x14ac:dyDescent="0.15">
      <c r="C321" s="1359" t="s">
        <v>794</v>
      </c>
      <c r="N321" s="3699"/>
      <c r="O321" s="3699"/>
      <c r="P321" s="3699"/>
      <c r="Q321" s="3699"/>
      <c r="R321" s="3699"/>
      <c r="S321" s="3699"/>
      <c r="T321" s="3699"/>
      <c r="U321" s="3699"/>
      <c r="V321" s="3699"/>
      <c r="W321" s="3699"/>
      <c r="X321" s="3699"/>
      <c r="Y321" s="3699"/>
      <c r="Z321" s="3699"/>
      <c r="AA321" s="3699"/>
      <c r="AB321" s="3699"/>
      <c r="AC321" s="3699"/>
      <c r="AD321" s="3699"/>
      <c r="AE321" s="3699"/>
      <c r="AF321" s="3699"/>
      <c r="AG321" s="3699"/>
      <c r="AH321" s="3699"/>
      <c r="AI321" s="3699"/>
      <c r="AJ321" s="3699"/>
      <c r="AK321" s="3699"/>
      <c r="AL321" s="3699"/>
      <c r="AM321" s="3699"/>
      <c r="AN321" s="3699"/>
      <c r="AO321" s="3699"/>
      <c r="AP321" s="3699"/>
      <c r="AQ321" s="3699"/>
      <c r="AR321" s="3699"/>
      <c r="AS321" s="3699"/>
      <c r="AT321" s="3699"/>
    </row>
    <row r="322" spans="2:48" ht="12.95" hidden="1" customHeight="1" x14ac:dyDescent="0.15">
      <c r="C322" s="1359" t="s">
        <v>793</v>
      </c>
      <c r="N322" s="3736"/>
      <c r="O322" s="3736"/>
      <c r="P322" s="3736"/>
      <c r="Q322" s="3736"/>
      <c r="R322" s="3736"/>
      <c r="S322" s="3736"/>
      <c r="T322" s="3736"/>
      <c r="U322" s="3736"/>
      <c r="V322" s="3736"/>
      <c r="W322" s="3736"/>
      <c r="X322" s="3736"/>
      <c r="Y322" s="3736"/>
      <c r="Z322" s="3736"/>
      <c r="AA322" s="3736"/>
      <c r="AB322" s="3736"/>
      <c r="AC322" s="3736"/>
      <c r="AD322" s="3736"/>
      <c r="AE322" s="1376"/>
      <c r="AF322" s="1376"/>
      <c r="AG322" s="1376"/>
      <c r="AH322" s="1376"/>
      <c r="AI322" s="1376"/>
      <c r="AJ322" s="1376"/>
      <c r="AK322" s="1376"/>
      <c r="AL322" s="1376"/>
      <c r="AM322" s="1376"/>
      <c r="AN322" s="1376"/>
      <c r="AO322" s="1376"/>
      <c r="AP322" s="1377"/>
    </row>
    <row r="323" spans="2:48" ht="4.5" customHeight="1" x14ac:dyDescent="0.15"/>
    <row r="324" spans="2:48" ht="4.5" customHeight="1" x14ac:dyDescent="0.15"/>
    <row r="325" spans="2:48" ht="12" hidden="1" customHeight="1" x14ac:dyDescent="0.15"/>
    <row r="326" spans="2:48" ht="12" hidden="1" customHeight="1" x14ac:dyDescent="0.15"/>
    <row r="327" spans="2:48" ht="12" hidden="1" customHeight="1" x14ac:dyDescent="0.15"/>
    <row r="328" spans="2:48" ht="14.1" customHeight="1" x14ac:dyDescent="0.15">
      <c r="B328" s="1359" t="s">
        <v>823</v>
      </c>
      <c r="AV328" s="1372"/>
    </row>
    <row r="329" spans="2:48" ht="12.95" customHeight="1" x14ac:dyDescent="0.15">
      <c r="C329" s="1359" t="s">
        <v>822</v>
      </c>
      <c r="K329" s="1368" t="str">
        <f>'1_入力シート【基本情報】'!$DO$278</f>
        <v/>
      </c>
      <c r="L329" s="1359" t="s">
        <v>3556</v>
      </c>
      <c r="P329" s="3720">
        <f>'1_入力シート【基本情報】'!$AB$278</f>
        <v>0</v>
      </c>
      <c r="Q329" s="3720"/>
      <c r="R329" s="1359" t="s">
        <v>816</v>
      </c>
      <c r="U329" s="1368" t="str">
        <f>'1_入力シート【基本情報】'!$DO$279</f>
        <v/>
      </c>
      <c r="V329" s="1359" t="s">
        <v>3557</v>
      </c>
      <c r="Z329" s="3720">
        <f>'1_入力シート【基本情報】'!$AB$279</f>
        <v>0</v>
      </c>
      <c r="AA329" s="3720"/>
      <c r="AB329" s="1359" t="s">
        <v>816</v>
      </c>
      <c r="AE329" s="1368" t="str">
        <f>'1_入力シート【基本情報】'!$DO$280</f>
        <v/>
      </c>
      <c r="AF329" s="1359" t="s">
        <v>821</v>
      </c>
      <c r="AL329" s="3720">
        <f>'1_入力シート【基本情報】'!$AB$280</f>
        <v>0</v>
      </c>
      <c r="AM329" s="3720"/>
      <c r="AN329" s="1359" t="s">
        <v>816</v>
      </c>
    </row>
    <row r="330" spans="2:48" ht="12" customHeight="1" x14ac:dyDescent="0.15">
      <c r="K330" s="1368" t="str">
        <f>'1_入力シート【基本情報】'!$DO$281</f>
        <v/>
      </c>
      <c r="L330" s="1359" t="s">
        <v>3555</v>
      </c>
      <c r="P330" s="3720">
        <f>'1_入力シート【基本情報】'!$AB$281</f>
        <v>0</v>
      </c>
      <c r="Q330" s="3720"/>
      <c r="R330" s="1359" t="s">
        <v>816</v>
      </c>
    </row>
    <row r="331" spans="2:48" ht="12" hidden="1" customHeight="1" x14ac:dyDescent="0.15"/>
    <row r="332" spans="2:48" ht="12" hidden="1" customHeight="1" x14ac:dyDescent="0.15"/>
    <row r="333" spans="2:48" ht="12.95" customHeight="1" x14ac:dyDescent="0.15">
      <c r="C333" s="1359" t="s">
        <v>820</v>
      </c>
      <c r="K333" s="1368" t="str">
        <f>'1_入力シート【基本情報】'!$DO$282</f>
        <v/>
      </c>
      <c r="L333" s="1359" t="s">
        <v>819</v>
      </c>
      <c r="T333" s="1359" t="s">
        <v>3549</v>
      </c>
      <c r="W333" s="3720">
        <f>'1_入力シート【基本情報】'!$AK$282</f>
        <v>0</v>
      </c>
      <c r="X333" s="3720"/>
      <c r="Y333" s="1359" t="s">
        <v>3550</v>
      </c>
      <c r="AC333" s="3720">
        <f>'1_入力シート【基本情報】'!$AV$282</f>
        <v>0</v>
      </c>
      <c r="AD333" s="3720"/>
      <c r="AE333" s="1359" t="s">
        <v>3551</v>
      </c>
      <c r="AI333" s="3720">
        <f>'1_入力シート【基本情報】'!$BH$282</f>
        <v>0</v>
      </c>
      <c r="AJ333" s="3720"/>
      <c r="AK333" s="1359" t="s">
        <v>816</v>
      </c>
    </row>
    <row r="334" spans="2:48" ht="12.95" customHeight="1" x14ac:dyDescent="0.15">
      <c r="K334" s="1368" t="str">
        <f>'1_入力シート【基本情報】'!$DO$283</f>
        <v/>
      </c>
      <c r="L334" s="1359" t="s">
        <v>818</v>
      </c>
      <c r="T334" s="1359" t="s">
        <v>3549</v>
      </c>
      <c r="W334" s="3720">
        <f>'1_入力シート【基本情報】'!$AK$283</f>
        <v>0</v>
      </c>
      <c r="X334" s="3720"/>
      <c r="Y334" s="1359" t="s">
        <v>3550</v>
      </c>
      <c r="AC334" s="3720">
        <f>'1_入力シート【基本情報】'!$AV$283</f>
        <v>0</v>
      </c>
      <c r="AD334" s="3720"/>
      <c r="AE334" s="1359" t="s">
        <v>3551</v>
      </c>
      <c r="AI334" s="3720">
        <f>'1_入力シート【基本情報】'!$BH$283</f>
        <v>0</v>
      </c>
      <c r="AJ334" s="3720"/>
      <c r="AK334" s="1359" t="s">
        <v>816</v>
      </c>
    </row>
    <row r="335" spans="2:48" ht="12.95" customHeight="1" x14ac:dyDescent="0.15">
      <c r="K335" s="1368" t="str">
        <f>'1_入力シート【基本情報】'!$DO$284</f>
        <v/>
      </c>
      <c r="L335" s="1359" t="s">
        <v>3538</v>
      </c>
      <c r="T335" s="1359" t="s">
        <v>3549</v>
      </c>
      <c r="W335" s="3720">
        <f>'1_入力シート【基本情報】'!$AK$284</f>
        <v>0</v>
      </c>
      <c r="X335" s="3720"/>
      <c r="Y335" s="1359" t="s">
        <v>3550</v>
      </c>
      <c r="AC335" s="3720">
        <f>'1_入力シート【基本情報】'!$AV$284</f>
        <v>0</v>
      </c>
      <c r="AD335" s="3720"/>
      <c r="AE335" s="1359" t="s">
        <v>3551</v>
      </c>
      <c r="AI335" s="3720">
        <f>'1_入力シート【基本情報】'!$BH$284</f>
        <v>0</v>
      </c>
      <c r="AJ335" s="3720"/>
      <c r="AK335" s="1359" t="s">
        <v>816</v>
      </c>
    </row>
    <row r="336" spans="2:48" ht="12.95" customHeight="1" x14ac:dyDescent="0.15">
      <c r="K336" s="1368" t="str">
        <f>'1_入力シート【基本情報】'!$DO$285</f>
        <v/>
      </c>
      <c r="L336" s="1359" t="s">
        <v>817</v>
      </c>
      <c r="AE336" s="1556" t="s">
        <v>3552</v>
      </c>
      <c r="AF336" s="3720">
        <f>'1_入力シート【基本情報】'!$AK$285</f>
        <v>0</v>
      </c>
      <c r="AG336" s="3720"/>
      <c r="AH336" s="1359" t="s">
        <v>3550</v>
      </c>
      <c r="AL336" s="3720">
        <f>'1_入力シート【基本情報】'!$AV$285</f>
        <v>0</v>
      </c>
      <c r="AM336" s="3720"/>
      <c r="AN336" s="1359" t="s">
        <v>3551</v>
      </c>
      <c r="AR336" s="3720">
        <f>'1_入力シート【基本情報】'!$BH$285</f>
        <v>0</v>
      </c>
      <c r="AS336" s="3720"/>
      <c r="AT336" s="1359" t="s">
        <v>816</v>
      </c>
    </row>
    <row r="337" spans="2:53" ht="12.95" customHeight="1" x14ac:dyDescent="0.15">
      <c r="K337" s="1368" t="str">
        <f>'1_入力シート【基本情報】'!$DO$286</f>
        <v/>
      </c>
      <c r="L337" s="1359" t="s">
        <v>3555</v>
      </c>
      <c r="P337" s="3726">
        <f>'1_入力シート【基本情報】'!$AI$286</f>
        <v>0</v>
      </c>
      <c r="Q337" s="3741"/>
      <c r="R337" s="3741"/>
      <c r="S337" s="3741"/>
      <c r="T337" s="3741"/>
      <c r="U337" s="3741"/>
      <c r="V337" s="3741"/>
      <c r="W337" s="1359" t="s">
        <v>3</v>
      </c>
    </row>
    <row r="338" spans="2:53" ht="12" hidden="1" customHeight="1" x14ac:dyDescent="0.15"/>
    <row r="339" spans="2:53" ht="12" hidden="1" customHeight="1" x14ac:dyDescent="0.15"/>
    <row r="340" spans="2:53" ht="12" hidden="1" customHeight="1" x14ac:dyDescent="0.15"/>
    <row r="341" spans="2:53" ht="5.25" customHeight="1" x14ac:dyDescent="0.15"/>
    <row r="342" spans="2:53" ht="5.25" customHeight="1" x14ac:dyDescent="0.15"/>
    <row r="343" spans="2:53" ht="14.1" customHeight="1" x14ac:dyDescent="0.15">
      <c r="B343" s="1359" t="s">
        <v>815</v>
      </c>
    </row>
    <row r="344" spans="2:53" ht="12.95" customHeight="1" x14ac:dyDescent="0.15">
      <c r="C344" s="1359" t="s">
        <v>773</v>
      </c>
      <c r="N344" s="1368" t="str">
        <f>IF(OR('4_入力シート【検査結果表】非常用の照明装置'!FS25&lt;&gt;"",'4_入力シート【検査結果表】非常用の照明装置'!FT25&lt;&gt;""),"レ","")</f>
        <v/>
      </c>
      <c r="O344" s="1359" t="s">
        <v>3558</v>
      </c>
      <c r="X344" s="1368" t="str">
        <f>IF('4_入力シート【検査結果表】非常用の照明装置'!FT25&lt;&gt;"","レ","")</f>
        <v/>
      </c>
      <c r="Y344" s="1359" t="s">
        <v>772</v>
      </c>
      <c r="AG344" s="1368" t="str">
        <f>IF(OR('4_入力シート【検査結果表】非常用の照明装置'!FQ25&lt;&gt;"",'4_入力シート【検査結果表】非常用の照明装置'!FR25&lt;&gt;""),"レ","")</f>
        <v/>
      </c>
      <c r="AH344" s="1359" t="s">
        <v>634</v>
      </c>
    </row>
    <row r="345" spans="2:53" ht="12.95" customHeight="1" x14ac:dyDescent="0.15">
      <c r="C345" s="1359" t="s">
        <v>771</v>
      </c>
      <c r="N345" s="3699" t="str">
        <f>IF(DR620&lt;8,"別紙参照","")</f>
        <v/>
      </c>
      <c r="O345" s="3699"/>
      <c r="P345" s="3699"/>
      <c r="Q345" s="3699"/>
      <c r="R345" s="3699"/>
      <c r="S345" s="3699"/>
      <c r="T345" s="3699"/>
      <c r="U345" s="3699"/>
      <c r="V345" s="3699"/>
      <c r="W345" s="3699"/>
      <c r="X345" s="3699"/>
      <c r="Y345" s="3699"/>
      <c r="Z345" s="3699"/>
      <c r="AA345" s="3699"/>
      <c r="AB345" s="3699"/>
      <c r="AC345" s="3699"/>
      <c r="AD345" s="3699"/>
      <c r="AE345" s="3699"/>
      <c r="AF345" s="3699"/>
      <c r="AG345" s="3699"/>
      <c r="AH345" s="3699"/>
      <c r="AI345" s="3699"/>
      <c r="AJ345" s="3699"/>
      <c r="AK345" s="3699"/>
      <c r="AL345" s="3699"/>
      <c r="AM345" s="3699"/>
      <c r="AN345" s="3699"/>
      <c r="AO345" s="3699"/>
      <c r="AP345" s="3699"/>
      <c r="AQ345" s="3699"/>
      <c r="AR345" s="3699"/>
      <c r="AS345" s="3699"/>
      <c r="AT345" s="3699"/>
      <c r="BA345" s="1370"/>
    </row>
    <row r="346" spans="2:53" ht="12" hidden="1" customHeight="1" x14ac:dyDescent="0.15">
      <c r="N346" s="3699"/>
      <c r="O346" s="3699"/>
      <c r="P346" s="3699"/>
      <c r="Q346" s="3699"/>
      <c r="R346" s="3699"/>
      <c r="S346" s="3699"/>
      <c r="T346" s="3699"/>
      <c r="U346" s="3699"/>
      <c r="V346" s="3699"/>
      <c r="W346" s="3699"/>
      <c r="X346" s="3699"/>
      <c r="Y346" s="3699"/>
      <c r="Z346" s="3699"/>
      <c r="AA346" s="3699"/>
      <c r="AB346" s="3699"/>
      <c r="AC346" s="3699"/>
      <c r="AD346" s="3699"/>
      <c r="AE346" s="3699"/>
      <c r="AF346" s="3699"/>
      <c r="AG346" s="3699"/>
      <c r="AH346" s="3699"/>
      <c r="AI346" s="3699"/>
      <c r="AJ346" s="3699"/>
      <c r="AK346" s="3699"/>
      <c r="AL346" s="3699"/>
      <c r="AM346" s="3699"/>
      <c r="AN346" s="3699"/>
      <c r="AO346" s="3699"/>
      <c r="AP346" s="3699"/>
      <c r="AQ346" s="3699"/>
      <c r="AR346" s="3699"/>
      <c r="AS346" s="3699"/>
      <c r="AT346" s="3699"/>
    </row>
    <row r="347" spans="2:53" ht="12" hidden="1" customHeight="1" x14ac:dyDescent="0.15">
      <c r="N347" s="3699"/>
      <c r="O347" s="3699"/>
      <c r="P347" s="3699"/>
      <c r="Q347" s="3699"/>
      <c r="R347" s="3699"/>
      <c r="S347" s="3699"/>
      <c r="T347" s="3699"/>
      <c r="U347" s="3699"/>
      <c r="V347" s="3699"/>
      <c r="W347" s="3699"/>
      <c r="X347" s="3699"/>
      <c r="Y347" s="3699"/>
      <c r="Z347" s="3699"/>
      <c r="AA347" s="3699"/>
      <c r="AB347" s="3699"/>
      <c r="AC347" s="3699"/>
      <c r="AD347" s="3699"/>
      <c r="AE347" s="3699"/>
      <c r="AF347" s="3699"/>
      <c r="AG347" s="3699"/>
      <c r="AH347" s="3699"/>
      <c r="AI347" s="3699"/>
      <c r="AJ347" s="3699"/>
      <c r="AK347" s="3699"/>
      <c r="AL347" s="3699"/>
      <c r="AM347" s="3699"/>
      <c r="AN347" s="3699"/>
      <c r="AO347" s="3699"/>
      <c r="AP347" s="3699"/>
      <c r="AQ347" s="3699"/>
      <c r="AR347" s="3699"/>
      <c r="AS347" s="3699"/>
      <c r="AT347" s="3699"/>
    </row>
    <row r="348" spans="2:53" ht="12" hidden="1" customHeight="1" x14ac:dyDescent="0.15">
      <c r="N348" s="3699"/>
      <c r="O348" s="3699"/>
      <c r="P348" s="3699"/>
      <c r="Q348" s="3699"/>
      <c r="R348" s="3699"/>
      <c r="S348" s="3699"/>
      <c r="T348" s="3699"/>
      <c r="U348" s="3699"/>
      <c r="V348" s="3699"/>
      <c r="W348" s="3699"/>
      <c r="X348" s="3699"/>
      <c r="Y348" s="3699"/>
      <c r="Z348" s="3699"/>
      <c r="AA348" s="3699"/>
      <c r="AB348" s="3699"/>
      <c r="AC348" s="3699"/>
      <c r="AD348" s="3699"/>
      <c r="AE348" s="3699"/>
      <c r="AF348" s="3699"/>
      <c r="AG348" s="3699"/>
      <c r="AH348" s="3699"/>
      <c r="AI348" s="3699"/>
      <c r="AJ348" s="3699"/>
      <c r="AK348" s="3699"/>
      <c r="AL348" s="3699"/>
      <c r="AM348" s="3699"/>
      <c r="AN348" s="3699"/>
      <c r="AO348" s="3699"/>
      <c r="AP348" s="3699"/>
      <c r="AQ348" s="3699"/>
      <c r="AR348" s="3699"/>
      <c r="AS348" s="3699"/>
      <c r="AT348" s="3699"/>
    </row>
    <row r="349" spans="2:53" ht="12" hidden="1" customHeight="1" x14ac:dyDescent="0.15">
      <c r="N349" s="3699"/>
      <c r="O349" s="3699"/>
      <c r="P349" s="3699"/>
      <c r="Q349" s="3699"/>
      <c r="R349" s="3699"/>
      <c r="S349" s="3699"/>
      <c r="T349" s="3699"/>
      <c r="U349" s="3699"/>
      <c r="V349" s="3699"/>
      <c r="W349" s="3699"/>
      <c r="X349" s="3699"/>
      <c r="Y349" s="3699"/>
      <c r="Z349" s="3699"/>
      <c r="AA349" s="3699"/>
      <c r="AB349" s="3699"/>
      <c r="AC349" s="3699"/>
      <c r="AD349" s="3699"/>
      <c r="AE349" s="3699"/>
      <c r="AF349" s="3699"/>
      <c r="AG349" s="3699"/>
      <c r="AH349" s="3699"/>
      <c r="AI349" s="3699"/>
      <c r="AJ349" s="3699"/>
      <c r="AK349" s="3699"/>
      <c r="AL349" s="3699"/>
      <c r="AM349" s="3699"/>
      <c r="AN349" s="3699"/>
      <c r="AO349" s="3699"/>
      <c r="AP349" s="3699"/>
      <c r="AQ349" s="3699"/>
      <c r="AR349" s="3699"/>
      <c r="AS349" s="3699"/>
      <c r="AT349" s="3699"/>
    </row>
    <row r="350" spans="2:53" ht="12.95" customHeight="1" x14ac:dyDescent="0.15">
      <c r="C350" s="1359" t="s">
        <v>770</v>
      </c>
      <c r="N350" s="1368" t="str">
        <f>IF(OR('4_入力シート【検査結果表】非常用の照明装置'!FU13&lt;&gt;"",'4_入力シート【検査結果表】非常用の照明装置'!FZ13&lt;&gt;""),"レ","")</f>
        <v/>
      </c>
      <c r="O350" s="1359" t="s">
        <v>769</v>
      </c>
      <c r="Q350" s="3700" t="str">
        <f>IF(N350="レ","令和","")</f>
        <v/>
      </c>
      <c r="R350" s="3700"/>
      <c r="S350" s="3706" t="str">
        <f>IF('4_入力シート【検査結果表】非常用の照明装置'!FW13&lt;&gt;"",'4_入力シート【検査結果表】非常用の照明装置'!FW13,IF('4_入力シート【検査結果表】非常用の照明装置'!GB13&lt;&gt;"",'4_入力シート【検査結果表】非常用の照明装置'!GB13,""))</f>
        <v/>
      </c>
      <c r="T350" s="3706"/>
      <c r="U350" s="1551" t="s">
        <v>2</v>
      </c>
      <c r="V350" s="3742" t="str">
        <f>IF('4_入力シート【検査結果表】非常用の照明装置'!FX13&lt;&gt;"",'4_入力シート【検査結果表】非常用の照明装置'!FX13,IF('4_入力シート【検査結果表】非常用の照明装置'!GC13&lt;&gt;"",'4_入力シート【検査結果表】非常用の照明装置'!GC13,""))</f>
        <v/>
      </c>
      <c r="W350" s="3742"/>
      <c r="X350" s="1359" t="s">
        <v>762</v>
      </c>
      <c r="AG350" s="1368" t="str">
        <f>IF(BF55=0,"",IF(OR('4_入力シート【検査結果表】非常用の照明装置'!FY13&lt;&gt;"",'4_入力シート【検査結果表】非常用の照明装置'!FY13,'4_入力シート【検査結果表】非常用の照明装置'!GD13&lt;&gt;""),"レ",""))</f>
        <v/>
      </c>
      <c r="AH350" s="1359" t="s">
        <v>765</v>
      </c>
      <c r="BA350" s="1531"/>
    </row>
    <row r="351" spans="2:53" ht="12" hidden="1" customHeight="1" x14ac:dyDescent="0.15"/>
    <row r="352" spans="2:53" ht="12" hidden="1" customHeight="1" x14ac:dyDescent="0.15"/>
    <row r="353" spans="2:39" ht="12" hidden="1" customHeight="1" x14ac:dyDescent="0.15"/>
    <row r="354" spans="2:39" ht="6" customHeight="1" x14ac:dyDescent="0.15"/>
    <row r="355" spans="2:39" ht="6" customHeight="1" x14ac:dyDescent="0.15"/>
    <row r="356" spans="2:39" ht="14.1" customHeight="1" x14ac:dyDescent="0.15">
      <c r="B356" s="1359" t="s">
        <v>814</v>
      </c>
    </row>
    <row r="357" spans="2:39" ht="12.95" customHeight="1" x14ac:dyDescent="0.15">
      <c r="C357" s="1359" t="s">
        <v>767</v>
      </c>
      <c r="L357" s="1368" t="str">
        <f>'1_入力シート【基本情報】'!$DP$387</f>
        <v/>
      </c>
      <c r="M357" s="1359" t="s">
        <v>647</v>
      </c>
      <c r="O357" s="1368" t="str">
        <f>'1_入力シート【基本情報】'!$DQ$387</f>
        <v/>
      </c>
      <c r="P357" s="1359" t="s">
        <v>765</v>
      </c>
    </row>
    <row r="358" spans="2:39" ht="12.95" customHeight="1" x14ac:dyDescent="0.15">
      <c r="C358" s="1359" t="s">
        <v>766</v>
      </c>
      <c r="L358" s="1368" t="str">
        <f>'1_入力シート【基本情報】'!$DS$387</f>
        <v/>
      </c>
      <c r="M358" s="1359" t="s">
        <v>647</v>
      </c>
      <c r="O358" s="1368" t="str">
        <f>'1_入力シート【基本情報】'!$DT$387</f>
        <v/>
      </c>
      <c r="P358" s="1359" t="s">
        <v>765</v>
      </c>
    </row>
    <row r="359" spans="2:39" ht="12.95" customHeight="1" x14ac:dyDescent="0.15">
      <c r="C359" s="1359" t="s">
        <v>764</v>
      </c>
      <c r="L359" s="1368" t="str">
        <f>'1_入力シート【基本情報】'!$DP$391</f>
        <v/>
      </c>
      <c r="M359" s="1359" t="s">
        <v>648</v>
      </c>
      <c r="Q359" s="1368" t="str">
        <f>'1_入力シート【基本情報】'!$DQ$391</f>
        <v/>
      </c>
      <c r="R359" s="1359" t="s">
        <v>763</v>
      </c>
      <c r="V359" s="1359" t="s">
        <v>4</v>
      </c>
      <c r="W359" s="3700" t="str">
        <f>IF(Q359="レ","令和","")</f>
        <v/>
      </c>
      <c r="X359" s="3700"/>
      <c r="Y359" s="3706" t="str">
        <f>'1_入力シート【基本情報】'!$DP$393</f>
        <v/>
      </c>
      <c r="Z359" s="3706"/>
      <c r="AA359" s="1551" t="s">
        <v>2</v>
      </c>
      <c r="AB359" s="3706" t="str">
        <f>'1_入力シート【基本情報】'!$DQ$393</f>
        <v/>
      </c>
      <c r="AC359" s="3706"/>
      <c r="AD359" s="1359" t="s">
        <v>762</v>
      </c>
      <c r="AL359" s="1368" t="str">
        <f>'1_入力シート【基本情報】'!$DR$391</f>
        <v/>
      </c>
      <c r="AM359" s="1359" t="s">
        <v>635</v>
      </c>
    </row>
    <row r="360" spans="2:39" ht="12" hidden="1" customHeight="1" x14ac:dyDescent="0.15"/>
    <row r="361" spans="2:39" ht="12" hidden="1" customHeight="1" x14ac:dyDescent="0.15"/>
    <row r="362" spans="2:39" ht="12" hidden="1" customHeight="1" x14ac:dyDescent="0.15"/>
    <row r="363" spans="2:39" ht="6" customHeight="1" x14ac:dyDescent="0.15"/>
    <row r="364" spans="2:39" ht="6" customHeight="1" x14ac:dyDescent="0.15"/>
    <row r="365" spans="2:39" ht="12" hidden="1" customHeight="1" x14ac:dyDescent="0.15"/>
    <row r="366" spans="2:39" ht="12" hidden="1" customHeight="1" x14ac:dyDescent="0.15"/>
    <row r="367" spans="2:39" ht="12" hidden="1" customHeight="1" x14ac:dyDescent="0.15"/>
    <row r="368" spans="2:39" ht="12" hidden="1" customHeight="1" x14ac:dyDescent="0.15"/>
    <row r="369" spans="2:58" ht="12" hidden="1" customHeight="1" x14ac:dyDescent="0.15"/>
    <row r="370" spans="2:58" ht="14.1" customHeight="1" x14ac:dyDescent="0.15">
      <c r="B370" s="1670" t="s">
        <v>813</v>
      </c>
    </row>
    <row r="371" spans="2:58" ht="12.95" customHeight="1" x14ac:dyDescent="0.15">
      <c r="B371" s="1670" t="s">
        <v>812</v>
      </c>
    </row>
    <row r="372" spans="2:58" ht="12.95" customHeight="1" x14ac:dyDescent="0.15">
      <c r="C372" s="1670" t="s">
        <v>806</v>
      </c>
      <c r="J372" s="1556" t="s">
        <v>798</v>
      </c>
      <c r="K372" s="3729" t="str">
        <f>'1_入力シート【基本情報】'!$DS$293</f>
        <v/>
      </c>
      <c r="L372" s="3729"/>
      <c r="M372" s="1359" t="s">
        <v>805</v>
      </c>
      <c r="W372" s="1359" t="s">
        <v>4</v>
      </c>
      <c r="X372" s="3730" t="str">
        <f>'1_入力シート【基本情報】'!$DS$294</f>
        <v/>
      </c>
      <c r="Y372" s="3730"/>
      <c r="Z372" s="3730"/>
      <c r="AA372" s="3730"/>
      <c r="AB372" s="3730"/>
      <c r="AC372" s="3730"/>
      <c r="AD372" s="3731" t="s">
        <v>810</v>
      </c>
      <c r="AE372" s="3732"/>
      <c r="AF372" s="3732"/>
      <c r="AG372" s="3732"/>
      <c r="AH372" s="3733" t="str">
        <f>'1_入力シート【基本情報】'!$DS$295</f>
        <v/>
      </c>
      <c r="AI372" s="3733"/>
      <c r="AJ372" s="3733"/>
      <c r="AK372" s="3733"/>
      <c r="AL372" s="3733"/>
      <c r="AM372" s="3733"/>
      <c r="AN372" s="3733"/>
      <c r="AO372" s="1359" t="s">
        <v>24</v>
      </c>
    </row>
    <row r="373" spans="2:58" ht="12.95" customHeight="1" x14ac:dyDescent="0.15">
      <c r="J373" s="1359" t="s">
        <v>803</v>
      </c>
      <c r="AG373" s="1556" t="s">
        <v>25</v>
      </c>
      <c r="AH373" s="3733" t="str">
        <f>'1_入力シート【基本情報】'!$DS$296</f>
        <v/>
      </c>
      <c r="AI373" s="3733"/>
      <c r="AJ373" s="3733"/>
      <c r="AK373" s="3733"/>
      <c r="AL373" s="3733"/>
      <c r="AM373" s="3733"/>
      <c r="AN373" s="3733"/>
      <c r="AO373" s="1359" t="s">
        <v>24</v>
      </c>
    </row>
    <row r="374" spans="2:58" ht="12" hidden="1" customHeight="1" x14ac:dyDescent="0.15"/>
    <row r="375" spans="2:58" ht="12.95" customHeight="1" x14ac:dyDescent="0.15">
      <c r="C375" s="1670" t="s">
        <v>801</v>
      </c>
      <c r="N375" s="3701" t="str">
        <f>IF('1_入力シート【基本情報】'!$AB$297="","",ASC('1_入力シート【基本情報】'!$AB$297))</f>
        <v/>
      </c>
      <c r="O375" s="3701"/>
      <c r="P375" s="3701"/>
      <c r="Q375" s="3701"/>
      <c r="R375" s="3701"/>
      <c r="S375" s="3701"/>
      <c r="T375" s="3701"/>
      <c r="U375" s="3701"/>
      <c r="V375" s="3701"/>
      <c r="W375" s="3701"/>
      <c r="X375" s="3701"/>
      <c r="Y375" s="3701"/>
      <c r="Z375" s="3701"/>
      <c r="AA375" s="3701"/>
      <c r="AB375" s="3701"/>
      <c r="AC375" s="3701"/>
      <c r="AD375" s="3701"/>
      <c r="AE375" s="3701"/>
      <c r="AF375" s="3701"/>
      <c r="AG375" s="3701"/>
      <c r="AH375" s="3701"/>
      <c r="AI375" s="3701"/>
      <c r="AJ375" s="3701"/>
      <c r="AK375" s="3701"/>
      <c r="AL375" s="3701"/>
      <c r="AM375" s="3701"/>
      <c r="AN375" s="3701"/>
      <c r="AO375" s="3701"/>
      <c r="AP375" s="3701"/>
      <c r="AQ375" s="3701"/>
      <c r="AR375" s="3701"/>
      <c r="AS375" s="3701"/>
      <c r="AT375" s="3701"/>
    </row>
    <row r="376" spans="2:58" ht="12.95" customHeight="1" x14ac:dyDescent="0.15">
      <c r="C376" s="1670" t="s">
        <v>800</v>
      </c>
      <c r="N376" s="3726">
        <f>'1_入力シート【基本情報】'!$AB$298</f>
        <v>0</v>
      </c>
      <c r="O376" s="3726"/>
      <c r="P376" s="3726"/>
      <c r="Q376" s="3726"/>
      <c r="R376" s="3726"/>
      <c r="S376" s="3726"/>
      <c r="T376" s="3726"/>
      <c r="U376" s="3726"/>
      <c r="V376" s="3726"/>
      <c r="W376" s="3726"/>
      <c r="X376" s="3726"/>
      <c r="Y376" s="3726"/>
      <c r="Z376" s="3726"/>
      <c r="AA376" s="3726"/>
      <c r="AB376" s="3726"/>
      <c r="AC376" s="3726"/>
      <c r="AD376" s="3726"/>
      <c r="AE376" s="3726"/>
      <c r="AF376" s="3726"/>
      <c r="AG376" s="3726"/>
      <c r="AH376" s="3726"/>
      <c r="AI376" s="3726"/>
      <c r="AJ376" s="3726"/>
      <c r="AK376" s="3726"/>
      <c r="AL376" s="3726"/>
      <c r="AM376" s="3726"/>
      <c r="AN376" s="3726"/>
      <c r="AO376" s="3726"/>
      <c r="AP376" s="3726"/>
      <c r="AQ376" s="3726"/>
      <c r="AR376" s="3726"/>
      <c r="AS376" s="3726"/>
      <c r="AT376" s="3726"/>
    </row>
    <row r="377" spans="2:58" ht="12.95" customHeight="1" x14ac:dyDescent="0.15">
      <c r="C377" s="1670" t="s">
        <v>799</v>
      </c>
      <c r="N377" s="3701">
        <f>'1_入力シート【基本情報】'!$AB$299</f>
        <v>0</v>
      </c>
      <c r="O377" s="3701"/>
      <c r="P377" s="3701"/>
      <c r="Q377" s="3701"/>
      <c r="R377" s="3701"/>
      <c r="S377" s="3701"/>
      <c r="T377" s="3701"/>
      <c r="U377" s="3701"/>
      <c r="V377" s="3701"/>
      <c r="W377" s="3701"/>
      <c r="X377" s="3701"/>
      <c r="Y377" s="3701"/>
      <c r="Z377" s="3701"/>
      <c r="AA377" s="3701"/>
      <c r="AB377" s="3701"/>
      <c r="AC377" s="3701"/>
      <c r="AD377" s="3701"/>
      <c r="AE377" s="3701"/>
      <c r="AF377" s="3701"/>
      <c r="AG377" s="3701"/>
      <c r="AH377" s="3701"/>
      <c r="AI377" s="3701"/>
      <c r="AJ377" s="3701"/>
      <c r="AK377" s="3701"/>
      <c r="AL377" s="3701"/>
      <c r="AM377" s="3701"/>
      <c r="AN377" s="3701"/>
      <c r="AO377" s="3701"/>
      <c r="AP377" s="3701"/>
      <c r="AQ377" s="3701"/>
      <c r="AR377" s="3701"/>
      <c r="AS377" s="3701"/>
      <c r="AT377" s="3701"/>
    </row>
    <row r="378" spans="2:58" ht="12.95" customHeight="1" x14ac:dyDescent="0.15">
      <c r="J378" s="1556" t="s">
        <v>798</v>
      </c>
      <c r="K378" s="3729" t="str">
        <f>'1_入力シート【基本情報】'!$DS$300</f>
        <v/>
      </c>
      <c r="L378" s="3729"/>
      <c r="M378" s="1359" t="s">
        <v>797</v>
      </c>
      <c r="V378" s="1556"/>
      <c r="W378" s="1359" t="s">
        <v>4</v>
      </c>
      <c r="X378" s="3730" t="str">
        <f>'1_入力シート【基本情報】'!$DS$301</f>
        <v/>
      </c>
      <c r="Y378" s="3730"/>
      <c r="Z378" s="3730"/>
      <c r="AA378" s="3730"/>
      <c r="AB378" s="3731" t="s">
        <v>808</v>
      </c>
      <c r="AC378" s="3732"/>
      <c r="AD378" s="3732"/>
      <c r="AE378" s="3732"/>
      <c r="AF378" s="3732"/>
      <c r="AG378" s="3732"/>
      <c r="AH378" s="3733" t="str">
        <f>'1_入力シート【基本情報】'!$DS$302</f>
        <v/>
      </c>
      <c r="AI378" s="3733"/>
      <c r="AJ378" s="3733"/>
      <c r="AK378" s="3733"/>
      <c r="AL378" s="3733"/>
      <c r="AM378" s="3733"/>
      <c r="AN378" s="3733"/>
      <c r="AO378" s="1359" t="s">
        <v>24</v>
      </c>
      <c r="BF378" s="1359" t="str">
        <f>'1_入力シート【基本情報】'!DP302</f>
        <v>郵便番号未入力判定</v>
      </c>
    </row>
    <row r="379" spans="2:58" ht="12.95" customHeight="1" x14ac:dyDescent="0.15">
      <c r="C379" s="1670" t="s">
        <v>795</v>
      </c>
      <c r="N379" s="3707" t="str">
        <f>IF(BF379=1,"",'1_入力シート【基本情報】'!$DS$303)</f>
        <v/>
      </c>
      <c r="O379" s="3707"/>
      <c r="P379" s="3707"/>
      <c r="Q379" s="3707"/>
      <c r="R379" s="3707"/>
      <c r="S379" s="3707"/>
      <c r="T379" s="3707"/>
      <c r="U379" s="3707"/>
      <c r="V379" s="3707"/>
      <c r="W379" s="1367"/>
      <c r="X379" s="1367"/>
      <c r="Y379" s="1367"/>
      <c r="Z379" s="1367"/>
      <c r="AA379" s="1367"/>
      <c r="AB379" s="1367"/>
      <c r="AC379" s="1367"/>
      <c r="AD379" s="1367"/>
      <c r="AE379" s="1367"/>
      <c r="AF379" s="1367"/>
      <c r="AG379" s="1367"/>
      <c r="AH379" s="1367"/>
      <c r="AI379" s="1367"/>
      <c r="AJ379" s="1367"/>
      <c r="AK379" s="1367"/>
      <c r="AL379" s="1367"/>
      <c r="AM379" s="1367"/>
      <c r="AN379" s="1367"/>
      <c r="AO379" s="1367"/>
      <c r="AP379" s="1558"/>
      <c r="BF379" s="1531">
        <f>'1_入力シート【基本情報】'!DP303</f>
        <v>1</v>
      </c>
    </row>
    <row r="380" spans="2:58" ht="12.95" customHeight="1" x14ac:dyDescent="0.15">
      <c r="C380" s="1670" t="s">
        <v>794</v>
      </c>
      <c r="N380" s="3699" t="str">
        <f>'1_入力シート【基本情報】'!$DS$304</f>
        <v/>
      </c>
      <c r="O380" s="3699"/>
      <c r="P380" s="3699"/>
      <c r="Q380" s="3699"/>
      <c r="R380" s="3699"/>
      <c r="S380" s="3699"/>
      <c r="T380" s="3699"/>
      <c r="U380" s="3699"/>
      <c r="V380" s="3699"/>
      <c r="W380" s="3699"/>
      <c r="X380" s="3699"/>
      <c r="Y380" s="3699"/>
      <c r="Z380" s="3699"/>
      <c r="AA380" s="3699"/>
      <c r="AB380" s="3699"/>
      <c r="AC380" s="3699"/>
      <c r="AD380" s="3699"/>
      <c r="AE380" s="3699"/>
      <c r="AF380" s="3699"/>
      <c r="AG380" s="3699"/>
      <c r="AH380" s="3699"/>
      <c r="AI380" s="3699"/>
      <c r="AJ380" s="3699"/>
      <c r="AK380" s="3699"/>
      <c r="AL380" s="3699"/>
      <c r="AM380" s="3699"/>
      <c r="AN380" s="3699"/>
      <c r="AO380" s="3699"/>
      <c r="AP380" s="3699"/>
      <c r="AQ380" s="3699"/>
      <c r="AR380" s="3699"/>
      <c r="AS380" s="3699"/>
      <c r="AT380" s="3699"/>
      <c r="BF380" s="1359" t="str">
        <f>'1_入力シート【基本情報】'!DP304</f>
        <v>電話番号未入力判定</v>
      </c>
    </row>
    <row r="381" spans="2:58" ht="12.95" customHeight="1" x14ac:dyDescent="0.15">
      <c r="C381" s="1670" t="s">
        <v>793</v>
      </c>
      <c r="N381" s="3708" t="str">
        <f>IF(BF381=1,"",'1_入力シート【基本情報】'!$DS$305)</f>
        <v/>
      </c>
      <c r="O381" s="3708"/>
      <c r="P381" s="3708"/>
      <c r="Q381" s="3708"/>
      <c r="R381" s="3708"/>
      <c r="S381" s="3708"/>
      <c r="T381" s="3708"/>
      <c r="U381" s="3708"/>
      <c r="V381" s="3708"/>
      <c r="W381" s="3708"/>
      <c r="X381" s="3708"/>
      <c r="Y381" s="3708"/>
      <c r="Z381" s="3708"/>
      <c r="AA381" s="3708"/>
      <c r="AB381" s="3708"/>
      <c r="AC381" s="3708"/>
      <c r="AD381" s="3708"/>
      <c r="AE381" s="1376"/>
      <c r="AF381" s="1376"/>
      <c r="AG381" s="1376"/>
      <c r="AH381" s="1376"/>
      <c r="AI381" s="1376"/>
      <c r="AJ381" s="1376"/>
      <c r="AK381" s="1376"/>
      <c r="AL381" s="1376"/>
      <c r="AM381" s="1376"/>
      <c r="AN381" s="1376"/>
      <c r="AO381" s="1376"/>
      <c r="AP381" s="1377"/>
      <c r="BF381" s="1531">
        <f>'1_入力シート【基本情報】'!DP305</f>
        <v>1</v>
      </c>
    </row>
    <row r="382" spans="2:58" ht="12.95" customHeight="1" x14ac:dyDescent="0.15">
      <c r="B382" s="1670" t="s">
        <v>811</v>
      </c>
    </row>
    <row r="383" spans="2:58" ht="12.95" customHeight="1" x14ac:dyDescent="0.15">
      <c r="C383" s="1670" t="s">
        <v>806</v>
      </c>
      <c r="J383" s="1556" t="s">
        <v>798</v>
      </c>
      <c r="K383" s="3729" t="str">
        <f>'1_入力シート【基本情報】'!$DS$307</f>
        <v/>
      </c>
      <c r="L383" s="3729"/>
      <c r="M383" s="1359" t="s">
        <v>805</v>
      </c>
      <c r="V383" s="1556"/>
      <c r="W383" s="1359" t="s">
        <v>4</v>
      </c>
      <c r="X383" s="3730" t="str">
        <f>'1_入力シート【基本情報】'!$DS$308</f>
        <v/>
      </c>
      <c r="Y383" s="3730"/>
      <c r="Z383" s="3730"/>
      <c r="AA383" s="3730"/>
      <c r="AB383" s="3730"/>
      <c r="AC383" s="3730"/>
      <c r="AD383" s="3731" t="s">
        <v>810</v>
      </c>
      <c r="AE383" s="3732"/>
      <c r="AF383" s="3732"/>
      <c r="AG383" s="3732"/>
      <c r="AH383" s="3733" t="str">
        <f>'1_入力シート【基本情報】'!$DS$309</f>
        <v/>
      </c>
      <c r="AI383" s="3733"/>
      <c r="AJ383" s="3733"/>
      <c r="AK383" s="3733"/>
      <c r="AL383" s="3733"/>
      <c r="AM383" s="3733"/>
      <c r="AN383" s="3733"/>
      <c r="AO383" s="1359" t="s">
        <v>24</v>
      </c>
    </row>
    <row r="384" spans="2:58" ht="12.95" customHeight="1" x14ac:dyDescent="0.15">
      <c r="J384" s="1359" t="s">
        <v>809</v>
      </c>
      <c r="AG384" s="1556" t="s">
        <v>25</v>
      </c>
      <c r="AH384" s="3733" t="str">
        <f>'1_入力シート【基本情報】'!$DS$310</f>
        <v/>
      </c>
      <c r="AI384" s="3733"/>
      <c r="AJ384" s="3733"/>
      <c r="AK384" s="3733"/>
      <c r="AL384" s="3733"/>
      <c r="AM384" s="3733"/>
      <c r="AN384" s="3733"/>
      <c r="AO384" s="1359" t="s">
        <v>24</v>
      </c>
    </row>
    <row r="385" spans="2:58" ht="12" hidden="1" customHeight="1" x14ac:dyDescent="0.15"/>
    <row r="386" spans="2:58" ht="12.95" customHeight="1" x14ac:dyDescent="0.15">
      <c r="C386" s="1670" t="s">
        <v>801</v>
      </c>
      <c r="N386" s="3701" t="str">
        <f>IF('1_入力シート【基本情報】'!$AB$311="","",ASC('1_入力シート【基本情報】'!$AB$311))</f>
        <v/>
      </c>
      <c r="O386" s="3701"/>
      <c r="P386" s="3701"/>
      <c r="Q386" s="3701"/>
      <c r="R386" s="3701"/>
      <c r="S386" s="3701"/>
      <c r="T386" s="3701"/>
      <c r="U386" s="3701"/>
      <c r="V386" s="3701"/>
      <c r="W386" s="3701"/>
      <c r="X386" s="3701"/>
      <c r="Y386" s="3701"/>
      <c r="Z386" s="3701"/>
      <c r="AA386" s="3701"/>
      <c r="AB386" s="3701"/>
      <c r="AC386" s="3701"/>
      <c r="AD386" s="3701"/>
      <c r="AE386" s="3701"/>
      <c r="AF386" s="3701"/>
      <c r="AG386" s="3701"/>
      <c r="AH386" s="3701"/>
      <c r="AI386" s="3701"/>
      <c r="AJ386" s="3701"/>
      <c r="AK386" s="3701"/>
      <c r="AL386" s="3701"/>
      <c r="AM386" s="3701"/>
      <c r="AN386" s="3701"/>
      <c r="AO386" s="3701"/>
      <c r="AP386" s="3701"/>
      <c r="AQ386" s="3701"/>
      <c r="AR386" s="3701"/>
      <c r="AS386" s="3701"/>
      <c r="AT386" s="3701"/>
    </row>
    <row r="387" spans="2:58" ht="12.95" customHeight="1" x14ac:dyDescent="0.15">
      <c r="C387" s="1670" t="s">
        <v>800</v>
      </c>
      <c r="N387" s="3726">
        <f>'1_入力シート【基本情報】'!$AB$312</f>
        <v>0</v>
      </c>
      <c r="O387" s="3726"/>
      <c r="P387" s="3726"/>
      <c r="Q387" s="3726"/>
      <c r="R387" s="3726"/>
      <c r="S387" s="3726"/>
      <c r="T387" s="3726"/>
      <c r="U387" s="3726"/>
      <c r="V387" s="3726"/>
      <c r="W387" s="3726"/>
      <c r="X387" s="3726"/>
      <c r="Y387" s="3726"/>
      <c r="Z387" s="3726"/>
      <c r="AA387" s="3726"/>
      <c r="AB387" s="3726"/>
      <c r="AC387" s="3726"/>
      <c r="AD387" s="3726"/>
      <c r="AE387" s="3726"/>
      <c r="AF387" s="3726"/>
      <c r="AG387" s="3726"/>
      <c r="AH387" s="3726"/>
      <c r="AI387" s="3726"/>
      <c r="AJ387" s="3726"/>
      <c r="AK387" s="3726"/>
      <c r="AL387" s="3726"/>
      <c r="AM387" s="3726"/>
      <c r="AN387" s="3726"/>
      <c r="AO387" s="3726"/>
      <c r="AP387" s="3726"/>
      <c r="AQ387" s="3726"/>
      <c r="AR387" s="3726"/>
      <c r="AS387" s="3726"/>
      <c r="AT387" s="3726"/>
    </row>
    <row r="388" spans="2:58" ht="12.95" customHeight="1" x14ac:dyDescent="0.15">
      <c r="C388" s="1670" t="s">
        <v>799</v>
      </c>
      <c r="N388" s="3701" t="str">
        <f>IF('1_入力シート【基本情報】'!DS306=TRUE,'1_入力シート【基本情報】'!DS299,'1_入力シート【基本情報】'!DS313)</f>
        <v/>
      </c>
      <c r="O388" s="3701"/>
      <c r="P388" s="3701"/>
      <c r="Q388" s="3701"/>
      <c r="R388" s="3701"/>
      <c r="S388" s="3701"/>
      <c r="T388" s="3701"/>
      <c r="U388" s="3701"/>
      <c r="V388" s="3701"/>
      <c r="W388" s="3701"/>
      <c r="X388" s="3701"/>
      <c r="Y388" s="3701"/>
      <c r="Z388" s="3701"/>
      <c r="AA388" s="3701"/>
      <c r="AB388" s="3701"/>
      <c r="AC388" s="3701"/>
      <c r="AD388" s="3701"/>
      <c r="AE388" s="3701"/>
      <c r="AF388" s="3701"/>
      <c r="AG388" s="3701"/>
      <c r="AH388" s="3701"/>
      <c r="AI388" s="3701"/>
      <c r="AJ388" s="3701"/>
      <c r="AK388" s="3701"/>
      <c r="AL388" s="3701"/>
      <c r="AM388" s="3701"/>
      <c r="AN388" s="3701"/>
      <c r="AO388" s="3701"/>
      <c r="AP388" s="3701"/>
      <c r="AQ388" s="3701"/>
      <c r="AR388" s="3701"/>
      <c r="AS388" s="3701"/>
      <c r="AT388" s="3701"/>
    </row>
    <row r="389" spans="2:58" ht="12.95" customHeight="1" x14ac:dyDescent="0.15">
      <c r="J389" s="1556" t="s">
        <v>798</v>
      </c>
      <c r="K389" s="3730" t="str">
        <f>IF('1_入力シート【基本情報】'!DS306=TRUE,'1_入力シート【基本情報】'!DS300,'1_入力シート【基本情報】'!DS314)</f>
        <v/>
      </c>
      <c r="L389" s="3730"/>
      <c r="M389" s="1359" t="s">
        <v>797</v>
      </c>
      <c r="V389" s="1556"/>
      <c r="W389" s="1359" t="s">
        <v>4</v>
      </c>
      <c r="X389" s="3730" t="str">
        <f>IF('1_入力シート【基本情報】'!DS306=TRUE,'1_入力シート【基本情報】'!DS301,'1_入力シート【基本情報】'!DS315)</f>
        <v/>
      </c>
      <c r="Y389" s="3730"/>
      <c r="Z389" s="3730"/>
      <c r="AA389" s="3730"/>
      <c r="AB389" s="3731" t="s">
        <v>808</v>
      </c>
      <c r="AC389" s="3732"/>
      <c r="AD389" s="3732"/>
      <c r="AE389" s="3732"/>
      <c r="AF389" s="3732"/>
      <c r="AG389" s="3732"/>
      <c r="AH389" s="3735" t="str">
        <f>IF('1_入力シート【基本情報】'!DS306=TRUE,'1_入力シート【基本情報】'!DS302,'1_入力シート【基本情報】'!DS316)</f>
        <v/>
      </c>
      <c r="AI389" s="3735"/>
      <c r="AJ389" s="3735"/>
      <c r="AK389" s="3735"/>
      <c r="AL389" s="3735"/>
      <c r="AM389" s="3735"/>
      <c r="AN389" s="3735"/>
      <c r="AO389" s="1359" t="s">
        <v>24</v>
      </c>
      <c r="BF389" s="1359" t="str">
        <f>'1_入力シート【基本情報】'!DP316</f>
        <v>郵便番号未入力判定</v>
      </c>
    </row>
    <row r="390" spans="2:58" ht="12.95" customHeight="1" x14ac:dyDescent="0.15">
      <c r="C390" s="1670" t="s">
        <v>795</v>
      </c>
      <c r="N390" s="3707" t="str">
        <f>IF('1_入力シート【基本情報】'!DS306=FALSE,IF(BF390=1,"",ASC('1_入力シート【基本情報】'!DS317)),ASC('1_入力シート【基本情報】'!DS303))</f>
        <v/>
      </c>
      <c r="O390" s="3707"/>
      <c r="P390" s="3707"/>
      <c r="Q390" s="3707"/>
      <c r="R390" s="3707"/>
      <c r="S390" s="3707"/>
      <c r="T390" s="3707"/>
      <c r="U390" s="3707"/>
      <c r="V390" s="3707"/>
      <c r="W390" s="1367"/>
      <c r="X390" s="1367"/>
      <c r="Y390" s="1367"/>
      <c r="Z390" s="1367"/>
      <c r="AA390" s="1367"/>
      <c r="AB390" s="1367"/>
      <c r="AC390" s="1367"/>
      <c r="AD390" s="1367"/>
      <c r="AE390" s="1367"/>
      <c r="AF390" s="1367"/>
      <c r="AG390" s="1367"/>
      <c r="AH390" s="1367"/>
      <c r="AI390" s="1367"/>
      <c r="AJ390" s="1367"/>
      <c r="AK390" s="1367"/>
      <c r="AL390" s="1367"/>
      <c r="AM390" s="1367"/>
      <c r="AN390" s="1367"/>
      <c r="AO390" s="1367"/>
      <c r="AP390" s="1558"/>
      <c r="BF390" s="1531">
        <f>'1_入力シート【基本情報】'!DP317</f>
        <v>1</v>
      </c>
    </row>
    <row r="391" spans="2:58" ht="12.95" customHeight="1" x14ac:dyDescent="0.15">
      <c r="C391" s="1670" t="s">
        <v>794</v>
      </c>
      <c r="N391" s="3699" t="str">
        <f>IF('1_入力シート【基本情報】'!DS306=TRUE,'1_入力シート【基本情報】'!DS304,'1_入力シート【基本情報】'!DS318)</f>
        <v/>
      </c>
      <c r="O391" s="3699"/>
      <c r="P391" s="3699"/>
      <c r="Q391" s="3699"/>
      <c r="R391" s="3699"/>
      <c r="S391" s="3699"/>
      <c r="T391" s="3699"/>
      <c r="U391" s="3699"/>
      <c r="V391" s="3699"/>
      <c r="W391" s="3699"/>
      <c r="X391" s="3699"/>
      <c r="Y391" s="3699"/>
      <c r="Z391" s="3699"/>
      <c r="AA391" s="3699"/>
      <c r="AB391" s="3699"/>
      <c r="AC391" s="3699"/>
      <c r="AD391" s="3699"/>
      <c r="AE391" s="3699"/>
      <c r="AF391" s="3699"/>
      <c r="AG391" s="3699"/>
      <c r="AH391" s="3699"/>
      <c r="AI391" s="3699"/>
      <c r="AJ391" s="3699"/>
      <c r="AK391" s="3699"/>
      <c r="AL391" s="3699"/>
      <c r="AM391" s="3699"/>
      <c r="AN391" s="3699"/>
      <c r="AO391" s="3699"/>
      <c r="AP391" s="3699"/>
      <c r="AQ391" s="3699"/>
      <c r="AR391" s="3699"/>
      <c r="AS391" s="3699"/>
      <c r="AT391" s="3699"/>
      <c r="BF391" s="1359" t="str">
        <f>'1_入力シート【基本情報】'!DP318</f>
        <v>電話番号未入力判定</v>
      </c>
    </row>
    <row r="392" spans="2:58" ht="12.95" customHeight="1" x14ac:dyDescent="0.15">
      <c r="C392" s="1670" t="s">
        <v>793</v>
      </c>
      <c r="N392" s="3708" t="str">
        <f>IF('1_入力シート【基本情報】'!$DS$306=FALSE,IF($BF$392=1,"",ASC('1_入力シート【基本情報】'!$DS$319)),ASC('1_入力シート【基本情報】'!$DS$305))</f>
        <v/>
      </c>
      <c r="O392" s="3708"/>
      <c r="P392" s="3708"/>
      <c r="Q392" s="3708"/>
      <c r="R392" s="3708"/>
      <c r="S392" s="3708"/>
      <c r="T392" s="3708"/>
      <c r="U392" s="3708"/>
      <c r="V392" s="3708"/>
      <c r="W392" s="3708"/>
      <c r="X392" s="3708"/>
      <c r="Y392" s="3708"/>
      <c r="Z392" s="3708"/>
      <c r="AA392" s="3708"/>
      <c r="AB392" s="3708"/>
      <c r="AC392" s="3708"/>
      <c r="AD392" s="3708"/>
      <c r="AE392" s="1376"/>
      <c r="AF392" s="1376"/>
      <c r="AG392" s="1376"/>
      <c r="AH392" s="1376"/>
      <c r="AI392" s="1376"/>
      <c r="AJ392" s="1376"/>
      <c r="AK392" s="1376"/>
      <c r="AL392" s="1376"/>
      <c r="AM392" s="1376"/>
      <c r="AN392" s="1376"/>
      <c r="AO392" s="1376"/>
      <c r="AP392" s="1377"/>
      <c r="BF392" s="1531">
        <f>'1_入力シート【基本情報】'!DP319</f>
        <v>1</v>
      </c>
    </row>
    <row r="393" spans="2:58" ht="12" hidden="1" customHeight="1" x14ac:dyDescent="0.15">
      <c r="B393" s="1359" t="s">
        <v>807</v>
      </c>
    </row>
    <row r="394" spans="2:58" ht="12" hidden="1" customHeight="1" x14ac:dyDescent="0.15">
      <c r="C394" s="1359" t="s">
        <v>806</v>
      </c>
      <c r="J394" s="1556" t="s">
        <v>798</v>
      </c>
      <c r="K394" s="3729"/>
      <c r="L394" s="3729"/>
      <c r="M394" s="1359" t="s">
        <v>805</v>
      </c>
      <c r="V394" s="1556"/>
      <c r="W394" s="1359" t="s">
        <v>4</v>
      </c>
      <c r="X394" s="3729"/>
      <c r="Y394" s="3729"/>
      <c r="Z394" s="3729"/>
      <c r="AA394" s="3729"/>
      <c r="AB394" s="3729"/>
      <c r="AC394" s="3729"/>
      <c r="AG394" s="1556" t="s">
        <v>804</v>
      </c>
      <c r="AH394" s="3733"/>
      <c r="AI394" s="3733"/>
      <c r="AJ394" s="3733"/>
      <c r="AK394" s="3733"/>
      <c r="AL394" s="3733"/>
      <c r="AM394" s="3733"/>
      <c r="AN394" s="3733"/>
      <c r="AO394" s="1359" t="s">
        <v>24</v>
      </c>
    </row>
    <row r="395" spans="2:58" ht="12" hidden="1" customHeight="1" x14ac:dyDescent="0.15">
      <c r="J395" s="1359" t="s">
        <v>803</v>
      </c>
      <c r="AG395" s="1556" t="s">
        <v>25</v>
      </c>
      <c r="AH395" s="3733"/>
      <c r="AI395" s="3733"/>
      <c r="AJ395" s="3733"/>
      <c r="AK395" s="3733"/>
      <c r="AL395" s="3733"/>
      <c r="AM395" s="3733"/>
      <c r="AN395" s="3733"/>
      <c r="AO395" s="1359" t="s">
        <v>24</v>
      </c>
    </row>
    <row r="396" spans="2:58" ht="12" hidden="1" customHeight="1" x14ac:dyDescent="0.15">
      <c r="J396" s="1359" t="s">
        <v>802</v>
      </c>
      <c r="AG396" s="1556" t="s">
        <v>25</v>
      </c>
      <c r="AH396" s="3733"/>
      <c r="AI396" s="3733"/>
      <c r="AJ396" s="3733"/>
      <c r="AK396" s="3733"/>
      <c r="AL396" s="3733"/>
      <c r="AM396" s="3733"/>
      <c r="AN396" s="3733"/>
      <c r="AO396" s="1359" t="s">
        <v>24</v>
      </c>
    </row>
    <row r="397" spans="2:58" ht="12" hidden="1" customHeight="1" x14ac:dyDescent="0.15">
      <c r="C397" s="1359" t="s">
        <v>801</v>
      </c>
      <c r="N397" s="3699"/>
      <c r="O397" s="3699"/>
      <c r="P397" s="3699"/>
      <c r="Q397" s="3699"/>
      <c r="R397" s="3699"/>
      <c r="S397" s="3699"/>
      <c r="T397" s="3699"/>
      <c r="U397" s="3699"/>
      <c r="V397" s="3699"/>
      <c r="W397" s="3699"/>
      <c r="X397" s="3699"/>
      <c r="Y397" s="3699"/>
      <c r="Z397" s="3699"/>
      <c r="AA397" s="3699"/>
      <c r="AB397" s="3699"/>
      <c r="AC397" s="3699"/>
      <c r="AD397" s="3699"/>
      <c r="AE397" s="3699"/>
      <c r="AF397" s="3699"/>
      <c r="AG397" s="3699"/>
      <c r="AH397" s="3699"/>
      <c r="AI397" s="3699"/>
      <c r="AJ397" s="3699"/>
      <c r="AK397" s="3699"/>
      <c r="AL397" s="3699"/>
      <c r="AM397" s="3699"/>
      <c r="AN397" s="3699"/>
      <c r="AO397" s="3699"/>
      <c r="AP397" s="3699"/>
      <c r="AQ397" s="3699"/>
      <c r="AR397" s="3699"/>
      <c r="AS397" s="3699"/>
      <c r="AT397" s="3699"/>
    </row>
    <row r="398" spans="2:58" ht="12" hidden="1" customHeight="1" x14ac:dyDescent="0.15">
      <c r="C398" s="1359" t="s">
        <v>800</v>
      </c>
      <c r="N398" s="3736"/>
      <c r="O398" s="3736"/>
      <c r="P398" s="3736"/>
      <c r="Q398" s="3736"/>
      <c r="R398" s="3736"/>
      <c r="S398" s="3736"/>
      <c r="T398" s="3736"/>
      <c r="U398" s="3736"/>
      <c r="V398" s="3736"/>
      <c r="W398" s="3736"/>
      <c r="X398" s="3736"/>
      <c r="Y398" s="3736"/>
      <c r="Z398" s="3736"/>
      <c r="AA398" s="3736"/>
      <c r="AB398" s="3736"/>
      <c r="AC398" s="3736"/>
      <c r="AD398" s="3736"/>
      <c r="AE398" s="3736"/>
      <c r="AF398" s="3736"/>
      <c r="AG398" s="3736"/>
      <c r="AH398" s="3736"/>
      <c r="AI398" s="3736"/>
      <c r="AJ398" s="3736"/>
      <c r="AK398" s="3736"/>
      <c r="AL398" s="3736"/>
      <c r="AM398" s="3736"/>
      <c r="AN398" s="3736"/>
      <c r="AO398" s="3736"/>
      <c r="AP398" s="3736"/>
      <c r="AQ398" s="3736"/>
      <c r="AR398" s="3736"/>
      <c r="AS398" s="3736"/>
      <c r="AT398" s="3736"/>
    </row>
    <row r="399" spans="2:58" ht="12" hidden="1" customHeight="1" x14ac:dyDescent="0.15">
      <c r="C399" s="1359" t="s">
        <v>799</v>
      </c>
      <c r="N399" s="3699"/>
      <c r="O399" s="3699"/>
      <c r="P399" s="3699"/>
      <c r="Q399" s="3699"/>
      <c r="R399" s="3699"/>
      <c r="S399" s="3699"/>
      <c r="T399" s="3699"/>
      <c r="U399" s="3699"/>
      <c r="V399" s="3699"/>
      <c r="W399" s="3699"/>
      <c r="X399" s="3699"/>
      <c r="Y399" s="3699"/>
      <c r="Z399" s="3699"/>
      <c r="AA399" s="3699"/>
      <c r="AB399" s="3699"/>
      <c r="AC399" s="3699"/>
      <c r="AD399" s="3699"/>
      <c r="AE399" s="3699"/>
      <c r="AF399" s="3699"/>
      <c r="AG399" s="3699"/>
      <c r="AH399" s="3699"/>
      <c r="AI399" s="3699"/>
      <c r="AJ399" s="3699"/>
      <c r="AK399" s="3699"/>
      <c r="AL399" s="3699"/>
      <c r="AM399" s="3699"/>
      <c r="AN399" s="3699"/>
      <c r="AO399" s="3699"/>
      <c r="AP399" s="3699"/>
      <c r="AQ399" s="3699"/>
      <c r="AR399" s="3699"/>
      <c r="AS399" s="3699"/>
      <c r="AT399" s="3699"/>
    </row>
    <row r="400" spans="2:58" ht="12" hidden="1" customHeight="1" x14ac:dyDescent="0.15">
      <c r="J400" s="1556" t="s">
        <v>798</v>
      </c>
      <c r="K400" s="3729"/>
      <c r="L400" s="3729"/>
      <c r="M400" s="1359" t="s">
        <v>797</v>
      </c>
      <c r="V400" s="1556"/>
      <c r="W400" s="1359" t="s">
        <v>4</v>
      </c>
      <c r="X400" s="3729"/>
      <c r="Y400" s="3729"/>
      <c r="Z400" s="3729"/>
      <c r="AA400" s="3729"/>
      <c r="AG400" s="1556" t="s">
        <v>796</v>
      </c>
      <c r="AH400" s="3733"/>
      <c r="AI400" s="3733"/>
      <c r="AJ400" s="3733"/>
      <c r="AK400" s="3733"/>
      <c r="AL400" s="3733"/>
      <c r="AM400" s="3733"/>
      <c r="AN400" s="3733"/>
      <c r="AO400" s="1359" t="s">
        <v>24</v>
      </c>
    </row>
    <row r="401" spans="2:59" ht="12" hidden="1" customHeight="1" x14ac:dyDescent="0.15">
      <c r="C401" s="1359" t="s">
        <v>795</v>
      </c>
      <c r="N401" s="3707"/>
      <c r="O401" s="3707"/>
      <c r="P401" s="3707"/>
      <c r="Q401" s="3707"/>
      <c r="R401" s="3707"/>
      <c r="S401" s="3707"/>
      <c r="T401" s="3707"/>
      <c r="U401" s="3707"/>
      <c r="V401" s="3707"/>
      <c r="W401" s="1367"/>
      <c r="X401" s="1367"/>
      <c r="Y401" s="1367"/>
      <c r="Z401" s="1367"/>
      <c r="AA401" s="1367"/>
      <c r="AB401" s="1367"/>
      <c r="AC401" s="1367"/>
      <c r="AD401" s="1367"/>
      <c r="AE401" s="1367"/>
      <c r="AF401" s="1367"/>
      <c r="AG401" s="1367"/>
      <c r="AH401" s="1367"/>
      <c r="AI401" s="1367"/>
      <c r="AJ401" s="1367"/>
      <c r="AK401" s="1367"/>
      <c r="AL401" s="1367"/>
      <c r="AM401" s="1367"/>
      <c r="AN401" s="1367"/>
      <c r="AO401" s="1367"/>
      <c r="AP401" s="1558"/>
    </row>
    <row r="402" spans="2:59" ht="12" hidden="1" customHeight="1" x14ac:dyDescent="0.15">
      <c r="C402" s="1359" t="s">
        <v>794</v>
      </c>
      <c r="N402" s="3699"/>
      <c r="O402" s="3699"/>
      <c r="P402" s="3699"/>
      <c r="Q402" s="3699"/>
      <c r="R402" s="3699"/>
      <c r="S402" s="3699"/>
      <c r="T402" s="3699"/>
      <c r="U402" s="3699"/>
      <c r="V402" s="3699"/>
      <c r="W402" s="3699"/>
      <c r="X402" s="3699"/>
      <c r="Y402" s="3699"/>
      <c r="Z402" s="3699"/>
      <c r="AA402" s="3699"/>
      <c r="AB402" s="3699"/>
      <c r="AC402" s="3699"/>
      <c r="AD402" s="3699"/>
      <c r="AE402" s="3699"/>
      <c r="AF402" s="3699"/>
      <c r="AG402" s="3699"/>
      <c r="AH402" s="3699"/>
      <c r="AI402" s="3699"/>
      <c r="AJ402" s="3699"/>
      <c r="AK402" s="3699"/>
      <c r="AL402" s="3699"/>
      <c r="AM402" s="3699"/>
      <c r="AN402" s="3699"/>
      <c r="AO402" s="3699"/>
      <c r="AP402" s="3699"/>
      <c r="AQ402" s="3699"/>
      <c r="AR402" s="3699"/>
      <c r="AS402" s="3699"/>
      <c r="AT402" s="3699"/>
    </row>
    <row r="403" spans="2:59" ht="12" hidden="1" customHeight="1" x14ac:dyDescent="0.15">
      <c r="C403" s="1359" t="s">
        <v>793</v>
      </c>
      <c r="N403" s="3736"/>
      <c r="O403" s="3736"/>
      <c r="P403" s="3736"/>
      <c r="Q403" s="3736"/>
      <c r="R403" s="3736"/>
      <c r="S403" s="3736"/>
      <c r="T403" s="3736"/>
      <c r="U403" s="3736"/>
      <c r="V403" s="3736"/>
      <c r="W403" s="3736"/>
      <c r="X403" s="3736"/>
      <c r="Y403" s="3736"/>
      <c r="Z403" s="3736"/>
      <c r="AA403" s="3736"/>
      <c r="AB403" s="3736"/>
      <c r="AC403" s="3736"/>
      <c r="AD403" s="3736"/>
      <c r="AE403" s="1376"/>
      <c r="AF403" s="1376"/>
      <c r="AG403" s="1376"/>
      <c r="AH403" s="1376"/>
      <c r="AI403" s="1376"/>
      <c r="AJ403" s="1376"/>
      <c r="AK403" s="1376"/>
      <c r="AL403" s="1376"/>
      <c r="AM403" s="1376"/>
      <c r="AN403" s="1376"/>
      <c r="AO403" s="1376"/>
      <c r="AP403" s="1377"/>
    </row>
    <row r="404" spans="2:59" ht="5.25" customHeight="1" x14ac:dyDescent="0.15"/>
    <row r="405" spans="2:59" ht="5.25" customHeight="1" x14ac:dyDescent="0.15"/>
    <row r="406" spans="2:59" ht="12" hidden="1" customHeight="1" x14ac:dyDescent="0.15"/>
    <row r="407" spans="2:59" ht="12" hidden="1" customHeight="1" x14ac:dyDescent="0.15"/>
    <row r="408" spans="2:59" ht="12" hidden="1" customHeight="1" x14ac:dyDescent="0.15"/>
    <row r="409" spans="2:59" ht="14.1" customHeight="1" x14ac:dyDescent="0.15">
      <c r="B409" s="1670" t="s">
        <v>792</v>
      </c>
      <c r="BF409" s="1359" t="str">
        <f>'1_入力シート【基本情報】'!DN337</f>
        <v>量の未入力判定(1)</v>
      </c>
    </row>
    <row r="410" spans="2:59" ht="12.95" customHeight="1" x14ac:dyDescent="0.15">
      <c r="C410" s="1670" t="s">
        <v>791</v>
      </c>
      <c r="O410" s="1368" t="str">
        <f>'1_入力シート【基本情報】'!$DO$338</f>
        <v/>
      </c>
      <c r="P410" s="1359" t="s">
        <v>3553</v>
      </c>
      <c r="V410" s="3720">
        <f>'1_入力シート【基本情報】'!$AB$338</f>
        <v>0</v>
      </c>
      <c r="W410" s="3720"/>
      <c r="X410" s="1551" t="s">
        <v>790</v>
      </c>
      <c r="Y410" s="3743" t="str">
        <f>IF(BF410=1,"",'1_入力シート【基本情報】'!$AM$338)</f>
        <v/>
      </c>
      <c r="Z410" s="3743"/>
      <c r="AA410" s="1359" t="s">
        <v>789</v>
      </c>
      <c r="AE410" s="1368" t="str">
        <f>'1_入力シート【基本情報】'!$DO$339</f>
        <v/>
      </c>
      <c r="AF410" s="1359" t="s">
        <v>3554</v>
      </c>
      <c r="AL410" s="3720">
        <f>'1_入力シート【基本情報】'!$AB$339</f>
        <v>0</v>
      </c>
      <c r="AM410" s="3720"/>
      <c r="AN410" s="1551" t="s">
        <v>790</v>
      </c>
      <c r="AO410" s="3743" t="str">
        <f>IF(BF411=1,"",'1_入力シート【基本情報】'!$AM$339)</f>
        <v/>
      </c>
      <c r="AP410" s="3743"/>
      <c r="AQ410" s="1359" t="s">
        <v>789</v>
      </c>
      <c r="BA410" s="1589"/>
      <c r="BF410" s="1532">
        <f>'1_入力シート【基本情報】'!DN338</f>
        <v>1</v>
      </c>
      <c r="BG410" s="1359" t="s">
        <v>6005</v>
      </c>
    </row>
    <row r="411" spans="2:59" ht="12.95" customHeight="1" x14ac:dyDescent="0.15">
      <c r="O411" s="1368" t="str">
        <f>'1_入力シート【基本情報】'!$DO$340</f>
        <v/>
      </c>
      <c r="P411" s="1359" t="s">
        <v>3555</v>
      </c>
      <c r="T411" s="3701">
        <f>'1_入力シート【基本情報】'!$AF$340</f>
        <v>0</v>
      </c>
      <c r="U411" s="3701"/>
      <c r="V411" s="3701"/>
      <c r="W411" s="3701"/>
      <c r="X411" s="3701"/>
      <c r="Y411" s="3701"/>
      <c r="Z411" s="3701"/>
      <c r="AA411" s="3701"/>
      <c r="AB411" s="3701"/>
      <c r="AC411" s="3701"/>
      <c r="AD411" s="3701"/>
      <c r="AE411" s="3701"/>
      <c r="AF411" s="3701"/>
      <c r="AG411" s="3701"/>
      <c r="AH411" s="3701"/>
      <c r="AI411" s="1359" t="s">
        <v>3</v>
      </c>
      <c r="BF411" s="1532">
        <f>'1_入力シート【基本情報】'!DN339</f>
        <v>1</v>
      </c>
      <c r="BG411" s="1359" t="s">
        <v>6006</v>
      </c>
    </row>
    <row r="412" spans="2:59" ht="12.95" customHeight="1" x14ac:dyDescent="0.15">
      <c r="C412" s="1670" t="s">
        <v>788</v>
      </c>
      <c r="O412" s="1368" t="str">
        <f>'1_入力シート【基本情報】'!$DQ$341</f>
        <v/>
      </c>
      <c r="P412" s="1359" t="s">
        <v>3559</v>
      </c>
      <c r="T412" s="1368" t="str">
        <f>'1_入力シート【基本情報】'!$DR$341</f>
        <v/>
      </c>
      <c r="U412" s="1359" t="s">
        <v>787</v>
      </c>
      <c r="Y412" s="1368" t="str">
        <f>'1_入力シート【基本情報】'!$DS$341</f>
        <v/>
      </c>
      <c r="Z412" s="1359" t="s">
        <v>786</v>
      </c>
      <c r="AE412" s="1368" t="str">
        <f>'1_入力シート【基本情報】'!$DT$341</f>
        <v/>
      </c>
      <c r="AF412" s="1359" t="s">
        <v>785</v>
      </c>
      <c r="AJ412" s="1368" t="str">
        <f>'1_入力シート【基本情報】'!$DU$341</f>
        <v/>
      </c>
      <c r="AK412" s="1359" t="s">
        <v>784</v>
      </c>
    </row>
    <row r="413" spans="2:59" ht="12.95" customHeight="1" x14ac:dyDescent="0.15">
      <c r="O413" s="1368" t="str">
        <f>'1_入力シート【基本情報】'!$DO$342</f>
        <v/>
      </c>
      <c r="P413" s="1359" t="s">
        <v>783</v>
      </c>
      <c r="AA413" s="1368" t="str">
        <f>'1_入力シート【基本情報】'!$DO$343</f>
        <v/>
      </c>
      <c r="AB413" s="1359" t="s">
        <v>3555</v>
      </c>
      <c r="AF413" s="3701">
        <f>'1_入力シート【基本情報】'!$AF$343</f>
        <v>0</v>
      </c>
      <c r="AG413" s="3701"/>
      <c r="AH413" s="3701"/>
      <c r="AI413" s="3701"/>
      <c r="AJ413" s="3701"/>
      <c r="AK413" s="3701"/>
      <c r="AL413" s="3701"/>
      <c r="AM413" s="3701"/>
      <c r="AN413" s="3701"/>
      <c r="AO413" s="3701"/>
      <c r="AP413" s="3701"/>
      <c r="AQ413" s="3701"/>
      <c r="AR413" s="3701"/>
      <c r="AS413" s="3701"/>
      <c r="AT413" s="3701"/>
      <c r="AU413" s="1359" t="s">
        <v>3</v>
      </c>
    </row>
    <row r="414" spans="2:59" ht="12.95" customHeight="1" x14ac:dyDescent="0.15">
      <c r="C414" s="1670" t="s">
        <v>782</v>
      </c>
      <c r="O414" s="1368" t="str">
        <f>'1_入力シート【基本情報】'!$DO$344</f>
        <v/>
      </c>
      <c r="P414" s="1359" t="s">
        <v>647</v>
      </c>
      <c r="S414" s="1368" t="str">
        <f>'1_入力シート【基本情報】'!$DN$344</f>
        <v/>
      </c>
      <c r="T414" s="1359" t="s">
        <v>765</v>
      </c>
    </row>
    <row r="415" spans="2:59" ht="12.95" customHeight="1" x14ac:dyDescent="0.15">
      <c r="C415" s="1670" t="s">
        <v>781</v>
      </c>
      <c r="L415" s="1380" t="str">
        <f>'1_入力シート【基本情報】'!$DN$346</f>
        <v/>
      </c>
      <c r="M415" s="1359" t="s">
        <v>780</v>
      </c>
      <c r="R415" s="1368" t="str">
        <f>'1_入力シート【基本情報】'!$DM$346</f>
        <v/>
      </c>
      <c r="S415" s="1359" t="s">
        <v>779</v>
      </c>
    </row>
    <row r="416" spans="2:59" ht="12.95" customHeight="1" x14ac:dyDescent="0.15">
      <c r="C416" s="1670" t="s">
        <v>778</v>
      </c>
      <c r="L416" s="1368" t="str">
        <f>'1_入力シート【基本情報】'!$DO$346</f>
        <v/>
      </c>
      <c r="M416" s="1359" t="s">
        <v>777</v>
      </c>
      <c r="U416" s="1368" t="str">
        <f>'1_入力シート【基本情報】'!$DP$346</f>
        <v/>
      </c>
      <c r="V416" s="1359" t="s">
        <v>776</v>
      </c>
      <c r="AE416" s="1368" t="str">
        <f>'1_入力シート【基本情報】'!$DQ$346</f>
        <v/>
      </c>
      <c r="AF416" s="1359" t="s">
        <v>775</v>
      </c>
    </row>
    <row r="417" spans="2:53" ht="12.95" customHeight="1" x14ac:dyDescent="0.15">
      <c r="L417" s="1368" t="str">
        <f>'1_入力シート【基本情報】'!$DR$346</f>
        <v/>
      </c>
      <c r="M417" s="1359" t="s">
        <v>3555</v>
      </c>
      <c r="Q417" s="3701">
        <f>'1_入力シート【基本情報】'!$AF$346</f>
        <v>0</v>
      </c>
      <c r="R417" s="3701"/>
      <c r="S417" s="3701"/>
      <c r="T417" s="3701"/>
      <c r="U417" s="3701"/>
      <c r="V417" s="3701"/>
      <c r="W417" s="3701"/>
      <c r="X417" s="3701"/>
      <c r="Y417" s="3701"/>
      <c r="Z417" s="3701"/>
      <c r="AA417" s="3701"/>
      <c r="AB417" s="3701"/>
      <c r="AC417" s="3701"/>
      <c r="AD417" s="3701"/>
      <c r="AE417" s="3701"/>
      <c r="AF417" s="3701"/>
      <c r="AG417" s="3701"/>
      <c r="AH417" s="3701"/>
      <c r="AI417" s="3701"/>
      <c r="AJ417" s="3701"/>
      <c r="AK417" s="1359" t="s">
        <v>3</v>
      </c>
    </row>
    <row r="418" spans="2:53" ht="12" hidden="1" customHeight="1" x14ac:dyDescent="0.15"/>
    <row r="419" spans="2:53" ht="12" hidden="1" customHeight="1" x14ac:dyDescent="0.15"/>
    <row r="420" spans="2:53" ht="12" hidden="1" customHeight="1" x14ac:dyDescent="0.15"/>
    <row r="421" spans="2:53" ht="6" customHeight="1" x14ac:dyDescent="0.15"/>
    <row r="422" spans="2:53" ht="6" customHeight="1" x14ac:dyDescent="0.15"/>
    <row r="423" spans="2:53" ht="14.1" customHeight="1" x14ac:dyDescent="0.15">
      <c r="B423" s="1670" t="s">
        <v>774</v>
      </c>
    </row>
    <row r="424" spans="2:53" ht="12.95" customHeight="1" x14ac:dyDescent="0.15">
      <c r="C424" s="1670" t="s">
        <v>773</v>
      </c>
      <c r="N424" s="1368" t="str">
        <f>IF(OR('5_入力シート【検査結果表】給水設備及び排水設備'!FS21&lt;&gt;"",'5_入力シート【検査結果表】給水設備及び排水設備'!FT21&lt;&gt;""),"レ","")</f>
        <v/>
      </c>
      <c r="O424" s="1359" t="s">
        <v>3558</v>
      </c>
      <c r="X424" s="1368" t="str">
        <f>IF('5_入力シート【検査結果表】給水設備及び排水設備'!FT21&lt;&gt;"","レ","")</f>
        <v/>
      </c>
      <c r="Y424" s="1359" t="s">
        <v>772</v>
      </c>
      <c r="AG424" s="1368" t="str">
        <f>IF(OR('5_入力シート【検査結果表】給水設備及び排水設備'!FQ21&lt;&gt;"",'5_入力シート【検査結果表】給水設備及び排水設備'!FR21&lt;&gt;""),"レ","")</f>
        <v/>
      </c>
      <c r="AH424" s="1359" t="s">
        <v>634</v>
      </c>
    </row>
    <row r="425" spans="2:53" ht="12.95" customHeight="1" x14ac:dyDescent="0.15">
      <c r="C425" s="1670" t="s">
        <v>771</v>
      </c>
      <c r="N425" s="3699" t="str">
        <f>IF(DR621&lt;5,"別紙参照","")</f>
        <v/>
      </c>
      <c r="O425" s="3699"/>
      <c r="P425" s="3699"/>
      <c r="Q425" s="3699"/>
      <c r="R425" s="3699"/>
      <c r="S425" s="3699"/>
      <c r="T425" s="3699"/>
      <c r="U425" s="3699"/>
      <c r="V425" s="3699"/>
      <c r="W425" s="3699"/>
      <c r="X425" s="3699"/>
      <c r="Y425" s="3699"/>
      <c r="Z425" s="3699"/>
      <c r="AA425" s="3699"/>
      <c r="AB425" s="3699"/>
      <c r="AC425" s="3699"/>
      <c r="AD425" s="3699"/>
      <c r="AE425" s="3699"/>
      <c r="AF425" s="3699"/>
      <c r="AG425" s="3699"/>
      <c r="AH425" s="3699"/>
      <c r="AI425" s="3699"/>
      <c r="AJ425" s="3699"/>
      <c r="AK425" s="3699"/>
      <c r="AL425" s="3699"/>
      <c r="AM425" s="3699"/>
      <c r="AN425" s="3699"/>
      <c r="AO425" s="3699"/>
      <c r="AP425" s="3699"/>
      <c r="AQ425" s="3699"/>
      <c r="AR425" s="3699"/>
      <c r="AS425" s="3699"/>
      <c r="AT425" s="3699"/>
      <c r="BA425" s="1370"/>
    </row>
    <row r="426" spans="2:53" ht="12" hidden="1" customHeight="1" x14ac:dyDescent="0.15">
      <c r="N426" s="3699"/>
      <c r="O426" s="3699"/>
      <c r="P426" s="3699"/>
      <c r="Q426" s="3699"/>
      <c r="R426" s="3699"/>
      <c r="S426" s="3699"/>
      <c r="T426" s="3699"/>
      <c r="U426" s="3699"/>
      <c r="V426" s="3699"/>
      <c r="W426" s="3699"/>
      <c r="X426" s="3699"/>
      <c r="Y426" s="3699"/>
      <c r="Z426" s="3699"/>
      <c r="AA426" s="3699"/>
      <c r="AB426" s="3699"/>
      <c r="AC426" s="3699"/>
      <c r="AD426" s="3699"/>
      <c r="AE426" s="3699"/>
      <c r="AF426" s="3699"/>
      <c r="AG426" s="3699"/>
      <c r="AH426" s="3699"/>
      <c r="AI426" s="3699"/>
      <c r="AJ426" s="3699"/>
      <c r="AK426" s="3699"/>
      <c r="AL426" s="3699"/>
      <c r="AM426" s="3699"/>
      <c r="AN426" s="3699"/>
      <c r="AO426" s="3699"/>
      <c r="AP426" s="3699"/>
      <c r="AQ426" s="3699"/>
      <c r="AR426" s="3699"/>
      <c r="AS426" s="3699"/>
      <c r="AT426" s="3699"/>
    </row>
    <row r="427" spans="2:53" ht="12" hidden="1" customHeight="1" x14ac:dyDescent="0.15">
      <c r="N427" s="3699"/>
      <c r="O427" s="3699"/>
      <c r="P427" s="3699"/>
      <c r="Q427" s="3699"/>
      <c r="R427" s="3699"/>
      <c r="S427" s="3699"/>
      <c r="T427" s="3699"/>
      <c r="U427" s="3699"/>
      <c r="V427" s="3699"/>
      <c r="W427" s="3699"/>
      <c r="X427" s="3699"/>
      <c r="Y427" s="3699"/>
      <c r="Z427" s="3699"/>
      <c r="AA427" s="3699"/>
      <c r="AB427" s="3699"/>
      <c r="AC427" s="3699"/>
      <c r="AD427" s="3699"/>
      <c r="AE427" s="3699"/>
      <c r="AF427" s="3699"/>
      <c r="AG427" s="3699"/>
      <c r="AH427" s="3699"/>
      <c r="AI427" s="3699"/>
      <c r="AJ427" s="3699"/>
      <c r="AK427" s="3699"/>
      <c r="AL427" s="3699"/>
      <c r="AM427" s="3699"/>
      <c r="AN427" s="3699"/>
      <c r="AO427" s="3699"/>
      <c r="AP427" s="3699"/>
      <c r="AQ427" s="3699"/>
      <c r="AR427" s="3699"/>
      <c r="AS427" s="3699"/>
      <c r="AT427" s="3699"/>
    </row>
    <row r="428" spans="2:53" ht="12" hidden="1" customHeight="1" x14ac:dyDescent="0.15">
      <c r="N428" s="3699"/>
      <c r="O428" s="3699"/>
      <c r="P428" s="3699"/>
      <c r="Q428" s="3699"/>
      <c r="R428" s="3699"/>
      <c r="S428" s="3699"/>
      <c r="T428" s="3699"/>
      <c r="U428" s="3699"/>
      <c r="V428" s="3699"/>
      <c r="W428" s="3699"/>
      <c r="X428" s="3699"/>
      <c r="Y428" s="3699"/>
      <c r="Z428" s="3699"/>
      <c r="AA428" s="3699"/>
      <c r="AB428" s="3699"/>
      <c r="AC428" s="3699"/>
      <c r="AD428" s="3699"/>
      <c r="AE428" s="3699"/>
      <c r="AF428" s="3699"/>
      <c r="AG428" s="3699"/>
      <c r="AH428" s="3699"/>
      <c r="AI428" s="3699"/>
      <c r="AJ428" s="3699"/>
      <c r="AK428" s="3699"/>
      <c r="AL428" s="3699"/>
      <c r="AM428" s="3699"/>
      <c r="AN428" s="3699"/>
      <c r="AO428" s="3699"/>
      <c r="AP428" s="3699"/>
      <c r="AQ428" s="3699"/>
      <c r="AR428" s="3699"/>
      <c r="AS428" s="3699"/>
      <c r="AT428" s="3699"/>
    </row>
    <row r="429" spans="2:53" ht="12" hidden="1" customHeight="1" x14ac:dyDescent="0.15">
      <c r="N429" s="3699"/>
      <c r="O429" s="3699"/>
      <c r="P429" s="3699"/>
      <c r="Q429" s="3699"/>
      <c r="R429" s="3699"/>
      <c r="S429" s="3699"/>
      <c r="T429" s="3699"/>
      <c r="U429" s="3699"/>
      <c r="V429" s="3699"/>
      <c r="W429" s="3699"/>
      <c r="X429" s="3699"/>
      <c r="Y429" s="3699"/>
      <c r="Z429" s="3699"/>
      <c r="AA429" s="3699"/>
      <c r="AB429" s="3699"/>
      <c r="AC429" s="3699"/>
      <c r="AD429" s="3699"/>
      <c r="AE429" s="3699"/>
      <c r="AF429" s="3699"/>
      <c r="AG429" s="3699"/>
      <c r="AH429" s="3699"/>
      <c r="AI429" s="3699"/>
      <c r="AJ429" s="3699"/>
      <c r="AK429" s="3699"/>
      <c r="AL429" s="3699"/>
      <c r="AM429" s="3699"/>
      <c r="AN429" s="3699"/>
      <c r="AO429" s="3699"/>
      <c r="AP429" s="3699"/>
      <c r="AQ429" s="3699"/>
      <c r="AR429" s="3699"/>
      <c r="AS429" s="3699"/>
      <c r="AT429" s="3699"/>
    </row>
    <row r="430" spans="2:53" ht="12.95" customHeight="1" x14ac:dyDescent="0.15">
      <c r="C430" s="1670" t="s">
        <v>770</v>
      </c>
      <c r="N430" s="1368" t="str">
        <f>IF(OR('5_入力シート【検査結果表】給水設備及び排水設備'!FU13&lt;&gt;"",'5_入力シート【検査結果表】給水設備及び排水設備'!FZ13&lt;&gt;""),"レ","")</f>
        <v/>
      </c>
      <c r="O430" s="1359" t="s">
        <v>769</v>
      </c>
      <c r="Q430" s="3700" t="str">
        <f>IF(N430="レ","令和","")</f>
        <v/>
      </c>
      <c r="R430" s="3700"/>
      <c r="S430" s="3706" t="str">
        <f>IF('5_入力シート【検査結果表】給水設備及び排水設備'!FW13&lt;&gt;"",'5_入力シート【検査結果表】給水設備及び排水設備'!FW13,IF('5_入力シート【検査結果表】給水設備及び排水設備'!GB13&lt;&gt;"",'5_入力シート【検査結果表】給水設備及び排水設備'!GB13,""))</f>
        <v/>
      </c>
      <c r="T430" s="3706"/>
      <c r="U430" s="1551" t="s">
        <v>2</v>
      </c>
      <c r="V430" s="3706" t="str">
        <f>IF('5_入力シート【検査結果表】給水設備及び排水設備'!FX13&lt;&gt;"",'5_入力シート【検査結果表】給水設備及び排水設備'!FX13,IF('5_入力シート【検査結果表】給水設備及び排水設備'!GC13&lt;&gt;"",'5_入力シート【検査結果表】給水設備及び排水設備'!GC13:GC13,""))</f>
        <v/>
      </c>
      <c r="W430" s="3706"/>
      <c r="X430" s="1359" t="s">
        <v>762</v>
      </c>
      <c r="AG430" s="1368" t="str">
        <f>IF(BF56=0,"",IF(OR('5_入力シート【検査結果表】給水設備及び排水設備'!FY13&lt;&gt;"",'5_入力シート【検査結果表】給水設備及び排水設備'!FY13,'5_入力シート【検査結果表】給水設備及び排水設備'!GD13&lt;&gt;""),"レ",""))</f>
        <v/>
      </c>
      <c r="AH430" s="1359" t="s">
        <v>765</v>
      </c>
      <c r="BA430" s="1531"/>
    </row>
    <row r="431" spans="2:53" ht="12" hidden="1" customHeight="1" x14ac:dyDescent="0.15"/>
    <row r="432" spans="2:53" ht="12" hidden="1" customHeight="1" x14ac:dyDescent="0.15"/>
    <row r="433" spans="2:39" ht="12" hidden="1" customHeight="1" x14ac:dyDescent="0.15"/>
    <row r="434" spans="2:39" ht="6" customHeight="1" x14ac:dyDescent="0.15"/>
    <row r="435" spans="2:39" ht="6" customHeight="1" x14ac:dyDescent="0.15"/>
    <row r="436" spans="2:39" ht="14.1" customHeight="1" x14ac:dyDescent="0.15">
      <c r="B436" s="1670" t="s">
        <v>768</v>
      </c>
    </row>
    <row r="437" spans="2:39" ht="12.95" customHeight="1" x14ac:dyDescent="0.15">
      <c r="C437" s="1670" t="s">
        <v>767</v>
      </c>
      <c r="L437" s="1368" t="str">
        <f>'1_入力シート【基本情報】'!$DP$400</f>
        <v/>
      </c>
      <c r="M437" s="1359" t="s">
        <v>647</v>
      </c>
      <c r="O437" s="1368" t="str">
        <f>'1_入力シート【基本情報】'!$DQ$400</f>
        <v/>
      </c>
      <c r="P437" s="1359" t="s">
        <v>765</v>
      </c>
    </row>
    <row r="438" spans="2:39" ht="12.95" customHeight="1" x14ac:dyDescent="0.15">
      <c r="C438" s="1670" t="s">
        <v>766</v>
      </c>
      <c r="L438" s="1368" t="str">
        <f>'1_入力シート【基本情報】'!$DS$400</f>
        <v/>
      </c>
      <c r="M438" s="1359" t="s">
        <v>647</v>
      </c>
      <c r="O438" s="1368" t="str">
        <f>'1_入力シート【基本情報】'!$DT$400</f>
        <v/>
      </c>
      <c r="P438" s="1359" t="s">
        <v>765</v>
      </c>
    </row>
    <row r="439" spans="2:39" ht="12.95" customHeight="1" x14ac:dyDescent="0.15">
      <c r="C439" s="1670" t="s">
        <v>764</v>
      </c>
      <c r="L439" s="1368" t="str">
        <f>'1_入力シート【基本情報】'!$DP$404</f>
        <v/>
      </c>
      <c r="M439" s="1359" t="s">
        <v>648</v>
      </c>
      <c r="Q439" s="1368" t="str">
        <f>'1_入力シート【基本情報】'!$DQ$404</f>
        <v/>
      </c>
      <c r="R439" s="1359" t="s">
        <v>763</v>
      </c>
      <c r="V439" s="1359" t="s">
        <v>4</v>
      </c>
      <c r="W439" s="3700" t="str">
        <f>IF(Q439="レ","令和","")</f>
        <v/>
      </c>
      <c r="X439" s="3700"/>
      <c r="Y439" s="3706" t="str">
        <f>'1_入力シート【基本情報】'!$DP$406</f>
        <v/>
      </c>
      <c r="Z439" s="3706"/>
      <c r="AA439" s="1551" t="s">
        <v>2</v>
      </c>
      <c r="AB439" s="3706" t="str">
        <f>'1_入力シート【基本情報】'!$DQ$406</f>
        <v/>
      </c>
      <c r="AC439" s="3706"/>
      <c r="AD439" s="1359" t="s">
        <v>762</v>
      </c>
      <c r="AL439" s="1368" t="str">
        <f>'1_入力シート【基本情報】'!$DR$404</f>
        <v/>
      </c>
      <c r="AM439" s="1359" t="s">
        <v>635</v>
      </c>
    </row>
    <row r="440" spans="2:39" ht="12" hidden="1" customHeight="1" x14ac:dyDescent="0.15"/>
    <row r="441" spans="2:39" ht="12" hidden="1" customHeight="1" x14ac:dyDescent="0.15"/>
    <row r="442" spans="2:39" ht="12" hidden="1" customHeight="1" x14ac:dyDescent="0.15"/>
    <row r="443" spans="2:39" ht="6" customHeight="1" x14ac:dyDescent="0.15"/>
    <row r="444" spans="2:39" ht="5.25" customHeight="1" x14ac:dyDescent="0.15"/>
    <row r="445" spans="2:39" ht="12" hidden="1" customHeight="1" x14ac:dyDescent="0.15"/>
    <row r="446" spans="2:39" ht="12" hidden="1" customHeight="1" x14ac:dyDescent="0.15"/>
    <row r="447" spans="2:39" ht="12" hidden="1" customHeight="1" x14ac:dyDescent="0.15"/>
    <row r="448" spans="2:39" ht="12" hidden="1" customHeight="1" x14ac:dyDescent="0.15"/>
    <row r="449" spans="2:53" ht="12" hidden="1" customHeight="1" x14ac:dyDescent="0.15"/>
    <row r="450" spans="2:53" ht="14.1" customHeight="1" x14ac:dyDescent="0.15">
      <c r="B450" s="1359" t="s">
        <v>761</v>
      </c>
    </row>
    <row r="451" spans="2:53" ht="12.95" customHeight="1" x14ac:dyDescent="0.15">
      <c r="C451" s="3744" t="str">
        <f>'1_入力シート【基本情報】'!$DS$352</f>
        <v/>
      </c>
      <c r="D451" s="3744"/>
      <c r="E451" s="3744"/>
      <c r="F451" s="3744"/>
      <c r="G451" s="3744"/>
      <c r="H451" s="3744"/>
      <c r="I451" s="3744"/>
      <c r="J451" s="3744"/>
      <c r="K451" s="3744"/>
      <c r="L451" s="3744"/>
      <c r="M451" s="3744"/>
      <c r="N451" s="3744"/>
      <c r="O451" s="3744"/>
      <c r="P451" s="3744"/>
      <c r="Q451" s="3744"/>
      <c r="R451" s="3744"/>
      <c r="S451" s="3744"/>
      <c r="T451" s="3744"/>
      <c r="U451" s="3744"/>
      <c r="V451" s="3744"/>
      <c r="W451" s="3744"/>
      <c r="X451" s="3744"/>
      <c r="Y451" s="3744"/>
      <c r="Z451" s="3744"/>
      <c r="AA451" s="3744"/>
      <c r="AB451" s="3744"/>
      <c r="AC451" s="3744"/>
      <c r="AD451" s="3744"/>
      <c r="AE451" s="3744"/>
      <c r="AF451" s="3744"/>
      <c r="AG451" s="3744"/>
      <c r="AH451" s="3744"/>
      <c r="AI451" s="3744"/>
      <c r="AJ451" s="3744"/>
      <c r="AK451" s="3744"/>
      <c r="AL451" s="3744"/>
      <c r="AM451" s="3744"/>
      <c r="AN451" s="3744"/>
      <c r="AO451" s="3744"/>
      <c r="AP451" s="3744"/>
      <c r="AQ451" s="3744"/>
      <c r="AR451" s="3744"/>
      <c r="AS451" s="3744"/>
      <c r="AT451" s="3744"/>
    </row>
    <row r="452" spans="2:53" ht="12.95" customHeight="1" x14ac:dyDescent="0.15">
      <c r="C452" s="3745"/>
      <c r="D452" s="3745"/>
      <c r="E452" s="3745"/>
      <c r="F452" s="3745"/>
      <c r="G452" s="3745"/>
      <c r="H452" s="3745"/>
      <c r="I452" s="3745"/>
      <c r="J452" s="3745"/>
      <c r="K452" s="3745"/>
      <c r="L452" s="3745"/>
      <c r="M452" s="3745"/>
      <c r="N452" s="3745"/>
      <c r="O452" s="3745"/>
      <c r="P452" s="3745"/>
      <c r="Q452" s="3745"/>
      <c r="R452" s="3745"/>
      <c r="S452" s="3745"/>
      <c r="T452" s="3745"/>
      <c r="U452" s="3745"/>
      <c r="V452" s="3745"/>
      <c r="W452" s="3745"/>
      <c r="X452" s="3745"/>
      <c r="Y452" s="3745"/>
      <c r="Z452" s="3745"/>
      <c r="AA452" s="3745"/>
      <c r="AB452" s="3745"/>
      <c r="AC452" s="3745"/>
      <c r="AD452" s="3745"/>
      <c r="AE452" s="3745"/>
      <c r="AF452" s="3745"/>
      <c r="AG452" s="3745"/>
      <c r="AH452" s="3745"/>
      <c r="AI452" s="3745"/>
      <c r="AJ452" s="3745"/>
      <c r="AK452" s="3745"/>
      <c r="AL452" s="3745"/>
      <c r="AM452" s="3745"/>
      <c r="AN452" s="3745"/>
      <c r="AO452" s="3745"/>
      <c r="AP452" s="3745"/>
      <c r="AQ452" s="3745"/>
      <c r="AR452" s="3745"/>
      <c r="AS452" s="3745"/>
      <c r="AT452" s="3745"/>
      <c r="BA452" s="1590"/>
    </row>
    <row r="453" spans="2:53" ht="12.95" customHeight="1" x14ac:dyDescent="0.15">
      <c r="C453" s="3745"/>
      <c r="D453" s="3745"/>
      <c r="E453" s="3745"/>
      <c r="F453" s="3745"/>
      <c r="G453" s="3745"/>
      <c r="H453" s="3745"/>
      <c r="I453" s="3745"/>
      <c r="J453" s="3745"/>
      <c r="K453" s="3745"/>
      <c r="L453" s="3745"/>
      <c r="M453" s="3745"/>
      <c r="N453" s="3745"/>
      <c r="O453" s="3745"/>
      <c r="P453" s="3745"/>
      <c r="Q453" s="3745"/>
      <c r="R453" s="3745"/>
      <c r="S453" s="3745"/>
      <c r="T453" s="3745"/>
      <c r="U453" s="3745"/>
      <c r="V453" s="3745"/>
      <c r="W453" s="3745"/>
      <c r="X453" s="3745"/>
      <c r="Y453" s="3745"/>
      <c r="Z453" s="3745"/>
      <c r="AA453" s="3745"/>
      <c r="AB453" s="3745"/>
      <c r="AC453" s="3745"/>
      <c r="AD453" s="3745"/>
      <c r="AE453" s="3745"/>
      <c r="AF453" s="3745"/>
      <c r="AG453" s="3745"/>
      <c r="AH453" s="3745"/>
      <c r="AI453" s="3745"/>
      <c r="AJ453" s="3745"/>
      <c r="AK453" s="3745"/>
      <c r="AL453" s="3745"/>
      <c r="AM453" s="3745"/>
      <c r="AN453" s="3745"/>
      <c r="AO453" s="3745"/>
      <c r="AP453" s="3745"/>
      <c r="AQ453" s="3745"/>
      <c r="AR453" s="3745"/>
      <c r="AS453" s="3745"/>
      <c r="AT453" s="3745"/>
      <c r="BA453" s="1370"/>
    </row>
    <row r="454" spans="2:53" ht="12" hidden="1" customHeight="1" x14ac:dyDescent="0.15">
      <c r="C454" s="3699"/>
      <c r="D454" s="3699"/>
      <c r="E454" s="3699"/>
      <c r="F454" s="3699"/>
      <c r="G454" s="3699"/>
      <c r="H454" s="3699"/>
      <c r="I454" s="3699"/>
      <c r="J454" s="3699"/>
      <c r="K454" s="3699"/>
      <c r="L454" s="3699"/>
      <c r="M454" s="3699"/>
      <c r="N454" s="3699"/>
      <c r="O454" s="3699"/>
      <c r="P454" s="3699"/>
      <c r="Q454" s="3699"/>
      <c r="R454" s="3699"/>
      <c r="S454" s="3699"/>
      <c r="T454" s="3699"/>
      <c r="U454" s="3699"/>
      <c r="V454" s="3699"/>
      <c r="W454" s="3699"/>
      <c r="X454" s="3699"/>
      <c r="Y454" s="3699"/>
      <c r="Z454" s="3699"/>
      <c r="AA454" s="3699"/>
      <c r="AB454" s="3699"/>
      <c r="AC454" s="3699"/>
      <c r="AD454" s="3699"/>
      <c r="AE454" s="3699"/>
      <c r="AF454" s="3699"/>
      <c r="AG454" s="3699"/>
      <c r="AH454" s="3699"/>
      <c r="AI454" s="3699"/>
      <c r="AJ454" s="3699"/>
      <c r="AK454" s="3699"/>
      <c r="AL454" s="3699"/>
      <c r="AM454" s="3699"/>
      <c r="AN454" s="3699"/>
      <c r="AO454" s="3699"/>
      <c r="AP454" s="3699"/>
      <c r="AQ454" s="3699"/>
      <c r="AR454" s="3699"/>
      <c r="AS454" s="3699"/>
      <c r="AT454" s="3699"/>
    </row>
    <row r="455" spans="2:53" ht="12" hidden="1" customHeight="1" x14ac:dyDescent="0.15">
      <c r="C455" s="3699"/>
      <c r="D455" s="3699"/>
      <c r="E455" s="3699"/>
      <c r="F455" s="3699"/>
      <c r="G455" s="3699"/>
      <c r="H455" s="3699"/>
      <c r="I455" s="3699"/>
      <c r="J455" s="3699"/>
      <c r="K455" s="3699"/>
      <c r="L455" s="3699"/>
      <c r="M455" s="3699"/>
      <c r="N455" s="3699"/>
      <c r="O455" s="3699"/>
      <c r="P455" s="3699"/>
      <c r="Q455" s="3699"/>
      <c r="R455" s="3699"/>
      <c r="S455" s="3699"/>
      <c r="T455" s="3699"/>
      <c r="U455" s="3699"/>
      <c r="V455" s="3699"/>
      <c r="W455" s="3699"/>
      <c r="X455" s="3699"/>
      <c r="Y455" s="3699"/>
      <c r="Z455" s="3699"/>
      <c r="AA455" s="3699"/>
      <c r="AB455" s="3699"/>
      <c r="AC455" s="3699"/>
      <c r="AD455" s="3699"/>
      <c r="AE455" s="3699"/>
      <c r="AF455" s="3699"/>
      <c r="AG455" s="3699"/>
      <c r="AH455" s="3699"/>
      <c r="AI455" s="3699"/>
      <c r="AJ455" s="3699"/>
      <c r="AK455" s="3699"/>
      <c r="AL455" s="3699"/>
      <c r="AM455" s="3699"/>
      <c r="AN455" s="3699"/>
      <c r="AO455" s="3699"/>
      <c r="AP455" s="3699"/>
      <c r="AQ455" s="3699"/>
      <c r="AR455" s="3699"/>
      <c r="AS455" s="3699"/>
      <c r="AT455" s="3699"/>
    </row>
    <row r="456" spans="2:53" ht="12" hidden="1" customHeight="1" x14ac:dyDescent="0.15">
      <c r="C456" s="3699"/>
      <c r="D456" s="3699"/>
      <c r="E456" s="3699"/>
      <c r="F456" s="3699"/>
      <c r="G456" s="3699"/>
      <c r="H456" s="3699"/>
      <c r="I456" s="3699"/>
      <c r="J456" s="3699"/>
      <c r="K456" s="3699"/>
      <c r="L456" s="3699"/>
      <c r="M456" s="3699"/>
      <c r="N456" s="3699"/>
      <c r="O456" s="3699"/>
      <c r="P456" s="3699"/>
      <c r="Q456" s="3699"/>
      <c r="R456" s="3699"/>
      <c r="S456" s="3699"/>
      <c r="T456" s="3699"/>
      <c r="U456" s="3699"/>
      <c r="V456" s="3699"/>
      <c r="W456" s="3699"/>
      <c r="X456" s="3699"/>
      <c r="Y456" s="3699"/>
      <c r="Z456" s="3699"/>
      <c r="AA456" s="3699"/>
      <c r="AB456" s="3699"/>
      <c r="AC456" s="3699"/>
      <c r="AD456" s="3699"/>
      <c r="AE456" s="3699"/>
      <c r="AF456" s="3699"/>
      <c r="AG456" s="3699"/>
      <c r="AH456" s="3699"/>
      <c r="AI456" s="3699"/>
      <c r="AJ456" s="3699"/>
      <c r="AK456" s="3699"/>
      <c r="AL456" s="3699"/>
      <c r="AM456" s="3699"/>
      <c r="AN456" s="3699"/>
      <c r="AO456" s="3699"/>
      <c r="AP456" s="3699"/>
      <c r="AQ456" s="3699"/>
      <c r="AR456" s="3699"/>
      <c r="AS456" s="3699"/>
      <c r="AT456" s="3699"/>
    </row>
    <row r="457" spans="2:53" ht="12" hidden="1" customHeight="1" x14ac:dyDescent="0.15">
      <c r="C457" s="3699"/>
      <c r="D457" s="3699"/>
      <c r="E457" s="3699"/>
      <c r="F457" s="3699"/>
      <c r="G457" s="3699"/>
      <c r="H457" s="3699"/>
      <c r="I457" s="3699"/>
      <c r="J457" s="3699"/>
      <c r="K457" s="3699"/>
      <c r="L457" s="3699"/>
      <c r="M457" s="3699"/>
      <c r="N457" s="3699"/>
      <c r="O457" s="3699"/>
      <c r="P457" s="3699"/>
      <c r="Q457" s="3699"/>
      <c r="R457" s="3699"/>
      <c r="S457" s="3699"/>
      <c r="T457" s="3699"/>
      <c r="U457" s="3699"/>
      <c r="V457" s="3699"/>
      <c r="W457" s="3699"/>
      <c r="X457" s="3699"/>
      <c r="Y457" s="3699"/>
      <c r="Z457" s="3699"/>
      <c r="AA457" s="3699"/>
      <c r="AB457" s="3699"/>
      <c r="AC457" s="3699"/>
      <c r="AD457" s="3699"/>
      <c r="AE457" s="3699"/>
      <c r="AF457" s="3699"/>
      <c r="AG457" s="3699"/>
      <c r="AH457" s="3699"/>
      <c r="AI457" s="3699"/>
      <c r="AJ457" s="3699"/>
      <c r="AK457" s="3699"/>
      <c r="AL457" s="3699"/>
      <c r="AM457" s="3699"/>
      <c r="AN457" s="3699"/>
      <c r="AO457" s="3699"/>
      <c r="AP457" s="3699"/>
      <c r="AQ457" s="3699"/>
      <c r="AR457" s="3699"/>
      <c r="AS457" s="3699"/>
      <c r="AT457" s="3699"/>
    </row>
    <row r="458" spans="2:53" ht="12" hidden="1" customHeight="1" x14ac:dyDescent="0.15">
      <c r="C458" s="3699"/>
      <c r="D458" s="3699"/>
      <c r="E458" s="3699"/>
      <c r="F458" s="3699"/>
      <c r="G458" s="3699"/>
      <c r="H458" s="3699"/>
      <c r="I458" s="3699"/>
      <c r="J458" s="3699"/>
      <c r="K458" s="3699"/>
      <c r="L458" s="3699"/>
      <c r="M458" s="3699"/>
      <c r="N458" s="3699"/>
      <c r="O458" s="3699"/>
      <c r="P458" s="3699"/>
      <c r="Q458" s="3699"/>
      <c r="R458" s="3699"/>
      <c r="S458" s="3699"/>
      <c r="T458" s="3699"/>
      <c r="U458" s="3699"/>
      <c r="V458" s="3699"/>
      <c r="W458" s="3699"/>
      <c r="X458" s="3699"/>
      <c r="Y458" s="3699"/>
      <c r="Z458" s="3699"/>
      <c r="AA458" s="3699"/>
      <c r="AB458" s="3699"/>
      <c r="AC458" s="3699"/>
      <c r="AD458" s="3699"/>
      <c r="AE458" s="3699"/>
      <c r="AF458" s="3699"/>
      <c r="AG458" s="3699"/>
      <c r="AH458" s="3699"/>
      <c r="AI458" s="3699"/>
      <c r="AJ458" s="3699"/>
      <c r="AK458" s="3699"/>
      <c r="AL458" s="3699"/>
      <c r="AM458" s="3699"/>
      <c r="AN458" s="3699"/>
      <c r="AO458" s="3699"/>
      <c r="AP458" s="3699"/>
      <c r="AQ458" s="3699"/>
      <c r="AR458" s="3699"/>
      <c r="AS458" s="3699"/>
      <c r="AT458" s="3699"/>
    </row>
    <row r="459" spans="2:53" ht="12" hidden="1" customHeight="1" x14ac:dyDescent="0.15">
      <c r="C459" s="3699"/>
      <c r="D459" s="3699"/>
      <c r="E459" s="3699"/>
      <c r="F459" s="3699"/>
      <c r="G459" s="3699"/>
      <c r="H459" s="3699"/>
      <c r="I459" s="3699"/>
      <c r="J459" s="3699"/>
      <c r="K459" s="3699"/>
      <c r="L459" s="3699"/>
      <c r="M459" s="3699"/>
      <c r="N459" s="3699"/>
      <c r="O459" s="3699"/>
      <c r="P459" s="3699"/>
      <c r="Q459" s="3699"/>
      <c r="R459" s="3699"/>
      <c r="S459" s="3699"/>
      <c r="T459" s="3699"/>
      <c r="U459" s="3699"/>
      <c r="V459" s="3699"/>
      <c r="W459" s="3699"/>
      <c r="X459" s="3699"/>
      <c r="Y459" s="3699"/>
      <c r="Z459" s="3699"/>
      <c r="AA459" s="3699"/>
      <c r="AB459" s="3699"/>
      <c r="AC459" s="3699"/>
      <c r="AD459" s="3699"/>
      <c r="AE459" s="3699"/>
      <c r="AF459" s="3699"/>
      <c r="AG459" s="3699"/>
      <c r="AH459" s="3699"/>
      <c r="AI459" s="3699"/>
      <c r="AJ459" s="3699"/>
      <c r="AK459" s="3699"/>
      <c r="AL459" s="3699"/>
      <c r="AM459" s="3699"/>
      <c r="AN459" s="3699"/>
      <c r="AO459" s="3699"/>
      <c r="AP459" s="3699"/>
      <c r="AQ459" s="3699"/>
      <c r="AR459" s="3699"/>
      <c r="AS459" s="3699"/>
      <c r="AT459" s="3699"/>
    </row>
    <row r="460" spans="2:53" ht="12" hidden="1" customHeight="1" x14ac:dyDescent="0.15">
      <c r="C460" s="3699"/>
      <c r="D460" s="3699"/>
      <c r="E460" s="3699"/>
      <c r="F460" s="3699"/>
      <c r="G460" s="3699"/>
      <c r="H460" s="3699"/>
      <c r="I460" s="3699"/>
      <c r="J460" s="3699"/>
      <c r="K460" s="3699"/>
      <c r="L460" s="3699"/>
      <c r="M460" s="3699"/>
      <c r="N460" s="3699"/>
      <c r="O460" s="3699"/>
      <c r="P460" s="3699"/>
      <c r="Q460" s="3699"/>
      <c r="R460" s="3699"/>
      <c r="S460" s="3699"/>
      <c r="T460" s="3699"/>
      <c r="U460" s="3699"/>
      <c r="V460" s="3699"/>
      <c r="W460" s="3699"/>
      <c r="X460" s="3699"/>
      <c r="Y460" s="3699"/>
      <c r="Z460" s="3699"/>
      <c r="AA460" s="3699"/>
      <c r="AB460" s="3699"/>
      <c r="AC460" s="3699"/>
      <c r="AD460" s="3699"/>
      <c r="AE460" s="3699"/>
      <c r="AF460" s="3699"/>
      <c r="AG460" s="3699"/>
      <c r="AH460" s="3699"/>
      <c r="AI460" s="3699"/>
      <c r="AJ460" s="3699"/>
      <c r="AK460" s="3699"/>
      <c r="AL460" s="3699"/>
      <c r="AM460" s="3699"/>
      <c r="AN460" s="3699"/>
      <c r="AO460" s="3699"/>
      <c r="AP460" s="3699"/>
      <c r="AQ460" s="3699"/>
      <c r="AR460" s="3699"/>
      <c r="AS460" s="3699"/>
      <c r="AT460" s="3699"/>
    </row>
    <row r="461" spans="2:53" ht="12" hidden="1" customHeight="1" x14ac:dyDescent="0.15">
      <c r="C461" s="3699"/>
      <c r="D461" s="3699"/>
      <c r="E461" s="3699"/>
      <c r="F461" s="3699"/>
      <c r="G461" s="3699"/>
      <c r="H461" s="3699"/>
      <c r="I461" s="3699"/>
      <c r="J461" s="3699"/>
      <c r="K461" s="3699"/>
      <c r="L461" s="3699"/>
      <c r="M461" s="3699"/>
      <c r="N461" s="3699"/>
      <c r="O461" s="3699"/>
      <c r="P461" s="3699"/>
      <c r="Q461" s="3699"/>
      <c r="R461" s="3699"/>
      <c r="S461" s="3699"/>
      <c r="T461" s="3699"/>
      <c r="U461" s="3699"/>
      <c r="V461" s="3699"/>
      <c r="W461" s="3699"/>
      <c r="X461" s="3699"/>
      <c r="Y461" s="3699"/>
      <c r="Z461" s="3699"/>
      <c r="AA461" s="3699"/>
      <c r="AB461" s="3699"/>
      <c r="AC461" s="3699"/>
      <c r="AD461" s="3699"/>
      <c r="AE461" s="3699"/>
      <c r="AF461" s="3699"/>
      <c r="AG461" s="3699"/>
      <c r="AH461" s="3699"/>
      <c r="AI461" s="3699"/>
      <c r="AJ461" s="3699"/>
      <c r="AK461" s="3699"/>
      <c r="AL461" s="3699"/>
      <c r="AM461" s="3699"/>
      <c r="AN461" s="3699"/>
      <c r="AO461" s="3699"/>
      <c r="AP461" s="3699"/>
      <c r="AQ461" s="3699"/>
      <c r="AR461" s="3699"/>
      <c r="AS461" s="3699"/>
      <c r="AT461" s="3699"/>
    </row>
    <row r="462" spans="2:53" ht="12" hidden="1" customHeight="1" x14ac:dyDescent="0.15">
      <c r="C462" s="3699"/>
      <c r="D462" s="3699"/>
      <c r="E462" s="3699"/>
      <c r="F462" s="3699"/>
      <c r="G462" s="3699"/>
      <c r="H462" s="3699"/>
      <c r="I462" s="3699"/>
      <c r="J462" s="3699"/>
      <c r="K462" s="3699"/>
      <c r="L462" s="3699"/>
      <c r="M462" s="3699"/>
      <c r="N462" s="3699"/>
      <c r="O462" s="3699"/>
      <c r="P462" s="3699"/>
      <c r="Q462" s="3699"/>
      <c r="R462" s="3699"/>
      <c r="S462" s="3699"/>
      <c r="T462" s="3699"/>
      <c r="U462" s="3699"/>
      <c r="V462" s="3699"/>
      <c r="W462" s="3699"/>
      <c r="X462" s="3699"/>
      <c r="Y462" s="3699"/>
      <c r="Z462" s="3699"/>
      <c r="AA462" s="3699"/>
      <c r="AB462" s="3699"/>
      <c r="AC462" s="3699"/>
      <c r="AD462" s="3699"/>
      <c r="AE462" s="3699"/>
      <c r="AF462" s="3699"/>
      <c r="AG462" s="3699"/>
      <c r="AH462" s="3699"/>
      <c r="AI462" s="3699"/>
      <c r="AJ462" s="3699"/>
      <c r="AK462" s="3699"/>
      <c r="AL462" s="3699"/>
      <c r="AM462" s="3699"/>
      <c r="AN462" s="3699"/>
      <c r="AO462" s="3699"/>
      <c r="AP462" s="3699"/>
      <c r="AQ462" s="3699"/>
      <c r="AR462" s="3699"/>
      <c r="AS462" s="3699"/>
      <c r="AT462" s="3699"/>
    </row>
    <row r="463" spans="2:53" ht="12" hidden="1" customHeight="1" x14ac:dyDescent="0.15">
      <c r="C463" s="3699"/>
      <c r="D463" s="3699"/>
      <c r="E463" s="3699"/>
      <c r="F463" s="3699"/>
      <c r="G463" s="3699"/>
      <c r="H463" s="3699"/>
      <c r="I463" s="3699"/>
      <c r="J463" s="3699"/>
      <c r="K463" s="3699"/>
      <c r="L463" s="3699"/>
      <c r="M463" s="3699"/>
      <c r="N463" s="3699"/>
      <c r="O463" s="3699"/>
      <c r="P463" s="3699"/>
      <c r="Q463" s="3699"/>
      <c r="R463" s="3699"/>
      <c r="S463" s="3699"/>
      <c r="T463" s="3699"/>
      <c r="U463" s="3699"/>
      <c r="V463" s="3699"/>
      <c r="W463" s="3699"/>
      <c r="X463" s="3699"/>
      <c r="Y463" s="3699"/>
      <c r="Z463" s="3699"/>
      <c r="AA463" s="3699"/>
      <c r="AB463" s="3699"/>
      <c r="AC463" s="3699"/>
      <c r="AD463" s="3699"/>
      <c r="AE463" s="3699"/>
      <c r="AF463" s="3699"/>
      <c r="AG463" s="3699"/>
      <c r="AH463" s="3699"/>
      <c r="AI463" s="3699"/>
      <c r="AJ463" s="3699"/>
      <c r="AK463" s="3699"/>
      <c r="AL463" s="3699"/>
      <c r="AM463" s="3699"/>
      <c r="AN463" s="3699"/>
      <c r="AO463" s="3699"/>
      <c r="AP463" s="3699"/>
      <c r="AQ463" s="3699"/>
      <c r="AR463" s="3699"/>
      <c r="AS463" s="3699"/>
      <c r="AT463" s="3699"/>
    </row>
    <row r="464" spans="2:53" ht="12" hidden="1" customHeight="1" x14ac:dyDescent="0.15">
      <c r="C464" s="3699"/>
      <c r="D464" s="3699"/>
      <c r="E464" s="3699"/>
      <c r="F464" s="3699"/>
      <c r="G464" s="3699"/>
      <c r="H464" s="3699"/>
      <c r="I464" s="3699"/>
      <c r="J464" s="3699"/>
      <c r="K464" s="3699"/>
      <c r="L464" s="3699"/>
      <c r="M464" s="3699"/>
      <c r="N464" s="3699"/>
      <c r="O464" s="3699"/>
      <c r="P464" s="3699"/>
      <c r="Q464" s="3699"/>
      <c r="R464" s="3699"/>
      <c r="S464" s="3699"/>
      <c r="T464" s="3699"/>
      <c r="U464" s="3699"/>
      <c r="V464" s="3699"/>
      <c r="W464" s="3699"/>
      <c r="X464" s="3699"/>
      <c r="Y464" s="3699"/>
      <c r="Z464" s="3699"/>
      <c r="AA464" s="3699"/>
      <c r="AB464" s="3699"/>
      <c r="AC464" s="3699"/>
      <c r="AD464" s="3699"/>
      <c r="AE464" s="3699"/>
      <c r="AF464" s="3699"/>
      <c r="AG464" s="3699"/>
      <c r="AH464" s="3699"/>
      <c r="AI464" s="3699"/>
      <c r="AJ464" s="3699"/>
      <c r="AK464" s="3699"/>
      <c r="AL464" s="3699"/>
      <c r="AM464" s="3699"/>
      <c r="AN464" s="3699"/>
      <c r="AO464" s="3699"/>
      <c r="AP464" s="3699"/>
      <c r="AQ464" s="3699"/>
      <c r="AR464" s="3699"/>
      <c r="AS464" s="3699"/>
      <c r="AT464" s="3699"/>
    </row>
    <row r="465" spans="1:53" ht="12" hidden="1" customHeight="1" x14ac:dyDescent="0.15">
      <c r="C465" s="3699"/>
      <c r="D465" s="3699"/>
      <c r="E465" s="3699"/>
      <c r="F465" s="3699"/>
      <c r="G465" s="3699"/>
      <c r="H465" s="3699"/>
      <c r="I465" s="3699"/>
      <c r="J465" s="3699"/>
      <c r="K465" s="3699"/>
      <c r="L465" s="3699"/>
      <c r="M465" s="3699"/>
      <c r="N465" s="3699"/>
      <c r="O465" s="3699"/>
      <c r="P465" s="3699"/>
      <c r="Q465" s="3699"/>
      <c r="R465" s="3699"/>
      <c r="S465" s="3699"/>
      <c r="T465" s="3699"/>
      <c r="U465" s="3699"/>
      <c r="V465" s="3699"/>
      <c r="W465" s="3699"/>
      <c r="X465" s="3699"/>
      <c r="Y465" s="3699"/>
      <c r="Z465" s="3699"/>
      <c r="AA465" s="3699"/>
      <c r="AB465" s="3699"/>
      <c r="AC465" s="3699"/>
      <c r="AD465" s="3699"/>
      <c r="AE465" s="3699"/>
      <c r="AF465" s="3699"/>
      <c r="AG465" s="3699"/>
      <c r="AH465" s="3699"/>
      <c r="AI465" s="3699"/>
      <c r="AJ465" s="3699"/>
      <c r="AK465" s="3699"/>
      <c r="AL465" s="3699"/>
      <c r="AM465" s="3699"/>
      <c r="AN465" s="3699"/>
      <c r="AO465" s="3699"/>
      <c r="AP465" s="3699"/>
      <c r="AQ465" s="3699"/>
      <c r="AR465" s="3699"/>
      <c r="AS465" s="3699"/>
      <c r="AT465" s="3699"/>
    </row>
    <row r="466" spans="1:53" ht="12" hidden="1" customHeight="1" x14ac:dyDescent="0.15">
      <c r="C466" s="3699"/>
      <c r="D466" s="3699"/>
      <c r="E466" s="3699"/>
      <c r="F466" s="3699"/>
      <c r="G466" s="3699"/>
      <c r="H466" s="3699"/>
      <c r="I466" s="3699"/>
      <c r="J466" s="3699"/>
      <c r="K466" s="3699"/>
      <c r="L466" s="3699"/>
      <c r="M466" s="3699"/>
      <c r="N466" s="3699"/>
      <c r="O466" s="3699"/>
      <c r="P466" s="3699"/>
      <c r="Q466" s="3699"/>
      <c r="R466" s="3699"/>
      <c r="S466" s="3699"/>
      <c r="T466" s="3699"/>
      <c r="U466" s="3699"/>
      <c r="V466" s="3699"/>
      <c r="W466" s="3699"/>
      <c r="X466" s="3699"/>
      <c r="Y466" s="3699"/>
      <c r="Z466" s="3699"/>
      <c r="AA466" s="3699"/>
      <c r="AB466" s="3699"/>
      <c r="AC466" s="3699"/>
      <c r="AD466" s="3699"/>
      <c r="AE466" s="3699"/>
      <c r="AF466" s="3699"/>
      <c r="AG466" s="3699"/>
      <c r="AH466" s="3699"/>
      <c r="AI466" s="3699"/>
      <c r="AJ466" s="3699"/>
      <c r="AK466" s="3699"/>
      <c r="AL466" s="3699"/>
      <c r="AM466" s="3699"/>
      <c r="AN466" s="3699"/>
      <c r="AO466" s="3699"/>
      <c r="AP466" s="3699"/>
      <c r="AQ466" s="3699"/>
      <c r="AR466" s="3699"/>
      <c r="AS466" s="3699"/>
      <c r="AT466" s="3699"/>
    </row>
    <row r="467" spans="1:53" ht="12" hidden="1" customHeight="1" x14ac:dyDescent="0.15">
      <c r="C467" s="3699"/>
      <c r="D467" s="3699"/>
      <c r="E467" s="3699"/>
      <c r="F467" s="3699"/>
      <c r="G467" s="3699"/>
      <c r="H467" s="3699"/>
      <c r="I467" s="3699"/>
      <c r="J467" s="3699"/>
      <c r="K467" s="3699"/>
      <c r="L467" s="3699"/>
      <c r="M467" s="3699"/>
      <c r="N467" s="3699"/>
      <c r="O467" s="3699"/>
      <c r="P467" s="3699"/>
      <c r="Q467" s="3699"/>
      <c r="R467" s="3699"/>
      <c r="S467" s="3699"/>
      <c r="T467" s="3699"/>
      <c r="U467" s="3699"/>
      <c r="V467" s="3699"/>
      <c r="W467" s="3699"/>
      <c r="X467" s="3699"/>
      <c r="Y467" s="3699"/>
      <c r="Z467" s="3699"/>
      <c r="AA467" s="3699"/>
      <c r="AB467" s="3699"/>
      <c r="AC467" s="3699"/>
      <c r="AD467" s="3699"/>
      <c r="AE467" s="3699"/>
      <c r="AF467" s="3699"/>
      <c r="AG467" s="3699"/>
      <c r="AH467" s="3699"/>
      <c r="AI467" s="3699"/>
      <c r="AJ467" s="3699"/>
      <c r="AK467" s="3699"/>
      <c r="AL467" s="3699"/>
      <c r="AM467" s="3699"/>
      <c r="AN467" s="3699"/>
      <c r="AO467" s="3699"/>
      <c r="AP467" s="3699"/>
      <c r="AQ467" s="3699"/>
      <c r="AR467" s="3699"/>
      <c r="AS467" s="3699"/>
      <c r="AT467" s="3699"/>
    </row>
    <row r="468" spans="1:53" ht="12" hidden="1" customHeight="1" x14ac:dyDescent="0.15">
      <c r="C468" s="3699"/>
      <c r="D468" s="3699"/>
      <c r="E468" s="3699"/>
      <c r="F468" s="3699"/>
      <c r="G468" s="3699"/>
      <c r="H468" s="3699"/>
      <c r="I468" s="3699"/>
      <c r="J468" s="3699"/>
      <c r="K468" s="3699"/>
      <c r="L468" s="3699"/>
      <c r="M468" s="3699"/>
      <c r="N468" s="3699"/>
      <c r="O468" s="3699"/>
      <c r="P468" s="3699"/>
      <c r="Q468" s="3699"/>
      <c r="R468" s="3699"/>
      <c r="S468" s="3699"/>
      <c r="T468" s="3699"/>
      <c r="U468" s="3699"/>
      <c r="V468" s="3699"/>
      <c r="W468" s="3699"/>
      <c r="X468" s="3699"/>
      <c r="Y468" s="3699"/>
      <c r="Z468" s="3699"/>
      <c r="AA468" s="3699"/>
      <c r="AB468" s="3699"/>
      <c r="AC468" s="3699"/>
      <c r="AD468" s="3699"/>
      <c r="AE468" s="3699"/>
      <c r="AF468" s="3699"/>
      <c r="AG468" s="3699"/>
      <c r="AH468" s="3699"/>
      <c r="AI468" s="3699"/>
      <c r="AJ468" s="3699"/>
      <c r="AK468" s="3699"/>
      <c r="AL468" s="3699"/>
      <c r="AM468" s="3699"/>
      <c r="AN468" s="3699"/>
      <c r="AO468" s="3699"/>
      <c r="AP468" s="3699"/>
      <c r="AQ468" s="3699"/>
      <c r="AR468" s="3699"/>
      <c r="AS468" s="3699"/>
      <c r="AT468" s="3699"/>
    </row>
    <row r="469" spans="1:53" ht="12" hidden="1" customHeight="1" x14ac:dyDescent="0.15">
      <c r="C469" s="3699"/>
      <c r="D469" s="3699"/>
      <c r="E469" s="3699"/>
      <c r="F469" s="3699"/>
      <c r="G469" s="3699"/>
      <c r="H469" s="3699"/>
      <c r="I469" s="3699"/>
      <c r="J469" s="3699"/>
      <c r="K469" s="3699"/>
      <c r="L469" s="3699"/>
      <c r="M469" s="3699"/>
      <c r="N469" s="3699"/>
      <c r="O469" s="3699"/>
      <c r="P469" s="3699"/>
      <c r="Q469" s="3699"/>
      <c r="R469" s="3699"/>
      <c r="S469" s="3699"/>
      <c r="T469" s="3699"/>
      <c r="U469" s="3699"/>
      <c r="V469" s="3699"/>
      <c r="W469" s="3699"/>
      <c r="X469" s="3699"/>
      <c r="Y469" s="3699"/>
      <c r="Z469" s="3699"/>
      <c r="AA469" s="3699"/>
      <c r="AB469" s="3699"/>
      <c r="AC469" s="3699"/>
      <c r="AD469" s="3699"/>
      <c r="AE469" s="3699"/>
      <c r="AF469" s="3699"/>
      <c r="AG469" s="3699"/>
      <c r="AH469" s="3699"/>
      <c r="AI469" s="3699"/>
      <c r="AJ469" s="3699"/>
      <c r="AK469" s="3699"/>
      <c r="AL469" s="3699"/>
      <c r="AM469" s="3699"/>
      <c r="AN469" s="3699"/>
      <c r="AO469" s="3699"/>
      <c r="AP469" s="3699"/>
      <c r="AQ469" s="3699"/>
      <c r="AR469" s="3699"/>
      <c r="AS469" s="3699"/>
      <c r="AT469" s="3699"/>
    </row>
    <row r="470" spans="1:53" ht="12" hidden="1" customHeight="1" x14ac:dyDescent="0.15">
      <c r="C470" s="3699"/>
      <c r="D470" s="3699"/>
      <c r="E470" s="3699"/>
      <c r="F470" s="3699"/>
      <c r="G470" s="3699"/>
      <c r="H470" s="3699"/>
      <c r="I470" s="3699"/>
      <c r="J470" s="3699"/>
      <c r="K470" s="3699"/>
      <c r="L470" s="3699"/>
      <c r="M470" s="3699"/>
      <c r="N470" s="3699"/>
      <c r="O470" s="3699"/>
      <c r="P470" s="3699"/>
      <c r="Q470" s="3699"/>
      <c r="R470" s="3699"/>
      <c r="S470" s="3699"/>
      <c r="T470" s="3699"/>
      <c r="U470" s="3699"/>
      <c r="V470" s="3699"/>
      <c r="W470" s="3699"/>
      <c r="X470" s="3699"/>
      <c r="Y470" s="3699"/>
      <c r="Z470" s="3699"/>
      <c r="AA470" s="3699"/>
      <c r="AB470" s="3699"/>
      <c r="AC470" s="3699"/>
      <c r="AD470" s="3699"/>
      <c r="AE470" s="3699"/>
      <c r="AF470" s="3699"/>
      <c r="AG470" s="3699"/>
      <c r="AH470" s="3699"/>
      <c r="AI470" s="3699"/>
      <c r="AJ470" s="3699"/>
      <c r="AK470" s="3699"/>
      <c r="AL470" s="3699"/>
      <c r="AM470" s="3699"/>
      <c r="AN470" s="3699"/>
      <c r="AO470" s="3699"/>
      <c r="AP470" s="3699"/>
      <c r="AQ470" s="3699"/>
      <c r="AR470" s="3699"/>
      <c r="AS470" s="3699"/>
      <c r="AT470" s="3699"/>
      <c r="BA470" s="1556"/>
    </row>
    <row r="471" spans="1:53" ht="5.25" customHeight="1" x14ac:dyDescent="0.15"/>
    <row r="472" spans="1:53" ht="12.75" customHeight="1" x14ac:dyDescent="0.15">
      <c r="AV472" s="1372"/>
    </row>
    <row r="473" spans="1:53" ht="12.75" customHeight="1" x14ac:dyDescent="0.15">
      <c r="A473" s="3710" t="s">
        <v>1692</v>
      </c>
      <c r="B473" s="3710"/>
      <c r="C473" s="3710"/>
      <c r="D473" s="3710"/>
      <c r="E473" s="3710"/>
      <c r="F473" s="3710"/>
      <c r="G473" s="3710"/>
      <c r="H473" s="3710"/>
      <c r="I473" s="3710"/>
      <c r="J473" s="3710"/>
      <c r="K473" s="3710"/>
      <c r="L473" s="3710"/>
      <c r="M473" s="3710"/>
      <c r="N473" s="3710"/>
      <c r="O473" s="3710"/>
      <c r="P473" s="3710"/>
      <c r="Q473" s="3710"/>
      <c r="R473" s="3710"/>
      <c r="S473" s="3710"/>
      <c r="T473" s="3710"/>
      <c r="U473" s="3710"/>
      <c r="V473" s="3710"/>
      <c r="W473" s="3710"/>
      <c r="X473" s="3710"/>
      <c r="Y473" s="3710"/>
      <c r="Z473" s="3710"/>
      <c r="AA473" s="3710"/>
      <c r="AB473" s="3710"/>
      <c r="AC473" s="3710"/>
      <c r="AD473" s="3710"/>
      <c r="AE473" s="3710"/>
      <c r="AF473" s="3710"/>
      <c r="AG473" s="3710"/>
      <c r="AH473" s="3710"/>
      <c r="AI473" s="3710"/>
      <c r="AJ473" s="3710"/>
      <c r="AK473" s="3710"/>
      <c r="AL473" s="3710"/>
      <c r="AM473" s="3710"/>
      <c r="AN473" s="3710"/>
      <c r="AO473" s="3710"/>
      <c r="AP473" s="3710"/>
      <c r="AQ473" s="3710"/>
      <c r="AR473" s="3710"/>
      <c r="AS473" s="3710"/>
      <c r="AT473" s="3710"/>
      <c r="BA473" s="1385"/>
    </row>
    <row r="474" spans="1:53" ht="12.75" customHeight="1" thickBot="1" x14ac:dyDescent="0.2">
      <c r="A474" s="1551"/>
      <c r="B474" s="1551"/>
      <c r="C474" s="1551"/>
      <c r="D474" s="1551"/>
      <c r="E474" s="1551"/>
      <c r="F474" s="1551"/>
      <c r="G474" s="1551"/>
      <c r="H474" s="1551"/>
      <c r="I474" s="1551"/>
      <c r="J474" s="1551"/>
      <c r="K474" s="1551"/>
      <c r="L474" s="1551"/>
      <c r="M474" s="1551"/>
      <c r="N474" s="1551"/>
      <c r="O474" s="1551"/>
      <c r="P474" s="1551"/>
      <c r="Q474" s="1551"/>
      <c r="R474" s="1551"/>
      <c r="S474" s="1551"/>
      <c r="T474" s="1551"/>
      <c r="U474" s="1551"/>
      <c r="V474" s="1551"/>
      <c r="W474" s="1551"/>
      <c r="X474" s="1551"/>
      <c r="Y474" s="1551"/>
      <c r="Z474" s="1551"/>
      <c r="AA474" s="1551"/>
      <c r="AB474" s="1551"/>
      <c r="AC474" s="1551"/>
      <c r="AD474" s="1551"/>
      <c r="AE474" s="1551"/>
      <c r="AF474" s="1551"/>
      <c r="AG474" s="1551"/>
      <c r="AH474" s="1551"/>
      <c r="AI474" s="1551"/>
      <c r="AJ474" s="1551"/>
      <c r="AK474" s="1551"/>
      <c r="AL474" s="1551"/>
      <c r="AM474" s="1551"/>
      <c r="AN474" s="1551"/>
      <c r="AO474" s="1551"/>
      <c r="AP474" s="1551"/>
      <c r="AQ474" s="1551"/>
      <c r="AR474" s="1551"/>
      <c r="AS474" s="1551"/>
      <c r="AT474" s="1551"/>
    </row>
    <row r="475" spans="1:53" ht="12.75" customHeight="1" x14ac:dyDescent="0.15">
      <c r="C475" s="1381" t="s">
        <v>1448</v>
      </c>
      <c r="D475" s="1382"/>
      <c r="E475" s="1382"/>
      <c r="F475" s="1383"/>
      <c r="G475" s="1383"/>
      <c r="H475" s="1383"/>
      <c r="I475" s="1383"/>
      <c r="J475" s="1383"/>
      <c r="K475" s="1383"/>
      <c r="L475" s="1383"/>
      <c r="M475" s="1383"/>
      <c r="N475" s="1383"/>
      <c r="O475" s="1383"/>
      <c r="P475" s="1383"/>
      <c r="Q475" s="1383"/>
      <c r="R475" s="1383"/>
      <c r="S475" s="1383"/>
      <c r="T475" s="1383"/>
      <c r="U475" s="1383"/>
      <c r="V475" s="1383"/>
      <c r="W475" s="1383"/>
      <c r="X475" s="1383"/>
      <c r="Y475" s="1383"/>
      <c r="Z475" s="1383"/>
      <c r="AA475" s="1383"/>
      <c r="AB475" s="1383"/>
      <c r="AC475" s="1383"/>
      <c r="AD475" s="1383"/>
      <c r="AE475" s="1383"/>
      <c r="AF475" s="1383"/>
      <c r="AG475" s="1383"/>
      <c r="AH475" s="1383"/>
      <c r="AI475" s="1383"/>
      <c r="AJ475" s="1383"/>
      <c r="AK475" s="1383"/>
      <c r="AL475" s="1383"/>
      <c r="AM475" s="1383"/>
      <c r="AN475" s="1383"/>
      <c r="AO475" s="1383"/>
      <c r="AP475" s="1383"/>
      <c r="AQ475" s="1383"/>
      <c r="AR475" s="1383"/>
      <c r="AS475" s="1383"/>
      <c r="AT475" s="1384"/>
    </row>
    <row r="476" spans="1:53" ht="12.75" customHeight="1" x14ac:dyDescent="0.15">
      <c r="C476" s="3753" t="str">
        <f>'2_入力シート【検査結果表】 換気設備'!$FH$14</f>
        <v>　</v>
      </c>
      <c r="D476" s="3754"/>
      <c r="E476" s="3754"/>
      <c r="F476" s="3754"/>
      <c r="G476" s="3754"/>
      <c r="H476" s="3754"/>
      <c r="I476" s="3754"/>
      <c r="J476" s="3754"/>
      <c r="K476" s="3754"/>
      <c r="L476" s="3754"/>
      <c r="M476" s="3754"/>
      <c r="N476" s="3754"/>
      <c r="O476" s="3754"/>
      <c r="P476" s="3754"/>
      <c r="Q476" s="3754"/>
      <c r="R476" s="3754"/>
      <c r="S476" s="3754"/>
      <c r="T476" s="3754"/>
      <c r="U476" s="3754"/>
      <c r="V476" s="3754"/>
      <c r="W476" s="3754"/>
      <c r="X476" s="3754"/>
      <c r="Y476" s="3754"/>
      <c r="Z476" s="3754"/>
      <c r="AA476" s="3754"/>
      <c r="AB476" s="3754"/>
      <c r="AC476" s="3754"/>
      <c r="AD476" s="3754"/>
      <c r="AE476" s="3754"/>
      <c r="AF476" s="3754"/>
      <c r="AG476" s="3754"/>
      <c r="AH476" s="3754"/>
      <c r="AI476" s="3754"/>
      <c r="AJ476" s="3754"/>
      <c r="AK476" s="3754"/>
      <c r="AL476" s="3754"/>
      <c r="AM476" s="3754"/>
      <c r="AN476" s="3754"/>
      <c r="AO476" s="3754"/>
      <c r="AP476" s="3754"/>
      <c r="AQ476" s="3754"/>
      <c r="AR476" s="3754"/>
      <c r="AS476" s="3754"/>
      <c r="AT476" s="3755"/>
    </row>
    <row r="477" spans="1:53" x14ac:dyDescent="0.15">
      <c r="C477" s="3756"/>
      <c r="D477" s="3757"/>
      <c r="E477" s="3757"/>
      <c r="F477" s="3757"/>
      <c r="G477" s="3757"/>
      <c r="H477" s="3757"/>
      <c r="I477" s="3757"/>
      <c r="J477" s="3757"/>
      <c r="K477" s="3757"/>
      <c r="L477" s="3757"/>
      <c r="M477" s="3757"/>
      <c r="N477" s="3757"/>
      <c r="O477" s="3757"/>
      <c r="P477" s="3757"/>
      <c r="Q477" s="3757"/>
      <c r="R477" s="3757"/>
      <c r="S477" s="3757"/>
      <c r="T477" s="3757"/>
      <c r="U477" s="3757"/>
      <c r="V477" s="3757"/>
      <c r="W477" s="3757"/>
      <c r="X477" s="3757"/>
      <c r="Y477" s="3757"/>
      <c r="Z477" s="3757"/>
      <c r="AA477" s="3757"/>
      <c r="AB477" s="3757"/>
      <c r="AC477" s="3757"/>
      <c r="AD477" s="3757"/>
      <c r="AE477" s="3757"/>
      <c r="AF477" s="3757"/>
      <c r="AG477" s="3757"/>
      <c r="AH477" s="3757"/>
      <c r="AI477" s="3757"/>
      <c r="AJ477" s="3757"/>
      <c r="AK477" s="3757"/>
      <c r="AL477" s="3757"/>
      <c r="AM477" s="3757"/>
      <c r="AN477" s="3757"/>
      <c r="AO477" s="3757"/>
      <c r="AP477" s="3757"/>
      <c r="AQ477" s="3757"/>
      <c r="AR477" s="3757"/>
      <c r="AS477" s="3757"/>
      <c r="AT477" s="3758"/>
    </row>
    <row r="478" spans="1:53" ht="12.75" customHeight="1" x14ac:dyDescent="0.15">
      <c r="C478" s="3756"/>
      <c r="D478" s="3757"/>
      <c r="E478" s="3757"/>
      <c r="F478" s="3757"/>
      <c r="G478" s="3757"/>
      <c r="H478" s="3757"/>
      <c r="I478" s="3757"/>
      <c r="J478" s="3757"/>
      <c r="K478" s="3757"/>
      <c r="L478" s="3757"/>
      <c r="M478" s="3757"/>
      <c r="N478" s="3757"/>
      <c r="O478" s="3757"/>
      <c r="P478" s="3757"/>
      <c r="Q478" s="3757"/>
      <c r="R478" s="3757"/>
      <c r="S478" s="3757"/>
      <c r="T478" s="3757"/>
      <c r="U478" s="3757"/>
      <c r="V478" s="3757"/>
      <c r="W478" s="3757"/>
      <c r="X478" s="3757"/>
      <c r="Y478" s="3757"/>
      <c r="Z478" s="3757"/>
      <c r="AA478" s="3757"/>
      <c r="AB478" s="3757"/>
      <c r="AC478" s="3757"/>
      <c r="AD478" s="3757"/>
      <c r="AE478" s="3757"/>
      <c r="AF478" s="3757"/>
      <c r="AG478" s="3757"/>
      <c r="AH478" s="3757"/>
      <c r="AI478" s="3757"/>
      <c r="AJ478" s="3757"/>
      <c r="AK478" s="3757"/>
      <c r="AL478" s="3757"/>
      <c r="AM478" s="3757"/>
      <c r="AN478" s="3757"/>
      <c r="AO478" s="3757"/>
      <c r="AP478" s="3757"/>
      <c r="AQ478" s="3757"/>
      <c r="AR478" s="3757"/>
      <c r="AS478" s="3757"/>
      <c r="AT478" s="3758"/>
    </row>
    <row r="479" spans="1:53" ht="12.75" customHeight="1" x14ac:dyDescent="0.15">
      <c r="C479" s="3756"/>
      <c r="D479" s="3757"/>
      <c r="E479" s="3757"/>
      <c r="F479" s="3757"/>
      <c r="G479" s="3757"/>
      <c r="H479" s="3757"/>
      <c r="I479" s="3757"/>
      <c r="J479" s="3757"/>
      <c r="K479" s="3757"/>
      <c r="L479" s="3757"/>
      <c r="M479" s="3757"/>
      <c r="N479" s="3757"/>
      <c r="O479" s="3757"/>
      <c r="P479" s="3757"/>
      <c r="Q479" s="3757"/>
      <c r="R479" s="3757"/>
      <c r="S479" s="3757"/>
      <c r="T479" s="3757"/>
      <c r="U479" s="3757"/>
      <c r="V479" s="3757"/>
      <c r="W479" s="3757"/>
      <c r="X479" s="3757"/>
      <c r="Y479" s="3757"/>
      <c r="Z479" s="3757"/>
      <c r="AA479" s="3757"/>
      <c r="AB479" s="3757"/>
      <c r="AC479" s="3757"/>
      <c r="AD479" s="3757"/>
      <c r="AE479" s="3757"/>
      <c r="AF479" s="3757"/>
      <c r="AG479" s="3757"/>
      <c r="AH479" s="3757"/>
      <c r="AI479" s="3757"/>
      <c r="AJ479" s="3757"/>
      <c r="AK479" s="3757"/>
      <c r="AL479" s="3757"/>
      <c r="AM479" s="3757"/>
      <c r="AN479" s="3757"/>
      <c r="AO479" s="3757"/>
      <c r="AP479" s="3757"/>
      <c r="AQ479" s="3757"/>
      <c r="AR479" s="3757"/>
      <c r="AS479" s="3757"/>
      <c r="AT479" s="3758"/>
    </row>
    <row r="480" spans="1:53" ht="12.75" customHeight="1" x14ac:dyDescent="0.15">
      <c r="C480" s="3756"/>
      <c r="D480" s="3757"/>
      <c r="E480" s="3757"/>
      <c r="F480" s="3757"/>
      <c r="G480" s="3757"/>
      <c r="H480" s="3757"/>
      <c r="I480" s="3757"/>
      <c r="J480" s="3757"/>
      <c r="K480" s="3757"/>
      <c r="L480" s="3757"/>
      <c r="M480" s="3757"/>
      <c r="N480" s="3757"/>
      <c r="O480" s="3757"/>
      <c r="P480" s="3757"/>
      <c r="Q480" s="3757"/>
      <c r="R480" s="3757"/>
      <c r="S480" s="3757"/>
      <c r="T480" s="3757"/>
      <c r="U480" s="3757"/>
      <c r="V480" s="3757"/>
      <c r="W480" s="3757"/>
      <c r="X480" s="3757"/>
      <c r="Y480" s="3757"/>
      <c r="Z480" s="3757"/>
      <c r="AA480" s="3757"/>
      <c r="AB480" s="3757"/>
      <c r="AC480" s="3757"/>
      <c r="AD480" s="3757"/>
      <c r="AE480" s="3757"/>
      <c r="AF480" s="3757"/>
      <c r="AG480" s="3757"/>
      <c r="AH480" s="3757"/>
      <c r="AI480" s="3757"/>
      <c r="AJ480" s="3757"/>
      <c r="AK480" s="3757"/>
      <c r="AL480" s="3757"/>
      <c r="AM480" s="3757"/>
      <c r="AN480" s="3757"/>
      <c r="AO480" s="3757"/>
      <c r="AP480" s="3757"/>
      <c r="AQ480" s="3757"/>
      <c r="AR480" s="3757"/>
      <c r="AS480" s="3757"/>
      <c r="AT480" s="3758"/>
    </row>
    <row r="481" spans="3:46" ht="12.75" customHeight="1" x14ac:dyDescent="0.15">
      <c r="C481" s="3756"/>
      <c r="D481" s="3757"/>
      <c r="E481" s="3757"/>
      <c r="F481" s="3757"/>
      <c r="G481" s="3757"/>
      <c r="H481" s="3757"/>
      <c r="I481" s="3757"/>
      <c r="J481" s="3757"/>
      <c r="K481" s="3757"/>
      <c r="L481" s="3757"/>
      <c r="M481" s="3757"/>
      <c r="N481" s="3757"/>
      <c r="O481" s="3757"/>
      <c r="P481" s="3757"/>
      <c r="Q481" s="3757"/>
      <c r="R481" s="3757"/>
      <c r="S481" s="3757"/>
      <c r="T481" s="3757"/>
      <c r="U481" s="3757"/>
      <c r="V481" s="3757"/>
      <c r="W481" s="3757"/>
      <c r="X481" s="3757"/>
      <c r="Y481" s="3757"/>
      <c r="Z481" s="3757"/>
      <c r="AA481" s="3757"/>
      <c r="AB481" s="3757"/>
      <c r="AC481" s="3757"/>
      <c r="AD481" s="3757"/>
      <c r="AE481" s="3757"/>
      <c r="AF481" s="3757"/>
      <c r="AG481" s="3757"/>
      <c r="AH481" s="3757"/>
      <c r="AI481" s="3757"/>
      <c r="AJ481" s="3757"/>
      <c r="AK481" s="3757"/>
      <c r="AL481" s="3757"/>
      <c r="AM481" s="3757"/>
      <c r="AN481" s="3757"/>
      <c r="AO481" s="3757"/>
      <c r="AP481" s="3757"/>
      <c r="AQ481" s="3757"/>
      <c r="AR481" s="3757"/>
      <c r="AS481" s="3757"/>
      <c r="AT481" s="3758"/>
    </row>
    <row r="482" spans="3:46" ht="12.75" customHeight="1" x14ac:dyDescent="0.15">
      <c r="C482" s="3756"/>
      <c r="D482" s="3757"/>
      <c r="E482" s="3757"/>
      <c r="F482" s="3757"/>
      <c r="G482" s="3757"/>
      <c r="H482" s="3757"/>
      <c r="I482" s="3757"/>
      <c r="J482" s="3757"/>
      <c r="K482" s="3757"/>
      <c r="L482" s="3757"/>
      <c r="M482" s="3757"/>
      <c r="N482" s="3757"/>
      <c r="O482" s="3757"/>
      <c r="P482" s="3757"/>
      <c r="Q482" s="3757"/>
      <c r="R482" s="3757"/>
      <c r="S482" s="3757"/>
      <c r="T482" s="3757"/>
      <c r="U482" s="3757"/>
      <c r="V482" s="3757"/>
      <c r="W482" s="3757"/>
      <c r="X482" s="3757"/>
      <c r="Y482" s="3757"/>
      <c r="Z482" s="3757"/>
      <c r="AA482" s="3757"/>
      <c r="AB482" s="3757"/>
      <c r="AC482" s="3757"/>
      <c r="AD482" s="3757"/>
      <c r="AE482" s="3757"/>
      <c r="AF482" s="3757"/>
      <c r="AG482" s="3757"/>
      <c r="AH482" s="3757"/>
      <c r="AI482" s="3757"/>
      <c r="AJ482" s="3757"/>
      <c r="AK482" s="3757"/>
      <c r="AL482" s="3757"/>
      <c r="AM482" s="3757"/>
      <c r="AN482" s="3757"/>
      <c r="AO482" s="3757"/>
      <c r="AP482" s="3757"/>
      <c r="AQ482" s="3757"/>
      <c r="AR482" s="3757"/>
      <c r="AS482" s="3757"/>
      <c r="AT482" s="3758"/>
    </row>
    <row r="483" spans="3:46" ht="12.75" customHeight="1" x14ac:dyDescent="0.15">
      <c r="C483" s="3756"/>
      <c r="D483" s="3757"/>
      <c r="E483" s="3757"/>
      <c r="F483" s="3757"/>
      <c r="G483" s="3757"/>
      <c r="H483" s="3757"/>
      <c r="I483" s="3757"/>
      <c r="J483" s="3757"/>
      <c r="K483" s="3757"/>
      <c r="L483" s="3757"/>
      <c r="M483" s="3757"/>
      <c r="N483" s="3757"/>
      <c r="O483" s="3757"/>
      <c r="P483" s="3757"/>
      <c r="Q483" s="3757"/>
      <c r="R483" s="3757"/>
      <c r="S483" s="3757"/>
      <c r="T483" s="3757"/>
      <c r="U483" s="3757"/>
      <c r="V483" s="3757"/>
      <c r="W483" s="3757"/>
      <c r="X483" s="3757"/>
      <c r="Y483" s="3757"/>
      <c r="Z483" s="3757"/>
      <c r="AA483" s="3757"/>
      <c r="AB483" s="3757"/>
      <c r="AC483" s="3757"/>
      <c r="AD483" s="3757"/>
      <c r="AE483" s="3757"/>
      <c r="AF483" s="3757"/>
      <c r="AG483" s="3757"/>
      <c r="AH483" s="3757"/>
      <c r="AI483" s="3757"/>
      <c r="AJ483" s="3757"/>
      <c r="AK483" s="3757"/>
      <c r="AL483" s="3757"/>
      <c r="AM483" s="3757"/>
      <c r="AN483" s="3757"/>
      <c r="AO483" s="3757"/>
      <c r="AP483" s="3757"/>
      <c r="AQ483" s="3757"/>
      <c r="AR483" s="3757"/>
      <c r="AS483" s="3757"/>
      <c r="AT483" s="3758"/>
    </row>
    <row r="484" spans="3:46" ht="12.75" customHeight="1" thickBot="1" x14ac:dyDescent="0.2">
      <c r="C484" s="3759"/>
      <c r="D484" s="3760"/>
      <c r="E484" s="3760"/>
      <c r="F484" s="3760"/>
      <c r="G484" s="3760"/>
      <c r="H484" s="3760"/>
      <c r="I484" s="3760"/>
      <c r="J484" s="3760"/>
      <c r="K484" s="3760"/>
      <c r="L484" s="3760"/>
      <c r="M484" s="3760"/>
      <c r="N484" s="3760"/>
      <c r="O484" s="3760"/>
      <c r="P484" s="3760"/>
      <c r="Q484" s="3760"/>
      <c r="R484" s="3760"/>
      <c r="S484" s="3760"/>
      <c r="T484" s="3760"/>
      <c r="U484" s="3760"/>
      <c r="V484" s="3760"/>
      <c r="W484" s="3760"/>
      <c r="X484" s="3760"/>
      <c r="Y484" s="3760"/>
      <c r="Z484" s="3760"/>
      <c r="AA484" s="3760"/>
      <c r="AB484" s="3760"/>
      <c r="AC484" s="3760"/>
      <c r="AD484" s="3760"/>
      <c r="AE484" s="3760"/>
      <c r="AF484" s="3760"/>
      <c r="AG484" s="3760"/>
      <c r="AH484" s="3760"/>
      <c r="AI484" s="3760"/>
      <c r="AJ484" s="3760"/>
      <c r="AK484" s="3760"/>
      <c r="AL484" s="3760"/>
      <c r="AM484" s="3760"/>
      <c r="AN484" s="3760"/>
      <c r="AO484" s="3760"/>
      <c r="AP484" s="3760"/>
      <c r="AQ484" s="3760"/>
      <c r="AR484" s="3760"/>
      <c r="AS484" s="3760"/>
      <c r="AT484" s="3761"/>
    </row>
    <row r="485" spans="3:46" ht="12.75" customHeight="1" thickBot="1" x14ac:dyDescent="0.2"/>
    <row r="486" spans="3:46" ht="12.75" customHeight="1" x14ac:dyDescent="0.15">
      <c r="C486" s="1381" t="s">
        <v>1449</v>
      </c>
      <c r="D486" s="1382"/>
      <c r="E486" s="1382"/>
      <c r="F486" s="1383"/>
      <c r="G486" s="1383"/>
      <c r="H486" s="1383"/>
      <c r="I486" s="1383"/>
      <c r="J486" s="1383"/>
      <c r="K486" s="1383"/>
      <c r="L486" s="1383"/>
      <c r="M486" s="1383"/>
      <c r="N486" s="1383"/>
      <c r="O486" s="1383"/>
      <c r="P486" s="1383"/>
      <c r="Q486" s="1383"/>
      <c r="R486" s="1383"/>
      <c r="S486" s="1383"/>
      <c r="T486" s="1383"/>
      <c r="U486" s="1383"/>
      <c r="V486" s="1383"/>
      <c r="W486" s="1383"/>
      <c r="X486" s="1383"/>
      <c r="Y486" s="1383"/>
      <c r="Z486" s="1383"/>
      <c r="AA486" s="1383"/>
      <c r="AB486" s="1383"/>
      <c r="AC486" s="1383"/>
      <c r="AD486" s="1383"/>
      <c r="AE486" s="1383"/>
      <c r="AF486" s="1383"/>
      <c r="AG486" s="1383"/>
      <c r="AH486" s="1383"/>
      <c r="AI486" s="1383"/>
      <c r="AJ486" s="1383"/>
      <c r="AK486" s="1383"/>
      <c r="AL486" s="1383"/>
      <c r="AM486" s="1383"/>
      <c r="AN486" s="1383"/>
      <c r="AO486" s="1383"/>
      <c r="AP486" s="1383"/>
      <c r="AQ486" s="1383"/>
      <c r="AR486" s="1383"/>
      <c r="AS486" s="1383"/>
      <c r="AT486" s="1384"/>
    </row>
    <row r="487" spans="3:46" ht="12.75" customHeight="1" x14ac:dyDescent="0.15">
      <c r="C487" s="3753" t="str">
        <f>'3_入力シート【検査結果表】 排煙設備'!$GR$11</f>
        <v>　</v>
      </c>
      <c r="D487" s="3754"/>
      <c r="E487" s="3754"/>
      <c r="F487" s="3754"/>
      <c r="G487" s="3754"/>
      <c r="H487" s="3754"/>
      <c r="I487" s="3754"/>
      <c r="J487" s="3754"/>
      <c r="K487" s="3754"/>
      <c r="L487" s="3754"/>
      <c r="M487" s="3754"/>
      <c r="N487" s="3754"/>
      <c r="O487" s="3754"/>
      <c r="P487" s="3754"/>
      <c r="Q487" s="3754"/>
      <c r="R487" s="3754"/>
      <c r="S487" s="3754"/>
      <c r="T487" s="3754"/>
      <c r="U487" s="3754"/>
      <c r="V487" s="3754"/>
      <c r="W487" s="3754"/>
      <c r="X487" s="3754"/>
      <c r="Y487" s="3754"/>
      <c r="Z487" s="3754"/>
      <c r="AA487" s="3754"/>
      <c r="AB487" s="3754"/>
      <c r="AC487" s="3754"/>
      <c r="AD487" s="3754"/>
      <c r="AE487" s="3754"/>
      <c r="AF487" s="3754"/>
      <c r="AG487" s="3754"/>
      <c r="AH487" s="3754"/>
      <c r="AI487" s="3754"/>
      <c r="AJ487" s="3754"/>
      <c r="AK487" s="3754"/>
      <c r="AL487" s="3754"/>
      <c r="AM487" s="3754"/>
      <c r="AN487" s="3754"/>
      <c r="AO487" s="3754"/>
      <c r="AP487" s="3754"/>
      <c r="AQ487" s="3754"/>
      <c r="AR487" s="3754"/>
      <c r="AS487" s="3754"/>
      <c r="AT487" s="3755"/>
    </row>
    <row r="488" spans="3:46" x14ac:dyDescent="0.15">
      <c r="C488" s="3756"/>
      <c r="D488" s="3757"/>
      <c r="E488" s="3757"/>
      <c r="F488" s="3757"/>
      <c r="G488" s="3757"/>
      <c r="H488" s="3757"/>
      <c r="I488" s="3757"/>
      <c r="J488" s="3757"/>
      <c r="K488" s="3757"/>
      <c r="L488" s="3757"/>
      <c r="M488" s="3757"/>
      <c r="N488" s="3757"/>
      <c r="O488" s="3757"/>
      <c r="P488" s="3757"/>
      <c r="Q488" s="3757"/>
      <c r="R488" s="3757"/>
      <c r="S488" s="3757"/>
      <c r="T488" s="3757"/>
      <c r="U488" s="3757"/>
      <c r="V488" s="3757"/>
      <c r="W488" s="3757"/>
      <c r="X488" s="3757"/>
      <c r="Y488" s="3757"/>
      <c r="Z488" s="3757"/>
      <c r="AA488" s="3757"/>
      <c r="AB488" s="3757"/>
      <c r="AC488" s="3757"/>
      <c r="AD488" s="3757"/>
      <c r="AE488" s="3757"/>
      <c r="AF488" s="3757"/>
      <c r="AG488" s="3757"/>
      <c r="AH488" s="3757"/>
      <c r="AI488" s="3757"/>
      <c r="AJ488" s="3757"/>
      <c r="AK488" s="3757"/>
      <c r="AL488" s="3757"/>
      <c r="AM488" s="3757"/>
      <c r="AN488" s="3757"/>
      <c r="AO488" s="3757"/>
      <c r="AP488" s="3757"/>
      <c r="AQ488" s="3757"/>
      <c r="AR488" s="3757"/>
      <c r="AS488" s="3757"/>
      <c r="AT488" s="3758"/>
    </row>
    <row r="489" spans="3:46" ht="12.75" customHeight="1" x14ac:dyDescent="0.15">
      <c r="C489" s="3756"/>
      <c r="D489" s="3757"/>
      <c r="E489" s="3757"/>
      <c r="F489" s="3757"/>
      <c r="G489" s="3757"/>
      <c r="H489" s="3757"/>
      <c r="I489" s="3757"/>
      <c r="J489" s="3757"/>
      <c r="K489" s="3757"/>
      <c r="L489" s="3757"/>
      <c r="M489" s="3757"/>
      <c r="N489" s="3757"/>
      <c r="O489" s="3757"/>
      <c r="P489" s="3757"/>
      <c r="Q489" s="3757"/>
      <c r="R489" s="3757"/>
      <c r="S489" s="3757"/>
      <c r="T489" s="3757"/>
      <c r="U489" s="3757"/>
      <c r="V489" s="3757"/>
      <c r="W489" s="3757"/>
      <c r="X489" s="3757"/>
      <c r="Y489" s="3757"/>
      <c r="Z489" s="3757"/>
      <c r="AA489" s="3757"/>
      <c r="AB489" s="3757"/>
      <c r="AC489" s="3757"/>
      <c r="AD489" s="3757"/>
      <c r="AE489" s="3757"/>
      <c r="AF489" s="3757"/>
      <c r="AG489" s="3757"/>
      <c r="AH489" s="3757"/>
      <c r="AI489" s="3757"/>
      <c r="AJ489" s="3757"/>
      <c r="AK489" s="3757"/>
      <c r="AL489" s="3757"/>
      <c r="AM489" s="3757"/>
      <c r="AN489" s="3757"/>
      <c r="AO489" s="3757"/>
      <c r="AP489" s="3757"/>
      <c r="AQ489" s="3757"/>
      <c r="AR489" s="3757"/>
      <c r="AS489" s="3757"/>
      <c r="AT489" s="3758"/>
    </row>
    <row r="490" spans="3:46" ht="12.75" customHeight="1" x14ac:dyDescent="0.15">
      <c r="C490" s="3756"/>
      <c r="D490" s="3757"/>
      <c r="E490" s="3757"/>
      <c r="F490" s="3757"/>
      <c r="G490" s="3757"/>
      <c r="H490" s="3757"/>
      <c r="I490" s="3757"/>
      <c r="J490" s="3757"/>
      <c r="K490" s="3757"/>
      <c r="L490" s="3757"/>
      <c r="M490" s="3757"/>
      <c r="N490" s="3757"/>
      <c r="O490" s="3757"/>
      <c r="P490" s="3757"/>
      <c r="Q490" s="3757"/>
      <c r="R490" s="3757"/>
      <c r="S490" s="3757"/>
      <c r="T490" s="3757"/>
      <c r="U490" s="3757"/>
      <c r="V490" s="3757"/>
      <c r="W490" s="3757"/>
      <c r="X490" s="3757"/>
      <c r="Y490" s="3757"/>
      <c r="Z490" s="3757"/>
      <c r="AA490" s="3757"/>
      <c r="AB490" s="3757"/>
      <c r="AC490" s="3757"/>
      <c r="AD490" s="3757"/>
      <c r="AE490" s="3757"/>
      <c r="AF490" s="3757"/>
      <c r="AG490" s="3757"/>
      <c r="AH490" s="3757"/>
      <c r="AI490" s="3757"/>
      <c r="AJ490" s="3757"/>
      <c r="AK490" s="3757"/>
      <c r="AL490" s="3757"/>
      <c r="AM490" s="3757"/>
      <c r="AN490" s="3757"/>
      <c r="AO490" s="3757"/>
      <c r="AP490" s="3757"/>
      <c r="AQ490" s="3757"/>
      <c r="AR490" s="3757"/>
      <c r="AS490" s="3757"/>
      <c r="AT490" s="3758"/>
    </row>
    <row r="491" spans="3:46" ht="12.75" customHeight="1" x14ac:dyDescent="0.15">
      <c r="C491" s="3756"/>
      <c r="D491" s="3757"/>
      <c r="E491" s="3757"/>
      <c r="F491" s="3757"/>
      <c r="G491" s="3757"/>
      <c r="H491" s="3757"/>
      <c r="I491" s="3757"/>
      <c r="J491" s="3757"/>
      <c r="K491" s="3757"/>
      <c r="L491" s="3757"/>
      <c r="M491" s="3757"/>
      <c r="N491" s="3757"/>
      <c r="O491" s="3757"/>
      <c r="P491" s="3757"/>
      <c r="Q491" s="3757"/>
      <c r="R491" s="3757"/>
      <c r="S491" s="3757"/>
      <c r="T491" s="3757"/>
      <c r="U491" s="3757"/>
      <c r="V491" s="3757"/>
      <c r="W491" s="3757"/>
      <c r="X491" s="3757"/>
      <c r="Y491" s="3757"/>
      <c r="Z491" s="3757"/>
      <c r="AA491" s="3757"/>
      <c r="AB491" s="3757"/>
      <c r="AC491" s="3757"/>
      <c r="AD491" s="3757"/>
      <c r="AE491" s="3757"/>
      <c r="AF491" s="3757"/>
      <c r="AG491" s="3757"/>
      <c r="AH491" s="3757"/>
      <c r="AI491" s="3757"/>
      <c r="AJ491" s="3757"/>
      <c r="AK491" s="3757"/>
      <c r="AL491" s="3757"/>
      <c r="AM491" s="3757"/>
      <c r="AN491" s="3757"/>
      <c r="AO491" s="3757"/>
      <c r="AP491" s="3757"/>
      <c r="AQ491" s="3757"/>
      <c r="AR491" s="3757"/>
      <c r="AS491" s="3757"/>
      <c r="AT491" s="3758"/>
    </row>
    <row r="492" spans="3:46" ht="12.75" customHeight="1" x14ac:dyDescent="0.15">
      <c r="C492" s="3756"/>
      <c r="D492" s="3757"/>
      <c r="E492" s="3757"/>
      <c r="F492" s="3757"/>
      <c r="G492" s="3757"/>
      <c r="H492" s="3757"/>
      <c r="I492" s="3757"/>
      <c r="J492" s="3757"/>
      <c r="K492" s="3757"/>
      <c r="L492" s="3757"/>
      <c r="M492" s="3757"/>
      <c r="N492" s="3757"/>
      <c r="O492" s="3757"/>
      <c r="P492" s="3757"/>
      <c r="Q492" s="3757"/>
      <c r="R492" s="3757"/>
      <c r="S492" s="3757"/>
      <c r="T492" s="3757"/>
      <c r="U492" s="3757"/>
      <c r="V492" s="3757"/>
      <c r="W492" s="3757"/>
      <c r="X492" s="3757"/>
      <c r="Y492" s="3757"/>
      <c r="Z492" s="3757"/>
      <c r="AA492" s="3757"/>
      <c r="AB492" s="3757"/>
      <c r="AC492" s="3757"/>
      <c r="AD492" s="3757"/>
      <c r="AE492" s="3757"/>
      <c r="AF492" s="3757"/>
      <c r="AG492" s="3757"/>
      <c r="AH492" s="3757"/>
      <c r="AI492" s="3757"/>
      <c r="AJ492" s="3757"/>
      <c r="AK492" s="3757"/>
      <c r="AL492" s="3757"/>
      <c r="AM492" s="3757"/>
      <c r="AN492" s="3757"/>
      <c r="AO492" s="3757"/>
      <c r="AP492" s="3757"/>
      <c r="AQ492" s="3757"/>
      <c r="AR492" s="3757"/>
      <c r="AS492" s="3757"/>
      <c r="AT492" s="3758"/>
    </row>
    <row r="493" spans="3:46" ht="12.75" customHeight="1" x14ac:dyDescent="0.15">
      <c r="C493" s="3756"/>
      <c r="D493" s="3757"/>
      <c r="E493" s="3757"/>
      <c r="F493" s="3757"/>
      <c r="G493" s="3757"/>
      <c r="H493" s="3757"/>
      <c r="I493" s="3757"/>
      <c r="J493" s="3757"/>
      <c r="K493" s="3757"/>
      <c r="L493" s="3757"/>
      <c r="M493" s="3757"/>
      <c r="N493" s="3757"/>
      <c r="O493" s="3757"/>
      <c r="P493" s="3757"/>
      <c r="Q493" s="3757"/>
      <c r="R493" s="3757"/>
      <c r="S493" s="3757"/>
      <c r="T493" s="3757"/>
      <c r="U493" s="3757"/>
      <c r="V493" s="3757"/>
      <c r="W493" s="3757"/>
      <c r="X493" s="3757"/>
      <c r="Y493" s="3757"/>
      <c r="Z493" s="3757"/>
      <c r="AA493" s="3757"/>
      <c r="AB493" s="3757"/>
      <c r="AC493" s="3757"/>
      <c r="AD493" s="3757"/>
      <c r="AE493" s="3757"/>
      <c r="AF493" s="3757"/>
      <c r="AG493" s="3757"/>
      <c r="AH493" s="3757"/>
      <c r="AI493" s="3757"/>
      <c r="AJ493" s="3757"/>
      <c r="AK493" s="3757"/>
      <c r="AL493" s="3757"/>
      <c r="AM493" s="3757"/>
      <c r="AN493" s="3757"/>
      <c r="AO493" s="3757"/>
      <c r="AP493" s="3757"/>
      <c r="AQ493" s="3757"/>
      <c r="AR493" s="3757"/>
      <c r="AS493" s="3757"/>
      <c r="AT493" s="3758"/>
    </row>
    <row r="494" spans="3:46" ht="12.75" customHeight="1" x14ac:dyDescent="0.15">
      <c r="C494" s="3756"/>
      <c r="D494" s="3757"/>
      <c r="E494" s="3757"/>
      <c r="F494" s="3757"/>
      <c r="G494" s="3757"/>
      <c r="H494" s="3757"/>
      <c r="I494" s="3757"/>
      <c r="J494" s="3757"/>
      <c r="K494" s="3757"/>
      <c r="L494" s="3757"/>
      <c r="M494" s="3757"/>
      <c r="N494" s="3757"/>
      <c r="O494" s="3757"/>
      <c r="P494" s="3757"/>
      <c r="Q494" s="3757"/>
      <c r="R494" s="3757"/>
      <c r="S494" s="3757"/>
      <c r="T494" s="3757"/>
      <c r="U494" s="3757"/>
      <c r="V494" s="3757"/>
      <c r="W494" s="3757"/>
      <c r="X494" s="3757"/>
      <c r="Y494" s="3757"/>
      <c r="Z494" s="3757"/>
      <c r="AA494" s="3757"/>
      <c r="AB494" s="3757"/>
      <c r="AC494" s="3757"/>
      <c r="AD494" s="3757"/>
      <c r="AE494" s="3757"/>
      <c r="AF494" s="3757"/>
      <c r="AG494" s="3757"/>
      <c r="AH494" s="3757"/>
      <c r="AI494" s="3757"/>
      <c r="AJ494" s="3757"/>
      <c r="AK494" s="3757"/>
      <c r="AL494" s="3757"/>
      <c r="AM494" s="3757"/>
      <c r="AN494" s="3757"/>
      <c r="AO494" s="3757"/>
      <c r="AP494" s="3757"/>
      <c r="AQ494" s="3757"/>
      <c r="AR494" s="3757"/>
      <c r="AS494" s="3757"/>
      <c r="AT494" s="3758"/>
    </row>
    <row r="495" spans="3:46" ht="12.75" customHeight="1" thickBot="1" x14ac:dyDescent="0.2">
      <c r="C495" s="3759"/>
      <c r="D495" s="3760"/>
      <c r="E495" s="3760"/>
      <c r="F495" s="3760"/>
      <c r="G495" s="3760"/>
      <c r="H495" s="3760"/>
      <c r="I495" s="3760"/>
      <c r="J495" s="3760"/>
      <c r="K495" s="3760"/>
      <c r="L495" s="3760"/>
      <c r="M495" s="3760"/>
      <c r="N495" s="3760"/>
      <c r="O495" s="3760"/>
      <c r="P495" s="3760"/>
      <c r="Q495" s="3760"/>
      <c r="R495" s="3760"/>
      <c r="S495" s="3760"/>
      <c r="T495" s="3760"/>
      <c r="U495" s="3760"/>
      <c r="V495" s="3760"/>
      <c r="W495" s="3760"/>
      <c r="X495" s="3760"/>
      <c r="Y495" s="3760"/>
      <c r="Z495" s="3760"/>
      <c r="AA495" s="3760"/>
      <c r="AB495" s="3760"/>
      <c r="AC495" s="3760"/>
      <c r="AD495" s="3760"/>
      <c r="AE495" s="3760"/>
      <c r="AF495" s="3760"/>
      <c r="AG495" s="3760"/>
      <c r="AH495" s="3760"/>
      <c r="AI495" s="3760"/>
      <c r="AJ495" s="3760"/>
      <c r="AK495" s="3760"/>
      <c r="AL495" s="3760"/>
      <c r="AM495" s="3760"/>
      <c r="AN495" s="3760"/>
      <c r="AO495" s="3760"/>
      <c r="AP495" s="3760"/>
      <c r="AQ495" s="3760"/>
      <c r="AR495" s="3760"/>
      <c r="AS495" s="3760"/>
      <c r="AT495" s="3761"/>
    </row>
    <row r="496" spans="3:46" ht="12.75" customHeight="1" thickBot="1" x14ac:dyDescent="0.2"/>
    <row r="497" spans="3:46" ht="12.75" customHeight="1" x14ac:dyDescent="0.15">
      <c r="C497" s="1381" t="s">
        <v>6284</v>
      </c>
      <c r="D497" s="1382"/>
      <c r="E497" s="1382"/>
      <c r="F497" s="1383"/>
      <c r="G497" s="1383"/>
      <c r="H497" s="1383"/>
      <c r="I497" s="1383"/>
      <c r="J497" s="1383"/>
      <c r="K497" s="1383"/>
      <c r="L497" s="1383"/>
      <c r="M497" s="1383"/>
      <c r="N497" s="1383"/>
      <c r="O497" s="1383"/>
      <c r="P497" s="1383"/>
      <c r="Q497" s="1383"/>
      <c r="R497" s="1383"/>
      <c r="S497" s="1383"/>
      <c r="T497" s="1383"/>
      <c r="U497" s="1383"/>
      <c r="V497" s="1383"/>
      <c r="W497" s="1383"/>
      <c r="X497" s="1383"/>
      <c r="Y497" s="1383"/>
      <c r="Z497" s="1383"/>
      <c r="AA497" s="1383"/>
      <c r="AB497" s="1383"/>
      <c r="AC497" s="1383"/>
      <c r="AD497" s="1383"/>
      <c r="AE497" s="1383"/>
      <c r="AF497" s="1383"/>
      <c r="AG497" s="1383"/>
      <c r="AH497" s="1383"/>
      <c r="AI497" s="1383"/>
      <c r="AJ497" s="1383"/>
      <c r="AK497" s="1383"/>
      <c r="AL497" s="1383"/>
      <c r="AM497" s="1383"/>
      <c r="AN497" s="1383"/>
      <c r="AO497" s="1383"/>
      <c r="AP497" s="1383"/>
      <c r="AQ497" s="1383"/>
      <c r="AR497" s="1383"/>
      <c r="AS497" s="1383"/>
      <c r="AT497" s="1384"/>
    </row>
    <row r="498" spans="3:46" ht="12.75" customHeight="1" x14ac:dyDescent="0.15">
      <c r="C498" s="3753" t="str">
        <f>'4_入力シート【検査結果表】非常用の照明装置'!$GF$12</f>
        <v>　</v>
      </c>
      <c r="D498" s="3754"/>
      <c r="E498" s="3754"/>
      <c r="F498" s="3754"/>
      <c r="G498" s="3754"/>
      <c r="H498" s="3754"/>
      <c r="I498" s="3754"/>
      <c r="J498" s="3754"/>
      <c r="K498" s="3754"/>
      <c r="L498" s="3754"/>
      <c r="M498" s="3754"/>
      <c r="N498" s="3754"/>
      <c r="O498" s="3754"/>
      <c r="P498" s="3754"/>
      <c r="Q498" s="3754"/>
      <c r="R498" s="3754"/>
      <c r="S498" s="3754"/>
      <c r="T498" s="3754"/>
      <c r="U498" s="3754"/>
      <c r="V498" s="3754"/>
      <c r="W498" s="3754"/>
      <c r="X498" s="3754"/>
      <c r="Y498" s="3754"/>
      <c r="Z498" s="3754"/>
      <c r="AA498" s="3754"/>
      <c r="AB498" s="3754"/>
      <c r="AC498" s="3754"/>
      <c r="AD498" s="3754"/>
      <c r="AE498" s="3754"/>
      <c r="AF498" s="3754"/>
      <c r="AG498" s="3754"/>
      <c r="AH498" s="3754"/>
      <c r="AI498" s="3754"/>
      <c r="AJ498" s="3754"/>
      <c r="AK498" s="3754"/>
      <c r="AL498" s="3754"/>
      <c r="AM498" s="3754"/>
      <c r="AN498" s="3754"/>
      <c r="AO498" s="3754"/>
      <c r="AP498" s="3754"/>
      <c r="AQ498" s="3754"/>
      <c r="AR498" s="3754"/>
      <c r="AS498" s="3754"/>
      <c r="AT498" s="3755"/>
    </row>
    <row r="499" spans="3:46" x14ac:dyDescent="0.15">
      <c r="C499" s="3756"/>
      <c r="D499" s="3757"/>
      <c r="E499" s="3757"/>
      <c r="F499" s="3757"/>
      <c r="G499" s="3757"/>
      <c r="H499" s="3757"/>
      <c r="I499" s="3757"/>
      <c r="J499" s="3757"/>
      <c r="K499" s="3757"/>
      <c r="L499" s="3757"/>
      <c r="M499" s="3757"/>
      <c r="N499" s="3757"/>
      <c r="O499" s="3757"/>
      <c r="P499" s="3757"/>
      <c r="Q499" s="3757"/>
      <c r="R499" s="3757"/>
      <c r="S499" s="3757"/>
      <c r="T499" s="3757"/>
      <c r="U499" s="3757"/>
      <c r="V499" s="3757"/>
      <c r="W499" s="3757"/>
      <c r="X499" s="3757"/>
      <c r="Y499" s="3757"/>
      <c r="Z499" s="3757"/>
      <c r="AA499" s="3757"/>
      <c r="AB499" s="3757"/>
      <c r="AC499" s="3757"/>
      <c r="AD499" s="3757"/>
      <c r="AE499" s="3757"/>
      <c r="AF499" s="3757"/>
      <c r="AG499" s="3757"/>
      <c r="AH499" s="3757"/>
      <c r="AI499" s="3757"/>
      <c r="AJ499" s="3757"/>
      <c r="AK499" s="3757"/>
      <c r="AL499" s="3757"/>
      <c r="AM499" s="3757"/>
      <c r="AN499" s="3757"/>
      <c r="AO499" s="3757"/>
      <c r="AP499" s="3757"/>
      <c r="AQ499" s="3757"/>
      <c r="AR499" s="3757"/>
      <c r="AS499" s="3757"/>
      <c r="AT499" s="3758"/>
    </row>
    <row r="500" spans="3:46" ht="12.75" customHeight="1" x14ac:dyDescent="0.15">
      <c r="C500" s="3756"/>
      <c r="D500" s="3757"/>
      <c r="E500" s="3757"/>
      <c r="F500" s="3757"/>
      <c r="G500" s="3757"/>
      <c r="H500" s="3757"/>
      <c r="I500" s="3757"/>
      <c r="J500" s="3757"/>
      <c r="K500" s="3757"/>
      <c r="L500" s="3757"/>
      <c r="M500" s="3757"/>
      <c r="N500" s="3757"/>
      <c r="O500" s="3757"/>
      <c r="P500" s="3757"/>
      <c r="Q500" s="3757"/>
      <c r="R500" s="3757"/>
      <c r="S500" s="3757"/>
      <c r="T500" s="3757"/>
      <c r="U500" s="3757"/>
      <c r="V500" s="3757"/>
      <c r="W500" s="3757"/>
      <c r="X500" s="3757"/>
      <c r="Y500" s="3757"/>
      <c r="Z500" s="3757"/>
      <c r="AA500" s="3757"/>
      <c r="AB500" s="3757"/>
      <c r="AC500" s="3757"/>
      <c r="AD500" s="3757"/>
      <c r="AE500" s="3757"/>
      <c r="AF500" s="3757"/>
      <c r="AG500" s="3757"/>
      <c r="AH500" s="3757"/>
      <c r="AI500" s="3757"/>
      <c r="AJ500" s="3757"/>
      <c r="AK500" s="3757"/>
      <c r="AL500" s="3757"/>
      <c r="AM500" s="3757"/>
      <c r="AN500" s="3757"/>
      <c r="AO500" s="3757"/>
      <c r="AP500" s="3757"/>
      <c r="AQ500" s="3757"/>
      <c r="AR500" s="3757"/>
      <c r="AS500" s="3757"/>
      <c r="AT500" s="3758"/>
    </row>
    <row r="501" spans="3:46" ht="12.75" customHeight="1" x14ac:dyDescent="0.15">
      <c r="C501" s="3756"/>
      <c r="D501" s="3757"/>
      <c r="E501" s="3757"/>
      <c r="F501" s="3757"/>
      <c r="G501" s="3757"/>
      <c r="H501" s="3757"/>
      <c r="I501" s="3757"/>
      <c r="J501" s="3757"/>
      <c r="K501" s="3757"/>
      <c r="L501" s="3757"/>
      <c r="M501" s="3757"/>
      <c r="N501" s="3757"/>
      <c r="O501" s="3757"/>
      <c r="P501" s="3757"/>
      <c r="Q501" s="3757"/>
      <c r="R501" s="3757"/>
      <c r="S501" s="3757"/>
      <c r="T501" s="3757"/>
      <c r="U501" s="3757"/>
      <c r="V501" s="3757"/>
      <c r="W501" s="3757"/>
      <c r="X501" s="3757"/>
      <c r="Y501" s="3757"/>
      <c r="Z501" s="3757"/>
      <c r="AA501" s="3757"/>
      <c r="AB501" s="3757"/>
      <c r="AC501" s="3757"/>
      <c r="AD501" s="3757"/>
      <c r="AE501" s="3757"/>
      <c r="AF501" s="3757"/>
      <c r="AG501" s="3757"/>
      <c r="AH501" s="3757"/>
      <c r="AI501" s="3757"/>
      <c r="AJ501" s="3757"/>
      <c r="AK501" s="3757"/>
      <c r="AL501" s="3757"/>
      <c r="AM501" s="3757"/>
      <c r="AN501" s="3757"/>
      <c r="AO501" s="3757"/>
      <c r="AP501" s="3757"/>
      <c r="AQ501" s="3757"/>
      <c r="AR501" s="3757"/>
      <c r="AS501" s="3757"/>
      <c r="AT501" s="3758"/>
    </row>
    <row r="502" spans="3:46" ht="12.75" customHeight="1" x14ac:dyDescent="0.15">
      <c r="C502" s="3756"/>
      <c r="D502" s="3757"/>
      <c r="E502" s="3757"/>
      <c r="F502" s="3757"/>
      <c r="G502" s="3757"/>
      <c r="H502" s="3757"/>
      <c r="I502" s="3757"/>
      <c r="J502" s="3757"/>
      <c r="K502" s="3757"/>
      <c r="L502" s="3757"/>
      <c r="M502" s="3757"/>
      <c r="N502" s="3757"/>
      <c r="O502" s="3757"/>
      <c r="P502" s="3757"/>
      <c r="Q502" s="3757"/>
      <c r="R502" s="3757"/>
      <c r="S502" s="3757"/>
      <c r="T502" s="3757"/>
      <c r="U502" s="3757"/>
      <c r="V502" s="3757"/>
      <c r="W502" s="3757"/>
      <c r="X502" s="3757"/>
      <c r="Y502" s="3757"/>
      <c r="Z502" s="3757"/>
      <c r="AA502" s="3757"/>
      <c r="AB502" s="3757"/>
      <c r="AC502" s="3757"/>
      <c r="AD502" s="3757"/>
      <c r="AE502" s="3757"/>
      <c r="AF502" s="3757"/>
      <c r="AG502" s="3757"/>
      <c r="AH502" s="3757"/>
      <c r="AI502" s="3757"/>
      <c r="AJ502" s="3757"/>
      <c r="AK502" s="3757"/>
      <c r="AL502" s="3757"/>
      <c r="AM502" s="3757"/>
      <c r="AN502" s="3757"/>
      <c r="AO502" s="3757"/>
      <c r="AP502" s="3757"/>
      <c r="AQ502" s="3757"/>
      <c r="AR502" s="3757"/>
      <c r="AS502" s="3757"/>
      <c r="AT502" s="3758"/>
    </row>
    <row r="503" spans="3:46" ht="12.75" customHeight="1" x14ac:dyDescent="0.15">
      <c r="C503" s="3756"/>
      <c r="D503" s="3757"/>
      <c r="E503" s="3757"/>
      <c r="F503" s="3757"/>
      <c r="G503" s="3757"/>
      <c r="H503" s="3757"/>
      <c r="I503" s="3757"/>
      <c r="J503" s="3757"/>
      <c r="K503" s="3757"/>
      <c r="L503" s="3757"/>
      <c r="M503" s="3757"/>
      <c r="N503" s="3757"/>
      <c r="O503" s="3757"/>
      <c r="P503" s="3757"/>
      <c r="Q503" s="3757"/>
      <c r="R503" s="3757"/>
      <c r="S503" s="3757"/>
      <c r="T503" s="3757"/>
      <c r="U503" s="3757"/>
      <c r="V503" s="3757"/>
      <c r="W503" s="3757"/>
      <c r="X503" s="3757"/>
      <c r="Y503" s="3757"/>
      <c r="Z503" s="3757"/>
      <c r="AA503" s="3757"/>
      <c r="AB503" s="3757"/>
      <c r="AC503" s="3757"/>
      <c r="AD503" s="3757"/>
      <c r="AE503" s="3757"/>
      <c r="AF503" s="3757"/>
      <c r="AG503" s="3757"/>
      <c r="AH503" s="3757"/>
      <c r="AI503" s="3757"/>
      <c r="AJ503" s="3757"/>
      <c r="AK503" s="3757"/>
      <c r="AL503" s="3757"/>
      <c r="AM503" s="3757"/>
      <c r="AN503" s="3757"/>
      <c r="AO503" s="3757"/>
      <c r="AP503" s="3757"/>
      <c r="AQ503" s="3757"/>
      <c r="AR503" s="3757"/>
      <c r="AS503" s="3757"/>
      <c r="AT503" s="3758"/>
    </row>
    <row r="504" spans="3:46" ht="12.75" customHeight="1" x14ac:dyDescent="0.15">
      <c r="C504" s="3756"/>
      <c r="D504" s="3757"/>
      <c r="E504" s="3757"/>
      <c r="F504" s="3757"/>
      <c r="G504" s="3757"/>
      <c r="H504" s="3757"/>
      <c r="I504" s="3757"/>
      <c r="J504" s="3757"/>
      <c r="K504" s="3757"/>
      <c r="L504" s="3757"/>
      <c r="M504" s="3757"/>
      <c r="N504" s="3757"/>
      <c r="O504" s="3757"/>
      <c r="P504" s="3757"/>
      <c r="Q504" s="3757"/>
      <c r="R504" s="3757"/>
      <c r="S504" s="3757"/>
      <c r="T504" s="3757"/>
      <c r="U504" s="3757"/>
      <c r="V504" s="3757"/>
      <c r="W504" s="3757"/>
      <c r="X504" s="3757"/>
      <c r="Y504" s="3757"/>
      <c r="Z504" s="3757"/>
      <c r="AA504" s="3757"/>
      <c r="AB504" s="3757"/>
      <c r="AC504" s="3757"/>
      <c r="AD504" s="3757"/>
      <c r="AE504" s="3757"/>
      <c r="AF504" s="3757"/>
      <c r="AG504" s="3757"/>
      <c r="AH504" s="3757"/>
      <c r="AI504" s="3757"/>
      <c r="AJ504" s="3757"/>
      <c r="AK504" s="3757"/>
      <c r="AL504" s="3757"/>
      <c r="AM504" s="3757"/>
      <c r="AN504" s="3757"/>
      <c r="AO504" s="3757"/>
      <c r="AP504" s="3757"/>
      <c r="AQ504" s="3757"/>
      <c r="AR504" s="3757"/>
      <c r="AS504" s="3757"/>
      <c r="AT504" s="3758"/>
    </row>
    <row r="505" spans="3:46" ht="12.75" customHeight="1" x14ac:dyDescent="0.15">
      <c r="C505" s="3756"/>
      <c r="D505" s="3757"/>
      <c r="E505" s="3757"/>
      <c r="F505" s="3757"/>
      <c r="G505" s="3757"/>
      <c r="H505" s="3757"/>
      <c r="I505" s="3757"/>
      <c r="J505" s="3757"/>
      <c r="K505" s="3757"/>
      <c r="L505" s="3757"/>
      <c r="M505" s="3757"/>
      <c r="N505" s="3757"/>
      <c r="O505" s="3757"/>
      <c r="P505" s="3757"/>
      <c r="Q505" s="3757"/>
      <c r="R505" s="3757"/>
      <c r="S505" s="3757"/>
      <c r="T505" s="3757"/>
      <c r="U505" s="3757"/>
      <c r="V505" s="3757"/>
      <c r="W505" s="3757"/>
      <c r="X505" s="3757"/>
      <c r="Y505" s="3757"/>
      <c r="Z505" s="3757"/>
      <c r="AA505" s="3757"/>
      <c r="AB505" s="3757"/>
      <c r="AC505" s="3757"/>
      <c r="AD505" s="3757"/>
      <c r="AE505" s="3757"/>
      <c r="AF505" s="3757"/>
      <c r="AG505" s="3757"/>
      <c r="AH505" s="3757"/>
      <c r="AI505" s="3757"/>
      <c r="AJ505" s="3757"/>
      <c r="AK505" s="3757"/>
      <c r="AL505" s="3757"/>
      <c r="AM505" s="3757"/>
      <c r="AN505" s="3757"/>
      <c r="AO505" s="3757"/>
      <c r="AP505" s="3757"/>
      <c r="AQ505" s="3757"/>
      <c r="AR505" s="3757"/>
      <c r="AS505" s="3757"/>
      <c r="AT505" s="3758"/>
    </row>
    <row r="506" spans="3:46" ht="12.75" customHeight="1" thickBot="1" x14ac:dyDescent="0.2">
      <c r="C506" s="3759"/>
      <c r="D506" s="3760"/>
      <c r="E506" s="3760"/>
      <c r="F506" s="3760"/>
      <c r="G506" s="3760"/>
      <c r="H506" s="3760"/>
      <c r="I506" s="3760"/>
      <c r="J506" s="3760"/>
      <c r="K506" s="3760"/>
      <c r="L506" s="3760"/>
      <c r="M506" s="3760"/>
      <c r="N506" s="3760"/>
      <c r="O506" s="3760"/>
      <c r="P506" s="3760"/>
      <c r="Q506" s="3760"/>
      <c r="R506" s="3760"/>
      <c r="S506" s="3760"/>
      <c r="T506" s="3760"/>
      <c r="U506" s="3760"/>
      <c r="V506" s="3760"/>
      <c r="W506" s="3760"/>
      <c r="X506" s="3760"/>
      <c r="Y506" s="3760"/>
      <c r="Z506" s="3760"/>
      <c r="AA506" s="3760"/>
      <c r="AB506" s="3760"/>
      <c r="AC506" s="3760"/>
      <c r="AD506" s="3760"/>
      <c r="AE506" s="3760"/>
      <c r="AF506" s="3760"/>
      <c r="AG506" s="3760"/>
      <c r="AH506" s="3760"/>
      <c r="AI506" s="3760"/>
      <c r="AJ506" s="3760"/>
      <c r="AK506" s="3760"/>
      <c r="AL506" s="3760"/>
      <c r="AM506" s="3760"/>
      <c r="AN506" s="3760"/>
      <c r="AO506" s="3760"/>
      <c r="AP506" s="3760"/>
      <c r="AQ506" s="3760"/>
      <c r="AR506" s="3760"/>
      <c r="AS506" s="3760"/>
      <c r="AT506" s="3761"/>
    </row>
    <row r="507" spans="3:46" ht="12.75" customHeight="1" thickBot="1" x14ac:dyDescent="0.2"/>
    <row r="508" spans="3:46" ht="12.75" customHeight="1" x14ac:dyDescent="0.15">
      <c r="C508" s="1671" t="s">
        <v>1451</v>
      </c>
      <c r="D508" s="1382"/>
      <c r="E508" s="1382"/>
      <c r="F508" s="1383"/>
      <c r="G508" s="1383"/>
      <c r="H508" s="1383"/>
      <c r="I508" s="1383"/>
      <c r="J508" s="1383"/>
      <c r="K508" s="1383"/>
      <c r="L508" s="1383"/>
      <c r="M508" s="1383"/>
      <c r="N508" s="1383"/>
      <c r="O508" s="1383"/>
      <c r="P508" s="1383"/>
      <c r="Q508" s="1383"/>
      <c r="R508" s="1383"/>
      <c r="S508" s="1383"/>
      <c r="T508" s="1383"/>
      <c r="U508" s="1383"/>
      <c r="V508" s="1383"/>
      <c r="W508" s="1383"/>
      <c r="X508" s="1383"/>
      <c r="Y508" s="1383"/>
      <c r="Z508" s="1383"/>
      <c r="AA508" s="1383"/>
      <c r="AB508" s="1383"/>
      <c r="AC508" s="1383"/>
      <c r="AD508" s="1383"/>
      <c r="AE508" s="1383"/>
      <c r="AF508" s="1383"/>
      <c r="AG508" s="1383"/>
      <c r="AH508" s="1383"/>
      <c r="AI508" s="1383"/>
      <c r="AJ508" s="1383"/>
      <c r="AK508" s="1383"/>
      <c r="AL508" s="1383"/>
      <c r="AM508" s="1383"/>
      <c r="AN508" s="1383"/>
      <c r="AO508" s="1383"/>
      <c r="AP508" s="1383"/>
      <c r="AQ508" s="1383"/>
      <c r="AR508" s="1383"/>
      <c r="AS508" s="1383"/>
      <c r="AT508" s="1384"/>
    </row>
    <row r="509" spans="3:46" ht="12.75" customHeight="1" x14ac:dyDescent="0.15">
      <c r="C509" s="3753" t="str">
        <f>'5_入力シート【検査結果表】給水設備及び排水設備'!$GL$12</f>
        <v>　</v>
      </c>
      <c r="D509" s="3754"/>
      <c r="E509" s="3754"/>
      <c r="F509" s="3754"/>
      <c r="G509" s="3754"/>
      <c r="H509" s="3754"/>
      <c r="I509" s="3754"/>
      <c r="J509" s="3754"/>
      <c r="K509" s="3754"/>
      <c r="L509" s="3754"/>
      <c r="M509" s="3754"/>
      <c r="N509" s="3754"/>
      <c r="O509" s="3754"/>
      <c r="P509" s="3754"/>
      <c r="Q509" s="3754"/>
      <c r="R509" s="3754"/>
      <c r="S509" s="3754"/>
      <c r="T509" s="3754"/>
      <c r="U509" s="3754"/>
      <c r="V509" s="3754"/>
      <c r="W509" s="3754"/>
      <c r="X509" s="3754"/>
      <c r="Y509" s="3754"/>
      <c r="Z509" s="3754"/>
      <c r="AA509" s="3754"/>
      <c r="AB509" s="3754"/>
      <c r="AC509" s="3754"/>
      <c r="AD509" s="3754"/>
      <c r="AE509" s="3754"/>
      <c r="AF509" s="3754"/>
      <c r="AG509" s="3754"/>
      <c r="AH509" s="3754"/>
      <c r="AI509" s="3754"/>
      <c r="AJ509" s="3754"/>
      <c r="AK509" s="3754"/>
      <c r="AL509" s="3754"/>
      <c r="AM509" s="3754"/>
      <c r="AN509" s="3754"/>
      <c r="AO509" s="3754"/>
      <c r="AP509" s="3754"/>
      <c r="AQ509" s="3754"/>
      <c r="AR509" s="3754"/>
      <c r="AS509" s="3754"/>
      <c r="AT509" s="3755"/>
    </row>
    <row r="510" spans="3:46" x14ac:dyDescent="0.15">
      <c r="C510" s="3756"/>
      <c r="D510" s="3757"/>
      <c r="E510" s="3757"/>
      <c r="F510" s="3757"/>
      <c r="G510" s="3757"/>
      <c r="H510" s="3757"/>
      <c r="I510" s="3757"/>
      <c r="J510" s="3757"/>
      <c r="K510" s="3757"/>
      <c r="L510" s="3757"/>
      <c r="M510" s="3757"/>
      <c r="N510" s="3757"/>
      <c r="O510" s="3757"/>
      <c r="P510" s="3757"/>
      <c r="Q510" s="3757"/>
      <c r="R510" s="3757"/>
      <c r="S510" s="3757"/>
      <c r="T510" s="3757"/>
      <c r="U510" s="3757"/>
      <c r="V510" s="3757"/>
      <c r="W510" s="3757"/>
      <c r="X510" s="3757"/>
      <c r="Y510" s="3757"/>
      <c r="Z510" s="3757"/>
      <c r="AA510" s="3757"/>
      <c r="AB510" s="3757"/>
      <c r="AC510" s="3757"/>
      <c r="AD510" s="3757"/>
      <c r="AE510" s="3757"/>
      <c r="AF510" s="3757"/>
      <c r="AG510" s="3757"/>
      <c r="AH510" s="3757"/>
      <c r="AI510" s="3757"/>
      <c r="AJ510" s="3757"/>
      <c r="AK510" s="3757"/>
      <c r="AL510" s="3757"/>
      <c r="AM510" s="3757"/>
      <c r="AN510" s="3757"/>
      <c r="AO510" s="3757"/>
      <c r="AP510" s="3757"/>
      <c r="AQ510" s="3757"/>
      <c r="AR510" s="3757"/>
      <c r="AS510" s="3757"/>
      <c r="AT510" s="3758"/>
    </row>
    <row r="511" spans="3:46" ht="12.75" customHeight="1" x14ac:dyDescent="0.15">
      <c r="C511" s="3756"/>
      <c r="D511" s="3757"/>
      <c r="E511" s="3757"/>
      <c r="F511" s="3757"/>
      <c r="G511" s="3757"/>
      <c r="H511" s="3757"/>
      <c r="I511" s="3757"/>
      <c r="J511" s="3757"/>
      <c r="K511" s="3757"/>
      <c r="L511" s="3757"/>
      <c r="M511" s="3757"/>
      <c r="N511" s="3757"/>
      <c r="O511" s="3757"/>
      <c r="P511" s="3757"/>
      <c r="Q511" s="3757"/>
      <c r="R511" s="3757"/>
      <c r="S511" s="3757"/>
      <c r="T511" s="3757"/>
      <c r="U511" s="3757"/>
      <c r="V511" s="3757"/>
      <c r="W511" s="3757"/>
      <c r="X511" s="3757"/>
      <c r="Y511" s="3757"/>
      <c r="Z511" s="3757"/>
      <c r="AA511" s="3757"/>
      <c r="AB511" s="3757"/>
      <c r="AC511" s="3757"/>
      <c r="AD511" s="3757"/>
      <c r="AE511" s="3757"/>
      <c r="AF511" s="3757"/>
      <c r="AG511" s="3757"/>
      <c r="AH511" s="3757"/>
      <c r="AI511" s="3757"/>
      <c r="AJ511" s="3757"/>
      <c r="AK511" s="3757"/>
      <c r="AL511" s="3757"/>
      <c r="AM511" s="3757"/>
      <c r="AN511" s="3757"/>
      <c r="AO511" s="3757"/>
      <c r="AP511" s="3757"/>
      <c r="AQ511" s="3757"/>
      <c r="AR511" s="3757"/>
      <c r="AS511" s="3757"/>
      <c r="AT511" s="3758"/>
    </row>
    <row r="512" spans="3:46" ht="12.75" customHeight="1" x14ac:dyDescent="0.15">
      <c r="C512" s="3756"/>
      <c r="D512" s="3757"/>
      <c r="E512" s="3757"/>
      <c r="F512" s="3757"/>
      <c r="G512" s="3757"/>
      <c r="H512" s="3757"/>
      <c r="I512" s="3757"/>
      <c r="J512" s="3757"/>
      <c r="K512" s="3757"/>
      <c r="L512" s="3757"/>
      <c r="M512" s="3757"/>
      <c r="N512" s="3757"/>
      <c r="O512" s="3757"/>
      <c r="P512" s="3757"/>
      <c r="Q512" s="3757"/>
      <c r="R512" s="3757"/>
      <c r="S512" s="3757"/>
      <c r="T512" s="3757"/>
      <c r="U512" s="3757"/>
      <c r="V512" s="3757"/>
      <c r="W512" s="3757"/>
      <c r="X512" s="3757"/>
      <c r="Y512" s="3757"/>
      <c r="Z512" s="3757"/>
      <c r="AA512" s="3757"/>
      <c r="AB512" s="3757"/>
      <c r="AC512" s="3757"/>
      <c r="AD512" s="3757"/>
      <c r="AE512" s="3757"/>
      <c r="AF512" s="3757"/>
      <c r="AG512" s="3757"/>
      <c r="AH512" s="3757"/>
      <c r="AI512" s="3757"/>
      <c r="AJ512" s="3757"/>
      <c r="AK512" s="3757"/>
      <c r="AL512" s="3757"/>
      <c r="AM512" s="3757"/>
      <c r="AN512" s="3757"/>
      <c r="AO512" s="3757"/>
      <c r="AP512" s="3757"/>
      <c r="AQ512" s="3757"/>
      <c r="AR512" s="3757"/>
      <c r="AS512" s="3757"/>
      <c r="AT512" s="3758"/>
    </row>
    <row r="513" spans="1:60" ht="12.75" customHeight="1" x14ac:dyDescent="0.15">
      <c r="C513" s="3756"/>
      <c r="D513" s="3757"/>
      <c r="E513" s="3757"/>
      <c r="F513" s="3757"/>
      <c r="G513" s="3757"/>
      <c r="H513" s="3757"/>
      <c r="I513" s="3757"/>
      <c r="J513" s="3757"/>
      <c r="K513" s="3757"/>
      <c r="L513" s="3757"/>
      <c r="M513" s="3757"/>
      <c r="N513" s="3757"/>
      <c r="O513" s="3757"/>
      <c r="P513" s="3757"/>
      <c r="Q513" s="3757"/>
      <c r="R513" s="3757"/>
      <c r="S513" s="3757"/>
      <c r="T513" s="3757"/>
      <c r="U513" s="3757"/>
      <c r="V513" s="3757"/>
      <c r="W513" s="3757"/>
      <c r="X513" s="3757"/>
      <c r="Y513" s="3757"/>
      <c r="Z513" s="3757"/>
      <c r="AA513" s="3757"/>
      <c r="AB513" s="3757"/>
      <c r="AC513" s="3757"/>
      <c r="AD513" s="3757"/>
      <c r="AE513" s="3757"/>
      <c r="AF513" s="3757"/>
      <c r="AG513" s="3757"/>
      <c r="AH513" s="3757"/>
      <c r="AI513" s="3757"/>
      <c r="AJ513" s="3757"/>
      <c r="AK513" s="3757"/>
      <c r="AL513" s="3757"/>
      <c r="AM513" s="3757"/>
      <c r="AN513" s="3757"/>
      <c r="AO513" s="3757"/>
      <c r="AP513" s="3757"/>
      <c r="AQ513" s="3757"/>
      <c r="AR513" s="3757"/>
      <c r="AS513" s="3757"/>
      <c r="AT513" s="3758"/>
    </row>
    <row r="514" spans="1:60" ht="12.75" customHeight="1" x14ac:dyDescent="0.15">
      <c r="C514" s="3756"/>
      <c r="D514" s="3757"/>
      <c r="E514" s="3757"/>
      <c r="F514" s="3757"/>
      <c r="G514" s="3757"/>
      <c r="H514" s="3757"/>
      <c r="I514" s="3757"/>
      <c r="J514" s="3757"/>
      <c r="K514" s="3757"/>
      <c r="L514" s="3757"/>
      <c r="M514" s="3757"/>
      <c r="N514" s="3757"/>
      <c r="O514" s="3757"/>
      <c r="P514" s="3757"/>
      <c r="Q514" s="3757"/>
      <c r="R514" s="3757"/>
      <c r="S514" s="3757"/>
      <c r="T514" s="3757"/>
      <c r="U514" s="3757"/>
      <c r="V514" s="3757"/>
      <c r="W514" s="3757"/>
      <c r="X514" s="3757"/>
      <c r="Y514" s="3757"/>
      <c r="Z514" s="3757"/>
      <c r="AA514" s="3757"/>
      <c r="AB514" s="3757"/>
      <c r="AC514" s="3757"/>
      <c r="AD514" s="3757"/>
      <c r="AE514" s="3757"/>
      <c r="AF514" s="3757"/>
      <c r="AG514" s="3757"/>
      <c r="AH514" s="3757"/>
      <c r="AI514" s="3757"/>
      <c r="AJ514" s="3757"/>
      <c r="AK514" s="3757"/>
      <c r="AL514" s="3757"/>
      <c r="AM514" s="3757"/>
      <c r="AN514" s="3757"/>
      <c r="AO514" s="3757"/>
      <c r="AP514" s="3757"/>
      <c r="AQ514" s="3757"/>
      <c r="AR514" s="3757"/>
      <c r="AS514" s="3757"/>
      <c r="AT514" s="3758"/>
    </row>
    <row r="515" spans="1:60" ht="12.75" customHeight="1" x14ac:dyDescent="0.15">
      <c r="C515" s="3756"/>
      <c r="D515" s="3757"/>
      <c r="E515" s="3757"/>
      <c r="F515" s="3757"/>
      <c r="G515" s="3757"/>
      <c r="H515" s="3757"/>
      <c r="I515" s="3757"/>
      <c r="J515" s="3757"/>
      <c r="K515" s="3757"/>
      <c r="L515" s="3757"/>
      <c r="M515" s="3757"/>
      <c r="N515" s="3757"/>
      <c r="O515" s="3757"/>
      <c r="P515" s="3757"/>
      <c r="Q515" s="3757"/>
      <c r="R515" s="3757"/>
      <c r="S515" s="3757"/>
      <c r="T515" s="3757"/>
      <c r="U515" s="3757"/>
      <c r="V515" s="3757"/>
      <c r="W515" s="3757"/>
      <c r="X515" s="3757"/>
      <c r="Y515" s="3757"/>
      <c r="Z515" s="3757"/>
      <c r="AA515" s="3757"/>
      <c r="AB515" s="3757"/>
      <c r="AC515" s="3757"/>
      <c r="AD515" s="3757"/>
      <c r="AE515" s="3757"/>
      <c r="AF515" s="3757"/>
      <c r="AG515" s="3757"/>
      <c r="AH515" s="3757"/>
      <c r="AI515" s="3757"/>
      <c r="AJ515" s="3757"/>
      <c r="AK515" s="3757"/>
      <c r="AL515" s="3757"/>
      <c r="AM515" s="3757"/>
      <c r="AN515" s="3757"/>
      <c r="AO515" s="3757"/>
      <c r="AP515" s="3757"/>
      <c r="AQ515" s="3757"/>
      <c r="AR515" s="3757"/>
      <c r="AS515" s="3757"/>
      <c r="AT515" s="3758"/>
      <c r="BE515" s="1591"/>
      <c r="BF515" s="1591"/>
      <c r="BG515" s="1591"/>
      <c r="BH515" s="1591"/>
    </row>
    <row r="516" spans="1:60" ht="12.75" customHeight="1" x14ac:dyDescent="0.15">
      <c r="C516" s="3756"/>
      <c r="D516" s="3757"/>
      <c r="E516" s="3757"/>
      <c r="F516" s="3757"/>
      <c r="G516" s="3757"/>
      <c r="H516" s="3757"/>
      <c r="I516" s="3757"/>
      <c r="J516" s="3757"/>
      <c r="K516" s="3757"/>
      <c r="L516" s="3757"/>
      <c r="M516" s="3757"/>
      <c r="N516" s="3757"/>
      <c r="O516" s="3757"/>
      <c r="P516" s="3757"/>
      <c r="Q516" s="3757"/>
      <c r="R516" s="3757"/>
      <c r="S516" s="3757"/>
      <c r="T516" s="3757"/>
      <c r="U516" s="3757"/>
      <c r="V516" s="3757"/>
      <c r="W516" s="3757"/>
      <c r="X516" s="3757"/>
      <c r="Y516" s="3757"/>
      <c r="Z516" s="3757"/>
      <c r="AA516" s="3757"/>
      <c r="AB516" s="3757"/>
      <c r="AC516" s="3757"/>
      <c r="AD516" s="3757"/>
      <c r="AE516" s="3757"/>
      <c r="AF516" s="3757"/>
      <c r="AG516" s="3757"/>
      <c r="AH516" s="3757"/>
      <c r="AI516" s="3757"/>
      <c r="AJ516" s="3757"/>
      <c r="AK516" s="3757"/>
      <c r="AL516" s="3757"/>
      <c r="AM516" s="3757"/>
      <c r="AN516" s="3757"/>
      <c r="AO516" s="3757"/>
      <c r="AP516" s="3757"/>
      <c r="AQ516" s="3757"/>
      <c r="AR516" s="3757"/>
      <c r="AS516" s="3757"/>
      <c r="AT516" s="3758"/>
      <c r="BE516" s="1591"/>
      <c r="BF516" s="1591"/>
      <c r="BG516" s="1591"/>
      <c r="BH516" s="1591"/>
    </row>
    <row r="517" spans="1:60" ht="12.75" customHeight="1" thickBot="1" x14ac:dyDescent="0.2">
      <c r="C517" s="3759"/>
      <c r="D517" s="3760"/>
      <c r="E517" s="3760"/>
      <c r="F517" s="3760"/>
      <c r="G517" s="3760"/>
      <c r="H517" s="3760"/>
      <c r="I517" s="3760"/>
      <c r="J517" s="3760"/>
      <c r="K517" s="3760"/>
      <c r="L517" s="3760"/>
      <c r="M517" s="3760"/>
      <c r="N517" s="3760"/>
      <c r="O517" s="3760"/>
      <c r="P517" s="3760"/>
      <c r="Q517" s="3760"/>
      <c r="R517" s="3760"/>
      <c r="S517" s="3760"/>
      <c r="T517" s="3760"/>
      <c r="U517" s="3760"/>
      <c r="V517" s="3760"/>
      <c r="W517" s="3760"/>
      <c r="X517" s="3760"/>
      <c r="Y517" s="3760"/>
      <c r="Z517" s="3760"/>
      <c r="AA517" s="3760"/>
      <c r="AB517" s="3760"/>
      <c r="AC517" s="3760"/>
      <c r="AD517" s="3760"/>
      <c r="AE517" s="3760"/>
      <c r="AF517" s="3760"/>
      <c r="AG517" s="3760"/>
      <c r="AH517" s="3760"/>
      <c r="AI517" s="3760"/>
      <c r="AJ517" s="3760"/>
      <c r="AK517" s="3760"/>
      <c r="AL517" s="3760"/>
      <c r="AM517" s="3760"/>
      <c r="AN517" s="3760"/>
      <c r="AO517" s="3760"/>
      <c r="AP517" s="3760"/>
      <c r="AQ517" s="3760"/>
      <c r="AR517" s="3760"/>
      <c r="AS517" s="3760"/>
      <c r="AT517" s="3761"/>
      <c r="BE517" s="1591"/>
      <c r="BF517" s="1591"/>
      <c r="BG517" s="1591"/>
      <c r="BH517" s="1591"/>
    </row>
    <row r="518" spans="1:60" ht="12" customHeight="1" x14ac:dyDescent="0.15">
      <c r="Y518" s="1371"/>
      <c r="Z518" s="1371"/>
      <c r="AA518" s="1371"/>
      <c r="AB518" s="1371"/>
      <c r="AC518" s="1371"/>
      <c r="AD518" s="1371"/>
      <c r="AE518" s="1371"/>
      <c r="AF518" s="1371"/>
      <c r="AG518" s="1371"/>
      <c r="AH518" s="1371"/>
      <c r="AI518" s="1371"/>
      <c r="AJ518" s="1371"/>
      <c r="AK518" s="1371"/>
      <c r="AL518" s="1371"/>
      <c r="AM518" s="1371"/>
      <c r="AN518" s="1371"/>
      <c r="AO518" s="1371"/>
      <c r="AP518" s="1371"/>
      <c r="AQ518" s="1371"/>
      <c r="AR518" s="1371"/>
      <c r="AS518" s="1371"/>
      <c r="AT518" s="1371"/>
      <c r="BE518" s="1591"/>
      <c r="BF518" s="1591"/>
      <c r="BG518" s="1591"/>
      <c r="BH518" s="1591"/>
    </row>
    <row r="519" spans="1:60" ht="12" customHeight="1" x14ac:dyDescent="0.15">
      <c r="AG519" s="1373"/>
      <c r="AH519" s="1373"/>
      <c r="BE519" s="1591"/>
      <c r="BF519" s="1591"/>
      <c r="BG519" s="1591"/>
      <c r="BH519" s="1591"/>
    </row>
    <row r="520" spans="1:60" s="1360" customFormat="1" ht="7.5" customHeight="1" x14ac:dyDescent="0.15">
      <c r="BE520" s="1591"/>
      <c r="BF520" s="1591"/>
      <c r="BG520" s="1591"/>
      <c r="BH520" s="1591"/>
    </row>
    <row r="521" spans="1:60" s="1385" customFormat="1" ht="12.95" customHeight="1" x14ac:dyDescent="0.15">
      <c r="B521" s="3746" t="s">
        <v>760</v>
      </c>
      <c r="C521" s="3746"/>
      <c r="D521" s="3746"/>
      <c r="E521" s="3746"/>
      <c r="F521" s="3746"/>
      <c r="G521" s="3746"/>
      <c r="H521" s="3746"/>
      <c r="I521" s="3746"/>
      <c r="J521" s="3746"/>
      <c r="K521" s="3746"/>
      <c r="L521" s="3746"/>
      <c r="M521" s="3746"/>
      <c r="N521" s="3746"/>
      <c r="O521" s="3746"/>
      <c r="P521" s="3746"/>
      <c r="Q521" s="3746"/>
      <c r="R521" s="3746"/>
      <c r="S521" s="3746"/>
      <c r="T521" s="3746"/>
      <c r="U521" s="3746"/>
      <c r="V521" s="3746"/>
      <c r="W521" s="3746"/>
      <c r="X521" s="3746"/>
      <c r="Y521" s="3746"/>
      <c r="Z521" s="3746"/>
      <c r="AA521" s="3746"/>
      <c r="AB521" s="3746"/>
      <c r="AC521" s="3746"/>
      <c r="AD521" s="3746"/>
      <c r="AE521" s="3746"/>
      <c r="AF521" s="3746"/>
      <c r="AG521" s="3746"/>
      <c r="AH521" s="3746"/>
      <c r="AI521" s="3746"/>
      <c r="AJ521" s="3746"/>
      <c r="AK521" s="3746"/>
      <c r="AL521" s="3746"/>
      <c r="AM521" s="3746"/>
      <c r="AN521" s="3746"/>
      <c r="AO521" s="3746"/>
      <c r="AP521" s="3746"/>
      <c r="AQ521" s="3746"/>
      <c r="AR521" s="3746"/>
      <c r="AS521" s="3746"/>
      <c r="AT521" s="3746"/>
      <c r="AU521" s="3746"/>
      <c r="AV521" s="1386"/>
      <c r="BE521" s="1591"/>
      <c r="BF521" s="1591"/>
      <c r="BG521" s="1591"/>
      <c r="BH521" s="1591"/>
    </row>
    <row r="522" spans="1:60" s="1385" customFormat="1" ht="14.1" customHeight="1" x14ac:dyDescent="0.15">
      <c r="B522" s="1385" t="s">
        <v>759</v>
      </c>
      <c r="AG522" s="1387"/>
      <c r="AH522" s="1387"/>
      <c r="BE522" s="1591"/>
      <c r="BF522" s="1591"/>
      <c r="BG522" s="1591"/>
      <c r="BH522" s="1591"/>
    </row>
    <row r="523" spans="1:60" s="1385" customFormat="1" ht="6" customHeight="1" x14ac:dyDescent="0.15">
      <c r="BE523" s="1591"/>
      <c r="BF523" s="1591"/>
      <c r="BG523" s="1591"/>
      <c r="BH523" s="1591"/>
    </row>
    <row r="524" spans="1:60" s="1385" customFormat="1" ht="3.75" customHeight="1" x14ac:dyDescent="0.15"/>
    <row r="525" spans="1:60" s="1385" customFormat="1" ht="11.25" x14ac:dyDescent="0.15">
      <c r="A525" s="1387"/>
      <c r="B525" s="1385" t="s">
        <v>758</v>
      </c>
      <c r="C525" s="1387"/>
      <c r="D525" s="1387"/>
      <c r="E525" s="1387"/>
      <c r="F525" s="1387"/>
      <c r="G525" s="1387"/>
      <c r="H525" s="1387"/>
      <c r="I525" s="1387"/>
      <c r="J525" s="1387"/>
      <c r="K525" s="1387"/>
      <c r="L525" s="1387"/>
      <c r="M525" s="1387"/>
      <c r="N525" s="1387"/>
      <c r="O525" s="1387"/>
      <c r="P525" s="1387"/>
      <c r="Q525" s="1387"/>
      <c r="R525" s="1387"/>
      <c r="S525" s="1387"/>
      <c r="T525" s="1387"/>
      <c r="U525" s="1387"/>
      <c r="V525" s="1387"/>
      <c r="W525" s="1387"/>
      <c r="X525" s="1387"/>
      <c r="Y525" s="1387"/>
      <c r="Z525" s="1387"/>
      <c r="AA525" s="1387"/>
      <c r="AB525" s="1387"/>
      <c r="AC525" s="1387"/>
      <c r="AD525" s="1387"/>
      <c r="AE525" s="1387"/>
      <c r="AF525" s="1387"/>
      <c r="AG525" s="1387"/>
      <c r="AH525" s="1387"/>
      <c r="AI525" s="1387"/>
      <c r="AJ525" s="1387"/>
      <c r="AK525" s="1387"/>
      <c r="AL525" s="1387"/>
      <c r="AM525" s="1387"/>
      <c r="AN525" s="1387"/>
      <c r="AO525" s="1387"/>
      <c r="AP525" s="1387"/>
      <c r="AQ525" s="1387"/>
      <c r="AR525" s="1387"/>
      <c r="AS525" s="1387"/>
      <c r="AT525" s="1387"/>
      <c r="AU525" s="1387"/>
      <c r="AV525" s="1387"/>
    </row>
    <row r="526" spans="1:60" s="1385" customFormat="1" ht="6" customHeight="1" x14ac:dyDescent="0.15">
      <c r="A526" s="1387"/>
      <c r="C526" s="1387"/>
      <c r="D526" s="1387"/>
      <c r="E526" s="1387"/>
      <c r="F526" s="1387"/>
      <c r="G526" s="1387"/>
      <c r="H526" s="1387"/>
      <c r="I526" s="1387"/>
      <c r="J526" s="1387"/>
      <c r="K526" s="1387"/>
      <c r="L526" s="1387"/>
      <c r="M526" s="1387"/>
      <c r="N526" s="1387"/>
      <c r="O526" s="1387"/>
      <c r="P526" s="1387"/>
      <c r="Q526" s="1387"/>
      <c r="R526" s="1387"/>
      <c r="S526" s="1387"/>
      <c r="T526" s="1387"/>
      <c r="U526" s="1387"/>
      <c r="V526" s="1387"/>
      <c r="W526" s="1387"/>
      <c r="X526" s="1387"/>
      <c r="Y526" s="1387"/>
      <c r="Z526" s="1387"/>
      <c r="AA526" s="1387"/>
      <c r="AB526" s="1387"/>
      <c r="AC526" s="1387"/>
      <c r="AD526" s="1387"/>
      <c r="AE526" s="1387"/>
      <c r="AF526" s="1387"/>
      <c r="AG526" s="1387"/>
      <c r="AH526" s="1387"/>
      <c r="AI526" s="1387"/>
      <c r="AJ526" s="1387"/>
      <c r="AK526" s="1387"/>
      <c r="AL526" s="1387"/>
      <c r="AM526" s="1387"/>
      <c r="AN526" s="1387"/>
      <c r="AO526" s="1387"/>
      <c r="AP526" s="1387"/>
      <c r="AQ526" s="1387"/>
      <c r="AR526" s="1387"/>
      <c r="AS526" s="1387"/>
      <c r="AT526" s="1387"/>
      <c r="AU526" s="1387"/>
      <c r="AV526" s="1387"/>
    </row>
    <row r="527" spans="1:60" s="1385" customFormat="1" ht="18" customHeight="1" x14ac:dyDescent="0.15">
      <c r="A527" s="1387"/>
      <c r="B527" s="3747" t="s">
        <v>754</v>
      </c>
      <c r="C527" s="3748"/>
      <c r="D527" s="3748"/>
      <c r="E527" s="3748"/>
      <c r="F527" s="3748"/>
      <c r="G527" s="3749"/>
      <c r="H527" s="3750" t="s">
        <v>753</v>
      </c>
      <c r="I527" s="3751"/>
      <c r="J527" s="3751"/>
      <c r="K527" s="3751"/>
      <c r="L527" s="3751"/>
      <c r="M527" s="3751"/>
      <c r="N527" s="3751"/>
      <c r="O527" s="3751"/>
      <c r="P527" s="3751"/>
      <c r="Q527" s="3752"/>
      <c r="R527" s="3750" t="s">
        <v>752</v>
      </c>
      <c r="S527" s="3751"/>
      <c r="T527" s="3751"/>
      <c r="U527" s="3751"/>
      <c r="V527" s="3751"/>
      <c r="W527" s="3751"/>
      <c r="X527" s="3751"/>
      <c r="Y527" s="3751"/>
      <c r="Z527" s="3751"/>
      <c r="AA527" s="3752"/>
      <c r="AB527" s="3750" t="s">
        <v>3539</v>
      </c>
      <c r="AC527" s="3751"/>
      <c r="AD527" s="3751"/>
      <c r="AE527" s="3751"/>
      <c r="AF527" s="3751"/>
      <c r="AG527" s="3752"/>
      <c r="AH527" s="3750" t="s">
        <v>751</v>
      </c>
      <c r="AI527" s="3751"/>
      <c r="AJ527" s="3751"/>
      <c r="AK527" s="3751"/>
      <c r="AL527" s="3751"/>
      <c r="AM527" s="3751"/>
      <c r="AN527" s="3751"/>
      <c r="AO527" s="3751"/>
      <c r="AP527" s="3751"/>
      <c r="AQ527" s="3751"/>
      <c r="AR527" s="3751"/>
      <c r="AS527" s="3751"/>
      <c r="AT527" s="3752"/>
      <c r="AU527" s="1387"/>
      <c r="AV527" s="1387"/>
    </row>
    <row r="528" spans="1:60" s="1385" customFormat="1" ht="18" customHeight="1" x14ac:dyDescent="0.15">
      <c r="A528" s="1387"/>
      <c r="B528" s="3762" t="s">
        <v>750</v>
      </c>
      <c r="C528" s="3763"/>
      <c r="D528" s="3763"/>
      <c r="E528" s="3763"/>
      <c r="F528" s="3763"/>
      <c r="G528" s="3764"/>
      <c r="H528" s="3765"/>
      <c r="I528" s="3766"/>
      <c r="J528" s="3766"/>
      <c r="K528" s="3766"/>
      <c r="L528" s="3766"/>
      <c r="M528" s="3766"/>
      <c r="N528" s="3766"/>
      <c r="O528" s="3766"/>
      <c r="P528" s="3766"/>
      <c r="Q528" s="3767"/>
      <c r="R528" s="3765"/>
      <c r="S528" s="3766"/>
      <c r="T528" s="3766"/>
      <c r="U528" s="3766"/>
      <c r="V528" s="3766"/>
      <c r="W528" s="3766"/>
      <c r="X528" s="3766"/>
      <c r="Y528" s="3766"/>
      <c r="Z528" s="3766"/>
      <c r="AA528" s="3767"/>
      <c r="AB528" s="3765" t="s">
        <v>749</v>
      </c>
      <c r="AC528" s="3766"/>
      <c r="AD528" s="3766"/>
      <c r="AE528" s="3766"/>
      <c r="AF528" s="3766"/>
      <c r="AG528" s="3767"/>
      <c r="AH528" s="3765"/>
      <c r="AI528" s="3766"/>
      <c r="AJ528" s="3766"/>
      <c r="AK528" s="3766"/>
      <c r="AL528" s="3766"/>
      <c r="AM528" s="3766"/>
      <c r="AN528" s="3766"/>
      <c r="AO528" s="3766"/>
      <c r="AP528" s="3766"/>
      <c r="AQ528" s="3766"/>
      <c r="AR528" s="3766"/>
      <c r="AS528" s="3766"/>
      <c r="AT528" s="3767"/>
      <c r="AU528" s="1387"/>
      <c r="AV528" s="1387"/>
    </row>
    <row r="529" spans="1:53" s="1385" customFormat="1" ht="65.099999999999994" customHeight="1" x14ac:dyDescent="0.15">
      <c r="A529" s="1387"/>
      <c r="B529" s="3768" t="str">
        <f>IF('1_入力シート【基本情報】'!DN363&gt;0,'1_入力シート【基本情報】'!M363&amp;'1_入力シート【基本情報】'!P363&amp;"年"&amp;'1_入力シート【基本情報】'!S363&amp;"月","")</f>
        <v/>
      </c>
      <c r="C529" s="3769"/>
      <c r="D529" s="3769"/>
      <c r="E529" s="3769"/>
      <c r="F529" s="3769"/>
      <c r="G529" s="3770"/>
      <c r="H529" s="3771" t="str">
        <f>IF('1_入力シート【基本情報】'!V363="","",'1_入力シート【基本情報】'!V363)</f>
        <v/>
      </c>
      <c r="I529" s="3772"/>
      <c r="J529" s="3772"/>
      <c r="K529" s="3772"/>
      <c r="L529" s="3772"/>
      <c r="M529" s="3772"/>
      <c r="N529" s="3772"/>
      <c r="O529" s="3772"/>
      <c r="P529" s="3772"/>
      <c r="Q529" s="3773"/>
      <c r="R529" s="3771" t="str">
        <f>IF('1_入力シート【基本情報】'!AH363="","",'1_入力シート【基本情報】'!AH363)</f>
        <v/>
      </c>
      <c r="S529" s="3772"/>
      <c r="T529" s="3772"/>
      <c r="U529" s="3772"/>
      <c r="V529" s="3772"/>
      <c r="W529" s="3772"/>
      <c r="X529" s="3772"/>
      <c r="Y529" s="3772"/>
      <c r="Z529" s="3772"/>
      <c r="AA529" s="3773"/>
      <c r="AB529" s="3774" t="str">
        <f>IF(AND('1_入力シート【基本情報】'!DO363&gt;0,'1_入力シート【基本情報】'!DL363&lt;&gt;1),"令和"&amp;'1_入力シート【基本情報】'!AZ363&amp;"年"&amp;'1_入力シート【基本情報】'!BC363&amp;"月",IF('1_入力シート【基本情報】'!DL363=1,"予定なし",""))</f>
        <v/>
      </c>
      <c r="AC529" s="3775"/>
      <c r="AD529" s="3775"/>
      <c r="AE529" s="3775"/>
      <c r="AF529" s="3775"/>
      <c r="AG529" s="3776"/>
      <c r="AH529" s="3771">
        <f>'1_入力シート【基本情報】'!$BF363</f>
        <v>0</v>
      </c>
      <c r="AI529" s="3772"/>
      <c r="AJ529" s="3772"/>
      <c r="AK529" s="3772"/>
      <c r="AL529" s="3772"/>
      <c r="AM529" s="3772"/>
      <c r="AN529" s="3772"/>
      <c r="AO529" s="3772"/>
      <c r="AP529" s="3772"/>
      <c r="AQ529" s="3772"/>
      <c r="AR529" s="3772"/>
      <c r="AS529" s="3772"/>
      <c r="AT529" s="3773"/>
      <c r="AU529" s="1387"/>
      <c r="AV529" s="1387"/>
    </row>
    <row r="530" spans="1:53" s="1385" customFormat="1" ht="65.099999999999994" customHeight="1" x14ac:dyDescent="0.15">
      <c r="A530" s="1387"/>
      <c r="B530" s="3768" t="str">
        <f>IF('1_入力シート【基本情報】'!DN364&gt;0,'1_入力シート【基本情報】'!M364&amp;'1_入力シート【基本情報】'!P364&amp;"年"&amp;'1_入力シート【基本情報】'!S364&amp;"月","")</f>
        <v/>
      </c>
      <c r="C530" s="3769"/>
      <c r="D530" s="3769"/>
      <c r="E530" s="3769"/>
      <c r="F530" s="3769"/>
      <c r="G530" s="3770"/>
      <c r="H530" s="3771" t="str">
        <f>IF('1_入力シート【基本情報】'!V364="","",'1_入力シート【基本情報】'!V364)</f>
        <v/>
      </c>
      <c r="I530" s="3772"/>
      <c r="J530" s="3772"/>
      <c r="K530" s="3772"/>
      <c r="L530" s="3772"/>
      <c r="M530" s="3772"/>
      <c r="N530" s="3772"/>
      <c r="O530" s="3772"/>
      <c r="P530" s="3772"/>
      <c r="Q530" s="3773"/>
      <c r="R530" s="3771" t="str">
        <f>IF('1_入力シート【基本情報】'!AH364="","",'1_入力シート【基本情報】'!AH364)</f>
        <v/>
      </c>
      <c r="S530" s="3772"/>
      <c r="T530" s="3772"/>
      <c r="U530" s="3772"/>
      <c r="V530" s="3772"/>
      <c r="W530" s="3772"/>
      <c r="X530" s="3772"/>
      <c r="Y530" s="3772"/>
      <c r="Z530" s="3772"/>
      <c r="AA530" s="3773"/>
      <c r="AB530" s="3774" t="str">
        <f>IF(AND('1_入力シート【基本情報】'!DO364&gt;0,'1_入力シート【基本情報】'!DL364&lt;&gt;1),"令和"&amp;'1_入力シート【基本情報】'!AZ364&amp;"年"&amp;'1_入力シート【基本情報】'!BC364&amp;"月",IF('1_入力シート【基本情報】'!DL364=1,"予定なし",""))</f>
        <v/>
      </c>
      <c r="AC530" s="3775"/>
      <c r="AD530" s="3775"/>
      <c r="AE530" s="3775"/>
      <c r="AF530" s="3775"/>
      <c r="AG530" s="3776"/>
      <c r="AH530" s="3771">
        <f>'1_入力シート【基本情報】'!$BF364</f>
        <v>0</v>
      </c>
      <c r="AI530" s="3772"/>
      <c r="AJ530" s="3772"/>
      <c r="AK530" s="3772"/>
      <c r="AL530" s="3772"/>
      <c r="AM530" s="3772"/>
      <c r="AN530" s="3772"/>
      <c r="AO530" s="3772"/>
      <c r="AP530" s="3772"/>
      <c r="AQ530" s="3772"/>
      <c r="AR530" s="3772"/>
      <c r="AS530" s="3772"/>
      <c r="AT530" s="3773"/>
      <c r="AU530" s="1387"/>
      <c r="AV530" s="1387"/>
    </row>
    <row r="531" spans="1:53" s="1385" customFormat="1" ht="65.099999999999994" customHeight="1" x14ac:dyDescent="0.15">
      <c r="A531" s="1387"/>
      <c r="B531" s="3768" t="str">
        <f>IF('1_入力シート【基本情報】'!DN365&gt;0,'1_入力シート【基本情報】'!M365&amp;'1_入力シート【基本情報】'!P365&amp;"年"&amp;'1_入力シート【基本情報】'!S365&amp;"月","")</f>
        <v/>
      </c>
      <c r="C531" s="3769"/>
      <c r="D531" s="3769"/>
      <c r="E531" s="3769"/>
      <c r="F531" s="3769"/>
      <c r="G531" s="3770"/>
      <c r="H531" s="3771" t="str">
        <f>IF('1_入力シート【基本情報】'!V365="","",'1_入力シート【基本情報】'!V365)</f>
        <v/>
      </c>
      <c r="I531" s="3772"/>
      <c r="J531" s="3772"/>
      <c r="K531" s="3772"/>
      <c r="L531" s="3772"/>
      <c r="M531" s="3772"/>
      <c r="N531" s="3772"/>
      <c r="O531" s="3772"/>
      <c r="P531" s="3772"/>
      <c r="Q531" s="3773"/>
      <c r="R531" s="3771" t="str">
        <f>IF('1_入力シート【基本情報】'!AH365="","",'1_入力シート【基本情報】'!AH365)</f>
        <v/>
      </c>
      <c r="S531" s="3772"/>
      <c r="T531" s="3772"/>
      <c r="U531" s="3772"/>
      <c r="V531" s="3772"/>
      <c r="W531" s="3772"/>
      <c r="X531" s="3772"/>
      <c r="Y531" s="3772"/>
      <c r="Z531" s="3772"/>
      <c r="AA531" s="3773"/>
      <c r="AB531" s="3774" t="str">
        <f>IF(AND('1_入力シート【基本情報】'!DO365&gt;0,'1_入力シート【基本情報】'!DL365&lt;&gt;1),"令和"&amp;'1_入力シート【基本情報】'!AZ365&amp;"年"&amp;'1_入力シート【基本情報】'!BC365&amp;"月",IF('1_入力シート【基本情報】'!DL365=1,"予定なし",""))</f>
        <v/>
      </c>
      <c r="AC531" s="3775"/>
      <c r="AD531" s="3775"/>
      <c r="AE531" s="3775"/>
      <c r="AF531" s="3775"/>
      <c r="AG531" s="3776"/>
      <c r="AH531" s="3771">
        <f>'1_入力シート【基本情報】'!$BF365</f>
        <v>0</v>
      </c>
      <c r="AI531" s="3772"/>
      <c r="AJ531" s="3772"/>
      <c r="AK531" s="3772"/>
      <c r="AL531" s="3772"/>
      <c r="AM531" s="3772"/>
      <c r="AN531" s="3772"/>
      <c r="AO531" s="3772"/>
      <c r="AP531" s="3772"/>
      <c r="AQ531" s="3772"/>
      <c r="AR531" s="3772"/>
      <c r="AS531" s="3772"/>
      <c r="AT531" s="3773"/>
      <c r="AU531" s="1387"/>
      <c r="AV531" s="1387"/>
      <c r="BA531" s="1592"/>
    </row>
    <row r="532" spans="1:53" s="1385" customFormat="1" ht="65.099999999999994" customHeight="1" x14ac:dyDescent="0.15">
      <c r="A532" s="1387"/>
      <c r="B532" s="3768" t="str">
        <f>IF('1_入力シート【基本情報】'!DN366&gt;0,'1_入力シート【基本情報】'!M366&amp;'1_入力シート【基本情報】'!P366&amp;"年"&amp;'1_入力シート【基本情報】'!S366&amp;"月","")</f>
        <v/>
      </c>
      <c r="C532" s="3769"/>
      <c r="D532" s="3769"/>
      <c r="E532" s="3769"/>
      <c r="F532" s="3769"/>
      <c r="G532" s="3770"/>
      <c r="H532" s="3771" t="str">
        <f>IF('1_入力シート【基本情報】'!V366="","",'1_入力シート【基本情報】'!V366)</f>
        <v/>
      </c>
      <c r="I532" s="3772"/>
      <c r="J532" s="3772"/>
      <c r="K532" s="3772"/>
      <c r="L532" s="3772"/>
      <c r="M532" s="3772"/>
      <c r="N532" s="3772"/>
      <c r="O532" s="3772"/>
      <c r="P532" s="3772"/>
      <c r="Q532" s="3773"/>
      <c r="R532" s="3771" t="str">
        <f>IF('1_入力シート【基本情報】'!AH366="","",'1_入力シート【基本情報】'!AH366)</f>
        <v/>
      </c>
      <c r="S532" s="3772"/>
      <c r="T532" s="3772"/>
      <c r="U532" s="3772"/>
      <c r="V532" s="3772"/>
      <c r="W532" s="3772"/>
      <c r="X532" s="3772"/>
      <c r="Y532" s="3772"/>
      <c r="Z532" s="3772"/>
      <c r="AA532" s="3773"/>
      <c r="AB532" s="3774" t="str">
        <f>IF(AND('1_入力シート【基本情報】'!DO366&gt;0,'1_入力シート【基本情報】'!DL366&lt;&gt;1),"令和"&amp;'1_入力シート【基本情報】'!AZ366&amp;"年"&amp;'1_入力シート【基本情報】'!BC366&amp;"月",IF('1_入力シート【基本情報】'!DL366=1,"予定なし",""))</f>
        <v/>
      </c>
      <c r="AC532" s="3775"/>
      <c r="AD532" s="3775"/>
      <c r="AE532" s="3775"/>
      <c r="AF532" s="3775"/>
      <c r="AG532" s="3776"/>
      <c r="AH532" s="3771">
        <f>'1_入力シート【基本情報】'!$BF366</f>
        <v>0</v>
      </c>
      <c r="AI532" s="3772"/>
      <c r="AJ532" s="3772"/>
      <c r="AK532" s="3772"/>
      <c r="AL532" s="3772"/>
      <c r="AM532" s="3772"/>
      <c r="AN532" s="3772"/>
      <c r="AO532" s="3772"/>
      <c r="AP532" s="3772"/>
      <c r="AQ532" s="3772"/>
      <c r="AR532" s="3772"/>
      <c r="AS532" s="3772"/>
      <c r="AT532" s="3773"/>
      <c r="AU532" s="1387"/>
      <c r="AV532" s="1387"/>
    </row>
    <row r="533" spans="1:53" s="1385" customFormat="1" ht="65.099999999999994" customHeight="1" x14ac:dyDescent="0.15">
      <c r="A533" s="1387"/>
      <c r="B533" s="3768" t="str">
        <f>IF('1_入力シート【基本情報】'!DN367&gt;0,'1_入力シート【基本情報】'!M367&amp;'1_入力シート【基本情報】'!P367&amp;"年"&amp;'1_入力シート【基本情報】'!S367&amp;"月","")</f>
        <v/>
      </c>
      <c r="C533" s="3769"/>
      <c r="D533" s="3769"/>
      <c r="E533" s="3769"/>
      <c r="F533" s="3769"/>
      <c r="G533" s="3770"/>
      <c r="H533" s="3771" t="str">
        <f>IF('1_入力シート【基本情報】'!V367="","",'1_入力シート【基本情報】'!V367)</f>
        <v/>
      </c>
      <c r="I533" s="3772"/>
      <c r="J533" s="3772"/>
      <c r="K533" s="3772"/>
      <c r="L533" s="3772"/>
      <c r="M533" s="3772"/>
      <c r="N533" s="3772"/>
      <c r="O533" s="3772"/>
      <c r="P533" s="3772"/>
      <c r="Q533" s="3773"/>
      <c r="R533" s="3771" t="str">
        <f>IF('1_入力シート【基本情報】'!AH367="","",'1_入力シート【基本情報】'!AH367)</f>
        <v/>
      </c>
      <c r="S533" s="3772"/>
      <c r="T533" s="3772"/>
      <c r="U533" s="3772"/>
      <c r="V533" s="3772"/>
      <c r="W533" s="3772"/>
      <c r="X533" s="3772"/>
      <c r="Y533" s="3772"/>
      <c r="Z533" s="3772"/>
      <c r="AA533" s="3773"/>
      <c r="AB533" s="3774" t="str">
        <f>IF(AND('1_入力シート【基本情報】'!DO367&gt;0,'1_入力シート【基本情報】'!DL367&lt;&gt;1),"令和"&amp;'1_入力シート【基本情報】'!AZ367&amp;"年"&amp;'1_入力シート【基本情報】'!BC367&amp;"月",IF('1_入力シート【基本情報】'!DL367=1,"予定なし",""))</f>
        <v/>
      </c>
      <c r="AC533" s="3775"/>
      <c r="AD533" s="3775"/>
      <c r="AE533" s="3775"/>
      <c r="AF533" s="3775"/>
      <c r="AG533" s="3776"/>
      <c r="AH533" s="3771">
        <f>'1_入力シート【基本情報】'!$BF367</f>
        <v>0</v>
      </c>
      <c r="AI533" s="3772"/>
      <c r="AJ533" s="3772"/>
      <c r="AK533" s="3772"/>
      <c r="AL533" s="3772"/>
      <c r="AM533" s="3772"/>
      <c r="AN533" s="3772"/>
      <c r="AO533" s="3772"/>
      <c r="AP533" s="3772"/>
      <c r="AQ533" s="3772"/>
      <c r="AR533" s="3772"/>
      <c r="AS533" s="3772"/>
      <c r="AT533" s="3773"/>
      <c r="AU533" s="1387"/>
      <c r="AV533" s="1387"/>
      <c r="BA533" s="1592"/>
    </row>
    <row r="534" spans="1:53" s="1385" customFormat="1" ht="65.099999999999994" hidden="1" customHeight="1" x14ac:dyDescent="0.15">
      <c r="A534" s="1387"/>
      <c r="B534" s="3777"/>
      <c r="C534" s="3778"/>
      <c r="D534" s="3778"/>
      <c r="E534" s="3778"/>
      <c r="F534" s="3778"/>
      <c r="G534" s="3779"/>
      <c r="H534" s="3780"/>
      <c r="I534" s="3781"/>
      <c r="J534" s="3781"/>
      <c r="K534" s="3781"/>
      <c r="L534" s="3781"/>
      <c r="M534" s="3781"/>
      <c r="N534" s="3781"/>
      <c r="O534" s="3781"/>
      <c r="P534" s="3781"/>
      <c r="Q534" s="3782"/>
      <c r="R534" s="3780"/>
      <c r="S534" s="3781"/>
      <c r="T534" s="3781"/>
      <c r="U534" s="3781"/>
      <c r="V534" s="3781"/>
      <c r="W534" s="3781"/>
      <c r="X534" s="3781"/>
      <c r="Y534" s="3781"/>
      <c r="Z534" s="3781"/>
      <c r="AA534" s="3782"/>
      <c r="AB534" s="3783"/>
      <c r="AC534" s="3784"/>
      <c r="AD534" s="3784"/>
      <c r="AE534" s="3784"/>
      <c r="AF534" s="3784"/>
      <c r="AG534" s="3785"/>
      <c r="AH534" s="3780"/>
      <c r="AI534" s="3781"/>
      <c r="AJ534" s="3781"/>
      <c r="AK534" s="3781"/>
      <c r="AL534" s="3781"/>
      <c r="AM534" s="3781"/>
      <c r="AN534" s="3781"/>
      <c r="AO534" s="3781"/>
      <c r="AP534" s="3781"/>
      <c r="AQ534" s="3781"/>
      <c r="AR534" s="3781"/>
      <c r="AS534" s="3781"/>
      <c r="AT534" s="3782"/>
      <c r="AU534" s="1387"/>
      <c r="AV534" s="1387"/>
    </row>
    <row r="535" spans="1:53" s="1385" customFormat="1" ht="65.099999999999994" hidden="1" customHeight="1" x14ac:dyDescent="0.15">
      <c r="A535" s="1387"/>
      <c r="B535" s="3777"/>
      <c r="C535" s="3778"/>
      <c r="D535" s="3778"/>
      <c r="E535" s="3778"/>
      <c r="F535" s="3778"/>
      <c r="G535" s="3779"/>
      <c r="H535" s="3780"/>
      <c r="I535" s="3781"/>
      <c r="J535" s="3781"/>
      <c r="K535" s="3781"/>
      <c r="L535" s="3781"/>
      <c r="M535" s="3781"/>
      <c r="N535" s="3781"/>
      <c r="O535" s="3781"/>
      <c r="P535" s="3781"/>
      <c r="Q535" s="3782"/>
      <c r="R535" s="3780"/>
      <c r="S535" s="3781"/>
      <c r="T535" s="3781"/>
      <c r="U535" s="3781"/>
      <c r="V535" s="3781"/>
      <c r="W535" s="3781"/>
      <c r="X535" s="3781"/>
      <c r="Y535" s="3781"/>
      <c r="Z535" s="3781"/>
      <c r="AA535" s="3782"/>
      <c r="AB535" s="3783"/>
      <c r="AC535" s="3784"/>
      <c r="AD535" s="3784"/>
      <c r="AE535" s="3784"/>
      <c r="AF535" s="3784"/>
      <c r="AG535" s="3785"/>
      <c r="AH535" s="3780"/>
      <c r="AI535" s="3781"/>
      <c r="AJ535" s="3781"/>
      <c r="AK535" s="3781"/>
      <c r="AL535" s="3781"/>
      <c r="AM535" s="3781"/>
      <c r="AN535" s="3781"/>
      <c r="AO535" s="3781"/>
      <c r="AP535" s="3781"/>
      <c r="AQ535" s="3781"/>
      <c r="AR535" s="3781"/>
      <c r="AS535" s="3781"/>
      <c r="AT535" s="3782"/>
      <c r="AU535" s="1387"/>
      <c r="AV535" s="1387"/>
    </row>
    <row r="536" spans="1:53" s="1385" customFormat="1" ht="65.099999999999994" hidden="1" customHeight="1" x14ac:dyDescent="0.15">
      <c r="A536" s="1387"/>
      <c r="B536" s="3777"/>
      <c r="C536" s="3778"/>
      <c r="D536" s="3778"/>
      <c r="E536" s="3778"/>
      <c r="F536" s="3778"/>
      <c r="G536" s="3779"/>
      <c r="H536" s="3780"/>
      <c r="I536" s="3781"/>
      <c r="J536" s="3781"/>
      <c r="K536" s="3781"/>
      <c r="L536" s="3781"/>
      <c r="M536" s="3781"/>
      <c r="N536" s="3781"/>
      <c r="O536" s="3781"/>
      <c r="P536" s="3781"/>
      <c r="Q536" s="3782"/>
      <c r="R536" s="3780"/>
      <c r="S536" s="3781"/>
      <c r="T536" s="3781"/>
      <c r="U536" s="3781"/>
      <c r="V536" s="3781"/>
      <c r="W536" s="3781"/>
      <c r="X536" s="3781"/>
      <c r="Y536" s="3781"/>
      <c r="Z536" s="3781"/>
      <c r="AA536" s="3782"/>
      <c r="AB536" s="3783"/>
      <c r="AC536" s="3784"/>
      <c r="AD536" s="3784"/>
      <c r="AE536" s="3784"/>
      <c r="AF536" s="3784"/>
      <c r="AG536" s="3785"/>
      <c r="AH536" s="3780"/>
      <c r="AI536" s="3781"/>
      <c r="AJ536" s="3781"/>
      <c r="AK536" s="3781"/>
      <c r="AL536" s="3781"/>
      <c r="AM536" s="3781"/>
      <c r="AN536" s="3781"/>
      <c r="AO536" s="3781"/>
      <c r="AP536" s="3781"/>
      <c r="AQ536" s="3781"/>
      <c r="AR536" s="3781"/>
      <c r="AS536" s="3781"/>
      <c r="AT536" s="3782"/>
      <c r="AU536" s="1387"/>
      <c r="AV536" s="1387"/>
    </row>
    <row r="537" spans="1:53" s="1385" customFormat="1" ht="65.099999999999994" hidden="1" customHeight="1" x14ac:dyDescent="0.15">
      <c r="A537" s="1387"/>
      <c r="B537" s="3777"/>
      <c r="C537" s="3778"/>
      <c r="D537" s="3778"/>
      <c r="E537" s="3778"/>
      <c r="F537" s="3778"/>
      <c r="G537" s="3779"/>
      <c r="H537" s="3780"/>
      <c r="I537" s="3781"/>
      <c r="J537" s="3781"/>
      <c r="K537" s="3781"/>
      <c r="L537" s="3781"/>
      <c r="M537" s="3781"/>
      <c r="N537" s="3781"/>
      <c r="O537" s="3781"/>
      <c r="P537" s="3781"/>
      <c r="Q537" s="3782"/>
      <c r="R537" s="3780"/>
      <c r="S537" s="3781"/>
      <c r="T537" s="3781"/>
      <c r="U537" s="3781"/>
      <c r="V537" s="3781"/>
      <c r="W537" s="3781"/>
      <c r="X537" s="3781"/>
      <c r="Y537" s="3781"/>
      <c r="Z537" s="3781"/>
      <c r="AA537" s="3782"/>
      <c r="AB537" s="3783"/>
      <c r="AC537" s="3784"/>
      <c r="AD537" s="3784"/>
      <c r="AE537" s="3784"/>
      <c r="AF537" s="3784"/>
      <c r="AG537" s="3785"/>
      <c r="AH537" s="3780"/>
      <c r="AI537" s="3781"/>
      <c r="AJ537" s="3781"/>
      <c r="AK537" s="3781"/>
      <c r="AL537" s="3781"/>
      <c r="AM537" s="3781"/>
      <c r="AN537" s="3781"/>
      <c r="AO537" s="3781"/>
      <c r="AP537" s="3781"/>
      <c r="AQ537" s="3781"/>
      <c r="AR537" s="3781"/>
      <c r="AS537" s="3781"/>
      <c r="AT537" s="3782"/>
      <c r="AU537" s="1387"/>
      <c r="AV537" s="1387"/>
    </row>
    <row r="538" spans="1:53" s="1385" customFormat="1" ht="65.099999999999994" hidden="1" customHeight="1" x14ac:dyDescent="0.15">
      <c r="A538" s="1387"/>
      <c r="B538" s="3777"/>
      <c r="C538" s="3778"/>
      <c r="D538" s="3778"/>
      <c r="E538" s="3778"/>
      <c r="F538" s="3778"/>
      <c r="G538" s="3779"/>
      <c r="H538" s="3780"/>
      <c r="I538" s="3781"/>
      <c r="J538" s="3781"/>
      <c r="K538" s="3781"/>
      <c r="L538" s="3781"/>
      <c r="M538" s="3781"/>
      <c r="N538" s="3781"/>
      <c r="O538" s="3781"/>
      <c r="P538" s="3781"/>
      <c r="Q538" s="3782"/>
      <c r="R538" s="3780"/>
      <c r="S538" s="3781"/>
      <c r="T538" s="3781"/>
      <c r="U538" s="3781"/>
      <c r="V538" s="3781"/>
      <c r="W538" s="3781"/>
      <c r="X538" s="3781"/>
      <c r="Y538" s="3781"/>
      <c r="Z538" s="3781"/>
      <c r="AA538" s="3782"/>
      <c r="AB538" s="3783"/>
      <c r="AC538" s="3784"/>
      <c r="AD538" s="3784"/>
      <c r="AE538" s="3784"/>
      <c r="AF538" s="3784"/>
      <c r="AG538" s="3785"/>
      <c r="AH538" s="3780"/>
      <c r="AI538" s="3781"/>
      <c r="AJ538" s="3781"/>
      <c r="AK538" s="3781"/>
      <c r="AL538" s="3781"/>
      <c r="AM538" s="3781"/>
      <c r="AN538" s="3781"/>
      <c r="AO538" s="3781"/>
      <c r="AP538" s="3781"/>
      <c r="AQ538" s="3781"/>
      <c r="AR538" s="3781"/>
      <c r="AS538" s="3781"/>
      <c r="AT538" s="3782"/>
      <c r="AU538" s="1387"/>
      <c r="AV538" s="1387"/>
    </row>
    <row r="539" spans="1:53" s="1385" customFormat="1" ht="65.099999999999994" hidden="1" customHeight="1" x14ac:dyDescent="0.15">
      <c r="A539" s="1387"/>
      <c r="B539" s="3777"/>
      <c r="C539" s="3778"/>
      <c r="D539" s="3778"/>
      <c r="E539" s="3778"/>
      <c r="F539" s="3778"/>
      <c r="G539" s="3779"/>
      <c r="H539" s="3780"/>
      <c r="I539" s="3781"/>
      <c r="J539" s="3781"/>
      <c r="K539" s="3781"/>
      <c r="L539" s="3781"/>
      <c r="M539" s="3781"/>
      <c r="N539" s="3781"/>
      <c r="O539" s="3781"/>
      <c r="P539" s="3781"/>
      <c r="Q539" s="3782"/>
      <c r="R539" s="3780"/>
      <c r="S539" s="3781"/>
      <c r="T539" s="3781"/>
      <c r="U539" s="3781"/>
      <c r="V539" s="3781"/>
      <c r="W539" s="3781"/>
      <c r="X539" s="3781"/>
      <c r="Y539" s="3781"/>
      <c r="Z539" s="3781"/>
      <c r="AA539" s="3782"/>
      <c r="AB539" s="3783"/>
      <c r="AC539" s="3784"/>
      <c r="AD539" s="3784"/>
      <c r="AE539" s="3784"/>
      <c r="AF539" s="3784"/>
      <c r="AG539" s="3785"/>
      <c r="AH539" s="3780"/>
      <c r="AI539" s="3781"/>
      <c r="AJ539" s="3781"/>
      <c r="AK539" s="3781"/>
      <c r="AL539" s="3781"/>
      <c r="AM539" s="3781"/>
      <c r="AN539" s="3781"/>
      <c r="AO539" s="3781"/>
      <c r="AP539" s="3781"/>
      <c r="AQ539" s="3781"/>
      <c r="AR539" s="3781"/>
      <c r="AS539" s="3781"/>
      <c r="AT539" s="3782"/>
      <c r="AU539" s="1387"/>
      <c r="AV539" s="1387"/>
    </row>
    <row r="540" spans="1:53" s="1385" customFormat="1" ht="65.099999999999994" hidden="1" customHeight="1" x14ac:dyDescent="0.15">
      <c r="A540" s="1387"/>
      <c r="B540" s="3777"/>
      <c r="C540" s="3778"/>
      <c r="D540" s="3778"/>
      <c r="E540" s="3778"/>
      <c r="F540" s="3778"/>
      <c r="G540" s="3779"/>
      <c r="H540" s="3780"/>
      <c r="I540" s="3781"/>
      <c r="J540" s="3781"/>
      <c r="K540" s="3781"/>
      <c r="L540" s="3781"/>
      <c r="M540" s="3781"/>
      <c r="N540" s="3781"/>
      <c r="O540" s="3781"/>
      <c r="P540" s="3781"/>
      <c r="Q540" s="3782"/>
      <c r="R540" s="3780"/>
      <c r="S540" s="3781"/>
      <c r="T540" s="3781"/>
      <c r="U540" s="3781"/>
      <c r="V540" s="3781"/>
      <c r="W540" s="3781"/>
      <c r="X540" s="3781"/>
      <c r="Y540" s="3781"/>
      <c r="Z540" s="3781"/>
      <c r="AA540" s="3782"/>
      <c r="AB540" s="3783"/>
      <c r="AC540" s="3784"/>
      <c r="AD540" s="3784"/>
      <c r="AE540" s="3784"/>
      <c r="AF540" s="3784"/>
      <c r="AG540" s="3785"/>
      <c r="AH540" s="3780"/>
      <c r="AI540" s="3781"/>
      <c r="AJ540" s="3781"/>
      <c r="AK540" s="3781"/>
      <c r="AL540" s="3781"/>
      <c r="AM540" s="3781"/>
      <c r="AN540" s="3781"/>
      <c r="AO540" s="3781"/>
      <c r="AP540" s="3781"/>
      <c r="AQ540" s="3781"/>
      <c r="AR540" s="3781"/>
      <c r="AS540" s="3781"/>
      <c r="AT540" s="3782"/>
      <c r="AU540" s="1387"/>
      <c r="AV540" s="1387"/>
      <c r="BA540" s="1530"/>
    </row>
    <row r="541" spans="1:53" s="1385" customFormat="1" ht="18" customHeight="1" x14ac:dyDescent="0.15">
      <c r="A541" s="1387"/>
      <c r="B541" s="1387"/>
      <c r="C541" s="1387"/>
      <c r="D541" s="1387"/>
      <c r="E541" s="1387"/>
      <c r="F541" s="1387"/>
      <c r="G541" s="1387"/>
      <c r="H541" s="1387"/>
      <c r="I541" s="1387"/>
      <c r="J541" s="1387"/>
      <c r="K541" s="1387"/>
      <c r="L541" s="1387"/>
      <c r="M541" s="1387"/>
      <c r="N541" s="1387"/>
      <c r="O541" s="1387"/>
      <c r="P541" s="1387"/>
      <c r="Q541" s="1387"/>
      <c r="R541" s="1387"/>
      <c r="S541" s="1387"/>
      <c r="T541" s="1387"/>
      <c r="U541" s="1387"/>
      <c r="V541" s="1387"/>
      <c r="W541" s="1387"/>
      <c r="X541" s="1387"/>
      <c r="Y541" s="1387"/>
      <c r="Z541" s="1387"/>
      <c r="AA541" s="1387"/>
      <c r="AB541" s="1387"/>
      <c r="AC541" s="1387"/>
      <c r="AD541" s="1387"/>
      <c r="AE541" s="1387"/>
      <c r="AF541" s="1387"/>
      <c r="AG541" s="1387"/>
      <c r="AH541" s="1387"/>
      <c r="AI541" s="1387"/>
      <c r="AJ541" s="1387"/>
      <c r="AK541" s="1387"/>
      <c r="AL541" s="1387"/>
      <c r="AM541" s="1387"/>
      <c r="AN541" s="1387"/>
      <c r="AO541" s="1387"/>
      <c r="AP541" s="1387"/>
      <c r="AQ541" s="1387"/>
      <c r="AR541" s="1387"/>
      <c r="AS541" s="1387"/>
      <c r="AT541" s="1387"/>
      <c r="AU541" s="1387"/>
      <c r="AV541" s="1387"/>
    </row>
    <row r="542" spans="1:53" s="1385" customFormat="1" ht="11.25" x14ac:dyDescent="0.15">
      <c r="A542" s="1387"/>
      <c r="B542" s="1388" t="s">
        <v>757</v>
      </c>
      <c r="C542" s="1387"/>
      <c r="D542" s="1387"/>
      <c r="E542" s="1387"/>
      <c r="F542" s="1387"/>
      <c r="G542" s="1387"/>
      <c r="H542" s="1387"/>
      <c r="I542" s="1387"/>
      <c r="J542" s="1387"/>
      <c r="K542" s="1387"/>
      <c r="L542" s="1387"/>
      <c r="M542" s="1387"/>
      <c r="N542" s="1387"/>
      <c r="O542" s="1387"/>
      <c r="P542" s="1387"/>
      <c r="Q542" s="1387"/>
      <c r="R542" s="1387"/>
      <c r="S542" s="1387"/>
      <c r="T542" s="1387"/>
      <c r="U542" s="1387"/>
      <c r="V542" s="1387"/>
      <c r="W542" s="1387"/>
      <c r="X542" s="1387"/>
      <c r="Y542" s="1387"/>
      <c r="Z542" s="1387"/>
      <c r="AA542" s="1387"/>
      <c r="AB542" s="1387"/>
      <c r="AC542" s="1387"/>
      <c r="AD542" s="1387"/>
      <c r="AE542" s="1387"/>
      <c r="AF542" s="1387"/>
      <c r="AG542" s="1387"/>
      <c r="AH542" s="1387"/>
      <c r="AI542" s="1387"/>
      <c r="AJ542" s="1387"/>
      <c r="AK542" s="1387"/>
      <c r="AL542" s="1387"/>
      <c r="AM542" s="1387"/>
      <c r="AN542" s="1387"/>
      <c r="AO542" s="1387"/>
      <c r="AP542" s="1387"/>
      <c r="AQ542" s="1387"/>
      <c r="AR542" s="1387"/>
      <c r="AS542" s="1387"/>
      <c r="AT542" s="1387"/>
      <c r="AU542" s="1387"/>
      <c r="AV542" s="1387"/>
    </row>
    <row r="543" spans="1:53" s="1385" customFormat="1" ht="6" customHeight="1" x14ac:dyDescent="0.15">
      <c r="A543" s="1387"/>
      <c r="B543" s="1387"/>
      <c r="C543" s="1387"/>
      <c r="D543" s="1387"/>
      <c r="E543" s="1387"/>
      <c r="F543" s="1387"/>
      <c r="G543" s="1387"/>
      <c r="H543" s="1387"/>
      <c r="I543" s="1387"/>
      <c r="J543" s="1387"/>
      <c r="K543" s="1387"/>
      <c r="L543" s="1387"/>
      <c r="M543" s="1387"/>
      <c r="N543" s="1387"/>
      <c r="O543" s="1387"/>
      <c r="P543" s="1387"/>
      <c r="Q543" s="1387"/>
      <c r="R543" s="1387"/>
      <c r="S543" s="1387"/>
      <c r="T543" s="1387"/>
      <c r="U543" s="1387"/>
      <c r="V543" s="1387"/>
      <c r="W543" s="1387"/>
      <c r="X543" s="1387"/>
      <c r="Y543" s="1387"/>
      <c r="Z543" s="1387"/>
      <c r="AA543" s="1387"/>
      <c r="AB543" s="1387"/>
      <c r="AC543" s="1387"/>
      <c r="AD543" s="1387"/>
      <c r="AE543" s="1387"/>
      <c r="AF543" s="1387"/>
      <c r="AG543" s="1387"/>
      <c r="AH543" s="1387"/>
      <c r="AI543" s="1387"/>
      <c r="AJ543" s="1387"/>
      <c r="AK543" s="1387"/>
      <c r="AL543" s="1387"/>
      <c r="AM543" s="1387"/>
      <c r="AN543" s="1387"/>
      <c r="AO543" s="1387"/>
      <c r="AP543" s="1387"/>
      <c r="AQ543" s="1387"/>
      <c r="AR543" s="1387"/>
      <c r="AS543" s="1387"/>
      <c r="AT543" s="1387"/>
      <c r="AU543" s="1387"/>
      <c r="AV543" s="1387"/>
    </row>
    <row r="544" spans="1:53" s="1385" customFormat="1" ht="18" customHeight="1" x14ac:dyDescent="0.15">
      <c r="A544" s="1387"/>
      <c r="B544" s="3747" t="s">
        <v>754</v>
      </c>
      <c r="C544" s="3748"/>
      <c r="D544" s="3748"/>
      <c r="E544" s="3748"/>
      <c r="F544" s="3748"/>
      <c r="G544" s="3749"/>
      <c r="H544" s="3750" t="s">
        <v>753</v>
      </c>
      <c r="I544" s="3751"/>
      <c r="J544" s="3751"/>
      <c r="K544" s="3751"/>
      <c r="L544" s="3751"/>
      <c r="M544" s="3751"/>
      <c r="N544" s="3751"/>
      <c r="O544" s="3751"/>
      <c r="P544" s="3751"/>
      <c r="Q544" s="3752"/>
      <c r="R544" s="3750" t="s">
        <v>752</v>
      </c>
      <c r="S544" s="3751"/>
      <c r="T544" s="3751"/>
      <c r="U544" s="3751"/>
      <c r="V544" s="3751"/>
      <c r="W544" s="3751"/>
      <c r="X544" s="3751"/>
      <c r="Y544" s="3751"/>
      <c r="Z544" s="3751"/>
      <c r="AA544" s="3752"/>
      <c r="AB544" s="3750" t="s">
        <v>3539</v>
      </c>
      <c r="AC544" s="3751"/>
      <c r="AD544" s="3751"/>
      <c r="AE544" s="3751"/>
      <c r="AF544" s="3751"/>
      <c r="AG544" s="3752"/>
      <c r="AH544" s="3750" t="s">
        <v>751</v>
      </c>
      <c r="AI544" s="3751"/>
      <c r="AJ544" s="3751"/>
      <c r="AK544" s="3751"/>
      <c r="AL544" s="3751"/>
      <c r="AM544" s="3751"/>
      <c r="AN544" s="3751"/>
      <c r="AO544" s="3751"/>
      <c r="AP544" s="3751"/>
      <c r="AQ544" s="3751"/>
      <c r="AR544" s="3751"/>
      <c r="AS544" s="3751"/>
      <c r="AT544" s="3752"/>
      <c r="AU544" s="1387"/>
      <c r="AV544" s="1387"/>
    </row>
    <row r="545" spans="1:53" s="1385" customFormat="1" ht="18" customHeight="1" x14ac:dyDescent="0.15">
      <c r="A545" s="1387"/>
      <c r="B545" s="3762" t="s">
        <v>750</v>
      </c>
      <c r="C545" s="3763"/>
      <c r="D545" s="3763"/>
      <c r="E545" s="3763"/>
      <c r="F545" s="3763"/>
      <c r="G545" s="3764"/>
      <c r="H545" s="3765"/>
      <c r="I545" s="3766"/>
      <c r="J545" s="3766"/>
      <c r="K545" s="3766"/>
      <c r="L545" s="3766"/>
      <c r="M545" s="3766"/>
      <c r="N545" s="3766"/>
      <c r="O545" s="3766"/>
      <c r="P545" s="3766"/>
      <c r="Q545" s="3767"/>
      <c r="R545" s="3765"/>
      <c r="S545" s="3766"/>
      <c r="T545" s="3766"/>
      <c r="U545" s="3766"/>
      <c r="V545" s="3766"/>
      <c r="W545" s="3766"/>
      <c r="X545" s="3766"/>
      <c r="Y545" s="3766"/>
      <c r="Z545" s="3766"/>
      <c r="AA545" s="3767"/>
      <c r="AB545" s="3765" t="s">
        <v>749</v>
      </c>
      <c r="AC545" s="3766"/>
      <c r="AD545" s="3766"/>
      <c r="AE545" s="3766"/>
      <c r="AF545" s="3766"/>
      <c r="AG545" s="3767"/>
      <c r="AH545" s="3765"/>
      <c r="AI545" s="3766"/>
      <c r="AJ545" s="3766"/>
      <c r="AK545" s="3766"/>
      <c r="AL545" s="3766"/>
      <c r="AM545" s="3766"/>
      <c r="AN545" s="3766"/>
      <c r="AO545" s="3766"/>
      <c r="AP545" s="3766"/>
      <c r="AQ545" s="3766"/>
      <c r="AR545" s="3766"/>
      <c r="AS545" s="3766"/>
      <c r="AT545" s="3767"/>
      <c r="AU545" s="1387"/>
      <c r="AV545" s="1387"/>
    </row>
    <row r="546" spans="1:53" s="1385" customFormat="1" ht="65.099999999999994" customHeight="1" x14ac:dyDescent="0.15">
      <c r="A546" s="1387"/>
      <c r="B546" s="3768" t="str">
        <f>IF('1_入力シート【基本情報】'!DN376&gt;0,'1_入力シート【基本情報】'!M376&amp;'1_入力シート【基本情報】'!P376&amp;"年"&amp;'1_入力シート【基本情報】'!S376&amp;"月","")</f>
        <v/>
      </c>
      <c r="C546" s="3769"/>
      <c r="D546" s="3769"/>
      <c r="E546" s="3769"/>
      <c r="F546" s="3769"/>
      <c r="G546" s="3770"/>
      <c r="H546" s="3771" t="str">
        <f>IF('1_入力シート【基本情報】'!V376="","",'1_入力シート【基本情報】'!V376)</f>
        <v/>
      </c>
      <c r="I546" s="3772"/>
      <c r="J546" s="3772"/>
      <c r="K546" s="3772"/>
      <c r="L546" s="3772"/>
      <c r="M546" s="3772"/>
      <c r="N546" s="3772"/>
      <c r="O546" s="3772"/>
      <c r="P546" s="3772"/>
      <c r="Q546" s="3773"/>
      <c r="R546" s="3771" t="str">
        <f>IF('1_入力シート【基本情報】'!AH376="","",'1_入力シート【基本情報】'!AH376)</f>
        <v/>
      </c>
      <c r="S546" s="3772"/>
      <c r="T546" s="3772"/>
      <c r="U546" s="3772"/>
      <c r="V546" s="3772"/>
      <c r="W546" s="3772"/>
      <c r="X546" s="3772"/>
      <c r="Y546" s="3772"/>
      <c r="Z546" s="3772"/>
      <c r="AA546" s="3773"/>
      <c r="AB546" s="3774" t="str">
        <f>IF(AND('1_入力シート【基本情報】'!DO376&gt;0,'1_入力シート【基本情報】'!DL376&lt;&gt;1),"令和"&amp;'1_入力シート【基本情報】'!AZ376&amp;"年"&amp;'1_入力シート【基本情報】'!BC376&amp;"月",IF('1_入力シート【基本情報】'!DL376=1,"予定なし",""))</f>
        <v/>
      </c>
      <c r="AC546" s="3775"/>
      <c r="AD546" s="3775"/>
      <c r="AE546" s="3775"/>
      <c r="AF546" s="3775"/>
      <c r="AG546" s="3776"/>
      <c r="AH546" s="3771">
        <f>'1_入力シート【基本情報】'!$BF376</f>
        <v>0</v>
      </c>
      <c r="AI546" s="3772"/>
      <c r="AJ546" s="3772"/>
      <c r="AK546" s="3772"/>
      <c r="AL546" s="3772"/>
      <c r="AM546" s="3772"/>
      <c r="AN546" s="3772"/>
      <c r="AO546" s="3772"/>
      <c r="AP546" s="3772"/>
      <c r="AQ546" s="3772"/>
      <c r="AR546" s="3772"/>
      <c r="AS546" s="3772"/>
      <c r="AT546" s="3773"/>
      <c r="AU546" s="1387"/>
      <c r="AV546" s="1387"/>
    </row>
    <row r="547" spans="1:53" s="1385" customFormat="1" ht="65.099999999999994" customHeight="1" x14ac:dyDescent="0.15">
      <c r="A547" s="1387"/>
      <c r="B547" s="3768" t="str">
        <f>IF('1_入力シート【基本情報】'!DN377&gt;0,'1_入力シート【基本情報】'!M377&amp;'1_入力シート【基本情報】'!P377&amp;"年"&amp;'1_入力シート【基本情報】'!S377&amp;"月","")</f>
        <v/>
      </c>
      <c r="C547" s="3769"/>
      <c r="D547" s="3769"/>
      <c r="E547" s="3769"/>
      <c r="F547" s="3769"/>
      <c r="G547" s="3770"/>
      <c r="H547" s="3771" t="str">
        <f>IF('1_入力シート【基本情報】'!V377="","",'1_入力シート【基本情報】'!V377)</f>
        <v/>
      </c>
      <c r="I547" s="3772"/>
      <c r="J547" s="3772"/>
      <c r="K547" s="3772"/>
      <c r="L547" s="3772"/>
      <c r="M547" s="3772"/>
      <c r="N547" s="3772"/>
      <c r="O547" s="3772"/>
      <c r="P547" s="3772"/>
      <c r="Q547" s="3773"/>
      <c r="R547" s="3771" t="str">
        <f>IF('1_入力シート【基本情報】'!AH377="","",'1_入力シート【基本情報】'!AH377)</f>
        <v/>
      </c>
      <c r="S547" s="3772"/>
      <c r="T547" s="3772"/>
      <c r="U547" s="3772"/>
      <c r="V547" s="3772"/>
      <c r="W547" s="3772"/>
      <c r="X547" s="3772"/>
      <c r="Y547" s="3772"/>
      <c r="Z547" s="3772"/>
      <c r="AA547" s="3773"/>
      <c r="AB547" s="3774" t="str">
        <f>IF(AND('1_入力シート【基本情報】'!DO377&gt;0,'1_入力シート【基本情報】'!DL377&lt;&gt;1),"令和"&amp;'1_入力シート【基本情報】'!AZ377&amp;"年"&amp;'1_入力シート【基本情報】'!BC377&amp;"月",IF('1_入力シート【基本情報】'!DL377=1,"予定なし",""))</f>
        <v/>
      </c>
      <c r="AC547" s="3775"/>
      <c r="AD547" s="3775"/>
      <c r="AE547" s="3775"/>
      <c r="AF547" s="3775"/>
      <c r="AG547" s="3776"/>
      <c r="AH547" s="3771">
        <f>'1_入力シート【基本情報】'!$BF377</f>
        <v>0</v>
      </c>
      <c r="AI547" s="3772"/>
      <c r="AJ547" s="3772"/>
      <c r="AK547" s="3772"/>
      <c r="AL547" s="3772"/>
      <c r="AM547" s="3772"/>
      <c r="AN547" s="3772"/>
      <c r="AO547" s="3772"/>
      <c r="AP547" s="3772"/>
      <c r="AQ547" s="3772"/>
      <c r="AR547" s="3772"/>
      <c r="AS547" s="3772"/>
      <c r="AT547" s="3773"/>
      <c r="AU547" s="1387"/>
      <c r="AV547" s="1387"/>
    </row>
    <row r="548" spans="1:53" s="1385" customFormat="1" ht="65.099999999999994" customHeight="1" x14ac:dyDescent="0.15">
      <c r="A548" s="1387"/>
      <c r="B548" s="3768" t="str">
        <f>IF('1_入力シート【基本情報】'!DN378&gt;0,'1_入力シート【基本情報】'!M378&amp;'1_入力シート【基本情報】'!P378&amp;"年"&amp;'1_入力シート【基本情報】'!S378&amp;"月","")</f>
        <v/>
      </c>
      <c r="C548" s="3769"/>
      <c r="D548" s="3769"/>
      <c r="E548" s="3769"/>
      <c r="F548" s="3769"/>
      <c r="G548" s="3770"/>
      <c r="H548" s="3771" t="str">
        <f>IF('1_入力シート【基本情報】'!V378="","",'1_入力シート【基本情報】'!V378)</f>
        <v/>
      </c>
      <c r="I548" s="3772"/>
      <c r="J548" s="3772"/>
      <c r="K548" s="3772"/>
      <c r="L548" s="3772"/>
      <c r="M548" s="3772"/>
      <c r="N548" s="3772"/>
      <c r="O548" s="3772"/>
      <c r="P548" s="3772"/>
      <c r="Q548" s="3773"/>
      <c r="R548" s="3771" t="str">
        <f>IF('1_入力シート【基本情報】'!AH378="","",'1_入力シート【基本情報】'!AH378)</f>
        <v/>
      </c>
      <c r="S548" s="3772"/>
      <c r="T548" s="3772"/>
      <c r="U548" s="3772"/>
      <c r="V548" s="3772"/>
      <c r="W548" s="3772"/>
      <c r="X548" s="3772"/>
      <c r="Y548" s="3772"/>
      <c r="Z548" s="3772"/>
      <c r="AA548" s="3773"/>
      <c r="AB548" s="3774" t="str">
        <f>IF(AND('1_入力シート【基本情報】'!DO378&gt;0,'1_入力シート【基本情報】'!DL378&lt;&gt;1),"令和"&amp;'1_入力シート【基本情報】'!AZ378&amp;"年"&amp;'1_入力シート【基本情報】'!BC378&amp;"月",IF('1_入力シート【基本情報】'!DL378=1,"予定なし",""))</f>
        <v/>
      </c>
      <c r="AC548" s="3775"/>
      <c r="AD548" s="3775"/>
      <c r="AE548" s="3775"/>
      <c r="AF548" s="3775"/>
      <c r="AG548" s="3776"/>
      <c r="AH548" s="3771">
        <f>'1_入力シート【基本情報】'!$BF378</f>
        <v>0</v>
      </c>
      <c r="AI548" s="3772"/>
      <c r="AJ548" s="3772"/>
      <c r="AK548" s="3772"/>
      <c r="AL548" s="3772"/>
      <c r="AM548" s="3772"/>
      <c r="AN548" s="3772"/>
      <c r="AO548" s="3772"/>
      <c r="AP548" s="3772"/>
      <c r="AQ548" s="3772"/>
      <c r="AR548" s="3772"/>
      <c r="AS548" s="3772"/>
      <c r="AT548" s="3773"/>
      <c r="AU548" s="1387"/>
      <c r="AV548" s="1387"/>
      <c r="BA548" s="1592"/>
    </row>
    <row r="549" spans="1:53" s="1385" customFormat="1" ht="65.099999999999994" customHeight="1" x14ac:dyDescent="0.15">
      <c r="A549" s="1387"/>
      <c r="B549" s="3768" t="str">
        <f>IF('1_入力シート【基本情報】'!DN379&gt;0,'1_入力シート【基本情報】'!M379&amp;'1_入力シート【基本情報】'!P379&amp;"年"&amp;'1_入力シート【基本情報】'!S379&amp;"月","")</f>
        <v/>
      </c>
      <c r="C549" s="3769"/>
      <c r="D549" s="3769"/>
      <c r="E549" s="3769"/>
      <c r="F549" s="3769"/>
      <c r="G549" s="3770"/>
      <c r="H549" s="3771" t="str">
        <f>IF('1_入力シート【基本情報】'!V379="","",'1_入力シート【基本情報】'!V379)</f>
        <v/>
      </c>
      <c r="I549" s="3772"/>
      <c r="J549" s="3772"/>
      <c r="K549" s="3772"/>
      <c r="L549" s="3772"/>
      <c r="M549" s="3772"/>
      <c r="N549" s="3772"/>
      <c r="O549" s="3772"/>
      <c r="P549" s="3772"/>
      <c r="Q549" s="3773"/>
      <c r="R549" s="3771" t="str">
        <f>IF('1_入力シート【基本情報】'!AH379="","",'1_入力シート【基本情報】'!AH379)</f>
        <v/>
      </c>
      <c r="S549" s="3772"/>
      <c r="T549" s="3772"/>
      <c r="U549" s="3772"/>
      <c r="V549" s="3772"/>
      <c r="W549" s="3772"/>
      <c r="X549" s="3772"/>
      <c r="Y549" s="3772"/>
      <c r="Z549" s="3772"/>
      <c r="AA549" s="3773"/>
      <c r="AB549" s="3774" t="str">
        <f>IF(AND('1_入力シート【基本情報】'!DO379&gt;0,'1_入力シート【基本情報】'!DL379&lt;&gt;1),"令和"&amp;'1_入力シート【基本情報】'!AZ379&amp;"年"&amp;'1_入力シート【基本情報】'!BC379&amp;"月",IF('1_入力シート【基本情報】'!DL379=1,"予定なし",""))</f>
        <v/>
      </c>
      <c r="AC549" s="3775"/>
      <c r="AD549" s="3775"/>
      <c r="AE549" s="3775"/>
      <c r="AF549" s="3775"/>
      <c r="AG549" s="3776"/>
      <c r="AH549" s="3771">
        <f>'1_入力シート【基本情報】'!$BF379</f>
        <v>0</v>
      </c>
      <c r="AI549" s="3772"/>
      <c r="AJ549" s="3772"/>
      <c r="AK549" s="3772"/>
      <c r="AL549" s="3772"/>
      <c r="AM549" s="3772"/>
      <c r="AN549" s="3772"/>
      <c r="AO549" s="3772"/>
      <c r="AP549" s="3772"/>
      <c r="AQ549" s="3772"/>
      <c r="AR549" s="3772"/>
      <c r="AS549" s="3772"/>
      <c r="AT549" s="3773"/>
      <c r="AU549" s="1387"/>
      <c r="AV549" s="1387"/>
    </row>
    <row r="550" spans="1:53" s="1385" customFormat="1" ht="65.099999999999994" customHeight="1" x14ac:dyDescent="0.15">
      <c r="A550" s="1387"/>
      <c r="B550" s="3768" t="str">
        <f>IF('1_入力シート【基本情報】'!DN380&gt;0,'1_入力シート【基本情報】'!M380&amp;'1_入力シート【基本情報】'!P380&amp;"年"&amp;'1_入力シート【基本情報】'!S380&amp;"月","")</f>
        <v/>
      </c>
      <c r="C550" s="3769"/>
      <c r="D550" s="3769"/>
      <c r="E550" s="3769"/>
      <c r="F550" s="3769"/>
      <c r="G550" s="3770"/>
      <c r="H550" s="3771" t="str">
        <f>IF('1_入力シート【基本情報】'!V380="","",'1_入力シート【基本情報】'!V380)</f>
        <v/>
      </c>
      <c r="I550" s="3772"/>
      <c r="J550" s="3772"/>
      <c r="K550" s="3772"/>
      <c r="L550" s="3772"/>
      <c r="M550" s="3772"/>
      <c r="N550" s="3772"/>
      <c r="O550" s="3772"/>
      <c r="P550" s="3772"/>
      <c r="Q550" s="3773"/>
      <c r="R550" s="3771" t="str">
        <f>IF('1_入力シート【基本情報】'!AH380="","",'1_入力シート【基本情報】'!AH380)</f>
        <v/>
      </c>
      <c r="S550" s="3772"/>
      <c r="T550" s="3772"/>
      <c r="U550" s="3772"/>
      <c r="V550" s="3772"/>
      <c r="W550" s="3772"/>
      <c r="X550" s="3772"/>
      <c r="Y550" s="3772"/>
      <c r="Z550" s="3772"/>
      <c r="AA550" s="3773"/>
      <c r="AB550" s="3774" t="str">
        <f>IF(AND('1_入力シート【基本情報】'!DO380&gt;0,'1_入力シート【基本情報】'!DL380&lt;&gt;1),"令和"&amp;'1_入力シート【基本情報】'!AZ380&amp;"年"&amp;'1_入力シート【基本情報】'!BC380&amp;"月",IF('1_入力シート【基本情報】'!DL380=1,"予定なし",""))</f>
        <v/>
      </c>
      <c r="AC550" s="3775"/>
      <c r="AD550" s="3775"/>
      <c r="AE550" s="3775"/>
      <c r="AF550" s="3775"/>
      <c r="AG550" s="3776"/>
      <c r="AH550" s="3771">
        <f>'1_入力シート【基本情報】'!$BF380</f>
        <v>0</v>
      </c>
      <c r="AI550" s="3772"/>
      <c r="AJ550" s="3772"/>
      <c r="AK550" s="3772"/>
      <c r="AL550" s="3772"/>
      <c r="AM550" s="3772"/>
      <c r="AN550" s="3772"/>
      <c r="AO550" s="3772"/>
      <c r="AP550" s="3772"/>
      <c r="AQ550" s="3772"/>
      <c r="AR550" s="3772"/>
      <c r="AS550" s="3772"/>
      <c r="AT550" s="3773"/>
      <c r="AU550" s="1387"/>
      <c r="AV550" s="1387"/>
      <c r="BA550" s="1592"/>
    </row>
    <row r="551" spans="1:53" s="1385" customFormat="1" ht="65.099999999999994" hidden="1" customHeight="1" x14ac:dyDescent="0.15">
      <c r="A551" s="1387"/>
      <c r="B551" s="3777"/>
      <c r="C551" s="3778"/>
      <c r="D551" s="3778"/>
      <c r="E551" s="3778"/>
      <c r="F551" s="3778"/>
      <c r="G551" s="3779"/>
      <c r="H551" s="3780"/>
      <c r="I551" s="3781"/>
      <c r="J551" s="3781"/>
      <c r="K551" s="3781"/>
      <c r="L551" s="3781"/>
      <c r="M551" s="3781"/>
      <c r="N551" s="3781"/>
      <c r="O551" s="3781"/>
      <c r="P551" s="3781"/>
      <c r="Q551" s="3782"/>
      <c r="R551" s="3780"/>
      <c r="S551" s="3781"/>
      <c r="T551" s="3781"/>
      <c r="U551" s="3781"/>
      <c r="V551" s="3781"/>
      <c r="W551" s="3781"/>
      <c r="X551" s="3781"/>
      <c r="Y551" s="3781"/>
      <c r="Z551" s="3781"/>
      <c r="AA551" s="3782"/>
      <c r="AB551" s="3783"/>
      <c r="AC551" s="3784"/>
      <c r="AD551" s="3784"/>
      <c r="AE551" s="3784"/>
      <c r="AF551" s="3784"/>
      <c r="AG551" s="3785"/>
      <c r="AH551" s="3780"/>
      <c r="AI551" s="3781"/>
      <c r="AJ551" s="3781"/>
      <c r="AK551" s="3781"/>
      <c r="AL551" s="3781"/>
      <c r="AM551" s="3781"/>
      <c r="AN551" s="3781"/>
      <c r="AO551" s="3781"/>
      <c r="AP551" s="3781"/>
      <c r="AQ551" s="3781"/>
      <c r="AR551" s="3781"/>
      <c r="AS551" s="3781"/>
      <c r="AT551" s="3782"/>
      <c r="AU551" s="1387"/>
      <c r="AV551" s="1387"/>
    </row>
    <row r="552" spans="1:53" s="1385" customFormat="1" ht="65.099999999999994" hidden="1" customHeight="1" x14ac:dyDescent="0.15">
      <c r="A552" s="1387"/>
      <c r="B552" s="3777"/>
      <c r="C552" s="3778"/>
      <c r="D552" s="3778"/>
      <c r="E552" s="3778"/>
      <c r="F552" s="3778"/>
      <c r="G552" s="3779"/>
      <c r="H552" s="3780"/>
      <c r="I552" s="3781"/>
      <c r="J552" s="3781"/>
      <c r="K552" s="3781"/>
      <c r="L552" s="3781"/>
      <c r="M552" s="3781"/>
      <c r="N552" s="3781"/>
      <c r="O552" s="3781"/>
      <c r="P552" s="3781"/>
      <c r="Q552" s="3782"/>
      <c r="R552" s="3780"/>
      <c r="S552" s="3781"/>
      <c r="T552" s="3781"/>
      <c r="U552" s="3781"/>
      <c r="V552" s="3781"/>
      <c r="W552" s="3781"/>
      <c r="X552" s="3781"/>
      <c r="Y552" s="3781"/>
      <c r="Z552" s="3781"/>
      <c r="AA552" s="3782"/>
      <c r="AB552" s="3783"/>
      <c r="AC552" s="3784"/>
      <c r="AD552" s="3784"/>
      <c r="AE552" s="3784"/>
      <c r="AF552" s="3784"/>
      <c r="AG552" s="3785"/>
      <c r="AH552" s="3780"/>
      <c r="AI552" s="3781"/>
      <c r="AJ552" s="3781"/>
      <c r="AK552" s="3781"/>
      <c r="AL552" s="3781"/>
      <c r="AM552" s="3781"/>
      <c r="AN552" s="3781"/>
      <c r="AO552" s="3781"/>
      <c r="AP552" s="3781"/>
      <c r="AQ552" s="3781"/>
      <c r="AR552" s="3781"/>
      <c r="AS552" s="3781"/>
      <c r="AT552" s="3782"/>
      <c r="AU552" s="1387"/>
      <c r="AV552" s="1387"/>
    </row>
    <row r="553" spans="1:53" s="1385" customFormat="1" ht="65.099999999999994" hidden="1" customHeight="1" x14ac:dyDescent="0.15">
      <c r="A553" s="1387"/>
      <c r="B553" s="3777"/>
      <c r="C553" s="3778"/>
      <c r="D553" s="3778"/>
      <c r="E553" s="3778"/>
      <c r="F553" s="3778"/>
      <c r="G553" s="3779"/>
      <c r="H553" s="3780"/>
      <c r="I553" s="3781"/>
      <c r="J553" s="3781"/>
      <c r="K553" s="3781"/>
      <c r="L553" s="3781"/>
      <c r="M553" s="3781"/>
      <c r="N553" s="3781"/>
      <c r="O553" s="3781"/>
      <c r="P553" s="3781"/>
      <c r="Q553" s="3782"/>
      <c r="R553" s="3780"/>
      <c r="S553" s="3781"/>
      <c r="T553" s="3781"/>
      <c r="U553" s="3781"/>
      <c r="V553" s="3781"/>
      <c r="W553" s="3781"/>
      <c r="X553" s="3781"/>
      <c r="Y553" s="3781"/>
      <c r="Z553" s="3781"/>
      <c r="AA553" s="3782"/>
      <c r="AB553" s="3783"/>
      <c r="AC553" s="3784"/>
      <c r="AD553" s="3784"/>
      <c r="AE553" s="3784"/>
      <c r="AF553" s="3784"/>
      <c r="AG553" s="3785"/>
      <c r="AH553" s="3780"/>
      <c r="AI553" s="3781"/>
      <c r="AJ553" s="3781"/>
      <c r="AK553" s="3781"/>
      <c r="AL553" s="3781"/>
      <c r="AM553" s="3781"/>
      <c r="AN553" s="3781"/>
      <c r="AO553" s="3781"/>
      <c r="AP553" s="3781"/>
      <c r="AQ553" s="3781"/>
      <c r="AR553" s="3781"/>
      <c r="AS553" s="3781"/>
      <c r="AT553" s="3782"/>
      <c r="AU553" s="1387"/>
      <c r="AV553" s="1387"/>
    </row>
    <row r="554" spans="1:53" s="1385" customFormat="1" ht="65.099999999999994" hidden="1" customHeight="1" x14ac:dyDescent="0.15">
      <c r="A554" s="1387"/>
      <c r="B554" s="3777"/>
      <c r="C554" s="3778"/>
      <c r="D554" s="3778"/>
      <c r="E554" s="3778"/>
      <c r="F554" s="3778"/>
      <c r="G554" s="3779"/>
      <c r="H554" s="3780"/>
      <c r="I554" s="3781"/>
      <c r="J554" s="3781"/>
      <c r="K554" s="3781"/>
      <c r="L554" s="3781"/>
      <c r="M554" s="3781"/>
      <c r="N554" s="3781"/>
      <c r="O554" s="3781"/>
      <c r="P554" s="3781"/>
      <c r="Q554" s="3782"/>
      <c r="R554" s="3780"/>
      <c r="S554" s="3781"/>
      <c r="T554" s="3781"/>
      <c r="U554" s="3781"/>
      <c r="V554" s="3781"/>
      <c r="W554" s="3781"/>
      <c r="X554" s="3781"/>
      <c r="Y554" s="3781"/>
      <c r="Z554" s="3781"/>
      <c r="AA554" s="3782"/>
      <c r="AB554" s="3783"/>
      <c r="AC554" s="3784"/>
      <c r="AD554" s="3784"/>
      <c r="AE554" s="3784"/>
      <c r="AF554" s="3784"/>
      <c r="AG554" s="3785"/>
      <c r="AH554" s="3780"/>
      <c r="AI554" s="3781"/>
      <c r="AJ554" s="3781"/>
      <c r="AK554" s="3781"/>
      <c r="AL554" s="3781"/>
      <c r="AM554" s="3781"/>
      <c r="AN554" s="3781"/>
      <c r="AO554" s="3781"/>
      <c r="AP554" s="3781"/>
      <c r="AQ554" s="3781"/>
      <c r="AR554" s="3781"/>
      <c r="AS554" s="3781"/>
      <c r="AT554" s="3782"/>
      <c r="AU554" s="1387"/>
      <c r="AV554" s="1387"/>
    </row>
    <row r="555" spans="1:53" s="1385" customFormat="1" ht="65.099999999999994" hidden="1" customHeight="1" x14ac:dyDescent="0.15">
      <c r="A555" s="1387"/>
      <c r="B555" s="3777"/>
      <c r="C555" s="3778"/>
      <c r="D555" s="3778"/>
      <c r="E555" s="3778"/>
      <c r="F555" s="3778"/>
      <c r="G555" s="3779"/>
      <c r="H555" s="3780"/>
      <c r="I555" s="3781"/>
      <c r="J555" s="3781"/>
      <c r="K555" s="3781"/>
      <c r="L555" s="3781"/>
      <c r="M555" s="3781"/>
      <c r="N555" s="3781"/>
      <c r="O555" s="3781"/>
      <c r="P555" s="3781"/>
      <c r="Q555" s="3782"/>
      <c r="R555" s="3780"/>
      <c r="S555" s="3781"/>
      <c r="T555" s="3781"/>
      <c r="U555" s="3781"/>
      <c r="V555" s="3781"/>
      <c r="W555" s="3781"/>
      <c r="X555" s="3781"/>
      <c r="Y555" s="3781"/>
      <c r="Z555" s="3781"/>
      <c r="AA555" s="3782"/>
      <c r="AB555" s="3783"/>
      <c r="AC555" s="3784"/>
      <c r="AD555" s="3784"/>
      <c r="AE555" s="3784"/>
      <c r="AF555" s="3784"/>
      <c r="AG555" s="3785"/>
      <c r="AH555" s="3780"/>
      <c r="AI555" s="3781"/>
      <c r="AJ555" s="3781"/>
      <c r="AK555" s="3781"/>
      <c r="AL555" s="3781"/>
      <c r="AM555" s="3781"/>
      <c r="AN555" s="3781"/>
      <c r="AO555" s="3781"/>
      <c r="AP555" s="3781"/>
      <c r="AQ555" s="3781"/>
      <c r="AR555" s="3781"/>
      <c r="AS555" s="3781"/>
      <c r="AT555" s="3782"/>
      <c r="AU555" s="1387"/>
      <c r="AV555" s="1387"/>
    </row>
    <row r="556" spans="1:53" s="1385" customFormat="1" ht="65.099999999999994" hidden="1" customHeight="1" x14ac:dyDescent="0.15">
      <c r="A556" s="1387"/>
      <c r="B556" s="3777"/>
      <c r="C556" s="3778"/>
      <c r="D556" s="3778"/>
      <c r="E556" s="3778"/>
      <c r="F556" s="3778"/>
      <c r="G556" s="3779"/>
      <c r="H556" s="3780"/>
      <c r="I556" s="3781"/>
      <c r="J556" s="3781"/>
      <c r="K556" s="3781"/>
      <c r="L556" s="3781"/>
      <c r="M556" s="3781"/>
      <c r="N556" s="3781"/>
      <c r="O556" s="3781"/>
      <c r="P556" s="3781"/>
      <c r="Q556" s="3782"/>
      <c r="R556" s="3780"/>
      <c r="S556" s="3781"/>
      <c r="T556" s="3781"/>
      <c r="U556" s="3781"/>
      <c r="V556" s="3781"/>
      <c r="W556" s="3781"/>
      <c r="X556" s="3781"/>
      <c r="Y556" s="3781"/>
      <c r="Z556" s="3781"/>
      <c r="AA556" s="3782"/>
      <c r="AB556" s="3783"/>
      <c r="AC556" s="3784"/>
      <c r="AD556" s="3784"/>
      <c r="AE556" s="3784"/>
      <c r="AF556" s="3784"/>
      <c r="AG556" s="3785"/>
      <c r="AH556" s="3780"/>
      <c r="AI556" s="3781"/>
      <c r="AJ556" s="3781"/>
      <c r="AK556" s="3781"/>
      <c r="AL556" s="3781"/>
      <c r="AM556" s="3781"/>
      <c r="AN556" s="3781"/>
      <c r="AO556" s="3781"/>
      <c r="AP556" s="3781"/>
      <c r="AQ556" s="3781"/>
      <c r="AR556" s="3781"/>
      <c r="AS556" s="3781"/>
      <c r="AT556" s="3782"/>
      <c r="AU556" s="1387"/>
      <c r="AV556" s="1387"/>
    </row>
    <row r="557" spans="1:53" s="1385" customFormat="1" ht="65.099999999999994" hidden="1" customHeight="1" x14ac:dyDescent="0.15">
      <c r="A557" s="1387"/>
      <c r="B557" s="3777"/>
      <c r="C557" s="3778"/>
      <c r="D557" s="3778"/>
      <c r="E557" s="3778"/>
      <c r="F557" s="3778"/>
      <c r="G557" s="3779"/>
      <c r="H557" s="3780"/>
      <c r="I557" s="3781"/>
      <c r="J557" s="3781"/>
      <c r="K557" s="3781"/>
      <c r="L557" s="3781"/>
      <c r="M557" s="3781"/>
      <c r="N557" s="3781"/>
      <c r="O557" s="3781"/>
      <c r="P557" s="3781"/>
      <c r="Q557" s="3782"/>
      <c r="R557" s="3780"/>
      <c r="S557" s="3781"/>
      <c r="T557" s="3781"/>
      <c r="U557" s="3781"/>
      <c r="V557" s="3781"/>
      <c r="W557" s="3781"/>
      <c r="X557" s="3781"/>
      <c r="Y557" s="3781"/>
      <c r="Z557" s="3781"/>
      <c r="AA557" s="3782"/>
      <c r="AB557" s="3783"/>
      <c r="AC557" s="3784"/>
      <c r="AD557" s="3784"/>
      <c r="AE557" s="3784"/>
      <c r="AF557" s="3784"/>
      <c r="AG557" s="3785"/>
      <c r="AH557" s="3780"/>
      <c r="AI557" s="3781"/>
      <c r="AJ557" s="3781"/>
      <c r="AK557" s="3781"/>
      <c r="AL557" s="3781"/>
      <c r="AM557" s="3781"/>
      <c r="AN557" s="3781"/>
      <c r="AO557" s="3781"/>
      <c r="AP557" s="3781"/>
      <c r="AQ557" s="3781"/>
      <c r="AR557" s="3781"/>
      <c r="AS557" s="3781"/>
      <c r="AT557" s="3782"/>
      <c r="AU557" s="1387"/>
      <c r="AV557" s="1387"/>
      <c r="BA557" s="1530"/>
    </row>
    <row r="558" spans="1:53" s="1385" customFormat="1" ht="18" customHeight="1" x14ac:dyDescent="0.15">
      <c r="A558" s="1387"/>
      <c r="B558" s="1387"/>
      <c r="C558" s="1387"/>
      <c r="D558" s="1387"/>
      <c r="E558" s="1387"/>
      <c r="F558" s="1387"/>
      <c r="G558" s="1387"/>
      <c r="H558" s="1387"/>
      <c r="I558" s="1387"/>
      <c r="J558" s="1387"/>
      <c r="K558" s="1387"/>
      <c r="L558" s="1387"/>
      <c r="M558" s="1387"/>
      <c r="N558" s="1387"/>
      <c r="O558" s="1387"/>
      <c r="P558" s="1387"/>
      <c r="Q558" s="1387"/>
      <c r="R558" s="1387"/>
      <c r="S558" s="1387"/>
      <c r="T558" s="1387"/>
      <c r="U558" s="1387"/>
      <c r="V558" s="1387"/>
      <c r="W558" s="1387"/>
      <c r="X558" s="1387"/>
      <c r="Y558" s="1387"/>
      <c r="Z558" s="1387"/>
      <c r="AA558" s="1387"/>
      <c r="AB558" s="1387"/>
      <c r="AC558" s="1387"/>
      <c r="AD558" s="1387"/>
      <c r="AE558" s="1387"/>
      <c r="AF558" s="1387"/>
      <c r="AG558" s="1387"/>
      <c r="AH558" s="1387"/>
      <c r="AI558" s="1387"/>
      <c r="AJ558" s="1387"/>
      <c r="AK558" s="1387"/>
      <c r="AL558" s="1387"/>
      <c r="AM558" s="1387"/>
      <c r="AN558" s="1387"/>
      <c r="AO558" s="1387"/>
      <c r="AP558" s="1387"/>
      <c r="AQ558" s="1387"/>
      <c r="AR558" s="1387"/>
      <c r="AS558" s="1387"/>
      <c r="AT558" s="1387"/>
      <c r="AU558" s="1387"/>
      <c r="AV558" s="1387"/>
    </row>
    <row r="559" spans="1:53" s="1385" customFormat="1" ht="11.25" x14ac:dyDescent="0.15">
      <c r="A559" s="1387"/>
      <c r="B559" s="1388" t="s">
        <v>756</v>
      </c>
      <c r="C559" s="1387"/>
      <c r="D559" s="1387"/>
      <c r="E559" s="1387"/>
      <c r="F559" s="1387"/>
      <c r="G559" s="1387"/>
      <c r="H559" s="1387"/>
      <c r="I559" s="1387"/>
      <c r="J559" s="1387"/>
      <c r="K559" s="1387"/>
      <c r="L559" s="1387"/>
      <c r="M559" s="1387"/>
      <c r="N559" s="1387"/>
      <c r="O559" s="1387"/>
      <c r="P559" s="1387"/>
      <c r="Q559" s="1387"/>
      <c r="R559" s="1387"/>
      <c r="S559" s="1387"/>
      <c r="T559" s="1387"/>
      <c r="U559" s="1387"/>
      <c r="V559" s="1387"/>
      <c r="W559" s="1387"/>
      <c r="X559" s="1387"/>
      <c r="Y559" s="1387"/>
      <c r="Z559" s="1387"/>
      <c r="AA559" s="1387"/>
      <c r="AB559" s="1387"/>
      <c r="AC559" s="1387"/>
      <c r="AD559" s="1387"/>
      <c r="AE559" s="1387"/>
      <c r="AF559" s="1387"/>
      <c r="AG559" s="1387"/>
      <c r="AH559" s="1387"/>
      <c r="AI559" s="1387"/>
      <c r="AJ559" s="1387"/>
      <c r="AK559" s="1387"/>
      <c r="AL559" s="1387"/>
      <c r="AM559" s="1387"/>
      <c r="AN559" s="1387"/>
      <c r="AO559" s="1387"/>
      <c r="AP559" s="1387"/>
      <c r="AQ559" s="1387"/>
      <c r="AR559" s="1387"/>
      <c r="AS559" s="1387"/>
      <c r="AT559" s="1387"/>
      <c r="AU559" s="1387"/>
      <c r="AV559" s="1387"/>
    </row>
    <row r="560" spans="1:53" s="1385" customFormat="1" ht="6" customHeight="1" x14ac:dyDescent="0.15">
      <c r="A560" s="1387"/>
      <c r="B560" s="1387"/>
      <c r="C560" s="1387"/>
      <c r="D560" s="1387"/>
      <c r="E560" s="1387"/>
      <c r="F560" s="1387"/>
      <c r="G560" s="1387"/>
      <c r="H560" s="1387"/>
      <c r="I560" s="1387"/>
      <c r="J560" s="1387"/>
      <c r="K560" s="1387"/>
      <c r="L560" s="1387"/>
      <c r="M560" s="1387"/>
      <c r="N560" s="1387"/>
      <c r="O560" s="1387"/>
      <c r="P560" s="1387"/>
      <c r="Q560" s="1387"/>
      <c r="R560" s="1387"/>
      <c r="S560" s="1387"/>
      <c r="T560" s="1387"/>
      <c r="U560" s="1387"/>
      <c r="V560" s="1387"/>
      <c r="W560" s="1387"/>
      <c r="X560" s="1387"/>
      <c r="Y560" s="1387"/>
      <c r="Z560" s="1387"/>
      <c r="AA560" s="1387"/>
      <c r="AB560" s="1387"/>
      <c r="AC560" s="1387"/>
      <c r="AD560" s="1387"/>
      <c r="AE560" s="1387"/>
      <c r="AF560" s="1387"/>
      <c r="AG560" s="1387"/>
      <c r="AH560" s="1387"/>
      <c r="AI560" s="1387"/>
      <c r="AJ560" s="1387"/>
      <c r="AK560" s="1387"/>
      <c r="AL560" s="1387"/>
      <c r="AM560" s="1387"/>
      <c r="AN560" s="1387"/>
      <c r="AO560" s="1387"/>
      <c r="AP560" s="1387"/>
      <c r="AQ560" s="1387"/>
      <c r="AR560" s="1387"/>
      <c r="AS560" s="1387"/>
      <c r="AT560" s="1387"/>
      <c r="AU560" s="1387"/>
      <c r="AV560" s="1387"/>
    </row>
    <row r="561" spans="1:53" s="1385" customFormat="1" ht="18" customHeight="1" x14ac:dyDescent="0.15">
      <c r="A561" s="1387"/>
      <c r="B561" s="3747" t="s">
        <v>754</v>
      </c>
      <c r="C561" s="3748"/>
      <c r="D561" s="3748"/>
      <c r="E561" s="3748"/>
      <c r="F561" s="3748"/>
      <c r="G561" s="3749"/>
      <c r="H561" s="3750" t="s">
        <v>753</v>
      </c>
      <c r="I561" s="3751"/>
      <c r="J561" s="3751"/>
      <c r="K561" s="3751"/>
      <c r="L561" s="3751"/>
      <c r="M561" s="3751"/>
      <c r="N561" s="3751"/>
      <c r="O561" s="3751"/>
      <c r="P561" s="3751"/>
      <c r="Q561" s="3752"/>
      <c r="R561" s="3750" t="s">
        <v>752</v>
      </c>
      <c r="S561" s="3751"/>
      <c r="T561" s="3751"/>
      <c r="U561" s="3751"/>
      <c r="V561" s="3751"/>
      <c r="W561" s="3751"/>
      <c r="X561" s="3751"/>
      <c r="Y561" s="3751"/>
      <c r="Z561" s="3751"/>
      <c r="AA561" s="3752"/>
      <c r="AB561" s="3750" t="s">
        <v>3539</v>
      </c>
      <c r="AC561" s="3751"/>
      <c r="AD561" s="3751"/>
      <c r="AE561" s="3751"/>
      <c r="AF561" s="3751"/>
      <c r="AG561" s="3752"/>
      <c r="AH561" s="3750" t="s">
        <v>751</v>
      </c>
      <c r="AI561" s="3751"/>
      <c r="AJ561" s="3751"/>
      <c r="AK561" s="3751"/>
      <c r="AL561" s="3751"/>
      <c r="AM561" s="3751"/>
      <c r="AN561" s="3751"/>
      <c r="AO561" s="3751"/>
      <c r="AP561" s="3751"/>
      <c r="AQ561" s="3751"/>
      <c r="AR561" s="3751"/>
      <c r="AS561" s="3751"/>
      <c r="AT561" s="3752"/>
      <c r="AU561" s="1387"/>
      <c r="AV561" s="1387"/>
    </row>
    <row r="562" spans="1:53" s="1385" customFormat="1" ht="18" customHeight="1" x14ac:dyDescent="0.15">
      <c r="A562" s="1387"/>
      <c r="B562" s="3762" t="s">
        <v>750</v>
      </c>
      <c r="C562" s="3763"/>
      <c r="D562" s="3763"/>
      <c r="E562" s="3763"/>
      <c r="F562" s="3763"/>
      <c r="G562" s="3764"/>
      <c r="H562" s="3765"/>
      <c r="I562" s="3766"/>
      <c r="J562" s="3766"/>
      <c r="K562" s="3766"/>
      <c r="L562" s="3766"/>
      <c r="M562" s="3766"/>
      <c r="N562" s="3766"/>
      <c r="O562" s="3766"/>
      <c r="P562" s="3766"/>
      <c r="Q562" s="3767"/>
      <c r="R562" s="3765"/>
      <c r="S562" s="3766"/>
      <c r="T562" s="3766"/>
      <c r="U562" s="3766"/>
      <c r="V562" s="3766"/>
      <c r="W562" s="3766"/>
      <c r="X562" s="3766"/>
      <c r="Y562" s="3766"/>
      <c r="Z562" s="3766"/>
      <c r="AA562" s="3767"/>
      <c r="AB562" s="3765" t="s">
        <v>749</v>
      </c>
      <c r="AC562" s="3766"/>
      <c r="AD562" s="3766"/>
      <c r="AE562" s="3766"/>
      <c r="AF562" s="3766"/>
      <c r="AG562" s="3767"/>
      <c r="AH562" s="3765"/>
      <c r="AI562" s="3766"/>
      <c r="AJ562" s="3766"/>
      <c r="AK562" s="3766"/>
      <c r="AL562" s="3766"/>
      <c r="AM562" s="3766"/>
      <c r="AN562" s="3766"/>
      <c r="AO562" s="3766"/>
      <c r="AP562" s="3766"/>
      <c r="AQ562" s="3766"/>
      <c r="AR562" s="3766"/>
      <c r="AS562" s="3766"/>
      <c r="AT562" s="3767"/>
      <c r="AU562" s="1387"/>
      <c r="AV562" s="1387"/>
    </row>
    <row r="563" spans="1:53" s="1385" customFormat="1" ht="65.099999999999994" customHeight="1" x14ac:dyDescent="0.15">
      <c r="A563" s="1387"/>
      <c r="B563" s="3768" t="str">
        <f>IF('1_入力シート【基本情報】'!DN390&gt;0,'1_入力シート【基本情報】'!M390&amp;'1_入力シート【基本情報】'!P390&amp;"年"&amp;'1_入力シート【基本情報】'!S390&amp;"月","")</f>
        <v/>
      </c>
      <c r="C563" s="3769"/>
      <c r="D563" s="3769"/>
      <c r="E563" s="3769"/>
      <c r="F563" s="3769"/>
      <c r="G563" s="3770"/>
      <c r="H563" s="3771" t="str">
        <f>IF('1_入力シート【基本情報】'!V390="","",'1_入力シート【基本情報】'!V390)</f>
        <v/>
      </c>
      <c r="I563" s="3772"/>
      <c r="J563" s="3772"/>
      <c r="K563" s="3772"/>
      <c r="L563" s="3772"/>
      <c r="M563" s="3772"/>
      <c r="N563" s="3772"/>
      <c r="O563" s="3772"/>
      <c r="P563" s="3772"/>
      <c r="Q563" s="3773"/>
      <c r="R563" s="3771" t="str">
        <f>IF('1_入力シート【基本情報】'!AH390="","",'1_入力シート【基本情報】'!AH390)</f>
        <v/>
      </c>
      <c r="S563" s="3772"/>
      <c r="T563" s="3772"/>
      <c r="U563" s="3772"/>
      <c r="V563" s="3772"/>
      <c r="W563" s="3772"/>
      <c r="X563" s="3772"/>
      <c r="Y563" s="3772"/>
      <c r="Z563" s="3772"/>
      <c r="AA563" s="3773"/>
      <c r="AB563" s="3774" t="str">
        <f>IF(AND('1_入力シート【基本情報】'!DO390&gt;0,'1_入力シート【基本情報】'!DL390&lt;&gt;1),"令和"&amp;'1_入力シート【基本情報】'!AZ390&amp;"年"&amp;'1_入力シート【基本情報】'!BC390&amp;"月",IF('1_入力シート【基本情報】'!DL390=1,"予定なし",""))</f>
        <v/>
      </c>
      <c r="AC563" s="3775"/>
      <c r="AD563" s="3775"/>
      <c r="AE563" s="3775"/>
      <c r="AF563" s="3775"/>
      <c r="AG563" s="3776"/>
      <c r="AH563" s="3771">
        <f>'1_入力シート【基本情報】'!$BF390</f>
        <v>0</v>
      </c>
      <c r="AI563" s="3772"/>
      <c r="AJ563" s="3772"/>
      <c r="AK563" s="3772"/>
      <c r="AL563" s="3772"/>
      <c r="AM563" s="3772"/>
      <c r="AN563" s="3772"/>
      <c r="AO563" s="3772"/>
      <c r="AP563" s="3772"/>
      <c r="AQ563" s="3772"/>
      <c r="AR563" s="3772"/>
      <c r="AS563" s="3772"/>
      <c r="AT563" s="3773"/>
      <c r="AU563" s="1387"/>
      <c r="AV563" s="1387"/>
    </row>
    <row r="564" spans="1:53" s="1385" customFormat="1" ht="65.099999999999994" customHeight="1" x14ac:dyDescent="0.15">
      <c r="A564" s="1387"/>
      <c r="B564" s="3768" t="str">
        <f>IF('1_入力シート【基本情報】'!DN391&gt;0,'1_入力シート【基本情報】'!M391&amp;'1_入力シート【基本情報】'!P391&amp;"年"&amp;'1_入力シート【基本情報】'!S391&amp;"月","")</f>
        <v/>
      </c>
      <c r="C564" s="3769"/>
      <c r="D564" s="3769"/>
      <c r="E564" s="3769"/>
      <c r="F564" s="3769"/>
      <c r="G564" s="3770"/>
      <c r="H564" s="3771" t="str">
        <f>IF('1_入力シート【基本情報】'!V391="","",'1_入力シート【基本情報】'!V391)</f>
        <v/>
      </c>
      <c r="I564" s="3772"/>
      <c r="J564" s="3772"/>
      <c r="K564" s="3772"/>
      <c r="L564" s="3772"/>
      <c r="M564" s="3772"/>
      <c r="N564" s="3772"/>
      <c r="O564" s="3772"/>
      <c r="P564" s="3772"/>
      <c r="Q564" s="3773"/>
      <c r="R564" s="3771" t="str">
        <f>IF('1_入力シート【基本情報】'!AH391="","",'1_入力シート【基本情報】'!AH391)</f>
        <v/>
      </c>
      <c r="S564" s="3772"/>
      <c r="T564" s="3772"/>
      <c r="U564" s="3772"/>
      <c r="V564" s="3772"/>
      <c r="W564" s="3772"/>
      <c r="X564" s="3772"/>
      <c r="Y564" s="3772"/>
      <c r="Z564" s="3772"/>
      <c r="AA564" s="3773"/>
      <c r="AB564" s="3774" t="str">
        <f>IF(AND('1_入力シート【基本情報】'!DO391&gt;0,'1_入力シート【基本情報】'!DL391&lt;&gt;1),"令和"&amp;'1_入力シート【基本情報】'!AZ391&amp;"年"&amp;'1_入力シート【基本情報】'!BC391&amp;"月",IF('1_入力シート【基本情報】'!DL391=1,"予定なし",""))</f>
        <v/>
      </c>
      <c r="AC564" s="3775"/>
      <c r="AD564" s="3775"/>
      <c r="AE564" s="3775"/>
      <c r="AF564" s="3775"/>
      <c r="AG564" s="3776"/>
      <c r="AH564" s="3771">
        <f>'1_入力シート【基本情報】'!$BF391</f>
        <v>0</v>
      </c>
      <c r="AI564" s="3772"/>
      <c r="AJ564" s="3772"/>
      <c r="AK564" s="3772"/>
      <c r="AL564" s="3772"/>
      <c r="AM564" s="3772"/>
      <c r="AN564" s="3772"/>
      <c r="AO564" s="3772"/>
      <c r="AP564" s="3772"/>
      <c r="AQ564" s="3772"/>
      <c r="AR564" s="3772"/>
      <c r="AS564" s="3772"/>
      <c r="AT564" s="3773"/>
      <c r="AU564" s="1387"/>
      <c r="AV564" s="1387"/>
    </row>
    <row r="565" spans="1:53" s="1385" customFormat="1" ht="65.099999999999994" customHeight="1" x14ac:dyDescent="0.15">
      <c r="A565" s="1387"/>
      <c r="B565" s="3768" t="str">
        <f>IF('1_入力シート【基本情報】'!DN392&gt;0,'1_入力シート【基本情報】'!M392&amp;'1_入力シート【基本情報】'!P392&amp;"年"&amp;'1_入力シート【基本情報】'!S392&amp;"月","")</f>
        <v/>
      </c>
      <c r="C565" s="3769"/>
      <c r="D565" s="3769"/>
      <c r="E565" s="3769"/>
      <c r="F565" s="3769"/>
      <c r="G565" s="3770"/>
      <c r="H565" s="3771" t="str">
        <f>IF('1_入力シート【基本情報】'!V392="","",'1_入力シート【基本情報】'!V392)</f>
        <v/>
      </c>
      <c r="I565" s="3772"/>
      <c r="J565" s="3772"/>
      <c r="K565" s="3772"/>
      <c r="L565" s="3772"/>
      <c r="M565" s="3772"/>
      <c r="N565" s="3772"/>
      <c r="O565" s="3772"/>
      <c r="P565" s="3772"/>
      <c r="Q565" s="3773"/>
      <c r="R565" s="3771" t="str">
        <f>IF('1_入力シート【基本情報】'!AH392="","",'1_入力シート【基本情報】'!AH392)</f>
        <v/>
      </c>
      <c r="S565" s="3772"/>
      <c r="T565" s="3772"/>
      <c r="U565" s="3772"/>
      <c r="V565" s="3772"/>
      <c r="W565" s="3772"/>
      <c r="X565" s="3772"/>
      <c r="Y565" s="3772"/>
      <c r="Z565" s="3772"/>
      <c r="AA565" s="3773"/>
      <c r="AB565" s="3774" t="str">
        <f>IF(AND('1_入力シート【基本情報】'!DO392&gt;0,'1_入力シート【基本情報】'!DL392&lt;&gt;1),"令和"&amp;'1_入力シート【基本情報】'!AZ392&amp;"年"&amp;'1_入力シート【基本情報】'!BC392&amp;"月",IF('1_入力シート【基本情報】'!DL392=1,"予定なし",""))</f>
        <v/>
      </c>
      <c r="AC565" s="3775"/>
      <c r="AD565" s="3775"/>
      <c r="AE565" s="3775"/>
      <c r="AF565" s="3775"/>
      <c r="AG565" s="3776"/>
      <c r="AH565" s="3771">
        <f>'1_入力シート【基本情報】'!$BF392</f>
        <v>0</v>
      </c>
      <c r="AI565" s="3772"/>
      <c r="AJ565" s="3772"/>
      <c r="AK565" s="3772"/>
      <c r="AL565" s="3772"/>
      <c r="AM565" s="3772"/>
      <c r="AN565" s="3772"/>
      <c r="AO565" s="3772"/>
      <c r="AP565" s="3772"/>
      <c r="AQ565" s="3772"/>
      <c r="AR565" s="3772"/>
      <c r="AS565" s="3772"/>
      <c r="AT565" s="3773"/>
      <c r="AU565" s="1387"/>
      <c r="AV565" s="1387"/>
      <c r="BA565" s="1592"/>
    </row>
    <row r="566" spans="1:53" s="1385" customFormat="1" ht="65.099999999999994" customHeight="1" x14ac:dyDescent="0.15">
      <c r="A566" s="1387"/>
      <c r="B566" s="3768" t="str">
        <f>IF('1_入力シート【基本情報】'!DN393&gt;0,'1_入力シート【基本情報】'!M393&amp;'1_入力シート【基本情報】'!P393&amp;"年"&amp;'1_入力シート【基本情報】'!S393&amp;"月","")</f>
        <v/>
      </c>
      <c r="C566" s="3769"/>
      <c r="D566" s="3769"/>
      <c r="E566" s="3769"/>
      <c r="F566" s="3769"/>
      <c r="G566" s="3770"/>
      <c r="H566" s="3771" t="str">
        <f>IF('1_入力シート【基本情報】'!V393="","",'1_入力シート【基本情報】'!V393)</f>
        <v/>
      </c>
      <c r="I566" s="3772"/>
      <c r="J566" s="3772"/>
      <c r="K566" s="3772"/>
      <c r="L566" s="3772"/>
      <c r="M566" s="3772"/>
      <c r="N566" s="3772"/>
      <c r="O566" s="3772"/>
      <c r="P566" s="3772"/>
      <c r="Q566" s="3773"/>
      <c r="R566" s="3771" t="str">
        <f>IF('1_入力シート【基本情報】'!AH393="","",'1_入力シート【基本情報】'!AH393)</f>
        <v/>
      </c>
      <c r="S566" s="3772"/>
      <c r="T566" s="3772"/>
      <c r="U566" s="3772"/>
      <c r="V566" s="3772"/>
      <c r="W566" s="3772"/>
      <c r="X566" s="3772"/>
      <c r="Y566" s="3772"/>
      <c r="Z566" s="3772"/>
      <c r="AA566" s="3773"/>
      <c r="AB566" s="3774" t="str">
        <f>IF(AND('1_入力シート【基本情報】'!DO393&gt;0,'1_入力シート【基本情報】'!DL393&lt;&gt;1),"令和"&amp;'1_入力シート【基本情報】'!AZ393&amp;"年"&amp;'1_入力シート【基本情報】'!BC393&amp;"月",IF('1_入力シート【基本情報】'!DL393=1,"予定なし",""))</f>
        <v/>
      </c>
      <c r="AC566" s="3775"/>
      <c r="AD566" s="3775"/>
      <c r="AE566" s="3775"/>
      <c r="AF566" s="3775"/>
      <c r="AG566" s="3776"/>
      <c r="AH566" s="3771">
        <f>'1_入力シート【基本情報】'!$BF393</f>
        <v>0</v>
      </c>
      <c r="AI566" s="3772"/>
      <c r="AJ566" s="3772"/>
      <c r="AK566" s="3772"/>
      <c r="AL566" s="3772"/>
      <c r="AM566" s="3772"/>
      <c r="AN566" s="3772"/>
      <c r="AO566" s="3772"/>
      <c r="AP566" s="3772"/>
      <c r="AQ566" s="3772"/>
      <c r="AR566" s="3772"/>
      <c r="AS566" s="3772"/>
      <c r="AT566" s="3773"/>
      <c r="AU566" s="1387"/>
      <c r="AV566" s="1387"/>
    </row>
    <row r="567" spans="1:53" s="1385" customFormat="1" ht="65.099999999999994" customHeight="1" x14ac:dyDescent="0.15">
      <c r="A567" s="1387"/>
      <c r="B567" s="3768" t="str">
        <f>IF('1_入力シート【基本情報】'!DN394&gt;0,'1_入力シート【基本情報】'!M394&amp;'1_入力シート【基本情報】'!P394&amp;"年"&amp;'1_入力シート【基本情報】'!S394&amp;"月","")</f>
        <v/>
      </c>
      <c r="C567" s="3769"/>
      <c r="D567" s="3769"/>
      <c r="E567" s="3769"/>
      <c r="F567" s="3769"/>
      <c r="G567" s="3770"/>
      <c r="H567" s="3771" t="str">
        <f>IF('1_入力シート【基本情報】'!V394="","",'1_入力シート【基本情報】'!V394)</f>
        <v/>
      </c>
      <c r="I567" s="3772"/>
      <c r="J567" s="3772"/>
      <c r="K567" s="3772"/>
      <c r="L567" s="3772"/>
      <c r="M567" s="3772"/>
      <c r="N567" s="3772"/>
      <c r="O567" s="3772"/>
      <c r="P567" s="3772"/>
      <c r="Q567" s="3773"/>
      <c r="R567" s="3771" t="str">
        <f>IF('1_入力シート【基本情報】'!AH394="","",'1_入力シート【基本情報】'!AH394)</f>
        <v/>
      </c>
      <c r="S567" s="3772"/>
      <c r="T567" s="3772"/>
      <c r="U567" s="3772"/>
      <c r="V567" s="3772"/>
      <c r="W567" s="3772"/>
      <c r="X567" s="3772"/>
      <c r="Y567" s="3772"/>
      <c r="Z567" s="3772"/>
      <c r="AA567" s="3773"/>
      <c r="AB567" s="3774" t="str">
        <f>IF(AND('1_入力シート【基本情報】'!DO394&gt;0,'1_入力シート【基本情報】'!DL394&lt;&gt;1),"令和"&amp;'1_入力シート【基本情報】'!AZ394&amp;"年"&amp;'1_入力シート【基本情報】'!BC394&amp;"月",IF('1_入力シート【基本情報】'!DL394=1,"予定なし",""))</f>
        <v/>
      </c>
      <c r="AC567" s="3775"/>
      <c r="AD567" s="3775"/>
      <c r="AE567" s="3775"/>
      <c r="AF567" s="3775"/>
      <c r="AG567" s="3776"/>
      <c r="AH567" s="3771">
        <f>'1_入力シート【基本情報】'!$BF394</f>
        <v>0</v>
      </c>
      <c r="AI567" s="3772"/>
      <c r="AJ567" s="3772"/>
      <c r="AK567" s="3772"/>
      <c r="AL567" s="3772"/>
      <c r="AM567" s="3772"/>
      <c r="AN567" s="3772"/>
      <c r="AO567" s="3772"/>
      <c r="AP567" s="3772"/>
      <c r="AQ567" s="3772"/>
      <c r="AR567" s="3772"/>
      <c r="AS567" s="3772"/>
      <c r="AT567" s="3773"/>
      <c r="AU567" s="1387"/>
      <c r="AV567" s="1387"/>
      <c r="BA567" s="1592"/>
    </row>
    <row r="568" spans="1:53" s="1385" customFormat="1" ht="65.099999999999994" hidden="1" customHeight="1" x14ac:dyDescent="0.15">
      <c r="A568" s="1387"/>
      <c r="B568" s="3777"/>
      <c r="C568" s="3778"/>
      <c r="D568" s="3778"/>
      <c r="E568" s="3778"/>
      <c r="F568" s="3778"/>
      <c r="G568" s="3779"/>
      <c r="H568" s="3780"/>
      <c r="I568" s="3781"/>
      <c r="J568" s="3781"/>
      <c r="K568" s="3781"/>
      <c r="L568" s="3781"/>
      <c r="M568" s="3781"/>
      <c r="N568" s="3781"/>
      <c r="O568" s="3781"/>
      <c r="P568" s="3781"/>
      <c r="Q568" s="3782"/>
      <c r="R568" s="3780"/>
      <c r="S568" s="3781"/>
      <c r="T568" s="3781"/>
      <c r="U568" s="3781"/>
      <c r="V568" s="3781"/>
      <c r="W568" s="3781"/>
      <c r="X568" s="3781"/>
      <c r="Y568" s="3781"/>
      <c r="Z568" s="3781"/>
      <c r="AA568" s="3782"/>
      <c r="AB568" s="3783"/>
      <c r="AC568" s="3784"/>
      <c r="AD568" s="3784"/>
      <c r="AE568" s="3784"/>
      <c r="AF568" s="3784"/>
      <c r="AG568" s="3785"/>
      <c r="AH568" s="3780"/>
      <c r="AI568" s="3781"/>
      <c r="AJ568" s="3781"/>
      <c r="AK568" s="3781"/>
      <c r="AL568" s="3781"/>
      <c r="AM568" s="3781"/>
      <c r="AN568" s="3781"/>
      <c r="AO568" s="3781"/>
      <c r="AP568" s="3781"/>
      <c r="AQ568" s="3781"/>
      <c r="AR568" s="3781"/>
      <c r="AS568" s="3781"/>
      <c r="AT568" s="3782"/>
      <c r="AU568" s="1387"/>
      <c r="AV568" s="1387"/>
    </row>
    <row r="569" spans="1:53" s="1385" customFormat="1" ht="65.099999999999994" hidden="1" customHeight="1" x14ac:dyDescent="0.15">
      <c r="A569" s="1387"/>
      <c r="B569" s="3777"/>
      <c r="C569" s="3778"/>
      <c r="D569" s="3778"/>
      <c r="E569" s="3778"/>
      <c r="F569" s="3778"/>
      <c r="G569" s="3779"/>
      <c r="H569" s="3780"/>
      <c r="I569" s="3781"/>
      <c r="J569" s="3781"/>
      <c r="K569" s="3781"/>
      <c r="L569" s="3781"/>
      <c r="M569" s="3781"/>
      <c r="N569" s="3781"/>
      <c r="O569" s="3781"/>
      <c r="P569" s="3781"/>
      <c r="Q569" s="3782"/>
      <c r="R569" s="3780"/>
      <c r="S569" s="3781"/>
      <c r="T569" s="3781"/>
      <c r="U569" s="3781"/>
      <c r="V569" s="3781"/>
      <c r="W569" s="3781"/>
      <c r="X569" s="3781"/>
      <c r="Y569" s="3781"/>
      <c r="Z569" s="3781"/>
      <c r="AA569" s="3782"/>
      <c r="AB569" s="3783"/>
      <c r="AC569" s="3784"/>
      <c r="AD569" s="3784"/>
      <c r="AE569" s="3784"/>
      <c r="AF569" s="3784"/>
      <c r="AG569" s="3785"/>
      <c r="AH569" s="3780"/>
      <c r="AI569" s="3781"/>
      <c r="AJ569" s="3781"/>
      <c r="AK569" s="3781"/>
      <c r="AL569" s="3781"/>
      <c r="AM569" s="3781"/>
      <c r="AN569" s="3781"/>
      <c r="AO569" s="3781"/>
      <c r="AP569" s="3781"/>
      <c r="AQ569" s="3781"/>
      <c r="AR569" s="3781"/>
      <c r="AS569" s="3781"/>
      <c r="AT569" s="3782"/>
      <c r="AU569" s="1387"/>
      <c r="AV569" s="1387"/>
    </row>
    <row r="570" spans="1:53" s="1385" customFormat="1" ht="65.099999999999994" hidden="1" customHeight="1" x14ac:dyDescent="0.15">
      <c r="A570" s="1387"/>
      <c r="B570" s="3777"/>
      <c r="C570" s="3778"/>
      <c r="D570" s="3778"/>
      <c r="E570" s="3778"/>
      <c r="F570" s="3778"/>
      <c r="G570" s="3779"/>
      <c r="H570" s="3780"/>
      <c r="I570" s="3781"/>
      <c r="J570" s="3781"/>
      <c r="K570" s="3781"/>
      <c r="L570" s="3781"/>
      <c r="M570" s="3781"/>
      <c r="N570" s="3781"/>
      <c r="O570" s="3781"/>
      <c r="P570" s="3781"/>
      <c r="Q570" s="3782"/>
      <c r="R570" s="3780"/>
      <c r="S570" s="3781"/>
      <c r="T570" s="3781"/>
      <c r="U570" s="3781"/>
      <c r="V570" s="3781"/>
      <c r="W570" s="3781"/>
      <c r="X570" s="3781"/>
      <c r="Y570" s="3781"/>
      <c r="Z570" s="3781"/>
      <c r="AA570" s="3782"/>
      <c r="AB570" s="3783"/>
      <c r="AC570" s="3784"/>
      <c r="AD570" s="3784"/>
      <c r="AE570" s="3784"/>
      <c r="AF570" s="3784"/>
      <c r="AG570" s="3785"/>
      <c r="AH570" s="3780"/>
      <c r="AI570" s="3781"/>
      <c r="AJ570" s="3781"/>
      <c r="AK570" s="3781"/>
      <c r="AL570" s="3781"/>
      <c r="AM570" s="3781"/>
      <c r="AN570" s="3781"/>
      <c r="AO570" s="3781"/>
      <c r="AP570" s="3781"/>
      <c r="AQ570" s="3781"/>
      <c r="AR570" s="3781"/>
      <c r="AS570" s="3781"/>
      <c r="AT570" s="3782"/>
      <c r="AU570" s="1387"/>
      <c r="AV570" s="1387"/>
    </row>
    <row r="571" spans="1:53" s="1385" customFormat="1" ht="65.099999999999994" hidden="1" customHeight="1" x14ac:dyDescent="0.15">
      <c r="A571" s="1387"/>
      <c r="B571" s="3777"/>
      <c r="C571" s="3778"/>
      <c r="D571" s="3778"/>
      <c r="E571" s="3778"/>
      <c r="F571" s="3778"/>
      <c r="G571" s="3779"/>
      <c r="H571" s="3780"/>
      <c r="I571" s="3781"/>
      <c r="J571" s="3781"/>
      <c r="K571" s="3781"/>
      <c r="L571" s="3781"/>
      <c r="M571" s="3781"/>
      <c r="N571" s="3781"/>
      <c r="O571" s="3781"/>
      <c r="P571" s="3781"/>
      <c r="Q571" s="3782"/>
      <c r="R571" s="3780"/>
      <c r="S571" s="3781"/>
      <c r="T571" s="3781"/>
      <c r="U571" s="3781"/>
      <c r="V571" s="3781"/>
      <c r="W571" s="3781"/>
      <c r="X571" s="3781"/>
      <c r="Y571" s="3781"/>
      <c r="Z571" s="3781"/>
      <c r="AA571" s="3782"/>
      <c r="AB571" s="3783"/>
      <c r="AC571" s="3784"/>
      <c r="AD571" s="3784"/>
      <c r="AE571" s="3784"/>
      <c r="AF571" s="3784"/>
      <c r="AG571" s="3785"/>
      <c r="AH571" s="3780"/>
      <c r="AI571" s="3781"/>
      <c r="AJ571" s="3781"/>
      <c r="AK571" s="3781"/>
      <c r="AL571" s="3781"/>
      <c r="AM571" s="3781"/>
      <c r="AN571" s="3781"/>
      <c r="AO571" s="3781"/>
      <c r="AP571" s="3781"/>
      <c r="AQ571" s="3781"/>
      <c r="AR571" s="3781"/>
      <c r="AS571" s="3781"/>
      <c r="AT571" s="3782"/>
      <c r="AU571" s="1387"/>
      <c r="AV571" s="1387"/>
    </row>
    <row r="572" spans="1:53" s="1385" customFormat="1" ht="65.099999999999994" hidden="1" customHeight="1" x14ac:dyDescent="0.15">
      <c r="A572" s="1387"/>
      <c r="B572" s="3777"/>
      <c r="C572" s="3778"/>
      <c r="D572" s="3778"/>
      <c r="E572" s="3778"/>
      <c r="F572" s="3778"/>
      <c r="G572" s="3779"/>
      <c r="H572" s="3780"/>
      <c r="I572" s="3781"/>
      <c r="J572" s="3781"/>
      <c r="K572" s="3781"/>
      <c r="L572" s="3781"/>
      <c r="M572" s="3781"/>
      <c r="N572" s="3781"/>
      <c r="O572" s="3781"/>
      <c r="P572" s="3781"/>
      <c r="Q572" s="3782"/>
      <c r="R572" s="3780"/>
      <c r="S572" s="3781"/>
      <c r="T572" s="3781"/>
      <c r="U572" s="3781"/>
      <c r="V572" s="3781"/>
      <c r="W572" s="3781"/>
      <c r="X572" s="3781"/>
      <c r="Y572" s="3781"/>
      <c r="Z572" s="3781"/>
      <c r="AA572" s="3782"/>
      <c r="AB572" s="3783"/>
      <c r="AC572" s="3784"/>
      <c r="AD572" s="3784"/>
      <c r="AE572" s="3784"/>
      <c r="AF572" s="3784"/>
      <c r="AG572" s="3785"/>
      <c r="AH572" s="3780"/>
      <c r="AI572" s="3781"/>
      <c r="AJ572" s="3781"/>
      <c r="AK572" s="3781"/>
      <c r="AL572" s="3781"/>
      <c r="AM572" s="3781"/>
      <c r="AN572" s="3781"/>
      <c r="AO572" s="3781"/>
      <c r="AP572" s="3781"/>
      <c r="AQ572" s="3781"/>
      <c r="AR572" s="3781"/>
      <c r="AS572" s="3781"/>
      <c r="AT572" s="3782"/>
      <c r="AU572" s="1387"/>
      <c r="AV572" s="1387"/>
    </row>
    <row r="573" spans="1:53" s="1385" customFormat="1" ht="65.099999999999994" hidden="1" customHeight="1" x14ac:dyDescent="0.15">
      <c r="A573" s="1387"/>
      <c r="B573" s="3777"/>
      <c r="C573" s="3778"/>
      <c r="D573" s="3778"/>
      <c r="E573" s="3778"/>
      <c r="F573" s="3778"/>
      <c r="G573" s="3779"/>
      <c r="H573" s="3780"/>
      <c r="I573" s="3781"/>
      <c r="J573" s="3781"/>
      <c r="K573" s="3781"/>
      <c r="L573" s="3781"/>
      <c r="M573" s="3781"/>
      <c r="N573" s="3781"/>
      <c r="O573" s="3781"/>
      <c r="P573" s="3781"/>
      <c r="Q573" s="3782"/>
      <c r="R573" s="3780"/>
      <c r="S573" s="3781"/>
      <c r="T573" s="3781"/>
      <c r="U573" s="3781"/>
      <c r="V573" s="3781"/>
      <c r="W573" s="3781"/>
      <c r="X573" s="3781"/>
      <c r="Y573" s="3781"/>
      <c r="Z573" s="3781"/>
      <c r="AA573" s="3782"/>
      <c r="AB573" s="3783"/>
      <c r="AC573" s="3784"/>
      <c r="AD573" s="3784"/>
      <c r="AE573" s="3784"/>
      <c r="AF573" s="3784"/>
      <c r="AG573" s="3785"/>
      <c r="AH573" s="3780"/>
      <c r="AI573" s="3781"/>
      <c r="AJ573" s="3781"/>
      <c r="AK573" s="3781"/>
      <c r="AL573" s="3781"/>
      <c r="AM573" s="3781"/>
      <c r="AN573" s="3781"/>
      <c r="AO573" s="3781"/>
      <c r="AP573" s="3781"/>
      <c r="AQ573" s="3781"/>
      <c r="AR573" s="3781"/>
      <c r="AS573" s="3781"/>
      <c r="AT573" s="3782"/>
      <c r="AU573" s="1387"/>
      <c r="AV573" s="1387"/>
    </row>
    <row r="574" spans="1:53" s="1385" customFormat="1" ht="65.099999999999994" hidden="1" customHeight="1" x14ac:dyDescent="0.15">
      <c r="A574" s="1387"/>
      <c r="B574" s="3777"/>
      <c r="C574" s="3778"/>
      <c r="D574" s="3778"/>
      <c r="E574" s="3778"/>
      <c r="F574" s="3778"/>
      <c r="G574" s="3779"/>
      <c r="H574" s="3780"/>
      <c r="I574" s="3781"/>
      <c r="J574" s="3781"/>
      <c r="K574" s="3781"/>
      <c r="L574" s="3781"/>
      <c r="M574" s="3781"/>
      <c r="N574" s="3781"/>
      <c r="O574" s="3781"/>
      <c r="P574" s="3781"/>
      <c r="Q574" s="3782"/>
      <c r="R574" s="3780"/>
      <c r="S574" s="3781"/>
      <c r="T574" s="3781"/>
      <c r="U574" s="3781"/>
      <c r="V574" s="3781"/>
      <c r="W574" s="3781"/>
      <c r="X574" s="3781"/>
      <c r="Y574" s="3781"/>
      <c r="Z574" s="3781"/>
      <c r="AA574" s="3782"/>
      <c r="AB574" s="3783"/>
      <c r="AC574" s="3784"/>
      <c r="AD574" s="3784"/>
      <c r="AE574" s="3784"/>
      <c r="AF574" s="3784"/>
      <c r="AG574" s="3785"/>
      <c r="AH574" s="3780"/>
      <c r="AI574" s="3781"/>
      <c r="AJ574" s="3781"/>
      <c r="AK574" s="3781"/>
      <c r="AL574" s="3781"/>
      <c r="AM574" s="3781"/>
      <c r="AN574" s="3781"/>
      <c r="AO574" s="3781"/>
      <c r="AP574" s="3781"/>
      <c r="AQ574" s="3781"/>
      <c r="AR574" s="3781"/>
      <c r="AS574" s="3781"/>
      <c r="AT574" s="3782"/>
      <c r="AU574" s="1387"/>
      <c r="AV574" s="1387"/>
      <c r="BA574" s="1530"/>
    </row>
    <row r="575" spans="1:53" s="1385" customFormat="1" ht="18" customHeight="1" x14ac:dyDescent="0.15">
      <c r="A575" s="1387"/>
      <c r="B575" s="1389"/>
      <c r="C575" s="1389"/>
      <c r="D575" s="1389"/>
      <c r="E575" s="1389"/>
      <c r="F575" s="1389"/>
      <c r="G575" s="1389"/>
      <c r="H575" s="1389"/>
      <c r="I575" s="1389"/>
      <c r="J575" s="1389"/>
      <c r="K575" s="1389"/>
      <c r="L575" s="1389"/>
      <c r="M575" s="1389"/>
      <c r="N575" s="1389"/>
      <c r="O575" s="1389"/>
      <c r="P575" s="1389"/>
      <c r="Q575" s="1389"/>
      <c r="R575" s="1389"/>
      <c r="S575" s="1389"/>
      <c r="T575" s="1389"/>
      <c r="U575" s="1389"/>
      <c r="V575" s="1389"/>
      <c r="W575" s="1389"/>
      <c r="X575" s="1389"/>
      <c r="Y575" s="1389"/>
      <c r="Z575" s="1389"/>
      <c r="AA575" s="1389"/>
      <c r="AB575" s="1389"/>
      <c r="AC575" s="1389"/>
      <c r="AD575" s="1389"/>
      <c r="AE575" s="1389"/>
      <c r="AF575" s="1389"/>
      <c r="AG575" s="1389"/>
      <c r="AH575" s="1389"/>
      <c r="AI575" s="1389"/>
      <c r="AJ575" s="1389"/>
      <c r="AK575" s="1389"/>
      <c r="AL575" s="1389"/>
      <c r="AM575" s="1389"/>
      <c r="AN575" s="1389"/>
      <c r="AO575" s="1389"/>
      <c r="AP575" s="1389"/>
      <c r="AQ575" s="1389"/>
      <c r="AR575" s="1389"/>
      <c r="AS575" s="1389"/>
      <c r="AT575" s="1389"/>
      <c r="AU575" s="1387"/>
      <c r="AV575" s="1387"/>
    </row>
    <row r="576" spans="1:53" s="1385" customFormat="1" ht="11.25" x14ac:dyDescent="0.15">
      <c r="A576" s="1387"/>
      <c r="B576" s="1672" t="s">
        <v>755</v>
      </c>
      <c r="C576" s="1389"/>
      <c r="D576" s="1389"/>
      <c r="E576" s="1389"/>
      <c r="F576" s="1389"/>
      <c r="G576" s="1389"/>
      <c r="H576" s="1389"/>
      <c r="I576" s="1389"/>
      <c r="J576" s="1389"/>
      <c r="K576" s="1389"/>
      <c r="L576" s="1389"/>
      <c r="M576" s="1389"/>
      <c r="N576" s="1389"/>
      <c r="O576" s="1389"/>
      <c r="P576" s="1389"/>
      <c r="Q576" s="1389"/>
      <c r="R576" s="1389"/>
      <c r="S576" s="1389"/>
      <c r="T576" s="1389"/>
      <c r="U576" s="1389"/>
      <c r="V576" s="1389"/>
      <c r="W576" s="1389"/>
      <c r="X576" s="1389"/>
      <c r="Y576" s="1389"/>
      <c r="Z576" s="1389"/>
      <c r="AA576" s="1389"/>
      <c r="AB576" s="1389"/>
      <c r="AC576" s="1389"/>
      <c r="AD576" s="1389"/>
      <c r="AE576" s="1389"/>
      <c r="AF576" s="1389"/>
      <c r="AG576" s="1389"/>
      <c r="AH576" s="1389"/>
      <c r="AI576" s="1389"/>
      <c r="AJ576" s="1389"/>
      <c r="AK576" s="1389"/>
      <c r="AL576" s="1389"/>
      <c r="AM576" s="1389"/>
      <c r="AN576" s="1389"/>
      <c r="AO576" s="1389"/>
      <c r="AP576" s="1389"/>
      <c r="AQ576" s="1389"/>
      <c r="AR576" s="1389"/>
      <c r="AS576" s="1389"/>
      <c r="AT576" s="1389"/>
      <c r="AU576" s="1387"/>
      <c r="AV576" s="1387"/>
    </row>
    <row r="577" spans="1:152" s="1385" customFormat="1" ht="6" customHeight="1" x14ac:dyDescent="0.15">
      <c r="A577" s="1387"/>
      <c r="B577" s="1390"/>
      <c r="C577" s="1389"/>
      <c r="D577" s="1389"/>
      <c r="E577" s="1389"/>
      <c r="F577" s="1389"/>
      <c r="G577" s="1389"/>
      <c r="H577" s="1389"/>
      <c r="I577" s="1389"/>
      <c r="J577" s="1389"/>
      <c r="K577" s="1389"/>
      <c r="L577" s="1389"/>
      <c r="M577" s="1389"/>
      <c r="N577" s="1389"/>
      <c r="O577" s="1389"/>
      <c r="P577" s="1389"/>
      <c r="Q577" s="1389"/>
      <c r="R577" s="1389"/>
      <c r="S577" s="1389"/>
      <c r="T577" s="1389"/>
      <c r="U577" s="1389"/>
      <c r="V577" s="1389"/>
      <c r="W577" s="1389"/>
      <c r="X577" s="1389"/>
      <c r="Y577" s="1389"/>
      <c r="Z577" s="1389"/>
      <c r="AA577" s="1389"/>
      <c r="AB577" s="1389"/>
      <c r="AC577" s="1389"/>
      <c r="AD577" s="1389"/>
      <c r="AE577" s="1389"/>
      <c r="AF577" s="1389"/>
      <c r="AG577" s="1389"/>
      <c r="AH577" s="1389"/>
      <c r="AI577" s="1389"/>
      <c r="AJ577" s="1389"/>
      <c r="AK577" s="1389"/>
      <c r="AL577" s="1389"/>
      <c r="AM577" s="1389"/>
      <c r="AN577" s="1389"/>
      <c r="AO577" s="1389"/>
      <c r="AP577" s="1389"/>
      <c r="AQ577" s="1389"/>
      <c r="AR577" s="1389"/>
      <c r="AS577" s="1389"/>
      <c r="AT577" s="1389"/>
      <c r="AU577" s="1387"/>
      <c r="AV577" s="1387"/>
    </row>
    <row r="578" spans="1:152" s="1385" customFormat="1" ht="18" customHeight="1" x14ac:dyDescent="0.15">
      <c r="A578" s="1387"/>
      <c r="B578" s="3786" t="s">
        <v>754</v>
      </c>
      <c r="C578" s="3787"/>
      <c r="D578" s="3787"/>
      <c r="E578" s="3787"/>
      <c r="F578" s="3787"/>
      <c r="G578" s="3788"/>
      <c r="H578" s="3789" t="s">
        <v>753</v>
      </c>
      <c r="I578" s="3790"/>
      <c r="J578" s="3790"/>
      <c r="K578" s="3790"/>
      <c r="L578" s="3790"/>
      <c r="M578" s="3790"/>
      <c r="N578" s="3790"/>
      <c r="O578" s="3790"/>
      <c r="P578" s="3790"/>
      <c r="Q578" s="3791"/>
      <c r="R578" s="3789" t="s">
        <v>752</v>
      </c>
      <c r="S578" s="3790"/>
      <c r="T578" s="3790"/>
      <c r="U578" s="3790"/>
      <c r="V578" s="3790"/>
      <c r="W578" s="3790"/>
      <c r="X578" s="3790"/>
      <c r="Y578" s="3790"/>
      <c r="Z578" s="3790"/>
      <c r="AA578" s="3791"/>
      <c r="AB578" s="3789" t="s">
        <v>3539</v>
      </c>
      <c r="AC578" s="3790"/>
      <c r="AD578" s="3790"/>
      <c r="AE578" s="3790"/>
      <c r="AF578" s="3790"/>
      <c r="AG578" s="3791"/>
      <c r="AH578" s="3789" t="s">
        <v>751</v>
      </c>
      <c r="AI578" s="3790"/>
      <c r="AJ578" s="3790"/>
      <c r="AK578" s="3790"/>
      <c r="AL578" s="3790"/>
      <c r="AM578" s="3790"/>
      <c r="AN578" s="3790"/>
      <c r="AO578" s="3790"/>
      <c r="AP578" s="3790"/>
      <c r="AQ578" s="3790"/>
      <c r="AR578" s="3790"/>
      <c r="AS578" s="3790"/>
      <c r="AT578" s="3791"/>
      <c r="AU578" s="1387"/>
      <c r="AV578" s="1387"/>
    </row>
    <row r="579" spans="1:152" s="1385" customFormat="1" ht="18" customHeight="1" x14ac:dyDescent="0.15">
      <c r="A579" s="1387"/>
      <c r="B579" s="3792" t="s">
        <v>750</v>
      </c>
      <c r="C579" s="3793"/>
      <c r="D579" s="3793"/>
      <c r="E579" s="3793"/>
      <c r="F579" s="3793"/>
      <c r="G579" s="3794"/>
      <c r="H579" s="3795"/>
      <c r="I579" s="3796"/>
      <c r="J579" s="3796"/>
      <c r="K579" s="3796"/>
      <c r="L579" s="3796"/>
      <c r="M579" s="3796"/>
      <c r="N579" s="3796"/>
      <c r="O579" s="3796"/>
      <c r="P579" s="3796"/>
      <c r="Q579" s="3797"/>
      <c r="R579" s="3795"/>
      <c r="S579" s="3796"/>
      <c r="T579" s="3796"/>
      <c r="U579" s="3796"/>
      <c r="V579" s="3796"/>
      <c r="W579" s="3796"/>
      <c r="X579" s="3796"/>
      <c r="Y579" s="3796"/>
      <c r="Z579" s="3796"/>
      <c r="AA579" s="3797"/>
      <c r="AB579" s="3795" t="s">
        <v>749</v>
      </c>
      <c r="AC579" s="3796"/>
      <c r="AD579" s="3796"/>
      <c r="AE579" s="3796"/>
      <c r="AF579" s="3796"/>
      <c r="AG579" s="3797"/>
      <c r="AH579" s="3795"/>
      <c r="AI579" s="3796"/>
      <c r="AJ579" s="3796"/>
      <c r="AK579" s="3796"/>
      <c r="AL579" s="3796"/>
      <c r="AM579" s="3796"/>
      <c r="AN579" s="3796"/>
      <c r="AO579" s="3796"/>
      <c r="AP579" s="3796"/>
      <c r="AQ579" s="3796"/>
      <c r="AR579" s="3796"/>
      <c r="AS579" s="3796"/>
      <c r="AT579" s="3797"/>
      <c r="AU579" s="1387"/>
      <c r="AV579" s="1387"/>
    </row>
    <row r="580" spans="1:152" s="1385" customFormat="1" ht="65.099999999999994" customHeight="1" x14ac:dyDescent="0.15">
      <c r="A580" s="1387"/>
      <c r="B580" s="3768" t="str">
        <f>IF('1_入力シート【基本情報】'!DN403&gt;0,'1_入力シート【基本情報】'!M403&amp;'1_入力シート【基本情報】'!P403&amp;"年"&amp;'1_入力シート【基本情報】'!S403&amp;"月","")</f>
        <v/>
      </c>
      <c r="C580" s="3769"/>
      <c r="D580" s="3769"/>
      <c r="E580" s="3769"/>
      <c r="F580" s="3769"/>
      <c r="G580" s="3770"/>
      <c r="H580" s="3771">
        <f>'1_入力シート【基本情報】'!$V403</f>
        <v>0</v>
      </c>
      <c r="I580" s="3772"/>
      <c r="J580" s="3772"/>
      <c r="K580" s="3772"/>
      <c r="L580" s="3772"/>
      <c r="M580" s="3772"/>
      <c r="N580" s="3772"/>
      <c r="O580" s="3772"/>
      <c r="P580" s="3772"/>
      <c r="Q580" s="3773"/>
      <c r="R580" s="3771">
        <f>'1_入力シート【基本情報】'!$AH403</f>
        <v>0</v>
      </c>
      <c r="S580" s="3772"/>
      <c r="T580" s="3772"/>
      <c r="U580" s="3772"/>
      <c r="V580" s="3772"/>
      <c r="W580" s="3772"/>
      <c r="X580" s="3772"/>
      <c r="Y580" s="3772"/>
      <c r="Z580" s="3772"/>
      <c r="AA580" s="3773"/>
      <c r="AB580" s="3774" t="str">
        <f>IF(AND('1_入力シート【基本情報】'!DO403&gt;0,'1_入力シート【基本情報】'!DL403&lt;&gt;1),"令和"&amp;'1_入力シート【基本情報】'!AZ403&amp;"年"&amp;'1_入力シート【基本情報】'!BC403&amp;"月",IF('1_入力シート【基本情報】'!DL403=1,"予定なし",""))</f>
        <v/>
      </c>
      <c r="AC580" s="3775"/>
      <c r="AD580" s="3775"/>
      <c r="AE580" s="3775"/>
      <c r="AF580" s="3775"/>
      <c r="AG580" s="3776"/>
      <c r="AH580" s="3771">
        <f>'1_入力シート【基本情報】'!$BF403</f>
        <v>0</v>
      </c>
      <c r="AI580" s="3772"/>
      <c r="AJ580" s="3772"/>
      <c r="AK580" s="3772"/>
      <c r="AL580" s="3772"/>
      <c r="AM580" s="3772"/>
      <c r="AN580" s="3772"/>
      <c r="AO580" s="3772"/>
      <c r="AP580" s="3772"/>
      <c r="AQ580" s="3772"/>
      <c r="AR580" s="3772"/>
      <c r="AS580" s="3772"/>
      <c r="AT580" s="3773"/>
      <c r="AU580" s="1387"/>
      <c r="AV580" s="1387"/>
    </row>
    <row r="581" spans="1:152" s="1385" customFormat="1" ht="65.099999999999994" customHeight="1" x14ac:dyDescent="0.15">
      <c r="A581" s="1387"/>
      <c r="B581" s="3768" t="str">
        <f>IF('1_入力シート【基本情報】'!DN404&gt;0,'1_入力シート【基本情報】'!M404&amp;'1_入力シート【基本情報】'!P404&amp;"年"&amp;'1_入力シート【基本情報】'!S404&amp;"月","")</f>
        <v/>
      </c>
      <c r="C581" s="3769"/>
      <c r="D581" s="3769"/>
      <c r="E581" s="3769"/>
      <c r="F581" s="3769"/>
      <c r="G581" s="3770"/>
      <c r="H581" s="3771">
        <f>'1_入力シート【基本情報】'!$V404</f>
        <v>0</v>
      </c>
      <c r="I581" s="3772"/>
      <c r="J581" s="3772"/>
      <c r="K581" s="3772"/>
      <c r="L581" s="3772"/>
      <c r="M581" s="3772"/>
      <c r="N581" s="3772"/>
      <c r="O581" s="3772"/>
      <c r="P581" s="3772"/>
      <c r="Q581" s="3773"/>
      <c r="R581" s="3771">
        <f>'1_入力シート【基本情報】'!$AH404</f>
        <v>0</v>
      </c>
      <c r="S581" s="3772"/>
      <c r="T581" s="3772"/>
      <c r="U581" s="3772"/>
      <c r="V581" s="3772"/>
      <c r="W581" s="3772"/>
      <c r="X581" s="3772"/>
      <c r="Y581" s="3772"/>
      <c r="Z581" s="3772"/>
      <c r="AA581" s="3773"/>
      <c r="AB581" s="3774" t="str">
        <f>IF(AND('1_入力シート【基本情報】'!DO404&gt;0,'1_入力シート【基本情報】'!DL404&lt;&gt;1),"令和"&amp;'1_入力シート【基本情報】'!AZ404&amp;"年"&amp;'1_入力シート【基本情報】'!BC404&amp;"月",IF('1_入力シート【基本情報】'!DL404=1,"予定なし",""))</f>
        <v/>
      </c>
      <c r="AC581" s="3775"/>
      <c r="AD581" s="3775"/>
      <c r="AE581" s="3775"/>
      <c r="AF581" s="3775"/>
      <c r="AG581" s="3776"/>
      <c r="AH581" s="3771">
        <f>'1_入力シート【基本情報】'!$BF404</f>
        <v>0</v>
      </c>
      <c r="AI581" s="3772"/>
      <c r="AJ581" s="3772"/>
      <c r="AK581" s="3772"/>
      <c r="AL581" s="3772"/>
      <c r="AM581" s="3772"/>
      <c r="AN581" s="3772"/>
      <c r="AO581" s="3772"/>
      <c r="AP581" s="3772"/>
      <c r="AQ581" s="3772"/>
      <c r="AR581" s="3772"/>
      <c r="AS581" s="3772"/>
      <c r="AT581" s="3773"/>
      <c r="AU581" s="1387"/>
      <c r="AV581" s="1387"/>
    </row>
    <row r="582" spans="1:152" s="1385" customFormat="1" ht="65.099999999999994" customHeight="1" x14ac:dyDescent="0.15">
      <c r="A582" s="1387"/>
      <c r="B582" s="3768" t="str">
        <f>IF('1_入力シート【基本情報】'!DN405&gt;0,'1_入力シート【基本情報】'!M405&amp;'1_入力シート【基本情報】'!P405&amp;"年"&amp;'1_入力シート【基本情報】'!S405&amp;"月","")</f>
        <v/>
      </c>
      <c r="C582" s="3769"/>
      <c r="D582" s="3769"/>
      <c r="E582" s="3769"/>
      <c r="F582" s="3769"/>
      <c r="G582" s="3770"/>
      <c r="H582" s="3771">
        <f>'1_入力シート【基本情報】'!$V405</f>
        <v>0</v>
      </c>
      <c r="I582" s="3772"/>
      <c r="J582" s="3772"/>
      <c r="K582" s="3772"/>
      <c r="L582" s="3772"/>
      <c r="M582" s="3772"/>
      <c r="N582" s="3772"/>
      <c r="O582" s="3772"/>
      <c r="P582" s="3772"/>
      <c r="Q582" s="3773"/>
      <c r="R582" s="3771">
        <f>'1_入力シート【基本情報】'!$AH405</f>
        <v>0</v>
      </c>
      <c r="S582" s="3772"/>
      <c r="T582" s="3772"/>
      <c r="U582" s="3772"/>
      <c r="V582" s="3772"/>
      <c r="W582" s="3772"/>
      <c r="X582" s="3772"/>
      <c r="Y582" s="3772"/>
      <c r="Z582" s="3772"/>
      <c r="AA582" s="3773"/>
      <c r="AB582" s="3774" t="str">
        <f>IF(AND('1_入力シート【基本情報】'!DO405&gt;0,'1_入力シート【基本情報】'!DL405&lt;&gt;1),"令和"&amp;'1_入力シート【基本情報】'!AZ405&amp;"年"&amp;'1_入力シート【基本情報】'!BC405&amp;"月",IF('1_入力シート【基本情報】'!DL405=1,"予定なし",""))</f>
        <v/>
      </c>
      <c r="AC582" s="3775"/>
      <c r="AD582" s="3775"/>
      <c r="AE582" s="3775"/>
      <c r="AF582" s="3775"/>
      <c r="AG582" s="3776"/>
      <c r="AH582" s="3771">
        <f>'1_入力シート【基本情報】'!$BF405</f>
        <v>0</v>
      </c>
      <c r="AI582" s="3772"/>
      <c r="AJ582" s="3772"/>
      <c r="AK582" s="3772"/>
      <c r="AL582" s="3772"/>
      <c r="AM582" s="3772"/>
      <c r="AN582" s="3772"/>
      <c r="AO582" s="3772"/>
      <c r="AP582" s="3772"/>
      <c r="AQ582" s="3772"/>
      <c r="AR582" s="3772"/>
      <c r="AS582" s="3772"/>
      <c r="AT582" s="3773"/>
      <c r="AU582" s="1387"/>
      <c r="AV582" s="1387"/>
      <c r="BA582" s="1592"/>
    </row>
    <row r="583" spans="1:152" s="1385" customFormat="1" ht="65.099999999999994" customHeight="1" x14ac:dyDescent="0.15">
      <c r="A583" s="1387"/>
      <c r="B583" s="3768" t="str">
        <f>IF('1_入力シート【基本情報】'!DN406&gt;0,'1_入力シート【基本情報】'!M406&amp;'1_入力シート【基本情報】'!P406&amp;"年"&amp;'1_入力シート【基本情報】'!S406&amp;"月","")</f>
        <v/>
      </c>
      <c r="C583" s="3769"/>
      <c r="D583" s="3769"/>
      <c r="E583" s="3769"/>
      <c r="F583" s="3769"/>
      <c r="G583" s="3770"/>
      <c r="H583" s="3771">
        <f>'1_入力シート【基本情報】'!$V406</f>
        <v>0</v>
      </c>
      <c r="I583" s="3772"/>
      <c r="J583" s="3772"/>
      <c r="K583" s="3772"/>
      <c r="L583" s="3772"/>
      <c r="M583" s="3772"/>
      <c r="N583" s="3772"/>
      <c r="O583" s="3772"/>
      <c r="P583" s="3772"/>
      <c r="Q583" s="3773"/>
      <c r="R583" s="3771">
        <f>'1_入力シート【基本情報】'!$AH406</f>
        <v>0</v>
      </c>
      <c r="S583" s="3772"/>
      <c r="T583" s="3772"/>
      <c r="U583" s="3772"/>
      <c r="V583" s="3772"/>
      <c r="W583" s="3772"/>
      <c r="X583" s="3772"/>
      <c r="Y583" s="3772"/>
      <c r="Z583" s="3772"/>
      <c r="AA583" s="3773"/>
      <c r="AB583" s="3774" t="str">
        <f>IF(AND('1_入力シート【基本情報】'!DO406&gt;0,'1_入力シート【基本情報】'!DL406&lt;&gt;1),"令和"&amp;'1_入力シート【基本情報】'!AZ406&amp;"年"&amp;'1_入力シート【基本情報】'!BC406&amp;"月",IF('1_入力シート【基本情報】'!DL406=1,"予定なし",""))</f>
        <v/>
      </c>
      <c r="AC583" s="3775"/>
      <c r="AD583" s="3775"/>
      <c r="AE583" s="3775"/>
      <c r="AF583" s="3775"/>
      <c r="AG583" s="3776"/>
      <c r="AH583" s="3771">
        <f>'1_入力シート【基本情報】'!$BF406</f>
        <v>0</v>
      </c>
      <c r="AI583" s="3772"/>
      <c r="AJ583" s="3772"/>
      <c r="AK583" s="3772"/>
      <c r="AL583" s="3772"/>
      <c r="AM583" s="3772"/>
      <c r="AN583" s="3772"/>
      <c r="AO583" s="3772"/>
      <c r="AP583" s="3772"/>
      <c r="AQ583" s="3772"/>
      <c r="AR583" s="3772"/>
      <c r="AS583" s="3772"/>
      <c r="AT583" s="3773"/>
      <c r="AU583" s="1387"/>
      <c r="AV583" s="1387"/>
    </row>
    <row r="584" spans="1:152" s="1385" customFormat="1" ht="65.099999999999994" customHeight="1" x14ac:dyDescent="0.15">
      <c r="A584" s="1387"/>
      <c r="B584" s="3768" t="str">
        <f>IF('1_入力シート【基本情報】'!DN407&gt;0,'1_入力シート【基本情報】'!M407&amp;'1_入力シート【基本情報】'!P407&amp;"年"&amp;'1_入力シート【基本情報】'!S407&amp;"月","")</f>
        <v/>
      </c>
      <c r="C584" s="3769"/>
      <c r="D584" s="3769"/>
      <c r="E584" s="3769"/>
      <c r="F584" s="3769"/>
      <c r="G584" s="3770"/>
      <c r="H584" s="3771">
        <f>'1_入力シート【基本情報】'!$V407</f>
        <v>0</v>
      </c>
      <c r="I584" s="3772"/>
      <c r="J584" s="3772"/>
      <c r="K584" s="3772"/>
      <c r="L584" s="3772"/>
      <c r="M584" s="3772"/>
      <c r="N584" s="3772"/>
      <c r="O584" s="3772"/>
      <c r="P584" s="3772"/>
      <c r="Q584" s="3773"/>
      <c r="R584" s="3771">
        <f>'1_入力シート【基本情報】'!$AH407</f>
        <v>0</v>
      </c>
      <c r="S584" s="3772"/>
      <c r="T584" s="3772"/>
      <c r="U584" s="3772"/>
      <c r="V584" s="3772"/>
      <c r="W584" s="3772"/>
      <c r="X584" s="3772"/>
      <c r="Y584" s="3772"/>
      <c r="Z584" s="3772"/>
      <c r="AA584" s="3773"/>
      <c r="AB584" s="3774" t="str">
        <f>IF(AND('1_入力シート【基本情報】'!DO407&gt;0,'1_入力シート【基本情報】'!DL407&lt;&gt;1),"令和"&amp;'1_入力シート【基本情報】'!AZ407&amp;"年"&amp;'1_入力シート【基本情報】'!BC407&amp;"月",IF('1_入力シート【基本情報】'!DL407=1,"予定なし",""))</f>
        <v/>
      </c>
      <c r="AC584" s="3775"/>
      <c r="AD584" s="3775"/>
      <c r="AE584" s="3775"/>
      <c r="AF584" s="3775"/>
      <c r="AG584" s="3776"/>
      <c r="AH584" s="3771">
        <f>'1_入力シート【基本情報】'!$BF407</f>
        <v>0</v>
      </c>
      <c r="AI584" s="3772"/>
      <c r="AJ584" s="3772"/>
      <c r="AK584" s="3772"/>
      <c r="AL584" s="3772"/>
      <c r="AM584" s="3772"/>
      <c r="AN584" s="3772"/>
      <c r="AO584" s="3772"/>
      <c r="AP584" s="3772"/>
      <c r="AQ584" s="3772"/>
      <c r="AR584" s="3772"/>
      <c r="AS584" s="3772"/>
      <c r="AT584" s="3773"/>
      <c r="AU584" s="1387"/>
      <c r="AV584" s="1387"/>
      <c r="BA584" s="1592"/>
    </row>
    <row r="585" spans="1:152" s="1385" customFormat="1" ht="65.099999999999994" hidden="1" customHeight="1" x14ac:dyDescent="0.15">
      <c r="A585" s="1387"/>
      <c r="B585" s="3777"/>
      <c r="C585" s="3778"/>
      <c r="D585" s="3778"/>
      <c r="E585" s="3778"/>
      <c r="F585" s="3778"/>
      <c r="G585" s="3779"/>
      <c r="H585" s="3780"/>
      <c r="I585" s="3781"/>
      <c r="J585" s="3781"/>
      <c r="K585" s="3781"/>
      <c r="L585" s="3781"/>
      <c r="M585" s="3781"/>
      <c r="N585" s="3781"/>
      <c r="O585" s="3781"/>
      <c r="P585" s="3781"/>
      <c r="Q585" s="3782"/>
      <c r="R585" s="3780"/>
      <c r="S585" s="3781"/>
      <c r="T585" s="3781"/>
      <c r="U585" s="3781"/>
      <c r="V585" s="3781"/>
      <c r="W585" s="3781"/>
      <c r="X585" s="3781"/>
      <c r="Y585" s="3781"/>
      <c r="Z585" s="3781"/>
      <c r="AA585" s="3782"/>
      <c r="AB585" s="3783"/>
      <c r="AC585" s="3784"/>
      <c r="AD585" s="3784"/>
      <c r="AE585" s="3784"/>
      <c r="AF585" s="3784"/>
      <c r="AG585" s="3785"/>
      <c r="AH585" s="3780"/>
      <c r="AI585" s="3781"/>
      <c r="AJ585" s="3781"/>
      <c r="AK585" s="3781"/>
      <c r="AL585" s="3781"/>
      <c r="AM585" s="3781"/>
      <c r="AN585" s="3781"/>
      <c r="AO585" s="3781"/>
      <c r="AP585" s="3781"/>
      <c r="AQ585" s="3781"/>
      <c r="AR585" s="3781"/>
      <c r="AS585" s="3781"/>
      <c r="AT585" s="3782"/>
      <c r="AU585" s="1387"/>
      <c r="AV585" s="1387"/>
    </row>
    <row r="586" spans="1:152" s="1385" customFormat="1" ht="65.099999999999994" hidden="1" customHeight="1" x14ac:dyDescent="0.15">
      <c r="A586" s="1387"/>
      <c r="B586" s="3777"/>
      <c r="C586" s="3778"/>
      <c r="D586" s="3778"/>
      <c r="E586" s="3778"/>
      <c r="F586" s="3778"/>
      <c r="G586" s="3779"/>
      <c r="H586" s="3780"/>
      <c r="I586" s="3781"/>
      <c r="J586" s="3781"/>
      <c r="K586" s="3781"/>
      <c r="L586" s="3781"/>
      <c r="M586" s="3781"/>
      <c r="N586" s="3781"/>
      <c r="O586" s="3781"/>
      <c r="P586" s="3781"/>
      <c r="Q586" s="3782"/>
      <c r="R586" s="3780"/>
      <c r="S586" s="3781"/>
      <c r="T586" s="3781"/>
      <c r="U586" s="3781"/>
      <c r="V586" s="3781"/>
      <c r="W586" s="3781"/>
      <c r="X586" s="3781"/>
      <c r="Y586" s="3781"/>
      <c r="Z586" s="3781"/>
      <c r="AA586" s="3782"/>
      <c r="AB586" s="3783"/>
      <c r="AC586" s="3784"/>
      <c r="AD586" s="3784"/>
      <c r="AE586" s="3784"/>
      <c r="AF586" s="3784"/>
      <c r="AG586" s="3785"/>
      <c r="AH586" s="3780"/>
      <c r="AI586" s="3781"/>
      <c r="AJ586" s="3781"/>
      <c r="AK586" s="3781"/>
      <c r="AL586" s="3781"/>
      <c r="AM586" s="3781"/>
      <c r="AN586" s="3781"/>
      <c r="AO586" s="3781"/>
      <c r="AP586" s="3781"/>
      <c r="AQ586" s="3781"/>
      <c r="AR586" s="3781"/>
      <c r="AS586" s="3781"/>
      <c r="AT586" s="3782"/>
      <c r="AU586" s="1387"/>
      <c r="AV586" s="1387"/>
    </row>
    <row r="587" spans="1:152" s="1385" customFormat="1" ht="65.099999999999994" hidden="1" customHeight="1" x14ac:dyDescent="0.15">
      <c r="A587" s="1387"/>
      <c r="B587" s="3777"/>
      <c r="C587" s="3778"/>
      <c r="D587" s="3778"/>
      <c r="E587" s="3778"/>
      <c r="F587" s="3778"/>
      <c r="G587" s="3779"/>
      <c r="H587" s="3780"/>
      <c r="I587" s="3781"/>
      <c r="J587" s="3781"/>
      <c r="K587" s="3781"/>
      <c r="L587" s="3781"/>
      <c r="M587" s="3781"/>
      <c r="N587" s="3781"/>
      <c r="O587" s="3781"/>
      <c r="P587" s="3781"/>
      <c r="Q587" s="3782"/>
      <c r="R587" s="3780"/>
      <c r="S587" s="3781"/>
      <c r="T587" s="3781"/>
      <c r="U587" s="3781"/>
      <c r="V587" s="3781"/>
      <c r="W587" s="3781"/>
      <c r="X587" s="3781"/>
      <c r="Y587" s="3781"/>
      <c r="Z587" s="3781"/>
      <c r="AA587" s="3782"/>
      <c r="AB587" s="3783"/>
      <c r="AC587" s="3784"/>
      <c r="AD587" s="3784"/>
      <c r="AE587" s="3784"/>
      <c r="AF587" s="3784"/>
      <c r="AG587" s="3785"/>
      <c r="AH587" s="3780"/>
      <c r="AI587" s="3781"/>
      <c r="AJ587" s="3781"/>
      <c r="AK587" s="3781"/>
      <c r="AL587" s="3781"/>
      <c r="AM587" s="3781"/>
      <c r="AN587" s="3781"/>
      <c r="AO587" s="3781"/>
      <c r="AP587" s="3781"/>
      <c r="AQ587" s="3781"/>
      <c r="AR587" s="3781"/>
      <c r="AS587" s="3781"/>
      <c r="AT587" s="3782"/>
      <c r="AU587" s="1387"/>
      <c r="AV587" s="1387"/>
    </row>
    <row r="588" spans="1:152" s="1385" customFormat="1" ht="65.099999999999994" hidden="1" customHeight="1" x14ac:dyDescent="0.15">
      <c r="A588" s="1387"/>
      <c r="B588" s="3777"/>
      <c r="C588" s="3778"/>
      <c r="D588" s="3778"/>
      <c r="E588" s="3778"/>
      <c r="F588" s="3778"/>
      <c r="G588" s="3779"/>
      <c r="H588" s="3780"/>
      <c r="I588" s="3781"/>
      <c r="J588" s="3781"/>
      <c r="K588" s="3781"/>
      <c r="L588" s="3781"/>
      <c r="M588" s="3781"/>
      <c r="N588" s="3781"/>
      <c r="O588" s="3781"/>
      <c r="P588" s="3781"/>
      <c r="Q588" s="3782"/>
      <c r="R588" s="3780"/>
      <c r="S588" s="3781"/>
      <c r="T588" s="3781"/>
      <c r="U588" s="3781"/>
      <c r="V588" s="3781"/>
      <c r="W588" s="3781"/>
      <c r="X588" s="3781"/>
      <c r="Y588" s="3781"/>
      <c r="Z588" s="3781"/>
      <c r="AA588" s="3782"/>
      <c r="AB588" s="3783"/>
      <c r="AC588" s="3784"/>
      <c r="AD588" s="3784"/>
      <c r="AE588" s="3784"/>
      <c r="AF588" s="3784"/>
      <c r="AG588" s="3785"/>
      <c r="AH588" s="3780"/>
      <c r="AI588" s="3781"/>
      <c r="AJ588" s="3781"/>
      <c r="AK588" s="3781"/>
      <c r="AL588" s="3781"/>
      <c r="AM588" s="3781"/>
      <c r="AN588" s="3781"/>
      <c r="AO588" s="3781"/>
      <c r="AP588" s="3781"/>
      <c r="AQ588" s="3781"/>
      <c r="AR588" s="3781"/>
      <c r="AS588" s="3781"/>
      <c r="AT588" s="3782"/>
      <c r="AU588" s="1387"/>
      <c r="AV588" s="1387"/>
    </row>
    <row r="589" spans="1:152" s="1385" customFormat="1" ht="65.099999999999994" hidden="1" customHeight="1" x14ac:dyDescent="0.15">
      <c r="A589" s="1387"/>
      <c r="B589" s="3777"/>
      <c r="C589" s="3778"/>
      <c r="D589" s="3778"/>
      <c r="E589" s="3778"/>
      <c r="F589" s="3778"/>
      <c r="G589" s="3779"/>
      <c r="H589" s="3780"/>
      <c r="I589" s="3781"/>
      <c r="J589" s="3781"/>
      <c r="K589" s="3781"/>
      <c r="L589" s="3781"/>
      <c r="M589" s="3781"/>
      <c r="N589" s="3781"/>
      <c r="O589" s="3781"/>
      <c r="P589" s="3781"/>
      <c r="Q589" s="3782"/>
      <c r="R589" s="3780"/>
      <c r="S589" s="3781"/>
      <c r="T589" s="3781"/>
      <c r="U589" s="3781"/>
      <c r="V589" s="3781"/>
      <c r="W589" s="3781"/>
      <c r="X589" s="3781"/>
      <c r="Y589" s="3781"/>
      <c r="Z589" s="3781"/>
      <c r="AA589" s="3782"/>
      <c r="AB589" s="3783"/>
      <c r="AC589" s="3784"/>
      <c r="AD589" s="3784"/>
      <c r="AE589" s="3784"/>
      <c r="AF589" s="3784"/>
      <c r="AG589" s="3785"/>
      <c r="AH589" s="3780"/>
      <c r="AI589" s="3781"/>
      <c r="AJ589" s="3781"/>
      <c r="AK589" s="3781"/>
      <c r="AL589" s="3781"/>
      <c r="AM589" s="3781"/>
      <c r="AN589" s="3781"/>
      <c r="AO589" s="3781"/>
      <c r="AP589" s="3781"/>
      <c r="AQ589" s="3781"/>
      <c r="AR589" s="3781"/>
      <c r="AS589" s="3781"/>
      <c r="AT589" s="3782"/>
      <c r="AU589" s="1387"/>
      <c r="AV589" s="1387"/>
    </row>
    <row r="590" spans="1:152" s="1385" customFormat="1" ht="65.099999999999994" hidden="1" customHeight="1" x14ac:dyDescent="0.15">
      <c r="A590" s="1387"/>
      <c r="B590" s="3777"/>
      <c r="C590" s="3778"/>
      <c r="D590" s="3778"/>
      <c r="E590" s="3778"/>
      <c r="F590" s="3778"/>
      <c r="G590" s="3779"/>
      <c r="H590" s="3780"/>
      <c r="I590" s="3781"/>
      <c r="J590" s="3781"/>
      <c r="K590" s="3781"/>
      <c r="L590" s="3781"/>
      <c r="M590" s="3781"/>
      <c r="N590" s="3781"/>
      <c r="O590" s="3781"/>
      <c r="P590" s="3781"/>
      <c r="Q590" s="3782"/>
      <c r="R590" s="3780"/>
      <c r="S590" s="3781"/>
      <c r="T590" s="3781"/>
      <c r="U590" s="3781"/>
      <c r="V590" s="3781"/>
      <c r="W590" s="3781"/>
      <c r="X590" s="3781"/>
      <c r="Y590" s="3781"/>
      <c r="Z590" s="3781"/>
      <c r="AA590" s="3782"/>
      <c r="AB590" s="3783"/>
      <c r="AC590" s="3784"/>
      <c r="AD590" s="3784"/>
      <c r="AE590" s="3784"/>
      <c r="AF590" s="3784"/>
      <c r="AG590" s="3785"/>
      <c r="AH590" s="3780"/>
      <c r="AI590" s="3781"/>
      <c r="AJ590" s="3781"/>
      <c r="AK590" s="3781"/>
      <c r="AL590" s="3781"/>
      <c r="AM590" s="3781"/>
      <c r="AN590" s="3781"/>
      <c r="AO590" s="3781"/>
      <c r="AP590" s="3781"/>
      <c r="AQ590" s="3781"/>
      <c r="AR590" s="3781"/>
      <c r="AS590" s="3781"/>
      <c r="AT590" s="3782"/>
      <c r="AU590" s="1387"/>
      <c r="AV590" s="1387"/>
    </row>
    <row r="591" spans="1:152" s="1385" customFormat="1" ht="65.099999999999994" hidden="1" customHeight="1" x14ac:dyDescent="0.15">
      <c r="A591" s="1387"/>
      <c r="B591" s="3777"/>
      <c r="C591" s="3778"/>
      <c r="D591" s="3778"/>
      <c r="E591" s="3778"/>
      <c r="F591" s="3778"/>
      <c r="G591" s="3779"/>
      <c r="H591" s="3780"/>
      <c r="I591" s="3781"/>
      <c r="J591" s="3781"/>
      <c r="K591" s="3781"/>
      <c r="L591" s="3781"/>
      <c r="M591" s="3781"/>
      <c r="N591" s="3781"/>
      <c r="O591" s="3781"/>
      <c r="P591" s="3781"/>
      <c r="Q591" s="3782"/>
      <c r="R591" s="3780"/>
      <c r="S591" s="3781"/>
      <c r="T591" s="3781"/>
      <c r="U591" s="3781"/>
      <c r="V591" s="3781"/>
      <c r="W591" s="3781"/>
      <c r="X591" s="3781"/>
      <c r="Y591" s="3781"/>
      <c r="Z591" s="3781"/>
      <c r="AA591" s="3782"/>
      <c r="AB591" s="3783"/>
      <c r="AC591" s="3784"/>
      <c r="AD591" s="3784"/>
      <c r="AE591" s="3784"/>
      <c r="AF591" s="3784"/>
      <c r="AG591" s="3785"/>
      <c r="AH591" s="3780"/>
      <c r="AI591" s="3781"/>
      <c r="AJ591" s="3781"/>
      <c r="AK591" s="3781"/>
      <c r="AL591" s="3781"/>
      <c r="AM591" s="3781"/>
      <c r="AN591" s="3781"/>
      <c r="AO591" s="3781"/>
      <c r="AP591" s="3781"/>
      <c r="AQ591" s="3781"/>
      <c r="AR591" s="3781"/>
      <c r="AS591" s="3781"/>
      <c r="AT591" s="3782"/>
      <c r="AU591" s="1387"/>
      <c r="AV591" s="1387"/>
      <c r="BA591" s="1530"/>
    </row>
    <row r="592" spans="1:152" x14ac:dyDescent="0.15">
      <c r="A592" s="3710"/>
      <c r="B592" s="3710"/>
      <c r="C592" s="3710"/>
      <c r="D592" s="3710"/>
      <c r="E592" s="3710"/>
      <c r="F592" s="3710"/>
      <c r="G592" s="3710"/>
      <c r="H592" s="3710"/>
      <c r="I592" s="3710"/>
      <c r="J592" s="3710"/>
      <c r="K592" s="3710"/>
      <c r="L592" s="3710"/>
      <c r="M592" s="3710"/>
      <c r="N592" s="3710"/>
      <c r="O592" s="3710"/>
      <c r="P592" s="3710"/>
      <c r="Q592" s="3710"/>
      <c r="R592" s="3710"/>
      <c r="S592" s="3710"/>
      <c r="T592" s="3710"/>
      <c r="U592" s="3710"/>
      <c r="V592" s="3710"/>
      <c r="W592" s="3710"/>
      <c r="X592" s="3710"/>
      <c r="Y592" s="3710"/>
      <c r="Z592" s="3710"/>
      <c r="AA592" s="3710"/>
      <c r="AB592" s="3710"/>
      <c r="AC592" s="3710"/>
      <c r="AD592" s="3710"/>
      <c r="AE592" s="3710"/>
      <c r="AF592" s="3710"/>
      <c r="AG592" s="3710"/>
      <c r="AH592" s="3710"/>
      <c r="AI592" s="3710"/>
      <c r="AJ592" s="3710"/>
      <c r="AK592" s="3710"/>
      <c r="AL592" s="3710"/>
      <c r="AM592" s="3710"/>
      <c r="AN592" s="3710"/>
      <c r="AO592" s="3710"/>
      <c r="AP592" s="3710"/>
      <c r="AQ592" s="3710"/>
      <c r="AR592" s="3710"/>
      <c r="AS592" s="3710"/>
      <c r="AT592" s="3710"/>
      <c r="AU592" s="3710"/>
      <c r="DR592" s="1359" t="s">
        <v>3583</v>
      </c>
      <c r="EI592" s="1593">
        <v>43465</v>
      </c>
      <c r="EM592" s="1359" t="str">
        <f>IF(OR(DT593="レ",DT594="レ",DT595="レ",DT596="レ",DT597="レ",DT598="レ",DT599="レ",DT600="レ",DT601="レ",DT602="レ",DT603="レ",DT604="レ",DT605="レ",DT606="レ",DT607="レ",DT608="レ",DT609="レ",DT610="レ",DT611="レ",DT612="レ",DT613="レ",DT614="レ",DT615="レ",DT616="レ"),"レ","")</f>
        <v/>
      </c>
      <c r="EN592" s="1359" t="str">
        <f>IF(AND(EM592="",EQ592="",OR(DU593="レ",DU594="レ",DU595="レ",DU596="レ",DU597="レ",DU598="レ",DU599="レ",DU600="レ",DU601="レ",DU602="レ",DU603="レ",DU604="レ",DU605="レ",DU606="レ",DU607="レ",DU608="レ",DU609="レ",DU610="レ",DU611="レ",DU612="レ",DU613="レ",DU614="レ",DU615="レ",DU616="レ")),"レ","")</f>
        <v/>
      </c>
      <c r="EO592" s="1551" t="str">
        <f>IF(EK617="レ",IF(EM592="レ",TEXT(EM617,"e"),IF(EN592="レ",TEXT(EN617,"e"),"")),"")</f>
        <v/>
      </c>
      <c r="EP592" s="1551" t="str">
        <f>IF(EK617="レ",IF(EM592="レ",MONTH(EM617),IF(EN592="レ",MONTH(EN617),"")),"")</f>
        <v/>
      </c>
      <c r="EQ592" s="1594" t="str">
        <f>IF(AND(EM592="",EO617&gt;0),"レ","")</f>
        <v/>
      </c>
      <c r="ER592" s="1359" t="str">
        <f>IF(AND(EK617="",OR(DZ593="レ",DZ594="レ",DZ595="レ",DZ596="レ",DZ597="レ",DZ598="レ",DZ599="レ",DZ600="レ",DZ601="レ",DZ602="レ",DZ603="レ",DZ604="レ",DZ605="レ",DZ606="レ",DZ607="レ",DZ608="レ",DZ609="レ",DZ610="レ",DZ611="レ",DZ612="レ",DZ613="レ",DZ614="レ",DZ615="レ",DZ616="レ")),"レ","")</f>
        <v/>
      </c>
      <c r="ES592" s="1359" t="str">
        <f>IF(AND(EK617="",ER592="",EV592="",OR(EA593="レ",EA594="レ",EA595="レ",EA596="レ",EA597="レ",EA598="レ",EA599="レ",EA600="レ",EA601="レ",EA602="レ",EA603="レ",EA604="レ",EA605="レ",EA606="レ",EA607="レ",EA608="レ",EA609="レ",EA610="レ",EA611="レ",EA612="レ",EA613="レ",EA614="レ",EA615="レ",EA616="レ")),"レ","")</f>
        <v/>
      </c>
      <c r="ET592" s="1359" t="str">
        <f>IF(EL617="レ",IF(ER592="レ",TEXT(ER617,"e"),IF(ES592="レ",TEXT(ES617,"e"),"")),"")</f>
        <v/>
      </c>
      <c r="EU592" s="1359" t="str">
        <f>IF(EL617="レ",IF(ER592="レ",MONTH(ER617),IF(ES592="レ",MONTH(ES617),"")),"")</f>
        <v/>
      </c>
      <c r="EV592" s="1359" t="str">
        <f>IF(OR(AND(EK617="",ER592="",ET617&gt;0),AND(EK617="",ER592="",ET617&lt;&gt;1)),"レ","")</f>
        <v>レ</v>
      </c>
    </row>
    <row r="593" spans="1:152" x14ac:dyDescent="0.15">
      <c r="A593" s="3710"/>
      <c r="B593" s="3710"/>
      <c r="C593" s="3710"/>
      <c r="D593" s="3710"/>
      <c r="E593" s="3710"/>
      <c r="F593" s="3710"/>
      <c r="G593" s="3710"/>
      <c r="H593" s="3710"/>
      <c r="I593" s="3710"/>
      <c r="J593" s="3710"/>
      <c r="K593" s="3710"/>
      <c r="L593" s="3710"/>
      <c r="M593" s="3710"/>
      <c r="N593" s="3710"/>
      <c r="O593" s="3710"/>
      <c r="P593" s="3710"/>
      <c r="Q593" s="3710"/>
      <c r="R593" s="3710"/>
      <c r="S593" s="3710"/>
      <c r="T593" s="3710"/>
      <c r="U593" s="3710"/>
      <c r="V593" s="3710"/>
      <c r="W593" s="3710"/>
      <c r="X593" s="3710"/>
      <c r="Y593" s="3710"/>
      <c r="Z593" s="3710"/>
      <c r="AA593" s="3710"/>
      <c r="AB593" s="3710"/>
      <c r="AC593" s="3710"/>
      <c r="AD593" s="3710"/>
      <c r="AE593" s="3710"/>
      <c r="AF593" s="3710"/>
      <c r="AG593" s="3710"/>
      <c r="AH593" s="3710"/>
      <c r="AI593" s="3710"/>
      <c r="AJ593" s="3710"/>
      <c r="AK593" s="3710"/>
      <c r="AL593" s="3710"/>
      <c r="AM593" s="3710"/>
      <c r="AN593" s="3710"/>
      <c r="AO593" s="3710"/>
      <c r="AP593" s="3710"/>
      <c r="AQ593" s="3710"/>
      <c r="AR593" s="3710"/>
      <c r="AS593" s="3710"/>
      <c r="AT593" s="3710"/>
      <c r="AU593" s="3710"/>
      <c r="AV593" s="1372"/>
      <c r="DM593" s="1532" t="str">
        <f>'2_入力シート【検査結果表】 換気設備'!EG14</f>
        <v/>
      </c>
      <c r="DN593" s="1532" t="str">
        <f>'2_入力シート【検査結果表】 換気設備'!EH14</f>
        <v/>
      </c>
      <c r="DO593" s="1532" t="str">
        <f>'2_入力シート【検査結果表】 換気設備'!EI14</f>
        <v/>
      </c>
      <c r="DP593" s="1532" t="str">
        <f>'2_入力シート【検査結果表】 換気設備'!EJ14</f>
        <v/>
      </c>
      <c r="DQ593" s="1591"/>
      <c r="DR593" s="1595" t="str">
        <f>'2_入力シート【検査結果表】 換気設備'!ES14</f>
        <v/>
      </c>
      <c r="DS593" s="1596"/>
      <c r="DT593" s="1595" t="str">
        <f>'2_入力シート【検査結果表】 換気設備'!EV14</f>
        <v/>
      </c>
      <c r="DU593" s="1595">
        <f>'2_入力シート【検査結果表】 換気設備'!EW14</f>
        <v>0</v>
      </c>
      <c r="DV593" s="1595" t="str">
        <f>'2_入力シート【検査結果表】 換気設備'!EX14</f>
        <v/>
      </c>
      <c r="DW593" s="1595" t="str">
        <f>'2_入力シート【検査結果表】 換気設備'!EY14</f>
        <v/>
      </c>
      <c r="DX593" s="1595">
        <f>'2_入力シート【検査結果表】 換気設備'!EZ14</f>
        <v>0</v>
      </c>
      <c r="DY593" s="1597" t="str">
        <f>'2_入力シート【検査結果表】 換気設備'!FA14</f>
        <v/>
      </c>
      <c r="DZ593" s="1598" t="str">
        <f>'2_入力シート【検査結果表】 換気設備'!FB14</f>
        <v/>
      </c>
      <c r="EA593" s="1595">
        <f>'2_入力シート【検査結果表】 換気設備'!FC14</f>
        <v>0</v>
      </c>
      <c r="EB593" s="1595" t="str">
        <f>'2_入力シート【検査結果表】 換気設備'!FD14</f>
        <v/>
      </c>
      <c r="EC593" s="1595" t="str">
        <f>'2_入力シート【検査結果表】 換気設備'!FE14</f>
        <v/>
      </c>
      <c r="ED593" s="1595">
        <f>'2_入力シート【検査結果表】 換気設備'!FF14</f>
        <v>0</v>
      </c>
      <c r="EE593" s="1595" t="str">
        <f>'2_入力シート【検査結果表】 換気設備'!FG14</f>
        <v/>
      </c>
      <c r="EI593" s="1532" t="str">
        <f>'2_入力シート【検査結果表】 換気設備'!FR17</f>
        <v/>
      </c>
      <c r="EJ593" s="1532" t="str">
        <f>'2_入力シート【検査結果表】 換気設備'!FS17</f>
        <v/>
      </c>
      <c r="EK593" s="1532" t="str">
        <f>'2_入力シート【検査結果表】 換気設備'!FT17</f>
        <v/>
      </c>
      <c r="EL593" s="1532" t="str">
        <f>'2_入力シート【検査結果表】 換気設備'!FU17</f>
        <v/>
      </c>
      <c r="EM593" s="1599" t="str">
        <f>'2_入力シート【検査結果表】 換気設備'!FV17</f>
        <v>0</v>
      </c>
      <c r="EN593" s="1532" t="str">
        <f>'2_入力シート【検査結果表】 換気設備'!FW17</f>
        <v>対象外</v>
      </c>
      <c r="EO593" s="1532" t="str">
        <f>'2_入力シート【検査結果表】 換気設備'!FX17</f>
        <v/>
      </c>
      <c r="EP593" s="1532" t="str">
        <f>'2_入力シート【検査結果表】 換気設備'!FY17</f>
        <v>現在不使用</v>
      </c>
      <c r="EQ593" s="1600" t="str">
        <f>'2_入力シート【検査結果表】 換気設備'!FZ17</f>
        <v>現在不使用</v>
      </c>
      <c r="ER593" s="1601" t="str">
        <f>'2_入力シート【検査結果表】 換気設備'!GA17</f>
        <v>0</v>
      </c>
      <c r="ES593" s="1532" t="str">
        <f>'2_入力シート【検査結果表】 換気設備'!GB17</f>
        <v>対象外</v>
      </c>
      <c r="ET593" s="1532" t="str">
        <f>'2_入力シート【検査結果表】 換気設備'!GC17</f>
        <v/>
      </c>
      <c r="EU593" s="1532" t="str">
        <f>'2_入力シート【検査結果表】 換気設備'!GD17</f>
        <v>現在不使用</v>
      </c>
      <c r="EV593" s="1532" t="str">
        <f>'2_入力シート【検査結果表】 換気設備'!GE17</f>
        <v>現在不使用</v>
      </c>
    </row>
    <row r="594" spans="1:152" s="1602" customFormat="1" ht="12.95" customHeight="1" x14ac:dyDescent="0.15">
      <c r="B594" s="3799" t="s">
        <v>748</v>
      </c>
      <c r="C594" s="3799"/>
      <c r="D594" s="3799"/>
      <c r="E594" s="3799"/>
      <c r="F594" s="3799"/>
      <c r="G594" s="3799"/>
      <c r="H594" s="3799"/>
      <c r="I594" s="3799"/>
      <c r="J594" s="3799"/>
      <c r="K594" s="3799"/>
      <c r="L594" s="3799"/>
      <c r="M594" s="3799"/>
      <c r="N594" s="3799"/>
      <c r="O594" s="3799"/>
      <c r="P594" s="3799"/>
      <c r="Q594" s="3799"/>
      <c r="R594" s="3799"/>
      <c r="S594" s="3799"/>
      <c r="T594" s="3799"/>
      <c r="U594" s="3799"/>
      <c r="V594" s="3799"/>
      <c r="W594" s="3799"/>
      <c r="X594" s="3799"/>
      <c r="Y594" s="3799"/>
      <c r="Z594" s="3799"/>
      <c r="AA594" s="3799"/>
      <c r="AB594" s="3799"/>
      <c r="AC594" s="3799"/>
      <c r="AD594" s="3799"/>
      <c r="AE594" s="3799"/>
      <c r="AF594" s="3799"/>
      <c r="AG594" s="3799"/>
      <c r="AH594" s="3799"/>
      <c r="AI594" s="3799"/>
      <c r="AJ594" s="3799"/>
      <c r="AK594" s="3799"/>
      <c r="AL594" s="3799"/>
      <c r="AM594" s="3799"/>
      <c r="AN594" s="3799"/>
      <c r="AO594" s="3799"/>
      <c r="AP594" s="3799"/>
      <c r="AQ594" s="3799"/>
      <c r="AR594" s="3799"/>
      <c r="AS594" s="3799"/>
      <c r="AT594" s="3799"/>
      <c r="AU594" s="1603"/>
      <c r="BA594" s="1604"/>
      <c r="BB594" s="1604"/>
      <c r="DM594" s="1605" t="str">
        <f>'2_入力シート【検査結果表】 換気設備'!EG40</f>
        <v/>
      </c>
      <c r="DN594" s="1605" t="str">
        <f>'2_入力シート【検査結果表】 換気設備'!EH40</f>
        <v/>
      </c>
      <c r="DO594" s="1605" t="str">
        <f>'2_入力シート【検査結果表】 換気設備'!EI40</f>
        <v/>
      </c>
      <c r="DP594" s="1605" t="str">
        <f>'2_入力シート【検査結果表】 換気設備'!EJ40</f>
        <v/>
      </c>
      <c r="DQ594" s="1591"/>
      <c r="DR594" s="1595" t="str">
        <f>'2_入力シート【検査結果表】 換気設備'!ES40</f>
        <v/>
      </c>
      <c r="DS594" s="1596"/>
      <c r="DT594" s="1595" t="str">
        <f>'2_入力シート【検査結果表】 換気設備'!EV40</f>
        <v/>
      </c>
      <c r="DU594" s="1595">
        <f>'2_入力シート【検査結果表】 換気設備'!EW40</f>
        <v>0</v>
      </c>
      <c r="DV594" s="1595" t="str">
        <f>'2_入力シート【検査結果表】 換気設備'!EX40</f>
        <v/>
      </c>
      <c r="DW594" s="1595" t="str">
        <f>'2_入力シート【検査結果表】 換気設備'!EY40</f>
        <v/>
      </c>
      <c r="DX594" s="1595">
        <f>'2_入力シート【検査結果表】 換気設備'!EZ40</f>
        <v>0</v>
      </c>
      <c r="DY594" s="1597" t="str">
        <f>'2_入力シート【検査結果表】 換気設備'!FA40</f>
        <v/>
      </c>
      <c r="DZ594" s="1598" t="str">
        <f>'2_入力シート【検査結果表】 換気設備'!FB40</f>
        <v/>
      </c>
      <c r="EA594" s="1595" t="str">
        <f>'2_入力シート【検査結果表】 換気設備'!FC40</f>
        <v/>
      </c>
      <c r="EB594" s="1595" t="str">
        <f>'2_入力シート【検査結果表】 換気設備'!FD40</f>
        <v/>
      </c>
      <c r="EC594" s="1595" t="str">
        <f>'2_入力シート【検査結果表】 換気設備'!FE40</f>
        <v/>
      </c>
      <c r="ED594" s="1595">
        <f>'2_入力シート【検査結果表】 換気設備'!FF40</f>
        <v>0</v>
      </c>
      <c r="EE594" s="1595" t="str">
        <f>'2_入力シート【検査結果表】 換気設備'!FG40</f>
        <v/>
      </c>
      <c r="EI594" s="1532" t="str">
        <f>'2_入力シート【検査結果表】 換気設備'!FR18</f>
        <v/>
      </c>
      <c r="EJ594" s="1532" t="str">
        <f>'2_入力シート【検査結果表】 換気設備'!FS18</f>
        <v/>
      </c>
      <c r="EK594" s="1532" t="str">
        <f>'2_入力シート【検査結果表】 換気設備'!FT18</f>
        <v/>
      </c>
      <c r="EL594" s="1532" t="str">
        <f>'2_入力シート【検査結果表】 換気設備'!FU18</f>
        <v/>
      </c>
      <c r="EM594" s="1599" t="str">
        <f>'2_入力シート【検査結果表】 換気設備'!FV18</f>
        <v>0</v>
      </c>
      <c r="EN594" s="1532" t="str">
        <f>'2_入力シート【検査結果表】 換気設備'!FW18</f>
        <v>対象外</v>
      </c>
      <c r="EO594" s="1532" t="str">
        <f>'2_入力シート【検査結果表】 換気設備'!FX18</f>
        <v/>
      </c>
      <c r="EP594" s="1532" t="str">
        <f>'2_入力シート【検査結果表】 換気設備'!FY18</f>
        <v>現在不使用</v>
      </c>
      <c r="EQ594" s="1600" t="str">
        <f>'2_入力シート【検査結果表】 換気設備'!FZ18</f>
        <v>現在不使用</v>
      </c>
      <c r="ER594" s="1601" t="str">
        <f>'2_入力シート【検査結果表】 換気設備'!GA18</f>
        <v>0</v>
      </c>
      <c r="ES594" s="1532" t="str">
        <f>'2_入力シート【検査結果表】 換気設備'!GB18</f>
        <v>対象外</v>
      </c>
      <c r="ET594" s="1532" t="str">
        <f>'2_入力シート【検査結果表】 換気設備'!GC18</f>
        <v/>
      </c>
      <c r="EU594" s="1532" t="str">
        <f>'2_入力シート【検査結果表】 換気設備'!GD18</f>
        <v>現在不使用</v>
      </c>
      <c r="EV594" s="1532" t="str">
        <f>'2_入力シート【検査結果表】 換気設備'!GE18</f>
        <v>現在不使用</v>
      </c>
    </row>
    <row r="595" spans="1:152" s="1602" customFormat="1" ht="12.95" customHeight="1" x14ac:dyDescent="0.15">
      <c r="B595" s="3799" t="s">
        <v>747</v>
      </c>
      <c r="C595" s="3799"/>
      <c r="D595" s="3799"/>
      <c r="E595" s="3799"/>
      <c r="F595" s="3799"/>
      <c r="G595" s="3799"/>
      <c r="H595" s="3799"/>
      <c r="I595" s="3799"/>
      <c r="J595" s="3799"/>
      <c r="K595" s="3799"/>
      <c r="L595" s="3799"/>
      <c r="M595" s="3799"/>
      <c r="N595" s="3799"/>
      <c r="O595" s="3799"/>
      <c r="P595" s="3799"/>
      <c r="Q595" s="3799"/>
      <c r="R595" s="3799"/>
      <c r="S595" s="3799"/>
      <c r="T595" s="3799"/>
      <c r="U595" s="3799"/>
      <c r="V595" s="3799"/>
      <c r="W595" s="3799"/>
      <c r="X595" s="3799"/>
      <c r="Y595" s="3799"/>
      <c r="Z595" s="3799"/>
      <c r="AA595" s="3799"/>
      <c r="AB595" s="3799"/>
      <c r="AC595" s="3799"/>
      <c r="AD595" s="3799"/>
      <c r="AE595" s="3799"/>
      <c r="AF595" s="3799"/>
      <c r="AG595" s="3799"/>
      <c r="AH595" s="3799"/>
      <c r="AI595" s="3799"/>
      <c r="AJ595" s="3799"/>
      <c r="AK595" s="3799"/>
      <c r="AL595" s="3799"/>
      <c r="AM595" s="3799"/>
      <c r="AN595" s="3799"/>
      <c r="AO595" s="3799"/>
      <c r="AP595" s="3799"/>
      <c r="AQ595" s="3799"/>
      <c r="AR595" s="3799"/>
      <c r="AS595" s="3799"/>
      <c r="AT595" s="3799"/>
      <c r="AU595" s="1603"/>
      <c r="BA595" s="1606"/>
      <c r="BB595" s="1606"/>
      <c r="DM595" s="1605" t="str">
        <f>'2_入力シート【検査結果表】 換気設備'!EG58</f>
        <v/>
      </c>
      <c r="DN595" s="1605" t="str">
        <f>'2_入力シート【検査結果表】 換気設備'!EH58</f>
        <v/>
      </c>
      <c r="DO595" s="1605" t="str">
        <f>'2_入力シート【検査結果表】 換気設備'!EI58</f>
        <v/>
      </c>
      <c r="DP595" s="1605" t="str">
        <f>'2_入力シート【検査結果表】 換気設備'!EJ58</f>
        <v/>
      </c>
      <c r="DQ595" s="1591"/>
      <c r="DR595" s="1595" t="str">
        <f>'2_入力シート【検査結果表】 換気設備'!ES58</f>
        <v/>
      </c>
      <c r="DS595" s="1596"/>
      <c r="DT595" s="1595" t="str">
        <f>'2_入力シート【検査結果表】 換気設備'!EV58</f>
        <v/>
      </c>
      <c r="DU595" s="1595">
        <f>'2_入力シート【検査結果表】 換気設備'!EW58</f>
        <v>0</v>
      </c>
      <c r="DV595" s="1595" t="str">
        <f>'2_入力シート【検査結果表】 換気設備'!EX58</f>
        <v/>
      </c>
      <c r="DW595" s="1595" t="str">
        <f>'2_入力シート【検査結果表】 換気設備'!EY58</f>
        <v/>
      </c>
      <c r="DX595" s="1595">
        <f>'2_入力シート【検査結果表】 換気設備'!EZ58</f>
        <v>0</v>
      </c>
      <c r="DY595" s="1597" t="str">
        <f>'2_入力シート【検査結果表】 換気設備'!FA58</f>
        <v/>
      </c>
      <c r="DZ595" s="1598" t="str">
        <f>'2_入力シート【検査結果表】 換気設備'!FB58</f>
        <v/>
      </c>
      <c r="EA595" s="1595" t="str">
        <f>'2_入力シート【検査結果表】 換気設備'!FC58</f>
        <v/>
      </c>
      <c r="EB595" s="1595" t="str">
        <f>'2_入力シート【検査結果表】 換気設備'!FD58</f>
        <v/>
      </c>
      <c r="EC595" s="1595" t="str">
        <f>'2_入力シート【検査結果表】 換気設備'!FE58</f>
        <v/>
      </c>
      <c r="ED595" s="1595">
        <f>'2_入力シート【検査結果表】 換気設備'!FF58</f>
        <v>0</v>
      </c>
      <c r="EE595" s="1595" t="str">
        <f>'2_入力シート【検査結果表】 換気設備'!FG58</f>
        <v/>
      </c>
      <c r="EI595" s="1532" t="str">
        <f>'2_入力シート【検査結果表】 換気設備'!FR19</f>
        <v/>
      </c>
      <c r="EJ595" s="1532" t="str">
        <f>'2_入力シート【検査結果表】 換気設備'!FS19</f>
        <v/>
      </c>
      <c r="EK595" s="1532" t="str">
        <f>'2_入力シート【検査結果表】 換気設備'!FT19</f>
        <v/>
      </c>
      <c r="EL595" s="1532" t="str">
        <f>'2_入力シート【検査結果表】 換気設備'!FU19</f>
        <v/>
      </c>
      <c r="EM595" s="1599" t="str">
        <f>'2_入力シート【検査結果表】 換気設備'!FV19</f>
        <v>0</v>
      </c>
      <c r="EN595" s="1532" t="str">
        <f>'2_入力シート【検査結果表】 換気設備'!FW19</f>
        <v>対象外</v>
      </c>
      <c r="EO595" s="1532" t="str">
        <f>'2_入力シート【検査結果表】 換気設備'!FX19</f>
        <v/>
      </c>
      <c r="EP595" s="1532" t="str">
        <f>'2_入力シート【検査結果表】 換気設備'!FY19</f>
        <v>現在不使用</v>
      </c>
      <c r="EQ595" s="1600" t="str">
        <f>'2_入力シート【検査結果表】 換気設備'!FZ19</f>
        <v>現在不使用</v>
      </c>
      <c r="ER595" s="1601" t="str">
        <f>'2_入力シート【検査結果表】 換気設備'!GA19</f>
        <v>0</v>
      </c>
      <c r="ES595" s="1532" t="str">
        <f>'2_入力シート【検査結果表】 換気設備'!GB19</f>
        <v>対象外</v>
      </c>
      <c r="ET595" s="1532" t="str">
        <f>'2_入力シート【検査結果表】 換気設備'!GC19</f>
        <v/>
      </c>
      <c r="EU595" s="1532" t="str">
        <f>'2_入力シート【検査結果表】 換気設備'!GD19</f>
        <v>現在不使用</v>
      </c>
      <c r="EV595" s="1532" t="str">
        <f>'2_入力シート【検査結果表】 換気設備'!GE19</f>
        <v>現在不使用</v>
      </c>
    </row>
    <row r="596" spans="1:152" s="1602" customFormat="1" ht="12.95" customHeight="1" x14ac:dyDescent="0.15">
      <c r="B596" s="3799" t="s">
        <v>746</v>
      </c>
      <c r="C596" s="3799"/>
      <c r="D596" s="3799"/>
      <c r="E596" s="3799"/>
      <c r="F596" s="3799"/>
      <c r="G596" s="3799"/>
      <c r="H596" s="3799"/>
      <c r="I596" s="3799"/>
      <c r="J596" s="3799"/>
      <c r="K596" s="3799"/>
      <c r="L596" s="3799"/>
      <c r="M596" s="3799"/>
      <c r="N596" s="3799"/>
      <c r="O596" s="3799"/>
      <c r="P596" s="3799"/>
      <c r="Q596" s="3799"/>
      <c r="R596" s="3799"/>
      <c r="S596" s="3799"/>
      <c r="T596" s="3799"/>
      <c r="U596" s="3799"/>
      <c r="V596" s="3799"/>
      <c r="W596" s="3799"/>
      <c r="X596" s="3799"/>
      <c r="Y596" s="3799"/>
      <c r="Z596" s="3799"/>
      <c r="AA596" s="3799"/>
      <c r="AB596" s="3799"/>
      <c r="AC596" s="3799"/>
      <c r="AD596" s="3799"/>
      <c r="AE596" s="3799"/>
      <c r="AF596" s="3799"/>
      <c r="AG596" s="3799"/>
      <c r="AH596" s="3799"/>
      <c r="AI596" s="3799"/>
      <c r="AJ596" s="3799"/>
      <c r="AK596" s="3799"/>
      <c r="AL596" s="3799"/>
      <c r="AM596" s="3799"/>
      <c r="AN596" s="3799"/>
      <c r="AO596" s="3799"/>
      <c r="AP596" s="3799"/>
      <c r="AQ596" s="3799"/>
      <c r="AR596" s="3799"/>
      <c r="AS596" s="3799"/>
      <c r="AT596" s="3799"/>
      <c r="AU596" s="1603"/>
      <c r="DM596" s="1605" t="str">
        <f>'2_入力シート【検査結果表】 換気設備'!EG71</f>
        <v/>
      </c>
      <c r="DN596" s="1605" t="str">
        <f>'2_入力シート【検査結果表】 換気設備'!EH71</f>
        <v/>
      </c>
      <c r="DO596" s="1605" t="str">
        <f>'2_入力シート【検査結果表】 換気設備'!EI71</f>
        <v/>
      </c>
      <c r="DP596" s="1605" t="str">
        <f>'2_入力シート【検査結果表】 換気設備'!EJ71</f>
        <v/>
      </c>
      <c r="DQ596" s="1591"/>
      <c r="DR596" s="1595" t="str">
        <f>'2_入力シート【検査結果表】 換気設備'!ES71</f>
        <v/>
      </c>
      <c r="DS596" s="1596"/>
      <c r="DT596" s="1595" t="str">
        <f>'2_入力シート【検査結果表】 換気設備'!EV71</f>
        <v/>
      </c>
      <c r="DU596" s="1595">
        <f>'2_入力シート【検査結果表】 換気設備'!EW71</f>
        <v>0</v>
      </c>
      <c r="DV596" s="1595" t="str">
        <f>'2_入力シート【検査結果表】 換気設備'!EX71</f>
        <v/>
      </c>
      <c r="DW596" s="1595" t="str">
        <f>'2_入力シート【検査結果表】 換気設備'!EY71</f>
        <v/>
      </c>
      <c r="DX596" s="1595">
        <f>'2_入力シート【検査結果表】 換気設備'!EZ71</f>
        <v>0</v>
      </c>
      <c r="DY596" s="1597" t="str">
        <f>'2_入力シート【検査結果表】 換気設備'!FA71</f>
        <v/>
      </c>
      <c r="DZ596" s="1598" t="str">
        <f>'2_入力シート【検査結果表】 換気設備'!FB71</f>
        <v/>
      </c>
      <c r="EA596" s="1595" t="str">
        <f>'2_入力シート【検査結果表】 換気設備'!FC71</f>
        <v/>
      </c>
      <c r="EB596" s="1595" t="str">
        <f>'2_入力シート【検査結果表】 換気設備'!FD71</f>
        <v/>
      </c>
      <c r="EC596" s="1595" t="str">
        <f>'2_入力シート【検査結果表】 換気設備'!FE71</f>
        <v/>
      </c>
      <c r="ED596" s="1595">
        <f>'2_入力シート【検査結果表】 換気設備'!FF71</f>
        <v>0</v>
      </c>
      <c r="EE596" s="1595" t="str">
        <f>'2_入力シート【検査結果表】 換気設備'!FG71</f>
        <v/>
      </c>
      <c r="EI596" s="1532" t="str">
        <f>'2_入力シート【検査結果表】 換気設備'!FR20</f>
        <v/>
      </c>
      <c r="EJ596" s="1532" t="str">
        <f>'2_入力シート【検査結果表】 換気設備'!FS20</f>
        <v/>
      </c>
      <c r="EK596" s="1532" t="str">
        <f>'2_入力シート【検査結果表】 換気設備'!FT20</f>
        <v/>
      </c>
      <c r="EL596" s="1532" t="str">
        <f>'2_入力シート【検査結果表】 換気設備'!FU20</f>
        <v/>
      </c>
      <c r="EM596" s="1599" t="str">
        <f>'2_入力シート【検査結果表】 換気設備'!FV20</f>
        <v>0</v>
      </c>
      <c r="EN596" s="1532" t="str">
        <f>'2_入力シート【検査結果表】 換気設備'!FW20</f>
        <v>対象外</v>
      </c>
      <c r="EO596" s="1532" t="str">
        <f>'2_入力シート【検査結果表】 換気設備'!FX20</f>
        <v/>
      </c>
      <c r="EP596" s="1532" t="str">
        <f>'2_入力シート【検査結果表】 換気設備'!FY20</f>
        <v>現在不使用</v>
      </c>
      <c r="EQ596" s="1600" t="str">
        <f>'2_入力シート【検査結果表】 換気設備'!FZ20</f>
        <v>現在不使用</v>
      </c>
      <c r="ER596" s="1601" t="str">
        <f>'2_入力シート【検査結果表】 換気設備'!GA20</f>
        <v>0</v>
      </c>
      <c r="ES596" s="1532" t="str">
        <f>'2_入力シート【検査結果表】 換気設備'!GB20</f>
        <v>対象外</v>
      </c>
      <c r="ET596" s="1532" t="str">
        <f>'2_入力シート【検査結果表】 換気設備'!GC20</f>
        <v/>
      </c>
      <c r="EU596" s="1532" t="str">
        <f>'2_入力シート【検査結果表】 換気設備'!GD20</f>
        <v>現在不使用</v>
      </c>
      <c r="EV596" s="1532" t="str">
        <f>'2_入力シート【検査結果表】 換気設備'!GE20</f>
        <v>現在不使用</v>
      </c>
    </row>
    <row r="597" spans="1:152" s="1602" customFormat="1" ht="12.95" customHeight="1" thickBot="1" x14ac:dyDescent="0.2">
      <c r="B597" s="3799" t="s">
        <v>745</v>
      </c>
      <c r="C597" s="3799"/>
      <c r="D597" s="3799"/>
      <c r="E597" s="3799"/>
      <c r="F597" s="3799"/>
      <c r="G597" s="3799"/>
      <c r="H597" s="3799"/>
      <c r="I597" s="3799"/>
      <c r="J597" s="3799"/>
      <c r="K597" s="3799"/>
      <c r="L597" s="3799"/>
      <c r="M597" s="3799"/>
      <c r="N597" s="3799"/>
      <c r="O597" s="3799"/>
      <c r="P597" s="3799"/>
      <c r="Q597" s="3799"/>
      <c r="R597" s="3799"/>
      <c r="S597" s="3799"/>
      <c r="T597" s="3799"/>
      <c r="U597" s="3799"/>
      <c r="V597" s="3799"/>
      <c r="W597" s="3799"/>
      <c r="X597" s="3799"/>
      <c r="Y597" s="3799"/>
      <c r="Z597" s="3799"/>
      <c r="AA597" s="3799"/>
      <c r="AB597" s="3799"/>
      <c r="AC597" s="3799"/>
      <c r="AD597" s="3799"/>
      <c r="AE597" s="3799"/>
      <c r="AF597" s="3799"/>
      <c r="AG597" s="3799"/>
      <c r="AH597" s="3799"/>
      <c r="AI597" s="3799"/>
      <c r="AJ597" s="3799"/>
      <c r="AK597" s="3799"/>
      <c r="AL597" s="3799"/>
      <c r="AM597" s="3799"/>
      <c r="AN597" s="3799"/>
      <c r="AO597" s="3799"/>
      <c r="AP597" s="3799"/>
      <c r="AQ597" s="3799"/>
      <c r="AR597" s="3799"/>
      <c r="AS597" s="3799"/>
      <c r="AT597" s="3799"/>
      <c r="AU597" s="1603"/>
      <c r="AV597" s="1607" t="s">
        <v>745</v>
      </c>
      <c r="AW597" s="1607" t="s">
        <v>745</v>
      </c>
      <c r="AX597" s="1607" t="s">
        <v>745</v>
      </c>
      <c r="AY597" s="1607"/>
      <c r="DM597" s="1608" t="str">
        <f>'2_入力シート【検査結果表】 換気設備'!EG78</f>
        <v/>
      </c>
      <c r="DN597" s="1608" t="str">
        <f>'2_入力シート【検査結果表】 換気設備'!EH78</f>
        <v/>
      </c>
      <c r="DO597" s="1608" t="str">
        <f>'2_入力シート【検査結果表】 換気設備'!EI78</f>
        <v/>
      </c>
      <c r="DP597" s="1608" t="str">
        <f>'2_入力シート【検査結果表】 換気設備'!EJ78</f>
        <v/>
      </c>
      <c r="DQ597" s="1596"/>
      <c r="DR597" s="1609" t="str">
        <f>'2_入力シート【検査結果表】 換気設備'!ES78</f>
        <v/>
      </c>
      <c r="DS597" s="1596"/>
      <c r="DT597" s="1609" t="str">
        <f>'2_入力シート【検査結果表】 換気設備'!EV78</f>
        <v/>
      </c>
      <c r="DU597" s="1609">
        <f>'2_入力シート【検査結果表】 換気設備'!EW78</f>
        <v>0</v>
      </c>
      <c r="DV597" s="1609" t="str">
        <f>'2_入力シート【検査結果表】 換気設備'!EX78</f>
        <v/>
      </c>
      <c r="DW597" s="1609" t="str">
        <f>'2_入力シート【検査結果表】 換気設備'!EY78</f>
        <v/>
      </c>
      <c r="DX597" s="1609">
        <f>'2_入力シート【検査結果表】 換気設備'!EZ78</f>
        <v>0</v>
      </c>
      <c r="DY597" s="1610" t="str">
        <f>'2_入力シート【検査結果表】 換気設備'!FA78</f>
        <v/>
      </c>
      <c r="DZ597" s="1611" t="str">
        <f>'2_入力シート【検査結果表】 換気設備'!FB78</f>
        <v/>
      </c>
      <c r="EA597" s="1609" t="str">
        <f>'2_入力シート【検査結果表】 換気設備'!FC78</f>
        <v/>
      </c>
      <c r="EB597" s="1609" t="str">
        <f>'2_入力シート【検査結果表】 換気設備'!FD78</f>
        <v/>
      </c>
      <c r="EC597" s="1609" t="str">
        <f>'2_入力シート【検査結果表】 換気設備'!FE78</f>
        <v/>
      </c>
      <c r="ED597" s="1609">
        <f>'2_入力シート【検査結果表】 換気設備'!FF78</f>
        <v>0</v>
      </c>
      <c r="EE597" s="1609" t="str">
        <f>'2_入力シート【検査結果表】 換気設備'!FG78</f>
        <v/>
      </c>
      <c r="EI597" s="1612" t="str">
        <f>'2_入力シート【検査結果表】 換気設備'!FR21</f>
        <v/>
      </c>
      <c r="EJ597" s="1612" t="str">
        <f>'2_入力シート【検査結果表】 換気設備'!FS21</f>
        <v/>
      </c>
      <c r="EK597" s="1612" t="str">
        <f>'2_入力シート【検査結果表】 換気設備'!FT21</f>
        <v/>
      </c>
      <c r="EL597" s="1612" t="str">
        <f>'2_入力シート【検査結果表】 換気設備'!FU21</f>
        <v/>
      </c>
      <c r="EM597" s="1613" t="str">
        <f>'2_入力シート【検査結果表】 換気設備'!FV21</f>
        <v>0</v>
      </c>
      <c r="EN597" s="1612" t="str">
        <f>'2_入力シート【検査結果表】 換気設備'!FW21</f>
        <v>対象外</v>
      </c>
      <c r="EO597" s="1612" t="str">
        <f>'2_入力シート【検査結果表】 換気設備'!FX21</f>
        <v/>
      </c>
      <c r="EP597" s="1612" t="str">
        <f>'2_入力シート【検査結果表】 換気設備'!FY21</f>
        <v>現在不使用</v>
      </c>
      <c r="EQ597" s="1614" t="str">
        <f>'2_入力シート【検査結果表】 換気設備'!FZ21</f>
        <v>現在不使用</v>
      </c>
      <c r="ER597" s="1615" t="str">
        <f>'2_入力シート【検査結果表】 換気設備'!GA21</f>
        <v>0</v>
      </c>
      <c r="ES597" s="1612" t="str">
        <f>'2_入力シート【検査結果表】 換気設備'!GB21</f>
        <v>対象外</v>
      </c>
      <c r="ET597" s="1612" t="str">
        <f>'2_入力シート【検査結果表】 換気設備'!GC21</f>
        <v/>
      </c>
      <c r="EU597" s="1612" t="str">
        <f>'2_入力シート【検査結果表】 換気設備'!GD21</f>
        <v>現在不使用</v>
      </c>
      <c r="EV597" s="1612" t="str">
        <f>'2_入力シート【検査結果表】 換気設備'!GE21</f>
        <v>現在不使用</v>
      </c>
    </row>
    <row r="598" spans="1:152" s="1602" customFormat="1" ht="12.95" customHeight="1" x14ac:dyDescent="0.15">
      <c r="B598" s="3800" t="s">
        <v>744</v>
      </c>
      <c r="C598" s="3800"/>
      <c r="D598" s="3800"/>
      <c r="E598" s="3800"/>
      <c r="F598" s="3800"/>
      <c r="G598" s="3800"/>
      <c r="H598" s="3800"/>
      <c r="I598" s="3800"/>
      <c r="J598" s="3800"/>
      <c r="K598" s="3800"/>
      <c r="L598" s="3800"/>
      <c r="M598" s="3800"/>
      <c r="N598" s="3800"/>
      <c r="O598" s="3800"/>
      <c r="P598" s="3800"/>
      <c r="Q598" s="3800"/>
      <c r="R598" s="3800"/>
      <c r="S598" s="3800"/>
      <c r="T598" s="3800"/>
      <c r="U598" s="3800"/>
      <c r="V598" s="3800"/>
      <c r="W598" s="3800"/>
      <c r="X598" s="3800"/>
      <c r="Y598" s="3800"/>
      <c r="Z598" s="3800"/>
      <c r="AA598" s="3800"/>
      <c r="AB598" s="3800"/>
      <c r="AC598" s="3800"/>
      <c r="AD598" s="3800"/>
      <c r="AE598" s="3800"/>
      <c r="AF598" s="3800"/>
      <c r="AG598" s="3800"/>
      <c r="AH598" s="3800"/>
      <c r="AI598" s="3800"/>
      <c r="AJ598" s="3800"/>
      <c r="AK598" s="3800"/>
      <c r="AL598" s="3800"/>
      <c r="AM598" s="3800"/>
      <c r="AN598" s="3800"/>
      <c r="AO598" s="3800"/>
      <c r="AP598" s="3800"/>
      <c r="AQ598" s="3800"/>
      <c r="AR598" s="3800"/>
      <c r="AS598" s="3800"/>
      <c r="AT598" s="3800"/>
      <c r="AU598" s="1616"/>
      <c r="DM598" s="1617" t="str">
        <f>'3_入力シート【検査結果表】 排煙設備'!EG13</f>
        <v/>
      </c>
      <c r="DN598" s="1617" t="str">
        <f>'3_入力シート【検査結果表】 排煙設備'!EH13</f>
        <v/>
      </c>
      <c r="DO598" s="1617" t="str">
        <f>'3_入力シート【検査結果表】 排煙設備'!EI13</f>
        <v/>
      </c>
      <c r="DP598" s="1617" t="str">
        <f>'3_入力シート【検査結果表】 排煙設備'!EJ13</f>
        <v/>
      </c>
      <c r="DQ598" s="1596"/>
      <c r="DR598" s="1618" t="str">
        <f>'3_入力シート【検査結果表】 排煙設備'!ES13</f>
        <v/>
      </c>
      <c r="DS598" s="1596"/>
      <c r="DT598" s="1618" t="str">
        <f>'3_入力シート【検査結果表】 排煙設備'!EV13</f>
        <v/>
      </c>
      <c r="DU598" s="1618">
        <f>'3_入力シート【検査結果表】 排煙設備'!EW13</f>
        <v>0</v>
      </c>
      <c r="DV598" s="1618" t="str">
        <f>'3_入力シート【検査結果表】 排煙設備'!EX13</f>
        <v/>
      </c>
      <c r="DW598" s="1618" t="str">
        <f>'3_入力シート【検査結果表】 排煙設備'!EY13</f>
        <v/>
      </c>
      <c r="DX598" s="1618">
        <f>'3_入力シート【検査結果表】 排煙設備'!EZ13</f>
        <v>0</v>
      </c>
      <c r="DY598" s="1619" t="str">
        <f>'3_入力シート【検査結果表】 排煙設備'!FA13</f>
        <v/>
      </c>
      <c r="DZ598" s="1620" t="str">
        <f>'3_入力シート【検査結果表】 排煙設備'!FB13</f>
        <v/>
      </c>
      <c r="EA598" s="1618">
        <f>'3_入力シート【検査結果表】 排煙設備'!FC13</f>
        <v>0</v>
      </c>
      <c r="EB598" s="1618" t="str">
        <f>'3_入力シート【検査結果表】 排煙設備'!FD13</f>
        <v/>
      </c>
      <c r="EC598" s="1618" t="str">
        <f>'3_入力シート【検査結果表】 排煙設備'!FE13</f>
        <v/>
      </c>
      <c r="ED598" s="1618">
        <f>'3_入力シート【検査結果表】 排煙設備'!FF13</f>
        <v>0</v>
      </c>
      <c r="EE598" s="1618" t="str">
        <f>'3_入力シート【検査結果表】 排煙設備'!FG13</f>
        <v/>
      </c>
      <c r="EI598" s="1621" t="str">
        <f>'3_入力シート【検査結果表】 排煙設備'!FQ16</f>
        <v/>
      </c>
      <c r="EJ598" s="1621" t="str">
        <f>'3_入力シート【検査結果表】 排煙設備'!FR16</f>
        <v/>
      </c>
      <c r="EK598" s="1621" t="str">
        <f>'3_入力シート【検査結果表】 排煙設備'!FS16</f>
        <v/>
      </c>
      <c r="EL598" s="1621" t="str">
        <f>'3_入力シート【検査結果表】 排煙設備'!FT16</f>
        <v/>
      </c>
      <c r="EM598" s="1622" t="str">
        <f>'3_入力シート【検査結果表】 排煙設備'!FU16</f>
        <v>0</v>
      </c>
      <c r="EN598" s="1621" t="str">
        <f>'3_入力シート【検査結果表】 排煙設備'!FV16</f>
        <v>対象外</v>
      </c>
      <c r="EO598" s="1621" t="str">
        <f>'3_入力シート【検査結果表】 排煙設備'!FW16</f>
        <v/>
      </c>
      <c r="EP598" s="1621" t="str">
        <f>'3_入力シート【検査結果表】 排煙設備'!FX16</f>
        <v>現在不使用</v>
      </c>
      <c r="EQ598" s="1623" t="str">
        <f>'3_入力シート【検査結果表】 排煙設備'!FY16</f>
        <v>現在不使用</v>
      </c>
      <c r="ER598" s="1624" t="str">
        <f>'3_入力シート【検査結果表】 排煙設備'!FZ16</f>
        <v>0</v>
      </c>
      <c r="ES598" s="1621" t="str">
        <f>'3_入力シート【検査結果表】 排煙設備'!GA16</f>
        <v>対象外</v>
      </c>
      <c r="ET598" s="1621" t="str">
        <f>'3_入力シート【検査結果表】 排煙設備'!GB16</f>
        <v/>
      </c>
      <c r="EU598" s="1621" t="str">
        <f>'3_入力シート【検査結果表】 排煙設備'!GC16</f>
        <v>現在不使用</v>
      </c>
      <c r="EV598" s="1621" t="str">
        <f>'3_入力シート【検査結果表】 排煙設備'!GD16</f>
        <v>現在不使用</v>
      </c>
    </row>
    <row r="599" spans="1:152" s="1602" customFormat="1" ht="12.95" customHeight="1" x14ac:dyDescent="0.15">
      <c r="B599" s="3800" t="s">
        <v>743</v>
      </c>
      <c r="C599" s="3800"/>
      <c r="D599" s="3800"/>
      <c r="E599" s="3800"/>
      <c r="F599" s="3800"/>
      <c r="G599" s="3800"/>
      <c r="H599" s="3800"/>
      <c r="I599" s="3800"/>
      <c r="J599" s="3800"/>
      <c r="K599" s="3800"/>
      <c r="L599" s="3800"/>
      <c r="M599" s="3800"/>
      <c r="N599" s="3800"/>
      <c r="O599" s="3800"/>
      <c r="P599" s="3800"/>
      <c r="Q599" s="3800"/>
      <c r="R599" s="3800"/>
      <c r="S599" s="3800"/>
      <c r="T599" s="3800"/>
      <c r="U599" s="3800"/>
      <c r="V599" s="3800"/>
      <c r="W599" s="3800"/>
      <c r="X599" s="3800"/>
      <c r="Y599" s="3800"/>
      <c r="Z599" s="3800"/>
      <c r="AA599" s="3800"/>
      <c r="AB599" s="3800"/>
      <c r="AC599" s="3800"/>
      <c r="AD599" s="3800"/>
      <c r="AE599" s="3800"/>
      <c r="AF599" s="3800"/>
      <c r="AG599" s="3800"/>
      <c r="AH599" s="3800"/>
      <c r="AI599" s="3800"/>
      <c r="AJ599" s="3800"/>
      <c r="AK599" s="3800"/>
      <c r="AL599" s="3800"/>
      <c r="AM599" s="3800"/>
      <c r="AN599" s="3800"/>
      <c r="AO599" s="3800"/>
      <c r="AP599" s="3800"/>
      <c r="AQ599" s="3800"/>
      <c r="AR599" s="3800"/>
      <c r="AS599" s="3800"/>
      <c r="AT599" s="3800"/>
      <c r="DM599" s="1605" t="str">
        <f>'3_入力シート【検査結果表】 排煙設備'!EG70</f>
        <v/>
      </c>
      <c r="DN599" s="1605" t="str">
        <f>'3_入力シート【検査結果表】 排煙設備'!EH70</f>
        <v/>
      </c>
      <c r="DO599" s="1605" t="str">
        <f>'3_入力シート【検査結果表】 排煙設備'!EI70</f>
        <v/>
      </c>
      <c r="DP599" s="1605" t="str">
        <f>'3_入力シート【検査結果表】 排煙設備'!EJ70</f>
        <v/>
      </c>
      <c r="DQ599" s="1596"/>
      <c r="DR599" s="1595" t="str">
        <f>'3_入力シート【検査結果表】 排煙設備'!ES70</f>
        <v/>
      </c>
      <c r="DS599" s="1596"/>
      <c r="DT599" s="1595" t="str">
        <f>'3_入力シート【検査結果表】 排煙設備'!EV70</f>
        <v/>
      </c>
      <c r="DU599" s="1595">
        <f>'3_入力シート【検査結果表】 排煙設備'!EW70</f>
        <v>0</v>
      </c>
      <c r="DV599" s="1595" t="str">
        <f>'3_入力シート【検査結果表】 排煙設備'!EX70</f>
        <v/>
      </c>
      <c r="DW599" s="1595" t="str">
        <f>'3_入力シート【検査結果表】 排煙設備'!EY70</f>
        <v/>
      </c>
      <c r="DX599" s="1595">
        <f>'3_入力シート【検査結果表】 排煙設備'!EZ70</f>
        <v>0</v>
      </c>
      <c r="DY599" s="1597" t="str">
        <f>'3_入力シート【検査結果表】 排煙設備'!FA70</f>
        <v/>
      </c>
      <c r="DZ599" s="1598" t="str">
        <f>'3_入力シート【検査結果表】 排煙設備'!FB70</f>
        <v/>
      </c>
      <c r="EA599" s="1595">
        <f>'3_入力シート【検査結果表】 排煙設備'!FC70</f>
        <v>0</v>
      </c>
      <c r="EB599" s="1595" t="str">
        <f>'3_入力シート【検査結果表】 排煙設備'!FD70</f>
        <v/>
      </c>
      <c r="EC599" s="1595" t="str">
        <f>'3_入力シート【検査結果表】 排煙設備'!FE70</f>
        <v/>
      </c>
      <c r="ED599" s="1595">
        <f>'3_入力シート【検査結果表】 排煙設備'!FF70</f>
        <v>0</v>
      </c>
      <c r="EE599" s="1595" t="str">
        <f>'3_入力シート【検査結果表】 排煙設備'!FG70</f>
        <v/>
      </c>
      <c r="EI599" s="1605" t="str">
        <f>'3_入力シート【検査結果表】 排煙設備'!FQ17</f>
        <v/>
      </c>
      <c r="EJ599" s="1605" t="str">
        <f>'3_入力シート【検査結果表】 排煙設備'!FR17</f>
        <v/>
      </c>
      <c r="EK599" s="1605" t="str">
        <f>'3_入力シート【検査結果表】 排煙設備'!FS17</f>
        <v/>
      </c>
      <c r="EL599" s="1605" t="str">
        <f>'3_入力シート【検査結果表】 排煙設備'!FT17</f>
        <v/>
      </c>
      <c r="EM599" s="1625" t="str">
        <f>'3_入力シート【検査結果表】 排煙設備'!FU17</f>
        <v>0</v>
      </c>
      <c r="EN599" s="1605" t="str">
        <f>'3_入力シート【検査結果表】 排煙設備'!FV17</f>
        <v>対象外</v>
      </c>
      <c r="EO599" s="1605" t="str">
        <f>'3_入力シート【検査結果表】 排煙設備'!FW17</f>
        <v/>
      </c>
      <c r="EP599" s="1605" t="str">
        <f>'3_入力シート【検査結果表】 排煙設備'!FX17</f>
        <v>現在不使用</v>
      </c>
      <c r="EQ599" s="1626" t="str">
        <f>'3_入力シート【検査結果表】 排煙設備'!FY17</f>
        <v>現在不使用</v>
      </c>
      <c r="ER599" s="1627" t="str">
        <f>'3_入力シート【検査結果表】 排煙設備'!FZ17</f>
        <v>0</v>
      </c>
      <c r="ES599" s="1605" t="str">
        <f>'3_入力シート【検査結果表】 排煙設備'!GA17</f>
        <v>対象外</v>
      </c>
      <c r="ET599" s="1605" t="str">
        <f>'3_入力シート【検査結果表】 排煙設備'!GB17</f>
        <v/>
      </c>
      <c r="EU599" s="1605" t="str">
        <f>'3_入力シート【検査結果表】 排煙設備'!GC17</f>
        <v>現在不使用</v>
      </c>
      <c r="EV599" s="1605" t="str">
        <f>'3_入力シート【検査結果表】 排煙設備'!GD17</f>
        <v>現在不使用</v>
      </c>
    </row>
    <row r="600" spans="1:152" s="1602" customFormat="1" ht="12.95" customHeight="1" x14ac:dyDescent="0.15">
      <c r="B600" s="3799" t="s">
        <v>742</v>
      </c>
      <c r="C600" s="3799"/>
      <c r="D600" s="3799"/>
      <c r="E600" s="3799"/>
      <c r="F600" s="3799"/>
      <c r="G600" s="3799"/>
      <c r="H600" s="3799"/>
      <c r="I600" s="3799"/>
      <c r="J600" s="3799"/>
      <c r="K600" s="3799"/>
      <c r="L600" s="3799"/>
      <c r="M600" s="3799"/>
      <c r="N600" s="3799"/>
      <c r="O600" s="3799"/>
      <c r="P600" s="3799"/>
      <c r="Q600" s="3799"/>
      <c r="R600" s="3799"/>
      <c r="S600" s="3799"/>
      <c r="T600" s="3799"/>
      <c r="U600" s="3799"/>
      <c r="V600" s="3799"/>
      <c r="W600" s="3799"/>
      <c r="X600" s="3799"/>
      <c r="Y600" s="3799"/>
      <c r="Z600" s="3799"/>
      <c r="AA600" s="3799"/>
      <c r="AB600" s="3799"/>
      <c r="AC600" s="3799"/>
      <c r="AD600" s="3799"/>
      <c r="AE600" s="3799"/>
      <c r="AF600" s="3799"/>
      <c r="AG600" s="3799"/>
      <c r="AH600" s="3799"/>
      <c r="AI600" s="3799"/>
      <c r="AJ600" s="3799"/>
      <c r="AK600" s="3799"/>
      <c r="AL600" s="3799"/>
      <c r="AM600" s="3799"/>
      <c r="AN600" s="3799"/>
      <c r="AO600" s="3799"/>
      <c r="AP600" s="3799"/>
      <c r="AQ600" s="3799"/>
      <c r="AR600" s="3799"/>
      <c r="AS600" s="3799"/>
      <c r="AT600" s="3799"/>
      <c r="DM600" s="1605" t="str">
        <f>'3_入力シート【検査結果表】 排煙設備'!EG106</f>
        <v/>
      </c>
      <c r="DN600" s="1605" t="str">
        <f>'3_入力シート【検査結果表】 排煙設備'!EH106</f>
        <v/>
      </c>
      <c r="DO600" s="1605" t="str">
        <f>'3_入力シート【検査結果表】 排煙設備'!EI106</f>
        <v/>
      </c>
      <c r="DP600" s="1605" t="str">
        <f>'3_入力シート【検査結果表】 排煙設備'!EJ106</f>
        <v/>
      </c>
      <c r="DQ600" s="1596"/>
      <c r="DR600" s="1595" t="str">
        <f>'3_入力シート【検査結果表】 排煙設備'!ES106</f>
        <v/>
      </c>
      <c r="DS600" s="1596"/>
      <c r="DT600" s="1595" t="str">
        <f>'3_入力シート【検査結果表】 排煙設備'!EV106</f>
        <v/>
      </c>
      <c r="DU600" s="1595">
        <f>'3_入力シート【検査結果表】 排煙設備'!EW106</f>
        <v>0</v>
      </c>
      <c r="DV600" s="1595" t="str">
        <f>'3_入力シート【検査結果表】 排煙設備'!EX106</f>
        <v/>
      </c>
      <c r="DW600" s="1595" t="str">
        <f>'3_入力シート【検査結果表】 排煙設備'!EY106</f>
        <v/>
      </c>
      <c r="DX600" s="1595">
        <f>'3_入力シート【検査結果表】 排煙設備'!EZ106</f>
        <v>0</v>
      </c>
      <c r="DY600" s="1597" t="str">
        <f>'3_入力シート【検査結果表】 排煙設備'!FA106</f>
        <v/>
      </c>
      <c r="DZ600" s="1598" t="str">
        <f>'3_入力シート【検査結果表】 排煙設備'!FB106</f>
        <v/>
      </c>
      <c r="EA600" s="1595">
        <f>'3_入力シート【検査結果表】 排煙設備'!FC106</f>
        <v>0</v>
      </c>
      <c r="EB600" s="1595" t="str">
        <f>'3_入力シート【検査結果表】 排煙設備'!FD106</f>
        <v/>
      </c>
      <c r="EC600" s="1595" t="str">
        <f>'3_入力シート【検査結果表】 排煙設備'!FE106</f>
        <v/>
      </c>
      <c r="ED600" s="1595">
        <f>'3_入力シート【検査結果表】 排煙設備'!FF106</f>
        <v>0</v>
      </c>
      <c r="EE600" s="1595" t="str">
        <f>'3_入力シート【検査結果表】 排煙設備'!FG106</f>
        <v/>
      </c>
      <c r="EI600" s="1605" t="str">
        <f>'3_入力シート【検査結果表】 排煙設備'!FQ18</f>
        <v/>
      </c>
      <c r="EJ600" s="1605" t="str">
        <f>'3_入力シート【検査結果表】 排煙設備'!FR18</f>
        <v/>
      </c>
      <c r="EK600" s="1605" t="str">
        <f>'3_入力シート【検査結果表】 排煙設備'!FS18</f>
        <v/>
      </c>
      <c r="EL600" s="1605" t="str">
        <f>'3_入力シート【検査結果表】 排煙設備'!FT18</f>
        <v/>
      </c>
      <c r="EM600" s="1625" t="str">
        <f>'3_入力シート【検査結果表】 排煙設備'!FU18</f>
        <v>0</v>
      </c>
      <c r="EN600" s="1605" t="str">
        <f>'3_入力シート【検査結果表】 排煙設備'!FV18</f>
        <v>対象外</v>
      </c>
      <c r="EO600" s="1605" t="str">
        <f>'3_入力シート【検査結果表】 排煙設備'!FW18</f>
        <v/>
      </c>
      <c r="EP600" s="1605" t="str">
        <f>'3_入力シート【検査結果表】 排煙設備'!FX18</f>
        <v>現在不使用</v>
      </c>
      <c r="EQ600" s="1626" t="str">
        <f>'3_入力シート【検査結果表】 排煙設備'!FY18</f>
        <v>現在不使用</v>
      </c>
      <c r="ER600" s="1627" t="str">
        <f>'3_入力シート【検査結果表】 排煙設備'!FZ18</f>
        <v>0</v>
      </c>
      <c r="ES600" s="1605" t="str">
        <f>'3_入力シート【検査結果表】 排煙設備'!GA18</f>
        <v>対象外</v>
      </c>
      <c r="ET600" s="1605" t="str">
        <f>'3_入力シート【検査結果表】 排煙設備'!GB18</f>
        <v/>
      </c>
      <c r="EU600" s="1605" t="str">
        <f>'3_入力シート【検査結果表】 排煙設備'!GC18</f>
        <v>現在不使用</v>
      </c>
      <c r="EV600" s="1605" t="str">
        <f>'3_入力シート【検査結果表】 排煙設備'!GD18</f>
        <v>現在不使用</v>
      </c>
    </row>
    <row r="601" spans="1:152" s="1602" customFormat="1" ht="12.95" customHeight="1" x14ac:dyDescent="0.15">
      <c r="B601" s="1558" t="s">
        <v>741</v>
      </c>
      <c r="C601" s="1558"/>
      <c r="D601" s="1558"/>
      <c r="E601" s="1558"/>
      <c r="F601" s="1558"/>
      <c r="G601" s="1558"/>
      <c r="H601" s="1558"/>
      <c r="I601" s="1558"/>
      <c r="J601" s="1558"/>
      <c r="K601" s="1558"/>
      <c r="L601" s="1558"/>
      <c r="M601" s="1558"/>
      <c r="N601" s="1558"/>
      <c r="O601" s="1558"/>
      <c r="P601" s="1558"/>
      <c r="Q601" s="1558"/>
      <c r="R601" s="1558"/>
      <c r="S601" s="1558"/>
      <c r="T601" s="1558"/>
      <c r="U601" s="1558"/>
      <c r="V601" s="1558"/>
      <c r="W601" s="1558"/>
      <c r="X601" s="1558"/>
      <c r="Y601" s="1558"/>
      <c r="Z601" s="1558"/>
      <c r="AA601" s="1558"/>
      <c r="AB601" s="1558"/>
      <c r="AC601" s="1558"/>
      <c r="AD601" s="1558"/>
      <c r="AE601" s="1558"/>
      <c r="AF601" s="1558"/>
      <c r="AG601" s="1558"/>
      <c r="AH601" s="1558"/>
      <c r="AI601" s="1558"/>
      <c r="AJ601" s="1558"/>
      <c r="AK601" s="1558"/>
      <c r="AL601" s="1558"/>
      <c r="AM601" s="1558"/>
      <c r="AN601" s="1558"/>
      <c r="AO601" s="1558"/>
      <c r="AP601" s="1558"/>
      <c r="AQ601" s="1558"/>
      <c r="AR601" s="1558"/>
      <c r="AS601" s="1558"/>
      <c r="AT601" s="1558"/>
      <c r="DM601" s="1605" t="str">
        <f>'3_入力シート【検査結果表】 排煙設備'!EG116</f>
        <v/>
      </c>
      <c r="DN601" s="1605" t="str">
        <f>'3_入力シート【検査結果表】 排煙設備'!EH116</f>
        <v/>
      </c>
      <c r="DO601" s="1605" t="str">
        <f>'3_入力シート【検査結果表】 排煙設備'!EI116</f>
        <v/>
      </c>
      <c r="DP601" s="1605" t="str">
        <f>'3_入力シート【検査結果表】 排煙設備'!EJ116</f>
        <v/>
      </c>
      <c r="DQ601" s="1596"/>
      <c r="DR601" s="1595" t="str">
        <f>'3_入力シート【検査結果表】 排煙設備'!ES116</f>
        <v/>
      </c>
      <c r="DS601" s="1596"/>
      <c r="DT601" s="1595" t="str">
        <f>'3_入力シート【検査結果表】 排煙設備'!EV116</f>
        <v/>
      </c>
      <c r="DU601" s="1595">
        <f>'3_入力シート【検査結果表】 排煙設備'!EW116</f>
        <v>0</v>
      </c>
      <c r="DV601" s="1595" t="str">
        <f>'3_入力シート【検査結果表】 排煙設備'!EX116</f>
        <v/>
      </c>
      <c r="DW601" s="1595" t="str">
        <f>'3_入力シート【検査結果表】 排煙設備'!EY116</f>
        <v/>
      </c>
      <c r="DX601" s="1595">
        <f>'3_入力シート【検査結果表】 排煙設備'!EZ116</f>
        <v>0</v>
      </c>
      <c r="DY601" s="1597" t="str">
        <f>'3_入力シート【検査結果表】 排煙設備'!FA116</f>
        <v/>
      </c>
      <c r="DZ601" s="1598" t="str">
        <f>'3_入力シート【検査結果表】 排煙設備'!FB116</f>
        <v/>
      </c>
      <c r="EA601" s="1595">
        <f>'3_入力シート【検査結果表】 排煙設備'!FC116</f>
        <v>0</v>
      </c>
      <c r="EB601" s="1595" t="str">
        <f>'3_入力シート【検査結果表】 排煙設備'!FD116</f>
        <v/>
      </c>
      <c r="EC601" s="1595" t="str">
        <f>'3_入力シート【検査結果表】 排煙設備'!FE116</f>
        <v/>
      </c>
      <c r="ED601" s="1595">
        <f>'3_入力シート【検査結果表】 排煙設備'!FF116</f>
        <v>0</v>
      </c>
      <c r="EE601" s="1595" t="str">
        <f>'3_入力シート【検査結果表】 排煙設備'!FG116</f>
        <v/>
      </c>
      <c r="EI601" s="1605" t="str">
        <f>'3_入力シート【検査結果表】 排煙設備'!FQ19</f>
        <v/>
      </c>
      <c r="EJ601" s="1605" t="str">
        <f>'3_入力シート【検査結果表】 排煙設備'!FR19</f>
        <v/>
      </c>
      <c r="EK601" s="1605" t="str">
        <f>'3_入力シート【検査結果表】 排煙設備'!FS19</f>
        <v/>
      </c>
      <c r="EL601" s="1605" t="str">
        <f>'3_入力シート【検査結果表】 排煙設備'!FT19</f>
        <v/>
      </c>
      <c r="EM601" s="1625" t="str">
        <f>'3_入力シート【検査結果表】 排煙設備'!FU19</f>
        <v>0</v>
      </c>
      <c r="EN601" s="1605" t="str">
        <f>'3_入力シート【検査結果表】 排煙設備'!FV19</f>
        <v>対象外</v>
      </c>
      <c r="EO601" s="1605" t="str">
        <f>'3_入力シート【検査結果表】 排煙設備'!FW19</f>
        <v/>
      </c>
      <c r="EP601" s="1605" t="str">
        <f>'3_入力シート【検査結果表】 排煙設備'!FX19</f>
        <v>現在不使用</v>
      </c>
      <c r="EQ601" s="1626" t="str">
        <f>'3_入力シート【検査結果表】 排煙設備'!FY19</f>
        <v>現在不使用</v>
      </c>
      <c r="ER601" s="1627" t="str">
        <f>'3_入力シート【検査結果表】 排煙設備'!FZ19</f>
        <v>0</v>
      </c>
      <c r="ES601" s="1605" t="str">
        <f>'3_入力シート【検査結果表】 排煙設備'!GA19</f>
        <v>対象外</v>
      </c>
      <c r="ET601" s="1605" t="str">
        <f>'3_入力シート【検査結果表】 排煙設備'!GB19</f>
        <v/>
      </c>
      <c r="EU601" s="1605" t="str">
        <f>'3_入力シート【検査結果表】 排煙設備'!GC19</f>
        <v>現在不使用</v>
      </c>
      <c r="EV601" s="1605" t="str">
        <f>'3_入力シート【検査結果表】 排煙設備'!GD19</f>
        <v>現在不使用</v>
      </c>
    </row>
    <row r="602" spans="1:152" s="1602" customFormat="1" ht="12.95" customHeight="1" x14ac:dyDescent="0.15">
      <c r="B602" s="1558" t="s">
        <v>740</v>
      </c>
      <c r="C602" s="1558"/>
      <c r="D602" s="1558"/>
      <c r="E602" s="1558"/>
      <c r="F602" s="1558"/>
      <c r="G602" s="1558"/>
      <c r="H602" s="1558"/>
      <c r="I602" s="1558"/>
      <c r="J602" s="1558"/>
      <c r="K602" s="1558"/>
      <c r="L602" s="1558"/>
      <c r="M602" s="1558"/>
      <c r="N602" s="1558"/>
      <c r="O602" s="1558"/>
      <c r="P602" s="1558"/>
      <c r="Q602" s="1558"/>
      <c r="R602" s="1558"/>
      <c r="S602" s="1558"/>
      <c r="T602" s="1558"/>
      <c r="U602" s="1558"/>
      <c r="V602" s="1558"/>
      <c r="W602" s="1558"/>
      <c r="X602" s="1558"/>
      <c r="Y602" s="1558"/>
      <c r="Z602" s="1558"/>
      <c r="AA602" s="1558"/>
      <c r="AB602" s="1558"/>
      <c r="AC602" s="1558"/>
      <c r="AD602" s="1558"/>
      <c r="AE602" s="1558"/>
      <c r="AF602" s="1558"/>
      <c r="AG602" s="1558"/>
      <c r="AH602" s="1558"/>
      <c r="AI602" s="1558"/>
      <c r="AJ602" s="1558"/>
      <c r="AK602" s="1558"/>
      <c r="AL602" s="1558"/>
      <c r="AM602" s="1558"/>
      <c r="AN602" s="1558"/>
      <c r="AO602" s="1558"/>
      <c r="AP602" s="1558"/>
      <c r="AQ602" s="1558"/>
      <c r="AR602" s="1558"/>
      <c r="AS602" s="1558"/>
      <c r="AT602" s="1558"/>
      <c r="DM602" s="1605" t="str">
        <f>'3_入力シート【検査結果表】 排煙設備'!EG146</f>
        <v/>
      </c>
      <c r="DN602" s="1605" t="str">
        <f>'3_入力シート【検査結果表】 排煙設備'!EH146</f>
        <v/>
      </c>
      <c r="DO602" s="1605" t="str">
        <f>'3_入力シート【検査結果表】 排煙設備'!EI146</f>
        <v/>
      </c>
      <c r="DP602" s="1605" t="str">
        <f>'3_入力シート【検査結果表】 排煙設備'!EJ146</f>
        <v/>
      </c>
      <c r="DQ602" s="1596"/>
      <c r="DR602" s="1595" t="str">
        <f>'3_入力シート【検査結果表】 排煙設備'!ES146</f>
        <v/>
      </c>
      <c r="DS602" s="1596"/>
      <c r="DT602" s="1595" t="str">
        <f>'3_入力シート【検査結果表】 排煙設備'!EV146</f>
        <v/>
      </c>
      <c r="DU602" s="1595">
        <f>'3_入力シート【検査結果表】 排煙設備'!EW146</f>
        <v>0</v>
      </c>
      <c r="DV602" s="1595" t="str">
        <f>'3_入力シート【検査結果表】 排煙設備'!EX146</f>
        <v/>
      </c>
      <c r="DW602" s="1595" t="str">
        <f>'3_入力シート【検査結果表】 排煙設備'!EY146</f>
        <v/>
      </c>
      <c r="DX602" s="1595">
        <f>'3_入力シート【検査結果表】 排煙設備'!EZ146</f>
        <v>0</v>
      </c>
      <c r="DY602" s="1597" t="str">
        <f>'3_入力シート【検査結果表】 排煙設備'!FA146</f>
        <v/>
      </c>
      <c r="DZ602" s="1598" t="str">
        <f>'3_入力シート【検査結果表】 排煙設備'!FB146</f>
        <v/>
      </c>
      <c r="EA602" s="1595">
        <f>'3_入力シート【検査結果表】 排煙設備'!FC146</f>
        <v>0</v>
      </c>
      <c r="EB602" s="1595" t="str">
        <f>'3_入力シート【検査結果表】 排煙設備'!FD146</f>
        <v/>
      </c>
      <c r="EC602" s="1595" t="str">
        <f>'3_入力シート【検査結果表】 排煙設備'!FE146</f>
        <v/>
      </c>
      <c r="ED602" s="1595">
        <f>'3_入力シート【検査結果表】 排煙設備'!FF146</f>
        <v>0</v>
      </c>
      <c r="EE602" s="1595" t="str">
        <f>'3_入力シート【検査結果表】 排煙設備'!FG146</f>
        <v/>
      </c>
      <c r="EI602" s="1605" t="str">
        <f>'3_入力シート【検査結果表】 排煙設備'!FQ20</f>
        <v/>
      </c>
      <c r="EJ602" s="1605" t="str">
        <f>'3_入力シート【検査結果表】 排煙設備'!FR20</f>
        <v/>
      </c>
      <c r="EK602" s="1605" t="str">
        <f>'3_入力シート【検査結果表】 排煙設備'!FS20</f>
        <v/>
      </c>
      <c r="EL602" s="1605" t="str">
        <f>'3_入力シート【検査結果表】 排煙設備'!FT20</f>
        <v/>
      </c>
      <c r="EM602" s="1625" t="str">
        <f>'3_入力シート【検査結果表】 排煙設備'!FU20</f>
        <v>0</v>
      </c>
      <c r="EN602" s="1605" t="str">
        <f>'3_入力シート【検査結果表】 排煙設備'!FV20</f>
        <v>対象外</v>
      </c>
      <c r="EO602" s="1605" t="str">
        <f>'3_入力シート【検査結果表】 排煙設備'!FW20</f>
        <v/>
      </c>
      <c r="EP602" s="1605" t="str">
        <f>'3_入力シート【検査結果表】 排煙設備'!FX20</f>
        <v>現在不使用</v>
      </c>
      <c r="EQ602" s="1626" t="str">
        <f>'3_入力シート【検査結果表】 排煙設備'!FY20</f>
        <v>現在不使用</v>
      </c>
      <c r="ER602" s="1627" t="str">
        <f>'3_入力シート【検査結果表】 排煙設備'!FZ20</f>
        <v>0</v>
      </c>
      <c r="ES602" s="1605" t="str">
        <f>'3_入力シート【検査結果表】 排煙設備'!GA20</f>
        <v>対象外</v>
      </c>
      <c r="ET602" s="1605" t="str">
        <f>'3_入力シート【検査結果表】 排煙設備'!GB20</f>
        <v/>
      </c>
      <c r="EU602" s="1605" t="str">
        <f>'3_入力シート【検査結果表】 排煙設備'!GC20</f>
        <v>現在不使用</v>
      </c>
      <c r="EV602" s="1605" t="str">
        <f>'3_入力シート【検査結果表】 排煙設備'!GD20</f>
        <v>現在不使用</v>
      </c>
    </row>
    <row r="603" spans="1:152" s="1602" customFormat="1" ht="12.95" customHeight="1" thickBot="1" x14ac:dyDescent="0.2">
      <c r="B603" s="1558" t="s">
        <v>739</v>
      </c>
      <c r="C603" s="1558"/>
      <c r="D603" s="1558"/>
      <c r="E603" s="1558"/>
      <c r="F603" s="1558"/>
      <c r="G603" s="1558"/>
      <c r="H603" s="1558"/>
      <c r="I603" s="1558"/>
      <c r="J603" s="1558"/>
      <c r="K603" s="1558"/>
      <c r="L603" s="1558"/>
      <c r="M603" s="1558"/>
      <c r="N603" s="1558"/>
      <c r="O603" s="1558"/>
      <c r="P603" s="1558"/>
      <c r="Q603" s="1558"/>
      <c r="R603" s="1558"/>
      <c r="S603" s="1558"/>
      <c r="T603" s="1558"/>
      <c r="U603" s="1558"/>
      <c r="V603" s="1558"/>
      <c r="W603" s="1558"/>
      <c r="X603" s="1558"/>
      <c r="Y603" s="1558"/>
      <c r="Z603" s="1558"/>
      <c r="AA603" s="1558"/>
      <c r="AB603" s="1558"/>
      <c r="AC603" s="1558"/>
      <c r="AD603" s="1558"/>
      <c r="AE603" s="1558"/>
      <c r="AF603" s="1558"/>
      <c r="AG603" s="1558"/>
      <c r="AH603" s="1558"/>
      <c r="AI603" s="1558"/>
      <c r="AJ603" s="1558"/>
      <c r="AK603" s="1558"/>
      <c r="AL603" s="1558"/>
      <c r="AM603" s="1558"/>
      <c r="AN603" s="1558"/>
      <c r="AO603" s="1558"/>
      <c r="AP603" s="1558"/>
      <c r="AQ603" s="1558"/>
      <c r="AR603" s="1558"/>
      <c r="AS603" s="1558"/>
      <c r="AT603" s="1558"/>
      <c r="DM603" s="1608" t="str">
        <f>'3_入力シート【検査結果表】 排煙設備'!EG153</f>
        <v/>
      </c>
      <c r="DN603" s="1608" t="str">
        <f>'3_入力シート【検査結果表】 排煙設備'!EH153</f>
        <v/>
      </c>
      <c r="DO603" s="1608" t="str">
        <f>'3_入力シート【検査結果表】 排煙設備'!EI153</f>
        <v/>
      </c>
      <c r="DP603" s="1608" t="str">
        <f>'3_入力シート【検査結果表】 排煙設備'!EJ153</f>
        <v/>
      </c>
      <c r="DQ603" s="1596"/>
      <c r="DR603" s="1609" t="str">
        <f>'3_入力シート【検査結果表】 排煙設備'!ES153</f>
        <v/>
      </c>
      <c r="DS603" s="1596"/>
      <c r="DT603" s="1609" t="str">
        <f>'3_入力シート【検査結果表】 排煙設備'!EV153</f>
        <v/>
      </c>
      <c r="DU603" s="1609">
        <f>'3_入力シート【検査結果表】 排煙設備'!EW153</f>
        <v>0</v>
      </c>
      <c r="DV603" s="1609" t="str">
        <f>'3_入力シート【検査結果表】 排煙設備'!EX153</f>
        <v/>
      </c>
      <c r="DW603" s="1609" t="str">
        <f>'3_入力シート【検査結果表】 排煙設備'!EY153</f>
        <v/>
      </c>
      <c r="DX603" s="1609">
        <f>'3_入力シート【検査結果表】 排煙設備'!EZ153</f>
        <v>0</v>
      </c>
      <c r="DY603" s="1610" t="str">
        <f>'3_入力シート【検査結果表】 排煙設備'!FA153</f>
        <v/>
      </c>
      <c r="DZ603" s="1611" t="str">
        <f>'3_入力シート【検査結果表】 排煙設備'!FB153</f>
        <v/>
      </c>
      <c r="EA603" s="1609">
        <f>'3_入力シート【検査結果表】 排煙設備'!FC153</f>
        <v>0</v>
      </c>
      <c r="EB603" s="1609" t="str">
        <f>'3_入力シート【検査結果表】 排煙設備'!FD153</f>
        <v/>
      </c>
      <c r="EC603" s="1609" t="str">
        <f>'3_入力シート【検査結果表】 排煙設備'!FE153</f>
        <v/>
      </c>
      <c r="ED603" s="1609">
        <f>'3_入力シート【検査結果表】 排煙設備'!FF153</f>
        <v>0</v>
      </c>
      <c r="EE603" s="1609" t="str">
        <f>'3_入力シート【検査結果表】 排煙設備'!FG153</f>
        <v/>
      </c>
      <c r="EI603" s="1608" t="str">
        <f>'3_入力シート【検査結果表】 排煙設備'!FQ21</f>
        <v/>
      </c>
      <c r="EJ603" s="1608" t="str">
        <f>'3_入力シート【検査結果表】 排煙設備'!FR21</f>
        <v/>
      </c>
      <c r="EK603" s="1608" t="str">
        <f>'3_入力シート【検査結果表】 排煙設備'!FS21</f>
        <v/>
      </c>
      <c r="EL603" s="1608" t="str">
        <f>'3_入力シート【検査結果表】 排煙設備'!FT21</f>
        <v/>
      </c>
      <c r="EM603" s="1628" t="str">
        <f>'3_入力シート【検査結果表】 排煙設備'!FU21</f>
        <v>0</v>
      </c>
      <c r="EN603" s="1608" t="str">
        <f>'3_入力シート【検査結果表】 排煙設備'!FV21</f>
        <v>対象外</v>
      </c>
      <c r="EO603" s="1608" t="str">
        <f>'3_入力シート【検査結果表】 排煙設備'!FW21</f>
        <v/>
      </c>
      <c r="EP603" s="1608" t="str">
        <f>'3_入力シート【検査結果表】 排煙設備'!FX21</f>
        <v>現在不使用</v>
      </c>
      <c r="EQ603" s="1629" t="str">
        <f>'3_入力シート【検査結果表】 排煙設備'!FY21</f>
        <v>現在不使用</v>
      </c>
      <c r="ER603" s="1630" t="str">
        <f>'3_入力シート【検査結果表】 排煙設備'!FZ21</f>
        <v>0</v>
      </c>
      <c r="ES603" s="1608" t="str">
        <f>'3_入力シート【検査結果表】 排煙設備'!GA21</f>
        <v>対象外</v>
      </c>
      <c r="ET603" s="1608" t="str">
        <f>'3_入力シート【検査結果表】 排煙設備'!GB21</f>
        <v/>
      </c>
      <c r="EU603" s="1608" t="str">
        <f>'3_入力シート【検査結果表】 排煙設備'!GC21</f>
        <v>現在不使用</v>
      </c>
      <c r="EV603" s="1608" t="str">
        <f>'3_入力シート【検査結果表】 排煙設備'!GD21</f>
        <v>現在不使用</v>
      </c>
    </row>
    <row r="604" spans="1:152" s="1602" customFormat="1" ht="12.95" customHeight="1" x14ac:dyDescent="0.15">
      <c r="B604" s="1359" t="s">
        <v>738</v>
      </c>
      <c r="C604" s="1359"/>
      <c r="D604" s="1359"/>
      <c r="E604" s="1359"/>
      <c r="F604" s="1359"/>
      <c r="G604" s="1359"/>
      <c r="H604" s="1359"/>
      <c r="I604" s="1359"/>
      <c r="J604" s="1359"/>
      <c r="K604" s="1359"/>
      <c r="L604" s="1359"/>
      <c r="M604" s="1359"/>
      <c r="N604" s="1359"/>
      <c r="O604" s="1359"/>
      <c r="P604" s="1359"/>
      <c r="Q604" s="1359"/>
      <c r="R604" s="1359"/>
      <c r="S604" s="1359"/>
      <c r="T604" s="1359"/>
      <c r="U604" s="1359"/>
      <c r="V604" s="1359"/>
      <c r="W604" s="1359"/>
      <c r="X604" s="1359"/>
      <c r="Y604" s="1359"/>
      <c r="Z604" s="1359"/>
      <c r="AA604" s="1359"/>
      <c r="AB604" s="1359"/>
      <c r="AC604" s="1359"/>
      <c r="AD604" s="1359"/>
      <c r="AE604" s="1359"/>
      <c r="AF604" s="1359"/>
      <c r="AG604" s="1359"/>
      <c r="AH604" s="1359"/>
      <c r="AI604" s="1359"/>
      <c r="AJ604" s="1359"/>
      <c r="AK604" s="1359"/>
      <c r="AL604" s="1359"/>
      <c r="AM604" s="1359"/>
      <c r="AN604" s="1359"/>
      <c r="AO604" s="1359"/>
      <c r="AP604" s="1359"/>
      <c r="AQ604" s="1359"/>
      <c r="AR604" s="1359"/>
      <c r="AS604" s="1359"/>
      <c r="AT604" s="1359"/>
      <c r="DM604" s="1621" t="str">
        <f>'4_入力シート【検査結果表】非常用の照明装置'!EG13</f>
        <v/>
      </c>
      <c r="DN604" s="1621" t="str">
        <f>'4_入力シート【検査結果表】非常用の照明装置'!EH13</f>
        <v/>
      </c>
      <c r="DO604" s="1621" t="str">
        <f>'4_入力シート【検査結果表】非常用の照明装置'!EI13</f>
        <v/>
      </c>
      <c r="DP604" s="1621" t="str">
        <f>'4_入力シート【検査結果表】非常用の照明装置'!EJ13</f>
        <v/>
      </c>
      <c r="DQ604" s="1596"/>
      <c r="DR604" s="1631" t="str">
        <f>'4_入力シート【検査結果表】非常用の照明装置'!ES13</f>
        <v/>
      </c>
      <c r="DS604" s="1596"/>
      <c r="DT604" s="1631" t="str">
        <f>'4_入力シート【検査結果表】非常用の照明装置'!EV13</f>
        <v/>
      </c>
      <c r="DU604" s="1631">
        <f>'4_入力シート【検査結果表】非常用の照明装置'!EW13</f>
        <v>0</v>
      </c>
      <c r="DV604" s="1631" t="str">
        <f>'4_入力シート【検査結果表】非常用の照明装置'!EX13</f>
        <v/>
      </c>
      <c r="DW604" s="1631" t="str">
        <f>'4_入力シート【検査結果表】非常用の照明装置'!EY13</f>
        <v/>
      </c>
      <c r="DX604" s="1631">
        <f>'4_入力シート【検査結果表】非常用の照明装置'!EZ13</f>
        <v>0</v>
      </c>
      <c r="DY604" s="1632" t="str">
        <f>'4_入力シート【検査結果表】非常用の照明装置'!FA13</f>
        <v/>
      </c>
      <c r="DZ604" s="1633" t="str">
        <f>'4_入力シート【検査結果表】非常用の照明装置'!FB13</f>
        <v/>
      </c>
      <c r="EA604" s="1631">
        <f>'4_入力シート【検査結果表】非常用の照明装置'!FC13</f>
        <v>0</v>
      </c>
      <c r="EB604" s="1631" t="str">
        <f>'4_入力シート【検査結果表】非常用の照明装置'!FD13</f>
        <v/>
      </c>
      <c r="EC604" s="1631" t="str">
        <f>'4_入力シート【検査結果表】非常用の照明装置'!FE13</f>
        <v/>
      </c>
      <c r="ED604" s="1631">
        <f>'4_入力シート【検査結果表】非常用の照明装置'!FF13</f>
        <v>0</v>
      </c>
      <c r="EE604" s="1631" t="str">
        <f>'4_入力シート【検査結果表】非常用の照明装置'!FG13</f>
        <v/>
      </c>
      <c r="EI604" s="1621" t="str">
        <f>'4_入力シート【検査結果表】非常用の照明装置'!FQ16</f>
        <v/>
      </c>
      <c r="EJ604" s="1621" t="str">
        <f>'4_入力シート【検査結果表】非常用の照明装置'!FR16</f>
        <v/>
      </c>
      <c r="EK604" s="1621" t="str">
        <f>'4_入力シート【検査結果表】非常用の照明装置'!FS16</f>
        <v/>
      </c>
      <c r="EL604" s="1621" t="str">
        <f>'4_入力シート【検査結果表】非常用の照明装置'!FT16</f>
        <v/>
      </c>
      <c r="EM604" s="1622" t="str">
        <f>'4_入力シート【検査結果表】非常用の照明装置'!FU16</f>
        <v>0</v>
      </c>
      <c r="EN604" s="1621" t="str">
        <f>'4_入力シート【検査結果表】非常用の照明装置'!FV16</f>
        <v>対象外</v>
      </c>
      <c r="EO604" s="1621" t="str">
        <f>'4_入力シート【検査結果表】非常用の照明装置'!FW16</f>
        <v/>
      </c>
      <c r="EP604" s="1621" t="str">
        <f>'4_入力シート【検査結果表】非常用の照明装置'!FX16</f>
        <v>現在不使用</v>
      </c>
      <c r="EQ604" s="1623" t="str">
        <f>'4_入力シート【検査結果表】非常用の照明装置'!FY16</f>
        <v>現在不使用</v>
      </c>
      <c r="ER604" s="1624" t="str">
        <f>'4_入力シート【検査結果表】非常用の照明装置'!FZ16</f>
        <v>0</v>
      </c>
      <c r="ES604" s="1621" t="str">
        <f>'4_入力シート【検査結果表】非常用の照明装置'!GA16</f>
        <v>対象外</v>
      </c>
      <c r="ET604" s="1621" t="str">
        <f>'4_入力シート【検査結果表】非常用の照明装置'!GB16</f>
        <v/>
      </c>
      <c r="EU604" s="1621" t="str">
        <f>'4_入力シート【検査結果表】非常用の照明装置'!GC16</f>
        <v>現在不使用</v>
      </c>
      <c r="EV604" s="1621" t="str">
        <f>'4_入力シート【検査結果表】非常用の照明装置'!GD16</f>
        <v>現在不使用</v>
      </c>
    </row>
    <row r="605" spans="1:152" s="1602" customFormat="1" ht="12.95" customHeight="1" x14ac:dyDescent="0.15">
      <c r="B605" s="1359" t="s">
        <v>737</v>
      </c>
      <c r="C605" s="1359"/>
      <c r="D605" s="1359"/>
      <c r="E605" s="1359"/>
      <c r="F605" s="1359"/>
      <c r="G605" s="1359"/>
      <c r="H605" s="1359"/>
      <c r="I605" s="1359"/>
      <c r="J605" s="1359"/>
      <c r="K605" s="1359"/>
      <c r="L605" s="1359"/>
      <c r="M605" s="1359"/>
      <c r="N605" s="1359"/>
      <c r="O605" s="1359"/>
      <c r="P605" s="1359"/>
      <c r="Q605" s="1359"/>
      <c r="R605" s="1359"/>
      <c r="S605" s="1359"/>
      <c r="T605" s="1359"/>
      <c r="U605" s="1359"/>
      <c r="V605" s="1359"/>
      <c r="W605" s="1359"/>
      <c r="X605" s="1359"/>
      <c r="Y605" s="1359"/>
      <c r="Z605" s="1359"/>
      <c r="AA605" s="1359"/>
      <c r="AB605" s="1359"/>
      <c r="AC605" s="1359"/>
      <c r="AD605" s="1359"/>
      <c r="AE605" s="1359"/>
      <c r="AF605" s="1359"/>
      <c r="AG605" s="1359"/>
      <c r="AH605" s="1359"/>
      <c r="AI605" s="1359"/>
      <c r="AJ605" s="1359"/>
      <c r="AK605" s="1359"/>
      <c r="AL605" s="1359"/>
      <c r="AM605" s="1359"/>
      <c r="AN605" s="1359"/>
      <c r="AO605" s="1359"/>
      <c r="AP605" s="1359"/>
      <c r="AQ605" s="1359"/>
      <c r="AR605" s="1359"/>
      <c r="AS605" s="1359"/>
      <c r="AT605" s="1359"/>
      <c r="DM605" s="1605" t="str">
        <f>'4_入力シート【検査結果表】非常用の照明装置'!EG19</f>
        <v/>
      </c>
      <c r="DN605" s="1605" t="str">
        <f>'4_入力シート【検査結果表】非常用の照明装置'!EH19</f>
        <v/>
      </c>
      <c r="DO605" s="1605" t="str">
        <f>'4_入力シート【検査結果表】非常用の照明装置'!EI19</f>
        <v/>
      </c>
      <c r="DP605" s="1605" t="str">
        <f>'4_入力シート【検査結果表】非常用の照明装置'!EJ19</f>
        <v/>
      </c>
      <c r="DQ605" s="1596"/>
      <c r="DR605" s="1595" t="str">
        <f>'4_入力シート【検査結果表】非常用の照明装置'!ES19</f>
        <v/>
      </c>
      <c r="DS605" s="1596"/>
      <c r="DT605" s="1595" t="str">
        <f>'4_入力シート【検査結果表】非常用の照明装置'!EV19</f>
        <v/>
      </c>
      <c r="DU605" s="1595">
        <f>'4_入力シート【検査結果表】非常用の照明装置'!EW19</f>
        <v>0</v>
      </c>
      <c r="DV605" s="1595" t="str">
        <f>'4_入力シート【検査結果表】非常用の照明装置'!EX19</f>
        <v/>
      </c>
      <c r="DW605" s="1595" t="str">
        <f>'4_入力シート【検査結果表】非常用の照明装置'!EY19</f>
        <v/>
      </c>
      <c r="DX605" s="1595">
        <f>'4_入力シート【検査結果表】非常用の照明装置'!EZ19</f>
        <v>0</v>
      </c>
      <c r="DY605" s="1597" t="str">
        <f>'4_入力シート【検査結果表】非常用の照明装置'!FA19</f>
        <v/>
      </c>
      <c r="DZ605" s="1598" t="str">
        <f>'4_入力シート【検査結果表】非常用の照明装置'!FB19</f>
        <v/>
      </c>
      <c r="EA605" s="1595">
        <f>'4_入力シート【検査結果表】非常用の照明装置'!FC19</f>
        <v>0</v>
      </c>
      <c r="EB605" s="1595" t="str">
        <f>'4_入力シート【検査結果表】非常用の照明装置'!FD19</f>
        <v/>
      </c>
      <c r="EC605" s="1595" t="str">
        <f>'4_入力シート【検査結果表】非常用の照明装置'!FE19</f>
        <v/>
      </c>
      <c r="ED605" s="1595">
        <f>'4_入力シート【検査結果表】非常用の照明装置'!FF19</f>
        <v>0</v>
      </c>
      <c r="EE605" s="1595" t="str">
        <f>'4_入力シート【検査結果表】非常用の照明装置'!FG19</f>
        <v/>
      </c>
      <c r="EI605" s="1605" t="str">
        <f>'4_入力シート【検査結果表】非常用の照明装置'!FQ17</f>
        <v/>
      </c>
      <c r="EJ605" s="1605" t="str">
        <f>'4_入力シート【検査結果表】非常用の照明装置'!FR17</f>
        <v/>
      </c>
      <c r="EK605" s="1605" t="str">
        <f>'4_入力シート【検査結果表】非常用の照明装置'!FS17</f>
        <v/>
      </c>
      <c r="EL605" s="1605" t="str">
        <f>'4_入力シート【検査結果表】非常用の照明装置'!FT17</f>
        <v/>
      </c>
      <c r="EM605" s="1625" t="str">
        <f>'4_入力シート【検査結果表】非常用の照明装置'!FU17</f>
        <v>0</v>
      </c>
      <c r="EN605" s="1605" t="str">
        <f>'4_入力シート【検査結果表】非常用の照明装置'!FV17</f>
        <v>対象外</v>
      </c>
      <c r="EO605" s="1605" t="str">
        <f>'4_入力シート【検査結果表】非常用の照明装置'!FW17</f>
        <v/>
      </c>
      <c r="EP605" s="1605" t="str">
        <f>'4_入力シート【検査結果表】非常用の照明装置'!FX17</f>
        <v>現在不使用</v>
      </c>
      <c r="EQ605" s="1626" t="str">
        <f>'4_入力シート【検査結果表】非常用の照明装置'!FY17</f>
        <v>現在不使用</v>
      </c>
      <c r="ER605" s="1627" t="str">
        <f>'4_入力シート【検査結果表】非常用の照明装置'!FZ17</f>
        <v>0</v>
      </c>
      <c r="ES605" s="1605" t="str">
        <f>'4_入力シート【検査結果表】非常用の照明装置'!GA17</f>
        <v>対象外</v>
      </c>
      <c r="ET605" s="1605" t="str">
        <f>'4_入力シート【検査結果表】非常用の照明装置'!GB17</f>
        <v/>
      </c>
      <c r="EU605" s="1605" t="str">
        <f>'4_入力シート【検査結果表】非常用の照明装置'!GC17</f>
        <v>現在不使用</v>
      </c>
      <c r="EV605" s="1605" t="str">
        <f>'4_入力シート【検査結果表】非常用の照明装置'!GD17</f>
        <v>現在不使用</v>
      </c>
    </row>
    <row r="606" spans="1:152" s="1602" customFormat="1" ht="12.95" customHeight="1" x14ac:dyDescent="0.15">
      <c r="B606" s="1359" t="s">
        <v>736</v>
      </c>
      <c r="C606" s="1359"/>
      <c r="D606" s="1359"/>
      <c r="E606" s="1359"/>
      <c r="F606" s="1359"/>
      <c r="G606" s="1359"/>
      <c r="H606" s="1359"/>
      <c r="I606" s="1359"/>
      <c r="J606" s="1359"/>
      <c r="K606" s="1359"/>
      <c r="L606" s="1359"/>
      <c r="M606" s="1359"/>
      <c r="N606" s="1359"/>
      <c r="O606" s="1359"/>
      <c r="P606" s="1359"/>
      <c r="Q606" s="1359"/>
      <c r="R606" s="1359"/>
      <c r="S606" s="1359"/>
      <c r="T606" s="1359"/>
      <c r="U606" s="1359"/>
      <c r="V606" s="1359"/>
      <c r="W606" s="1359"/>
      <c r="X606" s="1359"/>
      <c r="Y606" s="1359"/>
      <c r="Z606" s="1359"/>
      <c r="AA606" s="1359"/>
      <c r="AB606" s="1359"/>
      <c r="AC606" s="1359"/>
      <c r="AD606" s="1359"/>
      <c r="AE606" s="1359"/>
      <c r="AF606" s="1359"/>
      <c r="AG606" s="1359"/>
      <c r="AH606" s="1359"/>
      <c r="AI606" s="1359"/>
      <c r="AJ606" s="1359"/>
      <c r="AK606" s="1359"/>
      <c r="AL606" s="1359"/>
      <c r="AM606" s="1359"/>
      <c r="AN606" s="1359"/>
      <c r="AO606" s="1359"/>
      <c r="AP606" s="1359"/>
      <c r="AQ606" s="1359"/>
      <c r="AR606" s="1359"/>
      <c r="AS606" s="1359"/>
      <c r="AT606" s="1359"/>
      <c r="DM606" s="1605" t="str">
        <f>'4_入力シート【検査結果表】非常用の照明装置'!EG28</f>
        <v/>
      </c>
      <c r="DN606" s="1605" t="str">
        <f>'4_入力シート【検査結果表】非常用の照明装置'!EH28</f>
        <v/>
      </c>
      <c r="DO606" s="1605" t="str">
        <f>'4_入力シート【検査結果表】非常用の照明装置'!EI28</f>
        <v/>
      </c>
      <c r="DP606" s="1605" t="str">
        <f>'4_入力シート【検査結果表】非常用の照明装置'!EJ28</f>
        <v/>
      </c>
      <c r="DQ606" s="1596"/>
      <c r="DR606" s="1595" t="str">
        <f>'4_入力シート【検査結果表】非常用の照明装置'!ES28</f>
        <v/>
      </c>
      <c r="DS606" s="1596"/>
      <c r="DT606" s="1595" t="str">
        <f>'4_入力シート【検査結果表】非常用の照明装置'!EV28</f>
        <v/>
      </c>
      <c r="DU606" s="1595">
        <f>'4_入力シート【検査結果表】非常用の照明装置'!EW28</f>
        <v>0</v>
      </c>
      <c r="DV606" s="1595" t="str">
        <f>'4_入力シート【検査結果表】非常用の照明装置'!EX28</f>
        <v/>
      </c>
      <c r="DW606" s="1595" t="str">
        <f>'4_入力シート【検査結果表】非常用の照明装置'!EY28</f>
        <v/>
      </c>
      <c r="DX606" s="1595">
        <f>'4_入力シート【検査結果表】非常用の照明装置'!EZ28</f>
        <v>0</v>
      </c>
      <c r="DY606" s="1597" t="str">
        <f>'4_入力シート【検査結果表】非常用の照明装置'!FA28</f>
        <v/>
      </c>
      <c r="DZ606" s="1598" t="str">
        <f>'4_入力シート【検査結果表】非常用の照明装置'!FB28</f>
        <v/>
      </c>
      <c r="EA606" s="1595">
        <f>'4_入力シート【検査結果表】非常用の照明装置'!FC28</f>
        <v>0</v>
      </c>
      <c r="EB606" s="1595" t="str">
        <f>'4_入力シート【検査結果表】非常用の照明装置'!FD28</f>
        <v/>
      </c>
      <c r="EC606" s="1595" t="str">
        <f>'4_入力シート【検査結果表】非常用の照明装置'!FE28</f>
        <v/>
      </c>
      <c r="ED606" s="1595">
        <f>'4_入力シート【検査結果表】非常用の照明装置'!FF28</f>
        <v>0</v>
      </c>
      <c r="EE606" s="1595" t="str">
        <f>'4_入力シート【検査結果表】非常用の照明装置'!FG28</f>
        <v/>
      </c>
      <c r="EI606" s="1605" t="str">
        <f>'4_入力シート【検査結果表】非常用の照明装置'!FQ18</f>
        <v/>
      </c>
      <c r="EJ606" s="1605" t="str">
        <f>'4_入力シート【検査結果表】非常用の照明装置'!FR18</f>
        <v/>
      </c>
      <c r="EK606" s="1605" t="str">
        <f>'4_入力シート【検査結果表】非常用の照明装置'!FS18</f>
        <v/>
      </c>
      <c r="EL606" s="1605" t="str">
        <f>'4_入力シート【検査結果表】非常用の照明装置'!FT18</f>
        <v/>
      </c>
      <c r="EM606" s="1625" t="str">
        <f>'4_入力シート【検査結果表】非常用の照明装置'!FU18</f>
        <v>0</v>
      </c>
      <c r="EN606" s="1605" t="str">
        <f>'4_入力シート【検査結果表】非常用の照明装置'!FV18</f>
        <v>対象外</v>
      </c>
      <c r="EO606" s="1605" t="str">
        <f>'4_入力シート【検査結果表】非常用の照明装置'!FW18</f>
        <v/>
      </c>
      <c r="EP606" s="1605" t="str">
        <f>'4_入力シート【検査結果表】非常用の照明装置'!FX18</f>
        <v>現在不使用</v>
      </c>
      <c r="EQ606" s="1626" t="str">
        <f>'4_入力シート【検査結果表】非常用の照明装置'!FY18</f>
        <v>現在不使用</v>
      </c>
      <c r="ER606" s="1627" t="str">
        <f>'4_入力シート【検査結果表】非常用の照明装置'!FZ18</f>
        <v>0</v>
      </c>
      <c r="ES606" s="1605" t="str">
        <f>'4_入力シート【検査結果表】非常用の照明装置'!GA18</f>
        <v>対象外</v>
      </c>
      <c r="ET606" s="1605" t="str">
        <f>'4_入力シート【検査結果表】非常用の照明装置'!GB18</f>
        <v/>
      </c>
      <c r="EU606" s="1605" t="str">
        <f>'4_入力シート【検査結果表】非常用の照明装置'!GC18</f>
        <v>現在不使用</v>
      </c>
      <c r="EV606" s="1605" t="str">
        <f>'4_入力シート【検査結果表】非常用の照明装置'!GD18</f>
        <v>現在不使用</v>
      </c>
    </row>
    <row r="607" spans="1:152" s="1602" customFormat="1" ht="12.95" customHeight="1" x14ac:dyDescent="0.15">
      <c r="B607" s="1359" t="s">
        <v>735</v>
      </c>
      <c r="C607" s="1359"/>
      <c r="D607" s="1359"/>
      <c r="E607" s="1359"/>
      <c r="F607" s="1359"/>
      <c r="G607" s="1359"/>
      <c r="H607" s="1359"/>
      <c r="I607" s="1359"/>
      <c r="J607" s="1359"/>
      <c r="K607" s="1359"/>
      <c r="L607" s="1359"/>
      <c r="M607" s="1359"/>
      <c r="N607" s="1359"/>
      <c r="O607" s="1359"/>
      <c r="P607" s="1359"/>
      <c r="Q607" s="1359"/>
      <c r="R607" s="1359"/>
      <c r="S607" s="1359"/>
      <c r="T607" s="1359"/>
      <c r="U607" s="1359"/>
      <c r="V607" s="1359"/>
      <c r="W607" s="1359"/>
      <c r="X607" s="1359"/>
      <c r="Y607" s="1359"/>
      <c r="Z607" s="1359"/>
      <c r="AA607" s="1359"/>
      <c r="AB607" s="1359"/>
      <c r="AC607" s="1359"/>
      <c r="AD607" s="1359"/>
      <c r="AE607" s="1359"/>
      <c r="AF607" s="1359"/>
      <c r="AG607" s="1359"/>
      <c r="AH607" s="1359"/>
      <c r="AI607" s="1359"/>
      <c r="AJ607" s="1359"/>
      <c r="AK607" s="1359"/>
      <c r="AL607" s="1359"/>
      <c r="AM607" s="1359"/>
      <c r="AN607" s="1359"/>
      <c r="AO607" s="1359"/>
      <c r="AP607" s="1359"/>
      <c r="AQ607" s="1359"/>
      <c r="AR607" s="1359"/>
      <c r="AS607" s="1359"/>
      <c r="AT607" s="1359"/>
      <c r="DM607" s="1605" t="str">
        <f>'4_入力シート【検査結果表】非常用の照明装置'!EG38</f>
        <v/>
      </c>
      <c r="DN607" s="1605" t="str">
        <f>'4_入力シート【検査結果表】非常用の照明装置'!EH38</f>
        <v/>
      </c>
      <c r="DO607" s="1605" t="str">
        <f>'4_入力シート【検査結果表】非常用の照明装置'!EI38</f>
        <v/>
      </c>
      <c r="DP607" s="1605" t="str">
        <f>'4_入力シート【検査結果表】非常用の照明装置'!EJ38</f>
        <v/>
      </c>
      <c r="DQ607" s="1596"/>
      <c r="DR607" s="1595" t="str">
        <f>'4_入力シート【検査結果表】非常用の照明装置'!ES38</f>
        <v/>
      </c>
      <c r="DS607" s="1596"/>
      <c r="DT607" s="1595" t="str">
        <f>'4_入力シート【検査結果表】非常用の照明装置'!EV38</f>
        <v/>
      </c>
      <c r="DU607" s="1595">
        <f>'4_入力シート【検査結果表】非常用の照明装置'!EW38</f>
        <v>0</v>
      </c>
      <c r="DV607" s="1595" t="str">
        <f>'4_入力シート【検査結果表】非常用の照明装置'!EX38</f>
        <v/>
      </c>
      <c r="DW607" s="1595" t="str">
        <f>'4_入力シート【検査結果表】非常用の照明装置'!EY38</f>
        <v/>
      </c>
      <c r="DX607" s="1595">
        <f>'4_入力シート【検査結果表】非常用の照明装置'!EZ38</f>
        <v>0</v>
      </c>
      <c r="DY607" s="1597" t="str">
        <f>'4_入力シート【検査結果表】非常用の照明装置'!FA38</f>
        <v/>
      </c>
      <c r="DZ607" s="1598" t="str">
        <f>'4_入力シート【検査結果表】非常用の照明装置'!FB38</f>
        <v/>
      </c>
      <c r="EA607" s="1595">
        <f>'4_入力シート【検査結果表】非常用の照明装置'!FC38</f>
        <v>0</v>
      </c>
      <c r="EB607" s="1595" t="str">
        <f>'4_入力シート【検査結果表】非常用の照明装置'!FD38</f>
        <v/>
      </c>
      <c r="EC607" s="1595" t="str">
        <f>'4_入力シート【検査結果表】非常用の照明装置'!FE38</f>
        <v/>
      </c>
      <c r="ED607" s="1595">
        <f>'4_入力シート【検査結果表】非常用の照明装置'!FF38</f>
        <v>0</v>
      </c>
      <c r="EE607" s="1595" t="str">
        <f>'4_入力シート【検査結果表】非常用の照明装置'!FG38</f>
        <v/>
      </c>
      <c r="EI607" s="1605" t="str">
        <f>'4_入力シート【検査結果表】非常用の照明装置'!FQ19</f>
        <v/>
      </c>
      <c r="EJ607" s="1605" t="str">
        <f>'4_入力シート【検査結果表】非常用の照明装置'!FR19</f>
        <v/>
      </c>
      <c r="EK607" s="1605" t="str">
        <f>'4_入力シート【検査結果表】非常用の照明装置'!FS19</f>
        <v/>
      </c>
      <c r="EL607" s="1605" t="str">
        <f>'4_入力シート【検査結果表】非常用の照明装置'!FT19</f>
        <v/>
      </c>
      <c r="EM607" s="1625" t="str">
        <f>'4_入力シート【検査結果表】非常用の照明装置'!FU19</f>
        <v>0</v>
      </c>
      <c r="EN607" s="1605" t="str">
        <f>'4_入力シート【検査結果表】非常用の照明装置'!FV19</f>
        <v>対象外</v>
      </c>
      <c r="EO607" s="1605" t="str">
        <f>'4_入力シート【検査結果表】非常用の照明装置'!FW19</f>
        <v/>
      </c>
      <c r="EP607" s="1605" t="str">
        <f>'4_入力シート【検査結果表】非常用の照明装置'!FX19</f>
        <v>現在不使用</v>
      </c>
      <c r="EQ607" s="1626" t="str">
        <f>'4_入力シート【検査結果表】非常用の照明装置'!FY19</f>
        <v>現在不使用</v>
      </c>
      <c r="ER607" s="1627" t="str">
        <f>'4_入力シート【検査結果表】非常用の照明装置'!FZ19</f>
        <v>0</v>
      </c>
      <c r="ES607" s="1605" t="str">
        <f>'4_入力シート【検査結果表】非常用の照明装置'!GA19</f>
        <v>対象外</v>
      </c>
      <c r="ET607" s="1605" t="str">
        <f>'4_入力シート【検査結果表】非常用の照明装置'!GB19</f>
        <v/>
      </c>
      <c r="EU607" s="1605" t="str">
        <f>'4_入力シート【検査結果表】非常用の照明装置'!GC19</f>
        <v>現在不使用</v>
      </c>
      <c r="EV607" s="1605" t="str">
        <f>'4_入力シート【検査結果表】非常用の照明装置'!GD19</f>
        <v>現在不使用</v>
      </c>
    </row>
    <row r="608" spans="1:152" s="1602" customFormat="1" ht="12.95" customHeight="1" x14ac:dyDescent="0.15">
      <c r="B608" s="1359" t="s">
        <v>734</v>
      </c>
      <c r="C608" s="1359"/>
      <c r="D608" s="1359"/>
      <c r="E608" s="1359"/>
      <c r="F608" s="1359"/>
      <c r="G608" s="1359"/>
      <c r="H608" s="1359"/>
      <c r="I608" s="1359"/>
      <c r="J608" s="1359"/>
      <c r="K608" s="1359"/>
      <c r="L608" s="1359"/>
      <c r="M608" s="1359"/>
      <c r="N608" s="1359"/>
      <c r="O608" s="1359"/>
      <c r="P608" s="1359"/>
      <c r="Q608" s="1359"/>
      <c r="R608" s="1359"/>
      <c r="S608" s="1359"/>
      <c r="T608" s="1359"/>
      <c r="U608" s="1359"/>
      <c r="V608" s="1359"/>
      <c r="W608" s="1359"/>
      <c r="X608" s="1359"/>
      <c r="Y608" s="1359"/>
      <c r="Z608" s="1359"/>
      <c r="AA608" s="1359"/>
      <c r="AB608" s="1359"/>
      <c r="AC608" s="1359"/>
      <c r="AD608" s="1359"/>
      <c r="AE608" s="1359"/>
      <c r="AF608" s="1359"/>
      <c r="AG608" s="1359"/>
      <c r="AH608" s="1359"/>
      <c r="AI608" s="1359"/>
      <c r="AJ608" s="1359"/>
      <c r="AK608" s="1359"/>
      <c r="AL608" s="1359"/>
      <c r="AM608" s="1359"/>
      <c r="AN608" s="1359"/>
      <c r="AO608" s="1359"/>
      <c r="AP608" s="1359"/>
      <c r="AQ608" s="1359"/>
      <c r="AR608" s="1359"/>
      <c r="AS608" s="1359"/>
      <c r="AT608" s="1359"/>
      <c r="DM608" s="1605" t="str">
        <f>'4_入力シート【検査結果表】非常用の照明装置'!EG44</f>
        <v/>
      </c>
      <c r="DN608" s="1605" t="str">
        <f>'4_入力シート【検査結果表】非常用の照明装置'!EH44</f>
        <v/>
      </c>
      <c r="DO608" s="1605" t="str">
        <f>'4_入力シート【検査結果表】非常用の照明装置'!EI44</f>
        <v/>
      </c>
      <c r="DP608" s="1605" t="str">
        <f>'4_入力シート【検査結果表】非常用の照明装置'!EJ44</f>
        <v/>
      </c>
      <c r="DQ608" s="1596"/>
      <c r="DR608" s="1595" t="str">
        <f>'4_入力シート【検査結果表】非常用の照明装置'!ES44</f>
        <v/>
      </c>
      <c r="DS608" s="1596"/>
      <c r="DT608" s="1595" t="str">
        <f>'4_入力シート【検査結果表】非常用の照明装置'!EV44</f>
        <v/>
      </c>
      <c r="DU608" s="1595">
        <f>'4_入力シート【検査結果表】非常用の照明装置'!EW44</f>
        <v>0</v>
      </c>
      <c r="DV608" s="1595" t="str">
        <f>'4_入力シート【検査結果表】非常用の照明装置'!EX44</f>
        <v/>
      </c>
      <c r="DW608" s="1595" t="str">
        <f>'4_入力シート【検査結果表】非常用の照明装置'!EY44</f>
        <v/>
      </c>
      <c r="DX608" s="1595">
        <f>'4_入力シート【検査結果表】非常用の照明装置'!EZ44</f>
        <v>0</v>
      </c>
      <c r="DY608" s="1597" t="str">
        <f>'4_入力シート【検査結果表】非常用の照明装置'!FA44</f>
        <v/>
      </c>
      <c r="DZ608" s="1598" t="str">
        <f>'4_入力シート【検査結果表】非常用の照明装置'!FB44</f>
        <v/>
      </c>
      <c r="EA608" s="1595">
        <f>'4_入力シート【検査結果表】非常用の照明装置'!FC44</f>
        <v>0</v>
      </c>
      <c r="EB608" s="1595" t="str">
        <f>'4_入力シート【検査結果表】非常用の照明装置'!FD44</f>
        <v/>
      </c>
      <c r="EC608" s="1595" t="str">
        <f>'4_入力シート【検査結果表】非常用の照明装置'!FE44</f>
        <v/>
      </c>
      <c r="ED608" s="1595">
        <f>'4_入力シート【検査結果表】非常用の照明装置'!FF44</f>
        <v>0</v>
      </c>
      <c r="EE608" s="1595" t="str">
        <f>'4_入力シート【検査結果表】非常用の照明装置'!FG44</f>
        <v/>
      </c>
      <c r="EI608" s="1605" t="str">
        <f>'4_入力シート【検査結果表】非常用の照明装置'!FQ20</f>
        <v/>
      </c>
      <c r="EJ608" s="1605" t="str">
        <f>'4_入力シート【検査結果表】非常用の照明装置'!FR20</f>
        <v/>
      </c>
      <c r="EK608" s="1605" t="str">
        <f>'4_入力シート【検査結果表】非常用の照明装置'!FS20</f>
        <v/>
      </c>
      <c r="EL608" s="1605" t="str">
        <f>'4_入力シート【検査結果表】非常用の照明装置'!FT20</f>
        <v/>
      </c>
      <c r="EM608" s="1625" t="str">
        <f>'4_入力シート【検査結果表】非常用の照明装置'!FU20</f>
        <v>0</v>
      </c>
      <c r="EN608" s="1605" t="str">
        <f>'4_入力シート【検査結果表】非常用の照明装置'!FV20</f>
        <v>対象外</v>
      </c>
      <c r="EO608" s="1605" t="str">
        <f>'4_入力シート【検査結果表】非常用の照明装置'!FW20</f>
        <v/>
      </c>
      <c r="EP608" s="1605" t="str">
        <f>'4_入力シート【検査結果表】非常用の照明装置'!FX20</f>
        <v>現在不使用</v>
      </c>
      <c r="EQ608" s="1626" t="str">
        <f>'4_入力シート【検査結果表】非常用の照明装置'!FY20</f>
        <v>現在不使用</v>
      </c>
      <c r="ER608" s="1627" t="str">
        <f>'4_入力シート【検査結果表】非常用の照明装置'!FZ20</f>
        <v>0</v>
      </c>
      <c r="ES608" s="1605" t="str">
        <f>'4_入力シート【検査結果表】非常用の照明装置'!GA20</f>
        <v>対象外</v>
      </c>
      <c r="ET608" s="1605" t="str">
        <f>'4_入力シート【検査結果表】非常用の照明装置'!GB20</f>
        <v/>
      </c>
      <c r="EU608" s="1605" t="str">
        <f>'4_入力シート【検査結果表】非常用の照明装置'!GC20</f>
        <v>現在不使用</v>
      </c>
      <c r="EV608" s="1605" t="str">
        <f>'4_入力シート【検査結果表】非常用の照明装置'!GD20</f>
        <v>現在不使用</v>
      </c>
    </row>
    <row r="609" spans="2:152" s="1602" customFormat="1" ht="12.95" customHeight="1" x14ac:dyDescent="0.15">
      <c r="B609" s="1359" t="s">
        <v>733</v>
      </c>
      <c r="C609" s="1359"/>
      <c r="D609" s="1359"/>
      <c r="E609" s="1359"/>
      <c r="F609" s="1359"/>
      <c r="G609" s="1359"/>
      <c r="H609" s="1359"/>
      <c r="I609" s="1359"/>
      <c r="J609" s="1359"/>
      <c r="K609" s="1359"/>
      <c r="L609" s="1359"/>
      <c r="M609" s="1359"/>
      <c r="N609" s="1359"/>
      <c r="O609" s="1359"/>
      <c r="P609" s="1359"/>
      <c r="Q609" s="1359"/>
      <c r="R609" s="1359"/>
      <c r="S609" s="1359"/>
      <c r="T609" s="1359"/>
      <c r="U609" s="1359"/>
      <c r="V609" s="1359"/>
      <c r="W609" s="1359"/>
      <c r="X609" s="1359"/>
      <c r="Y609" s="1359"/>
      <c r="Z609" s="1359"/>
      <c r="AA609" s="1359"/>
      <c r="AB609" s="1359"/>
      <c r="AC609" s="1359"/>
      <c r="AD609" s="1359"/>
      <c r="AE609" s="1359"/>
      <c r="AF609" s="1359"/>
      <c r="AG609" s="1359"/>
      <c r="AH609" s="1359"/>
      <c r="AI609" s="1359"/>
      <c r="AJ609" s="1359"/>
      <c r="AK609" s="1359"/>
      <c r="AL609" s="1359"/>
      <c r="AM609" s="1359"/>
      <c r="AN609" s="1359"/>
      <c r="AO609" s="1359"/>
      <c r="AP609" s="1359"/>
      <c r="AQ609" s="1359"/>
      <c r="AR609" s="1359"/>
      <c r="AS609" s="1359"/>
      <c r="AT609" s="1359"/>
      <c r="DM609" s="1605" t="str">
        <f>'4_入力シート【検査結果表】非常用の照明装置'!EG56</f>
        <v/>
      </c>
      <c r="DN609" s="1605" t="str">
        <f>'4_入力シート【検査結果表】非常用の照明装置'!EH56</f>
        <v/>
      </c>
      <c r="DO609" s="1605" t="str">
        <f>'4_入力シート【検査結果表】非常用の照明装置'!EI56</f>
        <v/>
      </c>
      <c r="DP609" s="1605" t="str">
        <f>'4_入力シート【検査結果表】非常用の照明装置'!EJ56</f>
        <v/>
      </c>
      <c r="DQ609" s="1596"/>
      <c r="DR609" s="1595" t="str">
        <f>'4_入力シート【検査結果表】非常用の照明装置'!ES56</f>
        <v/>
      </c>
      <c r="DS609" s="1596"/>
      <c r="DT609" s="1595" t="str">
        <f>'4_入力シート【検査結果表】非常用の照明装置'!EV56</f>
        <v/>
      </c>
      <c r="DU609" s="1595">
        <f>'4_入力シート【検査結果表】非常用の照明装置'!EW56</f>
        <v>0</v>
      </c>
      <c r="DV609" s="1595" t="str">
        <f>'4_入力シート【検査結果表】非常用の照明装置'!EX56</f>
        <v/>
      </c>
      <c r="DW609" s="1595" t="str">
        <f>'4_入力シート【検査結果表】非常用の照明装置'!EY56</f>
        <v/>
      </c>
      <c r="DX609" s="1595">
        <f>'4_入力シート【検査結果表】非常用の照明装置'!EZ56</f>
        <v>0</v>
      </c>
      <c r="DY609" s="1597" t="str">
        <f>'4_入力シート【検査結果表】非常用の照明装置'!FA56</f>
        <v/>
      </c>
      <c r="DZ609" s="1598" t="str">
        <f>'4_入力シート【検査結果表】非常用の照明装置'!FB56</f>
        <v/>
      </c>
      <c r="EA609" s="1595">
        <f>'4_入力シート【検査結果表】非常用の照明装置'!FC56</f>
        <v>0</v>
      </c>
      <c r="EB609" s="1595" t="str">
        <f>'4_入力シート【検査結果表】非常用の照明装置'!FD56</f>
        <v/>
      </c>
      <c r="EC609" s="1595" t="str">
        <f>'4_入力シート【検査結果表】非常用の照明装置'!FE56</f>
        <v/>
      </c>
      <c r="ED609" s="1595">
        <f>'4_入力シート【検査結果表】非常用の照明装置'!FF56</f>
        <v>0</v>
      </c>
      <c r="EE609" s="1595" t="str">
        <f>'4_入力シート【検査結果表】非常用の照明装置'!FG56</f>
        <v/>
      </c>
      <c r="EI609" s="1605" t="str">
        <f>'4_入力シート【検査結果表】非常用の照明装置'!FQ21</f>
        <v/>
      </c>
      <c r="EJ609" s="1605" t="str">
        <f>'4_入力シート【検査結果表】非常用の照明装置'!FR21</f>
        <v/>
      </c>
      <c r="EK609" s="1605" t="str">
        <f>'4_入力シート【検査結果表】非常用の照明装置'!FS21</f>
        <v/>
      </c>
      <c r="EL609" s="1605" t="str">
        <f>'4_入力シート【検査結果表】非常用の照明装置'!FT21</f>
        <v/>
      </c>
      <c r="EM609" s="1625" t="str">
        <f>'4_入力シート【検査結果表】非常用の照明装置'!FU21</f>
        <v>0</v>
      </c>
      <c r="EN609" s="1605" t="str">
        <f>'4_入力シート【検査結果表】非常用の照明装置'!FV21</f>
        <v>対象外</v>
      </c>
      <c r="EO609" s="1605" t="str">
        <f>'4_入力シート【検査結果表】非常用の照明装置'!FW21</f>
        <v/>
      </c>
      <c r="EP609" s="1605" t="str">
        <f>'4_入力シート【検査結果表】非常用の照明装置'!FX21</f>
        <v>現在不使用</v>
      </c>
      <c r="EQ609" s="1626" t="str">
        <f>'4_入力シート【検査結果表】非常用の照明装置'!FY21</f>
        <v>現在不使用</v>
      </c>
      <c r="ER609" s="1627" t="str">
        <f>'4_入力シート【検査結果表】非常用の照明装置'!FZ21</f>
        <v>0</v>
      </c>
      <c r="ES609" s="1605" t="str">
        <f>'4_入力シート【検査結果表】非常用の照明装置'!GA21</f>
        <v>対象外</v>
      </c>
      <c r="ET609" s="1605" t="str">
        <f>'4_入力シート【検査結果表】非常用の照明装置'!GB21</f>
        <v/>
      </c>
      <c r="EU609" s="1605" t="str">
        <f>'4_入力シート【検査結果表】非常用の照明装置'!GC21</f>
        <v>現在不使用</v>
      </c>
      <c r="EV609" s="1605" t="str">
        <f>'4_入力シート【検査結果表】非常用の照明装置'!GD21</f>
        <v>現在不使用</v>
      </c>
    </row>
    <row r="610" spans="2:152" s="1602" customFormat="1" ht="12.95" customHeight="1" x14ac:dyDescent="0.15">
      <c r="B610" s="1359" t="s">
        <v>693</v>
      </c>
      <c r="C610" s="1359"/>
      <c r="D610" s="1359"/>
      <c r="E610" s="1359"/>
      <c r="F610" s="1359"/>
      <c r="G610" s="1359"/>
      <c r="H610" s="1359"/>
      <c r="I610" s="1359"/>
      <c r="J610" s="1359"/>
      <c r="K610" s="1359"/>
      <c r="L610" s="1359"/>
      <c r="M610" s="1359"/>
      <c r="N610" s="1359"/>
      <c r="O610" s="1359"/>
      <c r="P610" s="1359"/>
      <c r="Q610" s="1359"/>
      <c r="R610" s="1359"/>
      <c r="S610" s="1359"/>
      <c r="T610" s="1359"/>
      <c r="U610" s="1359"/>
      <c r="V610" s="1359"/>
      <c r="W610" s="1359"/>
      <c r="X610" s="1359"/>
      <c r="Y610" s="1359"/>
      <c r="Z610" s="1359"/>
      <c r="AA610" s="1359"/>
      <c r="AB610" s="1359"/>
      <c r="AC610" s="1359"/>
      <c r="AD610" s="1359"/>
      <c r="AE610" s="1359"/>
      <c r="AF610" s="1359"/>
      <c r="AG610" s="1359"/>
      <c r="AH610" s="1359"/>
      <c r="AI610" s="1359"/>
      <c r="AJ610" s="1359"/>
      <c r="AK610" s="1359"/>
      <c r="AL610" s="1359"/>
      <c r="AM610" s="1359"/>
      <c r="AN610" s="1359"/>
      <c r="AO610" s="1359"/>
      <c r="AP610" s="1359"/>
      <c r="AQ610" s="1359"/>
      <c r="AR610" s="1359"/>
      <c r="AS610" s="1359"/>
      <c r="AT610" s="1359"/>
      <c r="DM610" s="1605" t="str">
        <f>'4_入力シート【検査結果表】非常用の照明装置'!EG77</f>
        <v/>
      </c>
      <c r="DN610" s="1605" t="str">
        <f>'4_入力シート【検査結果表】非常用の照明装置'!EH77</f>
        <v/>
      </c>
      <c r="DO610" s="1605" t="str">
        <f>'4_入力シート【検査結果表】非常用の照明装置'!EI77</f>
        <v/>
      </c>
      <c r="DP610" s="1605" t="str">
        <f>'4_入力シート【検査結果表】非常用の照明装置'!EJ77</f>
        <v/>
      </c>
      <c r="DQ610" s="1596"/>
      <c r="DR610" s="1595" t="str">
        <f>'4_入力シート【検査結果表】非常用の照明装置'!ES77</f>
        <v/>
      </c>
      <c r="DS610" s="1596"/>
      <c r="DT610" s="1595" t="str">
        <f>'4_入力シート【検査結果表】非常用の照明装置'!EV77</f>
        <v/>
      </c>
      <c r="DU610" s="1595">
        <f>'4_入力シート【検査結果表】非常用の照明装置'!EW77</f>
        <v>0</v>
      </c>
      <c r="DV610" s="1595" t="str">
        <f>'4_入力シート【検査結果表】非常用の照明装置'!EX77</f>
        <v/>
      </c>
      <c r="DW610" s="1595" t="str">
        <f>'4_入力シート【検査結果表】非常用の照明装置'!EY77</f>
        <v/>
      </c>
      <c r="DX610" s="1595">
        <f>'4_入力シート【検査結果表】非常用の照明装置'!EZ77</f>
        <v>0</v>
      </c>
      <c r="DY610" s="1597" t="str">
        <f>'4_入力シート【検査結果表】非常用の照明装置'!FA77</f>
        <v/>
      </c>
      <c r="DZ610" s="1598" t="str">
        <f>'4_入力シート【検査結果表】非常用の照明装置'!FB77</f>
        <v/>
      </c>
      <c r="EA610" s="1595">
        <f>'4_入力シート【検査結果表】非常用の照明装置'!FC77</f>
        <v>0</v>
      </c>
      <c r="EB610" s="1595" t="str">
        <f>'4_入力シート【検査結果表】非常用の照明装置'!FD77</f>
        <v/>
      </c>
      <c r="EC610" s="1595" t="str">
        <f>'4_入力シート【検査結果表】非常用の照明装置'!FE77</f>
        <v/>
      </c>
      <c r="ED610" s="1595">
        <f>'4_入力シート【検査結果表】非常用の照明装置'!FF77</f>
        <v>0</v>
      </c>
      <c r="EE610" s="1595" t="str">
        <f>'4_入力シート【検査結果表】非常用の照明装置'!FG77</f>
        <v/>
      </c>
      <c r="EI610" s="1605" t="str">
        <f>'4_入力シート【検査結果表】非常用の照明装置'!FQ22</f>
        <v/>
      </c>
      <c r="EJ610" s="1605" t="str">
        <f>'4_入力シート【検査結果表】非常用の照明装置'!FR22</f>
        <v/>
      </c>
      <c r="EK610" s="1605" t="str">
        <f>'4_入力シート【検査結果表】非常用の照明装置'!FS22</f>
        <v/>
      </c>
      <c r="EL610" s="1605" t="str">
        <f>'4_入力シート【検査結果表】非常用の照明装置'!FT22</f>
        <v/>
      </c>
      <c r="EM610" s="1625" t="str">
        <f>'4_入力シート【検査結果表】非常用の照明装置'!FU22</f>
        <v>0</v>
      </c>
      <c r="EN610" s="1605" t="str">
        <f>'4_入力シート【検査結果表】非常用の照明装置'!FV22</f>
        <v>対象外</v>
      </c>
      <c r="EO610" s="1605" t="str">
        <f>'4_入力シート【検査結果表】非常用の照明装置'!FW22</f>
        <v/>
      </c>
      <c r="EP610" s="1605" t="str">
        <f>'4_入力シート【検査結果表】非常用の照明装置'!FX22</f>
        <v>現在不使用</v>
      </c>
      <c r="EQ610" s="1626" t="str">
        <f>'4_入力シート【検査結果表】非常用の照明装置'!FY22</f>
        <v>現在不使用</v>
      </c>
      <c r="ER610" s="1627" t="str">
        <f>'4_入力シート【検査結果表】非常用の照明装置'!FZ22</f>
        <v>0</v>
      </c>
      <c r="ES610" s="1605" t="str">
        <f>'4_入力シート【検査結果表】非常用の照明装置'!GA22</f>
        <v>対象外</v>
      </c>
      <c r="ET610" s="1605" t="str">
        <f>'4_入力シート【検査結果表】非常用の照明装置'!GB22</f>
        <v/>
      </c>
      <c r="EU610" s="1605" t="str">
        <f>'4_入力シート【検査結果表】非常用の照明装置'!GC22</f>
        <v>現在不使用</v>
      </c>
      <c r="EV610" s="1605" t="str">
        <f>'4_入力シート【検査結果表】非常用の照明装置'!GD22</f>
        <v>現在不使用</v>
      </c>
    </row>
    <row r="611" spans="2:152" s="1602" customFormat="1" ht="12.95" customHeight="1" thickBot="1" x14ac:dyDescent="0.2">
      <c r="B611" s="1558" t="s">
        <v>732</v>
      </c>
      <c r="C611" s="1558"/>
      <c r="D611" s="1558"/>
      <c r="E611" s="1558"/>
      <c r="F611" s="1558"/>
      <c r="G611" s="1558"/>
      <c r="H611" s="1558"/>
      <c r="I611" s="1558"/>
      <c r="J611" s="1558"/>
      <c r="K611" s="1558"/>
      <c r="L611" s="1558"/>
      <c r="M611" s="1558"/>
      <c r="N611" s="1558"/>
      <c r="O611" s="1558"/>
      <c r="P611" s="1558"/>
      <c r="Q611" s="1558"/>
      <c r="R611" s="1558"/>
      <c r="S611" s="1558"/>
      <c r="T611" s="1558"/>
      <c r="U611" s="1558"/>
      <c r="V611" s="1558"/>
      <c r="W611" s="1558"/>
      <c r="X611" s="1558"/>
      <c r="Y611" s="1558"/>
      <c r="Z611" s="1558"/>
      <c r="AA611" s="1558"/>
      <c r="AB611" s="1558"/>
      <c r="AC611" s="1558"/>
      <c r="AD611" s="1558"/>
      <c r="AE611" s="1558"/>
      <c r="AF611" s="1558"/>
      <c r="AG611" s="1558"/>
      <c r="AH611" s="1558"/>
      <c r="AI611" s="1558"/>
      <c r="AJ611" s="1558"/>
      <c r="AK611" s="1558"/>
      <c r="AL611" s="1558"/>
      <c r="AM611" s="1558"/>
      <c r="AN611" s="1558"/>
      <c r="AO611" s="1558"/>
      <c r="AP611" s="1558"/>
      <c r="AQ611" s="1558"/>
      <c r="AR611" s="1558"/>
      <c r="AS611" s="1558"/>
      <c r="AT611" s="1558"/>
      <c r="DM611" s="1608" t="str">
        <f>'4_入力シート【検査結果表】非常用の照明装置'!EG84</f>
        <v/>
      </c>
      <c r="DN611" s="1608" t="str">
        <f>'4_入力シート【検査結果表】非常用の照明装置'!EH84</f>
        <v/>
      </c>
      <c r="DO611" s="1608" t="str">
        <f>'4_入力シート【検査結果表】非常用の照明装置'!EI84</f>
        <v/>
      </c>
      <c r="DP611" s="1608" t="str">
        <f>'4_入力シート【検査結果表】非常用の照明装置'!EJ84</f>
        <v/>
      </c>
      <c r="DQ611" s="1596"/>
      <c r="DR611" s="1609" t="str">
        <f>'4_入力シート【検査結果表】非常用の照明装置'!ES84</f>
        <v/>
      </c>
      <c r="DS611" s="1596"/>
      <c r="DT611" s="1609" t="str">
        <f>'4_入力シート【検査結果表】非常用の照明装置'!EV84</f>
        <v/>
      </c>
      <c r="DU611" s="1609">
        <f>'4_入力シート【検査結果表】非常用の照明装置'!EW84</f>
        <v>0</v>
      </c>
      <c r="DV611" s="1609" t="str">
        <f>'4_入力シート【検査結果表】非常用の照明装置'!EX84</f>
        <v/>
      </c>
      <c r="DW611" s="1609" t="str">
        <f>'4_入力シート【検査結果表】非常用の照明装置'!EY84</f>
        <v/>
      </c>
      <c r="DX611" s="1609">
        <f>'4_入力シート【検査結果表】非常用の照明装置'!EZ84</f>
        <v>0</v>
      </c>
      <c r="DY611" s="1610" t="str">
        <f>'4_入力シート【検査結果表】非常用の照明装置'!FA84</f>
        <v/>
      </c>
      <c r="DZ611" s="1611" t="str">
        <f>'4_入力シート【検査結果表】非常用の照明装置'!FB84</f>
        <v/>
      </c>
      <c r="EA611" s="1609">
        <f>'4_入力シート【検査結果表】非常用の照明装置'!FC84</f>
        <v>0</v>
      </c>
      <c r="EB611" s="1609" t="str">
        <f>'4_入力シート【検査結果表】非常用の照明装置'!FD84</f>
        <v/>
      </c>
      <c r="EC611" s="1609" t="str">
        <f>'4_入力シート【検査結果表】非常用の照明装置'!FE84</f>
        <v/>
      </c>
      <c r="ED611" s="1609">
        <f>'4_入力シート【検査結果表】非常用の照明装置'!FF84</f>
        <v>0</v>
      </c>
      <c r="EE611" s="1609" t="str">
        <f>'4_入力シート【検査結果表】非常用の照明装置'!FG84</f>
        <v/>
      </c>
      <c r="EI611" s="1608" t="str">
        <f>'4_入力シート【検査結果表】非常用の照明装置'!FQ24</f>
        <v/>
      </c>
      <c r="EJ611" s="1608" t="str">
        <f>'4_入力シート【検査結果表】非常用の照明装置'!FR24</f>
        <v/>
      </c>
      <c r="EK611" s="1608" t="str">
        <f>'4_入力シート【検査結果表】非常用の照明装置'!FS24</f>
        <v/>
      </c>
      <c r="EL611" s="1608" t="str">
        <f>'4_入力シート【検査結果表】非常用の照明装置'!FT24</f>
        <v/>
      </c>
      <c r="EM611" s="1628" t="str">
        <f>'4_入力シート【検査結果表】非常用の照明装置'!FU24</f>
        <v>0</v>
      </c>
      <c r="EN611" s="1608" t="str">
        <f>'4_入力シート【検査結果表】非常用の照明装置'!FV24</f>
        <v>対象外</v>
      </c>
      <c r="EO611" s="1608" t="str">
        <f>'4_入力シート【検査結果表】非常用の照明装置'!FW24</f>
        <v/>
      </c>
      <c r="EP611" s="1608" t="str">
        <f>'4_入力シート【検査結果表】非常用の照明装置'!FX24</f>
        <v>現在不使用</v>
      </c>
      <c r="EQ611" s="1629" t="str">
        <f>'4_入力シート【検査結果表】非常用の照明装置'!FY24</f>
        <v>現在不使用</v>
      </c>
      <c r="ER611" s="1630" t="str">
        <f>'4_入力シート【検査結果表】非常用の照明装置'!FZ24</f>
        <v>0</v>
      </c>
      <c r="ES611" s="1608" t="str">
        <f>'4_入力シート【検査結果表】非常用の照明装置'!GA24</f>
        <v>対象外</v>
      </c>
      <c r="ET611" s="1608" t="str">
        <f>'4_入力シート【検査結果表】非常用の照明装置'!GB24</f>
        <v/>
      </c>
      <c r="EU611" s="1608" t="str">
        <f>'4_入力シート【検査結果表】非常用の照明装置'!GC24</f>
        <v>現在不使用</v>
      </c>
      <c r="EV611" s="1608" t="str">
        <f>'4_入力シート【検査結果表】非常用の照明装置'!GD24</f>
        <v>現在不使用</v>
      </c>
    </row>
    <row r="612" spans="2:152" s="1602" customFormat="1" ht="12.95" customHeight="1" x14ac:dyDescent="0.15">
      <c r="B612" s="1359" t="s">
        <v>6431</v>
      </c>
      <c r="C612" s="1359"/>
      <c r="D612" s="1359"/>
      <c r="E612" s="1359"/>
      <c r="F612" s="1359"/>
      <c r="G612" s="1359"/>
      <c r="H612" s="1359"/>
      <c r="I612" s="1359"/>
      <c r="J612" s="1359"/>
      <c r="K612" s="1359"/>
      <c r="L612" s="1359"/>
      <c r="M612" s="1359"/>
      <c r="N612" s="1359"/>
      <c r="O612" s="1359"/>
      <c r="P612" s="1359"/>
      <c r="Q612" s="1359"/>
      <c r="R612" s="1359"/>
      <c r="S612" s="1359"/>
      <c r="T612" s="1359"/>
      <c r="U612" s="1359"/>
      <c r="V612" s="1359"/>
      <c r="W612" s="1359"/>
      <c r="X612" s="1359"/>
      <c r="Y612" s="1359"/>
      <c r="Z612" s="1359"/>
      <c r="AA612" s="1359"/>
      <c r="AB612" s="1359"/>
      <c r="AC612" s="1359"/>
      <c r="AD612" s="1359"/>
      <c r="AE612" s="1359"/>
      <c r="AF612" s="1359"/>
      <c r="AG612" s="1359"/>
      <c r="AH612" s="1359"/>
      <c r="AI612" s="1359"/>
      <c r="AJ612" s="1359"/>
      <c r="AK612" s="1359"/>
      <c r="AL612" s="1359"/>
      <c r="AM612" s="1359"/>
      <c r="AN612" s="1359"/>
      <c r="AO612" s="1359"/>
      <c r="AP612" s="1359"/>
      <c r="AQ612" s="1359"/>
      <c r="AR612" s="1359"/>
      <c r="AS612" s="1359"/>
      <c r="AT612" s="1359"/>
      <c r="DM612" s="1621" t="str">
        <f>'5_入力シート【検査結果表】給水設備及び排水設備'!EG13</f>
        <v/>
      </c>
      <c r="DN612" s="1621" t="str">
        <f>'5_入力シート【検査結果表】給水設備及び排水設備'!EH13</f>
        <v/>
      </c>
      <c r="DO612" s="1621" t="str">
        <f>'5_入力シート【検査結果表】給水設備及び排水設備'!EI13</f>
        <v/>
      </c>
      <c r="DP612" s="1621" t="str">
        <f>'5_入力シート【検査結果表】給水設備及び排水設備'!EJ13</f>
        <v/>
      </c>
      <c r="DQ612" s="1596"/>
      <c r="DR612" s="1631" t="str">
        <f>'5_入力シート【検査結果表】給水設備及び排水設備'!ES13</f>
        <v/>
      </c>
      <c r="DS612" s="1596"/>
      <c r="DT612" s="1631" t="str">
        <f>'5_入力シート【検査結果表】給水設備及び排水設備'!EV13</f>
        <v/>
      </c>
      <c r="DU612" s="1631">
        <f>'5_入力シート【検査結果表】給水設備及び排水設備'!EW13</f>
        <v>0</v>
      </c>
      <c r="DV612" s="1631" t="str">
        <f>'5_入力シート【検査結果表】給水設備及び排水設備'!EX13</f>
        <v/>
      </c>
      <c r="DW612" s="1631" t="str">
        <f>'5_入力シート【検査結果表】給水設備及び排水設備'!EY13</f>
        <v/>
      </c>
      <c r="DX612" s="1631">
        <f>'5_入力シート【検査結果表】給水設備及び排水設備'!EZ13</f>
        <v>0</v>
      </c>
      <c r="DY612" s="1632" t="str">
        <f>'5_入力シート【検査結果表】給水設備及び排水設備'!FA13</f>
        <v/>
      </c>
      <c r="DZ612" s="1633" t="str">
        <f>'5_入力シート【検査結果表】給水設備及び排水設備'!FB13</f>
        <v/>
      </c>
      <c r="EA612" s="1631">
        <f>'5_入力シート【検査結果表】給水設備及び排水設備'!FC13</f>
        <v>0</v>
      </c>
      <c r="EB612" s="1631" t="str">
        <f>'5_入力シート【検査結果表】給水設備及び排水設備'!FD13</f>
        <v/>
      </c>
      <c r="EC612" s="1631" t="str">
        <f>'5_入力シート【検査結果表】給水設備及び排水設備'!FE13</f>
        <v/>
      </c>
      <c r="ED612" s="1631">
        <f>'5_入力シート【検査結果表】給水設備及び排水設備'!FF13</f>
        <v>0</v>
      </c>
      <c r="EE612" s="1631" t="str">
        <f>'5_入力シート【検査結果表】給水設備及び排水設備'!FG13</f>
        <v/>
      </c>
      <c r="EI612" s="1621" t="str">
        <f>'5_入力シート【検査結果表】給水設備及び排水設備'!FQ16</f>
        <v/>
      </c>
      <c r="EJ612" s="1621" t="str">
        <f>'5_入力シート【検査結果表】給水設備及び排水設備'!FR16</f>
        <v/>
      </c>
      <c r="EK612" s="1621" t="str">
        <f>'5_入力シート【検査結果表】給水設備及び排水設備'!FS16</f>
        <v/>
      </c>
      <c r="EL612" s="1621" t="str">
        <f>'5_入力シート【検査結果表】給水設備及び排水設備'!FT16</f>
        <v/>
      </c>
      <c r="EM612" s="1622" t="str">
        <f>'5_入力シート【検査結果表】給水設備及び排水設備'!FU16</f>
        <v>0</v>
      </c>
      <c r="EN612" s="1621" t="str">
        <f>'5_入力シート【検査結果表】給水設備及び排水設備'!FV16</f>
        <v>対象外</v>
      </c>
      <c r="EO612" s="1621" t="str">
        <f>'5_入力シート【検査結果表】給水設備及び排水設備'!FW16</f>
        <v/>
      </c>
      <c r="EP612" s="1621" t="str">
        <f>'5_入力シート【検査結果表】給水設備及び排水設備'!FX16</f>
        <v>現在不使用</v>
      </c>
      <c r="EQ612" s="1623" t="str">
        <f>'5_入力シート【検査結果表】給水設備及び排水設備'!FY16</f>
        <v>現在不使用</v>
      </c>
      <c r="ER612" s="1624" t="str">
        <f>'5_入力シート【検査結果表】給水設備及び排水設備'!FZ16</f>
        <v>0</v>
      </c>
      <c r="ES612" s="1621" t="str">
        <f>'5_入力シート【検査結果表】給水設備及び排水設備'!GA16</f>
        <v>対象外</v>
      </c>
      <c r="ET612" s="1621" t="str">
        <f>'5_入力シート【検査結果表】給水設備及び排水設備'!GB16</f>
        <v/>
      </c>
      <c r="EU612" s="1621" t="str">
        <f>'5_入力シート【検査結果表】給水設備及び排水設備'!GC16</f>
        <v>現在不使用</v>
      </c>
      <c r="EV612" s="1621" t="str">
        <f>'5_入力シート【検査結果表】給水設備及び排水設備'!GD16</f>
        <v>現在不使用</v>
      </c>
    </row>
    <row r="613" spans="2:152" s="1602" customFormat="1" ht="12.95" customHeight="1" x14ac:dyDescent="0.15">
      <c r="B613" s="1359" t="s">
        <v>6433</v>
      </c>
      <c r="C613" s="1359"/>
      <c r="D613" s="1359"/>
      <c r="E613" s="1359"/>
      <c r="F613" s="1359"/>
      <c r="G613" s="1359"/>
      <c r="H613" s="1359"/>
      <c r="I613" s="1359"/>
      <c r="J613" s="1359"/>
      <c r="K613" s="1359"/>
      <c r="L613" s="1359"/>
      <c r="M613" s="1359"/>
      <c r="N613" s="1359"/>
      <c r="O613" s="1359"/>
      <c r="P613" s="1359"/>
      <c r="Q613" s="1359"/>
      <c r="R613" s="1359"/>
      <c r="S613" s="1359"/>
      <c r="T613" s="1359"/>
      <c r="U613" s="1359"/>
      <c r="V613" s="1359"/>
      <c r="W613" s="1359"/>
      <c r="X613" s="1359"/>
      <c r="Y613" s="1359"/>
      <c r="Z613" s="1359"/>
      <c r="AA613" s="1359"/>
      <c r="AB613" s="1359"/>
      <c r="AC613" s="1359"/>
      <c r="AD613" s="1359"/>
      <c r="AE613" s="1359"/>
      <c r="AF613" s="1359"/>
      <c r="AG613" s="1359"/>
      <c r="AH613" s="1359"/>
      <c r="AI613" s="1359"/>
      <c r="AJ613" s="1359"/>
      <c r="AK613" s="1359"/>
      <c r="AL613" s="1359"/>
      <c r="AM613" s="1359"/>
      <c r="AN613" s="1359"/>
      <c r="AO613" s="1359"/>
      <c r="AP613" s="1359"/>
      <c r="AQ613" s="1359"/>
      <c r="AR613" s="1359"/>
      <c r="AS613" s="1359"/>
      <c r="AT613" s="1359"/>
      <c r="DM613" s="1605" t="str">
        <f>'5_入力シート【検査結果表】給水設備及び排水設備'!EG28</f>
        <v/>
      </c>
      <c r="DN613" s="1605" t="str">
        <f>'5_入力シート【検査結果表】給水設備及び排水設備'!EH28</f>
        <v/>
      </c>
      <c r="DO613" s="1605" t="str">
        <f>'5_入力シート【検査結果表】給水設備及び排水設備'!EI28</f>
        <v/>
      </c>
      <c r="DP613" s="1605" t="str">
        <f>'5_入力シート【検査結果表】給水設備及び排水設備'!EJ28</f>
        <v/>
      </c>
      <c r="DQ613" s="1596"/>
      <c r="DR613" s="1595" t="str">
        <f>'5_入力シート【検査結果表】給水設備及び排水設備'!ES28</f>
        <v/>
      </c>
      <c r="DS613" s="1596"/>
      <c r="DT613" s="1595" t="str">
        <f>'5_入力シート【検査結果表】給水設備及び排水設備'!EV28</f>
        <v/>
      </c>
      <c r="DU613" s="1595">
        <f>'5_入力シート【検査結果表】給水設備及び排水設備'!EW28</f>
        <v>0</v>
      </c>
      <c r="DV613" s="1595" t="str">
        <f>'5_入力シート【検査結果表】給水設備及び排水設備'!EX28</f>
        <v/>
      </c>
      <c r="DW613" s="1595" t="str">
        <f>'5_入力シート【検査結果表】給水設備及び排水設備'!EY28</f>
        <v/>
      </c>
      <c r="DX613" s="1595">
        <f>'5_入力シート【検査結果表】給水設備及び排水設備'!EZ28</f>
        <v>0</v>
      </c>
      <c r="DY613" s="1597" t="str">
        <f>'5_入力シート【検査結果表】給水設備及び排水設備'!FA28</f>
        <v/>
      </c>
      <c r="DZ613" s="1598" t="str">
        <f>'5_入力シート【検査結果表】給水設備及び排水設備'!FB28</f>
        <v/>
      </c>
      <c r="EA613" s="1595">
        <f>'5_入力シート【検査結果表】給水設備及び排水設備'!FC28</f>
        <v>0</v>
      </c>
      <c r="EB613" s="1595" t="str">
        <f>'5_入力シート【検査結果表】給水設備及び排水設備'!FD28</f>
        <v/>
      </c>
      <c r="EC613" s="1595" t="str">
        <f>'5_入力シート【検査結果表】給水設備及び排水設備'!FE28</f>
        <v/>
      </c>
      <c r="ED613" s="1595">
        <f>'5_入力シート【検査結果表】給水設備及び排水設備'!FF28</f>
        <v>0</v>
      </c>
      <c r="EE613" s="1595" t="str">
        <f>'5_入力シート【検査結果表】給水設備及び排水設備'!FG28</f>
        <v/>
      </c>
      <c r="EI613" s="1605" t="str">
        <f>'5_入力シート【検査結果表】給水設備及び排水設備'!FQ17</f>
        <v/>
      </c>
      <c r="EJ613" s="1605" t="str">
        <f>'5_入力シート【検査結果表】給水設備及び排水設備'!FR17</f>
        <v/>
      </c>
      <c r="EK613" s="1605" t="str">
        <f>'5_入力シート【検査結果表】給水設備及び排水設備'!FS17</f>
        <v/>
      </c>
      <c r="EL613" s="1605" t="str">
        <f>'5_入力シート【検査結果表】給水設備及び排水設備'!FT17</f>
        <v/>
      </c>
      <c r="EM613" s="1625" t="str">
        <f>'5_入力シート【検査結果表】給水設備及び排水設備'!FU17</f>
        <v>0</v>
      </c>
      <c r="EN613" s="1605" t="str">
        <f>'5_入力シート【検査結果表】給水設備及び排水設備'!FV17</f>
        <v>対象外</v>
      </c>
      <c r="EO613" s="1605" t="str">
        <f>'5_入力シート【検査結果表】給水設備及び排水設備'!FW17</f>
        <v/>
      </c>
      <c r="EP613" s="1605" t="str">
        <f>'5_入力シート【検査結果表】給水設備及び排水設備'!FX17</f>
        <v>現在不使用</v>
      </c>
      <c r="EQ613" s="1626" t="str">
        <f>'5_入力シート【検査結果表】給水設備及び排水設備'!FY17</f>
        <v>現在不使用</v>
      </c>
      <c r="ER613" s="1627" t="str">
        <f>'5_入力シート【検査結果表】給水設備及び排水設備'!FZ17</f>
        <v>0</v>
      </c>
      <c r="ES613" s="1605" t="str">
        <f>'5_入力シート【検査結果表】給水設備及び排水設備'!GA17</f>
        <v>対象外</v>
      </c>
      <c r="ET613" s="1605" t="str">
        <f>'5_入力シート【検査結果表】給水設備及び排水設備'!GB17</f>
        <v/>
      </c>
      <c r="EU613" s="1605" t="str">
        <f>'5_入力シート【検査結果表】給水設備及び排水設備'!GC17</f>
        <v>現在不使用</v>
      </c>
      <c r="EV613" s="1605" t="str">
        <f>'5_入力シート【検査結果表】給水設備及び排水設備'!GD17</f>
        <v>現在不使用</v>
      </c>
    </row>
    <row r="614" spans="2:152" s="1602" customFormat="1" ht="12.95" customHeight="1" x14ac:dyDescent="0.15">
      <c r="B614" s="1359" t="s">
        <v>6432</v>
      </c>
      <c r="C614" s="1359"/>
      <c r="D614" s="1359"/>
      <c r="E614" s="1359"/>
      <c r="F614" s="1359"/>
      <c r="G614" s="1359"/>
      <c r="H614" s="1359"/>
      <c r="I614" s="1359"/>
      <c r="J614" s="1359"/>
      <c r="K614" s="1359"/>
      <c r="L614" s="1359"/>
      <c r="M614" s="1359"/>
      <c r="N614" s="1359"/>
      <c r="O614" s="1359"/>
      <c r="P614" s="1359"/>
      <c r="Q614" s="1359"/>
      <c r="R614" s="1359"/>
      <c r="S614" s="1359"/>
      <c r="T614" s="1359"/>
      <c r="U614" s="1359"/>
      <c r="V614" s="1359"/>
      <c r="W614" s="1359"/>
      <c r="X614" s="1359"/>
      <c r="Y614" s="1359"/>
      <c r="Z614" s="1359"/>
      <c r="AA614" s="1359"/>
      <c r="AB614" s="1359"/>
      <c r="AC614" s="1359"/>
      <c r="AD614" s="1359"/>
      <c r="AE614" s="1359"/>
      <c r="AF614" s="1359"/>
      <c r="AG614" s="1359"/>
      <c r="AH614" s="1359"/>
      <c r="AI614" s="1359"/>
      <c r="AJ614" s="1359"/>
      <c r="AK614" s="1359"/>
      <c r="AL614" s="1359"/>
      <c r="AM614" s="1359"/>
      <c r="AN614" s="1359"/>
      <c r="AO614" s="1359"/>
      <c r="AP614" s="1359"/>
      <c r="AQ614" s="1359"/>
      <c r="AR614" s="1359"/>
      <c r="AS614" s="1359"/>
      <c r="AT614" s="1359"/>
      <c r="DM614" s="1605" t="str">
        <f>'5_入力シート【検査結果表】給水設備及び排水設備'!EG43</f>
        <v/>
      </c>
      <c r="DN614" s="1605" t="str">
        <f>'5_入力シート【検査結果表】給水設備及び排水設備'!EH43</f>
        <v/>
      </c>
      <c r="DO614" s="1605" t="str">
        <f>'5_入力シート【検査結果表】給水設備及び排水設備'!EI43</f>
        <v/>
      </c>
      <c r="DP614" s="1605" t="str">
        <f>'5_入力シート【検査結果表】給水設備及び排水設備'!EJ43</f>
        <v/>
      </c>
      <c r="DQ614" s="1596"/>
      <c r="DR614" s="1595" t="str">
        <f>'5_入力シート【検査結果表】給水設備及び排水設備'!ES43</f>
        <v/>
      </c>
      <c r="DS614" s="1596"/>
      <c r="DT614" s="1595" t="str">
        <f>'5_入力シート【検査結果表】給水設備及び排水設備'!EV43</f>
        <v/>
      </c>
      <c r="DU614" s="1595">
        <f>'5_入力シート【検査結果表】給水設備及び排水設備'!EW43</f>
        <v>0</v>
      </c>
      <c r="DV614" s="1595" t="str">
        <f>'5_入力シート【検査結果表】給水設備及び排水設備'!EX43</f>
        <v/>
      </c>
      <c r="DW614" s="1595" t="str">
        <f>'5_入力シート【検査結果表】給水設備及び排水設備'!EY43</f>
        <v/>
      </c>
      <c r="DX614" s="1595">
        <f>'5_入力シート【検査結果表】給水設備及び排水設備'!EZ43</f>
        <v>0</v>
      </c>
      <c r="DY614" s="1597" t="str">
        <f>'5_入力シート【検査結果表】給水設備及び排水設備'!FA43</f>
        <v/>
      </c>
      <c r="DZ614" s="1598" t="str">
        <f>'5_入力シート【検査結果表】給水設備及び排水設備'!FB43</f>
        <v/>
      </c>
      <c r="EA614" s="1595">
        <f>'5_入力シート【検査結果表】給水設備及び排水設備'!FC43</f>
        <v>0</v>
      </c>
      <c r="EB614" s="1595" t="str">
        <f>'5_入力シート【検査結果表】給水設備及び排水設備'!FD43</f>
        <v/>
      </c>
      <c r="EC614" s="1595" t="str">
        <f>'5_入力シート【検査結果表】給水設備及び排水設備'!FE43</f>
        <v/>
      </c>
      <c r="ED614" s="1595">
        <f>'5_入力シート【検査結果表】給水設備及び排水設備'!FF43</f>
        <v>0</v>
      </c>
      <c r="EE614" s="1595" t="str">
        <f>'5_入力シート【検査結果表】給水設備及び排水設備'!FG43</f>
        <v/>
      </c>
      <c r="EI614" s="1605" t="str">
        <f>'5_入力シート【検査結果表】給水設備及び排水設備'!FQ18</f>
        <v/>
      </c>
      <c r="EJ614" s="1605" t="str">
        <f>'5_入力シート【検査結果表】給水設備及び排水設備'!FR18</f>
        <v/>
      </c>
      <c r="EK614" s="1605" t="str">
        <f>'5_入力シート【検査結果表】給水設備及び排水設備'!FS18</f>
        <v/>
      </c>
      <c r="EL614" s="1605" t="str">
        <f>'5_入力シート【検査結果表】給水設備及び排水設備'!FT18</f>
        <v/>
      </c>
      <c r="EM614" s="1625" t="str">
        <f>'5_入力シート【検査結果表】給水設備及び排水設備'!FU18</f>
        <v>0</v>
      </c>
      <c r="EN614" s="1605" t="str">
        <f>'5_入力シート【検査結果表】給水設備及び排水設備'!FV18</f>
        <v>対象外</v>
      </c>
      <c r="EO614" s="1605" t="str">
        <f>'5_入力シート【検査結果表】給水設備及び排水設備'!FW18</f>
        <v/>
      </c>
      <c r="EP614" s="1605" t="str">
        <f>'5_入力シート【検査結果表】給水設備及び排水設備'!FX18</f>
        <v>現在不使用</v>
      </c>
      <c r="EQ614" s="1626" t="str">
        <f>'5_入力シート【検査結果表】給水設備及び排水設備'!FY18</f>
        <v>現在不使用</v>
      </c>
      <c r="ER614" s="1627" t="str">
        <f>'5_入力シート【検査結果表】給水設備及び排水設備'!FZ18</f>
        <v>0</v>
      </c>
      <c r="ES614" s="1605" t="str">
        <f>'5_入力シート【検査結果表】給水設備及び排水設備'!GA18</f>
        <v>対象外</v>
      </c>
      <c r="ET614" s="1605" t="str">
        <f>'5_入力シート【検査結果表】給水設備及び排水設備'!GB18</f>
        <v/>
      </c>
      <c r="EU614" s="1605" t="str">
        <f>'5_入力シート【検査結果表】給水設備及び排水設備'!GC18</f>
        <v>現在不使用</v>
      </c>
      <c r="EV614" s="1605" t="str">
        <f>'5_入力シート【検査結果表】給水設備及び排水設備'!GD18</f>
        <v>現在不使用</v>
      </c>
    </row>
    <row r="615" spans="2:152" s="1602" customFormat="1" ht="12.95" customHeight="1" x14ac:dyDescent="0.15">
      <c r="B615" s="1558" t="s">
        <v>731</v>
      </c>
      <c r="C615" s="1558"/>
      <c r="D615" s="1558"/>
      <c r="E615" s="1558"/>
      <c r="F615" s="1558"/>
      <c r="G615" s="1558"/>
      <c r="H615" s="1558"/>
      <c r="I615" s="1558"/>
      <c r="J615" s="1558"/>
      <c r="K615" s="1558"/>
      <c r="L615" s="1558"/>
      <c r="M615" s="1558"/>
      <c r="N615" s="1558"/>
      <c r="O615" s="1558"/>
      <c r="P615" s="1558"/>
      <c r="Q615" s="1558"/>
      <c r="R615" s="1558"/>
      <c r="S615" s="1558"/>
      <c r="T615" s="1558"/>
      <c r="U615" s="1558"/>
      <c r="V615" s="1558"/>
      <c r="W615" s="1558"/>
      <c r="X615" s="1558"/>
      <c r="Y615" s="1558"/>
      <c r="Z615" s="1558"/>
      <c r="AA615" s="1558"/>
      <c r="AB615" s="1558"/>
      <c r="AC615" s="1558"/>
      <c r="AD615" s="1558"/>
      <c r="AE615" s="1558"/>
      <c r="AF615" s="1558"/>
      <c r="AG615" s="1558"/>
      <c r="AH615" s="1558"/>
      <c r="AI615" s="1558"/>
      <c r="AJ615" s="1558"/>
      <c r="AK615" s="1558"/>
      <c r="AL615" s="1558"/>
      <c r="AM615" s="1558"/>
      <c r="AN615" s="1558"/>
      <c r="AO615" s="1558"/>
      <c r="AP615" s="1558"/>
      <c r="AQ615" s="1558"/>
      <c r="AR615" s="1558"/>
      <c r="AS615" s="1558"/>
      <c r="AT615" s="1558"/>
      <c r="DM615" s="1605" t="str">
        <f>'5_入力シート【検査結果表】給水設備及び排水設備'!EG68</f>
        <v/>
      </c>
      <c r="DN615" s="1605" t="str">
        <f>'5_入力シート【検査結果表】給水設備及び排水設備'!EH68</f>
        <v/>
      </c>
      <c r="DO615" s="1605" t="str">
        <f>'5_入力シート【検査結果表】給水設備及び排水設備'!EI68</f>
        <v/>
      </c>
      <c r="DP615" s="1605" t="str">
        <f>'5_入力シート【検査結果表】給水設備及び排水設備'!EJ68</f>
        <v/>
      </c>
      <c r="DQ615" s="1596"/>
      <c r="DR615" s="1595" t="str">
        <f>'5_入力シート【検査結果表】給水設備及び排水設備'!ES68</f>
        <v/>
      </c>
      <c r="DS615" s="1596"/>
      <c r="DT615" s="1595" t="str">
        <f>'5_入力シート【検査結果表】給水設備及び排水設備'!EV68</f>
        <v/>
      </c>
      <c r="DU615" s="1595">
        <f>'5_入力シート【検査結果表】給水設備及び排水設備'!EW68</f>
        <v>0</v>
      </c>
      <c r="DV615" s="1595" t="str">
        <f>'5_入力シート【検査結果表】給水設備及び排水設備'!EX68</f>
        <v/>
      </c>
      <c r="DW615" s="1595" t="str">
        <f>'5_入力シート【検査結果表】給水設備及び排水設備'!EY68</f>
        <v/>
      </c>
      <c r="DX615" s="1595">
        <f>'5_入力シート【検査結果表】給水設備及び排水設備'!EZ68</f>
        <v>0</v>
      </c>
      <c r="DY615" s="1597" t="str">
        <f>'5_入力シート【検査結果表】給水設備及び排水設備'!FA68</f>
        <v/>
      </c>
      <c r="DZ615" s="1598" t="str">
        <f>'5_入力シート【検査結果表】給水設備及び排水設備'!FB68</f>
        <v/>
      </c>
      <c r="EA615" s="1595">
        <f>'5_入力シート【検査結果表】給水設備及び排水設備'!FC68</f>
        <v>0</v>
      </c>
      <c r="EB615" s="1595" t="str">
        <f>'5_入力シート【検査結果表】給水設備及び排水設備'!FD68</f>
        <v/>
      </c>
      <c r="EC615" s="1595" t="str">
        <f>'5_入力シート【検査結果表】給水設備及び排水設備'!FE68</f>
        <v/>
      </c>
      <c r="ED615" s="1595">
        <f>'5_入力シート【検査結果表】給水設備及び排水設備'!FF68</f>
        <v>0</v>
      </c>
      <c r="EE615" s="1595" t="str">
        <f>'5_入力シート【検査結果表】給水設備及び排水設備'!FG68</f>
        <v/>
      </c>
      <c r="EI615" s="1605" t="str">
        <f>'5_入力シート【検査結果表】給水設備及び排水設備'!FQ19</f>
        <v/>
      </c>
      <c r="EJ615" s="1605" t="str">
        <f>'5_入力シート【検査結果表】給水設備及び排水設備'!FR19</f>
        <v/>
      </c>
      <c r="EK615" s="1605" t="str">
        <f>'5_入力シート【検査結果表】給水設備及び排水設備'!FS19</f>
        <v/>
      </c>
      <c r="EL615" s="1605" t="str">
        <f>'5_入力シート【検査結果表】給水設備及び排水設備'!FT19</f>
        <v/>
      </c>
      <c r="EM615" s="1625" t="str">
        <f>'5_入力シート【検査結果表】給水設備及び排水設備'!FU19</f>
        <v>0</v>
      </c>
      <c r="EN615" s="1605" t="str">
        <f>'5_入力シート【検査結果表】給水設備及び排水設備'!FV19</f>
        <v>対象外</v>
      </c>
      <c r="EO615" s="1605" t="str">
        <f>'5_入力シート【検査結果表】給水設備及び排水設備'!FW19</f>
        <v/>
      </c>
      <c r="EP615" s="1605" t="str">
        <f>'5_入力シート【検査結果表】給水設備及び排水設備'!FX19</f>
        <v>現在不使用</v>
      </c>
      <c r="EQ615" s="1626" t="str">
        <f>'5_入力シート【検査結果表】給水設備及び排水設備'!FY19</f>
        <v>現在不使用</v>
      </c>
      <c r="ER615" s="1627" t="str">
        <f>'5_入力シート【検査結果表】給水設備及び排水設備'!FZ19</f>
        <v>0</v>
      </c>
      <c r="ES615" s="1605" t="str">
        <f>'5_入力シート【検査結果表】給水設備及び排水設備'!GA19</f>
        <v>対象外</v>
      </c>
      <c r="ET615" s="1605" t="str">
        <f>'5_入力シート【検査結果表】給水設備及び排水設備'!GB19</f>
        <v/>
      </c>
      <c r="EU615" s="1605" t="str">
        <f>'5_入力シート【検査結果表】給水設備及び排水設備'!GC19</f>
        <v>現在不使用</v>
      </c>
      <c r="EV615" s="1605" t="str">
        <f>'5_入力シート【検査結果表】給水設備及び排水設備'!GD19</f>
        <v>現在不使用</v>
      </c>
    </row>
    <row r="616" spans="2:152" s="1602" customFormat="1" ht="12.95" customHeight="1" thickBot="1" x14ac:dyDescent="0.2">
      <c r="B616" s="1558" t="s">
        <v>730</v>
      </c>
      <c r="C616" s="1558"/>
      <c r="D616" s="1558"/>
      <c r="E616" s="1558"/>
      <c r="F616" s="1558"/>
      <c r="G616" s="1558"/>
      <c r="H616" s="1558"/>
      <c r="I616" s="1558"/>
      <c r="J616" s="1558"/>
      <c r="K616" s="1558"/>
      <c r="L616" s="1558"/>
      <c r="M616" s="1558"/>
      <c r="N616" s="1558"/>
      <c r="O616" s="1558"/>
      <c r="P616" s="1558"/>
      <c r="Q616" s="1558"/>
      <c r="R616" s="1558"/>
      <c r="S616" s="1558"/>
      <c r="T616" s="1558"/>
      <c r="U616" s="1558"/>
      <c r="V616" s="1558"/>
      <c r="W616" s="1558"/>
      <c r="X616" s="1558"/>
      <c r="Y616" s="1558"/>
      <c r="Z616" s="1558"/>
      <c r="AA616" s="1558"/>
      <c r="AB616" s="1558"/>
      <c r="AC616" s="1558"/>
      <c r="AD616" s="1558"/>
      <c r="AE616" s="1558"/>
      <c r="AF616" s="1558"/>
      <c r="AG616" s="1558"/>
      <c r="AH616" s="1558"/>
      <c r="AI616" s="1558"/>
      <c r="AJ616" s="1558"/>
      <c r="AK616" s="1558"/>
      <c r="AL616" s="1558"/>
      <c r="AM616" s="1558"/>
      <c r="AN616" s="1558"/>
      <c r="AO616" s="1558"/>
      <c r="AP616" s="1558"/>
      <c r="AQ616" s="1558"/>
      <c r="AR616" s="1558"/>
      <c r="AS616" s="1558"/>
      <c r="AT616" s="1558"/>
      <c r="DM616" s="1608" t="str">
        <f>'5_入力シート【検査結果表】給水設備及び排水設備'!EG75</f>
        <v/>
      </c>
      <c r="DN616" s="1608" t="str">
        <f>'5_入力シート【検査結果表】給水設備及び排水設備'!EH75</f>
        <v/>
      </c>
      <c r="DO616" s="1608" t="str">
        <f>'5_入力シート【検査結果表】給水設備及び排水設備'!EI75</f>
        <v/>
      </c>
      <c r="DP616" s="1608" t="str">
        <f>'5_入力シート【検査結果表】給水設備及び排水設備'!EJ75</f>
        <v/>
      </c>
      <c r="DQ616" s="1596"/>
      <c r="DR616" s="1609" t="str">
        <f>'5_入力シート【検査結果表】給水設備及び排水設備'!ES75</f>
        <v/>
      </c>
      <c r="DS616" s="1596"/>
      <c r="DT616" s="1609" t="str">
        <f>'5_入力シート【検査結果表】給水設備及び排水設備'!EV75</f>
        <v/>
      </c>
      <c r="DU616" s="1609">
        <f>'5_入力シート【検査結果表】給水設備及び排水設備'!EW75</f>
        <v>0</v>
      </c>
      <c r="DV616" s="1609" t="str">
        <f>'5_入力シート【検査結果表】給水設備及び排水設備'!EX75</f>
        <v/>
      </c>
      <c r="DW616" s="1609" t="str">
        <f>'5_入力シート【検査結果表】給水設備及び排水設備'!EY75</f>
        <v/>
      </c>
      <c r="DX616" s="1609">
        <f>'5_入力シート【検査結果表】給水設備及び排水設備'!EZ75</f>
        <v>0</v>
      </c>
      <c r="DY616" s="1610" t="str">
        <f>'5_入力シート【検査結果表】給水設備及び排水設備'!FA75</f>
        <v/>
      </c>
      <c r="DZ616" s="1611" t="str">
        <f>'5_入力シート【検査結果表】給水設備及び排水設備'!FB75</f>
        <v/>
      </c>
      <c r="EA616" s="1609">
        <f>'5_入力シート【検査結果表】給水設備及び排水設備'!FC75</f>
        <v>0</v>
      </c>
      <c r="EB616" s="1609" t="str">
        <f>'5_入力シート【検査結果表】給水設備及び排水設備'!FD75</f>
        <v/>
      </c>
      <c r="EC616" s="1609" t="str">
        <f>'5_入力シート【検査結果表】給水設備及び排水設備'!FE75</f>
        <v/>
      </c>
      <c r="ED616" s="1609">
        <f>'5_入力シート【検査結果表】給水設備及び排水設備'!FF75</f>
        <v>0</v>
      </c>
      <c r="EE616" s="1609" t="str">
        <f>'5_入力シート【検査結果表】給水設備及び排水設備'!FG75</f>
        <v/>
      </c>
      <c r="EI616" s="1608" t="str">
        <f>'5_入力シート【検査結果表】給水設備及び排水設備'!FQ20</f>
        <v/>
      </c>
      <c r="EJ616" s="1608" t="str">
        <f>'5_入力シート【検査結果表】給水設備及び排水設備'!FR20</f>
        <v/>
      </c>
      <c r="EK616" s="1608" t="str">
        <f>'5_入力シート【検査結果表】給水設備及び排水設備'!FS20</f>
        <v/>
      </c>
      <c r="EL616" s="1608" t="str">
        <f>'5_入力シート【検査結果表】給水設備及び排水設備'!FT20</f>
        <v/>
      </c>
      <c r="EM616" s="1628" t="str">
        <f>'5_入力シート【検査結果表】給水設備及び排水設備'!FU20</f>
        <v>0</v>
      </c>
      <c r="EN616" s="1608" t="str">
        <f>'5_入力シート【検査結果表】給水設備及び排水設備'!FV20</f>
        <v>対象外</v>
      </c>
      <c r="EO616" s="1608" t="str">
        <f>'5_入力シート【検査結果表】給水設備及び排水設備'!FW20</f>
        <v/>
      </c>
      <c r="EP616" s="1608" t="str">
        <f>'5_入力シート【検査結果表】給水設備及び排水設備'!FX20</f>
        <v>現在不使用</v>
      </c>
      <c r="EQ616" s="1629" t="str">
        <f>'5_入力シート【検査結果表】給水設備及び排水設備'!FY20</f>
        <v>現在不使用</v>
      </c>
      <c r="ER616" s="1630" t="str">
        <f>'5_入力シート【検査結果表】給水設備及び排水設備'!FZ20</f>
        <v>0</v>
      </c>
      <c r="ES616" s="1608" t="str">
        <f>'5_入力シート【検査結果表】給水設備及び排水設備'!GA20</f>
        <v>対象外</v>
      </c>
      <c r="ET616" s="1608" t="str">
        <f>'5_入力シート【検査結果表】給水設備及び排水設備'!GB20</f>
        <v/>
      </c>
      <c r="EU616" s="1608" t="str">
        <f>'5_入力シート【検査結果表】給水設備及び排水設備'!GC20</f>
        <v>現在不使用</v>
      </c>
      <c r="EV616" s="1608" t="str">
        <f>'5_入力シート【検査結果表】給水設備及び排水設備'!GD20</f>
        <v>現在不使用</v>
      </c>
    </row>
    <row r="617" spans="2:152" s="1602" customFormat="1" ht="12.95" customHeight="1" x14ac:dyDescent="0.15">
      <c r="B617" s="1558" t="s">
        <v>729</v>
      </c>
      <c r="C617" s="1558"/>
      <c r="D617" s="1558"/>
      <c r="E617" s="1558"/>
      <c r="F617" s="1558"/>
      <c r="G617" s="1558"/>
      <c r="H617" s="1558"/>
      <c r="I617" s="1558"/>
      <c r="J617" s="1558"/>
      <c r="K617" s="1558"/>
      <c r="L617" s="1558"/>
      <c r="M617" s="1558"/>
      <c r="N617" s="1558"/>
      <c r="O617" s="1558"/>
      <c r="P617" s="1558"/>
      <c r="Q617" s="1558"/>
      <c r="R617" s="1558"/>
      <c r="S617" s="1558"/>
      <c r="T617" s="1558"/>
      <c r="U617" s="1558"/>
      <c r="V617" s="1558"/>
      <c r="W617" s="1558"/>
      <c r="X617" s="1558"/>
      <c r="Y617" s="1558"/>
      <c r="Z617" s="1558"/>
      <c r="AA617" s="1558"/>
      <c r="AB617" s="1558"/>
      <c r="AC617" s="1558"/>
      <c r="AD617" s="1558"/>
      <c r="AE617" s="1558"/>
      <c r="AF617" s="1558"/>
      <c r="AG617" s="1558"/>
      <c r="AH617" s="1558"/>
      <c r="AI617" s="1558"/>
      <c r="AJ617" s="1558"/>
      <c r="AK617" s="1558"/>
      <c r="AL617" s="1558"/>
      <c r="AM617" s="1558"/>
      <c r="AN617" s="1558"/>
      <c r="AO617" s="1558"/>
      <c r="AP617" s="1558"/>
      <c r="AQ617" s="1558"/>
      <c r="AR617" s="1558"/>
      <c r="AS617" s="1558"/>
      <c r="AT617" s="1558"/>
      <c r="DO617" s="1591"/>
      <c r="DP617" s="1591"/>
      <c r="DQ617" s="1634" t="s">
        <v>3578</v>
      </c>
      <c r="DR617" s="1591">
        <f>COUNTIF(DR593:DR616,"")</f>
        <v>24</v>
      </c>
      <c r="DS617" s="1591" t="s">
        <v>3585</v>
      </c>
      <c r="DT617" s="1591"/>
      <c r="DU617" s="1591"/>
      <c r="DV617" s="1591"/>
      <c r="DW617" s="1591"/>
      <c r="DX617" s="1591"/>
      <c r="DY617" s="1591"/>
      <c r="DZ617" s="1591"/>
      <c r="EA617" s="1591"/>
      <c r="EB617" s="1591"/>
      <c r="EC617" s="1591"/>
      <c r="EI617" s="1602" t="str">
        <f>IF(AND(EJ617&lt;&gt;"レ",EK617&lt;&gt;"レ",EL617&lt;&gt;"レ",COUNTIF(EI593:EI616,"レ")&gt;0),"レ","")</f>
        <v/>
      </c>
      <c r="EJ617" s="1602" t="str">
        <f>IF(AND(EK617&lt;&gt;"レ",EL617&lt;&gt;"レ",COUNTIF(EJ593:EJ616,"レ")&gt;0),"レ","")</f>
        <v/>
      </c>
      <c r="EK617" s="1602" t="str">
        <f>IF(COUNTIF(EK593:EK616,"レ")&gt;0,"レ","")</f>
        <v/>
      </c>
      <c r="EL617" s="1602" t="str">
        <f>IF(AND(EK617&lt;&gt;"レ",COUNTIF(EL593:EL616,"レ")&gt;0),"レ","")</f>
        <v/>
      </c>
      <c r="EM617" s="1635" t="str">
        <f t="array" ref="EM617">INDEX(EM593:EM616,MATCH(MIN(ABS(EM593:EM616-$EI$592)),ABS(EM593:EM616-$EI$592),0))</f>
        <v>0</v>
      </c>
      <c r="EN617" s="1602" t="s">
        <v>1614</v>
      </c>
      <c r="EO617" s="1602">
        <f>COUNTIF(EO593:EO616,"レ")</f>
        <v>0</v>
      </c>
      <c r="EP617" s="1602" t="s">
        <v>1615</v>
      </c>
      <c r="EQ617" s="1602" t="s">
        <v>1615</v>
      </c>
      <c r="ER617" s="1635" t="str">
        <f t="array" ref="ER617">INDEX(ER593:ER616,MATCH(MIN(ABS(ER593:ER616-$EI$592)),ABS(ER593:ER616-$EI$592),0))</f>
        <v>0</v>
      </c>
      <c r="ES617" s="1602" t="s">
        <v>1614</v>
      </c>
      <c r="ET617" s="1602">
        <f>COUNTIF(ET593:ET616,"レ")</f>
        <v>0</v>
      </c>
      <c r="EU617" s="1602" t="s">
        <v>1615</v>
      </c>
      <c r="EV617" s="1602" t="s">
        <v>1800</v>
      </c>
    </row>
    <row r="618" spans="2:152" s="1602" customFormat="1" ht="12.95" customHeight="1" x14ac:dyDescent="0.15">
      <c r="B618" s="1558" t="s">
        <v>728</v>
      </c>
      <c r="C618" s="1558"/>
      <c r="D618" s="1558"/>
      <c r="E618" s="1558"/>
      <c r="F618" s="1558"/>
      <c r="G618" s="1558"/>
      <c r="H618" s="1558"/>
      <c r="I618" s="1558"/>
      <c r="J618" s="1558"/>
      <c r="K618" s="1558"/>
      <c r="L618" s="1558"/>
      <c r="M618" s="1558"/>
      <c r="N618" s="1558"/>
      <c r="O618" s="1558"/>
      <c r="P618" s="1558"/>
      <c r="Q618" s="1558"/>
      <c r="R618" s="1558"/>
      <c r="S618" s="1558"/>
      <c r="T618" s="1558"/>
      <c r="U618" s="1558"/>
      <c r="V618" s="1558"/>
      <c r="W618" s="1558"/>
      <c r="X618" s="1558"/>
      <c r="Y618" s="1558"/>
      <c r="Z618" s="1558"/>
      <c r="AA618" s="1558"/>
      <c r="AB618" s="1558"/>
      <c r="AC618" s="1558"/>
      <c r="AD618" s="1558"/>
      <c r="AE618" s="1558"/>
      <c r="AF618" s="1558"/>
      <c r="AG618" s="1558"/>
      <c r="AH618" s="1558"/>
      <c r="AI618" s="1558"/>
      <c r="AJ618" s="1558"/>
      <c r="AK618" s="1558"/>
      <c r="AL618" s="1558"/>
      <c r="AM618" s="1558"/>
      <c r="AN618" s="1558"/>
      <c r="AO618" s="1558"/>
      <c r="AP618" s="1558"/>
      <c r="AQ618" s="1558"/>
      <c r="AR618" s="1558"/>
      <c r="AS618" s="1558"/>
      <c r="AT618" s="1558"/>
      <c r="AU618" s="1603"/>
      <c r="DO618" s="1591"/>
      <c r="DP618" s="1591"/>
      <c r="DQ618" s="1634" t="s">
        <v>3579</v>
      </c>
      <c r="DR618" s="1591">
        <f>COUNTIF(DR593:DR597,"")</f>
        <v>5</v>
      </c>
      <c r="DS618" s="1591" t="s">
        <v>3587</v>
      </c>
      <c r="DT618" s="1591"/>
      <c r="DU618" s="1591"/>
      <c r="DV618" s="1591"/>
      <c r="DW618" s="1591"/>
      <c r="DX618" s="1591"/>
      <c r="DY618" s="1591"/>
      <c r="DZ618" s="1591"/>
      <c r="EA618" s="1591"/>
      <c r="EB618" s="1591"/>
      <c r="EC618" s="1591"/>
    </row>
    <row r="619" spans="2:152" s="1602" customFormat="1" ht="12.95" customHeight="1" x14ac:dyDescent="0.15">
      <c r="B619" s="1558" t="s">
        <v>727</v>
      </c>
      <c r="C619" s="1558"/>
      <c r="D619" s="1558"/>
      <c r="E619" s="1558"/>
      <c r="F619" s="1558"/>
      <c r="G619" s="1558"/>
      <c r="H619" s="1558"/>
      <c r="I619" s="1558"/>
      <c r="J619" s="1558"/>
      <c r="K619" s="1558"/>
      <c r="L619" s="1558"/>
      <c r="M619" s="1558"/>
      <c r="N619" s="1558"/>
      <c r="O619" s="1558"/>
      <c r="P619" s="1558"/>
      <c r="Q619" s="1558"/>
      <c r="R619" s="1558"/>
      <c r="S619" s="1558"/>
      <c r="T619" s="1558"/>
      <c r="U619" s="1558"/>
      <c r="V619" s="1558"/>
      <c r="W619" s="1558"/>
      <c r="X619" s="1558"/>
      <c r="Y619" s="1558"/>
      <c r="Z619" s="1558"/>
      <c r="AA619" s="1558"/>
      <c r="AB619" s="1558"/>
      <c r="AC619" s="1558"/>
      <c r="AD619" s="1558"/>
      <c r="AE619" s="1558"/>
      <c r="AF619" s="1558"/>
      <c r="AG619" s="1558"/>
      <c r="AH619" s="1558"/>
      <c r="AI619" s="1558"/>
      <c r="AJ619" s="1558"/>
      <c r="AK619" s="1558"/>
      <c r="AL619" s="1558"/>
      <c r="AM619" s="1558"/>
      <c r="AN619" s="1558"/>
      <c r="AO619" s="1558"/>
      <c r="AP619" s="1558"/>
      <c r="AQ619" s="1558"/>
      <c r="AR619" s="1558"/>
      <c r="AS619" s="1558"/>
      <c r="AT619" s="1558"/>
      <c r="AU619" s="1603"/>
      <c r="DQ619" s="1636" t="s">
        <v>3580</v>
      </c>
      <c r="DR619" s="1591">
        <f>COUNTIF(DR598:DR603,"")</f>
        <v>6</v>
      </c>
      <c r="DS619" s="1591" t="s">
        <v>3586</v>
      </c>
      <c r="DX619" s="1635"/>
    </row>
    <row r="620" spans="2:152" s="1602" customFormat="1" ht="12.95" customHeight="1" x14ac:dyDescent="0.15">
      <c r="B620" s="1558" t="s">
        <v>726</v>
      </c>
      <c r="C620" s="1558"/>
      <c r="D620" s="1558"/>
      <c r="E620" s="1558"/>
      <c r="F620" s="1558"/>
      <c r="G620" s="1558"/>
      <c r="H620" s="1558"/>
      <c r="I620" s="1558"/>
      <c r="J620" s="1558"/>
      <c r="K620" s="1558"/>
      <c r="L620" s="1558"/>
      <c r="M620" s="1558"/>
      <c r="N620" s="1558"/>
      <c r="O620" s="1558"/>
      <c r="P620" s="1558"/>
      <c r="Q620" s="1558"/>
      <c r="R620" s="1558"/>
      <c r="S620" s="1558"/>
      <c r="T620" s="1558"/>
      <c r="U620" s="1558"/>
      <c r="V620" s="1558"/>
      <c r="W620" s="1558"/>
      <c r="X620" s="1558"/>
      <c r="Y620" s="1558"/>
      <c r="Z620" s="1558"/>
      <c r="AA620" s="1558"/>
      <c r="AB620" s="1558"/>
      <c r="AC620" s="1558"/>
      <c r="AD620" s="1558"/>
      <c r="AE620" s="1558"/>
      <c r="AF620" s="1558"/>
      <c r="AG620" s="1558"/>
      <c r="AH620" s="1558"/>
      <c r="AI620" s="1558"/>
      <c r="AJ620" s="1558"/>
      <c r="AK620" s="1558"/>
      <c r="AL620" s="1558"/>
      <c r="AM620" s="1558"/>
      <c r="AN620" s="1558"/>
      <c r="AO620" s="1558"/>
      <c r="AP620" s="1558"/>
      <c r="AQ620" s="1558"/>
      <c r="AR620" s="1558"/>
      <c r="AS620" s="1558"/>
      <c r="AT620" s="1558"/>
      <c r="AU620" s="1603"/>
      <c r="DQ620" s="1636" t="s">
        <v>3581</v>
      </c>
      <c r="DR620" s="1591">
        <f>COUNTIF(DR604:DR611,"")</f>
        <v>8</v>
      </c>
      <c r="DS620" s="1591" t="s">
        <v>3588</v>
      </c>
      <c r="DX620" s="1635"/>
    </row>
    <row r="621" spans="2:152" s="1602" customFormat="1" ht="12.95" customHeight="1" x14ac:dyDescent="0.15">
      <c r="B621" s="1558" t="s">
        <v>725</v>
      </c>
      <c r="C621" s="1558"/>
      <c r="D621" s="1558"/>
      <c r="E621" s="1558"/>
      <c r="F621" s="1558"/>
      <c r="G621" s="1558"/>
      <c r="H621" s="1558"/>
      <c r="I621" s="1558"/>
      <c r="J621" s="1558"/>
      <c r="K621" s="1558"/>
      <c r="L621" s="1558"/>
      <c r="M621" s="1558"/>
      <c r="N621" s="1558"/>
      <c r="O621" s="1558"/>
      <c r="P621" s="1558"/>
      <c r="Q621" s="1558"/>
      <c r="R621" s="1558"/>
      <c r="S621" s="1558"/>
      <c r="T621" s="1558"/>
      <c r="U621" s="1558"/>
      <c r="V621" s="1558"/>
      <c r="W621" s="1558"/>
      <c r="X621" s="1558"/>
      <c r="Y621" s="1558"/>
      <c r="Z621" s="1558"/>
      <c r="AA621" s="1558"/>
      <c r="AB621" s="1558"/>
      <c r="AC621" s="1558"/>
      <c r="AD621" s="1558"/>
      <c r="AE621" s="1558"/>
      <c r="AF621" s="1558"/>
      <c r="AG621" s="1558"/>
      <c r="AH621" s="1558"/>
      <c r="AI621" s="1558"/>
      <c r="AJ621" s="1558"/>
      <c r="AK621" s="1558"/>
      <c r="AL621" s="1558"/>
      <c r="AM621" s="1558"/>
      <c r="AN621" s="1558"/>
      <c r="AO621" s="1558"/>
      <c r="AP621" s="1558"/>
      <c r="AQ621" s="1558"/>
      <c r="AR621" s="1558"/>
      <c r="AS621" s="1558"/>
      <c r="AT621" s="1558"/>
      <c r="AU621" s="1603"/>
      <c r="DQ621" s="1636" t="s">
        <v>3582</v>
      </c>
      <c r="DR621" s="1591">
        <f>COUNTIF(DR612:DR616,"")</f>
        <v>5</v>
      </c>
      <c r="DS621" s="1591" t="s">
        <v>3587</v>
      </c>
      <c r="DX621" s="1635"/>
    </row>
    <row r="622" spans="2:152" s="1602" customFormat="1" ht="12.95" customHeight="1" x14ac:dyDescent="0.15">
      <c r="B622" s="1558" t="s">
        <v>6434</v>
      </c>
      <c r="C622" s="1558"/>
      <c r="D622" s="1558"/>
      <c r="E622" s="1558"/>
      <c r="F622" s="1558"/>
      <c r="G622" s="1558"/>
      <c r="H622" s="1558"/>
      <c r="I622" s="1558"/>
      <c r="J622" s="1558"/>
      <c r="K622" s="1558"/>
      <c r="L622" s="1558"/>
      <c r="M622" s="1558"/>
      <c r="N622" s="1558"/>
      <c r="O622" s="1558"/>
      <c r="P622" s="1558"/>
      <c r="Q622" s="1558"/>
      <c r="R622" s="1558"/>
      <c r="S622" s="1558"/>
      <c r="T622" s="1558"/>
      <c r="U622" s="1558"/>
      <c r="V622" s="1558"/>
      <c r="W622" s="1558"/>
      <c r="X622" s="1558"/>
      <c r="Y622" s="1558"/>
      <c r="Z622" s="1558"/>
      <c r="AA622" s="1558"/>
      <c r="AB622" s="1558"/>
      <c r="AC622" s="1558"/>
      <c r="AD622" s="1558"/>
      <c r="AE622" s="1558"/>
      <c r="AF622" s="1558"/>
      <c r="AG622" s="1558"/>
      <c r="AH622" s="1558"/>
      <c r="AI622" s="1558"/>
      <c r="AJ622" s="1558"/>
      <c r="AK622" s="1558"/>
      <c r="AL622" s="1558"/>
      <c r="AM622" s="1558"/>
      <c r="AN622" s="1558"/>
      <c r="AO622" s="1558"/>
      <c r="AP622" s="1558"/>
      <c r="AQ622" s="1558"/>
      <c r="AR622" s="1558"/>
      <c r="AS622" s="1558"/>
      <c r="AT622" s="1558"/>
      <c r="AU622" s="1603"/>
      <c r="DS622" s="1602" t="s">
        <v>3584</v>
      </c>
      <c r="DX622" s="1635"/>
    </row>
    <row r="623" spans="2:152" s="1602" customFormat="1" ht="12.95" customHeight="1" x14ac:dyDescent="0.15">
      <c r="B623" s="1558" t="s">
        <v>6436</v>
      </c>
      <c r="C623" s="1558"/>
      <c r="D623" s="1558"/>
      <c r="E623" s="1558"/>
      <c r="F623" s="1558"/>
      <c r="G623" s="1558"/>
      <c r="H623" s="1558"/>
      <c r="I623" s="1558"/>
      <c r="J623" s="1558"/>
      <c r="K623" s="1558"/>
      <c r="L623" s="1558"/>
      <c r="M623" s="1558"/>
      <c r="N623" s="1558"/>
      <c r="O623" s="1558"/>
      <c r="P623" s="1558"/>
      <c r="Q623" s="1558"/>
      <c r="R623" s="1558"/>
      <c r="S623" s="1558"/>
      <c r="T623" s="1558"/>
      <c r="U623" s="1558"/>
      <c r="V623" s="1558"/>
      <c r="W623" s="1558"/>
      <c r="X623" s="1558"/>
      <c r="Y623" s="1558"/>
      <c r="Z623" s="1558"/>
      <c r="AA623" s="1558"/>
      <c r="AB623" s="1558"/>
      <c r="AC623" s="1558"/>
      <c r="AD623" s="1558"/>
      <c r="AE623" s="1558"/>
      <c r="AF623" s="1558"/>
      <c r="AG623" s="1558"/>
      <c r="AH623" s="1558"/>
      <c r="AI623" s="1558"/>
      <c r="AJ623" s="1558"/>
      <c r="AK623" s="1558"/>
      <c r="AL623" s="1558"/>
      <c r="AM623" s="1558"/>
      <c r="AN623" s="1558"/>
      <c r="AO623" s="1558"/>
      <c r="AP623" s="1558"/>
      <c r="AQ623" s="1558"/>
      <c r="AR623" s="1558"/>
      <c r="AS623" s="1558"/>
      <c r="AT623" s="1558"/>
      <c r="AU623" s="1603"/>
      <c r="DX623" s="1635"/>
    </row>
    <row r="624" spans="2:152" s="1602" customFormat="1" ht="12.95" customHeight="1" x14ac:dyDescent="0.15">
      <c r="B624" s="1558" t="s">
        <v>6435</v>
      </c>
      <c r="C624" s="1558"/>
      <c r="D624" s="1558"/>
      <c r="E624" s="1558"/>
      <c r="F624" s="1558"/>
      <c r="G624" s="1558"/>
      <c r="H624" s="1558"/>
      <c r="I624" s="1558"/>
      <c r="J624" s="1558"/>
      <c r="K624" s="1558"/>
      <c r="L624" s="1558"/>
      <c r="M624" s="1558"/>
      <c r="N624" s="1558"/>
      <c r="O624" s="1558"/>
      <c r="P624" s="1558"/>
      <c r="Q624" s="1558"/>
      <c r="R624" s="1558"/>
      <c r="S624" s="1558"/>
      <c r="T624" s="1558"/>
      <c r="U624" s="1558"/>
      <c r="V624" s="1558"/>
      <c r="W624" s="1558"/>
      <c r="X624" s="1558"/>
      <c r="Y624" s="1558"/>
      <c r="Z624" s="1558"/>
      <c r="AA624" s="1558"/>
      <c r="AB624" s="1558"/>
      <c r="AC624" s="1558"/>
      <c r="AD624" s="1558"/>
      <c r="AE624" s="1558"/>
      <c r="AF624" s="1558"/>
      <c r="AG624" s="1558"/>
      <c r="AH624" s="1558"/>
      <c r="AI624" s="1558"/>
      <c r="AJ624" s="1558"/>
      <c r="AK624" s="1558"/>
      <c r="AL624" s="1558"/>
      <c r="AM624" s="1558"/>
      <c r="AN624" s="1558"/>
      <c r="AO624" s="1558"/>
      <c r="AP624" s="1558"/>
      <c r="AQ624" s="1558"/>
      <c r="AR624" s="1558"/>
      <c r="AS624" s="1558"/>
      <c r="AT624" s="1558"/>
      <c r="AU624" s="1603"/>
    </row>
    <row r="625" spans="2:47" s="1602" customFormat="1" ht="12.95" customHeight="1" x14ac:dyDescent="0.15">
      <c r="B625" s="1558" t="s">
        <v>724</v>
      </c>
      <c r="C625" s="1558"/>
      <c r="D625" s="1558"/>
      <c r="E625" s="1558"/>
      <c r="F625" s="1558"/>
      <c r="G625" s="1558"/>
      <c r="H625" s="1558"/>
      <c r="I625" s="1558"/>
      <c r="J625" s="1558"/>
      <c r="K625" s="1558"/>
      <c r="L625" s="1558"/>
      <c r="M625" s="1558"/>
      <c r="N625" s="1558"/>
      <c r="O625" s="1558"/>
      <c r="P625" s="1558"/>
      <c r="Q625" s="1558"/>
      <c r="R625" s="1558"/>
      <c r="S625" s="1558"/>
      <c r="T625" s="1558"/>
      <c r="U625" s="1558"/>
      <c r="V625" s="1558"/>
      <c r="W625" s="1558"/>
      <c r="X625" s="1558"/>
      <c r="Y625" s="1558"/>
      <c r="Z625" s="1558"/>
      <c r="AA625" s="1558"/>
      <c r="AB625" s="1558"/>
      <c r="AC625" s="1558"/>
      <c r="AD625" s="1558"/>
      <c r="AE625" s="1558"/>
      <c r="AF625" s="1558"/>
      <c r="AG625" s="1558"/>
      <c r="AH625" s="1558"/>
      <c r="AI625" s="1558"/>
      <c r="AJ625" s="1558"/>
      <c r="AK625" s="1558"/>
      <c r="AL625" s="1558"/>
      <c r="AM625" s="1558"/>
      <c r="AN625" s="1558"/>
      <c r="AO625" s="1558"/>
      <c r="AP625" s="1558"/>
      <c r="AQ625" s="1558"/>
      <c r="AR625" s="1558"/>
      <c r="AS625" s="1558"/>
      <c r="AT625" s="1558"/>
      <c r="AU625" s="1603"/>
    </row>
    <row r="626" spans="2:47" s="1602" customFormat="1" ht="12.95" customHeight="1" x14ac:dyDescent="0.15">
      <c r="B626" s="1558" t="s">
        <v>723</v>
      </c>
      <c r="C626" s="1558"/>
      <c r="D626" s="1558"/>
      <c r="E626" s="1558"/>
      <c r="F626" s="1558"/>
      <c r="G626" s="1558"/>
      <c r="H626" s="1558"/>
      <c r="I626" s="1558"/>
      <c r="J626" s="1558"/>
      <c r="K626" s="1558"/>
      <c r="L626" s="1558"/>
      <c r="M626" s="1558"/>
      <c r="N626" s="1558"/>
      <c r="O626" s="1558"/>
      <c r="P626" s="1558"/>
      <c r="Q626" s="1558"/>
      <c r="R626" s="1558"/>
      <c r="S626" s="1558"/>
      <c r="T626" s="1558"/>
      <c r="U626" s="1558"/>
      <c r="V626" s="1558"/>
      <c r="W626" s="1558"/>
      <c r="X626" s="1558"/>
      <c r="Y626" s="1558"/>
      <c r="Z626" s="1558"/>
      <c r="AA626" s="1558"/>
      <c r="AB626" s="1558"/>
      <c r="AC626" s="1558"/>
      <c r="AD626" s="1558"/>
      <c r="AE626" s="1558"/>
      <c r="AF626" s="1558"/>
      <c r="AG626" s="1558"/>
      <c r="AH626" s="1558"/>
      <c r="AI626" s="1558"/>
      <c r="AJ626" s="1558"/>
      <c r="AK626" s="1558"/>
      <c r="AL626" s="1558"/>
      <c r="AM626" s="1558"/>
      <c r="AN626" s="1558"/>
      <c r="AO626" s="1558"/>
      <c r="AP626" s="1558"/>
      <c r="AQ626" s="1558"/>
      <c r="AR626" s="1558"/>
      <c r="AS626" s="1558"/>
      <c r="AT626" s="1558"/>
      <c r="AU626" s="1603"/>
    </row>
    <row r="627" spans="2:47" s="1602" customFormat="1" ht="12.95" customHeight="1" x14ac:dyDescent="0.15">
      <c r="B627" s="1558" t="s">
        <v>722</v>
      </c>
      <c r="C627" s="1558"/>
      <c r="D627" s="1558"/>
      <c r="E627" s="1558"/>
      <c r="F627" s="1558"/>
      <c r="G627" s="1558"/>
      <c r="H627" s="1558"/>
      <c r="I627" s="1558"/>
      <c r="J627" s="1558"/>
      <c r="K627" s="1558"/>
      <c r="L627" s="1558"/>
      <c r="M627" s="1558"/>
      <c r="N627" s="1558"/>
      <c r="O627" s="1558"/>
      <c r="P627" s="1558"/>
      <c r="Q627" s="1558"/>
      <c r="R627" s="1558"/>
      <c r="S627" s="1558"/>
      <c r="T627" s="1558"/>
      <c r="U627" s="1558"/>
      <c r="V627" s="1558"/>
      <c r="W627" s="1558"/>
      <c r="X627" s="1558"/>
      <c r="Y627" s="1558"/>
      <c r="Z627" s="1558"/>
      <c r="AA627" s="1558"/>
      <c r="AB627" s="1558"/>
      <c r="AC627" s="1558"/>
      <c r="AD627" s="1558"/>
      <c r="AE627" s="1558"/>
      <c r="AF627" s="1558"/>
      <c r="AG627" s="1558"/>
      <c r="AH627" s="1558"/>
      <c r="AI627" s="1558"/>
      <c r="AJ627" s="1558"/>
      <c r="AK627" s="1558"/>
      <c r="AL627" s="1558"/>
      <c r="AM627" s="1558"/>
      <c r="AN627" s="1558"/>
      <c r="AO627" s="1558"/>
      <c r="AP627" s="1558"/>
      <c r="AQ627" s="1558"/>
      <c r="AR627" s="1558"/>
      <c r="AS627" s="1558"/>
      <c r="AT627" s="1558"/>
      <c r="AU627" s="1603"/>
    </row>
    <row r="628" spans="2:47" s="1602" customFormat="1" ht="12.95" customHeight="1" x14ac:dyDescent="0.15">
      <c r="B628" s="1558" t="s">
        <v>721</v>
      </c>
      <c r="C628" s="1558"/>
      <c r="D628" s="1558"/>
      <c r="E628" s="1558"/>
      <c r="F628" s="1558"/>
      <c r="G628" s="1558"/>
      <c r="H628" s="1558"/>
      <c r="I628" s="1558"/>
      <c r="J628" s="1558"/>
      <c r="K628" s="1558"/>
      <c r="L628" s="1558"/>
      <c r="M628" s="1558"/>
      <c r="N628" s="1558"/>
      <c r="O628" s="1558"/>
      <c r="P628" s="1558"/>
      <c r="Q628" s="1558"/>
      <c r="R628" s="1558"/>
      <c r="S628" s="1558"/>
      <c r="T628" s="1558"/>
      <c r="U628" s="1558"/>
      <c r="V628" s="1558"/>
      <c r="W628" s="1558"/>
      <c r="X628" s="1558"/>
      <c r="Y628" s="1558"/>
      <c r="Z628" s="1558"/>
      <c r="AA628" s="1558"/>
      <c r="AB628" s="1558"/>
      <c r="AC628" s="1558"/>
      <c r="AD628" s="1558"/>
      <c r="AE628" s="1558"/>
      <c r="AF628" s="1558"/>
      <c r="AG628" s="1558"/>
      <c r="AH628" s="1558"/>
      <c r="AI628" s="1558"/>
      <c r="AJ628" s="1558"/>
      <c r="AK628" s="1558"/>
      <c r="AL628" s="1558"/>
      <c r="AM628" s="1558"/>
      <c r="AN628" s="1558"/>
      <c r="AO628" s="1558"/>
      <c r="AP628" s="1558"/>
      <c r="AQ628" s="1558"/>
      <c r="AR628" s="1558"/>
      <c r="AS628" s="1558"/>
      <c r="AT628" s="1558"/>
      <c r="AU628" s="1603"/>
    </row>
    <row r="629" spans="2:47" s="1602" customFormat="1" ht="12.95" customHeight="1" x14ac:dyDescent="0.15">
      <c r="B629" s="1558" t="s">
        <v>720</v>
      </c>
      <c r="C629" s="1558"/>
      <c r="D629" s="1558"/>
      <c r="E629" s="1558"/>
      <c r="F629" s="1558"/>
      <c r="G629" s="1558"/>
      <c r="H629" s="1558"/>
      <c r="I629" s="1558"/>
      <c r="J629" s="1558"/>
      <c r="K629" s="1558"/>
      <c r="L629" s="1558"/>
      <c r="M629" s="1558"/>
      <c r="N629" s="1558"/>
      <c r="O629" s="1558"/>
      <c r="P629" s="1558"/>
      <c r="Q629" s="1558"/>
      <c r="R629" s="1558"/>
      <c r="S629" s="1558"/>
      <c r="T629" s="1558"/>
      <c r="U629" s="1558"/>
      <c r="V629" s="1558"/>
      <c r="W629" s="1558"/>
      <c r="X629" s="1558"/>
      <c r="Y629" s="1558"/>
      <c r="Z629" s="1558"/>
      <c r="AA629" s="1558"/>
      <c r="AB629" s="1558"/>
      <c r="AC629" s="1558"/>
      <c r="AD629" s="1558"/>
      <c r="AE629" s="1558"/>
      <c r="AF629" s="1558"/>
      <c r="AG629" s="1558"/>
      <c r="AH629" s="1558"/>
      <c r="AI629" s="1558"/>
      <c r="AJ629" s="1558"/>
      <c r="AK629" s="1558"/>
      <c r="AL629" s="1558"/>
      <c r="AM629" s="1558"/>
      <c r="AN629" s="1558"/>
      <c r="AO629" s="1558"/>
      <c r="AP629" s="1558"/>
      <c r="AQ629" s="1558"/>
      <c r="AR629" s="1558"/>
      <c r="AS629" s="1558"/>
      <c r="AT629" s="1558"/>
      <c r="AU629" s="1603"/>
    </row>
    <row r="630" spans="2:47" s="1602" customFormat="1" ht="12.95" customHeight="1" x14ac:dyDescent="0.15">
      <c r="B630" s="1558" t="s">
        <v>719</v>
      </c>
      <c r="C630" s="1558"/>
      <c r="D630" s="1558"/>
      <c r="E630" s="1558"/>
      <c r="F630" s="1558"/>
      <c r="G630" s="1558"/>
      <c r="H630" s="1558"/>
      <c r="I630" s="1558"/>
      <c r="J630" s="1558"/>
      <c r="K630" s="1558"/>
      <c r="L630" s="1558"/>
      <c r="M630" s="1558"/>
      <c r="N630" s="1558"/>
      <c r="O630" s="1558"/>
      <c r="P630" s="1558"/>
      <c r="Q630" s="1558"/>
      <c r="R630" s="1558"/>
      <c r="S630" s="1558"/>
      <c r="T630" s="1558"/>
      <c r="U630" s="1558"/>
      <c r="V630" s="1558"/>
      <c r="W630" s="1558"/>
      <c r="X630" s="1558"/>
      <c r="Y630" s="1558"/>
      <c r="Z630" s="1558"/>
      <c r="AA630" s="1558"/>
      <c r="AB630" s="1558"/>
      <c r="AC630" s="1558"/>
      <c r="AD630" s="1558"/>
      <c r="AE630" s="1558"/>
      <c r="AF630" s="1558"/>
      <c r="AG630" s="1558"/>
      <c r="AH630" s="1558"/>
      <c r="AI630" s="1558"/>
      <c r="AJ630" s="1558"/>
      <c r="AK630" s="1558"/>
      <c r="AL630" s="1558"/>
      <c r="AM630" s="1558"/>
      <c r="AN630" s="1558"/>
      <c r="AO630" s="1558"/>
      <c r="AP630" s="1558"/>
      <c r="AQ630" s="1558"/>
      <c r="AR630" s="1558"/>
      <c r="AS630" s="1558"/>
      <c r="AT630" s="1558"/>
      <c r="AU630" s="1603"/>
    </row>
    <row r="631" spans="2:47" s="1602" customFormat="1" ht="12.95" customHeight="1" x14ac:dyDescent="0.15">
      <c r="B631" s="1558" t="s">
        <v>718</v>
      </c>
      <c r="C631" s="1558"/>
      <c r="D631" s="1558"/>
      <c r="E631" s="1558"/>
      <c r="F631" s="1558"/>
      <c r="G631" s="1558"/>
      <c r="H631" s="1558"/>
      <c r="I631" s="1558"/>
      <c r="J631" s="1558"/>
      <c r="K631" s="1558"/>
      <c r="L631" s="1558"/>
      <c r="M631" s="1558"/>
      <c r="N631" s="1558"/>
      <c r="O631" s="1558"/>
      <c r="P631" s="1558"/>
      <c r="Q631" s="1558"/>
      <c r="R631" s="1558"/>
      <c r="S631" s="1558"/>
      <c r="T631" s="1558"/>
      <c r="U631" s="1558"/>
      <c r="V631" s="1558"/>
      <c r="W631" s="1558"/>
      <c r="X631" s="1558"/>
      <c r="Y631" s="1558"/>
      <c r="Z631" s="1558"/>
      <c r="AA631" s="1558"/>
      <c r="AB631" s="1558"/>
      <c r="AC631" s="1558"/>
      <c r="AD631" s="1558"/>
      <c r="AE631" s="1558"/>
      <c r="AF631" s="1558"/>
      <c r="AG631" s="1558"/>
      <c r="AH631" s="1558"/>
      <c r="AI631" s="1558"/>
      <c r="AJ631" s="1558"/>
      <c r="AK631" s="1558"/>
      <c r="AL631" s="1558"/>
      <c r="AM631" s="1558"/>
      <c r="AN631" s="1558"/>
      <c r="AO631" s="1558"/>
      <c r="AP631" s="1558"/>
      <c r="AQ631" s="1558"/>
      <c r="AR631" s="1558"/>
      <c r="AS631" s="1558"/>
      <c r="AT631" s="1558"/>
      <c r="AU631" s="1603"/>
    </row>
    <row r="632" spans="2:47" s="1602" customFormat="1" ht="12.95" customHeight="1" x14ac:dyDescent="0.15">
      <c r="B632" s="1558" t="s">
        <v>717</v>
      </c>
      <c r="C632" s="1558"/>
      <c r="D632" s="1558"/>
      <c r="E632" s="1558"/>
      <c r="F632" s="1558"/>
      <c r="G632" s="1558"/>
      <c r="H632" s="1558"/>
      <c r="I632" s="1558"/>
      <c r="J632" s="1558"/>
      <c r="K632" s="1558"/>
      <c r="L632" s="1558"/>
      <c r="M632" s="1558"/>
      <c r="N632" s="1558"/>
      <c r="O632" s="1558"/>
      <c r="P632" s="1558"/>
      <c r="Q632" s="1558"/>
      <c r="R632" s="1558"/>
      <c r="S632" s="1558"/>
      <c r="T632" s="1558"/>
      <c r="U632" s="1558"/>
      <c r="V632" s="1558"/>
      <c r="W632" s="1558"/>
      <c r="X632" s="1558"/>
      <c r="Y632" s="1558"/>
      <c r="Z632" s="1558"/>
      <c r="AA632" s="1558"/>
      <c r="AB632" s="1558"/>
      <c r="AC632" s="1558"/>
      <c r="AD632" s="1558"/>
      <c r="AE632" s="1558"/>
      <c r="AF632" s="1558"/>
      <c r="AG632" s="1558"/>
      <c r="AH632" s="1558"/>
      <c r="AI632" s="1558"/>
      <c r="AJ632" s="1558"/>
      <c r="AK632" s="1558"/>
      <c r="AL632" s="1558"/>
      <c r="AM632" s="1558"/>
      <c r="AN632" s="1558"/>
      <c r="AO632" s="1558"/>
      <c r="AP632" s="1558"/>
      <c r="AQ632" s="1558"/>
      <c r="AR632" s="1558"/>
      <c r="AS632" s="1558"/>
      <c r="AT632" s="1558"/>
      <c r="AU632" s="1603"/>
    </row>
    <row r="633" spans="2:47" s="1602" customFormat="1" ht="12.95" customHeight="1" x14ac:dyDescent="0.15">
      <c r="B633" s="1558" t="s">
        <v>716</v>
      </c>
      <c r="C633" s="1558"/>
      <c r="D633" s="1558"/>
      <c r="E633" s="1558"/>
      <c r="F633" s="1558"/>
      <c r="G633" s="1558"/>
      <c r="H633" s="1558"/>
      <c r="I633" s="1558"/>
      <c r="J633" s="1558"/>
      <c r="K633" s="1558"/>
      <c r="L633" s="1558"/>
      <c r="M633" s="1558"/>
      <c r="N633" s="1558"/>
      <c r="O633" s="1558"/>
      <c r="P633" s="1558"/>
      <c r="Q633" s="1558"/>
      <c r="R633" s="1558"/>
      <c r="S633" s="1558"/>
      <c r="T633" s="1558"/>
      <c r="U633" s="1558"/>
      <c r="V633" s="1558"/>
      <c r="W633" s="1558"/>
      <c r="X633" s="1558"/>
      <c r="Y633" s="1558"/>
      <c r="Z633" s="1558"/>
      <c r="AA633" s="1558"/>
      <c r="AB633" s="1558"/>
      <c r="AC633" s="1558"/>
      <c r="AD633" s="1558"/>
      <c r="AE633" s="1558"/>
      <c r="AF633" s="1558"/>
      <c r="AG633" s="1558"/>
      <c r="AH633" s="1558"/>
      <c r="AI633" s="1558"/>
      <c r="AJ633" s="1558"/>
      <c r="AK633" s="1558"/>
      <c r="AL633" s="1558"/>
      <c r="AM633" s="1558"/>
      <c r="AN633" s="1558"/>
      <c r="AO633" s="1558"/>
      <c r="AP633" s="1558"/>
      <c r="AQ633" s="1558"/>
      <c r="AR633" s="1558"/>
      <c r="AS633" s="1558"/>
      <c r="AT633" s="1558"/>
      <c r="AU633" s="1603"/>
    </row>
    <row r="634" spans="2:47" s="1602" customFormat="1" ht="12.95" customHeight="1" x14ac:dyDescent="0.15">
      <c r="B634" s="1558" t="s">
        <v>715</v>
      </c>
      <c r="C634" s="1558"/>
      <c r="D634" s="1558"/>
      <c r="E634" s="1558"/>
      <c r="F634" s="1558"/>
      <c r="G634" s="1558"/>
      <c r="H634" s="1558"/>
      <c r="I634" s="1558"/>
      <c r="J634" s="1558"/>
      <c r="K634" s="1558"/>
      <c r="L634" s="1558"/>
      <c r="M634" s="1558"/>
      <c r="N634" s="1558"/>
      <c r="O634" s="1558"/>
      <c r="P634" s="1558"/>
      <c r="Q634" s="1558"/>
      <c r="R634" s="1558"/>
      <c r="S634" s="1558"/>
      <c r="T634" s="1558"/>
      <c r="U634" s="1558"/>
      <c r="V634" s="1558"/>
      <c r="W634" s="1558"/>
      <c r="X634" s="1558"/>
      <c r="Y634" s="1558"/>
      <c r="Z634" s="1558"/>
      <c r="AA634" s="1558"/>
      <c r="AB634" s="1558"/>
      <c r="AC634" s="1558"/>
      <c r="AD634" s="1558"/>
      <c r="AE634" s="1558"/>
      <c r="AF634" s="1558"/>
      <c r="AG634" s="1558"/>
      <c r="AH634" s="1558"/>
      <c r="AI634" s="1558"/>
      <c r="AJ634" s="1558"/>
      <c r="AK634" s="1558"/>
      <c r="AL634" s="1558"/>
      <c r="AM634" s="1558"/>
      <c r="AN634" s="1558"/>
      <c r="AO634" s="1558"/>
      <c r="AP634" s="1558"/>
      <c r="AQ634" s="1558"/>
      <c r="AR634" s="1558"/>
      <c r="AS634" s="1558"/>
      <c r="AT634" s="1558"/>
      <c r="AU634" s="1603"/>
    </row>
    <row r="635" spans="2:47" s="1602" customFormat="1" ht="12.95" customHeight="1" x14ac:dyDescent="0.15">
      <c r="B635" s="1558" t="s">
        <v>714</v>
      </c>
      <c r="C635" s="1558"/>
      <c r="D635" s="1558"/>
      <c r="E635" s="1558"/>
      <c r="F635" s="1558"/>
      <c r="G635" s="1558"/>
      <c r="H635" s="1558"/>
      <c r="I635" s="1558"/>
      <c r="J635" s="1558"/>
      <c r="K635" s="1558"/>
      <c r="L635" s="1558"/>
      <c r="M635" s="1558"/>
      <c r="N635" s="1558"/>
      <c r="O635" s="1558"/>
      <c r="P635" s="1558"/>
      <c r="Q635" s="1558"/>
      <c r="R635" s="1558"/>
      <c r="S635" s="1558"/>
      <c r="T635" s="1558"/>
      <c r="U635" s="1558"/>
      <c r="V635" s="1558"/>
      <c r="W635" s="1558"/>
      <c r="X635" s="1558"/>
      <c r="Y635" s="1558"/>
      <c r="Z635" s="1558"/>
      <c r="AA635" s="1558"/>
      <c r="AB635" s="1558"/>
      <c r="AC635" s="1558"/>
      <c r="AD635" s="1558"/>
      <c r="AE635" s="1558"/>
      <c r="AF635" s="1558"/>
      <c r="AG635" s="1558"/>
      <c r="AH635" s="1558"/>
      <c r="AI635" s="1558"/>
      <c r="AJ635" s="1558"/>
      <c r="AK635" s="1558"/>
      <c r="AL635" s="1558"/>
      <c r="AM635" s="1558"/>
      <c r="AN635" s="1558"/>
      <c r="AO635" s="1558"/>
      <c r="AP635" s="1558"/>
      <c r="AQ635" s="1558"/>
      <c r="AR635" s="1558"/>
      <c r="AS635" s="1558"/>
      <c r="AT635" s="1558"/>
      <c r="AU635" s="1603"/>
    </row>
    <row r="636" spans="2:47" s="1602" customFormat="1" ht="12.95" customHeight="1" x14ac:dyDescent="0.15">
      <c r="B636" s="1558" t="s">
        <v>713</v>
      </c>
      <c r="C636" s="1558"/>
      <c r="D636" s="1558"/>
      <c r="E636" s="1558"/>
      <c r="F636" s="1558"/>
      <c r="G636" s="1558"/>
      <c r="H636" s="1558"/>
      <c r="I636" s="1558"/>
      <c r="J636" s="1558"/>
      <c r="K636" s="1558"/>
      <c r="L636" s="1558"/>
      <c r="M636" s="1558"/>
      <c r="N636" s="1558"/>
      <c r="O636" s="1558"/>
      <c r="P636" s="1558"/>
      <c r="Q636" s="1558"/>
      <c r="R636" s="1558"/>
      <c r="S636" s="1558"/>
      <c r="T636" s="1558"/>
      <c r="U636" s="1558"/>
      <c r="V636" s="1558"/>
      <c r="W636" s="1558"/>
      <c r="X636" s="1558"/>
      <c r="Y636" s="1558"/>
      <c r="Z636" s="1558"/>
      <c r="AA636" s="1558"/>
      <c r="AB636" s="1558"/>
      <c r="AC636" s="1558"/>
      <c r="AD636" s="1558"/>
      <c r="AE636" s="1558"/>
      <c r="AF636" s="1558"/>
      <c r="AG636" s="1558"/>
      <c r="AH636" s="1558"/>
      <c r="AI636" s="1558"/>
      <c r="AJ636" s="1558"/>
      <c r="AK636" s="1558"/>
      <c r="AL636" s="1558"/>
      <c r="AM636" s="1558"/>
      <c r="AN636" s="1558"/>
      <c r="AO636" s="1558"/>
      <c r="AP636" s="1558"/>
      <c r="AQ636" s="1558"/>
      <c r="AR636" s="1558"/>
      <c r="AS636" s="1558"/>
      <c r="AT636" s="1558"/>
      <c r="AU636" s="1603"/>
    </row>
    <row r="637" spans="2:47" s="1602" customFormat="1" ht="12.95" customHeight="1" x14ac:dyDescent="0.15">
      <c r="B637" s="1558" t="s">
        <v>712</v>
      </c>
      <c r="C637" s="1558"/>
      <c r="D637" s="1558"/>
      <c r="E637" s="1558"/>
      <c r="F637" s="1558"/>
      <c r="G637" s="1558"/>
      <c r="H637" s="1558"/>
      <c r="I637" s="1558"/>
      <c r="J637" s="1558"/>
      <c r="K637" s="1558"/>
      <c r="L637" s="1558"/>
      <c r="M637" s="1558"/>
      <c r="N637" s="1558"/>
      <c r="O637" s="1558"/>
      <c r="P637" s="1558"/>
      <c r="Q637" s="1558"/>
      <c r="R637" s="1558"/>
      <c r="S637" s="1558"/>
      <c r="T637" s="1558"/>
      <c r="U637" s="1558"/>
      <c r="V637" s="1558"/>
      <c r="W637" s="1558"/>
      <c r="X637" s="1558"/>
      <c r="Y637" s="1558"/>
      <c r="Z637" s="1558"/>
      <c r="AA637" s="1558"/>
      <c r="AB637" s="1558"/>
      <c r="AC637" s="1558"/>
      <c r="AD637" s="1558"/>
      <c r="AE637" s="1558"/>
      <c r="AF637" s="1558"/>
      <c r="AG637" s="1558"/>
      <c r="AH637" s="1558"/>
      <c r="AI637" s="1558"/>
      <c r="AJ637" s="1558"/>
      <c r="AK637" s="1558"/>
      <c r="AL637" s="1558"/>
      <c r="AM637" s="1558"/>
      <c r="AN637" s="1558"/>
      <c r="AO637" s="1558"/>
      <c r="AP637" s="1558"/>
      <c r="AQ637" s="1558"/>
      <c r="AR637" s="1558"/>
      <c r="AS637" s="1558"/>
      <c r="AT637" s="1558"/>
      <c r="AU637" s="1603"/>
    </row>
    <row r="638" spans="2:47" s="1602" customFormat="1" ht="12.95" customHeight="1" x14ac:dyDescent="0.15">
      <c r="B638" s="1558" t="s">
        <v>6438</v>
      </c>
      <c r="C638" s="1558"/>
      <c r="D638" s="1558"/>
      <c r="E638" s="1558"/>
      <c r="F638" s="1558"/>
      <c r="G638" s="1558"/>
      <c r="H638" s="1558"/>
      <c r="I638" s="1558"/>
      <c r="J638" s="1558"/>
      <c r="K638" s="1558"/>
      <c r="L638" s="1558"/>
      <c r="M638" s="1558"/>
      <c r="N638" s="1558"/>
      <c r="O638" s="1558"/>
      <c r="P638" s="1558"/>
      <c r="Q638" s="1558"/>
      <c r="R638" s="1558"/>
      <c r="S638" s="1558"/>
      <c r="T638" s="1558"/>
      <c r="U638" s="1558"/>
      <c r="V638" s="1558"/>
      <c r="W638" s="1558"/>
      <c r="X638" s="1558"/>
      <c r="Y638" s="1558"/>
      <c r="Z638" s="1558"/>
      <c r="AA638" s="1558"/>
      <c r="AB638" s="1558"/>
      <c r="AC638" s="1558"/>
      <c r="AD638" s="1558"/>
      <c r="AE638" s="1558"/>
      <c r="AF638" s="1558"/>
      <c r="AG638" s="1558"/>
      <c r="AH638" s="1558"/>
      <c r="AI638" s="1558"/>
      <c r="AJ638" s="1558"/>
      <c r="AK638" s="1558"/>
      <c r="AL638" s="1558"/>
      <c r="AM638" s="1558"/>
      <c r="AN638" s="1558"/>
      <c r="AO638" s="1558"/>
      <c r="AP638" s="1558"/>
      <c r="AQ638" s="1558"/>
      <c r="AR638" s="1558"/>
      <c r="AS638" s="1558"/>
      <c r="AT638" s="1558"/>
      <c r="AU638" s="1603"/>
    </row>
    <row r="639" spans="2:47" s="1602" customFormat="1" ht="12.95" customHeight="1" x14ac:dyDescent="0.15">
      <c r="B639" s="1558" t="s">
        <v>6437</v>
      </c>
      <c r="C639" s="1558"/>
      <c r="D639" s="1558"/>
      <c r="E639" s="1558"/>
      <c r="F639" s="1558"/>
      <c r="G639" s="1558"/>
      <c r="H639" s="1558"/>
      <c r="I639" s="1558"/>
      <c r="J639" s="1558"/>
      <c r="K639" s="1558"/>
      <c r="L639" s="1558"/>
      <c r="M639" s="1558"/>
      <c r="N639" s="1558"/>
      <c r="O639" s="1558"/>
      <c r="P639" s="1558"/>
      <c r="Q639" s="1558"/>
      <c r="R639" s="1558"/>
      <c r="S639" s="1558"/>
      <c r="T639" s="1558"/>
      <c r="U639" s="1558"/>
      <c r="V639" s="1558"/>
      <c r="W639" s="1558"/>
      <c r="X639" s="1558"/>
      <c r="Y639" s="1558"/>
      <c r="Z639" s="1558"/>
      <c r="AA639" s="1558"/>
      <c r="AB639" s="1558"/>
      <c r="AC639" s="1558"/>
      <c r="AD639" s="1558"/>
      <c r="AE639" s="1558"/>
      <c r="AF639" s="1558"/>
      <c r="AG639" s="1558"/>
      <c r="AH639" s="1558"/>
      <c r="AI639" s="1558"/>
      <c r="AJ639" s="1558"/>
      <c r="AK639" s="1558"/>
      <c r="AL639" s="1558"/>
      <c r="AM639" s="1558"/>
      <c r="AN639" s="1558"/>
      <c r="AO639" s="1558"/>
      <c r="AP639" s="1558"/>
      <c r="AQ639" s="1558"/>
      <c r="AR639" s="1558"/>
      <c r="AS639" s="1558"/>
      <c r="AT639" s="1558"/>
      <c r="AU639" s="1603"/>
    </row>
    <row r="640" spans="2:47" s="1602" customFormat="1" ht="12.95" customHeight="1" x14ac:dyDescent="0.15">
      <c r="B640" s="1558" t="s">
        <v>711</v>
      </c>
      <c r="C640" s="1558"/>
      <c r="D640" s="1558"/>
      <c r="E640" s="1558"/>
      <c r="F640" s="1558"/>
      <c r="G640" s="1558"/>
      <c r="H640" s="1558"/>
      <c r="I640" s="1558"/>
      <c r="J640" s="1558"/>
      <c r="K640" s="1558"/>
      <c r="L640" s="1558"/>
      <c r="M640" s="1558"/>
      <c r="N640" s="1558"/>
      <c r="O640" s="1558"/>
      <c r="P640" s="1558"/>
      <c r="Q640" s="1558"/>
      <c r="R640" s="1558"/>
      <c r="S640" s="1558"/>
      <c r="T640" s="1558"/>
      <c r="U640" s="1558"/>
      <c r="V640" s="1558"/>
      <c r="W640" s="1558"/>
      <c r="X640" s="1558"/>
      <c r="Y640" s="1558"/>
      <c r="Z640" s="1558"/>
      <c r="AA640" s="1558"/>
      <c r="AB640" s="1558"/>
      <c r="AC640" s="1558"/>
      <c r="AD640" s="1558"/>
      <c r="AE640" s="1558"/>
      <c r="AF640" s="1558"/>
      <c r="AG640" s="1558"/>
      <c r="AH640" s="1558"/>
      <c r="AI640" s="1558"/>
      <c r="AJ640" s="1558"/>
      <c r="AK640" s="1558"/>
      <c r="AL640" s="1558"/>
      <c r="AM640" s="1558"/>
      <c r="AN640" s="1558"/>
      <c r="AO640" s="1558"/>
      <c r="AP640" s="1558"/>
      <c r="AQ640" s="1558"/>
      <c r="AR640" s="1558"/>
      <c r="AS640" s="1558"/>
      <c r="AT640" s="1558"/>
      <c r="AU640" s="1603"/>
    </row>
    <row r="641" spans="2:48" s="1602" customFormat="1" ht="12.95" customHeight="1" x14ac:dyDescent="0.15">
      <c r="B641" s="1558" t="s">
        <v>710</v>
      </c>
      <c r="C641" s="1558"/>
      <c r="D641" s="1558"/>
      <c r="E641" s="1558"/>
      <c r="F641" s="1558"/>
      <c r="G641" s="1558"/>
      <c r="H641" s="1558"/>
      <c r="I641" s="1558"/>
      <c r="J641" s="1558"/>
      <c r="K641" s="1558"/>
      <c r="L641" s="1558"/>
      <c r="M641" s="1558"/>
      <c r="N641" s="1558"/>
      <c r="O641" s="1558"/>
      <c r="P641" s="1558"/>
      <c r="Q641" s="1558"/>
      <c r="R641" s="1558"/>
      <c r="S641" s="1558"/>
      <c r="T641" s="1558"/>
      <c r="U641" s="1558"/>
      <c r="V641" s="1558"/>
      <c r="W641" s="1558"/>
      <c r="X641" s="1558"/>
      <c r="Y641" s="1558"/>
      <c r="Z641" s="1558"/>
      <c r="AA641" s="1558"/>
      <c r="AB641" s="1558"/>
      <c r="AC641" s="1558"/>
      <c r="AD641" s="1558"/>
      <c r="AE641" s="1558"/>
      <c r="AF641" s="1558"/>
      <c r="AG641" s="1558"/>
      <c r="AH641" s="1558"/>
      <c r="AI641" s="1558"/>
      <c r="AJ641" s="1558"/>
      <c r="AK641" s="1558"/>
      <c r="AL641" s="1558"/>
      <c r="AM641" s="1558"/>
      <c r="AN641" s="1558"/>
      <c r="AO641" s="1558"/>
      <c r="AP641" s="1558"/>
      <c r="AQ641" s="1558"/>
      <c r="AR641" s="1558"/>
      <c r="AS641" s="1558"/>
      <c r="AT641" s="1558"/>
      <c r="AU641" s="1603"/>
    </row>
    <row r="642" spans="2:48" s="1602" customFormat="1" ht="12.95" customHeight="1" x14ac:dyDescent="0.15">
      <c r="B642" s="1558" t="s">
        <v>709</v>
      </c>
      <c r="C642" s="1558"/>
      <c r="D642" s="1558"/>
      <c r="E642" s="1558"/>
      <c r="F642" s="1558"/>
      <c r="G642" s="1558"/>
      <c r="H642" s="1558"/>
      <c r="I642" s="1558"/>
      <c r="J642" s="1558"/>
      <c r="K642" s="1558"/>
      <c r="L642" s="1558"/>
      <c r="M642" s="1558"/>
      <c r="N642" s="1558"/>
      <c r="O642" s="1558"/>
      <c r="P642" s="1558"/>
      <c r="Q642" s="1558"/>
      <c r="R642" s="1558"/>
      <c r="S642" s="1558"/>
      <c r="T642" s="1558"/>
      <c r="U642" s="1558"/>
      <c r="V642" s="1558"/>
      <c r="W642" s="1558"/>
      <c r="X642" s="1558"/>
      <c r="Y642" s="1558"/>
      <c r="Z642" s="1558"/>
      <c r="AA642" s="1558"/>
      <c r="AB642" s="1558"/>
      <c r="AC642" s="1558"/>
      <c r="AD642" s="1558"/>
      <c r="AE642" s="1558"/>
      <c r="AF642" s="1558"/>
      <c r="AG642" s="1558"/>
      <c r="AH642" s="1558"/>
      <c r="AI642" s="1558"/>
      <c r="AJ642" s="1558"/>
      <c r="AK642" s="1558"/>
      <c r="AL642" s="1558"/>
      <c r="AM642" s="1558"/>
      <c r="AN642" s="1558"/>
      <c r="AO642" s="1558"/>
      <c r="AP642" s="1558"/>
      <c r="AQ642" s="1558"/>
      <c r="AR642" s="1558"/>
      <c r="AS642" s="1558"/>
      <c r="AT642" s="1558"/>
      <c r="AU642" s="1603"/>
    </row>
    <row r="643" spans="2:48" s="1602" customFormat="1" ht="12.95" customHeight="1" x14ac:dyDescent="0.15">
      <c r="B643" s="1558" t="s">
        <v>708</v>
      </c>
      <c r="C643" s="1558"/>
      <c r="D643" s="1558"/>
      <c r="E643" s="1558"/>
      <c r="F643" s="1558"/>
      <c r="G643" s="1558"/>
      <c r="H643" s="1558"/>
      <c r="I643" s="1558"/>
      <c r="J643" s="1558"/>
      <c r="K643" s="1558"/>
      <c r="L643" s="1558"/>
      <c r="M643" s="1558"/>
      <c r="N643" s="1558"/>
      <c r="O643" s="1558"/>
      <c r="P643" s="1558"/>
      <c r="Q643" s="1558"/>
      <c r="R643" s="1558"/>
      <c r="S643" s="1558"/>
      <c r="T643" s="1558"/>
      <c r="U643" s="1558"/>
      <c r="V643" s="1558"/>
      <c r="W643" s="1558"/>
      <c r="X643" s="1558"/>
      <c r="Y643" s="1558"/>
      <c r="Z643" s="1558"/>
      <c r="AA643" s="1558"/>
      <c r="AB643" s="1558"/>
      <c r="AC643" s="1558"/>
      <c r="AD643" s="1558"/>
      <c r="AE643" s="1558"/>
      <c r="AF643" s="1558"/>
      <c r="AG643" s="1558"/>
      <c r="AH643" s="1558"/>
      <c r="AI643" s="1558"/>
      <c r="AJ643" s="1558"/>
      <c r="AK643" s="1558"/>
      <c r="AL643" s="1558"/>
      <c r="AM643" s="1558"/>
      <c r="AN643" s="1558"/>
      <c r="AO643" s="1558"/>
      <c r="AP643" s="1558"/>
      <c r="AQ643" s="1558"/>
      <c r="AR643" s="1558"/>
      <c r="AS643" s="1558"/>
      <c r="AT643" s="1558"/>
      <c r="AU643" s="1603"/>
    </row>
    <row r="644" spans="2:48" s="1602" customFormat="1" ht="12.95" customHeight="1" x14ac:dyDescent="0.15">
      <c r="B644" s="1558" t="s">
        <v>659</v>
      </c>
      <c r="C644" s="1558"/>
      <c r="D644" s="1558"/>
      <c r="E644" s="1558"/>
      <c r="F644" s="1558"/>
      <c r="G644" s="1558"/>
      <c r="H644" s="1558"/>
      <c r="I644" s="1558"/>
      <c r="J644" s="1558"/>
      <c r="K644" s="1558"/>
      <c r="L644" s="1558"/>
      <c r="M644" s="1558"/>
      <c r="N644" s="1558"/>
      <c r="O644" s="1558"/>
      <c r="P644" s="1558"/>
      <c r="Q644" s="1558"/>
      <c r="R644" s="1558"/>
      <c r="S644" s="1558"/>
      <c r="T644" s="1558"/>
      <c r="U644" s="1558"/>
      <c r="V644" s="1558"/>
      <c r="W644" s="1558"/>
      <c r="X644" s="1558"/>
      <c r="Y644" s="1558"/>
      <c r="Z644" s="1558"/>
      <c r="AA644" s="1558"/>
      <c r="AB644" s="1558"/>
      <c r="AC644" s="1558"/>
      <c r="AD644" s="1558"/>
      <c r="AE644" s="1558"/>
      <c r="AF644" s="1558"/>
      <c r="AG644" s="1558"/>
      <c r="AH644" s="1558"/>
      <c r="AI644" s="1558"/>
      <c r="AJ644" s="1558"/>
      <c r="AK644" s="1558"/>
      <c r="AL644" s="1558"/>
      <c r="AM644" s="1558"/>
      <c r="AN644" s="1558"/>
      <c r="AO644" s="1558"/>
      <c r="AP644" s="1558"/>
      <c r="AQ644" s="1558"/>
      <c r="AR644" s="1558"/>
      <c r="AS644" s="1558"/>
      <c r="AT644" s="1558"/>
      <c r="AU644" s="1603"/>
    </row>
    <row r="645" spans="2:48" s="1602" customFormat="1" ht="12.95" customHeight="1" x14ac:dyDescent="0.15">
      <c r="B645" s="1558" t="s">
        <v>707</v>
      </c>
      <c r="C645" s="1558"/>
      <c r="D645" s="1558"/>
      <c r="E645" s="1558"/>
      <c r="F645" s="1558"/>
      <c r="G645" s="1558"/>
      <c r="H645" s="1558"/>
      <c r="I645" s="1558"/>
      <c r="J645" s="1558"/>
      <c r="K645" s="1558"/>
      <c r="L645" s="1558"/>
      <c r="M645" s="1558"/>
      <c r="N645" s="1558"/>
      <c r="O645" s="1558"/>
      <c r="P645" s="1558"/>
      <c r="Q645" s="1558"/>
      <c r="R645" s="1558"/>
      <c r="S645" s="1558"/>
      <c r="T645" s="1558"/>
      <c r="U645" s="1558"/>
      <c r="V645" s="1558"/>
      <c r="W645" s="1558"/>
      <c r="X645" s="1558"/>
      <c r="Y645" s="1558"/>
      <c r="Z645" s="1558"/>
      <c r="AA645" s="1558"/>
      <c r="AB645" s="1558"/>
      <c r="AC645" s="1558"/>
      <c r="AD645" s="1558"/>
      <c r="AE645" s="1558"/>
      <c r="AF645" s="1558"/>
      <c r="AG645" s="1558"/>
      <c r="AH645" s="1558"/>
      <c r="AI645" s="1558"/>
      <c r="AJ645" s="1558"/>
      <c r="AK645" s="1558"/>
      <c r="AL645" s="1558"/>
      <c r="AM645" s="1558"/>
      <c r="AN645" s="1558"/>
      <c r="AO645" s="1558"/>
      <c r="AP645" s="1558"/>
      <c r="AQ645" s="1558"/>
      <c r="AR645" s="1558"/>
      <c r="AS645" s="1558"/>
      <c r="AT645" s="1558"/>
      <c r="AU645" s="1603"/>
    </row>
    <row r="646" spans="2:48" s="1602" customFormat="1" ht="12.95" customHeight="1" x14ac:dyDescent="0.15">
      <c r="B646" s="1558" t="s">
        <v>6439</v>
      </c>
      <c r="C646" s="1558"/>
      <c r="D646" s="1558"/>
      <c r="E646" s="1558"/>
      <c r="F646" s="1558"/>
      <c r="G646" s="1558"/>
      <c r="H646" s="1558"/>
      <c r="I646" s="1558"/>
      <c r="J646" s="1558"/>
      <c r="K646" s="1558"/>
      <c r="L646" s="1558"/>
      <c r="M646" s="1558"/>
      <c r="N646" s="1558"/>
      <c r="O646" s="1558"/>
      <c r="P646" s="1558"/>
      <c r="Q646" s="1558"/>
      <c r="R646" s="1558"/>
      <c r="S646" s="1558"/>
      <c r="T646" s="1558"/>
      <c r="U646" s="1558"/>
      <c r="V646" s="1558"/>
      <c r="W646" s="1558"/>
      <c r="X646" s="1558"/>
      <c r="Y646" s="1558"/>
      <c r="Z646" s="1558"/>
      <c r="AA646" s="1558"/>
      <c r="AB646" s="1558"/>
      <c r="AC646" s="1558"/>
      <c r="AD646" s="1558"/>
      <c r="AE646" s="1558"/>
      <c r="AF646" s="1558"/>
      <c r="AG646" s="1558"/>
      <c r="AH646" s="1558"/>
      <c r="AI646" s="1558"/>
      <c r="AJ646" s="1558"/>
      <c r="AK646" s="1558"/>
      <c r="AL646" s="1558"/>
      <c r="AM646" s="1558"/>
      <c r="AN646" s="1558"/>
      <c r="AO646" s="1558"/>
      <c r="AP646" s="1558"/>
      <c r="AQ646" s="1558"/>
      <c r="AR646" s="1558"/>
      <c r="AS646" s="1558"/>
      <c r="AT646" s="1558"/>
      <c r="AU646" s="1603"/>
    </row>
    <row r="647" spans="2:48" s="1602" customFormat="1" ht="12.95" customHeight="1" x14ac:dyDescent="0.15">
      <c r="B647" s="1558" t="s">
        <v>6440</v>
      </c>
      <c r="C647" s="1558"/>
      <c r="D647" s="1558"/>
      <c r="E647" s="1558"/>
      <c r="F647" s="1558"/>
      <c r="G647" s="1558"/>
      <c r="H647" s="1558"/>
      <c r="I647" s="1558"/>
      <c r="J647" s="1558"/>
      <c r="K647" s="1558"/>
      <c r="L647" s="1558"/>
      <c r="M647" s="1558"/>
      <c r="N647" s="1558"/>
      <c r="O647" s="1558"/>
      <c r="P647" s="1558"/>
      <c r="Q647" s="1558"/>
      <c r="R647" s="1558"/>
      <c r="S647" s="1558"/>
      <c r="T647" s="1558"/>
      <c r="U647" s="1558"/>
      <c r="V647" s="1558"/>
      <c r="W647" s="1558"/>
      <c r="X647" s="1558"/>
      <c r="Y647" s="1558"/>
      <c r="Z647" s="1558"/>
      <c r="AA647" s="1558"/>
      <c r="AB647" s="1558"/>
      <c r="AC647" s="1558"/>
      <c r="AD647" s="1558"/>
      <c r="AE647" s="1558"/>
      <c r="AF647" s="1558"/>
      <c r="AG647" s="1558"/>
      <c r="AH647" s="1558"/>
      <c r="AI647" s="1558"/>
      <c r="AJ647" s="1558"/>
      <c r="AK647" s="1558"/>
      <c r="AL647" s="1558"/>
      <c r="AM647" s="1558"/>
      <c r="AN647" s="1558"/>
      <c r="AO647" s="1558"/>
      <c r="AP647" s="1558"/>
      <c r="AQ647" s="1558"/>
      <c r="AR647" s="1558"/>
      <c r="AS647" s="1558"/>
      <c r="AT647" s="1558"/>
      <c r="AU647" s="1603"/>
    </row>
    <row r="648" spans="2:48" s="1602" customFormat="1" ht="12.95" customHeight="1" x14ac:dyDescent="0.15">
      <c r="B648" s="1558" t="s">
        <v>6441</v>
      </c>
      <c r="C648" s="1558"/>
      <c r="D648" s="1558"/>
      <c r="E648" s="1558"/>
      <c r="F648" s="1558"/>
      <c r="G648" s="1558"/>
      <c r="H648" s="1558"/>
      <c r="I648" s="1558"/>
      <c r="J648" s="1558"/>
      <c r="K648" s="1558"/>
      <c r="L648" s="1558"/>
      <c r="M648" s="1558"/>
      <c r="N648" s="1558"/>
      <c r="O648" s="1558"/>
      <c r="P648" s="1558"/>
      <c r="Q648" s="1558"/>
      <c r="R648" s="1558"/>
      <c r="S648" s="1558"/>
      <c r="T648" s="1558"/>
      <c r="U648" s="1558"/>
      <c r="V648" s="1558"/>
      <c r="W648" s="1558"/>
      <c r="X648" s="1558"/>
      <c r="Y648" s="1558"/>
      <c r="Z648" s="1558"/>
      <c r="AA648" s="1558"/>
      <c r="AB648" s="1558"/>
      <c r="AC648" s="1558"/>
      <c r="AD648" s="1558"/>
      <c r="AE648" s="1558"/>
      <c r="AF648" s="1558"/>
      <c r="AG648" s="1558"/>
      <c r="AH648" s="1558"/>
      <c r="AI648" s="1558"/>
      <c r="AJ648" s="1558"/>
      <c r="AK648" s="1558"/>
      <c r="AL648" s="1558"/>
      <c r="AM648" s="1558"/>
      <c r="AN648" s="1558"/>
      <c r="AO648" s="1558"/>
      <c r="AP648" s="1558"/>
      <c r="AQ648" s="1558"/>
      <c r="AR648" s="1558"/>
      <c r="AS648" s="1558"/>
      <c r="AT648" s="1558"/>
      <c r="AU648" s="1603"/>
    </row>
    <row r="649" spans="2:48" s="1602" customFormat="1" ht="12.95" customHeight="1" x14ac:dyDescent="0.15">
      <c r="B649" s="1558" t="s">
        <v>6442</v>
      </c>
      <c r="C649" s="1558"/>
      <c r="D649" s="1558"/>
      <c r="E649" s="1558"/>
      <c r="F649" s="1558"/>
      <c r="G649" s="1558"/>
      <c r="H649" s="1558"/>
      <c r="I649" s="1558"/>
      <c r="J649" s="1558"/>
      <c r="K649" s="1558"/>
      <c r="L649" s="1558"/>
      <c r="M649" s="1558"/>
      <c r="N649" s="1558"/>
      <c r="O649" s="1558"/>
      <c r="P649" s="1558"/>
      <c r="Q649" s="1558"/>
      <c r="R649" s="1558"/>
      <c r="S649" s="1558"/>
      <c r="T649" s="1558"/>
      <c r="U649" s="1558"/>
      <c r="V649" s="1558"/>
      <c r="W649" s="1558"/>
      <c r="X649" s="1558"/>
      <c r="Y649" s="1558"/>
      <c r="Z649" s="1558"/>
      <c r="AA649" s="1558"/>
      <c r="AB649" s="1558"/>
      <c r="AC649" s="1558"/>
      <c r="AD649" s="1558"/>
      <c r="AE649" s="1558"/>
      <c r="AF649" s="1558"/>
      <c r="AG649" s="1558"/>
      <c r="AH649" s="1558"/>
      <c r="AI649" s="1558"/>
      <c r="AJ649" s="1558"/>
      <c r="AK649" s="1558"/>
      <c r="AL649" s="1558"/>
      <c r="AM649" s="1558"/>
      <c r="AN649" s="1558"/>
      <c r="AO649" s="1558"/>
      <c r="AP649" s="1558"/>
      <c r="AQ649" s="1558"/>
      <c r="AR649" s="1558"/>
      <c r="AS649" s="1558"/>
      <c r="AT649" s="1558"/>
      <c r="AU649" s="1603"/>
    </row>
    <row r="650" spans="2:48" s="1602" customFormat="1" ht="12.95" customHeight="1" x14ac:dyDescent="0.15">
      <c r="B650" s="1558" t="s">
        <v>706</v>
      </c>
      <c r="C650" s="1558"/>
      <c r="D650" s="1558"/>
      <c r="E650" s="1558"/>
      <c r="F650" s="1558"/>
      <c r="G650" s="1558"/>
      <c r="H650" s="1558"/>
      <c r="I650" s="1558"/>
      <c r="J650" s="1558"/>
      <c r="K650" s="1558"/>
      <c r="L650" s="1558"/>
      <c r="M650" s="1558"/>
      <c r="N650" s="1558"/>
      <c r="O650" s="1558"/>
      <c r="P650" s="1558"/>
      <c r="Q650" s="1558"/>
      <c r="R650" s="1558"/>
      <c r="S650" s="1558"/>
      <c r="T650" s="1558"/>
      <c r="U650" s="1558"/>
      <c r="V650" s="1558"/>
      <c r="W650" s="1558"/>
      <c r="X650" s="1558"/>
      <c r="Y650" s="1558"/>
      <c r="Z650" s="1558"/>
      <c r="AA650" s="1558"/>
      <c r="AB650" s="1558"/>
      <c r="AC650" s="1558"/>
      <c r="AD650" s="1558"/>
      <c r="AE650" s="1558"/>
      <c r="AF650" s="1558"/>
      <c r="AG650" s="1558"/>
      <c r="AH650" s="1558"/>
      <c r="AI650" s="1558"/>
      <c r="AJ650" s="1558"/>
      <c r="AK650" s="1558"/>
      <c r="AL650" s="1558"/>
      <c r="AM650" s="1558"/>
      <c r="AN650" s="1558"/>
      <c r="AO650" s="1558"/>
      <c r="AP650" s="1558"/>
      <c r="AQ650" s="1558"/>
      <c r="AR650" s="1558"/>
      <c r="AS650" s="1558"/>
      <c r="AT650" s="1558"/>
      <c r="AU650" s="1603"/>
    </row>
    <row r="651" spans="2:48" ht="12.95" customHeight="1" x14ac:dyDescent="0.15">
      <c r="B651" s="1558" t="s">
        <v>705</v>
      </c>
      <c r="C651" s="1558"/>
      <c r="D651" s="1558"/>
      <c r="E651" s="1558"/>
      <c r="F651" s="1558"/>
      <c r="G651" s="1558"/>
      <c r="H651" s="1558"/>
      <c r="I651" s="1558"/>
      <c r="J651" s="1558"/>
      <c r="K651" s="1558"/>
      <c r="L651" s="1558"/>
      <c r="M651" s="1558"/>
      <c r="N651" s="1558"/>
      <c r="O651" s="1558"/>
      <c r="P651" s="1558"/>
      <c r="Q651" s="1558"/>
      <c r="R651" s="1558"/>
      <c r="S651" s="1558"/>
      <c r="T651" s="1558"/>
      <c r="U651" s="1558"/>
      <c r="V651" s="1558"/>
      <c r="W651" s="1558"/>
      <c r="X651" s="1558"/>
      <c r="Y651" s="1558"/>
      <c r="Z651" s="1558"/>
      <c r="AA651" s="1558"/>
      <c r="AB651" s="1558"/>
      <c r="AC651" s="1558"/>
      <c r="AD651" s="1558"/>
      <c r="AE651" s="1558"/>
      <c r="AF651" s="1558"/>
      <c r="AG651" s="1558"/>
      <c r="AH651" s="1558"/>
      <c r="AI651" s="1558"/>
      <c r="AJ651" s="1558"/>
      <c r="AK651" s="1558"/>
      <c r="AL651" s="1558"/>
      <c r="AM651" s="1558"/>
      <c r="AN651" s="1558"/>
      <c r="AO651" s="1558"/>
      <c r="AP651" s="1558"/>
      <c r="AQ651" s="1558"/>
      <c r="AR651" s="1558"/>
      <c r="AS651" s="1558"/>
      <c r="AT651" s="1558"/>
      <c r="AU651" s="1558"/>
    </row>
    <row r="652" spans="2:48" ht="12.95" customHeight="1" x14ac:dyDescent="0.15">
      <c r="B652" s="1558" t="s">
        <v>704</v>
      </c>
      <c r="C652" s="1558"/>
      <c r="D652" s="1558"/>
      <c r="E652" s="1558"/>
      <c r="F652" s="1558"/>
      <c r="G652" s="1558"/>
      <c r="H652" s="1558"/>
      <c r="I652" s="1558"/>
      <c r="J652" s="1558"/>
      <c r="K652" s="1558"/>
      <c r="L652" s="1558"/>
      <c r="M652" s="1558"/>
      <c r="N652" s="1558"/>
      <c r="O652" s="1558"/>
      <c r="P652" s="1558"/>
      <c r="Q652" s="1558"/>
      <c r="R652" s="1558"/>
      <c r="S652" s="1558"/>
      <c r="T652" s="1558"/>
      <c r="U652" s="1558"/>
      <c r="V652" s="1558"/>
      <c r="W652" s="1558"/>
      <c r="X652" s="1558"/>
      <c r="Y652" s="1558"/>
      <c r="Z652" s="1558"/>
      <c r="AA652" s="1558"/>
      <c r="AB652" s="1558"/>
      <c r="AC652" s="1558"/>
      <c r="AD652" s="1558"/>
      <c r="AE652" s="1558"/>
      <c r="AF652" s="1558"/>
      <c r="AG652" s="1558"/>
      <c r="AH652" s="1558"/>
      <c r="AI652" s="1558"/>
      <c r="AJ652" s="1558"/>
      <c r="AK652" s="1558"/>
      <c r="AL652" s="1558"/>
      <c r="AM652" s="1558"/>
      <c r="AN652" s="1558"/>
      <c r="AO652" s="1558"/>
      <c r="AP652" s="1558"/>
      <c r="AQ652" s="1558"/>
      <c r="AR652" s="1558"/>
      <c r="AS652" s="1558"/>
      <c r="AT652" s="1558"/>
      <c r="AU652" s="1558"/>
    </row>
    <row r="653" spans="2:48" ht="12.95" customHeight="1" x14ac:dyDescent="0.15">
      <c r="B653" s="1558" t="s">
        <v>703</v>
      </c>
      <c r="C653" s="1558"/>
      <c r="D653" s="1558"/>
      <c r="E653" s="1558"/>
      <c r="F653" s="1558"/>
      <c r="G653" s="1558"/>
      <c r="H653" s="1558"/>
      <c r="I653" s="1558"/>
      <c r="J653" s="1558"/>
      <c r="K653" s="1558"/>
      <c r="L653" s="1558"/>
      <c r="M653" s="1558"/>
      <c r="N653" s="1558"/>
      <c r="O653" s="1558"/>
      <c r="P653" s="1558"/>
      <c r="Q653" s="1558"/>
      <c r="R653" s="1558"/>
      <c r="S653" s="1558"/>
      <c r="T653" s="1558"/>
      <c r="U653" s="1558"/>
      <c r="V653" s="1558"/>
      <c r="W653" s="1558"/>
      <c r="X653" s="1558"/>
      <c r="Y653" s="1558"/>
      <c r="Z653" s="1558"/>
      <c r="AA653" s="1558"/>
      <c r="AB653" s="1558"/>
      <c r="AC653" s="1558"/>
      <c r="AD653" s="1558"/>
      <c r="AE653" s="1558"/>
      <c r="AF653" s="1558"/>
      <c r="AG653" s="1558"/>
      <c r="AH653" s="1558"/>
      <c r="AI653" s="1558"/>
      <c r="AJ653" s="1558"/>
      <c r="AK653" s="1558"/>
      <c r="AL653" s="1558"/>
      <c r="AM653" s="1558"/>
      <c r="AN653" s="1558"/>
      <c r="AO653" s="1558"/>
      <c r="AP653" s="1558"/>
      <c r="AQ653" s="1558"/>
      <c r="AR653" s="1558"/>
      <c r="AS653" s="1558"/>
      <c r="AT653" s="1558"/>
      <c r="AU653" s="1558"/>
      <c r="AV653" s="1372"/>
    </row>
    <row r="654" spans="2:48" ht="12.95" customHeight="1" x14ac:dyDescent="0.15">
      <c r="B654" s="1558" t="s">
        <v>702</v>
      </c>
      <c r="C654" s="1558"/>
      <c r="D654" s="1558"/>
      <c r="E654" s="1558"/>
      <c r="F654" s="1558"/>
      <c r="G654" s="1558"/>
      <c r="H654" s="1558"/>
      <c r="I654" s="1558"/>
      <c r="J654" s="1558"/>
      <c r="K654" s="1558"/>
      <c r="L654" s="1558"/>
      <c r="M654" s="1558"/>
      <c r="N654" s="1558"/>
      <c r="O654" s="1558"/>
      <c r="P654" s="1558"/>
      <c r="Q654" s="1558"/>
      <c r="R654" s="1558"/>
      <c r="S654" s="1558"/>
      <c r="T654" s="1558"/>
      <c r="U654" s="1558"/>
      <c r="V654" s="1558"/>
      <c r="W654" s="1558"/>
      <c r="X654" s="1558"/>
      <c r="Y654" s="1558"/>
      <c r="Z654" s="1558"/>
      <c r="AA654" s="1558"/>
      <c r="AB654" s="1558"/>
      <c r="AC654" s="1558"/>
      <c r="AD654" s="1558"/>
      <c r="AE654" s="1558"/>
      <c r="AF654" s="1558"/>
      <c r="AG654" s="1558"/>
      <c r="AH654" s="1558"/>
      <c r="AI654" s="1558"/>
      <c r="AJ654" s="1558"/>
      <c r="AK654" s="1558"/>
      <c r="AL654" s="1558"/>
      <c r="AM654" s="1558"/>
      <c r="AN654" s="1558"/>
      <c r="AO654" s="1558"/>
      <c r="AP654" s="1558"/>
      <c r="AQ654" s="1558"/>
      <c r="AR654" s="1558"/>
      <c r="AS654" s="1558"/>
      <c r="AT654" s="1558"/>
      <c r="AU654" s="1558"/>
    </row>
    <row r="655" spans="2:48" ht="12.95" customHeight="1" x14ac:dyDescent="0.15">
      <c r="B655" s="1558" t="s">
        <v>701</v>
      </c>
      <c r="C655" s="1558"/>
      <c r="D655" s="1558"/>
      <c r="E655" s="1558"/>
      <c r="F655" s="1558"/>
      <c r="G655" s="1558"/>
      <c r="H655" s="1558"/>
      <c r="I655" s="1558"/>
      <c r="J655" s="1558"/>
      <c r="K655" s="1558"/>
      <c r="L655" s="1558"/>
      <c r="M655" s="1558"/>
      <c r="N655" s="1558"/>
      <c r="O655" s="1558"/>
      <c r="P655" s="1558"/>
      <c r="Q655" s="1558"/>
      <c r="R655" s="1558"/>
      <c r="S655" s="1558"/>
      <c r="T655" s="1558"/>
      <c r="U655" s="1558"/>
      <c r="V655" s="1558"/>
      <c r="W655" s="1558"/>
      <c r="X655" s="1558"/>
      <c r="Y655" s="1558"/>
      <c r="Z655" s="1558"/>
      <c r="AA655" s="1558"/>
      <c r="AB655" s="1558"/>
      <c r="AC655" s="1558"/>
      <c r="AD655" s="1558"/>
      <c r="AE655" s="1558"/>
      <c r="AF655" s="1558"/>
      <c r="AG655" s="1558"/>
      <c r="AH655" s="1558"/>
      <c r="AI655" s="1558"/>
      <c r="AJ655" s="1558"/>
      <c r="AK655" s="1558"/>
      <c r="AL655" s="1558"/>
      <c r="AM655" s="1558"/>
      <c r="AN655" s="1558"/>
      <c r="AO655" s="1558"/>
      <c r="AP655" s="1558"/>
      <c r="AQ655" s="1558"/>
      <c r="AR655" s="1558"/>
      <c r="AS655" s="1558"/>
      <c r="AT655" s="1558"/>
      <c r="AU655" s="1558"/>
    </row>
    <row r="656" spans="2:48" ht="12.95" customHeight="1" x14ac:dyDescent="0.15">
      <c r="B656" s="1558" t="s">
        <v>700</v>
      </c>
      <c r="C656" s="1558"/>
      <c r="D656" s="1558"/>
      <c r="E656" s="1558"/>
      <c r="F656" s="1558"/>
      <c r="G656" s="1558"/>
      <c r="H656" s="1558"/>
      <c r="I656" s="1558"/>
      <c r="J656" s="1558"/>
      <c r="K656" s="1558"/>
      <c r="L656" s="1558"/>
      <c r="M656" s="1558"/>
      <c r="N656" s="1558"/>
      <c r="O656" s="1558"/>
      <c r="P656" s="1558"/>
      <c r="Q656" s="1558"/>
      <c r="R656" s="1558"/>
      <c r="S656" s="1558"/>
      <c r="T656" s="1558"/>
      <c r="U656" s="1558"/>
      <c r="V656" s="1558"/>
      <c r="W656" s="1558"/>
      <c r="X656" s="1558"/>
      <c r="Y656" s="1558"/>
      <c r="Z656" s="1558"/>
      <c r="AA656" s="1558"/>
      <c r="AB656" s="1558"/>
      <c r="AC656" s="1558"/>
      <c r="AD656" s="1558"/>
      <c r="AE656" s="1558"/>
      <c r="AF656" s="1558"/>
      <c r="AG656" s="1558"/>
      <c r="AH656" s="1558"/>
      <c r="AI656" s="1558"/>
      <c r="AJ656" s="1558"/>
      <c r="AK656" s="1558"/>
      <c r="AL656" s="1558"/>
      <c r="AM656" s="1558"/>
      <c r="AN656" s="1558"/>
      <c r="AO656" s="1558"/>
      <c r="AP656" s="1558"/>
      <c r="AQ656" s="1558"/>
      <c r="AR656" s="1558"/>
      <c r="AS656" s="1558"/>
      <c r="AT656" s="1558"/>
      <c r="AU656" s="1558"/>
    </row>
    <row r="657" spans="2:47" ht="12.95" customHeight="1" x14ac:dyDescent="0.15">
      <c r="B657" s="1558" t="s">
        <v>699</v>
      </c>
      <c r="C657" s="1558"/>
      <c r="D657" s="1558"/>
      <c r="E657" s="1558"/>
      <c r="F657" s="1558"/>
      <c r="G657" s="1558"/>
      <c r="H657" s="1558"/>
      <c r="I657" s="1558"/>
      <c r="J657" s="1558"/>
      <c r="K657" s="1558"/>
      <c r="L657" s="1558"/>
      <c r="M657" s="1558"/>
      <c r="N657" s="1558"/>
      <c r="O657" s="1558"/>
      <c r="P657" s="1558"/>
      <c r="Q657" s="1558"/>
      <c r="R657" s="1558"/>
      <c r="S657" s="1558"/>
      <c r="T657" s="1558"/>
      <c r="U657" s="1558"/>
      <c r="V657" s="1558"/>
      <c r="W657" s="1558"/>
      <c r="X657" s="1558"/>
      <c r="Y657" s="1558"/>
      <c r="Z657" s="1558"/>
      <c r="AA657" s="1558"/>
      <c r="AB657" s="1558"/>
      <c r="AC657" s="1558"/>
      <c r="AD657" s="1558"/>
      <c r="AE657" s="1558"/>
      <c r="AF657" s="1558"/>
      <c r="AG657" s="1558"/>
      <c r="AH657" s="1558"/>
      <c r="AI657" s="1558"/>
      <c r="AJ657" s="1558"/>
      <c r="AK657" s="1558"/>
      <c r="AL657" s="1558"/>
      <c r="AM657" s="1558"/>
      <c r="AN657" s="1558"/>
      <c r="AO657" s="1558"/>
      <c r="AP657" s="1558"/>
      <c r="AQ657" s="1558"/>
      <c r="AR657" s="1558"/>
      <c r="AS657" s="1558"/>
      <c r="AT657" s="1558"/>
      <c r="AU657" s="1558"/>
    </row>
    <row r="658" spans="2:47" ht="12.95" customHeight="1" x14ac:dyDescent="0.15">
      <c r="B658" s="1558" t="s">
        <v>698</v>
      </c>
      <c r="C658" s="1558"/>
      <c r="D658" s="1558"/>
      <c r="E658" s="1558"/>
      <c r="F658" s="1558"/>
      <c r="G658" s="1558"/>
      <c r="H658" s="1558"/>
      <c r="I658" s="1558"/>
      <c r="J658" s="1558"/>
      <c r="K658" s="1558"/>
      <c r="L658" s="1558"/>
      <c r="M658" s="1558"/>
      <c r="N658" s="1558"/>
      <c r="O658" s="1558"/>
      <c r="P658" s="1558"/>
      <c r="Q658" s="1558"/>
      <c r="R658" s="1558"/>
      <c r="S658" s="1558"/>
      <c r="T658" s="1558"/>
      <c r="U658" s="1558"/>
      <c r="V658" s="1558"/>
      <c r="W658" s="1558"/>
      <c r="X658" s="1558"/>
      <c r="Y658" s="1558"/>
      <c r="Z658" s="1558"/>
      <c r="AA658" s="1558"/>
      <c r="AB658" s="1558"/>
      <c r="AC658" s="1558"/>
      <c r="AD658" s="1558"/>
      <c r="AE658" s="1558"/>
      <c r="AF658" s="1558"/>
      <c r="AG658" s="1558"/>
      <c r="AH658" s="1558"/>
      <c r="AI658" s="1558"/>
      <c r="AJ658" s="1558"/>
      <c r="AK658" s="1558"/>
      <c r="AL658" s="1558"/>
      <c r="AM658" s="1558"/>
      <c r="AN658" s="1558"/>
      <c r="AO658" s="1558"/>
      <c r="AP658" s="1558"/>
      <c r="AQ658" s="1558"/>
      <c r="AR658" s="1558"/>
      <c r="AS658" s="1558"/>
      <c r="AT658" s="1558"/>
      <c r="AU658" s="1558"/>
    </row>
    <row r="659" spans="2:47" ht="12.95" customHeight="1" x14ac:dyDescent="0.15">
      <c r="B659" s="1558" t="s">
        <v>697</v>
      </c>
      <c r="C659" s="1558"/>
      <c r="D659" s="1558"/>
      <c r="E659" s="1558"/>
      <c r="F659" s="1558"/>
      <c r="G659" s="1558"/>
      <c r="H659" s="1558"/>
      <c r="I659" s="1558"/>
      <c r="J659" s="1558"/>
      <c r="K659" s="1558"/>
      <c r="L659" s="1558"/>
      <c r="M659" s="1558"/>
      <c r="N659" s="1558"/>
      <c r="O659" s="1558"/>
      <c r="P659" s="1558"/>
      <c r="Q659" s="1558"/>
      <c r="R659" s="1558"/>
      <c r="S659" s="1558"/>
      <c r="T659" s="1558"/>
      <c r="U659" s="1558"/>
      <c r="V659" s="1558"/>
      <c r="W659" s="1558"/>
      <c r="X659" s="1558"/>
      <c r="Y659" s="1558"/>
      <c r="Z659" s="1558"/>
      <c r="AA659" s="1558"/>
      <c r="AB659" s="1558"/>
      <c r="AC659" s="1558"/>
      <c r="AD659" s="1558"/>
      <c r="AE659" s="1558"/>
      <c r="AF659" s="1558"/>
      <c r="AG659" s="1558"/>
      <c r="AH659" s="1558"/>
      <c r="AI659" s="1558"/>
      <c r="AJ659" s="1558"/>
      <c r="AK659" s="1558"/>
      <c r="AL659" s="1558"/>
      <c r="AM659" s="1558"/>
      <c r="AN659" s="1558"/>
      <c r="AO659" s="1558"/>
      <c r="AP659" s="1558"/>
      <c r="AQ659" s="1558"/>
      <c r="AR659" s="1558"/>
      <c r="AS659" s="1558"/>
      <c r="AT659" s="1558"/>
      <c r="AU659" s="1558"/>
    </row>
    <row r="660" spans="2:47" ht="12.95" customHeight="1" x14ac:dyDescent="0.15">
      <c r="B660" s="1558" t="s">
        <v>696</v>
      </c>
      <c r="C660" s="1558"/>
      <c r="D660" s="1558"/>
      <c r="E660" s="1558"/>
      <c r="F660" s="1558"/>
      <c r="G660" s="1558"/>
      <c r="H660" s="1558"/>
      <c r="I660" s="1558"/>
      <c r="J660" s="1558"/>
      <c r="K660" s="1558"/>
      <c r="L660" s="1558"/>
      <c r="M660" s="1558"/>
      <c r="N660" s="1558"/>
      <c r="O660" s="1558"/>
      <c r="P660" s="1558"/>
      <c r="Q660" s="1558"/>
      <c r="R660" s="1558"/>
      <c r="S660" s="1558"/>
      <c r="T660" s="1558"/>
      <c r="U660" s="1558"/>
      <c r="V660" s="1558"/>
      <c r="W660" s="1558"/>
      <c r="X660" s="1558"/>
      <c r="Y660" s="1558"/>
      <c r="Z660" s="1558"/>
      <c r="AA660" s="1558"/>
      <c r="AB660" s="1558"/>
      <c r="AC660" s="1558"/>
      <c r="AD660" s="1558"/>
      <c r="AE660" s="1558"/>
      <c r="AF660" s="1558"/>
      <c r="AG660" s="1558"/>
      <c r="AH660" s="1558"/>
      <c r="AI660" s="1558"/>
      <c r="AJ660" s="1558"/>
      <c r="AK660" s="1558"/>
      <c r="AL660" s="1558"/>
      <c r="AM660" s="1558"/>
      <c r="AN660" s="1558"/>
      <c r="AO660" s="1558"/>
      <c r="AP660" s="1558"/>
      <c r="AQ660" s="1558"/>
      <c r="AR660" s="1558"/>
      <c r="AS660" s="1558"/>
      <c r="AT660" s="1558"/>
      <c r="AU660" s="1558"/>
    </row>
    <row r="661" spans="2:47" ht="12.95" customHeight="1" x14ac:dyDescent="0.15">
      <c r="B661" s="1558" t="s">
        <v>695</v>
      </c>
      <c r="C661" s="1558"/>
      <c r="D661" s="1558"/>
      <c r="E661" s="1558"/>
      <c r="F661" s="1558"/>
      <c r="G661" s="1558"/>
      <c r="H661" s="1558"/>
      <c r="I661" s="1558"/>
      <c r="J661" s="1558"/>
      <c r="K661" s="1558"/>
      <c r="L661" s="1558"/>
      <c r="M661" s="1558"/>
      <c r="N661" s="1558"/>
      <c r="O661" s="1558"/>
      <c r="P661" s="1558"/>
      <c r="Q661" s="1558"/>
      <c r="R661" s="1558"/>
      <c r="S661" s="1558"/>
      <c r="T661" s="1558"/>
      <c r="U661" s="1558"/>
      <c r="V661" s="1558"/>
      <c r="W661" s="1558"/>
      <c r="X661" s="1558"/>
      <c r="Y661" s="1558"/>
      <c r="Z661" s="1558"/>
      <c r="AA661" s="1558"/>
      <c r="AB661" s="1558"/>
      <c r="AC661" s="1558"/>
      <c r="AD661" s="1558"/>
      <c r="AE661" s="1558"/>
      <c r="AF661" s="1558"/>
      <c r="AG661" s="1558"/>
      <c r="AH661" s="1558"/>
      <c r="AI661" s="1558"/>
      <c r="AJ661" s="1558"/>
      <c r="AK661" s="1558"/>
      <c r="AL661" s="1558"/>
      <c r="AM661" s="1558"/>
      <c r="AN661" s="1558"/>
      <c r="AO661" s="1558"/>
      <c r="AP661" s="1558"/>
      <c r="AQ661" s="1558"/>
      <c r="AR661" s="1558"/>
      <c r="AS661" s="1558"/>
      <c r="AT661" s="1558"/>
      <c r="AU661" s="1558"/>
    </row>
    <row r="662" spans="2:47" ht="12.95" customHeight="1" x14ac:dyDescent="0.15">
      <c r="B662" s="1558" t="s">
        <v>694</v>
      </c>
      <c r="C662" s="1558"/>
      <c r="D662" s="1558"/>
      <c r="E662" s="1558"/>
      <c r="F662" s="1558"/>
      <c r="G662" s="1558"/>
      <c r="H662" s="1558"/>
      <c r="I662" s="1558"/>
      <c r="J662" s="1558"/>
      <c r="K662" s="1558"/>
      <c r="L662" s="1558"/>
      <c r="M662" s="1558"/>
      <c r="N662" s="1558"/>
      <c r="O662" s="1558"/>
      <c r="P662" s="1558"/>
      <c r="Q662" s="1558"/>
      <c r="R662" s="1558"/>
      <c r="S662" s="1558"/>
      <c r="T662" s="1558"/>
      <c r="U662" s="1558"/>
      <c r="V662" s="1558"/>
      <c r="W662" s="1558"/>
      <c r="X662" s="1558"/>
      <c r="Y662" s="1558"/>
      <c r="Z662" s="1558"/>
      <c r="AA662" s="1558"/>
      <c r="AB662" s="1558"/>
      <c r="AC662" s="1558"/>
      <c r="AD662" s="1558"/>
      <c r="AE662" s="1558"/>
      <c r="AF662" s="1558"/>
      <c r="AG662" s="1558"/>
      <c r="AH662" s="1558"/>
      <c r="AI662" s="1558"/>
      <c r="AJ662" s="1558"/>
      <c r="AK662" s="1558"/>
      <c r="AL662" s="1558"/>
      <c r="AM662" s="1558"/>
      <c r="AN662" s="1558"/>
      <c r="AO662" s="1558"/>
      <c r="AP662" s="1558"/>
      <c r="AQ662" s="1558"/>
      <c r="AR662" s="1558"/>
      <c r="AS662" s="1558"/>
      <c r="AT662" s="1558"/>
      <c r="AU662" s="1558"/>
    </row>
    <row r="663" spans="2:47" ht="12.95" customHeight="1" x14ac:dyDescent="0.15">
      <c r="B663" s="1558" t="s">
        <v>693</v>
      </c>
      <c r="C663" s="1558"/>
      <c r="D663" s="1558"/>
      <c r="E663" s="1558"/>
      <c r="F663" s="1558"/>
      <c r="G663" s="1558"/>
      <c r="H663" s="1558"/>
      <c r="I663" s="1558"/>
      <c r="J663" s="1558"/>
      <c r="K663" s="1558"/>
      <c r="L663" s="1558"/>
      <c r="M663" s="1558"/>
      <c r="N663" s="1558"/>
      <c r="O663" s="1558"/>
      <c r="P663" s="1558"/>
      <c r="Q663" s="1558"/>
      <c r="R663" s="1558"/>
      <c r="S663" s="1558"/>
      <c r="T663" s="1558"/>
      <c r="U663" s="1558"/>
      <c r="V663" s="1558"/>
      <c r="W663" s="1558"/>
      <c r="X663" s="1558"/>
      <c r="Y663" s="1558"/>
      <c r="Z663" s="1558"/>
      <c r="AA663" s="1558"/>
      <c r="AB663" s="1558"/>
      <c r="AC663" s="1558"/>
      <c r="AD663" s="1558"/>
      <c r="AE663" s="1558"/>
      <c r="AF663" s="1558"/>
      <c r="AG663" s="1558"/>
      <c r="AH663" s="1558"/>
      <c r="AI663" s="1558"/>
      <c r="AJ663" s="1558"/>
      <c r="AK663" s="1558"/>
      <c r="AL663" s="1558"/>
      <c r="AM663" s="1558"/>
      <c r="AN663" s="1558"/>
      <c r="AO663" s="1558"/>
      <c r="AP663" s="1558"/>
      <c r="AQ663" s="1558"/>
      <c r="AR663" s="1558"/>
      <c r="AS663" s="1558"/>
      <c r="AT663" s="1558"/>
      <c r="AU663" s="1558"/>
    </row>
    <row r="664" spans="2:47" ht="12.95" customHeight="1" x14ac:dyDescent="0.15">
      <c r="B664" s="1359" t="s">
        <v>692</v>
      </c>
      <c r="AU664" s="1558"/>
    </row>
    <row r="665" spans="2:47" ht="12.95" customHeight="1" x14ac:dyDescent="0.15">
      <c r="B665" s="1359" t="s">
        <v>691</v>
      </c>
      <c r="AU665" s="1558"/>
    </row>
    <row r="666" spans="2:47" ht="12.95" customHeight="1" x14ac:dyDescent="0.15">
      <c r="B666" s="1359" t="s">
        <v>690</v>
      </c>
      <c r="AU666" s="1558"/>
    </row>
    <row r="667" spans="2:47" ht="12.95" customHeight="1" x14ac:dyDescent="0.15">
      <c r="B667" s="1359" t="s">
        <v>689</v>
      </c>
      <c r="AU667" s="1558"/>
    </row>
    <row r="668" spans="2:47" ht="12.95" customHeight="1" x14ac:dyDescent="0.15">
      <c r="B668" s="1359" t="s">
        <v>688</v>
      </c>
      <c r="AU668" s="1558"/>
    </row>
    <row r="669" spans="2:47" ht="12.95" customHeight="1" x14ac:dyDescent="0.15">
      <c r="B669" s="1359" t="s">
        <v>687</v>
      </c>
      <c r="AU669" s="1558"/>
    </row>
    <row r="670" spans="2:47" ht="12.95" customHeight="1" x14ac:dyDescent="0.15">
      <c r="B670" s="1359" t="s">
        <v>686</v>
      </c>
      <c r="AU670" s="1558"/>
    </row>
    <row r="671" spans="2:47" ht="12.95" customHeight="1" x14ac:dyDescent="0.15">
      <c r="B671" s="1359" t="s">
        <v>685</v>
      </c>
      <c r="AU671" s="1558"/>
    </row>
    <row r="672" spans="2:47" ht="12.95" customHeight="1" x14ac:dyDescent="0.15">
      <c r="B672" s="1359" t="s">
        <v>684</v>
      </c>
      <c r="AU672" s="1558"/>
    </row>
    <row r="673" spans="2:47" ht="12.95" customHeight="1" x14ac:dyDescent="0.15">
      <c r="B673" s="1359" t="s">
        <v>683</v>
      </c>
      <c r="AU673" s="1558"/>
    </row>
    <row r="674" spans="2:47" ht="12.95" customHeight="1" x14ac:dyDescent="0.15">
      <c r="B674" s="1359" t="s">
        <v>682</v>
      </c>
      <c r="AU674" s="1558"/>
    </row>
    <row r="675" spans="2:47" ht="12.95" customHeight="1" x14ac:dyDescent="0.15">
      <c r="B675" s="1359" t="s">
        <v>681</v>
      </c>
      <c r="AU675" s="1558"/>
    </row>
    <row r="676" spans="2:47" ht="12.95" customHeight="1" x14ac:dyDescent="0.15">
      <c r="B676" s="1558" t="s">
        <v>6443</v>
      </c>
      <c r="C676" s="1558"/>
      <c r="D676" s="1558"/>
      <c r="E676" s="1558"/>
      <c r="F676" s="1558"/>
      <c r="G676" s="1558"/>
      <c r="H676" s="1558"/>
      <c r="I676" s="1558"/>
      <c r="J676" s="1558"/>
      <c r="K676" s="1558"/>
      <c r="L676" s="1558"/>
      <c r="M676" s="1558"/>
      <c r="N676" s="1558"/>
      <c r="O676" s="1558"/>
      <c r="P676" s="1558"/>
      <c r="Q676" s="1558"/>
      <c r="R676" s="1558"/>
      <c r="S676" s="1558"/>
      <c r="T676" s="1558"/>
      <c r="U676" s="1558"/>
      <c r="V676" s="1558"/>
      <c r="W676" s="1558"/>
      <c r="X676" s="1558"/>
      <c r="Y676" s="1558"/>
      <c r="Z676" s="1558"/>
      <c r="AA676" s="1558"/>
      <c r="AB676" s="1558"/>
      <c r="AC676" s="1558"/>
      <c r="AD676" s="1558"/>
      <c r="AE676" s="1558"/>
      <c r="AF676" s="1558"/>
      <c r="AG676" s="1558"/>
      <c r="AH676" s="1558"/>
      <c r="AI676" s="1558"/>
      <c r="AJ676" s="1558"/>
      <c r="AK676" s="1558"/>
      <c r="AL676" s="1558"/>
      <c r="AM676" s="1558"/>
      <c r="AN676" s="1558"/>
      <c r="AO676" s="1558"/>
      <c r="AP676" s="1558"/>
      <c r="AQ676" s="1558"/>
      <c r="AR676" s="1558"/>
      <c r="AS676" s="1558"/>
      <c r="AT676" s="1558"/>
      <c r="AU676" s="1558"/>
    </row>
    <row r="677" spans="2:47" ht="12.95" customHeight="1" x14ac:dyDescent="0.15">
      <c r="B677" s="1558" t="s">
        <v>680</v>
      </c>
      <c r="C677" s="1558"/>
      <c r="D677" s="1558"/>
      <c r="E677" s="1558"/>
      <c r="F677" s="1558"/>
      <c r="G677" s="1558"/>
      <c r="H677" s="1558"/>
      <c r="I677" s="1558"/>
      <c r="J677" s="1558"/>
      <c r="K677" s="1558"/>
      <c r="L677" s="1558"/>
      <c r="M677" s="1558"/>
      <c r="N677" s="1558"/>
      <c r="O677" s="1558"/>
      <c r="P677" s="1558"/>
      <c r="Q677" s="1558"/>
      <c r="R677" s="1558"/>
      <c r="S677" s="1558"/>
      <c r="T677" s="1558"/>
      <c r="U677" s="1558"/>
      <c r="V677" s="1558"/>
      <c r="W677" s="1558"/>
      <c r="X677" s="1558"/>
      <c r="Y677" s="1558"/>
      <c r="Z677" s="1558"/>
      <c r="AA677" s="1558"/>
      <c r="AB677" s="1558"/>
      <c r="AC677" s="1558"/>
      <c r="AD677" s="1558"/>
      <c r="AE677" s="1558"/>
      <c r="AF677" s="1558"/>
      <c r="AG677" s="1558"/>
      <c r="AH677" s="1558"/>
      <c r="AI677" s="1558"/>
      <c r="AJ677" s="1558"/>
      <c r="AK677" s="1558"/>
      <c r="AL677" s="1558"/>
      <c r="AM677" s="1558"/>
      <c r="AN677" s="1558"/>
      <c r="AO677" s="1558"/>
      <c r="AP677" s="1558"/>
      <c r="AQ677" s="1558"/>
      <c r="AR677" s="1558"/>
      <c r="AS677" s="1558"/>
      <c r="AT677" s="1558"/>
      <c r="AU677" s="1558"/>
    </row>
    <row r="678" spans="2:47" ht="12.95" customHeight="1" x14ac:dyDescent="0.15">
      <c r="B678" s="1558" t="s">
        <v>679</v>
      </c>
      <c r="C678" s="1558"/>
      <c r="D678" s="1558"/>
      <c r="E678" s="1558"/>
      <c r="F678" s="1558"/>
      <c r="G678" s="1558"/>
      <c r="H678" s="1558"/>
      <c r="I678" s="1558"/>
      <c r="J678" s="1558"/>
      <c r="K678" s="1558"/>
      <c r="L678" s="1558"/>
      <c r="M678" s="1558"/>
      <c r="N678" s="1558"/>
      <c r="O678" s="1558"/>
      <c r="P678" s="1558"/>
      <c r="Q678" s="1558"/>
      <c r="R678" s="1558"/>
      <c r="S678" s="1558"/>
      <c r="T678" s="1558"/>
      <c r="U678" s="1558"/>
      <c r="V678" s="1558"/>
      <c r="W678" s="1558"/>
      <c r="X678" s="1558"/>
      <c r="Y678" s="1558"/>
      <c r="Z678" s="1558"/>
      <c r="AA678" s="1558"/>
      <c r="AB678" s="1558"/>
      <c r="AC678" s="1558"/>
      <c r="AD678" s="1558"/>
      <c r="AE678" s="1558"/>
      <c r="AF678" s="1558"/>
      <c r="AG678" s="1558"/>
      <c r="AH678" s="1558"/>
      <c r="AI678" s="1558"/>
      <c r="AJ678" s="1558"/>
      <c r="AK678" s="1558"/>
      <c r="AL678" s="1558"/>
      <c r="AM678" s="1558"/>
      <c r="AN678" s="1558"/>
      <c r="AO678" s="1558"/>
      <c r="AP678" s="1558"/>
      <c r="AQ678" s="1558"/>
      <c r="AR678" s="1558"/>
      <c r="AS678" s="1558"/>
      <c r="AT678" s="1558"/>
      <c r="AU678" s="1558"/>
    </row>
    <row r="679" spans="2:47" ht="12.95" customHeight="1" x14ac:dyDescent="0.15">
      <c r="B679" s="1558" t="s">
        <v>678</v>
      </c>
      <c r="C679" s="1558"/>
      <c r="D679" s="1558"/>
      <c r="E679" s="1558"/>
      <c r="F679" s="1558"/>
      <c r="G679" s="1558"/>
      <c r="H679" s="1558"/>
      <c r="I679" s="1558"/>
      <c r="J679" s="1558"/>
      <c r="K679" s="1558"/>
      <c r="L679" s="1558"/>
      <c r="M679" s="1558"/>
      <c r="N679" s="1558"/>
      <c r="O679" s="1558"/>
      <c r="P679" s="1558"/>
      <c r="Q679" s="1558"/>
      <c r="R679" s="1558"/>
      <c r="S679" s="1558"/>
      <c r="T679" s="1558"/>
      <c r="U679" s="1558"/>
      <c r="V679" s="1558"/>
      <c r="W679" s="1558"/>
      <c r="X679" s="1558"/>
      <c r="Y679" s="1558"/>
      <c r="Z679" s="1558"/>
      <c r="AA679" s="1558"/>
      <c r="AB679" s="1558"/>
      <c r="AC679" s="1558"/>
      <c r="AD679" s="1558"/>
      <c r="AE679" s="1558"/>
      <c r="AF679" s="1558"/>
      <c r="AG679" s="1558"/>
      <c r="AH679" s="1558"/>
      <c r="AI679" s="1558"/>
      <c r="AJ679" s="1558"/>
      <c r="AK679" s="1558"/>
      <c r="AL679" s="1558"/>
      <c r="AM679" s="1558"/>
      <c r="AN679" s="1558"/>
      <c r="AO679" s="1558"/>
      <c r="AP679" s="1558"/>
      <c r="AQ679" s="1558"/>
      <c r="AR679" s="1558"/>
      <c r="AS679" s="1558"/>
      <c r="AT679" s="1558"/>
      <c r="AU679" s="1558"/>
    </row>
    <row r="680" spans="2:47" ht="12.95" customHeight="1" x14ac:dyDescent="0.15">
      <c r="B680" s="1558" t="s">
        <v>677</v>
      </c>
      <c r="C680" s="1558"/>
      <c r="D680" s="1558"/>
      <c r="E680" s="1558"/>
      <c r="F680" s="1558"/>
      <c r="G680" s="1558"/>
      <c r="H680" s="1558"/>
      <c r="I680" s="1558"/>
      <c r="J680" s="1558"/>
      <c r="K680" s="1558"/>
      <c r="L680" s="1558"/>
      <c r="M680" s="1558"/>
      <c r="N680" s="1558"/>
      <c r="O680" s="1558"/>
      <c r="P680" s="1558"/>
      <c r="Q680" s="1558"/>
      <c r="R680" s="1558"/>
      <c r="S680" s="1558"/>
      <c r="T680" s="1558"/>
      <c r="U680" s="1558"/>
      <c r="V680" s="1558"/>
      <c r="W680" s="1558"/>
      <c r="X680" s="1558"/>
      <c r="Y680" s="1558"/>
      <c r="Z680" s="1558"/>
      <c r="AA680" s="1558"/>
      <c r="AB680" s="1558"/>
      <c r="AC680" s="1558"/>
      <c r="AD680" s="1558"/>
      <c r="AE680" s="1558"/>
      <c r="AF680" s="1558"/>
      <c r="AG680" s="1558"/>
      <c r="AH680" s="1558"/>
      <c r="AI680" s="1558"/>
      <c r="AJ680" s="1558"/>
      <c r="AK680" s="1558"/>
      <c r="AL680" s="1558"/>
      <c r="AM680" s="1558"/>
      <c r="AN680" s="1558"/>
      <c r="AO680" s="1558"/>
      <c r="AP680" s="1558"/>
      <c r="AQ680" s="1558"/>
      <c r="AR680" s="1558"/>
      <c r="AS680" s="1558"/>
      <c r="AT680" s="1558"/>
      <c r="AU680" s="1558"/>
    </row>
    <row r="681" spans="2:47" ht="12.95" customHeight="1" x14ac:dyDescent="0.15">
      <c r="B681" s="1558" t="s">
        <v>676</v>
      </c>
      <c r="C681" s="1558"/>
      <c r="D681" s="1558"/>
      <c r="E681" s="1558"/>
      <c r="F681" s="1558"/>
      <c r="G681" s="1558"/>
      <c r="H681" s="1558"/>
      <c r="I681" s="1558"/>
      <c r="J681" s="1558"/>
      <c r="K681" s="1558"/>
      <c r="L681" s="1558"/>
      <c r="M681" s="1558"/>
      <c r="N681" s="1558"/>
      <c r="O681" s="1558"/>
      <c r="P681" s="1558"/>
      <c r="Q681" s="1558"/>
      <c r="R681" s="1558"/>
      <c r="S681" s="1558"/>
      <c r="T681" s="1558"/>
      <c r="U681" s="1558"/>
      <c r="V681" s="1558"/>
      <c r="W681" s="1558"/>
      <c r="X681" s="1558"/>
      <c r="Y681" s="1558"/>
      <c r="Z681" s="1558"/>
      <c r="AA681" s="1558"/>
      <c r="AB681" s="1558"/>
      <c r="AC681" s="1558"/>
      <c r="AD681" s="1558"/>
      <c r="AE681" s="1558"/>
      <c r="AF681" s="1558"/>
      <c r="AG681" s="1558"/>
      <c r="AH681" s="1558"/>
      <c r="AI681" s="1558"/>
      <c r="AJ681" s="1558"/>
      <c r="AK681" s="1558"/>
      <c r="AL681" s="1558"/>
      <c r="AM681" s="1558"/>
      <c r="AN681" s="1558"/>
      <c r="AO681" s="1558"/>
      <c r="AP681" s="1558"/>
      <c r="AQ681" s="1558"/>
      <c r="AR681" s="1558"/>
      <c r="AS681" s="1558"/>
      <c r="AT681" s="1558"/>
      <c r="AU681" s="1558"/>
    </row>
    <row r="682" spans="2:47" ht="12.95" customHeight="1" x14ac:dyDescent="0.15">
      <c r="B682" s="1558" t="s">
        <v>6444</v>
      </c>
      <c r="C682" s="1558"/>
      <c r="D682" s="1558"/>
      <c r="E682" s="1558"/>
      <c r="F682" s="1558"/>
      <c r="G682" s="1558"/>
      <c r="H682" s="1558"/>
      <c r="I682" s="1558"/>
      <c r="J682" s="1558"/>
      <c r="K682" s="1558"/>
      <c r="L682" s="1558"/>
      <c r="M682" s="1558"/>
      <c r="N682" s="1558"/>
      <c r="O682" s="1558"/>
      <c r="P682" s="1558"/>
      <c r="Q682" s="1558"/>
      <c r="R682" s="1558"/>
      <c r="S682" s="1558"/>
      <c r="T682" s="1558"/>
      <c r="U682" s="1558"/>
      <c r="V682" s="1558"/>
      <c r="W682" s="1558"/>
      <c r="X682" s="1558"/>
      <c r="Y682" s="1558"/>
      <c r="Z682" s="1558"/>
      <c r="AA682" s="1558"/>
      <c r="AB682" s="1558"/>
      <c r="AC682" s="1558"/>
      <c r="AD682" s="1558"/>
      <c r="AE682" s="1558"/>
      <c r="AF682" s="1558"/>
      <c r="AG682" s="1558"/>
      <c r="AH682" s="1558"/>
      <c r="AI682" s="1558"/>
      <c r="AJ682" s="1558"/>
      <c r="AK682" s="1558"/>
      <c r="AL682" s="1558"/>
      <c r="AM682" s="1558"/>
      <c r="AN682" s="1558"/>
      <c r="AO682" s="1558"/>
      <c r="AP682" s="1558"/>
      <c r="AQ682" s="1558"/>
      <c r="AR682" s="1558"/>
      <c r="AS682" s="1558"/>
      <c r="AT682" s="1558"/>
      <c r="AU682" s="1558"/>
    </row>
    <row r="683" spans="2:47" ht="12.95" customHeight="1" x14ac:dyDescent="0.15">
      <c r="B683" s="1558" t="s">
        <v>675</v>
      </c>
      <c r="C683" s="1558"/>
      <c r="D683" s="1558"/>
      <c r="E683" s="1558"/>
      <c r="F683" s="1558"/>
      <c r="G683" s="1558"/>
      <c r="H683" s="1558"/>
      <c r="I683" s="1558"/>
      <c r="J683" s="1558"/>
      <c r="K683" s="1558"/>
      <c r="L683" s="1558"/>
      <c r="M683" s="1558"/>
      <c r="N683" s="1558"/>
      <c r="O683" s="1558"/>
      <c r="P683" s="1558"/>
      <c r="Q683" s="1558"/>
      <c r="R683" s="1558"/>
      <c r="S683" s="1558"/>
      <c r="T683" s="1558"/>
      <c r="U683" s="1558"/>
      <c r="V683" s="1558"/>
      <c r="W683" s="1558"/>
      <c r="X683" s="1558"/>
      <c r="Y683" s="1558"/>
      <c r="Z683" s="1558"/>
      <c r="AA683" s="1558"/>
      <c r="AB683" s="1558"/>
      <c r="AC683" s="1558"/>
      <c r="AD683" s="1558"/>
      <c r="AE683" s="1558"/>
      <c r="AF683" s="1558"/>
      <c r="AG683" s="1558"/>
      <c r="AH683" s="1558"/>
      <c r="AI683" s="1558"/>
      <c r="AJ683" s="1558"/>
      <c r="AK683" s="1558"/>
      <c r="AL683" s="1558"/>
      <c r="AM683" s="1558"/>
      <c r="AN683" s="1558"/>
      <c r="AO683" s="1558"/>
      <c r="AP683" s="1558"/>
      <c r="AQ683" s="1558"/>
      <c r="AR683" s="1558"/>
      <c r="AS683" s="1558"/>
      <c r="AT683" s="1558"/>
      <c r="AU683" s="1558"/>
    </row>
    <row r="684" spans="2:47" ht="12.95" customHeight="1" x14ac:dyDescent="0.15">
      <c r="B684" s="1558" t="s">
        <v>674</v>
      </c>
      <c r="C684" s="1558"/>
      <c r="D684" s="1558"/>
      <c r="E684" s="1558"/>
      <c r="F684" s="1558"/>
      <c r="G684" s="1558"/>
      <c r="H684" s="1558"/>
      <c r="I684" s="1558"/>
      <c r="J684" s="1558"/>
      <c r="K684" s="1558"/>
      <c r="L684" s="1558"/>
      <c r="M684" s="1558"/>
      <c r="N684" s="1558"/>
      <c r="O684" s="1558"/>
      <c r="P684" s="1558"/>
      <c r="Q684" s="1558"/>
      <c r="R684" s="1558"/>
      <c r="S684" s="1558"/>
      <c r="T684" s="1558"/>
      <c r="U684" s="1558"/>
      <c r="V684" s="1558"/>
      <c r="W684" s="1558"/>
      <c r="X684" s="1558"/>
      <c r="Y684" s="1558"/>
      <c r="Z684" s="1558"/>
      <c r="AA684" s="1558"/>
      <c r="AB684" s="1558"/>
      <c r="AC684" s="1558"/>
      <c r="AD684" s="1558"/>
      <c r="AE684" s="1558"/>
      <c r="AF684" s="1558"/>
      <c r="AG684" s="1558"/>
      <c r="AH684" s="1558"/>
      <c r="AI684" s="1558"/>
      <c r="AJ684" s="1558"/>
      <c r="AK684" s="1558"/>
      <c r="AL684" s="1558"/>
      <c r="AM684" s="1558"/>
      <c r="AN684" s="1558"/>
      <c r="AO684" s="1558"/>
      <c r="AP684" s="1558"/>
      <c r="AQ684" s="1558"/>
      <c r="AR684" s="1558"/>
      <c r="AS684" s="1558"/>
      <c r="AT684" s="1558"/>
      <c r="AU684" s="1558"/>
    </row>
    <row r="685" spans="2:47" ht="12.95" customHeight="1" x14ac:dyDescent="0.15">
      <c r="B685" s="1558" t="s">
        <v>673</v>
      </c>
      <c r="C685" s="1558"/>
      <c r="D685" s="1558"/>
      <c r="E685" s="1558"/>
      <c r="F685" s="1558"/>
      <c r="G685" s="1558"/>
      <c r="H685" s="1558"/>
      <c r="I685" s="1558"/>
      <c r="J685" s="1558"/>
      <c r="K685" s="1558"/>
      <c r="L685" s="1558"/>
      <c r="M685" s="1558"/>
      <c r="N685" s="1558"/>
      <c r="O685" s="1558"/>
      <c r="P685" s="1558"/>
      <c r="Q685" s="1558"/>
      <c r="R685" s="1558"/>
      <c r="S685" s="1558"/>
      <c r="T685" s="1558"/>
      <c r="U685" s="1558"/>
      <c r="V685" s="1558"/>
      <c r="W685" s="1558"/>
      <c r="X685" s="1558"/>
      <c r="Y685" s="1558"/>
      <c r="Z685" s="1558"/>
      <c r="AA685" s="1558"/>
      <c r="AB685" s="1558"/>
      <c r="AC685" s="1558"/>
      <c r="AD685" s="1558"/>
      <c r="AE685" s="1558"/>
      <c r="AF685" s="1558"/>
      <c r="AG685" s="1558"/>
      <c r="AH685" s="1558"/>
      <c r="AI685" s="1558"/>
      <c r="AJ685" s="1558"/>
      <c r="AK685" s="1558"/>
      <c r="AL685" s="1558"/>
      <c r="AM685" s="1558"/>
      <c r="AN685" s="1558"/>
      <c r="AO685" s="1558"/>
      <c r="AP685" s="1558"/>
      <c r="AQ685" s="1558"/>
      <c r="AR685" s="1558"/>
      <c r="AS685" s="1558"/>
      <c r="AT685" s="1558"/>
      <c r="AU685" s="1558"/>
    </row>
    <row r="686" spans="2:47" ht="12.95" customHeight="1" x14ac:dyDescent="0.15">
      <c r="B686" s="1558" t="s">
        <v>672</v>
      </c>
      <c r="C686" s="1558"/>
      <c r="D686" s="1558"/>
      <c r="E686" s="1558"/>
      <c r="F686" s="1558"/>
      <c r="G686" s="1558"/>
      <c r="H686" s="1558"/>
      <c r="I686" s="1558"/>
      <c r="J686" s="1558"/>
      <c r="K686" s="1558"/>
      <c r="L686" s="1558"/>
      <c r="M686" s="1558"/>
      <c r="N686" s="1558"/>
      <c r="O686" s="1558"/>
      <c r="P686" s="1558"/>
      <c r="Q686" s="1558"/>
      <c r="R686" s="1558"/>
      <c r="S686" s="1558"/>
      <c r="T686" s="1558"/>
      <c r="U686" s="1558"/>
      <c r="V686" s="1558"/>
      <c r="W686" s="1558"/>
      <c r="X686" s="1558"/>
      <c r="Y686" s="1558"/>
      <c r="Z686" s="1558"/>
      <c r="AA686" s="1558"/>
      <c r="AB686" s="1558"/>
      <c r="AC686" s="1558"/>
      <c r="AD686" s="1558"/>
      <c r="AE686" s="1558"/>
      <c r="AF686" s="1558"/>
      <c r="AG686" s="1558"/>
      <c r="AH686" s="1558"/>
      <c r="AI686" s="1558"/>
      <c r="AJ686" s="1558"/>
      <c r="AK686" s="1558"/>
      <c r="AL686" s="1558"/>
      <c r="AM686" s="1558"/>
      <c r="AN686" s="1558"/>
      <c r="AO686" s="1558"/>
      <c r="AP686" s="1558"/>
      <c r="AQ686" s="1558"/>
      <c r="AR686" s="1558"/>
      <c r="AS686" s="1558"/>
      <c r="AT686" s="1558"/>
      <c r="AU686" s="1558"/>
    </row>
    <row r="687" spans="2:47" ht="12.95" customHeight="1" x14ac:dyDescent="0.15">
      <c r="B687" s="1558" t="s">
        <v>671</v>
      </c>
      <c r="C687" s="1558"/>
      <c r="D687" s="1558"/>
      <c r="E687" s="1558"/>
      <c r="F687" s="1558"/>
      <c r="G687" s="1558"/>
      <c r="H687" s="1558"/>
      <c r="I687" s="1558"/>
      <c r="J687" s="1558"/>
      <c r="K687" s="1558"/>
      <c r="L687" s="1558"/>
      <c r="M687" s="1558"/>
      <c r="N687" s="1558"/>
      <c r="O687" s="1558"/>
      <c r="P687" s="1558"/>
      <c r="Q687" s="1558"/>
      <c r="R687" s="1558"/>
      <c r="S687" s="1558"/>
      <c r="T687" s="1558"/>
      <c r="U687" s="1558"/>
      <c r="V687" s="1558"/>
      <c r="W687" s="1558"/>
      <c r="X687" s="1558"/>
      <c r="Y687" s="1558"/>
      <c r="Z687" s="1558"/>
      <c r="AA687" s="1558"/>
      <c r="AB687" s="1558"/>
      <c r="AC687" s="1558"/>
      <c r="AD687" s="1558"/>
      <c r="AE687" s="1558"/>
      <c r="AF687" s="1558"/>
      <c r="AG687" s="1558"/>
      <c r="AH687" s="1558"/>
      <c r="AI687" s="1558"/>
      <c r="AJ687" s="1558"/>
      <c r="AK687" s="1558"/>
      <c r="AL687" s="1558"/>
      <c r="AM687" s="1558"/>
      <c r="AN687" s="1558"/>
      <c r="AO687" s="1558"/>
      <c r="AP687" s="1558"/>
      <c r="AQ687" s="1558"/>
      <c r="AR687" s="1558"/>
      <c r="AS687" s="1558"/>
      <c r="AT687" s="1558"/>
      <c r="AU687" s="1558"/>
    </row>
    <row r="688" spans="2:47" ht="12.95" customHeight="1" x14ac:dyDescent="0.15">
      <c r="B688" s="1558" t="s">
        <v>670</v>
      </c>
      <c r="C688" s="1558"/>
      <c r="D688" s="1558"/>
      <c r="E688" s="1558"/>
      <c r="F688" s="1558"/>
      <c r="G688" s="1558"/>
      <c r="H688" s="1558"/>
      <c r="I688" s="1558"/>
      <c r="J688" s="1558"/>
      <c r="K688" s="1558"/>
      <c r="L688" s="1558"/>
      <c r="M688" s="1558"/>
      <c r="N688" s="1558"/>
      <c r="O688" s="1558"/>
      <c r="P688" s="1558"/>
      <c r="Q688" s="1558"/>
      <c r="R688" s="1558"/>
      <c r="S688" s="1558"/>
      <c r="T688" s="1558"/>
      <c r="U688" s="1558"/>
      <c r="V688" s="1558"/>
      <c r="W688" s="1558"/>
      <c r="X688" s="1558"/>
      <c r="Y688" s="1558"/>
      <c r="Z688" s="1558"/>
      <c r="AA688" s="1558"/>
      <c r="AB688" s="1558"/>
      <c r="AC688" s="1558"/>
      <c r="AD688" s="1558"/>
      <c r="AE688" s="1558"/>
      <c r="AF688" s="1558"/>
      <c r="AG688" s="1558"/>
      <c r="AH688" s="1558"/>
      <c r="AI688" s="1558"/>
      <c r="AJ688" s="1558"/>
      <c r="AK688" s="1558"/>
      <c r="AL688" s="1558"/>
      <c r="AM688" s="1558"/>
      <c r="AN688" s="1558"/>
      <c r="AO688" s="1558"/>
      <c r="AP688" s="1558"/>
      <c r="AQ688" s="1558"/>
      <c r="AR688" s="1558"/>
      <c r="AS688" s="1558"/>
      <c r="AT688" s="1558"/>
      <c r="AU688" s="1558"/>
    </row>
    <row r="689" spans="1:47" ht="12.95" customHeight="1" x14ac:dyDescent="0.15">
      <c r="A689" s="1637"/>
      <c r="B689" s="1558" t="s">
        <v>669</v>
      </c>
      <c r="C689" s="1558"/>
      <c r="D689" s="1558"/>
      <c r="E689" s="1558"/>
      <c r="F689" s="1558"/>
      <c r="G689" s="1558"/>
      <c r="H689" s="1558"/>
      <c r="I689" s="1558"/>
      <c r="J689" s="1558"/>
      <c r="K689" s="1558"/>
      <c r="L689" s="1558"/>
      <c r="M689" s="1558"/>
      <c r="N689" s="1558"/>
      <c r="O689" s="1558"/>
      <c r="P689" s="1558"/>
      <c r="Q689" s="1558"/>
      <c r="R689" s="1558"/>
      <c r="S689" s="1558"/>
      <c r="T689" s="1558"/>
      <c r="U689" s="1558"/>
      <c r="V689" s="1558"/>
      <c r="W689" s="1558"/>
      <c r="X689" s="1558"/>
      <c r="Y689" s="1558"/>
      <c r="Z689" s="1558"/>
      <c r="AA689" s="1558"/>
      <c r="AB689" s="1558"/>
      <c r="AC689" s="1558"/>
      <c r="AD689" s="1558"/>
      <c r="AE689" s="1558"/>
      <c r="AF689" s="1558"/>
      <c r="AG689" s="1558"/>
      <c r="AH689" s="1558"/>
      <c r="AI689" s="1558"/>
      <c r="AJ689" s="1558"/>
      <c r="AK689" s="1558"/>
      <c r="AL689" s="1558"/>
      <c r="AM689" s="1558"/>
      <c r="AN689" s="1558"/>
      <c r="AO689" s="1558"/>
      <c r="AP689" s="1558"/>
      <c r="AQ689" s="1558"/>
      <c r="AR689" s="1558"/>
      <c r="AS689" s="1558"/>
      <c r="AT689" s="1558"/>
      <c r="AU689" s="1558"/>
    </row>
    <row r="690" spans="1:47" ht="12.95" customHeight="1" x14ac:dyDescent="0.15">
      <c r="B690" s="1558" t="s">
        <v>668</v>
      </c>
      <c r="C690" s="1558"/>
      <c r="D690" s="1558"/>
      <c r="E690" s="1558"/>
      <c r="F690" s="1558"/>
      <c r="G690" s="1558"/>
      <c r="H690" s="1558"/>
      <c r="I690" s="1558"/>
      <c r="J690" s="1558"/>
      <c r="K690" s="1558"/>
      <c r="L690" s="1558"/>
      <c r="M690" s="1558"/>
      <c r="N690" s="1558"/>
      <c r="O690" s="1558"/>
      <c r="P690" s="1558"/>
      <c r="Q690" s="1558"/>
      <c r="R690" s="1558"/>
      <c r="S690" s="1558"/>
      <c r="T690" s="1558"/>
      <c r="U690" s="1558"/>
      <c r="V690" s="1558"/>
      <c r="W690" s="1558"/>
      <c r="X690" s="1558"/>
      <c r="Y690" s="1558"/>
      <c r="Z690" s="1558"/>
      <c r="AA690" s="1558"/>
      <c r="AB690" s="1558"/>
      <c r="AC690" s="1558"/>
      <c r="AD690" s="1558"/>
      <c r="AE690" s="1558"/>
      <c r="AF690" s="1558"/>
      <c r="AG690" s="1558"/>
      <c r="AH690" s="1558"/>
      <c r="AI690" s="1558"/>
      <c r="AJ690" s="1558"/>
      <c r="AK690" s="1558"/>
      <c r="AL690" s="1558"/>
      <c r="AM690" s="1558"/>
      <c r="AN690" s="1558"/>
      <c r="AO690" s="1558"/>
      <c r="AP690" s="1558"/>
      <c r="AQ690" s="1558"/>
      <c r="AR690" s="1558"/>
      <c r="AS690" s="1558"/>
      <c r="AT690" s="1558"/>
      <c r="AU690" s="1558"/>
    </row>
    <row r="691" spans="1:47" ht="12.95" customHeight="1" x14ac:dyDescent="0.15">
      <c r="B691" s="1558" t="s">
        <v>667</v>
      </c>
      <c r="C691" s="1558"/>
      <c r="D691" s="1558"/>
      <c r="E691" s="1558"/>
      <c r="F691" s="1558"/>
      <c r="G691" s="1558"/>
      <c r="H691" s="1558"/>
      <c r="I691" s="1558"/>
      <c r="J691" s="1558"/>
      <c r="K691" s="1558"/>
      <c r="L691" s="1558"/>
      <c r="M691" s="1558"/>
      <c r="N691" s="1558"/>
      <c r="O691" s="1558"/>
      <c r="P691" s="1558"/>
      <c r="Q691" s="1558"/>
      <c r="R691" s="1558"/>
      <c r="S691" s="1558"/>
      <c r="T691" s="1558"/>
      <c r="U691" s="1558"/>
      <c r="V691" s="1558"/>
      <c r="W691" s="1558"/>
      <c r="X691" s="1558"/>
      <c r="Y691" s="1558"/>
      <c r="Z691" s="1558"/>
      <c r="AA691" s="1558"/>
      <c r="AB691" s="1558"/>
      <c r="AC691" s="1558"/>
      <c r="AD691" s="1558"/>
      <c r="AE691" s="1558"/>
      <c r="AF691" s="1558"/>
      <c r="AG691" s="1558"/>
      <c r="AH691" s="1558"/>
      <c r="AI691" s="1558"/>
      <c r="AJ691" s="1558"/>
      <c r="AK691" s="1558"/>
      <c r="AL691" s="1558"/>
      <c r="AM691" s="1558"/>
      <c r="AN691" s="1558"/>
      <c r="AO691" s="1558"/>
      <c r="AP691" s="1558"/>
      <c r="AQ691" s="1558"/>
      <c r="AR691" s="1558"/>
      <c r="AS691" s="1558"/>
      <c r="AT691" s="1558"/>
      <c r="AU691" s="1558"/>
    </row>
    <row r="692" spans="1:47" ht="12.95" customHeight="1" x14ac:dyDescent="0.15">
      <c r="B692" s="1558" t="s">
        <v>666</v>
      </c>
      <c r="C692" s="1558"/>
      <c r="D692" s="1558"/>
      <c r="E692" s="1558"/>
      <c r="F692" s="1558"/>
      <c r="G692" s="1558"/>
      <c r="H692" s="1558"/>
      <c r="I692" s="1558"/>
      <c r="J692" s="1558"/>
      <c r="K692" s="1558"/>
      <c r="L692" s="1558"/>
      <c r="M692" s="1558"/>
      <c r="N692" s="1558"/>
      <c r="O692" s="1558"/>
      <c r="P692" s="1558"/>
      <c r="Q692" s="1558"/>
      <c r="R692" s="1558"/>
      <c r="S692" s="1558"/>
      <c r="T692" s="1558"/>
      <c r="U692" s="1558"/>
      <c r="V692" s="1558"/>
      <c r="W692" s="1558"/>
      <c r="X692" s="1558"/>
      <c r="Y692" s="1558"/>
      <c r="Z692" s="1558"/>
      <c r="AA692" s="1558"/>
      <c r="AB692" s="1558"/>
      <c r="AC692" s="1558"/>
      <c r="AD692" s="1558"/>
      <c r="AE692" s="1558"/>
      <c r="AF692" s="1558"/>
      <c r="AG692" s="1558"/>
      <c r="AH692" s="1558"/>
      <c r="AI692" s="1558"/>
      <c r="AJ692" s="1558"/>
      <c r="AK692" s="1558"/>
      <c r="AL692" s="1558"/>
      <c r="AM692" s="1558"/>
      <c r="AN692" s="1558"/>
      <c r="AO692" s="1558"/>
      <c r="AP692" s="1558"/>
      <c r="AQ692" s="1558"/>
      <c r="AR692" s="1558"/>
      <c r="AS692" s="1558"/>
      <c r="AT692" s="1558"/>
      <c r="AU692" s="1558"/>
    </row>
    <row r="693" spans="1:47" ht="12.95" customHeight="1" x14ac:dyDescent="0.15">
      <c r="B693" s="1359" t="s">
        <v>665</v>
      </c>
      <c r="AU693" s="1558"/>
    </row>
    <row r="694" spans="1:47" ht="12.95" customHeight="1" x14ac:dyDescent="0.15">
      <c r="B694" s="1359" t="s">
        <v>664</v>
      </c>
      <c r="AU694" s="1558"/>
    </row>
    <row r="695" spans="1:47" ht="12.95" customHeight="1" x14ac:dyDescent="0.15">
      <c r="B695" s="1359" t="s">
        <v>663</v>
      </c>
      <c r="AU695" s="1558"/>
    </row>
    <row r="696" spans="1:47" ht="12.95" customHeight="1" x14ac:dyDescent="0.15">
      <c r="B696" s="1359" t="s">
        <v>662</v>
      </c>
      <c r="AU696" s="1558"/>
    </row>
    <row r="697" spans="1:47" ht="12.95" customHeight="1" x14ac:dyDescent="0.15">
      <c r="B697" s="1558" t="s">
        <v>661</v>
      </c>
      <c r="C697" s="1558"/>
      <c r="D697" s="1558"/>
      <c r="E697" s="1558"/>
      <c r="F697" s="1558"/>
      <c r="G697" s="1558"/>
      <c r="H697" s="1558"/>
      <c r="I697" s="1558"/>
      <c r="J697" s="1558"/>
      <c r="K697" s="1558"/>
      <c r="L697" s="1558"/>
      <c r="M697" s="1558"/>
      <c r="N697" s="1558"/>
      <c r="O697" s="1558"/>
      <c r="P697" s="1558"/>
      <c r="Q697" s="1558"/>
      <c r="R697" s="1558"/>
      <c r="S697" s="1558"/>
      <c r="T697" s="1558"/>
      <c r="U697" s="1558"/>
      <c r="V697" s="1558"/>
      <c r="W697" s="1558"/>
      <c r="X697" s="1558"/>
      <c r="Y697" s="1558"/>
      <c r="Z697" s="1558"/>
      <c r="AA697" s="1558"/>
      <c r="AB697" s="1558"/>
      <c r="AC697" s="1558"/>
      <c r="AD697" s="1558"/>
      <c r="AE697" s="1558"/>
      <c r="AF697" s="1558"/>
      <c r="AG697" s="1558"/>
      <c r="AH697" s="1558"/>
      <c r="AI697" s="1558"/>
      <c r="AJ697" s="1558"/>
      <c r="AK697" s="1558"/>
      <c r="AL697" s="1558"/>
      <c r="AM697" s="1558"/>
      <c r="AN697" s="1558"/>
      <c r="AO697" s="1558"/>
      <c r="AP697" s="1558"/>
      <c r="AQ697" s="1558"/>
      <c r="AR697" s="1558"/>
      <c r="AS697" s="1558"/>
      <c r="AT697" s="1558"/>
      <c r="AU697" s="1558"/>
    </row>
    <row r="698" spans="1:47" ht="12.95" customHeight="1" x14ac:dyDescent="0.15">
      <c r="B698" s="1558" t="s">
        <v>660</v>
      </c>
      <c r="C698" s="1558"/>
      <c r="D698" s="1558"/>
      <c r="E698" s="1558"/>
      <c r="F698" s="1558"/>
      <c r="G698" s="1558"/>
      <c r="H698" s="1558"/>
      <c r="I698" s="1558"/>
      <c r="J698" s="1558"/>
      <c r="K698" s="1558"/>
      <c r="L698" s="1558"/>
      <c r="M698" s="1558"/>
      <c r="N698" s="1558"/>
      <c r="O698" s="1558"/>
      <c r="P698" s="1558"/>
      <c r="Q698" s="1558"/>
      <c r="R698" s="1558"/>
      <c r="S698" s="1558"/>
      <c r="T698" s="1558"/>
      <c r="U698" s="1558"/>
      <c r="V698" s="1558"/>
      <c r="W698" s="1558"/>
      <c r="X698" s="1558"/>
      <c r="Y698" s="1558"/>
      <c r="Z698" s="1558"/>
      <c r="AA698" s="1558"/>
      <c r="AB698" s="1558"/>
      <c r="AC698" s="1558"/>
      <c r="AD698" s="1558"/>
      <c r="AE698" s="1558"/>
      <c r="AF698" s="1558"/>
      <c r="AG698" s="1558"/>
      <c r="AH698" s="1558"/>
      <c r="AI698" s="1558"/>
      <c r="AJ698" s="1558"/>
      <c r="AK698" s="1558"/>
      <c r="AL698" s="1558"/>
      <c r="AM698" s="1558"/>
      <c r="AN698" s="1558"/>
      <c r="AO698" s="1558"/>
      <c r="AP698" s="1558"/>
      <c r="AQ698" s="1558"/>
      <c r="AR698" s="1558"/>
      <c r="AS698" s="1558"/>
      <c r="AT698" s="1558"/>
      <c r="AU698" s="1558"/>
    </row>
    <row r="699" spans="1:47" ht="12.95" customHeight="1" x14ac:dyDescent="0.15">
      <c r="B699" s="1558" t="s">
        <v>659</v>
      </c>
      <c r="C699" s="1558"/>
      <c r="D699" s="1558"/>
      <c r="E699" s="1558"/>
      <c r="F699" s="1558"/>
      <c r="G699" s="1558"/>
      <c r="H699" s="1558"/>
      <c r="I699" s="1558"/>
      <c r="J699" s="1558"/>
      <c r="K699" s="1558"/>
      <c r="L699" s="1558"/>
      <c r="M699" s="1558"/>
      <c r="N699" s="1558"/>
      <c r="O699" s="1558"/>
      <c r="P699" s="1558"/>
      <c r="Q699" s="1558"/>
      <c r="R699" s="1558"/>
      <c r="S699" s="1558"/>
      <c r="T699" s="1558"/>
      <c r="U699" s="1558"/>
      <c r="V699" s="1558"/>
      <c r="W699" s="1558"/>
      <c r="X699" s="1558"/>
      <c r="Y699" s="1558"/>
      <c r="Z699" s="1558"/>
      <c r="AA699" s="1558"/>
      <c r="AB699" s="1558"/>
      <c r="AC699" s="1558"/>
      <c r="AD699" s="1558"/>
      <c r="AE699" s="1558"/>
      <c r="AF699" s="1558"/>
      <c r="AG699" s="1558"/>
      <c r="AH699" s="1558"/>
      <c r="AI699" s="1558"/>
      <c r="AJ699" s="1558"/>
      <c r="AK699" s="1558"/>
      <c r="AL699" s="1558"/>
      <c r="AM699" s="1558"/>
      <c r="AN699" s="1558"/>
      <c r="AO699" s="1558"/>
      <c r="AP699" s="1558"/>
      <c r="AQ699" s="1558"/>
      <c r="AR699" s="1558"/>
      <c r="AS699" s="1558"/>
      <c r="AT699" s="1558"/>
      <c r="AU699" s="1558"/>
    </row>
    <row r="700" spans="1:47" ht="12.95" customHeight="1" x14ac:dyDescent="0.15">
      <c r="B700" s="1558" t="s">
        <v>658</v>
      </c>
      <c r="C700" s="1558"/>
      <c r="D700" s="1558"/>
      <c r="E700" s="1558"/>
      <c r="F700" s="1558"/>
      <c r="G700" s="1558"/>
      <c r="H700" s="1558"/>
      <c r="I700" s="1558"/>
      <c r="J700" s="1558"/>
      <c r="K700" s="1558"/>
      <c r="L700" s="1558"/>
      <c r="M700" s="1558"/>
      <c r="N700" s="1558"/>
      <c r="O700" s="1558"/>
      <c r="P700" s="1558"/>
      <c r="Q700" s="1558"/>
      <c r="R700" s="1558"/>
      <c r="S700" s="1558"/>
      <c r="T700" s="1558"/>
      <c r="U700" s="1558"/>
      <c r="V700" s="1558"/>
      <c r="W700" s="1558"/>
      <c r="X700" s="1558"/>
      <c r="Y700" s="1558"/>
      <c r="Z700" s="1558"/>
      <c r="AA700" s="1558"/>
      <c r="AB700" s="1558"/>
      <c r="AC700" s="1558"/>
      <c r="AD700" s="1558"/>
      <c r="AE700" s="1558"/>
      <c r="AF700" s="1558"/>
      <c r="AG700" s="1558"/>
      <c r="AH700" s="1558"/>
      <c r="AI700" s="1558"/>
      <c r="AJ700" s="1558"/>
      <c r="AK700" s="1558"/>
      <c r="AL700" s="1558"/>
      <c r="AM700" s="1558"/>
      <c r="AN700" s="1558"/>
      <c r="AO700" s="1558"/>
      <c r="AP700" s="1558"/>
      <c r="AQ700" s="1558"/>
      <c r="AR700" s="1558"/>
      <c r="AS700" s="1558"/>
      <c r="AT700" s="1558"/>
      <c r="AU700" s="1545"/>
    </row>
    <row r="701" spans="1:47" ht="12.95" customHeight="1" x14ac:dyDescent="0.15">
      <c r="B701" s="1558" t="s">
        <v>657</v>
      </c>
      <c r="C701" s="1558"/>
      <c r="D701" s="1558"/>
      <c r="E701" s="1558"/>
      <c r="F701" s="1558"/>
      <c r="G701" s="1558"/>
      <c r="H701" s="1558"/>
      <c r="I701" s="1558"/>
      <c r="J701" s="1558"/>
      <c r="K701" s="1558"/>
      <c r="L701" s="1558"/>
      <c r="M701" s="1558"/>
      <c r="N701" s="1558"/>
      <c r="O701" s="1558"/>
      <c r="P701" s="1558"/>
      <c r="Q701" s="1558"/>
      <c r="R701" s="1558"/>
      <c r="S701" s="1558"/>
      <c r="T701" s="1558"/>
      <c r="U701" s="1558"/>
      <c r="V701" s="1558"/>
      <c r="W701" s="1558"/>
      <c r="X701" s="1558"/>
      <c r="Y701" s="1558"/>
      <c r="Z701" s="1558"/>
      <c r="AA701" s="1558"/>
      <c r="AB701" s="1558"/>
      <c r="AC701" s="1558"/>
      <c r="AD701" s="1558"/>
      <c r="AE701" s="1558"/>
      <c r="AF701" s="1558"/>
      <c r="AG701" s="1558"/>
      <c r="AH701" s="1558"/>
      <c r="AI701" s="1558"/>
      <c r="AJ701" s="1558"/>
      <c r="AK701" s="1558"/>
      <c r="AL701" s="1558"/>
      <c r="AM701" s="1558"/>
      <c r="AN701" s="1558"/>
      <c r="AO701" s="1558"/>
      <c r="AP701" s="1558"/>
      <c r="AQ701" s="1558"/>
      <c r="AR701" s="1558"/>
      <c r="AS701" s="1558"/>
      <c r="AT701" s="1558"/>
    </row>
    <row r="702" spans="1:47" ht="12.95" customHeight="1" x14ac:dyDescent="0.15">
      <c r="B702" s="1558" t="s">
        <v>656</v>
      </c>
      <c r="C702" s="1558"/>
      <c r="D702" s="1558"/>
      <c r="E702" s="1558"/>
      <c r="F702" s="1558"/>
      <c r="G702" s="1558"/>
      <c r="H702" s="1558"/>
      <c r="I702" s="1558"/>
      <c r="J702" s="1558"/>
      <c r="K702" s="1558"/>
      <c r="L702" s="1558"/>
      <c r="M702" s="1558"/>
      <c r="N702" s="1558"/>
      <c r="O702" s="1558"/>
      <c r="P702" s="1558"/>
      <c r="Q702" s="1558"/>
      <c r="R702" s="1558"/>
      <c r="S702" s="1558"/>
      <c r="T702" s="1558"/>
      <c r="U702" s="1558"/>
      <c r="V702" s="1558"/>
      <c r="W702" s="1558"/>
      <c r="X702" s="1558"/>
      <c r="Y702" s="1558"/>
      <c r="Z702" s="1558"/>
      <c r="AA702" s="1558"/>
      <c r="AB702" s="1558"/>
      <c r="AC702" s="1558"/>
      <c r="AD702" s="1558"/>
      <c r="AE702" s="1558"/>
      <c r="AF702" s="1558"/>
      <c r="AG702" s="1558"/>
      <c r="AH702" s="1558"/>
      <c r="AI702" s="1558"/>
      <c r="AJ702" s="1558"/>
      <c r="AK702" s="1558"/>
      <c r="AL702" s="1558"/>
      <c r="AM702" s="1558"/>
      <c r="AN702" s="1558"/>
      <c r="AO702" s="1558"/>
      <c r="AP702" s="1558"/>
      <c r="AQ702" s="1558"/>
      <c r="AR702" s="1558"/>
      <c r="AS702" s="1558"/>
      <c r="AT702" s="1558"/>
    </row>
    <row r="703" spans="1:47" ht="12.95" customHeight="1" x14ac:dyDescent="0.15">
      <c r="B703" s="1558" t="s">
        <v>655</v>
      </c>
      <c r="C703" s="1558"/>
      <c r="D703" s="1558"/>
      <c r="E703" s="1558"/>
      <c r="F703" s="1558"/>
      <c r="G703" s="1558"/>
      <c r="H703" s="1558"/>
      <c r="I703" s="1558"/>
      <c r="J703" s="1558"/>
      <c r="K703" s="1558"/>
      <c r="L703" s="1558"/>
      <c r="M703" s="1558"/>
      <c r="N703" s="1558"/>
      <c r="O703" s="1558"/>
      <c r="P703" s="1558"/>
      <c r="Q703" s="1558"/>
      <c r="R703" s="1558"/>
      <c r="S703" s="1558"/>
      <c r="T703" s="1558"/>
      <c r="U703" s="1558"/>
      <c r="V703" s="1558"/>
      <c r="W703" s="1558"/>
      <c r="X703" s="1558"/>
      <c r="Y703" s="1558"/>
      <c r="Z703" s="1558"/>
      <c r="AA703" s="1558"/>
      <c r="AB703" s="1558"/>
      <c r="AC703" s="1558"/>
      <c r="AD703" s="1558"/>
      <c r="AE703" s="1558"/>
      <c r="AF703" s="1558"/>
      <c r="AG703" s="1558"/>
      <c r="AH703" s="1558"/>
      <c r="AI703" s="1558"/>
      <c r="AJ703" s="1558"/>
      <c r="AK703" s="1558"/>
      <c r="AL703" s="1558"/>
      <c r="AM703" s="1558"/>
      <c r="AN703" s="1558"/>
      <c r="AO703" s="1558"/>
      <c r="AP703" s="1558"/>
      <c r="AQ703" s="1558"/>
      <c r="AR703" s="1558"/>
      <c r="AS703" s="1558"/>
      <c r="AT703" s="1558"/>
    </row>
    <row r="704" spans="1:47" ht="12.95" customHeight="1" x14ac:dyDescent="0.15">
      <c r="B704" s="1558" t="s">
        <v>654</v>
      </c>
      <c r="C704" s="1558"/>
      <c r="D704" s="1558"/>
      <c r="E704" s="1558"/>
      <c r="F704" s="1558"/>
      <c r="G704" s="1558"/>
      <c r="H704" s="1558"/>
      <c r="I704" s="1558"/>
      <c r="J704" s="1558"/>
      <c r="K704" s="1558"/>
      <c r="L704" s="1558"/>
      <c r="M704" s="1558"/>
      <c r="N704" s="1558"/>
      <c r="O704" s="1558"/>
      <c r="P704" s="1558"/>
      <c r="Q704" s="1558"/>
      <c r="R704" s="1558"/>
      <c r="S704" s="1558"/>
      <c r="T704" s="1558"/>
      <c r="U704" s="1558"/>
      <c r="V704" s="1558"/>
      <c r="W704" s="1558"/>
      <c r="X704" s="1558"/>
      <c r="Y704" s="1558"/>
      <c r="Z704" s="1558"/>
      <c r="AA704" s="1558"/>
      <c r="AB704" s="1558"/>
      <c r="AC704" s="1558"/>
      <c r="AD704" s="1558"/>
      <c r="AE704" s="1558"/>
      <c r="AF704" s="1558"/>
      <c r="AG704" s="1558"/>
      <c r="AH704" s="1558"/>
      <c r="AI704" s="1558"/>
      <c r="AJ704" s="1558"/>
      <c r="AK704" s="1558"/>
      <c r="AL704" s="1558"/>
      <c r="AM704" s="1558"/>
      <c r="AN704" s="1558"/>
      <c r="AO704" s="1558"/>
      <c r="AP704" s="1558"/>
      <c r="AQ704" s="1558"/>
      <c r="AR704" s="1558"/>
      <c r="AS704" s="1558"/>
      <c r="AT704" s="1558"/>
    </row>
    <row r="705" spans="2:48" ht="12.95" customHeight="1" x14ac:dyDescent="0.15">
      <c r="B705" s="3798" t="s">
        <v>653</v>
      </c>
      <c r="C705" s="3798"/>
      <c r="D705" s="3798"/>
      <c r="E705" s="3798"/>
      <c r="F705" s="3798"/>
      <c r="G705" s="3798"/>
      <c r="H705" s="3798"/>
      <c r="I705" s="3798"/>
      <c r="J705" s="3798"/>
      <c r="K705" s="3798"/>
      <c r="L705" s="3798"/>
      <c r="M705" s="3798"/>
      <c r="N705" s="3798"/>
      <c r="O705" s="3798"/>
      <c r="P705" s="3798"/>
      <c r="Q705" s="3798"/>
      <c r="R705" s="3798"/>
      <c r="S705" s="3798"/>
      <c r="T705" s="3798"/>
      <c r="U705" s="3798"/>
      <c r="V705" s="3798"/>
      <c r="W705" s="3798"/>
      <c r="X705" s="3798"/>
      <c r="Y705" s="3798"/>
      <c r="Z705" s="3798"/>
      <c r="AA705" s="3798"/>
      <c r="AB705" s="3798"/>
      <c r="AC705" s="3798"/>
      <c r="AD705" s="3798"/>
      <c r="AE705" s="3798"/>
      <c r="AF705" s="3798"/>
      <c r="AG705" s="3798"/>
      <c r="AH705" s="3798"/>
      <c r="AI705" s="3798"/>
      <c r="AJ705" s="3798"/>
      <c r="AK705" s="3798"/>
      <c r="AL705" s="3798"/>
      <c r="AM705" s="3798"/>
      <c r="AN705" s="3798"/>
      <c r="AO705" s="3798"/>
      <c r="AP705" s="3798"/>
      <c r="AQ705" s="3798"/>
      <c r="AR705" s="3798"/>
      <c r="AS705" s="3798"/>
      <c r="AT705" s="3798"/>
    </row>
    <row r="706" spans="2:48" ht="12.95" customHeight="1" x14ac:dyDescent="0.15">
      <c r="B706" s="3798"/>
      <c r="C706" s="3798"/>
      <c r="D706" s="3798"/>
      <c r="E706" s="3798"/>
      <c r="F706" s="3798"/>
      <c r="G706" s="3798"/>
      <c r="H706" s="3798"/>
      <c r="I706" s="3798"/>
      <c r="J706" s="3798"/>
      <c r="K706" s="3798"/>
      <c r="L706" s="3798"/>
      <c r="M706" s="3798"/>
      <c r="N706" s="3798"/>
      <c r="O706" s="3798"/>
      <c r="P706" s="3798"/>
      <c r="Q706" s="3798"/>
      <c r="R706" s="3798"/>
      <c r="S706" s="3798"/>
      <c r="T706" s="3798"/>
      <c r="U706" s="3798"/>
      <c r="V706" s="3798"/>
      <c r="W706" s="3798"/>
      <c r="X706" s="3798"/>
      <c r="Y706" s="3798"/>
      <c r="Z706" s="3798"/>
      <c r="AA706" s="3798"/>
      <c r="AB706" s="3798"/>
      <c r="AC706" s="3798"/>
      <c r="AD706" s="3798"/>
      <c r="AE706" s="3798"/>
      <c r="AF706" s="3798"/>
      <c r="AG706" s="3798"/>
      <c r="AH706" s="3798"/>
      <c r="AI706" s="3798"/>
      <c r="AJ706" s="3798"/>
      <c r="AK706" s="3798"/>
      <c r="AL706" s="3798"/>
      <c r="AM706" s="3798"/>
      <c r="AN706" s="3798"/>
      <c r="AO706" s="3798"/>
      <c r="AP706" s="3798"/>
      <c r="AQ706" s="3798"/>
      <c r="AR706" s="3798"/>
      <c r="AS706" s="3798"/>
      <c r="AT706" s="3798"/>
    </row>
    <row r="707" spans="2:48" ht="12.95" customHeight="1" x14ac:dyDescent="0.15">
      <c r="B707" s="3798" t="s">
        <v>652</v>
      </c>
      <c r="C707" s="3798"/>
      <c r="D707" s="3798"/>
      <c r="E707" s="3798"/>
      <c r="F707" s="3798"/>
      <c r="G707" s="3798"/>
      <c r="H707" s="3798"/>
      <c r="I707" s="3798"/>
      <c r="J707" s="3798"/>
      <c r="K707" s="3798"/>
      <c r="L707" s="3798"/>
      <c r="M707" s="3798"/>
      <c r="N707" s="3798"/>
      <c r="O707" s="3798"/>
      <c r="P707" s="3798"/>
      <c r="Q707" s="3798"/>
      <c r="R707" s="3798"/>
      <c r="S707" s="3798"/>
      <c r="T707" s="3798"/>
      <c r="U707" s="3798"/>
      <c r="V707" s="3798"/>
      <c r="W707" s="3798"/>
      <c r="X707" s="3798"/>
      <c r="Y707" s="3798"/>
      <c r="Z707" s="3798"/>
      <c r="AA707" s="3798"/>
      <c r="AB707" s="3798"/>
      <c r="AC707" s="3798"/>
      <c r="AD707" s="3798"/>
      <c r="AE707" s="3798"/>
      <c r="AF707" s="3798"/>
      <c r="AG707" s="3798"/>
      <c r="AH707" s="3798"/>
      <c r="AI707" s="3798"/>
      <c r="AJ707" s="3798"/>
      <c r="AK707" s="3798"/>
      <c r="AL707" s="3798"/>
      <c r="AM707" s="3798"/>
      <c r="AN707" s="3798"/>
      <c r="AO707" s="3798"/>
      <c r="AP707" s="3798"/>
      <c r="AQ707" s="3798"/>
      <c r="AR707" s="3798"/>
      <c r="AS707" s="3798"/>
      <c r="AT707" s="3798"/>
    </row>
    <row r="708" spans="2:48" ht="15" customHeight="1" x14ac:dyDescent="0.15">
      <c r="AV708" s="1372"/>
    </row>
    <row r="709" spans="2:48" ht="15" customHeight="1" x14ac:dyDescent="0.15"/>
    <row r="710" spans="2:48" ht="15" customHeight="1" x14ac:dyDescent="0.15"/>
    <row r="711" spans="2:48" ht="15" customHeight="1" x14ac:dyDescent="0.15"/>
    <row r="712" spans="2:48" ht="15" customHeight="1" x14ac:dyDescent="0.15"/>
    <row r="713" spans="2:48" ht="15" customHeight="1" x14ac:dyDescent="0.15"/>
    <row r="714" spans="2:48" ht="15" customHeight="1" x14ac:dyDescent="0.15"/>
    <row r="715" spans="2:48" ht="15" customHeight="1" x14ac:dyDescent="0.15"/>
    <row r="716" spans="2:48" ht="15" customHeight="1" x14ac:dyDescent="0.15"/>
    <row r="752" spans="1:19" x14ac:dyDescent="0.15">
      <c r="A752" s="1579"/>
      <c r="B752" s="1579"/>
      <c r="C752" s="1579"/>
      <c r="D752" s="1579"/>
      <c r="E752" s="1579"/>
      <c r="F752" s="1579"/>
      <c r="G752" s="1579"/>
      <c r="H752" s="1579"/>
      <c r="I752" s="1579"/>
      <c r="J752" s="1579"/>
      <c r="K752" s="1579"/>
      <c r="L752" s="1579"/>
      <c r="M752" s="1579"/>
      <c r="N752" s="1579"/>
      <c r="O752" s="1579"/>
      <c r="P752" s="1579"/>
      <c r="Q752" s="1579"/>
      <c r="R752" s="1579"/>
      <c r="S752" s="1579"/>
    </row>
    <row r="753" spans="1:19" x14ac:dyDescent="0.15">
      <c r="A753" s="1579"/>
      <c r="B753" s="1579"/>
      <c r="C753" s="1579"/>
      <c r="D753" s="1579"/>
      <c r="E753" s="1579"/>
      <c r="F753" s="1579"/>
      <c r="G753" s="1579"/>
      <c r="H753" s="1579"/>
      <c r="I753" s="1579"/>
      <c r="J753" s="1579"/>
      <c r="K753" s="1579"/>
      <c r="L753" s="1579"/>
      <c r="M753" s="1579"/>
      <c r="N753" s="1579"/>
      <c r="O753" s="1579"/>
      <c r="P753" s="1579"/>
      <c r="Q753" s="1579"/>
      <c r="R753" s="1579"/>
      <c r="S753" s="1579"/>
    </row>
    <row r="754" spans="1:19" x14ac:dyDescent="0.15">
      <c r="A754" s="1579"/>
      <c r="B754" s="1579"/>
      <c r="C754" s="1579"/>
      <c r="D754" s="1579"/>
      <c r="E754" s="1579"/>
      <c r="F754" s="1579"/>
      <c r="G754" s="1579"/>
      <c r="H754" s="1579"/>
      <c r="I754" s="1579"/>
      <c r="J754" s="1579"/>
      <c r="K754" s="1579"/>
      <c r="L754" s="1579"/>
      <c r="M754" s="1579"/>
      <c r="N754" s="1579"/>
      <c r="O754" s="1579"/>
      <c r="P754" s="1579"/>
      <c r="Q754" s="1579"/>
      <c r="R754" s="1579"/>
      <c r="S754" s="1579"/>
    </row>
    <row r="755" spans="1:19" x14ac:dyDescent="0.15">
      <c r="A755" s="1579"/>
      <c r="B755" s="1579"/>
      <c r="C755" s="1579"/>
      <c r="D755" s="1579"/>
      <c r="E755" s="1579"/>
      <c r="F755" s="1579"/>
      <c r="G755" s="1579"/>
      <c r="H755" s="1579"/>
      <c r="I755" s="1579"/>
      <c r="J755" s="1579"/>
      <c r="K755" s="1579"/>
      <c r="L755" s="1579"/>
      <c r="M755" s="1579"/>
      <c r="N755" s="1579"/>
      <c r="O755" s="1579"/>
      <c r="P755" s="1579"/>
      <c r="Q755" s="1579"/>
      <c r="R755" s="1579"/>
      <c r="S755" s="1579"/>
    </row>
    <row r="756" spans="1:19" x14ac:dyDescent="0.15">
      <c r="A756" s="1579"/>
      <c r="B756" s="1579"/>
      <c r="C756" s="1579"/>
      <c r="D756" s="1579"/>
      <c r="E756" s="1579"/>
      <c r="F756" s="1579"/>
      <c r="G756" s="1579"/>
      <c r="H756" s="1579"/>
      <c r="I756" s="1579"/>
      <c r="J756" s="1579"/>
      <c r="K756" s="1579"/>
      <c r="L756" s="1579"/>
      <c r="M756" s="1579"/>
      <c r="N756" s="1579"/>
      <c r="O756" s="1579"/>
      <c r="P756" s="1579"/>
      <c r="Q756" s="1579"/>
      <c r="R756" s="1579"/>
      <c r="S756" s="1579"/>
    </row>
    <row r="757" spans="1:19" x14ac:dyDescent="0.15">
      <c r="A757" s="1579"/>
      <c r="B757" s="1579"/>
      <c r="C757" s="1579"/>
      <c r="D757" s="1579"/>
      <c r="E757" s="1579"/>
      <c r="F757" s="1579"/>
      <c r="G757" s="1579"/>
      <c r="H757" s="1579"/>
      <c r="I757" s="1579"/>
      <c r="J757" s="1579"/>
      <c r="K757" s="1579"/>
      <c r="L757" s="1579"/>
      <c r="M757" s="1579"/>
      <c r="N757" s="1579"/>
      <c r="O757" s="1579"/>
      <c r="P757" s="1579"/>
      <c r="Q757" s="1579"/>
      <c r="R757" s="1579"/>
      <c r="S757" s="1579"/>
    </row>
    <row r="758" spans="1:19" x14ac:dyDescent="0.15">
      <c r="A758" s="1579"/>
      <c r="B758" s="1579"/>
      <c r="C758" s="1579"/>
      <c r="D758" s="1579"/>
      <c r="E758" s="1579"/>
      <c r="F758" s="1579"/>
      <c r="G758" s="1579"/>
      <c r="H758" s="1579"/>
      <c r="I758" s="1579"/>
      <c r="J758" s="1579"/>
      <c r="K758" s="1579"/>
      <c r="L758" s="1579"/>
      <c r="M758" s="1579"/>
      <c r="N758" s="1579"/>
      <c r="O758" s="1579"/>
      <c r="P758" s="1579"/>
      <c r="Q758" s="1579"/>
      <c r="R758" s="1579"/>
      <c r="S758" s="1579"/>
    </row>
    <row r="759" spans="1:19" x14ac:dyDescent="0.15">
      <c r="A759" s="1579"/>
      <c r="B759" s="1579"/>
      <c r="C759" s="1579"/>
      <c r="D759" s="1579"/>
      <c r="E759" s="1579"/>
      <c r="F759" s="1579"/>
      <c r="G759" s="1579"/>
      <c r="H759" s="1579"/>
      <c r="I759" s="1579"/>
      <c r="J759" s="1579"/>
      <c r="K759" s="1579"/>
      <c r="L759" s="1579"/>
      <c r="M759" s="1579"/>
      <c r="N759" s="1579"/>
      <c r="O759" s="1579"/>
      <c r="P759" s="1579"/>
      <c r="Q759" s="1579"/>
      <c r="R759" s="1579"/>
      <c r="S759" s="1579"/>
    </row>
    <row r="760" spans="1:19" x14ac:dyDescent="0.15">
      <c r="A760" s="1579"/>
      <c r="B760" s="1579"/>
      <c r="C760" s="1579"/>
      <c r="D760" s="1579"/>
      <c r="E760" s="1579"/>
      <c r="F760" s="1579"/>
      <c r="G760" s="1579"/>
      <c r="H760" s="1579"/>
      <c r="I760" s="1579"/>
      <c r="J760" s="1579"/>
      <c r="K760" s="1579"/>
      <c r="L760" s="1579"/>
      <c r="M760" s="1579"/>
      <c r="N760" s="1579"/>
      <c r="O760" s="1579"/>
      <c r="P760" s="1579"/>
      <c r="Q760" s="1579"/>
      <c r="R760" s="1579"/>
      <c r="S760" s="1579"/>
    </row>
    <row r="761" spans="1:19" x14ac:dyDescent="0.15">
      <c r="A761" s="1579"/>
      <c r="B761" s="1579"/>
      <c r="C761" s="1579"/>
      <c r="D761" s="1579"/>
      <c r="E761" s="1579"/>
      <c r="F761" s="1579"/>
      <c r="G761" s="1579"/>
      <c r="H761" s="1579"/>
      <c r="I761" s="1579"/>
      <c r="J761" s="1579"/>
      <c r="K761" s="1579"/>
      <c r="L761" s="1579"/>
      <c r="M761" s="1579"/>
      <c r="N761" s="1579"/>
      <c r="O761" s="1579"/>
      <c r="P761" s="1579"/>
      <c r="Q761" s="1579"/>
      <c r="R761" s="1579"/>
      <c r="S761" s="1579"/>
    </row>
    <row r="762" spans="1:19" x14ac:dyDescent="0.15">
      <c r="A762" s="1579"/>
      <c r="B762" s="1579"/>
      <c r="C762" s="1579"/>
      <c r="D762" s="1579"/>
      <c r="E762" s="1579"/>
      <c r="F762" s="1579"/>
      <c r="G762" s="1579"/>
      <c r="H762" s="1579"/>
      <c r="I762" s="1579"/>
      <c r="J762" s="1579"/>
      <c r="K762" s="1579"/>
      <c r="L762" s="1579"/>
      <c r="M762" s="1579"/>
      <c r="N762" s="1579"/>
      <c r="O762" s="1579"/>
      <c r="P762" s="1579"/>
      <c r="Q762" s="1579"/>
      <c r="R762" s="1579"/>
      <c r="S762" s="1579"/>
    </row>
    <row r="763" spans="1:19" x14ac:dyDescent="0.15">
      <c r="A763" s="1579"/>
      <c r="B763" s="1579"/>
      <c r="C763" s="1579"/>
      <c r="D763" s="1579"/>
      <c r="E763" s="1579"/>
      <c r="F763" s="1579"/>
      <c r="G763" s="1579"/>
      <c r="H763" s="1579"/>
      <c r="I763" s="1579"/>
      <c r="J763" s="1579"/>
      <c r="K763" s="1579"/>
      <c r="L763" s="1579"/>
      <c r="M763" s="1579"/>
      <c r="N763" s="1579"/>
      <c r="O763" s="1579"/>
      <c r="P763" s="1579"/>
      <c r="Q763" s="1579"/>
      <c r="R763" s="1579"/>
      <c r="S763" s="1579"/>
    </row>
    <row r="764" spans="1:19" x14ac:dyDescent="0.15">
      <c r="A764" s="1579"/>
      <c r="B764" s="1579"/>
      <c r="C764" s="1579"/>
      <c r="D764" s="1579"/>
      <c r="E764" s="1579"/>
      <c r="F764" s="1579"/>
      <c r="G764" s="1579"/>
      <c r="H764" s="1579"/>
      <c r="I764" s="1579"/>
      <c r="J764" s="1579"/>
      <c r="K764" s="1579"/>
      <c r="L764" s="1579"/>
      <c r="M764" s="1579"/>
      <c r="N764" s="1579"/>
      <c r="O764" s="1579"/>
      <c r="P764" s="1579"/>
      <c r="Q764" s="1579"/>
      <c r="R764" s="1579"/>
      <c r="S764" s="1579"/>
    </row>
    <row r="765" spans="1:19" x14ac:dyDescent="0.15">
      <c r="A765" s="1579"/>
      <c r="B765" s="1579"/>
      <c r="C765" s="1579"/>
      <c r="D765" s="1579"/>
      <c r="E765" s="1579"/>
      <c r="F765" s="1579"/>
      <c r="G765" s="1579"/>
      <c r="H765" s="1579"/>
      <c r="I765" s="1579"/>
      <c r="J765" s="1579"/>
      <c r="K765" s="1579"/>
      <c r="L765" s="1579"/>
      <c r="M765" s="1579"/>
      <c r="N765" s="1579"/>
      <c r="O765" s="1579"/>
      <c r="P765" s="1579"/>
      <c r="Q765" s="1579"/>
      <c r="R765" s="1579"/>
      <c r="S765" s="1579"/>
    </row>
    <row r="766" spans="1:19" x14ac:dyDescent="0.15">
      <c r="A766" s="1579"/>
      <c r="B766" s="1579"/>
      <c r="C766" s="1579"/>
      <c r="D766" s="1579"/>
      <c r="E766" s="1579"/>
      <c r="F766" s="1579"/>
      <c r="G766" s="1579"/>
      <c r="H766" s="1579"/>
      <c r="I766" s="1579"/>
      <c r="J766" s="1579"/>
      <c r="K766" s="1579"/>
      <c r="L766" s="1579"/>
      <c r="M766" s="1579"/>
      <c r="N766" s="1579"/>
      <c r="O766" s="1579"/>
      <c r="P766" s="1579"/>
      <c r="Q766" s="1579"/>
      <c r="R766" s="1579"/>
      <c r="S766" s="1579"/>
    </row>
    <row r="767" spans="1:19" x14ac:dyDescent="0.15">
      <c r="A767" s="1579"/>
      <c r="B767" s="1579"/>
      <c r="C767" s="1579"/>
      <c r="D767" s="1579"/>
      <c r="E767" s="1579"/>
      <c r="F767" s="1579"/>
      <c r="G767" s="1579"/>
      <c r="H767" s="1579"/>
      <c r="I767" s="1579"/>
      <c r="J767" s="1579"/>
      <c r="K767" s="1579"/>
      <c r="L767" s="1579"/>
      <c r="M767" s="1579"/>
      <c r="N767" s="1579"/>
      <c r="O767" s="1579"/>
      <c r="P767" s="1579"/>
      <c r="Q767" s="1579"/>
      <c r="R767" s="1579"/>
      <c r="S767" s="1579"/>
    </row>
    <row r="768" spans="1:19" x14ac:dyDescent="0.15">
      <c r="A768" s="1579"/>
      <c r="B768" s="1579"/>
      <c r="C768" s="1579"/>
      <c r="D768" s="1579"/>
      <c r="E768" s="1579"/>
      <c r="F768" s="1579"/>
      <c r="G768" s="1579"/>
      <c r="H768" s="1579"/>
      <c r="I768" s="1579"/>
      <c r="J768" s="1579"/>
      <c r="K768" s="1579"/>
      <c r="L768" s="1579"/>
      <c r="M768" s="1579"/>
      <c r="N768" s="1579"/>
      <c r="O768" s="1579"/>
      <c r="P768" s="1579"/>
      <c r="Q768" s="1579"/>
      <c r="R768" s="1579"/>
      <c r="S768" s="1579"/>
    </row>
    <row r="769" spans="1:19" x14ac:dyDescent="0.15">
      <c r="A769" s="1579"/>
      <c r="B769" s="1579"/>
      <c r="C769" s="1579"/>
      <c r="D769" s="1579"/>
      <c r="E769" s="1579"/>
      <c r="F769" s="1579"/>
      <c r="G769" s="1579"/>
      <c r="H769" s="1579"/>
      <c r="I769" s="1579"/>
      <c r="J769" s="1579"/>
      <c r="K769" s="1579"/>
      <c r="L769" s="1579"/>
      <c r="M769" s="1579"/>
      <c r="N769" s="1579"/>
      <c r="O769" s="1579"/>
      <c r="P769" s="1579"/>
      <c r="Q769" s="1579"/>
      <c r="R769" s="1579"/>
      <c r="S769" s="1579"/>
    </row>
    <row r="770" spans="1:19" x14ac:dyDescent="0.15">
      <c r="A770" s="1579"/>
      <c r="B770" s="1579"/>
      <c r="C770" s="1579"/>
      <c r="D770" s="1579"/>
      <c r="E770" s="1579"/>
      <c r="F770" s="1579"/>
      <c r="G770" s="1579"/>
      <c r="H770" s="1579"/>
      <c r="I770" s="1579"/>
      <c r="J770" s="1579"/>
      <c r="K770" s="1579"/>
      <c r="L770" s="1579"/>
      <c r="M770" s="1579"/>
      <c r="N770" s="1579"/>
      <c r="O770" s="1579"/>
      <c r="P770" s="1579"/>
      <c r="Q770" s="1579"/>
      <c r="R770" s="1579"/>
      <c r="S770" s="1579"/>
    </row>
    <row r="771" spans="1:19" x14ac:dyDescent="0.15">
      <c r="A771" s="1579"/>
      <c r="B771" s="1579"/>
      <c r="C771" s="1579"/>
      <c r="D771" s="1579"/>
      <c r="E771" s="1579"/>
      <c r="F771" s="1579"/>
      <c r="G771" s="1579"/>
      <c r="H771" s="1579"/>
      <c r="I771" s="1579"/>
      <c r="J771" s="1579"/>
      <c r="K771" s="1579"/>
      <c r="L771" s="1579"/>
      <c r="M771" s="1579"/>
      <c r="N771" s="1579"/>
      <c r="O771" s="1579"/>
      <c r="P771" s="1579"/>
      <c r="Q771" s="1579"/>
      <c r="R771" s="1579"/>
      <c r="S771" s="1579"/>
    </row>
    <row r="772" spans="1:19" x14ac:dyDescent="0.15">
      <c r="A772" s="1579"/>
      <c r="B772" s="1579"/>
      <c r="C772" s="1579"/>
      <c r="D772" s="1579"/>
      <c r="E772" s="1579"/>
      <c r="F772" s="1579"/>
      <c r="G772" s="1579"/>
      <c r="H772" s="1579"/>
      <c r="I772" s="1579"/>
      <c r="J772" s="1579"/>
      <c r="K772" s="1579"/>
      <c r="L772" s="1579"/>
      <c r="M772" s="1579"/>
      <c r="N772" s="1579"/>
      <c r="O772" s="1579"/>
      <c r="P772" s="1579"/>
      <c r="Q772" s="1579"/>
      <c r="R772" s="1579"/>
      <c r="S772" s="1579"/>
    </row>
    <row r="773" spans="1:19" x14ac:dyDescent="0.15">
      <c r="A773" s="1579"/>
      <c r="B773" s="1579"/>
      <c r="C773" s="1579"/>
      <c r="D773" s="1579"/>
      <c r="E773" s="1579"/>
      <c r="F773" s="1579"/>
      <c r="G773" s="1579"/>
      <c r="H773" s="1579"/>
      <c r="I773" s="1579"/>
      <c r="J773" s="1579"/>
      <c r="K773" s="1579"/>
      <c r="L773" s="1579"/>
      <c r="M773" s="1579"/>
      <c r="N773" s="1579"/>
      <c r="O773" s="1579"/>
      <c r="P773" s="1579"/>
      <c r="Q773" s="1579"/>
      <c r="R773" s="1579"/>
      <c r="S773" s="1579"/>
    </row>
    <row r="774" spans="1:19" x14ac:dyDescent="0.15">
      <c r="A774" s="1579"/>
      <c r="B774" s="1579"/>
      <c r="C774" s="1579"/>
      <c r="D774" s="1579"/>
      <c r="E774" s="1579"/>
      <c r="F774" s="1579"/>
      <c r="G774" s="1579"/>
      <c r="H774" s="1579"/>
      <c r="I774" s="1579"/>
      <c r="J774" s="1579"/>
      <c r="K774" s="1579"/>
      <c r="L774" s="1579"/>
      <c r="M774" s="1579"/>
      <c r="N774" s="1579"/>
      <c r="O774" s="1579"/>
      <c r="P774" s="1579"/>
      <c r="Q774" s="1579"/>
      <c r="R774" s="1579"/>
      <c r="S774" s="1579"/>
    </row>
    <row r="775" spans="1:19" x14ac:dyDescent="0.15">
      <c r="A775" s="1579"/>
      <c r="B775" s="1579"/>
      <c r="C775" s="1579"/>
      <c r="D775" s="1579"/>
      <c r="E775" s="1579"/>
      <c r="F775" s="1579"/>
      <c r="G775" s="1579"/>
      <c r="H775" s="1579"/>
      <c r="I775" s="1579"/>
      <c r="J775" s="1579"/>
      <c r="K775" s="1579"/>
      <c r="L775" s="1579"/>
      <c r="M775" s="1579"/>
      <c r="N775" s="1579"/>
      <c r="O775" s="1579"/>
      <c r="P775" s="1579"/>
      <c r="Q775" s="1579"/>
      <c r="R775" s="1579"/>
      <c r="S775" s="1579"/>
    </row>
    <row r="776" spans="1:19" x14ac:dyDescent="0.15">
      <c r="A776" s="1579"/>
      <c r="B776" s="1579"/>
      <c r="C776" s="1579"/>
      <c r="D776" s="1579"/>
      <c r="E776" s="1579"/>
      <c r="F776" s="1579"/>
      <c r="G776" s="1579"/>
      <c r="H776" s="1579"/>
      <c r="I776" s="1579"/>
      <c r="J776" s="1579"/>
      <c r="K776" s="1579"/>
      <c r="L776" s="1579"/>
      <c r="M776" s="1579"/>
      <c r="N776" s="1579"/>
      <c r="O776" s="1579"/>
      <c r="P776" s="1579"/>
      <c r="Q776" s="1579"/>
      <c r="R776" s="1579"/>
      <c r="S776" s="1579"/>
    </row>
    <row r="777" spans="1:19" x14ac:dyDescent="0.15">
      <c r="A777" s="1579"/>
      <c r="B777" s="1579"/>
      <c r="C777" s="1579"/>
      <c r="D777" s="1579"/>
      <c r="E777" s="1579"/>
      <c r="F777" s="1579"/>
      <c r="G777" s="1579"/>
      <c r="H777" s="1579"/>
      <c r="I777" s="1579"/>
      <c r="J777" s="1579"/>
      <c r="K777" s="1579"/>
      <c r="L777" s="1579"/>
      <c r="M777" s="1579"/>
      <c r="N777" s="1579"/>
      <c r="O777" s="1579"/>
      <c r="P777" s="1579"/>
      <c r="Q777" s="1579"/>
      <c r="R777" s="1579"/>
      <c r="S777" s="1579"/>
    </row>
    <row r="778" spans="1:19" x14ac:dyDescent="0.15">
      <c r="A778" s="1579"/>
      <c r="B778" s="1579"/>
      <c r="C778" s="1579"/>
      <c r="D778" s="1579"/>
      <c r="E778" s="1579"/>
      <c r="F778" s="1579"/>
      <c r="G778" s="1579"/>
      <c r="H778" s="1579"/>
      <c r="I778" s="1579"/>
      <c r="J778" s="1579"/>
      <c r="K778" s="1579"/>
      <c r="L778" s="1579"/>
      <c r="M778" s="1579"/>
      <c r="N778" s="1579"/>
      <c r="O778" s="1579"/>
      <c r="P778" s="1579"/>
      <c r="Q778" s="1579"/>
      <c r="R778" s="1579"/>
      <c r="S778" s="1579"/>
    </row>
    <row r="779" spans="1:19" x14ac:dyDescent="0.15">
      <c r="A779" s="1579"/>
      <c r="B779" s="1579"/>
      <c r="C779" s="1579"/>
      <c r="D779" s="1579"/>
      <c r="E779" s="1579"/>
      <c r="F779" s="1579"/>
      <c r="G779" s="1579"/>
      <c r="H779" s="1579"/>
      <c r="I779" s="1579"/>
      <c r="J779" s="1579"/>
      <c r="K779" s="1579"/>
      <c r="L779" s="1579"/>
      <c r="M779" s="1579"/>
      <c r="N779" s="1579"/>
      <c r="O779" s="1579"/>
      <c r="P779" s="1579"/>
      <c r="Q779" s="1579"/>
      <c r="R779" s="1579"/>
      <c r="S779" s="1579"/>
    </row>
    <row r="780" spans="1:19" x14ac:dyDescent="0.15">
      <c r="A780" s="1579"/>
      <c r="B780" s="1579"/>
      <c r="C780" s="1579"/>
      <c r="D780" s="1579"/>
      <c r="E780" s="1579"/>
      <c r="F780" s="1579"/>
      <c r="G780" s="1579"/>
      <c r="H780" s="1579"/>
      <c r="I780" s="1579"/>
      <c r="J780" s="1579"/>
      <c r="K780" s="1579"/>
      <c r="L780" s="1579"/>
      <c r="M780" s="1579"/>
      <c r="N780" s="1579"/>
      <c r="O780" s="1579"/>
      <c r="P780" s="1579"/>
      <c r="Q780" s="1579"/>
      <c r="R780" s="1579"/>
      <c r="S780" s="1579"/>
    </row>
    <row r="781" spans="1:19" x14ac:dyDescent="0.15">
      <c r="A781" s="1579"/>
      <c r="B781" s="1579"/>
      <c r="C781" s="1579"/>
      <c r="D781" s="1579"/>
      <c r="E781" s="1579"/>
      <c r="F781" s="1579"/>
      <c r="G781" s="1579"/>
      <c r="H781" s="1579"/>
      <c r="I781" s="1579"/>
      <c r="J781" s="1579"/>
      <c r="K781" s="1579"/>
      <c r="L781" s="1579"/>
      <c r="M781" s="1579"/>
      <c r="N781" s="1579"/>
      <c r="O781" s="1579"/>
      <c r="P781" s="1579"/>
      <c r="Q781" s="1579"/>
      <c r="R781" s="1579"/>
      <c r="S781" s="1579"/>
    </row>
    <row r="782" spans="1:19" x14ac:dyDescent="0.15">
      <c r="A782" s="1579"/>
      <c r="B782" s="1579"/>
      <c r="C782" s="1579"/>
      <c r="D782" s="1579"/>
      <c r="E782" s="1579"/>
      <c r="F782" s="1579"/>
      <c r="G782" s="1579"/>
      <c r="H782" s="1579"/>
      <c r="I782" s="1579"/>
      <c r="J782" s="1579"/>
      <c r="K782" s="1579"/>
      <c r="L782" s="1579"/>
      <c r="M782" s="1579"/>
      <c r="N782" s="1579"/>
      <c r="O782" s="1579"/>
      <c r="P782" s="1579"/>
      <c r="Q782" s="1579"/>
      <c r="R782" s="1579"/>
      <c r="S782" s="1579"/>
    </row>
    <row r="783" spans="1:19" x14ac:dyDescent="0.15">
      <c r="A783" s="1579"/>
      <c r="B783" s="1579"/>
      <c r="C783" s="1579"/>
      <c r="D783" s="1579"/>
      <c r="E783" s="1579"/>
      <c r="F783" s="1579"/>
      <c r="G783" s="1579"/>
      <c r="H783" s="1579"/>
      <c r="I783" s="1579"/>
      <c r="J783" s="1579"/>
      <c r="K783" s="1579"/>
      <c r="L783" s="1579"/>
      <c r="M783" s="1579"/>
      <c r="N783" s="1579"/>
      <c r="O783" s="1579"/>
      <c r="P783" s="1579"/>
      <c r="Q783" s="1579"/>
      <c r="R783" s="1579"/>
      <c r="S783" s="1579"/>
    </row>
    <row r="784" spans="1:19" x14ac:dyDescent="0.15">
      <c r="A784" s="1579"/>
      <c r="B784" s="1579"/>
      <c r="C784" s="1579"/>
      <c r="D784" s="1579"/>
      <c r="E784" s="1579"/>
      <c r="F784" s="1579"/>
      <c r="G784" s="1579"/>
      <c r="H784" s="1579"/>
      <c r="I784" s="1579"/>
      <c r="J784" s="1579"/>
      <c r="K784" s="1579"/>
      <c r="L784" s="1579"/>
      <c r="M784" s="1579"/>
      <c r="N784" s="1579"/>
      <c r="O784" s="1579"/>
      <c r="P784" s="1579"/>
      <c r="Q784" s="1579"/>
      <c r="R784" s="1579"/>
      <c r="S784" s="1579"/>
    </row>
    <row r="785" spans="1:19" x14ac:dyDescent="0.15">
      <c r="A785" s="1579"/>
      <c r="B785" s="1579"/>
      <c r="C785" s="1579"/>
      <c r="D785" s="1579"/>
      <c r="E785" s="1579"/>
      <c r="F785" s="1579"/>
      <c r="G785" s="1579"/>
      <c r="H785" s="1579"/>
      <c r="I785" s="1579"/>
      <c r="J785" s="1579"/>
      <c r="K785" s="1579"/>
      <c r="L785" s="1579"/>
      <c r="M785" s="1579"/>
      <c r="N785" s="1579"/>
      <c r="O785" s="1579"/>
      <c r="P785" s="1579"/>
      <c r="Q785" s="1579"/>
      <c r="R785" s="1579"/>
      <c r="S785" s="1579"/>
    </row>
    <row r="786" spans="1:19" x14ac:dyDescent="0.15">
      <c r="A786" s="1579"/>
      <c r="B786" s="1579"/>
      <c r="C786" s="1579"/>
      <c r="D786" s="1579"/>
      <c r="E786" s="1579"/>
      <c r="F786" s="1579"/>
      <c r="G786" s="1579"/>
      <c r="H786" s="1579"/>
      <c r="I786" s="1579"/>
      <c r="J786" s="1579"/>
      <c r="K786" s="1579"/>
      <c r="L786" s="1579"/>
      <c r="M786" s="1579"/>
      <c r="N786" s="1579"/>
      <c r="O786" s="1579"/>
      <c r="P786" s="1579"/>
      <c r="Q786" s="1579"/>
      <c r="R786" s="1579"/>
      <c r="S786" s="1579"/>
    </row>
    <row r="787" spans="1:19" x14ac:dyDescent="0.15">
      <c r="A787" s="1579"/>
      <c r="B787" s="1579"/>
      <c r="C787" s="1579"/>
      <c r="D787" s="1579"/>
      <c r="E787" s="1579"/>
      <c r="F787" s="1579"/>
      <c r="G787" s="1579"/>
      <c r="H787" s="1579"/>
      <c r="I787" s="1579"/>
      <c r="J787" s="1579"/>
      <c r="K787" s="1579"/>
      <c r="L787" s="1579"/>
      <c r="M787" s="1579"/>
      <c r="N787" s="1579"/>
      <c r="O787" s="1579"/>
      <c r="P787" s="1579"/>
      <c r="Q787" s="1579"/>
      <c r="R787" s="1579"/>
      <c r="S787" s="1579"/>
    </row>
    <row r="788" spans="1:19" x14ac:dyDescent="0.15">
      <c r="A788" s="1579"/>
      <c r="B788" s="1579"/>
      <c r="C788" s="1579"/>
      <c r="D788" s="1579"/>
      <c r="E788" s="1579"/>
      <c r="F788" s="1579"/>
      <c r="G788" s="1579"/>
      <c r="H788" s="1579"/>
      <c r="I788" s="1579"/>
      <c r="J788" s="1579"/>
      <c r="K788" s="1579"/>
      <c r="L788" s="1579"/>
      <c r="M788" s="1579"/>
      <c r="N788" s="1579"/>
      <c r="O788" s="1579"/>
      <c r="P788" s="1579"/>
      <c r="Q788" s="1579"/>
      <c r="R788" s="1579"/>
      <c r="S788" s="1579"/>
    </row>
    <row r="789" spans="1:19" x14ac:dyDescent="0.15">
      <c r="A789" s="1579"/>
      <c r="B789" s="1579"/>
      <c r="C789" s="1579"/>
      <c r="D789" s="1579"/>
      <c r="E789" s="1579"/>
      <c r="F789" s="1579"/>
      <c r="G789" s="1579"/>
      <c r="H789" s="1579"/>
      <c r="I789" s="1579"/>
      <c r="J789" s="1579"/>
      <c r="K789" s="1579"/>
      <c r="L789" s="1579"/>
      <c r="M789" s="1579"/>
      <c r="N789" s="1579"/>
      <c r="O789" s="1579"/>
      <c r="P789" s="1579"/>
      <c r="Q789" s="1579"/>
      <c r="R789" s="1579"/>
      <c r="S789" s="1579"/>
    </row>
    <row r="790" spans="1:19" x14ac:dyDescent="0.15">
      <c r="A790" s="1579"/>
      <c r="B790" s="1579"/>
      <c r="C790" s="1579"/>
      <c r="D790" s="1579"/>
      <c r="E790" s="1579"/>
      <c r="F790" s="1579"/>
      <c r="G790" s="1579"/>
      <c r="H790" s="1579"/>
      <c r="I790" s="1579"/>
      <c r="J790" s="1579"/>
      <c r="K790" s="1579"/>
      <c r="L790" s="1579"/>
      <c r="M790" s="1579"/>
      <c r="N790" s="1579"/>
      <c r="O790" s="1579"/>
      <c r="P790" s="1579"/>
      <c r="Q790" s="1579"/>
      <c r="R790" s="1579"/>
      <c r="S790" s="1579"/>
    </row>
    <row r="791" spans="1:19" x14ac:dyDescent="0.15">
      <c r="A791" s="1579"/>
      <c r="B791" s="1579"/>
      <c r="C791" s="1579"/>
      <c r="D791" s="1579"/>
      <c r="E791" s="1579"/>
      <c r="F791" s="1579"/>
      <c r="G791" s="1579"/>
      <c r="H791" s="1579"/>
      <c r="I791" s="1579"/>
      <c r="J791" s="1579"/>
      <c r="K791" s="1579"/>
      <c r="L791" s="1579"/>
      <c r="M791" s="1579"/>
      <c r="N791" s="1579"/>
      <c r="O791" s="1579"/>
      <c r="P791" s="1579"/>
      <c r="Q791" s="1579"/>
      <c r="R791" s="1579"/>
      <c r="S791" s="1579"/>
    </row>
    <row r="792" spans="1:19" x14ac:dyDescent="0.15">
      <c r="A792" s="1579"/>
      <c r="B792" s="1579"/>
      <c r="C792" s="1579"/>
      <c r="D792" s="1579"/>
      <c r="E792" s="1579"/>
      <c r="F792" s="1579"/>
      <c r="G792" s="1579"/>
      <c r="H792" s="1579"/>
      <c r="I792" s="1579"/>
      <c r="J792" s="1579"/>
      <c r="K792" s="1579"/>
      <c r="L792" s="1579"/>
      <c r="M792" s="1579"/>
      <c r="N792" s="1579"/>
      <c r="O792" s="1579"/>
      <c r="P792" s="1579"/>
      <c r="Q792" s="1579"/>
      <c r="R792" s="1579"/>
      <c r="S792" s="1579"/>
    </row>
    <row r="793" spans="1:19" x14ac:dyDescent="0.15">
      <c r="A793" s="1579"/>
      <c r="B793" s="1579"/>
      <c r="C793" s="1579"/>
      <c r="D793" s="1579"/>
      <c r="E793" s="1579"/>
      <c r="F793" s="1579"/>
      <c r="G793" s="1579"/>
      <c r="H793" s="1579"/>
      <c r="I793" s="1579"/>
      <c r="J793" s="1579"/>
      <c r="K793" s="1579"/>
      <c r="L793" s="1579"/>
      <c r="M793" s="1579"/>
      <c r="N793" s="1579"/>
      <c r="O793" s="1579"/>
      <c r="P793" s="1579"/>
      <c r="Q793" s="1579"/>
      <c r="R793" s="1579"/>
      <c r="S793" s="1579"/>
    </row>
    <row r="794" spans="1:19" x14ac:dyDescent="0.15">
      <c r="A794" s="1579"/>
      <c r="B794" s="1579"/>
      <c r="C794" s="1579"/>
      <c r="D794" s="1579"/>
      <c r="E794" s="1579"/>
      <c r="F794" s="1579"/>
      <c r="G794" s="1579"/>
      <c r="H794" s="1579"/>
      <c r="I794" s="1579"/>
      <c r="J794" s="1579"/>
      <c r="K794" s="1579"/>
      <c r="L794" s="1579"/>
      <c r="M794" s="1579"/>
      <c r="N794" s="1579"/>
      <c r="O794" s="1579"/>
      <c r="P794" s="1579"/>
      <c r="Q794" s="1579"/>
      <c r="R794" s="1579"/>
      <c r="S794" s="1579"/>
    </row>
    <row r="795" spans="1:19" x14ac:dyDescent="0.15">
      <c r="A795" s="1579"/>
      <c r="B795" s="1579"/>
      <c r="C795" s="1579"/>
      <c r="D795" s="1579"/>
      <c r="E795" s="1579"/>
      <c r="F795" s="1579"/>
      <c r="G795" s="1579"/>
      <c r="H795" s="1579"/>
      <c r="I795" s="1579"/>
      <c r="J795" s="1579"/>
      <c r="K795" s="1579"/>
      <c r="L795" s="1579"/>
      <c r="M795" s="1579"/>
      <c r="N795" s="1579"/>
      <c r="O795" s="1579"/>
      <c r="P795" s="1579"/>
      <c r="Q795" s="1579"/>
      <c r="R795" s="1579"/>
      <c r="S795" s="1579"/>
    </row>
    <row r="796" spans="1:19" x14ac:dyDescent="0.15">
      <c r="A796" s="1579"/>
      <c r="B796" s="1579"/>
      <c r="C796" s="1579"/>
      <c r="D796" s="1579"/>
      <c r="E796" s="1579"/>
      <c r="F796" s="1579"/>
      <c r="G796" s="1579"/>
      <c r="H796" s="1579"/>
      <c r="I796" s="1579"/>
      <c r="J796" s="1579"/>
      <c r="K796" s="1579"/>
      <c r="L796" s="1579"/>
      <c r="M796" s="1579"/>
      <c r="N796" s="1579"/>
      <c r="O796" s="1579"/>
      <c r="P796" s="1579"/>
      <c r="Q796" s="1579"/>
      <c r="R796" s="1579"/>
      <c r="S796" s="1579"/>
    </row>
    <row r="797" spans="1:19" x14ac:dyDescent="0.15">
      <c r="A797" s="1579"/>
      <c r="B797" s="1579"/>
      <c r="C797" s="1579"/>
      <c r="D797" s="1579"/>
      <c r="E797" s="1579"/>
      <c r="F797" s="1579"/>
      <c r="G797" s="1579"/>
      <c r="H797" s="1579"/>
      <c r="I797" s="1579"/>
      <c r="J797" s="1579"/>
      <c r="K797" s="1579"/>
      <c r="L797" s="1579"/>
      <c r="M797" s="1579"/>
      <c r="N797" s="1579"/>
      <c r="O797" s="1579"/>
      <c r="P797" s="1579"/>
      <c r="Q797" s="1579"/>
      <c r="R797" s="1579"/>
      <c r="S797" s="1579"/>
    </row>
    <row r="798" spans="1:19" x14ac:dyDescent="0.15">
      <c r="A798" s="1579"/>
      <c r="B798" s="1579"/>
      <c r="C798" s="1579"/>
      <c r="D798" s="1579"/>
      <c r="E798" s="1579"/>
      <c r="F798" s="1579"/>
      <c r="G798" s="1579"/>
      <c r="H798" s="1579"/>
      <c r="I798" s="1579"/>
      <c r="J798" s="1579"/>
      <c r="K798" s="1579"/>
      <c r="L798" s="1579"/>
      <c r="M798" s="1579"/>
      <c r="N798" s="1579"/>
      <c r="O798" s="1579"/>
      <c r="P798" s="1579"/>
      <c r="Q798" s="1579"/>
      <c r="R798" s="1579"/>
      <c r="S798" s="1579"/>
    </row>
    <row r="799" spans="1:19" x14ac:dyDescent="0.15">
      <c r="A799" s="1579"/>
      <c r="B799" s="1579"/>
      <c r="C799" s="1579"/>
      <c r="D799" s="1579"/>
      <c r="E799" s="1579"/>
      <c r="F799" s="1579"/>
      <c r="G799" s="1579"/>
      <c r="H799" s="1579"/>
      <c r="I799" s="1579"/>
      <c r="J799" s="1579"/>
      <c r="K799" s="1579"/>
      <c r="L799" s="1579"/>
      <c r="M799" s="1579"/>
      <c r="N799" s="1579"/>
      <c r="O799" s="1579"/>
      <c r="P799" s="1579"/>
      <c r="Q799" s="1579"/>
      <c r="R799" s="1579"/>
      <c r="S799" s="1579"/>
    </row>
    <row r="800" spans="1:19" x14ac:dyDescent="0.15">
      <c r="A800" s="1579"/>
      <c r="B800" s="1579"/>
      <c r="C800" s="1579"/>
      <c r="D800" s="1579"/>
      <c r="E800" s="1579"/>
      <c r="F800" s="1579"/>
      <c r="G800" s="1579"/>
      <c r="H800" s="1579"/>
      <c r="I800" s="1579"/>
      <c r="J800" s="1579"/>
      <c r="K800" s="1579"/>
      <c r="L800" s="1579"/>
      <c r="M800" s="1579"/>
      <c r="N800" s="1579"/>
      <c r="O800" s="1579"/>
      <c r="P800" s="1579"/>
      <c r="Q800" s="1579"/>
      <c r="R800" s="1579"/>
      <c r="S800" s="1579"/>
    </row>
    <row r="801" spans="1:19" x14ac:dyDescent="0.15">
      <c r="A801" s="1579"/>
      <c r="B801" s="1579"/>
      <c r="C801" s="1579"/>
      <c r="D801" s="1579"/>
      <c r="E801" s="1579"/>
      <c r="F801" s="1579"/>
      <c r="G801" s="1579"/>
      <c r="H801" s="1579"/>
      <c r="I801" s="1579"/>
      <c r="J801" s="1579"/>
      <c r="K801" s="1579"/>
      <c r="L801" s="1579"/>
      <c r="M801" s="1579"/>
      <c r="N801" s="1579"/>
      <c r="O801" s="1579"/>
      <c r="P801" s="1579"/>
      <c r="Q801" s="1579"/>
      <c r="R801" s="1579"/>
      <c r="S801" s="1579"/>
    </row>
    <row r="802" spans="1:19" x14ac:dyDescent="0.15">
      <c r="A802" s="1579"/>
      <c r="B802" s="1579"/>
      <c r="C802" s="1579"/>
      <c r="D802" s="1579"/>
      <c r="E802" s="1579"/>
      <c r="F802" s="1579"/>
      <c r="G802" s="1579"/>
      <c r="H802" s="1579"/>
      <c r="I802" s="1579"/>
      <c r="J802" s="1579"/>
      <c r="K802" s="1579"/>
      <c r="L802" s="1579"/>
      <c r="M802" s="1579"/>
      <c r="N802" s="1579"/>
      <c r="O802" s="1579"/>
      <c r="P802" s="1579"/>
      <c r="Q802" s="1579"/>
      <c r="R802" s="1579"/>
      <c r="S802" s="1579"/>
    </row>
    <row r="803" spans="1:19" x14ac:dyDescent="0.15">
      <c r="A803" s="1579"/>
      <c r="B803" s="1579"/>
      <c r="C803" s="1579"/>
      <c r="D803" s="1579"/>
      <c r="E803" s="1579"/>
      <c r="F803" s="1579"/>
      <c r="G803" s="1579"/>
      <c r="H803" s="1579"/>
      <c r="I803" s="1579"/>
      <c r="J803" s="1579"/>
      <c r="K803" s="1579"/>
      <c r="L803" s="1579"/>
      <c r="M803" s="1579"/>
      <c r="N803" s="1579"/>
      <c r="O803" s="1579"/>
      <c r="P803" s="1579"/>
      <c r="Q803" s="1579"/>
      <c r="R803" s="1579"/>
      <c r="S803" s="1579"/>
    </row>
    <row r="804" spans="1:19" x14ac:dyDescent="0.15">
      <c r="A804" s="1579"/>
      <c r="B804" s="1579"/>
      <c r="C804" s="1579"/>
      <c r="D804" s="1579"/>
      <c r="E804" s="1579"/>
      <c r="F804" s="1579"/>
      <c r="G804" s="1579"/>
      <c r="H804" s="1579"/>
      <c r="I804" s="1579"/>
      <c r="J804" s="1579"/>
      <c r="K804" s="1579"/>
      <c r="L804" s="1579"/>
      <c r="M804" s="1579"/>
      <c r="N804" s="1579"/>
      <c r="O804" s="1579"/>
      <c r="P804" s="1579"/>
      <c r="Q804" s="1579"/>
      <c r="R804" s="1579"/>
      <c r="S804" s="1579"/>
    </row>
    <row r="805" spans="1:19" x14ac:dyDescent="0.15">
      <c r="A805" s="1579"/>
      <c r="B805" s="1579"/>
      <c r="C805" s="1579"/>
      <c r="D805" s="1579"/>
      <c r="E805" s="1579"/>
      <c r="F805" s="1579"/>
      <c r="G805" s="1579"/>
      <c r="H805" s="1579"/>
      <c r="I805" s="1579"/>
      <c r="J805" s="1579"/>
      <c r="K805" s="1579"/>
      <c r="L805" s="1579"/>
      <c r="M805" s="1579"/>
      <c r="N805" s="1579"/>
      <c r="O805" s="1579"/>
      <c r="P805" s="1579"/>
      <c r="Q805" s="1579"/>
      <c r="R805" s="1579"/>
      <c r="S805" s="1579"/>
    </row>
    <row r="806" spans="1:19" x14ac:dyDescent="0.15">
      <c r="A806" s="1579"/>
      <c r="B806" s="1579"/>
      <c r="C806" s="1579"/>
      <c r="D806" s="1579"/>
      <c r="E806" s="1579"/>
      <c r="F806" s="1579"/>
      <c r="G806" s="1579"/>
      <c r="H806" s="1579"/>
      <c r="I806" s="1579"/>
      <c r="J806" s="1579"/>
      <c r="K806" s="1579"/>
      <c r="L806" s="1579"/>
      <c r="M806" s="1579"/>
      <c r="N806" s="1579"/>
      <c r="O806" s="1579"/>
      <c r="P806" s="1579"/>
      <c r="Q806" s="1579"/>
      <c r="R806" s="1579"/>
      <c r="S806" s="1579"/>
    </row>
    <row r="807" spans="1:19" x14ac:dyDescent="0.15">
      <c r="A807" s="1579"/>
      <c r="B807" s="1579"/>
      <c r="C807" s="1579"/>
      <c r="D807" s="1579"/>
      <c r="E807" s="1579"/>
      <c r="F807" s="1579"/>
      <c r="G807" s="1579"/>
      <c r="H807" s="1579"/>
      <c r="I807" s="1579"/>
      <c r="J807" s="1579"/>
      <c r="K807" s="1579"/>
      <c r="L807" s="1579"/>
      <c r="M807" s="1579"/>
      <c r="N807" s="1579"/>
      <c r="O807" s="1579"/>
      <c r="P807" s="1579"/>
      <c r="Q807" s="1579"/>
      <c r="R807" s="1579"/>
      <c r="S807" s="1579"/>
    </row>
    <row r="808" spans="1:19" x14ac:dyDescent="0.15">
      <c r="A808" s="1579"/>
      <c r="B808" s="1579"/>
      <c r="C808" s="1579"/>
      <c r="D808" s="1579"/>
      <c r="E808" s="1579"/>
      <c r="F808" s="1579"/>
      <c r="G808" s="1579"/>
      <c r="H808" s="1579"/>
      <c r="I808" s="1579"/>
      <c r="J808" s="1579"/>
      <c r="K808" s="1579"/>
      <c r="L808" s="1579"/>
      <c r="M808" s="1579"/>
      <c r="N808" s="1579"/>
      <c r="O808" s="1579"/>
      <c r="P808" s="1579"/>
      <c r="Q808" s="1579"/>
      <c r="R808" s="1579"/>
      <c r="S808" s="1579"/>
    </row>
    <row r="809" spans="1:19" x14ac:dyDescent="0.15">
      <c r="A809" s="1579"/>
      <c r="B809" s="1579"/>
      <c r="C809" s="1579"/>
      <c r="D809" s="1579"/>
      <c r="E809" s="1579"/>
      <c r="F809" s="1579"/>
      <c r="G809" s="1579"/>
      <c r="H809" s="1579"/>
      <c r="I809" s="1579"/>
      <c r="J809" s="1579"/>
      <c r="K809" s="1579"/>
      <c r="L809" s="1579"/>
      <c r="M809" s="1579"/>
      <c r="N809" s="1579"/>
      <c r="O809" s="1579"/>
      <c r="P809" s="1579"/>
      <c r="Q809" s="1579"/>
      <c r="R809" s="1579"/>
      <c r="S809" s="1579"/>
    </row>
    <row r="810" spans="1:19" x14ac:dyDescent="0.15">
      <c r="A810" s="1579"/>
      <c r="B810" s="1579"/>
      <c r="C810" s="1579"/>
      <c r="D810" s="1579"/>
      <c r="E810" s="1579"/>
      <c r="F810" s="1579"/>
      <c r="G810" s="1579"/>
      <c r="H810" s="1579"/>
      <c r="I810" s="1579"/>
      <c r="J810" s="1579"/>
      <c r="K810" s="1579"/>
      <c r="L810" s="1579"/>
      <c r="M810" s="1579"/>
      <c r="N810" s="1579"/>
      <c r="O810" s="1579"/>
      <c r="P810" s="1579"/>
      <c r="Q810" s="1579"/>
      <c r="R810" s="1579"/>
      <c r="S810" s="1579"/>
    </row>
    <row r="811" spans="1:19" x14ac:dyDescent="0.15">
      <c r="A811" s="1579"/>
      <c r="B811" s="1579"/>
      <c r="C811" s="1579"/>
      <c r="D811" s="1579"/>
      <c r="E811" s="1579"/>
      <c r="F811" s="1579"/>
      <c r="G811" s="1579"/>
      <c r="H811" s="1579"/>
      <c r="I811" s="1579"/>
      <c r="J811" s="1579"/>
      <c r="K811" s="1579"/>
      <c r="L811" s="1579"/>
      <c r="M811" s="1579"/>
      <c r="N811" s="1579"/>
      <c r="O811" s="1579"/>
      <c r="P811" s="1579"/>
      <c r="Q811" s="1579"/>
      <c r="R811" s="1579"/>
      <c r="S811" s="1579"/>
    </row>
    <row r="812" spans="1:19" x14ac:dyDescent="0.15">
      <c r="A812" s="1579"/>
      <c r="B812" s="1579"/>
      <c r="C812" s="1579"/>
      <c r="D812" s="1579"/>
      <c r="E812" s="1579"/>
      <c r="F812" s="1579"/>
      <c r="G812" s="1579"/>
      <c r="H812" s="1579"/>
      <c r="I812" s="1579"/>
      <c r="J812" s="1579"/>
      <c r="K812" s="1579"/>
      <c r="L812" s="1579"/>
      <c r="M812" s="1579"/>
      <c r="N812" s="1579"/>
      <c r="O812" s="1579"/>
      <c r="P812" s="1579"/>
      <c r="Q812" s="1579"/>
      <c r="R812" s="1579"/>
      <c r="S812" s="1579"/>
    </row>
    <row r="813" spans="1:19" x14ac:dyDescent="0.15">
      <c r="A813" s="1579"/>
      <c r="B813" s="1579"/>
      <c r="C813" s="1579"/>
      <c r="D813" s="1579"/>
      <c r="E813" s="1579"/>
      <c r="F813" s="1579"/>
      <c r="G813" s="1579"/>
      <c r="H813" s="1579"/>
      <c r="I813" s="1579"/>
      <c r="J813" s="1579"/>
      <c r="K813" s="1579"/>
      <c r="L813" s="1579"/>
      <c r="M813" s="1579"/>
      <c r="N813" s="1579"/>
      <c r="O813" s="1579"/>
      <c r="P813" s="1579"/>
      <c r="Q813" s="1579"/>
      <c r="R813" s="1579"/>
      <c r="S813" s="1579"/>
    </row>
    <row r="814" spans="1:19" x14ac:dyDescent="0.15">
      <c r="A814" s="1579"/>
      <c r="B814" s="1579"/>
      <c r="C814" s="1579"/>
      <c r="D814" s="1579"/>
      <c r="E814" s="1579"/>
      <c r="F814" s="1579"/>
      <c r="G814" s="1579"/>
      <c r="H814" s="1579"/>
      <c r="I814" s="1579"/>
      <c r="J814" s="1579"/>
      <c r="K814" s="1579"/>
      <c r="L814" s="1579"/>
      <c r="M814" s="1579"/>
      <c r="N814" s="1579"/>
      <c r="O814" s="1579"/>
      <c r="P814" s="1579"/>
      <c r="Q814" s="1579"/>
      <c r="R814" s="1579"/>
      <c r="S814" s="1579"/>
    </row>
    <row r="815" spans="1:19" x14ac:dyDescent="0.15">
      <c r="A815" s="1579"/>
      <c r="B815" s="1579"/>
      <c r="C815" s="1579"/>
      <c r="D815" s="1579"/>
      <c r="E815" s="1579"/>
      <c r="F815" s="1579"/>
      <c r="G815" s="1579"/>
      <c r="H815" s="1579"/>
      <c r="I815" s="1579"/>
      <c r="J815" s="1579"/>
      <c r="K815" s="1579"/>
      <c r="L815" s="1579"/>
      <c r="M815" s="1579"/>
      <c r="N815" s="1579"/>
      <c r="O815" s="1579"/>
      <c r="P815" s="1579"/>
      <c r="Q815" s="1579"/>
      <c r="R815" s="1579"/>
      <c r="S815" s="1579"/>
    </row>
    <row r="816" spans="1:19" x14ac:dyDescent="0.15">
      <c r="A816" s="1579"/>
      <c r="B816" s="1579"/>
      <c r="C816" s="1579"/>
      <c r="D816" s="1579"/>
      <c r="E816" s="1579"/>
      <c r="F816" s="1579"/>
      <c r="G816" s="1579"/>
      <c r="H816" s="1579"/>
      <c r="I816" s="1579"/>
      <c r="J816" s="1579"/>
      <c r="K816" s="1579"/>
      <c r="L816" s="1579"/>
      <c r="M816" s="1579"/>
      <c r="N816" s="1579"/>
      <c r="O816" s="1579"/>
      <c r="P816" s="1579"/>
      <c r="Q816" s="1579"/>
      <c r="R816" s="1579"/>
      <c r="S816" s="1579"/>
    </row>
    <row r="817" spans="1:19" x14ac:dyDescent="0.15">
      <c r="A817" s="1579"/>
      <c r="B817" s="1579"/>
      <c r="C817" s="1579"/>
      <c r="D817" s="1579"/>
      <c r="E817" s="1579"/>
      <c r="F817" s="1579"/>
      <c r="G817" s="1579"/>
      <c r="H817" s="1579"/>
      <c r="I817" s="1579"/>
      <c r="J817" s="1579"/>
      <c r="K817" s="1579"/>
      <c r="L817" s="1579"/>
      <c r="M817" s="1579"/>
      <c r="N817" s="1579"/>
      <c r="O817" s="1579"/>
      <c r="P817" s="1579"/>
      <c r="Q817" s="1579"/>
      <c r="R817" s="1579"/>
      <c r="S817" s="1579"/>
    </row>
    <row r="818" spans="1:19" x14ac:dyDescent="0.15">
      <c r="A818" s="1579"/>
      <c r="B818" s="1579"/>
      <c r="C818" s="1579"/>
      <c r="D818" s="1579"/>
      <c r="E818" s="1579"/>
      <c r="F818" s="1579"/>
      <c r="G818" s="1579"/>
      <c r="H818" s="1579"/>
      <c r="I818" s="1579"/>
      <c r="J818" s="1579"/>
      <c r="K818" s="1579"/>
      <c r="L818" s="1579"/>
      <c r="M818" s="1579"/>
      <c r="N818" s="1579"/>
      <c r="O818" s="1579"/>
      <c r="P818" s="1579"/>
      <c r="Q818" s="1579"/>
      <c r="R818" s="1579"/>
      <c r="S818" s="1579"/>
    </row>
    <row r="819" spans="1:19" x14ac:dyDescent="0.15">
      <c r="A819" s="1579"/>
      <c r="B819" s="1579"/>
      <c r="C819" s="1579"/>
      <c r="D819" s="1579"/>
      <c r="E819" s="1579"/>
      <c r="F819" s="1579"/>
      <c r="G819" s="1579"/>
      <c r="H819" s="1579"/>
      <c r="I819" s="1579"/>
      <c r="J819" s="1579"/>
      <c r="K819" s="1579"/>
      <c r="L819" s="1579"/>
      <c r="M819" s="1579"/>
      <c r="N819" s="1579"/>
      <c r="O819" s="1579"/>
      <c r="P819" s="1579"/>
      <c r="Q819" s="1579"/>
      <c r="R819" s="1579"/>
      <c r="S819" s="1579"/>
    </row>
    <row r="820" spans="1:19" x14ac:dyDescent="0.15">
      <c r="A820" s="1579"/>
      <c r="B820" s="1579"/>
      <c r="C820" s="1579"/>
      <c r="D820" s="1579"/>
      <c r="E820" s="1579"/>
      <c r="F820" s="1579"/>
      <c r="G820" s="1579"/>
      <c r="H820" s="1579"/>
      <c r="I820" s="1579"/>
      <c r="J820" s="1579"/>
      <c r="K820" s="1579"/>
      <c r="L820" s="1579"/>
      <c r="M820" s="1579"/>
      <c r="N820" s="1579"/>
      <c r="O820" s="1579"/>
      <c r="P820" s="1579"/>
      <c r="Q820" s="1579"/>
      <c r="R820" s="1579"/>
      <c r="S820" s="1579"/>
    </row>
    <row r="821" spans="1:19" x14ac:dyDescent="0.15">
      <c r="A821" s="1579"/>
      <c r="B821" s="1579"/>
      <c r="C821" s="1579"/>
      <c r="D821" s="1579"/>
      <c r="E821" s="1579"/>
      <c r="F821" s="1579"/>
      <c r="G821" s="1579"/>
      <c r="H821" s="1579"/>
      <c r="I821" s="1579"/>
      <c r="J821" s="1579"/>
      <c r="K821" s="1579"/>
      <c r="L821" s="1579"/>
      <c r="M821" s="1579"/>
      <c r="N821" s="1579"/>
      <c r="O821" s="1579"/>
      <c r="P821" s="1579"/>
      <c r="Q821" s="1579"/>
      <c r="R821" s="1579"/>
      <c r="S821" s="1579"/>
    </row>
    <row r="822" spans="1:19" x14ac:dyDescent="0.15">
      <c r="A822" s="1579"/>
      <c r="B822" s="1579"/>
      <c r="C822" s="1579"/>
      <c r="D822" s="1579"/>
      <c r="E822" s="1579"/>
      <c r="F822" s="1579"/>
      <c r="G822" s="1579"/>
      <c r="H822" s="1579"/>
      <c r="I822" s="1579"/>
      <c r="J822" s="1579"/>
      <c r="K822" s="1579"/>
      <c r="L822" s="1579"/>
      <c r="M822" s="1579"/>
      <c r="N822" s="1579"/>
      <c r="O822" s="1579"/>
      <c r="P822" s="1579"/>
      <c r="Q822" s="1579"/>
      <c r="R822" s="1579"/>
      <c r="S822" s="1579"/>
    </row>
    <row r="823" spans="1:19" x14ac:dyDescent="0.15">
      <c r="A823" s="1579"/>
      <c r="B823" s="1579"/>
      <c r="C823" s="1579"/>
      <c r="D823" s="1579"/>
      <c r="E823" s="1579"/>
      <c r="F823" s="1579"/>
      <c r="G823" s="1579"/>
      <c r="H823" s="1579"/>
      <c r="I823" s="1579"/>
      <c r="J823" s="1579"/>
      <c r="K823" s="1579"/>
      <c r="L823" s="1579"/>
      <c r="M823" s="1579"/>
      <c r="N823" s="1579"/>
      <c r="O823" s="1579"/>
      <c r="P823" s="1579"/>
      <c r="Q823" s="1579"/>
      <c r="R823" s="1579"/>
      <c r="S823" s="1579"/>
    </row>
    <row r="824" spans="1:19" x14ac:dyDescent="0.15">
      <c r="A824" s="1579"/>
      <c r="B824" s="1579"/>
      <c r="C824" s="1579"/>
      <c r="D824" s="1579"/>
      <c r="E824" s="1579"/>
      <c r="F824" s="1579"/>
      <c r="G824" s="1579"/>
      <c r="H824" s="1579"/>
      <c r="I824" s="1579"/>
      <c r="J824" s="1579"/>
      <c r="K824" s="1579"/>
      <c r="L824" s="1579"/>
      <c r="M824" s="1579"/>
      <c r="N824" s="1579"/>
      <c r="O824" s="1579"/>
      <c r="P824" s="1579"/>
      <c r="Q824" s="1579"/>
      <c r="R824" s="1579"/>
      <c r="S824" s="1579"/>
    </row>
    <row r="825" spans="1:19" x14ac:dyDescent="0.15">
      <c r="A825" s="1579"/>
      <c r="B825" s="1579"/>
      <c r="C825" s="1579"/>
      <c r="D825" s="1579"/>
      <c r="E825" s="1579"/>
      <c r="F825" s="1579"/>
      <c r="G825" s="1579"/>
      <c r="H825" s="1579"/>
      <c r="I825" s="1579"/>
      <c r="J825" s="1579"/>
      <c r="K825" s="1579"/>
      <c r="L825" s="1579"/>
      <c r="M825" s="1579"/>
      <c r="N825" s="1579"/>
      <c r="O825" s="1579"/>
      <c r="P825" s="1579"/>
      <c r="Q825" s="1579"/>
      <c r="R825" s="1579"/>
      <c r="S825" s="1579"/>
    </row>
    <row r="826" spans="1:19" x14ac:dyDescent="0.15">
      <c r="A826" s="1579"/>
      <c r="B826" s="1579"/>
      <c r="C826" s="1579"/>
      <c r="D826" s="1579"/>
      <c r="E826" s="1579"/>
      <c r="F826" s="1579"/>
      <c r="G826" s="1579"/>
      <c r="H826" s="1579"/>
      <c r="I826" s="1579"/>
      <c r="J826" s="1579"/>
      <c r="K826" s="1579"/>
      <c r="L826" s="1579"/>
      <c r="M826" s="1579"/>
      <c r="N826" s="1579"/>
      <c r="O826" s="1579"/>
      <c r="P826" s="1579"/>
      <c r="Q826" s="1579"/>
      <c r="R826" s="1579"/>
      <c r="S826" s="1579"/>
    </row>
    <row r="827" spans="1:19" x14ac:dyDescent="0.15">
      <c r="A827" s="1579"/>
      <c r="B827" s="1579"/>
      <c r="C827" s="1579"/>
      <c r="D827" s="1579"/>
      <c r="E827" s="1579"/>
      <c r="F827" s="1579"/>
      <c r="G827" s="1579"/>
      <c r="H827" s="1579"/>
      <c r="I827" s="1579"/>
      <c r="J827" s="1579"/>
      <c r="K827" s="1579"/>
      <c r="L827" s="1579"/>
      <c r="M827" s="1579"/>
      <c r="N827" s="1579"/>
      <c r="O827" s="1579"/>
      <c r="P827" s="1579"/>
      <c r="Q827" s="1579"/>
      <c r="R827" s="1579"/>
      <c r="S827" s="1579"/>
    </row>
    <row r="828" spans="1:19" x14ac:dyDescent="0.15">
      <c r="A828" s="1579"/>
      <c r="B828" s="1579"/>
      <c r="C828" s="1579"/>
      <c r="D828" s="1579"/>
      <c r="E828" s="1579"/>
      <c r="F828" s="1579"/>
      <c r="G828" s="1579"/>
      <c r="H828" s="1579"/>
      <c r="I828" s="1579"/>
      <c r="J828" s="1579"/>
      <c r="K828" s="1579"/>
      <c r="L828" s="1579"/>
      <c r="M828" s="1579"/>
      <c r="N828" s="1579"/>
      <c r="O828" s="1579"/>
      <c r="P828" s="1579"/>
      <c r="Q828" s="1579"/>
      <c r="R828" s="1579"/>
      <c r="S828" s="1579"/>
    </row>
    <row r="829" spans="1:19" x14ac:dyDescent="0.15">
      <c r="A829" s="1579"/>
      <c r="B829" s="1579"/>
      <c r="C829" s="1579"/>
      <c r="D829" s="1579"/>
      <c r="E829" s="1579"/>
      <c r="F829" s="1579"/>
      <c r="G829" s="1579"/>
      <c r="H829" s="1579"/>
      <c r="I829" s="1579"/>
      <c r="J829" s="1579"/>
      <c r="K829" s="1579"/>
      <c r="L829" s="1579"/>
      <c r="M829" s="1579"/>
      <c r="N829" s="1579"/>
      <c r="O829" s="1579"/>
      <c r="P829" s="1579"/>
      <c r="Q829" s="1579"/>
      <c r="R829" s="1579"/>
      <c r="S829" s="1579"/>
    </row>
    <row r="830" spans="1:19" x14ac:dyDescent="0.15">
      <c r="A830" s="1579"/>
      <c r="B830" s="1579"/>
      <c r="C830" s="1579"/>
      <c r="D830" s="1579"/>
      <c r="E830" s="1579"/>
      <c r="F830" s="1579"/>
      <c r="G830" s="1579"/>
      <c r="H830" s="1579"/>
      <c r="I830" s="1579"/>
      <c r="J830" s="1579"/>
      <c r="K830" s="1579"/>
      <c r="L830" s="1579"/>
      <c r="M830" s="1579"/>
      <c r="N830" s="1579"/>
      <c r="O830" s="1579"/>
      <c r="P830" s="1579"/>
      <c r="Q830" s="1579"/>
      <c r="R830" s="1579"/>
      <c r="S830" s="1579"/>
    </row>
    <row r="831" spans="1:19" x14ac:dyDescent="0.15">
      <c r="A831" s="1579"/>
      <c r="B831" s="1579"/>
      <c r="C831" s="1579"/>
      <c r="D831" s="1579"/>
      <c r="E831" s="1579"/>
      <c r="F831" s="1579"/>
      <c r="G831" s="1579"/>
      <c r="H831" s="1579"/>
      <c r="I831" s="1579"/>
      <c r="J831" s="1579"/>
      <c r="K831" s="1579"/>
      <c r="L831" s="1579"/>
      <c r="M831" s="1579"/>
      <c r="N831" s="1579"/>
      <c r="O831" s="1579"/>
      <c r="P831" s="1579"/>
      <c r="Q831" s="1579"/>
      <c r="R831" s="1579"/>
      <c r="S831" s="1579"/>
    </row>
    <row r="832" spans="1:19" x14ac:dyDescent="0.15">
      <c r="A832" s="1579"/>
      <c r="B832" s="1579"/>
      <c r="C832" s="1579"/>
      <c r="D832" s="1579"/>
      <c r="E832" s="1579"/>
      <c r="F832" s="1579"/>
      <c r="G832" s="1579"/>
      <c r="H832" s="1579"/>
      <c r="I832" s="1579"/>
      <c r="J832" s="1579"/>
      <c r="K832" s="1579"/>
      <c r="L832" s="1579"/>
      <c r="M832" s="1579"/>
      <c r="N832" s="1579"/>
      <c r="O832" s="1579"/>
      <c r="P832" s="1579"/>
      <c r="Q832" s="1579"/>
      <c r="R832" s="1579"/>
      <c r="S832" s="1579"/>
    </row>
    <row r="833" spans="1:19" x14ac:dyDescent="0.15">
      <c r="A833" s="1579"/>
      <c r="B833" s="1579"/>
      <c r="C833" s="1579"/>
      <c r="D833" s="1579"/>
      <c r="E833" s="1579"/>
      <c r="F833" s="1579"/>
      <c r="G833" s="1579"/>
      <c r="H833" s="1579"/>
      <c r="I833" s="1579"/>
      <c r="J833" s="1579"/>
      <c r="K833" s="1579"/>
      <c r="L833" s="1579"/>
      <c r="M833" s="1579"/>
      <c r="N833" s="1579"/>
      <c r="O833" s="1579"/>
      <c r="P833" s="1579"/>
      <c r="Q833" s="1579"/>
      <c r="R833" s="1579"/>
      <c r="S833" s="1579"/>
    </row>
    <row r="834" spans="1:19" x14ac:dyDescent="0.15">
      <c r="A834" s="1579"/>
      <c r="B834" s="1579"/>
      <c r="C834" s="1579"/>
      <c r="D834" s="1579"/>
      <c r="E834" s="1579"/>
      <c r="F834" s="1579"/>
      <c r="G834" s="1579"/>
      <c r="H834" s="1579"/>
      <c r="I834" s="1579"/>
      <c r="J834" s="1579"/>
      <c r="K834" s="1579"/>
      <c r="L834" s="1579"/>
      <c r="M834" s="1579"/>
      <c r="N834" s="1579"/>
      <c r="O834" s="1579"/>
      <c r="P834" s="1579"/>
      <c r="Q834" s="1579"/>
      <c r="R834" s="1579"/>
      <c r="S834" s="1579"/>
    </row>
    <row r="835" spans="1:19" x14ac:dyDescent="0.15">
      <c r="A835" s="1579"/>
      <c r="B835" s="1579"/>
      <c r="C835" s="1579"/>
      <c r="D835" s="1579"/>
      <c r="E835" s="1579"/>
      <c r="F835" s="1579"/>
      <c r="G835" s="1579"/>
      <c r="H835" s="1579"/>
      <c r="I835" s="1579"/>
      <c r="J835" s="1579"/>
      <c r="K835" s="1579"/>
      <c r="L835" s="1579"/>
      <c r="M835" s="1579"/>
      <c r="N835" s="1579"/>
      <c r="O835" s="1579"/>
      <c r="P835" s="1579"/>
      <c r="Q835" s="1579"/>
      <c r="R835" s="1579"/>
      <c r="S835" s="1579"/>
    </row>
    <row r="836" spans="1:19" x14ac:dyDescent="0.15">
      <c r="A836" s="1579"/>
      <c r="B836" s="1579"/>
      <c r="C836" s="1579"/>
      <c r="D836" s="1579"/>
      <c r="E836" s="1579"/>
      <c r="F836" s="1579"/>
      <c r="G836" s="1579"/>
      <c r="H836" s="1579"/>
      <c r="I836" s="1579"/>
      <c r="J836" s="1579"/>
      <c r="K836" s="1579"/>
      <c r="L836" s="1579"/>
      <c r="M836" s="1579"/>
      <c r="N836" s="1579"/>
      <c r="O836" s="1579"/>
      <c r="P836" s="1579"/>
      <c r="Q836" s="1579"/>
      <c r="R836" s="1579"/>
      <c r="S836" s="1579"/>
    </row>
    <row r="837" spans="1:19" x14ac:dyDescent="0.15">
      <c r="A837" s="1579"/>
      <c r="B837" s="1579"/>
      <c r="C837" s="1579"/>
      <c r="D837" s="1579"/>
      <c r="E837" s="1579"/>
      <c r="F837" s="1579"/>
      <c r="G837" s="1579"/>
      <c r="H837" s="1579"/>
      <c r="I837" s="1579"/>
      <c r="J837" s="1579"/>
      <c r="K837" s="1579"/>
      <c r="L837" s="1579"/>
      <c r="M837" s="1579"/>
      <c r="N837" s="1579"/>
      <c r="O837" s="1579"/>
      <c r="P837" s="1579"/>
      <c r="Q837" s="1579"/>
      <c r="R837" s="1579"/>
      <c r="S837" s="1579"/>
    </row>
    <row r="838" spans="1:19" x14ac:dyDescent="0.15">
      <c r="A838" s="1579"/>
      <c r="B838" s="1579"/>
      <c r="C838" s="1579"/>
      <c r="D838" s="1579"/>
      <c r="E838" s="1579"/>
      <c r="F838" s="1579"/>
      <c r="G838" s="1579"/>
      <c r="H838" s="1579"/>
      <c r="I838" s="1579"/>
      <c r="J838" s="1579"/>
      <c r="K838" s="1579"/>
      <c r="L838" s="1579"/>
      <c r="M838" s="1579"/>
      <c r="N838" s="1579"/>
      <c r="O838" s="1579"/>
      <c r="P838" s="1579"/>
      <c r="Q838" s="1579"/>
      <c r="R838" s="1579"/>
      <c r="S838" s="1579"/>
    </row>
    <row r="839" spans="1:19" x14ac:dyDescent="0.15">
      <c r="A839" s="1579"/>
      <c r="B839" s="1579"/>
      <c r="C839" s="1579"/>
      <c r="D839" s="1579"/>
      <c r="E839" s="1579"/>
      <c r="F839" s="1579"/>
      <c r="G839" s="1579"/>
      <c r="H839" s="1579"/>
      <c r="I839" s="1579"/>
      <c r="J839" s="1579"/>
      <c r="K839" s="1579"/>
      <c r="L839" s="1579"/>
      <c r="M839" s="1579"/>
      <c r="N839" s="1579"/>
      <c r="O839" s="1579"/>
      <c r="P839" s="1579"/>
      <c r="Q839" s="1579"/>
      <c r="R839" s="1579"/>
      <c r="S839" s="1579"/>
    </row>
    <row r="840" spans="1:19" x14ac:dyDescent="0.15">
      <c r="A840" s="1579"/>
      <c r="B840" s="1579"/>
      <c r="C840" s="1579"/>
      <c r="D840" s="1579"/>
      <c r="E840" s="1579"/>
      <c r="F840" s="1579"/>
      <c r="G840" s="1579"/>
      <c r="H840" s="1579"/>
      <c r="I840" s="1579"/>
      <c r="J840" s="1579"/>
      <c r="K840" s="1579"/>
      <c r="L840" s="1579"/>
      <c r="M840" s="1579"/>
      <c r="N840" s="1579"/>
      <c r="O840" s="1579"/>
      <c r="P840" s="1579"/>
      <c r="Q840" s="1579"/>
      <c r="R840" s="1579"/>
      <c r="S840" s="1579"/>
    </row>
    <row r="841" spans="1:19" x14ac:dyDescent="0.15">
      <c r="A841" s="1579"/>
      <c r="B841" s="1579"/>
      <c r="C841" s="1579"/>
      <c r="D841" s="1579"/>
      <c r="E841" s="1579"/>
      <c r="F841" s="1579"/>
      <c r="G841" s="1579"/>
      <c r="H841" s="1579"/>
      <c r="I841" s="1579"/>
      <c r="J841" s="1579"/>
      <c r="K841" s="1579"/>
      <c r="L841" s="1579"/>
      <c r="M841" s="1579"/>
      <c r="N841" s="1579"/>
      <c r="O841" s="1579"/>
      <c r="P841" s="1579"/>
      <c r="Q841" s="1579"/>
      <c r="R841" s="1579"/>
      <c r="S841" s="1579"/>
    </row>
    <row r="842" spans="1:19" x14ac:dyDescent="0.15">
      <c r="A842" s="1579"/>
      <c r="B842" s="1579"/>
      <c r="C842" s="1579"/>
      <c r="D842" s="1579"/>
      <c r="E842" s="1579"/>
      <c r="F842" s="1579"/>
      <c r="G842" s="1579"/>
      <c r="H842" s="1579"/>
      <c r="I842" s="1579"/>
      <c r="J842" s="1579"/>
      <c r="K842" s="1579"/>
      <c r="L842" s="1579"/>
      <c r="M842" s="1579"/>
      <c r="N842" s="1579"/>
      <c r="O842" s="1579"/>
      <c r="P842" s="1579"/>
      <c r="Q842" s="1579"/>
      <c r="R842" s="1579"/>
      <c r="S842" s="1579"/>
    </row>
    <row r="843" spans="1:19" x14ac:dyDescent="0.15">
      <c r="A843" s="1579"/>
      <c r="B843" s="1579"/>
      <c r="C843" s="1579"/>
      <c r="D843" s="1579"/>
      <c r="E843" s="1579"/>
      <c r="F843" s="1579"/>
      <c r="G843" s="1579"/>
      <c r="H843" s="1579"/>
      <c r="I843" s="1579"/>
      <c r="J843" s="1579"/>
      <c r="K843" s="1579"/>
      <c r="L843" s="1579"/>
      <c r="M843" s="1579"/>
      <c r="N843" s="1579"/>
      <c r="O843" s="1579"/>
      <c r="P843" s="1579"/>
      <c r="Q843" s="1579"/>
      <c r="R843" s="1579"/>
      <c r="S843" s="1579"/>
    </row>
    <row r="844" spans="1:19" x14ac:dyDescent="0.15">
      <c r="A844" s="1579"/>
      <c r="B844" s="1579"/>
      <c r="C844" s="1579"/>
      <c r="D844" s="1579"/>
      <c r="E844" s="1579"/>
      <c r="F844" s="1579"/>
      <c r="G844" s="1579"/>
      <c r="H844" s="1579"/>
      <c r="I844" s="1579"/>
      <c r="J844" s="1579"/>
      <c r="K844" s="1579"/>
      <c r="L844" s="1579"/>
      <c r="M844" s="1579"/>
      <c r="N844" s="1579"/>
      <c r="O844" s="1579"/>
      <c r="P844" s="1579"/>
      <c r="Q844" s="1579"/>
      <c r="R844" s="1579"/>
      <c r="S844" s="1579"/>
    </row>
    <row r="845" spans="1:19" x14ac:dyDescent="0.15">
      <c r="A845" s="1579"/>
      <c r="B845" s="1579"/>
      <c r="C845" s="1579"/>
      <c r="D845" s="1579"/>
      <c r="E845" s="1579"/>
      <c r="F845" s="1579"/>
      <c r="G845" s="1579"/>
      <c r="H845" s="1579"/>
      <c r="I845" s="1579"/>
      <c r="J845" s="1579"/>
      <c r="K845" s="1579"/>
      <c r="L845" s="1579"/>
      <c r="M845" s="1579"/>
      <c r="N845" s="1579"/>
      <c r="O845" s="1579"/>
      <c r="P845" s="1579"/>
      <c r="Q845" s="1579"/>
      <c r="R845" s="1579"/>
      <c r="S845" s="1579"/>
    </row>
    <row r="846" spans="1:19" x14ac:dyDescent="0.15">
      <c r="A846" s="1579"/>
      <c r="B846" s="1579"/>
      <c r="C846" s="1579"/>
      <c r="D846" s="1579"/>
      <c r="E846" s="1579"/>
      <c r="F846" s="1579"/>
      <c r="G846" s="1579"/>
      <c r="H846" s="1579"/>
      <c r="I846" s="1579"/>
      <c r="J846" s="1579"/>
      <c r="K846" s="1579"/>
      <c r="L846" s="1579"/>
      <c r="M846" s="1579"/>
      <c r="N846" s="1579"/>
      <c r="O846" s="1579"/>
      <c r="P846" s="1579"/>
      <c r="Q846" s="1579"/>
      <c r="R846" s="1579"/>
      <c r="S846" s="1579"/>
    </row>
    <row r="847" spans="1:19" x14ac:dyDescent="0.15">
      <c r="A847" s="1579"/>
      <c r="B847" s="1579"/>
      <c r="C847" s="1579"/>
      <c r="D847" s="1579"/>
      <c r="E847" s="1579"/>
      <c r="F847" s="1579"/>
      <c r="G847" s="1579"/>
      <c r="H847" s="1579"/>
      <c r="I847" s="1579"/>
      <c r="J847" s="1579"/>
      <c r="K847" s="1579"/>
      <c r="L847" s="1579"/>
      <c r="M847" s="1579"/>
      <c r="N847" s="1579"/>
      <c r="O847" s="1579"/>
      <c r="P847" s="1579"/>
      <c r="Q847" s="1579"/>
      <c r="R847" s="1579"/>
      <c r="S847" s="1579"/>
    </row>
    <row r="848" spans="1:19" x14ac:dyDescent="0.15">
      <c r="A848" s="1579"/>
      <c r="B848" s="1579"/>
      <c r="C848" s="1579"/>
      <c r="D848" s="1579"/>
      <c r="E848" s="1579"/>
      <c r="F848" s="1579"/>
      <c r="G848" s="1579"/>
      <c r="H848" s="1579"/>
      <c r="I848" s="1579"/>
      <c r="J848" s="1579"/>
      <c r="K848" s="1579"/>
      <c r="L848" s="1579"/>
      <c r="M848" s="1579"/>
      <c r="N848" s="1579"/>
      <c r="O848" s="1579"/>
      <c r="P848" s="1579"/>
      <c r="Q848" s="1579"/>
      <c r="R848" s="1579"/>
      <c r="S848" s="1579"/>
    </row>
    <row r="849" spans="1:19" x14ac:dyDescent="0.15">
      <c r="A849" s="1579"/>
      <c r="B849" s="1579"/>
      <c r="C849" s="1579"/>
      <c r="D849" s="1579"/>
      <c r="E849" s="1579"/>
      <c r="F849" s="1579"/>
      <c r="G849" s="1579"/>
      <c r="H849" s="1579"/>
      <c r="I849" s="1579"/>
      <c r="J849" s="1579"/>
      <c r="K849" s="1579"/>
      <c r="L849" s="1579"/>
      <c r="M849" s="1579"/>
      <c r="N849" s="1579"/>
      <c r="O849" s="1579"/>
      <c r="P849" s="1579"/>
      <c r="Q849" s="1579"/>
      <c r="R849" s="1579"/>
      <c r="S849" s="1579"/>
    </row>
    <row r="850" spans="1:19" x14ac:dyDescent="0.15">
      <c r="A850" s="1579"/>
      <c r="B850" s="1579"/>
      <c r="C850" s="1579"/>
      <c r="D850" s="1579"/>
      <c r="E850" s="1579"/>
      <c r="F850" s="1579"/>
      <c r="G850" s="1579"/>
      <c r="H850" s="1579"/>
      <c r="I850" s="1579"/>
      <c r="J850" s="1579"/>
      <c r="K850" s="1579"/>
      <c r="L850" s="1579"/>
      <c r="M850" s="1579"/>
      <c r="N850" s="1579"/>
      <c r="O850" s="1579"/>
      <c r="P850" s="1579"/>
      <c r="Q850" s="1579"/>
      <c r="R850" s="1579"/>
      <c r="S850" s="1579"/>
    </row>
    <row r="851" spans="1:19" x14ac:dyDescent="0.15">
      <c r="A851" s="1579"/>
      <c r="B851" s="1579"/>
      <c r="C851" s="1579"/>
      <c r="D851" s="1579"/>
      <c r="E851" s="1579"/>
      <c r="F851" s="1579"/>
      <c r="G851" s="1579"/>
      <c r="H851" s="1579"/>
      <c r="I851" s="1579"/>
      <c r="J851" s="1579"/>
      <c r="K851" s="1579"/>
      <c r="L851" s="1579"/>
      <c r="M851" s="1579"/>
      <c r="N851" s="1579"/>
      <c r="O851" s="1579"/>
      <c r="P851" s="1579"/>
      <c r="Q851" s="1579"/>
      <c r="R851" s="1579"/>
      <c r="S851" s="1579"/>
    </row>
    <row r="852" spans="1:19" x14ac:dyDescent="0.15">
      <c r="A852" s="1579"/>
      <c r="B852" s="1579"/>
      <c r="C852" s="1579"/>
      <c r="D852" s="1579"/>
      <c r="E852" s="1579"/>
      <c r="F852" s="1579"/>
      <c r="G852" s="1579"/>
      <c r="H852" s="1579"/>
      <c r="I852" s="1579"/>
      <c r="J852" s="1579"/>
      <c r="K852" s="1579"/>
      <c r="L852" s="1579"/>
      <c r="M852" s="1579"/>
      <c r="N852" s="1579"/>
      <c r="O852" s="1579"/>
      <c r="P852" s="1579"/>
      <c r="Q852" s="1579"/>
      <c r="R852" s="1579"/>
      <c r="S852" s="1579"/>
    </row>
    <row r="853" spans="1:19" x14ac:dyDescent="0.15">
      <c r="A853" s="1579"/>
      <c r="B853" s="1579"/>
      <c r="C853" s="1579"/>
      <c r="D853" s="1579"/>
      <c r="E853" s="1579"/>
      <c r="F853" s="1579"/>
      <c r="G853" s="1579"/>
      <c r="H853" s="1579"/>
      <c r="I853" s="1579"/>
      <c r="J853" s="1579"/>
      <c r="K853" s="1579"/>
      <c r="L853" s="1579"/>
      <c r="M853" s="1579"/>
      <c r="N853" s="1579"/>
      <c r="O853" s="1579"/>
      <c r="P853" s="1579"/>
      <c r="Q853" s="1579"/>
      <c r="R853" s="1579"/>
      <c r="S853" s="1579"/>
    </row>
    <row r="854" spans="1:19" x14ac:dyDescent="0.15">
      <c r="A854" s="1579"/>
      <c r="B854" s="1579"/>
      <c r="C854" s="1579"/>
      <c r="D854" s="1579"/>
      <c r="E854" s="1579"/>
      <c r="F854" s="1579"/>
      <c r="G854" s="1579"/>
      <c r="H854" s="1579"/>
      <c r="I854" s="1579"/>
      <c r="J854" s="1579"/>
      <c r="K854" s="1579"/>
      <c r="L854" s="1579"/>
      <c r="M854" s="1579"/>
      <c r="N854" s="1579"/>
      <c r="O854" s="1579"/>
      <c r="P854" s="1579"/>
      <c r="Q854" s="1579"/>
      <c r="R854" s="1579"/>
      <c r="S854" s="1579"/>
    </row>
    <row r="855" spans="1:19" x14ac:dyDescent="0.15">
      <c r="A855" s="1579"/>
      <c r="B855" s="1579"/>
      <c r="C855" s="1579"/>
      <c r="D855" s="1579"/>
      <c r="E855" s="1579"/>
      <c r="F855" s="1579"/>
      <c r="G855" s="1579"/>
      <c r="H855" s="1579"/>
      <c r="I855" s="1579"/>
      <c r="J855" s="1579"/>
      <c r="K855" s="1579"/>
      <c r="L855" s="1579"/>
      <c r="M855" s="1579"/>
      <c r="N855" s="1579"/>
      <c r="O855" s="1579"/>
      <c r="P855" s="1579"/>
      <c r="Q855" s="1579"/>
      <c r="R855" s="1579"/>
      <c r="S855" s="1579"/>
    </row>
    <row r="856" spans="1:19" x14ac:dyDescent="0.15">
      <c r="A856" s="1579"/>
      <c r="B856" s="1579"/>
      <c r="C856" s="1579"/>
      <c r="D856" s="1579"/>
      <c r="E856" s="1579"/>
      <c r="F856" s="1579"/>
      <c r="G856" s="1579"/>
      <c r="H856" s="1579"/>
      <c r="I856" s="1579"/>
      <c r="J856" s="1579"/>
      <c r="K856" s="1579"/>
      <c r="L856" s="1579"/>
      <c r="M856" s="1579"/>
      <c r="N856" s="1579"/>
      <c r="O856" s="1579"/>
      <c r="P856" s="1579"/>
      <c r="Q856" s="1579"/>
      <c r="R856" s="1579"/>
      <c r="S856" s="1579"/>
    </row>
    <row r="857" spans="1:19" x14ac:dyDescent="0.15">
      <c r="A857" s="1579"/>
      <c r="B857" s="1579"/>
      <c r="C857" s="1579"/>
      <c r="D857" s="1579"/>
      <c r="E857" s="1579"/>
      <c r="F857" s="1579"/>
      <c r="G857" s="1579"/>
      <c r="H857" s="1579"/>
      <c r="I857" s="1579"/>
      <c r="J857" s="1579"/>
      <c r="K857" s="1579"/>
      <c r="L857" s="1579"/>
      <c r="M857" s="1579"/>
      <c r="N857" s="1579"/>
      <c r="O857" s="1579"/>
      <c r="P857" s="1579"/>
      <c r="Q857" s="1579"/>
      <c r="R857" s="1579"/>
      <c r="S857" s="1579"/>
    </row>
    <row r="858" spans="1:19" x14ac:dyDescent="0.15">
      <c r="A858" s="1579"/>
      <c r="B858" s="1579"/>
      <c r="C858" s="1579"/>
      <c r="D858" s="1579"/>
      <c r="E858" s="1579"/>
      <c r="F858" s="1579"/>
      <c r="G858" s="1579"/>
      <c r="H858" s="1579"/>
      <c r="I858" s="1579"/>
      <c r="J858" s="1579"/>
      <c r="K858" s="1579"/>
      <c r="L858" s="1579"/>
      <c r="M858" s="1579"/>
      <c r="N858" s="1579"/>
      <c r="O858" s="1579"/>
      <c r="P858" s="1579"/>
      <c r="Q858" s="1579"/>
      <c r="R858" s="1579"/>
      <c r="S858" s="1579"/>
    </row>
    <row r="859" spans="1:19" x14ac:dyDescent="0.15">
      <c r="A859" s="1579"/>
      <c r="B859" s="1579"/>
      <c r="C859" s="1579"/>
      <c r="D859" s="1579"/>
      <c r="E859" s="1579"/>
      <c r="F859" s="1579"/>
      <c r="G859" s="1579"/>
      <c r="H859" s="1579"/>
      <c r="I859" s="1579"/>
      <c r="J859" s="1579"/>
      <c r="K859" s="1579"/>
      <c r="L859" s="1579"/>
      <c r="M859" s="1579"/>
      <c r="N859" s="1579"/>
      <c r="O859" s="1579"/>
      <c r="P859" s="1579"/>
      <c r="Q859" s="1579"/>
      <c r="R859" s="1579"/>
      <c r="S859" s="1579"/>
    </row>
    <row r="860" spans="1:19" x14ac:dyDescent="0.15">
      <c r="A860" s="1579"/>
      <c r="B860" s="1579"/>
      <c r="C860" s="1579"/>
      <c r="D860" s="1579"/>
      <c r="E860" s="1579"/>
      <c r="F860" s="1579"/>
      <c r="G860" s="1579"/>
      <c r="H860" s="1579"/>
      <c r="I860" s="1579"/>
      <c r="J860" s="1579"/>
      <c r="K860" s="1579"/>
      <c r="L860" s="1579"/>
      <c r="M860" s="1579"/>
      <c r="N860" s="1579"/>
      <c r="O860" s="1579"/>
      <c r="P860" s="1579"/>
      <c r="Q860" s="1579"/>
      <c r="R860" s="1579"/>
      <c r="S860" s="1579"/>
    </row>
    <row r="861" spans="1:19" x14ac:dyDescent="0.15">
      <c r="A861" s="1579"/>
      <c r="B861" s="1579"/>
      <c r="C861" s="1579"/>
      <c r="D861" s="1579"/>
      <c r="E861" s="1579"/>
      <c r="F861" s="1579"/>
      <c r="G861" s="1579"/>
      <c r="H861" s="1579"/>
      <c r="I861" s="1579"/>
      <c r="J861" s="1579"/>
      <c r="K861" s="1579"/>
      <c r="L861" s="1579"/>
      <c r="M861" s="1579"/>
      <c r="N861" s="1579"/>
      <c r="O861" s="1579"/>
      <c r="P861" s="1579"/>
      <c r="Q861" s="1579"/>
      <c r="R861" s="1579"/>
      <c r="S861" s="1579"/>
    </row>
    <row r="862" spans="1:19" x14ac:dyDescent="0.15">
      <c r="A862" s="1579"/>
      <c r="B862" s="1579"/>
      <c r="C862" s="1579"/>
      <c r="D862" s="1579"/>
      <c r="E862" s="1579"/>
      <c r="F862" s="1579"/>
      <c r="G862" s="1579"/>
      <c r="H862" s="1579"/>
      <c r="I862" s="1579"/>
      <c r="J862" s="1579"/>
      <c r="K862" s="1579"/>
      <c r="L862" s="1579"/>
      <c r="M862" s="1579"/>
      <c r="N862" s="1579"/>
      <c r="O862" s="1579"/>
      <c r="P862" s="1579"/>
      <c r="Q862" s="1579"/>
      <c r="R862" s="1579"/>
      <c r="S862" s="1579"/>
    </row>
    <row r="863" spans="1:19" x14ac:dyDescent="0.15">
      <c r="A863" s="1579"/>
      <c r="B863" s="1579"/>
      <c r="C863" s="1579"/>
      <c r="D863" s="1579"/>
      <c r="E863" s="1579"/>
      <c r="F863" s="1579"/>
      <c r="G863" s="1579"/>
      <c r="H863" s="1579"/>
      <c r="I863" s="1579"/>
      <c r="J863" s="1579"/>
      <c r="K863" s="1579"/>
      <c r="L863" s="1579"/>
      <c r="M863" s="1579"/>
      <c r="N863" s="1579"/>
      <c r="O863" s="1579"/>
      <c r="P863" s="1579"/>
      <c r="Q863" s="1579"/>
      <c r="R863" s="1579"/>
      <c r="S863" s="1579"/>
    </row>
    <row r="864" spans="1:19" x14ac:dyDescent="0.15">
      <c r="A864" s="1579"/>
      <c r="B864" s="1579"/>
      <c r="C864" s="1579"/>
      <c r="D864" s="1579"/>
      <c r="E864" s="1579"/>
      <c r="F864" s="1579"/>
      <c r="G864" s="1579"/>
      <c r="H864" s="1579"/>
      <c r="I864" s="1579"/>
      <c r="J864" s="1579"/>
      <c r="K864" s="1579"/>
      <c r="L864" s="1579"/>
      <c r="M864" s="1579"/>
      <c r="N864" s="1579"/>
      <c r="O864" s="1579"/>
      <c r="P864" s="1579"/>
      <c r="Q864" s="1579"/>
      <c r="R864" s="1579"/>
      <c r="S864" s="1579"/>
    </row>
    <row r="865" spans="1:19" x14ac:dyDescent="0.15">
      <c r="A865" s="1579"/>
      <c r="B865" s="1579"/>
      <c r="C865" s="1579"/>
      <c r="D865" s="1579"/>
      <c r="E865" s="1579"/>
      <c r="F865" s="1579"/>
      <c r="G865" s="1579"/>
      <c r="H865" s="1579"/>
      <c r="I865" s="1579"/>
      <c r="J865" s="1579"/>
      <c r="K865" s="1579"/>
      <c r="L865" s="1579"/>
      <c r="M865" s="1579"/>
      <c r="N865" s="1579"/>
      <c r="O865" s="1579"/>
      <c r="P865" s="1579"/>
      <c r="Q865" s="1579"/>
      <c r="R865" s="1579"/>
      <c r="S865" s="1579"/>
    </row>
    <row r="866" spans="1:19" x14ac:dyDescent="0.15">
      <c r="A866" s="1579"/>
      <c r="B866" s="1579"/>
      <c r="C866" s="1579"/>
      <c r="D866" s="1579"/>
      <c r="E866" s="1579"/>
      <c r="F866" s="1579"/>
      <c r="G866" s="1579"/>
      <c r="H866" s="1579"/>
      <c r="I866" s="1579"/>
      <c r="J866" s="1579"/>
      <c r="K866" s="1579"/>
      <c r="L866" s="1579"/>
      <c r="M866" s="1579"/>
      <c r="N866" s="1579"/>
      <c r="O866" s="1579"/>
      <c r="P866" s="1579"/>
      <c r="Q866" s="1579"/>
      <c r="R866" s="1579"/>
      <c r="S866" s="1579"/>
    </row>
    <row r="867" spans="1:19" x14ac:dyDescent="0.15">
      <c r="A867" s="1579"/>
      <c r="B867" s="1579"/>
      <c r="C867" s="1579"/>
      <c r="D867" s="1579"/>
      <c r="E867" s="1579"/>
      <c r="F867" s="1579"/>
      <c r="G867" s="1579"/>
      <c r="H867" s="1579"/>
      <c r="I867" s="1579"/>
      <c r="J867" s="1579"/>
      <c r="K867" s="1579"/>
      <c r="L867" s="1579"/>
      <c r="M867" s="1579"/>
      <c r="N867" s="1579"/>
      <c r="O867" s="1579"/>
      <c r="P867" s="1579"/>
      <c r="Q867" s="1579"/>
      <c r="R867" s="1579"/>
      <c r="S867" s="1579"/>
    </row>
    <row r="868" spans="1:19" x14ac:dyDescent="0.15">
      <c r="A868" s="1579"/>
      <c r="B868" s="1579"/>
      <c r="C868" s="1579"/>
      <c r="D868" s="1579"/>
      <c r="E868" s="1579"/>
      <c r="F868" s="1579"/>
      <c r="G868" s="1579"/>
      <c r="H868" s="1579"/>
      <c r="I868" s="1579"/>
      <c r="J868" s="1579"/>
      <c r="K868" s="1579"/>
      <c r="L868" s="1579"/>
      <c r="M868" s="1579"/>
      <c r="N868" s="1579"/>
      <c r="O868" s="1579"/>
      <c r="P868" s="1579"/>
      <c r="Q868" s="1579"/>
      <c r="R868" s="1579"/>
      <c r="S868" s="1579"/>
    </row>
    <row r="869" spans="1:19" x14ac:dyDescent="0.15">
      <c r="A869" s="1579"/>
      <c r="B869" s="1579"/>
      <c r="C869" s="1579"/>
      <c r="D869" s="1579"/>
      <c r="E869" s="1579"/>
      <c r="F869" s="1579"/>
      <c r="G869" s="1579"/>
      <c r="H869" s="1579"/>
      <c r="I869" s="1579"/>
      <c r="J869" s="1579"/>
      <c r="K869" s="1579"/>
      <c r="L869" s="1579"/>
      <c r="M869" s="1579"/>
      <c r="N869" s="1579"/>
      <c r="O869" s="1579"/>
      <c r="P869" s="1579"/>
      <c r="Q869" s="1579"/>
      <c r="R869" s="1579"/>
      <c r="S869" s="1579"/>
    </row>
    <row r="870" spans="1:19" x14ac:dyDescent="0.15">
      <c r="A870" s="1579"/>
      <c r="B870" s="1579"/>
      <c r="C870" s="1579"/>
      <c r="D870" s="1579"/>
      <c r="E870" s="1579"/>
      <c r="F870" s="1579"/>
      <c r="G870" s="1579"/>
      <c r="H870" s="1579"/>
      <c r="I870" s="1579"/>
      <c r="J870" s="1579"/>
      <c r="K870" s="1579"/>
      <c r="L870" s="1579"/>
      <c r="M870" s="1579"/>
      <c r="N870" s="1579"/>
      <c r="O870" s="1579"/>
      <c r="P870" s="1579"/>
      <c r="Q870" s="1579"/>
      <c r="R870" s="1579"/>
      <c r="S870" s="1579"/>
    </row>
    <row r="871" spans="1:19" x14ac:dyDescent="0.15">
      <c r="A871" s="1579"/>
      <c r="B871" s="1579"/>
      <c r="C871" s="1579"/>
      <c r="D871" s="1579"/>
      <c r="E871" s="1579"/>
      <c r="F871" s="1579"/>
      <c r="G871" s="1579"/>
      <c r="H871" s="1579"/>
      <c r="I871" s="1579"/>
      <c r="J871" s="1579"/>
      <c r="K871" s="1579"/>
      <c r="L871" s="1579"/>
      <c r="M871" s="1579"/>
      <c r="N871" s="1579"/>
      <c r="O871" s="1579"/>
      <c r="P871" s="1579"/>
      <c r="Q871" s="1579"/>
      <c r="R871" s="1579"/>
      <c r="S871" s="1579"/>
    </row>
    <row r="872" spans="1:19" x14ac:dyDescent="0.15">
      <c r="A872" s="1579"/>
      <c r="B872" s="1579"/>
      <c r="C872" s="1579"/>
      <c r="D872" s="1579"/>
      <c r="E872" s="1579"/>
      <c r="F872" s="1579"/>
      <c r="G872" s="1579"/>
      <c r="H872" s="1579"/>
      <c r="I872" s="1579"/>
      <c r="J872" s="1579"/>
      <c r="K872" s="1579"/>
      <c r="L872" s="1579"/>
      <c r="M872" s="1579"/>
      <c r="N872" s="1579"/>
      <c r="O872" s="1579"/>
      <c r="P872" s="1579"/>
      <c r="Q872" s="1579"/>
      <c r="R872" s="1579"/>
      <c r="S872" s="1579"/>
    </row>
    <row r="873" spans="1:19" x14ac:dyDescent="0.15">
      <c r="A873" s="1579"/>
      <c r="B873" s="1579"/>
      <c r="C873" s="1579"/>
      <c r="D873" s="1579"/>
      <c r="E873" s="1579"/>
      <c r="F873" s="1579"/>
      <c r="G873" s="1579"/>
      <c r="H873" s="1579"/>
      <c r="I873" s="1579"/>
      <c r="J873" s="1579"/>
      <c r="K873" s="1579"/>
      <c r="L873" s="1579"/>
      <c r="M873" s="1579"/>
      <c r="N873" s="1579"/>
      <c r="O873" s="1579"/>
      <c r="P873" s="1579"/>
      <c r="Q873" s="1579"/>
      <c r="R873" s="1579"/>
      <c r="S873" s="1579"/>
    </row>
    <row r="874" spans="1:19" x14ac:dyDescent="0.15">
      <c r="A874" s="1579"/>
      <c r="B874" s="1579"/>
      <c r="C874" s="1579"/>
      <c r="D874" s="1579"/>
      <c r="E874" s="1579"/>
      <c r="F874" s="1579"/>
      <c r="G874" s="1579"/>
      <c r="H874" s="1579"/>
      <c r="I874" s="1579"/>
      <c r="J874" s="1579"/>
      <c r="K874" s="1579"/>
      <c r="L874" s="1579"/>
      <c r="M874" s="1579"/>
      <c r="N874" s="1579"/>
      <c r="O874" s="1579"/>
      <c r="P874" s="1579"/>
      <c r="Q874" s="1579"/>
      <c r="R874" s="1579"/>
      <c r="S874" s="1579"/>
    </row>
    <row r="875" spans="1:19" x14ac:dyDescent="0.15">
      <c r="A875" s="1579"/>
      <c r="B875" s="1579"/>
      <c r="C875" s="1579"/>
      <c r="D875" s="1579"/>
      <c r="E875" s="1579"/>
      <c r="F875" s="1579"/>
      <c r="G875" s="1579"/>
      <c r="H875" s="1579"/>
      <c r="I875" s="1579"/>
      <c r="J875" s="1579"/>
      <c r="K875" s="1579"/>
      <c r="L875" s="1579"/>
      <c r="M875" s="1579"/>
      <c r="N875" s="1579"/>
      <c r="O875" s="1579"/>
      <c r="P875" s="1579"/>
      <c r="Q875" s="1579"/>
      <c r="R875" s="1579"/>
      <c r="S875" s="1579"/>
    </row>
    <row r="876" spans="1:19" x14ac:dyDescent="0.15">
      <c r="A876" s="1579"/>
      <c r="B876" s="1579"/>
      <c r="C876" s="1579"/>
      <c r="D876" s="1579"/>
      <c r="E876" s="1579"/>
      <c r="F876" s="1579"/>
      <c r="G876" s="1579"/>
      <c r="H876" s="1579"/>
      <c r="I876" s="1579"/>
      <c r="J876" s="1579"/>
      <c r="K876" s="1579"/>
      <c r="L876" s="1579"/>
      <c r="M876" s="1579"/>
      <c r="N876" s="1579"/>
      <c r="O876" s="1579"/>
      <c r="P876" s="1579"/>
      <c r="Q876" s="1579"/>
      <c r="R876" s="1579"/>
      <c r="S876" s="1579"/>
    </row>
    <row r="877" spans="1:19" x14ac:dyDescent="0.15">
      <c r="A877" s="1579"/>
      <c r="B877" s="1579"/>
      <c r="C877" s="1579"/>
      <c r="D877" s="1579"/>
      <c r="E877" s="1579"/>
      <c r="F877" s="1579"/>
      <c r="G877" s="1579"/>
      <c r="H877" s="1579"/>
      <c r="I877" s="1579"/>
      <c r="J877" s="1579"/>
      <c r="K877" s="1579"/>
      <c r="L877" s="1579"/>
      <c r="M877" s="1579"/>
      <c r="N877" s="1579"/>
      <c r="O877" s="1579"/>
      <c r="P877" s="1579"/>
      <c r="Q877" s="1579"/>
      <c r="R877" s="1579"/>
      <c r="S877" s="1579"/>
    </row>
    <row r="878" spans="1:19" x14ac:dyDescent="0.15">
      <c r="A878" s="1579"/>
      <c r="B878" s="1579"/>
      <c r="C878" s="1579"/>
      <c r="D878" s="1579"/>
      <c r="E878" s="1579"/>
      <c r="F878" s="1579"/>
      <c r="G878" s="1579"/>
      <c r="H878" s="1579"/>
      <c r="I878" s="1579"/>
      <c r="J878" s="1579"/>
      <c r="K878" s="1579"/>
      <c r="L878" s="1579"/>
      <c r="M878" s="1579"/>
      <c r="N878" s="1579"/>
      <c r="O878" s="1579"/>
      <c r="P878" s="1579"/>
      <c r="Q878" s="1579"/>
      <c r="R878" s="1579"/>
      <c r="S878" s="1579"/>
    </row>
    <row r="879" spans="1:19" x14ac:dyDescent="0.15">
      <c r="A879" s="1579"/>
      <c r="B879" s="1579"/>
      <c r="C879" s="1579"/>
      <c r="D879" s="1579"/>
      <c r="E879" s="1579"/>
      <c r="F879" s="1579"/>
      <c r="G879" s="1579"/>
      <c r="H879" s="1579"/>
      <c r="I879" s="1579"/>
      <c r="J879" s="1579"/>
      <c r="K879" s="1579"/>
      <c r="L879" s="1579"/>
      <c r="M879" s="1579"/>
      <c r="N879" s="1579"/>
      <c r="O879" s="1579"/>
      <c r="P879" s="1579"/>
      <c r="Q879" s="1579"/>
      <c r="R879" s="1579"/>
      <c r="S879" s="1579"/>
    </row>
    <row r="880" spans="1:19" x14ac:dyDescent="0.15">
      <c r="A880" s="1579"/>
      <c r="B880" s="1579"/>
      <c r="C880" s="1579"/>
      <c r="D880" s="1579"/>
      <c r="E880" s="1579"/>
      <c r="F880" s="1579"/>
      <c r="G880" s="1579"/>
      <c r="H880" s="1579"/>
      <c r="I880" s="1579"/>
      <c r="J880" s="1579"/>
      <c r="K880" s="1579"/>
      <c r="L880" s="1579"/>
      <c r="M880" s="1579"/>
      <c r="N880" s="1579"/>
      <c r="O880" s="1579"/>
      <c r="P880" s="1579"/>
      <c r="Q880" s="1579"/>
      <c r="R880" s="1579"/>
      <c r="S880" s="1579"/>
    </row>
    <row r="881" spans="1:19" x14ac:dyDescent="0.15">
      <c r="A881" s="1579"/>
      <c r="B881" s="1579"/>
      <c r="C881" s="1579"/>
      <c r="D881" s="1579"/>
      <c r="E881" s="1579"/>
      <c r="F881" s="1579"/>
      <c r="G881" s="1579"/>
      <c r="H881" s="1579"/>
      <c r="I881" s="1579"/>
      <c r="J881" s="1579"/>
      <c r="K881" s="1579"/>
      <c r="L881" s="1579"/>
      <c r="M881" s="1579"/>
      <c r="N881" s="1579"/>
      <c r="O881" s="1579"/>
      <c r="P881" s="1579"/>
      <c r="Q881" s="1579"/>
      <c r="R881" s="1579"/>
      <c r="S881" s="1579"/>
    </row>
    <row r="882" spans="1:19" x14ac:dyDescent="0.15">
      <c r="A882" s="1579"/>
      <c r="B882" s="1579"/>
      <c r="C882" s="1579"/>
      <c r="D882" s="1579"/>
      <c r="E882" s="1579"/>
      <c r="F882" s="1579"/>
      <c r="G882" s="1579"/>
      <c r="H882" s="1579"/>
      <c r="I882" s="1579"/>
      <c r="J882" s="1579"/>
      <c r="K882" s="1579"/>
      <c r="L882" s="1579"/>
      <c r="M882" s="1579"/>
      <c r="N882" s="1579"/>
      <c r="O882" s="1579"/>
      <c r="P882" s="1579"/>
      <c r="Q882" s="1579"/>
      <c r="R882" s="1579"/>
      <c r="S882" s="1579"/>
    </row>
    <row r="883" spans="1:19" x14ac:dyDescent="0.15">
      <c r="A883" s="1579"/>
      <c r="B883" s="1579"/>
      <c r="C883" s="1579"/>
      <c r="D883" s="1579"/>
      <c r="E883" s="1579"/>
      <c r="F883" s="1579"/>
      <c r="G883" s="1579"/>
      <c r="H883" s="1579"/>
      <c r="I883" s="1579"/>
      <c r="J883" s="1579"/>
      <c r="K883" s="1579"/>
      <c r="L883" s="1579"/>
      <c r="M883" s="1579"/>
      <c r="N883" s="1579"/>
      <c r="O883" s="1579"/>
      <c r="P883" s="1579"/>
      <c r="Q883" s="1579"/>
      <c r="R883" s="1579"/>
      <c r="S883" s="1579"/>
    </row>
    <row r="884" spans="1:19" x14ac:dyDescent="0.15">
      <c r="A884" s="1579"/>
      <c r="B884" s="1579"/>
      <c r="C884" s="1579"/>
      <c r="D884" s="1579"/>
      <c r="E884" s="1579"/>
      <c r="F884" s="1579"/>
      <c r="G884" s="1579"/>
      <c r="H884" s="1579"/>
      <c r="I884" s="1579"/>
      <c r="J884" s="1579"/>
      <c r="K884" s="1579"/>
      <c r="L884" s="1579"/>
      <c r="M884" s="1579"/>
      <c r="N884" s="1579"/>
      <c r="O884" s="1579"/>
      <c r="P884" s="1579"/>
      <c r="Q884" s="1579"/>
      <c r="R884" s="1579"/>
      <c r="S884" s="1579"/>
    </row>
    <row r="885" spans="1:19" x14ac:dyDescent="0.15">
      <c r="A885" s="1579"/>
      <c r="B885" s="1579"/>
      <c r="C885" s="1579"/>
      <c r="D885" s="1579"/>
      <c r="E885" s="1579"/>
      <c r="F885" s="1579"/>
      <c r="G885" s="1579"/>
      <c r="H885" s="1579"/>
      <c r="I885" s="1579"/>
      <c r="J885" s="1579"/>
      <c r="K885" s="1579"/>
      <c r="L885" s="1579"/>
      <c r="M885" s="1579"/>
      <c r="N885" s="1579"/>
      <c r="O885" s="1579"/>
      <c r="P885" s="1579"/>
      <c r="Q885" s="1579"/>
      <c r="R885" s="1579"/>
      <c r="S885" s="1579"/>
    </row>
    <row r="886" spans="1:19" x14ac:dyDescent="0.15">
      <c r="A886" s="1579"/>
      <c r="B886" s="1579"/>
      <c r="C886" s="1579"/>
      <c r="D886" s="1579"/>
      <c r="E886" s="1579"/>
      <c r="F886" s="1579"/>
      <c r="G886" s="1579"/>
      <c r="H886" s="1579"/>
      <c r="I886" s="1579"/>
      <c r="J886" s="1579"/>
      <c r="K886" s="1579"/>
      <c r="L886" s="1579"/>
      <c r="M886" s="1579"/>
      <c r="N886" s="1579"/>
      <c r="O886" s="1579"/>
      <c r="P886" s="1579"/>
      <c r="Q886" s="1579"/>
      <c r="R886" s="1579"/>
      <c r="S886" s="1579"/>
    </row>
    <row r="887" spans="1:19" x14ac:dyDescent="0.15">
      <c r="A887" s="1579"/>
      <c r="B887" s="1579"/>
      <c r="C887" s="1579"/>
      <c r="D887" s="1579"/>
      <c r="E887" s="1579"/>
      <c r="F887" s="1579"/>
      <c r="G887" s="1579"/>
      <c r="H887" s="1579"/>
      <c r="I887" s="1579"/>
      <c r="J887" s="1579"/>
      <c r="K887" s="1579"/>
      <c r="L887" s="1579"/>
      <c r="M887" s="1579"/>
      <c r="N887" s="1579"/>
      <c r="O887" s="1579"/>
      <c r="P887" s="1579"/>
      <c r="Q887" s="1579"/>
      <c r="R887" s="1579"/>
      <c r="S887" s="1579"/>
    </row>
    <row r="888" spans="1:19" x14ac:dyDescent="0.15">
      <c r="A888" s="1579"/>
      <c r="B888" s="1579"/>
      <c r="C888" s="1579"/>
      <c r="D888" s="1579"/>
      <c r="E888" s="1579"/>
      <c r="F888" s="1579"/>
      <c r="G888" s="1579"/>
      <c r="H888" s="1579"/>
      <c r="I888" s="1579"/>
      <c r="J888" s="1579"/>
      <c r="K888" s="1579"/>
      <c r="L888" s="1579"/>
      <c r="M888" s="1579"/>
      <c r="N888" s="1579"/>
      <c r="O888" s="1579"/>
      <c r="P888" s="1579"/>
      <c r="Q888" s="1579"/>
      <c r="R888" s="1579"/>
      <c r="S888" s="1579"/>
    </row>
    <row r="889" spans="1:19" x14ac:dyDescent="0.15">
      <c r="A889" s="1579"/>
      <c r="B889" s="1579"/>
      <c r="C889" s="1579"/>
      <c r="D889" s="1579"/>
      <c r="E889" s="1579"/>
      <c r="F889" s="1579"/>
      <c r="G889" s="1579"/>
      <c r="H889" s="1579"/>
      <c r="I889" s="1579"/>
      <c r="J889" s="1579"/>
      <c r="K889" s="1579"/>
      <c r="L889" s="1579"/>
      <c r="M889" s="1579"/>
      <c r="N889" s="1579"/>
      <c r="O889" s="1579"/>
      <c r="P889" s="1579"/>
      <c r="Q889" s="1579"/>
      <c r="R889" s="1579"/>
      <c r="S889" s="1579"/>
    </row>
    <row r="890" spans="1:19" x14ac:dyDescent="0.15">
      <c r="A890" s="1579"/>
      <c r="B890" s="1579"/>
      <c r="C890" s="1579"/>
      <c r="D890" s="1579"/>
      <c r="E890" s="1579"/>
      <c r="F890" s="1579"/>
      <c r="G890" s="1579"/>
      <c r="H890" s="1579"/>
      <c r="I890" s="1579"/>
      <c r="J890" s="1579"/>
      <c r="K890" s="1579"/>
      <c r="L890" s="1579"/>
      <c r="M890" s="1579"/>
      <c r="N890" s="1579"/>
      <c r="O890" s="1579"/>
      <c r="P890" s="1579"/>
      <c r="Q890" s="1579"/>
      <c r="R890" s="1579"/>
      <c r="S890" s="1579"/>
    </row>
    <row r="891" spans="1:19" x14ac:dyDescent="0.15">
      <c r="A891" s="1579"/>
      <c r="B891" s="1579"/>
      <c r="C891" s="1579"/>
      <c r="D891" s="1579"/>
      <c r="E891" s="1579"/>
      <c r="F891" s="1579"/>
      <c r="G891" s="1579"/>
      <c r="H891" s="1579"/>
      <c r="I891" s="1579"/>
      <c r="J891" s="1579"/>
      <c r="K891" s="1579"/>
      <c r="L891" s="1579"/>
      <c r="M891" s="1579"/>
      <c r="N891" s="1579"/>
      <c r="O891" s="1579"/>
      <c r="P891" s="1579"/>
      <c r="Q891" s="1579"/>
      <c r="R891" s="1579"/>
      <c r="S891" s="1579"/>
    </row>
    <row r="892" spans="1:19" x14ac:dyDescent="0.15">
      <c r="A892" s="1579"/>
      <c r="B892" s="1579"/>
      <c r="C892" s="1579"/>
      <c r="D892" s="1579"/>
      <c r="E892" s="1579"/>
      <c r="F892" s="1579"/>
      <c r="G892" s="1579"/>
      <c r="H892" s="1579"/>
      <c r="I892" s="1579"/>
      <c r="J892" s="1579"/>
      <c r="K892" s="1579"/>
      <c r="L892" s="1579"/>
      <c r="M892" s="1579"/>
      <c r="N892" s="1579"/>
      <c r="O892" s="1579"/>
      <c r="P892" s="1579"/>
      <c r="Q892" s="1579"/>
      <c r="R892" s="1579"/>
      <c r="S892" s="1579"/>
    </row>
    <row r="893" spans="1:19" x14ac:dyDescent="0.15">
      <c r="A893" s="1579"/>
      <c r="B893" s="1579"/>
      <c r="C893" s="1579"/>
      <c r="D893" s="1579"/>
      <c r="E893" s="1579"/>
      <c r="F893" s="1579"/>
      <c r="G893" s="1579"/>
      <c r="H893" s="1579"/>
      <c r="I893" s="1579"/>
      <c r="J893" s="1579"/>
      <c r="K893" s="1579"/>
      <c r="L893" s="1579"/>
      <c r="M893" s="1579"/>
      <c r="N893" s="1579"/>
      <c r="O893" s="1579"/>
      <c r="P893" s="1579"/>
      <c r="Q893" s="1579"/>
      <c r="R893" s="1579"/>
      <c r="S893" s="1579"/>
    </row>
    <row r="894" spans="1:19" x14ac:dyDescent="0.15">
      <c r="A894" s="1579"/>
      <c r="B894" s="1579"/>
      <c r="C894" s="1579"/>
      <c r="D894" s="1579"/>
      <c r="E894" s="1579"/>
      <c r="F894" s="1579"/>
      <c r="G894" s="1579"/>
      <c r="H894" s="1579"/>
      <c r="I894" s="1579"/>
      <c r="J894" s="1579"/>
      <c r="K894" s="1579"/>
      <c r="L894" s="1579"/>
      <c r="M894" s="1579"/>
      <c r="N894" s="1579"/>
      <c r="O894" s="1579"/>
      <c r="P894" s="1579"/>
      <c r="Q894" s="1579"/>
      <c r="R894" s="1579"/>
      <c r="S894" s="1579"/>
    </row>
    <row r="895" spans="1:19" x14ac:dyDescent="0.15">
      <c r="A895" s="1579"/>
      <c r="B895" s="1579"/>
      <c r="C895" s="1579"/>
      <c r="D895" s="1579"/>
      <c r="E895" s="1579"/>
      <c r="F895" s="1579"/>
      <c r="G895" s="1579"/>
      <c r="H895" s="1579"/>
      <c r="I895" s="1579"/>
      <c r="J895" s="1579"/>
      <c r="K895" s="1579"/>
      <c r="L895" s="1579"/>
      <c r="M895" s="1579"/>
      <c r="N895" s="1579"/>
      <c r="O895" s="1579"/>
      <c r="P895" s="1579"/>
      <c r="Q895" s="1579"/>
      <c r="R895" s="1579"/>
      <c r="S895" s="1579"/>
    </row>
    <row r="896" spans="1:19" x14ac:dyDescent="0.15">
      <c r="A896" s="1579"/>
      <c r="B896" s="1579"/>
      <c r="C896" s="1579"/>
      <c r="D896" s="1579"/>
      <c r="E896" s="1579"/>
      <c r="F896" s="1579"/>
      <c r="G896" s="1579"/>
      <c r="H896" s="1579"/>
      <c r="I896" s="1579"/>
      <c r="J896" s="1579"/>
      <c r="K896" s="1579"/>
      <c r="L896" s="1579"/>
      <c r="M896" s="1579"/>
      <c r="N896" s="1579"/>
      <c r="O896" s="1579"/>
      <c r="P896" s="1579"/>
      <c r="Q896" s="1579"/>
      <c r="R896" s="1579"/>
      <c r="S896" s="1579"/>
    </row>
    <row r="897" spans="1:19" x14ac:dyDescent="0.15">
      <c r="A897" s="1579"/>
      <c r="B897" s="1579"/>
      <c r="C897" s="1579"/>
      <c r="D897" s="1579"/>
      <c r="E897" s="1579"/>
      <c r="F897" s="1579"/>
      <c r="G897" s="1579"/>
      <c r="H897" s="1579"/>
      <c r="I897" s="1579"/>
      <c r="J897" s="1579"/>
      <c r="K897" s="1579"/>
      <c r="L897" s="1579"/>
      <c r="M897" s="1579"/>
      <c r="N897" s="1579"/>
      <c r="O897" s="1579"/>
      <c r="P897" s="1579"/>
      <c r="Q897" s="1579"/>
      <c r="R897" s="1579"/>
      <c r="S897" s="1579"/>
    </row>
    <row r="898" spans="1:19" x14ac:dyDescent="0.15">
      <c r="A898" s="1579"/>
      <c r="B898" s="1579"/>
      <c r="C898" s="1579"/>
      <c r="D898" s="1579"/>
      <c r="E898" s="1579"/>
      <c r="F898" s="1579"/>
      <c r="G898" s="1579"/>
      <c r="H898" s="1579"/>
      <c r="I898" s="1579"/>
      <c r="J898" s="1579"/>
      <c r="K898" s="1579"/>
      <c r="L898" s="1579"/>
      <c r="M898" s="1579"/>
      <c r="N898" s="1579"/>
      <c r="O898" s="1579"/>
      <c r="P898" s="1579"/>
      <c r="Q898" s="1579"/>
      <c r="R898" s="1579"/>
      <c r="S898" s="1579"/>
    </row>
    <row r="899" spans="1:19" x14ac:dyDescent="0.15">
      <c r="A899" s="1579"/>
      <c r="B899" s="1579"/>
      <c r="C899" s="1579"/>
      <c r="D899" s="1579"/>
      <c r="E899" s="1579"/>
      <c r="F899" s="1579"/>
      <c r="G899" s="1579"/>
      <c r="H899" s="1579"/>
      <c r="I899" s="1579"/>
      <c r="J899" s="1579"/>
      <c r="K899" s="1579"/>
      <c r="L899" s="1579"/>
      <c r="M899" s="1579"/>
      <c r="N899" s="1579"/>
      <c r="O899" s="1579"/>
      <c r="P899" s="1579"/>
      <c r="Q899" s="1579"/>
      <c r="R899" s="1579"/>
      <c r="S899" s="1579"/>
    </row>
    <row r="900" spans="1:19" x14ac:dyDescent="0.15">
      <c r="A900" s="1579"/>
      <c r="B900" s="1579"/>
      <c r="C900" s="1579"/>
      <c r="D900" s="1579"/>
      <c r="E900" s="1579"/>
      <c r="F900" s="1579"/>
      <c r="G900" s="1579"/>
      <c r="H900" s="1579"/>
      <c r="I900" s="1579"/>
      <c r="J900" s="1579"/>
      <c r="K900" s="1579"/>
      <c r="L900" s="1579"/>
      <c r="M900" s="1579"/>
      <c r="N900" s="1579"/>
      <c r="O900" s="1579"/>
      <c r="P900" s="1579"/>
      <c r="Q900" s="1579"/>
      <c r="R900" s="1579"/>
      <c r="S900" s="1579"/>
    </row>
    <row r="901" spans="1:19" x14ac:dyDescent="0.15">
      <c r="A901" s="1579"/>
      <c r="B901" s="1579"/>
      <c r="C901" s="1579"/>
      <c r="D901" s="1579"/>
      <c r="E901" s="1579"/>
      <c r="F901" s="1579"/>
      <c r="G901" s="1579"/>
      <c r="H901" s="1579"/>
      <c r="I901" s="1579"/>
      <c r="J901" s="1579"/>
      <c r="K901" s="1579"/>
      <c r="L901" s="1579"/>
      <c r="M901" s="1579"/>
      <c r="N901" s="1579"/>
      <c r="O901" s="1579"/>
      <c r="P901" s="1579"/>
      <c r="Q901" s="1579"/>
      <c r="R901" s="1579"/>
      <c r="S901" s="1579"/>
    </row>
    <row r="902" spans="1:19" x14ac:dyDescent="0.15">
      <c r="A902" s="1579"/>
      <c r="B902" s="1579"/>
      <c r="C902" s="1579"/>
      <c r="D902" s="1579"/>
      <c r="E902" s="1579"/>
      <c r="F902" s="1579"/>
      <c r="G902" s="1579"/>
      <c r="H902" s="1579"/>
      <c r="I902" s="1579"/>
      <c r="J902" s="1579"/>
      <c r="K902" s="1579"/>
      <c r="L902" s="1579"/>
      <c r="M902" s="1579"/>
      <c r="N902" s="1579"/>
      <c r="O902" s="1579"/>
      <c r="P902" s="1579"/>
      <c r="Q902" s="1579"/>
      <c r="R902" s="1579"/>
      <c r="S902" s="1579"/>
    </row>
    <row r="903" spans="1:19" x14ac:dyDescent="0.15">
      <c r="A903" s="1579"/>
      <c r="B903" s="1579"/>
      <c r="C903" s="1579"/>
      <c r="D903" s="1579"/>
      <c r="E903" s="1579"/>
      <c r="F903" s="1579"/>
      <c r="G903" s="1579"/>
      <c r="H903" s="1579"/>
      <c r="I903" s="1579"/>
      <c r="J903" s="1579"/>
      <c r="K903" s="1579"/>
      <c r="L903" s="1579"/>
      <c r="M903" s="1579"/>
      <c r="N903" s="1579"/>
      <c r="O903" s="1579"/>
      <c r="P903" s="1579"/>
      <c r="Q903" s="1579"/>
      <c r="R903" s="1579"/>
      <c r="S903" s="1579"/>
    </row>
    <row r="904" spans="1:19" x14ac:dyDescent="0.15">
      <c r="A904" s="1579"/>
      <c r="B904" s="1579"/>
      <c r="C904" s="1579"/>
      <c r="D904" s="1579"/>
      <c r="E904" s="1579"/>
      <c r="F904" s="1579"/>
      <c r="G904" s="1579"/>
      <c r="H904" s="1579"/>
      <c r="I904" s="1579"/>
      <c r="J904" s="1579"/>
      <c r="K904" s="1579"/>
      <c r="L904" s="1579"/>
      <c r="M904" s="1579"/>
      <c r="N904" s="1579"/>
      <c r="O904" s="1579"/>
      <c r="P904" s="1579"/>
      <c r="Q904" s="1579"/>
      <c r="R904" s="1579"/>
      <c r="S904" s="1579"/>
    </row>
    <row r="905" spans="1:19" x14ac:dyDescent="0.15">
      <c r="A905" s="1579"/>
      <c r="B905" s="1579"/>
      <c r="C905" s="1579"/>
      <c r="D905" s="1579"/>
      <c r="E905" s="1579"/>
      <c r="F905" s="1579"/>
      <c r="G905" s="1579"/>
      <c r="H905" s="1579"/>
      <c r="I905" s="1579"/>
      <c r="J905" s="1579"/>
      <c r="K905" s="1579"/>
      <c r="L905" s="1579"/>
      <c r="M905" s="1579"/>
      <c r="N905" s="1579"/>
      <c r="O905" s="1579"/>
      <c r="P905" s="1579"/>
      <c r="Q905" s="1579"/>
      <c r="R905" s="1579"/>
      <c r="S905" s="1579"/>
    </row>
    <row r="906" spans="1:19" x14ac:dyDescent="0.15">
      <c r="A906" s="1579"/>
      <c r="B906" s="1579"/>
      <c r="C906" s="1579"/>
      <c r="D906" s="1579"/>
      <c r="E906" s="1579"/>
      <c r="F906" s="1579"/>
      <c r="G906" s="1579"/>
      <c r="H906" s="1579"/>
      <c r="I906" s="1579"/>
      <c r="J906" s="1579"/>
      <c r="K906" s="1579"/>
      <c r="L906" s="1579"/>
      <c r="M906" s="1579"/>
      <c r="N906" s="1579"/>
      <c r="O906" s="1579"/>
      <c r="P906" s="1579"/>
      <c r="Q906" s="1579"/>
      <c r="R906" s="1579"/>
      <c r="S906" s="1579"/>
    </row>
    <row r="907" spans="1:19" x14ac:dyDescent="0.15">
      <c r="A907" s="1579"/>
      <c r="B907" s="1579"/>
      <c r="C907" s="1579"/>
      <c r="D907" s="1579"/>
      <c r="E907" s="1579"/>
      <c r="F907" s="1579"/>
      <c r="G907" s="1579"/>
      <c r="H907" s="1579"/>
      <c r="I907" s="1579"/>
      <c r="J907" s="1579"/>
      <c r="K907" s="1579"/>
      <c r="L907" s="1579"/>
      <c r="M907" s="1579"/>
      <c r="N907" s="1579"/>
      <c r="O907" s="1579"/>
      <c r="P907" s="1579"/>
      <c r="Q907" s="1579"/>
      <c r="R907" s="1579"/>
      <c r="S907" s="1579"/>
    </row>
    <row r="908" spans="1:19" x14ac:dyDescent="0.15">
      <c r="A908" s="1579"/>
      <c r="B908" s="1579"/>
      <c r="C908" s="1579"/>
      <c r="D908" s="1579"/>
      <c r="E908" s="1579"/>
      <c r="F908" s="1579"/>
      <c r="G908" s="1579"/>
      <c r="H908" s="1579"/>
      <c r="I908" s="1579"/>
      <c r="J908" s="1579"/>
      <c r="K908" s="1579"/>
      <c r="L908" s="1579"/>
      <c r="M908" s="1579"/>
      <c r="N908" s="1579"/>
      <c r="O908" s="1579"/>
      <c r="P908" s="1579"/>
      <c r="Q908" s="1579"/>
      <c r="R908" s="1579"/>
      <c r="S908" s="1579"/>
    </row>
    <row r="909" spans="1:19" x14ac:dyDescent="0.15">
      <c r="A909" s="1579"/>
      <c r="B909" s="1579"/>
      <c r="C909" s="1579"/>
      <c r="D909" s="1579"/>
      <c r="E909" s="1579"/>
      <c r="F909" s="1579"/>
      <c r="G909" s="1579"/>
      <c r="H909" s="1579"/>
      <c r="I909" s="1579"/>
      <c r="J909" s="1579"/>
      <c r="K909" s="1579"/>
      <c r="L909" s="1579"/>
      <c r="M909" s="1579"/>
      <c r="N909" s="1579"/>
      <c r="O909" s="1579"/>
      <c r="P909" s="1579"/>
      <c r="Q909" s="1579"/>
      <c r="R909" s="1579"/>
      <c r="S909" s="1579"/>
    </row>
    <row r="910" spans="1:19" x14ac:dyDescent="0.15">
      <c r="A910" s="1579"/>
      <c r="B910" s="1579"/>
      <c r="C910" s="1579"/>
      <c r="D910" s="1579"/>
      <c r="E910" s="1579"/>
      <c r="F910" s="1579"/>
      <c r="G910" s="1579"/>
      <c r="H910" s="1579"/>
      <c r="I910" s="1579"/>
      <c r="J910" s="1579"/>
      <c r="K910" s="1579"/>
      <c r="L910" s="1579"/>
      <c r="M910" s="1579"/>
      <c r="N910" s="1579"/>
      <c r="O910" s="1579"/>
      <c r="P910" s="1579"/>
      <c r="Q910" s="1579"/>
      <c r="R910" s="1579"/>
      <c r="S910" s="1579"/>
    </row>
    <row r="911" spans="1:19" x14ac:dyDescent="0.15">
      <c r="A911" s="1579"/>
      <c r="B911" s="1579"/>
      <c r="C911" s="1579"/>
      <c r="D911" s="1579"/>
      <c r="E911" s="1579"/>
      <c r="F911" s="1579"/>
      <c r="G911" s="1579"/>
      <c r="H911" s="1579"/>
      <c r="I911" s="1579"/>
      <c r="J911" s="1579"/>
      <c r="K911" s="1579"/>
      <c r="L911" s="1579"/>
      <c r="M911" s="1579"/>
      <c r="N911" s="1579"/>
      <c r="O911" s="1579"/>
      <c r="P911" s="1579"/>
      <c r="Q911" s="1579"/>
      <c r="R911" s="1579"/>
      <c r="S911" s="1579"/>
    </row>
    <row r="912" spans="1:19" x14ac:dyDescent="0.15">
      <c r="A912" s="1579"/>
      <c r="B912" s="1579"/>
      <c r="C912" s="1579"/>
      <c r="D912" s="1579"/>
      <c r="E912" s="1579"/>
      <c r="F912" s="1579"/>
      <c r="G912" s="1579"/>
      <c r="H912" s="1579"/>
      <c r="I912" s="1579"/>
      <c r="J912" s="1579"/>
      <c r="K912" s="1579"/>
      <c r="L912" s="1579"/>
      <c r="M912" s="1579"/>
      <c r="N912" s="1579"/>
      <c r="O912" s="1579"/>
      <c r="P912" s="1579"/>
      <c r="Q912" s="1579"/>
      <c r="R912" s="1579"/>
      <c r="S912" s="1579"/>
    </row>
    <row r="913" spans="1:19" x14ac:dyDescent="0.15">
      <c r="A913" s="1579"/>
      <c r="B913" s="1579"/>
      <c r="C913" s="1579"/>
      <c r="D913" s="1579"/>
      <c r="E913" s="1579"/>
      <c r="F913" s="1579"/>
      <c r="G913" s="1579"/>
      <c r="H913" s="1579"/>
      <c r="I913" s="1579"/>
      <c r="J913" s="1579"/>
      <c r="K913" s="1579"/>
      <c r="L913" s="1579"/>
      <c r="M913" s="1579"/>
      <c r="N913" s="1579"/>
      <c r="O913" s="1579"/>
      <c r="P913" s="1579"/>
      <c r="Q913" s="1579"/>
      <c r="R913" s="1579"/>
      <c r="S913" s="1579"/>
    </row>
    <row r="914" spans="1:19" x14ac:dyDescent="0.15">
      <c r="A914" s="1579"/>
      <c r="B914" s="1579"/>
      <c r="C914" s="1579"/>
      <c r="D914" s="1579"/>
      <c r="E914" s="1579"/>
      <c r="F914" s="1579"/>
      <c r="G914" s="1579"/>
      <c r="H914" s="1579"/>
      <c r="I914" s="1579"/>
      <c r="J914" s="1579"/>
      <c r="K914" s="1579"/>
      <c r="L914" s="1579"/>
      <c r="M914" s="1579"/>
      <c r="N914" s="1579"/>
      <c r="O914" s="1579"/>
      <c r="P914" s="1579"/>
      <c r="Q914" s="1579"/>
      <c r="R914" s="1579"/>
      <c r="S914" s="1579"/>
    </row>
    <row r="915" spans="1:19" x14ac:dyDescent="0.15">
      <c r="A915" s="1579"/>
      <c r="B915" s="1579"/>
      <c r="C915" s="1579"/>
      <c r="D915" s="1579"/>
      <c r="E915" s="1579"/>
      <c r="F915" s="1579"/>
      <c r="G915" s="1579"/>
      <c r="H915" s="1579"/>
      <c r="I915" s="1579"/>
      <c r="J915" s="1579"/>
      <c r="K915" s="1579"/>
      <c r="L915" s="1579"/>
      <c r="M915" s="1579"/>
      <c r="N915" s="1579"/>
      <c r="O915" s="1579"/>
      <c r="P915" s="1579"/>
      <c r="Q915" s="1579"/>
      <c r="R915" s="1579"/>
      <c r="S915" s="1579"/>
    </row>
    <row r="916" spans="1:19" x14ac:dyDescent="0.15">
      <c r="A916" s="1579"/>
      <c r="B916" s="1579"/>
      <c r="C916" s="1579"/>
      <c r="D916" s="1579"/>
      <c r="E916" s="1579"/>
      <c r="F916" s="1579"/>
      <c r="G916" s="1579"/>
      <c r="H916" s="1579"/>
      <c r="I916" s="1579"/>
      <c r="J916" s="1579"/>
      <c r="K916" s="1579"/>
      <c r="L916" s="1579"/>
      <c r="M916" s="1579"/>
      <c r="N916" s="1579"/>
      <c r="O916" s="1579"/>
      <c r="P916" s="1579"/>
      <c r="Q916" s="1579"/>
      <c r="R916" s="1579"/>
      <c r="S916" s="1579"/>
    </row>
    <row r="917" spans="1:19" x14ac:dyDescent="0.15">
      <c r="A917" s="1579"/>
      <c r="B917" s="1579"/>
      <c r="C917" s="1579"/>
      <c r="D917" s="1579"/>
      <c r="E917" s="1579"/>
      <c r="F917" s="1579"/>
      <c r="G917" s="1579"/>
      <c r="H917" s="1579"/>
      <c r="I917" s="1579"/>
      <c r="J917" s="1579"/>
      <c r="K917" s="1579"/>
      <c r="L917" s="1579"/>
      <c r="M917" s="1579"/>
      <c r="N917" s="1579"/>
      <c r="O917" s="1579"/>
      <c r="P917" s="1579"/>
      <c r="Q917" s="1579"/>
      <c r="R917" s="1579"/>
      <c r="S917" s="1579"/>
    </row>
    <row r="918" spans="1:19" x14ac:dyDescent="0.15">
      <c r="A918" s="1579"/>
      <c r="B918" s="1579"/>
      <c r="C918" s="1579"/>
      <c r="D918" s="1579"/>
      <c r="E918" s="1579"/>
      <c r="F918" s="1579"/>
      <c r="G918" s="1579"/>
      <c r="H918" s="1579"/>
      <c r="I918" s="1579"/>
      <c r="J918" s="1579"/>
      <c r="K918" s="1579"/>
      <c r="L918" s="1579"/>
      <c r="M918" s="1579"/>
      <c r="N918" s="1579"/>
      <c r="O918" s="1579"/>
      <c r="P918" s="1579"/>
      <c r="Q918" s="1579"/>
      <c r="R918" s="1579"/>
      <c r="S918" s="1579"/>
    </row>
    <row r="919" spans="1:19" x14ac:dyDescent="0.15">
      <c r="A919" s="1579"/>
      <c r="B919" s="1579"/>
      <c r="C919" s="1579"/>
      <c r="D919" s="1579"/>
      <c r="E919" s="1579"/>
      <c r="F919" s="1579"/>
      <c r="G919" s="1579"/>
      <c r="H919" s="1579"/>
      <c r="I919" s="1579"/>
      <c r="J919" s="1579"/>
      <c r="K919" s="1579"/>
      <c r="L919" s="1579"/>
      <c r="M919" s="1579"/>
      <c r="N919" s="1579"/>
      <c r="O919" s="1579"/>
      <c r="P919" s="1579"/>
      <c r="Q919" s="1579"/>
      <c r="R919" s="1579"/>
      <c r="S919" s="1579"/>
    </row>
    <row r="920" spans="1:19" x14ac:dyDescent="0.15">
      <c r="A920" s="1579"/>
      <c r="B920" s="1579"/>
      <c r="C920" s="1579"/>
      <c r="D920" s="1579"/>
      <c r="E920" s="1579"/>
      <c r="F920" s="1579"/>
      <c r="G920" s="1579"/>
      <c r="H920" s="1579"/>
      <c r="I920" s="1579"/>
      <c r="J920" s="1579"/>
      <c r="K920" s="1579"/>
      <c r="L920" s="1579"/>
      <c r="M920" s="1579"/>
      <c r="N920" s="1579"/>
      <c r="O920" s="1579"/>
      <c r="P920" s="1579"/>
      <c r="Q920" s="1579"/>
      <c r="R920" s="1579"/>
      <c r="S920" s="1579"/>
    </row>
    <row r="921" spans="1:19" x14ac:dyDescent="0.15">
      <c r="A921" s="1579"/>
      <c r="B921" s="1579"/>
      <c r="C921" s="1579"/>
      <c r="D921" s="1579"/>
      <c r="E921" s="1579"/>
      <c r="F921" s="1579"/>
      <c r="G921" s="1579"/>
      <c r="H921" s="1579"/>
      <c r="I921" s="1579"/>
      <c r="J921" s="1579"/>
      <c r="K921" s="1579"/>
      <c r="L921" s="1579"/>
      <c r="M921" s="1579"/>
      <c r="N921" s="1579"/>
      <c r="O921" s="1579"/>
      <c r="P921" s="1579"/>
      <c r="Q921" s="1579"/>
      <c r="R921" s="1579"/>
      <c r="S921" s="1579"/>
    </row>
    <row r="922" spans="1:19" x14ac:dyDescent="0.15">
      <c r="A922" s="1579"/>
      <c r="B922" s="1579"/>
      <c r="C922" s="1579"/>
      <c r="D922" s="1579"/>
      <c r="E922" s="1579"/>
      <c r="F922" s="1579"/>
      <c r="G922" s="1579"/>
      <c r="H922" s="1579"/>
      <c r="I922" s="1579"/>
      <c r="J922" s="1579"/>
      <c r="K922" s="1579"/>
      <c r="L922" s="1579"/>
      <c r="M922" s="1579"/>
      <c r="N922" s="1579"/>
      <c r="O922" s="1579"/>
      <c r="P922" s="1579"/>
      <c r="Q922" s="1579"/>
      <c r="R922" s="1579"/>
      <c r="S922" s="1579"/>
    </row>
    <row r="923" spans="1:19" x14ac:dyDescent="0.15">
      <c r="A923" s="1579"/>
      <c r="B923" s="1579"/>
      <c r="C923" s="1579"/>
      <c r="D923" s="1579"/>
      <c r="E923" s="1579"/>
      <c r="F923" s="1579"/>
      <c r="G923" s="1579"/>
      <c r="H923" s="1579"/>
      <c r="I923" s="1579"/>
      <c r="J923" s="1579"/>
      <c r="K923" s="1579"/>
      <c r="L923" s="1579"/>
      <c r="M923" s="1579"/>
      <c r="N923" s="1579"/>
      <c r="O923" s="1579"/>
      <c r="P923" s="1579"/>
      <c r="Q923" s="1579"/>
      <c r="R923" s="1579"/>
      <c r="S923" s="1579"/>
    </row>
    <row r="924" spans="1:19" x14ac:dyDescent="0.15">
      <c r="A924" s="1579"/>
      <c r="B924" s="1579"/>
      <c r="C924" s="1579"/>
      <c r="D924" s="1579"/>
      <c r="E924" s="1579"/>
      <c r="F924" s="1579"/>
      <c r="G924" s="1579"/>
      <c r="H924" s="1579"/>
      <c r="I924" s="1579"/>
      <c r="J924" s="1579"/>
      <c r="K924" s="1579"/>
      <c r="L924" s="1579"/>
      <c r="M924" s="1579"/>
      <c r="N924" s="1579"/>
      <c r="O924" s="1579"/>
      <c r="P924" s="1579"/>
      <c r="Q924" s="1579"/>
      <c r="R924" s="1579"/>
      <c r="S924" s="1579"/>
    </row>
    <row r="925" spans="1:19" x14ac:dyDescent="0.15">
      <c r="A925" s="1579"/>
      <c r="B925" s="1579"/>
      <c r="C925" s="1579"/>
      <c r="D925" s="1579"/>
      <c r="E925" s="1579"/>
      <c r="F925" s="1579"/>
      <c r="G925" s="1579"/>
      <c r="H925" s="1579"/>
      <c r="I925" s="1579"/>
      <c r="J925" s="1579"/>
      <c r="K925" s="1579"/>
      <c r="L925" s="1579"/>
      <c r="M925" s="1579"/>
      <c r="N925" s="1579"/>
      <c r="O925" s="1579"/>
      <c r="P925" s="1579"/>
      <c r="Q925" s="1579"/>
      <c r="R925" s="1579"/>
      <c r="S925" s="1579"/>
    </row>
    <row r="926" spans="1:19" x14ac:dyDescent="0.15">
      <c r="A926" s="1579"/>
      <c r="B926" s="1579"/>
      <c r="C926" s="1579"/>
      <c r="D926" s="1579"/>
      <c r="E926" s="1579"/>
      <c r="F926" s="1579"/>
      <c r="G926" s="1579"/>
      <c r="H926" s="1579"/>
      <c r="I926" s="1579"/>
      <c r="J926" s="1579"/>
      <c r="K926" s="1579"/>
      <c r="L926" s="1579"/>
      <c r="M926" s="1579"/>
      <c r="N926" s="1579"/>
      <c r="O926" s="1579"/>
      <c r="P926" s="1579"/>
      <c r="Q926" s="1579"/>
      <c r="R926" s="1579"/>
      <c r="S926" s="1579"/>
    </row>
    <row r="927" spans="1:19" x14ac:dyDescent="0.15">
      <c r="A927" s="1579"/>
      <c r="B927" s="1579"/>
      <c r="C927" s="1579"/>
      <c r="D927" s="1579"/>
      <c r="E927" s="1579"/>
      <c r="F927" s="1579"/>
      <c r="G927" s="1579"/>
      <c r="H927" s="1579"/>
      <c r="I927" s="1579"/>
      <c r="J927" s="1579"/>
      <c r="K927" s="1579"/>
      <c r="L927" s="1579"/>
      <c r="M927" s="1579"/>
      <c r="N927" s="1579"/>
      <c r="O927" s="1579"/>
      <c r="P927" s="1579"/>
      <c r="Q927" s="1579"/>
      <c r="R927" s="1579"/>
      <c r="S927" s="1579"/>
    </row>
    <row r="928" spans="1:19" x14ac:dyDescent="0.15">
      <c r="A928" s="1579"/>
      <c r="B928" s="1579"/>
      <c r="C928" s="1579"/>
      <c r="D928" s="1579"/>
      <c r="E928" s="1579"/>
      <c r="F928" s="1579"/>
      <c r="G928" s="1579"/>
      <c r="H928" s="1579"/>
      <c r="I928" s="1579"/>
      <c r="J928" s="1579"/>
      <c r="K928" s="1579"/>
      <c r="L928" s="1579"/>
      <c r="M928" s="1579"/>
      <c r="N928" s="1579"/>
      <c r="O928" s="1579"/>
      <c r="P928" s="1579"/>
      <c r="Q928" s="1579"/>
      <c r="R928" s="1579"/>
      <c r="S928" s="1579"/>
    </row>
    <row r="929" spans="1:19" x14ac:dyDescent="0.15">
      <c r="A929" s="1579"/>
      <c r="B929" s="1579"/>
      <c r="C929" s="1579"/>
      <c r="D929" s="1579"/>
      <c r="E929" s="1579"/>
      <c r="F929" s="1579"/>
      <c r="G929" s="1579"/>
      <c r="H929" s="1579"/>
      <c r="I929" s="1579"/>
      <c r="J929" s="1579"/>
      <c r="K929" s="1579"/>
      <c r="L929" s="1579"/>
      <c r="M929" s="1579"/>
      <c r="N929" s="1579"/>
      <c r="O929" s="1579"/>
      <c r="P929" s="1579"/>
      <c r="Q929" s="1579"/>
      <c r="R929" s="1579"/>
      <c r="S929" s="1579"/>
    </row>
    <row r="930" spans="1:19" x14ac:dyDescent="0.15">
      <c r="A930" s="1579"/>
      <c r="B930" s="1579"/>
      <c r="C930" s="1579"/>
      <c r="D930" s="1579"/>
      <c r="E930" s="1579"/>
      <c r="F930" s="1579"/>
      <c r="G930" s="1579"/>
      <c r="H930" s="1579"/>
      <c r="I930" s="1579"/>
      <c r="J930" s="1579"/>
      <c r="K930" s="1579"/>
      <c r="L930" s="1579"/>
      <c r="M930" s="1579"/>
      <c r="N930" s="1579"/>
      <c r="O930" s="1579"/>
      <c r="P930" s="1579"/>
      <c r="Q930" s="1579"/>
      <c r="R930" s="1579"/>
      <c r="S930" s="1579"/>
    </row>
    <row r="931" spans="1:19" x14ac:dyDescent="0.15">
      <c r="A931" s="1579"/>
      <c r="B931" s="1579"/>
      <c r="C931" s="1579"/>
      <c r="D931" s="1579"/>
      <c r="E931" s="1579"/>
      <c r="F931" s="1579"/>
      <c r="G931" s="1579"/>
      <c r="H931" s="1579"/>
      <c r="I931" s="1579"/>
      <c r="J931" s="1579"/>
      <c r="K931" s="1579"/>
      <c r="L931" s="1579"/>
      <c r="M931" s="1579"/>
      <c r="N931" s="1579"/>
      <c r="O931" s="1579"/>
      <c r="P931" s="1579"/>
      <c r="Q931" s="1579"/>
      <c r="R931" s="1579"/>
      <c r="S931" s="1579"/>
    </row>
    <row r="932" spans="1:19" x14ac:dyDescent="0.15">
      <c r="A932" s="1579"/>
      <c r="B932" s="1579"/>
      <c r="C932" s="1579"/>
      <c r="D932" s="1579"/>
      <c r="E932" s="1579"/>
      <c r="F932" s="1579"/>
      <c r="G932" s="1579"/>
      <c r="H932" s="1579"/>
      <c r="I932" s="1579"/>
      <c r="J932" s="1579"/>
      <c r="K932" s="1579"/>
      <c r="L932" s="1579"/>
      <c r="M932" s="1579"/>
      <c r="N932" s="1579"/>
      <c r="O932" s="1579"/>
      <c r="P932" s="1579"/>
      <c r="Q932" s="1579"/>
      <c r="R932" s="1579"/>
      <c r="S932" s="1579"/>
    </row>
    <row r="933" spans="1:19" x14ac:dyDescent="0.15">
      <c r="A933" s="1579"/>
      <c r="B933" s="1579"/>
      <c r="C933" s="1579"/>
      <c r="D933" s="1579"/>
      <c r="E933" s="1579"/>
      <c r="F933" s="1579"/>
      <c r="G933" s="1579"/>
      <c r="H933" s="1579"/>
      <c r="I933" s="1579"/>
      <c r="J933" s="1579"/>
      <c r="K933" s="1579"/>
      <c r="L933" s="1579"/>
      <c r="M933" s="1579"/>
      <c r="N933" s="1579"/>
      <c r="O933" s="1579"/>
      <c r="P933" s="1579"/>
      <c r="Q933" s="1579"/>
      <c r="R933" s="1579"/>
      <c r="S933" s="1579"/>
    </row>
    <row r="934" spans="1:19" x14ac:dyDescent="0.15">
      <c r="A934" s="1579"/>
      <c r="B934" s="1579"/>
      <c r="C934" s="1579"/>
      <c r="D934" s="1579"/>
      <c r="E934" s="1579"/>
      <c r="F934" s="1579"/>
      <c r="G934" s="1579"/>
      <c r="H934" s="1579"/>
      <c r="I934" s="1579"/>
      <c r="J934" s="1579"/>
      <c r="K934" s="1579"/>
      <c r="L934" s="1579"/>
      <c r="M934" s="1579"/>
      <c r="N934" s="1579"/>
      <c r="O934" s="1579"/>
      <c r="P934" s="1579"/>
      <c r="Q934" s="1579"/>
      <c r="R934" s="1579"/>
      <c r="S934" s="1579"/>
    </row>
    <row r="935" spans="1:19" x14ac:dyDescent="0.15">
      <c r="A935" s="1579"/>
      <c r="B935" s="1579"/>
      <c r="C935" s="1579"/>
      <c r="D935" s="1579"/>
      <c r="E935" s="1579"/>
      <c r="F935" s="1579"/>
      <c r="G935" s="1579"/>
      <c r="H935" s="1579"/>
      <c r="I935" s="1579"/>
      <c r="J935" s="1579"/>
      <c r="K935" s="1579"/>
      <c r="L935" s="1579"/>
      <c r="M935" s="1579"/>
      <c r="N935" s="1579"/>
      <c r="O935" s="1579"/>
      <c r="P935" s="1579"/>
      <c r="Q935" s="1579"/>
      <c r="R935" s="1579"/>
      <c r="S935" s="1579"/>
    </row>
    <row r="936" spans="1:19" x14ac:dyDescent="0.15">
      <c r="A936" s="1579"/>
      <c r="B936" s="1579"/>
      <c r="C936" s="1579"/>
      <c r="D936" s="1579"/>
      <c r="E936" s="1579"/>
      <c r="F936" s="1579"/>
      <c r="G936" s="1579"/>
      <c r="H936" s="1579"/>
      <c r="I936" s="1579"/>
      <c r="J936" s="1579"/>
      <c r="K936" s="1579"/>
      <c r="L936" s="1579"/>
      <c r="M936" s="1579"/>
      <c r="N936" s="1579"/>
      <c r="O936" s="1579"/>
      <c r="P936" s="1579"/>
      <c r="Q936" s="1579"/>
      <c r="R936" s="1579"/>
      <c r="S936" s="1579"/>
    </row>
    <row r="937" spans="1:19" x14ac:dyDescent="0.15">
      <c r="A937" s="1579"/>
      <c r="B937" s="1579"/>
      <c r="C937" s="1579"/>
      <c r="D937" s="1579"/>
      <c r="E937" s="1579"/>
      <c r="F937" s="1579"/>
      <c r="G937" s="1579"/>
      <c r="H937" s="1579"/>
      <c r="I937" s="1579"/>
      <c r="J937" s="1579"/>
      <c r="K937" s="1579"/>
      <c r="L937" s="1579"/>
      <c r="M937" s="1579"/>
      <c r="N937" s="1579"/>
      <c r="O937" s="1579"/>
      <c r="P937" s="1579"/>
      <c r="Q937" s="1579"/>
      <c r="R937" s="1579"/>
      <c r="S937" s="1579"/>
    </row>
    <row r="938" spans="1:19" x14ac:dyDescent="0.15">
      <c r="A938" s="1579"/>
      <c r="B938" s="1579"/>
      <c r="C938" s="1579"/>
      <c r="D938" s="1579"/>
      <c r="E938" s="1579"/>
      <c r="F938" s="1579"/>
      <c r="G938" s="1579"/>
      <c r="H938" s="1579"/>
      <c r="I938" s="1579"/>
      <c r="J938" s="1579"/>
      <c r="K938" s="1579"/>
      <c r="L938" s="1579"/>
      <c r="M938" s="1579"/>
      <c r="N938" s="1579"/>
      <c r="O938" s="1579"/>
      <c r="P938" s="1579"/>
      <c r="Q938" s="1579"/>
      <c r="R938" s="1579"/>
      <c r="S938" s="1579"/>
    </row>
    <row r="939" spans="1:19" x14ac:dyDescent="0.15">
      <c r="A939" s="1579"/>
      <c r="B939" s="1579"/>
      <c r="C939" s="1579"/>
      <c r="D939" s="1579"/>
      <c r="E939" s="1579"/>
      <c r="F939" s="1579"/>
      <c r="G939" s="1579"/>
      <c r="H939" s="1579"/>
      <c r="I939" s="1579"/>
      <c r="J939" s="1579"/>
      <c r="K939" s="1579"/>
      <c r="L939" s="1579"/>
      <c r="M939" s="1579"/>
      <c r="N939" s="1579"/>
      <c r="O939" s="1579"/>
      <c r="P939" s="1579"/>
      <c r="Q939" s="1579"/>
      <c r="R939" s="1579"/>
      <c r="S939" s="1579"/>
    </row>
    <row r="940" spans="1:19" x14ac:dyDescent="0.15">
      <c r="A940" s="1579"/>
      <c r="B940" s="1579"/>
      <c r="C940" s="1579"/>
      <c r="D940" s="1579"/>
      <c r="E940" s="1579"/>
      <c r="F940" s="1579"/>
      <c r="G940" s="1579"/>
      <c r="H940" s="1579"/>
      <c r="I940" s="1579"/>
      <c r="J940" s="1579"/>
      <c r="K940" s="1579"/>
      <c r="L940" s="1579"/>
      <c r="M940" s="1579"/>
      <c r="N940" s="1579"/>
      <c r="O940" s="1579"/>
      <c r="P940" s="1579"/>
      <c r="Q940" s="1579"/>
      <c r="R940" s="1579"/>
      <c r="S940" s="1579"/>
    </row>
    <row r="941" spans="1:19" x14ac:dyDescent="0.15">
      <c r="A941" s="1579"/>
      <c r="B941" s="1579"/>
      <c r="C941" s="1579"/>
      <c r="D941" s="1579"/>
      <c r="E941" s="1579"/>
      <c r="F941" s="1579"/>
      <c r="G941" s="1579"/>
      <c r="H941" s="1579"/>
      <c r="I941" s="1579"/>
      <c r="J941" s="1579"/>
      <c r="K941" s="1579"/>
      <c r="L941" s="1579"/>
      <c r="M941" s="1579"/>
      <c r="N941" s="1579"/>
      <c r="O941" s="1579"/>
      <c r="P941" s="1579"/>
      <c r="Q941" s="1579"/>
      <c r="R941" s="1579"/>
      <c r="S941" s="1579"/>
    </row>
    <row r="942" spans="1:19" x14ac:dyDescent="0.15">
      <c r="A942" s="1579"/>
      <c r="B942" s="1579"/>
      <c r="C942" s="1579"/>
      <c r="D942" s="1579"/>
      <c r="E942" s="1579"/>
      <c r="F942" s="1579"/>
      <c r="G942" s="1579"/>
      <c r="H942" s="1579"/>
      <c r="I942" s="1579"/>
      <c r="J942" s="1579"/>
      <c r="K942" s="1579"/>
      <c r="L942" s="1579"/>
      <c r="M942" s="1579"/>
      <c r="N942" s="1579"/>
      <c r="O942" s="1579"/>
      <c r="P942" s="1579"/>
      <c r="Q942" s="1579"/>
      <c r="R942" s="1579"/>
      <c r="S942" s="1579"/>
    </row>
    <row r="943" spans="1:19" x14ac:dyDescent="0.15">
      <c r="A943" s="1579"/>
      <c r="B943" s="1579"/>
      <c r="C943" s="1579"/>
      <c r="D943" s="1579"/>
      <c r="E943" s="1579"/>
      <c r="F943" s="1579"/>
      <c r="G943" s="1579"/>
      <c r="H943" s="1579"/>
      <c r="I943" s="1579"/>
      <c r="J943" s="1579"/>
      <c r="K943" s="1579"/>
      <c r="L943" s="1579"/>
      <c r="M943" s="1579"/>
      <c r="N943" s="1579"/>
      <c r="O943" s="1579"/>
      <c r="P943" s="1579"/>
      <c r="Q943" s="1579"/>
      <c r="R943" s="1579"/>
      <c r="S943" s="1579"/>
    </row>
    <row r="944" spans="1:19" x14ac:dyDescent="0.15">
      <c r="A944" s="1579"/>
      <c r="B944" s="1579"/>
      <c r="C944" s="1579"/>
      <c r="D944" s="1579"/>
      <c r="E944" s="1579"/>
      <c r="F944" s="1579"/>
      <c r="G944" s="1579"/>
      <c r="H944" s="1579"/>
      <c r="I944" s="1579"/>
      <c r="J944" s="1579"/>
      <c r="K944" s="1579"/>
      <c r="L944" s="1579"/>
      <c r="M944" s="1579"/>
      <c r="N944" s="1579"/>
      <c r="O944" s="1579"/>
      <c r="P944" s="1579"/>
      <c r="Q944" s="1579"/>
      <c r="R944" s="1579"/>
      <c r="S944" s="1579"/>
    </row>
    <row r="945" spans="1:19" x14ac:dyDescent="0.15">
      <c r="A945" s="1579"/>
      <c r="B945" s="1579"/>
      <c r="C945" s="1579"/>
      <c r="D945" s="1579"/>
      <c r="E945" s="1579"/>
      <c r="F945" s="1579"/>
      <c r="G945" s="1579"/>
      <c r="H945" s="1579"/>
      <c r="I945" s="1579"/>
      <c r="J945" s="1579"/>
      <c r="K945" s="1579"/>
      <c r="L945" s="1579"/>
      <c r="M945" s="1579"/>
      <c r="N945" s="1579"/>
      <c r="O945" s="1579"/>
      <c r="P945" s="1579"/>
      <c r="Q945" s="1579"/>
      <c r="R945" s="1579"/>
      <c r="S945" s="1579"/>
    </row>
    <row r="946" spans="1:19" x14ac:dyDescent="0.15">
      <c r="A946" s="1579"/>
      <c r="B946" s="1579"/>
      <c r="C946" s="1579"/>
      <c r="D946" s="1579"/>
      <c r="E946" s="1579"/>
      <c r="F946" s="1579"/>
      <c r="G946" s="1579"/>
      <c r="H946" s="1579"/>
      <c r="I946" s="1579"/>
      <c r="J946" s="1579"/>
      <c r="K946" s="1579"/>
      <c r="L946" s="1579"/>
      <c r="M946" s="1579"/>
      <c r="N946" s="1579"/>
      <c r="O946" s="1579"/>
      <c r="P946" s="1579"/>
      <c r="Q946" s="1579"/>
      <c r="R946" s="1579"/>
      <c r="S946" s="1579"/>
    </row>
    <row r="947" spans="1:19" x14ac:dyDescent="0.15">
      <c r="A947" s="1579"/>
      <c r="B947" s="1579"/>
      <c r="C947" s="1579"/>
      <c r="D947" s="1579"/>
      <c r="E947" s="1579"/>
      <c r="F947" s="1579"/>
      <c r="G947" s="1579"/>
      <c r="H947" s="1579"/>
      <c r="I947" s="1579"/>
      <c r="J947" s="1579"/>
      <c r="K947" s="1579"/>
      <c r="L947" s="1579"/>
      <c r="M947" s="1579"/>
      <c r="N947" s="1579"/>
      <c r="O947" s="1579"/>
      <c r="P947" s="1579"/>
      <c r="Q947" s="1579"/>
      <c r="R947" s="1579"/>
      <c r="S947" s="1579"/>
    </row>
    <row r="948" spans="1:19" x14ac:dyDescent="0.15">
      <c r="A948" s="1579"/>
      <c r="B948" s="1579"/>
      <c r="C948" s="1579"/>
      <c r="D948" s="1579"/>
      <c r="E948" s="1579"/>
      <c r="F948" s="1579"/>
      <c r="G948" s="1579"/>
      <c r="H948" s="1579"/>
      <c r="I948" s="1579"/>
      <c r="J948" s="1579"/>
      <c r="K948" s="1579"/>
      <c r="L948" s="1579"/>
      <c r="M948" s="1579"/>
      <c r="N948" s="1579"/>
      <c r="O948" s="1579"/>
      <c r="P948" s="1579"/>
      <c r="Q948" s="1579"/>
      <c r="R948" s="1579"/>
      <c r="S948" s="1579"/>
    </row>
    <row r="949" spans="1:19" x14ac:dyDescent="0.15">
      <c r="A949" s="1579"/>
      <c r="B949" s="1579"/>
      <c r="C949" s="1579"/>
      <c r="D949" s="1579"/>
      <c r="E949" s="1579"/>
      <c r="F949" s="1579"/>
      <c r="G949" s="1579"/>
      <c r="H949" s="1579"/>
      <c r="I949" s="1579"/>
      <c r="J949" s="1579"/>
      <c r="K949" s="1579"/>
      <c r="L949" s="1579"/>
      <c r="M949" s="1579"/>
      <c r="N949" s="1579"/>
      <c r="O949" s="1579"/>
      <c r="P949" s="1579"/>
      <c r="Q949" s="1579"/>
      <c r="R949" s="1579"/>
      <c r="S949" s="1579"/>
    </row>
    <row r="950" spans="1:19" x14ac:dyDescent="0.15">
      <c r="A950" s="1579"/>
      <c r="B950" s="1579"/>
      <c r="C950" s="1579"/>
      <c r="D950" s="1579"/>
      <c r="E950" s="1579"/>
      <c r="F950" s="1579"/>
      <c r="G950" s="1579"/>
      <c r="H950" s="1579"/>
      <c r="I950" s="1579"/>
      <c r="J950" s="1579"/>
      <c r="K950" s="1579"/>
      <c r="L950" s="1579"/>
      <c r="M950" s="1579"/>
      <c r="N950" s="1579"/>
      <c r="O950" s="1579"/>
      <c r="P950" s="1579"/>
      <c r="Q950" s="1579"/>
      <c r="R950" s="1579"/>
      <c r="S950" s="1579"/>
    </row>
  </sheetData>
  <sheetProtection algorithmName="SHA-512" hashValue="R8pwYJU6HBSbAD8FmGPfvAchs4p8m1Psjw1bb2g9gmiQA3fdwB8yg4UIO/b6CpIiPhCO6xKQO7R/aggQalAkZA==" saltValue="BaQgyOZaf6gTDqODthUvZw==" spinCount="100000" sheet="1" objects="1" scenarios="1"/>
  <protectedRanges>
    <protectedRange sqref="N47:AL47" name="範囲2_1"/>
    <protectedRange sqref="N31 V31:AP31 P31:T31" name="範囲1_3_1"/>
    <protectedRange sqref="N32:AL32" name="範囲2_1_1"/>
    <protectedRange sqref="N54 V54:AP54 P54:T54" name="範囲1_3_2"/>
    <protectedRange sqref="N135 V135:AP135 P135:T135" name="範囲1_3_3"/>
    <protectedRange sqref="N146 V146:AP146 P146:T146 N157 V157:AP157 P157:T157" name="範囲1_3_4"/>
    <protectedRange sqref="N217 V217:AP217 P217:T217" name="範囲1_3_5"/>
    <protectedRange sqref="N228 V228:AP228 P228:T228 N239 V239:AP239 P239:T239" name="範囲1_3_1_2"/>
    <protectedRange sqref="N294 V294:AP294 P294:T294" name="範囲1_3_6"/>
    <protectedRange sqref="N305 V305:AP305 P305:T305 N316 V316:AP316 P316:T316" name="範囲1_3_1_3"/>
    <protectedRange sqref="N375 V375:AP375 P375:T375" name="範囲1_3_8"/>
    <protectedRange sqref="N386 V386:AP386 P386:T386 N397 V397:AP397 P397:T397" name="範囲1_3_1_4"/>
    <protectedRange sqref="N42:N46" name="範囲1_3_1_1_4"/>
    <protectedRange sqref="P483:T483 N483 P516:T516 V483:AP483 N516 V516:AP516 N478:N480 V478:AP480 P478:T480 N511:N513 V511:AP513 P511:T513 P494:T494 N494 V494:AP494 N489:N491 V489:AP491 P489:T491 P505:T505 N505 V505:AP505 N500:N502 V500:AP502 P500:T502" name="範囲1_3"/>
  </protectedRanges>
  <mergeCells count="684">
    <mergeCell ref="AN3:AN4"/>
    <mergeCell ref="AO3:AO4"/>
    <mergeCell ref="AP3:AT4"/>
    <mergeCell ref="BF32:BG32"/>
    <mergeCell ref="B547:G547"/>
    <mergeCell ref="H547:Q547"/>
    <mergeCell ref="R547:AA547"/>
    <mergeCell ref="B564:G564"/>
    <mergeCell ref="H564:Q564"/>
    <mergeCell ref="R564:AA564"/>
    <mergeCell ref="AB564:AG564"/>
    <mergeCell ref="AH564:AT564"/>
    <mergeCell ref="B530:G530"/>
    <mergeCell ref="H530:Q530"/>
    <mergeCell ref="R530:AA530"/>
    <mergeCell ref="AB530:AG530"/>
    <mergeCell ref="AH530:AT530"/>
    <mergeCell ref="B531:G531"/>
    <mergeCell ref="H531:Q531"/>
    <mergeCell ref="R531:AA531"/>
    <mergeCell ref="AB531:AG531"/>
    <mergeCell ref="AH531:AT531"/>
    <mergeCell ref="R557:AA557"/>
    <mergeCell ref="AB557:AG557"/>
    <mergeCell ref="AH557:AT557"/>
    <mergeCell ref="B561:G561"/>
    <mergeCell ref="H561:Q561"/>
    <mergeCell ref="B565:G565"/>
    <mergeCell ref="H565:Q565"/>
    <mergeCell ref="R565:AA565"/>
    <mergeCell ref="AB565:AG565"/>
    <mergeCell ref="AH565:AT565"/>
    <mergeCell ref="B563:G563"/>
    <mergeCell ref="H563:Q563"/>
    <mergeCell ref="R563:AA563"/>
    <mergeCell ref="AB563:AG563"/>
    <mergeCell ref="AH563:AT563"/>
    <mergeCell ref="AB547:AG547"/>
    <mergeCell ref="AH547:AT547"/>
    <mergeCell ref="B548:G548"/>
    <mergeCell ref="H548:Q548"/>
    <mergeCell ref="R548:AA548"/>
    <mergeCell ref="AB548:AG548"/>
    <mergeCell ref="AH548:AT548"/>
    <mergeCell ref="B562:G562"/>
    <mergeCell ref="H562:Q562"/>
    <mergeCell ref="R562:AA562"/>
    <mergeCell ref="AB562:AG562"/>
    <mergeCell ref="AH562:AT562"/>
    <mergeCell ref="B557:G557"/>
    <mergeCell ref="H557:Q557"/>
    <mergeCell ref="R561:AA561"/>
    <mergeCell ref="AB561:AG561"/>
    <mergeCell ref="AH561:AT561"/>
    <mergeCell ref="B555:G555"/>
    <mergeCell ref="H555:Q555"/>
    <mergeCell ref="R555:AA555"/>
    <mergeCell ref="AB555:AG555"/>
    <mergeCell ref="AH555:AT555"/>
    <mergeCell ref="B556:G556"/>
    <mergeCell ref="H556:Q556"/>
    <mergeCell ref="B581:G581"/>
    <mergeCell ref="H581:Q581"/>
    <mergeCell ref="R581:AA581"/>
    <mergeCell ref="AB581:AG581"/>
    <mergeCell ref="AH581:AT581"/>
    <mergeCell ref="B582:G582"/>
    <mergeCell ref="H582:Q582"/>
    <mergeCell ref="R582:AA582"/>
    <mergeCell ref="AB582:AG582"/>
    <mergeCell ref="AH582:AT582"/>
    <mergeCell ref="B707:AT707"/>
    <mergeCell ref="B594:AT594"/>
    <mergeCell ref="B595:AT595"/>
    <mergeCell ref="B596:AT596"/>
    <mergeCell ref="B597:AT597"/>
    <mergeCell ref="B598:AT598"/>
    <mergeCell ref="B599:AT599"/>
    <mergeCell ref="B591:G591"/>
    <mergeCell ref="H591:Q591"/>
    <mergeCell ref="R591:AA591"/>
    <mergeCell ref="AB591:AG591"/>
    <mergeCell ref="AH591:AT591"/>
    <mergeCell ref="A592:AU593"/>
    <mergeCell ref="B600:AT600"/>
    <mergeCell ref="B705:AT705"/>
    <mergeCell ref="B706:AT706"/>
    <mergeCell ref="H589:Q589"/>
    <mergeCell ref="R589:AA589"/>
    <mergeCell ref="AB589:AG589"/>
    <mergeCell ref="AH589:AT589"/>
    <mergeCell ref="B590:G590"/>
    <mergeCell ref="H590:Q590"/>
    <mergeCell ref="R590:AA590"/>
    <mergeCell ref="AB590:AG590"/>
    <mergeCell ref="AH590:AT590"/>
    <mergeCell ref="B589:G589"/>
    <mergeCell ref="B587:G587"/>
    <mergeCell ref="H587:Q587"/>
    <mergeCell ref="R587:AA587"/>
    <mergeCell ref="AB587:AG587"/>
    <mergeCell ref="AH587:AT587"/>
    <mergeCell ref="B588:G588"/>
    <mergeCell ref="H588:Q588"/>
    <mergeCell ref="R588:AA588"/>
    <mergeCell ref="AB588:AG588"/>
    <mergeCell ref="AH588:AT588"/>
    <mergeCell ref="B585:G585"/>
    <mergeCell ref="H585:Q585"/>
    <mergeCell ref="R585:AA585"/>
    <mergeCell ref="AB585:AG585"/>
    <mergeCell ref="AH585:AT585"/>
    <mergeCell ref="B586:G586"/>
    <mergeCell ref="H586:Q586"/>
    <mergeCell ref="R586:AA586"/>
    <mergeCell ref="AB586:AG586"/>
    <mergeCell ref="AH586:AT586"/>
    <mergeCell ref="B583:G583"/>
    <mergeCell ref="H583:Q583"/>
    <mergeCell ref="R583:AA583"/>
    <mergeCell ref="AB583:AG583"/>
    <mergeCell ref="AH583:AT583"/>
    <mergeCell ref="B584:G584"/>
    <mergeCell ref="H584:Q584"/>
    <mergeCell ref="R584:AA584"/>
    <mergeCell ref="AB584:AG584"/>
    <mergeCell ref="AH584:AT584"/>
    <mergeCell ref="B579:G579"/>
    <mergeCell ref="H579:Q579"/>
    <mergeCell ref="R579:AA579"/>
    <mergeCell ref="AB579:AG579"/>
    <mergeCell ref="AH579:AT579"/>
    <mergeCell ref="B580:G580"/>
    <mergeCell ref="H580:Q580"/>
    <mergeCell ref="R580:AA580"/>
    <mergeCell ref="AB580:AG580"/>
    <mergeCell ref="AH580:AT580"/>
    <mergeCell ref="B574:G574"/>
    <mergeCell ref="H574:Q574"/>
    <mergeCell ref="R574:AA574"/>
    <mergeCell ref="AB574:AG574"/>
    <mergeCell ref="AH574:AT574"/>
    <mergeCell ref="B578:G578"/>
    <mergeCell ref="H578:Q578"/>
    <mergeCell ref="R578:AA578"/>
    <mergeCell ref="AB578:AG578"/>
    <mergeCell ref="AH578:AT578"/>
    <mergeCell ref="B572:G572"/>
    <mergeCell ref="H572:Q572"/>
    <mergeCell ref="R572:AA572"/>
    <mergeCell ref="AB572:AG572"/>
    <mergeCell ref="AH572:AT572"/>
    <mergeCell ref="B573:G573"/>
    <mergeCell ref="H573:Q573"/>
    <mergeCell ref="R573:AA573"/>
    <mergeCell ref="AB573:AG573"/>
    <mergeCell ref="AH573:AT573"/>
    <mergeCell ref="B570:G570"/>
    <mergeCell ref="H570:Q570"/>
    <mergeCell ref="R570:AA570"/>
    <mergeCell ref="AB570:AG570"/>
    <mergeCell ref="AH570:AT570"/>
    <mergeCell ref="B571:G571"/>
    <mergeCell ref="H571:Q571"/>
    <mergeCell ref="R571:AA571"/>
    <mergeCell ref="AB571:AG571"/>
    <mergeCell ref="AH571:AT571"/>
    <mergeCell ref="B568:G568"/>
    <mergeCell ref="H568:Q568"/>
    <mergeCell ref="R568:AA568"/>
    <mergeCell ref="AB568:AG568"/>
    <mergeCell ref="AH568:AT568"/>
    <mergeCell ref="B569:G569"/>
    <mergeCell ref="H569:Q569"/>
    <mergeCell ref="R569:AA569"/>
    <mergeCell ref="AB569:AG569"/>
    <mergeCell ref="AH569:AT569"/>
    <mergeCell ref="B566:G566"/>
    <mergeCell ref="H566:Q566"/>
    <mergeCell ref="R566:AA566"/>
    <mergeCell ref="AB566:AG566"/>
    <mergeCell ref="AH566:AT566"/>
    <mergeCell ref="B567:G567"/>
    <mergeCell ref="H567:Q567"/>
    <mergeCell ref="R567:AA567"/>
    <mergeCell ref="AB567:AG567"/>
    <mergeCell ref="AH567:AT567"/>
    <mergeCell ref="R556:AA556"/>
    <mergeCell ref="AB556:AG556"/>
    <mergeCell ref="AH556:AT556"/>
    <mergeCell ref="B553:G553"/>
    <mergeCell ref="H553:Q553"/>
    <mergeCell ref="R553:AA553"/>
    <mergeCell ref="AB553:AG553"/>
    <mergeCell ref="AH553:AT553"/>
    <mergeCell ref="B554:G554"/>
    <mergeCell ref="H554:Q554"/>
    <mergeCell ref="R554:AA554"/>
    <mergeCell ref="AB554:AG554"/>
    <mergeCell ref="AH554:AT554"/>
    <mergeCell ref="B551:G551"/>
    <mergeCell ref="H551:Q551"/>
    <mergeCell ref="R551:AA551"/>
    <mergeCell ref="AB551:AG551"/>
    <mergeCell ref="AH551:AT551"/>
    <mergeCell ref="B552:G552"/>
    <mergeCell ref="H552:Q552"/>
    <mergeCell ref="R552:AA552"/>
    <mergeCell ref="AB552:AG552"/>
    <mergeCell ref="AH552:AT552"/>
    <mergeCell ref="B549:G549"/>
    <mergeCell ref="H549:Q549"/>
    <mergeCell ref="R549:AA549"/>
    <mergeCell ref="AB549:AG549"/>
    <mergeCell ref="AH549:AT549"/>
    <mergeCell ref="B550:G550"/>
    <mergeCell ref="H550:Q550"/>
    <mergeCell ref="R550:AA550"/>
    <mergeCell ref="AB550:AG550"/>
    <mergeCell ref="AH550:AT550"/>
    <mergeCell ref="R546:AA546"/>
    <mergeCell ref="AB546:AG546"/>
    <mergeCell ref="AH546:AT546"/>
    <mergeCell ref="B540:G540"/>
    <mergeCell ref="H540:Q540"/>
    <mergeCell ref="R540:AA540"/>
    <mergeCell ref="AB540:AG540"/>
    <mergeCell ref="AH540:AT540"/>
    <mergeCell ref="B544:G544"/>
    <mergeCell ref="H544:Q544"/>
    <mergeCell ref="R544:AA544"/>
    <mergeCell ref="AB544:AG544"/>
    <mergeCell ref="AH544:AT544"/>
    <mergeCell ref="B545:G545"/>
    <mergeCell ref="H545:Q545"/>
    <mergeCell ref="R545:AA545"/>
    <mergeCell ref="AB545:AG545"/>
    <mergeCell ref="AH545:AT545"/>
    <mergeCell ref="B546:G546"/>
    <mergeCell ref="H546:Q546"/>
    <mergeCell ref="B538:G538"/>
    <mergeCell ref="H538:Q538"/>
    <mergeCell ref="R538:AA538"/>
    <mergeCell ref="AB538:AG538"/>
    <mergeCell ref="AH538:AT538"/>
    <mergeCell ref="B539:G539"/>
    <mergeCell ref="H539:Q539"/>
    <mergeCell ref="R539:AA539"/>
    <mergeCell ref="AB539:AG539"/>
    <mergeCell ref="AH539:AT539"/>
    <mergeCell ref="B536:G536"/>
    <mergeCell ref="H536:Q536"/>
    <mergeCell ref="R536:AA536"/>
    <mergeCell ref="AB536:AG536"/>
    <mergeCell ref="AH536:AT536"/>
    <mergeCell ref="B537:G537"/>
    <mergeCell ref="H537:Q537"/>
    <mergeCell ref="R537:AA537"/>
    <mergeCell ref="AB537:AG537"/>
    <mergeCell ref="AH537:AT537"/>
    <mergeCell ref="B534:G534"/>
    <mergeCell ref="H534:Q534"/>
    <mergeCell ref="R534:AA534"/>
    <mergeCell ref="AB534:AG534"/>
    <mergeCell ref="AH534:AT534"/>
    <mergeCell ref="B535:G535"/>
    <mergeCell ref="H535:Q535"/>
    <mergeCell ref="R535:AA535"/>
    <mergeCell ref="AB535:AG535"/>
    <mergeCell ref="AH535:AT535"/>
    <mergeCell ref="B532:G532"/>
    <mergeCell ref="H532:Q532"/>
    <mergeCell ref="R532:AA532"/>
    <mergeCell ref="AB532:AG532"/>
    <mergeCell ref="AH532:AT532"/>
    <mergeCell ref="B533:G533"/>
    <mergeCell ref="H533:Q533"/>
    <mergeCell ref="R533:AA533"/>
    <mergeCell ref="AB533:AG533"/>
    <mergeCell ref="AH533:AT533"/>
    <mergeCell ref="B528:G528"/>
    <mergeCell ref="H528:Q528"/>
    <mergeCell ref="R528:AA528"/>
    <mergeCell ref="AB528:AG528"/>
    <mergeCell ref="AH528:AT528"/>
    <mergeCell ref="B529:G529"/>
    <mergeCell ref="H529:Q529"/>
    <mergeCell ref="R529:AA529"/>
    <mergeCell ref="AB529:AG529"/>
    <mergeCell ref="AH529:AT529"/>
    <mergeCell ref="C466:AT466"/>
    <mergeCell ref="C467:AT467"/>
    <mergeCell ref="C468:AT468"/>
    <mergeCell ref="C469:AT469"/>
    <mergeCell ref="C470:AT470"/>
    <mergeCell ref="B521:AU521"/>
    <mergeCell ref="B527:G527"/>
    <mergeCell ref="H527:Q527"/>
    <mergeCell ref="R527:AA527"/>
    <mergeCell ref="AB527:AG527"/>
    <mergeCell ref="AH527:AT527"/>
    <mergeCell ref="A473:AT473"/>
    <mergeCell ref="C476:AT484"/>
    <mergeCell ref="C487:AT495"/>
    <mergeCell ref="C498:AT506"/>
    <mergeCell ref="C509:AT517"/>
    <mergeCell ref="C457:AT457"/>
    <mergeCell ref="C458:AT458"/>
    <mergeCell ref="C459:AT459"/>
    <mergeCell ref="C460:AT460"/>
    <mergeCell ref="C461:AT461"/>
    <mergeCell ref="C462:AT462"/>
    <mergeCell ref="C463:AT463"/>
    <mergeCell ref="C464:AT464"/>
    <mergeCell ref="C465:AT465"/>
    <mergeCell ref="W439:X439"/>
    <mergeCell ref="Y439:Z439"/>
    <mergeCell ref="AB439:AC439"/>
    <mergeCell ref="C454:AT454"/>
    <mergeCell ref="C455:AT455"/>
    <mergeCell ref="C456:AT456"/>
    <mergeCell ref="C451:AT453"/>
    <mergeCell ref="Q417:AJ417"/>
    <mergeCell ref="N425:AT425"/>
    <mergeCell ref="N426:AT426"/>
    <mergeCell ref="N427:AT427"/>
    <mergeCell ref="N428:AT428"/>
    <mergeCell ref="N429:AT429"/>
    <mergeCell ref="Q430:R430"/>
    <mergeCell ref="S430:T430"/>
    <mergeCell ref="V430:W430"/>
    <mergeCell ref="N401:V401"/>
    <mergeCell ref="N402:AT402"/>
    <mergeCell ref="N403:AD403"/>
    <mergeCell ref="V410:W410"/>
    <mergeCell ref="Y410:Z410"/>
    <mergeCell ref="AL410:AM410"/>
    <mergeCell ref="AO410:AP410"/>
    <mergeCell ref="T411:AH411"/>
    <mergeCell ref="AF413:AT413"/>
    <mergeCell ref="K394:L394"/>
    <mergeCell ref="X394:AC394"/>
    <mergeCell ref="AH394:AN394"/>
    <mergeCell ref="AH395:AN395"/>
    <mergeCell ref="AH396:AN396"/>
    <mergeCell ref="N397:AT397"/>
    <mergeCell ref="N398:AT398"/>
    <mergeCell ref="N399:AT399"/>
    <mergeCell ref="K400:L400"/>
    <mergeCell ref="X400:AA400"/>
    <mergeCell ref="AH400:AN400"/>
    <mergeCell ref="N387:AT387"/>
    <mergeCell ref="N388:AT388"/>
    <mergeCell ref="K389:L389"/>
    <mergeCell ref="X389:AA389"/>
    <mergeCell ref="AB389:AG389"/>
    <mergeCell ref="AH389:AN389"/>
    <mergeCell ref="N390:V390"/>
    <mergeCell ref="N391:AT391"/>
    <mergeCell ref="N392:AD392"/>
    <mergeCell ref="N379:V379"/>
    <mergeCell ref="N380:AT380"/>
    <mergeCell ref="N381:AD381"/>
    <mergeCell ref="K383:L383"/>
    <mergeCell ref="X383:AC383"/>
    <mergeCell ref="AD383:AG383"/>
    <mergeCell ref="AH383:AN383"/>
    <mergeCell ref="AH384:AN384"/>
    <mergeCell ref="N386:AT386"/>
    <mergeCell ref="AH372:AN372"/>
    <mergeCell ref="AH373:AN373"/>
    <mergeCell ref="N375:AT375"/>
    <mergeCell ref="N376:AT376"/>
    <mergeCell ref="N377:AT377"/>
    <mergeCell ref="K378:L378"/>
    <mergeCell ref="X378:AA378"/>
    <mergeCell ref="AB378:AG378"/>
    <mergeCell ref="AH378:AN378"/>
    <mergeCell ref="Q350:R350"/>
    <mergeCell ref="S350:T350"/>
    <mergeCell ref="V350:W350"/>
    <mergeCell ref="W359:X359"/>
    <mergeCell ref="Y359:Z359"/>
    <mergeCell ref="AB359:AC359"/>
    <mergeCell ref="K372:L372"/>
    <mergeCell ref="X372:AC372"/>
    <mergeCell ref="AD372:AG372"/>
    <mergeCell ref="AF336:AG336"/>
    <mergeCell ref="AL336:AM336"/>
    <mergeCell ref="AR336:AS336"/>
    <mergeCell ref="P337:V337"/>
    <mergeCell ref="N345:AT345"/>
    <mergeCell ref="N346:AT346"/>
    <mergeCell ref="N347:AT347"/>
    <mergeCell ref="N348:AT348"/>
    <mergeCell ref="N349:AT349"/>
    <mergeCell ref="P330:Q330"/>
    <mergeCell ref="W333:X333"/>
    <mergeCell ref="AC333:AD333"/>
    <mergeCell ref="AI333:AJ333"/>
    <mergeCell ref="W334:X334"/>
    <mergeCell ref="AC334:AD334"/>
    <mergeCell ref="AI334:AJ334"/>
    <mergeCell ref="W335:X335"/>
    <mergeCell ref="AC335:AD335"/>
    <mergeCell ref="AI335:AJ335"/>
    <mergeCell ref="K319:L319"/>
    <mergeCell ref="X319:AA319"/>
    <mergeCell ref="AH319:AN319"/>
    <mergeCell ref="N320:V320"/>
    <mergeCell ref="N321:AT321"/>
    <mergeCell ref="N322:AD322"/>
    <mergeCell ref="P329:Q329"/>
    <mergeCell ref="Z329:AA329"/>
    <mergeCell ref="AL329:AM329"/>
    <mergeCell ref="N311:AD311"/>
    <mergeCell ref="K313:L313"/>
    <mergeCell ref="X313:AC313"/>
    <mergeCell ref="AH313:AN313"/>
    <mergeCell ref="AH314:AN314"/>
    <mergeCell ref="AH315:AN315"/>
    <mergeCell ref="N316:AT316"/>
    <mergeCell ref="N317:AT317"/>
    <mergeCell ref="N318:AT318"/>
    <mergeCell ref="N305:AT305"/>
    <mergeCell ref="N306:AT306"/>
    <mergeCell ref="N307:AT307"/>
    <mergeCell ref="K308:L308"/>
    <mergeCell ref="X308:AA308"/>
    <mergeCell ref="AB308:AG308"/>
    <mergeCell ref="AH308:AN308"/>
    <mergeCell ref="N309:V309"/>
    <mergeCell ref="N310:AT310"/>
    <mergeCell ref="AH303:AN303"/>
    <mergeCell ref="W278:X278"/>
    <mergeCell ref="Y278:Z278"/>
    <mergeCell ref="AB278:AC278"/>
    <mergeCell ref="K291:L291"/>
    <mergeCell ref="X291:AC291"/>
    <mergeCell ref="AD291:AG291"/>
    <mergeCell ref="AH291:AN291"/>
    <mergeCell ref="AH292:AN292"/>
    <mergeCell ref="N294:AT294"/>
    <mergeCell ref="N295:AT295"/>
    <mergeCell ref="N296:AT296"/>
    <mergeCell ref="K297:L297"/>
    <mergeCell ref="X297:AA297"/>
    <mergeCell ref="AB297:AG297"/>
    <mergeCell ref="AH297:AN297"/>
    <mergeCell ref="N298:V298"/>
    <mergeCell ref="N299:AT299"/>
    <mergeCell ref="N300:AD300"/>
    <mergeCell ref="K302:L302"/>
    <mergeCell ref="X302:AC302"/>
    <mergeCell ref="AD302:AG302"/>
    <mergeCell ref="AH302:AN302"/>
    <mergeCell ref="P258:Q258"/>
    <mergeCell ref="AA258:AB258"/>
    <mergeCell ref="AL259:AR259"/>
    <mergeCell ref="N264:AT264"/>
    <mergeCell ref="N265:AT265"/>
    <mergeCell ref="N266:AT266"/>
    <mergeCell ref="N267:AT267"/>
    <mergeCell ref="N268:AT268"/>
    <mergeCell ref="Q269:R269"/>
    <mergeCell ref="S269:T269"/>
    <mergeCell ref="V269:W269"/>
    <mergeCell ref="AA251:AR251"/>
    <mergeCell ref="P253:Q253"/>
    <mergeCell ref="AA253:AB253"/>
    <mergeCell ref="AL253:AM253"/>
    <mergeCell ref="P255:Q255"/>
    <mergeCell ref="AA255:AB255"/>
    <mergeCell ref="AL255:AM255"/>
    <mergeCell ref="P257:Q257"/>
    <mergeCell ref="AA257:AB257"/>
    <mergeCell ref="AL257:AM257"/>
    <mergeCell ref="N240:AT240"/>
    <mergeCell ref="N241:AT241"/>
    <mergeCell ref="K242:L242"/>
    <mergeCell ref="X242:AA242"/>
    <mergeCell ref="AH242:AN242"/>
    <mergeCell ref="N243:V243"/>
    <mergeCell ref="N244:AT244"/>
    <mergeCell ref="N245:AD245"/>
    <mergeCell ref="AC250:AD250"/>
    <mergeCell ref="AQ250:AR250"/>
    <mergeCell ref="N232:V232"/>
    <mergeCell ref="N233:AT233"/>
    <mergeCell ref="N234:AD234"/>
    <mergeCell ref="K236:L236"/>
    <mergeCell ref="X236:AC236"/>
    <mergeCell ref="AH236:AN236"/>
    <mergeCell ref="AH237:AN237"/>
    <mergeCell ref="AH238:AN238"/>
    <mergeCell ref="N239:AT239"/>
    <mergeCell ref="K225:L225"/>
    <mergeCell ref="X225:AC225"/>
    <mergeCell ref="AD225:AG225"/>
    <mergeCell ref="AH225:AN225"/>
    <mergeCell ref="N228:AT228"/>
    <mergeCell ref="N229:AT229"/>
    <mergeCell ref="N230:AT230"/>
    <mergeCell ref="K231:L231"/>
    <mergeCell ref="X231:AA231"/>
    <mergeCell ref="AB231:AG231"/>
    <mergeCell ref="AH231:AN231"/>
    <mergeCell ref="K214:L214"/>
    <mergeCell ref="X214:AC214"/>
    <mergeCell ref="AD214:AG214"/>
    <mergeCell ref="AH214:AN214"/>
    <mergeCell ref="AH215:AN215"/>
    <mergeCell ref="N217:AT217"/>
    <mergeCell ref="N218:AT218"/>
    <mergeCell ref="N219:AT219"/>
    <mergeCell ref="K220:L220"/>
    <mergeCell ref="X220:AA220"/>
    <mergeCell ref="AB220:AG220"/>
    <mergeCell ref="AH220:AN220"/>
    <mergeCell ref="N189:AT189"/>
    <mergeCell ref="N190:AT190"/>
    <mergeCell ref="N191:AT191"/>
    <mergeCell ref="Q192:R192"/>
    <mergeCell ref="S192:T192"/>
    <mergeCell ref="V192:W192"/>
    <mergeCell ref="AH226:AN226"/>
    <mergeCell ref="W201:X201"/>
    <mergeCell ref="Y201:Z201"/>
    <mergeCell ref="AB201:AC201"/>
    <mergeCell ref="N221:V221"/>
    <mergeCell ref="N222:AT222"/>
    <mergeCell ref="N223:AD223"/>
    <mergeCell ref="AA176:AB176"/>
    <mergeCell ref="AC176:AD176"/>
    <mergeCell ref="AE176:AF176"/>
    <mergeCell ref="Q177:R177"/>
    <mergeCell ref="S177:T177"/>
    <mergeCell ref="U177:V177"/>
    <mergeCell ref="AN179:AS179"/>
    <mergeCell ref="N187:AT187"/>
    <mergeCell ref="N188:AT188"/>
    <mergeCell ref="Q174:R174"/>
    <mergeCell ref="S174:T174"/>
    <mergeCell ref="U174:V174"/>
    <mergeCell ref="T175:U175"/>
    <mergeCell ref="V175:W175"/>
    <mergeCell ref="X175:Y175"/>
    <mergeCell ref="AK175:AL175"/>
    <mergeCell ref="AM175:AN175"/>
    <mergeCell ref="AO175:AP175"/>
    <mergeCell ref="Q172:R172"/>
    <mergeCell ref="S172:T172"/>
    <mergeCell ref="U172:V172"/>
    <mergeCell ref="T173:U173"/>
    <mergeCell ref="V173:W173"/>
    <mergeCell ref="X173:Y173"/>
    <mergeCell ref="AK173:AL173"/>
    <mergeCell ref="AM173:AN173"/>
    <mergeCell ref="AO173:AP173"/>
    <mergeCell ref="N162:AT162"/>
    <mergeCell ref="N163:AD163"/>
    <mergeCell ref="T170:U170"/>
    <mergeCell ref="V170:W170"/>
    <mergeCell ref="X170:Y170"/>
    <mergeCell ref="AK170:AL170"/>
    <mergeCell ref="AM170:AN170"/>
    <mergeCell ref="AO170:AP170"/>
    <mergeCell ref="AA171:AB171"/>
    <mergeCell ref="AC171:AD171"/>
    <mergeCell ref="AE171:AF171"/>
    <mergeCell ref="AH155:AN155"/>
    <mergeCell ref="AH156:AN156"/>
    <mergeCell ref="N157:AT157"/>
    <mergeCell ref="N158:AT158"/>
    <mergeCell ref="N159:AT159"/>
    <mergeCell ref="K160:L160"/>
    <mergeCell ref="X160:AA160"/>
    <mergeCell ref="AH160:AN160"/>
    <mergeCell ref="N161:V161"/>
    <mergeCell ref="K149:L149"/>
    <mergeCell ref="X149:AA149"/>
    <mergeCell ref="AB149:AG149"/>
    <mergeCell ref="AH149:AN149"/>
    <mergeCell ref="N150:V150"/>
    <mergeCell ref="N151:AT151"/>
    <mergeCell ref="N152:AD152"/>
    <mergeCell ref="K154:L154"/>
    <mergeCell ref="X154:AC154"/>
    <mergeCell ref="AH154:AN154"/>
    <mergeCell ref="N141:AD141"/>
    <mergeCell ref="K143:L143"/>
    <mergeCell ref="X143:AC143"/>
    <mergeCell ref="AD143:AG143"/>
    <mergeCell ref="AH143:AN143"/>
    <mergeCell ref="AH144:AN144"/>
    <mergeCell ref="N146:AT146"/>
    <mergeCell ref="N147:AT147"/>
    <mergeCell ref="N148:AT148"/>
    <mergeCell ref="N135:AT135"/>
    <mergeCell ref="N136:AT136"/>
    <mergeCell ref="N137:AT137"/>
    <mergeCell ref="K138:L138"/>
    <mergeCell ref="X138:AA138"/>
    <mergeCell ref="AB138:AG138"/>
    <mergeCell ref="AH138:AN138"/>
    <mergeCell ref="N139:V139"/>
    <mergeCell ref="N140:AT140"/>
    <mergeCell ref="P123:Q123"/>
    <mergeCell ref="R123:S123"/>
    <mergeCell ref="U123:V123"/>
    <mergeCell ref="X123:Y123"/>
    <mergeCell ref="K132:L132"/>
    <mergeCell ref="X132:AC132"/>
    <mergeCell ref="AD132:AG132"/>
    <mergeCell ref="AH132:AN132"/>
    <mergeCell ref="AH133:AN133"/>
    <mergeCell ref="AG113:AQ113"/>
    <mergeCell ref="T114:U114"/>
    <mergeCell ref="V114:W114"/>
    <mergeCell ref="Y114:Z114"/>
    <mergeCell ref="AB114:AC114"/>
    <mergeCell ref="AG114:AN114"/>
    <mergeCell ref="AG115:AQ115"/>
    <mergeCell ref="P122:Q122"/>
    <mergeCell ref="R122:S122"/>
    <mergeCell ref="U122:V122"/>
    <mergeCell ref="X122:Y122"/>
    <mergeCell ref="X113:AE113"/>
    <mergeCell ref="X115:AE115"/>
    <mergeCell ref="B96:AU96"/>
    <mergeCell ref="P101:Q101"/>
    <mergeCell ref="X101:Y101"/>
    <mergeCell ref="M102:T102"/>
    <mergeCell ref="M103:T103"/>
    <mergeCell ref="T112:U112"/>
    <mergeCell ref="V112:W112"/>
    <mergeCell ref="Y112:Z112"/>
    <mergeCell ref="AB112:AC112"/>
    <mergeCell ref="AG112:AN112"/>
    <mergeCell ref="N70:AT70"/>
    <mergeCell ref="N71:AT71"/>
    <mergeCell ref="N72:AT72"/>
    <mergeCell ref="N73:AT73"/>
    <mergeCell ref="N74:AT74"/>
    <mergeCell ref="C81:D81"/>
    <mergeCell ref="L81:AL87"/>
    <mergeCell ref="AO81:AS87"/>
    <mergeCell ref="D84:I84"/>
    <mergeCell ref="G87:J87"/>
    <mergeCell ref="AT87:AT88"/>
    <mergeCell ref="B6:AU6"/>
    <mergeCell ref="B7:AU7"/>
    <mergeCell ref="B9:AU9"/>
    <mergeCell ref="C14:N14"/>
    <mergeCell ref="AJ16:AK16"/>
    <mergeCell ref="AL16:AM16"/>
    <mergeCell ref="AO16:AP16"/>
    <mergeCell ref="AR16:AS16"/>
    <mergeCell ref="AE19:AT19"/>
    <mergeCell ref="AE18:AT18"/>
    <mergeCell ref="N31:AT31"/>
    <mergeCell ref="N32:AT32"/>
    <mergeCell ref="N33:V33"/>
    <mergeCell ref="N34:AT34"/>
    <mergeCell ref="N35:AD35"/>
    <mergeCell ref="AE22:AU22"/>
    <mergeCell ref="N42:AR42"/>
    <mergeCell ref="N43:AR43"/>
    <mergeCell ref="N47:AT47"/>
    <mergeCell ref="N66:AT66"/>
    <mergeCell ref="N67:AT67"/>
    <mergeCell ref="N68:AT68"/>
    <mergeCell ref="Q69:R69"/>
    <mergeCell ref="N54:AT54"/>
    <mergeCell ref="N44:AR44"/>
    <mergeCell ref="N45:AR45"/>
    <mergeCell ref="N46:AR46"/>
    <mergeCell ref="N53:AR53"/>
    <mergeCell ref="N55:AT55"/>
    <mergeCell ref="N56:AT56"/>
    <mergeCell ref="N64:AT64"/>
    <mergeCell ref="N65:AT65"/>
    <mergeCell ref="S69:T69"/>
    <mergeCell ref="V69:W69"/>
  </mergeCells>
  <phoneticPr fontId="3"/>
  <dataValidations count="12">
    <dataValidation imeMode="fullAlpha" allowBlank="1" showInputMessage="1" showErrorMessage="1" sqref="AH242 N320 P253:Q253 N48:N49 AH383:AH384 AH394:AH396 AH400 S430:T430 N401 AH291:AH292 N243 N298 AH225:AH226 N300 AH297 U172:V172 Q172:R172 U177:V177 Q177:R177 X173:Y173 T170:U170 AO173:AP173 AK173:AL173 AO175:AP175 AK175:AL175 U174:V174 Q174:R174 AL253:AM253 X170:Y170 AE171:AF171 AA171:AB171 AO170:AP170 AK170:AL170 X175:Y175 T175:U175 AE176:AF176 AA176:AB176 AA257:AB258 AQ250 AO410:AP410 P255:Q255 N150 N390 AH389 AH372:AH373 AH231 N322 N381 AH319 N163 N309 N311 AH236:AH238 N139 AH149 N141 AG114 AH143:AH144 N161 AH138 AA255:AB255 AL257:AM257 N403 AL410:AM410 AG112 AC250 N33 T173:U173 N35:N38 Y410:Z410 X101:Y101 P101:Q101 M102:M103 N379 AH154:AH156 AH308 AH160 AH132:AH133 N245 AH378 N221 AH214:AH215 X251:Y251 AA253:AB253 AH313:AH315 AL255:AM255 V410:W410 P257:Q258 N223 AH220 AH302:AH303 N152 N232 N234 S69:T69 AO16:AP16 V69:W69 Y112:Z112 Y114:Z114 U122:V123 V192:W192 AB201:AC201 V269:W269 AB278:AC278 V350:W350 AB359:AC359 V430:W430 AB439:AC439 AL16:AM16 Y439:Z439 R122:S122 S192:T192 Y201:Z201 S269:T269 Y278:Z278 S350:T350 Y359:Z359" xr:uid="{00000000-0002-0000-0700-000000000000}"/>
    <dataValidation imeMode="hiragana" allowBlank="1" showInputMessage="1" showErrorMessage="1" sqref="W33:AL33 AE36:AL38 X308 AE48:AL49 N56:N59 BB36:BB38 N399 X383 X372 N321 N388 C383:C392 W390:AP390 B382 C372:C381 N377 AE381:AP381 W379:AP379 N307 AE392:AP392 N380 X394 C394:C403 W401:AP401 B393 AE403:AP403 X378 X389 X400 N310 X297 N318 X242 N299 C302:C311 W309:AP309 B301 C291:C300 N162 AE300:AP300 W298:AP298 N159 B169 B185 C170:C180 X160 C14:N14 Q417:AJ417 C186:C195 T411:AH411 AF413:AT413 B198 C199:C204 B208:B213 X143 X132 X313 N391 AY2:AY35 B559 R580:R591 B525:B526 AH522 AN179:AS179 H563:H574 H546:H557 N230 N148 C143:C152 W150:AP150 N402 B142 C132:C141 B130:B131 N137 AE141:AP141 W139:AP139 B62 C112:C118 B111 O116:O118 U116:U118 C252:C259 B121 C122:C127 AF116:AN118 N241 B249 AG113 C101:C104 B100 AH97 N106:N108 R546:R557 AG115 C250 AA251:AR251 AE152:AP152 N140 X154 C154:C163 W161:AP161 B153 AE163:AP163 C313:C322 B542 W320:AP320 B312 N233 X220 X319 N34 N222 C225:C234 W232:AP232 B224 B285:B290 B262 C276:C281 B275 X138 AE322:AP322 B576:B577 C263:C272 X149 X302 AL259:AR259 C214:C223 N151 AE223:AP223 W221:AP221 N244 AE234:AP234 N219 X231 C236:C245 W243:AP243 B235 AE245:AP245 X214 X225 X236 X291 B409 C410:C420 B423 C437:C442 B436 C42:C49 B41 C424:C433 R529:R540 B30 AE22 C53:C59 B446:B450 N296 B328 B343 C329:C337 AH563:AH574 R563:R574 B52 C344:C353 C63:C74 P337:V337 C31:C38 B356 C357:C362 AE311:AP311 B366:B371 Q430:R430 AH580:AH591 D134:AT134 D145:AT145 D216:AT216 D227:AT227 D293:AT293 D304:AT304 D374:AT374 D385:AT385 AH546:AH557 H580:H591 H529:H540 AH529:AH540 Q269:R269 N53 AJ16:AK16 X63 AG63 N63:N74 AG69 Q439 AA413 L437:L439 W113 Q113:Q115 W115 AE123 L123 U124 X124 L170:L177 AC170 AE18:AE19 AC172:AC175 V180 S180 X186 AG186 N186:N192 AG192 O199:O200 AL201 Q201 L199:L201 K251 R250 AG250 V251 K253 V253 AG253 AR253 AR257:AR258 AR255 K255 V255 AG255 K257:K259 V257:V258 AG257 P259 Y259 AG259 X263 AG263 N263:N269 AG269 O276:O277 AL278 Q278 L276:L278 K329:K330 U329 AE329 K333:K337 X344 AG344 N344:N350 AG350 O357:O358 Q359 AL359 L357:L359 AE410 AE412 AJ412 Y412 T412 L415:L417 O410:O414 S414 U416 AE416 R415 X424 AG424 N424:N430 AG430 O437:O438 AL439 K132:L132 K138:L138 K143:L143 K149:L149 K214:L214 K220:L220 K225:L225 K231:L231 K291:L291 K297:L297 K302:L302 K308:L308 K372:L372 K378:L378 K383:L383 K389:L389 T112:U112 T114:U114 C81:D81 W439:X439 Q69:R69 P122:Q123 Q192:R192 W201:X201 C454:C470 W278:X278 Q350:R350 W359:X359 C451 AC177" xr:uid="{00000000-0002-0000-0700-000001000000}"/>
    <dataValidation imeMode="halfKatakana" allowBlank="1" showErrorMessage="1" sqref="N397:AT397 N54:AT54 N135:AT135 N146:AT146 N217:AT217 N157:AT157 N294:AT294 N316:AT316 N375:AT375 N31:AT31 N228:AT228 N239:AT239 N305:AT305 N386:AT386 AS42:AT42 N42:N46" xr:uid="{00000000-0002-0000-0700-000002000000}"/>
    <dataValidation imeMode="hiragana" allowBlank="1" showErrorMessage="1" sqref="N398:AT398 N55:AT55 N136:AT136 N147:AT147 N218:AT218 N158:AT158 N295:AT295 N317:AT317 N376:AT376 N32:AT32 N229:AT229 N240:AT240 N306:AT306 N387:AT387 AS43:AT43" xr:uid="{00000000-0002-0000-0700-000003000000}"/>
    <dataValidation imeMode="hiragana" allowBlank="1" showInputMessage="1" showErrorMessage="1" promptTitle="直接入力してください。" prompt="直接入力しないと、イ．氏名のフリガナが正確に表示されません。" sqref="N47:AT47" xr:uid="{00000000-0002-0000-0700-000004000000}"/>
    <dataValidation type="list" imeMode="hiragana" allowBlank="1" showInputMessage="1" showErrorMessage="1" sqref="K313:L313 K400:L400 K319:L319 K236:L236 K242:L242 K154:L154 K394:L394 K160:L160" xr:uid="{00000000-0002-0000-0700-000005000000}">
      <formula1>"　,1級,2級"</formula1>
    </dataValidation>
    <dataValidation imeMode="off" allowBlank="1" showInputMessage="1" showErrorMessage="1" sqref="P329:Q330 Z329:AA329 AL329:AM329 W333:X335 AC333:AD335 AI333:AJ335 AF336:AG336 AL336:AM336 AR336:AS336" xr:uid="{00000000-0002-0000-0700-000006000000}"/>
    <dataValidation type="list" imeMode="fullAlpha" allowBlank="1" showInputMessage="1" showErrorMessage="1" sqref="AB568:AG574 AB585:AG591 AB529:AG540 AB546:AG557" xr:uid="{00000000-0002-0000-0700-000007000000}">
      <formula1>リスト_報告書_改善予定年月</formula1>
    </dataValidation>
    <dataValidation type="list" allowBlank="1" showInputMessage="1" showErrorMessage="1" sqref="B585:G591" xr:uid="{00000000-0002-0000-0700-000009000000}">
      <formula1>リスト_報告書_不具合把握年月</formula1>
    </dataValidation>
    <dataValidation type="whole" imeMode="fullAlpha" allowBlank="1" showInputMessage="1" showErrorMessage="1" sqref="AR16:AS16 AB112:AC112 AB114:AC114 X122:Y123" xr:uid="{00000000-0002-0000-0700-00000A000000}">
      <formula1>1</formula1>
      <formula2>31</formula2>
    </dataValidation>
    <dataValidation type="list" imeMode="fullAlpha" allowBlank="1" showDropDown="1" showInputMessage="1" showErrorMessage="1" sqref="V112:W112 V114:W114 R123:S123" xr:uid="{00000000-0002-0000-0700-00000B000000}">
      <formula1>"元,1,2,3,4,5,6,7,8,9,10,11,12,13,14,15,16,17,18,19,20,21,22,23,24,25,26,27,28,29,30,31,32,33,34,35,36,37,38,39,40,41,42,43,44,45,46,47,48,49,50,51,52,53,54,55,56,57,58,59,60,61,62,63,64"</formula1>
    </dataValidation>
    <dataValidation imeMode="fullAlpha" allowBlank="1" showInputMessage="1" sqref="AB563:AG567 AB580:AG584" xr:uid="{38D73D45-5B29-4252-B2DA-DEA971D1DC95}"/>
  </dataValidations>
  <printOptions horizontalCentered="1"/>
  <pageMargins left="0.19685039370078741" right="0.19685039370078741" top="0.59055118110236227" bottom="0.19685039370078741" header="0" footer="0"/>
  <pageSetup paperSize="9" scale="94" orientation="portrait" blackAndWhite="1" horizontalDpi="300" verticalDpi="300" r:id="rId1"/>
  <headerFooter alignWithMargins="0">
    <oddHeader>&amp;R&amp;P / &amp;N ページ</oddHeader>
  </headerFooter>
  <rowBreaks count="8" manualBreakCount="8">
    <brk id="95" max="46" man="1"/>
    <brk id="205" max="46" man="1"/>
    <brk id="323" max="46" man="1"/>
    <brk id="472" max="46" man="1"/>
    <brk id="520" max="46" man="1"/>
    <brk id="557" max="16383" man="1"/>
    <brk id="592" max="46" man="1"/>
    <brk id="652" max="46" man="1"/>
  </rowBreaks>
  <colBreaks count="1" manualBreakCount="1">
    <brk id="51" max="6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indexed="13"/>
  </sheetPr>
  <dimension ref="A1:LJ524"/>
  <sheetViews>
    <sheetView showGridLines="0" view="pageBreakPreview" zoomScaleNormal="100" zoomScaleSheetLayoutView="100" workbookViewId="0">
      <pane ySplit="1" topLeftCell="A2" activePane="bottomLeft" state="frozen"/>
      <selection activeCell="U28" activeCellId="1" sqref="Z11 U28"/>
      <selection pane="bottomLeft"/>
    </sheetView>
  </sheetViews>
  <sheetFormatPr defaultColWidth="9" defaultRowHeight="13.5" x14ac:dyDescent="0.15"/>
  <cols>
    <col min="1" max="47" width="2.125" style="1359" customWidth="1"/>
    <col min="48" max="52" width="2" style="1359" customWidth="1"/>
    <col min="53" max="55" width="9" style="1359" customWidth="1"/>
    <col min="56" max="56" width="9" style="1359" hidden="1" customWidth="1"/>
    <col min="57" max="67" width="32.25" style="1359" hidden="1" customWidth="1"/>
    <col min="68" max="322" width="9" style="1359" hidden="1" customWidth="1"/>
    <col min="323" max="423" width="9" style="1359" customWidth="1"/>
    <col min="424" max="16384" width="9" style="1359"/>
  </cols>
  <sheetData>
    <row r="1" spans="1:53" ht="12" customHeight="1" x14ac:dyDescent="0.15">
      <c r="BA1" s="1638" t="str">
        <f>HYPERLINK("#目次!$F$26:$F$44","目次、シート一覧へ")</f>
        <v>目次、シート一覧へ</v>
      </c>
    </row>
    <row r="2" spans="1:53" ht="12.75" customHeight="1" x14ac:dyDescent="0.15">
      <c r="AI2" s="1527"/>
      <c r="AJ2" s="1528"/>
      <c r="AK2" s="1528"/>
      <c r="AL2" s="1530" t="str">
        <f>'＜入力不要＞報告書'!$AN$5</f>
        <v>Kyoto City(R7.7)　Ver121</v>
      </c>
      <c r="AM2" s="1529"/>
      <c r="AN2" s="3801" t="str">
        <f>'＜入力不要＞報告書'!$AN$3 &amp; '＜入力不要＞報告書'!$AO$3</f>
        <v/>
      </c>
      <c r="AO2" s="3803"/>
      <c r="AP2" s="3801" t="str">
        <f>'＜入力不要＞報告書'!$AP$3</f>
        <v/>
      </c>
      <c r="AQ2" s="3805"/>
      <c r="AR2" s="3805"/>
      <c r="AS2" s="3805"/>
      <c r="AT2" s="3803"/>
      <c r="AY2" s="1362"/>
    </row>
    <row r="3" spans="1:53" ht="12.75" customHeight="1" x14ac:dyDescent="0.15">
      <c r="AI3" s="1528"/>
      <c r="AJ3" s="1528"/>
      <c r="AK3" s="1528"/>
      <c r="AL3" s="1529"/>
      <c r="AM3" s="1529"/>
      <c r="AN3" s="3802"/>
      <c r="AO3" s="3804"/>
      <c r="AP3" s="3802"/>
      <c r="AQ3" s="3806"/>
      <c r="AR3" s="3806"/>
      <c r="AS3" s="3806"/>
      <c r="AT3" s="3804"/>
      <c r="AY3" s="1362"/>
    </row>
    <row r="4" spans="1:53" ht="12.75" customHeight="1" x14ac:dyDescent="0.15">
      <c r="B4" s="1359" t="s">
        <v>945</v>
      </c>
      <c r="AO4" s="1385"/>
      <c r="AY4" s="1362"/>
    </row>
    <row r="5" spans="1:53" ht="12.75" customHeight="1" x14ac:dyDescent="0.15">
      <c r="AY5" s="1362"/>
    </row>
    <row r="6" spans="1:53" ht="12.75" customHeight="1" x14ac:dyDescent="0.15">
      <c r="A6" s="1367"/>
      <c r="B6" s="3710" t="s">
        <v>944</v>
      </c>
      <c r="C6" s="3710"/>
      <c r="D6" s="3710"/>
      <c r="E6" s="3710"/>
      <c r="F6" s="3710"/>
      <c r="G6" s="3710"/>
      <c r="H6" s="3710"/>
      <c r="I6" s="3710"/>
      <c r="J6" s="3710"/>
      <c r="K6" s="3710"/>
      <c r="L6" s="3710"/>
      <c r="M6" s="3710"/>
      <c r="N6" s="3710"/>
      <c r="O6" s="3710"/>
      <c r="P6" s="3710"/>
      <c r="Q6" s="3710"/>
      <c r="R6" s="3710"/>
      <c r="S6" s="3710"/>
      <c r="T6" s="3710"/>
      <c r="U6" s="3710"/>
      <c r="V6" s="3710"/>
      <c r="W6" s="3710"/>
      <c r="X6" s="3710"/>
      <c r="Y6" s="3710"/>
      <c r="Z6" s="3710"/>
      <c r="AA6" s="3710"/>
      <c r="AB6" s="3710"/>
      <c r="AC6" s="3710"/>
      <c r="AD6" s="3710"/>
      <c r="AE6" s="3710"/>
      <c r="AF6" s="3710"/>
      <c r="AG6" s="3710"/>
      <c r="AH6" s="3710"/>
      <c r="AI6" s="3710"/>
      <c r="AJ6" s="3710"/>
      <c r="AK6" s="3710"/>
      <c r="AL6" s="3710"/>
      <c r="AM6" s="3710"/>
      <c r="AN6" s="3710"/>
      <c r="AO6" s="3710"/>
      <c r="AP6" s="3710"/>
      <c r="AQ6" s="3710"/>
      <c r="AR6" s="3710"/>
      <c r="AS6" s="3710"/>
      <c r="AT6" s="3710"/>
      <c r="AU6" s="3710"/>
      <c r="AY6" s="1362"/>
    </row>
    <row r="7" spans="1:53" ht="12.75" customHeight="1" x14ac:dyDescent="0.15">
      <c r="B7" s="3710" t="s">
        <v>903</v>
      </c>
      <c r="C7" s="3710"/>
      <c r="D7" s="3710"/>
      <c r="E7" s="3710"/>
      <c r="F7" s="3710"/>
      <c r="G7" s="3710"/>
      <c r="H7" s="3710"/>
      <c r="I7" s="3710"/>
      <c r="J7" s="3710"/>
      <c r="K7" s="3710"/>
      <c r="L7" s="3710"/>
      <c r="M7" s="3710"/>
      <c r="N7" s="3710"/>
      <c r="O7" s="3710"/>
      <c r="P7" s="3710"/>
      <c r="Q7" s="3710"/>
      <c r="R7" s="3710"/>
      <c r="S7" s="3710"/>
      <c r="T7" s="3710"/>
      <c r="U7" s="3710"/>
      <c r="V7" s="3710"/>
      <c r="W7" s="3710"/>
      <c r="X7" s="3710"/>
      <c r="Y7" s="3710"/>
      <c r="Z7" s="3710"/>
      <c r="AA7" s="3710"/>
      <c r="AB7" s="3710"/>
      <c r="AC7" s="3710"/>
      <c r="AD7" s="3710"/>
      <c r="AE7" s="3710"/>
      <c r="AF7" s="3710"/>
      <c r="AG7" s="3710"/>
      <c r="AH7" s="3710"/>
      <c r="AI7" s="3710"/>
      <c r="AJ7" s="3710"/>
      <c r="AK7" s="3710"/>
      <c r="AL7" s="3710"/>
      <c r="AM7" s="3710"/>
      <c r="AN7" s="3710"/>
      <c r="AO7" s="3710"/>
      <c r="AP7" s="3710"/>
      <c r="AQ7" s="3710"/>
      <c r="AR7" s="3710"/>
      <c r="AS7" s="3710"/>
      <c r="AT7" s="3710"/>
      <c r="AU7" s="3710"/>
      <c r="AY7" s="1362"/>
    </row>
    <row r="8" spans="1:53" ht="12.75" customHeight="1" x14ac:dyDescent="0.15">
      <c r="AP8" s="1551"/>
      <c r="AY8" s="1362"/>
    </row>
    <row r="9" spans="1:53" ht="12.75" customHeight="1" x14ac:dyDescent="0.15">
      <c r="B9" s="3710" t="s">
        <v>902</v>
      </c>
      <c r="C9" s="3710"/>
      <c r="D9" s="3710"/>
      <c r="E9" s="3710"/>
      <c r="F9" s="3710"/>
      <c r="G9" s="3710"/>
      <c r="H9" s="3710"/>
      <c r="I9" s="3710"/>
      <c r="J9" s="3710"/>
      <c r="K9" s="3710"/>
      <c r="L9" s="3710"/>
      <c r="M9" s="3710"/>
      <c r="N9" s="3710"/>
      <c r="O9" s="3710"/>
      <c r="P9" s="3710"/>
      <c r="Q9" s="3710"/>
      <c r="R9" s="3710"/>
      <c r="S9" s="3710"/>
      <c r="T9" s="3710"/>
      <c r="U9" s="3710"/>
      <c r="V9" s="3710"/>
      <c r="W9" s="3710"/>
      <c r="X9" s="3710"/>
      <c r="Y9" s="3710"/>
      <c r="Z9" s="3710"/>
      <c r="AA9" s="3710"/>
      <c r="AB9" s="3710"/>
      <c r="AC9" s="3710"/>
      <c r="AD9" s="3710"/>
      <c r="AE9" s="3710"/>
      <c r="AF9" s="3710"/>
      <c r="AG9" s="3710"/>
      <c r="AH9" s="3710"/>
      <c r="AI9" s="3710"/>
      <c r="AJ9" s="3710"/>
      <c r="AK9" s="3710"/>
      <c r="AL9" s="3710"/>
      <c r="AM9" s="3710"/>
      <c r="AN9" s="3710"/>
      <c r="AO9" s="3710"/>
      <c r="AP9" s="3710"/>
      <c r="AQ9" s="3710"/>
      <c r="AR9" s="3710"/>
      <c r="AS9" s="3710"/>
      <c r="AT9" s="3710"/>
      <c r="AU9" s="3710"/>
      <c r="AY9" s="1362"/>
    </row>
    <row r="10" spans="1:53" ht="12.75" customHeight="1" x14ac:dyDescent="0.15">
      <c r="B10" s="1551"/>
      <c r="C10" s="1551"/>
      <c r="D10" s="1551"/>
      <c r="E10" s="1551"/>
      <c r="F10" s="1551"/>
      <c r="G10" s="1551"/>
      <c r="H10" s="1551"/>
      <c r="I10" s="1551"/>
      <c r="J10" s="1551"/>
      <c r="K10" s="1551"/>
      <c r="L10" s="1551"/>
      <c r="M10" s="1551"/>
      <c r="N10" s="1551"/>
      <c r="O10" s="1551"/>
      <c r="P10" s="1551"/>
      <c r="Q10" s="1551"/>
      <c r="R10" s="1551"/>
      <c r="S10" s="1551"/>
      <c r="T10" s="1551"/>
      <c r="U10" s="1551"/>
      <c r="V10" s="1551"/>
      <c r="W10" s="1551"/>
      <c r="X10" s="1551"/>
      <c r="Y10" s="1551"/>
      <c r="Z10" s="1551"/>
      <c r="AA10" s="1551"/>
      <c r="AB10" s="1551"/>
      <c r="AC10" s="1551"/>
      <c r="AD10" s="1551"/>
      <c r="AE10" s="1551"/>
      <c r="AF10" s="1551"/>
      <c r="AG10" s="1551"/>
      <c r="AH10" s="1551"/>
      <c r="AI10" s="1551"/>
      <c r="AJ10" s="1551"/>
      <c r="AK10" s="1551"/>
      <c r="AL10" s="1551"/>
      <c r="AM10" s="1551"/>
      <c r="AN10" s="1551"/>
      <c r="AO10" s="1551"/>
      <c r="AP10" s="1551"/>
      <c r="AY10" s="1362"/>
    </row>
    <row r="11" spans="1:53" ht="13.5" hidden="1" customHeight="1" x14ac:dyDescent="0.15">
      <c r="B11" s="1359" t="s">
        <v>901</v>
      </c>
      <c r="AY11" s="1362"/>
    </row>
    <row r="12" spans="1:53" ht="13.5" hidden="1" customHeight="1" x14ac:dyDescent="0.15">
      <c r="B12" s="1359" t="s">
        <v>900</v>
      </c>
      <c r="AY12" s="1362"/>
    </row>
    <row r="13" spans="1:53" ht="6" hidden="1" customHeight="1" x14ac:dyDescent="0.15">
      <c r="AY13" s="1362"/>
    </row>
    <row r="14" spans="1:53" ht="12" hidden="1" customHeight="1" x14ac:dyDescent="0.15">
      <c r="C14" s="3711"/>
      <c r="D14" s="3711"/>
      <c r="E14" s="3711"/>
      <c r="F14" s="3711"/>
      <c r="G14" s="3711"/>
      <c r="H14" s="3711"/>
      <c r="I14" s="3711"/>
      <c r="J14" s="3711"/>
      <c r="K14" s="3711"/>
      <c r="L14" s="3711"/>
      <c r="M14" s="3711"/>
      <c r="N14" s="3711"/>
      <c r="O14" s="1359" t="s">
        <v>899</v>
      </c>
      <c r="AY14" s="1362"/>
    </row>
    <row r="15" spans="1:53" ht="6" hidden="1" customHeight="1" x14ac:dyDescent="0.15">
      <c r="AY15" s="1362"/>
    </row>
    <row r="16" spans="1:53" ht="11.25" hidden="1" customHeight="1" x14ac:dyDescent="0.15">
      <c r="AI16" s="1556" t="s">
        <v>943</v>
      </c>
      <c r="AJ16" s="3729"/>
      <c r="AK16" s="3729"/>
      <c r="AL16" s="1551" t="s">
        <v>2</v>
      </c>
      <c r="AM16" s="3729"/>
      <c r="AN16" s="3729"/>
      <c r="AO16" s="1551" t="s">
        <v>81</v>
      </c>
      <c r="AP16" s="3729"/>
      <c r="AQ16" s="3729"/>
      <c r="AR16" s="1359" t="s">
        <v>863</v>
      </c>
      <c r="AY16" s="1362"/>
    </row>
    <row r="17" spans="2:51" ht="11.25" hidden="1" customHeight="1" x14ac:dyDescent="0.15">
      <c r="AY17" s="1362"/>
    </row>
    <row r="18" spans="2:51" ht="11.25" hidden="1" customHeight="1" x14ac:dyDescent="0.15">
      <c r="AE18" s="3711"/>
      <c r="AF18" s="3711"/>
      <c r="AG18" s="3711"/>
      <c r="AH18" s="3711"/>
      <c r="AI18" s="3711"/>
      <c r="AJ18" s="3711"/>
      <c r="AK18" s="3711"/>
      <c r="AL18" s="3711"/>
      <c r="AM18" s="3711"/>
      <c r="AN18" s="3711"/>
      <c r="AO18" s="3711"/>
      <c r="AP18" s="3711"/>
      <c r="AQ18" s="3711"/>
      <c r="AY18" s="1362"/>
    </row>
    <row r="19" spans="2:51" ht="11.25" hidden="1" customHeight="1" x14ac:dyDescent="0.15">
      <c r="Y19" s="1359" t="s">
        <v>898</v>
      </c>
      <c r="AE19" s="3711"/>
      <c r="AF19" s="3711"/>
      <c r="AG19" s="3711"/>
      <c r="AH19" s="3711"/>
      <c r="AI19" s="3711"/>
      <c r="AJ19" s="3711"/>
      <c r="AK19" s="3711"/>
      <c r="AL19" s="3711"/>
      <c r="AM19" s="3711"/>
      <c r="AN19" s="3711"/>
      <c r="AO19" s="3711"/>
      <c r="AP19" s="3711"/>
      <c r="AQ19" s="3711"/>
      <c r="AR19" s="1359" t="s">
        <v>942</v>
      </c>
      <c r="AY19" s="1362"/>
    </row>
    <row r="20" spans="2:51" ht="6" hidden="1" customHeight="1" x14ac:dyDescent="0.15">
      <c r="AY20" s="1362"/>
    </row>
    <row r="21" spans="2:51" ht="6" hidden="1" customHeight="1" x14ac:dyDescent="0.15">
      <c r="AY21" s="1362"/>
    </row>
    <row r="22" spans="2:51" ht="12" hidden="1" customHeight="1" x14ac:dyDescent="0.15">
      <c r="Y22" s="1359" t="s">
        <v>897</v>
      </c>
      <c r="AE22" s="3711"/>
      <c r="AF22" s="3711"/>
      <c r="AG22" s="3711"/>
      <c r="AH22" s="3711"/>
      <c r="AI22" s="3711"/>
      <c r="AJ22" s="3711"/>
      <c r="AK22" s="3711"/>
      <c r="AL22" s="3711"/>
      <c r="AM22" s="3711"/>
      <c r="AN22" s="3711"/>
      <c r="AO22" s="3711"/>
      <c r="AP22" s="3711"/>
      <c r="AQ22" s="3711"/>
      <c r="AR22" s="1359" t="s">
        <v>942</v>
      </c>
      <c r="AY22" s="1362"/>
    </row>
    <row r="23" spans="2:51" ht="6" hidden="1" customHeight="1" x14ac:dyDescent="0.15">
      <c r="AY23" s="1362"/>
    </row>
    <row r="24" spans="2:51" ht="6" hidden="1" customHeight="1" x14ac:dyDescent="0.15">
      <c r="AY24" s="1362"/>
    </row>
    <row r="25" spans="2:51" ht="13.5" hidden="1" customHeight="1" x14ac:dyDescent="0.15">
      <c r="AY25" s="1362"/>
    </row>
    <row r="26" spans="2:51" ht="13.5" hidden="1" customHeight="1" x14ac:dyDescent="0.15">
      <c r="AY26" s="1362"/>
    </row>
    <row r="27" spans="2:51" hidden="1" x14ac:dyDescent="0.15">
      <c r="AY27" s="1362"/>
    </row>
    <row r="28" spans="2:51" ht="7.5" customHeight="1" x14ac:dyDescent="0.15">
      <c r="AY28" s="1362"/>
    </row>
    <row r="29" spans="2:51" ht="7.5" customHeight="1" x14ac:dyDescent="0.15">
      <c r="AY29" s="1362"/>
    </row>
    <row r="30" spans="2:51" ht="12.75" customHeight="1" x14ac:dyDescent="0.15">
      <c r="B30" s="1359" t="s">
        <v>896</v>
      </c>
      <c r="AY30" s="1362"/>
    </row>
    <row r="31" spans="2:51" ht="12.75" customHeight="1" x14ac:dyDescent="0.15">
      <c r="C31" s="1359" t="s">
        <v>894</v>
      </c>
      <c r="N31" s="3701" t="str">
        <f>IF('＜入力不要＞報告書'!N31="","",'＜入力不要＞報告書'!N31)</f>
        <v/>
      </c>
      <c r="O31" s="3701" t="e">
        <f>IF('＜入力不要＞報告書'!#REF!="","",'＜入力不要＞報告書'!#REF!)</f>
        <v>#REF!</v>
      </c>
      <c r="P31" s="3701" t="e">
        <f>IF('＜入力不要＞報告書'!#REF!="","",'＜入力不要＞報告書'!#REF!)</f>
        <v>#REF!</v>
      </c>
      <c r="Q31" s="3701" t="e">
        <f>IF('＜入力不要＞報告書'!#REF!="","",'＜入力不要＞報告書'!#REF!)</f>
        <v>#REF!</v>
      </c>
      <c r="R31" s="3701" t="e">
        <f>IF('＜入力不要＞報告書'!#REF!="","",'＜入力不要＞報告書'!#REF!)</f>
        <v>#REF!</v>
      </c>
      <c r="S31" s="3701" t="e">
        <f>IF('＜入力不要＞報告書'!#REF!="","",'＜入力不要＞報告書'!#REF!)</f>
        <v>#REF!</v>
      </c>
      <c r="T31" s="3701" t="e">
        <f>IF('＜入力不要＞報告書'!#REF!="","",'＜入力不要＞報告書'!#REF!)</f>
        <v>#REF!</v>
      </c>
      <c r="U31" s="3701" t="e">
        <f>IF('＜入力不要＞報告書'!#REF!="","",'＜入力不要＞報告書'!#REF!)</f>
        <v>#REF!</v>
      </c>
      <c r="V31" s="3701" t="e">
        <f>IF('＜入力不要＞報告書'!#REF!="","",'＜入力不要＞報告書'!#REF!)</f>
        <v>#REF!</v>
      </c>
      <c r="W31" s="3701" t="e">
        <f>IF('＜入力不要＞報告書'!#REF!="","",'＜入力不要＞報告書'!#REF!)</f>
        <v>#REF!</v>
      </c>
      <c r="X31" s="3701" t="e">
        <f>IF('＜入力不要＞報告書'!#REF!="","",'＜入力不要＞報告書'!#REF!)</f>
        <v>#REF!</v>
      </c>
      <c r="Y31" s="3701" t="e">
        <f>IF('＜入力不要＞報告書'!#REF!="","",'＜入力不要＞報告書'!#REF!)</f>
        <v>#REF!</v>
      </c>
      <c r="Z31" s="3701" t="e">
        <f>IF('＜入力不要＞報告書'!#REF!="","",'＜入力不要＞報告書'!#REF!)</f>
        <v>#REF!</v>
      </c>
      <c r="AA31" s="3701" t="e">
        <f>IF('＜入力不要＞報告書'!#REF!="","",'＜入力不要＞報告書'!#REF!)</f>
        <v>#REF!</v>
      </c>
      <c r="AB31" s="3701" t="e">
        <f>IF('＜入力不要＞報告書'!#REF!="","",'＜入力不要＞報告書'!#REF!)</f>
        <v>#REF!</v>
      </c>
      <c r="AC31" s="3701" t="e">
        <f>IF('＜入力不要＞報告書'!#REF!="","",'＜入力不要＞報告書'!#REF!)</f>
        <v>#REF!</v>
      </c>
      <c r="AD31" s="3701" t="e">
        <f>IF('＜入力不要＞報告書'!#REF!="","",'＜入力不要＞報告書'!#REF!)</f>
        <v>#REF!</v>
      </c>
      <c r="AE31" s="3701" t="e">
        <f>IF('＜入力不要＞報告書'!#REF!="","",'＜入力不要＞報告書'!#REF!)</f>
        <v>#REF!</v>
      </c>
      <c r="AF31" s="3701" t="e">
        <f>IF('＜入力不要＞報告書'!#REF!="","",'＜入力不要＞報告書'!#REF!)</f>
        <v>#REF!</v>
      </c>
      <c r="AG31" s="3701" t="e">
        <f>IF('＜入力不要＞報告書'!#REF!="","",'＜入力不要＞報告書'!#REF!)</f>
        <v>#REF!</v>
      </c>
      <c r="AH31" s="3701" t="e">
        <f>IF('＜入力不要＞報告書'!#REF!="","",'＜入力不要＞報告書'!#REF!)</f>
        <v>#REF!</v>
      </c>
      <c r="AI31" s="3701" t="e">
        <f>IF('＜入力不要＞報告書'!#REF!="","",'＜入力不要＞報告書'!#REF!)</f>
        <v>#REF!</v>
      </c>
      <c r="AJ31" s="3701" t="e">
        <f>IF('＜入力不要＞報告書'!#REF!="","",'＜入力不要＞報告書'!#REF!)</f>
        <v>#REF!</v>
      </c>
      <c r="AK31" s="3701" t="e">
        <f>IF('＜入力不要＞報告書'!#REF!="","",'＜入力不要＞報告書'!#REF!)</f>
        <v>#REF!</v>
      </c>
      <c r="AL31" s="3701" t="e">
        <f>IF('＜入力不要＞報告書'!#REF!="","",'＜入力不要＞報告書'!#REF!)</f>
        <v>#REF!</v>
      </c>
      <c r="AM31" s="3701" t="e">
        <f>IF('＜入力不要＞報告書'!#REF!="","",'＜入力不要＞報告書'!#REF!)</f>
        <v>#REF!</v>
      </c>
      <c r="AN31" s="3701" t="e">
        <f>IF('＜入力不要＞報告書'!#REF!="","",'＜入力不要＞報告書'!#REF!)</f>
        <v>#REF!</v>
      </c>
      <c r="AO31" s="3701" t="e">
        <f>IF('＜入力不要＞報告書'!#REF!="","",'＜入力不要＞報告書'!#REF!)</f>
        <v>#REF!</v>
      </c>
      <c r="AP31" s="3701" t="e">
        <f>IF('＜入力不要＞報告書'!#REF!="","",'＜入力不要＞報告書'!#REF!)</f>
        <v>#REF!</v>
      </c>
      <c r="AQ31" s="3701" t="e">
        <f>IF('＜入力不要＞報告書'!#REF!="","",'＜入力不要＞報告書'!#REF!)</f>
        <v>#REF!</v>
      </c>
      <c r="AR31" s="3701" t="e">
        <f>IF('＜入力不要＞報告書'!#REF!="","",'＜入力不要＞報告書'!#REF!)</f>
        <v>#REF!</v>
      </c>
      <c r="AS31" s="3701" t="e">
        <f>IF('＜入力不要＞報告書'!#REF!="","",'＜入力不要＞報告書'!#REF!)</f>
        <v>#REF!</v>
      </c>
      <c r="AT31" s="3701" t="e">
        <f>IF('＜入力不要＞報告書'!#REF!="","",'＜入力不要＞報告書'!#REF!)</f>
        <v>#REF!</v>
      </c>
      <c r="AY31" s="1362"/>
    </row>
    <row r="32" spans="2:51" ht="12.75" customHeight="1" x14ac:dyDescent="0.15">
      <c r="C32" s="1359" t="s">
        <v>893</v>
      </c>
      <c r="N32" s="3701" t="str">
        <f>IF('＜入力不要＞報告書'!N32="","",'＜入力不要＞報告書'!N32)</f>
        <v/>
      </c>
      <c r="O32" s="3701" t="e">
        <f>IF('＜入力不要＞報告書'!#REF!="","",'＜入力不要＞報告書'!#REF!)</f>
        <v>#REF!</v>
      </c>
      <c r="P32" s="3701" t="e">
        <f>IF('＜入力不要＞報告書'!#REF!="","",'＜入力不要＞報告書'!#REF!)</f>
        <v>#REF!</v>
      </c>
      <c r="Q32" s="3701" t="e">
        <f>IF('＜入力不要＞報告書'!#REF!="","",'＜入力不要＞報告書'!#REF!)</f>
        <v>#REF!</v>
      </c>
      <c r="R32" s="3701" t="e">
        <f>IF('＜入力不要＞報告書'!#REF!="","",'＜入力不要＞報告書'!#REF!)</f>
        <v>#REF!</v>
      </c>
      <c r="S32" s="3701" t="e">
        <f>IF('＜入力不要＞報告書'!#REF!="","",'＜入力不要＞報告書'!#REF!)</f>
        <v>#REF!</v>
      </c>
      <c r="T32" s="3701" t="e">
        <f>IF('＜入力不要＞報告書'!#REF!="","",'＜入力不要＞報告書'!#REF!)</f>
        <v>#REF!</v>
      </c>
      <c r="U32" s="3701" t="e">
        <f>IF('＜入力不要＞報告書'!#REF!="","",'＜入力不要＞報告書'!#REF!)</f>
        <v>#REF!</v>
      </c>
      <c r="V32" s="3701" t="e">
        <f>IF('＜入力不要＞報告書'!#REF!="","",'＜入力不要＞報告書'!#REF!)</f>
        <v>#REF!</v>
      </c>
      <c r="W32" s="3701" t="e">
        <f>IF('＜入力不要＞報告書'!#REF!="","",'＜入力不要＞報告書'!#REF!)</f>
        <v>#REF!</v>
      </c>
      <c r="X32" s="3701" t="e">
        <f>IF('＜入力不要＞報告書'!#REF!="","",'＜入力不要＞報告書'!#REF!)</f>
        <v>#REF!</v>
      </c>
      <c r="Y32" s="3701" t="e">
        <f>IF('＜入力不要＞報告書'!#REF!="","",'＜入力不要＞報告書'!#REF!)</f>
        <v>#REF!</v>
      </c>
      <c r="Z32" s="3701" t="e">
        <f>IF('＜入力不要＞報告書'!#REF!="","",'＜入力不要＞報告書'!#REF!)</f>
        <v>#REF!</v>
      </c>
      <c r="AA32" s="3701" t="e">
        <f>IF('＜入力不要＞報告書'!#REF!="","",'＜入力不要＞報告書'!#REF!)</f>
        <v>#REF!</v>
      </c>
      <c r="AB32" s="3701" t="e">
        <f>IF('＜入力不要＞報告書'!#REF!="","",'＜入力不要＞報告書'!#REF!)</f>
        <v>#REF!</v>
      </c>
      <c r="AC32" s="3701" t="e">
        <f>IF('＜入力不要＞報告書'!#REF!="","",'＜入力不要＞報告書'!#REF!)</f>
        <v>#REF!</v>
      </c>
      <c r="AD32" s="3701" t="e">
        <f>IF('＜入力不要＞報告書'!#REF!="","",'＜入力不要＞報告書'!#REF!)</f>
        <v>#REF!</v>
      </c>
      <c r="AE32" s="3701" t="e">
        <f>IF('＜入力不要＞報告書'!#REF!="","",'＜入力不要＞報告書'!#REF!)</f>
        <v>#REF!</v>
      </c>
      <c r="AF32" s="3701" t="e">
        <f>IF('＜入力不要＞報告書'!#REF!="","",'＜入力不要＞報告書'!#REF!)</f>
        <v>#REF!</v>
      </c>
      <c r="AG32" s="3701" t="e">
        <f>IF('＜入力不要＞報告書'!#REF!="","",'＜入力不要＞報告書'!#REF!)</f>
        <v>#REF!</v>
      </c>
      <c r="AH32" s="3701" t="e">
        <f>IF('＜入力不要＞報告書'!#REF!="","",'＜入力不要＞報告書'!#REF!)</f>
        <v>#REF!</v>
      </c>
      <c r="AI32" s="3701" t="e">
        <f>IF('＜入力不要＞報告書'!#REF!="","",'＜入力不要＞報告書'!#REF!)</f>
        <v>#REF!</v>
      </c>
      <c r="AJ32" s="3701" t="e">
        <f>IF('＜入力不要＞報告書'!#REF!="","",'＜入力不要＞報告書'!#REF!)</f>
        <v>#REF!</v>
      </c>
      <c r="AK32" s="3701" t="e">
        <f>IF('＜入力不要＞報告書'!#REF!="","",'＜入力不要＞報告書'!#REF!)</f>
        <v>#REF!</v>
      </c>
      <c r="AL32" s="3701" t="e">
        <f>IF('＜入力不要＞報告書'!#REF!="","",'＜入力不要＞報告書'!#REF!)</f>
        <v>#REF!</v>
      </c>
      <c r="AM32" s="3701" t="e">
        <f>IF('＜入力不要＞報告書'!#REF!="","",'＜入力不要＞報告書'!#REF!)</f>
        <v>#REF!</v>
      </c>
      <c r="AN32" s="3701" t="e">
        <f>IF('＜入力不要＞報告書'!#REF!="","",'＜入力不要＞報告書'!#REF!)</f>
        <v>#REF!</v>
      </c>
      <c r="AO32" s="3701" t="e">
        <f>IF('＜入力不要＞報告書'!#REF!="","",'＜入力不要＞報告書'!#REF!)</f>
        <v>#REF!</v>
      </c>
      <c r="AP32" s="3701" t="e">
        <f>IF('＜入力不要＞報告書'!#REF!="","",'＜入力不要＞報告書'!#REF!)</f>
        <v>#REF!</v>
      </c>
      <c r="AQ32" s="3701" t="e">
        <f>IF('＜入力不要＞報告書'!#REF!="","",'＜入力不要＞報告書'!#REF!)</f>
        <v>#REF!</v>
      </c>
      <c r="AR32" s="3701" t="e">
        <f>IF('＜入力不要＞報告書'!#REF!="","",'＜入力不要＞報告書'!#REF!)</f>
        <v>#REF!</v>
      </c>
      <c r="AS32" s="3701" t="e">
        <f>IF('＜入力不要＞報告書'!#REF!="","",'＜入力不要＞報告書'!#REF!)</f>
        <v>#REF!</v>
      </c>
      <c r="AT32" s="3701" t="e">
        <f>IF('＜入力不要＞報告書'!#REF!="","",'＜入力不要＞報告書'!#REF!)</f>
        <v>#REF!</v>
      </c>
      <c r="AY32" s="1362"/>
    </row>
    <row r="33" spans="2:57" ht="12.75" customHeight="1" x14ac:dyDescent="0.15">
      <c r="C33" s="1359" t="s">
        <v>892</v>
      </c>
      <c r="N33" s="3707" t="str">
        <f>IF('＜入力不要＞報告書'!N33="","",'＜入力不要＞報告書'!N33)</f>
        <v/>
      </c>
      <c r="O33" s="3707" t="e">
        <f>IF('＜入力不要＞報告書'!#REF!="","",'＜入力不要＞報告書'!#REF!)</f>
        <v>#REF!</v>
      </c>
      <c r="P33" s="3707" t="e">
        <f>IF('＜入力不要＞報告書'!#REF!="","",'＜入力不要＞報告書'!#REF!)</f>
        <v>#REF!</v>
      </c>
      <c r="Q33" s="3707" t="e">
        <f>IF('＜入力不要＞報告書'!#REF!="","",'＜入力不要＞報告書'!#REF!)</f>
        <v>#REF!</v>
      </c>
      <c r="R33" s="3707" t="e">
        <f>IF('＜入力不要＞報告書'!#REF!="","",'＜入力不要＞報告書'!#REF!)</f>
        <v>#REF!</v>
      </c>
      <c r="S33" s="3707" t="e">
        <f>IF('＜入力不要＞報告書'!#REF!="","",'＜入力不要＞報告書'!#REF!)</f>
        <v>#REF!</v>
      </c>
      <c r="T33" s="3707" t="e">
        <f>IF('＜入力不要＞報告書'!#REF!="","",'＜入力不要＞報告書'!#REF!)</f>
        <v>#REF!</v>
      </c>
      <c r="U33" s="3707" t="e">
        <f>IF('＜入力不要＞報告書'!#REF!="","",'＜入力不要＞報告書'!#REF!)</f>
        <v>#REF!</v>
      </c>
      <c r="V33" s="3707" t="e">
        <f>IF('＜入力不要＞報告書'!#REF!="","",'＜入力不要＞報告書'!#REF!)</f>
        <v>#REF!</v>
      </c>
      <c r="W33" s="1558"/>
      <c r="X33" s="1558"/>
      <c r="Y33" s="1558"/>
      <c r="Z33" s="1558"/>
      <c r="AA33" s="1558"/>
      <c r="AB33" s="1558"/>
      <c r="AC33" s="1558"/>
      <c r="AD33" s="1558"/>
      <c r="AE33" s="1558"/>
      <c r="AF33" s="1558"/>
      <c r="AG33" s="1558"/>
      <c r="AH33" s="1558"/>
      <c r="AI33" s="1558"/>
      <c r="AJ33" s="1558"/>
      <c r="AK33" s="1558"/>
      <c r="AL33" s="1558"/>
      <c r="AM33" s="1558"/>
      <c r="AN33" s="1558"/>
      <c r="AO33" s="1558"/>
      <c r="AP33" s="1558"/>
      <c r="AQ33" s="1558"/>
      <c r="AR33" s="1558"/>
      <c r="AS33" s="1558"/>
      <c r="AT33" s="1558"/>
      <c r="AY33" s="1362"/>
      <c r="BE33" s="1531"/>
    </row>
    <row r="34" spans="2:57" ht="12.75" customHeight="1" x14ac:dyDescent="0.15">
      <c r="C34" s="1359" t="s">
        <v>891</v>
      </c>
      <c r="N34" s="3701">
        <f>IF('＜入力不要＞報告書'!N34="","",'＜入力不要＞報告書'!N34)</f>
        <v>0</v>
      </c>
      <c r="O34" s="3701" t="e">
        <f>IF('＜入力不要＞報告書'!#REF!="","",'＜入力不要＞報告書'!#REF!)</f>
        <v>#REF!</v>
      </c>
      <c r="P34" s="3701" t="e">
        <f>IF('＜入力不要＞報告書'!#REF!="","",'＜入力不要＞報告書'!#REF!)</f>
        <v>#REF!</v>
      </c>
      <c r="Q34" s="3701" t="e">
        <f>IF('＜入力不要＞報告書'!#REF!="","",'＜入力不要＞報告書'!#REF!)</f>
        <v>#REF!</v>
      </c>
      <c r="R34" s="3701" t="e">
        <f>IF('＜入力不要＞報告書'!#REF!="","",'＜入力不要＞報告書'!#REF!)</f>
        <v>#REF!</v>
      </c>
      <c r="S34" s="3701" t="e">
        <f>IF('＜入力不要＞報告書'!#REF!="","",'＜入力不要＞報告書'!#REF!)</f>
        <v>#REF!</v>
      </c>
      <c r="T34" s="3701" t="e">
        <f>IF('＜入力不要＞報告書'!#REF!="","",'＜入力不要＞報告書'!#REF!)</f>
        <v>#REF!</v>
      </c>
      <c r="U34" s="3701" t="e">
        <f>IF('＜入力不要＞報告書'!#REF!="","",'＜入力不要＞報告書'!#REF!)</f>
        <v>#REF!</v>
      </c>
      <c r="V34" s="3701" t="e">
        <f>IF('＜入力不要＞報告書'!#REF!="","",'＜入力不要＞報告書'!#REF!)</f>
        <v>#REF!</v>
      </c>
      <c r="W34" s="3701" t="e">
        <f>IF('＜入力不要＞報告書'!#REF!="","",'＜入力不要＞報告書'!#REF!)</f>
        <v>#REF!</v>
      </c>
      <c r="X34" s="3701" t="e">
        <f>IF('＜入力不要＞報告書'!#REF!="","",'＜入力不要＞報告書'!#REF!)</f>
        <v>#REF!</v>
      </c>
      <c r="Y34" s="3701" t="e">
        <f>IF('＜入力不要＞報告書'!#REF!="","",'＜入力不要＞報告書'!#REF!)</f>
        <v>#REF!</v>
      </c>
      <c r="Z34" s="3701" t="e">
        <f>IF('＜入力不要＞報告書'!#REF!="","",'＜入力不要＞報告書'!#REF!)</f>
        <v>#REF!</v>
      </c>
      <c r="AA34" s="3701" t="e">
        <f>IF('＜入力不要＞報告書'!#REF!="","",'＜入力不要＞報告書'!#REF!)</f>
        <v>#REF!</v>
      </c>
      <c r="AB34" s="3701" t="e">
        <f>IF('＜入力不要＞報告書'!#REF!="","",'＜入力不要＞報告書'!#REF!)</f>
        <v>#REF!</v>
      </c>
      <c r="AC34" s="3701" t="e">
        <f>IF('＜入力不要＞報告書'!#REF!="","",'＜入力不要＞報告書'!#REF!)</f>
        <v>#REF!</v>
      </c>
      <c r="AD34" s="3701" t="e">
        <f>IF('＜入力不要＞報告書'!#REF!="","",'＜入力不要＞報告書'!#REF!)</f>
        <v>#REF!</v>
      </c>
      <c r="AE34" s="3701" t="e">
        <f>IF('＜入力不要＞報告書'!#REF!="","",'＜入力不要＞報告書'!#REF!)</f>
        <v>#REF!</v>
      </c>
      <c r="AF34" s="3701" t="e">
        <f>IF('＜入力不要＞報告書'!#REF!="","",'＜入力不要＞報告書'!#REF!)</f>
        <v>#REF!</v>
      </c>
      <c r="AG34" s="3701" t="e">
        <f>IF('＜入力不要＞報告書'!#REF!="","",'＜入力不要＞報告書'!#REF!)</f>
        <v>#REF!</v>
      </c>
      <c r="AH34" s="3701" t="e">
        <f>IF('＜入力不要＞報告書'!#REF!="","",'＜入力不要＞報告書'!#REF!)</f>
        <v>#REF!</v>
      </c>
      <c r="AI34" s="3701" t="e">
        <f>IF('＜入力不要＞報告書'!#REF!="","",'＜入力不要＞報告書'!#REF!)</f>
        <v>#REF!</v>
      </c>
      <c r="AJ34" s="3701" t="e">
        <f>IF('＜入力不要＞報告書'!#REF!="","",'＜入力不要＞報告書'!#REF!)</f>
        <v>#REF!</v>
      </c>
      <c r="AK34" s="3701" t="e">
        <f>IF('＜入力不要＞報告書'!#REF!="","",'＜入力不要＞報告書'!#REF!)</f>
        <v>#REF!</v>
      </c>
      <c r="AL34" s="3701" t="e">
        <f>IF('＜入力不要＞報告書'!#REF!="","",'＜入力不要＞報告書'!#REF!)</f>
        <v>#REF!</v>
      </c>
      <c r="AM34" s="3701" t="e">
        <f>IF('＜入力不要＞報告書'!#REF!="","",'＜入力不要＞報告書'!#REF!)</f>
        <v>#REF!</v>
      </c>
      <c r="AN34" s="3701" t="e">
        <f>IF('＜入力不要＞報告書'!#REF!="","",'＜入力不要＞報告書'!#REF!)</f>
        <v>#REF!</v>
      </c>
      <c r="AO34" s="3701" t="e">
        <f>IF('＜入力不要＞報告書'!#REF!="","",'＜入力不要＞報告書'!#REF!)</f>
        <v>#REF!</v>
      </c>
      <c r="AP34" s="3701" t="e">
        <f>IF('＜入力不要＞報告書'!#REF!="","",'＜入力不要＞報告書'!#REF!)</f>
        <v>#REF!</v>
      </c>
      <c r="AQ34" s="3701" t="e">
        <f>IF('＜入力不要＞報告書'!#REF!="","",'＜入力不要＞報告書'!#REF!)</f>
        <v>#REF!</v>
      </c>
      <c r="AR34" s="3701" t="e">
        <f>IF('＜入力不要＞報告書'!#REF!="","",'＜入力不要＞報告書'!#REF!)</f>
        <v>#REF!</v>
      </c>
      <c r="AS34" s="3701" t="e">
        <f>IF('＜入力不要＞報告書'!#REF!="","",'＜入力不要＞報告書'!#REF!)</f>
        <v>#REF!</v>
      </c>
      <c r="AT34" s="3701" t="e">
        <f>IF('＜入力不要＞報告書'!#REF!="","",'＜入力不要＞報告書'!#REF!)</f>
        <v>#REF!</v>
      </c>
      <c r="AY34" s="1362"/>
    </row>
    <row r="35" spans="2:57" ht="12.75" hidden="1" customHeight="1" x14ac:dyDescent="0.15">
      <c r="N35" s="1553"/>
      <c r="O35" s="1553"/>
      <c r="P35" s="1553"/>
      <c r="Q35" s="1553"/>
      <c r="R35" s="1553"/>
      <c r="S35" s="1553"/>
      <c r="T35" s="1553"/>
      <c r="U35" s="1553"/>
      <c r="V35" s="1553"/>
      <c r="W35" s="1553"/>
      <c r="X35" s="1553"/>
      <c r="Y35" s="1553"/>
      <c r="Z35" s="1553"/>
      <c r="AA35" s="1553"/>
      <c r="AB35" s="1553"/>
      <c r="AC35" s="1553"/>
      <c r="AD35" s="1553"/>
      <c r="AE35" s="1367"/>
      <c r="AF35" s="1367"/>
      <c r="AG35" s="1367"/>
      <c r="AH35" s="1367"/>
      <c r="AI35" s="1367"/>
      <c r="AJ35" s="1367"/>
      <c r="AK35" s="1367"/>
      <c r="AL35" s="1558"/>
      <c r="AY35" s="1362"/>
    </row>
    <row r="36" spans="2:57" hidden="1" x14ac:dyDescent="0.15">
      <c r="N36" s="1553"/>
      <c r="O36" s="1553"/>
      <c r="P36" s="1553"/>
      <c r="Q36" s="1553"/>
      <c r="R36" s="1553"/>
      <c r="S36" s="1553"/>
      <c r="T36" s="1553"/>
      <c r="U36" s="1553"/>
      <c r="V36" s="1553"/>
      <c r="W36" s="1553"/>
      <c r="X36" s="1553"/>
      <c r="Y36" s="1553"/>
      <c r="Z36" s="1553"/>
      <c r="AA36" s="1553"/>
      <c r="AB36" s="1553"/>
      <c r="AC36" s="1553"/>
      <c r="AD36" s="1553"/>
      <c r="AE36" s="1367"/>
      <c r="AF36" s="1367"/>
      <c r="AG36" s="1367"/>
      <c r="AH36" s="1367"/>
      <c r="AI36" s="1367"/>
      <c r="AJ36" s="1367"/>
      <c r="AK36" s="1367"/>
      <c r="AL36" s="1558"/>
      <c r="BB36" s="1362" t="s">
        <v>941</v>
      </c>
    </row>
    <row r="37" spans="2:57" hidden="1" x14ac:dyDescent="0.15">
      <c r="N37" s="1553"/>
      <c r="O37" s="1553"/>
      <c r="P37" s="1553"/>
      <c r="Q37" s="1553"/>
      <c r="R37" s="1553"/>
      <c r="S37" s="1553"/>
      <c r="T37" s="1553"/>
      <c r="U37" s="1553"/>
      <c r="V37" s="1553"/>
      <c r="W37" s="1553"/>
      <c r="X37" s="1553"/>
      <c r="Y37" s="1553"/>
      <c r="Z37" s="1553"/>
      <c r="AA37" s="1553"/>
      <c r="AB37" s="1553"/>
      <c r="AC37" s="1553"/>
      <c r="AD37" s="1553"/>
      <c r="AE37" s="1367"/>
      <c r="AF37" s="1367"/>
      <c r="AG37" s="1367"/>
      <c r="AH37" s="1367"/>
      <c r="AI37" s="1367"/>
      <c r="AJ37" s="1367"/>
      <c r="AK37" s="1367"/>
      <c r="AL37" s="1558"/>
      <c r="BB37" s="1362" t="s">
        <v>941</v>
      </c>
    </row>
    <row r="38" spans="2:57" hidden="1" x14ac:dyDescent="0.15">
      <c r="N38" s="1553"/>
      <c r="O38" s="1553"/>
      <c r="P38" s="1553"/>
      <c r="Q38" s="1553"/>
      <c r="R38" s="1553"/>
      <c r="S38" s="1553"/>
      <c r="T38" s="1553"/>
      <c r="U38" s="1553"/>
      <c r="V38" s="1553"/>
      <c r="W38" s="1553"/>
      <c r="X38" s="1553"/>
      <c r="Y38" s="1553"/>
      <c r="Z38" s="1553"/>
      <c r="AA38" s="1553"/>
      <c r="AB38" s="1553"/>
      <c r="AC38" s="1553"/>
      <c r="AD38" s="1553"/>
      <c r="AE38" s="1367"/>
      <c r="AF38" s="1367"/>
      <c r="AG38" s="1367"/>
      <c r="AH38" s="1367"/>
      <c r="AI38" s="1367"/>
      <c r="AJ38" s="1367"/>
      <c r="AK38" s="1367"/>
      <c r="AL38" s="1558"/>
      <c r="BB38" s="1362" t="s">
        <v>941</v>
      </c>
    </row>
    <row r="39" spans="2:57" ht="7.5" customHeight="1" x14ac:dyDescent="0.15"/>
    <row r="40" spans="2:57" ht="7.5" customHeight="1" x14ac:dyDescent="0.15"/>
    <row r="41" spans="2:57" ht="12.75" customHeight="1" x14ac:dyDescent="0.15">
      <c r="B41" s="1359" t="s">
        <v>895</v>
      </c>
      <c r="W41" s="1553"/>
      <c r="X41" s="1553"/>
      <c r="Y41" s="1553"/>
      <c r="Z41" s="1553"/>
      <c r="AA41" s="1553"/>
      <c r="AB41" s="1553"/>
      <c r="AC41" s="1553"/>
      <c r="AD41" s="1553"/>
      <c r="AE41" s="1553"/>
      <c r="AF41" s="1553"/>
      <c r="AG41" s="1553"/>
      <c r="AH41" s="1553"/>
      <c r="AI41" s="1553"/>
      <c r="AJ41" s="1553"/>
      <c r="AK41" s="1553"/>
      <c r="AL41" s="1553"/>
      <c r="AM41" s="1553"/>
      <c r="AN41" s="1553"/>
      <c r="AO41" s="1553"/>
      <c r="AP41" s="1553"/>
      <c r="AQ41" s="1553"/>
      <c r="AR41" s="1553"/>
      <c r="AS41" s="1553"/>
      <c r="AT41" s="1553"/>
    </row>
    <row r="42" spans="2:57" ht="12.75" customHeight="1" x14ac:dyDescent="0.15">
      <c r="C42" s="1359" t="s">
        <v>894</v>
      </c>
      <c r="N42" s="3701" t="str">
        <f>IF('＜入力不要＞報告書'!N42="","",'＜入力不要＞報告書'!N42)</f>
        <v/>
      </c>
      <c r="O42" s="3701" t="e">
        <f>IF('＜入力不要＞報告書'!#REF!="","",'＜入力不要＞報告書'!#REF!)</f>
        <v>#REF!</v>
      </c>
      <c r="P42" s="3701" t="e">
        <f>IF('＜入力不要＞報告書'!#REF!="","",'＜入力不要＞報告書'!#REF!)</f>
        <v>#REF!</v>
      </c>
      <c r="Q42" s="3701" t="e">
        <f>IF('＜入力不要＞報告書'!#REF!="","",'＜入力不要＞報告書'!#REF!)</f>
        <v>#REF!</v>
      </c>
      <c r="R42" s="3701" t="e">
        <f>IF('＜入力不要＞報告書'!#REF!="","",'＜入力不要＞報告書'!#REF!)</f>
        <v>#REF!</v>
      </c>
      <c r="S42" s="3701" t="e">
        <f>IF('＜入力不要＞報告書'!#REF!="","",'＜入力不要＞報告書'!#REF!)</f>
        <v>#REF!</v>
      </c>
      <c r="T42" s="3701" t="e">
        <f>IF('＜入力不要＞報告書'!#REF!="","",'＜入力不要＞報告書'!#REF!)</f>
        <v>#REF!</v>
      </c>
      <c r="U42" s="3701" t="e">
        <f>IF('＜入力不要＞報告書'!#REF!="","",'＜入力不要＞報告書'!#REF!)</f>
        <v>#REF!</v>
      </c>
      <c r="V42" s="3701" t="e">
        <f>IF('＜入力不要＞報告書'!#REF!="","",'＜入力不要＞報告書'!#REF!)</f>
        <v>#REF!</v>
      </c>
      <c r="W42" s="3701" t="e">
        <f>IF('＜入力不要＞報告書'!#REF!="","",'＜入力不要＞報告書'!#REF!)</f>
        <v>#REF!</v>
      </c>
      <c r="X42" s="3701" t="e">
        <f>IF('＜入力不要＞報告書'!#REF!="","",'＜入力不要＞報告書'!#REF!)</f>
        <v>#REF!</v>
      </c>
      <c r="Y42" s="3701" t="e">
        <f>IF('＜入力不要＞報告書'!#REF!="","",'＜入力不要＞報告書'!#REF!)</f>
        <v>#REF!</v>
      </c>
      <c r="Z42" s="3701" t="e">
        <f>IF('＜入力不要＞報告書'!#REF!="","",'＜入力不要＞報告書'!#REF!)</f>
        <v>#REF!</v>
      </c>
      <c r="AA42" s="3701" t="e">
        <f>IF('＜入力不要＞報告書'!#REF!="","",'＜入力不要＞報告書'!#REF!)</f>
        <v>#REF!</v>
      </c>
      <c r="AB42" s="3701" t="e">
        <f>IF('＜入力不要＞報告書'!#REF!="","",'＜入力不要＞報告書'!#REF!)</f>
        <v>#REF!</v>
      </c>
      <c r="AC42" s="3701" t="e">
        <f>IF('＜入力不要＞報告書'!#REF!="","",'＜入力不要＞報告書'!#REF!)</f>
        <v>#REF!</v>
      </c>
      <c r="AD42" s="3701" t="e">
        <f>IF('＜入力不要＞報告書'!#REF!="","",'＜入力不要＞報告書'!#REF!)</f>
        <v>#REF!</v>
      </c>
      <c r="AE42" s="3701" t="e">
        <f>IF('＜入力不要＞報告書'!#REF!="","",'＜入力不要＞報告書'!#REF!)</f>
        <v>#REF!</v>
      </c>
      <c r="AF42" s="3701" t="e">
        <f>IF('＜入力不要＞報告書'!#REF!="","",'＜入力不要＞報告書'!#REF!)</f>
        <v>#REF!</v>
      </c>
      <c r="AG42" s="3701" t="e">
        <f>IF('＜入力不要＞報告書'!#REF!="","",'＜入力不要＞報告書'!#REF!)</f>
        <v>#REF!</v>
      </c>
      <c r="AH42" s="3701" t="e">
        <f>IF('＜入力不要＞報告書'!#REF!="","",'＜入力不要＞報告書'!#REF!)</f>
        <v>#REF!</v>
      </c>
      <c r="AI42" s="3701" t="e">
        <f>IF('＜入力不要＞報告書'!#REF!="","",'＜入力不要＞報告書'!#REF!)</f>
        <v>#REF!</v>
      </c>
      <c r="AJ42" s="3701" t="e">
        <f>IF('＜入力不要＞報告書'!#REF!="","",'＜入力不要＞報告書'!#REF!)</f>
        <v>#REF!</v>
      </c>
      <c r="AK42" s="3701" t="e">
        <f>IF('＜入力不要＞報告書'!#REF!="","",'＜入力不要＞報告書'!#REF!)</f>
        <v>#REF!</v>
      </c>
      <c r="AL42" s="3701" t="e">
        <f>IF('＜入力不要＞報告書'!#REF!="","",'＜入力不要＞報告書'!#REF!)</f>
        <v>#REF!</v>
      </c>
      <c r="AM42" s="3701" t="e">
        <f>IF('＜入力不要＞報告書'!#REF!="","",'＜入力不要＞報告書'!#REF!)</f>
        <v>#REF!</v>
      </c>
      <c r="AN42" s="3701" t="e">
        <f>IF('＜入力不要＞報告書'!#REF!="","",'＜入力不要＞報告書'!#REF!)</f>
        <v>#REF!</v>
      </c>
      <c r="AO42" s="3701" t="e">
        <f>IF('＜入力不要＞報告書'!#REF!="","",'＜入力不要＞報告書'!#REF!)</f>
        <v>#REF!</v>
      </c>
      <c r="AP42" s="3701" t="e">
        <f>IF('＜入力不要＞報告書'!#REF!="","",'＜入力不要＞報告書'!#REF!)</f>
        <v>#REF!</v>
      </c>
      <c r="AQ42" s="3701" t="e">
        <f>IF('＜入力不要＞報告書'!#REF!="","",'＜入力不要＞報告書'!#REF!)</f>
        <v>#REF!</v>
      </c>
      <c r="AR42" s="3701" t="e">
        <f>IF('＜入力不要＞報告書'!#REF!="","",'＜入力不要＞報告書'!#REF!)</f>
        <v>#REF!</v>
      </c>
      <c r="AS42" s="3701" t="e">
        <f>IF('＜入力不要＞報告書'!#REF!="","",'＜入力不要＞報告書'!#REF!)</f>
        <v>#REF!</v>
      </c>
      <c r="AT42" s="3701" t="e">
        <f>IF('＜入力不要＞報告書'!#REF!="","",'＜入力不要＞報告書'!#REF!)</f>
        <v>#REF!</v>
      </c>
    </row>
    <row r="43" spans="2:57" ht="12.75" customHeight="1" x14ac:dyDescent="0.15">
      <c r="C43" s="1359" t="s">
        <v>893</v>
      </c>
      <c r="N43" s="3701" t="str">
        <f>IF('＜入力不要＞報告書'!N43="","",'＜入力不要＞報告書'!N43)</f>
        <v/>
      </c>
      <c r="O43" s="3701" t="e">
        <f>IF('＜入力不要＞報告書'!#REF!="","",'＜入力不要＞報告書'!#REF!)</f>
        <v>#REF!</v>
      </c>
      <c r="P43" s="3701" t="e">
        <f>IF('＜入力不要＞報告書'!#REF!="","",'＜入力不要＞報告書'!#REF!)</f>
        <v>#REF!</v>
      </c>
      <c r="Q43" s="3701" t="e">
        <f>IF('＜入力不要＞報告書'!#REF!="","",'＜入力不要＞報告書'!#REF!)</f>
        <v>#REF!</v>
      </c>
      <c r="R43" s="3701" t="e">
        <f>IF('＜入力不要＞報告書'!#REF!="","",'＜入力不要＞報告書'!#REF!)</f>
        <v>#REF!</v>
      </c>
      <c r="S43" s="3701" t="e">
        <f>IF('＜入力不要＞報告書'!#REF!="","",'＜入力不要＞報告書'!#REF!)</f>
        <v>#REF!</v>
      </c>
      <c r="T43" s="3701" t="e">
        <f>IF('＜入力不要＞報告書'!#REF!="","",'＜入力不要＞報告書'!#REF!)</f>
        <v>#REF!</v>
      </c>
      <c r="U43" s="3701" t="e">
        <f>IF('＜入力不要＞報告書'!#REF!="","",'＜入力不要＞報告書'!#REF!)</f>
        <v>#REF!</v>
      </c>
      <c r="V43" s="3701" t="e">
        <f>IF('＜入力不要＞報告書'!#REF!="","",'＜入力不要＞報告書'!#REF!)</f>
        <v>#REF!</v>
      </c>
      <c r="W43" s="3701" t="e">
        <f>IF('＜入力不要＞報告書'!#REF!="","",'＜入力不要＞報告書'!#REF!)</f>
        <v>#REF!</v>
      </c>
      <c r="X43" s="3701" t="e">
        <f>IF('＜入力不要＞報告書'!#REF!="","",'＜入力不要＞報告書'!#REF!)</f>
        <v>#REF!</v>
      </c>
      <c r="Y43" s="3701" t="e">
        <f>IF('＜入力不要＞報告書'!#REF!="","",'＜入力不要＞報告書'!#REF!)</f>
        <v>#REF!</v>
      </c>
      <c r="Z43" s="3701" t="e">
        <f>IF('＜入力不要＞報告書'!#REF!="","",'＜入力不要＞報告書'!#REF!)</f>
        <v>#REF!</v>
      </c>
      <c r="AA43" s="3701" t="e">
        <f>IF('＜入力不要＞報告書'!#REF!="","",'＜入力不要＞報告書'!#REF!)</f>
        <v>#REF!</v>
      </c>
      <c r="AB43" s="3701" t="e">
        <f>IF('＜入力不要＞報告書'!#REF!="","",'＜入力不要＞報告書'!#REF!)</f>
        <v>#REF!</v>
      </c>
      <c r="AC43" s="3701" t="e">
        <f>IF('＜入力不要＞報告書'!#REF!="","",'＜入力不要＞報告書'!#REF!)</f>
        <v>#REF!</v>
      </c>
      <c r="AD43" s="3701" t="e">
        <f>IF('＜入力不要＞報告書'!#REF!="","",'＜入力不要＞報告書'!#REF!)</f>
        <v>#REF!</v>
      </c>
      <c r="AE43" s="3701" t="e">
        <f>IF('＜入力不要＞報告書'!#REF!="","",'＜入力不要＞報告書'!#REF!)</f>
        <v>#REF!</v>
      </c>
      <c r="AF43" s="3701" t="e">
        <f>IF('＜入力不要＞報告書'!#REF!="","",'＜入力不要＞報告書'!#REF!)</f>
        <v>#REF!</v>
      </c>
      <c r="AG43" s="3701" t="e">
        <f>IF('＜入力不要＞報告書'!#REF!="","",'＜入力不要＞報告書'!#REF!)</f>
        <v>#REF!</v>
      </c>
      <c r="AH43" s="3701" t="e">
        <f>IF('＜入力不要＞報告書'!#REF!="","",'＜入力不要＞報告書'!#REF!)</f>
        <v>#REF!</v>
      </c>
      <c r="AI43" s="3701" t="e">
        <f>IF('＜入力不要＞報告書'!#REF!="","",'＜入力不要＞報告書'!#REF!)</f>
        <v>#REF!</v>
      </c>
      <c r="AJ43" s="3701" t="e">
        <f>IF('＜入力不要＞報告書'!#REF!="","",'＜入力不要＞報告書'!#REF!)</f>
        <v>#REF!</v>
      </c>
      <c r="AK43" s="3701" t="e">
        <f>IF('＜入力不要＞報告書'!#REF!="","",'＜入力不要＞報告書'!#REF!)</f>
        <v>#REF!</v>
      </c>
      <c r="AL43" s="3701" t="e">
        <f>IF('＜入力不要＞報告書'!#REF!="","",'＜入力不要＞報告書'!#REF!)</f>
        <v>#REF!</v>
      </c>
      <c r="AM43" s="3701" t="e">
        <f>IF('＜入力不要＞報告書'!#REF!="","",'＜入力不要＞報告書'!#REF!)</f>
        <v>#REF!</v>
      </c>
      <c r="AN43" s="3701" t="e">
        <f>IF('＜入力不要＞報告書'!#REF!="","",'＜入力不要＞報告書'!#REF!)</f>
        <v>#REF!</v>
      </c>
      <c r="AO43" s="3701" t="e">
        <f>IF('＜入力不要＞報告書'!#REF!="","",'＜入力不要＞報告書'!#REF!)</f>
        <v>#REF!</v>
      </c>
      <c r="AP43" s="3701" t="e">
        <f>IF('＜入力不要＞報告書'!#REF!="","",'＜入力不要＞報告書'!#REF!)</f>
        <v>#REF!</v>
      </c>
      <c r="AQ43" s="3701" t="e">
        <f>IF('＜入力不要＞報告書'!#REF!="","",'＜入力不要＞報告書'!#REF!)</f>
        <v>#REF!</v>
      </c>
      <c r="AR43" s="3701" t="e">
        <f>IF('＜入力不要＞報告書'!#REF!="","",'＜入力不要＞報告書'!#REF!)</f>
        <v>#REF!</v>
      </c>
      <c r="AS43" s="3701" t="e">
        <f>IF('＜入力不要＞報告書'!#REF!="","",'＜入力不要＞報告書'!#REF!)</f>
        <v>#REF!</v>
      </c>
      <c r="AT43" s="3701" t="e">
        <f>IF('＜入力不要＞報告書'!#REF!="","",'＜入力不要＞報告書'!#REF!)</f>
        <v>#REF!</v>
      </c>
    </row>
    <row r="44" spans="2:57" ht="12.75" customHeight="1" x14ac:dyDescent="0.15">
      <c r="C44" s="1359" t="s">
        <v>892</v>
      </c>
      <c r="N44" s="3707" t="str">
        <f>IF('＜入力不要＞報告書'!N44="","",'＜入力不要＞報告書'!N44)</f>
        <v/>
      </c>
      <c r="O44" s="3707" t="e">
        <f>IF('＜入力不要＞報告書'!#REF!="","",'＜入力不要＞報告書'!#REF!)</f>
        <v>#REF!</v>
      </c>
      <c r="P44" s="3707" t="e">
        <f>IF('＜入力不要＞報告書'!#REF!="","",'＜入力不要＞報告書'!#REF!)</f>
        <v>#REF!</v>
      </c>
      <c r="Q44" s="3707" t="e">
        <f>IF('＜入力不要＞報告書'!#REF!="","",'＜入力不要＞報告書'!#REF!)</f>
        <v>#REF!</v>
      </c>
      <c r="R44" s="3707" t="e">
        <f>IF('＜入力不要＞報告書'!#REF!="","",'＜入力不要＞報告書'!#REF!)</f>
        <v>#REF!</v>
      </c>
      <c r="S44" s="3707" t="e">
        <f>IF('＜入力不要＞報告書'!#REF!="","",'＜入力不要＞報告書'!#REF!)</f>
        <v>#REF!</v>
      </c>
      <c r="T44" s="3707" t="e">
        <f>IF('＜入力不要＞報告書'!#REF!="","",'＜入力不要＞報告書'!#REF!)</f>
        <v>#REF!</v>
      </c>
      <c r="U44" s="3707" t="e">
        <f>IF('＜入力不要＞報告書'!#REF!="","",'＜入力不要＞報告書'!#REF!)</f>
        <v>#REF!</v>
      </c>
      <c r="V44" s="3707" t="e">
        <f>IF('＜入力不要＞報告書'!#REF!="","",'＜入力不要＞報告書'!#REF!)</f>
        <v>#REF!</v>
      </c>
      <c r="W44" s="1553"/>
      <c r="X44" s="1553"/>
      <c r="Y44" s="1553"/>
      <c r="Z44" s="1553"/>
      <c r="AA44" s="1553"/>
      <c r="AB44" s="1553"/>
      <c r="AC44" s="1553"/>
      <c r="AD44" s="1553"/>
      <c r="AE44" s="1553"/>
      <c r="AF44" s="1553"/>
      <c r="AG44" s="1553"/>
      <c r="AH44" s="1553"/>
      <c r="AI44" s="1553"/>
      <c r="AJ44" s="1553"/>
      <c r="AK44" s="1553"/>
      <c r="AL44" s="1553"/>
      <c r="AM44" s="1553"/>
      <c r="AN44" s="1553"/>
      <c r="AO44" s="1553"/>
      <c r="AP44" s="1553"/>
      <c r="AQ44" s="1553"/>
      <c r="AR44" s="1553"/>
      <c r="AS44" s="1553"/>
      <c r="AT44" s="1553"/>
      <c r="BE44" s="1531"/>
    </row>
    <row r="45" spans="2:57" ht="12.75" customHeight="1" x14ac:dyDescent="0.15">
      <c r="C45" s="1359" t="s">
        <v>891</v>
      </c>
      <c r="N45" s="3701">
        <f>IF('＜入力不要＞報告書'!N45="","",'＜入力不要＞報告書'!N45)</f>
        <v>0</v>
      </c>
      <c r="O45" s="3701" t="e">
        <f>IF('＜入力不要＞報告書'!#REF!="","",'＜入力不要＞報告書'!#REF!)</f>
        <v>#REF!</v>
      </c>
      <c r="P45" s="3701" t="e">
        <f>IF('＜入力不要＞報告書'!#REF!="","",'＜入力不要＞報告書'!#REF!)</f>
        <v>#REF!</v>
      </c>
      <c r="Q45" s="3701" t="e">
        <f>IF('＜入力不要＞報告書'!#REF!="","",'＜入力不要＞報告書'!#REF!)</f>
        <v>#REF!</v>
      </c>
      <c r="R45" s="3701" t="e">
        <f>IF('＜入力不要＞報告書'!#REF!="","",'＜入力不要＞報告書'!#REF!)</f>
        <v>#REF!</v>
      </c>
      <c r="S45" s="3701" t="e">
        <f>IF('＜入力不要＞報告書'!#REF!="","",'＜入力不要＞報告書'!#REF!)</f>
        <v>#REF!</v>
      </c>
      <c r="T45" s="3701" t="e">
        <f>IF('＜入力不要＞報告書'!#REF!="","",'＜入力不要＞報告書'!#REF!)</f>
        <v>#REF!</v>
      </c>
      <c r="U45" s="3701" t="e">
        <f>IF('＜入力不要＞報告書'!#REF!="","",'＜入力不要＞報告書'!#REF!)</f>
        <v>#REF!</v>
      </c>
      <c r="V45" s="3701" t="e">
        <f>IF('＜入力不要＞報告書'!#REF!="","",'＜入力不要＞報告書'!#REF!)</f>
        <v>#REF!</v>
      </c>
      <c r="W45" s="3701" t="e">
        <f>IF('＜入力不要＞報告書'!#REF!="","",'＜入力不要＞報告書'!#REF!)</f>
        <v>#REF!</v>
      </c>
      <c r="X45" s="3701" t="e">
        <f>IF('＜入力不要＞報告書'!#REF!="","",'＜入力不要＞報告書'!#REF!)</f>
        <v>#REF!</v>
      </c>
      <c r="Y45" s="3701" t="e">
        <f>IF('＜入力不要＞報告書'!#REF!="","",'＜入力不要＞報告書'!#REF!)</f>
        <v>#REF!</v>
      </c>
      <c r="Z45" s="3701" t="e">
        <f>IF('＜入力不要＞報告書'!#REF!="","",'＜入力不要＞報告書'!#REF!)</f>
        <v>#REF!</v>
      </c>
      <c r="AA45" s="3701" t="e">
        <f>IF('＜入力不要＞報告書'!#REF!="","",'＜入力不要＞報告書'!#REF!)</f>
        <v>#REF!</v>
      </c>
      <c r="AB45" s="3701" t="e">
        <f>IF('＜入力不要＞報告書'!#REF!="","",'＜入力不要＞報告書'!#REF!)</f>
        <v>#REF!</v>
      </c>
      <c r="AC45" s="3701" t="e">
        <f>IF('＜入力不要＞報告書'!#REF!="","",'＜入力不要＞報告書'!#REF!)</f>
        <v>#REF!</v>
      </c>
      <c r="AD45" s="3701" t="e">
        <f>IF('＜入力不要＞報告書'!#REF!="","",'＜入力不要＞報告書'!#REF!)</f>
        <v>#REF!</v>
      </c>
      <c r="AE45" s="3701" t="e">
        <f>IF('＜入力不要＞報告書'!#REF!="","",'＜入力不要＞報告書'!#REF!)</f>
        <v>#REF!</v>
      </c>
      <c r="AF45" s="3701" t="e">
        <f>IF('＜入力不要＞報告書'!#REF!="","",'＜入力不要＞報告書'!#REF!)</f>
        <v>#REF!</v>
      </c>
      <c r="AG45" s="3701" t="e">
        <f>IF('＜入力不要＞報告書'!#REF!="","",'＜入力不要＞報告書'!#REF!)</f>
        <v>#REF!</v>
      </c>
      <c r="AH45" s="3701" t="e">
        <f>IF('＜入力不要＞報告書'!#REF!="","",'＜入力不要＞報告書'!#REF!)</f>
        <v>#REF!</v>
      </c>
      <c r="AI45" s="3701" t="e">
        <f>IF('＜入力不要＞報告書'!#REF!="","",'＜入力不要＞報告書'!#REF!)</f>
        <v>#REF!</v>
      </c>
      <c r="AJ45" s="3701" t="e">
        <f>IF('＜入力不要＞報告書'!#REF!="","",'＜入力不要＞報告書'!#REF!)</f>
        <v>#REF!</v>
      </c>
      <c r="AK45" s="3701" t="e">
        <f>IF('＜入力不要＞報告書'!#REF!="","",'＜入力不要＞報告書'!#REF!)</f>
        <v>#REF!</v>
      </c>
      <c r="AL45" s="3701" t="e">
        <f>IF('＜入力不要＞報告書'!#REF!="","",'＜入力不要＞報告書'!#REF!)</f>
        <v>#REF!</v>
      </c>
      <c r="AM45" s="3701" t="e">
        <f>IF('＜入力不要＞報告書'!#REF!="","",'＜入力不要＞報告書'!#REF!)</f>
        <v>#REF!</v>
      </c>
      <c r="AN45" s="3701" t="e">
        <f>IF('＜入力不要＞報告書'!#REF!="","",'＜入力不要＞報告書'!#REF!)</f>
        <v>#REF!</v>
      </c>
      <c r="AO45" s="3701" t="e">
        <f>IF('＜入力不要＞報告書'!#REF!="","",'＜入力不要＞報告書'!#REF!)</f>
        <v>#REF!</v>
      </c>
      <c r="AP45" s="3701" t="e">
        <f>IF('＜入力不要＞報告書'!#REF!="","",'＜入力不要＞報告書'!#REF!)</f>
        <v>#REF!</v>
      </c>
      <c r="AQ45" s="3701" t="e">
        <f>IF('＜入力不要＞報告書'!#REF!="","",'＜入力不要＞報告書'!#REF!)</f>
        <v>#REF!</v>
      </c>
      <c r="AR45" s="3701" t="e">
        <f>IF('＜入力不要＞報告書'!#REF!="","",'＜入力不要＞報告書'!#REF!)</f>
        <v>#REF!</v>
      </c>
      <c r="AS45" s="3701" t="e">
        <f>IF('＜入力不要＞報告書'!#REF!="","",'＜入力不要＞報告書'!#REF!)</f>
        <v>#REF!</v>
      </c>
      <c r="AT45" s="3701" t="e">
        <f>IF('＜入力不要＞報告書'!#REF!="","",'＜入力不要＞報告書'!#REF!)</f>
        <v>#REF!</v>
      </c>
    </row>
    <row r="46" spans="2:57" ht="12.75" hidden="1" customHeight="1" x14ac:dyDescent="0.15">
      <c r="N46" s="1553"/>
      <c r="O46" s="1553"/>
      <c r="P46" s="1553"/>
      <c r="Q46" s="1553"/>
      <c r="R46" s="1553"/>
      <c r="S46" s="1553"/>
      <c r="T46" s="1553"/>
      <c r="U46" s="1553"/>
      <c r="V46" s="1553"/>
      <c r="W46" s="1553"/>
      <c r="X46" s="1553"/>
      <c r="Y46" s="1553"/>
      <c r="Z46" s="1553"/>
      <c r="AA46" s="1553"/>
      <c r="AB46" s="1553"/>
      <c r="AC46" s="1553"/>
      <c r="AD46" s="1553"/>
      <c r="AE46" s="1367"/>
      <c r="AF46" s="1367"/>
      <c r="AG46" s="1367"/>
      <c r="AH46" s="1367"/>
      <c r="AI46" s="1367"/>
      <c r="AJ46" s="1367"/>
      <c r="AK46" s="1367"/>
      <c r="AL46" s="1558"/>
    </row>
    <row r="47" spans="2:57" hidden="1" x14ac:dyDescent="0.15">
      <c r="N47" s="1553"/>
      <c r="O47" s="1553"/>
      <c r="P47" s="1553"/>
      <c r="Q47" s="1553"/>
      <c r="R47" s="1553"/>
      <c r="S47" s="1553"/>
      <c r="T47" s="1553"/>
      <c r="U47" s="1553"/>
      <c r="V47" s="1553"/>
      <c r="W47" s="1553"/>
      <c r="X47" s="1553"/>
      <c r="Y47" s="1553"/>
      <c r="Z47" s="1553"/>
      <c r="AA47" s="1553"/>
      <c r="AB47" s="1553"/>
      <c r="AC47" s="1553"/>
      <c r="AD47" s="1553"/>
      <c r="AE47" s="1367"/>
      <c r="AF47" s="1367"/>
      <c r="AG47" s="1367"/>
      <c r="AH47" s="1367"/>
      <c r="AI47" s="1367"/>
      <c r="AJ47" s="1367"/>
      <c r="AK47" s="1367"/>
      <c r="AL47" s="1558"/>
    </row>
    <row r="48" spans="2:57" hidden="1" x14ac:dyDescent="0.15">
      <c r="N48" s="1553"/>
      <c r="O48" s="1553"/>
      <c r="P48" s="1553"/>
      <c r="Q48" s="1553"/>
      <c r="R48" s="1553"/>
      <c r="S48" s="1553"/>
      <c r="T48" s="1553"/>
      <c r="U48" s="1553"/>
      <c r="V48" s="1553"/>
      <c r="W48" s="1553"/>
      <c r="X48" s="1553"/>
      <c r="Y48" s="1553"/>
      <c r="Z48" s="1553"/>
      <c r="AA48" s="1553"/>
      <c r="AB48" s="1553"/>
      <c r="AC48" s="1553"/>
      <c r="AD48" s="1553"/>
      <c r="AE48" s="1367"/>
      <c r="AF48" s="1367"/>
      <c r="AG48" s="1367"/>
      <c r="AH48" s="1367"/>
      <c r="AI48" s="1367"/>
      <c r="AJ48" s="1367"/>
      <c r="AK48" s="1367"/>
      <c r="AL48" s="1558"/>
    </row>
    <row r="49" spans="2:58" hidden="1" x14ac:dyDescent="0.15">
      <c r="N49" s="1553"/>
      <c r="O49" s="1553"/>
      <c r="P49" s="1553"/>
      <c r="Q49" s="1553"/>
      <c r="R49" s="1553"/>
      <c r="S49" s="1553"/>
      <c r="T49" s="1553"/>
      <c r="U49" s="1553"/>
      <c r="V49" s="1553"/>
      <c r="W49" s="1553"/>
      <c r="X49" s="1553"/>
      <c r="Y49" s="1553"/>
      <c r="Z49" s="1553"/>
      <c r="AA49" s="1553"/>
      <c r="AB49" s="1553"/>
      <c r="AC49" s="1553"/>
      <c r="AD49" s="1553"/>
      <c r="AE49" s="1367"/>
      <c r="AF49" s="1367"/>
      <c r="AG49" s="1367"/>
      <c r="AH49" s="1367"/>
      <c r="AI49" s="1367"/>
      <c r="AJ49" s="1367"/>
      <c r="AK49" s="1367"/>
      <c r="AL49" s="1558"/>
    </row>
    <row r="50" spans="2:58" ht="7.5" customHeight="1" x14ac:dyDescent="0.15"/>
    <row r="51" spans="2:58" ht="7.5" customHeight="1" x14ac:dyDescent="0.15"/>
    <row r="52" spans="2:58" ht="12.75" customHeight="1" x14ac:dyDescent="0.15">
      <c r="B52" s="1359" t="s">
        <v>889</v>
      </c>
    </row>
    <row r="53" spans="2:58" ht="12.75" customHeight="1" x14ac:dyDescent="0.15">
      <c r="C53" s="1359" t="s">
        <v>888</v>
      </c>
      <c r="N53" s="3701" t="str">
        <f>IF('＜入力不要＞報告書'!N53="","",'＜入力不要＞報告書'!N53)&amp;IF('＜入力不要＞報告書'!U53="","",'＜入力不要＞報告書'!U53)&amp;IF('＜入力不要＞報告書'!AB53="","",'＜入力不要＞報告書'!AB53)&amp;IF('＜入力不要＞報告書'!AI53="","",'＜入力不要＞報告書'!AI53)</f>
        <v>京都市</v>
      </c>
      <c r="O53" s="3701" t="str">
        <f>IF('＜入力不要＞報告書'!O53="","",'＜入力不要＞報告書'!O53)</f>
        <v/>
      </c>
      <c r="P53" s="3701" t="str">
        <f>IF('＜入力不要＞報告書'!P53="","",'＜入力不要＞報告書'!P53)</f>
        <v/>
      </c>
      <c r="Q53" s="3701" t="str">
        <f>IF('＜入力不要＞報告書'!Q53="","",'＜入力不要＞報告書'!Q53)</f>
        <v/>
      </c>
      <c r="R53" s="3701" t="str">
        <f>IF('＜入力不要＞報告書'!U53="","",'＜入力不要＞報告書'!U53)</f>
        <v/>
      </c>
      <c r="S53" s="3701" t="str">
        <f>IF('＜入力不要＞報告書'!S53="","",'＜入力不要＞報告書'!S53)</f>
        <v/>
      </c>
      <c r="T53" s="3701" t="str">
        <f>IF('＜入力不要＞報告書'!T53="","",'＜入力不要＞報告書'!T53)</f>
        <v/>
      </c>
      <c r="U53" s="3701" t="e">
        <f>IF('＜入力不要＞報告書'!#REF!="","",'＜入力不要＞報告書'!#REF!)</f>
        <v>#REF!</v>
      </c>
      <c r="V53" s="3701" t="str">
        <f>IF('＜入力不要＞報告書'!V53="","",'＜入力不要＞報告書'!V53)</f>
        <v/>
      </c>
      <c r="W53" s="3701" t="str">
        <f>IF('＜入力不要＞報告書'!W53="","",'＜入力不要＞報告書'!W53)</f>
        <v/>
      </c>
      <c r="X53" s="3701" t="str">
        <f>IF('＜入力不要＞報告書'!X53="","",'＜入力不要＞報告書'!X53)</f>
        <v/>
      </c>
      <c r="Y53" s="3701" t="str">
        <f>IF('＜入力不要＞報告書'!AB53="","",'＜入力不要＞報告書'!AB53)</f>
        <v/>
      </c>
      <c r="Z53" s="3701" t="str">
        <f>IF('＜入力不要＞報告書'!Z53="","",'＜入力不要＞報告書'!Z53)</f>
        <v/>
      </c>
      <c r="AA53" s="3701" t="str">
        <f>IF('＜入力不要＞報告書'!AA53="","",'＜入力不要＞報告書'!AA53)</f>
        <v/>
      </c>
      <c r="AB53" s="3701" t="e">
        <f>IF('＜入力不要＞報告書'!#REF!="","",'＜入力不要＞報告書'!#REF!)</f>
        <v>#REF!</v>
      </c>
      <c r="AC53" s="3701" t="str">
        <f>IF('＜入力不要＞報告書'!AC53="","",'＜入力不要＞報告書'!AC53)</f>
        <v/>
      </c>
      <c r="AD53" s="3701" t="str">
        <f>IF('＜入力不要＞報告書'!AD53="","",'＜入力不要＞報告書'!AD53)</f>
        <v/>
      </c>
      <c r="AE53" s="3701" t="str">
        <f>IF('＜入力不要＞報告書'!AE53="","",'＜入力不要＞報告書'!AE53)</f>
        <v/>
      </c>
      <c r="AF53" s="3701" t="str">
        <f>IF('＜入力不要＞報告書'!AF53="","",'＜入力不要＞報告書'!AF53)</f>
        <v/>
      </c>
      <c r="AG53" s="3701" t="str">
        <f>IF('＜入力不要＞報告書'!AG53="","",'＜入力不要＞報告書'!AG53)</f>
        <v/>
      </c>
      <c r="AH53" s="3701" t="str">
        <f>IF('＜入力不要＞報告書'!AH53="","",'＜入力不要＞報告書'!AH53)</f>
        <v/>
      </c>
      <c r="AI53" s="3701" t="str">
        <f>IF('＜入力不要＞報告書'!AI53="","",'＜入力不要＞報告書'!AI53)</f>
        <v/>
      </c>
      <c r="AJ53" s="3701" t="str">
        <f>IF('＜入力不要＞報告書'!AJ53="","",'＜入力不要＞報告書'!AJ53)</f>
        <v/>
      </c>
      <c r="AK53" s="3701" t="str">
        <f>IF('＜入力不要＞報告書'!AK53="","",'＜入力不要＞報告書'!AK53)</f>
        <v/>
      </c>
      <c r="AL53" s="3701" t="str">
        <f>IF('＜入力不要＞報告書'!AL53="","",'＜入力不要＞報告書'!AL53)</f>
        <v/>
      </c>
      <c r="AM53" s="3701" t="str">
        <f>IF('＜入力不要＞報告書'!AM53="","",'＜入力不要＞報告書'!AM53)</f>
        <v/>
      </c>
      <c r="AN53" s="3701" t="str">
        <f>IF('＜入力不要＞報告書'!AN53="","",'＜入力不要＞報告書'!AN53)</f>
        <v/>
      </c>
      <c r="AO53" s="3701" t="str">
        <f>IF('＜入力不要＞報告書'!AO53="","",'＜入力不要＞報告書'!AO53)</f>
        <v/>
      </c>
      <c r="AP53" s="3701" t="str">
        <f>IF('＜入力不要＞報告書'!AP53="","",'＜入力不要＞報告書'!AP53)</f>
        <v/>
      </c>
      <c r="AQ53" s="3701" t="str">
        <f>IF('＜入力不要＞報告書'!AQ53="","",'＜入力不要＞報告書'!AQ53)</f>
        <v/>
      </c>
      <c r="AR53" s="3701" t="str">
        <f>IF('＜入力不要＞報告書'!AR53="","",'＜入力不要＞報告書'!AR53)</f>
        <v/>
      </c>
      <c r="AS53" s="3701" t="str">
        <f>IF('＜入力不要＞報告書'!AS53="","",'＜入力不要＞報告書'!AS53)</f>
        <v/>
      </c>
      <c r="AT53" s="3701" t="str">
        <f>IF('＜入力不要＞報告書'!AT53="","",'＜入力不要＞報告書'!AT53)</f>
        <v/>
      </c>
    </row>
    <row r="54" spans="2:58" ht="12.75" customHeight="1" x14ac:dyDescent="0.15">
      <c r="C54" s="1359" t="s">
        <v>887</v>
      </c>
      <c r="N54" s="3701" t="str">
        <f>IF('＜入力不要＞報告書'!N54="","",'＜入力不要＞報告書'!N54)</f>
        <v/>
      </c>
      <c r="O54" s="3701" t="e">
        <f>IF('＜入力不要＞報告書'!#REF!="","",'＜入力不要＞報告書'!#REF!)</f>
        <v>#REF!</v>
      </c>
      <c r="P54" s="3701" t="e">
        <f>IF('＜入力不要＞報告書'!#REF!="","",'＜入力不要＞報告書'!#REF!)</f>
        <v>#REF!</v>
      </c>
      <c r="Q54" s="3701" t="e">
        <f>IF('＜入力不要＞報告書'!#REF!="","",'＜入力不要＞報告書'!#REF!)</f>
        <v>#REF!</v>
      </c>
      <c r="R54" s="3701" t="e">
        <f>IF('＜入力不要＞報告書'!#REF!="","",'＜入力不要＞報告書'!#REF!)</f>
        <v>#REF!</v>
      </c>
      <c r="S54" s="3701" t="e">
        <f>IF('＜入力不要＞報告書'!#REF!="","",'＜入力不要＞報告書'!#REF!)</f>
        <v>#REF!</v>
      </c>
      <c r="T54" s="3701" t="e">
        <f>IF('＜入力不要＞報告書'!#REF!="","",'＜入力不要＞報告書'!#REF!)</f>
        <v>#REF!</v>
      </c>
      <c r="U54" s="3701" t="e">
        <f>IF('＜入力不要＞報告書'!#REF!="","",'＜入力不要＞報告書'!#REF!)</f>
        <v>#REF!</v>
      </c>
      <c r="V54" s="3701" t="e">
        <f>IF('＜入力不要＞報告書'!#REF!="","",'＜入力不要＞報告書'!#REF!)</f>
        <v>#REF!</v>
      </c>
      <c r="W54" s="3701" t="e">
        <f>IF('＜入力不要＞報告書'!#REF!="","",'＜入力不要＞報告書'!#REF!)</f>
        <v>#REF!</v>
      </c>
      <c r="X54" s="3701" t="e">
        <f>IF('＜入力不要＞報告書'!#REF!="","",'＜入力不要＞報告書'!#REF!)</f>
        <v>#REF!</v>
      </c>
      <c r="Y54" s="3701" t="e">
        <f>IF('＜入力不要＞報告書'!#REF!="","",'＜入力不要＞報告書'!#REF!)</f>
        <v>#REF!</v>
      </c>
      <c r="Z54" s="3701" t="e">
        <f>IF('＜入力不要＞報告書'!#REF!="","",'＜入力不要＞報告書'!#REF!)</f>
        <v>#REF!</v>
      </c>
      <c r="AA54" s="3701" t="e">
        <f>IF('＜入力不要＞報告書'!#REF!="","",'＜入力不要＞報告書'!#REF!)</f>
        <v>#REF!</v>
      </c>
      <c r="AB54" s="3701" t="e">
        <f>IF('＜入力不要＞報告書'!#REF!="","",'＜入力不要＞報告書'!#REF!)</f>
        <v>#REF!</v>
      </c>
      <c r="AC54" s="3701" t="e">
        <f>IF('＜入力不要＞報告書'!#REF!="","",'＜入力不要＞報告書'!#REF!)</f>
        <v>#REF!</v>
      </c>
      <c r="AD54" s="3701" t="e">
        <f>IF('＜入力不要＞報告書'!#REF!="","",'＜入力不要＞報告書'!#REF!)</f>
        <v>#REF!</v>
      </c>
      <c r="AE54" s="3701" t="e">
        <f>IF('＜入力不要＞報告書'!#REF!="","",'＜入力不要＞報告書'!#REF!)</f>
        <v>#REF!</v>
      </c>
      <c r="AF54" s="3701" t="e">
        <f>IF('＜入力不要＞報告書'!#REF!="","",'＜入力不要＞報告書'!#REF!)</f>
        <v>#REF!</v>
      </c>
      <c r="AG54" s="3701" t="e">
        <f>IF('＜入力不要＞報告書'!#REF!="","",'＜入力不要＞報告書'!#REF!)</f>
        <v>#REF!</v>
      </c>
      <c r="AH54" s="3701" t="e">
        <f>IF('＜入力不要＞報告書'!#REF!="","",'＜入力不要＞報告書'!#REF!)</f>
        <v>#REF!</v>
      </c>
      <c r="AI54" s="3701" t="e">
        <f>IF('＜入力不要＞報告書'!#REF!="","",'＜入力不要＞報告書'!#REF!)</f>
        <v>#REF!</v>
      </c>
      <c r="AJ54" s="3701" t="e">
        <f>IF('＜入力不要＞報告書'!#REF!="","",'＜入力不要＞報告書'!#REF!)</f>
        <v>#REF!</v>
      </c>
      <c r="AK54" s="3701" t="e">
        <f>IF('＜入力不要＞報告書'!#REF!="","",'＜入力不要＞報告書'!#REF!)</f>
        <v>#REF!</v>
      </c>
      <c r="AL54" s="3701" t="e">
        <f>IF('＜入力不要＞報告書'!#REF!="","",'＜入力不要＞報告書'!#REF!)</f>
        <v>#REF!</v>
      </c>
      <c r="AM54" s="3701" t="e">
        <f>IF('＜入力不要＞報告書'!#REF!="","",'＜入力不要＞報告書'!#REF!)</f>
        <v>#REF!</v>
      </c>
      <c r="AN54" s="3701" t="e">
        <f>IF('＜入力不要＞報告書'!#REF!="","",'＜入力不要＞報告書'!#REF!)</f>
        <v>#REF!</v>
      </c>
      <c r="AO54" s="3701" t="e">
        <f>IF('＜入力不要＞報告書'!#REF!="","",'＜入力不要＞報告書'!#REF!)</f>
        <v>#REF!</v>
      </c>
      <c r="AP54" s="3701" t="e">
        <f>IF('＜入力不要＞報告書'!#REF!="","",'＜入力不要＞報告書'!#REF!)</f>
        <v>#REF!</v>
      </c>
      <c r="AQ54" s="3701" t="e">
        <f>IF('＜入力不要＞報告書'!#REF!="","",'＜入力不要＞報告書'!#REF!)</f>
        <v>#REF!</v>
      </c>
      <c r="AR54" s="3701" t="e">
        <f>IF('＜入力不要＞報告書'!#REF!="","",'＜入力不要＞報告書'!#REF!)</f>
        <v>#REF!</v>
      </c>
      <c r="AS54" s="3701" t="e">
        <f>IF('＜入力不要＞報告書'!#REF!="","",'＜入力不要＞報告書'!#REF!)</f>
        <v>#REF!</v>
      </c>
      <c r="AT54" s="3701" t="e">
        <f>IF('＜入力不要＞報告書'!#REF!="","",'＜入力不要＞報告書'!#REF!)</f>
        <v>#REF!</v>
      </c>
    </row>
    <row r="55" spans="2:58" ht="12.75" customHeight="1" x14ac:dyDescent="0.15">
      <c r="C55" s="1359" t="s">
        <v>886</v>
      </c>
      <c r="N55" s="3701" t="str">
        <f>IF('＜入力不要＞報告書'!N55="","",'＜入力不要＞報告書'!N55)</f>
        <v/>
      </c>
      <c r="O55" s="3701" t="e">
        <f>IF('＜入力不要＞報告書'!#REF!="","",'＜入力不要＞報告書'!#REF!)</f>
        <v>#REF!</v>
      </c>
      <c r="P55" s="3701" t="e">
        <f>IF('＜入力不要＞報告書'!#REF!="","",'＜入力不要＞報告書'!#REF!)</f>
        <v>#REF!</v>
      </c>
      <c r="Q55" s="3701" t="e">
        <f>IF('＜入力不要＞報告書'!#REF!="","",'＜入力不要＞報告書'!#REF!)</f>
        <v>#REF!</v>
      </c>
      <c r="R55" s="3701" t="e">
        <f>IF('＜入力不要＞報告書'!#REF!="","",'＜入力不要＞報告書'!#REF!)</f>
        <v>#REF!</v>
      </c>
      <c r="S55" s="3701" t="e">
        <f>IF('＜入力不要＞報告書'!#REF!="","",'＜入力不要＞報告書'!#REF!)</f>
        <v>#REF!</v>
      </c>
      <c r="T55" s="3701" t="e">
        <f>IF('＜入力不要＞報告書'!#REF!="","",'＜入力不要＞報告書'!#REF!)</f>
        <v>#REF!</v>
      </c>
      <c r="U55" s="3701" t="e">
        <f>IF('＜入力不要＞報告書'!#REF!="","",'＜入力不要＞報告書'!#REF!)</f>
        <v>#REF!</v>
      </c>
      <c r="V55" s="3701" t="e">
        <f>IF('＜入力不要＞報告書'!#REF!="","",'＜入力不要＞報告書'!#REF!)</f>
        <v>#REF!</v>
      </c>
      <c r="W55" s="3701" t="e">
        <f>IF('＜入力不要＞報告書'!#REF!="","",'＜入力不要＞報告書'!#REF!)</f>
        <v>#REF!</v>
      </c>
      <c r="X55" s="3701" t="e">
        <f>IF('＜入力不要＞報告書'!#REF!="","",'＜入力不要＞報告書'!#REF!)</f>
        <v>#REF!</v>
      </c>
      <c r="Y55" s="3701" t="e">
        <f>IF('＜入力不要＞報告書'!#REF!="","",'＜入力不要＞報告書'!#REF!)</f>
        <v>#REF!</v>
      </c>
      <c r="Z55" s="3701" t="e">
        <f>IF('＜入力不要＞報告書'!#REF!="","",'＜入力不要＞報告書'!#REF!)</f>
        <v>#REF!</v>
      </c>
      <c r="AA55" s="3701" t="e">
        <f>IF('＜入力不要＞報告書'!#REF!="","",'＜入力不要＞報告書'!#REF!)</f>
        <v>#REF!</v>
      </c>
      <c r="AB55" s="3701" t="e">
        <f>IF('＜入力不要＞報告書'!#REF!="","",'＜入力不要＞報告書'!#REF!)</f>
        <v>#REF!</v>
      </c>
      <c r="AC55" s="3701" t="e">
        <f>IF('＜入力不要＞報告書'!#REF!="","",'＜入力不要＞報告書'!#REF!)</f>
        <v>#REF!</v>
      </c>
      <c r="AD55" s="3701" t="e">
        <f>IF('＜入力不要＞報告書'!#REF!="","",'＜入力不要＞報告書'!#REF!)</f>
        <v>#REF!</v>
      </c>
      <c r="AE55" s="3701" t="e">
        <f>IF('＜入力不要＞報告書'!#REF!="","",'＜入力不要＞報告書'!#REF!)</f>
        <v>#REF!</v>
      </c>
      <c r="AF55" s="3701" t="e">
        <f>IF('＜入力不要＞報告書'!#REF!="","",'＜入力不要＞報告書'!#REF!)</f>
        <v>#REF!</v>
      </c>
      <c r="AG55" s="3701" t="e">
        <f>IF('＜入力不要＞報告書'!#REF!="","",'＜入力不要＞報告書'!#REF!)</f>
        <v>#REF!</v>
      </c>
      <c r="AH55" s="3701" t="e">
        <f>IF('＜入力不要＞報告書'!#REF!="","",'＜入力不要＞報告書'!#REF!)</f>
        <v>#REF!</v>
      </c>
      <c r="AI55" s="3701" t="e">
        <f>IF('＜入力不要＞報告書'!#REF!="","",'＜入力不要＞報告書'!#REF!)</f>
        <v>#REF!</v>
      </c>
      <c r="AJ55" s="3701" t="e">
        <f>IF('＜入力不要＞報告書'!#REF!="","",'＜入力不要＞報告書'!#REF!)</f>
        <v>#REF!</v>
      </c>
      <c r="AK55" s="3701" t="e">
        <f>IF('＜入力不要＞報告書'!#REF!="","",'＜入力不要＞報告書'!#REF!)</f>
        <v>#REF!</v>
      </c>
      <c r="AL55" s="3701" t="e">
        <f>IF('＜入力不要＞報告書'!#REF!="","",'＜入力不要＞報告書'!#REF!)</f>
        <v>#REF!</v>
      </c>
      <c r="AM55" s="3701" t="e">
        <f>IF('＜入力不要＞報告書'!#REF!="","",'＜入力不要＞報告書'!#REF!)</f>
        <v>#REF!</v>
      </c>
      <c r="AN55" s="3701" t="e">
        <f>IF('＜入力不要＞報告書'!#REF!="","",'＜入力不要＞報告書'!#REF!)</f>
        <v>#REF!</v>
      </c>
      <c r="AO55" s="3701" t="e">
        <f>IF('＜入力不要＞報告書'!#REF!="","",'＜入力不要＞報告書'!#REF!)</f>
        <v>#REF!</v>
      </c>
      <c r="AP55" s="3701" t="e">
        <f>IF('＜入力不要＞報告書'!#REF!="","",'＜入力不要＞報告書'!#REF!)</f>
        <v>#REF!</v>
      </c>
      <c r="AQ55" s="3701" t="e">
        <f>IF('＜入力不要＞報告書'!#REF!="","",'＜入力不要＞報告書'!#REF!)</f>
        <v>#REF!</v>
      </c>
      <c r="AR55" s="3701" t="e">
        <f>IF('＜入力不要＞報告書'!#REF!="","",'＜入力不要＞報告書'!#REF!)</f>
        <v>#REF!</v>
      </c>
      <c r="AS55" s="3701" t="e">
        <f>IF('＜入力不要＞報告書'!#REF!="","",'＜入力不要＞報告書'!#REF!)</f>
        <v>#REF!</v>
      </c>
      <c r="AT55" s="3701" t="e">
        <f>IF('＜入力不要＞報告書'!#REF!="","",'＜入力不要＞報告書'!#REF!)</f>
        <v>#REF!</v>
      </c>
      <c r="BE55" s="1531" t="s">
        <v>6018</v>
      </c>
    </row>
    <row r="56" spans="2:58" ht="12.75" customHeight="1" x14ac:dyDescent="0.15">
      <c r="C56" s="1359" t="s">
        <v>885</v>
      </c>
      <c r="N56" s="3701" t="str">
        <f>IF('＜入力不要＞報告書'!N56="","",'＜入力不要＞報告書'!N56)</f>
        <v/>
      </c>
      <c r="O56" s="3701" t="str">
        <f>IF('＜入力不要＞報告書'!O56="","",'＜入力不要＞報告書'!O56)</f>
        <v/>
      </c>
      <c r="P56" s="3701" t="str">
        <f>IF('＜入力不要＞報告書'!P56="","",'＜入力不要＞報告書'!P56)</f>
        <v/>
      </c>
      <c r="Q56" s="3701" t="str">
        <f>IF('＜入力不要＞報告書'!Q56="","",'＜入力不要＞報告書'!Q56)</f>
        <v/>
      </c>
      <c r="R56" s="3701" t="str">
        <f>IF('＜入力不要＞報告書'!R56="","",'＜入力不要＞報告書'!R56)</f>
        <v/>
      </c>
      <c r="S56" s="3701" t="str">
        <f>IF('＜入力不要＞報告書'!S56="","",'＜入力不要＞報告書'!S56)</f>
        <v/>
      </c>
      <c r="T56" s="3701" t="str">
        <f>IF('＜入力不要＞報告書'!T56="","",'＜入力不要＞報告書'!T56)</f>
        <v/>
      </c>
      <c r="U56" s="3701" t="str">
        <f>IF('＜入力不要＞報告書'!U56="","",'＜入力不要＞報告書'!U56)</f>
        <v/>
      </c>
      <c r="V56" s="3701" t="str">
        <f>IF('＜入力不要＞報告書'!V56="","",'＜入力不要＞報告書'!V56)</f>
        <v/>
      </c>
      <c r="W56" s="3701" t="str">
        <f>IF('＜入力不要＞報告書'!W56="","",'＜入力不要＞報告書'!W56)</f>
        <v/>
      </c>
      <c r="X56" s="3701" t="str">
        <f>IF('＜入力不要＞報告書'!X56="","",'＜入力不要＞報告書'!X56)</f>
        <v/>
      </c>
      <c r="Y56" s="3701" t="str">
        <f>IF('＜入力不要＞報告書'!Y56="","",'＜入力不要＞報告書'!Y56)</f>
        <v/>
      </c>
      <c r="Z56" s="3701" t="str">
        <f>IF('＜入力不要＞報告書'!Z56="","",'＜入力不要＞報告書'!Z56)</f>
        <v/>
      </c>
      <c r="AA56" s="3701" t="str">
        <f>IF('＜入力不要＞報告書'!AA56="","",'＜入力不要＞報告書'!AA56)</f>
        <v/>
      </c>
      <c r="AB56" s="3701" t="str">
        <f>IF('＜入力不要＞報告書'!AB56="","",'＜入力不要＞報告書'!AB56)</f>
        <v/>
      </c>
      <c r="AC56" s="3701" t="str">
        <f>IF('＜入力不要＞報告書'!AC56="","",'＜入力不要＞報告書'!AC56)</f>
        <v/>
      </c>
      <c r="AD56" s="3701" t="str">
        <f>IF('＜入力不要＞報告書'!AD56="","",'＜入力不要＞報告書'!AD56)</f>
        <v/>
      </c>
      <c r="AE56" s="3701" t="str">
        <f>IF('＜入力不要＞報告書'!AE56="","",'＜入力不要＞報告書'!AE56)</f>
        <v/>
      </c>
      <c r="AF56" s="3701" t="str">
        <f>IF('＜入力不要＞報告書'!AF56="","",'＜入力不要＞報告書'!AF56)</f>
        <v/>
      </c>
      <c r="AG56" s="3701" t="str">
        <f>IF('＜入力不要＞報告書'!AG56="","",'＜入力不要＞報告書'!AG56)</f>
        <v/>
      </c>
      <c r="AH56" s="3701" t="str">
        <f>IF('＜入力不要＞報告書'!AH56="","",'＜入力不要＞報告書'!AH56)</f>
        <v/>
      </c>
      <c r="AI56" s="3701" t="str">
        <f>IF('＜入力不要＞報告書'!AI56="","",'＜入力不要＞報告書'!AI56)</f>
        <v/>
      </c>
      <c r="AJ56" s="3701" t="str">
        <f>IF('＜入力不要＞報告書'!AJ56="","",'＜入力不要＞報告書'!AJ56)</f>
        <v/>
      </c>
      <c r="AK56" s="3701" t="str">
        <f>IF('＜入力不要＞報告書'!AK56="","",'＜入力不要＞報告書'!AK56)</f>
        <v/>
      </c>
      <c r="AL56" s="3701" t="str">
        <f>IF('＜入力不要＞報告書'!AL56="","",'＜入力不要＞報告書'!AL56)</f>
        <v/>
      </c>
      <c r="AM56" s="3701" t="str">
        <f>IF('＜入力不要＞報告書'!AM56="","",'＜入力不要＞報告書'!AM56)</f>
        <v/>
      </c>
      <c r="AN56" s="3701" t="str">
        <f>IF('＜入力不要＞報告書'!AN56="","",'＜入力不要＞報告書'!AN56)</f>
        <v/>
      </c>
      <c r="AO56" s="3701" t="str">
        <f>IF('＜入力不要＞報告書'!AO56="","",'＜入力不要＞報告書'!AO56)</f>
        <v/>
      </c>
      <c r="AP56" s="3701" t="str">
        <f>IF('＜入力不要＞報告書'!AP56="","",'＜入力不要＞報告書'!AP56)</f>
        <v/>
      </c>
      <c r="AQ56" s="3701" t="str">
        <f>IF('＜入力不要＞報告書'!AQ56="","",'＜入力不要＞報告書'!AQ56)</f>
        <v/>
      </c>
      <c r="AR56" s="3701" t="str">
        <f>IF('＜入力不要＞報告書'!AR56="","",'＜入力不要＞報告書'!AR56)</f>
        <v/>
      </c>
      <c r="AS56" s="3701" t="str">
        <f>IF('＜入力不要＞報告書'!AS56="","",'＜入力不要＞報告書'!AS56)</f>
        <v/>
      </c>
      <c r="AT56" s="3701" t="str">
        <f>IF('＜入力不要＞報告書'!AT56="","",'＜入力不要＞報告書'!AT56)</f>
        <v/>
      </c>
      <c r="BE56" s="1532">
        <f>COUNTIF(BE63:BE70,1)</f>
        <v>4</v>
      </c>
    </row>
    <row r="57" spans="2:58" hidden="1" x14ac:dyDescent="0.15">
      <c r="N57" s="1550"/>
      <c r="O57" s="1550"/>
      <c r="P57" s="1550"/>
      <c r="Q57" s="1550"/>
      <c r="R57" s="1550"/>
      <c r="S57" s="1550"/>
      <c r="T57" s="1550"/>
      <c r="U57" s="1550"/>
      <c r="V57" s="1550"/>
      <c r="W57" s="1550"/>
      <c r="X57" s="1550"/>
      <c r="Y57" s="1550"/>
      <c r="Z57" s="1550"/>
      <c r="AA57" s="1550"/>
      <c r="AB57" s="1550"/>
      <c r="AC57" s="1550"/>
      <c r="AD57" s="1550"/>
      <c r="AE57" s="1550"/>
      <c r="AF57" s="1550"/>
      <c r="AG57" s="1550"/>
      <c r="AH57" s="1550"/>
      <c r="AI57" s="1550"/>
      <c r="AJ57" s="1550"/>
      <c r="AK57" s="1550"/>
      <c r="AL57" s="1550"/>
      <c r="AM57" s="1550"/>
      <c r="AN57" s="1550"/>
      <c r="AO57" s="1550"/>
      <c r="AP57" s="1550"/>
      <c r="AQ57" s="1550"/>
      <c r="AR57" s="1550"/>
      <c r="AS57" s="1550"/>
      <c r="AT57" s="1550"/>
    </row>
    <row r="58" spans="2:58" hidden="1" x14ac:dyDescent="0.15">
      <c r="N58" s="1550"/>
      <c r="O58" s="1550"/>
      <c r="P58" s="1550"/>
      <c r="Q58" s="1550"/>
      <c r="R58" s="1550"/>
      <c r="S58" s="1550"/>
      <c r="T58" s="1550"/>
      <c r="U58" s="1550"/>
      <c r="V58" s="1550"/>
      <c r="W58" s="1550"/>
      <c r="X58" s="1550"/>
      <c r="Y58" s="1550"/>
      <c r="Z58" s="1550"/>
      <c r="AA58" s="1550"/>
      <c r="AB58" s="1550"/>
      <c r="AC58" s="1550"/>
      <c r="AD58" s="1550"/>
      <c r="AE58" s="1550"/>
      <c r="AF58" s="1550"/>
      <c r="AG58" s="1550"/>
      <c r="AH58" s="1550"/>
      <c r="AI58" s="1550"/>
      <c r="AJ58" s="1550"/>
      <c r="AK58" s="1550"/>
      <c r="AL58" s="1550"/>
      <c r="AM58" s="1550"/>
      <c r="AN58" s="1550"/>
      <c r="AO58" s="1550"/>
      <c r="AP58" s="1550"/>
      <c r="AQ58" s="1550"/>
      <c r="AR58" s="1550"/>
      <c r="AS58" s="1550"/>
      <c r="AT58" s="1550"/>
    </row>
    <row r="59" spans="2:58" hidden="1" x14ac:dyDescent="0.15">
      <c r="N59" s="1550"/>
      <c r="O59" s="1550"/>
      <c r="P59" s="1550"/>
      <c r="Q59" s="1550"/>
      <c r="R59" s="1550"/>
      <c r="S59" s="1550"/>
      <c r="T59" s="1550"/>
      <c r="U59" s="1550"/>
      <c r="V59" s="1550"/>
      <c r="W59" s="1550"/>
      <c r="X59" s="1550"/>
      <c r="Y59" s="1550"/>
      <c r="Z59" s="1550"/>
      <c r="AA59" s="1550"/>
      <c r="AB59" s="1550"/>
      <c r="AC59" s="1550"/>
      <c r="AD59" s="1550"/>
      <c r="AE59" s="1550"/>
      <c r="AF59" s="1550"/>
      <c r="AG59" s="1550"/>
      <c r="AH59" s="1550"/>
      <c r="AI59" s="1550"/>
      <c r="AJ59" s="1550"/>
      <c r="AK59" s="1550"/>
      <c r="AL59" s="1550"/>
      <c r="AM59" s="1550"/>
      <c r="AN59" s="1550"/>
      <c r="AO59" s="1550"/>
      <c r="AP59" s="1550"/>
      <c r="AQ59" s="1550"/>
      <c r="AR59" s="1550"/>
      <c r="AS59" s="1550"/>
      <c r="AT59" s="1550"/>
    </row>
    <row r="60" spans="2:58" ht="7.5" customHeight="1" x14ac:dyDescent="0.15"/>
    <row r="61" spans="2:58" ht="7.5" customHeight="1" x14ac:dyDescent="0.15"/>
    <row r="62" spans="2:58" ht="12.75" customHeight="1" x14ac:dyDescent="0.15">
      <c r="B62" s="1359" t="s">
        <v>884</v>
      </c>
      <c r="BE62" s="1639" t="s">
        <v>6009</v>
      </c>
    </row>
    <row r="63" spans="2:58" ht="12.75" customHeight="1" x14ac:dyDescent="0.15">
      <c r="C63" s="1359" t="s">
        <v>773</v>
      </c>
      <c r="N63" s="1533" t="str">
        <f>IF('＜入力不要＞報告書'!N63="","",'＜入力不要＞報告書'!N63)</f>
        <v/>
      </c>
      <c r="O63" s="1359" t="s">
        <v>883</v>
      </c>
      <c r="W63" s="1556" t="s">
        <v>836</v>
      </c>
      <c r="X63" s="1533" t="str">
        <f>IF('＜入力不要＞報告書'!X63="","",'＜入力不要＞報告書'!X63)</f>
        <v/>
      </c>
      <c r="Y63" s="1359" t="s">
        <v>772</v>
      </c>
      <c r="AG63" s="1533" t="str">
        <f>IF('＜入力不要＞報告書'!AG63="","",'＜入力不要＞報告書'!AG63)</f>
        <v/>
      </c>
      <c r="AH63" s="1359" t="s">
        <v>634</v>
      </c>
      <c r="BA63" s="1367"/>
      <c r="BE63" s="1532">
        <f>'1_入力シート【基本情報】'!$DM$359</f>
        <v>1</v>
      </c>
      <c r="BF63" s="1359" t="s">
        <v>6011</v>
      </c>
    </row>
    <row r="64" spans="2:58" ht="12.75" customHeight="1" x14ac:dyDescent="0.15">
      <c r="C64" s="1359" t="s">
        <v>771</v>
      </c>
      <c r="N64" s="3699" t="str">
        <f>IF('＜入力不要＞報告書'!N64="","",'＜入力不要＞報告書'!N64)</f>
        <v/>
      </c>
      <c r="O64" s="3699" t="str">
        <f>IF('＜入力不要＞報告書'!O64="","",'＜入力不要＞報告書'!O64)</f>
        <v/>
      </c>
      <c r="P64" s="3699" t="str">
        <f>IF('＜入力不要＞報告書'!P64="","",'＜入力不要＞報告書'!P64)</f>
        <v/>
      </c>
      <c r="Q64" s="3699" t="str">
        <f>IF('＜入力不要＞報告書'!Q64="","",'＜入力不要＞報告書'!Q64)</f>
        <v/>
      </c>
      <c r="R64" s="3699" t="str">
        <f>IF('＜入力不要＞報告書'!R64="","",'＜入力不要＞報告書'!R64)</f>
        <v/>
      </c>
      <c r="S64" s="3699" t="str">
        <f>IF('＜入力不要＞報告書'!S64="","",'＜入力不要＞報告書'!S64)</f>
        <v/>
      </c>
      <c r="T64" s="3699" t="str">
        <f>IF('＜入力不要＞報告書'!T64="","",'＜入力不要＞報告書'!T64)</f>
        <v/>
      </c>
      <c r="U64" s="3699" t="str">
        <f>IF('＜入力不要＞報告書'!U64="","",'＜入力不要＞報告書'!U64)</f>
        <v/>
      </c>
      <c r="V64" s="3699" t="str">
        <f>IF('＜入力不要＞報告書'!V64="","",'＜入力不要＞報告書'!V64)</f>
        <v/>
      </c>
      <c r="W64" s="3699" t="str">
        <f>IF('＜入力不要＞報告書'!W64="","",'＜入力不要＞報告書'!W64)</f>
        <v/>
      </c>
      <c r="X64" s="3699" t="str">
        <f>IF('＜入力不要＞報告書'!X64="","",'＜入力不要＞報告書'!X64)</f>
        <v/>
      </c>
      <c r="Y64" s="3699" t="str">
        <f>IF('＜入力不要＞報告書'!Y64="","",'＜入力不要＞報告書'!Y64)</f>
        <v/>
      </c>
      <c r="Z64" s="3699" t="str">
        <f>IF('＜入力不要＞報告書'!Z64="","",'＜入力不要＞報告書'!Z64)</f>
        <v/>
      </c>
      <c r="AA64" s="3699" t="str">
        <f>IF('＜入力不要＞報告書'!AA64="","",'＜入力不要＞報告書'!AA64)</f>
        <v/>
      </c>
      <c r="AB64" s="3699" t="str">
        <f>IF('＜入力不要＞報告書'!AB64="","",'＜入力不要＞報告書'!AB64)</f>
        <v/>
      </c>
      <c r="AC64" s="3699" t="str">
        <f>IF('＜入力不要＞報告書'!AC64="","",'＜入力不要＞報告書'!AC64)</f>
        <v/>
      </c>
      <c r="AD64" s="3699" t="str">
        <f>IF('＜入力不要＞報告書'!AD64="","",'＜入力不要＞報告書'!AD64)</f>
        <v/>
      </c>
      <c r="AE64" s="3699" t="str">
        <f>IF('＜入力不要＞報告書'!AE64="","",'＜入力不要＞報告書'!AE64)</f>
        <v/>
      </c>
      <c r="AF64" s="3699" t="str">
        <f>IF('＜入力不要＞報告書'!AF64="","",'＜入力不要＞報告書'!AF64)</f>
        <v/>
      </c>
      <c r="AG64" s="3699" t="str">
        <f>IF('＜入力不要＞報告書'!AG64="","",'＜入力不要＞報告書'!AG64)</f>
        <v/>
      </c>
      <c r="AH64" s="3699" t="str">
        <f>IF('＜入力不要＞報告書'!AH64="","",'＜入力不要＞報告書'!AH64)</f>
        <v/>
      </c>
      <c r="AI64" s="3699" t="str">
        <f>IF('＜入力不要＞報告書'!AI64="","",'＜入力不要＞報告書'!AI64)</f>
        <v/>
      </c>
      <c r="AJ64" s="3699" t="str">
        <f>IF('＜入力不要＞報告書'!AJ64="","",'＜入力不要＞報告書'!AJ64)</f>
        <v/>
      </c>
      <c r="AK64" s="3699" t="str">
        <f>IF('＜入力不要＞報告書'!AK64="","",'＜入力不要＞報告書'!AK64)</f>
        <v/>
      </c>
      <c r="AL64" s="3699" t="str">
        <f>IF('＜入力不要＞報告書'!AL64="","",'＜入力不要＞報告書'!AL64)</f>
        <v/>
      </c>
      <c r="AM64" s="3699" t="str">
        <f>IF('＜入力不要＞報告書'!AM64="","",'＜入力不要＞報告書'!AM64)</f>
        <v/>
      </c>
      <c r="AN64" s="3699" t="str">
        <f>IF('＜入力不要＞報告書'!AN64="","",'＜入力不要＞報告書'!AN64)</f>
        <v/>
      </c>
      <c r="AO64" s="3699" t="str">
        <f>IF('＜入力不要＞報告書'!AO64="","",'＜入力不要＞報告書'!AO64)</f>
        <v/>
      </c>
      <c r="AP64" s="3699" t="str">
        <f>IF('＜入力不要＞報告書'!AP64="","",'＜入力不要＞報告書'!AP64)</f>
        <v/>
      </c>
      <c r="AQ64" s="3699" t="str">
        <f>IF('＜入力不要＞報告書'!AQ64="","",'＜入力不要＞報告書'!AQ64)</f>
        <v/>
      </c>
      <c r="AR64" s="3699" t="str">
        <f>IF('＜入力不要＞報告書'!AR64="","",'＜入力不要＞報告書'!AR64)</f>
        <v/>
      </c>
      <c r="AS64" s="3699" t="str">
        <f>IF('＜入力不要＞報告書'!AS64="","",'＜入力不要＞報告書'!AS64)</f>
        <v/>
      </c>
      <c r="AT64" s="3699" t="str">
        <f>IF('＜入力不要＞報告書'!AT64="","",'＜入力不要＞報告書'!AT64)</f>
        <v/>
      </c>
      <c r="BA64" s="1370"/>
      <c r="BE64" s="1532">
        <f>'1_入力シート【基本情報】'!$DM$373</f>
        <v>1</v>
      </c>
      <c r="BF64" s="1359" t="s">
        <v>6012</v>
      </c>
    </row>
    <row r="65" spans="2:65" ht="12.75" hidden="1" customHeight="1" x14ac:dyDescent="0.15">
      <c r="N65" s="3699" t="str">
        <f>IF('＜入力不要＞報告書'!N65="","",'＜入力不要＞報告書'!N65)</f>
        <v/>
      </c>
      <c r="O65" s="3699" t="str">
        <f>IF('＜入力不要＞報告書'!O65="","",'＜入力不要＞報告書'!O65)</f>
        <v/>
      </c>
      <c r="P65" s="3699" t="str">
        <f>IF('＜入力不要＞報告書'!P65="","",'＜入力不要＞報告書'!P65)</f>
        <v/>
      </c>
      <c r="Q65" s="3699" t="str">
        <f>IF('＜入力不要＞報告書'!Q65="","",'＜入力不要＞報告書'!Q65)</f>
        <v/>
      </c>
      <c r="R65" s="3699" t="str">
        <f>IF('＜入力不要＞報告書'!R65="","",'＜入力不要＞報告書'!R65)</f>
        <v/>
      </c>
      <c r="S65" s="3699" t="str">
        <f>IF('＜入力不要＞報告書'!S65="","",'＜入力不要＞報告書'!S65)</f>
        <v/>
      </c>
      <c r="T65" s="3699" t="str">
        <f>IF('＜入力不要＞報告書'!T65="","",'＜入力不要＞報告書'!T65)</f>
        <v/>
      </c>
      <c r="U65" s="3699" t="str">
        <f>IF('＜入力不要＞報告書'!U65="","",'＜入力不要＞報告書'!U65)</f>
        <v/>
      </c>
      <c r="V65" s="3699" t="str">
        <f>IF('＜入力不要＞報告書'!V65="","",'＜入力不要＞報告書'!V65)</f>
        <v/>
      </c>
      <c r="W65" s="3699" t="str">
        <f>IF('＜入力不要＞報告書'!W65="","",'＜入力不要＞報告書'!W65)</f>
        <v/>
      </c>
      <c r="X65" s="3699" t="str">
        <f>IF('＜入力不要＞報告書'!X65="","",'＜入力不要＞報告書'!X65)</f>
        <v/>
      </c>
      <c r="Y65" s="3699" t="str">
        <f>IF('＜入力不要＞報告書'!Y65="","",'＜入力不要＞報告書'!Y65)</f>
        <v/>
      </c>
      <c r="Z65" s="3699" t="str">
        <f>IF('＜入力不要＞報告書'!Z65="","",'＜入力不要＞報告書'!Z65)</f>
        <v/>
      </c>
      <c r="AA65" s="3699" t="str">
        <f>IF('＜入力不要＞報告書'!AA65="","",'＜入力不要＞報告書'!AA65)</f>
        <v/>
      </c>
      <c r="AB65" s="3699" t="str">
        <f>IF('＜入力不要＞報告書'!AB65="","",'＜入力不要＞報告書'!AB65)</f>
        <v/>
      </c>
      <c r="AC65" s="3699" t="str">
        <f>IF('＜入力不要＞報告書'!AC65="","",'＜入力不要＞報告書'!AC65)</f>
        <v/>
      </c>
      <c r="AD65" s="3699" t="str">
        <f>IF('＜入力不要＞報告書'!AD65="","",'＜入力不要＞報告書'!AD65)</f>
        <v/>
      </c>
      <c r="AE65" s="3699" t="str">
        <f>IF('＜入力不要＞報告書'!AE65="","",'＜入力不要＞報告書'!AE65)</f>
        <v/>
      </c>
      <c r="AF65" s="3699" t="str">
        <f>IF('＜入力不要＞報告書'!AF65="","",'＜入力不要＞報告書'!AF65)</f>
        <v/>
      </c>
      <c r="AG65" s="3699" t="str">
        <f>IF('＜入力不要＞報告書'!AG65="","",'＜入力不要＞報告書'!AG65)</f>
        <v/>
      </c>
      <c r="AH65" s="3699" t="str">
        <f>IF('＜入力不要＞報告書'!AH65="","",'＜入力不要＞報告書'!AH65)</f>
        <v/>
      </c>
      <c r="AI65" s="3699" t="str">
        <f>IF('＜入力不要＞報告書'!AI65="","",'＜入力不要＞報告書'!AI65)</f>
        <v/>
      </c>
      <c r="AJ65" s="3699" t="str">
        <f>IF('＜入力不要＞報告書'!AJ65="","",'＜入力不要＞報告書'!AJ65)</f>
        <v/>
      </c>
      <c r="AK65" s="3699" t="str">
        <f>IF('＜入力不要＞報告書'!AK65="","",'＜入力不要＞報告書'!AK65)</f>
        <v/>
      </c>
      <c r="AL65" s="3699" t="str">
        <f>IF('＜入力不要＞報告書'!AL65="","",'＜入力不要＞報告書'!AL65)</f>
        <v/>
      </c>
      <c r="AM65" s="3699" t="str">
        <f>IF('＜入力不要＞報告書'!AM65="","",'＜入力不要＞報告書'!AM65)</f>
        <v/>
      </c>
      <c r="AN65" s="3699" t="str">
        <f>IF('＜入力不要＞報告書'!AN65="","",'＜入力不要＞報告書'!AN65)</f>
        <v/>
      </c>
      <c r="AO65" s="3699" t="str">
        <f>IF('＜入力不要＞報告書'!AO65="","",'＜入力不要＞報告書'!AO65)</f>
        <v/>
      </c>
      <c r="AP65" s="3699" t="str">
        <f>IF('＜入力不要＞報告書'!AP65="","",'＜入力不要＞報告書'!AP65)</f>
        <v/>
      </c>
      <c r="AQ65" s="3699" t="str">
        <f>IF('＜入力不要＞報告書'!AQ65="","",'＜入力不要＞報告書'!AQ65)</f>
        <v/>
      </c>
      <c r="AR65" s="3699" t="str">
        <f>IF('＜入力不要＞報告書'!AR65="","",'＜入力不要＞報告書'!AR65)</f>
        <v/>
      </c>
      <c r="AS65" s="3699" t="str">
        <f>IF('＜入力不要＞報告書'!AS65="","",'＜入力不要＞報告書'!AS65)</f>
        <v/>
      </c>
      <c r="AT65" s="3699" t="str">
        <f>IF('＜入力不要＞報告書'!AT65="","",'＜入力不要＞報告書'!AT65)</f>
        <v/>
      </c>
      <c r="BE65" s="1532"/>
    </row>
    <row r="66" spans="2:65" ht="12.75" hidden="1" customHeight="1" x14ac:dyDescent="0.15">
      <c r="N66" s="3699" t="str">
        <f>IF('＜入力不要＞報告書'!N66="","",'＜入力不要＞報告書'!N66)</f>
        <v/>
      </c>
      <c r="O66" s="3699" t="str">
        <f>IF('＜入力不要＞報告書'!O66="","",'＜入力不要＞報告書'!O66)</f>
        <v/>
      </c>
      <c r="P66" s="3699" t="str">
        <f>IF('＜入力不要＞報告書'!P66="","",'＜入力不要＞報告書'!P66)</f>
        <v/>
      </c>
      <c r="Q66" s="3699" t="str">
        <f>IF('＜入力不要＞報告書'!Q66="","",'＜入力不要＞報告書'!Q66)</f>
        <v/>
      </c>
      <c r="R66" s="3699" t="str">
        <f>IF('＜入力不要＞報告書'!R66="","",'＜入力不要＞報告書'!R66)</f>
        <v/>
      </c>
      <c r="S66" s="3699" t="str">
        <f>IF('＜入力不要＞報告書'!S66="","",'＜入力不要＞報告書'!S66)</f>
        <v/>
      </c>
      <c r="T66" s="3699" t="str">
        <f>IF('＜入力不要＞報告書'!T66="","",'＜入力不要＞報告書'!T66)</f>
        <v/>
      </c>
      <c r="U66" s="3699" t="str">
        <f>IF('＜入力不要＞報告書'!U66="","",'＜入力不要＞報告書'!U66)</f>
        <v/>
      </c>
      <c r="V66" s="3699" t="str">
        <f>IF('＜入力不要＞報告書'!V66="","",'＜入力不要＞報告書'!V66)</f>
        <v/>
      </c>
      <c r="W66" s="3699" t="str">
        <f>IF('＜入力不要＞報告書'!W66="","",'＜入力不要＞報告書'!W66)</f>
        <v/>
      </c>
      <c r="X66" s="3699" t="str">
        <f>IF('＜入力不要＞報告書'!X66="","",'＜入力不要＞報告書'!X66)</f>
        <v/>
      </c>
      <c r="Y66" s="3699" t="str">
        <f>IF('＜入力不要＞報告書'!Y66="","",'＜入力不要＞報告書'!Y66)</f>
        <v/>
      </c>
      <c r="Z66" s="3699" t="str">
        <f>IF('＜入力不要＞報告書'!Z66="","",'＜入力不要＞報告書'!Z66)</f>
        <v/>
      </c>
      <c r="AA66" s="3699" t="str">
        <f>IF('＜入力不要＞報告書'!AA66="","",'＜入力不要＞報告書'!AA66)</f>
        <v/>
      </c>
      <c r="AB66" s="3699" t="str">
        <f>IF('＜入力不要＞報告書'!AB66="","",'＜入力不要＞報告書'!AB66)</f>
        <v/>
      </c>
      <c r="AC66" s="3699" t="str">
        <f>IF('＜入力不要＞報告書'!AC66="","",'＜入力不要＞報告書'!AC66)</f>
        <v/>
      </c>
      <c r="AD66" s="3699" t="str">
        <f>IF('＜入力不要＞報告書'!AD66="","",'＜入力不要＞報告書'!AD66)</f>
        <v/>
      </c>
      <c r="AE66" s="3699" t="str">
        <f>IF('＜入力不要＞報告書'!AE66="","",'＜入力不要＞報告書'!AE66)</f>
        <v/>
      </c>
      <c r="AF66" s="3699" t="str">
        <f>IF('＜入力不要＞報告書'!AF66="","",'＜入力不要＞報告書'!AF66)</f>
        <v/>
      </c>
      <c r="AG66" s="3699" t="str">
        <f>IF('＜入力不要＞報告書'!AG66="","",'＜入力不要＞報告書'!AG66)</f>
        <v/>
      </c>
      <c r="AH66" s="3699" t="str">
        <f>IF('＜入力不要＞報告書'!AH66="","",'＜入力不要＞報告書'!AH66)</f>
        <v/>
      </c>
      <c r="AI66" s="3699" t="str">
        <f>IF('＜入力不要＞報告書'!AI66="","",'＜入力不要＞報告書'!AI66)</f>
        <v/>
      </c>
      <c r="AJ66" s="3699" t="str">
        <f>IF('＜入力不要＞報告書'!AJ66="","",'＜入力不要＞報告書'!AJ66)</f>
        <v/>
      </c>
      <c r="AK66" s="3699" t="str">
        <f>IF('＜入力不要＞報告書'!AK66="","",'＜入力不要＞報告書'!AK66)</f>
        <v/>
      </c>
      <c r="AL66" s="3699" t="str">
        <f>IF('＜入力不要＞報告書'!AL66="","",'＜入力不要＞報告書'!AL66)</f>
        <v/>
      </c>
      <c r="AM66" s="3699" t="str">
        <f>IF('＜入力不要＞報告書'!AM66="","",'＜入力不要＞報告書'!AM66)</f>
        <v/>
      </c>
      <c r="AN66" s="3699" t="str">
        <f>IF('＜入力不要＞報告書'!AN66="","",'＜入力不要＞報告書'!AN66)</f>
        <v/>
      </c>
      <c r="AO66" s="3699" t="str">
        <f>IF('＜入力不要＞報告書'!AO66="","",'＜入力不要＞報告書'!AO66)</f>
        <v/>
      </c>
      <c r="AP66" s="3699" t="str">
        <f>IF('＜入力不要＞報告書'!AP66="","",'＜入力不要＞報告書'!AP66)</f>
        <v/>
      </c>
      <c r="AQ66" s="3699" t="str">
        <f>IF('＜入力不要＞報告書'!AQ66="","",'＜入力不要＞報告書'!AQ66)</f>
        <v/>
      </c>
      <c r="AR66" s="3699" t="str">
        <f>IF('＜入力不要＞報告書'!AR66="","",'＜入力不要＞報告書'!AR66)</f>
        <v/>
      </c>
      <c r="AS66" s="3699" t="str">
        <f>IF('＜入力不要＞報告書'!AS66="","",'＜入力不要＞報告書'!AS66)</f>
        <v/>
      </c>
      <c r="AT66" s="3699" t="str">
        <f>IF('＜入力不要＞報告書'!AT66="","",'＜入力不要＞報告書'!AT66)</f>
        <v/>
      </c>
      <c r="BE66" s="1532"/>
    </row>
    <row r="67" spans="2:65" ht="12.75" hidden="1" customHeight="1" x14ac:dyDescent="0.15">
      <c r="N67" s="3699" t="str">
        <f>IF('＜入力不要＞報告書'!N67="","",'＜入力不要＞報告書'!N67)</f>
        <v/>
      </c>
      <c r="O67" s="3699" t="str">
        <f>IF('＜入力不要＞報告書'!O67="","",'＜入力不要＞報告書'!O67)</f>
        <v/>
      </c>
      <c r="P67" s="3699" t="str">
        <f>IF('＜入力不要＞報告書'!P67="","",'＜入力不要＞報告書'!P67)</f>
        <v/>
      </c>
      <c r="Q67" s="3699" t="str">
        <f>IF('＜入力不要＞報告書'!Q67="","",'＜入力不要＞報告書'!Q67)</f>
        <v/>
      </c>
      <c r="R67" s="3699" t="str">
        <f>IF('＜入力不要＞報告書'!R67="","",'＜入力不要＞報告書'!R67)</f>
        <v/>
      </c>
      <c r="S67" s="3699" t="str">
        <f>IF('＜入力不要＞報告書'!S67="","",'＜入力不要＞報告書'!S67)</f>
        <v/>
      </c>
      <c r="T67" s="3699" t="str">
        <f>IF('＜入力不要＞報告書'!T67="","",'＜入力不要＞報告書'!T67)</f>
        <v/>
      </c>
      <c r="U67" s="3699" t="str">
        <f>IF('＜入力不要＞報告書'!U67="","",'＜入力不要＞報告書'!U67)</f>
        <v/>
      </c>
      <c r="V67" s="3699" t="str">
        <f>IF('＜入力不要＞報告書'!V67="","",'＜入力不要＞報告書'!V67)</f>
        <v/>
      </c>
      <c r="W67" s="3699" t="str">
        <f>IF('＜入力不要＞報告書'!W67="","",'＜入力不要＞報告書'!W67)</f>
        <v/>
      </c>
      <c r="X67" s="3699" t="str">
        <f>IF('＜入力不要＞報告書'!X67="","",'＜入力不要＞報告書'!X67)</f>
        <v/>
      </c>
      <c r="Y67" s="3699" t="str">
        <f>IF('＜入力不要＞報告書'!Y67="","",'＜入力不要＞報告書'!Y67)</f>
        <v/>
      </c>
      <c r="Z67" s="3699" t="str">
        <f>IF('＜入力不要＞報告書'!Z67="","",'＜入力不要＞報告書'!Z67)</f>
        <v/>
      </c>
      <c r="AA67" s="3699" t="str">
        <f>IF('＜入力不要＞報告書'!AA67="","",'＜入力不要＞報告書'!AA67)</f>
        <v/>
      </c>
      <c r="AB67" s="3699" t="str">
        <f>IF('＜入力不要＞報告書'!AB67="","",'＜入力不要＞報告書'!AB67)</f>
        <v/>
      </c>
      <c r="AC67" s="3699" t="str">
        <f>IF('＜入力不要＞報告書'!AC67="","",'＜入力不要＞報告書'!AC67)</f>
        <v/>
      </c>
      <c r="AD67" s="3699" t="str">
        <f>IF('＜入力不要＞報告書'!AD67="","",'＜入力不要＞報告書'!AD67)</f>
        <v/>
      </c>
      <c r="AE67" s="3699" t="str">
        <f>IF('＜入力不要＞報告書'!AE67="","",'＜入力不要＞報告書'!AE67)</f>
        <v/>
      </c>
      <c r="AF67" s="3699" t="str">
        <f>IF('＜入力不要＞報告書'!AF67="","",'＜入力不要＞報告書'!AF67)</f>
        <v/>
      </c>
      <c r="AG67" s="3699" t="str">
        <f>IF('＜入力不要＞報告書'!AG67="","",'＜入力不要＞報告書'!AG67)</f>
        <v/>
      </c>
      <c r="AH67" s="3699" t="str">
        <f>IF('＜入力不要＞報告書'!AH67="","",'＜入力不要＞報告書'!AH67)</f>
        <v/>
      </c>
      <c r="AI67" s="3699" t="str">
        <f>IF('＜入力不要＞報告書'!AI67="","",'＜入力不要＞報告書'!AI67)</f>
        <v/>
      </c>
      <c r="AJ67" s="3699" t="str">
        <f>IF('＜入力不要＞報告書'!AJ67="","",'＜入力不要＞報告書'!AJ67)</f>
        <v/>
      </c>
      <c r="AK67" s="3699" t="str">
        <f>IF('＜入力不要＞報告書'!AK67="","",'＜入力不要＞報告書'!AK67)</f>
        <v/>
      </c>
      <c r="AL67" s="3699" t="str">
        <f>IF('＜入力不要＞報告書'!AL67="","",'＜入力不要＞報告書'!AL67)</f>
        <v/>
      </c>
      <c r="AM67" s="3699" t="str">
        <f>IF('＜入力不要＞報告書'!AM67="","",'＜入力不要＞報告書'!AM67)</f>
        <v/>
      </c>
      <c r="AN67" s="3699" t="str">
        <f>IF('＜入力不要＞報告書'!AN67="","",'＜入力不要＞報告書'!AN67)</f>
        <v/>
      </c>
      <c r="AO67" s="3699" t="str">
        <f>IF('＜入力不要＞報告書'!AO67="","",'＜入力不要＞報告書'!AO67)</f>
        <v/>
      </c>
      <c r="AP67" s="3699" t="str">
        <f>IF('＜入力不要＞報告書'!AP67="","",'＜入力不要＞報告書'!AP67)</f>
        <v/>
      </c>
      <c r="AQ67" s="3699" t="str">
        <f>IF('＜入力不要＞報告書'!AQ67="","",'＜入力不要＞報告書'!AQ67)</f>
        <v/>
      </c>
      <c r="AR67" s="3699" t="str">
        <f>IF('＜入力不要＞報告書'!AR67="","",'＜入力不要＞報告書'!AR67)</f>
        <v/>
      </c>
      <c r="AS67" s="3699" t="str">
        <f>IF('＜入力不要＞報告書'!AS67="","",'＜入力不要＞報告書'!AS67)</f>
        <v/>
      </c>
      <c r="AT67" s="3699" t="str">
        <f>IF('＜入力不要＞報告書'!AT67="","",'＜入力不要＞報告書'!AT67)</f>
        <v/>
      </c>
      <c r="BE67" s="1532"/>
    </row>
    <row r="68" spans="2:65" ht="12.75" hidden="1" customHeight="1" x14ac:dyDescent="0.15">
      <c r="N68" s="3699" t="str">
        <f>IF('＜入力不要＞報告書'!N68="","",'＜入力不要＞報告書'!N68)</f>
        <v/>
      </c>
      <c r="O68" s="3699" t="str">
        <f>IF('＜入力不要＞報告書'!O68="","",'＜入力不要＞報告書'!O68)</f>
        <v/>
      </c>
      <c r="P68" s="3699" t="str">
        <f>IF('＜入力不要＞報告書'!P68="","",'＜入力不要＞報告書'!P68)</f>
        <v/>
      </c>
      <c r="Q68" s="3699" t="str">
        <f>IF('＜入力不要＞報告書'!Q68="","",'＜入力不要＞報告書'!Q68)</f>
        <v/>
      </c>
      <c r="R68" s="3699" t="str">
        <f>IF('＜入力不要＞報告書'!R68="","",'＜入力不要＞報告書'!R68)</f>
        <v/>
      </c>
      <c r="S68" s="3699" t="str">
        <f>IF('＜入力不要＞報告書'!S68="","",'＜入力不要＞報告書'!S68)</f>
        <v/>
      </c>
      <c r="T68" s="3699" t="str">
        <f>IF('＜入力不要＞報告書'!T68="","",'＜入力不要＞報告書'!T68)</f>
        <v/>
      </c>
      <c r="U68" s="3699" t="str">
        <f>IF('＜入力不要＞報告書'!U68="","",'＜入力不要＞報告書'!U68)</f>
        <v/>
      </c>
      <c r="V68" s="3699" t="str">
        <f>IF('＜入力不要＞報告書'!V68="","",'＜入力不要＞報告書'!V68)</f>
        <v/>
      </c>
      <c r="W68" s="3699" t="str">
        <f>IF('＜入力不要＞報告書'!W68="","",'＜入力不要＞報告書'!W68)</f>
        <v/>
      </c>
      <c r="X68" s="3699" t="str">
        <f>IF('＜入力不要＞報告書'!X68="","",'＜入力不要＞報告書'!X68)</f>
        <v/>
      </c>
      <c r="Y68" s="3699" t="str">
        <f>IF('＜入力不要＞報告書'!Y68="","",'＜入力不要＞報告書'!Y68)</f>
        <v/>
      </c>
      <c r="Z68" s="3699" t="str">
        <f>IF('＜入力不要＞報告書'!Z68="","",'＜入力不要＞報告書'!Z68)</f>
        <v/>
      </c>
      <c r="AA68" s="3699" t="str">
        <f>IF('＜入力不要＞報告書'!AA68="","",'＜入力不要＞報告書'!AA68)</f>
        <v/>
      </c>
      <c r="AB68" s="3699" t="str">
        <f>IF('＜入力不要＞報告書'!AB68="","",'＜入力不要＞報告書'!AB68)</f>
        <v/>
      </c>
      <c r="AC68" s="3699" t="str">
        <f>IF('＜入力不要＞報告書'!AC68="","",'＜入力不要＞報告書'!AC68)</f>
        <v/>
      </c>
      <c r="AD68" s="3699" t="str">
        <f>IF('＜入力不要＞報告書'!AD68="","",'＜入力不要＞報告書'!AD68)</f>
        <v/>
      </c>
      <c r="AE68" s="3699" t="str">
        <f>IF('＜入力不要＞報告書'!AE68="","",'＜入力不要＞報告書'!AE68)</f>
        <v/>
      </c>
      <c r="AF68" s="3699" t="str">
        <f>IF('＜入力不要＞報告書'!AF68="","",'＜入力不要＞報告書'!AF68)</f>
        <v/>
      </c>
      <c r="AG68" s="3699" t="str">
        <f>IF('＜入力不要＞報告書'!AG68="","",'＜入力不要＞報告書'!AG68)</f>
        <v/>
      </c>
      <c r="AH68" s="3699" t="str">
        <f>IF('＜入力不要＞報告書'!AH68="","",'＜入力不要＞報告書'!AH68)</f>
        <v/>
      </c>
      <c r="AI68" s="3699" t="str">
        <f>IF('＜入力不要＞報告書'!AI68="","",'＜入力不要＞報告書'!AI68)</f>
        <v/>
      </c>
      <c r="AJ68" s="3699" t="str">
        <f>IF('＜入力不要＞報告書'!AJ68="","",'＜入力不要＞報告書'!AJ68)</f>
        <v/>
      </c>
      <c r="AK68" s="3699" t="str">
        <f>IF('＜入力不要＞報告書'!AK68="","",'＜入力不要＞報告書'!AK68)</f>
        <v/>
      </c>
      <c r="AL68" s="3699" t="str">
        <f>IF('＜入力不要＞報告書'!AL68="","",'＜入力不要＞報告書'!AL68)</f>
        <v/>
      </c>
      <c r="AM68" s="3699" t="str">
        <f>IF('＜入力不要＞報告書'!AM68="","",'＜入力不要＞報告書'!AM68)</f>
        <v/>
      </c>
      <c r="AN68" s="3699" t="str">
        <f>IF('＜入力不要＞報告書'!AN68="","",'＜入力不要＞報告書'!AN68)</f>
        <v/>
      </c>
      <c r="AO68" s="3699" t="str">
        <f>IF('＜入力不要＞報告書'!AO68="","",'＜入力不要＞報告書'!AO68)</f>
        <v/>
      </c>
      <c r="AP68" s="3699" t="str">
        <f>IF('＜入力不要＞報告書'!AP68="","",'＜入力不要＞報告書'!AP68)</f>
        <v/>
      </c>
      <c r="AQ68" s="3699" t="str">
        <f>IF('＜入力不要＞報告書'!AQ68="","",'＜入力不要＞報告書'!AQ68)</f>
        <v/>
      </c>
      <c r="AR68" s="3699" t="str">
        <f>IF('＜入力不要＞報告書'!AR68="","",'＜入力不要＞報告書'!AR68)</f>
        <v/>
      </c>
      <c r="AS68" s="3699" t="str">
        <f>IF('＜入力不要＞報告書'!AS68="","",'＜入力不要＞報告書'!AS68)</f>
        <v/>
      </c>
      <c r="AT68" s="3699" t="str">
        <f>IF('＜入力不要＞報告書'!AT68="","",'＜入力不要＞報告書'!AT68)</f>
        <v/>
      </c>
      <c r="BE68" s="1532"/>
    </row>
    <row r="69" spans="2:65" ht="12.75" customHeight="1" x14ac:dyDescent="0.15">
      <c r="C69" s="1359" t="s">
        <v>770</v>
      </c>
      <c r="N69" s="1533" t="str">
        <f>'＜入力不要＞報告書'!N69</f>
        <v/>
      </c>
      <c r="O69" s="1359" t="s">
        <v>769</v>
      </c>
      <c r="Q69" s="3730" t="str">
        <f>'＜入力不要＞報告書'!$Q$69</f>
        <v/>
      </c>
      <c r="R69" s="3730"/>
      <c r="S69" s="3730" t="str">
        <f>IF('＜入力不要＞報告書'!S69="","",'＜入力不要＞報告書'!S69)</f>
        <v/>
      </c>
      <c r="T69" s="3730"/>
      <c r="U69" s="1551" t="s">
        <v>2</v>
      </c>
      <c r="V69" s="3730" t="str">
        <f>IF('＜入力不要＞報告書'!V69="","",'＜入力不要＞報告書'!V69)</f>
        <v/>
      </c>
      <c r="W69" s="3730"/>
      <c r="X69" s="1359" t="s">
        <v>762</v>
      </c>
      <c r="AG69" s="1533" t="str">
        <f>'＜入力不要＞報告書'!AG69</f>
        <v/>
      </c>
      <c r="AH69" s="1359" t="s">
        <v>765</v>
      </c>
      <c r="BE69" s="1532">
        <f>'1_入力シート【基本情報】'!$DM$387</f>
        <v>1</v>
      </c>
      <c r="BF69" s="1359" t="s">
        <v>6013</v>
      </c>
    </row>
    <row r="70" spans="2:65" ht="12.75" customHeight="1" x14ac:dyDescent="0.15">
      <c r="C70" s="1359" t="s">
        <v>882</v>
      </c>
      <c r="N70" s="3699" t="str">
        <f>IF('＜入力不要＞報告書'!N70="","",'＜入力不要＞報告書'!N70)</f>
        <v>検査結果表記載なし</v>
      </c>
      <c r="O70" s="3699" t="str">
        <f>IF('＜入力不要＞報告書'!O70="","",'＜入力不要＞報告書'!O70)</f>
        <v/>
      </c>
      <c r="P70" s="3699" t="str">
        <f>IF('＜入力不要＞報告書'!P70="","",'＜入力不要＞報告書'!P70)</f>
        <v/>
      </c>
      <c r="Q70" s="3699" t="str">
        <f>IF('＜入力不要＞報告書'!Q70="","",'＜入力不要＞報告書'!Q70)</f>
        <v/>
      </c>
      <c r="R70" s="3699" t="str">
        <f>IF('＜入力不要＞報告書'!R70="","",'＜入力不要＞報告書'!R70)</f>
        <v/>
      </c>
      <c r="S70" s="3699" t="str">
        <f>IF('＜入力不要＞報告書'!S70="","",'＜入力不要＞報告書'!S70)</f>
        <v/>
      </c>
      <c r="T70" s="3699" t="str">
        <f>IF('＜入力不要＞報告書'!T70="","",'＜入力不要＞報告書'!T70)</f>
        <v/>
      </c>
      <c r="U70" s="3699" t="str">
        <f>IF('＜入力不要＞報告書'!U70="","",'＜入力不要＞報告書'!U70)</f>
        <v/>
      </c>
      <c r="V70" s="3699" t="str">
        <f>IF('＜入力不要＞報告書'!V70="","",'＜入力不要＞報告書'!V70)</f>
        <v/>
      </c>
      <c r="W70" s="3699" t="str">
        <f>IF('＜入力不要＞報告書'!W70="","",'＜入力不要＞報告書'!W70)</f>
        <v/>
      </c>
      <c r="X70" s="3699" t="str">
        <f>IF('＜入力不要＞報告書'!X70="","",'＜入力不要＞報告書'!X70)</f>
        <v/>
      </c>
      <c r="Y70" s="3699" t="str">
        <f>IF('＜入力不要＞報告書'!Y70="","",'＜入力不要＞報告書'!Y70)</f>
        <v/>
      </c>
      <c r="Z70" s="3699" t="str">
        <f>IF('＜入力不要＞報告書'!Z70="","",'＜入力不要＞報告書'!Z70)</f>
        <v/>
      </c>
      <c r="AA70" s="3699" t="str">
        <f>IF('＜入力不要＞報告書'!AA70="","",'＜入力不要＞報告書'!AA70)</f>
        <v/>
      </c>
      <c r="AB70" s="3699" t="str">
        <f>IF('＜入力不要＞報告書'!AB70="","",'＜入力不要＞報告書'!AB70)</f>
        <v/>
      </c>
      <c r="AC70" s="3699" t="str">
        <f>IF('＜入力不要＞報告書'!AC70="","",'＜入力不要＞報告書'!AC70)</f>
        <v/>
      </c>
      <c r="AD70" s="3699" t="str">
        <f>IF('＜入力不要＞報告書'!AD70="","",'＜入力不要＞報告書'!AD70)</f>
        <v/>
      </c>
      <c r="AE70" s="3699" t="str">
        <f>IF('＜入力不要＞報告書'!AE70="","",'＜入力不要＞報告書'!AE70)</f>
        <v/>
      </c>
      <c r="AF70" s="3699" t="str">
        <f>IF('＜入力不要＞報告書'!AF70="","",'＜入力不要＞報告書'!AF70)</f>
        <v/>
      </c>
      <c r="AG70" s="3699" t="str">
        <f>IF('＜入力不要＞報告書'!AG70="","",'＜入力不要＞報告書'!AG70)</f>
        <v/>
      </c>
      <c r="AH70" s="3699" t="str">
        <f>IF('＜入力不要＞報告書'!AH70="","",'＜入力不要＞報告書'!AH70)</f>
        <v/>
      </c>
      <c r="AI70" s="3699" t="str">
        <f>IF('＜入力不要＞報告書'!AI70="","",'＜入力不要＞報告書'!AI70)</f>
        <v/>
      </c>
      <c r="AJ70" s="3699" t="str">
        <f>IF('＜入力不要＞報告書'!AJ70="","",'＜入力不要＞報告書'!AJ70)</f>
        <v/>
      </c>
      <c r="AK70" s="3699" t="str">
        <f>IF('＜入力不要＞報告書'!AK70="","",'＜入力不要＞報告書'!AK70)</f>
        <v/>
      </c>
      <c r="AL70" s="3699" t="str">
        <f>IF('＜入力不要＞報告書'!AL70="","",'＜入力不要＞報告書'!AL70)</f>
        <v/>
      </c>
      <c r="AM70" s="3699" t="str">
        <f>IF('＜入力不要＞報告書'!AM70="","",'＜入力不要＞報告書'!AM70)</f>
        <v/>
      </c>
      <c r="AN70" s="3699" t="str">
        <f>IF('＜入力不要＞報告書'!AN70="","",'＜入力不要＞報告書'!AN70)</f>
        <v/>
      </c>
      <c r="AO70" s="3699" t="str">
        <f>IF('＜入力不要＞報告書'!AO70="","",'＜入力不要＞報告書'!AO70)</f>
        <v/>
      </c>
      <c r="AP70" s="3699" t="str">
        <f>IF('＜入力不要＞報告書'!AP70="","",'＜入力不要＞報告書'!AP70)</f>
        <v/>
      </c>
      <c r="AQ70" s="3699" t="str">
        <f>IF('＜入力不要＞報告書'!AQ70="","",'＜入力不要＞報告書'!AQ70)</f>
        <v/>
      </c>
      <c r="AR70" s="3699" t="str">
        <f>IF('＜入力不要＞報告書'!AR70="","",'＜入力不要＞報告書'!AR70)</f>
        <v/>
      </c>
      <c r="AS70" s="3699" t="str">
        <f>IF('＜入力不要＞報告書'!AS70="","",'＜入力不要＞報告書'!AS70)</f>
        <v/>
      </c>
      <c r="AT70" s="3699" t="str">
        <f>IF('＜入力不要＞報告書'!AT70="","",'＜入力不要＞報告書'!AT70)</f>
        <v/>
      </c>
      <c r="BA70" s="1370"/>
      <c r="BE70" s="1532">
        <f>'1_入力シート【基本情報】'!$DM$400</f>
        <v>1</v>
      </c>
      <c r="BF70" s="1359" t="s">
        <v>6014</v>
      </c>
    </row>
    <row r="71" spans="2:65" ht="12.75" hidden="1" customHeight="1" x14ac:dyDescent="0.15">
      <c r="N71" s="3699" t="str">
        <f>IF('＜入力不要＞報告書'!N71="","",'＜入力不要＞報告書'!N71)</f>
        <v/>
      </c>
      <c r="O71" s="3699" t="str">
        <f>IF('＜入力不要＞報告書'!O71="","",'＜入力不要＞報告書'!O71)</f>
        <v/>
      </c>
      <c r="P71" s="3699" t="str">
        <f>IF('＜入力不要＞報告書'!P71="","",'＜入力不要＞報告書'!P71)</f>
        <v/>
      </c>
      <c r="Q71" s="3699" t="str">
        <f>IF('＜入力不要＞報告書'!Q71="","",'＜入力不要＞報告書'!Q71)</f>
        <v/>
      </c>
      <c r="R71" s="3699" t="str">
        <f>IF('＜入力不要＞報告書'!R71="","",'＜入力不要＞報告書'!R71)</f>
        <v/>
      </c>
      <c r="S71" s="3699" t="str">
        <f>IF('＜入力不要＞報告書'!S71="","",'＜入力不要＞報告書'!S71)</f>
        <v/>
      </c>
      <c r="T71" s="3699" t="str">
        <f>IF('＜入力不要＞報告書'!T71="","",'＜入力不要＞報告書'!T71)</f>
        <v/>
      </c>
      <c r="U71" s="3699" t="str">
        <f>IF('＜入力不要＞報告書'!U71="","",'＜入力不要＞報告書'!U71)</f>
        <v/>
      </c>
      <c r="V71" s="3699" t="str">
        <f>IF('＜入力不要＞報告書'!V71="","",'＜入力不要＞報告書'!V71)</f>
        <v/>
      </c>
      <c r="W71" s="3699" t="str">
        <f>IF('＜入力不要＞報告書'!W71="","",'＜入力不要＞報告書'!W71)</f>
        <v/>
      </c>
      <c r="X71" s="3699" t="str">
        <f>IF('＜入力不要＞報告書'!X71="","",'＜入力不要＞報告書'!X71)</f>
        <v/>
      </c>
      <c r="Y71" s="3699" t="str">
        <f>IF('＜入力不要＞報告書'!Y71="","",'＜入力不要＞報告書'!Y71)</f>
        <v/>
      </c>
      <c r="Z71" s="3699" t="str">
        <f>IF('＜入力不要＞報告書'!Z71="","",'＜入力不要＞報告書'!Z71)</f>
        <v/>
      </c>
      <c r="AA71" s="3699" t="str">
        <f>IF('＜入力不要＞報告書'!AA71="","",'＜入力不要＞報告書'!AA71)</f>
        <v/>
      </c>
      <c r="AB71" s="3699" t="str">
        <f>IF('＜入力不要＞報告書'!AB71="","",'＜入力不要＞報告書'!AB71)</f>
        <v/>
      </c>
      <c r="AC71" s="3699" t="str">
        <f>IF('＜入力不要＞報告書'!AC71="","",'＜入力不要＞報告書'!AC71)</f>
        <v/>
      </c>
      <c r="AD71" s="3699" t="str">
        <f>IF('＜入力不要＞報告書'!AD71="","",'＜入力不要＞報告書'!AD71)</f>
        <v/>
      </c>
      <c r="AE71" s="3699" t="str">
        <f>IF('＜入力不要＞報告書'!AE71="","",'＜入力不要＞報告書'!AE71)</f>
        <v/>
      </c>
      <c r="AF71" s="3699" t="str">
        <f>IF('＜入力不要＞報告書'!AF71="","",'＜入力不要＞報告書'!AF71)</f>
        <v/>
      </c>
      <c r="AG71" s="3699" t="str">
        <f>IF('＜入力不要＞報告書'!AG71="","",'＜入力不要＞報告書'!AG71)</f>
        <v/>
      </c>
      <c r="AH71" s="3699" t="str">
        <f>IF('＜入力不要＞報告書'!AH71="","",'＜入力不要＞報告書'!AH71)</f>
        <v/>
      </c>
      <c r="AI71" s="3699" t="str">
        <f>IF('＜入力不要＞報告書'!AI71="","",'＜入力不要＞報告書'!AI71)</f>
        <v/>
      </c>
      <c r="AJ71" s="3699" t="str">
        <f>IF('＜入力不要＞報告書'!AJ71="","",'＜入力不要＞報告書'!AJ71)</f>
        <v/>
      </c>
      <c r="AK71" s="3699" t="str">
        <f>IF('＜入力不要＞報告書'!AK71="","",'＜入力不要＞報告書'!AK71)</f>
        <v/>
      </c>
      <c r="AL71" s="3699" t="str">
        <f>IF('＜入力不要＞報告書'!AL71="","",'＜入力不要＞報告書'!AL71)</f>
        <v/>
      </c>
      <c r="AM71" s="3699" t="str">
        <f>IF('＜入力不要＞報告書'!AM71="","",'＜入力不要＞報告書'!AM71)</f>
        <v/>
      </c>
      <c r="AN71" s="3699" t="str">
        <f>IF('＜入力不要＞報告書'!AN71="","",'＜入力不要＞報告書'!AN71)</f>
        <v/>
      </c>
      <c r="AO71" s="3699" t="str">
        <f>IF('＜入力不要＞報告書'!AO71="","",'＜入力不要＞報告書'!AO71)</f>
        <v/>
      </c>
      <c r="AP71" s="3699" t="str">
        <f>IF('＜入力不要＞報告書'!AP71="","",'＜入力不要＞報告書'!AP71)</f>
        <v/>
      </c>
      <c r="AQ71" s="3699" t="str">
        <f>IF('＜入力不要＞報告書'!AQ71="","",'＜入力不要＞報告書'!AQ71)</f>
        <v/>
      </c>
      <c r="AR71" s="3699" t="str">
        <f>IF('＜入力不要＞報告書'!AR71="","",'＜入力不要＞報告書'!AR71)</f>
        <v/>
      </c>
      <c r="AS71" s="3699" t="str">
        <f>IF('＜入力不要＞報告書'!AS71="","",'＜入力不要＞報告書'!AS71)</f>
        <v/>
      </c>
      <c r="AT71" s="3699" t="str">
        <f>IF('＜入力不要＞報告書'!AT71="","",'＜入力不要＞報告書'!AT71)</f>
        <v/>
      </c>
    </row>
    <row r="72" spans="2:65" ht="12.75" hidden="1" customHeight="1" x14ac:dyDescent="0.15">
      <c r="N72" s="3699" t="str">
        <f>IF('＜入力不要＞報告書'!N72="","",'＜入力不要＞報告書'!N72)</f>
        <v/>
      </c>
      <c r="O72" s="3699" t="str">
        <f>IF('＜入力不要＞報告書'!O72="","",'＜入力不要＞報告書'!O72)</f>
        <v/>
      </c>
      <c r="P72" s="3699" t="str">
        <f>IF('＜入力不要＞報告書'!P72="","",'＜入力不要＞報告書'!P72)</f>
        <v/>
      </c>
      <c r="Q72" s="3699" t="str">
        <f>IF('＜入力不要＞報告書'!Q72="","",'＜入力不要＞報告書'!Q72)</f>
        <v/>
      </c>
      <c r="R72" s="3699" t="str">
        <f>IF('＜入力不要＞報告書'!R72="","",'＜入力不要＞報告書'!R72)</f>
        <v/>
      </c>
      <c r="S72" s="3699" t="str">
        <f>IF('＜入力不要＞報告書'!S72="","",'＜入力不要＞報告書'!S72)</f>
        <v/>
      </c>
      <c r="T72" s="3699" t="str">
        <f>IF('＜入力不要＞報告書'!T72="","",'＜入力不要＞報告書'!T72)</f>
        <v/>
      </c>
      <c r="U72" s="3699" t="str">
        <f>IF('＜入力不要＞報告書'!U72="","",'＜入力不要＞報告書'!U72)</f>
        <v/>
      </c>
      <c r="V72" s="3699" t="str">
        <f>IF('＜入力不要＞報告書'!V72="","",'＜入力不要＞報告書'!V72)</f>
        <v/>
      </c>
      <c r="W72" s="3699" t="str">
        <f>IF('＜入力不要＞報告書'!W72="","",'＜入力不要＞報告書'!W72)</f>
        <v/>
      </c>
      <c r="X72" s="3699" t="str">
        <f>IF('＜入力不要＞報告書'!X72="","",'＜入力不要＞報告書'!X72)</f>
        <v/>
      </c>
      <c r="Y72" s="3699" t="str">
        <f>IF('＜入力不要＞報告書'!Y72="","",'＜入力不要＞報告書'!Y72)</f>
        <v/>
      </c>
      <c r="Z72" s="3699" t="str">
        <f>IF('＜入力不要＞報告書'!Z72="","",'＜入力不要＞報告書'!Z72)</f>
        <v/>
      </c>
      <c r="AA72" s="3699" t="str">
        <f>IF('＜入力不要＞報告書'!AA72="","",'＜入力不要＞報告書'!AA72)</f>
        <v/>
      </c>
      <c r="AB72" s="3699" t="str">
        <f>IF('＜入力不要＞報告書'!AB72="","",'＜入力不要＞報告書'!AB72)</f>
        <v/>
      </c>
      <c r="AC72" s="3699" t="str">
        <f>IF('＜入力不要＞報告書'!AC72="","",'＜入力不要＞報告書'!AC72)</f>
        <v/>
      </c>
      <c r="AD72" s="3699" t="str">
        <f>IF('＜入力不要＞報告書'!AD72="","",'＜入力不要＞報告書'!AD72)</f>
        <v/>
      </c>
      <c r="AE72" s="3699" t="str">
        <f>IF('＜入力不要＞報告書'!AE72="","",'＜入力不要＞報告書'!AE72)</f>
        <v/>
      </c>
      <c r="AF72" s="3699" t="str">
        <f>IF('＜入力不要＞報告書'!AF72="","",'＜入力不要＞報告書'!AF72)</f>
        <v/>
      </c>
      <c r="AG72" s="3699" t="str">
        <f>IF('＜入力不要＞報告書'!AG72="","",'＜入力不要＞報告書'!AG72)</f>
        <v/>
      </c>
      <c r="AH72" s="3699" t="str">
        <f>IF('＜入力不要＞報告書'!AH72="","",'＜入力不要＞報告書'!AH72)</f>
        <v/>
      </c>
      <c r="AI72" s="3699" t="str">
        <f>IF('＜入力不要＞報告書'!AI72="","",'＜入力不要＞報告書'!AI72)</f>
        <v/>
      </c>
      <c r="AJ72" s="3699" t="str">
        <f>IF('＜入力不要＞報告書'!AJ72="","",'＜入力不要＞報告書'!AJ72)</f>
        <v/>
      </c>
      <c r="AK72" s="3699" t="str">
        <f>IF('＜入力不要＞報告書'!AK72="","",'＜入力不要＞報告書'!AK72)</f>
        <v/>
      </c>
      <c r="AL72" s="3699" t="str">
        <f>IF('＜入力不要＞報告書'!AL72="","",'＜入力不要＞報告書'!AL72)</f>
        <v/>
      </c>
      <c r="AM72" s="3699" t="str">
        <f>IF('＜入力不要＞報告書'!AM72="","",'＜入力不要＞報告書'!AM72)</f>
        <v/>
      </c>
      <c r="AN72" s="3699" t="str">
        <f>IF('＜入力不要＞報告書'!AN72="","",'＜入力不要＞報告書'!AN72)</f>
        <v/>
      </c>
      <c r="AO72" s="3699" t="str">
        <f>IF('＜入力不要＞報告書'!AO72="","",'＜入力不要＞報告書'!AO72)</f>
        <v/>
      </c>
      <c r="AP72" s="3699" t="str">
        <f>IF('＜入力不要＞報告書'!AP72="","",'＜入力不要＞報告書'!AP72)</f>
        <v/>
      </c>
      <c r="AQ72" s="3699" t="str">
        <f>IF('＜入力不要＞報告書'!AQ72="","",'＜入力不要＞報告書'!AQ72)</f>
        <v/>
      </c>
      <c r="AR72" s="3699" t="str">
        <f>IF('＜入力不要＞報告書'!AR72="","",'＜入力不要＞報告書'!AR72)</f>
        <v/>
      </c>
      <c r="AS72" s="3699" t="str">
        <f>IF('＜入力不要＞報告書'!AS72="","",'＜入力不要＞報告書'!AS72)</f>
        <v/>
      </c>
      <c r="AT72" s="3699" t="str">
        <f>IF('＜入力不要＞報告書'!AT72="","",'＜入力不要＞報告書'!AT72)</f>
        <v/>
      </c>
    </row>
    <row r="73" spans="2:65" ht="12.75" hidden="1" customHeight="1" x14ac:dyDescent="0.15">
      <c r="N73" s="3699" t="str">
        <f>IF('＜入力不要＞報告書'!N73="","",'＜入力不要＞報告書'!N73)</f>
        <v/>
      </c>
      <c r="O73" s="3699" t="str">
        <f>IF('＜入力不要＞報告書'!O73="","",'＜入力不要＞報告書'!O73)</f>
        <v/>
      </c>
      <c r="P73" s="3699" t="str">
        <f>IF('＜入力不要＞報告書'!P73="","",'＜入力不要＞報告書'!P73)</f>
        <v/>
      </c>
      <c r="Q73" s="3699" t="str">
        <f>IF('＜入力不要＞報告書'!Q73="","",'＜入力不要＞報告書'!Q73)</f>
        <v/>
      </c>
      <c r="R73" s="3699" t="str">
        <f>IF('＜入力不要＞報告書'!R73="","",'＜入力不要＞報告書'!R73)</f>
        <v/>
      </c>
      <c r="S73" s="3699" t="str">
        <f>IF('＜入力不要＞報告書'!S73="","",'＜入力不要＞報告書'!S73)</f>
        <v/>
      </c>
      <c r="T73" s="3699" t="str">
        <f>IF('＜入力不要＞報告書'!T73="","",'＜入力不要＞報告書'!T73)</f>
        <v/>
      </c>
      <c r="U73" s="3699" t="str">
        <f>IF('＜入力不要＞報告書'!U73="","",'＜入力不要＞報告書'!U73)</f>
        <v/>
      </c>
      <c r="V73" s="3699" t="str">
        <f>IF('＜入力不要＞報告書'!V73="","",'＜入力不要＞報告書'!V73)</f>
        <v/>
      </c>
      <c r="W73" s="3699" t="str">
        <f>IF('＜入力不要＞報告書'!W73="","",'＜入力不要＞報告書'!W73)</f>
        <v/>
      </c>
      <c r="X73" s="3699" t="str">
        <f>IF('＜入力不要＞報告書'!X73="","",'＜入力不要＞報告書'!X73)</f>
        <v/>
      </c>
      <c r="Y73" s="3699" t="str">
        <f>IF('＜入力不要＞報告書'!Y73="","",'＜入力不要＞報告書'!Y73)</f>
        <v/>
      </c>
      <c r="Z73" s="3699" t="str">
        <f>IF('＜入力不要＞報告書'!Z73="","",'＜入力不要＞報告書'!Z73)</f>
        <v/>
      </c>
      <c r="AA73" s="3699" t="str">
        <f>IF('＜入力不要＞報告書'!AA73="","",'＜入力不要＞報告書'!AA73)</f>
        <v/>
      </c>
      <c r="AB73" s="3699" t="str">
        <f>IF('＜入力不要＞報告書'!AB73="","",'＜入力不要＞報告書'!AB73)</f>
        <v/>
      </c>
      <c r="AC73" s="3699" t="str">
        <f>IF('＜入力不要＞報告書'!AC73="","",'＜入力不要＞報告書'!AC73)</f>
        <v/>
      </c>
      <c r="AD73" s="3699" t="str">
        <f>IF('＜入力不要＞報告書'!AD73="","",'＜入力不要＞報告書'!AD73)</f>
        <v/>
      </c>
      <c r="AE73" s="3699" t="str">
        <f>IF('＜入力不要＞報告書'!AE73="","",'＜入力不要＞報告書'!AE73)</f>
        <v/>
      </c>
      <c r="AF73" s="3699" t="str">
        <f>IF('＜入力不要＞報告書'!AF73="","",'＜入力不要＞報告書'!AF73)</f>
        <v/>
      </c>
      <c r="AG73" s="3699" t="str">
        <f>IF('＜入力不要＞報告書'!AG73="","",'＜入力不要＞報告書'!AG73)</f>
        <v/>
      </c>
      <c r="AH73" s="3699" t="str">
        <f>IF('＜入力不要＞報告書'!AH73="","",'＜入力不要＞報告書'!AH73)</f>
        <v/>
      </c>
      <c r="AI73" s="3699" t="str">
        <f>IF('＜入力不要＞報告書'!AI73="","",'＜入力不要＞報告書'!AI73)</f>
        <v/>
      </c>
      <c r="AJ73" s="3699" t="str">
        <f>IF('＜入力不要＞報告書'!AJ73="","",'＜入力不要＞報告書'!AJ73)</f>
        <v/>
      </c>
      <c r="AK73" s="3699" t="str">
        <f>IF('＜入力不要＞報告書'!AK73="","",'＜入力不要＞報告書'!AK73)</f>
        <v/>
      </c>
      <c r="AL73" s="3699" t="str">
        <f>IF('＜入力不要＞報告書'!AL73="","",'＜入力不要＞報告書'!AL73)</f>
        <v/>
      </c>
      <c r="AM73" s="3699" t="str">
        <f>IF('＜入力不要＞報告書'!AM73="","",'＜入力不要＞報告書'!AM73)</f>
        <v/>
      </c>
      <c r="AN73" s="3699" t="str">
        <f>IF('＜入力不要＞報告書'!AN73="","",'＜入力不要＞報告書'!AN73)</f>
        <v/>
      </c>
      <c r="AO73" s="3699" t="str">
        <f>IF('＜入力不要＞報告書'!AO73="","",'＜入力不要＞報告書'!AO73)</f>
        <v/>
      </c>
      <c r="AP73" s="3699" t="str">
        <f>IF('＜入力不要＞報告書'!AP73="","",'＜入力不要＞報告書'!AP73)</f>
        <v/>
      </c>
      <c r="AQ73" s="3699" t="str">
        <f>IF('＜入力不要＞報告書'!AQ73="","",'＜入力不要＞報告書'!AQ73)</f>
        <v/>
      </c>
      <c r="AR73" s="3699" t="str">
        <f>IF('＜入力不要＞報告書'!AR73="","",'＜入力不要＞報告書'!AR73)</f>
        <v/>
      </c>
      <c r="AS73" s="3699" t="str">
        <f>IF('＜入力不要＞報告書'!AS73="","",'＜入力不要＞報告書'!AS73)</f>
        <v/>
      </c>
      <c r="AT73" s="3699" t="str">
        <f>IF('＜入力不要＞報告書'!AT73="","",'＜入力不要＞報告書'!AT73)</f>
        <v/>
      </c>
    </row>
    <row r="74" spans="2:65" ht="12.75" hidden="1" customHeight="1" x14ac:dyDescent="0.15">
      <c r="N74" s="3699" t="str">
        <f>IF('＜入力不要＞報告書'!N74="","",'＜入力不要＞報告書'!N74)</f>
        <v/>
      </c>
      <c r="O74" s="3699" t="str">
        <f>IF('＜入力不要＞報告書'!O74="","",'＜入力不要＞報告書'!O74)</f>
        <v/>
      </c>
      <c r="P74" s="3699" t="str">
        <f>IF('＜入力不要＞報告書'!P74="","",'＜入力不要＞報告書'!P74)</f>
        <v/>
      </c>
      <c r="Q74" s="3699" t="str">
        <f>IF('＜入力不要＞報告書'!Q74="","",'＜入力不要＞報告書'!Q74)</f>
        <v/>
      </c>
      <c r="R74" s="3699" t="str">
        <f>IF('＜入力不要＞報告書'!R74="","",'＜入力不要＞報告書'!R74)</f>
        <v/>
      </c>
      <c r="S74" s="3699" t="str">
        <f>IF('＜入力不要＞報告書'!S74="","",'＜入力不要＞報告書'!S74)</f>
        <v/>
      </c>
      <c r="T74" s="3699" t="str">
        <f>IF('＜入力不要＞報告書'!T74="","",'＜入力不要＞報告書'!T74)</f>
        <v/>
      </c>
      <c r="U74" s="3699" t="str">
        <f>IF('＜入力不要＞報告書'!U74="","",'＜入力不要＞報告書'!U74)</f>
        <v/>
      </c>
      <c r="V74" s="3699" t="str">
        <f>IF('＜入力不要＞報告書'!V74="","",'＜入力不要＞報告書'!V74)</f>
        <v/>
      </c>
      <c r="W74" s="3699" t="str">
        <f>IF('＜入力不要＞報告書'!W74="","",'＜入力不要＞報告書'!W74)</f>
        <v/>
      </c>
      <c r="X74" s="3699" t="str">
        <f>IF('＜入力不要＞報告書'!X74="","",'＜入力不要＞報告書'!X74)</f>
        <v/>
      </c>
      <c r="Y74" s="3699" t="str">
        <f>IF('＜入力不要＞報告書'!Y74="","",'＜入力不要＞報告書'!Y74)</f>
        <v/>
      </c>
      <c r="Z74" s="3699" t="str">
        <f>IF('＜入力不要＞報告書'!Z74="","",'＜入力不要＞報告書'!Z74)</f>
        <v/>
      </c>
      <c r="AA74" s="3699" t="str">
        <f>IF('＜入力不要＞報告書'!AA74="","",'＜入力不要＞報告書'!AA74)</f>
        <v/>
      </c>
      <c r="AB74" s="3699" t="str">
        <f>IF('＜入力不要＞報告書'!AB74="","",'＜入力不要＞報告書'!AB74)</f>
        <v/>
      </c>
      <c r="AC74" s="3699" t="str">
        <f>IF('＜入力不要＞報告書'!AC74="","",'＜入力不要＞報告書'!AC74)</f>
        <v/>
      </c>
      <c r="AD74" s="3699" t="str">
        <f>IF('＜入力不要＞報告書'!AD74="","",'＜入力不要＞報告書'!AD74)</f>
        <v/>
      </c>
      <c r="AE74" s="3699" t="str">
        <f>IF('＜入力不要＞報告書'!AE74="","",'＜入力不要＞報告書'!AE74)</f>
        <v/>
      </c>
      <c r="AF74" s="3699" t="str">
        <f>IF('＜入力不要＞報告書'!AF74="","",'＜入力不要＞報告書'!AF74)</f>
        <v/>
      </c>
      <c r="AG74" s="3699" t="str">
        <f>IF('＜入力不要＞報告書'!AG74="","",'＜入力不要＞報告書'!AG74)</f>
        <v/>
      </c>
      <c r="AH74" s="3699" t="str">
        <f>IF('＜入力不要＞報告書'!AH74="","",'＜入力不要＞報告書'!AH74)</f>
        <v/>
      </c>
      <c r="AI74" s="3699" t="str">
        <f>IF('＜入力不要＞報告書'!AI74="","",'＜入力不要＞報告書'!AI74)</f>
        <v/>
      </c>
      <c r="AJ74" s="3699" t="str">
        <f>IF('＜入力不要＞報告書'!AJ74="","",'＜入力不要＞報告書'!AJ74)</f>
        <v/>
      </c>
      <c r="AK74" s="3699" t="str">
        <f>IF('＜入力不要＞報告書'!AK74="","",'＜入力不要＞報告書'!AK74)</f>
        <v/>
      </c>
      <c r="AL74" s="3699" t="str">
        <f>IF('＜入力不要＞報告書'!AL74="","",'＜入力不要＞報告書'!AL74)</f>
        <v/>
      </c>
      <c r="AM74" s="3699" t="str">
        <f>IF('＜入力不要＞報告書'!AM74="","",'＜入力不要＞報告書'!AM74)</f>
        <v/>
      </c>
      <c r="AN74" s="3699" t="str">
        <f>IF('＜入力不要＞報告書'!AN74="","",'＜入力不要＞報告書'!AN74)</f>
        <v/>
      </c>
      <c r="AO74" s="3699" t="str">
        <f>IF('＜入力不要＞報告書'!AO74="","",'＜入力不要＞報告書'!AO74)</f>
        <v/>
      </c>
      <c r="AP74" s="3699" t="str">
        <f>IF('＜入力不要＞報告書'!AP74="","",'＜入力不要＞報告書'!AP74)</f>
        <v/>
      </c>
      <c r="AQ74" s="3699" t="str">
        <f>IF('＜入力不要＞報告書'!AQ74="","",'＜入力不要＞報告書'!AQ74)</f>
        <v/>
      </c>
      <c r="AR74" s="3699" t="str">
        <f>IF('＜入力不要＞報告書'!AR74="","",'＜入力不要＞報告書'!AR74)</f>
        <v/>
      </c>
      <c r="AS74" s="3699" t="str">
        <f>IF('＜入力不要＞報告書'!AS74="","",'＜入力不要＞報告書'!AS74)</f>
        <v/>
      </c>
      <c r="AT74" s="3699" t="str">
        <f>IF('＜入力不要＞報告書'!AT74="","",'＜入力不要＞報告書'!AT74)</f>
        <v/>
      </c>
    </row>
    <row r="75" spans="2:65" ht="7.5" customHeight="1" x14ac:dyDescent="0.15"/>
    <row r="76" spans="2:65" ht="7.5" customHeight="1" x14ac:dyDescent="0.15"/>
    <row r="77" spans="2:65" ht="12.75" customHeight="1" x14ac:dyDescent="0.15">
      <c r="B77" s="1359" t="s">
        <v>940</v>
      </c>
      <c r="BF77" s="1359" t="s">
        <v>939</v>
      </c>
      <c r="BG77" s="1359" t="s">
        <v>938</v>
      </c>
      <c r="BH77" s="1359" t="s">
        <v>937</v>
      </c>
      <c r="BI77" s="1359" t="s">
        <v>936</v>
      </c>
      <c r="BJ77" s="1359" t="s">
        <v>935</v>
      </c>
      <c r="BK77" s="1359" t="s">
        <v>934</v>
      </c>
      <c r="BL77" s="1359" t="s">
        <v>933</v>
      </c>
      <c r="BM77" s="1359" t="s">
        <v>932</v>
      </c>
    </row>
    <row r="78" spans="2:65" ht="12.75" customHeight="1" x14ac:dyDescent="0.15">
      <c r="C78" s="1359" t="s">
        <v>767</v>
      </c>
      <c r="L78" s="1368" t="str">
        <f>BF140</f>
        <v/>
      </c>
      <c r="M78" s="1359" t="s">
        <v>647</v>
      </c>
      <c r="O78" s="1368" t="str">
        <f>BG140</f>
        <v/>
      </c>
      <c r="P78" s="1359" t="s">
        <v>765</v>
      </c>
      <c r="BE78" s="1359" t="s">
        <v>925</v>
      </c>
      <c r="BF78" s="1531" t="str">
        <f>'＜入力不要＞報告書'!L199</f>
        <v/>
      </c>
      <c r="BG78" s="1531" t="str">
        <f>'＜入力不要＞報告書'!O199</f>
        <v/>
      </c>
      <c r="BH78" s="1531" t="str">
        <f>'＜入力不要＞報告書'!L276</f>
        <v/>
      </c>
      <c r="BI78" s="1531" t="str">
        <f>'＜入力不要＞報告書'!O276</f>
        <v/>
      </c>
      <c r="BJ78" s="1531" t="str">
        <f>'＜入力不要＞報告書'!L357</f>
        <v/>
      </c>
      <c r="BK78" s="1531" t="str">
        <f>'＜入力不要＞報告書'!O357</f>
        <v/>
      </c>
      <c r="BL78" s="1531" t="str">
        <f>'＜入力不要＞報告書'!L437</f>
        <v/>
      </c>
      <c r="BM78" s="1531" t="str">
        <f>'＜入力不要＞報告書'!O437</f>
        <v/>
      </c>
    </row>
    <row r="79" spans="2:65" ht="12.75" customHeight="1" x14ac:dyDescent="0.15">
      <c r="C79" s="1359" t="s">
        <v>766</v>
      </c>
      <c r="L79" s="1368" t="str">
        <f>BF141</f>
        <v/>
      </c>
      <c r="M79" s="1359" t="s">
        <v>647</v>
      </c>
      <c r="O79" s="1368" t="str">
        <f>IF(BE56=4,"",IF(BF141&lt;&gt;"レ",BG141,""))</f>
        <v/>
      </c>
      <c r="P79" s="1359" t="s">
        <v>765</v>
      </c>
      <c r="BE79" s="1359" t="s">
        <v>924</v>
      </c>
      <c r="BF79" s="1534" t="str">
        <f>'＜入力不要＞報告書'!L200</f>
        <v/>
      </c>
      <c r="BG79" s="1534" t="str">
        <f>'＜入力不要＞報告書'!O200</f>
        <v/>
      </c>
      <c r="BH79" s="1534" t="str">
        <f>'＜入力不要＞報告書'!L277</f>
        <v/>
      </c>
      <c r="BI79" s="1534" t="str">
        <f>'＜入力不要＞報告書'!O277</f>
        <v/>
      </c>
      <c r="BJ79" s="1534" t="str">
        <f>'＜入力不要＞報告書'!L358</f>
        <v/>
      </c>
      <c r="BK79" s="1534" t="str">
        <f>'＜入力不要＞報告書'!O358</f>
        <v/>
      </c>
      <c r="BL79" s="1534" t="str">
        <f>'＜入力不要＞報告書'!L438</f>
        <v/>
      </c>
      <c r="BM79" s="1534" t="str">
        <f>'＜入力不要＞報告書'!O438</f>
        <v/>
      </c>
    </row>
    <row r="80" spans="2:65" ht="12.75" customHeight="1" x14ac:dyDescent="0.15">
      <c r="C80" s="1359" t="s">
        <v>931</v>
      </c>
      <c r="N80" s="3699" t="str">
        <f>'1_入力シート【基本情報】'!$DO$359</f>
        <v/>
      </c>
      <c r="O80" s="3699"/>
      <c r="P80" s="3699"/>
      <c r="Q80" s="3699"/>
      <c r="R80" s="3699"/>
      <c r="S80" s="3699"/>
      <c r="T80" s="3699"/>
      <c r="U80" s="3699"/>
      <c r="V80" s="3699"/>
      <c r="W80" s="3699"/>
      <c r="X80" s="3699"/>
      <c r="Y80" s="3699"/>
      <c r="Z80" s="3699"/>
      <c r="AA80" s="3699"/>
      <c r="AB80" s="3699"/>
      <c r="AC80" s="3699"/>
      <c r="AD80" s="3699"/>
      <c r="AE80" s="3699"/>
      <c r="AF80" s="3699"/>
      <c r="AG80" s="3699"/>
      <c r="AH80" s="3699"/>
      <c r="AI80" s="3699"/>
      <c r="AJ80" s="3699"/>
      <c r="AK80" s="3699"/>
      <c r="AL80" s="3699"/>
      <c r="AM80" s="3699"/>
      <c r="AN80" s="3699"/>
      <c r="AO80" s="3699"/>
      <c r="AP80" s="3699"/>
      <c r="AQ80" s="3699"/>
      <c r="AR80" s="3699"/>
      <c r="AS80" s="3699"/>
      <c r="AT80" s="3699"/>
      <c r="BA80" s="1370"/>
      <c r="BE80" s="1359" t="s">
        <v>923</v>
      </c>
      <c r="BF80" s="1359" t="str">
        <f>'＜入力不要＞報告書'!L201</f>
        <v/>
      </c>
      <c r="BG80" s="1359" t="str">
        <f>'＜入力不要＞報告書'!AL201</f>
        <v/>
      </c>
      <c r="BH80" s="1359" t="str">
        <f>'＜入力不要＞報告書'!L278</f>
        <v/>
      </c>
      <c r="BI80" s="1359" t="str">
        <f>'＜入力不要＞報告書'!AL278</f>
        <v/>
      </c>
      <c r="BJ80" s="1359" t="str">
        <f>'＜入力不要＞報告書'!L359</f>
        <v/>
      </c>
      <c r="BK80" s="1359" t="str">
        <f>'＜入力不要＞報告書'!AL359</f>
        <v/>
      </c>
      <c r="BL80" s="1359" t="str">
        <f>'＜入力不要＞報告書'!L439</f>
        <v/>
      </c>
      <c r="BM80" s="1359" t="str">
        <f>'＜入力不要＞報告書'!AL439</f>
        <v/>
      </c>
    </row>
    <row r="81" spans="1:65" ht="12.75" hidden="1" customHeight="1" x14ac:dyDescent="0.15">
      <c r="N81" s="3699"/>
      <c r="O81" s="3699"/>
      <c r="P81" s="3699"/>
      <c r="Q81" s="3699"/>
      <c r="R81" s="3699"/>
      <c r="S81" s="3699"/>
      <c r="T81" s="3699"/>
      <c r="U81" s="3699"/>
      <c r="V81" s="3699"/>
      <c r="W81" s="3699"/>
      <c r="X81" s="3699"/>
      <c r="Y81" s="3699"/>
      <c r="Z81" s="3699"/>
      <c r="AA81" s="3699"/>
      <c r="AB81" s="3699"/>
      <c r="AC81" s="3699"/>
      <c r="AD81" s="3699"/>
      <c r="AE81" s="3699"/>
      <c r="AF81" s="3699"/>
      <c r="AG81" s="3699"/>
      <c r="AH81" s="3699"/>
      <c r="AI81" s="3699"/>
      <c r="AJ81" s="3699"/>
      <c r="AK81" s="3699"/>
      <c r="AL81" s="3699"/>
      <c r="AM81" s="3699"/>
      <c r="AN81" s="3699"/>
      <c r="AO81" s="3699"/>
      <c r="AP81" s="3699"/>
      <c r="AQ81" s="3699"/>
      <c r="AR81" s="3699"/>
      <c r="AS81" s="3699"/>
      <c r="AT81" s="3699"/>
    </row>
    <row r="82" spans="1:65" ht="12.75" hidden="1" customHeight="1" x14ac:dyDescent="0.15">
      <c r="N82" s="3699"/>
      <c r="O82" s="3699"/>
      <c r="P82" s="3699"/>
      <c r="Q82" s="3699"/>
      <c r="R82" s="3699"/>
      <c r="S82" s="3699"/>
      <c r="T82" s="3699"/>
      <c r="U82" s="3699"/>
      <c r="V82" s="3699"/>
      <c r="W82" s="3699"/>
      <c r="X82" s="3699"/>
      <c r="Y82" s="3699"/>
      <c r="Z82" s="3699"/>
      <c r="AA82" s="3699"/>
      <c r="AB82" s="3699"/>
      <c r="AC82" s="3699"/>
      <c r="AD82" s="3699"/>
      <c r="AE82" s="3699"/>
      <c r="AF82" s="3699"/>
      <c r="AG82" s="3699"/>
      <c r="AH82" s="3699"/>
      <c r="AI82" s="3699"/>
      <c r="AJ82" s="3699"/>
      <c r="AK82" s="3699"/>
      <c r="AL82" s="3699"/>
      <c r="AM82" s="3699"/>
      <c r="AN82" s="3699"/>
      <c r="AO82" s="3699"/>
      <c r="AP82" s="3699"/>
      <c r="AQ82" s="3699"/>
      <c r="AR82" s="3699"/>
      <c r="AS82" s="3699"/>
      <c r="AT82" s="3699"/>
    </row>
    <row r="83" spans="1:65" ht="12.75" hidden="1" customHeight="1" x14ac:dyDescent="0.15">
      <c r="N83" s="3699"/>
      <c r="O83" s="3699"/>
      <c r="P83" s="3699"/>
      <c r="Q83" s="3699"/>
      <c r="R83" s="3699"/>
      <c r="S83" s="3699"/>
      <c r="T83" s="3699"/>
      <c r="U83" s="3699"/>
      <c r="V83" s="3699"/>
      <c r="W83" s="3699"/>
      <c r="X83" s="3699"/>
      <c r="Y83" s="3699"/>
      <c r="Z83" s="3699"/>
      <c r="AA83" s="3699"/>
      <c r="AB83" s="3699"/>
      <c r="AC83" s="3699"/>
      <c r="AD83" s="3699"/>
      <c r="AE83" s="3699"/>
      <c r="AF83" s="3699"/>
      <c r="AG83" s="3699"/>
      <c r="AH83" s="3699"/>
      <c r="AI83" s="3699"/>
      <c r="AJ83" s="3699"/>
      <c r="AK83" s="3699"/>
      <c r="AL83" s="3699"/>
      <c r="AM83" s="3699"/>
      <c r="AN83" s="3699"/>
      <c r="AO83" s="3699"/>
      <c r="AP83" s="3699"/>
      <c r="AQ83" s="3699"/>
      <c r="AR83" s="3699"/>
      <c r="AS83" s="3699"/>
      <c r="AT83" s="3699"/>
    </row>
    <row r="84" spans="1:65" ht="12.75" hidden="1" customHeight="1" x14ac:dyDescent="0.15">
      <c r="N84" s="3699"/>
      <c r="O84" s="3699"/>
      <c r="P84" s="3699"/>
      <c r="Q84" s="3699"/>
      <c r="R84" s="3699"/>
      <c r="S84" s="3699"/>
      <c r="T84" s="3699"/>
      <c r="U84" s="3699"/>
      <c r="V84" s="3699"/>
      <c r="W84" s="3699"/>
      <c r="X84" s="3699"/>
      <c r="Y84" s="3699"/>
      <c r="Z84" s="3699"/>
      <c r="AA84" s="3699"/>
      <c r="AB84" s="3699"/>
      <c r="AC84" s="3699"/>
      <c r="AD84" s="3699"/>
      <c r="AE84" s="3699"/>
      <c r="AF84" s="3699"/>
      <c r="AG84" s="3699"/>
      <c r="AH84" s="3699"/>
      <c r="AI84" s="3699"/>
      <c r="AJ84" s="3699"/>
      <c r="AK84" s="3699"/>
      <c r="AL84" s="3699"/>
      <c r="AM84" s="3699"/>
      <c r="AN84" s="3699"/>
      <c r="AO84" s="3699"/>
      <c r="AP84" s="3699"/>
      <c r="AQ84" s="3699"/>
      <c r="AR84" s="3699"/>
      <c r="AS84" s="3699"/>
      <c r="AT84" s="3699"/>
    </row>
    <row r="85" spans="1:65" ht="12.75" hidden="1" customHeight="1" x14ac:dyDescent="0.15">
      <c r="N85" s="3699"/>
      <c r="O85" s="3699"/>
      <c r="P85" s="3699"/>
      <c r="Q85" s="3699"/>
      <c r="R85" s="3699"/>
      <c r="S85" s="3699"/>
      <c r="T85" s="3699"/>
      <c r="U85" s="3699"/>
      <c r="V85" s="3699"/>
      <c r="W85" s="3699"/>
      <c r="X85" s="3699"/>
      <c r="Y85" s="3699"/>
      <c r="Z85" s="3699"/>
      <c r="AA85" s="3699"/>
      <c r="AB85" s="3699"/>
      <c r="AC85" s="3699"/>
      <c r="AD85" s="3699"/>
      <c r="AE85" s="3699"/>
      <c r="AF85" s="3699"/>
      <c r="AG85" s="3699"/>
      <c r="AH85" s="3699"/>
      <c r="AI85" s="3699"/>
      <c r="AJ85" s="3699"/>
      <c r="AK85" s="3699"/>
      <c r="AL85" s="3699"/>
      <c r="AM85" s="3699"/>
      <c r="AN85" s="3699"/>
      <c r="AO85" s="3699"/>
      <c r="AP85" s="3699"/>
      <c r="AQ85" s="3699"/>
      <c r="AR85" s="3699"/>
      <c r="AS85" s="3699"/>
      <c r="AT85" s="3699"/>
    </row>
    <row r="86" spans="1:65" ht="12.75" hidden="1" customHeight="1" x14ac:dyDescent="0.15">
      <c r="N86" s="3699"/>
      <c r="O86" s="3699"/>
      <c r="P86" s="3699"/>
      <c r="Q86" s="3699"/>
      <c r="R86" s="3699"/>
      <c r="S86" s="3699"/>
      <c r="T86" s="3699"/>
      <c r="U86" s="3699"/>
      <c r="V86" s="3699"/>
      <c r="W86" s="3699"/>
      <c r="X86" s="3699"/>
      <c r="Y86" s="3699"/>
      <c r="Z86" s="3699"/>
      <c r="AA86" s="3699"/>
      <c r="AB86" s="3699"/>
      <c r="AC86" s="3699"/>
      <c r="AD86" s="3699"/>
      <c r="AE86" s="3699"/>
      <c r="AF86" s="3699"/>
      <c r="AG86" s="3699"/>
      <c r="AH86" s="3699"/>
      <c r="AI86" s="3699"/>
      <c r="AJ86" s="3699"/>
      <c r="AK86" s="3699"/>
      <c r="AL86" s="3699"/>
      <c r="AM86" s="3699"/>
      <c r="AN86" s="3699"/>
      <c r="AO86" s="3699"/>
      <c r="AP86" s="3699"/>
      <c r="AQ86" s="3699"/>
      <c r="AR86" s="3699"/>
      <c r="AS86" s="3699"/>
      <c r="AT86" s="3699"/>
    </row>
    <row r="87" spans="1:65" ht="12.75" hidden="1" customHeight="1" x14ac:dyDescent="0.15">
      <c r="N87" s="3699"/>
      <c r="O87" s="3699"/>
      <c r="P87" s="3699"/>
      <c r="Q87" s="3699"/>
      <c r="R87" s="3699"/>
      <c r="S87" s="3699"/>
      <c r="T87" s="3699"/>
      <c r="U87" s="3699"/>
      <c r="V87" s="3699"/>
      <c r="W87" s="3699"/>
      <c r="X87" s="3699"/>
      <c r="Y87" s="3699"/>
      <c r="Z87" s="3699"/>
      <c r="AA87" s="3699"/>
      <c r="AB87" s="3699"/>
      <c r="AC87" s="3699"/>
      <c r="AD87" s="3699"/>
      <c r="AE87" s="3699"/>
      <c r="AF87" s="3699"/>
      <c r="AG87" s="3699"/>
      <c r="AH87" s="3699"/>
      <c r="AI87" s="3699"/>
      <c r="AJ87" s="3699"/>
      <c r="AK87" s="3699"/>
      <c r="AL87" s="3699"/>
      <c r="AM87" s="3699"/>
      <c r="AN87" s="3699"/>
      <c r="AO87" s="3699"/>
      <c r="AP87" s="3699"/>
      <c r="AQ87" s="3699"/>
      <c r="AR87" s="3699"/>
      <c r="AS87" s="3699"/>
      <c r="AT87" s="3699"/>
    </row>
    <row r="88" spans="1:65" ht="12.75" hidden="1" customHeight="1" x14ac:dyDescent="0.15">
      <c r="N88" s="3699" t="s">
        <v>930</v>
      </c>
      <c r="O88" s="3699"/>
      <c r="P88" s="3699"/>
      <c r="Q88" s="3699"/>
      <c r="R88" s="3699"/>
      <c r="S88" s="3699"/>
      <c r="T88" s="3699"/>
      <c r="U88" s="3699"/>
      <c r="V88" s="3699"/>
      <c r="W88" s="3699"/>
      <c r="X88" s="3699"/>
      <c r="Y88" s="3699"/>
      <c r="Z88" s="3699"/>
      <c r="AA88" s="3699"/>
      <c r="AB88" s="3699"/>
      <c r="AC88" s="3699"/>
      <c r="AD88" s="3699"/>
      <c r="AE88" s="3699"/>
      <c r="AF88" s="3699"/>
      <c r="AG88" s="3699"/>
      <c r="AH88" s="3699"/>
      <c r="AI88" s="3699"/>
      <c r="AJ88" s="3699"/>
      <c r="AK88" s="3699"/>
      <c r="AL88" s="3699"/>
      <c r="AM88" s="3699"/>
      <c r="AN88" s="3699"/>
      <c r="AO88" s="3699"/>
      <c r="AP88" s="3699"/>
      <c r="AQ88" s="3699"/>
      <c r="AR88" s="3699"/>
      <c r="AS88" s="3699"/>
      <c r="AT88" s="3699"/>
    </row>
    <row r="89" spans="1:65" ht="12.75" hidden="1" customHeight="1" x14ac:dyDescent="0.15">
      <c r="N89" s="3699" t="s">
        <v>930</v>
      </c>
      <c r="O89" s="3699"/>
      <c r="P89" s="3699"/>
      <c r="Q89" s="3699"/>
      <c r="R89" s="3699"/>
      <c r="S89" s="3699"/>
      <c r="T89" s="3699"/>
      <c r="U89" s="3699"/>
      <c r="V89" s="3699"/>
      <c r="W89" s="3699"/>
      <c r="X89" s="3699"/>
      <c r="Y89" s="3699"/>
      <c r="Z89" s="3699"/>
      <c r="AA89" s="3699"/>
      <c r="AB89" s="3699"/>
      <c r="AC89" s="3699"/>
      <c r="AD89" s="3699"/>
      <c r="AE89" s="3699"/>
      <c r="AF89" s="3699"/>
      <c r="AG89" s="3699"/>
      <c r="AH89" s="3699"/>
      <c r="AI89" s="3699"/>
      <c r="AJ89" s="3699"/>
      <c r="AK89" s="3699"/>
      <c r="AL89" s="3699"/>
      <c r="AM89" s="3699"/>
      <c r="AN89" s="3699"/>
      <c r="AO89" s="3699"/>
      <c r="AP89" s="3699"/>
      <c r="AQ89" s="3699"/>
      <c r="AR89" s="3699"/>
      <c r="AS89" s="3699"/>
      <c r="AT89" s="3699"/>
      <c r="BA89" s="1556"/>
    </row>
    <row r="90" spans="1:65" ht="12.75" customHeight="1" x14ac:dyDescent="0.15">
      <c r="C90" s="1359" t="s">
        <v>929</v>
      </c>
      <c r="L90" s="1368" t="str">
        <f>BF142</f>
        <v/>
      </c>
      <c r="M90" s="1359" t="s">
        <v>648</v>
      </c>
      <c r="Q90" s="1368" t="str">
        <f>BF143</f>
        <v/>
      </c>
      <c r="R90" s="1359" t="s">
        <v>928</v>
      </c>
      <c r="W90" s="3809" t="str">
        <f>BJ143</f>
        <v/>
      </c>
      <c r="X90" s="3809"/>
      <c r="Y90" s="3810" t="str">
        <f>$BH$143</f>
        <v/>
      </c>
      <c r="Z90" s="3735"/>
      <c r="AA90" s="1551" t="s">
        <v>2</v>
      </c>
      <c r="AB90" s="3809" t="str">
        <f>$BI$143</f>
        <v/>
      </c>
      <c r="AC90" s="3809"/>
      <c r="AD90" s="1359" t="s">
        <v>762</v>
      </c>
      <c r="AR90" s="1373"/>
      <c r="AS90" s="1373"/>
      <c r="AT90" s="1373"/>
      <c r="BE90" s="1556" t="s">
        <v>927</v>
      </c>
      <c r="BF90" s="1359" t="str">
        <f>'＜入力不要＞報告書'!Q201</f>
        <v/>
      </c>
      <c r="BG90" s="1535">
        <f>IF(OR(BF91=0,BG91=0),"",VALUE(BF91&amp;0&amp;BG91))</f>
        <v>0</v>
      </c>
      <c r="BH90" s="1359" t="str">
        <f>'＜入力不要＞報告書'!Q278</f>
        <v/>
      </c>
      <c r="BI90" s="1535">
        <f>IF(OR(BH91=0,BI91=0),"",VALUE(BH91&amp;0&amp;BI91))</f>
        <v>0</v>
      </c>
      <c r="BJ90" s="1359" t="str">
        <f>'＜入力不要＞報告書'!Q359</f>
        <v/>
      </c>
      <c r="BK90" s="1535">
        <f>IF(OR(BJ91=0,BK91=0),"",VALUE(BJ91&amp;0&amp;BK91))</f>
        <v>0</v>
      </c>
      <c r="BL90" s="1359" t="str">
        <f>'＜入力不要＞報告書'!Q439</f>
        <v/>
      </c>
      <c r="BM90" s="1535">
        <f>IF(OR(BL91=0,BM91=0),"",VALUE(BL91&amp;0&amp;BM91))</f>
        <v>0</v>
      </c>
    </row>
    <row r="91" spans="1:65" ht="12.75" customHeight="1" x14ac:dyDescent="0.15">
      <c r="L91" s="1368" t="str">
        <f>BG142</f>
        <v/>
      </c>
      <c r="M91" s="1359" t="s">
        <v>635</v>
      </c>
      <c r="T91" s="1556" t="s">
        <v>926</v>
      </c>
      <c r="U91" s="3811" t="str">
        <f>IF(L91="レ",'1_入力シート【基本情報】'!EA359,"")</f>
        <v/>
      </c>
      <c r="V91" s="3811"/>
      <c r="W91" s="3811"/>
      <c r="X91" s="3811"/>
      <c r="Y91" s="3811"/>
      <c r="Z91" s="3811"/>
      <c r="AA91" s="3811"/>
      <c r="AB91" s="3811"/>
      <c r="AC91" s="3811"/>
      <c r="AD91" s="3811"/>
      <c r="AE91" s="3811"/>
      <c r="AF91" s="3811"/>
      <c r="AG91" s="3811"/>
      <c r="AH91" s="3811"/>
      <c r="AI91" s="3811"/>
      <c r="AJ91" s="3811"/>
      <c r="AK91" s="3811"/>
      <c r="AL91" s="3811"/>
      <c r="AM91" s="3811"/>
      <c r="AN91" s="3811"/>
      <c r="AO91" s="3811"/>
      <c r="AP91" s="3811"/>
      <c r="AQ91" s="3811"/>
      <c r="AR91" s="3811"/>
      <c r="AS91" s="1536" t="s">
        <v>3571</v>
      </c>
      <c r="AT91" s="1371"/>
      <c r="BE91" s="1556" t="s">
        <v>749</v>
      </c>
      <c r="BF91" s="1359" t="str">
        <f>'＜入力不要＞報告書'!Y201</f>
        <v/>
      </c>
      <c r="BG91" s="1359" t="str">
        <f>'＜入力不要＞報告書'!AB201</f>
        <v/>
      </c>
      <c r="BH91" s="1359" t="str">
        <f>'＜入力不要＞報告書'!Y278</f>
        <v/>
      </c>
      <c r="BI91" s="1359" t="str">
        <f>'＜入力不要＞報告書'!AB278</f>
        <v/>
      </c>
      <c r="BJ91" s="1359" t="str">
        <f>'＜入力不要＞報告書'!Y359</f>
        <v/>
      </c>
      <c r="BK91" s="1359" t="str">
        <f>'＜入力不要＞報告書'!AB359</f>
        <v/>
      </c>
      <c r="BL91" s="1359" t="str">
        <f>'＜入力不要＞報告書'!Y439</f>
        <v/>
      </c>
      <c r="BM91" s="1359" t="str">
        <f>'＜入力不要＞報告書'!AB439</f>
        <v/>
      </c>
    </row>
    <row r="92" spans="1:65" ht="7.5" customHeight="1" x14ac:dyDescent="0.15"/>
    <row r="93" spans="1:65" ht="7.5" customHeight="1" x14ac:dyDescent="0.15"/>
    <row r="94" spans="1:65" ht="12.75" customHeight="1" x14ac:dyDescent="0.15">
      <c r="AV94" s="1372"/>
      <c r="BE94" s="1359" t="s">
        <v>5968</v>
      </c>
      <c r="BF94" s="1359" t="s">
        <v>5968</v>
      </c>
      <c r="BG94" s="1537">
        <f>BG90</f>
        <v>0</v>
      </c>
      <c r="BH94" s="1537">
        <f>BI90</f>
        <v>0</v>
      </c>
      <c r="BI94" s="1537">
        <f>BK90</f>
        <v>0</v>
      </c>
      <c r="BJ94" s="1537">
        <f>BM90</f>
        <v>0</v>
      </c>
    </row>
    <row r="95" spans="1:65" ht="12.75" customHeight="1" x14ac:dyDescent="0.15">
      <c r="A95" s="3710" t="s">
        <v>1450</v>
      </c>
      <c r="B95" s="3710"/>
      <c r="C95" s="3710"/>
      <c r="D95" s="3710"/>
      <c r="E95" s="3710"/>
      <c r="F95" s="3710"/>
      <c r="G95" s="3710"/>
      <c r="H95" s="3710"/>
      <c r="I95" s="3710"/>
      <c r="J95" s="3710"/>
      <c r="K95" s="3710"/>
      <c r="L95" s="3710"/>
      <c r="M95" s="3710"/>
      <c r="N95" s="3710"/>
      <c r="O95" s="3710"/>
      <c r="P95" s="3710"/>
      <c r="Q95" s="3710"/>
      <c r="R95" s="3710"/>
      <c r="S95" s="3710"/>
      <c r="T95" s="3710"/>
      <c r="U95" s="3710"/>
      <c r="V95" s="3710"/>
      <c r="W95" s="3710"/>
      <c r="X95" s="3710"/>
      <c r="Y95" s="3710"/>
      <c r="Z95" s="3710"/>
      <c r="AA95" s="3710"/>
      <c r="AB95" s="3710"/>
      <c r="AC95" s="3710"/>
      <c r="AD95" s="3710"/>
      <c r="AE95" s="3710"/>
      <c r="AF95" s="3710"/>
      <c r="AG95" s="3710"/>
      <c r="AH95" s="3710"/>
      <c r="AI95" s="3710"/>
      <c r="AJ95" s="3710"/>
      <c r="AK95" s="3710"/>
      <c r="AL95" s="3710"/>
      <c r="AM95" s="3710"/>
      <c r="AN95" s="3710"/>
      <c r="AO95" s="3710"/>
      <c r="AP95" s="3710"/>
      <c r="AQ95" s="3710"/>
      <c r="AR95" s="3710"/>
      <c r="AS95" s="3710"/>
      <c r="AT95" s="3710"/>
      <c r="BF95" s="1359" t="s">
        <v>5969</v>
      </c>
      <c r="BG95" s="1359">
        <f>COUNTIF(BG94:BJ94,0)</f>
        <v>4</v>
      </c>
    </row>
    <row r="96" spans="1:65" ht="12.75" customHeight="1" thickBot="1" x14ac:dyDescent="0.2">
      <c r="A96" s="1551"/>
      <c r="B96" s="1551"/>
      <c r="C96" s="1551"/>
      <c r="D96" s="1551"/>
      <c r="E96" s="1551"/>
      <c r="F96" s="1551"/>
      <c r="G96" s="1551"/>
      <c r="H96" s="1551"/>
      <c r="I96" s="1551"/>
      <c r="J96" s="1551"/>
      <c r="K96" s="1551"/>
      <c r="L96" s="1551"/>
      <c r="M96" s="1551"/>
      <c r="N96" s="1551"/>
      <c r="O96" s="1551"/>
      <c r="P96" s="1551"/>
      <c r="Q96" s="1551"/>
      <c r="R96" s="1551"/>
      <c r="S96" s="1551"/>
      <c r="T96" s="1551"/>
      <c r="U96" s="1551"/>
      <c r="V96" s="1551"/>
      <c r="W96" s="1551"/>
      <c r="X96" s="1551"/>
      <c r="Y96" s="1551"/>
      <c r="Z96" s="1551"/>
      <c r="AA96" s="1551"/>
      <c r="AB96" s="1551"/>
      <c r="AC96" s="1551"/>
      <c r="AD96" s="1551"/>
      <c r="AE96" s="1551"/>
      <c r="AF96" s="1551"/>
      <c r="AG96" s="1551"/>
      <c r="AH96" s="1551"/>
      <c r="AI96" s="1551"/>
      <c r="AJ96" s="1551"/>
      <c r="AK96" s="1551"/>
      <c r="AL96" s="1551"/>
      <c r="AM96" s="1551"/>
      <c r="AN96" s="1551"/>
      <c r="AO96" s="1551"/>
      <c r="AP96" s="1551"/>
      <c r="AQ96" s="1551"/>
      <c r="AR96" s="1551"/>
      <c r="AS96" s="1551"/>
      <c r="AT96" s="1551"/>
    </row>
    <row r="97" spans="3:46" ht="12.75" customHeight="1" x14ac:dyDescent="0.15">
      <c r="C97" s="1381" t="s">
        <v>1448</v>
      </c>
      <c r="D97" s="1382"/>
      <c r="E97" s="1382"/>
      <c r="F97" s="1383"/>
      <c r="G97" s="1383"/>
      <c r="H97" s="1383"/>
      <c r="I97" s="1383"/>
      <c r="J97" s="1383"/>
      <c r="K97" s="1383"/>
      <c r="L97" s="1383"/>
      <c r="M97" s="1383"/>
      <c r="N97" s="1383"/>
      <c r="O97" s="1383"/>
      <c r="P97" s="1383"/>
      <c r="Q97" s="1383"/>
      <c r="R97" s="1383"/>
      <c r="S97" s="1383"/>
      <c r="T97" s="1383"/>
      <c r="U97" s="1383"/>
      <c r="V97" s="1383"/>
      <c r="W97" s="1383"/>
      <c r="X97" s="1383"/>
      <c r="Y97" s="1383"/>
      <c r="Z97" s="1383"/>
      <c r="AA97" s="1383"/>
      <c r="AB97" s="1383"/>
      <c r="AC97" s="1383"/>
      <c r="AD97" s="1383"/>
      <c r="AE97" s="1383"/>
      <c r="AF97" s="1383"/>
      <c r="AG97" s="1383"/>
      <c r="AH97" s="1383"/>
      <c r="AI97" s="1383"/>
      <c r="AJ97" s="1383"/>
      <c r="AK97" s="1383"/>
      <c r="AL97" s="1383"/>
      <c r="AM97" s="1383"/>
      <c r="AN97" s="1383"/>
      <c r="AO97" s="1383"/>
      <c r="AP97" s="1383"/>
      <c r="AQ97" s="1383"/>
      <c r="AR97" s="1383"/>
      <c r="AS97" s="1383"/>
      <c r="AT97" s="1384"/>
    </row>
    <row r="98" spans="3:46" ht="12.75" customHeight="1" x14ac:dyDescent="0.15">
      <c r="C98" s="3816" t="str">
        <f>'2_入力シート【検査結果表】 換気設備'!$FH$14</f>
        <v>　</v>
      </c>
      <c r="D98" s="3817"/>
      <c r="E98" s="3817"/>
      <c r="F98" s="3817"/>
      <c r="G98" s="3817"/>
      <c r="H98" s="3817"/>
      <c r="I98" s="3817"/>
      <c r="J98" s="3817"/>
      <c r="K98" s="3817"/>
      <c r="L98" s="3817"/>
      <c r="M98" s="3817"/>
      <c r="N98" s="3817"/>
      <c r="O98" s="3817"/>
      <c r="P98" s="3817"/>
      <c r="Q98" s="3817"/>
      <c r="R98" s="3817"/>
      <c r="S98" s="3817"/>
      <c r="T98" s="3817"/>
      <c r="U98" s="3817"/>
      <c r="V98" s="3817"/>
      <c r="W98" s="3817"/>
      <c r="X98" s="3817"/>
      <c r="Y98" s="3817"/>
      <c r="Z98" s="3817"/>
      <c r="AA98" s="3817"/>
      <c r="AB98" s="3817"/>
      <c r="AC98" s="3817"/>
      <c r="AD98" s="3817"/>
      <c r="AE98" s="3817"/>
      <c r="AF98" s="3817"/>
      <c r="AG98" s="3817"/>
      <c r="AH98" s="3817"/>
      <c r="AI98" s="3817"/>
      <c r="AJ98" s="3817"/>
      <c r="AK98" s="3817"/>
      <c r="AL98" s="3817"/>
      <c r="AM98" s="3817"/>
      <c r="AN98" s="3817"/>
      <c r="AO98" s="3817"/>
      <c r="AP98" s="3817"/>
      <c r="AQ98" s="3817"/>
      <c r="AR98" s="3817"/>
      <c r="AS98" s="3817"/>
      <c r="AT98" s="3818"/>
    </row>
    <row r="99" spans="3:46" x14ac:dyDescent="0.15">
      <c r="C99" s="3819"/>
      <c r="D99" s="3820"/>
      <c r="E99" s="3820"/>
      <c r="F99" s="3820"/>
      <c r="G99" s="3820"/>
      <c r="H99" s="3820"/>
      <c r="I99" s="3820"/>
      <c r="J99" s="3820"/>
      <c r="K99" s="3820"/>
      <c r="L99" s="3820"/>
      <c r="M99" s="3820"/>
      <c r="N99" s="3820"/>
      <c r="O99" s="3820"/>
      <c r="P99" s="3820"/>
      <c r="Q99" s="3820"/>
      <c r="R99" s="3820"/>
      <c r="S99" s="3820"/>
      <c r="T99" s="3820"/>
      <c r="U99" s="3820"/>
      <c r="V99" s="3820"/>
      <c r="W99" s="3820"/>
      <c r="X99" s="3820"/>
      <c r="Y99" s="3820"/>
      <c r="Z99" s="3820"/>
      <c r="AA99" s="3820"/>
      <c r="AB99" s="3820"/>
      <c r="AC99" s="3820"/>
      <c r="AD99" s="3820"/>
      <c r="AE99" s="3820"/>
      <c r="AF99" s="3820"/>
      <c r="AG99" s="3820"/>
      <c r="AH99" s="3820"/>
      <c r="AI99" s="3820"/>
      <c r="AJ99" s="3820"/>
      <c r="AK99" s="3820"/>
      <c r="AL99" s="3820"/>
      <c r="AM99" s="3820"/>
      <c r="AN99" s="3820"/>
      <c r="AO99" s="3820"/>
      <c r="AP99" s="3820"/>
      <c r="AQ99" s="3820"/>
      <c r="AR99" s="3820"/>
      <c r="AS99" s="3820"/>
      <c r="AT99" s="3821"/>
    </row>
    <row r="100" spans="3:46" ht="12.75" customHeight="1" x14ac:dyDescent="0.15">
      <c r="C100" s="3819"/>
      <c r="D100" s="3820"/>
      <c r="E100" s="3820"/>
      <c r="F100" s="3820"/>
      <c r="G100" s="3820"/>
      <c r="H100" s="3820"/>
      <c r="I100" s="3820"/>
      <c r="J100" s="3820"/>
      <c r="K100" s="3820"/>
      <c r="L100" s="3820"/>
      <c r="M100" s="3820"/>
      <c r="N100" s="3820"/>
      <c r="O100" s="3820"/>
      <c r="P100" s="3820"/>
      <c r="Q100" s="3820"/>
      <c r="R100" s="3820"/>
      <c r="S100" s="3820"/>
      <c r="T100" s="3820"/>
      <c r="U100" s="3820"/>
      <c r="V100" s="3820"/>
      <c r="W100" s="3820"/>
      <c r="X100" s="3820"/>
      <c r="Y100" s="3820"/>
      <c r="Z100" s="3820"/>
      <c r="AA100" s="3820"/>
      <c r="AB100" s="3820"/>
      <c r="AC100" s="3820"/>
      <c r="AD100" s="3820"/>
      <c r="AE100" s="3820"/>
      <c r="AF100" s="3820"/>
      <c r="AG100" s="3820"/>
      <c r="AH100" s="3820"/>
      <c r="AI100" s="3820"/>
      <c r="AJ100" s="3820"/>
      <c r="AK100" s="3820"/>
      <c r="AL100" s="3820"/>
      <c r="AM100" s="3820"/>
      <c r="AN100" s="3820"/>
      <c r="AO100" s="3820"/>
      <c r="AP100" s="3820"/>
      <c r="AQ100" s="3820"/>
      <c r="AR100" s="3820"/>
      <c r="AS100" s="3820"/>
      <c r="AT100" s="3821"/>
    </row>
    <row r="101" spans="3:46" ht="12.75" customHeight="1" x14ac:dyDescent="0.15">
      <c r="C101" s="3819"/>
      <c r="D101" s="3820"/>
      <c r="E101" s="3820"/>
      <c r="F101" s="3820"/>
      <c r="G101" s="3820"/>
      <c r="H101" s="3820"/>
      <c r="I101" s="3820"/>
      <c r="J101" s="3820"/>
      <c r="K101" s="3820"/>
      <c r="L101" s="3820"/>
      <c r="M101" s="3820"/>
      <c r="N101" s="3820"/>
      <c r="O101" s="3820"/>
      <c r="P101" s="3820"/>
      <c r="Q101" s="3820"/>
      <c r="R101" s="3820"/>
      <c r="S101" s="3820"/>
      <c r="T101" s="3820"/>
      <c r="U101" s="3820"/>
      <c r="V101" s="3820"/>
      <c r="W101" s="3820"/>
      <c r="X101" s="3820"/>
      <c r="Y101" s="3820"/>
      <c r="Z101" s="3820"/>
      <c r="AA101" s="3820"/>
      <c r="AB101" s="3820"/>
      <c r="AC101" s="3820"/>
      <c r="AD101" s="3820"/>
      <c r="AE101" s="3820"/>
      <c r="AF101" s="3820"/>
      <c r="AG101" s="3820"/>
      <c r="AH101" s="3820"/>
      <c r="AI101" s="3820"/>
      <c r="AJ101" s="3820"/>
      <c r="AK101" s="3820"/>
      <c r="AL101" s="3820"/>
      <c r="AM101" s="3820"/>
      <c r="AN101" s="3820"/>
      <c r="AO101" s="3820"/>
      <c r="AP101" s="3820"/>
      <c r="AQ101" s="3820"/>
      <c r="AR101" s="3820"/>
      <c r="AS101" s="3820"/>
      <c r="AT101" s="3821"/>
    </row>
    <row r="102" spans="3:46" ht="12.75" customHeight="1" x14ac:dyDescent="0.15">
      <c r="C102" s="3819"/>
      <c r="D102" s="3820"/>
      <c r="E102" s="3820"/>
      <c r="F102" s="3820"/>
      <c r="G102" s="3820"/>
      <c r="H102" s="3820"/>
      <c r="I102" s="3820"/>
      <c r="J102" s="3820"/>
      <c r="K102" s="3820"/>
      <c r="L102" s="3820"/>
      <c r="M102" s="3820"/>
      <c r="N102" s="3820"/>
      <c r="O102" s="3820"/>
      <c r="P102" s="3820"/>
      <c r="Q102" s="3820"/>
      <c r="R102" s="3820"/>
      <c r="S102" s="3820"/>
      <c r="T102" s="3820"/>
      <c r="U102" s="3820"/>
      <c r="V102" s="3820"/>
      <c r="W102" s="3820"/>
      <c r="X102" s="3820"/>
      <c r="Y102" s="3820"/>
      <c r="Z102" s="3820"/>
      <c r="AA102" s="3820"/>
      <c r="AB102" s="3820"/>
      <c r="AC102" s="3820"/>
      <c r="AD102" s="3820"/>
      <c r="AE102" s="3820"/>
      <c r="AF102" s="3820"/>
      <c r="AG102" s="3820"/>
      <c r="AH102" s="3820"/>
      <c r="AI102" s="3820"/>
      <c r="AJ102" s="3820"/>
      <c r="AK102" s="3820"/>
      <c r="AL102" s="3820"/>
      <c r="AM102" s="3820"/>
      <c r="AN102" s="3820"/>
      <c r="AO102" s="3820"/>
      <c r="AP102" s="3820"/>
      <c r="AQ102" s="3820"/>
      <c r="AR102" s="3820"/>
      <c r="AS102" s="3820"/>
      <c r="AT102" s="3821"/>
    </row>
    <row r="103" spans="3:46" ht="12.75" customHeight="1" x14ac:dyDescent="0.15">
      <c r="C103" s="3819"/>
      <c r="D103" s="3820"/>
      <c r="E103" s="3820"/>
      <c r="F103" s="3820"/>
      <c r="G103" s="3820"/>
      <c r="H103" s="3820"/>
      <c r="I103" s="3820"/>
      <c r="J103" s="3820"/>
      <c r="K103" s="3820"/>
      <c r="L103" s="3820"/>
      <c r="M103" s="3820"/>
      <c r="N103" s="3820"/>
      <c r="O103" s="3820"/>
      <c r="P103" s="3820"/>
      <c r="Q103" s="3820"/>
      <c r="R103" s="3820"/>
      <c r="S103" s="3820"/>
      <c r="T103" s="3820"/>
      <c r="U103" s="3820"/>
      <c r="V103" s="3820"/>
      <c r="W103" s="3820"/>
      <c r="X103" s="3820"/>
      <c r="Y103" s="3820"/>
      <c r="Z103" s="3820"/>
      <c r="AA103" s="3820"/>
      <c r="AB103" s="3820"/>
      <c r="AC103" s="3820"/>
      <c r="AD103" s="3820"/>
      <c r="AE103" s="3820"/>
      <c r="AF103" s="3820"/>
      <c r="AG103" s="3820"/>
      <c r="AH103" s="3820"/>
      <c r="AI103" s="3820"/>
      <c r="AJ103" s="3820"/>
      <c r="AK103" s="3820"/>
      <c r="AL103" s="3820"/>
      <c r="AM103" s="3820"/>
      <c r="AN103" s="3820"/>
      <c r="AO103" s="3820"/>
      <c r="AP103" s="3820"/>
      <c r="AQ103" s="3820"/>
      <c r="AR103" s="3820"/>
      <c r="AS103" s="3820"/>
      <c r="AT103" s="3821"/>
    </row>
    <row r="104" spans="3:46" ht="12.75" customHeight="1" x14ac:dyDescent="0.15">
      <c r="C104" s="3819"/>
      <c r="D104" s="3820"/>
      <c r="E104" s="3820"/>
      <c r="F104" s="3820"/>
      <c r="G104" s="3820"/>
      <c r="H104" s="3820"/>
      <c r="I104" s="3820"/>
      <c r="J104" s="3820"/>
      <c r="K104" s="3820"/>
      <c r="L104" s="3820"/>
      <c r="M104" s="3820"/>
      <c r="N104" s="3820"/>
      <c r="O104" s="3820"/>
      <c r="P104" s="3820"/>
      <c r="Q104" s="3820"/>
      <c r="R104" s="3820"/>
      <c r="S104" s="3820"/>
      <c r="T104" s="3820"/>
      <c r="U104" s="3820"/>
      <c r="V104" s="3820"/>
      <c r="W104" s="3820"/>
      <c r="X104" s="3820"/>
      <c r="Y104" s="3820"/>
      <c r="Z104" s="3820"/>
      <c r="AA104" s="3820"/>
      <c r="AB104" s="3820"/>
      <c r="AC104" s="3820"/>
      <c r="AD104" s="3820"/>
      <c r="AE104" s="3820"/>
      <c r="AF104" s="3820"/>
      <c r="AG104" s="3820"/>
      <c r="AH104" s="3820"/>
      <c r="AI104" s="3820"/>
      <c r="AJ104" s="3820"/>
      <c r="AK104" s="3820"/>
      <c r="AL104" s="3820"/>
      <c r="AM104" s="3820"/>
      <c r="AN104" s="3820"/>
      <c r="AO104" s="3820"/>
      <c r="AP104" s="3820"/>
      <c r="AQ104" s="3820"/>
      <c r="AR104" s="3820"/>
      <c r="AS104" s="3820"/>
      <c r="AT104" s="3821"/>
    </row>
    <row r="105" spans="3:46" ht="12.75" customHeight="1" x14ac:dyDescent="0.15">
      <c r="C105" s="3819"/>
      <c r="D105" s="3820"/>
      <c r="E105" s="3820"/>
      <c r="F105" s="3820"/>
      <c r="G105" s="3820"/>
      <c r="H105" s="3820"/>
      <c r="I105" s="3820"/>
      <c r="J105" s="3820"/>
      <c r="K105" s="3820"/>
      <c r="L105" s="3820"/>
      <c r="M105" s="3820"/>
      <c r="N105" s="3820"/>
      <c r="O105" s="3820"/>
      <c r="P105" s="3820"/>
      <c r="Q105" s="3820"/>
      <c r="R105" s="3820"/>
      <c r="S105" s="3820"/>
      <c r="T105" s="3820"/>
      <c r="U105" s="3820"/>
      <c r="V105" s="3820"/>
      <c r="W105" s="3820"/>
      <c r="X105" s="3820"/>
      <c r="Y105" s="3820"/>
      <c r="Z105" s="3820"/>
      <c r="AA105" s="3820"/>
      <c r="AB105" s="3820"/>
      <c r="AC105" s="3820"/>
      <c r="AD105" s="3820"/>
      <c r="AE105" s="3820"/>
      <c r="AF105" s="3820"/>
      <c r="AG105" s="3820"/>
      <c r="AH105" s="3820"/>
      <c r="AI105" s="3820"/>
      <c r="AJ105" s="3820"/>
      <c r="AK105" s="3820"/>
      <c r="AL105" s="3820"/>
      <c r="AM105" s="3820"/>
      <c r="AN105" s="3820"/>
      <c r="AO105" s="3820"/>
      <c r="AP105" s="3820"/>
      <c r="AQ105" s="3820"/>
      <c r="AR105" s="3820"/>
      <c r="AS105" s="3820"/>
      <c r="AT105" s="3821"/>
    </row>
    <row r="106" spans="3:46" ht="12.75" customHeight="1" thickBot="1" x14ac:dyDescent="0.2">
      <c r="C106" s="3822"/>
      <c r="D106" s="3823"/>
      <c r="E106" s="3823"/>
      <c r="F106" s="3823"/>
      <c r="G106" s="3823"/>
      <c r="H106" s="3823"/>
      <c r="I106" s="3823"/>
      <c r="J106" s="3823"/>
      <c r="K106" s="3823"/>
      <c r="L106" s="3823"/>
      <c r="M106" s="3823"/>
      <c r="N106" s="3823"/>
      <c r="O106" s="3823"/>
      <c r="P106" s="3823"/>
      <c r="Q106" s="3823"/>
      <c r="R106" s="3823"/>
      <c r="S106" s="3823"/>
      <c r="T106" s="3823"/>
      <c r="U106" s="3823"/>
      <c r="V106" s="3823"/>
      <c r="W106" s="3823"/>
      <c r="X106" s="3823"/>
      <c r="Y106" s="3823"/>
      <c r="Z106" s="3823"/>
      <c r="AA106" s="3823"/>
      <c r="AB106" s="3823"/>
      <c r="AC106" s="3823"/>
      <c r="AD106" s="3823"/>
      <c r="AE106" s="3823"/>
      <c r="AF106" s="3823"/>
      <c r="AG106" s="3823"/>
      <c r="AH106" s="3823"/>
      <c r="AI106" s="3823"/>
      <c r="AJ106" s="3823"/>
      <c r="AK106" s="3823"/>
      <c r="AL106" s="3823"/>
      <c r="AM106" s="3823"/>
      <c r="AN106" s="3823"/>
      <c r="AO106" s="3823"/>
      <c r="AP106" s="3823"/>
      <c r="AQ106" s="3823"/>
      <c r="AR106" s="3823"/>
      <c r="AS106" s="3823"/>
      <c r="AT106" s="3824"/>
    </row>
    <row r="107" spans="3:46" ht="12.75" customHeight="1" thickBot="1" x14ac:dyDescent="0.2"/>
    <row r="108" spans="3:46" ht="12.75" customHeight="1" x14ac:dyDescent="0.15">
      <c r="C108" s="1381" t="s">
        <v>1449</v>
      </c>
      <c r="D108" s="1382"/>
      <c r="E108" s="1382"/>
      <c r="F108" s="1383"/>
      <c r="G108" s="1383"/>
      <c r="H108" s="1383"/>
      <c r="I108" s="1383"/>
      <c r="J108" s="1383"/>
      <c r="K108" s="1383"/>
      <c r="L108" s="1383"/>
      <c r="M108" s="1383"/>
      <c r="N108" s="1383"/>
      <c r="O108" s="1383"/>
      <c r="P108" s="1383"/>
      <c r="Q108" s="1383"/>
      <c r="R108" s="1383"/>
      <c r="S108" s="1383"/>
      <c r="T108" s="1383"/>
      <c r="U108" s="1383"/>
      <c r="V108" s="1383"/>
      <c r="W108" s="1383"/>
      <c r="X108" s="1383"/>
      <c r="Y108" s="1383"/>
      <c r="Z108" s="1383"/>
      <c r="AA108" s="1383"/>
      <c r="AB108" s="1383"/>
      <c r="AC108" s="1383"/>
      <c r="AD108" s="1383"/>
      <c r="AE108" s="1383"/>
      <c r="AF108" s="1383"/>
      <c r="AG108" s="1383"/>
      <c r="AH108" s="1383"/>
      <c r="AI108" s="1383"/>
      <c r="AJ108" s="1383"/>
      <c r="AK108" s="1383"/>
      <c r="AL108" s="1383"/>
      <c r="AM108" s="1383"/>
      <c r="AN108" s="1383"/>
      <c r="AO108" s="1383"/>
      <c r="AP108" s="1383"/>
      <c r="AQ108" s="1383"/>
      <c r="AR108" s="1383"/>
      <c r="AS108" s="1383"/>
      <c r="AT108" s="1384"/>
    </row>
    <row r="109" spans="3:46" ht="12.75" customHeight="1" x14ac:dyDescent="0.15">
      <c r="C109" s="3816" t="str">
        <f>'3_入力シート【検査結果表】 排煙設備'!$GR$11</f>
        <v>　</v>
      </c>
      <c r="D109" s="3817"/>
      <c r="E109" s="3817"/>
      <c r="F109" s="3817"/>
      <c r="G109" s="3817"/>
      <c r="H109" s="3817"/>
      <c r="I109" s="3817"/>
      <c r="J109" s="3817"/>
      <c r="K109" s="3817"/>
      <c r="L109" s="3817"/>
      <c r="M109" s="3817"/>
      <c r="N109" s="3817"/>
      <c r="O109" s="3817"/>
      <c r="P109" s="3817"/>
      <c r="Q109" s="3817"/>
      <c r="R109" s="3817"/>
      <c r="S109" s="3817"/>
      <c r="T109" s="3817"/>
      <c r="U109" s="3817"/>
      <c r="V109" s="3817"/>
      <c r="W109" s="3817"/>
      <c r="X109" s="3817"/>
      <c r="Y109" s="3817"/>
      <c r="Z109" s="3817"/>
      <c r="AA109" s="3817"/>
      <c r="AB109" s="3817"/>
      <c r="AC109" s="3817"/>
      <c r="AD109" s="3817"/>
      <c r="AE109" s="3817"/>
      <c r="AF109" s="3817"/>
      <c r="AG109" s="3817"/>
      <c r="AH109" s="3817"/>
      <c r="AI109" s="3817"/>
      <c r="AJ109" s="3817"/>
      <c r="AK109" s="3817"/>
      <c r="AL109" s="3817"/>
      <c r="AM109" s="3817"/>
      <c r="AN109" s="3817"/>
      <c r="AO109" s="3817"/>
      <c r="AP109" s="3817"/>
      <c r="AQ109" s="3817"/>
      <c r="AR109" s="3817"/>
      <c r="AS109" s="3817"/>
      <c r="AT109" s="3818"/>
    </row>
    <row r="110" spans="3:46" x14ac:dyDescent="0.15">
      <c r="C110" s="3819"/>
      <c r="D110" s="3820"/>
      <c r="E110" s="3820"/>
      <c r="F110" s="3820"/>
      <c r="G110" s="3820"/>
      <c r="H110" s="3820"/>
      <c r="I110" s="3820"/>
      <c r="J110" s="3820"/>
      <c r="K110" s="3820"/>
      <c r="L110" s="3820"/>
      <c r="M110" s="3820"/>
      <c r="N110" s="3820"/>
      <c r="O110" s="3820"/>
      <c r="P110" s="3820"/>
      <c r="Q110" s="3820"/>
      <c r="R110" s="3820"/>
      <c r="S110" s="3820"/>
      <c r="T110" s="3820"/>
      <c r="U110" s="3820"/>
      <c r="V110" s="3820"/>
      <c r="W110" s="3820"/>
      <c r="X110" s="3820"/>
      <c r="Y110" s="3820"/>
      <c r="Z110" s="3820"/>
      <c r="AA110" s="3820"/>
      <c r="AB110" s="3820"/>
      <c r="AC110" s="3820"/>
      <c r="AD110" s="3820"/>
      <c r="AE110" s="3820"/>
      <c r="AF110" s="3820"/>
      <c r="AG110" s="3820"/>
      <c r="AH110" s="3820"/>
      <c r="AI110" s="3820"/>
      <c r="AJ110" s="3820"/>
      <c r="AK110" s="3820"/>
      <c r="AL110" s="3820"/>
      <c r="AM110" s="3820"/>
      <c r="AN110" s="3820"/>
      <c r="AO110" s="3820"/>
      <c r="AP110" s="3820"/>
      <c r="AQ110" s="3820"/>
      <c r="AR110" s="3820"/>
      <c r="AS110" s="3820"/>
      <c r="AT110" s="3821"/>
    </row>
    <row r="111" spans="3:46" ht="12.75" customHeight="1" x14ac:dyDescent="0.15">
      <c r="C111" s="3819"/>
      <c r="D111" s="3820"/>
      <c r="E111" s="3820"/>
      <c r="F111" s="3820"/>
      <c r="G111" s="3820"/>
      <c r="H111" s="3820"/>
      <c r="I111" s="3820"/>
      <c r="J111" s="3820"/>
      <c r="K111" s="3820"/>
      <c r="L111" s="3820"/>
      <c r="M111" s="3820"/>
      <c r="N111" s="3820"/>
      <c r="O111" s="3820"/>
      <c r="P111" s="3820"/>
      <c r="Q111" s="3820"/>
      <c r="R111" s="3820"/>
      <c r="S111" s="3820"/>
      <c r="T111" s="3820"/>
      <c r="U111" s="3820"/>
      <c r="V111" s="3820"/>
      <c r="W111" s="3820"/>
      <c r="X111" s="3820"/>
      <c r="Y111" s="3820"/>
      <c r="Z111" s="3820"/>
      <c r="AA111" s="3820"/>
      <c r="AB111" s="3820"/>
      <c r="AC111" s="3820"/>
      <c r="AD111" s="3820"/>
      <c r="AE111" s="3820"/>
      <c r="AF111" s="3820"/>
      <c r="AG111" s="3820"/>
      <c r="AH111" s="3820"/>
      <c r="AI111" s="3820"/>
      <c r="AJ111" s="3820"/>
      <c r="AK111" s="3820"/>
      <c r="AL111" s="3820"/>
      <c r="AM111" s="3820"/>
      <c r="AN111" s="3820"/>
      <c r="AO111" s="3820"/>
      <c r="AP111" s="3820"/>
      <c r="AQ111" s="3820"/>
      <c r="AR111" s="3820"/>
      <c r="AS111" s="3820"/>
      <c r="AT111" s="3821"/>
    </row>
    <row r="112" spans="3:46" ht="12.75" customHeight="1" x14ac:dyDescent="0.15">
      <c r="C112" s="3819"/>
      <c r="D112" s="3820"/>
      <c r="E112" s="3820"/>
      <c r="F112" s="3820"/>
      <c r="G112" s="3820"/>
      <c r="H112" s="3820"/>
      <c r="I112" s="3820"/>
      <c r="J112" s="3820"/>
      <c r="K112" s="3820"/>
      <c r="L112" s="3820"/>
      <c r="M112" s="3820"/>
      <c r="N112" s="3820"/>
      <c r="O112" s="3820"/>
      <c r="P112" s="3820"/>
      <c r="Q112" s="3820"/>
      <c r="R112" s="3820"/>
      <c r="S112" s="3820"/>
      <c r="T112" s="3820"/>
      <c r="U112" s="3820"/>
      <c r="V112" s="3820"/>
      <c r="W112" s="3820"/>
      <c r="X112" s="3820"/>
      <c r="Y112" s="3820"/>
      <c r="Z112" s="3820"/>
      <c r="AA112" s="3820"/>
      <c r="AB112" s="3820"/>
      <c r="AC112" s="3820"/>
      <c r="AD112" s="3820"/>
      <c r="AE112" s="3820"/>
      <c r="AF112" s="3820"/>
      <c r="AG112" s="3820"/>
      <c r="AH112" s="3820"/>
      <c r="AI112" s="3820"/>
      <c r="AJ112" s="3820"/>
      <c r="AK112" s="3820"/>
      <c r="AL112" s="3820"/>
      <c r="AM112" s="3820"/>
      <c r="AN112" s="3820"/>
      <c r="AO112" s="3820"/>
      <c r="AP112" s="3820"/>
      <c r="AQ112" s="3820"/>
      <c r="AR112" s="3820"/>
      <c r="AS112" s="3820"/>
      <c r="AT112" s="3821"/>
    </row>
    <row r="113" spans="3:46" ht="12.75" customHeight="1" x14ac:dyDescent="0.15">
      <c r="C113" s="3819"/>
      <c r="D113" s="3820"/>
      <c r="E113" s="3820"/>
      <c r="F113" s="3820"/>
      <c r="G113" s="3820"/>
      <c r="H113" s="3820"/>
      <c r="I113" s="3820"/>
      <c r="J113" s="3820"/>
      <c r="K113" s="3820"/>
      <c r="L113" s="3820"/>
      <c r="M113" s="3820"/>
      <c r="N113" s="3820"/>
      <c r="O113" s="3820"/>
      <c r="P113" s="3820"/>
      <c r="Q113" s="3820"/>
      <c r="R113" s="3820"/>
      <c r="S113" s="3820"/>
      <c r="T113" s="3820"/>
      <c r="U113" s="3820"/>
      <c r="V113" s="3820"/>
      <c r="W113" s="3820"/>
      <c r="X113" s="3820"/>
      <c r="Y113" s="3820"/>
      <c r="Z113" s="3820"/>
      <c r="AA113" s="3820"/>
      <c r="AB113" s="3820"/>
      <c r="AC113" s="3820"/>
      <c r="AD113" s="3820"/>
      <c r="AE113" s="3820"/>
      <c r="AF113" s="3820"/>
      <c r="AG113" s="3820"/>
      <c r="AH113" s="3820"/>
      <c r="AI113" s="3820"/>
      <c r="AJ113" s="3820"/>
      <c r="AK113" s="3820"/>
      <c r="AL113" s="3820"/>
      <c r="AM113" s="3820"/>
      <c r="AN113" s="3820"/>
      <c r="AO113" s="3820"/>
      <c r="AP113" s="3820"/>
      <c r="AQ113" s="3820"/>
      <c r="AR113" s="3820"/>
      <c r="AS113" s="3820"/>
      <c r="AT113" s="3821"/>
    </row>
    <row r="114" spans="3:46" ht="12.75" customHeight="1" x14ac:dyDescent="0.15">
      <c r="C114" s="3819"/>
      <c r="D114" s="3820"/>
      <c r="E114" s="3820"/>
      <c r="F114" s="3820"/>
      <c r="G114" s="3820"/>
      <c r="H114" s="3820"/>
      <c r="I114" s="3820"/>
      <c r="J114" s="3820"/>
      <c r="K114" s="3820"/>
      <c r="L114" s="3820"/>
      <c r="M114" s="3820"/>
      <c r="N114" s="3820"/>
      <c r="O114" s="3820"/>
      <c r="P114" s="3820"/>
      <c r="Q114" s="3820"/>
      <c r="R114" s="3820"/>
      <c r="S114" s="3820"/>
      <c r="T114" s="3820"/>
      <c r="U114" s="3820"/>
      <c r="V114" s="3820"/>
      <c r="W114" s="3820"/>
      <c r="X114" s="3820"/>
      <c r="Y114" s="3820"/>
      <c r="Z114" s="3820"/>
      <c r="AA114" s="3820"/>
      <c r="AB114" s="3820"/>
      <c r="AC114" s="3820"/>
      <c r="AD114" s="3820"/>
      <c r="AE114" s="3820"/>
      <c r="AF114" s="3820"/>
      <c r="AG114" s="3820"/>
      <c r="AH114" s="3820"/>
      <c r="AI114" s="3820"/>
      <c r="AJ114" s="3820"/>
      <c r="AK114" s="3820"/>
      <c r="AL114" s="3820"/>
      <c r="AM114" s="3820"/>
      <c r="AN114" s="3820"/>
      <c r="AO114" s="3820"/>
      <c r="AP114" s="3820"/>
      <c r="AQ114" s="3820"/>
      <c r="AR114" s="3820"/>
      <c r="AS114" s="3820"/>
      <c r="AT114" s="3821"/>
    </row>
    <row r="115" spans="3:46" ht="12.75" customHeight="1" x14ac:dyDescent="0.15">
      <c r="C115" s="3819"/>
      <c r="D115" s="3820"/>
      <c r="E115" s="3820"/>
      <c r="F115" s="3820"/>
      <c r="G115" s="3820"/>
      <c r="H115" s="3820"/>
      <c r="I115" s="3820"/>
      <c r="J115" s="3820"/>
      <c r="K115" s="3820"/>
      <c r="L115" s="3820"/>
      <c r="M115" s="3820"/>
      <c r="N115" s="3820"/>
      <c r="O115" s="3820"/>
      <c r="P115" s="3820"/>
      <c r="Q115" s="3820"/>
      <c r="R115" s="3820"/>
      <c r="S115" s="3820"/>
      <c r="T115" s="3820"/>
      <c r="U115" s="3820"/>
      <c r="V115" s="3820"/>
      <c r="W115" s="3820"/>
      <c r="X115" s="3820"/>
      <c r="Y115" s="3820"/>
      <c r="Z115" s="3820"/>
      <c r="AA115" s="3820"/>
      <c r="AB115" s="3820"/>
      <c r="AC115" s="3820"/>
      <c r="AD115" s="3820"/>
      <c r="AE115" s="3820"/>
      <c r="AF115" s="3820"/>
      <c r="AG115" s="3820"/>
      <c r="AH115" s="3820"/>
      <c r="AI115" s="3820"/>
      <c r="AJ115" s="3820"/>
      <c r="AK115" s="3820"/>
      <c r="AL115" s="3820"/>
      <c r="AM115" s="3820"/>
      <c r="AN115" s="3820"/>
      <c r="AO115" s="3820"/>
      <c r="AP115" s="3820"/>
      <c r="AQ115" s="3820"/>
      <c r="AR115" s="3820"/>
      <c r="AS115" s="3820"/>
      <c r="AT115" s="3821"/>
    </row>
    <row r="116" spans="3:46" ht="12.75" customHeight="1" x14ac:dyDescent="0.15">
      <c r="C116" s="3819"/>
      <c r="D116" s="3820"/>
      <c r="E116" s="3820"/>
      <c r="F116" s="3820"/>
      <c r="G116" s="3820"/>
      <c r="H116" s="3820"/>
      <c r="I116" s="3820"/>
      <c r="J116" s="3820"/>
      <c r="K116" s="3820"/>
      <c r="L116" s="3820"/>
      <c r="M116" s="3820"/>
      <c r="N116" s="3820"/>
      <c r="O116" s="3820"/>
      <c r="P116" s="3820"/>
      <c r="Q116" s="3820"/>
      <c r="R116" s="3820"/>
      <c r="S116" s="3820"/>
      <c r="T116" s="3820"/>
      <c r="U116" s="3820"/>
      <c r="V116" s="3820"/>
      <c r="W116" s="3820"/>
      <c r="X116" s="3820"/>
      <c r="Y116" s="3820"/>
      <c r="Z116" s="3820"/>
      <c r="AA116" s="3820"/>
      <c r="AB116" s="3820"/>
      <c r="AC116" s="3820"/>
      <c r="AD116" s="3820"/>
      <c r="AE116" s="3820"/>
      <c r="AF116" s="3820"/>
      <c r="AG116" s="3820"/>
      <c r="AH116" s="3820"/>
      <c r="AI116" s="3820"/>
      <c r="AJ116" s="3820"/>
      <c r="AK116" s="3820"/>
      <c r="AL116" s="3820"/>
      <c r="AM116" s="3820"/>
      <c r="AN116" s="3820"/>
      <c r="AO116" s="3820"/>
      <c r="AP116" s="3820"/>
      <c r="AQ116" s="3820"/>
      <c r="AR116" s="3820"/>
      <c r="AS116" s="3820"/>
      <c r="AT116" s="3821"/>
    </row>
    <row r="117" spans="3:46" ht="12.75" customHeight="1" thickBot="1" x14ac:dyDescent="0.2">
      <c r="C117" s="3822"/>
      <c r="D117" s="3823"/>
      <c r="E117" s="3823"/>
      <c r="F117" s="3823"/>
      <c r="G117" s="3823"/>
      <c r="H117" s="3823"/>
      <c r="I117" s="3823"/>
      <c r="J117" s="3823"/>
      <c r="K117" s="3823"/>
      <c r="L117" s="3823"/>
      <c r="M117" s="3823"/>
      <c r="N117" s="3823"/>
      <c r="O117" s="3823"/>
      <c r="P117" s="3823"/>
      <c r="Q117" s="3823"/>
      <c r="R117" s="3823"/>
      <c r="S117" s="3823"/>
      <c r="T117" s="3823"/>
      <c r="U117" s="3823"/>
      <c r="V117" s="3823"/>
      <c r="W117" s="3823"/>
      <c r="X117" s="3823"/>
      <c r="Y117" s="3823"/>
      <c r="Z117" s="3823"/>
      <c r="AA117" s="3823"/>
      <c r="AB117" s="3823"/>
      <c r="AC117" s="3823"/>
      <c r="AD117" s="3823"/>
      <c r="AE117" s="3823"/>
      <c r="AF117" s="3823"/>
      <c r="AG117" s="3823"/>
      <c r="AH117" s="3823"/>
      <c r="AI117" s="3823"/>
      <c r="AJ117" s="3823"/>
      <c r="AK117" s="3823"/>
      <c r="AL117" s="3823"/>
      <c r="AM117" s="3823"/>
      <c r="AN117" s="3823"/>
      <c r="AO117" s="3823"/>
      <c r="AP117" s="3823"/>
      <c r="AQ117" s="3823"/>
      <c r="AR117" s="3823"/>
      <c r="AS117" s="3823"/>
      <c r="AT117" s="3824"/>
    </row>
    <row r="118" spans="3:46" ht="12.75" customHeight="1" thickBot="1" x14ac:dyDescent="0.2"/>
    <row r="119" spans="3:46" ht="12.75" customHeight="1" x14ac:dyDescent="0.15">
      <c r="C119" s="1381" t="s">
        <v>6284</v>
      </c>
      <c r="D119" s="1382"/>
      <c r="E119" s="1382"/>
      <c r="F119" s="1383"/>
      <c r="G119" s="1383"/>
      <c r="H119" s="1383"/>
      <c r="I119" s="1383"/>
      <c r="J119" s="1383"/>
      <c r="K119" s="1383"/>
      <c r="L119" s="1383"/>
      <c r="M119" s="1383"/>
      <c r="N119" s="1383"/>
      <c r="O119" s="1383"/>
      <c r="P119" s="1383"/>
      <c r="Q119" s="1383"/>
      <c r="R119" s="1383"/>
      <c r="S119" s="1383"/>
      <c r="T119" s="1383"/>
      <c r="U119" s="1383"/>
      <c r="V119" s="1383"/>
      <c r="W119" s="1383"/>
      <c r="X119" s="1383"/>
      <c r="Y119" s="1383"/>
      <c r="Z119" s="1383"/>
      <c r="AA119" s="1383"/>
      <c r="AB119" s="1383"/>
      <c r="AC119" s="1383"/>
      <c r="AD119" s="1383"/>
      <c r="AE119" s="1383"/>
      <c r="AF119" s="1383"/>
      <c r="AG119" s="1383"/>
      <c r="AH119" s="1383"/>
      <c r="AI119" s="1383"/>
      <c r="AJ119" s="1383"/>
      <c r="AK119" s="1383"/>
      <c r="AL119" s="1383"/>
      <c r="AM119" s="1383"/>
      <c r="AN119" s="1383"/>
      <c r="AO119" s="1383"/>
      <c r="AP119" s="1383"/>
      <c r="AQ119" s="1383"/>
      <c r="AR119" s="1383"/>
      <c r="AS119" s="1383"/>
      <c r="AT119" s="1384"/>
    </row>
    <row r="120" spans="3:46" ht="12.75" customHeight="1" x14ac:dyDescent="0.15">
      <c r="C120" s="3816" t="str">
        <f>'4_入力シート【検査結果表】非常用の照明装置'!$GF$12</f>
        <v>　</v>
      </c>
      <c r="D120" s="3817"/>
      <c r="E120" s="3817"/>
      <c r="F120" s="3817"/>
      <c r="G120" s="3817"/>
      <c r="H120" s="3817"/>
      <c r="I120" s="3817"/>
      <c r="J120" s="3817"/>
      <c r="K120" s="3817"/>
      <c r="L120" s="3817"/>
      <c r="M120" s="3817"/>
      <c r="N120" s="3817"/>
      <c r="O120" s="3817"/>
      <c r="P120" s="3817"/>
      <c r="Q120" s="3817"/>
      <c r="R120" s="3817"/>
      <c r="S120" s="3817"/>
      <c r="T120" s="3817"/>
      <c r="U120" s="3817"/>
      <c r="V120" s="3817"/>
      <c r="W120" s="3817"/>
      <c r="X120" s="3817"/>
      <c r="Y120" s="3817"/>
      <c r="Z120" s="3817"/>
      <c r="AA120" s="3817"/>
      <c r="AB120" s="3817"/>
      <c r="AC120" s="3817"/>
      <c r="AD120" s="3817"/>
      <c r="AE120" s="3817"/>
      <c r="AF120" s="3817"/>
      <c r="AG120" s="3817"/>
      <c r="AH120" s="3817"/>
      <c r="AI120" s="3817"/>
      <c r="AJ120" s="3817"/>
      <c r="AK120" s="3817"/>
      <c r="AL120" s="3817"/>
      <c r="AM120" s="3817"/>
      <c r="AN120" s="3817"/>
      <c r="AO120" s="3817"/>
      <c r="AP120" s="3817"/>
      <c r="AQ120" s="3817"/>
      <c r="AR120" s="3817"/>
      <c r="AS120" s="3817"/>
      <c r="AT120" s="3818"/>
    </row>
    <row r="121" spans="3:46" x14ac:dyDescent="0.15">
      <c r="C121" s="3819"/>
      <c r="D121" s="3820"/>
      <c r="E121" s="3820"/>
      <c r="F121" s="3820"/>
      <c r="G121" s="3820"/>
      <c r="H121" s="3820"/>
      <c r="I121" s="3820"/>
      <c r="J121" s="3820"/>
      <c r="K121" s="3820"/>
      <c r="L121" s="3820"/>
      <c r="M121" s="3820"/>
      <c r="N121" s="3820"/>
      <c r="O121" s="3820"/>
      <c r="P121" s="3820"/>
      <c r="Q121" s="3820"/>
      <c r="R121" s="3820"/>
      <c r="S121" s="3820"/>
      <c r="T121" s="3820"/>
      <c r="U121" s="3820"/>
      <c r="V121" s="3820"/>
      <c r="W121" s="3820"/>
      <c r="X121" s="3820"/>
      <c r="Y121" s="3820"/>
      <c r="Z121" s="3820"/>
      <c r="AA121" s="3820"/>
      <c r="AB121" s="3820"/>
      <c r="AC121" s="3820"/>
      <c r="AD121" s="3820"/>
      <c r="AE121" s="3820"/>
      <c r="AF121" s="3820"/>
      <c r="AG121" s="3820"/>
      <c r="AH121" s="3820"/>
      <c r="AI121" s="3820"/>
      <c r="AJ121" s="3820"/>
      <c r="AK121" s="3820"/>
      <c r="AL121" s="3820"/>
      <c r="AM121" s="3820"/>
      <c r="AN121" s="3820"/>
      <c r="AO121" s="3820"/>
      <c r="AP121" s="3820"/>
      <c r="AQ121" s="3820"/>
      <c r="AR121" s="3820"/>
      <c r="AS121" s="3820"/>
      <c r="AT121" s="3821"/>
    </row>
    <row r="122" spans="3:46" ht="12.75" customHeight="1" x14ac:dyDescent="0.15">
      <c r="C122" s="3819"/>
      <c r="D122" s="3820"/>
      <c r="E122" s="3820"/>
      <c r="F122" s="3820"/>
      <c r="G122" s="3820"/>
      <c r="H122" s="3820"/>
      <c r="I122" s="3820"/>
      <c r="J122" s="3820"/>
      <c r="K122" s="3820"/>
      <c r="L122" s="3820"/>
      <c r="M122" s="3820"/>
      <c r="N122" s="3820"/>
      <c r="O122" s="3820"/>
      <c r="P122" s="3820"/>
      <c r="Q122" s="3820"/>
      <c r="R122" s="3820"/>
      <c r="S122" s="3820"/>
      <c r="T122" s="3820"/>
      <c r="U122" s="3820"/>
      <c r="V122" s="3820"/>
      <c r="W122" s="3820"/>
      <c r="X122" s="3820"/>
      <c r="Y122" s="3820"/>
      <c r="Z122" s="3820"/>
      <c r="AA122" s="3820"/>
      <c r="AB122" s="3820"/>
      <c r="AC122" s="3820"/>
      <c r="AD122" s="3820"/>
      <c r="AE122" s="3820"/>
      <c r="AF122" s="3820"/>
      <c r="AG122" s="3820"/>
      <c r="AH122" s="3820"/>
      <c r="AI122" s="3820"/>
      <c r="AJ122" s="3820"/>
      <c r="AK122" s="3820"/>
      <c r="AL122" s="3820"/>
      <c r="AM122" s="3820"/>
      <c r="AN122" s="3820"/>
      <c r="AO122" s="3820"/>
      <c r="AP122" s="3820"/>
      <c r="AQ122" s="3820"/>
      <c r="AR122" s="3820"/>
      <c r="AS122" s="3820"/>
      <c r="AT122" s="3821"/>
    </row>
    <row r="123" spans="3:46" ht="12.75" customHeight="1" x14ac:dyDescent="0.15">
      <c r="C123" s="3819"/>
      <c r="D123" s="3820"/>
      <c r="E123" s="3820"/>
      <c r="F123" s="3820"/>
      <c r="G123" s="3820"/>
      <c r="H123" s="3820"/>
      <c r="I123" s="3820"/>
      <c r="J123" s="3820"/>
      <c r="K123" s="3820"/>
      <c r="L123" s="3820"/>
      <c r="M123" s="3820"/>
      <c r="N123" s="3820"/>
      <c r="O123" s="3820"/>
      <c r="P123" s="3820"/>
      <c r="Q123" s="3820"/>
      <c r="R123" s="3820"/>
      <c r="S123" s="3820"/>
      <c r="T123" s="3820"/>
      <c r="U123" s="3820"/>
      <c r="V123" s="3820"/>
      <c r="W123" s="3820"/>
      <c r="X123" s="3820"/>
      <c r="Y123" s="3820"/>
      <c r="Z123" s="3820"/>
      <c r="AA123" s="3820"/>
      <c r="AB123" s="3820"/>
      <c r="AC123" s="3820"/>
      <c r="AD123" s="3820"/>
      <c r="AE123" s="3820"/>
      <c r="AF123" s="3820"/>
      <c r="AG123" s="3820"/>
      <c r="AH123" s="3820"/>
      <c r="AI123" s="3820"/>
      <c r="AJ123" s="3820"/>
      <c r="AK123" s="3820"/>
      <c r="AL123" s="3820"/>
      <c r="AM123" s="3820"/>
      <c r="AN123" s="3820"/>
      <c r="AO123" s="3820"/>
      <c r="AP123" s="3820"/>
      <c r="AQ123" s="3820"/>
      <c r="AR123" s="3820"/>
      <c r="AS123" s="3820"/>
      <c r="AT123" s="3821"/>
    </row>
    <row r="124" spans="3:46" ht="12.75" customHeight="1" x14ac:dyDescent="0.15">
      <c r="C124" s="3819"/>
      <c r="D124" s="3820"/>
      <c r="E124" s="3820"/>
      <c r="F124" s="3820"/>
      <c r="G124" s="3820"/>
      <c r="H124" s="3820"/>
      <c r="I124" s="3820"/>
      <c r="J124" s="3820"/>
      <c r="K124" s="3820"/>
      <c r="L124" s="3820"/>
      <c r="M124" s="3820"/>
      <c r="N124" s="3820"/>
      <c r="O124" s="3820"/>
      <c r="P124" s="3820"/>
      <c r="Q124" s="3820"/>
      <c r="R124" s="3820"/>
      <c r="S124" s="3820"/>
      <c r="T124" s="3820"/>
      <c r="U124" s="3820"/>
      <c r="V124" s="3820"/>
      <c r="W124" s="3820"/>
      <c r="X124" s="3820"/>
      <c r="Y124" s="3820"/>
      <c r="Z124" s="3820"/>
      <c r="AA124" s="3820"/>
      <c r="AB124" s="3820"/>
      <c r="AC124" s="3820"/>
      <c r="AD124" s="3820"/>
      <c r="AE124" s="3820"/>
      <c r="AF124" s="3820"/>
      <c r="AG124" s="3820"/>
      <c r="AH124" s="3820"/>
      <c r="AI124" s="3820"/>
      <c r="AJ124" s="3820"/>
      <c r="AK124" s="3820"/>
      <c r="AL124" s="3820"/>
      <c r="AM124" s="3820"/>
      <c r="AN124" s="3820"/>
      <c r="AO124" s="3820"/>
      <c r="AP124" s="3820"/>
      <c r="AQ124" s="3820"/>
      <c r="AR124" s="3820"/>
      <c r="AS124" s="3820"/>
      <c r="AT124" s="3821"/>
    </row>
    <row r="125" spans="3:46" ht="12.75" customHeight="1" x14ac:dyDescent="0.15">
      <c r="C125" s="3819"/>
      <c r="D125" s="3820"/>
      <c r="E125" s="3820"/>
      <c r="F125" s="3820"/>
      <c r="G125" s="3820"/>
      <c r="H125" s="3820"/>
      <c r="I125" s="3820"/>
      <c r="J125" s="3820"/>
      <c r="K125" s="3820"/>
      <c r="L125" s="3820"/>
      <c r="M125" s="3820"/>
      <c r="N125" s="3820"/>
      <c r="O125" s="3820"/>
      <c r="P125" s="3820"/>
      <c r="Q125" s="3820"/>
      <c r="R125" s="3820"/>
      <c r="S125" s="3820"/>
      <c r="T125" s="3820"/>
      <c r="U125" s="3820"/>
      <c r="V125" s="3820"/>
      <c r="W125" s="3820"/>
      <c r="X125" s="3820"/>
      <c r="Y125" s="3820"/>
      <c r="Z125" s="3820"/>
      <c r="AA125" s="3820"/>
      <c r="AB125" s="3820"/>
      <c r="AC125" s="3820"/>
      <c r="AD125" s="3820"/>
      <c r="AE125" s="3820"/>
      <c r="AF125" s="3820"/>
      <c r="AG125" s="3820"/>
      <c r="AH125" s="3820"/>
      <c r="AI125" s="3820"/>
      <c r="AJ125" s="3820"/>
      <c r="AK125" s="3820"/>
      <c r="AL125" s="3820"/>
      <c r="AM125" s="3820"/>
      <c r="AN125" s="3820"/>
      <c r="AO125" s="3820"/>
      <c r="AP125" s="3820"/>
      <c r="AQ125" s="3820"/>
      <c r="AR125" s="3820"/>
      <c r="AS125" s="3820"/>
      <c r="AT125" s="3821"/>
    </row>
    <row r="126" spans="3:46" ht="12.75" customHeight="1" x14ac:dyDescent="0.15">
      <c r="C126" s="3819"/>
      <c r="D126" s="3820"/>
      <c r="E126" s="3820"/>
      <c r="F126" s="3820"/>
      <c r="G126" s="3820"/>
      <c r="H126" s="3820"/>
      <c r="I126" s="3820"/>
      <c r="J126" s="3820"/>
      <c r="K126" s="3820"/>
      <c r="L126" s="3820"/>
      <c r="M126" s="3820"/>
      <c r="N126" s="3820"/>
      <c r="O126" s="3820"/>
      <c r="P126" s="3820"/>
      <c r="Q126" s="3820"/>
      <c r="R126" s="3820"/>
      <c r="S126" s="3820"/>
      <c r="T126" s="3820"/>
      <c r="U126" s="3820"/>
      <c r="V126" s="3820"/>
      <c r="W126" s="3820"/>
      <c r="X126" s="3820"/>
      <c r="Y126" s="3820"/>
      <c r="Z126" s="3820"/>
      <c r="AA126" s="3820"/>
      <c r="AB126" s="3820"/>
      <c r="AC126" s="3820"/>
      <c r="AD126" s="3820"/>
      <c r="AE126" s="3820"/>
      <c r="AF126" s="3820"/>
      <c r="AG126" s="3820"/>
      <c r="AH126" s="3820"/>
      <c r="AI126" s="3820"/>
      <c r="AJ126" s="3820"/>
      <c r="AK126" s="3820"/>
      <c r="AL126" s="3820"/>
      <c r="AM126" s="3820"/>
      <c r="AN126" s="3820"/>
      <c r="AO126" s="3820"/>
      <c r="AP126" s="3820"/>
      <c r="AQ126" s="3820"/>
      <c r="AR126" s="3820"/>
      <c r="AS126" s="3820"/>
      <c r="AT126" s="3821"/>
    </row>
    <row r="127" spans="3:46" ht="12.75" customHeight="1" x14ac:dyDescent="0.15">
      <c r="C127" s="3819"/>
      <c r="D127" s="3820"/>
      <c r="E127" s="3820"/>
      <c r="F127" s="3820"/>
      <c r="G127" s="3820"/>
      <c r="H127" s="3820"/>
      <c r="I127" s="3820"/>
      <c r="J127" s="3820"/>
      <c r="K127" s="3820"/>
      <c r="L127" s="3820"/>
      <c r="M127" s="3820"/>
      <c r="N127" s="3820"/>
      <c r="O127" s="3820"/>
      <c r="P127" s="3820"/>
      <c r="Q127" s="3820"/>
      <c r="R127" s="3820"/>
      <c r="S127" s="3820"/>
      <c r="T127" s="3820"/>
      <c r="U127" s="3820"/>
      <c r="V127" s="3820"/>
      <c r="W127" s="3820"/>
      <c r="X127" s="3820"/>
      <c r="Y127" s="3820"/>
      <c r="Z127" s="3820"/>
      <c r="AA127" s="3820"/>
      <c r="AB127" s="3820"/>
      <c r="AC127" s="3820"/>
      <c r="AD127" s="3820"/>
      <c r="AE127" s="3820"/>
      <c r="AF127" s="3820"/>
      <c r="AG127" s="3820"/>
      <c r="AH127" s="3820"/>
      <c r="AI127" s="3820"/>
      <c r="AJ127" s="3820"/>
      <c r="AK127" s="3820"/>
      <c r="AL127" s="3820"/>
      <c r="AM127" s="3820"/>
      <c r="AN127" s="3820"/>
      <c r="AO127" s="3820"/>
      <c r="AP127" s="3820"/>
      <c r="AQ127" s="3820"/>
      <c r="AR127" s="3820"/>
      <c r="AS127" s="3820"/>
      <c r="AT127" s="3821"/>
    </row>
    <row r="128" spans="3:46" ht="12.75" customHeight="1" thickBot="1" x14ac:dyDescent="0.2">
      <c r="C128" s="3822"/>
      <c r="D128" s="3823"/>
      <c r="E128" s="3823"/>
      <c r="F128" s="3823"/>
      <c r="G128" s="3823"/>
      <c r="H128" s="3823"/>
      <c r="I128" s="3823"/>
      <c r="J128" s="3823"/>
      <c r="K128" s="3823"/>
      <c r="L128" s="3823"/>
      <c r="M128" s="3823"/>
      <c r="N128" s="3823"/>
      <c r="O128" s="3823"/>
      <c r="P128" s="3823"/>
      <c r="Q128" s="3823"/>
      <c r="R128" s="3823"/>
      <c r="S128" s="3823"/>
      <c r="T128" s="3823"/>
      <c r="U128" s="3823"/>
      <c r="V128" s="3823"/>
      <c r="W128" s="3823"/>
      <c r="X128" s="3823"/>
      <c r="Y128" s="3823"/>
      <c r="Z128" s="3823"/>
      <c r="AA128" s="3823"/>
      <c r="AB128" s="3823"/>
      <c r="AC128" s="3823"/>
      <c r="AD128" s="3823"/>
      <c r="AE128" s="3823"/>
      <c r="AF128" s="3823"/>
      <c r="AG128" s="3823"/>
      <c r="AH128" s="3823"/>
      <c r="AI128" s="3823"/>
      <c r="AJ128" s="3823"/>
      <c r="AK128" s="3823"/>
      <c r="AL128" s="3823"/>
      <c r="AM128" s="3823"/>
      <c r="AN128" s="3823"/>
      <c r="AO128" s="3823"/>
      <c r="AP128" s="3823"/>
      <c r="AQ128" s="3823"/>
      <c r="AR128" s="3823"/>
      <c r="AS128" s="3823"/>
      <c r="AT128" s="3824"/>
    </row>
    <row r="129" spans="2:62" ht="12.75" customHeight="1" thickBot="1" x14ac:dyDescent="0.2"/>
    <row r="130" spans="2:62" ht="12.75" customHeight="1" x14ac:dyDescent="0.15">
      <c r="C130" s="1381" t="s">
        <v>1451</v>
      </c>
      <c r="D130" s="1382"/>
      <c r="E130" s="1382"/>
      <c r="F130" s="1383"/>
      <c r="G130" s="1383"/>
      <c r="H130" s="1383"/>
      <c r="I130" s="1383"/>
      <c r="J130" s="1383"/>
      <c r="K130" s="1383"/>
      <c r="L130" s="1383"/>
      <c r="M130" s="1383"/>
      <c r="N130" s="1383"/>
      <c r="O130" s="1383"/>
      <c r="P130" s="1383"/>
      <c r="Q130" s="1383"/>
      <c r="R130" s="1383"/>
      <c r="S130" s="1383"/>
      <c r="T130" s="1383"/>
      <c r="U130" s="1383"/>
      <c r="V130" s="1383"/>
      <c r="W130" s="1383"/>
      <c r="X130" s="1383"/>
      <c r="Y130" s="1383"/>
      <c r="Z130" s="1383"/>
      <c r="AA130" s="1383"/>
      <c r="AB130" s="1383"/>
      <c r="AC130" s="1383"/>
      <c r="AD130" s="1383"/>
      <c r="AE130" s="1383"/>
      <c r="AF130" s="1383"/>
      <c r="AG130" s="1383"/>
      <c r="AH130" s="1383"/>
      <c r="AI130" s="1383"/>
      <c r="AJ130" s="1383"/>
      <c r="AK130" s="1383"/>
      <c r="AL130" s="1383"/>
      <c r="AM130" s="1383"/>
      <c r="AN130" s="1383"/>
      <c r="AO130" s="1383"/>
      <c r="AP130" s="1383"/>
      <c r="AQ130" s="1383"/>
      <c r="AR130" s="1383"/>
      <c r="AS130" s="1383"/>
      <c r="AT130" s="1384"/>
    </row>
    <row r="131" spans="2:62" ht="12.75" customHeight="1" x14ac:dyDescent="0.15">
      <c r="C131" s="3816" t="str">
        <f>'5_入力シート【検査結果表】給水設備及び排水設備'!$GL$12</f>
        <v>　</v>
      </c>
      <c r="D131" s="3817"/>
      <c r="E131" s="3817"/>
      <c r="F131" s="3817"/>
      <c r="G131" s="3817"/>
      <c r="H131" s="3817"/>
      <c r="I131" s="3817"/>
      <c r="J131" s="3817"/>
      <c r="K131" s="3817"/>
      <c r="L131" s="3817"/>
      <c r="M131" s="3817"/>
      <c r="N131" s="3817"/>
      <c r="O131" s="3817"/>
      <c r="P131" s="3817"/>
      <c r="Q131" s="3817"/>
      <c r="R131" s="3817"/>
      <c r="S131" s="3817"/>
      <c r="T131" s="3817"/>
      <c r="U131" s="3817"/>
      <c r="V131" s="3817"/>
      <c r="W131" s="3817"/>
      <c r="X131" s="3817"/>
      <c r="Y131" s="3817"/>
      <c r="Z131" s="3817"/>
      <c r="AA131" s="3817"/>
      <c r="AB131" s="3817"/>
      <c r="AC131" s="3817"/>
      <c r="AD131" s="3817"/>
      <c r="AE131" s="3817"/>
      <c r="AF131" s="3817"/>
      <c r="AG131" s="3817"/>
      <c r="AH131" s="3817"/>
      <c r="AI131" s="3817"/>
      <c r="AJ131" s="3817"/>
      <c r="AK131" s="3817"/>
      <c r="AL131" s="3817"/>
      <c r="AM131" s="3817"/>
      <c r="AN131" s="3817"/>
      <c r="AO131" s="3817"/>
      <c r="AP131" s="3817"/>
      <c r="AQ131" s="3817"/>
      <c r="AR131" s="3817"/>
      <c r="AS131" s="3817"/>
      <c r="AT131" s="3818"/>
    </row>
    <row r="132" spans="2:62" x14ac:dyDescent="0.15">
      <c r="C132" s="3819"/>
      <c r="D132" s="3820"/>
      <c r="E132" s="3820"/>
      <c r="F132" s="3820"/>
      <c r="G132" s="3820"/>
      <c r="H132" s="3820"/>
      <c r="I132" s="3820"/>
      <c r="J132" s="3820"/>
      <c r="K132" s="3820"/>
      <c r="L132" s="3820"/>
      <c r="M132" s="3820"/>
      <c r="N132" s="3820"/>
      <c r="O132" s="3820"/>
      <c r="P132" s="3820"/>
      <c r="Q132" s="3820"/>
      <c r="R132" s="3820"/>
      <c r="S132" s="3820"/>
      <c r="T132" s="3820"/>
      <c r="U132" s="3820"/>
      <c r="V132" s="3820"/>
      <c r="W132" s="3820"/>
      <c r="X132" s="3820"/>
      <c r="Y132" s="3820"/>
      <c r="Z132" s="3820"/>
      <c r="AA132" s="3820"/>
      <c r="AB132" s="3820"/>
      <c r="AC132" s="3820"/>
      <c r="AD132" s="3820"/>
      <c r="AE132" s="3820"/>
      <c r="AF132" s="3820"/>
      <c r="AG132" s="3820"/>
      <c r="AH132" s="3820"/>
      <c r="AI132" s="3820"/>
      <c r="AJ132" s="3820"/>
      <c r="AK132" s="3820"/>
      <c r="AL132" s="3820"/>
      <c r="AM132" s="3820"/>
      <c r="AN132" s="3820"/>
      <c r="AO132" s="3820"/>
      <c r="AP132" s="3820"/>
      <c r="AQ132" s="3820"/>
      <c r="AR132" s="3820"/>
      <c r="AS132" s="3820"/>
      <c r="AT132" s="3821"/>
    </row>
    <row r="133" spans="2:62" ht="12.75" customHeight="1" x14ac:dyDescent="0.15">
      <c r="C133" s="3819"/>
      <c r="D133" s="3820"/>
      <c r="E133" s="3820"/>
      <c r="F133" s="3820"/>
      <c r="G133" s="3820"/>
      <c r="H133" s="3820"/>
      <c r="I133" s="3820"/>
      <c r="J133" s="3820"/>
      <c r="K133" s="3820"/>
      <c r="L133" s="3820"/>
      <c r="M133" s="3820"/>
      <c r="N133" s="3820"/>
      <c r="O133" s="3820"/>
      <c r="P133" s="3820"/>
      <c r="Q133" s="3820"/>
      <c r="R133" s="3820"/>
      <c r="S133" s="3820"/>
      <c r="T133" s="3820"/>
      <c r="U133" s="3820"/>
      <c r="V133" s="3820"/>
      <c r="W133" s="3820"/>
      <c r="X133" s="3820"/>
      <c r="Y133" s="3820"/>
      <c r="Z133" s="3820"/>
      <c r="AA133" s="3820"/>
      <c r="AB133" s="3820"/>
      <c r="AC133" s="3820"/>
      <c r="AD133" s="3820"/>
      <c r="AE133" s="3820"/>
      <c r="AF133" s="3820"/>
      <c r="AG133" s="3820"/>
      <c r="AH133" s="3820"/>
      <c r="AI133" s="3820"/>
      <c r="AJ133" s="3820"/>
      <c r="AK133" s="3820"/>
      <c r="AL133" s="3820"/>
      <c r="AM133" s="3820"/>
      <c r="AN133" s="3820"/>
      <c r="AO133" s="3820"/>
      <c r="AP133" s="3820"/>
      <c r="AQ133" s="3820"/>
      <c r="AR133" s="3820"/>
      <c r="AS133" s="3820"/>
      <c r="AT133" s="3821"/>
    </row>
    <row r="134" spans="2:62" ht="12.75" customHeight="1" x14ac:dyDescent="0.15">
      <c r="C134" s="3819"/>
      <c r="D134" s="3820"/>
      <c r="E134" s="3820"/>
      <c r="F134" s="3820"/>
      <c r="G134" s="3820"/>
      <c r="H134" s="3820"/>
      <c r="I134" s="3820"/>
      <c r="J134" s="3820"/>
      <c r="K134" s="3820"/>
      <c r="L134" s="3820"/>
      <c r="M134" s="3820"/>
      <c r="N134" s="3820"/>
      <c r="O134" s="3820"/>
      <c r="P134" s="3820"/>
      <c r="Q134" s="3820"/>
      <c r="R134" s="3820"/>
      <c r="S134" s="3820"/>
      <c r="T134" s="3820"/>
      <c r="U134" s="3820"/>
      <c r="V134" s="3820"/>
      <c r="W134" s="3820"/>
      <c r="X134" s="3820"/>
      <c r="Y134" s="3820"/>
      <c r="Z134" s="3820"/>
      <c r="AA134" s="3820"/>
      <c r="AB134" s="3820"/>
      <c r="AC134" s="3820"/>
      <c r="AD134" s="3820"/>
      <c r="AE134" s="3820"/>
      <c r="AF134" s="3820"/>
      <c r="AG134" s="3820"/>
      <c r="AH134" s="3820"/>
      <c r="AI134" s="3820"/>
      <c r="AJ134" s="3820"/>
      <c r="AK134" s="3820"/>
      <c r="AL134" s="3820"/>
      <c r="AM134" s="3820"/>
      <c r="AN134" s="3820"/>
      <c r="AO134" s="3820"/>
      <c r="AP134" s="3820"/>
      <c r="AQ134" s="3820"/>
      <c r="AR134" s="3820"/>
      <c r="AS134" s="3820"/>
      <c r="AT134" s="3821"/>
    </row>
    <row r="135" spans="2:62" ht="12.75" customHeight="1" x14ac:dyDescent="0.15">
      <c r="C135" s="3819"/>
      <c r="D135" s="3820"/>
      <c r="E135" s="3820"/>
      <c r="F135" s="3820"/>
      <c r="G135" s="3820"/>
      <c r="H135" s="3820"/>
      <c r="I135" s="3820"/>
      <c r="J135" s="3820"/>
      <c r="K135" s="3820"/>
      <c r="L135" s="3820"/>
      <c r="M135" s="3820"/>
      <c r="N135" s="3820"/>
      <c r="O135" s="3820"/>
      <c r="P135" s="3820"/>
      <c r="Q135" s="3820"/>
      <c r="R135" s="3820"/>
      <c r="S135" s="3820"/>
      <c r="T135" s="3820"/>
      <c r="U135" s="3820"/>
      <c r="V135" s="3820"/>
      <c r="W135" s="3820"/>
      <c r="X135" s="3820"/>
      <c r="Y135" s="3820"/>
      <c r="Z135" s="3820"/>
      <c r="AA135" s="3820"/>
      <c r="AB135" s="3820"/>
      <c r="AC135" s="3820"/>
      <c r="AD135" s="3820"/>
      <c r="AE135" s="3820"/>
      <c r="AF135" s="3820"/>
      <c r="AG135" s="3820"/>
      <c r="AH135" s="3820"/>
      <c r="AI135" s="3820"/>
      <c r="AJ135" s="3820"/>
      <c r="AK135" s="3820"/>
      <c r="AL135" s="3820"/>
      <c r="AM135" s="3820"/>
      <c r="AN135" s="3820"/>
      <c r="AO135" s="3820"/>
      <c r="AP135" s="3820"/>
      <c r="AQ135" s="3820"/>
      <c r="AR135" s="3820"/>
      <c r="AS135" s="3820"/>
      <c r="AT135" s="3821"/>
    </row>
    <row r="136" spans="2:62" ht="12.75" customHeight="1" x14ac:dyDescent="0.15">
      <c r="C136" s="3819"/>
      <c r="D136" s="3820"/>
      <c r="E136" s="3820"/>
      <c r="F136" s="3820"/>
      <c r="G136" s="3820"/>
      <c r="H136" s="3820"/>
      <c r="I136" s="3820"/>
      <c r="J136" s="3820"/>
      <c r="K136" s="3820"/>
      <c r="L136" s="3820"/>
      <c r="M136" s="3820"/>
      <c r="N136" s="3820"/>
      <c r="O136" s="3820"/>
      <c r="P136" s="3820"/>
      <c r="Q136" s="3820"/>
      <c r="R136" s="3820"/>
      <c r="S136" s="3820"/>
      <c r="T136" s="3820"/>
      <c r="U136" s="3820"/>
      <c r="V136" s="3820"/>
      <c r="W136" s="3820"/>
      <c r="X136" s="3820"/>
      <c r="Y136" s="3820"/>
      <c r="Z136" s="3820"/>
      <c r="AA136" s="3820"/>
      <c r="AB136" s="3820"/>
      <c r="AC136" s="3820"/>
      <c r="AD136" s="3820"/>
      <c r="AE136" s="3820"/>
      <c r="AF136" s="3820"/>
      <c r="AG136" s="3820"/>
      <c r="AH136" s="3820"/>
      <c r="AI136" s="3820"/>
      <c r="AJ136" s="3820"/>
      <c r="AK136" s="3820"/>
      <c r="AL136" s="3820"/>
      <c r="AM136" s="3820"/>
      <c r="AN136" s="3820"/>
      <c r="AO136" s="3820"/>
      <c r="AP136" s="3820"/>
      <c r="AQ136" s="3820"/>
      <c r="AR136" s="3820"/>
      <c r="AS136" s="3820"/>
      <c r="AT136" s="3821"/>
    </row>
    <row r="137" spans="2:62" ht="12.75" customHeight="1" x14ac:dyDescent="0.15">
      <c r="C137" s="3819"/>
      <c r="D137" s="3820"/>
      <c r="E137" s="3820"/>
      <c r="F137" s="3820"/>
      <c r="G137" s="3820"/>
      <c r="H137" s="3820"/>
      <c r="I137" s="3820"/>
      <c r="J137" s="3820"/>
      <c r="K137" s="3820"/>
      <c r="L137" s="3820"/>
      <c r="M137" s="3820"/>
      <c r="N137" s="3820"/>
      <c r="O137" s="3820"/>
      <c r="P137" s="3820"/>
      <c r="Q137" s="3820"/>
      <c r="R137" s="3820"/>
      <c r="S137" s="3820"/>
      <c r="T137" s="3820"/>
      <c r="U137" s="3820"/>
      <c r="V137" s="3820"/>
      <c r="W137" s="3820"/>
      <c r="X137" s="3820"/>
      <c r="Y137" s="3820"/>
      <c r="Z137" s="3820"/>
      <c r="AA137" s="3820"/>
      <c r="AB137" s="3820"/>
      <c r="AC137" s="3820"/>
      <c r="AD137" s="3820"/>
      <c r="AE137" s="3820"/>
      <c r="AF137" s="3820"/>
      <c r="AG137" s="3820"/>
      <c r="AH137" s="3820"/>
      <c r="AI137" s="3820"/>
      <c r="AJ137" s="3820"/>
      <c r="AK137" s="3820"/>
      <c r="AL137" s="3820"/>
      <c r="AM137" s="3820"/>
      <c r="AN137" s="3820"/>
      <c r="AO137" s="3820"/>
      <c r="AP137" s="3820"/>
      <c r="AQ137" s="3820"/>
      <c r="AR137" s="3820"/>
      <c r="AS137" s="3820"/>
      <c r="AT137" s="3821"/>
    </row>
    <row r="138" spans="2:62" ht="12.75" customHeight="1" x14ac:dyDescent="0.15">
      <c r="C138" s="3819"/>
      <c r="D138" s="3820"/>
      <c r="E138" s="3820"/>
      <c r="F138" s="3820"/>
      <c r="G138" s="3820"/>
      <c r="H138" s="3820"/>
      <c r="I138" s="3820"/>
      <c r="J138" s="3820"/>
      <c r="K138" s="3820"/>
      <c r="L138" s="3820"/>
      <c r="M138" s="3820"/>
      <c r="N138" s="3820"/>
      <c r="O138" s="3820"/>
      <c r="P138" s="3820"/>
      <c r="Q138" s="3820"/>
      <c r="R138" s="3820"/>
      <c r="S138" s="3820"/>
      <c r="T138" s="3820"/>
      <c r="U138" s="3820"/>
      <c r="V138" s="3820"/>
      <c r="W138" s="3820"/>
      <c r="X138" s="3820"/>
      <c r="Y138" s="3820"/>
      <c r="Z138" s="3820"/>
      <c r="AA138" s="3820"/>
      <c r="AB138" s="3820"/>
      <c r="AC138" s="3820"/>
      <c r="AD138" s="3820"/>
      <c r="AE138" s="3820"/>
      <c r="AF138" s="3820"/>
      <c r="AG138" s="3820"/>
      <c r="AH138" s="3820"/>
      <c r="AI138" s="3820"/>
      <c r="AJ138" s="3820"/>
      <c r="AK138" s="3820"/>
      <c r="AL138" s="3820"/>
      <c r="AM138" s="3820"/>
      <c r="AN138" s="3820"/>
      <c r="AO138" s="3820"/>
      <c r="AP138" s="3820"/>
      <c r="AQ138" s="3820"/>
      <c r="AR138" s="3820"/>
      <c r="AS138" s="3820"/>
      <c r="AT138" s="3821"/>
    </row>
    <row r="139" spans="2:62" ht="12.75" customHeight="1" thickBot="1" x14ac:dyDescent="0.2">
      <c r="C139" s="3822"/>
      <c r="D139" s="3823"/>
      <c r="E139" s="3823"/>
      <c r="F139" s="3823"/>
      <c r="G139" s="3823"/>
      <c r="H139" s="3823"/>
      <c r="I139" s="3823"/>
      <c r="J139" s="3823"/>
      <c r="K139" s="3823"/>
      <c r="L139" s="3823"/>
      <c r="M139" s="3823"/>
      <c r="N139" s="3823"/>
      <c r="O139" s="3823"/>
      <c r="P139" s="3823"/>
      <c r="Q139" s="3823"/>
      <c r="R139" s="3823"/>
      <c r="S139" s="3823"/>
      <c r="T139" s="3823"/>
      <c r="U139" s="3823"/>
      <c r="V139" s="3823"/>
      <c r="W139" s="3823"/>
      <c r="X139" s="3823"/>
      <c r="Y139" s="3823"/>
      <c r="Z139" s="3823"/>
      <c r="AA139" s="3823"/>
      <c r="AB139" s="3823"/>
      <c r="AC139" s="3823"/>
      <c r="AD139" s="3823"/>
      <c r="AE139" s="3823"/>
      <c r="AF139" s="3823"/>
      <c r="AG139" s="3823"/>
      <c r="AH139" s="3823"/>
      <c r="AI139" s="3823"/>
      <c r="AJ139" s="3823"/>
      <c r="AK139" s="3823"/>
      <c r="AL139" s="3823"/>
      <c r="AM139" s="3823"/>
      <c r="AN139" s="3823"/>
      <c r="AO139" s="3823"/>
      <c r="AP139" s="3823"/>
      <c r="AQ139" s="3823"/>
      <c r="AR139" s="3823"/>
      <c r="AS139" s="3823"/>
      <c r="AT139" s="3824"/>
    </row>
    <row r="140" spans="2:62" ht="12" customHeight="1" x14ac:dyDescent="0.15">
      <c r="Y140" s="1371"/>
      <c r="Z140" s="1371"/>
      <c r="AA140" s="1371"/>
      <c r="AB140" s="1371"/>
      <c r="AC140" s="1371"/>
      <c r="AD140" s="1371"/>
      <c r="AE140" s="1371"/>
      <c r="AF140" s="1371"/>
      <c r="AG140" s="1371"/>
      <c r="AH140" s="1371"/>
      <c r="AI140" s="1371"/>
      <c r="AJ140" s="1371"/>
      <c r="AK140" s="1371"/>
      <c r="AL140" s="1371"/>
      <c r="AM140" s="1371"/>
      <c r="AN140" s="1371"/>
      <c r="AO140" s="1371"/>
      <c r="AP140" s="1371"/>
      <c r="AQ140" s="1371"/>
      <c r="AR140" s="1371"/>
      <c r="AS140" s="1371"/>
      <c r="AT140" s="1371"/>
      <c r="BE140" s="1359" t="s">
        <v>925</v>
      </c>
      <c r="BF140" s="1538" t="str">
        <f>IF(OR(BF78="レ",BH78="レ",BJ78="レ",BL78="レ"),"レ","")</f>
        <v/>
      </c>
      <c r="BG140" s="1532" t="str">
        <f>IF(BF140="レ","",IF(OR(BG78="レ",BI78="レ",BK78="レ",BM78="レ"),"レ",""))</f>
        <v/>
      </c>
    </row>
    <row r="141" spans="2:62" ht="12" customHeight="1" x14ac:dyDescent="0.15">
      <c r="AG141" s="1373"/>
      <c r="AH141" s="1373"/>
      <c r="BE141" s="1359" t="s">
        <v>924</v>
      </c>
      <c r="BF141" s="1532" t="str">
        <f>IF(OR(BF79="レ",BH79="レ",BJ79="レ",BL79="レ"),"レ","")</f>
        <v/>
      </c>
      <c r="BG141" s="1532" t="str">
        <f>IF(BG140="レ","レ",IF(BF141="レ","",IF(OR(BG79="レ",BI79="レ",BK79="レ",BM79="レ"),"レ","")))</f>
        <v/>
      </c>
    </row>
    <row r="142" spans="2:62" ht="12.75" customHeight="1" x14ac:dyDescent="0.15">
      <c r="B142" s="3710" t="s">
        <v>878</v>
      </c>
      <c r="C142" s="3710"/>
      <c r="D142" s="3710"/>
      <c r="E142" s="3710"/>
      <c r="F142" s="3710"/>
      <c r="G142" s="3710"/>
      <c r="H142" s="3710"/>
      <c r="I142" s="3710"/>
      <c r="J142" s="3710"/>
      <c r="K142" s="3710"/>
      <c r="L142" s="3710"/>
      <c r="M142" s="3710"/>
      <c r="N142" s="3710"/>
      <c r="O142" s="3710"/>
      <c r="P142" s="3710"/>
      <c r="Q142" s="3710"/>
      <c r="R142" s="3710"/>
      <c r="S142" s="3710"/>
      <c r="T142" s="3710"/>
      <c r="U142" s="3710"/>
      <c r="V142" s="3710"/>
      <c r="W142" s="3710"/>
      <c r="X142" s="3710"/>
      <c r="Y142" s="3710"/>
      <c r="Z142" s="3710"/>
      <c r="AA142" s="3710"/>
      <c r="AB142" s="3710"/>
      <c r="AC142" s="3710"/>
      <c r="AD142" s="3710"/>
      <c r="AE142" s="3710"/>
      <c r="AF142" s="3710"/>
      <c r="AG142" s="3710"/>
      <c r="AH142" s="3710"/>
      <c r="AI142" s="3710"/>
      <c r="AJ142" s="3710"/>
      <c r="AK142" s="3710"/>
      <c r="AL142" s="3710"/>
      <c r="AM142" s="3710"/>
      <c r="AN142" s="3710"/>
      <c r="AO142" s="3710"/>
      <c r="AP142" s="3710"/>
      <c r="AQ142" s="3710"/>
      <c r="AR142" s="3710"/>
      <c r="AS142" s="3710"/>
      <c r="AT142" s="3710"/>
      <c r="AU142" s="3710"/>
      <c r="AV142" s="1372"/>
      <c r="BE142" s="1359" t="s">
        <v>923</v>
      </c>
      <c r="BF142" s="1532" t="str">
        <f>IF(OR(BG142="レ",BF143="レ"),"",IF(OR(BF80="レ",BH80="レ",BJ80="レ",BL80="レ"),"レ",""))</f>
        <v/>
      </c>
      <c r="BG142" s="1532" t="str">
        <f>IF(OR(BG80="レ",BI80="レ",BK80="レ",BM80="レ"),"レ","")</f>
        <v/>
      </c>
    </row>
    <row r="143" spans="2:62" ht="12.75" customHeight="1" x14ac:dyDescent="0.15">
      <c r="B143" s="1359" t="s">
        <v>877</v>
      </c>
      <c r="AG143" s="1373"/>
      <c r="AH143" s="1373"/>
      <c r="BE143" s="1556" t="s">
        <v>922</v>
      </c>
      <c r="BF143" s="1532" t="str">
        <f>IF(BG142="レ","",IF(OR(BF90="レ",BH90="レ",BJ90="レ",BL90="レ"),"レ",""))</f>
        <v/>
      </c>
      <c r="BG143" s="1539" t="str">
        <f>IF(COUNTIF(BG95:BG95,0),SMALL($BG$94:$BJ$94,1),IF(COUNTIF(BG95:BG95,1),SMALL($BG$94:$BJ$94,2),IF(COUNTIF(BG95:BG95,2),SMALL($BG$94:$BJ$94,3),IF(COUNTIF(BG95:BG95,3),SMALL($BG$94:$BJ$94,4),""))))</f>
        <v/>
      </c>
      <c r="BH143" s="1540" t="str">
        <f>IF(BG142="レ","",IF((BG143&gt;9999),TEXT(LEFT(BG143,2),0),TEXT(LEFT(BG143,1),0)))</f>
        <v/>
      </c>
      <c r="BI143" s="1540" t="str">
        <f>IF(BG142="レ","",TEXT(RIGHT(BG143,2),"0"))</f>
        <v/>
      </c>
      <c r="BJ143" s="1532" t="str">
        <f>IF(Q90="レ","令和","")</f>
        <v/>
      </c>
    </row>
    <row r="144" spans="2:62" ht="7.5" customHeight="1" x14ac:dyDescent="0.15"/>
    <row r="145" spans="2:45" ht="7.5" customHeight="1" x14ac:dyDescent="0.15"/>
    <row r="146" spans="2:45" ht="12.75" customHeight="1" x14ac:dyDescent="0.15">
      <c r="B146" s="1359" t="s">
        <v>876</v>
      </c>
    </row>
    <row r="147" spans="2:45" ht="12.75" customHeight="1" x14ac:dyDescent="0.15">
      <c r="C147" s="1359" t="s">
        <v>875</v>
      </c>
      <c r="M147" s="1359" t="s">
        <v>89</v>
      </c>
      <c r="P147" s="3720">
        <f>'＜入力不要＞報告書'!$P$101</f>
        <v>0</v>
      </c>
      <c r="Q147" s="3720"/>
      <c r="R147" s="1359" t="s">
        <v>54</v>
      </c>
      <c r="U147" s="1359" t="s">
        <v>88</v>
      </c>
      <c r="X147" s="3730" t="str">
        <f>'＜入力不要＞報告書'!$X$101</f>
        <v/>
      </c>
      <c r="Y147" s="3730"/>
      <c r="Z147" s="1359" t="s">
        <v>54</v>
      </c>
    </row>
    <row r="148" spans="2:45" ht="12.75" customHeight="1" x14ac:dyDescent="0.15">
      <c r="C148" s="1359" t="s">
        <v>874</v>
      </c>
      <c r="M148" s="3815" t="str">
        <f>'＜入力不要＞報告書'!$M$102</f>
        <v/>
      </c>
      <c r="N148" s="3815"/>
      <c r="O148" s="3815"/>
      <c r="P148" s="3815"/>
      <c r="Q148" s="3815"/>
      <c r="R148" s="3815"/>
      <c r="S148" s="3815"/>
      <c r="T148" s="3815"/>
      <c r="U148" s="1359" t="s">
        <v>84</v>
      </c>
    </row>
    <row r="149" spans="2:45" ht="12.75" customHeight="1" x14ac:dyDescent="0.15">
      <c r="C149" s="1359" t="s">
        <v>873</v>
      </c>
      <c r="M149" s="3815" t="str">
        <f>'＜入力不要＞報告書'!$M$103</f>
        <v/>
      </c>
      <c r="N149" s="3815"/>
      <c r="O149" s="3815"/>
      <c r="P149" s="3815"/>
      <c r="Q149" s="3815"/>
      <c r="R149" s="3815"/>
      <c r="S149" s="3815"/>
      <c r="T149" s="3815"/>
      <c r="U149" s="1359" t="s">
        <v>84</v>
      </c>
      <c r="W149" s="1551"/>
      <c r="X149" s="1551"/>
      <c r="Y149" s="1551"/>
      <c r="Z149" s="1551"/>
      <c r="AA149" s="1551"/>
      <c r="AB149" s="1551"/>
      <c r="AC149" s="1551"/>
      <c r="AD149" s="1551"/>
      <c r="AE149" s="1551"/>
      <c r="AF149" s="1551"/>
    </row>
    <row r="150" spans="2:45" ht="12.75" customHeight="1" x14ac:dyDescent="0.15">
      <c r="C150" s="1359" t="s">
        <v>872</v>
      </c>
      <c r="O150" s="1533" t="str">
        <f>'＜入力不要＞報告書'!$O$104</f>
        <v>レ</v>
      </c>
      <c r="P150" s="1359" t="s">
        <v>871</v>
      </c>
      <c r="V150" s="1533" t="str">
        <f>'＜入力不要＞報告書'!$V$104</f>
        <v>レ</v>
      </c>
      <c r="W150" s="1359" t="s">
        <v>870</v>
      </c>
      <c r="AC150" s="1533" t="str">
        <f>'＜入力不要＞報告書'!$AC$104</f>
        <v>レ</v>
      </c>
      <c r="AD150" s="1359" t="s">
        <v>869</v>
      </c>
    </row>
    <row r="151" spans="2:45" ht="12.75" customHeight="1" x14ac:dyDescent="0.15">
      <c r="O151" s="1533" t="str">
        <f>'＜入力不要＞報告書'!$O$105</f>
        <v/>
      </c>
      <c r="P151" s="1359" t="s">
        <v>868</v>
      </c>
    </row>
    <row r="152" spans="2:45" ht="12" hidden="1" customHeight="1" x14ac:dyDescent="0.15">
      <c r="N152" s="1554"/>
    </row>
    <row r="153" spans="2:45" ht="12" hidden="1" customHeight="1" x14ac:dyDescent="0.15">
      <c r="N153" s="1554"/>
    </row>
    <row r="154" spans="2:45" ht="12" hidden="1" customHeight="1" x14ac:dyDescent="0.15">
      <c r="N154" s="1554"/>
    </row>
    <row r="155" spans="2:45" ht="7.5" customHeight="1" x14ac:dyDescent="0.15"/>
    <row r="156" spans="2:45" ht="7.5" customHeight="1" x14ac:dyDescent="0.15"/>
    <row r="157" spans="2:45" ht="12.75" customHeight="1" x14ac:dyDescent="0.15">
      <c r="B157" s="1359" t="s">
        <v>867</v>
      </c>
    </row>
    <row r="158" spans="2:45" ht="12.75" customHeight="1" x14ac:dyDescent="0.15">
      <c r="C158" s="1359" t="s">
        <v>866</v>
      </c>
      <c r="Q158" s="3812"/>
      <c r="R158" s="3812"/>
      <c r="S158" s="1551"/>
      <c r="T158" s="3713">
        <f>'＜入力不要＞報告書'!T112</f>
        <v>0</v>
      </c>
      <c r="U158" s="3713"/>
      <c r="V158" s="3720">
        <f>'＜入力不要＞報告書'!V112</f>
        <v>0</v>
      </c>
      <c r="W158" s="3720"/>
      <c r="X158" s="1551" t="s">
        <v>2</v>
      </c>
      <c r="Y158" s="3720">
        <f>'＜入力不要＞報告書'!Y112</f>
        <v>0</v>
      </c>
      <c r="Z158" s="3720"/>
      <c r="AA158" s="1551" t="s">
        <v>81</v>
      </c>
      <c r="AB158" s="3720">
        <f>'＜入力不要＞報告書'!$AB$112</f>
        <v>0</v>
      </c>
      <c r="AC158" s="3720"/>
      <c r="AD158" s="1359" t="s">
        <v>863</v>
      </c>
      <c r="AF158" s="1556" t="s">
        <v>25</v>
      </c>
      <c r="AG158" s="3720">
        <f>'＜入力不要＞報告書'!$AG$112</f>
        <v>0</v>
      </c>
      <c r="AH158" s="3720"/>
      <c r="AI158" s="3720"/>
      <c r="AJ158" s="3720"/>
      <c r="AK158" s="3720"/>
      <c r="AL158" s="3720"/>
      <c r="AM158" s="3720"/>
      <c r="AN158" s="3720"/>
      <c r="AO158" s="1359" t="s">
        <v>24</v>
      </c>
    </row>
    <row r="159" spans="2:45" ht="12.75" customHeight="1" x14ac:dyDescent="0.15">
      <c r="C159" s="1359" t="s">
        <v>865</v>
      </c>
      <c r="Q159" s="1533" t="str">
        <f>'＜入力不要＞報告書'!$Q$113</f>
        <v/>
      </c>
      <c r="R159" s="1359" t="s">
        <v>6402</v>
      </c>
      <c r="W159" s="1533" t="str">
        <f>'＜入力不要＞報告書'!$W$113</f>
        <v/>
      </c>
      <c r="X159" s="3813" t="s">
        <v>1859</v>
      </c>
      <c r="Y159" s="3814"/>
      <c r="Z159" s="3814"/>
      <c r="AA159" s="3814"/>
      <c r="AB159" s="3814"/>
      <c r="AC159" s="3814"/>
      <c r="AD159" s="3814"/>
      <c r="AE159" s="3814"/>
      <c r="AF159" s="1559" t="s">
        <v>798</v>
      </c>
      <c r="AG159" s="3720">
        <f>'＜入力不要＞報告書'!$AG$113</f>
        <v>0</v>
      </c>
      <c r="AH159" s="3720"/>
      <c r="AI159" s="3720"/>
      <c r="AJ159" s="3720"/>
      <c r="AK159" s="3720"/>
      <c r="AL159" s="3720"/>
      <c r="AM159" s="3720"/>
      <c r="AN159" s="3720"/>
      <c r="AO159" s="3720"/>
      <c r="AP159" s="3720"/>
      <c r="AQ159" s="3720"/>
      <c r="AR159" s="1374" t="s">
        <v>5980</v>
      </c>
      <c r="AS159" s="1557"/>
    </row>
    <row r="160" spans="2:45" ht="12.75" customHeight="1" x14ac:dyDescent="0.15">
      <c r="C160" s="1359" t="s">
        <v>864</v>
      </c>
      <c r="Q160" s="3812"/>
      <c r="R160" s="3812"/>
      <c r="S160" s="1551"/>
      <c r="T160" s="3713">
        <f>'＜入力不要＞報告書'!$T$114</f>
        <v>0</v>
      </c>
      <c r="U160" s="3713"/>
      <c r="V160" s="3720">
        <f>'＜入力不要＞報告書'!$V$114</f>
        <v>0</v>
      </c>
      <c r="W160" s="3720"/>
      <c r="X160" s="1551" t="s">
        <v>2</v>
      </c>
      <c r="Y160" s="3720">
        <f>'＜入力不要＞報告書'!$Y$114</f>
        <v>0</v>
      </c>
      <c r="Z160" s="3720"/>
      <c r="AA160" s="1551" t="s">
        <v>81</v>
      </c>
      <c r="AB160" s="3720">
        <f>'＜入力不要＞報告書'!$AB$114</f>
        <v>0</v>
      </c>
      <c r="AC160" s="3720"/>
      <c r="AD160" s="1359" t="s">
        <v>863</v>
      </c>
      <c r="AF160" s="1556" t="s">
        <v>25</v>
      </c>
      <c r="AG160" s="3720">
        <f>'＜入力不要＞報告書'!$AG$114</f>
        <v>0</v>
      </c>
      <c r="AH160" s="3720"/>
      <c r="AI160" s="3720"/>
      <c r="AJ160" s="3720"/>
      <c r="AK160" s="3720"/>
      <c r="AL160" s="3720"/>
      <c r="AM160" s="3720"/>
      <c r="AN160" s="3720"/>
      <c r="AO160" s="1359" t="s">
        <v>24</v>
      </c>
    </row>
    <row r="161" spans="2:45" ht="12.75" customHeight="1" x14ac:dyDescent="0.15">
      <c r="C161" s="1359" t="s">
        <v>862</v>
      </c>
      <c r="Q161" s="1533" t="str">
        <f>'＜入力不要＞報告書'!$Q$115</f>
        <v/>
      </c>
      <c r="R161" s="1359" t="s">
        <v>6402</v>
      </c>
      <c r="W161" s="1533" t="str">
        <f>'＜入力不要＞報告書'!$W$115</f>
        <v/>
      </c>
      <c r="X161" s="3727" t="s">
        <v>1859</v>
      </c>
      <c r="Y161" s="3728"/>
      <c r="Z161" s="3728"/>
      <c r="AA161" s="3728"/>
      <c r="AB161" s="3728"/>
      <c r="AC161" s="3728"/>
      <c r="AD161" s="3728"/>
      <c r="AE161" s="3728"/>
      <c r="AF161" s="1559" t="s">
        <v>798</v>
      </c>
      <c r="AG161" s="3720">
        <f>'＜入力不要＞報告書'!$AG$115</f>
        <v>0</v>
      </c>
      <c r="AH161" s="3720"/>
      <c r="AI161" s="3720"/>
      <c r="AJ161" s="3720"/>
      <c r="AK161" s="3720"/>
      <c r="AL161" s="3720"/>
      <c r="AM161" s="3720"/>
      <c r="AN161" s="3720"/>
      <c r="AO161" s="3720"/>
      <c r="AP161" s="3720"/>
      <c r="AQ161" s="3720"/>
      <c r="AR161" s="1374" t="s">
        <v>5981</v>
      </c>
      <c r="AS161" s="1557"/>
    </row>
    <row r="162" spans="2:45" ht="12" hidden="1" customHeight="1" x14ac:dyDescent="0.15">
      <c r="O162" s="1554"/>
      <c r="U162" s="1554"/>
      <c r="AF162" s="1555"/>
      <c r="AG162" s="1555"/>
      <c r="AH162" s="1555"/>
      <c r="AI162" s="1555"/>
      <c r="AJ162" s="1555"/>
      <c r="AK162" s="1555"/>
      <c r="AL162" s="1555"/>
      <c r="AM162" s="1555"/>
      <c r="AN162" s="1555"/>
    </row>
    <row r="163" spans="2:45" ht="12" hidden="1" customHeight="1" x14ac:dyDescent="0.15">
      <c r="O163" s="1554"/>
      <c r="U163" s="1554"/>
      <c r="AF163" s="1555"/>
      <c r="AG163" s="1555"/>
      <c r="AH163" s="1555"/>
      <c r="AI163" s="1555"/>
      <c r="AJ163" s="1555"/>
      <c r="AK163" s="1555"/>
      <c r="AL163" s="1555"/>
      <c r="AM163" s="1555"/>
      <c r="AN163" s="1555"/>
    </row>
    <row r="164" spans="2:45" ht="12" hidden="1" customHeight="1" x14ac:dyDescent="0.15">
      <c r="O164" s="1554"/>
      <c r="U164" s="1554"/>
      <c r="AF164" s="1555"/>
      <c r="AG164" s="1555"/>
      <c r="AH164" s="1555"/>
      <c r="AI164" s="1555"/>
      <c r="AJ164" s="1555"/>
      <c r="AK164" s="1555"/>
      <c r="AL164" s="1555"/>
      <c r="AM164" s="1555"/>
      <c r="AN164" s="1555"/>
    </row>
    <row r="165" spans="2:45" ht="7.5" customHeight="1" x14ac:dyDescent="0.15"/>
    <row r="166" spans="2:45" ht="7.5" customHeight="1" x14ac:dyDescent="0.15"/>
    <row r="167" spans="2:45" ht="12.75" customHeight="1" x14ac:dyDescent="0.15">
      <c r="B167" s="1359" t="s">
        <v>861</v>
      </c>
    </row>
    <row r="168" spans="2:45" ht="12.75" customHeight="1" x14ac:dyDescent="0.15">
      <c r="C168" s="1359" t="s">
        <v>860</v>
      </c>
      <c r="P168" s="3713" t="str">
        <f>'＜入力不要＞報告書'!$P$122</f>
        <v/>
      </c>
      <c r="Q168" s="3713"/>
      <c r="R168" s="3720">
        <f>'＜入力不要＞報告書'!$R$122</f>
        <v>0</v>
      </c>
      <c r="S168" s="3720"/>
      <c r="T168" s="1551" t="s">
        <v>2</v>
      </c>
      <c r="U168" s="3720">
        <f>'＜入力不要＞報告書'!$U$122</f>
        <v>0</v>
      </c>
      <c r="V168" s="3720"/>
      <c r="W168" s="1551" t="s">
        <v>81</v>
      </c>
      <c r="X168" s="3720">
        <f>'＜入力不要＞報告書'!$X$122</f>
        <v>0</v>
      </c>
      <c r="Y168" s="3720"/>
      <c r="Z168" s="1359" t="s">
        <v>859</v>
      </c>
    </row>
    <row r="169" spans="2:45" ht="12.75" customHeight="1" x14ac:dyDescent="0.15">
      <c r="C169" s="1359" t="s">
        <v>858</v>
      </c>
      <c r="L169" s="1533" t="str">
        <f>'＜入力不要＞報告書'!$L$123</f>
        <v/>
      </c>
      <c r="M169" s="1359" t="s">
        <v>857</v>
      </c>
      <c r="P169" s="3713">
        <f>'＜入力不要＞報告書'!$P$123</f>
        <v>0</v>
      </c>
      <c r="Q169" s="3713"/>
      <c r="R169" s="3720">
        <f>'＜入力不要＞報告書'!$R$123</f>
        <v>0</v>
      </c>
      <c r="S169" s="3720"/>
      <c r="T169" s="1551" t="s">
        <v>2</v>
      </c>
      <c r="U169" s="3720">
        <f>'＜入力不要＞報告書'!$U$123</f>
        <v>0</v>
      </c>
      <c r="V169" s="3720"/>
      <c r="W169" s="1551" t="s">
        <v>81</v>
      </c>
      <c r="X169" s="3720">
        <f>'＜入力不要＞報告書'!$X$123</f>
        <v>0</v>
      </c>
      <c r="Y169" s="3720"/>
      <c r="Z169" s="1359" t="s">
        <v>856</v>
      </c>
      <c r="AE169" s="1533" t="str">
        <f>'＜入力不要＞報告書'!$AE$123</f>
        <v/>
      </c>
      <c r="AF169" s="1359" t="s">
        <v>642</v>
      </c>
    </row>
    <row r="170" spans="2:45" ht="12.75" customHeight="1" x14ac:dyDescent="0.15">
      <c r="C170" s="1359" t="s">
        <v>855</v>
      </c>
      <c r="U170" s="1533" t="str">
        <f>'＜入力不要＞報告書'!$U$124</f>
        <v/>
      </c>
      <c r="V170" s="1359" t="s">
        <v>647</v>
      </c>
      <c r="X170" s="1533" t="str">
        <f>'＜入力不要＞報告書'!$X$124</f>
        <v/>
      </c>
      <c r="Y170" s="1359" t="s">
        <v>765</v>
      </c>
    </row>
    <row r="171" spans="2:45" ht="12" hidden="1" customHeight="1" x14ac:dyDescent="0.15"/>
    <row r="172" spans="2:45" ht="12" hidden="1" customHeight="1" x14ac:dyDescent="0.15"/>
    <row r="173" spans="2:45" ht="12" hidden="1" customHeight="1" x14ac:dyDescent="0.15"/>
    <row r="174" spans="2:45" ht="7.5" customHeight="1" x14ac:dyDescent="0.15"/>
    <row r="175" spans="2:45" ht="7.5" customHeight="1" x14ac:dyDescent="0.15"/>
    <row r="176" spans="2:45" ht="12.75" customHeight="1" x14ac:dyDescent="0.15">
      <c r="B176" s="1359" t="s">
        <v>854</v>
      </c>
    </row>
    <row r="177" spans="2:46" ht="12.75" customHeight="1" x14ac:dyDescent="0.15">
      <c r="B177" s="1359" t="s">
        <v>812</v>
      </c>
    </row>
    <row r="178" spans="2:46" ht="12.75" customHeight="1" x14ac:dyDescent="0.15">
      <c r="C178" s="1359" t="s">
        <v>806</v>
      </c>
      <c r="J178" s="1556" t="s">
        <v>798</v>
      </c>
      <c r="K178" s="3720" t="str">
        <f>'＜入力不要＞報告書'!$K$132</f>
        <v/>
      </c>
      <c r="L178" s="3720"/>
      <c r="M178" s="1359" t="s">
        <v>805</v>
      </c>
      <c r="W178" s="1359" t="s">
        <v>4</v>
      </c>
      <c r="X178" s="3720" t="str">
        <f>'＜入力不要＞報告書'!$X$132</f>
        <v/>
      </c>
      <c r="Y178" s="3720"/>
      <c r="Z178" s="3720"/>
      <c r="AA178" s="3720"/>
      <c r="AB178" s="3720"/>
      <c r="AC178" s="3720"/>
      <c r="AD178" s="3731" t="s">
        <v>810</v>
      </c>
      <c r="AE178" s="3799"/>
      <c r="AF178" s="3799"/>
      <c r="AG178" s="3799"/>
      <c r="AH178" s="3720" t="str">
        <f>'＜入力不要＞報告書'!$AH$132</f>
        <v/>
      </c>
      <c r="AI178" s="3720"/>
      <c r="AJ178" s="3720"/>
      <c r="AK178" s="3720"/>
      <c r="AL178" s="3720"/>
      <c r="AM178" s="3720"/>
      <c r="AN178" s="3720"/>
      <c r="AO178" s="1359" t="s">
        <v>24</v>
      </c>
    </row>
    <row r="179" spans="2:46" ht="12.75" customHeight="1" x14ac:dyDescent="0.15">
      <c r="J179" s="1359" t="s">
        <v>803</v>
      </c>
      <c r="AG179" s="1556" t="s">
        <v>25</v>
      </c>
      <c r="AH179" s="3720" t="str">
        <f>'＜入力不要＞報告書'!$AH$133</f>
        <v/>
      </c>
      <c r="AI179" s="3720"/>
      <c r="AJ179" s="3720"/>
      <c r="AK179" s="3720"/>
      <c r="AL179" s="3720"/>
      <c r="AM179" s="3720"/>
      <c r="AN179" s="3720"/>
      <c r="AO179" s="1359" t="s">
        <v>24</v>
      </c>
    </row>
    <row r="180" spans="2:46" ht="12.75" hidden="1" customHeight="1" x14ac:dyDescent="0.15">
      <c r="J180" s="1359" t="s">
        <v>802</v>
      </c>
      <c r="AG180" s="1556" t="s">
        <v>25</v>
      </c>
      <c r="AH180" s="3730" t="e">
        <f>IF(報告書_換気_要是正の指摘あり="","",IF('＜入力不要＞報告書'!#REF!="","",'＜入力不要＞報告書'!#REF!))</f>
        <v>#NAME?</v>
      </c>
      <c r="AI180" s="3730"/>
      <c r="AJ180" s="3730"/>
      <c r="AK180" s="3730"/>
      <c r="AL180" s="3730"/>
      <c r="AM180" s="3730"/>
      <c r="AN180" s="3730"/>
      <c r="AO180" s="1359" t="s">
        <v>24</v>
      </c>
    </row>
    <row r="181" spans="2:46" ht="12.75" customHeight="1" x14ac:dyDescent="0.15">
      <c r="C181" s="1359" t="s">
        <v>801</v>
      </c>
      <c r="N181" s="3701" t="str">
        <f>'＜入力不要＞報告書'!$N$135</f>
        <v/>
      </c>
      <c r="O181" s="3701"/>
      <c r="P181" s="3701"/>
      <c r="Q181" s="3701"/>
      <c r="R181" s="3701"/>
      <c r="S181" s="3701"/>
      <c r="T181" s="3701"/>
      <c r="U181" s="3701"/>
      <c r="V181" s="3701"/>
      <c r="W181" s="3701"/>
      <c r="X181" s="3701"/>
      <c r="Y181" s="3701"/>
      <c r="Z181" s="3701"/>
      <c r="AA181" s="3701"/>
      <c r="AB181" s="3701"/>
      <c r="AC181" s="3701"/>
      <c r="AD181" s="3701"/>
      <c r="AE181" s="3701"/>
      <c r="AF181" s="3701"/>
      <c r="AG181" s="3701"/>
      <c r="AH181" s="3701"/>
      <c r="AI181" s="3701"/>
      <c r="AJ181" s="3701"/>
      <c r="AK181" s="3701"/>
      <c r="AL181" s="3701"/>
      <c r="AM181" s="3701"/>
      <c r="AN181" s="3701"/>
      <c r="AO181" s="3701"/>
      <c r="AP181" s="3701"/>
      <c r="AQ181" s="3701"/>
      <c r="AR181" s="3701"/>
      <c r="AS181" s="3701"/>
      <c r="AT181" s="3701"/>
    </row>
    <row r="182" spans="2:46" ht="12.75" customHeight="1" x14ac:dyDescent="0.15">
      <c r="C182" s="1359" t="s">
        <v>800</v>
      </c>
      <c r="N182" s="3701">
        <f>'＜入力不要＞報告書'!$N$136</f>
        <v>0</v>
      </c>
      <c r="O182" s="3701"/>
      <c r="P182" s="3701"/>
      <c r="Q182" s="3701"/>
      <c r="R182" s="3701"/>
      <c r="S182" s="3701"/>
      <c r="T182" s="3701"/>
      <c r="U182" s="3701"/>
      <c r="V182" s="3701"/>
      <c r="W182" s="3701"/>
      <c r="X182" s="3701"/>
      <c r="Y182" s="3701"/>
      <c r="Z182" s="3701"/>
      <c r="AA182" s="3701"/>
      <c r="AB182" s="3701"/>
      <c r="AC182" s="3701"/>
      <c r="AD182" s="3701"/>
      <c r="AE182" s="3701"/>
      <c r="AF182" s="3701"/>
      <c r="AG182" s="3701"/>
      <c r="AH182" s="3701"/>
      <c r="AI182" s="3701"/>
      <c r="AJ182" s="3701"/>
      <c r="AK182" s="3701"/>
      <c r="AL182" s="3701"/>
      <c r="AM182" s="3701"/>
      <c r="AN182" s="3701"/>
      <c r="AO182" s="3701"/>
      <c r="AP182" s="3701"/>
      <c r="AQ182" s="3701"/>
      <c r="AR182" s="3701"/>
      <c r="AS182" s="3701"/>
      <c r="AT182" s="3701"/>
    </row>
    <row r="183" spans="2:46" ht="12.75" customHeight="1" x14ac:dyDescent="0.15">
      <c r="C183" s="1359" t="s">
        <v>799</v>
      </c>
      <c r="N183" s="3701">
        <f>'＜入力不要＞報告書'!$N$137</f>
        <v>0</v>
      </c>
      <c r="O183" s="3701"/>
      <c r="P183" s="3701"/>
      <c r="Q183" s="3701"/>
      <c r="R183" s="3701"/>
      <c r="S183" s="3701"/>
      <c r="T183" s="3701"/>
      <c r="U183" s="3701"/>
      <c r="V183" s="3701"/>
      <c r="W183" s="3701"/>
      <c r="X183" s="3701"/>
      <c r="Y183" s="3701"/>
      <c r="Z183" s="3701"/>
      <c r="AA183" s="3701"/>
      <c r="AB183" s="3701"/>
      <c r="AC183" s="3701"/>
      <c r="AD183" s="3701"/>
      <c r="AE183" s="3701"/>
      <c r="AF183" s="3701"/>
      <c r="AG183" s="3701"/>
      <c r="AH183" s="3701"/>
      <c r="AI183" s="3701"/>
      <c r="AJ183" s="3701"/>
      <c r="AK183" s="3701"/>
      <c r="AL183" s="3701"/>
      <c r="AM183" s="3701"/>
      <c r="AN183" s="3701"/>
      <c r="AO183" s="3701"/>
      <c r="AP183" s="3701"/>
      <c r="AQ183" s="3701"/>
      <c r="AR183" s="3701"/>
      <c r="AS183" s="3701"/>
      <c r="AT183" s="3701"/>
    </row>
    <row r="184" spans="2:46" ht="12.75" customHeight="1" x14ac:dyDescent="0.15">
      <c r="J184" s="1556" t="s">
        <v>798</v>
      </c>
      <c r="K184" s="3720" t="str">
        <f>'＜入力不要＞報告書'!$K$138</f>
        <v/>
      </c>
      <c r="L184" s="3720"/>
      <c r="M184" s="1359" t="s">
        <v>797</v>
      </c>
      <c r="V184" s="1556"/>
      <c r="W184" s="1359" t="s">
        <v>4</v>
      </c>
      <c r="X184" s="3720" t="str">
        <f>'＜入力不要＞報告書'!$X$138</f>
        <v/>
      </c>
      <c r="Y184" s="3720"/>
      <c r="Z184" s="3720"/>
      <c r="AA184" s="3720"/>
      <c r="AB184" s="3731" t="s">
        <v>808</v>
      </c>
      <c r="AC184" s="3799"/>
      <c r="AD184" s="3799"/>
      <c r="AE184" s="3799"/>
      <c r="AF184" s="3799"/>
      <c r="AG184" s="3799"/>
      <c r="AH184" s="3720" t="str">
        <f>'＜入力不要＞報告書'!$AH$138</f>
        <v/>
      </c>
      <c r="AI184" s="3720"/>
      <c r="AJ184" s="3720"/>
      <c r="AK184" s="3720"/>
      <c r="AL184" s="3720"/>
      <c r="AM184" s="3720"/>
      <c r="AN184" s="3720"/>
      <c r="AO184" s="1359" t="s">
        <v>24</v>
      </c>
    </row>
    <row r="185" spans="2:46" ht="12.75" customHeight="1" x14ac:dyDescent="0.15">
      <c r="C185" s="1359" t="s">
        <v>795</v>
      </c>
      <c r="N185" s="3726" t="str">
        <f>'＜入力不要＞報告書'!$N$139</f>
        <v/>
      </c>
      <c r="O185" s="3726"/>
      <c r="P185" s="3726"/>
      <c r="Q185" s="3726"/>
      <c r="R185" s="3726"/>
      <c r="S185" s="3726"/>
      <c r="T185" s="3726"/>
      <c r="U185" s="3726"/>
      <c r="V185" s="3726"/>
      <c r="W185" s="1367"/>
      <c r="X185" s="1367"/>
      <c r="Y185" s="1367"/>
      <c r="Z185" s="1367"/>
      <c r="AA185" s="1367"/>
      <c r="AB185" s="1367"/>
      <c r="AC185" s="1367"/>
      <c r="AD185" s="1367"/>
      <c r="AE185" s="1367"/>
      <c r="AF185" s="1367"/>
      <c r="AG185" s="1367"/>
      <c r="AH185" s="1367"/>
      <c r="AI185" s="1367"/>
      <c r="AJ185" s="1367"/>
      <c r="AK185" s="1367"/>
      <c r="AL185" s="1367"/>
      <c r="AM185" s="1367"/>
      <c r="AN185" s="1367"/>
      <c r="AO185" s="1367"/>
      <c r="AP185" s="1558"/>
    </row>
    <row r="186" spans="2:46" ht="12.75" customHeight="1" x14ac:dyDescent="0.15">
      <c r="C186" s="1359" t="s">
        <v>794</v>
      </c>
      <c r="N186" s="3701">
        <f>'＜入力不要＞報告書'!$N$140</f>
        <v>0</v>
      </c>
      <c r="O186" s="3701"/>
      <c r="P186" s="3701"/>
      <c r="Q186" s="3701"/>
      <c r="R186" s="3701"/>
      <c r="S186" s="3701"/>
      <c r="T186" s="3701"/>
      <c r="U186" s="3701"/>
      <c r="V186" s="3701"/>
      <c r="W186" s="3701"/>
      <c r="X186" s="3701"/>
      <c r="Y186" s="3701"/>
      <c r="Z186" s="3701"/>
      <c r="AA186" s="3701"/>
      <c r="AB186" s="3701"/>
      <c r="AC186" s="3701"/>
      <c r="AD186" s="3701"/>
      <c r="AE186" s="3701"/>
      <c r="AF186" s="3701"/>
      <c r="AG186" s="3701"/>
      <c r="AH186" s="3701"/>
      <c r="AI186" s="3701"/>
      <c r="AJ186" s="3701"/>
      <c r="AK186" s="3701"/>
      <c r="AL186" s="3701"/>
      <c r="AM186" s="3701"/>
      <c r="AN186" s="3701"/>
      <c r="AO186" s="3701"/>
      <c r="AP186" s="3701"/>
      <c r="AQ186" s="3701"/>
      <c r="AR186" s="3701"/>
      <c r="AS186" s="3701"/>
      <c r="AT186" s="3701"/>
    </row>
    <row r="187" spans="2:46" ht="12.75" customHeight="1" x14ac:dyDescent="0.15">
      <c r="C187" s="1359" t="s">
        <v>793</v>
      </c>
      <c r="N187" s="3825" t="str">
        <f>'＜入力不要＞報告書'!$N$141</f>
        <v/>
      </c>
      <c r="O187" s="3825"/>
      <c r="P187" s="3825"/>
      <c r="Q187" s="3825"/>
      <c r="R187" s="3825"/>
      <c r="S187" s="3825"/>
      <c r="T187" s="3825"/>
      <c r="U187" s="3825"/>
      <c r="V187" s="3825"/>
      <c r="W187" s="3825"/>
      <c r="X187" s="3825"/>
      <c r="Y187" s="3825"/>
      <c r="Z187" s="3825"/>
      <c r="AA187" s="3825"/>
      <c r="AB187" s="3825"/>
      <c r="AC187" s="3825"/>
      <c r="AD187" s="3825"/>
      <c r="AE187" s="1376"/>
      <c r="AF187" s="1376"/>
      <c r="AG187" s="1376"/>
      <c r="AH187" s="1376"/>
      <c r="AI187" s="1376"/>
      <c r="AJ187" s="1376"/>
      <c r="AK187" s="1376"/>
      <c r="AL187" s="1376"/>
      <c r="AM187" s="1376"/>
      <c r="AN187" s="1376"/>
      <c r="AO187" s="1376"/>
      <c r="AP187" s="1377"/>
    </row>
    <row r="188" spans="2:46" ht="12.75" customHeight="1" x14ac:dyDescent="0.15">
      <c r="B188" s="1359" t="s">
        <v>811</v>
      </c>
    </row>
    <row r="189" spans="2:46" ht="12.75" customHeight="1" x14ac:dyDescent="0.15">
      <c r="C189" s="1359" t="s">
        <v>806</v>
      </c>
      <c r="J189" s="1556" t="s">
        <v>798</v>
      </c>
      <c r="K189" s="3720" t="str">
        <f>'＜入力不要＞報告書'!$K$143</f>
        <v/>
      </c>
      <c r="L189" s="3720"/>
      <c r="M189" s="1359" t="s">
        <v>805</v>
      </c>
      <c r="V189" s="1556"/>
      <c r="W189" s="1359" t="s">
        <v>4</v>
      </c>
      <c r="X189" s="3720" t="str">
        <f>'＜入力不要＞報告書'!$X$143</f>
        <v/>
      </c>
      <c r="Y189" s="3720"/>
      <c r="Z189" s="3720"/>
      <c r="AA189" s="3720"/>
      <c r="AB189" s="3720"/>
      <c r="AC189" s="3720"/>
      <c r="AD189" s="3731" t="s">
        <v>810</v>
      </c>
      <c r="AE189" s="3799"/>
      <c r="AF189" s="3799"/>
      <c r="AG189" s="3799"/>
      <c r="AH189" s="3720" t="str">
        <f>'＜入力不要＞報告書'!$AH$143</f>
        <v/>
      </c>
      <c r="AI189" s="3720"/>
      <c r="AJ189" s="3720"/>
      <c r="AK189" s="3720"/>
      <c r="AL189" s="3720"/>
      <c r="AM189" s="3720"/>
      <c r="AN189" s="3720"/>
      <c r="AO189" s="1359" t="s">
        <v>24</v>
      </c>
    </row>
    <row r="190" spans="2:46" ht="12.75" customHeight="1" x14ac:dyDescent="0.15">
      <c r="J190" s="1359" t="s">
        <v>803</v>
      </c>
      <c r="AG190" s="1556" t="s">
        <v>25</v>
      </c>
      <c r="AH190" s="3720">
        <f>'＜入力不要＞報告書'!$AH$144</f>
        <v>0</v>
      </c>
      <c r="AI190" s="3720"/>
      <c r="AJ190" s="3720"/>
      <c r="AK190" s="3720"/>
      <c r="AL190" s="3720"/>
      <c r="AM190" s="3720"/>
      <c r="AN190" s="3720"/>
      <c r="AO190" s="1359" t="s">
        <v>24</v>
      </c>
    </row>
    <row r="191" spans="2:46" ht="12.75" hidden="1" customHeight="1" x14ac:dyDescent="0.15">
      <c r="J191" s="1359" t="s">
        <v>802</v>
      </c>
      <c r="AG191" s="1556" t="s">
        <v>25</v>
      </c>
      <c r="AH191" s="3730" t="e">
        <f>IF(報告書_換気_要是正の指摘あり="","",IF('＜入力不要＞報告書'!#REF!="","",'＜入力不要＞報告書'!#REF!))</f>
        <v>#NAME?</v>
      </c>
      <c r="AI191" s="3730"/>
      <c r="AJ191" s="3730"/>
      <c r="AK191" s="3730"/>
      <c r="AL191" s="3730"/>
      <c r="AM191" s="3730"/>
      <c r="AN191" s="3730"/>
      <c r="AO191" s="1359" t="s">
        <v>24</v>
      </c>
    </row>
    <row r="192" spans="2:46" ht="12.75" customHeight="1" x14ac:dyDescent="0.15">
      <c r="C192" s="1359" t="s">
        <v>801</v>
      </c>
      <c r="N192" s="3701" t="str">
        <f>'＜入力不要＞報告書'!$N$146</f>
        <v/>
      </c>
      <c r="O192" s="3701"/>
      <c r="P192" s="3701"/>
      <c r="Q192" s="3701"/>
      <c r="R192" s="3701"/>
      <c r="S192" s="3701"/>
      <c r="T192" s="3701"/>
      <c r="U192" s="3701"/>
      <c r="V192" s="3701"/>
      <c r="W192" s="3701"/>
      <c r="X192" s="3701"/>
      <c r="Y192" s="3701"/>
      <c r="Z192" s="3701"/>
      <c r="AA192" s="3701"/>
      <c r="AB192" s="3701"/>
      <c r="AC192" s="3701"/>
      <c r="AD192" s="3701"/>
      <c r="AE192" s="3701"/>
      <c r="AF192" s="3701"/>
      <c r="AG192" s="3701"/>
      <c r="AH192" s="3701"/>
      <c r="AI192" s="3701"/>
      <c r="AJ192" s="3701"/>
      <c r="AK192" s="3701"/>
      <c r="AL192" s="3701"/>
      <c r="AM192" s="3701"/>
      <c r="AN192" s="3701"/>
      <c r="AO192" s="3701"/>
      <c r="AP192" s="3701"/>
      <c r="AQ192" s="3701"/>
      <c r="AR192" s="3701"/>
      <c r="AS192" s="3701"/>
      <c r="AT192" s="3701"/>
    </row>
    <row r="193" spans="2:46" ht="12.75" customHeight="1" x14ac:dyDescent="0.15">
      <c r="C193" s="1359" t="s">
        <v>800</v>
      </c>
      <c r="N193" s="3701">
        <f>'＜入力不要＞報告書'!$N$147</f>
        <v>0</v>
      </c>
      <c r="O193" s="3701"/>
      <c r="P193" s="3701"/>
      <c r="Q193" s="3701"/>
      <c r="R193" s="3701"/>
      <c r="S193" s="3701"/>
      <c r="T193" s="3701"/>
      <c r="U193" s="3701"/>
      <c r="V193" s="3701"/>
      <c r="W193" s="3701"/>
      <c r="X193" s="3701"/>
      <c r="Y193" s="3701"/>
      <c r="Z193" s="3701"/>
      <c r="AA193" s="3701"/>
      <c r="AB193" s="3701"/>
      <c r="AC193" s="3701"/>
      <c r="AD193" s="3701"/>
      <c r="AE193" s="3701"/>
      <c r="AF193" s="3701"/>
      <c r="AG193" s="3701"/>
      <c r="AH193" s="3701"/>
      <c r="AI193" s="3701"/>
      <c r="AJ193" s="3701"/>
      <c r="AK193" s="3701"/>
      <c r="AL193" s="3701"/>
      <c r="AM193" s="3701"/>
      <c r="AN193" s="3701"/>
      <c r="AO193" s="3701"/>
      <c r="AP193" s="3701"/>
      <c r="AQ193" s="3701"/>
      <c r="AR193" s="3701"/>
      <c r="AS193" s="3701"/>
      <c r="AT193" s="3701"/>
    </row>
    <row r="194" spans="2:46" ht="12.75" customHeight="1" x14ac:dyDescent="0.15">
      <c r="C194" s="1359" t="s">
        <v>799</v>
      </c>
      <c r="N194" s="3701" t="str">
        <f>'＜入力不要＞報告書'!$N$148</f>
        <v/>
      </c>
      <c r="O194" s="3701"/>
      <c r="P194" s="3701"/>
      <c r="Q194" s="3701"/>
      <c r="R194" s="3701"/>
      <c r="S194" s="3701"/>
      <c r="T194" s="3701"/>
      <c r="U194" s="3701"/>
      <c r="V194" s="3701"/>
      <c r="W194" s="3701"/>
      <c r="X194" s="3701"/>
      <c r="Y194" s="3701"/>
      <c r="Z194" s="3701"/>
      <c r="AA194" s="3701"/>
      <c r="AB194" s="3701"/>
      <c r="AC194" s="3701"/>
      <c r="AD194" s="3701"/>
      <c r="AE194" s="3701"/>
      <c r="AF194" s="3701"/>
      <c r="AG194" s="3701"/>
      <c r="AH194" s="3701"/>
      <c r="AI194" s="3701"/>
      <c r="AJ194" s="3701"/>
      <c r="AK194" s="3701"/>
      <c r="AL194" s="3701"/>
      <c r="AM194" s="3701"/>
      <c r="AN194" s="3701"/>
      <c r="AO194" s="3701"/>
      <c r="AP194" s="3701"/>
      <c r="AQ194" s="3701"/>
      <c r="AR194" s="3701"/>
      <c r="AS194" s="3701"/>
      <c r="AT194" s="3701"/>
    </row>
    <row r="195" spans="2:46" ht="12.75" customHeight="1" x14ac:dyDescent="0.15">
      <c r="J195" s="1556" t="s">
        <v>798</v>
      </c>
      <c r="K195" s="3720" t="str">
        <f>'＜入力不要＞報告書'!$K$149</f>
        <v/>
      </c>
      <c r="L195" s="3720"/>
      <c r="M195" s="1359" t="s">
        <v>797</v>
      </c>
      <c r="V195" s="1556"/>
      <c r="W195" s="1359" t="s">
        <v>4</v>
      </c>
      <c r="X195" s="3720" t="str">
        <f>'＜入力不要＞報告書'!$X$149</f>
        <v/>
      </c>
      <c r="Y195" s="3720"/>
      <c r="Z195" s="3720"/>
      <c r="AA195" s="3720"/>
      <c r="AB195" s="3731" t="s">
        <v>808</v>
      </c>
      <c r="AC195" s="3799"/>
      <c r="AD195" s="3799"/>
      <c r="AE195" s="3799"/>
      <c r="AF195" s="3799"/>
      <c r="AG195" s="3799"/>
      <c r="AH195" s="3720" t="str">
        <f>'＜入力不要＞報告書'!$AH$149</f>
        <v/>
      </c>
      <c r="AI195" s="3720"/>
      <c r="AJ195" s="3720"/>
      <c r="AK195" s="3720"/>
      <c r="AL195" s="3720"/>
      <c r="AM195" s="3720"/>
      <c r="AN195" s="3720"/>
      <c r="AO195" s="1359" t="s">
        <v>24</v>
      </c>
    </row>
    <row r="196" spans="2:46" ht="12.75" customHeight="1" x14ac:dyDescent="0.15">
      <c r="C196" s="1359" t="s">
        <v>795</v>
      </c>
      <c r="N196" s="3726" t="str">
        <f>'＜入力不要＞報告書'!$N$150</f>
        <v/>
      </c>
      <c r="O196" s="3726"/>
      <c r="P196" s="3726"/>
      <c r="Q196" s="3726"/>
      <c r="R196" s="3726"/>
      <c r="S196" s="3726"/>
      <c r="T196" s="3726"/>
      <c r="U196" s="3726"/>
      <c r="V196" s="3726"/>
      <c r="W196" s="1367"/>
      <c r="X196" s="1367"/>
      <c r="Y196" s="1367"/>
      <c r="Z196" s="1367"/>
      <c r="AA196" s="1367"/>
      <c r="AB196" s="1367"/>
      <c r="AC196" s="1367"/>
      <c r="AD196" s="1367"/>
      <c r="AE196" s="1367"/>
      <c r="AF196" s="1367"/>
      <c r="AG196" s="1367"/>
      <c r="AH196" s="1367"/>
      <c r="AI196" s="1367"/>
      <c r="AJ196" s="1367"/>
      <c r="AK196" s="1367"/>
      <c r="AL196" s="1367"/>
      <c r="AM196" s="1367"/>
      <c r="AN196" s="1367"/>
      <c r="AO196" s="1367"/>
      <c r="AP196" s="1558"/>
    </row>
    <row r="197" spans="2:46" ht="12.75" customHeight="1" x14ac:dyDescent="0.15">
      <c r="C197" s="1359" t="s">
        <v>794</v>
      </c>
      <c r="N197" s="3701" t="str">
        <f>'＜入力不要＞報告書'!$N$151</f>
        <v/>
      </c>
      <c r="O197" s="3701"/>
      <c r="P197" s="3701"/>
      <c r="Q197" s="3701"/>
      <c r="R197" s="3701"/>
      <c r="S197" s="3701"/>
      <c r="T197" s="3701"/>
      <c r="U197" s="3701"/>
      <c r="V197" s="3701"/>
      <c r="W197" s="3701"/>
      <c r="X197" s="3701"/>
      <c r="Y197" s="3701"/>
      <c r="Z197" s="3701"/>
      <c r="AA197" s="3701"/>
      <c r="AB197" s="3701"/>
      <c r="AC197" s="3701"/>
      <c r="AD197" s="3701"/>
      <c r="AE197" s="3701"/>
      <c r="AF197" s="3701"/>
      <c r="AG197" s="3701"/>
      <c r="AH197" s="3701"/>
      <c r="AI197" s="3701"/>
      <c r="AJ197" s="3701"/>
      <c r="AK197" s="3701"/>
      <c r="AL197" s="3701"/>
      <c r="AM197" s="3701"/>
      <c r="AN197" s="3701"/>
      <c r="AO197" s="3701"/>
      <c r="AP197" s="3701"/>
      <c r="AQ197" s="3701"/>
      <c r="AR197" s="3701"/>
      <c r="AS197" s="3701"/>
      <c r="AT197" s="3701"/>
    </row>
    <row r="198" spans="2:46" ht="12.75" customHeight="1" x14ac:dyDescent="0.15">
      <c r="C198" s="1359" t="s">
        <v>793</v>
      </c>
      <c r="N198" s="3825" t="str">
        <f>'＜入力不要＞報告書'!$N$152</f>
        <v/>
      </c>
      <c r="O198" s="3825"/>
      <c r="P198" s="3825"/>
      <c r="Q198" s="3825"/>
      <c r="R198" s="3825"/>
      <c r="S198" s="3825"/>
      <c r="T198" s="3825"/>
      <c r="U198" s="3825"/>
      <c r="V198" s="3825"/>
      <c r="W198" s="3825"/>
      <c r="X198" s="3825"/>
      <c r="Y198" s="3825"/>
      <c r="Z198" s="3825"/>
      <c r="AA198" s="3825"/>
      <c r="AB198" s="3825"/>
      <c r="AC198" s="3825"/>
      <c r="AD198" s="3825"/>
      <c r="AE198" s="1376"/>
      <c r="AF198" s="1376"/>
      <c r="AG198" s="1376"/>
      <c r="AH198" s="1376"/>
      <c r="AI198" s="1376"/>
      <c r="AJ198" s="1376"/>
      <c r="AK198" s="1376"/>
      <c r="AL198" s="1376"/>
      <c r="AM198" s="1376"/>
      <c r="AN198" s="1376"/>
      <c r="AO198" s="1376"/>
      <c r="AP198" s="1377"/>
    </row>
    <row r="199" spans="2:46" ht="12.75" hidden="1" customHeight="1" x14ac:dyDescent="0.15">
      <c r="B199" s="1359" t="s">
        <v>807</v>
      </c>
    </row>
    <row r="200" spans="2:46" ht="12.75" hidden="1" customHeight="1" x14ac:dyDescent="0.15">
      <c r="C200" s="1359" t="s">
        <v>911</v>
      </c>
      <c r="J200" s="1556" t="s">
        <v>798</v>
      </c>
      <c r="K200" s="3730" t="e">
        <f>IF('＜入力不要＞報告書'!#REF!="レ","",IF('＜入力不要＞報告書'!#REF!="","",IF('＜入力不要＞報告書'!#REF!="","",'＜入力不要＞報告書'!#REF!)))</f>
        <v>#REF!</v>
      </c>
      <c r="L200" s="3730"/>
      <c r="M200" s="1359" t="s">
        <v>805</v>
      </c>
      <c r="V200" s="1556"/>
      <c r="W200" s="1359" t="s">
        <v>4</v>
      </c>
      <c r="X200" s="3730" t="e">
        <f>IF('＜入力不要＞報告書'!#REF!="レ","",IF('＜入力不要＞報告書'!#REF!="","",IF('＜入力不要＞報告書'!#REF!="","",'＜入力不要＞報告書'!#REF!)))</f>
        <v>#REF!</v>
      </c>
      <c r="Y200" s="3730"/>
      <c r="Z200" s="3730"/>
      <c r="AA200" s="3730"/>
      <c r="AB200" s="3730"/>
      <c r="AC200" s="3730"/>
      <c r="AG200" s="1556" t="s">
        <v>804</v>
      </c>
      <c r="AH200" s="3730" t="e">
        <f>IF('＜入力不要＞報告書'!#REF!="レ","",IF('＜入力不要＞報告書'!#REF!="","",IF('＜入力不要＞報告書'!#REF!="","",'＜入力不要＞報告書'!#REF!)))</f>
        <v>#REF!</v>
      </c>
      <c r="AI200" s="3730"/>
      <c r="AJ200" s="3730"/>
      <c r="AK200" s="3730"/>
      <c r="AL200" s="3730"/>
      <c r="AM200" s="3730"/>
      <c r="AN200" s="3730"/>
      <c r="AO200" s="1359" t="s">
        <v>24</v>
      </c>
    </row>
    <row r="201" spans="2:46" ht="12.75" hidden="1" customHeight="1" x14ac:dyDescent="0.15">
      <c r="J201" s="1359" t="s">
        <v>910</v>
      </c>
      <c r="AG201" s="1556" t="s">
        <v>25</v>
      </c>
      <c r="AH201" s="3730" t="e">
        <f>IF('＜入力不要＞報告書'!#REF!="レ","",IF('＜入力不要＞報告書'!#REF!="","",IF('＜入力不要＞報告書'!#REF!="","",'＜入力不要＞報告書'!#REF!)))</f>
        <v>#REF!</v>
      </c>
      <c r="AI201" s="3730"/>
      <c r="AJ201" s="3730"/>
      <c r="AK201" s="3730"/>
      <c r="AL201" s="3730"/>
      <c r="AM201" s="3730"/>
      <c r="AN201" s="3730"/>
      <c r="AO201" s="1359" t="s">
        <v>24</v>
      </c>
    </row>
    <row r="202" spans="2:46" ht="12.75" hidden="1" customHeight="1" x14ac:dyDescent="0.15">
      <c r="J202" s="1359" t="s">
        <v>802</v>
      </c>
      <c r="AG202" s="1556" t="s">
        <v>25</v>
      </c>
      <c r="AH202" s="3730" t="e">
        <f>IF('＜入力不要＞報告書'!#REF!="レ","",IF('＜入力不要＞報告書'!#REF!="","",IF('＜入力不要＞報告書'!#REF!="","",'＜入力不要＞報告書'!#REF!)))</f>
        <v>#REF!</v>
      </c>
      <c r="AI202" s="3730"/>
      <c r="AJ202" s="3730"/>
      <c r="AK202" s="3730"/>
      <c r="AL202" s="3730"/>
      <c r="AM202" s="3730"/>
      <c r="AN202" s="3730"/>
      <c r="AO202" s="1359" t="s">
        <v>24</v>
      </c>
    </row>
    <row r="203" spans="2:46" ht="12.75" hidden="1" customHeight="1" x14ac:dyDescent="0.15">
      <c r="C203" s="1359" t="s">
        <v>801</v>
      </c>
      <c r="N203" s="3699" t="e">
        <f>IF('＜入力不要＞報告書'!#REF!="レ","",IF('＜入力不要＞報告書'!#REF!="","",IF('＜入力不要＞報告書'!#REF!="","",'＜入力不要＞報告書'!#REF!)))</f>
        <v>#REF!</v>
      </c>
      <c r="O203" s="3699" t="e">
        <f>IF('＜入力不要＞報告書'!#REF!="","",'＜入力不要＞報告書'!#REF!)</f>
        <v>#REF!</v>
      </c>
      <c r="P203" s="3699" t="e">
        <f>IF('＜入力不要＞報告書'!#REF!="","",'＜入力不要＞報告書'!#REF!)</f>
        <v>#REF!</v>
      </c>
      <c r="Q203" s="3699" t="e">
        <f>IF('＜入力不要＞報告書'!#REF!="","",'＜入力不要＞報告書'!#REF!)</f>
        <v>#REF!</v>
      </c>
      <c r="R203" s="3699" t="e">
        <f>IF('＜入力不要＞報告書'!#REF!="","",'＜入力不要＞報告書'!#REF!)</f>
        <v>#REF!</v>
      </c>
      <c r="S203" s="3699" t="e">
        <f>IF('＜入力不要＞報告書'!#REF!="","",'＜入力不要＞報告書'!#REF!)</f>
        <v>#REF!</v>
      </c>
      <c r="T203" s="3699" t="e">
        <f>IF('＜入力不要＞報告書'!#REF!="","",'＜入力不要＞報告書'!#REF!)</f>
        <v>#REF!</v>
      </c>
      <c r="U203" s="3699" t="e">
        <f>IF('＜入力不要＞報告書'!#REF!="","",'＜入力不要＞報告書'!#REF!)</f>
        <v>#REF!</v>
      </c>
      <c r="V203" s="3699" t="e">
        <f>IF('＜入力不要＞報告書'!#REF!="","",'＜入力不要＞報告書'!#REF!)</f>
        <v>#REF!</v>
      </c>
      <c r="W203" s="3699" t="e">
        <f>IF('＜入力不要＞報告書'!#REF!="","",'＜入力不要＞報告書'!#REF!)</f>
        <v>#REF!</v>
      </c>
      <c r="X203" s="3699" t="e">
        <f>IF('＜入力不要＞報告書'!#REF!="","",'＜入力不要＞報告書'!#REF!)</f>
        <v>#REF!</v>
      </c>
      <c r="Y203" s="3699" t="e">
        <f>IF('＜入力不要＞報告書'!#REF!="","",'＜入力不要＞報告書'!#REF!)</f>
        <v>#REF!</v>
      </c>
      <c r="Z203" s="3699" t="e">
        <f>IF('＜入力不要＞報告書'!#REF!="","",'＜入力不要＞報告書'!#REF!)</f>
        <v>#REF!</v>
      </c>
      <c r="AA203" s="3699" t="e">
        <f>IF('＜入力不要＞報告書'!#REF!="","",'＜入力不要＞報告書'!#REF!)</f>
        <v>#REF!</v>
      </c>
      <c r="AB203" s="3699" t="e">
        <f>IF('＜入力不要＞報告書'!#REF!="","",'＜入力不要＞報告書'!#REF!)</f>
        <v>#REF!</v>
      </c>
      <c r="AC203" s="3699" t="e">
        <f>IF('＜入力不要＞報告書'!#REF!="","",'＜入力不要＞報告書'!#REF!)</f>
        <v>#REF!</v>
      </c>
      <c r="AD203" s="3699" t="e">
        <f>IF('＜入力不要＞報告書'!#REF!="","",'＜入力不要＞報告書'!#REF!)</f>
        <v>#REF!</v>
      </c>
      <c r="AE203" s="3699" t="e">
        <f>IF('＜入力不要＞報告書'!#REF!="","",'＜入力不要＞報告書'!#REF!)</f>
        <v>#REF!</v>
      </c>
      <c r="AF203" s="3699" t="e">
        <f>IF('＜入力不要＞報告書'!#REF!="","",'＜入力不要＞報告書'!#REF!)</f>
        <v>#REF!</v>
      </c>
      <c r="AG203" s="3699" t="e">
        <f>IF('＜入力不要＞報告書'!#REF!="","",'＜入力不要＞報告書'!#REF!)</f>
        <v>#REF!</v>
      </c>
      <c r="AH203" s="3699" t="e">
        <f>IF('＜入力不要＞報告書'!#REF!="","",'＜入力不要＞報告書'!#REF!)</f>
        <v>#REF!</v>
      </c>
      <c r="AI203" s="3699" t="e">
        <f>IF('＜入力不要＞報告書'!#REF!="","",'＜入力不要＞報告書'!#REF!)</f>
        <v>#REF!</v>
      </c>
      <c r="AJ203" s="3699" t="e">
        <f>IF('＜入力不要＞報告書'!#REF!="","",'＜入力不要＞報告書'!#REF!)</f>
        <v>#REF!</v>
      </c>
      <c r="AK203" s="3699" t="e">
        <f>IF('＜入力不要＞報告書'!#REF!="","",'＜入力不要＞報告書'!#REF!)</f>
        <v>#REF!</v>
      </c>
      <c r="AL203" s="3699" t="e">
        <f>IF('＜入力不要＞報告書'!#REF!="","",'＜入力不要＞報告書'!#REF!)</f>
        <v>#REF!</v>
      </c>
      <c r="AM203" s="3699" t="e">
        <f>IF('＜入力不要＞報告書'!#REF!="","",'＜入力不要＞報告書'!#REF!)</f>
        <v>#REF!</v>
      </c>
      <c r="AN203" s="3699" t="e">
        <f>IF('＜入力不要＞報告書'!#REF!="","",'＜入力不要＞報告書'!#REF!)</f>
        <v>#REF!</v>
      </c>
      <c r="AO203" s="3699" t="e">
        <f>IF('＜入力不要＞報告書'!#REF!="","",'＜入力不要＞報告書'!#REF!)</f>
        <v>#REF!</v>
      </c>
      <c r="AP203" s="3699" t="e">
        <f>IF('＜入力不要＞報告書'!#REF!="","",'＜入力不要＞報告書'!#REF!)</f>
        <v>#REF!</v>
      </c>
      <c r="AQ203" s="3699" t="e">
        <f>IF('＜入力不要＞報告書'!#REF!="","",'＜入力不要＞報告書'!#REF!)</f>
        <v>#REF!</v>
      </c>
      <c r="AR203" s="3699" t="e">
        <f>IF('＜入力不要＞報告書'!#REF!="","",'＜入力不要＞報告書'!#REF!)</f>
        <v>#REF!</v>
      </c>
      <c r="AS203" s="3699" t="e">
        <f>IF('＜入力不要＞報告書'!#REF!="","",'＜入力不要＞報告書'!#REF!)</f>
        <v>#REF!</v>
      </c>
      <c r="AT203" s="3699" t="e">
        <f>IF('＜入力不要＞報告書'!#REF!="","",'＜入力不要＞報告書'!#REF!)</f>
        <v>#REF!</v>
      </c>
    </row>
    <row r="204" spans="2:46" ht="12.75" hidden="1" customHeight="1" x14ac:dyDescent="0.15">
      <c r="C204" s="1359" t="s">
        <v>800</v>
      </c>
      <c r="N204" s="3699" t="e">
        <f>IF('＜入力不要＞報告書'!#REF!="レ","",IF('＜入力不要＞報告書'!#REF!="","",IF('＜入力不要＞報告書'!#REF!="","",'＜入力不要＞報告書'!#REF!)))</f>
        <v>#REF!</v>
      </c>
      <c r="O204" s="3699" t="e">
        <f>IF('＜入力不要＞報告書'!#REF!="","",'＜入力不要＞報告書'!#REF!)</f>
        <v>#REF!</v>
      </c>
      <c r="P204" s="3699" t="e">
        <f>IF('＜入力不要＞報告書'!#REF!="","",'＜入力不要＞報告書'!#REF!)</f>
        <v>#REF!</v>
      </c>
      <c r="Q204" s="3699" t="e">
        <f>IF('＜入力不要＞報告書'!#REF!="","",'＜入力不要＞報告書'!#REF!)</f>
        <v>#REF!</v>
      </c>
      <c r="R204" s="3699" t="e">
        <f>IF('＜入力不要＞報告書'!#REF!="","",'＜入力不要＞報告書'!#REF!)</f>
        <v>#REF!</v>
      </c>
      <c r="S204" s="3699" t="e">
        <f>IF('＜入力不要＞報告書'!#REF!="","",'＜入力不要＞報告書'!#REF!)</f>
        <v>#REF!</v>
      </c>
      <c r="T204" s="3699" t="e">
        <f>IF('＜入力不要＞報告書'!#REF!="","",'＜入力不要＞報告書'!#REF!)</f>
        <v>#REF!</v>
      </c>
      <c r="U204" s="3699" t="e">
        <f>IF('＜入力不要＞報告書'!#REF!="","",'＜入力不要＞報告書'!#REF!)</f>
        <v>#REF!</v>
      </c>
      <c r="V204" s="3699" t="e">
        <f>IF('＜入力不要＞報告書'!#REF!="","",'＜入力不要＞報告書'!#REF!)</f>
        <v>#REF!</v>
      </c>
      <c r="W204" s="3699" t="e">
        <f>IF('＜入力不要＞報告書'!#REF!="","",'＜入力不要＞報告書'!#REF!)</f>
        <v>#REF!</v>
      </c>
      <c r="X204" s="3699" t="e">
        <f>IF('＜入力不要＞報告書'!#REF!="","",'＜入力不要＞報告書'!#REF!)</f>
        <v>#REF!</v>
      </c>
      <c r="Y204" s="3699" t="e">
        <f>IF('＜入力不要＞報告書'!#REF!="","",'＜入力不要＞報告書'!#REF!)</f>
        <v>#REF!</v>
      </c>
      <c r="Z204" s="3699" t="e">
        <f>IF('＜入力不要＞報告書'!#REF!="","",'＜入力不要＞報告書'!#REF!)</f>
        <v>#REF!</v>
      </c>
      <c r="AA204" s="3699" t="e">
        <f>IF('＜入力不要＞報告書'!#REF!="","",'＜入力不要＞報告書'!#REF!)</f>
        <v>#REF!</v>
      </c>
      <c r="AB204" s="3699" t="e">
        <f>IF('＜入力不要＞報告書'!#REF!="","",'＜入力不要＞報告書'!#REF!)</f>
        <v>#REF!</v>
      </c>
      <c r="AC204" s="3699" t="e">
        <f>IF('＜入力不要＞報告書'!#REF!="","",'＜入力不要＞報告書'!#REF!)</f>
        <v>#REF!</v>
      </c>
      <c r="AD204" s="3699" t="e">
        <f>IF('＜入力不要＞報告書'!#REF!="","",'＜入力不要＞報告書'!#REF!)</f>
        <v>#REF!</v>
      </c>
      <c r="AE204" s="3699" t="e">
        <f>IF('＜入力不要＞報告書'!#REF!="","",'＜入力不要＞報告書'!#REF!)</f>
        <v>#REF!</v>
      </c>
      <c r="AF204" s="3699" t="e">
        <f>IF('＜入力不要＞報告書'!#REF!="","",'＜入力不要＞報告書'!#REF!)</f>
        <v>#REF!</v>
      </c>
      <c r="AG204" s="3699" t="e">
        <f>IF('＜入力不要＞報告書'!#REF!="","",'＜入力不要＞報告書'!#REF!)</f>
        <v>#REF!</v>
      </c>
      <c r="AH204" s="3699" t="e">
        <f>IF('＜入力不要＞報告書'!#REF!="","",'＜入力不要＞報告書'!#REF!)</f>
        <v>#REF!</v>
      </c>
      <c r="AI204" s="3699" t="e">
        <f>IF('＜入力不要＞報告書'!#REF!="","",'＜入力不要＞報告書'!#REF!)</f>
        <v>#REF!</v>
      </c>
      <c r="AJ204" s="3699" t="e">
        <f>IF('＜入力不要＞報告書'!#REF!="","",'＜入力不要＞報告書'!#REF!)</f>
        <v>#REF!</v>
      </c>
      <c r="AK204" s="3699" t="e">
        <f>IF('＜入力不要＞報告書'!#REF!="","",'＜入力不要＞報告書'!#REF!)</f>
        <v>#REF!</v>
      </c>
      <c r="AL204" s="3699" t="e">
        <f>IF('＜入力不要＞報告書'!#REF!="","",'＜入力不要＞報告書'!#REF!)</f>
        <v>#REF!</v>
      </c>
      <c r="AM204" s="3699" t="e">
        <f>IF('＜入力不要＞報告書'!#REF!="","",'＜入力不要＞報告書'!#REF!)</f>
        <v>#REF!</v>
      </c>
      <c r="AN204" s="3699" t="e">
        <f>IF('＜入力不要＞報告書'!#REF!="","",'＜入力不要＞報告書'!#REF!)</f>
        <v>#REF!</v>
      </c>
      <c r="AO204" s="3699" t="e">
        <f>IF('＜入力不要＞報告書'!#REF!="","",'＜入力不要＞報告書'!#REF!)</f>
        <v>#REF!</v>
      </c>
      <c r="AP204" s="3699" t="e">
        <f>IF('＜入力不要＞報告書'!#REF!="","",'＜入力不要＞報告書'!#REF!)</f>
        <v>#REF!</v>
      </c>
      <c r="AQ204" s="3699" t="e">
        <f>IF('＜入力不要＞報告書'!#REF!="","",'＜入力不要＞報告書'!#REF!)</f>
        <v>#REF!</v>
      </c>
      <c r="AR204" s="3699" t="e">
        <f>IF('＜入力不要＞報告書'!#REF!="","",'＜入力不要＞報告書'!#REF!)</f>
        <v>#REF!</v>
      </c>
      <c r="AS204" s="3699" t="e">
        <f>IF('＜入力不要＞報告書'!#REF!="","",'＜入力不要＞報告書'!#REF!)</f>
        <v>#REF!</v>
      </c>
      <c r="AT204" s="3699" t="e">
        <f>IF('＜入力不要＞報告書'!#REF!="","",'＜入力不要＞報告書'!#REF!)</f>
        <v>#REF!</v>
      </c>
    </row>
    <row r="205" spans="2:46" ht="12.75" hidden="1" customHeight="1" x14ac:dyDescent="0.15">
      <c r="C205" s="1359" t="s">
        <v>799</v>
      </c>
      <c r="N205" s="3699" t="e">
        <f>IF('＜入力不要＞報告書'!#REF!="レ","",IF('＜入力不要＞報告書'!#REF!="","",IF('＜入力不要＞報告書'!#REF!="","",'＜入力不要＞報告書'!#REF!)))</f>
        <v>#REF!</v>
      </c>
      <c r="O205" s="3699" t="e">
        <f>IF('＜入力不要＞報告書'!#REF!="","",'＜入力不要＞報告書'!#REF!)</f>
        <v>#REF!</v>
      </c>
      <c r="P205" s="3699" t="e">
        <f>IF('＜入力不要＞報告書'!#REF!="","",'＜入力不要＞報告書'!#REF!)</f>
        <v>#REF!</v>
      </c>
      <c r="Q205" s="3699" t="e">
        <f>IF('＜入力不要＞報告書'!#REF!="","",'＜入力不要＞報告書'!#REF!)</f>
        <v>#REF!</v>
      </c>
      <c r="R205" s="3699" t="e">
        <f>IF('＜入力不要＞報告書'!#REF!="","",'＜入力不要＞報告書'!#REF!)</f>
        <v>#REF!</v>
      </c>
      <c r="S205" s="3699" t="e">
        <f>IF('＜入力不要＞報告書'!#REF!="","",'＜入力不要＞報告書'!#REF!)</f>
        <v>#REF!</v>
      </c>
      <c r="T205" s="3699" t="e">
        <f>IF('＜入力不要＞報告書'!#REF!="","",'＜入力不要＞報告書'!#REF!)</f>
        <v>#REF!</v>
      </c>
      <c r="U205" s="3699" t="e">
        <f>IF('＜入力不要＞報告書'!#REF!="","",'＜入力不要＞報告書'!#REF!)</f>
        <v>#REF!</v>
      </c>
      <c r="V205" s="3699" t="e">
        <f>IF('＜入力不要＞報告書'!#REF!="","",'＜入力不要＞報告書'!#REF!)</f>
        <v>#REF!</v>
      </c>
      <c r="W205" s="3699" t="e">
        <f>IF('＜入力不要＞報告書'!#REF!="","",'＜入力不要＞報告書'!#REF!)</f>
        <v>#REF!</v>
      </c>
      <c r="X205" s="3699" t="e">
        <f>IF('＜入力不要＞報告書'!#REF!="","",'＜入力不要＞報告書'!#REF!)</f>
        <v>#REF!</v>
      </c>
      <c r="Y205" s="3699" t="e">
        <f>IF('＜入力不要＞報告書'!#REF!="","",'＜入力不要＞報告書'!#REF!)</f>
        <v>#REF!</v>
      </c>
      <c r="Z205" s="3699" t="e">
        <f>IF('＜入力不要＞報告書'!#REF!="","",'＜入力不要＞報告書'!#REF!)</f>
        <v>#REF!</v>
      </c>
      <c r="AA205" s="3699" t="e">
        <f>IF('＜入力不要＞報告書'!#REF!="","",'＜入力不要＞報告書'!#REF!)</f>
        <v>#REF!</v>
      </c>
      <c r="AB205" s="3699" t="e">
        <f>IF('＜入力不要＞報告書'!#REF!="","",'＜入力不要＞報告書'!#REF!)</f>
        <v>#REF!</v>
      </c>
      <c r="AC205" s="3699" t="e">
        <f>IF('＜入力不要＞報告書'!#REF!="","",'＜入力不要＞報告書'!#REF!)</f>
        <v>#REF!</v>
      </c>
      <c r="AD205" s="3699" t="e">
        <f>IF('＜入力不要＞報告書'!#REF!="","",'＜入力不要＞報告書'!#REF!)</f>
        <v>#REF!</v>
      </c>
      <c r="AE205" s="3699" t="e">
        <f>IF('＜入力不要＞報告書'!#REF!="","",'＜入力不要＞報告書'!#REF!)</f>
        <v>#REF!</v>
      </c>
      <c r="AF205" s="3699" t="e">
        <f>IF('＜入力不要＞報告書'!#REF!="","",'＜入力不要＞報告書'!#REF!)</f>
        <v>#REF!</v>
      </c>
      <c r="AG205" s="3699" t="e">
        <f>IF('＜入力不要＞報告書'!#REF!="","",'＜入力不要＞報告書'!#REF!)</f>
        <v>#REF!</v>
      </c>
      <c r="AH205" s="3699" t="e">
        <f>IF('＜入力不要＞報告書'!#REF!="","",'＜入力不要＞報告書'!#REF!)</f>
        <v>#REF!</v>
      </c>
      <c r="AI205" s="3699" t="e">
        <f>IF('＜入力不要＞報告書'!#REF!="","",'＜入力不要＞報告書'!#REF!)</f>
        <v>#REF!</v>
      </c>
      <c r="AJ205" s="3699" t="e">
        <f>IF('＜入力不要＞報告書'!#REF!="","",'＜入力不要＞報告書'!#REF!)</f>
        <v>#REF!</v>
      </c>
      <c r="AK205" s="3699" t="e">
        <f>IF('＜入力不要＞報告書'!#REF!="","",'＜入力不要＞報告書'!#REF!)</f>
        <v>#REF!</v>
      </c>
      <c r="AL205" s="3699" t="e">
        <f>IF('＜入力不要＞報告書'!#REF!="","",'＜入力不要＞報告書'!#REF!)</f>
        <v>#REF!</v>
      </c>
      <c r="AM205" s="3699" t="e">
        <f>IF('＜入力不要＞報告書'!#REF!="","",'＜入力不要＞報告書'!#REF!)</f>
        <v>#REF!</v>
      </c>
      <c r="AN205" s="3699" t="e">
        <f>IF('＜入力不要＞報告書'!#REF!="","",'＜入力不要＞報告書'!#REF!)</f>
        <v>#REF!</v>
      </c>
      <c r="AO205" s="3699" t="e">
        <f>IF('＜入力不要＞報告書'!#REF!="","",'＜入力不要＞報告書'!#REF!)</f>
        <v>#REF!</v>
      </c>
      <c r="AP205" s="3699" t="e">
        <f>IF('＜入力不要＞報告書'!#REF!="","",'＜入力不要＞報告書'!#REF!)</f>
        <v>#REF!</v>
      </c>
      <c r="AQ205" s="3699" t="e">
        <f>IF('＜入力不要＞報告書'!#REF!="","",'＜入力不要＞報告書'!#REF!)</f>
        <v>#REF!</v>
      </c>
      <c r="AR205" s="3699" t="e">
        <f>IF('＜入力不要＞報告書'!#REF!="","",'＜入力不要＞報告書'!#REF!)</f>
        <v>#REF!</v>
      </c>
      <c r="AS205" s="3699" t="e">
        <f>IF('＜入力不要＞報告書'!#REF!="","",'＜入力不要＞報告書'!#REF!)</f>
        <v>#REF!</v>
      </c>
      <c r="AT205" s="3699" t="e">
        <f>IF('＜入力不要＞報告書'!#REF!="","",'＜入力不要＞報告書'!#REF!)</f>
        <v>#REF!</v>
      </c>
    </row>
    <row r="206" spans="2:46" ht="12.75" hidden="1" customHeight="1" x14ac:dyDescent="0.15">
      <c r="J206" s="1556" t="s">
        <v>798</v>
      </c>
      <c r="K206" s="3730" t="e">
        <f>IF('＜入力不要＞報告書'!#REF!="レ","",IF('＜入力不要＞報告書'!#REF!="","",IF('＜入力不要＞報告書'!#REF!="","",'＜入力不要＞報告書'!#REF!)))</f>
        <v>#REF!</v>
      </c>
      <c r="L206" s="3730"/>
      <c r="M206" s="1359" t="s">
        <v>797</v>
      </c>
      <c r="V206" s="1556"/>
      <c r="W206" s="1359" t="s">
        <v>4</v>
      </c>
      <c r="X206" s="3729" t="e">
        <f>IF('＜入力不要＞報告書'!#REF!="レ","",IF('＜入力不要＞報告書'!#REF!="","",IF('＜入力不要＞報告書'!#REF!="","",'＜入力不要＞報告書'!#REF!)))</f>
        <v>#REF!</v>
      </c>
      <c r="Y206" s="3729"/>
      <c r="Z206" s="3729"/>
      <c r="AA206" s="3729"/>
      <c r="AG206" s="1556" t="s">
        <v>796</v>
      </c>
      <c r="AH206" s="3730" t="e">
        <f>IF('＜入力不要＞報告書'!#REF!="レ","",IF('＜入力不要＞報告書'!#REF!="","",IF('＜入力不要＞報告書'!#REF!="","",'＜入力不要＞報告書'!#REF!)))</f>
        <v>#REF!</v>
      </c>
      <c r="AI206" s="3730"/>
      <c r="AJ206" s="3730"/>
      <c r="AK206" s="3730"/>
      <c r="AL206" s="3730"/>
      <c r="AM206" s="3730"/>
      <c r="AN206" s="3730"/>
      <c r="AO206" s="1359" t="s">
        <v>24</v>
      </c>
    </row>
    <row r="207" spans="2:46" ht="12.75" hidden="1" customHeight="1" x14ac:dyDescent="0.15">
      <c r="C207" s="1359" t="s">
        <v>795</v>
      </c>
      <c r="N207" s="3707" t="e">
        <f>IF('＜入力不要＞報告書'!#REF!="レ","",IF('＜入力不要＞報告書'!#REF!="","",IF('＜入力不要＞報告書'!#REF!="","",'＜入力不要＞報告書'!#REF!)))</f>
        <v>#REF!</v>
      </c>
      <c r="O207" s="3707" t="e">
        <f>IF('＜入力不要＞報告書'!#REF!="","",'＜入力不要＞報告書'!#REF!)</f>
        <v>#REF!</v>
      </c>
      <c r="P207" s="3707" t="e">
        <f>IF('＜入力不要＞報告書'!#REF!="","",'＜入力不要＞報告書'!#REF!)</f>
        <v>#REF!</v>
      </c>
      <c r="Q207" s="3707" t="e">
        <f>IF('＜入力不要＞報告書'!#REF!="","",'＜入力不要＞報告書'!#REF!)</f>
        <v>#REF!</v>
      </c>
      <c r="R207" s="3707" t="e">
        <f>IF('＜入力不要＞報告書'!#REF!="","",'＜入力不要＞報告書'!#REF!)</f>
        <v>#REF!</v>
      </c>
      <c r="S207" s="3707" t="e">
        <f>IF('＜入力不要＞報告書'!#REF!="","",'＜入力不要＞報告書'!#REF!)</f>
        <v>#REF!</v>
      </c>
      <c r="T207" s="3707" t="e">
        <f>IF('＜入力不要＞報告書'!#REF!="","",'＜入力不要＞報告書'!#REF!)</f>
        <v>#REF!</v>
      </c>
      <c r="U207" s="3707" t="e">
        <f>IF('＜入力不要＞報告書'!#REF!="","",'＜入力不要＞報告書'!#REF!)</f>
        <v>#REF!</v>
      </c>
      <c r="V207" s="3707" t="e">
        <f>IF('＜入力不要＞報告書'!#REF!="","",'＜入力不要＞報告書'!#REF!)</f>
        <v>#REF!</v>
      </c>
      <c r="W207" s="1367"/>
      <c r="X207" s="1367"/>
      <c r="Y207" s="1367"/>
      <c r="Z207" s="1367"/>
      <c r="AA207" s="1367"/>
      <c r="AB207" s="1367"/>
      <c r="AC207" s="1367"/>
      <c r="AD207" s="1367"/>
      <c r="AE207" s="1367"/>
      <c r="AF207" s="1367"/>
      <c r="AG207" s="1367"/>
      <c r="AH207" s="1367"/>
      <c r="AI207" s="1367"/>
      <c r="AJ207" s="1367"/>
      <c r="AK207" s="1367"/>
      <c r="AL207" s="1367"/>
      <c r="AM207" s="1367"/>
      <c r="AN207" s="1367"/>
      <c r="AO207" s="1367"/>
      <c r="AP207" s="1558"/>
    </row>
    <row r="208" spans="2:46" ht="12.75" hidden="1" customHeight="1" x14ac:dyDescent="0.15">
      <c r="C208" s="1359" t="s">
        <v>794</v>
      </c>
      <c r="N208" s="3699" t="e">
        <f>IF('＜入力不要＞報告書'!#REF!="レ","",IF('＜入力不要＞報告書'!#REF!="","",IF('＜入力不要＞報告書'!#REF!="","",'＜入力不要＞報告書'!#REF!)))</f>
        <v>#REF!</v>
      </c>
      <c r="O208" s="3699" t="e">
        <f>IF('＜入力不要＞報告書'!#REF!="","",'＜入力不要＞報告書'!#REF!)</f>
        <v>#REF!</v>
      </c>
      <c r="P208" s="3699" t="e">
        <f>IF('＜入力不要＞報告書'!#REF!="","",'＜入力不要＞報告書'!#REF!)</f>
        <v>#REF!</v>
      </c>
      <c r="Q208" s="3699" t="e">
        <f>IF('＜入力不要＞報告書'!#REF!="","",'＜入力不要＞報告書'!#REF!)</f>
        <v>#REF!</v>
      </c>
      <c r="R208" s="3699" t="e">
        <f>IF('＜入力不要＞報告書'!#REF!="","",'＜入力不要＞報告書'!#REF!)</f>
        <v>#REF!</v>
      </c>
      <c r="S208" s="3699" t="e">
        <f>IF('＜入力不要＞報告書'!#REF!="","",'＜入力不要＞報告書'!#REF!)</f>
        <v>#REF!</v>
      </c>
      <c r="T208" s="3699" t="e">
        <f>IF('＜入力不要＞報告書'!#REF!="","",'＜入力不要＞報告書'!#REF!)</f>
        <v>#REF!</v>
      </c>
      <c r="U208" s="3699" t="e">
        <f>IF('＜入力不要＞報告書'!#REF!="","",'＜入力不要＞報告書'!#REF!)</f>
        <v>#REF!</v>
      </c>
      <c r="V208" s="3699" t="e">
        <f>IF('＜入力不要＞報告書'!#REF!="","",'＜入力不要＞報告書'!#REF!)</f>
        <v>#REF!</v>
      </c>
      <c r="W208" s="3699" t="e">
        <f>IF('＜入力不要＞報告書'!#REF!="","",'＜入力不要＞報告書'!#REF!)</f>
        <v>#REF!</v>
      </c>
      <c r="X208" s="3699" t="e">
        <f>IF('＜入力不要＞報告書'!#REF!="","",'＜入力不要＞報告書'!#REF!)</f>
        <v>#REF!</v>
      </c>
      <c r="Y208" s="3699" t="e">
        <f>IF('＜入力不要＞報告書'!#REF!="","",'＜入力不要＞報告書'!#REF!)</f>
        <v>#REF!</v>
      </c>
      <c r="Z208" s="3699" t="e">
        <f>IF('＜入力不要＞報告書'!#REF!="","",'＜入力不要＞報告書'!#REF!)</f>
        <v>#REF!</v>
      </c>
      <c r="AA208" s="3699" t="e">
        <f>IF('＜入力不要＞報告書'!#REF!="","",'＜入力不要＞報告書'!#REF!)</f>
        <v>#REF!</v>
      </c>
      <c r="AB208" s="3699" t="e">
        <f>IF('＜入力不要＞報告書'!#REF!="","",'＜入力不要＞報告書'!#REF!)</f>
        <v>#REF!</v>
      </c>
      <c r="AC208" s="3699" t="e">
        <f>IF('＜入力不要＞報告書'!#REF!="","",'＜入力不要＞報告書'!#REF!)</f>
        <v>#REF!</v>
      </c>
      <c r="AD208" s="3699" t="e">
        <f>IF('＜入力不要＞報告書'!#REF!="","",'＜入力不要＞報告書'!#REF!)</f>
        <v>#REF!</v>
      </c>
      <c r="AE208" s="3699" t="e">
        <f>IF('＜入力不要＞報告書'!#REF!="","",'＜入力不要＞報告書'!#REF!)</f>
        <v>#REF!</v>
      </c>
      <c r="AF208" s="3699" t="e">
        <f>IF('＜入力不要＞報告書'!#REF!="","",'＜入力不要＞報告書'!#REF!)</f>
        <v>#REF!</v>
      </c>
      <c r="AG208" s="3699" t="e">
        <f>IF('＜入力不要＞報告書'!#REF!="","",'＜入力不要＞報告書'!#REF!)</f>
        <v>#REF!</v>
      </c>
      <c r="AH208" s="3699" t="e">
        <f>IF('＜入力不要＞報告書'!#REF!="","",'＜入力不要＞報告書'!#REF!)</f>
        <v>#REF!</v>
      </c>
      <c r="AI208" s="3699" t="e">
        <f>IF('＜入力不要＞報告書'!#REF!="","",'＜入力不要＞報告書'!#REF!)</f>
        <v>#REF!</v>
      </c>
      <c r="AJ208" s="3699" t="e">
        <f>IF('＜入力不要＞報告書'!#REF!="","",'＜入力不要＞報告書'!#REF!)</f>
        <v>#REF!</v>
      </c>
      <c r="AK208" s="3699" t="e">
        <f>IF('＜入力不要＞報告書'!#REF!="","",'＜入力不要＞報告書'!#REF!)</f>
        <v>#REF!</v>
      </c>
      <c r="AL208" s="3699" t="e">
        <f>IF('＜入力不要＞報告書'!#REF!="","",'＜入力不要＞報告書'!#REF!)</f>
        <v>#REF!</v>
      </c>
      <c r="AM208" s="3699" t="e">
        <f>IF('＜入力不要＞報告書'!#REF!="","",'＜入力不要＞報告書'!#REF!)</f>
        <v>#REF!</v>
      </c>
      <c r="AN208" s="3699" t="e">
        <f>IF('＜入力不要＞報告書'!#REF!="","",'＜入力不要＞報告書'!#REF!)</f>
        <v>#REF!</v>
      </c>
      <c r="AO208" s="3699" t="e">
        <f>IF('＜入力不要＞報告書'!#REF!="","",'＜入力不要＞報告書'!#REF!)</f>
        <v>#REF!</v>
      </c>
      <c r="AP208" s="3699" t="e">
        <f>IF('＜入力不要＞報告書'!#REF!="","",'＜入力不要＞報告書'!#REF!)</f>
        <v>#REF!</v>
      </c>
      <c r="AQ208" s="3699" t="e">
        <f>IF('＜入力不要＞報告書'!#REF!="","",'＜入力不要＞報告書'!#REF!)</f>
        <v>#REF!</v>
      </c>
      <c r="AR208" s="3699" t="e">
        <f>IF('＜入力不要＞報告書'!#REF!="","",'＜入力不要＞報告書'!#REF!)</f>
        <v>#REF!</v>
      </c>
      <c r="AS208" s="3699" t="e">
        <f>IF('＜入力不要＞報告書'!#REF!="","",'＜入力不要＞報告書'!#REF!)</f>
        <v>#REF!</v>
      </c>
      <c r="AT208" s="3699" t="e">
        <f>IF('＜入力不要＞報告書'!#REF!="","",'＜入力不要＞報告書'!#REF!)</f>
        <v>#REF!</v>
      </c>
    </row>
    <row r="209" spans="2:43" ht="12.75" hidden="1" customHeight="1" x14ac:dyDescent="0.15">
      <c r="C209" s="1359" t="s">
        <v>793</v>
      </c>
      <c r="N209" s="3736" t="e">
        <f>IF('＜入力不要＞報告書'!#REF!="レ","",IF('＜入力不要＞報告書'!#REF!="","",IF('＜入力不要＞報告書'!#REF!="","",'＜入力不要＞報告書'!#REF!)))</f>
        <v>#REF!</v>
      </c>
      <c r="O209" s="3736" t="e">
        <f>IF('＜入力不要＞報告書'!#REF!="","",'＜入力不要＞報告書'!#REF!)</f>
        <v>#REF!</v>
      </c>
      <c r="P209" s="3736" t="e">
        <f>IF('＜入力不要＞報告書'!#REF!="","",'＜入力不要＞報告書'!#REF!)</f>
        <v>#REF!</v>
      </c>
      <c r="Q209" s="3736" t="e">
        <f>IF('＜入力不要＞報告書'!#REF!="","",'＜入力不要＞報告書'!#REF!)</f>
        <v>#REF!</v>
      </c>
      <c r="R209" s="3736" t="e">
        <f>IF('＜入力不要＞報告書'!#REF!="","",'＜入力不要＞報告書'!#REF!)</f>
        <v>#REF!</v>
      </c>
      <c r="S209" s="3736" t="e">
        <f>IF('＜入力不要＞報告書'!#REF!="","",'＜入力不要＞報告書'!#REF!)</f>
        <v>#REF!</v>
      </c>
      <c r="T209" s="3736" t="e">
        <f>IF('＜入力不要＞報告書'!#REF!="","",'＜入力不要＞報告書'!#REF!)</f>
        <v>#REF!</v>
      </c>
      <c r="U209" s="3736" t="e">
        <f>IF('＜入力不要＞報告書'!#REF!="","",'＜入力不要＞報告書'!#REF!)</f>
        <v>#REF!</v>
      </c>
      <c r="V209" s="3736" t="e">
        <f>IF('＜入力不要＞報告書'!#REF!="","",'＜入力不要＞報告書'!#REF!)</f>
        <v>#REF!</v>
      </c>
      <c r="W209" s="3736" t="e">
        <f>IF('＜入力不要＞報告書'!#REF!="","",'＜入力不要＞報告書'!#REF!)</f>
        <v>#REF!</v>
      </c>
      <c r="X209" s="3736" t="e">
        <f>IF('＜入力不要＞報告書'!#REF!="","",'＜入力不要＞報告書'!#REF!)</f>
        <v>#REF!</v>
      </c>
      <c r="Y209" s="3736" t="e">
        <f>IF('＜入力不要＞報告書'!#REF!="","",'＜入力不要＞報告書'!#REF!)</f>
        <v>#REF!</v>
      </c>
      <c r="Z209" s="3736" t="e">
        <f>IF('＜入力不要＞報告書'!#REF!="","",'＜入力不要＞報告書'!#REF!)</f>
        <v>#REF!</v>
      </c>
      <c r="AA209" s="3736" t="e">
        <f>IF('＜入力不要＞報告書'!#REF!="","",'＜入力不要＞報告書'!#REF!)</f>
        <v>#REF!</v>
      </c>
      <c r="AB209" s="3736" t="e">
        <f>IF('＜入力不要＞報告書'!#REF!="","",'＜入力不要＞報告書'!#REF!)</f>
        <v>#REF!</v>
      </c>
      <c r="AC209" s="3736" t="e">
        <f>IF('＜入力不要＞報告書'!#REF!="","",'＜入力不要＞報告書'!#REF!)</f>
        <v>#REF!</v>
      </c>
      <c r="AD209" s="3736" t="e">
        <f>IF('＜入力不要＞報告書'!#REF!="","",'＜入力不要＞報告書'!#REF!)</f>
        <v>#REF!</v>
      </c>
      <c r="AE209" s="1376"/>
      <c r="AF209" s="1376"/>
      <c r="AG209" s="1376"/>
      <c r="AH209" s="1376"/>
      <c r="AI209" s="1376"/>
      <c r="AJ209" s="1376"/>
      <c r="AK209" s="1376"/>
      <c r="AL209" s="1376"/>
      <c r="AM209" s="1376"/>
      <c r="AN209" s="1376"/>
      <c r="AO209" s="1376"/>
      <c r="AP209" s="1377"/>
    </row>
    <row r="210" spans="2:43" ht="7.5" customHeight="1" x14ac:dyDescent="0.15"/>
    <row r="211" spans="2:43" ht="7.5" customHeight="1" x14ac:dyDescent="0.15"/>
    <row r="212" spans="2:43" ht="12" hidden="1" customHeight="1" x14ac:dyDescent="0.15"/>
    <row r="213" spans="2:43" ht="12" hidden="1" customHeight="1" x14ac:dyDescent="0.15"/>
    <row r="214" spans="2:43" ht="12" hidden="1" customHeight="1" x14ac:dyDescent="0.15"/>
    <row r="215" spans="2:43" ht="12.75" customHeight="1" x14ac:dyDescent="0.15">
      <c r="B215" s="1359" t="s">
        <v>853</v>
      </c>
    </row>
    <row r="216" spans="2:43" ht="12.75" customHeight="1" x14ac:dyDescent="0.15">
      <c r="C216" s="1359" t="s">
        <v>852</v>
      </c>
      <c r="L216" s="1541" t="str">
        <f>'＜入力不要＞報告書'!$L$170</f>
        <v/>
      </c>
      <c r="M216" s="1359" t="s">
        <v>3560</v>
      </c>
      <c r="S216" s="1370"/>
      <c r="T216" s="3720">
        <f>'＜入力不要＞報告書'!$T$170</f>
        <v>0</v>
      </c>
      <c r="U216" s="3720"/>
      <c r="V216" s="3710" t="s">
        <v>61</v>
      </c>
      <c r="W216" s="3710"/>
      <c r="X216" s="3720">
        <f>'＜入力不要＞報告書'!$X$170</f>
        <v>0</v>
      </c>
      <c r="Y216" s="3720"/>
      <c r="Z216" s="1359" t="s">
        <v>849</v>
      </c>
      <c r="AC216" s="1541" t="str">
        <f>'＜入力不要＞報告書'!$AC$170</f>
        <v/>
      </c>
      <c r="AD216" s="1359" t="s">
        <v>3562</v>
      </c>
      <c r="AJ216" s="1370"/>
      <c r="AK216" s="3720">
        <f>'＜入力不要＞報告書'!$AK$170</f>
        <v>0</v>
      </c>
      <c r="AL216" s="3720"/>
      <c r="AM216" s="3710" t="s">
        <v>61</v>
      </c>
      <c r="AN216" s="3710"/>
      <c r="AO216" s="3720">
        <f>'＜入力不要＞報告書'!$AO$170</f>
        <v>0</v>
      </c>
      <c r="AP216" s="3720"/>
      <c r="AQ216" s="1359" t="s">
        <v>849</v>
      </c>
    </row>
    <row r="217" spans="2:43" ht="12.75" customHeight="1" x14ac:dyDescent="0.15">
      <c r="L217" s="1541" t="str">
        <f>'＜入力不要＞報告書'!$L$171</f>
        <v/>
      </c>
      <c r="M217" s="1359" t="s">
        <v>3561</v>
      </c>
      <c r="AA217" s="3720">
        <f>'＜入力不要＞報告書'!$AA$171</f>
        <v>0</v>
      </c>
      <c r="AB217" s="3720"/>
      <c r="AC217" s="3710" t="s">
        <v>61</v>
      </c>
      <c r="AD217" s="3710"/>
      <c r="AE217" s="3720">
        <f>'＜入力不要＞報告書'!$AE$171</f>
        <v>0</v>
      </c>
      <c r="AF217" s="3720"/>
      <c r="AG217" s="1359" t="s">
        <v>849</v>
      </c>
    </row>
    <row r="218" spans="2:43" ht="12.75" customHeight="1" x14ac:dyDescent="0.15">
      <c r="L218" s="1541" t="str">
        <f>'＜入力不要＞報告書'!$L$172</f>
        <v/>
      </c>
      <c r="M218" s="1359" t="s">
        <v>3555</v>
      </c>
      <c r="P218" s="1370"/>
      <c r="Q218" s="3720">
        <f>'＜入力不要＞報告書'!$Q$172</f>
        <v>0</v>
      </c>
      <c r="R218" s="3720"/>
      <c r="S218" s="3710" t="s">
        <v>61</v>
      </c>
      <c r="T218" s="3710"/>
      <c r="U218" s="3720">
        <f>'＜入力不要＞報告書'!$U$172</f>
        <v>0</v>
      </c>
      <c r="V218" s="3720"/>
      <c r="W218" s="1359" t="s">
        <v>849</v>
      </c>
      <c r="AC218" s="1541" t="str">
        <f>'＜入力不要＞報告書'!$AC$172</f>
        <v/>
      </c>
      <c r="AD218" s="1359" t="s">
        <v>765</v>
      </c>
    </row>
    <row r="219" spans="2:43" ht="12.75" customHeight="1" x14ac:dyDescent="0.15">
      <c r="C219" s="1359" t="s">
        <v>851</v>
      </c>
      <c r="L219" s="1541" t="str">
        <f>'＜入力不要＞報告書'!$L$173</f>
        <v/>
      </c>
      <c r="M219" s="1359" t="s">
        <v>3560</v>
      </c>
      <c r="S219" s="1370"/>
      <c r="T219" s="3720">
        <f>'＜入力不要＞報告書'!$T$173</f>
        <v>0</v>
      </c>
      <c r="U219" s="3720"/>
      <c r="V219" s="3710" t="s">
        <v>61</v>
      </c>
      <c r="W219" s="3710"/>
      <c r="X219" s="3720">
        <f>'＜入力不要＞報告書'!$X$173</f>
        <v>0</v>
      </c>
      <c r="Y219" s="3720"/>
      <c r="Z219" s="1359" t="s">
        <v>849</v>
      </c>
      <c r="AC219" s="1541" t="str">
        <f>'＜入力不要＞報告書'!$AC$173</f>
        <v/>
      </c>
      <c r="AD219" s="1359" t="s">
        <v>3562</v>
      </c>
      <c r="AJ219" s="1370"/>
      <c r="AK219" s="3720">
        <f>'＜入力不要＞報告書'!$AK$173</f>
        <v>0</v>
      </c>
      <c r="AL219" s="3720"/>
      <c r="AM219" s="3710" t="s">
        <v>61</v>
      </c>
      <c r="AN219" s="3710"/>
      <c r="AO219" s="3720">
        <f>'＜入力不要＞報告書'!$AO$173</f>
        <v>0</v>
      </c>
      <c r="AP219" s="3720"/>
      <c r="AQ219" s="1359" t="s">
        <v>849</v>
      </c>
    </row>
    <row r="220" spans="2:43" ht="12.75" customHeight="1" x14ac:dyDescent="0.15">
      <c r="L220" s="1541" t="str">
        <f>'＜入力不要＞報告書'!$L$174</f>
        <v/>
      </c>
      <c r="M220" s="1359" t="s">
        <v>3555</v>
      </c>
      <c r="P220" s="1370"/>
      <c r="Q220" s="3720">
        <f>'＜入力不要＞報告書'!$Q$174</f>
        <v>0</v>
      </c>
      <c r="R220" s="3720"/>
      <c r="S220" s="3710" t="s">
        <v>61</v>
      </c>
      <c r="T220" s="3710"/>
      <c r="U220" s="3720">
        <f>'＜入力不要＞報告書'!$U$174</f>
        <v>0</v>
      </c>
      <c r="V220" s="3720"/>
      <c r="W220" s="1359" t="s">
        <v>849</v>
      </c>
      <c r="AC220" s="1541" t="str">
        <f>'＜入力不要＞報告書'!$AC$174</f>
        <v/>
      </c>
      <c r="AD220" s="1359" t="s">
        <v>765</v>
      </c>
    </row>
    <row r="221" spans="2:43" ht="12.75" customHeight="1" x14ac:dyDescent="0.15">
      <c r="C221" s="1359" t="s">
        <v>850</v>
      </c>
      <c r="L221" s="1541" t="str">
        <f>'＜入力不要＞報告書'!$L$175</f>
        <v/>
      </c>
      <c r="M221" s="1359" t="s">
        <v>3560</v>
      </c>
      <c r="S221" s="1370"/>
      <c r="T221" s="3720">
        <f>'＜入力不要＞報告書'!$T$175</f>
        <v>0</v>
      </c>
      <c r="U221" s="3720"/>
      <c r="V221" s="3710" t="s">
        <v>61</v>
      </c>
      <c r="W221" s="3710"/>
      <c r="X221" s="3720">
        <f>'＜入力不要＞報告書'!$X$175</f>
        <v>0</v>
      </c>
      <c r="Y221" s="3720"/>
      <c r="Z221" s="1359" t="s">
        <v>849</v>
      </c>
      <c r="AC221" s="1541" t="str">
        <f>'＜入力不要＞報告書'!$AC$175</f>
        <v/>
      </c>
      <c r="AD221" s="1359" t="s">
        <v>3562</v>
      </c>
      <c r="AJ221" s="1370"/>
      <c r="AK221" s="3720">
        <f>'＜入力不要＞報告書'!$AK$175</f>
        <v>0</v>
      </c>
      <c r="AL221" s="3720"/>
      <c r="AM221" s="3710" t="s">
        <v>61</v>
      </c>
      <c r="AN221" s="3710"/>
      <c r="AO221" s="3720">
        <f>'＜入力不要＞報告書'!$AO$175</f>
        <v>0</v>
      </c>
      <c r="AP221" s="3720"/>
      <c r="AQ221" s="1359" t="s">
        <v>849</v>
      </c>
    </row>
    <row r="222" spans="2:43" ht="12.75" customHeight="1" x14ac:dyDescent="0.15">
      <c r="L222" s="1541" t="str">
        <f>'＜入力不要＞報告書'!$L$176</f>
        <v/>
      </c>
      <c r="M222" s="1359" t="s">
        <v>3561</v>
      </c>
      <c r="AA222" s="3720">
        <f>'＜入力不要＞報告書'!$AA$176</f>
        <v>0</v>
      </c>
      <c r="AB222" s="3720"/>
      <c r="AC222" s="3710" t="s">
        <v>61</v>
      </c>
      <c r="AD222" s="3710"/>
      <c r="AE222" s="3720">
        <f>'＜入力不要＞報告書'!$AE$176</f>
        <v>0</v>
      </c>
      <c r="AF222" s="3720"/>
      <c r="AG222" s="1359" t="s">
        <v>849</v>
      </c>
    </row>
    <row r="223" spans="2:43" ht="12.75" customHeight="1" x14ac:dyDescent="0.15">
      <c r="L223" s="1541" t="str">
        <f>'＜入力不要＞報告書'!$L$177</f>
        <v/>
      </c>
      <c r="M223" s="1359" t="s">
        <v>3555</v>
      </c>
      <c r="P223" s="1370"/>
      <c r="Q223" s="3720">
        <f>'＜入力不要＞報告書'!$Q$177</f>
        <v>0</v>
      </c>
      <c r="R223" s="3720"/>
      <c r="S223" s="3710" t="s">
        <v>61</v>
      </c>
      <c r="T223" s="3710"/>
      <c r="U223" s="3720">
        <f>'＜入力不要＞報告書'!$U$177</f>
        <v>0</v>
      </c>
      <c r="V223" s="3720"/>
      <c r="W223" s="1359" t="s">
        <v>849</v>
      </c>
      <c r="AC223" s="1541" t="str">
        <f>'＜入力不要＞報告書'!$AC$177</f>
        <v/>
      </c>
      <c r="AD223" s="1359" t="s">
        <v>765</v>
      </c>
    </row>
    <row r="224" spans="2:43" ht="12.75" hidden="1" customHeight="1" x14ac:dyDescent="0.15">
      <c r="C224" s="1359" t="s">
        <v>848</v>
      </c>
      <c r="S224" s="1542" t="e">
        <f>IF(報告書_換気_要是正の指摘あり="","",'＜入力不要＞報告書'!S178)</f>
        <v>#NAME?</v>
      </c>
      <c r="T224" s="1359" t="s">
        <v>847</v>
      </c>
      <c r="AC224" s="1542" t="e">
        <f>IF(報告書_換気_要是正の指摘あり="","",'＜入力不要＞報告書'!AC178)</f>
        <v>#NAME?</v>
      </c>
      <c r="AD224" s="1359" t="s">
        <v>846</v>
      </c>
      <c r="AI224" s="1542" t="e">
        <f>IF(報告書_換気_要是正の指摘あり="","",'＜入力不要＞報告書'!AI178)</f>
        <v>#NAME?</v>
      </c>
      <c r="AJ224" s="1359" t="s">
        <v>845</v>
      </c>
    </row>
    <row r="225" spans="2:53" ht="12.75" hidden="1" customHeight="1" x14ac:dyDescent="0.15">
      <c r="S225" s="1542" t="e">
        <f>IF(報告書_換気_要是正の指摘あり="","",'＜入力不要＞報告書'!S179)</f>
        <v>#NAME?</v>
      </c>
      <c r="T225" s="1359" t="s">
        <v>844</v>
      </c>
      <c r="AI225" s="1542" t="e">
        <f>IF(報告書_換気_要是正の指摘あり="","",'＜入力不要＞報告書'!AI179)</f>
        <v>#NAME?</v>
      </c>
      <c r="AJ225" s="1359" t="s">
        <v>3536</v>
      </c>
      <c r="AN225" s="3730" t="e">
        <f>IF(報告書_換気_要是正の指摘あり="","",IF('＜入力不要＞報告書'!AN179="","",'＜入力不要＞報告書'!AN179))</f>
        <v>#NAME?</v>
      </c>
      <c r="AO225" s="3730"/>
      <c r="AP225" s="3730" t="str">
        <f>IF('＜入力不要＞報告書'!AP179="","",'＜入力不要＞報告書'!AP179)</f>
        <v/>
      </c>
      <c r="AQ225" s="3730"/>
      <c r="AR225" s="3730" t="str">
        <f>IF('＜入力不要＞報告書'!AR179="","",'＜入力不要＞報告書'!AR179)</f>
        <v/>
      </c>
      <c r="AS225" s="3730"/>
      <c r="AT225" s="1359" t="s">
        <v>3</v>
      </c>
    </row>
    <row r="226" spans="2:53" ht="12" customHeight="1" x14ac:dyDescent="0.15">
      <c r="C226" s="1359" t="s">
        <v>843</v>
      </c>
      <c r="S226" s="1541" t="str">
        <f>'＜入力不要＞報告書'!$S$180</f>
        <v/>
      </c>
      <c r="T226" s="1359" t="s">
        <v>647</v>
      </c>
      <c r="V226" s="1541" t="str">
        <f>'＜入力不要＞報告書'!$V$180</f>
        <v/>
      </c>
      <c r="W226" s="1359" t="s">
        <v>917</v>
      </c>
    </row>
    <row r="227" spans="2:53" ht="12" hidden="1" customHeight="1" x14ac:dyDescent="0.15"/>
    <row r="228" spans="2:53" ht="12" hidden="1" customHeight="1" x14ac:dyDescent="0.15"/>
    <row r="229" spans="2:53" ht="7.5" customHeight="1" x14ac:dyDescent="0.15"/>
    <row r="230" spans="2:53" ht="7.5" customHeight="1" x14ac:dyDescent="0.15"/>
    <row r="231" spans="2:53" ht="12.75" hidden="1" customHeight="1" x14ac:dyDescent="0.15">
      <c r="B231" s="1359" t="s">
        <v>842</v>
      </c>
    </row>
    <row r="232" spans="2:53" ht="12" hidden="1" customHeight="1" x14ac:dyDescent="0.15">
      <c r="C232" s="1359" t="s">
        <v>773</v>
      </c>
      <c r="N232" s="1554"/>
      <c r="O232" s="1359" t="s">
        <v>3537</v>
      </c>
      <c r="X232" s="1554"/>
      <c r="Y232" s="1359" t="s">
        <v>772</v>
      </c>
      <c r="AG232" s="1554"/>
      <c r="AH232" s="1359" t="s">
        <v>634</v>
      </c>
    </row>
    <row r="233" spans="2:53" ht="12" hidden="1" customHeight="1" x14ac:dyDescent="0.15">
      <c r="C233" s="1359" t="s">
        <v>771</v>
      </c>
      <c r="N233" s="3699"/>
      <c r="O233" s="3699"/>
      <c r="P233" s="3699"/>
      <c r="Q233" s="3699"/>
      <c r="R233" s="3699"/>
      <c r="S233" s="3699"/>
      <c r="T233" s="3699"/>
      <c r="U233" s="3699"/>
      <c r="V233" s="3699"/>
      <c r="W233" s="3699"/>
      <c r="X233" s="3699"/>
      <c r="Y233" s="3699"/>
      <c r="Z233" s="3699"/>
      <c r="AA233" s="3699"/>
      <c r="AB233" s="3699"/>
      <c r="AC233" s="3699"/>
      <c r="AD233" s="3699"/>
      <c r="AE233" s="3699"/>
      <c r="AF233" s="3699"/>
      <c r="AG233" s="3699"/>
      <c r="AH233" s="3699"/>
      <c r="AI233" s="3699"/>
      <c r="AJ233" s="3699"/>
      <c r="AK233" s="3699"/>
      <c r="AL233" s="3699"/>
      <c r="AM233" s="3699"/>
      <c r="AN233" s="3699"/>
      <c r="AO233" s="3699"/>
      <c r="AP233" s="3699"/>
      <c r="AQ233" s="3699"/>
      <c r="AR233" s="3699"/>
      <c r="AS233" s="3699"/>
      <c r="AT233" s="3699"/>
      <c r="BA233" s="1370"/>
    </row>
    <row r="234" spans="2:53" ht="12" hidden="1" customHeight="1" x14ac:dyDescent="0.15">
      <c r="N234" s="3699"/>
      <c r="O234" s="3699"/>
      <c r="P234" s="3699"/>
      <c r="Q234" s="3699"/>
      <c r="R234" s="3699"/>
      <c r="S234" s="3699"/>
      <c r="T234" s="3699"/>
      <c r="U234" s="3699"/>
      <c r="V234" s="3699"/>
      <c r="W234" s="3699"/>
      <c r="X234" s="3699"/>
      <c r="Y234" s="3699"/>
      <c r="Z234" s="3699"/>
      <c r="AA234" s="3699"/>
      <c r="AB234" s="3699"/>
      <c r="AC234" s="3699"/>
      <c r="AD234" s="3699"/>
      <c r="AE234" s="3699"/>
      <c r="AF234" s="3699"/>
      <c r="AG234" s="3699"/>
      <c r="AH234" s="3699"/>
      <c r="AI234" s="3699"/>
      <c r="AJ234" s="3699"/>
      <c r="AK234" s="3699"/>
      <c r="AL234" s="3699"/>
      <c r="AM234" s="3699"/>
      <c r="AN234" s="3699"/>
      <c r="AO234" s="3699"/>
      <c r="AP234" s="3699"/>
      <c r="AQ234" s="3699"/>
      <c r="AR234" s="3699"/>
      <c r="AS234" s="3699"/>
      <c r="AT234" s="3699"/>
    </row>
    <row r="235" spans="2:53" ht="12" hidden="1" customHeight="1" x14ac:dyDescent="0.15">
      <c r="N235" s="3699"/>
      <c r="O235" s="3699"/>
      <c r="P235" s="3699"/>
      <c r="Q235" s="3699"/>
      <c r="R235" s="3699"/>
      <c r="S235" s="3699"/>
      <c r="T235" s="3699"/>
      <c r="U235" s="3699"/>
      <c r="V235" s="3699"/>
      <c r="W235" s="3699"/>
      <c r="X235" s="3699"/>
      <c r="Y235" s="3699"/>
      <c r="Z235" s="3699"/>
      <c r="AA235" s="3699"/>
      <c r="AB235" s="3699"/>
      <c r="AC235" s="3699"/>
      <c r="AD235" s="3699"/>
      <c r="AE235" s="3699"/>
      <c r="AF235" s="3699"/>
      <c r="AG235" s="3699"/>
      <c r="AH235" s="3699"/>
      <c r="AI235" s="3699"/>
      <c r="AJ235" s="3699"/>
      <c r="AK235" s="3699"/>
      <c r="AL235" s="3699"/>
      <c r="AM235" s="3699"/>
      <c r="AN235" s="3699"/>
      <c r="AO235" s="3699"/>
      <c r="AP235" s="3699"/>
      <c r="AQ235" s="3699"/>
      <c r="AR235" s="3699"/>
      <c r="AS235" s="3699"/>
      <c r="AT235" s="3699"/>
    </row>
    <row r="236" spans="2:53" ht="12" hidden="1" customHeight="1" x14ac:dyDescent="0.15">
      <c r="N236" s="3699"/>
      <c r="O236" s="3699"/>
      <c r="P236" s="3699"/>
      <c r="Q236" s="3699"/>
      <c r="R236" s="3699"/>
      <c r="S236" s="3699"/>
      <c r="T236" s="3699"/>
      <c r="U236" s="3699"/>
      <c r="V236" s="3699"/>
      <c r="W236" s="3699"/>
      <c r="X236" s="3699"/>
      <c r="Y236" s="3699"/>
      <c r="Z236" s="3699"/>
      <c r="AA236" s="3699"/>
      <c r="AB236" s="3699"/>
      <c r="AC236" s="3699"/>
      <c r="AD236" s="3699"/>
      <c r="AE236" s="3699"/>
      <c r="AF236" s="3699"/>
      <c r="AG236" s="3699"/>
      <c r="AH236" s="3699"/>
      <c r="AI236" s="3699"/>
      <c r="AJ236" s="3699"/>
      <c r="AK236" s="3699"/>
      <c r="AL236" s="3699"/>
      <c r="AM236" s="3699"/>
      <c r="AN236" s="3699"/>
      <c r="AO236" s="3699"/>
      <c r="AP236" s="3699"/>
      <c r="AQ236" s="3699"/>
      <c r="AR236" s="3699"/>
      <c r="AS236" s="3699"/>
      <c r="AT236" s="3699"/>
    </row>
    <row r="237" spans="2:53" ht="12" hidden="1" customHeight="1" x14ac:dyDescent="0.15">
      <c r="N237" s="3699"/>
      <c r="O237" s="3699"/>
      <c r="P237" s="3699"/>
      <c r="Q237" s="3699"/>
      <c r="R237" s="3699"/>
      <c r="S237" s="3699"/>
      <c r="T237" s="3699"/>
      <c r="U237" s="3699"/>
      <c r="V237" s="3699"/>
      <c r="W237" s="3699"/>
      <c r="X237" s="3699"/>
      <c r="Y237" s="3699"/>
      <c r="Z237" s="3699"/>
      <c r="AA237" s="3699"/>
      <c r="AB237" s="3699"/>
      <c r="AC237" s="3699"/>
      <c r="AD237" s="3699"/>
      <c r="AE237" s="3699"/>
      <c r="AF237" s="3699"/>
      <c r="AG237" s="3699"/>
      <c r="AH237" s="3699"/>
      <c r="AI237" s="3699"/>
      <c r="AJ237" s="3699"/>
      <c r="AK237" s="3699"/>
      <c r="AL237" s="3699"/>
      <c r="AM237" s="3699"/>
      <c r="AN237" s="3699"/>
      <c r="AO237" s="3699"/>
      <c r="AP237" s="3699"/>
      <c r="AQ237" s="3699"/>
      <c r="AR237" s="3699"/>
      <c r="AS237" s="3699"/>
      <c r="AT237" s="3699"/>
    </row>
    <row r="238" spans="2:53" ht="12" hidden="1" customHeight="1" x14ac:dyDescent="0.15">
      <c r="C238" s="1359" t="s">
        <v>770</v>
      </c>
      <c r="N238" s="1554"/>
      <c r="O238" s="1359" t="s">
        <v>647</v>
      </c>
      <c r="R238" s="1556" t="s">
        <v>908</v>
      </c>
      <c r="S238" s="3730"/>
      <c r="T238" s="3730"/>
      <c r="U238" s="1551" t="s">
        <v>2</v>
      </c>
      <c r="V238" s="3730"/>
      <c r="W238" s="3730"/>
      <c r="X238" s="1359" t="s">
        <v>762</v>
      </c>
      <c r="AG238" s="1554"/>
      <c r="AH238" s="1359" t="s">
        <v>765</v>
      </c>
    </row>
    <row r="239" spans="2:53" ht="12" hidden="1" customHeight="1" x14ac:dyDescent="0.15"/>
    <row r="240" spans="2:53" ht="12" hidden="1" customHeight="1" x14ac:dyDescent="0.15"/>
    <row r="241" ht="12" hidden="1" customHeight="1" x14ac:dyDescent="0.15"/>
    <row r="242" hidden="1" x14ac:dyDescent="0.15"/>
    <row r="243" hidden="1" x14ac:dyDescent="0.15"/>
    <row r="244" hidden="1" x14ac:dyDescent="0.15"/>
    <row r="245" hidden="1" x14ac:dyDescent="0.15"/>
    <row r="246" hidden="1" x14ac:dyDescent="0.15"/>
    <row r="247" hidden="1" x14ac:dyDescent="0.15"/>
    <row r="248" hidden="1" x14ac:dyDescent="0.15"/>
    <row r="249" hidden="1" x14ac:dyDescent="0.15"/>
    <row r="250" hidden="1" x14ac:dyDescent="0.15"/>
    <row r="251" hidden="1" x14ac:dyDescent="0.15"/>
    <row r="252" hidden="1" x14ac:dyDescent="0.15"/>
    <row r="253" ht="12" hidden="1" customHeight="1" x14ac:dyDescent="0.15"/>
    <row r="254" ht="12" hidden="1" customHeight="1" x14ac:dyDescent="0.15"/>
    <row r="255" ht="12" hidden="1" customHeight="1" x14ac:dyDescent="0.15"/>
    <row r="256" ht="12" hidden="1" customHeight="1" x14ac:dyDescent="0.15"/>
    <row r="257" spans="2:48" ht="12" hidden="1" customHeight="1" x14ac:dyDescent="0.15"/>
    <row r="258" spans="2:48" ht="12.75" customHeight="1" x14ac:dyDescent="0.15">
      <c r="B258" s="1359" t="s">
        <v>921</v>
      </c>
      <c r="AV258" s="1372"/>
    </row>
    <row r="259" spans="2:48" ht="12.75" customHeight="1" x14ac:dyDescent="0.15">
      <c r="B259" s="1359" t="s">
        <v>812</v>
      </c>
    </row>
    <row r="260" spans="2:48" ht="12.75" customHeight="1" x14ac:dyDescent="0.15">
      <c r="C260" s="1359" t="s">
        <v>806</v>
      </c>
      <c r="J260" s="1556" t="s">
        <v>798</v>
      </c>
      <c r="K260" s="3720" t="str">
        <f>'＜入力不要＞報告書'!$K$214</f>
        <v/>
      </c>
      <c r="L260" s="3720"/>
      <c r="M260" s="1359" t="s">
        <v>805</v>
      </c>
      <c r="W260" s="1359" t="s">
        <v>4</v>
      </c>
      <c r="X260" s="3720" t="str">
        <f>'＜入力不要＞報告書'!$X$214</f>
        <v/>
      </c>
      <c r="Y260" s="3720"/>
      <c r="Z260" s="3720"/>
      <c r="AA260" s="3720"/>
      <c r="AB260" s="3720"/>
      <c r="AC260" s="3720"/>
      <c r="AD260" s="3731" t="s">
        <v>810</v>
      </c>
      <c r="AE260" s="3799"/>
      <c r="AF260" s="3799"/>
      <c r="AG260" s="3799"/>
      <c r="AH260" s="3720" t="str">
        <f>'＜入力不要＞報告書'!$AH$214</f>
        <v/>
      </c>
      <c r="AI260" s="3720"/>
      <c r="AJ260" s="3720"/>
      <c r="AK260" s="3720"/>
      <c r="AL260" s="3720"/>
      <c r="AM260" s="3720"/>
      <c r="AN260" s="3720"/>
      <c r="AO260" s="1359" t="s">
        <v>24</v>
      </c>
    </row>
    <row r="261" spans="2:48" ht="12.75" customHeight="1" x14ac:dyDescent="0.15">
      <c r="J261" s="1359" t="s">
        <v>803</v>
      </c>
      <c r="AG261" s="1556" t="s">
        <v>25</v>
      </c>
      <c r="AH261" s="3720" t="str">
        <f>'＜入力不要＞報告書'!$AH$215</f>
        <v/>
      </c>
      <c r="AI261" s="3720"/>
      <c r="AJ261" s="3720"/>
      <c r="AK261" s="3720"/>
      <c r="AL261" s="3720"/>
      <c r="AM261" s="3720"/>
      <c r="AN261" s="3720"/>
      <c r="AO261" s="1359" t="s">
        <v>24</v>
      </c>
    </row>
    <row r="262" spans="2:48" ht="12.75" hidden="1" customHeight="1" x14ac:dyDescent="0.15">
      <c r="J262" s="1359" t="s">
        <v>802</v>
      </c>
      <c r="AG262" s="1556" t="s">
        <v>25</v>
      </c>
      <c r="AH262" s="3730" t="e">
        <f>IF('＜入力不要＞報告書'!#REF!="","",IF('＜入力不要＞報告書'!#REF!="","",'＜入力不要＞報告書'!#REF!))</f>
        <v>#REF!</v>
      </c>
      <c r="AI262" s="3730"/>
      <c r="AJ262" s="3730"/>
      <c r="AK262" s="3730"/>
      <c r="AL262" s="3730"/>
      <c r="AM262" s="3730"/>
      <c r="AN262" s="3730"/>
      <c r="AO262" s="1359" t="s">
        <v>24</v>
      </c>
    </row>
    <row r="263" spans="2:48" ht="12.75" customHeight="1" x14ac:dyDescent="0.15">
      <c r="C263" s="1359" t="s">
        <v>801</v>
      </c>
      <c r="N263" s="3701" t="str">
        <f>'＜入力不要＞報告書'!$N$217</f>
        <v/>
      </c>
      <c r="O263" s="3701"/>
      <c r="P263" s="3701"/>
      <c r="Q263" s="3701"/>
      <c r="R263" s="3701"/>
      <c r="S263" s="3701"/>
      <c r="T263" s="3701"/>
      <c r="U263" s="3701"/>
      <c r="V263" s="3701"/>
      <c r="W263" s="3701"/>
      <c r="X263" s="3701"/>
      <c r="Y263" s="3701"/>
      <c r="Z263" s="3701"/>
      <c r="AA263" s="3701"/>
      <c r="AB263" s="3701"/>
      <c r="AC263" s="3701"/>
      <c r="AD263" s="3701"/>
      <c r="AE263" s="3701"/>
      <c r="AF263" s="3701"/>
      <c r="AG263" s="3701"/>
      <c r="AH263" s="3701"/>
      <c r="AI263" s="3701"/>
      <c r="AJ263" s="3701"/>
      <c r="AK263" s="3701"/>
      <c r="AL263" s="3701"/>
      <c r="AM263" s="3701"/>
      <c r="AN263" s="3701"/>
      <c r="AO263" s="3701"/>
      <c r="AP263" s="3701"/>
      <c r="AQ263" s="3701"/>
      <c r="AR263" s="3701"/>
      <c r="AS263" s="3701"/>
      <c r="AT263" s="3701"/>
    </row>
    <row r="264" spans="2:48" ht="12.75" customHeight="1" x14ac:dyDescent="0.15">
      <c r="C264" s="1359" t="s">
        <v>800</v>
      </c>
      <c r="N264" s="3701" t="str">
        <f>'＜入力不要＞報告書'!$N$218</f>
        <v/>
      </c>
      <c r="O264" s="3701"/>
      <c r="P264" s="3701"/>
      <c r="Q264" s="3701"/>
      <c r="R264" s="3701"/>
      <c r="S264" s="3701"/>
      <c r="T264" s="3701"/>
      <c r="U264" s="3701"/>
      <c r="V264" s="3701"/>
      <c r="W264" s="3701"/>
      <c r="X264" s="3701"/>
      <c r="Y264" s="3701"/>
      <c r="Z264" s="3701"/>
      <c r="AA264" s="3701"/>
      <c r="AB264" s="3701"/>
      <c r="AC264" s="3701"/>
      <c r="AD264" s="3701"/>
      <c r="AE264" s="3701"/>
      <c r="AF264" s="3701"/>
      <c r="AG264" s="3701"/>
      <c r="AH264" s="3701"/>
      <c r="AI264" s="3701"/>
      <c r="AJ264" s="3701"/>
      <c r="AK264" s="3701"/>
      <c r="AL264" s="3701"/>
      <c r="AM264" s="3701"/>
      <c r="AN264" s="3701"/>
      <c r="AO264" s="3701"/>
      <c r="AP264" s="3701"/>
      <c r="AQ264" s="3701"/>
      <c r="AR264" s="3701"/>
      <c r="AS264" s="3701"/>
      <c r="AT264" s="3701"/>
    </row>
    <row r="265" spans="2:48" ht="12.75" customHeight="1" x14ac:dyDescent="0.15">
      <c r="C265" s="1359" t="s">
        <v>799</v>
      </c>
      <c r="N265" s="3701" t="str">
        <f>'＜入力不要＞報告書'!N219</f>
        <v/>
      </c>
      <c r="O265" s="3701"/>
      <c r="P265" s="3701"/>
      <c r="Q265" s="3701"/>
      <c r="R265" s="3701"/>
      <c r="S265" s="3701"/>
      <c r="T265" s="3701"/>
      <c r="U265" s="3701"/>
      <c r="V265" s="3701"/>
      <c r="W265" s="3701"/>
      <c r="X265" s="3701"/>
      <c r="Y265" s="3701"/>
      <c r="Z265" s="3701"/>
      <c r="AA265" s="3701"/>
      <c r="AB265" s="3701"/>
      <c r="AC265" s="3701"/>
      <c r="AD265" s="3701"/>
      <c r="AE265" s="3701"/>
      <c r="AF265" s="3701"/>
      <c r="AG265" s="3701"/>
      <c r="AH265" s="3701"/>
      <c r="AI265" s="3701"/>
      <c r="AJ265" s="3701"/>
      <c r="AK265" s="3701"/>
      <c r="AL265" s="3701"/>
      <c r="AM265" s="3701"/>
      <c r="AN265" s="3701"/>
      <c r="AO265" s="3701"/>
      <c r="AP265" s="3701"/>
      <c r="AQ265" s="3701"/>
      <c r="AR265" s="3701"/>
      <c r="AS265" s="3701"/>
      <c r="AT265" s="3701"/>
    </row>
    <row r="266" spans="2:48" ht="12.75" customHeight="1" x14ac:dyDescent="0.15">
      <c r="J266" s="1556" t="s">
        <v>798</v>
      </c>
      <c r="K266" s="3720" t="str">
        <f>'＜入力不要＞報告書'!$K$220</f>
        <v/>
      </c>
      <c r="L266" s="3720"/>
      <c r="M266" s="1359" t="s">
        <v>797</v>
      </c>
      <c r="V266" s="1556"/>
      <c r="W266" s="1359" t="s">
        <v>4</v>
      </c>
      <c r="X266" s="3720" t="str">
        <f>'＜入力不要＞報告書'!$X$220</f>
        <v/>
      </c>
      <c r="Y266" s="3720"/>
      <c r="Z266" s="3720"/>
      <c r="AA266" s="3720"/>
      <c r="AB266" s="3731" t="s">
        <v>808</v>
      </c>
      <c r="AC266" s="3799"/>
      <c r="AD266" s="3799"/>
      <c r="AE266" s="3799"/>
      <c r="AF266" s="3799"/>
      <c r="AG266" s="3799"/>
      <c r="AH266" s="3720" t="str">
        <f>'＜入力不要＞報告書'!$AH$220</f>
        <v/>
      </c>
      <c r="AI266" s="3720"/>
      <c r="AJ266" s="3720"/>
      <c r="AK266" s="3720"/>
      <c r="AL266" s="3720"/>
      <c r="AM266" s="3720"/>
      <c r="AN266" s="3720"/>
      <c r="AO266" s="1359" t="s">
        <v>24</v>
      </c>
    </row>
    <row r="267" spans="2:48" ht="12.75" customHeight="1" x14ac:dyDescent="0.15">
      <c r="C267" s="1359" t="s">
        <v>795</v>
      </c>
      <c r="N267" s="3726" t="str">
        <f>'＜入力不要＞報告書'!$N$221</f>
        <v/>
      </c>
      <c r="O267" s="3726"/>
      <c r="P267" s="3726"/>
      <c r="Q267" s="3726"/>
      <c r="R267" s="3726"/>
      <c r="S267" s="3726"/>
      <c r="T267" s="3726"/>
      <c r="U267" s="3726"/>
      <c r="V267" s="3726"/>
      <c r="W267" s="1367"/>
      <c r="X267" s="1367"/>
      <c r="Y267" s="1367"/>
      <c r="Z267" s="1367"/>
      <c r="AA267" s="1367"/>
      <c r="AB267" s="1367"/>
      <c r="AC267" s="1367"/>
      <c r="AD267" s="1367"/>
      <c r="AE267" s="1367"/>
      <c r="AF267" s="1367"/>
      <c r="AG267" s="1367"/>
      <c r="AH267" s="1367"/>
      <c r="AI267" s="1367"/>
      <c r="AJ267" s="1367"/>
      <c r="AK267" s="1367"/>
      <c r="AL267" s="1367"/>
      <c r="AM267" s="1367"/>
      <c r="AN267" s="1367"/>
      <c r="AO267" s="1367"/>
      <c r="AP267" s="1558"/>
    </row>
    <row r="268" spans="2:48" ht="12.75" customHeight="1" x14ac:dyDescent="0.15">
      <c r="C268" s="1359" t="s">
        <v>794</v>
      </c>
      <c r="N268" s="3701">
        <f>'＜入力不要＞報告書'!$N$222</f>
        <v>0</v>
      </c>
      <c r="O268" s="3701"/>
      <c r="P268" s="3701"/>
      <c r="Q268" s="3701"/>
      <c r="R268" s="3701"/>
      <c r="S268" s="3701"/>
      <c r="T268" s="3701"/>
      <c r="U268" s="3701"/>
      <c r="V268" s="3701"/>
      <c r="W268" s="3701"/>
      <c r="X268" s="3701"/>
      <c r="Y268" s="3701"/>
      <c r="Z268" s="3701"/>
      <c r="AA268" s="3701"/>
      <c r="AB268" s="3701"/>
      <c r="AC268" s="3701"/>
      <c r="AD268" s="3701"/>
      <c r="AE268" s="3701"/>
      <c r="AF268" s="3701"/>
      <c r="AG268" s="3701"/>
      <c r="AH268" s="3701"/>
      <c r="AI268" s="3701"/>
      <c r="AJ268" s="3701"/>
      <c r="AK268" s="3701"/>
      <c r="AL268" s="3701"/>
      <c r="AM268" s="3701"/>
      <c r="AN268" s="3701"/>
      <c r="AO268" s="3701"/>
      <c r="AP268" s="3701"/>
      <c r="AQ268" s="3701"/>
      <c r="AR268" s="3701"/>
      <c r="AS268" s="3701"/>
      <c r="AT268" s="3701"/>
    </row>
    <row r="269" spans="2:48" ht="12.75" customHeight="1" x14ac:dyDescent="0.15">
      <c r="C269" s="1359" t="s">
        <v>793</v>
      </c>
      <c r="N269" s="3825" t="str">
        <f>'＜入力不要＞報告書'!$N$223</f>
        <v/>
      </c>
      <c r="O269" s="3825"/>
      <c r="P269" s="3825"/>
      <c r="Q269" s="3825"/>
      <c r="R269" s="3825"/>
      <c r="S269" s="3825"/>
      <c r="T269" s="3825"/>
      <c r="U269" s="3825"/>
      <c r="V269" s="3825"/>
      <c r="W269" s="3825"/>
      <c r="X269" s="3825"/>
      <c r="Y269" s="3825"/>
      <c r="Z269" s="3825"/>
      <c r="AA269" s="3825"/>
      <c r="AB269" s="3825"/>
      <c r="AC269" s="3825"/>
      <c r="AD269" s="3825"/>
      <c r="AE269" s="1376"/>
      <c r="AF269" s="1376"/>
      <c r="AG269" s="1376"/>
      <c r="AH269" s="1376"/>
      <c r="AI269" s="1376"/>
      <c r="AJ269" s="1376"/>
      <c r="AK269" s="1376"/>
      <c r="AL269" s="1376"/>
      <c r="AM269" s="1376"/>
      <c r="AN269" s="1376"/>
      <c r="AO269" s="1376"/>
      <c r="AP269" s="1377"/>
    </row>
    <row r="270" spans="2:48" ht="12.75" customHeight="1" x14ac:dyDescent="0.15">
      <c r="B270" s="1359" t="s">
        <v>811</v>
      </c>
    </row>
    <row r="271" spans="2:48" ht="12.75" customHeight="1" x14ac:dyDescent="0.15">
      <c r="C271" s="1359" t="s">
        <v>806</v>
      </c>
      <c r="J271" s="1556" t="s">
        <v>798</v>
      </c>
      <c r="K271" s="3720" t="str">
        <f>'＜入力不要＞報告書'!$K$225</f>
        <v/>
      </c>
      <c r="L271" s="3720"/>
      <c r="M271" s="1359" t="s">
        <v>805</v>
      </c>
      <c r="V271" s="1556"/>
      <c r="W271" s="1359" t="s">
        <v>4</v>
      </c>
      <c r="X271" s="3720" t="str">
        <f>'＜入力不要＞報告書'!$X$225</f>
        <v/>
      </c>
      <c r="Y271" s="3720"/>
      <c r="Z271" s="3720"/>
      <c r="AA271" s="3720"/>
      <c r="AB271" s="3720"/>
      <c r="AC271" s="3720"/>
      <c r="AD271" s="3731" t="s">
        <v>810</v>
      </c>
      <c r="AE271" s="3799"/>
      <c r="AF271" s="3799"/>
      <c r="AG271" s="3799"/>
      <c r="AH271" s="3720" t="str">
        <f>'＜入力不要＞報告書'!$AH$225</f>
        <v/>
      </c>
      <c r="AI271" s="3720"/>
      <c r="AJ271" s="3720"/>
      <c r="AK271" s="3720"/>
      <c r="AL271" s="3720"/>
      <c r="AM271" s="3720"/>
      <c r="AN271" s="3720"/>
      <c r="AO271" s="1359" t="s">
        <v>24</v>
      </c>
    </row>
    <row r="272" spans="2:48" ht="12.75" customHeight="1" x14ac:dyDescent="0.15">
      <c r="J272" s="1359" t="s">
        <v>803</v>
      </c>
      <c r="AG272" s="1556" t="s">
        <v>25</v>
      </c>
      <c r="AH272" s="3720" t="str">
        <f>'＜入力不要＞報告書'!$AH$226</f>
        <v/>
      </c>
      <c r="AI272" s="3720"/>
      <c r="AJ272" s="3720"/>
      <c r="AK272" s="3720"/>
      <c r="AL272" s="3720"/>
      <c r="AM272" s="3720"/>
      <c r="AN272" s="3720"/>
      <c r="AO272" s="1359" t="s">
        <v>24</v>
      </c>
    </row>
    <row r="273" spans="2:46" ht="12.75" hidden="1" customHeight="1" x14ac:dyDescent="0.15">
      <c r="J273" s="1359" t="s">
        <v>802</v>
      </c>
      <c r="AG273" s="1556" t="s">
        <v>25</v>
      </c>
      <c r="AH273" s="3730" t="e">
        <f>IF('＜入力不要＞報告書'!#REF!="","",IF('＜入力不要＞報告書'!#REF!="","",'＜入力不要＞報告書'!#REF!))</f>
        <v>#REF!</v>
      </c>
      <c r="AI273" s="3730"/>
      <c r="AJ273" s="3730"/>
      <c r="AK273" s="3730"/>
      <c r="AL273" s="3730"/>
      <c r="AM273" s="3730"/>
      <c r="AN273" s="3730"/>
      <c r="AO273" s="1359" t="s">
        <v>24</v>
      </c>
    </row>
    <row r="274" spans="2:46" ht="12.75" customHeight="1" x14ac:dyDescent="0.15">
      <c r="C274" s="1359" t="s">
        <v>801</v>
      </c>
      <c r="N274" s="3701" t="str">
        <f>'＜入力不要＞報告書'!N228</f>
        <v/>
      </c>
      <c r="O274" s="3701"/>
      <c r="P274" s="3701"/>
      <c r="Q274" s="3701"/>
      <c r="R274" s="3701"/>
      <c r="S274" s="3701"/>
      <c r="T274" s="3701"/>
      <c r="U274" s="3701"/>
      <c r="V274" s="3701"/>
      <c r="W274" s="3701"/>
      <c r="X274" s="3701"/>
      <c r="Y274" s="3701"/>
      <c r="Z274" s="3701"/>
      <c r="AA274" s="3701"/>
      <c r="AB274" s="3701"/>
      <c r="AC274" s="3701"/>
      <c r="AD274" s="3701"/>
      <c r="AE274" s="3701"/>
      <c r="AF274" s="3701"/>
      <c r="AG274" s="3701"/>
      <c r="AH274" s="3701"/>
      <c r="AI274" s="3701"/>
      <c r="AJ274" s="3701"/>
      <c r="AK274" s="3701"/>
      <c r="AL274" s="3701"/>
      <c r="AM274" s="3701"/>
      <c r="AN274" s="3701"/>
      <c r="AO274" s="3701"/>
      <c r="AP274" s="3701"/>
      <c r="AQ274" s="3701"/>
      <c r="AR274" s="3701"/>
      <c r="AS274" s="3701"/>
      <c r="AT274" s="3701"/>
    </row>
    <row r="275" spans="2:46" ht="12.75" customHeight="1" x14ac:dyDescent="0.15">
      <c r="C275" s="1359" t="s">
        <v>800</v>
      </c>
      <c r="N275" s="3701">
        <f>'＜入力不要＞報告書'!N229</f>
        <v>0</v>
      </c>
      <c r="O275" s="3701"/>
      <c r="P275" s="3701"/>
      <c r="Q275" s="3701"/>
      <c r="R275" s="3701"/>
      <c r="S275" s="3701"/>
      <c r="T275" s="3701"/>
      <c r="U275" s="3701"/>
      <c r="V275" s="3701"/>
      <c r="W275" s="3701"/>
      <c r="X275" s="3701"/>
      <c r="Y275" s="3701"/>
      <c r="Z275" s="3701"/>
      <c r="AA275" s="3701"/>
      <c r="AB275" s="3701"/>
      <c r="AC275" s="3701"/>
      <c r="AD275" s="3701"/>
      <c r="AE275" s="3701"/>
      <c r="AF275" s="3701"/>
      <c r="AG275" s="3701"/>
      <c r="AH275" s="3701"/>
      <c r="AI275" s="3701"/>
      <c r="AJ275" s="3701"/>
      <c r="AK275" s="3701"/>
      <c r="AL275" s="3701"/>
      <c r="AM275" s="3701"/>
      <c r="AN275" s="3701"/>
      <c r="AO275" s="3701"/>
      <c r="AP275" s="3701"/>
      <c r="AQ275" s="3701"/>
      <c r="AR275" s="3701"/>
      <c r="AS275" s="3701"/>
      <c r="AT275" s="3701"/>
    </row>
    <row r="276" spans="2:46" ht="12.75" customHeight="1" x14ac:dyDescent="0.15">
      <c r="C276" s="1359" t="s">
        <v>799</v>
      </c>
      <c r="N276" s="3701" t="str">
        <f>'＜入力不要＞報告書'!N230</f>
        <v/>
      </c>
      <c r="O276" s="3701"/>
      <c r="P276" s="3701"/>
      <c r="Q276" s="3701"/>
      <c r="R276" s="3701"/>
      <c r="S276" s="3701"/>
      <c r="T276" s="3701"/>
      <c r="U276" s="3701"/>
      <c r="V276" s="3701"/>
      <c r="W276" s="3701"/>
      <c r="X276" s="3701"/>
      <c r="Y276" s="3701"/>
      <c r="Z276" s="3701"/>
      <c r="AA276" s="3701"/>
      <c r="AB276" s="3701"/>
      <c r="AC276" s="3701"/>
      <c r="AD276" s="3701"/>
      <c r="AE276" s="3701"/>
      <c r="AF276" s="3701"/>
      <c r="AG276" s="3701"/>
      <c r="AH276" s="3701"/>
      <c r="AI276" s="3701"/>
      <c r="AJ276" s="3701"/>
      <c r="AK276" s="3701"/>
      <c r="AL276" s="3701"/>
      <c r="AM276" s="3701"/>
      <c r="AN276" s="3701"/>
      <c r="AO276" s="3701"/>
      <c r="AP276" s="3701"/>
      <c r="AQ276" s="3701"/>
      <c r="AR276" s="3701"/>
      <c r="AS276" s="3701"/>
      <c r="AT276" s="3701"/>
    </row>
    <row r="277" spans="2:46" ht="12.75" customHeight="1" x14ac:dyDescent="0.15">
      <c r="J277" s="1556" t="s">
        <v>798</v>
      </c>
      <c r="K277" s="3720" t="str">
        <f>'＜入力不要＞報告書'!$K$231</f>
        <v/>
      </c>
      <c r="L277" s="3720"/>
      <c r="M277" s="1359" t="s">
        <v>797</v>
      </c>
      <c r="V277" s="1556"/>
      <c r="W277" s="1359" t="s">
        <v>4</v>
      </c>
      <c r="X277" s="3720" t="str">
        <f>'＜入力不要＞報告書'!$X$231</f>
        <v/>
      </c>
      <c r="Y277" s="3720"/>
      <c r="Z277" s="3720"/>
      <c r="AA277" s="3720"/>
      <c r="AB277" s="3731" t="s">
        <v>808</v>
      </c>
      <c r="AC277" s="3799"/>
      <c r="AD277" s="3799"/>
      <c r="AE277" s="3799"/>
      <c r="AF277" s="3799"/>
      <c r="AG277" s="3799"/>
      <c r="AH277" s="3720" t="str">
        <f>'＜入力不要＞報告書'!$AH$231</f>
        <v/>
      </c>
      <c r="AI277" s="3720"/>
      <c r="AJ277" s="3720"/>
      <c r="AK277" s="3720"/>
      <c r="AL277" s="3720"/>
      <c r="AM277" s="3720"/>
      <c r="AN277" s="3720"/>
      <c r="AO277" s="1359" t="s">
        <v>24</v>
      </c>
    </row>
    <row r="278" spans="2:46" ht="12.75" customHeight="1" x14ac:dyDescent="0.15">
      <c r="C278" s="1359" t="s">
        <v>795</v>
      </c>
      <c r="N278" s="3726" t="str">
        <f>'＜入力不要＞報告書'!$N$232</f>
        <v/>
      </c>
      <c r="O278" s="3726"/>
      <c r="P278" s="3726"/>
      <c r="Q278" s="3726"/>
      <c r="R278" s="3726"/>
      <c r="S278" s="3726"/>
      <c r="T278" s="3726"/>
      <c r="U278" s="3726"/>
      <c r="V278" s="3726"/>
      <c r="W278" s="1367"/>
      <c r="X278" s="1367"/>
      <c r="Y278" s="1367"/>
      <c r="Z278" s="1367"/>
      <c r="AA278" s="1367"/>
      <c r="AB278" s="1367"/>
      <c r="AC278" s="1367"/>
      <c r="AD278" s="1367"/>
      <c r="AE278" s="1367"/>
      <c r="AF278" s="1367"/>
      <c r="AG278" s="1367"/>
      <c r="AH278" s="1367"/>
      <c r="AI278" s="1367"/>
      <c r="AJ278" s="1367"/>
      <c r="AK278" s="1367"/>
      <c r="AL278" s="1367"/>
      <c r="AM278" s="1367"/>
      <c r="AN278" s="1367"/>
      <c r="AO278" s="1367"/>
      <c r="AP278" s="1558"/>
    </row>
    <row r="279" spans="2:46" ht="12.75" customHeight="1" x14ac:dyDescent="0.15">
      <c r="C279" s="1359" t="s">
        <v>794</v>
      </c>
      <c r="N279" s="3701" t="str">
        <f>'＜入力不要＞報告書'!$N$233</f>
        <v/>
      </c>
      <c r="O279" s="3701"/>
      <c r="P279" s="3701"/>
      <c r="Q279" s="3701"/>
      <c r="R279" s="3701"/>
      <c r="S279" s="3701"/>
      <c r="T279" s="3701"/>
      <c r="U279" s="3701"/>
      <c r="V279" s="3701"/>
      <c r="W279" s="3701"/>
      <c r="X279" s="3701"/>
      <c r="Y279" s="3701"/>
      <c r="Z279" s="3701"/>
      <c r="AA279" s="3701"/>
      <c r="AB279" s="3701"/>
      <c r="AC279" s="3701"/>
      <c r="AD279" s="3701"/>
      <c r="AE279" s="3701"/>
      <c r="AF279" s="3701"/>
      <c r="AG279" s="3701"/>
      <c r="AH279" s="3701"/>
      <c r="AI279" s="3701"/>
      <c r="AJ279" s="3701"/>
      <c r="AK279" s="3701"/>
      <c r="AL279" s="3701"/>
      <c r="AM279" s="3701"/>
      <c r="AN279" s="3701"/>
      <c r="AO279" s="3701"/>
      <c r="AP279" s="3701"/>
      <c r="AQ279" s="3701"/>
      <c r="AR279" s="3701"/>
      <c r="AS279" s="3701"/>
      <c r="AT279" s="3701"/>
    </row>
    <row r="280" spans="2:46" ht="12.75" customHeight="1" x14ac:dyDescent="0.15">
      <c r="C280" s="1359" t="s">
        <v>793</v>
      </c>
      <c r="N280" s="3825" t="str">
        <f>'＜入力不要＞報告書'!$N$234</f>
        <v/>
      </c>
      <c r="O280" s="3825"/>
      <c r="P280" s="3825"/>
      <c r="Q280" s="3825"/>
      <c r="R280" s="3825"/>
      <c r="S280" s="3825"/>
      <c r="T280" s="3825"/>
      <c r="U280" s="3825"/>
      <c r="V280" s="3825"/>
      <c r="W280" s="3825"/>
      <c r="X280" s="3825"/>
      <c r="Y280" s="3825"/>
      <c r="Z280" s="3825"/>
      <c r="AA280" s="3825"/>
      <c r="AB280" s="3825"/>
      <c r="AC280" s="3825"/>
      <c r="AD280" s="3825"/>
      <c r="AE280" s="1376"/>
      <c r="AF280" s="1376"/>
      <c r="AG280" s="1376"/>
      <c r="AH280" s="1376"/>
      <c r="AI280" s="1376"/>
      <c r="AJ280" s="1376"/>
      <c r="AK280" s="1376"/>
      <c r="AL280" s="1376"/>
      <c r="AM280" s="1376"/>
      <c r="AN280" s="1376"/>
      <c r="AO280" s="1376"/>
      <c r="AP280" s="1377"/>
    </row>
    <row r="281" spans="2:46" ht="12.75" hidden="1" customHeight="1" x14ac:dyDescent="0.15">
      <c r="B281" s="1359" t="s">
        <v>807</v>
      </c>
    </row>
    <row r="282" spans="2:46" ht="12.75" hidden="1" customHeight="1" x14ac:dyDescent="0.15">
      <c r="C282" s="1359" t="s">
        <v>911</v>
      </c>
      <c r="J282" s="1556" t="s">
        <v>798</v>
      </c>
      <c r="K282" s="3730" t="e">
        <f>IF('＜入力不要＞報告書'!#REF!="レ","",IF('＜入力不要＞報告書'!#REF!="","",IF('＜入力不要＞報告書'!#REF!="","",'＜入力不要＞報告書'!#REF!)))</f>
        <v>#REF!</v>
      </c>
      <c r="L282" s="3730"/>
      <c r="M282" s="1359" t="s">
        <v>805</v>
      </c>
      <c r="V282" s="1556"/>
      <c r="W282" s="1359" t="s">
        <v>4</v>
      </c>
      <c r="X282" s="3730" t="e">
        <f>IF('＜入力不要＞報告書'!#REF!="レ","",IF('＜入力不要＞報告書'!#REF!="","",IF('＜入力不要＞報告書'!#REF!="","",'＜入力不要＞報告書'!#REF!)))</f>
        <v>#REF!</v>
      </c>
      <c r="Y282" s="3730"/>
      <c r="Z282" s="3730"/>
      <c r="AA282" s="3730"/>
      <c r="AB282" s="3730"/>
      <c r="AC282" s="3730"/>
      <c r="AG282" s="1556" t="s">
        <v>804</v>
      </c>
      <c r="AH282" s="3730" t="e">
        <f>IF('＜入力不要＞報告書'!#REF!="レ","",IF('＜入力不要＞報告書'!#REF!="","",IF('＜入力不要＞報告書'!#REF!="","",'＜入力不要＞報告書'!#REF!)))</f>
        <v>#REF!</v>
      </c>
      <c r="AI282" s="3730"/>
      <c r="AJ282" s="3730"/>
      <c r="AK282" s="3730"/>
      <c r="AL282" s="3730"/>
      <c r="AM282" s="3730"/>
      <c r="AN282" s="3730"/>
      <c r="AO282" s="1359" t="s">
        <v>24</v>
      </c>
    </row>
    <row r="283" spans="2:46" ht="12.75" hidden="1" customHeight="1" x14ac:dyDescent="0.15">
      <c r="J283" s="1359" t="s">
        <v>910</v>
      </c>
      <c r="AG283" s="1556" t="s">
        <v>25</v>
      </c>
      <c r="AH283" s="3730" t="e">
        <f>IF('＜入力不要＞報告書'!#REF!="レ","",IF('＜入力不要＞報告書'!#REF!="","",IF('＜入力不要＞報告書'!#REF!="","",'＜入力不要＞報告書'!#REF!)))</f>
        <v>#REF!</v>
      </c>
      <c r="AI283" s="3730"/>
      <c r="AJ283" s="3730"/>
      <c r="AK283" s="3730"/>
      <c r="AL283" s="3730"/>
      <c r="AM283" s="3730"/>
      <c r="AN283" s="3730"/>
      <c r="AO283" s="1359" t="s">
        <v>24</v>
      </c>
    </row>
    <row r="284" spans="2:46" ht="12.75" hidden="1" customHeight="1" x14ac:dyDescent="0.15">
      <c r="J284" s="1359" t="s">
        <v>802</v>
      </c>
      <c r="AG284" s="1556" t="s">
        <v>25</v>
      </c>
      <c r="AH284" s="3730" t="e">
        <f>IF('＜入力不要＞報告書'!#REF!="レ","",IF('＜入力不要＞報告書'!#REF!="","",IF('＜入力不要＞報告書'!#REF!="","",'＜入力不要＞報告書'!#REF!)))</f>
        <v>#REF!</v>
      </c>
      <c r="AI284" s="3730"/>
      <c r="AJ284" s="3730"/>
      <c r="AK284" s="3730"/>
      <c r="AL284" s="3730"/>
      <c r="AM284" s="3730"/>
      <c r="AN284" s="3730"/>
      <c r="AO284" s="1359" t="s">
        <v>24</v>
      </c>
    </row>
    <row r="285" spans="2:46" ht="12.75" hidden="1" customHeight="1" x14ac:dyDescent="0.15">
      <c r="C285" s="1359" t="s">
        <v>801</v>
      </c>
      <c r="N285" s="3699" t="e">
        <f>IF('＜入力不要＞報告書'!#REF!="レ","",IF('＜入力不要＞報告書'!#REF!="","",IF('＜入力不要＞報告書'!#REF!="","",'＜入力不要＞報告書'!#REF!)))</f>
        <v>#REF!</v>
      </c>
      <c r="O285" s="3699" t="e">
        <f>IF('＜入力不要＞報告書'!#REF!="","",'＜入力不要＞報告書'!#REF!)</f>
        <v>#REF!</v>
      </c>
      <c r="P285" s="3699" t="e">
        <f>IF('＜入力不要＞報告書'!#REF!="","",'＜入力不要＞報告書'!#REF!)</f>
        <v>#REF!</v>
      </c>
      <c r="Q285" s="3699" t="e">
        <f>IF('＜入力不要＞報告書'!#REF!="","",'＜入力不要＞報告書'!#REF!)</f>
        <v>#REF!</v>
      </c>
      <c r="R285" s="3699" t="e">
        <f>IF('＜入力不要＞報告書'!#REF!="","",'＜入力不要＞報告書'!#REF!)</f>
        <v>#REF!</v>
      </c>
      <c r="S285" s="3699" t="e">
        <f>IF('＜入力不要＞報告書'!#REF!="","",'＜入力不要＞報告書'!#REF!)</f>
        <v>#REF!</v>
      </c>
      <c r="T285" s="3699" t="e">
        <f>IF('＜入力不要＞報告書'!#REF!="","",'＜入力不要＞報告書'!#REF!)</f>
        <v>#REF!</v>
      </c>
      <c r="U285" s="3699" t="e">
        <f>IF('＜入力不要＞報告書'!#REF!="","",'＜入力不要＞報告書'!#REF!)</f>
        <v>#REF!</v>
      </c>
      <c r="V285" s="3699" t="e">
        <f>IF('＜入力不要＞報告書'!#REF!="","",'＜入力不要＞報告書'!#REF!)</f>
        <v>#REF!</v>
      </c>
      <c r="W285" s="3699" t="e">
        <f>IF('＜入力不要＞報告書'!#REF!="","",'＜入力不要＞報告書'!#REF!)</f>
        <v>#REF!</v>
      </c>
      <c r="X285" s="3699" t="e">
        <f>IF('＜入力不要＞報告書'!#REF!="","",'＜入力不要＞報告書'!#REF!)</f>
        <v>#REF!</v>
      </c>
      <c r="Y285" s="3699" t="e">
        <f>IF('＜入力不要＞報告書'!#REF!="","",'＜入力不要＞報告書'!#REF!)</f>
        <v>#REF!</v>
      </c>
      <c r="Z285" s="3699" t="e">
        <f>IF('＜入力不要＞報告書'!#REF!="","",'＜入力不要＞報告書'!#REF!)</f>
        <v>#REF!</v>
      </c>
      <c r="AA285" s="3699" t="e">
        <f>IF('＜入力不要＞報告書'!#REF!="","",'＜入力不要＞報告書'!#REF!)</f>
        <v>#REF!</v>
      </c>
      <c r="AB285" s="3699" t="e">
        <f>IF('＜入力不要＞報告書'!#REF!="","",'＜入力不要＞報告書'!#REF!)</f>
        <v>#REF!</v>
      </c>
      <c r="AC285" s="3699" t="e">
        <f>IF('＜入力不要＞報告書'!#REF!="","",'＜入力不要＞報告書'!#REF!)</f>
        <v>#REF!</v>
      </c>
      <c r="AD285" s="3699" t="e">
        <f>IF('＜入力不要＞報告書'!#REF!="","",'＜入力不要＞報告書'!#REF!)</f>
        <v>#REF!</v>
      </c>
      <c r="AE285" s="3699" t="e">
        <f>IF('＜入力不要＞報告書'!#REF!="","",'＜入力不要＞報告書'!#REF!)</f>
        <v>#REF!</v>
      </c>
      <c r="AF285" s="3699" t="e">
        <f>IF('＜入力不要＞報告書'!#REF!="","",'＜入力不要＞報告書'!#REF!)</f>
        <v>#REF!</v>
      </c>
      <c r="AG285" s="3699" t="e">
        <f>IF('＜入力不要＞報告書'!#REF!="","",'＜入力不要＞報告書'!#REF!)</f>
        <v>#REF!</v>
      </c>
      <c r="AH285" s="3699" t="e">
        <f>IF('＜入力不要＞報告書'!#REF!="","",'＜入力不要＞報告書'!#REF!)</f>
        <v>#REF!</v>
      </c>
      <c r="AI285" s="3699" t="e">
        <f>IF('＜入力不要＞報告書'!#REF!="","",'＜入力不要＞報告書'!#REF!)</f>
        <v>#REF!</v>
      </c>
      <c r="AJ285" s="3699" t="e">
        <f>IF('＜入力不要＞報告書'!#REF!="","",'＜入力不要＞報告書'!#REF!)</f>
        <v>#REF!</v>
      </c>
      <c r="AK285" s="3699" t="e">
        <f>IF('＜入力不要＞報告書'!#REF!="","",'＜入力不要＞報告書'!#REF!)</f>
        <v>#REF!</v>
      </c>
      <c r="AL285" s="3699" t="e">
        <f>IF('＜入力不要＞報告書'!#REF!="","",'＜入力不要＞報告書'!#REF!)</f>
        <v>#REF!</v>
      </c>
      <c r="AM285" s="3699" t="e">
        <f>IF('＜入力不要＞報告書'!#REF!="","",'＜入力不要＞報告書'!#REF!)</f>
        <v>#REF!</v>
      </c>
      <c r="AN285" s="3699" t="e">
        <f>IF('＜入力不要＞報告書'!#REF!="","",'＜入力不要＞報告書'!#REF!)</f>
        <v>#REF!</v>
      </c>
      <c r="AO285" s="3699" t="e">
        <f>IF('＜入力不要＞報告書'!#REF!="","",'＜入力不要＞報告書'!#REF!)</f>
        <v>#REF!</v>
      </c>
      <c r="AP285" s="3699" t="e">
        <f>IF('＜入力不要＞報告書'!#REF!="","",'＜入力不要＞報告書'!#REF!)</f>
        <v>#REF!</v>
      </c>
      <c r="AQ285" s="3699" t="e">
        <f>IF('＜入力不要＞報告書'!#REF!="","",'＜入力不要＞報告書'!#REF!)</f>
        <v>#REF!</v>
      </c>
      <c r="AR285" s="3699" t="e">
        <f>IF('＜入力不要＞報告書'!#REF!="","",'＜入力不要＞報告書'!#REF!)</f>
        <v>#REF!</v>
      </c>
      <c r="AS285" s="3699" t="e">
        <f>IF('＜入力不要＞報告書'!#REF!="","",'＜入力不要＞報告書'!#REF!)</f>
        <v>#REF!</v>
      </c>
      <c r="AT285" s="3699" t="e">
        <f>IF('＜入力不要＞報告書'!#REF!="","",'＜入力不要＞報告書'!#REF!)</f>
        <v>#REF!</v>
      </c>
    </row>
    <row r="286" spans="2:46" ht="12.75" hidden="1" customHeight="1" x14ac:dyDescent="0.15">
      <c r="C286" s="1359" t="s">
        <v>800</v>
      </c>
      <c r="N286" s="3699" t="e">
        <f>IF('＜入力不要＞報告書'!#REF!="レ","",IF('＜入力不要＞報告書'!#REF!="","",IF('＜入力不要＞報告書'!#REF!="","",'＜入力不要＞報告書'!#REF!)))</f>
        <v>#REF!</v>
      </c>
      <c r="O286" s="3699" t="e">
        <f>IF('＜入力不要＞報告書'!#REF!="","",'＜入力不要＞報告書'!#REF!)</f>
        <v>#REF!</v>
      </c>
      <c r="P286" s="3699" t="e">
        <f>IF('＜入力不要＞報告書'!#REF!="","",'＜入力不要＞報告書'!#REF!)</f>
        <v>#REF!</v>
      </c>
      <c r="Q286" s="3699" t="e">
        <f>IF('＜入力不要＞報告書'!#REF!="","",'＜入力不要＞報告書'!#REF!)</f>
        <v>#REF!</v>
      </c>
      <c r="R286" s="3699" t="e">
        <f>IF('＜入力不要＞報告書'!#REF!="","",'＜入力不要＞報告書'!#REF!)</f>
        <v>#REF!</v>
      </c>
      <c r="S286" s="3699" t="e">
        <f>IF('＜入力不要＞報告書'!#REF!="","",'＜入力不要＞報告書'!#REF!)</f>
        <v>#REF!</v>
      </c>
      <c r="T286" s="3699" t="e">
        <f>IF('＜入力不要＞報告書'!#REF!="","",'＜入力不要＞報告書'!#REF!)</f>
        <v>#REF!</v>
      </c>
      <c r="U286" s="3699" t="e">
        <f>IF('＜入力不要＞報告書'!#REF!="","",'＜入力不要＞報告書'!#REF!)</f>
        <v>#REF!</v>
      </c>
      <c r="V286" s="3699" t="e">
        <f>IF('＜入力不要＞報告書'!#REF!="","",'＜入力不要＞報告書'!#REF!)</f>
        <v>#REF!</v>
      </c>
      <c r="W286" s="3699" t="e">
        <f>IF('＜入力不要＞報告書'!#REF!="","",'＜入力不要＞報告書'!#REF!)</f>
        <v>#REF!</v>
      </c>
      <c r="X286" s="3699" t="e">
        <f>IF('＜入力不要＞報告書'!#REF!="","",'＜入力不要＞報告書'!#REF!)</f>
        <v>#REF!</v>
      </c>
      <c r="Y286" s="3699" t="e">
        <f>IF('＜入力不要＞報告書'!#REF!="","",'＜入力不要＞報告書'!#REF!)</f>
        <v>#REF!</v>
      </c>
      <c r="Z286" s="3699" t="e">
        <f>IF('＜入力不要＞報告書'!#REF!="","",'＜入力不要＞報告書'!#REF!)</f>
        <v>#REF!</v>
      </c>
      <c r="AA286" s="3699" t="e">
        <f>IF('＜入力不要＞報告書'!#REF!="","",'＜入力不要＞報告書'!#REF!)</f>
        <v>#REF!</v>
      </c>
      <c r="AB286" s="3699" t="e">
        <f>IF('＜入力不要＞報告書'!#REF!="","",'＜入力不要＞報告書'!#REF!)</f>
        <v>#REF!</v>
      </c>
      <c r="AC286" s="3699" t="e">
        <f>IF('＜入力不要＞報告書'!#REF!="","",'＜入力不要＞報告書'!#REF!)</f>
        <v>#REF!</v>
      </c>
      <c r="AD286" s="3699" t="e">
        <f>IF('＜入力不要＞報告書'!#REF!="","",'＜入力不要＞報告書'!#REF!)</f>
        <v>#REF!</v>
      </c>
      <c r="AE286" s="3699" t="e">
        <f>IF('＜入力不要＞報告書'!#REF!="","",'＜入力不要＞報告書'!#REF!)</f>
        <v>#REF!</v>
      </c>
      <c r="AF286" s="3699" t="e">
        <f>IF('＜入力不要＞報告書'!#REF!="","",'＜入力不要＞報告書'!#REF!)</f>
        <v>#REF!</v>
      </c>
      <c r="AG286" s="3699" t="e">
        <f>IF('＜入力不要＞報告書'!#REF!="","",'＜入力不要＞報告書'!#REF!)</f>
        <v>#REF!</v>
      </c>
      <c r="AH286" s="3699" t="e">
        <f>IF('＜入力不要＞報告書'!#REF!="","",'＜入力不要＞報告書'!#REF!)</f>
        <v>#REF!</v>
      </c>
      <c r="AI286" s="3699" t="e">
        <f>IF('＜入力不要＞報告書'!#REF!="","",'＜入力不要＞報告書'!#REF!)</f>
        <v>#REF!</v>
      </c>
      <c r="AJ286" s="3699" t="e">
        <f>IF('＜入力不要＞報告書'!#REF!="","",'＜入力不要＞報告書'!#REF!)</f>
        <v>#REF!</v>
      </c>
      <c r="AK286" s="3699" t="e">
        <f>IF('＜入力不要＞報告書'!#REF!="","",'＜入力不要＞報告書'!#REF!)</f>
        <v>#REF!</v>
      </c>
      <c r="AL286" s="3699" t="e">
        <f>IF('＜入力不要＞報告書'!#REF!="","",'＜入力不要＞報告書'!#REF!)</f>
        <v>#REF!</v>
      </c>
      <c r="AM286" s="3699" t="e">
        <f>IF('＜入力不要＞報告書'!#REF!="","",'＜入力不要＞報告書'!#REF!)</f>
        <v>#REF!</v>
      </c>
      <c r="AN286" s="3699" t="e">
        <f>IF('＜入力不要＞報告書'!#REF!="","",'＜入力不要＞報告書'!#REF!)</f>
        <v>#REF!</v>
      </c>
      <c r="AO286" s="3699" t="e">
        <f>IF('＜入力不要＞報告書'!#REF!="","",'＜入力不要＞報告書'!#REF!)</f>
        <v>#REF!</v>
      </c>
      <c r="AP286" s="3699" t="e">
        <f>IF('＜入力不要＞報告書'!#REF!="","",'＜入力不要＞報告書'!#REF!)</f>
        <v>#REF!</v>
      </c>
      <c r="AQ286" s="3699" t="e">
        <f>IF('＜入力不要＞報告書'!#REF!="","",'＜入力不要＞報告書'!#REF!)</f>
        <v>#REF!</v>
      </c>
      <c r="AR286" s="3699" t="e">
        <f>IF('＜入力不要＞報告書'!#REF!="","",'＜入力不要＞報告書'!#REF!)</f>
        <v>#REF!</v>
      </c>
      <c r="AS286" s="3699" t="e">
        <f>IF('＜入力不要＞報告書'!#REF!="","",'＜入力不要＞報告書'!#REF!)</f>
        <v>#REF!</v>
      </c>
      <c r="AT286" s="3699" t="e">
        <f>IF('＜入力不要＞報告書'!#REF!="","",'＜入力不要＞報告書'!#REF!)</f>
        <v>#REF!</v>
      </c>
    </row>
    <row r="287" spans="2:46" ht="12.75" hidden="1" customHeight="1" x14ac:dyDescent="0.15">
      <c r="C287" s="1359" t="s">
        <v>799</v>
      </c>
      <c r="N287" s="3699" t="e">
        <f>IF('＜入力不要＞報告書'!#REF!="レ","",IF('＜入力不要＞報告書'!#REF!="","",IF('＜入力不要＞報告書'!#REF!="","",'＜入力不要＞報告書'!#REF!)))</f>
        <v>#REF!</v>
      </c>
      <c r="O287" s="3699" t="e">
        <f>IF('＜入力不要＞報告書'!#REF!="","",'＜入力不要＞報告書'!#REF!)</f>
        <v>#REF!</v>
      </c>
      <c r="P287" s="3699" t="e">
        <f>IF('＜入力不要＞報告書'!#REF!="","",'＜入力不要＞報告書'!#REF!)</f>
        <v>#REF!</v>
      </c>
      <c r="Q287" s="3699" t="e">
        <f>IF('＜入力不要＞報告書'!#REF!="","",'＜入力不要＞報告書'!#REF!)</f>
        <v>#REF!</v>
      </c>
      <c r="R287" s="3699" t="e">
        <f>IF('＜入力不要＞報告書'!#REF!="","",'＜入力不要＞報告書'!#REF!)</f>
        <v>#REF!</v>
      </c>
      <c r="S287" s="3699" t="e">
        <f>IF('＜入力不要＞報告書'!#REF!="","",'＜入力不要＞報告書'!#REF!)</f>
        <v>#REF!</v>
      </c>
      <c r="T287" s="3699" t="e">
        <f>IF('＜入力不要＞報告書'!#REF!="","",'＜入力不要＞報告書'!#REF!)</f>
        <v>#REF!</v>
      </c>
      <c r="U287" s="3699" t="e">
        <f>IF('＜入力不要＞報告書'!#REF!="","",'＜入力不要＞報告書'!#REF!)</f>
        <v>#REF!</v>
      </c>
      <c r="V287" s="3699" t="e">
        <f>IF('＜入力不要＞報告書'!#REF!="","",'＜入力不要＞報告書'!#REF!)</f>
        <v>#REF!</v>
      </c>
      <c r="W287" s="3699" t="e">
        <f>IF('＜入力不要＞報告書'!#REF!="","",'＜入力不要＞報告書'!#REF!)</f>
        <v>#REF!</v>
      </c>
      <c r="X287" s="3699" t="e">
        <f>IF('＜入力不要＞報告書'!#REF!="","",'＜入力不要＞報告書'!#REF!)</f>
        <v>#REF!</v>
      </c>
      <c r="Y287" s="3699" t="e">
        <f>IF('＜入力不要＞報告書'!#REF!="","",'＜入力不要＞報告書'!#REF!)</f>
        <v>#REF!</v>
      </c>
      <c r="Z287" s="3699" t="e">
        <f>IF('＜入力不要＞報告書'!#REF!="","",'＜入力不要＞報告書'!#REF!)</f>
        <v>#REF!</v>
      </c>
      <c r="AA287" s="3699" t="e">
        <f>IF('＜入力不要＞報告書'!#REF!="","",'＜入力不要＞報告書'!#REF!)</f>
        <v>#REF!</v>
      </c>
      <c r="AB287" s="3699" t="e">
        <f>IF('＜入力不要＞報告書'!#REF!="","",'＜入力不要＞報告書'!#REF!)</f>
        <v>#REF!</v>
      </c>
      <c r="AC287" s="3699" t="e">
        <f>IF('＜入力不要＞報告書'!#REF!="","",'＜入力不要＞報告書'!#REF!)</f>
        <v>#REF!</v>
      </c>
      <c r="AD287" s="3699" t="e">
        <f>IF('＜入力不要＞報告書'!#REF!="","",'＜入力不要＞報告書'!#REF!)</f>
        <v>#REF!</v>
      </c>
      <c r="AE287" s="3699" t="e">
        <f>IF('＜入力不要＞報告書'!#REF!="","",'＜入力不要＞報告書'!#REF!)</f>
        <v>#REF!</v>
      </c>
      <c r="AF287" s="3699" t="e">
        <f>IF('＜入力不要＞報告書'!#REF!="","",'＜入力不要＞報告書'!#REF!)</f>
        <v>#REF!</v>
      </c>
      <c r="AG287" s="3699" t="e">
        <f>IF('＜入力不要＞報告書'!#REF!="","",'＜入力不要＞報告書'!#REF!)</f>
        <v>#REF!</v>
      </c>
      <c r="AH287" s="3699" t="e">
        <f>IF('＜入力不要＞報告書'!#REF!="","",'＜入力不要＞報告書'!#REF!)</f>
        <v>#REF!</v>
      </c>
      <c r="AI287" s="3699" t="e">
        <f>IF('＜入力不要＞報告書'!#REF!="","",'＜入力不要＞報告書'!#REF!)</f>
        <v>#REF!</v>
      </c>
      <c r="AJ287" s="3699" t="e">
        <f>IF('＜入力不要＞報告書'!#REF!="","",'＜入力不要＞報告書'!#REF!)</f>
        <v>#REF!</v>
      </c>
      <c r="AK287" s="3699" t="e">
        <f>IF('＜入力不要＞報告書'!#REF!="","",'＜入力不要＞報告書'!#REF!)</f>
        <v>#REF!</v>
      </c>
      <c r="AL287" s="3699" t="e">
        <f>IF('＜入力不要＞報告書'!#REF!="","",'＜入力不要＞報告書'!#REF!)</f>
        <v>#REF!</v>
      </c>
      <c r="AM287" s="3699" t="e">
        <f>IF('＜入力不要＞報告書'!#REF!="","",'＜入力不要＞報告書'!#REF!)</f>
        <v>#REF!</v>
      </c>
      <c r="AN287" s="3699" t="e">
        <f>IF('＜入力不要＞報告書'!#REF!="","",'＜入力不要＞報告書'!#REF!)</f>
        <v>#REF!</v>
      </c>
      <c r="AO287" s="3699" t="e">
        <f>IF('＜入力不要＞報告書'!#REF!="","",'＜入力不要＞報告書'!#REF!)</f>
        <v>#REF!</v>
      </c>
      <c r="AP287" s="3699" t="e">
        <f>IF('＜入力不要＞報告書'!#REF!="","",'＜入力不要＞報告書'!#REF!)</f>
        <v>#REF!</v>
      </c>
      <c r="AQ287" s="3699" t="e">
        <f>IF('＜入力不要＞報告書'!#REF!="","",'＜入力不要＞報告書'!#REF!)</f>
        <v>#REF!</v>
      </c>
      <c r="AR287" s="3699" t="e">
        <f>IF('＜入力不要＞報告書'!#REF!="","",'＜入力不要＞報告書'!#REF!)</f>
        <v>#REF!</v>
      </c>
      <c r="AS287" s="3699" t="e">
        <f>IF('＜入力不要＞報告書'!#REF!="","",'＜入力不要＞報告書'!#REF!)</f>
        <v>#REF!</v>
      </c>
      <c r="AT287" s="3699" t="e">
        <f>IF('＜入力不要＞報告書'!#REF!="","",'＜入力不要＞報告書'!#REF!)</f>
        <v>#REF!</v>
      </c>
    </row>
    <row r="288" spans="2:46" ht="12.75" hidden="1" customHeight="1" x14ac:dyDescent="0.15">
      <c r="J288" s="1556" t="s">
        <v>798</v>
      </c>
      <c r="K288" s="3730" t="e">
        <f>IF('＜入力不要＞報告書'!#REF!="レ","",IF('＜入力不要＞報告書'!#REF!="","",IF('＜入力不要＞報告書'!#REF!="","",'＜入力不要＞報告書'!#REF!)))</f>
        <v>#REF!</v>
      </c>
      <c r="L288" s="3730"/>
      <c r="M288" s="1359" t="s">
        <v>797</v>
      </c>
      <c r="V288" s="1556"/>
      <c r="W288" s="1359" t="s">
        <v>4</v>
      </c>
      <c r="X288" s="3729" t="e">
        <f>IF('＜入力不要＞報告書'!#REF!="レ","",IF('＜入力不要＞報告書'!#REF!="","",IF('＜入力不要＞報告書'!#REF!="","",'＜入力不要＞報告書'!#REF!)))</f>
        <v>#REF!</v>
      </c>
      <c r="Y288" s="3729"/>
      <c r="Z288" s="3729"/>
      <c r="AA288" s="3729"/>
      <c r="AG288" s="1556" t="s">
        <v>796</v>
      </c>
      <c r="AH288" s="3730" t="e">
        <f>IF('＜入力不要＞報告書'!#REF!="レ","",IF('＜入力不要＞報告書'!#REF!="","",IF('＜入力不要＞報告書'!#REF!="","",'＜入力不要＞報告書'!#REF!)))</f>
        <v>#REF!</v>
      </c>
      <c r="AI288" s="3730"/>
      <c r="AJ288" s="3730"/>
      <c r="AK288" s="3730"/>
      <c r="AL288" s="3730"/>
      <c r="AM288" s="3730"/>
      <c r="AN288" s="3730"/>
      <c r="AO288" s="1359" t="s">
        <v>24</v>
      </c>
    </row>
    <row r="289" spans="2:46" ht="12.75" hidden="1" customHeight="1" x14ac:dyDescent="0.15">
      <c r="C289" s="1359" t="s">
        <v>795</v>
      </c>
      <c r="N289" s="3707" t="e">
        <f>IF('＜入力不要＞報告書'!#REF!="レ","",IF('＜入力不要＞報告書'!#REF!="","",IF('＜入力不要＞報告書'!#REF!="","",'＜入力不要＞報告書'!#REF!)))</f>
        <v>#REF!</v>
      </c>
      <c r="O289" s="3707" t="e">
        <f>IF('＜入力不要＞報告書'!#REF!="","",'＜入力不要＞報告書'!#REF!)</f>
        <v>#REF!</v>
      </c>
      <c r="P289" s="3707" t="e">
        <f>IF('＜入力不要＞報告書'!#REF!="","",'＜入力不要＞報告書'!#REF!)</f>
        <v>#REF!</v>
      </c>
      <c r="Q289" s="3707" t="e">
        <f>IF('＜入力不要＞報告書'!#REF!="","",'＜入力不要＞報告書'!#REF!)</f>
        <v>#REF!</v>
      </c>
      <c r="R289" s="3707" t="e">
        <f>IF('＜入力不要＞報告書'!#REF!="","",'＜入力不要＞報告書'!#REF!)</f>
        <v>#REF!</v>
      </c>
      <c r="S289" s="3707" t="e">
        <f>IF('＜入力不要＞報告書'!#REF!="","",'＜入力不要＞報告書'!#REF!)</f>
        <v>#REF!</v>
      </c>
      <c r="T289" s="3707" t="e">
        <f>IF('＜入力不要＞報告書'!#REF!="","",'＜入力不要＞報告書'!#REF!)</f>
        <v>#REF!</v>
      </c>
      <c r="U289" s="3707" t="e">
        <f>IF('＜入力不要＞報告書'!#REF!="","",'＜入力不要＞報告書'!#REF!)</f>
        <v>#REF!</v>
      </c>
      <c r="V289" s="3707" t="e">
        <f>IF('＜入力不要＞報告書'!#REF!="","",'＜入力不要＞報告書'!#REF!)</f>
        <v>#REF!</v>
      </c>
      <c r="W289" s="1367"/>
      <c r="X289" s="1367"/>
      <c r="Y289" s="1367"/>
      <c r="Z289" s="1367"/>
      <c r="AA289" s="1367"/>
      <c r="AB289" s="1367"/>
      <c r="AC289" s="1367"/>
      <c r="AD289" s="1367"/>
      <c r="AE289" s="1367"/>
      <c r="AF289" s="1367"/>
      <c r="AG289" s="1367"/>
      <c r="AH289" s="1367"/>
      <c r="AI289" s="1367"/>
      <c r="AJ289" s="1367"/>
      <c r="AK289" s="1367"/>
      <c r="AL289" s="1367"/>
      <c r="AM289" s="1367"/>
      <c r="AN289" s="1367"/>
      <c r="AO289" s="1367"/>
      <c r="AP289" s="1558"/>
    </row>
    <row r="290" spans="2:46" ht="12.75" hidden="1" customHeight="1" x14ac:dyDescent="0.15">
      <c r="C290" s="1359" t="s">
        <v>794</v>
      </c>
      <c r="N290" s="3699" t="e">
        <f>IF('＜入力不要＞報告書'!#REF!="レ","",IF('＜入力不要＞報告書'!#REF!="","",IF('＜入力不要＞報告書'!#REF!="","",'＜入力不要＞報告書'!#REF!)))</f>
        <v>#REF!</v>
      </c>
      <c r="O290" s="3699" t="e">
        <f>IF('＜入力不要＞報告書'!#REF!="","",'＜入力不要＞報告書'!#REF!)</f>
        <v>#REF!</v>
      </c>
      <c r="P290" s="3699" t="e">
        <f>IF('＜入力不要＞報告書'!#REF!="","",'＜入力不要＞報告書'!#REF!)</f>
        <v>#REF!</v>
      </c>
      <c r="Q290" s="3699" t="e">
        <f>IF('＜入力不要＞報告書'!#REF!="","",'＜入力不要＞報告書'!#REF!)</f>
        <v>#REF!</v>
      </c>
      <c r="R290" s="3699" t="e">
        <f>IF('＜入力不要＞報告書'!#REF!="","",'＜入力不要＞報告書'!#REF!)</f>
        <v>#REF!</v>
      </c>
      <c r="S290" s="3699" t="e">
        <f>IF('＜入力不要＞報告書'!#REF!="","",'＜入力不要＞報告書'!#REF!)</f>
        <v>#REF!</v>
      </c>
      <c r="T290" s="3699" t="e">
        <f>IF('＜入力不要＞報告書'!#REF!="","",'＜入力不要＞報告書'!#REF!)</f>
        <v>#REF!</v>
      </c>
      <c r="U290" s="3699" t="e">
        <f>IF('＜入力不要＞報告書'!#REF!="","",'＜入力不要＞報告書'!#REF!)</f>
        <v>#REF!</v>
      </c>
      <c r="V290" s="3699" t="e">
        <f>IF('＜入力不要＞報告書'!#REF!="","",'＜入力不要＞報告書'!#REF!)</f>
        <v>#REF!</v>
      </c>
      <c r="W290" s="3699" t="e">
        <f>IF('＜入力不要＞報告書'!#REF!="","",'＜入力不要＞報告書'!#REF!)</f>
        <v>#REF!</v>
      </c>
      <c r="X290" s="3699" t="e">
        <f>IF('＜入力不要＞報告書'!#REF!="","",'＜入力不要＞報告書'!#REF!)</f>
        <v>#REF!</v>
      </c>
      <c r="Y290" s="3699" t="e">
        <f>IF('＜入力不要＞報告書'!#REF!="","",'＜入力不要＞報告書'!#REF!)</f>
        <v>#REF!</v>
      </c>
      <c r="Z290" s="3699" t="e">
        <f>IF('＜入力不要＞報告書'!#REF!="","",'＜入力不要＞報告書'!#REF!)</f>
        <v>#REF!</v>
      </c>
      <c r="AA290" s="3699" t="e">
        <f>IF('＜入力不要＞報告書'!#REF!="","",'＜入力不要＞報告書'!#REF!)</f>
        <v>#REF!</v>
      </c>
      <c r="AB290" s="3699" t="e">
        <f>IF('＜入力不要＞報告書'!#REF!="","",'＜入力不要＞報告書'!#REF!)</f>
        <v>#REF!</v>
      </c>
      <c r="AC290" s="3699" t="e">
        <f>IF('＜入力不要＞報告書'!#REF!="","",'＜入力不要＞報告書'!#REF!)</f>
        <v>#REF!</v>
      </c>
      <c r="AD290" s="3699" t="e">
        <f>IF('＜入力不要＞報告書'!#REF!="","",'＜入力不要＞報告書'!#REF!)</f>
        <v>#REF!</v>
      </c>
      <c r="AE290" s="3699" t="e">
        <f>IF('＜入力不要＞報告書'!#REF!="","",'＜入力不要＞報告書'!#REF!)</f>
        <v>#REF!</v>
      </c>
      <c r="AF290" s="3699" t="e">
        <f>IF('＜入力不要＞報告書'!#REF!="","",'＜入力不要＞報告書'!#REF!)</f>
        <v>#REF!</v>
      </c>
      <c r="AG290" s="3699" t="e">
        <f>IF('＜入力不要＞報告書'!#REF!="","",'＜入力不要＞報告書'!#REF!)</f>
        <v>#REF!</v>
      </c>
      <c r="AH290" s="3699" t="e">
        <f>IF('＜入力不要＞報告書'!#REF!="","",'＜入力不要＞報告書'!#REF!)</f>
        <v>#REF!</v>
      </c>
      <c r="AI290" s="3699" t="e">
        <f>IF('＜入力不要＞報告書'!#REF!="","",'＜入力不要＞報告書'!#REF!)</f>
        <v>#REF!</v>
      </c>
      <c r="AJ290" s="3699" t="e">
        <f>IF('＜入力不要＞報告書'!#REF!="","",'＜入力不要＞報告書'!#REF!)</f>
        <v>#REF!</v>
      </c>
      <c r="AK290" s="3699" t="e">
        <f>IF('＜入力不要＞報告書'!#REF!="","",'＜入力不要＞報告書'!#REF!)</f>
        <v>#REF!</v>
      </c>
      <c r="AL290" s="3699" t="e">
        <f>IF('＜入力不要＞報告書'!#REF!="","",'＜入力不要＞報告書'!#REF!)</f>
        <v>#REF!</v>
      </c>
      <c r="AM290" s="3699" t="e">
        <f>IF('＜入力不要＞報告書'!#REF!="","",'＜入力不要＞報告書'!#REF!)</f>
        <v>#REF!</v>
      </c>
      <c r="AN290" s="3699" t="e">
        <f>IF('＜入力不要＞報告書'!#REF!="","",'＜入力不要＞報告書'!#REF!)</f>
        <v>#REF!</v>
      </c>
      <c r="AO290" s="3699" t="e">
        <f>IF('＜入力不要＞報告書'!#REF!="","",'＜入力不要＞報告書'!#REF!)</f>
        <v>#REF!</v>
      </c>
      <c r="AP290" s="3699" t="e">
        <f>IF('＜入力不要＞報告書'!#REF!="","",'＜入力不要＞報告書'!#REF!)</f>
        <v>#REF!</v>
      </c>
      <c r="AQ290" s="3699" t="e">
        <f>IF('＜入力不要＞報告書'!#REF!="","",'＜入力不要＞報告書'!#REF!)</f>
        <v>#REF!</v>
      </c>
      <c r="AR290" s="3699" t="e">
        <f>IF('＜入力不要＞報告書'!#REF!="","",'＜入力不要＞報告書'!#REF!)</f>
        <v>#REF!</v>
      </c>
      <c r="AS290" s="3699" t="e">
        <f>IF('＜入力不要＞報告書'!#REF!="","",'＜入力不要＞報告書'!#REF!)</f>
        <v>#REF!</v>
      </c>
      <c r="AT290" s="3699" t="e">
        <f>IF('＜入力不要＞報告書'!#REF!="","",'＜入力不要＞報告書'!#REF!)</f>
        <v>#REF!</v>
      </c>
    </row>
    <row r="291" spans="2:46" ht="12.75" hidden="1" customHeight="1" x14ac:dyDescent="0.15">
      <c r="C291" s="1359" t="s">
        <v>793</v>
      </c>
      <c r="N291" s="3736" t="e">
        <f>IF('＜入力不要＞報告書'!#REF!="レ","",IF('＜入力不要＞報告書'!#REF!="","",IF('＜入力不要＞報告書'!#REF!="","",'＜入力不要＞報告書'!#REF!)))</f>
        <v>#REF!</v>
      </c>
      <c r="O291" s="3736" t="e">
        <f>IF('＜入力不要＞報告書'!#REF!="","",'＜入力不要＞報告書'!#REF!)</f>
        <v>#REF!</v>
      </c>
      <c r="P291" s="3736" t="e">
        <f>IF('＜入力不要＞報告書'!#REF!="","",'＜入力不要＞報告書'!#REF!)</f>
        <v>#REF!</v>
      </c>
      <c r="Q291" s="3736" t="e">
        <f>IF('＜入力不要＞報告書'!#REF!="","",'＜入力不要＞報告書'!#REF!)</f>
        <v>#REF!</v>
      </c>
      <c r="R291" s="3736" t="e">
        <f>IF('＜入力不要＞報告書'!#REF!="","",'＜入力不要＞報告書'!#REF!)</f>
        <v>#REF!</v>
      </c>
      <c r="S291" s="3736" t="e">
        <f>IF('＜入力不要＞報告書'!#REF!="","",'＜入力不要＞報告書'!#REF!)</f>
        <v>#REF!</v>
      </c>
      <c r="T291" s="3736" t="e">
        <f>IF('＜入力不要＞報告書'!#REF!="","",'＜入力不要＞報告書'!#REF!)</f>
        <v>#REF!</v>
      </c>
      <c r="U291" s="3736" t="e">
        <f>IF('＜入力不要＞報告書'!#REF!="","",'＜入力不要＞報告書'!#REF!)</f>
        <v>#REF!</v>
      </c>
      <c r="V291" s="3736" t="e">
        <f>IF('＜入力不要＞報告書'!#REF!="","",'＜入力不要＞報告書'!#REF!)</f>
        <v>#REF!</v>
      </c>
      <c r="W291" s="3736" t="e">
        <f>IF('＜入力不要＞報告書'!#REF!="","",'＜入力不要＞報告書'!#REF!)</f>
        <v>#REF!</v>
      </c>
      <c r="X291" s="3736" t="e">
        <f>IF('＜入力不要＞報告書'!#REF!="","",'＜入力不要＞報告書'!#REF!)</f>
        <v>#REF!</v>
      </c>
      <c r="Y291" s="3736" t="e">
        <f>IF('＜入力不要＞報告書'!#REF!="","",'＜入力不要＞報告書'!#REF!)</f>
        <v>#REF!</v>
      </c>
      <c r="Z291" s="3736" t="e">
        <f>IF('＜入力不要＞報告書'!#REF!="","",'＜入力不要＞報告書'!#REF!)</f>
        <v>#REF!</v>
      </c>
      <c r="AA291" s="3736" t="e">
        <f>IF('＜入力不要＞報告書'!#REF!="","",'＜入力不要＞報告書'!#REF!)</f>
        <v>#REF!</v>
      </c>
      <c r="AB291" s="3736" t="e">
        <f>IF('＜入力不要＞報告書'!#REF!="","",'＜入力不要＞報告書'!#REF!)</f>
        <v>#REF!</v>
      </c>
      <c r="AC291" s="3736" t="e">
        <f>IF('＜入力不要＞報告書'!#REF!="","",'＜入力不要＞報告書'!#REF!)</f>
        <v>#REF!</v>
      </c>
      <c r="AD291" s="3736" t="e">
        <f>IF('＜入力不要＞報告書'!#REF!="","",'＜入力不要＞報告書'!#REF!)</f>
        <v>#REF!</v>
      </c>
      <c r="AE291" s="1376"/>
      <c r="AF291" s="1376"/>
      <c r="AG291" s="1376"/>
      <c r="AH291" s="1376"/>
      <c r="AI291" s="1376"/>
      <c r="AJ291" s="1376"/>
      <c r="AK291" s="1376"/>
      <c r="AL291" s="1376"/>
      <c r="AM291" s="1376"/>
      <c r="AN291" s="1376"/>
      <c r="AO291" s="1376"/>
      <c r="AP291" s="1377"/>
    </row>
    <row r="292" spans="2:46" ht="7.5" customHeight="1" x14ac:dyDescent="0.15"/>
    <row r="293" spans="2:46" ht="7.5" customHeight="1" x14ac:dyDescent="0.15"/>
    <row r="294" spans="2:46" ht="12" hidden="1" customHeight="1" x14ac:dyDescent="0.15"/>
    <row r="295" spans="2:46" ht="12" customHeight="1" x14ac:dyDescent="0.15">
      <c r="B295" s="1359" t="s">
        <v>920</v>
      </c>
    </row>
    <row r="296" spans="2:46" ht="12" customHeight="1" x14ac:dyDescent="0.15">
      <c r="C296" s="1359" t="s">
        <v>838</v>
      </c>
      <c r="R296" s="1541" t="str">
        <f>'＜入力不要＞報告書'!$R$250</f>
        <v/>
      </c>
      <c r="S296" s="1359" t="s">
        <v>3572</v>
      </c>
      <c r="AC296" s="3720">
        <f>'＜入力不要＞報告書'!$AC$250</f>
        <v>0</v>
      </c>
      <c r="AD296" s="3720"/>
      <c r="AE296" s="1359" t="s">
        <v>919</v>
      </c>
      <c r="AG296" s="1541" t="str">
        <f>'＜入力不要＞報告書'!$AG$250</f>
        <v/>
      </c>
      <c r="AH296" s="1359" t="s">
        <v>3573</v>
      </c>
      <c r="AQ296" s="3720">
        <f>'＜入力不要＞報告書'!$AQ$250</f>
        <v>0</v>
      </c>
      <c r="AR296" s="3720"/>
      <c r="AS296" s="1359" t="s">
        <v>919</v>
      </c>
    </row>
    <row r="297" spans="2:46" ht="12.75" customHeight="1" x14ac:dyDescent="0.15">
      <c r="K297" s="1541" t="str">
        <f>'＜入力不要＞報告書'!$K$251</f>
        <v/>
      </c>
      <c r="L297" s="1359" t="s">
        <v>835</v>
      </c>
      <c r="V297" s="1541" t="str">
        <f>'＜入力不要＞報告書'!$V$251</f>
        <v/>
      </c>
      <c r="W297" s="1359" t="s">
        <v>3555</v>
      </c>
      <c r="AA297" s="3826">
        <f>'＜入力不要＞報告書'!$AA$251</f>
        <v>0</v>
      </c>
      <c r="AB297" s="3826"/>
      <c r="AC297" s="3826"/>
      <c r="AD297" s="3826"/>
      <c r="AE297" s="3826"/>
      <c r="AF297" s="3826"/>
      <c r="AG297" s="3826"/>
      <c r="AH297" s="3826"/>
      <c r="AI297" s="3826"/>
      <c r="AJ297" s="3826"/>
      <c r="AK297" s="3826"/>
      <c r="AL297" s="3826"/>
      <c r="AM297" s="3826"/>
      <c r="AN297" s="3826"/>
      <c r="AO297" s="3826"/>
      <c r="AP297" s="3826"/>
      <c r="AQ297" s="3826"/>
      <c r="AR297" s="3826"/>
      <c r="AS297" s="1359" t="s">
        <v>3</v>
      </c>
    </row>
    <row r="298" spans="2:46" ht="12.75" customHeight="1" x14ac:dyDescent="0.15">
      <c r="C298" s="1359" t="s">
        <v>918</v>
      </c>
    </row>
    <row r="299" spans="2:46" ht="12.75" customHeight="1" x14ac:dyDescent="0.15">
      <c r="K299" s="1541" t="str">
        <f>'＜入力不要＞報告書'!$K$253</f>
        <v/>
      </c>
      <c r="L299" s="1359" t="s">
        <v>3567</v>
      </c>
      <c r="P299" s="3720">
        <f>'＜入力不要＞報告書'!$P$253</f>
        <v>0</v>
      </c>
      <c r="Q299" s="3720"/>
      <c r="R299" s="1359" t="s">
        <v>916</v>
      </c>
      <c r="V299" s="1541" t="str">
        <f>'＜入力不要＞報告書'!$V$253</f>
        <v/>
      </c>
      <c r="W299" s="1359" t="s">
        <v>3568</v>
      </c>
      <c r="AA299" s="3720">
        <f>'＜入力不要＞報告書'!$AA$253</f>
        <v>0</v>
      </c>
      <c r="AB299" s="3720"/>
      <c r="AC299" s="1359" t="s">
        <v>916</v>
      </c>
      <c r="AG299" s="1541" t="str">
        <f>'＜入力不要＞報告書'!$AG$253</f>
        <v/>
      </c>
      <c r="AH299" s="1359" t="s">
        <v>3569</v>
      </c>
      <c r="AL299" s="3720">
        <f>'＜入力不要＞報告書'!$AL$253</f>
        <v>0</v>
      </c>
      <c r="AM299" s="3720"/>
      <c r="AN299" s="1359" t="s">
        <v>916</v>
      </c>
      <c r="AR299" s="1541" t="str">
        <f>'＜入力不要＞報告書'!$AR$253</f>
        <v/>
      </c>
      <c r="AS299" s="1359" t="s">
        <v>917</v>
      </c>
    </row>
    <row r="300" spans="2:46" ht="12.75" customHeight="1" x14ac:dyDescent="0.15">
      <c r="C300" s="1359" t="s">
        <v>833</v>
      </c>
    </row>
    <row r="301" spans="2:46" ht="12.75" customHeight="1" x14ac:dyDescent="0.15">
      <c r="K301" s="1541" t="str">
        <f>'＜入力不要＞報告書'!$K$255</f>
        <v/>
      </c>
      <c r="L301" s="1359" t="s">
        <v>3567</v>
      </c>
      <c r="P301" s="3720">
        <f>'＜入力不要＞報告書'!$P$255</f>
        <v>0</v>
      </c>
      <c r="Q301" s="3720"/>
      <c r="R301" s="1359" t="s">
        <v>916</v>
      </c>
      <c r="V301" s="1541" t="str">
        <f>'＜入力不要＞報告書'!$V$255</f>
        <v/>
      </c>
      <c r="W301" s="1359" t="s">
        <v>3568</v>
      </c>
      <c r="AA301" s="3720">
        <f>'＜入力不要＞報告書'!$AA$255</f>
        <v>0</v>
      </c>
      <c r="AB301" s="3720"/>
      <c r="AC301" s="1359" t="s">
        <v>916</v>
      </c>
      <c r="AG301" s="1541" t="str">
        <f>'＜入力不要＞報告書'!$AG$255</f>
        <v/>
      </c>
      <c r="AH301" s="1359" t="s">
        <v>3569</v>
      </c>
      <c r="AL301" s="3720">
        <f>'＜入力不要＞報告書'!$AL$255</f>
        <v>0</v>
      </c>
      <c r="AM301" s="3720"/>
      <c r="AN301" s="1359" t="s">
        <v>916</v>
      </c>
      <c r="AR301" s="1541" t="str">
        <f>'＜入力不要＞報告書'!$AR$255</f>
        <v/>
      </c>
      <c r="AS301" s="1359" t="s">
        <v>917</v>
      </c>
    </row>
    <row r="302" spans="2:46" ht="12.75" customHeight="1" x14ac:dyDescent="0.15">
      <c r="C302" s="1359" t="s">
        <v>832</v>
      </c>
    </row>
    <row r="303" spans="2:46" ht="12" customHeight="1" x14ac:dyDescent="0.15">
      <c r="K303" s="1541" t="str">
        <f>'＜入力不要＞報告書'!$K$257</f>
        <v/>
      </c>
      <c r="L303" s="1359" t="s">
        <v>3567</v>
      </c>
      <c r="P303" s="3720">
        <f>'＜入力不要＞報告書'!$P$257</f>
        <v>0</v>
      </c>
      <c r="Q303" s="3720"/>
      <c r="R303" s="1359" t="s">
        <v>916</v>
      </c>
      <c r="V303" s="1541" t="str">
        <f>'＜入力不要＞報告書'!$V$257</f>
        <v/>
      </c>
      <c r="W303" s="1359" t="s">
        <v>3568</v>
      </c>
      <c r="AA303" s="3720">
        <f>'＜入力不要＞報告書'!$AA$257</f>
        <v>0</v>
      </c>
      <c r="AB303" s="3720"/>
      <c r="AC303" s="1359" t="s">
        <v>916</v>
      </c>
      <c r="AG303" s="1541" t="str">
        <f>'＜入力不要＞報告書'!$AG$257</f>
        <v/>
      </c>
      <c r="AH303" s="1359" t="s">
        <v>3569</v>
      </c>
      <c r="AL303" s="3720">
        <f>'＜入力不要＞報告書'!$AL$257</f>
        <v>0</v>
      </c>
      <c r="AM303" s="3720"/>
      <c r="AN303" s="1359" t="s">
        <v>916</v>
      </c>
      <c r="AR303" s="1541" t="str">
        <f>'＜入力不要＞報告書'!$AR$257</f>
        <v/>
      </c>
      <c r="AS303" s="1359" t="s">
        <v>917</v>
      </c>
    </row>
    <row r="304" spans="2:46" ht="12" customHeight="1" x14ac:dyDescent="0.15">
      <c r="C304" s="1359" t="s">
        <v>831</v>
      </c>
      <c r="K304" s="1541" t="str">
        <f>'＜入力不要＞報告書'!$K$258</f>
        <v/>
      </c>
      <c r="L304" s="1359" t="s">
        <v>3567</v>
      </c>
      <c r="P304" s="3720">
        <f>'＜入力不要＞報告書'!$P$258</f>
        <v>0</v>
      </c>
      <c r="Q304" s="3720"/>
      <c r="R304" s="1359" t="s">
        <v>916</v>
      </c>
      <c r="V304" s="1541" t="str">
        <f>'＜入力不要＞報告書'!$V$258</f>
        <v/>
      </c>
      <c r="W304" s="1359" t="s">
        <v>3574</v>
      </c>
      <c r="AA304" s="3720">
        <f>'＜入力不要＞報告書'!$AA$258</f>
        <v>0</v>
      </c>
      <c r="AB304" s="3720"/>
      <c r="AC304" s="1359" t="s">
        <v>916</v>
      </c>
      <c r="AR304" s="1541" t="str">
        <f>'＜入力不要＞報告書'!$AR$258</f>
        <v/>
      </c>
      <c r="AS304" s="1359" t="s">
        <v>765</v>
      </c>
    </row>
    <row r="305" spans="2:53" ht="12" customHeight="1" x14ac:dyDescent="0.15">
      <c r="C305" s="1359" t="s">
        <v>830</v>
      </c>
      <c r="K305" s="1541" t="str">
        <f>'＜入力不要＞報告書'!$K$259</f>
        <v/>
      </c>
      <c r="L305" s="1359" t="s">
        <v>829</v>
      </c>
      <c r="P305" s="1541" t="str">
        <f>'＜入力不要＞報告書'!$P$259</f>
        <v/>
      </c>
      <c r="Q305" s="1359" t="s">
        <v>828</v>
      </c>
      <c r="Y305" s="1541" t="str">
        <f>'＜入力不要＞報告書'!$Y$259</f>
        <v/>
      </c>
      <c r="Z305" s="1359" t="s">
        <v>827</v>
      </c>
      <c r="AG305" s="1541" t="str">
        <f>'＜入力不要＞報告書'!$AG$259</f>
        <v/>
      </c>
      <c r="AH305" s="1359" t="s">
        <v>3555</v>
      </c>
      <c r="AL305" s="3720">
        <f>'＜入力不要＞報告書'!$AL$259</f>
        <v>0</v>
      </c>
      <c r="AM305" s="3720"/>
      <c r="AN305" s="3827"/>
      <c r="AO305" s="3827"/>
      <c r="AP305" s="3827"/>
      <c r="AQ305" s="3827"/>
      <c r="AR305" s="3827"/>
      <c r="AS305" s="1359" t="s">
        <v>3</v>
      </c>
      <c r="BA305" s="1543"/>
    </row>
    <row r="306" spans="2:53" ht="7.5" customHeight="1" x14ac:dyDescent="0.15"/>
    <row r="307" spans="2:53" ht="7.5" customHeight="1" x14ac:dyDescent="0.15"/>
    <row r="308" spans="2:53" ht="12.75" hidden="1" customHeight="1" x14ac:dyDescent="0.15">
      <c r="B308" s="1359" t="s">
        <v>826</v>
      </c>
    </row>
    <row r="309" spans="2:53" ht="12" hidden="1" customHeight="1" x14ac:dyDescent="0.15">
      <c r="C309" s="1359" t="s">
        <v>773</v>
      </c>
      <c r="N309" s="1554"/>
      <c r="O309" s="1359" t="s">
        <v>3537</v>
      </c>
      <c r="X309" s="1554"/>
      <c r="Y309" s="1359" t="s">
        <v>772</v>
      </c>
      <c r="AG309" s="1554"/>
      <c r="AH309" s="1359" t="s">
        <v>634</v>
      </c>
    </row>
    <row r="310" spans="2:53" ht="12" hidden="1" customHeight="1" x14ac:dyDescent="0.15">
      <c r="C310" s="1359" t="s">
        <v>771</v>
      </c>
      <c r="N310" s="3699"/>
      <c r="O310" s="3699"/>
      <c r="P310" s="3699"/>
      <c r="Q310" s="3699"/>
      <c r="R310" s="3699"/>
      <c r="S310" s="3699"/>
      <c r="T310" s="3699"/>
      <c r="U310" s="3699"/>
      <c r="V310" s="3699"/>
      <c r="W310" s="3699"/>
      <c r="X310" s="3699"/>
      <c r="Y310" s="3699"/>
      <c r="Z310" s="3699"/>
      <c r="AA310" s="3699"/>
      <c r="AB310" s="3699"/>
      <c r="AC310" s="3699"/>
      <c r="AD310" s="3699"/>
      <c r="AE310" s="3699"/>
      <c r="AF310" s="3699"/>
      <c r="AG310" s="3699"/>
      <c r="AH310" s="3699"/>
      <c r="AI310" s="3699"/>
      <c r="AJ310" s="3699"/>
      <c r="AK310" s="3699"/>
      <c r="AL310" s="3699"/>
      <c r="AM310" s="3699"/>
      <c r="AN310" s="3699"/>
      <c r="AO310" s="3699"/>
      <c r="AP310" s="3699"/>
      <c r="AQ310" s="3699"/>
      <c r="AR310" s="3699"/>
      <c r="AS310" s="3699"/>
      <c r="AT310" s="3699"/>
      <c r="BA310" s="1370"/>
    </row>
    <row r="311" spans="2:53" ht="12" hidden="1" customHeight="1" x14ac:dyDescent="0.15">
      <c r="N311" s="3699"/>
      <c r="O311" s="3699"/>
      <c r="P311" s="3699"/>
      <c r="Q311" s="3699"/>
      <c r="R311" s="3699"/>
      <c r="S311" s="3699"/>
      <c r="T311" s="3699"/>
      <c r="U311" s="3699"/>
      <c r="V311" s="3699"/>
      <c r="W311" s="3699"/>
      <c r="X311" s="3699"/>
      <c r="Y311" s="3699"/>
      <c r="Z311" s="3699"/>
      <c r="AA311" s="3699"/>
      <c r="AB311" s="3699"/>
      <c r="AC311" s="3699"/>
      <c r="AD311" s="3699"/>
      <c r="AE311" s="3699"/>
      <c r="AF311" s="3699"/>
      <c r="AG311" s="3699"/>
      <c r="AH311" s="3699"/>
      <c r="AI311" s="3699"/>
      <c r="AJ311" s="3699"/>
      <c r="AK311" s="3699"/>
      <c r="AL311" s="3699"/>
      <c r="AM311" s="3699"/>
      <c r="AN311" s="3699"/>
      <c r="AO311" s="3699"/>
      <c r="AP311" s="3699"/>
      <c r="AQ311" s="3699"/>
      <c r="AR311" s="3699"/>
      <c r="AS311" s="3699"/>
      <c r="AT311" s="3699"/>
    </row>
    <row r="312" spans="2:53" ht="12" hidden="1" customHeight="1" x14ac:dyDescent="0.15">
      <c r="N312" s="3699"/>
      <c r="O312" s="3699"/>
      <c r="P312" s="3699"/>
      <c r="Q312" s="3699"/>
      <c r="R312" s="3699"/>
      <c r="S312" s="3699"/>
      <c r="T312" s="3699"/>
      <c r="U312" s="3699"/>
      <c r="V312" s="3699"/>
      <c r="W312" s="3699"/>
      <c r="X312" s="3699"/>
      <c r="Y312" s="3699"/>
      <c r="Z312" s="3699"/>
      <c r="AA312" s="3699"/>
      <c r="AB312" s="3699"/>
      <c r="AC312" s="3699"/>
      <c r="AD312" s="3699"/>
      <c r="AE312" s="3699"/>
      <c r="AF312" s="3699"/>
      <c r="AG312" s="3699"/>
      <c r="AH312" s="3699"/>
      <c r="AI312" s="3699"/>
      <c r="AJ312" s="3699"/>
      <c r="AK312" s="3699"/>
      <c r="AL312" s="3699"/>
      <c r="AM312" s="3699"/>
      <c r="AN312" s="3699"/>
      <c r="AO312" s="3699"/>
      <c r="AP312" s="3699"/>
      <c r="AQ312" s="3699"/>
      <c r="AR312" s="3699"/>
      <c r="AS312" s="3699"/>
      <c r="AT312" s="3699"/>
    </row>
    <row r="313" spans="2:53" ht="12" hidden="1" customHeight="1" x14ac:dyDescent="0.15">
      <c r="N313" s="3699"/>
      <c r="O313" s="3699"/>
      <c r="P313" s="3699"/>
      <c r="Q313" s="3699"/>
      <c r="R313" s="3699"/>
      <c r="S313" s="3699"/>
      <c r="T313" s="3699"/>
      <c r="U313" s="3699"/>
      <c r="V313" s="3699"/>
      <c r="W313" s="3699"/>
      <c r="X313" s="3699"/>
      <c r="Y313" s="3699"/>
      <c r="Z313" s="3699"/>
      <c r="AA313" s="3699"/>
      <c r="AB313" s="3699"/>
      <c r="AC313" s="3699"/>
      <c r="AD313" s="3699"/>
      <c r="AE313" s="3699"/>
      <c r="AF313" s="3699"/>
      <c r="AG313" s="3699"/>
      <c r="AH313" s="3699"/>
      <c r="AI313" s="3699"/>
      <c r="AJ313" s="3699"/>
      <c r="AK313" s="3699"/>
      <c r="AL313" s="3699"/>
      <c r="AM313" s="3699"/>
      <c r="AN313" s="3699"/>
      <c r="AO313" s="3699"/>
      <c r="AP313" s="3699"/>
      <c r="AQ313" s="3699"/>
      <c r="AR313" s="3699"/>
      <c r="AS313" s="3699"/>
      <c r="AT313" s="3699"/>
    </row>
    <row r="314" spans="2:53" ht="12" hidden="1" customHeight="1" x14ac:dyDescent="0.15">
      <c r="N314" s="3699"/>
      <c r="O314" s="3699"/>
      <c r="P314" s="3699"/>
      <c r="Q314" s="3699"/>
      <c r="R314" s="3699"/>
      <c r="S314" s="3699"/>
      <c r="T314" s="3699"/>
      <c r="U314" s="3699"/>
      <c r="V314" s="3699"/>
      <c r="W314" s="3699"/>
      <c r="X314" s="3699"/>
      <c r="Y314" s="3699"/>
      <c r="Z314" s="3699"/>
      <c r="AA314" s="3699"/>
      <c r="AB314" s="3699"/>
      <c r="AC314" s="3699"/>
      <c r="AD314" s="3699"/>
      <c r="AE314" s="3699"/>
      <c r="AF314" s="3699"/>
      <c r="AG314" s="3699"/>
      <c r="AH314" s="3699"/>
      <c r="AI314" s="3699"/>
      <c r="AJ314" s="3699"/>
      <c r="AK314" s="3699"/>
      <c r="AL314" s="3699"/>
      <c r="AM314" s="3699"/>
      <c r="AN314" s="3699"/>
      <c r="AO314" s="3699"/>
      <c r="AP314" s="3699"/>
      <c r="AQ314" s="3699"/>
      <c r="AR314" s="3699"/>
      <c r="AS314" s="3699"/>
      <c r="AT314" s="3699"/>
    </row>
    <row r="315" spans="2:53" ht="12" hidden="1" customHeight="1" x14ac:dyDescent="0.15">
      <c r="C315" s="1359" t="s">
        <v>770</v>
      </c>
      <c r="N315" s="1554"/>
      <c r="O315" s="1359" t="s">
        <v>647</v>
      </c>
      <c r="R315" s="1556" t="s">
        <v>908</v>
      </c>
      <c r="S315" s="3730"/>
      <c r="T315" s="3730"/>
      <c r="U315" s="1551" t="s">
        <v>2</v>
      </c>
      <c r="V315" s="3730"/>
      <c r="W315" s="3730"/>
      <c r="X315" s="1359" t="s">
        <v>762</v>
      </c>
      <c r="AG315" s="1554"/>
      <c r="AH315" s="1359" t="s">
        <v>765</v>
      </c>
    </row>
    <row r="316" spans="2:53" ht="12" hidden="1" customHeight="1" x14ac:dyDescent="0.15"/>
    <row r="317" spans="2:53" ht="12" hidden="1" customHeight="1" x14ac:dyDescent="0.15"/>
    <row r="318" spans="2:53" ht="12" hidden="1" customHeight="1" x14ac:dyDescent="0.15"/>
    <row r="319" spans="2:53" ht="4.5" hidden="1" customHeight="1" x14ac:dyDescent="0.15"/>
    <row r="320" spans="2:53" ht="4.5" hidden="1" customHeight="1" x14ac:dyDescent="0.15"/>
    <row r="321" spans="2:39" ht="12.75" hidden="1" customHeight="1" x14ac:dyDescent="0.15">
      <c r="B321" s="1359" t="s">
        <v>825</v>
      </c>
    </row>
    <row r="322" spans="2:39" ht="12" hidden="1" customHeight="1" x14ac:dyDescent="0.15">
      <c r="C322" s="1359" t="s">
        <v>767</v>
      </c>
      <c r="L322" s="1554"/>
      <c r="M322" s="1359" t="s">
        <v>647</v>
      </c>
      <c r="O322" s="1554"/>
      <c r="P322" s="1359" t="s">
        <v>765</v>
      </c>
    </row>
    <row r="323" spans="2:39" ht="12" hidden="1" customHeight="1" x14ac:dyDescent="0.15">
      <c r="C323" s="1359" t="s">
        <v>766</v>
      </c>
      <c r="L323" s="1554"/>
      <c r="M323" s="1359" t="s">
        <v>647</v>
      </c>
      <c r="O323" s="1554"/>
      <c r="P323" s="1359" t="s">
        <v>765</v>
      </c>
    </row>
    <row r="324" spans="2:39" ht="12" hidden="1" customHeight="1" x14ac:dyDescent="0.15">
      <c r="C324" s="1359" t="s">
        <v>764</v>
      </c>
      <c r="L324" s="1554"/>
      <c r="M324" s="1359" t="s">
        <v>648</v>
      </c>
      <c r="Q324" s="1554"/>
      <c r="R324" s="1359" t="s">
        <v>763</v>
      </c>
      <c r="X324" s="1556" t="s">
        <v>908</v>
      </c>
      <c r="Y324" s="3730"/>
      <c r="Z324" s="3730"/>
      <c r="AA324" s="1551" t="s">
        <v>2</v>
      </c>
      <c r="AB324" s="3730"/>
      <c r="AC324" s="3730"/>
      <c r="AD324" s="1359" t="s">
        <v>762</v>
      </c>
      <c r="AL324" s="1554"/>
      <c r="AM324" s="1359" t="s">
        <v>635</v>
      </c>
    </row>
    <row r="325" spans="2:39" ht="12" hidden="1" customHeight="1" x14ac:dyDescent="0.15"/>
    <row r="326" spans="2:39" ht="12" hidden="1" customHeight="1" x14ac:dyDescent="0.15"/>
    <row r="327" spans="2:39" ht="12" hidden="1" customHeight="1" x14ac:dyDescent="0.15"/>
    <row r="328" spans="2:39" ht="4.5" hidden="1" customHeight="1" x14ac:dyDescent="0.15"/>
    <row r="329" spans="2:39" ht="4.5" hidden="1" customHeight="1" x14ac:dyDescent="0.15"/>
    <row r="330" spans="2:39" ht="12" hidden="1" customHeight="1" x14ac:dyDescent="0.15"/>
    <row r="331" spans="2:39" ht="12" hidden="1" customHeight="1" x14ac:dyDescent="0.15"/>
    <row r="332" spans="2:39" ht="12" hidden="1" customHeight="1" x14ac:dyDescent="0.15"/>
    <row r="333" spans="2:39" ht="12" hidden="1" customHeight="1" x14ac:dyDescent="0.15"/>
    <row r="334" spans="2:39" ht="12" hidden="1" customHeight="1" x14ac:dyDescent="0.15"/>
    <row r="335" spans="2:39" ht="12.75" customHeight="1" x14ac:dyDescent="0.15">
      <c r="B335" s="1359" t="s">
        <v>915</v>
      </c>
    </row>
    <row r="336" spans="2:39" ht="12.75" customHeight="1" x14ac:dyDescent="0.15">
      <c r="B336" s="1359" t="s">
        <v>812</v>
      </c>
    </row>
    <row r="337" spans="2:46" ht="12.75" customHeight="1" x14ac:dyDescent="0.15">
      <c r="C337" s="1359" t="s">
        <v>806</v>
      </c>
      <c r="J337" s="1556" t="s">
        <v>798</v>
      </c>
      <c r="K337" s="3720" t="str">
        <f>'＜入力不要＞報告書'!$K$291</f>
        <v/>
      </c>
      <c r="L337" s="3720"/>
      <c r="M337" s="1359" t="s">
        <v>805</v>
      </c>
      <c r="W337" s="1359" t="s">
        <v>4</v>
      </c>
      <c r="X337" s="3720" t="str">
        <f>'＜入力不要＞報告書'!$X$291</f>
        <v/>
      </c>
      <c r="Y337" s="3720"/>
      <c r="Z337" s="3720"/>
      <c r="AA337" s="3720"/>
      <c r="AB337" s="3720"/>
      <c r="AC337" s="3720"/>
      <c r="AD337" s="3731" t="s">
        <v>810</v>
      </c>
      <c r="AE337" s="3799"/>
      <c r="AF337" s="3799"/>
      <c r="AG337" s="3799"/>
      <c r="AH337" s="3720" t="str">
        <f>'＜入力不要＞報告書'!$AH$291</f>
        <v/>
      </c>
      <c r="AI337" s="3720"/>
      <c r="AJ337" s="3720"/>
      <c r="AK337" s="3720"/>
      <c r="AL337" s="3720"/>
      <c r="AM337" s="3720"/>
      <c r="AN337" s="3720"/>
      <c r="AO337" s="1359" t="s">
        <v>24</v>
      </c>
    </row>
    <row r="338" spans="2:46" ht="12.75" customHeight="1" x14ac:dyDescent="0.15">
      <c r="J338" s="1359" t="s">
        <v>803</v>
      </c>
      <c r="AG338" s="1556" t="s">
        <v>25</v>
      </c>
      <c r="AH338" s="3720" t="str">
        <f>'＜入力不要＞報告書'!$AH$292</f>
        <v/>
      </c>
      <c r="AI338" s="3720"/>
      <c r="AJ338" s="3720"/>
      <c r="AK338" s="3720"/>
      <c r="AL338" s="3720"/>
      <c r="AM338" s="3720"/>
      <c r="AN338" s="3720"/>
      <c r="AO338" s="1359" t="s">
        <v>24</v>
      </c>
    </row>
    <row r="339" spans="2:46" ht="12.75" hidden="1" customHeight="1" x14ac:dyDescent="0.15">
      <c r="J339" s="1359" t="s">
        <v>802</v>
      </c>
      <c r="AG339" s="1556" t="s">
        <v>25</v>
      </c>
      <c r="AH339" s="3730" t="e">
        <f>IF(報告書_照明_要是正の指摘あり="","",IF('＜入力不要＞報告書'!AH293="","",'＜入力不要＞報告書'!AH293))</f>
        <v>#NAME?</v>
      </c>
      <c r="AI339" s="3730"/>
      <c r="AJ339" s="3730"/>
      <c r="AK339" s="3730"/>
      <c r="AL339" s="3730"/>
      <c r="AM339" s="3730"/>
      <c r="AN339" s="3730"/>
      <c r="AO339" s="1359" t="s">
        <v>24</v>
      </c>
    </row>
    <row r="340" spans="2:46" ht="12.75" customHeight="1" x14ac:dyDescent="0.15">
      <c r="C340" s="1359" t="s">
        <v>801</v>
      </c>
      <c r="N340" s="3701" t="str">
        <f>'＜入力不要＞報告書'!N294</f>
        <v/>
      </c>
      <c r="O340" s="3701"/>
      <c r="P340" s="3701"/>
      <c r="Q340" s="3701"/>
      <c r="R340" s="3701"/>
      <c r="S340" s="3701"/>
      <c r="T340" s="3701"/>
      <c r="U340" s="3701"/>
      <c r="V340" s="3701"/>
      <c r="W340" s="3701"/>
      <c r="X340" s="3701"/>
      <c r="Y340" s="3701"/>
      <c r="Z340" s="3701"/>
      <c r="AA340" s="3701"/>
      <c r="AB340" s="3701"/>
      <c r="AC340" s="3701"/>
      <c r="AD340" s="3701"/>
      <c r="AE340" s="3701"/>
      <c r="AF340" s="3701"/>
      <c r="AG340" s="3701"/>
      <c r="AH340" s="3701"/>
      <c r="AI340" s="3701"/>
      <c r="AJ340" s="3701"/>
      <c r="AK340" s="3701"/>
      <c r="AL340" s="3701"/>
      <c r="AM340" s="3701"/>
      <c r="AN340" s="3701"/>
      <c r="AO340" s="3701"/>
      <c r="AP340" s="3701"/>
      <c r="AQ340" s="3701"/>
      <c r="AR340" s="3701"/>
      <c r="AS340" s="3701"/>
      <c r="AT340" s="3701"/>
    </row>
    <row r="341" spans="2:46" ht="12.75" customHeight="1" x14ac:dyDescent="0.15">
      <c r="C341" s="1359" t="s">
        <v>800</v>
      </c>
      <c r="N341" s="3701">
        <f>'＜入力不要＞報告書'!N295</f>
        <v>0</v>
      </c>
      <c r="O341" s="3701"/>
      <c r="P341" s="3701"/>
      <c r="Q341" s="3701"/>
      <c r="R341" s="3701"/>
      <c r="S341" s="3701"/>
      <c r="T341" s="3701"/>
      <c r="U341" s="3701"/>
      <c r="V341" s="3701"/>
      <c r="W341" s="3701"/>
      <c r="X341" s="3701"/>
      <c r="Y341" s="3701"/>
      <c r="Z341" s="3701"/>
      <c r="AA341" s="3701"/>
      <c r="AB341" s="3701"/>
      <c r="AC341" s="3701"/>
      <c r="AD341" s="3701"/>
      <c r="AE341" s="3701"/>
      <c r="AF341" s="3701"/>
      <c r="AG341" s="3701"/>
      <c r="AH341" s="3701"/>
      <c r="AI341" s="3701"/>
      <c r="AJ341" s="3701"/>
      <c r="AK341" s="3701"/>
      <c r="AL341" s="3701"/>
      <c r="AM341" s="3701"/>
      <c r="AN341" s="3701"/>
      <c r="AO341" s="3701"/>
      <c r="AP341" s="3701"/>
      <c r="AQ341" s="3701"/>
      <c r="AR341" s="3701"/>
      <c r="AS341" s="3701"/>
      <c r="AT341" s="3701"/>
    </row>
    <row r="342" spans="2:46" ht="12.75" customHeight="1" x14ac:dyDescent="0.15">
      <c r="C342" s="1359" t="s">
        <v>799</v>
      </c>
      <c r="N342" s="3701">
        <f>'＜入力不要＞報告書'!N296</f>
        <v>0</v>
      </c>
      <c r="O342" s="3701"/>
      <c r="P342" s="3701"/>
      <c r="Q342" s="3701"/>
      <c r="R342" s="3701"/>
      <c r="S342" s="3701"/>
      <c r="T342" s="3701"/>
      <c r="U342" s="3701"/>
      <c r="V342" s="3701"/>
      <c r="W342" s="3701"/>
      <c r="X342" s="3701"/>
      <c r="Y342" s="3701"/>
      <c r="Z342" s="3701"/>
      <c r="AA342" s="3701"/>
      <c r="AB342" s="3701"/>
      <c r="AC342" s="3701"/>
      <c r="AD342" s="3701"/>
      <c r="AE342" s="3701"/>
      <c r="AF342" s="3701"/>
      <c r="AG342" s="3701"/>
      <c r="AH342" s="3701"/>
      <c r="AI342" s="3701"/>
      <c r="AJ342" s="3701"/>
      <c r="AK342" s="3701"/>
      <c r="AL342" s="3701"/>
      <c r="AM342" s="3701"/>
      <c r="AN342" s="3701"/>
      <c r="AO342" s="3701"/>
      <c r="AP342" s="3701"/>
      <c r="AQ342" s="3701"/>
      <c r="AR342" s="3701"/>
      <c r="AS342" s="3701"/>
      <c r="AT342" s="3701"/>
    </row>
    <row r="343" spans="2:46" ht="12.75" customHeight="1" x14ac:dyDescent="0.15">
      <c r="J343" s="1556" t="s">
        <v>798</v>
      </c>
      <c r="K343" s="3720" t="str">
        <f>'＜入力不要＞報告書'!$K$297</f>
        <v/>
      </c>
      <c r="L343" s="3720"/>
      <c r="M343" s="1359" t="s">
        <v>797</v>
      </c>
      <c r="V343" s="1556"/>
      <c r="W343" s="1359" t="s">
        <v>4</v>
      </c>
      <c r="X343" s="3720" t="str">
        <f>'＜入力不要＞報告書'!$X$297</f>
        <v/>
      </c>
      <c r="Y343" s="3720"/>
      <c r="Z343" s="3720"/>
      <c r="AA343" s="3720"/>
      <c r="AB343" s="3731" t="s">
        <v>808</v>
      </c>
      <c r="AC343" s="3799"/>
      <c r="AD343" s="3799"/>
      <c r="AE343" s="3799"/>
      <c r="AF343" s="3799"/>
      <c r="AG343" s="3799"/>
      <c r="AH343" s="3720" t="str">
        <f>'＜入力不要＞報告書'!$AH$297</f>
        <v/>
      </c>
      <c r="AI343" s="3720"/>
      <c r="AJ343" s="3720"/>
      <c r="AK343" s="3720"/>
      <c r="AL343" s="3720"/>
      <c r="AM343" s="3720"/>
      <c r="AN343" s="3720"/>
      <c r="AO343" s="1359" t="s">
        <v>24</v>
      </c>
    </row>
    <row r="344" spans="2:46" ht="12.75" customHeight="1" x14ac:dyDescent="0.15">
      <c r="C344" s="1359" t="s">
        <v>795</v>
      </c>
      <c r="N344" s="3726" t="str">
        <f>'＜入力不要＞報告書'!$N$298</f>
        <v/>
      </c>
      <c r="O344" s="3726"/>
      <c r="P344" s="3726"/>
      <c r="Q344" s="3726"/>
      <c r="R344" s="3726"/>
      <c r="S344" s="3726"/>
      <c r="T344" s="3726"/>
      <c r="U344" s="3726"/>
      <c r="V344" s="3726"/>
      <c r="W344" s="1367"/>
      <c r="X344" s="1367"/>
      <c r="Y344" s="1367"/>
      <c r="Z344" s="1367"/>
      <c r="AA344" s="1367"/>
      <c r="AB344" s="1367"/>
      <c r="AC344" s="1367"/>
      <c r="AD344" s="1367"/>
      <c r="AE344" s="1367"/>
      <c r="AF344" s="1367"/>
      <c r="AG344" s="1367"/>
      <c r="AH344" s="1367"/>
      <c r="AI344" s="1367"/>
      <c r="AJ344" s="1367"/>
      <c r="AK344" s="1367"/>
      <c r="AL344" s="1367"/>
      <c r="AM344" s="1367"/>
      <c r="AN344" s="1367"/>
      <c r="AO344" s="1367"/>
      <c r="AP344" s="1558"/>
    </row>
    <row r="345" spans="2:46" ht="12.75" customHeight="1" x14ac:dyDescent="0.15">
      <c r="C345" s="1359" t="s">
        <v>794</v>
      </c>
      <c r="N345" s="3701" t="str">
        <f>'＜入力不要＞報告書'!$N$299</f>
        <v/>
      </c>
      <c r="O345" s="3701"/>
      <c r="P345" s="3701"/>
      <c r="Q345" s="3701"/>
      <c r="R345" s="3701"/>
      <c r="S345" s="3701"/>
      <c r="T345" s="3701"/>
      <c r="U345" s="3701"/>
      <c r="V345" s="3701"/>
      <c r="W345" s="3701"/>
      <c r="X345" s="3701"/>
      <c r="Y345" s="3701"/>
      <c r="Z345" s="3701"/>
      <c r="AA345" s="3701"/>
      <c r="AB345" s="3701"/>
      <c r="AC345" s="3701"/>
      <c r="AD345" s="3701"/>
      <c r="AE345" s="3701"/>
      <c r="AF345" s="3701"/>
      <c r="AG345" s="3701"/>
      <c r="AH345" s="3701"/>
      <c r="AI345" s="3701"/>
      <c r="AJ345" s="3701"/>
      <c r="AK345" s="3701"/>
      <c r="AL345" s="3701"/>
      <c r="AM345" s="3701"/>
      <c r="AN345" s="3701"/>
      <c r="AO345" s="3701"/>
      <c r="AP345" s="3701"/>
      <c r="AQ345" s="3701"/>
      <c r="AR345" s="3701"/>
      <c r="AS345" s="3701"/>
      <c r="AT345" s="3701"/>
    </row>
    <row r="346" spans="2:46" ht="12.75" customHeight="1" x14ac:dyDescent="0.15">
      <c r="C346" s="1359" t="s">
        <v>793</v>
      </c>
      <c r="N346" s="3825" t="str">
        <f>'＜入力不要＞報告書'!$N$300</f>
        <v/>
      </c>
      <c r="O346" s="3825"/>
      <c r="P346" s="3825"/>
      <c r="Q346" s="3825"/>
      <c r="R346" s="3825"/>
      <c r="S346" s="3825"/>
      <c r="T346" s="3825"/>
      <c r="U346" s="3825"/>
      <c r="V346" s="3825"/>
      <c r="W346" s="3825"/>
      <c r="X346" s="3825"/>
      <c r="Y346" s="3825"/>
      <c r="Z346" s="3825"/>
      <c r="AA346" s="3825"/>
      <c r="AB346" s="3825"/>
      <c r="AC346" s="3825"/>
      <c r="AD346" s="3825"/>
      <c r="AE346" s="1376"/>
      <c r="AF346" s="1376"/>
      <c r="AG346" s="1376"/>
      <c r="AH346" s="1376"/>
      <c r="AI346" s="1376"/>
      <c r="AJ346" s="1376"/>
      <c r="AK346" s="1376"/>
      <c r="AL346" s="1376"/>
      <c r="AM346" s="1376"/>
      <c r="AN346" s="1376"/>
      <c r="AO346" s="1376"/>
      <c r="AP346" s="1377"/>
    </row>
    <row r="347" spans="2:46" ht="12.75" customHeight="1" x14ac:dyDescent="0.15">
      <c r="B347" s="1359" t="s">
        <v>811</v>
      </c>
    </row>
    <row r="348" spans="2:46" ht="12.75" customHeight="1" x14ac:dyDescent="0.15">
      <c r="C348" s="1359" t="s">
        <v>806</v>
      </c>
      <c r="J348" s="1556" t="s">
        <v>3577</v>
      </c>
      <c r="K348" s="3720" t="str">
        <f>'＜入力不要＞報告書'!$K$302</f>
        <v/>
      </c>
      <c r="L348" s="3720"/>
      <c r="M348" s="1359" t="s">
        <v>805</v>
      </c>
      <c r="V348" s="1556"/>
      <c r="W348" s="1359" t="s">
        <v>4</v>
      </c>
      <c r="X348" s="3720" t="str">
        <f>'＜入力不要＞報告書'!$X$302</f>
        <v/>
      </c>
      <c r="Y348" s="3720"/>
      <c r="Z348" s="3720"/>
      <c r="AA348" s="3720"/>
      <c r="AB348" s="3720"/>
      <c r="AC348" s="3720"/>
      <c r="AD348" s="3731" t="s">
        <v>810</v>
      </c>
      <c r="AE348" s="3799"/>
      <c r="AF348" s="3799"/>
      <c r="AG348" s="3799"/>
      <c r="AH348" s="3720" t="str">
        <f>'＜入力不要＞報告書'!$AH$302</f>
        <v/>
      </c>
      <c r="AI348" s="3720"/>
      <c r="AJ348" s="3720"/>
      <c r="AK348" s="3720"/>
      <c r="AL348" s="3720"/>
      <c r="AM348" s="3720"/>
      <c r="AN348" s="3720"/>
      <c r="AO348" s="1359" t="s">
        <v>24</v>
      </c>
    </row>
    <row r="349" spans="2:46" ht="12.75" customHeight="1" x14ac:dyDescent="0.15">
      <c r="J349" s="1359" t="s">
        <v>803</v>
      </c>
      <c r="AG349" s="1556" t="s">
        <v>25</v>
      </c>
      <c r="AH349" s="3720" t="str">
        <f>'＜入力不要＞報告書'!$AH$303</f>
        <v/>
      </c>
      <c r="AI349" s="3720"/>
      <c r="AJ349" s="3720"/>
      <c r="AK349" s="3720"/>
      <c r="AL349" s="3720"/>
      <c r="AM349" s="3720"/>
      <c r="AN349" s="3720"/>
      <c r="AO349" s="1359" t="s">
        <v>24</v>
      </c>
    </row>
    <row r="350" spans="2:46" ht="12.75" hidden="1" customHeight="1" x14ac:dyDescent="0.15">
      <c r="J350" s="1359" t="s">
        <v>802</v>
      </c>
      <c r="AG350" s="1556" t="s">
        <v>25</v>
      </c>
      <c r="AH350" s="3730" t="e">
        <f>IF(報告書_照明_要是正の指摘あり="","",IF('＜入力不要＞報告書'!#REF!="","",'＜入力不要＞報告書'!#REF!))</f>
        <v>#NAME?</v>
      </c>
      <c r="AI350" s="3730"/>
      <c r="AJ350" s="3730"/>
      <c r="AK350" s="3730"/>
      <c r="AL350" s="3730"/>
      <c r="AM350" s="3730"/>
      <c r="AN350" s="3730"/>
      <c r="AO350" s="1359" t="s">
        <v>24</v>
      </c>
    </row>
    <row r="351" spans="2:46" ht="12.75" customHeight="1" x14ac:dyDescent="0.15">
      <c r="C351" s="1359" t="s">
        <v>801</v>
      </c>
      <c r="N351" s="3701" t="str">
        <f>'＜入力不要＞報告書'!N305</f>
        <v/>
      </c>
      <c r="O351" s="3701"/>
      <c r="P351" s="3701"/>
      <c r="Q351" s="3701"/>
      <c r="R351" s="3701"/>
      <c r="S351" s="3701"/>
      <c r="T351" s="3701"/>
      <c r="U351" s="3701"/>
      <c r="V351" s="3701"/>
      <c r="W351" s="3701"/>
      <c r="X351" s="3701"/>
      <c r="Y351" s="3701"/>
      <c r="Z351" s="3701"/>
      <c r="AA351" s="3701"/>
      <c r="AB351" s="3701"/>
      <c r="AC351" s="3701"/>
      <c r="AD351" s="3701"/>
      <c r="AE351" s="3701"/>
      <c r="AF351" s="3701"/>
      <c r="AG351" s="3701"/>
      <c r="AH351" s="3701"/>
      <c r="AI351" s="3701"/>
      <c r="AJ351" s="3701"/>
      <c r="AK351" s="3701"/>
      <c r="AL351" s="3701"/>
      <c r="AM351" s="3701"/>
      <c r="AN351" s="3701"/>
      <c r="AO351" s="3701"/>
      <c r="AP351" s="3701"/>
      <c r="AQ351" s="3701"/>
      <c r="AR351" s="3701"/>
      <c r="AS351" s="3701"/>
      <c r="AT351" s="3701"/>
    </row>
    <row r="352" spans="2:46" ht="12.75" customHeight="1" x14ac:dyDescent="0.15">
      <c r="C352" s="1359" t="s">
        <v>800</v>
      </c>
      <c r="N352" s="3701">
        <f>'＜入力不要＞報告書'!N306</f>
        <v>0</v>
      </c>
      <c r="O352" s="3701"/>
      <c r="P352" s="3701"/>
      <c r="Q352" s="3701"/>
      <c r="R352" s="3701"/>
      <c r="S352" s="3701"/>
      <c r="T352" s="3701"/>
      <c r="U352" s="3701"/>
      <c r="V352" s="3701"/>
      <c r="W352" s="3701"/>
      <c r="X352" s="3701"/>
      <c r="Y352" s="3701"/>
      <c r="Z352" s="3701"/>
      <c r="AA352" s="3701"/>
      <c r="AB352" s="3701"/>
      <c r="AC352" s="3701"/>
      <c r="AD352" s="3701"/>
      <c r="AE352" s="3701"/>
      <c r="AF352" s="3701"/>
      <c r="AG352" s="3701"/>
      <c r="AH352" s="3701"/>
      <c r="AI352" s="3701"/>
      <c r="AJ352" s="3701"/>
      <c r="AK352" s="3701"/>
      <c r="AL352" s="3701"/>
      <c r="AM352" s="3701"/>
      <c r="AN352" s="3701"/>
      <c r="AO352" s="3701"/>
      <c r="AP352" s="3701"/>
      <c r="AQ352" s="3701"/>
      <c r="AR352" s="3701"/>
      <c r="AS352" s="3701"/>
      <c r="AT352" s="3701"/>
    </row>
    <row r="353" spans="2:46" ht="12.75" customHeight="1" x14ac:dyDescent="0.15">
      <c r="C353" s="1359" t="s">
        <v>799</v>
      </c>
      <c r="N353" s="3701" t="str">
        <f>'＜入力不要＞報告書'!N307</f>
        <v/>
      </c>
      <c r="O353" s="3701"/>
      <c r="P353" s="3701"/>
      <c r="Q353" s="3701"/>
      <c r="R353" s="3701"/>
      <c r="S353" s="3701"/>
      <c r="T353" s="3701"/>
      <c r="U353" s="3701"/>
      <c r="V353" s="3701"/>
      <c r="W353" s="3701"/>
      <c r="X353" s="3701"/>
      <c r="Y353" s="3701"/>
      <c r="Z353" s="3701"/>
      <c r="AA353" s="3701"/>
      <c r="AB353" s="3701"/>
      <c r="AC353" s="3701"/>
      <c r="AD353" s="3701"/>
      <c r="AE353" s="3701"/>
      <c r="AF353" s="3701"/>
      <c r="AG353" s="3701"/>
      <c r="AH353" s="3701"/>
      <c r="AI353" s="3701"/>
      <c r="AJ353" s="3701"/>
      <c r="AK353" s="3701"/>
      <c r="AL353" s="3701"/>
      <c r="AM353" s="3701"/>
      <c r="AN353" s="3701"/>
      <c r="AO353" s="3701"/>
      <c r="AP353" s="3701"/>
      <c r="AQ353" s="3701"/>
      <c r="AR353" s="3701"/>
      <c r="AS353" s="3701"/>
      <c r="AT353" s="3701"/>
    </row>
    <row r="354" spans="2:46" ht="12.75" customHeight="1" x14ac:dyDescent="0.15">
      <c r="J354" s="1556" t="s">
        <v>3577</v>
      </c>
      <c r="K354" s="3720" t="str">
        <f>'＜入力不要＞報告書'!$K$308</f>
        <v/>
      </c>
      <c r="L354" s="3720"/>
      <c r="M354" s="1359" t="s">
        <v>797</v>
      </c>
      <c r="V354" s="1556"/>
      <c r="W354" s="1359" t="s">
        <v>4</v>
      </c>
      <c r="X354" s="3720" t="str">
        <f>'＜入力不要＞報告書'!$X$308</f>
        <v/>
      </c>
      <c r="Y354" s="3720"/>
      <c r="Z354" s="3720"/>
      <c r="AA354" s="3720"/>
      <c r="AB354" s="3731" t="s">
        <v>808</v>
      </c>
      <c r="AC354" s="3799"/>
      <c r="AD354" s="3799"/>
      <c r="AE354" s="3799"/>
      <c r="AF354" s="3799"/>
      <c r="AG354" s="3799"/>
      <c r="AH354" s="3720" t="str">
        <f>'＜入力不要＞報告書'!$AH$308</f>
        <v/>
      </c>
      <c r="AI354" s="3720"/>
      <c r="AJ354" s="3720"/>
      <c r="AK354" s="3720"/>
      <c r="AL354" s="3720"/>
      <c r="AM354" s="3720"/>
      <c r="AN354" s="3720"/>
      <c r="AO354" s="1359" t="s">
        <v>24</v>
      </c>
    </row>
    <row r="355" spans="2:46" ht="12.75" customHeight="1" x14ac:dyDescent="0.15">
      <c r="C355" s="1359" t="s">
        <v>795</v>
      </c>
      <c r="N355" s="3726" t="str">
        <f>'＜入力不要＞報告書'!$N$309</f>
        <v/>
      </c>
      <c r="O355" s="3726"/>
      <c r="P355" s="3726"/>
      <c r="Q355" s="3726"/>
      <c r="R355" s="3726"/>
      <c r="S355" s="3726"/>
      <c r="T355" s="3726"/>
      <c r="U355" s="3726"/>
      <c r="V355" s="3726"/>
      <c r="W355" s="1367"/>
      <c r="X355" s="1367"/>
      <c r="Y355" s="1367"/>
      <c r="Z355" s="1367"/>
      <c r="AA355" s="1367"/>
      <c r="AB355" s="1367"/>
      <c r="AC355" s="1367"/>
      <c r="AD355" s="1367"/>
      <c r="AE355" s="1367"/>
      <c r="AF355" s="1367"/>
      <c r="AG355" s="1367"/>
      <c r="AH355" s="1367"/>
      <c r="AI355" s="1367"/>
      <c r="AJ355" s="1367"/>
      <c r="AK355" s="1367"/>
      <c r="AL355" s="1367"/>
      <c r="AM355" s="1367"/>
      <c r="AN355" s="1367"/>
      <c r="AO355" s="1367"/>
      <c r="AP355" s="1558"/>
    </row>
    <row r="356" spans="2:46" ht="12.75" customHeight="1" x14ac:dyDescent="0.15">
      <c r="C356" s="1359" t="s">
        <v>794</v>
      </c>
      <c r="N356" s="3701" t="str">
        <f>'＜入力不要＞報告書'!$N$310</f>
        <v/>
      </c>
      <c r="O356" s="3701"/>
      <c r="P356" s="3701"/>
      <c r="Q356" s="3701"/>
      <c r="R356" s="3701"/>
      <c r="S356" s="3701"/>
      <c r="T356" s="3701"/>
      <c r="U356" s="3701"/>
      <c r="V356" s="3701"/>
      <c r="W356" s="3701"/>
      <c r="X356" s="3701"/>
      <c r="Y356" s="3701"/>
      <c r="Z356" s="3701"/>
      <c r="AA356" s="3701"/>
      <c r="AB356" s="3701"/>
      <c r="AC356" s="3701"/>
      <c r="AD356" s="3701"/>
      <c r="AE356" s="3701"/>
      <c r="AF356" s="3701"/>
      <c r="AG356" s="3701"/>
      <c r="AH356" s="3701"/>
      <c r="AI356" s="3701"/>
      <c r="AJ356" s="3701"/>
      <c r="AK356" s="3701"/>
      <c r="AL356" s="3701"/>
      <c r="AM356" s="3701"/>
      <c r="AN356" s="3701"/>
      <c r="AO356" s="3701"/>
      <c r="AP356" s="3701"/>
      <c r="AQ356" s="3701"/>
      <c r="AR356" s="3701"/>
      <c r="AS356" s="3701"/>
      <c r="AT356" s="3701"/>
    </row>
    <row r="357" spans="2:46" ht="12.75" customHeight="1" x14ac:dyDescent="0.15">
      <c r="C357" s="1359" t="s">
        <v>793</v>
      </c>
      <c r="N357" s="3825" t="str">
        <f>'＜入力不要＞報告書'!$N$311</f>
        <v/>
      </c>
      <c r="O357" s="3825"/>
      <c r="P357" s="3825"/>
      <c r="Q357" s="3825"/>
      <c r="R357" s="3825"/>
      <c r="S357" s="3825"/>
      <c r="T357" s="3825"/>
      <c r="U357" s="3825"/>
      <c r="V357" s="3825"/>
      <c r="W357" s="3825"/>
      <c r="X357" s="3825"/>
      <c r="Y357" s="3825"/>
      <c r="Z357" s="3825"/>
      <c r="AA357" s="3825"/>
      <c r="AB357" s="3825"/>
      <c r="AC357" s="3825"/>
      <c r="AD357" s="3825"/>
      <c r="AE357" s="1376"/>
      <c r="AF357" s="1376"/>
      <c r="AG357" s="1376"/>
      <c r="AH357" s="1376"/>
      <c r="AI357" s="1376"/>
      <c r="AJ357" s="1376"/>
      <c r="AK357" s="1376"/>
      <c r="AL357" s="1376"/>
      <c r="AM357" s="1376"/>
      <c r="AN357" s="1376"/>
      <c r="AO357" s="1376"/>
      <c r="AP357" s="1377"/>
    </row>
    <row r="358" spans="2:46" ht="12.75" hidden="1" customHeight="1" x14ac:dyDescent="0.15">
      <c r="B358" s="1359" t="s">
        <v>807</v>
      </c>
    </row>
    <row r="359" spans="2:46" ht="12.75" hidden="1" customHeight="1" x14ac:dyDescent="0.15">
      <c r="C359" s="1359" t="s">
        <v>911</v>
      </c>
      <c r="J359" s="1556" t="s">
        <v>798</v>
      </c>
      <c r="K359" s="3730" t="e">
        <f>IF('＜入力不要＞報告書'!#REF!="レ","",IF('＜入力不要＞報告書'!#REF!="","",IF('＜入力不要＞報告書'!#REF!="","",'＜入力不要＞報告書'!#REF!)))</f>
        <v>#REF!</v>
      </c>
      <c r="L359" s="3730"/>
      <c r="M359" s="1359" t="s">
        <v>805</v>
      </c>
      <c r="V359" s="1556"/>
      <c r="W359" s="1359" t="s">
        <v>4</v>
      </c>
      <c r="X359" s="3730" t="e">
        <f>IF('＜入力不要＞報告書'!#REF!="レ","",IF('＜入力不要＞報告書'!#REF!="","",IF('＜入力不要＞報告書'!#REF!="","",'＜入力不要＞報告書'!#REF!)))</f>
        <v>#REF!</v>
      </c>
      <c r="Y359" s="3730"/>
      <c r="Z359" s="3730"/>
      <c r="AA359" s="3730"/>
      <c r="AB359" s="3730"/>
      <c r="AC359" s="3730"/>
      <c r="AG359" s="1556" t="s">
        <v>804</v>
      </c>
      <c r="AH359" s="3730" t="e">
        <f>IF('＜入力不要＞報告書'!#REF!="レ","",IF('＜入力不要＞報告書'!#REF!="","",IF('＜入力不要＞報告書'!#REF!="","",'＜入力不要＞報告書'!#REF!)))</f>
        <v>#REF!</v>
      </c>
      <c r="AI359" s="3730"/>
      <c r="AJ359" s="3730"/>
      <c r="AK359" s="3730"/>
      <c r="AL359" s="3730"/>
      <c r="AM359" s="3730"/>
      <c r="AN359" s="3730"/>
      <c r="AO359" s="1359" t="s">
        <v>24</v>
      </c>
    </row>
    <row r="360" spans="2:46" ht="12.75" hidden="1" customHeight="1" x14ac:dyDescent="0.15">
      <c r="J360" s="1359" t="s">
        <v>910</v>
      </c>
      <c r="AG360" s="1556" t="s">
        <v>25</v>
      </c>
      <c r="AH360" s="3730" t="e">
        <f>IF('＜入力不要＞報告書'!#REF!="レ","",IF('＜入力不要＞報告書'!#REF!="","",IF('＜入力不要＞報告書'!#REF!="","",'＜入力不要＞報告書'!#REF!)))</f>
        <v>#REF!</v>
      </c>
      <c r="AI360" s="3730"/>
      <c r="AJ360" s="3730"/>
      <c r="AK360" s="3730"/>
      <c r="AL360" s="3730"/>
      <c r="AM360" s="3730"/>
      <c r="AN360" s="3730"/>
      <c r="AO360" s="1359" t="s">
        <v>24</v>
      </c>
    </row>
    <row r="361" spans="2:46" ht="12.75" hidden="1" customHeight="1" x14ac:dyDescent="0.15">
      <c r="J361" s="1359" t="s">
        <v>802</v>
      </c>
      <c r="AG361" s="1556" t="s">
        <v>25</v>
      </c>
      <c r="AH361" s="3730" t="e">
        <f>IF('＜入力不要＞報告書'!#REF!="レ","",IF('＜入力不要＞報告書'!#REF!="","",IF('＜入力不要＞報告書'!#REF!="","",'＜入力不要＞報告書'!#REF!)))</f>
        <v>#REF!</v>
      </c>
      <c r="AI361" s="3730"/>
      <c r="AJ361" s="3730"/>
      <c r="AK361" s="3730"/>
      <c r="AL361" s="3730"/>
      <c r="AM361" s="3730"/>
      <c r="AN361" s="3730"/>
      <c r="AO361" s="1359" t="s">
        <v>24</v>
      </c>
    </row>
    <row r="362" spans="2:46" ht="12.75" hidden="1" customHeight="1" x14ac:dyDescent="0.15">
      <c r="C362" s="1359" t="s">
        <v>801</v>
      </c>
      <c r="N362" s="3699" t="e">
        <f>IF('＜入力不要＞報告書'!#REF!="レ","",IF('＜入力不要＞報告書'!#REF!="","",IF('＜入力不要＞報告書'!#REF!="","",'＜入力不要＞報告書'!#REF!)))</f>
        <v>#REF!</v>
      </c>
      <c r="O362" s="3699" t="e">
        <f>IF('＜入力不要＞報告書'!#REF!="","",'＜入力不要＞報告書'!#REF!)</f>
        <v>#REF!</v>
      </c>
      <c r="P362" s="3699" t="e">
        <f>IF('＜入力不要＞報告書'!#REF!="","",'＜入力不要＞報告書'!#REF!)</f>
        <v>#REF!</v>
      </c>
      <c r="Q362" s="3699" t="e">
        <f>IF('＜入力不要＞報告書'!#REF!="","",'＜入力不要＞報告書'!#REF!)</f>
        <v>#REF!</v>
      </c>
      <c r="R362" s="3699" t="e">
        <f>IF('＜入力不要＞報告書'!#REF!="","",'＜入力不要＞報告書'!#REF!)</f>
        <v>#REF!</v>
      </c>
      <c r="S362" s="3699" t="e">
        <f>IF('＜入力不要＞報告書'!#REF!="","",'＜入力不要＞報告書'!#REF!)</f>
        <v>#REF!</v>
      </c>
      <c r="T362" s="3699" t="e">
        <f>IF('＜入力不要＞報告書'!#REF!="","",'＜入力不要＞報告書'!#REF!)</f>
        <v>#REF!</v>
      </c>
      <c r="U362" s="3699" t="e">
        <f>IF('＜入力不要＞報告書'!#REF!="","",'＜入力不要＞報告書'!#REF!)</f>
        <v>#REF!</v>
      </c>
      <c r="V362" s="3699" t="e">
        <f>IF('＜入力不要＞報告書'!#REF!="","",'＜入力不要＞報告書'!#REF!)</f>
        <v>#REF!</v>
      </c>
      <c r="W362" s="3699" t="e">
        <f>IF('＜入力不要＞報告書'!#REF!="","",'＜入力不要＞報告書'!#REF!)</f>
        <v>#REF!</v>
      </c>
      <c r="X362" s="3699" t="e">
        <f>IF('＜入力不要＞報告書'!#REF!="","",'＜入力不要＞報告書'!#REF!)</f>
        <v>#REF!</v>
      </c>
      <c r="Y362" s="3699" t="e">
        <f>IF('＜入力不要＞報告書'!#REF!="","",'＜入力不要＞報告書'!#REF!)</f>
        <v>#REF!</v>
      </c>
      <c r="Z362" s="3699" t="e">
        <f>IF('＜入力不要＞報告書'!#REF!="","",'＜入力不要＞報告書'!#REF!)</f>
        <v>#REF!</v>
      </c>
      <c r="AA362" s="3699" t="e">
        <f>IF('＜入力不要＞報告書'!#REF!="","",'＜入力不要＞報告書'!#REF!)</f>
        <v>#REF!</v>
      </c>
      <c r="AB362" s="3699" t="e">
        <f>IF('＜入力不要＞報告書'!#REF!="","",'＜入力不要＞報告書'!#REF!)</f>
        <v>#REF!</v>
      </c>
      <c r="AC362" s="3699" t="e">
        <f>IF('＜入力不要＞報告書'!#REF!="","",'＜入力不要＞報告書'!#REF!)</f>
        <v>#REF!</v>
      </c>
      <c r="AD362" s="3699" t="e">
        <f>IF('＜入力不要＞報告書'!#REF!="","",'＜入力不要＞報告書'!#REF!)</f>
        <v>#REF!</v>
      </c>
      <c r="AE362" s="3699" t="e">
        <f>IF('＜入力不要＞報告書'!#REF!="","",'＜入力不要＞報告書'!#REF!)</f>
        <v>#REF!</v>
      </c>
      <c r="AF362" s="3699" t="e">
        <f>IF('＜入力不要＞報告書'!#REF!="","",'＜入力不要＞報告書'!#REF!)</f>
        <v>#REF!</v>
      </c>
      <c r="AG362" s="3699" t="e">
        <f>IF('＜入力不要＞報告書'!#REF!="","",'＜入力不要＞報告書'!#REF!)</f>
        <v>#REF!</v>
      </c>
      <c r="AH362" s="3699" t="e">
        <f>IF('＜入力不要＞報告書'!#REF!="","",'＜入力不要＞報告書'!#REF!)</f>
        <v>#REF!</v>
      </c>
      <c r="AI362" s="3699" t="e">
        <f>IF('＜入力不要＞報告書'!#REF!="","",'＜入力不要＞報告書'!#REF!)</f>
        <v>#REF!</v>
      </c>
      <c r="AJ362" s="3699" t="e">
        <f>IF('＜入力不要＞報告書'!#REF!="","",'＜入力不要＞報告書'!#REF!)</f>
        <v>#REF!</v>
      </c>
      <c r="AK362" s="3699" t="e">
        <f>IF('＜入力不要＞報告書'!#REF!="","",'＜入力不要＞報告書'!#REF!)</f>
        <v>#REF!</v>
      </c>
      <c r="AL362" s="3699" t="e">
        <f>IF('＜入力不要＞報告書'!#REF!="","",'＜入力不要＞報告書'!#REF!)</f>
        <v>#REF!</v>
      </c>
      <c r="AM362" s="3699" t="e">
        <f>IF('＜入力不要＞報告書'!#REF!="","",'＜入力不要＞報告書'!#REF!)</f>
        <v>#REF!</v>
      </c>
      <c r="AN362" s="3699" t="e">
        <f>IF('＜入力不要＞報告書'!#REF!="","",'＜入力不要＞報告書'!#REF!)</f>
        <v>#REF!</v>
      </c>
      <c r="AO362" s="3699" t="e">
        <f>IF('＜入力不要＞報告書'!#REF!="","",'＜入力不要＞報告書'!#REF!)</f>
        <v>#REF!</v>
      </c>
      <c r="AP362" s="3699" t="e">
        <f>IF('＜入力不要＞報告書'!#REF!="","",'＜入力不要＞報告書'!#REF!)</f>
        <v>#REF!</v>
      </c>
      <c r="AQ362" s="3699" t="e">
        <f>IF('＜入力不要＞報告書'!#REF!="","",'＜入力不要＞報告書'!#REF!)</f>
        <v>#REF!</v>
      </c>
      <c r="AR362" s="3699" t="e">
        <f>IF('＜入力不要＞報告書'!#REF!="","",'＜入力不要＞報告書'!#REF!)</f>
        <v>#REF!</v>
      </c>
      <c r="AS362" s="3699" t="e">
        <f>IF('＜入力不要＞報告書'!#REF!="","",'＜入力不要＞報告書'!#REF!)</f>
        <v>#REF!</v>
      </c>
      <c r="AT362" s="3699" t="e">
        <f>IF('＜入力不要＞報告書'!#REF!="","",'＜入力不要＞報告書'!#REF!)</f>
        <v>#REF!</v>
      </c>
    </row>
    <row r="363" spans="2:46" ht="12.75" hidden="1" customHeight="1" x14ac:dyDescent="0.15">
      <c r="C363" s="1359" t="s">
        <v>800</v>
      </c>
      <c r="N363" s="3699" t="e">
        <f>IF('＜入力不要＞報告書'!#REF!="レ","",IF('＜入力不要＞報告書'!#REF!="","",IF('＜入力不要＞報告書'!#REF!="","",'＜入力不要＞報告書'!#REF!)))</f>
        <v>#REF!</v>
      </c>
      <c r="O363" s="3699" t="e">
        <f>IF('＜入力不要＞報告書'!#REF!="","",'＜入力不要＞報告書'!#REF!)</f>
        <v>#REF!</v>
      </c>
      <c r="P363" s="3699" t="e">
        <f>IF('＜入力不要＞報告書'!#REF!="","",'＜入力不要＞報告書'!#REF!)</f>
        <v>#REF!</v>
      </c>
      <c r="Q363" s="3699" t="e">
        <f>IF('＜入力不要＞報告書'!#REF!="","",'＜入力不要＞報告書'!#REF!)</f>
        <v>#REF!</v>
      </c>
      <c r="R363" s="3699" t="e">
        <f>IF('＜入力不要＞報告書'!#REF!="","",'＜入力不要＞報告書'!#REF!)</f>
        <v>#REF!</v>
      </c>
      <c r="S363" s="3699" t="e">
        <f>IF('＜入力不要＞報告書'!#REF!="","",'＜入力不要＞報告書'!#REF!)</f>
        <v>#REF!</v>
      </c>
      <c r="T363" s="3699" t="e">
        <f>IF('＜入力不要＞報告書'!#REF!="","",'＜入力不要＞報告書'!#REF!)</f>
        <v>#REF!</v>
      </c>
      <c r="U363" s="3699" t="e">
        <f>IF('＜入力不要＞報告書'!#REF!="","",'＜入力不要＞報告書'!#REF!)</f>
        <v>#REF!</v>
      </c>
      <c r="V363" s="3699" t="e">
        <f>IF('＜入力不要＞報告書'!#REF!="","",'＜入力不要＞報告書'!#REF!)</f>
        <v>#REF!</v>
      </c>
      <c r="W363" s="3699" t="e">
        <f>IF('＜入力不要＞報告書'!#REF!="","",'＜入力不要＞報告書'!#REF!)</f>
        <v>#REF!</v>
      </c>
      <c r="X363" s="3699" t="e">
        <f>IF('＜入力不要＞報告書'!#REF!="","",'＜入力不要＞報告書'!#REF!)</f>
        <v>#REF!</v>
      </c>
      <c r="Y363" s="3699" t="e">
        <f>IF('＜入力不要＞報告書'!#REF!="","",'＜入力不要＞報告書'!#REF!)</f>
        <v>#REF!</v>
      </c>
      <c r="Z363" s="3699" t="e">
        <f>IF('＜入力不要＞報告書'!#REF!="","",'＜入力不要＞報告書'!#REF!)</f>
        <v>#REF!</v>
      </c>
      <c r="AA363" s="3699" t="e">
        <f>IF('＜入力不要＞報告書'!#REF!="","",'＜入力不要＞報告書'!#REF!)</f>
        <v>#REF!</v>
      </c>
      <c r="AB363" s="3699" t="e">
        <f>IF('＜入力不要＞報告書'!#REF!="","",'＜入力不要＞報告書'!#REF!)</f>
        <v>#REF!</v>
      </c>
      <c r="AC363" s="3699" t="e">
        <f>IF('＜入力不要＞報告書'!#REF!="","",'＜入力不要＞報告書'!#REF!)</f>
        <v>#REF!</v>
      </c>
      <c r="AD363" s="3699" t="e">
        <f>IF('＜入力不要＞報告書'!#REF!="","",'＜入力不要＞報告書'!#REF!)</f>
        <v>#REF!</v>
      </c>
      <c r="AE363" s="3699" t="e">
        <f>IF('＜入力不要＞報告書'!#REF!="","",'＜入力不要＞報告書'!#REF!)</f>
        <v>#REF!</v>
      </c>
      <c r="AF363" s="3699" t="e">
        <f>IF('＜入力不要＞報告書'!#REF!="","",'＜入力不要＞報告書'!#REF!)</f>
        <v>#REF!</v>
      </c>
      <c r="AG363" s="3699" t="e">
        <f>IF('＜入力不要＞報告書'!#REF!="","",'＜入力不要＞報告書'!#REF!)</f>
        <v>#REF!</v>
      </c>
      <c r="AH363" s="3699" t="e">
        <f>IF('＜入力不要＞報告書'!#REF!="","",'＜入力不要＞報告書'!#REF!)</f>
        <v>#REF!</v>
      </c>
      <c r="AI363" s="3699" t="e">
        <f>IF('＜入力不要＞報告書'!#REF!="","",'＜入力不要＞報告書'!#REF!)</f>
        <v>#REF!</v>
      </c>
      <c r="AJ363" s="3699" t="e">
        <f>IF('＜入力不要＞報告書'!#REF!="","",'＜入力不要＞報告書'!#REF!)</f>
        <v>#REF!</v>
      </c>
      <c r="AK363" s="3699" t="e">
        <f>IF('＜入力不要＞報告書'!#REF!="","",'＜入力不要＞報告書'!#REF!)</f>
        <v>#REF!</v>
      </c>
      <c r="AL363" s="3699" t="e">
        <f>IF('＜入力不要＞報告書'!#REF!="","",'＜入力不要＞報告書'!#REF!)</f>
        <v>#REF!</v>
      </c>
      <c r="AM363" s="3699" t="e">
        <f>IF('＜入力不要＞報告書'!#REF!="","",'＜入力不要＞報告書'!#REF!)</f>
        <v>#REF!</v>
      </c>
      <c r="AN363" s="3699" t="e">
        <f>IF('＜入力不要＞報告書'!#REF!="","",'＜入力不要＞報告書'!#REF!)</f>
        <v>#REF!</v>
      </c>
      <c r="AO363" s="3699" t="e">
        <f>IF('＜入力不要＞報告書'!#REF!="","",'＜入力不要＞報告書'!#REF!)</f>
        <v>#REF!</v>
      </c>
      <c r="AP363" s="3699" t="e">
        <f>IF('＜入力不要＞報告書'!#REF!="","",'＜入力不要＞報告書'!#REF!)</f>
        <v>#REF!</v>
      </c>
      <c r="AQ363" s="3699" t="e">
        <f>IF('＜入力不要＞報告書'!#REF!="","",'＜入力不要＞報告書'!#REF!)</f>
        <v>#REF!</v>
      </c>
      <c r="AR363" s="3699" t="e">
        <f>IF('＜入力不要＞報告書'!#REF!="","",'＜入力不要＞報告書'!#REF!)</f>
        <v>#REF!</v>
      </c>
      <c r="AS363" s="3699" t="e">
        <f>IF('＜入力不要＞報告書'!#REF!="","",'＜入力不要＞報告書'!#REF!)</f>
        <v>#REF!</v>
      </c>
      <c r="AT363" s="3699" t="e">
        <f>IF('＜入力不要＞報告書'!#REF!="","",'＜入力不要＞報告書'!#REF!)</f>
        <v>#REF!</v>
      </c>
    </row>
    <row r="364" spans="2:46" ht="12.75" hidden="1" customHeight="1" x14ac:dyDescent="0.15">
      <c r="C364" s="1359" t="s">
        <v>799</v>
      </c>
      <c r="N364" s="3699" t="e">
        <f>IF('＜入力不要＞報告書'!#REF!="レ","",IF('＜入力不要＞報告書'!#REF!="","",IF('＜入力不要＞報告書'!#REF!="","",'＜入力不要＞報告書'!#REF!)))</f>
        <v>#REF!</v>
      </c>
      <c r="O364" s="3699" t="e">
        <f>IF('＜入力不要＞報告書'!#REF!="","",'＜入力不要＞報告書'!#REF!)</f>
        <v>#REF!</v>
      </c>
      <c r="P364" s="3699" t="e">
        <f>IF('＜入力不要＞報告書'!#REF!="","",'＜入力不要＞報告書'!#REF!)</f>
        <v>#REF!</v>
      </c>
      <c r="Q364" s="3699" t="e">
        <f>IF('＜入力不要＞報告書'!#REF!="","",'＜入力不要＞報告書'!#REF!)</f>
        <v>#REF!</v>
      </c>
      <c r="R364" s="3699" t="e">
        <f>IF('＜入力不要＞報告書'!#REF!="","",'＜入力不要＞報告書'!#REF!)</f>
        <v>#REF!</v>
      </c>
      <c r="S364" s="3699" t="e">
        <f>IF('＜入力不要＞報告書'!#REF!="","",'＜入力不要＞報告書'!#REF!)</f>
        <v>#REF!</v>
      </c>
      <c r="T364" s="3699" t="e">
        <f>IF('＜入力不要＞報告書'!#REF!="","",'＜入力不要＞報告書'!#REF!)</f>
        <v>#REF!</v>
      </c>
      <c r="U364" s="3699" t="e">
        <f>IF('＜入力不要＞報告書'!#REF!="","",'＜入力不要＞報告書'!#REF!)</f>
        <v>#REF!</v>
      </c>
      <c r="V364" s="3699" t="e">
        <f>IF('＜入力不要＞報告書'!#REF!="","",'＜入力不要＞報告書'!#REF!)</f>
        <v>#REF!</v>
      </c>
      <c r="W364" s="3699" t="e">
        <f>IF('＜入力不要＞報告書'!#REF!="","",'＜入力不要＞報告書'!#REF!)</f>
        <v>#REF!</v>
      </c>
      <c r="X364" s="3699" t="e">
        <f>IF('＜入力不要＞報告書'!#REF!="","",'＜入力不要＞報告書'!#REF!)</f>
        <v>#REF!</v>
      </c>
      <c r="Y364" s="3699" t="e">
        <f>IF('＜入力不要＞報告書'!#REF!="","",'＜入力不要＞報告書'!#REF!)</f>
        <v>#REF!</v>
      </c>
      <c r="Z364" s="3699" t="e">
        <f>IF('＜入力不要＞報告書'!#REF!="","",'＜入力不要＞報告書'!#REF!)</f>
        <v>#REF!</v>
      </c>
      <c r="AA364" s="3699" t="e">
        <f>IF('＜入力不要＞報告書'!#REF!="","",'＜入力不要＞報告書'!#REF!)</f>
        <v>#REF!</v>
      </c>
      <c r="AB364" s="3699" t="e">
        <f>IF('＜入力不要＞報告書'!#REF!="","",'＜入力不要＞報告書'!#REF!)</f>
        <v>#REF!</v>
      </c>
      <c r="AC364" s="3699" t="e">
        <f>IF('＜入力不要＞報告書'!#REF!="","",'＜入力不要＞報告書'!#REF!)</f>
        <v>#REF!</v>
      </c>
      <c r="AD364" s="3699" t="e">
        <f>IF('＜入力不要＞報告書'!#REF!="","",'＜入力不要＞報告書'!#REF!)</f>
        <v>#REF!</v>
      </c>
      <c r="AE364" s="3699" t="e">
        <f>IF('＜入力不要＞報告書'!#REF!="","",'＜入力不要＞報告書'!#REF!)</f>
        <v>#REF!</v>
      </c>
      <c r="AF364" s="3699" t="e">
        <f>IF('＜入力不要＞報告書'!#REF!="","",'＜入力不要＞報告書'!#REF!)</f>
        <v>#REF!</v>
      </c>
      <c r="AG364" s="3699" t="e">
        <f>IF('＜入力不要＞報告書'!#REF!="","",'＜入力不要＞報告書'!#REF!)</f>
        <v>#REF!</v>
      </c>
      <c r="AH364" s="3699" t="e">
        <f>IF('＜入力不要＞報告書'!#REF!="","",'＜入力不要＞報告書'!#REF!)</f>
        <v>#REF!</v>
      </c>
      <c r="AI364" s="3699" t="e">
        <f>IF('＜入力不要＞報告書'!#REF!="","",'＜入力不要＞報告書'!#REF!)</f>
        <v>#REF!</v>
      </c>
      <c r="AJ364" s="3699" t="e">
        <f>IF('＜入力不要＞報告書'!#REF!="","",'＜入力不要＞報告書'!#REF!)</f>
        <v>#REF!</v>
      </c>
      <c r="AK364" s="3699" t="e">
        <f>IF('＜入力不要＞報告書'!#REF!="","",'＜入力不要＞報告書'!#REF!)</f>
        <v>#REF!</v>
      </c>
      <c r="AL364" s="3699" t="e">
        <f>IF('＜入力不要＞報告書'!#REF!="","",'＜入力不要＞報告書'!#REF!)</f>
        <v>#REF!</v>
      </c>
      <c r="AM364" s="3699" t="e">
        <f>IF('＜入力不要＞報告書'!#REF!="","",'＜入力不要＞報告書'!#REF!)</f>
        <v>#REF!</v>
      </c>
      <c r="AN364" s="3699" t="e">
        <f>IF('＜入力不要＞報告書'!#REF!="","",'＜入力不要＞報告書'!#REF!)</f>
        <v>#REF!</v>
      </c>
      <c r="AO364" s="3699" t="e">
        <f>IF('＜入力不要＞報告書'!#REF!="","",'＜入力不要＞報告書'!#REF!)</f>
        <v>#REF!</v>
      </c>
      <c r="AP364" s="3699" t="e">
        <f>IF('＜入力不要＞報告書'!#REF!="","",'＜入力不要＞報告書'!#REF!)</f>
        <v>#REF!</v>
      </c>
      <c r="AQ364" s="3699" t="e">
        <f>IF('＜入力不要＞報告書'!#REF!="","",'＜入力不要＞報告書'!#REF!)</f>
        <v>#REF!</v>
      </c>
      <c r="AR364" s="3699" t="e">
        <f>IF('＜入力不要＞報告書'!#REF!="","",'＜入力不要＞報告書'!#REF!)</f>
        <v>#REF!</v>
      </c>
      <c r="AS364" s="3699" t="e">
        <f>IF('＜入力不要＞報告書'!#REF!="","",'＜入力不要＞報告書'!#REF!)</f>
        <v>#REF!</v>
      </c>
      <c r="AT364" s="3699" t="e">
        <f>IF('＜入力不要＞報告書'!#REF!="","",'＜入力不要＞報告書'!#REF!)</f>
        <v>#REF!</v>
      </c>
    </row>
    <row r="365" spans="2:46" ht="12.75" hidden="1" customHeight="1" x14ac:dyDescent="0.15">
      <c r="J365" s="1556" t="s">
        <v>798</v>
      </c>
      <c r="K365" s="3730" t="e">
        <f>IF('＜入力不要＞報告書'!#REF!="レ","",IF('＜入力不要＞報告書'!#REF!="","",IF('＜入力不要＞報告書'!#REF!="","",'＜入力不要＞報告書'!#REF!)))</f>
        <v>#REF!</v>
      </c>
      <c r="L365" s="3730"/>
      <c r="M365" s="1359" t="s">
        <v>797</v>
      </c>
      <c r="V365" s="1556"/>
      <c r="W365" s="1359" t="s">
        <v>4</v>
      </c>
      <c r="X365" s="3729" t="e">
        <f>IF('＜入力不要＞報告書'!#REF!="レ","",IF('＜入力不要＞報告書'!#REF!="","",IF('＜入力不要＞報告書'!#REF!="","",'＜入力不要＞報告書'!#REF!)))</f>
        <v>#REF!</v>
      </c>
      <c r="Y365" s="3729"/>
      <c r="Z365" s="3729"/>
      <c r="AA365" s="3729"/>
      <c r="AG365" s="1556" t="s">
        <v>796</v>
      </c>
      <c r="AH365" s="3730" t="e">
        <f>IF('＜入力不要＞報告書'!#REF!="レ","",IF('＜入力不要＞報告書'!#REF!="","",IF('＜入力不要＞報告書'!#REF!="","",'＜入力不要＞報告書'!#REF!)))</f>
        <v>#REF!</v>
      </c>
      <c r="AI365" s="3730"/>
      <c r="AJ365" s="3730"/>
      <c r="AK365" s="3730"/>
      <c r="AL365" s="3730"/>
      <c r="AM365" s="3730"/>
      <c r="AN365" s="3730"/>
      <c r="AO365" s="1359" t="s">
        <v>24</v>
      </c>
    </row>
    <row r="366" spans="2:46" ht="12.75" hidden="1" customHeight="1" x14ac:dyDescent="0.15">
      <c r="C366" s="1359" t="s">
        <v>795</v>
      </c>
      <c r="N366" s="3707" t="e">
        <f>IF('＜入力不要＞報告書'!#REF!="レ","",IF('＜入力不要＞報告書'!#REF!="","",IF('＜入力不要＞報告書'!#REF!="","",'＜入力不要＞報告書'!#REF!)))</f>
        <v>#REF!</v>
      </c>
      <c r="O366" s="3707" t="e">
        <f>IF('＜入力不要＞報告書'!#REF!="","",'＜入力不要＞報告書'!#REF!)</f>
        <v>#REF!</v>
      </c>
      <c r="P366" s="3707" t="e">
        <f>IF('＜入力不要＞報告書'!#REF!="","",'＜入力不要＞報告書'!#REF!)</f>
        <v>#REF!</v>
      </c>
      <c r="Q366" s="3707" t="e">
        <f>IF('＜入力不要＞報告書'!#REF!="","",'＜入力不要＞報告書'!#REF!)</f>
        <v>#REF!</v>
      </c>
      <c r="R366" s="3707" t="e">
        <f>IF('＜入力不要＞報告書'!#REF!="","",'＜入力不要＞報告書'!#REF!)</f>
        <v>#REF!</v>
      </c>
      <c r="S366" s="3707" t="e">
        <f>IF('＜入力不要＞報告書'!#REF!="","",'＜入力不要＞報告書'!#REF!)</f>
        <v>#REF!</v>
      </c>
      <c r="T366" s="3707" t="e">
        <f>IF('＜入力不要＞報告書'!#REF!="","",'＜入力不要＞報告書'!#REF!)</f>
        <v>#REF!</v>
      </c>
      <c r="U366" s="3707" t="e">
        <f>IF('＜入力不要＞報告書'!#REF!="","",'＜入力不要＞報告書'!#REF!)</f>
        <v>#REF!</v>
      </c>
      <c r="V366" s="3707" t="e">
        <f>IF('＜入力不要＞報告書'!#REF!="","",'＜入力不要＞報告書'!#REF!)</f>
        <v>#REF!</v>
      </c>
      <c r="W366" s="1367"/>
      <c r="X366" s="1367"/>
      <c r="Y366" s="1367"/>
      <c r="Z366" s="1367"/>
      <c r="AA366" s="1367"/>
      <c r="AB366" s="1367"/>
      <c r="AC366" s="1367"/>
      <c r="AD366" s="1367"/>
      <c r="AE366" s="1367"/>
      <c r="AF366" s="1367"/>
      <c r="AG366" s="1367"/>
      <c r="AH366" s="1367"/>
      <c r="AI366" s="1367"/>
      <c r="AJ366" s="1367"/>
      <c r="AK366" s="1367"/>
      <c r="AL366" s="1367"/>
      <c r="AM366" s="1367"/>
      <c r="AN366" s="1367"/>
      <c r="AO366" s="1367"/>
      <c r="AP366" s="1558"/>
    </row>
    <row r="367" spans="2:46" ht="12.75" hidden="1" customHeight="1" x14ac:dyDescent="0.15">
      <c r="C367" s="1359" t="s">
        <v>794</v>
      </c>
      <c r="N367" s="3699" t="e">
        <f>IF('＜入力不要＞報告書'!#REF!="レ","",IF('＜入力不要＞報告書'!#REF!="","",IF('＜入力不要＞報告書'!#REF!="","",'＜入力不要＞報告書'!#REF!)))</f>
        <v>#REF!</v>
      </c>
      <c r="O367" s="3699" t="e">
        <f>IF('＜入力不要＞報告書'!#REF!="","",'＜入力不要＞報告書'!#REF!)</f>
        <v>#REF!</v>
      </c>
      <c r="P367" s="3699" t="e">
        <f>IF('＜入力不要＞報告書'!#REF!="","",'＜入力不要＞報告書'!#REF!)</f>
        <v>#REF!</v>
      </c>
      <c r="Q367" s="3699" t="e">
        <f>IF('＜入力不要＞報告書'!#REF!="","",'＜入力不要＞報告書'!#REF!)</f>
        <v>#REF!</v>
      </c>
      <c r="R367" s="3699" t="e">
        <f>IF('＜入力不要＞報告書'!#REF!="","",'＜入力不要＞報告書'!#REF!)</f>
        <v>#REF!</v>
      </c>
      <c r="S367" s="3699" t="e">
        <f>IF('＜入力不要＞報告書'!#REF!="","",'＜入力不要＞報告書'!#REF!)</f>
        <v>#REF!</v>
      </c>
      <c r="T367" s="3699" t="e">
        <f>IF('＜入力不要＞報告書'!#REF!="","",'＜入力不要＞報告書'!#REF!)</f>
        <v>#REF!</v>
      </c>
      <c r="U367" s="3699" t="e">
        <f>IF('＜入力不要＞報告書'!#REF!="","",'＜入力不要＞報告書'!#REF!)</f>
        <v>#REF!</v>
      </c>
      <c r="V367" s="3699" t="e">
        <f>IF('＜入力不要＞報告書'!#REF!="","",'＜入力不要＞報告書'!#REF!)</f>
        <v>#REF!</v>
      </c>
      <c r="W367" s="3699" t="e">
        <f>IF('＜入力不要＞報告書'!#REF!="","",'＜入力不要＞報告書'!#REF!)</f>
        <v>#REF!</v>
      </c>
      <c r="X367" s="3699" t="e">
        <f>IF('＜入力不要＞報告書'!#REF!="","",'＜入力不要＞報告書'!#REF!)</f>
        <v>#REF!</v>
      </c>
      <c r="Y367" s="3699" t="e">
        <f>IF('＜入力不要＞報告書'!#REF!="","",'＜入力不要＞報告書'!#REF!)</f>
        <v>#REF!</v>
      </c>
      <c r="Z367" s="3699" t="e">
        <f>IF('＜入力不要＞報告書'!#REF!="","",'＜入力不要＞報告書'!#REF!)</f>
        <v>#REF!</v>
      </c>
      <c r="AA367" s="3699" t="e">
        <f>IF('＜入力不要＞報告書'!#REF!="","",'＜入力不要＞報告書'!#REF!)</f>
        <v>#REF!</v>
      </c>
      <c r="AB367" s="3699" t="e">
        <f>IF('＜入力不要＞報告書'!#REF!="","",'＜入力不要＞報告書'!#REF!)</f>
        <v>#REF!</v>
      </c>
      <c r="AC367" s="3699" t="e">
        <f>IF('＜入力不要＞報告書'!#REF!="","",'＜入力不要＞報告書'!#REF!)</f>
        <v>#REF!</v>
      </c>
      <c r="AD367" s="3699" t="e">
        <f>IF('＜入力不要＞報告書'!#REF!="","",'＜入力不要＞報告書'!#REF!)</f>
        <v>#REF!</v>
      </c>
      <c r="AE367" s="3699" t="e">
        <f>IF('＜入力不要＞報告書'!#REF!="","",'＜入力不要＞報告書'!#REF!)</f>
        <v>#REF!</v>
      </c>
      <c r="AF367" s="3699" t="e">
        <f>IF('＜入力不要＞報告書'!#REF!="","",'＜入力不要＞報告書'!#REF!)</f>
        <v>#REF!</v>
      </c>
      <c r="AG367" s="3699" t="e">
        <f>IF('＜入力不要＞報告書'!#REF!="","",'＜入力不要＞報告書'!#REF!)</f>
        <v>#REF!</v>
      </c>
      <c r="AH367" s="3699" t="e">
        <f>IF('＜入力不要＞報告書'!#REF!="","",'＜入力不要＞報告書'!#REF!)</f>
        <v>#REF!</v>
      </c>
      <c r="AI367" s="3699" t="e">
        <f>IF('＜入力不要＞報告書'!#REF!="","",'＜入力不要＞報告書'!#REF!)</f>
        <v>#REF!</v>
      </c>
      <c r="AJ367" s="3699" t="e">
        <f>IF('＜入力不要＞報告書'!#REF!="","",'＜入力不要＞報告書'!#REF!)</f>
        <v>#REF!</v>
      </c>
      <c r="AK367" s="3699" t="e">
        <f>IF('＜入力不要＞報告書'!#REF!="","",'＜入力不要＞報告書'!#REF!)</f>
        <v>#REF!</v>
      </c>
      <c r="AL367" s="3699" t="e">
        <f>IF('＜入力不要＞報告書'!#REF!="","",'＜入力不要＞報告書'!#REF!)</f>
        <v>#REF!</v>
      </c>
      <c r="AM367" s="3699" t="e">
        <f>IF('＜入力不要＞報告書'!#REF!="","",'＜入力不要＞報告書'!#REF!)</f>
        <v>#REF!</v>
      </c>
      <c r="AN367" s="3699" t="e">
        <f>IF('＜入力不要＞報告書'!#REF!="","",'＜入力不要＞報告書'!#REF!)</f>
        <v>#REF!</v>
      </c>
      <c r="AO367" s="3699" t="e">
        <f>IF('＜入力不要＞報告書'!#REF!="","",'＜入力不要＞報告書'!#REF!)</f>
        <v>#REF!</v>
      </c>
      <c r="AP367" s="3699" t="e">
        <f>IF('＜入力不要＞報告書'!#REF!="","",'＜入力不要＞報告書'!#REF!)</f>
        <v>#REF!</v>
      </c>
      <c r="AQ367" s="3699" t="e">
        <f>IF('＜入力不要＞報告書'!#REF!="","",'＜入力不要＞報告書'!#REF!)</f>
        <v>#REF!</v>
      </c>
      <c r="AR367" s="3699" t="e">
        <f>IF('＜入力不要＞報告書'!#REF!="","",'＜入力不要＞報告書'!#REF!)</f>
        <v>#REF!</v>
      </c>
      <c r="AS367" s="3699" t="e">
        <f>IF('＜入力不要＞報告書'!#REF!="","",'＜入力不要＞報告書'!#REF!)</f>
        <v>#REF!</v>
      </c>
      <c r="AT367" s="3699" t="e">
        <f>IF('＜入力不要＞報告書'!#REF!="","",'＜入力不要＞報告書'!#REF!)</f>
        <v>#REF!</v>
      </c>
    </row>
    <row r="368" spans="2:46" ht="12.75" hidden="1" customHeight="1" x14ac:dyDescent="0.15">
      <c r="C368" s="1359" t="s">
        <v>793</v>
      </c>
      <c r="N368" s="3736" t="e">
        <f>IF('＜入力不要＞報告書'!#REF!="レ","",IF('＜入力不要＞報告書'!#REF!="","",IF('＜入力不要＞報告書'!#REF!="","",'＜入力不要＞報告書'!#REF!)))</f>
        <v>#REF!</v>
      </c>
      <c r="O368" s="3736" t="e">
        <f>IF('＜入力不要＞報告書'!#REF!="","",'＜入力不要＞報告書'!#REF!)</f>
        <v>#REF!</v>
      </c>
      <c r="P368" s="3736" t="e">
        <f>IF('＜入力不要＞報告書'!#REF!="","",'＜入力不要＞報告書'!#REF!)</f>
        <v>#REF!</v>
      </c>
      <c r="Q368" s="3736" t="e">
        <f>IF('＜入力不要＞報告書'!#REF!="","",'＜入力不要＞報告書'!#REF!)</f>
        <v>#REF!</v>
      </c>
      <c r="R368" s="3736" t="e">
        <f>IF('＜入力不要＞報告書'!#REF!="","",'＜入力不要＞報告書'!#REF!)</f>
        <v>#REF!</v>
      </c>
      <c r="S368" s="3736" t="e">
        <f>IF('＜入力不要＞報告書'!#REF!="","",'＜入力不要＞報告書'!#REF!)</f>
        <v>#REF!</v>
      </c>
      <c r="T368" s="3736" t="e">
        <f>IF('＜入力不要＞報告書'!#REF!="","",'＜入力不要＞報告書'!#REF!)</f>
        <v>#REF!</v>
      </c>
      <c r="U368" s="3736" t="e">
        <f>IF('＜入力不要＞報告書'!#REF!="","",'＜入力不要＞報告書'!#REF!)</f>
        <v>#REF!</v>
      </c>
      <c r="V368" s="3736" t="e">
        <f>IF('＜入力不要＞報告書'!#REF!="","",'＜入力不要＞報告書'!#REF!)</f>
        <v>#REF!</v>
      </c>
      <c r="W368" s="3736" t="e">
        <f>IF('＜入力不要＞報告書'!#REF!="","",'＜入力不要＞報告書'!#REF!)</f>
        <v>#REF!</v>
      </c>
      <c r="X368" s="3736" t="e">
        <f>IF('＜入力不要＞報告書'!#REF!="","",'＜入力不要＞報告書'!#REF!)</f>
        <v>#REF!</v>
      </c>
      <c r="Y368" s="3736" t="e">
        <f>IF('＜入力不要＞報告書'!#REF!="","",'＜入力不要＞報告書'!#REF!)</f>
        <v>#REF!</v>
      </c>
      <c r="Z368" s="3736" t="e">
        <f>IF('＜入力不要＞報告書'!#REF!="","",'＜入力不要＞報告書'!#REF!)</f>
        <v>#REF!</v>
      </c>
      <c r="AA368" s="3736" t="e">
        <f>IF('＜入力不要＞報告書'!#REF!="","",'＜入力不要＞報告書'!#REF!)</f>
        <v>#REF!</v>
      </c>
      <c r="AB368" s="3736" t="e">
        <f>IF('＜入力不要＞報告書'!#REF!="","",'＜入力不要＞報告書'!#REF!)</f>
        <v>#REF!</v>
      </c>
      <c r="AC368" s="3736" t="e">
        <f>IF('＜入力不要＞報告書'!#REF!="","",'＜入力不要＞報告書'!#REF!)</f>
        <v>#REF!</v>
      </c>
      <c r="AD368" s="3736" t="e">
        <f>IF('＜入力不要＞報告書'!#REF!="","",'＜入力不要＞報告書'!#REF!)</f>
        <v>#REF!</v>
      </c>
      <c r="AE368" s="1376"/>
      <c r="AF368" s="1376"/>
      <c r="AG368" s="1376"/>
      <c r="AH368" s="1376"/>
      <c r="AI368" s="1376"/>
      <c r="AJ368" s="1376"/>
      <c r="AK368" s="1376"/>
      <c r="AL368" s="1376"/>
      <c r="AM368" s="1376"/>
      <c r="AN368" s="1376"/>
      <c r="AO368" s="1376"/>
      <c r="AP368" s="1377"/>
    </row>
    <row r="369" spans="2:46" ht="6.75" customHeight="1" x14ac:dyDescent="0.15"/>
    <row r="370" spans="2:46" ht="6.75" customHeight="1" x14ac:dyDescent="0.15"/>
    <row r="371" spans="2:46" ht="12" hidden="1" customHeight="1" x14ac:dyDescent="0.15"/>
    <row r="372" spans="2:46" ht="12" hidden="1" customHeight="1" x14ac:dyDescent="0.15"/>
    <row r="373" spans="2:46" ht="12" hidden="1" customHeight="1" x14ac:dyDescent="0.15"/>
    <row r="374" spans="2:46" ht="12.75" customHeight="1" x14ac:dyDescent="0.15">
      <c r="B374" s="1359" t="s">
        <v>914</v>
      </c>
    </row>
    <row r="375" spans="2:46" ht="12.75" customHeight="1" x14ac:dyDescent="0.15">
      <c r="C375" s="1359" t="s">
        <v>822</v>
      </c>
      <c r="K375" s="1541" t="str">
        <f>'＜入力不要＞報告書'!K329</f>
        <v/>
      </c>
      <c r="L375" s="1359" t="s">
        <v>3556</v>
      </c>
      <c r="P375" s="3720">
        <f>'＜入力不要＞報告書'!P329</f>
        <v>0</v>
      </c>
      <c r="Q375" s="3720"/>
      <c r="R375" s="1359" t="s">
        <v>816</v>
      </c>
      <c r="U375" s="1541" t="str">
        <f>'＜入力不要＞報告書'!$U$329</f>
        <v/>
      </c>
      <c r="V375" s="1359" t="s">
        <v>3557</v>
      </c>
      <c r="Z375" s="3720">
        <f>'＜入力不要＞報告書'!$Z$329</f>
        <v>0</v>
      </c>
      <c r="AA375" s="3720"/>
      <c r="AB375" s="1359" t="s">
        <v>816</v>
      </c>
      <c r="AE375" s="1541" t="str">
        <f>'＜入力不要＞報告書'!$AE$329</f>
        <v/>
      </c>
      <c r="AF375" s="1359" t="s">
        <v>821</v>
      </c>
      <c r="AL375" s="3720">
        <f>'＜入力不要＞報告書'!$AL$329</f>
        <v>0</v>
      </c>
      <c r="AM375" s="3720"/>
      <c r="AN375" s="1359" t="s">
        <v>816</v>
      </c>
    </row>
    <row r="376" spans="2:46" ht="12.75" customHeight="1" x14ac:dyDescent="0.15">
      <c r="K376" s="1541" t="str">
        <f>'＜入力不要＞報告書'!K330</f>
        <v/>
      </c>
      <c r="L376" s="1359" t="s">
        <v>3555</v>
      </c>
      <c r="P376" s="3720">
        <f>'＜入力不要＞報告書'!P330</f>
        <v>0</v>
      </c>
      <c r="Q376" s="3720"/>
      <c r="R376" s="1359" t="s">
        <v>816</v>
      </c>
    </row>
    <row r="377" spans="2:46" ht="12.75" hidden="1" customHeight="1" x14ac:dyDescent="0.15">
      <c r="K377" s="1544">
        <f>'＜入力不要＞報告書'!K331</f>
        <v>0</v>
      </c>
    </row>
    <row r="378" spans="2:46" ht="12.75" hidden="1" customHeight="1" x14ac:dyDescent="0.15">
      <c r="K378" s="1544">
        <f>'＜入力不要＞報告書'!K332</f>
        <v>0</v>
      </c>
    </row>
    <row r="379" spans="2:46" ht="12.75" customHeight="1" x14ac:dyDescent="0.15">
      <c r="C379" s="1359" t="s">
        <v>820</v>
      </c>
      <c r="K379" s="1541" t="str">
        <f>'＜入力不要＞報告書'!K333</f>
        <v/>
      </c>
      <c r="L379" s="1359" t="s">
        <v>819</v>
      </c>
      <c r="T379" s="1359" t="s">
        <v>3549</v>
      </c>
      <c r="W379" s="3720">
        <f>'＜入力不要＞報告書'!W333</f>
        <v>0</v>
      </c>
      <c r="X379" s="3720"/>
      <c r="Y379" s="1359" t="s">
        <v>3550</v>
      </c>
      <c r="AC379" s="3720">
        <f>'＜入力不要＞報告書'!AC333</f>
        <v>0</v>
      </c>
      <c r="AD379" s="3720"/>
      <c r="AE379" s="1359" t="s">
        <v>3551</v>
      </c>
      <c r="AI379" s="3720">
        <f>'＜入力不要＞報告書'!AI333</f>
        <v>0</v>
      </c>
      <c r="AJ379" s="3720"/>
      <c r="AK379" s="1359" t="s">
        <v>816</v>
      </c>
    </row>
    <row r="380" spans="2:46" ht="12.75" customHeight="1" x14ac:dyDescent="0.15">
      <c r="K380" s="1541" t="str">
        <f>'＜入力不要＞報告書'!K334</f>
        <v/>
      </c>
      <c r="L380" s="1359" t="s">
        <v>818</v>
      </c>
      <c r="T380" s="1359" t="s">
        <v>3549</v>
      </c>
      <c r="W380" s="3720">
        <f>'＜入力不要＞報告書'!W334</f>
        <v>0</v>
      </c>
      <c r="X380" s="3720"/>
      <c r="Y380" s="1359" t="s">
        <v>3550</v>
      </c>
      <c r="AC380" s="3720">
        <f>'＜入力不要＞報告書'!AC334</f>
        <v>0</v>
      </c>
      <c r="AD380" s="3720"/>
      <c r="AE380" s="1359" t="s">
        <v>3551</v>
      </c>
      <c r="AI380" s="3720">
        <f>'＜入力不要＞報告書'!AI334</f>
        <v>0</v>
      </c>
      <c r="AJ380" s="3720"/>
      <c r="AK380" s="1359" t="s">
        <v>816</v>
      </c>
    </row>
    <row r="381" spans="2:46" ht="12.75" customHeight="1" x14ac:dyDescent="0.15">
      <c r="K381" s="1541" t="str">
        <f>'＜入力不要＞報告書'!K335</f>
        <v/>
      </c>
      <c r="L381" s="1359" t="s">
        <v>828</v>
      </c>
      <c r="T381" s="1359" t="s">
        <v>3549</v>
      </c>
      <c r="W381" s="3720">
        <f>'＜入力不要＞報告書'!W335</f>
        <v>0</v>
      </c>
      <c r="X381" s="3720"/>
      <c r="Y381" s="1359" t="s">
        <v>3550</v>
      </c>
      <c r="AC381" s="3720">
        <f>'＜入力不要＞報告書'!AC335</f>
        <v>0</v>
      </c>
      <c r="AD381" s="3720"/>
      <c r="AE381" s="1359" t="s">
        <v>3551</v>
      </c>
      <c r="AI381" s="3720">
        <f>'＜入力不要＞報告書'!AI335</f>
        <v>0</v>
      </c>
      <c r="AJ381" s="3720"/>
      <c r="AK381" s="1359" t="s">
        <v>816</v>
      </c>
    </row>
    <row r="382" spans="2:46" ht="12.75" customHeight="1" x14ac:dyDescent="0.15">
      <c r="K382" s="1541" t="str">
        <f>'＜入力不要＞報告書'!K336</f>
        <v/>
      </c>
      <c r="L382" s="1359" t="s">
        <v>3575</v>
      </c>
      <c r="AE382" s="1556" t="s">
        <v>913</v>
      </c>
      <c r="AF382" s="3720">
        <f>'＜入力不要＞報告書'!$AF$336</f>
        <v>0</v>
      </c>
      <c r="AG382" s="3720"/>
      <c r="AH382" s="1359" t="s">
        <v>3550</v>
      </c>
      <c r="AL382" s="3720">
        <f>'＜入力不要＞報告書'!$AL$336</f>
        <v>0</v>
      </c>
      <c r="AM382" s="3720"/>
      <c r="AN382" s="1359" t="s">
        <v>3551</v>
      </c>
      <c r="AR382" s="3720">
        <f>'＜入力不要＞報告書'!$AR$336</f>
        <v>0</v>
      </c>
      <c r="AS382" s="3720"/>
      <c r="AT382" s="1359" t="s">
        <v>816</v>
      </c>
    </row>
    <row r="383" spans="2:46" ht="12.75" customHeight="1" x14ac:dyDescent="0.15">
      <c r="K383" s="1541" t="str">
        <f>'＜入力不要＞報告書'!K337</f>
        <v/>
      </c>
      <c r="L383" s="1359" t="s">
        <v>3555</v>
      </c>
      <c r="P383" s="3720">
        <f>'＜入力不要＞報告書'!$P$337</f>
        <v>0</v>
      </c>
      <c r="Q383" s="3720"/>
      <c r="R383" s="3827"/>
      <c r="S383" s="3827"/>
      <c r="T383" s="3827"/>
      <c r="U383" s="3827"/>
      <c r="V383" s="3827"/>
      <c r="W383" s="1359" t="s">
        <v>3</v>
      </c>
    </row>
    <row r="384" spans="2:46" ht="12" hidden="1" customHeight="1" x14ac:dyDescent="0.15"/>
    <row r="385" spans="2:53" ht="12" hidden="1" customHeight="1" x14ac:dyDescent="0.15"/>
    <row r="386" spans="2:53" ht="12" hidden="1" customHeight="1" x14ac:dyDescent="0.15"/>
    <row r="387" spans="2:53" ht="6.75" customHeight="1" x14ac:dyDescent="0.15"/>
    <row r="388" spans="2:53" ht="6.75" customHeight="1" x14ac:dyDescent="0.15"/>
    <row r="389" spans="2:53" ht="12.75" hidden="1" customHeight="1" x14ac:dyDescent="0.15">
      <c r="B389" s="1359" t="s">
        <v>815</v>
      </c>
    </row>
    <row r="390" spans="2:53" ht="12" hidden="1" customHeight="1" x14ac:dyDescent="0.15">
      <c r="C390" s="1359" t="s">
        <v>773</v>
      </c>
      <c r="N390" s="1554"/>
      <c r="O390" s="1359" t="s">
        <v>3537</v>
      </c>
      <c r="X390" s="1554"/>
      <c r="Y390" s="1359" t="s">
        <v>772</v>
      </c>
      <c r="AG390" s="1554"/>
      <c r="AH390" s="1359" t="s">
        <v>634</v>
      </c>
    </row>
    <row r="391" spans="2:53" ht="12" hidden="1" customHeight="1" x14ac:dyDescent="0.15">
      <c r="C391" s="1359" t="s">
        <v>771</v>
      </c>
      <c r="N391" s="3699"/>
      <c r="O391" s="3699"/>
      <c r="P391" s="3699"/>
      <c r="Q391" s="3699"/>
      <c r="R391" s="3699"/>
      <c r="S391" s="3699"/>
      <c r="T391" s="3699"/>
      <c r="U391" s="3699"/>
      <c r="V391" s="3699"/>
      <c r="W391" s="3699"/>
      <c r="X391" s="3699"/>
      <c r="Y391" s="3699"/>
      <c r="Z391" s="3699"/>
      <c r="AA391" s="3699"/>
      <c r="AB391" s="3699"/>
      <c r="AC391" s="3699"/>
      <c r="AD391" s="3699"/>
      <c r="AE391" s="3699"/>
      <c r="AF391" s="3699"/>
      <c r="AG391" s="3699"/>
      <c r="AH391" s="3699"/>
      <c r="AI391" s="3699"/>
      <c r="AJ391" s="3699"/>
      <c r="AK391" s="3699"/>
      <c r="AL391" s="3699"/>
      <c r="AM391" s="3699"/>
      <c r="AN391" s="3699"/>
      <c r="AO391" s="3699"/>
      <c r="AP391" s="3699"/>
      <c r="AQ391" s="3699"/>
      <c r="AR391" s="3699"/>
      <c r="AS391" s="3699"/>
      <c r="AT391" s="3699"/>
      <c r="BA391" s="1370"/>
    </row>
    <row r="392" spans="2:53" ht="12" hidden="1" customHeight="1" x14ac:dyDescent="0.15">
      <c r="N392" s="3699"/>
      <c r="O392" s="3699"/>
      <c r="P392" s="3699"/>
      <c r="Q392" s="3699"/>
      <c r="R392" s="3699"/>
      <c r="S392" s="3699"/>
      <c r="T392" s="3699"/>
      <c r="U392" s="3699"/>
      <c r="V392" s="3699"/>
      <c r="W392" s="3699"/>
      <c r="X392" s="3699"/>
      <c r="Y392" s="3699"/>
      <c r="Z392" s="3699"/>
      <c r="AA392" s="3699"/>
      <c r="AB392" s="3699"/>
      <c r="AC392" s="3699"/>
      <c r="AD392" s="3699"/>
      <c r="AE392" s="3699"/>
      <c r="AF392" s="3699"/>
      <c r="AG392" s="3699"/>
      <c r="AH392" s="3699"/>
      <c r="AI392" s="3699"/>
      <c r="AJ392" s="3699"/>
      <c r="AK392" s="3699"/>
      <c r="AL392" s="3699"/>
      <c r="AM392" s="3699"/>
      <c r="AN392" s="3699"/>
      <c r="AO392" s="3699"/>
      <c r="AP392" s="3699"/>
      <c r="AQ392" s="3699"/>
      <c r="AR392" s="3699"/>
      <c r="AS392" s="3699"/>
      <c r="AT392" s="3699"/>
    </row>
    <row r="393" spans="2:53" ht="12" hidden="1" customHeight="1" x14ac:dyDescent="0.15">
      <c r="N393" s="3699"/>
      <c r="O393" s="3699"/>
      <c r="P393" s="3699"/>
      <c r="Q393" s="3699"/>
      <c r="R393" s="3699"/>
      <c r="S393" s="3699"/>
      <c r="T393" s="3699"/>
      <c r="U393" s="3699"/>
      <c r="V393" s="3699"/>
      <c r="W393" s="3699"/>
      <c r="X393" s="3699"/>
      <c r="Y393" s="3699"/>
      <c r="Z393" s="3699"/>
      <c r="AA393" s="3699"/>
      <c r="AB393" s="3699"/>
      <c r="AC393" s="3699"/>
      <c r="AD393" s="3699"/>
      <c r="AE393" s="3699"/>
      <c r="AF393" s="3699"/>
      <c r="AG393" s="3699"/>
      <c r="AH393" s="3699"/>
      <c r="AI393" s="3699"/>
      <c r="AJ393" s="3699"/>
      <c r="AK393" s="3699"/>
      <c r="AL393" s="3699"/>
      <c r="AM393" s="3699"/>
      <c r="AN393" s="3699"/>
      <c r="AO393" s="3699"/>
      <c r="AP393" s="3699"/>
      <c r="AQ393" s="3699"/>
      <c r="AR393" s="3699"/>
      <c r="AS393" s="3699"/>
      <c r="AT393" s="3699"/>
    </row>
    <row r="394" spans="2:53" ht="12" hidden="1" customHeight="1" x14ac:dyDescent="0.15">
      <c r="N394" s="3699"/>
      <c r="O394" s="3699"/>
      <c r="P394" s="3699"/>
      <c r="Q394" s="3699"/>
      <c r="R394" s="3699"/>
      <c r="S394" s="3699"/>
      <c r="T394" s="3699"/>
      <c r="U394" s="3699"/>
      <c r="V394" s="3699"/>
      <c r="W394" s="3699"/>
      <c r="X394" s="3699"/>
      <c r="Y394" s="3699"/>
      <c r="Z394" s="3699"/>
      <c r="AA394" s="3699"/>
      <c r="AB394" s="3699"/>
      <c r="AC394" s="3699"/>
      <c r="AD394" s="3699"/>
      <c r="AE394" s="3699"/>
      <c r="AF394" s="3699"/>
      <c r="AG394" s="3699"/>
      <c r="AH394" s="3699"/>
      <c r="AI394" s="3699"/>
      <c r="AJ394" s="3699"/>
      <c r="AK394" s="3699"/>
      <c r="AL394" s="3699"/>
      <c r="AM394" s="3699"/>
      <c r="AN394" s="3699"/>
      <c r="AO394" s="3699"/>
      <c r="AP394" s="3699"/>
      <c r="AQ394" s="3699"/>
      <c r="AR394" s="3699"/>
      <c r="AS394" s="3699"/>
      <c r="AT394" s="3699"/>
    </row>
    <row r="395" spans="2:53" ht="12" hidden="1" customHeight="1" x14ac:dyDescent="0.15">
      <c r="N395" s="3699"/>
      <c r="O395" s="3699"/>
      <c r="P395" s="3699"/>
      <c r="Q395" s="3699"/>
      <c r="R395" s="3699"/>
      <c r="S395" s="3699"/>
      <c r="T395" s="3699"/>
      <c r="U395" s="3699"/>
      <c r="V395" s="3699"/>
      <c r="W395" s="3699"/>
      <c r="X395" s="3699"/>
      <c r="Y395" s="3699"/>
      <c r="Z395" s="3699"/>
      <c r="AA395" s="3699"/>
      <c r="AB395" s="3699"/>
      <c r="AC395" s="3699"/>
      <c r="AD395" s="3699"/>
      <c r="AE395" s="3699"/>
      <c r="AF395" s="3699"/>
      <c r="AG395" s="3699"/>
      <c r="AH395" s="3699"/>
      <c r="AI395" s="3699"/>
      <c r="AJ395" s="3699"/>
      <c r="AK395" s="3699"/>
      <c r="AL395" s="3699"/>
      <c r="AM395" s="3699"/>
      <c r="AN395" s="3699"/>
      <c r="AO395" s="3699"/>
      <c r="AP395" s="3699"/>
      <c r="AQ395" s="3699"/>
      <c r="AR395" s="3699"/>
      <c r="AS395" s="3699"/>
      <c r="AT395" s="3699"/>
    </row>
    <row r="396" spans="2:53" ht="12" hidden="1" customHeight="1" x14ac:dyDescent="0.15">
      <c r="C396" s="1359" t="s">
        <v>770</v>
      </c>
      <c r="N396" s="1554"/>
      <c r="O396" s="1359" t="s">
        <v>647</v>
      </c>
      <c r="R396" s="1556" t="s">
        <v>908</v>
      </c>
      <c r="S396" s="3730"/>
      <c r="T396" s="3730"/>
      <c r="U396" s="1551" t="s">
        <v>2</v>
      </c>
      <c r="V396" s="3730"/>
      <c r="W396" s="3730"/>
      <c r="X396" s="1359" t="s">
        <v>762</v>
      </c>
      <c r="AG396" s="1554"/>
      <c r="AH396" s="1359" t="s">
        <v>765</v>
      </c>
    </row>
    <row r="397" spans="2:53" ht="12" hidden="1" customHeight="1" x14ac:dyDescent="0.15"/>
    <row r="398" spans="2:53" ht="12" hidden="1" customHeight="1" x14ac:dyDescent="0.15"/>
    <row r="399" spans="2:53" ht="12" hidden="1" customHeight="1" x14ac:dyDescent="0.15"/>
    <row r="400" spans="2:53" ht="6" hidden="1" customHeight="1" x14ac:dyDescent="0.15"/>
    <row r="401" spans="2:48" ht="6" hidden="1" customHeight="1" x14ac:dyDescent="0.15"/>
    <row r="402" spans="2:48" ht="12.75" hidden="1" customHeight="1" x14ac:dyDescent="0.15">
      <c r="B402" s="1359" t="s">
        <v>814</v>
      </c>
    </row>
    <row r="403" spans="2:48" ht="12" hidden="1" customHeight="1" x14ac:dyDescent="0.15">
      <c r="C403" s="1359" t="s">
        <v>767</v>
      </c>
      <c r="L403" s="1554"/>
      <c r="M403" s="1359" t="s">
        <v>647</v>
      </c>
      <c r="O403" s="1554"/>
      <c r="P403" s="1359" t="s">
        <v>765</v>
      </c>
    </row>
    <row r="404" spans="2:48" ht="12" hidden="1" customHeight="1" x14ac:dyDescent="0.15">
      <c r="C404" s="1359" t="s">
        <v>766</v>
      </c>
      <c r="L404" s="1554"/>
      <c r="M404" s="1359" t="s">
        <v>647</v>
      </c>
      <c r="O404" s="1554"/>
      <c r="P404" s="1359" t="s">
        <v>765</v>
      </c>
    </row>
    <row r="405" spans="2:48" ht="12" hidden="1" customHeight="1" x14ac:dyDescent="0.15">
      <c r="C405" s="1359" t="s">
        <v>764</v>
      </c>
      <c r="L405" s="1554"/>
      <c r="M405" s="1359" t="s">
        <v>648</v>
      </c>
      <c r="Q405" s="1554"/>
      <c r="R405" s="1359" t="s">
        <v>763</v>
      </c>
      <c r="X405" s="1556" t="s">
        <v>908</v>
      </c>
      <c r="Y405" s="3730"/>
      <c r="Z405" s="3730"/>
      <c r="AA405" s="1551" t="s">
        <v>2</v>
      </c>
      <c r="AB405" s="3730"/>
      <c r="AC405" s="3730"/>
      <c r="AD405" s="1359" t="s">
        <v>762</v>
      </c>
      <c r="AL405" s="1554"/>
      <c r="AM405" s="1359" t="s">
        <v>635</v>
      </c>
    </row>
    <row r="406" spans="2:48" ht="12" hidden="1" customHeight="1" x14ac:dyDescent="0.15"/>
    <row r="407" spans="2:48" ht="12" hidden="1" customHeight="1" x14ac:dyDescent="0.15"/>
    <row r="408" spans="2:48" ht="12" hidden="1" customHeight="1" x14ac:dyDescent="0.15"/>
    <row r="409" spans="2:48" ht="6" hidden="1" customHeight="1" x14ac:dyDescent="0.15"/>
    <row r="410" spans="2:48" ht="6" hidden="1" customHeight="1" x14ac:dyDescent="0.15"/>
    <row r="411" spans="2:48" ht="12" hidden="1" customHeight="1" x14ac:dyDescent="0.15"/>
    <row r="412" spans="2:48" ht="12" hidden="1" customHeight="1" x14ac:dyDescent="0.15"/>
    <row r="413" spans="2:48" ht="12" hidden="1" customHeight="1" x14ac:dyDescent="0.15"/>
    <row r="414" spans="2:48" ht="12" hidden="1" customHeight="1" x14ac:dyDescent="0.15"/>
    <row r="415" spans="2:48" ht="12" hidden="1" customHeight="1" x14ac:dyDescent="0.15"/>
    <row r="416" spans="2:48" ht="12.75" customHeight="1" x14ac:dyDescent="0.15">
      <c r="B416" s="1670" t="s">
        <v>912</v>
      </c>
      <c r="AV416" s="1372"/>
    </row>
    <row r="417" spans="2:46" ht="12.75" customHeight="1" x14ac:dyDescent="0.15">
      <c r="B417" s="1670" t="s">
        <v>812</v>
      </c>
    </row>
    <row r="418" spans="2:46" ht="12.75" customHeight="1" x14ac:dyDescent="0.15">
      <c r="C418" s="1670" t="s">
        <v>806</v>
      </c>
      <c r="J418" s="1556" t="s">
        <v>798</v>
      </c>
      <c r="K418" s="3720" t="str">
        <f>'＜入力不要＞報告書'!$K$372</f>
        <v/>
      </c>
      <c r="L418" s="3720"/>
      <c r="M418" s="1359" t="s">
        <v>805</v>
      </c>
      <c r="W418" s="1359" t="s">
        <v>4</v>
      </c>
      <c r="X418" s="3720" t="str">
        <f>'＜入力不要＞報告書'!$X$372</f>
        <v/>
      </c>
      <c r="Y418" s="3720"/>
      <c r="Z418" s="3720"/>
      <c r="AA418" s="3720"/>
      <c r="AB418" s="3720"/>
      <c r="AC418" s="3720"/>
      <c r="AD418" s="3731" t="s">
        <v>810</v>
      </c>
      <c r="AE418" s="3799"/>
      <c r="AF418" s="3799"/>
      <c r="AG418" s="3799"/>
      <c r="AH418" s="3720" t="str">
        <f>'＜入力不要＞報告書'!AH372</f>
        <v/>
      </c>
      <c r="AI418" s="3720"/>
      <c r="AJ418" s="3720"/>
      <c r="AK418" s="3720"/>
      <c r="AL418" s="3720"/>
      <c r="AM418" s="3720"/>
      <c r="AN418" s="3720"/>
      <c r="AO418" s="1359" t="s">
        <v>24</v>
      </c>
    </row>
    <row r="419" spans="2:46" ht="12.75" customHeight="1" x14ac:dyDescent="0.15">
      <c r="J419" s="1359" t="s">
        <v>803</v>
      </c>
      <c r="AG419" s="1556" t="s">
        <v>25</v>
      </c>
      <c r="AH419" s="3720" t="str">
        <f>'＜入力不要＞報告書'!AH373</f>
        <v/>
      </c>
      <c r="AI419" s="3720"/>
      <c r="AJ419" s="3720"/>
      <c r="AK419" s="3720"/>
      <c r="AL419" s="3720"/>
      <c r="AM419" s="3720"/>
      <c r="AN419" s="3720"/>
      <c r="AO419" s="1359" t="s">
        <v>24</v>
      </c>
    </row>
    <row r="420" spans="2:46" ht="12.75" hidden="1" customHeight="1" x14ac:dyDescent="0.15">
      <c r="J420" s="1359" t="s">
        <v>802</v>
      </c>
      <c r="AG420" s="1556" t="s">
        <v>25</v>
      </c>
      <c r="AH420" s="3730" t="e">
        <f>IF(報告書_給水_要是正の指摘あり="","",IF('＜入力不要＞報告書'!AH374="","",'＜入力不要＞報告書'!AH374))</f>
        <v>#NAME?</v>
      </c>
      <c r="AI420" s="3730"/>
      <c r="AJ420" s="3730"/>
      <c r="AK420" s="3730"/>
      <c r="AL420" s="3730"/>
      <c r="AM420" s="3730"/>
      <c r="AN420" s="3730"/>
      <c r="AO420" s="1359" t="s">
        <v>24</v>
      </c>
    </row>
    <row r="421" spans="2:46" ht="12.75" customHeight="1" x14ac:dyDescent="0.15">
      <c r="C421" s="1670" t="s">
        <v>801</v>
      </c>
      <c r="N421" s="3701" t="str">
        <f>'＜入力不要＞報告書'!N375</f>
        <v/>
      </c>
      <c r="O421" s="3701"/>
      <c r="P421" s="3701"/>
      <c r="Q421" s="3701"/>
      <c r="R421" s="3701"/>
      <c r="S421" s="3701"/>
      <c r="T421" s="3701"/>
      <c r="U421" s="3701"/>
      <c r="V421" s="3701"/>
      <c r="W421" s="3701"/>
      <c r="X421" s="3701"/>
      <c r="Y421" s="3701"/>
      <c r="Z421" s="3701"/>
      <c r="AA421" s="3701"/>
      <c r="AB421" s="3701"/>
      <c r="AC421" s="3701"/>
      <c r="AD421" s="3701"/>
      <c r="AE421" s="3701"/>
      <c r="AF421" s="3701"/>
      <c r="AG421" s="3701"/>
      <c r="AH421" s="3701"/>
      <c r="AI421" s="3701"/>
      <c r="AJ421" s="3701"/>
      <c r="AK421" s="3701"/>
      <c r="AL421" s="3701"/>
      <c r="AM421" s="3701"/>
      <c r="AN421" s="3701"/>
      <c r="AO421" s="3701"/>
      <c r="AP421" s="3701"/>
      <c r="AQ421" s="3701"/>
      <c r="AR421" s="3701"/>
      <c r="AS421" s="3701"/>
      <c r="AT421" s="3701"/>
    </row>
    <row r="422" spans="2:46" ht="12.75" customHeight="1" x14ac:dyDescent="0.15">
      <c r="C422" s="1670" t="s">
        <v>800</v>
      </c>
      <c r="N422" s="3701">
        <f>'＜入力不要＞報告書'!N376</f>
        <v>0</v>
      </c>
      <c r="O422" s="3701"/>
      <c r="P422" s="3701"/>
      <c r="Q422" s="3701"/>
      <c r="R422" s="3701"/>
      <c r="S422" s="3701"/>
      <c r="T422" s="3701"/>
      <c r="U422" s="3701"/>
      <c r="V422" s="3701"/>
      <c r="W422" s="3701"/>
      <c r="X422" s="3701"/>
      <c r="Y422" s="3701"/>
      <c r="Z422" s="3701"/>
      <c r="AA422" s="3701"/>
      <c r="AB422" s="3701"/>
      <c r="AC422" s="3701"/>
      <c r="AD422" s="3701"/>
      <c r="AE422" s="3701"/>
      <c r="AF422" s="3701"/>
      <c r="AG422" s="3701"/>
      <c r="AH422" s="3701"/>
      <c r="AI422" s="3701"/>
      <c r="AJ422" s="3701"/>
      <c r="AK422" s="3701"/>
      <c r="AL422" s="3701"/>
      <c r="AM422" s="3701"/>
      <c r="AN422" s="3701"/>
      <c r="AO422" s="3701"/>
      <c r="AP422" s="3701"/>
      <c r="AQ422" s="3701"/>
      <c r="AR422" s="3701"/>
      <c r="AS422" s="3701"/>
      <c r="AT422" s="3701"/>
    </row>
    <row r="423" spans="2:46" ht="12.75" customHeight="1" x14ac:dyDescent="0.15">
      <c r="C423" s="1670" t="s">
        <v>799</v>
      </c>
      <c r="N423" s="3701">
        <f>'＜入力不要＞報告書'!N377</f>
        <v>0</v>
      </c>
      <c r="O423" s="3701"/>
      <c r="P423" s="3701"/>
      <c r="Q423" s="3701"/>
      <c r="R423" s="3701"/>
      <c r="S423" s="3701"/>
      <c r="T423" s="3701"/>
      <c r="U423" s="3701"/>
      <c r="V423" s="3701"/>
      <c r="W423" s="3701"/>
      <c r="X423" s="3701"/>
      <c r="Y423" s="3701"/>
      <c r="Z423" s="3701"/>
      <c r="AA423" s="3701"/>
      <c r="AB423" s="3701"/>
      <c r="AC423" s="3701"/>
      <c r="AD423" s="3701"/>
      <c r="AE423" s="3701"/>
      <c r="AF423" s="3701"/>
      <c r="AG423" s="3701"/>
      <c r="AH423" s="3701"/>
      <c r="AI423" s="3701"/>
      <c r="AJ423" s="3701"/>
      <c r="AK423" s="3701"/>
      <c r="AL423" s="3701"/>
      <c r="AM423" s="3701"/>
      <c r="AN423" s="3701"/>
      <c r="AO423" s="3701"/>
      <c r="AP423" s="3701"/>
      <c r="AQ423" s="3701"/>
      <c r="AR423" s="3701"/>
      <c r="AS423" s="3701"/>
      <c r="AT423" s="3701"/>
    </row>
    <row r="424" spans="2:46" ht="12.75" customHeight="1" x14ac:dyDescent="0.15">
      <c r="J424" s="1556" t="s">
        <v>798</v>
      </c>
      <c r="K424" s="3720" t="str">
        <f>'＜入力不要＞報告書'!$K$378</f>
        <v/>
      </c>
      <c r="L424" s="3720"/>
      <c r="M424" s="1359" t="s">
        <v>797</v>
      </c>
      <c r="V424" s="1556"/>
      <c r="W424" s="1359" t="s">
        <v>4</v>
      </c>
      <c r="X424" s="3720" t="str">
        <f>'＜入力不要＞報告書'!$X$378</f>
        <v/>
      </c>
      <c r="Y424" s="3720"/>
      <c r="Z424" s="3720"/>
      <c r="AA424" s="3720"/>
      <c r="AB424" s="3731" t="s">
        <v>808</v>
      </c>
      <c r="AC424" s="3799"/>
      <c r="AD424" s="3799"/>
      <c r="AE424" s="3799"/>
      <c r="AF424" s="3799"/>
      <c r="AG424" s="3799"/>
      <c r="AH424" s="3720" t="str">
        <f>'＜入力不要＞報告書'!$AH$378</f>
        <v/>
      </c>
      <c r="AI424" s="3720"/>
      <c r="AJ424" s="3720"/>
      <c r="AK424" s="3720"/>
      <c r="AL424" s="3720"/>
      <c r="AM424" s="3720"/>
      <c r="AN424" s="3720"/>
      <c r="AO424" s="1359" t="s">
        <v>24</v>
      </c>
    </row>
    <row r="425" spans="2:46" ht="12.75" customHeight="1" x14ac:dyDescent="0.15">
      <c r="C425" s="1670" t="s">
        <v>795</v>
      </c>
      <c r="N425" s="3726" t="str">
        <f>'＜入力不要＞報告書'!$N$379</f>
        <v/>
      </c>
      <c r="O425" s="3726"/>
      <c r="P425" s="3726"/>
      <c r="Q425" s="3726"/>
      <c r="R425" s="3726"/>
      <c r="S425" s="3726"/>
      <c r="T425" s="3726"/>
      <c r="U425" s="3726"/>
      <c r="V425" s="3726"/>
      <c r="W425" s="1367"/>
      <c r="X425" s="1367"/>
      <c r="Y425" s="1367"/>
      <c r="Z425" s="1367"/>
      <c r="AA425" s="1367"/>
      <c r="AB425" s="1367"/>
      <c r="AC425" s="1367"/>
      <c r="AD425" s="1367"/>
      <c r="AE425" s="1367"/>
      <c r="AF425" s="1367"/>
      <c r="AG425" s="1367"/>
      <c r="AH425" s="1367"/>
      <c r="AI425" s="1367"/>
      <c r="AJ425" s="1367"/>
      <c r="AK425" s="1367"/>
      <c r="AL425" s="1367"/>
      <c r="AM425" s="1367"/>
      <c r="AN425" s="1367"/>
      <c r="AO425" s="1367"/>
      <c r="AP425" s="1558"/>
    </row>
    <row r="426" spans="2:46" ht="12.75" customHeight="1" x14ac:dyDescent="0.15">
      <c r="C426" s="1670" t="s">
        <v>794</v>
      </c>
      <c r="N426" s="3701" t="str">
        <f>'＜入力不要＞報告書'!$N$380</f>
        <v/>
      </c>
      <c r="O426" s="3701"/>
      <c r="P426" s="3701"/>
      <c r="Q426" s="3701"/>
      <c r="R426" s="3701"/>
      <c r="S426" s="3701"/>
      <c r="T426" s="3701"/>
      <c r="U426" s="3701"/>
      <c r="V426" s="3701"/>
      <c r="W426" s="3701"/>
      <c r="X426" s="3701"/>
      <c r="Y426" s="3701"/>
      <c r="Z426" s="3701"/>
      <c r="AA426" s="3701"/>
      <c r="AB426" s="3701"/>
      <c r="AC426" s="3701"/>
      <c r="AD426" s="3701"/>
      <c r="AE426" s="3701"/>
      <c r="AF426" s="3701"/>
      <c r="AG426" s="3701"/>
      <c r="AH426" s="3701"/>
      <c r="AI426" s="3701"/>
      <c r="AJ426" s="3701"/>
      <c r="AK426" s="3701"/>
      <c r="AL426" s="3701"/>
      <c r="AM426" s="3701"/>
      <c r="AN426" s="3701"/>
      <c r="AO426" s="3701"/>
      <c r="AP426" s="3701"/>
      <c r="AQ426" s="3701"/>
      <c r="AR426" s="3701"/>
      <c r="AS426" s="3701"/>
      <c r="AT426" s="3701"/>
    </row>
    <row r="427" spans="2:46" ht="12.75" customHeight="1" x14ac:dyDescent="0.15">
      <c r="C427" s="1670" t="s">
        <v>793</v>
      </c>
      <c r="N427" s="3825" t="str">
        <f>'＜入力不要＞報告書'!$N$381</f>
        <v/>
      </c>
      <c r="O427" s="3825"/>
      <c r="P427" s="3825"/>
      <c r="Q427" s="3825"/>
      <c r="R427" s="3825"/>
      <c r="S427" s="3825"/>
      <c r="T427" s="3825"/>
      <c r="U427" s="3825"/>
      <c r="V427" s="3825"/>
      <c r="W427" s="3825"/>
      <c r="X427" s="3825"/>
      <c r="Y427" s="3825"/>
      <c r="Z427" s="3825"/>
      <c r="AA427" s="3825"/>
      <c r="AB427" s="3825"/>
      <c r="AC427" s="3825"/>
      <c r="AD427" s="3825"/>
      <c r="AE427" s="1376"/>
      <c r="AF427" s="1376"/>
      <c r="AG427" s="1376"/>
      <c r="AH427" s="1376"/>
      <c r="AI427" s="1376"/>
      <c r="AJ427" s="1376"/>
      <c r="AK427" s="1376"/>
      <c r="AL427" s="1376"/>
      <c r="AM427" s="1376"/>
      <c r="AN427" s="1376"/>
      <c r="AO427" s="1376"/>
      <c r="AP427" s="1377"/>
    </row>
    <row r="428" spans="2:46" ht="12.75" customHeight="1" x14ac:dyDescent="0.15">
      <c r="B428" s="1359" t="s">
        <v>811</v>
      </c>
      <c r="C428" s="1670"/>
    </row>
    <row r="429" spans="2:46" ht="12.75" customHeight="1" x14ac:dyDescent="0.15">
      <c r="C429" s="1670" t="s">
        <v>806</v>
      </c>
      <c r="J429" s="1556" t="s">
        <v>798</v>
      </c>
      <c r="K429" s="3720" t="str">
        <f>'＜入力不要＞報告書'!$K$383</f>
        <v/>
      </c>
      <c r="L429" s="3720"/>
      <c r="M429" s="1359" t="s">
        <v>805</v>
      </c>
      <c r="V429" s="1556"/>
      <c r="W429" s="1359" t="s">
        <v>4</v>
      </c>
      <c r="X429" s="3720" t="str">
        <f>'＜入力不要＞報告書'!$X$383</f>
        <v/>
      </c>
      <c r="Y429" s="3720"/>
      <c r="Z429" s="3720"/>
      <c r="AA429" s="3720"/>
      <c r="AB429" s="3720"/>
      <c r="AC429" s="3720"/>
      <c r="AD429" s="3731" t="s">
        <v>810</v>
      </c>
      <c r="AE429" s="3799"/>
      <c r="AF429" s="3799"/>
      <c r="AG429" s="3799"/>
      <c r="AH429" s="3720" t="str">
        <f>'＜入力不要＞報告書'!AH383</f>
        <v/>
      </c>
      <c r="AI429" s="3720"/>
      <c r="AJ429" s="3720"/>
      <c r="AK429" s="3720"/>
      <c r="AL429" s="3720"/>
      <c r="AM429" s="3720"/>
      <c r="AN429" s="3720"/>
      <c r="AO429" s="1359" t="s">
        <v>24</v>
      </c>
    </row>
    <row r="430" spans="2:46" ht="12.75" customHeight="1" x14ac:dyDescent="0.15">
      <c r="J430" s="1359" t="s">
        <v>803</v>
      </c>
      <c r="AG430" s="1556" t="s">
        <v>25</v>
      </c>
      <c r="AH430" s="3720" t="str">
        <f>'＜入力不要＞報告書'!AH384</f>
        <v/>
      </c>
      <c r="AI430" s="3720"/>
      <c r="AJ430" s="3720"/>
      <c r="AK430" s="3720"/>
      <c r="AL430" s="3720"/>
      <c r="AM430" s="3720"/>
      <c r="AN430" s="3720"/>
      <c r="AO430" s="1359" t="s">
        <v>24</v>
      </c>
    </row>
    <row r="431" spans="2:46" ht="12.75" hidden="1" customHeight="1" x14ac:dyDescent="0.15">
      <c r="J431" s="1359" t="s">
        <v>802</v>
      </c>
      <c r="AG431" s="1556" t="s">
        <v>25</v>
      </c>
      <c r="AH431" s="3730" t="e">
        <f>IF(報告書_給水_要是正の指摘あり="","",IF('＜入力不要＞報告書'!AH385="","",'＜入力不要＞報告書'!AH385))</f>
        <v>#NAME?</v>
      </c>
      <c r="AI431" s="3730"/>
      <c r="AJ431" s="3730"/>
      <c r="AK431" s="3730"/>
      <c r="AL431" s="3730"/>
      <c r="AM431" s="3730"/>
      <c r="AN431" s="3730"/>
      <c r="AO431" s="1359" t="s">
        <v>24</v>
      </c>
    </row>
    <row r="432" spans="2:46" ht="12.75" customHeight="1" x14ac:dyDescent="0.15">
      <c r="C432" s="1670" t="s">
        <v>801</v>
      </c>
      <c r="N432" s="3701" t="str">
        <f>'＜入力不要＞報告書'!N386</f>
        <v/>
      </c>
      <c r="O432" s="3701"/>
      <c r="P432" s="3701"/>
      <c r="Q432" s="3701"/>
      <c r="R432" s="3701"/>
      <c r="S432" s="3701"/>
      <c r="T432" s="3701"/>
      <c r="U432" s="3701"/>
      <c r="V432" s="3701"/>
      <c r="W432" s="3701"/>
      <c r="X432" s="3701"/>
      <c r="Y432" s="3701"/>
      <c r="Z432" s="3701"/>
      <c r="AA432" s="3701"/>
      <c r="AB432" s="3701"/>
      <c r="AC432" s="3701"/>
      <c r="AD432" s="3701"/>
      <c r="AE432" s="3701"/>
      <c r="AF432" s="3701"/>
      <c r="AG432" s="3701"/>
      <c r="AH432" s="3701"/>
      <c r="AI432" s="3701"/>
      <c r="AJ432" s="3701"/>
      <c r="AK432" s="3701"/>
      <c r="AL432" s="3701"/>
      <c r="AM432" s="3701"/>
      <c r="AN432" s="3701"/>
      <c r="AO432" s="3701"/>
      <c r="AP432" s="3701"/>
      <c r="AQ432" s="3701"/>
      <c r="AR432" s="3701"/>
      <c r="AS432" s="3701"/>
      <c r="AT432" s="3701"/>
    </row>
    <row r="433" spans="2:46" ht="12.75" customHeight="1" x14ac:dyDescent="0.15">
      <c r="C433" s="1670" t="s">
        <v>800</v>
      </c>
      <c r="N433" s="3701">
        <f>'＜入力不要＞報告書'!N387</f>
        <v>0</v>
      </c>
      <c r="O433" s="3701"/>
      <c r="P433" s="3701"/>
      <c r="Q433" s="3701"/>
      <c r="R433" s="3701"/>
      <c r="S433" s="3701"/>
      <c r="T433" s="3701"/>
      <c r="U433" s="3701"/>
      <c r="V433" s="3701"/>
      <c r="W433" s="3701"/>
      <c r="X433" s="3701"/>
      <c r="Y433" s="3701"/>
      <c r="Z433" s="3701"/>
      <c r="AA433" s="3701"/>
      <c r="AB433" s="3701"/>
      <c r="AC433" s="3701"/>
      <c r="AD433" s="3701"/>
      <c r="AE433" s="3701"/>
      <c r="AF433" s="3701"/>
      <c r="AG433" s="3701"/>
      <c r="AH433" s="3701"/>
      <c r="AI433" s="3701"/>
      <c r="AJ433" s="3701"/>
      <c r="AK433" s="3701"/>
      <c r="AL433" s="3701"/>
      <c r="AM433" s="3701"/>
      <c r="AN433" s="3701"/>
      <c r="AO433" s="3701"/>
      <c r="AP433" s="3701"/>
      <c r="AQ433" s="3701"/>
      <c r="AR433" s="3701"/>
      <c r="AS433" s="3701"/>
      <c r="AT433" s="3701"/>
    </row>
    <row r="434" spans="2:46" ht="12.75" customHeight="1" x14ac:dyDescent="0.15">
      <c r="C434" s="1670" t="s">
        <v>799</v>
      </c>
      <c r="N434" s="3701" t="str">
        <f>'＜入力不要＞報告書'!N388</f>
        <v/>
      </c>
      <c r="O434" s="3701"/>
      <c r="P434" s="3701"/>
      <c r="Q434" s="3701"/>
      <c r="R434" s="3701"/>
      <c r="S434" s="3701"/>
      <c r="T434" s="3701"/>
      <c r="U434" s="3701"/>
      <c r="V434" s="3701"/>
      <c r="W434" s="3701"/>
      <c r="X434" s="3701"/>
      <c r="Y434" s="3701"/>
      <c r="Z434" s="3701"/>
      <c r="AA434" s="3701"/>
      <c r="AB434" s="3701"/>
      <c r="AC434" s="3701"/>
      <c r="AD434" s="3701"/>
      <c r="AE434" s="3701"/>
      <c r="AF434" s="3701"/>
      <c r="AG434" s="3701"/>
      <c r="AH434" s="3701"/>
      <c r="AI434" s="3701"/>
      <c r="AJ434" s="3701"/>
      <c r="AK434" s="3701"/>
      <c r="AL434" s="3701"/>
      <c r="AM434" s="3701"/>
      <c r="AN434" s="3701"/>
      <c r="AO434" s="3701"/>
      <c r="AP434" s="3701"/>
      <c r="AQ434" s="3701"/>
      <c r="AR434" s="3701"/>
      <c r="AS434" s="3701"/>
      <c r="AT434" s="3701"/>
    </row>
    <row r="435" spans="2:46" ht="12.75" customHeight="1" x14ac:dyDescent="0.15">
      <c r="J435" s="1556" t="s">
        <v>798</v>
      </c>
      <c r="K435" s="3720" t="str">
        <f>'＜入力不要＞報告書'!$K$389</f>
        <v/>
      </c>
      <c r="L435" s="3720"/>
      <c r="M435" s="1359" t="s">
        <v>797</v>
      </c>
      <c r="V435" s="1556"/>
      <c r="W435" s="1359" t="s">
        <v>4</v>
      </c>
      <c r="X435" s="3720" t="str">
        <f>'＜入力不要＞報告書'!$X$389</f>
        <v/>
      </c>
      <c r="Y435" s="3720"/>
      <c r="Z435" s="3720"/>
      <c r="AA435" s="3720"/>
      <c r="AB435" s="3731" t="s">
        <v>808</v>
      </c>
      <c r="AC435" s="3799"/>
      <c r="AD435" s="3799"/>
      <c r="AE435" s="3799"/>
      <c r="AF435" s="3799"/>
      <c r="AG435" s="3799"/>
      <c r="AH435" s="3720" t="str">
        <f>'＜入力不要＞報告書'!$AH$389</f>
        <v/>
      </c>
      <c r="AI435" s="3720"/>
      <c r="AJ435" s="3720"/>
      <c r="AK435" s="3720"/>
      <c r="AL435" s="3720"/>
      <c r="AM435" s="3720"/>
      <c r="AN435" s="3720"/>
      <c r="AO435" s="1359" t="s">
        <v>24</v>
      </c>
    </row>
    <row r="436" spans="2:46" ht="12.75" customHeight="1" x14ac:dyDescent="0.15">
      <c r="C436" s="1670" t="s">
        <v>795</v>
      </c>
      <c r="N436" s="3726" t="str">
        <f>'＜入力不要＞報告書'!$N$390</f>
        <v/>
      </c>
      <c r="O436" s="3726"/>
      <c r="P436" s="3726"/>
      <c r="Q436" s="3726"/>
      <c r="R436" s="3726"/>
      <c r="S436" s="3726"/>
      <c r="T436" s="3726"/>
      <c r="U436" s="3726"/>
      <c r="V436" s="3726"/>
      <c r="W436" s="1367"/>
      <c r="X436" s="1367"/>
      <c r="Y436" s="1367"/>
      <c r="Z436" s="1367"/>
      <c r="AA436" s="1367"/>
      <c r="AB436" s="1367"/>
      <c r="AC436" s="1367"/>
      <c r="AD436" s="1367"/>
      <c r="AE436" s="1367"/>
      <c r="AF436" s="1367"/>
      <c r="AG436" s="1367"/>
      <c r="AH436" s="1367"/>
      <c r="AI436" s="1367"/>
      <c r="AJ436" s="1367"/>
      <c r="AK436" s="1367"/>
      <c r="AL436" s="1367"/>
      <c r="AM436" s="1367"/>
      <c r="AN436" s="1367"/>
      <c r="AO436" s="1367"/>
      <c r="AP436" s="1558"/>
    </row>
    <row r="437" spans="2:46" ht="12.75" customHeight="1" x14ac:dyDescent="0.15">
      <c r="C437" s="1670" t="s">
        <v>794</v>
      </c>
      <c r="N437" s="3701" t="str">
        <f>'＜入力不要＞報告書'!$N$391</f>
        <v/>
      </c>
      <c r="O437" s="3701"/>
      <c r="P437" s="3701"/>
      <c r="Q437" s="3701"/>
      <c r="R437" s="3701"/>
      <c r="S437" s="3701"/>
      <c r="T437" s="3701"/>
      <c r="U437" s="3701"/>
      <c r="V437" s="3701"/>
      <c r="W437" s="3701"/>
      <c r="X437" s="3701"/>
      <c r="Y437" s="3701"/>
      <c r="Z437" s="3701"/>
      <c r="AA437" s="3701"/>
      <c r="AB437" s="3701"/>
      <c r="AC437" s="3701"/>
      <c r="AD437" s="3701"/>
      <c r="AE437" s="3701"/>
      <c r="AF437" s="3701"/>
      <c r="AG437" s="3701"/>
      <c r="AH437" s="3701"/>
      <c r="AI437" s="3701"/>
      <c r="AJ437" s="3701"/>
      <c r="AK437" s="3701"/>
      <c r="AL437" s="3701"/>
      <c r="AM437" s="3701"/>
      <c r="AN437" s="3701"/>
      <c r="AO437" s="3701"/>
      <c r="AP437" s="3701"/>
      <c r="AQ437" s="3701"/>
      <c r="AR437" s="3701"/>
      <c r="AS437" s="3701"/>
      <c r="AT437" s="3701"/>
    </row>
    <row r="438" spans="2:46" ht="12.75" customHeight="1" x14ac:dyDescent="0.15">
      <c r="C438" s="1670" t="s">
        <v>793</v>
      </c>
      <c r="N438" s="3825" t="str">
        <f>'＜入力不要＞報告書'!$N$392</f>
        <v/>
      </c>
      <c r="O438" s="3825"/>
      <c r="P438" s="3825"/>
      <c r="Q438" s="3825"/>
      <c r="R438" s="3825"/>
      <c r="S438" s="3825"/>
      <c r="T438" s="3825"/>
      <c r="U438" s="3825"/>
      <c r="V438" s="3825"/>
      <c r="W438" s="3825"/>
      <c r="X438" s="3825"/>
      <c r="Y438" s="3825"/>
      <c r="Z438" s="3825"/>
      <c r="AA438" s="3825"/>
      <c r="AB438" s="3825"/>
      <c r="AC438" s="3825"/>
      <c r="AD438" s="3825"/>
      <c r="AE438" s="1376"/>
      <c r="AF438" s="1376"/>
      <c r="AG438" s="1376"/>
      <c r="AH438" s="1376"/>
      <c r="AI438" s="1376"/>
      <c r="AJ438" s="1376"/>
      <c r="AK438" s="1376"/>
      <c r="AL438" s="1376"/>
      <c r="AM438" s="1376"/>
      <c r="AN438" s="1376"/>
      <c r="AO438" s="1376"/>
      <c r="AP438" s="1377"/>
    </row>
    <row r="439" spans="2:46" ht="12.75" hidden="1" customHeight="1" x14ac:dyDescent="0.15">
      <c r="B439" s="1359" t="s">
        <v>807</v>
      </c>
    </row>
    <row r="440" spans="2:46" ht="12.75" hidden="1" customHeight="1" x14ac:dyDescent="0.15">
      <c r="C440" s="1359" t="s">
        <v>911</v>
      </c>
      <c r="J440" s="1556" t="s">
        <v>798</v>
      </c>
      <c r="K440" s="3730" t="e">
        <f>IF('＜入力不要＞報告書'!#REF!="レ","",IF('＜入力不要＞報告書'!#REF!="","",IF('＜入力不要＞報告書'!#REF!="","",'＜入力不要＞報告書'!#REF!)))</f>
        <v>#REF!</v>
      </c>
      <c r="L440" s="3730"/>
      <c r="M440" s="1359" t="s">
        <v>805</v>
      </c>
      <c r="V440" s="1556"/>
      <c r="W440" s="1359" t="s">
        <v>4</v>
      </c>
      <c r="X440" s="3730" t="e">
        <f>IF('＜入力不要＞報告書'!#REF!="レ","",IF('＜入力不要＞報告書'!#REF!="","",IF('＜入力不要＞報告書'!#REF!="","",'＜入力不要＞報告書'!#REF!)))</f>
        <v>#REF!</v>
      </c>
      <c r="Y440" s="3730"/>
      <c r="Z440" s="3730"/>
      <c r="AA440" s="3730"/>
      <c r="AB440" s="3730"/>
      <c r="AC440" s="3730"/>
      <c r="AG440" s="1556" t="s">
        <v>804</v>
      </c>
      <c r="AH440" s="3730" t="e">
        <f>IF('＜入力不要＞報告書'!#REF!="レ","",IF('＜入力不要＞報告書'!#REF!="","",IF('＜入力不要＞報告書'!#REF!="","",'＜入力不要＞報告書'!#REF!)))</f>
        <v>#REF!</v>
      </c>
      <c r="AI440" s="3730"/>
      <c r="AJ440" s="3730"/>
      <c r="AK440" s="3730"/>
      <c r="AL440" s="3730"/>
      <c r="AM440" s="3730"/>
      <c r="AN440" s="3730"/>
      <c r="AO440" s="1359" t="s">
        <v>24</v>
      </c>
    </row>
    <row r="441" spans="2:46" ht="12.75" hidden="1" customHeight="1" x14ac:dyDescent="0.15">
      <c r="J441" s="1359" t="s">
        <v>910</v>
      </c>
      <c r="AG441" s="1556" t="s">
        <v>25</v>
      </c>
      <c r="AH441" s="3730" t="e">
        <f>IF('＜入力不要＞報告書'!#REF!="レ","",IF('＜入力不要＞報告書'!#REF!="","",IF('＜入力不要＞報告書'!#REF!="","",'＜入力不要＞報告書'!#REF!)))</f>
        <v>#REF!</v>
      </c>
      <c r="AI441" s="3730"/>
      <c r="AJ441" s="3730"/>
      <c r="AK441" s="3730"/>
      <c r="AL441" s="3730"/>
      <c r="AM441" s="3730"/>
      <c r="AN441" s="3730"/>
      <c r="AO441" s="1359" t="s">
        <v>24</v>
      </c>
    </row>
    <row r="442" spans="2:46" ht="12.75" hidden="1" customHeight="1" x14ac:dyDescent="0.15">
      <c r="J442" s="1359" t="s">
        <v>802</v>
      </c>
      <c r="AG442" s="1556" t="s">
        <v>25</v>
      </c>
      <c r="AH442" s="3730" t="e">
        <f>IF('＜入力不要＞報告書'!#REF!="レ","",IF('＜入力不要＞報告書'!#REF!="","",IF('＜入力不要＞報告書'!#REF!="","",'＜入力不要＞報告書'!#REF!)))</f>
        <v>#REF!</v>
      </c>
      <c r="AI442" s="3730"/>
      <c r="AJ442" s="3730"/>
      <c r="AK442" s="3730"/>
      <c r="AL442" s="3730"/>
      <c r="AM442" s="3730"/>
      <c r="AN442" s="3730"/>
      <c r="AO442" s="1359" t="s">
        <v>24</v>
      </c>
    </row>
    <row r="443" spans="2:46" ht="12.75" hidden="1" customHeight="1" x14ac:dyDescent="0.15">
      <c r="C443" s="1359" t="s">
        <v>801</v>
      </c>
      <c r="N443" s="3699" t="e">
        <f>IF('＜入力不要＞報告書'!#REF!="レ","",IF('＜入力不要＞報告書'!#REF!="","",IF('＜入力不要＞報告書'!#REF!="","",'＜入力不要＞報告書'!#REF!)))</f>
        <v>#REF!</v>
      </c>
      <c r="O443" s="3699" t="e">
        <f>IF('＜入力不要＞報告書'!#REF!="","",'＜入力不要＞報告書'!#REF!)</f>
        <v>#REF!</v>
      </c>
      <c r="P443" s="3699" t="e">
        <f>IF('＜入力不要＞報告書'!#REF!="","",'＜入力不要＞報告書'!#REF!)</f>
        <v>#REF!</v>
      </c>
      <c r="Q443" s="3699" t="e">
        <f>IF('＜入力不要＞報告書'!#REF!="","",'＜入力不要＞報告書'!#REF!)</f>
        <v>#REF!</v>
      </c>
      <c r="R443" s="3699" t="e">
        <f>IF('＜入力不要＞報告書'!#REF!="","",'＜入力不要＞報告書'!#REF!)</f>
        <v>#REF!</v>
      </c>
      <c r="S443" s="3699" t="e">
        <f>IF('＜入力不要＞報告書'!#REF!="","",'＜入力不要＞報告書'!#REF!)</f>
        <v>#REF!</v>
      </c>
      <c r="T443" s="3699" t="e">
        <f>IF('＜入力不要＞報告書'!#REF!="","",'＜入力不要＞報告書'!#REF!)</f>
        <v>#REF!</v>
      </c>
      <c r="U443" s="3699" t="e">
        <f>IF('＜入力不要＞報告書'!#REF!="","",'＜入力不要＞報告書'!#REF!)</f>
        <v>#REF!</v>
      </c>
      <c r="V443" s="3699" t="e">
        <f>IF('＜入力不要＞報告書'!#REF!="","",'＜入力不要＞報告書'!#REF!)</f>
        <v>#REF!</v>
      </c>
      <c r="W443" s="3699" t="e">
        <f>IF('＜入力不要＞報告書'!#REF!="","",'＜入力不要＞報告書'!#REF!)</f>
        <v>#REF!</v>
      </c>
      <c r="X443" s="3699" t="e">
        <f>IF('＜入力不要＞報告書'!#REF!="","",'＜入力不要＞報告書'!#REF!)</f>
        <v>#REF!</v>
      </c>
      <c r="Y443" s="3699" t="e">
        <f>IF('＜入力不要＞報告書'!#REF!="","",'＜入力不要＞報告書'!#REF!)</f>
        <v>#REF!</v>
      </c>
      <c r="Z443" s="3699" t="e">
        <f>IF('＜入力不要＞報告書'!#REF!="","",'＜入力不要＞報告書'!#REF!)</f>
        <v>#REF!</v>
      </c>
      <c r="AA443" s="3699" t="e">
        <f>IF('＜入力不要＞報告書'!#REF!="","",'＜入力不要＞報告書'!#REF!)</f>
        <v>#REF!</v>
      </c>
      <c r="AB443" s="3699" t="e">
        <f>IF('＜入力不要＞報告書'!#REF!="","",'＜入力不要＞報告書'!#REF!)</f>
        <v>#REF!</v>
      </c>
      <c r="AC443" s="3699" t="e">
        <f>IF('＜入力不要＞報告書'!#REF!="","",'＜入力不要＞報告書'!#REF!)</f>
        <v>#REF!</v>
      </c>
      <c r="AD443" s="3699" t="e">
        <f>IF('＜入力不要＞報告書'!#REF!="","",'＜入力不要＞報告書'!#REF!)</f>
        <v>#REF!</v>
      </c>
      <c r="AE443" s="3699" t="e">
        <f>IF('＜入力不要＞報告書'!#REF!="","",'＜入力不要＞報告書'!#REF!)</f>
        <v>#REF!</v>
      </c>
      <c r="AF443" s="3699" t="e">
        <f>IF('＜入力不要＞報告書'!#REF!="","",'＜入力不要＞報告書'!#REF!)</f>
        <v>#REF!</v>
      </c>
      <c r="AG443" s="3699" t="e">
        <f>IF('＜入力不要＞報告書'!#REF!="","",'＜入力不要＞報告書'!#REF!)</f>
        <v>#REF!</v>
      </c>
      <c r="AH443" s="3699" t="e">
        <f>IF('＜入力不要＞報告書'!#REF!="","",'＜入力不要＞報告書'!#REF!)</f>
        <v>#REF!</v>
      </c>
      <c r="AI443" s="3699" t="e">
        <f>IF('＜入力不要＞報告書'!#REF!="","",'＜入力不要＞報告書'!#REF!)</f>
        <v>#REF!</v>
      </c>
      <c r="AJ443" s="3699" t="e">
        <f>IF('＜入力不要＞報告書'!#REF!="","",'＜入力不要＞報告書'!#REF!)</f>
        <v>#REF!</v>
      </c>
      <c r="AK443" s="3699" t="e">
        <f>IF('＜入力不要＞報告書'!#REF!="","",'＜入力不要＞報告書'!#REF!)</f>
        <v>#REF!</v>
      </c>
      <c r="AL443" s="3699" t="e">
        <f>IF('＜入力不要＞報告書'!#REF!="","",'＜入力不要＞報告書'!#REF!)</f>
        <v>#REF!</v>
      </c>
      <c r="AM443" s="3699" t="e">
        <f>IF('＜入力不要＞報告書'!#REF!="","",'＜入力不要＞報告書'!#REF!)</f>
        <v>#REF!</v>
      </c>
      <c r="AN443" s="3699" t="e">
        <f>IF('＜入力不要＞報告書'!#REF!="","",'＜入力不要＞報告書'!#REF!)</f>
        <v>#REF!</v>
      </c>
      <c r="AO443" s="3699" t="e">
        <f>IF('＜入力不要＞報告書'!#REF!="","",'＜入力不要＞報告書'!#REF!)</f>
        <v>#REF!</v>
      </c>
      <c r="AP443" s="3699" t="e">
        <f>IF('＜入力不要＞報告書'!#REF!="","",'＜入力不要＞報告書'!#REF!)</f>
        <v>#REF!</v>
      </c>
      <c r="AQ443" s="3699" t="e">
        <f>IF('＜入力不要＞報告書'!#REF!="","",'＜入力不要＞報告書'!#REF!)</f>
        <v>#REF!</v>
      </c>
      <c r="AR443" s="3699" t="e">
        <f>IF('＜入力不要＞報告書'!#REF!="","",'＜入力不要＞報告書'!#REF!)</f>
        <v>#REF!</v>
      </c>
      <c r="AS443" s="3699" t="e">
        <f>IF('＜入力不要＞報告書'!#REF!="","",'＜入力不要＞報告書'!#REF!)</f>
        <v>#REF!</v>
      </c>
      <c r="AT443" s="3699" t="e">
        <f>IF('＜入力不要＞報告書'!#REF!="","",'＜入力不要＞報告書'!#REF!)</f>
        <v>#REF!</v>
      </c>
    </row>
    <row r="444" spans="2:46" ht="12.75" hidden="1" customHeight="1" x14ac:dyDescent="0.15">
      <c r="C444" s="1359" t="s">
        <v>800</v>
      </c>
      <c r="N444" s="3699" t="e">
        <f>IF('＜入力不要＞報告書'!#REF!="レ","",IF('＜入力不要＞報告書'!#REF!="","",IF('＜入力不要＞報告書'!#REF!="","",'＜入力不要＞報告書'!#REF!)))</f>
        <v>#REF!</v>
      </c>
      <c r="O444" s="3699" t="e">
        <f>IF('＜入力不要＞報告書'!#REF!="","",'＜入力不要＞報告書'!#REF!)</f>
        <v>#REF!</v>
      </c>
      <c r="P444" s="3699" t="e">
        <f>IF('＜入力不要＞報告書'!#REF!="","",'＜入力不要＞報告書'!#REF!)</f>
        <v>#REF!</v>
      </c>
      <c r="Q444" s="3699" t="e">
        <f>IF('＜入力不要＞報告書'!#REF!="","",'＜入力不要＞報告書'!#REF!)</f>
        <v>#REF!</v>
      </c>
      <c r="R444" s="3699" t="e">
        <f>IF('＜入力不要＞報告書'!#REF!="","",'＜入力不要＞報告書'!#REF!)</f>
        <v>#REF!</v>
      </c>
      <c r="S444" s="3699" t="e">
        <f>IF('＜入力不要＞報告書'!#REF!="","",'＜入力不要＞報告書'!#REF!)</f>
        <v>#REF!</v>
      </c>
      <c r="T444" s="3699" t="e">
        <f>IF('＜入力不要＞報告書'!#REF!="","",'＜入力不要＞報告書'!#REF!)</f>
        <v>#REF!</v>
      </c>
      <c r="U444" s="3699" t="e">
        <f>IF('＜入力不要＞報告書'!#REF!="","",'＜入力不要＞報告書'!#REF!)</f>
        <v>#REF!</v>
      </c>
      <c r="V444" s="3699" t="e">
        <f>IF('＜入力不要＞報告書'!#REF!="","",'＜入力不要＞報告書'!#REF!)</f>
        <v>#REF!</v>
      </c>
      <c r="W444" s="3699" t="e">
        <f>IF('＜入力不要＞報告書'!#REF!="","",'＜入力不要＞報告書'!#REF!)</f>
        <v>#REF!</v>
      </c>
      <c r="X444" s="3699" t="e">
        <f>IF('＜入力不要＞報告書'!#REF!="","",'＜入力不要＞報告書'!#REF!)</f>
        <v>#REF!</v>
      </c>
      <c r="Y444" s="3699" t="e">
        <f>IF('＜入力不要＞報告書'!#REF!="","",'＜入力不要＞報告書'!#REF!)</f>
        <v>#REF!</v>
      </c>
      <c r="Z444" s="3699" t="e">
        <f>IF('＜入力不要＞報告書'!#REF!="","",'＜入力不要＞報告書'!#REF!)</f>
        <v>#REF!</v>
      </c>
      <c r="AA444" s="3699" t="e">
        <f>IF('＜入力不要＞報告書'!#REF!="","",'＜入力不要＞報告書'!#REF!)</f>
        <v>#REF!</v>
      </c>
      <c r="AB444" s="3699" t="e">
        <f>IF('＜入力不要＞報告書'!#REF!="","",'＜入力不要＞報告書'!#REF!)</f>
        <v>#REF!</v>
      </c>
      <c r="AC444" s="3699" t="e">
        <f>IF('＜入力不要＞報告書'!#REF!="","",'＜入力不要＞報告書'!#REF!)</f>
        <v>#REF!</v>
      </c>
      <c r="AD444" s="3699" t="e">
        <f>IF('＜入力不要＞報告書'!#REF!="","",'＜入力不要＞報告書'!#REF!)</f>
        <v>#REF!</v>
      </c>
      <c r="AE444" s="3699" t="e">
        <f>IF('＜入力不要＞報告書'!#REF!="","",'＜入力不要＞報告書'!#REF!)</f>
        <v>#REF!</v>
      </c>
      <c r="AF444" s="3699" t="e">
        <f>IF('＜入力不要＞報告書'!#REF!="","",'＜入力不要＞報告書'!#REF!)</f>
        <v>#REF!</v>
      </c>
      <c r="AG444" s="3699" t="e">
        <f>IF('＜入力不要＞報告書'!#REF!="","",'＜入力不要＞報告書'!#REF!)</f>
        <v>#REF!</v>
      </c>
      <c r="AH444" s="3699" t="e">
        <f>IF('＜入力不要＞報告書'!#REF!="","",'＜入力不要＞報告書'!#REF!)</f>
        <v>#REF!</v>
      </c>
      <c r="AI444" s="3699" t="e">
        <f>IF('＜入力不要＞報告書'!#REF!="","",'＜入力不要＞報告書'!#REF!)</f>
        <v>#REF!</v>
      </c>
      <c r="AJ444" s="3699" t="e">
        <f>IF('＜入力不要＞報告書'!#REF!="","",'＜入力不要＞報告書'!#REF!)</f>
        <v>#REF!</v>
      </c>
      <c r="AK444" s="3699" t="e">
        <f>IF('＜入力不要＞報告書'!#REF!="","",'＜入力不要＞報告書'!#REF!)</f>
        <v>#REF!</v>
      </c>
      <c r="AL444" s="3699" t="e">
        <f>IF('＜入力不要＞報告書'!#REF!="","",'＜入力不要＞報告書'!#REF!)</f>
        <v>#REF!</v>
      </c>
      <c r="AM444" s="3699" t="e">
        <f>IF('＜入力不要＞報告書'!#REF!="","",'＜入力不要＞報告書'!#REF!)</f>
        <v>#REF!</v>
      </c>
      <c r="AN444" s="3699" t="e">
        <f>IF('＜入力不要＞報告書'!#REF!="","",'＜入力不要＞報告書'!#REF!)</f>
        <v>#REF!</v>
      </c>
      <c r="AO444" s="3699" t="e">
        <f>IF('＜入力不要＞報告書'!#REF!="","",'＜入力不要＞報告書'!#REF!)</f>
        <v>#REF!</v>
      </c>
      <c r="AP444" s="3699" t="e">
        <f>IF('＜入力不要＞報告書'!#REF!="","",'＜入力不要＞報告書'!#REF!)</f>
        <v>#REF!</v>
      </c>
      <c r="AQ444" s="3699" t="e">
        <f>IF('＜入力不要＞報告書'!#REF!="","",'＜入力不要＞報告書'!#REF!)</f>
        <v>#REF!</v>
      </c>
      <c r="AR444" s="3699" t="e">
        <f>IF('＜入力不要＞報告書'!#REF!="","",'＜入力不要＞報告書'!#REF!)</f>
        <v>#REF!</v>
      </c>
      <c r="AS444" s="3699" t="e">
        <f>IF('＜入力不要＞報告書'!#REF!="","",'＜入力不要＞報告書'!#REF!)</f>
        <v>#REF!</v>
      </c>
      <c r="AT444" s="3699" t="e">
        <f>IF('＜入力不要＞報告書'!#REF!="","",'＜入力不要＞報告書'!#REF!)</f>
        <v>#REF!</v>
      </c>
    </row>
    <row r="445" spans="2:46" ht="12.75" hidden="1" customHeight="1" x14ac:dyDescent="0.15">
      <c r="C445" s="1359" t="s">
        <v>799</v>
      </c>
      <c r="N445" s="3699" t="e">
        <f>IF('＜入力不要＞報告書'!#REF!="レ","",IF('＜入力不要＞報告書'!#REF!="","",IF('＜入力不要＞報告書'!#REF!="","",'＜入力不要＞報告書'!#REF!)))</f>
        <v>#REF!</v>
      </c>
      <c r="O445" s="3699" t="e">
        <f>IF('＜入力不要＞報告書'!#REF!="","",'＜入力不要＞報告書'!#REF!)</f>
        <v>#REF!</v>
      </c>
      <c r="P445" s="3699" t="e">
        <f>IF('＜入力不要＞報告書'!#REF!="","",'＜入力不要＞報告書'!#REF!)</f>
        <v>#REF!</v>
      </c>
      <c r="Q445" s="3699" t="e">
        <f>IF('＜入力不要＞報告書'!#REF!="","",'＜入力不要＞報告書'!#REF!)</f>
        <v>#REF!</v>
      </c>
      <c r="R445" s="3699" t="e">
        <f>IF('＜入力不要＞報告書'!#REF!="","",'＜入力不要＞報告書'!#REF!)</f>
        <v>#REF!</v>
      </c>
      <c r="S445" s="3699" t="e">
        <f>IF('＜入力不要＞報告書'!#REF!="","",'＜入力不要＞報告書'!#REF!)</f>
        <v>#REF!</v>
      </c>
      <c r="T445" s="3699" t="e">
        <f>IF('＜入力不要＞報告書'!#REF!="","",'＜入力不要＞報告書'!#REF!)</f>
        <v>#REF!</v>
      </c>
      <c r="U445" s="3699" t="e">
        <f>IF('＜入力不要＞報告書'!#REF!="","",'＜入力不要＞報告書'!#REF!)</f>
        <v>#REF!</v>
      </c>
      <c r="V445" s="3699" t="e">
        <f>IF('＜入力不要＞報告書'!#REF!="","",'＜入力不要＞報告書'!#REF!)</f>
        <v>#REF!</v>
      </c>
      <c r="W445" s="3699" t="e">
        <f>IF('＜入力不要＞報告書'!#REF!="","",'＜入力不要＞報告書'!#REF!)</f>
        <v>#REF!</v>
      </c>
      <c r="X445" s="3699" t="e">
        <f>IF('＜入力不要＞報告書'!#REF!="","",'＜入力不要＞報告書'!#REF!)</f>
        <v>#REF!</v>
      </c>
      <c r="Y445" s="3699" t="e">
        <f>IF('＜入力不要＞報告書'!#REF!="","",'＜入力不要＞報告書'!#REF!)</f>
        <v>#REF!</v>
      </c>
      <c r="Z445" s="3699" t="e">
        <f>IF('＜入力不要＞報告書'!#REF!="","",'＜入力不要＞報告書'!#REF!)</f>
        <v>#REF!</v>
      </c>
      <c r="AA445" s="3699" t="e">
        <f>IF('＜入力不要＞報告書'!#REF!="","",'＜入力不要＞報告書'!#REF!)</f>
        <v>#REF!</v>
      </c>
      <c r="AB445" s="3699" t="e">
        <f>IF('＜入力不要＞報告書'!#REF!="","",'＜入力不要＞報告書'!#REF!)</f>
        <v>#REF!</v>
      </c>
      <c r="AC445" s="3699" t="e">
        <f>IF('＜入力不要＞報告書'!#REF!="","",'＜入力不要＞報告書'!#REF!)</f>
        <v>#REF!</v>
      </c>
      <c r="AD445" s="3699" t="e">
        <f>IF('＜入力不要＞報告書'!#REF!="","",'＜入力不要＞報告書'!#REF!)</f>
        <v>#REF!</v>
      </c>
      <c r="AE445" s="3699" t="e">
        <f>IF('＜入力不要＞報告書'!#REF!="","",'＜入力不要＞報告書'!#REF!)</f>
        <v>#REF!</v>
      </c>
      <c r="AF445" s="3699" t="e">
        <f>IF('＜入力不要＞報告書'!#REF!="","",'＜入力不要＞報告書'!#REF!)</f>
        <v>#REF!</v>
      </c>
      <c r="AG445" s="3699" t="e">
        <f>IF('＜入力不要＞報告書'!#REF!="","",'＜入力不要＞報告書'!#REF!)</f>
        <v>#REF!</v>
      </c>
      <c r="AH445" s="3699" t="e">
        <f>IF('＜入力不要＞報告書'!#REF!="","",'＜入力不要＞報告書'!#REF!)</f>
        <v>#REF!</v>
      </c>
      <c r="AI445" s="3699" t="e">
        <f>IF('＜入力不要＞報告書'!#REF!="","",'＜入力不要＞報告書'!#REF!)</f>
        <v>#REF!</v>
      </c>
      <c r="AJ445" s="3699" t="e">
        <f>IF('＜入力不要＞報告書'!#REF!="","",'＜入力不要＞報告書'!#REF!)</f>
        <v>#REF!</v>
      </c>
      <c r="AK445" s="3699" t="e">
        <f>IF('＜入力不要＞報告書'!#REF!="","",'＜入力不要＞報告書'!#REF!)</f>
        <v>#REF!</v>
      </c>
      <c r="AL445" s="3699" t="e">
        <f>IF('＜入力不要＞報告書'!#REF!="","",'＜入力不要＞報告書'!#REF!)</f>
        <v>#REF!</v>
      </c>
      <c r="AM445" s="3699" t="e">
        <f>IF('＜入力不要＞報告書'!#REF!="","",'＜入力不要＞報告書'!#REF!)</f>
        <v>#REF!</v>
      </c>
      <c r="AN445" s="3699" t="e">
        <f>IF('＜入力不要＞報告書'!#REF!="","",'＜入力不要＞報告書'!#REF!)</f>
        <v>#REF!</v>
      </c>
      <c r="AO445" s="3699" t="e">
        <f>IF('＜入力不要＞報告書'!#REF!="","",'＜入力不要＞報告書'!#REF!)</f>
        <v>#REF!</v>
      </c>
      <c r="AP445" s="3699" t="e">
        <f>IF('＜入力不要＞報告書'!#REF!="","",'＜入力不要＞報告書'!#REF!)</f>
        <v>#REF!</v>
      </c>
      <c r="AQ445" s="3699" t="e">
        <f>IF('＜入力不要＞報告書'!#REF!="","",'＜入力不要＞報告書'!#REF!)</f>
        <v>#REF!</v>
      </c>
      <c r="AR445" s="3699" t="e">
        <f>IF('＜入力不要＞報告書'!#REF!="","",'＜入力不要＞報告書'!#REF!)</f>
        <v>#REF!</v>
      </c>
      <c r="AS445" s="3699" t="e">
        <f>IF('＜入力不要＞報告書'!#REF!="","",'＜入力不要＞報告書'!#REF!)</f>
        <v>#REF!</v>
      </c>
      <c r="AT445" s="3699" t="e">
        <f>IF('＜入力不要＞報告書'!#REF!="","",'＜入力不要＞報告書'!#REF!)</f>
        <v>#REF!</v>
      </c>
    </row>
    <row r="446" spans="2:46" ht="12.75" hidden="1" customHeight="1" x14ac:dyDescent="0.15">
      <c r="J446" s="1556" t="s">
        <v>798</v>
      </c>
      <c r="K446" s="3730" t="e">
        <f>IF('＜入力不要＞報告書'!#REF!="レ","",IF('＜入力不要＞報告書'!#REF!="","",IF('＜入力不要＞報告書'!#REF!="","",'＜入力不要＞報告書'!#REF!)))</f>
        <v>#REF!</v>
      </c>
      <c r="L446" s="3730"/>
      <c r="M446" s="1359" t="s">
        <v>797</v>
      </c>
      <c r="V446" s="1556"/>
      <c r="W446" s="1359" t="s">
        <v>4</v>
      </c>
      <c r="X446" s="3729" t="e">
        <f>IF('＜入力不要＞報告書'!#REF!="レ","",IF('＜入力不要＞報告書'!#REF!="","",IF('＜入力不要＞報告書'!#REF!="","",'＜入力不要＞報告書'!#REF!)))</f>
        <v>#REF!</v>
      </c>
      <c r="Y446" s="3729"/>
      <c r="Z446" s="3729"/>
      <c r="AA446" s="3729"/>
      <c r="AG446" s="1556" t="s">
        <v>796</v>
      </c>
      <c r="AH446" s="3730" t="e">
        <f>IF('＜入力不要＞報告書'!#REF!="レ","",IF('＜入力不要＞報告書'!#REF!="","",IF('＜入力不要＞報告書'!#REF!="","",'＜入力不要＞報告書'!#REF!)))</f>
        <v>#REF!</v>
      </c>
      <c r="AI446" s="3730"/>
      <c r="AJ446" s="3730"/>
      <c r="AK446" s="3730"/>
      <c r="AL446" s="3730"/>
      <c r="AM446" s="3730"/>
      <c r="AN446" s="3730"/>
      <c r="AO446" s="1359" t="s">
        <v>24</v>
      </c>
    </row>
    <row r="447" spans="2:46" ht="12.75" hidden="1" customHeight="1" x14ac:dyDescent="0.15">
      <c r="C447" s="1359" t="s">
        <v>795</v>
      </c>
      <c r="N447" s="3699" t="e">
        <f>IF('＜入力不要＞報告書'!#REF!="レ","",IF('＜入力不要＞報告書'!#REF!="","",IF('＜入力不要＞報告書'!#REF!="","",'＜入力不要＞報告書'!#REF!)))</f>
        <v>#REF!</v>
      </c>
      <c r="O447" s="3699" t="e">
        <f>IF('＜入力不要＞報告書'!#REF!="","",'＜入力不要＞報告書'!#REF!)</f>
        <v>#REF!</v>
      </c>
      <c r="P447" s="3699" t="e">
        <f>IF('＜入力不要＞報告書'!#REF!="","",'＜入力不要＞報告書'!#REF!)</f>
        <v>#REF!</v>
      </c>
      <c r="Q447" s="3699" t="e">
        <f>IF('＜入力不要＞報告書'!#REF!="","",'＜入力不要＞報告書'!#REF!)</f>
        <v>#REF!</v>
      </c>
      <c r="R447" s="3699" t="e">
        <f>IF('＜入力不要＞報告書'!#REF!="","",'＜入力不要＞報告書'!#REF!)</f>
        <v>#REF!</v>
      </c>
      <c r="S447" s="3699" t="e">
        <f>IF('＜入力不要＞報告書'!#REF!="","",'＜入力不要＞報告書'!#REF!)</f>
        <v>#REF!</v>
      </c>
      <c r="T447" s="3699" t="e">
        <f>IF('＜入力不要＞報告書'!#REF!="","",'＜入力不要＞報告書'!#REF!)</f>
        <v>#REF!</v>
      </c>
      <c r="U447" s="3699" t="e">
        <f>IF('＜入力不要＞報告書'!#REF!="","",'＜入力不要＞報告書'!#REF!)</f>
        <v>#REF!</v>
      </c>
      <c r="V447" s="3699" t="e">
        <f>IF('＜入力不要＞報告書'!#REF!="","",'＜入力不要＞報告書'!#REF!)</f>
        <v>#REF!</v>
      </c>
      <c r="W447" s="1367"/>
      <c r="X447" s="1367"/>
      <c r="Y447" s="1367"/>
      <c r="Z447" s="1367"/>
      <c r="AA447" s="1367"/>
      <c r="AB447" s="1367"/>
      <c r="AC447" s="1367"/>
      <c r="AD447" s="1367"/>
      <c r="AE447" s="1367"/>
      <c r="AF447" s="1367"/>
      <c r="AG447" s="1367"/>
      <c r="AH447" s="1367"/>
      <c r="AI447" s="1367"/>
      <c r="AJ447" s="1367"/>
      <c r="AK447" s="1367"/>
      <c r="AL447" s="1367"/>
      <c r="AM447" s="1367"/>
      <c r="AN447" s="1367"/>
      <c r="AO447" s="1367"/>
      <c r="AP447" s="1558"/>
    </row>
    <row r="448" spans="2:46" ht="12.75" hidden="1" customHeight="1" x14ac:dyDescent="0.15">
      <c r="C448" s="1359" t="s">
        <v>794</v>
      </c>
      <c r="N448" s="3699" t="e">
        <f>IF('＜入力不要＞報告書'!#REF!="レ","",IF('＜入力不要＞報告書'!#REF!="","",IF('＜入力不要＞報告書'!#REF!="","",'＜入力不要＞報告書'!#REF!)))</f>
        <v>#REF!</v>
      </c>
      <c r="O448" s="3699" t="e">
        <f>IF('＜入力不要＞報告書'!#REF!="","",'＜入力不要＞報告書'!#REF!)</f>
        <v>#REF!</v>
      </c>
      <c r="P448" s="3699" t="e">
        <f>IF('＜入力不要＞報告書'!#REF!="","",'＜入力不要＞報告書'!#REF!)</f>
        <v>#REF!</v>
      </c>
      <c r="Q448" s="3699" t="e">
        <f>IF('＜入力不要＞報告書'!#REF!="","",'＜入力不要＞報告書'!#REF!)</f>
        <v>#REF!</v>
      </c>
      <c r="R448" s="3699" t="e">
        <f>IF('＜入力不要＞報告書'!#REF!="","",'＜入力不要＞報告書'!#REF!)</f>
        <v>#REF!</v>
      </c>
      <c r="S448" s="3699" t="e">
        <f>IF('＜入力不要＞報告書'!#REF!="","",'＜入力不要＞報告書'!#REF!)</f>
        <v>#REF!</v>
      </c>
      <c r="T448" s="3699" t="e">
        <f>IF('＜入力不要＞報告書'!#REF!="","",'＜入力不要＞報告書'!#REF!)</f>
        <v>#REF!</v>
      </c>
      <c r="U448" s="3699" t="e">
        <f>IF('＜入力不要＞報告書'!#REF!="","",'＜入力不要＞報告書'!#REF!)</f>
        <v>#REF!</v>
      </c>
      <c r="V448" s="3699" t="e">
        <f>IF('＜入力不要＞報告書'!#REF!="","",'＜入力不要＞報告書'!#REF!)</f>
        <v>#REF!</v>
      </c>
      <c r="W448" s="3699" t="e">
        <f>IF('＜入力不要＞報告書'!#REF!="","",'＜入力不要＞報告書'!#REF!)</f>
        <v>#REF!</v>
      </c>
      <c r="X448" s="3699" t="e">
        <f>IF('＜入力不要＞報告書'!#REF!="","",'＜入力不要＞報告書'!#REF!)</f>
        <v>#REF!</v>
      </c>
      <c r="Y448" s="3699" t="e">
        <f>IF('＜入力不要＞報告書'!#REF!="","",'＜入力不要＞報告書'!#REF!)</f>
        <v>#REF!</v>
      </c>
      <c r="Z448" s="3699" t="e">
        <f>IF('＜入力不要＞報告書'!#REF!="","",'＜入力不要＞報告書'!#REF!)</f>
        <v>#REF!</v>
      </c>
      <c r="AA448" s="3699" t="e">
        <f>IF('＜入力不要＞報告書'!#REF!="","",'＜入力不要＞報告書'!#REF!)</f>
        <v>#REF!</v>
      </c>
      <c r="AB448" s="3699" t="e">
        <f>IF('＜入力不要＞報告書'!#REF!="","",'＜入力不要＞報告書'!#REF!)</f>
        <v>#REF!</v>
      </c>
      <c r="AC448" s="3699" t="e">
        <f>IF('＜入力不要＞報告書'!#REF!="","",'＜入力不要＞報告書'!#REF!)</f>
        <v>#REF!</v>
      </c>
      <c r="AD448" s="3699" t="e">
        <f>IF('＜入力不要＞報告書'!#REF!="","",'＜入力不要＞報告書'!#REF!)</f>
        <v>#REF!</v>
      </c>
      <c r="AE448" s="3699" t="e">
        <f>IF('＜入力不要＞報告書'!#REF!="","",'＜入力不要＞報告書'!#REF!)</f>
        <v>#REF!</v>
      </c>
      <c r="AF448" s="3699" t="e">
        <f>IF('＜入力不要＞報告書'!#REF!="","",'＜入力不要＞報告書'!#REF!)</f>
        <v>#REF!</v>
      </c>
      <c r="AG448" s="3699" t="e">
        <f>IF('＜入力不要＞報告書'!#REF!="","",'＜入力不要＞報告書'!#REF!)</f>
        <v>#REF!</v>
      </c>
      <c r="AH448" s="3699" t="e">
        <f>IF('＜入力不要＞報告書'!#REF!="","",'＜入力不要＞報告書'!#REF!)</f>
        <v>#REF!</v>
      </c>
      <c r="AI448" s="3699" t="e">
        <f>IF('＜入力不要＞報告書'!#REF!="","",'＜入力不要＞報告書'!#REF!)</f>
        <v>#REF!</v>
      </c>
      <c r="AJ448" s="3699" t="e">
        <f>IF('＜入力不要＞報告書'!#REF!="","",'＜入力不要＞報告書'!#REF!)</f>
        <v>#REF!</v>
      </c>
      <c r="AK448" s="3699" t="e">
        <f>IF('＜入力不要＞報告書'!#REF!="","",'＜入力不要＞報告書'!#REF!)</f>
        <v>#REF!</v>
      </c>
      <c r="AL448" s="3699" t="e">
        <f>IF('＜入力不要＞報告書'!#REF!="","",'＜入力不要＞報告書'!#REF!)</f>
        <v>#REF!</v>
      </c>
      <c r="AM448" s="3699" t="e">
        <f>IF('＜入力不要＞報告書'!#REF!="","",'＜入力不要＞報告書'!#REF!)</f>
        <v>#REF!</v>
      </c>
      <c r="AN448" s="3699" t="e">
        <f>IF('＜入力不要＞報告書'!#REF!="","",'＜入力不要＞報告書'!#REF!)</f>
        <v>#REF!</v>
      </c>
      <c r="AO448" s="3699" t="e">
        <f>IF('＜入力不要＞報告書'!#REF!="","",'＜入力不要＞報告書'!#REF!)</f>
        <v>#REF!</v>
      </c>
      <c r="AP448" s="3699" t="e">
        <f>IF('＜入力不要＞報告書'!#REF!="","",'＜入力不要＞報告書'!#REF!)</f>
        <v>#REF!</v>
      </c>
      <c r="AQ448" s="3699" t="e">
        <f>IF('＜入力不要＞報告書'!#REF!="","",'＜入力不要＞報告書'!#REF!)</f>
        <v>#REF!</v>
      </c>
      <c r="AR448" s="3699" t="e">
        <f>IF('＜入力不要＞報告書'!#REF!="","",'＜入力不要＞報告書'!#REF!)</f>
        <v>#REF!</v>
      </c>
      <c r="AS448" s="3699" t="e">
        <f>IF('＜入力不要＞報告書'!#REF!="","",'＜入力不要＞報告書'!#REF!)</f>
        <v>#REF!</v>
      </c>
      <c r="AT448" s="3699" t="e">
        <f>IF('＜入力不要＞報告書'!#REF!="","",'＜入力不要＞報告書'!#REF!)</f>
        <v>#REF!</v>
      </c>
    </row>
    <row r="449" spans="2:47" ht="12.75" hidden="1" customHeight="1" x14ac:dyDescent="0.15">
      <c r="C449" s="1359" t="s">
        <v>793</v>
      </c>
      <c r="N449" s="3736" t="e">
        <f>IF('＜入力不要＞報告書'!#REF!="レ","",IF('＜入力不要＞報告書'!#REF!="","",IF('＜入力不要＞報告書'!#REF!="","",'＜入力不要＞報告書'!#REF!)))</f>
        <v>#REF!</v>
      </c>
      <c r="O449" s="3736" t="e">
        <f>IF('＜入力不要＞報告書'!#REF!="","",'＜入力不要＞報告書'!#REF!)</f>
        <v>#REF!</v>
      </c>
      <c r="P449" s="3736" t="e">
        <f>IF('＜入力不要＞報告書'!#REF!="","",'＜入力不要＞報告書'!#REF!)</f>
        <v>#REF!</v>
      </c>
      <c r="Q449" s="3736" t="e">
        <f>IF('＜入力不要＞報告書'!#REF!="","",'＜入力不要＞報告書'!#REF!)</f>
        <v>#REF!</v>
      </c>
      <c r="R449" s="3736" t="e">
        <f>IF('＜入力不要＞報告書'!#REF!="","",'＜入力不要＞報告書'!#REF!)</f>
        <v>#REF!</v>
      </c>
      <c r="S449" s="3736" t="e">
        <f>IF('＜入力不要＞報告書'!#REF!="","",'＜入力不要＞報告書'!#REF!)</f>
        <v>#REF!</v>
      </c>
      <c r="T449" s="3736" t="e">
        <f>IF('＜入力不要＞報告書'!#REF!="","",'＜入力不要＞報告書'!#REF!)</f>
        <v>#REF!</v>
      </c>
      <c r="U449" s="3736" t="e">
        <f>IF('＜入力不要＞報告書'!#REF!="","",'＜入力不要＞報告書'!#REF!)</f>
        <v>#REF!</v>
      </c>
      <c r="V449" s="3736" t="e">
        <f>IF('＜入力不要＞報告書'!#REF!="","",'＜入力不要＞報告書'!#REF!)</f>
        <v>#REF!</v>
      </c>
      <c r="W449" s="3736" t="e">
        <f>IF('＜入力不要＞報告書'!#REF!="","",'＜入力不要＞報告書'!#REF!)</f>
        <v>#REF!</v>
      </c>
      <c r="X449" s="3736" t="e">
        <f>IF('＜入力不要＞報告書'!#REF!="","",'＜入力不要＞報告書'!#REF!)</f>
        <v>#REF!</v>
      </c>
      <c r="Y449" s="3736" t="e">
        <f>IF('＜入力不要＞報告書'!#REF!="","",'＜入力不要＞報告書'!#REF!)</f>
        <v>#REF!</v>
      </c>
      <c r="Z449" s="3736" t="e">
        <f>IF('＜入力不要＞報告書'!#REF!="","",'＜入力不要＞報告書'!#REF!)</f>
        <v>#REF!</v>
      </c>
      <c r="AA449" s="3736" t="e">
        <f>IF('＜入力不要＞報告書'!#REF!="","",'＜入力不要＞報告書'!#REF!)</f>
        <v>#REF!</v>
      </c>
      <c r="AB449" s="3736" t="e">
        <f>IF('＜入力不要＞報告書'!#REF!="","",'＜入力不要＞報告書'!#REF!)</f>
        <v>#REF!</v>
      </c>
      <c r="AC449" s="3736" t="e">
        <f>IF('＜入力不要＞報告書'!#REF!="","",'＜入力不要＞報告書'!#REF!)</f>
        <v>#REF!</v>
      </c>
      <c r="AD449" s="3736" t="e">
        <f>IF('＜入力不要＞報告書'!#REF!="","",'＜入力不要＞報告書'!#REF!)</f>
        <v>#REF!</v>
      </c>
      <c r="AE449" s="1376"/>
      <c r="AF449" s="1376"/>
      <c r="AG449" s="1376"/>
      <c r="AH449" s="1376"/>
      <c r="AI449" s="1376"/>
      <c r="AJ449" s="1376"/>
      <c r="AK449" s="1376"/>
      <c r="AL449" s="1376"/>
      <c r="AM449" s="1376"/>
      <c r="AN449" s="1376"/>
      <c r="AO449" s="1376"/>
      <c r="AP449" s="1377"/>
    </row>
    <row r="450" spans="2:47" ht="7.5" customHeight="1" x14ac:dyDescent="0.15"/>
    <row r="451" spans="2:47" ht="7.5" customHeight="1" x14ac:dyDescent="0.15"/>
    <row r="452" spans="2:47" ht="12" hidden="1" customHeight="1" x14ac:dyDescent="0.15"/>
    <row r="453" spans="2:47" ht="12" hidden="1" customHeight="1" x14ac:dyDescent="0.15"/>
    <row r="454" spans="2:47" ht="12" hidden="1" customHeight="1" x14ac:dyDescent="0.15"/>
    <row r="455" spans="2:47" ht="12.75" customHeight="1" x14ac:dyDescent="0.15">
      <c r="B455" s="1670" t="s">
        <v>909</v>
      </c>
    </row>
    <row r="456" spans="2:47" ht="12.75" customHeight="1" x14ac:dyDescent="0.15">
      <c r="C456" s="1670" t="s">
        <v>791</v>
      </c>
      <c r="O456" s="1541" t="str">
        <f>'＜入力不要＞報告書'!O410</f>
        <v/>
      </c>
      <c r="P456" s="1359" t="s">
        <v>3553</v>
      </c>
      <c r="V456" s="3720">
        <f>'＜入力不要＞報告書'!$V$410</f>
        <v>0</v>
      </c>
      <c r="W456" s="3720"/>
      <c r="X456" s="1551" t="s">
        <v>790</v>
      </c>
      <c r="Y456" s="3720" t="str">
        <f>'＜入力不要＞報告書'!$Y$410</f>
        <v/>
      </c>
      <c r="Z456" s="3720"/>
      <c r="AA456" s="1359" t="s">
        <v>789</v>
      </c>
      <c r="AE456" s="1541" t="str">
        <f>'＜入力不要＞報告書'!$AE$410</f>
        <v/>
      </c>
      <c r="AF456" s="1359" t="s">
        <v>3554</v>
      </c>
      <c r="AL456" s="3720">
        <f>'＜入力不要＞報告書'!$AL$410</f>
        <v>0</v>
      </c>
      <c r="AM456" s="3720"/>
      <c r="AN456" s="1551" t="s">
        <v>790</v>
      </c>
      <c r="AO456" s="3720" t="str">
        <f>'＜入力不要＞報告書'!$AO$410</f>
        <v/>
      </c>
      <c r="AP456" s="3720"/>
      <c r="AQ456" s="1359" t="s">
        <v>789</v>
      </c>
    </row>
    <row r="457" spans="2:47" ht="12.75" customHeight="1" x14ac:dyDescent="0.15">
      <c r="O457" s="1541" t="str">
        <f>'＜入力不要＞報告書'!O411</f>
        <v/>
      </c>
      <c r="P457" s="1359" t="s">
        <v>3555</v>
      </c>
      <c r="T457" s="3701" t="str">
        <f>IF('＜入力不要＞報告書'!O411="","",IF('＜入力不要＞報告書'!T411="","",'＜入力不要＞報告書'!T411))</f>
        <v/>
      </c>
      <c r="U457" s="3701"/>
      <c r="V457" s="3701"/>
      <c r="W457" s="3701"/>
      <c r="X457" s="3701"/>
      <c r="Y457" s="3701"/>
      <c r="Z457" s="3701"/>
      <c r="AA457" s="3701"/>
      <c r="AB457" s="3701"/>
      <c r="AC457" s="3701"/>
      <c r="AD457" s="3701"/>
      <c r="AE457" s="3701"/>
      <c r="AF457" s="3701"/>
      <c r="AG457" s="3701"/>
      <c r="AH457" s="3701"/>
      <c r="AI457" s="1359" t="s">
        <v>3</v>
      </c>
    </row>
    <row r="458" spans="2:47" ht="12.75" customHeight="1" x14ac:dyDescent="0.15">
      <c r="C458" s="1670" t="s">
        <v>788</v>
      </c>
      <c r="O458" s="1541" t="str">
        <f>'＜入力不要＞報告書'!O412</f>
        <v/>
      </c>
      <c r="P458" s="1359" t="s">
        <v>3559</v>
      </c>
      <c r="T458" s="1541" t="str">
        <f>'＜入力不要＞報告書'!$T$412</f>
        <v/>
      </c>
      <c r="U458" s="1359" t="s">
        <v>787</v>
      </c>
      <c r="Y458" s="1541" t="str">
        <f>'＜入力不要＞報告書'!$Y$412</f>
        <v/>
      </c>
      <c r="Z458" s="1359" t="s">
        <v>786</v>
      </c>
      <c r="AE458" s="1541" t="str">
        <f>'＜入力不要＞報告書'!$AE$412</f>
        <v/>
      </c>
      <c r="AF458" s="1359" t="s">
        <v>785</v>
      </c>
      <c r="AJ458" s="1541" t="str">
        <f>'＜入力不要＞報告書'!$AJ$412</f>
        <v/>
      </c>
      <c r="AK458" s="1359" t="s">
        <v>784</v>
      </c>
    </row>
    <row r="459" spans="2:47" ht="12.75" customHeight="1" x14ac:dyDescent="0.15">
      <c r="O459" s="1541" t="str">
        <f>'＜入力不要＞報告書'!O413</f>
        <v/>
      </c>
      <c r="P459" s="1359" t="s">
        <v>783</v>
      </c>
      <c r="AA459" s="1541" t="str">
        <f>'＜入力不要＞報告書'!$AA$413</f>
        <v/>
      </c>
      <c r="AB459" s="1359" t="s">
        <v>3555</v>
      </c>
      <c r="AF459" s="3701">
        <f>'＜入力不要＞報告書'!$AF$413</f>
        <v>0</v>
      </c>
      <c r="AG459" s="3701"/>
      <c r="AH459" s="3701"/>
      <c r="AI459" s="3701"/>
      <c r="AJ459" s="3701"/>
      <c r="AK459" s="3701"/>
      <c r="AL459" s="3701"/>
      <c r="AM459" s="3701"/>
      <c r="AN459" s="3701"/>
      <c r="AO459" s="3701"/>
      <c r="AP459" s="3701"/>
      <c r="AQ459" s="3701"/>
      <c r="AR459" s="3701"/>
      <c r="AS459" s="3701"/>
      <c r="AT459" s="3701"/>
      <c r="AU459" s="1359" t="s">
        <v>3</v>
      </c>
    </row>
    <row r="460" spans="2:47" ht="12.75" customHeight="1" x14ac:dyDescent="0.15">
      <c r="C460" s="1670" t="s">
        <v>782</v>
      </c>
      <c r="O460" s="1541" t="str">
        <f>'＜入力不要＞報告書'!O414</f>
        <v/>
      </c>
      <c r="P460" s="1359" t="s">
        <v>647</v>
      </c>
      <c r="S460" s="1541" t="str">
        <f>'＜入力不要＞報告書'!$S$414</f>
        <v/>
      </c>
      <c r="T460" s="1359" t="s">
        <v>765</v>
      </c>
    </row>
    <row r="461" spans="2:47" ht="12.75" customHeight="1" x14ac:dyDescent="0.15">
      <c r="C461" s="1670" t="s">
        <v>781</v>
      </c>
      <c r="L461" s="1541" t="str">
        <f>'＜入力不要＞報告書'!$L$415</f>
        <v/>
      </c>
      <c r="M461" s="1359" t="s">
        <v>780</v>
      </c>
      <c r="R461" s="1541" t="str">
        <f>'＜入力不要＞報告書'!$R$415</f>
        <v/>
      </c>
      <c r="S461" s="1359" t="s">
        <v>779</v>
      </c>
    </row>
    <row r="462" spans="2:47" ht="12.75" customHeight="1" x14ac:dyDescent="0.15">
      <c r="C462" s="1670" t="s">
        <v>778</v>
      </c>
      <c r="L462" s="1541" t="str">
        <f>'＜入力不要＞報告書'!$L$416</f>
        <v/>
      </c>
      <c r="M462" s="1359" t="s">
        <v>777</v>
      </c>
      <c r="U462" s="1541" t="str">
        <f>'＜入力不要＞報告書'!$U$416</f>
        <v/>
      </c>
      <c r="V462" s="1359" t="s">
        <v>776</v>
      </c>
      <c r="AE462" s="1541" t="str">
        <f>'＜入力不要＞報告書'!$AE$416</f>
        <v/>
      </c>
      <c r="AF462" s="1359" t="s">
        <v>775</v>
      </c>
    </row>
    <row r="463" spans="2:47" ht="12.75" customHeight="1" x14ac:dyDescent="0.15">
      <c r="L463" s="1541" t="str">
        <f>'＜入力不要＞報告書'!$L$417</f>
        <v/>
      </c>
      <c r="M463" s="1359" t="s">
        <v>3555</v>
      </c>
      <c r="Q463" s="3701">
        <f>'＜入力不要＞報告書'!$Q$417</f>
        <v>0</v>
      </c>
      <c r="R463" s="3701"/>
      <c r="S463" s="3701"/>
      <c r="T463" s="3701"/>
      <c r="U463" s="3701"/>
      <c r="V463" s="3701"/>
      <c r="W463" s="3701"/>
      <c r="X463" s="3701"/>
      <c r="Y463" s="3701"/>
      <c r="Z463" s="3701"/>
      <c r="AA463" s="3701"/>
      <c r="AB463" s="3701"/>
      <c r="AC463" s="3701"/>
      <c r="AD463" s="3701"/>
      <c r="AE463" s="3701"/>
      <c r="AF463" s="3701"/>
      <c r="AG463" s="3701"/>
      <c r="AH463" s="3701"/>
      <c r="AI463" s="3701"/>
      <c r="AJ463" s="3701"/>
      <c r="AK463" s="1359" t="s">
        <v>3</v>
      </c>
    </row>
    <row r="464" spans="2:47" ht="12" hidden="1" customHeight="1" x14ac:dyDescent="0.15"/>
    <row r="465" spans="2:53" ht="12" hidden="1" customHeight="1" x14ac:dyDescent="0.15"/>
    <row r="466" spans="2:53" ht="1.5" hidden="1" customHeight="1" x14ac:dyDescent="0.15"/>
    <row r="467" spans="2:53" ht="7.5" customHeight="1" x14ac:dyDescent="0.15"/>
    <row r="468" spans="2:53" ht="7.5" customHeight="1" x14ac:dyDescent="0.15"/>
    <row r="469" spans="2:53" ht="12.75" hidden="1" customHeight="1" x14ac:dyDescent="0.15">
      <c r="B469" s="1359" t="s">
        <v>774</v>
      </c>
    </row>
    <row r="470" spans="2:53" ht="12" hidden="1" customHeight="1" x14ac:dyDescent="0.15">
      <c r="C470" s="1359" t="s">
        <v>773</v>
      </c>
      <c r="N470" s="1554"/>
      <c r="O470" s="1359" t="s">
        <v>3537</v>
      </c>
      <c r="X470" s="1554"/>
      <c r="Y470" s="1359" t="s">
        <v>772</v>
      </c>
      <c r="AG470" s="1554"/>
      <c r="AH470" s="1359" t="s">
        <v>634</v>
      </c>
    </row>
    <row r="471" spans="2:53" ht="12" hidden="1" customHeight="1" x14ac:dyDescent="0.15">
      <c r="C471" s="1359" t="s">
        <v>771</v>
      </c>
      <c r="N471" s="3699"/>
      <c r="O471" s="3699"/>
      <c r="P471" s="3699"/>
      <c r="Q471" s="3699"/>
      <c r="R471" s="3699"/>
      <c r="S471" s="3699"/>
      <c r="T471" s="3699"/>
      <c r="U471" s="3699"/>
      <c r="V471" s="3699"/>
      <c r="W471" s="3699"/>
      <c r="X471" s="3699"/>
      <c r="Y471" s="3699"/>
      <c r="Z471" s="3699"/>
      <c r="AA471" s="3699"/>
      <c r="AB471" s="3699"/>
      <c r="AC471" s="3699"/>
      <c r="AD471" s="3699"/>
      <c r="AE471" s="3699"/>
      <c r="AF471" s="3699"/>
      <c r="AG471" s="3699"/>
      <c r="AH471" s="3699"/>
      <c r="AI471" s="3699"/>
      <c r="AJ471" s="3699"/>
      <c r="AK471" s="3699"/>
      <c r="AL471" s="3699"/>
      <c r="AM471" s="3699"/>
      <c r="AN471" s="3699"/>
      <c r="AO471" s="3699"/>
      <c r="AP471" s="3699"/>
      <c r="AQ471" s="3699"/>
      <c r="AR471" s="3699"/>
      <c r="AS471" s="3699"/>
      <c r="AT471" s="3699"/>
      <c r="BA471" s="1370"/>
    </row>
    <row r="472" spans="2:53" ht="12" hidden="1" customHeight="1" x14ac:dyDescent="0.15">
      <c r="N472" s="3699"/>
      <c r="O472" s="3699"/>
      <c r="P472" s="3699"/>
      <c r="Q472" s="3699"/>
      <c r="R472" s="3699"/>
      <c r="S472" s="3699"/>
      <c r="T472" s="3699"/>
      <c r="U472" s="3699"/>
      <c r="V472" s="3699"/>
      <c r="W472" s="3699"/>
      <c r="X472" s="3699"/>
      <c r="Y472" s="3699"/>
      <c r="Z472" s="3699"/>
      <c r="AA472" s="3699"/>
      <c r="AB472" s="3699"/>
      <c r="AC472" s="3699"/>
      <c r="AD472" s="3699"/>
      <c r="AE472" s="3699"/>
      <c r="AF472" s="3699"/>
      <c r="AG472" s="3699"/>
      <c r="AH472" s="3699"/>
      <c r="AI472" s="3699"/>
      <c r="AJ472" s="3699"/>
      <c r="AK472" s="3699"/>
      <c r="AL472" s="3699"/>
      <c r="AM472" s="3699"/>
      <c r="AN472" s="3699"/>
      <c r="AO472" s="3699"/>
      <c r="AP472" s="3699"/>
      <c r="AQ472" s="3699"/>
      <c r="AR472" s="3699"/>
      <c r="AS472" s="3699"/>
      <c r="AT472" s="3699"/>
    </row>
    <row r="473" spans="2:53" ht="12" hidden="1" customHeight="1" x14ac:dyDescent="0.15">
      <c r="N473" s="3699"/>
      <c r="O473" s="3699"/>
      <c r="P473" s="3699"/>
      <c r="Q473" s="3699"/>
      <c r="R473" s="3699"/>
      <c r="S473" s="3699"/>
      <c r="T473" s="3699"/>
      <c r="U473" s="3699"/>
      <c r="V473" s="3699"/>
      <c r="W473" s="3699"/>
      <c r="X473" s="3699"/>
      <c r="Y473" s="3699"/>
      <c r="Z473" s="3699"/>
      <c r="AA473" s="3699"/>
      <c r="AB473" s="3699"/>
      <c r="AC473" s="3699"/>
      <c r="AD473" s="3699"/>
      <c r="AE473" s="3699"/>
      <c r="AF473" s="3699"/>
      <c r="AG473" s="3699"/>
      <c r="AH473" s="3699"/>
      <c r="AI473" s="3699"/>
      <c r="AJ473" s="3699"/>
      <c r="AK473" s="3699"/>
      <c r="AL473" s="3699"/>
      <c r="AM473" s="3699"/>
      <c r="AN473" s="3699"/>
      <c r="AO473" s="3699"/>
      <c r="AP473" s="3699"/>
      <c r="AQ473" s="3699"/>
      <c r="AR473" s="3699"/>
      <c r="AS473" s="3699"/>
      <c r="AT473" s="3699"/>
    </row>
    <row r="474" spans="2:53" ht="12" hidden="1" customHeight="1" x14ac:dyDescent="0.15">
      <c r="N474" s="3699"/>
      <c r="O474" s="3699"/>
      <c r="P474" s="3699"/>
      <c r="Q474" s="3699"/>
      <c r="R474" s="3699"/>
      <c r="S474" s="3699"/>
      <c r="T474" s="3699"/>
      <c r="U474" s="3699"/>
      <c r="V474" s="3699"/>
      <c r="W474" s="3699"/>
      <c r="X474" s="3699"/>
      <c r="Y474" s="3699"/>
      <c r="Z474" s="3699"/>
      <c r="AA474" s="3699"/>
      <c r="AB474" s="3699"/>
      <c r="AC474" s="3699"/>
      <c r="AD474" s="3699"/>
      <c r="AE474" s="3699"/>
      <c r="AF474" s="3699"/>
      <c r="AG474" s="3699"/>
      <c r="AH474" s="3699"/>
      <c r="AI474" s="3699"/>
      <c r="AJ474" s="3699"/>
      <c r="AK474" s="3699"/>
      <c r="AL474" s="3699"/>
      <c r="AM474" s="3699"/>
      <c r="AN474" s="3699"/>
      <c r="AO474" s="3699"/>
      <c r="AP474" s="3699"/>
      <c r="AQ474" s="3699"/>
      <c r="AR474" s="3699"/>
      <c r="AS474" s="3699"/>
      <c r="AT474" s="3699"/>
    </row>
    <row r="475" spans="2:53" ht="12" hidden="1" customHeight="1" x14ac:dyDescent="0.15">
      <c r="N475" s="3699"/>
      <c r="O475" s="3699"/>
      <c r="P475" s="3699"/>
      <c r="Q475" s="3699"/>
      <c r="R475" s="3699"/>
      <c r="S475" s="3699"/>
      <c r="T475" s="3699"/>
      <c r="U475" s="3699"/>
      <c r="V475" s="3699"/>
      <c r="W475" s="3699"/>
      <c r="X475" s="3699"/>
      <c r="Y475" s="3699"/>
      <c r="Z475" s="3699"/>
      <c r="AA475" s="3699"/>
      <c r="AB475" s="3699"/>
      <c r="AC475" s="3699"/>
      <c r="AD475" s="3699"/>
      <c r="AE475" s="3699"/>
      <c r="AF475" s="3699"/>
      <c r="AG475" s="3699"/>
      <c r="AH475" s="3699"/>
      <c r="AI475" s="3699"/>
      <c r="AJ475" s="3699"/>
      <c r="AK475" s="3699"/>
      <c r="AL475" s="3699"/>
      <c r="AM475" s="3699"/>
      <c r="AN475" s="3699"/>
      <c r="AO475" s="3699"/>
      <c r="AP475" s="3699"/>
      <c r="AQ475" s="3699"/>
      <c r="AR475" s="3699"/>
      <c r="AS475" s="3699"/>
      <c r="AT475" s="3699"/>
    </row>
    <row r="476" spans="2:53" ht="12" hidden="1" customHeight="1" x14ac:dyDescent="0.15">
      <c r="C476" s="1359" t="s">
        <v>770</v>
      </c>
      <c r="N476" s="1554"/>
      <c r="O476" s="1359" t="s">
        <v>647</v>
      </c>
      <c r="R476" s="1556" t="s">
        <v>908</v>
      </c>
      <c r="S476" s="3730"/>
      <c r="T476" s="3730"/>
      <c r="U476" s="1551" t="s">
        <v>2</v>
      </c>
      <c r="V476" s="3730"/>
      <c r="W476" s="3730"/>
      <c r="X476" s="1359" t="s">
        <v>762</v>
      </c>
      <c r="AG476" s="1554"/>
      <c r="AH476" s="1359" t="s">
        <v>765</v>
      </c>
    </row>
    <row r="477" spans="2:53" ht="12" hidden="1" customHeight="1" x14ac:dyDescent="0.15"/>
    <row r="478" spans="2:53" ht="12" hidden="1" customHeight="1" x14ac:dyDescent="0.15"/>
    <row r="479" spans="2:53" ht="12" hidden="1" customHeight="1" x14ac:dyDescent="0.15"/>
    <row r="480" spans="2:53" ht="6" hidden="1" customHeight="1" x14ac:dyDescent="0.15"/>
    <row r="481" spans="2:39" ht="6" hidden="1" customHeight="1" x14ac:dyDescent="0.15"/>
    <row r="482" spans="2:39" ht="12.75" hidden="1" customHeight="1" x14ac:dyDescent="0.15">
      <c r="B482" s="1359" t="s">
        <v>768</v>
      </c>
    </row>
    <row r="483" spans="2:39" ht="12" hidden="1" customHeight="1" x14ac:dyDescent="0.15">
      <c r="C483" s="1359" t="s">
        <v>767</v>
      </c>
      <c r="L483" s="1554"/>
      <c r="M483" s="1359" t="s">
        <v>647</v>
      </c>
      <c r="O483" s="1554"/>
      <c r="P483" s="1359" t="s">
        <v>765</v>
      </c>
    </row>
    <row r="484" spans="2:39" ht="12" hidden="1" customHeight="1" x14ac:dyDescent="0.15">
      <c r="C484" s="1359" t="s">
        <v>766</v>
      </c>
      <c r="L484" s="1554"/>
      <c r="M484" s="1359" t="s">
        <v>647</v>
      </c>
      <c r="O484" s="1554"/>
      <c r="P484" s="1359" t="s">
        <v>765</v>
      </c>
    </row>
    <row r="485" spans="2:39" ht="12" hidden="1" customHeight="1" x14ac:dyDescent="0.15">
      <c r="C485" s="1359" t="s">
        <v>764</v>
      </c>
      <c r="L485" s="1554"/>
      <c r="M485" s="1359" t="s">
        <v>648</v>
      </c>
      <c r="Q485" s="1554"/>
      <c r="R485" s="1359" t="s">
        <v>763</v>
      </c>
      <c r="X485" s="1556" t="s">
        <v>908</v>
      </c>
      <c r="Y485" s="3730"/>
      <c r="Z485" s="3730"/>
      <c r="AA485" s="1551" t="s">
        <v>2</v>
      </c>
      <c r="AB485" s="3730"/>
      <c r="AC485" s="3730"/>
      <c r="AD485" s="1359" t="s">
        <v>762</v>
      </c>
      <c r="AL485" s="1554"/>
      <c r="AM485" s="1359" t="s">
        <v>635</v>
      </c>
    </row>
    <row r="486" spans="2:39" ht="12" hidden="1" customHeight="1" x14ac:dyDescent="0.15"/>
    <row r="487" spans="2:39" ht="12" hidden="1" customHeight="1" x14ac:dyDescent="0.15"/>
    <row r="488" spans="2:39" ht="12" hidden="1" customHeight="1" x14ac:dyDescent="0.15"/>
    <row r="489" spans="2:39" ht="6" hidden="1" customHeight="1" x14ac:dyDescent="0.15"/>
    <row r="490" spans="2:39" ht="6" hidden="1" customHeight="1" x14ac:dyDescent="0.15"/>
    <row r="491" spans="2:39" ht="12" hidden="1" customHeight="1" x14ac:dyDescent="0.15"/>
    <row r="492" spans="2:39" ht="12" hidden="1" customHeight="1" x14ac:dyDescent="0.15"/>
    <row r="493" spans="2:39" ht="12" hidden="1" customHeight="1" x14ac:dyDescent="0.15"/>
    <row r="494" spans="2:39" ht="12" hidden="1" customHeight="1" x14ac:dyDescent="0.15"/>
    <row r="495" spans="2:39" ht="12" hidden="1" customHeight="1" x14ac:dyDescent="0.15"/>
    <row r="496" spans="2:39" ht="13.5" customHeight="1" x14ac:dyDescent="0.15">
      <c r="B496" s="1359" t="s">
        <v>907</v>
      </c>
    </row>
    <row r="497" spans="3:53" ht="12.75" customHeight="1" x14ac:dyDescent="0.15">
      <c r="C497" s="3744" t="str">
        <f>'＜入力不要＞報告書'!$C$451</f>
        <v/>
      </c>
      <c r="D497" s="3744"/>
      <c r="E497" s="3744"/>
      <c r="F497" s="3744"/>
      <c r="G497" s="3744"/>
      <c r="H497" s="3744"/>
      <c r="I497" s="3744"/>
      <c r="J497" s="3744"/>
      <c r="K497" s="3744"/>
      <c r="L497" s="3744"/>
      <c r="M497" s="3744"/>
      <c r="N497" s="3744"/>
      <c r="O497" s="3744"/>
      <c r="P497" s="3744"/>
      <c r="Q497" s="3744"/>
      <c r="R497" s="3744"/>
      <c r="S497" s="3744"/>
      <c r="T497" s="3744"/>
      <c r="U497" s="3744"/>
      <c r="V497" s="3744"/>
      <c r="W497" s="3744"/>
      <c r="X497" s="3744"/>
      <c r="Y497" s="3744"/>
      <c r="Z497" s="3744"/>
      <c r="AA497" s="3744"/>
      <c r="AB497" s="3744"/>
      <c r="AC497" s="3744"/>
      <c r="AD497" s="3744"/>
      <c r="AE497" s="3744"/>
      <c r="AF497" s="3744"/>
      <c r="AG497" s="3744"/>
      <c r="AH497" s="3744"/>
      <c r="AI497" s="3744"/>
      <c r="AJ497" s="3744"/>
      <c r="AK497" s="3744"/>
      <c r="AL497" s="3744"/>
      <c r="AM497" s="3744"/>
      <c r="AN497" s="3744"/>
      <c r="AO497" s="3744"/>
      <c r="AP497" s="3744"/>
      <c r="AQ497" s="3744"/>
      <c r="AR497" s="3744"/>
      <c r="AS497" s="3744"/>
      <c r="AT497" s="3744"/>
    </row>
    <row r="498" spans="3:53" ht="12.75" customHeight="1" x14ac:dyDescent="0.15">
      <c r="C498" s="3828"/>
      <c r="D498" s="3828"/>
      <c r="E498" s="3828"/>
      <c r="F498" s="3828"/>
      <c r="G498" s="3828"/>
      <c r="H498" s="3828"/>
      <c r="I498" s="3828"/>
      <c r="J498" s="3828"/>
      <c r="K498" s="3828"/>
      <c r="L498" s="3828"/>
      <c r="M498" s="3828"/>
      <c r="N498" s="3828"/>
      <c r="O498" s="3828"/>
      <c r="P498" s="3828"/>
      <c r="Q498" s="3828"/>
      <c r="R498" s="3828"/>
      <c r="S498" s="3828"/>
      <c r="T498" s="3828"/>
      <c r="U498" s="3828"/>
      <c r="V498" s="3828"/>
      <c r="W498" s="3828"/>
      <c r="X498" s="3828"/>
      <c r="Y498" s="3828"/>
      <c r="Z498" s="3828"/>
      <c r="AA498" s="3828"/>
      <c r="AB498" s="3828"/>
      <c r="AC498" s="3828"/>
      <c r="AD498" s="3828"/>
      <c r="AE498" s="3828"/>
      <c r="AF498" s="3828"/>
      <c r="AG498" s="3828"/>
      <c r="AH498" s="3828"/>
      <c r="AI498" s="3828"/>
      <c r="AJ498" s="3828"/>
      <c r="AK498" s="3828"/>
      <c r="AL498" s="3828"/>
      <c r="AM498" s="3828"/>
      <c r="AN498" s="3828"/>
      <c r="AO498" s="3828"/>
      <c r="AP498" s="3828"/>
      <c r="AQ498" s="3828"/>
      <c r="AR498" s="3828"/>
      <c r="AS498" s="3828"/>
      <c r="AT498" s="3828"/>
    </row>
    <row r="499" spans="3:53" ht="12.75" customHeight="1" x14ac:dyDescent="0.15">
      <c r="C499" s="3828"/>
      <c r="D499" s="3828"/>
      <c r="E499" s="3828"/>
      <c r="F499" s="3828"/>
      <c r="G499" s="3828"/>
      <c r="H499" s="3828"/>
      <c r="I499" s="3828"/>
      <c r="J499" s="3828"/>
      <c r="K499" s="3828"/>
      <c r="L499" s="3828"/>
      <c r="M499" s="3828"/>
      <c r="N499" s="3828"/>
      <c r="O499" s="3828"/>
      <c r="P499" s="3828"/>
      <c r="Q499" s="3828"/>
      <c r="R499" s="3828"/>
      <c r="S499" s="3828"/>
      <c r="T499" s="3828"/>
      <c r="U499" s="3828"/>
      <c r="V499" s="3828"/>
      <c r="W499" s="3828"/>
      <c r="X499" s="3828"/>
      <c r="Y499" s="3828"/>
      <c r="Z499" s="3828"/>
      <c r="AA499" s="3828"/>
      <c r="AB499" s="3828"/>
      <c r="AC499" s="3828"/>
      <c r="AD499" s="3828"/>
      <c r="AE499" s="3828"/>
      <c r="AF499" s="3828"/>
      <c r="AG499" s="3828"/>
      <c r="AH499" s="3828"/>
      <c r="AI499" s="3828"/>
      <c r="AJ499" s="3828"/>
      <c r="AK499" s="3828"/>
      <c r="AL499" s="3828"/>
      <c r="AM499" s="3828"/>
      <c r="AN499" s="3828"/>
      <c r="AO499" s="3828"/>
      <c r="AP499" s="3828"/>
      <c r="AQ499" s="3828"/>
      <c r="AR499" s="3828"/>
      <c r="AS499" s="3828"/>
      <c r="AT499" s="3828"/>
      <c r="BA499" s="1370"/>
    </row>
    <row r="500" spans="3:53" ht="12.75" hidden="1" customHeight="1" x14ac:dyDescent="0.15">
      <c r="C500" s="3699" t="e">
        <f>IF('＜入力不要＞報告書'!#REF!="レ","",IF('＜入力不要＞報告書'!#REF!="","",IF('＜入力不要＞報告書'!C454="","",'＜入力不要＞報告書'!C454)))</f>
        <v>#REF!</v>
      </c>
      <c r="D500" s="3699"/>
      <c r="E500" s="3699"/>
      <c r="F500" s="3699"/>
      <c r="G500" s="3699"/>
      <c r="H500" s="3699"/>
      <c r="I500" s="3699"/>
      <c r="J500" s="3699"/>
      <c r="K500" s="3699"/>
      <c r="L500" s="3699"/>
      <c r="M500" s="3699"/>
      <c r="N500" s="3699"/>
      <c r="O500" s="3699"/>
      <c r="P500" s="3699"/>
      <c r="Q500" s="3699"/>
      <c r="R500" s="3699"/>
      <c r="S500" s="3699"/>
      <c r="T500" s="3699"/>
      <c r="U500" s="3699"/>
      <c r="V500" s="3699"/>
      <c r="W500" s="3699"/>
      <c r="X500" s="3699"/>
      <c r="Y500" s="3699"/>
      <c r="Z500" s="3699"/>
      <c r="AA500" s="3699"/>
      <c r="AB500" s="3699"/>
      <c r="AC500" s="3699"/>
      <c r="AD500" s="3699"/>
      <c r="AE500" s="3699"/>
      <c r="AF500" s="3699"/>
      <c r="AG500" s="3699"/>
      <c r="AH500" s="3699"/>
      <c r="AI500" s="3699"/>
      <c r="AJ500" s="3699"/>
      <c r="AK500" s="3699"/>
      <c r="AL500" s="3699"/>
      <c r="AM500" s="3699"/>
      <c r="AN500" s="3699"/>
      <c r="AO500" s="3699"/>
      <c r="AP500" s="3699"/>
      <c r="AQ500" s="3699"/>
      <c r="AR500" s="3699"/>
      <c r="AS500" s="3699"/>
      <c r="AT500" s="3699"/>
    </row>
    <row r="501" spans="3:53" ht="12.75" hidden="1" customHeight="1" x14ac:dyDescent="0.15">
      <c r="C501" s="3699" t="e">
        <f>IF('＜入力不要＞報告書'!#REF!="レ","",IF('＜入力不要＞報告書'!#REF!="","",IF('＜入力不要＞報告書'!C455="","",'＜入力不要＞報告書'!C455)))</f>
        <v>#REF!</v>
      </c>
      <c r="D501" s="3699"/>
      <c r="E501" s="3699"/>
      <c r="F501" s="3699"/>
      <c r="G501" s="3699"/>
      <c r="H501" s="3699"/>
      <c r="I501" s="3699"/>
      <c r="J501" s="3699"/>
      <c r="K501" s="3699"/>
      <c r="L501" s="3699"/>
      <c r="M501" s="3699"/>
      <c r="N501" s="3699"/>
      <c r="O501" s="3699"/>
      <c r="P501" s="3699"/>
      <c r="Q501" s="3699"/>
      <c r="R501" s="3699"/>
      <c r="S501" s="3699"/>
      <c r="T501" s="3699"/>
      <c r="U501" s="3699"/>
      <c r="V501" s="3699"/>
      <c r="W501" s="3699"/>
      <c r="X501" s="3699"/>
      <c r="Y501" s="3699"/>
      <c r="Z501" s="3699"/>
      <c r="AA501" s="3699"/>
      <c r="AB501" s="3699"/>
      <c r="AC501" s="3699"/>
      <c r="AD501" s="3699"/>
      <c r="AE501" s="3699"/>
      <c r="AF501" s="3699"/>
      <c r="AG501" s="3699"/>
      <c r="AH501" s="3699"/>
      <c r="AI501" s="3699"/>
      <c r="AJ501" s="3699"/>
      <c r="AK501" s="3699"/>
      <c r="AL501" s="3699"/>
      <c r="AM501" s="3699"/>
      <c r="AN501" s="3699"/>
      <c r="AO501" s="3699"/>
      <c r="AP501" s="3699"/>
      <c r="AQ501" s="3699"/>
      <c r="AR501" s="3699"/>
      <c r="AS501" s="3699"/>
      <c r="AT501" s="3699"/>
    </row>
    <row r="502" spans="3:53" ht="12.75" hidden="1" customHeight="1" x14ac:dyDescent="0.15">
      <c r="C502" s="3699" t="e">
        <f>IF('＜入力不要＞報告書'!#REF!="レ","",IF('＜入力不要＞報告書'!#REF!="","",IF('＜入力不要＞報告書'!C456="","",'＜入力不要＞報告書'!C456)))</f>
        <v>#REF!</v>
      </c>
      <c r="D502" s="3699"/>
      <c r="E502" s="3699"/>
      <c r="F502" s="3699"/>
      <c r="G502" s="3699"/>
      <c r="H502" s="3699"/>
      <c r="I502" s="3699"/>
      <c r="J502" s="3699"/>
      <c r="K502" s="3699"/>
      <c r="L502" s="3699"/>
      <c r="M502" s="3699"/>
      <c r="N502" s="3699"/>
      <c r="O502" s="3699"/>
      <c r="P502" s="3699"/>
      <c r="Q502" s="3699"/>
      <c r="R502" s="3699"/>
      <c r="S502" s="3699"/>
      <c r="T502" s="3699"/>
      <c r="U502" s="3699"/>
      <c r="V502" s="3699"/>
      <c r="W502" s="3699"/>
      <c r="X502" s="3699"/>
      <c r="Y502" s="3699"/>
      <c r="Z502" s="3699"/>
      <c r="AA502" s="3699"/>
      <c r="AB502" s="3699"/>
      <c r="AC502" s="3699"/>
      <c r="AD502" s="3699"/>
      <c r="AE502" s="3699"/>
      <c r="AF502" s="3699"/>
      <c r="AG502" s="3699"/>
      <c r="AH502" s="3699"/>
      <c r="AI502" s="3699"/>
      <c r="AJ502" s="3699"/>
      <c r="AK502" s="3699"/>
      <c r="AL502" s="3699"/>
      <c r="AM502" s="3699"/>
      <c r="AN502" s="3699"/>
      <c r="AO502" s="3699"/>
      <c r="AP502" s="3699"/>
      <c r="AQ502" s="3699"/>
      <c r="AR502" s="3699"/>
      <c r="AS502" s="3699"/>
      <c r="AT502" s="3699"/>
    </row>
    <row r="503" spans="3:53" ht="12.75" hidden="1" customHeight="1" x14ac:dyDescent="0.15">
      <c r="C503" s="3699" t="e">
        <f>IF('＜入力不要＞報告書'!#REF!="レ","",IF('＜入力不要＞報告書'!#REF!="","",IF('＜入力不要＞報告書'!C457="","",'＜入力不要＞報告書'!C457)))</f>
        <v>#REF!</v>
      </c>
      <c r="D503" s="3699"/>
      <c r="E503" s="3699"/>
      <c r="F503" s="3699"/>
      <c r="G503" s="3699"/>
      <c r="H503" s="3699"/>
      <c r="I503" s="3699"/>
      <c r="J503" s="3699"/>
      <c r="K503" s="3699"/>
      <c r="L503" s="3699"/>
      <c r="M503" s="3699"/>
      <c r="N503" s="3699"/>
      <c r="O503" s="3699"/>
      <c r="P503" s="3699"/>
      <c r="Q503" s="3699"/>
      <c r="R503" s="3699"/>
      <c r="S503" s="3699"/>
      <c r="T503" s="3699"/>
      <c r="U503" s="3699"/>
      <c r="V503" s="3699"/>
      <c r="W503" s="3699"/>
      <c r="X503" s="3699"/>
      <c r="Y503" s="3699"/>
      <c r="Z503" s="3699"/>
      <c r="AA503" s="3699"/>
      <c r="AB503" s="3699"/>
      <c r="AC503" s="3699"/>
      <c r="AD503" s="3699"/>
      <c r="AE503" s="3699"/>
      <c r="AF503" s="3699"/>
      <c r="AG503" s="3699"/>
      <c r="AH503" s="3699"/>
      <c r="AI503" s="3699"/>
      <c r="AJ503" s="3699"/>
      <c r="AK503" s="3699"/>
      <c r="AL503" s="3699"/>
      <c r="AM503" s="3699"/>
      <c r="AN503" s="3699"/>
      <c r="AO503" s="3699"/>
      <c r="AP503" s="3699"/>
      <c r="AQ503" s="3699"/>
      <c r="AR503" s="3699"/>
      <c r="AS503" s="3699"/>
      <c r="AT503" s="3699"/>
    </row>
    <row r="504" spans="3:53" ht="12.75" hidden="1" customHeight="1" x14ac:dyDescent="0.15">
      <c r="C504" s="3699" t="e">
        <f>IF('＜入力不要＞報告書'!#REF!="レ","",IF('＜入力不要＞報告書'!#REF!="","",IF('＜入力不要＞報告書'!C458="","",'＜入力不要＞報告書'!C458)))</f>
        <v>#REF!</v>
      </c>
      <c r="D504" s="3699"/>
      <c r="E504" s="3699"/>
      <c r="F504" s="3699"/>
      <c r="G504" s="3699"/>
      <c r="H504" s="3699"/>
      <c r="I504" s="3699"/>
      <c r="J504" s="3699"/>
      <c r="K504" s="3699"/>
      <c r="L504" s="3699"/>
      <c r="M504" s="3699"/>
      <c r="N504" s="3699"/>
      <c r="O504" s="3699"/>
      <c r="P504" s="3699"/>
      <c r="Q504" s="3699"/>
      <c r="R504" s="3699"/>
      <c r="S504" s="3699"/>
      <c r="T504" s="3699"/>
      <c r="U504" s="3699"/>
      <c r="V504" s="3699"/>
      <c r="W504" s="3699"/>
      <c r="X504" s="3699"/>
      <c r="Y504" s="3699"/>
      <c r="Z504" s="3699"/>
      <c r="AA504" s="3699"/>
      <c r="AB504" s="3699"/>
      <c r="AC504" s="3699"/>
      <c r="AD504" s="3699"/>
      <c r="AE504" s="3699"/>
      <c r="AF504" s="3699"/>
      <c r="AG504" s="3699"/>
      <c r="AH504" s="3699"/>
      <c r="AI504" s="3699"/>
      <c r="AJ504" s="3699"/>
      <c r="AK504" s="3699"/>
      <c r="AL504" s="3699"/>
      <c r="AM504" s="3699"/>
      <c r="AN504" s="3699"/>
      <c r="AO504" s="3699"/>
      <c r="AP504" s="3699"/>
      <c r="AQ504" s="3699"/>
      <c r="AR504" s="3699"/>
      <c r="AS504" s="3699"/>
      <c r="AT504" s="3699"/>
    </row>
    <row r="505" spans="3:53" ht="12.75" hidden="1" customHeight="1" x14ac:dyDescent="0.15">
      <c r="C505" s="3699" t="e">
        <f>IF('＜入力不要＞報告書'!#REF!="レ","",IF('＜入力不要＞報告書'!#REF!="","",IF('＜入力不要＞報告書'!C459="","",'＜入力不要＞報告書'!C459)))</f>
        <v>#REF!</v>
      </c>
      <c r="D505" s="3699"/>
      <c r="E505" s="3699"/>
      <c r="F505" s="3699"/>
      <c r="G505" s="3699"/>
      <c r="H505" s="3699"/>
      <c r="I505" s="3699"/>
      <c r="J505" s="3699"/>
      <c r="K505" s="3699"/>
      <c r="L505" s="3699"/>
      <c r="M505" s="3699"/>
      <c r="N505" s="3699"/>
      <c r="O505" s="3699"/>
      <c r="P505" s="3699"/>
      <c r="Q505" s="3699"/>
      <c r="R505" s="3699"/>
      <c r="S505" s="3699"/>
      <c r="T505" s="3699"/>
      <c r="U505" s="3699"/>
      <c r="V505" s="3699"/>
      <c r="W505" s="3699"/>
      <c r="X505" s="3699"/>
      <c r="Y505" s="3699"/>
      <c r="Z505" s="3699"/>
      <c r="AA505" s="3699"/>
      <c r="AB505" s="3699"/>
      <c r="AC505" s="3699"/>
      <c r="AD505" s="3699"/>
      <c r="AE505" s="3699"/>
      <c r="AF505" s="3699"/>
      <c r="AG505" s="3699"/>
      <c r="AH505" s="3699"/>
      <c r="AI505" s="3699"/>
      <c r="AJ505" s="3699"/>
      <c r="AK505" s="3699"/>
      <c r="AL505" s="3699"/>
      <c r="AM505" s="3699"/>
      <c r="AN505" s="3699"/>
      <c r="AO505" s="3699"/>
      <c r="AP505" s="3699"/>
      <c r="AQ505" s="3699"/>
      <c r="AR505" s="3699"/>
      <c r="AS505" s="3699"/>
      <c r="AT505" s="3699"/>
    </row>
    <row r="506" spans="3:53" ht="12.75" hidden="1" customHeight="1" x14ac:dyDescent="0.15">
      <c r="C506" s="3699" t="e">
        <f>IF('＜入力不要＞報告書'!#REF!="レ","",IF('＜入力不要＞報告書'!#REF!="","",IF('＜入力不要＞報告書'!C460="","",'＜入力不要＞報告書'!C460)))</f>
        <v>#REF!</v>
      </c>
      <c r="D506" s="3699"/>
      <c r="E506" s="3699"/>
      <c r="F506" s="3699"/>
      <c r="G506" s="3699"/>
      <c r="H506" s="3699"/>
      <c r="I506" s="3699"/>
      <c r="J506" s="3699"/>
      <c r="K506" s="3699"/>
      <c r="L506" s="3699"/>
      <c r="M506" s="3699"/>
      <c r="N506" s="3699"/>
      <c r="O506" s="3699"/>
      <c r="P506" s="3699"/>
      <c r="Q506" s="3699"/>
      <c r="R506" s="3699"/>
      <c r="S506" s="3699"/>
      <c r="T506" s="3699"/>
      <c r="U506" s="3699"/>
      <c r="V506" s="3699"/>
      <c r="W506" s="3699"/>
      <c r="X506" s="3699"/>
      <c r="Y506" s="3699"/>
      <c r="Z506" s="3699"/>
      <c r="AA506" s="3699"/>
      <c r="AB506" s="3699"/>
      <c r="AC506" s="3699"/>
      <c r="AD506" s="3699"/>
      <c r="AE506" s="3699"/>
      <c r="AF506" s="3699"/>
      <c r="AG506" s="3699"/>
      <c r="AH506" s="3699"/>
      <c r="AI506" s="3699"/>
      <c r="AJ506" s="3699"/>
      <c r="AK506" s="3699"/>
      <c r="AL506" s="3699"/>
      <c r="AM506" s="3699"/>
      <c r="AN506" s="3699"/>
      <c r="AO506" s="3699"/>
      <c r="AP506" s="3699"/>
      <c r="AQ506" s="3699"/>
      <c r="AR506" s="3699"/>
      <c r="AS506" s="3699"/>
      <c r="AT506" s="3699"/>
    </row>
    <row r="507" spans="3:53" ht="12.75" hidden="1" customHeight="1" x14ac:dyDescent="0.15">
      <c r="C507" s="3699" t="e">
        <f>IF('＜入力不要＞報告書'!#REF!="レ","",IF('＜入力不要＞報告書'!#REF!="","",IF('＜入力不要＞報告書'!C461="","",'＜入力不要＞報告書'!C461)))</f>
        <v>#REF!</v>
      </c>
      <c r="D507" s="3699"/>
      <c r="E507" s="3699"/>
      <c r="F507" s="3699"/>
      <c r="G507" s="3699"/>
      <c r="H507" s="3699"/>
      <c r="I507" s="3699"/>
      <c r="J507" s="3699"/>
      <c r="K507" s="3699"/>
      <c r="L507" s="3699"/>
      <c r="M507" s="3699"/>
      <c r="N507" s="3699"/>
      <c r="O507" s="3699"/>
      <c r="P507" s="3699"/>
      <c r="Q507" s="3699"/>
      <c r="R507" s="3699"/>
      <c r="S507" s="3699"/>
      <c r="T507" s="3699"/>
      <c r="U507" s="3699"/>
      <c r="V507" s="3699"/>
      <c r="W507" s="3699"/>
      <c r="X507" s="3699"/>
      <c r="Y507" s="3699"/>
      <c r="Z507" s="3699"/>
      <c r="AA507" s="3699"/>
      <c r="AB507" s="3699"/>
      <c r="AC507" s="3699"/>
      <c r="AD507" s="3699"/>
      <c r="AE507" s="3699"/>
      <c r="AF507" s="3699"/>
      <c r="AG507" s="3699"/>
      <c r="AH507" s="3699"/>
      <c r="AI507" s="3699"/>
      <c r="AJ507" s="3699"/>
      <c r="AK507" s="3699"/>
      <c r="AL507" s="3699"/>
      <c r="AM507" s="3699"/>
      <c r="AN507" s="3699"/>
      <c r="AO507" s="3699"/>
      <c r="AP507" s="3699"/>
      <c r="AQ507" s="3699"/>
      <c r="AR507" s="3699"/>
      <c r="AS507" s="3699"/>
      <c r="AT507" s="3699"/>
    </row>
    <row r="508" spans="3:53" ht="12.75" hidden="1" customHeight="1" x14ac:dyDescent="0.15">
      <c r="C508" s="3699" t="e">
        <f>IF('＜入力不要＞報告書'!#REF!="レ","",IF('＜入力不要＞報告書'!#REF!="","",IF('＜入力不要＞報告書'!C462="","",'＜入力不要＞報告書'!C462)))</f>
        <v>#REF!</v>
      </c>
      <c r="D508" s="3699"/>
      <c r="E508" s="3699"/>
      <c r="F508" s="3699"/>
      <c r="G508" s="3699"/>
      <c r="H508" s="3699"/>
      <c r="I508" s="3699"/>
      <c r="J508" s="3699"/>
      <c r="K508" s="3699"/>
      <c r="L508" s="3699"/>
      <c r="M508" s="3699"/>
      <c r="N508" s="3699"/>
      <c r="O508" s="3699"/>
      <c r="P508" s="3699"/>
      <c r="Q508" s="3699"/>
      <c r="R508" s="3699"/>
      <c r="S508" s="3699"/>
      <c r="T508" s="3699"/>
      <c r="U508" s="3699"/>
      <c r="V508" s="3699"/>
      <c r="W508" s="3699"/>
      <c r="X508" s="3699"/>
      <c r="Y508" s="3699"/>
      <c r="Z508" s="3699"/>
      <c r="AA508" s="3699"/>
      <c r="AB508" s="3699"/>
      <c r="AC508" s="3699"/>
      <c r="AD508" s="3699"/>
      <c r="AE508" s="3699"/>
      <c r="AF508" s="3699"/>
      <c r="AG508" s="3699"/>
      <c r="AH508" s="3699"/>
      <c r="AI508" s="3699"/>
      <c r="AJ508" s="3699"/>
      <c r="AK508" s="3699"/>
      <c r="AL508" s="3699"/>
      <c r="AM508" s="3699"/>
      <c r="AN508" s="3699"/>
      <c r="AO508" s="3699"/>
      <c r="AP508" s="3699"/>
      <c r="AQ508" s="3699"/>
      <c r="AR508" s="3699"/>
      <c r="AS508" s="3699"/>
      <c r="AT508" s="3699"/>
    </row>
    <row r="509" spans="3:53" ht="12.75" hidden="1" customHeight="1" x14ac:dyDescent="0.15">
      <c r="C509" s="3699" t="e">
        <f>IF('＜入力不要＞報告書'!#REF!="レ","",IF('＜入力不要＞報告書'!#REF!="","",IF('＜入力不要＞報告書'!C463="","",'＜入力不要＞報告書'!C463)))</f>
        <v>#REF!</v>
      </c>
      <c r="D509" s="3699"/>
      <c r="E509" s="3699"/>
      <c r="F509" s="3699"/>
      <c r="G509" s="3699"/>
      <c r="H509" s="3699"/>
      <c r="I509" s="3699"/>
      <c r="J509" s="3699"/>
      <c r="K509" s="3699"/>
      <c r="L509" s="3699"/>
      <c r="M509" s="3699"/>
      <c r="N509" s="3699"/>
      <c r="O509" s="3699"/>
      <c r="P509" s="3699"/>
      <c r="Q509" s="3699"/>
      <c r="R509" s="3699"/>
      <c r="S509" s="3699"/>
      <c r="T509" s="3699"/>
      <c r="U509" s="3699"/>
      <c r="V509" s="3699"/>
      <c r="W509" s="3699"/>
      <c r="X509" s="3699"/>
      <c r="Y509" s="3699"/>
      <c r="Z509" s="3699"/>
      <c r="AA509" s="3699"/>
      <c r="AB509" s="3699"/>
      <c r="AC509" s="3699"/>
      <c r="AD509" s="3699"/>
      <c r="AE509" s="3699"/>
      <c r="AF509" s="3699"/>
      <c r="AG509" s="3699"/>
      <c r="AH509" s="3699"/>
      <c r="AI509" s="3699"/>
      <c r="AJ509" s="3699"/>
      <c r="AK509" s="3699"/>
      <c r="AL509" s="3699"/>
      <c r="AM509" s="3699"/>
      <c r="AN509" s="3699"/>
      <c r="AO509" s="3699"/>
      <c r="AP509" s="3699"/>
      <c r="AQ509" s="3699"/>
      <c r="AR509" s="3699"/>
      <c r="AS509" s="3699"/>
      <c r="AT509" s="3699"/>
    </row>
    <row r="510" spans="3:53" ht="12.75" hidden="1" customHeight="1" x14ac:dyDescent="0.15">
      <c r="C510" s="3699" t="e">
        <f>IF('＜入力不要＞報告書'!#REF!="レ","",IF('＜入力不要＞報告書'!#REF!="","",IF('＜入力不要＞報告書'!C464="","",'＜入力不要＞報告書'!C464)))</f>
        <v>#REF!</v>
      </c>
      <c r="D510" s="3699"/>
      <c r="E510" s="3699"/>
      <c r="F510" s="3699"/>
      <c r="G510" s="3699"/>
      <c r="H510" s="3699"/>
      <c r="I510" s="3699"/>
      <c r="J510" s="3699"/>
      <c r="K510" s="3699"/>
      <c r="L510" s="3699"/>
      <c r="M510" s="3699"/>
      <c r="N510" s="3699"/>
      <c r="O510" s="3699"/>
      <c r="P510" s="3699"/>
      <c r="Q510" s="3699"/>
      <c r="R510" s="3699"/>
      <c r="S510" s="3699"/>
      <c r="T510" s="3699"/>
      <c r="U510" s="3699"/>
      <c r="V510" s="3699"/>
      <c r="W510" s="3699"/>
      <c r="X510" s="3699"/>
      <c r="Y510" s="3699"/>
      <c r="Z510" s="3699"/>
      <c r="AA510" s="3699"/>
      <c r="AB510" s="3699"/>
      <c r="AC510" s="3699"/>
      <c r="AD510" s="3699"/>
      <c r="AE510" s="3699"/>
      <c r="AF510" s="3699"/>
      <c r="AG510" s="3699"/>
      <c r="AH510" s="3699"/>
      <c r="AI510" s="3699"/>
      <c r="AJ510" s="3699"/>
      <c r="AK510" s="3699"/>
      <c r="AL510" s="3699"/>
      <c r="AM510" s="3699"/>
      <c r="AN510" s="3699"/>
      <c r="AO510" s="3699"/>
      <c r="AP510" s="3699"/>
      <c r="AQ510" s="3699"/>
      <c r="AR510" s="3699"/>
      <c r="AS510" s="3699"/>
      <c r="AT510" s="3699"/>
    </row>
    <row r="511" spans="3:53" ht="12.75" hidden="1" customHeight="1" x14ac:dyDescent="0.15">
      <c r="C511" s="3699" t="e">
        <f>IF('＜入力不要＞報告書'!#REF!="レ","",IF('＜入力不要＞報告書'!#REF!="","",IF('＜入力不要＞報告書'!C465="","",'＜入力不要＞報告書'!C465)))</f>
        <v>#REF!</v>
      </c>
      <c r="D511" s="3699"/>
      <c r="E511" s="3699"/>
      <c r="F511" s="3699"/>
      <c r="G511" s="3699"/>
      <c r="H511" s="3699"/>
      <c r="I511" s="3699"/>
      <c r="J511" s="3699"/>
      <c r="K511" s="3699"/>
      <c r="L511" s="3699"/>
      <c r="M511" s="3699"/>
      <c r="N511" s="3699"/>
      <c r="O511" s="3699"/>
      <c r="P511" s="3699"/>
      <c r="Q511" s="3699"/>
      <c r="R511" s="3699"/>
      <c r="S511" s="3699"/>
      <c r="T511" s="3699"/>
      <c r="U511" s="3699"/>
      <c r="V511" s="3699"/>
      <c r="W511" s="3699"/>
      <c r="X511" s="3699"/>
      <c r="Y511" s="3699"/>
      <c r="Z511" s="3699"/>
      <c r="AA511" s="3699"/>
      <c r="AB511" s="3699"/>
      <c r="AC511" s="3699"/>
      <c r="AD511" s="3699"/>
      <c r="AE511" s="3699"/>
      <c r="AF511" s="3699"/>
      <c r="AG511" s="3699"/>
      <c r="AH511" s="3699"/>
      <c r="AI511" s="3699"/>
      <c r="AJ511" s="3699"/>
      <c r="AK511" s="3699"/>
      <c r="AL511" s="3699"/>
      <c r="AM511" s="3699"/>
      <c r="AN511" s="3699"/>
      <c r="AO511" s="3699"/>
      <c r="AP511" s="3699"/>
      <c r="AQ511" s="3699"/>
      <c r="AR511" s="3699"/>
      <c r="AS511" s="3699"/>
      <c r="AT511" s="3699"/>
    </row>
    <row r="512" spans="3:53" ht="12.75" hidden="1" customHeight="1" x14ac:dyDescent="0.15">
      <c r="C512" s="3699" t="e">
        <f>IF('＜入力不要＞報告書'!#REF!="レ","",IF('＜入力不要＞報告書'!#REF!="","",IF('＜入力不要＞報告書'!C466="","",'＜入力不要＞報告書'!C466)))</f>
        <v>#REF!</v>
      </c>
      <c r="D512" s="3699"/>
      <c r="E512" s="3699"/>
      <c r="F512" s="3699"/>
      <c r="G512" s="3699"/>
      <c r="H512" s="3699"/>
      <c r="I512" s="3699"/>
      <c r="J512" s="3699"/>
      <c r="K512" s="3699"/>
      <c r="L512" s="3699"/>
      <c r="M512" s="3699"/>
      <c r="N512" s="3699"/>
      <c r="O512" s="3699"/>
      <c r="P512" s="3699"/>
      <c r="Q512" s="3699"/>
      <c r="R512" s="3699"/>
      <c r="S512" s="3699"/>
      <c r="T512" s="3699"/>
      <c r="U512" s="3699"/>
      <c r="V512" s="3699"/>
      <c r="W512" s="3699"/>
      <c r="X512" s="3699"/>
      <c r="Y512" s="3699"/>
      <c r="Z512" s="3699"/>
      <c r="AA512" s="3699"/>
      <c r="AB512" s="3699"/>
      <c r="AC512" s="3699"/>
      <c r="AD512" s="3699"/>
      <c r="AE512" s="3699"/>
      <c r="AF512" s="3699"/>
      <c r="AG512" s="3699"/>
      <c r="AH512" s="3699"/>
      <c r="AI512" s="3699"/>
      <c r="AJ512" s="3699"/>
      <c r="AK512" s="3699"/>
      <c r="AL512" s="3699"/>
      <c r="AM512" s="3699"/>
      <c r="AN512" s="3699"/>
      <c r="AO512" s="3699"/>
      <c r="AP512" s="3699"/>
      <c r="AQ512" s="3699"/>
      <c r="AR512" s="3699"/>
      <c r="AS512" s="3699"/>
      <c r="AT512" s="3699"/>
    </row>
    <row r="513" spans="1:53" ht="12.75" hidden="1" customHeight="1" x14ac:dyDescent="0.15">
      <c r="C513" s="3699" t="e">
        <f>IF('＜入力不要＞報告書'!#REF!="レ","",IF('＜入力不要＞報告書'!#REF!="","",IF('＜入力不要＞報告書'!C467="","",'＜入力不要＞報告書'!C467)))</f>
        <v>#REF!</v>
      </c>
      <c r="D513" s="3699"/>
      <c r="E513" s="3699"/>
      <c r="F513" s="3699"/>
      <c r="G513" s="3699"/>
      <c r="H513" s="3699"/>
      <c r="I513" s="3699"/>
      <c r="J513" s="3699"/>
      <c r="K513" s="3699"/>
      <c r="L513" s="3699"/>
      <c r="M513" s="3699"/>
      <c r="N513" s="3699"/>
      <c r="O513" s="3699"/>
      <c r="P513" s="3699"/>
      <c r="Q513" s="3699"/>
      <c r="R513" s="3699"/>
      <c r="S513" s="3699"/>
      <c r="T513" s="3699"/>
      <c r="U513" s="3699"/>
      <c r="V513" s="3699"/>
      <c r="W513" s="3699"/>
      <c r="X513" s="3699"/>
      <c r="Y513" s="3699"/>
      <c r="Z513" s="3699"/>
      <c r="AA513" s="3699"/>
      <c r="AB513" s="3699"/>
      <c r="AC513" s="3699"/>
      <c r="AD513" s="3699"/>
      <c r="AE513" s="3699"/>
      <c r="AF513" s="3699"/>
      <c r="AG513" s="3699"/>
      <c r="AH513" s="3699"/>
      <c r="AI513" s="3699"/>
      <c r="AJ513" s="3699"/>
      <c r="AK513" s="3699"/>
      <c r="AL513" s="3699"/>
      <c r="AM513" s="3699"/>
      <c r="AN513" s="3699"/>
      <c r="AO513" s="3699"/>
      <c r="AP513" s="3699"/>
      <c r="AQ513" s="3699"/>
      <c r="AR513" s="3699"/>
      <c r="AS513" s="3699"/>
      <c r="AT513" s="3699"/>
    </row>
    <row r="514" spans="1:53" ht="12.75" hidden="1" customHeight="1" x14ac:dyDescent="0.15">
      <c r="C514" s="3699" t="e">
        <f>IF('＜入力不要＞報告書'!#REF!="レ","",IF('＜入力不要＞報告書'!#REF!="","",IF('＜入力不要＞報告書'!C468="","",'＜入力不要＞報告書'!C468)))</f>
        <v>#REF!</v>
      </c>
      <c r="D514" s="3699"/>
      <c r="E514" s="3699"/>
      <c r="F514" s="3699"/>
      <c r="G514" s="3699"/>
      <c r="H514" s="3699"/>
      <c r="I514" s="3699"/>
      <c r="J514" s="3699"/>
      <c r="K514" s="3699"/>
      <c r="L514" s="3699"/>
      <c r="M514" s="3699"/>
      <c r="N514" s="3699"/>
      <c r="O514" s="3699"/>
      <c r="P514" s="3699"/>
      <c r="Q514" s="3699"/>
      <c r="R514" s="3699"/>
      <c r="S514" s="3699"/>
      <c r="T514" s="3699"/>
      <c r="U514" s="3699"/>
      <c r="V514" s="3699"/>
      <c r="W514" s="3699"/>
      <c r="X514" s="3699"/>
      <c r="Y514" s="3699"/>
      <c r="Z514" s="3699"/>
      <c r="AA514" s="3699"/>
      <c r="AB514" s="3699"/>
      <c r="AC514" s="3699"/>
      <c r="AD514" s="3699"/>
      <c r="AE514" s="3699"/>
      <c r="AF514" s="3699"/>
      <c r="AG514" s="3699"/>
      <c r="AH514" s="3699"/>
      <c r="AI514" s="3699"/>
      <c r="AJ514" s="3699"/>
      <c r="AK514" s="3699"/>
      <c r="AL514" s="3699"/>
      <c r="AM514" s="3699"/>
      <c r="AN514" s="3699"/>
      <c r="AO514" s="3699"/>
      <c r="AP514" s="3699"/>
      <c r="AQ514" s="3699"/>
      <c r="AR514" s="3699"/>
      <c r="AS514" s="3699"/>
      <c r="AT514" s="3699"/>
    </row>
    <row r="515" spans="1:53" ht="12.75" hidden="1" customHeight="1" x14ac:dyDescent="0.15">
      <c r="C515" s="3699" t="e">
        <f>IF('＜入力不要＞報告書'!#REF!="レ","",IF('＜入力不要＞報告書'!#REF!="","",IF('＜入力不要＞報告書'!C469="","",'＜入力不要＞報告書'!C469)))</f>
        <v>#REF!</v>
      </c>
      <c r="D515" s="3699"/>
      <c r="E515" s="3699"/>
      <c r="F515" s="3699"/>
      <c r="G515" s="3699"/>
      <c r="H515" s="3699"/>
      <c r="I515" s="3699"/>
      <c r="J515" s="3699"/>
      <c r="K515" s="3699"/>
      <c r="L515" s="3699"/>
      <c r="M515" s="3699"/>
      <c r="N515" s="3699"/>
      <c r="O515" s="3699"/>
      <c r="P515" s="3699"/>
      <c r="Q515" s="3699"/>
      <c r="R515" s="3699"/>
      <c r="S515" s="3699"/>
      <c r="T515" s="3699"/>
      <c r="U515" s="3699"/>
      <c r="V515" s="3699"/>
      <c r="W515" s="3699"/>
      <c r="X515" s="3699"/>
      <c r="Y515" s="3699"/>
      <c r="Z515" s="3699"/>
      <c r="AA515" s="3699"/>
      <c r="AB515" s="3699"/>
      <c r="AC515" s="3699"/>
      <c r="AD515" s="3699"/>
      <c r="AE515" s="3699"/>
      <c r="AF515" s="3699"/>
      <c r="AG515" s="3699"/>
      <c r="AH515" s="3699"/>
      <c r="AI515" s="3699"/>
      <c r="AJ515" s="3699"/>
      <c r="AK515" s="3699"/>
      <c r="AL515" s="3699"/>
      <c r="AM515" s="3699"/>
      <c r="AN515" s="3699"/>
      <c r="AO515" s="3699"/>
      <c r="AP515" s="3699"/>
      <c r="AQ515" s="3699"/>
      <c r="AR515" s="3699"/>
      <c r="AS515" s="3699"/>
      <c r="AT515" s="3699"/>
    </row>
    <row r="516" spans="1:53" ht="12.75" hidden="1" customHeight="1" x14ac:dyDescent="0.15">
      <c r="C516" s="3699" t="e">
        <f>IF('＜入力不要＞報告書'!#REF!="レ","",IF('＜入力不要＞報告書'!#REF!="","",IF('＜入力不要＞報告書'!C470="","",'＜入力不要＞報告書'!C470)))</f>
        <v>#REF!</v>
      </c>
      <c r="D516" s="3699"/>
      <c r="E516" s="3699"/>
      <c r="F516" s="3699"/>
      <c r="G516" s="3699"/>
      <c r="H516" s="3699"/>
      <c r="I516" s="3699"/>
      <c r="J516" s="3699"/>
      <c r="K516" s="3699"/>
      <c r="L516" s="3699"/>
      <c r="M516" s="3699"/>
      <c r="N516" s="3699"/>
      <c r="O516" s="3699"/>
      <c r="P516" s="3699"/>
      <c r="Q516" s="3699"/>
      <c r="R516" s="3699"/>
      <c r="S516" s="3699"/>
      <c r="T516" s="3699"/>
      <c r="U516" s="3699"/>
      <c r="V516" s="3699"/>
      <c r="W516" s="3699"/>
      <c r="X516" s="3699"/>
      <c r="Y516" s="3699"/>
      <c r="Z516" s="3699"/>
      <c r="AA516" s="3699"/>
      <c r="AB516" s="3699"/>
      <c r="AC516" s="3699"/>
      <c r="AD516" s="3699"/>
      <c r="AE516" s="3699"/>
      <c r="AF516" s="3699"/>
      <c r="AG516" s="3699"/>
      <c r="AH516" s="3699"/>
      <c r="AI516" s="3699"/>
      <c r="AJ516" s="3699"/>
      <c r="AK516" s="3699"/>
      <c r="AL516" s="3699"/>
      <c r="AM516" s="3699"/>
      <c r="AN516" s="3699"/>
      <c r="AO516" s="3699"/>
      <c r="AP516" s="3699"/>
      <c r="AQ516" s="3699"/>
      <c r="AR516" s="3699"/>
      <c r="AS516" s="3699"/>
      <c r="AT516" s="3699"/>
      <c r="BA516" s="1556"/>
    </row>
    <row r="517" spans="1:53" ht="7.5" customHeight="1" x14ac:dyDescent="0.15"/>
    <row r="518" spans="1:53" ht="7.5" customHeight="1" x14ac:dyDescent="0.15"/>
    <row r="519" spans="1:53" ht="12" customHeight="1" x14ac:dyDescent="0.15">
      <c r="A519" s="1545"/>
      <c r="B519" s="1545" t="s">
        <v>124</v>
      </c>
      <c r="C519" s="1545"/>
      <c r="D519" s="1545"/>
      <c r="E519" s="1545"/>
      <c r="F519" s="1545"/>
      <c r="G519" s="1545"/>
      <c r="H519" s="1545"/>
      <c r="I519" s="1545"/>
      <c r="J519" s="1545"/>
      <c r="K519" s="1545"/>
      <c r="L519" s="1545"/>
      <c r="M519" s="1545"/>
      <c r="N519" s="1545"/>
      <c r="O519" s="1545"/>
      <c r="P519" s="1545"/>
      <c r="Q519" s="1545"/>
      <c r="R519" s="1545"/>
      <c r="S519" s="1545"/>
      <c r="T519" s="1545"/>
      <c r="U519" s="1545"/>
      <c r="V519" s="1545"/>
      <c r="W519" s="1545"/>
      <c r="X519" s="1545"/>
      <c r="Y519" s="1545"/>
      <c r="Z519" s="1545"/>
      <c r="AA519" s="1545"/>
      <c r="AB519" s="1545"/>
      <c r="AC519" s="1545"/>
      <c r="AD519" s="1545"/>
      <c r="AE519" s="1545"/>
      <c r="AF519" s="1545"/>
      <c r="AG519" s="1545"/>
      <c r="AH519" s="1545"/>
      <c r="AI519" s="1545"/>
      <c r="AJ519" s="1545"/>
      <c r="AK519" s="1545"/>
      <c r="AL519" s="1545"/>
      <c r="AM519" s="1545"/>
      <c r="AN519" s="1545"/>
      <c r="AO519" s="1545"/>
      <c r="AP519" s="1545"/>
      <c r="AQ519" s="1545"/>
      <c r="AR519" s="1545"/>
      <c r="AS519" s="1545"/>
      <c r="AT519" s="1545"/>
      <c r="AU519" s="1545"/>
      <c r="AV519" s="1372"/>
    </row>
    <row r="520" spans="1:53" ht="4.5" customHeight="1" x14ac:dyDescent="0.15">
      <c r="A520" s="1545"/>
      <c r="C520" s="1545"/>
      <c r="D520" s="1545"/>
      <c r="E520" s="1545"/>
      <c r="F520" s="1545"/>
      <c r="G520" s="1545"/>
      <c r="H520" s="1545"/>
      <c r="I520" s="1545"/>
      <c r="J520" s="1545"/>
      <c r="K520" s="1545"/>
      <c r="L520" s="1545"/>
      <c r="M520" s="1545"/>
      <c r="N520" s="1545"/>
      <c r="O520" s="1545"/>
      <c r="P520" s="1545"/>
      <c r="Q520" s="1545"/>
      <c r="R520" s="1545"/>
      <c r="S520" s="1545"/>
      <c r="T520" s="1545"/>
      <c r="U520" s="1545"/>
      <c r="V520" s="1545"/>
      <c r="W520" s="1545"/>
      <c r="X520" s="1545"/>
      <c r="Y520" s="1545"/>
      <c r="Z520" s="1545"/>
      <c r="AA520" s="1545"/>
      <c r="AB520" s="1545"/>
      <c r="AC520" s="1545"/>
      <c r="AD520" s="1545"/>
      <c r="AE520" s="1545"/>
      <c r="AF520" s="1545"/>
      <c r="AG520" s="1545"/>
      <c r="AH520" s="1545"/>
      <c r="AI520" s="1545"/>
      <c r="AJ520" s="1545"/>
      <c r="AK520" s="1545"/>
      <c r="AL520" s="1545"/>
      <c r="AM520" s="1545"/>
      <c r="AN520" s="1545"/>
      <c r="AO520" s="1545"/>
      <c r="AP520" s="1545"/>
      <c r="AQ520" s="1545"/>
      <c r="AR520" s="1545"/>
      <c r="AS520" s="1545"/>
      <c r="AT520" s="1545"/>
      <c r="AU520" s="1545"/>
      <c r="AV520" s="1545"/>
    </row>
    <row r="521" spans="1:53" ht="12.75" customHeight="1" x14ac:dyDescent="0.15">
      <c r="A521" s="1545"/>
      <c r="B521" s="1545" t="s">
        <v>906</v>
      </c>
      <c r="C521" s="1545"/>
      <c r="D521" s="1545"/>
      <c r="E521" s="1545"/>
      <c r="F521" s="1545"/>
      <c r="G521" s="1545"/>
      <c r="H521" s="1545"/>
      <c r="I521" s="1545"/>
      <c r="J521" s="1545"/>
      <c r="K521" s="1545"/>
      <c r="L521" s="1545"/>
      <c r="M521" s="1545"/>
      <c r="N521" s="1545"/>
      <c r="O521" s="1545"/>
      <c r="P521" s="1545"/>
      <c r="Q521" s="1545"/>
      <c r="R521" s="1545"/>
      <c r="S521" s="1545"/>
      <c r="T521" s="1545"/>
      <c r="U521" s="1545"/>
      <c r="V521" s="1545"/>
      <c r="W521" s="1545"/>
      <c r="X521" s="1545"/>
      <c r="Y521" s="1545"/>
      <c r="Z521" s="1545"/>
      <c r="AA521" s="1545"/>
      <c r="AB521" s="1545"/>
      <c r="AC521" s="1545"/>
      <c r="AD521" s="1545"/>
      <c r="AE521" s="1545"/>
      <c r="AF521" s="1545"/>
      <c r="AG521" s="1545"/>
      <c r="AH521" s="1545"/>
      <c r="AI521" s="1545"/>
      <c r="AJ521" s="1545"/>
      <c r="AK521" s="1545"/>
      <c r="AL521" s="1545"/>
      <c r="AM521" s="1545"/>
      <c r="AN521" s="1545"/>
      <c r="AO521" s="1545"/>
      <c r="AP521" s="1545"/>
      <c r="AQ521" s="1545"/>
      <c r="AR521" s="1545"/>
      <c r="AS521" s="1545"/>
      <c r="AT521" s="1545"/>
      <c r="AU521" s="1545"/>
      <c r="AV521" s="1545"/>
    </row>
    <row r="522" spans="1:53" ht="12.75" customHeight="1" x14ac:dyDescent="0.15">
      <c r="B522" s="1545" t="s">
        <v>3576</v>
      </c>
    </row>
    <row r="523" spans="1:53" ht="12.75" customHeight="1" x14ac:dyDescent="0.15">
      <c r="B523" s="1545"/>
      <c r="AG523" s="1373"/>
      <c r="AH523" s="1373"/>
    </row>
    <row r="524" spans="1:53" x14ac:dyDescent="0.15">
      <c r="AV524" s="1372"/>
    </row>
  </sheetData>
  <sheetProtection algorithmName="SHA-512" hashValue="qm1yGmhTnPUm5vY7m1qmwZG1ltVWhzPsAF7YBkYQC2qL7X7A2xLvD/u08ZH46lyOI6rHzSzpXFEBKgvsIG8azg==" saltValue="kJreNtTZW+l0LbXZQ+7iMg==" spinCount="100000" sheet="1" objects="1" scenarios="1"/>
  <protectedRanges>
    <protectedRange sqref="N70:N74 V70:AP74 P197:T197 N197 P268:T268 P208:T208 P186:T186 N186 N268 P279:T279 N31:N32 V31:AP32 P31:T32 N279 V279:AP279 P356:T356 P345:T345 N345 P290:T290 V345:AP345 N356 P70:T74 V186:AP186 V197:AP197 N208 V208:AP208 V268:AP268 N290 V290:AP290 V356:AP356 P367:T367 N367 P437:T437 N437 P426:T426 N426 V367:AP367 V426:AP426 V437:AP437 P34:T34 N42:N43 V42:AP43 P42:T43 P45:T45 N34 V34:AP34 N45 V45:AP45 N53:N56 V53:AP56 P53:T56 N64:N68 V64:AP68 P64:T68 N181:N183 V181:AP183 P181:T183 N192:N194 V192:AP194 P192:T194 N203:N205 V203:AP205 P203:T205 N263:N265 V263:AP265 P263:T265 N274:N276 V274:AP276 P274:T276 N285:N287 V285:AP287 P285:T287 N340:N342 V340:AP342 P340:T342 N351:N353 V351:AP353 P351:T353 N362:N364 V362:AP364 P362:T364 N421:N423 V421:AP423 P421:T423 N432:N434 V432:AP434 P432:T434 N443:N445 V443:AP445 P443:T445 P448:T448 N448 V448:AP448 P105:T105 N105 P138:T138 V105:AP105 N138 V138:AP138 N100:N102 V100:AP102 P100:T102 N133:N135 V133:AP135 P133:T135 P116:T116 N116 V116:AP116 N111:N113 V111:AP113 P111:T113 P127:T127 N127 V127:AP127 N122:N124 V122:AP124 P122:T124" name="範囲1_3"/>
  </protectedRanges>
  <mergeCells count="394">
    <mergeCell ref="AN2:AO3"/>
    <mergeCell ref="AP2:AT3"/>
    <mergeCell ref="C504:AT504"/>
    <mergeCell ref="C505:AT505"/>
    <mergeCell ref="C506:AT506"/>
    <mergeCell ref="C507:AT507"/>
    <mergeCell ref="Y485:Z485"/>
    <mergeCell ref="AB485:AC485"/>
    <mergeCell ref="C500:AT500"/>
    <mergeCell ref="C501:AT501"/>
    <mergeCell ref="C502:AT502"/>
    <mergeCell ref="C503:AT503"/>
    <mergeCell ref="C497:AT499"/>
    <mergeCell ref="N474:AT474"/>
    <mergeCell ref="N475:AT475"/>
    <mergeCell ref="S476:T476"/>
    <mergeCell ref="V476:W476"/>
    <mergeCell ref="N444:AT444"/>
    <mergeCell ref="N445:AT445"/>
    <mergeCell ref="K446:L446"/>
    <mergeCell ref="X446:AA446"/>
    <mergeCell ref="AH446:AN446"/>
    <mergeCell ref="N447:V447"/>
    <mergeCell ref="N471:AT471"/>
    <mergeCell ref="C508:AT508"/>
    <mergeCell ref="C515:AT515"/>
    <mergeCell ref="C516:AT516"/>
    <mergeCell ref="C509:AT509"/>
    <mergeCell ref="C510:AT510"/>
    <mergeCell ref="C511:AT511"/>
    <mergeCell ref="C512:AT512"/>
    <mergeCell ref="C513:AT513"/>
    <mergeCell ref="C514:AT514"/>
    <mergeCell ref="N472:AT472"/>
    <mergeCell ref="N473:AT473"/>
    <mergeCell ref="N436:V436"/>
    <mergeCell ref="N437:AT437"/>
    <mergeCell ref="N438:AD438"/>
    <mergeCell ref="K440:L440"/>
    <mergeCell ref="X440:AC440"/>
    <mergeCell ref="AH440:AN440"/>
    <mergeCell ref="AH441:AN441"/>
    <mergeCell ref="AH442:AN442"/>
    <mergeCell ref="N443:AT443"/>
    <mergeCell ref="N448:AT448"/>
    <mergeCell ref="N449:AD449"/>
    <mergeCell ref="V456:W456"/>
    <mergeCell ref="Y456:Z456"/>
    <mergeCell ref="AL456:AM456"/>
    <mergeCell ref="AO456:AP456"/>
    <mergeCell ref="T457:AH457"/>
    <mergeCell ref="AF459:AT459"/>
    <mergeCell ref="Q463:AJ463"/>
    <mergeCell ref="AH430:AN430"/>
    <mergeCell ref="AH431:AN431"/>
    <mergeCell ref="N432:AT432"/>
    <mergeCell ref="N433:AT433"/>
    <mergeCell ref="N434:AT434"/>
    <mergeCell ref="K435:L435"/>
    <mergeCell ref="X435:AA435"/>
    <mergeCell ref="AB435:AG435"/>
    <mergeCell ref="AH435:AN435"/>
    <mergeCell ref="N427:AD427"/>
    <mergeCell ref="K429:L429"/>
    <mergeCell ref="X429:AC429"/>
    <mergeCell ref="AD429:AG429"/>
    <mergeCell ref="AH429:AN429"/>
    <mergeCell ref="N423:AT423"/>
    <mergeCell ref="K424:L424"/>
    <mergeCell ref="X424:AA424"/>
    <mergeCell ref="AB424:AG424"/>
    <mergeCell ref="AH424:AN424"/>
    <mergeCell ref="N426:AT426"/>
    <mergeCell ref="N425:V425"/>
    <mergeCell ref="K418:L418"/>
    <mergeCell ref="X418:AC418"/>
    <mergeCell ref="P383:V383"/>
    <mergeCell ref="N391:AT391"/>
    <mergeCell ref="N392:AT392"/>
    <mergeCell ref="N393:AT393"/>
    <mergeCell ref="N394:AT394"/>
    <mergeCell ref="N395:AT395"/>
    <mergeCell ref="AD418:AG418"/>
    <mergeCell ref="AH419:AN419"/>
    <mergeCell ref="AH420:AN420"/>
    <mergeCell ref="N421:AT421"/>
    <mergeCell ref="N422:AT422"/>
    <mergeCell ref="S396:T396"/>
    <mergeCell ref="V396:W396"/>
    <mergeCell ref="Y405:Z405"/>
    <mergeCell ref="AB405:AC405"/>
    <mergeCell ref="AH418:AN418"/>
    <mergeCell ref="W380:X380"/>
    <mergeCell ref="AC380:AD380"/>
    <mergeCell ref="AI380:AJ380"/>
    <mergeCell ref="W381:X381"/>
    <mergeCell ref="AC381:AD381"/>
    <mergeCell ref="AI381:AJ381"/>
    <mergeCell ref="AF382:AG382"/>
    <mergeCell ref="AL382:AM382"/>
    <mergeCell ref="AR382:AS382"/>
    <mergeCell ref="N367:AT367"/>
    <mergeCell ref="N368:AD368"/>
    <mergeCell ref="P375:Q375"/>
    <mergeCell ref="Z375:AA375"/>
    <mergeCell ref="AL375:AM375"/>
    <mergeCell ref="P376:Q376"/>
    <mergeCell ref="W379:X379"/>
    <mergeCell ref="AC379:AD379"/>
    <mergeCell ref="AI379:AJ379"/>
    <mergeCell ref="AH360:AN360"/>
    <mergeCell ref="AH361:AN361"/>
    <mergeCell ref="N362:AT362"/>
    <mergeCell ref="N363:AT363"/>
    <mergeCell ref="N364:AT364"/>
    <mergeCell ref="K365:L365"/>
    <mergeCell ref="X365:AA365"/>
    <mergeCell ref="AH365:AN365"/>
    <mergeCell ref="N366:V366"/>
    <mergeCell ref="K354:L354"/>
    <mergeCell ref="X354:AA354"/>
    <mergeCell ref="AB354:AG354"/>
    <mergeCell ref="AH354:AN354"/>
    <mergeCell ref="N355:V355"/>
    <mergeCell ref="N356:AT356"/>
    <mergeCell ref="N357:AD357"/>
    <mergeCell ref="K359:L359"/>
    <mergeCell ref="X359:AC359"/>
    <mergeCell ref="AH359:AN359"/>
    <mergeCell ref="K348:L348"/>
    <mergeCell ref="X348:AC348"/>
    <mergeCell ref="AD348:AG348"/>
    <mergeCell ref="AH348:AN348"/>
    <mergeCell ref="AH349:AN349"/>
    <mergeCell ref="AH350:AN350"/>
    <mergeCell ref="N351:AT351"/>
    <mergeCell ref="N352:AT352"/>
    <mergeCell ref="N353:AT353"/>
    <mergeCell ref="N341:AT341"/>
    <mergeCell ref="N342:AT342"/>
    <mergeCell ref="K343:L343"/>
    <mergeCell ref="X343:AA343"/>
    <mergeCell ref="AB343:AG343"/>
    <mergeCell ref="AH343:AN343"/>
    <mergeCell ref="N344:V344"/>
    <mergeCell ref="N345:AT345"/>
    <mergeCell ref="N346:AD346"/>
    <mergeCell ref="Y324:Z324"/>
    <mergeCell ref="AB324:AC324"/>
    <mergeCell ref="K337:L337"/>
    <mergeCell ref="X337:AC337"/>
    <mergeCell ref="AD337:AG337"/>
    <mergeCell ref="AH337:AN337"/>
    <mergeCell ref="AH338:AN338"/>
    <mergeCell ref="AH339:AN339"/>
    <mergeCell ref="N340:AT340"/>
    <mergeCell ref="P304:Q304"/>
    <mergeCell ref="AA304:AB304"/>
    <mergeCell ref="AL305:AR305"/>
    <mergeCell ref="N310:AT310"/>
    <mergeCell ref="N311:AT311"/>
    <mergeCell ref="N312:AT312"/>
    <mergeCell ref="N313:AT313"/>
    <mergeCell ref="N314:AT314"/>
    <mergeCell ref="S315:T315"/>
    <mergeCell ref="V315:W315"/>
    <mergeCell ref="P299:Q299"/>
    <mergeCell ref="AA299:AB299"/>
    <mergeCell ref="AL299:AM299"/>
    <mergeCell ref="P301:Q301"/>
    <mergeCell ref="AA301:AB301"/>
    <mergeCell ref="AL301:AM301"/>
    <mergeCell ref="P303:Q303"/>
    <mergeCell ref="AA303:AB303"/>
    <mergeCell ref="AL303:AM303"/>
    <mergeCell ref="K288:L288"/>
    <mergeCell ref="X288:AA288"/>
    <mergeCell ref="AH288:AN288"/>
    <mergeCell ref="N289:V289"/>
    <mergeCell ref="N290:AT290"/>
    <mergeCell ref="N291:AD291"/>
    <mergeCell ref="AC296:AD296"/>
    <mergeCell ref="AQ296:AR296"/>
    <mergeCell ref="AA297:AR297"/>
    <mergeCell ref="N280:AD280"/>
    <mergeCell ref="K282:L282"/>
    <mergeCell ref="X282:AC282"/>
    <mergeCell ref="AH282:AN282"/>
    <mergeCell ref="AH283:AN283"/>
    <mergeCell ref="AH284:AN284"/>
    <mergeCell ref="N285:AT285"/>
    <mergeCell ref="N286:AT286"/>
    <mergeCell ref="N287:AT287"/>
    <mergeCell ref="N274:AT274"/>
    <mergeCell ref="N275:AT275"/>
    <mergeCell ref="N276:AT276"/>
    <mergeCell ref="K277:L277"/>
    <mergeCell ref="X277:AA277"/>
    <mergeCell ref="AB277:AG277"/>
    <mergeCell ref="AH277:AN277"/>
    <mergeCell ref="N278:V278"/>
    <mergeCell ref="N279:AT279"/>
    <mergeCell ref="N267:V267"/>
    <mergeCell ref="N268:AT268"/>
    <mergeCell ref="N269:AD269"/>
    <mergeCell ref="K271:L271"/>
    <mergeCell ref="X271:AC271"/>
    <mergeCell ref="AD271:AG271"/>
    <mergeCell ref="AH271:AN271"/>
    <mergeCell ref="AH272:AN272"/>
    <mergeCell ref="AH273:AN273"/>
    <mergeCell ref="AH261:AN261"/>
    <mergeCell ref="AH262:AN262"/>
    <mergeCell ref="N263:AT263"/>
    <mergeCell ref="N264:AT264"/>
    <mergeCell ref="N265:AT265"/>
    <mergeCell ref="K266:L266"/>
    <mergeCell ref="X266:AA266"/>
    <mergeCell ref="AB266:AG266"/>
    <mergeCell ref="AH266:AN266"/>
    <mergeCell ref="N235:AT235"/>
    <mergeCell ref="N236:AT236"/>
    <mergeCell ref="N237:AT237"/>
    <mergeCell ref="S238:T238"/>
    <mergeCell ref="V238:W238"/>
    <mergeCell ref="K260:L260"/>
    <mergeCell ref="X260:AC260"/>
    <mergeCell ref="AD260:AG260"/>
    <mergeCell ref="AH260:AN260"/>
    <mergeCell ref="AA222:AB222"/>
    <mergeCell ref="AC222:AD222"/>
    <mergeCell ref="AE222:AF222"/>
    <mergeCell ref="Q223:R223"/>
    <mergeCell ref="S223:T223"/>
    <mergeCell ref="U223:V223"/>
    <mergeCell ref="AN225:AS225"/>
    <mergeCell ref="N233:AT233"/>
    <mergeCell ref="N234:AT234"/>
    <mergeCell ref="AK219:AL219"/>
    <mergeCell ref="AM219:AN219"/>
    <mergeCell ref="AO219:AP219"/>
    <mergeCell ref="Q220:R220"/>
    <mergeCell ref="S220:T220"/>
    <mergeCell ref="U220:V220"/>
    <mergeCell ref="T221:U221"/>
    <mergeCell ref="V221:W221"/>
    <mergeCell ref="X221:Y221"/>
    <mergeCell ref="AK221:AL221"/>
    <mergeCell ref="AM221:AN221"/>
    <mergeCell ref="AO221:AP221"/>
    <mergeCell ref="AA217:AB217"/>
    <mergeCell ref="AC217:AD217"/>
    <mergeCell ref="AE217:AF217"/>
    <mergeCell ref="Q218:R218"/>
    <mergeCell ref="S218:T218"/>
    <mergeCell ref="U218:V218"/>
    <mergeCell ref="T219:U219"/>
    <mergeCell ref="V219:W219"/>
    <mergeCell ref="X219:Y219"/>
    <mergeCell ref="N204:AT204"/>
    <mergeCell ref="N205:AT205"/>
    <mergeCell ref="K206:L206"/>
    <mergeCell ref="X206:AA206"/>
    <mergeCell ref="AH206:AN206"/>
    <mergeCell ref="N207:V207"/>
    <mergeCell ref="N208:AT208"/>
    <mergeCell ref="N209:AD209"/>
    <mergeCell ref="T216:U216"/>
    <mergeCell ref="V216:W216"/>
    <mergeCell ref="X216:Y216"/>
    <mergeCell ref="AK216:AL216"/>
    <mergeCell ref="AM216:AN216"/>
    <mergeCell ref="AO216:AP216"/>
    <mergeCell ref="N196:V196"/>
    <mergeCell ref="N197:AT197"/>
    <mergeCell ref="N198:AD198"/>
    <mergeCell ref="K200:L200"/>
    <mergeCell ref="X200:AC200"/>
    <mergeCell ref="AH200:AN200"/>
    <mergeCell ref="AH201:AN201"/>
    <mergeCell ref="AH202:AN202"/>
    <mergeCell ref="N203:AT203"/>
    <mergeCell ref="AH190:AN190"/>
    <mergeCell ref="AH191:AN191"/>
    <mergeCell ref="N192:AT192"/>
    <mergeCell ref="N193:AT193"/>
    <mergeCell ref="N194:AT194"/>
    <mergeCell ref="K195:L195"/>
    <mergeCell ref="X195:AA195"/>
    <mergeCell ref="AB195:AG195"/>
    <mergeCell ref="AH195:AN195"/>
    <mergeCell ref="K184:L184"/>
    <mergeCell ref="X184:AA184"/>
    <mergeCell ref="AB184:AG184"/>
    <mergeCell ref="AH184:AN184"/>
    <mergeCell ref="N185:V185"/>
    <mergeCell ref="N186:AT186"/>
    <mergeCell ref="N187:AD187"/>
    <mergeCell ref="K189:L189"/>
    <mergeCell ref="X189:AC189"/>
    <mergeCell ref="AD189:AG189"/>
    <mergeCell ref="AH189:AN189"/>
    <mergeCell ref="K178:L178"/>
    <mergeCell ref="X178:AC178"/>
    <mergeCell ref="AD178:AG178"/>
    <mergeCell ref="AH178:AN178"/>
    <mergeCell ref="AH179:AN179"/>
    <mergeCell ref="AH180:AN180"/>
    <mergeCell ref="N181:AT181"/>
    <mergeCell ref="N182:AT182"/>
    <mergeCell ref="N183:AT183"/>
    <mergeCell ref="AG161:AQ161"/>
    <mergeCell ref="P168:Q168"/>
    <mergeCell ref="R168:S168"/>
    <mergeCell ref="U168:V168"/>
    <mergeCell ref="X168:Y168"/>
    <mergeCell ref="P169:Q169"/>
    <mergeCell ref="R169:S169"/>
    <mergeCell ref="U169:V169"/>
    <mergeCell ref="X169:Y169"/>
    <mergeCell ref="X161:AE161"/>
    <mergeCell ref="A95:AT95"/>
    <mergeCell ref="Q158:R158"/>
    <mergeCell ref="T158:U158"/>
    <mergeCell ref="V158:W158"/>
    <mergeCell ref="Y158:Z158"/>
    <mergeCell ref="AB158:AC158"/>
    <mergeCell ref="AG158:AN158"/>
    <mergeCell ref="AG159:AQ159"/>
    <mergeCell ref="Q160:R160"/>
    <mergeCell ref="T160:U160"/>
    <mergeCell ref="V160:W160"/>
    <mergeCell ref="Y160:Z160"/>
    <mergeCell ref="AB160:AC160"/>
    <mergeCell ref="AG160:AN160"/>
    <mergeCell ref="X159:AE159"/>
    <mergeCell ref="B142:AU142"/>
    <mergeCell ref="P147:Q147"/>
    <mergeCell ref="X147:Y147"/>
    <mergeCell ref="M148:T148"/>
    <mergeCell ref="M149:T149"/>
    <mergeCell ref="C98:AT106"/>
    <mergeCell ref="C109:AT117"/>
    <mergeCell ref="C120:AT128"/>
    <mergeCell ref="C131:AT139"/>
    <mergeCell ref="N85:AT85"/>
    <mergeCell ref="N86:AT86"/>
    <mergeCell ref="N87:AT87"/>
    <mergeCell ref="N88:AT88"/>
    <mergeCell ref="N89:AT89"/>
    <mergeCell ref="W90:X90"/>
    <mergeCell ref="Y90:Z90"/>
    <mergeCell ref="AB90:AC90"/>
    <mergeCell ref="U91:AR91"/>
    <mergeCell ref="N71:AT71"/>
    <mergeCell ref="N72:AT72"/>
    <mergeCell ref="N73:AT73"/>
    <mergeCell ref="N74:AT74"/>
    <mergeCell ref="N80:AT80"/>
    <mergeCell ref="N81:AT81"/>
    <mergeCell ref="N82:AT82"/>
    <mergeCell ref="N83:AT83"/>
    <mergeCell ref="N84:AT84"/>
    <mergeCell ref="N64:AT64"/>
    <mergeCell ref="N65:AT65"/>
    <mergeCell ref="N66:AT66"/>
    <mergeCell ref="N67:AT67"/>
    <mergeCell ref="N68:AT68"/>
    <mergeCell ref="Q69:R69"/>
    <mergeCell ref="S69:T69"/>
    <mergeCell ref="V69:W69"/>
    <mergeCell ref="N70:AT70"/>
    <mergeCell ref="B6:AU6"/>
    <mergeCell ref="B7:AU7"/>
    <mergeCell ref="B9:AU9"/>
    <mergeCell ref="C14:N14"/>
    <mergeCell ref="AJ16:AK16"/>
    <mergeCell ref="AM16:AN16"/>
    <mergeCell ref="AP16:AQ16"/>
    <mergeCell ref="AE18:AQ18"/>
    <mergeCell ref="AE19:AQ19"/>
    <mergeCell ref="N53:AT53"/>
    <mergeCell ref="N54:AT54"/>
    <mergeCell ref="N55:AT55"/>
    <mergeCell ref="N56:AT56"/>
    <mergeCell ref="AE22:AQ22"/>
    <mergeCell ref="N31:AT31"/>
    <mergeCell ref="N32:AT32"/>
    <mergeCell ref="N33:V33"/>
    <mergeCell ref="N34:AT34"/>
    <mergeCell ref="N42:AT42"/>
    <mergeCell ref="N43:AT43"/>
    <mergeCell ref="N44:V44"/>
    <mergeCell ref="N45:AT45"/>
  </mergeCells>
  <phoneticPr fontId="3"/>
  <dataValidations count="6">
    <dataValidation imeMode="hiragana" allowBlank="1" showInputMessage="1" showErrorMessage="1" sqref="A6 BA63 AG63" xr:uid="{00000000-0002-0000-0800-000000000000}"/>
    <dataValidation imeMode="hiragana" allowBlank="1" showInputMessage="1" showErrorMessage="1" promptTitle="改善予定がない場合は、必ずその理由を記入してください。" prompt="所有者または管理者に確認した上で、記入してください。" sqref="U91:AR91" xr:uid="{00000000-0002-0000-0800-000001000000}"/>
    <dataValidation imeMode="hiragana" allowBlank="1" showInputMessage="1" showErrorMessage="1" promptTitle="不具合がある場合（改善済を含む）は、記入してください。" prompt="報告書（第三面）の「不具合の概要」欄に記入した全ての項目を、選択してください。_x000a_" sqref="N88:AT89" xr:uid="{00000000-0002-0000-0800-000002000000}"/>
    <dataValidation imeMode="hiragana" allowBlank="1" showInputMessage="1" showErrorMessage="1" promptTitle="不具合がある場合（改善済を含む）は、記入してください。" prompt="報告書（第三面）の「不具合の概要」欄に記入した全ての事項を記入してください。_x000a_" sqref="N80:AT80" xr:uid="{00000000-0002-0000-0800-000003000000}"/>
    <dataValidation type="list" allowBlank="1" showInputMessage="1" showErrorMessage="1" promptTitle="不具合がある場合（改善済を含む）は、記入してください。" prompt="報告書（第三面）の「不具合の概要」欄に記入した全ての項目を、選択してください。_x000a_" sqref="N81:AT87" xr:uid="{00000000-0002-0000-0800-000004000000}">
      <formula1>#REF!</formula1>
    </dataValidation>
    <dataValidation imeMode="fullAlpha" allowBlank="1" showInputMessage="1" showErrorMessage="1" sqref="AG158" xr:uid="{00DFA886-FCA9-4AC5-A27B-7DC8768CCC8A}"/>
  </dataValidations>
  <pageMargins left="0.59055118110236227" right="0.11811023622047245" top="0.9055118110236221" bottom="0.39370078740157483" header="0.51181102362204722" footer="0.51181102362204722"/>
  <pageSetup paperSize="9" scale="92" orientation="portrait" blackAndWhite="1" horizontalDpi="300" verticalDpi="300" r:id="rId1"/>
  <headerFooter alignWithMargins="0">
    <oddHeader>&amp;R&amp;P / &amp;N ページ</oddHeader>
  </headerFooter>
  <rowBreaks count="4" manualBreakCount="4">
    <brk id="93" max="16383" man="1"/>
    <brk id="141" max="16383" man="1"/>
    <brk id="229" max="46" man="1"/>
    <brk id="387" max="46" man="1"/>
  </rowBreaks>
  <colBreaks count="1" manualBreakCount="1">
    <brk id="51" max="476"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dimension ref="A1:K98"/>
  <sheetViews>
    <sheetView showGridLines="0" view="pageBreakPreview" zoomScaleNormal="100" zoomScaleSheetLayoutView="100" workbookViewId="0">
      <pane ySplit="1" topLeftCell="A2" activePane="bottomLeft" state="frozen"/>
      <selection pane="bottomLeft"/>
    </sheetView>
  </sheetViews>
  <sheetFormatPr defaultColWidth="9" defaultRowHeight="12" x14ac:dyDescent="0.15"/>
  <cols>
    <col min="1" max="1" width="4.125" style="1392" customWidth="1"/>
    <col min="2" max="2" width="8.625" style="1392" customWidth="1"/>
    <col min="3" max="3" width="14.125" style="1392" customWidth="1"/>
    <col min="4" max="4" width="30.625" style="1392" customWidth="1"/>
    <col min="5" max="5" width="15.625" style="1392" customWidth="1"/>
    <col min="6" max="7" width="6.125" style="1392" customWidth="1"/>
    <col min="8" max="9" width="6.625" style="1392" customWidth="1"/>
    <col min="10" max="16384" width="9" style="1392"/>
  </cols>
  <sheetData>
    <row r="1" spans="1:11" ht="13.5" x14ac:dyDescent="0.15">
      <c r="A1" s="1391" t="s">
        <v>1037</v>
      </c>
      <c r="E1" s="1393"/>
      <c r="F1" s="1394" t="str">
        <f>'＜入力不要＞報告書'!$AN$5</f>
        <v>Kyoto City(R7.7)　Ver121</v>
      </c>
      <c r="H1" s="1395" t="str">
        <f>'＜入力不要＞報告書'!$AN$3 &amp; '＜入力不要＞報告書'!$AO$3</f>
        <v/>
      </c>
      <c r="I1" s="1396" t="str">
        <f>'＜入力不要＞報告書'!$AP$3</f>
        <v/>
      </c>
      <c r="K1" s="1641" t="str">
        <f>HYPERLINK("#目次!$F$26:$F$44","目次、シート一覧へ")</f>
        <v>目次、シート一覧へ</v>
      </c>
    </row>
    <row r="2" spans="1:11" ht="13.5" x14ac:dyDescent="0.15">
      <c r="A2" s="3872" t="s">
        <v>1036</v>
      </c>
      <c r="B2" s="3872"/>
      <c r="C2" s="3872"/>
      <c r="D2" s="3872"/>
      <c r="E2" s="3872"/>
      <c r="F2" s="3872"/>
      <c r="G2" s="3872"/>
      <c r="H2" s="3872"/>
      <c r="I2" s="3872"/>
    </row>
    <row r="3" spans="1:11" x14ac:dyDescent="0.15">
      <c r="A3" s="3873" t="s">
        <v>1035</v>
      </c>
      <c r="B3" s="3874"/>
      <c r="C3" s="3874"/>
      <c r="D3" s="3874"/>
      <c r="E3" s="3874"/>
      <c r="F3" s="3874"/>
      <c r="G3" s="3874"/>
      <c r="H3" s="3874"/>
      <c r="I3" s="3874"/>
    </row>
    <row r="4" spans="1:11" ht="11.25" customHeight="1" thickBot="1" x14ac:dyDescent="0.2">
      <c r="B4" s="1397"/>
      <c r="C4" s="1397"/>
      <c r="D4" s="1397"/>
      <c r="E4" s="1397"/>
      <c r="F4" s="1397"/>
      <c r="G4" s="1397"/>
      <c r="H4" s="1397"/>
    </row>
    <row r="5" spans="1:11" ht="11.25" customHeight="1" x14ac:dyDescent="0.15">
      <c r="A5" s="3875" t="s">
        <v>1034</v>
      </c>
      <c r="B5" s="3876"/>
      <c r="C5" s="1398"/>
      <c r="D5" s="3881" t="s">
        <v>1033</v>
      </c>
      <c r="E5" s="3882"/>
      <c r="F5" s="3882"/>
      <c r="G5" s="3883"/>
      <c r="H5" s="3884" t="s">
        <v>1032</v>
      </c>
      <c r="I5" s="3885"/>
    </row>
    <row r="6" spans="1:11" ht="11.25" customHeight="1" x14ac:dyDescent="0.15">
      <c r="A6" s="3877"/>
      <c r="B6" s="3878"/>
      <c r="C6" s="1399" t="s">
        <v>1031</v>
      </c>
      <c r="D6" s="3886" t="str">
        <f>'1_入力シート【基本情報】'!$DS$102</f>
        <v/>
      </c>
      <c r="E6" s="3887"/>
      <c r="F6" s="3887"/>
      <c r="G6" s="3888"/>
      <c r="H6" s="3889">
        <v>1</v>
      </c>
      <c r="I6" s="3890"/>
    </row>
    <row r="7" spans="1:11" ht="11.25" customHeight="1" x14ac:dyDescent="0.15">
      <c r="A7" s="3877"/>
      <c r="B7" s="3878"/>
      <c r="C7" s="3891" t="s">
        <v>1030</v>
      </c>
      <c r="D7" s="3886" t="str">
        <f>'1_入力シート【基本情報】'!$DS$116</f>
        <v/>
      </c>
      <c r="E7" s="3887"/>
      <c r="F7" s="3887"/>
      <c r="G7" s="3888"/>
      <c r="H7" s="3889">
        <v>2</v>
      </c>
      <c r="I7" s="3890"/>
    </row>
    <row r="8" spans="1:11" ht="11.25" customHeight="1" thickBot="1" x14ac:dyDescent="0.2">
      <c r="A8" s="3879"/>
      <c r="B8" s="3880"/>
      <c r="C8" s="3892"/>
      <c r="D8" s="3853" t="str">
        <f>'1_入力シート【基本情報】'!$DS$130</f>
        <v/>
      </c>
      <c r="E8" s="3854"/>
      <c r="F8" s="3854"/>
      <c r="G8" s="3855"/>
      <c r="H8" s="3893">
        <v>3</v>
      </c>
      <c r="I8" s="3894"/>
    </row>
    <row r="9" spans="1:11" ht="11.25" customHeight="1" thickBot="1" x14ac:dyDescent="0.2">
      <c r="B9" s="1397"/>
      <c r="C9" s="1397"/>
      <c r="D9" s="1397"/>
      <c r="E9" s="1397"/>
      <c r="F9" s="1397"/>
      <c r="G9" s="1397"/>
      <c r="H9" s="1397"/>
    </row>
    <row r="10" spans="1:11" s="1474" customFormat="1" ht="12" customHeight="1" x14ac:dyDescent="0.15">
      <c r="A10" s="3833" t="s">
        <v>157</v>
      </c>
      <c r="B10" s="3836" t="s">
        <v>1029</v>
      </c>
      <c r="C10" s="3837"/>
      <c r="D10" s="3837"/>
      <c r="E10" s="3838"/>
      <c r="F10" s="3845" t="s">
        <v>1028</v>
      </c>
      <c r="G10" s="3846"/>
      <c r="H10" s="3847"/>
      <c r="I10" s="3848" t="s">
        <v>1027</v>
      </c>
    </row>
    <row r="11" spans="1:11" s="1474" customFormat="1" ht="12" customHeight="1" x14ac:dyDescent="0.15">
      <c r="A11" s="3834"/>
      <c r="B11" s="3839"/>
      <c r="C11" s="3840"/>
      <c r="D11" s="3840"/>
      <c r="E11" s="3841"/>
      <c r="F11" s="3851" t="s">
        <v>1026</v>
      </c>
      <c r="G11" s="1566" t="s">
        <v>1025</v>
      </c>
      <c r="H11" s="1567"/>
      <c r="I11" s="3849"/>
    </row>
    <row r="12" spans="1:11" s="1474" customFormat="1" ht="21" customHeight="1" thickBot="1" x14ac:dyDescent="0.2">
      <c r="A12" s="3835"/>
      <c r="B12" s="3842"/>
      <c r="C12" s="3843"/>
      <c r="D12" s="3843"/>
      <c r="E12" s="3844"/>
      <c r="F12" s="3852"/>
      <c r="G12" s="1400"/>
      <c r="H12" s="1401" t="s">
        <v>1024</v>
      </c>
      <c r="I12" s="3850"/>
    </row>
    <row r="13" spans="1:11" s="1474" customFormat="1" ht="12" customHeight="1" x14ac:dyDescent="0.15">
      <c r="A13" s="1402">
        <v>1</v>
      </c>
      <c r="B13" s="3861" t="s">
        <v>279</v>
      </c>
      <c r="C13" s="3862"/>
      <c r="D13" s="3863"/>
      <c r="E13" s="3863"/>
      <c r="F13" s="3863"/>
      <c r="G13" s="3863"/>
      <c r="H13" s="3863"/>
      <c r="I13" s="3864"/>
    </row>
    <row r="14" spans="1:11" s="1474" customFormat="1" ht="22.5" customHeight="1" x14ac:dyDescent="0.15">
      <c r="A14" s="1403" t="s">
        <v>973</v>
      </c>
      <c r="B14" s="3865" t="s">
        <v>639</v>
      </c>
      <c r="C14" s="3865" t="s">
        <v>1023</v>
      </c>
      <c r="D14" s="3858" t="s">
        <v>6486</v>
      </c>
      <c r="E14" s="3868"/>
      <c r="F14" s="1404" t="str">
        <f>'2_入力シート【検査結果表】 換気設備'!$GH$17</f>
        <v/>
      </c>
      <c r="G14" s="1404" t="str">
        <f>'2_入力シート【検査結果表】 換気設備'!GI17</f>
        <v/>
      </c>
      <c r="H14" s="1405" t="str">
        <f>'2_入力シート【検査結果表】 換気設備'!$GJ$17</f>
        <v/>
      </c>
      <c r="I14" s="1406">
        <f>'2_入力シート【検査結果表】 換気設備'!$GK$17</f>
        <v>0</v>
      </c>
    </row>
    <row r="15" spans="1:11" s="1474" customFormat="1" ht="11.25" customHeight="1" x14ac:dyDescent="0.15">
      <c r="A15" s="1403" t="s">
        <v>970</v>
      </c>
      <c r="B15" s="3866"/>
      <c r="C15" s="3896"/>
      <c r="D15" s="3858" t="s">
        <v>6483</v>
      </c>
      <c r="E15" s="3868"/>
      <c r="F15" s="1404" t="str">
        <f>'2_入力シート【検査結果表】 換気設備'!GH18</f>
        <v/>
      </c>
      <c r="G15" s="1404" t="str">
        <f>'2_入力シート【検査結果表】 換気設備'!GI18</f>
        <v/>
      </c>
      <c r="H15" s="1405" t="str">
        <f>'2_入力シート【検査結果表】 換気設備'!GJ18</f>
        <v/>
      </c>
      <c r="I15" s="1406">
        <f>'2_入力シート【検査結果表】 換気設備'!GK18</f>
        <v>0</v>
      </c>
    </row>
    <row r="16" spans="1:11" s="1474" customFormat="1" ht="11.25" customHeight="1" x14ac:dyDescent="0.15">
      <c r="A16" s="1403" t="s">
        <v>968</v>
      </c>
      <c r="B16" s="3866"/>
      <c r="C16" s="3896"/>
      <c r="D16" s="3856" t="s">
        <v>1022</v>
      </c>
      <c r="E16" s="3857"/>
      <c r="F16" s="1404" t="str">
        <f>'2_入力シート【検査結果表】 換気設備'!GH19</f>
        <v/>
      </c>
      <c r="G16" s="1404" t="str">
        <f>'2_入力シート【検査結果表】 換気設備'!GI19</f>
        <v/>
      </c>
      <c r="H16" s="1405" t="str">
        <f>'2_入力シート【検査結果表】 換気設備'!GJ19</f>
        <v/>
      </c>
      <c r="I16" s="1406">
        <f>'2_入力シート【検査結果表】 換気設備'!GK19</f>
        <v>0</v>
      </c>
    </row>
    <row r="17" spans="1:9" s="1474" customFormat="1" ht="11.25" customHeight="1" x14ac:dyDescent="0.15">
      <c r="A17" s="1403" t="s">
        <v>966</v>
      </c>
      <c r="B17" s="3866"/>
      <c r="C17" s="3896"/>
      <c r="D17" s="3856" t="s">
        <v>1021</v>
      </c>
      <c r="E17" s="3857"/>
      <c r="F17" s="1404" t="str">
        <f>'2_入力シート【検査結果表】 換気設備'!GH20</f>
        <v/>
      </c>
      <c r="G17" s="1404" t="str">
        <f>'2_入力シート【検査結果表】 換気設備'!GI20</f>
        <v/>
      </c>
      <c r="H17" s="1405" t="str">
        <f>'2_入力シート【検査結果表】 換気設備'!GJ20</f>
        <v/>
      </c>
      <c r="I17" s="1406">
        <f>'2_入力シート【検査結果表】 換気設備'!GK20</f>
        <v>0</v>
      </c>
    </row>
    <row r="18" spans="1:9" s="1474" customFormat="1" ht="11.25" customHeight="1" x14ac:dyDescent="0.15">
      <c r="A18" s="1403" t="s">
        <v>964</v>
      </c>
      <c r="B18" s="3866"/>
      <c r="C18" s="3896"/>
      <c r="D18" s="3856" t="s">
        <v>1020</v>
      </c>
      <c r="E18" s="3857"/>
      <c r="F18" s="1404" t="str">
        <f>'2_入力シート【検査結果表】 換気設備'!GH21</f>
        <v/>
      </c>
      <c r="G18" s="1404" t="str">
        <f>'2_入力シート【検査結果表】 換気設備'!GI21</f>
        <v/>
      </c>
      <c r="H18" s="1405" t="str">
        <f>'2_入力シート【検査結果表】 換気設備'!GJ21</f>
        <v/>
      </c>
      <c r="I18" s="1406">
        <f>'2_入力シート【検査結果表】 換気設備'!GK21</f>
        <v>0</v>
      </c>
    </row>
    <row r="19" spans="1:9" s="1474" customFormat="1" ht="11.25" customHeight="1" x14ac:dyDescent="0.15">
      <c r="A19" s="1403" t="s">
        <v>962</v>
      </c>
      <c r="B19" s="3866"/>
      <c r="C19" s="3896"/>
      <c r="D19" s="3856" t="s">
        <v>1019</v>
      </c>
      <c r="E19" s="3857"/>
      <c r="F19" s="1404" t="str">
        <f>'2_入力シート【検査結果表】 換気設備'!GH22</f>
        <v/>
      </c>
      <c r="G19" s="1404" t="str">
        <f>'2_入力シート【検査結果表】 換気設備'!GI22</f>
        <v/>
      </c>
      <c r="H19" s="1405" t="str">
        <f>'2_入力シート【検査結果表】 換気設備'!GJ22</f>
        <v/>
      </c>
      <c r="I19" s="1406">
        <f>'2_入力シート【検査結果表】 換気設備'!GK22</f>
        <v>0</v>
      </c>
    </row>
    <row r="20" spans="1:9" s="1474" customFormat="1" ht="11.25" customHeight="1" x14ac:dyDescent="0.15">
      <c r="A20" s="1403" t="s">
        <v>960</v>
      </c>
      <c r="B20" s="3866"/>
      <c r="C20" s="3896"/>
      <c r="D20" s="3856" t="s">
        <v>181</v>
      </c>
      <c r="E20" s="3857"/>
      <c r="F20" s="1404" t="str">
        <f>'2_入力シート【検査結果表】 換気設備'!GH23</f>
        <v/>
      </c>
      <c r="G20" s="1404" t="str">
        <f>'2_入力シート【検査結果表】 換気設備'!GI23</f>
        <v/>
      </c>
      <c r="H20" s="1405" t="str">
        <f>'2_入力シート【検査結果表】 換気設備'!GJ23</f>
        <v/>
      </c>
      <c r="I20" s="1406">
        <f>'2_入力シート【検査結果表】 換気設備'!GK23</f>
        <v>0</v>
      </c>
    </row>
    <row r="21" spans="1:9" s="1474" customFormat="1" ht="11.25" customHeight="1" x14ac:dyDescent="0.15">
      <c r="A21" s="1407" t="s">
        <v>959</v>
      </c>
      <c r="B21" s="3866"/>
      <c r="C21" s="3896"/>
      <c r="D21" s="3856" t="s">
        <v>1018</v>
      </c>
      <c r="E21" s="3857"/>
      <c r="F21" s="1404" t="str">
        <f>'2_入力シート【検査結果表】 換気設備'!GH24</f>
        <v/>
      </c>
      <c r="G21" s="1404" t="str">
        <f>'2_入力シート【検査結果表】 換気設備'!GI24</f>
        <v/>
      </c>
      <c r="H21" s="1405" t="str">
        <f>'2_入力シート【検査結果表】 換気設備'!GJ24</f>
        <v/>
      </c>
      <c r="I21" s="1406">
        <f>'2_入力シート【検査結果表】 換気設備'!GK24</f>
        <v>0</v>
      </c>
    </row>
    <row r="22" spans="1:9" s="1474" customFormat="1" ht="11.25" customHeight="1" x14ac:dyDescent="0.15">
      <c r="A22" s="1403" t="s">
        <v>1049</v>
      </c>
      <c r="B22" s="3866"/>
      <c r="C22" s="3897"/>
      <c r="D22" s="3856" t="s">
        <v>6404</v>
      </c>
      <c r="E22" s="3857"/>
      <c r="F22" s="1404" t="str">
        <f>'2_入力シート【検査結果表】 換気設備'!GH25</f>
        <v/>
      </c>
      <c r="G22" s="1404" t="str">
        <f>'2_入力シート【検査結果表】 換気設備'!GI25</f>
        <v/>
      </c>
      <c r="H22" s="1405" t="str">
        <f>'2_入力シート【検査結果表】 換気設備'!GJ25</f>
        <v/>
      </c>
      <c r="I22" s="1406">
        <f>'2_入力シート【検査結果表】 換気設備'!GK25</f>
        <v>0</v>
      </c>
    </row>
    <row r="23" spans="1:9" s="1474" customFormat="1" ht="11.25" customHeight="1" x14ac:dyDescent="0.15">
      <c r="A23" s="1403" t="s">
        <v>1015</v>
      </c>
      <c r="B23" s="3866"/>
      <c r="C23" s="3895" t="s">
        <v>1017</v>
      </c>
      <c r="D23" s="3856" t="s">
        <v>1016</v>
      </c>
      <c r="E23" s="3857"/>
      <c r="F23" s="1404" t="str">
        <f>'2_入力シート【検査結果表】 換気設備'!GH26</f>
        <v/>
      </c>
      <c r="G23" s="1404" t="str">
        <f>'2_入力シート【検査結果表】 換気設備'!GI26</f>
        <v/>
      </c>
      <c r="H23" s="1405" t="str">
        <f>'2_入力シート【検査結果表】 換気設備'!GJ26</f>
        <v/>
      </c>
      <c r="I23" s="1406">
        <f>'2_入力シート【検査結果表】 換気設備'!GK26</f>
        <v>0</v>
      </c>
    </row>
    <row r="24" spans="1:9" s="1474" customFormat="1" ht="22.5" customHeight="1" x14ac:dyDescent="0.15">
      <c r="A24" s="1403" t="s">
        <v>1013</v>
      </c>
      <c r="B24" s="3867"/>
      <c r="C24" s="3895"/>
      <c r="D24" s="3858" t="s">
        <v>1014</v>
      </c>
      <c r="E24" s="3868"/>
      <c r="F24" s="1404" t="str">
        <f>'2_入力シート【検査結果表】 換気設備'!GH27</f>
        <v/>
      </c>
      <c r="G24" s="1404" t="str">
        <f>'2_入力シート【検査結果表】 換気設備'!GI27</f>
        <v/>
      </c>
      <c r="H24" s="1405" t="str">
        <f>'2_入力シート【検査結果表】 換気設備'!GJ27</f>
        <v/>
      </c>
      <c r="I24" s="1406">
        <f>'2_入力シート【検査結果表】 換気設備'!GK27</f>
        <v>0</v>
      </c>
    </row>
    <row r="25" spans="1:9" s="1474" customFormat="1" ht="11.25" customHeight="1" x14ac:dyDescent="0.15">
      <c r="A25" s="1403" t="s">
        <v>1009</v>
      </c>
      <c r="B25" s="3866" t="s">
        <v>1012</v>
      </c>
      <c r="C25" s="3895" t="s">
        <v>1011</v>
      </c>
      <c r="D25" s="3856" t="s">
        <v>1010</v>
      </c>
      <c r="E25" s="3857"/>
      <c r="F25" s="1404" t="str">
        <f>'2_入力シート【検査結果表】 換気設備'!GH28</f>
        <v/>
      </c>
      <c r="G25" s="1404" t="str">
        <f>'2_入力シート【検査結果表】 換気設備'!GI28</f>
        <v/>
      </c>
      <c r="H25" s="1405" t="str">
        <f>'2_入力シート【検査結果表】 換気設備'!GJ28</f>
        <v/>
      </c>
      <c r="I25" s="1406">
        <f>'2_入力シート【検査結果表】 換気設備'!GK28</f>
        <v>0</v>
      </c>
    </row>
    <row r="26" spans="1:9" s="1474" customFormat="1" ht="11.25" customHeight="1" x14ac:dyDescent="0.15">
      <c r="A26" s="1403" t="s">
        <v>1007</v>
      </c>
      <c r="B26" s="3866"/>
      <c r="C26" s="3895"/>
      <c r="D26" s="3856" t="s">
        <v>1008</v>
      </c>
      <c r="E26" s="3857"/>
      <c r="F26" s="1404" t="str">
        <f>'2_入力シート【検査結果表】 換気設備'!GH29</f>
        <v/>
      </c>
      <c r="G26" s="1404" t="str">
        <f>'2_入力シート【検査結果表】 換気設備'!GI29</f>
        <v/>
      </c>
      <c r="H26" s="1405" t="str">
        <f>'2_入力シート【検査結果表】 換気設備'!GJ29</f>
        <v/>
      </c>
      <c r="I26" s="1406">
        <f>'2_入力シート【検査結果表】 換気設備'!GK29</f>
        <v>0</v>
      </c>
    </row>
    <row r="27" spans="1:9" s="1474" customFormat="1" ht="11.25" customHeight="1" x14ac:dyDescent="0.15">
      <c r="A27" s="1403" t="s">
        <v>1005</v>
      </c>
      <c r="B27" s="3866"/>
      <c r="C27" s="3895"/>
      <c r="D27" s="3856" t="s">
        <v>1006</v>
      </c>
      <c r="E27" s="3857"/>
      <c r="F27" s="1404" t="str">
        <f>'2_入力シート【検査結果表】 換気設備'!GH30</f>
        <v/>
      </c>
      <c r="G27" s="1404" t="str">
        <f>'2_入力シート【検査結果表】 換気設備'!GI30</f>
        <v/>
      </c>
      <c r="H27" s="1405" t="str">
        <f>'2_入力シート【検査結果表】 換気設備'!GJ30</f>
        <v/>
      </c>
      <c r="I27" s="1406">
        <f>'2_入力シート【検査結果表】 換気設備'!GK30</f>
        <v>0</v>
      </c>
    </row>
    <row r="28" spans="1:9" s="1474" customFormat="1" ht="11.25" customHeight="1" x14ac:dyDescent="0.15">
      <c r="A28" s="1403" t="s">
        <v>1003</v>
      </c>
      <c r="B28" s="3866"/>
      <c r="C28" s="3895"/>
      <c r="D28" s="3856" t="s">
        <v>1004</v>
      </c>
      <c r="E28" s="3857"/>
      <c r="F28" s="1404" t="str">
        <f>'2_入力シート【検査結果表】 換気設備'!GH31</f>
        <v/>
      </c>
      <c r="G28" s="1404" t="str">
        <f>'2_入力シート【検査結果表】 換気設備'!GI31</f>
        <v/>
      </c>
      <c r="H28" s="1405" t="str">
        <f>'2_入力シート【検査結果表】 換気設備'!GJ31</f>
        <v/>
      </c>
      <c r="I28" s="1406">
        <f>'2_入力シート【検査結果表】 換気設備'!GK31</f>
        <v>0</v>
      </c>
    </row>
    <row r="29" spans="1:9" s="1474" customFormat="1" ht="11.25" customHeight="1" x14ac:dyDescent="0.15">
      <c r="A29" s="1407" t="s">
        <v>1002</v>
      </c>
      <c r="B29" s="3866"/>
      <c r="C29" s="3895"/>
      <c r="D29" s="3856" t="s">
        <v>249</v>
      </c>
      <c r="E29" s="3857"/>
      <c r="F29" s="1404" t="str">
        <f>'2_入力シート【検査結果表】 換気設備'!GH32</f>
        <v/>
      </c>
      <c r="G29" s="1404" t="str">
        <f>'2_入力シート【検査結果表】 換気設備'!GI32</f>
        <v/>
      </c>
      <c r="H29" s="1405" t="str">
        <f>'2_入力シート【検査結果表】 換気設備'!GJ32</f>
        <v/>
      </c>
      <c r="I29" s="1406">
        <f>'2_入力シート【検査結果表】 換気設備'!GK32</f>
        <v>0</v>
      </c>
    </row>
    <row r="30" spans="1:9" s="1474" customFormat="1" ht="11.25" customHeight="1" x14ac:dyDescent="0.15">
      <c r="A30" s="1403" t="s">
        <v>1000</v>
      </c>
      <c r="B30" s="3866"/>
      <c r="C30" s="3895" t="s">
        <v>1001</v>
      </c>
      <c r="D30" s="3858" t="s">
        <v>247</v>
      </c>
      <c r="E30" s="3868"/>
      <c r="F30" s="1404" t="str">
        <f>'2_入力シート【検査結果表】 換気設備'!GH33</f>
        <v/>
      </c>
      <c r="G30" s="1404" t="str">
        <f>'2_入力シート【検査結果表】 換気設備'!GI33</f>
        <v/>
      </c>
      <c r="H30" s="1405" t="str">
        <f>'2_入力シート【検査結果表】 換気設備'!GJ33</f>
        <v/>
      </c>
      <c r="I30" s="1406">
        <f>'2_入力シート【検査結果表】 換気設備'!GK33</f>
        <v>0</v>
      </c>
    </row>
    <row r="31" spans="1:9" s="1474" customFormat="1" ht="11.25" customHeight="1" x14ac:dyDescent="0.15">
      <c r="A31" s="1403" t="s">
        <v>999</v>
      </c>
      <c r="B31" s="3866"/>
      <c r="C31" s="3895"/>
      <c r="D31" s="3858" t="s">
        <v>243</v>
      </c>
      <c r="E31" s="3868"/>
      <c r="F31" s="1404" t="str">
        <f>'2_入力シート【検査結果表】 換気設備'!GH34</f>
        <v/>
      </c>
      <c r="G31" s="1404" t="str">
        <f>'2_入力シート【検査結果表】 換気設備'!GI34</f>
        <v/>
      </c>
      <c r="H31" s="1405" t="str">
        <f>'2_入力シート【検査結果表】 換気設備'!GJ34</f>
        <v/>
      </c>
      <c r="I31" s="1406">
        <f>'2_入力シート【検査結果表】 換気設備'!GK34</f>
        <v>0</v>
      </c>
    </row>
    <row r="32" spans="1:9" s="1474" customFormat="1" ht="11.25" customHeight="1" x14ac:dyDescent="0.15">
      <c r="A32" s="1403" t="s">
        <v>998</v>
      </c>
      <c r="B32" s="3866"/>
      <c r="C32" s="3895"/>
      <c r="D32" s="3858" t="s">
        <v>239</v>
      </c>
      <c r="E32" s="3868"/>
      <c r="F32" s="1404" t="str">
        <f>'2_入力シート【検査結果表】 換気設備'!GH35</f>
        <v/>
      </c>
      <c r="G32" s="1404" t="str">
        <f>'2_入力シート【検査結果表】 換気設備'!GI35</f>
        <v/>
      </c>
      <c r="H32" s="1405" t="str">
        <f>'2_入力シート【検査結果表】 換気設備'!GJ35</f>
        <v/>
      </c>
      <c r="I32" s="1406">
        <f>'2_入力シート【検査結果表】 換気設備'!GK35</f>
        <v>0</v>
      </c>
    </row>
    <row r="33" spans="1:9" s="1474" customFormat="1" ht="11.25" customHeight="1" x14ac:dyDescent="0.15">
      <c r="A33" s="1403" t="s">
        <v>996</v>
      </c>
      <c r="B33" s="3866"/>
      <c r="C33" s="3895"/>
      <c r="D33" s="3858" t="s">
        <v>997</v>
      </c>
      <c r="E33" s="3868"/>
      <c r="F33" s="1404" t="str">
        <f>'2_入力シート【検査結果表】 換気設備'!GH36</f>
        <v/>
      </c>
      <c r="G33" s="1404" t="str">
        <f>'2_入力シート【検査結果表】 換気設備'!GI36</f>
        <v/>
      </c>
      <c r="H33" s="1405" t="str">
        <f>'2_入力シート【検査結果表】 換気設備'!GJ36</f>
        <v/>
      </c>
      <c r="I33" s="1406">
        <f>'2_入力シート【検査結果表】 換気設備'!GK36</f>
        <v>0</v>
      </c>
    </row>
    <row r="34" spans="1:9" s="1474" customFormat="1" ht="11.25" customHeight="1" x14ac:dyDescent="0.15">
      <c r="A34" s="1403" t="s">
        <v>1048</v>
      </c>
      <c r="B34" s="3866"/>
      <c r="C34" s="3895"/>
      <c r="D34" s="3858" t="s">
        <v>995</v>
      </c>
      <c r="E34" s="3868"/>
      <c r="F34" s="1404" t="str">
        <f>'2_入力シート【検査結果表】 換気設備'!GH37</f>
        <v/>
      </c>
      <c r="G34" s="1404" t="str">
        <f>'2_入力シート【検査結果表】 換気設備'!GI37</f>
        <v/>
      </c>
      <c r="H34" s="1405" t="str">
        <f>'2_入力シート【検査結果表】 換気設備'!GJ37</f>
        <v/>
      </c>
      <c r="I34" s="1406">
        <f>'2_入力シート【検査結果表】 換気設備'!GK37</f>
        <v>0</v>
      </c>
    </row>
    <row r="35" spans="1:9" s="1474" customFormat="1" ht="11.25" customHeight="1" thickBot="1" x14ac:dyDescent="0.2">
      <c r="A35" s="1403" t="s">
        <v>1047</v>
      </c>
      <c r="B35" s="3866"/>
      <c r="C35" s="3895"/>
      <c r="D35" s="3858" t="s">
        <v>993</v>
      </c>
      <c r="E35" s="3868"/>
      <c r="F35" s="1404" t="str">
        <f>'2_入力シート【検査結果表】 換気設備'!GH38</f>
        <v/>
      </c>
      <c r="G35" s="1404" t="str">
        <f>'2_入力シート【検査結果表】 換気設備'!GI38</f>
        <v/>
      </c>
      <c r="H35" s="1405" t="str">
        <f>'2_入力シート【検査結果表】 換気設備'!GJ38</f>
        <v/>
      </c>
      <c r="I35" s="1406">
        <f>'2_入力シート【検査結果表】 換気設備'!GK38</f>
        <v>0</v>
      </c>
    </row>
    <row r="36" spans="1:9" s="1474" customFormat="1" ht="11.25" customHeight="1" x14ac:dyDescent="0.15">
      <c r="A36" s="1402">
        <v>2</v>
      </c>
      <c r="B36" s="3869" t="s">
        <v>226</v>
      </c>
      <c r="C36" s="3870"/>
      <c r="D36" s="3870"/>
      <c r="E36" s="3870"/>
      <c r="F36" s="3870"/>
      <c r="G36" s="3870"/>
      <c r="H36" s="3870"/>
      <c r="I36" s="3871"/>
    </row>
    <row r="37" spans="1:9" s="1474" customFormat="1" ht="11.25" customHeight="1" x14ac:dyDescent="0.15">
      <c r="A37" s="1403" t="s">
        <v>973</v>
      </c>
      <c r="B37" s="3865" t="s">
        <v>992</v>
      </c>
      <c r="C37" s="3858" t="s">
        <v>991</v>
      </c>
      <c r="D37" s="3859"/>
      <c r="E37" s="3860"/>
      <c r="F37" s="1404" t="str">
        <f>'2_入力シート【検査結果表】 換気設備'!GH43</f>
        <v/>
      </c>
      <c r="G37" s="1404" t="str">
        <f>'2_入力シート【検査結果表】 換気設備'!GI43</f>
        <v/>
      </c>
      <c r="H37" s="1405" t="str">
        <f>'2_入力シート【検査結果表】 換気設備'!GJ43</f>
        <v/>
      </c>
      <c r="I37" s="1406">
        <f>'2_入力シート【検査結果表】 換気設備'!GK43</f>
        <v>0</v>
      </c>
    </row>
    <row r="38" spans="1:9" s="1474" customFormat="1" ht="11.25" customHeight="1" x14ac:dyDescent="0.15">
      <c r="A38" s="1403" t="s">
        <v>970</v>
      </c>
      <c r="B38" s="3896"/>
      <c r="C38" s="3858" t="s">
        <v>990</v>
      </c>
      <c r="D38" s="3859"/>
      <c r="E38" s="3860"/>
      <c r="F38" s="1404" t="str">
        <f>'2_入力シート【検査結果表】 換気設備'!GH44</f>
        <v/>
      </c>
      <c r="G38" s="1404" t="str">
        <f>'2_入力シート【検査結果表】 換気設備'!GI44</f>
        <v/>
      </c>
      <c r="H38" s="1405" t="str">
        <f>'2_入力シート【検査結果表】 換気設備'!GJ44</f>
        <v/>
      </c>
      <c r="I38" s="1406">
        <f>'2_入力シート【検査結果表】 換気設備'!GK44</f>
        <v>0</v>
      </c>
    </row>
    <row r="39" spans="1:9" s="1474" customFormat="1" ht="11.25" customHeight="1" x14ac:dyDescent="0.15">
      <c r="A39" s="1403" t="s">
        <v>968</v>
      </c>
      <c r="B39" s="3896"/>
      <c r="C39" s="3858" t="s">
        <v>989</v>
      </c>
      <c r="D39" s="3859"/>
      <c r="E39" s="3860"/>
      <c r="F39" s="1404" t="str">
        <f>'2_入力シート【検査結果表】 換気設備'!GH45</f>
        <v/>
      </c>
      <c r="G39" s="1404" t="str">
        <f>'2_入力シート【検査結果表】 換気設備'!GI45</f>
        <v/>
      </c>
      <c r="H39" s="1405" t="str">
        <f>'2_入力シート【検査結果表】 換気設備'!GJ45</f>
        <v/>
      </c>
      <c r="I39" s="1406">
        <f>'2_入力シート【検査結果表】 換気設備'!GK45</f>
        <v>0</v>
      </c>
    </row>
    <row r="40" spans="1:9" s="1474" customFormat="1" ht="11.25" customHeight="1" x14ac:dyDescent="0.15">
      <c r="A40" s="1403" t="s">
        <v>966</v>
      </c>
      <c r="B40" s="3896"/>
      <c r="C40" s="3858" t="s">
        <v>988</v>
      </c>
      <c r="D40" s="3859"/>
      <c r="E40" s="3860"/>
      <c r="F40" s="1404" t="str">
        <f>'2_入力シート【検査結果表】 換気設備'!GH46</f>
        <v/>
      </c>
      <c r="G40" s="1404" t="str">
        <f>'2_入力シート【検査結果表】 換気設備'!GI46</f>
        <v/>
      </c>
      <c r="H40" s="1405" t="str">
        <f>'2_入力シート【検査結果表】 換気設備'!GJ46</f>
        <v/>
      </c>
      <c r="I40" s="1406">
        <f>'2_入力シート【検査結果表】 換気設備'!GK46</f>
        <v>0</v>
      </c>
    </row>
    <row r="41" spans="1:9" s="1474" customFormat="1" ht="11.25" customHeight="1" x14ac:dyDescent="0.15">
      <c r="A41" s="1403" t="s">
        <v>964</v>
      </c>
      <c r="B41" s="3896"/>
      <c r="C41" s="3858" t="s">
        <v>207</v>
      </c>
      <c r="D41" s="3859"/>
      <c r="E41" s="3860"/>
      <c r="F41" s="1404" t="str">
        <f>'2_入力シート【検査結果表】 換気設備'!GH47</f>
        <v/>
      </c>
      <c r="G41" s="1404" t="str">
        <f>'2_入力シート【検査結果表】 換気設備'!GI47</f>
        <v/>
      </c>
      <c r="H41" s="1405" t="str">
        <f>'2_入力シート【検査結果表】 換気設備'!GJ47</f>
        <v/>
      </c>
      <c r="I41" s="1406">
        <f>'2_入力シート【検査結果表】 換気設備'!GK47</f>
        <v>0</v>
      </c>
    </row>
    <row r="42" spans="1:9" s="1474" customFormat="1" ht="11.25" customHeight="1" x14ac:dyDescent="0.15">
      <c r="A42" s="1403" t="s">
        <v>962</v>
      </c>
      <c r="B42" s="3896"/>
      <c r="C42" s="3858" t="s">
        <v>987</v>
      </c>
      <c r="D42" s="3859"/>
      <c r="E42" s="3860"/>
      <c r="F42" s="1404" t="str">
        <f>'2_入力シート【検査結果表】 換気設備'!GH48</f>
        <v/>
      </c>
      <c r="G42" s="1404" t="str">
        <f>'2_入力シート【検査結果表】 換気設備'!GI48</f>
        <v/>
      </c>
      <c r="H42" s="1405" t="str">
        <f>'2_入力シート【検査結果表】 換気設備'!GJ48</f>
        <v/>
      </c>
      <c r="I42" s="1406">
        <f>'2_入力シート【検査結果表】 換気設備'!GK48</f>
        <v>0</v>
      </c>
    </row>
    <row r="43" spans="1:9" s="1474" customFormat="1" ht="11.25" customHeight="1" x14ac:dyDescent="0.15">
      <c r="A43" s="1403" t="s">
        <v>960</v>
      </c>
      <c r="B43" s="3896"/>
      <c r="C43" s="3858" t="s">
        <v>986</v>
      </c>
      <c r="D43" s="3859"/>
      <c r="E43" s="3860"/>
      <c r="F43" s="1404" t="str">
        <f>'2_入力シート【検査結果表】 換気設備'!GH49</f>
        <v/>
      </c>
      <c r="G43" s="1404" t="str">
        <f>'2_入力シート【検査結果表】 換気設備'!GI49</f>
        <v/>
      </c>
      <c r="H43" s="1405" t="str">
        <f>'2_入力シート【検査結果表】 換気設備'!GJ49</f>
        <v/>
      </c>
      <c r="I43" s="1406">
        <f>'2_入力シート【検査結果表】 換気設備'!GK49</f>
        <v>0</v>
      </c>
    </row>
    <row r="44" spans="1:9" s="1474" customFormat="1" ht="11.25" customHeight="1" x14ac:dyDescent="0.15">
      <c r="A44" s="1403" t="s">
        <v>959</v>
      </c>
      <c r="B44" s="3896"/>
      <c r="C44" s="3858" t="s">
        <v>985</v>
      </c>
      <c r="D44" s="3859"/>
      <c r="E44" s="3860"/>
      <c r="F44" s="1404" t="str">
        <f>'2_入力シート【検査結果表】 換気設備'!GH50</f>
        <v/>
      </c>
      <c r="G44" s="1404" t="str">
        <f>'2_入力シート【検査結果表】 換気設備'!GI50</f>
        <v/>
      </c>
      <c r="H44" s="1405" t="str">
        <f>'2_入力シート【検査結果表】 換気設備'!GJ50</f>
        <v/>
      </c>
      <c r="I44" s="1406">
        <f>'2_入力シート【検査結果表】 換気設備'!GK50</f>
        <v>0</v>
      </c>
    </row>
    <row r="45" spans="1:9" s="1474" customFormat="1" ht="11.25" customHeight="1" x14ac:dyDescent="0.15">
      <c r="A45" s="1403" t="s">
        <v>1049</v>
      </c>
      <c r="B45" s="3897"/>
      <c r="C45" s="3858" t="s">
        <v>6404</v>
      </c>
      <c r="D45" s="3859"/>
      <c r="E45" s="3860"/>
      <c r="F45" s="1404" t="str">
        <f>'2_入力シート【検査結果表】 換気設備'!GH51</f>
        <v/>
      </c>
      <c r="G45" s="1404" t="str">
        <f>'2_入力シート【検査結果表】 換気設備'!GI51</f>
        <v/>
      </c>
      <c r="H45" s="1405" t="str">
        <f>'2_入力シート【検査結果表】 換気設備'!GJ51</f>
        <v/>
      </c>
      <c r="I45" s="1406">
        <f>'2_入力シート【検査結果表】 換気設備'!GK51</f>
        <v>0</v>
      </c>
    </row>
    <row r="46" spans="1:9" s="1474" customFormat="1" ht="21" customHeight="1" x14ac:dyDescent="0.15">
      <c r="A46" s="1403" t="s">
        <v>1015</v>
      </c>
      <c r="B46" s="1573" t="s">
        <v>984</v>
      </c>
      <c r="C46" s="3858" t="s">
        <v>983</v>
      </c>
      <c r="D46" s="3859"/>
      <c r="E46" s="3860"/>
      <c r="F46" s="1404" t="str">
        <f>'2_入力シート【検査結果表】 換気設備'!GH52</f>
        <v/>
      </c>
      <c r="G46" s="1404" t="str">
        <f>'2_入力シート【検査結果表】 換気設備'!GI52</f>
        <v/>
      </c>
      <c r="H46" s="1405" t="str">
        <f>'2_入力シート【検査結果表】 換気設備'!GJ52</f>
        <v/>
      </c>
      <c r="I46" s="1406">
        <f>'2_入力シート【検査結果表】 換気設備'!GK52</f>
        <v>0</v>
      </c>
    </row>
    <row r="47" spans="1:9" s="1474" customFormat="1" ht="11.25" customHeight="1" x14ac:dyDescent="0.15">
      <c r="A47" s="1403" t="s">
        <v>1013</v>
      </c>
      <c r="B47" s="3895" t="s">
        <v>981</v>
      </c>
      <c r="C47" s="3858" t="s">
        <v>980</v>
      </c>
      <c r="D47" s="3899"/>
      <c r="E47" s="3900"/>
      <c r="F47" s="1404" t="str">
        <f>'2_入力シート【検査結果表】 換気設備'!GH53</f>
        <v/>
      </c>
      <c r="G47" s="1404" t="str">
        <f>'2_入力シート【検査結果表】 換気設備'!GI53</f>
        <v/>
      </c>
      <c r="H47" s="1405" t="str">
        <f>'2_入力シート【検査結果表】 換気設備'!GJ53</f>
        <v/>
      </c>
      <c r="I47" s="1406">
        <f>'2_入力シート【検査結果表】 換気設備'!GK53</f>
        <v>0</v>
      </c>
    </row>
    <row r="48" spans="1:9" s="1474" customFormat="1" ht="11.25" customHeight="1" x14ac:dyDescent="0.15">
      <c r="A48" s="1403" t="s">
        <v>1009</v>
      </c>
      <c r="B48" s="3895"/>
      <c r="C48" s="3858" t="s">
        <v>978</v>
      </c>
      <c r="D48" s="3899"/>
      <c r="E48" s="3900"/>
      <c r="F48" s="1404" t="str">
        <f>'2_入力シート【検査結果表】 換気設備'!GH54</f>
        <v/>
      </c>
      <c r="G48" s="1404" t="str">
        <f>'2_入力シート【検査結果表】 換気設備'!GI54</f>
        <v/>
      </c>
      <c r="H48" s="1405" t="str">
        <f>'2_入力シート【検査結果表】 換気設備'!GJ54</f>
        <v/>
      </c>
      <c r="I48" s="1406">
        <f>'2_入力シート【検査結果表】 換気設備'!GK54</f>
        <v>0</v>
      </c>
    </row>
    <row r="49" spans="1:9" s="1474" customFormat="1" ht="11.25" customHeight="1" x14ac:dyDescent="0.15">
      <c r="A49" s="1403" t="s">
        <v>1007</v>
      </c>
      <c r="B49" s="3865"/>
      <c r="C49" s="3858" t="s">
        <v>181</v>
      </c>
      <c r="D49" s="3899"/>
      <c r="E49" s="3900"/>
      <c r="F49" s="1409" t="str">
        <f>'2_入力シート【検査結果表】 換気設備'!GH55</f>
        <v/>
      </c>
      <c r="G49" s="1409" t="str">
        <f>'2_入力シート【検査結果表】 換気設備'!GI55</f>
        <v/>
      </c>
      <c r="H49" s="1410" t="str">
        <f>'2_入力シート【検査結果表】 換気設備'!GJ55</f>
        <v/>
      </c>
      <c r="I49" s="1411">
        <f>'2_入力シート【検査結果表】 換気設備'!GK55</f>
        <v>0</v>
      </c>
    </row>
    <row r="50" spans="1:9" s="1474" customFormat="1" ht="11.25" customHeight="1" thickBot="1" x14ac:dyDescent="0.2">
      <c r="A50" s="1403" t="s">
        <v>1005</v>
      </c>
      <c r="B50" s="3898"/>
      <c r="C50" s="3901" t="s">
        <v>975</v>
      </c>
      <c r="D50" s="3902"/>
      <c r="E50" s="3903"/>
      <c r="F50" s="1413" t="str">
        <f>'2_入力シート【検査結果表】 換気設備'!GH56</f>
        <v/>
      </c>
      <c r="G50" s="1413" t="str">
        <f>'2_入力シート【検査結果表】 換気設備'!GI56</f>
        <v/>
      </c>
      <c r="H50" s="1414" t="str">
        <f>'2_入力シート【検査結果表】 換気設備'!GJ56</f>
        <v/>
      </c>
      <c r="I50" s="1415">
        <f>'2_入力シート【検査結果表】 換気設備'!GK56</f>
        <v>0</v>
      </c>
    </row>
    <row r="51" spans="1:9" s="1474" customFormat="1" ht="11.25" customHeight="1" x14ac:dyDescent="0.15">
      <c r="A51" s="1402">
        <v>3</v>
      </c>
      <c r="B51" s="3869" t="s">
        <v>974</v>
      </c>
      <c r="C51" s="3870"/>
      <c r="D51" s="3870"/>
      <c r="E51" s="3870"/>
      <c r="F51" s="3870"/>
      <c r="G51" s="3870"/>
      <c r="H51" s="3870"/>
      <c r="I51" s="3871"/>
    </row>
    <row r="52" spans="1:9" s="1474" customFormat="1" ht="11.25" customHeight="1" x14ac:dyDescent="0.15">
      <c r="A52" s="1403" t="s">
        <v>973</v>
      </c>
      <c r="B52" s="3895" t="s">
        <v>972</v>
      </c>
      <c r="C52" s="3858" t="s">
        <v>971</v>
      </c>
      <c r="D52" s="3859"/>
      <c r="E52" s="3860"/>
      <c r="F52" s="1404" t="str">
        <f>'2_入力シート【検査結果表】 換気設備'!GH61</f>
        <v/>
      </c>
      <c r="G52" s="1404" t="str">
        <f>'2_入力シート【検査結果表】 換気設備'!GI61</f>
        <v/>
      </c>
      <c r="H52" s="1405" t="str">
        <f>'2_入力シート【検査結果表】 換気設備'!GJ61</f>
        <v/>
      </c>
      <c r="I52" s="1406">
        <f>'2_入力シート【検査結果表】 換気設備'!GK61</f>
        <v>0</v>
      </c>
    </row>
    <row r="53" spans="1:9" s="1474" customFormat="1" ht="11.25" customHeight="1" x14ac:dyDescent="0.15">
      <c r="A53" s="1403" t="s">
        <v>970</v>
      </c>
      <c r="B53" s="3895"/>
      <c r="C53" s="3858" t="s">
        <v>969</v>
      </c>
      <c r="D53" s="3859"/>
      <c r="E53" s="3860"/>
      <c r="F53" s="1404" t="str">
        <f>'2_入力シート【検査結果表】 換気設備'!GH62</f>
        <v/>
      </c>
      <c r="G53" s="1404" t="str">
        <f>'2_入力シート【検査結果表】 換気設備'!GI62</f>
        <v/>
      </c>
      <c r="H53" s="1405" t="str">
        <f>'2_入力シート【検査結果表】 換気設備'!GJ62</f>
        <v/>
      </c>
      <c r="I53" s="1406">
        <f>'2_入力シート【検査結果表】 換気設備'!GK62</f>
        <v>0</v>
      </c>
    </row>
    <row r="54" spans="1:9" s="1474" customFormat="1" ht="11.25" customHeight="1" x14ac:dyDescent="0.15">
      <c r="A54" s="1403" t="s">
        <v>968</v>
      </c>
      <c r="B54" s="3907"/>
      <c r="C54" s="3858" t="s">
        <v>967</v>
      </c>
      <c r="D54" s="3859"/>
      <c r="E54" s="3860"/>
      <c r="F54" s="1404" t="str">
        <f>'2_入力シート【検査結果表】 換気設備'!GH63</f>
        <v/>
      </c>
      <c r="G54" s="1404" t="str">
        <f>'2_入力シート【検査結果表】 換気設備'!GI63</f>
        <v/>
      </c>
      <c r="H54" s="1405" t="str">
        <f>'2_入力シート【検査結果表】 換気設備'!GJ63</f>
        <v/>
      </c>
      <c r="I54" s="1406">
        <f>'2_入力シート【検査結果表】 換気設備'!GK63</f>
        <v>0</v>
      </c>
    </row>
    <row r="55" spans="1:9" s="1474" customFormat="1" ht="11.25" customHeight="1" x14ac:dyDescent="0.15">
      <c r="A55" s="1403" t="s">
        <v>966</v>
      </c>
      <c r="B55" s="3907"/>
      <c r="C55" s="3858" t="s">
        <v>965</v>
      </c>
      <c r="D55" s="3859"/>
      <c r="E55" s="3860"/>
      <c r="F55" s="1404" t="str">
        <f>'2_入力シート【検査結果表】 換気設備'!GH64</f>
        <v/>
      </c>
      <c r="G55" s="1404" t="str">
        <f>'2_入力シート【検査結果表】 換気設備'!GI64</f>
        <v/>
      </c>
      <c r="H55" s="1405" t="str">
        <f>'2_入力シート【検査結果表】 換気設備'!GJ64</f>
        <v/>
      </c>
      <c r="I55" s="1406">
        <f>'2_入力シート【検査結果表】 換気設備'!GK64</f>
        <v>0</v>
      </c>
    </row>
    <row r="56" spans="1:9" s="1474" customFormat="1" ht="11.25" customHeight="1" x14ac:dyDescent="0.15">
      <c r="A56" s="1403" t="s">
        <v>964</v>
      </c>
      <c r="B56" s="3907"/>
      <c r="C56" s="3858" t="s">
        <v>963</v>
      </c>
      <c r="D56" s="3859"/>
      <c r="E56" s="3860"/>
      <c r="F56" s="1404" t="str">
        <f>'2_入力シート【検査結果表】 換気設備'!GH65</f>
        <v/>
      </c>
      <c r="G56" s="1404" t="str">
        <f>'2_入力シート【検査結果表】 換気設備'!GI65</f>
        <v/>
      </c>
      <c r="H56" s="1405" t="str">
        <f>'2_入力シート【検査結果表】 換気設備'!GJ65</f>
        <v/>
      </c>
      <c r="I56" s="1406">
        <f>'2_入力シート【検査結果表】 換気設備'!GK65</f>
        <v>0</v>
      </c>
    </row>
    <row r="57" spans="1:9" s="1474" customFormat="1" ht="11.25" customHeight="1" x14ac:dyDescent="0.15">
      <c r="A57" s="1403" t="s">
        <v>962</v>
      </c>
      <c r="B57" s="3907"/>
      <c r="C57" s="3858" t="s">
        <v>961</v>
      </c>
      <c r="D57" s="3859"/>
      <c r="E57" s="3860"/>
      <c r="F57" s="1404" t="str">
        <f>'2_入力シート【検査結果表】 換気設備'!GH66</f>
        <v/>
      </c>
      <c r="G57" s="1404" t="str">
        <f>'2_入力シート【検査結果表】 換気設備'!GI66</f>
        <v/>
      </c>
      <c r="H57" s="1405" t="str">
        <f>'2_入力シート【検査結果表】 換気設備'!GJ66</f>
        <v/>
      </c>
      <c r="I57" s="1406">
        <f>'2_入力シート【検査結果表】 換気設備'!GK66</f>
        <v>0</v>
      </c>
    </row>
    <row r="58" spans="1:9" s="1474" customFormat="1" ht="11.25" customHeight="1" x14ac:dyDescent="0.15">
      <c r="A58" s="1403" t="s">
        <v>960</v>
      </c>
      <c r="B58" s="3907"/>
      <c r="C58" s="3858" t="s">
        <v>6484</v>
      </c>
      <c r="D58" s="3859"/>
      <c r="E58" s="3860"/>
      <c r="F58" s="1404" t="str">
        <f>'2_入力シート【検査結果表】 換気設備'!GH67</f>
        <v/>
      </c>
      <c r="G58" s="1404" t="str">
        <f>'2_入力シート【検査結果表】 換気設備'!GI67</f>
        <v/>
      </c>
      <c r="H58" s="1405" t="str">
        <f>'2_入力シート【検査結果表】 換気設備'!GJ67</f>
        <v/>
      </c>
      <c r="I58" s="1406">
        <f>'2_入力シート【検査結果表】 換気設備'!GK67</f>
        <v>0</v>
      </c>
    </row>
    <row r="59" spans="1:9" s="1474" customFormat="1" ht="11.25" customHeight="1" x14ac:dyDescent="0.15">
      <c r="A59" s="1403" t="s">
        <v>959</v>
      </c>
      <c r="B59" s="3907"/>
      <c r="C59" s="3858" t="s">
        <v>958</v>
      </c>
      <c r="D59" s="3859"/>
      <c r="E59" s="3860"/>
      <c r="F59" s="1404" t="str">
        <f>'2_入力シート【検査結果表】 換気設備'!GH68</f>
        <v/>
      </c>
      <c r="G59" s="1404" t="str">
        <f>'2_入力シート【検査結果表】 換気設備'!GI68</f>
        <v/>
      </c>
      <c r="H59" s="1405" t="str">
        <f>'2_入力シート【検査結果表】 換気設備'!GJ68</f>
        <v/>
      </c>
      <c r="I59" s="1406">
        <f>'2_入力シート【検査結果表】 換気設備'!GK68</f>
        <v>0</v>
      </c>
    </row>
    <row r="60" spans="1:9" s="1474" customFormat="1" ht="11.25" customHeight="1" thickBot="1" x14ac:dyDescent="0.2">
      <c r="A60" s="1403" t="s">
        <v>957</v>
      </c>
      <c r="B60" s="3907"/>
      <c r="C60" s="3858" t="s">
        <v>956</v>
      </c>
      <c r="D60" s="3859"/>
      <c r="E60" s="3860"/>
      <c r="F60" s="1404" t="str">
        <f>'2_入力シート【検査結果表】 換気設備'!GH69</f>
        <v/>
      </c>
      <c r="G60" s="1404" t="str">
        <f>'2_入力シート【検査結果表】 換気設備'!GI69</f>
        <v/>
      </c>
      <c r="H60" s="1405" t="str">
        <f>'2_入力シート【検査結果表】 換気設備'!GJ69</f>
        <v/>
      </c>
      <c r="I60" s="1406">
        <f>'2_入力シート【検査結果表】 換気設備'!GK69</f>
        <v>0</v>
      </c>
    </row>
    <row r="61" spans="1:9" s="1474" customFormat="1" ht="11.25" customHeight="1" x14ac:dyDescent="0.15">
      <c r="A61" s="1416">
        <v>4</v>
      </c>
      <c r="B61" s="3910" t="s">
        <v>161</v>
      </c>
      <c r="C61" s="3870"/>
      <c r="D61" s="3870"/>
      <c r="E61" s="3870"/>
      <c r="F61" s="3870"/>
      <c r="G61" s="3870"/>
      <c r="H61" s="3870"/>
      <c r="I61" s="3911"/>
    </row>
    <row r="62" spans="1:9" s="1474" customFormat="1" ht="11.25" customHeight="1" x14ac:dyDescent="0.15">
      <c r="A62" s="1417"/>
      <c r="B62" s="1419"/>
      <c r="C62" s="1419"/>
      <c r="D62" s="1420"/>
      <c r="E62" s="1421"/>
      <c r="F62" s="1422" t="str">
        <f>'2_入力シート【検査結果表】 換気設備'!GH74</f>
        <v/>
      </c>
      <c r="G62" s="1422" t="str">
        <f>'2_入力シート【検査結果表】 換気設備'!GI74</f>
        <v/>
      </c>
      <c r="H62" s="1422" t="str">
        <f>'2_入力シート【検査結果表】 換気設備'!GJ74</f>
        <v/>
      </c>
      <c r="I62" s="1423"/>
    </row>
    <row r="63" spans="1:9" s="1474" customFormat="1" ht="11.25" customHeight="1" x14ac:dyDescent="0.15">
      <c r="A63" s="1417"/>
      <c r="B63" s="1418"/>
      <c r="C63" s="1419"/>
      <c r="D63" s="1420"/>
      <c r="E63" s="1421"/>
      <c r="F63" s="1422" t="str">
        <f>'2_入力シート【検査結果表】 換気設備'!GH75</f>
        <v/>
      </c>
      <c r="G63" s="1422" t="str">
        <f>'2_入力シート【検査結果表】 換気設備'!GI75</f>
        <v/>
      </c>
      <c r="H63" s="1422" t="str">
        <f>'2_入力シート【検査結果表】 換気設備'!GJ75</f>
        <v/>
      </c>
      <c r="I63" s="1423"/>
    </row>
    <row r="64" spans="1:9" s="1474" customFormat="1" ht="11.25" customHeight="1" thickBot="1" x14ac:dyDescent="0.2">
      <c r="A64" s="1424"/>
      <c r="B64" s="1425"/>
      <c r="C64" s="1426"/>
      <c r="D64" s="1427"/>
      <c r="E64" s="1428"/>
      <c r="F64" s="1429" t="str">
        <f>'2_入力シート【検査結果表】 換気設備'!GH76</f>
        <v/>
      </c>
      <c r="G64" s="1429" t="str">
        <f>'2_入力シート【検査結果表】 換気設備'!GI76</f>
        <v/>
      </c>
      <c r="H64" s="1429" t="str">
        <f>'2_入力シート【検査結果表】 換気設備'!GJ76</f>
        <v/>
      </c>
      <c r="I64" s="1430"/>
    </row>
    <row r="65" spans="1:9" s="1474" customFormat="1" ht="12" customHeight="1" x14ac:dyDescent="0.15">
      <c r="A65" s="3908" t="s">
        <v>955</v>
      </c>
      <c r="B65" s="3909"/>
      <c r="C65" s="3909"/>
      <c r="D65" s="1564"/>
      <c r="E65" s="1564"/>
      <c r="F65" s="1564"/>
      <c r="G65" s="1564"/>
      <c r="H65" s="1564"/>
      <c r="I65" s="1431"/>
    </row>
    <row r="66" spans="1:9" s="1474" customFormat="1" ht="21" customHeight="1" x14ac:dyDescent="0.15">
      <c r="A66" s="1432" t="s">
        <v>157</v>
      </c>
      <c r="B66" s="3904" t="s">
        <v>954</v>
      </c>
      <c r="C66" s="3905"/>
      <c r="D66" s="1560" t="s">
        <v>156</v>
      </c>
      <c r="E66" s="3904" t="s">
        <v>150</v>
      </c>
      <c r="F66" s="3906"/>
      <c r="G66" s="3906"/>
      <c r="H66" s="3905"/>
      <c r="I66" s="1433" t="s">
        <v>155</v>
      </c>
    </row>
    <row r="67" spans="1:9" s="1474" customFormat="1" ht="50.1" customHeight="1" x14ac:dyDescent="0.15">
      <c r="A67" s="1434" t="str">
        <f>IFERROR(INDEX('2_入力シート【検査結果表】 換気設備'!EQ:EQ,1/LARGE(INDEX(('2_入力シート【検査結果表】 換気設備'!$AZ$17:$AZ$102={"×要是正（既存不適格以外）","△既存不適格"})/ROW('2_入力シート【検査結果表】 換気設備'!$EQ$17:$EQ$102),0),ROW(A1))),"")</f>
        <v/>
      </c>
      <c r="B67" s="3829" t="str">
        <f>IFERROR(INDEX('2_入力シート【検査結果表】 換気設備'!EL:EL,1/LARGE(INDEX(('2_入力シート【検査結果表】 換気設備'!$AZ$17:$AZ$102={"×要是正（既存不適格以外）","△既存不適格"})/ROW('2_入力シート【検査結果表】 換気設備'!$EL$17:$EL$102),0),ROW(A1))),"")</f>
        <v/>
      </c>
      <c r="C67" s="3830"/>
      <c r="D67" s="1561" t="str">
        <f>IFERROR(INDEX('2_入力シート【検査結果表】 換気設備'!GX:GX,1/LARGE(INDEX(('2_入力シート【検査結果表】 換気設備'!$AZ$17:$AZ$102={"×要是正（既存不適格以外）","△既存不適格"})/ROW('2_入力シート【検査結果表】 換気設備'!$GX$17:$GX$102),0),ROW(A1))),"")</f>
        <v/>
      </c>
      <c r="E67" s="3829" t="str">
        <f>IFERROR(INDEX('2_入力シート【検査結果表】 換気設備'!BX:BX,1/LARGE(INDEX(('2_入力シート【検査結果表】 換気設備'!$AZ$17:$AZ$102={"×要是正（既存不適格以外）","△既存不適格"})/ROW('2_入力シート【検査結果表】 換気設備'!$BX$17:$BX$102),0),ROW(A1))),"")</f>
        <v/>
      </c>
      <c r="F67" s="3831"/>
      <c r="G67" s="3831"/>
      <c r="H67" s="3832"/>
      <c r="I67" s="1435" t="str">
        <f>IFERROR(INDEX('2_入力シート【検査結果表】 換気設備'!GT:GT,1/LARGE(INDEX(('2_入力シート【検査結果表】 換気設備'!$AZ$17:$AZ$102={"×要是正（既存不適格以外）","△既存不適格"})/ROW('2_入力シート【検査結果表】 換気設備'!$GT$17:$GT$102),0),ROW(A1))),"")</f>
        <v/>
      </c>
    </row>
    <row r="68" spans="1:9" s="1474" customFormat="1" ht="50.1" customHeight="1" x14ac:dyDescent="0.15">
      <c r="A68" s="1434" t="str">
        <f>IFERROR(INDEX('2_入力シート【検査結果表】 換気設備'!EQ:EQ,1/LARGE(INDEX(('2_入力シート【検査結果表】 換気設備'!$AZ$17:$AZ$102={"×要是正（既存不適格以外）","△既存不適格"})/ROW('2_入力シート【検査結果表】 換気設備'!$EQ$17:$EQ$102),0),ROW(A2))),"")</f>
        <v/>
      </c>
      <c r="B68" s="3829" t="str">
        <f>IFERROR(INDEX('2_入力シート【検査結果表】 換気設備'!EL:EL,1/LARGE(INDEX(('2_入力シート【検査結果表】 換気設備'!$AZ$17:$AZ$102={"×要是正（既存不適格以外）","△既存不適格"})/ROW('2_入力シート【検査結果表】 換気設備'!$EL$17:$EL$102),0),ROW(A2))),"")</f>
        <v/>
      </c>
      <c r="C68" s="3830"/>
      <c r="D68" s="1561" t="str">
        <f>IFERROR(INDEX('2_入力シート【検査結果表】 換気設備'!GX:GX,1/LARGE(INDEX(('2_入力シート【検査結果表】 換気設備'!$AZ$17:$AZ$102={"×要是正（既存不適格以外）","△既存不適格"})/ROW('2_入力シート【検査結果表】 換気設備'!$GX$17:$GX$102),0),ROW(A2))),"")</f>
        <v/>
      </c>
      <c r="E68" s="3829" t="str">
        <f>IFERROR(INDEX('2_入力シート【検査結果表】 換気設備'!BX:BX,1/LARGE(INDEX(('2_入力シート【検査結果表】 換気設備'!$AZ$17:$AZ$102={"×要是正（既存不適格以外）","△既存不適格"})/ROW('2_入力シート【検査結果表】 換気設備'!$BX$17:$BX$102),0),ROW(A2))),"")</f>
        <v/>
      </c>
      <c r="F68" s="3831"/>
      <c r="G68" s="3831"/>
      <c r="H68" s="3832"/>
      <c r="I68" s="1435" t="str">
        <f>IFERROR(INDEX('2_入力シート【検査結果表】 換気設備'!GT:GT,1/LARGE(INDEX(('2_入力シート【検査結果表】 換気設備'!$AZ$17:$AZ$102={"×要是正（既存不適格以外）","△既存不適格"})/ROW('2_入力シート【検査結果表】 換気設備'!$GT$17:$GT$102),0),ROW(A2))),"")</f>
        <v/>
      </c>
    </row>
    <row r="69" spans="1:9" s="1474" customFormat="1" ht="50.1" customHeight="1" x14ac:dyDescent="0.15">
      <c r="A69" s="1434" t="str">
        <f>IFERROR(INDEX('2_入力シート【検査結果表】 換気設備'!EQ:EQ,1/LARGE(INDEX(('2_入力シート【検査結果表】 換気設備'!$AZ$17:$AZ$102={"×要是正（既存不適格以外）","△既存不適格"})/ROW('2_入力シート【検査結果表】 換気設備'!$EQ$17:$EQ$102),0),ROW(A3))),"")</f>
        <v/>
      </c>
      <c r="B69" s="3829" t="str">
        <f>IFERROR(INDEX('2_入力シート【検査結果表】 換気設備'!EL:EL,1/LARGE(INDEX(('2_入力シート【検査結果表】 換気設備'!$AZ$17:$AZ$102={"×要是正（既存不適格以外）","△既存不適格"})/ROW('2_入力シート【検査結果表】 換気設備'!$EL$17:$EL$102),0),ROW(A3))),"")</f>
        <v/>
      </c>
      <c r="C69" s="3830"/>
      <c r="D69" s="1561" t="str">
        <f>IFERROR(INDEX('2_入力シート【検査結果表】 換気設備'!GX:GX,1/LARGE(INDEX(('2_入力シート【検査結果表】 換気設備'!$AZ$17:$AZ$102={"×要是正（既存不適格以外）","△既存不適格"})/ROW('2_入力シート【検査結果表】 換気設備'!$GX$17:$GX$102),0),ROW(A3))),"")</f>
        <v/>
      </c>
      <c r="E69" s="3829" t="str">
        <f>IFERROR(INDEX('2_入力シート【検査結果表】 換気設備'!BX:BX,1/LARGE(INDEX(('2_入力シート【検査結果表】 換気設備'!$AZ$17:$AZ$102={"×要是正（既存不適格以外）","△既存不適格"})/ROW('2_入力シート【検査結果表】 換気設備'!$BX$17:$BX$102),0),ROW(A3))),"")</f>
        <v/>
      </c>
      <c r="F69" s="3831"/>
      <c r="G69" s="3831"/>
      <c r="H69" s="3832"/>
      <c r="I69" s="1435" t="str">
        <f>IFERROR(INDEX('2_入力シート【検査結果表】 換気設備'!GT:GT,1/LARGE(INDEX(('2_入力シート【検査結果表】 換気設備'!$AZ$17:$AZ$102={"×要是正（既存不適格以外）","△既存不適格"})/ROW('2_入力シート【検査結果表】 換気設備'!$GT$17:$GT$102),0),ROW(A3))),"")</f>
        <v/>
      </c>
    </row>
    <row r="70" spans="1:9" s="1474" customFormat="1" ht="50.1" customHeight="1" x14ac:dyDescent="0.15">
      <c r="A70" s="1434" t="str">
        <f>IFERROR(INDEX('2_入力シート【検査結果表】 換気設備'!EQ:EQ,1/LARGE(INDEX(('2_入力シート【検査結果表】 換気設備'!$AZ$17:$AZ$102={"×要是正（既存不適格以外）","△既存不適格"})/ROW('2_入力シート【検査結果表】 換気設備'!$EQ$17:$EQ$102),0),ROW(A4))),"")</f>
        <v/>
      </c>
      <c r="B70" s="3829" t="str">
        <f>IFERROR(INDEX('2_入力シート【検査結果表】 換気設備'!EL:EL,1/LARGE(INDEX(('2_入力シート【検査結果表】 換気設備'!$AZ$17:$AZ$102={"×要是正（既存不適格以外）","△既存不適格"})/ROW('2_入力シート【検査結果表】 換気設備'!$EL$17:$EL$102),0),ROW(A4))),"")</f>
        <v/>
      </c>
      <c r="C70" s="3830"/>
      <c r="D70" s="1561" t="str">
        <f>IFERROR(INDEX('2_入力シート【検査結果表】 換気設備'!GX:GX,1/LARGE(INDEX(('2_入力シート【検査結果表】 換気設備'!$AZ$17:$AZ$102={"×要是正（既存不適格以外）","△既存不適格"})/ROW('2_入力シート【検査結果表】 換気設備'!$GX$17:$GX$102),0),ROW(A4))),"")</f>
        <v/>
      </c>
      <c r="E70" s="3829" t="str">
        <f>IFERROR(INDEX('2_入力シート【検査結果表】 換気設備'!BX:BX,1/LARGE(INDEX(('2_入力シート【検査結果表】 換気設備'!$AZ$17:$AZ$102={"×要是正（既存不適格以外）","△既存不適格"})/ROW('2_入力シート【検査結果表】 換気設備'!$BX$17:$BX$102),0),ROW(A4))),"")</f>
        <v/>
      </c>
      <c r="F70" s="3831"/>
      <c r="G70" s="3831"/>
      <c r="H70" s="3832"/>
      <c r="I70" s="1435" t="str">
        <f>IFERROR(INDEX('2_入力シート【検査結果表】 換気設備'!GT:GT,1/LARGE(INDEX(('2_入力シート【検査結果表】 換気設備'!$AZ$17:$AZ$102={"×要是正（既存不適格以外）","△既存不適格"})/ROW('2_入力シート【検査結果表】 換気設備'!$GT$17:$GT$102),0),ROW(A4))),"")</f>
        <v/>
      </c>
    </row>
    <row r="71" spans="1:9" s="1474" customFormat="1" ht="50.1" customHeight="1" x14ac:dyDescent="0.15">
      <c r="A71" s="1434" t="str">
        <f>IFERROR(INDEX('2_入力シート【検査結果表】 換気設備'!EQ:EQ,1/LARGE(INDEX(('2_入力シート【検査結果表】 換気設備'!$AZ$17:$AZ$102={"×要是正（既存不適格以外）","△既存不適格"})/ROW('2_入力シート【検査結果表】 換気設備'!$EQ$17:$EQ$102),0),ROW(A5))),"")</f>
        <v/>
      </c>
      <c r="B71" s="3829" t="str">
        <f>IFERROR(INDEX('2_入力シート【検査結果表】 換気設備'!EL:EL,1/LARGE(INDEX(('2_入力シート【検査結果表】 換気設備'!$AZ$17:$AZ$102={"×要是正（既存不適格以外）","△既存不適格"})/ROW('2_入力シート【検査結果表】 換気設備'!$EL$17:$EL$102),0),ROW(A5))),"")</f>
        <v/>
      </c>
      <c r="C71" s="3830"/>
      <c r="D71" s="1561" t="str">
        <f>IFERROR(INDEX('2_入力シート【検査結果表】 換気設備'!GX:GX,1/LARGE(INDEX(('2_入力シート【検査結果表】 換気設備'!$AZ$17:$AZ$102={"×要是正（既存不適格以外）","△既存不適格"})/ROW('2_入力シート【検査結果表】 換気設備'!$GX$17:$GX$102),0),ROW(A5))),"")</f>
        <v/>
      </c>
      <c r="E71" s="3829" t="str">
        <f>IFERROR(INDEX('2_入力シート【検査結果表】 換気設備'!BX:BX,1/LARGE(INDEX(('2_入力シート【検査結果表】 換気設備'!$AZ$17:$AZ$102={"×要是正（既存不適格以外）","△既存不適格"})/ROW('2_入力シート【検査結果表】 換気設備'!$BX$17:$BX$102),0),ROW(A5))),"")</f>
        <v/>
      </c>
      <c r="F71" s="3831"/>
      <c r="G71" s="3831"/>
      <c r="H71" s="3832"/>
      <c r="I71" s="1435" t="str">
        <f>IFERROR(INDEX('2_入力シート【検査結果表】 換気設備'!GT:GT,1/LARGE(INDEX(('2_入力シート【検査結果表】 換気設備'!$AZ$17:$AZ$102={"×要是正（既存不適格以外）","△既存不適格"})/ROW('2_入力シート【検査結果表】 換気設備'!$GT$17:$GT$102),0),ROW(A5))),"")</f>
        <v/>
      </c>
    </row>
    <row r="72" spans="1:9" s="1474" customFormat="1" ht="50.1" customHeight="1" x14ac:dyDescent="0.15">
      <c r="A72" s="1434" t="str">
        <f>IFERROR(INDEX('2_入力シート【検査結果表】 換気設備'!EQ:EQ,1/LARGE(INDEX(('2_入力シート【検査結果表】 換気設備'!$AZ$17:$AZ$102={"×要是正（既存不適格以外）","△既存不適格"})/ROW('2_入力シート【検査結果表】 換気設備'!$EQ$17:$EQ$102),0),ROW(A6))),"")</f>
        <v/>
      </c>
      <c r="B72" s="3829" t="str">
        <f>IFERROR(INDEX('2_入力シート【検査結果表】 換気設備'!EL:EL,1/LARGE(INDEX(('2_入力シート【検査結果表】 換気設備'!$AZ$17:$AZ$102={"×要是正（既存不適格以外）","△既存不適格"})/ROW('2_入力シート【検査結果表】 換気設備'!$EL$17:$EL$102),0),ROW(A6))),"")</f>
        <v/>
      </c>
      <c r="C72" s="3830"/>
      <c r="D72" s="1561" t="str">
        <f>IFERROR(INDEX('2_入力シート【検査結果表】 換気設備'!GX:GX,1/LARGE(INDEX(('2_入力シート【検査結果表】 換気設備'!$AZ$17:$AZ$102={"×要是正（既存不適格以外）","△既存不適格"})/ROW('2_入力シート【検査結果表】 換気設備'!$GX$17:$GX$102),0),ROW(A6))),"")</f>
        <v/>
      </c>
      <c r="E72" s="3829" t="str">
        <f>IFERROR(INDEX('2_入力シート【検査結果表】 換気設備'!BX:BX,1/LARGE(INDEX(('2_入力シート【検査結果表】 換気設備'!$AZ$17:$AZ$102={"×要是正（既存不適格以外）","△既存不適格"})/ROW('2_入力シート【検査結果表】 換気設備'!$BX$17:$BX$102),0),ROW(A6))),"")</f>
        <v/>
      </c>
      <c r="F72" s="3831"/>
      <c r="G72" s="3831"/>
      <c r="H72" s="3832"/>
      <c r="I72" s="1435" t="str">
        <f>IFERROR(INDEX('2_入力シート【検査結果表】 換気設備'!GT:GT,1/LARGE(INDEX(('2_入力シート【検査結果表】 換気設備'!$AZ$17:$AZ$102={"×要是正（既存不適格以外）","△既存不適格"})/ROW('2_入力シート【検査結果表】 換気設備'!$GT$17:$GT$102),0),ROW(A6))),"")</f>
        <v/>
      </c>
    </row>
    <row r="73" spans="1:9" s="1474" customFormat="1" ht="50.1" customHeight="1" x14ac:dyDescent="0.15">
      <c r="A73" s="1434" t="str">
        <f>IFERROR(INDEX('2_入力シート【検査結果表】 換気設備'!EQ:EQ,1/LARGE(INDEX(('2_入力シート【検査結果表】 換気設備'!$AZ$17:$AZ$102={"×要是正（既存不適格以外）","△既存不適格"})/ROW('2_入力シート【検査結果表】 換気設備'!$EQ$17:$EQ$102),0),ROW(A7))),"")</f>
        <v/>
      </c>
      <c r="B73" s="3829" t="str">
        <f>IFERROR(INDEX('2_入力シート【検査結果表】 換気設備'!EL:EL,1/LARGE(INDEX(('2_入力シート【検査結果表】 換気設備'!$AZ$17:$AZ$102={"×要是正（既存不適格以外）","△既存不適格"})/ROW('2_入力シート【検査結果表】 換気設備'!$EL$17:$EL$102),0),ROW(A7))),"")</f>
        <v/>
      </c>
      <c r="C73" s="3830"/>
      <c r="D73" s="1561" t="str">
        <f>IFERROR(INDEX('2_入力シート【検査結果表】 換気設備'!GX:GX,1/LARGE(INDEX(('2_入力シート【検査結果表】 換気設備'!$AZ$17:$AZ$102={"×要是正（既存不適格以外）","△既存不適格"})/ROW('2_入力シート【検査結果表】 換気設備'!$GX$17:$GX$102),0),ROW(A7))),"")</f>
        <v/>
      </c>
      <c r="E73" s="3829" t="str">
        <f>IFERROR(INDEX('2_入力シート【検査結果表】 換気設備'!BX:BX,1/LARGE(INDEX(('2_入力シート【検査結果表】 換気設備'!$AZ$17:$AZ$102={"×要是正（既存不適格以外）","△既存不適格"})/ROW('2_入力シート【検査結果表】 換気設備'!$BX$17:$BX$102),0),ROW(A7))),"")</f>
        <v/>
      </c>
      <c r="F73" s="3831"/>
      <c r="G73" s="3831"/>
      <c r="H73" s="3832"/>
      <c r="I73" s="1435" t="str">
        <f>IFERROR(INDEX('2_入力シート【検査結果表】 換気設備'!GT:GT,1/LARGE(INDEX(('2_入力シート【検査結果表】 換気設備'!$AZ$17:$AZ$102={"×要是正（既存不適格以外）","△既存不適格"})/ROW('2_入力シート【検査結果表】 換気設備'!$GT$17:$GT$102),0),ROW(A7))),"")</f>
        <v/>
      </c>
    </row>
    <row r="74" spans="1:9" s="1474" customFormat="1" ht="50.1" customHeight="1" x14ac:dyDescent="0.15">
      <c r="A74" s="1434" t="str">
        <f>IFERROR(INDEX('2_入力シート【検査結果表】 換気設備'!EQ:EQ,1/LARGE(INDEX(('2_入力シート【検査結果表】 換気設備'!$AZ$17:$AZ$102={"×要是正（既存不適格以外）","△既存不適格"})/ROW('2_入力シート【検査結果表】 換気設備'!$EQ$17:$EQ$102),0),ROW(A8))),"")</f>
        <v/>
      </c>
      <c r="B74" s="3829" t="str">
        <f>IFERROR(INDEX('2_入力シート【検査結果表】 換気設備'!EL:EL,1/LARGE(INDEX(('2_入力シート【検査結果表】 換気設備'!$AZ$17:$AZ$102={"×要是正（既存不適格以外）","△既存不適格"})/ROW('2_入力シート【検査結果表】 換気設備'!$EL$17:$EL$102),0),ROW(A8))),"")</f>
        <v/>
      </c>
      <c r="C74" s="3830"/>
      <c r="D74" s="1561" t="str">
        <f>IFERROR(INDEX('2_入力シート【検査結果表】 換気設備'!GX:GX,1/LARGE(INDEX(('2_入力シート【検査結果表】 換気設備'!$AZ$17:$AZ$102={"×要是正（既存不適格以外）","△既存不適格"})/ROW('2_入力シート【検査結果表】 換気設備'!$GX$17:$GX$102),0),ROW(A8))),"")</f>
        <v/>
      </c>
      <c r="E74" s="3829" t="str">
        <f>IFERROR(INDEX('2_入力シート【検査結果表】 換気設備'!BX:BX,1/LARGE(INDEX(('2_入力シート【検査結果表】 換気設備'!$AZ$17:$AZ$102={"×要是正（既存不適格以外）","△既存不適格"})/ROW('2_入力シート【検査結果表】 換気設備'!$BX$17:$BX$102),0),ROW(A8))),"")</f>
        <v/>
      </c>
      <c r="F74" s="3831"/>
      <c r="G74" s="3831"/>
      <c r="H74" s="3832"/>
      <c r="I74" s="1435" t="str">
        <f>IFERROR(INDEX('2_入力シート【検査結果表】 換気設備'!GT:GT,1/LARGE(INDEX(('2_入力シート【検査結果表】 換気設備'!$AZ$17:$AZ$102={"×要是正（既存不適格以外）","△既存不適格"})/ROW('2_入力シート【検査結果表】 換気設備'!$GT$17:$GT$102),0),ROW(A8))),"")</f>
        <v/>
      </c>
    </row>
    <row r="75" spans="1:9" s="1474" customFormat="1" ht="50.1" customHeight="1" x14ac:dyDescent="0.15">
      <c r="A75" s="1434" t="str">
        <f>IFERROR(INDEX('2_入力シート【検査結果表】 換気設備'!EQ:EQ,1/LARGE(INDEX(('2_入力シート【検査結果表】 換気設備'!$AZ$17:$AZ$102={"×要是正（既存不適格以外）","△既存不適格"})/ROW('2_入力シート【検査結果表】 換気設備'!$EQ$17:$EQ$102),0),ROW(A9))),"")</f>
        <v/>
      </c>
      <c r="B75" s="3829" t="str">
        <f>IFERROR(INDEX('2_入力シート【検査結果表】 換気設備'!EL:EL,1/LARGE(INDEX(('2_入力シート【検査結果表】 換気設備'!$AZ$17:$AZ$102={"×要是正（既存不適格以外）","△既存不適格"})/ROW('2_入力シート【検査結果表】 換気設備'!$EL$17:$EL$102),0),ROW(A9))),"")</f>
        <v/>
      </c>
      <c r="C75" s="3830"/>
      <c r="D75" s="1561" t="str">
        <f>IFERROR(INDEX('2_入力シート【検査結果表】 換気設備'!GX:GX,1/LARGE(INDEX(('2_入力シート【検査結果表】 換気設備'!$AZ$17:$AZ$102={"×要是正（既存不適格以外）","△既存不適格"})/ROW('2_入力シート【検査結果表】 換気設備'!$GX$17:$GX$102),0),ROW(A9))),"")</f>
        <v/>
      </c>
      <c r="E75" s="3829" t="str">
        <f>IFERROR(INDEX('2_入力シート【検査結果表】 換気設備'!BX:BX,1/LARGE(INDEX(('2_入力シート【検査結果表】 換気設備'!$AZ$17:$AZ$102={"×要是正（既存不適格以外）","△既存不適格"})/ROW('2_入力シート【検査結果表】 換気設備'!$BX$17:$BX$102),0),ROW(A9))),"")</f>
        <v/>
      </c>
      <c r="F75" s="3831"/>
      <c r="G75" s="3831"/>
      <c r="H75" s="3832"/>
      <c r="I75" s="1435" t="str">
        <f>IFERROR(INDEX('2_入力シート【検査結果表】 換気設備'!GT:GT,1/LARGE(INDEX(('2_入力シート【検査結果表】 換気設備'!$AZ$17:$AZ$102={"×要是正（既存不適格以外）","△既存不適格"})/ROW('2_入力シート【検査結果表】 換気設備'!$GT$17:$GT$102),0),ROW(A9))),"")</f>
        <v/>
      </c>
    </row>
    <row r="76" spans="1:9" s="1474" customFormat="1" ht="50.1" customHeight="1" x14ac:dyDescent="0.15">
      <c r="A76" s="1434" t="str">
        <f>IFERROR(INDEX('2_入力シート【検査結果表】 換気設備'!EQ:EQ,1/LARGE(INDEX(('2_入力シート【検査結果表】 換気設備'!$AZ$17:$AZ$102={"×要是正（既存不適格以外）","△既存不適格"})/ROW('2_入力シート【検査結果表】 換気設備'!$EQ$17:$EQ$102),0),ROW(A10))),"")</f>
        <v/>
      </c>
      <c r="B76" s="3829" t="str">
        <f>IFERROR(INDEX('2_入力シート【検査結果表】 換気設備'!EL:EL,1/LARGE(INDEX(('2_入力シート【検査結果表】 換気設備'!$AZ$17:$AZ$102={"×要是正（既存不適格以外）","△既存不適格"})/ROW('2_入力シート【検査結果表】 換気設備'!$EL$17:$EL$102),0),ROW(A10))),"")</f>
        <v/>
      </c>
      <c r="C76" s="3830"/>
      <c r="D76" s="1561" t="str">
        <f>IFERROR(INDEX('2_入力シート【検査結果表】 換気設備'!GX:GX,1/LARGE(INDEX(('2_入力シート【検査結果表】 換気設備'!$AZ$17:$AZ$102={"×要是正（既存不適格以外）","△既存不適格"})/ROW('2_入力シート【検査結果表】 換気設備'!$GX$17:$GX$102),0),ROW(A10))),"")</f>
        <v/>
      </c>
      <c r="E76" s="3829" t="str">
        <f>IFERROR(INDEX('2_入力シート【検査結果表】 換気設備'!BX:BX,1/LARGE(INDEX(('2_入力シート【検査結果表】 換気設備'!$AZ$17:$AZ$102={"×要是正（既存不適格以外）","△既存不適格"})/ROW('2_入力シート【検査結果表】 換気設備'!$BX$17:$BX$102),0),ROW(A10))),"")</f>
        <v/>
      </c>
      <c r="F76" s="3831"/>
      <c r="G76" s="3831"/>
      <c r="H76" s="3832"/>
      <c r="I76" s="1435" t="str">
        <f>IFERROR(INDEX('2_入力シート【検査結果表】 換気設備'!GT:GT,1/LARGE(INDEX(('2_入力シート【検査結果表】 換気設備'!$AZ$17:$AZ$102={"×要是正（既存不適格以外）","△既存不適格"})/ROW('2_入力シート【検査結果表】 換気設備'!$GT$17:$GT$102),0),ROW(A10))),"")</f>
        <v/>
      </c>
    </row>
    <row r="77" spans="1:9" s="1474" customFormat="1" ht="50.1" customHeight="1" x14ac:dyDescent="0.15">
      <c r="A77" s="1434" t="str">
        <f>IFERROR(INDEX('2_入力シート【検査結果表】 換気設備'!EQ:EQ,1/LARGE(INDEX(('2_入力シート【検査結果表】 換気設備'!$AZ$17:$AZ$102={"×要是正（既存不適格以外）","△既存不適格"})/ROW('2_入力シート【検査結果表】 換気設備'!$EQ$17:$EQ$102),0),ROW(A11))),"")</f>
        <v/>
      </c>
      <c r="B77" s="3829" t="str">
        <f>IFERROR(INDEX('2_入力シート【検査結果表】 換気設備'!EL:EL,1/LARGE(INDEX(('2_入力シート【検査結果表】 換気設備'!$AZ$17:$AZ$102={"×要是正（既存不適格以外）","△既存不適格"})/ROW('2_入力シート【検査結果表】 換気設備'!$EL$17:$EL$102),0),ROW(A11))),"")</f>
        <v/>
      </c>
      <c r="C77" s="3830"/>
      <c r="D77" s="1561" t="str">
        <f>IFERROR(INDEX('2_入力シート【検査結果表】 換気設備'!GX:GX,1/LARGE(INDEX(('2_入力シート【検査結果表】 換気設備'!$AZ$17:$AZ$102={"×要是正（既存不適格以外）","△既存不適格"})/ROW('2_入力シート【検査結果表】 換気設備'!$GX$17:$GX$102),0),ROW(A11))),"")</f>
        <v/>
      </c>
      <c r="E77" s="3829" t="str">
        <f>IFERROR(INDEX('2_入力シート【検査結果表】 換気設備'!BX:BX,1/LARGE(INDEX(('2_入力シート【検査結果表】 換気設備'!$AZ$17:$AZ$102={"×要是正（既存不適格以外）","△既存不適格"})/ROW('2_入力シート【検査結果表】 換気設備'!$BX$17:$BX$102),0),ROW(A11))),"")</f>
        <v/>
      </c>
      <c r="F77" s="3831"/>
      <c r="G77" s="3831"/>
      <c r="H77" s="3832"/>
      <c r="I77" s="1435" t="str">
        <f>IFERROR(INDEX('2_入力シート【検査結果表】 換気設備'!GT:GT,1/LARGE(INDEX(('2_入力シート【検査結果表】 換気設備'!$AZ$17:$AZ$102={"×要是正（既存不適格以外）","△既存不適格"})/ROW('2_入力シート【検査結果表】 換気設備'!$GT$17:$GT$102),0),ROW(A11))),"")</f>
        <v/>
      </c>
    </row>
    <row r="78" spans="1:9" s="1474" customFormat="1" ht="50.1" customHeight="1" x14ac:dyDescent="0.15">
      <c r="A78" s="1434" t="str">
        <f>IFERROR(INDEX('2_入力シート【検査結果表】 換気設備'!EQ:EQ,1/LARGE(INDEX(('2_入力シート【検査結果表】 換気設備'!$AZ$17:$AZ$102={"×要是正（既存不適格以外）","△既存不適格"})/ROW('2_入力シート【検査結果表】 換気設備'!$EQ$17:$EQ$102),0),ROW(A12))),"")</f>
        <v/>
      </c>
      <c r="B78" s="3829" t="str">
        <f>IFERROR(INDEX('2_入力シート【検査結果表】 換気設備'!EL:EL,1/LARGE(INDEX(('2_入力シート【検査結果表】 換気設備'!$AZ$17:$AZ$102={"×要是正（既存不適格以外）","△既存不適格"})/ROW('2_入力シート【検査結果表】 換気設備'!$EL$17:$EL$102),0),ROW(A12))),"")</f>
        <v/>
      </c>
      <c r="C78" s="3830"/>
      <c r="D78" s="1561" t="str">
        <f>IFERROR(INDEX('2_入力シート【検査結果表】 換気設備'!GX:GX,1/LARGE(INDEX(('2_入力シート【検査結果表】 換気設備'!$AZ$17:$AZ$102={"×要是正（既存不適格以外）","△既存不適格"})/ROW('2_入力シート【検査結果表】 換気設備'!$GX$17:$GX$102),0),ROW(A12))),"")</f>
        <v/>
      </c>
      <c r="E78" s="3829" t="str">
        <f>IFERROR(INDEX('2_入力シート【検査結果表】 換気設備'!BX:BX,1/LARGE(INDEX(('2_入力シート【検査結果表】 換気設備'!$AZ$17:$AZ$102={"×要是正（既存不適格以外）","△既存不適格"})/ROW('2_入力シート【検査結果表】 換気設備'!$BX$17:$BX$102),0),ROW(A12))),"")</f>
        <v/>
      </c>
      <c r="F78" s="3831"/>
      <c r="G78" s="3831"/>
      <c r="H78" s="3832"/>
      <c r="I78" s="1435" t="str">
        <f>IFERROR(INDEX('2_入力シート【検査結果表】 換気設備'!GT:GT,1/LARGE(INDEX(('2_入力シート【検査結果表】 換気設備'!$AZ$17:$AZ$102={"×要是正（既存不適格以外）","△既存不適格"})/ROW('2_入力シート【検査結果表】 換気設備'!$GT$17:$GT$102),0),ROW(A12))),"")</f>
        <v/>
      </c>
    </row>
    <row r="79" spans="1:9" s="1474" customFormat="1" ht="50.1" customHeight="1" x14ac:dyDescent="0.15">
      <c r="A79" s="1434" t="str">
        <f>IFERROR(INDEX('2_入力シート【検査結果表】 換気設備'!EQ:EQ,1/LARGE(INDEX(('2_入力シート【検査結果表】 換気設備'!$AZ$17:$AZ$102={"×要是正（既存不適格以外）","△既存不適格"})/ROW('2_入力シート【検査結果表】 換気設備'!$EQ$17:$EQ$102),0),ROW(A13))),"")</f>
        <v/>
      </c>
      <c r="B79" s="3829" t="str">
        <f>IFERROR(INDEX('2_入力シート【検査結果表】 換気設備'!EL:EL,1/LARGE(INDEX(('2_入力シート【検査結果表】 換気設備'!$AZ$17:$AZ$102={"×要是正（既存不適格以外）","△既存不適格"})/ROW('2_入力シート【検査結果表】 換気設備'!$EL$17:$EL$102),0),ROW(A13))),"")</f>
        <v/>
      </c>
      <c r="C79" s="3830"/>
      <c r="D79" s="1561" t="str">
        <f>IFERROR(INDEX('2_入力シート【検査結果表】 換気設備'!GX:GX,1/LARGE(INDEX(('2_入力シート【検査結果表】 換気設備'!$AZ$17:$AZ$102={"×要是正（既存不適格以外）","△既存不適格"})/ROW('2_入力シート【検査結果表】 換気設備'!$GX$17:$GX$102),0),ROW(A13))),"")</f>
        <v/>
      </c>
      <c r="E79" s="3829" t="str">
        <f>IFERROR(INDEX('2_入力シート【検査結果表】 換気設備'!BX:BX,1/LARGE(INDEX(('2_入力シート【検査結果表】 換気設備'!$AZ$17:$AZ$102={"×要是正（既存不適格以外）","△既存不適格"})/ROW('2_入力シート【検査結果表】 換気設備'!$BX$17:$BX$102),0),ROW(A13))),"")</f>
        <v/>
      </c>
      <c r="F79" s="3831"/>
      <c r="G79" s="3831"/>
      <c r="H79" s="3832"/>
      <c r="I79" s="1435" t="str">
        <f>IFERROR(INDEX('2_入力シート【検査結果表】 換気設備'!GT:GT,1/LARGE(INDEX(('2_入力シート【検査結果表】 換気設備'!$AZ$17:$AZ$102={"×要是正（既存不適格以外）","△既存不適格"})/ROW('2_入力シート【検査結果表】 換気設備'!$GT$17:$GT$102),0),ROW(A13))),"")</f>
        <v/>
      </c>
    </row>
    <row r="80" spans="1:9" s="1474" customFormat="1" ht="50.1" customHeight="1" x14ac:dyDescent="0.15">
      <c r="A80" s="1434" t="str">
        <f>IFERROR(INDEX('2_入力シート【検査結果表】 換気設備'!EQ:EQ,1/LARGE(INDEX(('2_入力シート【検査結果表】 換気設備'!$AZ$17:$AZ$102={"×要是正（既存不適格以外）","△既存不適格"})/ROW('2_入力シート【検査結果表】 換気設備'!$EQ$17:$EQ$102),0),ROW(A14))),"")</f>
        <v/>
      </c>
      <c r="B80" s="3829" t="str">
        <f>IFERROR(INDEX('2_入力シート【検査結果表】 換気設備'!EL:EL,1/LARGE(INDEX(('2_入力シート【検査結果表】 換気設備'!$AZ$17:$AZ$102={"×要是正（既存不適格以外）","△既存不適格"})/ROW('2_入力シート【検査結果表】 換気設備'!$EL$17:$EL$102),0),ROW(A14))),"")</f>
        <v/>
      </c>
      <c r="C80" s="3830"/>
      <c r="D80" s="1561" t="str">
        <f>IFERROR(INDEX('2_入力シート【検査結果表】 換気設備'!GX:GX,1/LARGE(INDEX(('2_入力シート【検査結果表】 換気設備'!$AZ$17:$AZ$102={"×要是正（既存不適格以外）","△既存不適格"})/ROW('2_入力シート【検査結果表】 換気設備'!$GX$17:$GX$102),0),ROW(A14))),"")</f>
        <v/>
      </c>
      <c r="E80" s="3829" t="str">
        <f>IFERROR(INDEX('2_入力シート【検査結果表】 換気設備'!BX:BX,1/LARGE(INDEX(('2_入力シート【検査結果表】 換気設備'!$AZ$17:$AZ$102={"×要是正（既存不適格以外）","△既存不適格"})/ROW('2_入力シート【検査結果表】 換気設備'!$BX$17:$BX$102),0),ROW(A14))),"")</f>
        <v/>
      </c>
      <c r="F80" s="3831"/>
      <c r="G80" s="3831"/>
      <c r="H80" s="3832"/>
      <c r="I80" s="1435" t="str">
        <f>IFERROR(INDEX('2_入力シート【検査結果表】 換気設備'!GT:GT,1/LARGE(INDEX(('2_入力シート【検査結果表】 換気設備'!$AZ$17:$AZ$102={"×要是正（既存不適格以外）","△既存不適格"})/ROW('2_入力シート【検査結果表】 換気設備'!$GT$17:$GT$102),0),ROW(A14))),"")</f>
        <v/>
      </c>
    </row>
    <row r="81" spans="1:10" s="1474" customFormat="1" ht="50.1" customHeight="1" thickBot="1" x14ac:dyDescent="0.2">
      <c r="A81" s="1953" t="str">
        <f>IFERROR(INDEX('2_入力シート【検査結果表】 換気設備'!EQ:EQ,1/LARGE(INDEX(('2_入力シート【検査結果表】 換気設備'!$AZ$17:$AZ$102={"×要是正（既存不適格以外）","△既存不適格"})/ROW('2_入力シート【検査結果表】 換気設備'!$EQ$17:$EQ$102),0),ROW(A15))),"")</f>
        <v/>
      </c>
      <c r="B81" s="3913" t="str">
        <f>IFERROR(INDEX('2_入力シート【検査結果表】 換気設備'!EL:EL,1/LARGE(INDEX(('2_入力シート【検査結果表】 換気設備'!$AZ$17:$AZ$102={"×要是正（既存不適格以外）","△既存不適格"})/ROW('2_入力シート【検査結果表】 換気設備'!$EL$17:$EL$102),0),ROW(A15))),"")</f>
        <v/>
      </c>
      <c r="C81" s="3914"/>
      <c r="D81" s="1436" t="str">
        <f>IFERROR(INDEX('2_入力シート【検査結果表】 換気設備'!GX:GX,1/LARGE(INDEX(('2_入力シート【検査結果表】 換気設備'!$AZ$17:$AZ$102={"×要是正（既存不適格以外）","△既存不適格"})/ROW('2_入力シート【検査結果表】 換気設備'!$GX$17:$GX$102),0),ROW(A15))),"")</f>
        <v/>
      </c>
      <c r="E81" s="3913" t="str">
        <f>IFERROR(INDEX('2_入力シート【検査結果表】 換気設備'!BX:BX,1/LARGE(INDEX(('2_入力シート【検査結果表】 換気設備'!$AZ$17:$AZ$102={"×要是正（既存不適格以外）","△既存不適格"})/ROW('2_入力シート【検査結果表】 換気設備'!$BX$17:$BX$102),0),ROW(A15))),"")</f>
        <v/>
      </c>
      <c r="F81" s="3915"/>
      <c r="G81" s="3915"/>
      <c r="H81" s="3916"/>
      <c r="I81" s="1437" t="str">
        <f>IFERROR(INDEX('2_入力シート【検査結果表】 換気設備'!GT:GT,1/LARGE(INDEX(('2_入力シート【検査結果表】 換気設備'!$AZ$17:$AZ$102={"×要是正（既存不適格以外）","△既存不適格"})/ROW('2_入力シート【検査結果表】 換気設備'!$GT$17:$GT$102),0),ROW(A15))),"")</f>
        <v/>
      </c>
    </row>
    <row r="82" spans="1:10" ht="11.25" customHeight="1" x14ac:dyDescent="0.15"/>
    <row r="83" spans="1:10" ht="11.25" customHeight="1" x14ac:dyDescent="0.15">
      <c r="A83" s="3917" t="s">
        <v>124</v>
      </c>
      <c r="B83" s="3917"/>
      <c r="C83" s="3917"/>
      <c r="D83" s="3917"/>
      <c r="E83" s="3917"/>
      <c r="F83" s="3917"/>
      <c r="G83" s="3917"/>
      <c r="H83" s="3917"/>
      <c r="I83" s="3917"/>
      <c r="J83" s="1570"/>
    </row>
    <row r="84" spans="1:10" ht="11.25" customHeight="1" x14ac:dyDescent="0.15">
      <c r="A84" s="1640" t="s">
        <v>123</v>
      </c>
      <c r="B84" s="3912" t="s">
        <v>122</v>
      </c>
      <c r="C84" s="3912"/>
      <c r="D84" s="3912"/>
      <c r="E84" s="3912"/>
      <c r="F84" s="3912"/>
      <c r="G84" s="3912"/>
      <c r="H84" s="3912"/>
      <c r="I84" s="3912"/>
      <c r="J84" s="1569"/>
    </row>
    <row r="85" spans="1:10" ht="11.25" customHeight="1" x14ac:dyDescent="0.15">
      <c r="A85" s="1640" t="s">
        <v>121</v>
      </c>
      <c r="B85" s="3912" t="s">
        <v>953</v>
      </c>
      <c r="C85" s="3912"/>
      <c r="D85" s="3912"/>
      <c r="E85" s="3912"/>
      <c r="F85" s="3912"/>
      <c r="G85" s="3912"/>
      <c r="H85" s="3912"/>
      <c r="I85" s="3912"/>
      <c r="J85" s="1569"/>
    </row>
    <row r="86" spans="1:10" ht="33" customHeight="1" x14ac:dyDescent="0.15">
      <c r="A86" s="1640" t="s">
        <v>120</v>
      </c>
      <c r="B86" s="3912" t="s">
        <v>6419</v>
      </c>
      <c r="C86" s="3912"/>
      <c r="D86" s="3912"/>
      <c r="E86" s="3912"/>
      <c r="F86" s="3912"/>
      <c r="G86" s="3912"/>
      <c r="H86" s="3912"/>
      <c r="I86" s="3912"/>
      <c r="J86" s="1569"/>
    </row>
    <row r="87" spans="1:10" ht="11.25" customHeight="1" x14ac:dyDescent="0.15">
      <c r="A87" s="1640" t="s">
        <v>119</v>
      </c>
      <c r="B87" s="3912" t="s">
        <v>6420</v>
      </c>
      <c r="C87" s="3912"/>
      <c r="D87" s="3912"/>
      <c r="E87" s="3912"/>
      <c r="F87" s="3912"/>
      <c r="G87" s="3912"/>
      <c r="H87" s="3912"/>
      <c r="I87" s="3912"/>
      <c r="J87" s="1569"/>
    </row>
    <row r="88" spans="1:10" ht="11.25" customHeight="1" x14ac:dyDescent="0.15">
      <c r="A88" s="1640" t="s">
        <v>118</v>
      </c>
      <c r="B88" s="3912" t="s">
        <v>6421</v>
      </c>
      <c r="C88" s="3912"/>
      <c r="D88" s="3912"/>
      <c r="E88" s="3912"/>
      <c r="F88" s="3912"/>
      <c r="G88" s="3912"/>
      <c r="H88" s="3912"/>
      <c r="I88" s="3912"/>
      <c r="J88" s="1569"/>
    </row>
    <row r="89" spans="1:10" ht="11.25" customHeight="1" x14ac:dyDescent="0.15">
      <c r="A89" s="1640" t="s">
        <v>117</v>
      </c>
      <c r="B89" s="3912" t="s">
        <v>952</v>
      </c>
      <c r="C89" s="3912"/>
      <c r="D89" s="3912"/>
      <c r="E89" s="3912"/>
      <c r="F89" s="3912"/>
      <c r="G89" s="3912"/>
      <c r="H89" s="3912"/>
      <c r="I89" s="3912"/>
      <c r="J89" s="1569"/>
    </row>
    <row r="90" spans="1:10" ht="21" customHeight="1" x14ac:dyDescent="0.15">
      <c r="A90" s="1640" t="s">
        <v>116</v>
      </c>
      <c r="B90" s="3912" t="s">
        <v>951</v>
      </c>
      <c r="C90" s="3912"/>
      <c r="D90" s="3912"/>
      <c r="E90" s="3912"/>
      <c r="F90" s="3912"/>
      <c r="G90" s="3912"/>
      <c r="H90" s="3912"/>
      <c r="I90" s="3912"/>
      <c r="J90" s="1569"/>
    </row>
    <row r="91" spans="1:10" ht="11.25" customHeight="1" x14ac:dyDescent="0.15">
      <c r="A91" s="1640" t="s">
        <v>115</v>
      </c>
      <c r="B91" s="3912" t="s">
        <v>950</v>
      </c>
      <c r="C91" s="3912"/>
      <c r="D91" s="3912"/>
      <c r="E91" s="3912"/>
      <c r="F91" s="3912"/>
      <c r="G91" s="3912"/>
      <c r="H91" s="3912"/>
      <c r="I91" s="3912"/>
      <c r="J91" s="1569"/>
    </row>
    <row r="92" spans="1:10" ht="21" customHeight="1" x14ac:dyDescent="0.15">
      <c r="A92" s="1640" t="s">
        <v>114</v>
      </c>
      <c r="B92" s="3912" t="s">
        <v>949</v>
      </c>
      <c r="C92" s="3912"/>
      <c r="D92" s="3912"/>
      <c r="E92" s="3912"/>
      <c r="F92" s="3912"/>
      <c r="G92" s="3912"/>
      <c r="H92" s="3912"/>
      <c r="I92" s="3912"/>
      <c r="J92" s="1569"/>
    </row>
    <row r="93" spans="1:10" ht="21" customHeight="1" x14ac:dyDescent="0.15">
      <c r="A93" s="1640" t="s">
        <v>113</v>
      </c>
      <c r="B93" s="3912" t="s">
        <v>6422</v>
      </c>
      <c r="C93" s="3912"/>
      <c r="D93" s="3912"/>
      <c r="E93" s="3912"/>
      <c r="F93" s="3912"/>
      <c r="G93" s="3912"/>
      <c r="H93" s="3912"/>
      <c r="I93" s="3912"/>
      <c r="J93" s="1569"/>
    </row>
    <row r="94" spans="1:10" ht="21" customHeight="1" x14ac:dyDescent="0.15">
      <c r="A94" s="1640" t="s">
        <v>112</v>
      </c>
      <c r="B94" s="3912" t="s">
        <v>948</v>
      </c>
      <c r="C94" s="3912"/>
      <c r="D94" s="3912"/>
      <c r="E94" s="3912"/>
      <c r="F94" s="3912"/>
      <c r="G94" s="3912"/>
      <c r="H94" s="3912"/>
      <c r="I94" s="3912"/>
      <c r="J94" s="1569"/>
    </row>
    <row r="95" spans="1:10" ht="11.25" customHeight="1" x14ac:dyDescent="0.15">
      <c r="A95" s="1640" t="s">
        <v>111</v>
      </c>
      <c r="B95" s="3912" t="s">
        <v>947</v>
      </c>
      <c r="C95" s="3912"/>
      <c r="D95" s="3912"/>
      <c r="E95" s="3912"/>
      <c r="F95" s="3912"/>
      <c r="G95" s="3912"/>
      <c r="H95" s="3912"/>
      <c r="I95" s="3912"/>
      <c r="J95" s="1569"/>
    </row>
    <row r="96" spans="1:10" ht="33" customHeight="1" x14ac:dyDescent="0.15">
      <c r="A96" s="1640" t="s">
        <v>110</v>
      </c>
      <c r="B96" s="3912" t="s">
        <v>6423</v>
      </c>
      <c r="C96" s="3912"/>
      <c r="D96" s="3912"/>
      <c r="E96" s="3912"/>
      <c r="F96" s="3912"/>
      <c r="G96" s="3912"/>
      <c r="H96" s="3912"/>
      <c r="I96" s="3912"/>
      <c r="J96" s="1569"/>
    </row>
    <row r="97" spans="1:10" ht="43.5" customHeight="1" x14ac:dyDescent="0.15">
      <c r="A97" s="1640" t="s">
        <v>109</v>
      </c>
      <c r="B97" s="3912" t="s">
        <v>946</v>
      </c>
      <c r="C97" s="3912"/>
      <c r="D97" s="3912"/>
      <c r="E97" s="3912"/>
      <c r="F97" s="3912"/>
      <c r="G97" s="3912"/>
      <c r="H97" s="3912"/>
      <c r="I97" s="3912"/>
      <c r="J97" s="1569"/>
    </row>
    <row r="98" spans="1:10" ht="23.25" customHeight="1" x14ac:dyDescent="0.15">
      <c r="A98" s="1640" t="s">
        <v>108</v>
      </c>
      <c r="B98" s="3912" t="s">
        <v>298</v>
      </c>
      <c r="C98" s="3912"/>
      <c r="D98" s="3912"/>
      <c r="E98" s="3912"/>
      <c r="F98" s="3912"/>
      <c r="G98" s="3912"/>
      <c r="H98" s="3912"/>
      <c r="I98" s="3912"/>
      <c r="J98" s="1439"/>
    </row>
  </sheetData>
  <sheetProtection algorithmName="SHA-512" hashValue="eSRs6cFby8ywjQTCThfBPjksqBr0owT2OK6rvECtYmAsoJz6HDHTFa7xsLqtv7Bpivv35TftEtY/oDnIdMoygg==" saltValue="DpHvpRKblfnO63ZewbsOKQ==" spinCount="100000" sheet="1" objects="1" scenarios="1"/>
  <mergeCells count="124">
    <mergeCell ref="B79:C79"/>
    <mergeCell ref="B84:I84"/>
    <mergeCell ref="B85:I85"/>
    <mergeCell ref="B95:I95"/>
    <mergeCell ref="B96:I96"/>
    <mergeCell ref="B97:I97"/>
    <mergeCell ref="B98:I98"/>
    <mergeCell ref="B86:I86"/>
    <mergeCell ref="B87:I87"/>
    <mergeCell ref="B88:I88"/>
    <mergeCell ref="B89:I89"/>
    <mergeCell ref="B90:I90"/>
    <mergeCell ref="B91:I91"/>
    <mergeCell ref="B92:I92"/>
    <mergeCell ref="B93:I93"/>
    <mergeCell ref="B94:I94"/>
    <mergeCell ref="E79:H79"/>
    <mergeCell ref="B80:C80"/>
    <mergeCell ref="E80:H80"/>
    <mergeCell ref="B81:C81"/>
    <mergeCell ref="E81:H81"/>
    <mergeCell ref="A83:I83"/>
    <mergeCell ref="B66:C66"/>
    <mergeCell ref="E66:H66"/>
    <mergeCell ref="B67:C67"/>
    <mergeCell ref="E67:H67"/>
    <mergeCell ref="B51:I51"/>
    <mergeCell ref="B52:B60"/>
    <mergeCell ref="C52:E52"/>
    <mergeCell ref="B68:C68"/>
    <mergeCell ref="E68:H68"/>
    <mergeCell ref="A65:C65"/>
    <mergeCell ref="C56:E56"/>
    <mergeCell ref="C57:E57"/>
    <mergeCell ref="C58:E58"/>
    <mergeCell ref="C59:E59"/>
    <mergeCell ref="C60:E60"/>
    <mergeCell ref="B61:I61"/>
    <mergeCell ref="C53:E53"/>
    <mergeCell ref="C54:E54"/>
    <mergeCell ref="C55:E55"/>
    <mergeCell ref="C41:E41"/>
    <mergeCell ref="D28:E28"/>
    <mergeCell ref="C42:E42"/>
    <mergeCell ref="C43:E43"/>
    <mergeCell ref="C46:E46"/>
    <mergeCell ref="B47:B50"/>
    <mergeCell ref="C47:E47"/>
    <mergeCell ref="C48:E48"/>
    <mergeCell ref="C49:E49"/>
    <mergeCell ref="C50:E50"/>
    <mergeCell ref="C44:E44"/>
    <mergeCell ref="C45:E45"/>
    <mergeCell ref="B37:B45"/>
    <mergeCell ref="D21:E21"/>
    <mergeCell ref="C23:C24"/>
    <mergeCell ref="D23:E23"/>
    <mergeCell ref="D30:E30"/>
    <mergeCell ref="B25:B35"/>
    <mergeCell ref="C25:C29"/>
    <mergeCell ref="D25:E25"/>
    <mergeCell ref="D26:E26"/>
    <mergeCell ref="D29:E29"/>
    <mergeCell ref="C30:C35"/>
    <mergeCell ref="D31:E31"/>
    <mergeCell ref="D32:E32"/>
    <mergeCell ref="D33:E33"/>
    <mergeCell ref="D34:E34"/>
    <mergeCell ref="D35:E35"/>
    <mergeCell ref="D22:E22"/>
    <mergeCell ref="C14:C22"/>
    <mergeCell ref="A2:I2"/>
    <mergeCell ref="A3:I3"/>
    <mergeCell ref="A5:B8"/>
    <mergeCell ref="D5:G5"/>
    <mergeCell ref="H5:I5"/>
    <mergeCell ref="D6:G6"/>
    <mergeCell ref="H6:I6"/>
    <mergeCell ref="C7:C8"/>
    <mergeCell ref="D7:G7"/>
    <mergeCell ref="H7:I7"/>
    <mergeCell ref="H8:I8"/>
    <mergeCell ref="A10:A12"/>
    <mergeCell ref="B10:E12"/>
    <mergeCell ref="F10:H10"/>
    <mergeCell ref="I10:I12"/>
    <mergeCell ref="F11:F12"/>
    <mergeCell ref="D8:G8"/>
    <mergeCell ref="D27:E27"/>
    <mergeCell ref="C39:E39"/>
    <mergeCell ref="B77:C77"/>
    <mergeCell ref="E77:H77"/>
    <mergeCell ref="B13:I13"/>
    <mergeCell ref="B14:B24"/>
    <mergeCell ref="D14:E14"/>
    <mergeCell ref="D15:E15"/>
    <mergeCell ref="D24:E24"/>
    <mergeCell ref="B36:I36"/>
    <mergeCell ref="C37:E37"/>
    <mergeCell ref="C38:E38"/>
    <mergeCell ref="C40:E40"/>
    <mergeCell ref="D16:E16"/>
    <mergeCell ref="D17:E17"/>
    <mergeCell ref="D18:E18"/>
    <mergeCell ref="D19:E19"/>
    <mergeCell ref="D20:E20"/>
    <mergeCell ref="B78:C78"/>
    <mergeCell ref="E78:H78"/>
    <mergeCell ref="B71:C71"/>
    <mergeCell ref="E71:H71"/>
    <mergeCell ref="B72:C72"/>
    <mergeCell ref="E72:H72"/>
    <mergeCell ref="B69:C69"/>
    <mergeCell ref="E69:H69"/>
    <mergeCell ref="B70:C70"/>
    <mergeCell ref="E70:H70"/>
    <mergeCell ref="B73:C73"/>
    <mergeCell ref="E73:H73"/>
    <mergeCell ref="B74:C74"/>
    <mergeCell ref="E74:H74"/>
    <mergeCell ref="B75:C75"/>
    <mergeCell ref="E75:H75"/>
    <mergeCell ref="B76:C76"/>
    <mergeCell ref="E76:H76"/>
  </mergeCells>
  <phoneticPr fontId="3"/>
  <printOptions horizontalCentered="1"/>
  <pageMargins left="0.59055118110236227" right="0.59055118110236227" top="0.59055118110236227" bottom="0.39370078740157483" header="0.39370078740157483" footer="0.51181102362204722"/>
  <pageSetup paperSize="9" scale="92" orientation="portrait" r:id="rId1"/>
  <headerFooter alignWithMargins="0"/>
  <rowBreaks count="2" manualBreakCount="2">
    <brk id="64" max="8" man="1"/>
    <brk id="81" max="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pageSetUpPr fitToPage="1"/>
  </sheetPr>
  <dimension ref="A1:L172"/>
  <sheetViews>
    <sheetView showGridLines="0" view="pageBreakPreview" zoomScaleNormal="100" zoomScaleSheetLayoutView="100" workbookViewId="0">
      <pane ySplit="1" topLeftCell="A2" activePane="bottomLeft" state="frozen"/>
      <selection pane="bottomLeft"/>
    </sheetView>
  </sheetViews>
  <sheetFormatPr defaultColWidth="9" defaultRowHeight="13.5" x14ac:dyDescent="0.15"/>
  <cols>
    <col min="1" max="1" width="4.125" style="1441" customWidth="1"/>
    <col min="2" max="2" width="8.625" style="1441" customWidth="1"/>
    <col min="3" max="3" width="14.125" style="1441" customWidth="1"/>
    <col min="4" max="4" width="30.625" style="1441" customWidth="1"/>
    <col min="5" max="5" width="15.625" style="1441" customWidth="1"/>
    <col min="6" max="7" width="6.125" style="1441" customWidth="1"/>
    <col min="8" max="9" width="6.625" style="1441" customWidth="1"/>
    <col min="10" max="16384" width="9" style="1441"/>
  </cols>
  <sheetData>
    <row r="1" spans="1:11" s="1439" customFormat="1" x14ac:dyDescent="0.15">
      <c r="A1" s="1438" t="s">
        <v>1175</v>
      </c>
      <c r="E1" s="1393"/>
      <c r="F1" s="1394" t="str">
        <f>'＜入力不要＞報告書'!$AN$5</f>
        <v>Kyoto City(R7.7)　Ver121</v>
      </c>
      <c r="G1" s="1392"/>
      <c r="H1" s="1395" t="str">
        <f>'＜入力不要＞報告書'!$AN$3 &amp; '＜入力不要＞報告書'!$AO$3</f>
        <v/>
      </c>
      <c r="I1" s="1396" t="str">
        <f>'＜入力不要＞報告書'!$AP$3</f>
        <v/>
      </c>
      <c r="K1" s="1642" t="str">
        <f>HYPERLINK("#目次!$F$26:$F$44","目次、シート一覧へ")</f>
        <v>目次、シート一覧へ</v>
      </c>
    </row>
    <row r="2" spans="1:11" s="1439" customFormat="1" x14ac:dyDescent="0.15">
      <c r="A2" s="3927" t="s">
        <v>1036</v>
      </c>
      <c r="B2" s="3927"/>
      <c r="C2" s="3927"/>
      <c r="D2" s="3927"/>
      <c r="E2" s="3927"/>
      <c r="F2" s="3927"/>
      <c r="G2" s="3927"/>
      <c r="H2" s="3927"/>
      <c r="I2" s="3927"/>
    </row>
    <row r="3" spans="1:11" s="1439" customFormat="1" ht="12" x14ac:dyDescent="0.15">
      <c r="A3" s="3928" t="s">
        <v>1174</v>
      </c>
      <c r="B3" s="3929"/>
      <c r="C3" s="3929"/>
      <c r="D3" s="3929"/>
      <c r="E3" s="3929"/>
      <c r="F3" s="3929"/>
      <c r="G3" s="3929"/>
      <c r="H3" s="3929"/>
      <c r="I3" s="3929"/>
    </row>
    <row r="4" spans="1:11" ht="11.25" customHeight="1" thickBot="1" x14ac:dyDescent="0.2">
      <c r="A4" s="1439"/>
      <c r="B4" s="1440"/>
      <c r="C4" s="1440"/>
      <c r="D4" s="1440"/>
      <c r="E4" s="1440"/>
      <c r="F4" s="1440"/>
      <c r="G4" s="1440"/>
      <c r="H4" s="1440"/>
      <c r="I4" s="1440"/>
    </row>
    <row r="5" spans="1:11" ht="11.25" customHeight="1" x14ac:dyDescent="0.15">
      <c r="A5" s="3930" t="s">
        <v>1034</v>
      </c>
      <c r="B5" s="3931"/>
      <c r="C5" s="1442"/>
      <c r="D5" s="3936" t="s">
        <v>1033</v>
      </c>
      <c r="E5" s="3937"/>
      <c r="F5" s="3937"/>
      <c r="G5" s="3938"/>
      <c r="H5" s="3845" t="s">
        <v>1032</v>
      </c>
      <c r="I5" s="3939"/>
    </row>
    <row r="6" spans="1:11" ht="11.25" customHeight="1" x14ac:dyDescent="0.15">
      <c r="A6" s="3932"/>
      <c r="B6" s="3933"/>
      <c r="C6" s="1443" t="s">
        <v>1031</v>
      </c>
      <c r="D6" s="3940" t="str">
        <f>'1_入力シート【基本情報】'!$DS$166</f>
        <v/>
      </c>
      <c r="E6" s="3941"/>
      <c r="F6" s="3941"/>
      <c r="G6" s="3942"/>
      <c r="H6" s="3889">
        <v>1</v>
      </c>
      <c r="I6" s="3890"/>
    </row>
    <row r="7" spans="1:11" ht="11.25" customHeight="1" x14ac:dyDescent="0.15">
      <c r="A7" s="3932"/>
      <c r="B7" s="3933"/>
      <c r="C7" s="3943" t="s">
        <v>1030</v>
      </c>
      <c r="D7" s="3940" t="str">
        <f>'1_入力シート【基本情報】'!$DS$180</f>
        <v/>
      </c>
      <c r="E7" s="3941"/>
      <c r="F7" s="3941"/>
      <c r="G7" s="3942"/>
      <c r="H7" s="3889">
        <v>2</v>
      </c>
      <c r="I7" s="3890"/>
    </row>
    <row r="8" spans="1:11" ht="11.25" customHeight="1" thickBot="1" x14ac:dyDescent="0.2">
      <c r="A8" s="3934"/>
      <c r="B8" s="3935"/>
      <c r="C8" s="3944"/>
      <c r="D8" s="3924" t="str">
        <f>'1_入力シート【基本情報】'!$DS$194</f>
        <v/>
      </c>
      <c r="E8" s="3925"/>
      <c r="F8" s="3925"/>
      <c r="G8" s="3926"/>
      <c r="H8" s="3893">
        <v>3</v>
      </c>
      <c r="I8" s="3894"/>
    </row>
    <row r="9" spans="1:11" ht="11.25" customHeight="1" thickBot="1" x14ac:dyDescent="0.2">
      <c r="A9" s="1439"/>
      <c r="B9" s="1440"/>
      <c r="C9" s="1440"/>
      <c r="D9" s="1440"/>
      <c r="E9" s="1440"/>
      <c r="F9" s="1440"/>
      <c r="G9" s="1440"/>
      <c r="H9" s="1440"/>
      <c r="I9" s="1440"/>
    </row>
    <row r="10" spans="1:11" s="1444" customFormat="1" ht="12" customHeight="1" x14ac:dyDescent="0.15">
      <c r="A10" s="3833" t="s">
        <v>157</v>
      </c>
      <c r="B10" s="3836" t="s">
        <v>1029</v>
      </c>
      <c r="C10" s="3837"/>
      <c r="D10" s="3837"/>
      <c r="E10" s="3838"/>
      <c r="F10" s="3845" t="s">
        <v>1028</v>
      </c>
      <c r="G10" s="3846"/>
      <c r="H10" s="3847"/>
      <c r="I10" s="3848" t="s">
        <v>1027</v>
      </c>
    </row>
    <row r="11" spans="1:11" s="1444" customFormat="1" ht="12" customHeight="1" x14ac:dyDescent="0.15">
      <c r="A11" s="3834"/>
      <c r="B11" s="3839"/>
      <c r="C11" s="3840"/>
      <c r="D11" s="3840"/>
      <c r="E11" s="3841"/>
      <c r="F11" s="3851" t="s">
        <v>1026</v>
      </c>
      <c r="G11" s="1566" t="s">
        <v>1025</v>
      </c>
      <c r="H11" s="1567"/>
      <c r="I11" s="3849"/>
    </row>
    <row r="12" spans="1:11" s="1444" customFormat="1" ht="21" customHeight="1" thickBot="1" x14ac:dyDescent="0.2">
      <c r="A12" s="3835"/>
      <c r="B12" s="3842"/>
      <c r="C12" s="3843"/>
      <c r="D12" s="3843"/>
      <c r="E12" s="3844"/>
      <c r="F12" s="3852"/>
      <c r="G12" s="1400"/>
      <c r="H12" s="1401" t="s">
        <v>1024</v>
      </c>
      <c r="I12" s="3850"/>
    </row>
    <row r="13" spans="1:11" s="1444" customFormat="1" ht="21" customHeight="1" x14ac:dyDescent="0.15">
      <c r="A13" s="1402">
        <v>1</v>
      </c>
      <c r="B13" s="3869" t="s">
        <v>1173</v>
      </c>
      <c r="C13" s="3870"/>
      <c r="D13" s="3870"/>
      <c r="E13" s="3870"/>
      <c r="F13" s="3870"/>
      <c r="G13" s="3870"/>
      <c r="H13" s="3870"/>
      <c r="I13" s="3911"/>
    </row>
    <row r="14" spans="1:11" s="1444" customFormat="1" ht="11.25" customHeight="1" x14ac:dyDescent="0.15">
      <c r="A14" s="1403" t="s">
        <v>973</v>
      </c>
      <c r="B14" s="3895" t="s">
        <v>1172</v>
      </c>
      <c r="C14" s="3895" t="s">
        <v>472</v>
      </c>
      <c r="D14" s="3858" t="s">
        <v>1171</v>
      </c>
      <c r="E14" s="3868"/>
      <c r="F14" s="1445" t="str">
        <f>'3_入力シート【検査結果表】 排煙設備'!GG16</f>
        <v/>
      </c>
      <c r="G14" s="1445" t="str">
        <f>'3_入力シート【検査結果表】 排煙設備'!GH16</f>
        <v/>
      </c>
      <c r="H14" s="1445" t="str">
        <f>'3_入力シート【検査結果表】 排煙設備'!GI16</f>
        <v/>
      </c>
      <c r="I14" s="1446">
        <f>'3_入力シート【検査結果表】 排煙設備'!GJ16</f>
        <v>0</v>
      </c>
    </row>
    <row r="15" spans="1:11" s="1444" customFormat="1" ht="11.25" customHeight="1" x14ac:dyDescent="0.15">
      <c r="A15" s="1403" t="s">
        <v>970</v>
      </c>
      <c r="B15" s="3907"/>
      <c r="C15" s="3895"/>
      <c r="D15" s="3858" t="s">
        <v>1170</v>
      </c>
      <c r="E15" s="3868"/>
      <c r="F15" s="1445" t="str">
        <f>'3_入力シート【検査結果表】 排煙設備'!GG17</f>
        <v/>
      </c>
      <c r="G15" s="1445" t="str">
        <f>'3_入力シート【検査結果表】 排煙設備'!GH17</f>
        <v/>
      </c>
      <c r="H15" s="1445" t="str">
        <f>'3_入力シート【検査結果表】 排煙設備'!GI17</f>
        <v/>
      </c>
      <c r="I15" s="1446">
        <f>'3_入力シート【検査結果表】 排煙設備'!GJ17</f>
        <v>0</v>
      </c>
    </row>
    <row r="16" spans="1:11" s="1444" customFormat="1" ht="11.25" customHeight="1" x14ac:dyDescent="0.15">
      <c r="A16" s="1403" t="s">
        <v>968</v>
      </c>
      <c r="B16" s="3907"/>
      <c r="C16" s="3907"/>
      <c r="D16" s="3858" t="s">
        <v>1169</v>
      </c>
      <c r="E16" s="3868"/>
      <c r="F16" s="1445" t="str">
        <f>'3_入力シート【検査結果表】 排煙設備'!GG18</f>
        <v/>
      </c>
      <c r="G16" s="1445" t="str">
        <f>'3_入力シート【検査結果表】 排煙設備'!GH18</f>
        <v/>
      </c>
      <c r="H16" s="1445" t="str">
        <f>'3_入力シート【検査結果表】 排煙設備'!GI18</f>
        <v/>
      </c>
      <c r="I16" s="1446">
        <f>'3_入力シート【検査結果表】 排煙設備'!GJ18</f>
        <v>0</v>
      </c>
    </row>
    <row r="17" spans="1:12" s="1444" customFormat="1" ht="11.25" customHeight="1" x14ac:dyDescent="0.15">
      <c r="A17" s="1403" t="s">
        <v>966</v>
      </c>
      <c r="B17" s="3907"/>
      <c r="C17" s="3907"/>
      <c r="D17" s="3858" t="s">
        <v>1168</v>
      </c>
      <c r="E17" s="3868"/>
      <c r="F17" s="1445" t="str">
        <f>'3_入力シート【検査結果表】 排煙設備'!GG19</f>
        <v/>
      </c>
      <c r="G17" s="1445" t="str">
        <f>'3_入力シート【検査結果表】 排煙設備'!GH19</f>
        <v/>
      </c>
      <c r="H17" s="1445" t="str">
        <f>'3_入力シート【検査結果表】 排煙設備'!GI19</f>
        <v/>
      </c>
      <c r="I17" s="1446">
        <f>'3_入力シート【検査結果表】 排煙設備'!GJ19</f>
        <v>0</v>
      </c>
    </row>
    <row r="18" spans="1:12" s="1444" customFormat="1" ht="11.25" customHeight="1" x14ac:dyDescent="0.15">
      <c r="A18" s="1403" t="s">
        <v>964</v>
      </c>
      <c r="B18" s="3907"/>
      <c r="C18" s="3907"/>
      <c r="D18" s="3858" t="s">
        <v>1167</v>
      </c>
      <c r="E18" s="3868"/>
      <c r="F18" s="1445" t="str">
        <f>'3_入力シート【検査結果表】 排煙設備'!GG20</f>
        <v/>
      </c>
      <c r="G18" s="1445" t="str">
        <f>'3_入力シート【検査結果表】 排煙設備'!GH20</f>
        <v/>
      </c>
      <c r="H18" s="1445" t="str">
        <f>'3_入力シート【検査結果表】 排煙設備'!GI20</f>
        <v/>
      </c>
      <c r="I18" s="1446">
        <f>'3_入力シート【検査結果表】 排煙設備'!GJ20</f>
        <v>0</v>
      </c>
    </row>
    <row r="19" spans="1:12" s="1444" customFormat="1" ht="11.25" customHeight="1" x14ac:dyDescent="0.15">
      <c r="A19" s="1403" t="s">
        <v>962</v>
      </c>
      <c r="B19" s="3907"/>
      <c r="C19" s="3895" t="s">
        <v>466</v>
      </c>
      <c r="D19" s="3858" t="s">
        <v>1166</v>
      </c>
      <c r="E19" s="3868"/>
      <c r="F19" s="1445" t="str">
        <f>'3_入力シート【検査結果表】 排煙設備'!GG21</f>
        <v/>
      </c>
      <c r="G19" s="1445" t="str">
        <f>'3_入力シート【検査結果表】 排煙設備'!GH21</f>
        <v/>
      </c>
      <c r="H19" s="1445" t="str">
        <f>'3_入力シート【検査結果表】 排煙設備'!GI21</f>
        <v/>
      </c>
      <c r="I19" s="1446">
        <f>'3_入力シート【検査結果表】 排煙設備'!GJ21</f>
        <v>0</v>
      </c>
    </row>
    <row r="20" spans="1:12" s="1444" customFormat="1" ht="11.25" customHeight="1" x14ac:dyDescent="0.15">
      <c r="A20" s="1403" t="s">
        <v>960</v>
      </c>
      <c r="B20" s="3907"/>
      <c r="C20" s="3895"/>
      <c r="D20" s="3858" t="s">
        <v>1165</v>
      </c>
      <c r="E20" s="3868"/>
      <c r="F20" s="1445" t="str">
        <f>'3_入力シート【検査結果表】 排煙設備'!GG22</f>
        <v/>
      </c>
      <c r="G20" s="1445" t="str">
        <f>'3_入力シート【検査結果表】 排煙設備'!GH22</f>
        <v/>
      </c>
      <c r="H20" s="1445" t="str">
        <f>'3_入力シート【検査結果表】 排煙設備'!GI22</f>
        <v/>
      </c>
      <c r="I20" s="1446">
        <f>'3_入力シート【検査結果表】 排煙設備'!GJ22</f>
        <v>0</v>
      </c>
      <c r="K20" s="1447"/>
      <c r="L20" s="1447"/>
    </row>
    <row r="21" spans="1:12" s="1444" customFormat="1" ht="11.25" customHeight="1" x14ac:dyDescent="0.15">
      <c r="A21" s="1403" t="s">
        <v>959</v>
      </c>
      <c r="B21" s="3907"/>
      <c r="C21" s="3895"/>
      <c r="D21" s="3858" t="s">
        <v>1164</v>
      </c>
      <c r="E21" s="3868"/>
      <c r="F21" s="1445" t="str">
        <f>'3_入力シート【検査結果表】 排煙設備'!GG23</f>
        <v/>
      </c>
      <c r="G21" s="1445" t="str">
        <f>'3_入力シート【検査結果表】 排煙設備'!GH23</f>
        <v/>
      </c>
      <c r="H21" s="1445" t="str">
        <f>'3_入力シート【検査結果表】 排煙設備'!GI23</f>
        <v/>
      </c>
      <c r="I21" s="1446">
        <f>'3_入力シート【検査結果表】 排煙設備'!GJ23</f>
        <v>0</v>
      </c>
      <c r="K21" s="1447"/>
      <c r="L21" s="1447"/>
    </row>
    <row r="22" spans="1:12" s="1444" customFormat="1" ht="11.25" customHeight="1" x14ac:dyDescent="0.15">
      <c r="A22" s="1403" t="s">
        <v>957</v>
      </c>
      <c r="B22" s="3907"/>
      <c r="C22" s="3907"/>
      <c r="D22" s="3921" t="s">
        <v>1163</v>
      </c>
      <c r="E22" s="3922"/>
      <c r="F22" s="1445" t="str">
        <f>'3_入力シート【検査結果表】 排煙設備'!GG24</f>
        <v/>
      </c>
      <c r="G22" s="1445" t="str">
        <f>'3_入力シート【検査結果表】 排煙設備'!GH24</f>
        <v/>
      </c>
      <c r="H22" s="1445" t="str">
        <f>'3_入力シート【検査結果表】 排煙設備'!GI24</f>
        <v/>
      </c>
      <c r="I22" s="1446">
        <f>'3_入力シート【検査結果表】 排煙設備'!GJ24</f>
        <v>0</v>
      </c>
    </row>
    <row r="23" spans="1:12" s="1444" customFormat="1" ht="11.25" customHeight="1" x14ac:dyDescent="0.15">
      <c r="A23" s="1403" t="s">
        <v>982</v>
      </c>
      <c r="B23" s="3907"/>
      <c r="C23" s="3907"/>
      <c r="D23" s="3858" t="s">
        <v>1162</v>
      </c>
      <c r="E23" s="3868"/>
      <c r="F23" s="1445" t="str">
        <f>'3_入力シート【検査結果表】 排煙設備'!GG25</f>
        <v/>
      </c>
      <c r="G23" s="1445" t="str">
        <f>'3_入力シート【検査結果表】 排煙設備'!GH25</f>
        <v/>
      </c>
      <c r="H23" s="1445" t="str">
        <f>'3_入力シート【検査結果表】 排煙設備'!GI25</f>
        <v/>
      </c>
      <c r="I23" s="1446">
        <f>'3_入力シート【検査結果表】 排煙設備'!GJ25</f>
        <v>0</v>
      </c>
    </row>
    <row r="24" spans="1:12" s="1444" customFormat="1" ht="11.25" customHeight="1" x14ac:dyDescent="0.15">
      <c r="A24" s="1403" t="s">
        <v>979</v>
      </c>
      <c r="B24" s="3865" t="s">
        <v>1161</v>
      </c>
      <c r="C24" s="3895" t="s">
        <v>460</v>
      </c>
      <c r="D24" s="3858" t="s">
        <v>1160</v>
      </c>
      <c r="E24" s="3868"/>
      <c r="F24" s="1445" t="str">
        <f>'3_入力シート【検査結果表】 排煙設備'!GG26</f>
        <v/>
      </c>
      <c r="G24" s="1445" t="str">
        <f>'3_入力シート【検査結果表】 排煙設備'!GH26</f>
        <v/>
      </c>
      <c r="H24" s="1445" t="str">
        <f>'3_入力シート【検査結果表】 排煙設備'!GI26</f>
        <v/>
      </c>
      <c r="I24" s="1446">
        <f>'3_入力シート【検査結果表】 排煙設備'!GJ26</f>
        <v>0</v>
      </c>
    </row>
    <row r="25" spans="1:12" s="1444" customFormat="1" ht="11.25" customHeight="1" x14ac:dyDescent="0.15">
      <c r="A25" s="1403" t="s">
        <v>977</v>
      </c>
      <c r="B25" s="3866"/>
      <c r="C25" s="3895"/>
      <c r="D25" s="3858" t="s">
        <v>1159</v>
      </c>
      <c r="E25" s="3868"/>
      <c r="F25" s="1445" t="str">
        <f>'3_入力シート【検査結果表】 排煙設備'!GG27</f>
        <v/>
      </c>
      <c r="G25" s="1445" t="str">
        <f>'3_入力シート【検査結果表】 排煙設備'!GH27</f>
        <v/>
      </c>
      <c r="H25" s="1445" t="str">
        <f>'3_入力シート【検査結果表】 排煙設備'!GI27</f>
        <v/>
      </c>
      <c r="I25" s="1446">
        <f>'3_入力シート【検査結果表】 排煙設備'!GJ27</f>
        <v>0</v>
      </c>
    </row>
    <row r="26" spans="1:12" s="1444" customFormat="1" ht="11.25" customHeight="1" x14ac:dyDescent="0.15">
      <c r="A26" s="1403" t="s">
        <v>976</v>
      </c>
      <c r="B26" s="3866"/>
      <c r="C26" s="3895"/>
      <c r="D26" s="3858" t="s">
        <v>1158</v>
      </c>
      <c r="E26" s="3868"/>
      <c r="F26" s="1445" t="str">
        <f>'3_入力シート【検査結果表】 排煙設備'!GG28</f>
        <v/>
      </c>
      <c r="G26" s="1445" t="str">
        <f>'3_入力シート【検査結果表】 排煙設備'!GH28</f>
        <v/>
      </c>
      <c r="H26" s="1445" t="str">
        <f>'3_入力シート【検査結果表】 排煙設備'!GI28</f>
        <v/>
      </c>
      <c r="I26" s="1446">
        <f>'3_入力シート【検査結果表】 排煙設備'!GJ28</f>
        <v>0</v>
      </c>
    </row>
    <row r="27" spans="1:12" s="1444" customFormat="1" ht="11.25" customHeight="1" x14ac:dyDescent="0.15">
      <c r="A27" s="1403" t="s">
        <v>1157</v>
      </c>
      <c r="B27" s="3866"/>
      <c r="C27" s="3895"/>
      <c r="D27" s="3858" t="s">
        <v>1119</v>
      </c>
      <c r="E27" s="3868"/>
      <c r="F27" s="1445" t="str">
        <f>'3_入力シート【検査結果表】 排煙設備'!GG29</f>
        <v/>
      </c>
      <c r="G27" s="1445" t="str">
        <f>'3_入力シート【検査結果表】 排煙設備'!GH29</f>
        <v/>
      </c>
      <c r="H27" s="1445" t="str">
        <f>'3_入力シート【検査結果表】 排煙設備'!GI29</f>
        <v/>
      </c>
      <c r="I27" s="1446">
        <f>'3_入力シート【検査結果表】 排煙設備'!GJ29</f>
        <v>0</v>
      </c>
    </row>
    <row r="28" spans="1:12" s="1444" customFormat="1" ht="11.25" customHeight="1" x14ac:dyDescent="0.15">
      <c r="A28" s="1403" t="s">
        <v>1156</v>
      </c>
      <c r="B28" s="3866"/>
      <c r="C28" s="3895"/>
      <c r="D28" s="3858" t="s">
        <v>1155</v>
      </c>
      <c r="E28" s="3868"/>
      <c r="F28" s="1445" t="str">
        <f>'3_入力シート【検査結果表】 排煙設備'!GG30</f>
        <v/>
      </c>
      <c r="G28" s="1445" t="str">
        <f>'3_入力シート【検査結果表】 排煙設備'!GH30</f>
        <v/>
      </c>
      <c r="H28" s="1445" t="str">
        <f>'3_入力シート【検査結果表】 排煙設備'!GI30</f>
        <v/>
      </c>
      <c r="I28" s="1446">
        <f>'3_入力シート【検査結果表】 排煙設備'!GJ30</f>
        <v>0</v>
      </c>
    </row>
    <row r="29" spans="1:12" s="1444" customFormat="1" ht="11.25" customHeight="1" x14ac:dyDescent="0.15">
      <c r="A29" s="1403" t="s">
        <v>1154</v>
      </c>
      <c r="B29" s="3866"/>
      <c r="C29" s="3895" t="s">
        <v>455</v>
      </c>
      <c r="D29" s="3858" t="s">
        <v>1153</v>
      </c>
      <c r="E29" s="3868"/>
      <c r="F29" s="1445" t="str">
        <f>'3_入力シート【検査結果表】 排煙設備'!GG31</f>
        <v/>
      </c>
      <c r="G29" s="1445" t="str">
        <f>'3_入力シート【検査結果表】 排煙設備'!GH31</f>
        <v/>
      </c>
      <c r="H29" s="1445" t="str">
        <f>'3_入力シート【検査結果表】 排煙設備'!GI31</f>
        <v/>
      </c>
      <c r="I29" s="1446">
        <f>'3_入力シート【検査結果表】 排煙設備'!GJ31</f>
        <v>0</v>
      </c>
    </row>
    <row r="30" spans="1:12" s="1444" customFormat="1" ht="11.25" customHeight="1" x14ac:dyDescent="0.15">
      <c r="A30" s="1403" t="s">
        <v>1152</v>
      </c>
      <c r="B30" s="3866"/>
      <c r="C30" s="3895"/>
      <c r="D30" s="3858" t="s">
        <v>1151</v>
      </c>
      <c r="E30" s="3868"/>
      <c r="F30" s="1445" t="str">
        <f>'3_入力シート【検査結果表】 排煙設備'!GG32</f>
        <v/>
      </c>
      <c r="G30" s="1445" t="str">
        <f>'3_入力シート【検査結果表】 排煙設備'!GH32</f>
        <v/>
      </c>
      <c r="H30" s="1445" t="str">
        <f>'3_入力シート【検査結果表】 排煙設備'!GI32</f>
        <v/>
      </c>
      <c r="I30" s="1446">
        <f>'3_入力シート【検査結果表】 排煙設備'!GJ32</f>
        <v>0</v>
      </c>
    </row>
    <row r="31" spans="1:12" s="1444" customFormat="1" ht="11.25" customHeight="1" x14ac:dyDescent="0.15">
      <c r="A31" s="1403" t="s">
        <v>1150</v>
      </c>
      <c r="B31" s="3866"/>
      <c r="C31" s="3895"/>
      <c r="D31" s="3921" t="s">
        <v>1149</v>
      </c>
      <c r="E31" s="3922"/>
      <c r="F31" s="1445" t="str">
        <f>'3_入力シート【検査結果表】 排煙設備'!GG33</f>
        <v/>
      </c>
      <c r="G31" s="1445" t="str">
        <f>'3_入力シート【検査結果表】 排煙設備'!GH33</f>
        <v/>
      </c>
      <c r="H31" s="1445" t="str">
        <f>'3_入力シート【検査結果表】 排煙設備'!GI33</f>
        <v/>
      </c>
      <c r="I31" s="1446">
        <f>'3_入力シート【検査結果表】 排煙設備'!GJ33</f>
        <v>0</v>
      </c>
    </row>
    <row r="32" spans="1:12" s="1444" customFormat="1" ht="11.25" customHeight="1" x14ac:dyDescent="0.15">
      <c r="A32" s="1403" t="s">
        <v>1148</v>
      </c>
      <c r="B32" s="3866"/>
      <c r="C32" s="3907"/>
      <c r="D32" s="3858" t="s">
        <v>380</v>
      </c>
      <c r="E32" s="3868"/>
      <c r="F32" s="1445" t="str">
        <f>'3_入力シート【検査結果表】 排煙設備'!GG34</f>
        <v/>
      </c>
      <c r="G32" s="1445" t="str">
        <f>'3_入力シート【検査結果表】 排煙設備'!GH34</f>
        <v/>
      </c>
      <c r="H32" s="1445" t="str">
        <f>'3_入力シート【検査結果表】 排煙設備'!GI34</f>
        <v/>
      </c>
      <c r="I32" s="1446">
        <f>'3_入力シート【検査結果表】 排煙設備'!GJ34</f>
        <v>0</v>
      </c>
    </row>
    <row r="33" spans="1:9" s="1444" customFormat="1" ht="11.25" customHeight="1" x14ac:dyDescent="0.15">
      <c r="A33" s="1403" t="s">
        <v>1147</v>
      </c>
      <c r="B33" s="3866"/>
      <c r="C33" s="3907"/>
      <c r="D33" s="3858" t="s">
        <v>1111</v>
      </c>
      <c r="E33" s="3868"/>
      <c r="F33" s="1445" t="str">
        <f>'3_入力シート【検査結果表】 排煙設備'!GG35</f>
        <v/>
      </c>
      <c r="G33" s="1445" t="str">
        <f>'3_入力シート【検査結果表】 排煙設備'!GH35</f>
        <v/>
      </c>
      <c r="H33" s="1445" t="str">
        <f>'3_入力シート【検査結果表】 排煙設備'!GI35</f>
        <v/>
      </c>
      <c r="I33" s="1446">
        <f>'3_入力シート【検査結果表】 排煙設備'!GJ35</f>
        <v>0</v>
      </c>
    </row>
    <row r="34" spans="1:9" s="1444" customFormat="1" ht="11.25" customHeight="1" x14ac:dyDescent="0.15">
      <c r="A34" s="1403" t="s">
        <v>994</v>
      </c>
      <c r="B34" s="3895" t="s">
        <v>1146</v>
      </c>
      <c r="C34" s="3895" t="s">
        <v>1145</v>
      </c>
      <c r="D34" s="3858" t="s">
        <v>402</v>
      </c>
      <c r="E34" s="3868"/>
      <c r="F34" s="1445" t="str">
        <f>'3_入力シート【検査結果表】 排煙設備'!GG36</f>
        <v/>
      </c>
      <c r="G34" s="1445" t="str">
        <f>'3_入力シート【検査結果表】 排煙設備'!GH36</f>
        <v/>
      </c>
      <c r="H34" s="1445" t="str">
        <f>'3_入力シート【検査結果表】 排煙設備'!GI36</f>
        <v/>
      </c>
      <c r="I34" s="1446">
        <f>'3_入力シート【検査結果表】 排煙設備'!GJ36</f>
        <v>0</v>
      </c>
    </row>
    <row r="35" spans="1:9" s="1444" customFormat="1" ht="11.25" customHeight="1" x14ac:dyDescent="0.15">
      <c r="A35" s="1403" t="s">
        <v>1144</v>
      </c>
      <c r="B35" s="3895"/>
      <c r="C35" s="3895"/>
      <c r="D35" s="3858" t="s">
        <v>1143</v>
      </c>
      <c r="E35" s="3868"/>
      <c r="F35" s="1445" t="str">
        <f>'3_入力シート【検査結果表】 排煙設備'!GG37</f>
        <v/>
      </c>
      <c r="G35" s="1445" t="str">
        <f>'3_入力シート【検査結果表】 排煙設備'!GH37</f>
        <v/>
      </c>
      <c r="H35" s="1445" t="str">
        <f>'3_入力シート【検査結果表】 排煙設備'!GI37</f>
        <v/>
      </c>
      <c r="I35" s="1446">
        <f>'3_入力シート【検査結果表】 排煙設備'!GJ37</f>
        <v>0</v>
      </c>
    </row>
    <row r="36" spans="1:9" s="1444" customFormat="1" ht="11.25" customHeight="1" x14ac:dyDescent="0.15">
      <c r="A36" s="1403" t="s">
        <v>1142</v>
      </c>
      <c r="B36" s="3895"/>
      <c r="C36" s="3895"/>
      <c r="D36" s="3858" t="s">
        <v>400</v>
      </c>
      <c r="E36" s="3868"/>
      <c r="F36" s="1445" t="str">
        <f>'3_入力シート【検査結果表】 排煙設備'!GG38</f>
        <v/>
      </c>
      <c r="G36" s="1445" t="str">
        <f>'3_入力シート【検査結果表】 排煙設備'!GH38</f>
        <v/>
      </c>
      <c r="H36" s="1445" t="str">
        <f>'3_入力シート【検査結果表】 排煙設備'!GI38</f>
        <v/>
      </c>
      <c r="I36" s="1446">
        <f>'3_入力シート【検査結果表】 排煙設備'!GJ38</f>
        <v>0</v>
      </c>
    </row>
    <row r="37" spans="1:9" s="1444" customFormat="1" ht="11.25" customHeight="1" x14ac:dyDescent="0.15">
      <c r="A37" s="1403" t="s">
        <v>1141</v>
      </c>
      <c r="B37" s="3895"/>
      <c r="C37" s="3895"/>
      <c r="D37" s="3858" t="s">
        <v>1140</v>
      </c>
      <c r="E37" s="3868"/>
      <c r="F37" s="1445" t="str">
        <f>'3_入力シート【検査結果表】 排煙設備'!GG39</f>
        <v/>
      </c>
      <c r="G37" s="1445" t="str">
        <f>'3_入力シート【検査結果表】 排煙設備'!GH39</f>
        <v/>
      </c>
      <c r="H37" s="1445" t="str">
        <f>'3_入力シート【検査結果表】 排煙設備'!GI39</f>
        <v/>
      </c>
      <c r="I37" s="1446">
        <f>'3_入力シート【検査結果表】 排煙設備'!GJ39</f>
        <v>0</v>
      </c>
    </row>
    <row r="38" spans="1:9" s="1444" customFormat="1" ht="12" customHeight="1" x14ac:dyDescent="0.15">
      <c r="A38" s="1403" t="s">
        <v>1139</v>
      </c>
      <c r="B38" s="3895"/>
      <c r="C38" s="3895"/>
      <c r="D38" s="3858" t="s">
        <v>1138</v>
      </c>
      <c r="E38" s="3868"/>
      <c r="F38" s="1445" t="str">
        <f>'3_入力シート【検査結果表】 排煙設備'!GG40</f>
        <v/>
      </c>
      <c r="G38" s="1445" t="str">
        <f>'3_入力シート【検査結果表】 排煙設備'!GH40</f>
        <v/>
      </c>
      <c r="H38" s="1445" t="str">
        <f>'3_入力シート【検査結果表】 排煙設備'!GI40</f>
        <v/>
      </c>
      <c r="I38" s="1446">
        <f>'3_入力シート【検査結果表】 排煙設備'!GJ40</f>
        <v>0</v>
      </c>
    </row>
    <row r="39" spans="1:9" s="1444" customFormat="1" ht="11.25" customHeight="1" x14ac:dyDescent="0.15">
      <c r="A39" s="1403" t="s">
        <v>1137</v>
      </c>
      <c r="B39" s="3895"/>
      <c r="C39" s="3865" t="s">
        <v>443</v>
      </c>
      <c r="D39" s="3858" t="s">
        <v>1136</v>
      </c>
      <c r="E39" s="3868"/>
      <c r="F39" s="1445" t="str">
        <f>'3_入力シート【検査結果表】 排煙設備'!GG41</f>
        <v/>
      </c>
      <c r="G39" s="1445" t="str">
        <f>'3_入力シート【検査結果表】 排煙設備'!GH41</f>
        <v/>
      </c>
      <c r="H39" s="1445" t="str">
        <f>'3_入力シート【検査結果表】 排煙設備'!GI41</f>
        <v/>
      </c>
      <c r="I39" s="1446">
        <f>'3_入力シート【検査結果表】 排煙設備'!GJ41</f>
        <v>0</v>
      </c>
    </row>
    <row r="40" spans="1:9" s="1444" customFormat="1" ht="11.25" customHeight="1" x14ac:dyDescent="0.15">
      <c r="A40" s="1403" t="s">
        <v>1135</v>
      </c>
      <c r="B40" s="3895"/>
      <c r="C40" s="3866"/>
      <c r="D40" s="3858" t="s">
        <v>1134</v>
      </c>
      <c r="E40" s="3868"/>
      <c r="F40" s="1445" t="str">
        <f>'3_入力シート【検査結果表】 排煙設備'!GG42</f>
        <v/>
      </c>
      <c r="G40" s="1445" t="str">
        <f>'3_入力シート【検査結果表】 排煙設備'!GH42</f>
        <v/>
      </c>
      <c r="H40" s="1445" t="str">
        <f>'3_入力シート【検査結果表】 排煙設備'!GI42</f>
        <v/>
      </c>
      <c r="I40" s="1446">
        <f>'3_入力シート【検査結果表】 排煙設備'!GJ42</f>
        <v>0</v>
      </c>
    </row>
    <row r="41" spans="1:9" s="1444" customFormat="1" ht="11.25" customHeight="1" x14ac:dyDescent="0.15">
      <c r="A41" s="1403" t="s">
        <v>1133</v>
      </c>
      <c r="B41" s="3895"/>
      <c r="C41" s="3866"/>
      <c r="D41" s="3858" t="s">
        <v>1132</v>
      </c>
      <c r="E41" s="3868"/>
      <c r="F41" s="1445" t="str">
        <f>'3_入力シート【検査結果表】 排煙設備'!GG43</f>
        <v/>
      </c>
      <c r="G41" s="1445" t="str">
        <f>'3_入力シート【検査結果表】 排煙設備'!GH43</f>
        <v/>
      </c>
      <c r="H41" s="1445" t="str">
        <f>'3_入力シート【検査結果表】 排煙設備'!GI43</f>
        <v/>
      </c>
      <c r="I41" s="1446">
        <f>'3_入力シート【検査結果表】 排煙設備'!GJ43</f>
        <v>0</v>
      </c>
    </row>
    <row r="42" spans="1:9" s="1444" customFormat="1" ht="11.25" customHeight="1" x14ac:dyDescent="0.15">
      <c r="A42" s="1403" t="s">
        <v>1131</v>
      </c>
      <c r="B42" s="3895"/>
      <c r="C42" s="3866"/>
      <c r="D42" s="3858" t="s">
        <v>1130</v>
      </c>
      <c r="E42" s="3868"/>
      <c r="F42" s="1445" t="str">
        <f>'3_入力シート【検査結果表】 排煙設備'!GG44</f>
        <v/>
      </c>
      <c r="G42" s="1445" t="str">
        <f>'3_入力シート【検査結果表】 排煙設備'!GH44</f>
        <v/>
      </c>
      <c r="H42" s="1445" t="str">
        <f>'3_入力シート【検査結果表】 排煙設備'!GI44</f>
        <v/>
      </c>
      <c r="I42" s="1446">
        <f>'3_入力シート【検査結果表】 排煙設備'!GJ44</f>
        <v>0</v>
      </c>
    </row>
    <row r="43" spans="1:9" s="1444" customFormat="1" ht="11.25" customHeight="1" x14ac:dyDescent="0.15">
      <c r="A43" s="1403" t="s">
        <v>1129</v>
      </c>
      <c r="B43" s="3895"/>
      <c r="C43" s="3866"/>
      <c r="D43" s="3858" t="s">
        <v>1128</v>
      </c>
      <c r="E43" s="3868"/>
      <c r="F43" s="1445" t="str">
        <f>'3_入力シート【検査結果表】 排煙設備'!GG45</f>
        <v/>
      </c>
      <c r="G43" s="1445" t="str">
        <f>'3_入力シート【検査結果表】 排煙設備'!GH45</f>
        <v/>
      </c>
      <c r="H43" s="1445" t="str">
        <f>'3_入力シート【検査結果表】 排煙設備'!GI45</f>
        <v/>
      </c>
      <c r="I43" s="1446">
        <f>'3_入力シート【検査結果表】 排煙設備'!GJ45</f>
        <v>0</v>
      </c>
    </row>
    <row r="44" spans="1:9" s="1444" customFormat="1" ht="11.25" customHeight="1" x14ac:dyDescent="0.15">
      <c r="A44" s="1403" t="s">
        <v>1127</v>
      </c>
      <c r="B44" s="3895"/>
      <c r="C44" s="3867"/>
      <c r="D44" s="3858" t="s">
        <v>6485</v>
      </c>
      <c r="E44" s="3868"/>
      <c r="F44" s="1445" t="str">
        <f>'3_入力シート【検査結果表】 排煙設備'!GG46</f>
        <v/>
      </c>
      <c r="G44" s="1445" t="str">
        <f>'3_入力シート【検査結果表】 排煙設備'!GH46</f>
        <v/>
      </c>
      <c r="H44" s="1445" t="str">
        <f>'3_入力シート【検査結果表】 排煙設備'!GI46</f>
        <v/>
      </c>
      <c r="I44" s="1446">
        <f>'3_入力シート【検査結果表】 排煙設備'!GJ46</f>
        <v>0</v>
      </c>
    </row>
    <row r="45" spans="1:9" s="1444" customFormat="1" ht="11.25" customHeight="1" x14ac:dyDescent="0.15">
      <c r="A45" s="1403" t="s">
        <v>1061</v>
      </c>
      <c r="B45" s="3865" t="s">
        <v>1126</v>
      </c>
      <c r="C45" s="3895" t="s">
        <v>436</v>
      </c>
      <c r="D45" s="3858" t="s">
        <v>1125</v>
      </c>
      <c r="E45" s="3868"/>
      <c r="F45" s="1445" t="str">
        <f>'3_入力シート【検査結果表】 排煙設備'!GG47</f>
        <v/>
      </c>
      <c r="G45" s="1445" t="str">
        <f>'3_入力シート【検査結果表】 排煙設備'!GH47</f>
        <v/>
      </c>
      <c r="H45" s="1445" t="str">
        <f>'3_入力シート【検査結果表】 排煙設備'!GI47</f>
        <v/>
      </c>
      <c r="I45" s="1446">
        <f>'3_入力シート【検査結果表】 排煙設備'!GJ47</f>
        <v>0</v>
      </c>
    </row>
    <row r="46" spans="1:9" s="1444" customFormat="1" ht="11.25" customHeight="1" x14ac:dyDescent="0.15">
      <c r="A46" s="1403" t="s">
        <v>1124</v>
      </c>
      <c r="B46" s="3866"/>
      <c r="C46" s="3895"/>
      <c r="D46" s="3858" t="s">
        <v>1123</v>
      </c>
      <c r="E46" s="3868"/>
      <c r="F46" s="1445" t="str">
        <f>'3_入力シート【検査結果表】 排煙設備'!GG48</f>
        <v/>
      </c>
      <c r="G46" s="1445" t="str">
        <f>'3_入力シート【検査結果表】 排煙設備'!GH48</f>
        <v/>
      </c>
      <c r="H46" s="1445" t="str">
        <f>'3_入力シート【検査結果表】 排煙設備'!GI48</f>
        <v/>
      </c>
      <c r="I46" s="1446">
        <f>'3_入力シート【検査結果表】 排煙設備'!GJ48</f>
        <v>0</v>
      </c>
    </row>
    <row r="47" spans="1:9" s="1444" customFormat="1" ht="11.25" customHeight="1" x14ac:dyDescent="0.15">
      <c r="A47" s="1403" t="s">
        <v>1122</v>
      </c>
      <c r="B47" s="3866"/>
      <c r="C47" s="3895"/>
      <c r="D47" s="3858" t="s">
        <v>1121</v>
      </c>
      <c r="E47" s="3868"/>
      <c r="F47" s="1445" t="str">
        <f>'3_入力シート【検査結果表】 排煙設備'!GG49</f>
        <v/>
      </c>
      <c r="G47" s="1445" t="str">
        <f>'3_入力シート【検査結果表】 排煙設備'!GH49</f>
        <v/>
      </c>
      <c r="H47" s="1445" t="str">
        <f>'3_入力シート【検査結果表】 排煙設備'!GI49</f>
        <v/>
      </c>
      <c r="I47" s="1446">
        <f>'3_入力シート【検査結果表】 排煙設備'!GJ49</f>
        <v>0</v>
      </c>
    </row>
    <row r="48" spans="1:9" s="1444" customFormat="1" ht="11.25" customHeight="1" x14ac:dyDescent="0.15">
      <c r="A48" s="1403" t="s">
        <v>1120</v>
      </c>
      <c r="B48" s="3866"/>
      <c r="C48" s="3895"/>
      <c r="D48" s="3858" t="s">
        <v>1119</v>
      </c>
      <c r="E48" s="3868"/>
      <c r="F48" s="1445" t="str">
        <f>'3_入力シート【検査結果表】 排煙設備'!GG50</f>
        <v/>
      </c>
      <c r="G48" s="1445" t="str">
        <f>'3_入力シート【検査結果表】 排煙設備'!GH50</f>
        <v/>
      </c>
      <c r="H48" s="1445" t="str">
        <f>'3_入力シート【検査結果表】 排煙設備'!GI50</f>
        <v/>
      </c>
      <c r="I48" s="1446">
        <f>'3_入力シート【検査結果表】 排煙設備'!GJ50</f>
        <v>0</v>
      </c>
    </row>
    <row r="49" spans="1:9" s="1444" customFormat="1" ht="11.25" customHeight="1" x14ac:dyDescent="0.15">
      <c r="A49" s="1403" t="s">
        <v>1118</v>
      </c>
      <c r="B49" s="3866"/>
      <c r="C49" s="3895"/>
      <c r="D49" s="3858" t="s">
        <v>1117</v>
      </c>
      <c r="E49" s="3868"/>
      <c r="F49" s="1445" t="str">
        <f>'3_入力シート【検査結果表】 排煙設備'!GG51</f>
        <v/>
      </c>
      <c r="G49" s="1445" t="str">
        <f>'3_入力シート【検査結果表】 排煙設備'!GH51</f>
        <v/>
      </c>
      <c r="H49" s="1445" t="str">
        <f>'3_入力シート【検査結果表】 排煙設備'!GI51</f>
        <v/>
      </c>
      <c r="I49" s="1446">
        <f>'3_入力シート【検査結果表】 排煙設備'!GJ51</f>
        <v>0</v>
      </c>
    </row>
    <row r="50" spans="1:9" s="1444" customFormat="1" ht="11.25" customHeight="1" x14ac:dyDescent="0.15">
      <c r="A50" s="1403" t="s">
        <v>1116</v>
      </c>
      <c r="B50" s="3866"/>
      <c r="C50" s="3895" t="s">
        <v>430</v>
      </c>
      <c r="D50" s="3921" t="s">
        <v>1115</v>
      </c>
      <c r="E50" s="3922"/>
      <c r="F50" s="1445" t="str">
        <f>'3_入力シート【検査結果表】 排煙設備'!GG52</f>
        <v/>
      </c>
      <c r="G50" s="1445" t="str">
        <f>'3_入力シート【検査結果表】 排煙設備'!GH52</f>
        <v/>
      </c>
      <c r="H50" s="1445" t="str">
        <f>'3_入力シート【検査結果表】 排煙設備'!GI52</f>
        <v/>
      </c>
      <c r="I50" s="1446">
        <f>'3_入力シート【検査結果表】 排煙設備'!GJ52</f>
        <v>0</v>
      </c>
    </row>
    <row r="51" spans="1:9" s="1444" customFormat="1" ht="11.25" customHeight="1" x14ac:dyDescent="0.15">
      <c r="A51" s="1403" t="s">
        <v>1114</v>
      </c>
      <c r="B51" s="3866"/>
      <c r="C51" s="3895"/>
      <c r="D51" s="3858" t="s">
        <v>1113</v>
      </c>
      <c r="E51" s="3868"/>
      <c r="F51" s="1445" t="str">
        <f>'3_入力シート【検査結果表】 排煙設備'!GG53</f>
        <v/>
      </c>
      <c r="G51" s="1445" t="str">
        <f>'3_入力シート【検査結果表】 排煙設備'!GH53</f>
        <v/>
      </c>
      <c r="H51" s="1445" t="str">
        <f>'3_入力シート【検査結果表】 排煙設備'!GI53</f>
        <v/>
      </c>
      <c r="I51" s="1446">
        <f>'3_入力シート【検査結果表】 排煙設備'!GJ53</f>
        <v>0</v>
      </c>
    </row>
    <row r="52" spans="1:9" s="1444" customFormat="1" ht="11.25" customHeight="1" x14ac:dyDescent="0.15">
      <c r="A52" s="1403" t="s">
        <v>1112</v>
      </c>
      <c r="B52" s="3866"/>
      <c r="C52" s="3895"/>
      <c r="D52" s="3858" t="s">
        <v>1111</v>
      </c>
      <c r="E52" s="3868"/>
      <c r="F52" s="1445" t="str">
        <f>'3_入力シート【検査結果表】 排煙設備'!GG54</f>
        <v/>
      </c>
      <c r="G52" s="1445" t="str">
        <f>'3_入力シート【検査結果表】 排煙設備'!GH54</f>
        <v/>
      </c>
      <c r="H52" s="1445" t="str">
        <f>'3_入力シート【検査結果表】 排煙設備'!GI54</f>
        <v/>
      </c>
      <c r="I52" s="1446">
        <f>'3_入力シート【検査結果表】 排煙設備'!GJ54</f>
        <v>0</v>
      </c>
    </row>
    <row r="53" spans="1:9" s="1444" customFormat="1" ht="11.25" customHeight="1" x14ac:dyDescent="0.15">
      <c r="A53" s="1403" t="s">
        <v>1110</v>
      </c>
      <c r="B53" s="3866"/>
      <c r="C53" s="3895" t="s">
        <v>1109</v>
      </c>
      <c r="D53" s="3858" t="s">
        <v>1108</v>
      </c>
      <c r="E53" s="3868"/>
      <c r="F53" s="1445" t="str">
        <f>'3_入力シート【検査結果表】 排煙設備'!GG55</f>
        <v/>
      </c>
      <c r="G53" s="1445" t="str">
        <f>'3_入力シート【検査結果表】 排煙設備'!GH55</f>
        <v/>
      </c>
      <c r="H53" s="1445" t="str">
        <f>'3_入力シート【検査結果表】 排煙設備'!GI55</f>
        <v/>
      </c>
      <c r="I53" s="1446">
        <f>'3_入力シート【検査結果表】 排煙設備'!GJ55</f>
        <v>0</v>
      </c>
    </row>
    <row r="54" spans="1:9" s="1444" customFormat="1" ht="11.25" customHeight="1" x14ac:dyDescent="0.15">
      <c r="A54" s="1403" t="s">
        <v>1107</v>
      </c>
      <c r="B54" s="3866"/>
      <c r="C54" s="3907"/>
      <c r="D54" s="3858" t="s">
        <v>388</v>
      </c>
      <c r="E54" s="3868"/>
      <c r="F54" s="1445" t="str">
        <f>'3_入力シート【検査結果表】 排煙設備'!GG56</f>
        <v/>
      </c>
      <c r="G54" s="1445" t="str">
        <f>'3_入力シート【検査結果表】 排煙設備'!GH56</f>
        <v/>
      </c>
      <c r="H54" s="1445" t="str">
        <f>'3_入力シート【検査結果表】 排煙設備'!GI56</f>
        <v/>
      </c>
      <c r="I54" s="1446">
        <f>'3_入力シート【検査結果表】 排煙設備'!GJ56</f>
        <v>0</v>
      </c>
    </row>
    <row r="55" spans="1:9" s="1444" customFormat="1" ht="11.25" customHeight="1" x14ac:dyDescent="0.15">
      <c r="A55" s="1403" t="s">
        <v>1106</v>
      </c>
      <c r="B55" s="3866"/>
      <c r="C55" s="3907"/>
      <c r="D55" s="3858" t="s">
        <v>1105</v>
      </c>
      <c r="E55" s="3868"/>
      <c r="F55" s="1445" t="str">
        <f>'3_入力シート【検査結果表】 排煙設備'!GG57</f>
        <v/>
      </c>
      <c r="G55" s="1445" t="str">
        <f>'3_入力シート【検査結果表】 排煙設備'!GH57</f>
        <v/>
      </c>
      <c r="H55" s="1445" t="str">
        <f>'3_入力シート【検査結果表】 排煙設備'!GI57</f>
        <v/>
      </c>
      <c r="I55" s="1446">
        <f>'3_入力シート【検査結果表】 排煙設備'!GJ57</f>
        <v>0</v>
      </c>
    </row>
    <row r="56" spans="1:9" s="1444" customFormat="1" ht="11.25" customHeight="1" x14ac:dyDescent="0.15">
      <c r="A56" s="1403" t="s">
        <v>1104</v>
      </c>
      <c r="B56" s="3866"/>
      <c r="C56" s="3907"/>
      <c r="D56" s="3858" t="s">
        <v>1103</v>
      </c>
      <c r="E56" s="3868"/>
      <c r="F56" s="1445" t="str">
        <f>'3_入力シート【検査結果表】 排煙設備'!GG58</f>
        <v/>
      </c>
      <c r="G56" s="1445" t="str">
        <f>'3_入力シート【検査結果表】 排煙設備'!GH58</f>
        <v/>
      </c>
      <c r="H56" s="1445" t="str">
        <f>'3_入力シート【検査結果表】 排煙設備'!GI58</f>
        <v/>
      </c>
      <c r="I56" s="1446">
        <f>'3_入力シート【検査結果表】 排煙設備'!GJ58</f>
        <v>0</v>
      </c>
    </row>
    <row r="57" spans="1:9" s="1444" customFormat="1" ht="16.5" customHeight="1" x14ac:dyDescent="0.15">
      <c r="A57" s="1403" t="s">
        <v>1102</v>
      </c>
      <c r="B57" s="3866"/>
      <c r="C57" s="3895" t="s">
        <v>421</v>
      </c>
      <c r="D57" s="3858" t="s">
        <v>386</v>
      </c>
      <c r="E57" s="3868"/>
      <c r="F57" s="1445" t="str">
        <f>'3_入力シート【検査結果表】 排煙設備'!GG59</f>
        <v/>
      </c>
      <c r="G57" s="1445" t="str">
        <f>'3_入力シート【検査結果表】 排煙設備'!GH59</f>
        <v/>
      </c>
      <c r="H57" s="1445" t="str">
        <f>'3_入力シート【検査結果表】 排煙設備'!GI59</f>
        <v/>
      </c>
      <c r="I57" s="1446">
        <f>'3_入力シート【検査結果表】 排煙設備'!GJ59</f>
        <v>0</v>
      </c>
    </row>
    <row r="58" spans="1:9" s="1444" customFormat="1" ht="16.5" customHeight="1" x14ac:dyDescent="0.15">
      <c r="A58" s="1403" t="s">
        <v>1101</v>
      </c>
      <c r="B58" s="3866"/>
      <c r="C58" s="3895"/>
      <c r="D58" s="3858" t="s">
        <v>385</v>
      </c>
      <c r="E58" s="3868"/>
      <c r="F58" s="1445" t="str">
        <f>'3_入力シート【検査結果表】 排煙設備'!GG60</f>
        <v/>
      </c>
      <c r="G58" s="1445" t="str">
        <f>'3_入力シート【検査結果表】 排煙設備'!GH60</f>
        <v/>
      </c>
      <c r="H58" s="1445" t="str">
        <f>'3_入力シート【検査結果表】 排煙設備'!GI60</f>
        <v/>
      </c>
      <c r="I58" s="1446">
        <f>'3_入力シート【検査結果表】 排煙設備'!GJ60</f>
        <v>0</v>
      </c>
    </row>
    <row r="59" spans="1:9" s="1444" customFormat="1" ht="11.25" customHeight="1" x14ac:dyDescent="0.15">
      <c r="A59" s="1403" t="s">
        <v>1100</v>
      </c>
      <c r="B59" s="3866"/>
      <c r="C59" s="3865" t="s">
        <v>418</v>
      </c>
      <c r="D59" s="3858" t="s">
        <v>1099</v>
      </c>
      <c r="E59" s="3868"/>
      <c r="F59" s="1445" t="str">
        <f>'3_入力シート【検査結果表】 排煙設備'!GG61</f>
        <v/>
      </c>
      <c r="G59" s="1445" t="str">
        <f>'3_入力シート【検査結果表】 排煙設備'!GH61</f>
        <v/>
      </c>
      <c r="H59" s="1445" t="str">
        <f>'3_入力シート【検査結果表】 排煙設備'!GI61</f>
        <v/>
      </c>
      <c r="I59" s="1446">
        <f>'3_入力シート【検査結果表】 排煙設備'!GJ61</f>
        <v>0</v>
      </c>
    </row>
    <row r="60" spans="1:9" s="1444" customFormat="1" ht="11.25" customHeight="1" x14ac:dyDescent="0.15">
      <c r="A60" s="1403" t="s">
        <v>1098</v>
      </c>
      <c r="B60" s="3866"/>
      <c r="C60" s="3866"/>
      <c r="D60" s="3921" t="s">
        <v>1097</v>
      </c>
      <c r="E60" s="3922"/>
      <c r="F60" s="1445" t="str">
        <f>'3_入力シート【検査結果表】 排煙設備'!GG62</f>
        <v/>
      </c>
      <c r="G60" s="1445" t="str">
        <f>'3_入力シート【検査結果表】 排煙設備'!GH62</f>
        <v/>
      </c>
      <c r="H60" s="1445" t="str">
        <f>'3_入力シート【検査結果表】 排煙設備'!GI62</f>
        <v/>
      </c>
      <c r="I60" s="1446">
        <f>'3_入力シート【検査結果表】 排煙設備'!GJ62</f>
        <v>0</v>
      </c>
    </row>
    <row r="61" spans="1:9" s="1444" customFormat="1" ht="11.25" customHeight="1" x14ac:dyDescent="0.15">
      <c r="A61" s="1403" t="s">
        <v>1096</v>
      </c>
      <c r="B61" s="3866"/>
      <c r="C61" s="3866"/>
      <c r="D61" s="3858" t="s">
        <v>1095</v>
      </c>
      <c r="E61" s="3868"/>
      <c r="F61" s="1445" t="str">
        <f>'3_入力シート【検査結果表】 排煙設備'!GG63</f>
        <v/>
      </c>
      <c r="G61" s="1445" t="str">
        <f>'3_入力シート【検査結果表】 排煙設備'!GH63</f>
        <v/>
      </c>
      <c r="H61" s="1445" t="str">
        <f>'3_入力シート【検査結果表】 排煙設備'!GI63</f>
        <v/>
      </c>
      <c r="I61" s="1446">
        <f>'3_入力シート【検査結果表】 排煙設備'!GJ63</f>
        <v>0</v>
      </c>
    </row>
    <row r="62" spans="1:9" s="1444" customFormat="1" ht="11.25" customHeight="1" x14ac:dyDescent="0.15">
      <c r="A62" s="1403" t="s">
        <v>1094</v>
      </c>
      <c r="B62" s="3866"/>
      <c r="C62" s="3866"/>
      <c r="D62" s="3858" t="s">
        <v>1093</v>
      </c>
      <c r="E62" s="3868"/>
      <c r="F62" s="1445" t="str">
        <f>'3_入力シート【検査結果表】 排煙設備'!GG64</f>
        <v/>
      </c>
      <c r="G62" s="1445" t="str">
        <f>'3_入力シート【検査結果表】 排煙設備'!GH64</f>
        <v/>
      </c>
      <c r="H62" s="1445" t="str">
        <f>'3_入力シート【検査結果表】 排煙設備'!GI64</f>
        <v/>
      </c>
      <c r="I62" s="1446">
        <f>'3_入力シート【検査結果表】 排煙設備'!GJ64</f>
        <v>0</v>
      </c>
    </row>
    <row r="63" spans="1:9" s="1444" customFormat="1" ht="11.25" customHeight="1" x14ac:dyDescent="0.15">
      <c r="A63" s="1403" t="s">
        <v>1092</v>
      </c>
      <c r="B63" s="3866"/>
      <c r="C63" s="3867"/>
      <c r="D63" s="3858" t="s">
        <v>1091</v>
      </c>
      <c r="E63" s="3868"/>
      <c r="F63" s="1445" t="str">
        <f>'3_入力シート【検査結果表】 排煙設備'!GG65</f>
        <v/>
      </c>
      <c r="G63" s="1445" t="str">
        <f>'3_入力シート【検査結果表】 排煙設備'!GH65</f>
        <v/>
      </c>
      <c r="H63" s="1445" t="str">
        <f>'3_入力シート【検査結果表】 排煙設備'!GI65</f>
        <v/>
      </c>
      <c r="I63" s="1446">
        <f>'3_入力シート【検査結果表】 排煙設備'!GJ65</f>
        <v>0</v>
      </c>
    </row>
    <row r="64" spans="1:9" s="1444" customFormat="1" ht="11.25" customHeight="1" x14ac:dyDescent="0.15">
      <c r="A64" s="1403" t="s">
        <v>1090</v>
      </c>
      <c r="B64" s="3866"/>
      <c r="C64" s="3895" t="s">
        <v>412</v>
      </c>
      <c r="D64" s="3858" t="s">
        <v>1089</v>
      </c>
      <c r="E64" s="3868"/>
      <c r="F64" s="1445" t="str">
        <f>'3_入力シート【検査結果表】 排煙設備'!GG66</f>
        <v/>
      </c>
      <c r="G64" s="1445" t="str">
        <f>'3_入力シート【検査結果表】 排煙設備'!GH66</f>
        <v/>
      </c>
      <c r="H64" s="1445" t="str">
        <f>'3_入力シート【検査結果表】 排煙設備'!GI66</f>
        <v/>
      </c>
      <c r="I64" s="1446">
        <f>'3_入力シート【検査結果表】 排煙設備'!GJ66</f>
        <v>0</v>
      </c>
    </row>
    <row r="65" spans="1:9" s="1444" customFormat="1" ht="11.25" customHeight="1" x14ac:dyDescent="0.15">
      <c r="A65" s="1403" t="s">
        <v>1088</v>
      </c>
      <c r="B65" s="3866"/>
      <c r="C65" s="3895"/>
      <c r="D65" s="3858" t="s">
        <v>1087</v>
      </c>
      <c r="E65" s="3868"/>
      <c r="F65" s="1445" t="str">
        <f>'3_入力シート【検査結果表】 排煙設備'!GG67</f>
        <v/>
      </c>
      <c r="G65" s="1445" t="str">
        <f>'3_入力シート【検査結果表】 排煙設備'!GH67</f>
        <v/>
      </c>
      <c r="H65" s="1445" t="str">
        <f>'3_入力シート【検査結果表】 排煙設備'!GI67</f>
        <v/>
      </c>
      <c r="I65" s="1446">
        <f>'3_入力シート【検査結果表】 排煙設備'!GJ67</f>
        <v>0</v>
      </c>
    </row>
    <row r="66" spans="1:9" s="1444" customFormat="1" ht="11.25" customHeight="1" thickBot="1" x14ac:dyDescent="0.2">
      <c r="A66" s="1403" t="s">
        <v>1086</v>
      </c>
      <c r="B66" s="3947"/>
      <c r="C66" s="3923"/>
      <c r="D66" s="3945" t="s">
        <v>1085</v>
      </c>
      <c r="E66" s="3946"/>
      <c r="F66" s="1448" t="str">
        <f>'3_入力シート【検査結果表】 排煙設備'!GG68</f>
        <v/>
      </c>
      <c r="G66" s="1448" t="str">
        <f>'3_入力シート【検査結果表】 排煙設備'!GH68</f>
        <v/>
      </c>
      <c r="H66" s="1448" t="str">
        <f>'3_入力シート【検査結果表】 排煙設備'!GI68</f>
        <v/>
      </c>
      <c r="I66" s="1449">
        <f>'3_入力シート【検査結果表】 排煙設備'!GJ68</f>
        <v>0</v>
      </c>
    </row>
    <row r="67" spans="1:9" s="1444" customFormat="1" ht="11.25" customHeight="1" x14ac:dyDescent="0.15">
      <c r="A67" s="1402">
        <v>2</v>
      </c>
      <c r="B67" s="3869" t="s">
        <v>408</v>
      </c>
      <c r="C67" s="3870"/>
      <c r="D67" s="3870"/>
      <c r="E67" s="3870"/>
      <c r="F67" s="3870"/>
      <c r="G67" s="3870"/>
      <c r="H67" s="3870"/>
      <c r="I67" s="3911"/>
    </row>
    <row r="68" spans="1:9" s="1444" customFormat="1" ht="21.75" customHeight="1" x14ac:dyDescent="0.15">
      <c r="A68" s="1403" t="s">
        <v>973</v>
      </c>
      <c r="B68" s="3856" t="s">
        <v>1084</v>
      </c>
      <c r="C68" s="3948"/>
      <c r="D68" s="3858" t="s">
        <v>406</v>
      </c>
      <c r="E68" s="3868"/>
      <c r="F68" s="1404" t="str">
        <f>'3_入力シート【検査結果表】 排煙設備'!GG73</f>
        <v/>
      </c>
      <c r="G68" s="1404" t="str">
        <f>'3_入力シート【検査結果表】 排煙設備'!GH73</f>
        <v/>
      </c>
      <c r="H68" s="1404" t="str">
        <f>'3_入力シート【検査結果表】 排煙設備'!GI73</f>
        <v/>
      </c>
      <c r="I68" s="1446">
        <f>'3_入力シート【検査結果表】 排煙設備'!GJ73</f>
        <v>0</v>
      </c>
    </row>
    <row r="69" spans="1:9" s="1444" customFormat="1" ht="22.5" customHeight="1" x14ac:dyDescent="0.15">
      <c r="A69" s="1408" t="s">
        <v>970</v>
      </c>
      <c r="B69" s="3949"/>
      <c r="C69" s="3950"/>
      <c r="D69" s="3951" t="s">
        <v>405</v>
      </c>
      <c r="E69" s="3952"/>
      <c r="F69" s="1409" t="str">
        <f>'3_入力シート【検査結果表】 排煙設備'!GG74</f>
        <v/>
      </c>
      <c r="G69" s="1409" t="str">
        <f>'3_入力シート【検査結果表】 排煙設備'!GH74</f>
        <v/>
      </c>
      <c r="H69" s="1409" t="str">
        <f>'3_入力シート【検査結果表】 排煙設備'!GI74</f>
        <v/>
      </c>
      <c r="I69" s="1450">
        <f>'3_入力シート【検査結果表】 排煙設備'!GJ74</f>
        <v>0</v>
      </c>
    </row>
    <row r="70" spans="1:9" s="1444" customFormat="1" ht="11.25" customHeight="1" x14ac:dyDescent="0.15">
      <c r="A70" s="1403" t="s">
        <v>1083</v>
      </c>
      <c r="B70" s="3865" t="s">
        <v>1082</v>
      </c>
      <c r="C70" s="3865" t="s">
        <v>1081</v>
      </c>
      <c r="D70" s="3921" t="s">
        <v>402</v>
      </c>
      <c r="E70" s="3922"/>
      <c r="F70" s="1404" t="str">
        <f>'3_入力シート【検査結果表】 排煙設備'!GG75</f>
        <v/>
      </c>
      <c r="G70" s="1404" t="str">
        <f>'3_入力シート【検査結果表】 排煙設備'!GH75</f>
        <v/>
      </c>
      <c r="H70" s="1404" t="str">
        <f>'3_入力シート【検査結果表】 排煙設備'!GI75</f>
        <v/>
      </c>
      <c r="I70" s="1451">
        <f>'3_入力シート【検査結果表】 排煙設備'!GJ75</f>
        <v>0</v>
      </c>
    </row>
    <row r="71" spans="1:9" s="1444" customFormat="1" ht="11.25" customHeight="1" x14ac:dyDescent="0.15">
      <c r="A71" s="1408" t="s">
        <v>1080</v>
      </c>
      <c r="B71" s="3866"/>
      <c r="C71" s="3866"/>
      <c r="D71" s="3921" t="s">
        <v>401</v>
      </c>
      <c r="E71" s="3922"/>
      <c r="F71" s="1404" t="str">
        <f>'3_入力シート【検査結果表】 排煙設備'!GG76</f>
        <v/>
      </c>
      <c r="G71" s="1404" t="str">
        <f>'3_入力シート【検査結果表】 排煙設備'!GH76</f>
        <v/>
      </c>
      <c r="H71" s="1404" t="str">
        <f>'3_入力シート【検査結果表】 排煙設備'!GI76</f>
        <v/>
      </c>
      <c r="I71" s="1451">
        <f>'3_入力シート【検査結果表】 排煙設備'!GJ76</f>
        <v>0</v>
      </c>
    </row>
    <row r="72" spans="1:9" s="1444" customFormat="1" ht="11.25" customHeight="1" x14ac:dyDescent="0.15">
      <c r="A72" s="1403" t="s">
        <v>1079</v>
      </c>
      <c r="B72" s="3866"/>
      <c r="C72" s="3867"/>
      <c r="D72" s="3921" t="s">
        <v>400</v>
      </c>
      <c r="E72" s="3922"/>
      <c r="F72" s="1404" t="str">
        <f>'3_入力シート【検査結果表】 排煙設備'!GG77</f>
        <v/>
      </c>
      <c r="G72" s="1404" t="str">
        <f>'3_入力シート【検査結果表】 排煙設備'!GH77</f>
        <v/>
      </c>
      <c r="H72" s="1404" t="str">
        <f>'3_入力シート【検査結果表】 排煙設備'!GI77</f>
        <v/>
      </c>
      <c r="I72" s="1451">
        <f>'3_入力シート【検査結果表】 排煙設備'!GJ77</f>
        <v>0</v>
      </c>
    </row>
    <row r="73" spans="1:9" s="1444" customFormat="1" ht="11.25" customHeight="1" x14ac:dyDescent="0.15">
      <c r="A73" s="1408" t="s">
        <v>1078</v>
      </c>
      <c r="B73" s="3866"/>
      <c r="C73" s="3865" t="s">
        <v>1077</v>
      </c>
      <c r="D73" s="3921" t="s">
        <v>398</v>
      </c>
      <c r="E73" s="3922"/>
      <c r="F73" s="1404" t="str">
        <f>'3_入力シート【検査結果表】 排煙設備'!GG78</f>
        <v/>
      </c>
      <c r="G73" s="1404" t="str">
        <f>'3_入力シート【検査結果表】 排煙設備'!GH78</f>
        <v/>
      </c>
      <c r="H73" s="1404" t="str">
        <f>'3_入力シート【検査結果表】 排煙設備'!GI78</f>
        <v/>
      </c>
      <c r="I73" s="1451">
        <f>'3_入力シート【検査結果表】 排煙設備'!GJ78</f>
        <v>0</v>
      </c>
    </row>
    <row r="74" spans="1:9" s="1444" customFormat="1" ht="11.25" customHeight="1" x14ac:dyDescent="0.15">
      <c r="A74" s="1403" t="s">
        <v>1076</v>
      </c>
      <c r="B74" s="3866"/>
      <c r="C74" s="3866"/>
      <c r="D74" s="3921" t="s">
        <v>397</v>
      </c>
      <c r="E74" s="3922"/>
      <c r="F74" s="1404" t="str">
        <f>'3_入力シート【検査結果表】 排煙設備'!GG79</f>
        <v/>
      </c>
      <c r="G74" s="1404" t="str">
        <f>'3_入力シート【検査結果表】 排煙設備'!GH79</f>
        <v/>
      </c>
      <c r="H74" s="1404" t="str">
        <f>'3_入力シート【検査結果表】 排煙設備'!GI79</f>
        <v/>
      </c>
      <c r="I74" s="1451">
        <f>'3_入力シート【検査結果表】 排煙設備'!GJ79</f>
        <v>0</v>
      </c>
    </row>
    <row r="75" spans="1:9" s="1444" customFormat="1" ht="11.25" customHeight="1" x14ac:dyDescent="0.15">
      <c r="A75" s="1408" t="s">
        <v>1050</v>
      </c>
      <c r="B75" s="3866"/>
      <c r="C75" s="3866"/>
      <c r="D75" s="3921" t="s">
        <v>396</v>
      </c>
      <c r="E75" s="3922"/>
      <c r="F75" s="1404" t="str">
        <f>'3_入力シート【検査結果表】 排煙設備'!GG80</f>
        <v/>
      </c>
      <c r="G75" s="1404" t="str">
        <f>'3_入力シート【検査結果表】 排煙設備'!GH80</f>
        <v/>
      </c>
      <c r="H75" s="1404" t="str">
        <f>'3_入力シート【検査結果表】 排煙設備'!GI80</f>
        <v/>
      </c>
      <c r="I75" s="1451">
        <f>'3_入力シート【検査結果表】 排煙設備'!GJ80</f>
        <v>0</v>
      </c>
    </row>
    <row r="76" spans="1:9" s="1444" customFormat="1" ht="11.25" customHeight="1" x14ac:dyDescent="0.15">
      <c r="A76" s="1403" t="s">
        <v>1049</v>
      </c>
      <c r="B76" s="3866"/>
      <c r="C76" s="3867"/>
      <c r="D76" s="3921" t="s">
        <v>395</v>
      </c>
      <c r="E76" s="3922"/>
      <c r="F76" s="1404" t="str">
        <f>'3_入力シート【検査結果表】 排煙設備'!GG81</f>
        <v/>
      </c>
      <c r="G76" s="1404" t="str">
        <f>'3_入力シート【検査結果表】 排煙設備'!GH81</f>
        <v/>
      </c>
      <c r="H76" s="1404" t="str">
        <f>'3_入力シート【検査結果表】 排煙設備'!GI81</f>
        <v/>
      </c>
      <c r="I76" s="1451">
        <f>'3_入力シート【検査結果表】 排煙設備'!GJ81</f>
        <v>0</v>
      </c>
    </row>
    <row r="77" spans="1:9" s="1444" customFormat="1" ht="11.25" customHeight="1" x14ac:dyDescent="0.15">
      <c r="A77" s="1408" t="s">
        <v>1015</v>
      </c>
      <c r="B77" s="3866"/>
      <c r="C77" s="3865" t="s">
        <v>1075</v>
      </c>
      <c r="D77" s="3921" t="s">
        <v>393</v>
      </c>
      <c r="E77" s="3922"/>
      <c r="F77" s="1404" t="str">
        <f>'3_入力シート【検査結果表】 排煙設備'!GG82</f>
        <v/>
      </c>
      <c r="G77" s="1404" t="str">
        <f>'3_入力シート【検査結果表】 排煙設備'!GH82</f>
        <v/>
      </c>
      <c r="H77" s="1404" t="str">
        <f>'3_入力シート【検査結果表】 排煙設備'!GI82</f>
        <v/>
      </c>
      <c r="I77" s="1451">
        <f>'3_入力シート【検査結果表】 排煙設備'!GJ82</f>
        <v>0</v>
      </c>
    </row>
    <row r="78" spans="1:9" s="1444" customFormat="1" ht="11.25" customHeight="1" x14ac:dyDescent="0.15">
      <c r="A78" s="1403" t="s">
        <v>1013</v>
      </c>
      <c r="B78" s="3866"/>
      <c r="C78" s="3867"/>
      <c r="D78" s="3921" t="s">
        <v>392</v>
      </c>
      <c r="E78" s="3922"/>
      <c r="F78" s="1404" t="str">
        <f>'3_入力シート【検査結果表】 排煙設備'!GG83</f>
        <v/>
      </c>
      <c r="G78" s="1404" t="str">
        <f>'3_入力シート【検査結果表】 排煙設備'!GH83</f>
        <v/>
      </c>
      <c r="H78" s="1404" t="str">
        <f>'3_入力シート【検査結果表】 排煙設備'!GI83</f>
        <v/>
      </c>
      <c r="I78" s="1451">
        <f>'3_入力シート【検査結果表】 排煙設備'!GJ83</f>
        <v>0</v>
      </c>
    </row>
    <row r="79" spans="1:9" s="1444" customFormat="1" ht="11.25" customHeight="1" x14ac:dyDescent="0.15">
      <c r="A79" s="1408" t="s">
        <v>1009</v>
      </c>
      <c r="B79" s="3866"/>
      <c r="C79" s="3865" t="s">
        <v>1074</v>
      </c>
      <c r="D79" s="3921" t="s">
        <v>390</v>
      </c>
      <c r="E79" s="3922"/>
      <c r="F79" s="1404" t="str">
        <f>'3_入力シート【検査結果表】 排煙設備'!GG84</f>
        <v/>
      </c>
      <c r="G79" s="1404" t="str">
        <f>'3_入力シート【検査結果表】 排煙設備'!GH84</f>
        <v/>
      </c>
      <c r="H79" s="1404" t="str">
        <f>'3_入力シート【検査結果表】 排煙設備'!GI84</f>
        <v/>
      </c>
      <c r="I79" s="1451">
        <f>'3_入力シート【検査結果表】 排煙設備'!GJ84</f>
        <v>0</v>
      </c>
    </row>
    <row r="80" spans="1:9" s="1444" customFormat="1" ht="11.25" customHeight="1" x14ac:dyDescent="0.15">
      <c r="A80" s="1403" t="s">
        <v>1007</v>
      </c>
      <c r="B80" s="3866"/>
      <c r="C80" s="3866"/>
      <c r="D80" s="3921" t="s">
        <v>389</v>
      </c>
      <c r="E80" s="3922"/>
      <c r="F80" s="1404" t="str">
        <f>'3_入力シート【検査結果表】 排煙設備'!GG85</f>
        <v/>
      </c>
      <c r="G80" s="1404" t="str">
        <f>'3_入力シート【検査結果表】 排煙設備'!GH85</f>
        <v/>
      </c>
      <c r="H80" s="1404" t="str">
        <f>'3_入力シート【検査結果表】 排煙設備'!GI85</f>
        <v/>
      </c>
      <c r="I80" s="1451">
        <f>'3_入力シート【検査結果表】 排煙設備'!GJ85</f>
        <v>0</v>
      </c>
    </row>
    <row r="81" spans="1:9" s="1444" customFormat="1" ht="11.25" customHeight="1" x14ac:dyDescent="0.15">
      <c r="A81" s="1408" t="s">
        <v>1005</v>
      </c>
      <c r="B81" s="3866"/>
      <c r="C81" s="3867"/>
      <c r="D81" s="3921" t="s">
        <v>388</v>
      </c>
      <c r="E81" s="3922"/>
      <c r="F81" s="1404" t="str">
        <f>'3_入力シート【検査結果表】 排煙設備'!GG86</f>
        <v/>
      </c>
      <c r="G81" s="1404" t="str">
        <f>'3_入力シート【検査結果表】 排煙設備'!GH86</f>
        <v/>
      </c>
      <c r="H81" s="1404" t="str">
        <f>'3_入力シート【検査結果表】 排煙設備'!GI86</f>
        <v/>
      </c>
      <c r="I81" s="1451">
        <f>'3_入力シート【検査結果表】 排煙設備'!GJ86</f>
        <v>0</v>
      </c>
    </row>
    <row r="82" spans="1:9" s="1444" customFormat="1" ht="11.25" customHeight="1" x14ac:dyDescent="0.15">
      <c r="A82" s="1403" t="s">
        <v>1003</v>
      </c>
      <c r="B82" s="3866"/>
      <c r="C82" s="3865" t="s">
        <v>1073</v>
      </c>
      <c r="D82" s="3921" t="s">
        <v>386</v>
      </c>
      <c r="E82" s="3922"/>
      <c r="F82" s="1404" t="str">
        <f>'3_入力シート【検査結果表】 排煙設備'!GG87</f>
        <v/>
      </c>
      <c r="G82" s="1404" t="str">
        <f>'3_入力シート【検査結果表】 排煙設備'!GH87</f>
        <v/>
      </c>
      <c r="H82" s="1404" t="str">
        <f>'3_入力シート【検査結果表】 排煙設備'!GI87</f>
        <v/>
      </c>
      <c r="I82" s="1451">
        <f>'3_入力シート【検査結果表】 排煙設備'!GJ87</f>
        <v>0</v>
      </c>
    </row>
    <row r="83" spans="1:9" s="1444" customFormat="1" ht="11.25" customHeight="1" x14ac:dyDescent="0.15">
      <c r="A83" s="1408" t="s">
        <v>1002</v>
      </c>
      <c r="B83" s="3866"/>
      <c r="C83" s="3867"/>
      <c r="D83" s="3921" t="s">
        <v>385</v>
      </c>
      <c r="E83" s="3922"/>
      <c r="F83" s="1404" t="str">
        <f>'3_入力シート【検査結果表】 排煙設備'!GG88</f>
        <v/>
      </c>
      <c r="G83" s="1404" t="str">
        <f>'3_入力シート【検査結果表】 排煙設備'!GH88</f>
        <v/>
      </c>
      <c r="H83" s="1404" t="str">
        <f>'3_入力シート【検査結果表】 排煙設備'!GI88</f>
        <v/>
      </c>
      <c r="I83" s="1451">
        <f>'3_入力シート【検査結果表】 排煙設備'!GJ88</f>
        <v>0</v>
      </c>
    </row>
    <row r="84" spans="1:9" s="1444" customFormat="1" ht="11.25" customHeight="1" x14ac:dyDescent="0.15">
      <c r="A84" s="1403" t="s">
        <v>1000</v>
      </c>
      <c r="B84" s="3866"/>
      <c r="C84" s="3865" t="s">
        <v>1072</v>
      </c>
      <c r="D84" s="3921" t="s">
        <v>383</v>
      </c>
      <c r="E84" s="3922"/>
      <c r="F84" s="1404" t="str">
        <f>'3_入力シート【検査結果表】 排煙設備'!GG89</f>
        <v/>
      </c>
      <c r="G84" s="1404" t="str">
        <f>'3_入力シート【検査結果表】 排煙設備'!GH89</f>
        <v/>
      </c>
      <c r="H84" s="1404" t="str">
        <f>'3_入力シート【検査結果表】 排煙設備'!GI89</f>
        <v/>
      </c>
      <c r="I84" s="1451">
        <f>'3_入力シート【検査結果表】 排煙設備'!GJ89</f>
        <v>0</v>
      </c>
    </row>
    <row r="85" spans="1:9" s="1444" customFormat="1" ht="11.25" customHeight="1" x14ac:dyDescent="0.15">
      <c r="A85" s="1408" t="s">
        <v>999</v>
      </c>
      <c r="B85" s="3866"/>
      <c r="C85" s="3866"/>
      <c r="D85" s="3921" t="s">
        <v>382</v>
      </c>
      <c r="E85" s="3922"/>
      <c r="F85" s="1404" t="str">
        <f>'3_入力シート【検査結果表】 排煙設備'!GG90</f>
        <v/>
      </c>
      <c r="G85" s="1404" t="str">
        <f>'3_入力シート【検査結果表】 排煙設備'!GH90</f>
        <v/>
      </c>
      <c r="H85" s="1404" t="str">
        <f>'3_入力シート【検査結果表】 排煙設備'!GI90</f>
        <v/>
      </c>
      <c r="I85" s="1451">
        <f>'3_入力シート【検査結果表】 排煙設備'!GJ90</f>
        <v>0</v>
      </c>
    </row>
    <row r="86" spans="1:9" s="1444" customFormat="1" ht="11.25" customHeight="1" x14ac:dyDescent="0.15">
      <c r="A86" s="1403" t="s">
        <v>998</v>
      </c>
      <c r="B86" s="3866"/>
      <c r="C86" s="3866"/>
      <c r="D86" s="3921" t="s">
        <v>381</v>
      </c>
      <c r="E86" s="3922"/>
      <c r="F86" s="1404" t="str">
        <f>'3_入力シート【検査結果表】 排煙設備'!GG91</f>
        <v/>
      </c>
      <c r="G86" s="1404" t="str">
        <f>'3_入力シート【検査結果表】 排煙設備'!GH91</f>
        <v/>
      </c>
      <c r="H86" s="1404" t="str">
        <f>'3_入力シート【検査結果表】 排煙設備'!GI91</f>
        <v/>
      </c>
      <c r="I86" s="1451">
        <f>'3_入力シート【検査結果表】 排煙設備'!GJ91</f>
        <v>0</v>
      </c>
    </row>
    <row r="87" spans="1:9" s="1444" customFormat="1" ht="11.25" customHeight="1" x14ac:dyDescent="0.15">
      <c r="A87" s="1408" t="s">
        <v>996</v>
      </c>
      <c r="B87" s="3866"/>
      <c r="C87" s="3867"/>
      <c r="D87" s="3921" t="s">
        <v>380</v>
      </c>
      <c r="E87" s="3922"/>
      <c r="F87" s="1404" t="str">
        <f>'3_入力シート【検査結果表】 排煙設備'!GG92</f>
        <v/>
      </c>
      <c r="G87" s="1404" t="str">
        <f>'3_入力シート【検査結果表】 排煙設備'!GH92</f>
        <v/>
      </c>
      <c r="H87" s="1404" t="str">
        <f>'3_入力シート【検査結果表】 排煙設備'!GI92</f>
        <v/>
      </c>
      <c r="I87" s="1451">
        <f>'3_入力シート【検査結果表】 排煙設備'!GJ92</f>
        <v>0</v>
      </c>
    </row>
    <row r="88" spans="1:9" s="1444" customFormat="1" ht="11.25" customHeight="1" x14ac:dyDescent="0.15">
      <c r="A88" s="1403" t="s">
        <v>1048</v>
      </c>
      <c r="B88" s="3866"/>
      <c r="C88" s="3865" t="s">
        <v>1071</v>
      </c>
      <c r="D88" s="3921" t="s">
        <v>378</v>
      </c>
      <c r="E88" s="3922"/>
      <c r="F88" s="1404" t="str">
        <f>'3_入力シート【検査結果表】 排煙設備'!GG93</f>
        <v/>
      </c>
      <c r="G88" s="1404" t="str">
        <f>'3_入力シート【検査結果表】 排煙設備'!GH93</f>
        <v/>
      </c>
      <c r="H88" s="1404" t="str">
        <f>'3_入力シート【検査結果表】 排煙設備'!GI93</f>
        <v/>
      </c>
      <c r="I88" s="1451">
        <f>'3_入力シート【検査結果表】 排煙設備'!GJ93</f>
        <v>0</v>
      </c>
    </row>
    <row r="89" spans="1:9" s="1444" customFormat="1" ht="11.25" customHeight="1" x14ac:dyDescent="0.15">
      <c r="A89" s="1408" t="s">
        <v>1047</v>
      </c>
      <c r="B89" s="3866"/>
      <c r="C89" s="3866"/>
      <c r="D89" s="3921" t="s">
        <v>377</v>
      </c>
      <c r="E89" s="3922"/>
      <c r="F89" s="1404" t="str">
        <f>'3_入力シート【検査結果表】 排煙設備'!GG94</f>
        <v/>
      </c>
      <c r="G89" s="1404" t="str">
        <f>'3_入力シート【検査結果表】 排煙設備'!GH94</f>
        <v/>
      </c>
      <c r="H89" s="1404" t="str">
        <f>'3_入力シート【検査結果表】 排煙設備'!GI94</f>
        <v/>
      </c>
      <c r="I89" s="1451">
        <f>'3_入力シート【検査結果表】 排煙設備'!GJ94</f>
        <v>0</v>
      </c>
    </row>
    <row r="90" spans="1:9" s="1444" customFormat="1" ht="11.25" customHeight="1" x14ac:dyDescent="0.15">
      <c r="A90" s="1403" t="s">
        <v>1046</v>
      </c>
      <c r="B90" s="3866"/>
      <c r="C90" s="3867"/>
      <c r="D90" s="3921" t="s">
        <v>376</v>
      </c>
      <c r="E90" s="3922"/>
      <c r="F90" s="1404" t="str">
        <f>'3_入力シート【検査結果表】 排煙設備'!GG95</f>
        <v/>
      </c>
      <c r="G90" s="1404" t="str">
        <f>'3_入力シート【検査結果表】 排煙設備'!GH95</f>
        <v/>
      </c>
      <c r="H90" s="1404" t="str">
        <f>'3_入力シート【検査結果表】 排煙設備'!GI95</f>
        <v/>
      </c>
      <c r="I90" s="1451">
        <f>'3_入力シート【検査結果表】 排煙設備'!GJ95</f>
        <v>0</v>
      </c>
    </row>
    <row r="91" spans="1:9" s="1444" customFormat="1" ht="11.25" customHeight="1" x14ac:dyDescent="0.15">
      <c r="A91" s="1408" t="s">
        <v>1045</v>
      </c>
      <c r="B91" s="3866"/>
      <c r="C91" s="1562" t="s">
        <v>1070</v>
      </c>
      <c r="D91" s="3921" t="s">
        <v>374</v>
      </c>
      <c r="E91" s="3922"/>
      <c r="F91" s="1404" t="str">
        <f>'3_入力シート【検査結果表】 排煙設備'!GG96</f>
        <v/>
      </c>
      <c r="G91" s="1404" t="str">
        <f>'3_入力シート【検査結果表】 排煙設備'!GH96</f>
        <v/>
      </c>
      <c r="H91" s="1404" t="str">
        <f>'3_入力シート【検査結果表】 排煙設備'!GI96</f>
        <v/>
      </c>
      <c r="I91" s="1451">
        <f>'3_入力シート【検査結果表】 排煙設備'!GJ96</f>
        <v>0</v>
      </c>
    </row>
    <row r="92" spans="1:9" s="1444" customFormat="1" ht="11.25" customHeight="1" x14ac:dyDescent="0.15">
      <c r="A92" s="1403" t="s">
        <v>1044</v>
      </c>
      <c r="B92" s="3866"/>
      <c r="C92" s="3865" t="s">
        <v>1069</v>
      </c>
      <c r="D92" s="3921" t="s">
        <v>372</v>
      </c>
      <c r="E92" s="3922"/>
      <c r="F92" s="1404" t="str">
        <f>'3_入力シート【検査結果表】 排煙設備'!GG97</f>
        <v/>
      </c>
      <c r="G92" s="1404" t="str">
        <f>'3_入力シート【検査結果表】 排煙設備'!GH97</f>
        <v/>
      </c>
      <c r="H92" s="1404" t="str">
        <f>'3_入力シート【検査結果表】 排煙設備'!GI97</f>
        <v/>
      </c>
      <c r="I92" s="1451">
        <f>'3_入力シート【検査結果表】 排煙設備'!GJ97</f>
        <v>0</v>
      </c>
    </row>
    <row r="93" spans="1:9" s="1444" customFormat="1" ht="11.25" customHeight="1" x14ac:dyDescent="0.15">
      <c r="A93" s="1408" t="s">
        <v>1043</v>
      </c>
      <c r="B93" s="3866"/>
      <c r="C93" s="3866"/>
      <c r="D93" s="3921" t="s">
        <v>371</v>
      </c>
      <c r="E93" s="3922"/>
      <c r="F93" s="1404" t="str">
        <f>'3_入力シート【検査結果表】 排煙設備'!GG98</f>
        <v/>
      </c>
      <c r="G93" s="1404" t="str">
        <f>'3_入力シート【検査結果表】 排煙設備'!GH98</f>
        <v/>
      </c>
      <c r="H93" s="1404" t="str">
        <f>'3_入力シート【検査結果表】 排煙設備'!GI98</f>
        <v/>
      </c>
      <c r="I93" s="1451">
        <f>'3_入力シート【検査結果表】 排煙設備'!GJ98</f>
        <v>0</v>
      </c>
    </row>
    <row r="94" spans="1:9" s="1444" customFormat="1" ht="11.25" customHeight="1" x14ac:dyDescent="0.15">
      <c r="A94" s="1403" t="s">
        <v>1068</v>
      </c>
      <c r="B94" s="3866"/>
      <c r="C94" s="3867"/>
      <c r="D94" s="3921" t="s">
        <v>370</v>
      </c>
      <c r="E94" s="3922"/>
      <c r="F94" s="1404" t="str">
        <f>'3_入力シート【検査結果表】 排煙設備'!GG99</f>
        <v/>
      </c>
      <c r="G94" s="1404" t="str">
        <f>'3_入力シート【検査結果表】 排煙設備'!GH99</f>
        <v/>
      </c>
      <c r="H94" s="1404" t="str">
        <f>'3_入力シート【検査結果表】 排煙設備'!GI99</f>
        <v/>
      </c>
      <c r="I94" s="1451">
        <f>'3_入力シート【検査結果表】 排煙設備'!GJ99</f>
        <v>0</v>
      </c>
    </row>
    <row r="95" spans="1:9" s="1444" customFormat="1" ht="11.25" customHeight="1" x14ac:dyDescent="0.15">
      <c r="A95" s="1408" t="s">
        <v>1067</v>
      </c>
      <c r="B95" s="3866"/>
      <c r="C95" s="1562" t="s">
        <v>1066</v>
      </c>
      <c r="D95" s="3921" t="s">
        <v>368</v>
      </c>
      <c r="E95" s="3922"/>
      <c r="F95" s="1404" t="str">
        <f>'3_入力シート【検査結果表】 排煙設備'!GG100</f>
        <v/>
      </c>
      <c r="G95" s="1404" t="str">
        <f>'3_入力シート【検査結果表】 排煙設備'!GH100</f>
        <v/>
      </c>
      <c r="H95" s="1404" t="str">
        <f>'3_入力シート【検査結果表】 排煙設備'!GI100</f>
        <v/>
      </c>
      <c r="I95" s="1451">
        <f>'3_入力シート【検査結果表】 排煙設備'!GJ100</f>
        <v>0</v>
      </c>
    </row>
    <row r="96" spans="1:9" s="1444" customFormat="1" ht="11.25" customHeight="1" x14ac:dyDescent="0.15">
      <c r="A96" s="1403" t="s">
        <v>1065</v>
      </c>
      <c r="B96" s="3866"/>
      <c r="C96" s="3865" t="s">
        <v>1064</v>
      </c>
      <c r="D96" s="3921" t="s">
        <v>366</v>
      </c>
      <c r="E96" s="3922"/>
      <c r="F96" s="1404" t="str">
        <f>'3_入力シート【検査結果表】 排煙設備'!GG101</f>
        <v/>
      </c>
      <c r="G96" s="1404" t="str">
        <f>'3_入力シート【検査結果表】 排煙設備'!GH101</f>
        <v/>
      </c>
      <c r="H96" s="1404" t="str">
        <f>'3_入力シート【検査結果表】 排煙設備'!GI101</f>
        <v/>
      </c>
      <c r="I96" s="1451">
        <f>'3_入力シート【検査結果表】 排煙設備'!GJ101</f>
        <v>0</v>
      </c>
    </row>
    <row r="97" spans="1:9" s="1444" customFormat="1" ht="11.25" customHeight="1" x14ac:dyDescent="0.15">
      <c r="A97" s="1408" t="s">
        <v>1063</v>
      </c>
      <c r="B97" s="3866"/>
      <c r="C97" s="3866"/>
      <c r="D97" s="3921" t="s">
        <v>365</v>
      </c>
      <c r="E97" s="3922"/>
      <c r="F97" s="1404" t="str">
        <f>'3_入力シート【検査結果表】 排煙設備'!GG102</f>
        <v/>
      </c>
      <c r="G97" s="1404" t="str">
        <f>'3_入力シート【検査結果表】 排煙設備'!GH102</f>
        <v/>
      </c>
      <c r="H97" s="1404" t="str">
        <f>'3_入力シート【検査結果表】 排煙設備'!GI102</f>
        <v/>
      </c>
      <c r="I97" s="1451">
        <f>'3_入力シート【検査結果表】 排煙設備'!GJ102</f>
        <v>0</v>
      </c>
    </row>
    <row r="98" spans="1:9" s="1444" customFormat="1" ht="11.25" customHeight="1" x14ac:dyDescent="0.15">
      <c r="A98" s="1403" t="s">
        <v>1062</v>
      </c>
      <c r="B98" s="3866"/>
      <c r="C98" s="3867"/>
      <c r="D98" s="3921" t="s">
        <v>364</v>
      </c>
      <c r="E98" s="3922"/>
      <c r="F98" s="1404" t="str">
        <f>'3_入力シート【検査結果表】 排煙設備'!GG103</f>
        <v/>
      </c>
      <c r="G98" s="1404" t="str">
        <f>'3_入力シート【検査結果表】 排煙設備'!GH103</f>
        <v/>
      </c>
      <c r="H98" s="1404" t="str">
        <f>'3_入力シート【検査結果表】 排煙設備'!GI103</f>
        <v/>
      </c>
      <c r="I98" s="1451">
        <f>'3_入力シート【検査結果表】 排煙設備'!GJ103</f>
        <v>0</v>
      </c>
    </row>
    <row r="99" spans="1:9" s="1444" customFormat="1" ht="11.25" customHeight="1" thickBot="1" x14ac:dyDescent="0.2">
      <c r="A99" s="1412" t="s">
        <v>1061</v>
      </c>
      <c r="B99" s="3947"/>
      <c r="C99" s="1575" t="s">
        <v>1060</v>
      </c>
      <c r="D99" s="3953" t="s">
        <v>362</v>
      </c>
      <c r="E99" s="3954"/>
      <c r="F99" s="1413" t="str">
        <f>'3_入力シート【検査結果表】 排煙設備'!GG104</f>
        <v/>
      </c>
      <c r="G99" s="1413" t="str">
        <f>'3_入力シート【検査結果表】 排煙設備'!GH104</f>
        <v/>
      </c>
      <c r="H99" s="1413" t="str">
        <f>'3_入力シート【検査結果表】 排煙設備'!GI104</f>
        <v/>
      </c>
      <c r="I99" s="1452">
        <f>'3_入力シート【検査結果表】 排煙設備'!GJ104</f>
        <v>0</v>
      </c>
    </row>
    <row r="100" spans="1:9" s="1444" customFormat="1" ht="11.25" customHeight="1" x14ac:dyDescent="0.15">
      <c r="A100" s="1453">
        <v>3</v>
      </c>
      <c r="B100" s="3955" t="s">
        <v>1059</v>
      </c>
      <c r="C100" s="3956"/>
      <c r="D100" s="3956"/>
      <c r="E100" s="3956"/>
      <c r="F100" s="3956"/>
      <c r="G100" s="3956"/>
      <c r="H100" s="3956"/>
      <c r="I100" s="3957"/>
    </row>
    <row r="101" spans="1:9" s="1444" customFormat="1" ht="11.25" customHeight="1" x14ac:dyDescent="0.15">
      <c r="A101" s="1403" t="s">
        <v>973</v>
      </c>
      <c r="B101" s="3895" t="s">
        <v>1058</v>
      </c>
      <c r="C101" s="3858" t="s">
        <v>1057</v>
      </c>
      <c r="D101" s="3859"/>
      <c r="E101" s="3860"/>
      <c r="F101" s="1445" t="str">
        <f>'3_入力シート【検査結果表】 排煙設備'!GG109</f>
        <v/>
      </c>
      <c r="G101" s="1445" t="str">
        <f>'3_入力シート【検査結果表】 排煙設備'!GH109</f>
        <v/>
      </c>
      <c r="H101" s="1445" t="str">
        <f>'3_入力シート【検査結果表】 排煙設備'!GI109</f>
        <v/>
      </c>
      <c r="I101" s="1446">
        <f>'3_入力シート【検査結果表】 排煙設備'!GJ109</f>
        <v>0</v>
      </c>
    </row>
    <row r="102" spans="1:9" s="1444" customFormat="1" ht="11.25" customHeight="1" x14ac:dyDescent="0.15">
      <c r="A102" s="1403" t="s">
        <v>970</v>
      </c>
      <c r="B102" s="3895"/>
      <c r="C102" s="3858" t="s">
        <v>1056</v>
      </c>
      <c r="D102" s="3859"/>
      <c r="E102" s="3860"/>
      <c r="F102" s="1445" t="str">
        <f>'3_入力シート【検査結果表】 排煙設備'!GG110</f>
        <v/>
      </c>
      <c r="G102" s="1445" t="str">
        <f>'3_入力シート【検査結果表】 排煙設備'!GH110</f>
        <v/>
      </c>
      <c r="H102" s="1445" t="str">
        <f>'3_入力シート【検査結果表】 排煙設備'!GI110</f>
        <v/>
      </c>
      <c r="I102" s="1446">
        <f>'3_入力シート【検査結果表】 排煙設備'!GJ110</f>
        <v>0</v>
      </c>
    </row>
    <row r="103" spans="1:9" s="1444" customFormat="1" ht="11.25" customHeight="1" x14ac:dyDescent="0.15">
      <c r="A103" s="1403" t="s">
        <v>968</v>
      </c>
      <c r="B103" s="3907"/>
      <c r="C103" s="3858" t="s">
        <v>1055</v>
      </c>
      <c r="D103" s="3859"/>
      <c r="E103" s="3860"/>
      <c r="F103" s="1445" t="str">
        <f>'3_入力シート【検査結果表】 排煙設備'!GG111</f>
        <v/>
      </c>
      <c r="G103" s="1445" t="str">
        <f>'3_入力シート【検査結果表】 排煙設備'!GH111</f>
        <v/>
      </c>
      <c r="H103" s="1445" t="str">
        <f>'3_入力シート【検査結果表】 排煙設備'!GI111</f>
        <v/>
      </c>
      <c r="I103" s="1446">
        <f>'3_入力シート【検査結果表】 排煙設備'!GJ111</f>
        <v>0</v>
      </c>
    </row>
    <row r="104" spans="1:9" s="1444" customFormat="1" ht="11.25" customHeight="1" x14ac:dyDescent="0.15">
      <c r="A104" s="1403" t="s">
        <v>966</v>
      </c>
      <c r="B104" s="3907"/>
      <c r="C104" s="3858" t="s">
        <v>1054</v>
      </c>
      <c r="D104" s="3859"/>
      <c r="E104" s="3860"/>
      <c r="F104" s="1445" t="str">
        <f>'3_入力シート【検査結果表】 排煙設備'!GG112</f>
        <v/>
      </c>
      <c r="G104" s="1445" t="str">
        <f>'3_入力シート【検査結果表】 排煙設備'!GH112</f>
        <v/>
      </c>
      <c r="H104" s="1445" t="str">
        <f>'3_入力シート【検査結果表】 排煙設備'!GI112</f>
        <v/>
      </c>
      <c r="I104" s="1446">
        <f>'3_入力シート【検査結果表】 排煙設備'!GJ112</f>
        <v>0</v>
      </c>
    </row>
    <row r="105" spans="1:9" s="1444" customFormat="1" ht="11.25" customHeight="1" x14ac:dyDescent="0.15">
      <c r="A105" s="1407" t="s">
        <v>964</v>
      </c>
      <c r="B105" s="3907"/>
      <c r="C105" s="3858" t="s">
        <v>1053</v>
      </c>
      <c r="D105" s="3859"/>
      <c r="E105" s="3860"/>
      <c r="F105" s="1445" t="str">
        <f>'3_入力シート【検査結果表】 排煙設備'!GG113</f>
        <v/>
      </c>
      <c r="G105" s="1445" t="str">
        <f>'3_入力シート【検査結果表】 排煙設備'!GH113</f>
        <v/>
      </c>
      <c r="H105" s="1445" t="str">
        <f>'3_入力シート【検査結果表】 排煙設備'!GI113</f>
        <v/>
      </c>
      <c r="I105" s="1446">
        <f>'3_入力シート【検査結果表】 排煙設備'!GJ113</f>
        <v>0</v>
      </c>
    </row>
    <row r="106" spans="1:9" s="1444" customFormat="1" ht="11.25" customHeight="1" thickBot="1" x14ac:dyDescent="0.2">
      <c r="A106" s="1412" t="s">
        <v>962</v>
      </c>
      <c r="B106" s="3923"/>
      <c r="C106" s="3945" t="s">
        <v>1014</v>
      </c>
      <c r="D106" s="3958"/>
      <c r="E106" s="3959"/>
      <c r="F106" s="1448" t="str">
        <f>'3_入力シート【検査結果表】 排煙設備'!GG114</f>
        <v/>
      </c>
      <c r="G106" s="1448" t="str">
        <f>'3_入力シート【検査結果表】 排煙設備'!GH114</f>
        <v/>
      </c>
      <c r="H106" s="1448" t="str">
        <f>'3_入力シート【検査結果表】 排煙設備'!GI114</f>
        <v/>
      </c>
      <c r="I106" s="1449">
        <f>'3_入力シート【検査結果表】 排煙設備'!GJ114</f>
        <v>0</v>
      </c>
    </row>
    <row r="107" spans="1:9" s="1444" customFormat="1" ht="11.25" customHeight="1" x14ac:dyDescent="0.15">
      <c r="A107" s="1453">
        <v>4</v>
      </c>
      <c r="B107" s="3955" t="s">
        <v>44</v>
      </c>
      <c r="C107" s="3956"/>
      <c r="D107" s="3956"/>
      <c r="E107" s="3956"/>
      <c r="F107" s="3956"/>
      <c r="G107" s="3956"/>
      <c r="H107" s="3956"/>
      <c r="I107" s="3957"/>
    </row>
    <row r="108" spans="1:9" s="1444" customFormat="1" ht="11.25" customHeight="1" x14ac:dyDescent="0.15">
      <c r="A108" s="1403" t="s">
        <v>973</v>
      </c>
      <c r="B108" s="3895" t="s">
        <v>1052</v>
      </c>
      <c r="C108" s="3895" t="s">
        <v>1051</v>
      </c>
      <c r="D108" s="3858" t="s">
        <v>352</v>
      </c>
      <c r="E108" s="3868"/>
      <c r="F108" s="1445" t="str">
        <f>'3_入力シート【検査結果表】 排煙設備'!GG119</f>
        <v/>
      </c>
      <c r="G108" s="1445" t="str">
        <f>'3_入力シート【検査結果表】 排煙設備'!GH119</f>
        <v/>
      </c>
      <c r="H108" s="1445" t="str">
        <f>'3_入力シート【検査結果表】 排煙設備'!GI119</f>
        <v/>
      </c>
      <c r="I108" s="1446">
        <f>'3_入力シート【検査結果表】 排煙設備'!GJ119</f>
        <v>0</v>
      </c>
    </row>
    <row r="109" spans="1:9" s="1444" customFormat="1" ht="11.25" customHeight="1" x14ac:dyDescent="0.15">
      <c r="A109" s="1403" t="s">
        <v>970</v>
      </c>
      <c r="B109" s="3895"/>
      <c r="C109" s="3895"/>
      <c r="D109" s="3858" t="s">
        <v>350</v>
      </c>
      <c r="E109" s="3868"/>
      <c r="F109" s="1445" t="str">
        <f>'3_入力シート【検査結果表】 排煙設備'!GG120</f>
        <v/>
      </c>
      <c r="G109" s="1445" t="str">
        <f>'3_入力シート【検査結果表】 排煙設備'!GH120</f>
        <v/>
      </c>
      <c r="H109" s="1445" t="str">
        <f>'3_入力シート【検査結果表】 排煙設備'!GI120</f>
        <v/>
      </c>
      <c r="I109" s="1446">
        <f>'3_入力シート【検査結果表】 排煙設備'!GJ120</f>
        <v>0</v>
      </c>
    </row>
    <row r="110" spans="1:9" s="1444" customFormat="1" ht="11.25" customHeight="1" x14ac:dyDescent="0.15">
      <c r="A110" s="1403" t="s">
        <v>968</v>
      </c>
      <c r="B110" s="3907"/>
      <c r="C110" s="3907"/>
      <c r="D110" s="3858" t="s">
        <v>348</v>
      </c>
      <c r="E110" s="3868"/>
      <c r="F110" s="1445" t="str">
        <f>'3_入力シート【検査結果表】 排煙設備'!GG121</f>
        <v/>
      </c>
      <c r="G110" s="1445" t="str">
        <f>'3_入力シート【検査結果表】 排煙設備'!GH121</f>
        <v/>
      </c>
      <c r="H110" s="1445" t="str">
        <f>'3_入力シート【検査結果表】 排煙設備'!GI121</f>
        <v/>
      </c>
      <c r="I110" s="1446">
        <f>'3_入力シート【検査結果表】 排煙設備'!GJ121</f>
        <v>0</v>
      </c>
    </row>
    <row r="111" spans="1:9" s="1444" customFormat="1" ht="11.25" customHeight="1" x14ac:dyDescent="0.15">
      <c r="A111" s="1403" t="s">
        <v>966</v>
      </c>
      <c r="B111" s="3907"/>
      <c r="C111" s="3907"/>
      <c r="D111" s="3858" t="s">
        <v>346</v>
      </c>
      <c r="E111" s="3868"/>
      <c r="F111" s="1445" t="str">
        <f>'3_入力シート【検査結果表】 排煙設備'!GG122</f>
        <v/>
      </c>
      <c r="G111" s="1445" t="str">
        <f>'3_入力シート【検査結果表】 排煙設備'!GH122</f>
        <v/>
      </c>
      <c r="H111" s="1445" t="str">
        <f>'3_入力シート【検査結果表】 排煙設備'!GI122</f>
        <v/>
      </c>
      <c r="I111" s="1446">
        <f>'3_入力シート【検査結果表】 排煙設備'!GJ122</f>
        <v>0</v>
      </c>
    </row>
    <row r="112" spans="1:9" s="1444" customFormat="1" ht="11.25" customHeight="1" x14ac:dyDescent="0.15">
      <c r="A112" s="1403" t="s">
        <v>964</v>
      </c>
      <c r="B112" s="3907"/>
      <c r="C112" s="3907"/>
      <c r="D112" s="3858" t="s">
        <v>344</v>
      </c>
      <c r="E112" s="3868"/>
      <c r="F112" s="1445" t="str">
        <f>'3_入力シート【検査結果表】 排煙設備'!GG123</f>
        <v/>
      </c>
      <c r="G112" s="1445" t="str">
        <f>'3_入力シート【検査結果表】 排煙設備'!GH123</f>
        <v/>
      </c>
      <c r="H112" s="1445" t="str">
        <f>'3_入力シート【検査結果表】 排煙設備'!GI123</f>
        <v/>
      </c>
      <c r="I112" s="1446">
        <f>'3_入力シート【検査結果表】 排煙設備'!GJ123</f>
        <v>0</v>
      </c>
    </row>
    <row r="113" spans="1:9" s="1444" customFormat="1" ht="11.25" customHeight="1" x14ac:dyDescent="0.15">
      <c r="A113" s="1403" t="s">
        <v>962</v>
      </c>
      <c r="B113" s="3907"/>
      <c r="C113" s="3907"/>
      <c r="D113" s="3858" t="s">
        <v>342</v>
      </c>
      <c r="E113" s="3868"/>
      <c r="F113" s="1445" t="str">
        <f>'3_入力シート【検査結果表】 排煙設備'!GG124</f>
        <v/>
      </c>
      <c r="G113" s="1445" t="str">
        <f>'3_入力シート【検査結果表】 排煙設備'!GH124</f>
        <v/>
      </c>
      <c r="H113" s="1445" t="str">
        <f>'3_入力シート【検査結果表】 排煙設備'!GI124</f>
        <v/>
      </c>
      <c r="I113" s="1446">
        <f>'3_入力シート【検査結果表】 排煙設備'!GJ124</f>
        <v>0</v>
      </c>
    </row>
    <row r="114" spans="1:9" s="1444" customFormat="1" ht="11.25" customHeight="1" x14ac:dyDescent="0.15">
      <c r="A114" s="1403" t="s">
        <v>960</v>
      </c>
      <c r="B114" s="3907"/>
      <c r="C114" s="3907"/>
      <c r="D114" s="3858" t="s">
        <v>340</v>
      </c>
      <c r="E114" s="3868"/>
      <c r="F114" s="1445" t="str">
        <f>'3_入力シート【検査結果表】 排煙設備'!GG125</f>
        <v/>
      </c>
      <c r="G114" s="1445" t="str">
        <f>'3_入力シート【検査結果表】 排煙設備'!GH125</f>
        <v/>
      </c>
      <c r="H114" s="1445" t="str">
        <f>'3_入力シート【検査結果表】 排煙設備'!GI125</f>
        <v/>
      </c>
      <c r="I114" s="1446">
        <f>'3_入力シート【検査結果表】 排煙設備'!GJ125</f>
        <v>0</v>
      </c>
    </row>
    <row r="115" spans="1:9" s="1444" customFormat="1" ht="11.25" customHeight="1" x14ac:dyDescent="0.15">
      <c r="A115" s="1403" t="s">
        <v>1050</v>
      </c>
      <c r="B115" s="3907"/>
      <c r="C115" s="3907"/>
      <c r="D115" s="3921" t="s">
        <v>338</v>
      </c>
      <c r="E115" s="3922"/>
      <c r="F115" s="1445" t="str">
        <f>'3_入力シート【検査結果表】 排煙設備'!GG126</f>
        <v/>
      </c>
      <c r="G115" s="1445" t="str">
        <f>'3_入力シート【検査結果表】 排煙設備'!GH126</f>
        <v/>
      </c>
      <c r="H115" s="1445" t="str">
        <f>'3_入力シート【検査結果表】 排煙設備'!GI126</f>
        <v/>
      </c>
      <c r="I115" s="1446">
        <f>'3_入力シート【検査結果表】 排煙設備'!GJ126</f>
        <v>0</v>
      </c>
    </row>
    <row r="116" spans="1:9" s="1444" customFormat="1" ht="11.25" customHeight="1" x14ac:dyDescent="0.15">
      <c r="A116" s="1403" t="s">
        <v>1049</v>
      </c>
      <c r="B116" s="3907"/>
      <c r="C116" s="3907"/>
      <c r="D116" s="3858" t="s">
        <v>336</v>
      </c>
      <c r="E116" s="3868"/>
      <c r="F116" s="1445" t="str">
        <f>'3_入力シート【検査結果表】 排煙設備'!GG127</f>
        <v/>
      </c>
      <c r="G116" s="1445" t="str">
        <f>'3_入力シート【検査結果表】 排煙設備'!GH127</f>
        <v/>
      </c>
      <c r="H116" s="1445" t="str">
        <f>'3_入力シート【検査結果表】 排煙設備'!GI127</f>
        <v/>
      </c>
      <c r="I116" s="1446">
        <f>'3_入力シート【検査結果表】 排煙設備'!GJ127</f>
        <v>0</v>
      </c>
    </row>
    <row r="117" spans="1:9" s="1444" customFormat="1" ht="23.25" customHeight="1" x14ac:dyDescent="0.15">
      <c r="A117" s="1403" t="s">
        <v>1015</v>
      </c>
      <c r="B117" s="3907"/>
      <c r="C117" s="3907"/>
      <c r="D117" s="3858" t="s">
        <v>334</v>
      </c>
      <c r="E117" s="3868"/>
      <c r="F117" s="1445" t="str">
        <f>'3_入力シート【検査結果表】 排煙設備'!GG128</f>
        <v/>
      </c>
      <c r="G117" s="1445" t="str">
        <f>'3_入力シート【検査結果表】 排煙設備'!GH128</f>
        <v/>
      </c>
      <c r="H117" s="1445" t="str">
        <f>'3_入力シート【検査結果表】 排煙設備'!GI128</f>
        <v/>
      </c>
      <c r="I117" s="1446">
        <f>'3_入力シート【検査結果表】 排煙設備'!GJ128</f>
        <v>0</v>
      </c>
    </row>
    <row r="118" spans="1:9" s="1444" customFormat="1" ht="11.25" customHeight="1" x14ac:dyDescent="0.15">
      <c r="A118" s="1403" t="s">
        <v>1013</v>
      </c>
      <c r="B118" s="3907"/>
      <c r="C118" s="3907"/>
      <c r="D118" s="3858" t="s">
        <v>305</v>
      </c>
      <c r="E118" s="3868"/>
      <c r="F118" s="1445" t="str">
        <f>'3_入力シート【検査結果表】 排煙設備'!GG129</f>
        <v/>
      </c>
      <c r="G118" s="1445" t="str">
        <f>'3_入力シート【検査結果表】 排煙設備'!GH129</f>
        <v/>
      </c>
      <c r="H118" s="1445" t="str">
        <f>'3_入力シート【検査結果表】 排煙設備'!GI129</f>
        <v/>
      </c>
      <c r="I118" s="1446">
        <f>'3_入力シート【検査結果表】 排煙設備'!GJ129</f>
        <v>0</v>
      </c>
    </row>
    <row r="119" spans="1:9" s="1444" customFormat="1" ht="11.25" customHeight="1" x14ac:dyDescent="0.15">
      <c r="A119" s="1403" t="s">
        <v>1009</v>
      </c>
      <c r="B119" s="3907"/>
      <c r="C119" s="3907"/>
      <c r="D119" s="3858" t="s">
        <v>303</v>
      </c>
      <c r="E119" s="3868"/>
      <c r="F119" s="1445" t="str">
        <f>'3_入力シート【検査結果表】 排煙設備'!GG130</f>
        <v/>
      </c>
      <c r="G119" s="1445" t="str">
        <f>'3_入力シート【検査結果表】 排煙設備'!GH130</f>
        <v/>
      </c>
      <c r="H119" s="1445" t="str">
        <f>'3_入力シート【検査結果表】 排煙設備'!GI130</f>
        <v/>
      </c>
      <c r="I119" s="1446">
        <f>'3_入力シート【検査結果表】 排煙設備'!GJ130</f>
        <v>0</v>
      </c>
    </row>
    <row r="120" spans="1:9" s="1444" customFormat="1" ht="11.25" customHeight="1" x14ac:dyDescent="0.15">
      <c r="A120" s="1403" t="s">
        <v>1007</v>
      </c>
      <c r="B120" s="3907"/>
      <c r="C120" s="3895" t="s">
        <v>330</v>
      </c>
      <c r="D120" s="3858" t="s">
        <v>329</v>
      </c>
      <c r="E120" s="3868"/>
      <c r="F120" s="1445" t="str">
        <f>'3_入力シート【検査結果表】 排煙設備'!GG131</f>
        <v/>
      </c>
      <c r="G120" s="1445" t="str">
        <f>'3_入力シート【検査結果表】 排煙設備'!GH131</f>
        <v/>
      </c>
      <c r="H120" s="1445" t="str">
        <f>'3_入力シート【検査結果表】 排煙設備'!GI131</f>
        <v/>
      </c>
      <c r="I120" s="1446">
        <f>'3_入力シート【検査結果表】 排煙設備'!GJ131</f>
        <v>0</v>
      </c>
    </row>
    <row r="121" spans="1:9" s="1444" customFormat="1" ht="11.25" customHeight="1" x14ac:dyDescent="0.15">
      <c r="A121" s="1403" t="s">
        <v>1005</v>
      </c>
      <c r="B121" s="3907"/>
      <c r="C121" s="3895"/>
      <c r="D121" s="3858" t="s">
        <v>327</v>
      </c>
      <c r="E121" s="3868"/>
      <c r="F121" s="1445" t="str">
        <f>'3_入力シート【検査結果表】 排煙設備'!GG132</f>
        <v/>
      </c>
      <c r="G121" s="1445" t="str">
        <f>'3_入力シート【検査結果表】 排煙設備'!GH132</f>
        <v/>
      </c>
      <c r="H121" s="1445" t="str">
        <f>'3_入力シート【検査結果表】 排煙設備'!GI132</f>
        <v/>
      </c>
      <c r="I121" s="1446">
        <f>'3_入力シート【検査結果表】 排煙設備'!GJ132</f>
        <v>0</v>
      </c>
    </row>
    <row r="122" spans="1:9" s="1444" customFormat="1" ht="11.25" customHeight="1" x14ac:dyDescent="0.15">
      <c r="A122" s="1403" t="s">
        <v>1003</v>
      </c>
      <c r="B122" s="3907"/>
      <c r="C122" s="3907"/>
      <c r="D122" s="3858" t="s">
        <v>325</v>
      </c>
      <c r="E122" s="3868"/>
      <c r="F122" s="1445" t="str">
        <f>'3_入力シート【検査結果表】 排煙設備'!GG133</f>
        <v/>
      </c>
      <c r="G122" s="1445" t="str">
        <f>'3_入力シート【検査結果表】 排煙設備'!GH133</f>
        <v/>
      </c>
      <c r="H122" s="1445" t="str">
        <f>'3_入力シート【検査結果表】 排煙設備'!GI133</f>
        <v/>
      </c>
      <c r="I122" s="1446">
        <f>'3_入力シート【検査結果表】 排煙設備'!GJ133</f>
        <v>0</v>
      </c>
    </row>
    <row r="123" spans="1:9" s="1444" customFormat="1" ht="11.25" customHeight="1" x14ac:dyDescent="0.15">
      <c r="A123" s="1403" t="s">
        <v>1002</v>
      </c>
      <c r="B123" s="3907"/>
      <c r="C123" s="3907"/>
      <c r="D123" s="3858" t="s">
        <v>323</v>
      </c>
      <c r="E123" s="3868"/>
      <c r="F123" s="1445" t="str">
        <f>'3_入力シート【検査結果表】 排煙設備'!GG134</f>
        <v/>
      </c>
      <c r="G123" s="1445" t="str">
        <f>'3_入力シート【検査結果表】 排煙設備'!GH134</f>
        <v/>
      </c>
      <c r="H123" s="1445" t="str">
        <f>'3_入力シート【検査結果表】 排煙設備'!GI134</f>
        <v/>
      </c>
      <c r="I123" s="1446">
        <f>'3_入力シート【検査結果表】 排煙設備'!GJ134</f>
        <v>0</v>
      </c>
    </row>
    <row r="124" spans="1:9" s="1444" customFormat="1" ht="21" customHeight="1" x14ac:dyDescent="0.15">
      <c r="A124" s="1403" t="s">
        <v>1000</v>
      </c>
      <c r="B124" s="3907"/>
      <c r="C124" s="3907"/>
      <c r="D124" s="3858" t="s">
        <v>321</v>
      </c>
      <c r="E124" s="3868"/>
      <c r="F124" s="1445" t="str">
        <f>'3_入力シート【検査結果表】 排煙設備'!GG135</f>
        <v/>
      </c>
      <c r="G124" s="1445" t="str">
        <f>'3_入力シート【検査結果表】 排煙設備'!GH135</f>
        <v/>
      </c>
      <c r="H124" s="1445" t="str">
        <f>'3_入力シート【検査結果表】 排煙設備'!GI135</f>
        <v/>
      </c>
      <c r="I124" s="1446">
        <f>'3_入力シート【検査結果表】 排煙設備'!GJ135</f>
        <v>0</v>
      </c>
    </row>
    <row r="125" spans="1:9" s="1444" customFormat="1" ht="11.25" customHeight="1" x14ac:dyDescent="0.15">
      <c r="A125" s="1403" t="s">
        <v>999</v>
      </c>
      <c r="B125" s="3895" t="s">
        <v>319</v>
      </c>
      <c r="C125" s="3895" t="s">
        <v>318</v>
      </c>
      <c r="D125" s="3858" t="s">
        <v>317</v>
      </c>
      <c r="E125" s="3868"/>
      <c r="F125" s="1445" t="str">
        <f>'3_入力シート【検査結果表】 排煙設備'!GG136</f>
        <v/>
      </c>
      <c r="G125" s="1445" t="str">
        <f>'3_入力シート【検査結果表】 排煙設備'!GH136</f>
        <v/>
      </c>
      <c r="H125" s="1445" t="str">
        <f>'3_入力シート【検査結果表】 排煙設備'!GI136</f>
        <v/>
      </c>
      <c r="I125" s="1446">
        <f>'3_入力シート【検査結果表】 排煙設備'!GJ136</f>
        <v>0</v>
      </c>
    </row>
    <row r="126" spans="1:9" s="1444" customFormat="1" ht="11.25" customHeight="1" x14ac:dyDescent="0.15">
      <c r="A126" s="1403" t="s">
        <v>998</v>
      </c>
      <c r="B126" s="3895"/>
      <c r="C126" s="3895"/>
      <c r="D126" s="3858" t="s">
        <v>315</v>
      </c>
      <c r="E126" s="3868"/>
      <c r="F126" s="1445" t="str">
        <f>'3_入力シート【検査結果表】 排煙設備'!GG137</f>
        <v/>
      </c>
      <c r="G126" s="1445" t="str">
        <f>'3_入力シート【検査結果表】 排煙設備'!GH137</f>
        <v/>
      </c>
      <c r="H126" s="1445" t="str">
        <f>'3_入力シート【検査結果表】 排煙設備'!GI137</f>
        <v/>
      </c>
      <c r="I126" s="1446">
        <f>'3_入力シート【検査結果表】 排煙設備'!GJ137</f>
        <v>0</v>
      </c>
    </row>
    <row r="127" spans="1:9" s="1444" customFormat="1" ht="11.25" customHeight="1" x14ac:dyDescent="0.15">
      <c r="A127" s="1403" t="s">
        <v>996</v>
      </c>
      <c r="B127" s="3895"/>
      <c r="C127" s="3895"/>
      <c r="D127" s="3858" t="s">
        <v>313</v>
      </c>
      <c r="E127" s="3868"/>
      <c r="F127" s="1445" t="str">
        <f>'3_入力シート【検査結果表】 排煙設備'!GG138</f>
        <v/>
      </c>
      <c r="G127" s="1445" t="str">
        <f>'3_入力シート【検査結果表】 排煙設備'!GH138</f>
        <v/>
      </c>
      <c r="H127" s="1445" t="str">
        <f>'3_入力シート【検査結果表】 排煙設備'!GI138</f>
        <v/>
      </c>
      <c r="I127" s="1446">
        <f>'3_入力シート【検査結果表】 排煙設備'!GJ138</f>
        <v>0</v>
      </c>
    </row>
    <row r="128" spans="1:9" s="1444" customFormat="1" ht="11.25" customHeight="1" x14ac:dyDescent="0.15">
      <c r="A128" s="1403" t="s">
        <v>1048</v>
      </c>
      <c r="B128" s="3895"/>
      <c r="C128" s="3895"/>
      <c r="D128" s="1563" t="s">
        <v>311</v>
      </c>
      <c r="E128" s="1565"/>
      <c r="F128" s="1445" t="str">
        <f>'3_入力シート【検査結果表】 排煙設備'!GG139</f>
        <v/>
      </c>
      <c r="G128" s="1445" t="str">
        <f>'3_入力シート【検査結果表】 排煙設備'!GH139</f>
        <v/>
      </c>
      <c r="H128" s="1445" t="str">
        <f>'3_入力シート【検査結果表】 排煙設備'!GI139</f>
        <v/>
      </c>
      <c r="I128" s="1446">
        <f>'3_入力シート【検査結果表】 排煙設備'!GJ139</f>
        <v>0</v>
      </c>
    </row>
    <row r="129" spans="1:9" s="1444" customFormat="1" ht="11.25" customHeight="1" x14ac:dyDescent="0.15">
      <c r="A129" s="1403" t="s">
        <v>1047</v>
      </c>
      <c r="B129" s="3907"/>
      <c r="C129" s="3895"/>
      <c r="D129" s="3858" t="s">
        <v>309</v>
      </c>
      <c r="E129" s="3868"/>
      <c r="F129" s="1445" t="str">
        <f>'3_入力シート【検査結果表】 排煙設備'!GG140</f>
        <v/>
      </c>
      <c r="G129" s="1445" t="str">
        <f>'3_入力シート【検査結果表】 排煙設備'!GH140</f>
        <v/>
      </c>
      <c r="H129" s="1445" t="str">
        <f>'3_入力シート【検査結果表】 排煙設備'!GI140</f>
        <v/>
      </c>
      <c r="I129" s="1446">
        <f>'3_入力シート【検査結果表】 排煙設備'!GJ140</f>
        <v>0</v>
      </c>
    </row>
    <row r="130" spans="1:9" s="1444" customFormat="1" ht="11.25" customHeight="1" x14ac:dyDescent="0.15">
      <c r="A130" s="1403" t="s">
        <v>1046</v>
      </c>
      <c r="B130" s="3907"/>
      <c r="C130" s="3895"/>
      <c r="D130" s="3858" t="s">
        <v>307</v>
      </c>
      <c r="E130" s="3868"/>
      <c r="F130" s="1445" t="str">
        <f>'3_入力シート【検査結果表】 排煙設備'!GG141</f>
        <v/>
      </c>
      <c r="G130" s="1445" t="str">
        <f>'3_入力シート【検査結果表】 排煙設備'!GH141</f>
        <v/>
      </c>
      <c r="H130" s="1445" t="str">
        <f>'3_入力シート【検査結果表】 排煙設備'!GI141</f>
        <v/>
      </c>
      <c r="I130" s="1446">
        <f>'3_入力シート【検査結果表】 排煙設備'!GJ141</f>
        <v>0</v>
      </c>
    </row>
    <row r="131" spans="1:9" s="1444" customFormat="1" ht="11.25" customHeight="1" x14ac:dyDescent="0.15">
      <c r="A131" s="1403" t="s">
        <v>1045</v>
      </c>
      <c r="B131" s="3907"/>
      <c r="C131" s="3907"/>
      <c r="D131" s="3858" t="s">
        <v>305</v>
      </c>
      <c r="E131" s="3868"/>
      <c r="F131" s="1445" t="str">
        <f>'3_入力シート【検査結果表】 排煙設備'!GG142</f>
        <v/>
      </c>
      <c r="G131" s="1445" t="str">
        <f>'3_入力シート【検査結果表】 排煙設備'!GH142</f>
        <v/>
      </c>
      <c r="H131" s="1445" t="str">
        <f>'3_入力シート【検査結果表】 排煙設備'!GI142</f>
        <v/>
      </c>
      <c r="I131" s="1446">
        <f>'3_入力シート【検査結果表】 排煙設備'!GJ142</f>
        <v>0</v>
      </c>
    </row>
    <row r="132" spans="1:9" s="1444" customFormat="1" ht="11.25" customHeight="1" x14ac:dyDescent="0.15">
      <c r="A132" s="1403" t="s">
        <v>1044</v>
      </c>
      <c r="B132" s="3907"/>
      <c r="C132" s="3907"/>
      <c r="D132" s="3858" t="s">
        <v>303</v>
      </c>
      <c r="E132" s="3868"/>
      <c r="F132" s="1445" t="str">
        <f>'3_入力シート【検査結果表】 排煙設備'!GG143</f>
        <v/>
      </c>
      <c r="G132" s="1445" t="str">
        <f>'3_入力シート【検査結果表】 排煙設備'!GH143</f>
        <v/>
      </c>
      <c r="H132" s="1445" t="str">
        <f>'3_入力シート【検査結果表】 排煙設備'!GI143</f>
        <v/>
      </c>
      <c r="I132" s="1446">
        <f>'3_入力シート【検査結果表】 排煙設備'!GJ143</f>
        <v>0</v>
      </c>
    </row>
    <row r="133" spans="1:9" s="1444" customFormat="1" ht="11.25" customHeight="1" thickBot="1" x14ac:dyDescent="0.2">
      <c r="A133" s="1403" t="s">
        <v>1043</v>
      </c>
      <c r="B133" s="3907"/>
      <c r="C133" s="1454" t="s">
        <v>301</v>
      </c>
      <c r="D133" s="3858" t="s">
        <v>300</v>
      </c>
      <c r="E133" s="3868"/>
      <c r="F133" s="1445" t="str">
        <f>'3_入力シート【検査結果表】 排煙設備'!GG144</f>
        <v/>
      </c>
      <c r="G133" s="1445" t="str">
        <f>'3_入力シート【検査結果表】 排煙設備'!GH144</f>
        <v/>
      </c>
      <c r="H133" s="1445" t="str">
        <f>'3_入力シート【検査結果表】 排煙設備'!GI144</f>
        <v/>
      </c>
      <c r="I133" s="1446">
        <f>'3_入力シート【検査結果表】 排煙設備'!GJ144</f>
        <v>0</v>
      </c>
    </row>
    <row r="134" spans="1:9" s="1444" customFormat="1" ht="11.25" customHeight="1" x14ac:dyDescent="0.15">
      <c r="A134" s="1416">
        <v>5</v>
      </c>
      <c r="B134" s="3910" t="s">
        <v>161</v>
      </c>
      <c r="C134" s="3870"/>
      <c r="D134" s="3870"/>
      <c r="E134" s="3870"/>
      <c r="F134" s="3870"/>
      <c r="G134" s="3870"/>
      <c r="H134" s="3870"/>
      <c r="I134" s="3911"/>
    </row>
    <row r="135" spans="1:9" s="1444" customFormat="1" ht="11.25" customHeight="1" x14ac:dyDescent="0.15">
      <c r="A135" s="1455"/>
      <c r="B135" s="1456"/>
      <c r="C135" s="1457"/>
      <c r="D135" s="1458"/>
      <c r="E135" s="1459"/>
      <c r="F135" s="1445" t="str">
        <f>'3_入力シート【検査結果表】 排煙設備'!GG149</f>
        <v/>
      </c>
      <c r="G135" s="1445" t="str">
        <f>'3_入力シート【検査結果表】 排煙設備'!GH149</f>
        <v/>
      </c>
      <c r="H135" s="1445" t="str">
        <f>'3_入力シート【検査結果表】 排煙設備'!GI149</f>
        <v/>
      </c>
      <c r="I135" s="1406">
        <f>'3_入力シート【検査結果表】 排煙設備'!GJ149</f>
        <v>0</v>
      </c>
    </row>
    <row r="136" spans="1:9" s="1444" customFormat="1" ht="11.25" customHeight="1" x14ac:dyDescent="0.15">
      <c r="A136" s="1455"/>
      <c r="B136" s="1456"/>
      <c r="C136" s="1457"/>
      <c r="D136" s="1458"/>
      <c r="E136" s="1459"/>
      <c r="F136" s="1445" t="str">
        <f>'3_入力シート【検査結果表】 排煙設備'!GG150</f>
        <v/>
      </c>
      <c r="G136" s="1445" t="str">
        <f>'3_入力シート【検査結果表】 排煙設備'!GH150</f>
        <v/>
      </c>
      <c r="H136" s="1445" t="str">
        <f>'3_入力シート【検査結果表】 排煙設備'!GI150</f>
        <v/>
      </c>
      <c r="I136" s="1406">
        <f>'3_入力シート【検査結果表】 排煙設備'!GJ150</f>
        <v>0</v>
      </c>
    </row>
    <row r="137" spans="1:9" s="1444" customFormat="1" ht="11.25" customHeight="1" thickBot="1" x14ac:dyDescent="0.2">
      <c r="A137" s="1460"/>
      <c r="B137" s="1461"/>
      <c r="C137" s="1462"/>
      <c r="D137" s="1463"/>
      <c r="E137" s="1464"/>
      <c r="F137" s="1448" t="str">
        <f>'3_入力シート【検査結果表】 排煙設備'!GG151</f>
        <v/>
      </c>
      <c r="G137" s="1448" t="str">
        <f>'3_入力シート【検査結果表】 排煙設備'!GH151</f>
        <v/>
      </c>
      <c r="H137" s="1448" t="str">
        <f>'3_入力シート【検査結果表】 排煙設備'!GI151</f>
        <v/>
      </c>
      <c r="I137" s="1415">
        <f>'3_入力シート【検査結果表】 排煙設備'!GJ151</f>
        <v>0</v>
      </c>
    </row>
    <row r="138" spans="1:9" s="1444" customFormat="1" ht="11.25" customHeight="1" x14ac:dyDescent="0.15">
      <c r="A138" s="3960" t="s">
        <v>955</v>
      </c>
      <c r="B138" s="3863"/>
      <c r="C138" s="3863"/>
      <c r="D138" s="1568"/>
      <c r="E138" s="1568"/>
      <c r="F138" s="1568"/>
      <c r="G138" s="1568"/>
      <c r="H138" s="1568"/>
      <c r="I138" s="1576"/>
    </row>
    <row r="139" spans="1:9" s="1444" customFormat="1" ht="21" customHeight="1" x14ac:dyDescent="0.15">
      <c r="A139" s="1465" t="s">
        <v>157</v>
      </c>
      <c r="B139" s="3961" t="s">
        <v>954</v>
      </c>
      <c r="C139" s="3962"/>
      <c r="D139" s="1571" t="s">
        <v>156</v>
      </c>
      <c r="E139" s="3961" t="s">
        <v>150</v>
      </c>
      <c r="F139" s="3963"/>
      <c r="G139" s="3963"/>
      <c r="H139" s="3962"/>
      <c r="I139" s="1466" t="s">
        <v>155</v>
      </c>
    </row>
    <row r="140" spans="1:9" s="1444" customFormat="1" ht="50.1" customHeight="1" x14ac:dyDescent="0.15">
      <c r="A140" s="1467" t="str">
        <f>IFERROR(INDEX('3_入力シート【検査結果表】 排煙設備'!EQ:EQ,1/LARGE(INDEX(('3_入力シート【検査結果表】 排煙設備'!$AZ$16:$AZ$175={"×要是正（既存不適格以外）","△既存不適格"})/ROW('3_入力シート【検査結果表】 排煙設備'!$EQ$16:$EQ$175),0),ROW(A1))),"")</f>
        <v/>
      </c>
      <c r="B140" s="3918" t="str">
        <f>IFERROR(INDEX('3_入力シート【検査結果表】 排煙設備'!EL:EL,1/LARGE(INDEX(('3_入力シート【検査結果表】 排煙設備'!$AZ$16:$AZ$175={"×要是正（既存不適格以外）","△既存不適格"})/ROW('3_入力シート【検査結果表】 排煙設備'!$EL$16:$EL$175),0),ROW(A1))),"")</f>
        <v/>
      </c>
      <c r="C140" s="3919"/>
      <c r="D140" s="1572" t="str">
        <f>IFERROR(INDEX('3_入力シート【検査結果表】 排煙設備'!GS:GS,1/LARGE(INDEX(('3_入力シート【検査結果表】 排煙設備'!$AZ$16:$AZ$175={"×要是正（既存不適格以外）","△既存不適格"})/ROW('3_入力シート【検査結果表】 排煙設備'!$GS$16:$GS$175),0),ROW(A1))),"")</f>
        <v/>
      </c>
      <c r="E140" s="3918" t="str">
        <f>IFERROR(INDEX('3_入力シート【検査結果表】 排煙設備'!BX:BX,1/LARGE(INDEX(('3_入力シート【検査結果表】 排煙設備'!$AZ$16:$AZ$175={"×要是正（既存不適格以外）","△既存不適格"})/ROW('3_入力シート【検査結果表】 排煙設備'!$BX$16:$BX$175),0),ROW(A1))),"")</f>
        <v/>
      </c>
      <c r="F140" s="3920"/>
      <c r="G140" s="3920"/>
      <c r="H140" s="3919"/>
      <c r="I140" s="1468" t="str">
        <f>IFERROR(INDEX('3_入力シート【検査結果表】 排煙設備'!EU:EU,1/LARGE(INDEX(('3_入力シート【検査結果表】 排煙設備'!$AZ$16:$AZ$175={"×要是正（既存不適格以外）","△既存不適格"})/ROW('3_入力シート【検査結果表】 排煙設備'!$EU$16:$EU$175),0),ROW(A1))),"")</f>
        <v/>
      </c>
    </row>
    <row r="141" spans="1:9" s="1444" customFormat="1" ht="50.1" customHeight="1" x14ac:dyDescent="0.15">
      <c r="A141" s="1467" t="str">
        <f>IFERROR(INDEX('3_入力シート【検査結果表】 排煙設備'!EQ:EQ,1/LARGE(INDEX(('3_入力シート【検査結果表】 排煙設備'!$AZ$16:$AZ$175={"×要是正（既存不適格以外）","△既存不適格"})/ROW('3_入力シート【検査結果表】 排煙設備'!$EQ$16:$EQ$175),0),ROW(A2))),"")</f>
        <v/>
      </c>
      <c r="B141" s="3918" t="str">
        <f>IFERROR(INDEX('3_入力シート【検査結果表】 排煙設備'!EL:EL,1/LARGE(INDEX(('3_入力シート【検査結果表】 排煙設備'!$AZ$16:$AZ$175={"×要是正（既存不適格以外）","△既存不適格"})/ROW('3_入力シート【検査結果表】 排煙設備'!$EL$16:$EL$175),0),ROW(A2))),"")</f>
        <v/>
      </c>
      <c r="C141" s="3919"/>
      <c r="D141" s="1572" t="str">
        <f>IFERROR(INDEX('3_入力シート【検査結果表】 排煙設備'!GS:GS,1/LARGE(INDEX(('3_入力シート【検査結果表】 排煙設備'!$AZ$16:$AZ$175={"×要是正（既存不適格以外）","△既存不適格"})/ROW('3_入力シート【検査結果表】 排煙設備'!$GS$16:$GS$175),0),ROW(A2))),"")</f>
        <v/>
      </c>
      <c r="E141" s="3918" t="str">
        <f>IFERROR(INDEX('3_入力シート【検査結果表】 排煙設備'!BX:BX,1/LARGE(INDEX(('3_入力シート【検査結果表】 排煙設備'!$AZ$16:$AZ$175={"×要是正（既存不適格以外）","△既存不適格"})/ROW('3_入力シート【検査結果表】 排煙設備'!$BX$16:$BX$175),0),ROW(A2))),"")</f>
        <v/>
      </c>
      <c r="F141" s="3920"/>
      <c r="G141" s="3920"/>
      <c r="H141" s="3919"/>
      <c r="I141" s="1468" t="str">
        <f>IFERROR(INDEX('3_入力シート【検査結果表】 排煙設備'!EU:EU,1/LARGE(INDEX(('3_入力シート【検査結果表】 排煙設備'!$AZ$16:$AZ$175={"×要是正（既存不適格以外）","△既存不適格"})/ROW('3_入力シート【検査結果表】 排煙設備'!$EU$16:$EU$175),0),ROW(A2))),"")</f>
        <v/>
      </c>
    </row>
    <row r="142" spans="1:9" s="1444" customFormat="1" ht="50.1" customHeight="1" x14ac:dyDescent="0.15">
      <c r="A142" s="1467" t="str">
        <f>IFERROR(INDEX('3_入力シート【検査結果表】 排煙設備'!EQ:EQ,1/LARGE(INDEX(('3_入力シート【検査結果表】 排煙設備'!$AZ$16:$AZ$175={"×要是正（既存不適格以外）","△既存不適格"})/ROW('3_入力シート【検査結果表】 排煙設備'!$EQ$16:$EQ$175),0),ROW(A3))),"")</f>
        <v/>
      </c>
      <c r="B142" s="3918" t="str">
        <f>IFERROR(INDEX('3_入力シート【検査結果表】 排煙設備'!EL:EL,1/LARGE(INDEX(('3_入力シート【検査結果表】 排煙設備'!$AZ$16:$AZ$175={"×要是正（既存不適格以外）","△既存不適格"})/ROW('3_入力シート【検査結果表】 排煙設備'!$EL$16:$EL$175),0),ROW(A3))),"")</f>
        <v/>
      </c>
      <c r="C142" s="3919"/>
      <c r="D142" s="1572" t="str">
        <f>IFERROR(INDEX('3_入力シート【検査結果表】 排煙設備'!GS:GS,1/LARGE(INDEX(('3_入力シート【検査結果表】 排煙設備'!$AZ$16:$AZ$175={"×要是正（既存不適格以外）","△既存不適格"})/ROW('3_入力シート【検査結果表】 排煙設備'!$GS$16:$GS$175),0),ROW(A3))),"")</f>
        <v/>
      </c>
      <c r="E142" s="3918" t="str">
        <f>IFERROR(INDEX('3_入力シート【検査結果表】 排煙設備'!BX:BX,1/LARGE(INDEX(('3_入力シート【検査結果表】 排煙設備'!$AZ$16:$AZ$175={"×要是正（既存不適格以外）","△既存不適格"})/ROW('3_入力シート【検査結果表】 排煙設備'!$BX$16:$BX$175),0),ROW(A3))),"")</f>
        <v/>
      </c>
      <c r="F142" s="3920"/>
      <c r="G142" s="3920"/>
      <c r="H142" s="3919"/>
      <c r="I142" s="1468" t="str">
        <f>IFERROR(INDEX('3_入力シート【検査結果表】 排煙設備'!EU:EU,1/LARGE(INDEX(('3_入力シート【検査結果表】 排煙設備'!$AZ$16:$AZ$175={"×要是正（既存不適格以外）","△既存不適格"})/ROW('3_入力シート【検査結果表】 排煙設備'!$EU$16:$EU$175),0),ROW(A3))),"")</f>
        <v/>
      </c>
    </row>
    <row r="143" spans="1:9" ht="50.1" customHeight="1" x14ac:dyDescent="0.15">
      <c r="A143" s="1467" t="str">
        <f>IFERROR(INDEX('3_入力シート【検査結果表】 排煙設備'!EQ:EQ,1/LARGE(INDEX(('3_入力シート【検査結果表】 排煙設備'!$AZ$16:$AZ$175={"×要是正（既存不適格以外）","△既存不適格"})/ROW('3_入力シート【検査結果表】 排煙設備'!$EQ$16:$EQ$175),0),ROW(A4))),"")</f>
        <v/>
      </c>
      <c r="B143" s="3918" t="str">
        <f>IFERROR(INDEX('3_入力シート【検査結果表】 排煙設備'!EL:EL,1/LARGE(INDEX(('3_入力シート【検査結果表】 排煙設備'!$AZ$16:$AZ$175={"×要是正（既存不適格以外）","△既存不適格"})/ROW('3_入力シート【検査結果表】 排煙設備'!$EL$16:$EL$175),0),ROW(A4))),"")</f>
        <v/>
      </c>
      <c r="C143" s="3919"/>
      <c r="D143" s="1572" t="str">
        <f>IFERROR(INDEX('3_入力シート【検査結果表】 排煙設備'!GS:GS,1/LARGE(INDEX(('3_入力シート【検査結果表】 排煙設備'!$AZ$16:$AZ$175={"×要是正（既存不適格以外）","△既存不適格"})/ROW('3_入力シート【検査結果表】 排煙設備'!$GS$16:$GS$175),0),ROW(A4))),"")</f>
        <v/>
      </c>
      <c r="E143" s="3918" t="str">
        <f>IFERROR(INDEX('3_入力シート【検査結果表】 排煙設備'!BX:BX,1/LARGE(INDEX(('3_入力シート【検査結果表】 排煙設備'!$AZ$16:$AZ$175={"×要是正（既存不適格以外）","△既存不適格"})/ROW('3_入力シート【検査結果表】 排煙設備'!$BX$16:$BX$175),0),ROW(A4))),"")</f>
        <v/>
      </c>
      <c r="F143" s="3920"/>
      <c r="G143" s="3920"/>
      <c r="H143" s="3919"/>
      <c r="I143" s="1468" t="str">
        <f>IFERROR(INDEX('3_入力シート【検査結果表】 排煙設備'!EU:EU,1/LARGE(INDEX(('3_入力シート【検査結果表】 排煙設備'!$AZ$16:$AZ$175={"×要是正（既存不適格以外）","△既存不適格"})/ROW('3_入力シート【検査結果表】 排煙設備'!$EU$16:$EU$175),0),ROW(A4))),"")</f>
        <v/>
      </c>
    </row>
    <row r="144" spans="1:9" s="1444" customFormat="1" ht="50.1" customHeight="1" x14ac:dyDescent="0.15">
      <c r="A144" s="1467" t="str">
        <f>IFERROR(INDEX('3_入力シート【検査結果表】 排煙設備'!EQ:EQ,1/LARGE(INDEX(('3_入力シート【検査結果表】 排煙設備'!$AZ$16:$AZ$175={"×要是正（既存不適格以外）","△既存不適格"})/ROW('3_入力シート【検査結果表】 排煙設備'!$EQ$16:$EQ$175),0),ROW(A5))),"")</f>
        <v/>
      </c>
      <c r="B144" s="3918" t="str">
        <f>IFERROR(INDEX('3_入力シート【検査結果表】 排煙設備'!EL:EL,1/LARGE(INDEX(('3_入力シート【検査結果表】 排煙設備'!$AZ$16:$AZ$175={"×要是正（既存不適格以外）","△既存不適格"})/ROW('3_入力シート【検査結果表】 排煙設備'!$EL$16:$EL$175),0),ROW(A5))),"")</f>
        <v/>
      </c>
      <c r="C144" s="3919"/>
      <c r="D144" s="1572" t="str">
        <f>IFERROR(INDEX('3_入力シート【検査結果表】 排煙設備'!GS:GS,1/LARGE(INDEX(('3_入力シート【検査結果表】 排煙設備'!$AZ$16:$AZ$175={"×要是正（既存不適格以外）","△既存不適格"})/ROW('3_入力シート【検査結果表】 排煙設備'!$GS$16:$GS$175),0),ROW(A5))),"")</f>
        <v/>
      </c>
      <c r="E144" s="3918" t="str">
        <f>IFERROR(INDEX('3_入力シート【検査結果表】 排煙設備'!BX:BX,1/LARGE(INDEX(('3_入力シート【検査結果表】 排煙設備'!$AZ$16:$AZ$175={"×要是正（既存不適格以外）","△既存不適格"})/ROW('3_入力シート【検査結果表】 排煙設備'!$BX$16:$BX$175),0),ROW(A5))),"")</f>
        <v/>
      </c>
      <c r="F144" s="3920"/>
      <c r="G144" s="3920"/>
      <c r="H144" s="3919"/>
      <c r="I144" s="1468" t="str">
        <f>IFERROR(INDEX('3_入力シート【検査結果表】 排煙設備'!EU:EU,1/LARGE(INDEX(('3_入力シート【検査結果表】 排煙設備'!$AZ$16:$AZ$175={"×要是正（既存不適格以外）","△既存不適格"})/ROW('3_入力シート【検査結果表】 排煙設備'!$EU$16:$EU$175),0),ROW(A5))),"")</f>
        <v/>
      </c>
    </row>
    <row r="145" spans="1:11" s="1444" customFormat="1" ht="50.1" customHeight="1" x14ac:dyDescent="0.15">
      <c r="A145" s="1467" t="str">
        <f>IFERROR(INDEX('3_入力シート【検査結果表】 排煙設備'!EQ:EQ,1/LARGE(INDEX(('3_入力シート【検査結果表】 排煙設備'!$AZ$16:$AZ$175={"×要是正（既存不適格以外）","△既存不適格"})/ROW('3_入力シート【検査結果表】 排煙設備'!$EQ$16:$EQ$175),0),ROW(A6))),"")</f>
        <v/>
      </c>
      <c r="B145" s="3918" t="str">
        <f>IFERROR(INDEX('3_入力シート【検査結果表】 排煙設備'!EL:EL,1/LARGE(INDEX(('3_入力シート【検査結果表】 排煙設備'!$AZ$16:$AZ$175={"×要是正（既存不適格以外）","△既存不適格"})/ROW('3_入力シート【検査結果表】 排煙設備'!$EL$16:$EL$175),0),ROW(A6))),"")</f>
        <v/>
      </c>
      <c r="C145" s="3919"/>
      <c r="D145" s="1572" t="str">
        <f>IFERROR(INDEX('3_入力シート【検査結果表】 排煙設備'!GS:GS,1/LARGE(INDEX(('3_入力シート【検査結果表】 排煙設備'!$AZ$16:$AZ$175={"×要是正（既存不適格以外）","△既存不適格"})/ROW('3_入力シート【検査結果表】 排煙設備'!$GS$16:$GS$175),0),ROW(A6))),"")</f>
        <v/>
      </c>
      <c r="E145" s="3918" t="str">
        <f>IFERROR(INDEX('3_入力シート【検査結果表】 排煙設備'!BX:BX,1/LARGE(INDEX(('3_入力シート【検査結果表】 排煙設備'!$AZ$16:$AZ$175={"×要是正（既存不適格以外）","△既存不適格"})/ROW('3_入力シート【検査結果表】 排煙設備'!$BX$16:$BX$175),0),ROW(A6))),"")</f>
        <v/>
      </c>
      <c r="F145" s="3920"/>
      <c r="G145" s="3920"/>
      <c r="H145" s="3919"/>
      <c r="I145" s="1468" t="str">
        <f>IFERROR(INDEX('3_入力シート【検査結果表】 排煙設備'!EU:EU,1/LARGE(INDEX(('3_入力シート【検査結果表】 排煙設備'!$AZ$16:$AZ$175={"×要是正（既存不適格以外）","△既存不適格"})/ROW('3_入力シート【検査結果表】 排煙設備'!$EU$16:$EU$175),0),ROW(A6))),"")</f>
        <v/>
      </c>
    </row>
    <row r="146" spans="1:11" s="1444" customFormat="1" ht="50.1" customHeight="1" x14ac:dyDescent="0.15">
      <c r="A146" s="1467" t="str">
        <f>IFERROR(INDEX('3_入力シート【検査結果表】 排煙設備'!EQ:EQ,1/LARGE(INDEX(('3_入力シート【検査結果表】 排煙設備'!$AZ$16:$AZ$175={"×要是正（既存不適格以外）","△既存不適格"})/ROW('3_入力シート【検査結果表】 排煙設備'!$EQ$16:$EQ$175),0),ROW(A7))),"")</f>
        <v/>
      </c>
      <c r="B146" s="3918" t="str">
        <f>IFERROR(INDEX('3_入力シート【検査結果表】 排煙設備'!EL:EL,1/LARGE(INDEX(('3_入力シート【検査結果表】 排煙設備'!$AZ$16:$AZ$175={"×要是正（既存不適格以外）","△既存不適格"})/ROW('3_入力シート【検査結果表】 排煙設備'!$EL$16:$EL$175),0),ROW(A7))),"")</f>
        <v/>
      </c>
      <c r="C146" s="3919"/>
      <c r="D146" s="1572" t="str">
        <f>IFERROR(INDEX('3_入力シート【検査結果表】 排煙設備'!GS:GS,1/LARGE(INDEX(('3_入力シート【検査結果表】 排煙設備'!$AZ$16:$AZ$175={"×要是正（既存不適格以外）","△既存不適格"})/ROW('3_入力シート【検査結果表】 排煙設備'!$GS$16:$GS$175),0),ROW(A7))),"")</f>
        <v/>
      </c>
      <c r="E146" s="3918" t="str">
        <f>IFERROR(INDEX('3_入力シート【検査結果表】 排煙設備'!BX:BX,1/LARGE(INDEX(('3_入力シート【検査結果表】 排煙設備'!$AZ$16:$AZ$175={"×要是正（既存不適格以外）","△既存不適格"})/ROW('3_入力シート【検査結果表】 排煙設備'!$BX$16:$BX$175),0),ROW(A7))),"")</f>
        <v/>
      </c>
      <c r="F146" s="3920"/>
      <c r="G146" s="3920"/>
      <c r="H146" s="3919"/>
      <c r="I146" s="1468" t="str">
        <f>IFERROR(INDEX('3_入力シート【検査結果表】 排煙設備'!EU:EU,1/LARGE(INDEX(('3_入力シート【検査結果表】 排煙設備'!$AZ$16:$AZ$175={"×要是正（既存不適格以外）","△既存不適格"})/ROW('3_入力シート【検査結果表】 排煙設備'!$EU$16:$EU$175),0),ROW(A7))),"")</f>
        <v/>
      </c>
    </row>
    <row r="147" spans="1:11" s="1444" customFormat="1" ht="50.1" customHeight="1" x14ac:dyDescent="0.15">
      <c r="A147" s="1467" t="str">
        <f>IFERROR(INDEX('3_入力シート【検査結果表】 排煙設備'!EQ:EQ,1/LARGE(INDEX(('3_入力シート【検査結果表】 排煙設備'!$AZ$16:$AZ$175={"×要是正（既存不適格以外）","△既存不適格"})/ROW('3_入力シート【検査結果表】 排煙設備'!$EQ$16:$EQ$175),0),ROW(A8))),"")</f>
        <v/>
      </c>
      <c r="B147" s="3918" t="str">
        <f>IFERROR(INDEX('3_入力シート【検査結果表】 排煙設備'!EL:EL,1/LARGE(INDEX(('3_入力シート【検査結果表】 排煙設備'!$AZ$16:$AZ$175={"×要是正（既存不適格以外）","△既存不適格"})/ROW('3_入力シート【検査結果表】 排煙設備'!$EL$16:$EL$175),0),ROW(A8))),"")</f>
        <v/>
      </c>
      <c r="C147" s="3919"/>
      <c r="D147" s="1572" t="str">
        <f>IFERROR(INDEX('3_入力シート【検査結果表】 排煙設備'!GS:GS,1/LARGE(INDEX(('3_入力シート【検査結果表】 排煙設備'!$AZ$16:$AZ$175={"×要是正（既存不適格以外）","△既存不適格"})/ROW('3_入力シート【検査結果表】 排煙設備'!$GS$16:$GS$175),0),ROW(A8))),"")</f>
        <v/>
      </c>
      <c r="E147" s="3918" t="str">
        <f>IFERROR(INDEX('3_入力シート【検査結果表】 排煙設備'!BX:BX,1/LARGE(INDEX(('3_入力シート【検査結果表】 排煙設備'!$AZ$16:$AZ$175={"×要是正（既存不適格以外）","△既存不適格"})/ROW('3_入力シート【検査結果表】 排煙設備'!$BX$16:$BX$175),0),ROW(A8))),"")</f>
        <v/>
      </c>
      <c r="F147" s="3920"/>
      <c r="G147" s="3920"/>
      <c r="H147" s="3919"/>
      <c r="I147" s="1468" t="str">
        <f>IFERROR(INDEX('3_入力シート【検査結果表】 排煙設備'!EU:EU,1/LARGE(INDEX(('3_入力シート【検査結果表】 排煙設備'!$AZ$16:$AZ$175={"×要是正（既存不適格以外）","△既存不適格"})/ROW('3_入力シート【検査結果表】 排煙設備'!$EU$16:$EU$175),0),ROW(A8))),"")</f>
        <v/>
      </c>
    </row>
    <row r="148" spans="1:11" ht="50.1" customHeight="1" x14ac:dyDescent="0.15">
      <c r="A148" s="1467" t="str">
        <f>IFERROR(INDEX('3_入力シート【検査結果表】 排煙設備'!EQ:EQ,1/LARGE(INDEX(('3_入力シート【検査結果表】 排煙設備'!$AZ$16:$AZ$175={"×要是正（既存不適格以外）","△既存不適格"})/ROW('3_入力シート【検査結果表】 排煙設備'!$EQ$16:$EQ$175),0),ROW(A9))),"")</f>
        <v/>
      </c>
      <c r="B148" s="3918" t="str">
        <f>IFERROR(INDEX('3_入力シート【検査結果表】 排煙設備'!EL:EL,1/LARGE(INDEX(('3_入力シート【検査結果表】 排煙設備'!$AZ$16:$AZ$175={"×要是正（既存不適格以外）","△既存不適格"})/ROW('3_入力シート【検査結果表】 排煙設備'!$EL$16:$EL$175),0),ROW(A9))),"")</f>
        <v/>
      </c>
      <c r="C148" s="3919"/>
      <c r="D148" s="1572" t="str">
        <f>IFERROR(INDEX('3_入力シート【検査結果表】 排煙設備'!GS:GS,1/LARGE(INDEX(('3_入力シート【検査結果表】 排煙設備'!$AZ$16:$AZ$175={"×要是正（既存不適格以外）","△既存不適格"})/ROW('3_入力シート【検査結果表】 排煙設備'!$GS$16:$GS$175),0),ROW(A9))),"")</f>
        <v/>
      </c>
      <c r="E148" s="3918" t="str">
        <f>IFERROR(INDEX('3_入力シート【検査結果表】 排煙設備'!BX:BX,1/LARGE(INDEX(('3_入力シート【検査結果表】 排煙設備'!$AZ$16:$AZ$175={"×要是正（既存不適格以外）","△既存不適格"})/ROW('3_入力シート【検査結果表】 排煙設備'!$BX$16:$BX$175),0),ROW(A9))),"")</f>
        <v/>
      </c>
      <c r="F148" s="3920"/>
      <c r="G148" s="3920"/>
      <c r="H148" s="3919"/>
      <c r="I148" s="1468" t="str">
        <f>IFERROR(INDEX('3_入力シート【検査結果表】 排煙設備'!EU:EU,1/LARGE(INDEX(('3_入力シート【検査結果表】 排煙設備'!$AZ$16:$AZ$175={"×要是正（既存不適格以外）","△既存不適格"})/ROW('3_入力シート【検査結果表】 排煙設備'!$EU$16:$EU$175),0),ROW(A9))),"")</f>
        <v/>
      </c>
    </row>
    <row r="149" spans="1:11" s="1444" customFormat="1" ht="50.1" customHeight="1" x14ac:dyDescent="0.15">
      <c r="A149" s="1467" t="str">
        <f>IFERROR(INDEX('3_入力シート【検査結果表】 排煙設備'!EQ:EQ,1/LARGE(INDEX(('3_入力シート【検査結果表】 排煙設備'!$AZ$16:$AZ$175={"×要是正（既存不適格以外）","△既存不適格"})/ROW('3_入力シート【検査結果表】 排煙設備'!$EQ$16:$EQ$175),0),ROW(A10))),"")</f>
        <v/>
      </c>
      <c r="B149" s="3918" t="str">
        <f>IFERROR(INDEX('3_入力シート【検査結果表】 排煙設備'!EL:EL,1/LARGE(INDEX(('3_入力シート【検査結果表】 排煙設備'!$AZ$16:$AZ$175={"×要是正（既存不適格以外）","△既存不適格"})/ROW('3_入力シート【検査結果表】 排煙設備'!$EL$16:$EL$175),0),ROW(A10))),"")</f>
        <v/>
      </c>
      <c r="C149" s="3919"/>
      <c r="D149" s="1572" t="str">
        <f>IFERROR(INDEX('3_入力シート【検査結果表】 排煙設備'!GS:GS,1/LARGE(INDEX(('3_入力シート【検査結果表】 排煙設備'!$AZ$16:$AZ$175={"×要是正（既存不適格以外）","△既存不適格"})/ROW('3_入力シート【検査結果表】 排煙設備'!$GS$16:$GS$175),0),ROW(A10))),"")</f>
        <v/>
      </c>
      <c r="E149" s="3918" t="str">
        <f>IFERROR(INDEX('3_入力シート【検査結果表】 排煙設備'!BX:BX,1/LARGE(INDEX(('3_入力シート【検査結果表】 排煙設備'!$AZ$16:$AZ$175={"×要是正（既存不適格以外）","△既存不適格"})/ROW('3_入力シート【検査結果表】 排煙設備'!$BX$16:$BX$175),0),ROW(A10))),"")</f>
        <v/>
      </c>
      <c r="F149" s="3920"/>
      <c r="G149" s="3920"/>
      <c r="H149" s="3919"/>
      <c r="I149" s="1468" t="str">
        <f>IFERROR(INDEX('3_入力シート【検査結果表】 排煙設備'!EU:EU,1/LARGE(INDEX(('3_入力シート【検査結果表】 排煙設備'!$AZ$16:$AZ$175={"×要是正（既存不適格以外）","△既存不適格"})/ROW('3_入力シート【検査結果表】 排煙設備'!$EU$16:$EU$175),0),ROW(A10))),"")</f>
        <v/>
      </c>
    </row>
    <row r="150" spans="1:11" s="1444" customFormat="1" ht="50.1" customHeight="1" x14ac:dyDescent="0.15">
      <c r="A150" s="1467" t="str">
        <f>IFERROR(INDEX('3_入力シート【検査結果表】 排煙設備'!EQ:EQ,1/LARGE(INDEX(('3_入力シート【検査結果表】 排煙設備'!$AZ$16:$AZ$175={"×要是正（既存不適格以外）","△既存不適格"})/ROW('3_入力シート【検査結果表】 排煙設備'!$EQ$16:$EQ$175),0),ROW(A11))),"")</f>
        <v/>
      </c>
      <c r="B150" s="3918" t="str">
        <f>IFERROR(INDEX('3_入力シート【検査結果表】 排煙設備'!EL:EL,1/LARGE(INDEX(('3_入力シート【検査結果表】 排煙設備'!$AZ$16:$AZ$175={"×要是正（既存不適格以外）","△既存不適格"})/ROW('3_入力シート【検査結果表】 排煙設備'!$EL$16:$EL$175),0),ROW(A11))),"")</f>
        <v/>
      </c>
      <c r="C150" s="3919"/>
      <c r="D150" s="1572" t="str">
        <f>IFERROR(INDEX('3_入力シート【検査結果表】 排煙設備'!GS:GS,1/LARGE(INDEX(('3_入力シート【検査結果表】 排煙設備'!$AZ$16:$AZ$175={"×要是正（既存不適格以外）","△既存不適格"})/ROW('3_入力シート【検査結果表】 排煙設備'!$GS$16:$GS$175),0),ROW(A11))),"")</f>
        <v/>
      </c>
      <c r="E150" s="3918" t="str">
        <f>IFERROR(INDEX('3_入力シート【検査結果表】 排煙設備'!BX:BX,1/LARGE(INDEX(('3_入力シート【検査結果表】 排煙設備'!$AZ$16:$AZ$175={"×要是正（既存不適格以外）","△既存不適格"})/ROW('3_入力シート【検査結果表】 排煙設備'!$BX$16:$BX$175),0),ROW(A11))),"")</f>
        <v/>
      </c>
      <c r="F150" s="3920"/>
      <c r="G150" s="3920"/>
      <c r="H150" s="3919"/>
      <c r="I150" s="1468" t="str">
        <f>IFERROR(INDEX('3_入力シート【検査結果表】 排煙設備'!EU:EU,1/LARGE(INDEX(('3_入力シート【検査結果表】 排煙設備'!$AZ$16:$AZ$175={"×要是正（既存不適格以外）","△既存不適格"})/ROW('3_入力シート【検査結果表】 排煙設備'!$EU$16:$EU$175),0),ROW(A11))),"")</f>
        <v/>
      </c>
    </row>
    <row r="151" spans="1:11" s="1444" customFormat="1" ht="50.1" customHeight="1" x14ac:dyDescent="0.15">
      <c r="A151" s="1467" t="str">
        <f>IFERROR(INDEX('3_入力シート【検査結果表】 排煙設備'!EQ:EQ,1/LARGE(INDEX(('3_入力シート【検査結果表】 排煙設備'!$AZ$16:$AZ$175={"×要是正（既存不適格以外）","△既存不適格"})/ROW('3_入力シート【検査結果表】 排煙設備'!$EQ$16:$EQ$175),0),ROW(A12))),"")</f>
        <v/>
      </c>
      <c r="B151" s="3918" t="str">
        <f>IFERROR(INDEX('3_入力シート【検査結果表】 排煙設備'!EL:EL,1/LARGE(INDEX(('3_入力シート【検査結果表】 排煙設備'!$AZ$16:$AZ$175={"×要是正（既存不適格以外）","△既存不適格"})/ROW('3_入力シート【検査結果表】 排煙設備'!$EL$16:$EL$175),0),ROW(A12))),"")</f>
        <v/>
      </c>
      <c r="C151" s="3919"/>
      <c r="D151" s="1572" t="str">
        <f>IFERROR(INDEX('3_入力シート【検査結果表】 排煙設備'!GS:GS,1/LARGE(INDEX(('3_入力シート【検査結果表】 排煙設備'!$AZ$16:$AZ$175={"×要是正（既存不適格以外）","△既存不適格"})/ROW('3_入力シート【検査結果表】 排煙設備'!$GS$16:$GS$175),0),ROW(A12))),"")</f>
        <v/>
      </c>
      <c r="E151" s="3918" t="str">
        <f>IFERROR(INDEX('3_入力シート【検査結果表】 排煙設備'!BX:BX,1/LARGE(INDEX(('3_入力シート【検査結果表】 排煙設備'!$AZ$16:$AZ$175={"×要是正（既存不適格以外）","△既存不適格"})/ROW('3_入力シート【検査結果表】 排煙設備'!$BX$16:$BX$175),0),ROW(A12))),"")</f>
        <v/>
      </c>
      <c r="F151" s="3920"/>
      <c r="G151" s="3920"/>
      <c r="H151" s="3919"/>
      <c r="I151" s="1468" t="str">
        <f>IFERROR(INDEX('3_入力シート【検査結果表】 排煙設備'!EU:EU,1/LARGE(INDEX(('3_入力シート【検査結果表】 排煙設備'!$AZ$16:$AZ$175={"×要是正（既存不適格以外）","△既存不適格"})/ROW('3_入力シート【検査結果表】 排煙設備'!$EU$16:$EU$175),0),ROW(A12))),"")</f>
        <v/>
      </c>
    </row>
    <row r="152" spans="1:11" ht="50.1" customHeight="1" x14ac:dyDescent="0.15">
      <c r="A152" s="1467" t="str">
        <f>IFERROR(INDEX('3_入力シート【検査結果表】 排煙設備'!EQ:EQ,1/LARGE(INDEX(('3_入力シート【検査結果表】 排煙設備'!$AZ$16:$AZ$175={"×要是正（既存不適格以外）","△既存不適格"})/ROW('3_入力シート【検査結果表】 排煙設備'!$EQ$16:$EQ$175),0),ROW(A13))),"")</f>
        <v/>
      </c>
      <c r="B152" s="3918" t="str">
        <f>IFERROR(INDEX('3_入力シート【検査結果表】 排煙設備'!EL:EL,1/LARGE(INDEX(('3_入力シート【検査結果表】 排煙設備'!$AZ$16:$AZ$175={"×要是正（既存不適格以外）","△既存不適格"})/ROW('3_入力シート【検査結果表】 排煙設備'!$EL$16:$EL$175),0),ROW(A13))),"")</f>
        <v/>
      </c>
      <c r="C152" s="3919"/>
      <c r="D152" s="1572" t="str">
        <f>IFERROR(INDEX('3_入力シート【検査結果表】 排煙設備'!GS:GS,1/LARGE(INDEX(('3_入力シート【検査結果表】 排煙設備'!$AZ$16:$AZ$175={"×要是正（既存不適格以外）","△既存不適格"})/ROW('3_入力シート【検査結果表】 排煙設備'!$GS$16:$GS$175),0),ROW(A13))),"")</f>
        <v/>
      </c>
      <c r="E152" s="3918" t="str">
        <f>IFERROR(INDEX('3_入力シート【検査結果表】 排煙設備'!BX:BX,1/LARGE(INDEX(('3_入力シート【検査結果表】 排煙設備'!$AZ$16:$AZ$175={"×要是正（既存不適格以外）","△既存不適格"})/ROW('3_入力シート【検査結果表】 排煙設備'!$BX$16:$BX$175),0),ROW(A13))),"")</f>
        <v/>
      </c>
      <c r="F152" s="3920"/>
      <c r="G152" s="3920"/>
      <c r="H152" s="3919"/>
      <c r="I152" s="1468" t="str">
        <f>IFERROR(INDEX('3_入力シート【検査結果表】 排煙設備'!EU:EU,1/LARGE(INDEX(('3_入力シート【検査結果表】 排煙設備'!$AZ$16:$AZ$175={"×要是正（既存不適格以外）","△既存不適格"})/ROW('3_入力シート【検査結果表】 排煙設備'!$EU$16:$EU$175),0),ROW(A13))),"")</f>
        <v/>
      </c>
    </row>
    <row r="153" spans="1:11" ht="50.1" customHeight="1" x14ac:dyDescent="0.15">
      <c r="A153" s="1467" t="str">
        <f>IFERROR(INDEX('3_入力シート【検査結果表】 排煙設備'!EQ:EQ,1/LARGE(INDEX(('3_入力シート【検査結果表】 排煙設備'!$AZ$16:$AZ$175={"×要是正（既存不適格以外）","△既存不適格"})/ROW('3_入力シート【検査結果表】 排煙設備'!$EQ$16:$EQ$175),0),ROW(A14))),"")</f>
        <v/>
      </c>
      <c r="B153" s="3918" t="str">
        <f>IFERROR(INDEX('3_入力シート【検査結果表】 排煙設備'!EL:EL,1/LARGE(INDEX(('3_入力シート【検査結果表】 排煙設備'!$AZ$16:$AZ$175={"×要是正（既存不適格以外）","△既存不適格"})/ROW('3_入力シート【検査結果表】 排煙設備'!$EL$16:$EL$175),0),ROW(A14))),"")</f>
        <v/>
      </c>
      <c r="C153" s="3919"/>
      <c r="D153" s="1572" t="str">
        <f>IFERROR(INDEX('3_入力シート【検査結果表】 排煙設備'!GS:GS,1/LARGE(INDEX(('3_入力シート【検査結果表】 排煙設備'!$AZ$16:$AZ$175={"×要是正（既存不適格以外）","△既存不適格"})/ROW('3_入力シート【検査結果表】 排煙設備'!$GS$16:$GS$175),0),ROW(A14))),"")</f>
        <v/>
      </c>
      <c r="E153" s="3918" t="str">
        <f>IFERROR(INDEX('3_入力シート【検査結果表】 排煙設備'!BX:BX,1/LARGE(INDEX(('3_入力シート【検査結果表】 排煙設備'!$AZ$16:$AZ$175={"×要是正（既存不適格以外）","△既存不適格"})/ROW('3_入力シート【検査結果表】 排煙設備'!$BX$16:$BX$175),0),ROW(A14))),"")</f>
        <v/>
      </c>
      <c r="F153" s="3920"/>
      <c r="G153" s="3920"/>
      <c r="H153" s="3919"/>
      <c r="I153" s="1468" t="str">
        <f>IFERROR(INDEX('3_入力シート【検査結果表】 排煙設備'!EU:EU,1/LARGE(INDEX(('3_入力シート【検査結果表】 排煙設備'!$AZ$16:$AZ$175={"×要是正（既存不適格以外）","△既存不適格"})/ROW('3_入力シート【検査結果表】 排煙設備'!$EU$16:$EU$175),0),ROW(A14))),"")</f>
        <v/>
      </c>
    </row>
    <row r="154" spans="1:11" ht="50.1" customHeight="1" thickBot="1" x14ac:dyDescent="0.2">
      <c r="A154" s="1469" t="str">
        <f>IFERROR(INDEX('3_入力シート【検査結果表】 排煙設備'!EQ:EQ,1/LARGE(INDEX(('3_入力シート【検査結果表】 排煙設備'!$AZ$16:$AZ$175={"×要是正（既存不適格以外）","△既存不適格"})/ROW('3_入力シート【検査結果表】 排煙設備'!$EQ$16:$EQ$175),0),ROW(A15))),"")</f>
        <v/>
      </c>
      <c r="B154" s="3964" t="str">
        <f>IFERROR(INDEX('3_入力シート【検査結果表】 排煙設備'!EL:EL,1/LARGE(INDEX(('3_入力シート【検査結果表】 排煙設備'!$AZ$16:$AZ$175={"×要是正（既存不適格以外）","△既存不適格"})/ROW('3_入力シート【検査結果表】 排煙設備'!$EL$16:$EL$175),0),ROW(A15))),"")</f>
        <v/>
      </c>
      <c r="C154" s="3965"/>
      <c r="D154" s="1574" t="str">
        <f>IFERROR(INDEX('3_入力シート【検査結果表】 排煙設備'!GS:GS,1/LARGE(INDEX(('3_入力シート【検査結果表】 排煙設備'!$AZ$16:$AZ$175={"×要是正（既存不適格以外）","△既存不適格"})/ROW('3_入力シート【検査結果表】 排煙設備'!$GS$16:$GS$175),0),ROW(A15))),"")</f>
        <v/>
      </c>
      <c r="E154" s="3964" t="str">
        <f>IFERROR(INDEX('3_入力シート【検査結果表】 排煙設備'!BX:BX,1/LARGE(INDEX(('3_入力シート【検査結果表】 排煙設備'!$AZ$16:$AZ$175={"×要是正（既存不適格以外）","△既存不適格"})/ROW('3_入力シート【検査結果表】 排煙設備'!$BX$16:$BX$175),0),ROW(A15))),"")</f>
        <v/>
      </c>
      <c r="F154" s="3966"/>
      <c r="G154" s="3966"/>
      <c r="H154" s="3965"/>
      <c r="I154" s="1470" t="str">
        <f>IFERROR(INDEX('3_入力シート【検査結果表】 排煙設備'!EU:EU,1/LARGE(INDEX(('3_入力シート【検査結果表】 排煙設備'!$AZ$16:$AZ$175={"×要是正（既存不適格以外）","△既存不適格"})/ROW('3_入力シート【検査結果表】 排煙設備'!$EU$16:$EU$175),0),ROW(A15))),"")</f>
        <v/>
      </c>
    </row>
    <row r="155" spans="1:11" ht="11.25" customHeight="1" x14ac:dyDescent="0.15"/>
    <row r="156" spans="1:11" ht="11.25" customHeight="1" x14ac:dyDescent="0.15">
      <c r="A156" s="3912" t="s">
        <v>124</v>
      </c>
      <c r="B156" s="3967"/>
      <c r="C156" s="3967"/>
      <c r="D156" s="3967"/>
      <c r="E156" s="3967"/>
      <c r="F156" s="3967"/>
      <c r="G156" s="3967"/>
      <c r="H156" s="3967"/>
      <c r="I156" s="3967"/>
      <c r="J156" s="1570"/>
      <c r="K156" s="1570"/>
    </row>
    <row r="157" spans="1:11" ht="11.25" customHeight="1" x14ac:dyDescent="0.15">
      <c r="A157" s="1640" t="s">
        <v>123</v>
      </c>
      <c r="B157" s="3912" t="s">
        <v>122</v>
      </c>
      <c r="C157" s="3912"/>
      <c r="D157" s="3912"/>
      <c r="E157" s="3912"/>
      <c r="F157" s="3912"/>
      <c r="G157" s="3912"/>
      <c r="H157" s="3912"/>
      <c r="I157" s="3912"/>
      <c r="J157" s="1569"/>
      <c r="K157" s="1569"/>
    </row>
    <row r="158" spans="1:11" ht="11.25" customHeight="1" x14ac:dyDescent="0.15">
      <c r="A158" s="1640" t="s">
        <v>121</v>
      </c>
      <c r="B158" s="3912" t="s">
        <v>953</v>
      </c>
      <c r="C158" s="3912"/>
      <c r="D158" s="3912"/>
      <c r="E158" s="3912"/>
      <c r="F158" s="3912"/>
      <c r="G158" s="3912"/>
      <c r="H158" s="3912"/>
      <c r="I158" s="3912"/>
      <c r="J158" s="1569"/>
      <c r="K158" s="1569"/>
    </row>
    <row r="159" spans="1:11" ht="33.75" customHeight="1" x14ac:dyDescent="0.15">
      <c r="A159" s="1640" t="s">
        <v>120</v>
      </c>
      <c r="B159" s="3912" t="s">
        <v>6424</v>
      </c>
      <c r="C159" s="3912"/>
      <c r="D159" s="3912"/>
      <c r="E159" s="3912"/>
      <c r="F159" s="3912"/>
      <c r="G159" s="3912"/>
      <c r="H159" s="3912"/>
      <c r="I159" s="3912"/>
      <c r="J159" s="1569"/>
      <c r="K159" s="1569"/>
    </row>
    <row r="160" spans="1:11" ht="11.25" customHeight="1" x14ac:dyDescent="0.15">
      <c r="A160" s="1640" t="s">
        <v>119</v>
      </c>
      <c r="B160" s="3912" t="s">
        <v>6425</v>
      </c>
      <c r="C160" s="3912"/>
      <c r="D160" s="3912"/>
      <c r="E160" s="3912"/>
      <c r="F160" s="3912"/>
      <c r="G160" s="3912"/>
      <c r="H160" s="3912"/>
      <c r="I160" s="3912"/>
      <c r="J160" s="1569"/>
      <c r="K160" s="1569"/>
    </row>
    <row r="161" spans="1:11" ht="11.25" customHeight="1" x14ac:dyDescent="0.15">
      <c r="A161" s="1640" t="s">
        <v>118</v>
      </c>
      <c r="B161" s="3912" t="s">
        <v>6421</v>
      </c>
      <c r="C161" s="3912"/>
      <c r="D161" s="3912"/>
      <c r="E161" s="3912"/>
      <c r="F161" s="3912"/>
      <c r="G161" s="3912"/>
      <c r="H161" s="3912"/>
      <c r="I161" s="3912"/>
      <c r="J161" s="1569"/>
      <c r="K161" s="1569"/>
    </row>
    <row r="162" spans="1:11" ht="11.25" customHeight="1" x14ac:dyDescent="0.15">
      <c r="A162" s="1640" t="s">
        <v>117</v>
      </c>
      <c r="B162" s="3912" t="s">
        <v>1042</v>
      </c>
      <c r="C162" s="3912"/>
      <c r="D162" s="3912"/>
      <c r="E162" s="3912"/>
      <c r="F162" s="3912"/>
      <c r="G162" s="3912"/>
      <c r="H162" s="3912"/>
      <c r="I162" s="3912"/>
      <c r="J162" s="1569"/>
      <c r="K162" s="1569"/>
    </row>
    <row r="163" spans="1:11" ht="21" customHeight="1" x14ac:dyDescent="0.15">
      <c r="A163" s="1640" t="s">
        <v>116</v>
      </c>
      <c r="B163" s="3912" t="s">
        <v>1041</v>
      </c>
      <c r="C163" s="3912"/>
      <c r="D163" s="3912"/>
      <c r="E163" s="3912"/>
      <c r="F163" s="3912"/>
      <c r="G163" s="3912"/>
      <c r="H163" s="3912"/>
      <c r="I163" s="3912"/>
      <c r="J163" s="1569"/>
      <c r="K163" s="1569"/>
    </row>
    <row r="164" spans="1:11" ht="11.25" customHeight="1" x14ac:dyDescent="0.15">
      <c r="A164" s="1640" t="s">
        <v>115</v>
      </c>
      <c r="B164" s="3912" t="s">
        <v>950</v>
      </c>
      <c r="C164" s="3912"/>
      <c r="D164" s="3912"/>
      <c r="E164" s="3912"/>
      <c r="F164" s="3912"/>
      <c r="G164" s="3912"/>
      <c r="H164" s="3912"/>
      <c r="I164" s="3912"/>
      <c r="J164" s="1569"/>
      <c r="K164" s="1569"/>
    </row>
    <row r="165" spans="1:11" ht="21" customHeight="1" x14ac:dyDescent="0.15">
      <c r="A165" s="1640" t="s">
        <v>114</v>
      </c>
      <c r="B165" s="3912" t="s">
        <v>949</v>
      </c>
      <c r="C165" s="3912"/>
      <c r="D165" s="3912"/>
      <c r="E165" s="3912"/>
      <c r="F165" s="3912"/>
      <c r="G165" s="3912"/>
      <c r="H165" s="3912"/>
      <c r="I165" s="3912"/>
      <c r="J165" s="1569"/>
      <c r="K165" s="1569"/>
    </row>
    <row r="166" spans="1:11" ht="21" customHeight="1" x14ac:dyDescent="0.15">
      <c r="A166" s="1640" t="s">
        <v>113</v>
      </c>
      <c r="B166" s="3912" t="s">
        <v>6426</v>
      </c>
      <c r="C166" s="3912"/>
      <c r="D166" s="3912"/>
      <c r="E166" s="3912"/>
      <c r="F166" s="3912"/>
      <c r="G166" s="3912"/>
      <c r="H166" s="3912"/>
      <c r="I166" s="3912"/>
      <c r="J166" s="1569"/>
      <c r="K166" s="1569"/>
    </row>
    <row r="167" spans="1:11" ht="11.25" customHeight="1" x14ac:dyDescent="0.15">
      <c r="A167" s="1640" t="s">
        <v>112</v>
      </c>
      <c r="B167" s="3912" t="s">
        <v>1040</v>
      </c>
      <c r="C167" s="3912"/>
      <c r="D167" s="3912"/>
      <c r="E167" s="3912"/>
      <c r="F167" s="3912"/>
      <c r="G167" s="3912"/>
      <c r="H167" s="3912"/>
      <c r="I167" s="3912"/>
      <c r="J167" s="1569"/>
      <c r="K167" s="1569"/>
    </row>
    <row r="168" spans="1:11" ht="11.25" customHeight="1" x14ac:dyDescent="0.15">
      <c r="A168" s="1640" t="s">
        <v>111</v>
      </c>
      <c r="B168" s="3912" t="s">
        <v>1039</v>
      </c>
      <c r="C168" s="3912"/>
      <c r="D168" s="3912"/>
      <c r="E168" s="3912"/>
      <c r="F168" s="3912"/>
      <c r="G168" s="3912"/>
      <c r="H168" s="3912"/>
      <c r="I168" s="3912"/>
      <c r="J168" s="1569"/>
      <c r="K168" s="1569"/>
    </row>
    <row r="169" spans="1:11" ht="11.25" customHeight="1" x14ac:dyDescent="0.15">
      <c r="A169" s="1640" t="s">
        <v>110</v>
      </c>
      <c r="B169" s="3968" t="s">
        <v>1038</v>
      </c>
      <c r="C169" s="3968"/>
      <c r="D169" s="3968"/>
      <c r="E169" s="3968"/>
      <c r="F169" s="3968"/>
      <c r="G169" s="3968"/>
      <c r="H169" s="3968"/>
      <c r="I169" s="3968"/>
      <c r="J169" s="1569"/>
      <c r="K169" s="1569"/>
    </row>
    <row r="170" spans="1:11" ht="33.75" customHeight="1" x14ac:dyDescent="0.15">
      <c r="A170" s="1640" t="s">
        <v>109</v>
      </c>
      <c r="B170" s="3968" t="s">
        <v>6427</v>
      </c>
      <c r="C170" s="3968"/>
      <c r="D170" s="3968"/>
      <c r="E170" s="3968"/>
      <c r="F170" s="3968"/>
      <c r="G170" s="3968"/>
      <c r="H170" s="3968"/>
      <c r="I170" s="3968"/>
      <c r="J170" s="1569"/>
      <c r="K170" s="1569"/>
    </row>
    <row r="171" spans="1:11" ht="43.5" customHeight="1" x14ac:dyDescent="0.15">
      <c r="A171" s="1640" t="s">
        <v>108</v>
      </c>
      <c r="B171" s="3912" t="s">
        <v>299</v>
      </c>
      <c r="C171" s="3912"/>
      <c r="D171" s="3912"/>
      <c r="E171" s="3912"/>
      <c r="F171" s="3912"/>
      <c r="G171" s="3912"/>
      <c r="H171" s="3912"/>
      <c r="I171" s="3912"/>
      <c r="J171" s="1569"/>
      <c r="K171" s="1569"/>
    </row>
    <row r="172" spans="1:11" ht="22.5" customHeight="1" x14ac:dyDescent="0.15">
      <c r="A172" s="1640" t="s">
        <v>107</v>
      </c>
      <c r="B172" s="3912" t="s">
        <v>298</v>
      </c>
      <c r="C172" s="3912"/>
      <c r="D172" s="3912"/>
      <c r="E172" s="3912"/>
      <c r="F172" s="3912"/>
      <c r="G172" s="3912"/>
      <c r="H172" s="3912"/>
      <c r="I172" s="3912"/>
    </row>
  </sheetData>
  <sheetProtection algorithmName="SHA-512" hashValue="3H9NqYavEkCWxZjfxLhbVUSlTcDoShQPCVSv0Mf00XhnOhw6vc7MG3ArAv6qBy+/TaTq7m6AXiN6UHh7p+oGAA==" saltValue="ccGGMIYXsxS8R2Q1zJADIg==" spinCount="100000" sheet="1" objects="1" scenarios="1"/>
  <mergeCells count="221">
    <mergeCell ref="B161:I161"/>
    <mergeCell ref="B162:I162"/>
    <mergeCell ref="B163:I163"/>
    <mergeCell ref="B164:I164"/>
    <mergeCell ref="B165:I165"/>
    <mergeCell ref="B172:I172"/>
    <mergeCell ref="B166:I166"/>
    <mergeCell ref="B167:I167"/>
    <mergeCell ref="B168:I168"/>
    <mergeCell ref="B169:I169"/>
    <mergeCell ref="B170:I170"/>
    <mergeCell ref="B171:I171"/>
    <mergeCell ref="B153:C153"/>
    <mergeCell ref="E153:H153"/>
    <mergeCell ref="B154:C154"/>
    <mergeCell ref="E154:H154"/>
    <mergeCell ref="A156:I156"/>
    <mergeCell ref="B157:I157"/>
    <mergeCell ref="B158:I158"/>
    <mergeCell ref="B159:I159"/>
    <mergeCell ref="B160:I160"/>
    <mergeCell ref="B134:I134"/>
    <mergeCell ref="A138:C138"/>
    <mergeCell ref="B139:C139"/>
    <mergeCell ref="E139:H139"/>
    <mergeCell ref="B144:C144"/>
    <mergeCell ref="E144:H144"/>
    <mergeCell ref="B150:C150"/>
    <mergeCell ref="E150:H150"/>
    <mergeCell ref="B151:C151"/>
    <mergeCell ref="E151:H151"/>
    <mergeCell ref="B140:C140"/>
    <mergeCell ref="E140:H140"/>
    <mergeCell ref="B141:C141"/>
    <mergeCell ref="E141:H141"/>
    <mergeCell ref="B142:C142"/>
    <mergeCell ref="E142:H142"/>
    <mergeCell ref="B143:C143"/>
    <mergeCell ref="E143:H143"/>
    <mergeCell ref="B145:C145"/>
    <mergeCell ref="E145:H145"/>
    <mergeCell ref="B146:C146"/>
    <mergeCell ref="E146:H146"/>
    <mergeCell ref="B147:C147"/>
    <mergeCell ref="E147:H147"/>
    <mergeCell ref="D120:E120"/>
    <mergeCell ref="D121:E121"/>
    <mergeCell ref="D122:E122"/>
    <mergeCell ref="D123:E123"/>
    <mergeCell ref="B125:B133"/>
    <mergeCell ref="C125:C132"/>
    <mergeCell ref="D125:E125"/>
    <mergeCell ref="D126:E126"/>
    <mergeCell ref="D127:E127"/>
    <mergeCell ref="D129:E129"/>
    <mergeCell ref="D130:E130"/>
    <mergeCell ref="D131:E131"/>
    <mergeCell ref="D132:E132"/>
    <mergeCell ref="D133:E133"/>
    <mergeCell ref="B101:B106"/>
    <mergeCell ref="C101:E101"/>
    <mergeCell ref="C102:E102"/>
    <mergeCell ref="C103:E103"/>
    <mergeCell ref="C104:E104"/>
    <mergeCell ref="C105:E105"/>
    <mergeCell ref="C106:E106"/>
    <mergeCell ref="B107:I107"/>
    <mergeCell ref="B108:B124"/>
    <mergeCell ref="C108:C119"/>
    <mergeCell ref="D108:E108"/>
    <mergeCell ref="D109:E109"/>
    <mergeCell ref="D110:E110"/>
    <mergeCell ref="D111:E111"/>
    <mergeCell ref="D112:E112"/>
    <mergeCell ref="D113:E113"/>
    <mergeCell ref="D114:E114"/>
    <mergeCell ref="D124:E124"/>
    <mergeCell ref="D115:E115"/>
    <mergeCell ref="D116:E116"/>
    <mergeCell ref="D117:E117"/>
    <mergeCell ref="D118:E118"/>
    <mergeCell ref="D119:E119"/>
    <mergeCell ref="C120:C124"/>
    <mergeCell ref="D91:E91"/>
    <mergeCell ref="C92:C94"/>
    <mergeCell ref="D92:E92"/>
    <mergeCell ref="D93:E93"/>
    <mergeCell ref="D94:E94"/>
    <mergeCell ref="D97:E97"/>
    <mergeCell ref="D98:E98"/>
    <mergeCell ref="D99:E99"/>
    <mergeCell ref="B100:I100"/>
    <mergeCell ref="D82:E82"/>
    <mergeCell ref="D83:E83"/>
    <mergeCell ref="C84:C87"/>
    <mergeCell ref="D84:E84"/>
    <mergeCell ref="D85:E85"/>
    <mergeCell ref="D86:E86"/>
    <mergeCell ref="D87:E87"/>
    <mergeCell ref="C88:C90"/>
    <mergeCell ref="D88:E88"/>
    <mergeCell ref="D89:E89"/>
    <mergeCell ref="D90:E90"/>
    <mergeCell ref="B68:C69"/>
    <mergeCell ref="D68:E68"/>
    <mergeCell ref="D69:E69"/>
    <mergeCell ref="C77:C78"/>
    <mergeCell ref="D77:E77"/>
    <mergeCell ref="D78:E78"/>
    <mergeCell ref="B70:B99"/>
    <mergeCell ref="C70:C72"/>
    <mergeCell ref="D70:E70"/>
    <mergeCell ref="D71:E71"/>
    <mergeCell ref="D72:E72"/>
    <mergeCell ref="C73:C76"/>
    <mergeCell ref="D73:E73"/>
    <mergeCell ref="D74:E74"/>
    <mergeCell ref="D75:E75"/>
    <mergeCell ref="D76:E76"/>
    <mergeCell ref="D95:E95"/>
    <mergeCell ref="C96:C98"/>
    <mergeCell ref="D96:E96"/>
    <mergeCell ref="C79:C81"/>
    <mergeCell ref="D79:E79"/>
    <mergeCell ref="D80:E80"/>
    <mergeCell ref="D81:E81"/>
    <mergeCell ref="C82:C83"/>
    <mergeCell ref="B24:B33"/>
    <mergeCell ref="D65:E65"/>
    <mergeCell ref="D66:E66"/>
    <mergeCell ref="B67:I67"/>
    <mergeCell ref="B45:B66"/>
    <mergeCell ref="C57:C58"/>
    <mergeCell ref="D57:E57"/>
    <mergeCell ref="D58:E58"/>
    <mergeCell ref="C59:C63"/>
    <mergeCell ref="D59:E59"/>
    <mergeCell ref="C45:C49"/>
    <mergeCell ref="D45:E45"/>
    <mergeCell ref="D46:E46"/>
    <mergeCell ref="D47:E47"/>
    <mergeCell ref="D48:E48"/>
    <mergeCell ref="D51:E51"/>
    <mergeCell ref="D52:E52"/>
    <mergeCell ref="D49:E49"/>
    <mergeCell ref="B34:B44"/>
    <mergeCell ref="C34:C38"/>
    <mergeCell ref="D34:E34"/>
    <mergeCell ref="D41:E41"/>
    <mergeCell ref="D42:E42"/>
    <mergeCell ref="D43:E43"/>
    <mergeCell ref="D35:E35"/>
    <mergeCell ref="C53:C56"/>
    <mergeCell ref="D53:E53"/>
    <mergeCell ref="D54:E54"/>
    <mergeCell ref="D55:E55"/>
    <mergeCell ref="D56:E56"/>
    <mergeCell ref="D36:E36"/>
    <mergeCell ref="D37:E37"/>
    <mergeCell ref="D38:E38"/>
    <mergeCell ref="C50:C52"/>
    <mergeCell ref="D50:E50"/>
    <mergeCell ref="D44:E44"/>
    <mergeCell ref="A2:I2"/>
    <mergeCell ref="A3:I3"/>
    <mergeCell ref="A5:B8"/>
    <mergeCell ref="D5:G5"/>
    <mergeCell ref="H5:I5"/>
    <mergeCell ref="D6:G6"/>
    <mergeCell ref="H6:I6"/>
    <mergeCell ref="C7:C8"/>
    <mergeCell ref="D7:G7"/>
    <mergeCell ref="H7:I7"/>
    <mergeCell ref="H8:I8"/>
    <mergeCell ref="D26:E26"/>
    <mergeCell ref="D27:E27"/>
    <mergeCell ref="C29:C33"/>
    <mergeCell ref="D29:E29"/>
    <mergeCell ref="D8:G8"/>
    <mergeCell ref="D32:E32"/>
    <mergeCell ref="D33:E33"/>
    <mergeCell ref="D30:E30"/>
    <mergeCell ref="D31:E31"/>
    <mergeCell ref="F11:F12"/>
    <mergeCell ref="D28:E28"/>
    <mergeCell ref="A10:A12"/>
    <mergeCell ref="B10:E12"/>
    <mergeCell ref="F10:H10"/>
    <mergeCell ref="C14:C18"/>
    <mergeCell ref="D14:E14"/>
    <mergeCell ref="D15:E15"/>
    <mergeCell ref="D16:E16"/>
    <mergeCell ref="D17:E17"/>
    <mergeCell ref="D18:E18"/>
    <mergeCell ref="B13:I13"/>
    <mergeCell ref="B14:B23"/>
    <mergeCell ref="I10:I12"/>
    <mergeCell ref="B148:C148"/>
    <mergeCell ref="E148:H148"/>
    <mergeCell ref="B149:C149"/>
    <mergeCell ref="E149:H149"/>
    <mergeCell ref="B152:C152"/>
    <mergeCell ref="E152:H152"/>
    <mergeCell ref="C19:C23"/>
    <mergeCell ref="D19:E19"/>
    <mergeCell ref="D21:E21"/>
    <mergeCell ref="D22:E22"/>
    <mergeCell ref="D23:E23"/>
    <mergeCell ref="D20:E20"/>
    <mergeCell ref="D40:E40"/>
    <mergeCell ref="C39:C44"/>
    <mergeCell ref="D39:E39"/>
    <mergeCell ref="D60:E60"/>
    <mergeCell ref="D61:E61"/>
    <mergeCell ref="D62:E62"/>
    <mergeCell ref="D63:E63"/>
    <mergeCell ref="C64:C66"/>
    <mergeCell ref="D64:E64"/>
    <mergeCell ref="C24:C28"/>
    <mergeCell ref="D24:E24"/>
    <mergeCell ref="D25:E25"/>
  </mergeCells>
  <phoneticPr fontId="3"/>
  <printOptions horizontalCentered="1"/>
  <pageMargins left="0.59055118110236227" right="0.59055118110236227" top="0.59055118110236227" bottom="0.39370078740157483" header="0.39370078740157483" footer="0.51181102362204722"/>
  <pageSetup paperSize="9" scale="93" fitToHeight="0" orientation="portrait" r:id="rId1"/>
  <headerFooter alignWithMargins="0"/>
  <rowBreaks count="3" manualBreakCount="3">
    <brk id="66" max="8" man="1"/>
    <brk id="137" max="8" man="1"/>
    <brk id="154" max="8"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24D29-B024-44C6-970F-159CF090666E}">
  <sheetPr codeName="Sheet6">
    <tabColor theme="4" tint="0.39997558519241921"/>
    <pageSetUpPr fitToPage="1"/>
  </sheetPr>
  <dimension ref="A1:O50"/>
  <sheetViews>
    <sheetView showGridLines="0" showZeros="0" zoomScale="70" zoomScaleNormal="70" zoomScaleSheetLayoutView="70" workbookViewId="0">
      <pane ySplit="1" topLeftCell="A2" activePane="bottomLeft" state="frozen"/>
      <selection pane="bottomLeft"/>
    </sheetView>
  </sheetViews>
  <sheetFormatPr defaultRowHeight="18.75" x14ac:dyDescent="0.15"/>
  <cols>
    <col min="1" max="1" width="3.25" style="1280" customWidth="1"/>
    <col min="2" max="2" width="7.125" style="1280" customWidth="1"/>
    <col min="3" max="3" width="90" style="1280" customWidth="1"/>
    <col min="4" max="4" width="4.5" style="1280" customWidth="1"/>
    <col min="5" max="5" width="9" style="1280" customWidth="1"/>
    <col min="6" max="6" width="4.5" style="1280" customWidth="1"/>
    <col min="7" max="7" width="9" style="1280" customWidth="1"/>
    <col min="8" max="8" width="9.5" style="1280" customWidth="1"/>
    <col min="9" max="9" width="14.75" style="1280" customWidth="1"/>
    <col min="10" max="10" width="6.125" style="1280" hidden="1" customWidth="1"/>
    <col min="11" max="11" width="10" style="1280" hidden="1" customWidth="1"/>
    <col min="12" max="12" width="8.75" style="1280" hidden="1" customWidth="1"/>
    <col min="13" max="13" width="7.125" style="1280" hidden="1" customWidth="1"/>
    <col min="14" max="14" width="8.625" style="1280" hidden="1" customWidth="1"/>
    <col min="15" max="15" width="8.5" style="1280" hidden="1" customWidth="1"/>
    <col min="16" max="259" width="9" style="1280"/>
    <col min="260" max="260" width="3.25" style="1280" customWidth="1"/>
    <col min="261" max="261" width="7.125" style="1280" customWidth="1"/>
    <col min="262" max="262" width="83.625" style="1280" customWidth="1"/>
    <col min="263" max="263" width="27.125" style="1280" customWidth="1"/>
    <col min="264" max="265" width="3.25" style="1280" customWidth="1"/>
    <col min="266" max="266" width="4.875" style="1280" customWidth="1"/>
    <col min="267" max="267" width="2.5" style="1280" customWidth="1"/>
    <col min="268" max="515" width="9" style="1280"/>
    <col min="516" max="516" width="3.25" style="1280" customWidth="1"/>
    <col min="517" max="517" width="7.125" style="1280" customWidth="1"/>
    <col min="518" max="518" width="83.625" style="1280" customWidth="1"/>
    <col min="519" max="519" width="27.125" style="1280" customWidth="1"/>
    <col min="520" max="521" width="3.25" style="1280" customWidth="1"/>
    <col min="522" max="522" width="4.875" style="1280" customWidth="1"/>
    <col min="523" max="523" width="2.5" style="1280" customWidth="1"/>
    <col min="524" max="771" width="9" style="1280"/>
    <col min="772" max="772" width="3.25" style="1280" customWidth="1"/>
    <col min="773" max="773" width="7.125" style="1280" customWidth="1"/>
    <col min="774" max="774" width="83.625" style="1280" customWidth="1"/>
    <col min="775" max="775" width="27.125" style="1280" customWidth="1"/>
    <col min="776" max="777" width="3.25" style="1280" customWidth="1"/>
    <col min="778" max="778" width="4.875" style="1280" customWidth="1"/>
    <col min="779" max="779" width="2.5" style="1280" customWidth="1"/>
    <col min="780" max="1027" width="9" style="1280"/>
    <col min="1028" max="1028" width="3.25" style="1280" customWidth="1"/>
    <col min="1029" max="1029" width="7.125" style="1280" customWidth="1"/>
    <col min="1030" max="1030" width="83.625" style="1280" customWidth="1"/>
    <col min="1031" max="1031" width="27.125" style="1280" customWidth="1"/>
    <col min="1032" max="1033" width="3.25" style="1280" customWidth="1"/>
    <col min="1034" max="1034" width="4.875" style="1280" customWidth="1"/>
    <col min="1035" max="1035" width="2.5" style="1280" customWidth="1"/>
    <col min="1036" max="1283" width="9" style="1280"/>
    <col min="1284" max="1284" width="3.25" style="1280" customWidth="1"/>
    <col min="1285" max="1285" width="7.125" style="1280" customWidth="1"/>
    <col min="1286" max="1286" width="83.625" style="1280" customWidth="1"/>
    <col min="1287" max="1287" width="27.125" style="1280" customWidth="1"/>
    <col min="1288" max="1289" width="3.25" style="1280" customWidth="1"/>
    <col min="1290" max="1290" width="4.875" style="1280" customWidth="1"/>
    <col min="1291" max="1291" width="2.5" style="1280" customWidth="1"/>
    <col min="1292" max="1539" width="9" style="1280"/>
    <col min="1540" max="1540" width="3.25" style="1280" customWidth="1"/>
    <col min="1541" max="1541" width="7.125" style="1280" customWidth="1"/>
    <col min="1542" max="1542" width="83.625" style="1280" customWidth="1"/>
    <col min="1543" max="1543" width="27.125" style="1280" customWidth="1"/>
    <col min="1544" max="1545" width="3.25" style="1280" customWidth="1"/>
    <col min="1546" max="1546" width="4.875" style="1280" customWidth="1"/>
    <col min="1547" max="1547" width="2.5" style="1280" customWidth="1"/>
    <col min="1548" max="1795" width="9" style="1280"/>
    <col min="1796" max="1796" width="3.25" style="1280" customWidth="1"/>
    <col min="1797" max="1797" width="7.125" style="1280" customWidth="1"/>
    <col min="1798" max="1798" width="83.625" style="1280" customWidth="1"/>
    <col min="1799" max="1799" width="27.125" style="1280" customWidth="1"/>
    <col min="1800" max="1801" width="3.25" style="1280" customWidth="1"/>
    <col min="1802" max="1802" width="4.875" style="1280" customWidth="1"/>
    <col min="1803" max="1803" width="2.5" style="1280" customWidth="1"/>
    <col min="1804" max="2051" width="9" style="1280"/>
    <col min="2052" max="2052" width="3.25" style="1280" customWidth="1"/>
    <col min="2053" max="2053" width="7.125" style="1280" customWidth="1"/>
    <col min="2054" max="2054" width="83.625" style="1280" customWidth="1"/>
    <col min="2055" max="2055" width="27.125" style="1280" customWidth="1"/>
    <col min="2056" max="2057" width="3.25" style="1280" customWidth="1"/>
    <col min="2058" max="2058" width="4.875" style="1280" customWidth="1"/>
    <col min="2059" max="2059" width="2.5" style="1280" customWidth="1"/>
    <col min="2060" max="2307" width="9" style="1280"/>
    <col min="2308" max="2308" width="3.25" style="1280" customWidth="1"/>
    <col min="2309" max="2309" width="7.125" style="1280" customWidth="1"/>
    <col min="2310" max="2310" width="83.625" style="1280" customWidth="1"/>
    <col min="2311" max="2311" width="27.125" style="1280" customWidth="1"/>
    <col min="2312" max="2313" width="3.25" style="1280" customWidth="1"/>
    <col min="2314" max="2314" width="4.875" style="1280" customWidth="1"/>
    <col min="2315" max="2315" width="2.5" style="1280" customWidth="1"/>
    <col min="2316" max="2563" width="9" style="1280"/>
    <col min="2564" max="2564" width="3.25" style="1280" customWidth="1"/>
    <col min="2565" max="2565" width="7.125" style="1280" customWidth="1"/>
    <col min="2566" max="2566" width="83.625" style="1280" customWidth="1"/>
    <col min="2567" max="2567" width="27.125" style="1280" customWidth="1"/>
    <col min="2568" max="2569" width="3.25" style="1280" customWidth="1"/>
    <col min="2570" max="2570" width="4.875" style="1280" customWidth="1"/>
    <col min="2571" max="2571" width="2.5" style="1280" customWidth="1"/>
    <col min="2572" max="2819" width="9" style="1280"/>
    <col min="2820" max="2820" width="3.25" style="1280" customWidth="1"/>
    <col min="2821" max="2821" width="7.125" style="1280" customWidth="1"/>
    <col min="2822" max="2822" width="83.625" style="1280" customWidth="1"/>
    <col min="2823" max="2823" width="27.125" style="1280" customWidth="1"/>
    <col min="2824" max="2825" width="3.25" style="1280" customWidth="1"/>
    <col min="2826" max="2826" width="4.875" style="1280" customWidth="1"/>
    <col min="2827" max="2827" width="2.5" style="1280" customWidth="1"/>
    <col min="2828" max="3075" width="9" style="1280"/>
    <col min="3076" max="3076" width="3.25" style="1280" customWidth="1"/>
    <col min="3077" max="3077" width="7.125" style="1280" customWidth="1"/>
    <col min="3078" max="3078" width="83.625" style="1280" customWidth="1"/>
    <col min="3079" max="3079" width="27.125" style="1280" customWidth="1"/>
    <col min="3080" max="3081" width="3.25" style="1280" customWidth="1"/>
    <col min="3082" max="3082" width="4.875" style="1280" customWidth="1"/>
    <col min="3083" max="3083" width="2.5" style="1280" customWidth="1"/>
    <col min="3084" max="3331" width="9" style="1280"/>
    <col min="3332" max="3332" width="3.25" style="1280" customWidth="1"/>
    <col min="3333" max="3333" width="7.125" style="1280" customWidth="1"/>
    <col min="3334" max="3334" width="83.625" style="1280" customWidth="1"/>
    <col min="3335" max="3335" width="27.125" style="1280" customWidth="1"/>
    <col min="3336" max="3337" width="3.25" style="1280" customWidth="1"/>
    <col min="3338" max="3338" width="4.875" style="1280" customWidth="1"/>
    <col min="3339" max="3339" width="2.5" style="1280" customWidth="1"/>
    <col min="3340" max="3587" width="9" style="1280"/>
    <col min="3588" max="3588" width="3.25" style="1280" customWidth="1"/>
    <col min="3589" max="3589" width="7.125" style="1280" customWidth="1"/>
    <col min="3590" max="3590" width="83.625" style="1280" customWidth="1"/>
    <col min="3591" max="3591" width="27.125" style="1280" customWidth="1"/>
    <col min="3592" max="3593" width="3.25" style="1280" customWidth="1"/>
    <col min="3594" max="3594" width="4.875" style="1280" customWidth="1"/>
    <col min="3595" max="3595" width="2.5" style="1280" customWidth="1"/>
    <col min="3596" max="3843" width="9" style="1280"/>
    <col min="3844" max="3844" width="3.25" style="1280" customWidth="1"/>
    <col min="3845" max="3845" width="7.125" style="1280" customWidth="1"/>
    <col min="3846" max="3846" width="83.625" style="1280" customWidth="1"/>
    <col min="3847" max="3847" width="27.125" style="1280" customWidth="1"/>
    <col min="3848" max="3849" width="3.25" style="1280" customWidth="1"/>
    <col min="3850" max="3850" width="4.875" style="1280" customWidth="1"/>
    <col min="3851" max="3851" width="2.5" style="1280" customWidth="1"/>
    <col min="3852" max="4099" width="9" style="1280"/>
    <col min="4100" max="4100" width="3.25" style="1280" customWidth="1"/>
    <col min="4101" max="4101" width="7.125" style="1280" customWidth="1"/>
    <col min="4102" max="4102" width="83.625" style="1280" customWidth="1"/>
    <col min="4103" max="4103" width="27.125" style="1280" customWidth="1"/>
    <col min="4104" max="4105" width="3.25" style="1280" customWidth="1"/>
    <col min="4106" max="4106" width="4.875" style="1280" customWidth="1"/>
    <col min="4107" max="4107" width="2.5" style="1280" customWidth="1"/>
    <col min="4108" max="4355" width="9" style="1280"/>
    <col min="4356" max="4356" width="3.25" style="1280" customWidth="1"/>
    <col min="4357" max="4357" width="7.125" style="1280" customWidth="1"/>
    <col min="4358" max="4358" width="83.625" style="1280" customWidth="1"/>
    <col min="4359" max="4359" width="27.125" style="1280" customWidth="1"/>
    <col min="4360" max="4361" width="3.25" style="1280" customWidth="1"/>
    <col min="4362" max="4362" width="4.875" style="1280" customWidth="1"/>
    <col min="4363" max="4363" width="2.5" style="1280" customWidth="1"/>
    <col min="4364" max="4611" width="9" style="1280"/>
    <col min="4612" max="4612" width="3.25" style="1280" customWidth="1"/>
    <col min="4613" max="4613" width="7.125" style="1280" customWidth="1"/>
    <col min="4614" max="4614" width="83.625" style="1280" customWidth="1"/>
    <col min="4615" max="4615" width="27.125" style="1280" customWidth="1"/>
    <col min="4616" max="4617" width="3.25" style="1280" customWidth="1"/>
    <col min="4618" max="4618" width="4.875" style="1280" customWidth="1"/>
    <col min="4619" max="4619" width="2.5" style="1280" customWidth="1"/>
    <col min="4620" max="4867" width="9" style="1280"/>
    <col min="4868" max="4868" width="3.25" style="1280" customWidth="1"/>
    <col min="4869" max="4869" width="7.125" style="1280" customWidth="1"/>
    <col min="4870" max="4870" width="83.625" style="1280" customWidth="1"/>
    <col min="4871" max="4871" width="27.125" style="1280" customWidth="1"/>
    <col min="4872" max="4873" width="3.25" style="1280" customWidth="1"/>
    <col min="4874" max="4874" width="4.875" style="1280" customWidth="1"/>
    <col min="4875" max="4875" width="2.5" style="1280" customWidth="1"/>
    <col min="4876" max="5123" width="9" style="1280"/>
    <col min="5124" max="5124" width="3.25" style="1280" customWidth="1"/>
    <col min="5125" max="5125" width="7.125" style="1280" customWidth="1"/>
    <col min="5126" max="5126" width="83.625" style="1280" customWidth="1"/>
    <col min="5127" max="5127" width="27.125" style="1280" customWidth="1"/>
    <col min="5128" max="5129" width="3.25" style="1280" customWidth="1"/>
    <col min="5130" max="5130" width="4.875" style="1280" customWidth="1"/>
    <col min="5131" max="5131" width="2.5" style="1280" customWidth="1"/>
    <col min="5132" max="5379" width="9" style="1280"/>
    <col min="5380" max="5380" width="3.25" style="1280" customWidth="1"/>
    <col min="5381" max="5381" width="7.125" style="1280" customWidth="1"/>
    <col min="5382" max="5382" width="83.625" style="1280" customWidth="1"/>
    <col min="5383" max="5383" width="27.125" style="1280" customWidth="1"/>
    <col min="5384" max="5385" width="3.25" style="1280" customWidth="1"/>
    <col min="5386" max="5386" width="4.875" style="1280" customWidth="1"/>
    <col min="5387" max="5387" width="2.5" style="1280" customWidth="1"/>
    <col min="5388" max="5635" width="9" style="1280"/>
    <col min="5636" max="5636" width="3.25" style="1280" customWidth="1"/>
    <col min="5637" max="5637" width="7.125" style="1280" customWidth="1"/>
    <col min="5638" max="5638" width="83.625" style="1280" customWidth="1"/>
    <col min="5639" max="5639" width="27.125" style="1280" customWidth="1"/>
    <col min="5640" max="5641" width="3.25" style="1280" customWidth="1"/>
    <col min="5642" max="5642" width="4.875" style="1280" customWidth="1"/>
    <col min="5643" max="5643" width="2.5" style="1280" customWidth="1"/>
    <col min="5644" max="5891" width="9" style="1280"/>
    <col min="5892" max="5892" width="3.25" style="1280" customWidth="1"/>
    <col min="5893" max="5893" width="7.125" style="1280" customWidth="1"/>
    <col min="5894" max="5894" width="83.625" style="1280" customWidth="1"/>
    <col min="5895" max="5895" width="27.125" style="1280" customWidth="1"/>
    <col min="5896" max="5897" width="3.25" style="1280" customWidth="1"/>
    <col min="5898" max="5898" width="4.875" style="1280" customWidth="1"/>
    <col min="5899" max="5899" width="2.5" style="1280" customWidth="1"/>
    <col min="5900" max="6147" width="9" style="1280"/>
    <col min="6148" max="6148" width="3.25" style="1280" customWidth="1"/>
    <col min="6149" max="6149" width="7.125" style="1280" customWidth="1"/>
    <col min="6150" max="6150" width="83.625" style="1280" customWidth="1"/>
    <col min="6151" max="6151" width="27.125" style="1280" customWidth="1"/>
    <col min="6152" max="6153" width="3.25" style="1280" customWidth="1"/>
    <col min="6154" max="6154" width="4.875" style="1280" customWidth="1"/>
    <col min="6155" max="6155" width="2.5" style="1280" customWidth="1"/>
    <col min="6156" max="6403" width="9" style="1280"/>
    <col min="6404" max="6404" width="3.25" style="1280" customWidth="1"/>
    <col min="6405" max="6405" width="7.125" style="1280" customWidth="1"/>
    <col min="6406" max="6406" width="83.625" style="1280" customWidth="1"/>
    <col min="6407" max="6407" width="27.125" style="1280" customWidth="1"/>
    <col min="6408" max="6409" width="3.25" style="1280" customWidth="1"/>
    <col min="6410" max="6410" width="4.875" style="1280" customWidth="1"/>
    <col min="6411" max="6411" width="2.5" style="1280" customWidth="1"/>
    <col min="6412" max="6659" width="9" style="1280"/>
    <col min="6660" max="6660" width="3.25" style="1280" customWidth="1"/>
    <col min="6661" max="6661" width="7.125" style="1280" customWidth="1"/>
    <col min="6662" max="6662" width="83.625" style="1280" customWidth="1"/>
    <col min="6663" max="6663" width="27.125" style="1280" customWidth="1"/>
    <col min="6664" max="6665" width="3.25" style="1280" customWidth="1"/>
    <col min="6666" max="6666" width="4.875" style="1280" customWidth="1"/>
    <col min="6667" max="6667" width="2.5" style="1280" customWidth="1"/>
    <col min="6668" max="6915" width="9" style="1280"/>
    <col min="6916" max="6916" width="3.25" style="1280" customWidth="1"/>
    <col min="6917" max="6917" width="7.125" style="1280" customWidth="1"/>
    <col min="6918" max="6918" width="83.625" style="1280" customWidth="1"/>
    <col min="6919" max="6919" width="27.125" style="1280" customWidth="1"/>
    <col min="6920" max="6921" width="3.25" style="1280" customWidth="1"/>
    <col min="6922" max="6922" width="4.875" style="1280" customWidth="1"/>
    <col min="6923" max="6923" width="2.5" style="1280" customWidth="1"/>
    <col min="6924" max="7171" width="9" style="1280"/>
    <col min="7172" max="7172" width="3.25" style="1280" customWidth="1"/>
    <col min="7173" max="7173" width="7.125" style="1280" customWidth="1"/>
    <col min="7174" max="7174" width="83.625" style="1280" customWidth="1"/>
    <col min="7175" max="7175" width="27.125" style="1280" customWidth="1"/>
    <col min="7176" max="7177" width="3.25" style="1280" customWidth="1"/>
    <col min="7178" max="7178" width="4.875" style="1280" customWidth="1"/>
    <col min="7179" max="7179" width="2.5" style="1280" customWidth="1"/>
    <col min="7180" max="7427" width="9" style="1280"/>
    <col min="7428" max="7428" width="3.25" style="1280" customWidth="1"/>
    <col min="7429" max="7429" width="7.125" style="1280" customWidth="1"/>
    <col min="7430" max="7430" width="83.625" style="1280" customWidth="1"/>
    <col min="7431" max="7431" width="27.125" style="1280" customWidth="1"/>
    <col min="7432" max="7433" width="3.25" style="1280" customWidth="1"/>
    <col min="7434" max="7434" width="4.875" style="1280" customWidth="1"/>
    <col min="7435" max="7435" width="2.5" style="1280" customWidth="1"/>
    <col min="7436" max="7683" width="9" style="1280"/>
    <col min="7684" max="7684" width="3.25" style="1280" customWidth="1"/>
    <col min="7685" max="7685" width="7.125" style="1280" customWidth="1"/>
    <col min="7686" max="7686" width="83.625" style="1280" customWidth="1"/>
    <col min="7687" max="7687" width="27.125" style="1280" customWidth="1"/>
    <col min="7688" max="7689" width="3.25" style="1280" customWidth="1"/>
    <col min="7690" max="7690" width="4.875" style="1280" customWidth="1"/>
    <col min="7691" max="7691" width="2.5" style="1280" customWidth="1"/>
    <col min="7692" max="7939" width="9" style="1280"/>
    <col min="7940" max="7940" width="3.25" style="1280" customWidth="1"/>
    <col min="7941" max="7941" width="7.125" style="1280" customWidth="1"/>
    <col min="7942" max="7942" width="83.625" style="1280" customWidth="1"/>
    <col min="7943" max="7943" width="27.125" style="1280" customWidth="1"/>
    <col min="7944" max="7945" width="3.25" style="1280" customWidth="1"/>
    <col min="7946" max="7946" width="4.875" style="1280" customWidth="1"/>
    <col min="7947" max="7947" width="2.5" style="1280" customWidth="1"/>
    <col min="7948" max="8195" width="9" style="1280"/>
    <col min="8196" max="8196" width="3.25" style="1280" customWidth="1"/>
    <col min="8197" max="8197" width="7.125" style="1280" customWidth="1"/>
    <col min="8198" max="8198" width="83.625" style="1280" customWidth="1"/>
    <col min="8199" max="8199" width="27.125" style="1280" customWidth="1"/>
    <col min="8200" max="8201" width="3.25" style="1280" customWidth="1"/>
    <col min="8202" max="8202" width="4.875" style="1280" customWidth="1"/>
    <col min="8203" max="8203" width="2.5" style="1280" customWidth="1"/>
    <col min="8204" max="8451" width="9" style="1280"/>
    <col min="8452" max="8452" width="3.25" style="1280" customWidth="1"/>
    <col min="8453" max="8453" width="7.125" style="1280" customWidth="1"/>
    <col min="8454" max="8454" width="83.625" style="1280" customWidth="1"/>
    <col min="8455" max="8455" width="27.125" style="1280" customWidth="1"/>
    <col min="8456" max="8457" width="3.25" style="1280" customWidth="1"/>
    <col min="8458" max="8458" width="4.875" style="1280" customWidth="1"/>
    <col min="8459" max="8459" width="2.5" style="1280" customWidth="1"/>
    <col min="8460" max="8707" width="9" style="1280"/>
    <col min="8708" max="8708" width="3.25" style="1280" customWidth="1"/>
    <col min="8709" max="8709" width="7.125" style="1280" customWidth="1"/>
    <col min="8710" max="8710" width="83.625" style="1280" customWidth="1"/>
    <col min="8711" max="8711" width="27.125" style="1280" customWidth="1"/>
    <col min="8712" max="8713" width="3.25" style="1280" customWidth="1"/>
    <col min="8714" max="8714" width="4.875" style="1280" customWidth="1"/>
    <col min="8715" max="8715" width="2.5" style="1280" customWidth="1"/>
    <col min="8716" max="8963" width="9" style="1280"/>
    <col min="8964" max="8964" width="3.25" style="1280" customWidth="1"/>
    <col min="8965" max="8965" width="7.125" style="1280" customWidth="1"/>
    <col min="8966" max="8966" width="83.625" style="1280" customWidth="1"/>
    <col min="8967" max="8967" width="27.125" style="1280" customWidth="1"/>
    <col min="8968" max="8969" width="3.25" style="1280" customWidth="1"/>
    <col min="8970" max="8970" width="4.875" style="1280" customWidth="1"/>
    <col min="8971" max="8971" width="2.5" style="1280" customWidth="1"/>
    <col min="8972" max="9219" width="9" style="1280"/>
    <col min="9220" max="9220" width="3.25" style="1280" customWidth="1"/>
    <col min="9221" max="9221" width="7.125" style="1280" customWidth="1"/>
    <col min="9222" max="9222" width="83.625" style="1280" customWidth="1"/>
    <col min="9223" max="9223" width="27.125" style="1280" customWidth="1"/>
    <col min="9224" max="9225" width="3.25" style="1280" customWidth="1"/>
    <col min="9226" max="9226" width="4.875" style="1280" customWidth="1"/>
    <col min="9227" max="9227" width="2.5" style="1280" customWidth="1"/>
    <col min="9228" max="9475" width="9" style="1280"/>
    <col min="9476" max="9476" width="3.25" style="1280" customWidth="1"/>
    <col min="9477" max="9477" width="7.125" style="1280" customWidth="1"/>
    <col min="9478" max="9478" width="83.625" style="1280" customWidth="1"/>
    <col min="9479" max="9479" width="27.125" style="1280" customWidth="1"/>
    <col min="9480" max="9481" width="3.25" style="1280" customWidth="1"/>
    <col min="9482" max="9482" width="4.875" style="1280" customWidth="1"/>
    <col min="9483" max="9483" width="2.5" style="1280" customWidth="1"/>
    <col min="9484" max="9731" width="9" style="1280"/>
    <col min="9732" max="9732" width="3.25" style="1280" customWidth="1"/>
    <col min="9733" max="9733" width="7.125" style="1280" customWidth="1"/>
    <col min="9734" max="9734" width="83.625" style="1280" customWidth="1"/>
    <col min="9735" max="9735" width="27.125" style="1280" customWidth="1"/>
    <col min="9736" max="9737" width="3.25" style="1280" customWidth="1"/>
    <col min="9738" max="9738" width="4.875" style="1280" customWidth="1"/>
    <col min="9739" max="9739" width="2.5" style="1280" customWidth="1"/>
    <col min="9740" max="9987" width="9" style="1280"/>
    <col min="9988" max="9988" width="3.25" style="1280" customWidth="1"/>
    <col min="9989" max="9989" width="7.125" style="1280" customWidth="1"/>
    <col min="9990" max="9990" width="83.625" style="1280" customWidth="1"/>
    <col min="9991" max="9991" width="27.125" style="1280" customWidth="1"/>
    <col min="9992" max="9993" width="3.25" style="1280" customWidth="1"/>
    <col min="9994" max="9994" width="4.875" style="1280" customWidth="1"/>
    <col min="9995" max="9995" width="2.5" style="1280" customWidth="1"/>
    <col min="9996" max="10243" width="9" style="1280"/>
    <col min="10244" max="10244" width="3.25" style="1280" customWidth="1"/>
    <col min="10245" max="10245" width="7.125" style="1280" customWidth="1"/>
    <col min="10246" max="10246" width="83.625" style="1280" customWidth="1"/>
    <col min="10247" max="10247" width="27.125" style="1280" customWidth="1"/>
    <col min="10248" max="10249" width="3.25" style="1280" customWidth="1"/>
    <col min="10250" max="10250" width="4.875" style="1280" customWidth="1"/>
    <col min="10251" max="10251" width="2.5" style="1280" customWidth="1"/>
    <col min="10252" max="10499" width="9" style="1280"/>
    <col min="10500" max="10500" width="3.25" style="1280" customWidth="1"/>
    <col min="10501" max="10501" width="7.125" style="1280" customWidth="1"/>
    <col min="10502" max="10502" width="83.625" style="1280" customWidth="1"/>
    <col min="10503" max="10503" width="27.125" style="1280" customWidth="1"/>
    <col min="10504" max="10505" width="3.25" style="1280" customWidth="1"/>
    <col min="10506" max="10506" width="4.875" style="1280" customWidth="1"/>
    <col min="10507" max="10507" width="2.5" style="1280" customWidth="1"/>
    <col min="10508" max="10755" width="9" style="1280"/>
    <col min="10756" max="10756" width="3.25" style="1280" customWidth="1"/>
    <col min="10757" max="10757" width="7.125" style="1280" customWidth="1"/>
    <col min="10758" max="10758" width="83.625" style="1280" customWidth="1"/>
    <col min="10759" max="10759" width="27.125" style="1280" customWidth="1"/>
    <col min="10760" max="10761" width="3.25" style="1280" customWidth="1"/>
    <col min="10762" max="10762" width="4.875" style="1280" customWidth="1"/>
    <col min="10763" max="10763" width="2.5" style="1280" customWidth="1"/>
    <col min="10764" max="11011" width="9" style="1280"/>
    <col min="11012" max="11012" width="3.25" style="1280" customWidth="1"/>
    <col min="11013" max="11013" width="7.125" style="1280" customWidth="1"/>
    <col min="11014" max="11014" width="83.625" style="1280" customWidth="1"/>
    <col min="11015" max="11015" width="27.125" style="1280" customWidth="1"/>
    <col min="11016" max="11017" width="3.25" style="1280" customWidth="1"/>
    <col min="11018" max="11018" width="4.875" style="1280" customWidth="1"/>
    <col min="11019" max="11019" width="2.5" style="1280" customWidth="1"/>
    <col min="11020" max="11267" width="9" style="1280"/>
    <col min="11268" max="11268" width="3.25" style="1280" customWidth="1"/>
    <col min="11269" max="11269" width="7.125" style="1280" customWidth="1"/>
    <col min="11270" max="11270" width="83.625" style="1280" customWidth="1"/>
    <col min="11271" max="11271" width="27.125" style="1280" customWidth="1"/>
    <col min="11272" max="11273" width="3.25" style="1280" customWidth="1"/>
    <col min="11274" max="11274" width="4.875" style="1280" customWidth="1"/>
    <col min="11275" max="11275" width="2.5" style="1280" customWidth="1"/>
    <col min="11276" max="11523" width="9" style="1280"/>
    <col min="11524" max="11524" width="3.25" style="1280" customWidth="1"/>
    <col min="11525" max="11525" width="7.125" style="1280" customWidth="1"/>
    <col min="11526" max="11526" width="83.625" style="1280" customWidth="1"/>
    <col min="11527" max="11527" width="27.125" style="1280" customWidth="1"/>
    <col min="11528" max="11529" width="3.25" style="1280" customWidth="1"/>
    <col min="11530" max="11530" width="4.875" style="1280" customWidth="1"/>
    <col min="11531" max="11531" width="2.5" style="1280" customWidth="1"/>
    <col min="11532" max="11779" width="9" style="1280"/>
    <col min="11780" max="11780" width="3.25" style="1280" customWidth="1"/>
    <col min="11781" max="11781" width="7.125" style="1280" customWidth="1"/>
    <col min="11782" max="11782" width="83.625" style="1280" customWidth="1"/>
    <col min="11783" max="11783" width="27.125" style="1280" customWidth="1"/>
    <col min="11784" max="11785" width="3.25" style="1280" customWidth="1"/>
    <col min="11786" max="11786" width="4.875" style="1280" customWidth="1"/>
    <col min="11787" max="11787" width="2.5" style="1280" customWidth="1"/>
    <col min="11788" max="12035" width="9" style="1280"/>
    <col min="12036" max="12036" width="3.25" style="1280" customWidth="1"/>
    <col min="12037" max="12037" width="7.125" style="1280" customWidth="1"/>
    <col min="12038" max="12038" width="83.625" style="1280" customWidth="1"/>
    <col min="12039" max="12039" width="27.125" style="1280" customWidth="1"/>
    <col min="12040" max="12041" width="3.25" style="1280" customWidth="1"/>
    <col min="12042" max="12042" width="4.875" style="1280" customWidth="1"/>
    <col min="12043" max="12043" width="2.5" style="1280" customWidth="1"/>
    <col min="12044" max="12291" width="9" style="1280"/>
    <col min="12292" max="12292" width="3.25" style="1280" customWidth="1"/>
    <col min="12293" max="12293" width="7.125" style="1280" customWidth="1"/>
    <col min="12294" max="12294" width="83.625" style="1280" customWidth="1"/>
    <col min="12295" max="12295" width="27.125" style="1280" customWidth="1"/>
    <col min="12296" max="12297" width="3.25" style="1280" customWidth="1"/>
    <col min="12298" max="12298" width="4.875" style="1280" customWidth="1"/>
    <col min="12299" max="12299" width="2.5" style="1280" customWidth="1"/>
    <col min="12300" max="12547" width="9" style="1280"/>
    <col min="12548" max="12548" width="3.25" style="1280" customWidth="1"/>
    <col min="12549" max="12549" width="7.125" style="1280" customWidth="1"/>
    <col min="12550" max="12550" width="83.625" style="1280" customWidth="1"/>
    <col min="12551" max="12551" width="27.125" style="1280" customWidth="1"/>
    <col min="12552" max="12553" width="3.25" style="1280" customWidth="1"/>
    <col min="12554" max="12554" width="4.875" style="1280" customWidth="1"/>
    <col min="12555" max="12555" width="2.5" style="1280" customWidth="1"/>
    <col min="12556" max="12803" width="9" style="1280"/>
    <col min="12804" max="12804" width="3.25" style="1280" customWidth="1"/>
    <col min="12805" max="12805" width="7.125" style="1280" customWidth="1"/>
    <col min="12806" max="12806" width="83.625" style="1280" customWidth="1"/>
    <col min="12807" max="12807" width="27.125" style="1280" customWidth="1"/>
    <col min="12808" max="12809" width="3.25" style="1280" customWidth="1"/>
    <col min="12810" max="12810" width="4.875" style="1280" customWidth="1"/>
    <col min="12811" max="12811" width="2.5" style="1280" customWidth="1"/>
    <col min="12812" max="13059" width="9" style="1280"/>
    <col min="13060" max="13060" width="3.25" style="1280" customWidth="1"/>
    <col min="13061" max="13061" width="7.125" style="1280" customWidth="1"/>
    <col min="13062" max="13062" width="83.625" style="1280" customWidth="1"/>
    <col min="13063" max="13063" width="27.125" style="1280" customWidth="1"/>
    <col min="13064" max="13065" width="3.25" style="1280" customWidth="1"/>
    <col min="13066" max="13066" width="4.875" style="1280" customWidth="1"/>
    <col min="13067" max="13067" width="2.5" style="1280" customWidth="1"/>
    <col min="13068" max="13315" width="9" style="1280"/>
    <col min="13316" max="13316" width="3.25" style="1280" customWidth="1"/>
    <col min="13317" max="13317" width="7.125" style="1280" customWidth="1"/>
    <col min="13318" max="13318" width="83.625" style="1280" customWidth="1"/>
    <col min="13319" max="13319" width="27.125" style="1280" customWidth="1"/>
    <col min="13320" max="13321" width="3.25" style="1280" customWidth="1"/>
    <col min="13322" max="13322" width="4.875" style="1280" customWidth="1"/>
    <col min="13323" max="13323" width="2.5" style="1280" customWidth="1"/>
    <col min="13324" max="13571" width="9" style="1280"/>
    <col min="13572" max="13572" width="3.25" style="1280" customWidth="1"/>
    <col min="13573" max="13573" width="7.125" style="1280" customWidth="1"/>
    <col min="13574" max="13574" width="83.625" style="1280" customWidth="1"/>
    <col min="13575" max="13575" width="27.125" style="1280" customWidth="1"/>
    <col min="13576" max="13577" width="3.25" style="1280" customWidth="1"/>
    <col min="13578" max="13578" width="4.875" style="1280" customWidth="1"/>
    <col min="13579" max="13579" width="2.5" style="1280" customWidth="1"/>
    <col min="13580" max="13827" width="9" style="1280"/>
    <col min="13828" max="13828" width="3.25" style="1280" customWidth="1"/>
    <col min="13829" max="13829" width="7.125" style="1280" customWidth="1"/>
    <col min="13830" max="13830" width="83.625" style="1280" customWidth="1"/>
    <col min="13831" max="13831" width="27.125" style="1280" customWidth="1"/>
    <col min="13832" max="13833" width="3.25" style="1280" customWidth="1"/>
    <col min="13834" max="13834" width="4.875" style="1280" customWidth="1"/>
    <col min="13835" max="13835" width="2.5" style="1280" customWidth="1"/>
    <col min="13836" max="14083" width="9" style="1280"/>
    <col min="14084" max="14084" width="3.25" style="1280" customWidth="1"/>
    <col min="14085" max="14085" width="7.125" style="1280" customWidth="1"/>
    <col min="14086" max="14086" width="83.625" style="1280" customWidth="1"/>
    <col min="14087" max="14087" width="27.125" style="1280" customWidth="1"/>
    <col min="14088" max="14089" width="3.25" style="1280" customWidth="1"/>
    <col min="14090" max="14090" width="4.875" style="1280" customWidth="1"/>
    <col min="14091" max="14091" width="2.5" style="1280" customWidth="1"/>
    <col min="14092" max="14339" width="9" style="1280"/>
    <col min="14340" max="14340" width="3.25" style="1280" customWidth="1"/>
    <col min="14341" max="14341" width="7.125" style="1280" customWidth="1"/>
    <col min="14342" max="14342" width="83.625" style="1280" customWidth="1"/>
    <col min="14343" max="14343" width="27.125" style="1280" customWidth="1"/>
    <col min="14344" max="14345" width="3.25" style="1280" customWidth="1"/>
    <col min="14346" max="14346" width="4.875" style="1280" customWidth="1"/>
    <col min="14347" max="14347" width="2.5" style="1280" customWidth="1"/>
    <col min="14348" max="14595" width="9" style="1280"/>
    <col min="14596" max="14596" width="3.25" style="1280" customWidth="1"/>
    <col min="14597" max="14597" width="7.125" style="1280" customWidth="1"/>
    <col min="14598" max="14598" width="83.625" style="1280" customWidth="1"/>
    <col min="14599" max="14599" width="27.125" style="1280" customWidth="1"/>
    <col min="14600" max="14601" width="3.25" style="1280" customWidth="1"/>
    <col min="14602" max="14602" width="4.875" style="1280" customWidth="1"/>
    <col min="14603" max="14603" width="2.5" style="1280" customWidth="1"/>
    <col min="14604" max="14851" width="9" style="1280"/>
    <col min="14852" max="14852" width="3.25" style="1280" customWidth="1"/>
    <col min="14853" max="14853" width="7.125" style="1280" customWidth="1"/>
    <col min="14854" max="14854" width="83.625" style="1280" customWidth="1"/>
    <col min="14855" max="14855" width="27.125" style="1280" customWidth="1"/>
    <col min="14856" max="14857" width="3.25" style="1280" customWidth="1"/>
    <col min="14858" max="14858" width="4.875" style="1280" customWidth="1"/>
    <col min="14859" max="14859" width="2.5" style="1280" customWidth="1"/>
    <col min="14860" max="15107" width="9" style="1280"/>
    <col min="15108" max="15108" width="3.25" style="1280" customWidth="1"/>
    <col min="15109" max="15109" width="7.125" style="1280" customWidth="1"/>
    <col min="15110" max="15110" width="83.625" style="1280" customWidth="1"/>
    <col min="15111" max="15111" width="27.125" style="1280" customWidth="1"/>
    <col min="15112" max="15113" width="3.25" style="1280" customWidth="1"/>
    <col min="15114" max="15114" width="4.875" style="1280" customWidth="1"/>
    <col min="15115" max="15115" width="2.5" style="1280" customWidth="1"/>
    <col min="15116" max="15363" width="9" style="1280"/>
    <col min="15364" max="15364" width="3.25" style="1280" customWidth="1"/>
    <col min="15365" max="15365" width="7.125" style="1280" customWidth="1"/>
    <col min="15366" max="15366" width="83.625" style="1280" customWidth="1"/>
    <col min="15367" max="15367" width="27.125" style="1280" customWidth="1"/>
    <col min="15368" max="15369" width="3.25" style="1280" customWidth="1"/>
    <col min="15370" max="15370" width="4.875" style="1280" customWidth="1"/>
    <col min="15371" max="15371" width="2.5" style="1280" customWidth="1"/>
    <col min="15372" max="15619" width="9" style="1280"/>
    <col min="15620" max="15620" width="3.25" style="1280" customWidth="1"/>
    <col min="15621" max="15621" width="7.125" style="1280" customWidth="1"/>
    <col min="15622" max="15622" width="83.625" style="1280" customWidth="1"/>
    <col min="15623" max="15623" width="27.125" style="1280" customWidth="1"/>
    <col min="15624" max="15625" width="3.25" style="1280" customWidth="1"/>
    <col min="15626" max="15626" width="4.875" style="1280" customWidth="1"/>
    <col min="15627" max="15627" width="2.5" style="1280" customWidth="1"/>
    <col min="15628" max="15875" width="9" style="1280"/>
    <col min="15876" max="15876" width="3.25" style="1280" customWidth="1"/>
    <col min="15877" max="15877" width="7.125" style="1280" customWidth="1"/>
    <col min="15878" max="15878" width="83.625" style="1280" customWidth="1"/>
    <col min="15879" max="15879" width="27.125" style="1280" customWidth="1"/>
    <col min="15880" max="15881" width="3.25" style="1280" customWidth="1"/>
    <col min="15882" max="15882" width="4.875" style="1280" customWidth="1"/>
    <col min="15883" max="15883" width="2.5" style="1280" customWidth="1"/>
    <col min="15884" max="16131" width="9" style="1280"/>
    <col min="16132" max="16132" width="3.25" style="1280" customWidth="1"/>
    <col min="16133" max="16133" width="7.125" style="1280" customWidth="1"/>
    <col min="16134" max="16134" width="83.625" style="1280" customWidth="1"/>
    <col min="16135" max="16135" width="27.125" style="1280" customWidth="1"/>
    <col min="16136" max="16137" width="3.25" style="1280" customWidth="1"/>
    <col min="16138" max="16138" width="4.875" style="1280" customWidth="1"/>
    <col min="16139" max="16139" width="2.5" style="1280" customWidth="1"/>
    <col min="16140" max="16384" width="9" style="1280"/>
  </cols>
  <sheetData>
    <row r="1" spans="1:15" ht="33" x14ac:dyDescent="0.15">
      <c r="A1" s="1279" t="s">
        <v>6178</v>
      </c>
      <c r="F1" s="2033" t="str">
        <f>HYPERLINK("#目次!$F$26:$F$44","目次、シート一覧へ")</f>
        <v>目次、シート一覧へ</v>
      </c>
      <c r="G1" s="2033"/>
      <c r="H1" s="2033"/>
    </row>
    <row r="2" spans="1:15" ht="63.75" customHeight="1" thickBot="1" x14ac:dyDescent="0.2">
      <c r="A2" s="2025" t="s">
        <v>6220</v>
      </c>
      <c r="B2" s="2025"/>
      <c r="C2" s="2025"/>
      <c r="D2" s="2025"/>
      <c r="E2" s="2025"/>
      <c r="F2" s="2025"/>
      <c r="G2" s="2025"/>
      <c r="H2" s="2025"/>
    </row>
    <row r="3" spans="1:15" x14ac:dyDescent="0.15">
      <c r="A3" s="1281"/>
      <c r="B3" s="1282"/>
      <c r="C3" s="1282"/>
      <c r="D3" s="1282"/>
      <c r="E3" s="1282"/>
      <c r="F3" s="1282"/>
      <c r="G3" s="1282"/>
      <c r="H3" s="1339" t="str">
        <f>'＜入力不要＞報告書'!$AN$5</f>
        <v>Kyoto City(R7.7)　Ver121</v>
      </c>
    </row>
    <row r="4" spans="1:15" ht="42" customHeight="1" x14ac:dyDescent="0.8">
      <c r="A4" s="1283"/>
      <c r="C4" s="1284" t="s">
        <v>6179</v>
      </c>
      <c r="D4" s="2026" t="s">
        <v>3718</v>
      </c>
      <c r="E4" s="2026"/>
      <c r="F4" s="2026"/>
      <c r="G4" s="2026"/>
      <c r="H4" s="2027"/>
    </row>
    <row r="5" spans="1:15" ht="21.75" customHeight="1" x14ac:dyDescent="0.45">
      <c r="A5" s="1285"/>
      <c r="B5" s="1286"/>
      <c r="C5" s="1287"/>
      <c r="D5" s="1287"/>
      <c r="E5" s="1287"/>
      <c r="F5" s="1288"/>
      <c r="G5" s="1525" t="str">
        <f>'＜入力不要＞報告書'!$AN$3 &amp; '＜入力不要＞報告書'!$AO$3</f>
        <v/>
      </c>
      <c r="H5" s="1526" t="str">
        <f>'＜入力不要＞報告書'!$AP$3</f>
        <v/>
      </c>
    </row>
    <row r="6" spans="1:15" ht="19.5" customHeight="1" x14ac:dyDescent="0.15">
      <c r="A6" s="1285"/>
      <c r="B6" s="1289" t="s">
        <v>6180</v>
      </c>
      <c r="C6" s="1287"/>
      <c r="D6" s="1287"/>
      <c r="E6" s="1287"/>
      <c r="F6" s="1287"/>
      <c r="G6" s="1287"/>
      <c r="H6" s="1290"/>
      <c r="I6" s="1283"/>
      <c r="J6" s="2028" t="s">
        <v>6062</v>
      </c>
      <c r="K6" s="2028"/>
      <c r="L6" s="2028"/>
      <c r="M6" s="2028"/>
      <c r="N6" s="2028"/>
      <c r="O6" s="2028"/>
    </row>
    <row r="7" spans="1:15" ht="19.5" x14ac:dyDescent="0.15">
      <c r="A7" s="1285"/>
      <c r="B7" s="1289" t="s">
        <v>6181</v>
      </c>
      <c r="C7" s="1287"/>
      <c r="D7" s="1287"/>
      <c r="E7" s="1287"/>
      <c r="F7" s="1966" t="s">
        <v>6405</v>
      </c>
      <c r="G7" s="1287"/>
      <c r="H7" s="1290"/>
      <c r="K7" s="1291" t="s">
        <v>6182</v>
      </c>
      <c r="L7" s="2029" t="s">
        <v>6183</v>
      </c>
      <c r="M7" s="2029"/>
      <c r="N7" s="2029"/>
      <c r="O7" s="2029"/>
    </row>
    <row r="8" spans="1:15" ht="7.5" customHeight="1" x14ac:dyDescent="0.15">
      <c r="A8" s="1285"/>
      <c r="B8" s="1289"/>
      <c r="C8" s="1287"/>
      <c r="D8" s="1287"/>
      <c r="E8" s="1287"/>
      <c r="F8" s="1287"/>
      <c r="G8" s="1287"/>
      <c r="H8" s="1290"/>
      <c r="L8" s="1292"/>
      <c r="M8" s="1292"/>
      <c r="N8" s="1292"/>
      <c r="O8" s="1292"/>
    </row>
    <row r="9" spans="1:15" ht="29.25" customHeight="1" x14ac:dyDescent="0.55000000000000004">
      <c r="A9" s="1285"/>
      <c r="B9" s="1286"/>
      <c r="C9" s="1357" t="str">
        <f>IF(O50="NG","↓未入力項目が残っています。↓","")</f>
        <v>↓未入力項目が残っています。↓</v>
      </c>
      <c r="D9" s="1287"/>
      <c r="E9" s="1287"/>
      <c r="F9" s="1547" t="s">
        <v>6258</v>
      </c>
      <c r="G9" s="1549">
        <f>'1_入力シート【基本情報】'!$M$4</f>
        <v>0</v>
      </c>
      <c r="H9" s="1548" t="s">
        <v>6259</v>
      </c>
      <c r="L9" s="1292"/>
      <c r="M9" s="1292"/>
      <c r="N9" s="1292"/>
      <c r="O9" s="1292"/>
    </row>
    <row r="10" spans="1:15" ht="7.5" customHeight="1" x14ac:dyDescent="0.15">
      <c r="A10" s="1285"/>
      <c r="B10" s="1289"/>
      <c r="C10" s="1287"/>
      <c r="D10" s="1287"/>
      <c r="E10" s="1287"/>
      <c r="F10" s="1287"/>
      <c r="G10" s="1287"/>
      <c r="H10" s="1290"/>
      <c r="L10" s="1292"/>
      <c r="M10" s="1292"/>
      <c r="N10" s="1292"/>
      <c r="O10" s="1292"/>
    </row>
    <row r="11" spans="1:15" ht="6" customHeight="1" thickBot="1" x14ac:dyDescent="0.2">
      <c r="A11" s="1293"/>
      <c r="B11" s="1294"/>
      <c r="C11" s="1294"/>
      <c r="D11" s="1294"/>
      <c r="E11" s="1294"/>
      <c r="F11" s="1294"/>
      <c r="G11" s="1294"/>
      <c r="H11" s="1295"/>
    </row>
    <row r="12" spans="1:15" ht="24.95" customHeight="1" x14ac:dyDescent="0.15">
      <c r="A12" s="2030" t="s">
        <v>6184</v>
      </c>
      <c r="B12" s="2031"/>
      <c r="C12" s="2031"/>
      <c r="D12" s="2031"/>
      <c r="E12" s="2031"/>
      <c r="F12" s="2031"/>
      <c r="G12" s="2031"/>
      <c r="H12" s="2032"/>
      <c r="K12" s="1280" t="s">
        <v>6185</v>
      </c>
      <c r="L12" s="1280" t="s">
        <v>6186</v>
      </c>
      <c r="M12" s="1280" t="s">
        <v>6187</v>
      </c>
      <c r="N12" s="1280" t="s">
        <v>6188</v>
      </c>
      <c r="O12" s="1280" t="s">
        <v>6189</v>
      </c>
    </row>
    <row r="13" spans="1:15" ht="27" customHeight="1" x14ac:dyDescent="0.15">
      <c r="A13" s="1296"/>
      <c r="B13" s="1297" t="s">
        <v>6190</v>
      </c>
      <c r="C13" s="1297"/>
      <c r="D13" s="1298"/>
      <c r="E13" s="1298"/>
      <c r="F13" s="1298"/>
      <c r="G13" s="1298"/>
      <c r="H13" s="1299"/>
      <c r="I13" s="1300"/>
      <c r="K13" s="1301"/>
      <c r="L13" s="1301"/>
      <c r="M13" s="1301"/>
      <c r="N13" s="1301"/>
      <c r="O13" s="1301"/>
    </row>
    <row r="14" spans="1:15" ht="24.75" customHeight="1" x14ac:dyDescent="0.15">
      <c r="A14" s="1296"/>
      <c r="B14" s="1302" t="s">
        <v>6191</v>
      </c>
      <c r="C14" s="1303"/>
      <c r="D14" s="1303"/>
      <c r="E14" s="1303"/>
      <c r="F14" s="1303"/>
      <c r="G14" s="1303"/>
      <c r="H14" s="1304"/>
      <c r="I14" s="1300"/>
      <c r="M14" s="1301"/>
      <c r="N14" s="1301"/>
      <c r="O14" s="1301"/>
    </row>
    <row r="15" spans="1:15" ht="22.5" customHeight="1" x14ac:dyDescent="0.15">
      <c r="A15" s="1305"/>
      <c r="B15" s="1306" t="s">
        <v>6192</v>
      </c>
      <c r="C15" s="1306"/>
      <c r="D15" s="1307"/>
      <c r="E15" s="1307"/>
      <c r="F15" s="1307"/>
      <c r="G15" s="1307"/>
      <c r="H15" s="1308"/>
      <c r="I15" s="1300"/>
      <c r="M15" s="1301"/>
      <c r="N15" s="1301"/>
      <c r="O15" s="1301"/>
    </row>
    <row r="16" spans="1:15" ht="7.5" customHeight="1" x14ac:dyDescent="0.15">
      <c r="A16" s="1309"/>
      <c r="B16" s="1310"/>
      <c r="C16" s="1310"/>
      <c r="D16" s="1310"/>
      <c r="E16" s="1310"/>
      <c r="F16" s="1310"/>
      <c r="G16" s="1310"/>
      <c r="H16" s="1311"/>
      <c r="I16" s="1283"/>
      <c r="K16" s="1301"/>
      <c r="L16" s="1301"/>
      <c r="M16" s="1301"/>
      <c r="N16" s="1301"/>
      <c r="O16" s="1301"/>
    </row>
    <row r="17" spans="1:15" ht="24.75" customHeight="1" x14ac:dyDescent="0.15">
      <c r="A17" s="1309"/>
      <c r="B17" s="1312"/>
      <c r="C17" s="1313" t="s">
        <v>6193</v>
      </c>
      <c r="D17" s="1314"/>
      <c r="E17" s="1314"/>
      <c r="F17" s="1314"/>
      <c r="G17" s="1314"/>
      <c r="H17" s="1311"/>
      <c r="I17" s="1300"/>
      <c r="K17" s="1315" t="b">
        <v>0</v>
      </c>
      <c r="L17" s="1316"/>
      <c r="M17" s="1317" t="b">
        <v>1</v>
      </c>
      <c r="N17" s="1317" t="b">
        <f>K17=TRUE</f>
        <v>0</v>
      </c>
      <c r="O17" s="1317" t="str">
        <f>IF(M17=FALSE,"OK",IF(N17=TRUE,"OK","NG"))</f>
        <v>NG</v>
      </c>
    </row>
    <row r="18" spans="1:15" ht="24.75" customHeight="1" x14ac:dyDescent="0.15">
      <c r="A18" s="1309"/>
      <c r="B18" s="1312"/>
      <c r="C18" s="1313" t="s">
        <v>6194</v>
      </c>
      <c r="D18" s="1314"/>
      <c r="E18" s="1314"/>
      <c r="F18" s="1314"/>
      <c r="G18" s="1314"/>
      <c r="H18" s="1311"/>
      <c r="I18" s="1300"/>
      <c r="K18" s="1315" t="b">
        <v>0</v>
      </c>
      <c r="L18" s="1316"/>
      <c r="M18" s="1317" t="b">
        <v>1</v>
      </c>
      <c r="N18" s="1317" t="b">
        <f t="shared" ref="N18" si="0">K18=TRUE</f>
        <v>0</v>
      </c>
      <c r="O18" s="1317" t="str">
        <f t="shared" ref="O18:O46" si="1">IF(M18=FALSE,"OK",IF(N18=TRUE,"OK","NG"))</f>
        <v>NG</v>
      </c>
    </row>
    <row r="19" spans="1:15" ht="19.5" x14ac:dyDescent="0.15">
      <c r="A19" s="1318"/>
      <c r="B19" s="1312"/>
      <c r="C19" s="1319" t="s">
        <v>6255</v>
      </c>
      <c r="D19" s="1320"/>
      <c r="E19" s="1321" t="s">
        <v>6195</v>
      </c>
      <c r="F19" s="1322"/>
      <c r="G19" s="1323" t="s">
        <v>6196</v>
      </c>
      <c r="H19" s="1324"/>
      <c r="I19" s="1283"/>
      <c r="K19" s="1325"/>
      <c r="L19" s="1317"/>
      <c r="M19" s="1317"/>
      <c r="N19" s="1317"/>
      <c r="O19" s="1317"/>
    </row>
    <row r="20" spans="1:15" ht="19.5" x14ac:dyDescent="0.15">
      <c r="A20" s="1318"/>
      <c r="B20" s="1312"/>
      <c r="C20" s="1307" t="s">
        <v>6197</v>
      </c>
      <c r="D20" s="1307"/>
      <c r="E20" s="1307"/>
      <c r="F20" s="1307"/>
      <c r="G20" s="1307"/>
      <c r="H20" s="1326"/>
      <c r="I20" s="1283"/>
      <c r="K20" s="1325"/>
      <c r="L20" s="1317"/>
      <c r="M20" s="1317"/>
      <c r="N20" s="1317"/>
      <c r="O20" s="1317"/>
    </row>
    <row r="21" spans="1:15" ht="27" customHeight="1" x14ac:dyDescent="0.15">
      <c r="A21" s="1318"/>
      <c r="B21" s="1312"/>
      <c r="C21" s="1314" t="s">
        <v>6198</v>
      </c>
      <c r="D21" s="1314"/>
      <c r="E21" s="1314"/>
      <c r="F21" s="1314"/>
      <c r="G21" s="1314"/>
      <c r="H21" s="1327"/>
      <c r="I21" s="1283"/>
      <c r="K21" s="1325"/>
      <c r="L21" s="1317"/>
      <c r="M21" s="1317"/>
      <c r="N21" s="1317"/>
      <c r="O21" s="1317"/>
    </row>
    <row r="22" spans="1:15" ht="24.75" customHeight="1" x14ac:dyDescent="0.15">
      <c r="A22" s="1309"/>
      <c r="B22" s="1312"/>
      <c r="C22" s="1313" t="s">
        <v>6199</v>
      </c>
      <c r="D22" s="1314"/>
      <c r="E22" s="1314"/>
      <c r="F22" s="1314"/>
      <c r="G22" s="1314"/>
      <c r="H22" s="1311"/>
      <c r="I22" s="1300"/>
      <c r="K22" s="1315" t="b">
        <v>0</v>
      </c>
      <c r="L22" s="1316"/>
      <c r="M22" s="1317" t="b">
        <v>1</v>
      </c>
      <c r="N22" s="1317" t="b">
        <f t="shared" ref="N22:N30" si="2">K22=TRUE</f>
        <v>0</v>
      </c>
      <c r="O22" s="1317" t="str">
        <f t="shared" si="1"/>
        <v>NG</v>
      </c>
    </row>
    <row r="23" spans="1:15" ht="24.75" customHeight="1" x14ac:dyDescent="0.15">
      <c r="A23" s="1309"/>
      <c r="B23" s="1312"/>
      <c r="C23" s="1313" t="s">
        <v>6200</v>
      </c>
      <c r="D23" s="1314"/>
      <c r="E23" s="1314"/>
      <c r="F23" s="1314"/>
      <c r="G23" s="1314"/>
      <c r="H23" s="1311"/>
      <c r="I23" s="1300"/>
      <c r="K23" s="1315" t="b">
        <v>0</v>
      </c>
      <c r="L23" s="1316"/>
      <c r="M23" s="1317" t="b">
        <v>1</v>
      </c>
      <c r="N23" s="1317" t="b">
        <f t="shared" si="2"/>
        <v>0</v>
      </c>
      <c r="O23" s="1317" t="str">
        <f t="shared" si="1"/>
        <v>NG</v>
      </c>
    </row>
    <row r="24" spans="1:15" ht="24.75" customHeight="1" x14ac:dyDescent="0.15">
      <c r="A24" s="1309"/>
      <c r="B24" s="1312"/>
      <c r="C24" s="1313" t="s">
        <v>6201</v>
      </c>
      <c r="D24" s="1314"/>
      <c r="E24" s="1314"/>
      <c r="F24" s="1314"/>
      <c r="G24" s="1314"/>
      <c r="H24" s="1311"/>
      <c r="I24" s="1300"/>
      <c r="K24" s="1315" t="b">
        <v>0</v>
      </c>
      <c r="L24" s="1316"/>
      <c r="M24" s="1317" t="b">
        <v>1</v>
      </c>
      <c r="N24" s="1317" t="b">
        <f t="shared" si="2"/>
        <v>0</v>
      </c>
      <c r="O24" s="1317" t="str">
        <f t="shared" si="1"/>
        <v>NG</v>
      </c>
    </row>
    <row r="25" spans="1:15" ht="24.75" customHeight="1" x14ac:dyDescent="0.15">
      <c r="A25" s="1309"/>
      <c r="B25" s="1312"/>
      <c r="C25" s="1313" t="s">
        <v>6202</v>
      </c>
      <c r="D25" s="1314"/>
      <c r="E25" s="1314"/>
      <c r="F25" s="1314"/>
      <c r="G25" s="1314"/>
      <c r="H25" s="1311"/>
      <c r="I25" s="1300"/>
      <c r="K25" s="1315" t="b">
        <v>0</v>
      </c>
      <c r="L25" s="1316"/>
      <c r="M25" s="1317" t="b">
        <v>1</v>
      </c>
      <c r="N25" s="1317" t="b">
        <f t="shared" si="2"/>
        <v>0</v>
      </c>
      <c r="O25" s="1317" t="str">
        <f t="shared" si="1"/>
        <v>NG</v>
      </c>
    </row>
    <row r="26" spans="1:15" ht="24.75" customHeight="1" x14ac:dyDescent="0.15">
      <c r="A26" s="1309"/>
      <c r="B26" s="1312"/>
      <c r="C26" s="1313" t="s">
        <v>6254</v>
      </c>
      <c r="D26" s="1314"/>
      <c r="E26" s="1314"/>
      <c r="F26" s="1314"/>
      <c r="G26" s="1314"/>
      <c r="H26" s="1311"/>
      <c r="I26" s="1300"/>
      <c r="K26" s="1315" t="b">
        <v>0</v>
      </c>
      <c r="L26" s="1316"/>
      <c r="M26" s="1317" t="b">
        <v>1</v>
      </c>
      <c r="N26" s="1317" t="b">
        <f t="shared" si="2"/>
        <v>0</v>
      </c>
      <c r="O26" s="1317" t="str">
        <f t="shared" si="1"/>
        <v>NG</v>
      </c>
    </row>
    <row r="27" spans="1:15" ht="13.5" customHeight="1" x14ac:dyDescent="0.15">
      <c r="A27" s="1309"/>
      <c r="B27" s="1312"/>
      <c r="C27" s="1313"/>
      <c r="D27" s="1314"/>
      <c r="E27" s="1314"/>
      <c r="F27" s="1314"/>
      <c r="G27" s="1314"/>
      <c r="H27" s="1311"/>
      <c r="I27" s="1300"/>
      <c r="K27" s="1315"/>
      <c r="L27" s="1316"/>
      <c r="M27" s="1317"/>
      <c r="N27" s="1317"/>
      <c r="O27" s="1317"/>
    </row>
    <row r="28" spans="1:15" ht="22.5" customHeight="1" x14ac:dyDescent="0.15">
      <c r="A28" s="1305"/>
      <c r="B28" s="1306" t="s">
        <v>6203</v>
      </c>
      <c r="C28" s="1306"/>
      <c r="D28" s="1307"/>
      <c r="E28" s="1307"/>
      <c r="F28" s="1307"/>
      <c r="G28" s="1307"/>
      <c r="H28" s="1308"/>
      <c r="I28" s="1300"/>
      <c r="K28" s="1315"/>
      <c r="L28" s="1316"/>
      <c r="M28" s="1317"/>
      <c r="N28" s="1317"/>
      <c r="O28" s="1317"/>
    </row>
    <row r="29" spans="1:15" ht="8.1" customHeight="1" x14ac:dyDescent="0.15">
      <c r="A29" s="1309"/>
      <c r="B29" s="1310"/>
      <c r="C29" s="1310"/>
      <c r="D29" s="1310"/>
      <c r="E29" s="1310"/>
      <c r="F29" s="1310"/>
      <c r="G29" s="1310"/>
      <c r="H29" s="1311"/>
      <c r="I29" s="1283"/>
      <c r="K29" s="1325"/>
      <c r="L29" s="1317"/>
      <c r="M29" s="1317"/>
      <c r="N29" s="1317"/>
      <c r="O29" s="1317"/>
    </row>
    <row r="30" spans="1:15" ht="24.75" customHeight="1" x14ac:dyDescent="0.15">
      <c r="A30" s="1309"/>
      <c r="B30" s="1312"/>
      <c r="C30" s="1313" t="s">
        <v>6252</v>
      </c>
      <c r="D30" s="1314"/>
      <c r="E30" s="1314"/>
      <c r="F30" s="1314"/>
      <c r="G30" s="1314"/>
      <c r="H30" s="1311"/>
      <c r="I30" s="1300"/>
      <c r="K30" s="1315" t="b">
        <v>0</v>
      </c>
      <c r="L30" s="1316"/>
      <c r="M30" s="1317" t="b">
        <v>1</v>
      </c>
      <c r="N30" s="1317" t="b">
        <f t="shared" si="2"/>
        <v>0</v>
      </c>
      <c r="O30" s="1317" t="str">
        <f t="shared" si="1"/>
        <v>NG</v>
      </c>
    </row>
    <row r="31" spans="1:15" ht="66" customHeight="1" x14ac:dyDescent="0.15">
      <c r="A31" s="1309"/>
      <c r="B31" s="1312"/>
      <c r="C31" s="2023" t="s">
        <v>6521</v>
      </c>
      <c r="D31" s="2023"/>
      <c r="E31" s="2023"/>
      <c r="F31" s="2023"/>
      <c r="G31" s="2023"/>
      <c r="H31" s="2024"/>
      <c r="I31" s="1300"/>
      <c r="K31" s="1315" t="b">
        <v>0</v>
      </c>
      <c r="L31" s="1316"/>
      <c r="M31" s="1317" t="b">
        <v>1</v>
      </c>
      <c r="N31" s="1317" t="b">
        <f>K31=TRUE</f>
        <v>0</v>
      </c>
      <c r="O31" s="1317" t="str">
        <f t="shared" si="1"/>
        <v>NG</v>
      </c>
    </row>
    <row r="32" spans="1:15" ht="22.5" customHeight="1" x14ac:dyDescent="0.15">
      <c r="A32" s="1305"/>
      <c r="B32" s="1328" t="s">
        <v>6204</v>
      </c>
      <c r="C32" s="1306"/>
      <c r="D32" s="1307"/>
      <c r="E32" s="1307"/>
      <c r="F32" s="1307"/>
      <c r="G32" s="1329"/>
      <c r="H32" s="1308"/>
      <c r="I32" s="1330"/>
      <c r="K32" s="1331"/>
      <c r="L32" s="1331"/>
      <c r="M32" s="1331"/>
      <c r="N32" s="1331"/>
      <c r="O32" s="1331"/>
    </row>
    <row r="33" spans="1:15" ht="8.1" customHeight="1" x14ac:dyDescent="0.15">
      <c r="A33" s="1309"/>
      <c r="B33" s="1310"/>
      <c r="C33" s="1310"/>
      <c r="D33" s="1310"/>
      <c r="E33" s="1310"/>
      <c r="F33" s="1310"/>
      <c r="G33" s="1310"/>
      <c r="H33" s="1332"/>
      <c r="K33" s="1331"/>
      <c r="L33" s="1331"/>
      <c r="M33" s="1331"/>
      <c r="N33" s="1331"/>
      <c r="O33" s="1331"/>
    </row>
    <row r="34" spans="1:15" ht="22.5" customHeight="1" x14ac:dyDescent="0.15">
      <c r="A34" s="1309"/>
      <c r="B34" s="1310"/>
      <c r="C34" s="1313" t="s">
        <v>6253</v>
      </c>
      <c r="D34" s="1314"/>
      <c r="E34" s="1314"/>
      <c r="F34" s="1314"/>
      <c r="G34" s="1310"/>
      <c r="H34" s="1311"/>
      <c r="I34" s="1330"/>
      <c r="K34" s="1325" t="b">
        <v>0</v>
      </c>
      <c r="L34" s="1317"/>
      <c r="M34" s="1317" t="b">
        <v>1</v>
      </c>
      <c r="N34" s="1317" t="b">
        <f>K34=TRUE</f>
        <v>0</v>
      </c>
      <c r="O34" s="1317" t="str">
        <f t="shared" ref="O34" si="3">IF(M34=FALSE,"OK",IF(N34=TRUE,"OK","NG"))</f>
        <v>NG</v>
      </c>
    </row>
    <row r="35" spans="1:15" ht="22.5" customHeight="1" x14ac:dyDescent="0.15">
      <c r="A35" s="1309"/>
      <c r="B35" s="1310"/>
      <c r="C35" s="1313" t="s">
        <v>6205</v>
      </c>
      <c r="D35" s="1314"/>
      <c r="E35" s="1314"/>
      <c r="F35" s="1314"/>
      <c r="G35" s="1310"/>
      <c r="H35" s="1311"/>
      <c r="I35" s="1330"/>
      <c r="K35" s="1331"/>
      <c r="L35" s="1331"/>
      <c r="M35" s="1331"/>
      <c r="N35" s="1331"/>
      <c r="O35" s="1331"/>
    </row>
    <row r="36" spans="1:15" ht="9.9499999999999993" customHeight="1" x14ac:dyDescent="0.15">
      <c r="A36" s="1309"/>
      <c r="B36" s="1310"/>
      <c r="C36" s="1310"/>
      <c r="D36" s="1310"/>
      <c r="E36" s="1310"/>
      <c r="F36" s="1310"/>
      <c r="G36" s="1310"/>
      <c r="H36" s="1311"/>
      <c r="K36" s="1325"/>
      <c r="L36" s="1317"/>
      <c r="M36" s="1317"/>
      <c r="N36" s="1317"/>
      <c r="O36" s="1317"/>
    </row>
    <row r="37" spans="1:15" ht="27" customHeight="1" x14ac:dyDescent="0.15">
      <c r="A37" s="1296"/>
      <c r="B37" s="1297" t="s">
        <v>6206</v>
      </c>
      <c r="C37" s="1297"/>
      <c r="D37" s="1298"/>
      <c r="E37" s="1298"/>
      <c r="F37" s="1298"/>
      <c r="G37" s="1298"/>
      <c r="H37" s="1299"/>
      <c r="I37" s="1300"/>
      <c r="K37" s="1315"/>
      <c r="L37" s="1316"/>
      <c r="M37" s="1317"/>
      <c r="N37" s="1317"/>
      <c r="O37" s="1317"/>
    </row>
    <row r="38" spans="1:15" ht="66.75" customHeight="1" x14ac:dyDescent="0.15">
      <c r="A38" s="1296"/>
      <c r="B38" s="2021" t="s">
        <v>6207</v>
      </c>
      <c r="C38" s="2021"/>
      <c r="D38" s="2021"/>
      <c r="E38" s="2021"/>
      <c r="F38" s="2021"/>
      <c r="G38" s="2021"/>
      <c r="H38" s="2022"/>
      <c r="I38" s="1300"/>
      <c r="K38" s="1315"/>
      <c r="L38" s="1316"/>
      <c r="M38" s="1317"/>
      <c r="N38" s="1317"/>
      <c r="O38" s="1317"/>
    </row>
    <row r="39" spans="1:15" ht="22.5" customHeight="1" x14ac:dyDescent="0.15">
      <c r="A39" s="1305"/>
      <c r="B39" s="1306" t="s">
        <v>6208</v>
      </c>
      <c r="C39" s="1306"/>
      <c r="D39" s="1307"/>
      <c r="E39" s="1307"/>
      <c r="F39" s="1307"/>
      <c r="G39" s="1307"/>
      <c r="H39" s="1308"/>
      <c r="I39" s="1300"/>
      <c r="K39" s="1315"/>
      <c r="L39" s="1316"/>
      <c r="M39" s="1317"/>
      <c r="N39" s="1317"/>
      <c r="O39" s="1317"/>
    </row>
    <row r="40" spans="1:15" ht="8.1" customHeight="1" x14ac:dyDescent="0.15">
      <c r="A40" s="1309"/>
      <c r="B40" s="1310"/>
      <c r="C40" s="1314"/>
      <c r="D40" s="1314"/>
      <c r="E40" s="1314"/>
      <c r="F40" s="1314"/>
      <c r="G40" s="1314"/>
      <c r="H40" s="1311"/>
      <c r="I40" s="1300"/>
      <c r="K40" s="1315"/>
      <c r="L40" s="1316"/>
      <c r="M40" s="1317"/>
      <c r="N40" s="1317"/>
      <c r="O40" s="1317"/>
    </row>
    <row r="41" spans="1:15" ht="24.75" customHeight="1" x14ac:dyDescent="0.15">
      <c r="A41" s="1309"/>
      <c r="B41" s="1312"/>
      <c r="C41" s="1313" t="s">
        <v>6209</v>
      </c>
      <c r="D41" s="1314"/>
      <c r="E41" s="1314"/>
      <c r="F41" s="1314"/>
      <c r="G41" s="1314"/>
      <c r="H41" s="1311"/>
      <c r="I41" s="1300"/>
      <c r="K41" s="1315" t="b">
        <v>0</v>
      </c>
      <c r="L41" s="1316"/>
      <c r="M41" s="1317" t="b">
        <v>1</v>
      </c>
      <c r="N41" s="1317" t="b">
        <f t="shared" ref="N41" si="4">K41=TRUE</f>
        <v>0</v>
      </c>
      <c r="O41" s="1317" t="str">
        <f t="shared" si="1"/>
        <v>NG</v>
      </c>
    </row>
    <row r="42" spans="1:15" ht="9.9499999999999993" customHeight="1" x14ac:dyDescent="0.15">
      <c r="A42" s="1309"/>
      <c r="B42" s="1310"/>
      <c r="C42" s="1310"/>
      <c r="D42" s="1310"/>
      <c r="E42" s="1310"/>
      <c r="F42" s="1310"/>
      <c r="G42" s="1310"/>
      <c r="H42" s="1311"/>
      <c r="K42" s="1325"/>
      <c r="L42" s="1317"/>
      <c r="M42" s="1317"/>
      <c r="N42" s="1317"/>
      <c r="O42" s="1317"/>
    </row>
    <row r="43" spans="1:15" ht="22.5" customHeight="1" x14ac:dyDescent="0.15">
      <c r="A43" s="1305"/>
      <c r="B43" s="1306" t="s">
        <v>6210</v>
      </c>
      <c r="C43" s="1306"/>
      <c r="D43" s="1307"/>
      <c r="E43" s="1307"/>
      <c r="F43" s="1307"/>
      <c r="G43" s="1307"/>
      <c r="H43" s="1308"/>
      <c r="I43" s="1300"/>
      <c r="K43" s="1315"/>
      <c r="L43" s="1316"/>
      <c r="M43" s="1317"/>
      <c r="N43" s="1317"/>
      <c r="O43" s="1317"/>
    </row>
    <row r="44" spans="1:15" ht="8.1" customHeight="1" thickBot="1" x14ac:dyDescent="0.2">
      <c r="A44" s="1309"/>
      <c r="B44" s="1310"/>
      <c r="C44" s="1314"/>
      <c r="D44" s="1314"/>
      <c r="E44" s="1314"/>
      <c r="F44" s="1314"/>
      <c r="G44" s="1314"/>
      <c r="H44" s="1311"/>
      <c r="I44" s="1300"/>
      <c r="K44" s="1315"/>
      <c r="L44" s="1316"/>
      <c r="M44" s="1317"/>
      <c r="N44" s="1317"/>
      <c r="O44" s="1317"/>
    </row>
    <row r="45" spans="1:15" ht="24.75" customHeight="1" thickBot="1" x14ac:dyDescent="0.2">
      <c r="A45" s="1309"/>
      <c r="B45" s="1333" t="s">
        <v>6251</v>
      </c>
      <c r="C45" s="1313" t="s">
        <v>6211</v>
      </c>
      <c r="D45" s="1314"/>
      <c r="E45" s="1314"/>
      <c r="F45" s="1314"/>
      <c r="G45" s="1314"/>
      <c r="H45" s="1311"/>
      <c r="I45" s="1300"/>
      <c r="K45" s="1325"/>
      <c r="L45" s="1317" t="str">
        <f>B45</f>
        <v>未選択</v>
      </c>
      <c r="M45" s="1317" t="b">
        <v>1</v>
      </c>
      <c r="N45" s="1316" t="b">
        <f>AND(L45&lt;&gt;0,L45&lt;&gt;"未選択")</f>
        <v>0</v>
      </c>
      <c r="O45" s="1317" t="str">
        <f t="shared" si="1"/>
        <v>NG</v>
      </c>
    </row>
    <row r="46" spans="1:15" ht="46.5" customHeight="1" x14ac:dyDescent="0.15">
      <c r="A46" s="1309"/>
      <c r="B46" s="1312"/>
      <c r="C46" s="2023" t="s">
        <v>6212</v>
      </c>
      <c r="D46" s="2023"/>
      <c r="E46" s="2023"/>
      <c r="F46" s="2023"/>
      <c r="G46" s="2023"/>
      <c r="H46" s="2024"/>
      <c r="I46" s="1300"/>
      <c r="K46" s="1315" t="b">
        <v>0</v>
      </c>
      <c r="L46" s="1316"/>
      <c r="M46" s="1317" t="b">
        <f>B45&lt;&gt;"無"</f>
        <v>1</v>
      </c>
      <c r="N46" s="1317" t="b">
        <f t="shared" ref="N46" si="5">K46=TRUE</f>
        <v>0</v>
      </c>
      <c r="O46" s="1317" t="str">
        <f t="shared" si="1"/>
        <v>NG</v>
      </c>
    </row>
    <row r="47" spans="1:15" ht="24.75" customHeight="1" x14ac:dyDescent="0.15">
      <c r="A47" s="1309"/>
      <c r="B47" s="1310"/>
      <c r="C47" s="1314" t="s">
        <v>6213</v>
      </c>
      <c r="D47" s="1314"/>
      <c r="E47" s="1314"/>
      <c r="F47" s="1314"/>
      <c r="G47" s="1314"/>
      <c r="H47" s="1311"/>
      <c r="I47" s="1334"/>
      <c r="K47" s="1315"/>
      <c r="L47" s="1316"/>
      <c r="M47" s="1317"/>
      <c r="N47" s="1317"/>
      <c r="O47" s="1317"/>
    </row>
    <row r="48" spans="1:15" ht="9.9499999999999993" customHeight="1" thickBot="1" x14ac:dyDescent="0.2">
      <c r="A48" s="1309"/>
      <c r="B48" s="1310"/>
      <c r="C48" s="1310"/>
      <c r="D48" s="1310"/>
      <c r="E48" s="1310"/>
      <c r="F48" s="1310"/>
      <c r="G48" s="1310"/>
      <c r="H48" s="1311"/>
      <c r="K48" s="1325"/>
      <c r="L48" s="1317"/>
      <c r="M48" s="1317"/>
      <c r="N48" s="1317"/>
      <c r="O48" s="1317"/>
    </row>
    <row r="49" spans="1:15" ht="12.75" customHeight="1" x14ac:dyDescent="0.15">
      <c r="A49" s="1282"/>
      <c r="B49" s="1335"/>
      <c r="C49" s="1335"/>
      <c r="D49" s="1335"/>
      <c r="E49" s="1335"/>
      <c r="F49" s="1335"/>
      <c r="G49" s="1335"/>
      <c r="H49" s="1336"/>
      <c r="K49" s="1337"/>
      <c r="L49" s="1301"/>
      <c r="M49" s="1301"/>
      <c r="N49" s="1301"/>
      <c r="O49" s="1301"/>
    </row>
    <row r="50" spans="1:15" x14ac:dyDescent="0.15">
      <c r="J50" s="1280" t="s">
        <v>6214</v>
      </c>
      <c r="O50" s="1331" t="str">
        <f>IF(COUNTIF(O13:O49,"NG")=0,"OK","NG")</f>
        <v>NG</v>
      </c>
    </row>
  </sheetData>
  <sheetProtection algorithmName="SHA-512" hashValue="UOgieVXQpWtYTurWHmTaozvwESTvzn3XO3EqHz7M53QzjzlMGA29B2zTWKKqQkUy66ddBLdca+TikQFYbsKtYg==" saltValue="aRxa2ozTLYVc4uXQnebIsQ==" spinCount="100000" sheet="1" objects="1" scenarios="1"/>
  <protectedRanges>
    <protectedRange sqref="B17:B19 B22:B27 B46 B41 B30:B31" name="p1 1"/>
  </protectedRanges>
  <mergeCells count="9">
    <mergeCell ref="F1:H1"/>
    <mergeCell ref="B38:H38"/>
    <mergeCell ref="C46:H46"/>
    <mergeCell ref="A2:H2"/>
    <mergeCell ref="D4:H4"/>
    <mergeCell ref="J6:O6"/>
    <mergeCell ref="L7:O7"/>
    <mergeCell ref="A12:H12"/>
    <mergeCell ref="C31:H31"/>
  </mergeCells>
  <phoneticPr fontId="3"/>
  <conditionalFormatting sqref="A46:H48">
    <cfRule type="expression" dxfId="3277" priority="2">
      <formula>$B$45="無"</formula>
    </cfRule>
  </conditionalFormatting>
  <conditionalFormatting sqref="C9">
    <cfRule type="expression" dxfId="3276" priority="1">
      <formula>$O$50="NG"</formula>
    </cfRule>
  </conditionalFormatting>
  <dataValidations count="2">
    <dataValidation type="list" allowBlank="1" showInputMessage="1" showErrorMessage="1" sqref="B45" xr:uid="{21F6096A-4B16-4180-979E-92B8238E8855}">
      <formula1>"未選択,有,無"</formula1>
    </dataValidation>
    <dataValidation type="list" allowBlank="1" showInputMessage="1" showErrorMessage="1" sqref="B65570 JA65570 SW65570 ACS65570 AMO65570 AWK65570 BGG65570 BQC65570 BZY65570 CJU65570 CTQ65570 DDM65570 DNI65570 DXE65570 EHA65570 EQW65570 FAS65570 FKO65570 FUK65570 GEG65570 GOC65570 GXY65570 HHU65570 HRQ65570 IBM65570 ILI65570 IVE65570 JFA65570 JOW65570 JYS65570 KIO65570 KSK65570 LCG65570 LMC65570 LVY65570 MFU65570 MPQ65570 MZM65570 NJI65570 NTE65570 ODA65570 OMW65570 OWS65570 PGO65570 PQK65570 QAG65570 QKC65570 QTY65570 RDU65570 RNQ65570 RXM65570 SHI65570 SRE65570 TBA65570 TKW65570 TUS65570 UEO65570 UOK65570 UYG65570 VIC65570 VRY65570 WBU65570 WLQ65570 WVM65570 B131106 JA131106 SW131106 ACS131106 AMO131106 AWK131106 BGG131106 BQC131106 BZY131106 CJU131106 CTQ131106 DDM131106 DNI131106 DXE131106 EHA131106 EQW131106 FAS131106 FKO131106 FUK131106 GEG131106 GOC131106 GXY131106 HHU131106 HRQ131106 IBM131106 ILI131106 IVE131106 JFA131106 JOW131106 JYS131106 KIO131106 KSK131106 LCG131106 LMC131106 LVY131106 MFU131106 MPQ131106 MZM131106 NJI131106 NTE131106 ODA131106 OMW131106 OWS131106 PGO131106 PQK131106 QAG131106 QKC131106 QTY131106 RDU131106 RNQ131106 RXM131106 SHI131106 SRE131106 TBA131106 TKW131106 TUS131106 UEO131106 UOK131106 UYG131106 VIC131106 VRY131106 WBU131106 WLQ131106 WVM131106 B196642 JA196642 SW196642 ACS196642 AMO196642 AWK196642 BGG196642 BQC196642 BZY196642 CJU196642 CTQ196642 DDM196642 DNI196642 DXE196642 EHA196642 EQW196642 FAS196642 FKO196642 FUK196642 GEG196642 GOC196642 GXY196642 HHU196642 HRQ196642 IBM196642 ILI196642 IVE196642 JFA196642 JOW196642 JYS196642 KIO196642 KSK196642 LCG196642 LMC196642 LVY196642 MFU196642 MPQ196642 MZM196642 NJI196642 NTE196642 ODA196642 OMW196642 OWS196642 PGO196642 PQK196642 QAG196642 QKC196642 QTY196642 RDU196642 RNQ196642 RXM196642 SHI196642 SRE196642 TBA196642 TKW196642 TUS196642 UEO196642 UOK196642 UYG196642 VIC196642 VRY196642 WBU196642 WLQ196642 WVM196642 B262178 JA262178 SW262178 ACS262178 AMO262178 AWK262178 BGG262178 BQC262178 BZY262178 CJU262178 CTQ262178 DDM262178 DNI262178 DXE262178 EHA262178 EQW262178 FAS262178 FKO262178 FUK262178 GEG262178 GOC262178 GXY262178 HHU262178 HRQ262178 IBM262178 ILI262178 IVE262178 JFA262178 JOW262178 JYS262178 KIO262178 KSK262178 LCG262178 LMC262178 LVY262178 MFU262178 MPQ262178 MZM262178 NJI262178 NTE262178 ODA262178 OMW262178 OWS262178 PGO262178 PQK262178 QAG262178 QKC262178 QTY262178 RDU262178 RNQ262178 RXM262178 SHI262178 SRE262178 TBA262178 TKW262178 TUS262178 UEO262178 UOK262178 UYG262178 VIC262178 VRY262178 WBU262178 WLQ262178 WVM262178 B327714 JA327714 SW327714 ACS327714 AMO327714 AWK327714 BGG327714 BQC327714 BZY327714 CJU327714 CTQ327714 DDM327714 DNI327714 DXE327714 EHA327714 EQW327714 FAS327714 FKO327714 FUK327714 GEG327714 GOC327714 GXY327714 HHU327714 HRQ327714 IBM327714 ILI327714 IVE327714 JFA327714 JOW327714 JYS327714 KIO327714 KSK327714 LCG327714 LMC327714 LVY327714 MFU327714 MPQ327714 MZM327714 NJI327714 NTE327714 ODA327714 OMW327714 OWS327714 PGO327714 PQK327714 QAG327714 QKC327714 QTY327714 RDU327714 RNQ327714 RXM327714 SHI327714 SRE327714 TBA327714 TKW327714 TUS327714 UEO327714 UOK327714 UYG327714 VIC327714 VRY327714 WBU327714 WLQ327714 WVM327714 B393250 JA393250 SW393250 ACS393250 AMO393250 AWK393250 BGG393250 BQC393250 BZY393250 CJU393250 CTQ393250 DDM393250 DNI393250 DXE393250 EHA393250 EQW393250 FAS393250 FKO393250 FUK393250 GEG393250 GOC393250 GXY393250 HHU393250 HRQ393250 IBM393250 ILI393250 IVE393250 JFA393250 JOW393250 JYS393250 KIO393250 KSK393250 LCG393250 LMC393250 LVY393250 MFU393250 MPQ393250 MZM393250 NJI393250 NTE393250 ODA393250 OMW393250 OWS393250 PGO393250 PQK393250 QAG393250 QKC393250 QTY393250 RDU393250 RNQ393250 RXM393250 SHI393250 SRE393250 TBA393250 TKW393250 TUS393250 UEO393250 UOK393250 UYG393250 VIC393250 VRY393250 WBU393250 WLQ393250 WVM393250 B458786 JA458786 SW458786 ACS458786 AMO458786 AWK458786 BGG458786 BQC458786 BZY458786 CJU458786 CTQ458786 DDM458786 DNI458786 DXE458786 EHA458786 EQW458786 FAS458786 FKO458786 FUK458786 GEG458786 GOC458786 GXY458786 HHU458786 HRQ458786 IBM458786 ILI458786 IVE458786 JFA458786 JOW458786 JYS458786 KIO458786 KSK458786 LCG458786 LMC458786 LVY458786 MFU458786 MPQ458786 MZM458786 NJI458786 NTE458786 ODA458786 OMW458786 OWS458786 PGO458786 PQK458786 QAG458786 QKC458786 QTY458786 RDU458786 RNQ458786 RXM458786 SHI458786 SRE458786 TBA458786 TKW458786 TUS458786 UEO458786 UOK458786 UYG458786 VIC458786 VRY458786 WBU458786 WLQ458786 WVM458786 B524322 JA524322 SW524322 ACS524322 AMO524322 AWK524322 BGG524322 BQC524322 BZY524322 CJU524322 CTQ524322 DDM524322 DNI524322 DXE524322 EHA524322 EQW524322 FAS524322 FKO524322 FUK524322 GEG524322 GOC524322 GXY524322 HHU524322 HRQ524322 IBM524322 ILI524322 IVE524322 JFA524322 JOW524322 JYS524322 KIO524322 KSK524322 LCG524322 LMC524322 LVY524322 MFU524322 MPQ524322 MZM524322 NJI524322 NTE524322 ODA524322 OMW524322 OWS524322 PGO524322 PQK524322 QAG524322 QKC524322 QTY524322 RDU524322 RNQ524322 RXM524322 SHI524322 SRE524322 TBA524322 TKW524322 TUS524322 UEO524322 UOK524322 UYG524322 VIC524322 VRY524322 WBU524322 WLQ524322 WVM524322 B589858 JA589858 SW589858 ACS589858 AMO589858 AWK589858 BGG589858 BQC589858 BZY589858 CJU589858 CTQ589858 DDM589858 DNI589858 DXE589858 EHA589858 EQW589858 FAS589858 FKO589858 FUK589858 GEG589858 GOC589858 GXY589858 HHU589858 HRQ589858 IBM589858 ILI589858 IVE589858 JFA589858 JOW589858 JYS589858 KIO589858 KSK589858 LCG589858 LMC589858 LVY589858 MFU589858 MPQ589858 MZM589858 NJI589858 NTE589858 ODA589858 OMW589858 OWS589858 PGO589858 PQK589858 QAG589858 QKC589858 QTY589858 RDU589858 RNQ589858 RXM589858 SHI589858 SRE589858 TBA589858 TKW589858 TUS589858 UEO589858 UOK589858 UYG589858 VIC589858 VRY589858 WBU589858 WLQ589858 WVM589858 B655394 JA655394 SW655394 ACS655394 AMO655394 AWK655394 BGG655394 BQC655394 BZY655394 CJU655394 CTQ655394 DDM655394 DNI655394 DXE655394 EHA655394 EQW655394 FAS655394 FKO655394 FUK655394 GEG655394 GOC655394 GXY655394 HHU655394 HRQ655394 IBM655394 ILI655394 IVE655394 JFA655394 JOW655394 JYS655394 KIO655394 KSK655394 LCG655394 LMC655394 LVY655394 MFU655394 MPQ655394 MZM655394 NJI655394 NTE655394 ODA655394 OMW655394 OWS655394 PGO655394 PQK655394 QAG655394 QKC655394 QTY655394 RDU655394 RNQ655394 RXM655394 SHI655394 SRE655394 TBA655394 TKW655394 TUS655394 UEO655394 UOK655394 UYG655394 VIC655394 VRY655394 WBU655394 WLQ655394 WVM655394 B720930 JA720930 SW720930 ACS720930 AMO720930 AWK720930 BGG720930 BQC720930 BZY720930 CJU720930 CTQ720930 DDM720930 DNI720930 DXE720930 EHA720930 EQW720930 FAS720930 FKO720930 FUK720930 GEG720930 GOC720930 GXY720930 HHU720930 HRQ720930 IBM720930 ILI720930 IVE720930 JFA720930 JOW720930 JYS720930 KIO720930 KSK720930 LCG720930 LMC720930 LVY720930 MFU720930 MPQ720930 MZM720930 NJI720930 NTE720930 ODA720930 OMW720930 OWS720930 PGO720930 PQK720930 QAG720930 QKC720930 QTY720930 RDU720930 RNQ720930 RXM720930 SHI720930 SRE720930 TBA720930 TKW720930 TUS720930 UEO720930 UOK720930 UYG720930 VIC720930 VRY720930 WBU720930 WLQ720930 WVM720930 B786466 JA786466 SW786466 ACS786466 AMO786466 AWK786466 BGG786466 BQC786466 BZY786466 CJU786466 CTQ786466 DDM786466 DNI786466 DXE786466 EHA786466 EQW786466 FAS786466 FKO786466 FUK786466 GEG786466 GOC786466 GXY786466 HHU786466 HRQ786466 IBM786466 ILI786466 IVE786466 JFA786466 JOW786466 JYS786466 KIO786466 KSK786466 LCG786466 LMC786466 LVY786466 MFU786466 MPQ786466 MZM786466 NJI786466 NTE786466 ODA786466 OMW786466 OWS786466 PGO786466 PQK786466 QAG786466 QKC786466 QTY786466 RDU786466 RNQ786466 RXM786466 SHI786466 SRE786466 TBA786466 TKW786466 TUS786466 UEO786466 UOK786466 UYG786466 VIC786466 VRY786466 WBU786466 WLQ786466 WVM786466 B852002 JA852002 SW852002 ACS852002 AMO852002 AWK852002 BGG852002 BQC852002 BZY852002 CJU852002 CTQ852002 DDM852002 DNI852002 DXE852002 EHA852002 EQW852002 FAS852002 FKO852002 FUK852002 GEG852002 GOC852002 GXY852002 HHU852002 HRQ852002 IBM852002 ILI852002 IVE852002 JFA852002 JOW852002 JYS852002 KIO852002 KSK852002 LCG852002 LMC852002 LVY852002 MFU852002 MPQ852002 MZM852002 NJI852002 NTE852002 ODA852002 OMW852002 OWS852002 PGO852002 PQK852002 QAG852002 QKC852002 QTY852002 RDU852002 RNQ852002 RXM852002 SHI852002 SRE852002 TBA852002 TKW852002 TUS852002 UEO852002 UOK852002 UYG852002 VIC852002 VRY852002 WBU852002 WLQ852002 WVM852002 B917538 JA917538 SW917538 ACS917538 AMO917538 AWK917538 BGG917538 BQC917538 BZY917538 CJU917538 CTQ917538 DDM917538 DNI917538 DXE917538 EHA917538 EQW917538 FAS917538 FKO917538 FUK917538 GEG917538 GOC917538 GXY917538 HHU917538 HRQ917538 IBM917538 ILI917538 IVE917538 JFA917538 JOW917538 JYS917538 KIO917538 KSK917538 LCG917538 LMC917538 LVY917538 MFU917538 MPQ917538 MZM917538 NJI917538 NTE917538 ODA917538 OMW917538 OWS917538 PGO917538 PQK917538 QAG917538 QKC917538 QTY917538 RDU917538 RNQ917538 RXM917538 SHI917538 SRE917538 TBA917538 TKW917538 TUS917538 UEO917538 UOK917538 UYG917538 VIC917538 VRY917538 WBU917538 WLQ917538 WVM917538 B983074 JA983074 SW983074 ACS983074 AMO983074 AWK983074 BGG983074 BQC983074 BZY983074 CJU983074 CTQ983074 DDM983074 DNI983074 DXE983074 EHA983074 EQW983074 FAS983074 FKO983074 FUK983074 GEG983074 GOC983074 GXY983074 HHU983074 HRQ983074 IBM983074 ILI983074 IVE983074 JFA983074 JOW983074 JYS983074 KIO983074 KSK983074 LCG983074 LMC983074 LVY983074 MFU983074 MPQ983074 MZM983074 NJI983074 NTE983074 ODA983074 OMW983074 OWS983074 PGO983074 PQK983074 QAG983074 QKC983074 QTY983074 RDU983074 RNQ983074 RXM983074 SHI983074 SRE983074 TBA983074 TKW983074 TUS983074 UEO983074 UOK983074 UYG983074 VIC983074 VRY983074 WBU983074 WLQ983074 WVM983074 B65556 JA65556 SW65556 ACS65556 AMO65556 AWK65556 BGG65556 BQC65556 BZY65556 CJU65556 CTQ65556 DDM65556 DNI65556 DXE65556 EHA65556 EQW65556 FAS65556 FKO65556 FUK65556 GEG65556 GOC65556 GXY65556 HHU65556 HRQ65556 IBM65556 ILI65556 IVE65556 JFA65556 JOW65556 JYS65556 KIO65556 KSK65556 LCG65556 LMC65556 LVY65556 MFU65556 MPQ65556 MZM65556 NJI65556 NTE65556 ODA65556 OMW65556 OWS65556 PGO65556 PQK65556 QAG65556 QKC65556 QTY65556 RDU65556 RNQ65556 RXM65556 SHI65556 SRE65556 TBA65556 TKW65556 TUS65556 UEO65556 UOK65556 UYG65556 VIC65556 VRY65556 WBU65556 WLQ65556 WVM65556 B131092 JA131092 SW131092 ACS131092 AMO131092 AWK131092 BGG131092 BQC131092 BZY131092 CJU131092 CTQ131092 DDM131092 DNI131092 DXE131092 EHA131092 EQW131092 FAS131092 FKO131092 FUK131092 GEG131092 GOC131092 GXY131092 HHU131092 HRQ131092 IBM131092 ILI131092 IVE131092 JFA131092 JOW131092 JYS131092 KIO131092 KSK131092 LCG131092 LMC131092 LVY131092 MFU131092 MPQ131092 MZM131092 NJI131092 NTE131092 ODA131092 OMW131092 OWS131092 PGO131092 PQK131092 QAG131092 QKC131092 QTY131092 RDU131092 RNQ131092 RXM131092 SHI131092 SRE131092 TBA131092 TKW131092 TUS131092 UEO131092 UOK131092 UYG131092 VIC131092 VRY131092 WBU131092 WLQ131092 WVM131092 B196628 JA196628 SW196628 ACS196628 AMO196628 AWK196628 BGG196628 BQC196628 BZY196628 CJU196628 CTQ196628 DDM196628 DNI196628 DXE196628 EHA196628 EQW196628 FAS196628 FKO196628 FUK196628 GEG196628 GOC196628 GXY196628 HHU196628 HRQ196628 IBM196628 ILI196628 IVE196628 JFA196628 JOW196628 JYS196628 KIO196628 KSK196628 LCG196628 LMC196628 LVY196628 MFU196628 MPQ196628 MZM196628 NJI196628 NTE196628 ODA196628 OMW196628 OWS196628 PGO196628 PQK196628 QAG196628 QKC196628 QTY196628 RDU196628 RNQ196628 RXM196628 SHI196628 SRE196628 TBA196628 TKW196628 TUS196628 UEO196628 UOK196628 UYG196628 VIC196628 VRY196628 WBU196628 WLQ196628 WVM196628 B262164 JA262164 SW262164 ACS262164 AMO262164 AWK262164 BGG262164 BQC262164 BZY262164 CJU262164 CTQ262164 DDM262164 DNI262164 DXE262164 EHA262164 EQW262164 FAS262164 FKO262164 FUK262164 GEG262164 GOC262164 GXY262164 HHU262164 HRQ262164 IBM262164 ILI262164 IVE262164 JFA262164 JOW262164 JYS262164 KIO262164 KSK262164 LCG262164 LMC262164 LVY262164 MFU262164 MPQ262164 MZM262164 NJI262164 NTE262164 ODA262164 OMW262164 OWS262164 PGO262164 PQK262164 QAG262164 QKC262164 QTY262164 RDU262164 RNQ262164 RXM262164 SHI262164 SRE262164 TBA262164 TKW262164 TUS262164 UEO262164 UOK262164 UYG262164 VIC262164 VRY262164 WBU262164 WLQ262164 WVM262164 B327700 JA327700 SW327700 ACS327700 AMO327700 AWK327700 BGG327700 BQC327700 BZY327700 CJU327700 CTQ327700 DDM327700 DNI327700 DXE327700 EHA327700 EQW327700 FAS327700 FKO327700 FUK327700 GEG327700 GOC327700 GXY327700 HHU327700 HRQ327700 IBM327700 ILI327700 IVE327700 JFA327700 JOW327700 JYS327700 KIO327700 KSK327700 LCG327700 LMC327700 LVY327700 MFU327700 MPQ327700 MZM327700 NJI327700 NTE327700 ODA327700 OMW327700 OWS327700 PGO327700 PQK327700 QAG327700 QKC327700 QTY327700 RDU327700 RNQ327700 RXM327700 SHI327700 SRE327700 TBA327700 TKW327700 TUS327700 UEO327700 UOK327700 UYG327700 VIC327700 VRY327700 WBU327700 WLQ327700 WVM327700 B393236 JA393236 SW393236 ACS393236 AMO393236 AWK393236 BGG393236 BQC393236 BZY393236 CJU393236 CTQ393236 DDM393236 DNI393236 DXE393236 EHA393236 EQW393236 FAS393236 FKO393236 FUK393236 GEG393236 GOC393236 GXY393236 HHU393236 HRQ393236 IBM393236 ILI393236 IVE393236 JFA393236 JOW393236 JYS393236 KIO393236 KSK393236 LCG393236 LMC393236 LVY393236 MFU393236 MPQ393236 MZM393236 NJI393236 NTE393236 ODA393236 OMW393236 OWS393236 PGO393236 PQK393236 QAG393236 QKC393236 QTY393236 RDU393236 RNQ393236 RXM393236 SHI393236 SRE393236 TBA393236 TKW393236 TUS393236 UEO393236 UOK393236 UYG393236 VIC393236 VRY393236 WBU393236 WLQ393236 WVM393236 B458772 JA458772 SW458772 ACS458772 AMO458772 AWK458772 BGG458772 BQC458772 BZY458772 CJU458772 CTQ458772 DDM458772 DNI458772 DXE458772 EHA458772 EQW458772 FAS458772 FKO458772 FUK458772 GEG458772 GOC458772 GXY458772 HHU458772 HRQ458772 IBM458772 ILI458772 IVE458772 JFA458772 JOW458772 JYS458772 KIO458772 KSK458772 LCG458772 LMC458772 LVY458772 MFU458772 MPQ458772 MZM458772 NJI458772 NTE458772 ODA458772 OMW458772 OWS458772 PGO458772 PQK458772 QAG458772 QKC458772 QTY458772 RDU458772 RNQ458772 RXM458772 SHI458772 SRE458772 TBA458772 TKW458772 TUS458772 UEO458772 UOK458772 UYG458772 VIC458772 VRY458772 WBU458772 WLQ458772 WVM458772 B524308 JA524308 SW524308 ACS524308 AMO524308 AWK524308 BGG524308 BQC524308 BZY524308 CJU524308 CTQ524308 DDM524308 DNI524308 DXE524308 EHA524308 EQW524308 FAS524308 FKO524308 FUK524308 GEG524308 GOC524308 GXY524308 HHU524308 HRQ524308 IBM524308 ILI524308 IVE524308 JFA524308 JOW524308 JYS524308 KIO524308 KSK524308 LCG524308 LMC524308 LVY524308 MFU524308 MPQ524308 MZM524308 NJI524308 NTE524308 ODA524308 OMW524308 OWS524308 PGO524308 PQK524308 QAG524308 QKC524308 QTY524308 RDU524308 RNQ524308 RXM524308 SHI524308 SRE524308 TBA524308 TKW524308 TUS524308 UEO524308 UOK524308 UYG524308 VIC524308 VRY524308 WBU524308 WLQ524308 WVM524308 B589844 JA589844 SW589844 ACS589844 AMO589844 AWK589844 BGG589844 BQC589844 BZY589844 CJU589844 CTQ589844 DDM589844 DNI589844 DXE589844 EHA589844 EQW589844 FAS589844 FKO589844 FUK589844 GEG589844 GOC589844 GXY589844 HHU589844 HRQ589844 IBM589844 ILI589844 IVE589844 JFA589844 JOW589844 JYS589844 KIO589844 KSK589844 LCG589844 LMC589844 LVY589844 MFU589844 MPQ589844 MZM589844 NJI589844 NTE589844 ODA589844 OMW589844 OWS589844 PGO589844 PQK589844 QAG589844 QKC589844 QTY589844 RDU589844 RNQ589844 RXM589844 SHI589844 SRE589844 TBA589844 TKW589844 TUS589844 UEO589844 UOK589844 UYG589844 VIC589844 VRY589844 WBU589844 WLQ589844 WVM589844 B655380 JA655380 SW655380 ACS655380 AMO655380 AWK655380 BGG655380 BQC655380 BZY655380 CJU655380 CTQ655380 DDM655380 DNI655380 DXE655380 EHA655380 EQW655380 FAS655380 FKO655380 FUK655380 GEG655380 GOC655380 GXY655380 HHU655380 HRQ655380 IBM655380 ILI655380 IVE655380 JFA655380 JOW655380 JYS655380 KIO655380 KSK655380 LCG655380 LMC655380 LVY655380 MFU655380 MPQ655380 MZM655380 NJI655380 NTE655380 ODA655380 OMW655380 OWS655380 PGO655380 PQK655380 QAG655380 QKC655380 QTY655380 RDU655380 RNQ655380 RXM655380 SHI655380 SRE655380 TBA655380 TKW655380 TUS655380 UEO655380 UOK655380 UYG655380 VIC655380 VRY655380 WBU655380 WLQ655380 WVM655380 B720916 JA720916 SW720916 ACS720916 AMO720916 AWK720916 BGG720916 BQC720916 BZY720916 CJU720916 CTQ720916 DDM720916 DNI720916 DXE720916 EHA720916 EQW720916 FAS720916 FKO720916 FUK720916 GEG720916 GOC720916 GXY720916 HHU720916 HRQ720916 IBM720916 ILI720916 IVE720916 JFA720916 JOW720916 JYS720916 KIO720916 KSK720916 LCG720916 LMC720916 LVY720916 MFU720916 MPQ720916 MZM720916 NJI720916 NTE720916 ODA720916 OMW720916 OWS720916 PGO720916 PQK720916 QAG720916 QKC720916 QTY720916 RDU720916 RNQ720916 RXM720916 SHI720916 SRE720916 TBA720916 TKW720916 TUS720916 UEO720916 UOK720916 UYG720916 VIC720916 VRY720916 WBU720916 WLQ720916 WVM720916 B786452 JA786452 SW786452 ACS786452 AMO786452 AWK786452 BGG786452 BQC786452 BZY786452 CJU786452 CTQ786452 DDM786452 DNI786452 DXE786452 EHA786452 EQW786452 FAS786452 FKO786452 FUK786452 GEG786452 GOC786452 GXY786452 HHU786452 HRQ786452 IBM786452 ILI786452 IVE786452 JFA786452 JOW786452 JYS786452 KIO786452 KSK786452 LCG786452 LMC786452 LVY786452 MFU786452 MPQ786452 MZM786452 NJI786452 NTE786452 ODA786452 OMW786452 OWS786452 PGO786452 PQK786452 QAG786452 QKC786452 QTY786452 RDU786452 RNQ786452 RXM786452 SHI786452 SRE786452 TBA786452 TKW786452 TUS786452 UEO786452 UOK786452 UYG786452 VIC786452 VRY786452 WBU786452 WLQ786452 WVM786452 B851988 JA851988 SW851988 ACS851988 AMO851988 AWK851988 BGG851988 BQC851988 BZY851988 CJU851988 CTQ851988 DDM851988 DNI851988 DXE851988 EHA851988 EQW851988 FAS851988 FKO851988 FUK851988 GEG851988 GOC851988 GXY851988 HHU851988 HRQ851988 IBM851988 ILI851988 IVE851988 JFA851988 JOW851988 JYS851988 KIO851988 KSK851988 LCG851988 LMC851988 LVY851988 MFU851988 MPQ851988 MZM851988 NJI851988 NTE851988 ODA851988 OMW851988 OWS851988 PGO851988 PQK851988 QAG851988 QKC851988 QTY851988 RDU851988 RNQ851988 RXM851988 SHI851988 SRE851988 TBA851988 TKW851988 TUS851988 UEO851988 UOK851988 UYG851988 VIC851988 VRY851988 WBU851988 WLQ851988 WVM851988 B917524 JA917524 SW917524 ACS917524 AMO917524 AWK917524 BGG917524 BQC917524 BZY917524 CJU917524 CTQ917524 DDM917524 DNI917524 DXE917524 EHA917524 EQW917524 FAS917524 FKO917524 FUK917524 GEG917524 GOC917524 GXY917524 HHU917524 HRQ917524 IBM917524 ILI917524 IVE917524 JFA917524 JOW917524 JYS917524 KIO917524 KSK917524 LCG917524 LMC917524 LVY917524 MFU917524 MPQ917524 MZM917524 NJI917524 NTE917524 ODA917524 OMW917524 OWS917524 PGO917524 PQK917524 QAG917524 QKC917524 QTY917524 RDU917524 RNQ917524 RXM917524 SHI917524 SRE917524 TBA917524 TKW917524 TUS917524 UEO917524 UOK917524 UYG917524 VIC917524 VRY917524 WBU917524 WLQ917524 WVM917524 B983060 JA983060 SW983060 ACS983060 AMO983060 AWK983060 BGG983060 BQC983060 BZY983060 CJU983060 CTQ983060 DDM983060 DNI983060 DXE983060 EHA983060 EQW983060 FAS983060 FKO983060 FUK983060 GEG983060 GOC983060 GXY983060 HHU983060 HRQ983060 IBM983060 ILI983060 IVE983060 JFA983060 JOW983060 JYS983060 KIO983060 KSK983060 LCG983060 LMC983060 LVY983060 MFU983060 MPQ983060 MZM983060 NJI983060 NTE983060 ODA983060 OMW983060 OWS983060 PGO983060 PQK983060 QAG983060 QKC983060 QTY983060 RDU983060 RNQ983060 RXM983060 SHI983060 SRE983060 TBA983060 TKW983060 TUS983060 UEO983060 UOK983060 UYG983060 VIC983060 VRY983060 WBU983060 WLQ983060 WVM983060 B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B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B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B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B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B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B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B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B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B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B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B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B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B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B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B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B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B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B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B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B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B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B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B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B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B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B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B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B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B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B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B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B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B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B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B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B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B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B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B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B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B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B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B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B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xr:uid="{659E2E64-CEC5-45BD-BFDF-EC9169E967D9}">
      <formula1>"はい,いいえ"</formula1>
    </dataValidation>
  </dataValidations>
  <printOptions horizontalCentered="1" verticalCentered="1"/>
  <pageMargins left="0.62992125984251968" right="0.23622047244094491" top="0.23622047244094491" bottom="0.23622047244094491" header="0.31496062992125984" footer="0.31496062992125984"/>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2225" r:id="rId4" name="Check Box 1">
              <controlPr defaultSize="0" autoFill="0" autoLine="0" autoPict="0">
                <anchor moveWithCells="1">
                  <from>
                    <xdr:col>1</xdr:col>
                    <xdr:colOff>133350</xdr:colOff>
                    <xdr:row>40</xdr:row>
                    <xdr:rowOff>0</xdr:rowOff>
                  </from>
                  <to>
                    <xdr:col>2</xdr:col>
                    <xdr:colOff>0</xdr:colOff>
                    <xdr:row>41</xdr:row>
                    <xdr:rowOff>38100</xdr:rowOff>
                  </to>
                </anchor>
              </controlPr>
            </control>
          </mc:Choice>
        </mc:AlternateContent>
        <mc:AlternateContent xmlns:mc="http://schemas.openxmlformats.org/markup-compatibility/2006">
          <mc:Choice Requires="x14">
            <control shapeId="52226" r:id="rId5" name="Check Box 2">
              <controlPr defaultSize="0" autoFill="0" autoLine="0" autoPict="0">
                <anchor moveWithCells="1">
                  <from>
                    <xdr:col>1</xdr:col>
                    <xdr:colOff>133350</xdr:colOff>
                    <xdr:row>40</xdr:row>
                    <xdr:rowOff>0</xdr:rowOff>
                  </from>
                  <to>
                    <xdr:col>2</xdr:col>
                    <xdr:colOff>0</xdr:colOff>
                    <xdr:row>41</xdr:row>
                    <xdr:rowOff>38100</xdr:rowOff>
                  </to>
                </anchor>
              </controlPr>
            </control>
          </mc:Choice>
        </mc:AlternateContent>
        <mc:AlternateContent xmlns:mc="http://schemas.openxmlformats.org/markup-compatibility/2006">
          <mc:Choice Requires="x14">
            <control shapeId="52227" r:id="rId6" name="Check Box 3">
              <controlPr defaultSize="0" autoFill="0" autoLine="0" autoPict="0">
                <anchor moveWithCells="1">
                  <from>
                    <xdr:col>1</xdr:col>
                    <xdr:colOff>133350</xdr:colOff>
                    <xdr:row>16</xdr:row>
                    <xdr:rowOff>0</xdr:rowOff>
                  </from>
                  <to>
                    <xdr:col>2</xdr:col>
                    <xdr:colOff>0</xdr:colOff>
                    <xdr:row>17</xdr:row>
                    <xdr:rowOff>38100</xdr:rowOff>
                  </to>
                </anchor>
              </controlPr>
            </control>
          </mc:Choice>
        </mc:AlternateContent>
        <mc:AlternateContent xmlns:mc="http://schemas.openxmlformats.org/markup-compatibility/2006">
          <mc:Choice Requires="x14">
            <control shapeId="52228" r:id="rId7" name="Check Box 4">
              <controlPr defaultSize="0" autoFill="0" autoLine="0" autoPict="0">
                <anchor moveWithCells="1">
                  <from>
                    <xdr:col>1</xdr:col>
                    <xdr:colOff>133350</xdr:colOff>
                    <xdr:row>17</xdr:row>
                    <xdr:rowOff>0</xdr:rowOff>
                  </from>
                  <to>
                    <xdr:col>2</xdr:col>
                    <xdr:colOff>0</xdr:colOff>
                    <xdr:row>18</xdr:row>
                    <xdr:rowOff>38100</xdr:rowOff>
                  </to>
                </anchor>
              </controlPr>
            </control>
          </mc:Choice>
        </mc:AlternateContent>
        <mc:AlternateContent xmlns:mc="http://schemas.openxmlformats.org/markup-compatibility/2006">
          <mc:Choice Requires="x14">
            <control shapeId="52229" r:id="rId8" name="Check Box 5">
              <controlPr defaultSize="0" autoFill="0" autoLine="0" autoPict="0">
                <anchor moveWithCells="1">
                  <from>
                    <xdr:col>1</xdr:col>
                    <xdr:colOff>133350</xdr:colOff>
                    <xdr:row>22</xdr:row>
                    <xdr:rowOff>0</xdr:rowOff>
                  </from>
                  <to>
                    <xdr:col>2</xdr:col>
                    <xdr:colOff>0</xdr:colOff>
                    <xdr:row>23</xdr:row>
                    <xdr:rowOff>38100</xdr:rowOff>
                  </to>
                </anchor>
              </controlPr>
            </control>
          </mc:Choice>
        </mc:AlternateContent>
        <mc:AlternateContent xmlns:mc="http://schemas.openxmlformats.org/markup-compatibility/2006">
          <mc:Choice Requires="x14">
            <control shapeId="52230" r:id="rId9" name="Check Box 6">
              <controlPr defaultSize="0" autoFill="0" autoLine="0" autoPict="0">
                <anchor moveWithCells="1">
                  <from>
                    <xdr:col>1</xdr:col>
                    <xdr:colOff>133350</xdr:colOff>
                    <xdr:row>29</xdr:row>
                    <xdr:rowOff>0</xdr:rowOff>
                  </from>
                  <to>
                    <xdr:col>2</xdr:col>
                    <xdr:colOff>0</xdr:colOff>
                    <xdr:row>30</xdr:row>
                    <xdr:rowOff>38100</xdr:rowOff>
                  </to>
                </anchor>
              </controlPr>
            </control>
          </mc:Choice>
        </mc:AlternateContent>
        <mc:AlternateContent xmlns:mc="http://schemas.openxmlformats.org/markup-compatibility/2006">
          <mc:Choice Requires="x14">
            <control shapeId="52231" r:id="rId10" name="Check Box 7">
              <controlPr defaultSize="0" autoFill="0" autoLine="0" autoPict="0">
                <anchor moveWithCells="1">
                  <from>
                    <xdr:col>1</xdr:col>
                    <xdr:colOff>133350</xdr:colOff>
                    <xdr:row>23</xdr:row>
                    <xdr:rowOff>0</xdr:rowOff>
                  </from>
                  <to>
                    <xdr:col>2</xdr:col>
                    <xdr:colOff>0</xdr:colOff>
                    <xdr:row>24</xdr:row>
                    <xdr:rowOff>38100</xdr:rowOff>
                  </to>
                </anchor>
              </controlPr>
            </control>
          </mc:Choice>
        </mc:AlternateContent>
        <mc:AlternateContent xmlns:mc="http://schemas.openxmlformats.org/markup-compatibility/2006">
          <mc:Choice Requires="x14">
            <control shapeId="52232" r:id="rId11" name="Check Box 8">
              <controlPr defaultSize="0" autoFill="0" autoLine="0" autoPict="0">
                <anchor moveWithCells="1">
                  <from>
                    <xdr:col>1</xdr:col>
                    <xdr:colOff>133350</xdr:colOff>
                    <xdr:row>29</xdr:row>
                    <xdr:rowOff>0</xdr:rowOff>
                  </from>
                  <to>
                    <xdr:col>2</xdr:col>
                    <xdr:colOff>0</xdr:colOff>
                    <xdr:row>30</xdr:row>
                    <xdr:rowOff>38100</xdr:rowOff>
                  </to>
                </anchor>
              </controlPr>
            </control>
          </mc:Choice>
        </mc:AlternateContent>
        <mc:AlternateContent xmlns:mc="http://schemas.openxmlformats.org/markup-compatibility/2006">
          <mc:Choice Requires="x14">
            <control shapeId="52233" r:id="rId12" name="Check Box 9">
              <controlPr defaultSize="0" autoFill="0" autoLine="0" autoPict="0">
                <anchor moveWithCells="1">
                  <from>
                    <xdr:col>1</xdr:col>
                    <xdr:colOff>133350</xdr:colOff>
                    <xdr:row>23</xdr:row>
                    <xdr:rowOff>0</xdr:rowOff>
                  </from>
                  <to>
                    <xdr:col>2</xdr:col>
                    <xdr:colOff>0</xdr:colOff>
                    <xdr:row>24</xdr:row>
                    <xdr:rowOff>38100</xdr:rowOff>
                  </to>
                </anchor>
              </controlPr>
            </control>
          </mc:Choice>
        </mc:AlternateContent>
        <mc:AlternateContent xmlns:mc="http://schemas.openxmlformats.org/markup-compatibility/2006">
          <mc:Choice Requires="x14">
            <control shapeId="52234" r:id="rId13" name="Check Box 10">
              <controlPr defaultSize="0" autoFill="0" autoLine="0" autoPict="0">
                <anchor moveWithCells="1">
                  <from>
                    <xdr:col>1</xdr:col>
                    <xdr:colOff>133350</xdr:colOff>
                    <xdr:row>24</xdr:row>
                    <xdr:rowOff>0</xdr:rowOff>
                  </from>
                  <to>
                    <xdr:col>2</xdr:col>
                    <xdr:colOff>0</xdr:colOff>
                    <xdr:row>25</xdr:row>
                    <xdr:rowOff>38100</xdr:rowOff>
                  </to>
                </anchor>
              </controlPr>
            </control>
          </mc:Choice>
        </mc:AlternateContent>
        <mc:AlternateContent xmlns:mc="http://schemas.openxmlformats.org/markup-compatibility/2006">
          <mc:Choice Requires="x14">
            <control shapeId="52235" r:id="rId14" name="Check Box 11">
              <controlPr defaultSize="0" autoFill="0" autoLine="0" autoPict="0">
                <anchor moveWithCells="1">
                  <from>
                    <xdr:col>1</xdr:col>
                    <xdr:colOff>133350</xdr:colOff>
                    <xdr:row>24</xdr:row>
                    <xdr:rowOff>0</xdr:rowOff>
                  </from>
                  <to>
                    <xdr:col>2</xdr:col>
                    <xdr:colOff>0</xdr:colOff>
                    <xdr:row>25</xdr:row>
                    <xdr:rowOff>38100</xdr:rowOff>
                  </to>
                </anchor>
              </controlPr>
            </control>
          </mc:Choice>
        </mc:AlternateContent>
        <mc:AlternateContent xmlns:mc="http://schemas.openxmlformats.org/markup-compatibility/2006">
          <mc:Choice Requires="x14">
            <control shapeId="52236" r:id="rId15" name="Check Box 12">
              <controlPr defaultSize="0" autoFill="0" autoLine="0" autoPict="0">
                <anchor moveWithCells="1">
                  <from>
                    <xdr:col>1</xdr:col>
                    <xdr:colOff>133350</xdr:colOff>
                    <xdr:row>25</xdr:row>
                    <xdr:rowOff>0</xdr:rowOff>
                  </from>
                  <to>
                    <xdr:col>2</xdr:col>
                    <xdr:colOff>0</xdr:colOff>
                    <xdr:row>26</xdr:row>
                    <xdr:rowOff>38100</xdr:rowOff>
                  </to>
                </anchor>
              </controlPr>
            </control>
          </mc:Choice>
        </mc:AlternateContent>
        <mc:AlternateContent xmlns:mc="http://schemas.openxmlformats.org/markup-compatibility/2006">
          <mc:Choice Requires="x14">
            <control shapeId="52237" r:id="rId16" name="Check Box 13">
              <controlPr defaultSize="0" autoFill="0" autoLine="0" autoPict="0">
                <anchor moveWithCells="1">
                  <from>
                    <xdr:col>1</xdr:col>
                    <xdr:colOff>133350</xdr:colOff>
                    <xdr:row>25</xdr:row>
                    <xdr:rowOff>0</xdr:rowOff>
                  </from>
                  <to>
                    <xdr:col>2</xdr:col>
                    <xdr:colOff>0</xdr:colOff>
                    <xdr:row>26</xdr:row>
                    <xdr:rowOff>38100</xdr:rowOff>
                  </to>
                </anchor>
              </controlPr>
            </control>
          </mc:Choice>
        </mc:AlternateContent>
        <mc:AlternateContent xmlns:mc="http://schemas.openxmlformats.org/markup-compatibility/2006">
          <mc:Choice Requires="x14">
            <control shapeId="52238" r:id="rId17" name="Check Box 14">
              <controlPr defaultSize="0" autoFill="0" autoLine="0" autoPict="0">
                <anchor moveWithCells="1">
                  <from>
                    <xdr:col>1</xdr:col>
                    <xdr:colOff>133350</xdr:colOff>
                    <xdr:row>21</xdr:row>
                    <xdr:rowOff>0</xdr:rowOff>
                  </from>
                  <to>
                    <xdr:col>2</xdr:col>
                    <xdr:colOff>0</xdr:colOff>
                    <xdr:row>22</xdr:row>
                    <xdr:rowOff>38100</xdr:rowOff>
                  </to>
                </anchor>
              </controlPr>
            </control>
          </mc:Choice>
        </mc:AlternateContent>
        <mc:AlternateContent xmlns:mc="http://schemas.openxmlformats.org/markup-compatibility/2006">
          <mc:Choice Requires="x14">
            <control shapeId="52239" r:id="rId18" name="Check Box 15">
              <controlPr defaultSize="0" autoFill="0" autoLine="0" autoPict="0">
                <anchor moveWithCells="1">
                  <from>
                    <xdr:col>1</xdr:col>
                    <xdr:colOff>133350</xdr:colOff>
                    <xdr:row>30</xdr:row>
                    <xdr:rowOff>0</xdr:rowOff>
                  </from>
                  <to>
                    <xdr:col>2</xdr:col>
                    <xdr:colOff>0</xdr:colOff>
                    <xdr:row>30</xdr:row>
                    <xdr:rowOff>352425</xdr:rowOff>
                  </to>
                </anchor>
              </controlPr>
            </control>
          </mc:Choice>
        </mc:AlternateContent>
        <mc:AlternateContent xmlns:mc="http://schemas.openxmlformats.org/markup-compatibility/2006">
          <mc:Choice Requires="x14">
            <control shapeId="52240" r:id="rId19" name="Check Box 16">
              <controlPr defaultSize="0" autoFill="0" autoLine="0" autoPict="0">
                <anchor moveWithCells="1">
                  <from>
                    <xdr:col>1</xdr:col>
                    <xdr:colOff>133350</xdr:colOff>
                    <xdr:row>30</xdr:row>
                    <xdr:rowOff>0</xdr:rowOff>
                  </from>
                  <to>
                    <xdr:col>2</xdr:col>
                    <xdr:colOff>0</xdr:colOff>
                    <xdr:row>30</xdr:row>
                    <xdr:rowOff>352425</xdr:rowOff>
                  </to>
                </anchor>
              </controlPr>
            </control>
          </mc:Choice>
        </mc:AlternateContent>
        <mc:AlternateContent xmlns:mc="http://schemas.openxmlformats.org/markup-compatibility/2006">
          <mc:Choice Requires="x14">
            <control shapeId="52241" r:id="rId20" name="Check Box 17">
              <controlPr defaultSize="0" autoFill="0" autoLine="0" autoPict="0">
                <anchor moveWithCells="1">
                  <from>
                    <xdr:col>1</xdr:col>
                    <xdr:colOff>133350</xdr:colOff>
                    <xdr:row>45</xdr:row>
                    <xdr:rowOff>0</xdr:rowOff>
                  </from>
                  <to>
                    <xdr:col>2</xdr:col>
                    <xdr:colOff>0</xdr:colOff>
                    <xdr:row>45</xdr:row>
                    <xdr:rowOff>352425</xdr:rowOff>
                  </to>
                </anchor>
              </controlPr>
            </control>
          </mc:Choice>
        </mc:AlternateContent>
        <mc:AlternateContent xmlns:mc="http://schemas.openxmlformats.org/markup-compatibility/2006">
          <mc:Choice Requires="x14">
            <control shapeId="52242" r:id="rId21" name="Check Box 18">
              <controlPr defaultSize="0" autoFill="0" autoLine="0" autoPict="0">
                <anchor moveWithCells="1">
                  <from>
                    <xdr:col>1</xdr:col>
                    <xdr:colOff>133350</xdr:colOff>
                    <xdr:row>45</xdr:row>
                    <xdr:rowOff>0</xdr:rowOff>
                  </from>
                  <to>
                    <xdr:col>2</xdr:col>
                    <xdr:colOff>0</xdr:colOff>
                    <xdr:row>45</xdr:row>
                    <xdr:rowOff>352425</xdr:rowOff>
                  </to>
                </anchor>
              </controlPr>
            </control>
          </mc:Choice>
        </mc:AlternateContent>
        <mc:AlternateContent xmlns:mc="http://schemas.openxmlformats.org/markup-compatibility/2006">
          <mc:Choice Requires="x14">
            <control shapeId="52243" r:id="rId22" name="Check Box 19">
              <controlPr defaultSize="0" autoFill="0" autoLine="0" autoPict="0">
                <anchor moveWithCells="1">
                  <from>
                    <xdr:col>1</xdr:col>
                    <xdr:colOff>133350</xdr:colOff>
                    <xdr:row>33</xdr:row>
                    <xdr:rowOff>0</xdr:rowOff>
                  </from>
                  <to>
                    <xdr:col>2</xdr:col>
                    <xdr:colOff>0</xdr:colOff>
                    <xdr:row>34</xdr:row>
                    <xdr:rowOff>66675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K95"/>
  <sheetViews>
    <sheetView showGridLines="0" view="pageBreakPreview" zoomScaleNormal="100" zoomScaleSheetLayoutView="100" workbookViewId="0">
      <pane ySplit="1" topLeftCell="A2" activePane="bottomLeft" state="frozen"/>
      <selection pane="bottomLeft"/>
    </sheetView>
  </sheetViews>
  <sheetFormatPr defaultColWidth="9" defaultRowHeight="13.5" x14ac:dyDescent="0.15"/>
  <cols>
    <col min="1" max="1" width="4.125" style="1473" customWidth="1"/>
    <col min="2" max="2" width="8.625" style="1473" customWidth="1"/>
    <col min="3" max="3" width="14.125" style="1473" customWidth="1"/>
    <col min="4" max="4" width="30.625" style="1473" customWidth="1"/>
    <col min="5" max="5" width="16.75" style="1473" customWidth="1"/>
    <col min="6" max="7" width="6.125" style="1473" customWidth="1"/>
    <col min="8" max="9" width="6.625" style="1473" customWidth="1"/>
    <col min="10" max="16384" width="9" style="1473"/>
  </cols>
  <sheetData>
    <row r="1" spans="1:11" s="1392" customFormat="1" x14ac:dyDescent="0.15">
      <c r="A1" s="1438" t="s">
        <v>1207</v>
      </c>
      <c r="B1" s="1439"/>
      <c r="C1" s="1439"/>
      <c r="D1" s="1439"/>
      <c r="E1" s="1393"/>
      <c r="F1" s="1394" t="str">
        <f>'＜入力不要＞報告書'!$AN$5</f>
        <v>Kyoto City(R7.7)　Ver121</v>
      </c>
      <c r="H1" s="1395" t="str">
        <f>'＜入力不要＞報告書'!$AN$3 &amp; '＜入力不要＞報告書'!$AO$3</f>
        <v/>
      </c>
      <c r="I1" s="1396" t="str">
        <f>'＜入力不要＞報告書'!$AP$3</f>
        <v/>
      </c>
      <c r="K1" s="1641" t="str">
        <f>HYPERLINK("#目次!$F$26:$F$44","目次、シート一覧へ")</f>
        <v>目次、シート一覧へ</v>
      </c>
    </row>
    <row r="2" spans="1:11" s="1392" customFormat="1" x14ac:dyDescent="0.15">
      <c r="A2" s="3927" t="s">
        <v>6248</v>
      </c>
      <c r="B2" s="3927"/>
      <c r="C2" s="3927"/>
      <c r="D2" s="3927"/>
      <c r="E2" s="3927"/>
      <c r="F2" s="3927"/>
      <c r="G2" s="3927"/>
      <c r="H2" s="3927"/>
      <c r="I2" s="3927"/>
    </row>
    <row r="3" spans="1:11" s="1392" customFormat="1" ht="12" x14ac:dyDescent="0.15">
      <c r="A3" s="3928" t="s">
        <v>1206</v>
      </c>
      <c r="B3" s="3929"/>
      <c r="C3" s="3929"/>
      <c r="D3" s="3929"/>
      <c r="E3" s="3929"/>
      <c r="F3" s="3929"/>
      <c r="G3" s="3929"/>
      <c r="H3" s="3929"/>
      <c r="I3" s="3929"/>
    </row>
    <row r="4" spans="1:11" ht="12" customHeight="1" thickBot="1" x14ac:dyDescent="0.2">
      <c r="A4" s="1471"/>
      <c r="B4" s="1472"/>
      <c r="C4" s="1472"/>
      <c r="D4" s="1472"/>
      <c r="E4" s="1472"/>
      <c r="F4" s="1472"/>
      <c r="G4" s="1472"/>
      <c r="H4" s="1472"/>
      <c r="I4" s="1472"/>
    </row>
    <row r="5" spans="1:11" s="1474" customFormat="1" ht="11.25" customHeight="1" x14ac:dyDescent="0.15">
      <c r="A5" s="3930" t="s">
        <v>1034</v>
      </c>
      <c r="B5" s="3931"/>
      <c r="C5" s="1442"/>
      <c r="D5" s="3936" t="s">
        <v>1033</v>
      </c>
      <c r="E5" s="3937"/>
      <c r="F5" s="3937"/>
      <c r="G5" s="3938"/>
      <c r="H5" s="3845" t="s">
        <v>1032</v>
      </c>
      <c r="I5" s="3939"/>
    </row>
    <row r="6" spans="1:11" s="1474" customFormat="1" ht="11.25" customHeight="1" x14ac:dyDescent="0.15">
      <c r="A6" s="3932"/>
      <c r="B6" s="3933"/>
      <c r="C6" s="1443" t="s">
        <v>1031</v>
      </c>
      <c r="D6" s="3940" t="str">
        <f>'1_入力シート【基本情報】'!$DS$237</f>
        <v/>
      </c>
      <c r="E6" s="3941"/>
      <c r="F6" s="3941"/>
      <c r="G6" s="3942"/>
      <c r="H6" s="3889">
        <v>1</v>
      </c>
      <c r="I6" s="3890"/>
    </row>
    <row r="7" spans="1:11" s="1474" customFormat="1" ht="11.25" customHeight="1" x14ac:dyDescent="0.15">
      <c r="A7" s="3932"/>
      <c r="B7" s="3933"/>
      <c r="C7" s="3943" t="s">
        <v>1030</v>
      </c>
      <c r="D7" s="3940" t="str">
        <f>'1_入力シート【基本情報】'!$DS$251</f>
        <v/>
      </c>
      <c r="E7" s="3941"/>
      <c r="F7" s="3941"/>
      <c r="G7" s="3942"/>
      <c r="H7" s="3889">
        <v>2</v>
      </c>
      <c r="I7" s="3890"/>
    </row>
    <row r="8" spans="1:11" s="1474" customFormat="1" ht="11.25" customHeight="1" thickBot="1" x14ac:dyDescent="0.2">
      <c r="A8" s="3934"/>
      <c r="B8" s="3935"/>
      <c r="C8" s="3944"/>
      <c r="D8" s="3924" t="str">
        <f>'1_入力シート【基本情報】'!$DS$265</f>
        <v/>
      </c>
      <c r="E8" s="3925"/>
      <c r="F8" s="3925"/>
      <c r="G8" s="3926"/>
      <c r="H8" s="3893">
        <v>3</v>
      </c>
      <c r="I8" s="3894"/>
    </row>
    <row r="9" spans="1:11" ht="14.25" thickBot="1" x14ac:dyDescent="0.2">
      <c r="A9" s="1439"/>
      <c r="B9" s="1441"/>
      <c r="C9" s="1441"/>
      <c r="D9" s="1441"/>
      <c r="E9" s="1441"/>
      <c r="F9" s="1441"/>
      <c r="G9" s="1441"/>
      <c r="H9" s="1441"/>
      <c r="I9" s="1441"/>
    </row>
    <row r="10" spans="1:11" s="1474" customFormat="1" ht="12" customHeight="1" x14ac:dyDescent="0.15">
      <c r="A10" s="3833" t="s">
        <v>157</v>
      </c>
      <c r="B10" s="3836" t="s">
        <v>1029</v>
      </c>
      <c r="C10" s="3837"/>
      <c r="D10" s="3837"/>
      <c r="E10" s="3838"/>
      <c r="F10" s="3845" t="s">
        <v>1028</v>
      </c>
      <c r="G10" s="3846"/>
      <c r="H10" s="3847"/>
      <c r="I10" s="3848" t="s">
        <v>1027</v>
      </c>
    </row>
    <row r="11" spans="1:11" s="1474" customFormat="1" ht="12" customHeight="1" x14ac:dyDescent="0.15">
      <c r="A11" s="3834"/>
      <c r="B11" s="3839"/>
      <c r="C11" s="3840"/>
      <c r="D11" s="3840"/>
      <c r="E11" s="3841"/>
      <c r="F11" s="3851" t="s">
        <v>1026</v>
      </c>
      <c r="G11" s="1566" t="s">
        <v>1025</v>
      </c>
      <c r="H11" s="1567"/>
      <c r="I11" s="3849"/>
    </row>
    <row r="12" spans="1:11" s="1474" customFormat="1" ht="21" customHeight="1" thickBot="1" x14ac:dyDescent="0.2">
      <c r="A12" s="3835"/>
      <c r="B12" s="3842"/>
      <c r="C12" s="3843"/>
      <c r="D12" s="3843"/>
      <c r="E12" s="3844"/>
      <c r="F12" s="3852"/>
      <c r="G12" s="1400"/>
      <c r="H12" s="1401" t="s">
        <v>1024</v>
      </c>
      <c r="I12" s="3850"/>
    </row>
    <row r="13" spans="1:11" s="1474" customFormat="1" ht="11.25" customHeight="1" x14ac:dyDescent="0.15">
      <c r="A13" s="1402">
        <v>1</v>
      </c>
      <c r="B13" s="3861" t="s">
        <v>1205</v>
      </c>
      <c r="C13" s="3862"/>
      <c r="D13" s="3862"/>
      <c r="E13" s="3862"/>
      <c r="F13" s="3862"/>
      <c r="G13" s="3862"/>
      <c r="H13" s="3862"/>
      <c r="I13" s="3969"/>
    </row>
    <row r="14" spans="1:11" s="1474" customFormat="1" ht="11.25" customHeight="1" x14ac:dyDescent="0.15">
      <c r="A14" s="1407" t="s">
        <v>973</v>
      </c>
      <c r="B14" s="3865" t="s">
        <v>554</v>
      </c>
      <c r="C14" s="3856" t="s">
        <v>553</v>
      </c>
      <c r="D14" s="3970"/>
      <c r="E14" s="3857"/>
      <c r="F14" s="1445" t="str">
        <f>'4_入力シート【検査結果表】非常用の照明装置'!GG16</f>
        <v/>
      </c>
      <c r="G14" s="1445" t="str">
        <f>'4_入力シート【検査結果表】非常用の照明装置'!GH16</f>
        <v/>
      </c>
      <c r="H14" s="1475" t="str">
        <f>'4_入力シート【検査結果表】非常用の照明装置'!GI16</f>
        <v/>
      </c>
      <c r="I14" s="1411">
        <f>'4_入力シート【検査結果表】非常用の照明装置'!GJ16</f>
        <v>0</v>
      </c>
    </row>
    <row r="15" spans="1:11" s="1474" customFormat="1" ht="11.25" customHeight="1" thickBot="1" x14ac:dyDescent="0.2">
      <c r="A15" s="1476" t="s">
        <v>970</v>
      </c>
      <c r="B15" s="3947"/>
      <c r="C15" s="3953" t="s">
        <v>1204</v>
      </c>
      <c r="D15" s="3971"/>
      <c r="E15" s="3954"/>
      <c r="F15" s="1477" t="str">
        <f>'4_入力シート【検査結果表】非常用の照明装置'!GG17</f>
        <v/>
      </c>
      <c r="G15" s="1477" t="str">
        <f>'4_入力シート【検査結果表】非常用の照明装置'!GH17</f>
        <v/>
      </c>
      <c r="H15" s="1448" t="str">
        <f>'4_入力シート【検査結果表】非常用の照明装置'!GI17</f>
        <v/>
      </c>
      <c r="I15" s="1415">
        <f>'4_入力シート【検査結果表】非常用の照明装置'!GJ17</f>
        <v>0</v>
      </c>
    </row>
    <row r="16" spans="1:11" s="1474" customFormat="1" ht="11.25" customHeight="1" x14ac:dyDescent="0.15">
      <c r="A16" s="1402">
        <v>2</v>
      </c>
      <c r="B16" s="3869" t="s">
        <v>1203</v>
      </c>
      <c r="C16" s="3870"/>
      <c r="D16" s="3870"/>
      <c r="E16" s="3870"/>
      <c r="F16" s="3870"/>
      <c r="G16" s="3870"/>
      <c r="H16" s="3870"/>
      <c r="I16" s="3969"/>
    </row>
    <row r="17" spans="1:9" s="1474" customFormat="1" ht="11.25" customHeight="1" x14ac:dyDescent="0.15">
      <c r="A17" s="1407" t="s">
        <v>973</v>
      </c>
      <c r="B17" s="1562" t="s">
        <v>44</v>
      </c>
      <c r="C17" s="3858" t="s">
        <v>550</v>
      </c>
      <c r="D17" s="3859"/>
      <c r="E17" s="3860"/>
      <c r="F17" s="1445" t="str">
        <f>'4_入力シート【検査結果表】非常用の照明装置'!GG22</f>
        <v/>
      </c>
      <c r="G17" s="1445" t="str">
        <f>'4_入力シート【検査結果表】非常用の照明装置'!GH22</f>
        <v/>
      </c>
      <c r="H17" s="1478" t="str">
        <f>'4_入力シート【検査結果表】非常用の照明装置'!GI22</f>
        <v/>
      </c>
      <c r="I17" s="1406">
        <f>'4_入力シート【検査結果表】非常用の照明装置'!GJ22</f>
        <v>0</v>
      </c>
    </row>
    <row r="18" spans="1:9" s="1474" customFormat="1" ht="11.25" customHeight="1" x14ac:dyDescent="0.15">
      <c r="A18" s="1407" t="s">
        <v>970</v>
      </c>
      <c r="B18" s="3865" t="s">
        <v>548</v>
      </c>
      <c r="C18" s="3856" t="s">
        <v>547</v>
      </c>
      <c r="D18" s="3970"/>
      <c r="E18" s="3857"/>
      <c r="F18" s="1445" t="str">
        <f>'4_入力シート【検査結果表】非常用の照明装置'!GG23</f>
        <v/>
      </c>
      <c r="G18" s="1445" t="str">
        <f>'4_入力シート【検査結果表】非常用の照明装置'!GH23</f>
        <v/>
      </c>
      <c r="H18" s="1445" t="str">
        <f>'4_入力シート【検査結果表】非常用の照明装置'!GI23</f>
        <v/>
      </c>
      <c r="I18" s="1406">
        <f>'4_入力シート【検査結果表】非常用の照明装置'!GJ23</f>
        <v>0</v>
      </c>
    </row>
    <row r="19" spans="1:9" s="1474" customFormat="1" ht="11.25" customHeight="1" x14ac:dyDescent="0.15">
      <c r="A19" s="1407" t="s">
        <v>1083</v>
      </c>
      <c r="B19" s="3897"/>
      <c r="C19" s="3856" t="s">
        <v>6406</v>
      </c>
      <c r="D19" s="3970"/>
      <c r="E19" s="3857"/>
      <c r="F19" s="1445" t="str">
        <f>'4_入力シート【検査結果表】非常用の照明装置'!GG24</f>
        <v/>
      </c>
      <c r="G19" s="1445" t="str">
        <f>'4_入力シート【検査結果表】非常用の照明装置'!GH24</f>
        <v/>
      </c>
      <c r="H19" s="1445" t="str">
        <f>'4_入力シート【検査結果表】非常用の照明装置'!GI24</f>
        <v/>
      </c>
      <c r="I19" s="1406">
        <f>'4_入力シート【検査結果表】非常用の照明装置'!GJ24</f>
        <v>0</v>
      </c>
    </row>
    <row r="20" spans="1:9" s="1474" customFormat="1" ht="11.25" customHeight="1" x14ac:dyDescent="0.15">
      <c r="A20" s="1407" t="s">
        <v>1080</v>
      </c>
      <c r="B20" s="1577" t="s">
        <v>1202</v>
      </c>
      <c r="C20" s="3856" t="s">
        <v>544</v>
      </c>
      <c r="D20" s="3899"/>
      <c r="E20" s="3900"/>
      <c r="F20" s="1445" t="str">
        <f>'4_入力シート【検査結果表】非常用の照明装置'!GG25</f>
        <v/>
      </c>
      <c r="G20" s="1445" t="str">
        <f>'4_入力シート【検査結果表】非常用の照明装置'!GH25</f>
        <v/>
      </c>
      <c r="H20" s="1445" t="str">
        <f>'4_入力シート【検査結果表】非常用の照明装置'!GI25</f>
        <v/>
      </c>
      <c r="I20" s="1406">
        <f>'4_入力シート【検査結果表】非常用の照明装置'!GJ25</f>
        <v>0</v>
      </c>
    </row>
    <row r="21" spans="1:9" s="1474" customFormat="1" ht="11.25" customHeight="1" thickBot="1" x14ac:dyDescent="0.2">
      <c r="A21" s="1407" t="s">
        <v>1079</v>
      </c>
      <c r="B21" s="1578" t="s">
        <v>541</v>
      </c>
      <c r="C21" s="3901" t="s">
        <v>542</v>
      </c>
      <c r="D21" s="3902"/>
      <c r="E21" s="3903"/>
      <c r="F21" s="1448" t="str">
        <f>'4_入力シート【検査結果表】非常用の照明装置'!GG26</f>
        <v/>
      </c>
      <c r="G21" s="1448" t="str">
        <f>'4_入力シート【検査結果表】非常用の照明装置'!GH26</f>
        <v/>
      </c>
      <c r="H21" s="1448" t="str">
        <f>'4_入力シート【検査結果表】非常用の照明装置'!GI26</f>
        <v/>
      </c>
      <c r="I21" s="1415">
        <f>'4_入力シート【検査結果表】非常用の照明装置'!GJ26</f>
        <v>0</v>
      </c>
    </row>
    <row r="22" spans="1:9" s="1474" customFormat="1" ht="11.25" customHeight="1" x14ac:dyDescent="0.15">
      <c r="A22" s="1402">
        <v>3</v>
      </c>
      <c r="B22" s="3869" t="s">
        <v>1201</v>
      </c>
      <c r="C22" s="3870"/>
      <c r="D22" s="3870"/>
      <c r="E22" s="3870"/>
      <c r="F22" s="3870"/>
      <c r="G22" s="3870"/>
      <c r="H22" s="3870"/>
      <c r="I22" s="3969"/>
    </row>
    <row r="23" spans="1:9" s="1474" customFormat="1" ht="11.25" customHeight="1" x14ac:dyDescent="0.15">
      <c r="A23" s="1407" t="s">
        <v>973</v>
      </c>
      <c r="B23" s="3972" t="s">
        <v>541</v>
      </c>
      <c r="C23" s="3856" t="s">
        <v>6480</v>
      </c>
      <c r="D23" s="3899"/>
      <c r="E23" s="3900"/>
      <c r="F23" s="1445" t="str">
        <f>'4_入力シート【検査結果表】非常用の照明装置'!GG31</f>
        <v/>
      </c>
      <c r="G23" s="1445" t="str">
        <f>'4_入力シート【検査結果表】非常用の照明装置'!GH31</f>
        <v/>
      </c>
      <c r="H23" s="1445" t="str">
        <f>'4_入力シート【検査結果表】非常用の照明装置'!GI31</f>
        <v/>
      </c>
      <c r="I23" s="1406">
        <f>'4_入力シート【検査結果表】非常用の照明装置'!GJ31</f>
        <v>0</v>
      </c>
    </row>
    <row r="24" spans="1:9" s="1474" customFormat="1" ht="11.25" customHeight="1" x14ac:dyDescent="0.15">
      <c r="A24" s="1480" t="s">
        <v>970</v>
      </c>
      <c r="B24" s="3973"/>
      <c r="C24" s="3856" t="s">
        <v>540</v>
      </c>
      <c r="D24" s="3899"/>
      <c r="E24" s="3900"/>
      <c r="F24" s="1445" t="str">
        <f>'4_入力シート【検査結果表】非常用の照明装置'!GG32</f>
        <v/>
      </c>
      <c r="G24" s="1445" t="str">
        <f>'4_入力シート【検査結果表】非常用の照明装置'!GH32</f>
        <v/>
      </c>
      <c r="H24" s="1445" t="str">
        <f>'4_入力シート【検査結果表】非常用の照明装置'!GI32</f>
        <v/>
      </c>
      <c r="I24" s="1406">
        <f>'4_入力シート【検査結果表】非常用の照明装置'!GJ32</f>
        <v>0</v>
      </c>
    </row>
    <row r="25" spans="1:9" s="1474" customFormat="1" ht="11.25" customHeight="1" x14ac:dyDescent="0.15">
      <c r="A25" s="1480" t="s">
        <v>968</v>
      </c>
      <c r="B25" s="3973"/>
      <c r="C25" s="3856" t="s">
        <v>539</v>
      </c>
      <c r="D25" s="3899"/>
      <c r="E25" s="3900"/>
      <c r="F25" s="1445" t="str">
        <f>'4_入力シート【検査結果表】非常用の照明装置'!GG33</f>
        <v/>
      </c>
      <c r="G25" s="1445" t="str">
        <f>'4_入力シート【検査結果表】非常用の照明装置'!GH33</f>
        <v/>
      </c>
      <c r="H25" s="1445" t="str">
        <f>'4_入力シート【検査結果表】非常用の照明装置'!GI33</f>
        <v/>
      </c>
      <c r="I25" s="1406">
        <f>'4_入力シート【検査結果表】非常用の照明装置'!GJ33</f>
        <v>0</v>
      </c>
    </row>
    <row r="26" spans="1:9" s="1474" customFormat="1" ht="21" customHeight="1" x14ac:dyDescent="0.15">
      <c r="A26" s="1407" t="s">
        <v>966</v>
      </c>
      <c r="B26" s="3974"/>
      <c r="C26" s="3856" t="s">
        <v>6481</v>
      </c>
      <c r="D26" s="3899"/>
      <c r="E26" s="3900"/>
      <c r="F26" s="1445" t="str">
        <f>'4_入力シート【検査結果表】非常用の照明装置'!GG34</f>
        <v/>
      </c>
      <c r="G26" s="1445" t="str">
        <f>'4_入力シート【検査結果表】非常用の照明装置'!GH34</f>
        <v/>
      </c>
      <c r="H26" s="1445" t="str">
        <f>'4_入力シート【検査結果表】非常用の照明装置'!GI34</f>
        <v/>
      </c>
      <c r="I26" s="1406">
        <f>'4_入力シート【検査結果表】非常用の照明装置'!GJ34</f>
        <v>0</v>
      </c>
    </row>
    <row r="27" spans="1:9" s="1474" customFormat="1" ht="11.25" customHeight="1" x14ac:dyDescent="0.15">
      <c r="A27" s="1407" t="s">
        <v>964</v>
      </c>
      <c r="B27" s="3972" t="s">
        <v>1200</v>
      </c>
      <c r="C27" s="3856" t="s">
        <v>537</v>
      </c>
      <c r="D27" s="3899"/>
      <c r="E27" s="3900"/>
      <c r="F27" s="1445" t="str">
        <f>'4_入力シート【検査結果表】非常用の照明装置'!GG35</f>
        <v/>
      </c>
      <c r="G27" s="1445" t="str">
        <f>'4_入力シート【検査結果表】非常用の照明装置'!GH35</f>
        <v/>
      </c>
      <c r="H27" s="1445" t="str">
        <f>'4_入力シート【検査結果表】非常用の照明装置'!GI35</f>
        <v/>
      </c>
      <c r="I27" s="1406">
        <f>'4_入力シート【検査結果表】非常用の照明装置'!GJ35</f>
        <v>0</v>
      </c>
    </row>
    <row r="28" spans="1:9" s="1474" customFormat="1" ht="11.25" customHeight="1" thickBot="1" x14ac:dyDescent="0.2">
      <c r="A28" s="1479" t="s">
        <v>962</v>
      </c>
      <c r="B28" s="3975"/>
      <c r="C28" s="3901" t="s">
        <v>536</v>
      </c>
      <c r="D28" s="3902"/>
      <c r="E28" s="3903"/>
      <c r="F28" s="1448" t="str">
        <f>'4_入力シート【検査結果表】非常用の照明装置'!GG36</f>
        <v/>
      </c>
      <c r="G28" s="1448" t="str">
        <f>'4_入力シート【検査結果表】非常用の照明装置'!GH36</f>
        <v/>
      </c>
      <c r="H28" s="1448" t="str">
        <f>'4_入力シート【検査結果表】非常用の照明装置'!GI36</f>
        <v/>
      </c>
      <c r="I28" s="1415">
        <f>'4_入力シート【検査結果表】非常用の照明装置'!GJ36</f>
        <v>0</v>
      </c>
    </row>
    <row r="29" spans="1:9" s="1474" customFormat="1" ht="11.25" customHeight="1" x14ac:dyDescent="0.15">
      <c r="A29" s="1402">
        <v>4</v>
      </c>
      <c r="B29" s="3869" t="s">
        <v>1199</v>
      </c>
      <c r="C29" s="3870"/>
      <c r="D29" s="3870"/>
      <c r="E29" s="3870"/>
      <c r="F29" s="3870"/>
      <c r="G29" s="3870"/>
      <c r="H29" s="3870"/>
      <c r="I29" s="3976"/>
    </row>
    <row r="30" spans="1:9" s="1474" customFormat="1" ht="11.25" customHeight="1" x14ac:dyDescent="0.15">
      <c r="A30" s="1403" t="s">
        <v>973</v>
      </c>
      <c r="B30" s="3977" t="s">
        <v>1198</v>
      </c>
      <c r="C30" s="3977" t="s">
        <v>1197</v>
      </c>
      <c r="D30" s="3979"/>
      <c r="E30" s="3979"/>
      <c r="F30" s="1445" t="str">
        <f>'4_入力シート【検査結果表】非常用の照明装置'!GG41</f>
        <v/>
      </c>
      <c r="G30" s="1445" t="str">
        <f>'4_入力シート【検査結果表】非常用の照明装置'!GH41</f>
        <v/>
      </c>
      <c r="H30" s="1445" t="str">
        <f>'4_入力シート【検査結果表】非常用の照明装置'!GI41</f>
        <v/>
      </c>
      <c r="I30" s="1406">
        <f>'4_入力シート【検査結果表】非常用の照明装置'!GJ41</f>
        <v>0</v>
      </c>
    </row>
    <row r="31" spans="1:9" s="1474" customFormat="1" ht="11.25" customHeight="1" thickBot="1" x14ac:dyDescent="0.2">
      <c r="A31" s="1412" t="s">
        <v>970</v>
      </c>
      <c r="B31" s="3978"/>
      <c r="C31" s="3980" t="s">
        <v>1196</v>
      </c>
      <c r="D31" s="3980"/>
      <c r="E31" s="3980"/>
      <c r="F31" s="1448" t="str">
        <f>'4_入力シート【検査結果表】非常用の照明装置'!GG42</f>
        <v/>
      </c>
      <c r="G31" s="1448" t="str">
        <f>'4_入力シート【検査結果表】非常用の照明装置'!GH42</f>
        <v/>
      </c>
      <c r="H31" s="1448" t="str">
        <f>'4_入力シート【検査結果表】非常用の照明装置'!GI42</f>
        <v/>
      </c>
      <c r="I31" s="1415">
        <f>'4_入力シート【検査結果表】非常用の照明装置'!GJ42</f>
        <v>0</v>
      </c>
    </row>
    <row r="32" spans="1:9" s="1474" customFormat="1" ht="11.25" customHeight="1" x14ac:dyDescent="0.15">
      <c r="A32" s="1402">
        <v>5</v>
      </c>
      <c r="B32" s="3869" t="s">
        <v>1195</v>
      </c>
      <c r="C32" s="3870"/>
      <c r="D32" s="3870"/>
      <c r="E32" s="3870"/>
      <c r="F32" s="3870"/>
      <c r="G32" s="3870"/>
      <c r="H32" s="3870"/>
      <c r="I32" s="3976"/>
    </row>
    <row r="33" spans="1:9" s="1474" customFormat="1" ht="11.25" customHeight="1" x14ac:dyDescent="0.15">
      <c r="A33" s="1407" t="s">
        <v>973</v>
      </c>
      <c r="B33" s="3977" t="s">
        <v>829</v>
      </c>
      <c r="C33" s="3977" t="s">
        <v>1194</v>
      </c>
      <c r="D33" s="3921" t="s">
        <v>1193</v>
      </c>
      <c r="E33" s="3922"/>
      <c r="F33" s="1445" t="str">
        <f>'4_入力シート【検査結果表】非常用の照明装置'!GG47</f>
        <v/>
      </c>
      <c r="G33" s="1445" t="str">
        <f>'4_入力シート【検査結果表】非常用の照明装置'!GH47</f>
        <v/>
      </c>
      <c r="H33" s="1445" t="str">
        <f>'4_入力シート【検査結果表】非常用の照明装置'!GI47</f>
        <v/>
      </c>
      <c r="I33" s="1406">
        <f>'4_入力シート【検査結果表】非常用の照明装置'!GJ47</f>
        <v>0</v>
      </c>
    </row>
    <row r="34" spans="1:9" s="1474" customFormat="1" ht="11.25" customHeight="1" x14ac:dyDescent="0.15">
      <c r="A34" s="1481" t="s">
        <v>970</v>
      </c>
      <c r="B34" s="3977"/>
      <c r="C34" s="3981"/>
      <c r="D34" s="3970" t="s">
        <v>1192</v>
      </c>
      <c r="E34" s="3970"/>
      <c r="F34" s="1445" t="str">
        <f>'4_入力シート【検査結果表】非常用の照明装置'!GG48</f>
        <v/>
      </c>
      <c r="G34" s="1445" t="str">
        <f>'4_入力シート【検査結果表】非常用の照明装置'!GH48</f>
        <v/>
      </c>
      <c r="H34" s="1478" t="str">
        <f>'4_入力シート【検査結果表】非常用の照明装置'!GI48</f>
        <v/>
      </c>
      <c r="I34" s="1406">
        <f>'4_入力シート【検査結果表】非常用の照明装置'!GJ48</f>
        <v>0</v>
      </c>
    </row>
    <row r="35" spans="1:9" s="1474" customFormat="1" ht="11.25" customHeight="1" x14ac:dyDescent="0.15">
      <c r="A35" s="1481" t="s">
        <v>968</v>
      </c>
      <c r="B35" s="3981"/>
      <c r="C35" s="3981"/>
      <c r="D35" s="3970" t="s">
        <v>1191</v>
      </c>
      <c r="E35" s="3970"/>
      <c r="F35" s="1445" t="str">
        <f>'4_入力シート【検査結果表】非常用の照明装置'!GG49</f>
        <v/>
      </c>
      <c r="G35" s="1445" t="str">
        <f>'4_入力シート【検査結果表】非常用の照明装置'!GH49</f>
        <v/>
      </c>
      <c r="H35" s="1478" t="str">
        <f>'4_入力シート【検査結果表】非常用の照明装置'!GI49</f>
        <v/>
      </c>
      <c r="I35" s="1406">
        <f>'4_入力シート【検査結果表】非常用の照明装置'!GJ49</f>
        <v>0</v>
      </c>
    </row>
    <row r="36" spans="1:9" s="1474" customFormat="1" ht="11.25" customHeight="1" x14ac:dyDescent="0.15">
      <c r="A36" s="1481" t="s">
        <v>966</v>
      </c>
      <c r="B36" s="3981"/>
      <c r="C36" s="3977" t="s">
        <v>1190</v>
      </c>
      <c r="D36" s="3970" t="s">
        <v>1189</v>
      </c>
      <c r="E36" s="3970"/>
      <c r="F36" s="1445" t="str">
        <f>'4_入力シート【検査結果表】非常用の照明装置'!GG50</f>
        <v/>
      </c>
      <c r="G36" s="1445" t="str">
        <f>'4_入力シート【検査結果表】非常用の照明装置'!GH50</f>
        <v/>
      </c>
      <c r="H36" s="1478" t="str">
        <f>'4_入力シート【検査結果表】非常用の照明装置'!GI50</f>
        <v/>
      </c>
      <c r="I36" s="1406">
        <f>'4_入力シート【検査結果表】非常用の照明装置'!GJ50</f>
        <v>0</v>
      </c>
    </row>
    <row r="37" spans="1:9" s="1474" customFormat="1" ht="11.25" customHeight="1" x14ac:dyDescent="0.15">
      <c r="A37" s="1481" t="s">
        <v>964</v>
      </c>
      <c r="B37" s="3981"/>
      <c r="C37" s="3979"/>
      <c r="D37" s="3970" t="s">
        <v>1188</v>
      </c>
      <c r="E37" s="3970"/>
      <c r="F37" s="1445" t="str">
        <f>'4_入力シート【検査結果表】非常用の照明装置'!GG51</f>
        <v/>
      </c>
      <c r="G37" s="1445" t="str">
        <f>'4_入力シート【検査結果表】非常用の照明装置'!GH51</f>
        <v/>
      </c>
      <c r="H37" s="1478" t="str">
        <f>'4_入力シート【検査結果表】非常用の照明装置'!GI51</f>
        <v/>
      </c>
      <c r="I37" s="1406">
        <f>'4_入力シート【検査結果表】非常用の照明装置'!GJ51</f>
        <v>0</v>
      </c>
    </row>
    <row r="38" spans="1:9" s="1474" customFormat="1" ht="11.25" customHeight="1" x14ac:dyDescent="0.15">
      <c r="A38" s="1481" t="s">
        <v>962</v>
      </c>
      <c r="B38" s="3981"/>
      <c r="C38" s="3979"/>
      <c r="D38" s="3970" t="s">
        <v>1187</v>
      </c>
      <c r="E38" s="3970"/>
      <c r="F38" s="1445" t="str">
        <f>'4_入力シート【検査結果表】非常用の照明装置'!GG52</f>
        <v/>
      </c>
      <c r="G38" s="1445" t="str">
        <f>'4_入力シート【検査結果表】非常用の照明装置'!GH52</f>
        <v/>
      </c>
      <c r="H38" s="1478" t="str">
        <f>'4_入力シート【検査結果表】非常用の照明装置'!GI52</f>
        <v/>
      </c>
      <c r="I38" s="1406">
        <f>'4_入力シート【検査結果表】非常用の照明装置'!GJ52</f>
        <v>0</v>
      </c>
    </row>
    <row r="39" spans="1:9" s="1474" customFormat="1" ht="11.25" customHeight="1" x14ac:dyDescent="0.15">
      <c r="A39" s="1407" t="s">
        <v>960</v>
      </c>
      <c r="B39" s="3981"/>
      <c r="C39" s="3983" t="s">
        <v>1186</v>
      </c>
      <c r="D39" s="3856" t="s">
        <v>1185</v>
      </c>
      <c r="E39" s="3857"/>
      <c r="F39" s="1445" t="str">
        <f>'4_入力シート【検査結果表】非常用の照明装置'!GG53</f>
        <v/>
      </c>
      <c r="G39" s="1445" t="str">
        <f>'4_入力シート【検査結果表】非常用の照明装置'!GH53</f>
        <v/>
      </c>
      <c r="H39" s="1445" t="str">
        <f>'4_入力シート【検査結果表】非常用の照明装置'!GI53</f>
        <v/>
      </c>
      <c r="I39" s="1406">
        <f>'4_入力シート【検査結果表】非常用の照明装置'!GJ53</f>
        <v>0</v>
      </c>
    </row>
    <row r="40" spans="1:9" s="1474" customFormat="1" ht="11.25" customHeight="1" thickBot="1" x14ac:dyDescent="0.2">
      <c r="A40" s="1482" t="s">
        <v>959</v>
      </c>
      <c r="B40" s="3982"/>
      <c r="C40" s="3978"/>
      <c r="D40" s="3901" t="s">
        <v>1184</v>
      </c>
      <c r="E40" s="3984"/>
      <c r="F40" s="1448" t="str">
        <f>'4_入力シート【検査結果表】非常用の照明装置'!GG54</f>
        <v/>
      </c>
      <c r="G40" s="1448" t="str">
        <f>'4_入力シート【検査結果表】非常用の照明装置'!GH54</f>
        <v/>
      </c>
      <c r="H40" s="1448" t="str">
        <f>'4_入力シート【検査結果表】非常用の照明装置'!GI54</f>
        <v/>
      </c>
      <c r="I40" s="1415">
        <f>'4_入力シート【検査結果表】非常用の照明装置'!GJ54</f>
        <v>0</v>
      </c>
    </row>
    <row r="41" spans="1:9" s="1474" customFormat="1" ht="11.25" customHeight="1" x14ac:dyDescent="0.15">
      <c r="A41" s="1402">
        <v>6</v>
      </c>
      <c r="B41" s="3869" t="s">
        <v>1183</v>
      </c>
      <c r="C41" s="3870"/>
      <c r="D41" s="3870"/>
      <c r="E41" s="3870"/>
      <c r="F41" s="3870"/>
      <c r="G41" s="3870"/>
      <c r="H41" s="3985"/>
      <c r="I41" s="1483"/>
    </row>
    <row r="42" spans="1:9" s="1474" customFormat="1" ht="11.25" customHeight="1" x14ac:dyDescent="0.15">
      <c r="A42" s="1407" t="s">
        <v>973</v>
      </c>
      <c r="B42" s="3895" t="s">
        <v>1052</v>
      </c>
      <c r="C42" s="3895" t="s">
        <v>1182</v>
      </c>
      <c r="D42" s="3858" t="s">
        <v>352</v>
      </c>
      <c r="E42" s="3868"/>
      <c r="F42" s="1445" t="str">
        <f>'4_入力シート【検査結果表】非常用の照明装置'!GG59</f>
        <v/>
      </c>
      <c r="G42" s="1445" t="str">
        <f>'4_入力シート【検査結果表】非常用の照明装置'!GH59</f>
        <v/>
      </c>
      <c r="H42" s="1478" t="str">
        <f>'4_入力シート【検査結果表】非常用の照明装置'!GI59</f>
        <v/>
      </c>
      <c r="I42" s="1406">
        <f>'4_入力シート【検査結果表】非常用の照明装置'!GJ59</f>
        <v>0</v>
      </c>
    </row>
    <row r="43" spans="1:9" s="1474" customFormat="1" ht="11.25" customHeight="1" x14ac:dyDescent="0.15">
      <c r="A43" s="1480" t="s">
        <v>970</v>
      </c>
      <c r="B43" s="3895"/>
      <c r="C43" s="3895"/>
      <c r="D43" s="3858" t="s">
        <v>350</v>
      </c>
      <c r="E43" s="3868"/>
      <c r="F43" s="1445" t="str">
        <f>'4_入力シート【検査結果表】非常用の照明装置'!GG60</f>
        <v/>
      </c>
      <c r="G43" s="1445" t="str">
        <f>'4_入力シート【検査結果表】非常用の照明装置'!GH60</f>
        <v/>
      </c>
      <c r="H43" s="1478" t="str">
        <f>'4_入力シート【検査結果表】非常用の照明装置'!GI60</f>
        <v/>
      </c>
      <c r="I43" s="1406">
        <f>'4_入力シート【検査結果表】非常用の照明装置'!GJ60</f>
        <v>0</v>
      </c>
    </row>
    <row r="44" spans="1:9" s="1474" customFormat="1" ht="11.25" customHeight="1" x14ac:dyDescent="0.15">
      <c r="A44" s="1480" t="s">
        <v>968</v>
      </c>
      <c r="B44" s="3981"/>
      <c r="C44" s="3907"/>
      <c r="D44" s="3858" t="s">
        <v>348</v>
      </c>
      <c r="E44" s="3868"/>
      <c r="F44" s="1445" t="str">
        <f>'4_入力シート【検査結果表】非常用の照明装置'!GG61</f>
        <v/>
      </c>
      <c r="G44" s="1445" t="str">
        <f>'4_入力シート【検査結果表】非常用の照明装置'!GH61</f>
        <v/>
      </c>
      <c r="H44" s="1478" t="str">
        <f>'4_入力シート【検査結果表】非常用の照明装置'!GI61</f>
        <v/>
      </c>
      <c r="I44" s="1406">
        <f>'4_入力シート【検査結果表】非常用の照明装置'!GJ61</f>
        <v>0</v>
      </c>
    </row>
    <row r="45" spans="1:9" s="1474" customFormat="1" ht="11.25" customHeight="1" x14ac:dyDescent="0.15">
      <c r="A45" s="1480" t="s">
        <v>966</v>
      </c>
      <c r="B45" s="3981"/>
      <c r="C45" s="3907"/>
      <c r="D45" s="3986" t="s">
        <v>346</v>
      </c>
      <c r="E45" s="3868"/>
      <c r="F45" s="1445" t="str">
        <f>'4_入力シート【検査結果表】非常用の照明装置'!GG62</f>
        <v/>
      </c>
      <c r="G45" s="1445" t="str">
        <f>'4_入力シート【検査結果表】非常用の照明装置'!GH62</f>
        <v/>
      </c>
      <c r="H45" s="1478" t="str">
        <f>'4_入力シート【検査結果表】非常用の照明装置'!GI62</f>
        <v/>
      </c>
      <c r="I45" s="1406">
        <f>'4_入力シート【検査結果表】非常用の照明装置'!GJ62</f>
        <v>0</v>
      </c>
    </row>
    <row r="46" spans="1:9" s="1474" customFormat="1" ht="11.25" customHeight="1" x14ac:dyDescent="0.15">
      <c r="A46" s="1480" t="s">
        <v>964</v>
      </c>
      <c r="B46" s="3981"/>
      <c r="C46" s="3907"/>
      <c r="D46" s="3858" t="s">
        <v>344</v>
      </c>
      <c r="E46" s="3868"/>
      <c r="F46" s="1445" t="str">
        <f>'4_入力シート【検査結果表】非常用の照明装置'!GG63</f>
        <v/>
      </c>
      <c r="G46" s="1445" t="str">
        <f>'4_入力シート【検査結果表】非常用の照明装置'!GH63</f>
        <v/>
      </c>
      <c r="H46" s="1478" t="str">
        <f>'4_入力シート【検査結果表】非常用の照明装置'!GI63</f>
        <v/>
      </c>
      <c r="I46" s="1406">
        <f>'4_入力シート【検査結果表】非常用の照明装置'!GJ63</f>
        <v>0</v>
      </c>
    </row>
    <row r="47" spans="1:9" s="1474" customFormat="1" ht="11.25" customHeight="1" x14ac:dyDescent="0.15">
      <c r="A47" s="1480" t="s">
        <v>962</v>
      </c>
      <c r="B47" s="3981"/>
      <c r="C47" s="3907"/>
      <c r="D47" s="3858" t="s">
        <v>313</v>
      </c>
      <c r="E47" s="3868"/>
      <c r="F47" s="1445" t="str">
        <f>'4_入力シート【検査結果表】非常用の照明装置'!GG64</f>
        <v/>
      </c>
      <c r="G47" s="1445" t="str">
        <f>'4_入力シート【検査結果表】非常用の照明装置'!GH64</f>
        <v/>
      </c>
      <c r="H47" s="1478" t="str">
        <f>'4_入力シート【検査結果表】非常用の照明装置'!GI64</f>
        <v/>
      </c>
      <c r="I47" s="1406">
        <f>'4_入力シート【検査結果表】非常用の照明装置'!GJ64</f>
        <v>0</v>
      </c>
    </row>
    <row r="48" spans="1:9" s="1474" customFormat="1" ht="11.25" customHeight="1" x14ac:dyDescent="0.15">
      <c r="A48" s="1480" t="s">
        <v>960</v>
      </c>
      <c r="B48" s="3981"/>
      <c r="C48" s="3907"/>
      <c r="D48" s="3858" t="s">
        <v>340</v>
      </c>
      <c r="E48" s="3868"/>
      <c r="F48" s="1445" t="str">
        <f>'4_入力シート【検査結果表】非常用の照明装置'!GG65</f>
        <v/>
      </c>
      <c r="G48" s="1445" t="str">
        <f>'4_入力シート【検査結果表】非常用の照明装置'!GH65</f>
        <v/>
      </c>
      <c r="H48" s="1478" t="str">
        <f>'4_入力シート【検査結果表】非常用の照明装置'!GI65</f>
        <v/>
      </c>
      <c r="I48" s="1406">
        <f>'4_入力シート【検査結果表】非常用の照明装置'!GJ65</f>
        <v>0</v>
      </c>
    </row>
    <row r="49" spans="1:9" s="1474" customFormat="1" ht="11.25" customHeight="1" x14ac:dyDescent="0.15">
      <c r="A49" s="1480" t="s">
        <v>959</v>
      </c>
      <c r="B49" s="3981"/>
      <c r="C49" s="3907"/>
      <c r="D49" s="3858" t="s">
        <v>338</v>
      </c>
      <c r="E49" s="3868"/>
      <c r="F49" s="1445" t="str">
        <f>'4_入力シート【検査結果表】非常用の照明装置'!GG66</f>
        <v/>
      </c>
      <c r="G49" s="1445" t="str">
        <f>'4_入力シート【検査結果表】非常用の照明装置'!GH66</f>
        <v/>
      </c>
      <c r="H49" s="1478" t="str">
        <f>'4_入力シート【検査結果表】非常用の照明装置'!GI66</f>
        <v/>
      </c>
      <c r="I49" s="1406">
        <f>'4_入力シート【検査結果表】非常用の照明装置'!GJ66</f>
        <v>0</v>
      </c>
    </row>
    <row r="50" spans="1:9" s="1474" customFormat="1" ht="11.25" customHeight="1" x14ac:dyDescent="0.15">
      <c r="A50" s="1480" t="s">
        <v>957</v>
      </c>
      <c r="B50" s="3981"/>
      <c r="C50" s="3907"/>
      <c r="D50" s="3858" t="s">
        <v>336</v>
      </c>
      <c r="E50" s="3868"/>
      <c r="F50" s="1445" t="str">
        <f>'4_入力シート【検査結果表】非常用の照明装置'!GG67</f>
        <v/>
      </c>
      <c r="G50" s="1445" t="str">
        <f>'4_入力シート【検査結果表】非常用の照明装置'!GH67</f>
        <v/>
      </c>
      <c r="H50" s="1478" t="str">
        <f>'4_入力シート【検査結果表】非常用の照明装置'!GI67</f>
        <v/>
      </c>
      <c r="I50" s="1406">
        <f>'4_入力シート【検査結果表】非常用の照明装置'!GJ67</f>
        <v>0</v>
      </c>
    </row>
    <row r="51" spans="1:9" s="1474" customFormat="1" ht="22.5" customHeight="1" x14ac:dyDescent="0.15">
      <c r="A51" s="1407" t="s">
        <v>982</v>
      </c>
      <c r="B51" s="3981"/>
      <c r="C51" s="3907"/>
      <c r="D51" s="3858" t="s">
        <v>1181</v>
      </c>
      <c r="E51" s="3868"/>
      <c r="F51" s="1445" t="str">
        <f>'4_入力シート【検査結果表】非常用の照明装置'!GG68</f>
        <v/>
      </c>
      <c r="G51" s="1445" t="str">
        <f>'4_入力シート【検査結果表】非常用の照明装置'!GH68</f>
        <v/>
      </c>
      <c r="H51" s="1478" t="str">
        <f>'4_入力シート【検査結果表】非常用の照明装置'!GI68</f>
        <v/>
      </c>
      <c r="I51" s="1406">
        <f>'4_入力シート【検査結果表】非常用の照明装置'!GJ68</f>
        <v>0</v>
      </c>
    </row>
    <row r="52" spans="1:9" s="1474" customFormat="1" ht="11.25" customHeight="1" x14ac:dyDescent="0.15">
      <c r="A52" s="1480" t="s">
        <v>979</v>
      </c>
      <c r="B52" s="3981"/>
      <c r="C52" s="3907"/>
      <c r="D52" s="3858" t="s">
        <v>305</v>
      </c>
      <c r="E52" s="3868"/>
      <c r="F52" s="1445" t="str">
        <f>'4_入力シート【検査結果表】非常用の照明装置'!GG69</f>
        <v/>
      </c>
      <c r="G52" s="1445" t="str">
        <f>'4_入力シート【検査結果表】非常用の照明装置'!GH69</f>
        <v/>
      </c>
      <c r="H52" s="1478" t="str">
        <f>'4_入力シート【検査結果表】非常用の照明装置'!GI69</f>
        <v/>
      </c>
      <c r="I52" s="1406">
        <f>'4_入力シート【検査結果表】非常用の照明装置'!GJ69</f>
        <v>0</v>
      </c>
    </row>
    <row r="53" spans="1:9" s="1474" customFormat="1" ht="11.25" customHeight="1" x14ac:dyDescent="0.15">
      <c r="A53" s="1480" t="s">
        <v>977</v>
      </c>
      <c r="B53" s="3981"/>
      <c r="C53" s="3907"/>
      <c r="D53" s="3858" t="s">
        <v>303</v>
      </c>
      <c r="E53" s="3868"/>
      <c r="F53" s="1445" t="str">
        <f>'4_入力シート【検査結果表】非常用の照明装置'!GG70</f>
        <v/>
      </c>
      <c r="G53" s="1445" t="str">
        <f>'4_入力シート【検査結果表】非常用の照明装置'!GH70</f>
        <v/>
      </c>
      <c r="H53" s="1478" t="str">
        <f>'4_入力シート【検査結果表】非常用の照明装置'!GI70</f>
        <v/>
      </c>
      <c r="I53" s="1406">
        <f>'4_入力シート【検査結果表】非常用の照明装置'!GJ70</f>
        <v>0</v>
      </c>
    </row>
    <row r="54" spans="1:9" s="1474" customFormat="1" ht="11.25" customHeight="1" x14ac:dyDescent="0.15">
      <c r="A54" s="1480" t="s">
        <v>976</v>
      </c>
      <c r="B54" s="3981"/>
      <c r="C54" s="3895" t="s">
        <v>330</v>
      </c>
      <c r="D54" s="3858" t="s">
        <v>329</v>
      </c>
      <c r="E54" s="3868"/>
      <c r="F54" s="1445" t="str">
        <f>'4_入力シート【検査結果表】非常用の照明装置'!GG71</f>
        <v/>
      </c>
      <c r="G54" s="1445" t="str">
        <f>'4_入力シート【検査結果表】非常用の照明装置'!GH71</f>
        <v/>
      </c>
      <c r="H54" s="1478" t="str">
        <f>'4_入力シート【検査結果表】非常用の照明装置'!GI71</f>
        <v/>
      </c>
      <c r="I54" s="1406">
        <f>'4_入力シート【検査結果表】非常用の照明装置'!GJ71</f>
        <v>0</v>
      </c>
    </row>
    <row r="55" spans="1:9" s="1474" customFormat="1" ht="11.25" customHeight="1" x14ac:dyDescent="0.15">
      <c r="A55" s="1480" t="s">
        <v>1157</v>
      </c>
      <c r="B55" s="3981"/>
      <c r="C55" s="3895"/>
      <c r="D55" s="3858" t="s">
        <v>327</v>
      </c>
      <c r="E55" s="3868"/>
      <c r="F55" s="1445" t="str">
        <f>'4_入力シート【検査結果表】非常用の照明装置'!GG72</f>
        <v/>
      </c>
      <c r="G55" s="1445" t="str">
        <f>'4_入力シート【検査結果表】非常用の照明装置'!GH72</f>
        <v/>
      </c>
      <c r="H55" s="1478" t="str">
        <f>'4_入力シート【検査結果表】非常用の照明装置'!GI72</f>
        <v/>
      </c>
      <c r="I55" s="1406">
        <f>'4_入力シート【検査結果表】非常用の照明装置'!GJ72</f>
        <v>0</v>
      </c>
    </row>
    <row r="56" spans="1:9" s="1474" customFormat="1" ht="11.25" customHeight="1" x14ac:dyDescent="0.15">
      <c r="A56" s="1480" t="s">
        <v>1156</v>
      </c>
      <c r="B56" s="3981"/>
      <c r="C56" s="3895"/>
      <c r="D56" s="3858" t="s">
        <v>325</v>
      </c>
      <c r="E56" s="3868"/>
      <c r="F56" s="1445" t="str">
        <f>'4_入力シート【検査結果表】非常用の照明装置'!GG73</f>
        <v/>
      </c>
      <c r="G56" s="1445" t="str">
        <f>'4_入力シート【検査結果表】非常用の照明装置'!GH73</f>
        <v/>
      </c>
      <c r="H56" s="1478" t="str">
        <f>'4_入力シート【検査結果表】非常用の照明装置'!GI73</f>
        <v/>
      </c>
      <c r="I56" s="1406">
        <f>'4_入力シート【検査結果表】非常用の照明装置'!GJ73</f>
        <v>0</v>
      </c>
    </row>
    <row r="57" spans="1:9" s="1474" customFormat="1" ht="11.25" customHeight="1" x14ac:dyDescent="0.15">
      <c r="A57" s="1480" t="s">
        <v>1154</v>
      </c>
      <c r="B57" s="3981"/>
      <c r="C57" s="3895"/>
      <c r="D57" s="3858" t="s">
        <v>1180</v>
      </c>
      <c r="E57" s="3868"/>
      <c r="F57" s="1445" t="str">
        <f>'4_入力シート【検査結果表】非常用の照明装置'!GG74</f>
        <v/>
      </c>
      <c r="G57" s="1445" t="str">
        <f>'4_入力シート【検査結果表】非常用の照明装置'!GH74</f>
        <v/>
      </c>
      <c r="H57" s="1478" t="str">
        <f>'4_入力シート【検査結果表】非常用の照明装置'!GI74</f>
        <v/>
      </c>
      <c r="I57" s="1406">
        <f>'4_入力シート【検査結果表】非常用の照明装置'!GJ74</f>
        <v>0</v>
      </c>
    </row>
    <row r="58" spans="1:9" s="1474" customFormat="1" ht="11.25" customHeight="1" thickBot="1" x14ac:dyDescent="0.2">
      <c r="A58" s="1482" t="s">
        <v>1152</v>
      </c>
      <c r="B58" s="3982"/>
      <c r="C58" s="3987"/>
      <c r="D58" s="3945" t="s">
        <v>321</v>
      </c>
      <c r="E58" s="3946"/>
      <c r="F58" s="1448" t="str">
        <f>'4_入力シート【検査結果表】非常用の照明装置'!GG75</f>
        <v/>
      </c>
      <c r="G58" s="1448" t="str">
        <f>'4_入力シート【検査結果表】非常用の照明装置'!GH75</f>
        <v/>
      </c>
      <c r="H58" s="1484" t="str">
        <f>'4_入力シート【検査結果表】非常用の照明装置'!GI75</f>
        <v/>
      </c>
      <c r="I58" s="1415">
        <f>'4_入力シート【検査結果表】非常用の照明装置'!GJ75</f>
        <v>0</v>
      </c>
    </row>
    <row r="59" spans="1:9" s="1474" customFormat="1" ht="11.25" customHeight="1" x14ac:dyDescent="0.15">
      <c r="A59" s="1416">
        <v>7</v>
      </c>
      <c r="B59" s="3910" t="s">
        <v>161</v>
      </c>
      <c r="C59" s="3870"/>
      <c r="D59" s="3870"/>
      <c r="E59" s="3870"/>
      <c r="F59" s="3870"/>
      <c r="G59" s="3870"/>
      <c r="H59" s="3870"/>
      <c r="I59" s="3911"/>
    </row>
    <row r="60" spans="1:9" s="1474" customFormat="1" ht="11.25" customHeight="1" x14ac:dyDescent="0.15">
      <c r="A60" s="1455"/>
      <c r="B60" s="1485"/>
      <c r="C60" s="1486"/>
      <c r="D60" s="1486"/>
      <c r="E60" s="1487"/>
      <c r="F60" s="1445" t="str">
        <f>'4_入力シート【検査結果表】非常用の照明装置'!GG80</f>
        <v/>
      </c>
      <c r="G60" s="1445" t="str">
        <f>'4_入力シート【検査結果表】非常用の照明装置'!GH80</f>
        <v/>
      </c>
      <c r="H60" s="1445" t="str">
        <f>'4_入力シート【検査結果表】非常用の照明装置'!GI80</f>
        <v/>
      </c>
      <c r="I60" s="1406">
        <f>'4_入力シート【検査結果表】非常用の照明装置'!GJ80</f>
        <v>0</v>
      </c>
    </row>
    <row r="61" spans="1:9" s="1474" customFormat="1" ht="11.25" customHeight="1" x14ac:dyDescent="0.15">
      <c r="A61" s="1455"/>
      <c r="B61" s="1485"/>
      <c r="C61" s="1486"/>
      <c r="D61" s="1486"/>
      <c r="E61" s="1487"/>
      <c r="F61" s="1445" t="str">
        <f>'4_入力シート【検査結果表】非常用の照明装置'!GG81</f>
        <v/>
      </c>
      <c r="G61" s="1445" t="str">
        <f>'4_入力シート【検査結果表】非常用の照明装置'!GH81</f>
        <v/>
      </c>
      <c r="H61" s="1445" t="str">
        <f>'4_入力シート【検査結果表】非常用の照明装置'!GI81</f>
        <v/>
      </c>
      <c r="I61" s="1406">
        <f>'4_入力シート【検査結果表】非常用の照明装置'!GJ81</f>
        <v>0</v>
      </c>
    </row>
    <row r="62" spans="1:9" s="1474" customFormat="1" ht="11.25" customHeight="1" thickBot="1" x14ac:dyDescent="0.2">
      <c r="A62" s="1460"/>
      <c r="B62" s="1488"/>
      <c r="C62" s="1489"/>
      <c r="D62" s="1489"/>
      <c r="E62" s="1490"/>
      <c r="F62" s="1448" t="str">
        <f>'4_入力シート【検査結果表】非常用の照明装置'!GG82</f>
        <v/>
      </c>
      <c r="G62" s="1448" t="str">
        <f>'4_入力シート【検査結果表】非常用の照明装置'!GH82</f>
        <v/>
      </c>
      <c r="H62" s="1448" t="str">
        <f>'4_入力シート【検査結果表】非常用の照明装置'!GI82</f>
        <v/>
      </c>
      <c r="I62" s="1415">
        <f>'4_入力シート【検査結果表】非常用の照明装置'!GJ82</f>
        <v>0</v>
      </c>
    </row>
    <row r="63" spans="1:9" s="1474" customFormat="1" ht="11.25" customHeight="1" x14ac:dyDescent="0.15">
      <c r="A63" s="3960" t="s">
        <v>955</v>
      </c>
      <c r="B63" s="3988"/>
      <c r="C63" s="3863"/>
      <c r="D63" s="1568"/>
      <c r="E63" s="1568"/>
      <c r="F63" s="1568"/>
      <c r="G63" s="1568"/>
      <c r="H63" s="1568"/>
      <c r="I63" s="1576"/>
    </row>
    <row r="64" spans="1:9" s="1474" customFormat="1" ht="21" customHeight="1" x14ac:dyDescent="0.15">
      <c r="A64" s="1465" t="s">
        <v>157</v>
      </c>
      <c r="B64" s="3961" t="s">
        <v>954</v>
      </c>
      <c r="C64" s="3962"/>
      <c r="D64" s="1571" t="s">
        <v>156</v>
      </c>
      <c r="E64" s="3961" t="s">
        <v>150</v>
      </c>
      <c r="F64" s="3963"/>
      <c r="G64" s="3963"/>
      <c r="H64" s="3962"/>
      <c r="I64" s="1466" t="s">
        <v>155</v>
      </c>
    </row>
    <row r="65" spans="1:9" s="1474" customFormat="1" ht="50.1" customHeight="1" x14ac:dyDescent="0.15">
      <c r="A65" s="1491" t="str">
        <f>IFERROR(INDEX('4_入力シート【検査結果表】非常用の照明装置'!EQ:EQ,1/LARGE(INDEX(('4_入力シート【検査結果表】非常用の照明装置'!$AZ$16:$AZ$106={"×要是正（既存不適格以外）","△既存不適格"})/ROW('4_入力シート【検査結果表】非常用の照明装置'!$EQ$16:$EQ$106),0),ROW(A1))),"")</f>
        <v/>
      </c>
      <c r="B65" s="3918" t="str">
        <f>IFERROR(INDEX('4_入力シート【検査結果表】非常用の照明装置'!EL:EL,1/LARGE(INDEX(('4_入力シート【検査結果表】非常用の照明装置'!$AZ$16:$AZ$106={"×要是正（既存不適格以外）","△既存不適格"})/ROW('4_入力シート【検査結果表】非常用の照明装置'!$EL$16:$EL$106),0),ROW(A1))),"")</f>
        <v/>
      </c>
      <c r="C65" s="3919"/>
      <c r="D65" s="1572" t="str">
        <f>IFERROR(INDEX('4_入力シート【検査結果表】非常用の照明装置'!GS:GS,1/LARGE(INDEX(('4_入力シート【検査結果表】非常用の照明装置'!$AZ$16:$AZ$106={"×要是正（既存不適格以外）","△既存不適格"})/ROW('4_入力シート【検査結果表】非常用の照明装置'!$GS$16:$GS$106),0),ROW(A1))),"")</f>
        <v/>
      </c>
      <c r="E65" s="3918" t="str">
        <f>IFERROR(INDEX('4_入力シート【検査結果表】非常用の照明装置'!BX:BX,1/LARGE(INDEX(('4_入力シート【検査結果表】非常用の照明装置'!$AZ$16:$AZ$106={"×要是正（既存不適格以外）","△既存不適格"})/ROW('4_入力シート【検査結果表】非常用の照明装置'!$BX$16:$BX$106),0),ROW(A1))),"")</f>
        <v/>
      </c>
      <c r="F65" s="3920"/>
      <c r="G65" s="3920"/>
      <c r="H65" s="3919"/>
      <c r="I65" s="1492" t="str">
        <f>IFERROR(INDEX('4_入力シート【検査結果表】非常用の照明装置'!EU:EU,1/LARGE(INDEX(('4_入力シート【検査結果表】非常用の照明装置'!$AZ$16:$AZ$106={"×要是正（既存不適格以外）","△既存不適格"})/ROW('4_入力シート【検査結果表】非常用の照明装置'!$EU$16:$EU$106),0),ROW(A1))),"")</f>
        <v/>
      </c>
    </row>
    <row r="66" spans="1:9" s="1474" customFormat="1" ht="50.1" customHeight="1" x14ac:dyDescent="0.15">
      <c r="A66" s="1491" t="str">
        <f>IFERROR(INDEX('4_入力シート【検査結果表】非常用の照明装置'!EQ:EQ,1/LARGE(INDEX(('4_入力シート【検査結果表】非常用の照明装置'!$AZ$16:$AZ$106={"×要是正（既存不適格以外）","△既存不適格"})/ROW('4_入力シート【検査結果表】非常用の照明装置'!$EQ$16:$EQ$106),0),ROW(A2))),"")</f>
        <v/>
      </c>
      <c r="B66" s="3918" t="str">
        <f>IFERROR(INDEX('4_入力シート【検査結果表】非常用の照明装置'!EL:EL,1/LARGE(INDEX(('4_入力シート【検査結果表】非常用の照明装置'!$AZ$16:$AZ$106={"×要是正（既存不適格以外）","△既存不適格"})/ROW('4_入力シート【検査結果表】非常用の照明装置'!$EL$16:$EL$106),0),ROW(A2))),"")</f>
        <v/>
      </c>
      <c r="C66" s="3919"/>
      <c r="D66" s="1572" t="str">
        <f>IFERROR(INDEX('4_入力シート【検査結果表】非常用の照明装置'!GS:GS,1/LARGE(INDEX(('4_入力シート【検査結果表】非常用の照明装置'!$AZ$16:$AZ$106={"×要是正（既存不適格以外）","△既存不適格"})/ROW('4_入力シート【検査結果表】非常用の照明装置'!$GS$16:$GS$106),0),ROW(A2))),"")</f>
        <v/>
      </c>
      <c r="E66" s="3918" t="str">
        <f>IFERROR(INDEX('4_入力シート【検査結果表】非常用の照明装置'!BX:BX,1/LARGE(INDEX(('4_入力シート【検査結果表】非常用の照明装置'!$AZ$16:$AZ$106={"×要是正（既存不適格以外）","△既存不適格"})/ROW('4_入力シート【検査結果表】非常用の照明装置'!$BX$16:$BX$106),0),ROW(A2))),"")</f>
        <v/>
      </c>
      <c r="F66" s="3920"/>
      <c r="G66" s="3920"/>
      <c r="H66" s="3919"/>
      <c r="I66" s="1492" t="str">
        <f>IFERROR(INDEX('4_入力シート【検査結果表】非常用の照明装置'!EU:EU,1/LARGE(INDEX(('4_入力シート【検査結果表】非常用の照明装置'!$AZ$16:$AZ$106={"×要是正（既存不適格以外）","△既存不適格"})/ROW('4_入力シート【検査結果表】非常用の照明装置'!$EU$16:$EU$106),0),ROW(A2))),"")</f>
        <v/>
      </c>
    </row>
    <row r="67" spans="1:9" s="1474" customFormat="1" ht="50.1" customHeight="1" x14ac:dyDescent="0.15">
      <c r="A67" s="1491" t="str">
        <f>IFERROR(INDEX('4_入力シート【検査結果表】非常用の照明装置'!EQ:EQ,1/LARGE(INDEX(('4_入力シート【検査結果表】非常用の照明装置'!$AZ$16:$AZ$106={"×要是正（既存不適格以外）","△既存不適格"})/ROW('4_入力シート【検査結果表】非常用の照明装置'!$EQ$16:$EQ$106),0),ROW(A3))),"")</f>
        <v/>
      </c>
      <c r="B67" s="3918" t="str">
        <f>IFERROR(INDEX('4_入力シート【検査結果表】非常用の照明装置'!EL:EL,1/LARGE(INDEX(('4_入力シート【検査結果表】非常用の照明装置'!$AZ$16:$AZ$106={"×要是正（既存不適格以外）","△既存不適格"})/ROW('4_入力シート【検査結果表】非常用の照明装置'!$EL$16:$EL$106),0),ROW(A3))),"")</f>
        <v/>
      </c>
      <c r="C67" s="3919"/>
      <c r="D67" s="1572" t="str">
        <f>IFERROR(INDEX('4_入力シート【検査結果表】非常用の照明装置'!GS:GS,1/LARGE(INDEX(('4_入力シート【検査結果表】非常用の照明装置'!$AZ$16:$AZ$106={"×要是正（既存不適格以外）","△既存不適格"})/ROW('4_入力シート【検査結果表】非常用の照明装置'!$GS$16:$GS$106),0),ROW(A3))),"")</f>
        <v/>
      </c>
      <c r="E67" s="3918" t="str">
        <f>IFERROR(INDEX('4_入力シート【検査結果表】非常用の照明装置'!BX:BX,1/LARGE(INDEX(('4_入力シート【検査結果表】非常用の照明装置'!$AZ$16:$AZ$106={"×要是正（既存不適格以外）","△既存不適格"})/ROW('4_入力シート【検査結果表】非常用の照明装置'!$BX$16:$BX$106),0),ROW(A3))),"")</f>
        <v/>
      </c>
      <c r="F67" s="3920"/>
      <c r="G67" s="3920"/>
      <c r="H67" s="3919"/>
      <c r="I67" s="1492" t="str">
        <f>IFERROR(INDEX('4_入力シート【検査結果表】非常用の照明装置'!EU:EU,1/LARGE(INDEX(('4_入力シート【検査結果表】非常用の照明装置'!$AZ$16:$AZ$106={"×要是正（既存不適格以外）","△既存不適格"})/ROW('4_入力シート【検査結果表】非常用の照明装置'!$EU$16:$EU$106),0),ROW(A3))),"")</f>
        <v/>
      </c>
    </row>
    <row r="68" spans="1:9" s="1474" customFormat="1" ht="50.1" customHeight="1" x14ac:dyDescent="0.15">
      <c r="A68" s="1491" t="str">
        <f>IFERROR(INDEX('4_入力シート【検査結果表】非常用の照明装置'!EQ:EQ,1/LARGE(INDEX(('4_入力シート【検査結果表】非常用の照明装置'!$AZ$16:$AZ$106={"×要是正（既存不適格以外）","△既存不適格"})/ROW('4_入力シート【検査結果表】非常用の照明装置'!$EQ$16:$EQ$106),0),ROW(A4))),"")</f>
        <v/>
      </c>
      <c r="B68" s="3918" t="str">
        <f>IFERROR(INDEX('4_入力シート【検査結果表】非常用の照明装置'!EL:EL,1/LARGE(INDEX(('4_入力シート【検査結果表】非常用の照明装置'!$AZ$16:$AZ$106={"×要是正（既存不適格以外）","△既存不適格"})/ROW('4_入力シート【検査結果表】非常用の照明装置'!$EL$16:$EL$106),0),ROW(A4))),"")</f>
        <v/>
      </c>
      <c r="C68" s="3919"/>
      <c r="D68" s="1572" t="str">
        <f>IFERROR(INDEX('4_入力シート【検査結果表】非常用の照明装置'!GS:GS,1/LARGE(INDEX(('4_入力シート【検査結果表】非常用の照明装置'!$AZ$16:$AZ$106={"×要是正（既存不適格以外）","△既存不適格"})/ROW('4_入力シート【検査結果表】非常用の照明装置'!$GS$16:$GS$106),0),ROW(A4))),"")</f>
        <v/>
      </c>
      <c r="E68" s="3918" t="str">
        <f>IFERROR(INDEX('4_入力シート【検査結果表】非常用の照明装置'!BX:BX,1/LARGE(INDEX(('4_入力シート【検査結果表】非常用の照明装置'!$AZ$16:$AZ$106={"×要是正（既存不適格以外）","△既存不適格"})/ROW('4_入力シート【検査結果表】非常用の照明装置'!$BX$16:$BX$106),0),ROW(A4))),"")</f>
        <v/>
      </c>
      <c r="F68" s="3920"/>
      <c r="G68" s="3920"/>
      <c r="H68" s="3919"/>
      <c r="I68" s="1492" t="str">
        <f>IFERROR(INDEX('4_入力シート【検査結果表】非常用の照明装置'!EU:EU,1/LARGE(INDEX(('4_入力シート【検査結果表】非常用の照明装置'!$AZ$16:$AZ$106={"×要是正（既存不適格以外）","△既存不適格"})/ROW('4_入力シート【検査結果表】非常用の照明装置'!$EU$16:$EU$106),0),ROW(A4))),"")</f>
        <v/>
      </c>
    </row>
    <row r="69" spans="1:9" s="1474" customFormat="1" ht="50.1" customHeight="1" x14ac:dyDescent="0.15">
      <c r="A69" s="1491" t="str">
        <f>IFERROR(INDEX('4_入力シート【検査結果表】非常用の照明装置'!EQ:EQ,1/LARGE(INDEX(('4_入力シート【検査結果表】非常用の照明装置'!$AZ$16:$AZ$106={"×要是正（既存不適格以外）","△既存不適格"})/ROW('4_入力シート【検査結果表】非常用の照明装置'!$EQ$16:$EQ$106),0),ROW(A5))),"")</f>
        <v/>
      </c>
      <c r="B69" s="3918" t="str">
        <f>IFERROR(INDEX('4_入力シート【検査結果表】非常用の照明装置'!EL:EL,1/LARGE(INDEX(('4_入力シート【検査結果表】非常用の照明装置'!$AZ$16:$AZ$106={"×要是正（既存不適格以外）","△既存不適格"})/ROW('4_入力シート【検査結果表】非常用の照明装置'!$EL$16:$EL$106),0),ROW(A5))),"")</f>
        <v/>
      </c>
      <c r="C69" s="3919"/>
      <c r="D69" s="1572" t="str">
        <f>IFERROR(INDEX('4_入力シート【検査結果表】非常用の照明装置'!GS:GS,1/LARGE(INDEX(('4_入力シート【検査結果表】非常用の照明装置'!$AZ$16:$AZ$106={"×要是正（既存不適格以外）","△既存不適格"})/ROW('4_入力シート【検査結果表】非常用の照明装置'!$GS$16:$GS$106),0),ROW(A5))),"")</f>
        <v/>
      </c>
      <c r="E69" s="3918" t="str">
        <f>IFERROR(INDEX('4_入力シート【検査結果表】非常用の照明装置'!BX:BX,1/LARGE(INDEX(('4_入力シート【検査結果表】非常用の照明装置'!$AZ$16:$AZ$106={"×要是正（既存不適格以外）","△既存不適格"})/ROW('4_入力シート【検査結果表】非常用の照明装置'!$BX$16:$BX$106),0),ROW(A5))),"")</f>
        <v/>
      </c>
      <c r="F69" s="3920"/>
      <c r="G69" s="3920"/>
      <c r="H69" s="3919"/>
      <c r="I69" s="1492" t="str">
        <f>IFERROR(INDEX('4_入力シート【検査結果表】非常用の照明装置'!EU:EU,1/LARGE(INDEX(('4_入力シート【検査結果表】非常用の照明装置'!$AZ$16:$AZ$106={"×要是正（既存不適格以外）","△既存不適格"})/ROW('4_入力シート【検査結果表】非常用の照明装置'!$EU$16:$EU$106),0),ROW(A5))),"")</f>
        <v/>
      </c>
    </row>
    <row r="70" spans="1:9" s="1474" customFormat="1" ht="50.1" customHeight="1" x14ac:dyDescent="0.15">
      <c r="A70" s="1491" t="str">
        <f>IFERROR(INDEX('4_入力シート【検査結果表】非常用の照明装置'!EQ:EQ,1/LARGE(INDEX(('4_入力シート【検査結果表】非常用の照明装置'!$AZ$16:$AZ$106={"×要是正（既存不適格以外）","△既存不適格"})/ROW('4_入力シート【検査結果表】非常用の照明装置'!$EQ$16:$EQ$106),0),ROW(A6))),"")</f>
        <v/>
      </c>
      <c r="B70" s="3918" t="str">
        <f>IFERROR(INDEX('4_入力シート【検査結果表】非常用の照明装置'!EL:EL,1/LARGE(INDEX(('4_入力シート【検査結果表】非常用の照明装置'!$AZ$16:$AZ$106={"×要是正（既存不適格以外）","△既存不適格"})/ROW('4_入力シート【検査結果表】非常用の照明装置'!$EL$16:$EL$106),0),ROW(A6))),"")</f>
        <v/>
      </c>
      <c r="C70" s="3919"/>
      <c r="D70" s="1572" t="str">
        <f>IFERROR(INDEX('4_入力シート【検査結果表】非常用の照明装置'!GS:GS,1/LARGE(INDEX(('4_入力シート【検査結果表】非常用の照明装置'!$AZ$16:$AZ$106={"×要是正（既存不適格以外）","△既存不適格"})/ROW('4_入力シート【検査結果表】非常用の照明装置'!$GS$16:$GS$106),0),ROW(A6))),"")</f>
        <v/>
      </c>
      <c r="E70" s="3918" t="str">
        <f>IFERROR(INDEX('4_入力シート【検査結果表】非常用の照明装置'!BX:BX,1/LARGE(INDEX(('4_入力シート【検査結果表】非常用の照明装置'!$AZ$16:$AZ$106={"×要是正（既存不適格以外）","△既存不適格"})/ROW('4_入力シート【検査結果表】非常用の照明装置'!$BX$16:$BX$106),0),ROW(A6))),"")</f>
        <v/>
      </c>
      <c r="F70" s="3920"/>
      <c r="G70" s="3920"/>
      <c r="H70" s="3919"/>
      <c r="I70" s="1492" t="str">
        <f>IFERROR(INDEX('4_入力シート【検査結果表】非常用の照明装置'!EU:EU,1/LARGE(INDEX(('4_入力シート【検査結果表】非常用の照明装置'!$AZ$16:$AZ$106={"×要是正（既存不適格以外）","△既存不適格"})/ROW('4_入力シート【検査結果表】非常用の照明装置'!$EU$16:$EU$106),0),ROW(A6))),"")</f>
        <v/>
      </c>
    </row>
    <row r="71" spans="1:9" s="1474" customFormat="1" ht="50.1" customHeight="1" x14ac:dyDescent="0.15">
      <c r="A71" s="1491" t="str">
        <f>IFERROR(INDEX('4_入力シート【検査結果表】非常用の照明装置'!EQ:EQ,1/LARGE(INDEX(('4_入力シート【検査結果表】非常用の照明装置'!$AZ$16:$AZ$106={"×要是正（既存不適格以外）","△既存不適格"})/ROW('4_入力シート【検査結果表】非常用の照明装置'!$EQ$16:$EQ$106),0),ROW(A7))),"")</f>
        <v/>
      </c>
      <c r="B71" s="3918" t="str">
        <f>IFERROR(INDEX('4_入力シート【検査結果表】非常用の照明装置'!EL:EL,1/LARGE(INDEX(('4_入力シート【検査結果表】非常用の照明装置'!$AZ$16:$AZ$106={"×要是正（既存不適格以外）","△既存不適格"})/ROW('4_入力シート【検査結果表】非常用の照明装置'!$EL$16:$EL$106),0),ROW(A7))),"")</f>
        <v/>
      </c>
      <c r="C71" s="3919"/>
      <c r="D71" s="1572" t="str">
        <f>IFERROR(INDEX('4_入力シート【検査結果表】非常用の照明装置'!GS:GS,1/LARGE(INDEX(('4_入力シート【検査結果表】非常用の照明装置'!$AZ$16:$AZ$106={"×要是正（既存不適格以外）","△既存不適格"})/ROW('4_入力シート【検査結果表】非常用の照明装置'!$GS$16:$GS$106),0),ROW(A7))),"")</f>
        <v/>
      </c>
      <c r="E71" s="3918" t="str">
        <f>IFERROR(INDEX('4_入力シート【検査結果表】非常用の照明装置'!BX:BX,1/LARGE(INDEX(('4_入力シート【検査結果表】非常用の照明装置'!$AZ$16:$AZ$106={"×要是正（既存不適格以外）","△既存不適格"})/ROW('4_入力シート【検査結果表】非常用の照明装置'!$BX$16:$BX$106),0),ROW(A7))),"")</f>
        <v/>
      </c>
      <c r="F71" s="3920"/>
      <c r="G71" s="3920"/>
      <c r="H71" s="3919"/>
      <c r="I71" s="1492" t="str">
        <f>IFERROR(INDEX('4_入力シート【検査結果表】非常用の照明装置'!EU:EU,1/LARGE(INDEX(('4_入力シート【検査結果表】非常用の照明装置'!$AZ$16:$AZ$106={"×要是正（既存不適格以外）","△既存不適格"})/ROW('4_入力シート【検査結果表】非常用の照明装置'!$EU$16:$EU$106),0),ROW(A7))),"")</f>
        <v/>
      </c>
    </row>
    <row r="72" spans="1:9" s="1474" customFormat="1" ht="50.1" customHeight="1" x14ac:dyDescent="0.15">
      <c r="A72" s="1491" t="str">
        <f>IFERROR(INDEX('4_入力シート【検査結果表】非常用の照明装置'!EQ:EQ,1/LARGE(INDEX(('4_入力シート【検査結果表】非常用の照明装置'!$AZ$16:$AZ$106={"×要是正（既存不適格以外）","△既存不適格"})/ROW('4_入力シート【検査結果表】非常用の照明装置'!$EQ$16:$EQ$106),0),ROW(A8))),"")</f>
        <v/>
      </c>
      <c r="B72" s="3918" t="str">
        <f>IFERROR(INDEX('4_入力シート【検査結果表】非常用の照明装置'!EL:EL,1/LARGE(INDEX(('4_入力シート【検査結果表】非常用の照明装置'!$AZ$16:$AZ$106={"×要是正（既存不適格以外）","△既存不適格"})/ROW('4_入力シート【検査結果表】非常用の照明装置'!$EL$16:$EL$106),0),ROW(A8))),"")</f>
        <v/>
      </c>
      <c r="C72" s="3919"/>
      <c r="D72" s="1572" t="str">
        <f>IFERROR(INDEX('4_入力シート【検査結果表】非常用の照明装置'!GS:GS,1/LARGE(INDEX(('4_入力シート【検査結果表】非常用の照明装置'!$AZ$16:$AZ$106={"×要是正（既存不適格以外）","△既存不適格"})/ROW('4_入力シート【検査結果表】非常用の照明装置'!$GS$16:$GS$106),0),ROW(A8))),"")</f>
        <v/>
      </c>
      <c r="E72" s="3918" t="str">
        <f>IFERROR(INDEX('4_入力シート【検査結果表】非常用の照明装置'!BX:BX,1/LARGE(INDEX(('4_入力シート【検査結果表】非常用の照明装置'!$AZ$16:$AZ$106={"×要是正（既存不適格以外）","△既存不適格"})/ROW('4_入力シート【検査結果表】非常用の照明装置'!$BX$16:$BX$106),0),ROW(A8))),"")</f>
        <v/>
      </c>
      <c r="F72" s="3920"/>
      <c r="G72" s="3920"/>
      <c r="H72" s="3919"/>
      <c r="I72" s="1492" t="str">
        <f>IFERROR(INDEX('4_入力シート【検査結果表】非常用の照明装置'!EU:EU,1/LARGE(INDEX(('4_入力シート【検査結果表】非常用の照明装置'!$AZ$16:$AZ$106={"×要是正（既存不適格以外）","△既存不適格"})/ROW('4_入力シート【検査結果表】非常用の照明装置'!$EU$16:$EU$106),0),ROW(A8))),"")</f>
        <v/>
      </c>
    </row>
    <row r="73" spans="1:9" s="1474" customFormat="1" ht="50.1" customHeight="1" x14ac:dyDescent="0.15">
      <c r="A73" s="1491" t="str">
        <f>IFERROR(INDEX('4_入力シート【検査結果表】非常用の照明装置'!EQ:EQ,1/LARGE(INDEX(('4_入力シート【検査結果表】非常用の照明装置'!$AZ$16:$AZ$106={"×要是正（既存不適格以外）","△既存不適格"})/ROW('4_入力シート【検査結果表】非常用の照明装置'!$EQ$16:$EQ$106),0),ROW(A9))),"")</f>
        <v/>
      </c>
      <c r="B73" s="3918" t="str">
        <f>IFERROR(INDEX('4_入力シート【検査結果表】非常用の照明装置'!EL:EL,1/LARGE(INDEX(('4_入力シート【検査結果表】非常用の照明装置'!$AZ$16:$AZ$106={"×要是正（既存不適格以外）","△既存不適格"})/ROW('4_入力シート【検査結果表】非常用の照明装置'!$EL$16:$EL$106),0),ROW(A9))),"")</f>
        <v/>
      </c>
      <c r="C73" s="3919"/>
      <c r="D73" s="1572" t="str">
        <f>IFERROR(INDEX('4_入力シート【検査結果表】非常用の照明装置'!GS:GS,1/LARGE(INDEX(('4_入力シート【検査結果表】非常用の照明装置'!$AZ$16:$AZ$106={"×要是正（既存不適格以外）","△既存不適格"})/ROW('4_入力シート【検査結果表】非常用の照明装置'!$GS$16:$GS$106),0),ROW(A9))),"")</f>
        <v/>
      </c>
      <c r="E73" s="3918" t="str">
        <f>IFERROR(INDEX('4_入力シート【検査結果表】非常用の照明装置'!BX:BX,1/LARGE(INDEX(('4_入力シート【検査結果表】非常用の照明装置'!$AZ$16:$AZ$106={"×要是正（既存不適格以外）","△既存不適格"})/ROW('4_入力シート【検査結果表】非常用の照明装置'!$BX$16:$BX$106),0),ROW(A9))),"")</f>
        <v/>
      </c>
      <c r="F73" s="3920"/>
      <c r="G73" s="3920"/>
      <c r="H73" s="3919"/>
      <c r="I73" s="1492" t="str">
        <f>IFERROR(INDEX('4_入力シート【検査結果表】非常用の照明装置'!EU:EU,1/LARGE(INDEX(('4_入力シート【検査結果表】非常用の照明装置'!$AZ$16:$AZ$106={"×要是正（既存不適格以外）","△既存不適格"})/ROW('4_入力シート【検査結果表】非常用の照明装置'!$EU$16:$EU$106),0),ROW(A9))),"")</f>
        <v/>
      </c>
    </row>
    <row r="74" spans="1:9" ht="50.1" customHeight="1" x14ac:dyDescent="0.15">
      <c r="A74" s="1491" t="str">
        <f>IFERROR(INDEX('4_入力シート【検査結果表】非常用の照明装置'!EQ:EQ,1/LARGE(INDEX(('4_入力シート【検査結果表】非常用の照明装置'!$AZ$16:$AZ$106={"×要是正（既存不適格以外）","△既存不適格"})/ROW('4_入力シート【検査結果表】非常用の照明装置'!$EQ$16:$EQ$106),0),ROW(A10))),"")</f>
        <v/>
      </c>
      <c r="B74" s="3918" t="str">
        <f>IFERROR(INDEX('4_入力シート【検査結果表】非常用の照明装置'!EL:EL,1/LARGE(INDEX(('4_入力シート【検査結果表】非常用の照明装置'!$AZ$16:$AZ$106={"×要是正（既存不適格以外）","△既存不適格"})/ROW('4_入力シート【検査結果表】非常用の照明装置'!$EL$16:$EL$106),0),ROW(A10))),"")</f>
        <v/>
      </c>
      <c r="C74" s="3919"/>
      <c r="D74" s="1572" t="str">
        <f>IFERROR(INDEX('4_入力シート【検査結果表】非常用の照明装置'!GS:GS,1/LARGE(INDEX(('4_入力シート【検査結果表】非常用の照明装置'!$AZ$16:$AZ$106={"×要是正（既存不適格以外）","△既存不適格"})/ROW('4_入力シート【検査結果表】非常用の照明装置'!$GS$16:$GS$106),0),ROW(A10))),"")</f>
        <v/>
      </c>
      <c r="E74" s="3918" t="str">
        <f>IFERROR(INDEX('4_入力シート【検査結果表】非常用の照明装置'!BX:BX,1/LARGE(INDEX(('4_入力シート【検査結果表】非常用の照明装置'!$AZ$16:$AZ$106={"×要是正（既存不適格以外）","△既存不適格"})/ROW('4_入力シート【検査結果表】非常用の照明装置'!$BX$16:$BX$106),0),ROW(A10))),"")</f>
        <v/>
      </c>
      <c r="F74" s="3920"/>
      <c r="G74" s="3920"/>
      <c r="H74" s="3919"/>
      <c r="I74" s="1492" t="str">
        <f>IFERROR(INDEX('4_入力シート【検査結果表】非常用の照明装置'!EU:EU,1/LARGE(INDEX(('4_入力シート【検査結果表】非常用の照明装置'!$AZ$16:$AZ$106={"×要是正（既存不適格以外）","△既存不適格"})/ROW('4_入力シート【検査結果表】非常用の照明装置'!$EU$16:$EU$106),0),ROW(A10))),"")</f>
        <v/>
      </c>
    </row>
    <row r="75" spans="1:9" s="1474" customFormat="1" ht="50.1" customHeight="1" x14ac:dyDescent="0.15">
      <c r="A75" s="1491" t="str">
        <f>IFERROR(INDEX('4_入力シート【検査結果表】非常用の照明装置'!EQ:EQ,1/LARGE(INDEX(('4_入力シート【検査結果表】非常用の照明装置'!$AZ$16:$AZ$106={"×要是正（既存不適格以外）","△既存不適格"})/ROW('4_入力シート【検査結果表】非常用の照明装置'!$EQ$16:$EQ$106),0),ROW(A11))),"")</f>
        <v/>
      </c>
      <c r="B75" s="3918" t="str">
        <f>IFERROR(INDEX('4_入力シート【検査結果表】非常用の照明装置'!EL:EL,1/LARGE(INDEX(('4_入力シート【検査結果表】非常用の照明装置'!$AZ$16:$AZ$106={"×要是正（既存不適格以外）","△既存不適格"})/ROW('4_入力シート【検査結果表】非常用の照明装置'!$EL$16:$EL$106),0),ROW(A11))),"")</f>
        <v/>
      </c>
      <c r="C75" s="3919"/>
      <c r="D75" s="1572" t="str">
        <f>IFERROR(INDEX('4_入力シート【検査結果表】非常用の照明装置'!GS:GS,1/LARGE(INDEX(('4_入力シート【検査結果表】非常用の照明装置'!$AZ$16:$AZ$106={"×要是正（既存不適格以外）","△既存不適格"})/ROW('4_入力シート【検査結果表】非常用の照明装置'!$GS$16:$GS$106),0),ROW(A11))),"")</f>
        <v/>
      </c>
      <c r="E75" s="3918" t="str">
        <f>IFERROR(INDEX('4_入力シート【検査結果表】非常用の照明装置'!BX:BX,1/LARGE(INDEX(('4_入力シート【検査結果表】非常用の照明装置'!$AZ$16:$AZ$106={"×要是正（既存不適格以外）","△既存不適格"})/ROW('4_入力シート【検査結果表】非常用の照明装置'!$BX$16:$BX$106),0),ROW(A11))),"")</f>
        <v/>
      </c>
      <c r="F75" s="3920"/>
      <c r="G75" s="3920"/>
      <c r="H75" s="3919"/>
      <c r="I75" s="1492" t="str">
        <f>IFERROR(INDEX('4_入力シート【検査結果表】非常用の照明装置'!EU:EU,1/LARGE(INDEX(('4_入力シート【検査結果表】非常用の照明装置'!$AZ$16:$AZ$106={"×要是正（既存不適格以外）","△既存不適格"})/ROW('4_入力シート【検査結果表】非常用の照明装置'!$EU$16:$EU$106),0),ROW(A11))),"")</f>
        <v/>
      </c>
    </row>
    <row r="76" spans="1:9" s="1474" customFormat="1" ht="50.1" customHeight="1" x14ac:dyDescent="0.15">
      <c r="A76" s="1491" t="str">
        <f>IFERROR(INDEX('4_入力シート【検査結果表】非常用の照明装置'!EQ:EQ,1/LARGE(INDEX(('4_入力シート【検査結果表】非常用の照明装置'!$AZ$16:$AZ$106={"×要是正（既存不適格以外）","△既存不適格"})/ROW('4_入力シート【検査結果表】非常用の照明装置'!$EQ$16:$EQ$106),0),ROW(A12))),"")</f>
        <v/>
      </c>
      <c r="B76" s="3918" t="str">
        <f>IFERROR(INDEX('4_入力シート【検査結果表】非常用の照明装置'!EL:EL,1/LARGE(INDEX(('4_入力シート【検査結果表】非常用の照明装置'!$AZ$16:$AZ$106={"×要是正（既存不適格以外）","△既存不適格"})/ROW('4_入力シート【検査結果表】非常用の照明装置'!$EL$16:$EL$106),0),ROW(A12))),"")</f>
        <v/>
      </c>
      <c r="C76" s="3919"/>
      <c r="D76" s="1572" t="str">
        <f>IFERROR(INDEX('4_入力シート【検査結果表】非常用の照明装置'!GS:GS,1/LARGE(INDEX(('4_入力シート【検査結果表】非常用の照明装置'!$AZ$16:$AZ$106={"×要是正（既存不適格以外）","△既存不適格"})/ROW('4_入力シート【検査結果表】非常用の照明装置'!$GS$16:$GS$106),0),ROW(A12))),"")</f>
        <v/>
      </c>
      <c r="E76" s="3918" t="str">
        <f>IFERROR(INDEX('4_入力シート【検査結果表】非常用の照明装置'!BX:BX,1/LARGE(INDEX(('4_入力シート【検査結果表】非常用の照明装置'!$AZ$16:$AZ$106={"×要是正（既存不適格以外）","△既存不適格"})/ROW('4_入力シート【検査結果表】非常用の照明装置'!$BX$16:$BX$106),0),ROW(A12))),"")</f>
        <v/>
      </c>
      <c r="F76" s="3920"/>
      <c r="G76" s="3920"/>
      <c r="H76" s="3919"/>
      <c r="I76" s="1492" t="str">
        <f>IFERROR(INDEX('4_入力シート【検査結果表】非常用の照明装置'!EU:EU,1/LARGE(INDEX(('4_入力シート【検査結果表】非常用の照明装置'!$AZ$16:$AZ$106={"×要是正（既存不適格以外）","△既存不適格"})/ROW('4_入力シート【検査結果表】非常用の照明装置'!$EU$16:$EU$106),0),ROW(A12))),"")</f>
        <v/>
      </c>
    </row>
    <row r="77" spans="1:9" s="1474" customFormat="1" ht="50.1" customHeight="1" x14ac:dyDescent="0.15">
      <c r="A77" s="1491" t="str">
        <f>IFERROR(INDEX('4_入力シート【検査結果表】非常用の照明装置'!EQ:EQ,1/LARGE(INDEX(('4_入力シート【検査結果表】非常用の照明装置'!$AZ$16:$AZ$106={"×要是正（既存不適格以外）","△既存不適格"})/ROW('4_入力シート【検査結果表】非常用の照明装置'!$EQ$16:$EQ$106),0),ROW(A13))),"")</f>
        <v/>
      </c>
      <c r="B77" s="3918" t="str">
        <f>IFERROR(INDEX('4_入力シート【検査結果表】非常用の照明装置'!EL:EL,1/LARGE(INDEX(('4_入力シート【検査結果表】非常用の照明装置'!$AZ$16:$AZ$106={"×要是正（既存不適格以外）","△既存不適格"})/ROW('4_入力シート【検査結果表】非常用の照明装置'!$EL$16:$EL$106),0),ROW(A13))),"")</f>
        <v/>
      </c>
      <c r="C77" s="3919"/>
      <c r="D77" s="1572" t="str">
        <f>IFERROR(INDEX('4_入力シート【検査結果表】非常用の照明装置'!GS:GS,1/LARGE(INDEX(('4_入力シート【検査結果表】非常用の照明装置'!$AZ$16:$AZ$106={"×要是正（既存不適格以外）","△既存不適格"})/ROW('4_入力シート【検査結果表】非常用の照明装置'!$GS$16:$GS$106),0),ROW(A13))),"")</f>
        <v/>
      </c>
      <c r="E77" s="3918" t="str">
        <f>IFERROR(INDEX('4_入力シート【検査結果表】非常用の照明装置'!BX:BX,1/LARGE(INDEX(('4_入力シート【検査結果表】非常用の照明装置'!$AZ$16:$AZ$106={"×要是正（既存不適格以外）","△既存不適格"})/ROW('4_入力シート【検査結果表】非常用の照明装置'!$BX$16:$BX$106),0),ROW(A13))),"")</f>
        <v/>
      </c>
      <c r="F77" s="3920"/>
      <c r="G77" s="3920"/>
      <c r="H77" s="3919"/>
      <c r="I77" s="1492" t="str">
        <f>IFERROR(INDEX('4_入力シート【検査結果表】非常用の照明装置'!EU:EU,1/LARGE(INDEX(('4_入力シート【検査結果表】非常用の照明装置'!$AZ$16:$AZ$106={"×要是正（既存不適格以外）","△既存不適格"})/ROW('4_入力シート【検査結果表】非常用の照明装置'!$EU$16:$EU$106),0),ROW(A13))),"")</f>
        <v/>
      </c>
    </row>
    <row r="78" spans="1:9" ht="50.1" customHeight="1" x14ac:dyDescent="0.15">
      <c r="A78" s="1491" t="str">
        <f>IFERROR(INDEX('4_入力シート【検査結果表】非常用の照明装置'!EQ:EQ,1/LARGE(INDEX(('4_入力シート【検査結果表】非常用の照明装置'!$AZ$16:$AZ$106={"×要是正（既存不適格以外）","△既存不適格"})/ROW('4_入力シート【検査結果表】非常用の照明装置'!$EQ$16:$EQ$106),0),ROW(A14))),"")</f>
        <v/>
      </c>
      <c r="B78" s="3918" t="str">
        <f>IFERROR(INDEX('4_入力シート【検査結果表】非常用の照明装置'!EL:EL,1/LARGE(INDEX(('4_入力シート【検査結果表】非常用の照明装置'!$AZ$16:$AZ$106={"×要是正（既存不適格以外）","△既存不適格"})/ROW('4_入力シート【検査結果表】非常用の照明装置'!$EL$16:$EL$106),0),ROW(A14))),"")</f>
        <v/>
      </c>
      <c r="C78" s="3919"/>
      <c r="D78" s="1572" t="str">
        <f>IFERROR(INDEX('4_入力シート【検査結果表】非常用の照明装置'!GS:GS,1/LARGE(INDEX(('4_入力シート【検査結果表】非常用の照明装置'!$AZ$16:$AZ$106={"×要是正（既存不適格以外）","△既存不適格"})/ROW('4_入力シート【検査結果表】非常用の照明装置'!$GS$16:$GS$106),0),ROW(A14))),"")</f>
        <v/>
      </c>
      <c r="E78" s="3918" t="str">
        <f>IFERROR(INDEX('4_入力シート【検査結果表】非常用の照明装置'!BX:BX,1/LARGE(INDEX(('4_入力シート【検査結果表】非常用の照明装置'!$AZ$16:$AZ$106={"×要是正（既存不適格以外）","△既存不適格"})/ROW('4_入力シート【検査結果表】非常用の照明装置'!$BX$16:$BX$106),0),ROW(A14))),"")</f>
        <v/>
      </c>
      <c r="F78" s="3920"/>
      <c r="G78" s="3920"/>
      <c r="H78" s="3919"/>
      <c r="I78" s="1492" t="str">
        <f>IFERROR(INDEX('4_入力シート【検査結果表】非常用の照明装置'!EU:EU,1/LARGE(INDEX(('4_入力シート【検査結果表】非常用の照明装置'!$AZ$16:$AZ$106={"×要是正（既存不適格以外）","△既存不適格"})/ROW('4_入力シート【検査結果表】非常用の照明装置'!$EU$16:$EU$106),0),ROW(A14))),"")</f>
        <v/>
      </c>
    </row>
    <row r="79" spans="1:9" ht="50.1" customHeight="1" thickBot="1" x14ac:dyDescent="0.2">
      <c r="A79" s="1493" t="str">
        <f>IFERROR(INDEX('4_入力シート【検査結果表】非常用の照明装置'!EQ:EQ,1/LARGE(INDEX(('4_入力シート【検査結果表】非常用の照明装置'!$AZ$16:$AZ$106={"×要是正（既存不適格以外）","△既存不適格"})/ROW('4_入力シート【検査結果表】非常用の照明装置'!$EQ$16:$EQ$106),0),ROW(A15))),"")</f>
        <v/>
      </c>
      <c r="B79" s="3964" t="str">
        <f>IFERROR(INDEX('4_入力シート【検査結果表】非常用の照明装置'!EL:EL,1/LARGE(INDEX(('4_入力シート【検査結果表】非常用の照明装置'!$AZ$16:$AZ$106={"×要是正（既存不適格以外）","△既存不適格"})/ROW('4_入力シート【検査結果表】非常用の照明装置'!$EL$16:$EL$106),0),ROW(A15))),"")</f>
        <v/>
      </c>
      <c r="C79" s="3965"/>
      <c r="D79" s="1574" t="str">
        <f>IFERROR(INDEX('4_入力シート【検査結果表】非常用の照明装置'!GS:GS,1/LARGE(INDEX(('4_入力シート【検査結果表】非常用の照明装置'!$AZ$16:$AZ$106={"×要是正（既存不適格以外）","△既存不適格"})/ROW('4_入力シート【検査結果表】非常用の照明装置'!$GS$16:$GS$106),0),ROW(A15))),"")</f>
        <v/>
      </c>
      <c r="E79" s="3964" t="str">
        <f>IFERROR(INDEX('4_入力シート【検査結果表】非常用の照明装置'!BX:BX,1/LARGE(INDEX(('4_入力シート【検査結果表】非常用の照明装置'!$AZ$16:$AZ$106={"×要是正（既存不適格以外）","△既存不適格"})/ROW('4_入力シート【検査結果表】非常用の照明装置'!$BX$16:$BX$106),0),ROW(A15))),"")</f>
        <v/>
      </c>
      <c r="F79" s="3966"/>
      <c r="G79" s="3966"/>
      <c r="H79" s="3965"/>
      <c r="I79" s="1494" t="str">
        <f>IFERROR(INDEX('4_入力シート【検査結果表】非常用の照明装置'!EU:EU,1/LARGE(INDEX(('4_入力シート【検査結果表】非常用の照明装置'!$AZ$16:$AZ$106={"×要是正（既存不適格以外）","△既存不適格"})/ROW('4_入力シート【検査結果表】非常用の照明装置'!$EU$16:$EU$106),0),ROW(A15))),"")</f>
        <v/>
      </c>
    </row>
    <row r="80" spans="1:9" ht="11.25" customHeight="1" x14ac:dyDescent="0.15">
      <c r="A80" s="1441"/>
      <c r="B80" s="1441"/>
      <c r="C80" s="1441"/>
      <c r="D80" s="1441"/>
      <c r="E80" s="1441"/>
      <c r="F80" s="1441"/>
      <c r="G80" s="1441"/>
      <c r="H80" s="1441"/>
      <c r="I80" s="1441"/>
    </row>
    <row r="81" spans="1:9" ht="11.25" customHeight="1" x14ac:dyDescent="0.15">
      <c r="A81" s="3912" t="s">
        <v>124</v>
      </c>
      <c r="B81" s="3967"/>
      <c r="C81" s="3967"/>
      <c r="D81" s="3967"/>
      <c r="E81" s="3967"/>
      <c r="F81" s="3967"/>
      <c r="G81" s="3967"/>
      <c r="H81" s="3967"/>
      <c r="I81" s="3967"/>
    </row>
    <row r="82" spans="1:9" ht="11.25" customHeight="1" x14ac:dyDescent="0.15">
      <c r="A82" s="1640" t="s">
        <v>123</v>
      </c>
      <c r="B82" s="3912" t="s">
        <v>122</v>
      </c>
      <c r="C82" s="3912"/>
      <c r="D82" s="3912"/>
      <c r="E82" s="3912"/>
      <c r="F82" s="3912"/>
      <c r="G82" s="3912"/>
      <c r="H82" s="3912"/>
      <c r="I82" s="3912"/>
    </row>
    <row r="83" spans="1:9" ht="11.25" customHeight="1" x14ac:dyDescent="0.15">
      <c r="A83" s="1640" t="s">
        <v>121</v>
      </c>
      <c r="B83" s="3912" t="s">
        <v>953</v>
      </c>
      <c r="C83" s="3912"/>
      <c r="D83" s="3912"/>
      <c r="E83" s="3912"/>
      <c r="F83" s="3912"/>
      <c r="G83" s="3912"/>
      <c r="H83" s="3912"/>
      <c r="I83" s="3912"/>
    </row>
    <row r="84" spans="1:9" ht="33" customHeight="1" x14ac:dyDescent="0.15">
      <c r="A84" s="1640" t="s">
        <v>120</v>
      </c>
      <c r="B84" s="3912" t="s">
        <v>6428</v>
      </c>
      <c r="C84" s="3912"/>
      <c r="D84" s="3912"/>
      <c r="E84" s="3912"/>
      <c r="F84" s="3912"/>
      <c r="G84" s="3912"/>
      <c r="H84" s="3912"/>
      <c r="I84" s="3912"/>
    </row>
    <row r="85" spans="1:9" ht="11.25" customHeight="1" x14ac:dyDescent="0.15">
      <c r="A85" s="1640" t="s">
        <v>119</v>
      </c>
      <c r="B85" s="3968" t="s">
        <v>6429</v>
      </c>
      <c r="C85" s="3968"/>
      <c r="D85" s="3968"/>
      <c r="E85" s="3968"/>
      <c r="F85" s="3968"/>
      <c r="G85" s="3968"/>
      <c r="H85" s="3968"/>
      <c r="I85" s="3968"/>
    </row>
    <row r="86" spans="1:9" ht="11.25" customHeight="1" x14ac:dyDescent="0.15">
      <c r="A86" s="1640" t="s">
        <v>118</v>
      </c>
      <c r="B86" s="3912" t="s">
        <v>6421</v>
      </c>
      <c r="C86" s="3912"/>
      <c r="D86" s="3912"/>
      <c r="E86" s="3912"/>
      <c r="F86" s="3912"/>
      <c r="G86" s="3912"/>
      <c r="H86" s="3912"/>
      <c r="I86" s="3912"/>
    </row>
    <row r="87" spans="1:9" ht="11.25" customHeight="1" x14ac:dyDescent="0.15">
      <c r="A87" s="1640" t="s">
        <v>117</v>
      </c>
      <c r="B87" s="3912" t="s">
        <v>1179</v>
      </c>
      <c r="C87" s="3912"/>
      <c r="D87" s="3912"/>
      <c r="E87" s="3912"/>
      <c r="F87" s="3912"/>
      <c r="G87" s="3912"/>
      <c r="H87" s="3912"/>
      <c r="I87" s="3912"/>
    </row>
    <row r="88" spans="1:9" ht="21" customHeight="1" x14ac:dyDescent="0.15">
      <c r="A88" s="1640" t="s">
        <v>116</v>
      </c>
      <c r="B88" s="3912" t="s">
        <v>1178</v>
      </c>
      <c r="C88" s="3912"/>
      <c r="D88" s="3912"/>
      <c r="E88" s="3912"/>
      <c r="F88" s="3912"/>
      <c r="G88" s="3912"/>
      <c r="H88" s="3912"/>
      <c r="I88" s="3912"/>
    </row>
    <row r="89" spans="1:9" ht="11.25" customHeight="1" x14ac:dyDescent="0.15">
      <c r="A89" s="1640" t="s">
        <v>115</v>
      </c>
      <c r="B89" s="3912" t="s">
        <v>950</v>
      </c>
      <c r="C89" s="3912"/>
      <c r="D89" s="3912"/>
      <c r="E89" s="3912"/>
      <c r="F89" s="3912"/>
      <c r="G89" s="3912"/>
      <c r="H89" s="3912"/>
      <c r="I89" s="3912"/>
    </row>
    <row r="90" spans="1:9" ht="21" customHeight="1" x14ac:dyDescent="0.15">
      <c r="A90" s="1640" t="s">
        <v>114</v>
      </c>
      <c r="B90" s="3912" t="s">
        <v>949</v>
      </c>
      <c r="C90" s="3912"/>
      <c r="D90" s="3912"/>
      <c r="E90" s="3912"/>
      <c r="F90" s="3912"/>
      <c r="G90" s="3912"/>
      <c r="H90" s="3912"/>
      <c r="I90" s="3912"/>
    </row>
    <row r="91" spans="1:9" ht="21" customHeight="1" x14ac:dyDescent="0.15">
      <c r="A91" s="1640" t="s">
        <v>113</v>
      </c>
      <c r="B91" s="3912" t="s">
        <v>6426</v>
      </c>
      <c r="C91" s="3912"/>
      <c r="D91" s="3912"/>
      <c r="E91" s="3912"/>
      <c r="F91" s="3912"/>
      <c r="G91" s="3912"/>
      <c r="H91" s="3912"/>
      <c r="I91" s="3912"/>
    </row>
    <row r="92" spans="1:9" ht="11.25" customHeight="1" x14ac:dyDescent="0.15">
      <c r="A92" s="1640" t="s">
        <v>112</v>
      </c>
      <c r="B92" s="3912" t="s">
        <v>1177</v>
      </c>
      <c r="C92" s="3912"/>
      <c r="D92" s="3912"/>
      <c r="E92" s="3912"/>
      <c r="F92" s="3912"/>
      <c r="G92" s="3912"/>
      <c r="H92" s="3912"/>
      <c r="I92" s="3912"/>
    </row>
    <row r="93" spans="1:9" ht="33" customHeight="1" x14ac:dyDescent="0.15">
      <c r="A93" s="1640" t="s">
        <v>111</v>
      </c>
      <c r="B93" s="3912" t="s">
        <v>6430</v>
      </c>
      <c r="C93" s="3912"/>
      <c r="D93" s="3912"/>
      <c r="E93" s="3912"/>
      <c r="F93" s="3912"/>
      <c r="G93" s="3912"/>
      <c r="H93" s="3912"/>
      <c r="I93" s="3912"/>
    </row>
    <row r="94" spans="1:9" ht="43.5" customHeight="1" x14ac:dyDescent="0.15">
      <c r="A94" s="1640" t="s">
        <v>110</v>
      </c>
      <c r="B94" s="3912" t="s">
        <v>1176</v>
      </c>
      <c r="C94" s="3912"/>
      <c r="D94" s="3912"/>
      <c r="E94" s="3912"/>
      <c r="F94" s="3912"/>
      <c r="G94" s="3912"/>
      <c r="H94" s="3912"/>
      <c r="I94" s="3912"/>
    </row>
    <row r="95" spans="1:9" ht="22.5" customHeight="1" x14ac:dyDescent="0.15">
      <c r="A95" s="1640" t="s">
        <v>109</v>
      </c>
      <c r="B95" s="3912" t="s">
        <v>298</v>
      </c>
      <c r="C95" s="3912"/>
      <c r="D95" s="3912"/>
      <c r="E95" s="3912"/>
      <c r="F95" s="3912"/>
      <c r="G95" s="3912"/>
      <c r="H95" s="3912"/>
      <c r="I95" s="3912"/>
    </row>
  </sheetData>
  <sheetProtection algorithmName="SHA-512" hashValue="WM9fzLtQMfVqw3Lmx2PhtmMXOw8qJ8+knuCWeiLipxX/SstiTFO+aXM6Mo7A5gBkCZiOw2s51vD0UHiVPT6kkA==" saltValue="fO8+60PEsuJsZPshpVbELQ==" spinCount="100000" sheet="1" objects="1" scenarios="1"/>
  <mergeCells count="124">
    <mergeCell ref="B85:I85"/>
    <mergeCell ref="B86:I86"/>
    <mergeCell ref="B87:I87"/>
    <mergeCell ref="B88:I88"/>
    <mergeCell ref="B95:I95"/>
    <mergeCell ref="B89:I89"/>
    <mergeCell ref="B90:I90"/>
    <mergeCell ref="B91:I91"/>
    <mergeCell ref="B92:I92"/>
    <mergeCell ref="B93:I93"/>
    <mergeCell ref="B94:I94"/>
    <mergeCell ref="B74:C74"/>
    <mergeCell ref="E74:H74"/>
    <mergeCell ref="B82:I82"/>
    <mergeCell ref="B83:I83"/>
    <mergeCell ref="B84:I84"/>
    <mergeCell ref="B75:C75"/>
    <mergeCell ref="E75:H75"/>
    <mergeCell ref="B78:C78"/>
    <mergeCell ref="E78:H78"/>
    <mergeCell ref="B79:C79"/>
    <mergeCell ref="E79:H79"/>
    <mergeCell ref="A81:I81"/>
    <mergeCell ref="B76:C76"/>
    <mergeCell ref="E76:H76"/>
    <mergeCell ref="B77:C77"/>
    <mergeCell ref="E77:H77"/>
    <mergeCell ref="B59:I59"/>
    <mergeCell ref="A63:C63"/>
    <mergeCell ref="B64:C64"/>
    <mergeCell ref="E64:H64"/>
    <mergeCell ref="B65:C65"/>
    <mergeCell ref="E65:H65"/>
    <mergeCell ref="B72:C72"/>
    <mergeCell ref="E72:H72"/>
    <mergeCell ref="B73:C73"/>
    <mergeCell ref="E73:H73"/>
    <mergeCell ref="B66:C66"/>
    <mergeCell ref="E66:H66"/>
    <mergeCell ref="B67:C67"/>
    <mergeCell ref="E67:H67"/>
    <mergeCell ref="B68:C68"/>
    <mergeCell ref="E68:H68"/>
    <mergeCell ref="B69:C69"/>
    <mergeCell ref="E69:H69"/>
    <mergeCell ref="B71:C71"/>
    <mergeCell ref="E71:H71"/>
    <mergeCell ref="B70:C70"/>
    <mergeCell ref="E70:H70"/>
    <mergeCell ref="B41:H41"/>
    <mergeCell ref="B42:B58"/>
    <mergeCell ref="C42:C53"/>
    <mergeCell ref="D42:E42"/>
    <mergeCell ref="D43:E43"/>
    <mergeCell ref="D44:E44"/>
    <mergeCell ref="D45:E45"/>
    <mergeCell ref="D46:E46"/>
    <mergeCell ref="D47:E47"/>
    <mergeCell ref="D48:E48"/>
    <mergeCell ref="D49:E49"/>
    <mergeCell ref="D50:E50"/>
    <mergeCell ref="D51:E51"/>
    <mergeCell ref="D52:E52"/>
    <mergeCell ref="D53:E53"/>
    <mergeCell ref="C54:C58"/>
    <mergeCell ref="D54:E54"/>
    <mergeCell ref="D55:E55"/>
    <mergeCell ref="D56:E56"/>
    <mergeCell ref="D57:E57"/>
    <mergeCell ref="D58:E58"/>
    <mergeCell ref="B27:B28"/>
    <mergeCell ref="C27:E27"/>
    <mergeCell ref="C28:E28"/>
    <mergeCell ref="B29:I29"/>
    <mergeCell ref="B30:B31"/>
    <mergeCell ref="C30:E30"/>
    <mergeCell ref="C31:E31"/>
    <mergeCell ref="B32:I32"/>
    <mergeCell ref="B33:B40"/>
    <mergeCell ref="C33:C35"/>
    <mergeCell ref="D33:E33"/>
    <mergeCell ref="D34:E34"/>
    <mergeCell ref="D35:E35"/>
    <mergeCell ref="C36:C38"/>
    <mergeCell ref="D36:E36"/>
    <mergeCell ref="D37:E37"/>
    <mergeCell ref="D38:E38"/>
    <mergeCell ref="C39:C40"/>
    <mergeCell ref="D39:E39"/>
    <mergeCell ref="D40:E40"/>
    <mergeCell ref="B16:I16"/>
    <mergeCell ref="C17:E17"/>
    <mergeCell ref="C18:E18"/>
    <mergeCell ref="C20:E20"/>
    <mergeCell ref="C21:E21"/>
    <mergeCell ref="B22:I22"/>
    <mergeCell ref="B23:B26"/>
    <mergeCell ref="C23:E23"/>
    <mergeCell ref="C24:E24"/>
    <mergeCell ref="C25:E25"/>
    <mergeCell ref="C26:E26"/>
    <mergeCell ref="C19:E19"/>
    <mergeCell ref="B18:B19"/>
    <mergeCell ref="A10:A12"/>
    <mergeCell ref="B10:E12"/>
    <mergeCell ref="F10:H10"/>
    <mergeCell ref="I10:I12"/>
    <mergeCell ref="F11:F12"/>
    <mergeCell ref="B13:I13"/>
    <mergeCell ref="B14:B15"/>
    <mergeCell ref="C14:E14"/>
    <mergeCell ref="C15:E15"/>
    <mergeCell ref="A2:I2"/>
    <mergeCell ref="A3:I3"/>
    <mergeCell ref="A5:B8"/>
    <mergeCell ref="D5:G5"/>
    <mergeCell ref="H5:I5"/>
    <mergeCell ref="D6:G6"/>
    <mergeCell ref="H6:I6"/>
    <mergeCell ref="C7:C8"/>
    <mergeCell ref="D7:G7"/>
    <mergeCell ref="H7:I7"/>
    <mergeCell ref="D8:G8"/>
    <mergeCell ref="H8:I8"/>
  </mergeCells>
  <phoneticPr fontId="3"/>
  <printOptions horizontalCentered="1"/>
  <pageMargins left="0.59055118110236227" right="0.59055118110236227" top="0.59055118110236227" bottom="0.39370078740157483" header="0.39370078740157483" footer="0.51181102362204722"/>
  <pageSetup paperSize="9" scale="92" orientation="portrait" useFirstPageNumber="1" r:id="rId1"/>
  <headerFooter alignWithMargins="0"/>
  <rowBreaks count="2" manualBreakCount="2">
    <brk id="62" max="8" man="1"/>
    <brk id="79" max="8"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A36F1-C039-4DCF-9CF2-70217E8620BE}">
  <sheetPr codeName="Sheet30">
    <pageSetUpPr fitToPage="1"/>
  </sheetPr>
  <dimension ref="A1:AY50"/>
  <sheetViews>
    <sheetView zoomScaleNormal="100" workbookViewId="0">
      <selection activeCell="AR1" sqref="AR1:AX1"/>
    </sheetView>
  </sheetViews>
  <sheetFormatPr defaultColWidth="8.5" defaultRowHeight="18.75" x14ac:dyDescent="0.4"/>
  <cols>
    <col min="1" max="46" width="1.625" style="1805" customWidth="1"/>
    <col min="47" max="51" width="1.5" style="1805" customWidth="1"/>
    <col min="52" max="16384" width="8.5" style="1805"/>
  </cols>
  <sheetData>
    <row r="1" spans="1:50" ht="25.5" x14ac:dyDescent="0.4">
      <c r="A1" s="1803" t="s">
        <v>6320</v>
      </c>
      <c r="B1" s="1804"/>
      <c r="C1" s="1804"/>
      <c r="D1" s="1804"/>
      <c r="E1" s="1804"/>
      <c r="F1" s="1804"/>
      <c r="G1" s="1804"/>
      <c r="AR1" s="3997"/>
      <c r="AS1" s="3997"/>
      <c r="AT1" s="3997"/>
      <c r="AU1" s="3997"/>
      <c r="AV1" s="3997"/>
      <c r="AW1" s="3997"/>
      <c r="AX1" s="3997"/>
    </row>
    <row r="2" spans="1:50" ht="45.75" customHeight="1" x14ac:dyDescent="0.4">
      <c r="A2" s="3998" t="s">
        <v>6328</v>
      </c>
      <c r="B2" s="3998"/>
      <c r="C2" s="3998"/>
      <c r="D2" s="3998"/>
      <c r="E2" s="3998"/>
      <c r="F2" s="3998"/>
      <c r="G2" s="3998"/>
      <c r="H2" s="3998"/>
      <c r="I2" s="3998"/>
      <c r="J2" s="3998"/>
      <c r="K2" s="3998"/>
      <c r="L2" s="3998"/>
      <c r="M2" s="3998"/>
      <c r="N2" s="3998"/>
      <c r="O2" s="3998"/>
      <c r="P2" s="3998"/>
      <c r="Q2" s="3998"/>
      <c r="R2" s="3998"/>
      <c r="S2" s="3998"/>
      <c r="T2" s="3998"/>
      <c r="U2" s="3998"/>
      <c r="V2" s="3998"/>
      <c r="W2" s="3998"/>
      <c r="X2" s="3998"/>
      <c r="Y2" s="3998"/>
      <c r="Z2" s="3998"/>
      <c r="AA2" s="3998"/>
      <c r="AB2" s="3998"/>
      <c r="AC2" s="3998"/>
      <c r="AD2" s="3998"/>
      <c r="AE2" s="3998"/>
      <c r="AF2" s="3998"/>
      <c r="AG2" s="3998"/>
      <c r="AH2" s="3998"/>
      <c r="AI2" s="3998"/>
      <c r="AJ2" s="3998"/>
      <c r="AK2" s="3998"/>
      <c r="AL2" s="3998"/>
      <c r="AM2" s="3998"/>
      <c r="AN2" s="3998"/>
      <c r="AO2" s="3998"/>
      <c r="AP2" s="3998"/>
      <c r="AQ2" s="3998"/>
      <c r="AR2" s="3998"/>
      <c r="AS2" s="3998"/>
      <c r="AT2" s="3998"/>
      <c r="AU2" s="3998"/>
      <c r="AV2" s="3998"/>
      <c r="AW2" s="3998"/>
      <c r="AX2" s="3998"/>
    </row>
    <row r="3" spans="1:50" s="1809" customFormat="1" ht="13.5" thickBot="1" x14ac:dyDescent="0.3">
      <c r="A3" s="1806"/>
      <c r="B3" s="1807"/>
      <c r="C3" s="1807"/>
      <c r="D3" s="1807"/>
      <c r="E3" s="1807"/>
      <c r="F3" s="1807"/>
      <c r="G3" s="1807"/>
      <c r="H3" s="1807"/>
      <c r="I3" s="1807"/>
      <c r="J3" s="1807"/>
      <c r="K3" s="1807"/>
      <c r="L3" s="1807"/>
      <c r="M3" s="1807"/>
      <c r="N3" s="1807"/>
      <c r="O3" s="1807"/>
      <c r="P3" s="1807"/>
      <c r="Q3" s="1807"/>
      <c r="R3" s="1807"/>
      <c r="S3" s="1807"/>
      <c r="T3" s="1807"/>
      <c r="U3" s="1807"/>
      <c r="V3" s="1807"/>
      <c r="W3" s="1807"/>
      <c r="X3" s="1807"/>
      <c r="Y3" s="1807"/>
      <c r="Z3" s="1807"/>
      <c r="AA3" s="1807"/>
      <c r="AB3" s="1807"/>
      <c r="AC3" s="1807"/>
      <c r="AD3" s="1807"/>
      <c r="AE3" s="1807"/>
      <c r="AF3" s="1807"/>
      <c r="AG3" s="1807"/>
      <c r="AH3" s="1807"/>
      <c r="AI3" s="1807"/>
      <c r="AJ3" s="1807"/>
      <c r="AK3" s="1807"/>
      <c r="AL3" s="1807"/>
      <c r="AM3" s="1807"/>
      <c r="AN3" s="1807"/>
      <c r="AO3" s="1827"/>
      <c r="AP3" s="1827"/>
      <c r="AQ3" s="1827"/>
      <c r="AR3" s="1827"/>
      <c r="AS3" s="1827"/>
      <c r="AT3" s="1828"/>
      <c r="AU3" s="1827"/>
      <c r="AV3" s="1827"/>
      <c r="AW3" s="1828"/>
      <c r="AX3" s="1808"/>
    </row>
    <row r="4" spans="1:50" ht="30.75" customHeight="1" x14ac:dyDescent="0.4">
      <c r="A4" s="1810"/>
      <c r="C4" s="1825"/>
      <c r="D4" s="1825"/>
      <c r="E4" s="1825"/>
      <c r="F4" s="1825"/>
      <c r="G4" s="1825"/>
      <c r="H4" s="1825"/>
      <c r="I4" s="1825"/>
      <c r="J4" s="1825"/>
      <c r="K4" s="1825"/>
      <c r="L4" s="1825"/>
      <c r="M4" s="1825"/>
      <c r="N4" s="1825"/>
      <c r="O4" s="1825"/>
      <c r="P4" s="1825"/>
      <c r="Q4" s="1825"/>
      <c r="R4" s="4010" t="s">
        <v>6309</v>
      </c>
      <c r="S4" s="4010"/>
      <c r="T4" s="4010"/>
      <c r="U4" s="4010"/>
      <c r="V4" s="4010"/>
      <c r="W4" s="4010"/>
      <c r="X4" s="4010"/>
      <c r="Y4" s="4010"/>
      <c r="Z4" s="4010"/>
      <c r="AA4" s="4010"/>
      <c r="AB4" s="4010"/>
      <c r="AC4" s="1825"/>
      <c r="AD4" s="1825"/>
      <c r="AE4" s="1825"/>
      <c r="AF4" s="1825"/>
      <c r="AG4" s="1825"/>
      <c r="AH4" s="1825"/>
      <c r="AI4" s="1825"/>
      <c r="AJ4" s="1825"/>
      <c r="AK4" s="1825"/>
      <c r="AL4" s="1825"/>
      <c r="AM4" s="1825"/>
      <c r="AN4" s="1825"/>
      <c r="AO4" s="4007" t="s">
        <v>6321</v>
      </c>
      <c r="AP4" s="4008"/>
      <c r="AQ4" s="4008"/>
      <c r="AR4" s="4008"/>
      <c r="AS4" s="4008"/>
      <c r="AT4" s="4008"/>
      <c r="AU4" s="4008"/>
      <c r="AV4" s="4008"/>
      <c r="AW4" s="4009"/>
      <c r="AX4" s="1811"/>
    </row>
    <row r="5" spans="1:50" ht="15" customHeight="1" x14ac:dyDescent="0.4">
      <c r="A5" s="1810"/>
      <c r="R5" s="4010"/>
      <c r="S5" s="4010"/>
      <c r="T5" s="4010"/>
      <c r="U5" s="4010"/>
      <c r="V5" s="4010"/>
      <c r="W5" s="4010"/>
      <c r="X5" s="4010"/>
      <c r="Y5" s="4010"/>
      <c r="Z5" s="4010"/>
      <c r="AA5" s="4010"/>
      <c r="AB5" s="4010"/>
      <c r="AN5" s="1826"/>
      <c r="AO5" s="4004" t="s">
        <v>6323</v>
      </c>
      <c r="AP5" s="4005"/>
      <c r="AQ5" s="4005"/>
      <c r="AR5" s="4005"/>
      <c r="AS5" s="4005"/>
      <c r="AT5" s="4005"/>
      <c r="AU5" s="4005"/>
      <c r="AV5" s="4005"/>
      <c r="AW5" s="4006"/>
      <c r="AX5" s="1811"/>
    </row>
    <row r="6" spans="1:50" ht="16.5" customHeight="1" x14ac:dyDescent="0.4">
      <c r="A6" s="1810"/>
      <c r="AI6" s="1812"/>
      <c r="AJ6" s="1812"/>
      <c r="AK6" s="1812"/>
      <c r="AL6" s="1812"/>
      <c r="AM6" s="1812"/>
      <c r="AN6" s="1812"/>
      <c r="AO6" s="4004"/>
      <c r="AP6" s="4005"/>
      <c r="AQ6" s="4005"/>
      <c r="AR6" s="4005"/>
      <c r="AS6" s="4005"/>
      <c r="AT6" s="4005"/>
      <c r="AU6" s="4005"/>
      <c r="AV6" s="4005"/>
      <c r="AW6" s="4006"/>
      <c r="AX6" s="1811"/>
    </row>
    <row r="7" spans="1:50" ht="5.25" customHeight="1" x14ac:dyDescent="0.4">
      <c r="A7" s="1864"/>
      <c r="B7" s="1814"/>
      <c r="C7" s="1814"/>
      <c r="D7" s="1814"/>
      <c r="E7" s="1814"/>
      <c r="F7" s="1814"/>
      <c r="G7" s="1814"/>
      <c r="H7" s="1814"/>
      <c r="I7" s="1814"/>
      <c r="J7" s="1814"/>
      <c r="K7" s="1814"/>
      <c r="L7" s="1814"/>
      <c r="M7" s="1814"/>
      <c r="N7" s="1814"/>
      <c r="O7" s="1814"/>
      <c r="P7" s="1814"/>
      <c r="Q7" s="1814"/>
      <c r="R7" s="1814"/>
      <c r="S7" s="1814"/>
      <c r="T7" s="1814"/>
      <c r="U7" s="1814"/>
      <c r="V7" s="1814"/>
      <c r="W7" s="1814"/>
      <c r="X7" s="1814"/>
      <c r="Y7" s="1814"/>
      <c r="Z7" s="1814"/>
      <c r="AA7" s="1814"/>
      <c r="AB7" s="1814"/>
      <c r="AC7" s="1814"/>
      <c r="AD7" s="1814"/>
      <c r="AE7" s="1814"/>
      <c r="AF7" s="1814"/>
      <c r="AG7" s="1814"/>
      <c r="AH7" s="1815"/>
      <c r="AI7" s="1815"/>
      <c r="AJ7" s="1815"/>
      <c r="AK7" s="1815"/>
      <c r="AL7" s="1815"/>
      <c r="AM7" s="1815"/>
      <c r="AN7" s="1814"/>
      <c r="AO7" s="1814"/>
      <c r="AP7" s="1814"/>
      <c r="AQ7" s="1814"/>
      <c r="AR7" s="1814"/>
      <c r="AS7" s="1814"/>
      <c r="AT7" s="1814"/>
      <c r="AU7" s="1814"/>
      <c r="AV7" s="1814"/>
      <c r="AW7" s="1816"/>
      <c r="AX7" s="1811"/>
    </row>
    <row r="8" spans="1:50" ht="13.5" customHeight="1" x14ac:dyDescent="0.4">
      <c r="A8" s="1864"/>
      <c r="B8" s="3999" t="s">
        <v>6314</v>
      </c>
      <c r="C8" s="4000"/>
      <c r="D8" s="4000"/>
      <c r="E8" s="4000"/>
      <c r="F8" s="4000"/>
      <c r="G8" s="4000"/>
      <c r="H8" s="4001"/>
      <c r="I8" s="4001"/>
      <c r="J8" s="4001"/>
      <c r="K8" s="4001"/>
      <c r="L8" s="4001"/>
      <c r="M8" s="4001"/>
      <c r="N8" s="4002" t="s">
        <v>92</v>
      </c>
      <c r="O8" s="4002"/>
      <c r="P8" s="4003"/>
      <c r="Q8" s="4003"/>
      <c r="R8" s="4003"/>
      <c r="S8" s="4003"/>
      <c r="T8" s="4003"/>
      <c r="U8" s="4003"/>
      <c r="V8" s="4003"/>
      <c r="W8" s="4003"/>
      <c r="X8" s="4003"/>
      <c r="Y8" s="4003"/>
      <c r="Z8" s="3990"/>
      <c r="AA8" s="3990"/>
      <c r="AB8" s="3990"/>
      <c r="AC8" s="3990"/>
      <c r="AD8" s="3990"/>
      <c r="AE8" s="3990"/>
      <c r="AF8" s="3990"/>
      <c r="AG8" s="3990"/>
      <c r="AH8" s="3990"/>
      <c r="AI8" s="3990"/>
      <c r="AJ8" s="3990"/>
      <c r="AK8" s="3990"/>
      <c r="AL8" s="3990"/>
      <c r="AM8" s="3990"/>
      <c r="AN8" s="3990"/>
      <c r="AO8" s="1817"/>
      <c r="AP8" s="1817"/>
      <c r="AQ8" s="1817"/>
      <c r="AR8" s="1817"/>
      <c r="AS8" s="1817"/>
      <c r="AT8" s="1817"/>
      <c r="AU8" s="1817"/>
      <c r="AV8" s="1817"/>
      <c r="AW8" s="1864"/>
      <c r="AX8" s="1811"/>
    </row>
    <row r="9" spans="1:50" ht="14.25" customHeight="1" x14ac:dyDescent="0.4">
      <c r="A9" s="1864"/>
      <c r="B9" s="3999"/>
      <c r="C9" s="4000"/>
      <c r="D9" s="4000"/>
      <c r="E9" s="4000"/>
      <c r="F9" s="4000"/>
      <c r="G9" s="4000"/>
      <c r="H9" s="4001"/>
      <c r="I9" s="4001"/>
      <c r="J9" s="4001"/>
      <c r="K9" s="4001"/>
      <c r="L9" s="4001"/>
      <c r="M9" s="4001"/>
      <c r="N9" s="4002"/>
      <c r="O9" s="4002"/>
      <c r="P9" s="4003"/>
      <c r="Q9" s="4003"/>
      <c r="R9" s="4003"/>
      <c r="S9" s="4003"/>
      <c r="T9" s="4003"/>
      <c r="U9" s="4003"/>
      <c r="V9" s="4003"/>
      <c r="W9" s="4003"/>
      <c r="X9" s="4003"/>
      <c r="Y9" s="4003"/>
      <c r="Z9" s="1817"/>
      <c r="AA9" s="1817"/>
      <c r="AB9" s="1817"/>
      <c r="AC9" s="1817"/>
      <c r="AD9" s="1817"/>
      <c r="AE9" s="1817"/>
      <c r="AF9" s="1817"/>
      <c r="AG9" s="1817"/>
      <c r="AH9" s="1817"/>
      <c r="AI9" s="1817"/>
      <c r="AJ9" s="1817"/>
      <c r="AK9" s="1817"/>
      <c r="AL9" s="1817"/>
      <c r="AM9" s="1817"/>
      <c r="AN9" s="1817"/>
      <c r="AO9" s="1817"/>
      <c r="AP9" s="1817"/>
      <c r="AQ9" s="1817"/>
      <c r="AR9" s="1817"/>
      <c r="AS9" s="1817"/>
      <c r="AT9" s="1817"/>
      <c r="AU9" s="1817"/>
      <c r="AV9" s="1817"/>
      <c r="AW9" s="1864"/>
      <c r="AX9" s="1811"/>
    </row>
    <row r="10" spans="1:50" ht="13.5" customHeight="1" x14ac:dyDescent="0.4">
      <c r="A10" s="1864"/>
      <c r="B10" s="3993" t="s">
        <v>6310</v>
      </c>
      <c r="C10" s="3994"/>
      <c r="D10" s="3994"/>
      <c r="E10" s="3994"/>
      <c r="F10" s="3994"/>
      <c r="G10" s="3994"/>
      <c r="H10" s="3995"/>
      <c r="I10" s="3995"/>
      <c r="J10" s="3995"/>
      <c r="K10" s="3995"/>
      <c r="L10" s="3995"/>
      <c r="M10" s="3995"/>
      <c r="N10" s="3995"/>
      <c r="O10" s="3995"/>
      <c r="P10" s="3995"/>
      <c r="Q10" s="3995"/>
      <c r="R10" s="3995"/>
      <c r="S10" s="3995"/>
      <c r="T10" s="3995"/>
      <c r="U10" s="3995"/>
      <c r="V10" s="3995"/>
      <c r="W10" s="3995"/>
      <c r="X10" s="3995"/>
      <c r="Y10" s="3995"/>
      <c r="Z10" s="3995"/>
      <c r="AA10" s="3995"/>
      <c r="AB10" s="3995"/>
      <c r="AC10" s="3995"/>
      <c r="AD10" s="3995"/>
      <c r="AE10" s="3995"/>
      <c r="AF10" s="3995"/>
      <c r="AG10" s="3995"/>
      <c r="AH10" s="3995"/>
      <c r="AI10" s="3995"/>
      <c r="AJ10" s="3995"/>
      <c r="AK10" s="3995"/>
      <c r="AL10" s="3995"/>
      <c r="AM10" s="3995"/>
      <c r="AN10" s="3995"/>
      <c r="AO10" s="3995"/>
      <c r="AP10" s="3995"/>
      <c r="AQ10" s="3995"/>
      <c r="AR10" s="3995"/>
      <c r="AS10" s="3995"/>
      <c r="AT10" s="3995"/>
      <c r="AU10" s="3995"/>
      <c r="AV10" s="1817"/>
      <c r="AW10" s="1864"/>
      <c r="AX10" s="1811"/>
    </row>
    <row r="11" spans="1:50" ht="14.25" customHeight="1" x14ac:dyDescent="0.4">
      <c r="A11" s="1864"/>
      <c r="B11" s="3993"/>
      <c r="C11" s="3994"/>
      <c r="D11" s="3994"/>
      <c r="E11" s="3994"/>
      <c r="F11" s="3994"/>
      <c r="G11" s="3994"/>
      <c r="H11" s="3995"/>
      <c r="I11" s="3995"/>
      <c r="J11" s="3995"/>
      <c r="K11" s="3995"/>
      <c r="L11" s="3995"/>
      <c r="M11" s="3995"/>
      <c r="N11" s="3995"/>
      <c r="O11" s="3995"/>
      <c r="P11" s="3995"/>
      <c r="Q11" s="3995"/>
      <c r="R11" s="3995"/>
      <c r="S11" s="3995"/>
      <c r="T11" s="3995"/>
      <c r="U11" s="3995"/>
      <c r="V11" s="3995"/>
      <c r="W11" s="3995"/>
      <c r="X11" s="3995"/>
      <c r="Y11" s="3995"/>
      <c r="Z11" s="3995"/>
      <c r="AA11" s="3995"/>
      <c r="AB11" s="3995"/>
      <c r="AC11" s="3995"/>
      <c r="AD11" s="3995"/>
      <c r="AE11" s="3995"/>
      <c r="AF11" s="3995"/>
      <c r="AG11" s="3995"/>
      <c r="AH11" s="3995"/>
      <c r="AI11" s="3995"/>
      <c r="AJ11" s="3995"/>
      <c r="AK11" s="3995"/>
      <c r="AL11" s="3995"/>
      <c r="AM11" s="3995"/>
      <c r="AN11" s="3995"/>
      <c r="AO11" s="3995"/>
      <c r="AP11" s="3995"/>
      <c r="AQ11" s="3995"/>
      <c r="AR11" s="3995"/>
      <c r="AS11" s="3995"/>
      <c r="AT11" s="3995"/>
      <c r="AU11" s="3995"/>
      <c r="AV11" s="1817"/>
      <c r="AW11" s="1864"/>
      <c r="AX11" s="1811"/>
    </row>
    <row r="12" spans="1:50" ht="6" customHeight="1" x14ac:dyDescent="0.4">
      <c r="A12" s="1864"/>
      <c r="B12" s="1865"/>
      <c r="C12" s="1818"/>
      <c r="D12" s="1818"/>
      <c r="E12" s="1818"/>
      <c r="F12" s="1818"/>
      <c r="G12" s="1818"/>
      <c r="H12" s="1819"/>
      <c r="I12" s="1819"/>
      <c r="J12" s="1819"/>
      <c r="K12" s="1819"/>
      <c r="L12" s="1819"/>
      <c r="M12" s="1819"/>
      <c r="N12" s="1819"/>
      <c r="O12" s="1819"/>
      <c r="P12" s="1819"/>
      <c r="Q12" s="1819"/>
      <c r="R12" s="1819"/>
      <c r="S12" s="1819"/>
      <c r="T12" s="1819"/>
      <c r="U12" s="1819"/>
      <c r="V12" s="1819"/>
      <c r="W12" s="1819"/>
      <c r="X12" s="1819"/>
      <c r="Y12" s="1819"/>
      <c r="Z12" s="1818"/>
      <c r="AA12" s="1818"/>
      <c r="AB12" s="1818"/>
      <c r="AC12" s="1818"/>
      <c r="AD12" s="1818"/>
      <c r="AE12" s="1818"/>
      <c r="AF12" s="1818"/>
      <c r="AG12" s="1818"/>
      <c r="AH12" s="1818"/>
      <c r="AI12" s="1818"/>
      <c r="AJ12" s="1818"/>
      <c r="AK12" s="1818"/>
      <c r="AL12" s="1818"/>
      <c r="AM12" s="1818"/>
      <c r="AN12" s="1818"/>
      <c r="AO12" s="1817"/>
      <c r="AP12" s="1817"/>
      <c r="AQ12" s="1817"/>
      <c r="AR12" s="1817"/>
      <c r="AS12" s="1817"/>
      <c r="AT12" s="1817"/>
      <c r="AU12" s="1817"/>
      <c r="AV12" s="1817"/>
      <c r="AW12" s="1864"/>
      <c r="AX12" s="1811"/>
    </row>
    <row r="13" spans="1:50" ht="13.5" customHeight="1" x14ac:dyDescent="0.4">
      <c r="A13" s="1864"/>
      <c r="B13" s="1865"/>
      <c r="C13" s="1820" t="s">
        <v>3501</v>
      </c>
      <c r="D13" s="1820"/>
      <c r="E13" s="1820"/>
      <c r="F13" s="1820"/>
      <c r="G13" s="1820"/>
      <c r="H13" s="1820"/>
      <c r="I13" s="1820"/>
      <c r="J13" s="1820"/>
      <c r="K13" s="1820"/>
      <c r="L13" s="1820"/>
      <c r="M13" s="1820"/>
      <c r="N13" s="1820"/>
      <c r="O13" s="1820"/>
      <c r="P13" s="1820"/>
      <c r="Q13" s="1820"/>
      <c r="R13" s="1819"/>
      <c r="S13" s="1819"/>
      <c r="T13" s="1819"/>
      <c r="U13" s="1819"/>
      <c r="V13" s="1819"/>
      <c r="W13" s="1819"/>
      <c r="X13" s="1819"/>
      <c r="Y13" s="1819"/>
      <c r="Z13" s="1818"/>
      <c r="AA13" s="1818"/>
      <c r="AB13" s="1818"/>
      <c r="AC13" s="1818"/>
      <c r="AD13" s="1818"/>
      <c r="AE13" s="1818"/>
      <c r="AF13" s="1818"/>
      <c r="AG13" s="1818"/>
      <c r="AH13" s="1818"/>
      <c r="AI13" s="1818"/>
      <c r="AJ13" s="1818"/>
      <c r="AK13" s="1818"/>
      <c r="AL13" s="1818"/>
      <c r="AM13" s="1818"/>
      <c r="AN13" s="1818"/>
      <c r="AO13" s="1817"/>
      <c r="AP13" s="1817"/>
      <c r="AQ13" s="1817"/>
      <c r="AR13" s="1817"/>
      <c r="AS13" s="1817"/>
      <c r="AT13" s="1817"/>
      <c r="AU13" s="1817"/>
      <c r="AV13" s="1817"/>
      <c r="AW13" s="1864"/>
      <c r="AX13" s="1811"/>
    </row>
    <row r="14" spans="1:50" ht="13.5" customHeight="1" x14ac:dyDescent="0.4">
      <c r="A14" s="1864"/>
      <c r="B14" s="1865"/>
      <c r="C14" s="1821" t="s">
        <v>6315</v>
      </c>
      <c r="D14" s="1821"/>
      <c r="E14" s="1821"/>
      <c r="F14" s="1817"/>
      <c r="G14" s="1817"/>
      <c r="H14" s="3996"/>
      <c r="I14" s="3996"/>
      <c r="J14" s="3996"/>
      <c r="K14" s="3996"/>
      <c r="L14" s="3996"/>
      <c r="M14" s="3996"/>
      <c r="N14" s="3996"/>
      <c r="O14" s="3996"/>
      <c r="P14" s="3996"/>
      <c r="Q14" s="3996"/>
      <c r="R14" s="3996"/>
      <c r="S14" s="3996"/>
      <c r="T14" s="3996"/>
      <c r="U14" s="3996"/>
      <c r="V14" s="3996"/>
      <c r="W14" s="3996"/>
      <c r="X14" s="3996"/>
      <c r="Y14" s="3996"/>
      <c r="Z14" s="3996"/>
      <c r="AA14" s="3996"/>
      <c r="AB14" s="3996"/>
      <c r="AC14" s="3996"/>
      <c r="AD14" s="3996"/>
      <c r="AE14" s="3996"/>
      <c r="AF14" s="3996"/>
      <c r="AG14" s="3996"/>
      <c r="AH14" s="3996"/>
      <c r="AI14" s="3996"/>
      <c r="AJ14" s="3996"/>
      <c r="AK14" s="3996"/>
      <c r="AL14" s="3996"/>
      <c r="AM14" s="3996"/>
      <c r="AN14" s="3996"/>
      <c r="AO14" s="3996"/>
      <c r="AP14" s="3996"/>
      <c r="AQ14" s="3996"/>
      <c r="AR14" s="3996"/>
      <c r="AS14" s="3996"/>
      <c r="AT14" s="3996"/>
      <c r="AU14" s="3996"/>
      <c r="AV14" s="1817"/>
      <c r="AW14" s="1864"/>
      <c r="AX14" s="1811"/>
    </row>
    <row r="15" spans="1:50" ht="13.5" customHeight="1" x14ac:dyDescent="0.4">
      <c r="A15" s="1864"/>
      <c r="B15" s="1865"/>
      <c r="C15" s="1821" t="s">
        <v>6316</v>
      </c>
      <c r="D15" s="1821"/>
      <c r="E15" s="1821"/>
      <c r="F15" s="1817"/>
      <c r="G15" s="1817"/>
      <c r="H15" s="3996"/>
      <c r="I15" s="3996"/>
      <c r="J15" s="3996"/>
      <c r="K15" s="3996"/>
      <c r="L15" s="3996"/>
      <c r="M15" s="3996"/>
      <c r="N15" s="3996"/>
      <c r="O15" s="3996"/>
      <c r="P15" s="3996"/>
      <c r="Q15" s="3996"/>
      <c r="R15" s="3996"/>
      <c r="S15" s="3996"/>
      <c r="T15" s="3996"/>
      <c r="U15" s="3996"/>
      <c r="V15" s="3996"/>
      <c r="W15" s="3996"/>
      <c r="X15" s="3996"/>
      <c r="Y15" s="3996"/>
      <c r="Z15" s="3996"/>
      <c r="AA15" s="3996"/>
      <c r="AB15" s="3996"/>
      <c r="AC15" s="3996"/>
      <c r="AD15" s="3996"/>
      <c r="AE15" s="3996"/>
      <c r="AF15" s="3996"/>
      <c r="AG15" s="3996"/>
      <c r="AH15" s="3996"/>
      <c r="AI15" s="3996"/>
      <c r="AJ15" s="3996"/>
      <c r="AK15" s="3996"/>
      <c r="AL15" s="3996"/>
      <c r="AM15" s="3996"/>
      <c r="AN15" s="3996"/>
      <c r="AO15" s="3996"/>
      <c r="AP15" s="3996"/>
      <c r="AQ15" s="3996"/>
      <c r="AR15" s="3996"/>
      <c r="AS15" s="3996"/>
      <c r="AT15" s="3996"/>
      <c r="AU15" s="3996"/>
      <c r="AV15" s="1817"/>
      <c r="AW15" s="1864"/>
      <c r="AX15" s="1811"/>
    </row>
    <row r="16" spans="1:50" ht="13.5" customHeight="1" x14ac:dyDescent="0.4">
      <c r="A16" s="1864"/>
      <c r="B16" s="1865"/>
      <c r="C16" s="1821" t="s">
        <v>6317</v>
      </c>
      <c r="D16" s="1821"/>
      <c r="E16" s="1821"/>
      <c r="F16" s="1817"/>
      <c r="G16" s="1817"/>
      <c r="H16" s="3989"/>
      <c r="I16" s="3989"/>
      <c r="J16" s="3989"/>
      <c r="K16" s="3989"/>
      <c r="L16" s="3989"/>
      <c r="M16" s="3989"/>
      <c r="N16" s="3989"/>
      <c r="O16" s="3989"/>
      <c r="P16" s="3989"/>
      <c r="Q16" s="3989"/>
      <c r="R16" s="3989"/>
      <c r="S16" s="3989"/>
      <c r="T16" s="3989"/>
      <c r="U16" s="3989"/>
      <c r="V16" s="3989"/>
      <c r="W16" s="3989"/>
      <c r="X16" s="3989"/>
      <c r="Y16" s="3989"/>
      <c r="Z16" s="3989"/>
      <c r="AA16" s="3989"/>
      <c r="AB16" s="3989"/>
      <c r="AC16" s="3989"/>
      <c r="AD16" s="3989"/>
      <c r="AE16" s="3989"/>
      <c r="AF16" s="3989"/>
      <c r="AG16" s="3989"/>
      <c r="AH16" s="3989"/>
      <c r="AI16" s="3989"/>
      <c r="AJ16" s="3989"/>
      <c r="AK16" s="3989"/>
      <c r="AL16" s="3989"/>
      <c r="AM16" s="3989"/>
      <c r="AN16" s="3989"/>
      <c r="AO16" s="3989"/>
      <c r="AP16" s="3989"/>
      <c r="AQ16" s="3989"/>
      <c r="AR16" s="3989"/>
      <c r="AS16" s="3989"/>
      <c r="AT16" s="3989"/>
      <c r="AU16" s="3989"/>
      <c r="AV16" s="1817"/>
      <c r="AW16" s="1864"/>
      <c r="AX16" s="1811"/>
    </row>
    <row r="17" spans="1:51" ht="12.75" customHeight="1" x14ac:dyDescent="0.4">
      <c r="A17" s="1864"/>
      <c r="B17" s="1865"/>
      <c r="C17" s="1821" t="s">
        <v>6318</v>
      </c>
      <c r="D17" s="1818"/>
      <c r="E17" s="1818"/>
      <c r="F17" s="1818"/>
      <c r="G17" s="1818"/>
      <c r="H17" s="3989"/>
      <c r="I17" s="3989"/>
      <c r="J17" s="3989"/>
      <c r="K17" s="3989"/>
      <c r="L17" s="3989"/>
      <c r="M17" s="3989"/>
      <c r="N17" s="3989"/>
      <c r="O17" s="3989"/>
      <c r="P17" s="3989"/>
      <c r="Q17" s="3989"/>
      <c r="R17" s="3989"/>
      <c r="S17" s="3989"/>
      <c r="T17" s="3989"/>
      <c r="U17" s="3989"/>
      <c r="V17" s="3989"/>
      <c r="W17" s="3989"/>
      <c r="X17" s="3989"/>
      <c r="Y17" s="3989"/>
      <c r="Z17" s="3989"/>
      <c r="AA17" s="3989"/>
      <c r="AB17" s="3989"/>
      <c r="AC17" s="3989"/>
      <c r="AD17" s="3989"/>
      <c r="AE17" s="3989"/>
      <c r="AF17" s="3989"/>
      <c r="AG17" s="3989"/>
      <c r="AH17" s="3989"/>
      <c r="AI17" s="3989"/>
      <c r="AJ17" s="3989"/>
      <c r="AK17" s="3989"/>
      <c r="AL17" s="3989"/>
      <c r="AM17" s="3989"/>
      <c r="AN17" s="3989"/>
      <c r="AO17" s="3989"/>
      <c r="AP17" s="3989"/>
      <c r="AQ17" s="3989"/>
      <c r="AR17" s="3989"/>
      <c r="AS17" s="3989"/>
      <c r="AT17" s="3989"/>
      <c r="AU17" s="3989"/>
      <c r="AV17" s="1817"/>
      <c r="AW17" s="1864"/>
      <c r="AX17" s="1811"/>
    </row>
    <row r="18" spans="1:51" ht="6" customHeight="1" x14ac:dyDescent="0.4">
      <c r="A18" s="1864"/>
      <c r="B18" s="1865"/>
      <c r="C18" s="1818"/>
      <c r="D18" s="1818"/>
      <c r="E18" s="1818"/>
      <c r="F18" s="1818"/>
      <c r="G18" s="1818"/>
      <c r="H18" s="1819"/>
      <c r="I18" s="1819"/>
      <c r="J18" s="1819"/>
      <c r="K18" s="1819"/>
      <c r="L18" s="1819"/>
      <c r="M18" s="1819"/>
      <c r="N18" s="1819"/>
      <c r="O18" s="1819"/>
      <c r="P18" s="1819"/>
      <c r="Q18" s="1819"/>
      <c r="R18" s="1819"/>
      <c r="S18" s="1819"/>
      <c r="T18" s="1819"/>
      <c r="U18" s="1819"/>
      <c r="V18" s="1819"/>
      <c r="W18" s="1819"/>
      <c r="X18" s="1819"/>
      <c r="Y18" s="1819"/>
      <c r="Z18" s="1818"/>
      <c r="AA18" s="1818"/>
      <c r="AB18" s="1818"/>
      <c r="AC18" s="1818"/>
      <c r="AD18" s="1818"/>
      <c r="AE18" s="1818"/>
      <c r="AF18" s="1818"/>
      <c r="AG18" s="1818"/>
      <c r="AH18" s="1818"/>
      <c r="AI18" s="1818"/>
      <c r="AJ18" s="1818"/>
      <c r="AK18" s="1818"/>
      <c r="AL18" s="1818"/>
      <c r="AM18" s="1818"/>
      <c r="AN18" s="1818"/>
      <c r="AO18" s="1817"/>
      <c r="AP18" s="1817"/>
      <c r="AQ18" s="1817"/>
      <c r="AR18" s="1817"/>
      <c r="AS18" s="1817"/>
      <c r="AT18" s="1817"/>
      <c r="AU18" s="1817"/>
      <c r="AV18" s="1817"/>
      <c r="AW18" s="1864"/>
      <c r="AX18" s="1811"/>
    </row>
    <row r="19" spans="1:51" ht="13.5" customHeight="1" x14ac:dyDescent="0.4">
      <c r="A19" s="1864"/>
      <c r="B19" s="1865"/>
      <c r="C19" s="1820" t="s">
        <v>6319</v>
      </c>
      <c r="D19" s="1818"/>
      <c r="E19" s="1818"/>
      <c r="F19" s="1818"/>
      <c r="G19" s="1818"/>
      <c r="H19" s="1819"/>
      <c r="I19" s="1819"/>
      <c r="J19" s="1819"/>
      <c r="K19" s="1819"/>
      <c r="L19" s="1819"/>
      <c r="M19" s="1819"/>
      <c r="N19" s="1819"/>
      <c r="O19" s="1819"/>
      <c r="P19" s="1819"/>
      <c r="Q19" s="1819"/>
      <c r="R19" s="1819"/>
      <c r="S19" s="1819"/>
      <c r="T19" s="1819"/>
      <c r="U19" s="1819"/>
      <c r="V19" s="1819"/>
      <c r="W19" s="1819"/>
      <c r="X19" s="1819"/>
      <c r="Y19" s="1819"/>
      <c r="Z19" s="1818"/>
      <c r="AA19" s="1818"/>
      <c r="AB19" s="1818"/>
      <c r="AC19" s="1818"/>
      <c r="AD19" s="1818"/>
      <c r="AE19" s="1818"/>
      <c r="AF19" s="1818"/>
      <c r="AG19" s="1818"/>
      <c r="AH19" s="1818"/>
      <c r="AI19" s="1818"/>
      <c r="AJ19" s="1818"/>
      <c r="AK19" s="1818"/>
      <c r="AL19" s="1818"/>
      <c r="AM19" s="1818"/>
      <c r="AN19" s="1818"/>
      <c r="AO19" s="1817"/>
      <c r="AP19" s="1817"/>
      <c r="AQ19" s="1817"/>
      <c r="AR19" s="1817"/>
      <c r="AS19" s="1817"/>
      <c r="AT19" s="1817"/>
      <c r="AU19" s="1817"/>
      <c r="AV19" s="1817"/>
      <c r="AW19" s="1864"/>
      <c r="AX19" s="1811"/>
    </row>
    <row r="20" spans="1:51" ht="13.5" customHeight="1" x14ac:dyDescent="0.4">
      <c r="A20" s="1864"/>
      <c r="B20" s="1865"/>
      <c r="C20" s="1821" t="s">
        <v>6318</v>
      </c>
      <c r="D20" s="1818"/>
      <c r="E20" s="1818"/>
      <c r="F20" s="1818"/>
      <c r="G20" s="1818"/>
      <c r="H20" s="3989"/>
      <c r="I20" s="3989"/>
      <c r="J20" s="3989"/>
      <c r="K20" s="3989"/>
      <c r="L20" s="3989"/>
      <c r="M20" s="3989"/>
      <c r="N20" s="3989"/>
      <c r="O20" s="3989"/>
      <c r="P20" s="3989"/>
      <c r="Q20" s="3989"/>
      <c r="R20" s="3989"/>
      <c r="S20" s="3989"/>
      <c r="T20" s="3989"/>
      <c r="U20" s="3989"/>
      <c r="V20" s="3989"/>
      <c r="W20" s="3989"/>
      <c r="X20" s="3989"/>
      <c r="Y20" s="3989"/>
      <c r="Z20" s="3989"/>
      <c r="AA20" s="3989"/>
      <c r="AB20" s="3989"/>
      <c r="AC20" s="3989"/>
      <c r="AD20" s="3989"/>
      <c r="AE20" s="3989"/>
      <c r="AF20" s="3989"/>
      <c r="AG20" s="3989"/>
      <c r="AH20" s="3989"/>
      <c r="AI20" s="3989"/>
      <c r="AJ20" s="3989"/>
      <c r="AK20" s="3989"/>
      <c r="AL20" s="3989"/>
      <c r="AM20" s="3989"/>
      <c r="AN20" s="3989"/>
      <c r="AO20" s="3989"/>
      <c r="AP20" s="3989"/>
      <c r="AQ20" s="3989"/>
      <c r="AR20" s="3989"/>
      <c r="AS20" s="3989"/>
      <c r="AT20" s="3989"/>
      <c r="AU20" s="3989"/>
      <c r="AV20" s="1817"/>
      <c r="AW20" s="1864"/>
      <c r="AX20" s="1811"/>
    </row>
    <row r="21" spans="1:51" ht="13.5" hidden="1" customHeight="1" x14ac:dyDescent="0.4">
      <c r="A21" s="1864"/>
      <c r="B21" s="1865"/>
      <c r="C21" s="1818"/>
      <c r="D21" s="1818"/>
      <c r="E21" s="1818"/>
      <c r="F21" s="1818"/>
      <c r="G21" s="1818"/>
      <c r="H21" s="1802"/>
      <c r="I21" s="1802"/>
      <c r="J21" s="1802"/>
      <c r="K21" s="1802"/>
      <c r="L21" s="1802"/>
      <c r="M21" s="1802"/>
      <c r="N21" s="1802"/>
      <c r="O21" s="1802"/>
      <c r="P21" s="1802"/>
      <c r="Q21" s="1802"/>
      <c r="R21" s="1802"/>
      <c r="S21" s="1802"/>
      <c r="T21" s="1802"/>
      <c r="U21" s="1802"/>
      <c r="V21" s="1802"/>
      <c r="W21" s="1802"/>
      <c r="X21" s="1802"/>
      <c r="Y21" s="1802"/>
      <c r="Z21" s="1801"/>
      <c r="AA21" s="1801"/>
      <c r="AB21" s="1801"/>
      <c r="AC21" s="1801"/>
      <c r="AD21" s="1801"/>
      <c r="AE21" s="1801"/>
      <c r="AF21" s="1801"/>
      <c r="AG21" s="1801"/>
      <c r="AH21" s="1801"/>
      <c r="AI21" s="1801"/>
      <c r="AJ21" s="1801"/>
      <c r="AK21" s="1801"/>
      <c r="AL21" s="1801"/>
      <c r="AM21" s="1801"/>
      <c r="AN21" s="1801"/>
      <c r="AO21" s="1800"/>
      <c r="AP21" s="1800"/>
      <c r="AQ21" s="1800"/>
      <c r="AR21" s="1800"/>
      <c r="AS21" s="1800"/>
      <c r="AT21" s="1800"/>
      <c r="AU21" s="1800"/>
      <c r="AV21" s="1817"/>
      <c r="AW21" s="1864"/>
      <c r="AX21" s="1811"/>
    </row>
    <row r="22" spans="1:51" ht="13.5" hidden="1" customHeight="1" x14ac:dyDescent="0.4">
      <c r="A22" s="1864"/>
      <c r="B22" s="1865"/>
      <c r="C22" s="1818"/>
      <c r="D22" s="1818"/>
      <c r="E22" s="1818"/>
      <c r="F22" s="1818"/>
      <c r="G22" s="1818"/>
      <c r="H22" s="1802"/>
      <c r="I22" s="1802"/>
      <c r="J22" s="1802"/>
      <c r="K22" s="1802"/>
      <c r="L22" s="1802"/>
      <c r="M22" s="1802"/>
      <c r="N22" s="1802"/>
      <c r="O22" s="1802"/>
      <c r="P22" s="1802"/>
      <c r="Q22" s="1802"/>
      <c r="R22" s="1802"/>
      <c r="S22" s="1802"/>
      <c r="T22" s="1802"/>
      <c r="U22" s="1802"/>
      <c r="V22" s="1802"/>
      <c r="W22" s="1802"/>
      <c r="X22" s="1802"/>
      <c r="Y22" s="1802"/>
      <c r="Z22" s="1801"/>
      <c r="AA22" s="1801"/>
      <c r="AB22" s="1801"/>
      <c r="AC22" s="1801"/>
      <c r="AD22" s="1801"/>
      <c r="AE22" s="1801"/>
      <c r="AF22" s="1801"/>
      <c r="AG22" s="1801"/>
      <c r="AH22" s="1801"/>
      <c r="AI22" s="1801"/>
      <c r="AJ22" s="1801"/>
      <c r="AK22" s="1801"/>
      <c r="AL22" s="1801"/>
      <c r="AM22" s="1801"/>
      <c r="AN22" s="1801"/>
      <c r="AO22" s="1800"/>
      <c r="AP22" s="1800"/>
      <c r="AQ22" s="1800"/>
      <c r="AR22" s="1800"/>
      <c r="AS22" s="1800"/>
      <c r="AT22" s="1800"/>
      <c r="AU22" s="1800"/>
      <c r="AV22" s="1817"/>
      <c r="AW22" s="1864"/>
      <c r="AX22" s="1811"/>
    </row>
    <row r="23" spans="1:51" ht="13.5" hidden="1" customHeight="1" x14ac:dyDescent="0.4">
      <c r="A23" s="1864"/>
      <c r="B23" s="1865"/>
      <c r="C23" s="1818"/>
      <c r="D23" s="1818"/>
      <c r="E23" s="1818"/>
      <c r="F23" s="1818"/>
      <c r="G23" s="1818"/>
      <c r="H23" s="1802"/>
      <c r="I23" s="1802"/>
      <c r="J23" s="1802"/>
      <c r="K23" s="1802"/>
      <c r="L23" s="1802"/>
      <c r="M23" s="1802"/>
      <c r="N23" s="1802"/>
      <c r="O23" s="1802"/>
      <c r="P23" s="1802"/>
      <c r="Q23" s="1802"/>
      <c r="R23" s="1802"/>
      <c r="S23" s="1802"/>
      <c r="T23" s="1802"/>
      <c r="U23" s="1802"/>
      <c r="V23" s="1802"/>
      <c r="W23" s="1802"/>
      <c r="X23" s="1802"/>
      <c r="Y23" s="1802"/>
      <c r="Z23" s="1801"/>
      <c r="AA23" s="1801"/>
      <c r="AB23" s="1801"/>
      <c r="AC23" s="1801"/>
      <c r="AD23" s="1801"/>
      <c r="AE23" s="1801"/>
      <c r="AF23" s="1801"/>
      <c r="AG23" s="1801"/>
      <c r="AH23" s="1801"/>
      <c r="AI23" s="1801"/>
      <c r="AJ23" s="1801"/>
      <c r="AK23" s="1801"/>
      <c r="AL23" s="1801"/>
      <c r="AM23" s="1801"/>
      <c r="AN23" s="1801"/>
      <c r="AO23" s="1800"/>
      <c r="AP23" s="1800"/>
      <c r="AQ23" s="1800"/>
      <c r="AR23" s="1800"/>
      <c r="AS23" s="1800"/>
      <c r="AT23" s="1800"/>
      <c r="AU23" s="1800"/>
      <c r="AV23" s="1817"/>
      <c r="AW23" s="1864"/>
      <c r="AX23" s="1811"/>
    </row>
    <row r="24" spans="1:51" ht="13.5" hidden="1" customHeight="1" x14ac:dyDescent="0.4">
      <c r="A24" s="1864"/>
      <c r="B24" s="1865"/>
      <c r="C24" s="1818"/>
      <c r="D24" s="1818"/>
      <c r="E24" s="1818"/>
      <c r="F24" s="1818"/>
      <c r="G24" s="1818"/>
      <c r="H24" s="1802"/>
      <c r="I24" s="1802"/>
      <c r="J24" s="1802"/>
      <c r="K24" s="1802"/>
      <c r="L24" s="1802"/>
      <c r="M24" s="1802"/>
      <c r="N24" s="1802"/>
      <c r="O24" s="1802"/>
      <c r="P24" s="1802"/>
      <c r="Q24" s="1802"/>
      <c r="R24" s="1802"/>
      <c r="S24" s="1802"/>
      <c r="T24" s="1802"/>
      <c r="U24" s="1802"/>
      <c r="V24" s="1802"/>
      <c r="W24" s="1802"/>
      <c r="X24" s="1802"/>
      <c r="Y24" s="1802"/>
      <c r="Z24" s="1801"/>
      <c r="AA24" s="1801"/>
      <c r="AB24" s="1801"/>
      <c r="AC24" s="1801"/>
      <c r="AD24" s="1801"/>
      <c r="AE24" s="1801"/>
      <c r="AF24" s="1801"/>
      <c r="AG24" s="1801"/>
      <c r="AH24" s="1801"/>
      <c r="AI24" s="1801"/>
      <c r="AJ24" s="1801"/>
      <c r="AK24" s="1801"/>
      <c r="AL24" s="1801"/>
      <c r="AM24" s="1801"/>
      <c r="AN24" s="1801"/>
      <c r="AO24" s="1800"/>
      <c r="AP24" s="1800"/>
      <c r="AQ24" s="1800"/>
      <c r="AR24" s="1800"/>
      <c r="AS24" s="1800"/>
      <c r="AT24" s="1800"/>
      <c r="AU24" s="1800"/>
      <c r="AV24" s="1817"/>
      <c r="AW24" s="1864"/>
      <c r="AX24" s="1811"/>
    </row>
    <row r="25" spans="1:51" ht="6" customHeight="1" x14ac:dyDescent="0.4">
      <c r="A25" s="1864"/>
      <c r="B25" s="1822"/>
      <c r="C25" s="1822"/>
      <c r="D25" s="1822"/>
      <c r="E25" s="1822"/>
      <c r="F25" s="1822"/>
      <c r="G25" s="1822"/>
      <c r="H25" s="1823"/>
      <c r="I25" s="1823"/>
      <c r="J25" s="1823"/>
      <c r="K25" s="1823"/>
      <c r="L25" s="1823"/>
      <c r="M25" s="1823"/>
      <c r="N25" s="1823"/>
      <c r="O25" s="1823"/>
      <c r="P25" s="1823"/>
      <c r="Q25" s="1823"/>
      <c r="R25" s="1823"/>
      <c r="S25" s="1823"/>
      <c r="T25" s="1823"/>
      <c r="U25" s="1823"/>
      <c r="V25" s="1823"/>
      <c r="W25" s="1823"/>
      <c r="X25" s="1823"/>
      <c r="Y25" s="1823"/>
      <c r="Z25" s="1822"/>
      <c r="AA25" s="1822"/>
      <c r="AB25" s="1822"/>
      <c r="AC25" s="1822"/>
      <c r="AD25" s="1822"/>
      <c r="AE25" s="1822"/>
      <c r="AF25" s="1822"/>
      <c r="AG25" s="1822"/>
      <c r="AH25" s="1822"/>
      <c r="AI25" s="1822"/>
      <c r="AJ25" s="1822"/>
      <c r="AK25" s="1822"/>
      <c r="AL25" s="1822"/>
      <c r="AM25" s="1822"/>
      <c r="AN25" s="1822"/>
      <c r="AO25" s="1824"/>
      <c r="AP25" s="1824"/>
      <c r="AQ25" s="1824"/>
      <c r="AR25" s="1824"/>
      <c r="AS25" s="1824"/>
      <c r="AT25" s="1824"/>
      <c r="AU25" s="1824"/>
      <c r="AV25" s="1824"/>
      <c r="AW25" s="1824"/>
      <c r="AX25" s="1811"/>
    </row>
    <row r="26" spans="1:51" ht="5.25" customHeight="1" x14ac:dyDescent="0.4">
      <c r="A26" s="1830"/>
      <c r="B26" s="1817"/>
      <c r="C26" s="1817"/>
      <c r="D26" s="1817"/>
      <c r="E26" s="1817"/>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33"/>
      <c r="AK26" s="1833"/>
      <c r="AL26" s="1833"/>
      <c r="AM26" s="1833"/>
      <c r="AN26" s="1833"/>
      <c r="AO26" s="1833"/>
      <c r="AP26" s="1833"/>
      <c r="AQ26" s="1833"/>
      <c r="AR26" s="1833"/>
      <c r="AS26" s="1833"/>
      <c r="AT26" s="1833"/>
      <c r="AU26" s="1833"/>
      <c r="AV26" s="1833"/>
      <c r="AW26" s="1833"/>
      <c r="AX26" s="1813"/>
      <c r="AY26" s="1579"/>
    </row>
    <row r="27" spans="1:51" x14ac:dyDescent="0.4">
      <c r="A27" s="1830"/>
      <c r="B27" s="1870" t="s">
        <v>6322</v>
      </c>
      <c r="C27" s="1856" t="s">
        <v>6325</v>
      </c>
      <c r="D27" s="1857"/>
      <c r="E27" s="1829"/>
      <c r="F27" s="1829"/>
      <c r="G27" s="1829"/>
      <c r="H27" s="1829"/>
      <c r="I27" s="1829"/>
      <c r="J27" s="1829"/>
      <c r="K27" s="1829"/>
      <c r="L27" s="1829"/>
      <c r="M27" s="1829"/>
      <c r="N27" s="1829"/>
      <c r="O27" s="1829"/>
      <c r="P27" s="1829"/>
      <c r="Q27" s="1829"/>
      <c r="R27" s="1829"/>
      <c r="S27" s="1829"/>
      <c r="T27" s="1829"/>
      <c r="U27" s="1829"/>
      <c r="V27" s="1829"/>
      <c r="W27" s="1829"/>
      <c r="X27" s="1829"/>
      <c r="Y27" s="1829"/>
      <c r="Z27" s="1829"/>
      <c r="AA27" s="1829"/>
      <c r="AB27" s="1829"/>
      <c r="AC27" s="1829"/>
      <c r="AD27" s="1829"/>
      <c r="AE27" s="1829"/>
      <c r="AF27" s="1829"/>
      <c r="AG27" s="1829"/>
      <c r="AH27" s="1829"/>
      <c r="AI27" s="1829"/>
      <c r="AJ27" s="1829"/>
      <c r="AK27" s="1853"/>
      <c r="AL27" s="1853"/>
      <c r="AM27" s="1853"/>
      <c r="AN27" s="1853"/>
      <c r="AO27" s="1853"/>
      <c r="AP27" s="1853"/>
      <c r="AQ27" s="1833"/>
      <c r="AR27" s="1833"/>
      <c r="AS27" s="1833"/>
      <c r="AT27" s="1833"/>
      <c r="AU27" s="1833"/>
      <c r="AV27" s="1833"/>
      <c r="AW27" s="1833"/>
      <c r="AX27" s="1813"/>
      <c r="AY27" s="1579"/>
    </row>
    <row r="28" spans="1:51" ht="24" customHeight="1" x14ac:dyDescent="0.4">
      <c r="A28" s="1830"/>
      <c r="B28" s="1871"/>
      <c r="C28" s="1831"/>
      <c r="D28" s="1843"/>
      <c r="E28" s="1848"/>
      <c r="F28" s="1855" t="s">
        <v>871</v>
      </c>
      <c r="G28" s="1848"/>
      <c r="H28" s="1848"/>
      <c r="I28" s="1848"/>
      <c r="J28" s="1848"/>
      <c r="K28" s="1848"/>
      <c r="L28" s="1848"/>
      <c r="M28" s="1848"/>
      <c r="N28" s="1848"/>
      <c r="O28" s="1848"/>
      <c r="P28" s="1848"/>
      <c r="Q28" s="3991" t="s">
        <v>6324</v>
      </c>
      <c r="R28" s="3991"/>
      <c r="S28" s="3991"/>
      <c r="T28" s="1835"/>
      <c r="U28" s="1835"/>
      <c r="V28" s="1835"/>
      <c r="W28" s="1835"/>
      <c r="X28" s="1835"/>
      <c r="Y28" s="1835"/>
      <c r="Z28" s="1835"/>
      <c r="AA28" s="1835"/>
      <c r="AB28" s="1835"/>
      <c r="AC28" s="1835"/>
      <c r="AD28" s="1835"/>
      <c r="AE28" s="1835"/>
      <c r="AF28" s="1835"/>
      <c r="AG28" s="1835"/>
      <c r="AH28" s="1835"/>
      <c r="AI28" s="1835"/>
      <c r="AJ28" s="1835"/>
      <c r="AK28" s="1854"/>
      <c r="AL28" s="1854"/>
      <c r="AM28" s="1854"/>
      <c r="AN28" s="1854"/>
      <c r="AO28" s="1849"/>
      <c r="AP28" s="1866"/>
      <c r="AQ28" s="1833"/>
      <c r="AR28" s="1833"/>
      <c r="AS28" s="1833"/>
      <c r="AT28" s="1833"/>
      <c r="AU28" s="1833"/>
      <c r="AV28" s="1833"/>
      <c r="AW28" s="1833"/>
      <c r="AX28" s="1813"/>
      <c r="AY28" s="1579"/>
    </row>
    <row r="29" spans="1:51" ht="24" customHeight="1" x14ac:dyDescent="0.4">
      <c r="A29" s="1830"/>
      <c r="B29" s="1871"/>
      <c r="C29" s="1831"/>
      <c r="D29" s="1843"/>
      <c r="E29" s="1848"/>
      <c r="F29" s="1855" t="s">
        <v>6326</v>
      </c>
      <c r="G29" s="1848"/>
      <c r="H29" s="1848"/>
      <c r="I29" s="1848"/>
      <c r="J29" s="1848"/>
      <c r="K29" s="1848"/>
      <c r="L29" s="1848"/>
      <c r="M29" s="1851"/>
      <c r="N29" s="1851"/>
      <c r="O29" s="1851"/>
      <c r="P29" s="1851"/>
      <c r="Q29" s="3992"/>
      <c r="R29" s="3992"/>
      <c r="S29" s="3992"/>
      <c r="T29" s="1844"/>
      <c r="U29" s="1844"/>
      <c r="V29" s="1844"/>
      <c r="W29" s="1844"/>
      <c r="X29" s="1844"/>
      <c r="Y29" s="1844"/>
      <c r="Z29" s="1844"/>
      <c r="AA29" s="1844"/>
      <c r="AB29" s="1835"/>
      <c r="AC29" s="1835"/>
      <c r="AD29" s="1835"/>
      <c r="AE29" s="1835"/>
      <c r="AF29" s="1835"/>
      <c r="AG29" s="1835"/>
      <c r="AH29" s="1844"/>
      <c r="AI29" s="1844"/>
      <c r="AJ29" s="1844"/>
      <c r="AK29" s="1844"/>
      <c r="AL29" s="1844"/>
      <c r="AM29" s="1844"/>
      <c r="AN29" s="1849"/>
      <c r="AO29" s="1849"/>
      <c r="AP29" s="1866"/>
      <c r="AQ29" s="1833"/>
      <c r="AR29" s="1833"/>
      <c r="AS29" s="1833"/>
      <c r="AT29" s="1833"/>
      <c r="AU29" s="1833"/>
      <c r="AV29" s="1833"/>
      <c r="AW29" s="1833"/>
      <c r="AX29" s="1813"/>
      <c r="AY29" s="1579"/>
    </row>
    <row r="30" spans="1:51" ht="24" customHeight="1" x14ac:dyDescent="0.4">
      <c r="A30" s="1830"/>
      <c r="B30" s="1871"/>
      <c r="C30" s="1831"/>
      <c r="D30" s="1843"/>
      <c r="E30" s="1848"/>
      <c r="F30" s="1855" t="s">
        <v>6327</v>
      </c>
      <c r="G30" s="1848"/>
      <c r="H30" s="1848"/>
      <c r="I30" s="1848"/>
      <c r="J30" s="1848"/>
      <c r="K30" s="1848"/>
      <c r="L30" s="1846"/>
      <c r="M30" s="1846"/>
      <c r="N30" s="1846"/>
      <c r="O30" s="1846"/>
      <c r="P30" s="1846"/>
      <c r="Q30" s="3992"/>
      <c r="R30" s="3992"/>
      <c r="S30" s="3992"/>
      <c r="T30" s="1834"/>
      <c r="U30" s="1834"/>
      <c r="V30" s="1835"/>
      <c r="W30" s="1835"/>
      <c r="X30" s="1835"/>
      <c r="Y30" s="1835"/>
      <c r="Z30" s="1835"/>
      <c r="AA30" s="1835"/>
      <c r="AB30" s="1836"/>
      <c r="AC30" s="1836"/>
      <c r="AD30" s="1839"/>
      <c r="AE30" s="1839"/>
      <c r="AF30" s="1839"/>
      <c r="AG30" s="1839"/>
      <c r="AH30" s="1835"/>
      <c r="AI30" s="1834"/>
      <c r="AJ30" s="1835"/>
      <c r="AK30" s="1835"/>
      <c r="AL30" s="1835"/>
      <c r="AM30" s="1835"/>
      <c r="AN30" s="1835"/>
      <c r="AO30" s="1844"/>
      <c r="AP30" s="1866"/>
      <c r="AQ30" s="1833"/>
      <c r="AR30" s="1833"/>
      <c r="AS30" s="1833"/>
      <c r="AT30" s="1833"/>
      <c r="AU30" s="1833"/>
      <c r="AV30" s="1833"/>
      <c r="AW30" s="1833"/>
      <c r="AX30" s="1813"/>
      <c r="AY30" s="1579"/>
    </row>
    <row r="31" spans="1:51" ht="24" customHeight="1" x14ac:dyDescent="0.4">
      <c r="A31" s="1830"/>
      <c r="B31" s="1871"/>
      <c r="C31" s="1861" t="s">
        <v>6329</v>
      </c>
      <c r="D31" s="1841"/>
      <c r="E31" s="1841"/>
      <c r="F31" s="1841"/>
      <c r="G31" s="1841"/>
      <c r="H31" s="1841"/>
      <c r="I31" s="1841"/>
      <c r="J31" s="1841"/>
      <c r="K31" s="1841"/>
      <c r="L31" s="1845"/>
      <c r="M31" s="1845"/>
      <c r="N31" s="1845"/>
      <c r="O31" s="1845"/>
      <c r="P31" s="1845"/>
      <c r="Q31" s="1837"/>
      <c r="R31" s="1836"/>
      <c r="S31" s="1836"/>
      <c r="T31" s="1836"/>
      <c r="U31" s="1836"/>
      <c r="V31" s="1839"/>
      <c r="W31" s="1839"/>
      <c r="X31" s="1839"/>
      <c r="Y31" s="1839"/>
      <c r="Z31" s="1839"/>
      <c r="AA31" s="1839"/>
      <c r="AB31" s="1839"/>
      <c r="AC31" s="1839"/>
      <c r="AD31" s="1839"/>
      <c r="AE31" s="1839"/>
      <c r="AF31" s="1839"/>
      <c r="AG31" s="1839"/>
      <c r="AH31" s="1839"/>
      <c r="AI31" s="1839"/>
      <c r="AJ31" s="1839"/>
      <c r="AK31" s="1839"/>
      <c r="AL31" s="1839"/>
      <c r="AM31" s="1839"/>
      <c r="AN31" s="1836"/>
      <c r="AO31" s="1839"/>
      <c r="AP31" s="1850"/>
      <c r="AQ31" s="1833"/>
      <c r="AR31" s="1833"/>
      <c r="AS31" s="1833"/>
      <c r="AT31" s="1833"/>
      <c r="AU31" s="1833"/>
      <c r="AV31" s="1833"/>
      <c r="AW31" s="1833"/>
      <c r="AX31" s="1813"/>
      <c r="AY31" s="1579"/>
    </row>
    <row r="32" spans="1:51" ht="24" customHeight="1" x14ac:dyDescent="0.4">
      <c r="A32" s="1830"/>
      <c r="B32" s="1870"/>
      <c r="C32" s="1831"/>
      <c r="D32" s="1858"/>
      <c r="E32" s="1845"/>
      <c r="F32" s="1855" t="s">
        <v>871</v>
      </c>
      <c r="G32" s="1848"/>
      <c r="H32" s="1848"/>
      <c r="I32" s="1848"/>
      <c r="J32" s="1848"/>
      <c r="K32" s="1846"/>
      <c r="L32" s="1846"/>
      <c r="M32" s="1846"/>
      <c r="N32" s="1846"/>
      <c r="O32" s="1846"/>
      <c r="P32" s="1846"/>
      <c r="Q32" s="3991" t="s">
        <v>6331</v>
      </c>
      <c r="R32" s="3991"/>
      <c r="S32" s="3991"/>
      <c r="T32" s="1836"/>
      <c r="U32" s="1836"/>
      <c r="V32" s="1839"/>
      <c r="W32" s="1839"/>
      <c r="X32" s="1839"/>
      <c r="Y32" s="1839"/>
      <c r="Z32" s="1839"/>
      <c r="AA32" s="1839"/>
      <c r="AB32" s="1839"/>
      <c r="AC32" s="1839"/>
      <c r="AD32" s="1839"/>
      <c r="AE32" s="1839"/>
      <c r="AF32" s="1839"/>
      <c r="AG32" s="1835"/>
      <c r="AH32" s="1835"/>
      <c r="AI32" s="1835"/>
      <c r="AJ32" s="1847"/>
      <c r="AK32" s="1847"/>
      <c r="AL32" s="1847"/>
      <c r="AM32" s="1847"/>
      <c r="AN32" s="1838"/>
      <c r="AO32" s="1847"/>
      <c r="AP32" s="1867"/>
      <c r="AQ32" s="1833"/>
      <c r="AR32" s="1833"/>
      <c r="AS32" s="1833"/>
      <c r="AT32" s="1833"/>
      <c r="AU32" s="1833"/>
      <c r="AV32" s="1833"/>
      <c r="AW32" s="1833"/>
      <c r="AX32" s="1813"/>
      <c r="AY32" s="1579"/>
    </row>
    <row r="33" spans="1:51" ht="24" customHeight="1" x14ac:dyDescent="0.4">
      <c r="A33" s="1830"/>
      <c r="B33" s="1871"/>
      <c r="C33" s="1852"/>
      <c r="D33" s="1859"/>
      <c r="E33" s="1848"/>
      <c r="F33" s="1855" t="s">
        <v>6326</v>
      </c>
      <c r="G33" s="1848"/>
      <c r="H33" s="1848"/>
      <c r="I33" s="1848"/>
      <c r="J33" s="1848"/>
      <c r="K33" s="1848"/>
      <c r="L33" s="1848"/>
      <c r="M33" s="1848"/>
      <c r="N33" s="1848"/>
      <c r="O33" s="1848"/>
      <c r="P33" s="1848"/>
      <c r="Q33" s="3992"/>
      <c r="R33" s="3992"/>
      <c r="S33" s="3992"/>
      <c r="T33" s="1839"/>
      <c r="U33" s="1839"/>
      <c r="V33" s="1839"/>
      <c r="W33" s="1839"/>
      <c r="X33" s="1839"/>
      <c r="Y33" s="1839"/>
      <c r="Z33" s="1839"/>
      <c r="AA33" s="1839"/>
      <c r="AB33" s="1839"/>
      <c r="AC33" s="1839"/>
      <c r="AD33" s="1839"/>
      <c r="AE33" s="1839"/>
      <c r="AF33" s="1839"/>
      <c r="AG33" s="1839"/>
      <c r="AH33" s="1839"/>
      <c r="AI33" s="1839"/>
      <c r="AJ33" s="1839"/>
      <c r="AK33" s="1839"/>
      <c r="AL33" s="1839"/>
      <c r="AM33" s="1839"/>
      <c r="AN33" s="1836"/>
      <c r="AO33" s="1839"/>
      <c r="AP33" s="1837"/>
      <c r="AQ33" s="1833"/>
      <c r="AR33" s="1833"/>
      <c r="AS33" s="1833"/>
      <c r="AT33" s="1833"/>
      <c r="AU33" s="1833"/>
      <c r="AV33" s="1833"/>
      <c r="AW33" s="1833"/>
      <c r="AX33" s="1813"/>
      <c r="AY33" s="1579"/>
    </row>
    <row r="34" spans="1:51" ht="24" customHeight="1" x14ac:dyDescent="0.4">
      <c r="A34" s="1830"/>
      <c r="B34" s="1871"/>
      <c r="C34" s="1852"/>
      <c r="D34" s="1841"/>
      <c r="E34" s="1848"/>
      <c r="F34" s="1855" t="s">
        <v>6327</v>
      </c>
      <c r="G34" s="1848"/>
      <c r="H34" s="1848"/>
      <c r="I34" s="1848"/>
      <c r="J34" s="1848"/>
      <c r="K34" s="1840"/>
      <c r="L34" s="1840"/>
      <c r="M34" s="1840"/>
      <c r="N34" s="1840"/>
      <c r="O34" s="1840"/>
      <c r="P34" s="1840"/>
      <c r="Q34" s="3992"/>
      <c r="R34" s="3992"/>
      <c r="S34" s="3992"/>
      <c r="T34" s="1836"/>
      <c r="U34" s="1836"/>
      <c r="V34" s="1839"/>
      <c r="W34" s="1839"/>
      <c r="X34" s="1839"/>
      <c r="Y34" s="1839"/>
      <c r="Z34" s="1839"/>
      <c r="AA34" s="1839"/>
      <c r="AB34" s="1839"/>
      <c r="AC34" s="1839"/>
      <c r="AD34" s="1839"/>
      <c r="AE34" s="1839"/>
      <c r="AF34" s="1839"/>
      <c r="AG34" s="1844"/>
      <c r="AH34" s="1844"/>
      <c r="AI34" s="1847"/>
      <c r="AJ34" s="1847"/>
      <c r="AK34" s="1847"/>
      <c r="AL34" s="1847"/>
      <c r="AM34" s="1847"/>
      <c r="AN34" s="1838"/>
      <c r="AO34" s="1847"/>
      <c r="AP34" s="1868"/>
      <c r="AQ34" s="1833"/>
      <c r="AR34" s="1833"/>
      <c r="AS34" s="1833"/>
      <c r="AT34" s="1833"/>
      <c r="AU34" s="1833"/>
      <c r="AV34" s="1833"/>
      <c r="AW34" s="1833"/>
      <c r="AX34" s="1813"/>
      <c r="AY34" s="1579"/>
    </row>
    <row r="35" spans="1:51" ht="24" customHeight="1" x14ac:dyDescent="0.4">
      <c r="A35" s="1830"/>
      <c r="B35" s="1871"/>
      <c r="C35" s="1862" t="s">
        <v>6330</v>
      </c>
      <c r="D35" s="1862"/>
      <c r="E35" s="1848"/>
      <c r="F35" s="1848"/>
      <c r="G35" s="1848"/>
      <c r="H35" s="1848"/>
      <c r="I35" s="1848"/>
      <c r="J35" s="1848"/>
      <c r="K35" s="1848"/>
      <c r="L35" s="1848"/>
      <c r="M35" s="1848"/>
      <c r="N35" s="1848"/>
      <c r="O35" s="1872"/>
      <c r="P35" s="1872"/>
      <c r="Q35" s="3991"/>
      <c r="R35" s="3991"/>
      <c r="S35" s="3991"/>
      <c r="T35" s="1832" t="s">
        <v>2</v>
      </c>
      <c r="U35" s="1832"/>
      <c r="V35" s="3991"/>
      <c r="W35" s="3991"/>
      <c r="X35" s="3991"/>
      <c r="Y35" s="1832" t="s">
        <v>6332</v>
      </c>
      <c r="Z35" s="1832"/>
      <c r="AA35" s="3991"/>
      <c r="AB35" s="3991"/>
      <c r="AC35" s="3991"/>
      <c r="AD35" s="1832" t="s">
        <v>80</v>
      </c>
      <c r="AE35" s="1832"/>
      <c r="AF35" s="1832"/>
      <c r="AG35" s="1832"/>
      <c r="AH35" s="1832"/>
      <c r="AI35" s="1832"/>
      <c r="AJ35" s="1863"/>
      <c r="AK35" s="1863"/>
      <c r="AL35" s="1863"/>
      <c r="AM35" s="1863"/>
      <c r="AN35" s="1860"/>
      <c r="AO35" s="1863"/>
      <c r="AP35" s="1869"/>
      <c r="AQ35" s="1833"/>
      <c r="AR35" s="1833"/>
      <c r="AS35" s="1833"/>
      <c r="AT35" s="1833"/>
      <c r="AU35" s="1833"/>
      <c r="AV35" s="1833"/>
      <c r="AW35" s="1833"/>
      <c r="AX35" s="1813"/>
      <c r="AY35" s="1579"/>
    </row>
    <row r="36" spans="1:51" ht="24" customHeight="1" x14ac:dyDescent="0.4">
      <c r="A36" s="1873"/>
      <c r="B36" s="1874"/>
      <c r="C36" s="1875"/>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6"/>
      <c r="AK36" s="1876"/>
      <c r="AL36" s="1876"/>
      <c r="AM36" s="1877"/>
      <c r="AN36" s="1877"/>
      <c r="AO36" s="1877"/>
      <c r="AP36" s="1878"/>
      <c r="AQ36" s="1879"/>
      <c r="AR36" s="1879"/>
      <c r="AS36" s="1879"/>
      <c r="AT36" s="1879"/>
      <c r="AU36" s="1879"/>
      <c r="AV36" s="1833"/>
      <c r="AW36" s="1833"/>
      <c r="AX36" s="1813"/>
      <c r="AY36" s="1579"/>
    </row>
    <row r="37" spans="1:51" ht="24" customHeight="1" x14ac:dyDescent="0.4">
      <c r="A37" s="1873"/>
      <c r="B37" s="1880"/>
      <c r="C37" s="1881"/>
      <c r="D37" s="1880"/>
      <c r="E37" s="1880"/>
      <c r="F37" s="1880"/>
      <c r="G37" s="1880"/>
      <c r="H37" s="1880"/>
      <c r="I37" s="1880"/>
      <c r="J37" s="1880"/>
      <c r="K37" s="1880"/>
      <c r="L37" s="1880"/>
      <c r="M37" s="1880"/>
      <c r="N37" s="1880"/>
      <c r="O37" s="1880"/>
      <c r="P37" s="1880"/>
      <c r="Q37" s="1880"/>
      <c r="R37" s="1880"/>
      <c r="S37" s="1880"/>
      <c r="T37" s="1880"/>
      <c r="U37" s="1880"/>
      <c r="V37" s="1880"/>
      <c r="W37" s="1880"/>
      <c r="X37" s="1880"/>
      <c r="Y37" s="1880"/>
      <c r="Z37" s="1880"/>
      <c r="AA37" s="1880"/>
      <c r="AB37" s="1880"/>
      <c r="AC37" s="1880"/>
      <c r="AD37" s="1880"/>
      <c r="AE37" s="1880"/>
      <c r="AF37" s="1880"/>
      <c r="AG37" s="1881"/>
      <c r="AH37" s="1881"/>
      <c r="AI37" s="1881"/>
      <c r="AJ37" s="1877"/>
      <c r="AK37" s="1877"/>
      <c r="AL37" s="1877"/>
      <c r="AM37" s="1877"/>
      <c r="AN37" s="1877"/>
      <c r="AO37" s="1877"/>
      <c r="AP37" s="1878"/>
      <c r="AQ37" s="1879"/>
      <c r="AR37" s="1879"/>
      <c r="AS37" s="1879"/>
      <c r="AT37" s="1879"/>
      <c r="AU37" s="1879"/>
      <c r="AV37" s="1833"/>
      <c r="AW37" s="1833"/>
      <c r="AX37" s="1813"/>
      <c r="AY37" s="1579"/>
    </row>
    <row r="38" spans="1:51" ht="24" customHeight="1" x14ac:dyDescent="0.4">
      <c r="A38" s="1873"/>
      <c r="B38" s="1880"/>
      <c r="C38" s="1881"/>
      <c r="D38" s="1881" t="s">
        <v>6227</v>
      </c>
      <c r="E38" s="1881"/>
      <c r="F38" s="1881" t="s">
        <v>6334</v>
      </c>
      <c r="G38" s="1881"/>
      <c r="H38" s="1881"/>
      <c r="I38" s="1881"/>
      <c r="J38" s="1881"/>
      <c r="K38" s="1881"/>
      <c r="L38" s="1881"/>
      <c r="M38" s="1881"/>
      <c r="N38" s="1881"/>
      <c r="O38" s="1881"/>
      <c r="P38" s="1881"/>
      <c r="Q38" s="1881"/>
      <c r="R38" s="1881"/>
      <c r="S38" s="1881"/>
      <c r="T38" s="1881"/>
      <c r="U38" s="1881"/>
      <c r="V38" s="1881"/>
      <c r="W38" s="1881"/>
      <c r="X38" s="1881"/>
      <c r="Y38" s="1881"/>
      <c r="Z38" s="1881"/>
      <c r="AA38" s="1881"/>
      <c r="AB38" s="1881"/>
      <c r="AC38" s="1881"/>
      <c r="AD38" s="1881"/>
      <c r="AE38" s="1881"/>
      <c r="AF38" s="1881"/>
      <c r="AG38" s="1881"/>
      <c r="AH38" s="1881"/>
      <c r="AI38" s="1881"/>
      <c r="AJ38" s="1877"/>
      <c r="AK38" s="1877"/>
      <c r="AL38" s="1877"/>
      <c r="AM38" s="1877"/>
      <c r="AN38" s="1877"/>
      <c r="AO38" s="1877"/>
      <c r="AP38" s="1878"/>
      <c r="AQ38" s="1879"/>
      <c r="AR38" s="1879"/>
      <c r="AS38" s="1879"/>
      <c r="AT38" s="1879"/>
      <c r="AU38" s="1879"/>
      <c r="AV38" s="1833"/>
      <c r="AW38" s="1833"/>
      <c r="AX38" s="1813"/>
      <c r="AY38" s="1579"/>
    </row>
    <row r="39" spans="1:51" ht="24" customHeight="1" x14ac:dyDescent="0.4">
      <c r="A39" s="1873"/>
      <c r="B39" s="1880"/>
      <c r="C39" s="1881"/>
      <c r="D39" s="1881" t="s">
        <v>6227</v>
      </c>
      <c r="E39" s="1881"/>
      <c r="F39" s="1881" t="s">
        <v>6333</v>
      </c>
      <c r="G39" s="1881"/>
      <c r="H39" s="1881"/>
      <c r="I39" s="1881"/>
      <c r="J39" s="1881"/>
      <c r="K39" s="1881"/>
      <c r="L39" s="1881"/>
      <c r="M39" s="1881"/>
      <c r="N39" s="1881"/>
      <c r="O39" s="1881"/>
      <c r="P39" s="1881"/>
      <c r="Q39" s="1881"/>
      <c r="R39" s="1881"/>
      <c r="S39" s="1881"/>
      <c r="T39" s="1881"/>
      <c r="U39" s="1881"/>
      <c r="V39" s="1881"/>
      <c r="W39" s="1881"/>
      <c r="X39" s="1881"/>
      <c r="Y39" s="1881"/>
      <c r="Z39" s="1881"/>
      <c r="AA39" s="1881"/>
      <c r="AB39" s="1881"/>
      <c r="AC39" s="1881"/>
      <c r="AD39" s="1881"/>
      <c r="AE39" s="1881"/>
      <c r="AF39" s="1881"/>
      <c r="AG39" s="1881"/>
      <c r="AH39" s="1881"/>
      <c r="AI39" s="1881"/>
      <c r="AJ39" s="1877"/>
      <c r="AK39" s="1877"/>
      <c r="AL39" s="1877"/>
      <c r="AM39" s="1877"/>
      <c r="AN39" s="1877"/>
      <c r="AO39" s="1877"/>
      <c r="AP39" s="1878"/>
      <c r="AQ39" s="1879"/>
      <c r="AR39" s="1879"/>
      <c r="AS39" s="1879"/>
      <c r="AT39" s="1879"/>
      <c r="AU39" s="1879"/>
      <c r="AV39" s="1833"/>
      <c r="AW39" s="1833"/>
      <c r="AX39" s="1813"/>
      <c r="AY39" s="1579"/>
    </row>
    <row r="40" spans="1:51" ht="24" customHeight="1" x14ac:dyDescent="0.4">
      <c r="A40" s="1873"/>
      <c r="B40" s="1880"/>
      <c r="C40" s="1881"/>
      <c r="D40" s="1881"/>
      <c r="E40" s="1881"/>
      <c r="F40" s="1881"/>
      <c r="G40" s="1881"/>
      <c r="H40" s="1881"/>
      <c r="I40" s="1881"/>
      <c r="J40" s="1881"/>
      <c r="K40" s="1881"/>
      <c r="L40" s="1881"/>
      <c r="M40" s="1881"/>
      <c r="N40" s="1881"/>
      <c r="O40" s="1881"/>
      <c r="P40" s="1881"/>
      <c r="Q40" s="1881"/>
      <c r="R40" s="1881"/>
      <c r="S40" s="1881"/>
      <c r="T40" s="1881"/>
      <c r="U40" s="1881"/>
      <c r="V40" s="1881"/>
      <c r="W40" s="1881"/>
      <c r="X40" s="1881"/>
      <c r="Y40" s="1881"/>
      <c r="Z40" s="1881"/>
      <c r="AA40" s="1881"/>
      <c r="AB40" s="1881"/>
      <c r="AC40" s="1881"/>
      <c r="AD40" s="1881"/>
      <c r="AE40" s="1881"/>
      <c r="AF40" s="1881"/>
      <c r="AG40" s="1881"/>
      <c r="AH40" s="1881"/>
      <c r="AI40" s="1881"/>
      <c r="AJ40" s="1877"/>
      <c r="AK40" s="1877"/>
      <c r="AL40" s="1877"/>
      <c r="AM40" s="1877"/>
      <c r="AN40" s="1877"/>
      <c r="AO40" s="1877"/>
      <c r="AP40" s="1878"/>
      <c r="AQ40" s="1879"/>
      <c r="AR40" s="1879"/>
      <c r="AS40" s="1879"/>
      <c r="AT40" s="1879"/>
      <c r="AU40" s="1879"/>
      <c r="AV40" s="1833"/>
      <c r="AW40" s="1833"/>
      <c r="AX40" s="1813"/>
      <c r="AY40" s="1579"/>
    </row>
    <row r="41" spans="1:51" ht="24" customHeight="1" x14ac:dyDescent="0.4">
      <c r="A41" s="1908"/>
      <c r="B41" s="1909"/>
      <c r="C41" s="1909"/>
      <c r="D41" s="1909"/>
      <c r="E41" s="1909"/>
      <c r="F41" s="1909"/>
      <c r="G41" s="1909"/>
      <c r="H41" s="1909"/>
      <c r="I41" s="1909"/>
      <c r="J41" s="1909"/>
      <c r="K41" s="1909"/>
      <c r="L41" s="1909"/>
      <c r="M41" s="1909"/>
      <c r="N41" s="1909"/>
      <c r="O41" s="1909"/>
      <c r="P41" s="1909"/>
      <c r="Q41" s="1909"/>
      <c r="R41" s="1909"/>
      <c r="S41" s="1909"/>
      <c r="T41" s="1909"/>
      <c r="U41" s="1909"/>
      <c r="V41" s="1909"/>
      <c r="W41" s="1909"/>
      <c r="X41" s="1909"/>
      <c r="Y41" s="1909"/>
      <c r="Z41" s="1909"/>
      <c r="AA41" s="1909"/>
      <c r="AB41" s="1909"/>
      <c r="AC41" s="1909"/>
      <c r="AD41" s="1909"/>
      <c r="AE41" s="1909"/>
      <c r="AF41" s="1909"/>
      <c r="AG41" s="1909"/>
      <c r="AH41" s="1909"/>
      <c r="AI41" s="1909"/>
      <c r="AJ41" s="1910"/>
      <c r="AK41" s="1910"/>
      <c r="AL41" s="1910"/>
      <c r="AM41" s="1910"/>
      <c r="AN41" s="1910"/>
      <c r="AO41" s="1910"/>
      <c r="AP41" s="1910"/>
      <c r="AQ41" s="1911"/>
      <c r="AR41" s="1911"/>
      <c r="AS41" s="1911"/>
      <c r="AT41" s="1911"/>
      <c r="AU41" s="1911"/>
      <c r="AV41" s="1842"/>
      <c r="AW41" s="1842"/>
      <c r="AX41" s="1813"/>
      <c r="AY41" s="1579"/>
    </row>
    <row r="42" spans="1:51" ht="21" customHeight="1" x14ac:dyDescent="0.4">
      <c r="A42" s="1928" t="s">
        <v>6311</v>
      </c>
      <c r="B42" s="1928"/>
      <c r="C42" s="1928"/>
      <c r="D42" s="1928"/>
      <c r="E42" s="1928"/>
      <c r="F42" s="1928"/>
      <c r="G42" s="1928"/>
      <c r="H42" s="1928"/>
      <c r="I42" s="1928"/>
      <c r="J42" s="1928"/>
      <c r="K42" s="1928"/>
      <c r="L42" s="1928"/>
      <c r="M42" s="1928"/>
      <c r="N42" s="1928"/>
      <c r="O42" s="1928"/>
      <c r="P42" s="1928"/>
      <c r="Q42" s="1928"/>
      <c r="R42" s="1928"/>
      <c r="S42" s="1928"/>
      <c r="T42" s="1913"/>
      <c r="U42" s="1912"/>
      <c r="V42" s="1913"/>
      <c r="W42" s="1913"/>
      <c r="X42" s="1913"/>
      <c r="Y42" s="1913"/>
      <c r="Z42" s="1913"/>
      <c r="AA42" s="1913"/>
      <c r="AB42" s="1913"/>
      <c r="AC42" s="1913"/>
      <c r="AD42" s="1913"/>
      <c r="AE42" s="1913"/>
      <c r="AF42" s="1914"/>
      <c r="AG42" s="1914"/>
      <c r="AH42" s="1914"/>
      <c r="AI42" s="1915"/>
      <c r="AJ42" s="1916"/>
      <c r="AK42" s="1916"/>
      <c r="AL42" s="1916"/>
      <c r="AM42" s="1916"/>
      <c r="AN42" s="1916"/>
      <c r="AO42" s="1916"/>
      <c r="AP42" s="1916"/>
      <c r="AQ42" s="1917"/>
      <c r="AR42" s="1917"/>
      <c r="AS42" s="1917"/>
      <c r="AT42" s="1917"/>
      <c r="AU42" s="1917"/>
      <c r="AV42" s="1903"/>
      <c r="AW42" s="1918"/>
      <c r="AX42" s="1931"/>
      <c r="AY42" s="1579"/>
    </row>
    <row r="43" spans="1:51" ht="24" customHeight="1" x14ac:dyDescent="0.4">
      <c r="A43" s="1795"/>
      <c r="B43" s="1796"/>
      <c r="C43" s="1926"/>
      <c r="D43" s="1926"/>
      <c r="E43" s="1926"/>
      <c r="F43" s="1926"/>
      <c r="G43" s="1926"/>
      <c r="H43" s="1926"/>
      <c r="I43" s="1926"/>
      <c r="J43" s="1926"/>
      <c r="K43" s="1926"/>
      <c r="L43" s="1926"/>
      <c r="M43" s="1926"/>
      <c r="N43" s="1926"/>
      <c r="O43" s="1926"/>
      <c r="P43" s="1926"/>
      <c r="Q43" s="1926"/>
      <c r="R43" s="1926"/>
      <c r="S43" s="1927"/>
      <c r="T43" s="1792" t="s">
        <v>6336</v>
      </c>
      <c r="U43" s="1919"/>
      <c r="V43" s="1919"/>
      <c r="W43" s="1919"/>
      <c r="X43" s="1919"/>
      <c r="Y43" s="1919"/>
      <c r="Z43" s="1919"/>
      <c r="AA43" s="1919"/>
      <c r="AB43" s="1919"/>
      <c r="AC43" s="1919"/>
      <c r="AD43" s="1919"/>
      <c r="AE43" s="1919"/>
      <c r="AF43" s="1883"/>
      <c r="AG43" s="1883"/>
      <c r="AH43" s="1883"/>
      <c r="AI43" s="1887"/>
      <c r="AJ43" s="1888"/>
      <c r="AK43" s="1888"/>
      <c r="AL43" s="1888"/>
      <c r="AM43" s="1888"/>
      <c r="AN43" s="1888"/>
      <c r="AO43" s="1888"/>
      <c r="AP43" s="1889"/>
      <c r="AQ43" s="1890"/>
      <c r="AR43" s="1890"/>
      <c r="AS43" s="1890"/>
      <c r="AT43" s="1890"/>
      <c r="AU43" s="1890"/>
      <c r="AV43" s="1639"/>
      <c r="AW43" s="1639"/>
      <c r="AX43" s="1932"/>
      <c r="AY43" s="1579"/>
    </row>
    <row r="44" spans="1:51" ht="24" customHeight="1" x14ac:dyDescent="0.4">
      <c r="A44" s="1788"/>
      <c r="B44" s="1789"/>
      <c r="C44" s="1790"/>
      <c r="D44" s="1790"/>
      <c r="E44" s="1790"/>
      <c r="F44" s="1790"/>
      <c r="G44" s="1790"/>
      <c r="H44" s="1790"/>
      <c r="I44" s="1790"/>
      <c r="J44" s="1791"/>
      <c r="K44" s="1787"/>
      <c r="L44" s="1787"/>
      <c r="M44" s="1787"/>
      <c r="N44" s="1787"/>
      <c r="O44" s="1787"/>
      <c r="P44" s="1787"/>
      <c r="Q44" s="1787"/>
      <c r="R44" s="1787"/>
      <c r="S44" s="1920"/>
      <c r="T44" s="1882"/>
      <c r="U44" s="1882"/>
      <c r="V44" s="1883"/>
      <c r="W44" s="1884"/>
      <c r="X44" s="1883"/>
      <c r="Y44" s="1883"/>
      <c r="Z44" s="1883"/>
      <c r="AA44" s="1883"/>
      <c r="AB44" s="1883"/>
      <c r="AC44" s="1883"/>
      <c r="AD44" s="1883"/>
      <c r="AE44" s="1883"/>
      <c r="AF44" s="1885"/>
      <c r="AG44" s="1886"/>
      <c r="AH44" s="1886"/>
      <c r="AI44" s="1887"/>
      <c r="AJ44" s="1888"/>
      <c r="AK44" s="1888"/>
      <c r="AL44" s="1888"/>
      <c r="AM44" s="1888"/>
      <c r="AN44" s="1888"/>
      <c r="AO44" s="1888"/>
      <c r="AP44" s="1889"/>
      <c r="AQ44" s="1890"/>
      <c r="AR44" s="1890"/>
      <c r="AS44" s="1890"/>
      <c r="AT44" s="1890"/>
      <c r="AU44" s="1890"/>
      <c r="AV44" s="1639"/>
      <c r="AW44" s="1639"/>
      <c r="AX44" s="1813"/>
      <c r="AY44" s="1579"/>
    </row>
    <row r="45" spans="1:51" ht="24" customHeight="1" x14ac:dyDescent="0.4">
      <c r="A45" s="1792"/>
      <c r="B45" s="1786"/>
      <c r="C45" s="1787"/>
      <c r="D45" s="1787"/>
      <c r="E45" s="1787"/>
      <c r="F45" s="1787"/>
      <c r="G45" s="1787"/>
      <c r="H45" s="1787"/>
      <c r="I45" s="1787"/>
      <c r="J45" s="1793"/>
      <c r="K45" s="1787"/>
      <c r="L45" s="1787"/>
      <c r="M45" s="1787"/>
      <c r="N45" s="1787"/>
      <c r="O45" s="1787"/>
      <c r="P45" s="1787"/>
      <c r="Q45" s="1787"/>
      <c r="R45" s="1794"/>
      <c r="S45" s="1921"/>
      <c r="T45" s="1886"/>
      <c r="U45" s="1884"/>
      <c r="V45" s="1883"/>
      <c r="W45" s="1886"/>
      <c r="X45" s="1883"/>
      <c r="Y45" s="1883"/>
      <c r="Z45" s="1883"/>
      <c r="AA45" s="1883"/>
      <c r="AB45" s="1883"/>
      <c r="AC45" s="1883"/>
      <c r="AD45" s="1883"/>
      <c r="AE45" s="1883"/>
      <c r="AF45" s="1891"/>
      <c r="AG45" s="1886"/>
      <c r="AH45" s="1886"/>
      <c r="AI45" s="1887"/>
      <c r="AJ45" s="1888"/>
      <c r="AK45" s="1888"/>
      <c r="AL45" s="1888"/>
      <c r="AM45" s="1888"/>
      <c r="AN45" s="1888"/>
      <c r="AO45" s="1888"/>
      <c r="AP45" s="1889"/>
      <c r="AQ45" s="1890"/>
      <c r="AR45" s="1890"/>
      <c r="AS45" s="1890"/>
      <c r="AT45" s="1890"/>
      <c r="AU45" s="1890"/>
      <c r="AV45" s="1639"/>
      <c r="AW45" s="1639"/>
      <c r="AX45" s="1813"/>
      <c r="AY45" s="1579"/>
    </row>
    <row r="46" spans="1:51" ht="24" customHeight="1" x14ac:dyDescent="0.4">
      <c r="A46" s="1792"/>
      <c r="B46" s="1786"/>
      <c r="C46" s="1787"/>
      <c r="D46" s="1787"/>
      <c r="E46" s="1787"/>
      <c r="F46" s="1787"/>
      <c r="G46" s="1787"/>
      <c r="H46" s="1787"/>
      <c r="I46" s="1787"/>
      <c r="J46" s="1793"/>
      <c r="K46" s="1787"/>
      <c r="L46" s="1786"/>
      <c r="M46" s="1786"/>
      <c r="N46" s="1786"/>
      <c r="O46" s="1786"/>
      <c r="P46" s="1786"/>
      <c r="Q46" s="1786"/>
      <c r="R46" s="1794"/>
      <c r="S46" s="1921"/>
      <c r="T46" s="1882"/>
      <c r="U46" s="1882"/>
      <c r="V46" s="1883"/>
      <c r="W46" s="1884"/>
      <c r="X46" s="1883"/>
      <c r="Y46" s="1883"/>
      <c r="Z46" s="1883"/>
      <c r="AA46" s="1883"/>
      <c r="AB46" s="1883"/>
      <c r="AC46" s="1883"/>
      <c r="AD46" s="1883"/>
      <c r="AE46" s="1883"/>
      <c r="AF46" s="1886"/>
      <c r="AG46" s="1886"/>
      <c r="AH46" s="1886"/>
      <c r="AI46" s="1882"/>
      <c r="AJ46" s="1889"/>
      <c r="AK46" s="1889"/>
      <c r="AL46" s="1889"/>
      <c r="AM46" s="1889"/>
      <c r="AN46" s="1889"/>
      <c r="AO46" s="1889"/>
      <c r="AP46" s="1889"/>
      <c r="AQ46" s="1892"/>
      <c r="AR46" s="1890"/>
      <c r="AS46" s="1890"/>
      <c r="AT46" s="1890"/>
      <c r="AU46" s="1890"/>
      <c r="AV46" s="1639"/>
      <c r="AW46" s="1639"/>
      <c r="AX46" s="1813"/>
      <c r="AY46" s="1579"/>
    </row>
    <row r="47" spans="1:51" ht="24" customHeight="1" x14ac:dyDescent="0.4">
      <c r="A47" s="1922"/>
      <c r="B47" s="1923"/>
      <c r="C47" s="1797"/>
      <c r="D47" s="1797"/>
      <c r="E47" s="1797"/>
      <c r="F47" s="1797"/>
      <c r="G47" s="1797"/>
      <c r="H47" s="1797"/>
      <c r="I47" s="1797"/>
      <c r="J47" s="1924"/>
      <c r="K47" s="1797"/>
      <c r="L47" s="1797"/>
      <c r="M47" s="1797"/>
      <c r="N47" s="1797"/>
      <c r="O47" s="1797"/>
      <c r="P47" s="1797"/>
      <c r="Q47" s="1797"/>
      <c r="R47" s="1905"/>
      <c r="S47" s="1925"/>
      <c r="T47" s="1929"/>
      <c r="U47" s="1893"/>
      <c r="V47" s="1893"/>
      <c r="W47" s="1893"/>
      <c r="X47" s="1893"/>
      <c r="Y47" s="1893"/>
      <c r="Z47" s="1893"/>
      <c r="AA47" s="1893"/>
      <c r="AB47" s="1893"/>
      <c r="AC47" s="1893"/>
      <c r="AD47" s="1893"/>
      <c r="AE47" s="1893"/>
      <c r="AF47" s="1893"/>
      <c r="AG47" s="1893"/>
      <c r="AH47" s="1893"/>
      <c r="AI47" s="1894"/>
      <c r="AJ47" s="1895"/>
      <c r="AK47" s="1895"/>
      <c r="AL47" s="1895"/>
      <c r="AM47" s="1895"/>
      <c r="AN47" s="1895"/>
      <c r="AO47" s="1895"/>
      <c r="AP47" s="1895"/>
      <c r="AQ47" s="1896"/>
      <c r="AR47" s="1896"/>
      <c r="AS47" s="1896"/>
      <c r="AT47" s="1896"/>
      <c r="AU47" s="1896"/>
      <c r="AV47" s="1896"/>
      <c r="AW47" s="1896"/>
      <c r="AX47" s="1930"/>
      <c r="AY47" s="1579"/>
    </row>
    <row r="48" spans="1:51" ht="18" customHeight="1" x14ac:dyDescent="0.4">
      <c r="A48" s="1798"/>
      <c r="B48" s="1799" t="s">
        <v>6335</v>
      </c>
      <c r="C48" s="1799"/>
      <c r="D48" s="1799"/>
      <c r="E48" s="1799"/>
      <c r="F48" s="1799"/>
      <c r="G48" s="1799"/>
      <c r="H48" s="1934"/>
      <c r="I48" s="1934"/>
      <c r="J48" s="1898"/>
      <c r="K48" s="1799"/>
      <c r="L48" s="1799"/>
      <c r="M48" s="1799"/>
      <c r="N48" s="1799"/>
      <c r="O48" s="1799"/>
      <c r="P48" s="1799"/>
      <c r="Q48" s="1799"/>
      <c r="R48" s="1935"/>
      <c r="S48" s="1936"/>
      <c r="T48" s="1937"/>
      <c r="U48" s="1937"/>
      <c r="V48" s="1937"/>
      <c r="W48" s="1937"/>
      <c r="X48" s="1937"/>
      <c r="Y48" s="1937"/>
      <c r="Z48" s="1937"/>
      <c r="AA48" s="1899"/>
      <c r="AB48" s="1900"/>
      <c r="AC48" s="1900"/>
      <c r="AD48" s="1900"/>
      <c r="AE48" s="1799" t="s">
        <v>6312</v>
      </c>
      <c r="AF48" s="1900"/>
      <c r="AG48" s="1900"/>
      <c r="AH48" s="1900"/>
      <c r="AI48" s="1901"/>
      <c r="AJ48" s="1902"/>
      <c r="AK48" s="1902"/>
      <c r="AL48" s="1902"/>
      <c r="AM48" s="1902"/>
      <c r="AN48" s="1902"/>
      <c r="AO48" s="1902"/>
      <c r="AP48" s="1902"/>
      <c r="AQ48" s="1903"/>
      <c r="AR48" s="1903"/>
      <c r="AS48" s="1903"/>
      <c r="AT48" s="1903"/>
      <c r="AU48" s="1903"/>
      <c r="AV48" s="1903"/>
      <c r="AW48" s="1903"/>
      <c r="AX48" s="1933"/>
      <c r="AY48" s="1579"/>
    </row>
    <row r="49" spans="1:51" s="1939" customFormat="1" ht="15" customHeight="1" x14ac:dyDescent="0.35">
      <c r="A49" s="1940"/>
      <c r="B49" s="1941"/>
      <c r="C49" s="1942"/>
      <c r="D49" s="1942"/>
      <c r="E49" s="1942"/>
      <c r="F49" s="1942"/>
      <c r="G49" s="1942"/>
      <c r="H49" s="1942"/>
      <c r="I49" s="1942"/>
      <c r="J49" s="1943"/>
      <c r="K49" s="1942"/>
      <c r="L49" s="1942"/>
      <c r="M49" s="1942"/>
      <c r="N49" s="1942"/>
      <c r="O49" s="1942"/>
      <c r="P49" s="1942"/>
      <c r="Q49" s="1942"/>
      <c r="R49" s="1944"/>
      <c r="S49" s="1945"/>
      <c r="T49" s="1946"/>
      <c r="U49" s="1947"/>
      <c r="V49" s="1947"/>
      <c r="W49" s="1947"/>
      <c r="X49" s="1947"/>
      <c r="Y49" s="1947"/>
      <c r="Z49" s="1947"/>
      <c r="AA49" s="1947"/>
      <c r="AB49" s="1947"/>
      <c r="AC49" s="1947"/>
      <c r="AD49" s="1947"/>
      <c r="AE49" s="1947"/>
      <c r="AF49" s="1947"/>
      <c r="AG49" s="1947"/>
      <c r="AH49" s="1948"/>
      <c r="AI49" s="1949"/>
      <c r="AJ49" s="1950"/>
      <c r="AK49" s="1950"/>
      <c r="AL49" s="1950"/>
      <c r="AM49" s="1950"/>
      <c r="AN49" s="1950"/>
      <c r="AO49" s="1950"/>
      <c r="AP49" s="1950"/>
      <c r="AQ49" s="1951"/>
      <c r="AR49" s="1951"/>
      <c r="AS49" s="1951"/>
      <c r="AT49" s="1951"/>
      <c r="AU49" s="1951" t="s">
        <v>6313</v>
      </c>
      <c r="AV49" s="1951"/>
      <c r="AW49" s="1951"/>
      <c r="AX49" s="1952"/>
      <c r="AY49" s="1938"/>
    </row>
    <row r="50" spans="1:51" ht="36" customHeight="1" x14ac:dyDescent="0.4">
      <c r="A50" s="1922"/>
      <c r="B50" s="1923"/>
      <c r="C50" s="1797"/>
      <c r="D50" s="1797"/>
      <c r="E50" s="1797"/>
      <c r="F50" s="1797"/>
      <c r="G50" s="1797"/>
      <c r="H50" s="1797"/>
      <c r="I50" s="1797"/>
      <c r="J50" s="1924"/>
      <c r="K50" s="1904"/>
      <c r="L50" s="1797"/>
      <c r="M50" s="1797"/>
      <c r="N50" s="1797"/>
      <c r="O50" s="1797"/>
      <c r="P50" s="1797"/>
      <c r="Q50" s="1797"/>
      <c r="R50" s="1905"/>
      <c r="S50" s="1906"/>
      <c r="T50" s="1894"/>
      <c r="U50" s="1894"/>
      <c r="V50" s="1894"/>
      <c r="W50" s="1894"/>
      <c r="X50" s="1894"/>
      <c r="Y50" s="1894"/>
      <c r="Z50" s="1897"/>
      <c r="AA50" s="1893"/>
      <c r="AB50" s="1893"/>
      <c r="AC50" s="1893"/>
      <c r="AD50" s="1893"/>
      <c r="AE50" s="1893"/>
      <c r="AF50" s="1893"/>
      <c r="AG50" s="1893"/>
      <c r="AH50" s="1907"/>
      <c r="AI50" s="1894"/>
      <c r="AJ50" s="1895"/>
      <c r="AK50" s="1895"/>
      <c r="AL50" s="1895"/>
      <c r="AM50" s="1895"/>
      <c r="AN50" s="1895"/>
      <c r="AO50" s="1895"/>
      <c r="AP50" s="1895"/>
      <c r="AQ50" s="1896"/>
      <c r="AR50" s="1896"/>
      <c r="AS50" s="1896"/>
      <c r="AT50" s="1896"/>
      <c r="AU50" s="1896"/>
      <c r="AV50" s="1896"/>
      <c r="AW50" s="1896"/>
      <c r="AX50" s="1813"/>
      <c r="AY50" s="1579"/>
    </row>
  </sheetData>
  <sheetProtection algorithmName="SHA-512" hashValue="ygNjXe6+FUIIkBoj3DqLmwzsKzb6bsiWzxSq5QK4Jsb2jxNXbatVperdQ6JjQtMmowWvlqXFErEnJputBJfYWA==" saltValue="Ttw04d9Ew6c31X0oUR1ihg==" spinCount="100000" sheet="1" selectLockedCells="1"/>
  <mergeCells count="28">
    <mergeCell ref="AR1:AX1"/>
    <mergeCell ref="A2:AX2"/>
    <mergeCell ref="B8:G9"/>
    <mergeCell ref="H8:J9"/>
    <mergeCell ref="K8:M9"/>
    <mergeCell ref="N8:O9"/>
    <mergeCell ref="P8:Y9"/>
    <mergeCell ref="AO5:AW6"/>
    <mergeCell ref="AO4:AR4"/>
    <mergeCell ref="AS4:AW4"/>
    <mergeCell ref="R4:AB5"/>
    <mergeCell ref="B10:G11"/>
    <mergeCell ref="H10:AU11"/>
    <mergeCell ref="H14:AU14"/>
    <mergeCell ref="H15:AU15"/>
    <mergeCell ref="H16:AU16"/>
    <mergeCell ref="H20:AU20"/>
    <mergeCell ref="H17:AU17"/>
    <mergeCell ref="Z8:AN8"/>
    <mergeCell ref="AA35:AC35"/>
    <mergeCell ref="Q35:S35"/>
    <mergeCell ref="Q28:S28"/>
    <mergeCell ref="Q29:S29"/>
    <mergeCell ref="Q30:S30"/>
    <mergeCell ref="Q32:S32"/>
    <mergeCell ref="Q33:S33"/>
    <mergeCell ref="Q34:S34"/>
    <mergeCell ref="V35:X35"/>
  </mergeCells>
  <phoneticPr fontId="3"/>
  <dataValidations count="1">
    <dataValidation allowBlank="1" showInputMessage="1" sqref="R36:U40 R31:S31 Q27:Q50 AN27:AP50 AJ27:AM50 T34:AI34 V36:AI50 T27:AI32 R27:S27 R42:S50 U42:U50 T42 T44:T50" xr:uid="{BD3AD356-D3B4-48BB-AC8F-0A0B41063E92}"/>
  </dataValidations>
  <printOptions horizontalCentered="1" verticalCentered="1"/>
  <pageMargins left="0.98425196850393704" right="0.98425196850393704" top="0.59055118110236227" bottom="0.59055118110236227" header="0.31496062992125984" footer="0.31496062992125984"/>
  <pageSetup paperSize="9" scale="6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pageSetUpPr fitToPage="1"/>
  </sheetPr>
  <dimension ref="A1:M110"/>
  <sheetViews>
    <sheetView workbookViewId="0">
      <selection activeCell="C1" sqref="C1"/>
    </sheetView>
  </sheetViews>
  <sheetFormatPr defaultColWidth="9" defaultRowHeight="10.5" x14ac:dyDescent="0.15"/>
  <cols>
    <col min="1" max="1" width="5.125" style="358" customWidth="1"/>
    <col min="2" max="2" width="5.625" style="358" customWidth="1"/>
    <col min="3" max="3" width="12.625" style="358" customWidth="1"/>
    <col min="4" max="4" width="19.125" style="358" customWidth="1"/>
    <col min="5" max="5" width="47.625" style="358" customWidth="1"/>
    <col min="6" max="6" width="18.625" style="358" customWidth="1"/>
    <col min="7" max="10" width="7.625" style="358" customWidth="1"/>
    <col min="11" max="16384" width="9" style="358"/>
  </cols>
  <sheetData>
    <row r="1" spans="1:10" ht="18" customHeight="1" x14ac:dyDescent="0.15">
      <c r="A1" s="569" t="s">
        <v>1431</v>
      </c>
      <c r="B1" s="569"/>
      <c r="C1" s="569"/>
      <c r="D1" s="569"/>
      <c r="E1" s="569"/>
      <c r="F1" s="569"/>
      <c r="G1" s="569"/>
      <c r="H1" s="570"/>
      <c r="I1" s="570"/>
      <c r="J1" s="569"/>
    </row>
    <row r="2" spans="1:10" ht="20.100000000000001" customHeight="1" x14ac:dyDescent="0.15">
      <c r="A2" s="4062" t="s">
        <v>1036</v>
      </c>
      <c r="B2" s="4062"/>
      <c r="C2" s="4062"/>
      <c r="D2" s="4062"/>
      <c r="E2" s="4062"/>
      <c r="F2" s="4062"/>
      <c r="G2" s="4062"/>
      <c r="H2" s="4062"/>
      <c r="I2" s="4062"/>
      <c r="J2" s="4062"/>
    </row>
    <row r="3" spans="1:10" ht="20.100000000000001" customHeight="1" x14ac:dyDescent="0.15">
      <c r="A3" s="4062" t="s">
        <v>1430</v>
      </c>
      <c r="B3" s="4062"/>
      <c r="C3" s="4062"/>
      <c r="D3" s="4062"/>
      <c r="E3" s="4062"/>
      <c r="F3" s="4062"/>
      <c r="G3" s="4062"/>
      <c r="H3" s="4062"/>
      <c r="I3" s="4062"/>
      <c r="J3" s="4062"/>
    </row>
    <row r="4" spans="1:10" ht="11.25" customHeight="1" thickBot="1" x14ac:dyDescent="0.2">
      <c r="A4" s="571"/>
      <c r="B4" s="571"/>
      <c r="C4" s="572"/>
      <c r="D4" s="572"/>
      <c r="E4" s="572"/>
      <c r="F4" s="572"/>
      <c r="G4" s="572"/>
      <c r="H4" s="572"/>
      <c r="I4" s="572"/>
      <c r="J4" s="572"/>
    </row>
    <row r="5" spans="1:10" ht="11.25" customHeight="1" x14ac:dyDescent="0.15">
      <c r="A5" s="4063" t="s">
        <v>1034</v>
      </c>
      <c r="B5" s="4064"/>
      <c r="C5" s="4065"/>
      <c r="D5" s="573"/>
      <c r="E5" s="4053" t="s">
        <v>1033</v>
      </c>
      <c r="F5" s="4054"/>
      <c r="G5" s="4054"/>
      <c r="H5" s="4072"/>
      <c r="I5" s="4053" t="s">
        <v>1429</v>
      </c>
      <c r="J5" s="4073"/>
    </row>
    <row r="6" spans="1:10" ht="11.25" customHeight="1" x14ac:dyDescent="0.15">
      <c r="A6" s="4066"/>
      <c r="B6" s="4067"/>
      <c r="C6" s="4068"/>
      <c r="D6" s="574" t="s">
        <v>1428</v>
      </c>
      <c r="E6" s="4074" t="str">
        <f>'1_入力シート【基本情報】'!$DS$298</f>
        <v/>
      </c>
      <c r="F6" s="4075"/>
      <c r="G6" s="4075"/>
      <c r="H6" s="4076"/>
      <c r="I6" s="4077">
        <v>1</v>
      </c>
      <c r="J6" s="4078"/>
    </row>
    <row r="7" spans="1:10" ht="11.25" customHeight="1" x14ac:dyDescent="0.15">
      <c r="A7" s="4066"/>
      <c r="B7" s="4067"/>
      <c r="C7" s="4068"/>
      <c r="D7" s="4079" t="s">
        <v>1427</v>
      </c>
      <c r="E7" s="4074" t="str">
        <f>'1_入力シート【基本情報】'!$DS$312</f>
        <v/>
      </c>
      <c r="F7" s="4075"/>
      <c r="G7" s="4075"/>
      <c r="H7" s="4076"/>
      <c r="I7" s="4077">
        <v>2</v>
      </c>
      <c r="J7" s="4078"/>
    </row>
    <row r="8" spans="1:10" ht="11.25" customHeight="1" thickBot="1" x14ac:dyDescent="0.2">
      <c r="A8" s="4069"/>
      <c r="B8" s="4070"/>
      <c r="C8" s="4071"/>
      <c r="D8" s="4080"/>
      <c r="E8" s="4036" t="str">
        <f>'1_入力シート【基本情報】'!$DS$326</f>
        <v/>
      </c>
      <c r="F8" s="4037"/>
      <c r="G8" s="4037"/>
      <c r="H8" s="4038"/>
      <c r="I8" s="4039">
        <v>3</v>
      </c>
      <c r="J8" s="4040"/>
    </row>
    <row r="9" spans="1:10" ht="11.25" customHeight="1" thickBot="1" x14ac:dyDescent="0.2">
      <c r="A9" s="571"/>
      <c r="B9" s="571"/>
      <c r="C9" s="572"/>
      <c r="D9" s="572"/>
      <c r="E9" s="572"/>
      <c r="F9" s="572"/>
      <c r="G9" s="572"/>
      <c r="H9" s="572"/>
      <c r="I9" s="572"/>
      <c r="J9" s="572"/>
    </row>
    <row r="10" spans="1:10" ht="11.25" customHeight="1" x14ac:dyDescent="0.15">
      <c r="A10" s="4041" t="s">
        <v>157</v>
      </c>
      <c r="B10" s="4044" t="s">
        <v>1426</v>
      </c>
      <c r="C10" s="4045"/>
      <c r="D10" s="4045"/>
      <c r="E10" s="4045"/>
      <c r="F10" s="4046"/>
      <c r="G10" s="4053" t="s">
        <v>1028</v>
      </c>
      <c r="H10" s="4054"/>
      <c r="I10" s="4054"/>
      <c r="J10" s="4055" t="s">
        <v>1425</v>
      </c>
    </row>
    <row r="11" spans="1:10" ht="11.25" customHeight="1" x14ac:dyDescent="0.15">
      <c r="A11" s="4042"/>
      <c r="B11" s="4047"/>
      <c r="C11" s="4048"/>
      <c r="D11" s="4048"/>
      <c r="E11" s="4048"/>
      <c r="F11" s="4049"/>
      <c r="G11" s="4058" t="s">
        <v>1026</v>
      </c>
      <c r="H11" s="4060" t="s">
        <v>1025</v>
      </c>
      <c r="I11" s="575"/>
      <c r="J11" s="4056"/>
    </row>
    <row r="12" spans="1:10" ht="21" customHeight="1" thickBot="1" x14ac:dyDescent="0.2">
      <c r="A12" s="4043"/>
      <c r="B12" s="4050"/>
      <c r="C12" s="4051"/>
      <c r="D12" s="4051"/>
      <c r="E12" s="4051"/>
      <c r="F12" s="4052"/>
      <c r="G12" s="4059"/>
      <c r="H12" s="4061"/>
      <c r="I12" s="576" t="s">
        <v>1424</v>
      </c>
      <c r="J12" s="4057"/>
    </row>
    <row r="13" spans="1:10" ht="11.25" customHeight="1" x14ac:dyDescent="0.15">
      <c r="A13" s="577">
        <v>1</v>
      </c>
      <c r="B13" s="4081" t="s">
        <v>1423</v>
      </c>
      <c r="C13" s="4082"/>
      <c r="D13" s="4082"/>
      <c r="E13" s="4082"/>
      <c r="F13" s="4082"/>
      <c r="G13" s="4082"/>
      <c r="H13" s="4082"/>
      <c r="I13" s="4082"/>
      <c r="J13" s="4083"/>
    </row>
    <row r="14" spans="1:10" ht="11.25" customHeight="1" x14ac:dyDescent="0.15">
      <c r="A14" s="578" t="s">
        <v>973</v>
      </c>
      <c r="B14" s="4025" t="s">
        <v>1422</v>
      </c>
      <c r="C14" s="4027"/>
      <c r="D14" s="4021" t="s">
        <v>1310</v>
      </c>
      <c r="E14" s="4021"/>
      <c r="F14" s="4021"/>
      <c r="G14" s="1144" t="str">
        <f>'5_入力シート【検査結果表】給水設備及び排水設備'!GG16</f>
        <v/>
      </c>
      <c r="H14" s="1145" t="str">
        <f>'5_入力シート【検査結果表】給水設備及び排水設備'!GH16</f>
        <v/>
      </c>
      <c r="I14" s="1145" t="str">
        <f>'5_入力シート【検査結果表】給水設備及び排水設備'!GI16</f>
        <v/>
      </c>
      <c r="J14" s="1146">
        <f>'5_入力シート【検査結果表】給水設備及び排水設備'!GJ16</f>
        <v>0</v>
      </c>
    </row>
    <row r="15" spans="1:10" ht="11.25" customHeight="1" x14ac:dyDescent="0.15">
      <c r="A15" s="578" t="s">
        <v>970</v>
      </c>
      <c r="B15" s="4028"/>
      <c r="C15" s="4030"/>
      <c r="D15" s="4021" t="s">
        <v>1311</v>
      </c>
      <c r="E15" s="4021"/>
      <c r="F15" s="4021"/>
      <c r="G15" s="1144" t="str">
        <f>'5_入力シート【検査結果表】給水設備及び排水設備'!GG17</f>
        <v/>
      </c>
      <c r="H15" s="1145" t="str">
        <f>'5_入力シート【検査結果表】給水設備及び排水設備'!GH17</f>
        <v/>
      </c>
      <c r="I15" s="1145" t="str">
        <f>'5_入力シート【検査結果表】給水設備及び排水設備'!GI17</f>
        <v/>
      </c>
      <c r="J15" s="1146">
        <f>'5_入力シート【検査結果表】給水設備及び排水設備'!GJ17</f>
        <v>0</v>
      </c>
    </row>
    <row r="16" spans="1:10" ht="11.25" customHeight="1" x14ac:dyDescent="0.15">
      <c r="A16" s="578" t="s">
        <v>968</v>
      </c>
      <c r="B16" s="4028"/>
      <c r="C16" s="4030"/>
      <c r="D16" s="4021" t="s">
        <v>1312</v>
      </c>
      <c r="E16" s="4021"/>
      <c r="F16" s="4021"/>
      <c r="G16" s="1144" t="str">
        <f>'5_入力シート【検査結果表】給水設備及び排水設備'!GG18</f>
        <v/>
      </c>
      <c r="H16" s="1145" t="str">
        <f>'5_入力シート【検査結果表】給水設備及び排水設備'!GH18</f>
        <v/>
      </c>
      <c r="I16" s="1145" t="str">
        <f>'5_入力シート【検査結果表】給水設備及び排水設備'!GI18</f>
        <v/>
      </c>
      <c r="J16" s="1146">
        <f>'5_入力シート【検査結果表】給水設備及び排水設備'!GJ18</f>
        <v>0</v>
      </c>
    </row>
    <row r="17" spans="1:13" ht="11.25" customHeight="1" x14ac:dyDescent="0.15">
      <c r="A17" s="578" t="s">
        <v>966</v>
      </c>
      <c r="B17" s="4028"/>
      <c r="C17" s="4030"/>
      <c r="D17" s="4021" t="s">
        <v>1313</v>
      </c>
      <c r="E17" s="4021"/>
      <c r="F17" s="4021"/>
      <c r="G17" s="1144" t="str">
        <f>'5_入力シート【検査結果表】給水設備及び排水設備'!GG19</f>
        <v/>
      </c>
      <c r="H17" s="1145" t="str">
        <f>'5_入力シート【検査結果表】給水設備及び排水設備'!GH19</f>
        <v/>
      </c>
      <c r="I17" s="1145" t="str">
        <f>'5_入力シート【検査結果表】給水設備及び排水設備'!GI19</f>
        <v/>
      </c>
      <c r="J17" s="1146">
        <f>'5_入力シート【検査結果表】給水設備及び排水設備'!GJ19</f>
        <v>0</v>
      </c>
    </row>
    <row r="18" spans="1:13" ht="11.25" customHeight="1" x14ac:dyDescent="0.15">
      <c r="A18" s="578" t="s">
        <v>964</v>
      </c>
      <c r="B18" s="4028"/>
      <c r="C18" s="4030"/>
      <c r="D18" s="4021" t="s">
        <v>1314</v>
      </c>
      <c r="E18" s="4021"/>
      <c r="F18" s="4021"/>
      <c r="G18" s="1144" t="str">
        <f>'5_入力シート【検査結果表】給水設備及び排水設備'!GG20</f>
        <v/>
      </c>
      <c r="H18" s="1145" t="str">
        <f>'5_入力シート【検査結果表】給水設備及び排水設備'!GH20</f>
        <v/>
      </c>
      <c r="I18" s="1145" t="str">
        <f>'5_入力シート【検査結果表】給水設備及び排水設備'!GI20</f>
        <v/>
      </c>
      <c r="J18" s="1146">
        <f>'5_入力シート【検査結果表】給水設備及び排水設備'!GJ20</f>
        <v>0</v>
      </c>
    </row>
    <row r="19" spans="1:13" ht="11.25" customHeight="1" x14ac:dyDescent="0.15">
      <c r="A19" s="578" t="s">
        <v>962</v>
      </c>
      <c r="B19" s="4028"/>
      <c r="C19" s="4030"/>
      <c r="D19" s="4021" t="s">
        <v>1315</v>
      </c>
      <c r="E19" s="4021"/>
      <c r="F19" s="4021"/>
      <c r="G19" s="1144" t="str">
        <f>'5_入力シート【検査結果表】給水設備及び排水設備'!GG21</f>
        <v/>
      </c>
      <c r="H19" s="1145" t="str">
        <f>'5_入力シート【検査結果表】給水設備及び排水設備'!GH21</f>
        <v/>
      </c>
      <c r="I19" s="1145" t="str">
        <f>'5_入力シート【検査結果表】給水設備及び排水設備'!GI21</f>
        <v/>
      </c>
      <c r="J19" s="1146">
        <f>'5_入力シート【検査結果表】給水設備及び排水設備'!GJ21</f>
        <v>0</v>
      </c>
    </row>
    <row r="20" spans="1:13" ht="11.25" customHeight="1" x14ac:dyDescent="0.15">
      <c r="A20" s="578" t="s">
        <v>960</v>
      </c>
      <c r="B20" s="4028"/>
      <c r="C20" s="4030"/>
      <c r="D20" s="4021" t="s">
        <v>1316</v>
      </c>
      <c r="E20" s="4021"/>
      <c r="F20" s="4021"/>
      <c r="G20" s="1144" t="str">
        <f>'5_入力シート【検査結果表】給水設備及び排水設備'!GG22</f>
        <v/>
      </c>
      <c r="H20" s="1145" t="str">
        <f>'5_入力シート【検査結果表】給水設備及び排水設備'!GH22</f>
        <v/>
      </c>
      <c r="I20" s="1145" t="str">
        <f>'5_入力シート【検査結果表】給水設備及び排水設備'!GI22</f>
        <v/>
      </c>
      <c r="J20" s="1146">
        <f>'5_入力シート【検査結果表】給水設備及び排水設備'!GJ22</f>
        <v>0</v>
      </c>
      <c r="L20" s="360"/>
      <c r="M20" s="360"/>
    </row>
    <row r="21" spans="1:13" ht="11.25" customHeight="1" x14ac:dyDescent="0.15">
      <c r="A21" s="578" t="s">
        <v>959</v>
      </c>
      <c r="B21" s="4028"/>
      <c r="C21" s="4030"/>
      <c r="D21" s="4021" t="s">
        <v>1317</v>
      </c>
      <c r="E21" s="4021"/>
      <c r="F21" s="4021"/>
      <c r="G21" s="1144" t="str">
        <f>'5_入力シート【検査結果表】給水設備及び排水設備'!GG23</f>
        <v/>
      </c>
      <c r="H21" s="1145" t="str">
        <f>'5_入力シート【検査結果表】給水設備及び排水設備'!GH23</f>
        <v/>
      </c>
      <c r="I21" s="1145" t="str">
        <f>'5_入力シート【検査結果表】給水設備及び排水設備'!GI23</f>
        <v/>
      </c>
      <c r="J21" s="1146">
        <f>'5_入力シート【検査結果表】給水設備及び排水設備'!GJ23</f>
        <v>0</v>
      </c>
      <c r="L21" s="360"/>
      <c r="M21" s="360"/>
    </row>
    <row r="22" spans="1:13" ht="11.25" customHeight="1" x14ac:dyDescent="0.15">
      <c r="A22" s="578" t="s">
        <v>957</v>
      </c>
      <c r="B22" s="4028"/>
      <c r="C22" s="4030"/>
      <c r="D22" s="4021" t="s">
        <v>1318</v>
      </c>
      <c r="E22" s="4021"/>
      <c r="F22" s="4021"/>
      <c r="G22" s="1145" t="str">
        <f>'5_入力シート【検査結果表】給水設備及び排水設備'!GG24</f>
        <v/>
      </c>
      <c r="H22" s="1145" t="str">
        <f>'5_入力シート【検査結果表】給水設備及び排水設備'!GH24</f>
        <v/>
      </c>
      <c r="I22" s="1145" t="str">
        <f>'5_入力シート【検査結果表】給水設備及び排水設備'!GI24</f>
        <v/>
      </c>
      <c r="J22" s="1146">
        <f>'5_入力シート【検査結果表】給水設備及び排水設備'!GJ24</f>
        <v>0</v>
      </c>
      <c r="L22" s="359"/>
    </row>
    <row r="23" spans="1:13" ht="11.25" customHeight="1" x14ac:dyDescent="0.15">
      <c r="A23" s="578" t="s">
        <v>982</v>
      </c>
      <c r="B23" s="4028"/>
      <c r="C23" s="4030"/>
      <c r="D23" s="4021" t="s">
        <v>1319</v>
      </c>
      <c r="E23" s="4021"/>
      <c r="F23" s="4021"/>
      <c r="G23" s="1145" t="str">
        <f>'5_入力シート【検査結果表】給水設備及び排水設備'!GG25</f>
        <v/>
      </c>
      <c r="H23" s="1145" t="str">
        <f>'5_入力シート【検査結果表】給水設備及び排水設備'!GH25</f>
        <v/>
      </c>
      <c r="I23" s="1145" t="str">
        <f>'5_入力シート【検査結果表】給水設備及び排水設備'!GI25</f>
        <v/>
      </c>
      <c r="J23" s="1146">
        <f>'5_入力シート【検査結果表】給水設備及び排水設備'!GJ25</f>
        <v>0</v>
      </c>
    </row>
    <row r="24" spans="1:13" ht="11.25" customHeight="1" thickBot="1" x14ac:dyDescent="0.2">
      <c r="A24" s="580" t="s">
        <v>979</v>
      </c>
      <c r="B24" s="4084"/>
      <c r="C24" s="4085"/>
      <c r="D24" s="4086" t="s">
        <v>1320</v>
      </c>
      <c r="E24" s="4086"/>
      <c r="F24" s="4086"/>
      <c r="G24" s="1147" t="str">
        <f>'5_入力シート【検査結果表】給水設備及び排水設備'!GG26</f>
        <v/>
      </c>
      <c r="H24" s="1147" t="str">
        <f>'5_入力シート【検査結果表】給水設備及び排水設備'!GH26</f>
        <v/>
      </c>
      <c r="I24" s="1147" t="str">
        <f>'5_入力シート【検査結果表】給水設備及び排水設備'!GI26</f>
        <v/>
      </c>
      <c r="J24" s="1148">
        <f>'5_入力シート【検査結果表】給水設備及び排水設備'!GJ26</f>
        <v>0</v>
      </c>
    </row>
    <row r="25" spans="1:13" ht="11.25" customHeight="1" x14ac:dyDescent="0.15">
      <c r="A25" s="577">
        <v>2</v>
      </c>
      <c r="B25" s="4081" t="s">
        <v>1421</v>
      </c>
      <c r="C25" s="4082"/>
      <c r="D25" s="4082"/>
      <c r="E25" s="4082"/>
      <c r="F25" s="4082"/>
      <c r="G25" s="4082"/>
      <c r="H25" s="4082"/>
      <c r="I25" s="4082"/>
      <c r="J25" s="4083"/>
    </row>
    <row r="26" spans="1:13" ht="11.25" customHeight="1" x14ac:dyDescent="0.15">
      <c r="A26" s="578" t="s">
        <v>973</v>
      </c>
      <c r="B26" s="4025" t="s">
        <v>1420</v>
      </c>
      <c r="C26" s="4027"/>
      <c r="D26" s="4021" t="s">
        <v>1323</v>
      </c>
      <c r="E26" s="4021"/>
      <c r="F26" s="4021"/>
      <c r="G26" s="1144" t="str">
        <f>'5_入力シート【検査結果表】給水設備及び排水設備'!GG31</f>
        <v/>
      </c>
      <c r="H26" s="1145" t="str">
        <f>'5_入力シート【検査結果表】給水設備及び排水設備'!GH31</f>
        <v/>
      </c>
      <c r="I26" s="1145" t="str">
        <f>'5_入力シート【検査結果表】給水設備及び排水設備'!GI31</f>
        <v/>
      </c>
      <c r="J26" s="1146">
        <f>'5_入力シート【検査結果表】給水設備及び排水設備'!GJ31</f>
        <v>0</v>
      </c>
    </row>
    <row r="27" spans="1:13" ht="11.25" customHeight="1" x14ac:dyDescent="0.15">
      <c r="A27" s="578" t="s">
        <v>970</v>
      </c>
      <c r="B27" s="4028"/>
      <c r="C27" s="4030"/>
      <c r="D27" s="4021" t="s">
        <v>1324</v>
      </c>
      <c r="E27" s="4021"/>
      <c r="F27" s="4021"/>
      <c r="G27" s="1144" t="str">
        <f>'5_入力シート【検査結果表】給水設備及び排水設備'!GG32</f>
        <v/>
      </c>
      <c r="H27" s="1145" t="str">
        <f>'5_入力シート【検査結果表】給水設備及び排水設備'!GH32</f>
        <v/>
      </c>
      <c r="I27" s="1145" t="str">
        <f>'5_入力シート【検査結果表】給水設備及び排水設備'!GI32</f>
        <v/>
      </c>
      <c r="J27" s="1146">
        <f>'5_入力シート【検査結果表】給水設備及び排水設備'!GJ32</f>
        <v>0</v>
      </c>
    </row>
    <row r="28" spans="1:13" ht="11.25" customHeight="1" x14ac:dyDescent="0.15">
      <c r="A28" s="578" t="s">
        <v>968</v>
      </c>
      <c r="B28" s="4028"/>
      <c r="C28" s="4030"/>
      <c r="D28" s="4021" t="s">
        <v>1325</v>
      </c>
      <c r="E28" s="4021"/>
      <c r="F28" s="4021"/>
      <c r="G28" s="1144" t="str">
        <f>'5_入力シート【検査結果表】給水設備及び排水設備'!GG33</f>
        <v/>
      </c>
      <c r="H28" s="1145" t="str">
        <f>'5_入力シート【検査結果表】給水設備及び排水設備'!GH33</f>
        <v/>
      </c>
      <c r="I28" s="1145" t="str">
        <f>'5_入力シート【検査結果表】給水設備及び排水設備'!GI33</f>
        <v/>
      </c>
      <c r="J28" s="1146">
        <f>'5_入力シート【検査結果表】給水設備及び排水設備'!GJ33</f>
        <v>0</v>
      </c>
    </row>
    <row r="29" spans="1:13" ht="11.25" customHeight="1" x14ac:dyDescent="0.15">
      <c r="A29" s="578" t="s">
        <v>966</v>
      </c>
      <c r="B29" s="4028"/>
      <c r="C29" s="4030"/>
      <c r="D29" s="4021" t="s">
        <v>1326</v>
      </c>
      <c r="E29" s="4021"/>
      <c r="F29" s="4021"/>
      <c r="G29" s="1144" t="str">
        <f>'5_入力シート【検査結果表】給水設備及び排水設備'!GG34</f>
        <v/>
      </c>
      <c r="H29" s="1145" t="str">
        <f>'5_入力シート【検査結果表】給水設備及び排水設備'!GH34</f>
        <v/>
      </c>
      <c r="I29" s="1145" t="str">
        <f>'5_入力シート【検査結果表】給水設備及び排水設備'!GI34</f>
        <v/>
      </c>
      <c r="J29" s="1146">
        <f>'5_入力シート【検査結果表】給水設備及び排水設備'!GJ34</f>
        <v>0</v>
      </c>
    </row>
    <row r="30" spans="1:13" ht="11.25" customHeight="1" x14ac:dyDescent="0.15">
      <c r="A30" s="578" t="s">
        <v>964</v>
      </c>
      <c r="B30" s="4028"/>
      <c r="C30" s="4030"/>
      <c r="D30" s="4021" t="s">
        <v>1327</v>
      </c>
      <c r="E30" s="4021"/>
      <c r="F30" s="4021"/>
      <c r="G30" s="1144" t="str">
        <f>'5_入力シート【検査結果表】給水設備及び排水設備'!GG35</f>
        <v/>
      </c>
      <c r="H30" s="1145" t="str">
        <f>'5_入力シート【検査結果表】給水設備及び排水設備'!GH35</f>
        <v/>
      </c>
      <c r="I30" s="1145" t="str">
        <f>'5_入力シート【検査結果表】給水設備及び排水設備'!GI35</f>
        <v/>
      </c>
      <c r="J30" s="1146">
        <f>'5_入力シート【検査結果表】給水設備及び排水設備'!GJ35</f>
        <v>0</v>
      </c>
    </row>
    <row r="31" spans="1:13" ht="11.25" customHeight="1" x14ac:dyDescent="0.15">
      <c r="A31" s="578" t="s">
        <v>962</v>
      </c>
      <c r="B31" s="4028"/>
      <c r="C31" s="4030"/>
      <c r="D31" s="4034" t="s">
        <v>1328</v>
      </c>
      <c r="E31" s="4035"/>
      <c r="F31" s="4087"/>
      <c r="G31" s="1144" t="str">
        <f>'5_入力シート【検査結果表】給水設備及び排水設備'!GG36</f>
        <v/>
      </c>
      <c r="H31" s="1145" t="str">
        <f>'5_入力シート【検査結果表】給水設備及び排水設備'!GH36</f>
        <v/>
      </c>
      <c r="I31" s="1145" t="str">
        <f>'5_入力シート【検査結果表】給水設備及び排水設備'!GI36</f>
        <v/>
      </c>
      <c r="J31" s="1146">
        <f>'5_入力シート【検査結果表】給水設備及び排水設備'!GJ36</f>
        <v>0</v>
      </c>
    </row>
    <row r="32" spans="1:13" ht="11.25" customHeight="1" x14ac:dyDescent="0.15">
      <c r="A32" s="578" t="s">
        <v>960</v>
      </c>
      <c r="B32" s="4031"/>
      <c r="C32" s="4033"/>
      <c r="D32" s="4034" t="s">
        <v>1329</v>
      </c>
      <c r="E32" s="4035"/>
      <c r="F32" s="4087"/>
      <c r="G32" s="1144" t="str">
        <f>'5_入力シート【検査結果表】給水設備及び排水設備'!GG37</f>
        <v/>
      </c>
      <c r="H32" s="1145" t="str">
        <f>'5_入力シート【検査結果表】給水設備及び排水設備'!GH37</f>
        <v/>
      </c>
      <c r="I32" s="1145" t="str">
        <f>'5_入力シート【検査結果表】給水設備及び排水設備'!GI37</f>
        <v/>
      </c>
      <c r="J32" s="1146">
        <f>'5_入力シート【検査結果表】給水設備及び排水設備'!GJ37</f>
        <v>0</v>
      </c>
    </row>
    <row r="33" spans="1:10" ht="11.25" customHeight="1" x14ac:dyDescent="0.15">
      <c r="A33" s="578" t="s">
        <v>1050</v>
      </c>
      <c r="B33" s="4025" t="s">
        <v>1419</v>
      </c>
      <c r="C33" s="4027"/>
      <c r="D33" s="4021" t="s">
        <v>1330</v>
      </c>
      <c r="E33" s="4021"/>
      <c r="F33" s="4021"/>
      <c r="G33" s="1144" t="str">
        <f>'5_入力シート【検査結果表】給水設備及び排水設備'!GG38</f>
        <v/>
      </c>
      <c r="H33" s="1145" t="str">
        <f>'5_入力シート【検査結果表】給水設備及び排水設備'!GH38</f>
        <v/>
      </c>
      <c r="I33" s="1145" t="str">
        <f>'5_入力シート【検査結果表】給水設備及び排水設備'!GI38</f>
        <v/>
      </c>
      <c r="J33" s="1146">
        <f>'5_入力シート【検査結果表】給水設備及び排水設備'!GJ38</f>
        <v>0</v>
      </c>
    </row>
    <row r="34" spans="1:10" ht="11.25" customHeight="1" x14ac:dyDescent="0.15">
      <c r="A34" s="578" t="s">
        <v>1049</v>
      </c>
      <c r="B34" s="4028"/>
      <c r="C34" s="4030"/>
      <c r="D34" s="4021" t="s">
        <v>1331</v>
      </c>
      <c r="E34" s="4021"/>
      <c r="F34" s="4021"/>
      <c r="G34" s="1144" t="str">
        <f>'5_入力シート【検査結果表】給水設備及び排水設備'!GG39</f>
        <v/>
      </c>
      <c r="H34" s="1145" t="str">
        <f>'5_入力シート【検査結果表】給水設備及び排水設備'!GH39</f>
        <v/>
      </c>
      <c r="I34" s="1145" t="str">
        <f>'5_入力シート【検査結果表】給水設備及び排水設備'!GI39</f>
        <v/>
      </c>
      <c r="J34" s="1146">
        <f>'5_入力シート【検査結果表】給水設備及び排水設備'!GJ39</f>
        <v>0</v>
      </c>
    </row>
    <row r="35" spans="1:10" ht="11.25" customHeight="1" x14ac:dyDescent="0.15">
      <c r="A35" s="578" t="s">
        <v>1015</v>
      </c>
      <c r="B35" s="4028"/>
      <c r="C35" s="4030"/>
      <c r="D35" s="4021" t="s">
        <v>1332</v>
      </c>
      <c r="E35" s="4021"/>
      <c r="F35" s="4021"/>
      <c r="G35" s="1144" t="str">
        <f>'5_入力シート【検査結果表】給水設備及び排水設備'!GG40</f>
        <v/>
      </c>
      <c r="H35" s="1145" t="str">
        <f>'5_入力シート【検査結果表】給水設備及び排水設備'!GH40</f>
        <v/>
      </c>
      <c r="I35" s="1145" t="str">
        <f>'5_入力シート【検査結果表】給水設備及び排水設備'!GI40</f>
        <v/>
      </c>
      <c r="J35" s="1146">
        <f>'5_入力シート【検査結果表】給水設備及び排水設備'!GJ40</f>
        <v>0</v>
      </c>
    </row>
    <row r="36" spans="1:10" ht="11.25" customHeight="1" x14ac:dyDescent="0.15">
      <c r="A36" s="578" t="s">
        <v>979</v>
      </c>
      <c r="B36" s="4031"/>
      <c r="C36" s="4033"/>
      <c r="D36" s="4021" t="s">
        <v>1333</v>
      </c>
      <c r="E36" s="4021"/>
      <c r="F36" s="4021"/>
      <c r="G36" s="1144" t="str">
        <f>'5_入力シート【検査結果表】給水設備及び排水設備'!GG41</f>
        <v/>
      </c>
      <c r="H36" s="1145" t="str">
        <f>'5_入力シート【検査結果表】給水設備及び排水設備'!GH41</f>
        <v/>
      </c>
      <c r="I36" s="1145" t="str">
        <f>'5_入力シート【検査結果表】給水設備及び排水設備'!GI41</f>
        <v/>
      </c>
      <c r="J36" s="1146">
        <f>'5_入力シート【検査結果表】給水設備及び排水設備'!GJ41</f>
        <v>0</v>
      </c>
    </row>
    <row r="37" spans="1:10" ht="11.25" customHeight="1" x14ac:dyDescent="0.15">
      <c r="A37" s="582">
        <v>3</v>
      </c>
      <c r="B37" s="4022" t="s">
        <v>1418</v>
      </c>
      <c r="C37" s="4023"/>
      <c r="D37" s="4023"/>
      <c r="E37" s="4023"/>
      <c r="F37" s="4023"/>
      <c r="G37" s="4023"/>
      <c r="H37" s="4023"/>
      <c r="I37" s="4023"/>
      <c r="J37" s="4024"/>
    </row>
    <row r="38" spans="1:10" ht="11.25" customHeight="1" x14ac:dyDescent="0.15">
      <c r="A38" s="578" t="s">
        <v>973</v>
      </c>
      <c r="B38" s="4025" t="s">
        <v>1394</v>
      </c>
      <c r="C38" s="4026"/>
      <c r="D38" s="4027"/>
      <c r="E38" s="4034" t="s">
        <v>1344</v>
      </c>
      <c r="F38" s="4035"/>
      <c r="G38" s="1145" t="str">
        <f>'5_入力シート【検査結果表】給水設備及び排水設備'!GG46</f>
        <v/>
      </c>
      <c r="H38" s="1145" t="str">
        <f>'5_入力シート【検査結果表】給水設備及び排水設備'!GH46</f>
        <v/>
      </c>
      <c r="I38" s="1145" t="str">
        <f>'5_入力シート【検査結果表】給水設備及び排水設備'!GI46</f>
        <v/>
      </c>
      <c r="J38" s="1146">
        <f>'5_入力シート【検査結果表】給水設備及び排水設備'!GJ46</f>
        <v>0</v>
      </c>
    </row>
    <row r="39" spans="1:10" ht="11.25" customHeight="1" x14ac:dyDescent="0.15">
      <c r="A39" s="578" t="s">
        <v>970</v>
      </c>
      <c r="B39" s="4028"/>
      <c r="C39" s="4029"/>
      <c r="D39" s="4030"/>
      <c r="E39" s="4034" t="s">
        <v>1345</v>
      </c>
      <c r="F39" s="4035"/>
      <c r="G39" s="1145" t="str">
        <f>'5_入力シート【検査結果表】給水設備及び排水設備'!GG47</f>
        <v/>
      </c>
      <c r="H39" s="1145" t="str">
        <f>'5_入力シート【検査結果表】給水設備及び排水設備'!GH47</f>
        <v/>
      </c>
      <c r="I39" s="1145" t="str">
        <f>'5_入力シート【検査結果表】給水設備及び排水設備'!GI47</f>
        <v/>
      </c>
      <c r="J39" s="1146">
        <f>'5_入力シート【検査結果表】給水設備及び排水設備'!GJ47</f>
        <v>0</v>
      </c>
    </row>
    <row r="40" spans="1:10" ht="11.25" customHeight="1" x14ac:dyDescent="0.15">
      <c r="A40" s="578" t="s">
        <v>968</v>
      </c>
      <c r="B40" s="4028"/>
      <c r="C40" s="4029"/>
      <c r="D40" s="4030"/>
      <c r="E40" s="4034" t="s">
        <v>1346</v>
      </c>
      <c r="F40" s="4035"/>
      <c r="G40" s="1145" t="str">
        <f>'5_入力シート【検査結果表】給水設備及び排水設備'!GG48</f>
        <v/>
      </c>
      <c r="H40" s="1145" t="str">
        <f>'5_入力シート【検査結果表】給水設備及び排水設備'!GH48</f>
        <v/>
      </c>
      <c r="I40" s="1145" t="str">
        <f>'5_入力シート【検査結果表】給水設備及び排水設備'!GI48</f>
        <v/>
      </c>
      <c r="J40" s="1146">
        <f>'5_入力シート【検査結果表】給水設備及び排水設備'!GJ48</f>
        <v>0</v>
      </c>
    </row>
    <row r="41" spans="1:10" ht="11.25" customHeight="1" x14ac:dyDescent="0.15">
      <c r="A41" s="578" t="s">
        <v>966</v>
      </c>
      <c r="B41" s="4028"/>
      <c r="C41" s="4029"/>
      <c r="D41" s="4030"/>
      <c r="E41" s="583" t="s">
        <v>1347</v>
      </c>
      <c r="F41" s="584"/>
      <c r="G41" s="1145" t="str">
        <f>'5_入力シート【検査結果表】給水設備及び排水設備'!GG49</f>
        <v/>
      </c>
      <c r="H41" s="1145" t="str">
        <f>'5_入力シート【検査結果表】給水設備及び排水設備'!GH49</f>
        <v/>
      </c>
      <c r="I41" s="1145" t="str">
        <f>'5_入力シート【検査結果表】給水設備及び排水設備'!GI49</f>
        <v/>
      </c>
      <c r="J41" s="1146">
        <f>'5_入力シート【検査結果表】給水設備及び排水設備'!GJ49</f>
        <v>0</v>
      </c>
    </row>
    <row r="42" spans="1:10" ht="11.25" customHeight="1" x14ac:dyDescent="0.15">
      <c r="A42" s="578" t="s">
        <v>964</v>
      </c>
      <c r="B42" s="4028"/>
      <c r="C42" s="4029"/>
      <c r="D42" s="4030"/>
      <c r="E42" s="583" t="s">
        <v>1348</v>
      </c>
      <c r="F42" s="584"/>
      <c r="G42" s="1145" t="str">
        <f>'5_入力シート【検査結果表】給水設備及び排水設備'!GG50</f>
        <v/>
      </c>
      <c r="H42" s="1145" t="str">
        <f>'5_入力シート【検査結果表】給水設備及び排水設備'!GH50</f>
        <v/>
      </c>
      <c r="I42" s="1145" t="str">
        <f>'5_入力シート【検査結果表】給水設備及び排水設備'!GI50</f>
        <v/>
      </c>
      <c r="J42" s="1146">
        <f>'5_入力シート【検査結果表】給水設備及び排水設備'!GJ50</f>
        <v>0</v>
      </c>
    </row>
    <row r="43" spans="1:10" ht="11.25" customHeight="1" x14ac:dyDescent="0.15">
      <c r="A43" s="578" t="s">
        <v>962</v>
      </c>
      <c r="B43" s="4031"/>
      <c r="C43" s="4032"/>
      <c r="D43" s="4033"/>
      <c r="E43" s="4034" t="s">
        <v>1349</v>
      </c>
      <c r="F43" s="4035"/>
      <c r="G43" s="1145" t="str">
        <f>'5_入力シート【検査結果表】給水設備及び排水設備'!GG51</f>
        <v/>
      </c>
      <c r="H43" s="1145" t="str">
        <f>'5_入力シート【検査結果表】給水設備及び排水設備'!GH51</f>
        <v/>
      </c>
      <c r="I43" s="1145" t="str">
        <f>'5_入力シート【検査結果表】給水設備及び排水設備'!GI51</f>
        <v/>
      </c>
      <c r="J43" s="1146">
        <f>'5_入力シート【検査結果表】給水設備及び排水設備'!GJ51</f>
        <v>0</v>
      </c>
    </row>
    <row r="44" spans="1:10" ht="11.25" customHeight="1" x14ac:dyDescent="0.15">
      <c r="A44" s="578" t="s">
        <v>960</v>
      </c>
      <c r="B44" s="4025" t="s">
        <v>1417</v>
      </c>
      <c r="C44" s="4026"/>
      <c r="D44" s="4027"/>
      <c r="E44" s="4034" t="s">
        <v>1350</v>
      </c>
      <c r="F44" s="4035"/>
      <c r="G44" s="1145" t="str">
        <f>'5_入力シート【検査結果表】給水設備及び排水設備'!GG52</f>
        <v/>
      </c>
      <c r="H44" s="1145" t="str">
        <f>'5_入力シート【検査結果表】給水設備及び排水設備'!GH52</f>
        <v/>
      </c>
      <c r="I44" s="1145" t="str">
        <f>'5_入力シート【検査結果表】給水設備及び排水設備'!GI52</f>
        <v/>
      </c>
      <c r="J44" s="1146">
        <f>'5_入力シート【検査結果表】給水設備及び排水設備'!GJ52</f>
        <v>0</v>
      </c>
    </row>
    <row r="45" spans="1:10" ht="11.25" customHeight="1" x14ac:dyDescent="0.15">
      <c r="A45" s="581" t="s">
        <v>959</v>
      </c>
      <c r="B45" s="4028"/>
      <c r="C45" s="4029"/>
      <c r="D45" s="4030"/>
      <c r="E45" s="4034" t="s">
        <v>1351</v>
      </c>
      <c r="F45" s="4035"/>
      <c r="G45" s="1145" t="str">
        <f>'5_入力シート【検査結果表】給水設備及び排水設備'!GG53</f>
        <v/>
      </c>
      <c r="H45" s="1145" t="str">
        <f>'5_入力シート【検査結果表】給水設備及び排水設備'!GH53</f>
        <v/>
      </c>
      <c r="I45" s="1145" t="str">
        <f>'5_入力シート【検査結果表】給水設備及び排水設備'!GI53</f>
        <v/>
      </c>
      <c r="J45" s="1146">
        <f>'5_入力シート【検査結果表】給水設備及び排水設備'!GJ53</f>
        <v>0</v>
      </c>
    </row>
    <row r="46" spans="1:10" ht="11.25" customHeight="1" x14ac:dyDescent="0.15">
      <c r="A46" s="578" t="s">
        <v>957</v>
      </c>
      <c r="B46" s="4028"/>
      <c r="C46" s="4029"/>
      <c r="D46" s="4030"/>
      <c r="E46" s="4034" t="s">
        <v>1352</v>
      </c>
      <c r="F46" s="4035"/>
      <c r="G46" s="1145" t="str">
        <f>'5_入力シート【検査結果表】給水設備及び排水設備'!GG54</f>
        <v/>
      </c>
      <c r="H46" s="1145" t="str">
        <f>'5_入力シート【検査結果表】給水設備及び排水設備'!GH54</f>
        <v/>
      </c>
      <c r="I46" s="1145" t="str">
        <f>'5_入力シート【検査結果表】給水設備及び排水設備'!GI54</f>
        <v/>
      </c>
      <c r="J46" s="1146">
        <f>'5_入力シート【検査結果表】給水設備及び排水設備'!GJ54</f>
        <v>0</v>
      </c>
    </row>
    <row r="47" spans="1:10" ht="11.25" customHeight="1" x14ac:dyDescent="0.15">
      <c r="A47" s="581" t="s">
        <v>982</v>
      </c>
      <c r="B47" s="4028"/>
      <c r="C47" s="4029"/>
      <c r="D47" s="4030"/>
      <c r="E47" s="4088" t="s">
        <v>1353</v>
      </c>
      <c r="F47" s="4089"/>
      <c r="G47" s="1149" t="str">
        <f>'5_入力シート【検査結果表】給水設備及び排水設備'!GG55</f>
        <v/>
      </c>
      <c r="H47" s="1149" t="str">
        <f>'5_入力シート【検査結果表】給水設備及び排水設備'!GH55</f>
        <v/>
      </c>
      <c r="I47" s="1149" t="str">
        <f>'5_入力シート【検査結果表】給水設備及び排水設備'!GI55</f>
        <v/>
      </c>
      <c r="J47" s="1150">
        <f>'5_入力シート【検査結果表】給水設備及び排水設備'!GJ55</f>
        <v>0</v>
      </c>
    </row>
    <row r="48" spans="1:10" ht="11.25" customHeight="1" x14ac:dyDescent="0.15">
      <c r="A48" s="578" t="s">
        <v>979</v>
      </c>
      <c r="B48" s="4025" t="s">
        <v>1416</v>
      </c>
      <c r="C48" s="4027"/>
      <c r="D48" s="585" t="s">
        <v>1415</v>
      </c>
      <c r="E48" s="4034" t="s">
        <v>1354</v>
      </c>
      <c r="F48" s="4035"/>
      <c r="G48" s="1145" t="str">
        <f>'5_入力シート【検査結果表】給水設備及び排水設備'!GG56</f>
        <v/>
      </c>
      <c r="H48" s="1145" t="str">
        <f>'5_入力シート【検査結果表】給水設備及び排水設備'!GH56</f>
        <v/>
      </c>
      <c r="I48" s="1145" t="str">
        <f>'5_入力シート【検査結果表】給水設備及び排水設備'!GI56</f>
        <v/>
      </c>
      <c r="J48" s="1146">
        <f>'5_入力シート【検査結果表】給水設備及び排水設備'!GJ56</f>
        <v>0</v>
      </c>
    </row>
    <row r="49" spans="1:10" ht="11.25" customHeight="1" x14ac:dyDescent="0.15">
      <c r="A49" s="578" t="s">
        <v>977</v>
      </c>
      <c r="B49" s="4028"/>
      <c r="C49" s="4030"/>
      <c r="D49" s="585" t="s">
        <v>1414</v>
      </c>
      <c r="E49" s="4034" t="s">
        <v>1355</v>
      </c>
      <c r="F49" s="4035"/>
      <c r="G49" s="1145" t="str">
        <f>'5_入力シート【検査結果表】給水設備及び排水設備'!GG57</f>
        <v/>
      </c>
      <c r="H49" s="1145" t="str">
        <f>'5_入力シート【検査結果表】給水設備及び排水設備'!GH57</f>
        <v/>
      </c>
      <c r="I49" s="1145" t="str">
        <f>'5_入力シート【検査結果表】給水設備及び排水設備'!GI57</f>
        <v/>
      </c>
      <c r="J49" s="1146">
        <f>'5_入力シート【検査結果表】給水設備及び排水設備'!GJ57</f>
        <v>0</v>
      </c>
    </row>
    <row r="50" spans="1:10" ht="11.25" customHeight="1" x14ac:dyDescent="0.15">
      <c r="A50" s="578" t="s">
        <v>976</v>
      </c>
      <c r="B50" s="4028"/>
      <c r="C50" s="4030"/>
      <c r="D50" s="585" t="s">
        <v>1413</v>
      </c>
      <c r="E50" s="4034" t="s">
        <v>1356</v>
      </c>
      <c r="F50" s="4035"/>
      <c r="G50" s="1145" t="str">
        <f>'5_入力シート【検査結果表】給水設備及び排水設備'!GG58</f>
        <v/>
      </c>
      <c r="H50" s="1145" t="str">
        <f>'5_入力シート【検査結果表】給水設備及び排水設備'!GH58</f>
        <v/>
      </c>
      <c r="I50" s="1145" t="str">
        <f>'5_入力シート【検査結果表】給水設備及び排水設備'!GI58</f>
        <v/>
      </c>
      <c r="J50" s="1146">
        <f>'5_入力シート【検査結果表】給水設備及び排水設備'!GJ58</f>
        <v>0</v>
      </c>
    </row>
    <row r="51" spans="1:10" ht="11.25" customHeight="1" x14ac:dyDescent="0.15">
      <c r="A51" s="578" t="s">
        <v>1157</v>
      </c>
      <c r="B51" s="4028"/>
      <c r="C51" s="4030"/>
      <c r="D51" s="4090" t="s">
        <v>1412</v>
      </c>
      <c r="E51" s="4034" t="s">
        <v>1357</v>
      </c>
      <c r="F51" s="4035"/>
      <c r="G51" s="1145" t="str">
        <f>'5_入力シート【検査結果表】給水設備及び排水設備'!GG59</f>
        <v/>
      </c>
      <c r="H51" s="1145" t="str">
        <f>'5_入力シート【検査結果表】給水設備及び排水設備'!GH59</f>
        <v/>
      </c>
      <c r="I51" s="1145" t="str">
        <f>'5_入力シート【検査結果表】給水設備及び排水設備'!GI59</f>
        <v/>
      </c>
      <c r="J51" s="1146">
        <f>'5_入力シート【検査結果表】給水設備及び排水設備'!GJ59</f>
        <v>0</v>
      </c>
    </row>
    <row r="52" spans="1:10" ht="11.25" customHeight="1" x14ac:dyDescent="0.15">
      <c r="A52" s="578" t="s">
        <v>1156</v>
      </c>
      <c r="B52" s="4028"/>
      <c r="C52" s="4030"/>
      <c r="D52" s="4091"/>
      <c r="E52" s="4034" t="s">
        <v>1358</v>
      </c>
      <c r="F52" s="4035"/>
      <c r="G52" s="1145" t="str">
        <f>'5_入力シート【検査結果表】給水設備及び排水設備'!GG60</f>
        <v/>
      </c>
      <c r="H52" s="1145" t="str">
        <f>'5_入力シート【検査結果表】給水設備及び排水設備'!GH60</f>
        <v/>
      </c>
      <c r="I52" s="1145" t="str">
        <f>'5_入力シート【検査結果表】給水設備及び排水設備'!GI60</f>
        <v/>
      </c>
      <c r="J52" s="1146">
        <f>'5_入力シート【検査結果表】給水設備及び排水設備'!GJ60</f>
        <v>0</v>
      </c>
    </row>
    <row r="53" spans="1:10" ht="11.25" customHeight="1" x14ac:dyDescent="0.15">
      <c r="A53" s="578" t="s">
        <v>1154</v>
      </c>
      <c r="B53" s="4028"/>
      <c r="C53" s="4030"/>
      <c r="D53" s="4091"/>
      <c r="E53" s="4034" t="s">
        <v>1359</v>
      </c>
      <c r="F53" s="4035"/>
      <c r="G53" s="1145" t="str">
        <f>'5_入力シート【検査結果表】給水設備及び排水設備'!GG61</f>
        <v/>
      </c>
      <c r="H53" s="1145" t="str">
        <f>'5_入力シート【検査結果表】給水設備及び排水設備'!GH61</f>
        <v/>
      </c>
      <c r="I53" s="1145" t="str">
        <f>'5_入力シート【検査結果表】給水設備及び排水設備'!GI61</f>
        <v/>
      </c>
      <c r="J53" s="1146">
        <f>'5_入力シート【検査結果表】給水設備及び排水設備'!GJ61</f>
        <v>0</v>
      </c>
    </row>
    <row r="54" spans="1:10" ht="11.25" customHeight="1" x14ac:dyDescent="0.15">
      <c r="A54" s="578" t="s">
        <v>1152</v>
      </c>
      <c r="B54" s="4028"/>
      <c r="C54" s="4030"/>
      <c r="D54" s="4091"/>
      <c r="E54" s="4034" t="s">
        <v>1360</v>
      </c>
      <c r="F54" s="4035"/>
      <c r="G54" s="1145" t="str">
        <f>'5_入力シート【検査結果表】給水設備及び排水設備'!GG62</f>
        <v/>
      </c>
      <c r="H54" s="1145" t="str">
        <f>'5_入力シート【検査結果表】給水設備及び排水設備'!GH62</f>
        <v/>
      </c>
      <c r="I54" s="1145" t="str">
        <f>'5_入力シート【検査結果表】給水設備及び排水設備'!GI62</f>
        <v/>
      </c>
      <c r="J54" s="1146">
        <f>'5_入力シート【検査結果表】給水設備及び排水設備'!GJ62</f>
        <v>0</v>
      </c>
    </row>
    <row r="55" spans="1:10" ht="11.25" customHeight="1" x14ac:dyDescent="0.15">
      <c r="A55" s="578" t="s">
        <v>1150</v>
      </c>
      <c r="B55" s="4028"/>
      <c r="C55" s="4030"/>
      <c r="D55" s="4091"/>
      <c r="E55" s="4034" t="s">
        <v>1361</v>
      </c>
      <c r="F55" s="4035"/>
      <c r="G55" s="1145" t="str">
        <f>'5_入力シート【検査結果表】給水設備及び排水設備'!GG63</f>
        <v/>
      </c>
      <c r="H55" s="1145" t="str">
        <f>'5_入力シート【検査結果表】給水設備及び排水設備'!GH63</f>
        <v/>
      </c>
      <c r="I55" s="1145" t="str">
        <f>'5_入力シート【検査結果表】給水設備及び排水設備'!GI63</f>
        <v/>
      </c>
      <c r="J55" s="1146">
        <f>'5_入力シート【検査結果表】給水設備及び排水設備'!GJ63</f>
        <v>0</v>
      </c>
    </row>
    <row r="56" spans="1:10" ht="11.25" customHeight="1" x14ac:dyDescent="0.15">
      <c r="A56" s="578" t="s">
        <v>1148</v>
      </c>
      <c r="B56" s="4028"/>
      <c r="C56" s="4030"/>
      <c r="D56" s="4092"/>
      <c r="E56" s="4034" t="s">
        <v>1362</v>
      </c>
      <c r="F56" s="4035"/>
      <c r="G56" s="1145" t="str">
        <f>'5_入力シート【検査結果表】給水設備及び排水設備'!GG64</f>
        <v/>
      </c>
      <c r="H56" s="1145" t="str">
        <f>'5_入力シート【検査結果表】給水設備及び排水設備'!GH64</f>
        <v/>
      </c>
      <c r="I56" s="1145" t="str">
        <f>'5_入力シート【検査結果表】給水設備及び排水設備'!GI64</f>
        <v/>
      </c>
      <c r="J56" s="1146">
        <f>'5_入力シート【検査結果表】給水設備及び排水設備'!GJ64</f>
        <v>0</v>
      </c>
    </row>
    <row r="57" spans="1:10" ht="11.25" customHeight="1" x14ac:dyDescent="0.15">
      <c r="A57" s="578" t="s">
        <v>1147</v>
      </c>
      <c r="B57" s="4028"/>
      <c r="C57" s="4030"/>
      <c r="D57" s="4090" t="s">
        <v>1411</v>
      </c>
      <c r="E57" s="4034" t="s">
        <v>1363</v>
      </c>
      <c r="F57" s="4035"/>
      <c r="G57" s="1145" t="str">
        <f>'5_入力シート【検査結果表】給水設備及び排水設備'!GG65</f>
        <v/>
      </c>
      <c r="H57" s="1145" t="str">
        <f>'5_入力シート【検査結果表】給水設備及び排水設備'!GH65</f>
        <v/>
      </c>
      <c r="I57" s="1145" t="str">
        <f>'5_入力シート【検査結果表】給水設備及び排水設備'!GI65</f>
        <v/>
      </c>
      <c r="J57" s="1146">
        <f>'5_入力シート【検査結果表】給水設備及び排水設備'!GJ65</f>
        <v>0</v>
      </c>
    </row>
    <row r="58" spans="1:10" ht="11.25" customHeight="1" thickBot="1" x14ac:dyDescent="0.2">
      <c r="A58" s="586" t="s">
        <v>994</v>
      </c>
      <c r="B58" s="4084"/>
      <c r="C58" s="4085"/>
      <c r="D58" s="4099"/>
      <c r="E58" s="4095" t="s">
        <v>1364</v>
      </c>
      <c r="F58" s="4096"/>
      <c r="G58" s="1147" t="str">
        <f>'5_入力シート【検査結果表】給水設備及び排水設備'!GG66</f>
        <v/>
      </c>
      <c r="H58" s="1147" t="str">
        <f>'5_入力シート【検査結果表】給水設備及び排水設備'!GH66</f>
        <v/>
      </c>
      <c r="I58" s="1147" t="str">
        <f>'5_入力シート【検査結果表】給水設備及び排水設備'!GI66</f>
        <v/>
      </c>
      <c r="J58" s="1148">
        <f>'5_入力シート【検査結果表】給水設備及び排水設備'!GJ66</f>
        <v>0</v>
      </c>
    </row>
    <row r="59" spans="1:10" ht="11.25" customHeight="1" x14ac:dyDescent="0.15">
      <c r="A59" s="587">
        <v>4</v>
      </c>
      <c r="B59" s="4081" t="s">
        <v>161</v>
      </c>
      <c r="C59" s="4082"/>
      <c r="D59" s="4082"/>
      <c r="E59" s="4082"/>
      <c r="F59" s="4082"/>
      <c r="G59" s="4082"/>
      <c r="H59" s="4082"/>
      <c r="I59" s="4082"/>
      <c r="J59" s="4083"/>
    </row>
    <row r="60" spans="1:10" ht="11.25" customHeight="1" x14ac:dyDescent="0.15">
      <c r="A60" s="1127"/>
      <c r="B60" s="1128"/>
      <c r="C60" s="1129"/>
      <c r="D60" s="1129"/>
      <c r="E60" s="1129"/>
      <c r="F60" s="1130"/>
      <c r="G60" s="1145" t="str">
        <f>'5_入力シート【検査結果表】給水設備及び排水設備'!GG71</f>
        <v/>
      </c>
      <c r="H60" s="1145" t="str">
        <f>'5_入力シート【検査結果表】給水設備及び排水設備'!GH71</f>
        <v/>
      </c>
      <c r="I60" s="1145" t="str">
        <f>'5_入力シート【検査結果表】給水設備及び排水設備'!GI71</f>
        <v/>
      </c>
      <c r="J60" s="1151">
        <f>'5_入力シート【検査結果表】給水設備及び排水設備'!GJ71</f>
        <v>0</v>
      </c>
    </row>
    <row r="61" spans="1:10" ht="11.25" customHeight="1" x14ac:dyDescent="0.15">
      <c r="A61" s="1127"/>
      <c r="B61" s="1128"/>
      <c r="C61" s="1129"/>
      <c r="D61" s="1129"/>
      <c r="E61" s="1129"/>
      <c r="F61" s="1130"/>
      <c r="G61" s="1145" t="str">
        <f>'5_入力シート【検査結果表】給水設備及び排水設備'!GG72</f>
        <v/>
      </c>
      <c r="H61" s="1145" t="str">
        <f>'5_入力シート【検査結果表】給水設備及び排水設備'!GH72</f>
        <v/>
      </c>
      <c r="I61" s="1145" t="str">
        <f>'5_入力シート【検査結果表】給水設備及び排水設備'!GI72</f>
        <v/>
      </c>
      <c r="J61" s="1151">
        <f>'5_入力シート【検査結果表】給水設備及び排水設備'!GJ72</f>
        <v>0</v>
      </c>
    </row>
    <row r="62" spans="1:10" ht="11.25" customHeight="1" thickBot="1" x14ac:dyDescent="0.2">
      <c r="A62" s="1131"/>
      <c r="B62" s="1132"/>
      <c r="C62" s="1133"/>
      <c r="D62" s="1133"/>
      <c r="E62" s="1133"/>
      <c r="F62" s="1134"/>
      <c r="G62" s="1147" t="str">
        <f>'5_入力シート【検査結果表】給水設備及び排水設備'!GG73</f>
        <v/>
      </c>
      <c r="H62" s="1147" t="str">
        <f>'5_入力シート【検査結果表】給水設備及び排水設備'!GH73</f>
        <v/>
      </c>
      <c r="I62" s="1147" t="str">
        <f>'5_入力シート【検査結果表】給水設備及び排水設備'!GI73</f>
        <v/>
      </c>
      <c r="J62" s="1152">
        <f>'5_入力シート【検査結果表】給水設備及び排水設備'!GJ73</f>
        <v>0</v>
      </c>
    </row>
    <row r="63" spans="1:10" ht="11.25" customHeight="1" x14ac:dyDescent="0.15">
      <c r="A63" s="4097" t="s">
        <v>955</v>
      </c>
      <c r="B63" s="4098"/>
      <c r="C63" s="4098"/>
      <c r="D63" s="4098"/>
      <c r="E63" s="4098"/>
      <c r="F63" s="588"/>
      <c r="G63" s="588"/>
      <c r="H63" s="588"/>
      <c r="I63" s="588"/>
      <c r="J63" s="589"/>
    </row>
    <row r="64" spans="1:10" ht="11.25" customHeight="1" x14ac:dyDescent="0.15">
      <c r="A64" s="4102" t="s">
        <v>157</v>
      </c>
      <c r="B64" s="4103"/>
      <c r="C64" s="4104" t="s">
        <v>954</v>
      </c>
      <c r="D64" s="4104"/>
      <c r="E64" s="579" t="s">
        <v>1410</v>
      </c>
      <c r="F64" s="4093" t="s">
        <v>1409</v>
      </c>
      <c r="G64" s="4100"/>
      <c r="H64" s="4101"/>
      <c r="I64" s="4093" t="s">
        <v>149</v>
      </c>
      <c r="J64" s="4094"/>
    </row>
    <row r="65" spans="1:10" ht="50.1" customHeight="1" x14ac:dyDescent="0.15">
      <c r="A65" s="4015"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f>
        <v/>
      </c>
      <c r="B65" s="4016"/>
      <c r="C65" s="4017"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f>
        <v/>
      </c>
      <c r="D65" s="4017"/>
      <c r="E65"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f>
        <v/>
      </c>
      <c r="F65" s="4018"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f>
        <v/>
      </c>
      <c r="G65" s="4019"/>
      <c r="H65" s="4020"/>
      <c r="I65" s="4011"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f>
        <v/>
      </c>
      <c r="J65" s="4012"/>
    </row>
    <row r="66" spans="1:10" ht="50.1" customHeight="1" x14ac:dyDescent="0.15">
      <c r="A66" s="4015"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2))),"")</f>
        <v/>
      </c>
      <c r="B66" s="4016"/>
      <c r="C66" s="4017"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2))),"")</f>
        <v/>
      </c>
      <c r="D66" s="4017"/>
      <c r="E66"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2))),"")</f>
        <v/>
      </c>
      <c r="F66" s="4018"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2))),"")</f>
        <v/>
      </c>
      <c r="G66" s="4019"/>
      <c r="H66" s="4020"/>
      <c r="I66" s="4011"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2))),"")</f>
        <v/>
      </c>
      <c r="J66" s="4012"/>
    </row>
    <row r="67" spans="1:10" ht="50.1" customHeight="1" x14ac:dyDescent="0.15">
      <c r="A67" s="4015"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3))),"")</f>
        <v/>
      </c>
      <c r="B67" s="4016"/>
      <c r="C67" s="4017"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3))),"")</f>
        <v/>
      </c>
      <c r="D67" s="4017"/>
      <c r="E67"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3))),"")</f>
        <v/>
      </c>
      <c r="F67" s="4018"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3))),"")</f>
        <v/>
      </c>
      <c r="G67" s="4019"/>
      <c r="H67" s="4020"/>
      <c r="I67" s="4011"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3))),"")</f>
        <v/>
      </c>
      <c r="J67" s="4012"/>
    </row>
    <row r="68" spans="1:10" ht="50.1" customHeight="1" x14ac:dyDescent="0.15">
      <c r="A68" s="4015"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4))),"")</f>
        <v/>
      </c>
      <c r="B68" s="4016"/>
      <c r="C68" s="4017"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4))),"")</f>
        <v/>
      </c>
      <c r="D68" s="4017"/>
      <c r="E68"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4))),"")</f>
        <v/>
      </c>
      <c r="F68" s="4018"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4))),"")</f>
        <v/>
      </c>
      <c r="G68" s="4019"/>
      <c r="H68" s="4020"/>
      <c r="I68" s="4011"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4))),"")</f>
        <v/>
      </c>
      <c r="J68" s="4012"/>
    </row>
    <row r="69" spans="1:10" ht="50.1" customHeight="1" x14ac:dyDescent="0.15">
      <c r="A69" s="4015"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5))),"")</f>
        <v/>
      </c>
      <c r="B69" s="4016"/>
      <c r="C69" s="4017"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5))),"")</f>
        <v/>
      </c>
      <c r="D69" s="4017"/>
      <c r="E69"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5))),"")</f>
        <v/>
      </c>
      <c r="F69" s="4018"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5))),"")</f>
        <v/>
      </c>
      <c r="G69" s="4019"/>
      <c r="H69" s="4020"/>
      <c r="I69" s="4011"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5))),"")</f>
        <v/>
      </c>
      <c r="J69" s="4012"/>
    </row>
    <row r="70" spans="1:10" ht="50.1" customHeight="1" x14ac:dyDescent="0.15">
      <c r="A70" s="4015"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6))),"")</f>
        <v/>
      </c>
      <c r="B70" s="4016"/>
      <c r="C70" s="4017"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6))),"")</f>
        <v/>
      </c>
      <c r="D70" s="4017"/>
      <c r="E70"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6))),"")</f>
        <v/>
      </c>
      <c r="F70" s="4018"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6))),"")</f>
        <v/>
      </c>
      <c r="G70" s="4019"/>
      <c r="H70" s="4020"/>
      <c r="I70" s="4011"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6))),"")</f>
        <v/>
      </c>
      <c r="J70" s="4012"/>
    </row>
    <row r="71" spans="1:10" ht="50.1" customHeight="1" x14ac:dyDescent="0.15">
      <c r="A71" s="4015"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7))),"")</f>
        <v/>
      </c>
      <c r="B71" s="4016"/>
      <c r="C71" s="4017"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7))),"")</f>
        <v/>
      </c>
      <c r="D71" s="4017"/>
      <c r="E71"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7))),"")</f>
        <v/>
      </c>
      <c r="F71" s="4018"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7))),"")</f>
        <v/>
      </c>
      <c r="G71" s="4019"/>
      <c r="H71" s="4020"/>
      <c r="I71" s="4011"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7))),"")</f>
        <v/>
      </c>
      <c r="J71" s="4012"/>
    </row>
    <row r="72" spans="1:10" ht="50.1" customHeight="1" x14ac:dyDescent="0.15">
      <c r="A72" s="4015"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8))),"")</f>
        <v/>
      </c>
      <c r="B72" s="4016"/>
      <c r="C72" s="4017"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8))),"")</f>
        <v/>
      </c>
      <c r="D72" s="4017"/>
      <c r="E72"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8))),"")</f>
        <v/>
      </c>
      <c r="F72" s="4018"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8))),"")</f>
        <v/>
      </c>
      <c r="G72" s="4019"/>
      <c r="H72" s="4020"/>
      <c r="I72" s="4011"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8))),"")</f>
        <v/>
      </c>
      <c r="J72" s="4012"/>
    </row>
    <row r="73" spans="1:10" ht="50.1" customHeight="1" x14ac:dyDescent="0.15">
      <c r="A73" s="4015"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9))),"")</f>
        <v/>
      </c>
      <c r="B73" s="4016"/>
      <c r="C73" s="4017"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9))),"")</f>
        <v/>
      </c>
      <c r="D73" s="4017"/>
      <c r="E73"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9))),"")</f>
        <v/>
      </c>
      <c r="F73" s="4018"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9))),"")</f>
        <v/>
      </c>
      <c r="G73" s="4019"/>
      <c r="H73" s="4020"/>
      <c r="I73" s="4011"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9))),"")</f>
        <v/>
      </c>
      <c r="J73" s="4012"/>
    </row>
    <row r="74" spans="1:10" ht="50.1" customHeight="1" x14ac:dyDescent="0.15">
      <c r="A74" s="4015"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10))),"")</f>
        <v/>
      </c>
      <c r="B74" s="4016"/>
      <c r="C74" s="4017"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10))),"")</f>
        <v/>
      </c>
      <c r="D74" s="4017"/>
      <c r="E74"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10))),"")</f>
        <v/>
      </c>
      <c r="F74" s="4018"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10))),"")</f>
        <v/>
      </c>
      <c r="G74" s="4019"/>
      <c r="H74" s="4020"/>
      <c r="I74" s="4011"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10))),"")</f>
        <v/>
      </c>
      <c r="J74" s="4012"/>
    </row>
    <row r="75" spans="1:10" ht="50.1" customHeight="1" x14ac:dyDescent="0.15">
      <c r="A75" s="4015"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11))),"")</f>
        <v/>
      </c>
      <c r="B75" s="4016"/>
      <c r="C75" s="4017"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11))),"")</f>
        <v/>
      </c>
      <c r="D75" s="4017"/>
      <c r="E75"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11))),"")</f>
        <v/>
      </c>
      <c r="F75" s="4018"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11))),"")</f>
        <v/>
      </c>
      <c r="G75" s="4019"/>
      <c r="H75" s="4020"/>
      <c r="I75" s="4011"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11))),"")</f>
        <v/>
      </c>
      <c r="J75" s="4012"/>
    </row>
    <row r="76" spans="1:10" ht="50.1" customHeight="1" x14ac:dyDescent="0.15">
      <c r="A76" s="4015"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12))),"")</f>
        <v/>
      </c>
      <c r="B76" s="4016"/>
      <c r="C76" s="4017"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12))),"")</f>
        <v/>
      </c>
      <c r="D76" s="4017"/>
      <c r="E76"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12))),"")</f>
        <v/>
      </c>
      <c r="F76" s="4018"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12))),"")</f>
        <v/>
      </c>
      <c r="G76" s="4019"/>
      <c r="H76" s="4020"/>
      <c r="I76" s="4011"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12))),"")</f>
        <v/>
      </c>
      <c r="J76" s="4012"/>
    </row>
    <row r="77" spans="1:10" ht="50.1" customHeight="1" x14ac:dyDescent="0.15">
      <c r="A77" s="4015"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13))),"")</f>
        <v/>
      </c>
      <c r="B77" s="4016"/>
      <c r="C77" s="4017"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13))),"")</f>
        <v/>
      </c>
      <c r="D77" s="4017"/>
      <c r="E77"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13))),"")</f>
        <v/>
      </c>
      <c r="F77" s="4018"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13))),"")</f>
        <v/>
      </c>
      <c r="G77" s="4019"/>
      <c r="H77" s="4020"/>
      <c r="I77" s="4011"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13))),"")</f>
        <v/>
      </c>
      <c r="J77" s="4012"/>
    </row>
    <row r="78" spans="1:10" ht="50.1" customHeight="1" x14ac:dyDescent="0.15">
      <c r="A78" s="4015"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14))),"")</f>
        <v/>
      </c>
      <c r="B78" s="4016"/>
      <c r="C78" s="4017"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14))),"")</f>
        <v/>
      </c>
      <c r="D78" s="4017"/>
      <c r="E78" s="1124"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14))),"")</f>
        <v/>
      </c>
      <c r="F78" s="4018"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14))),"")</f>
        <v/>
      </c>
      <c r="G78" s="4019"/>
      <c r="H78" s="4020"/>
      <c r="I78" s="4011"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14))),"")</f>
        <v/>
      </c>
      <c r="J78" s="4012"/>
    </row>
    <row r="79" spans="1:10" ht="50.1" customHeight="1" x14ac:dyDescent="0.15">
      <c r="A79" s="4015"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15))),"")</f>
        <v/>
      </c>
      <c r="B79" s="4016"/>
      <c r="C79" s="4113"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15))),"")</f>
        <v/>
      </c>
      <c r="D79" s="4113"/>
      <c r="E79" s="1125"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15))),"")</f>
        <v/>
      </c>
      <c r="F79" s="4114"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15))),"")</f>
        <v/>
      </c>
      <c r="G79" s="4115"/>
      <c r="H79" s="4116"/>
      <c r="I79" s="4011"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15))),"")</f>
        <v/>
      </c>
      <c r="J79" s="4012"/>
    </row>
    <row r="80" spans="1:10" ht="50.1" customHeight="1" thickBot="1" x14ac:dyDescent="0.2">
      <c r="A80" s="4105" t="str">
        <f>IFERROR(INDEX('5_入力シート【検査結果表】給水設備及び排水設備'!EQ:EQ,1/LARGE(INDEX(('5_入力シート【検査結果表】給水設備及び排水設備'!$AZ$16:$AZ$97={"×要是正（既存不適格以外）","△既存不適格"})/ROW('5_入力シート【検査結果表】給水設備及び排水設備'!$EQ$16:$EQ$97),0),ROW(A16))),"")</f>
        <v/>
      </c>
      <c r="B80" s="4106"/>
      <c r="C80" s="4107" t="str">
        <f>IFERROR(INDEX('5_入力シート【検査結果表】給水設備及び排水設備'!EL:EL,1/LARGE(INDEX(('5_入力シート【検査結果表】給水設備及び排水設備'!$AZ$16:$AZ$97={"×要是正（既存不適格以外）","△既存不適格"})/ROW('5_入力シート【検査結果表】給水設備及び排水設備'!$EL$16:$EL$97),0),ROW(A16))),"")</f>
        <v/>
      </c>
      <c r="D80" s="4107"/>
      <c r="E80" s="1126" t="str">
        <f>IFERROR(INDEX('5_入力シート【検査結果表】給水設備及び排水設備'!GS:GS,1/LARGE(INDEX(('5_入力シート【検査結果表】給水設備及び排水設備'!$AZ$16:$AZ$97={"×要是正（既存不適格以外）","△既存不適格"})/ROW('5_入力シート【検査結果表】給水設備及び排水設備'!$GS$16:$GS$97),0),ROW(A16))),"")</f>
        <v/>
      </c>
      <c r="F80" s="4110" t="str">
        <f>IFERROR(INDEX('5_入力シート【検査結果表】給水設備及び排水設備'!BX:BX,1/LARGE(INDEX(('5_入力シート【検査結果表】給水設備及び排水設備'!$AZ$16:$AZ$97={"×要是正（既存不適格以外）","△既存不適格"})/ROW('5_入力シート【検査結果表】給水設備及び排水設備'!$BX$16:$BX$97),0),ROW(A16))),"")</f>
        <v/>
      </c>
      <c r="G80" s="4111"/>
      <c r="H80" s="4112"/>
      <c r="I80" s="4013" t="str">
        <f>IFERROR(INDEX('5_入力シート【検査結果表】給水設備及び排水設備'!EU:EU,1/LARGE(INDEX(('5_入力シート【検査結果表】給水設備及び排水設備'!$AZ$16:$AZ$97={"×要是正（既存不適格以外）","△既存不適格"})/ROW('5_入力シート【検査結果表】給水設備及び排水設備'!$EU$16:$EU$97),0),ROW(A16))),"")</f>
        <v/>
      </c>
      <c r="J80" s="4014"/>
    </row>
    <row r="81" spans="1:10" ht="18" customHeight="1" x14ac:dyDescent="0.15">
      <c r="A81" s="569"/>
      <c r="B81" s="569"/>
      <c r="C81" s="569"/>
      <c r="D81" s="569"/>
      <c r="E81" s="569"/>
      <c r="F81" s="569"/>
      <c r="G81" s="569"/>
      <c r="H81" s="569"/>
      <c r="I81" s="569"/>
      <c r="J81" s="569"/>
    </row>
    <row r="82" spans="1:10" ht="11.25" customHeight="1" x14ac:dyDescent="0.15">
      <c r="A82" s="4108" t="s">
        <v>124</v>
      </c>
      <c r="B82" s="4108"/>
      <c r="C82" s="4108"/>
      <c r="D82" s="4108"/>
      <c r="E82" s="4108"/>
      <c r="F82" s="4108"/>
      <c r="G82" s="4108"/>
      <c r="H82" s="4108"/>
      <c r="I82" s="4108"/>
      <c r="J82" s="4108"/>
    </row>
    <row r="83" spans="1:10" ht="11.25" customHeight="1" x14ac:dyDescent="0.15">
      <c r="A83" s="590" t="s">
        <v>123</v>
      </c>
      <c r="B83" s="4109" t="s">
        <v>122</v>
      </c>
      <c r="C83" s="4109"/>
      <c r="D83" s="4109"/>
      <c r="E83" s="4109"/>
      <c r="F83" s="4109"/>
      <c r="G83" s="4109"/>
      <c r="H83" s="4109"/>
      <c r="I83" s="4109"/>
      <c r="J83" s="4109"/>
    </row>
    <row r="84" spans="1:10" ht="11.25" customHeight="1" x14ac:dyDescent="0.15">
      <c r="A84" s="590" t="s">
        <v>121</v>
      </c>
      <c r="B84" s="4109" t="s">
        <v>953</v>
      </c>
      <c r="C84" s="4109"/>
      <c r="D84" s="4109"/>
      <c r="E84" s="4109"/>
      <c r="F84" s="4109"/>
      <c r="G84" s="4109"/>
      <c r="H84" s="4109"/>
      <c r="I84" s="4109"/>
      <c r="J84" s="4109"/>
    </row>
    <row r="85" spans="1:10" ht="23.25" customHeight="1" x14ac:dyDescent="0.15">
      <c r="A85" s="590" t="s">
        <v>120</v>
      </c>
      <c r="B85" s="4109" t="s">
        <v>1408</v>
      </c>
      <c r="C85" s="4109"/>
      <c r="D85" s="4109"/>
      <c r="E85" s="4109"/>
      <c r="F85" s="4109"/>
      <c r="G85" s="4109"/>
      <c r="H85" s="4109"/>
      <c r="I85" s="4109"/>
      <c r="J85" s="4109"/>
    </row>
    <row r="86" spans="1:10" ht="11.25" customHeight="1" x14ac:dyDescent="0.15">
      <c r="A86" s="590" t="s">
        <v>119</v>
      </c>
      <c r="B86" s="4109" t="s">
        <v>1407</v>
      </c>
      <c r="C86" s="4109"/>
      <c r="D86" s="4109"/>
      <c r="E86" s="4109"/>
      <c r="F86" s="4109"/>
      <c r="G86" s="4109"/>
      <c r="H86" s="4109"/>
      <c r="I86" s="4109"/>
      <c r="J86" s="4109"/>
    </row>
    <row r="87" spans="1:10" ht="11.25" customHeight="1" x14ac:dyDescent="0.15">
      <c r="A87" s="590" t="s">
        <v>118</v>
      </c>
      <c r="B87" s="4109" t="s">
        <v>1406</v>
      </c>
      <c r="C87" s="4109"/>
      <c r="D87" s="4109"/>
      <c r="E87" s="4109"/>
      <c r="F87" s="4109"/>
      <c r="G87" s="4109"/>
      <c r="H87" s="4109"/>
      <c r="I87" s="4109"/>
      <c r="J87" s="4109"/>
    </row>
    <row r="88" spans="1:10" ht="11.25" customHeight="1" x14ac:dyDescent="0.15">
      <c r="A88" s="590" t="s">
        <v>117</v>
      </c>
      <c r="B88" s="4109" t="s">
        <v>1405</v>
      </c>
      <c r="C88" s="4109"/>
      <c r="D88" s="4109"/>
      <c r="E88" s="4109"/>
      <c r="F88" s="4109"/>
      <c r="G88" s="4109"/>
      <c r="H88" s="4109"/>
      <c r="I88" s="4109"/>
      <c r="J88" s="4109"/>
    </row>
    <row r="89" spans="1:10" ht="11.25" customHeight="1" x14ac:dyDescent="0.15">
      <c r="A89" s="590" t="s">
        <v>116</v>
      </c>
      <c r="B89" s="4109" t="s">
        <v>1404</v>
      </c>
      <c r="C89" s="4109"/>
      <c r="D89" s="4109"/>
      <c r="E89" s="4109"/>
      <c r="F89" s="4109"/>
      <c r="G89" s="4109"/>
      <c r="H89" s="4109"/>
      <c r="I89" s="4109"/>
      <c r="J89" s="4109"/>
    </row>
    <row r="90" spans="1:10" ht="15.95" customHeight="1" x14ac:dyDescent="0.15">
      <c r="A90" s="590" t="s">
        <v>115</v>
      </c>
      <c r="B90" s="4109" t="s">
        <v>1403</v>
      </c>
      <c r="C90" s="4109"/>
      <c r="D90" s="4109"/>
      <c r="E90" s="4109"/>
      <c r="F90" s="4109"/>
      <c r="G90" s="4109"/>
      <c r="H90" s="4109"/>
      <c r="I90" s="4109"/>
      <c r="J90" s="4109"/>
    </row>
    <row r="91" spans="1:10" ht="11.25" customHeight="1" x14ac:dyDescent="0.15">
      <c r="A91" s="590" t="s">
        <v>114</v>
      </c>
      <c r="B91" s="4109" t="s">
        <v>1402</v>
      </c>
      <c r="C91" s="4109"/>
      <c r="D91" s="4109"/>
      <c r="E91" s="4109"/>
      <c r="F91" s="4109"/>
      <c r="G91" s="4109"/>
      <c r="H91" s="4109"/>
      <c r="I91" s="4109"/>
      <c r="J91" s="4109"/>
    </row>
    <row r="92" spans="1:10" ht="11.25" customHeight="1" x14ac:dyDescent="0.15">
      <c r="A92" s="590" t="s">
        <v>113</v>
      </c>
      <c r="B92" s="4109" t="s">
        <v>1401</v>
      </c>
      <c r="C92" s="4109"/>
      <c r="D92" s="4109"/>
      <c r="E92" s="4109"/>
      <c r="F92" s="4109"/>
      <c r="G92" s="4109"/>
      <c r="H92" s="4109"/>
      <c r="I92" s="4109"/>
      <c r="J92" s="4109"/>
    </row>
    <row r="93" spans="1:10" ht="27" customHeight="1" x14ac:dyDescent="0.15">
      <c r="A93" s="590" t="s">
        <v>112</v>
      </c>
      <c r="B93" s="4109" t="s">
        <v>1400</v>
      </c>
      <c r="C93" s="4109"/>
      <c r="D93" s="4109"/>
      <c r="E93" s="4109"/>
      <c r="F93" s="4109"/>
      <c r="G93" s="4109"/>
      <c r="H93" s="4109"/>
      <c r="I93" s="4109"/>
      <c r="J93" s="4109"/>
    </row>
    <row r="94" spans="1:10" ht="36" customHeight="1" x14ac:dyDescent="0.15">
      <c r="A94" s="590" t="s">
        <v>111</v>
      </c>
      <c r="B94" s="4109" t="s">
        <v>1399</v>
      </c>
      <c r="C94" s="4109"/>
      <c r="D94" s="4109"/>
      <c r="E94" s="4109"/>
      <c r="F94" s="4109"/>
      <c r="G94" s="4109"/>
      <c r="H94" s="4109"/>
      <c r="I94" s="4109"/>
      <c r="J94" s="4109"/>
    </row>
    <row r="95" spans="1:10" ht="11.25" customHeight="1" x14ac:dyDescent="0.15">
      <c r="A95" s="590" t="s">
        <v>110</v>
      </c>
      <c r="B95" s="4109" t="s">
        <v>1610</v>
      </c>
      <c r="C95" s="4109"/>
      <c r="D95" s="4109"/>
      <c r="E95" s="4109"/>
      <c r="F95" s="4109"/>
      <c r="G95" s="4109"/>
      <c r="H95" s="4109"/>
      <c r="I95" s="4109"/>
      <c r="J95" s="4109"/>
    </row>
    <row r="96" spans="1:10" ht="15.95" customHeight="1" x14ac:dyDescent="0.15">
      <c r="A96" s="569"/>
      <c r="B96" s="569"/>
      <c r="C96" s="569"/>
      <c r="D96" s="569"/>
      <c r="E96" s="569"/>
      <c r="F96" s="569"/>
      <c r="G96" s="569"/>
      <c r="H96" s="569"/>
      <c r="I96" s="569"/>
      <c r="J96" s="569"/>
    </row>
    <row r="97" spans="1:10" ht="15.95" customHeight="1" x14ac:dyDescent="0.15">
      <c r="A97" s="4117"/>
      <c r="B97" s="4117"/>
      <c r="C97" s="4117"/>
      <c r="D97" s="4117"/>
      <c r="E97" s="4117"/>
      <c r="F97" s="4117"/>
      <c r="G97" s="4117"/>
      <c r="H97" s="4117"/>
      <c r="I97" s="4117"/>
      <c r="J97" s="4117"/>
    </row>
    <row r="98" spans="1:10" ht="15.95" customHeight="1" x14ac:dyDescent="0.15">
      <c r="A98" s="4117"/>
      <c r="B98" s="4117"/>
      <c r="C98" s="4117"/>
      <c r="D98" s="4117"/>
      <c r="E98" s="4117"/>
      <c r="F98" s="4117"/>
      <c r="G98" s="4117"/>
      <c r="H98" s="4117"/>
      <c r="I98" s="4117"/>
      <c r="J98" s="4117"/>
    </row>
    <row r="99" spans="1:10" x14ac:dyDescent="0.15">
      <c r="A99" s="569"/>
      <c r="B99" s="569"/>
      <c r="C99" s="569"/>
      <c r="D99" s="569"/>
      <c r="E99" s="569"/>
      <c r="F99" s="569"/>
      <c r="G99" s="569"/>
      <c r="H99" s="569"/>
      <c r="I99" s="569"/>
      <c r="J99" s="569"/>
    </row>
    <row r="100" spans="1:10" x14ac:dyDescent="0.15">
      <c r="A100" s="569"/>
      <c r="B100" s="569"/>
      <c r="C100" s="569"/>
      <c r="D100" s="569"/>
      <c r="E100" s="569"/>
      <c r="F100" s="569"/>
      <c r="G100" s="569"/>
      <c r="H100" s="569"/>
      <c r="I100" s="569"/>
      <c r="J100" s="569"/>
    </row>
    <row r="101" spans="1:10" x14ac:dyDescent="0.15">
      <c r="A101" s="569"/>
      <c r="B101" s="569"/>
      <c r="C101" s="569"/>
      <c r="D101" s="569"/>
      <c r="E101" s="569"/>
      <c r="F101" s="569"/>
      <c r="G101" s="569"/>
      <c r="H101" s="569"/>
      <c r="I101" s="569"/>
      <c r="J101" s="569"/>
    </row>
    <row r="102" spans="1:10" x14ac:dyDescent="0.15">
      <c r="A102" s="569"/>
      <c r="B102" s="569"/>
      <c r="C102" s="569"/>
      <c r="D102" s="569"/>
      <c r="E102" s="569"/>
      <c r="F102" s="569"/>
      <c r="G102" s="569"/>
      <c r="H102" s="569"/>
      <c r="I102" s="569"/>
      <c r="J102" s="569"/>
    </row>
    <row r="103" spans="1:10" x14ac:dyDescent="0.15">
      <c r="A103" s="569"/>
      <c r="B103" s="569"/>
      <c r="C103" s="569"/>
      <c r="D103" s="569"/>
      <c r="E103" s="569"/>
      <c r="F103" s="569"/>
      <c r="G103" s="569"/>
      <c r="H103" s="569"/>
      <c r="I103" s="569"/>
      <c r="J103" s="569"/>
    </row>
    <row r="104" spans="1:10" x14ac:dyDescent="0.15">
      <c r="A104" s="569"/>
      <c r="B104" s="569"/>
      <c r="C104" s="569"/>
      <c r="D104" s="569"/>
      <c r="E104" s="569"/>
      <c r="F104" s="569"/>
      <c r="G104" s="569"/>
      <c r="H104" s="569"/>
      <c r="I104" s="569"/>
      <c r="J104" s="569"/>
    </row>
    <row r="105" spans="1:10" x14ac:dyDescent="0.15">
      <c r="A105" s="569"/>
      <c r="B105" s="569"/>
      <c r="C105" s="569"/>
      <c r="D105" s="569"/>
      <c r="E105" s="569"/>
      <c r="F105" s="569"/>
      <c r="G105" s="569"/>
      <c r="H105" s="569"/>
      <c r="I105" s="569"/>
      <c r="J105" s="569"/>
    </row>
    <row r="106" spans="1:10" x14ac:dyDescent="0.15">
      <c r="A106" s="569"/>
      <c r="B106" s="569"/>
      <c r="C106" s="569"/>
      <c r="D106" s="569"/>
      <c r="E106" s="569"/>
      <c r="F106" s="569"/>
      <c r="G106" s="569"/>
      <c r="H106" s="569"/>
      <c r="I106" s="569"/>
      <c r="J106" s="569"/>
    </row>
    <row r="107" spans="1:10" x14ac:dyDescent="0.15">
      <c r="A107" s="569"/>
      <c r="B107" s="569"/>
      <c r="C107" s="569"/>
      <c r="D107" s="569"/>
      <c r="E107" s="569"/>
      <c r="F107" s="569"/>
      <c r="G107" s="569"/>
      <c r="H107" s="569"/>
      <c r="I107" s="569"/>
      <c r="J107" s="569"/>
    </row>
    <row r="108" spans="1:10" x14ac:dyDescent="0.15">
      <c r="A108" s="569"/>
      <c r="B108" s="569"/>
      <c r="C108" s="569"/>
      <c r="D108" s="569"/>
      <c r="E108" s="569"/>
      <c r="F108" s="569"/>
      <c r="G108" s="569"/>
      <c r="H108" s="569"/>
      <c r="I108" s="569"/>
      <c r="J108" s="569"/>
    </row>
    <row r="109" spans="1:10" x14ac:dyDescent="0.15">
      <c r="A109" s="569"/>
      <c r="B109" s="569"/>
      <c r="C109" s="569"/>
      <c r="D109" s="569"/>
      <c r="E109" s="569"/>
      <c r="F109" s="569"/>
      <c r="G109" s="569"/>
      <c r="H109" s="569"/>
      <c r="I109" s="569"/>
      <c r="J109" s="569"/>
    </row>
    <row r="110" spans="1:10" x14ac:dyDescent="0.15">
      <c r="A110" s="569"/>
      <c r="B110" s="569"/>
      <c r="C110" s="569"/>
      <c r="D110" s="569"/>
      <c r="E110" s="569"/>
      <c r="F110" s="569"/>
      <c r="G110" s="569"/>
      <c r="H110" s="569"/>
      <c r="I110" s="569"/>
      <c r="J110" s="569"/>
    </row>
  </sheetData>
  <sheetProtection algorithmName="SHA-512" hashValue="URcIzzdF4qjqgbpGyfYLLLX8Fa5cIOGlwLxGESwT0Qqj+1ol/xfl0QXyzyGqrnzbkNsFGR9d7QzQeVASokRzvw==" saltValue="gScjx9WavT2ePL7UrTbllA==" spinCount="100000" sheet="1" objects="1" scenarios="1"/>
  <mergeCells count="156">
    <mergeCell ref="A98:J98"/>
    <mergeCell ref="B92:J92"/>
    <mergeCell ref="B93:J93"/>
    <mergeCell ref="B94:J94"/>
    <mergeCell ref="B95:J95"/>
    <mergeCell ref="A97:J97"/>
    <mergeCell ref="B85:J85"/>
    <mergeCell ref="B87:J87"/>
    <mergeCell ref="B88:J88"/>
    <mergeCell ref="B89:J89"/>
    <mergeCell ref="B90:J90"/>
    <mergeCell ref="B91:J91"/>
    <mergeCell ref="B86:J86"/>
    <mergeCell ref="A80:B80"/>
    <mergeCell ref="C80:D80"/>
    <mergeCell ref="A82:J82"/>
    <mergeCell ref="B83:J83"/>
    <mergeCell ref="B84:J84"/>
    <mergeCell ref="F80:H80"/>
    <mergeCell ref="A71:B71"/>
    <mergeCell ref="C71:D71"/>
    <mergeCell ref="A79:B79"/>
    <mergeCell ref="C79:D79"/>
    <mergeCell ref="F71:H71"/>
    <mergeCell ref="F79:H79"/>
    <mergeCell ref="A72:B72"/>
    <mergeCell ref="C72:D72"/>
    <mergeCell ref="F72:H72"/>
    <mergeCell ref="A73:B73"/>
    <mergeCell ref="C73:D73"/>
    <mergeCell ref="F73:H73"/>
    <mergeCell ref="A74:B74"/>
    <mergeCell ref="C74:D74"/>
    <mergeCell ref="F74:H74"/>
    <mergeCell ref="A75:B75"/>
    <mergeCell ref="C75:D75"/>
    <mergeCell ref="F75:H75"/>
    <mergeCell ref="I64:J64"/>
    <mergeCell ref="A69:B69"/>
    <mergeCell ref="C69:D69"/>
    <mergeCell ref="A70:B70"/>
    <mergeCell ref="C70:D70"/>
    <mergeCell ref="F70:H70"/>
    <mergeCell ref="E58:F58"/>
    <mergeCell ref="B59:J59"/>
    <mergeCell ref="A63:E63"/>
    <mergeCell ref="B48:C58"/>
    <mergeCell ref="D57:D58"/>
    <mergeCell ref="F64:H64"/>
    <mergeCell ref="F69:H69"/>
    <mergeCell ref="E55:F55"/>
    <mergeCell ref="E56:F56"/>
    <mergeCell ref="E57:F57"/>
    <mergeCell ref="A64:B64"/>
    <mergeCell ref="C64:D64"/>
    <mergeCell ref="A65:B65"/>
    <mergeCell ref="C65:D65"/>
    <mergeCell ref="F65:H65"/>
    <mergeCell ref="A66:B66"/>
    <mergeCell ref="C66:D66"/>
    <mergeCell ref="F66:H66"/>
    <mergeCell ref="B25:J25"/>
    <mergeCell ref="B26:C32"/>
    <mergeCell ref="D26:F26"/>
    <mergeCell ref="D27:F27"/>
    <mergeCell ref="D28:F28"/>
    <mergeCell ref="D29:F29"/>
    <mergeCell ref="D30:F30"/>
    <mergeCell ref="D31:F31"/>
    <mergeCell ref="E52:F52"/>
    <mergeCell ref="E44:F44"/>
    <mergeCell ref="E45:F45"/>
    <mergeCell ref="E46:F46"/>
    <mergeCell ref="E47:F47"/>
    <mergeCell ref="E48:F48"/>
    <mergeCell ref="E49:F49"/>
    <mergeCell ref="E50:F50"/>
    <mergeCell ref="E51:F51"/>
    <mergeCell ref="B44:D47"/>
    <mergeCell ref="D51:D56"/>
    <mergeCell ref="D32:F32"/>
    <mergeCell ref="B33:C36"/>
    <mergeCell ref="D33:F33"/>
    <mergeCell ref="D34:F34"/>
    <mergeCell ref="D35:F35"/>
    <mergeCell ref="B13:J13"/>
    <mergeCell ref="B14:C24"/>
    <mergeCell ref="D14:F14"/>
    <mergeCell ref="D15:F15"/>
    <mergeCell ref="D16:F16"/>
    <mergeCell ref="D17:F17"/>
    <mergeCell ref="D18:F18"/>
    <mergeCell ref="D19:F19"/>
    <mergeCell ref="D20:F20"/>
    <mergeCell ref="D21:F21"/>
    <mergeCell ref="D22:F22"/>
    <mergeCell ref="D23:F23"/>
    <mergeCell ref="D24:F24"/>
    <mergeCell ref="E8:H8"/>
    <mergeCell ref="I8:J8"/>
    <mergeCell ref="A10:A12"/>
    <mergeCell ref="B10:F12"/>
    <mergeCell ref="G10:I10"/>
    <mergeCell ref="J10:J12"/>
    <mergeCell ref="G11:G12"/>
    <mergeCell ref="H11:H12"/>
    <mergeCell ref="A2:J2"/>
    <mergeCell ref="A3:J3"/>
    <mergeCell ref="A5:C8"/>
    <mergeCell ref="E5:H5"/>
    <mergeCell ref="I5:J5"/>
    <mergeCell ref="E6:H6"/>
    <mergeCell ref="I6:J6"/>
    <mergeCell ref="D7:D8"/>
    <mergeCell ref="E7:H7"/>
    <mergeCell ref="I7:J7"/>
    <mergeCell ref="D36:F36"/>
    <mergeCell ref="B37:J37"/>
    <mergeCell ref="B38:D43"/>
    <mergeCell ref="E38:F38"/>
    <mergeCell ref="E39:F39"/>
    <mergeCell ref="E40:F40"/>
    <mergeCell ref="E43:F43"/>
    <mergeCell ref="E53:F53"/>
    <mergeCell ref="E54:F54"/>
    <mergeCell ref="A67:B67"/>
    <mergeCell ref="C67:D67"/>
    <mergeCell ref="F67:H67"/>
    <mergeCell ref="A68:B68"/>
    <mergeCell ref="C68:D68"/>
    <mergeCell ref="F68:H68"/>
    <mergeCell ref="A76:B76"/>
    <mergeCell ref="C76:D76"/>
    <mergeCell ref="F76:H76"/>
    <mergeCell ref="A77:B77"/>
    <mergeCell ref="C77:D77"/>
    <mergeCell ref="F77:H77"/>
    <mergeCell ref="A78:B78"/>
    <mergeCell ref="C78:D78"/>
    <mergeCell ref="F78:H78"/>
    <mergeCell ref="I74:J74"/>
    <mergeCell ref="I75:J75"/>
    <mergeCell ref="I76:J76"/>
    <mergeCell ref="I77:J77"/>
    <mergeCell ref="I78:J78"/>
    <mergeCell ref="I79:J79"/>
    <mergeCell ref="I80:J80"/>
    <mergeCell ref="I65:J65"/>
    <mergeCell ref="I66:J66"/>
    <mergeCell ref="I67:J67"/>
    <mergeCell ref="I68:J68"/>
    <mergeCell ref="I69:J69"/>
    <mergeCell ref="I70:J70"/>
    <mergeCell ref="I71:J71"/>
    <mergeCell ref="I72:J72"/>
    <mergeCell ref="I73:J73"/>
  </mergeCells>
  <phoneticPr fontId="3"/>
  <dataValidations count="1">
    <dataValidation type="list" allowBlank="1" showInputMessage="1" showErrorMessage="1" sqref="VSA983089:VSC983109 JC14:JE24 SY14:TA24 ACU14:ACW24 AMQ14:AMS24 AWM14:AWO24 BGI14:BGK24 BQE14:BQG24 CAA14:CAC24 CJW14:CJY24 CTS14:CTU24 DDO14:DDQ24 DNK14:DNM24 DXG14:DXI24 EHC14:EHE24 EQY14:ERA24 FAU14:FAW24 FKQ14:FKS24 FUM14:FUO24 GEI14:GEK24 GOE14:GOG24 GYA14:GYC24 HHW14:HHY24 HRS14:HRU24 IBO14:IBQ24 ILK14:ILM24 IVG14:IVI24 JFC14:JFE24 JOY14:JPA24 JYU14:JYW24 KIQ14:KIS24 KSM14:KSO24 LCI14:LCK24 LME14:LMG24 LWA14:LWC24 MFW14:MFY24 MPS14:MPU24 MZO14:MZQ24 NJK14:NJM24 NTG14:NTI24 ODC14:ODE24 OMY14:ONA24 OWU14:OWW24 PGQ14:PGS24 PQM14:PQO24 QAI14:QAK24 QKE14:QKG24 QUA14:QUC24 RDW14:RDY24 RNS14:RNU24 RXO14:RXQ24 SHK14:SHM24 SRG14:SRI24 TBC14:TBE24 TKY14:TLA24 TUU14:TUW24 UEQ14:UES24 UOM14:UOO24 UYI14:UYK24 VIE14:VIG24 VSA14:VSC24 WBW14:WBY24 WLS14:WLU24 WVO14:WVQ24 G65561:I65571 JC65561:JE65571 SY65561:TA65571 ACU65561:ACW65571 AMQ65561:AMS65571 AWM65561:AWO65571 BGI65561:BGK65571 BQE65561:BQG65571 CAA65561:CAC65571 CJW65561:CJY65571 CTS65561:CTU65571 DDO65561:DDQ65571 DNK65561:DNM65571 DXG65561:DXI65571 EHC65561:EHE65571 EQY65561:ERA65571 FAU65561:FAW65571 FKQ65561:FKS65571 FUM65561:FUO65571 GEI65561:GEK65571 GOE65561:GOG65571 GYA65561:GYC65571 HHW65561:HHY65571 HRS65561:HRU65571 IBO65561:IBQ65571 ILK65561:ILM65571 IVG65561:IVI65571 JFC65561:JFE65571 JOY65561:JPA65571 JYU65561:JYW65571 KIQ65561:KIS65571 KSM65561:KSO65571 LCI65561:LCK65571 LME65561:LMG65571 LWA65561:LWC65571 MFW65561:MFY65571 MPS65561:MPU65571 MZO65561:MZQ65571 NJK65561:NJM65571 NTG65561:NTI65571 ODC65561:ODE65571 OMY65561:ONA65571 OWU65561:OWW65571 PGQ65561:PGS65571 PQM65561:PQO65571 QAI65561:QAK65571 QKE65561:QKG65571 QUA65561:QUC65571 RDW65561:RDY65571 RNS65561:RNU65571 RXO65561:RXQ65571 SHK65561:SHM65571 SRG65561:SRI65571 TBC65561:TBE65571 TKY65561:TLA65571 TUU65561:TUW65571 UEQ65561:UES65571 UOM65561:UOO65571 UYI65561:UYK65571 VIE65561:VIG65571 VSA65561:VSC65571 WBW65561:WBY65571 WLS65561:WLU65571 WVO65561:WVQ65571 G131097:I131107 JC131097:JE131107 SY131097:TA131107 ACU131097:ACW131107 AMQ131097:AMS131107 AWM131097:AWO131107 BGI131097:BGK131107 BQE131097:BQG131107 CAA131097:CAC131107 CJW131097:CJY131107 CTS131097:CTU131107 DDO131097:DDQ131107 DNK131097:DNM131107 DXG131097:DXI131107 EHC131097:EHE131107 EQY131097:ERA131107 FAU131097:FAW131107 FKQ131097:FKS131107 FUM131097:FUO131107 GEI131097:GEK131107 GOE131097:GOG131107 GYA131097:GYC131107 HHW131097:HHY131107 HRS131097:HRU131107 IBO131097:IBQ131107 ILK131097:ILM131107 IVG131097:IVI131107 JFC131097:JFE131107 JOY131097:JPA131107 JYU131097:JYW131107 KIQ131097:KIS131107 KSM131097:KSO131107 LCI131097:LCK131107 LME131097:LMG131107 LWA131097:LWC131107 MFW131097:MFY131107 MPS131097:MPU131107 MZO131097:MZQ131107 NJK131097:NJM131107 NTG131097:NTI131107 ODC131097:ODE131107 OMY131097:ONA131107 OWU131097:OWW131107 PGQ131097:PGS131107 PQM131097:PQO131107 QAI131097:QAK131107 QKE131097:QKG131107 QUA131097:QUC131107 RDW131097:RDY131107 RNS131097:RNU131107 RXO131097:RXQ131107 SHK131097:SHM131107 SRG131097:SRI131107 TBC131097:TBE131107 TKY131097:TLA131107 TUU131097:TUW131107 UEQ131097:UES131107 UOM131097:UOO131107 UYI131097:UYK131107 VIE131097:VIG131107 VSA131097:VSC131107 WBW131097:WBY131107 WLS131097:WLU131107 WVO131097:WVQ131107 G196633:I196643 JC196633:JE196643 SY196633:TA196643 ACU196633:ACW196643 AMQ196633:AMS196643 AWM196633:AWO196643 BGI196633:BGK196643 BQE196633:BQG196643 CAA196633:CAC196643 CJW196633:CJY196643 CTS196633:CTU196643 DDO196633:DDQ196643 DNK196633:DNM196643 DXG196633:DXI196643 EHC196633:EHE196643 EQY196633:ERA196643 FAU196633:FAW196643 FKQ196633:FKS196643 FUM196633:FUO196643 GEI196633:GEK196643 GOE196633:GOG196643 GYA196633:GYC196643 HHW196633:HHY196643 HRS196633:HRU196643 IBO196633:IBQ196643 ILK196633:ILM196643 IVG196633:IVI196643 JFC196633:JFE196643 JOY196633:JPA196643 JYU196633:JYW196643 KIQ196633:KIS196643 KSM196633:KSO196643 LCI196633:LCK196643 LME196633:LMG196643 LWA196633:LWC196643 MFW196633:MFY196643 MPS196633:MPU196643 MZO196633:MZQ196643 NJK196633:NJM196643 NTG196633:NTI196643 ODC196633:ODE196643 OMY196633:ONA196643 OWU196633:OWW196643 PGQ196633:PGS196643 PQM196633:PQO196643 QAI196633:QAK196643 QKE196633:QKG196643 QUA196633:QUC196643 RDW196633:RDY196643 RNS196633:RNU196643 RXO196633:RXQ196643 SHK196633:SHM196643 SRG196633:SRI196643 TBC196633:TBE196643 TKY196633:TLA196643 TUU196633:TUW196643 UEQ196633:UES196643 UOM196633:UOO196643 UYI196633:UYK196643 VIE196633:VIG196643 VSA196633:VSC196643 WBW196633:WBY196643 WLS196633:WLU196643 WVO196633:WVQ196643 G262169:I262179 JC262169:JE262179 SY262169:TA262179 ACU262169:ACW262179 AMQ262169:AMS262179 AWM262169:AWO262179 BGI262169:BGK262179 BQE262169:BQG262179 CAA262169:CAC262179 CJW262169:CJY262179 CTS262169:CTU262179 DDO262169:DDQ262179 DNK262169:DNM262179 DXG262169:DXI262179 EHC262169:EHE262179 EQY262169:ERA262179 FAU262169:FAW262179 FKQ262169:FKS262179 FUM262169:FUO262179 GEI262169:GEK262179 GOE262169:GOG262179 GYA262169:GYC262179 HHW262169:HHY262179 HRS262169:HRU262179 IBO262169:IBQ262179 ILK262169:ILM262179 IVG262169:IVI262179 JFC262169:JFE262179 JOY262169:JPA262179 JYU262169:JYW262179 KIQ262169:KIS262179 KSM262169:KSO262179 LCI262169:LCK262179 LME262169:LMG262179 LWA262169:LWC262179 MFW262169:MFY262179 MPS262169:MPU262179 MZO262169:MZQ262179 NJK262169:NJM262179 NTG262169:NTI262179 ODC262169:ODE262179 OMY262169:ONA262179 OWU262169:OWW262179 PGQ262169:PGS262179 PQM262169:PQO262179 QAI262169:QAK262179 QKE262169:QKG262179 QUA262169:QUC262179 RDW262169:RDY262179 RNS262169:RNU262179 RXO262169:RXQ262179 SHK262169:SHM262179 SRG262169:SRI262179 TBC262169:TBE262179 TKY262169:TLA262179 TUU262169:TUW262179 UEQ262169:UES262179 UOM262169:UOO262179 UYI262169:UYK262179 VIE262169:VIG262179 VSA262169:VSC262179 WBW262169:WBY262179 WLS262169:WLU262179 WVO262169:WVQ262179 G327705:I327715 JC327705:JE327715 SY327705:TA327715 ACU327705:ACW327715 AMQ327705:AMS327715 AWM327705:AWO327715 BGI327705:BGK327715 BQE327705:BQG327715 CAA327705:CAC327715 CJW327705:CJY327715 CTS327705:CTU327715 DDO327705:DDQ327715 DNK327705:DNM327715 DXG327705:DXI327715 EHC327705:EHE327715 EQY327705:ERA327715 FAU327705:FAW327715 FKQ327705:FKS327715 FUM327705:FUO327715 GEI327705:GEK327715 GOE327705:GOG327715 GYA327705:GYC327715 HHW327705:HHY327715 HRS327705:HRU327715 IBO327705:IBQ327715 ILK327705:ILM327715 IVG327705:IVI327715 JFC327705:JFE327715 JOY327705:JPA327715 JYU327705:JYW327715 KIQ327705:KIS327715 KSM327705:KSO327715 LCI327705:LCK327715 LME327705:LMG327715 LWA327705:LWC327715 MFW327705:MFY327715 MPS327705:MPU327715 MZO327705:MZQ327715 NJK327705:NJM327715 NTG327705:NTI327715 ODC327705:ODE327715 OMY327705:ONA327715 OWU327705:OWW327715 PGQ327705:PGS327715 PQM327705:PQO327715 QAI327705:QAK327715 QKE327705:QKG327715 QUA327705:QUC327715 RDW327705:RDY327715 RNS327705:RNU327715 RXO327705:RXQ327715 SHK327705:SHM327715 SRG327705:SRI327715 TBC327705:TBE327715 TKY327705:TLA327715 TUU327705:TUW327715 UEQ327705:UES327715 UOM327705:UOO327715 UYI327705:UYK327715 VIE327705:VIG327715 VSA327705:VSC327715 WBW327705:WBY327715 WLS327705:WLU327715 WVO327705:WVQ327715 G393241:I393251 JC393241:JE393251 SY393241:TA393251 ACU393241:ACW393251 AMQ393241:AMS393251 AWM393241:AWO393251 BGI393241:BGK393251 BQE393241:BQG393251 CAA393241:CAC393251 CJW393241:CJY393251 CTS393241:CTU393251 DDO393241:DDQ393251 DNK393241:DNM393251 DXG393241:DXI393251 EHC393241:EHE393251 EQY393241:ERA393251 FAU393241:FAW393251 FKQ393241:FKS393251 FUM393241:FUO393251 GEI393241:GEK393251 GOE393241:GOG393251 GYA393241:GYC393251 HHW393241:HHY393251 HRS393241:HRU393251 IBO393241:IBQ393251 ILK393241:ILM393251 IVG393241:IVI393251 JFC393241:JFE393251 JOY393241:JPA393251 JYU393241:JYW393251 KIQ393241:KIS393251 KSM393241:KSO393251 LCI393241:LCK393251 LME393241:LMG393251 LWA393241:LWC393251 MFW393241:MFY393251 MPS393241:MPU393251 MZO393241:MZQ393251 NJK393241:NJM393251 NTG393241:NTI393251 ODC393241:ODE393251 OMY393241:ONA393251 OWU393241:OWW393251 PGQ393241:PGS393251 PQM393241:PQO393251 QAI393241:QAK393251 QKE393241:QKG393251 QUA393241:QUC393251 RDW393241:RDY393251 RNS393241:RNU393251 RXO393241:RXQ393251 SHK393241:SHM393251 SRG393241:SRI393251 TBC393241:TBE393251 TKY393241:TLA393251 TUU393241:TUW393251 UEQ393241:UES393251 UOM393241:UOO393251 UYI393241:UYK393251 VIE393241:VIG393251 VSA393241:VSC393251 WBW393241:WBY393251 WLS393241:WLU393251 WVO393241:WVQ393251 G458777:I458787 JC458777:JE458787 SY458777:TA458787 ACU458777:ACW458787 AMQ458777:AMS458787 AWM458777:AWO458787 BGI458777:BGK458787 BQE458777:BQG458787 CAA458777:CAC458787 CJW458777:CJY458787 CTS458777:CTU458787 DDO458777:DDQ458787 DNK458777:DNM458787 DXG458777:DXI458787 EHC458777:EHE458787 EQY458777:ERA458787 FAU458777:FAW458787 FKQ458777:FKS458787 FUM458777:FUO458787 GEI458777:GEK458787 GOE458777:GOG458787 GYA458777:GYC458787 HHW458777:HHY458787 HRS458777:HRU458787 IBO458777:IBQ458787 ILK458777:ILM458787 IVG458777:IVI458787 JFC458777:JFE458787 JOY458777:JPA458787 JYU458777:JYW458787 KIQ458777:KIS458787 KSM458777:KSO458787 LCI458777:LCK458787 LME458777:LMG458787 LWA458777:LWC458787 MFW458777:MFY458787 MPS458777:MPU458787 MZO458777:MZQ458787 NJK458777:NJM458787 NTG458777:NTI458787 ODC458777:ODE458787 OMY458777:ONA458787 OWU458777:OWW458787 PGQ458777:PGS458787 PQM458777:PQO458787 QAI458777:QAK458787 QKE458777:QKG458787 QUA458777:QUC458787 RDW458777:RDY458787 RNS458777:RNU458787 RXO458777:RXQ458787 SHK458777:SHM458787 SRG458777:SRI458787 TBC458777:TBE458787 TKY458777:TLA458787 TUU458777:TUW458787 UEQ458777:UES458787 UOM458777:UOO458787 UYI458777:UYK458787 VIE458777:VIG458787 VSA458777:VSC458787 WBW458777:WBY458787 WLS458777:WLU458787 WVO458777:WVQ458787 G524313:I524323 JC524313:JE524323 SY524313:TA524323 ACU524313:ACW524323 AMQ524313:AMS524323 AWM524313:AWO524323 BGI524313:BGK524323 BQE524313:BQG524323 CAA524313:CAC524323 CJW524313:CJY524323 CTS524313:CTU524323 DDO524313:DDQ524323 DNK524313:DNM524323 DXG524313:DXI524323 EHC524313:EHE524323 EQY524313:ERA524323 FAU524313:FAW524323 FKQ524313:FKS524323 FUM524313:FUO524323 GEI524313:GEK524323 GOE524313:GOG524323 GYA524313:GYC524323 HHW524313:HHY524323 HRS524313:HRU524323 IBO524313:IBQ524323 ILK524313:ILM524323 IVG524313:IVI524323 JFC524313:JFE524323 JOY524313:JPA524323 JYU524313:JYW524323 KIQ524313:KIS524323 KSM524313:KSO524323 LCI524313:LCK524323 LME524313:LMG524323 LWA524313:LWC524323 MFW524313:MFY524323 MPS524313:MPU524323 MZO524313:MZQ524323 NJK524313:NJM524323 NTG524313:NTI524323 ODC524313:ODE524323 OMY524313:ONA524323 OWU524313:OWW524323 PGQ524313:PGS524323 PQM524313:PQO524323 QAI524313:QAK524323 QKE524313:QKG524323 QUA524313:QUC524323 RDW524313:RDY524323 RNS524313:RNU524323 RXO524313:RXQ524323 SHK524313:SHM524323 SRG524313:SRI524323 TBC524313:TBE524323 TKY524313:TLA524323 TUU524313:TUW524323 UEQ524313:UES524323 UOM524313:UOO524323 UYI524313:UYK524323 VIE524313:VIG524323 VSA524313:VSC524323 WBW524313:WBY524323 WLS524313:WLU524323 WVO524313:WVQ524323 G589849:I589859 JC589849:JE589859 SY589849:TA589859 ACU589849:ACW589859 AMQ589849:AMS589859 AWM589849:AWO589859 BGI589849:BGK589859 BQE589849:BQG589859 CAA589849:CAC589859 CJW589849:CJY589859 CTS589849:CTU589859 DDO589849:DDQ589859 DNK589849:DNM589859 DXG589849:DXI589859 EHC589849:EHE589859 EQY589849:ERA589859 FAU589849:FAW589859 FKQ589849:FKS589859 FUM589849:FUO589859 GEI589849:GEK589859 GOE589849:GOG589859 GYA589849:GYC589859 HHW589849:HHY589859 HRS589849:HRU589859 IBO589849:IBQ589859 ILK589849:ILM589859 IVG589849:IVI589859 JFC589849:JFE589859 JOY589849:JPA589859 JYU589849:JYW589859 KIQ589849:KIS589859 KSM589849:KSO589859 LCI589849:LCK589859 LME589849:LMG589859 LWA589849:LWC589859 MFW589849:MFY589859 MPS589849:MPU589859 MZO589849:MZQ589859 NJK589849:NJM589859 NTG589849:NTI589859 ODC589849:ODE589859 OMY589849:ONA589859 OWU589849:OWW589859 PGQ589849:PGS589859 PQM589849:PQO589859 QAI589849:QAK589859 QKE589849:QKG589859 QUA589849:QUC589859 RDW589849:RDY589859 RNS589849:RNU589859 RXO589849:RXQ589859 SHK589849:SHM589859 SRG589849:SRI589859 TBC589849:TBE589859 TKY589849:TLA589859 TUU589849:TUW589859 UEQ589849:UES589859 UOM589849:UOO589859 UYI589849:UYK589859 VIE589849:VIG589859 VSA589849:VSC589859 WBW589849:WBY589859 WLS589849:WLU589859 WVO589849:WVQ589859 G655385:I655395 JC655385:JE655395 SY655385:TA655395 ACU655385:ACW655395 AMQ655385:AMS655395 AWM655385:AWO655395 BGI655385:BGK655395 BQE655385:BQG655395 CAA655385:CAC655395 CJW655385:CJY655395 CTS655385:CTU655395 DDO655385:DDQ655395 DNK655385:DNM655395 DXG655385:DXI655395 EHC655385:EHE655395 EQY655385:ERA655395 FAU655385:FAW655395 FKQ655385:FKS655395 FUM655385:FUO655395 GEI655385:GEK655395 GOE655385:GOG655395 GYA655385:GYC655395 HHW655385:HHY655395 HRS655385:HRU655395 IBO655385:IBQ655395 ILK655385:ILM655395 IVG655385:IVI655395 JFC655385:JFE655395 JOY655385:JPA655395 JYU655385:JYW655395 KIQ655385:KIS655395 KSM655385:KSO655395 LCI655385:LCK655395 LME655385:LMG655395 LWA655385:LWC655395 MFW655385:MFY655395 MPS655385:MPU655395 MZO655385:MZQ655395 NJK655385:NJM655395 NTG655385:NTI655395 ODC655385:ODE655395 OMY655385:ONA655395 OWU655385:OWW655395 PGQ655385:PGS655395 PQM655385:PQO655395 QAI655385:QAK655395 QKE655385:QKG655395 QUA655385:QUC655395 RDW655385:RDY655395 RNS655385:RNU655395 RXO655385:RXQ655395 SHK655385:SHM655395 SRG655385:SRI655395 TBC655385:TBE655395 TKY655385:TLA655395 TUU655385:TUW655395 UEQ655385:UES655395 UOM655385:UOO655395 UYI655385:UYK655395 VIE655385:VIG655395 VSA655385:VSC655395 WBW655385:WBY655395 WLS655385:WLU655395 WVO655385:WVQ655395 G720921:I720931 JC720921:JE720931 SY720921:TA720931 ACU720921:ACW720931 AMQ720921:AMS720931 AWM720921:AWO720931 BGI720921:BGK720931 BQE720921:BQG720931 CAA720921:CAC720931 CJW720921:CJY720931 CTS720921:CTU720931 DDO720921:DDQ720931 DNK720921:DNM720931 DXG720921:DXI720931 EHC720921:EHE720931 EQY720921:ERA720931 FAU720921:FAW720931 FKQ720921:FKS720931 FUM720921:FUO720931 GEI720921:GEK720931 GOE720921:GOG720931 GYA720921:GYC720931 HHW720921:HHY720931 HRS720921:HRU720931 IBO720921:IBQ720931 ILK720921:ILM720931 IVG720921:IVI720931 JFC720921:JFE720931 JOY720921:JPA720931 JYU720921:JYW720931 KIQ720921:KIS720931 KSM720921:KSO720931 LCI720921:LCK720931 LME720921:LMG720931 LWA720921:LWC720931 MFW720921:MFY720931 MPS720921:MPU720931 MZO720921:MZQ720931 NJK720921:NJM720931 NTG720921:NTI720931 ODC720921:ODE720931 OMY720921:ONA720931 OWU720921:OWW720931 PGQ720921:PGS720931 PQM720921:PQO720931 QAI720921:QAK720931 QKE720921:QKG720931 QUA720921:QUC720931 RDW720921:RDY720931 RNS720921:RNU720931 RXO720921:RXQ720931 SHK720921:SHM720931 SRG720921:SRI720931 TBC720921:TBE720931 TKY720921:TLA720931 TUU720921:TUW720931 UEQ720921:UES720931 UOM720921:UOO720931 UYI720921:UYK720931 VIE720921:VIG720931 VSA720921:VSC720931 WBW720921:WBY720931 WLS720921:WLU720931 WVO720921:WVQ720931 G786457:I786467 JC786457:JE786467 SY786457:TA786467 ACU786457:ACW786467 AMQ786457:AMS786467 AWM786457:AWO786467 BGI786457:BGK786467 BQE786457:BQG786467 CAA786457:CAC786467 CJW786457:CJY786467 CTS786457:CTU786467 DDO786457:DDQ786467 DNK786457:DNM786467 DXG786457:DXI786467 EHC786457:EHE786467 EQY786457:ERA786467 FAU786457:FAW786467 FKQ786457:FKS786467 FUM786457:FUO786467 GEI786457:GEK786467 GOE786457:GOG786467 GYA786457:GYC786467 HHW786457:HHY786467 HRS786457:HRU786467 IBO786457:IBQ786467 ILK786457:ILM786467 IVG786457:IVI786467 JFC786457:JFE786467 JOY786457:JPA786467 JYU786457:JYW786467 KIQ786457:KIS786467 KSM786457:KSO786467 LCI786457:LCK786467 LME786457:LMG786467 LWA786457:LWC786467 MFW786457:MFY786467 MPS786457:MPU786467 MZO786457:MZQ786467 NJK786457:NJM786467 NTG786457:NTI786467 ODC786457:ODE786467 OMY786457:ONA786467 OWU786457:OWW786467 PGQ786457:PGS786467 PQM786457:PQO786467 QAI786457:QAK786467 QKE786457:QKG786467 QUA786457:QUC786467 RDW786457:RDY786467 RNS786457:RNU786467 RXO786457:RXQ786467 SHK786457:SHM786467 SRG786457:SRI786467 TBC786457:TBE786467 TKY786457:TLA786467 TUU786457:TUW786467 UEQ786457:UES786467 UOM786457:UOO786467 UYI786457:UYK786467 VIE786457:VIG786467 VSA786457:VSC786467 WBW786457:WBY786467 WLS786457:WLU786467 WVO786457:WVQ786467 G851993:I852003 JC851993:JE852003 SY851993:TA852003 ACU851993:ACW852003 AMQ851993:AMS852003 AWM851993:AWO852003 BGI851993:BGK852003 BQE851993:BQG852003 CAA851993:CAC852003 CJW851993:CJY852003 CTS851993:CTU852003 DDO851993:DDQ852003 DNK851993:DNM852003 DXG851993:DXI852003 EHC851993:EHE852003 EQY851993:ERA852003 FAU851993:FAW852003 FKQ851993:FKS852003 FUM851993:FUO852003 GEI851993:GEK852003 GOE851993:GOG852003 GYA851993:GYC852003 HHW851993:HHY852003 HRS851993:HRU852003 IBO851993:IBQ852003 ILK851993:ILM852003 IVG851993:IVI852003 JFC851993:JFE852003 JOY851993:JPA852003 JYU851993:JYW852003 KIQ851993:KIS852003 KSM851993:KSO852003 LCI851993:LCK852003 LME851993:LMG852003 LWA851993:LWC852003 MFW851993:MFY852003 MPS851993:MPU852003 MZO851993:MZQ852003 NJK851993:NJM852003 NTG851993:NTI852003 ODC851993:ODE852003 OMY851993:ONA852003 OWU851993:OWW852003 PGQ851993:PGS852003 PQM851993:PQO852003 QAI851993:QAK852003 QKE851993:QKG852003 QUA851993:QUC852003 RDW851993:RDY852003 RNS851993:RNU852003 RXO851993:RXQ852003 SHK851993:SHM852003 SRG851993:SRI852003 TBC851993:TBE852003 TKY851993:TLA852003 TUU851993:TUW852003 UEQ851993:UES852003 UOM851993:UOO852003 UYI851993:UYK852003 VIE851993:VIG852003 VSA851993:VSC852003 WBW851993:WBY852003 WLS851993:WLU852003 WVO851993:WVQ852003 G917529:I917539 JC917529:JE917539 SY917529:TA917539 ACU917529:ACW917539 AMQ917529:AMS917539 AWM917529:AWO917539 BGI917529:BGK917539 BQE917529:BQG917539 CAA917529:CAC917539 CJW917529:CJY917539 CTS917529:CTU917539 DDO917529:DDQ917539 DNK917529:DNM917539 DXG917529:DXI917539 EHC917529:EHE917539 EQY917529:ERA917539 FAU917529:FAW917539 FKQ917529:FKS917539 FUM917529:FUO917539 GEI917529:GEK917539 GOE917529:GOG917539 GYA917529:GYC917539 HHW917529:HHY917539 HRS917529:HRU917539 IBO917529:IBQ917539 ILK917529:ILM917539 IVG917529:IVI917539 JFC917529:JFE917539 JOY917529:JPA917539 JYU917529:JYW917539 KIQ917529:KIS917539 KSM917529:KSO917539 LCI917529:LCK917539 LME917529:LMG917539 LWA917529:LWC917539 MFW917529:MFY917539 MPS917529:MPU917539 MZO917529:MZQ917539 NJK917529:NJM917539 NTG917529:NTI917539 ODC917529:ODE917539 OMY917529:ONA917539 OWU917529:OWW917539 PGQ917529:PGS917539 PQM917529:PQO917539 QAI917529:QAK917539 QKE917529:QKG917539 QUA917529:QUC917539 RDW917529:RDY917539 RNS917529:RNU917539 RXO917529:RXQ917539 SHK917529:SHM917539 SRG917529:SRI917539 TBC917529:TBE917539 TKY917529:TLA917539 TUU917529:TUW917539 UEQ917529:UES917539 UOM917529:UOO917539 UYI917529:UYK917539 VIE917529:VIG917539 VSA917529:VSC917539 WBW917529:WBY917539 WLS917529:WLU917539 WVO917529:WVQ917539 G983065:I983075 JC983065:JE983075 SY983065:TA983075 ACU983065:ACW983075 AMQ983065:AMS983075 AWM983065:AWO983075 BGI983065:BGK983075 BQE983065:BQG983075 CAA983065:CAC983075 CJW983065:CJY983075 CTS983065:CTU983075 DDO983065:DDQ983075 DNK983065:DNM983075 DXG983065:DXI983075 EHC983065:EHE983075 EQY983065:ERA983075 FAU983065:FAW983075 FKQ983065:FKS983075 FUM983065:FUO983075 GEI983065:GEK983075 GOE983065:GOG983075 GYA983065:GYC983075 HHW983065:HHY983075 HRS983065:HRU983075 IBO983065:IBQ983075 ILK983065:ILM983075 IVG983065:IVI983075 JFC983065:JFE983075 JOY983065:JPA983075 JYU983065:JYW983075 KIQ983065:KIS983075 KSM983065:KSO983075 LCI983065:LCK983075 LME983065:LMG983075 LWA983065:LWC983075 MFW983065:MFY983075 MPS983065:MPU983075 MZO983065:MZQ983075 NJK983065:NJM983075 NTG983065:NTI983075 ODC983065:ODE983075 OMY983065:ONA983075 OWU983065:OWW983075 PGQ983065:PGS983075 PQM983065:PQO983075 QAI983065:QAK983075 QKE983065:QKG983075 QUA983065:QUC983075 RDW983065:RDY983075 RNS983065:RNU983075 RXO983065:RXQ983075 SHK983065:SHM983075 SRG983065:SRI983075 TBC983065:TBE983075 TKY983065:TLA983075 TUU983065:TUW983075 UEQ983065:UES983075 UOM983065:UOO983075 UYI983065:UYK983075 VIE983065:VIG983075 VSA983065:VSC983075 WBW983065:WBY983075 WLS983065:WLU983075 WVO983065:WVQ983075 WBW983089:WBY983109 JC26:JE36 SY26:TA36 ACU26:ACW36 AMQ26:AMS36 AWM26:AWO36 BGI26:BGK36 BQE26:BQG36 CAA26:CAC36 CJW26:CJY36 CTS26:CTU36 DDO26:DDQ36 DNK26:DNM36 DXG26:DXI36 EHC26:EHE36 EQY26:ERA36 FAU26:FAW36 FKQ26:FKS36 FUM26:FUO36 GEI26:GEK36 GOE26:GOG36 GYA26:GYC36 HHW26:HHY36 HRS26:HRU36 IBO26:IBQ36 ILK26:ILM36 IVG26:IVI36 JFC26:JFE36 JOY26:JPA36 JYU26:JYW36 KIQ26:KIS36 KSM26:KSO36 LCI26:LCK36 LME26:LMG36 LWA26:LWC36 MFW26:MFY36 MPS26:MPU36 MZO26:MZQ36 NJK26:NJM36 NTG26:NTI36 ODC26:ODE36 OMY26:ONA36 OWU26:OWW36 PGQ26:PGS36 PQM26:PQO36 QAI26:QAK36 QKE26:QKG36 QUA26:QUC36 RDW26:RDY36 RNS26:RNU36 RXO26:RXQ36 SHK26:SHM36 SRG26:SRI36 TBC26:TBE36 TKY26:TLA36 TUU26:TUW36 UEQ26:UES36 UOM26:UOO36 UYI26:UYK36 VIE26:VIG36 VSA26:VSC36 WBW26:WBY36 WLS26:WLU36 WVO26:WVQ36 G65573:I65583 JC65573:JE65583 SY65573:TA65583 ACU65573:ACW65583 AMQ65573:AMS65583 AWM65573:AWO65583 BGI65573:BGK65583 BQE65573:BQG65583 CAA65573:CAC65583 CJW65573:CJY65583 CTS65573:CTU65583 DDO65573:DDQ65583 DNK65573:DNM65583 DXG65573:DXI65583 EHC65573:EHE65583 EQY65573:ERA65583 FAU65573:FAW65583 FKQ65573:FKS65583 FUM65573:FUO65583 GEI65573:GEK65583 GOE65573:GOG65583 GYA65573:GYC65583 HHW65573:HHY65583 HRS65573:HRU65583 IBO65573:IBQ65583 ILK65573:ILM65583 IVG65573:IVI65583 JFC65573:JFE65583 JOY65573:JPA65583 JYU65573:JYW65583 KIQ65573:KIS65583 KSM65573:KSO65583 LCI65573:LCK65583 LME65573:LMG65583 LWA65573:LWC65583 MFW65573:MFY65583 MPS65573:MPU65583 MZO65573:MZQ65583 NJK65573:NJM65583 NTG65573:NTI65583 ODC65573:ODE65583 OMY65573:ONA65583 OWU65573:OWW65583 PGQ65573:PGS65583 PQM65573:PQO65583 QAI65573:QAK65583 QKE65573:QKG65583 QUA65573:QUC65583 RDW65573:RDY65583 RNS65573:RNU65583 RXO65573:RXQ65583 SHK65573:SHM65583 SRG65573:SRI65583 TBC65573:TBE65583 TKY65573:TLA65583 TUU65573:TUW65583 UEQ65573:UES65583 UOM65573:UOO65583 UYI65573:UYK65583 VIE65573:VIG65583 VSA65573:VSC65583 WBW65573:WBY65583 WLS65573:WLU65583 WVO65573:WVQ65583 G131109:I131119 JC131109:JE131119 SY131109:TA131119 ACU131109:ACW131119 AMQ131109:AMS131119 AWM131109:AWO131119 BGI131109:BGK131119 BQE131109:BQG131119 CAA131109:CAC131119 CJW131109:CJY131119 CTS131109:CTU131119 DDO131109:DDQ131119 DNK131109:DNM131119 DXG131109:DXI131119 EHC131109:EHE131119 EQY131109:ERA131119 FAU131109:FAW131119 FKQ131109:FKS131119 FUM131109:FUO131119 GEI131109:GEK131119 GOE131109:GOG131119 GYA131109:GYC131119 HHW131109:HHY131119 HRS131109:HRU131119 IBO131109:IBQ131119 ILK131109:ILM131119 IVG131109:IVI131119 JFC131109:JFE131119 JOY131109:JPA131119 JYU131109:JYW131119 KIQ131109:KIS131119 KSM131109:KSO131119 LCI131109:LCK131119 LME131109:LMG131119 LWA131109:LWC131119 MFW131109:MFY131119 MPS131109:MPU131119 MZO131109:MZQ131119 NJK131109:NJM131119 NTG131109:NTI131119 ODC131109:ODE131119 OMY131109:ONA131119 OWU131109:OWW131119 PGQ131109:PGS131119 PQM131109:PQO131119 QAI131109:QAK131119 QKE131109:QKG131119 QUA131109:QUC131119 RDW131109:RDY131119 RNS131109:RNU131119 RXO131109:RXQ131119 SHK131109:SHM131119 SRG131109:SRI131119 TBC131109:TBE131119 TKY131109:TLA131119 TUU131109:TUW131119 UEQ131109:UES131119 UOM131109:UOO131119 UYI131109:UYK131119 VIE131109:VIG131119 VSA131109:VSC131119 WBW131109:WBY131119 WLS131109:WLU131119 WVO131109:WVQ131119 G196645:I196655 JC196645:JE196655 SY196645:TA196655 ACU196645:ACW196655 AMQ196645:AMS196655 AWM196645:AWO196655 BGI196645:BGK196655 BQE196645:BQG196655 CAA196645:CAC196655 CJW196645:CJY196655 CTS196645:CTU196655 DDO196645:DDQ196655 DNK196645:DNM196655 DXG196645:DXI196655 EHC196645:EHE196655 EQY196645:ERA196655 FAU196645:FAW196655 FKQ196645:FKS196655 FUM196645:FUO196655 GEI196645:GEK196655 GOE196645:GOG196655 GYA196645:GYC196655 HHW196645:HHY196655 HRS196645:HRU196655 IBO196645:IBQ196655 ILK196645:ILM196655 IVG196645:IVI196655 JFC196645:JFE196655 JOY196645:JPA196655 JYU196645:JYW196655 KIQ196645:KIS196655 KSM196645:KSO196655 LCI196645:LCK196655 LME196645:LMG196655 LWA196645:LWC196655 MFW196645:MFY196655 MPS196645:MPU196655 MZO196645:MZQ196655 NJK196645:NJM196655 NTG196645:NTI196655 ODC196645:ODE196655 OMY196645:ONA196655 OWU196645:OWW196655 PGQ196645:PGS196655 PQM196645:PQO196655 QAI196645:QAK196655 QKE196645:QKG196655 QUA196645:QUC196655 RDW196645:RDY196655 RNS196645:RNU196655 RXO196645:RXQ196655 SHK196645:SHM196655 SRG196645:SRI196655 TBC196645:TBE196655 TKY196645:TLA196655 TUU196645:TUW196655 UEQ196645:UES196655 UOM196645:UOO196655 UYI196645:UYK196655 VIE196645:VIG196655 VSA196645:VSC196655 WBW196645:WBY196655 WLS196645:WLU196655 WVO196645:WVQ196655 G262181:I262191 JC262181:JE262191 SY262181:TA262191 ACU262181:ACW262191 AMQ262181:AMS262191 AWM262181:AWO262191 BGI262181:BGK262191 BQE262181:BQG262191 CAA262181:CAC262191 CJW262181:CJY262191 CTS262181:CTU262191 DDO262181:DDQ262191 DNK262181:DNM262191 DXG262181:DXI262191 EHC262181:EHE262191 EQY262181:ERA262191 FAU262181:FAW262191 FKQ262181:FKS262191 FUM262181:FUO262191 GEI262181:GEK262191 GOE262181:GOG262191 GYA262181:GYC262191 HHW262181:HHY262191 HRS262181:HRU262191 IBO262181:IBQ262191 ILK262181:ILM262191 IVG262181:IVI262191 JFC262181:JFE262191 JOY262181:JPA262191 JYU262181:JYW262191 KIQ262181:KIS262191 KSM262181:KSO262191 LCI262181:LCK262191 LME262181:LMG262191 LWA262181:LWC262191 MFW262181:MFY262191 MPS262181:MPU262191 MZO262181:MZQ262191 NJK262181:NJM262191 NTG262181:NTI262191 ODC262181:ODE262191 OMY262181:ONA262191 OWU262181:OWW262191 PGQ262181:PGS262191 PQM262181:PQO262191 QAI262181:QAK262191 QKE262181:QKG262191 QUA262181:QUC262191 RDW262181:RDY262191 RNS262181:RNU262191 RXO262181:RXQ262191 SHK262181:SHM262191 SRG262181:SRI262191 TBC262181:TBE262191 TKY262181:TLA262191 TUU262181:TUW262191 UEQ262181:UES262191 UOM262181:UOO262191 UYI262181:UYK262191 VIE262181:VIG262191 VSA262181:VSC262191 WBW262181:WBY262191 WLS262181:WLU262191 WVO262181:WVQ262191 G327717:I327727 JC327717:JE327727 SY327717:TA327727 ACU327717:ACW327727 AMQ327717:AMS327727 AWM327717:AWO327727 BGI327717:BGK327727 BQE327717:BQG327727 CAA327717:CAC327727 CJW327717:CJY327727 CTS327717:CTU327727 DDO327717:DDQ327727 DNK327717:DNM327727 DXG327717:DXI327727 EHC327717:EHE327727 EQY327717:ERA327727 FAU327717:FAW327727 FKQ327717:FKS327727 FUM327717:FUO327727 GEI327717:GEK327727 GOE327717:GOG327727 GYA327717:GYC327727 HHW327717:HHY327727 HRS327717:HRU327727 IBO327717:IBQ327727 ILK327717:ILM327727 IVG327717:IVI327727 JFC327717:JFE327727 JOY327717:JPA327727 JYU327717:JYW327727 KIQ327717:KIS327727 KSM327717:KSO327727 LCI327717:LCK327727 LME327717:LMG327727 LWA327717:LWC327727 MFW327717:MFY327727 MPS327717:MPU327727 MZO327717:MZQ327727 NJK327717:NJM327727 NTG327717:NTI327727 ODC327717:ODE327727 OMY327717:ONA327727 OWU327717:OWW327727 PGQ327717:PGS327727 PQM327717:PQO327727 QAI327717:QAK327727 QKE327717:QKG327727 QUA327717:QUC327727 RDW327717:RDY327727 RNS327717:RNU327727 RXO327717:RXQ327727 SHK327717:SHM327727 SRG327717:SRI327727 TBC327717:TBE327727 TKY327717:TLA327727 TUU327717:TUW327727 UEQ327717:UES327727 UOM327717:UOO327727 UYI327717:UYK327727 VIE327717:VIG327727 VSA327717:VSC327727 WBW327717:WBY327727 WLS327717:WLU327727 WVO327717:WVQ327727 G393253:I393263 JC393253:JE393263 SY393253:TA393263 ACU393253:ACW393263 AMQ393253:AMS393263 AWM393253:AWO393263 BGI393253:BGK393263 BQE393253:BQG393263 CAA393253:CAC393263 CJW393253:CJY393263 CTS393253:CTU393263 DDO393253:DDQ393263 DNK393253:DNM393263 DXG393253:DXI393263 EHC393253:EHE393263 EQY393253:ERA393263 FAU393253:FAW393263 FKQ393253:FKS393263 FUM393253:FUO393263 GEI393253:GEK393263 GOE393253:GOG393263 GYA393253:GYC393263 HHW393253:HHY393263 HRS393253:HRU393263 IBO393253:IBQ393263 ILK393253:ILM393263 IVG393253:IVI393263 JFC393253:JFE393263 JOY393253:JPA393263 JYU393253:JYW393263 KIQ393253:KIS393263 KSM393253:KSO393263 LCI393253:LCK393263 LME393253:LMG393263 LWA393253:LWC393263 MFW393253:MFY393263 MPS393253:MPU393263 MZO393253:MZQ393263 NJK393253:NJM393263 NTG393253:NTI393263 ODC393253:ODE393263 OMY393253:ONA393263 OWU393253:OWW393263 PGQ393253:PGS393263 PQM393253:PQO393263 QAI393253:QAK393263 QKE393253:QKG393263 QUA393253:QUC393263 RDW393253:RDY393263 RNS393253:RNU393263 RXO393253:RXQ393263 SHK393253:SHM393263 SRG393253:SRI393263 TBC393253:TBE393263 TKY393253:TLA393263 TUU393253:TUW393263 UEQ393253:UES393263 UOM393253:UOO393263 UYI393253:UYK393263 VIE393253:VIG393263 VSA393253:VSC393263 WBW393253:WBY393263 WLS393253:WLU393263 WVO393253:WVQ393263 G458789:I458799 JC458789:JE458799 SY458789:TA458799 ACU458789:ACW458799 AMQ458789:AMS458799 AWM458789:AWO458799 BGI458789:BGK458799 BQE458789:BQG458799 CAA458789:CAC458799 CJW458789:CJY458799 CTS458789:CTU458799 DDO458789:DDQ458799 DNK458789:DNM458799 DXG458789:DXI458799 EHC458789:EHE458799 EQY458789:ERA458799 FAU458789:FAW458799 FKQ458789:FKS458799 FUM458789:FUO458799 GEI458789:GEK458799 GOE458789:GOG458799 GYA458789:GYC458799 HHW458789:HHY458799 HRS458789:HRU458799 IBO458789:IBQ458799 ILK458789:ILM458799 IVG458789:IVI458799 JFC458789:JFE458799 JOY458789:JPA458799 JYU458789:JYW458799 KIQ458789:KIS458799 KSM458789:KSO458799 LCI458789:LCK458799 LME458789:LMG458799 LWA458789:LWC458799 MFW458789:MFY458799 MPS458789:MPU458799 MZO458789:MZQ458799 NJK458789:NJM458799 NTG458789:NTI458799 ODC458789:ODE458799 OMY458789:ONA458799 OWU458789:OWW458799 PGQ458789:PGS458799 PQM458789:PQO458799 QAI458789:QAK458799 QKE458789:QKG458799 QUA458789:QUC458799 RDW458789:RDY458799 RNS458789:RNU458799 RXO458789:RXQ458799 SHK458789:SHM458799 SRG458789:SRI458799 TBC458789:TBE458799 TKY458789:TLA458799 TUU458789:TUW458799 UEQ458789:UES458799 UOM458789:UOO458799 UYI458789:UYK458799 VIE458789:VIG458799 VSA458789:VSC458799 WBW458789:WBY458799 WLS458789:WLU458799 WVO458789:WVQ458799 G524325:I524335 JC524325:JE524335 SY524325:TA524335 ACU524325:ACW524335 AMQ524325:AMS524335 AWM524325:AWO524335 BGI524325:BGK524335 BQE524325:BQG524335 CAA524325:CAC524335 CJW524325:CJY524335 CTS524325:CTU524335 DDO524325:DDQ524335 DNK524325:DNM524335 DXG524325:DXI524335 EHC524325:EHE524335 EQY524325:ERA524335 FAU524325:FAW524335 FKQ524325:FKS524335 FUM524325:FUO524335 GEI524325:GEK524335 GOE524325:GOG524335 GYA524325:GYC524335 HHW524325:HHY524335 HRS524325:HRU524335 IBO524325:IBQ524335 ILK524325:ILM524335 IVG524325:IVI524335 JFC524325:JFE524335 JOY524325:JPA524335 JYU524325:JYW524335 KIQ524325:KIS524335 KSM524325:KSO524335 LCI524325:LCK524335 LME524325:LMG524335 LWA524325:LWC524335 MFW524325:MFY524335 MPS524325:MPU524335 MZO524325:MZQ524335 NJK524325:NJM524335 NTG524325:NTI524335 ODC524325:ODE524335 OMY524325:ONA524335 OWU524325:OWW524335 PGQ524325:PGS524335 PQM524325:PQO524335 QAI524325:QAK524335 QKE524325:QKG524335 QUA524325:QUC524335 RDW524325:RDY524335 RNS524325:RNU524335 RXO524325:RXQ524335 SHK524325:SHM524335 SRG524325:SRI524335 TBC524325:TBE524335 TKY524325:TLA524335 TUU524325:TUW524335 UEQ524325:UES524335 UOM524325:UOO524335 UYI524325:UYK524335 VIE524325:VIG524335 VSA524325:VSC524335 WBW524325:WBY524335 WLS524325:WLU524335 WVO524325:WVQ524335 G589861:I589871 JC589861:JE589871 SY589861:TA589871 ACU589861:ACW589871 AMQ589861:AMS589871 AWM589861:AWO589871 BGI589861:BGK589871 BQE589861:BQG589871 CAA589861:CAC589871 CJW589861:CJY589871 CTS589861:CTU589871 DDO589861:DDQ589871 DNK589861:DNM589871 DXG589861:DXI589871 EHC589861:EHE589871 EQY589861:ERA589871 FAU589861:FAW589871 FKQ589861:FKS589871 FUM589861:FUO589871 GEI589861:GEK589871 GOE589861:GOG589871 GYA589861:GYC589871 HHW589861:HHY589871 HRS589861:HRU589871 IBO589861:IBQ589871 ILK589861:ILM589871 IVG589861:IVI589871 JFC589861:JFE589871 JOY589861:JPA589871 JYU589861:JYW589871 KIQ589861:KIS589871 KSM589861:KSO589871 LCI589861:LCK589871 LME589861:LMG589871 LWA589861:LWC589871 MFW589861:MFY589871 MPS589861:MPU589871 MZO589861:MZQ589871 NJK589861:NJM589871 NTG589861:NTI589871 ODC589861:ODE589871 OMY589861:ONA589871 OWU589861:OWW589871 PGQ589861:PGS589871 PQM589861:PQO589871 QAI589861:QAK589871 QKE589861:QKG589871 QUA589861:QUC589871 RDW589861:RDY589871 RNS589861:RNU589871 RXO589861:RXQ589871 SHK589861:SHM589871 SRG589861:SRI589871 TBC589861:TBE589871 TKY589861:TLA589871 TUU589861:TUW589871 UEQ589861:UES589871 UOM589861:UOO589871 UYI589861:UYK589871 VIE589861:VIG589871 VSA589861:VSC589871 WBW589861:WBY589871 WLS589861:WLU589871 WVO589861:WVQ589871 G655397:I655407 JC655397:JE655407 SY655397:TA655407 ACU655397:ACW655407 AMQ655397:AMS655407 AWM655397:AWO655407 BGI655397:BGK655407 BQE655397:BQG655407 CAA655397:CAC655407 CJW655397:CJY655407 CTS655397:CTU655407 DDO655397:DDQ655407 DNK655397:DNM655407 DXG655397:DXI655407 EHC655397:EHE655407 EQY655397:ERA655407 FAU655397:FAW655407 FKQ655397:FKS655407 FUM655397:FUO655407 GEI655397:GEK655407 GOE655397:GOG655407 GYA655397:GYC655407 HHW655397:HHY655407 HRS655397:HRU655407 IBO655397:IBQ655407 ILK655397:ILM655407 IVG655397:IVI655407 JFC655397:JFE655407 JOY655397:JPA655407 JYU655397:JYW655407 KIQ655397:KIS655407 KSM655397:KSO655407 LCI655397:LCK655407 LME655397:LMG655407 LWA655397:LWC655407 MFW655397:MFY655407 MPS655397:MPU655407 MZO655397:MZQ655407 NJK655397:NJM655407 NTG655397:NTI655407 ODC655397:ODE655407 OMY655397:ONA655407 OWU655397:OWW655407 PGQ655397:PGS655407 PQM655397:PQO655407 QAI655397:QAK655407 QKE655397:QKG655407 QUA655397:QUC655407 RDW655397:RDY655407 RNS655397:RNU655407 RXO655397:RXQ655407 SHK655397:SHM655407 SRG655397:SRI655407 TBC655397:TBE655407 TKY655397:TLA655407 TUU655397:TUW655407 UEQ655397:UES655407 UOM655397:UOO655407 UYI655397:UYK655407 VIE655397:VIG655407 VSA655397:VSC655407 WBW655397:WBY655407 WLS655397:WLU655407 WVO655397:WVQ655407 G720933:I720943 JC720933:JE720943 SY720933:TA720943 ACU720933:ACW720943 AMQ720933:AMS720943 AWM720933:AWO720943 BGI720933:BGK720943 BQE720933:BQG720943 CAA720933:CAC720943 CJW720933:CJY720943 CTS720933:CTU720943 DDO720933:DDQ720943 DNK720933:DNM720943 DXG720933:DXI720943 EHC720933:EHE720943 EQY720933:ERA720943 FAU720933:FAW720943 FKQ720933:FKS720943 FUM720933:FUO720943 GEI720933:GEK720943 GOE720933:GOG720943 GYA720933:GYC720943 HHW720933:HHY720943 HRS720933:HRU720943 IBO720933:IBQ720943 ILK720933:ILM720943 IVG720933:IVI720943 JFC720933:JFE720943 JOY720933:JPA720943 JYU720933:JYW720943 KIQ720933:KIS720943 KSM720933:KSO720943 LCI720933:LCK720943 LME720933:LMG720943 LWA720933:LWC720943 MFW720933:MFY720943 MPS720933:MPU720943 MZO720933:MZQ720943 NJK720933:NJM720943 NTG720933:NTI720943 ODC720933:ODE720943 OMY720933:ONA720943 OWU720933:OWW720943 PGQ720933:PGS720943 PQM720933:PQO720943 QAI720933:QAK720943 QKE720933:QKG720943 QUA720933:QUC720943 RDW720933:RDY720943 RNS720933:RNU720943 RXO720933:RXQ720943 SHK720933:SHM720943 SRG720933:SRI720943 TBC720933:TBE720943 TKY720933:TLA720943 TUU720933:TUW720943 UEQ720933:UES720943 UOM720933:UOO720943 UYI720933:UYK720943 VIE720933:VIG720943 VSA720933:VSC720943 WBW720933:WBY720943 WLS720933:WLU720943 WVO720933:WVQ720943 G786469:I786479 JC786469:JE786479 SY786469:TA786479 ACU786469:ACW786479 AMQ786469:AMS786479 AWM786469:AWO786479 BGI786469:BGK786479 BQE786469:BQG786479 CAA786469:CAC786479 CJW786469:CJY786479 CTS786469:CTU786479 DDO786469:DDQ786479 DNK786469:DNM786479 DXG786469:DXI786479 EHC786469:EHE786479 EQY786469:ERA786479 FAU786469:FAW786479 FKQ786469:FKS786479 FUM786469:FUO786479 GEI786469:GEK786479 GOE786469:GOG786479 GYA786469:GYC786479 HHW786469:HHY786479 HRS786469:HRU786479 IBO786469:IBQ786479 ILK786469:ILM786479 IVG786469:IVI786479 JFC786469:JFE786479 JOY786469:JPA786479 JYU786469:JYW786479 KIQ786469:KIS786479 KSM786469:KSO786479 LCI786469:LCK786479 LME786469:LMG786479 LWA786469:LWC786479 MFW786469:MFY786479 MPS786469:MPU786479 MZO786469:MZQ786479 NJK786469:NJM786479 NTG786469:NTI786479 ODC786469:ODE786479 OMY786469:ONA786479 OWU786469:OWW786479 PGQ786469:PGS786479 PQM786469:PQO786479 QAI786469:QAK786479 QKE786469:QKG786479 QUA786469:QUC786479 RDW786469:RDY786479 RNS786469:RNU786479 RXO786469:RXQ786479 SHK786469:SHM786479 SRG786469:SRI786479 TBC786469:TBE786479 TKY786469:TLA786479 TUU786469:TUW786479 UEQ786469:UES786479 UOM786469:UOO786479 UYI786469:UYK786479 VIE786469:VIG786479 VSA786469:VSC786479 WBW786469:WBY786479 WLS786469:WLU786479 WVO786469:WVQ786479 G852005:I852015 JC852005:JE852015 SY852005:TA852015 ACU852005:ACW852015 AMQ852005:AMS852015 AWM852005:AWO852015 BGI852005:BGK852015 BQE852005:BQG852015 CAA852005:CAC852015 CJW852005:CJY852015 CTS852005:CTU852015 DDO852005:DDQ852015 DNK852005:DNM852015 DXG852005:DXI852015 EHC852005:EHE852015 EQY852005:ERA852015 FAU852005:FAW852015 FKQ852005:FKS852015 FUM852005:FUO852015 GEI852005:GEK852015 GOE852005:GOG852015 GYA852005:GYC852015 HHW852005:HHY852015 HRS852005:HRU852015 IBO852005:IBQ852015 ILK852005:ILM852015 IVG852005:IVI852015 JFC852005:JFE852015 JOY852005:JPA852015 JYU852005:JYW852015 KIQ852005:KIS852015 KSM852005:KSO852015 LCI852005:LCK852015 LME852005:LMG852015 LWA852005:LWC852015 MFW852005:MFY852015 MPS852005:MPU852015 MZO852005:MZQ852015 NJK852005:NJM852015 NTG852005:NTI852015 ODC852005:ODE852015 OMY852005:ONA852015 OWU852005:OWW852015 PGQ852005:PGS852015 PQM852005:PQO852015 QAI852005:QAK852015 QKE852005:QKG852015 QUA852005:QUC852015 RDW852005:RDY852015 RNS852005:RNU852015 RXO852005:RXQ852015 SHK852005:SHM852015 SRG852005:SRI852015 TBC852005:TBE852015 TKY852005:TLA852015 TUU852005:TUW852015 UEQ852005:UES852015 UOM852005:UOO852015 UYI852005:UYK852015 VIE852005:VIG852015 VSA852005:VSC852015 WBW852005:WBY852015 WLS852005:WLU852015 WVO852005:WVQ852015 G917541:I917551 JC917541:JE917551 SY917541:TA917551 ACU917541:ACW917551 AMQ917541:AMS917551 AWM917541:AWO917551 BGI917541:BGK917551 BQE917541:BQG917551 CAA917541:CAC917551 CJW917541:CJY917551 CTS917541:CTU917551 DDO917541:DDQ917551 DNK917541:DNM917551 DXG917541:DXI917551 EHC917541:EHE917551 EQY917541:ERA917551 FAU917541:FAW917551 FKQ917541:FKS917551 FUM917541:FUO917551 GEI917541:GEK917551 GOE917541:GOG917551 GYA917541:GYC917551 HHW917541:HHY917551 HRS917541:HRU917551 IBO917541:IBQ917551 ILK917541:ILM917551 IVG917541:IVI917551 JFC917541:JFE917551 JOY917541:JPA917551 JYU917541:JYW917551 KIQ917541:KIS917551 KSM917541:KSO917551 LCI917541:LCK917551 LME917541:LMG917551 LWA917541:LWC917551 MFW917541:MFY917551 MPS917541:MPU917551 MZO917541:MZQ917551 NJK917541:NJM917551 NTG917541:NTI917551 ODC917541:ODE917551 OMY917541:ONA917551 OWU917541:OWW917551 PGQ917541:PGS917551 PQM917541:PQO917551 QAI917541:QAK917551 QKE917541:QKG917551 QUA917541:QUC917551 RDW917541:RDY917551 RNS917541:RNU917551 RXO917541:RXQ917551 SHK917541:SHM917551 SRG917541:SRI917551 TBC917541:TBE917551 TKY917541:TLA917551 TUU917541:TUW917551 UEQ917541:UES917551 UOM917541:UOO917551 UYI917541:UYK917551 VIE917541:VIG917551 VSA917541:VSC917551 WBW917541:WBY917551 WLS917541:WLU917551 WVO917541:WVQ917551 G983077:I983087 JC983077:JE983087 SY983077:TA983087 ACU983077:ACW983087 AMQ983077:AMS983087 AWM983077:AWO983087 BGI983077:BGK983087 BQE983077:BQG983087 CAA983077:CAC983087 CJW983077:CJY983087 CTS983077:CTU983087 DDO983077:DDQ983087 DNK983077:DNM983087 DXG983077:DXI983087 EHC983077:EHE983087 EQY983077:ERA983087 FAU983077:FAW983087 FKQ983077:FKS983087 FUM983077:FUO983087 GEI983077:GEK983087 GOE983077:GOG983087 GYA983077:GYC983087 HHW983077:HHY983087 HRS983077:HRU983087 IBO983077:IBQ983087 ILK983077:ILM983087 IVG983077:IVI983087 JFC983077:JFE983087 JOY983077:JPA983087 JYU983077:JYW983087 KIQ983077:KIS983087 KSM983077:KSO983087 LCI983077:LCK983087 LME983077:LMG983087 LWA983077:LWC983087 MFW983077:MFY983087 MPS983077:MPU983087 MZO983077:MZQ983087 NJK983077:NJM983087 NTG983077:NTI983087 ODC983077:ODE983087 OMY983077:ONA983087 OWU983077:OWW983087 PGQ983077:PGS983087 PQM983077:PQO983087 QAI983077:QAK983087 QKE983077:QKG983087 QUA983077:QUC983087 RDW983077:RDY983087 RNS983077:RNU983087 RXO983077:RXQ983087 SHK983077:SHM983087 SRG983077:SRI983087 TBC983077:TBE983087 TKY983077:TLA983087 TUU983077:TUW983087 UEQ983077:UES983087 UOM983077:UOO983087 UYI983077:UYK983087 VIE983077:VIG983087 VSA983077:VSC983087 WBW983077:WBY983087 WLS983077:WLU983087 WVO983077:WVQ983087 WLS983089:WLU983109 JC60:JE62 SY60:TA62 ACU60:ACW62 AMQ60:AMS62 AWM60:AWO62 BGI60:BGK62 BQE60:BQG62 CAA60:CAC62 CJW60:CJY62 CTS60:CTU62 DDO60:DDQ62 DNK60:DNM62 DXG60:DXI62 EHC60:EHE62 EQY60:ERA62 FAU60:FAW62 FKQ60:FKS62 FUM60:FUO62 GEI60:GEK62 GOE60:GOG62 GYA60:GYC62 HHW60:HHY62 HRS60:HRU62 IBO60:IBQ62 ILK60:ILM62 IVG60:IVI62 JFC60:JFE62 JOY60:JPA62 JYU60:JYW62 KIQ60:KIS62 KSM60:KSO62 LCI60:LCK62 LME60:LMG62 LWA60:LWC62 MFW60:MFY62 MPS60:MPU62 MZO60:MZQ62 NJK60:NJM62 NTG60:NTI62 ODC60:ODE62 OMY60:ONA62 OWU60:OWW62 PGQ60:PGS62 PQM60:PQO62 QAI60:QAK62 QKE60:QKG62 QUA60:QUC62 RDW60:RDY62 RNS60:RNU62 RXO60:RXQ62 SHK60:SHM62 SRG60:SRI62 TBC60:TBE62 TKY60:TLA62 TUU60:TUW62 UEQ60:UES62 UOM60:UOO62 UYI60:UYK62 VIE60:VIG62 VSA60:VSC62 WBW60:WBY62 WLS60:WLU62 WVO60:WVQ62 G65607:I65609 JC65607:JE65609 SY65607:TA65609 ACU65607:ACW65609 AMQ65607:AMS65609 AWM65607:AWO65609 BGI65607:BGK65609 BQE65607:BQG65609 CAA65607:CAC65609 CJW65607:CJY65609 CTS65607:CTU65609 DDO65607:DDQ65609 DNK65607:DNM65609 DXG65607:DXI65609 EHC65607:EHE65609 EQY65607:ERA65609 FAU65607:FAW65609 FKQ65607:FKS65609 FUM65607:FUO65609 GEI65607:GEK65609 GOE65607:GOG65609 GYA65607:GYC65609 HHW65607:HHY65609 HRS65607:HRU65609 IBO65607:IBQ65609 ILK65607:ILM65609 IVG65607:IVI65609 JFC65607:JFE65609 JOY65607:JPA65609 JYU65607:JYW65609 KIQ65607:KIS65609 KSM65607:KSO65609 LCI65607:LCK65609 LME65607:LMG65609 LWA65607:LWC65609 MFW65607:MFY65609 MPS65607:MPU65609 MZO65607:MZQ65609 NJK65607:NJM65609 NTG65607:NTI65609 ODC65607:ODE65609 OMY65607:ONA65609 OWU65607:OWW65609 PGQ65607:PGS65609 PQM65607:PQO65609 QAI65607:QAK65609 QKE65607:QKG65609 QUA65607:QUC65609 RDW65607:RDY65609 RNS65607:RNU65609 RXO65607:RXQ65609 SHK65607:SHM65609 SRG65607:SRI65609 TBC65607:TBE65609 TKY65607:TLA65609 TUU65607:TUW65609 UEQ65607:UES65609 UOM65607:UOO65609 UYI65607:UYK65609 VIE65607:VIG65609 VSA65607:VSC65609 WBW65607:WBY65609 WLS65607:WLU65609 WVO65607:WVQ65609 G131143:I131145 JC131143:JE131145 SY131143:TA131145 ACU131143:ACW131145 AMQ131143:AMS131145 AWM131143:AWO131145 BGI131143:BGK131145 BQE131143:BQG131145 CAA131143:CAC131145 CJW131143:CJY131145 CTS131143:CTU131145 DDO131143:DDQ131145 DNK131143:DNM131145 DXG131143:DXI131145 EHC131143:EHE131145 EQY131143:ERA131145 FAU131143:FAW131145 FKQ131143:FKS131145 FUM131143:FUO131145 GEI131143:GEK131145 GOE131143:GOG131145 GYA131143:GYC131145 HHW131143:HHY131145 HRS131143:HRU131145 IBO131143:IBQ131145 ILK131143:ILM131145 IVG131143:IVI131145 JFC131143:JFE131145 JOY131143:JPA131145 JYU131143:JYW131145 KIQ131143:KIS131145 KSM131143:KSO131145 LCI131143:LCK131145 LME131143:LMG131145 LWA131143:LWC131145 MFW131143:MFY131145 MPS131143:MPU131145 MZO131143:MZQ131145 NJK131143:NJM131145 NTG131143:NTI131145 ODC131143:ODE131145 OMY131143:ONA131145 OWU131143:OWW131145 PGQ131143:PGS131145 PQM131143:PQO131145 QAI131143:QAK131145 QKE131143:QKG131145 QUA131143:QUC131145 RDW131143:RDY131145 RNS131143:RNU131145 RXO131143:RXQ131145 SHK131143:SHM131145 SRG131143:SRI131145 TBC131143:TBE131145 TKY131143:TLA131145 TUU131143:TUW131145 UEQ131143:UES131145 UOM131143:UOO131145 UYI131143:UYK131145 VIE131143:VIG131145 VSA131143:VSC131145 WBW131143:WBY131145 WLS131143:WLU131145 WVO131143:WVQ131145 G196679:I196681 JC196679:JE196681 SY196679:TA196681 ACU196679:ACW196681 AMQ196679:AMS196681 AWM196679:AWO196681 BGI196679:BGK196681 BQE196679:BQG196681 CAA196679:CAC196681 CJW196679:CJY196681 CTS196679:CTU196681 DDO196679:DDQ196681 DNK196679:DNM196681 DXG196679:DXI196681 EHC196679:EHE196681 EQY196679:ERA196681 FAU196679:FAW196681 FKQ196679:FKS196681 FUM196679:FUO196681 GEI196679:GEK196681 GOE196679:GOG196681 GYA196679:GYC196681 HHW196679:HHY196681 HRS196679:HRU196681 IBO196679:IBQ196681 ILK196679:ILM196681 IVG196679:IVI196681 JFC196679:JFE196681 JOY196679:JPA196681 JYU196679:JYW196681 KIQ196679:KIS196681 KSM196679:KSO196681 LCI196679:LCK196681 LME196679:LMG196681 LWA196679:LWC196681 MFW196679:MFY196681 MPS196679:MPU196681 MZO196679:MZQ196681 NJK196679:NJM196681 NTG196679:NTI196681 ODC196679:ODE196681 OMY196679:ONA196681 OWU196679:OWW196681 PGQ196679:PGS196681 PQM196679:PQO196681 QAI196679:QAK196681 QKE196679:QKG196681 QUA196679:QUC196681 RDW196679:RDY196681 RNS196679:RNU196681 RXO196679:RXQ196681 SHK196679:SHM196681 SRG196679:SRI196681 TBC196679:TBE196681 TKY196679:TLA196681 TUU196679:TUW196681 UEQ196679:UES196681 UOM196679:UOO196681 UYI196679:UYK196681 VIE196679:VIG196681 VSA196679:VSC196681 WBW196679:WBY196681 WLS196679:WLU196681 WVO196679:WVQ196681 G262215:I262217 JC262215:JE262217 SY262215:TA262217 ACU262215:ACW262217 AMQ262215:AMS262217 AWM262215:AWO262217 BGI262215:BGK262217 BQE262215:BQG262217 CAA262215:CAC262217 CJW262215:CJY262217 CTS262215:CTU262217 DDO262215:DDQ262217 DNK262215:DNM262217 DXG262215:DXI262217 EHC262215:EHE262217 EQY262215:ERA262217 FAU262215:FAW262217 FKQ262215:FKS262217 FUM262215:FUO262217 GEI262215:GEK262217 GOE262215:GOG262217 GYA262215:GYC262217 HHW262215:HHY262217 HRS262215:HRU262217 IBO262215:IBQ262217 ILK262215:ILM262217 IVG262215:IVI262217 JFC262215:JFE262217 JOY262215:JPA262217 JYU262215:JYW262217 KIQ262215:KIS262217 KSM262215:KSO262217 LCI262215:LCK262217 LME262215:LMG262217 LWA262215:LWC262217 MFW262215:MFY262217 MPS262215:MPU262217 MZO262215:MZQ262217 NJK262215:NJM262217 NTG262215:NTI262217 ODC262215:ODE262217 OMY262215:ONA262217 OWU262215:OWW262217 PGQ262215:PGS262217 PQM262215:PQO262217 QAI262215:QAK262217 QKE262215:QKG262217 QUA262215:QUC262217 RDW262215:RDY262217 RNS262215:RNU262217 RXO262215:RXQ262217 SHK262215:SHM262217 SRG262215:SRI262217 TBC262215:TBE262217 TKY262215:TLA262217 TUU262215:TUW262217 UEQ262215:UES262217 UOM262215:UOO262217 UYI262215:UYK262217 VIE262215:VIG262217 VSA262215:VSC262217 WBW262215:WBY262217 WLS262215:WLU262217 WVO262215:WVQ262217 G327751:I327753 JC327751:JE327753 SY327751:TA327753 ACU327751:ACW327753 AMQ327751:AMS327753 AWM327751:AWO327753 BGI327751:BGK327753 BQE327751:BQG327753 CAA327751:CAC327753 CJW327751:CJY327753 CTS327751:CTU327753 DDO327751:DDQ327753 DNK327751:DNM327753 DXG327751:DXI327753 EHC327751:EHE327753 EQY327751:ERA327753 FAU327751:FAW327753 FKQ327751:FKS327753 FUM327751:FUO327753 GEI327751:GEK327753 GOE327751:GOG327753 GYA327751:GYC327753 HHW327751:HHY327753 HRS327751:HRU327753 IBO327751:IBQ327753 ILK327751:ILM327753 IVG327751:IVI327753 JFC327751:JFE327753 JOY327751:JPA327753 JYU327751:JYW327753 KIQ327751:KIS327753 KSM327751:KSO327753 LCI327751:LCK327753 LME327751:LMG327753 LWA327751:LWC327753 MFW327751:MFY327753 MPS327751:MPU327753 MZO327751:MZQ327753 NJK327751:NJM327753 NTG327751:NTI327753 ODC327751:ODE327753 OMY327751:ONA327753 OWU327751:OWW327753 PGQ327751:PGS327753 PQM327751:PQO327753 QAI327751:QAK327753 QKE327751:QKG327753 QUA327751:QUC327753 RDW327751:RDY327753 RNS327751:RNU327753 RXO327751:RXQ327753 SHK327751:SHM327753 SRG327751:SRI327753 TBC327751:TBE327753 TKY327751:TLA327753 TUU327751:TUW327753 UEQ327751:UES327753 UOM327751:UOO327753 UYI327751:UYK327753 VIE327751:VIG327753 VSA327751:VSC327753 WBW327751:WBY327753 WLS327751:WLU327753 WVO327751:WVQ327753 G393287:I393289 JC393287:JE393289 SY393287:TA393289 ACU393287:ACW393289 AMQ393287:AMS393289 AWM393287:AWO393289 BGI393287:BGK393289 BQE393287:BQG393289 CAA393287:CAC393289 CJW393287:CJY393289 CTS393287:CTU393289 DDO393287:DDQ393289 DNK393287:DNM393289 DXG393287:DXI393289 EHC393287:EHE393289 EQY393287:ERA393289 FAU393287:FAW393289 FKQ393287:FKS393289 FUM393287:FUO393289 GEI393287:GEK393289 GOE393287:GOG393289 GYA393287:GYC393289 HHW393287:HHY393289 HRS393287:HRU393289 IBO393287:IBQ393289 ILK393287:ILM393289 IVG393287:IVI393289 JFC393287:JFE393289 JOY393287:JPA393289 JYU393287:JYW393289 KIQ393287:KIS393289 KSM393287:KSO393289 LCI393287:LCK393289 LME393287:LMG393289 LWA393287:LWC393289 MFW393287:MFY393289 MPS393287:MPU393289 MZO393287:MZQ393289 NJK393287:NJM393289 NTG393287:NTI393289 ODC393287:ODE393289 OMY393287:ONA393289 OWU393287:OWW393289 PGQ393287:PGS393289 PQM393287:PQO393289 QAI393287:QAK393289 QKE393287:QKG393289 QUA393287:QUC393289 RDW393287:RDY393289 RNS393287:RNU393289 RXO393287:RXQ393289 SHK393287:SHM393289 SRG393287:SRI393289 TBC393287:TBE393289 TKY393287:TLA393289 TUU393287:TUW393289 UEQ393287:UES393289 UOM393287:UOO393289 UYI393287:UYK393289 VIE393287:VIG393289 VSA393287:VSC393289 WBW393287:WBY393289 WLS393287:WLU393289 WVO393287:WVQ393289 G458823:I458825 JC458823:JE458825 SY458823:TA458825 ACU458823:ACW458825 AMQ458823:AMS458825 AWM458823:AWO458825 BGI458823:BGK458825 BQE458823:BQG458825 CAA458823:CAC458825 CJW458823:CJY458825 CTS458823:CTU458825 DDO458823:DDQ458825 DNK458823:DNM458825 DXG458823:DXI458825 EHC458823:EHE458825 EQY458823:ERA458825 FAU458823:FAW458825 FKQ458823:FKS458825 FUM458823:FUO458825 GEI458823:GEK458825 GOE458823:GOG458825 GYA458823:GYC458825 HHW458823:HHY458825 HRS458823:HRU458825 IBO458823:IBQ458825 ILK458823:ILM458825 IVG458823:IVI458825 JFC458823:JFE458825 JOY458823:JPA458825 JYU458823:JYW458825 KIQ458823:KIS458825 KSM458823:KSO458825 LCI458823:LCK458825 LME458823:LMG458825 LWA458823:LWC458825 MFW458823:MFY458825 MPS458823:MPU458825 MZO458823:MZQ458825 NJK458823:NJM458825 NTG458823:NTI458825 ODC458823:ODE458825 OMY458823:ONA458825 OWU458823:OWW458825 PGQ458823:PGS458825 PQM458823:PQO458825 QAI458823:QAK458825 QKE458823:QKG458825 QUA458823:QUC458825 RDW458823:RDY458825 RNS458823:RNU458825 RXO458823:RXQ458825 SHK458823:SHM458825 SRG458823:SRI458825 TBC458823:TBE458825 TKY458823:TLA458825 TUU458823:TUW458825 UEQ458823:UES458825 UOM458823:UOO458825 UYI458823:UYK458825 VIE458823:VIG458825 VSA458823:VSC458825 WBW458823:WBY458825 WLS458823:WLU458825 WVO458823:WVQ458825 G524359:I524361 JC524359:JE524361 SY524359:TA524361 ACU524359:ACW524361 AMQ524359:AMS524361 AWM524359:AWO524361 BGI524359:BGK524361 BQE524359:BQG524361 CAA524359:CAC524361 CJW524359:CJY524361 CTS524359:CTU524361 DDO524359:DDQ524361 DNK524359:DNM524361 DXG524359:DXI524361 EHC524359:EHE524361 EQY524359:ERA524361 FAU524359:FAW524361 FKQ524359:FKS524361 FUM524359:FUO524361 GEI524359:GEK524361 GOE524359:GOG524361 GYA524359:GYC524361 HHW524359:HHY524361 HRS524359:HRU524361 IBO524359:IBQ524361 ILK524359:ILM524361 IVG524359:IVI524361 JFC524359:JFE524361 JOY524359:JPA524361 JYU524359:JYW524361 KIQ524359:KIS524361 KSM524359:KSO524361 LCI524359:LCK524361 LME524359:LMG524361 LWA524359:LWC524361 MFW524359:MFY524361 MPS524359:MPU524361 MZO524359:MZQ524361 NJK524359:NJM524361 NTG524359:NTI524361 ODC524359:ODE524361 OMY524359:ONA524361 OWU524359:OWW524361 PGQ524359:PGS524361 PQM524359:PQO524361 QAI524359:QAK524361 QKE524359:QKG524361 QUA524359:QUC524361 RDW524359:RDY524361 RNS524359:RNU524361 RXO524359:RXQ524361 SHK524359:SHM524361 SRG524359:SRI524361 TBC524359:TBE524361 TKY524359:TLA524361 TUU524359:TUW524361 UEQ524359:UES524361 UOM524359:UOO524361 UYI524359:UYK524361 VIE524359:VIG524361 VSA524359:VSC524361 WBW524359:WBY524361 WLS524359:WLU524361 WVO524359:WVQ524361 G589895:I589897 JC589895:JE589897 SY589895:TA589897 ACU589895:ACW589897 AMQ589895:AMS589897 AWM589895:AWO589897 BGI589895:BGK589897 BQE589895:BQG589897 CAA589895:CAC589897 CJW589895:CJY589897 CTS589895:CTU589897 DDO589895:DDQ589897 DNK589895:DNM589897 DXG589895:DXI589897 EHC589895:EHE589897 EQY589895:ERA589897 FAU589895:FAW589897 FKQ589895:FKS589897 FUM589895:FUO589897 GEI589895:GEK589897 GOE589895:GOG589897 GYA589895:GYC589897 HHW589895:HHY589897 HRS589895:HRU589897 IBO589895:IBQ589897 ILK589895:ILM589897 IVG589895:IVI589897 JFC589895:JFE589897 JOY589895:JPA589897 JYU589895:JYW589897 KIQ589895:KIS589897 KSM589895:KSO589897 LCI589895:LCK589897 LME589895:LMG589897 LWA589895:LWC589897 MFW589895:MFY589897 MPS589895:MPU589897 MZO589895:MZQ589897 NJK589895:NJM589897 NTG589895:NTI589897 ODC589895:ODE589897 OMY589895:ONA589897 OWU589895:OWW589897 PGQ589895:PGS589897 PQM589895:PQO589897 QAI589895:QAK589897 QKE589895:QKG589897 QUA589895:QUC589897 RDW589895:RDY589897 RNS589895:RNU589897 RXO589895:RXQ589897 SHK589895:SHM589897 SRG589895:SRI589897 TBC589895:TBE589897 TKY589895:TLA589897 TUU589895:TUW589897 UEQ589895:UES589897 UOM589895:UOO589897 UYI589895:UYK589897 VIE589895:VIG589897 VSA589895:VSC589897 WBW589895:WBY589897 WLS589895:WLU589897 WVO589895:WVQ589897 G655431:I655433 JC655431:JE655433 SY655431:TA655433 ACU655431:ACW655433 AMQ655431:AMS655433 AWM655431:AWO655433 BGI655431:BGK655433 BQE655431:BQG655433 CAA655431:CAC655433 CJW655431:CJY655433 CTS655431:CTU655433 DDO655431:DDQ655433 DNK655431:DNM655433 DXG655431:DXI655433 EHC655431:EHE655433 EQY655431:ERA655433 FAU655431:FAW655433 FKQ655431:FKS655433 FUM655431:FUO655433 GEI655431:GEK655433 GOE655431:GOG655433 GYA655431:GYC655433 HHW655431:HHY655433 HRS655431:HRU655433 IBO655431:IBQ655433 ILK655431:ILM655433 IVG655431:IVI655433 JFC655431:JFE655433 JOY655431:JPA655433 JYU655431:JYW655433 KIQ655431:KIS655433 KSM655431:KSO655433 LCI655431:LCK655433 LME655431:LMG655433 LWA655431:LWC655433 MFW655431:MFY655433 MPS655431:MPU655433 MZO655431:MZQ655433 NJK655431:NJM655433 NTG655431:NTI655433 ODC655431:ODE655433 OMY655431:ONA655433 OWU655431:OWW655433 PGQ655431:PGS655433 PQM655431:PQO655433 QAI655431:QAK655433 QKE655431:QKG655433 QUA655431:QUC655433 RDW655431:RDY655433 RNS655431:RNU655433 RXO655431:RXQ655433 SHK655431:SHM655433 SRG655431:SRI655433 TBC655431:TBE655433 TKY655431:TLA655433 TUU655431:TUW655433 UEQ655431:UES655433 UOM655431:UOO655433 UYI655431:UYK655433 VIE655431:VIG655433 VSA655431:VSC655433 WBW655431:WBY655433 WLS655431:WLU655433 WVO655431:WVQ655433 G720967:I720969 JC720967:JE720969 SY720967:TA720969 ACU720967:ACW720969 AMQ720967:AMS720969 AWM720967:AWO720969 BGI720967:BGK720969 BQE720967:BQG720969 CAA720967:CAC720969 CJW720967:CJY720969 CTS720967:CTU720969 DDO720967:DDQ720969 DNK720967:DNM720969 DXG720967:DXI720969 EHC720967:EHE720969 EQY720967:ERA720969 FAU720967:FAW720969 FKQ720967:FKS720969 FUM720967:FUO720969 GEI720967:GEK720969 GOE720967:GOG720969 GYA720967:GYC720969 HHW720967:HHY720969 HRS720967:HRU720969 IBO720967:IBQ720969 ILK720967:ILM720969 IVG720967:IVI720969 JFC720967:JFE720969 JOY720967:JPA720969 JYU720967:JYW720969 KIQ720967:KIS720969 KSM720967:KSO720969 LCI720967:LCK720969 LME720967:LMG720969 LWA720967:LWC720969 MFW720967:MFY720969 MPS720967:MPU720969 MZO720967:MZQ720969 NJK720967:NJM720969 NTG720967:NTI720969 ODC720967:ODE720969 OMY720967:ONA720969 OWU720967:OWW720969 PGQ720967:PGS720969 PQM720967:PQO720969 QAI720967:QAK720969 QKE720967:QKG720969 QUA720967:QUC720969 RDW720967:RDY720969 RNS720967:RNU720969 RXO720967:RXQ720969 SHK720967:SHM720969 SRG720967:SRI720969 TBC720967:TBE720969 TKY720967:TLA720969 TUU720967:TUW720969 UEQ720967:UES720969 UOM720967:UOO720969 UYI720967:UYK720969 VIE720967:VIG720969 VSA720967:VSC720969 WBW720967:WBY720969 WLS720967:WLU720969 WVO720967:WVQ720969 G786503:I786505 JC786503:JE786505 SY786503:TA786505 ACU786503:ACW786505 AMQ786503:AMS786505 AWM786503:AWO786505 BGI786503:BGK786505 BQE786503:BQG786505 CAA786503:CAC786505 CJW786503:CJY786505 CTS786503:CTU786505 DDO786503:DDQ786505 DNK786503:DNM786505 DXG786503:DXI786505 EHC786503:EHE786505 EQY786503:ERA786505 FAU786503:FAW786505 FKQ786503:FKS786505 FUM786503:FUO786505 GEI786503:GEK786505 GOE786503:GOG786505 GYA786503:GYC786505 HHW786503:HHY786505 HRS786503:HRU786505 IBO786503:IBQ786505 ILK786503:ILM786505 IVG786503:IVI786505 JFC786503:JFE786505 JOY786503:JPA786505 JYU786503:JYW786505 KIQ786503:KIS786505 KSM786503:KSO786505 LCI786503:LCK786505 LME786503:LMG786505 LWA786503:LWC786505 MFW786503:MFY786505 MPS786503:MPU786505 MZO786503:MZQ786505 NJK786503:NJM786505 NTG786503:NTI786505 ODC786503:ODE786505 OMY786503:ONA786505 OWU786503:OWW786505 PGQ786503:PGS786505 PQM786503:PQO786505 QAI786503:QAK786505 QKE786503:QKG786505 QUA786503:QUC786505 RDW786503:RDY786505 RNS786503:RNU786505 RXO786503:RXQ786505 SHK786503:SHM786505 SRG786503:SRI786505 TBC786503:TBE786505 TKY786503:TLA786505 TUU786503:TUW786505 UEQ786503:UES786505 UOM786503:UOO786505 UYI786503:UYK786505 VIE786503:VIG786505 VSA786503:VSC786505 WBW786503:WBY786505 WLS786503:WLU786505 WVO786503:WVQ786505 G852039:I852041 JC852039:JE852041 SY852039:TA852041 ACU852039:ACW852041 AMQ852039:AMS852041 AWM852039:AWO852041 BGI852039:BGK852041 BQE852039:BQG852041 CAA852039:CAC852041 CJW852039:CJY852041 CTS852039:CTU852041 DDO852039:DDQ852041 DNK852039:DNM852041 DXG852039:DXI852041 EHC852039:EHE852041 EQY852039:ERA852041 FAU852039:FAW852041 FKQ852039:FKS852041 FUM852039:FUO852041 GEI852039:GEK852041 GOE852039:GOG852041 GYA852039:GYC852041 HHW852039:HHY852041 HRS852039:HRU852041 IBO852039:IBQ852041 ILK852039:ILM852041 IVG852039:IVI852041 JFC852039:JFE852041 JOY852039:JPA852041 JYU852039:JYW852041 KIQ852039:KIS852041 KSM852039:KSO852041 LCI852039:LCK852041 LME852039:LMG852041 LWA852039:LWC852041 MFW852039:MFY852041 MPS852039:MPU852041 MZO852039:MZQ852041 NJK852039:NJM852041 NTG852039:NTI852041 ODC852039:ODE852041 OMY852039:ONA852041 OWU852039:OWW852041 PGQ852039:PGS852041 PQM852039:PQO852041 QAI852039:QAK852041 QKE852039:QKG852041 QUA852039:QUC852041 RDW852039:RDY852041 RNS852039:RNU852041 RXO852039:RXQ852041 SHK852039:SHM852041 SRG852039:SRI852041 TBC852039:TBE852041 TKY852039:TLA852041 TUU852039:TUW852041 UEQ852039:UES852041 UOM852039:UOO852041 UYI852039:UYK852041 VIE852039:VIG852041 VSA852039:VSC852041 WBW852039:WBY852041 WLS852039:WLU852041 WVO852039:WVQ852041 G917575:I917577 JC917575:JE917577 SY917575:TA917577 ACU917575:ACW917577 AMQ917575:AMS917577 AWM917575:AWO917577 BGI917575:BGK917577 BQE917575:BQG917577 CAA917575:CAC917577 CJW917575:CJY917577 CTS917575:CTU917577 DDO917575:DDQ917577 DNK917575:DNM917577 DXG917575:DXI917577 EHC917575:EHE917577 EQY917575:ERA917577 FAU917575:FAW917577 FKQ917575:FKS917577 FUM917575:FUO917577 GEI917575:GEK917577 GOE917575:GOG917577 GYA917575:GYC917577 HHW917575:HHY917577 HRS917575:HRU917577 IBO917575:IBQ917577 ILK917575:ILM917577 IVG917575:IVI917577 JFC917575:JFE917577 JOY917575:JPA917577 JYU917575:JYW917577 KIQ917575:KIS917577 KSM917575:KSO917577 LCI917575:LCK917577 LME917575:LMG917577 LWA917575:LWC917577 MFW917575:MFY917577 MPS917575:MPU917577 MZO917575:MZQ917577 NJK917575:NJM917577 NTG917575:NTI917577 ODC917575:ODE917577 OMY917575:ONA917577 OWU917575:OWW917577 PGQ917575:PGS917577 PQM917575:PQO917577 QAI917575:QAK917577 QKE917575:QKG917577 QUA917575:QUC917577 RDW917575:RDY917577 RNS917575:RNU917577 RXO917575:RXQ917577 SHK917575:SHM917577 SRG917575:SRI917577 TBC917575:TBE917577 TKY917575:TLA917577 TUU917575:TUW917577 UEQ917575:UES917577 UOM917575:UOO917577 UYI917575:UYK917577 VIE917575:VIG917577 VSA917575:VSC917577 WBW917575:WBY917577 WLS917575:WLU917577 WVO917575:WVQ917577 G983111:I983113 JC983111:JE983113 SY983111:TA983113 ACU983111:ACW983113 AMQ983111:AMS983113 AWM983111:AWO983113 BGI983111:BGK983113 BQE983111:BQG983113 CAA983111:CAC983113 CJW983111:CJY983113 CTS983111:CTU983113 DDO983111:DDQ983113 DNK983111:DNM983113 DXG983111:DXI983113 EHC983111:EHE983113 EQY983111:ERA983113 FAU983111:FAW983113 FKQ983111:FKS983113 FUM983111:FUO983113 GEI983111:GEK983113 GOE983111:GOG983113 GYA983111:GYC983113 HHW983111:HHY983113 HRS983111:HRU983113 IBO983111:IBQ983113 ILK983111:ILM983113 IVG983111:IVI983113 JFC983111:JFE983113 JOY983111:JPA983113 JYU983111:JYW983113 KIQ983111:KIS983113 KSM983111:KSO983113 LCI983111:LCK983113 LME983111:LMG983113 LWA983111:LWC983113 MFW983111:MFY983113 MPS983111:MPU983113 MZO983111:MZQ983113 NJK983111:NJM983113 NTG983111:NTI983113 ODC983111:ODE983113 OMY983111:ONA983113 OWU983111:OWW983113 PGQ983111:PGS983113 PQM983111:PQO983113 QAI983111:QAK983113 QKE983111:QKG983113 QUA983111:QUC983113 RDW983111:RDY983113 RNS983111:RNU983113 RXO983111:RXQ983113 SHK983111:SHM983113 SRG983111:SRI983113 TBC983111:TBE983113 TKY983111:TLA983113 TUU983111:TUW983113 UEQ983111:UES983113 UOM983111:UOO983113 UYI983111:UYK983113 VIE983111:VIG983113 VSA983111:VSC983113 WBW983111:WBY983113 WLS983111:WLU983113 WVO983111:WVQ983113 WVO983089:WVQ983109 JC38:JE58 SY38:TA58 ACU38:ACW58 AMQ38:AMS58 AWM38:AWO58 BGI38:BGK58 BQE38:BQG58 CAA38:CAC58 CJW38:CJY58 CTS38:CTU58 DDO38:DDQ58 DNK38:DNM58 DXG38:DXI58 EHC38:EHE58 EQY38:ERA58 FAU38:FAW58 FKQ38:FKS58 FUM38:FUO58 GEI38:GEK58 GOE38:GOG58 GYA38:GYC58 HHW38:HHY58 HRS38:HRU58 IBO38:IBQ58 ILK38:ILM58 IVG38:IVI58 JFC38:JFE58 JOY38:JPA58 JYU38:JYW58 KIQ38:KIS58 KSM38:KSO58 LCI38:LCK58 LME38:LMG58 LWA38:LWC58 MFW38:MFY58 MPS38:MPU58 MZO38:MZQ58 NJK38:NJM58 NTG38:NTI58 ODC38:ODE58 OMY38:ONA58 OWU38:OWW58 PGQ38:PGS58 PQM38:PQO58 QAI38:QAK58 QKE38:QKG58 QUA38:QUC58 RDW38:RDY58 RNS38:RNU58 RXO38:RXQ58 SHK38:SHM58 SRG38:SRI58 TBC38:TBE58 TKY38:TLA58 TUU38:TUW58 UEQ38:UES58 UOM38:UOO58 UYI38:UYK58 VIE38:VIG58 VSA38:VSC58 WBW38:WBY58 WLS38:WLU58 WVO38:WVQ58 G65585:I65605 JC65585:JE65605 SY65585:TA65605 ACU65585:ACW65605 AMQ65585:AMS65605 AWM65585:AWO65605 BGI65585:BGK65605 BQE65585:BQG65605 CAA65585:CAC65605 CJW65585:CJY65605 CTS65585:CTU65605 DDO65585:DDQ65605 DNK65585:DNM65605 DXG65585:DXI65605 EHC65585:EHE65605 EQY65585:ERA65605 FAU65585:FAW65605 FKQ65585:FKS65605 FUM65585:FUO65605 GEI65585:GEK65605 GOE65585:GOG65605 GYA65585:GYC65605 HHW65585:HHY65605 HRS65585:HRU65605 IBO65585:IBQ65605 ILK65585:ILM65605 IVG65585:IVI65605 JFC65585:JFE65605 JOY65585:JPA65605 JYU65585:JYW65605 KIQ65585:KIS65605 KSM65585:KSO65605 LCI65585:LCK65605 LME65585:LMG65605 LWA65585:LWC65605 MFW65585:MFY65605 MPS65585:MPU65605 MZO65585:MZQ65605 NJK65585:NJM65605 NTG65585:NTI65605 ODC65585:ODE65605 OMY65585:ONA65605 OWU65585:OWW65605 PGQ65585:PGS65605 PQM65585:PQO65605 QAI65585:QAK65605 QKE65585:QKG65605 QUA65585:QUC65605 RDW65585:RDY65605 RNS65585:RNU65605 RXO65585:RXQ65605 SHK65585:SHM65605 SRG65585:SRI65605 TBC65585:TBE65605 TKY65585:TLA65605 TUU65585:TUW65605 UEQ65585:UES65605 UOM65585:UOO65605 UYI65585:UYK65605 VIE65585:VIG65605 VSA65585:VSC65605 WBW65585:WBY65605 WLS65585:WLU65605 WVO65585:WVQ65605 G131121:I131141 JC131121:JE131141 SY131121:TA131141 ACU131121:ACW131141 AMQ131121:AMS131141 AWM131121:AWO131141 BGI131121:BGK131141 BQE131121:BQG131141 CAA131121:CAC131141 CJW131121:CJY131141 CTS131121:CTU131141 DDO131121:DDQ131141 DNK131121:DNM131141 DXG131121:DXI131141 EHC131121:EHE131141 EQY131121:ERA131141 FAU131121:FAW131141 FKQ131121:FKS131141 FUM131121:FUO131141 GEI131121:GEK131141 GOE131121:GOG131141 GYA131121:GYC131141 HHW131121:HHY131141 HRS131121:HRU131141 IBO131121:IBQ131141 ILK131121:ILM131141 IVG131121:IVI131141 JFC131121:JFE131141 JOY131121:JPA131141 JYU131121:JYW131141 KIQ131121:KIS131141 KSM131121:KSO131141 LCI131121:LCK131141 LME131121:LMG131141 LWA131121:LWC131141 MFW131121:MFY131141 MPS131121:MPU131141 MZO131121:MZQ131141 NJK131121:NJM131141 NTG131121:NTI131141 ODC131121:ODE131141 OMY131121:ONA131141 OWU131121:OWW131141 PGQ131121:PGS131141 PQM131121:PQO131141 QAI131121:QAK131141 QKE131121:QKG131141 QUA131121:QUC131141 RDW131121:RDY131141 RNS131121:RNU131141 RXO131121:RXQ131141 SHK131121:SHM131141 SRG131121:SRI131141 TBC131121:TBE131141 TKY131121:TLA131141 TUU131121:TUW131141 UEQ131121:UES131141 UOM131121:UOO131141 UYI131121:UYK131141 VIE131121:VIG131141 VSA131121:VSC131141 WBW131121:WBY131141 WLS131121:WLU131141 WVO131121:WVQ131141 G196657:I196677 JC196657:JE196677 SY196657:TA196677 ACU196657:ACW196677 AMQ196657:AMS196677 AWM196657:AWO196677 BGI196657:BGK196677 BQE196657:BQG196677 CAA196657:CAC196677 CJW196657:CJY196677 CTS196657:CTU196677 DDO196657:DDQ196677 DNK196657:DNM196677 DXG196657:DXI196677 EHC196657:EHE196677 EQY196657:ERA196677 FAU196657:FAW196677 FKQ196657:FKS196677 FUM196657:FUO196677 GEI196657:GEK196677 GOE196657:GOG196677 GYA196657:GYC196677 HHW196657:HHY196677 HRS196657:HRU196677 IBO196657:IBQ196677 ILK196657:ILM196677 IVG196657:IVI196677 JFC196657:JFE196677 JOY196657:JPA196677 JYU196657:JYW196677 KIQ196657:KIS196677 KSM196657:KSO196677 LCI196657:LCK196677 LME196657:LMG196677 LWA196657:LWC196677 MFW196657:MFY196677 MPS196657:MPU196677 MZO196657:MZQ196677 NJK196657:NJM196677 NTG196657:NTI196677 ODC196657:ODE196677 OMY196657:ONA196677 OWU196657:OWW196677 PGQ196657:PGS196677 PQM196657:PQO196677 QAI196657:QAK196677 QKE196657:QKG196677 QUA196657:QUC196677 RDW196657:RDY196677 RNS196657:RNU196677 RXO196657:RXQ196677 SHK196657:SHM196677 SRG196657:SRI196677 TBC196657:TBE196677 TKY196657:TLA196677 TUU196657:TUW196677 UEQ196657:UES196677 UOM196657:UOO196677 UYI196657:UYK196677 VIE196657:VIG196677 VSA196657:VSC196677 WBW196657:WBY196677 WLS196657:WLU196677 WVO196657:WVQ196677 G262193:I262213 JC262193:JE262213 SY262193:TA262213 ACU262193:ACW262213 AMQ262193:AMS262213 AWM262193:AWO262213 BGI262193:BGK262213 BQE262193:BQG262213 CAA262193:CAC262213 CJW262193:CJY262213 CTS262193:CTU262213 DDO262193:DDQ262213 DNK262193:DNM262213 DXG262193:DXI262213 EHC262193:EHE262213 EQY262193:ERA262213 FAU262193:FAW262213 FKQ262193:FKS262213 FUM262193:FUO262213 GEI262193:GEK262213 GOE262193:GOG262213 GYA262193:GYC262213 HHW262193:HHY262213 HRS262193:HRU262213 IBO262193:IBQ262213 ILK262193:ILM262213 IVG262193:IVI262213 JFC262193:JFE262213 JOY262193:JPA262213 JYU262193:JYW262213 KIQ262193:KIS262213 KSM262193:KSO262213 LCI262193:LCK262213 LME262193:LMG262213 LWA262193:LWC262213 MFW262193:MFY262213 MPS262193:MPU262213 MZO262193:MZQ262213 NJK262193:NJM262213 NTG262193:NTI262213 ODC262193:ODE262213 OMY262193:ONA262213 OWU262193:OWW262213 PGQ262193:PGS262213 PQM262193:PQO262213 QAI262193:QAK262213 QKE262193:QKG262213 QUA262193:QUC262213 RDW262193:RDY262213 RNS262193:RNU262213 RXO262193:RXQ262213 SHK262193:SHM262213 SRG262193:SRI262213 TBC262193:TBE262213 TKY262193:TLA262213 TUU262193:TUW262213 UEQ262193:UES262213 UOM262193:UOO262213 UYI262193:UYK262213 VIE262193:VIG262213 VSA262193:VSC262213 WBW262193:WBY262213 WLS262193:WLU262213 WVO262193:WVQ262213 G327729:I327749 JC327729:JE327749 SY327729:TA327749 ACU327729:ACW327749 AMQ327729:AMS327749 AWM327729:AWO327749 BGI327729:BGK327749 BQE327729:BQG327749 CAA327729:CAC327749 CJW327729:CJY327749 CTS327729:CTU327749 DDO327729:DDQ327749 DNK327729:DNM327749 DXG327729:DXI327749 EHC327729:EHE327749 EQY327729:ERA327749 FAU327729:FAW327749 FKQ327729:FKS327749 FUM327729:FUO327749 GEI327729:GEK327749 GOE327729:GOG327749 GYA327729:GYC327749 HHW327729:HHY327749 HRS327729:HRU327749 IBO327729:IBQ327749 ILK327729:ILM327749 IVG327729:IVI327749 JFC327729:JFE327749 JOY327729:JPA327749 JYU327729:JYW327749 KIQ327729:KIS327749 KSM327729:KSO327749 LCI327729:LCK327749 LME327729:LMG327749 LWA327729:LWC327749 MFW327729:MFY327749 MPS327729:MPU327749 MZO327729:MZQ327749 NJK327729:NJM327749 NTG327729:NTI327749 ODC327729:ODE327749 OMY327729:ONA327749 OWU327729:OWW327749 PGQ327729:PGS327749 PQM327729:PQO327749 QAI327729:QAK327749 QKE327729:QKG327749 QUA327729:QUC327749 RDW327729:RDY327749 RNS327729:RNU327749 RXO327729:RXQ327749 SHK327729:SHM327749 SRG327729:SRI327749 TBC327729:TBE327749 TKY327729:TLA327749 TUU327729:TUW327749 UEQ327729:UES327749 UOM327729:UOO327749 UYI327729:UYK327749 VIE327729:VIG327749 VSA327729:VSC327749 WBW327729:WBY327749 WLS327729:WLU327749 WVO327729:WVQ327749 G393265:I393285 JC393265:JE393285 SY393265:TA393285 ACU393265:ACW393285 AMQ393265:AMS393285 AWM393265:AWO393285 BGI393265:BGK393285 BQE393265:BQG393285 CAA393265:CAC393285 CJW393265:CJY393285 CTS393265:CTU393285 DDO393265:DDQ393285 DNK393265:DNM393285 DXG393265:DXI393285 EHC393265:EHE393285 EQY393265:ERA393285 FAU393265:FAW393285 FKQ393265:FKS393285 FUM393265:FUO393285 GEI393265:GEK393285 GOE393265:GOG393285 GYA393265:GYC393285 HHW393265:HHY393285 HRS393265:HRU393285 IBO393265:IBQ393285 ILK393265:ILM393285 IVG393265:IVI393285 JFC393265:JFE393285 JOY393265:JPA393285 JYU393265:JYW393285 KIQ393265:KIS393285 KSM393265:KSO393285 LCI393265:LCK393285 LME393265:LMG393285 LWA393265:LWC393285 MFW393265:MFY393285 MPS393265:MPU393285 MZO393265:MZQ393285 NJK393265:NJM393285 NTG393265:NTI393285 ODC393265:ODE393285 OMY393265:ONA393285 OWU393265:OWW393285 PGQ393265:PGS393285 PQM393265:PQO393285 QAI393265:QAK393285 QKE393265:QKG393285 QUA393265:QUC393285 RDW393265:RDY393285 RNS393265:RNU393285 RXO393265:RXQ393285 SHK393265:SHM393285 SRG393265:SRI393285 TBC393265:TBE393285 TKY393265:TLA393285 TUU393265:TUW393285 UEQ393265:UES393285 UOM393265:UOO393285 UYI393265:UYK393285 VIE393265:VIG393285 VSA393265:VSC393285 WBW393265:WBY393285 WLS393265:WLU393285 WVO393265:WVQ393285 G458801:I458821 JC458801:JE458821 SY458801:TA458821 ACU458801:ACW458821 AMQ458801:AMS458821 AWM458801:AWO458821 BGI458801:BGK458821 BQE458801:BQG458821 CAA458801:CAC458821 CJW458801:CJY458821 CTS458801:CTU458821 DDO458801:DDQ458821 DNK458801:DNM458821 DXG458801:DXI458821 EHC458801:EHE458821 EQY458801:ERA458821 FAU458801:FAW458821 FKQ458801:FKS458821 FUM458801:FUO458821 GEI458801:GEK458821 GOE458801:GOG458821 GYA458801:GYC458821 HHW458801:HHY458821 HRS458801:HRU458821 IBO458801:IBQ458821 ILK458801:ILM458821 IVG458801:IVI458821 JFC458801:JFE458821 JOY458801:JPA458821 JYU458801:JYW458821 KIQ458801:KIS458821 KSM458801:KSO458821 LCI458801:LCK458821 LME458801:LMG458821 LWA458801:LWC458821 MFW458801:MFY458821 MPS458801:MPU458821 MZO458801:MZQ458821 NJK458801:NJM458821 NTG458801:NTI458821 ODC458801:ODE458821 OMY458801:ONA458821 OWU458801:OWW458821 PGQ458801:PGS458821 PQM458801:PQO458821 QAI458801:QAK458821 QKE458801:QKG458821 QUA458801:QUC458821 RDW458801:RDY458821 RNS458801:RNU458821 RXO458801:RXQ458821 SHK458801:SHM458821 SRG458801:SRI458821 TBC458801:TBE458821 TKY458801:TLA458821 TUU458801:TUW458821 UEQ458801:UES458821 UOM458801:UOO458821 UYI458801:UYK458821 VIE458801:VIG458821 VSA458801:VSC458821 WBW458801:WBY458821 WLS458801:WLU458821 WVO458801:WVQ458821 G524337:I524357 JC524337:JE524357 SY524337:TA524357 ACU524337:ACW524357 AMQ524337:AMS524357 AWM524337:AWO524357 BGI524337:BGK524357 BQE524337:BQG524357 CAA524337:CAC524357 CJW524337:CJY524357 CTS524337:CTU524357 DDO524337:DDQ524357 DNK524337:DNM524357 DXG524337:DXI524357 EHC524337:EHE524357 EQY524337:ERA524357 FAU524337:FAW524357 FKQ524337:FKS524357 FUM524337:FUO524357 GEI524337:GEK524357 GOE524337:GOG524357 GYA524337:GYC524357 HHW524337:HHY524357 HRS524337:HRU524357 IBO524337:IBQ524357 ILK524337:ILM524357 IVG524337:IVI524357 JFC524337:JFE524357 JOY524337:JPA524357 JYU524337:JYW524357 KIQ524337:KIS524357 KSM524337:KSO524357 LCI524337:LCK524357 LME524337:LMG524357 LWA524337:LWC524357 MFW524337:MFY524357 MPS524337:MPU524357 MZO524337:MZQ524357 NJK524337:NJM524357 NTG524337:NTI524357 ODC524337:ODE524357 OMY524337:ONA524357 OWU524337:OWW524357 PGQ524337:PGS524357 PQM524337:PQO524357 QAI524337:QAK524357 QKE524337:QKG524357 QUA524337:QUC524357 RDW524337:RDY524357 RNS524337:RNU524357 RXO524337:RXQ524357 SHK524337:SHM524357 SRG524337:SRI524357 TBC524337:TBE524357 TKY524337:TLA524357 TUU524337:TUW524357 UEQ524337:UES524357 UOM524337:UOO524357 UYI524337:UYK524357 VIE524337:VIG524357 VSA524337:VSC524357 WBW524337:WBY524357 WLS524337:WLU524357 WVO524337:WVQ524357 G589873:I589893 JC589873:JE589893 SY589873:TA589893 ACU589873:ACW589893 AMQ589873:AMS589893 AWM589873:AWO589893 BGI589873:BGK589893 BQE589873:BQG589893 CAA589873:CAC589893 CJW589873:CJY589893 CTS589873:CTU589893 DDO589873:DDQ589893 DNK589873:DNM589893 DXG589873:DXI589893 EHC589873:EHE589893 EQY589873:ERA589893 FAU589873:FAW589893 FKQ589873:FKS589893 FUM589873:FUO589893 GEI589873:GEK589893 GOE589873:GOG589893 GYA589873:GYC589893 HHW589873:HHY589893 HRS589873:HRU589893 IBO589873:IBQ589893 ILK589873:ILM589893 IVG589873:IVI589893 JFC589873:JFE589893 JOY589873:JPA589893 JYU589873:JYW589893 KIQ589873:KIS589893 KSM589873:KSO589893 LCI589873:LCK589893 LME589873:LMG589893 LWA589873:LWC589893 MFW589873:MFY589893 MPS589873:MPU589893 MZO589873:MZQ589893 NJK589873:NJM589893 NTG589873:NTI589893 ODC589873:ODE589893 OMY589873:ONA589893 OWU589873:OWW589893 PGQ589873:PGS589893 PQM589873:PQO589893 QAI589873:QAK589893 QKE589873:QKG589893 QUA589873:QUC589893 RDW589873:RDY589893 RNS589873:RNU589893 RXO589873:RXQ589893 SHK589873:SHM589893 SRG589873:SRI589893 TBC589873:TBE589893 TKY589873:TLA589893 TUU589873:TUW589893 UEQ589873:UES589893 UOM589873:UOO589893 UYI589873:UYK589893 VIE589873:VIG589893 VSA589873:VSC589893 WBW589873:WBY589893 WLS589873:WLU589893 WVO589873:WVQ589893 G655409:I655429 JC655409:JE655429 SY655409:TA655429 ACU655409:ACW655429 AMQ655409:AMS655429 AWM655409:AWO655429 BGI655409:BGK655429 BQE655409:BQG655429 CAA655409:CAC655429 CJW655409:CJY655429 CTS655409:CTU655429 DDO655409:DDQ655429 DNK655409:DNM655429 DXG655409:DXI655429 EHC655409:EHE655429 EQY655409:ERA655429 FAU655409:FAW655429 FKQ655409:FKS655429 FUM655409:FUO655429 GEI655409:GEK655429 GOE655409:GOG655429 GYA655409:GYC655429 HHW655409:HHY655429 HRS655409:HRU655429 IBO655409:IBQ655429 ILK655409:ILM655429 IVG655409:IVI655429 JFC655409:JFE655429 JOY655409:JPA655429 JYU655409:JYW655429 KIQ655409:KIS655429 KSM655409:KSO655429 LCI655409:LCK655429 LME655409:LMG655429 LWA655409:LWC655429 MFW655409:MFY655429 MPS655409:MPU655429 MZO655409:MZQ655429 NJK655409:NJM655429 NTG655409:NTI655429 ODC655409:ODE655429 OMY655409:ONA655429 OWU655409:OWW655429 PGQ655409:PGS655429 PQM655409:PQO655429 QAI655409:QAK655429 QKE655409:QKG655429 QUA655409:QUC655429 RDW655409:RDY655429 RNS655409:RNU655429 RXO655409:RXQ655429 SHK655409:SHM655429 SRG655409:SRI655429 TBC655409:TBE655429 TKY655409:TLA655429 TUU655409:TUW655429 UEQ655409:UES655429 UOM655409:UOO655429 UYI655409:UYK655429 VIE655409:VIG655429 VSA655409:VSC655429 WBW655409:WBY655429 WLS655409:WLU655429 WVO655409:WVQ655429 G720945:I720965 JC720945:JE720965 SY720945:TA720965 ACU720945:ACW720965 AMQ720945:AMS720965 AWM720945:AWO720965 BGI720945:BGK720965 BQE720945:BQG720965 CAA720945:CAC720965 CJW720945:CJY720965 CTS720945:CTU720965 DDO720945:DDQ720965 DNK720945:DNM720965 DXG720945:DXI720965 EHC720945:EHE720965 EQY720945:ERA720965 FAU720945:FAW720965 FKQ720945:FKS720965 FUM720945:FUO720965 GEI720945:GEK720965 GOE720945:GOG720965 GYA720945:GYC720965 HHW720945:HHY720965 HRS720945:HRU720965 IBO720945:IBQ720965 ILK720945:ILM720965 IVG720945:IVI720965 JFC720945:JFE720965 JOY720945:JPA720965 JYU720945:JYW720965 KIQ720945:KIS720965 KSM720945:KSO720965 LCI720945:LCK720965 LME720945:LMG720965 LWA720945:LWC720965 MFW720945:MFY720965 MPS720945:MPU720965 MZO720945:MZQ720965 NJK720945:NJM720965 NTG720945:NTI720965 ODC720945:ODE720965 OMY720945:ONA720965 OWU720945:OWW720965 PGQ720945:PGS720965 PQM720945:PQO720965 QAI720945:QAK720965 QKE720945:QKG720965 QUA720945:QUC720965 RDW720945:RDY720965 RNS720945:RNU720965 RXO720945:RXQ720965 SHK720945:SHM720965 SRG720945:SRI720965 TBC720945:TBE720965 TKY720945:TLA720965 TUU720945:TUW720965 UEQ720945:UES720965 UOM720945:UOO720965 UYI720945:UYK720965 VIE720945:VIG720965 VSA720945:VSC720965 WBW720945:WBY720965 WLS720945:WLU720965 WVO720945:WVQ720965 G786481:I786501 JC786481:JE786501 SY786481:TA786501 ACU786481:ACW786501 AMQ786481:AMS786501 AWM786481:AWO786501 BGI786481:BGK786501 BQE786481:BQG786501 CAA786481:CAC786501 CJW786481:CJY786501 CTS786481:CTU786501 DDO786481:DDQ786501 DNK786481:DNM786501 DXG786481:DXI786501 EHC786481:EHE786501 EQY786481:ERA786501 FAU786481:FAW786501 FKQ786481:FKS786501 FUM786481:FUO786501 GEI786481:GEK786501 GOE786481:GOG786501 GYA786481:GYC786501 HHW786481:HHY786501 HRS786481:HRU786501 IBO786481:IBQ786501 ILK786481:ILM786501 IVG786481:IVI786501 JFC786481:JFE786501 JOY786481:JPA786501 JYU786481:JYW786501 KIQ786481:KIS786501 KSM786481:KSO786501 LCI786481:LCK786501 LME786481:LMG786501 LWA786481:LWC786501 MFW786481:MFY786501 MPS786481:MPU786501 MZO786481:MZQ786501 NJK786481:NJM786501 NTG786481:NTI786501 ODC786481:ODE786501 OMY786481:ONA786501 OWU786481:OWW786501 PGQ786481:PGS786501 PQM786481:PQO786501 QAI786481:QAK786501 QKE786481:QKG786501 QUA786481:QUC786501 RDW786481:RDY786501 RNS786481:RNU786501 RXO786481:RXQ786501 SHK786481:SHM786501 SRG786481:SRI786501 TBC786481:TBE786501 TKY786481:TLA786501 TUU786481:TUW786501 UEQ786481:UES786501 UOM786481:UOO786501 UYI786481:UYK786501 VIE786481:VIG786501 VSA786481:VSC786501 WBW786481:WBY786501 WLS786481:WLU786501 WVO786481:WVQ786501 G852017:I852037 JC852017:JE852037 SY852017:TA852037 ACU852017:ACW852037 AMQ852017:AMS852037 AWM852017:AWO852037 BGI852017:BGK852037 BQE852017:BQG852037 CAA852017:CAC852037 CJW852017:CJY852037 CTS852017:CTU852037 DDO852017:DDQ852037 DNK852017:DNM852037 DXG852017:DXI852037 EHC852017:EHE852037 EQY852017:ERA852037 FAU852017:FAW852037 FKQ852017:FKS852037 FUM852017:FUO852037 GEI852017:GEK852037 GOE852017:GOG852037 GYA852017:GYC852037 HHW852017:HHY852037 HRS852017:HRU852037 IBO852017:IBQ852037 ILK852017:ILM852037 IVG852017:IVI852037 JFC852017:JFE852037 JOY852017:JPA852037 JYU852017:JYW852037 KIQ852017:KIS852037 KSM852017:KSO852037 LCI852017:LCK852037 LME852017:LMG852037 LWA852017:LWC852037 MFW852017:MFY852037 MPS852017:MPU852037 MZO852017:MZQ852037 NJK852017:NJM852037 NTG852017:NTI852037 ODC852017:ODE852037 OMY852017:ONA852037 OWU852017:OWW852037 PGQ852017:PGS852037 PQM852017:PQO852037 QAI852017:QAK852037 QKE852017:QKG852037 QUA852017:QUC852037 RDW852017:RDY852037 RNS852017:RNU852037 RXO852017:RXQ852037 SHK852017:SHM852037 SRG852017:SRI852037 TBC852017:TBE852037 TKY852017:TLA852037 TUU852017:TUW852037 UEQ852017:UES852037 UOM852017:UOO852037 UYI852017:UYK852037 VIE852017:VIG852037 VSA852017:VSC852037 WBW852017:WBY852037 WLS852017:WLU852037 WVO852017:WVQ852037 G917553:I917573 JC917553:JE917573 SY917553:TA917573 ACU917553:ACW917573 AMQ917553:AMS917573 AWM917553:AWO917573 BGI917553:BGK917573 BQE917553:BQG917573 CAA917553:CAC917573 CJW917553:CJY917573 CTS917553:CTU917573 DDO917553:DDQ917573 DNK917553:DNM917573 DXG917553:DXI917573 EHC917553:EHE917573 EQY917553:ERA917573 FAU917553:FAW917573 FKQ917553:FKS917573 FUM917553:FUO917573 GEI917553:GEK917573 GOE917553:GOG917573 GYA917553:GYC917573 HHW917553:HHY917573 HRS917553:HRU917573 IBO917553:IBQ917573 ILK917553:ILM917573 IVG917553:IVI917573 JFC917553:JFE917573 JOY917553:JPA917573 JYU917553:JYW917573 KIQ917553:KIS917573 KSM917553:KSO917573 LCI917553:LCK917573 LME917553:LMG917573 LWA917553:LWC917573 MFW917553:MFY917573 MPS917553:MPU917573 MZO917553:MZQ917573 NJK917553:NJM917573 NTG917553:NTI917573 ODC917553:ODE917573 OMY917553:ONA917573 OWU917553:OWW917573 PGQ917553:PGS917573 PQM917553:PQO917573 QAI917553:QAK917573 QKE917553:QKG917573 QUA917553:QUC917573 RDW917553:RDY917573 RNS917553:RNU917573 RXO917553:RXQ917573 SHK917553:SHM917573 SRG917553:SRI917573 TBC917553:TBE917573 TKY917553:TLA917573 TUU917553:TUW917573 UEQ917553:UES917573 UOM917553:UOO917573 UYI917553:UYK917573 VIE917553:VIG917573 VSA917553:VSC917573 WBW917553:WBY917573 WLS917553:WLU917573 WVO917553:WVQ917573 G983089:I983109 JC983089:JE983109 SY983089:TA983109 ACU983089:ACW983109 AMQ983089:AMS983109 AWM983089:AWO983109 BGI983089:BGK983109 BQE983089:BQG983109 CAA983089:CAC983109 CJW983089:CJY983109 CTS983089:CTU983109 DDO983089:DDQ983109 DNK983089:DNM983109 DXG983089:DXI983109 EHC983089:EHE983109 EQY983089:ERA983109 FAU983089:FAW983109 FKQ983089:FKS983109 FUM983089:FUO983109 GEI983089:GEK983109 GOE983089:GOG983109 GYA983089:GYC983109 HHW983089:HHY983109 HRS983089:HRU983109 IBO983089:IBQ983109 ILK983089:ILM983109 IVG983089:IVI983109 JFC983089:JFE983109 JOY983089:JPA983109 JYU983089:JYW983109 KIQ983089:KIS983109 KSM983089:KSO983109 LCI983089:LCK983109 LME983089:LMG983109 LWA983089:LWC983109 MFW983089:MFY983109 MPS983089:MPU983109 MZO983089:MZQ983109 NJK983089:NJM983109 NTG983089:NTI983109 ODC983089:ODE983109 OMY983089:ONA983109 OWU983089:OWW983109 PGQ983089:PGS983109 PQM983089:PQO983109 QAI983089:QAK983109 QKE983089:QKG983109 QUA983089:QUC983109 RDW983089:RDY983109 RNS983089:RNU983109 RXO983089:RXQ983109 SHK983089:SHM983109 SRG983089:SRI983109 TBC983089:TBE983109 TKY983089:TLA983109 TUU983089:TUW983109 UEQ983089:UES983109 UOM983089:UOO983109 UYI983089:UYK983109 VIE983089:VIG983109" xr:uid="{00000000-0002-0000-0C00-000000000000}">
      <formula1>"○"</formula1>
    </dataValidation>
  </dataValidations>
  <printOptions horizontalCentered="1"/>
  <pageMargins left="0.86614173228346458" right="0.31496062992125984" top="0.39370078740157483" bottom="0.31496062992125984" header="0.39370078740157483" footer="0.31496062992125984"/>
  <pageSetup paperSize="9" scale="66" fitToHeight="0" orientation="portrait" r:id="rId1"/>
  <headerFooter alignWithMargins="0"/>
  <rowBreaks count="2" manualBreakCount="2">
    <brk id="36" max="9" man="1"/>
    <brk id="80"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dimension ref="A1:AV3194"/>
  <sheetViews>
    <sheetView topLeftCell="A9" workbookViewId="0">
      <selection activeCell="K30" sqref="K30"/>
    </sheetView>
  </sheetViews>
  <sheetFormatPr defaultRowHeight="13.5" x14ac:dyDescent="0.15"/>
  <cols>
    <col min="1" max="1" width="9" style="361" customWidth="1"/>
    <col min="2" max="3" width="12.375" customWidth="1"/>
    <col min="4" max="4" width="16.125" customWidth="1"/>
    <col min="5" max="5" width="19.375" style="1121" customWidth="1"/>
    <col min="6" max="9" width="8.875" hidden="1" customWidth="1"/>
    <col min="10" max="10" width="8.875" style="851" hidden="1" customWidth="1"/>
    <col min="11" max="11" width="36.75" style="851" customWidth="1"/>
    <col min="12" max="12" width="2.5" style="851" bestFit="1" customWidth="1"/>
    <col min="13" max="13" width="28.75" style="851" customWidth="1"/>
    <col min="14" max="14" width="2.5" style="851" bestFit="1" customWidth="1"/>
    <col min="15" max="15" width="28.75" style="851" customWidth="1"/>
    <col min="16" max="16" width="2.5" style="851" bestFit="1" customWidth="1"/>
    <col min="17" max="17" width="21.375" style="851" customWidth="1"/>
    <col min="18" max="19" width="9" style="851" customWidth="1"/>
    <col min="20" max="21" width="9" customWidth="1"/>
    <col min="22" max="22" width="9.125" hidden="1" customWidth="1"/>
    <col min="23" max="23" width="9" style="853" hidden="1" customWidth="1"/>
    <col min="24" max="24" width="9" hidden="1" customWidth="1"/>
    <col min="25" max="28" width="9" style="361" hidden="1" customWidth="1"/>
    <col min="29" max="29" width="71.25" hidden="1" customWidth="1"/>
    <col min="30" max="37" width="9" hidden="1" customWidth="1"/>
    <col min="38" max="38" width="50.625" style="392" hidden="1" customWidth="1"/>
  </cols>
  <sheetData>
    <row r="1" spans="2:38" hidden="1" x14ac:dyDescent="0.15"/>
    <row r="2" spans="2:38" hidden="1" x14ac:dyDescent="0.15"/>
    <row r="3" spans="2:38" hidden="1" x14ac:dyDescent="0.15"/>
    <row r="4" spans="2:38" hidden="1" x14ac:dyDescent="0.15"/>
    <row r="5" spans="2:38" hidden="1" x14ac:dyDescent="0.15"/>
    <row r="6" spans="2:38" hidden="1" x14ac:dyDescent="0.15"/>
    <row r="7" spans="2:38" hidden="1" x14ac:dyDescent="0.15">
      <c r="B7" t="s">
        <v>3710</v>
      </c>
    </row>
    <row r="8" spans="2:38" hidden="1" x14ac:dyDescent="0.15">
      <c r="B8" t="s">
        <v>3707</v>
      </c>
      <c r="C8" t="s">
        <v>3707</v>
      </c>
      <c r="D8" t="s">
        <v>3708</v>
      </c>
    </row>
    <row r="9" spans="2:38" x14ac:dyDescent="0.15">
      <c r="B9" s="1116" t="s">
        <v>3709</v>
      </c>
      <c r="C9" s="1116" t="s">
        <v>3709</v>
      </c>
      <c r="D9" s="1116" t="s">
        <v>3709</v>
      </c>
      <c r="E9" s="1121" t="s">
        <v>3709</v>
      </c>
    </row>
    <row r="10" spans="2:38" x14ac:dyDescent="0.15">
      <c r="E10" s="1121" t="s">
        <v>6275</v>
      </c>
      <c r="F10" s="361" t="s">
        <v>3711</v>
      </c>
      <c r="J10" s="699" t="s">
        <v>1991</v>
      </c>
      <c r="K10" s="699" t="s">
        <v>1801</v>
      </c>
      <c r="L10" s="699"/>
      <c r="M10" s="699"/>
      <c r="N10" s="699"/>
      <c r="O10" s="699"/>
      <c r="P10" s="699"/>
      <c r="Q10" s="699"/>
      <c r="R10" s="699"/>
      <c r="S10" s="699"/>
      <c r="T10" s="181"/>
      <c r="U10" s="181"/>
      <c r="AC10" t="str">
        <f>CONCATENATE(J10,K10,L10,M10,N10,O10,P10,Q10,R10,S10,T10,U10)</f>
        <v>０行政所官庁</v>
      </c>
      <c r="AL10" s="392" t="s">
        <v>2271</v>
      </c>
    </row>
    <row r="11" spans="2:38" x14ac:dyDescent="0.15">
      <c r="E11" s="1121" t="str">
        <f>'1_入力シート【基本情報】'!$BC$4</f>
        <v>令和</v>
      </c>
      <c r="F11" t="s">
        <v>3711</v>
      </c>
      <c r="J11" s="699" t="s">
        <v>1991</v>
      </c>
      <c r="K11" s="699" t="s">
        <v>3713</v>
      </c>
      <c r="L11" s="852" t="s">
        <v>1804</v>
      </c>
      <c r="M11" s="699" t="s">
        <v>2268</v>
      </c>
      <c r="N11" s="852"/>
      <c r="O11" s="699"/>
      <c r="P11" s="699"/>
      <c r="Q11" s="699"/>
      <c r="R11" s="699"/>
      <c r="S11" s="699"/>
      <c r="T11" s="181"/>
      <c r="U11" s="181"/>
      <c r="AC11" s="361" t="str">
        <f t="shared" ref="AC11:AC74" si="0">CONCATENATE(J11,K11,L11,M11,N11,O11,P11,Q11,R11,S11,T11,U11)</f>
        <v>０報告-和暦</v>
      </c>
      <c r="AL11" s="392" t="s">
        <v>3720</v>
      </c>
    </row>
    <row r="12" spans="2:38" s="361" customFormat="1" x14ac:dyDescent="0.15">
      <c r="E12" s="1121">
        <f>'1_入力シート【基本情報】'!$M$4</f>
        <v>0</v>
      </c>
      <c r="J12" s="699" t="s">
        <v>3719</v>
      </c>
      <c r="K12" s="1118" t="s">
        <v>3715</v>
      </c>
      <c r="L12" s="1117" t="s">
        <v>3716</v>
      </c>
      <c r="M12" s="1119" t="s">
        <v>3717</v>
      </c>
      <c r="N12" s="852"/>
      <c r="O12" s="699"/>
      <c r="P12" s="699"/>
      <c r="Q12" s="699"/>
      <c r="R12" s="699"/>
      <c r="S12" s="699"/>
      <c r="T12" s="181"/>
      <c r="U12" s="181"/>
      <c r="W12" s="853"/>
      <c r="AC12" s="361" t="str">
        <f t="shared" si="0"/>
        <v>０報告-年</v>
      </c>
      <c r="AL12" s="392" t="s">
        <v>3721</v>
      </c>
    </row>
    <row r="13" spans="2:38" s="361" customFormat="1" x14ac:dyDescent="0.15">
      <c r="E13" s="1122" t="s">
        <v>3718</v>
      </c>
      <c r="F13" s="361" t="s">
        <v>3711</v>
      </c>
      <c r="J13" s="699" t="s">
        <v>1991</v>
      </c>
      <c r="K13" s="699" t="s">
        <v>3713</v>
      </c>
      <c r="L13" s="852" t="s">
        <v>1936</v>
      </c>
      <c r="M13" s="699" t="s">
        <v>3714</v>
      </c>
      <c r="N13" s="852"/>
      <c r="O13" s="699"/>
      <c r="P13" s="699"/>
      <c r="Q13" s="699"/>
      <c r="R13" s="699"/>
      <c r="S13" s="699"/>
      <c r="T13" s="181"/>
      <c r="U13" s="181"/>
      <c r="W13" s="853"/>
      <c r="AC13" s="361" t="str">
        <f t="shared" si="0"/>
        <v>０報告-報告種別</v>
      </c>
      <c r="AL13" s="392" t="s">
        <v>3722</v>
      </c>
    </row>
    <row r="14" spans="2:38" s="361" customFormat="1" x14ac:dyDescent="0.15">
      <c r="E14" s="1121" t="s">
        <v>75</v>
      </c>
      <c r="F14" s="361" t="s">
        <v>3711</v>
      </c>
      <c r="J14" s="699" t="s">
        <v>3719</v>
      </c>
      <c r="K14" s="699" t="s">
        <v>1802</v>
      </c>
      <c r="L14" s="852" t="s">
        <v>1936</v>
      </c>
      <c r="M14" s="699" t="s">
        <v>75</v>
      </c>
      <c r="N14" s="852"/>
      <c r="O14" s="699"/>
      <c r="P14" s="699"/>
      <c r="Q14" s="699"/>
      <c r="R14" s="699"/>
      <c r="S14" s="699"/>
      <c r="T14" s="181"/>
      <c r="U14" s="181"/>
      <c r="W14" s="853"/>
      <c r="AC14" s="361" t="str">
        <f t="shared" si="0"/>
        <v>０報告日-令和</v>
      </c>
      <c r="AL14" s="392" t="s">
        <v>3723</v>
      </c>
    </row>
    <row r="15" spans="2:38" x14ac:dyDescent="0.15">
      <c r="E15" s="1121">
        <f>'1_入力シート【基本情報】'!$BF$4</f>
        <v>0</v>
      </c>
      <c r="J15" s="699" t="s">
        <v>1991</v>
      </c>
      <c r="K15" s="699" t="s">
        <v>1802</v>
      </c>
      <c r="L15" s="852" t="s">
        <v>1804</v>
      </c>
      <c r="M15" s="699" t="s">
        <v>1805</v>
      </c>
      <c r="N15" s="852"/>
      <c r="O15" s="699"/>
      <c r="P15" s="699"/>
      <c r="Q15" s="699"/>
      <c r="R15" s="699"/>
      <c r="S15" s="699"/>
      <c r="T15" s="181"/>
      <c r="U15" s="181"/>
      <c r="AC15" s="361" t="str">
        <f t="shared" si="0"/>
        <v>０報告日-年</v>
      </c>
      <c r="AL15" s="392" t="s">
        <v>2272</v>
      </c>
    </row>
    <row r="16" spans="2:38" x14ac:dyDescent="0.15">
      <c r="E16" s="1121">
        <f>'1_入力シート【基本情報】'!$BK$4</f>
        <v>0</v>
      </c>
      <c r="J16" s="699" t="s">
        <v>1991</v>
      </c>
      <c r="K16" s="699" t="s">
        <v>1802</v>
      </c>
      <c r="L16" s="852" t="s">
        <v>1804</v>
      </c>
      <c r="M16" s="699" t="s">
        <v>1806</v>
      </c>
      <c r="N16" s="852"/>
      <c r="O16" s="699"/>
      <c r="P16" s="699"/>
      <c r="Q16" s="699"/>
      <c r="R16" s="699"/>
      <c r="S16" s="699"/>
      <c r="T16" s="181"/>
      <c r="U16" s="181"/>
      <c r="AC16" s="361" t="str">
        <f t="shared" si="0"/>
        <v>０報告日-月</v>
      </c>
      <c r="AL16" s="392" t="s">
        <v>2273</v>
      </c>
    </row>
    <row r="17" spans="5:38" x14ac:dyDescent="0.15">
      <c r="E17" s="1121">
        <f>'1_入力シート【基本情報】'!$BP$4</f>
        <v>0</v>
      </c>
      <c r="J17" s="699" t="s">
        <v>1991</v>
      </c>
      <c r="K17" s="699" t="s">
        <v>1802</v>
      </c>
      <c r="L17" s="852" t="s">
        <v>1804</v>
      </c>
      <c r="M17" s="699" t="s">
        <v>1807</v>
      </c>
      <c r="N17" s="852"/>
      <c r="O17" s="699"/>
      <c r="P17" s="699"/>
      <c r="Q17" s="699"/>
      <c r="R17" s="699"/>
      <c r="S17" s="699"/>
      <c r="T17" s="181"/>
      <c r="U17" s="181"/>
      <c r="AC17" s="361" t="str">
        <f t="shared" si="0"/>
        <v>０報告日-日</v>
      </c>
      <c r="AL17" s="392" t="s">
        <v>2274</v>
      </c>
    </row>
    <row r="18" spans="5:38" x14ac:dyDescent="0.15">
      <c r="E18" s="1121">
        <f>'1_入力シート【基本情報】'!$AB$10</f>
        <v>0</v>
      </c>
      <c r="J18" s="699" t="s">
        <v>1808</v>
      </c>
      <c r="K18" s="699" t="s">
        <v>1809</v>
      </c>
      <c r="L18" s="852" t="s">
        <v>1804</v>
      </c>
      <c r="M18" s="699" t="s">
        <v>1810</v>
      </c>
      <c r="N18" s="852" t="s">
        <v>1804</v>
      </c>
      <c r="O18" s="699" t="s">
        <v>1811</v>
      </c>
      <c r="P18" s="699"/>
      <c r="Q18" s="699"/>
      <c r="R18" s="699"/>
      <c r="S18" s="699"/>
      <c r="T18" s="181"/>
      <c r="U18" s="181"/>
      <c r="AC18" s="361" t="str">
        <f t="shared" si="0"/>
        <v>１報告対象建築物-ID-1</v>
      </c>
      <c r="AL18" s="392" t="s">
        <v>2275</v>
      </c>
    </row>
    <row r="19" spans="5:38" x14ac:dyDescent="0.15">
      <c r="E19" s="1121">
        <f>'1_入力シート【基本情報】'!$AK$10</f>
        <v>0</v>
      </c>
      <c r="J19" s="699" t="s">
        <v>1808</v>
      </c>
      <c r="K19" s="699" t="s">
        <v>1809</v>
      </c>
      <c r="L19" s="852" t="s">
        <v>1804</v>
      </c>
      <c r="M19" s="699" t="s">
        <v>1810</v>
      </c>
      <c r="N19" s="852" t="s">
        <v>1804</v>
      </c>
      <c r="O19" s="699" t="s">
        <v>1812</v>
      </c>
      <c r="P19" s="699"/>
      <c r="Q19" s="699"/>
      <c r="R19" s="699"/>
      <c r="S19" s="699"/>
      <c r="T19" s="181"/>
      <c r="U19" s="181"/>
      <c r="AC19" s="361" t="str">
        <f t="shared" si="0"/>
        <v>１報告対象建築物-ID-2</v>
      </c>
      <c r="AL19" s="392" t="s">
        <v>2276</v>
      </c>
    </row>
    <row r="20" spans="5:38" x14ac:dyDescent="0.15">
      <c r="E20" s="1121">
        <f>'1_入力シート【基本情報】'!$AT$10</f>
        <v>0</v>
      </c>
      <c r="J20" s="699" t="s">
        <v>1808</v>
      </c>
      <c r="K20" s="699" t="s">
        <v>1809</v>
      </c>
      <c r="L20" s="852" t="s">
        <v>1804</v>
      </c>
      <c r="M20" s="699" t="s">
        <v>1810</v>
      </c>
      <c r="N20" s="852" t="s">
        <v>1804</v>
      </c>
      <c r="O20" s="699" t="s">
        <v>1813</v>
      </c>
      <c r="P20" s="699"/>
      <c r="Q20" s="699"/>
      <c r="R20" s="699"/>
      <c r="S20" s="699"/>
      <c r="T20" s="181"/>
      <c r="U20" s="181"/>
      <c r="AC20" s="361" t="str">
        <f t="shared" si="0"/>
        <v>１報告対象建築物-ID-3</v>
      </c>
      <c r="AL20" s="392" t="s">
        <v>2277</v>
      </c>
    </row>
    <row r="21" spans="5:38" x14ac:dyDescent="0.15">
      <c r="E21" s="1121">
        <f>'1_入力シート【基本情報】'!$AB$11</f>
        <v>0</v>
      </c>
      <c r="J21" s="699" t="s">
        <v>1808</v>
      </c>
      <c r="K21" s="699" t="s">
        <v>1809</v>
      </c>
      <c r="L21" s="852" t="s">
        <v>1804</v>
      </c>
      <c r="M21" s="699" t="s">
        <v>1814</v>
      </c>
      <c r="N21" s="852" t="s">
        <v>1804</v>
      </c>
      <c r="O21" s="699" t="s">
        <v>1816</v>
      </c>
      <c r="P21" s="699"/>
      <c r="Q21" s="699"/>
      <c r="R21" s="699"/>
      <c r="S21" s="699"/>
      <c r="T21" s="181"/>
      <c r="U21" s="181"/>
      <c r="AC21" s="361" t="str">
        <f t="shared" si="0"/>
        <v>１報告対象建築物-建物名称-フリガナ</v>
      </c>
      <c r="AL21" s="392" t="s">
        <v>2278</v>
      </c>
    </row>
    <row r="22" spans="5:38" x14ac:dyDescent="0.15">
      <c r="E22" s="1121">
        <f>'1_入力シート【基本情報】'!$AB$12</f>
        <v>0</v>
      </c>
      <c r="J22" s="699" t="s">
        <v>1808</v>
      </c>
      <c r="K22" s="699" t="s">
        <v>1809</v>
      </c>
      <c r="L22" s="852" t="s">
        <v>1804</v>
      </c>
      <c r="M22" s="699" t="s">
        <v>1814</v>
      </c>
      <c r="N22" s="852" t="s">
        <v>1804</v>
      </c>
      <c r="O22" s="699" t="s">
        <v>1814</v>
      </c>
      <c r="P22" s="699"/>
      <c r="Q22" s="699"/>
      <c r="R22" s="699"/>
      <c r="S22" s="699"/>
      <c r="T22" s="181"/>
      <c r="U22" s="181"/>
      <c r="AC22" s="361" t="str">
        <f t="shared" si="0"/>
        <v>１報告対象建築物-建物名称-建物名称</v>
      </c>
      <c r="AL22" s="392" t="s">
        <v>2279</v>
      </c>
    </row>
    <row r="23" spans="5:38" x14ac:dyDescent="0.15">
      <c r="E23" s="1121" t="str">
        <f>'1_入力シート【基本情報】'!$AB$13</f>
        <v>京都府</v>
      </c>
      <c r="J23" s="699" t="s">
        <v>1808</v>
      </c>
      <c r="K23" s="699" t="s">
        <v>1809</v>
      </c>
      <c r="L23" s="852" t="s">
        <v>1804</v>
      </c>
      <c r="M23" s="699" t="s">
        <v>1817</v>
      </c>
      <c r="N23" s="852" t="s">
        <v>1804</v>
      </c>
      <c r="O23" s="699" t="s">
        <v>1818</v>
      </c>
      <c r="P23" s="699"/>
      <c r="Q23" s="699"/>
      <c r="R23" s="699"/>
      <c r="S23" s="699"/>
      <c r="T23" s="181"/>
      <c r="U23" s="181"/>
      <c r="AC23" s="361" t="str">
        <f t="shared" si="0"/>
        <v>１報告対象建築物-建物所在地-都道府県</v>
      </c>
      <c r="AL23" s="392" t="s">
        <v>2280</v>
      </c>
    </row>
    <row r="24" spans="5:38" x14ac:dyDescent="0.15">
      <c r="E24" s="1121" t="str">
        <f>'1_入力シート【基本情報】'!$AB$14</f>
        <v>京都市</v>
      </c>
      <c r="J24" s="699" t="s">
        <v>1808</v>
      </c>
      <c r="K24" s="699" t="s">
        <v>1809</v>
      </c>
      <c r="L24" s="852" t="s">
        <v>1804</v>
      </c>
      <c r="M24" s="699" t="s">
        <v>1817</v>
      </c>
      <c r="N24" s="852" t="s">
        <v>1804</v>
      </c>
      <c r="O24" s="699" t="s">
        <v>1819</v>
      </c>
      <c r="P24" s="699"/>
      <c r="Q24" s="699"/>
      <c r="R24" s="699"/>
      <c r="S24" s="699"/>
      <c r="T24" s="181"/>
      <c r="U24" s="181"/>
      <c r="AC24" s="361" t="str">
        <f t="shared" si="0"/>
        <v>１報告対象建築物-建物所在地-市郡</v>
      </c>
      <c r="AL24" s="392" t="s">
        <v>2281</v>
      </c>
    </row>
    <row r="25" spans="5:38" x14ac:dyDescent="0.15">
      <c r="E25" s="1121">
        <f>'1_入力シート【基本情報】'!$AB$15</f>
        <v>0</v>
      </c>
      <c r="J25" s="699" t="s">
        <v>1808</v>
      </c>
      <c r="K25" s="699" t="s">
        <v>1809</v>
      </c>
      <c r="L25" s="852" t="s">
        <v>1804</v>
      </c>
      <c r="M25" s="699" t="s">
        <v>1817</v>
      </c>
      <c r="N25" s="852" t="s">
        <v>1804</v>
      </c>
      <c r="O25" s="699" t="s">
        <v>1820</v>
      </c>
      <c r="P25" s="699"/>
      <c r="Q25" s="699"/>
      <c r="R25" s="699"/>
      <c r="S25" s="699"/>
      <c r="T25" s="181"/>
      <c r="U25" s="181"/>
      <c r="AC25" s="361" t="str">
        <f t="shared" si="0"/>
        <v>１報告対象建築物-建物所在地-区町村</v>
      </c>
      <c r="AL25" s="392" t="s">
        <v>2282</v>
      </c>
    </row>
    <row r="26" spans="5:38" x14ac:dyDescent="0.15">
      <c r="E26" s="1121">
        <f>'1_入力シート【基本情報】'!$AB$16</f>
        <v>0</v>
      </c>
      <c r="J26" s="699" t="s">
        <v>1808</v>
      </c>
      <c r="K26" s="699" t="s">
        <v>1809</v>
      </c>
      <c r="L26" s="852" t="s">
        <v>1804</v>
      </c>
      <c r="M26" s="699" t="s">
        <v>1817</v>
      </c>
      <c r="N26" s="852" t="s">
        <v>1804</v>
      </c>
      <c r="O26" s="699" t="s">
        <v>1821</v>
      </c>
      <c r="P26" s="699"/>
      <c r="Q26" s="699"/>
      <c r="R26" s="699"/>
      <c r="S26" s="699"/>
      <c r="T26" s="181"/>
      <c r="U26" s="181"/>
      <c r="AC26" s="361" t="str">
        <f t="shared" si="0"/>
        <v>１報告対象建築物-建物所在地-大字・町名</v>
      </c>
      <c r="AL26" s="392" t="s">
        <v>2283</v>
      </c>
    </row>
    <row r="27" spans="5:38" x14ac:dyDescent="0.15">
      <c r="E27" s="1121">
        <f>'1_入力シート【基本情報】'!$AB$17</f>
        <v>0</v>
      </c>
      <c r="J27" s="699" t="s">
        <v>1808</v>
      </c>
      <c r="K27" s="699" t="s">
        <v>1809</v>
      </c>
      <c r="L27" s="852" t="s">
        <v>1804</v>
      </c>
      <c r="M27" s="699" t="s">
        <v>1817</v>
      </c>
      <c r="N27" s="852" t="s">
        <v>1804</v>
      </c>
      <c r="O27" s="699" t="s">
        <v>1822</v>
      </c>
      <c r="P27" s="699"/>
      <c r="Q27" s="699"/>
      <c r="R27" s="699"/>
      <c r="S27" s="699"/>
      <c r="T27" s="181"/>
      <c r="U27" s="181"/>
      <c r="AC27" s="361" t="str">
        <f t="shared" si="0"/>
        <v>１報告対象建築物-建物所在地-番地など</v>
      </c>
      <c r="AL27" s="392" t="s">
        <v>2284</v>
      </c>
    </row>
    <row r="28" spans="5:38" x14ac:dyDescent="0.15">
      <c r="E28" s="1121">
        <f>'1_入力シート【基本情報】'!$AB$18</f>
        <v>0</v>
      </c>
      <c r="J28" s="699" t="s">
        <v>1808</v>
      </c>
      <c r="K28" s="699" t="s">
        <v>1809</v>
      </c>
      <c r="L28" s="852" t="s">
        <v>1804</v>
      </c>
      <c r="M28" s="699" t="s">
        <v>1826</v>
      </c>
      <c r="N28" s="852" t="s">
        <v>1804</v>
      </c>
      <c r="O28" s="699" t="s">
        <v>1823</v>
      </c>
      <c r="P28" s="699"/>
      <c r="Q28" s="699"/>
      <c r="R28" s="699"/>
      <c r="S28" s="699"/>
      <c r="T28" s="181"/>
      <c r="U28" s="181"/>
      <c r="AC28" s="361" t="str">
        <f t="shared" si="0"/>
        <v>１報告対象建築物-用途-用途1</v>
      </c>
      <c r="AL28" s="392" t="s">
        <v>2285</v>
      </c>
    </row>
    <row r="29" spans="5:38" x14ac:dyDescent="0.15">
      <c r="E29" s="1121">
        <f>'1_入力シート【基本情報】'!$AB$19</f>
        <v>0</v>
      </c>
      <c r="J29" s="699" t="s">
        <v>1808</v>
      </c>
      <c r="K29" s="699" t="s">
        <v>1809</v>
      </c>
      <c r="L29" s="852" t="s">
        <v>1804</v>
      </c>
      <c r="M29" s="699" t="s">
        <v>1826</v>
      </c>
      <c r="N29" s="852" t="s">
        <v>1804</v>
      </c>
      <c r="O29" s="699" t="s">
        <v>1824</v>
      </c>
      <c r="P29" s="699"/>
      <c r="Q29" s="699"/>
      <c r="R29" s="699"/>
      <c r="S29" s="699"/>
      <c r="T29" s="181"/>
      <c r="U29" s="181"/>
      <c r="AC29" s="361" t="str">
        <f t="shared" si="0"/>
        <v>１報告対象建築物-用途-用途2</v>
      </c>
      <c r="AL29" s="392" t="s">
        <v>2286</v>
      </c>
    </row>
    <row r="30" spans="5:38" x14ac:dyDescent="0.15">
      <c r="E30" s="1121">
        <f>'1_入力シート【基本情報】'!$AB$20</f>
        <v>0</v>
      </c>
      <c r="J30" s="699" t="s">
        <v>1808</v>
      </c>
      <c r="K30" s="699" t="s">
        <v>1809</v>
      </c>
      <c r="L30" s="852" t="s">
        <v>1804</v>
      </c>
      <c r="M30" s="699" t="s">
        <v>1826</v>
      </c>
      <c r="N30" s="852" t="s">
        <v>1804</v>
      </c>
      <c r="O30" s="699" t="s">
        <v>1825</v>
      </c>
      <c r="P30" s="699"/>
      <c r="Q30" s="699"/>
      <c r="R30" s="699"/>
      <c r="S30" s="699"/>
      <c r="T30" s="181"/>
      <c r="U30" s="181"/>
      <c r="AC30" s="361" t="str">
        <f t="shared" si="0"/>
        <v>１報告対象建築物-用途-用途3</v>
      </c>
      <c r="AL30" s="392" t="s">
        <v>2287</v>
      </c>
    </row>
    <row r="31" spans="5:38" x14ac:dyDescent="0.15">
      <c r="E31" s="1121">
        <f>'1_入力シート【基本情報】'!$AB$26</f>
        <v>0</v>
      </c>
      <c r="J31" s="699" t="s">
        <v>1835</v>
      </c>
      <c r="K31" s="699" t="s">
        <v>3501</v>
      </c>
      <c r="L31" s="852" t="s">
        <v>1804</v>
      </c>
      <c r="M31" s="699" t="s">
        <v>1827</v>
      </c>
      <c r="N31" s="852" t="s">
        <v>1804</v>
      </c>
      <c r="O31" s="699" t="s">
        <v>1816</v>
      </c>
      <c r="P31" s="699"/>
      <c r="Q31" s="699"/>
      <c r="R31" s="699"/>
      <c r="S31" s="699"/>
      <c r="T31" s="181"/>
      <c r="U31" s="181"/>
      <c r="AC31" s="361" t="str">
        <f t="shared" si="0"/>
        <v>２報告内容に関する問合せ先-法人名-フリガナ</v>
      </c>
      <c r="AL31" s="392" t="s">
        <v>3502</v>
      </c>
    </row>
    <row r="32" spans="5:38" x14ac:dyDescent="0.15">
      <c r="E32" s="1121">
        <f>'1_入力シート【基本情報】'!$AB$27</f>
        <v>0</v>
      </c>
      <c r="J32" s="699" t="s">
        <v>1835</v>
      </c>
      <c r="K32" s="699" t="s">
        <v>3501</v>
      </c>
      <c r="L32" s="852" t="s">
        <v>1804</v>
      </c>
      <c r="M32" s="699" t="s">
        <v>1827</v>
      </c>
      <c r="N32" s="852" t="s">
        <v>1804</v>
      </c>
      <c r="O32" s="699" t="s">
        <v>1827</v>
      </c>
      <c r="P32" s="699"/>
      <c r="Q32" s="699"/>
      <c r="R32" s="699"/>
      <c r="S32" s="699"/>
      <c r="T32" s="181"/>
      <c r="U32" s="181"/>
      <c r="AC32" s="361" t="str">
        <f t="shared" si="0"/>
        <v>２報告内容に関する問合せ先-法人名-法人名</v>
      </c>
      <c r="AL32" s="392" t="s">
        <v>3503</v>
      </c>
    </row>
    <row r="33" spans="2:38" x14ac:dyDescent="0.15">
      <c r="E33" s="1121">
        <f>'1_入力シート【基本情報】'!$AB$28</f>
        <v>0</v>
      </c>
      <c r="J33" s="699" t="s">
        <v>1835</v>
      </c>
      <c r="K33" s="699" t="s">
        <v>3501</v>
      </c>
      <c r="L33" s="852" t="s">
        <v>1804</v>
      </c>
      <c r="M33" s="699" t="s">
        <v>1828</v>
      </c>
      <c r="N33" s="852" t="s">
        <v>1804</v>
      </c>
      <c r="O33" s="699" t="s">
        <v>1816</v>
      </c>
      <c r="P33" s="699"/>
      <c r="Q33" s="699"/>
      <c r="R33" s="699"/>
      <c r="S33" s="699"/>
      <c r="T33" s="181"/>
      <c r="U33" s="181"/>
      <c r="AC33" s="361" t="str">
        <f t="shared" si="0"/>
        <v>２報告内容に関する問合せ先-肩書-フリガナ</v>
      </c>
      <c r="AL33" s="392" t="s">
        <v>3504</v>
      </c>
    </row>
    <row r="34" spans="2:38" x14ac:dyDescent="0.15">
      <c r="E34" s="1121">
        <f>'1_入力シート【基本情報】'!$AB$29</f>
        <v>0</v>
      </c>
      <c r="J34" s="699" t="s">
        <v>1835</v>
      </c>
      <c r="K34" s="699" t="s">
        <v>3501</v>
      </c>
      <c r="L34" s="852" t="s">
        <v>1804</v>
      </c>
      <c r="M34" s="699" t="s">
        <v>1828</v>
      </c>
      <c r="N34" s="852" t="s">
        <v>1804</v>
      </c>
      <c r="O34" s="699" t="s">
        <v>1828</v>
      </c>
      <c r="P34" s="699"/>
      <c r="Q34" s="699"/>
      <c r="R34" s="699"/>
      <c r="S34" s="699"/>
      <c r="T34" s="181"/>
      <c r="U34" s="181"/>
      <c r="AC34" s="361" t="str">
        <f t="shared" si="0"/>
        <v>２報告内容に関する問合せ先-肩書-肩書</v>
      </c>
      <c r="AL34" s="392" t="s">
        <v>3505</v>
      </c>
    </row>
    <row r="35" spans="2:38" x14ac:dyDescent="0.15">
      <c r="E35" s="1121">
        <f>'1_入力シート【基本情報】'!$AB$30</f>
        <v>0</v>
      </c>
      <c r="J35" s="699" t="s">
        <v>1835</v>
      </c>
      <c r="K35" s="699" t="s">
        <v>3501</v>
      </c>
      <c r="L35" s="852" t="s">
        <v>1804</v>
      </c>
      <c r="M35" s="699" t="s">
        <v>1829</v>
      </c>
      <c r="N35" s="852" t="s">
        <v>1804</v>
      </c>
      <c r="O35" s="699" t="s">
        <v>1816</v>
      </c>
      <c r="P35" s="699"/>
      <c r="Q35" s="699"/>
      <c r="R35" s="699"/>
      <c r="S35" s="699"/>
      <c r="T35" s="181"/>
      <c r="U35" s="181"/>
      <c r="AC35" s="361" t="str">
        <f t="shared" si="0"/>
        <v>２報告内容に関する問合せ先-氏名-フリガナ</v>
      </c>
      <c r="AL35" s="392" t="s">
        <v>3506</v>
      </c>
    </row>
    <row r="36" spans="2:38" x14ac:dyDescent="0.15">
      <c r="E36" s="1121">
        <f>'1_入力シート【基本情報】'!$AB$31</f>
        <v>0</v>
      </c>
      <c r="J36" s="699" t="s">
        <v>1835</v>
      </c>
      <c r="K36" s="699" t="s">
        <v>3501</v>
      </c>
      <c r="L36" s="852" t="s">
        <v>1804</v>
      </c>
      <c r="M36" s="699" t="s">
        <v>1829</v>
      </c>
      <c r="N36" s="852" t="s">
        <v>1804</v>
      </c>
      <c r="O36" s="699" t="s">
        <v>1829</v>
      </c>
      <c r="P36" s="699"/>
      <c r="Q36" s="699"/>
      <c r="R36" s="699"/>
      <c r="S36" s="699"/>
      <c r="T36" s="181"/>
      <c r="U36" s="181"/>
      <c r="AC36" s="361" t="str">
        <f t="shared" si="0"/>
        <v>２報告内容に関する問合せ先-氏名-氏名</v>
      </c>
      <c r="AL36" s="392" t="s">
        <v>3507</v>
      </c>
    </row>
    <row r="37" spans="2:38" x14ac:dyDescent="0.15">
      <c r="B37">
        <f>'1_入力シート【基本情報】'!$DP$32</f>
        <v>1</v>
      </c>
      <c r="C37">
        <f>IF(B37=1,0,D37)</f>
        <v>0</v>
      </c>
      <c r="D37" s="1123" t="str">
        <f>'1_入力シート【基本情報】'!$DN$32</f>
        <v>-</v>
      </c>
      <c r="E37" s="1123">
        <f>$C$37</f>
        <v>0</v>
      </c>
      <c r="J37" s="699" t="s">
        <v>1835</v>
      </c>
      <c r="K37" s="699" t="s">
        <v>3501</v>
      </c>
      <c r="L37" s="852" t="s">
        <v>1804</v>
      </c>
      <c r="M37" s="699" t="s">
        <v>1830</v>
      </c>
      <c r="N37" s="852"/>
      <c r="O37" s="699"/>
      <c r="P37" s="699"/>
      <c r="Q37" s="699"/>
      <c r="R37" s="699"/>
      <c r="S37" s="699"/>
      <c r="T37" s="181"/>
      <c r="U37" s="181"/>
      <c r="AC37" s="361" t="str">
        <f t="shared" si="0"/>
        <v>２報告内容に関する問合せ先-郵便番号</v>
      </c>
      <c r="AL37" s="392" t="s">
        <v>3508</v>
      </c>
    </row>
    <row r="38" spans="2:38" x14ac:dyDescent="0.15">
      <c r="E38" s="1121">
        <f>'1_入力シート【基本情報】'!$AB$33</f>
        <v>0</v>
      </c>
      <c r="J38" s="699" t="s">
        <v>1835</v>
      </c>
      <c r="K38" s="699" t="s">
        <v>3501</v>
      </c>
      <c r="L38" s="852" t="s">
        <v>1804</v>
      </c>
      <c r="M38" s="699" t="s">
        <v>1831</v>
      </c>
      <c r="N38" s="852"/>
      <c r="O38" s="699"/>
      <c r="P38" s="699"/>
      <c r="Q38" s="699"/>
      <c r="R38" s="699"/>
      <c r="S38" s="699"/>
      <c r="T38" s="181"/>
      <c r="U38" s="181"/>
      <c r="AC38" s="361" t="str">
        <f t="shared" si="0"/>
        <v>２報告内容に関する問合せ先-住所</v>
      </c>
      <c r="AL38" s="392" t="s">
        <v>3509</v>
      </c>
    </row>
    <row r="39" spans="2:38" x14ac:dyDescent="0.15">
      <c r="B39">
        <f>'1_入力シート【基本情報】'!$DP$34</f>
        <v>1</v>
      </c>
      <c r="C39" s="361">
        <f t="shared" ref="C39:C40" si="1">IF(B39=1,0,D39)</f>
        <v>0</v>
      </c>
      <c r="D39" s="1121" t="str">
        <f>'1_入力シート【基本情報】'!$DN$34</f>
        <v>--</v>
      </c>
      <c r="E39" s="1121">
        <f>$C$39</f>
        <v>0</v>
      </c>
      <c r="J39" s="699" t="s">
        <v>1835</v>
      </c>
      <c r="K39" s="699" t="s">
        <v>3501</v>
      </c>
      <c r="L39" s="852" t="s">
        <v>1804</v>
      </c>
      <c r="M39" s="699" t="s">
        <v>1832</v>
      </c>
      <c r="N39" s="852"/>
      <c r="O39" s="699"/>
      <c r="P39" s="699"/>
      <c r="Q39" s="699"/>
      <c r="R39" s="699"/>
      <c r="S39" s="699"/>
      <c r="T39" s="181"/>
      <c r="U39" s="181"/>
      <c r="AC39" s="361" t="str">
        <f t="shared" si="0"/>
        <v>２報告内容に関する問合せ先-電話番号</v>
      </c>
      <c r="AL39" s="392" t="s">
        <v>3510</v>
      </c>
    </row>
    <row r="40" spans="2:38" x14ac:dyDescent="0.15">
      <c r="B40">
        <f>'1_入力シート【基本情報】'!$DP$35</f>
        <v>1</v>
      </c>
      <c r="C40" s="361">
        <f t="shared" si="1"/>
        <v>0</v>
      </c>
      <c r="D40" s="1121" t="str">
        <f>'1_入力シート【基本情報】'!$DN$35</f>
        <v>--</v>
      </c>
      <c r="E40" s="1121">
        <f>$C$40</f>
        <v>0</v>
      </c>
      <c r="J40" s="699" t="s">
        <v>1835</v>
      </c>
      <c r="K40" s="699" t="s">
        <v>3501</v>
      </c>
      <c r="L40" s="852" t="s">
        <v>1804</v>
      </c>
      <c r="M40" s="699" t="s">
        <v>1833</v>
      </c>
      <c r="N40" s="852"/>
      <c r="O40" s="699"/>
      <c r="P40" s="699"/>
      <c r="Q40" s="699"/>
      <c r="R40" s="699"/>
      <c r="S40" s="699"/>
      <c r="T40" s="181"/>
      <c r="U40" s="181"/>
      <c r="AC40" s="361" t="str">
        <f t="shared" si="0"/>
        <v>２報告内容に関する問合せ先-FAX番号</v>
      </c>
      <c r="AL40" s="392" t="s">
        <v>3511</v>
      </c>
    </row>
    <row r="41" spans="2:38" x14ac:dyDescent="0.15">
      <c r="E41" s="1121">
        <f>'1_入力シート【基本情報】'!$AB$36</f>
        <v>0</v>
      </c>
      <c r="J41" s="699" t="s">
        <v>1835</v>
      </c>
      <c r="K41" s="699" t="s">
        <v>3501</v>
      </c>
      <c r="L41" s="852" t="s">
        <v>1804</v>
      </c>
      <c r="M41" s="699" t="s">
        <v>1834</v>
      </c>
      <c r="N41" s="852"/>
      <c r="O41" s="699"/>
      <c r="P41" s="699"/>
      <c r="Q41" s="699"/>
      <c r="R41" s="699"/>
      <c r="S41" s="699"/>
      <c r="T41" s="181"/>
      <c r="U41" s="181"/>
      <c r="AC41" s="361" t="str">
        <f t="shared" si="0"/>
        <v>２報告内容に関する問合せ先-メールアドレス</v>
      </c>
      <c r="AL41" s="392" t="s">
        <v>3512</v>
      </c>
    </row>
    <row r="42" spans="2:38" ht="13.5" customHeight="1" x14ac:dyDescent="0.15">
      <c r="E42" s="1121">
        <f>'1_入力シート【基本情報】'!$AB$41</f>
        <v>0</v>
      </c>
      <c r="J42" s="699" t="s">
        <v>1836</v>
      </c>
      <c r="K42" s="699" t="s">
        <v>1837</v>
      </c>
      <c r="L42" s="852" t="s">
        <v>1804</v>
      </c>
      <c r="M42" s="699" t="s">
        <v>1827</v>
      </c>
      <c r="N42" s="852" t="s">
        <v>1804</v>
      </c>
      <c r="O42" s="699" t="s">
        <v>33</v>
      </c>
      <c r="P42" s="699"/>
      <c r="Q42" s="699"/>
      <c r="R42" s="699"/>
      <c r="S42" s="699"/>
      <c r="T42" s="181"/>
      <c r="U42" s="181"/>
      <c r="AC42" s="361" t="str">
        <f t="shared" si="0"/>
        <v>３所有者-法人名-フリガナ</v>
      </c>
      <c r="AL42" s="392" t="s">
        <v>5558</v>
      </c>
    </row>
    <row r="43" spans="2:38" ht="13.5" customHeight="1" x14ac:dyDescent="0.15">
      <c r="E43" s="1121">
        <f>'1_入力シート【基本情報】'!$AB$42</f>
        <v>0</v>
      </c>
      <c r="J43" s="699" t="s">
        <v>1836</v>
      </c>
      <c r="K43" s="699" t="s">
        <v>1837</v>
      </c>
      <c r="L43" s="852" t="s">
        <v>1804</v>
      </c>
      <c r="M43" s="699" t="s">
        <v>96</v>
      </c>
      <c r="N43" s="852" t="s">
        <v>1804</v>
      </c>
      <c r="O43" s="699" t="s">
        <v>1827</v>
      </c>
      <c r="P43" s="699"/>
      <c r="Q43" s="699"/>
      <c r="R43" s="699"/>
      <c r="S43" s="699"/>
      <c r="T43" s="181"/>
      <c r="U43" s="181"/>
      <c r="AC43" s="361" t="str">
        <f t="shared" si="0"/>
        <v>３所有者-法人名-法人名</v>
      </c>
      <c r="AL43" s="392" t="s">
        <v>5559</v>
      </c>
    </row>
    <row r="44" spans="2:38" ht="13.5" customHeight="1" x14ac:dyDescent="0.15">
      <c r="E44" s="1121">
        <f>'1_入力シート【基本情報】'!$AB$43</f>
        <v>0</v>
      </c>
      <c r="J44" s="699" t="s">
        <v>1836</v>
      </c>
      <c r="K44" s="699" t="s">
        <v>1837</v>
      </c>
      <c r="L44" s="852" t="s">
        <v>1804</v>
      </c>
      <c r="M44" s="699" t="s">
        <v>1828</v>
      </c>
      <c r="N44" s="852" t="s">
        <v>1804</v>
      </c>
      <c r="O44" s="699" t="s">
        <v>33</v>
      </c>
      <c r="P44" s="699"/>
      <c r="Q44" s="699"/>
      <c r="R44" s="699"/>
      <c r="S44" s="699"/>
      <c r="T44" s="181"/>
      <c r="U44" s="181"/>
      <c r="AC44" s="361" t="str">
        <f t="shared" si="0"/>
        <v>３所有者-肩書-フリガナ</v>
      </c>
      <c r="AL44" s="392" t="s">
        <v>5560</v>
      </c>
    </row>
    <row r="45" spans="2:38" s="361" customFormat="1" ht="13.5" customHeight="1" x14ac:dyDescent="0.15">
      <c r="E45" s="1121">
        <f>'1_入力シート【基本情報】'!$AB$44</f>
        <v>0</v>
      </c>
      <c r="J45" s="699" t="s">
        <v>1836</v>
      </c>
      <c r="K45" s="699" t="s">
        <v>1837</v>
      </c>
      <c r="L45" s="852" t="s">
        <v>92</v>
      </c>
      <c r="M45" s="699" t="s">
        <v>1828</v>
      </c>
      <c r="N45" s="852" t="s">
        <v>92</v>
      </c>
      <c r="O45" s="699" t="s">
        <v>5557</v>
      </c>
      <c r="P45" s="699"/>
      <c r="Q45" s="699"/>
      <c r="R45" s="699"/>
      <c r="S45" s="699"/>
      <c r="T45" s="181"/>
      <c r="U45" s="181"/>
      <c r="W45" s="853"/>
      <c r="AC45" s="361" t="str">
        <f t="shared" si="0"/>
        <v>３所有者-肩書-肩書</v>
      </c>
      <c r="AL45" s="392" t="s">
        <v>5561</v>
      </c>
    </row>
    <row r="46" spans="2:38" ht="13.5" customHeight="1" x14ac:dyDescent="0.15">
      <c r="E46" s="1121">
        <f>'1_入力シート【基本情報】'!$AB$45</f>
        <v>0</v>
      </c>
      <c r="J46" s="699" t="s">
        <v>1836</v>
      </c>
      <c r="K46" s="699" t="s">
        <v>1837</v>
      </c>
      <c r="L46" s="852" t="s">
        <v>1804</v>
      </c>
      <c r="M46" s="699" t="s">
        <v>1829</v>
      </c>
      <c r="N46" s="852" t="s">
        <v>1804</v>
      </c>
      <c r="O46" s="699" t="s">
        <v>1816</v>
      </c>
      <c r="P46" s="699"/>
      <c r="Q46" s="699"/>
      <c r="R46" s="699"/>
      <c r="S46" s="699"/>
      <c r="T46" s="181"/>
      <c r="U46" s="181"/>
      <c r="AC46" s="361" t="str">
        <f t="shared" si="0"/>
        <v>３所有者-氏名-フリガナ</v>
      </c>
      <c r="AL46" s="392" t="s">
        <v>2288</v>
      </c>
    </row>
    <row r="47" spans="2:38" ht="13.5" customHeight="1" x14ac:dyDescent="0.15">
      <c r="E47" s="1121">
        <f>'1_入力シート【基本情報】'!$AB$46</f>
        <v>0</v>
      </c>
      <c r="J47" s="699" t="s">
        <v>1836</v>
      </c>
      <c r="K47" s="699" t="s">
        <v>1837</v>
      </c>
      <c r="L47" s="852" t="s">
        <v>1804</v>
      </c>
      <c r="M47" s="699" t="s">
        <v>1829</v>
      </c>
      <c r="N47" s="852" t="s">
        <v>1804</v>
      </c>
      <c r="O47" s="699" t="s">
        <v>1829</v>
      </c>
      <c r="P47" s="699"/>
      <c r="Q47" s="699"/>
      <c r="R47" s="699"/>
      <c r="S47" s="699"/>
      <c r="T47" s="181"/>
      <c r="U47" s="181"/>
      <c r="AC47" s="361" t="str">
        <f t="shared" si="0"/>
        <v>３所有者-氏名-氏名</v>
      </c>
      <c r="AL47" s="392" t="s">
        <v>2289</v>
      </c>
    </row>
    <row r="48" spans="2:38" ht="13.5" customHeight="1" x14ac:dyDescent="0.15">
      <c r="B48">
        <f>'1_入力シート【基本情報】'!$DP$47</f>
        <v>1</v>
      </c>
      <c r="C48" s="361">
        <f>IF(B48=1,0,D48)</f>
        <v>0</v>
      </c>
      <c r="D48" s="1121" t="str">
        <f>'1_入力シート【基本情報】'!$DN$47</f>
        <v>-</v>
      </c>
      <c r="E48" s="1121">
        <f>$C$48</f>
        <v>0</v>
      </c>
      <c r="J48" s="699" t="s">
        <v>1836</v>
      </c>
      <c r="K48" s="699" t="s">
        <v>1837</v>
      </c>
      <c r="L48" s="852" t="s">
        <v>1804</v>
      </c>
      <c r="M48" s="699" t="s">
        <v>1830</v>
      </c>
      <c r="N48" s="852"/>
      <c r="O48" s="699"/>
      <c r="P48" s="699"/>
      <c r="Q48" s="699"/>
      <c r="R48" s="699"/>
      <c r="S48" s="699"/>
      <c r="T48" s="181"/>
      <c r="U48" s="181"/>
      <c r="AC48" s="361" t="str">
        <f t="shared" si="0"/>
        <v>３所有者-郵便番号</v>
      </c>
      <c r="AL48" s="392" t="s">
        <v>2290</v>
      </c>
    </row>
    <row r="49" spans="2:38" ht="13.5" customHeight="1" x14ac:dyDescent="0.15">
      <c r="E49" s="1121">
        <f>'1_入力シート【基本情報】'!$AB$48</f>
        <v>0</v>
      </c>
      <c r="J49" s="699" t="s">
        <v>1836</v>
      </c>
      <c r="K49" s="699" t="s">
        <v>1837</v>
      </c>
      <c r="L49" s="852" t="s">
        <v>1804</v>
      </c>
      <c r="M49" s="699" t="s">
        <v>1831</v>
      </c>
      <c r="N49" s="852"/>
      <c r="O49" s="699"/>
      <c r="P49" s="699"/>
      <c r="Q49" s="699"/>
      <c r="R49" s="699"/>
      <c r="S49" s="699"/>
      <c r="T49" s="181"/>
      <c r="U49" s="181"/>
      <c r="AC49" s="361" t="str">
        <f t="shared" si="0"/>
        <v>３所有者-住所</v>
      </c>
      <c r="AL49" s="392" t="s">
        <v>2291</v>
      </c>
    </row>
    <row r="50" spans="2:38" ht="13.5" customHeight="1" x14ac:dyDescent="0.15">
      <c r="B50">
        <f>'1_入力シート【基本情報】'!$DP$49</f>
        <v>1</v>
      </c>
      <c r="C50" s="361">
        <f>IF(B50=1,0,D50)</f>
        <v>0</v>
      </c>
      <c r="D50" s="1121" t="str">
        <f>'1_入力シート【基本情報】'!$DN$49</f>
        <v>--</v>
      </c>
      <c r="E50" s="1121">
        <f>$C$50</f>
        <v>0</v>
      </c>
      <c r="J50" s="699" t="s">
        <v>1836</v>
      </c>
      <c r="K50" s="699" t="s">
        <v>1837</v>
      </c>
      <c r="L50" s="852" t="s">
        <v>1804</v>
      </c>
      <c r="M50" s="699" t="s">
        <v>1832</v>
      </c>
      <c r="N50" s="852"/>
      <c r="O50" s="699"/>
      <c r="P50" s="699"/>
      <c r="Q50" s="699"/>
      <c r="R50" s="699"/>
      <c r="S50" s="699"/>
      <c r="T50" s="181"/>
      <c r="U50" s="181"/>
      <c r="AC50" s="361" t="str">
        <f t="shared" si="0"/>
        <v>３所有者-電話番号</v>
      </c>
      <c r="AL50" s="392" t="s">
        <v>2292</v>
      </c>
    </row>
    <row r="51" spans="2:38" ht="13.5" customHeight="1" x14ac:dyDescent="0.15">
      <c r="E51" s="1121" t="b">
        <f>'1_入力シート【基本情報】'!$DQ$52</f>
        <v>0</v>
      </c>
      <c r="J51" s="699" t="s">
        <v>1838</v>
      </c>
      <c r="K51" s="699" t="s">
        <v>1839</v>
      </c>
      <c r="L51" s="852" t="s">
        <v>92</v>
      </c>
      <c r="M51" s="699" t="s">
        <v>1840</v>
      </c>
      <c r="N51" s="852"/>
      <c r="O51" s="699"/>
      <c r="P51" s="699"/>
      <c r="Q51" s="699"/>
      <c r="R51" s="699"/>
      <c r="S51" s="699"/>
      <c r="T51" s="181"/>
      <c r="U51" s="181"/>
      <c r="AC51" s="361" t="str">
        <f t="shared" si="0"/>
        <v>４管理者-所有者と同じ</v>
      </c>
      <c r="AL51" s="392" t="s">
        <v>2293</v>
      </c>
    </row>
    <row r="52" spans="2:38" ht="13.5" customHeight="1" x14ac:dyDescent="0.15">
      <c r="E52" s="1121">
        <f>'1_入力シート【基本情報】'!$AB$53</f>
        <v>0</v>
      </c>
      <c r="J52" s="699" t="s">
        <v>1838</v>
      </c>
      <c r="K52" s="699" t="s">
        <v>1839</v>
      </c>
      <c r="L52" s="852" t="s">
        <v>92</v>
      </c>
      <c r="M52" s="699" t="s">
        <v>1827</v>
      </c>
      <c r="N52" s="852" t="s">
        <v>1804</v>
      </c>
      <c r="O52" s="699" t="s">
        <v>1816</v>
      </c>
      <c r="P52" s="699"/>
      <c r="Q52" s="699"/>
      <c r="R52" s="699"/>
      <c r="S52" s="699"/>
      <c r="T52" s="181"/>
      <c r="U52" s="181"/>
      <c r="AC52" s="361" t="str">
        <f t="shared" si="0"/>
        <v>４管理者-法人名-フリガナ</v>
      </c>
      <c r="AL52" s="392" t="s">
        <v>2294</v>
      </c>
    </row>
    <row r="53" spans="2:38" ht="13.5" customHeight="1" x14ac:dyDescent="0.15">
      <c r="E53" s="1121">
        <f>'1_入力シート【基本情報】'!$AB$54</f>
        <v>0</v>
      </c>
      <c r="J53" s="699" t="s">
        <v>1838</v>
      </c>
      <c r="K53" s="699" t="s">
        <v>1839</v>
      </c>
      <c r="L53" s="852" t="s">
        <v>92</v>
      </c>
      <c r="M53" s="699" t="s">
        <v>1827</v>
      </c>
      <c r="N53" s="852" t="s">
        <v>1804</v>
      </c>
      <c r="O53" s="699" t="s">
        <v>1827</v>
      </c>
      <c r="P53" s="699"/>
      <c r="Q53" s="699"/>
      <c r="R53" s="699"/>
      <c r="S53" s="699"/>
      <c r="T53" s="181"/>
      <c r="U53" s="181"/>
      <c r="AC53" s="361" t="str">
        <f t="shared" si="0"/>
        <v>４管理者-法人名-法人名</v>
      </c>
      <c r="AL53" s="392" t="s">
        <v>2295</v>
      </c>
    </row>
    <row r="54" spans="2:38" ht="13.5" customHeight="1" x14ac:dyDescent="0.15">
      <c r="E54" s="1121">
        <f>'1_入力シート【基本情報】'!$AB$55</f>
        <v>0</v>
      </c>
      <c r="J54" s="699" t="s">
        <v>1838</v>
      </c>
      <c r="K54" s="699" t="s">
        <v>1839</v>
      </c>
      <c r="L54" s="852" t="s">
        <v>92</v>
      </c>
      <c r="M54" s="699" t="s">
        <v>1828</v>
      </c>
      <c r="N54" s="852" t="s">
        <v>1804</v>
      </c>
      <c r="O54" s="699" t="s">
        <v>1816</v>
      </c>
      <c r="P54" s="699"/>
      <c r="Q54" s="699"/>
      <c r="R54" s="699"/>
      <c r="S54" s="699"/>
      <c r="T54" s="181"/>
      <c r="U54" s="181"/>
      <c r="AC54" s="361" t="str">
        <f t="shared" si="0"/>
        <v>４管理者-肩書-フリガナ</v>
      </c>
      <c r="AL54" s="392" t="s">
        <v>2296</v>
      </c>
    </row>
    <row r="55" spans="2:38" ht="13.5" customHeight="1" x14ac:dyDescent="0.15">
      <c r="E55" s="1121">
        <f>'1_入力シート【基本情報】'!$AB$56</f>
        <v>0</v>
      </c>
      <c r="J55" s="699" t="s">
        <v>1838</v>
      </c>
      <c r="K55" s="699" t="s">
        <v>1839</v>
      </c>
      <c r="L55" s="852" t="s">
        <v>92</v>
      </c>
      <c r="M55" s="699" t="s">
        <v>1828</v>
      </c>
      <c r="N55" s="852" t="s">
        <v>1804</v>
      </c>
      <c r="O55" s="699" t="s">
        <v>1828</v>
      </c>
      <c r="P55" s="699"/>
      <c r="Q55" s="699"/>
      <c r="R55" s="699"/>
      <c r="S55" s="699"/>
      <c r="T55" s="181"/>
      <c r="U55" s="181"/>
      <c r="AC55" s="361" t="str">
        <f t="shared" si="0"/>
        <v>４管理者-肩書-肩書</v>
      </c>
      <c r="AL55" s="392" t="s">
        <v>2297</v>
      </c>
    </row>
    <row r="56" spans="2:38" ht="13.5" customHeight="1" x14ac:dyDescent="0.15">
      <c r="E56" s="1121">
        <f>'1_入力シート【基本情報】'!$AB$57</f>
        <v>0</v>
      </c>
      <c r="J56" s="699" t="s">
        <v>1838</v>
      </c>
      <c r="K56" s="699" t="s">
        <v>1839</v>
      </c>
      <c r="L56" s="852" t="s">
        <v>92</v>
      </c>
      <c r="M56" s="699" t="s">
        <v>1829</v>
      </c>
      <c r="N56" s="852" t="s">
        <v>1804</v>
      </c>
      <c r="O56" s="699" t="s">
        <v>1816</v>
      </c>
      <c r="P56" s="699"/>
      <c r="Q56" s="699"/>
      <c r="R56" s="699"/>
      <c r="S56" s="699"/>
      <c r="T56" s="181"/>
      <c r="U56" s="181"/>
      <c r="AC56" s="361" t="str">
        <f t="shared" si="0"/>
        <v>４管理者-氏名-フリガナ</v>
      </c>
      <c r="AL56" s="392" t="s">
        <v>2298</v>
      </c>
    </row>
    <row r="57" spans="2:38" ht="13.5" customHeight="1" x14ac:dyDescent="0.15">
      <c r="E57" s="1121">
        <f>'1_入力シート【基本情報】'!$AB$58</f>
        <v>0</v>
      </c>
      <c r="J57" s="699" t="s">
        <v>1838</v>
      </c>
      <c r="K57" s="699" t="s">
        <v>1839</v>
      </c>
      <c r="L57" s="852" t="s">
        <v>92</v>
      </c>
      <c r="M57" s="699" t="s">
        <v>1829</v>
      </c>
      <c r="N57" s="852" t="s">
        <v>1804</v>
      </c>
      <c r="O57" s="699" t="s">
        <v>1829</v>
      </c>
      <c r="P57" s="699"/>
      <c r="Q57" s="699"/>
      <c r="R57" s="699"/>
      <c r="S57" s="699"/>
      <c r="T57" s="181"/>
      <c r="U57" s="181"/>
      <c r="AC57" s="361" t="str">
        <f t="shared" si="0"/>
        <v>４管理者-氏名-氏名</v>
      </c>
      <c r="AL57" s="392" t="s">
        <v>2299</v>
      </c>
    </row>
    <row r="58" spans="2:38" ht="13.5" customHeight="1" x14ac:dyDescent="0.15">
      <c r="B58">
        <f>'1_入力シート【基本情報】'!$DP$59</f>
        <v>1</v>
      </c>
      <c r="C58" s="361">
        <f>IF(B58=1,0,D58)</f>
        <v>0</v>
      </c>
      <c r="D58" s="1121" t="str">
        <f>'1_入力シート【基本情報】'!$DN$59</f>
        <v>-</v>
      </c>
      <c r="E58" s="1121">
        <f>$C$58</f>
        <v>0</v>
      </c>
      <c r="J58" s="699" t="s">
        <v>1838</v>
      </c>
      <c r="K58" s="699" t="s">
        <v>1839</v>
      </c>
      <c r="L58" s="852" t="s">
        <v>92</v>
      </c>
      <c r="M58" s="699" t="s">
        <v>1830</v>
      </c>
      <c r="N58" s="852"/>
      <c r="O58" s="699"/>
      <c r="P58" s="699"/>
      <c r="Q58" s="699"/>
      <c r="R58" s="699"/>
      <c r="S58" s="699"/>
      <c r="T58" s="181"/>
      <c r="U58" s="181"/>
      <c r="AC58" s="361" t="str">
        <f t="shared" si="0"/>
        <v>４管理者-郵便番号</v>
      </c>
      <c r="AL58" s="392" t="s">
        <v>2300</v>
      </c>
    </row>
    <row r="59" spans="2:38" ht="13.5" customHeight="1" x14ac:dyDescent="0.15">
      <c r="E59" s="1121">
        <f>'1_入力シート【基本情報】'!$AB$60</f>
        <v>0</v>
      </c>
      <c r="J59" s="699" t="s">
        <v>1838</v>
      </c>
      <c r="K59" s="699" t="s">
        <v>1839</v>
      </c>
      <c r="L59" s="852" t="s">
        <v>92</v>
      </c>
      <c r="M59" s="699" t="s">
        <v>1831</v>
      </c>
      <c r="N59" s="852"/>
      <c r="O59" s="699"/>
      <c r="P59" s="699"/>
      <c r="Q59" s="699"/>
      <c r="R59" s="699"/>
      <c r="S59" s="699"/>
      <c r="T59" s="181"/>
      <c r="U59" s="181"/>
      <c r="AC59" s="361" t="str">
        <f t="shared" si="0"/>
        <v>４管理者-住所</v>
      </c>
      <c r="AL59" s="392" t="s">
        <v>2301</v>
      </c>
    </row>
    <row r="60" spans="2:38" ht="13.5" customHeight="1" x14ac:dyDescent="0.15">
      <c r="B60">
        <f>'1_入力シート【基本情報】'!$DP$61</f>
        <v>1</v>
      </c>
      <c r="C60" s="361">
        <f>IF(B60=1,0,D60)</f>
        <v>0</v>
      </c>
      <c r="D60" s="1121" t="str">
        <f>'1_入力シート【基本情報】'!$DN$61</f>
        <v>--</v>
      </c>
      <c r="E60" s="1121">
        <f>$C$60</f>
        <v>0</v>
      </c>
      <c r="J60" s="699" t="s">
        <v>1838</v>
      </c>
      <c r="K60" s="699" t="s">
        <v>1839</v>
      </c>
      <c r="L60" s="852" t="s">
        <v>92</v>
      </c>
      <c r="M60" s="699" t="s">
        <v>1832</v>
      </c>
      <c r="N60" s="852"/>
      <c r="O60" s="699"/>
      <c r="P60" s="699"/>
      <c r="Q60" s="699"/>
      <c r="R60" s="699"/>
      <c r="S60" s="699"/>
      <c r="T60" s="181"/>
      <c r="U60" s="181"/>
      <c r="AC60" s="361" t="str">
        <f t="shared" si="0"/>
        <v>４管理者-電話番号</v>
      </c>
      <c r="AL60" s="392" t="s">
        <v>2302</v>
      </c>
    </row>
    <row r="61" spans="2:38" ht="13.5" customHeight="1" x14ac:dyDescent="0.15">
      <c r="E61" s="1121">
        <f>'1_入力シート【基本情報】'!$AB$67</f>
        <v>0</v>
      </c>
      <c r="J61" s="699" t="s">
        <v>1841</v>
      </c>
      <c r="K61" s="699" t="s">
        <v>1842</v>
      </c>
      <c r="L61" s="852" t="s">
        <v>92</v>
      </c>
      <c r="M61" s="699" t="s">
        <v>1843</v>
      </c>
      <c r="N61" s="852" t="s">
        <v>1804</v>
      </c>
      <c r="O61" s="699" t="s">
        <v>1844</v>
      </c>
      <c r="P61" s="852" t="s">
        <v>2244</v>
      </c>
      <c r="Q61" s="699" t="s">
        <v>1846</v>
      </c>
      <c r="R61" s="699"/>
      <c r="S61" s="699"/>
      <c r="T61" s="181"/>
      <c r="U61" s="181"/>
      <c r="AC61" s="361" t="str">
        <f t="shared" si="0"/>
        <v>５建築物の概要-階数-地上-階</v>
      </c>
      <c r="AL61" s="392" t="s">
        <v>2303</v>
      </c>
    </row>
    <row r="62" spans="2:38" ht="13.5" customHeight="1" x14ac:dyDescent="0.15">
      <c r="E62" s="1121">
        <f>'1_入力シート【基本情報】'!$AB$68</f>
        <v>0</v>
      </c>
      <c r="J62" s="699" t="s">
        <v>1841</v>
      </c>
      <c r="K62" s="699" t="s">
        <v>1842</v>
      </c>
      <c r="L62" s="852" t="s">
        <v>92</v>
      </c>
      <c r="M62" s="699" t="s">
        <v>1843</v>
      </c>
      <c r="N62" s="852" t="s">
        <v>1804</v>
      </c>
      <c r="O62" s="699" t="s">
        <v>1845</v>
      </c>
      <c r="P62" s="852" t="s">
        <v>2244</v>
      </c>
      <c r="Q62" s="699" t="s">
        <v>1846</v>
      </c>
      <c r="R62" s="699"/>
      <c r="S62" s="699"/>
      <c r="T62" s="181"/>
      <c r="U62" s="181"/>
      <c r="AC62" s="361" t="str">
        <f t="shared" si="0"/>
        <v>５建築物の概要-階数-地下-階</v>
      </c>
      <c r="AL62" s="392" t="s">
        <v>2304</v>
      </c>
    </row>
    <row r="63" spans="2:38" ht="13.5" customHeight="1" x14ac:dyDescent="0.15">
      <c r="E63" s="1121">
        <f>'1_入力シート【基本情報】'!$AB$69</f>
        <v>0</v>
      </c>
      <c r="J63" s="699" t="s">
        <v>1841</v>
      </c>
      <c r="K63" s="699" t="s">
        <v>1842</v>
      </c>
      <c r="L63" s="852" t="s">
        <v>92</v>
      </c>
      <c r="M63" s="699" t="s">
        <v>1847</v>
      </c>
      <c r="N63" s="852" t="s">
        <v>1804</v>
      </c>
      <c r="O63" s="699" t="s">
        <v>1849</v>
      </c>
      <c r="P63" s="699"/>
      <c r="Q63" s="699"/>
      <c r="R63" s="699"/>
      <c r="S63" s="699"/>
      <c r="T63" s="181"/>
      <c r="U63" s="181"/>
      <c r="AC63" s="361" t="str">
        <f t="shared" si="0"/>
        <v>５建築物の概要-建築面積-㎡</v>
      </c>
      <c r="AL63" s="392" t="s">
        <v>2305</v>
      </c>
    </row>
    <row r="64" spans="2:38" ht="13.5" customHeight="1" x14ac:dyDescent="0.15">
      <c r="E64" s="1121">
        <f>'1_入力シート【基本情報】'!$AB$70</f>
        <v>0</v>
      </c>
      <c r="J64" s="699" t="s">
        <v>1841</v>
      </c>
      <c r="K64" s="699" t="s">
        <v>1842</v>
      </c>
      <c r="L64" s="852" t="s">
        <v>92</v>
      </c>
      <c r="M64" s="699" t="s">
        <v>1848</v>
      </c>
      <c r="N64" s="852" t="s">
        <v>1804</v>
      </c>
      <c r="O64" s="699" t="s">
        <v>1849</v>
      </c>
      <c r="P64" s="699"/>
      <c r="Q64" s="699"/>
      <c r="R64" s="699"/>
      <c r="S64" s="699"/>
      <c r="T64" s="181"/>
      <c r="U64" s="181"/>
      <c r="AC64" s="361" t="str">
        <f t="shared" si="0"/>
        <v>５建築物の概要-延べ面積-㎡</v>
      </c>
      <c r="AL64" s="392" t="s">
        <v>2306</v>
      </c>
    </row>
    <row r="65" spans="5:38" ht="13.5" customHeight="1" x14ac:dyDescent="0.15">
      <c r="E65" s="1121" t="str">
        <f>'1_入力シート【基本情報】'!$AE$71</f>
        <v>有</v>
      </c>
      <c r="J65" s="699" t="s">
        <v>1841</v>
      </c>
      <c r="K65" s="699" t="s">
        <v>1842</v>
      </c>
      <c r="L65" s="852" t="s">
        <v>92</v>
      </c>
      <c r="M65" s="699" t="s">
        <v>1850</v>
      </c>
      <c r="N65" s="852"/>
      <c r="O65" s="699"/>
      <c r="P65" s="699"/>
      <c r="Q65" s="699"/>
      <c r="R65" s="699"/>
      <c r="S65" s="699"/>
      <c r="T65" s="181"/>
      <c r="U65" s="181"/>
      <c r="AC65" s="361" t="str">
        <f t="shared" si="0"/>
        <v>５建築物の概要-検査対象設備 換気設備</v>
      </c>
      <c r="AL65" s="392" t="s">
        <v>2307</v>
      </c>
    </row>
    <row r="66" spans="5:38" ht="13.5" customHeight="1" x14ac:dyDescent="0.15">
      <c r="E66" s="1121" t="str">
        <f>'1_入力シート【基本情報】'!$AE$72</f>
        <v>有</v>
      </c>
      <c r="J66" s="699" t="s">
        <v>1841</v>
      </c>
      <c r="K66" s="699" t="s">
        <v>1842</v>
      </c>
      <c r="L66" s="852" t="s">
        <v>92</v>
      </c>
      <c r="M66" s="699" t="s">
        <v>1851</v>
      </c>
      <c r="N66" s="852"/>
      <c r="O66" s="699"/>
      <c r="P66" s="699"/>
      <c r="Q66" s="699"/>
      <c r="R66" s="699"/>
      <c r="S66" s="699"/>
      <c r="T66" s="181"/>
      <c r="U66" s="181"/>
      <c r="AC66" s="361" t="str">
        <f t="shared" si="0"/>
        <v>５建築物の概要-検査対象設備 排煙設備</v>
      </c>
      <c r="AL66" s="392" t="s">
        <v>2308</v>
      </c>
    </row>
    <row r="67" spans="5:38" ht="13.5" customHeight="1" x14ac:dyDescent="0.15">
      <c r="E67" s="1121" t="str">
        <f>'1_入力シート【基本情報】'!$AE$73</f>
        <v>有</v>
      </c>
      <c r="J67" s="699" t="s">
        <v>1841</v>
      </c>
      <c r="K67" s="699" t="s">
        <v>1842</v>
      </c>
      <c r="L67" s="852" t="s">
        <v>92</v>
      </c>
      <c r="M67" s="699" t="s">
        <v>1852</v>
      </c>
      <c r="N67" s="852"/>
      <c r="O67" s="699"/>
      <c r="P67" s="699"/>
      <c r="Q67" s="699"/>
      <c r="R67" s="699"/>
      <c r="S67" s="699"/>
      <c r="T67" s="181"/>
      <c r="U67" s="181"/>
      <c r="AC67" s="361" t="str">
        <f t="shared" si="0"/>
        <v>５建築物の概要-検査対象設備 非常用の照明装置</v>
      </c>
      <c r="AL67" s="392" t="s">
        <v>2309</v>
      </c>
    </row>
    <row r="68" spans="5:38" ht="13.5" customHeight="1" x14ac:dyDescent="0.15">
      <c r="E68" s="1121" t="str">
        <f>'1_入力シート【基本情報】'!$AE$74</f>
        <v>無</v>
      </c>
      <c r="J68" s="699" t="s">
        <v>1841</v>
      </c>
      <c r="K68" s="699" t="s">
        <v>1842</v>
      </c>
      <c r="L68" s="852" t="s">
        <v>92</v>
      </c>
      <c r="M68" s="699" t="s">
        <v>1853</v>
      </c>
      <c r="N68" s="852"/>
      <c r="O68" s="699"/>
      <c r="P68" s="699"/>
      <c r="Q68" s="699"/>
      <c r="R68" s="699"/>
      <c r="S68" s="699"/>
      <c r="T68" s="181"/>
      <c r="U68" s="181"/>
      <c r="AC68" s="361" t="str">
        <f t="shared" si="0"/>
        <v>５建築物の概要-検査対象設備 給水設備及び排水設備</v>
      </c>
      <c r="AL68" s="392" t="s">
        <v>2310</v>
      </c>
    </row>
    <row r="69" spans="5:38" ht="13.5" customHeight="1" x14ac:dyDescent="0.15">
      <c r="E69" s="1121">
        <f>'1_入力シート【基本情報】'!$AB$80</f>
        <v>0</v>
      </c>
      <c r="J69" s="699" t="s">
        <v>1854</v>
      </c>
      <c r="K69" s="699" t="s">
        <v>1855</v>
      </c>
      <c r="L69" s="852" t="s">
        <v>92</v>
      </c>
      <c r="M69" s="699" t="s">
        <v>1858</v>
      </c>
      <c r="N69" s="852" t="s">
        <v>92</v>
      </c>
      <c r="O69" s="699" t="s">
        <v>1857</v>
      </c>
      <c r="P69" s="699"/>
      <c r="Q69" s="699"/>
      <c r="R69" s="699"/>
      <c r="S69" s="699"/>
      <c r="T69" s="181"/>
      <c r="U69" s="181"/>
      <c r="AC69" s="361" t="str">
        <f t="shared" si="0"/>
        <v>６確認済証交付年月日等-年月日-元号</v>
      </c>
      <c r="AL69" s="392" t="s">
        <v>2311</v>
      </c>
    </row>
    <row r="70" spans="5:38" ht="13.5" customHeight="1" x14ac:dyDescent="0.15">
      <c r="E70" s="1121">
        <f>'1_入力シート【基本情報】'!$AE$80</f>
        <v>0</v>
      </c>
      <c r="J70" s="699" t="s">
        <v>1854</v>
      </c>
      <c r="K70" s="699" t="s">
        <v>1855</v>
      </c>
      <c r="L70" s="852" t="s">
        <v>92</v>
      </c>
      <c r="M70" s="699" t="s">
        <v>1858</v>
      </c>
      <c r="N70" s="852" t="s">
        <v>92</v>
      </c>
      <c r="O70" s="699" t="s">
        <v>1805</v>
      </c>
      <c r="P70" s="699"/>
      <c r="Q70" s="699"/>
      <c r="R70" s="699"/>
      <c r="S70" s="699"/>
      <c r="T70" s="181"/>
      <c r="U70" s="181"/>
      <c r="AC70" s="361" t="str">
        <f t="shared" si="0"/>
        <v>６確認済証交付年月日等-年月日-年</v>
      </c>
      <c r="AL70" s="392" t="s">
        <v>2312</v>
      </c>
    </row>
    <row r="71" spans="5:38" ht="13.5" customHeight="1" x14ac:dyDescent="0.15">
      <c r="E71" s="1121">
        <f>'1_入力シート【基本情報】'!$AJ$80</f>
        <v>0</v>
      </c>
      <c r="J71" s="699" t="s">
        <v>1854</v>
      </c>
      <c r="K71" s="699" t="s">
        <v>1855</v>
      </c>
      <c r="L71" s="852" t="s">
        <v>92</v>
      </c>
      <c r="M71" s="699" t="s">
        <v>1858</v>
      </c>
      <c r="N71" s="852" t="s">
        <v>92</v>
      </c>
      <c r="O71" s="699" t="s">
        <v>1806</v>
      </c>
      <c r="P71" s="699"/>
      <c r="Q71" s="699"/>
      <c r="R71" s="699"/>
      <c r="S71" s="699"/>
      <c r="T71" s="181"/>
      <c r="U71" s="181"/>
      <c r="AC71" s="361" t="str">
        <f t="shared" si="0"/>
        <v>６確認済証交付年月日等-年月日-月</v>
      </c>
      <c r="AL71" s="392" t="s">
        <v>2313</v>
      </c>
    </row>
    <row r="72" spans="5:38" ht="13.5" customHeight="1" x14ac:dyDescent="0.15">
      <c r="E72" s="1121">
        <f>'1_入力シート【基本情報】'!$AO$80</f>
        <v>0</v>
      </c>
      <c r="J72" s="699" t="s">
        <v>1854</v>
      </c>
      <c r="K72" s="699" t="s">
        <v>1855</v>
      </c>
      <c r="L72" s="852" t="s">
        <v>92</v>
      </c>
      <c r="M72" s="699" t="s">
        <v>1858</v>
      </c>
      <c r="N72" s="852" t="s">
        <v>92</v>
      </c>
      <c r="O72" s="699" t="s">
        <v>1807</v>
      </c>
      <c r="P72" s="699"/>
      <c r="Q72" s="699"/>
      <c r="R72" s="699"/>
      <c r="S72" s="699"/>
      <c r="T72" s="181"/>
      <c r="U72" s="181"/>
      <c r="AC72" s="361" t="str">
        <f t="shared" si="0"/>
        <v>６確認済証交付年月日等-年月日-日</v>
      </c>
      <c r="AL72" s="392" t="s">
        <v>2314</v>
      </c>
    </row>
    <row r="73" spans="5:38" ht="13.5" customHeight="1" x14ac:dyDescent="0.15">
      <c r="E73" s="1121">
        <f>'1_入力シート【基本情報】'!$AV$80</f>
        <v>0</v>
      </c>
      <c r="J73" s="699" t="s">
        <v>1854</v>
      </c>
      <c r="K73" s="699" t="s">
        <v>1855</v>
      </c>
      <c r="L73" s="852" t="s">
        <v>92</v>
      </c>
      <c r="M73" s="699" t="s">
        <v>1858</v>
      </c>
      <c r="N73" s="852" t="s">
        <v>92</v>
      </c>
      <c r="O73" s="699" t="s">
        <v>1861</v>
      </c>
      <c r="P73" s="699"/>
      <c r="Q73" s="699"/>
      <c r="R73" s="699"/>
      <c r="S73" s="699"/>
      <c r="T73" s="181"/>
      <c r="U73" s="181"/>
      <c r="AC73" s="361" t="str">
        <f t="shared" si="0"/>
        <v>６確認済証交付年月日等-年月日-号</v>
      </c>
      <c r="AL73" s="392" t="s">
        <v>2315</v>
      </c>
    </row>
    <row r="74" spans="5:38" ht="13.5" customHeight="1" x14ac:dyDescent="0.15">
      <c r="E74" s="1121">
        <f>'1_入力シート【基本情報】'!$AB$81</f>
        <v>0</v>
      </c>
      <c r="J74" s="699" t="s">
        <v>1854</v>
      </c>
      <c r="K74" s="699" t="s">
        <v>1856</v>
      </c>
      <c r="L74" s="852" t="s">
        <v>92</v>
      </c>
      <c r="M74" s="699" t="s">
        <v>6402</v>
      </c>
      <c r="N74" s="852"/>
      <c r="O74" s="699"/>
      <c r="P74" s="699"/>
      <c r="Q74" s="699"/>
      <c r="R74" s="699"/>
      <c r="S74" s="699"/>
      <c r="T74" s="181"/>
      <c r="U74" s="181"/>
      <c r="AC74" s="361" t="str">
        <f t="shared" si="0"/>
        <v>６確認済証交付者-建築主事等</v>
      </c>
      <c r="AL74" s="392" t="s">
        <v>6450</v>
      </c>
    </row>
    <row r="75" spans="5:38" ht="13.5" customHeight="1" x14ac:dyDescent="0.15">
      <c r="E75" s="1121">
        <f>'1_入力シート【基本情報】'!$AJ$81</f>
        <v>0</v>
      </c>
      <c r="J75" s="699" t="s">
        <v>1854</v>
      </c>
      <c r="K75" s="699" t="s">
        <v>1856</v>
      </c>
      <c r="L75" s="852" t="s">
        <v>92</v>
      </c>
      <c r="M75" s="699" t="s">
        <v>1859</v>
      </c>
      <c r="N75" s="852" t="s">
        <v>92</v>
      </c>
      <c r="O75" s="699" t="s">
        <v>1860</v>
      </c>
      <c r="P75" s="699"/>
      <c r="Q75" s="699"/>
      <c r="R75" s="699"/>
      <c r="S75" s="699"/>
      <c r="T75" s="181"/>
      <c r="U75" s="181"/>
      <c r="AC75" s="361" t="str">
        <f t="shared" ref="AC75:AC138" si="2">CONCATENATE(J75,K75,L75,M75,N75,O75,P75,Q75,R75,S75,T75,U75)</f>
        <v>６確認済証交付者-指定確認検査機関-（）</v>
      </c>
      <c r="AL75" s="392" t="s">
        <v>2316</v>
      </c>
    </row>
    <row r="76" spans="5:38" ht="13.5" customHeight="1" x14ac:dyDescent="0.15">
      <c r="E76" s="1121">
        <f>'1_入力シート【基本情報】'!$AB$82</f>
        <v>0</v>
      </c>
      <c r="J76" s="699" t="s">
        <v>1854</v>
      </c>
      <c r="K76" s="699" t="s">
        <v>5536</v>
      </c>
      <c r="L76" s="852" t="s">
        <v>92</v>
      </c>
      <c r="M76" s="699" t="s">
        <v>1858</v>
      </c>
      <c r="N76" s="852" t="s">
        <v>92</v>
      </c>
      <c r="O76" s="699" t="s">
        <v>1857</v>
      </c>
      <c r="P76" s="699"/>
      <c r="Q76" s="699"/>
      <c r="R76" s="699"/>
      <c r="S76" s="699"/>
      <c r="T76" s="181"/>
      <c r="U76" s="181"/>
      <c r="AC76" s="361" t="str">
        <f t="shared" si="2"/>
        <v>６検査済証交付年月日等-年月日-元号</v>
      </c>
      <c r="AL76" s="392" t="s">
        <v>5538</v>
      </c>
    </row>
    <row r="77" spans="5:38" ht="13.5" customHeight="1" x14ac:dyDescent="0.15">
      <c r="E77" s="1121">
        <f>'1_入力シート【基本情報】'!$AE$82</f>
        <v>0</v>
      </c>
      <c r="J77" s="699" t="s">
        <v>1854</v>
      </c>
      <c r="K77" s="699" t="s">
        <v>5536</v>
      </c>
      <c r="L77" s="852" t="s">
        <v>92</v>
      </c>
      <c r="M77" s="699" t="s">
        <v>1858</v>
      </c>
      <c r="N77" s="852" t="s">
        <v>92</v>
      </c>
      <c r="O77" s="699" t="s">
        <v>1805</v>
      </c>
      <c r="P77" s="699"/>
      <c r="Q77" s="699"/>
      <c r="R77" s="699"/>
      <c r="S77" s="699"/>
      <c r="T77" s="181"/>
      <c r="U77" s="181"/>
      <c r="AC77" s="361" t="str">
        <f t="shared" si="2"/>
        <v>６検査済証交付年月日等-年月日-年</v>
      </c>
      <c r="AL77" s="392" t="s">
        <v>5539</v>
      </c>
    </row>
    <row r="78" spans="5:38" ht="13.5" customHeight="1" x14ac:dyDescent="0.15">
      <c r="E78" s="1121">
        <f>'1_入力シート【基本情報】'!$AJ$82</f>
        <v>0</v>
      </c>
      <c r="J78" s="699" t="s">
        <v>1854</v>
      </c>
      <c r="K78" s="699" t="s">
        <v>5536</v>
      </c>
      <c r="L78" s="852" t="s">
        <v>92</v>
      </c>
      <c r="M78" s="699" t="s">
        <v>1858</v>
      </c>
      <c r="N78" s="852" t="s">
        <v>92</v>
      </c>
      <c r="O78" s="699" t="s">
        <v>1806</v>
      </c>
      <c r="P78" s="699"/>
      <c r="Q78" s="699"/>
      <c r="R78" s="699"/>
      <c r="S78" s="699"/>
      <c r="T78" s="181"/>
      <c r="U78" s="181"/>
      <c r="AC78" s="361" t="str">
        <f t="shared" si="2"/>
        <v>６検査済証交付年月日等-年月日-月</v>
      </c>
      <c r="AL78" s="392" t="s">
        <v>5540</v>
      </c>
    </row>
    <row r="79" spans="5:38" ht="13.5" customHeight="1" x14ac:dyDescent="0.15">
      <c r="E79" s="1121">
        <f>'1_入力シート【基本情報】'!$AO$82</f>
        <v>0</v>
      </c>
      <c r="J79" s="699" t="s">
        <v>1854</v>
      </c>
      <c r="K79" s="699" t="s">
        <v>5536</v>
      </c>
      <c r="L79" s="852" t="s">
        <v>92</v>
      </c>
      <c r="M79" s="699" t="s">
        <v>1858</v>
      </c>
      <c r="N79" s="852" t="s">
        <v>92</v>
      </c>
      <c r="O79" s="699" t="s">
        <v>1807</v>
      </c>
      <c r="P79" s="699"/>
      <c r="Q79" s="699"/>
      <c r="R79" s="699"/>
      <c r="S79" s="699"/>
      <c r="T79" s="181"/>
      <c r="U79" s="181"/>
      <c r="AC79" s="361" t="str">
        <f t="shared" si="2"/>
        <v>６検査済証交付年月日等-年月日-日</v>
      </c>
      <c r="AL79" s="392" t="s">
        <v>5541</v>
      </c>
    </row>
    <row r="80" spans="5:38" ht="13.5" customHeight="1" x14ac:dyDescent="0.15">
      <c r="E80" s="1121">
        <f>'1_入力シート【基本情報】'!$AV$82</f>
        <v>0</v>
      </c>
      <c r="J80" s="699" t="s">
        <v>1854</v>
      </c>
      <c r="K80" s="699" t="s">
        <v>5536</v>
      </c>
      <c r="L80" s="852" t="s">
        <v>92</v>
      </c>
      <c r="M80" s="699" t="s">
        <v>1858</v>
      </c>
      <c r="N80" s="852" t="s">
        <v>92</v>
      </c>
      <c r="O80" s="699" t="s">
        <v>1861</v>
      </c>
      <c r="P80" s="699"/>
      <c r="Q80" s="699"/>
      <c r="R80" s="699"/>
      <c r="S80" s="699"/>
      <c r="T80" s="181"/>
      <c r="U80" s="181"/>
      <c r="AC80" s="361" t="str">
        <f t="shared" si="2"/>
        <v>６検査済証交付年月日等-年月日-号</v>
      </c>
      <c r="AL80" s="392" t="s">
        <v>5542</v>
      </c>
    </row>
    <row r="81" spans="4:38" ht="13.5" customHeight="1" x14ac:dyDescent="0.15">
      <c r="E81" s="1121">
        <f>'1_入力シート【基本情報】'!$AB$83</f>
        <v>0</v>
      </c>
      <c r="J81" s="699" t="s">
        <v>1854</v>
      </c>
      <c r="K81" s="699" t="s">
        <v>5537</v>
      </c>
      <c r="L81" s="852" t="s">
        <v>92</v>
      </c>
      <c r="M81" s="699" t="s">
        <v>6402</v>
      </c>
      <c r="N81" s="852"/>
      <c r="O81" s="699"/>
      <c r="P81" s="699"/>
      <c r="Q81" s="699"/>
      <c r="R81" s="699"/>
      <c r="S81" s="699"/>
      <c r="T81" s="181"/>
      <c r="U81" s="181"/>
      <c r="AC81" s="361" t="str">
        <f t="shared" si="2"/>
        <v>６検査済証明交付者-建築主事等</v>
      </c>
      <c r="AL81" s="392" t="s">
        <v>6451</v>
      </c>
    </row>
    <row r="82" spans="4:38" ht="13.5" customHeight="1" x14ac:dyDescent="0.15">
      <c r="E82" s="1121">
        <f>'1_入力シート【基本情報】'!$AJ$83</f>
        <v>0</v>
      </c>
      <c r="J82" s="699" t="s">
        <v>1854</v>
      </c>
      <c r="K82" s="699" t="s">
        <v>5537</v>
      </c>
      <c r="L82" s="852" t="s">
        <v>92</v>
      </c>
      <c r="M82" s="699" t="s">
        <v>1859</v>
      </c>
      <c r="N82" s="852" t="s">
        <v>92</v>
      </c>
      <c r="O82" s="699" t="s">
        <v>1860</v>
      </c>
      <c r="P82" s="699"/>
      <c r="Q82" s="699"/>
      <c r="R82" s="699"/>
      <c r="S82" s="699"/>
      <c r="T82" s="181"/>
      <c r="U82" s="181"/>
      <c r="AC82" s="361" t="str">
        <f t="shared" si="2"/>
        <v>６検査済証明交付者-指定確認検査機関-（）</v>
      </c>
      <c r="AL82" s="392" t="s">
        <v>5543</v>
      </c>
    </row>
    <row r="83" spans="4:38" ht="13.5" customHeight="1" x14ac:dyDescent="0.15">
      <c r="D83" t="str">
        <f>IF('1_入力シート【基本情報】'!DQ89=1,"",'1_入力シート【基本情報】'!$AF$89)</f>
        <v/>
      </c>
      <c r="E83" s="1121">
        <f>$C$83</f>
        <v>0</v>
      </c>
      <c r="J83" s="699" t="s">
        <v>1862</v>
      </c>
      <c r="K83" s="699" t="s">
        <v>1863</v>
      </c>
      <c r="L83" s="852" t="s">
        <v>92</v>
      </c>
      <c r="M83" s="699" t="s">
        <v>1864</v>
      </c>
      <c r="N83" s="852" t="s">
        <v>92</v>
      </c>
      <c r="O83" s="699" t="s">
        <v>1865</v>
      </c>
      <c r="P83" s="852" t="s">
        <v>1937</v>
      </c>
      <c r="Q83" s="699" t="s">
        <v>1858</v>
      </c>
      <c r="R83" s="852" t="s">
        <v>1937</v>
      </c>
      <c r="S83" s="699" t="s">
        <v>1803</v>
      </c>
      <c r="T83" s="181"/>
      <c r="U83" s="181"/>
      <c r="AC83" s="361" t="str">
        <f t="shared" si="2"/>
        <v>７検査日等-今回の検査-実施日-年月日-令和</v>
      </c>
      <c r="AL83" s="392" t="s">
        <v>2317</v>
      </c>
    </row>
    <row r="84" spans="4:38" ht="13.5" customHeight="1" x14ac:dyDescent="0.15">
      <c r="E84" s="1121">
        <f>'1_入力シート【基本情報】'!$AI$89</f>
        <v>0</v>
      </c>
      <c r="J84" s="699" t="s">
        <v>1862</v>
      </c>
      <c r="K84" s="699" t="s">
        <v>1863</v>
      </c>
      <c r="L84" s="852" t="s">
        <v>92</v>
      </c>
      <c r="M84" s="699" t="s">
        <v>1864</v>
      </c>
      <c r="N84" s="852" t="s">
        <v>92</v>
      </c>
      <c r="O84" s="699" t="s">
        <v>1865</v>
      </c>
      <c r="P84" s="852" t="s">
        <v>1937</v>
      </c>
      <c r="Q84" s="699" t="s">
        <v>1858</v>
      </c>
      <c r="R84" s="852" t="s">
        <v>1937</v>
      </c>
      <c r="S84" s="699" t="s">
        <v>1805</v>
      </c>
      <c r="T84" s="181"/>
      <c r="U84" s="181"/>
      <c r="AC84" s="361" t="str">
        <f t="shared" si="2"/>
        <v>７検査日等-今回の検査-実施日-年月日-年</v>
      </c>
      <c r="AL84" s="392" t="s">
        <v>2318</v>
      </c>
    </row>
    <row r="85" spans="4:38" ht="13.5" customHeight="1" x14ac:dyDescent="0.15">
      <c r="E85" s="1121">
        <f>'1_入力シート【基本情報】'!$AN$89</f>
        <v>0</v>
      </c>
      <c r="J85" s="699" t="s">
        <v>1862</v>
      </c>
      <c r="K85" s="699" t="s">
        <v>1863</v>
      </c>
      <c r="L85" s="852" t="s">
        <v>92</v>
      </c>
      <c r="M85" s="699" t="s">
        <v>1864</v>
      </c>
      <c r="N85" s="852" t="s">
        <v>92</v>
      </c>
      <c r="O85" s="699" t="s">
        <v>1865</v>
      </c>
      <c r="P85" s="852" t="s">
        <v>1937</v>
      </c>
      <c r="Q85" s="699" t="s">
        <v>1858</v>
      </c>
      <c r="R85" s="852" t="s">
        <v>1937</v>
      </c>
      <c r="S85" s="699" t="s">
        <v>1806</v>
      </c>
      <c r="T85" s="181"/>
      <c r="U85" s="181"/>
      <c r="AC85" s="361" t="str">
        <f t="shared" si="2"/>
        <v>７検査日等-今回の検査-実施日-年月日-月</v>
      </c>
      <c r="AL85" s="392" t="s">
        <v>2319</v>
      </c>
    </row>
    <row r="86" spans="4:38" ht="13.5" customHeight="1" x14ac:dyDescent="0.15">
      <c r="E86" s="1121">
        <f>'1_入力シート【基本情報】'!$AS$89</f>
        <v>0</v>
      </c>
      <c r="J86" s="699" t="s">
        <v>1862</v>
      </c>
      <c r="K86" s="699" t="s">
        <v>1863</v>
      </c>
      <c r="L86" s="852" t="s">
        <v>92</v>
      </c>
      <c r="M86" s="699" t="s">
        <v>1864</v>
      </c>
      <c r="N86" s="852" t="s">
        <v>92</v>
      </c>
      <c r="O86" s="699" t="s">
        <v>1865</v>
      </c>
      <c r="P86" s="852" t="s">
        <v>1937</v>
      </c>
      <c r="Q86" s="699" t="s">
        <v>1858</v>
      </c>
      <c r="R86" s="852" t="s">
        <v>1937</v>
      </c>
      <c r="S86" s="699" t="s">
        <v>1866</v>
      </c>
      <c r="T86" s="181"/>
      <c r="U86" s="181"/>
      <c r="AC86" s="361" t="str">
        <f t="shared" si="2"/>
        <v>７検査日等-今回の検査-実施日-年月日-日実施</v>
      </c>
      <c r="AL86" s="392" t="s">
        <v>2320</v>
      </c>
    </row>
    <row r="87" spans="4:38" x14ac:dyDescent="0.15">
      <c r="E87" s="1121">
        <f>'1_入力シート【基本情報】'!$AB$90</f>
        <v>0</v>
      </c>
      <c r="J87" s="699" t="s">
        <v>1862</v>
      </c>
      <c r="K87" s="699" t="s">
        <v>1863</v>
      </c>
      <c r="L87" s="852" t="s">
        <v>92</v>
      </c>
      <c r="M87" s="699" t="s">
        <v>1867</v>
      </c>
      <c r="N87" s="852" t="s">
        <v>92</v>
      </c>
      <c r="O87" s="699" t="s">
        <v>1868</v>
      </c>
      <c r="P87" s="852" t="s">
        <v>1937</v>
      </c>
      <c r="Q87" s="699" t="s">
        <v>1869</v>
      </c>
      <c r="R87" s="852" t="s">
        <v>1937</v>
      </c>
      <c r="S87" s="699" t="s">
        <v>1858</v>
      </c>
      <c r="T87" s="852" t="s">
        <v>1937</v>
      </c>
      <c r="U87" s="181" t="s">
        <v>1870</v>
      </c>
      <c r="AC87" s="361" t="str">
        <f t="shared" si="2"/>
        <v>７検査日等-前回の検査-有無-実施-年月日-平成</v>
      </c>
      <c r="AL87" s="392" t="s">
        <v>2321</v>
      </c>
    </row>
    <row r="88" spans="4:38" x14ac:dyDescent="0.15">
      <c r="E88" s="1121">
        <f>'1_入力シート【基本情報】'!$AF$90</f>
        <v>0</v>
      </c>
      <c r="J88" s="699" t="s">
        <v>1862</v>
      </c>
      <c r="K88" s="699" t="s">
        <v>1863</v>
      </c>
      <c r="L88" s="852" t="s">
        <v>92</v>
      </c>
      <c r="M88" s="699" t="s">
        <v>1867</v>
      </c>
      <c r="N88" s="852" t="s">
        <v>92</v>
      </c>
      <c r="O88" s="699" t="s">
        <v>1868</v>
      </c>
      <c r="P88" s="852" t="s">
        <v>1937</v>
      </c>
      <c r="Q88" s="699" t="s">
        <v>1869</v>
      </c>
      <c r="R88" s="852" t="s">
        <v>1937</v>
      </c>
      <c r="S88" s="699" t="s">
        <v>1858</v>
      </c>
      <c r="T88" s="852" t="s">
        <v>1937</v>
      </c>
      <c r="U88" s="181" t="s">
        <v>1803</v>
      </c>
      <c r="AC88" s="361" t="str">
        <f t="shared" si="2"/>
        <v>７検査日等-前回の検査-有無-実施-年月日-令和</v>
      </c>
      <c r="AL88" s="392" t="s">
        <v>2322</v>
      </c>
    </row>
    <row r="89" spans="4:38" x14ac:dyDescent="0.15">
      <c r="E89" s="1121">
        <f>'1_入力シート【基本情報】'!$AI$90</f>
        <v>0</v>
      </c>
      <c r="J89" s="699" t="s">
        <v>1862</v>
      </c>
      <c r="K89" s="699" t="s">
        <v>1863</v>
      </c>
      <c r="L89" s="852" t="s">
        <v>92</v>
      </c>
      <c r="M89" s="699" t="s">
        <v>1867</v>
      </c>
      <c r="N89" s="852" t="s">
        <v>92</v>
      </c>
      <c r="O89" s="699" t="s">
        <v>1868</v>
      </c>
      <c r="P89" s="852" t="s">
        <v>1937</v>
      </c>
      <c r="Q89" s="699" t="s">
        <v>1869</v>
      </c>
      <c r="R89" s="852" t="s">
        <v>1937</v>
      </c>
      <c r="S89" s="699" t="s">
        <v>1858</v>
      </c>
      <c r="T89" s="852" t="s">
        <v>1937</v>
      </c>
      <c r="U89" s="181" t="s">
        <v>1805</v>
      </c>
      <c r="AC89" s="361" t="str">
        <f t="shared" si="2"/>
        <v>７検査日等-前回の検査-有無-実施-年月日-年</v>
      </c>
      <c r="AL89" s="392" t="s">
        <v>2323</v>
      </c>
    </row>
    <row r="90" spans="4:38" x14ac:dyDescent="0.15">
      <c r="E90" s="1121">
        <f>'1_入力シート【基本情報】'!$AN$90</f>
        <v>0</v>
      </c>
      <c r="J90" s="699" t="s">
        <v>1862</v>
      </c>
      <c r="K90" s="699" t="s">
        <v>1863</v>
      </c>
      <c r="L90" s="852" t="s">
        <v>92</v>
      </c>
      <c r="M90" s="699" t="s">
        <v>1867</v>
      </c>
      <c r="N90" s="852" t="s">
        <v>92</v>
      </c>
      <c r="O90" s="699" t="s">
        <v>1868</v>
      </c>
      <c r="P90" s="852" t="s">
        <v>1937</v>
      </c>
      <c r="Q90" s="699" t="s">
        <v>1869</v>
      </c>
      <c r="R90" s="852" t="s">
        <v>1937</v>
      </c>
      <c r="S90" s="699" t="s">
        <v>1858</v>
      </c>
      <c r="T90" s="852" t="s">
        <v>1937</v>
      </c>
      <c r="U90" s="181" t="s">
        <v>1806</v>
      </c>
      <c r="AC90" s="361" t="str">
        <f t="shared" si="2"/>
        <v>７検査日等-前回の検査-有無-実施-年月日-月</v>
      </c>
      <c r="AL90" s="392" t="s">
        <v>2324</v>
      </c>
    </row>
    <row r="91" spans="4:38" x14ac:dyDescent="0.15">
      <c r="E91" s="1121">
        <f>'1_入力シート【基本情報】'!$AS$90</f>
        <v>0</v>
      </c>
      <c r="J91" s="699" t="s">
        <v>1862</v>
      </c>
      <c r="K91" s="699" t="s">
        <v>1863</v>
      </c>
      <c r="L91" s="852" t="s">
        <v>92</v>
      </c>
      <c r="M91" s="699" t="s">
        <v>1867</v>
      </c>
      <c r="N91" s="852" t="s">
        <v>92</v>
      </c>
      <c r="O91" s="699" t="s">
        <v>1868</v>
      </c>
      <c r="P91" s="852" t="s">
        <v>1937</v>
      </c>
      <c r="Q91" s="699" t="s">
        <v>1869</v>
      </c>
      <c r="R91" s="852" t="s">
        <v>1937</v>
      </c>
      <c r="S91" s="699" t="s">
        <v>1858</v>
      </c>
      <c r="T91" s="852" t="s">
        <v>1937</v>
      </c>
      <c r="U91" s="181" t="s">
        <v>1872</v>
      </c>
      <c r="AC91" s="361" t="str">
        <f t="shared" si="2"/>
        <v>７検査日等-前回の検査-有無-実施-年月日-日報告</v>
      </c>
      <c r="AL91" s="392" t="s">
        <v>2325</v>
      </c>
    </row>
    <row r="92" spans="4:38" x14ac:dyDescent="0.15">
      <c r="E92" s="1121">
        <f>'1_入力シート【基本情報】'!$AB$91</f>
        <v>0</v>
      </c>
      <c r="J92" s="699" t="s">
        <v>1862</v>
      </c>
      <c r="K92" s="699" t="s">
        <v>1863</v>
      </c>
      <c r="L92" s="852" t="s">
        <v>92</v>
      </c>
      <c r="M92" s="699" t="s">
        <v>1871</v>
      </c>
      <c r="N92" s="852" t="s">
        <v>92</v>
      </c>
      <c r="O92" s="699" t="s">
        <v>1868</v>
      </c>
      <c r="P92" s="852"/>
      <c r="Q92" s="699"/>
      <c r="R92" s="699"/>
      <c r="S92" s="699"/>
      <c r="T92" s="181"/>
      <c r="U92" s="181"/>
      <c r="AC92" s="361" t="str">
        <f t="shared" si="2"/>
        <v>７検査日等-前回の書類に関する写し-有無</v>
      </c>
      <c r="AL92" s="392" t="s">
        <v>2326</v>
      </c>
    </row>
    <row r="93" spans="4:38" x14ac:dyDescent="0.15">
      <c r="E93" s="1121">
        <f>'1_入力シート【基本情報】'!$AB$97</f>
        <v>0</v>
      </c>
      <c r="J93" s="699" t="s">
        <v>1873</v>
      </c>
      <c r="K93" s="699" t="s">
        <v>1874</v>
      </c>
      <c r="L93" s="852" t="s">
        <v>92</v>
      </c>
      <c r="M93" s="699" t="s">
        <v>1875</v>
      </c>
      <c r="N93" s="852" t="s">
        <v>92</v>
      </c>
      <c r="O93" s="699" t="s">
        <v>1876</v>
      </c>
      <c r="P93" s="852"/>
      <c r="Q93" s="699"/>
      <c r="R93" s="699"/>
      <c r="S93" s="699"/>
      <c r="T93" s="181"/>
      <c r="U93" s="181"/>
      <c r="AC93" s="361" t="str">
        <f t="shared" si="2"/>
        <v>８換気設備の検査者（代表となる検査者）-資格-資格名称</v>
      </c>
      <c r="AL93" s="392" t="s">
        <v>2327</v>
      </c>
    </row>
    <row r="94" spans="4:38" x14ac:dyDescent="0.15">
      <c r="E94" s="1121">
        <f>'1_入力シート【基本情報】'!$AB$98</f>
        <v>0</v>
      </c>
      <c r="J94" s="699" t="s">
        <v>1873</v>
      </c>
      <c r="K94" s="699" t="s">
        <v>1874</v>
      </c>
      <c r="L94" s="852" t="s">
        <v>92</v>
      </c>
      <c r="M94" s="699" t="s">
        <v>1875</v>
      </c>
      <c r="N94" s="852" t="s">
        <v>92</v>
      </c>
      <c r="O94" s="699" t="s">
        <v>1877</v>
      </c>
      <c r="P94" s="852" t="s">
        <v>1937</v>
      </c>
      <c r="Q94" s="699" t="s">
        <v>1878</v>
      </c>
      <c r="R94" s="699"/>
      <c r="S94" s="699"/>
      <c r="T94" s="181"/>
      <c r="U94" s="181"/>
      <c r="AC94" s="361" t="str">
        <f t="shared" si="2"/>
        <v>８換気設備の検査者（代表となる検査者）-資格-建築士-登録</v>
      </c>
      <c r="AL94" s="392" t="s">
        <v>2328</v>
      </c>
    </row>
    <row r="95" spans="4:38" x14ac:dyDescent="0.15">
      <c r="E95" s="1121">
        <f>'1_入力シート【基本情報】'!$AB$99</f>
        <v>0</v>
      </c>
      <c r="J95" s="699" t="s">
        <v>1873</v>
      </c>
      <c r="K95" s="699" t="s">
        <v>1874</v>
      </c>
      <c r="L95" s="852" t="s">
        <v>92</v>
      </c>
      <c r="M95" s="699" t="s">
        <v>1875</v>
      </c>
      <c r="N95" s="852" t="s">
        <v>92</v>
      </c>
      <c r="O95" s="699" t="s">
        <v>1877</v>
      </c>
      <c r="P95" s="852" t="s">
        <v>1937</v>
      </c>
      <c r="Q95" s="699" t="s">
        <v>1861</v>
      </c>
      <c r="R95" s="699"/>
      <c r="S95" s="699"/>
      <c r="T95" s="181"/>
      <c r="U95" s="181"/>
      <c r="AC95" s="361" t="str">
        <f t="shared" si="2"/>
        <v>８換気設備の検査者（代表となる検査者）-資格-建築士-号</v>
      </c>
      <c r="AL95" s="392" t="s">
        <v>2329</v>
      </c>
    </row>
    <row r="96" spans="4:38" x14ac:dyDescent="0.15">
      <c r="E96" s="1121">
        <f>'1_入力シート【基本情報】'!$AB$100</f>
        <v>0</v>
      </c>
      <c r="J96" s="699" t="s">
        <v>1873</v>
      </c>
      <c r="K96" s="699" t="s">
        <v>1874</v>
      </c>
      <c r="L96" s="852" t="s">
        <v>92</v>
      </c>
      <c r="M96" s="699" t="s">
        <v>1875</v>
      </c>
      <c r="N96" s="852" t="s">
        <v>92</v>
      </c>
      <c r="O96" s="699" t="s">
        <v>1879</v>
      </c>
      <c r="P96" s="852" t="s">
        <v>1937</v>
      </c>
      <c r="Q96" s="699" t="s">
        <v>1861</v>
      </c>
      <c r="R96" s="699"/>
      <c r="S96" s="699"/>
      <c r="T96" s="181"/>
      <c r="U96" s="181"/>
      <c r="AC96" s="361" t="str">
        <f t="shared" si="2"/>
        <v>８換気設備の検査者（代表となる検査者）-資格-建築設備検査員-号</v>
      </c>
      <c r="AL96" s="392" t="s">
        <v>2330</v>
      </c>
    </row>
    <row r="97" spans="2:38" x14ac:dyDescent="0.15">
      <c r="E97" s="1121">
        <f>'1_入力シート【基本情報】'!$AB$101</f>
        <v>0</v>
      </c>
      <c r="J97" s="699" t="s">
        <v>1873</v>
      </c>
      <c r="K97" s="699" t="s">
        <v>1874</v>
      </c>
      <c r="L97" s="852" t="s">
        <v>92</v>
      </c>
      <c r="M97" s="699" t="s">
        <v>1829</v>
      </c>
      <c r="N97" s="852" t="s">
        <v>92</v>
      </c>
      <c r="O97" s="699" t="s">
        <v>1816</v>
      </c>
      <c r="P97" s="852"/>
      <c r="Q97" s="699"/>
      <c r="R97" s="699"/>
      <c r="S97" s="699"/>
      <c r="T97" s="181"/>
      <c r="U97" s="181"/>
      <c r="AC97" s="361" t="str">
        <f t="shared" si="2"/>
        <v>８換気設備の検査者（代表となる検査者）-氏名-フリガナ</v>
      </c>
      <c r="AL97" s="392" t="s">
        <v>2331</v>
      </c>
    </row>
    <row r="98" spans="2:38" x14ac:dyDescent="0.15">
      <c r="E98" s="1121">
        <f>'1_入力シート【基本情報】'!$AB$102</f>
        <v>0</v>
      </c>
      <c r="J98" s="699" t="s">
        <v>1873</v>
      </c>
      <c r="K98" s="699" t="s">
        <v>1874</v>
      </c>
      <c r="L98" s="852" t="s">
        <v>92</v>
      </c>
      <c r="M98" s="699" t="s">
        <v>1829</v>
      </c>
      <c r="N98" s="852" t="s">
        <v>92</v>
      </c>
      <c r="O98" s="699" t="s">
        <v>1829</v>
      </c>
      <c r="P98" s="852"/>
      <c r="Q98" s="699"/>
      <c r="R98" s="699"/>
      <c r="S98" s="699"/>
      <c r="T98" s="181"/>
      <c r="U98" s="181"/>
      <c r="AC98" s="361" t="str">
        <f t="shared" si="2"/>
        <v>８換気設備の検査者（代表となる検査者）-氏名-氏名</v>
      </c>
      <c r="AL98" s="392" t="s">
        <v>2332</v>
      </c>
    </row>
    <row r="99" spans="2:38" x14ac:dyDescent="0.15">
      <c r="E99" s="1121">
        <f>'1_入力シート【基本情報】'!$AB$103</f>
        <v>0</v>
      </c>
      <c r="J99" s="699" t="s">
        <v>1873</v>
      </c>
      <c r="K99" s="699" t="s">
        <v>1874</v>
      </c>
      <c r="L99" s="852" t="s">
        <v>92</v>
      </c>
      <c r="M99" s="699" t="s">
        <v>1880</v>
      </c>
      <c r="N99" s="852" t="s">
        <v>92</v>
      </c>
      <c r="O99" s="699" t="s">
        <v>1881</v>
      </c>
      <c r="P99" s="852"/>
      <c r="Q99" s="699"/>
      <c r="R99" s="699"/>
      <c r="S99" s="699"/>
      <c r="T99" s="181"/>
      <c r="U99" s="181"/>
      <c r="AC99" s="361" t="str">
        <f t="shared" si="2"/>
        <v>８換気設備の検査者（代表となる検査者）-勤務先-名称</v>
      </c>
      <c r="AL99" s="392" t="s">
        <v>2333</v>
      </c>
    </row>
    <row r="100" spans="2:38" x14ac:dyDescent="0.15">
      <c r="E100" s="1121">
        <f>'1_入力シート【基本情報】'!$AB$104</f>
        <v>0</v>
      </c>
      <c r="J100" s="699" t="s">
        <v>1873</v>
      </c>
      <c r="K100" s="699" t="s">
        <v>1874</v>
      </c>
      <c r="L100" s="852" t="s">
        <v>92</v>
      </c>
      <c r="M100" s="699" t="s">
        <v>1880</v>
      </c>
      <c r="N100" s="852" t="s">
        <v>92</v>
      </c>
      <c r="O100" s="699" t="s">
        <v>1882</v>
      </c>
      <c r="P100" s="852" t="s">
        <v>1937</v>
      </c>
      <c r="Q100" s="699" t="s">
        <v>3733</v>
      </c>
      <c r="R100" s="699"/>
      <c r="S100" s="699"/>
      <c r="T100" s="181"/>
      <c r="U100" s="181"/>
      <c r="AC100" s="361" t="str">
        <f t="shared" si="2"/>
        <v>８換気設備の検査者（代表となる検査者）-勤務先-事務所登録-建築士事務所</v>
      </c>
      <c r="AL100" s="392" t="s">
        <v>3743</v>
      </c>
    </row>
    <row r="101" spans="2:38" x14ac:dyDescent="0.15">
      <c r="E101" s="1121">
        <f>'1_入力シート【基本情報】'!$AB$105</f>
        <v>0</v>
      </c>
      <c r="J101" s="699" t="s">
        <v>1873</v>
      </c>
      <c r="K101" s="699" t="s">
        <v>1874</v>
      </c>
      <c r="L101" s="852" t="s">
        <v>92</v>
      </c>
      <c r="M101" s="699" t="s">
        <v>1880</v>
      </c>
      <c r="N101" s="852" t="s">
        <v>92</v>
      </c>
      <c r="O101" s="699" t="s">
        <v>1882</v>
      </c>
      <c r="P101" s="852" t="s">
        <v>1937</v>
      </c>
      <c r="Q101" s="699" t="s">
        <v>1883</v>
      </c>
      <c r="R101" s="699"/>
      <c r="S101" s="699"/>
      <c r="T101" s="181"/>
      <c r="U101" s="181"/>
      <c r="AC101" s="361" t="str">
        <f t="shared" si="2"/>
        <v>８換気設備の検査者（代表となる検査者）-勤務先-事務所登録-知事登録</v>
      </c>
      <c r="AL101" s="392" t="s">
        <v>2334</v>
      </c>
    </row>
    <row r="102" spans="2:38" x14ac:dyDescent="0.15">
      <c r="E102" s="1121">
        <f>'1_入力シート【基本情報】'!$AB$106</f>
        <v>0</v>
      </c>
      <c r="J102" s="699" t="s">
        <v>1873</v>
      </c>
      <c r="K102" s="699" t="s">
        <v>1874</v>
      </c>
      <c r="L102" s="852" t="s">
        <v>92</v>
      </c>
      <c r="M102" s="699" t="s">
        <v>1880</v>
      </c>
      <c r="N102" s="852" t="s">
        <v>92</v>
      </c>
      <c r="O102" s="699" t="s">
        <v>1882</v>
      </c>
      <c r="P102" s="852" t="s">
        <v>1937</v>
      </c>
      <c r="Q102" s="699" t="s">
        <v>1861</v>
      </c>
      <c r="R102" s="699"/>
      <c r="S102" s="699"/>
      <c r="T102" s="181"/>
      <c r="U102" s="181"/>
      <c r="AC102" s="361" t="str">
        <f t="shared" si="2"/>
        <v>８換気設備の検査者（代表となる検査者）-勤務先-事務所登録-号</v>
      </c>
      <c r="AL102" s="392" t="s">
        <v>2335</v>
      </c>
    </row>
    <row r="103" spans="2:38" x14ac:dyDescent="0.15">
      <c r="B103">
        <f>'1_入力シート【基本情報】'!$DP$107</f>
        <v>1</v>
      </c>
      <c r="C103">
        <f>IF(B103=1,0,D103)</f>
        <v>0</v>
      </c>
      <c r="D103" s="1121" t="str">
        <f>'1_入力シート【基本情報】'!$DN$107</f>
        <v>-</v>
      </c>
      <c r="E103" s="1121">
        <f>C103</f>
        <v>0</v>
      </c>
      <c r="J103" s="699" t="s">
        <v>1873</v>
      </c>
      <c r="K103" s="699" t="s">
        <v>1874</v>
      </c>
      <c r="L103" s="852" t="s">
        <v>92</v>
      </c>
      <c r="M103" s="699" t="s">
        <v>1880</v>
      </c>
      <c r="N103" s="852" t="s">
        <v>92</v>
      </c>
      <c r="O103" s="699" t="s">
        <v>1830</v>
      </c>
      <c r="P103" s="852"/>
      <c r="Q103" s="699"/>
      <c r="R103" s="699"/>
      <c r="S103" s="699"/>
      <c r="T103" s="181"/>
      <c r="U103" s="181"/>
      <c r="AC103" s="361" t="str">
        <f t="shared" si="2"/>
        <v>８換気設備の検査者（代表となる検査者）-勤務先-郵便番号</v>
      </c>
      <c r="AL103" s="392" t="s">
        <v>2336</v>
      </c>
    </row>
    <row r="104" spans="2:38" x14ac:dyDescent="0.15">
      <c r="E104" s="1121">
        <f>'1_入力シート【基本情報】'!$AB$108</f>
        <v>0</v>
      </c>
      <c r="J104" s="699" t="s">
        <v>1873</v>
      </c>
      <c r="K104" s="699" t="s">
        <v>1874</v>
      </c>
      <c r="L104" s="852" t="s">
        <v>92</v>
      </c>
      <c r="M104" s="699" t="s">
        <v>1880</v>
      </c>
      <c r="N104" s="852" t="s">
        <v>92</v>
      </c>
      <c r="O104" s="699" t="s">
        <v>1884</v>
      </c>
      <c r="P104" s="852"/>
      <c r="Q104" s="699"/>
      <c r="R104" s="699"/>
      <c r="S104" s="699"/>
      <c r="T104" s="181"/>
      <c r="U104" s="181"/>
      <c r="AC104" s="361" t="str">
        <f t="shared" si="2"/>
        <v>８換気設備の検査者（代表となる検査者）-勤務先-所在地</v>
      </c>
      <c r="AL104" s="392" t="s">
        <v>2337</v>
      </c>
    </row>
    <row r="105" spans="2:38" x14ac:dyDescent="0.15">
      <c r="B105">
        <f>'1_入力シート【基本情報】'!$DP$109</f>
        <v>1</v>
      </c>
      <c r="C105" s="361">
        <f>IF(B105=1,0,D105)</f>
        <v>0</v>
      </c>
      <c r="D105" s="1121" t="str">
        <f>'1_入力シート【基本情報】'!$DN$109</f>
        <v>--</v>
      </c>
      <c r="E105" s="1121">
        <f>C105</f>
        <v>0</v>
      </c>
      <c r="J105" s="699" t="s">
        <v>1873</v>
      </c>
      <c r="K105" s="699" t="s">
        <v>1874</v>
      </c>
      <c r="L105" s="852" t="s">
        <v>92</v>
      </c>
      <c r="M105" s="699" t="s">
        <v>1880</v>
      </c>
      <c r="N105" s="852" t="s">
        <v>92</v>
      </c>
      <c r="O105" s="699" t="s">
        <v>1832</v>
      </c>
      <c r="P105" s="852"/>
      <c r="Q105" s="699"/>
      <c r="R105" s="699"/>
      <c r="S105" s="699"/>
      <c r="T105" s="181"/>
      <c r="U105" s="181"/>
      <c r="AC105" s="361" t="str">
        <f t="shared" si="2"/>
        <v>８換気設備の検査者（代表となる検査者）-勤務先-電話番号</v>
      </c>
      <c r="AL105" s="392" t="s">
        <v>2338</v>
      </c>
    </row>
    <row r="106" spans="2:38" x14ac:dyDescent="0.15">
      <c r="E106" s="1121" t="b">
        <f>'1_入力シート【基本情報】'!$DS$110</f>
        <v>0</v>
      </c>
      <c r="J106" s="699" t="s">
        <v>1873</v>
      </c>
      <c r="K106" s="699" t="s">
        <v>3594</v>
      </c>
      <c r="L106" s="852" t="s">
        <v>92</v>
      </c>
      <c r="M106" s="699" t="s">
        <v>1886</v>
      </c>
      <c r="N106" s="852"/>
      <c r="O106" s="699"/>
      <c r="P106" s="852"/>
      <c r="Q106" s="699"/>
      <c r="R106" s="699"/>
      <c r="S106" s="699"/>
      <c r="T106" s="181"/>
      <c r="U106" s="181"/>
      <c r="AC106" s="361" t="str">
        <f t="shared" si="2"/>
        <v>８換気設備の検査者（その他検査者1）-代表となる検査者と勤務先が同じ</v>
      </c>
      <c r="AL106" s="392" t="s">
        <v>3602</v>
      </c>
    </row>
    <row r="107" spans="2:38" x14ac:dyDescent="0.15">
      <c r="E107" s="1121">
        <f>'1_入力シート【基本情報】'!$AB$111</f>
        <v>0</v>
      </c>
      <c r="J107" s="699" t="s">
        <v>1873</v>
      </c>
      <c r="K107" s="699" t="s">
        <v>3594</v>
      </c>
      <c r="L107" s="852" t="s">
        <v>92</v>
      </c>
      <c r="M107" s="699" t="s">
        <v>1875</v>
      </c>
      <c r="N107" s="852" t="s">
        <v>92</v>
      </c>
      <c r="O107" s="699" t="s">
        <v>1876</v>
      </c>
      <c r="P107" s="852"/>
      <c r="Q107" s="699"/>
      <c r="R107" s="699"/>
      <c r="S107" s="699"/>
      <c r="T107" s="181"/>
      <c r="U107" s="181"/>
      <c r="AC107" s="361" t="str">
        <f t="shared" si="2"/>
        <v>８換気設備の検査者（その他検査者1）-資格-資格名称</v>
      </c>
      <c r="AL107" s="392" t="s">
        <v>3603</v>
      </c>
    </row>
    <row r="108" spans="2:38" x14ac:dyDescent="0.15">
      <c r="E108" s="1121">
        <f>'1_入力シート【基本情報】'!$AB$112</f>
        <v>0</v>
      </c>
      <c r="J108" s="699" t="s">
        <v>1873</v>
      </c>
      <c r="K108" s="699" t="s">
        <v>3594</v>
      </c>
      <c r="L108" s="852" t="s">
        <v>92</v>
      </c>
      <c r="M108" s="699" t="s">
        <v>1875</v>
      </c>
      <c r="N108" s="852" t="s">
        <v>92</v>
      </c>
      <c r="O108" s="699" t="s">
        <v>1877</v>
      </c>
      <c r="P108" s="852" t="s">
        <v>1937</v>
      </c>
      <c r="Q108" s="699" t="s">
        <v>1878</v>
      </c>
      <c r="R108" s="699"/>
      <c r="S108" s="699"/>
      <c r="T108" s="181"/>
      <c r="U108" s="181"/>
      <c r="AC108" s="361" t="str">
        <f t="shared" si="2"/>
        <v>８換気設備の検査者（その他検査者1）-資格-建築士-登録</v>
      </c>
      <c r="AL108" s="392" t="s">
        <v>3604</v>
      </c>
    </row>
    <row r="109" spans="2:38" x14ac:dyDescent="0.15">
      <c r="E109" s="1121">
        <f>'1_入力シート【基本情報】'!$AB$113</f>
        <v>0</v>
      </c>
      <c r="J109" s="699" t="s">
        <v>1873</v>
      </c>
      <c r="K109" s="699" t="s">
        <v>3594</v>
      </c>
      <c r="L109" s="852" t="s">
        <v>92</v>
      </c>
      <c r="M109" s="699" t="s">
        <v>1875</v>
      </c>
      <c r="N109" s="852" t="s">
        <v>92</v>
      </c>
      <c r="O109" s="699" t="s">
        <v>1877</v>
      </c>
      <c r="P109" s="852" t="s">
        <v>1937</v>
      </c>
      <c r="Q109" s="699" t="s">
        <v>1861</v>
      </c>
      <c r="R109" s="699"/>
      <c r="S109" s="699"/>
      <c r="T109" s="181"/>
      <c r="U109" s="181"/>
      <c r="AC109" s="361" t="str">
        <f t="shared" si="2"/>
        <v>８換気設備の検査者（その他検査者1）-資格-建築士-号</v>
      </c>
      <c r="AL109" s="392" t="s">
        <v>3605</v>
      </c>
    </row>
    <row r="110" spans="2:38" x14ac:dyDescent="0.15">
      <c r="E110" s="1121">
        <f>'1_入力シート【基本情報】'!$AB$114</f>
        <v>0</v>
      </c>
      <c r="J110" s="699" t="s">
        <v>1873</v>
      </c>
      <c r="K110" s="699" t="s">
        <v>3594</v>
      </c>
      <c r="L110" s="852" t="s">
        <v>92</v>
      </c>
      <c r="M110" s="699" t="s">
        <v>1875</v>
      </c>
      <c r="N110" s="852" t="s">
        <v>92</v>
      </c>
      <c r="O110" s="699" t="s">
        <v>1879</v>
      </c>
      <c r="P110" s="852" t="s">
        <v>1937</v>
      </c>
      <c r="Q110" s="699" t="s">
        <v>1861</v>
      </c>
      <c r="R110" s="699"/>
      <c r="S110" s="699"/>
      <c r="T110" s="181"/>
      <c r="U110" s="181"/>
      <c r="AC110" s="361" t="str">
        <f t="shared" si="2"/>
        <v>８換気設備の検査者（その他検査者1）-資格-建築設備検査員-号</v>
      </c>
      <c r="AL110" s="392" t="s">
        <v>3606</v>
      </c>
    </row>
    <row r="111" spans="2:38" x14ac:dyDescent="0.15">
      <c r="E111" s="1121">
        <f>'1_入力シート【基本情報】'!$AB$115</f>
        <v>0</v>
      </c>
      <c r="J111" s="699" t="s">
        <v>1873</v>
      </c>
      <c r="K111" s="699" t="s">
        <v>3594</v>
      </c>
      <c r="L111" s="852" t="s">
        <v>92</v>
      </c>
      <c r="M111" s="699" t="s">
        <v>1829</v>
      </c>
      <c r="N111" s="852" t="s">
        <v>92</v>
      </c>
      <c r="O111" s="699" t="s">
        <v>1816</v>
      </c>
      <c r="P111" s="852"/>
      <c r="Q111" s="699"/>
      <c r="R111" s="699"/>
      <c r="S111" s="699"/>
      <c r="T111" s="181"/>
      <c r="U111" s="181"/>
      <c r="AC111" s="361" t="str">
        <f t="shared" si="2"/>
        <v>８換気設備の検査者（その他検査者1）-氏名-フリガナ</v>
      </c>
      <c r="AL111" s="392" t="s">
        <v>3607</v>
      </c>
    </row>
    <row r="112" spans="2:38" x14ac:dyDescent="0.15">
      <c r="E112" s="1121">
        <f>'1_入力シート【基本情報】'!$AB$116</f>
        <v>0</v>
      </c>
      <c r="J112" s="699" t="s">
        <v>1873</v>
      </c>
      <c r="K112" s="699" t="s">
        <v>3594</v>
      </c>
      <c r="L112" s="852" t="s">
        <v>92</v>
      </c>
      <c r="M112" s="699" t="s">
        <v>1829</v>
      </c>
      <c r="N112" s="852" t="s">
        <v>92</v>
      </c>
      <c r="O112" s="699" t="s">
        <v>1829</v>
      </c>
      <c r="P112" s="852"/>
      <c r="Q112" s="699"/>
      <c r="R112" s="699"/>
      <c r="S112" s="699"/>
      <c r="T112" s="181"/>
      <c r="U112" s="181"/>
      <c r="AC112" s="361" t="str">
        <f t="shared" si="2"/>
        <v>８換気設備の検査者（その他検査者1）-氏名-氏名</v>
      </c>
      <c r="AL112" s="392" t="s">
        <v>3608</v>
      </c>
    </row>
    <row r="113" spans="2:38" x14ac:dyDescent="0.15">
      <c r="E113" s="1121">
        <f>'1_入力シート【基本情報】'!$AB$117</f>
        <v>0</v>
      </c>
      <c r="J113" s="699" t="s">
        <v>1873</v>
      </c>
      <c r="K113" s="699" t="s">
        <v>3594</v>
      </c>
      <c r="L113" s="852" t="s">
        <v>92</v>
      </c>
      <c r="M113" s="699" t="s">
        <v>1887</v>
      </c>
      <c r="N113" s="852" t="s">
        <v>92</v>
      </c>
      <c r="O113" s="699" t="s">
        <v>1881</v>
      </c>
      <c r="P113" s="852"/>
      <c r="Q113" s="699"/>
      <c r="R113" s="699"/>
      <c r="S113" s="699"/>
      <c r="T113" s="181"/>
      <c r="U113" s="181"/>
      <c r="AC113" s="361" t="str">
        <f t="shared" si="2"/>
        <v>８換気設備の検査者（その他検査者1）-勤務先-名称</v>
      </c>
      <c r="AL113" s="392" t="s">
        <v>3609</v>
      </c>
    </row>
    <row r="114" spans="2:38" x14ac:dyDescent="0.15">
      <c r="E114" s="1121">
        <f>'1_入力シート【基本情報】'!$AB$118</f>
        <v>0</v>
      </c>
      <c r="J114" s="699" t="s">
        <v>1873</v>
      </c>
      <c r="K114" s="699" t="s">
        <v>3594</v>
      </c>
      <c r="L114" s="852" t="s">
        <v>92</v>
      </c>
      <c r="M114" s="699" t="s">
        <v>1887</v>
      </c>
      <c r="N114" s="852" t="s">
        <v>92</v>
      </c>
      <c r="O114" s="699" t="s">
        <v>1882</v>
      </c>
      <c r="P114" s="852" t="s">
        <v>1937</v>
      </c>
      <c r="Q114" s="699" t="s">
        <v>1888</v>
      </c>
      <c r="R114" s="699"/>
      <c r="S114" s="699"/>
      <c r="T114" s="181"/>
      <c r="U114" s="181"/>
      <c r="AC114" s="361" t="str">
        <f t="shared" si="2"/>
        <v>８換気設備の検査者（その他検査者1）-勤務先-事務所登録-建築士事務所</v>
      </c>
      <c r="AL114" s="392" t="s">
        <v>3610</v>
      </c>
    </row>
    <row r="115" spans="2:38" x14ac:dyDescent="0.15">
      <c r="E115" s="1121">
        <f>'1_入力シート【基本情報】'!$AB$119</f>
        <v>0</v>
      </c>
      <c r="J115" s="699" t="s">
        <v>1873</v>
      </c>
      <c r="K115" s="699" t="s">
        <v>3594</v>
      </c>
      <c r="L115" s="852" t="s">
        <v>92</v>
      </c>
      <c r="M115" s="699" t="s">
        <v>1887</v>
      </c>
      <c r="N115" s="852" t="s">
        <v>92</v>
      </c>
      <c r="O115" s="699" t="s">
        <v>1882</v>
      </c>
      <c r="P115" s="852" t="s">
        <v>1937</v>
      </c>
      <c r="Q115" s="699" t="s">
        <v>1883</v>
      </c>
      <c r="R115" s="699"/>
      <c r="S115" s="699"/>
      <c r="T115" s="181"/>
      <c r="U115" s="181"/>
      <c r="AC115" s="361" t="str">
        <f t="shared" si="2"/>
        <v>８換気設備の検査者（その他検査者1）-勤務先-事務所登録-知事登録</v>
      </c>
      <c r="AL115" s="392" t="s">
        <v>3611</v>
      </c>
    </row>
    <row r="116" spans="2:38" x14ac:dyDescent="0.15">
      <c r="E116" s="1121">
        <f>'1_入力シート【基本情報】'!$AB$120</f>
        <v>0</v>
      </c>
      <c r="J116" s="699" t="s">
        <v>1873</v>
      </c>
      <c r="K116" s="699" t="s">
        <v>3594</v>
      </c>
      <c r="L116" s="852" t="s">
        <v>92</v>
      </c>
      <c r="M116" s="699" t="s">
        <v>1887</v>
      </c>
      <c r="N116" s="852" t="s">
        <v>92</v>
      </c>
      <c r="O116" s="699" t="s">
        <v>1882</v>
      </c>
      <c r="P116" s="852" t="s">
        <v>1937</v>
      </c>
      <c r="Q116" s="699" t="s">
        <v>1861</v>
      </c>
      <c r="R116" s="699"/>
      <c r="S116" s="699"/>
      <c r="T116" s="181"/>
      <c r="U116" s="181"/>
      <c r="AC116" s="361" t="str">
        <f t="shared" si="2"/>
        <v>８換気設備の検査者（その他検査者1）-勤務先-事務所登録-号</v>
      </c>
      <c r="AL116" s="392" t="s">
        <v>3612</v>
      </c>
    </row>
    <row r="117" spans="2:38" x14ac:dyDescent="0.15">
      <c r="B117">
        <f>'1_入力シート【基本情報】'!$DP$121</f>
        <v>1</v>
      </c>
      <c r="C117" s="361">
        <f>IF(B117=1,0,D117)</f>
        <v>0</v>
      </c>
      <c r="D117" s="1121" t="str">
        <f>'1_入力シート【基本情報】'!$DS$121</f>
        <v>-</v>
      </c>
      <c r="E117" s="1121">
        <f>C117</f>
        <v>0</v>
      </c>
      <c r="J117" s="699" t="s">
        <v>1873</v>
      </c>
      <c r="K117" s="699" t="s">
        <v>3594</v>
      </c>
      <c r="L117" s="852" t="s">
        <v>92</v>
      </c>
      <c r="M117" s="699" t="s">
        <v>1887</v>
      </c>
      <c r="N117" s="852" t="s">
        <v>92</v>
      </c>
      <c r="O117" s="699" t="s">
        <v>1506</v>
      </c>
      <c r="P117" s="852"/>
      <c r="Q117" s="699"/>
      <c r="R117" s="699"/>
      <c r="S117" s="699"/>
      <c r="T117" s="181"/>
      <c r="U117" s="181"/>
      <c r="AC117" s="361" t="str">
        <f t="shared" si="2"/>
        <v>８換気設備の検査者（その他検査者1）-勤務先-郵便番号</v>
      </c>
      <c r="AL117" s="392" t="s">
        <v>3725</v>
      </c>
    </row>
    <row r="118" spans="2:38" x14ac:dyDescent="0.15">
      <c r="E118" s="1121">
        <f>'1_入力シート【基本情報】'!$AB$122</f>
        <v>0</v>
      </c>
      <c r="J118" s="699" t="s">
        <v>1873</v>
      </c>
      <c r="K118" s="699" t="s">
        <v>3594</v>
      </c>
      <c r="L118" s="852" t="s">
        <v>92</v>
      </c>
      <c r="M118" s="699" t="s">
        <v>1887</v>
      </c>
      <c r="N118" s="852" t="s">
        <v>92</v>
      </c>
      <c r="O118" s="699" t="s">
        <v>1884</v>
      </c>
      <c r="P118" s="852"/>
      <c r="Q118" s="699"/>
      <c r="R118" s="699"/>
      <c r="S118" s="699"/>
      <c r="T118" s="181"/>
      <c r="U118" s="181"/>
      <c r="AC118" s="361" t="str">
        <f t="shared" si="2"/>
        <v>８換気設備の検査者（その他検査者1）-勤務先-所在地</v>
      </c>
      <c r="AL118" s="392" t="s">
        <v>3614</v>
      </c>
    </row>
    <row r="119" spans="2:38" x14ac:dyDescent="0.15">
      <c r="B119">
        <f>'1_入力シート【基本情報】'!$DP$123</f>
        <v>1</v>
      </c>
      <c r="C119" s="361">
        <f>IF(B119=1,0,D119)</f>
        <v>0</v>
      </c>
      <c r="D119" s="1121" t="str">
        <f>'1_入力シート【基本情報】'!$DS$123</f>
        <v>--</v>
      </c>
      <c r="E119" s="1121">
        <f>C119</f>
        <v>0</v>
      </c>
      <c r="J119" s="699" t="s">
        <v>1873</v>
      </c>
      <c r="K119" s="699" t="s">
        <v>3594</v>
      </c>
      <c r="L119" s="852" t="s">
        <v>92</v>
      </c>
      <c r="M119" s="699" t="s">
        <v>1887</v>
      </c>
      <c r="N119" s="852" t="s">
        <v>92</v>
      </c>
      <c r="O119" s="699" t="s">
        <v>1889</v>
      </c>
      <c r="P119" s="852"/>
      <c r="Q119" s="699"/>
      <c r="R119" s="699"/>
      <c r="S119" s="699"/>
      <c r="T119" s="181"/>
      <c r="U119" s="181"/>
      <c r="AC119" s="361" t="str">
        <f t="shared" si="2"/>
        <v>８換気設備の検査者（その他検査者1）-勤務先-電話番号</v>
      </c>
      <c r="AL119" s="392" t="s">
        <v>3613</v>
      </c>
    </row>
    <row r="120" spans="2:38" x14ac:dyDescent="0.15">
      <c r="E120" s="1121" t="b">
        <f>'1_入力シート【基本情報】'!$DS$124</f>
        <v>0</v>
      </c>
      <c r="J120" s="699" t="s">
        <v>1873</v>
      </c>
      <c r="K120" s="699" t="s">
        <v>3595</v>
      </c>
      <c r="L120" s="852" t="s">
        <v>92</v>
      </c>
      <c r="M120" s="699" t="s">
        <v>1886</v>
      </c>
      <c r="N120" s="852"/>
      <c r="O120" s="699"/>
      <c r="P120" s="852"/>
      <c r="Q120" s="699"/>
      <c r="R120" s="699"/>
      <c r="S120" s="699"/>
      <c r="T120" s="181"/>
      <c r="U120" s="181"/>
      <c r="AC120" s="361" t="str">
        <f t="shared" si="2"/>
        <v>８換気設備の検査者（その他検査者2）-代表となる検査者と勤務先が同じ</v>
      </c>
      <c r="AL120" s="392" t="s">
        <v>3615</v>
      </c>
    </row>
    <row r="121" spans="2:38" x14ac:dyDescent="0.15">
      <c r="E121" s="1121">
        <f>'1_入力シート【基本情報】'!$AB$125</f>
        <v>0</v>
      </c>
      <c r="J121" s="699" t="s">
        <v>1873</v>
      </c>
      <c r="K121" s="699" t="s">
        <v>3595</v>
      </c>
      <c r="L121" s="852" t="s">
        <v>92</v>
      </c>
      <c r="M121" s="699" t="s">
        <v>1875</v>
      </c>
      <c r="N121" s="852" t="s">
        <v>92</v>
      </c>
      <c r="O121" s="699" t="s">
        <v>1876</v>
      </c>
      <c r="P121" s="852"/>
      <c r="Q121" s="699"/>
      <c r="R121" s="699"/>
      <c r="S121" s="699"/>
      <c r="T121" s="181"/>
      <c r="U121" s="181"/>
      <c r="AC121" s="361" t="str">
        <f t="shared" si="2"/>
        <v>８換気設備の検査者（その他検査者2）-資格-資格名称</v>
      </c>
      <c r="AL121" s="392" t="s">
        <v>3616</v>
      </c>
    </row>
    <row r="122" spans="2:38" x14ac:dyDescent="0.15">
      <c r="E122" s="1121">
        <f>'1_入力シート【基本情報】'!$AB$126</f>
        <v>0</v>
      </c>
      <c r="J122" s="699" t="s">
        <v>1873</v>
      </c>
      <c r="K122" s="699" t="s">
        <v>3595</v>
      </c>
      <c r="L122" s="852" t="s">
        <v>92</v>
      </c>
      <c r="M122" s="699" t="s">
        <v>1875</v>
      </c>
      <c r="N122" s="852" t="s">
        <v>92</v>
      </c>
      <c r="O122" s="699" t="s">
        <v>1877</v>
      </c>
      <c r="P122" s="852" t="s">
        <v>1937</v>
      </c>
      <c r="Q122" s="699" t="s">
        <v>1878</v>
      </c>
      <c r="R122" s="699"/>
      <c r="S122" s="699"/>
      <c r="T122" s="181"/>
      <c r="U122" s="181"/>
      <c r="AC122" s="361" t="str">
        <f t="shared" si="2"/>
        <v>８換気設備の検査者（その他検査者2）-資格-建築士-登録</v>
      </c>
      <c r="AL122" s="392" t="s">
        <v>3617</v>
      </c>
    </row>
    <row r="123" spans="2:38" x14ac:dyDescent="0.15">
      <c r="E123" s="1121">
        <f>'1_入力シート【基本情報】'!$AB$127</f>
        <v>0</v>
      </c>
      <c r="J123" s="699" t="s">
        <v>1873</v>
      </c>
      <c r="K123" s="699" t="s">
        <v>3595</v>
      </c>
      <c r="L123" s="852" t="s">
        <v>92</v>
      </c>
      <c r="M123" s="699" t="s">
        <v>1875</v>
      </c>
      <c r="N123" s="852" t="s">
        <v>92</v>
      </c>
      <c r="O123" s="699" t="s">
        <v>1877</v>
      </c>
      <c r="P123" s="852" t="s">
        <v>1937</v>
      </c>
      <c r="Q123" s="699" t="s">
        <v>1861</v>
      </c>
      <c r="R123" s="699"/>
      <c r="S123" s="699"/>
      <c r="T123" s="181"/>
      <c r="U123" s="181"/>
      <c r="AC123" s="361" t="str">
        <f t="shared" si="2"/>
        <v>８換気設備の検査者（その他検査者2）-資格-建築士-号</v>
      </c>
      <c r="AL123" s="392" t="s">
        <v>3618</v>
      </c>
    </row>
    <row r="124" spans="2:38" x14ac:dyDescent="0.15">
      <c r="E124" s="1121">
        <f>'1_入力シート【基本情報】'!$AB$128</f>
        <v>0</v>
      </c>
      <c r="J124" s="699" t="s">
        <v>1873</v>
      </c>
      <c r="K124" s="699" t="s">
        <v>3595</v>
      </c>
      <c r="L124" s="852" t="s">
        <v>92</v>
      </c>
      <c r="M124" s="699" t="s">
        <v>1875</v>
      </c>
      <c r="N124" s="852" t="s">
        <v>92</v>
      </c>
      <c r="O124" s="699" t="s">
        <v>1879</v>
      </c>
      <c r="P124" s="852" t="s">
        <v>1937</v>
      </c>
      <c r="Q124" s="699" t="s">
        <v>1861</v>
      </c>
      <c r="R124" s="699"/>
      <c r="S124" s="699"/>
      <c r="T124" s="181"/>
      <c r="U124" s="181"/>
      <c r="AC124" s="361" t="str">
        <f t="shared" si="2"/>
        <v>８換気設備の検査者（その他検査者2）-資格-建築設備検査員-号</v>
      </c>
      <c r="AL124" s="392" t="s">
        <v>3619</v>
      </c>
    </row>
    <row r="125" spans="2:38" x14ac:dyDescent="0.15">
      <c r="E125" s="1121">
        <f>'1_入力シート【基本情報】'!$AB$129</f>
        <v>0</v>
      </c>
      <c r="J125" s="699" t="s">
        <v>1873</v>
      </c>
      <c r="K125" s="699" t="s">
        <v>3595</v>
      </c>
      <c r="L125" s="852" t="s">
        <v>92</v>
      </c>
      <c r="M125" s="699" t="s">
        <v>1829</v>
      </c>
      <c r="N125" s="852" t="s">
        <v>92</v>
      </c>
      <c r="O125" s="699" t="s">
        <v>1816</v>
      </c>
      <c r="P125" s="852"/>
      <c r="Q125" s="699"/>
      <c r="R125" s="699"/>
      <c r="S125" s="699"/>
      <c r="T125" s="181"/>
      <c r="U125" s="181"/>
      <c r="AC125" s="361" t="str">
        <f t="shared" si="2"/>
        <v>８換気設備の検査者（その他検査者2）-氏名-フリガナ</v>
      </c>
      <c r="AL125" s="392" t="s">
        <v>3620</v>
      </c>
    </row>
    <row r="126" spans="2:38" x14ac:dyDescent="0.15">
      <c r="E126" s="1121">
        <f>'1_入力シート【基本情報】'!$AB$130</f>
        <v>0</v>
      </c>
      <c r="F126" s="392"/>
      <c r="G126" s="392"/>
      <c r="H126" s="392"/>
      <c r="I126" s="392"/>
      <c r="J126" s="1201" t="s">
        <v>1873</v>
      </c>
      <c r="K126" s="1201" t="s">
        <v>3595</v>
      </c>
      <c r="L126" s="1202" t="s">
        <v>92</v>
      </c>
      <c r="M126" s="1201" t="s">
        <v>1829</v>
      </c>
      <c r="N126" s="852" t="s">
        <v>92</v>
      </c>
      <c r="O126" s="699" t="s">
        <v>1829</v>
      </c>
      <c r="P126" s="852"/>
      <c r="Q126" s="699"/>
      <c r="R126" s="699"/>
      <c r="S126" s="699"/>
      <c r="T126" s="181"/>
      <c r="U126" s="181"/>
      <c r="AC126" s="361" t="str">
        <f t="shared" si="2"/>
        <v>８換気設備の検査者（その他検査者2）-氏名-氏名</v>
      </c>
      <c r="AL126" s="392" t="s">
        <v>3621</v>
      </c>
    </row>
    <row r="127" spans="2:38" x14ac:dyDescent="0.15">
      <c r="E127" s="1121">
        <f>'1_入力シート【基本情報】'!$AB$131</f>
        <v>0</v>
      </c>
      <c r="F127" s="392"/>
      <c r="G127" s="392"/>
      <c r="H127" s="392"/>
      <c r="I127" s="392"/>
      <c r="J127" s="1201" t="s">
        <v>1873</v>
      </c>
      <c r="K127" s="1201" t="s">
        <v>3595</v>
      </c>
      <c r="L127" s="1202" t="s">
        <v>92</v>
      </c>
      <c r="M127" s="1201" t="s">
        <v>1887</v>
      </c>
      <c r="N127" s="852" t="s">
        <v>92</v>
      </c>
      <c r="O127" s="699" t="s">
        <v>1881</v>
      </c>
      <c r="P127" s="852"/>
      <c r="Q127" s="699"/>
      <c r="R127" s="699"/>
      <c r="S127" s="699"/>
      <c r="T127" s="181"/>
      <c r="U127" s="181"/>
      <c r="AC127" s="361" t="str">
        <f t="shared" si="2"/>
        <v>８換気設備の検査者（その他検査者2）-勤務先-名称</v>
      </c>
      <c r="AL127" s="392" t="s">
        <v>3622</v>
      </c>
    </row>
    <row r="128" spans="2:38" x14ac:dyDescent="0.15">
      <c r="E128" s="1121">
        <f>'1_入力シート【基本情報】'!$AB$132</f>
        <v>0</v>
      </c>
      <c r="F128" s="392"/>
      <c r="G128" s="392"/>
      <c r="H128" s="392"/>
      <c r="I128" s="392"/>
      <c r="J128" s="1201" t="s">
        <v>1873</v>
      </c>
      <c r="K128" s="1201" t="s">
        <v>3595</v>
      </c>
      <c r="L128" s="1202" t="s">
        <v>92</v>
      </c>
      <c r="M128" s="1201" t="s">
        <v>1887</v>
      </c>
      <c r="N128" s="852" t="s">
        <v>92</v>
      </c>
      <c r="O128" s="699" t="s">
        <v>1882</v>
      </c>
      <c r="P128" s="852" t="s">
        <v>1937</v>
      </c>
      <c r="Q128" s="699" t="s">
        <v>1888</v>
      </c>
      <c r="R128" s="699"/>
      <c r="S128" s="699"/>
      <c r="T128" s="181"/>
      <c r="U128" s="181"/>
      <c r="AC128" s="361" t="str">
        <f t="shared" si="2"/>
        <v>８換気設備の検査者（その他検査者2）-勤務先-事務所登録-建築士事務所</v>
      </c>
      <c r="AL128" s="392" t="s">
        <v>3623</v>
      </c>
    </row>
    <row r="129" spans="2:38" x14ac:dyDescent="0.15">
      <c r="E129" s="1121">
        <f>'1_入力シート【基本情報】'!$AB$133</f>
        <v>0</v>
      </c>
      <c r="F129" s="392"/>
      <c r="G129" s="392"/>
      <c r="H129" s="392"/>
      <c r="I129" s="392"/>
      <c r="J129" s="1201" t="s">
        <v>1873</v>
      </c>
      <c r="K129" s="1201" t="s">
        <v>3595</v>
      </c>
      <c r="L129" s="1202" t="s">
        <v>92</v>
      </c>
      <c r="M129" s="1201" t="s">
        <v>1887</v>
      </c>
      <c r="N129" s="852" t="s">
        <v>92</v>
      </c>
      <c r="O129" s="699" t="s">
        <v>1882</v>
      </c>
      <c r="P129" s="852" t="s">
        <v>1937</v>
      </c>
      <c r="Q129" s="699" t="s">
        <v>1883</v>
      </c>
      <c r="R129" s="699"/>
      <c r="S129" s="699"/>
      <c r="T129" s="181"/>
      <c r="U129" s="181"/>
      <c r="AC129" s="361" t="str">
        <f t="shared" si="2"/>
        <v>８換気設備の検査者（その他検査者2）-勤務先-事務所登録-知事登録</v>
      </c>
      <c r="AL129" s="392" t="s">
        <v>3624</v>
      </c>
    </row>
    <row r="130" spans="2:38" x14ac:dyDescent="0.15">
      <c r="E130" s="1121">
        <f>'1_入力シート【基本情報】'!$AB$134</f>
        <v>0</v>
      </c>
      <c r="F130" s="392"/>
      <c r="G130" s="392"/>
      <c r="H130" s="392"/>
      <c r="I130" s="392"/>
      <c r="J130" s="1201" t="s">
        <v>1873</v>
      </c>
      <c r="K130" s="1201" t="s">
        <v>3595</v>
      </c>
      <c r="L130" s="1202" t="s">
        <v>92</v>
      </c>
      <c r="M130" s="1201" t="s">
        <v>1887</v>
      </c>
      <c r="N130" s="852" t="s">
        <v>92</v>
      </c>
      <c r="O130" s="699" t="s">
        <v>1882</v>
      </c>
      <c r="P130" s="852" t="s">
        <v>1937</v>
      </c>
      <c r="Q130" s="699" t="s">
        <v>1861</v>
      </c>
      <c r="R130" s="699"/>
      <c r="S130" s="699"/>
      <c r="T130" s="181"/>
      <c r="U130" s="181"/>
      <c r="AC130" s="361" t="str">
        <f t="shared" si="2"/>
        <v>８換気設備の検査者（その他検査者2）-勤務先-事務所登録-号</v>
      </c>
      <c r="AL130" s="392" t="s">
        <v>3625</v>
      </c>
    </row>
    <row r="131" spans="2:38" x14ac:dyDescent="0.15">
      <c r="B131">
        <f>'1_入力シート【基本情報】'!$DP$135</f>
        <v>1</v>
      </c>
      <c r="C131" s="361">
        <f>IF(B131=1,0,D131)</f>
        <v>0</v>
      </c>
      <c r="D131" s="1121" t="str">
        <f>'1_入力シート【基本情報】'!$DS$135</f>
        <v>-</v>
      </c>
      <c r="E131" s="1121">
        <f>C131</f>
        <v>0</v>
      </c>
      <c r="F131" s="392"/>
      <c r="G131" s="392"/>
      <c r="H131" s="392"/>
      <c r="I131" s="392"/>
      <c r="J131" s="1201" t="s">
        <v>1873</v>
      </c>
      <c r="K131" s="1201" t="s">
        <v>3595</v>
      </c>
      <c r="L131" s="1202" t="s">
        <v>92</v>
      </c>
      <c r="M131" s="1201" t="s">
        <v>1887</v>
      </c>
      <c r="N131" s="852" t="s">
        <v>92</v>
      </c>
      <c r="O131" s="699" t="s">
        <v>1506</v>
      </c>
      <c r="P131" s="852"/>
      <c r="Q131" s="699"/>
      <c r="R131" s="699"/>
      <c r="S131" s="699"/>
      <c r="T131" s="181"/>
      <c r="U131" s="181"/>
      <c r="AC131" s="361" t="str">
        <f t="shared" si="2"/>
        <v>８換気設備の検査者（その他検査者2）-勤務先-郵便番号</v>
      </c>
      <c r="AL131" s="392" t="s">
        <v>3726</v>
      </c>
    </row>
    <row r="132" spans="2:38" x14ac:dyDescent="0.15">
      <c r="E132" s="1121">
        <f>'1_入力シート【基本情報】'!$AB$136</f>
        <v>0</v>
      </c>
      <c r="F132" s="392"/>
      <c r="G132" s="392"/>
      <c r="H132" s="392"/>
      <c r="I132" s="392"/>
      <c r="J132" s="1201" t="s">
        <v>1873</v>
      </c>
      <c r="K132" s="1201" t="s">
        <v>3595</v>
      </c>
      <c r="L132" s="1202" t="s">
        <v>92</v>
      </c>
      <c r="M132" s="1201" t="s">
        <v>1887</v>
      </c>
      <c r="N132" s="852" t="s">
        <v>92</v>
      </c>
      <c r="O132" s="699" t="s">
        <v>1884</v>
      </c>
      <c r="P132" s="852"/>
      <c r="Q132" s="699"/>
      <c r="R132" s="699"/>
      <c r="S132" s="699"/>
      <c r="T132" s="181"/>
      <c r="U132" s="181"/>
      <c r="AC132" s="361" t="str">
        <f t="shared" si="2"/>
        <v>８換気設備の検査者（その他検査者2）-勤務先-所在地</v>
      </c>
      <c r="AL132" s="392" t="s">
        <v>3627</v>
      </c>
    </row>
    <row r="133" spans="2:38" x14ac:dyDescent="0.15">
      <c r="B133">
        <f>'1_入力シート【基本情報】'!$DP$137</f>
        <v>1</v>
      </c>
      <c r="C133" s="361">
        <f>IF(B133=1,0,D133)</f>
        <v>0</v>
      </c>
      <c r="D133" s="1121" t="str">
        <f>'1_入力シート【基本情報】'!$DS$137</f>
        <v>--</v>
      </c>
      <c r="E133" s="1121">
        <f>C133</f>
        <v>0</v>
      </c>
      <c r="F133" s="392"/>
      <c r="G133" s="392"/>
      <c r="H133" s="392"/>
      <c r="I133" s="392"/>
      <c r="J133" s="1201" t="s">
        <v>1873</v>
      </c>
      <c r="K133" s="1201" t="s">
        <v>3595</v>
      </c>
      <c r="L133" s="1202" t="s">
        <v>92</v>
      </c>
      <c r="M133" s="1201" t="s">
        <v>1887</v>
      </c>
      <c r="N133" s="852" t="s">
        <v>92</v>
      </c>
      <c r="O133" s="699" t="s">
        <v>1889</v>
      </c>
      <c r="P133" s="852"/>
      <c r="Q133" s="699"/>
      <c r="R133" s="699"/>
      <c r="S133" s="699"/>
      <c r="T133" s="181"/>
      <c r="U133" s="181"/>
      <c r="AC133" s="361" t="str">
        <f t="shared" si="2"/>
        <v>８換気設備の検査者（その他検査者2）-勤務先-電話番号</v>
      </c>
      <c r="AL133" s="392" t="s">
        <v>3626</v>
      </c>
    </row>
    <row r="134" spans="2:38" x14ac:dyDescent="0.15">
      <c r="E134" s="1121">
        <f>'1_入力シート【基本情報】'!$AH$143</f>
        <v>0</v>
      </c>
      <c r="J134" s="699" t="s">
        <v>1885</v>
      </c>
      <c r="K134" s="699" t="s">
        <v>1890</v>
      </c>
      <c r="L134" s="852" t="s">
        <v>92</v>
      </c>
      <c r="M134" s="699" t="s">
        <v>1891</v>
      </c>
      <c r="N134" s="852" t="s">
        <v>92</v>
      </c>
      <c r="O134" s="699" t="s">
        <v>1894</v>
      </c>
      <c r="P134" s="852" t="s">
        <v>1937</v>
      </c>
      <c r="Q134" s="699" t="s">
        <v>1892</v>
      </c>
      <c r="R134" s="699"/>
      <c r="S134" s="699"/>
      <c r="T134" s="181"/>
      <c r="U134" s="181"/>
      <c r="AC134" s="361" t="str">
        <f t="shared" si="2"/>
        <v>９換気設備の概要-無窓居室-自然換気設備-系統</v>
      </c>
      <c r="AL134" s="392" t="s">
        <v>2339</v>
      </c>
    </row>
    <row r="135" spans="2:38" x14ac:dyDescent="0.15">
      <c r="E135" s="1121">
        <f>'1_入力シート【基本情報】'!$AT$143</f>
        <v>0</v>
      </c>
      <c r="J135" s="699" t="s">
        <v>1885</v>
      </c>
      <c r="K135" s="699" t="s">
        <v>1890</v>
      </c>
      <c r="L135" s="852" t="s">
        <v>92</v>
      </c>
      <c r="M135" s="699" t="s">
        <v>1891</v>
      </c>
      <c r="N135" s="852" t="s">
        <v>92</v>
      </c>
      <c r="O135" s="699" t="s">
        <v>1894</v>
      </c>
      <c r="P135" s="852" t="s">
        <v>1937</v>
      </c>
      <c r="Q135" s="699" t="s">
        <v>1893</v>
      </c>
      <c r="R135" s="699"/>
      <c r="S135" s="699"/>
      <c r="T135" s="181"/>
      <c r="U135" s="181"/>
      <c r="AC135" s="361" t="str">
        <f t="shared" si="2"/>
        <v>９換気設備の概要-無窓居室-自然換気設備-室</v>
      </c>
      <c r="AL135" s="392" t="s">
        <v>2340</v>
      </c>
    </row>
    <row r="136" spans="2:38" x14ac:dyDescent="0.15">
      <c r="E136" s="1121">
        <f>'1_入力シート【基本情報】'!$AH$144</f>
        <v>0</v>
      </c>
      <c r="J136" s="699" t="s">
        <v>1885</v>
      </c>
      <c r="K136" s="699" t="s">
        <v>1890</v>
      </c>
      <c r="L136" s="852" t="s">
        <v>92</v>
      </c>
      <c r="M136" s="699" t="s">
        <v>1891</v>
      </c>
      <c r="N136" s="852" t="s">
        <v>92</v>
      </c>
      <c r="O136" s="699" t="s">
        <v>1895</v>
      </c>
      <c r="P136" s="852" t="s">
        <v>1937</v>
      </c>
      <c r="Q136" s="699" t="s">
        <v>1892</v>
      </c>
      <c r="R136" s="699"/>
      <c r="S136" s="699"/>
      <c r="T136" s="181"/>
      <c r="U136" s="181"/>
      <c r="AC136" s="361" t="str">
        <f t="shared" si="2"/>
        <v>９換気設備の概要-無窓居室-機械換気設備-系統</v>
      </c>
      <c r="AL136" s="392" t="s">
        <v>2341</v>
      </c>
    </row>
    <row r="137" spans="2:38" x14ac:dyDescent="0.15">
      <c r="E137" s="1121">
        <f>'1_入力シート【基本情報】'!$AT$144</f>
        <v>0</v>
      </c>
      <c r="J137" s="699" t="s">
        <v>1885</v>
      </c>
      <c r="K137" s="699" t="s">
        <v>1890</v>
      </c>
      <c r="L137" s="852" t="s">
        <v>92</v>
      </c>
      <c r="M137" s="699" t="s">
        <v>1891</v>
      </c>
      <c r="N137" s="852" t="s">
        <v>92</v>
      </c>
      <c r="O137" s="699" t="s">
        <v>1895</v>
      </c>
      <c r="P137" s="852" t="s">
        <v>1937</v>
      </c>
      <c r="Q137" s="699" t="s">
        <v>1893</v>
      </c>
      <c r="R137" s="699"/>
      <c r="S137" s="699"/>
      <c r="T137" s="181"/>
      <c r="U137" s="181"/>
      <c r="AC137" s="361" t="str">
        <f t="shared" si="2"/>
        <v>９換気設備の概要-無窓居室-機械換気設備-室</v>
      </c>
      <c r="AL137" s="392" t="s">
        <v>2342</v>
      </c>
    </row>
    <row r="138" spans="2:38" x14ac:dyDescent="0.15">
      <c r="E138" s="1121">
        <f>'1_入力シート【基本情報】'!$AH$145</f>
        <v>0</v>
      </c>
      <c r="J138" s="699" t="s">
        <v>1885</v>
      </c>
      <c r="K138" s="699" t="s">
        <v>1890</v>
      </c>
      <c r="L138" s="852" t="s">
        <v>92</v>
      </c>
      <c r="M138" s="699" t="s">
        <v>1891</v>
      </c>
      <c r="N138" s="852" t="s">
        <v>92</v>
      </c>
      <c r="O138" s="699" t="s">
        <v>1896</v>
      </c>
      <c r="P138" s="852" t="s">
        <v>1937</v>
      </c>
      <c r="Q138" s="699" t="s">
        <v>1892</v>
      </c>
      <c r="R138" s="699"/>
      <c r="S138" s="699"/>
      <c r="T138" s="181"/>
      <c r="U138" s="181"/>
      <c r="AC138" s="361" t="str">
        <f t="shared" si="2"/>
        <v>９換気設備の概要-無窓居室-中央管理方式の空気調和設備-系統</v>
      </c>
      <c r="AL138" s="392" t="s">
        <v>2343</v>
      </c>
    </row>
    <row r="139" spans="2:38" x14ac:dyDescent="0.15">
      <c r="E139" s="1121">
        <f>'1_入力シート【基本情報】'!$AT$145</f>
        <v>0</v>
      </c>
      <c r="J139" s="699" t="s">
        <v>1885</v>
      </c>
      <c r="K139" s="699" t="s">
        <v>1890</v>
      </c>
      <c r="L139" s="852" t="s">
        <v>92</v>
      </c>
      <c r="M139" s="699" t="s">
        <v>1891</v>
      </c>
      <c r="N139" s="852" t="s">
        <v>92</v>
      </c>
      <c r="O139" s="699" t="s">
        <v>1896</v>
      </c>
      <c r="P139" s="852" t="s">
        <v>1937</v>
      </c>
      <c r="Q139" s="699" t="s">
        <v>1893</v>
      </c>
      <c r="R139" s="699"/>
      <c r="S139" s="699"/>
      <c r="T139" s="181"/>
      <c r="U139" s="181"/>
      <c r="AC139" s="361" t="str">
        <f t="shared" ref="AC139:AC202" si="3">CONCATENATE(J139,K139,L139,M139,N139,O139,P139,Q139,R139,S139,T139,U139)</f>
        <v>９換気設備の概要-無窓居室-中央管理方式の空気調和設備-室</v>
      </c>
      <c r="AL139" s="392" t="s">
        <v>2344</v>
      </c>
    </row>
    <row r="140" spans="2:38" x14ac:dyDescent="0.15">
      <c r="E140" s="1121">
        <f>'1_入力シート【基本情報】'!$AH$150</f>
        <v>0</v>
      </c>
      <c r="J140" s="699" t="s">
        <v>1885</v>
      </c>
      <c r="K140" s="699" t="s">
        <v>1890</v>
      </c>
      <c r="L140" s="852" t="s">
        <v>92</v>
      </c>
      <c r="M140" s="699" t="s">
        <v>1891</v>
      </c>
      <c r="N140" s="852" t="s">
        <v>92</v>
      </c>
      <c r="O140" s="699" t="s">
        <v>1897</v>
      </c>
      <c r="P140" s="852" t="s">
        <v>1937</v>
      </c>
      <c r="Q140" s="699" t="s">
        <v>1892</v>
      </c>
      <c r="R140" s="699"/>
      <c r="S140" s="699"/>
      <c r="T140" s="181"/>
      <c r="U140" s="181"/>
      <c r="AC140" s="361" t="str">
        <f t="shared" si="3"/>
        <v>９換気設備の概要-無窓居室-その他-系統</v>
      </c>
      <c r="AL140" s="392" t="s">
        <v>2345</v>
      </c>
    </row>
    <row r="141" spans="2:38" x14ac:dyDescent="0.15">
      <c r="E141" s="1121">
        <f>'1_入力シート【基本情報】'!$AT$146</f>
        <v>0</v>
      </c>
      <c r="J141" s="699" t="s">
        <v>1885</v>
      </c>
      <c r="K141" s="699" t="s">
        <v>1890</v>
      </c>
      <c r="L141" s="852" t="s">
        <v>92</v>
      </c>
      <c r="M141" s="699" t="s">
        <v>1891</v>
      </c>
      <c r="N141" s="852" t="s">
        <v>92</v>
      </c>
      <c r="O141" s="699" t="s">
        <v>1897</v>
      </c>
      <c r="P141" s="852" t="s">
        <v>1937</v>
      </c>
      <c r="Q141" s="699" t="s">
        <v>1893</v>
      </c>
      <c r="R141" s="699"/>
      <c r="S141" s="699"/>
      <c r="T141" s="181"/>
      <c r="U141" s="181"/>
      <c r="AC141" s="361" t="str">
        <f t="shared" si="3"/>
        <v>９換気設備の概要-無窓居室-その他-室</v>
      </c>
      <c r="AL141" s="392" t="s">
        <v>2346</v>
      </c>
    </row>
    <row r="142" spans="2:38" x14ac:dyDescent="0.15">
      <c r="E142" s="1121">
        <f>'1_入力シート【基本情報】'!$AH$147</f>
        <v>0</v>
      </c>
      <c r="J142" s="699" t="s">
        <v>1885</v>
      </c>
      <c r="K142" s="699" t="s">
        <v>1890</v>
      </c>
      <c r="L142" s="852" t="s">
        <v>92</v>
      </c>
      <c r="M142" s="699" t="s">
        <v>1898</v>
      </c>
      <c r="N142" s="852" t="s">
        <v>92</v>
      </c>
      <c r="O142" s="699" t="s">
        <v>1894</v>
      </c>
      <c r="P142" s="852" t="s">
        <v>1937</v>
      </c>
      <c r="Q142" s="699" t="s">
        <v>1892</v>
      </c>
      <c r="R142" s="699"/>
      <c r="S142" s="699"/>
      <c r="T142" s="181"/>
      <c r="U142" s="181"/>
      <c r="AC142" s="361" t="str">
        <f t="shared" si="3"/>
        <v>９換気設備の概要-火気使用室-自然換気設備-系統</v>
      </c>
      <c r="AL142" s="392" t="s">
        <v>2347</v>
      </c>
    </row>
    <row r="143" spans="2:38" x14ac:dyDescent="0.15">
      <c r="E143" s="1121">
        <f>'1_入力シート【基本情報】'!$AT$147</f>
        <v>0</v>
      </c>
      <c r="J143" s="699" t="s">
        <v>1885</v>
      </c>
      <c r="K143" s="699" t="s">
        <v>1890</v>
      </c>
      <c r="L143" s="852" t="s">
        <v>92</v>
      </c>
      <c r="M143" s="699" t="s">
        <v>1898</v>
      </c>
      <c r="N143" s="852" t="s">
        <v>92</v>
      </c>
      <c r="O143" s="699" t="s">
        <v>1894</v>
      </c>
      <c r="P143" s="852" t="s">
        <v>1937</v>
      </c>
      <c r="Q143" s="699" t="s">
        <v>1893</v>
      </c>
      <c r="R143" s="699"/>
      <c r="S143" s="699"/>
      <c r="T143" s="181"/>
      <c r="U143" s="181"/>
      <c r="AC143" s="361" t="str">
        <f t="shared" si="3"/>
        <v>９換気設備の概要-火気使用室-自然換気設備-室</v>
      </c>
      <c r="AL143" s="392" t="s">
        <v>2348</v>
      </c>
    </row>
    <row r="144" spans="2:38" x14ac:dyDescent="0.15">
      <c r="E144" s="1121">
        <f>'1_入力シート【基本情報】'!$AH$148</f>
        <v>0</v>
      </c>
      <c r="J144" s="699" t="s">
        <v>1885</v>
      </c>
      <c r="K144" s="699" t="s">
        <v>1890</v>
      </c>
      <c r="L144" s="852" t="s">
        <v>92</v>
      </c>
      <c r="M144" s="699" t="s">
        <v>1898</v>
      </c>
      <c r="N144" s="852" t="s">
        <v>92</v>
      </c>
      <c r="O144" s="699" t="s">
        <v>1895</v>
      </c>
      <c r="P144" s="852" t="s">
        <v>1937</v>
      </c>
      <c r="Q144" s="699" t="s">
        <v>1892</v>
      </c>
      <c r="R144" s="699"/>
      <c r="S144" s="699"/>
      <c r="T144" s="181"/>
      <c r="U144" s="181"/>
      <c r="AC144" s="361" t="str">
        <f t="shared" si="3"/>
        <v>９換気設備の概要-火気使用室-機械換気設備-系統</v>
      </c>
      <c r="AL144" s="392" t="s">
        <v>2349</v>
      </c>
    </row>
    <row r="145" spans="5:38" x14ac:dyDescent="0.15">
      <c r="E145" s="1121">
        <f>'1_入力シート【基本情報】'!$AT$148</f>
        <v>0</v>
      </c>
      <c r="J145" s="699" t="s">
        <v>1885</v>
      </c>
      <c r="K145" s="699" t="s">
        <v>1890</v>
      </c>
      <c r="L145" s="852" t="s">
        <v>92</v>
      </c>
      <c r="M145" s="699" t="s">
        <v>1898</v>
      </c>
      <c r="N145" s="852" t="s">
        <v>92</v>
      </c>
      <c r="O145" s="699" t="s">
        <v>1895</v>
      </c>
      <c r="P145" s="852" t="s">
        <v>1937</v>
      </c>
      <c r="Q145" s="699" t="s">
        <v>1893</v>
      </c>
      <c r="R145" s="699"/>
      <c r="S145" s="699"/>
      <c r="T145" s="181"/>
      <c r="U145" s="181"/>
      <c r="AC145" s="361" t="str">
        <f t="shared" si="3"/>
        <v>９換気設備の概要-火気使用室-機械換気設備-室</v>
      </c>
      <c r="AL145" s="392" t="s">
        <v>2350</v>
      </c>
    </row>
    <row r="146" spans="5:38" x14ac:dyDescent="0.15">
      <c r="E146" s="1121">
        <f>'1_入力シート【基本情報】'!$AH$150</f>
        <v>0</v>
      </c>
      <c r="J146" s="699" t="s">
        <v>1885</v>
      </c>
      <c r="K146" s="699" t="s">
        <v>1890</v>
      </c>
      <c r="L146" s="852" t="s">
        <v>92</v>
      </c>
      <c r="M146" s="699" t="s">
        <v>1898</v>
      </c>
      <c r="N146" s="852" t="s">
        <v>92</v>
      </c>
      <c r="O146" s="699" t="s">
        <v>1897</v>
      </c>
      <c r="P146" s="852" t="s">
        <v>1937</v>
      </c>
      <c r="Q146" s="699" t="s">
        <v>1892</v>
      </c>
      <c r="R146" s="699"/>
      <c r="S146" s="699"/>
      <c r="T146" s="181"/>
      <c r="U146" s="181"/>
      <c r="AC146" s="361" t="str">
        <f t="shared" si="3"/>
        <v>９換気設備の概要-火気使用室-その他-系統</v>
      </c>
      <c r="AL146" s="392" t="s">
        <v>2351</v>
      </c>
    </row>
    <row r="147" spans="5:38" x14ac:dyDescent="0.15">
      <c r="E147" s="1121">
        <f>'1_入力シート【基本情報】'!$AT$150</f>
        <v>0</v>
      </c>
      <c r="J147" s="699" t="s">
        <v>1885</v>
      </c>
      <c r="K147" s="699" t="s">
        <v>1890</v>
      </c>
      <c r="L147" s="852" t="s">
        <v>92</v>
      </c>
      <c r="M147" s="699" t="s">
        <v>1898</v>
      </c>
      <c r="N147" s="852" t="s">
        <v>92</v>
      </c>
      <c r="O147" s="699" t="s">
        <v>1897</v>
      </c>
      <c r="P147" s="852" t="s">
        <v>1937</v>
      </c>
      <c r="Q147" s="699" t="s">
        <v>1893</v>
      </c>
      <c r="R147" s="699"/>
      <c r="S147" s="699"/>
      <c r="T147" s="181"/>
      <c r="U147" s="181"/>
      <c r="AC147" s="361" t="str">
        <f t="shared" si="3"/>
        <v>９換気設備の概要-火気使用室-その他-室</v>
      </c>
      <c r="AL147" s="392" t="s">
        <v>2352</v>
      </c>
    </row>
    <row r="148" spans="5:38" x14ac:dyDescent="0.15">
      <c r="E148" s="1121">
        <f>'1_入力シート【基本情報】'!$AH$151</f>
        <v>0</v>
      </c>
      <c r="J148" s="699" t="s">
        <v>1885</v>
      </c>
      <c r="K148" s="699" t="s">
        <v>1890</v>
      </c>
      <c r="L148" s="852" t="s">
        <v>92</v>
      </c>
      <c r="M148" s="699" t="s">
        <v>1899</v>
      </c>
      <c r="N148" s="852" t="s">
        <v>92</v>
      </c>
      <c r="O148" s="699" t="s">
        <v>1894</v>
      </c>
      <c r="P148" s="852" t="s">
        <v>1937</v>
      </c>
      <c r="Q148" s="699" t="s">
        <v>1892</v>
      </c>
      <c r="R148" s="699"/>
      <c r="S148" s="699"/>
      <c r="T148" s="181"/>
      <c r="U148" s="181"/>
      <c r="AC148" s="361" t="str">
        <f t="shared" si="3"/>
        <v>９換気設備の概要-居室等-自然換気設備-系統</v>
      </c>
      <c r="AL148" s="392" t="s">
        <v>2353</v>
      </c>
    </row>
    <row r="149" spans="5:38" x14ac:dyDescent="0.15">
      <c r="E149" s="1121">
        <f>'1_入力シート【基本情報】'!$AT$151</f>
        <v>0</v>
      </c>
      <c r="J149" s="699" t="s">
        <v>1885</v>
      </c>
      <c r="K149" s="699" t="s">
        <v>1890</v>
      </c>
      <c r="L149" s="852" t="s">
        <v>92</v>
      </c>
      <c r="M149" s="699" t="s">
        <v>1899</v>
      </c>
      <c r="N149" s="852" t="s">
        <v>92</v>
      </c>
      <c r="O149" s="699" t="s">
        <v>1894</v>
      </c>
      <c r="P149" s="852" t="s">
        <v>1937</v>
      </c>
      <c r="Q149" s="699" t="s">
        <v>1893</v>
      </c>
      <c r="R149" s="699"/>
      <c r="S149" s="699"/>
      <c r="T149" s="181"/>
      <c r="U149" s="181"/>
      <c r="AC149" s="361" t="str">
        <f t="shared" si="3"/>
        <v>９換気設備の概要-居室等-自然換気設備-室</v>
      </c>
      <c r="AL149" s="392" t="s">
        <v>2354</v>
      </c>
    </row>
    <row r="150" spans="5:38" x14ac:dyDescent="0.15">
      <c r="E150" s="1121">
        <f>'1_入力シート【基本情報】'!$AH$152</f>
        <v>0</v>
      </c>
      <c r="J150" s="699" t="s">
        <v>1885</v>
      </c>
      <c r="K150" s="699" t="s">
        <v>1890</v>
      </c>
      <c r="L150" s="852" t="s">
        <v>92</v>
      </c>
      <c r="M150" s="699" t="s">
        <v>1899</v>
      </c>
      <c r="N150" s="852" t="s">
        <v>92</v>
      </c>
      <c r="O150" s="699" t="s">
        <v>1895</v>
      </c>
      <c r="P150" s="852" t="s">
        <v>1937</v>
      </c>
      <c r="Q150" s="699" t="s">
        <v>1892</v>
      </c>
      <c r="R150" s="699"/>
      <c r="S150" s="699"/>
      <c r="T150" s="181"/>
      <c r="U150" s="181"/>
      <c r="AC150" s="361" t="str">
        <f t="shared" si="3"/>
        <v>９換気設備の概要-居室等-機械換気設備-系統</v>
      </c>
      <c r="AL150" s="392" t="s">
        <v>2355</v>
      </c>
    </row>
    <row r="151" spans="5:38" x14ac:dyDescent="0.15">
      <c r="E151" s="1121">
        <f>'1_入力シート【基本情報】'!$AT$152</f>
        <v>0</v>
      </c>
      <c r="J151" s="699" t="s">
        <v>1885</v>
      </c>
      <c r="K151" s="699" t="s">
        <v>1890</v>
      </c>
      <c r="L151" s="852" t="s">
        <v>92</v>
      </c>
      <c r="M151" s="699" t="s">
        <v>1899</v>
      </c>
      <c r="N151" s="852" t="s">
        <v>92</v>
      </c>
      <c r="O151" s="699" t="s">
        <v>1895</v>
      </c>
      <c r="P151" s="852" t="s">
        <v>1937</v>
      </c>
      <c r="Q151" s="699" t="s">
        <v>1893</v>
      </c>
      <c r="R151" s="699"/>
      <c r="S151" s="699"/>
      <c r="T151" s="181"/>
      <c r="U151" s="181"/>
      <c r="AC151" s="361" t="str">
        <f t="shared" si="3"/>
        <v>９換気設備の概要-居室等-機械換気設備-室</v>
      </c>
      <c r="AL151" s="392" t="s">
        <v>2356</v>
      </c>
    </row>
    <row r="152" spans="5:38" s="361" customFormat="1" x14ac:dyDescent="0.15">
      <c r="E152" s="1121">
        <f>'1_入力シート【基本情報】'!$AH$153</f>
        <v>0</v>
      </c>
      <c r="J152" s="699" t="s">
        <v>1885</v>
      </c>
      <c r="K152" s="699" t="s">
        <v>1890</v>
      </c>
      <c r="L152" s="852" t="s">
        <v>92</v>
      </c>
      <c r="M152" s="699" t="s">
        <v>1899</v>
      </c>
      <c r="N152" s="852" t="s">
        <v>92</v>
      </c>
      <c r="O152" s="699" t="s">
        <v>1896</v>
      </c>
      <c r="P152" s="852" t="s">
        <v>92</v>
      </c>
      <c r="Q152" s="699" t="s">
        <v>61</v>
      </c>
      <c r="R152" s="699"/>
      <c r="S152" s="699"/>
      <c r="T152" s="181"/>
      <c r="U152" s="181"/>
      <c r="W152" s="853"/>
      <c r="AC152" s="361" t="str">
        <f t="shared" si="3"/>
        <v>９換気設備の概要-居室等-中央管理方式の空気調和設備-系統</v>
      </c>
      <c r="AL152" s="392" t="s">
        <v>5562</v>
      </c>
    </row>
    <row r="153" spans="5:38" s="361" customFormat="1" x14ac:dyDescent="0.15">
      <c r="E153" s="1121">
        <f>'1_入力シート【基本情報】'!$AT$153</f>
        <v>0</v>
      </c>
      <c r="J153" s="699" t="s">
        <v>1885</v>
      </c>
      <c r="K153" s="699" t="s">
        <v>1890</v>
      </c>
      <c r="L153" s="852" t="s">
        <v>92</v>
      </c>
      <c r="M153" s="699" t="s">
        <v>1899</v>
      </c>
      <c r="N153" s="852" t="s">
        <v>92</v>
      </c>
      <c r="O153" s="699" t="s">
        <v>1896</v>
      </c>
      <c r="P153" s="852" t="s">
        <v>92</v>
      </c>
      <c r="Q153" s="699" t="s">
        <v>60</v>
      </c>
      <c r="R153" s="699"/>
      <c r="S153" s="699"/>
      <c r="T153" s="181"/>
      <c r="U153" s="181"/>
      <c r="W153" s="853"/>
      <c r="AC153" s="361" t="str">
        <f t="shared" si="3"/>
        <v>９換気設備の概要-居室等-中央管理方式の空気調和設備-室</v>
      </c>
      <c r="AL153" s="392" t="s">
        <v>5563</v>
      </c>
    </row>
    <row r="154" spans="5:38" x14ac:dyDescent="0.15">
      <c r="E154" s="1121">
        <f>'1_入力シート【基本情報】'!$AH$154</f>
        <v>0</v>
      </c>
      <c r="J154" s="699" t="s">
        <v>1885</v>
      </c>
      <c r="K154" s="699" t="s">
        <v>1890</v>
      </c>
      <c r="L154" s="852" t="s">
        <v>92</v>
      </c>
      <c r="M154" s="699" t="s">
        <v>1899</v>
      </c>
      <c r="N154" s="852" t="s">
        <v>92</v>
      </c>
      <c r="O154" s="699" t="s">
        <v>1897</v>
      </c>
      <c r="P154" s="852" t="s">
        <v>1937</v>
      </c>
      <c r="Q154" s="699" t="s">
        <v>1892</v>
      </c>
      <c r="R154" s="699"/>
      <c r="S154" s="699"/>
      <c r="T154" s="181"/>
      <c r="U154" s="181"/>
      <c r="AC154" s="361" t="str">
        <f t="shared" si="3"/>
        <v>９換気設備の概要-居室等-その他-系統</v>
      </c>
      <c r="AL154" s="392" t="s">
        <v>2357</v>
      </c>
    </row>
    <row r="155" spans="5:38" x14ac:dyDescent="0.15">
      <c r="E155" s="1121">
        <f>'1_入力シート【基本情報】'!$AT$154</f>
        <v>0</v>
      </c>
      <c r="J155" s="699" t="s">
        <v>1885</v>
      </c>
      <c r="K155" s="699" t="s">
        <v>1890</v>
      </c>
      <c r="L155" s="852" t="s">
        <v>92</v>
      </c>
      <c r="M155" s="699" t="s">
        <v>1899</v>
      </c>
      <c r="N155" s="852" t="s">
        <v>92</v>
      </c>
      <c r="O155" s="699" t="s">
        <v>1897</v>
      </c>
      <c r="P155" s="852" t="s">
        <v>1937</v>
      </c>
      <c r="Q155" s="699" t="s">
        <v>1893</v>
      </c>
      <c r="R155" s="699"/>
      <c r="S155" s="699"/>
      <c r="T155" s="181"/>
      <c r="U155" s="181"/>
      <c r="AC155" s="361" t="str">
        <f t="shared" si="3"/>
        <v>９換気設備の概要-居室等-その他-室</v>
      </c>
      <c r="AL155" s="392" t="s">
        <v>2358</v>
      </c>
    </row>
    <row r="156" spans="5:38" x14ac:dyDescent="0.15">
      <c r="E156" s="1121">
        <f>'1_入力シート【基本情報】'!$Y$155</f>
        <v>0</v>
      </c>
      <c r="J156" s="699" t="s">
        <v>1885</v>
      </c>
      <c r="K156" s="699" t="s">
        <v>1890</v>
      </c>
      <c r="L156" s="852" t="s">
        <v>92</v>
      </c>
      <c r="M156" s="699" t="s">
        <v>1900</v>
      </c>
      <c r="N156" s="852"/>
      <c r="O156" s="699"/>
      <c r="P156" s="852"/>
      <c r="Q156" s="699"/>
      <c r="R156" s="699"/>
      <c r="S156" s="699"/>
      <c r="T156" s="181"/>
      <c r="U156" s="181"/>
      <c r="AC156" s="361" t="str">
        <f t="shared" si="3"/>
        <v>９換気設備の概要-防火ダンパーの有無</v>
      </c>
      <c r="AL156" s="392" t="s">
        <v>2359</v>
      </c>
    </row>
    <row r="157" spans="5:38" x14ac:dyDescent="0.15">
      <c r="E157" s="1121">
        <f>'1_入力シート【基本情報】'!$AB$161</f>
        <v>0</v>
      </c>
      <c r="J157" s="699" t="s">
        <v>1901</v>
      </c>
      <c r="K157" s="699" t="s">
        <v>1902</v>
      </c>
      <c r="L157" s="852" t="s">
        <v>92</v>
      </c>
      <c r="M157" s="699" t="s">
        <v>1875</v>
      </c>
      <c r="N157" s="852" t="s">
        <v>92</v>
      </c>
      <c r="O157" s="699" t="s">
        <v>1876</v>
      </c>
      <c r="P157" s="852"/>
      <c r="Q157" s="699"/>
      <c r="R157" s="699"/>
      <c r="S157" s="699"/>
      <c r="T157" s="181"/>
      <c r="U157" s="181"/>
      <c r="AC157" s="361" t="str">
        <f t="shared" si="3"/>
        <v>１０排煙設備の検査者（代表となる検査者）-資格-資格名称</v>
      </c>
      <c r="AL157" s="392" t="s">
        <v>2360</v>
      </c>
    </row>
    <row r="158" spans="5:38" x14ac:dyDescent="0.15">
      <c r="E158" s="1121">
        <f>'1_入力シート【基本情報】'!$AB$162</f>
        <v>0</v>
      </c>
      <c r="J158" s="699" t="s">
        <v>1901</v>
      </c>
      <c r="K158" s="699" t="s">
        <v>1902</v>
      </c>
      <c r="L158" s="852" t="s">
        <v>92</v>
      </c>
      <c r="M158" s="699" t="s">
        <v>1875</v>
      </c>
      <c r="N158" s="852" t="s">
        <v>92</v>
      </c>
      <c r="O158" s="699" t="s">
        <v>1877</v>
      </c>
      <c r="P158" s="852" t="s">
        <v>1937</v>
      </c>
      <c r="Q158" s="699" t="s">
        <v>1878</v>
      </c>
      <c r="R158" s="699"/>
      <c r="S158" s="699"/>
      <c r="T158" s="181"/>
      <c r="U158" s="181"/>
      <c r="AC158" s="361" t="str">
        <f t="shared" si="3"/>
        <v>１０排煙設備の検査者（代表となる検査者）-資格-建築士-登録</v>
      </c>
      <c r="AL158" s="392" t="s">
        <v>2361</v>
      </c>
    </row>
    <row r="159" spans="5:38" x14ac:dyDescent="0.15">
      <c r="E159" s="1121">
        <f>'1_入力シート【基本情報】'!$AB$163</f>
        <v>0</v>
      </c>
      <c r="J159" s="699" t="s">
        <v>1901</v>
      </c>
      <c r="K159" s="699" t="s">
        <v>1902</v>
      </c>
      <c r="L159" s="852" t="s">
        <v>92</v>
      </c>
      <c r="M159" s="699" t="s">
        <v>1875</v>
      </c>
      <c r="N159" s="852" t="s">
        <v>92</v>
      </c>
      <c r="O159" s="699" t="s">
        <v>1877</v>
      </c>
      <c r="P159" s="852" t="s">
        <v>1937</v>
      </c>
      <c r="Q159" s="699" t="s">
        <v>1861</v>
      </c>
      <c r="R159" s="699"/>
      <c r="S159" s="699"/>
      <c r="T159" s="181"/>
      <c r="U159" s="181"/>
      <c r="AC159" s="361" t="str">
        <f t="shared" si="3"/>
        <v>１０排煙設備の検査者（代表となる検査者）-資格-建築士-号</v>
      </c>
      <c r="AL159" s="392" t="s">
        <v>2362</v>
      </c>
    </row>
    <row r="160" spans="5:38" x14ac:dyDescent="0.15">
      <c r="E160" s="1121">
        <f>'1_入力シート【基本情報】'!$AB$164</f>
        <v>0</v>
      </c>
      <c r="J160" s="699" t="s">
        <v>1901</v>
      </c>
      <c r="K160" s="699" t="s">
        <v>1902</v>
      </c>
      <c r="L160" s="852" t="s">
        <v>92</v>
      </c>
      <c r="M160" s="699" t="s">
        <v>1875</v>
      </c>
      <c r="N160" s="852" t="s">
        <v>92</v>
      </c>
      <c r="O160" s="699" t="s">
        <v>1879</v>
      </c>
      <c r="P160" s="852" t="s">
        <v>1937</v>
      </c>
      <c r="Q160" s="699" t="s">
        <v>1861</v>
      </c>
      <c r="R160" s="699"/>
      <c r="S160" s="699"/>
      <c r="T160" s="181"/>
      <c r="U160" s="181"/>
      <c r="AC160" s="361" t="str">
        <f t="shared" si="3"/>
        <v>１０排煙設備の検査者（代表となる検査者）-資格-建築設備検査員-号</v>
      </c>
      <c r="AL160" s="392" t="s">
        <v>2363</v>
      </c>
    </row>
    <row r="161" spans="2:38" x14ac:dyDescent="0.15">
      <c r="E161" s="1121">
        <f>'1_入力シート【基本情報】'!$AB$165</f>
        <v>0</v>
      </c>
      <c r="J161" s="699" t="s">
        <v>1901</v>
      </c>
      <c r="K161" s="699" t="s">
        <v>1902</v>
      </c>
      <c r="L161" s="852" t="s">
        <v>92</v>
      </c>
      <c r="M161" s="699" t="s">
        <v>1829</v>
      </c>
      <c r="N161" s="852" t="s">
        <v>92</v>
      </c>
      <c r="O161" s="699" t="s">
        <v>1815</v>
      </c>
      <c r="P161" s="852"/>
      <c r="Q161" s="699"/>
      <c r="R161" s="699"/>
      <c r="S161" s="699"/>
      <c r="T161" s="181"/>
      <c r="U161" s="181"/>
      <c r="AC161" s="361" t="str">
        <f t="shared" si="3"/>
        <v>１０排煙設備の検査者（代表となる検査者）-氏名-フリガナ</v>
      </c>
      <c r="AL161" s="392" t="s">
        <v>2364</v>
      </c>
    </row>
    <row r="162" spans="2:38" x14ac:dyDescent="0.15">
      <c r="E162" s="1121">
        <f>'1_入力シート【基本情報】'!$AB$166</f>
        <v>0</v>
      </c>
      <c r="J162" s="699" t="s">
        <v>1901</v>
      </c>
      <c r="K162" s="699" t="s">
        <v>1902</v>
      </c>
      <c r="L162" s="852" t="s">
        <v>92</v>
      </c>
      <c r="M162" s="699" t="s">
        <v>1829</v>
      </c>
      <c r="N162" s="852" t="s">
        <v>92</v>
      </c>
      <c r="O162" s="699" t="s">
        <v>1829</v>
      </c>
      <c r="P162" s="852"/>
      <c r="Q162" s="699"/>
      <c r="R162" s="699"/>
      <c r="S162" s="699"/>
      <c r="T162" s="181"/>
      <c r="U162" s="181"/>
      <c r="AC162" s="361" t="str">
        <f t="shared" si="3"/>
        <v>１０排煙設備の検査者（代表となる検査者）-氏名-氏名</v>
      </c>
      <c r="AL162" s="392" t="s">
        <v>2365</v>
      </c>
    </row>
    <row r="163" spans="2:38" x14ac:dyDescent="0.15">
      <c r="E163" s="1121">
        <f>'1_入力シート【基本情報】'!$AB$167</f>
        <v>0</v>
      </c>
      <c r="J163" s="699" t="s">
        <v>1901</v>
      </c>
      <c r="K163" s="699" t="s">
        <v>1902</v>
      </c>
      <c r="L163" s="852" t="s">
        <v>92</v>
      </c>
      <c r="M163" s="699" t="s">
        <v>1880</v>
      </c>
      <c r="N163" s="852" t="s">
        <v>92</v>
      </c>
      <c r="O163" s="699" t="s">
        <v>1881</v>
      </c>
      <c r="P163" s="852"/>
      <c r="Q163" s="699"/>
      <c r="R163" s="699"/>
      <c r="S163" s="699"/>
      <c r="T163" s="181"/>
      <c r="U163" s="181"/>
      <c r="AC163" s="361" t="str">
        <f t="shared" si="3"/>
        <v>１０排煙設備の検査者（代表となる検査者）-勤務先-名称</v>
      </c>
      <c r="AL163" s="392" t="s">
        <v>2366</v>
      </c>
    </row>
    <row r="164" spans="2:38" x14ac:dyDescent="0.15">
      <c r="E164" s="1121">
        <f>'1_入力シート【基本情報】'!$AB$169</f>
        <v>0</v>
      </c>
      <c r="J164" s="699" t="s">
        <v>1901</v>
      </c>
      <c r="K164" s="699" t="s">
        <v>1902</v>
      </c>
      <c r="L164" s="852" t="s">
        <v>92</v>
      </c>
      <c r="M164" s="699" t="s">
        <v>1880</v>
      </c>
      <c r="N164" s="852" t="s">
        <v>92</v>
      </c>
      <c r="O164" s="699" t="s">
        <v>1882</v>
      </c>
      <c r="P164" s="852" t="s">
        <v>1937</v>
      </c>
      <c r="Q164" s="699" t="s">
        <v>3733</v>
      </c>
      <c r="R164" s="699"/>
      <c r="S164" s="699"/>
      <c r="T164" s="181"/>
      <c r="U164" s="181"/>
      <c r="AC164" s="361" t="str">
        <f t="shared" si="3"/>
        <v>１０排煙設備の検査者（代表となる検査者）-勤務先-事務所登録-建築士事務所</v>
      </c>
      <c r="AL164" s="392" t="s">
        <v>3744</v>
      </c>
    </row>
    <row r="165" spans="2:38" x14ac:dyDescent="0.15">
      <c r="E165" s="1121">
        <f>'1_入力シート【基本情報】'!$AB$169</f>
        <v>0</v>
      </c>
      <c r="J165" s="699" t="s">
        <v>1901</v>
      </c>
      <c r="K165" s="699" t="s">
        <v>1902</v>
      </c>
      <c r="L165" s="852" t="s">
        <v>92</v>
      </c>
      <c r="M165" s="699" t="s">
        <v>1880</v>
      </c>
      <c r="N165" s="852" t="s">
        <v>92</v>
      </c>
      <c r="O165" s="699" t="s">
        <v>1882</v>
      </c>
      <c r="P165" s="852" t="s">
        <v>1937</v>
      </c>
      <c r="Q165" s="699" t="s">
        <v>1883</v>
      </c>
      <c r="R165" s="699"/>
      <c r="S165" s="699"/>
      <c r="T165" s="181"/>
      <c r="U165" s="181"/>
      <c r="AC165" s="361" t="str">
        <f t="shared" si="3"/>
        <v>１０排煙設備の検査者（代表となる検査者）-勤務先-事務所登録-知事登録</v>
      </c>
      <c r="AL165" s="392" t="s">
        <v>2367</v>
      </c>
    </row>
    <row r="166" spans="2:38" x14ac:dyDescent="0.15">
      <c r="E166" s="1121">
        <f>'1_入力シート【基本情報】'!$AB$170</f>
        <v>0</v>
      </c>
      <c r="J166" s="699" t="s">
        <v>1901</v>
      </c>
      <c r="K166" s="699" t="s">
        <v>1902</v>
      </c>
      <c r="L166" s="852" t="s">
        <v>92</v>
      </c>
      <c r="M166" s="699" t="s">
        <v>1880</v>
      </c>
      <c r="N166" s="852" t="s">
        <v>92</v>
      </c>
      <c r="O166" s="699" t="s">
        <v>1882</v>
      </c>
      <c r="P166" s="852" t="s">
        <v>1937</v>
      </c>
      <c r="Q166" s="699" t="s">
        <v>1861</v>
      </c>
      <c r="R166" s="699"/>
      <c r="S166" s="699"/>
      <c r="T166" s="181"/>
      <c r="U166" s="181"/>
      <c r="AC166" s="361" t="str">
        <f t="shared" si="3"/>
        <v>１０排煙設備の検査者（代表となる検査者）-勤務先-事務所登録-号</v>
      </c>
      <c r="AL166" s="392" t="s">
        <v>2368</v>
      </c>
    </row>
    <row r="167" spans="2:38" x14ac:dyDescent="0.15">
      <c r="B167">
        <f>'1_入力シート【基本情報】'!$DP$171</f>
        <v>1</v>
      </c>
      <c r="C167" s="361">
        <f>IF(B167=1,0,D167)</f>
        <v>0</v>
      </c>
      <c r="D167" s="1121" t="str">
        <f>'1_入力シート【基本情報】'!$DS$171</f>
        <v>-</v>
      </c>
      <c r="E167" s="1121">
        <f>C167</f>
        <v>0</v>
      </c>
      <c r="J167" s="699" t="s">
        <v>1901</v>
      </c>
      <c r="K167" s="699" t="s">
        <v>1902</v>
      </c>
      <c r="L167" s="852" t="s">
        <v>92</v>
      </c>
      <c r="M167" s="699" t="s">
        <v>1880</v>
      </c>
      <c r="N167" s="852" t="s">
        <v>92</v>
      </c>
      <c r="O167" s="699" t="s">
        <v>1830</v>
      </c>
      <c r="P167" s="852"/>
      <c r="Q167" s="699"/>
      <c r="R167" s="699"/>
      <c r="S167" s="699"/>
      <c r="T167" s="181"/>
      <c r="U167" s="181"/>
      <c r="AC167" s="361" t="str">
        <f t="shared" si="3"/>
        <v>１０排煙設備の検査者（代表となる検査者）-勤務先-郵便番号</v>
      </c>
      <c r="AL167" s="392" t="s">
        <v>2369</v>
      </c>
    </row>
    <row r="168" spans="2:38" x14ac:dyDescent="0.15">
      <c r="E168" s="1121">
        <f>'1_入力シート【基本情報】'!$AB$172</f>
        <v>0</v>
      </c>
      <c r="J168" s="699" t="s">
        <v>1901</v>
      </c>
      <c r="K168" s="699" t="s">
        <v>1902</v>
      </c>
      <c r="L168" s="852" t="s">
        <v>92</v>
      </c>
      <c r="M168" s="699" t="s">
        <v>1880</v>
      </c>
      <c r="N168" s="852" t="s">
        <v>92</v>
      </c>
      <c r="O168" s="699" t="s">
        <v>1884</v>
      </c>
      <c r="P168" s="852"/>
      <c r="Q168" s="699"/>
      <c r="R168" s="699"/>
      <c r="S168" s="699"/>
      <c r="T168" s="181"/>
      <c r="U168" s="181"/>
      <c r="AC168" s="361" t="str">
        <f t="shared" si="3"/>
        <v>１０排煙設備の検査者（代表となる検査者）-勤務先-所在地</v>
      </c>
      <c r="AL168" s="392" t="s">
        <v>2370</v>
      </c>
    </row>
    <row r="169" spans="2:38" x14ac:dyDescent="0.15">
      <c r="B169">
        <f>'1_入力シート【基本情報】'!$DP$173</f>
        <v>1</v>
      </c>
      <c r="C169" s="361">
        <f>IF(B169=1,0,D169)</f>
        <v>0</v>
      </c>
      <c r="D169" s="1121" t="str">
        <f>'1_入力シート【基本情報】'!$DS$173</f>
        <v>--</v>
      </c>
      <c r="E169" s="1121">
        <f>C169</f>
        <v>0</v>
      </c>
      <c r="J169" s="699" t="s">
        <v>1901</v>
      </c>
      <c r="K169" s="699" t="s">
        <v>1902</v>
      </c>
      <c r="L169" s="852" t="s">
        <v>92</v>
      </c>
      <c r="M169" s="699" t="s">
        <v>1880</v>
      </c>
      <c r="N169" s="852" t="s">
        <v>92</v>
      </c>
      <c r="O169" s="699" t="s">
        <v>1832</v>
      </c>
      <c r="P169" s="852"/>
      <c r="Q169" s="699"/>
      <c r="R169" s="699"/>
      <c r="S169" s="699"/>
      <c r="T169" s="181"/>
      <c r="U169" s="181"/>
      <c r="AC169" s="361" t="str">
        <f t="shared" si="3"/>
        <v>１０排煙設備の検査者（代表となる検査者）-勤務先-電話番号</v>
      </c>
      <c r="AL169" s="392" t="s">
        <v>2371</v>
      </c>
    </row>
    <row r="170" spans="2:38" x14ac:dyDescent="0.15">
      <c r="E170" s="1121" t="b">
        <f>'1_入力シート【基本情報】'!$DS$174</f>
        <v>0</v>
      </c>
      <c r="J170" s="699" t="s">
        <v>1901</v>
      </c>
      <c r="K170" s="699" t="s">
        <v>3596</v>
      </c>
      <c r="L170" s="852" t="s">
        <v>92</v>
      </c>
      <c r="M170" s="699" t="s">
        <v>1886</v>
      </c>
      <c r="N170" s="852"/>
      <c r="O170" s="699"/>
      <c r="P170" s="852"/>
      <c r="Q170" s="699"/>
      <c r="R170" s="699"/>
      <c r="S170" s="699"/>
      <c r="T170" s="181"/>
      <c r="U170" s="181"/>
      <c r="AC170" s="361" t="str">
        <f t="shared" si="3"/>
        <v>１０排煙設備の検査者（その他検査者1）-代表となる検査者と勤務先が同じ</v>
      </c>
      <c r="AL170" s="392" t="s">
        <v>3628</v>
      </c>
    </row>
    <row r="171" spans="2:38" x14ac:dyDescent="0.15">
      <c r="E171" s="1121">
        <f>'1_入力シート【基本情報】'!$AB$175</f>
        <v>0</v>
      </c>
      <c r="J171" s="699" t="s">
        <v>1901</v>
      </c>
      <c r="K171" s="699" t="s">
        <v>3596</v>
      </c>
      <c r="L171" s="852" t="s">
        <v>92</v>
      </c>
      <c r="M171" s="699" t="s">
        <v>1875</v>
      </c>
      <c r="N171" s="852" t="s">
        <v>92</v>
      </c>
      <c r="O171" s="699" t="s">
        <v>1876</v>
      </c>
      <c r="P171" s="852"/>
      <c r="Q171" s="699"/>
      <c r="R171" s="699"/>
      <c r="S171" s="699"/>
      <c r="T171" s="181"/>
      <c r="U171" s="181"/>
      <c r="AC171" s="361" t="str">
        <f t="shared" si="3"/>
        <v>１０排煙設備の検査者（その他検査者1）-資格-資格名称</v>
      </c>
      <c r="AL171" s="392" t="s">
        <v>3629</v>
      </c>
    </row>
    <row r="172" spans="2:38" x14ac:dyDescent="0.15">
      <c r="E172" s="1121">
        <f>'1_入力シート【基本情報】'!$AB$176</f>
        <v>0</v>
      </c>
      <c r="J172" s="699" t="s">
        <v>1901</v>
      </c>
      <c r="K172" s="699" t="s">
        <v>3596</v>
      </c>
      <c r="L172" s="852" t="s">
        <v>92</v>
      </c>
      <c r="M172" s="699" t="s">
        <v>1875</v>
      </c>
      <c r="N172" s="852" t="s">
        <v>92</v>
      </c>
      <c r="O172" s="699" t="s">
        <v>1877</v>
      </c>
      <c r="P172" s="852" t="s">
        <v>1937</v>
      </c>
      <c r="Q172" s="699" t="s">
        <v>1878</v>
      </c>
      <c r="R172" s="699"/>
      <c r="S172" s="699"/>
      <c r="T172" s="181"/>
      <c r="U172" s="181"/>
      <c r="AC172" s="361" t="str">
        <f t="shared" si="3"/>
        <v>１０排煙設備の検査者（その他検査者1）-資格-建築士-登録</v>
      </c>
      <c r="AL172" s="392" t="s">
        <v>3630</v>
      </c>
    </row>
    <row r="173" spans="2:38" x14ac:dyDescent="0.15">
      <c r="E173" s="1121">
        <f>'1_入力シート【基本情報】'!$AB$177</f>
        <v>0</v>
      </c>
      <c r="J173" s="699" t="s">
        <v>1901</v>
      </c>
      <c r="K173" s="699" t="s">
        <v>3596</v>
      </c>
      <c r="L173" s="852" t="s">
        <v>92</v>
      </c>
      <c r="M173" s="699" t="s">
        <v>1875</v>
      </c>
      <c r="N173" s="852" t="s">
        <v>92</v>
      </c>
      <c r="O173" s="699" t="s">
        <v>1877</v>
      </c>
      <c r="P173" s="852" t="s">
        <v>1937</v>
      </c>
      <c r="Q173" s="699" t="s">
        <v>1861</v>
      </c>
      <c r="R173" s="699"/>
      <c r="S173" s="699"/>
      <c r="T173" s="181"/>
      <c r="U173" s="181"/>
      <c r="AC173" s="361" t="str">
        <f t="shared" si="3"/>
        <v>１０排煙設備の検査者（その他検査者1）-資格-建築士-号</v>
      </c>
      <c r="AL173" s="392" t="s">
        <v>3631</v>
      </c>
    </row>
    <row r="174" spans="2:38" x14ac:dyDescent="0.15">
      <c r="E174" s="1121">
        <f>'1_入力シート【基本情報】'!$AB$178</f>
        <v>0</v>
      </c>
      <c r="J174" s="699" t="s">
        <v>1901</v>
      </c>
      <c r="K174" s="699" t="s">
        <v>3596</v>
      </c>
      <c r="L174" s="852" t="s">
        <v>92</v>
      </c>
      <c r="M174" s="699" t="s">
        <v>1875</v>
      </c>
      <c r="N174" s="852" t="s">
        <v>92</v>
      </c>
      <c r="O174" s="699" t="s">
        <v>1879</v>
      </c>
      <c r="P174" s="852" t="s">
        <v>1937</v>
      </c>
      <c r="Q174" s="699" t="s">
        <v>1861</v>
      </c>
      <c r="R174" s="699"/>
      <c r="S174" s="699"/>
      <c r="T174" s="181"/>
      <c r="U174" s="181"/>
      <c r="AC174" s="361" t="str">
        <f t="shared" si="3"/>
        <v>１０排煙設備の検査者（その他検査者1）-資格-建築設備検査員-号</v>
      </c>
      <c r="AL174" s="392" t="s">
        <v>3632</v>
      </c>
    </row>
    <row r="175" spans="2:38" x14ac:dyDescent="0.15">
      <c r="E175" s="1121">
        <f>'1_入力シート【基本情報】'!$AB$179</f>
        <v>0</v>
      </c>
      <c r="J175" s="699" t="s">
        <v>1901</v>
      </c>
      <c r="K175" s="699" t="s">
        <v>3596</v>
      </c>
      <c r="L175" s="852" t="s">
        <v>92</v>
      </c>
      <c r="M175" s="699" t="s">
        <v>1829</v>
      </c>
      <c r="N175" s="852" t="s">
        <v>92</v>
      </c>
      <c r="O175" s="699" t="s">
        <v>1815</v>
      </c>
      <c r="P175" s="852"/>
      <c r="Q175" s="699"/>
      <c r="R175" s="699"/>
      <c r="S175" s="699"/>
      <c r="T175" s="181"/>
      <c r="U175" s="181"/>
      <c r="AC175" s="361" t="str">
        <f t="shared" si="3"/>
        <v>１０排煙設備の検査者（その他検査者1）-氏名-フリガナ</v>
      </c>
      <c r="AL175" s="392" t="s">
        <v>3633</v>
      </c>
    </row>
    <row r="176" spans="2:38" x14ac:dyDescent="0.15">
      <c r="E176" s="1121">
        <f>'1_入力シート【基本情報】'!$AB$180</f>
        <v>0</v>
      </c>
      <c r="J176" s="699" t="s">
        <v>1901</v>
      </c>
      <c r="K176" s="699" t="s">
        <v>3596</v>
      </c>
      <c r="L176" s="852" t="s">
        <v>92</v>
      </c>
      <c r="M176" s="699" t="s">
        <v>1829</v>
      </c>
      <c r="N176" s="852" t="s">
        <v>92</v>
      </c>
      <c r="O176" s="699" t="s">
        <v>1829</v>
      </c>
      <c r="P176" s="852"/>
      <c r="Q176" s="699"/>
      <c r="R176" s="699"/>
      <c r="S176" s="699"/>
      <c r="T176" s="181"/>
      <c r="U176" s="181"/>
      <c r="AC176" s="361" t="str">
        <f t="shared" si="3"/>
        <v>１０排煙設備の検査者（その他検査者1）-氏名-氏名</v>
      </c>
      <c r="AL176" s="392" t="s">
        <v>3634</v>
      </c>
    </row>
    <row r="177" spans="2:38" x14ac:dyDescent="0.15">
      <c r="E177" s="1121">
        <f>'1_入力シート【基本情報】'!$AB$181</f>
        <v>0</v>
      </c>
      <c r="J177" s="699" t="s">
        <v>1901</v>
      </c>
      <c r="K177" s="699" t="s">
        <v>3596</v>
      </c>
      <c r="L177" s="852" t="s">
        <v>92</v>
      </c>
      <c r="M177" s="699" t="s">
        <v>1887</v>
      </c>
      <c r="N177" s="852" t="s">
        <v>92</v>
      </c>
      <c r="O177" s="699" t="s">
        <v>1881</v>
      </c>
      <c r="P177" s="852"/>
      <c r="Q177" s="699"/>
      <c r="R177" s="699"/>
      <c r="S177" s="699"/>
      <c r="T177" s="181"/>
      <c r="U177" s="181"/>
      <c r="AC177" s="361" t="str">
        <f t="shared" si="3"/>
        <v>１０排煙設備の検査者（その他検査者1）-勤務先-名称</v>
      </c>
      <c r="AL177" s="392" t="s">
        <v>3635</v>
      </c>
    </row>
    <row r="178" spans="2:38" x14ac:dyDescent="0.15">
      <c r="E178" s="1121">
        <f>'1_入力シート【基本情報】'!$AB$182</f>
        <v>0</v>
      </c>
      <c r="J178" s="699" t="s">
        <v>1901</v>
      </c>
      <c r="K178" s="699" t="s">
        <v>3596</v>
      </c>
      <c r="L178" s="852" t="s">
        <v>92</v>
      </c>
      <c r="M178" s="699" t="s">
        <v>1887</v>
      </c>
      <c r="N178" s="852" t="s">
        <v>92</v>
      </c>
      <c r="O178" s="699" t="s">
        <v>1882</v>
      </c>
      <c r="P178" s="852" t="s">
        <v>1937</v>
      </c>
      <c r="Q178" s="699" t="s">
        <v>1888</v>
      </c>
      <c r="R178" s="699"/>
      <c r="S178" s="699"/>
      <c r="T178" s="181"/>
      <c r="U178" s="181"/>
      <c r="AC178" s="361" t="str">
        <f t="shared" si="3"/>
        <v>１０排煙設備の検査者（その他検査者1）-勤務先-事務所登録-建築士事務所</v>
      </c>
      <c r="AL178" s="392" t="s">
        <v>3636</v>
      </c>
    </row>
    <row r="179" spans="2:38" x14ac:dyDescent="0.15">
      <c r="E179" s="1121">
        <f>'1_入力シート【基本情報】'!$AB$183</f>
        <v>0</v>
      </c>
      <c r="J179" s="699" t="s">
        <v>1901</v>
      </c>
      <c r="K179" s="699" t="s">
        <v>3596</v>
      </c>
      <c r="L179" s="852" t="s">
        <v>92</v>
      </c>
      <c r="M179" s="699" t="s">
        <v>1887</v>
      </c>
      <c r="N179" s="852" t="s">
        <v>92</v>
      </c>
      <c r="O179" s="699" t="s">
        <v>1882</v>
      </c>
      <c r="P179" s="852" t="s">
        <v>1937</v>
      </c>
      <c r="Q179" s="699" t="s">
        <v>1883</v>
      </c>
      <c r="R179" s="699"/>
      <c r="S179" s="699"/>
      <c r="T179" s="181"/>
      <c r="U179" s="181"/>
      <c r="AC179" s="361" t="str">
        <f t="shared" si="3"/>
        <v>１０排煙設備の検査者（その他検査者1）-勤務先-事務所登録-知事登録</v>
      </c>
      <c r="AL179" s="392" t="s">
        <v>3637</v>
      </c>
    </row>
    <row r="180" spans="2:38" x14ac:dyDescent="0.15">
      <c r="E180" s="1121">
        <f>'1_入力シート【基本情報】'!$AB$184</f>
        <v>0</v>
      </c>
      <c r="J180" s="699" t="s">
        <v>1901</v>
      </c>
      <c r="K180" s="699" t="s">
        <v>3596</v>
      </c>
      <c r="L180" s="852" t="s">
        <v>92</v>
      </c>
      <c r="M180" s="699" t="s">
        <v>1887</v>
      </c>
      <c r="N180" s="852" t="s">
        <v>92</v>
      </c>
      <c r="O180" s="699" t="s">
        <v>1882</v>
      </c>
      <c r="P180" s="852" t="s">
        <v>1937</v>
      </c>
      <c r="Q180" s="699" t="s">
        <v>1861</v>
      </c>
      <c r="R180" s="699"/>
      <c r="S180" s="699"/>
      <c r="T180" s="181"/>
      <c r="U180" s="181"/>
      <c r="AC180" s="361" t="str">
        <f t="shared" si="3"/>
        <v>１０排煙設備の検査者（その他検査者1）-勤務先-事務所登録-号</v>
      </c>
      <c r="AL180" s="392" t="s">
        <v>3638</v>
      </c>
    </row>
    <row r="181" spans="2:38" x14ac:dyDescent="0.15">
      <c r="B181">
        <f>'1_入力シート【基本情報】'!$DP$185</f>
        <v>1</v>
      </c>
      <c r="C181" s="361">
        <f>IF(B181=1,0,D181)</f>
        <v>0</v>
      </c>
      <c r="D181" s="1121" t="str">
        <f>'1_入力シート【基本情報】'!$DS$185</f>
        <v>-</v>
      </c>
      <c r="E181" s="1121">
        <f>C181</f>
        <v>0</v>
      </c>
      <c r="J181" s="699" t="s">
        <v>1901</v>
      </c>
      <c r="K181" s="699" t="s">
        <v>3596</v>
      </c>
      <c r="L181" s="852" t="s">
        <v>92</v>
      </c>
      <c r="M181" s="699" t="s">
        <v>1887</v>
      </c>
      <c r="N181" s="852" t="s">
        <v>92</v>
      </c>
      <c r="O181" s="699" t="s">
        <v>1506</v>
      </c>
      <c r="P181" s="852"/>
      <c r="Q181" s="699"/>
      <c r="R181" s="699"/>
      <c r="S181" s="699"/>
      <c r="T181" s="181"/>
      <c r="U181" s="181"/>
      <c r="AC181" s="361" t="str">
        <f t="shared" si="3"/>
        <v>１０排煙設備の検査者（その他検査者1）-勤務先-郵便番号</v>
      </c>
      <c r="AL181" s="392" t="s">
        <v>3639</v>
      </c>
    </row>
    <row r="182" spans="2:38" x14ac:dyDescent="0.15">
      <c r="E182" s="1121">
        <f>'1_入力シート【基本情報】'!$AB$186</f>
        <v>0</v>
      </c>
      <c r="J182" s="699" t="s">
        <v>1901</v>
      </c>
      <c r="K182" s="699" t="s">
        <v>3596</v>
      </c>
      <c r="L182" s="852" t="s">
        <v>92</v>
      </c>
      <c r="M182" s="699" t="s">
        <v>1887</v>
      </c>
      <c r="N182" s="852" t="s">
        <v>92</v>
      </c>
      <c r="O182" s="699" t="s">
        <v>1884</v>
      </c>
      <c r="P182" s="852"/>
      <c r="Q182" s="699"/>
      <c r="R182" s="699"/>
      <c r="S182" s="699"/>
      <c r="T182" s="181"/>
      <c r="U182" s="181"/>
      <c r="AC182" s="361" t="str">
        <f t="shared" si="3"/>
        <v>１０排煙設備の検査者（その他検査者1）-勤務先-所在地</v>
      </c>
      <c r="AL182" s="392" t="s">
        <v>3640</v>
      </c>
    </row>
    <row r="183" spans="2:38" x14ac:dyDescent="0.15">
      <c r="B183">
        <f>'1_入力シート【基本情報】'!$DP$187</f>
        <v>1</v>
      </c>
      <c r="C183" s="361">
        <f>IF(B183=1,0,D183)</f>
        <v>0</v>
      </c>
      <c r="D183" s="1121" t="str">
        <f>'1_入力シート【基本情報】'!$DS$187</f>
        <v>--</v>
      </c>
      <c r="E183" s="1121">
        <f>C183</f>
        <v>0</v>
      </c>
      <c r="J183" s="699" t="s">
        <v>1901</v>
      </c>
      <c r="K183" s="699" t="s">
        <v>3596</v>
      </c>
      <c r="L183" s="852" t="s">
        <v>92</v>
      </c>
      <c r="M183" s="699" t="s">
        <v>1887</v>
      </c>
      <c r="N183" s="852" t="s">
        <v>92</v>
      </c>
      <c r="O183" s="699" t="s">
        <v>1889</v>
      </c>
      <c r="P183" s="852"/>
      <c r="Q183" s="699"/>
      <c r="R183" s="699"/>
      <c r="S183" s="699"/>
      <c r="T183" s="181"/>
      <c r="U183" s="181"/>
      <c r="AC183" s="361" t="str">
        <f t="shared" si="3"/>
        <v>１０排煙設備の検査者（その他検査者1）-勤務先-電話番号</v>
      </c>
      <c r="AL183" s="392" t="s">
        <v>3641</v>
      </c>
    </row>
    <row r="184" spans="2:38" x14ac:dyDescent="0.15">
      <c r="E184" s="1121" t="b">
        <f>'1_入力シート【基本情報】'!$DS$188</f>
        <v>0</v>
      </c>
      <c r="J184" s="699" t="s">
        <v>1901</v>
      </c>
      <c r="K184" s="699" t="s">
        <v>3597</v>
      </c>
      <c r="L184" s="852" t="s">
        <v>92</v>
      </c>
      <c r="M184" s="699" t="s">
        <v>1886</v>
      </c>
      <c r="N184" s="852"/>
      <c r="O184" s="699"/>
      <c r="P184" s="852"/>
      <c r="Q184" s="699"/>
      <c r="R184" s="699"/>
      <c r="S184" s="699"/>
      <c r="T184" s="181"/>
      <c r="U184" s="181"/>
      <c r="AC184" s="361" t="str">
        <f t="shared" si="3"/>
        <v>１０排煙設備の検査者（その他検査者2）-代表となる検査者と勤務先が同じ</v>
      </c>
      <c r="AL184" s="392" t="s">
        <v>3642</v>
      </c>
    </row>
    <row r="185" spans="2:38" x14ac:dyDescent="0.15">
      <c r="E185" s="1121">
        <f>'1_入力シート【基本情報】'!$AB$189</f>
        <v>0</v>
      </c>
      <c r="J185" s="699" t="s">
        <v>1901</v>
      </c>
      <c r="K185" s="699" t="s">
        <v>3597</v>
      </c>
      <c r="L185" s="852" t="s">
        <v>92</v>
      </c>
      <c r="M185" s="699" t="s">
        <v>1875</v>
      </c>
      <c r="N185" s="852" t="s">
        <v>92</v>
      </c>
      <c r="O185" s="699" t="s">
        <v>1876</v>
      </c>
      <c r="P185" s="852"/>
      <c r="Q185" s="699"/>
      <c r="R185" s="699"/>
      <c r="S185" s="699"/>
      <c r="T185" s="181"/>
      <c r="U185" s="181"/>
      <c r="AC185" s="361" t="str">
        <f t="shared" si="3"/>
        <v>１０排煙設備の検査者（その他検査者2）-資格-資格名称</v>
      </c>
      <c r="AL185" s="392" t="s">
        <v>3643</v>
      </c>
    </row>
    <row r="186" spans="2:38" x14ac:dyDescent="0.15">
      <c r="E186" s="1121">
        <f>'1_入力シート【基本情報】'!$AB$190</f>
        <v>0</v>
      </c>
      <c r="J186" s="699" t="s">
        <v>1901</v>
      </c>
      <c r="K186" s="699" t="s">
        <v>3597</v>
      </c>
      <c r="L186" s="852" t="s">
        <v>92</v>
      </c>
      <c r="M186" s="699" t="s">
        <v>1875</v>
      </c>
      <c r="N186" s="852" t="s">
        <v>92</v>
      </c>
      <c r="O186" s="699" t="s">
        <v>1877</v>
      </c>
      <c r="P186" s="852" t="s">
        <v>1937</v>
      </c>
      <c r="Q186" s="699" t="s">
        <v>1878</v>
      </c>
      <c r="R186" s="699"/>
      <c r="S186" s="699"/>
      <c r="T186" s="181"/>
      <c r="U186" s="181"/>
      <c r="AC186" s="361" t="str">
        <f t="shared" si="3"/>
        <v>１０排煙設備の検査者（その他検査者2）-資格-建築士-登録</v>
      </c>
      <c r="AL186" s="392" t="s">
        <v>3644</v>
      </c>
    </row>
    <row r="187" spans="2:38" x14ac:dyDescent="0.15">
      <c r="E187" s="1121">
        <f>'1_入力シート【基本情報】'!$AB$177</f>
        <v>0</v>
      </c>
      <c r="J187" s="699" t="s">
        <v>1901</v>
      </c>
      <c r="K187" s="699" t="s">
        <v>3597</v>
      </c>
      <c r="L187" s="852" t="s">
        <v>92</v>
      </c>
      <c r="M187" s="699" t="s">
        <v>1875</v>
      </c>
      <c r="N187" s="852" t="s">
        <v>92</v>
      </c>
      <c r="O187" s="699" t="s">
        <v>1877</v>
      </c>
      <c r="P187" s="852" t="s">
        <v>1937</v>
      </c>
      <c r="Q187" s="699" t="s">
        <v>1861</v>
      </c>
      <c r="R187" s="699"/>
      <c r="S187" s="699"/>
      <c r="T187" s="181"/>
      <c r="U187" s="181"/>
      <c r="AC187" s="361" t="str">
        <f t="shared" si="3"/>
        <v>１０排煙設備の検査者（その他検査者2）-資格-建築士-号</v>
      </c>
      <c r="AL187" s="392" t="s">
        <v>3645</v>
      </c>
    </row>
    <row r="188" spans="2:38" x14ac:dyDescent="0.15">
      <c r="E188" s="1121">
        <f>'1_入力シート【基本情報】'!$AB$192</f>
        <v>0</v>
      </c>
      <c r="J188" s="699" t="s">
        <v>1901</v>
      </c>
      <c r="K188" s="699" t="s">
        <v>3597</v>
      </c>
      <c r="L188" s="852" t="s">
        <v>92</v>
      </c>
      <c r="M188" s="699" t="s">
        <v>1875</v>
      </c>
      <c r="N188" s="852" t="s">
        <v>92</v>
      </c>
      <c r="O188" s="699" t="s">
        <v>1879</v>
      </c>
      <c r="P188" s="852" t="s">
        <v>1937</v>
      </c>
      <c r="Q188" s="699" t="s">
        <v>1861</v>
      </c>
      <c r="R188" s="699"/>
      <c r="S188" s="699"/>
      <c r="T188" s="181"/>
      <c r="U188" s="181"/>
      <c r="AC188" s="361" t="str">
        <f t="shared" si="3"/>
        <v>１０排煙設備の検査者（その他検査者2）-資格-建築設備検査員-号</v>
      </c>
      <c r="AL188" s="392" t="s">
        <v>3646</v>
      </c>
    </row>
    <row r="189" spans="2:38" x14ac:dyDescent="0.15">
      <c r="E189" s="1121">
        <f>'1_入力シート【基本情報】'!$AB$193</f>
        <v>0</v>
      </c>
      <c r="J189" s="699" t="s">
        <v>1901</v>
      </c>
      <c r="K189" s="699" t="s">
        <v>3597</v>
      </c>
      <c r="L189" s="852" t="s">
        <v>92</v>
      </c>
      <c r="M189" s="699" t="s">
        <v>1829</v>
      </c>
      <c r="N189" s="852" t="s">
        <v>92</v>
      </c>
      <c r="O189" s="699" t="s">
        <v>1815</v>
      </c>
      <c r="P189" s="852"/>
      <c r="Q189" s="699"/>
      <c r="R189" s="699"/>
      <c r="S189" s="699"/>
      <c r="T189" s="181"/>
      <c r="U189" s="181"/>
      <c r="AC189" s="361" t="str">
        <f t="shared" si="3"/>
        <v>１０排煙設備の検査者（その他検査者2）-氏名-フリガナ</v>
      </c>
      <c r="AL189" s="392" t="s">
        <v>3647</v>
      </c>
    </row>
    <row r="190" spans="2:38" x14ac:dyDescent="0.15">
      <c r="E190" s="1121">
        <f>'1_入力シート【基本情報】'!$AB$194</f>
        <v>0</v>
      </c>
      <c r="J190" s="699" t="s">
        <v>1901</v>
      </c>
      <c r="K190" s="699" t="s">
        <v>3597</v>
      </c>
      <c r="L190" s="852" t="s">
        <v>92</v>
      </c>
      <c r="M190" s="699" t="s">
        <v>1829</v>
      </c>
      <c r="N190" s="852" t="s">
        <v>92</v>
      </c>
      <c r="O190" s="699" t="s">
        <v>1829</v>
      </c>
      <c r="P190" s="852"/>
      <c r="Q190" s="699"/>
      <c r="R190" s="699"/>
      <c r="S190" s="699"/>
      <c r="T190" s="181"/>
      <c r="U190" s="181"/>
      <c r="AC190" s="361" t="str">
        <f t="shared" si="3"/>
        <v>１０排煙設備の検査者（その他検査者2）-氏名-氏名</v>
      </c>
      <c r="AL190" s="392" t="s">
        <v>3648</v>
      </c>
    </row>
    <row r="191" spans="2:38" x14ac:dyDescent="0.15">
      <c r="E191" s="1121">
        <f>'1_入力シート【基本情報】'!$AB$195</f>
        <v>0</v>
      </c>
      <c r="J191" s="699" t="s">
        <v>1901</v>
      </c>
      <c r="K191" s="699" t="s">
        <v>3597</v>
      </c>
      <c r="L191" s="852" t="s">
        <v>92</v>
      </c>
      <c r="M191" s="699" t="s">
        <v>1887</v>
      </c>
      <c r="N191" s="852" t="s">
        <v>92</v>
      </c>
      <c r="O191" s="699" t="s">
        <v>1881</v>
      </c>
      <c r="P191" s="852"/>
      <c r="Q191" s="699"/>
      <c r="R191" s="699"/>
      <c r="S191" s="699"/>
      <c r="T191" s="181"/>
      <c r="U191" s="181"/>
      <c r="AC191" s="361" t="str">
        <f t="shared" si="3"/>
        <v>１０排煙設備の検査者（その他検査者2）-勤務先-名称</v>
      </c>
      <c r="AL191" s="392" t="s">
        <v>3649</v>
      </c>
    </row>
    <row r="192" spans="2:38" x14ac:dyDescent="0.15">
      <c r="E192" s="1121">
        <f>'1_入力シート【基本情報】'!$AB$196</f>
        <v>0</v>
      </c>
      <c r="J192" s="699" t="s">
        <v>1901</v>
      </c>
      <c r="K192" s="699" t="s">
        <v>3597</v>
      </c>
      <c r="L192" s="852" t="s">
        <v>92</v>
      </c>
      <c r="M192" s="699" t="s">
        <v>1887</v>
      </c>
      <c r="N192" s="852" t="s">
        <v>92</v>
      </c>
      <c r="O192" s="699" t="s">
        <v>1882</v>
      </c>
      <c r="P192" s="852" t="s">
        <v>1937</v>
      </c>
      <c r="Q192" s="699" t="s">
        <v>1888</v>
      </c>
      <c r="R192" s="699"/>
      <c r="S192" s="699"/>
      <c r="T192" s="181"/>
      <c r="U192" s="181"/>
      <c r="AC192" s="361" t="str">
        <f t="shared" si="3"/>
        <v>１０排煙設備の検査者（その他検査者2）-勤務先-事務所登録-建築士事務所</v>
      </c>
      <c r="AL192" s="392" t="s">
        <v>3650</v>
      </c>
    </row>
    <row r="193" spans="2:38" x14ac:dyDescent="0.15">
      <c r="E193" s="1121">
        <f>'1_入力シート【基本情報】'!$AB$197</f>
        <v>0</v>
      </c>
      <c r="J193" s="699" t="s">
        <v>1901</v>
      </c>
      <c r="K193" s="699" t="s">
        <v>3597</v>
      </c>
      <c r="L193" s="852" t="s">
        <v>92</v>
      </c>
      <c r="M193" s="699" t="s">
        <v>1887</v>
      </c>
      <c r="N193" s="852" t="s">
        <v>92</v>
      </c>
      <c r="O193" s="699" t="s">
        <v>1882</v>
      </c>
      <c r="P193" s="852" t="s">
        <v>1937</v>
      </c>
      <c r="Q193" s="699" t="s">
        <v>1883</v>
      </c>
      <c r="R193" s="699"/>
      <c r="S193" s="699"/>
      <c r="T193" s="181"/>
      <c r="U193" s="181"/>
      <c r="AC193" s="361" t="str">
        <f t="shared" si="3"/>
        <v>１０排煙設備の検査者（その他検査者2）-勤務先-事務所登録-知事登録</v>
      </c>
      <c r="AL193" s="392" t="s">
        <v>3651</v>
      </c>
    </row>
    <row r="194" spans="2:38" x14ac:dyDescent="0.15">
      <c r="E194" s="1121">
        <f>'1_入力シート【基本情報】'!$AB$198</f>
        <v>0</v>
      </c>
      <c r="J194" s="699" t="s">
        <v>1901</v>
      </c>
      <c r="K194" s="699" t="s">
        <v>3597</v>
      </c>
      <c r="L194" s="852" t="s">
        <v>92</v>
      </c>
      <c r="M194" s="699" t="s">
        <v>1887</v>
      </c>
      <c r="N194" s="852" t="s">
        <v>92</v>
      </c>
      <c r="O194" s="699" t="s">
        <v>1882</v>
      </c>
      <c r="P194" s="852" t="s">
        <v>1937</v>
      </c>
      <c r="Q194" s="699" t="s">
        <v>1861</v>
      </c>
      <c r="R194" s="699"/>
      <c r="S194" s="699"/>
      <c r="T194" s="181"/>
      <c r="U194" s="181"/>
      <c r="AC194" s="361" t="str">
        <f t="shared" si="3"/>
        <v>１０排煙設備の検査者（その他検査者2）-勤務先-事務所登録-号</v>
      </c>
      <c r="AL194" s="392" t="s">
        <v>3652</v>
      </c>
    </row>
    <row r="195" spans="2:38" x14ac:dyDescent="0.15">
      <c r="B195">
        <f>'1_入力シート【基本情報】'!$DP$199</f>
        <v>1</v>
      </c>
      <c r="C195" s="361">
        <f>IF(B195=1,0,D195)</f>
        <v>0</v>
      </c>
      <c r="D195" s="1121" t="str">
        <f>'1_入力シート【基本情報】'!$DS$199</f>
        <v>-</v>
      </c>
      <c r="E195" s="1121">
        <f>C195</f>
        <v>0</v>
      </c>
      <c r="J195" s="699" t="s">
        <v>1901</v>
      </c>
      <c r="K195" s="699" t="s">
        <v>3597</v>
      </c>
      <c r="L195" s="852" t="s">
        <v>92</v>
      </c>
      <c r="M195" s="699" t="s">
        <v>1887</v>
      </c>
      <c r="N195" s="852" t="s">
        <v>92</v>
      </c>
      <c r="O195" s="699" t="s">
        <v>1506</v>
      </c>
      <c r="P195" s="852"/>
      <c r="Q195" s="699"/>
      <c r="R195" s="699"/>
      <c r="S195" s="699"/>
      <c r="T195" s="181"/>
      <c r="U195" s="181"/>
      <c r="AC195" s="361" t="str">
        <f t="shared" si="3"/>
        <v>１０排煙設備の検査者（その他検査者2）-勤務先-郵便番号</v>
      </c>
      <c r="AL195" s="392" t="s">
        <v>3727</v>
      </c>
    </row>
    <row r="196" spans="2:38" x14ac:dyDescent="0.15">
      <c r="E196" s="1121">
        <f>'1_入力シート【基本情報】'!$AB$200</f>
        <v>0</v>
      </c>
      <c r="J196" s="699" t="s">
        <v>1901</v>
      </c>
      <c r="K196" s="699" t="s">
        <v>3597</v>
      </c>
      <c r="L196" s="852" t="s">
        <v>92</v>
      </c>
      <c r="M196" s="699" t="s">
        <v>1887</v>
      </c>
      <c r="N196" s="852" t="s">
        <v>92</v>
      </c>
      <c r="O196" s="699" t="s">
        <v>1884</v>
      </c>
      <c r="P196" s="852"/>
      <c r="Q196" s="699"/>
      <c r="R196" s="699"/>
      <c r="S196" s="699"/>
      <c r="T196" s="181"/>
      <c r="U196" s="181"/>
      <c r="AC196" s="361" t="str">
        <f t="shared" si="3"/>
        <v>１０排煙設備の検査者（その他検査者2）-勤務先-所在地</v>
      </c>
      <c r="AL196" s="392" t="s">
        <v>3654</v>
      </c>
    </row>
    <row r="197" spans="2:38" x14ac:dyDescent="0.15">
      <c r="B197">
        <f>'1_入力シート【基本情報】'!$DP$201</f>
        <v>1</v>
      </c>
      <c r="C197" s="361">
        <f>IF(B197=1,0,D197)</f>
        <v>0</v>
      </c>
      <c r="D197" s="1121" t="str">
        <f>'1_入力シート【基本情報】'!$DS$201</f>
        <v>--</v>
      </c>
      <c r="E197" s="1121">
        <f>C197</f>
        <v>0</v>
      </c>
      <c r="J197" s="699" t="s">
        <v>1901</v>
      </c>
      <c r="K197" s="699" t="s">
        <v>3597</v>
      </c>
      <c r="L197" s="852" t="s">
        <v>92</v>
      </c>
      <c r="M197" s="699" t="s">
        <v>1887</v>
      </c>
      <c r="N197" s="852" t="s">
        <v>92</v>
      </c>
      <c r="O197" s="699" t="s">
        <v>1889</v>
      </c>
      <c r="P197" s="852"/>
      <c r="Q197" s="699"/>
      <c r="R197" s="699"/>
      <c r="S197" s="699"/>
      <c r="T197" s="181"/>
      <c r="U197" s="181"/>
      <c r="AC197" s="361" t="str">
        <f t="shared" si="3"/>
        <v>１０排煙設備の検査者（その他検査者2）-勤務先-電話番号</v>
      </c>
      <c r="AL197" s="392" t="s">
        <v>3653</v>
      </c>
    </row>
    <row r="198" spans="2:38" x14ac:dyDescent="0.15">
      <c r="E198" s="1121">
        <f>'1_入力シート【基本情報】'!$Y$207</f>
        <v>0</v>
      </c>
      <c r="J198" s="699" t="s">
        <v>1903</v>
      </c>
      <c r="K198" s="699" t="s">
        <v>1904</v>
      </c>
      <c r="L198" s="852" t="s">
        <v>92</v>
      </c>
      <c r="M198" s="699" t="s">
        <v>1905</v>
      </c>
      <c r="N198" s="852" t="s">
        <v>92</v>
      </c>
      <c r="O198" s="699" t="s">
        <v>1906</v>
      </c>
      <c r="P198" s="852"/>
      <c r="Q198" s="699"/>
      <c r="R198" s="699"/>
      <c r="S198" s="699"/>
      <c r="T198" s="181"/>
      <c r="U198" s="181"/>
      <c r="AC198" s="361" t="str">
        <f t="shared" si="3"/>
        <v>１１排煙設備の概要-避難安全検証法などの適用-区画避難安全検証法</v>
      </c>
      <c r="AL198" s="392" t="s">
        <v>2372</v>
      </c>
    </row>
    <row r="199" spans="2:38" s="361" customFormat="1" x14ac:dyDescent="0.15">
      <c r="E199" s="1121">
        <f>'1_入力シート【基本情報】'!$AK$207</f>
        <v>0</v>
      </c>
      <c r="J199" s="699" t="s">
        <v>1903</v>
      </c>
      <c r="K199" s="699" t="s">
        <v>1904</v>
      </c>
      <c r="L199" s="852" t="s">
        <v>92</v>
      </c>
      <c r="M199" s="699" t="s">
        <v>1905</v>
      </c>
      <c r="N199" s="852" t="s">
        <v>92</v>
      </c>
      <c r="O199" s="699" t="s">
        <v>837</v>
      </c>
      <c r="P199" s="852" t="s">
        <v>1937</v>
      </c>
      <c r="Q199" s="699" t="s">
        <v>632</v>
      </c>
      <c r="R199" s="852" t="s">
        <v>1937</v>
      </c>
      <c r="S199" s="699" t="s">
        <v>1966</v>
      </c>
      <c r="T199" s="181"/>
      <c r="U199" s="181"/>
      <c r="W199" s="853"/>
      <c r="AC199" s="361" t="str">
        <f t="shared" si="3"/>
        <v>１１排煙設備の概要-避難安全検証法などの適用-区画避難安全検証法-適用-階</v>
      </c>
      <c r="AL199" s="392" t="s">
        <v>2373</v>
      </c>
    </row>
    <row r="200" spans="2:38" x14ac:dyDescent="0.15">
      <c r="E200" s="1121">
        <f>'1_入力シート【基本情報】'!$Y$208</f>
        <v>0</v>
      </c>
      <c r="J200" s="699" t="s">
        <v>1903</v>
      </c>
      <c r="K200" s="699" t="s">
        <v>1904</v>
      </c>
      <c r="L200" s="852" t="s">
        <v>92</v>
      </c>
      <c r="M200" s="699" t="s">
        <v>1905</v>
      </c>
      <c r="N200" s="852" t="s">
        <v>92</v>
      </c>
      <c r="O200" s="699" t="s">
        <v>1907</v>
      </c>
      <c r="P200" s="852"/>
      <c r="Q200" s="699"/>
      <c r="R200" s="699"/>
      <c r="S200" s="699"/>
      <c r="T200" s="181"/>
      <c r="U200" s="181"/>
      <c r="AC200" s="361" t="str">
        <f t="shared" si="3"/>
        <v>１１排煙設備の概要-避難安全検証法などの適用-階避難安全検証法</v>
      </c>
      <c r="AL200" s="392" t="s">
        <v>2374</v>
      </c>
    </row>
    <row r="201" spans="2:38" s="361" customFormat="1" x14ac:dyDescent="0.15">
      <c r="E201" s="1121">
        <f>'1_入力シート【基本情報】'!$AK$208</f>
        <v>0</v>
      </c>
      <c r="J201" s="699" t="s">
        <v>1903</v>
      </c>
      <c r="K201" s="699" t="s">
        <v>1904</v>
      </c>
      <c r="L201" s="852" t="s">
        <v>92</v>
      </c>
      <c r="M201" s="699" t="s">
        <v>1905</v>
      </c>
      <c r="N201" s="852" t="s">
        <v>92</v>
      </c>
      <c r="O201" s="699" t="s">
        <v>1907</v>
      </c>
      <c r="P201" s="852" t="s">
        <v>1937</v>
      </c>
      <c r="Q201" s="699" t="s">
        <v>632</v>
      </c>
      <c r="R201" s="852" t="s">
        <v>1937</v>
      </c>
      <c r="S201" s="699" t="s">
        <v>1966</v>
      </c>
      <c r="T201" s="181"/>
      <c r="U201" s="181"/>
      <c r="W201" s="853"/>
      <c r="AC201" s="361" t="str">
        <f t="shared" si="3"/>
        <v>１１排煙設備の概要-避難安全検証法などの適用-階避難安全検証法-適用-階</v>
      </c>
      <c r="AL201" s="392" t="s">
        <v>2375</v>
      </c>
    </row>
    <row r="202" spans="2:38" x14ac:dyDescent="0.15">
      <c r="E202" s="1121">
        <f>'1_入力シート【基本情報】'!$Y$209</f>
        <v>0</v>
      </c>
      <c r="J202" s="699" t="s">
        <v>1903</v>
      </c>
      <c r="K202" s="699" t="s">
        <v>1904</v>
      </c>
      <c r="L202" s="852" t="s">
        <v>92</v>
      </c>
      <c r="M202" s="699" t="s">
        <v>1905</v>
      </c>
      <c r="N202" s="852" t="s">
        <v>92</v>
      </c>
      <c r="O202" s="699" t="s">
        <v>1908</v>
      </c>
      <c r="P202" s="852"/>
      <c r="Q202" s="699"/>
      <c r="R202" s="699"/>
      <c r="S202" s="699"/>
      <c r="T202" s="181"/>
      <c r="U202" s="181"/>
      <c r="AC202" s="361" t="str">
        <f t="shared" si="3"/>
        <v>１１排煙設備の概要-避難安全検証法などの適用-全館避難安全検証法</v>
      </c>
      <c r="AL202" s="392" t="s">
        <v>2376</v>
      </c>
    </row>
    <row r="203" spans="2:38" x14ac:dyDescent="0.15">
      <c r="E203" s="1121">
        <f>'1_入力シート【基本情報】'!$Y$210</f>
        <v>0</v>
      </c>
      <c r="J203" s="699" t="s">
        <v>1903</v>
      </c>
      <c r="K203" s="699" t="s">
        <v>1904</v>
      </c>
      <c r="L203" s="852" t="s">
        <v>92</v>
      </c>
      <c r="M203" s="699" t="s">
        <v>1905</v>
      </c>
      <c r="N203" s="852" t="s">
        <v>92</v>
      </c>
      <c r="O203" s="699" t="s">
        <v>1897</v>
      </c>
      <c r="P203" s="852"/>
      <c r="Q203" s="699"/>
      <c r="R203" s="699"/>
      <c r="S203" s="699"/>
      <c r="T203" s="181"/>
      <c r="U203" s="181"/>
      <c r="AC203" s="361" t="str">
        <f t="shared" ref="AC203:AC266" si="4">CONCATENATE(J203,K203,L203,M203,N203,O203,P203,Q203,R203,S203,T203,U203)</f>
        <v>１１排煙設備の概要-避難安全検証法などの適用-その他</v>
      </c>
      <c r="AL203" s="392" t="s">
        <v>2377</v>
      </c>
    </row>
    <row r="204" spans="2:38" s="361" customFormat="1" x14ac:dyDescent="0.15">
      <c r="E204" s="1121">
        <f>'1_入力シート【基本情報】'!$AL$210</f>
        <v>0</v>
      </c>
      <c r="J204" s="699" t="s">
        <v>1903</v>
      </c>
      <c r="K204" s="699" t="s">
        <v>1904</v>
      </c>
      <c r="L204" s="852" t="s">
        <v>92</v>
      </c>
      <c r="M204" s="699" t="s">
        <v>1905</v>
      </c>
      <c r="N204" s="852" t="s">
        <v>92</v>
      </c>
      <c r="O204" s="699" t="s">
        <v>5</v>
      </c>
      <c r="P204" s="852" t="s">
        <v>1937</v>
      </c>
      <c r="Q204" s="699" t="s">
        <v>632</v>
      </c>
      <c r="R204" s="852" t="s">
        <v>1937</v>
      </c>
      <c r="S204" s="699" t="s">
        <v>1935</v>
      </c>
      <c r="T204" s="181"/>
      <c r="U204" s="181"/>
      <c r="W204" s="853"/>
      <c r="AC204" s="361" t="str">
        <f t="shared" si="4"/>
        <v>１１排煙設備の概要-避難安全検証法などの適用-その他-適用-（）</v>
      </c>
      <c r="AL204" s="392" t="s">
        <v>2378</v>
      </c>
    </row>
    <row r="205" spans="2:38" x14ac:dyDescent="0.15">
      <c r="E205" s="1121">
        <f>'1_入力シート【基本情報】'!$AB$211</f>
        <v>0</v>
      </c>
      <c r="J205" s="699" t="s">
        <v>1903</v>
      </c>
      <c r="K205" s="699" t="s">
        <v>1904</v>
      </c>
      <c r="L205" s="852" t="s">
        <v>92</v>
      </c>
      <c r="M205" s="699" t="s">
        <v>1909</v>
      </c>
      <c r="N205" s="852" t="s">
        <v>92</v>
      </c>
      <c r="O205" s="699" t="s">
        <v>1910</v>
      </c>
      <c r="P205" s="852" t="s">
        <v>1937</v>
      </c>
      <c r="Q205" s="699" t="s">
        <v>1911</v>
      </c>
      <c r="R205" s="699"/>
      <c r="S205" s="699"/>
      <c r="T205" s="181"/>
      <c r="U205" s="181"/>
      <c r="AC205" s="361" t="str">
        <f t="shared" si="4"/>
        <v>１１排煙設備の概要-特別避難階段の階段室又は乗降ロビー-吸引式-区画</v>
      </c>
      <c r="AL205" s="392" t="s">
        <v>2379</v>
      </c>
    </row>
    <row r="206" spans="2:38" x14ac:dyDescent="0.15">
      <c r="E206" s="1121">
        <f>'1_入力シート【基本情報】'!$AB$212</f>
        <v>0</v>
      </c>
      <c r="J206" s="699" t="s">
        <v>1903</v>
      </c>
      <c r="K206" s="699" t="s">
        <v>1904</v>
      </c>
      <c r="L206" s="852" t="s">
        <v>92</v>
      </c>
      <c r="M206" s="699" t="s">
        <v>1909</v>
      </c>
      <c r="N206" s="852" t="s">
        <v>92</v>
      </c>
      <c r="O206" s="699" t="s">
        <v>1912</v>
      </c>
      <c r="P206" s="852" t="s">
        <v>1937</v>
      </c>
      <c r="Q206" s="699" t="s">
        <v>1911</v>
      </c>
      <c r="R206" s="699"/>
      <c r="S206" s="699"/>
      <c r="T206" s="181"/>
      <c r="U206" s="181"/>
      <c r="AC206" s="361" t="str">
        <f t="shared" si="4"/>
        <v>１１排煙設備の概要-特別避難階段の階段室又は乗降ロビー-給気式-区画</v>
      </c>
      <c r="AL206" s="392" t="s">
        <v>2380</v>
      </c>
    </row>
    <row r="207" spans="2:38" x14ac:dyDescent="0.15">
      <c r="E207" s="1121">
        <f>'1_入力シート【基本情報】'!$AB$213</f>
        <v>0</v>
      </c>
      <c r="J207" s="699" t="s">
        <v>1903</v>
      </c>
      <c r="K207" s="699" t="s">
        <v>1904</v>
      </c>
      <c r="L207" s="852" t="s">
        <v>92</v>
      </c>
      <c r="M207" s="699" t="s">
        <v>1909</v>
      </c>
      <c r="N207" s="852" t="s">
        <v>92</v>
      </c>
      <c r="O207" s="699" t="s">
        <v>1913</v>
      </c>
      <c r="P207" s="852" t="s">
        <v>1937</v>
      </c>
      <c r="Q207" s="699" t="s">
        <v>1911</v>
      </c>
      <c r="R207" s="699"/>
      <c r="S207" s="699"/>
      <c r="T207" s="181"/>
      <c r="U207" s="181"/>
      <c r="AC207" s="361" t="str">
        <f t="shared" si="4"/>
        <v>１１排煙設備の概要-特別避難階段の階段室又は乗降ロビー-加圧式-区画</v>
      </c>
      <c r="AL207" s="392" t="s">
        <v>2381</v>
      </c>
    </row>
    <row r="208" spans="2:38" x14ac:dyDescent="0.15">
      <c r="E208" s="1121">
        <f>'1_入力シート【基本情報】'!$AB$214</f>
        <v>0</v>
      </c>
      <c r="J208" s="699" t="s">
        <v>1903</v>
      </c>
      <c r="K208" s="699" t="s">
        <v>1904</v>
      </c>
      <c r="L208" s="852" t="s">
        <v>92</v>
      </c>
      <c r="M208" s="699" t="s">
        <v>1914</v>
      </c>
      <c r="N208" s="852" t="s">
        <v>92</v>
      </c>
      <c r="O208" s="699" t="s">
        <v>1910</v>
      </c>
      <c r="P208" s="852" t="s">
        <v>1937</v>
      </c>
      <c r="Q208" s="699" t="s">
        <v>1911</v>
      </c>
      <c r="R208" s="699"/>
      <c r="S208" s="699"/>
      <c r="T208" s="181"/>
      <c r="U208" s="181"/>
      <c r="AC208" s="361" t="str">
        <f t="shared" si="4"/>
        <v>１１排煙設備の概要-非常用エレベーターの昇降路又は乗降ロビー-吸引式-区画</v>
      </c>
      <c r="AL208" s="392" t="s">
        <v>2382</v>
      </c>
    </row>
    <row r="209" spans="5:38" x14ac:dyDescent="0.15">
      <c r="E209" s="1121">
        <f>'1_入力シート【基本情報】'!$AB$215</f>
        <v>0</v>
      </c>
      <c r="J209" s="699" t="s">
        <v>1903</v>
      </c>
      <c r="K209" s="699" t="s">
        <v>1904</v>
      </c>
      <c r="L209" s="852" t="s">
        <v>92</v>
      </c>
      <c r="M209" s="699" t="s">
        <v>1914</v>
      </c>
      <c r="N209" s="852" t="s">
        <v>92</v>
      </c>
      <c r="O209" s="699" t="s">
        <v>1912</v>
      </c>
      <c r="P209" s="852" t="s">
        <v>1937</v>
      </c>
      <c r="Q209" s="699" t="s">
        <v>1911</v>
      </c>
      <c r="R209" s="699"/>
      <c r="S209" s="699"/>
      <c r="T209" s="181"/>
      <c r="U209" s="181"/>
      <c r="AC209" s="361" t="str">
        <f t="shared" si="4"/>
        <v>１１排煙設備の概要-非常用エレベーターの昇降路又は乗降ロビー-給気式-区画</v>
      </c>
      <c r="AL209" s="392" t="s">
        <v>2383</v>
      </c>
    </row>
    <row r="210" spans="5:38" x14ac:dyDescent="0.15">
      <c r="E210" s="1121">
        <f>'1_入力シート【基本情報】'!$AB$216</f>
        <v>0</v>
      </c>
      <c r="J210" s="699" t="s">
        <v>1903</v>
      </c>
      <c r="K210" s="699" t="s">
        <v>1904</v>
      </c>
      <c r="L210" s="852" t="s">
        <v>92</v>
      </c>
      <c r="M210" s="699" t="s">
        <v>1914</v>
      </c>
      <c r="N210" s="852" t="s">
        <v>92</v>
      </c>
      <c r="O210" s="699" t="s">
        <v>1913</v>
      </c>
      <c r="P210" s="852" t="s">
        <v>1937</v>
      </c>
      <c r="Q210" s="699" t="s">
        <v>1911</v>
      </c>
      <c r="R210" s="699"/>
      <c r="S210" s="699"/>
      <c r="T210" s="181"/>
      <c r="U210" s="181"/>
      <c r="AC210" s="361" t="str">
        <f t="shared" si="4"/>
        <v>１１排煙設備の概要-非常用エレベーターの昇降路又は乗降ロビー-加圧式-区画</v>
      </c>
      <c r="AL210" s="392" t="s">
        <v>2384</v>
      </c>
    </row>
    <row r="211" spans="5:38" x14ac:dyDescent="0.15">
      <c r="E211" s="1121">
        <f>'1_入力シート【基本情報】'!$AB$217</f>
        <v>0</v>
      </c>
      <c r="J211" s="699" t="s">
        <v>1903</v>
      </c>
      <c r="K211" s="699" t="s">
        <v>1904</v>
      </c>
      <c r="L211" s="852" t="s">
        <v>92</v>
      </c>
      <c r="M211" s="699" t="s">
        <v>1915</v>
      </c>
      <c r="N211" s="852" t="s">
        <v>92</v>
      </c>
      <c r="O211" s="699" t="s">
        <v>1910</v>
      </c>
      <c r="P211" s="852" t="s">
        <v>1937</v>
      </c>
      <c r="Q211" s="699" t="s">
        <v>1911</v>
      </c>
      <c r="R211" s="699"/>
      <c r="S211" s="699"/>
      <c r="T211" s="181"/>
      <c r="U211" s="181"/>
      <c r="AC211" s="361" t="str">
        <f t="shared" si="4"/>
        <v>１１排煙設備の概要-非常用エレベーターの乗降ロビーの用に供する付室-吸引式-区画</v>
      </c>
      <c r="AL211" s="392" t="s">
        <v>2385</v>
      </c>
    </row>
    <row r="212" spans="5:38" x14ac:dyDescent="0.15">
      <c r="E212" s="1121">
        <f>'1_入力シート【基本情報】'!$AB$218</f>
        <v>0</v>
      </c>
      <c r="J212" s="699" t="s">
        <v>1903</v>
      </c>
      <c r="K212" s="699" t="s">
        <v>1904</v>
      </c>
      <c r="L212" s="852" t="s">
        <v>92</v>
      </c>
      <c r="M212" s="699" t="s">
        <v>1915</v>
      </c>
      <c r="N212" s="852" t="s">
        <v>92</v>
      </c>
      <c r="O212" s="699" t="s">
        <v>1912</v>
      </c>
      <c r="P212" s="852" t="s">
        <v>1937</v>
      </c>
      <c r="Q212" s="699" t="s">
        <v>1911</v>
      </c>
      <c r="R212" s="699"/>
      <c r="S212" s="699"/>
      <c r="T212" s="181"/>
      <c r="U212" s="181"/>
      <c r="AC212" s="361" t="str">
        <f t="shared" si="4"/>
        <v>１１排煙設備の概要-非常用エレベーターの乗降ロビーの用に供する付室-給気式-区画</v>
      </c>
      <c r="AL212" s="392" t="s">
        <v>2386</v>
      </c>
    </row>
    <row r="213" spans="5:38" x14ac:dyDescent="0.15">
      <c r="E213" s="1121">
        <f>'1_入力シート【基本情報】'!$AB$219</f>
        <v>0</v>
      </c>
      <c r="J213" s="699" t="s">
        <v>1903</v>
      </c>
      <c r="K213" s="699" t="s">
        <v>1904</v>
      </c>
      <c r="L213" s="852" t="s">
        <v>92</v>
      </c>
      <c r="M213" s="699" t="s">
        <v>1915</v>
      </c>
      <c r="N213" s="852" t="s">
        <v>92</v>
      </c>
      <c r="O213" s="699" t="s">
        <v>1913</v>
      </c>
      <c r="P213" s="852" t="s">
        <v>1937</v>
      </c>
      <c r="Q213" s="699" t="s">
        <v>1911</v>
      </c>
      <c r="R213" s="699"/>
      <c r="S213" s="699"/>
      <c r="T213" s="181"/>
      <c r="U213" s="181"/>
      <c r="AC213" s="361" t="str">
        <f t="shared" si="4"/>
        <v>１１排煙設備の概要-非常用エレベーターの乗降ロビーの用に供する付室-加圧式-区画</v>
      </c>
      <c r="AL213" s="392" t="s">
        <v>2387</v>
      </c>
    </row>
    <row r="214" spans="5:38" x14ac:dyDescent="0.15">
      <c r="E214" s="1121">
        <f>'1_入力シート【基本情報】'!$AB$220</f>
        <v>0</v>
      </c>
      <c r="J214" s="699" t="s">
        <v>1903</v>
      </c>
      <c r="K214" s="699" t="s">
        <v>1904</v>
      </c>
      <c r="L214" s="852" t="s">
        <v>92</v>
      </c>
      <c r="M214" s="699" t="s">
        <v>1899</v>
      </c>
      <c r="N214" s="852" t="s">
        <v>92</v>
      </c>
      <c r="O214" s="699" t="s">
        <v>1910</v>
      </c>
      <c r="P214" s="852" t="s">
        <v>1937</v>
      </c>
      <c r="Q214" s="699" t="s">
        <v>1911</v>
      </c>
      <c r="R214" s="699"/>
      <c r="S214" s="699"/>
      <c r="T214" s="181"/>
      <c r="U214" s="181"/>
      <c r="AC214" s="361" t="str">
        <f t="shared" si="4"/>
        <v>１１排煙設備の概要-居室等-吸引式-区画</v>
      </c>
      <c r="AL214" s="392" t="s">
        <v>2388</v>
      </c>
    </row>
    <row r="215" spans="5:38" x14ac:dyDescent="0.15">
      <c r="E215" s="1121">
        <f>'1_入力シート【基本情報】'!$AB$221</f>
        <v>0</v>
      </c>
      <c r="J215" s="699" t="s">
        <v>1903</v>
      </c>
      <c r="K215" s="699" t="s">
        <v>1904</v>
      </c>
      <c r="L215" s="852" t="s">
        <v>92</v>
      </c>
      <c r="M215" s="699" t="s">
        <v>1899</v>
      </c>
      <c r="N215" s="852" t="s">
        <v>92</v>
      </c>
      <c r="O215" s="699" t="s">
        <v>1912</v>
      </c>
      <c r="P215" s="852" t="s">
        <v>1937</v>
      </c>
      <c r="Q215" s="699" t="s">
        <v>1911</v>
      </c>
      <c r="R215" s="699"/>
      <c r="S215" s="699"/>
      <c r="T215" s="181"/>
      <c r="U215" s="181"/>
      <c r="AC215" s="361" t="str">
        <f t="shared" si="4"/>
        <v>１１排煙設備の概要-居室等-給気式-区画</v>
      </c>
      <c r="AL215" s="392" t="s">
        <v>2389</v>
      </c>
    </row>
    <row r="216" spans="5:38" x14ac:dyDescent="0.15">
      <c r="E216" s="1121">
        <f>'1_入力シート【基本情報】'!$AB$222</f>
        <v>0</v>
      </c>
      <c r="J216" s="699" t="s">
        <v>1903</v>
      </c>
      <c r="K216" s="699" t="s">
        <v>1904</v>
      </c>
      <c r="L216" s="852" t="s">
        <v>92</v>
      </c>
      <c r="M216" s="699" t="s">
        <v>1916</v>
      </c>
      <c r="N216" s="852" t="s">
        <v>92</v>
      </c>
      <c r="O216" s="699" t="s">
        <v>1917</v>
      </c>
      <c r="P216" s="852"/>
      <c r="Q216" s="699"/>
      <c r="R216" s="699"/>
      <c r="S216" s="699"/>
      <c r="T216" s="181"/>
      <c r="U216" s="181"/>
      <c r="AC216" s="361" t="str">
        <f t="shared" si="4"/>
        <v>１１排煙設備の概要-予備電源-蓄電池</v>
      </c>
      <c r="AL216" s="392" t="s">
        <v>2390</v>
      </c>
    </row>
    <row r="217" spans="5:38" x14ac:dyDescent="0.15">
      <c r="E217" s="1121">
        <f>'1_入力シート【基本情報】'!$AB$223</f>
        <v>0</v>
      </c>
      <c r="J217" s="699" t="s">
        <v>1903</v>
      </c>
      <c r="K217" s="699" t="s">
        <v>1904</v>
      </c>
      <c r="L217" s="852" t="s">
        <v>92</v>
      </c>
      <c r="M217" s="699" t="s">
        <v>1916</v>
      </c>
      <c r="N217" s="852" t="s">
        <v>92</v>
      </c>
      <c r="O217" s="699" t="s">
        <v>1918</v>
      </c>
      <c r="P217" s="852"/>
      <c r="Q217" s="699"/>
      <c r="R217" s="699"/>
      <c r="S217" s="699"/>
      <c r="T217" s="181"/>
      <c r="U217" s="181"/>
      <c r="AC217" s="361" t="str">
        <f t="shared" si="4"/>
        <v>１１排煙設備の概要-予備電源-自家用発電装置</v>
      </c>
      <c r="AL217" s="392" t="s">
        <v>2391</v>
      </c>
    </row>
    <row r="218" spans="5:38" x14ac:dyDescent="0.15">
      <c r="E218" s="1121">
        <f>'1_入力シート【基本情報】'!$AB$224</f>
        <v>0</v>
      </c>
      <c r="J218" s="699" t="s">
        <v>1903</v>
      </c>
      <c r="K218" s="699" t="s">
        <v>1904</v>
      </c>
      <c r="L218" s="852" t="s">
        <v>92</v>
      </c>
      <c r="M218" s="699" t="s">
        <v>1916</v>
      </c>
      <c r="N218" s="852" t="s">
        <v>92</v>
      </c>
      <c r="O218" s="699" t="s">
        <v>1919</v>
      </c>
      <c r="P218" s="852"/>
      <c r="Q218" s="699"/>
      <c r="R218" s="699"/>
      <c r="S218" s="699"/>
      <c r="T218" s="181"/>
      <c r="U218" s="181"/>
      <c r="AC218" s="361" t="str">
        <f t="shared" si="4"/>
        <v>１１排煙設備の概要-予備電源-直結エンジン</v>
      </c>
      <c r="AL218" s="392" t="s">
        <v>2392</v>
      </c>
    </row>
    <row r="219" spans="5:38" x14ac:dyDescent="0.15">
      <c r="E219" s="1121">
        <f>'1_入力シート【基本情報】'!$AB$225</f>
        <v>0</v>
      </c>
      <c r="J219" s="699" t="s">
        <v>1903</v>
      </c>
      <c r="K219" s="699" t="s">
        <v>1904</v>
      </c>
      <c r="L219" s="852" t="s">
        <v>92</v>
      </c>
      <c r="M219" s="699" t="s">
        <v>1916</v>
      </c>
      <c r="N219" s="852" t="s">
        <v>92</v>
      </c>
      <c r="O219" s="699" t="s">
        <v>1897</v>
      </c>
      <c r="P219" s="852"/>
      <c r="Q219" s="699"/>
      <c r="R219" s="699"/>
      <c r="S219" s="699"/>
      <c r="T219" s="181"/>
      <c r="U219" s="181"/>
      <c r="AC219" s="361" t="str">
        <f t="shared" si="4"/>
        <v>１１排煙設備の概要-予備電源-その他</v>
      </c>
      <c r="AL219" s="392" t="s">
        <v>2393</v>
      </c>
    </row>
    <row r="220" spans="5:38" s="361" customFormat="1" x14ac:dyDescent="0.15">
      <c r="E220" s="1121">
        <f>'1_入力シート【基本情報】'!$AL$225</f>
        <v>0</v>
      </c>
      <c r="J220" s="699" t="s">
        <v>1903</v>
      </c>
      <c r="K220" s="699" t="s">
        <v>1904</v>
      </c>
      <c r="L220" s="852" t="s">
        <v>92</v>
      </c>
      <c r="M220" s="699" t="s">
        <v>44</v>
      </c>
      <c r="N220" s="852" t="s">
        <v>92</v>
      </c>
      <c r="O220" s="699" t="s">
        <v>5</v>
      </c>
      <c r="P220" s="852" t="s">
        <v>1937</v>
      </c>
      <c r="Q220" s="699" t="s">
        <v>70</v>
      </c>
      <c r="R220" s="852" t="s">
        <v>1937</v>
      </c>
      <c r="S220" s="699" t="s">
        <v>1935</v>
      </c>
      <c r="T220" s="181"/>
      <c r="U220" s="181"/>
      <c r="W220" s="853"/>
      <c r="AC220" s="361" t="str">
        <f t="shared" si="4"/>
        <v>１１排煙設備の概要-予備電源-その他-有無-（）</v>
      </c>
      <c r="AL220" s="392" t="s">
        <v>2394</v>
      </c>
    </row>
    <row r="221" spans="5:38" x14ac:dyDescent="0.15">
      <c r="E221" s="1121">
        <f>'1_入力シート【基本情報】'!$AB$232</f>
        <v>0</v>
      </c>
      <c r="J221" s="699" t="s">
        <v>1920</v>
      </c>
      <c r="K221" s="699" t="s">
        <v>1921</v>
      </c>
      <c r="L221" s="852" t="s">
        <v>92</v>
      </c>
      <c r="M221" s="699" t="s">
        <v>1875</v>
      </c>
      <c r="N221" s="852" t="s">
        <v>92</v>
      </c>
      <c r="O221" s="699" t="s">
        <v>1876</v>
      </c>
      <c r="P221" s="852"/>
      <c r="Q221" s="699"/>
      <c r="R221" s="699"/>
      <c r="S221" s="699"/>
      <c r="T221" s="181"/>
      <c r="U221" s="181"/>
      <c r="AC221" s="361" t="str">
        <f t="shared" si="4"/>
        <v>１２非常用の照明装置の検査者（代表となる検査者）-資格-資格名称</v>
      </c>
      <c r="AL221" s="392" t="s">
        <v>2395</v>
      </c>
    </row>
    <row r="222" spans="5:38" x14ac:dyDescent="0.15">
      <c r="E222" s="1121">
        <f>'1_入力シート【基本情報】'!$AB$233</f>
        <v>0</v>
      </c>
      <c r="J222" s="699" t="s">
        <v>1920</v>
      </c>
      <c r="K222" s="699" t="s">
        <v>1921</v>
      </c>
      <c r="L222" s="852" t="s">
        <v>92</v>
      </c>
      <c r="M222" s="699" t="s">
        <v>1875</v>
      </c>
      <c r="N222" s="852" t="s">
        <v>92</v>
      </c>
      <c r="O222" s="699" t="s">
        <v>1877</v>
      </c>
      <c r="P222" s="852" t="s">
        <v>1937</v>
      </c>
      <c r="Q222" s="699" t="s">
        <v>1878</v>
      </c>
      <c r="R222" s="699"/>
      <c r="S222" s="699"/>
      <c r="T222" s="181"/>
      <c r="U222" s="181"/>
      <c r="AC222" s="361" t="str">
        <f t="shared" si="4"/>
        <v>１２非常用の照明装置の検査者（代表となる検査者）-資格-建築士-登録</v>
      </c>
      <c r="AL222" s="392" t="s">
        <v>2396</v>
      </c>
    </row>
    <row r="223" spans="5:38" x14ac:dyDescent="0.15">
      <c r="E223" s="1121">
        <f>'1_入力シート【基本情報】'!$AB$234</f>
        <v>0</v>
      </c>
      <c r="J223" s="699" t="s">
        <v>1920</v>
      </c>
      <c r="K223" s="699" t="s">
        <v>1921</v>
      </c>
      <c r="L223" s="852" t="s">
        <v>92</v>
      </c>
      <c r="M223" s="699" t="s">
        <v>1875</v>
      </c>
      <c r="N223" s="852" t="s">
        <v>92</v>
      </c>
      <c r="O223" s="699" t="s">
        <v>1877</v>
      </c>
      <c r="P223" s="852" t="s">
        <v>1937</v>
      </c>
      <c r="Q223" s="699" t="s">
        <v>1861</v>
      </c>
      <c r="R223" s="699"/>
      <c r="S223" s="699"/>
      <c r="T223" s="181"/>
      <c r="U223" s="181"/>
      <c r="AC223" s="361" t="str">
        <f t="shared" si="4"/>
        <v>１２非常用の照明装置の検査者（代表となる検査者）-資格-建築士-号</v>
      </c>
      <c r="AL223" s="392" t="s">
        <v>2397</v>
      </c>
    </row>
    <row r="224" spans="5:38" x14ac:dyDescent="0.15">
      <c r="E224" s="1121">
        <f>'1_入力シート【基本情報】'!$AB$235</f>
        <v>0</v>
      </c>
      <c r="J224" s="699" t="s">
        <v>1920</v>
      </c>
      <c r="K224" s="699" t="s">
        <v>1921</v>
      </c>
      <c r="L224" s="852" t="s">
        <v>92</v>
      </c>
      <c r="M224" s="699" t="s">
        <v>1875</v>
      </c>
      <c r="N224" s="852" t="s">
        <v>92</v>
      </c>
      <c r="O224" s="699" t="s">
        <v>1879</v>
      </c>
      <c r="P224" s="852" t="s">
        <v>1937</v>
      </c>
      <c r="Q224" s="699" t="s">
        <v>1861</v>
      </c>
      <c r="R224" s="699"/>
      <c r="S224" s="699"/>
      <c r="T224" s="181"/>
      <c r="U224" s="181"/>
      <c r="AC224" s="361" t="str">
        <f t="shared" si="4"/>
        <v>１２非常用の照明装置の検査者（代表となる検査者）-資格-建築設備検査員-号</v>
      </c>
      <c r="AL224" s="392" t="s">
        <v>2398</v>
      </c>
    </row>
    <row r="225" spans="2:38" x14ac:dyDescent="0.15">
      <c r="E225" s="1121">
        <f>'1_入力シート【基本情報】'!$AB$236</f>
        <v>0</v>
      </c>
      <c r="J225" s="699" t="s">
        <v>1920</v>
      </c>
      <c r="K225" s="699" t="s">
        <v>1921</v>
      </c>
      <c r="L225" s="852" t="s">
        <v>92</v>
      </c>
      <c r="M225" s="699" t="s">
        <v>1829</v>
      </c>
      <c r="N225" s="852" t="s">
        <v>92</v>
      </c>
      <c r="O225" s="699" t="s">
        <v>1815</v>
      </c>
      <c r="P225" s="852"/>
      <c r="Q225" s="699"/>
      <c r="R225" s="699"/>
      <c r="S225" s="699"/>
      <c r="T225" s="181"/>
      <c r="U225" s="181"/>
      <c r="AC225" s="361" t="str">
        <f t="shared" si="4"/>
        <v>１２非常用の照明装置の検査者（代表となる検査者）-氏名-フリガナ</v>
      </c>
      <c r="AL225" s="392" t="s">
        <v>2399</v>
      </c>
    </row>
    <row r="226" spans="2:38" x14ac:dyDescent="0.15">
      <c r="E226" s="1121">
        <f>'1_入力シート【基本情報】'!$AB$237</f>
        <v>0</v>
      </c>
      <c r="J226" s="699" t="s">
        <v>1920</v>
      </c>
      <c r="K226" s="699" t="s">
        <v>1921</v>
      </c>
      <c r="L226" s="852" t="s">
        <v>92</v>
      </c>
      <c r="M226" s="699" t="s">
        <v>1829</v>
      </c>
      <c r="N226" s="852" t="s">
        <v>92</v>
      </c>
      <c r="O226" s="699" t="s">
        <v>1829</v>
      </c>
      <c r="P226" s="852"/>
      <c r="Q226" s="699"/>
      <c r="R226" s="699"/>
      <c r="S226" s="699"/>
      <c r="T226" s="181"/>
      <c r="U226" s="181"/>
      <c r="AC226" s="361" t="str">
        <f t="shared" si="4"/>
        <v>１２非常用の照明装置の検査者（代表となる検査者）-氏名-氏名</v>
      </c>
      <c r="AL226" s="392" t="s">
        <v>2400</v>
      </c>
    </row>
    <row r="227" spans="2:38" x14ac:dyDescent="0.15">
      <c r="E227" s="1121">
        <f>'1_入力シート【基本情報】'!$AB$238</f>
        <v>0</v>
      </c>
      <c r="J227" s="699" t="s">
        <v>1920</v>
      </c>
      <c r="K227" s="699" t="s">
        <v>1921</v>
      </c>
      <c r="L227" s="852" t="s">
        <v>92</v>
      </c>
      <c r="M227" s="699" t="s">
        <v>1880</v>
      </c>
      <c r="N227" s="852" t="s">
        <v>92</v>
      </c>
      <c r="O227" s="699" t="s">
        <v>1881</v>
      </c>
      <c r="P227" s="852"/>
      <c r="Q227" s="699"/>
      <c r="R227" s="699"/>
      <c r="S227" s="699"/>
      <c r="T227" s="181"/>
      <c r="U227" s="181"/>
      <c r="AC227" s="361" t="str">
        <f t="shared" si="4"/>
        <v>１２非常用の照明装置の検査者（代表となる検査者）-勤務先-名称</v>
      </c>
      <c r="AL227" s="392" t="s">
        <v>2401</v>
      </c>
    </row>
    <row r="228" spans="2:38" x14ac:dyDescent="0.15">
      <c r="E228" s="1121">
        <f>'1_入力シート【基本情報】'!$AB$239</f>
        <v>0</v>
      </c>
      <c r="J228" s="699" t="s">
        <v>1920</v>
      </c>
      <c r="K228" s="699" t="s">
        <v>1921</v>
      </c>
      <c r="L228" s="852" t="s">
        <v>92</v>
      </c>
      <c r="M228" s="699" t="s">
        <v>1880</v>
      </c>
      <c r="N228" s="852" t="s">
        <v>92</v>
      </c>
      <c r="O228" s="699" t="s">
        <v>1882</v>
      </c>
      <c r="P228" s="852" t="s">
        <v>1937</v>
      </c>
      <c r="Q228" s="699" t="s">
        <v>3733</v>
      </c>
      <c r="R228" s="699"/>
      <c r="S228" s="699"/>
      <c r="T228" s="181"/>
      <c r="U228" s="181"/>
      <c r="AC228" s="361" t="str">
        <f t="shared" si="4"/>
        <v>１２非常用の照明装置の検査者（代表となる検査者）-勤務先-事務所登録-建築士事務所</v>
      </c>
      <c r="AL228" s="392" t="s">
        <v>3745</v>
      </c>
    </row>
    <row r="229" spans="2:38" x14ac:dyDescent="0.15">
      <c r="E229" s="1121">
        <f>'1_入力シート【基本情報】'!$AB$240</f>
        <v>0</v>
      </c>
      <c r="J229" s="699" t="s">
        <v>1920</v>
      </c>
      <c r="K229" s="699" t="s">
        <v>1921</v>
      </c>
      <c r="L229" s="852" t="s">
        <v>92</v>
      </c>
      <c r="M229" s="699" t="s">
        <v>1880</v>
      </c>
      <c r="N229" s="852" t="s">
        <v>92</v>
      </c>
      <c r="O229" s="699" t="s">
        <v>1882</v>
      </c>
      <c r="P229" s="852" t="s">
        <v>1937</v>
      </c>
      <c r="Q229" s="699" t="s">
        <v>1883</v>
      </c>
      <c r="R229" s="699"/>
      <c r="S229" s="699"/>
      <c r="T229" s="181"/>
      <c r="U229" s="181"/>
      <c r="AC229" s="361" t="str">
        <f t="shared" si="4"/>
        <v>１２非常用の照明装置の検査者（代表となる検査者）-勤務先-事務所登録-知事登録</v>
      </c>
      <c r="AL229" s="392" t="s">
        <v>2402</v>
      </c>
    </row>
    <row r="230" spans="2:38" x14ac:dyDescent="0.15">
      <c r="E230" s="1121">
        <f>'1_入力シート【基本情報】'!$AB$241</f>
        <v>0</v>
      </c>
      <c r="J230" s="699" t="s">
        <v>1920</v>
      </c>
      <c r="K230" s="699" t="s">
        <v>1921</v>
      </c>
      <c r="L230" s="852" t="s">
        <v>92</v>
      </c>
      <c r="M230" s="699" t="s">
        <v>1880</v>
      </c>
      <c r="N230" s="852" t="s">
        <v>92</v>
      </c>
      <c r="O230" s="699" t="s">
        <v>1882</v>
      </c>
      <c r="P230" s="852" t="s">
        <v>1937</v>
      </c>
      <c r="Q230" s="699" t="s">
        <v>1861</v>
      </c>
      <c r="R230" s="699"/>
      <c r="S230" s="699"/>
      <c r="T230" s="181"/>
      <c r="U230" s="181"/>
      <c r="AC230" s="361" t="str">
        <f t="shared" si="4"/>
        <v>１２非常用の照明装置の検査者（代表となる検査者）-勤務先-事務所登録-号</v>
      </c>
      <c r="AL230" s="392" t="s">
        <v>2403</v>
      </c>
    </row>
    <row r="231" spans="2:38" x14ac:dyDescent="0.15">
      <c r="B231">
        <f>'1_入力シート【基本情報】'!$DP$242</f>
        <v>1</v>
      </c>
      <c r="C231" s="361">
        <f>IF(B231=1,0,D231)</f>
        <v>0</v>
      </c>
      <c r="D231" s="1121" t="str">
        <f>'1_入力シート【基本情報】'!$DS$242</f>
        <v>-</v>
      </c>
      <c r="E231" s="1121">
        <f>C231</f>
        <v>0</v>
      </c>
      <c r="J231" s="699" t="s">
        <v>1920</v>
      </c>
      <c r="K231" s="699" t="s">
        <v>1921</v>
      </c>
      <c r="L231" s="852" t="s">
        <v>92</v>
      </c>
      <c r="M231" s="699" t="s">
        <v>1880</v>
      </c>
      <c r="N231" s="852" t="s">
        <v>92</v>
      </c>
      <c r="O231" s="699" t="s">
        <v>1830</v>
      </c>
      <c r="P231" s="852"/>
      <c r="Q231" s="699"/>
      <c r="R231" s="699"/>
      <c r="S231" s="699"/>
      <c r="T231" s="181"/>
      <c r="U231" s="181"/>
      <c r="AC231" s="361" t="str">
        <f t="shared" si="4"/>
        <v>１２非常用の照明装置の検査者（代表となる検査者）-勤務先-郵便番号</v>
      </c>
      <c r="AL231" s="392" t="s">
        <v>2404</v>
      </c>
    </row>
    <row r="232" spans="2:38" x14ac:dyDescent="0.15">
      <c r="E232" s="1121">
        <f>'1_入力シート【基本情報】'!$AB$243</f>
        <v>0</v>
      </c>
      <c r="J232" s="699" t="s">
        <v>1920</v>
      </c>
      <c r="K232" s="699" t="s">
        <v>1921</v>
      </c>
      <c r="L232" s="852" t="s">
        <v>92</v>
      </c>
      <c r="M232" s="699" t="s">
        <v>1880</v>
      </c>
      <c r="N232" s="852" t="s">
        <v>92</v>
      </c>
      <c r="O232" s="699" t="s">
        <v>1884</v>
      </c>
      <c r="P232" s="852"/>
      <c r="Q232" s="699"/>
      <c r="R232" s="699"/>
      <c r="S232" s="699"/>
      <c r="T232" s="181"/>
      <c r="U232" s="181"/>
      <c r="AC232" s="361" t="str">
        <f t="shared" si="4"/>
        <v>１２非常用の照明装置の検査者（代表となる検査者）-勤務先-所在地</v>
      </c>
      <c r="AL232" s="392" t="s">
        <v>2405</v>
      </c>
    </row>
    <row r="233" spans="2:38" x14ac:dyDescent="0.15">
      <c r="B233">
        <f>'1_入力シート【基本情報】'!$DP$244</f>
        <v>1</v>
      </c>
      <c r="C233" s="361">
        <f>IF(B233=1,0,D233)</f>
        <v>0</v>
      </c>
      <c r="D233" s="1121" t="str">
        <f>'1_入力シート【基本情報】'!$DS$244</f>
        <v>--</v>
      </c>
      <c r="E233" s="1121">
        <f>C233</f>
        <v>0</v>
      </c>
      <c r="J233" s="699" t="s">
        <v>1920</v>
      </c>
      <c r="K233" s="699" t="s">
        <v>1921</v>
      </c>
      <c r="L233" s="852" t="s">
        <v>92</v>
      </c>
      <c r="M233" s="699" t="s">
        <v>1880</v>
      </c>
      <c r="N233" s="852" t="s">
        <v>92</v>
      </c>
      <c r="O233" s="699" t="s">
        <v>1832</v>
      </c>
      <c r="P233" s="852"/>
      <c r="Q233" s="699"/>
      <c r="R233" s="699"/>
      <c r="S233" s="699"/>
      <c r="T233" s="181"/>
      <c r="U233" s="181"/>
      <c r="AC233" s="361" t="str">
        <f t="shared" si="4"/>
        <v>１２非常用の照明装置の検査者（代表となる検査者）-勤務先-電話番号</v>
      </c>
      <c r="AL233" s="392" t="s">
        <v>2406</v>
      </c>
    </row>
    <row r="234" spans="2:38" x14ac:dyDescent="0.15">
      <c r="E234" s="1121" t="b">
        <f>'1_入力シート【基本情報】'!DS245</f>
        <v>0</v>
      </c>
      <c r="J234" s="699" t="s">
        <v>1920</v>
      </c>
      <c r="K234" s="699" t="s">
        <v>3598</v>
      </c>
      <c r="L234" s="852" t="s">
        <v>92</v>
      </c>
      <c r="M234" s="699" t="s">
        <v>1886</v>
      </c>
      <c r="N234" s="852"/>
      <c r="O234" s="699"/>
      <c r="P234" s="852"/>
      <c r="Q234" s="699"/>
      <c r="R234" s="699"/>
      <c r="S234" s="699"/>
      <c r="T234" s="181"/>
      <c r="U234" s="181"/>
      <c r="AC234" s="361" t="str">
        <f t="shared" si="4"/>
        <v>１２非常用の照明装置の検査者（その他検査者1）-代表となる検査者と勤務先が同じ</v>
      </c>
      <c r="AL234" s="392" t="s">
        <v>3655</v>
      </c>
    </row>
    <row r="235" spans="2:38" x14ac:dyDescent="0.15">
      <c r="E235" s="1121">
        <f>'1_入力シート【基本情報】'!$AB$246</f>
        <v>0</v>
      </c>
      <c r="J235" s="699" t="s">
        <v>1920</v>
      </c>
      <c r="K235" s="699" t="s">
        <v>3598</v>
      </c>
      <c r="L235" s="852" t="s">
        <v>92</v>
      </c>
      <c r="M235" s="699" t="s">
        <v>1875</v>
      </c>
      <c r="N235" s="852" t="s">
        <v>92</v>
      </c>
      <c r="O235" s="699" t="s">
        <v>1876</v>
      </c>
      <c r="P235" s="852"/>
      <c r="Q235" s="699"/>
      <c r="R235" s="699"/>
      <c r="S235" s="699"/>
      <c r="T235" s="181"/>
      <c r="U235" s="181"/>
      <c r="AC235" s="361" t="str">
        <f t="shared" si="4"/>
        <v>１２非常用の照明装置の検査者（その他検査者1）-資格-資格名称</v>
      </c>
      <c r="AL235" s="392" t="s">
        <v>3656</v>
      </c>
    </row>
    <row r="236" spans="2:38" x14ac:dyDescent="0.15">
      <c r="E236" s="1121">
        <f>'1_入力シート【基本情報】'!$AB$247</f>
        <v>0</v>
      </c>
      <c r="J236" s="699" t="s">
        <v>1920</v>
      </c>
      <c r="K236" s="699" t="s">
        <v>3598</v>
      </c>
      <c r="L236" s="852" t="s">
        <v>92</v>
      </c>
      <c r="M236" s="699" t="s">
        <v>1875</v>
      </c>
      <c r="N236" s="852" t="s">
        <v>92</v>
      </c>
      <c r="O236" s="699" t="s">
        <v>1877</v>
      </c>
      <c r="P236" s="852" t="s">
        <v>1937</v>
      </c>
      <c r="Q236" s="699" t="s">
        <v>1878</v>
      </c>
      <c r="R236" s="699"/>
      <c r="S236" s="699"/>
      <c r="T236" s="181"/>
      <c r="U236" s="181"/>
      <c r="AC236" s="361" t="str">
        <f t="shared" si="4"/>
        <v>１２非常用の照明装置の検査者（その他検査者1）-資格-建築士-登録</v>
      </c>
      <c r="AL236" s="392" t="s">
        <v>3657</v>
      </c>
    </row>
    <row r="237" spans="2:38" x14ac:dyDescent="0.15">
      <c r="E237" s="1121">
        <f>'1_入力シート【基本情報】'!$AB$248</f>
        <v>0</v>
      </c>
      <c r="J237" s="699" t="s">
        <v>1920</v>
      </c>
      <c r="K237" s="699" t="s">
        <v>3598</v>
      </c>
      <c r="L237" s="852" t="s">
        <v>92</v>
      </c>
      <c r="M237" s="699" t="s">
        <v>1875</v>
      </c>
      <c r="N237" s="852" t="s">
        <v>92</v>
      </c>
      <c r="O237" s="699" t="s">
        <v>1877</v>
      </c>
      <c r="P237" s="852" t="s">
        <v>1937</v>
      </c>
      <c r="Q237" s="699" t="s">
        <v>1861</v>
      </c>
      <c r="R237" s="699"/>
      <c r="S237" s="699"/>
      <c r="T237" s="181"/>
      <c r="U237" s="181"/>
      <c r="AC237" s="361" t="str">
        <f t="shared" si="4"/>
        <v>１２非常用の照明装置の検査者（その他検査者1）-資格-建築士-号</v>
      </c>
      <c r="AL237" s="392" t="s">
        <v>3658</v>
      </c>
    </row>
    <row r="238" spans="2:38" x14ac:dyDescent="0.15">
      <c r="E238" s="1121">
        <f>'1_入力シート【基本情報】'!$AB$249</f>
        <v>0</v>
      </c>
      <c r="J238" s="699" t="s">
        <v>1920</v>
      </c>
      <c r="K238" s="699" t="s">
        <v>3598</v>
      </c>
      <c r="L238" s="852" t="s">
        <v>92</v>
      </c>
      <c r="M238" s="699" t="s">
        <v>1875</v>
      </c>
      <c r="N238" s="852" t="s">
        <v>92</v>
      </c>
      <c r="O238" s="699" t="s">
        <v>1879</v>
      </c>
      <c r="P238" s="852" t="s">
        <v>1937</v>
      </c>
      <c r="Q238" s="699" t="s">
        <v>1861</v>
      </c>
      <c r="R238" s="699"/>
      <c r="S238" s="699"/>
      <c r="T238" s="181"/>
      <c r="U238" s="181"/>
      <c r="AC238" s="361" t="str">
        <f t="shared" si="4"/>
        <v>１２非常用の照明装置の検査者（その他検査者1）-資格-建築設備検査員-号</v>
      </c>
      <c r="AL238" s="392" t="s">
        <v>3659</v>
      </c>
    </row>
    <row r="239" spans="2:38" x14ac:dyDescent="0.15">
      <c r="E239" s="1121">
        <f>'1_入力シート【基本情報】'!$AB$250</f>
        <v>0</v>
      </c>
      <c r="J239" s="699" t="s">
        <v>1920</v>
      </c>
      <c r="K239" s="699" t="s">
        <v>3598</v>
      </c>
      <c r="L239" s="852" t="s">
        <v>92</v>
      </c>
      <c r="M239" s="699" t="s">
        <v>1829</v>
      </c>
      <c r="N239" s="852" t="s">
        <v>92</v>
      </c>
      <c r="O239" s="699" t="s">
        <v>1815</v>
      </c>
      <c r="P239" s="852"/>
      <c r="Q239" s="699"/>
      <c r="R239" s="699"/>
      <c r="S239" s="699"/>
      <c r="T239" s="181"/>
      <c r="U239" s="181"/>
      <c r="AC239" s="361" t="str">
        <f t="shared" si="4"/>
        <v>１２非常用の照明装置の検査者（その他検査者1）-氏名-フリガナ</v>
      </c>
      <c r="AL239" s="392" t="s">
        <v>3660</v>
      </c>
    </row>
    <row r="240" spans="2:38" x14ac:dyDescent="0.15">
      <c r="E240" s="1121">
        <f>'1_入力シート【基本情報】'!$AB$251</f>
        <v>0</v>
      </c>
      <c r="J240" s="699" t="s">
        <v>1920</v>
      </c>
      <c r="K240" s="699" t="s">
        <v>3598</v>
      </c>
      <c r="L240" s="852" t="s">
        <v>92</v>
      </c>
      <c r="M240" s="699" t="s">
        <v>1829</v>
      </c>
      <c r="N240" s="852" t="s">
        <v>92</v>
      </c>
      <c r="O240" s="699" t="s">
        <v>1829</v>
      </c>
      <c r="P240" s="852"/>
      <c r="Q240" s="699"/>
      <c r="R240" s="699"/>
      <c r="S240" s="699"/>
      <c r="T240" s="181"/>
      <c r="U240" s="181"/>
      <c r="AC240" s="361" t="str">
        <f t="shared" si="4"/>
        <v>１２非常用の照明装置の検査者（その他検査者1）-氏名-氏名</v>
      </c>
      <c r="AL240" s="392" t="s">
        <v>3661</v>
      </c>
    </row>
    <row r="241" spans="2:38" x14ac:dyDescent="0.15">
      <c r="E241" s="1121">
        <f>'1_入力シート【基本情報】'!$AB$252</f>
        <v>0</v>
      </c>
      <c r="J241" s="699" t="s">
        <v>1920</v>
      </c>
      <c r="K241" s="699" t="s">
        <v>3598</v>
      </c>
      <c r="L241" s="852" t="s">
        <v>92</v>
      </c>
      <c r="M241" s="699" t="s">
        <v>1887</v>
      </c>
      <c r="N241" s="852" t="s">
        <v>92</v>
      </c>
      <c r="O241" s="699" t="s">
        <v>1881</v>
      </c>
      <c r="P241" s="852"/>
      <c r="Q241" s="699"/>
      <c r="R241" s="699"/>
      <c r="S241" s="699"/>
      <c r="T241" s="181"/>
      <c r="U241" s="181"/>
      <c r="AC241" s="361" t="str">
        <f t="shared" si="4"/>
        <v>１２非常用の照明装置の検査者（その他検査者1）-勤務先-名称</v>
      </c>
      <c r="AL241" s="392" t="s">
        <v>3662</v>
      </c>
    </row>
    <row r="242" spans="2:38" x14ac:dyDescent="0.15">
      <c r="E242" s="1121">
        <f>'1_入力シート【基本情報】'!$AB$253</f>
        <v>0</v>
      </c>
      <c r="J242" s="699" t="s">
        <v>1920</v>
      </c>
      <c r="K242" s="699" t="s">
        <v>3598</v>
      </c>
      <c r="L242" s="852" t="s">
        <v>92</v>
      </c>
      <c r="M242" s="699" t="s">
        <v>1887</v>
      </c>
      <c r="N242" s="852" t="s">
        <v>92</v>
      </c>
      <c r="O242" s="699" t="s">
        <v>1882</v>
      </c>
      <c r="P242" s="852" t="s">
        <v>1937</v>
      </c>
      <c r="Q242" s="699" t="s">
        <v>1888</v>
      </c>
      <c r="R242" s="699"/>
      <c r="S242" s="699"/>
      <c r="T242" s="181"/>
      <c r="U242" s="181"/>
      <c r="AC242" s="361" t="str">
        <f t="shared" si="4"/>
        <v>１２非常用の照明装置の検査者（その他検査者1）-勤務先-事務所登録-建築士事務所</v>
      </c>
      <c r="AL242" s="392" t="s">
        <v>3663</v>
      </c>
    </row>
    <row r="243" spans="2:38" x14ac:dyDescent="0.15">
      <c r="E243" s="1121">
        <f>'1_入力シート【基本情報】'!$AB$254</f>
        <v>0</v>
      </c>
      <c r="J243" s="699" t="s">
        <v>1920</v>
      </c>
      <c r="K243" s="699" t="s">
        <v>3598</v>
      </c>
      <c r="L243" s="852" t="s">
        <v>92</v>
      </c>
      <c r="M243" s="699" t="s">
        <v>1887</v>
      </c>
      <c r="N243" s="852" t="s">
        <v>92</v>
      </c>
      <c r="O243" s="699" t="s">
        <v>1882</v>
      </c>
      <c r="P243" s="852" t="s">
        <v>1937</v>
      </c>
      <c r="Q243" s="699" t="s">
        <v>1883</v>
      </c>
      <c r="R243" s="699"/>
      <c r="S243" s="699"/>
      <c r="T243" s="181"/>
      <c r="U243" s="181"/>
      <c r="AC243" s="361" t="str">
        <f t="shared" si="4"/>
        <v>１２非常用の照明装置の検査者（その他検査者1）-勤務先-事務所登録-知事登録</v>
      </c>
      <c r="AL243" s="392" t="s">
        <v>3664</v>
      </c>
    </row>
    <row r="244" spans="2:38" x14ac:dyDescent="0.15">
      <c r="E244" s="1121">
        <f>'1_入力シート【基本情報】'!$AB$255</f>
        <v>0</v>
      </c>
      <c r="J244" s="699" t="s">
        <v>1920</v>
      </c>
      <c r="K244" s="699" t="s">
        <v>3598</v>
      </c>
      <c r="L244" s="852" t="s">
        <v>92</v>
      </c>
      <c r="M244" s="699" t="s">
        <v>1887</v>
      </c>
      <c r="N244" s="852" t="s">
        <v>92</v>
      </c>
      <c r="O244" s="699" t="s">
        <v>1882</v>
      </c>
      <c r="P244" s="852" t="s">
        <v>1937</v>
      </c>
      <c r="Q244" s="699" t="s">
        <v>1861</v>
      </c>
      <c r="R244" s="699"/>
      <c r="S244" s="699"/>
      <c r="T244" s="181"/>
      <c r="U244" s="181"/>
      <c r="AC244" s="361" t="str">
        <f t="shared" si="4"/>
        <v>１２非常用の照明装置の検査者（その他検査者1）-勤務先-事務所登録-号</v>
      </c>
      <c r="AL244" s="392" t="s">
        <v>3665</v>
      </c>
    </row>
    <row r="245" spans="2:38" x14ac:dyDescent="0.15">
      <c r="B245">
        <f>'1_入力シート【基本情報】'!$DP$256</f>
        <v>1</v>
      </c>
      <c r="C245" s="361">
        <f>IF(B245=1,0,D245)</f>
        <v>0</v>
      </c>
      <c r="D245" s="1121" t="str">
        <f>'1_入力シート【基本情報】'!$DS$256</f>
        <v>-</v>
      </c>
      <c r="E245" s="1121">
        <f>C245</f>
        <v>0</v>
      </c>
      <c r="J245" s="699" t="s">
        <v>1920</v>
      </c>
      <c r="K245" s="699" t="s">
        <v>3598</v>
      </c>
      <c r="L245" s="852" t="s">
        <v>92</v>
      </c>
      <c r="M245" s="699" t="s">
        <v>1887</v>
      </c>
      <c r="N245" s="852" t="s">
        <v>92</v>
      </c>
      <c r="O245" s="699" t="s">
        <v>1506</v>
      </c>
      <c r="P245" s="852"/>
      <c r="Q245" s="699"/>
      <c r="R245" s="699"/>
      <c r="S245" s="699"/>
      <c r="T245" s="181"/>
      <c r="U245" s="181"/>
      <c r="AC245" s="361" t="str">
        <f t="shared" si="4"/>
        <v>１２非常用の照明装置の検査者（その他検査者1）-勤務先-郵便番号</v>
      </c>
      <c r="AL245" s="392" t="s">
        <v>3728</v>
      </c>
    </row>
    <row r="246" spans="2:38" x14ac:dyDescent="0.15">
      <c r="E246" s="1121">
        <f>'1_入力シート【基本情報】'!$AB$257</f>
        <v>0</v>
      </c>
      <c r="J246" s="699" t="s">
        <v>1920</v>
      </c>
      <c r="K246" s="699" t="s">
        <v>3598</v>
      </c>
      <c r="L246" s="852" t="s">
        <v>92</v>
      </c>
      <c r="M246" s="699" t="s">
        <v>1887</v>
      </c>
      <c r="N246" s="852" t="s">
        <v>92</v>
      </c>
      <c r="O246" s="699" t="s">
        <v>1884</v>
      </c>
      <c r="P246" s="852"/>
      <c r="Q246" s="699"/>
      <c r="R246" s="699"/>
      <c r="S246" s="699"/>
      <c r="T246" s="181"/>
      <c r="U246" s="181"/>
      <c r="AC246" s="361" t="str">
        <f t="shared" si="4"/>
        <v>１２非常用の照明装置の検査者（その他検査者1）-勤務先-所在地</v>
      </c>
      <c r="AL246" s="392" t="s">
        <v>3667</v>
      </c>
    </row>
    <row r="247" spans="2:38" x14ac:dyDescent="0.15">
      <c r="B247">
        <f>'1_入力シート【基本情報】'!$DP$258</f>
        <v>1</v>
      </c>
      <c r="C247" s="361">
        <f>IF(B247=1,0,D247)</f>
        <v>0</v>
      </c>
      <c r="D247" s="1121" t="str">
        <f>'1_入力シート【基本情報】'!$DS$258</f>
        <v>--</v>
      </c>
      <c r="E247" s="1121">
        <f>C247</f>
        <v>0</v>
      </c>
      <c r="J247" s="699" t="s">
        <v>1920</v>
      </c>
      <c r="K247" s="699" t="s">
        <v>3598</v>
      </c>
      <c r="L247" s="852" t="s">
        <v>92</v>
      </c>
      <c r="M247" s="699" t="s">
        <v>1887</v>
      </c>
      <c r="N247" s="852" t="s">
        <v>92</v>
      </c>
      <c r="O247" s="699" t="s">
        <v>1889</v>
      </c>
      <c r="P247" s="852"/>
      <c r="Q247" s="699"/>
      <c r="R247" s="699"/>
      <c r="S247" s="699"/>
      <c r="T247" s="181"/>
      <c r="U247" s="181"/>
      <c r="AC247" s="361" t="str">
        <f t="shared" si="4"/>
        <v>１２非常用の照明装置の検査者（その他検査者1）-勤務先-電話番号</v>
      </c>
      <c r="AL247" s="392" t="s">
        <v>3666</v>
      </c>
    </row>
    <row r="248" spans="2:38" x14ac:dyDescent="0.15">
      <c r="E248" s="1121" t="b">
        <f>'1_入力シート【基本情報】'!$DS$259</f>
        <v>0</v>
      </c>
      <c r="J248" s="699" t="s">
        <v>1920</v>
      </c>
      <c r="K248" s="699" t="s">
        <v>3599</v>
      </c>
      <c r="L248" s="852" t="s">
        <v>92</v>
      </c>
      <c r="M248" s="699" t="s">
        <v>1886</v>
      </c>
      <c r="N248" s="852"/>
      <c r="O248" s="699"/>
      <c r="P248" s="852"/>
      <c r="Q248" s="699"/>
      <c r="R248" s="699"/>
      <c r="S248" s="699"/>
      <c r="T248" s="181"/>
      <c r="U248" s="181"/>
      <c r="AC248" s="361" t="str">
        <f t="shared" si="4"/>
        <v>１２非常用の照明装置の検査者（その他検査者2）-代表となる検査者と勤務先が同じ</v>
      </c>
      <c r="AL248" s="392" t="s">
        <v>3668</v>
      </c>
    </row>
    <row r="249" spans="2:38" x14ac:dyDescent="0.15">
      <c r="E249" s="1121">
        <f>'1_入力シート【基本情報】'!$AB$260</f>
        <v>0</v>
      </c>
      <c r="J249" s="699" t="s">
        <v>1920</v>
      </c>
      <c r="K249" s="699" t="s">
        <v>3599</v>
      </c>
      <c r="L249" s="852" t="s">
        <v>92</v>
      </c>
      <c r="M249" s="699" t="s">
        <v>1875</v>
      </c>
      <c r="N249" s="852" t="s">
        <v>92</v>
      </c>
      <c r="O249" s="699" t="s">
        <v>1876</v>
      </c>
      <c r="P249" s="852"/>
      <c r="Q249" s="699"/>
      <c r="R249" s="699"/>
      <c r="S249" s="699"/>
      <c r="T249" s="181"/>
      <c r="U249" s="181"/>
      <c r="AC249" s="361" t="str">
        <f t="shared" si="4"/>
        <v>１２非常用の照明装置の検査者（その他検査者2）-資格-資格名称</v>
      </c>
      <c r="AL249" s="392" t="s">
        <v>3669</v>
      </c>
    </row>
    <row r="250" spans="2:38" x14ac:dyDescent="0.15">
      <c r="E250" s="1121">
        <f>'1_入力シート【基本情報】'!$AB$261</f>
        <v>0</v>
      </c>
      <c r="J250" s="699" t="s">
        <v>1920</v>
      </c>
      <c r="K250" s="699" t="s">
        <v>3599</v>
      </c>
      <c r="L250" s="852" t="s">
        <v>92</v>
      </c>
      <c r="M250" s="699" t="s">
        <v>1875</v>
      </c>
      <c r="N250" s="852" t="s">
        <v>92</v>
      </c>
      <c r="O250" s="699" t="s">
        <v>1877</v>
      </c>
      <c r="P250" s="852" t="s">
        <v>1937</v>
      </c>
      <c r="Q250" s="699" t="s">
        <v>1878</v>
      </c>
      <c r="R250" s="699"/>
      <c r="S250" s="699"/>
      <c r="T250" s="181"/>
      <c r="U250" s="181"/>
      <c r="AC250" s="361" t="str">
        <f t="shared" si="4"/>
        <v>１２非常用の照明装置の検査者（その他検査者2）-資格-建築士-登録</v>
      </c>
      <c r="AL250" s="392" t="s">
        <v>3670</v>
      </c>
    </row>
    <row r="251" spans="2:38" x14ac:dyDescent="0.15">
      <c r="E251" s="1121">
        <f>'1_入力シート【基本情報】'!$AB$262</f>
        <v>0</v>
      </c>
      <c r="J251" s="699" t="s">
        <v>1920</v>
      </c>
      <c r="K251" s="699" t="s">
        <v>3599</v>
      </c>
      <c r="L251" s="852" t="s">
        <v>92</v>
      </c>
      <c r="M251" s="699" t="s">
        <v>1875</v>
      </c>
      <c r="N251" s="852" t="s">
        <v>92</v>
      </c>
      <c r="O251" s="699" t="s">
        <v>1877</v>
      </c>
      <c r="P251" s="852" t="s">
        <v>1937</v>
      </c>
      <c r="Q251" s="699" t="s">
        <v>1861</v>
      </c>
      <c r="R251" s="699"/>
      <c r="S251" s="699"/>
      <c r="T251" s="181"/>
      <c r="U251" s="181"/>
      <c r="AC251" s="361" t="str">
        <f t="shared" si="4"/>
        <v>１２非常用の照明装置の検査者（その他検査者2）-資格-建築士-号</v>
      </c>
      <c r="AL251" s="392" t="s">
        <v>3671</v>
      </c>
    </row>
    <row r="252" spans="2:38" x14ac:dyDescent="0.15">
      <c r="E252" s="1121">
        <f>'1_入力シート【基本情報】'!$AB$263</f>
        <v>0</v>
      </c>
      <c r="J252" s="699" t="s">
        <v>1920</v>
      </c>
      <c r="K252" s="699" t="s">
        <v>3599</v>
      </c>
      <c r="L252" s="852" t="s">
        <v>92</v>
      </c>
      <c r="M252" s="699" t="s">
        <v>1875</v>
      </c>
      <c r="N252" s="852" t="s">
        <v>92</v>
      </c>
      <c r="O252" s="699" t="s">
        <v>1879</v>
      </c>
      <c r="P252" s="852" t="s">
        <v>1937</v>
      </c>
      <c r="Q252" s="699" t="s">
        <v>1861</v>
      </c>
      <c r="R252" s="699"/>
      <c r="S252" s="699"/>
      <c r="T252" s="181"/>
      <c r="U252" s="181"/>
      <c r="AC252" s="361" t="str">
        <f t="shared" si="4"/>
        <v>１２非常用の照明装置の検査者（その他検査者2）-資格-建築設備検査員-号</v>
      </c>
      <c r="AL252" s="392" t="s">
        <v>3672</v>
      </c>
    </row>
    <row r="253" spans="2:38" x14ac:dyDescent="0.15">
      <c r="E253" s="1121">
        <f>'1_入力シート【基本情報】'!$AB$264</f>
        <v>0</v>
      </c>
      <c r="J253" s="699" t="s">
        <v>1920</v>
      </c>
      <c r="K253" s="699" t="s">
        <v>3599</v>
      </c>
      <c r="L253" s="852" t="s">
        <v>92</v>
      </c>
      <c r="M253" s="699" t="s">
        <v>1829</v>
      </c>
      <c r="N253" s="852" t="s">
        <v>92</v>
      </c>
      <c r="O253" s="699" t="s">
        <v>1815</v>
      </c>
      <c r="P253" s="852"/>
      <c r="Q253" s="699"/>
      <c r="R253" s="699"/>
      <c r="S253" s="699"/>
      <c r="T253" s="181"/>
      <c r="U253" s="181"/>
      <c r="AC253" s="361" t="str">
        <f t="shared" si="4"/>
        <v>１２非常用の照明装置の検査者（その他検査者2）-氏名-フリガナ</v>
      </c>
      <c r="AL253" s="392" t="s">
        <v>3673</v>
      </c>
    </row>
    <row r="254" spans="2:38" x14ac:dyDescent="0.15">
      <c r="E254" s="1121">
        <f>'1_入力シート【基本情報】'!$AB$265</f>
        <v>0</v>
      </c>
      <c r="J254" s="699" t="s">
        <v>1920</v>
      </c>
      <c r="K254" s="699" t="s">
        <v>3599</v>
      </c>
      <c r="L254" s="852" t="s">
        <v>92</v>
      </c>
      <c r="M254" s="699" t="s">
        <v>1829</v>
      </c>
      <c r="N254" s="852" t="s">
        <v>92</v>
      </c>
      <c r="O254" s="699" t="s">
        <v>1829</v>
      </c>
      <c r="P254" s="852"/>
      <c r="Q254" s="699"/>
      <c r="R254" s="699"/>
      <c r="S254" s="699"/>
      <c r="T254" s="181"/>
      <c r="U254" s="181"/>
      <c r="AC254" s="361" t="str">
        <f t="shared" si="4"/>
        <v>１２非常用の照明装置の検査者（その他検査者2）-氏名-氏名</v>
      </c>
      <c r="AL254" s="392" t="s">
        <v>3674</v>
      </c>
    </row>
    <row r="255" spans="2:38" x14ac:dyDescent="0.15">
      <c r="E255" s="1121">
        <f>'1_入力シート【基本情報】'!$AB$266</f>
        <v>0</v>
      </c>
      <c r="J255" s="699" t="s">
        <v>1920</v>
      </c>
      <c r="K255" s="699" t="s">
        <v>3599</v>
      </c>
      <c r="L255" s="852" t="s">
        <v>92</v>
      </c>
      <c r="M255" s="699" t="s">
        <v>1887</v>
      </c>
      <c r="N255" s="852" t="s">
        <v>92</v>
      </c>
      <c r="O255" s="699" t="s">
        <v>1881</v>
      </c>
      <c r="P255" s="852"/>
      <c r="Q255" s="699"/>
      <c r="R255" s="699"/>
      <c r="S255" s="699"/>
      <c r="T255" s="181"/>
      <c r="U255" s="181"/>
      <c r="AC255" s="361" t="str">
        <f t="shared" si="4"/>
        <v>１２非常用の照明装置の検査者（その他検査者2）-勤務先-名称</v>
      </c>
      <c r="AL255" s="392" t="s">
        <v>3675</v>
      </c>
    </row>
    <row r="256" spans="2:38" x14ac:dyDescent="0.15">
      <c r="E256" s="1121">
        <f>'1_入力シート【基本情報】'!$AB$267</f>
        <v>0</v>
      </c>
      <c r="J256" s="699" t="s">
        <v>1920</v>
      </c>
      <c r="K256" s="699" t="s">
        <v>3599</v>
      </c>
      <c r="L256" s="852" t="s">
        <v>92</v>
      </c>
      <c r="M256" s="699" t="s">
        <v>1887</v>
      </c>
      <c r="N256" s="852" t="s">
        <v>92</v>
      </c>
      <c r="O256" s="699" t="s">
        <v>1882</v>
      </c>
      <c r="P256" s="852" t="s">
        <v>1937</v>
      </c>
      <c r="Q256" s="699" t="s">
        <v>1888</v>
      </c>
      <c r="R256" s="699"/>
      <c r="S256" s="699"/>
      <c r="T256" s="181"/>
      <c r="U256" s="181"/>
      <c r="AC256" s="361" t="str">
        <f t="shared" si="4"/>
        <v>１２非常用の照明装置の検査者（その他検査者2）-勤務先-事務所登録-建築士事務所</v>
      </c>
      <c r="AL256" s="392" t="s">
        <v>3676</v>
      </c>
    </row>
    <row r="257" spans="2:38" x14ac:dyDescent="0.15">
      <c r="E257" s="1121">
        <f>'1_入力シート【基本情報】'!$AB$268</f>
        <v>0</v>
      </c>
      <c r="J257" s="699" t="s">
        <v>1920</v>
      </c>
      <c r="K257" s="699" t="s">
        <v>3599</v>
      </c>
      <c r="L257" s="852" t="s">
        <v>92</v>
      </c>
      <c r="M257" s="699" t="s">
        <v>1887</v>
      </c>
      <c r="N257" s="852" t="s">
        <v>92</v>
      </c>
      <c r="O257" s="699" t="s">
        <v>1882</v>
      </c>
      <c r="P257" s="852" t="s">
        <v>1937</v>
      </c>
      <c r="Q257" s="699" t="s">
        <v>1883</v>
      </c>
      <c r="R257" s="699"/>
      <c r="S257" s="699"/>
      <c r="T257" s="181"/>
      <c r="U257" s="181"/>
      <c r="AC257" s="361" t="str">
        <f t="shared" si="4"/>
        <v>１２非常用の照明装置の検査者（その他検査者2）-勤務先-事務所登録-知事登録</v>
      </c>
      <c r="AL257" s="392" t="s">
        <v>3677</v>
      </c>
    </row>
    <row r="258" spans="2:38" x14ac:dyDescent="0.15">
      <c r="E258" s="1121">
        <f>'1_入力シート【基本情報】'!$AB$269</f>
        <v>0</v>
      </c>
      <c r="J258" s="699" t="s">
        <v>1920</v>
      </c>
      <c r="K258" s="699" t="s">
        <v>3599</v>
      </c>
      <c r="L258" s="852" t="s">
        <v>92</v>
      </c>
      <c r="M258" s="699" t="s">
        <v>1887</v>
      </c>
      <c r="N258" s="852" t="s">
        <v>92</v>
      </c>
      <c r="O258" s="699" t="s">
        <v>1882</v>
      </c>
      <c r="P258" s="852" t="s">
        <v>1937</v>
      </c>
      <c r="Q258" s="699" t="s">
        <v>1861</v>
      </c>
      <c r="R258" s="699"/>
      <c r="S258" s="699"/>
      <c r="T258" s="181"/>
      <c r="U258" s="181"/>
      <c r="AC258" s="361" t="str">
        <f t="shared" si="4"/>
        <v>１２非常用の照明装置の検査者（その他検査者2）-勤務先-事務所登録-号</v>
      </c>
      <c r="AL258" s="392" t="s">
        <v>3678</v>
      </c>
    </row>
    <row r="259" spans="2:38" x14ac:dyDescent="0.15">
      <c r="B259">
        <f>'1_入力シート【基本情報】'!$DP$270</f>
        <v>1</v>
      </c>
      <c r="C259" s="361">
        <f>IF(B259=1,0,D259)</f>
        <v>0</v>
      </c>
      <c r="D259" s="1121" t="str">
        <f>'1_入力シート【基本情報】'!$DS$270</f>
        <v>-</v>
      </c>
      <c r="E259" s="1121">
        <f>C259</f>
        <v>0</v>
      </c>
      <c r="J259" s="699" t="s">
        <v>1920</v>
      </c>
      <c r="K259" s="699" t="s">
        <v>3599</v>
      </c>
      <c r="L259" s="852" t="s">
        <v>92</v>
      </c>
      <c r="M259" s="699" t="s">
        <v>1887</v>
      </c>
      <c r="N259" s="852" t="s">
        <v>92</v>
      </c>
      <c r="O259" s="699" t="s">
        <v>1506</v>
      </c>
      <c r="P259" s="852"/>
      <c r="Q259" s="699"/>
      <c r="R259" s="699"/>
      <c r="S259" s="699"/>
      <c r="T259" s="181"/>
      <c r="U259" s="181"/>
      <c r="AC259" s="361" t="str">
        <f t="shared" si="4"/>
        <v>１２非常用の照明装置の検査者（その他検査者2）-勤務先-郵便番号</v>
      </c>
      <c r="AL259" s="392" t="s">
        <v>3729</v>
      </c>
    </row>
    <row r="260" spans="2:38" x14ac:dyDescent="0.15">
      <c r="E260" s="1121">
        <f>'1_入力シート【基本情報】'!$AB$271</f>
        <v>0</v>
      </c>
      <c r="J260" s="699" t="s">
        <v>1920</v>
      </c>
      <c r="K260" s="699" t="s">
        <v>3599</v>
      </c>
      <c r="L260" s="852" t="s">
        <v>92</v>
      </c>
      <c r="M260" s="699" t="s">
        <v>1887</v>
      </c>
      <c r="N260" s="852" t="s">
        <v>92</v>
      </c>
      <c r="O260" s="699" t="s">
        <v>1884</v>
      </c>
      <c r="P260" s="852"/>
      <c r="Q260" s="699"/>
      <c r="R260" s="699"/>
      <c r="S260" s="699"/>
      <c r="T260" s="181"/>
      <c r="U260" s="181"/>
      <c r="AC260" s="361" t="str">
        <f t="shared" si="4"/>
        <v>１２非常用の照明装置の検査者（その他検査者2）-勤務先-所在地</v>
      </c>
      <c r="AL260" s="392" t="s">
        <v>3680</v>
      </c>
    </row>
    <row r="261" spans="2:38" x14ac:dyDescent="0.15">
      <c r="B261">
        <f>'1_入力シート【基本情報】'!$DP$272</f>
        <v>1</v>
      </c>
      <c r="C261" s="361">
        <f>IF(B261=1,0,D261)</f>
        <v>0</v>
      </c>
      <c r="D261" s="1121" t="str">
        <f>'1_入力シート【基本情報】'!$DS$272</f>
        <v>--</v>
      </c>
      <c r="E261" s="1121">
        <f>C261</f>
        <v>0</v>
      </c>
      <c r="J261" s="699" t="s">
        <v>1920</v>
      </c>
      <c r="K261" s="699" t="s">
        <v>3599</v>
      </c>
      <c r="L261" s="852" t="s">
        <v>92</v>
      </c>
      <c r="M261" s="699" t="s">
        <v>1887</v>
      </c>
      <c r="N261" s="852" t="s">
        <v>92</v>
      </c>
      <c r="O261" s="699" t="s">
        <v>1889</v>
      </c>
      <c r="P261" s="852"/>
      <c r="Q261" s="699"/>
      <c r="R261" s="699"/>
      <c r="S261" s="699"/>
      <c r="T261" s="181"/>
      <c r="U261" s="181"/>
      <c r="AC261" s="361" t="str">
        <f t="shared" si="4"/>
        <v>１２非常用の照明装置の検査者（その他検査者2）-勤務先-電話番号</v>
      </c>
      <c r="AL261" s="392" t="s">
        <v>3679</v>
      </c>
    </row>
    <row r="262" spans="2:38" x14ac:dyDescent="0.15">
      <c r="E262" s="1121">
        <f>'1_入力シート【基本情報】'!$AB$278</f>
        <v>0</v>
      </c>
      <c r="J262" s="699" t="s">
        <v>1922</v>
      </c>
      <c r="K262" s="699" t="s">
        <v>1923</v>
      </c>
      <c r="L262" s="852" t="s">
        <v>92</v>
      </c>
      <c r="M262" s="699" t="s">
        <v>3734</v>
      </c>
      <c r="N262" s="852" t="s">
        <v>92</v>
      </c>
      <c r="O262" s="699" t="s">
        <v>1924</v>
      </c>
      <c r="P262" s="852" t="s">
        <v>1937</v>
      </c>
      <c r="Q262" s="699" t="s">
        <v>1926</v>
      </c>
      <c r="R262" s="699"/>
      <c r="S262" s="699"/>
      <c r="T262" s="181"/>
      <c r="U262" s="181"/>
      <c r="AC262" s="361" t="str">
        <f t="shared" si="4"/>
        <v>１３非常用の照明装置の概要-照明器具-白熱灯-灯</v>
      </c>
      <c r="AL262" s="392" t="s">
        <v>3746</v>
      </c>
    </row>
    <row r="263" spans="2:38" x14ac:dyDescent="0.15">
      <c r="E263" s="1121">
        <f>'1_入力シート【基本情報】'!$AB$279</f>
        <v>0</v>
      </c>
      <c r="J263" s="699" t="s">
        <v>1922</v>
      </c>
      <c r="K263" s="699" t="s">
        <v>1923</v>
      </c>
      <c r="L263" s="852" t="s">
        <v>92</v>
      </c>
      <c r="M263" s="699" t="s">
        <v>3734</v>
      </c>
      <c r="N263" s="852" t="s">
        <v>92</v>
      </c>
      <c r="O263" s="699" t="s">
        <v>1925</v>
      </c>
      <c r="P263" s="852" t="s">
        <v>1937</v>
      </c>
      <c r="Q263" s="699" t="s">
        <v>1926</v>
      </c>
      <c r="R263" s="699"/>
      <c r="S263" s="699"/>
      <c r="T263" s="181"/>
      <c r="U263" s="181"/>
      <c r="AC263" s="361" t="str">
        <f t="shared" si="4"/>
        <v>１３非常用の照明装置の概要-照明器具-蛍光灯-灯</v>
      </c>
      <c r="AL263" s="392" t="s">
        <v>3747</v>
      </c>
    </row>
    <row r="264" spans="2:38" x14ac:dyDescent="0.15">
      <c r="E264" s="1121">
        <f>'1_入力シート【基本情報】'!$AB$280</f>
        <v>0</v>
      </c>
      <c r="J264" s="699" t="s">
        <v>1922</v>
      </c>
      <c r="K264" s="699" t="s">
        <v>1923</v>
      </c>
      <c r="L264" s="852" t="s">
        <v>92</v>
      </c>
      <c r="M264" s="699" t="s">
        <v>3734</v>
      </c>
      <c r="N264" s="852" t="s">
        <v>92</v>
      </c>
      <c r="O264" s="699" t="s">
        <v>1927</v>
      </c>
      <c r="P264" s="852" t="s">
        <v>1937</v>
      </c>
      <c r="Q264" s="699" t="s">
        <v>1926</v>
      </c>
      <c r="R264" s="699"/>
      <c r="S264" s="699"/>
      <c r="T264" s="181"/>
      <c r="U264" s="181"/>
      <c r="AC264" s="361" t="str">
        <f t="shared" si="4"/>
        <v>１３非常用の照明装置の概要-照明器具-LEDランプ-灯</v>
      </c>
      <c r="AL264" s="392" t="s">
        <v>3748</v>
      </c>
    </row>
    <row r="265" spans="2:38" x14ac:dyDescent="0.15">
      <c r="E265" s="1121">
        <f>'1_入力シート【基本情報】'!$AB$281</f>
        <v>0</v>
      </c>
      <c r="J265" s="699" t="s">
        <v>1922</v>
      </c>
      <c r="K265" s="699" t="s">
        <v>1923</v>
      </c>
      <c r="L265" s="852" t="s">
        <v>92</v>
      </c>
      <c r="M265" s="699" t="s">
        <v>3734</v>
      </c>
      <c r="N265" s="852" t="s">
        <v>92</v>
      </c>
      <c r="O265" s="699" t="s">
        <v>1897</v>
      </c>
      <c r="P265" s="852" t="s">
        <v>1937</v>
      </c>
      <c r="Q265" s="699" t="s">
        <v>1926</v>
      </c>
      <c r="R265" s="699"/>
      <c r="S265" s="699"/>
      <c r="T265" s="181"/>
      <c r="U265" s="181"/>
      <c r="AC265" s="361" t="str">
        <f t="shared" si="4"/>
        <v>１３非常用の照明装置の概要-照明器具-その他-灯</v>
      </c>
      <c r="AL265" s="392" t="s">
        <v>3749</v>
      </c>
    </row>
    <row r="266" spans="2:38" x14ac:dyDescent="0.15">
      <c r="E266" s="1121">
        <f>'1_入力シート【基本情報】'!$AK$282</f>
        <v>0</v>
      </c>
      <c r="J266" s="699" t="s">
        <v>1922</v>
      </c>
      <c r="K266" s="699" t="s">
        <v>1923</v>
      </c>
      <c r="L266" s="852" t="s">
        <v>92</v>
      </c>
      <c r="M266" s="699" t="s">
        <v>1928</v>
      </c>
      <c r="N266" s="852" t="s">
        <v>92</v>
      </c>
      <c r="O266" s="699" t="s">
        <v>1929</v>
      </c>
      <c r="P266" s="852" t="s">
        <v>1937</v>
      </c>
      <c r="Q266" s="699" t="s">
        <v>1930</v>
      </c>
      <c r="R266" s="852" t="s">
        <v>1937</v>
      </c>
      <c r="S266" s="699" t="s">
        <v>1926</v>
      </c>
      <c r="T266" s="181"/>
      <c r="U266" s="181"/>
      <c r="AC266" s="361" t="str">
        <f t="shared" si="4"/>
        <v>１３非常用の照明装置の概要-予備電源-蓄電池（内蔵型）-居室-灯</v>
      </c>
      <c r="AL266" s="392" t="s">
        <v>2407</v>
      </c>
    </row>
    <row r="267" spans="2:38" x14ac:dyDescent="0.15">
      <c r="E267" s="1121">
        <f>'1_入力シート【基本情報】'!$AV$282</f>
        <v>0</v>
      </c>
      <c r="J267" s="699" t="s">
        <v>1922</v>
      </c>
      <c r="K267" s="699" t="s">
        <v>1923</v>
      </c>
      <c r="L267" s="852" t="s">
        <v>92</v>
      </c>
      <c r="M267" s="699" t="s">
        <v>1928</v>
      </c>
      <c r="N267" s="852" t="s">
        <v>92</v>
      </c>
      <c r="O267" s="699" t="s">
        <v>1929</v>
      </c>
      <c r="P267" s="852" t="s">
        <v>1937</v>
      </c>
      <c r="Q267" s="699" t="s">
        <v>1931</v>
      </c>
      <c r="R267" s="852" t="s">
        <v>1937</v>
      </c>
      <c r="S267" s="699" t="s">
        <v>1926</v>
      </c>
      <c r="T267" s="181"/>
      <c r="U267" s="181"/>
      <c r="AC267" s="361" t="str">
        <f t="shared" ref="AC267:AC330" si="5">CONCATENATE(J267,K267,L267,M267,N267,O267,P267,Q267,R267,S267,T267,U267)</f>
        <v>１３非常用の照明装置の概要-予備電源-蓄電池（内蔵型）-廊下-灯</v>
      </c>
      <c r="AL267" s="392" t="s">
        <v>2408</v>
      </c>
    </row>
    <row r="268" spans="2:38" x14ac:dyDescent="0.15">
      <c r="E268" s="1121">
        <f>'1_入力シート【基本情報】'!$BH$282</f>
        <v>0</v>
      </c>
      <c r="J268" s="699" t="s">
        <v>1922</v>
      </c>
      <c r="K268" s="699" t="s">
        <v>1923</v>
      </c>
      <c r="L268" s="852" t="s">
        <v>92</v>
      </c>
      <c r="M268" s="699" t="s">
        <v>1928</v>
      </c>
      <c r="N268" s="852" t="s">
        <v>92</v>
      </c>
      <c r="O268" s="699" t="s">
        <v>1929</v>
      </c>
      <c r="P268" s="852" t="s">
        <v>1937</v>
      </c>
      <c r="Q268" s="699" t="s">
        <v>1932</v>
      </c>
      <c r="R268" s="852" t="s">
        <v>1937</v>
      </c>
      <c r="S268" s="699" t="s">
        <v>1926</v>
      </c>
      <c r="T268" s="181"/>
      <c r="U268" s="181"/>
      <c r="AC268" s="361" t="str">
        <f t="shared" si="5"/>
        <v>１３非常用の照明装置の概要-予備電源-蓄電池（内蔵型）-階段-灯</v>
      </c>
      <c r="AL268" s="392" t="s">
        <v>2409</v>
      </c>
    </row>
    <row r="269" spans="2:38" x14ac:dyDescent="0.15">
      <c r="E269" s="1121">
        <f>'1_入力シート【基本情報】'!$AK$283</f>
        <v>0</v>
      </c>
      <c r="J269" s="699" t="s">
        <v>1922</v>
      </c>
      <c r="K269" s="699" t="s">
        <v>1923</v>
      </c>
      <c r="L269" s="852" t="s">
        <v>92</v>
      </c>
      <c r="M269" s="699" t="s">
        <v>1928</v>
      </c>
      <c r="N269" s="852" t="s">
        <v>92</v>
      </c>
      <c r="O269" s="699" t="s">
        <v>1933</v>
      </c>
      <c r="P269" s="852" t="s">
        <v>1937</v>
      </c>
      <c r="Q269" s="699" t="s">
        <v>1930</v>
      </c>
      <c r="R269" s="852" t="s">
        <v>1937</v>
      </c>
      <c r="S269" s="699" t="s">
        <v>6</v>
      </c>
      <c r="T269" s="181"/>
      <c r="U269" s="181"/>
      <c r="AC269" s="361" t="str">
        <f t="shared" si="5"/>
        <v>１３非常用の照明装置の概要-予備電源-蓄電池（別置型）-居室-灯</v>
      </c>
      <c r="AL269" s="392" t="s">
        <v>2410</v>
      </c>
    </row>
    <row r="270" spans="2:38" x14ac:dyDescent="0.15">
      <c r="E270" s="1121">
        <f>'1_入力シート【基本情報】'!$AV$283</f>
        <v>0</v>
      </c>
      <c r="J270" s="699" t="s">
        <v>1922</v>
      </c>
      <c r="K270" s="699" t="s">
        <v>1923</v>
      </c>
      <c r="L270" s="852" t="s">
        <v>92</v>
      </c>
      <c r="M270" s="699" t="s">
        <v>1928</v>
      </c>
      <c r="N270" s="852" t="s">
        <v>92</v>
      </c>
      <c r="O270" s="699" t="s">
        <v>1933</v>
      </c>
      <c r="P270" s="852" t="s">
        <v>1937</v>
      </c>
      <c r="Q270" s="699" t="s">
        <v>1931</v>
      </c>
      <c r="R270" s="852" t="s">
        <v>1937</v>
      </c>
      <c r="S270" s="699" t="s">
        <v>6</v>
      </c>
      <c r="T270" s="181"/>
      <c r="U270" s="181"/>
      <c r="AC270" s="361" t="str">
        <f t="shared" si="5"/>
        <v>１３非常用の照明装置の概要-予備電源-蓄電池（別置型）-廊下-灯</v>
      </c>
      <c r="AL270" s="392" t="s">
        <v>2411</v>
      </c>
    </row>
    <row r="271" spans="2:38" x14ac:dyDescent="0.15">
      <c r="E271" s="1121">
        <f>'1_入力シート【基本情報】'!$BH$283</f>
        <v>0</v>
      </c>
      <c r="J271" s="699" t="s">
        <v>1922</v>
      </c>
      <c r="K271" s="699" t="s">
        <v>1923</v>
      </c>
      <c r="L271" s="852" t="s">
        <v>92</v>
      </c>
      <c r="M271" s="699" t="s">
        <v>1928</v>
      </c>
      <c r="N271" s="852" t="s">
        <v>92</v>
      </c>
      <c r="O271" s="699" t="s">
        <v>1933</v>
      </c>
      <c r="P271" s="852" t="s">
        <v>1937</v>
      </c>
      <c r="Q271" s="699" t="s">
        <v>1932</v>
      </c>
      <c r="R271" s="852" t="s">
        <v>1937</v>
      </c>
      <c r="S271" s="699" t="s">
        <v>6</v>
      </c>
      <c r="T271" s="181"/>
      <c r="U271" s="181"/>
      <c r="AC271" s="361" t="str">
        <f t="shared" si="5"/>
        <v>１３非常用の照明装置の概要-予備電源-蓄電池（別置型）-階段-灯</v>
      </c>
      <c r="AL271" s="392" t="s">
        <v>2412</v>
      </c>
    </row>
    <row r="272" spans="2:38" x14ac:dyDescent="0.15">
      <c r="E272" s="1121">
        <f>'1_入力シート【基本情報】'!$AK$284</f>
        <v>0</v>
      </c>
      <c r="J272" s="699" t="s">
        <v>1922</v>
      </c>
      <c r="K272" s="699" t="s">
        <v>1923</v>
      </c>
      <c r="L272" s="852" t="s">
        <v>92</v>
      </c>
      <c r="M272" s="699" t="s">
        <v>1928</v>
      </c>
      <c r="N272" s="852" t="s">
        <v>92</v>
      </c>
      <c r="O272" s="699" t="s">
        <v>354</v>
      </c>
      <c r="P272" s="852" t="s">
        <v>1937</v>
      </c>
      <c r="Q272" s="699" t="s">
        <v>1930</v>
      </c>
      <c r="R272" s="852" t="s">
        <v>1937</v>
      </c>
      <c r="S272" s="699" t="s">
        <v>6</v>
      </c>
      <c r="T272" s="181"/>
      <c r="U272" s="181"/>
      <c r="AC272" s="361" t="str">
        <f t="shared" si="5"/>
        <v>１３非常用の照明装置の概要-予備電源-自家用発電装置-居室-灯</v>
      </c>
      <c r="AL272" s="392" t="s">
        <v>3750</v>
      </c>
    </row>
    <row r="273" spans="5:38" x14ac:dyDescent="0.15">
      <c r="E273" s="1121">
        <f>'1_入力シート【基本情報】'!$AV$284</f>
        <v>0</v>
      </c>
      <c r="J273" s="699" t="s">
        <v>1922</v>
      </c>
      <c r="K273" s="699" t="s">
        <v>1923</v>
      </c>
      <c r="L273" s="852" t="s">
        <v>92</v>
      </c>
      <c r="M273" s="699" t="s">
        <v>1928</v>
      </c>
      <c r="N273" s="852" t="s">
        <v>92</v>
      </c>
      <c r="O273" s="699" t="s">
        <v>354</v>
      </c>
      <c r="P273" s="852" t="s">
        <v>1937</v>
      </c>
      <c r="Q273" s="699" t="s">
        <v>1931</v>
      </c>
      <c r="R273" s="852" t="s">
        <v>1937</v>
      </c>
      <c r="S273" s="699" t="s">
        <v>6</v>
      </c>
      <c r="T273" s="181"/>
      <c r="U273" s="181"/>
      <c r="AC273" s="361" t="str">
        <f t="shared" si="5"/>
        <v>１３非常用の照明装置の概要-予備電源-自家用発電装置-廊下-灯</v>
      </c>
      <c r="AL273" s="392" t="s">
        <v>3751</v>
      </c>
    </row>
    <row r="274" spans="5:38" x14ac:dyDescent="0.15">
      <c r="E274" s="1121">
        <f>'1_入力シート【基本情報】'!$BH$284</f>
        <v>0</v>
      </c>
      <c r="J274" s="699" t="s">
        <v>1922</v>
      </c>
      <c r="K274" s="699" t="s">
        <v>1923</v>
      </c>
      <c r="L274" s="852" t="s">
        <v>92</v>
      </c>
      <c r="M274" s="699" t="s">
        <v>1928</v>
      </c>
      <c r="N274" s="852" t="s">
        <v>92</v>
      </c>
      <c r="O274" s="699" t="s">
        <v>354</v>
      </c>
      <c r="P274" s="852" t="s">
        <v>1937</v>
      </c>
      <c r="Q274" s="699" t="s">
        <v>1932</v>
      </c>
      <c r="R274" s="852" t="s">
        <v>1937</v>
      </c>
      <c r="S274" s="699" t="s">
        <v>6</v>
      </c>
      <c r="T274" s="181"/>
      <c r="U274" s="181"/>
      <c r="AC274" s="361" t="str">
        <f t="shared" si="5"/>
        <v>１３非常用の照明装置の概要-予備電源-自家用発電装置-階段-灯</v>
      </c>
      <c r="AL274" s="392" t="s">
        <v>3752</v>
      </c>
    </row>
    <row r="275" spans="5:38" x14ac:dyDescent="0.15">
      <c r="E275" s="1121">
        <f>'1_入力シート【基本情報】'!$AK$285</f>
        <v>0</v>
      </c>
      <c r="J275" s="699" t="s">
        <v>1922</v>
      </c>
      <c r="K275" s="699" t="s">
        <v>1923</v>
      </c>
      <c r="L275" s="852" t="s">
        <v>92</v>
      </c>
      <c r="M275" s="699" t="s">
        <v>1928</v>
      </c>
      <c r="N275" s="852" t="s">
        <v>92</v>
      </c>
      <c r="O275" s="699" t="s">
        <v>3735</v>
      </c>
      <c r="P275" s="852" t="s">
        <v>1937</v>
      </c>
      <c r="Q275" s="699" t="s">
        <v>1930</v>
      </c>
      <c r="R275" s="852" t="s">
        <v>1937</v>
      </c>
      <c r="S275" s="699" t="s">
        <v>6</v>
      </c>
      <c r="T275" s="181"/>
      <c r="U275" s="181"/>
      <c r="AC275" s="361" t="str">
        <f t="shared" si="5"/>
        <v>１３非常用の照明装置の概要-予備電源-蓄電池（別置型）・自家用発電装置-居室-灯</v>
      </c>
      <c r="AL275" s="392" t="s">
        <v>3753</v>
      </c>
    </row>
    <row r="276" spans="5:38" x14ac:dyDescent="0.15">
      <c r="E276" s="1121">
        <f>'1_入力シート【基本情報】'!$AV$285</f>
        <v>0</v>
      </c>
      <c r="J276" s="699" t="s">
        <v>1922</v>
      </c>
      <c r="K276" s="699" t="s">
        <v>1923</v>
      </c>
      <c r="L276" s="852" t="s">
        <v>92</v>
      </c>
      <c r="M276" s="699" t="s">
        <v>1928</v>
      </c>
      <c r="N276" s="852" t="s">
        <v>92</v>
      </c>
      <c r="O276" s="699" t="s">
        <v>3735</v>
      </c>
      <c r="P276" s="852" t="s">
        <v>1937</v>
      </c>
      <c r="Q276" s="699" t="s">
        <v>1931</v>
      </c>
      <c r="R276" s="852" t="s">
        <v>1937</v>
      </c>
      <c r="S276" s="699" t="s">
        <v>6</v>
      </c>
      <c r="T276" s="181"/>
      <c r="U276" s="181"/>
      <c r="AC276" s="361" t="str">
        <f t="shared" si="5"/>
        <v>１３非常用の照明装置の概要-予備電源-蓄電池（別置型）・自家用発電装置-廊下-灯</v>
      </c>
      <c r="AL276" s="392" t="s">
        <v>3754</v>
      </c>
    </row>
    <row r="277" spans="5:38" x14ac:dyDescent="0.15">
      <c r="E277" s="1121">
        <f>'1_入力シート【基本情報】'!$BH$285</f>
        <v>0</v>
      </c>
      <c r="J277" s="699" t="s">
        <v>1922</v>
      </c>
      <c r="K277" s="699" t="s">
        <v>1923</v>
      </c>
      <c r="L277" s="852" t="s">
        <v>92</v>
      </c>
      <c r="M277" s="699" t="s">
        <v>1928</v>
      </c>
      <c r="N277" s="852" t="s">
        <v>92</v>
      </c>
      <c r="O277" s="699" t="s">
        <v>3735</v>
      </c>
      <c r="P277" s="852" t="s">
        <v>1937</v>
      </c>
      <c r="Q277" s="699" t="s">
        <v>1932</v>
      </c>
      <c r="R277" s="852" t="s">
        <v>1937</v>
      </c>
      <c r="S277" s="699" t="s">
        <v>6</v>
      </c>
      <c r="T277" s="181"/>
      <c r="U277" s="181"/>
      <c r="AC277" s="361" t="str">
        <f t="shared" si="5"/>
        <v>１３非常用の照明装置の概要-予備電源-蓄電池（別置型）・自家用発電装置-階段-灯</v>
      </c>
      <c r="AL277" s="392" t="s">
        <v>3755</v>
      </c>
    </row>
    <row r="278" spans="5:38" x14ac:dyDescent="0.15">
      <c r="E278" s="1121">
        <f>'1_入力シート【基本情報】'!$AI$286</f>
        <v>0</v>
      </c>
      <c r="J278" s="699" t="s">
        <v>1922</v>
      </c>
      <c r="K278" s="699" t="s">
        <v>1923</v>
      </c>
      <c r="L278" s="852" t="s">
        <v>92</v>
      </c>
      <c r="M278" s="699" t="s">
        <v>1928</v>
      </c>
      <c r="N278" s="852" t="s">
        <v>92</v>
      </c>
      <c r="O278" s="699" t="s">
        <v>1934</v>
      </c>
      <c r="P278" s="852" t="s">
        <v>1937</v>
      </c>
      <c r="Q278" s="699" t="s">
        <v>1935</v>
      </c>
      <c r="R278" s="852"/>
      <c r="S278" s="699"/>
      <c r="T278" s="181"/>
      <c r="U278" s="181"/>
      <c r="AC278" s="361" t="str">
        <f t="shared" si="5"/>
        <v>１３非常用の照明装置の概要-予備電源-その他-（）</v>
      </c>
      <c r="AL278" s="392" t="s">
        <v>2413</v>
      </c>
    </row>
    <row r="279" spans="5:38" x14ac:dyDescent="0.15">
      <c r="E279" s="1121">
        <f>'1_入力シート【基本情報】'!$AB$293</f>
        <v>0</v>
      </c>
      <c r="J279" s="699" t="s">
        <v>1938</v>
      </c>
      <c r="K279" s="699" t="s">
        <v>1939</v>
      </c>
      <c r="L279" s="852" t="s">
        <v>92</v>
      </c>
      <c r="M279" s="699" t="s">
        <v>37</v>
      </c>
      <c r="N279" s="852" t="s">
        <v>92</v>
      </c>
      <c r="O279" s="699" t="s">
        <v>36</v>
      </c>
      <c r="P279" s="699"/>
      <c r="Q279" s="699"/>
      <c r="R279" s="699"/>
      <c r="S279" s="699"/>
      <c r="T279" s="181"/>
      <c r="U279" s="181"/>
      <c r="AC279" s="361" t="str">
        <f t="shared" si="5"/>
        <v>１４給水設備及び排水設備の検査者（代表となる検査者）-資格-資格名称</v>
      </c>
      <c r="AL279" s="392" t="s">
        <v>2414</v>
      </c>
    </row>
    <row r="280" spans="5:38" x14ac:dyDescent="0.15">
      <c r="E280" s="1121">
        <f>'1_入力シート【基本情報】'!$AB$294</f>
        <v>0</v>
      </c>
      <c r="J280" s="699" t="s">
        <v>1938</v>
      </c>
      <c r="K280" s="699" t="s">
        <v>1939</v>
      </c>
      <c r="L280" s="852" t="s">
        <v>92</v>
      </c>
      <c r="M280" s="699" t="s">
        <v>37</v>
      </c>
      <c r="N280" s="852" t="s">
        <v>92</v>
      </c>
      <c r="O280" s="699" t="s">
        <v>35</v>
      </c>
      <c r="P280" s="852" t="s">
        <v>1936</v>
      </c>
      <c r="Q280" s="699" t="s">
        <v>1878</v>
      </c>
      <c r="R280" s="699"/>
      <c r="S280" s="699"/>
      <c r="T280" s="181"/>
      <c r="U280" s="181"/>
      <c r="AC280" s="361" t="str">
        <f t="shared" si="5"/>
        <v>１４給水設備及び排水設備の検査者（代表となる検査者）-資格-建築士-登録</v>
      </c>
      <c r="AL280" s="392" t="s">
        <v>2415</v>
      </c>
    </row>
    <row r="281" spans="5:38" x14ac:dyDescent="0.15">
      <c r="E281" s="1121">
        <f>'1_入力シート【基本情報】'!$AB$295</f>
        <v>0</v>
      </c>
      <c r="J281" s="699" t="s">
        <v>1938</v>
      </c>
      <c r="K281" s="699" t="s">
        <v>1939</v>
      </c>
      <c r="L281" s="852" t="s">
        <v>92</v>
      </c>
      <c r="M281" s="699" t="s">
        <v>37</v>
      </c>
      <c r="N281" s="852" t="s">
        <v>92</v>
      </c>
      <c r="O281" s="699" t="s">
        <v>35</v>
      </c>
      <c r="P281" s="852" t="s">
        <v>1936</v>
      </c>
      <c r="Q281" s="699" t="s">
        <v>24</v>
      </c>
      <c r="R281" s="699"/>
      <c r="S281" s="699"/>
      <c r="T281" s="181"/>
      <c r="U281" s="181"/>
      <c r="AC281" s="361" t="str">
        <f t="shared" si="5"/>
        <v>１４給水設備及び排水設備の検査者（代表となる検査者）-資格-建築士-号</v>
      </c>
      <c r="AL281" s="392" t="s">
        <v>2416</v>
      </c>
    </row>
    <row r="282" spans="5:38" x14ac:dyDescent="0.15">
      <c r="E282" s="1121">
        <f>'1_入力シート【基本情報】'!$AB$296</f>
        <v>0</v>
      </c>
      <c r="J282" s="699" t="s">
        <v>1938</v>
      </c>
      <c r="K282" s="699" t="s">
        <v>1939</v>
      </c>
      <c r="L282" s="852" t="s">
        <v>92</v>
      </c>
      <c r="M282" s="699" t="s">
        <v>37</v>
      </c>
      <c r="N282" s="852" t="s">
        <v>92</v>
      </c>
      <c r="O282" s="699" t="s">
        <v>809</v>
      </c>
      <c r="P282" s="852" t="s">
        <v>1936</v>
      </c>
      <c r="Q282" s="699" t="s">
        <v>24</v>
      </c>
      <c r="R282" s="699"/>
      <c r="S282" s="699"/>
      <c r="T282" s="181"/>
      <c r="U282" s="181"/>
      <c r="AC282" s="361" t="str">
        <f t="shared" si="5"/>
        <v>１４給水設備及び排水設備の検査者（代表となる検査者）-資格-建築設備検査員-号</v>
      </c>
      <c r="AL282" s="392" t="s">
        <v>2417</v>
      </c>
    </row>
    <row r="283" spans="5:38" x14ac:dyDescent="0.15">
      <c r="E283" s="1121">
        <f>'1_入力シート【基本情報】'!$AB$297</f>
        <v>0</v>
      </c>
      <c r="J283" s="699" t="s">
        <v>1938</v>
      </c>
      <c r="K283" s="699" t="s">
        <v>1939</v>
      </c>
      <c r="L283" s="852" t="s">
        <v>92</v>
      </c>
      <c r="M283" s="699" t="s">
        <v>99</v>
      </c>
      <c r="N283" s="852" t="s">
        <v>92</v>
      </c>
      <c r="O283" s="699" t="s">
        <v>1815</v>
      </c>
      <c r="P283" s="699"/>
      <c r="Q283" s="699"/>
      <c r="R283" s="699"/>
      <c r="S283" s="699"/>
      <c r="T283" s="181"/>
      <c r="U283" s="181"/>
      <c r="AC283" s="361" t="str">
        <f t="shared" si="5"/>
        <v>１４給水設備及び排水設備の検査者（代表となる検査者）-氏名-フリガナ</v>
      </c>
      <c r="AL283" s="392" t="s">
        <v>2418</v>
      </c>
    </row>
    <row r="284" spans="5:38" x14ac:dyDescent="0.15">
      <c r="E284" s="1121">
        <f>'1_入力シート【基本情報】'!$AB$298</f>
        <v>0</v>
      </c>
      <c r="J284" s="699" t="s">
        <v>1938</v>
      </c>
      <c r="K284" s="699" t="s">
        <v>1939</v>
      </c>
      <c r="L284" s="852" t="s">
        <v>92</v>
      </c>
      <c r="M284" s="699" t="s">
        <v>99</v>
      </c>
      <c r="N284" s="852" t="s">
        <v>92</v>
      </c>
      <c r="O284" s="699" t="s">
        <v>99</v>
      </c>
      <c r="P284" s="699"/>
      <c r="Q284" s="699"/>
      <c r="R284" s="699"/>
      <c r="S284" s="699"/>
      <c r="T284" s="181"/>
      <c r="U284" s="181"/>
      <c r="AC284" s="361" t="str">
        <f t="shared" si="5"/>
        <v>１４給水設備及び排水設備の検査者（代表となる検査者）-氏名-氏名</v>
      </c>
      <c r="AL284" s="392" t="s">
        <v>2419</v>
      </c>
    </row>
    <row r="285" spans="5:38" x14ac:dyDescent="0.15">
      <c r="E285" s="1121">
        <f>'1_入力シート【基本情報】'!$AB$299</f>
        <v>0</v>
      </c>
      <c r="J285" s="699" t="s">
        <v>1938</v>
      </c>
      <c r="K285" s="699" t="s">
        <v>1939</v>
      </c>
      <c r="L285" s="852" t="s">
        <v>92</v>
      </c>
      <c r="M285" s="699" t="s">
        <v>29</v>
      </c>
      <c r="N285" s="852" t="s">
        <v>92</v>
      </c>
      <c r="O285" s="699" t="s">
        <v>28</v>
      </c>
      <c r="P285" s="699"/>
      <c r="Q285" s="699"/>
      <c r="R285" s="699"/>
      <c r="S285" s="699"/>
      <c r="T285" s="181"/>
      <c r="U285" s="181"/>
      <c r="AC285" s="361" t="str">
        <f t="shared" si="5"/>
        <v>１４給水設備及び排水設備の検査者（代表となる検査者）-勤務先-名称</v>
      </c>
      <c r="AL285" s="392" t="s">
        <v>2420</v>
      </c>
    </row>
    <row r="286" spans="5:38" x14ac:dyDescent="0.15">
      <c r="E286" s="1121">
        <f>'1_入力シート【基本情報】'!$AB$300</f>
        <v>0</v>
      </c>
      <c r="J286" s="699" t="s">
        <v>1938</v>
      </c>
      <c r="K286" s="699" t="s">
        <v>1939</v>
      </c>
      <c r="L286" s="852" t="s">
        <v>92</v>
      </c>
      <c r="M286" s="699" t="s">
        <v>29</v>
      </c>
      <c r="N286" s="852" t="s">
        <v>92</v>
      </c>
      <c r="O286" s="699" t="s">
        <v>1882</v>
      </c>
      <c r="P286" s="852" t="s">
        <v>1936</v>
      </c>
      <c r="Q286" s="699" t="s">
        <v>67</v>
      </c>
      <c r="R286" s="699"/>
      <c r="S286" s="699"/>
      <c r="T286" s="181"/>
      <c r="U286" s="181"/>
      <c r="AC286" s="361" t="str">
        <f t="shared" si="5"/>
        <v>１４給水設備及び排水設備の検査者（代表となる検査者）-勤務先-事務所登録-建築士事務所</v>
      </c>
      <c r="AL286" s="392" t="s">
        <v>2421</v>
      </c>
    </row>
    <row r="287" spans="5:38" x14ac:dyDescent="0.15">
      <c r="E287" s="1121">
        <f>'1_入力シート【基本情報】'!$AB$301</f>
        <v>0</v>
      </c>
      <c r="J287" s="699" t="s">
        <v>1938</v>
      </c>
      <c r="K287" s="699" t="s">
        <v>1939</v>
      </c>
      <c r="L287" s="852" t="s">
        <v>92</v>
      </c>
      <c r="M287" s="699" t="s">
        <v>29</v>
      </c>
      <c r="N287" s="852" t="s">
        <v>92</v>
      </c>
      <c r="O287" s="699" t="s">
        <v>1882</v>
      </c>
      <c r="P287" s="852" t="s">
        <v>1936</v>
      </c>
      <c r="Q287" s="699" t="s">
        <v>26</v>
      </c>
      <c r="R287" s="699"/>
      <c r="S287" s="699"/>
      <c r="T287" s="181"/>
      <c r="U287" s="181"/>
      <c r="AC287" s="361" t="str">
        <f t="shared" si="5"/>
        <v>１４給水設備及び排水設備の検査者（代表となる検査者）-勤務先-事務所登録-知事登録</v>
      </c>
      <c r="AL287" s="392" t="s">
        <v>2422</v>
      </c>
    </row>
    <row r="288" spans="5:38" x14ac:dyDescent="0.15">
      <c r="E288" s="1121">
        <f>'1_入力シート【基本情報】'!$AB$302</f>
        <v>0</v>
      </c>
      <c r="J288" s="699" t="s">
        <v>1938</v>
      </c>
      <c r="K288" s="699" t="s">
        <v>1939</v>
      </c>
      <c r="L288" s="852" t="s">
        <v>92</v>
      </c>
      <c r="M288" s="699" t="s">
        <v>29</v>
      </c>
      <c r="N288" s="852" t="s">
        <v>92</v>
      </c>
      <c r="O288" s="699" t="s">
        <v>1882</v>
      </c>
      <c r="P288" s="852" t="s">
        <v>1936</v>
      </c>
      <c r="Q288" s="699" t="s">
        <v>24</v>
      </c>
      <c r="R288" s="699"/>
      <c r="S288" s="699"/>
      <c r="T288" s="181"/>
      <c r="U288" s="181"/>
      <c r="AC288" s="361" t="str">
        <f t="shared" si="5"/>
        <v>１４給水設備及び排水設備の検査者（代表となる検査者）-勤務先-事務所登録-号</v>
      </c>
      <c r="AL288" s="392" t="s">
        <v>2423</v>
      </c>
    </row>
    <row r="289" spans="2:38" x14ac:dyDescent="0.15">
      <c r="B289">
        <f>'1_入力シート【基本情報】'!$DP$303</f>
        <v>1</v>
      </c>
      <c r="C289" s="361">
        <f>IF(B289=1,0,D289)</f>
        <v>0</v>
      </c>
      <c r="D289" s="1121" t="str">
        <f>'1_入力シート【基本情報】'!$DS$303</f>
        <v>-</v>
      </c>
      <c r="E289" s="1121">
        <f>C289</f>
        <v>0</v>
      </c>
      <c r="J289" s="699" t="s">
        <v>1938</v>
      </c>
      <c r="K289" s="699" t="s">
        <v>1939</v>
      </c>
      <c r="L289" s="852" t="s">
        <v>92</v>
      </c>
      <c r="M289" s="699" t="s">
        <v>29</v>
      </c>
      <c r="N289" s="852" t="s">
        <v>92</v>
      </c>
      <c r="O289" s="699" t="s">
        <v>1506</v>
      </c>
      <c r="P289" s="699"/>
      <c r="Q289" s="699"/>
      <c r="R289" s="699"/>
      <c r="S289" s="699"/>
      <c r="T289" s="181"/>
      <c r="U289" s="181"/>
      <c r="AC289" s="361" t="str">
        <f t="shared" si="5"/>
        <v>１４給水設備及び排水設備の検査者（代表となる検査者）-勤務先-郵便番号</v>
      </c>
      <c r="AL289" s="392" t="s">
        <v>3730</v>
      </c>
    </row>
    <row r="290" spans="2:38" x14ac:dyDescent="0.15">
      <c r="E290" s="1121">
        <f>'1_入力シート【基本情報】'!$AB$304</f>
        <v>0</v>
      </c>
      <c r="J290" s="699" t="s">
        <v>1938</v>
      </c>
      <c r="K290" s="699" t="s">
        <v>1939</v>
      </c>
      <c r="L290" s="852" t="s">
        <v>92</v>
      </c>
      <c r="M290" s="699" t="s">
        <v>29</v>
      </c>
      <c r="N290" s="852" t="s">
        <v>92</v>
      </c>
      <c r="O290" s="699" t="s">
        <v>22</v>
      </c>
      <c r="P290" s="699"/>
      <c r="Q290" s="699"/>
      <c r="R290" s="699"/>
      <c r="S290" s="699"/>
      <c r="T290" s="181"/>
      <c r="U290" s="181"/>
      <c r="AC290" s="361" t="str">
        <f t="shared" si="5"/>
        <v>１４給水設備及び排水設備の検査者（代表となる検査者）-勤務先-所在地</v>
      </c>
      <c r="AL290" s="392" t="s">
        <v>2425</v>
      </c>
    </row>
    <row r="291" spans="2:38" x14ac:dyDescent="0.15">
      <c r="B291">
        <f>'1_入力シート【基本情報】'!$DP$305</f>
        <v>1</v>
      </c>
      <c r="C291" s="361">
        <f>IF(B291=1,0,D291)</f>
        <v>0</v>
      </c>
      <c r="D291" s="1121" t="str">
        <f>'1_入力シート【基本情報】'!$DS$305</f>
        <v>--</v>
      </c>
      <c r="E291" s="1121">
        <f>C291</f>
        <v>0</v>
      </c>
      <c r="J291" s="699" t="s">
        <v>1938</v>
      </c>
      <c r="K291" s="699" t="s">
        <v>1939</v>
      </c>
      <c r="L291" s="852" t="s">
        <v>92</v>
      </c>
      <c r="M291" s="699" t="s">
        <v>29</v>
      </c>
      <c r="N291" s="852" t="s">
        <v>92</v>
      </c>
      <c r="O291" s="699" t="s">
        <v>1509</v>
      </c>
      <c r="P291" s="699"/>
      <c r="Q291" s="699"/>
      <c r="R291" s="699"/>
      <c r="S291" s="699"/>
      <c r="T291" s="181"/>
      <c r="U291" s="181"/>
      <c r="AC291" s="361" t="str">
        <f t="shared" si="5"/>
        <v>１４給水設備及び排水設備の検査者（代表となる検査者）-勤務先-電話番号</v>
      </c>
      <c r="AL291" s="392" t="s">
        <v>2424</v>
      </c>
    </row>
    <row r="292" spans="2:38" x14ac:dyDescent="0.15">
      <c r="E292" s="1121" t="b">
        <f>'1_入力シート【基本情報】'!DS306</f>
        <v>0</v>
      </c>
      <c r="J292" s="699" t="s">
        <v>1938</v>
      </c>
      <c r="K292" s="699" t="s">
        <v>3600</v>
      </c>
      <c r="L292" s="852" t="s">
        <v>92</v>
      </c>
      <c r="M292" s="699" t="s">
        <v>1886</v>
      </c>
      <c r="N292" s="852"/>
      <c r="O292" s="699"/>
      <c r="P292" s="699"/>
      <c r="Q292" s="699"/>
      <c r="R292" s="699"/>
      <c r="S292" s="699"/>
      <c r="T292" s="181"/>
      <c r="U292" s="181"/>
      <c r="AC292" s="361" t="str">
        <f t="shared" si="5"/>
        <v>１４給水設備及び排水設備の検査者（その他検査者1）-代表となる検査者と勤務先が同じ</v>
      </c>
      <c r="AL292" s="392" t="s">
        <v>3681</v>
      </c>
    </row>
    <row r="293" spans="2:38" x14ac:dyDescent="0.15">
      <c r="E293" s="1121">
        <f>'1_入力シート【基本情報】'!$AB$307</f>
        <v>0</v>
      </c>
      <c r="J293" s="699" t="s">
        <v>1938</v>
      </c>
      <c r="K293" s="699" t="s">
        <v>3600</v>
      </c>
      <c r="L293" s="852" t="s">
        <v>92</v>
      </c>
      <c r="M293" s="699" t="s">
        <v>37</v>
      </c>
      <c r="N293" s="852" t="s">
        <v>92</v>
      </c>
      <c r="O293" s="699" t="s">
        <v>36</v>
      </c>
      <c r="P293" s="699"/>
      <c r="Q293" s="699"/>
      <c r="R293" s="699"/>
      <c r="S293" s="699"/>
      <c r="T293" s="181"/>
      <c r="U293" s="181"/>
      <c r="AC293" s="361" t="str">
        <f t="shared" si="5"/>
        <v>１４給水設備及び排水設備の検査者（その他検査者1）-資格-資格名称</v>
      </c>
      <c r="AL293" s="392" t="s">
        <v>3682</v>
      </c>
    </row>
    <row r="294" spans="2:38" x14ac:dyDescent="0.15">
      <c r="E294" s="1121">
        <f>'1_入力シート【基本情報】'!$AB$308</f>
        <v>0</v>
      </c>
      <c r="J294" s="699" t="s">
        <v>1938</v>
      </c>
      <c r="K294" s="699" t="s">
        <v>3600</v>
      </c>
      <c r="L294" s="852" t="s">
        <v>92</v>
      </c>
      <c r="M294" s="699" t="s">
        <v>37</v>
      </c>
      <c r="N294" s="852" t="s">
        <v>92</v>
      </c>
      <c r="O294" s="699" t="s">
        <v>35</v>
      </c>
      <c r="P294" s="852" t="s">
        <v>1936</v>
      </c>
      <c r="Q294" s="699" t="s">
        <v>1878</v>
      </c>
      <c r="R294" s="699"/>
      <c r="S294" s="699"/>
      <c r="T294" s="181"/>
      <c r="U294" s="181"/>
      <c r="AC294" s="361" t="str">
        <f t="shared" si="5"/>
        <v>１４給水設備及び排水設備の検査者（その他検査者1）-資格-建築士-登録</v>
      </c>
      <c r="AL294" s="392" t="s">
        <v>3683</v>
      </c>
    </row>
    <row r="295" spans="2:38" x14ac:dyDescent="0.15">
      <c r="E295" s="1121">
        <f>'1_入力シート【基本情報】'!$AB$309</f>
        <v>0</v>
      </c>
      <c r="J295" s="699" t="s">
        <v>1938</v>
      </c>
      <c r="K295" s="699" t="s">
        <v>3600</v>
      </c>
      <c r="L295" s="852" t="s">
        <v>92</v>
      </c>
      <c r="M295" s="699" t="s">
        <v>37</v>
      </c>
      <c r="N295" s="852" t="s">
        <v>92</v>
      </c>
      <c r="O295" s="699" t="s">
        <v>35</v>
      </c>
      <c r="P295" s="852" t="s">
        <v>1936</v>
      </c>
      <c r="Q295" s="699" t="s">
        <v>24</v>
      </c>
      <c r="R295" s="699"/>
      <c r="S295" s="699"/>
      <c r="T295" s="181"/>
      <c r="U295" s="181"/>
      <c r="AC295" s="361" t="str">
        <f t="shared" si="5"/>
        <v>１４給水設備及び排水設備の検査者（その他検査者1）-資格-建築士-号</v>
      </c>
      <c r="AL295" s="392" t="s">
        <v>3684</v>
      </c>
    </row>
    <row r="296" spans="2:38" x14ac:dyDescent="0.15">
      <c r="E296" s="1121">
        <f>'1_入力シート【基本情報】'!$AB$310</f>
        <v>0</v>
      </c>
      <c r="J296" s="699" t="s">
        <v>1938</v>
      </c>
      <c r="K296" s="699" t="s">
        <v>3600</v>
      </c>
      <c r="L296" s="852" t="s">
        <v>92</v>
      </c>
      <c r="M296" s="699" t="s">
        <v>37</v>
      </c>
      <c r="N296" s="852" t="s">
        <v>92</v>
      </c>
      <c r="O296" s="699" t="s">
        <v>809</v>
      </c>
      <c r="P296" s="852" t="s">
        <v>1936</v>
      </c>
      <c r="Q296" s="699" t="s">
        <v>24</v>
      </c>
      <c r="R296" s="699"/>
      <c r="S296" s="699"/>
      <c r="T296" s="181"/>
      <c r="U296" s="181"/>
      <c r="AC296" s="361" t="str">
        <f t="shared" si="5"/>
        <v>１４給水設備及び排水設備の検査者（その他検査者1）-資格-建築設備検査員-号</v>
      </c>
      <c r="AL296" s="392" t="s">
        <v>3685</v>
      </c>
    </row>
    <row r="297" spans="2:38" x14ac:dyDescent="0.15">
      <c r="E297" s="1121">
        <f>'1_入力シート【基本情報】'!$AB$311</f>
        <v>0</v>
      </c>
      <c r="J297" s="699" t="s">
        <v>1938</v>
      </c>
      <c r="K297" s="699" t="s">
        <v>3600</v>
      </c>
      <c r="L297" s="852" t="s">
        <v>92</v>
      </c>
      <c r="M297" s="699" t="s">
        <v>99</v>
      </c>
      <c r="N297" s="852" t="s">
        <v>92</v>
      </c>
      <c r="O297" s="699" t="s">
        <v>1815</v>
      </c>
      <c r="P297" s="699"/>
      <c r="Q297" s="699"/>
      <c r="R297" s="699"/>
      <c r="S297" s="699"/>
      <c r="T297" s="181"/>
      <c r="U297" s="181"/>
      <c r="AC297" s="361" t="str">
        <f t="shared" si="5"/>
        <v>１４給水設備及び排水設備の検査者（その他検査者1）-氏名-フリガナ</v>
      </c>
      <c r="AL297" s="392" t="s">
        <v>3686</v>
      </c>
    </row>
    <row r="298" spans="2:38" x14ac:dyDescent="0.15">
      <c r="E298" s="1121">
        <f>'1_入力シート【基本情報】'!$AB$312</f>
        <v>0</v>
      </c>
      <c r="J298" s="699" t="s">
        <v>1938</v>
      </c>
      <c r="K298" s="699" t="s">
        <v>3600</v>
      </c>
      <c r="L298" s="852" t="s">
        <v>92</v>
      </c>
      <c r="M298" s="699" t="s">
        <v>99</v>
      </c>
      <c r="N298" s="852" t="s">
        <v>92</v>
      </c>
      <c r="O298" s="699" t="s">
        <v>99</v>
      </c>
      <c r="P298" s="699"/>
      <c r="Q298" s="699"/>
      <c r="R298" s="699"/>
      <c r="S298" s="699"/>
      <c r="T298" s="181"/>
      <c r="U298" s="181"/>
      <c r="AC298" s="361" t="str">
        <f t="shared" si="5"/>
        <v>１４給水設備及び排水設備の検査者（その他検査者1）-氏名-氏名</v>
      </c>
      <c r="AL298" s="392" t="s">
        <v>3687</v>
      </c>
    </row>
    <row r="299" spans="2:38" x14ac:dyDescent="0.15">
      <c r="E299" s="1121">
        <f>'1_入力シート【基本情報】'!$AB$313</f>
        <v>0</v>
      </c>
      <c r="J299" s="699" t="s">
        <v>1938</v>
      </c>
      <c r="K299" s="699" t="s">
        <v>3600</v>
      </c>
      <c r="L299" s="852" t="s">
        <v>92</v>
      </c>
      <c r="M299" s="699" t="s">
        <v>29</v>
      </c>
      <c r="N299" s="852" t="s">
        <v>92</v>
      </c>
      <c r="O299" s="699" t="s">
        <v>28</v>
      </c>
      <c r="P299" s="699"/>
      <c r="Q299" s="699"/>
      <c r="R299" s="699"/>
      <c r="S299" s="699"/>
      <c r="T299" s="181"/>
      <c r="U299" s="181"/>
      <c r="AC299" s="361" t="str">
        <f t="shared" si="5"/>
        <v>１４給水設備及び排水設備の検査者（その他検査者1）-勤務先-名称</v>
      </c>
      <c r="AL299" s="392" t="s">
        <v>3688</v>
      </c>
    </row>
    <row r="300" spans="2:38" x14ac:dyDescent="0.15">
      <c r="E300" s="1121">
        <f>'1_入力シート【基本情報】'!$AB$314</f>
        <v>0</v>
      </c>
      <c r="J300" s="699" t="s">
        <v>1938</v>
      </c>
      <c r="K300" s="699" t="s">
        <v>3600</v>
      </c>
      <c r="L300" s="852" t="s">
        <v>92</v>
      </c>
      <c r="M300" s="699" t="s">
        <v>29</v>
      </c>
      <c r="N300" s="852" t="s">
        <v>92</v>
      </c>
      <c r="O300" s="699" t="s">
        <v>1882</v>
      </c>
      <c r="P300" s="852" t="s">
        <v>1936</v>
      </c>
      <c r="Q300" s="699" t="s">
        <v>67</v>
      </c>
      <c r="R300" s="699"/>
      <c r="S300" s="699"/>
      <c r="T300" s="181"/>
      <c r="U300" s="181"/>
      <c r="AC300" s="361" t="str">
        <f t="shared" si="5"/>
        <v>１４給水設備及び排水設備の検査者（その他検査者1）-勤務先-事務所登録-建築士事務所</v>
      </c>
      <c r="AL300" s="392" t="s">
        <v>3689</v>
      </c>
    </row>
    <row r="301" spans="2:38" x14ac:dyDescent="0.15">
      <c r="E301" s="1121">
        <f>'1_入力シート【基本情報】'!$AB$315</f>
        <v>0</v>
      </c>
      <c r="J301" s="699" t="s">
        <v>1938</v>
      </c>
      <c r="K301" s="699" t="s">
        <v>3600</v>
      </c>
      <c r="L301" s="852" t="s">
        <v>92</v>
      </c>
      <c r="M301" s="699" t="s">
        <v>29</v>
      </c>
      <c r="N301" s="852" t="s">
        <v>92</v>
      </c>
      <c r="O301" s="699" t="s">
        <v>1882</v>
      </c>
      <c r="P301" s="852" t="s">
        <v>1936</v>
      </c>
      <c r="Q301" s="699" t="s">
        <v>26</v>
      </c>
      <c r="R301" s="699"/>
      <c r="S301" s="699"/>
      <c r="T301" s="181"/>
      <c r="U301" s="181"/>
      <c r="AC301" s="361" t="str">
        <f t="shared" si="5"/>
        <v>１４給水設備及び排水設備の検査者（その他検査者1）-勤務先-事務所登録-知事登録</v>
      </c>
      <c r="AL301" s="392" t="s">
        <v>3690</v>
      </c>
    </row>
    <row r="302" spans="2:38" x14ac:dyDescent="0.15">
      <c r="E302" s="1121">
        <f>'1_入力シート【基本情報】'!$AB$316</f>
        <v>0</v>
      </c>
      <c r="J302" s="699" t="s">
        <v>1938</v>
      </c>
      <c r="K302" s="699" t="s">
        <v>3600</v>
      </c>
      <c r="L302" s="852" t="s">
        <v>92</v>
      </c>
      <c r="M302" s="699" t="s">
        <v>29</v>
      </c>
      <c r="N302" s="852" t="s">
        <v>92</v>
      </c>
      <c r="O302" s="699" t="s">
        <v>1882</v>
      </c>
      <c r="P302" s="852" t="s">
        <v>1936</v>
      </c>
      <c r="Q302" s="699" t="s">
        <v>24</v>
      </c>
      <c r="R302" s="699"/>
      <c r="S302" s="699"/>
      <c r="T302" s="181"/>
      <c r="U302" s="181"/>
      <c r="AC302" s="361" t="str">
        <f t="shared" si="5"/>
        <v>１４給水設備及び排水設備の検査者（その他検査者1）-勤務先-事務所登録-号</v>
      </c>
      <c r="AL302" s="392" t="s">
        <v>3691</v>
      </c>
    </row>
    <row r="303" spans="2:38" x14ac:dyDescent="0.15">
      <c r="B303">
        <f>'1_入力シート【基本情報】'!$DP$317</f>
        <v>1</v>
      </c>
      <c r="C303" s="361">
        <f>IF(B303=1,0,D303)</f>
        <v>0</v>
      </c>
      <c r="D303" s="1121" t="str">
        <f>'1_入力シート【基本情報】'!$DS$317</f>
        <v>-</v>
      </c>
      <c r="E303" s="1121">
        <f>C303</f>
        <v>0</v>
      </c>
      <c r="J303" s="699" t="s">
        <v>1938</v>
      </c>
      <c r="K303" s="699" t="s">
        <v>3600</v>
      </c>
      <c r="L303" s="852" t="s">
        <v>92</v>
      </c>
      <c r="M303" s="699" t="s">
        <v>29</v>
      </c>
      <c r="N303" s="852" t="s">
        <v>92</v>
      </c>
      <c r="O303" s="699" t="s">
        <v>1506</v>
      </c>
      <c r="P303" s="699"/>
      <c r="Q303" s="699"/>
      <c r="R303" s="699"/>
      <c r="S303" s="699"/>
      <c r="T303" s="181"/>
      <c r="U303" s="181"/>
      <c r="AC303" s="361" t="str">
        <f t="shared" si="5"/>
        <v>１４給水設備及び排水設備の検査者（その他検査者1）-勤務先-郵便番号</v>
      </c>
      <c r="AL303" s="392" t="s">
        <v>3731</v>
      </c>
    </row>
    <row r="304" spans="2:38" x14ac:dyDescent="0.15">
      <c r="E304" s="1121">
        <f>'1_入力シート【基本情報】'!$AB$318</f>
        <v>0</v>
      </c>
      <c r="J304" s="699" t="s">
        <v>1938</v>
      </c>
      <c r="K304" s="699" t="s">
        <v>3600</v>
      </c>
      <c r="L304" s="852" t="s">
        <v>92</v>
      </c>
      <c r="M304" s="699" t="s">
        <v>29</v>
      </c>
      <c r="N304" s="852" t="s">
        <v>92</v>
      </c>
      <c r="O304" s="699" t="s">
        <v>22</v>
      </c>
      <c r="P304" s="699"/>
      <c r="Q304" s="699"/>
      <c r="R304" s="699"/>
      <c r="S304" s="699"/>
      <c r="T304" s="181"/>
      <c r="U304" s="181"/>
      <c r="AC304" s="361" t="str">
        <f t="shared" si="5"/>
        <v>１４給水設備及び排水設備の検査者（その他検査者1）-勤務先-所在地</v>
      </c>
      <c r="AL304" s="392" t="s">
        <v>3693</v>
      </c>
    </row>
    <row r="305" spans="2:38" x14ac:dyDescent="0.15">
      <c r="B305">
        <f>'1_入力シート【基本情報】'!$DP$319</f>
        <v>1</v>
      </c>
      <c r="C305" s="361">
        <f>IF(B305=1,0,D305)</f>
        <v>0</v>
      </c>
      <c r="D305" s="1121" t="str">
        <f>'1_入力シート【基本情報】'!$DS$319</f>
        <v>--</v>
      </c>
      <c r="E305" s="1121">
        <f>C305</f>
        <v>0</v>
      </c>
      <c r="J305" s="699" t="s">
        <v>1938</v>
      </c>
      <c r="K305" s="699" t="s">
        <v>3600</v>
      </c>
      <c r="L305" s="852" t="s">
        <v>92</v>
      </c>
      <c r="M305" s="699" t="s">
        <v>29</v>
      </c>
      <c r="N305" s="852" t="s">
        <v>92</v>
      </c>
      <c r="O305" s="699" t="s">
        <v>1509</v>
      </c>
      <c r="P305" s="699"/>
      <c r="Q305" s="699"/>
      <c r="R305" s="699"/>
      <c r="S305" s="699"/>
      <c r="T305" s="181"/>
      <c r="U305" s="181"/>
      <c r="AC305" s="361" t="str">
        <f t="shared" si="5"/>
        <v>１４給水設備及び排水設備の検査者（その他検査者1）-勤務先-電話番号</v>
      </c>
      <c r="AL305" s="392" t="s">
        <v>3692</v>
      </c>
    </row>
    <row r="306" spans="2:38" x14ac:dyDescent="0.15">
      <c r="E306" s="1121" t="b">
        <f>'1_入力シート【基本情報】'!$DS$320</f>
        <v>0</v>
      </c>
      <c r="J306" s="699" t="s">
        <v>1938</v>
      </c>
      <c r="K306" s="699" t="s">
        <v>3601</v>
      </c>
      <c r="L306" s="852" t="s">
        <v>92</v>
      </c>
      <c r="M306" s="699" t="s">
        <v>1886</v>
      </c>
      <c r="N306" s="852"/>
      <c r="O306" s="699"/>
      <c r="P306" s="852"/>
      <c r="Q306" s="699"/>
      <c r="R306" s="699"/>
      <c r="S306" s="699"/>
      <c r="T306" s="181"/>
      <c r="U306" s="181"/>
      <c r="AC306" s="361" t="str">
        <f t="shared" si="5"/>
        <v>１４給水設備及び排水設備の検査者（その他検査者2）-代表となる検査者と勤務先が同じ</v>
      </c>
      <c r="AL306" s="392" t="s">
        <v>3694</v>
      </c>
    </row>
    <row r="307" spans="2:38" x14ac:dyDescent="0.15">
      <c r="E307" s="1121">
        <f>'1_入力シート【基本情報】'!$AB$321</f>
        <v>0</v>
      </c>
      <c r="J307" s="699" t="s">
        <v>1938</v>
      </c>
      <c r="K307" s="699" t="s">
        <v>3601</v>
      </c>
      <c r="L307" s="852" t="s">
        <v>92</v>
      </c>
      <c r="M307" s="699" t="s">
        <v>37</v>
      </c>
      <c r="N307" s="852" t="s">
        <v>92</v>
      </c>
      <c r="O307" s="699" t="s">
        <v>36</v>
      </c>
      <c r="P307" s="852"/>
      <c r="Q307" s="699"/>
      <c r="R307" s="699"/>
      <c r="S307" s="699"/>
      <c r="T307" s="181"/>
      <c r="U307" s="181"/>
      <c r="AC307" s="361" t="str">
        <f t="shared" si="5"/>
        <v>１４給水設備及び排水設備の検査者（その他検査者2）-資格-資格名称</v>
      </c>
      <c r="AL307" s="392" t="s">
        <v>3695</v>
      </c>
    </row>
    <row r="308" spans="2:38" x14ac:dyDescent="0.15">
      <c r="E308" s="1121">
        <f>'1_入力シート【基本情報】'!$AB$322</f>
        <v>0</v>
      </c>
      <c r="J308" s="699" t="s">
        <v>1938</v>
      </c>
      <c r="K308" s="699" t="s">
        <v>3601</v>
      </c>
      <c r="L308" s="852" t="s">
        <v>92</v>
      </c>
      <c r="M308" s="699" t="s">
        <v>37</v>
      </c>
      <c r="N308" s="852" t="s">
        <v>92</v>
      </c>
      <c r="O308" s="699" t="s">
        <v>35</v>
      </c>
      <c r="P308" s="852" t="s">
        <v>1937</v>
      </c>
      <c r="Q308" s="699" t="s">
        <v>1878</v>
      </c>
      <c r="R308" s="699"/>
      <c r="S308" s="699"/>
      <c r="T308" s="181"/>
      <c r="U308" s="181"/>
      <c r="AC308" s="361" t="str">
        <f t="shared" si="5"/>
        <v>１４給水設備及び排水設備の検査者（その他検査者2）-資格-建築士-登録</v>
      </c>
      <c r="AL308" s="392" t="s">
        <v>3696</v>
      </c>
    </row>
    <row r="309" spans="2:38" x14ac:dyDescent="0.15">
      <c r="E309" s="1121">
        <f>'1_入力シート【基本情報】'!$AB$323</f>
        <v>0</v>
      </c>
      <c r="J309" s="699" t="s">
        <v>1938</v>
      </c>
      <c r="K309" s="699" t="s">
        <v>3601</v>
      </c>
      <c r="L309" s="852" t="s">
        <v>92</v>
      </c>
      <c r="M309" s="699" t="s">
        <v>37</v>
      </c>
      <c r="N309" s="852" t="s">
        <v>92</v>
      </c>
      <c r="O309" s="699" t="s">
        <v>35</v>
      </c>
      <c r="P309" s="852" t="s">
        <v>1937</v>
      </c>
      <c r="Q309" s="699" t="s">
        <v>24</v>
      </c>
      <c r="R309" s="699"/>
      <c r="S309" s="699"/>
      <c r="T309" s="181"/>
      <c r="U309" s="181"/>
      <c r="AC309" s="361" t="str">
        <f t="shared" si="5"/>
        <v>１４給水設備及び排水設備の検査者（その他検査者2）-資格-建築士-号</v>
      </c>
      <c r="AL309" s="392" t="s">
        <v>3697</v>
      </c>
    </row>
    <row r="310" spans="2:38" x14ac:dyDescent="0.15">
      <c r="E310" s="1121">
        <f>'1_入力シート【基本情報】'!$AB$324</f>
        <v>0</v>
      </c>
      <c r="J310" s="699" t="s">
        <v>1938</v>
      </c>
      <c r="K310" s="699" t="s">
        <v>3601</v>
      </c>
      <c r="L310" s="852" t="s">
        <v>92</v>
      </c>
      <c r="M310" s="699" t="s">
        <v>37</v>
      </c>
      <c r="N310" s="852" t="s">
        <v>92</v>
      </c>
      <c r="O310" s="699" t="s">
        <v>809</v>
      </c>
      <c r="P310" s="852" t="s">
        <v>1937</v>
      </c>
      <c r="Q310" s="699" t="s">
        <v>24</v>
      </c>
      <c r="R310" s="699"/>
      <c r="S310" s="699"/>
      <c r="T310" s="181"/>
      <c r="U310" s="181"/>
      <c r="AC310" s="361" t="str">
        <f t="shared" si="5"/>
        <v>１４給水設備及び排水設備の検査者（その他検査者2）-資格-建築設備検査員-号</v>
      </c>
      <c r="AL310" s="392" t="s">
        <v>3698</v>
      </c>
    </row>
    <row r="311" spans="2:38" x14ac:dyDescent="0.15">
      <c r="E311" s="1121">
        <f>'1_入力シート【基本情報】'!$AB$325</f>
        <v>0</v>
      </c>
      <c r="J311" s="699" t="s">
        <v>1938</v>
      </c>
      <c r="K311" s="699" t="s">
        <v>3601</v>
      </c>
      <c r="L311" s="852" t="s">
        <v>92</v>
      </c>
      <c r="M311" s="699" t="s">
        <v>99</v>
      </c>
      <c r="N311" s="852" t="s">
        <v>92</v>
      </c>
      <c r="O311" s="699" t="s">
        <v>1815</v>
      </c>
      <c r="P311" s="852"/>
      <c r="Q311" s="699"/>
      <c r="R311" s="699"/>
      <c r="S311" s="699"/>
      <c r="T311" s="181"/>
      <c r="U311" s="181"/>
      <c r="AC311" s="361" t="str">
        <f t="shared" si="5"/>
        <v>１４給水設備及び排水設備の検査者（その他検査者2）-氏名-フリガナ</v>
      </c>
      <c r="AL311" s="392" t="s">
        <v>3699</v>
      </c>
    </row>
    <row r="312" spans="2:38" x14ac:dyDescent="0.15">
      <c r="E312" s="1121">
        <f>'1_入力シート【基本情報】'!$AB$326</f>
        <v>0</v>
      </c>
      <c r="J312" s="699" t="s">
        <v>1938</v>
      </c>
      <c r="K312" s="699" t="s">
        <v>3601</v>
      </c>
      <c r="L312" s="852" t="s">
        <v>92</v>
      </c>
      <c r="M312" s="699" t="s">
        <v>99</v>
      </c>
      <c r="N312" s="852" t="s">
        <v>92</v>
      </c>
      <c r="O312" s="699" t="s">
        <v>99</v>
      </c>
      <c r="P312" s="852"/>
      <c r="Q312" s="699"/>
      <c r="R312" s="699"/>
      <c r="S312" s="699"/>
      <c r="T312" s="181"/>
      <c r="U312" s="181"/>
      <c r="AC312" s="361" t="str">
        <f t="shared" si="5"/>
        <v>１４給水設備及び排水設備の検査者（その他検査者2）-氏名-氏名</v>
      </c>
      <c r="AL312" s="392" t="s">
        <v>3700</v>
      </c>
    </row>
    <row r="313" spans="2:38" x14ac:dyDescent="0.15">
      <c r="E313" s="1121">
        <f>'1_入力シート【基本情報】'!$AB$327</f>
        <v>0</v>
      </c>
      <c r="J313" s="699" t="s">
        <v>1938</v>
      </c>
      <c r="K313" s="699" t="s">
        <v>3601</v>
      </c>
      <c r="L313" s="852" t="s">
        <v>92</v>
      </c>
      <c r="M313" s="699" t="s">
        <v>29</v>
      </c>
      <c r="N313" s="852" t="s">
        <v>92</v>
      </c>
      <c r="O313" s="699" t="s">
        <v>28</v>
      </c>
      <c r="P313" s="852"/>
      <c r="Q313" s="699"/>
      <c r="R313" s="699"/>
      <c r="S313" s="699"/>
      <c r="T313" s="181"/>
      <c r="U313" s="181"/>
      <c r="AC313" s="361" t="str">
        <f t="shared" si="5"/>
        <v>１４給水設備及び排水設備の検査者（その他検査者2）-勤務先-名称</v>
      </c>
      <c r="AL313" s="392" t="s">
        <v>3701</v>
      </c>
    </row>
    <row r="314" spans="2:38" x14ac:dyDescent="0.15">
      <c r="E314" s="1121">
        <f>'1_入力シート【基本情報】'!$AB$328</f>
        <v>0</v>
      </c>
      <c r="J314" s="699" t="s">
        <v>1938</v>
      </c>
      <c r="K314" s="699" t="s">
        <v>3601</v>
      </c>
      <c r="L314" s="852" t="s">
        <v>92</v>
      </c>
      <c r="M314" s="699" t="s">
        <v>29</v>
      </c>
      <c r="N314" s="852" t="s">
        <v>92</v>
      </c>
      <c r="O314" s="699" t="s">
        <v>1882</v>
      </c>
      <c r="P314" s="852" t="s">
        <v>1937</v>
      </c>
      <c r="Q314" s="699" t="s">
        <v>67</v>
      </c>
      <c r="R314" s="699"/>
      <c r="S314" s="699"/>
      <c r="T314" s="181"/>
      <c r="U314" s="181"/>
      <c r="AC314" s="361" t="str">
        <f t="shared" si="5"/>
        <v>１４給水設備及び排水設備の検査者（その他検査者2）-勤務先-事務所登録-建築士事務所</v>
      </c>
      <c r="AL314" s="392" t="s">
        <v>3702</v>
      </c>
    </row>
    <row r="315" spans="2:38" x14ac:dyDescent="0.15">
      <c r="E315" s="1121">
        <f>'1_入力シート【基本情報】'!$AB$329</f>
        <v>0</v>
      </c>
      <c r="J315" s="699" t="s">
        <v>1938</v>
      </c>
      <c r="K315" s="699" t="s">
        <v>3601</v>
      </c>
      <c r="L315" s="852" t="s">
        <v>92</v>
      </c>
      <c r="M315" s="699" t="s">
        <v>29</v>
      </c>
      <c r="N315" s="852" t="s">
        <v>92</v>
      </c>
      <c r="O315" s="699" t="s">
        <v>1882</v>
      </c>
      <c r="P315" s="852" t="s">
        <v>1937</v>
      </c>
      <c r="Q315" s="699" t="s">
        <v>26</v>
      </c>
      <c r="R315" s="699"/>
      <c r="S315" s="699"/>
      <c r="T315" s="181"/>
      <c r="U315" s="181"/>
      <c r="AC315" s="361" t="str">
        <f t="shared" si="5"/>
        <v>１４給水設備及び排水設備の検査者（その他検査者2）-勤務先-事務所登録-知事登録</v>
      </c>
      <c r="AL315" s="392" t="s">
        <v>3703</v>
      </c>
    </row>
    <row r="316" spans="2:38" x14ac:dyDescent="0.15">
      <c r="E316" s="1121">
        <f>'1_入力シート【基本情報】'!$AB$330</f>
        <v>0</v>
      </c>
      <c r="J316" s="699" t="s">
        <v>1938</v>
      </c>
      <c r="K316" s="699" t="s">
        <v>3601</v>
      </c>
      <c r="L316" s="852" t="s">
        <v>92</v>
      </c>
      <c r="M316" s="699" t="s">
        <v>29</v>
      </c>
      <c r="N316" s="852" t="s">
        <v>92</v>
      </c>
      <c r="O316" s="699" t="s">
        <v>1882</v>
      </c>
      <c r="P316" s="852" t="s">
        <v>1937</v>
      </c>
      <c r="Q316" s="699" t="s">
        <v>24</v>
      </c>
      <c r="R316" s="699"/>
      <c r="S316" s="699"/>
      <c r="T316" s="181"/>
      <c r="U316" s="181"/>
      <c r="AC316" s="361" t="str">
        <f t="shared" si="5"/>
        <v>１４給水設備及び排水設備の検査者（その他検査者2）-勤務先-事務所登録-号</v>
      </c>
      <c r="AL316" s="392" t="s">
        <v>3704</v>
      </c>
    </row>
    <row r="317" spans="2:38" x14ac:dyDescent="0.15">
      <c r="B317">
        <f>'1_入力シート【基本情報】'!$DP$331</f>
        <v>1</v>
      </c>
      <c r="C317" s="361">
        <f>IF(B317=1,0,D317)</f>
        <v>0</v>
      </c>
      <c r="D317" s="1121" t="str">
        <f>'1_入力シート【基本情報】'!$DS$331</f>
        <v>-</v>
      </c>
      <c r="E317" s="1121">
        <f>C317</f>
        <v>0</v>
      </c>
      <c r="J317" s="699" t="s">
        <v>1938</v>
      </c>
      <c r="K317" s="699" t="s">
        <v>3601</v>
      </c>
      <c r="L317" s="852" t="s">
        <v>92</v>
      </c>
      <c r="M317" s="699" t="s">
        <v>29</v>
      </c>
      <c r="N317" s="852" t="s">
        <v>92</v>
      </c>
      <c r="O317" s="699" t="s">
        <v>1506</v>
      </c>
      <c r="P317" s="852"/>
      <c r="Q317" s="699"/>
      <c r="R317" s="699"/>
      <c r="S317" s="699"/>
      <c r="T317" s="181"/>
      <c r="U317" s="181"/>
      <c r="AC317" s="361" t="str">
        <f t="shared" si="5"/>
        <v>１４給水設備及び排水設備の検査者（その他検査者2）-勤務先-郵便番号</v>
      </c>
      <c r="AL317" s="392" t="s">
        <v>3732</v>
      </c>
    </row>
    <row r="318" spans="2:38" x14ac:dyDescent="0.15">
      <c r="E318" s="1121">
        <f>'1_入力シート【基本情報】'!$AB$332</f>
        <v>0</v>
      </c>
      <c r="J318" s="699" t="s">
        <v>1938</v>
      </c>
      <c r="K318" s="699" t="s">
        <v>3601</v>
      </c>
      <c r="L318" s="852" t="s">
        <v>92</v>
      </c>
      <c r="M318" s="699" t="s">
        <v>29</v>
      </c>
      <c r="N318" s="852" t="s">
        <v>92</v>
      </c>
      <c r="O318" s="699" t="s">
        <v>22</v>
      </c>
      <c r="P318" s="852"/>
      <c r="Q318" s="699"/>
      <c r="R318" s="699"/>
      <c r="S318" s="699"/>
      <c r="T318" s="181"/>
      <c r="U318" s="181"/>
      <c r="AC318" s="361" t="str">
        <f t="shared" si="5"/>
        <v>１４給水設備及び排水設備の検査者（その他検査者2）-勤務先-所在地</v>
      </c>
      <c r="AL318" s="392" t="s">
        <v>3706</v>
      </c>
    </row>
    <row r="319" spans="2:38" x14ac:dyDescent="0.15">
      <c r="B319">
        <f>'1_入力シート【基本情報】'!$DP$333</f>
        <v>1</v>
      </c>
      <c r="C319" s="361">
        <f>IF(B319=1,0,D319)</f>
        <v>0</v>
      </c>
      <c r="D319" s="1121" t="str">
        <f>'1_入力シート【基本情報】'!$DS$333</f>
        <v>--</v>
      </c>
      <c r="E319" s="1121">
        <f>C319</f>
        <v>0</v>
      </c>
      <c r="J319" s="699" t="s">
        <v>1938</v>
      </c>
      <c r="K319" s="699" t="s">
        <v>3601</v>
      </c>
      <c r="L319" s="852" t="s">
        <v>92</v>
      </c>
      <c r="M319" s="699" t="s">
        <v>29</v>
      </c>
      <c r="N319" s="852" t="s">
        <v>92</v>
      </c>
      <c r="O319" s="699" t="s">
        <v>1509</v>
      </c>
      <c r="P319" s="852"/>
      <c r="Q319" s="699"/>
      <c r="R319" s="699"/>
      <c r="S319" s="699"/>
      <c r="T319" s="181"/>
      <c r="U319" s="181"/>
      <c r="AC319" s="361" t="str">
        <f t="shared" si="5"/>
        <v>１４給水設備及び排水設備の検査者（その他検査者2）-勤務先-電話番号</v>
      </c>
      <c r="AL319" s="392" t="s">
        <v>3705</v>
      </c>
    </row>
    <row r="320" spans="2:38" x14ac:dyDescent="0.15">
      <c r="E320" s="1121">
        <f>'1_入力シート【基本情報】'!$AB$338</f>
        <v>0</v>
      </c>
      <c r="J320" s="699" t="s">
        <v>1941</v>
      </c>
      <c r="K320" s="699" t="s">
        <v>1942</v>
      </c>
      <c r="L320" s="852" t="s">
        <v>92</v>
      </c>
      <c r="M320" s="699" t="s">
        <v>1943</v>
      </c>
      <c r="N320" s="852" t="s">
        <v>92</v>
      </c>
      <c r="O320" s="699" t="s">
        <v>1944</v>
      </c>
      <c r="P320" s="852" t="s">
        <v>1937</v>
      </c>
      <c r="Q320" s="699" t="s">
        <v>1946</v>
      </c>
      <c r="R320" s="699"/>
      <c r="S320" s="699"/>
      <c r="T320" s="181"/>
      <c r="U320" s="181"/>
      <c r="AC320" s="361" t="str">
        <f t="shared" si="5"/>
        <v>１５給水設備及び排水設備の概要-飲料水の配管設備-給水タンク-基</v>
      </c>
      <c r="AL320" s="392" t="s">
        <v>2426</v>
      </c>
    </row>
    <row r="321" spans="5:38" s="361" customFormat="1" x14ac:dyDescent="0.15">
      <c r="E321" s="1121">
        <f>'1_入力シート【基本情報】'!$AM$338</f>
        <v>0</v>
      </c>
      <c r="J321" s="699" t="s">
        <v>1941</v>
      </c>
      <c r="K321" s="699" t="s">
        <v>1942</v>
      </c>
      <c r="L321" s="852" t="s">
        <v>92</v>
      </c>
      <c r="M321" s="699" t="s">
        <v>1943</v>
      </c>
      <c r="N321" s="852" t="s">
        <v>92</v>
      </c>
      <c r="O321" s="699" t="s">
        <v>1944</v>
      </c>
      <c r="P321" s="852" t="s">
        <v>1937</v>
      </c>
      <c r="Q321" s="699" t="s">
        <v>1947</v>
      </c>
      <c r="R321" s="699"/>
      <c r="S321" s="181"/>
      <c r="T321" s="181"/>
      <c r="U321" s="181"/>
      <c r="W321" s="853"/>
      <c r="AC321" s="361" t="str">
        <f t="shared" si="5"/>
        <v>１５給水設備及び排水設備の概要-飲料水の配管設備-給水タンク-㎡</v>
      </c>
      <c r="AL321" s="392" t="s">
        <v>2427</v>
      </c>
    </row>
    <row r="322" spans="5:38" s="361" customFormat="1" x14ac:dyDescent="0.15">
      <c r="E322" s="1121">
        <f>'1_入力シート【基本情報】'!$AB$339</f>
        <v>0</v>
      </c>
      <c r="J322" s="699" t="s">
        <v>1940</v>
      </c>
      <c r="K322" s="699" t="s">
        <v>1942</v>
      </c>
      <c r="L322" s="852" t="s">
        <v>92</v>
      </c>
      <c r="M322" s="699" t="s">
        <v>1943</v>
      </c>
      <c r="N322" s="852" t="s">
        <v>92</v>
      </c>
      <c r="O322" s="699" t="s">
        <v>1945</v>
      </c>
      <c r="P322" s="852" t="s">
        <v>1937</v>
      </c>
      <c r="Q322" s="699" t="s">
        <v>1946</v>
      </c>
      <c r="R322" s="699"/>
      <c r="S322" s="181"/>
      <c r="T322" s="181"/>
      <c r="U322" s="181"/>
      <c r="W322" s="853"/>
      <c r="AC322" s="361" t="str">
        <f t="shared" si="5"/>
        <v>１５給水設備及び排水設備の概要-飲料水の配管設備-貯水タンク-基</v>
      </c>
      <c r="AL322" s="392" t="s">
        <v>2428</v>
      </c>
    </row>
    <row r="323" spans="5:38" s="361" customFormat="1" x14ac:dyDescent="0.15">
      <c r="E323" s="1121">
        <f>'1_入力シート【基本情報】'!$AM$339</f>
        <v>0</v>
      </c>
      <c r="J323" s="699" t="s">
        <v>1940</v>
      </c>
      <c r="K323" s="699" t="s">
        <v>1942</v>
      </c>
      <c r="L323" s="852" t="s">
        <v>92</v>
      </c>
      <c r="M323" s="699" t="s">
        <v>1943</v>
      </c>
      <c r="N323" s="852" t="s">
        <v>92</v>
      </c>
      <c r="O323" s="699" t="s">
        <v>1945</v>
      </c>
      <c r="P323" s="852" t="s">
        <v>1937</v>
      </c>
      <c r="Q323" s="699" t="s">
        <v>1947</v>
      </c>
      <c r="R323" s="699"/>
      <c r="S323" s="181"/>
      <c r="T323" s="181"/>
      <c r="U323" s="181"/>
      <c r="W323" s="853"/>
      <c r="AC323" s="361" t="str">
        <f t="shared" si="5"/>
        <v>１５給水設備及び排水設備の概要-飲料水の配管設備-貯水タンク-㎡</v>
      </c>
      <c r="AL323" s="392" t="s">
        <v>2429</v>
      </c>
    </row>
    <row r="324" spans="5:38" x14ac:dyDescent="0.15">
      <c r="E324" s="1121">
        <f>'1_入力シート【基本情報】'!$AB$340</f>
        <v>0</v>
      </c>
      <c r="J324" s="699" t="s">
        <v>1940</v>
      </c>
      <c r="K324" s="699" t="s">
        <v>1942</v>
      </c>
      <c r="L324" s="852" t="s">
        <v>92</v>
      </c>
      <c r="M324" s="699" t="s">
        <v>1943</v>
      </c>
      <c r="N324" s="852" t="s">
        <v>92</v>
      </c>
      <c r="O324" s="699" t="s">
        <v>1934</v>
      </c>
      <c r="P324" s="852" t="s">
        <v>1937</v>
      </c>
      <c r="Q324" s="699" t="s">
        <v>1948</v>
      </c>
      <c r="R324" s="699"/>
      <c r="S324" s="699"/>
      <c r="T324" s="181"/>
      <c r="U324" s="181"/>
      <c r="AC324" s="361" t="str">
        <f t="shared" si="5"/>
        <v>１５給水設備及び排水設備の概要-飲料水の配管設備-その他-有無</v>
      </c>
      <c r="AL324" s="392" t="s">
        <v>2430</v>
      </c>
    </row>
    <row r="325" spans="5:38" x14ac:dyDescent="0.15">
      <c r="E325" s="1121">
        <f>'1_入力シート【基本情報】'!$AF$340</f>
        <v>0</v>
      </c>
      <c r="J325" s="699" t="s">
        <v>1940</v>
      </c>
      <c r="K325" s="699" t="s">
        <v>1942</v>
      </c>
      <c r="L325" s="852" t="s">
        <v>92</v>
      </c>
      <c r="M325" s="699" t="s">
        <v>1943</v>
      </c>
      <c r="N325" s="852" t="s">
        <v>92</v>
      </c>
      <c r="O325" s="699" t="s">
        <v>1934</v>
      </c>
      <c r="P325" s="852" t="s">
        <v>1937</v>
      </c>
      <c r="Q325" s="699" t="s">
        <v>1935</v>
      </c>
      <c r="R325" s="699"/>
      <c r="S325" s="699"/>
      <c r="T325" s="181"/>
      <c r="U325" s="181"/>
      <c r="AC325" s="361" t="str">
        <f t="shared" si="5"/>
        <v>１５給水設備及び排水設備の概要-飲料水の配管設備-その他-（）</v>
      </c>
      <c r="AL325" s="392" t="s">
        <v>2431</v>
      </c>
    </row>
    <row r="326" spans="5:38" x14ac:dyDescent="0.15">
      <c r="E326" s="1121">
        <f>'1_入力シート【基本情報】'!$AB$341</f>
        <v>0</v>
      </c>
      <c r="J326" s="699" t="s">
        <v>1940</v>
      </c>
      <c r="K326" s="699" t="s">
        <v>1942</v>
      </c>
      <c r="L326" s="852" t="s">
        <v>92</v>
      </c>
      <c r="M326" s="699" t="s">
        <v>1949</v>
      </c>
      <c r="N326" s="852" t="s">
        <v>92</v>
      </c>
      <c r="O326" s="699" t="s">
        <v>1951</v>
      </c>
      <c r="P326" s="852" t="s">
        <v>1937</v>
      </c>
      <c r="Q326" s="699" t="s">
        <v>1952</v>
      </c>
      <c r="R326" s="699"/>
      <c r="S326" s="699"/>
      <c r="T326" s="181"/>
      <c r="U326" s="181"/>
      <c r="AC326" s="361" t="str">
        <f t="shared" si="5"/>
        <v>１５給水設備及び排水設備の概要-排水設備-排水槽-汚水槽</v>
      </c>
      <c r="AL326" s="392" t="s">
        <v>2432</v>
      </c>
    </row>
    <row r="327" spans="5:38" x14ac:dyDescent="0.15">
      <c r="E327" s="1121">
        <f>'1_入力シート【基本情報】'!$AH$341</f>
        <v>0</v>
      </c>
      <c r="J327" s="699" t="s">
        <v>1940</v>
      </c>
      <c r="K327" s="699" t="s">
        <v>1942</v>
      </c>
      <c r="L327" s="852" t="s">
        <v>92</v>
      </c>
      <c r="M327" s="699" t="s">
        <v>1949</v>
      </c>
      <c r="N327" s="852" t="s">
        <v>92</v>
      </c>
      <c r="O327" s="699" t="s">
        <v>1950</v>
      </c>
      <c r="P327" s="852" t="s">
        <v>1937</v>
      </c>
      <c r="Q327" s="699" t="s">
        <v>1953</v>
      </c>
      <c r="R327" s="699"/>
      <c r="S327" s="699"/>
      <c r="T327" s="181"/>
      <c r="U327" s="181"/>
      <c r="AC327" s="361" t="str">
        <f t="shared" si="5"/>
        <v>１５給水設備及び排水設備の概要-排水設備-排水槽-雑排水槽</v>
      </c>
      <c r="AL327" s="392" t="s">
        <v>2433</v>
      </c>
    </row>
    <row r="328" spans="5:38" x14ac:dyDescent="0.15">
      <c r="E328" s="1121">
        <f>'1_入力シート【基本情報】'!$AO$341</f>
        <v>0</v>
      </c>
      <c r="J328" s="699" t="s">
        <v>1940</v>
      </c>
      <c r="K328" s="699" t="s">
        <v>1942</v>
      </c>
      <c r="L328" s="852" t="s">
        <v>92</v>
      </c>
      <c r="M328" s="699" t="s">
        <v>1949</v>
      </c>
      <c r="N328" s="852" t="s">
        <v>92</v>
      </c>
      <c r="O328" s="699" t="s">
        <v>1950</v>
      </c>
      <c r="P328" s="852" t="s">
        <v>1937</v>
      </c>
      <c r="Q328" s="699" t="s">
        <v>1954</v>
      </c>
      <c r="R328" s="699"/>
      <c r="S328" s="699"/>
      <c r="T328" s="181"/>
      <c r="U328" s="181"/>
      <c r="AC328" s="361" t="str">
        <f t="shared" si="5"/>
        <v>１５給水設備及び排水設備の概要-排水設備-排水槽-合併槽</v>
      </c>
      <c r="AL328" s="392" t="s">
        <v>2434</v>
      </c>
    </row>
    <row r="329" spans="5:38" x14ac:dyDescent="0.15">
      <c r="E329" s="1121">
        <f>'1_入力シート【基本情報】'!$AU$341</f>
        <v>0</v>
      </c>
      <c r="J329" s="699" t="s">
        <v>1940</v>
      </c>
      <c r="K329" s="699" t="s">
        <v>1942</v>
      </c>
      <c r="L329" s="852" t="s">
        <v>92</v>
      </c>
      <c r="M329" s="699" t="s">
        <v>1949</v>
      </c>
      <c r="N329" s="852" t="s">
        <v>92</v>
      </c>
      <c r="O329" s="699" t="s">
        <v>1950</v>
      </c>
      <c r="P329" s="852" t="s">
        <v>1937</v>
      </c>
      <c r="Q329" s="699" t="s">
        <v>1955</v>
      </c>
      <c r="R329" s="699"/>
      <c r="S329" s="699"/>
      <c r="T329" s="181"/>
      <c r="U329" s="181"/>
      <c r="AC329" s="361" t="str">
        <f t="shared" si="5"/>
        <v>１５給水設備及び排水設備の概要-排水設備-排水槽-雨水槽・湧水槽</v>
      </c>
      <c r="AL329" s="392" t="s">
        <v>2435</v>
      </c>
    </row>
    <row r="330" spans="5:38" x14ac:dyDescent="0.15">
      <c r="E330" s="1121">
        <f>'1_入力シート【基本情報】'!$AB$342</f>
        <v>0</v>
      </c>
      <c r="J330" s="699" t="s">
        <v>1940</v>
      </c>
      <c r="K330" s="699" t="s">
        <v>1942</v>
      </c>
      <c r="L330" s="852" t="s">
        <v>92</v>
      </c>
      <c r="M330" s="699" t="s">
        <v>1949</v>
      </c>
      <c r="N330" s="852" t="s">
        <v>92</v>
      </c>
      <c r="O330" s="699" t="s">
        <v>1956</v>
      </c>
      <c r="P330" s="699"/>
      <c r="Q330" s="699"/>
      <c r="R330" s="699"/>
      <c r="S330" s="699"/>
      <c r="T330" s="181"/>
      <c r="U330" s="181"/>
      <c r="AC330" s="361" t="str">
        <f t="shared" si="5"/>
        <v>１５給水設備及び排水設備の概要-排水設備-排水再利用配管設備</v>
      </c>
      <c r="AL330" s="392" t="s">
        <v>2436</v>
      </c>
    </row>
    <row r="331" spans="5:38" x14ac:dyDescent="0.15">
      <c r="E331" s="1121">
        <f>'1_入力シート【基本情報】'!$AB$343</f>
        <v>0</v>
      </c>
      <c r="J331" s="699" t="s">
        <v>1940</v>
      </c>
      <c r="K331" s="699" t="s">
        <v>1942</v>
      </c>
      <c r="L331" s="852" t="s">
        <v>92</v>
      </c>
      <c r="M331" s="699" t="s">
        <v>1949</v>
      </c>
      <c r="N331" s="852" t="s">
        <v>92</v>
      </c>
      <c r="O331" s="699" t="s">
        <v>1934</v>
      </c>
      <c r="P331" s="852" t="s">
        <v>1937</v>
      </c>
      <c r="Q331" s="699" t="s">
        <v>1948</v>
      </c>
      <c r="R331" s="699"/>
      <c r="S331" s="699"/>
      <c r="T331" s="181"/>
      <c r="U331" s="181"/>
      <c r="AC331" s="361" t="str">
        <f t="shared" ref="AC331:AC394" si="6">CONCATENATE(J331,K331,L331,M331,N331,O331,P331,Q331,R331,S331,T331,U331)</f>
        <v>１５給水設備及び排水設備の概要-排水設備-その他-有無</v>
      </c>
      <c r="AL331" s="392" t="s">
        <v>2437</v>
      </c>
    </row>
    <row r="332" spans="5:38" x14ac:dyDescent="0.15">
      <c r="E332" s="1121">
        <f>'1_入力シート【基本情報】'!$AF$343</f>
        <v>0</v>
      </c>
      <c r="J332" s="699" t="s">
        <v>1940</v>
      </c>
      <c r="K332" s="699" t="s">
        <v>1942</v>
      </c>
      <c r="L332" s="852" t="s">
        <v>92</v>
      </c>
      <c r="M332" s="699" t="s">
        <v>1949</v>
      </c>
      <c r="N332" s="852" t="s">
        <v>92</v>
      </c>
      <c r="O332" s="699" t="s">
        <v>1934</v>
      </c>
      <c r="P332" s="852" t="s">
        <v>1937</v>
      </c>
      <c r="Q332" s="699" t="s">
        <v>1935</v>
      </c>
      <c r="R332" s="699"/>
      <c r="S332" s="699"/>
      <c r="T332" s="181"/>
      <c r="U332" s="181"/>
      <c r="AC332" s="361" t="str">
        <f t="shared" si="6"/>
        <v>１５給水設備及び排水設備の概要-排水設備-その他-（）</v>
      </c>
      <c r="AL332" s="392" t="s">
        <v>2438</v>
      </c>
    </row>
    <row r="333" spans="5:38" x14ac:dyDescent="0.15">
      <c r="E333" s="1121">
        <f>'1_入力シート【基本情報】'!$V$344</f>
        <v>0</v>
      </c>
      <c r="J333" s="699" t="s">
        <v>1940</v>
      </c>
      <c r="K333" s="699" t="s">
        <v>1942</v>
      </c>
      <c r="L333" s="852" t="s">
        <v>92</v>
      </c>
      <c r="M333" s="699" t="s">
        <v>1957</v>
      </c>
      <c r="N333" s="699"/>
      <c r="O333" s="699"/>
      <c r="P333" s="699"/>
      <c r="Q333" s="699"/>
      <c r="R333" s="699"/>
      <c r="S333" s="699"/>
      <c r="T333" s="181"/>
      <c r="U333" s="181"/>
      <c r="AC333" s="361" t="str">
        <f t="shared" si="6"/>
        <v>１５給水設備及び排水設備の概要-圧力タンクの有無</v>
      </c>
      <c r="AL333" s="392" t="s">
        <v>2439</v>
      </c>
    </row>
    <row r="334" spans="5:38" x14ac:dyDescent="0.15">
      <c r="E334" s="1121">
        <f>'1_入力シート【基本情報】'!$V$345</f>
        <v>0</v>
      </c>
      <c r="J334" s="699" t="s">
        <v>1940</v>
      </c>
      <c r="K334" s="699" t="s">
        <v>1942</v>
      </c>
      <c r="L334" s="852" t="s">
        <v>92</v>
      </c>
      <c r="M334" s="699" t="s">
        <v>1958</v>
      </c>
      <c r="N334" s="699"/>
      <c r="O334" s="699"/>
      <c r="P334" s="699"/>
      <c r="Q334" s="699"/>
      <c r="R334" s="699"/>
      <c r="S334" s="699"/>
      <c r="T334" s="181"/>
      <c r="U334" s="181"/>
      <c r="AC334" s="361" t="str">
        <f t="shared" si="6"/>
        <v>１５給水設備及び排水設備の概要-給湯方式</v>
      </c>
      <c r="AL334" s="392" t="s">
        <v>2440</v>
      </c>
    </row>
    <row r="335" spans="5:38" x14ac:dyDescent="0.15">
      <c r="E335" s="1121">
        <f>'1_入力シート【基本情報】'!$V$346</f>
        <v>0</v>
      </c>
      <c r="J335" s="699" t="s">
        <v>1940</v>
      </c>
      <c r="K335" s="699" t="s">
        <v>1942</v>
      </c>
      <c r="L335" s="852" t="s">
        <v>92</v>
      </c>
      <c r="M335" s="699" t="s">
        <v>1959</v>
      </c>
      <c r="N335" s="852" t="s">
        <v>1937</v>
      </c>
      <c r="O335" s="699" t="s">
        <v>1960</v>
      </c>
      <c r="P335" s="699"/>
      <c r="Q335" s="699"/>
      <c r="R335" s="699"/>
      <c r="S335" s="699"/>
      <c r="T335" s="181"/>
      <c r="U335" s="181"/>
      <c r="AC335" s="361" t="str">
        <f t="shared" si="6"/>
        <v>１５給水設備及び排水設備の概要-湯沸器-種類</v>
      </c>
      <c r="AL335" s="392" t="s">
        <v>2441</v>
      </c>
    </row>
    <row r="336" spans="5:38" x14ac:dyDescent="0.15">
      <c r="E336" s="1121">
        <f>'1_入力シート【基本情報】'!$AF$346</f>
        <v>0</v>
      </c>
      <c r="J336" s="699" t="s">
        <v>1940</v>
      </c>
      <c r="K336" s="699" t="s">
        <v>1942</v>
      </c>
      <c r="L336" s="852" t="s">
        <v>92</v>
      </c>
      <c r="M336" s="699" t="s">
        <v>1959</v>
      </c>
      <c r="N336" s="852" t="s">
        <v>1937</v>
      </c>
      <c r="O336" s="699" t="s">
        <v>1935</v>
      </c>
      <c r="P336" s="699"/>
      <c r="Q336" s="699"/>
      <c r="R336" s="699"/>
      <c r="S336" s="699"/>
      <c r="T336" s="181"/>
      <c r="U336" s="181"/>
      <c r="AC336" s="361" t="str">
        <f t="shared" si="6"/>
        <v>１５給水設備及び排水設備の概要-湯沸器-（）</v>
      </c>
      <c r="AL336" s="392" t="s">
        <v>2442</v>
      </c>
    </row>
    <row r="337" spans="5:38" x14ac:dyDescent="0.15">
      <c r="E337" s="1121">
        <f>'1_入力シート【基本情報】'!$AB$350</f>
        <v>0</v>
      </c>
      <c r="J337" s="699" t="s">
        <v>1963</v>
      </c>
      <c r="K337" s="699" t="s">
        <v>1964</v>
      </c>
      <c r="L337" s="852" t="s">
        <v>92</v>
      </c>
      <c r="M337" s="699" t="s">
        <v>1965</v>
      </c>
      <c r="N337" s="699"/>
      <c r="O337" s="699"/>
      <c r="P337" s="699"/>
      <c r="Q337" s="699"/>
      <c r="R337" s="699"/>
      <c r="S337" s="699"/>
      <c r="T337" s="181"/>
      <c r="U337" s="181"/>
      <c r="AC337" s="361" t="str">
        <f t="shared" si="6"/>
        <v>１６備考-備考（第二面）</v>
      </c>
      <c r="AL337" s="392" t="s">
        <v>2443</v>
      </c>
    </row>
    <row r="338" spans="5:38" x14ac:dyDescent="0.15">
      <c r="E338" s="1121">
        <f>'1_入力シート【基本情報】'!$AB$359</f>
        <v>0</v>
      </c>
      <c r="J338" s="699" t="s">
        <v>1962</v>
      </c>
      <c r="K338" s="699" t="s">
        <v>1967</v>
      </c>
      <c r="L338" s="852" t="s">
        <v>1937</v>
      </c>
      <c r="M338" s="699" t="s">
        <v>1968</v>
      </c>
      <c r="N338" s="852" t="s">
        <v>1937</v>
      </c>
      <c r="O338" s="699" t="s">
        <v>1980</v>
      </c>
      <c r="P338" s="699"/>
      <c r="Q338" s="699"/>
      <c r="R338" s="181"/>
      <c r="S338" s="181"/>
      <c r="T338" s="181"/>
      <c r="U338" s="181"/>
      <c r="AC338" s="361" t="str">
        <f t="shared" si="6"/>
        <v>１７換気設備に係る不具合等の状況-不具合等-1</v>
      </c>
      <c r="AL338" s="392" t="s">
        <v>2444</v>
      </c>
    </row>
    <row r="339" spans="5:38" x14ac:dyDescent="0.15">
      <c r="E339" s="1121">
        <f>'1_入力シート【基本情報】'!$AB$360</f>
        <v>0</v>
      </c>
      <c r="J339" s="699" t="s">
        <v>1962</v>
      </c>
      <c r="K339" s="699" t="s">
        <v>1967</v>
      </c>
      <c r="L339" s="852" t="s">
        <v>1937</v>
      </c>
      <c r="M339" s="699" t="s">
        <v>1969</v>
      </c>
      <c r="N339" s="852" t="s">
        <v>1937</v>
      </c>
      <c r="O339" s="699" t="s">
        <v>1980</v>
      </c>
      <c r="P339" s="699"/>
      <c r="Q339" s="699"/>
      <c r="R339" s="181"/>
      <c r="S339" s="181"/>
      <c r="T339" s="181"/>
      <c r="U339" s="181"/>
      <c r="AC339" s="361" t="str">
        <f t="shared" si="6"/>
        <v>１７換気設備に係る不具合等の状況-不具合等の記録-1</v>
      </c>
      <c r="AL339" s="392" t="s">
        <v>2445</v>
      </c>
    </row>
    <row r="340" spans="5:38" x14ac:dyDescent="0.15">
      <c r="E340" s="1121">
        <f>'1_入力シート【基本情報】'!$M$363</f>
        <v>0</v>
      </c>
      <c r="J340" s="699" t="s">
        <v>1962</v>
      </c>
      <c r="K340" s="699" t="s">
        <v>1967</v>
      </c>
      <c r="L340" s="852" t="s">
        <v>1937</v>
      </c>
      <c r="M340" s="699" t="s">
        <v>1970</v>
      </c>
      <c r="N340" s="852" t="s">
        <v>1937</v>
      </c>
      <c r="O340" s="699" t="s">
        <v>1971</v>
      </c>
      <c r="P340" s="852" t="s">
        <v>1937</v>
      </c>
      <c r="Q340" s="699" t="s">
        <v>1980</v>
      </c>
      <c r="R340" s="181"/>
      <c r="S340" s="181"/>
      <c r="T340" s="181"/>
      <c r="U340" s="181"/>
      <c r="AC340" s="361" t="str">
        <f t="shared" si="6"/>
        <v>１７換気設備に係る不具合等の状況-不具合等を把握した年月-元号-1</v>
      </c>
      <c r="AL340" s="392" t="s">
        <v>2446</v>
      </c>
    </row>
    <row r="341" spans="5:38" x14ac:dyDescent="0.15">
      <c r="E341" s="1121">
        <f>'1_入力シート【基本情報】'!$P$363</f>
        <v>0</v>
      </c>
      <c r="J341" s="699" t="s">
        <v>1962</v>
      </c>
      <c r="K341" s="699" t="s">
        <v>1967</v>
      </c>
      <c r="L341" s="852" t="s">
        <v>1937</v>
      </c>
      <c r="M341" s="699" t="s">
        <v>1970</v>
      </c>
      <c r="N341" s="852" t="s">
        <v>1937</v>
      </c>
      <c r="O341" s="699" t="s">
        <v>1972</v>
      </c>
      <c r="P341" s="852" t="s">
        <v>1937</v>
      </c>
      <c r="Q341" s="699" t="s">
        <v>1980</v>
      </c>
      <c r="R341" s="181"/>
      <c r="S341" s="181"/>
      <c r="T341" s="181"/>
      <c r="U341" s="181"/>
      <c r="AC341" s="361" t="str">
        <f t="shared" si="6"/>
        <v>１７換気設備に係る不具合等の状況-不具合等を把握した年月-年-1</v>
      </c>
      <c r="AL341" s="392" t="s">
        <v>2447</v>
      </c>
    </row>
    <row r="342" spans="5:38" x14ac:dyDescent="0.15">
      <c r="E342" s="1121">
        <f>'1_入力シート【基本情報】'!$S$363</f>
        <v>0</v>
      </c>
      <c r="J342" s="699" t="s">
        <v>1962</v>
      </c>
      <c r="K342" s="699" t="s">
        <v>1967</v>
      </c>
      <c r="L342" s="852" t="s">
        <v>1937</v>
      </c>
      <c r="M342" s="699" t="s">
        <v>1970</v>
      </c>
      <c r="N342" s="852" t="s">
        <v>1937</v>
      </c>
      <c r="O342" s="699" t="s">
        <v>1973</v>
      </c>
      <c r="P342" s="852" t="s">
        <v>1937</v>
      </c>
      <c r="Q342" s="699" t="s">
        <v>1980</v>
      </c>
      <c r="R342" s="181"/>
      <c r="S342" s="181"/>
      <c r="T342" s="181"/>
      <c r="U342" s="181"/>
      <c r="AC342" s="361" t="str">
        <f t="shared" si="6"/>
        <v>１７換気設備に係る不具合等の状況-不具合等を把握した年月-月-1</v>
      </c>
      <c r="AL342" s="392" t="s">
        <v>2448</v>
      </c>
    </row>
    <row r="343" spans="5:38" x14ac:dyDescent="0.15">
      <c r="E343" s="1121">
        <f>'1_入力シート【基本情報】'!$V$363</f>
        <v>0</v>
      </c>
      <c r="J343" s="699" t="s">
        <v>1962</v>
      </c>
      <c r="K343" s="699" t="s">
        <v>1967</v>
      </c>
      <c r="L343" s="852" t="s">
        <v>1937</v>
      </c>
      <c r="M343" s="699" t="s">
        <v>1974</v>
      </c>
      <c r="N343" s="852" t="s">
        <v>1937</v>
      </c>
      <c r="O343" s="699" t="s">
        <v>1980</v>
      </c>
      <c r="P343" s="699"/>
      <c r="Q343" s="699"/>
      <c r="R343" s="699"/>
      <c r="S343" s="699"/>
      <c r="T343" s="181"/>
      <c r="U343" s="181"/>
      <c r="AC343" s="361" t="str">
        <f t="shared" si="6"/>
        <v>１７換気設備に係る不具合等の状況-不具合等の概要-1</v>
      </c>
      <c r="AL343" s="392" t="s">
        <v>2449</v>
      </c>
    </row>
    <row r="344" spans="5:38" x14ac:dyDescent="0.15">
      <c r="E344" s="1121">
        <f>'1_入力シート【基本情報】'!$AH$363</f>
        <v>0</v>
      </c>
      <c r="J344" s="699" t="s">
        <v>1962</v>
      </c>
      <c r="K344" s="699" t="s">
        <v>1967</v>
      </c>
      <c r="L344" s="852" t="s">
        <v>1937</v>
      </c>
      <c r="M344" s="699" t="s">
        <v>1975</v>
      </c>
      <c r="N344" s="852" t="s">
        <v>1937</v>
      </c>
      <c r="O344" s="699" t="s">
        <v>1980</v>
      </c>
      <c r="P344" s="699"/>
      <c r="Q344" s="699"/>
      <c r="R344" s="699"/>
      <c r="S344" s="699"/>
      <c r="T344" s="181"/>
      <c r="U344" s="181"/>
      <c r="AC344" s="361" t="str">
        <f t="shared" si="6"/>
        <v>１７換気設備に係る不具合等の状況-考えられる要因-1</v>
      </c>
      <c r="AL344" s="392" t="s">
        <v>2450</v>
      </c>
    </row>
    <row r="345" spans="5:38" x14ac:dyDescent="0.15">
      <c r="E345" s="1121">
        <f>'1_入力シート【基本情報】'!$AT$363</f>
        <v>0</v>
      </c>
      <c r="J345" s="699" t="s">
        <v>1962</v>
      </c>
      <c r="K345" s="699" t="s">
        <v>1967</v>
      </c>
      <c r="L345" s="852" t="s">
        <v>1937</v>
      </c>
      <c r="M345" s="699" t="s">
        <v>1976</v>
      </c>
      <c r="N345" s="852" t="s">
        <v>1937</v>
      </c>
      <c r="O345" s="699" t="s">
        <v>1980</v>
      </c>
      <c r="P345" s="699"/>
      <c r="Q345" s="699"/>
      <c r="R345" s="699"/>
      <c r="S345" s="699"/>
      <c r="T345" s="181"/>
      <c r="U345" s="181"/>
      <c r="AC345" s="361" t="str">
        <f t="shared" si="6"/>
        <v>１７換気設備に係る不具合等の状況-改善の状況-1</v>
      </c>
      <c r="AL345" s="392" t="s">
        <v>2451</v>
      </c>
    </row>
    <row r="346" spans="5:38" x14ac:dyDescent="0.15">
      <c r="E346" s="1121">
        <f>'1_入力シート【基本情報】'!$AZ$363</f>
        <v>0</v>
      </c>
      <c r="J346" s="699" t="s">
        <v>1962</v>
      </c>
      <c r="K346" s="699" t="s">
        <v>1967</v>
      </c>
      <c r="L346" s="852" t="s">
        <v>1937</v>
      </c>
      <c r="M346" s="699" t="s">
        <v>1977</v>
      </c>
      <c r="N346" s="852" t="s">
        <v>1937</v>
      </c>
      <c r="O346" s="699" t="s">
        <v>1978</v>
      </c>
      <c r="P346" s="852" t="s">
        <v>1937</v>
      </c>
      <c r="Q346" s="699" t="s">
        <v>1980</v>
      </c>
      <c r="R346" s="181"/>
      <c r="S346" s="181"/>
      <c r="T346" s="181"/>
      <c r="U346" s="181"/>
      <c r="AC346" s="361" t="str">
        <f t="shared" si="6"/>
        <v>１７換気設備に係る不具合等の状況-改善（予定）年月-年（令和）-1</v>
      </c>
      <c r="AL346" s="392" t="s">
        <v>2452</v>
      </c>
    </row>
    <row r="347" spans="5:38" x14ac:dyDescent="0.15">
      <c r="E347" s="1121">
        <f>'1_入力シート【基本情報】'!$BC$363</f>
        <v>0</v>
      </c>
      <c r="J347" s="699" t="s">
        <v>1961</v>
      </c>
      <c r="K347" s="699" t="s">
        <v>1967</v>
      </c>
      <c r="L347" s="852" t="s">
        <v>1937</v>
      </c>
      <c r="M347" s="699" t="s">
        <v>1977</v>
      </c>
      <c r="N347" s="852" t="s">
        <v>1937</v>
      </c>
      <c r="O347" s="699" t="s">
        <v>1973</v>
      </c>
      <c r="P347" s="852" t="s">
        <v>1937</v>
      </c>
      <c r="Q347" s="699" t="s">
        <v>1980</v>
      </c>
      <c r="R347" s="181"/>
      <c r="S347" s="181"/>
      <c r="T347" s="181"/>
      <c r="U347" s="181"/>
      <c r="AC347" s="361" t="str">
        <f t="shared" si="6"/>
        <v>１７換気設備に係る不具合等の状況-改善（予定）年月-月-1</v>
      </c>
      <c r="AL347" s="392" t="s">
        <v>2453</v>
      </c>
    </row>
    <row r="348" spans="5:38" x14ac:dyDescent="0.15">
      <c r="E348" s="1121">
        <f>'1_入力シート【基本情報】'!$BF$363</f>
        <v>0</v>
      </c>
      <c r="J348" s="699" t="s">
        <v>1961</v>
      </c>
      <c r="K348" s="699" t="s">
        <v>1967</v>
      </c>
      <c r="L348" s="852" t="s">
        <v>1937</v>
      </c>
      <c r="M348" s="699" t="s">
        <v>1979</v>
      </c>
      <c r="N348" s="852" t="s">
        <v>1937</v>
      </c>
      <c r="O348" s="699" t="s">
        <v>1980</v>
      </c>
      <c r="P348" s="699"/>
      <c r="Q348" s="699"/>
      <c r="R348" s="699"/>
      <c r="S348" s="699"/>
      <c r="T348" s="181"/>
      <c r="U348" s="181"/>
      <c r="AC348" s="361" t="str">
        <f t="shared" si="6"/>
        <v>１７換気設備に係る不具合等の状況-改善措置の概要等-1</v>
      </c>
      <c r="AL348" s="392" t="s">
        <v>2454</v>
      </c>
    </row>
    <row r="349" spans="5:38" x14ac:dyDescent="0.15">
      <c r="E349" s="1121">
        <f>'1_入力シート【基本情報】'!$M$364</f>
        <v>0</v>
      </c>
      <c r="J349" s="699" t="s">
        <v>1961</v>
      </c>
      <c r="K349" s="699" t="s">
        <v>1967</v>
      </c>
      <c r="L349" s="852" t="s">
        <v>1937</v>
      </c>
      <c r="M349" s="699" t="s">
        <v>1970</v>
      </c>
      <c r="N349" s="852" t="s">
        <v>1936</v>
      </c>
      <c r="O349" s="699" t="s">
        <v>1971</v>
      </c>
      <c r="P349" s="852" t="s">
        <v>1936</v>
      </c>
      <c r="Q349" s="699" t="s">
        <v>1981</v>
      </c>
      <c r="R349" s="181"/>
      <c r="S349" s="181"/>
      <c r="T349" s="181"/>
      <c r="U349" s="181"/>
      <c r="AC349" s="361" t="str">
        <f t="shared" si="6"/>
        <v>１７換気設備に係る不具合等の状況-不具合等を把握した年月-元号-2</v>
      </c>
      <c r="AL349" s="392" t="s">
        <v>2455</v>
      </c>
    </row>
    <row r="350" spans="5:38" x14ac:dyDescent="0.15">
      <c r="E350" s="1121">
        <f>'1_入力シート【基本情報】'!$P$364</f>
        <v>0</v>
      </c>
      <c r="J350" s="699" t="s">
        <v>1961</v>
      </c>
      <c r="K350" s="699" t="s">
        <v>1967</v>
      </c>
      <c r="L350" s="852" t="s">
        <v>1937</v>
      </c>
      <c r="M350" s="699" t="s">
        <v>1970</v>
      </c>
      <c r="N350" s="852" t="s">
        <v>1936</v>
      </c>
      <c r="O350" s="699" t="s">
        <v>1972</v>
      </c>
      <c r="P350" s="852" t="s">
        <v>1936</v>
      </c>
      <c r="Q350" s="699" t="s">
        <v>1981</v>
      </c>
      <c r="R350" s="181"/>
      <c r="S350" s="181"/>
      <c r="T350" s="181"/>
      <c r="U350" s="181"/>
      <c r="AC350" s="361" t="str">
        <f t="shared" si="6"/>
        <v>１７換気設備に係る不具合等の状況-不具合等を把握した年月-年-2</v>
      </c>
      <c r="AL350" s="392" t="s">
        <v>2456</v>
      </c>
    </row>
    <row r="351" spans="5:38" x14ac:dyDescent="0.15">
      <c r="E351" s="1121">
        <f>'1_入力シート【基本情報】'!$S$364</f>
        <v>0</v>
      </c>
      <c r="J351" s="699" t="s">
        <v>1961</v>
      </c>
      <c r="K351" s="699" t="s">
        <v>1967</v>
      </c>
      <c r="L351" s="852" t="s">
        <v>1937</v>
      </c>
      <c r="M351" s="699" t="s">
        <v>1970</v>
      </c>
      <c r="N351" s="852" t="s">
        <v>1936</v>
      </c>
      <c r="O351" s="699" t="s">
        <v>1973</v>
      </c>
      <c r="P351" s="852" t="s">
        <v>1936</v>
      </c>
      <c r="Q351" s="699" t="s">
        <v>1981</v>
      </c>
      <c r="R351" s="181"/>
      <c r="S351" s="181"/>
      <c r="T351" s="181"/>
      <c r="U351" s="181"/>
      <c r="AC351" s="361" t="str">
        <f t="shared" si="6"/>
        <v>１７換気設備に係る不具合等の状況-不具合等を把握した年月-月-2</v>
      </c>
      <c r="AL351" s="392" t="s">
        <v>2457</v>
      </c>
    </row>
    <row r="352" spans="5:38" x14ac:dyDescent="0.15">
      <c r="E352" s="1121">
        <f>'1_入力シート【基本情報】'!$V$364</f>
        <v>0</v>
      </c>
      <c r="J352" s="699" t="s">
        <v>1961</v>
      </c>
      <c r="K352" s="699" t="s">
        <v>1967</v>
      </c>
      <c r="L352" s="852" t="s">
        <v>1937</v>
      </c>
      <c r="M352" s="699" t="s">
        <v>1974</v>
      </c>
      <c r="N352" s="852" t="s">
        <v>1936</v>
      </c>
      <c r="O352" s="699" t="s">
        <v>1981</v>
      </c>
      <c r="P352" s="699"/>
      <c r="Q352" s="699"/>
      <c r="R352" s="699"/>
      <c r="S352" s="699"/>
      <c r="T352" s="181"/>
      <c r="U352" s="181"/>
      <c r="AC352" s="361" t="str">
        <f t="shared" si="6"/>
        <v>１７換気設備に係る不具合等の状況-不具合等の概要-2</v>
      </c>
      <c r="AL352" s="392" t="s">
        <v>2458</v>
      </c>
    </row>
    <row r="353" spans="5:38" x14ac:dyDescent="0.15">
      <c r="E353" s="1121">
        <f>'1_入力シート【基本情報】'!$AH$364</f>
        <v>0</v>
      </c>
      <c r="J353" s="699" t="s">
        <v>1961</v>
      </c>
      <c r="K353" s="699" t="s">
        <v>1967</v>
      </c>
      <c r="L353" s="852" t="s">
        <v>1937</v>
      </c>
      <c r="M353" s="699" t="s">
        <v>1975</v>
      </c>
      <c r="N353" s="852" t="s">
        <v>1936</v>
      </c>
      <c r="O353" s="699" t="s">
        <v>1981</v>
      </c>
      <c r="P353" s="699"/>
      <c r="Q353" s="699"/>
      <c r="R353" s="699"/>
      <c r="S353" s="699"/>
      <c r="T353" s="181"/>
      <c r="U353" s="181"/>
      <c r="AC353" s="361" t="str">
        <f t="shared" si="6"/>
        <v>１７換気設備に係る不具合等の状況-考えられる要因-2</v>
      </c>
      <c r="AL353" s="392" t="s">
        <v>2459</v>
      </c>
    </row>
    <row r="354" spans="5:38" x14ac:dyDescent="0.15">
      <c r="E354" s="1121">
        <f>'1_入力シート【基本情報】'!$AT$364</f>
        <v>0</v>
      </c>
      <c r="J354" s="699" t="s">
        <v>1961</v>
      </c>
      <c r="K354" s="699" t="s">
        <v>1967</v>
      </c>
      <c r="L354" s="852" t="s">
        <v>1937</v>
      </c>
      <c r="M354" s="699" t="s">
        <v>1976</v>
      </c>
      <c r="N354" s="852" t="s">
        <v>1936</v>
      </c>
      <c r="O354" s="699" t="s">
        <v>1981</v>
      </c>
      <c r="P354" s="699"/>
      <c r="Q354" s="699"/>
      <c r="R354" s="699"/>
      <c r="S354" s="699"/>
      <c r="T354" s="181"/>
      <c r="U354" s="181"/>
      <c r="AC354" s="361" t="str">
        <f t="shared" si="6"/>
        <v>１７換気設備に係る不具合等の状況-改善の状況-2</v>
      </c>
      <c r="AL354" s="392" t="s">
        <v>2460</v>
      </c>
    </row>
    <row r="355" spans="5:38" x14ac:dyDescent="0.15">
      <c r="E355" s="1121">
        <f>'1_入力シート【基本情報】'!$AZ$364</f>
        <v>0</v>
      </c>
      <c r="J355" s="699" t="s">
        <v>1961</v>
      </c>
      <c r="K355" s="699" t="s">
        <v>1967</v>
      </c>
      <c r="L355" s="852" t="s">
        <v>1937</v>
      </c>
      <c r="M355" s="699" t="s">
        <v>1977</v>
      </c>
      <c r="N355" s="852" t="s">
        <v>1936</v>
      </c>
      <c r="O355" s="699" t="s">
        <v>1978</v>
      </c>
      <c r="P355" s="852" t="s">
        <v>1936</v>
      </c>
      <c r="Q355" s="699" t="s">
        <v>1981</v>
      </c>
      <c r="R355" s="181"/>
      <c r="S355" s="181"/>
      <c r="T355" s="181"/>
      <c r="U355" s="181"/>
      <c r="AC355" s="361" t="str">
        <f t="shared" si="6"/>
        <v>１７換気設備に係る不具合等の状況-改善（予定）年月-年（令和）-2</v>
      </c>
      <c r="AL355" s="392" t="s">
        <v>2461</v>
      </c>
    </row>
    <row r="356" spans="5:38" x14ac:dyDescent="0.15">
      <c r="E356" s="1121">
        <f>'1_入力シート【基本情報】'!$BC$364</f>
        <v>0</v>
      </c>
      <c r="J356" s="699" t="s">
        <v>1961</v>
      </c>
      <c r="K356" s="699" t="s">
        <v>1967</v>
      </c>
      <c r="L356" s="852" t="s">
        <v>1937</v>
      </c>
      <c r="M356" s="699" t="s">
        <v>1977</v>
      </c>
      <c r="N356" s="852" t="s">
        <v>1936</v>
      </c>
      <c r="O356" s="699" t="s">
        <v>1973</v>
      </c>
      <c r="P356" s="852" t="s">
        <v>1936</v>
      </c>
      <c r="Q356" s="699" t="s">
        <v>1981</v>
      </c>
      <c r="R356" s="181"/>
      <c r="S356" s="181"/>
      <c r="T356" s="181"/>
      <c r="U356" s="181"/>
      <c r="AC356" s="361" t="str">
        <f t="shared" si="6"/>
        <v>１７換気設備に係る不具合等の状況-改善（予定）年月-月-2</v>
      </c>
      <c r="AL356" s="392" t="s">
        <v>2462</v>
      </c>
    </row>
    <row r="357" spans="5:38" x14ac:dyDescent="0.15">
      <c r="E357" s="1121">
        <f>'1_入力シート【基本情報】'!$BF$364</f>
        <v>0</v>
      </c>
      <c r="J357" s="699" t="s">
        <v>1961</v>
      </c>
      <c r="K357" s="699" t="s">
        <v>1967</v>
      </c>
      <c r="L357" s="852" t="s">
        <v>1937</v>
      </c>
      <c r="M357" s="699" t="s">
        <v>1979</v>
      </c>
      <c r="N357" s="852" t="s">
        <v>1936</v>
      </c>
      <c r="O357" s="699" t="s">
        <v>1981</v>
      </c>
      <c r="P357" s="699"/>
      <c r="Q357" s="699"/>
      <c r="R357" s="699"/>
      <c r="S357" s="699"/>
      <c r="T357" s="181"/>
      <c r="U357" s="181"/>
      <c r="AC357" s="361" t="str">
        <f t="shared" si="6"/>
        <v>１７換気設備に係る不具合等の状況-改善措置の概要等-2</v>
      </c>
      <c r="AL357" s="392" t="s">
        <v>2463</v>
      </c>
    </row>
    <row r="358" spans="5:38" x14ac:dyDescent="0.15">
      <c r="E358" s="1121">
        <f>'1_入力シート【基本情報】'!$M$365</f>
        <v>0</v>
      </c>
      <c r="J358" s="699" t="s">
        <v>1961</v>
      </c>
      <c r="K358" s="699" t="s">
        <v>1967</v>
      </c>
      <c r="L358" s="852" t="s">
        <v>1937</v>
      </c>
      <c r="M358" s="699" t="s">
        <v>1970</v>
      </c>
      <c r="N358" s="852" t="s">
        <v>1936</v>
      </c>
      <c r="O358" s="699" t="s">
        <v>1971</v>
      </c>
      <c r="P358" s="852" t="s">
        <v>1936</v>
      </c>
      <c r="Q358" s="699" t="s">
        <v>1982</v>
      </c>
      <c r="R358" s="181"/>
      <c r="S358" s="181"/>
      <c r="T358" s="181"/>
      <c r="U358" s="181"/>
      <c r="AC358" s="361" t="str">
        <f t="shared" si="6"/>
        <v>１７換気設備に係る不具合等の状況-不具合等を把握した年月-元号-3</v>
      </c>
      <c r="AL358" s="392" t="s">
        <v>2464</v>
      </c>
    </row>
    <row r="359" spans="5:38" x14ac:dyDescent="0.15">
      <c r="E359" s="1121">
        <f>'1_入力シート【基本情報】'!$P$365</f>
        <v>0</v>
      </c>
      <c r="J359" s="699" t="s">
        <v>1961</v>
      </c>
      <c r="K359" s="699" t="s">
        <v>1967</v>
      </c>
      <c r="L359" s="852" t="s">
        <v>1937</v>
      </c>
      <c r="M359" s="699" t="s">
        <v>1970</v>
      </c>
      <c r="N359" s="852" t="s">
        <v>1936</v>
      </c>
      <c r="O359" s="699" t="s">
        <v>1972</v>
      </c>
      <c r="P359" s="852" t="s">
        <v>1936</v>
      </c>
      <c r="Q359" s="699" t="s">
        <v>1982</v>
      </c>
      <c r="R359" s="181"/>
      <c r="S359" s="181"/>
      <c r="T359" s="181"/>
      <c r="U359" s="181"/>
      <c r="AC359" s="361" t="str">
        <f t="shared" si="6"/>
        <v>１７換気設備に係る不具合等の状況-不具合等を把握した年月-年-3</v>
      </c>
      <c r="AL359" s="392" t="s">
        <v>2465</v>
      </c>
    </row>
    <row r="360" spans="5:38" x14ac:dyDescent="0.15">
      <c r="E360" s="1121">
        <f>'1_入力シート【基本情報】'!$S$365</f>
        <v>0</v>
      </c>
      <c r="J360" s="699" t="s">
        <v>1961</v>
      </c>
      <c r="K360" s="699" t="s">
        <v>1967</v>
      </c>
      <c r="L360" s="852" t="s">
        <v>1937</v>
      </c>
      <c r="M360" s="699" t="s">
        <v>1970</v>
      </c>
      <c r="N360" s="852" t="s">
        <v>1936</v>
      </c>
      <c r="O360" s="699" t="s">
        <v>1973</v>
      </c>
      <c r="P360" s="852" t="s">
        <v>1936</v>
      </c>
      <c r="Q360" s="699" t="s">
        <v>1982</v>
      </c>
      <c r="R360" s="181"/>
      <c r="S360" s="181"/>
      <c r="T360" s="181"/>
      <c r="U360" s="181"/>
      <c r="AC360" s="361" t="str">
        <f t="shared" si="6"/>
        <v>１７換気設備に係る不具合等の状況-不具合等を把握した年月-月-3</v>
      </c>
      <c r="AL360" s="392" t="s">
        <v>2466</v>
      </c>
    </row>
    <row r="361" spans="5:38" x14ac:dyDescent="0.15">
      <c r="E361" s="1121">
        <f>'1_入力シート【基本情報】'!$V$365</f>
        <v>0</v>
      </c>
      <c r="J361" s="699" t="s">
        <v>1961</v>
      </c>
      <c r="K361" s="699" t="s">
        <v>1967</v>
      </c>
      <c r="L361" s="852" t="s">
        <v>1937</v>
      </c>
      <c r="M361" s="699" t="s">
        <v>1974</v>
      </c>
      <c r="N361" s="852" t="s">
        <v>1936</v>
      </c>
      <c r="O361" s="699" t="s">
        <v>1982</v>
      </c>
      <c r="P361" s="699"/>
      <c r="Q361" s="699"/>
      <c r="R361" s="699"/>
      <c r="S361" s="699"/>
      <c r="T361" s="181"/>
      <c r="U361" s="181"/>
      <c r="AC361" s="361" t="str">
        <f t="shared" si="6"/>
        <v>１７換気設備に係る不具合等の状況-不具合等の概要-3</v>
      </c>
      <c r="AL361" s="392" t="s">
        <v>2467</v>
      </c>
    </row>
    <row r="362" spans="5:38" x14ac:dyDescent="0.15">
      <c r="E362" s="1121">
        <f>'1_入力シート【基本情報】'!$AH$365</f>
        <v>0</v>
      </c>
      <c r="J362" s="699" t="s">
        <v>1961</v>
      </c>
      <c r="K362" s="699" t="s">
        <v>1967</v>
      </c>
      <c r="L362" s="852" t="s">
        <v>1937</v>
      </c>
      <c r="M362" s="699" t="s">
        <v>1975</v>
      </c>
      <c r="N362" s="852" t="s">
        <v>1936</v>
      </c>
      <c r="O362" s="699" t="s">
        <v>1982</v>
      </c>
      <c r="P362" s="699"/>
      <c r="Q362" s="699"/>
      <c r="R362" s="699"/>
      <c r="S362" s="699"/>
      <c r="T362" s="181"/>
      <c r="U362" s="181"/>
      <c r="AC362" s="361" t="str">
        <f t="shared" si="6"/>
        <v>１７換気設備に係る不具合等の状況-考えられる要因-3</v>
      </c>
      <c r="AL362" s="392" t="s">
        <v>2468</v>
      </c>
    </row>
    <row r="363" spans="5:38" x14ac:dyDescent="0.15">
      <c r="E363" s="1121">
        <f>'1_入力シート【基本情報】'!$AT$365</f>
        <v>0</v>
      </c>
      <c r="J363" s="699" t="s">
        <v>1961</v>
      </c>
      <c r="K363" s="699" t="s">
        <v>1967</v>
      </c>
      <c r="L363" s="852" t="s">
        <v>1937</v>
      </c>
      <c r="M363" s="699" t="s">
        <v>1976</v>
      </c>
      <c r="N363" s="852" t="s">
        <v>1936</v>
      </c>
      <c r="O363" s="699" t="s">
        <v>1982</v>
      </c>
      <c r="P363" s="699"/>
      <c r="Q363" s="699"/>
      <c r="R363" s="699"/>
      <c r="S363" s="699"/>
      <c r="T363" s="181"/>
      <c r="U363" s="181"/>
      <c r="AC363" s="361" t="str">
        <f t="shared" si="6"/>
        <v>１７換気設備に係る不具合等の状況-改善の状況-3</v>
      </c>
      <c r="AL363" s="392" t="s">
        <v>2469</v>
      </c>
    </row>
    <row r="364" spans="5:38" x14ac:dyDescent="0.15">
      <c r="E364" s="1121">
        <f>'1_入力シート【基本情報】'!$AZ$365</f>
        <v>0</v>
      </c>
      <c r="J364" s="699" t="s">
        <v>1961</v>
      </c>
      <c r="K364" s="699" t="s">
        <v>1967</v>
      </c>
      <c r="L364" s="852" t="s">
        <v>1937</v>
      </c>
      <c r="M364" s="699" t="s">
        <v>1977</v>
      </c>
      <c r="N364" s="852" t="s">
        <v>1936</v>
      </c>
      <c r="O364" s="699" t="s">
        <v>1978</v>
      </c>
      <c r="P364" s="852" t="s">
        <v>1936</v>
      </c>
      <c r="Q364" s="699" t="s">
        <v>1982</v>
      </c>
      <c r="R364" s="181"/>
      <c r="S364" s="181"/>
      <c r="T364" s="181"/>
      <c r="U364" s="181"/>
      <c r="AC364" s="361" t="str">
        <f t="shared" si="6"/>
        <v>１７換気設備に係る不具合等の状況-改善（予定）年月-年（令和）-3</v>
      </c>
      <c r="AL364" s="392" t="s">
        <v>2470</v>
      </c>
    </row>
    <row r="365" spans="5:38" x14ac:dyDescent="0.15">
      <c r="E365" s="1121">
        <f>'1_入力シート【基本情報】'!$BC$365</f>
        <v>0</v>
      </c>
      <c r="J365" s="699" t="s">
        <v>1961</v>
      </c>
      <c r="K365" s="699" t="s">
        <v>1967</v>
      </c>
      <c r="L365" s="852" t="s">
        <v>1937</v>
      </c>
      <c r="M365" s="699" t="s">
        <v>1977</v>
      </c>
      <c r="N365" s="852" t="s">
        <v>1936</v>
      </c>
      <c r="O365" s="699" t="s">
        <v>1973</v>
      </c>
      <c r="P365" s="852" t="s">
        <v>1936</v>
      </c>
      <c r="Q365" s="699" t="s">
        <v>1982</v>
      </c>
      <c r="R365" s="181"/>
      <c r="S365" s="181"/>
      <c r="T365" s="181"/>
      <c r="U365" s="181"/>
      <c r="AC365" s="361" t="str">
        <f t="shared" si="6"/>
        <v>１７換気設備に係る不具合等の状況-改善（予定）年月-月-3</v>
      </c>
      <c r="AL365" s="392" t="s">
        <v>2471</v>
      </c>
    </row>
    <row r="366" spans="5:38" x14ac:dyDescent="0.15">
      <c r="E366" s="1121">
        <f>'1_入力シート【基本情報】'!$BF$365</f>
        <v>0</v>
      </c>
      <c r="J366" s="699" t="s">
        <v>1961</v>
      </c>
      <c r="K366" s="699" t="s">
        <v>1967</v>
      </c>
      <c r="L366" s="852" t="s">
        <v>1937</v>
      </c>
      <c r="M366" s="699" t="s">
        <v>1979</v>
      </c>
      <c r="N366" s="852" t="s">
        <v>1936</v>
      </c>
      <c r="O366" s="699" t="s">
        <v>1982</v>
      </c>
      <c r="P366" s="699"/>
      <c r="Q366" s="699"/>
      <c r="R366" s="699"/>
      <c r="S366" s="699"/>
      <c r="T366" s="181"/>
      <c r="U366" s="181"/>
      <c r="AC366" s="361" t="str">
        <f t="shared" si="6"/>
        <v>１７換気設備に係る不具合等の状況-改善措置の概要等-3</v>
      </c>
      <c r="AL366" s="392" t="s">
        <v>2472</v>
      </c>
    </row>
    <row r="367" spans="5:38" x14ac:dyDescent="0.15">
      <c r="E367" s="1121">
        <f>'1_入力シート【基本情報】'!$M$366</f>
        <v>0</v>
      </c>
      <c r="J367" s="699" t="s">
        <v>1961</v>
      </c>
      <c r="K367" s="699" t="s">
        <v>1967</v>
      </c>
      <c r="L367" s="852" t="s">
        <v>1937</v>
      </c>
      <c r="M367" s="699" t="s">
        <v>1970</v>
      </c>
      <c r="N367" s="852" t="s">
        <v>1936</v>
      </c>
      <c r="O367" s="699" t="s">
        <v>1971</v>
      </c>
      <c r="P367" s="852" t="s">
        <v>1936</v>
      </c>
      <c r="Q367" s="699" t="s">
        <v>1983</v>
      </c>
      <c r="R367" s="181"/>
      <c r="S367" s="181"/>
      <c r="T367" s="181"/>
      <c r="U367" s="181"/>
      <c r="AC367" s="361" t="str">
        <f t="shared" si="6"/>
        <v>１７換気設備に係る不具合等の状況-不具合等を把握した年月-元号-4</v>
      </c>
      <c r="AL367" s="392" t="s">
        <v>2473</v>
      </c>
    </row>
    <row r="368" spans="5:38" x14ac:dyDescent="0.15">
      <c r="E368" s="1121">
        <f>'1_入力シート【基本情報】'!$P$366</f>
        <v>0</v>
      </c>
      <c r="J368" s="699" t="s">
        <v>1961</v>
      </c>
      <c r="K368" s="699" t="s">
        <v>1967</v>
      </c>
      <c r="L368" s="852" t="s">
        <v>1937</v>
      </c>
      <c r="M368" s="699" t="s">
        <v>1970</v>
      </c>
      <c r="N368" s="852" t="s">
        <v>1936</v>
      </c>
      <c r="O368" s="699" t="s">
        <v>1972</v>
      </c>
      <c r="P368" s="852" t="s">
        <v>1936</v>
      </c>
      <c r="Q368" s="699" t="s">
        <v>1983</v>
      </c>
      <c r="R368" s="181"/>
      <c r="S368" s="181"/>
      <c r="T368" s="181"/>
      <c r="U368" s="181"/>
      <c r="AC368" s="361" t="str">
        <f t="shared" si="6"/>
        <v>１７換気設備に係る不具合等の状況-不具合等を把握した年月-年-4</v>
      </c>
      <c r="AL368" s="392" t="s">
        <v>2474</v>
      </c>
    </row>
    <row r="369" spans="5:38" x14ac:dyDescent="0.15">
      <c r="E369" s="1121">
        <f>'1_入力シート【基本情報】'!$S$366</f>
        <v>0</v>
      </c>
      <c r="J369" s="699" t="s">
        <v>1961</v>
      </c>
      <c r="K369" s="699" t="s">
        <v>1967</v>
      </c>
      <c r="L369" s="852" t="s">
        <v>1937</v>
      </c>
      <c r="M369" s="699" t="s">
        <v>1970</v>
      </c>
      <c r="N369" s="852" t="s">
        <v>1936</v>
      </c>
      <c r="O369" s="699" t="s">
        <v>1973</v>
      </c>
      <c r="P369" s="852" t="s">
        <v>1936</v>
      </c>
      <c r="Q369" s="699" t="s">
        <v>1983</v>
      </c>
      <c r="R369" s="181"/>
      <c r="S369" s="181"/>
      <c r="T369" s="181"/>
      <c r="U369" s="181"/>
      <c r="AC369" s="361" t="str">
        <f t="shared" si="6"/>
        <v>１７換気設備に係る不具合等の状況-不具合等を把握した年月-月-4</v>
      </c>
      <c r="AL369" s="392" t="s">
        <v>2475</v>
      </c>
    </row>
    <row r="370" spans="5:38" x14ac:dyDescent="0.15">
      <c r="E370" s="1121">
        <f>'1_入力シート【基本情報】'!$V$366</f>
        <v>0</v>
      </c>
      <c r="J370" s="699" t="s">
        <v>1961</v>
      </c>
      <c r="K370" s="699" t="s">
        <v>1967</v>
      </c>
      <c r="L370" s="852" t="s">
        <v>1937</v>
      </c>
      <c r="M370" s="699" t="s">
        <v>1974</v>
      </c>
      <c r="N370" s="852" t="s">
        <v>1936</v>
      </c>
      <c r="O370" s="699" t="s">
        <v>1983</v>
      </c>
      <c r="P370" s="699"/>
      <c r="Q370" s="699"/>
      <c r="R370" s="699"/>
      <c r="S370" s="699"/>
      <c r="T370" s="181"/>
      <c r="U370" s="181"/>
      <c r="AC370" s="361" t="str">
        <f t="shared" si="6"/>
        <v>１７換気設備に係る不具合等の状況-不具合等の概要-4</v>
      </c>
      <c r="AL370" s="392" t="s">
        <v>2476</v>
      </c>
    </row>
    <row r="371" spans="5:38" x14ac:dyDescent="0.15">
      <c r="E371" s="1121">
        <f>'1_入力シート【基本情報】'!$AH$366</f>
        <v>0</v>
      </c>
      <c r="J371" s="699" t="s">
        <v>1961</v>
      </c>
      <c r="K371" s="699" t="s">
        <v>1967</v>
      </c>
      <c r="L371" s="852" t="s">
        <v>1937</v>
      </c>
      <c r="M371" s="699" t="s">
        <v>1975</v>
      </c>
      <c r="N371" s="852" t="s">
        <v>1936</v>
      </c>
      <c r="O371" s="699" t="s">
        <v>1983</v>
      </c>
      <c r="P371" s="699"/>
      <c r="Q371" s="699"/>
      <c r="R371" s="699"/>
      <c r="S371" s="699"/>
      <c r="T371" s="181"/>
      <c r="U371" s="181"/>
      <c r="AC371" s="361" t="str">
        <f t="shared" si="6"/>
        <v>１７換気設備に係る不具合等の状況-考えられる要因-4</v>
      </c>
      <c r="AL371" s="392" t="s">
        <v>2477</v>
      </c>
    </row>
    <row r="372" spans="5:38" x14ac:dyDescent="0.15">
      <c r="E372" s="1121">
        <f>'1_入力シート【基本情報】'!$AT$366</f>
        <v>0</v>
      </c>
      <c r="J372" s="699" t="s">
        <v>1961</v>
      </c>
      <c r="K372" s="699" t="s">
        <v>1967</v>
      </c>
      <c r="L372" s="852" t="s">
        <v>1937</v>
      </c>
      <c r="M372" s="699" t="s">
        <v>1976</v>
      </c>
      <c r="N372" s="852" t="s">
        <v>1936</v>
      </c>
      <c r="O372" s="699" t="s">
        <v>1983</v>
      </c>
      <c r="P372" s="699"/>
      <c r="Q372" s="699"/>
      <c r="R372" s="699"/>
      <c r="S372" s="699"/>
      <c r="T372" s="181"/>
      <c r="U372" s="181"/>
      <c r="AC372" s="361" t="str">
        <f t="shared" si="6"/>
        <v>１７換気設備に係る不具合等の状況-改善の状況-4</v>
      </c>
      <c r="AL372" s="392" t="s">
        <v>2478</v>
      </c>
    </row>
    <row r="373" spans="5:38" x14ac:dyDescent="0.15">
      <c r="E373" s="1121">
        <f>'1_入力シート【基本情報】'!$AZ$366</f>
        <v>0</v>
      </c>
      <c r="J373" s="699" t="s">
        <v>1961</v>
      </c>
      <c r="K373" s="699" t="s">
        <v>1967</v>
      </c>
      <c r="L373" s="852" t="s">
        <v>1937</v>
      </c>
      <c r="M373" s="699" t="s">
        <v>1977</v>
      </c>
      <c r="N373" s="852" t="s">
        <v>1936</v>
      </c>
      <c r="O373" s="699" t="s">
        <v>1978</v>
      </c>
      <c r="P373" s="852" t="s">
        <v>1936</v>
      </c>
      <c r="Q373" s="699" t="s">
        <v>1983</v>
      </c>
      <c r="R373" s="181"/>
      <c r="S373" s="181"/>
      <c r="T373" s="181"/>
      <c r="U373" s="181"/>
      <c r="AC373" s="361" t="str">
        <f t="shared" si="6"/>
        <v>１７換気設備に係る不具合等の状況-改善（予定）年月-年（令和）-4</v>
      </c>
      <c r="AL373" s="392" t="s">
        <v>2479</v>
      </c>
    </row>
    <row r="374" spans="5:38" x14ac:dyDescent="0.15">
      <c r="E374" s="1121">
        <f>'1_入力シート【基本情報】'!$BC$366</f>
        <v>0</v>
      </c>
      <c r="J374" s="699" t="s">
        <v>1961</v>
      </c>
      <c r="K374" s="699" t="s">
        <v>1967</v>
      </c>
      <c r="L374" s="852" t="s">
        <v>1937</v>
      </c>
      <c r="M374" s="699" t="s">
        <v>1977</v>
      </c>
      <c r="N374" s="852" t="s">
        <v>1936</v>
      </c>
      <c r="O374" s="699" t="s">
        <v>1973</v>
      </c>
      <c r="P374" s="852" t="s">
        <v>1936</v>
      </c>
      <c r="Q374" s="699" t="s">
        <v>1983</v>
      </c>
      <c r="R374" s="181"/>
      <c r="S374" s="181"/>
      <c r="T374" s="181"/>
      <c r="U374" s="181"/>
      <c r="AC374" s="361" t="str">
        <f t="shared" si="6"/>
        <v>１７換気設備に係る不具合等の状況-改善（予定）年月-月-4</v>
      </c>
      <c r="AL374" s="392" t="s">
        <v>2480</v>
      </c>
    </row>
    <row r="375" spans="5:38" x14ac:dyDescent="0.15">
      <c r="E375" s="1121">
        <f>'1_入力シート【基本情報】'!$BF$366</f>
        <v>0</v>
      </c>
      <c r="J375" s="699" t="s">
        <v>1961</v>
      </c>
      <c r="K375" s="699" t="s">
        <v>1967</v>
      </c>
      <c r="L375" s="852" t="s">
        <v>1937</v>
      </c>
      <c r="M375" s="699" t="s">
        <v>1979</v>
      </c>
      <c r="N375" s="852" t="s">
        <v>1936</v>
      </c>
      <c r="O375" s="699" t="s">
        <v>1983</v>
      </c>
      <c r="P375" s="699"/>
      <c r="Q375" s="699"/>
      <c r="R375" s="699"/>
      <c r="S375" s="699"/>
      <c r="T375" s="181"/>
      <c r="U375" s="181"/>
      <c r="AC375" s="361" t="str">
        <f t="shared" si="6"/>
        <v>１７換気設備に係る不具合等の状況-改善措置の概要等-4</v>
      </c>
      <c r="AL375" s="392" t="s">
        <v>2481</v>
      </c>
    </row>
    <row r="376" spans="5:38" x14ac:dyDescent="0.15">
      <c r="E376" s="1121">
        <f>'1_入力シート【基本情報】'!$M$367</f>
        <v>0</v>
      </c>
      <c r="J376" s="699" t="s">
        <v>1961</v>
      </c>
      <c r="K376" s="699" t="s">
        <v>1967</v>
      </c>
      <c r="L376" s="852" t="s">
        <v>1937</v>
      </c>
      <c r="M376" s="699" t="s">
        <v>1970</v>
      </c>
      <c r="N376" s="852" t="s">
        <v>1936</v>
      </c>
      <c r="O376" s="699" t="s">
        <v>1971</v>
      </c>
      <c r="P376" s="852" t="s">
        <v>1936</v>
      </c>
      <c r="Q376" s="699" t="s">
        <v>1984</v>
      </c>
      <c r="R376" s="181"/>
      <c r="S376" s="181"/>
      <c r="T376" s="181"/>
      <c r="U376" s="181"/>
      <c r="AC376" s="361" t="str">
        <f t="shared" si="6"/>
        <v>１７換気設備に係る不具合等の状況-不具合等を把握した年月-元号-5</v>
      </c>
      <c r="AL376" s="392" t="s">
        <v>2482</v>
      </c>
    </row>
    <row r="377" spans="5:38" x14ac:dyDescent="0.15">
      <c r="E377" s="1121">
        <f>'1_入力シート【基本情報】'!$P$367</f>
        <v>0</v>
      </c>
      <c r="J377" s="699" t="s">
        <v>1961</v>
      </c>
      <c r="K377" s="699" t="s">
        <v>1967</v>
      </c>
      <c r="L377" s="852" t="s">
        <v>1937</v>
      </c>
      <c r="M377" s="699" t="s">
        <v>1970</v>
      </c>
      <c r="N377" s="852" t="s">
        <v>1936</v>
      </c>
      <c r="O377" s="699" t="s">
        <v>1972</v>
      </c>
      <c r="P377" s="852" t="s">
        <v>1936</v>
      </c>
      <c r="Q377" s="699" t="s">
        <v>1984</v>
      </c>
      <c r="R377" s="181"/>
      <c r="S377" s="181"/>
      <c r="T377" s="181"/>
      <c r="U377" s="181"/>
      <c r="AC377" s="361" t="str">
        <f t="shared" si="6"/>
        <v>１７換気設備に係る不具合等の状況-不具合等を把握した年月-年-5</v>
      </c>
      <c r="AL377" s="392" t="s">
        <v>2483</v>
      </c>
    </row>
    <row r="378" spans="5:38" x14ac:dyDescent="0.15">
      <c r="E378" s="1121">
        <f>'1_入力シート【基本情報】'!$S$367</f>
        <v>0</v>
      </c>
      <c r="J378" s="699" t="s">
        <v>1961</v>
      </c>
      <c r="K378" s="699" t="s">
        <v>1967</v>
      </c>
      <c r="L378" s="852" t="s">
        <v>1937</v>
      </c>
      <c r="M378" s="699" t="s">
        <v>1970</v>
      </c>
      <c r="N378" s="852" t="s">
        <v>1936</v>
      </c>
      <c r="O378" s="699" t="s">
        <v>1973</v>
      </c>
      <c r="P378" s="852" t="s">
        <v>1936</v>
      </c>
      <c r="Q378" s="699" t="s">
        <v>1984</v>
      </c>
      <c r="R378" s="181"/>
      <c r="S378" s="181"/>
      <c r="T378" s="181"/>
      <c r="U378" s="181"/>
      <c r="AC378" s="361" t="str">
        <f t="shared" si="6"/>
        <v>１７換気設備に係る不具合等の状況-不具合等を把握した年月-月-5</v>
      </c>
      <c r="AL378" s="392" t="s">
        <v>2484</v>
      </c>
    </row>
    <row r="379" spans="5:38" x14ac:dyDescent="0.15">
      <c r="E379" s="1121">
        <f>'1_入力シート【基本情報】'!$V$367</f>
        <v>0</v>
      </c>
      <c r="J379" s="699" t="s">
        <v>1961</v>
      </c>
      <c r="K379" s="699" t="s">
        <v>1967</v>
      </c>
      <c r="L379" s="852" t="s">
        <v>1937</v>
      </c>
      <c r="M379" s="699" t="s">
        <v>1974</v>
      </c>
      <c r="N379" s="852" t="s">
        <v>1936</v>
      </c>
      <c r="O379" s="699" t="s">
        <v>1984</v>
      </c>
      <c r="P379" s="699"/>
      <c r="Q379" s="699"/>
      <c r="R379" s="699"/>
      <c r="S379" s="699"/>
      <c r="T379" s="181"/>
      <c r="U379" s="181"/>
      <c r="AC379" s="361" t="str">
        <f t="shared" si="6"/>
        <v>１７換気設備に係る不具合等の状況-不具合等の概要-5</v>
      </c>
      <c r="AL379" s="392" t="s">
        <v>2485</v>
      </c>
    </row>
    <row r="380" spans="5:38" x14ac:dyDescent="0.15">
      <c r="E380" s="1121">
        <f>'1_入力シート【基本情報】'!$AH$367</f>
        <v>0</v>
      </c>
      <c r="J380" s="699" t="s">
        <v>1961</v>
      </c>
      <c r="K380" s="699" t="s">
        <v>1967</v>
      </c>
      <c r="L380" s="852" t="s">
        <v>1937</v>
      </c>
      <c r="M380" s="699" t="s">
        <v>1975</v>
      </c>
      <c r="N380" s="852" t="s">
        <v>1936</v>
      </c>
      <c r="O380" s="699" t="s">
        <v>1984</v>
      </c>
      <c r="P380" s="699"/>
      <c r="Q380" s="699"/>
      <c r="R380" s="699"/>
      <c r="S380" s="699"/>
      <c r="T380" s="181"/>
      <c r="U380" s="181"/>
      <c r="AC380" s="361" t="str">
        <f t="shared" si="6"/>
        <v>１７換気設備に係る不具合等の状況-考えられる要因-5</v>
      </c>
      <c r="AL380" s="392" t="s">
        <v>2486</v>
      </c>
    </row>
    <row r="381" spans="5:38" x14ac:dyDescent="0.15">
      <c r="E381" s="1121">
        <f>'1_入力シート【基本情報】'!$AT$367</f>
        <v>0</v>
      </c>
      <c r="J381" s="699" t="s">
        <v>1961</v>
      </c>
      <c r="K381" s="699" t="s">
        <v>1967</v>
      </c>
      <c r="L381" s="852" t="s">
        <v>1937</v>
      </c>
      <c r="M381" s="699" t="s">
        <v>1976</v>
      </c>
      <c r="N381" s="852" t="s">
        <v>1936</v>
      </c>
      <c r="O381" s="699" t="s">
        <v>1984</v>
      </c>
      <c r="P381" s="699"/>
      <c r="Q381" s="699"/>
      <c r="R381" s="699"/>
      <c r="S381" s="699"/>
      <c r="T381" s="181"/>
      <c r="U381" s="181"/>
      <c r="AC381" s="361" t="str">
        <f t="shared" si="6"/>
        <v>１７換気設備に係る不具合等の状況-改善の状況-5</v>
      </c>
      <c r="AL381" s="392" t="s">
        <v>2487</v>
      </c>
    </row>
    <row r="382" spans="5:38" x14ac:dyDescent="0.15">
      <c r="E382" s="1121">
        <f>'1_入力シート【基本情報】'!$AZ$367</f>
        <v>0</v>
      </c>
      <c r="J382" s="699" t="s">
        <v>1961</v>
      </c>
      <c r="K382" s="699" t="s">
        <v>1967</v>
      </c>
      <c r="L382" s="852" t="s">
        <v>1937</v>
      </c>
      <c r="M382" s="699" t="s">
        <v>1977</v>
      </c>
      <c r="N382" s="852" t="s">
        <v>1936</v>
      </c>
      <c r="O382" s="699" t="s">
        <v>1978</v>
      </c>
      <c r="P382" s="852" t="s">
        <v>1936</v>
      </c>
      <c r="Q382" s="699" t="s">
        <v>1984</v>
      </c>
      <c r="R382" s="181"/>
      <c r="S382" s="181"/>
      <c r="T382" s="181"/>
      <c r="U382" s="181"/>
      <c r="AC382" s="361" t="str">
        <f t="shared" si="6"/>
        <v>１７換気設備に係る不具合等の状況-改善（予定）年月-年（令和）-5</v>
      </c>
      <c r="AL382" s="392" t="s">
        <v>2488</v>
      </c>
    </row>
    <row r="383" spans="5:38" x14ac:dyDescent="0.15">
      <c r="E383" s="1121">
        <f>'1_入力シート【基本情報】'!$BC$367</f>
        <v>0</v>
      </c>
      <c r="J383" s="699" t="s">
        <v>1961</v>
      </c>
      <c r="K383" s="699" t="s">
        <v>1967</v>
      </c>
      <c r="L383" s="852" t="s">
        <v>1937</v>
      </c>
      <c r="M383" s="699" t="s">
        <v>1977</v>
      </c>
      <c r="N383" s="852" t="s">
        <v>1936</v>
      </c>
      <c r="O383" s="699" t="s">
        <v>1973</v>
      </c>
      <c r="P383" s="852" t="s">
        <v>1936</v>
      </c>
      <c r="Q383" s="699" t="s">
        <v>1984</v>
      </c>
      <c r="R383" s="181"/>
      <c r="S383" s="181"/>
      <c r="T383" s="181"/>
      <c r="U383" s="181"/>
      <c r="AC383" s="361" t="str">
        <f t="shared" si="6"/>
        <v>１７換気設備に係る不具合等の状況-改善（予定）年月-月-5</v>
      </c>
      <c r="AL383" s="392" t="s">
        <v>2489</v>
      </c>
    </row>
    <row r="384" spans="5:38" x14ac:dyDescent="0.15">
      <c r="E384" s="1121">
        <f>'1_入力シート【基本情報】'!$BF$367</f>
        <v>0</v>
      </c>
      <c r="J384" s="699" t="s">
        <v>1961</v>
      </c>
      <c r="K384" s="699" t="s">
        <v>1967</v>
      </c>
      <c r="L384" s="852" t="s">
        <v>1937</v>
      </c>
      <c r="M384" s="699" t="s">
        <v>1979</v>
      </c>
      <c r="N384" s="852" t="s">
        <v>1936</v>
      </c>
      <c r="O384" s="699" t="s">
        <v>1984</v>
      </c>
      <c r="P384" s="699"/>
      <c r="Q384" s="699"/>
      <c r="R384" s="699"/>
      <c r="S384" s="699"/>
      <c r="T384" s="181"/>
      <c r="U384" s="181"/>
      <c r="AC384" s="361" t="str">
        <f t="shared" si="6"/>
        <v>１７換気設備に係る不具合等の状況-改善措置の概要等-5</v>
      </c>
      <c r="AL384" s="392" t="s">
        <v>2490</v>
      </c>
    </row>
    <row r="385" spans="5:38" x14ac:dyDescent="0.15">
      <c r="E385" s="1121">
        <f>'1_入力シート【基本情報】'!$AB$372</f>
        <v>0</v>
      </c>
      <c r="J385" s="699" t="s">
        <v>1985</v>
      </c>
      <c r="K385" s="699" t="s">
        <v>1986</v>
      </c>
      <c r="L385" s="852" t="s">
        <v>92</v>
      </c>
      <c r="M385" s="699" t="s">
        <v>1968</v>
      </c>
      <c r="N385" s="852" t="s">
        <v>92</v>
      </c>
      <c r="O385" s="699" t="s">
        <v>1777</v>
      </c>
      <c r="P385" s="699"/>
      <c r="Q385" s="699"/>
      <c r="R385" s="181"/>
      <c r="S385" s="181"/>
      <c r="T385" s="181"/>
      <c r="U385" s="181"/>
      <c r="AC385" s="361" t="str">
        <f t="shared" si="6"/>
        <v>１８排煙設備に係る不具合等の状況-不具合等-1</v>
      </c>
      <c r="AL385" s="392" t="s">
        <v>2491</v>
      </c>
    </row>
    <row r="386" spans="5:38" x14ac:dyDescent="0.15">
      <c r="E386" s="1121">
        <f>'1_入力シート【基本情報】'!$AB$373</f>
        <v>0</v>
      </c>
      <c r="J386" s="699" t="s">
        <v>1985</v>
      </c>
      <c r="K386" s="699" t="s">
        <v>1986</v>
      </c>
      <c r="L386" s="852" t="s">
        <v>92</v>
      </c>
      <c r="M386" s="699" t="s">
        <v>1969</v>
      </c>
      <c r="N386" s="852" t="s">
        <v>92</v>
      </c>
      <c r="O386" s="699" t="s">
        <v>1777</v>
      </c>
      <c r="P386" s="699"/>
      <c r="Q386" s="699"/>
      <c r="R386" s="181"/>
      <c r="S386" s="181"/>
      <c r="T386" s="181"/>
      <c r="U386" s="181"/>
      <c r="AC386" s="361" t="str">
        <f t="shared" si="6"/>
        <v>１８排煙設備に係る不具合等の状況-不具合等の記録-1</v>
      </c>
      <c r="AL386" s="392" t="s">
        <v>2492</v>
      </c>
    </row>
    <row r="387" spans="5:38" x14ac:dyDescent="0.15">
      <c r="E387" s="1121">
        <f>'1_入力シート【基本情報】'!$M$376</f>
        <v>0</v>
      </c>
      <c r="J387" s="699" t="s">
        <v>1985</v>
      </c>
      <c r="K387" s="699" t="s">
        <v>1986</v>
      </c>
      <c r="L387" s="852" t="s">
        <v>92</v>
      </c>
      <c r="M387" s="699" t="s">
        <v>1970</v>
      </c>
      <c r="N387" s="852" t="s">
        <v>92</v>
      </c>
      <c r="O387" s="699" t="s">
        <v>1374</v>
      </c>
      <c r="P387" s="852" t="s">
        <v>92</v>
      </c>
      <c r="Q387" s="699" t="s">
        <v>1777</v>
      </c>
      <c r="R387" s="181"/>
      <c r="S387" s="181"/>
      <c r="T387" s="181"/>
      <c r="U387" s="181"/>
      <c r="AC387" s="361" t="str">
        <f t="shared" si="6"/>
        <v>１８排煙設備に係る不具合等の状況-不具合等を把握した年月-元号-1</v>
      </c>
      <c r="AL387" s="392" t="s">
        <v>2493</v>
      </c>
    </row>
    <row r="388" spans="5:38" x14ac:dyDescent="0.15">
      <c r="E388" s="1121">
        <f>'1_入力シート【基本情報】'!$P$376</f>
        <v>0</v>
      </c>
      <c r="J388" s="699" t="s">
        <v>1985</v>
      </c>
      <c r="K388" s="699" t="s">
        <v>1986</v>
      </c>
      <c r="L388" s="852" t="s">
        <v>92</v>
      </c>
      <c r="M388" s="699" t="s">
        <v>1970</v>
      </c>
      <c r="N388" s="852" t="s">
        <v>92</v>
      </c>
      <c r="O388" s="699" t="s">
        <v>2</v>
      </c>
      <c r="P388" s="852" t="s">
        <v>92</v>
      </c>
      <c r="Q388" s="699" t="s">
        <v>1777</v>
      </c>
      <c r="R388" s="699"/>
      <c r="S388" s="699"/>
      <c r="T388" s="181"/>
      <c r="U388" s="181"/>
      <c r="AC388" s="361" t="str">
        <f t="shared" si="6"/>
        <v>１８排煙設備に係る不具合等の状況-不具合等を把握した年月-年-1</v>
      </c>
      <c r="AL388" s="392" t="s">
        <v>2494</v>
      </c>
    </row>
    <row r="389" spans="5:38" x14ac:dyDescent="0.15">
      <c r="E389" s="1121">
        <f>'1_入力シート【基本情報】'!$S$376</f>
        <v>0</v>
      </c>
      <c r="J389" s="699" t="s">
        <v>1985</v>
      </c>
      <c r="K389" s="699" t="s">
        <v>1986</v>
      </c>
      <c r="L389" s="852" t="s">
        <v>92</v>
      </c>
      <c r="M389" s="699" t="s">
        <v>1970</v>
      </c>
      <c r="N389" s="852" t="s">
        <v>92</v>
      </c>
      <c r="O389" s="699" t="s">
        <v>81</v>
      </c>
      <c r="P389" s="852" t="s">
        <v>92</v>
      </c>
      <c r="Q389" s="699" t="s">
        <v>1777</v>
      </c>
      <c r="R389" s="699"/>
      <c r="S389" s="699"/>
      <c r="T389" s="181"/>
      <c r="U389" s="181"/>
      <c r="AC389" s="361" t="str">
        <f t="shared" si="6"/>
        <v>１８排煙設備に係る不具合等の状況-不具合等を把握した年月-月-1</v>
      </c>
      <c r="AL389" s="392" t="s">
        <v>2495</v>
      </c>
    </row>
    <row r="390" spans="5:38" x14ac:dyDescent="0.15">
      <c r="E390" s="1121">
        <f>'1_入力シート【基本情報】'!$V$376</f>
        <v>0</v>
      </c>
      <c r="J390" s="699" t="s">
        <v>1985</v>
      </c>
      <c r="K390" s="699" t="s">
        <v>1986</v>
      </c>
      <c r="L390" s="852" t="s">
        <v>92</v>
      </c>
      <c r="M390" s="699" t="s">
        <v>1369</v>
      </c>
      <c r="N390" s="852" t="s">
        <v>92</v>
      </c>
      <c r="O390" s="699" t="s">
        <v>1777</v>
      </c>
      <c r="P390" s="699"/>
      <c r="Q390" s="699"/>
      <c r="R390" s="699"/>
      <c r="S390" s="699"/>
      <c r="T390" s="181"/>
      <c r="U390" s="181"/>
      <c r="AC390" s="361" t="str">
        <f t="shared" si="6"/>
        <v>１８排煙設備に係る不具合等の状況-不具合等の概要-1</v>
      </c>
      <c r="AL390" s="392" t="s">
        <v>2496</v>
      </c>
    </row>
    <row r="391" spans="5:38" x14ac:dyDescent="0.15">
      <c r="E391" s="1121">
        <f>'1_入力シート【基本情報】'!$AH$376</f>
        <v>0</v>
      </c>
      <c r="J391" s="699" t="s">
        <v>1985</v>
      </c>
      <c r="K391" s="699" t="s">
        <v>1986</v>
      </c>
      <c r="L391" s="852" t="s">
        <v>92</v>
      </c>
      <c r="M391" s="699" t="s">
        <v>1370</v>
      </c>
      <c r="N391" s="852" t="s">
        <v>92</v>
      </c>
      <c r="O391" s="699" t="s">
        <v>1777</v>
      </c>
      <c r="P391" s="699"/>
      <c r="Q391" s="699"/>
      <c r="R391" s="852"/>
      <c r="S391" s="699"/>
      <c r="T391" s="181"/>
      <c r="U391" s="181"/>
      <c r="AC391" s="361" t="str">
        <f t="shared" si="6"/>
        <v>１８排煙設備に係る不具合等の状況-考えられる要因-1</v>
      </c>
      <c r="AL391" s="392" t="s">
        <v>2497</v>
      </c>
    </row>
    <row r="392" spans="5:38" x14ac:dyDescent="0.15">
      <c r="E392" s="1121">
        <f>'1_入力シート【基本情報】'!$AT$376</f>
        <v>0</v>
      </c>
      <c r="J392" s="699" t="s">
        <v>1985</v>
      </c>
      <c r="K392" s="699" t="s">
        <v>1986</v>
      </c>
      <c r="L392" s="852" t="s">
        <v>92</v>
      </c>
      <c r="M392" s="699" t="s">
        <v>1371</v>
      </c>
      <c r="N392" s="852" t="s">
        <v>92</v>
      </c>
      <c r="O392" s="699" t="s">
        <v>1777</v>
      </c>
      <c r="P392" s="699"/>
      <c r="Q392" s="699"/>
      <c r="R392" s="852"/>
      <c r="S392" s="699"/>
      <c r="T392" s="181"/>
      <c r="U392" s="181"/>
      <c r="AC392" s="361" t="str">
        <f t="shared" si="6"/>
        <v>１８排煙設備に係る不具合等の状況-改善の状況-1</v>
      </c>
      <c r="AL392" s="392" t="s">
        <v>2498</v>
      </c>
    </row>
    <row r="393" spans="5:38" x14ac:dyDescent="0.15">
      <c r="E393" s="1121">
        <f>'1_入力シート【基本情報】'!$AZ$376</f>
        <v>0</v>
      </c>
      <c r="J393" s="699" t="s">
        <v>1985</v>
      </c>
      <c r="K393" s="699" t="s">
        <v>1986</v>
      </c>
      <c r="L393" s="852" t="s">
        <v>92</v>
      </c>
      <c r="M393" s="699" t="s">
        <v>155</v>
      </c>
      <c r="N393" s="852" t="s">
        <v>92</v>
      </c>
      <c r="O393" s="699" t="s">
        <v>1978</v>
      </c>
      <c r="P393" s="852" t="s">
        <v>92</v>
      </c>
      <c r="Q393" s="699" t="s">
        <v>1777</v>
      </c>
      <c r="R393" s="699"/>
      <c r="S393" s="699"/>
      <c r="T393" s="181"/>
      <c r="U393" s="181"/>
      <c r="AC393" s="361" t="str">
        <f t="shared" si="6"/>
        <v>１８排煙設備に係る不具合等の状況-改善（予定）年月-年（令和）-1</v>
      </c>
      <c r="AL393" s="392" t="s">
        <v>2499</v>
      </c>
    </row>
    <row r="394" spans="5:38" x14ac:dyDescent="0.15">
      <c r="E394" s="1121">
        <f>'1_入力シート【基本情報】'!$BC$376</f>
        <v>0</v>
      </c>
      <c r="J394" s="699" t="s">
        <v>1985</v>
      </c>
      <c r="K394" s="699" t="s">
        <v>1986</v>
      </c>
      <c r="L394" s="852" t="s">
        <v>92</v>
      </c>
      <c r="M394" s="699" t="s">
        <v>155</v>
      </c>
      <c r="N394" s="852" t="s">
        <v>92</v>
      </c>
      <c r="O394" s="699" t="s">
        <v>81</v>
      </c>
      <c r="P394" s="852" t="s">
        <v>92</v>
      </c>
      <c r="Q394" s="699" t="s">
        <v>1777</v>
      </c>
      <c r="R394" s="699"/>
      <c r="S394" s="699"/>
      <c r="T394" s="181"/>
      <c r="U394" s="181"/>
      <c r="AC394" s="361" t="str">
        <f t="shared" si="6"/>
        <v>１８排煙設備に係る不具合等の状況-改善（予定）年月-月-1</v>
      </c>
      <c r="AL394" s="392" t="s">
        <v>2500</v>
      </c>
    </row>
    <row r="395" spans="5:38" x14ac:dyDescent="0.15">
      <c r="E395" s="1121">
        <f>'1_入力シート【基本情報】'!$BF$376</f>
        <v>0</v>
      </c>
      <c r="J395" s="699" t="s">
        <v>1985</v>
      </c>
      <c r="K395" s="699" t="s">
        <v>1986</v>
      </c>
      <c r="L395" s="852" t="s">
        <v>92</v>
      </c>
      <c r="M395" s="699" t="s">
        <v>1373</v>
      </c>
      <c r="N395" s="852" t="s">
        <v>92</v>
      </c>
      <c r="O395" s="699" t="s">
        <v>1777</v>
      </c>
      <c r="P395" s="699"/>
      <c r="Q395" s="699"/>
      <c r="R395" s="699"/>
      <c r="S395" s="699"/>
      <c r="T395" s="181"/>
      <c r="U395" s="181"/>
      <c r="AC395" s="361" t="str">
        <f t="shared" ref="AC395:AC458" si="7">CONCATENATE(J395,K395,L395,M395,N395,O395,P395,Q395,R395,S395,T395,U395)</f>
        <v>１８排煙設備に係る不具合等の状況-改善措置の概要等-1</v>
      </c>
      <c r="AL395" s="392" t="s">
        <v>2501</v>
      </c>
    </row>
    <row r="396" spans="5:38" x14ac:dyDescent="0.15">
      <c r="E396" s="1121">
        <f>'1_入力シート【基本情報】'!$M$377</f>
        <v>0</v>
      </c>
      <c r="J396" s="699" t="s">
        <v>1985</v>
      </c>
      <c r="K396" s="699" t="s">
        <v>1986</v>
      </c>
      <c r="L396" s="852" t="s">
        <v>92</v>
      </c>
      <c r="M396" s="699" t="s">
        <v>1970</v>
      </c>
      <c r="N396" s="852" t="s">
        <v>1936</v>
      </c>
      <c r="O396" s="699" t="s">
        <v>1374</v>
      </c>
      <c r="P396" s="852" t="s">
        <v>1936</v>
      </c>
      <c r="Q396" s="699" t="s">
        <v>1778</v>
      </c>
      <c r="R396" s="852"/>
      <c r="S396" s="699"/>
      <c r="T396" s="181"/>
      <c r="U396" s="181"/>
      <c r="AC396" s="361" t="str">
        <f t="shared" si="7"/>
        <v>１８排煙設備に係る不具合等の状況-不具合等を把握した年月-元号-2</v>
      </c>
      <c r="AL396" s="392" t="s">
        <v>2502</v>
      </c>
    </row>
    <row r="397" spans="5:38" x14ac:dyDescent="0.15">
      <c r="E397" s="1121">
        <f>'1_入力シート【基本情報】'!$P$377</f>
        <v>0</v>
      </c>
      <c r="J397" s="699" t="s">
        <v>1985</v>
      </c>
      <c r="K397" s="699" t="s">
        <v>1986</v>
      </c>
      <c r="L397" s="852" t="s">
        <v>92</v>
      </c>
      <c r="M397" s="699" t="s">
        <v>1970</v>
      </c>
      <c r="N397" s="852" t="s">
        <v>1936</v>
      </c>
      <c r="O397" s="699" t="s">
        <v>2</v>
      </c>
      <c r="P397" s="852" t="s">
        <v>1936</v>
      </c>
      <c r="Q397" s="699" t="s">
        <v>1778</v>
      </c>
      <c r="R397" s="852"/>
      <c r="S397" s="699"/>
      <c r="T397" s="181"/>
      <c r="U397" s="181"/>
      <c r="AC397" s="361" t="str">
        <f t="shared" si="7"/>
        <v>１８排煙設備に係る不具合等の状況-不具合等を把握した年月-年-2</v>
      </c>
      <c r="AL397" s="392" t="s">
        <v>2503</v>
      </c>
    </row>
    <row r="398" spans="5:38" x14ac:dyDescent="0.15">
      <c r="E398" s="1121">
        <f>'1_入力シート【基本情報】'!$S$377</f>
        <v>0</v>
      </c>
      <c r="J398" s="699" t="s">
        <v>1985</v>
      </c>
      <c r="K398" s="699" t="s">
        <v>1986</v>
      </c>
      <c r="L398" s="852" t="s">
        <v>92</v>
      </c>
      <c r="M398" s="699" t="s">
        <v>1970</v>
      </c>
      <c r="N398" s="852" t="s">
        <v>1936</v>
      </c>
      <c r="O398" s="699" t="s">
        <v>81</v>
      </c>
      <c r="P398" s="852" t="s">
        <v>1936</v>
      </c>
      <c r="Q398" s="699" t="s">
        <v>1778</v>
      </c>
      <c r="R398" s="852"/>
      <c r="S398" s="699"/>
      <c r="T398" s="181"/>
      <c r="U398" s="181"/>
      <c r="AC398" s="361" t="str">
        <f t="shared" si="7"/>
        <v>１８排煙設備に係る不具合等の状況-不具合等を把握した年月-月-2</v>
      </c>
      <c r="AL398" s="392" t="s">
        <v>2504</v>
      </c>
    </row>
    <row r="399" spans="5:38" x14ac:dyDescent="0.15">
      <c r="E399" s="1121">
        <f>'1_入力シート【基本情報】'!$V$377</f>
        <v>0</v>
      </c>
      <c r="J399" s="699" t="s">
        <v>1985</v>
      </c>
      <c r="K399" s="699" t="s">
        <v>1986</v>
      </c>
      <c r="L399" s="852" t="s">
        <v>92</v>
      </c>
      <c r="M399" s="699" t="s">
        <v>1369</v>
      </c>
      <c r="N399" s="852" t="s">
        <v>1936</v>
      </c>
      <c r="O399" s="699" t="s">
        <v>1778</v>
      </c>
      <c r="P399" s="699"/>
      <c r="Q399" s="699"/>
      <c r="R399" s="699"/>
      <c r="S399" s="699"/>
      <c r="T399" s="181"/>
      <c r="U399" s="181"/>
      <c r="AC399" s="361" t="str">
        <f t="shared" si="7"/>
        <v>１８排煙設備に係る不具合等の状況-不具合等の概要-2</v>
      </c>
      <c r="AL399" s="392" t="s">
        <v>2505</v>
      </c>
    </row>
    <row r="400" spans="5:38" x14ac:dyDescent="0.15">
      <c r="E400" s="1121">
        <f>'1_入力シート【基本情報】'!$AH$377</f>
        <v>0</v>
      </c>
      <c r="J400" s="699" t="s">
        <v>1985</v>
      </c>
      <c r="K400" s="699" t="s">
        <v>1986</v>
      </c>
      <c r="L400" s="852" t="s">
        <v>92</v>
      </c>
      <c r="M400" s="699" t="s">
        <v>1370</v>
      </c>
      <c r="N400" s="852" t="s">
        <v>1936</v>
      </c>
      <c r="O400" s="699" t="s">
        <v>1778</v>
      </c>
      <c r="P400" s="699"/>
      <c r="Q400" s="699"/>
      <c r="R400" s="699"/>
      <c r="S400" s="699"/>
      <c r="T400" s="181"/>
      <c r="U400" s="181"/>
      <c r="AC400" s="361" t="str">
        <f t="shared" si="7"/>
        <v>１８排煙設備に係る不具合等の状況-考えられる要因-2</v>
      </c>
      <c r="AL400" s="392" t="s">
        <v>2506</v>
      </c>
    </row>
    <row r="401" spans="5:38" x14ac:dyDescent="0.15">
      <c r="E401" s="1121">
        <f>'1_入力シート【基本情報】'!$AT$377</f>
        <v>0</v>
      </c>
      <c r="J401" s="699" t="s">
        <v>1985</v>
      </c>
      <c r="K401" s="699" t="s">
        <v>1986</v>
      </c>
      <c r="L401" s="852" t="s">
        <v>92</v>
      </c>
      <c r="M401" s="699" t="s">
        <v>1371</v>
      </c>
      <c r="N401" s="852" t="s">
        <v>1936</v>
      </c>
      <c r="O401" s="699" t="s">
        <v>1778</v>
      </c>
      <c r="P401" s="699"/>
      <c r="Q401" s="699"/>
      <c r="R401" s="699"/>
      <c r="S401" s="699"/>
      <c r="T401" s="181"/>
      <c r="U401" s="181"/>
      <c r="AC401" s="361" t="str">
        <f t="shared" si="7"/>
        <v>１８排煙設備に係る不具合等の状況-改善の状況-2</v>
      </c>
      <c r="AL401" s="392" t="s">
        <v>2507</v>
      </c>
    </row>
    <row r="402" spans="5:38" x14ac:dyDescent="0.15">
      <c r="E402" s="1121">
        <f>'1_入力シート【基本情報】'!$AZ$377</f>
        <v>0</v>
      </c>
      <c r="J402" s="699" t="s">
        <v>1985</v>
      </c>
      <c r="K402" s="699" t="s">
        <v>1986</v>
      </c>
      <c r="L402" s="852" t="s">
        <v>92</v>
      </c>
      <c r="M402" s="699" t="s">
        <v>155</v>
      </c>
      <c r="N402" s="852" t="s">
        <v>1936</v>
      </c>
      <c r="O402" s="699" t="s">
        <v>1978</v>
      </c>
      <c r="P402" s="852" t="s">
        <v>1936</v>
      </c>
      <c r="Q402" s="699" t="s">
        <v>1778</v>
      </c>
      <c r="R402" s="852"/>
      <c r="S402" s="699"/>
      <c r="T402" s="181"/>
      <c r="U402" s="181"/>
      <c r="AC402" s="361" t="str">
        <f t="shared" si="7"/>
        <v>１８排煙設備に係る不具合等の状況-改善（予定）年月-年（令和）-2</v>
      </c>
      <c r="AL402" s="392" t="s">
        <v>2508</v>
      </c>
    </row>
    <row r="403" spans="5:38" x14ac:dyDescent="0.15">
      <c r="E403" s="1121">
        <f>'1_入力シート【基本情報】'!$BC$377</f>
        <v>0</v>
      </c>
      <c r="J403" s="699" t="s">
        <v>1985</v>
      </c>
      <c r="K403" s="699" t="s">
        <v>1986</v>
      </c>
      <c r="L403" s="852" t="s">
        <v>92</v>
      </c>
      <c r="M403" s="699" t="s">
        <v>155</v>
      </c>
      <c r="N403" s="852" t="s">
        <v>1936</v>
      </c>
      <c r="O403" s="699" t="s">
        <v>81</v>
      </c>
      <c r="P403" s="852" t="s">
        <v>1936</v>
      </c>
      <c r="Q403" s="699" t="s">
        <v>1778</v>
      </c>
      <c r="R403" s="852"/>
      <c r="S403" s="699"/>
      <c r="T403" s="181"/>
      <c r="U403" s="181"/>
      <c r="AC403" s="361" t="str">
        <f t="shared" si="7"/>
        <v>１８排煙設備に係る不具合等の状況-改善（予定）年月-月-2</v>
      </c>
      <c r="AL403" s="392" t="s">
        <v>2509</v>
      </c>
    </row>
    <row r="404" spans="5:38" x14ac:dyDescent="0.15">
      <c r="E404" s="1121">
        <f>'1_入力シート【基本情報】'!$BF$377</f>
        <v>0</v>
      </c>
      <c r="J404" s="699" t="s">
        <v>1985</v>
      </c>
      <c r="K404" s="699" t="s">
        <v>1986</v>
      </c>
      <c r="L404" s="852" t="s">
        <v>92</v>
      </c>
      <c r="M404" s="699" t="s">
        <v>1373</v>
      </c>
      <c r="N404" s="852" t="s">
        <v>1936</v>
      </c>
      <c r="O404" s="699" t="s">
        <v>1778</v>
      </c>
      <c r="P404" s="699"/>
      <c r="Q404" s="699"/>
      <c r="R404" s="699"/>
      <c r="S404" s="699"/>
      <c r="T404" s="181"/>
      <c r="U404" s="181"/>
      <c r="AC404" s="361" t="str">
        <f t="shared" si="7"/>
        <v>１８排煙設備に係る不具合等の状況-改善措置の概要等-2</v>
      </c>
      <c r="AL404" s="392" t="s">
        <v>2510</v>
      </c>
    </row>
    <row r="405" spans="5:38" x14ac:dyDescent="0.15">
      <c r="E405" s="1121">
        <f>'1_入力シート【基本情報】'!$M$378</f>
        <v>0</v>
      </c>
      <c r="J405" s="699" t="s">
        <v>1985</v>
      </c>
      <c r="K405" s="699" t="s">
        <v>1986</v>
      </c>
      <c r="L405" s="852" t="s">
        <v>92</v>
      </c>
      <c r="M405" s="699" t="s">
        <v>1970</v>
      </c>
      <c r="N405" s="852" t="s">
        <v>1936</v>
      </c>
      <c r="O405" s="699" t="s">
        <v>1374</v>
      </c>
      <c r="P405" s="852" t="s">
        <v>1936</v>
      </c>
      <c r="Q405" s="699" t="s">
        <v>1779</v>
      </c>
      <c r="R405" s="699"/>
      <c r="S405" s="699"/>
      <c r="T405" s="181"/>
      <c r="U405" s="181"/>
      <c r="AC405" s="361" t="str">
        <f t="shared" si="7"/>
        <v>１８排煙設備に係る不具合等の状況-不具合等を把握した年月-元号-3</v>
      </c>
      <c r="AL405" s="392" t="s">
        <v>2511</v>
      </c>
    </row>
    <row r="406" spans="5:38" x14ac:dyDescent="0.15">
      <c r="E406" s="1121">
        <f>'1_入力シート【基本情報】'!$P$378</f>
        <v>0</v>
      </c>
      <c r="J406" s="699" t="s">
        <v>1985</v>
      </c>
      <c r="K406" s="699" t="s">
        <v>1986</v>
      </c>
      <c r="L406" s="852" t="s">
        <v>92</v>
      </c>
      <c r="M406" s="699" t="s">
        <v>1970</v>
      </c>
      <c r="N406" s="852" t="s">
        <v>1936</v>
      </c>
      <c r="O406" s="699" t="s">
        <v>2</v>
      </c>
      <c r="P406" s="852" t="s">
        <v>1936</v>
      </c>
      <c r="Q406" s="699" t="s">
        <v>1779</v>
      </c>
      <c r="R406" s="699"/>
      <c r="S406" s="699"/>
      <c r="T406" s="181"/>
      <c r="U406" s="181"/>
      <c r="AC406" s="361" t="str">
        <f t="shared" si="7"/>
        <v>１８排煙設備に係る不具合等の状況-不具合等を把握した年月-年-3</v>
      </c>
      <c r="AL406" s="392" t="s">
        <v>2512</v>
      </c>
    </row>
    <row r="407" spans="5:38" x14ac:dyDescent="0.15">
      <c r="E407" s="1121">
        <f>'1_入力シート【基本情報】'!$S$378</f>
        <v>0</v>
      </c>
      <c r="J407" s="699" t="s">
        <v>1985</v>
      </c>
      <c r="K407" s="699" t="s">
        <v>1986</v>
      </c>
      <c r="L407" s="852" t="s">
        <v>92</v>
      </c>
      <c r="M407" s="699" t="s">
        <v>1970</v>
      </c>
      <c r="N407" s="852" t="s">
        <v>1936</v>
      </c>
      <c r="O407" s="699" t="s">
        <v>81</v>
      </c>
      <c r="P407" s="852" t="s">
        <v>1936</v>
      </c>
      <c r="Q407" s="699" t="s">
        <v>1779</v>
      </c>
      <c r="R407" s="852"/>
      <c r="S407" s="699"/>
      <c r="T407" s="181"/>
      <c r="U407" s="181"/>
      <c r="AC407" s="361" t="str">
        <f t="shared" si="7"/>
        <v>１８排煙設備に係る不具合等の状況-不具合等を把握した年月-月-3</v>
      </c>
      <c r="AL407" s="392" t="s">
        <v>2513</v>
      </c>
    </row>
    <row r="408" spans="5:38" x14ac:dyDescent="0.15">
      <c r="E408" s="1121">
        <f>'1_入力シート【基本情報】'!$V$378</f>
        <v>0</v>
      </c>
      <c r="J408" s="699" t="s">
        <v>1985</v>
      </c>
      <c r="K408" s="699" t="s">
        <v>1986</v>
      </c>
      <c r="L408" s="852" t="s">
        <v>92</v>
      </c>
      <c r="M408" s="699" t="s">
        <v>1369</v>
      </c>
      <c r="N408" s="852" t="s">
        <v>1936</v>
      </c>
      <c r="O408" s="699" t="s">
        <v>1779</v>
      </c>
      <c r="P408" s="699"/>
      <c r="Q408" s="699"/>
      <c r="R408" s="852"/>
      <c r="S408" s="699"/>
      <c r="T408" s="181"/>
      <c r="U408" s="181"/>
      <c r="AC408" s="361" t="str">
        <f t="shared" si="7"/>
        <v>１８排煙設備に係る不具合等の状況-不具合等の概要-3</v>
      </c>
      <c r="AL408" s="392" t="s">
        <v>2514</v>
      </c>
    </row>
    <row r="409" spans="5:38" x14ac:dyDescent="0.15">
      <c r="E409" s="1121">
        <f>'1_入力シート【基本情報】'!$AH$378</f>
        <v>0</v>
      </c>
      <c r="J409" s="699" t="s">
        <v>1985</v>
      </c>
      <c r="K409" s="699" t="s">
        <v>1986</v>
      </c>
      <c r="L409" s="852" t="s">
        <v>92</v>
      </c>
      <c r="M409" s="699" t="s">
        <v>1370</v>
      </c>
      <c r="N409" s="852" t="s">
        <v>1936</v>
      </c>
      <c r="O409" s="699" t="s">
        <v>1779</v>
      </c>
      <c r="P409" s="699"/>
      <c r="Q409" s="699"/>
      <c r="R409" s="852"/>
      <c r="S409" s="699"/>
      <c r="T409" s="181"/>
      <c r="U409" s="181"/>
      <c r="AC409" s="361" t="str">
        <f t="shared" si="7"/>
        <v>１８排煙設備に係る不具合等の状況-考えられる要因-3</v>
      </c>
      <c r="AL409" s="392" t="s">
        <v>2515</v>
      </c>
    </row>
    <row r="410" spans="5:38" x14ac:dyDescent="0.15">
      <c r="E410" s="1121">
        <f>'1_入力シート【基本情報】'!$AT$378</f>
        <v>0</v>
      </c>
      <c r="J410" s="699" t="s">
        <v>1985</v>
      </c>
      <c r="K410" s="699" t="s">
        <v>1986</v>
      </c>
      <c r="L410" s="852" t="s">
        <v>92</v>
      </c>
      <c r="M410" s="699" t="s">
        <v>1371</v>
      </c>
      <c r="N410" s="852" t="s">
        <v>1936</v>
      </c>
      <c r="O410" s="699" t="s">
        <v>1779</v>
      </c>
      <c r="P410" s="699"/>
      <c r="Q410" s="699"/>
      <c r="R410" s="699"/>
      <c r="S410" s="699"/>
      <c r="T410" s="181"/>
      <c r="U410" s="181"/>
      <c r="AC410" s="361" t="str">
        <f t="shared" si="7"/>
        <v>１８排煙設備に係る不具合等の状況-改善の状況-3</v>
      </c>
      <c r="AL410" s="392" t="s">
        <v>2516</v>
      </c>
    </row>
    <row r="411" spans="5:38" x14ac:dyDescent="0.15">
      <c r="E411" s="1121">
        <f>'1_入力シート【基本情報】'!$AZ$378</f>
        <v>0</v>
      </c>
      <c r="J411" s="699" t="s">
        <v>1985</v>
      </c>
      <c r="K411" s="699" t="s">
        <v>1986</v>
      </c>
      <c r="L411" s="852" t="s">
        <v>92</v>
      </c>
      <c r="M411" s="699" t="s">
        <v>155</v>
      </c>
      <c r="N411" s="852" t="s">
        <v>1936</v>
      </c>
      <c r="O411" s="699" t="s">
        <v>1978</v>
      </c>
      <c r="P411" s="852" t="s">
        <v>1936</v>
      </c>
      <c r="Q411" s="699" t="s">
        <v>1779</v>
      </c>
      <c r="R411" s="699"/>
      <c r="S411" s="699"/>
      <c r="T411" s="181"/>
      <c r="U411" s="181"/>
      <c r="AC411" s="361" t="str">
        <f t="shared" si="7"/>
        <v>１８排煙設備に係る不具合等の状況-改善（予定）年月-年（令和）-3</v>
      </c>
      <c r="AL411" s="392" t="s">
        <v>2517</v>
      </c>
    </row>
    <row r="412" spans="5:38" x14ac:dyDescent="0.15">
      <c r="E412" s="1121">
        <f>'1_入力シート【基本情報】'!$BC$378</f>
        <v>0</v>
      </c>
      <c r="J412" s="699" t="s">
        <v>1985</v>
      </c>
      <c r="K412" s="699" t="s">
        <v>1986</v>
      </c>
      <c r="L412" s="852" t="s">
        <v>92</v>
      </c>
      <c r="M412" s="699" t="s">
        <v>155</v>
      </c>
      <c r="N412" s="852" t="s">
        <v>1936</v>
      </c>
      <c r="O412" s="699" t="s">
        <v>81</v>
      </c>
      <c r="P412" s="852" t="s">
        <v>1936</v>
      </c>
      <c r="Q412" s="699" t="s">
        <v>1779</v>
      </c>
      <c r="R412" s="699"/>
      <c r="S412" s="699"/>
      <c r="T412" s="181"/>
      <c r="U412" s="181"/>
      <c r="AC412" s="361" t="str">
        <f t="shared" si="7"/>
        <v>１８排煙設備に係る不具合等の状況-改善（予定）年月-月-3</v>
      </c>
      <c r="AL412" s="392" t="s">
        <v>2518</v>
      </c>
    </row>
    <row r="413" spans="5:38" x14ac:dyDescent="0.15">
      <c r="E413" s="1121">
        <f>'1_入力シート【基本情報】'!$BF$378</f>
        <v>0</v>
      </c>
      <c r="J413" s="699" t="s">
        <v>1985</v>
      </c>
      <c r="K413" s="699" t="s">
        <v>1986</v>
      </c>
      <c r="L413" s="852" t="s">
        <v>92</v>
      </c>
      <c r="M413" s="699" t="s">
        <v>1373</v>
      </c>
      <c r="N413" s="852" t="s">
        <v>1936</v>
      </c>
      <c r="O413" s="699" t="s">
        <v>1779</v>
      </c>
      <c r="P413" s="699"/>
      <c r="Q413" s="699"/>
      <c r="R413" s="852"/>
      <c r="S413" s="699"/>
      <c r="T413" s="181"/>
      <c r="U413" s="181"/>
      <c r="AC413" s="361" t="str">
        <f t="shared" si="7"/>
        <v>１８排煙設備に係る不具合等の状況-改善措置の概要等-3</v>
      </c>
      <c r="AL413" s="392" t="s">
        <v>2519</v>
      </c>
    </row>
    <row r="414" spans="5:38" x14ac:dyDescent="0.15">
      <c r="E414" s="1121">
        <f>'1_入力シート【基本情報】'!$M$379</f>
        <v>0</v>
      </c>
      <c r="J414" s="699" t="s">
        <v>1985</v>
      </c>
      <c r="K414" s="699" t="s">
        <v>1986</v>
      </c>
      <c r="L414" s="852" t="s">
        <v>92</v>
      </c>
      <c r="M414" s="699" t="s">
        <v>1970</v>
      </c>
      <c r="N414" s="852" t="s">
        <v>1936</v>
      </c>
      <c r="O414" s="699" t="s">
        <v>1374</v>
      </c>
      <c r="P414" s="852" t="s">
        <v>1936</v>
      </c>
      <c r="Q414" s="699" t="s">
        <v>1780</v>
      </c>
      <c r="R414" s="852"/>
      <c r="S414" s="699"/>
      <c r="T414" s="181"/>
      <c r="U414" s="181"/>
      <c r="AC414" s="361" t="str">
        <f t="shared" si="7"/>
        <v>１８排煙設備に係る不具合等の状況-不具合等を把握した年月-元号-4</v>
      </c>
      <c r="AL414" s="392" t="s">
        <v>2520</v>
      </c>
    </row>
    <row r="415" spans="5:38" x14ac:dyDescent="0.15">
      <c r="E415" s="1121">
        <f>'1_入力シート【基本情報】'!$P$379</f>
        <v>0</v>
      </c>
      <c r="J415" s="699" t="s">
        <v>1985</v>
      </c>
      <c r="K415" s="699" t="s">
        <v>1986</v>
      </c>
      <c r="L415" s="852" t="s">
        <v>92</v>
      </c>
      <c r="M415" s="699" t="s">
        <v>1970</v>
      </c>
      <c r="N415" s="852" t="s">
        <v>1936</v>
      </c>
      <c r="O415" s="699" t="s">
        <v>2</v>
      </c>
      <c r="P415" s="852" t="s">
        <v>1936</v>
      </c>
      <c r="Q415" s="699" t="s">
        <v>1780</v>
      </c>
      <c r="R415" s="699"/>
      <c r="S415" s="699"/>
      <c r="T415" s="181"/>
      <c r="U415" s="181"/>
      <c r="AC415" s="361" t="str">
        <f t="shared" si="7"/>
        <v>１８排煙設備に係る不具合等の状況-不具合等を把握した年月-年-4</v>
      </c>
      <c r="AL415" s="392" t="s">
        <v>2521</v>
      </c>
    </row>
    <row r="416" spans="5:38" x14ac:dyDescent="0.15">
      <c r="E416" s="1121">
        <f>'1_入力シート【基本情報】'!$S$379</f>
        <v>0</v>
      </c>
      <c r="J416" s="699" t="s">
        <v>1985</v>
      </c>
      <c r="K416" s="699" t="s">
        <v>1986</v>
      </c>
      <c r="L416" s="852" t="s">
        <v>92</v>
      </c>
      <c r="M416" s="699" t="s">
        <v>1970</v>
      </c>
      <c r="N416" s="852" t="s">
        <v>1936</v>
      </c>
      <c r="O416" s="699" t="s">
        <v>81</v>
      </c>
      <c r="P416" s="852" t="s">
        <v>1936</v>
      </c>
      <c r="Q416" s="699" t="s">
        <v>1780</v>
      </c>
      <c r="R416" s="699"/>
      <c r="S416" s="699"/>
      <c r="T416" s="181"/>
      <c r="U416" s="181"/>
      <c r="AC416" s="361" t="str">
        <f t="shared" si="7"/>
        <v>１８排煙設備に係る不具合等の状況-不具合等を把握した年月-月-4</v>
      </c>
      <c r="AL416" s="392" t="s">
        <v>2522</v>
      </c>
    </row>
    <row r="417" spans="5:38" x14ac:dyDescent="0.15">
      <c r="E417" s="1121">
        <f>'1_入力シート【基本情報】'!$V$379</f>
        <v>0</v>
      </c>
      <c r="J417" s="699" t="s">
        <v>1985</v>
      </c>
      <c r="K417" s="699" t="s">
        <v>1986</v>
      </c>
      <c r="L417" s="852" t="s">
        <v>92</v>
      </c>
      <c r="M417" s="699" t="s">
        <v>1369</v>
      </c>
      <c r="N417" s="852" t="s">
        <v>1936</v>
      </c>
      <c r="O417" s="699" t="s">
        <v>1780</v>
      </c>
      <c r="P417" s="699"/>
      <c r="Q417" s="699"/>
      <c r="R417" s="699"/>
      <c r="S417" s="699"/>
      <c r="T417" s="181"/>
      <c r="U417" s="181"/>
      <c r="AC417" s="361" t="str">
        <f t="shared" si="7"/>
        <v>１８排煙設備に係る不具合等の状況-不具合等の概要-4</v>
      </c>
      <c r="AL417" s="392" t="s">
        <v>2523</v>
      </c>
    </row>
    <row r="418" spans="5:38" x14ac:dyDescent="0.15">
      <c r="E418" s="1121">
        <f>'1_入力シート【基本情報】'!$AH$379</f>
        <v>0</v>
      </c>
      <c r="J418" s="699" t="s">
        <v>1985</v>
      </c>
      <c r="K418" s="699" t="s">
        <v>1986</v>
      </c>
      <c r="L418" s="852" t="s">
        <v>92</v>
      </c>
      <c r="M418" s="699" t="s">
        <v>1370</v>
      </c>
      <c r="N418" s="852" t="s">
        <v>1936</v>
      </c>
      <c r="O418" s="699" t="s">
        <v>1780</v>
      </c>
      <c r="P418" s="699"/>
      <c r="Q418" s="699"/>
      <c r="R418" s="852"/>
      <c r="S418" s="699"/>
      <c r="T418" s="181"/>
      <c r="U418" s="181"/>
      <c r="AC418" s="361" t="str">
        <f t="shared" si="7"/>
        <v>１８排煙設備に係る不具合等の状況-考えられる要因-4</v>
      </c>
      <c r="AL418" s="392" t="s">
        <v>2524</v>
      </c>
    </row>
    <row r="419" spans="5:38" x14ac:dyDescent="0.15">
      <c r="E419" s="1121">
        <f>'1_入力シート【基本情報】'!$AT$379</f>
        <v>0</v>
      </c>
      <c r="J419" s="699" t="s">
        <v>1985</v>
      </c>
      <c r="K419" s="699" t="s">
        <v>1986</v>
      </c>
      <c r="L419" s="852" t="s">
        <v>92</v>
      </c>
      <c r="M419" s="699" t="s">
        <v>1371</v>
      </c>
      <c r="N419" s="852" t="s">
        <v>1936</v>
      </c>
      <c r="O419" s="699" t="s">
        <v>1780</v>
      </c>
      <c r="P419" s="699"/>
      <c r="Q419" s="699"/>
      <c r="R419" s="852"/>
      <c r="S419" s="699"/>
      <c r="T419" s="181"/>
      <c r="U419" s="181"/>
      <c r="AC419" s="361" t="str">
        <f t="shared" si="7"/>
        <v>１８排煙設備に係る不具合等の状況-改善の状況-4</v>
      </c>
      <c r="AL419" s="392" t="s">
        <v>2525</v>
      </c>
    </row>
    <row r="420" spans="5:38" x14ac:dyDescent="0.15">
      <c r="E420" s="1121">
        <f>'1_入力シート【基本情報】'!$AZ$379</f>
        <v>0</v>
      </c>
      <c r="J420" s="699" t="s">
        <v>1985</v>
      </c>
      <c r="K420" s="699" t="s">
        <v>1986</v>
      </c>
      <c r="L420" s="852" t="s">
        <v>92</v>
      </c>
      <c r="M420" s="699" t="s">
        <v>155</v>
      </c>
      <c r="N420" s="852" t="s">
        <v>1936</v>
      </c>
      <c r="O420" s="699" t="s">
        <v>1978</v>
      </c>
      <c r="P420" s="852" t="s">
        <v>1936</v>
      </c>
      <c r="Q420" s="699" t="s">
        <v>1780</v>
      </c>
      <c r="R420" s="852"/>
      <c r="S420" s="699"/>
      <c r="T420" s="181"/>
      <c r="U420" s="181"/>
      <c r="AC420" s="361" t="str">
        <f t="shared" si="7"/>
        <v>１８排煙設備に係る不具合等の状況-改善（予定）年月-年（令和）-4</v>
      </c>
      <c r="AL420" s="392" t="s">
        <v>2526</v>
      </c>
    </row>
    <row r="421" spans="5:38" x14ac:dyDescent="0.15">
      <c r="E421" s="1121">
        <f>'1_入力シート【基本情報】'!$BC$379</f>
        <v>0</v>
      </c>
      <c r="J421" s="699" t="s">
        <v>1985</v>
      </c>
      <c r="K421" s="699" t="s">
        <v>1986</v>
      </c>
      <c r="L421" s="852" t="s">
        <v>92</v>
      </c>
      <c r="M421" s="699" t="s">
        <v>155</v>
      </c>
      <c r="N421" s="852" t="s">
        <v>1936</v>
      </c>
      <c r="O421" s="699" t="s">
        <v>81</v>
      </c>
      <c r="P421" s="852" t="s">
        <v>1936</v>
      </c>
      <c r="Q421" s="699" t="s">
        <v>1780</v>
      </c>
      <c r="R421" s="699"/>
      <c r="S421" s="699"/>
      <c r="T421" s="181"/>
      <c r="U421" s="181"/>
      <c r="AC421" s="361" t="str">
        <f t="shared" si="7"/>
        <v>１８排煙設備に係る不具合等の状況-改善（予定）年月-月-4</v>
      </c>
      <c r="AL421" s="392" t="s">
        <v>2527</v>
      </c>
    </row>
    <row r="422" spans="5:38" x14ac:dyDescent="0.15">
      <c r="E422" s="1121">
        <f>'1_入力シート【基本情報】'!$BF$379</f>
        <v>0</v>
      </c>
      <c r="J422" s="699" t="s">
        <v>1985</v>
      </c>
      <c r="K422" s="699" t="s">
        <v>1986</v>
      </c>
      <c r="L422" s="852" t="s">
        <v>92</v>
      </c>
      <c r="M422" s="699" t="s">
        <v>1373</v>
      </c>
      <c r="N422" s="852" t="s">
        <v>1936</v>
      </c>
      <c r="O422" s="699" t="s">
        <v>1780</v>
      </c>
      <c r="P422" s="699"/>
      <c r="Q422" s="699"/>
      <c r="R422" s="699"/>
      <c r="S422" s="699"/>
      <c r="T422" s="181"/>
      <c r="U422" s="181"/>
      <c r="AC422" s="361" t="str">
        <f t="shared" si="7"/>
        <v>１８排煙設備に係る不具合等の状況-改善措置の概要等-4</v>
      </c>
      <c r="AL422" s="392" t="s">
        <v>2528</v>
      </c>
    </row>
    <row r="423" spans="5:38" x14ac:dyDescent="0.15">
      <c r="E423" s="1121">
        <f>'1_入力シート【基本情報】'!$M$380</f>
        <v>0</v>
      </c>
      <c r="J423" s="699" t="s">
        <v>1985</v>
      </c>
      <c r="K423" s="699" t="s">
        <v>1986</v>
      </c>
      <c r="L423" s="852" t="s">
        <v>92</v>
      </c>
      <c r="M423" s="699" t="s">
        <v>1970</v>
      </c>
      <c r="N423" s="852" t="s">
        <v>1936</v>
      </c>
      <c r="O423" s="699" t="s">
        <v>1374</v>
      </c>
      <c r="P423" s="852" t="s">
        <v>1936</v>
      </c>
      <c r="Q423" s="699" t="s">
        <v>1781</v>
      </c>
      <c r="R423" s="699"/>
      <c r="S423" s="699"/>
      <c r="T423" s="181"/>
      <c r="U423" s="181"/>
      <c r="AC423" s="361" t="str">
        <f t="shared" si="7"/>
        <v>１８排煙設備に係る不具合等の状況-不具合等を把握した年月-元号-5</v>
      </c>
      <c r="AL423" s="392" t="s">
        <v>2529</v>
      </c>
    </row>
    <row r="424" spans="5:38" x14ac:dyDescent="0.15">
      <c r="E424" s="1121">
        <f>'1_入力シート【基本情報】'!$P$380</f>
        <v>0</v>
      </c>
      <c r="J424" s="699" t="s">
        <v>1985</v>
      </c>
      <c r="K424" s="699" t="s">
        <v>1986</v>
      </c>
      <c r="L424" s="852" t="s">
        <v>92</v>
      </c>
      <c r="M424" s="699" t="s">
        <v>1970</v>
      </c>
      <c r="N424" s="852" t="s">
        <v>1936</v>
      </c>
      <c r="O424" s="699" t="s">
        <v>2</v>
      </c>
      <c r="P424" s="852" t="s">
        <v>1936</v>
      </c>
      <c r="Q424" s="699" t="s">
        <v>1781</v>
      </c>
      <c r="R424" s="852"/>
      <c r="S424" s="699"/>
      <c r="T424" s="181"/>
      <c r="U424" s="181"/>
      <c r="AC424" s="361" t="str">
        <f t="shared" si="7"/>
        <v>１８排煙設備に係る不具合等の状況-不具合等を把握した年月-年-5</v>
      </c>
      <c r="AL424" s="392" t="s">
        <v>2530</v>
      </c>
    </row>
    <row r="425" spans="5:38" x14ac:dyDescent="0.15">
      <c r="E425" s="1121">
        <f>'1_入力シート【基本情報】'!$S$380</f>
        <v>0</v>
      </c>
      <c r="J425" s="699" t="s">
        <v>1985</v>
      </c>
      <c r="K425" s="699" t="s">
        <v>1986</v>
      </c>
      <c r="L425" s="852" t="s">
        <v>92</v>
      </c>
      <c r="M425" s="699" t="s">
        <v>1970</v>
      </c>
      <c r="N425" s="852" t="s">
        <v>1936</v>
      </c>
      <c r="O425" s="699" t="s">
        <v>81</v>
      </c>
      <c r="P425" s="852" t="s">
        <v>1936</v>
      </c>
      <c r="Q425" s="699" t="s">
        <v>1781</v>
      </c>
      <c r="R425" s="852"/>
      <c r="S425" s="699"/>
      <c r="T425" s="181"/>
      <c r="U425" s="181"/>
      <c r="AC425" s="361" t="str">
        <f t="shared" si="7"/>
        <v>１８排煙設備に係る不具合等の状況-不具合等を把握した年月-月-5</v>
      </c>
      <c r="AL425" s="392" t="s">
        <v>2531</v>
      </c>
    </row>
    <row r="426" spans="5:38" x14ac:dyDescent="0.15">
      <c r="E426" s="1121">
        <f>'1_入力シート【基本情報】'!$V$380</f>
        <v>0</v>
      </c>
      <c r="J426" s="699" t="s">
        <v>1985</v>
      </c>
      <c r="K426" s="699" t="s">
        <v>1986</v>
      </c>
      <c r="L426" s="852" t="s">
        <v>92</v>
      </c>
      <c r="M426" s="699" t="s">
        <v>1369</v>
      </c>
      <c r="N426" s="852" t="s">
        <v>1936</v>
      </c>
      <c r="O426" s="699" t="s">
        <v>1781</v>
      </c>
      <c r="P426" s="699"/>
      <c r="Q426" s="699"/>
      <c r="R426" s="699"/>
      <c r="S426" s="699"/>
      <c r="T426" s="181"/>
      <c r="U426" s="181"/>
      <c r="AC426" s="361" t="str">
        <f t="shared" si="7"/>
        <v>１８排煙設備に係る不具合等の状況-不具合等の概要-5</v>
      </c>
      <c r="AL426" s="392" t="s">
        <v>2532</v>
      </c>
    </row>
    <row r="427" spans="5:38" x14ac:dyDescent="0.15">
      <c r="E427" s="1121">
        <f>'1_入力シート【基本情報】'!$AH$380</f>
        <v>0</v>
      </c>
      <c r="J427" s="699" t="s">
        <v>1985</v>
      </c>
      <c r="K427" s="699" t="s">
        <v>1986</v>
      </c>
      <c r="L427" s="852" t="s">
        <v>92</v>
      </c>
      <c r="M427" s="699" t="s">
        <v>1370</v>
      </c>
      <c r="N427" s="852" t="s">
        <v>1936</v>
      </c>
      <c r="O427" s="699" t="s">
        <v>1781</v>
      </c>
      <c r="P427" s="699"/>
      <c r="Q427" s="699"/>
      <c r="R427" s="699"/>
      <c r="S427" s="699"/>
      <c r="T427" s="181"/>
      <c r="U427" s="181"/>
      <c r="AC427" s="361" t="str">
        <f t="shared" si="7"/>
        <v>１８排煙設備に係る不具合等の状況-考えられる要因-5</v>
      </c>
      <c r="AL427" s="392" t="s">
        <v>2533</v>
      </c>
    </row>
    <row r="428" spans="5:38" x14ac:dyDescent="0.15">
      <c r="E428" s="1121">
        <f>'1_入力シート【基本情報】'!$AT$380</f>
        <v>0</v>
      </c>
      <c r="J428" s="699" t="s">
        <v>1985</v>
      </c>
      <c r="K428" s="699" t="s">
        <v>1986</v>
      </c>
      <c r="L428" s="852" t="s">
        <v>92</v>
      </c>
      <c r="M428" s="699" t="s">
        <v>1371</v>
      </c>
      <c r="N428" s="852" t="s">
        <v>1936</v>
      </c>
      <c r="O428" s="699" t="s">
        <v>1781</v>
      </c>
      <c r="P428" s="699"/>
      <c r="Q428" s="699"/>
      <c r="R428" s="699"/>
      <c r="S428" s="699"/>
      <c r="T428" s="181"/>
      <c r="U428" s="181"/>
      <c r="AC428" s="361" t="str">
        <f t="shared" si="7"/>
        <v>１８排煙設備に係る不具合等の状況-改善の状況-5</v>
      </c>
      <c r="AL428" s="392" t="s">
        <v>2534</v>
      </c>
    </row>
    <row r="429" spans="5:38" x14ac:dyDescent="0.15">
      <c r="E429" s="1121">
        <f>'1_入力シート【基本情報】'!$AZ$380</f>
        <v>0</v>
      </c>
      <c r="J429" s="699" t="s">
        <v>1985</v>
      </c>
      <c r="K429" s="699" t="s">
        <v>1986</v>
      </c>
      <c r="L429" s="852" t="s">
        <v>92</v>
      </c>
      <c r="M429" s="699" t="s">
        <v>155</v>
      </c>
      <c r="N429" s="852" t="s">
        <v>1936</v>
      </c>
      <c r="O429" s="699" t="s">
        <v>1978</v>
      </c>
      <c r="P429" s="852" t="s">
        <v>1936</v>
      </c>
      <c r="Q429" s="699" t="s">
        <v>1781</v>
      </c>
      <c r="R429" s="852"/>
      <c r="S429" s="699"/>
      <c r="T429" s="181"/>
      <c r="U429" s="181"/>
      <c r="AC429" s="361" t="str">
        <f t="shared" si="7"/>
        <v>１８排煙設備に係る不具合等の状況-改善（予定）年月-年（令和）-5</v>
      </c>
      <c r="AL429" s="392" t="s">
        <v>2535</v>
      </c>
    </row>
    <row r="430" spans="5:38" x14ac:dyDescent="0.15">
      <c r="E430" s="1121">
        <f>'1_入力シート【基本情報】'!$BC$380</f>
        <v>0</v>
      </c>
      <c r="J430" s="699" t="s">
        <v>1985</v>
      </c>
      <c r="K430" s="699" t="s">
        <v>1986</v>
      </c>
      <c r="L430" s="852" t="s">
        <v>92</v>
      </c>
      <c r="M430" s="699" t="s">
        <v>155</v>
      </c>
      <c r="N430" s="852" t="s">
        <v>1936</v>
      </c>
      <c r="O430" s="699" t="s">
        <v>81</v>
      </c>
      <c r="P430" s="852" t="s">
        <v>1936</v>
      </c>
      <c r="Q430" s="699" t="s">
        <v>1781</v>
      </c>
      <c r="R430" s="852"/>
      <c r="S430" s="699"/>
      <c r="T430" s="181"/>
      <c r="U430" s="181"/>
      <c r="AC430" s="361" t="str">
        <f t="shared" si="7"/>
        <v>１８排煙設備に係る不具合等の状況-改善（予定）年月-月-5</v>
      </c>
      <c r="AL430" s="392" t="s">
        <v>2536</v>
      </c>
    </row>
    <row r="431" spans="5:38" x14ac:dyDescent="0.15">
      <c r="E431" s="1121">
        <f>'1_入力シート【基本情報】'!$BF$380</f>
        <v>0</v>
      </c>
      <c r="J431" s="699" t="s">
        <v>1985</v>
      </c>
      <c r="K431" s="699" t="s">
        <v>1986</v>
      </c>
      <c r="L431" s="852" t="s">
        <v>92</v>
      </c>
      <c r="M431" s="699" t="s">
        <v>1373</v>
      </c>
      <c r="N431" s="852" t="s">
        <v>1936</v>
      </c>
      <c r="O431" s="699" t="s">
        <v>1781</v>
      </c>
      <c r="P431" s="699"/>
      <c r="Q431" s="699"/>
      <c r="R431" s="852"/>
      <c r="S431" s="699"/>
      <c r="T431" s="181"/>
      <c r="U431" s="181"/>
      <c r="AC431" s="361" t="str">
        <f t="shared" si="7"/>
        <v>１８排煙設備に係る不具合等の状況-改善措置の概要等-5</v>
      </c>
      <c r="AL431" s="392" t="s">
        <v>2537</v>
      </c>
    </row>
    <row r="432" spans="5:38" x14ac:dyDescent="0.15">
      <c r="E432" s="1121">
        <f>'1_入力シート【基本情報】'!$AB$386</f>
        <v>0</v>
      </c>
      <c r="J432" s="699" t="s">
        <v>1987</v>
      </c>
      <c r="K432" s="699" t="s">
        <v>1988</v>
      </c>
      <c r="L432" s="852" t="s">
        <v>92</v>
      </c>
      <c r="M432" s="699" t="s">
        <v>1968</v>
      </c>
      <c r="N432" s="852" t="s">
        <v>92</v>
      </c>
      <c r="O432" s="699" t="s">
        <v>1777</v>
      </c>
      <c r="P432" s="699"/>
      <c r="Q432" s="699"/>
      <c r="R432" s="699"/>
      <c r="S432" s="699"/>
      <c r="T432" s="181"/>
      <c r="U432" s="181"/>
      <c r="AC432" s="361" t="str">
        <f t="shared" si="7"/>
        <v>１９非常用照明設備に係る不具合等の状況-不具合等-1</v>
      </c>
      <c r="AL432" s="392" t="s">
        <v>2538</v>
      </c>
    </row>
    <row r="433" spans="5:38" x14ac:dyDescent="0.15">
      <c r="E433" s="1121">
        <f>'1_入力シート【基本情報】'!$AB$387</f>
        <v>0</v>
      </c>
      <c r="J433" s="699" t="s">
        <v>1987</v>
      </c>
      <c r="K433" s="699" t="s">
        <v>1988</v>
      </c>
      <c r="L433" s="852" t="s">
        <v>92</v>
      </c>
      <c r="M433" s="699" t="s">
        <v>1969</v>
      </c>
      <c r="N433" s="852" t="s">
        <v>92</v>
      </c>
      <c r="O433" s="699" t="s">
        <v>1777</v>
      </c>
      <c r="P433" s="699"/>
      <c r="Q433" s="699"/>
      <c r="R433" s="699"/>
      <c r="S433" s="699"/>
      <c r="T433" s="181"/>
      <c r="U433" s="181"/>
      <c r="AC433" s="361" t="str">
        <f t="shared" si="7"/>
        <v>１９非常用照明設備に係る不具合等の状況-不具合等の記録-1</v>
      </c>
      <c r="AL433" s="392" t="s">
        <v>2539</v>
      </c>
    </row>
    <row r="434" spans="5:38" x14ac:dyDescent="0.15">
      <c r="E434" s="1121">
        <f>'1_入力シート【基本情報】'!$M$390</f>
        <v>0</v>
      </c>
      <c r="J434" s="699" t="s">
        <v>1987</v>
      </c>
      <c r="K434" s="699" t="s">
        <v>1988</v>
      </c>
      <c r="L434" s="852" t="s">
        <v>92</v>
      </c>
      <c r="M434" s="699" t="s">
        <v>1970</v>
      </c>
      <c r="N434" s="852" t="s">
        <v>92</v>
      </c>
      <c r="O434" s="699" t="s">
        <v>1374</v>
      </c>
      <c r="P434" s="852" t="s">
        <v>92</v>
      </c>
      <c r="Q434" s="699" t="s">
        <v>1777</v>
      </c>
      <c r="R434" s="699"/>
      <c r="S434" s="699"/>
      <c r="T434" s="181"/>
      <c r="U434" s="181"/>
      <c r="AC434" s="361" t="str">
        <f t="shared" si="7"/>
        <v>１９非常用照明設備に係る不具合等の状況-不具合等を把握した年月-元号-1</v>
      </c>
      <c r="AL434" s="392" t="s">
        <v>2540</v>
      </c>
    </row>
    <row r="435" spans="5:38" x14ac:dyDescent="0.15">
      <c r="E435" s="1121">
        <f>'1_入力シート【基本情報】'!$P$390</f>
        <v>0</v>
      </c>
      <c r="J435" s="699" t="s">
        <v>1987</v>
      </c>
      <c r="K435" s="699" t="s">
        <v>1988</v>
      </c>
      <c r="L435" s="852" t="s">
        <v>92</v>
      </c>
      <c r="M435" s="699" t="s">
        <v>1970</v>
      </c>
      <c r="N435" s="852" t="s">
        <v>92</v>
      </c>
      <c r="O435" s="699" t="s">
        <v>2</v>
      </c>
      <c r="P435" s="852" t="s">
        <v>92</v>
      </c>
      <c r="Q435" s="699" t="s">
        <v>1777</v>
      </c>
      <c r="R435" s="852"/>
      <c r="S435" s="699"/>
      <c r="T435" s="181"/>
      <c r="U435" s="181"/>
      <c r="AC435" s="361" t="str">
        <f t="shared" si="7"/>
        <v>１９非常用照明設備に係る不具合等の状況-不具合等を把握した年月-年-1</v>
      </c>
      <c r="AL435" s="392" t="s">
        <v>2541</v>
      </c>
    </row>
    <row r="436" spans="5:38" x14ac:dyDescent="0.15">
      <c r="E436" s="1121">
        <f>'1_入力シート【基本情報】'!$S$390</f>
        <v>0</v>
      </c>
      <c r="J436" s="699" t="s">
        <v>1987</v>
      </c>
      <c r="K436" s="699" t="s">
        <v>1988</v>
      </c>
      <c r="L436" s="852" t="s">
        <v>92</v>
      </c>
      <c r="M436" s="699" t="s">
        <v>1970</v>
      </c>
      <c r="N436" s="852" t="s">
        <v>92</v>
      </c>
      <c r="O436" s="699" t="s">
        <v>81</v>
      </c>
      <c r="P436" s="852" t="s">
        <v>92</v>
      </c>
      <c r="Q436" s="699" t="s">
        <v>1777</v>
      </c>
      <c r="R436" s="852"/>
      <c r="S436" s="699"/>
      <c r="T436" s="181"/>
      <c r="U436" s="181"/>
      <c r="AC436" s="361" t="str">
        <f t="shared" si="7"/>
        <v>１９非常用照明設備に係る不具合等の状況-不具合等を把握した年月-月-1</v>
      </c>
      <c r="AL436" s="392" t="s">
        <v>2542</v>
      </c>
    </row>
    <row r="437" spans="5:38" x14ac:dyDescent="0.15">
      <c r="E437" s="1121">
        <f>'1_入力シート【基本情報】'!$V$390</f>
        <v>0</v>
      </c>
      <c r="J437" s="699" t="s">
        <v>1987</v>
      </c>
      <c r="K437" s="699" t="s">
        <v>1988</v>
      </c>
      <c r="L437" s="852" t="s">
        <v>92</v>
      </c>
      <c r="M437" s="699" t="s">
        <v>1369</v>
      </c>
      <c r="N437" s="852" t="s">
        <v>92</v>
      </c>
      <c r="O437" s="699" t="s">
        <v>1777</v>
      </c>
      <c r="P437" s="699"/>
      <c r="Q437" s="699"/>
      <c r="R437" s="699"/>
      <c r="S437" s="699"/>
      <c r="T437" s="181"/>
      <c r="U437" s="181"/>
      <c r="AC437" s="361" t="str">
        <f t="shared" si="7"/>
        <v>１９非常用照明設備に係る不具合等の状況-不具合等の概要-1</v>
      </c>
      <c r="AL437" s="392" t="s">
        <v>2543</v>
      </c>
    </row>
    <row r="438" spans="5:38" x14ac:dyDescent="0.15">
      <c r="E438" s="1121">
        <f>'1_入力シート【基本情報】'!$AH$390</f>
        <v>0</v>
      </c>
      <c r="J438" s="699" t="s">
        <v>1987</v>
      </c>
      <c r="K438" s="699" t="s">
        <v>1988</v>
      </c>
      <c r="L438" s="852" t="s">
        <v>92</v>
      </c>
      <c r="M438" s="699" t="s">
        <v>1370</v>
      </c>
      <c r="N438" s="852" t="s">
        <v>92</v>
      </c>
      <c r="O438" s="699" t="s">
        <v>1777</v>
      </c>
      <c r="P438" s="699"/>
      <c r="Q438" s="699"/>
      <c r="R438" s="181"/>
      <c r="S438" s="181"/>
      <c r="T438" s="181"/>
      <c r="U438" s="181"/>
      <c r="AC438" s="361" t="str">
        <f t="shared" si="7"/>
        <v>１９非常用照明設備に係る不具合等の状況-考えられる要因-1</v>
      </c>
      <c r="AL438" s="392" t="s">
        <v>2544</v>
      </c>
    </row>
    <row r="439" spans="5:38" x14ac:dyDescent="0.15">
      <c r="E439" s="1121">
        <f>'1_入力シート【基本情報】'!$AT$390</f>
        <v>0</v>
      </c>
      <c r="J439" s="699" t="s">
        <v>1987</v>
      </c>
      <c r="K439" s="699" t="s">
        <v>1988</v>
      </c>
      <c r="L439" s="852" t="s">
        <v>92</v>
      </c>
      <c r="M439" s="699" t="s">
        <v>1371</v>
      </c>
      <c r="N439" s="852" t="s">
        <v>92</v>
      </c>
      <c r="O439" s="699" t="s">
        <v>1777</v>
      </c>
      <c r="P439" s="699"/>
      <c r="Q439" s="699"/>
      <c r="R439" s="181"/>
      <c r="S439" s="181"/>
      <c r="T439" s="181"/>
      <c r="U439" s="181"/>
      <c r="AC439" s="361" t="str">
        <f t="shared" si="7"/>
        <v>１９非常用照明設備に係る不具合等の状況-改善の状況-1</v>
      </c>
      <c r="AL439" s="392" t="s">
        <v>2545</v>
      </c>
    </row>
    <row r="440" spans="5:38" x14ac:dyDescent="0.15">
      <c r="E440" s="1121">
        <f>'1_入力シート【基本情報】'!$AZ$390</f>
        <v>0</v>
      </c>
      <c r="J440" s="699" t="s">
        <v>1987</v>
      </c>
      <c r="K440" s="699" t="s">
        <v>1988</v>
      </c>
      <c r="L440" s="852" t="s">
        <v>92</v>
      </c>
      <c r="M440" s="699" t="s">
        <v>155</v>
      </c>
      <c r="N440" s="852" t="s">
        <v>92</v>
      </c>
      <c r="O440" s="699" t="s">
        <v>1978</v>
      </c>
      <c r="P440" s="852" t="s">
        <v>92</v>
      </c>
      <c r="Q440" s="699" t="s">
        <v>1777</v>
      </c>
      <c r="R440" s="181"/>
      <c r="S440" s="181"/>
      <c r="T440" s="181"/>
      <c r="U440" s="181"/>
      <c r="AC440" s="361" t="str">
        <f t="shared" si="7"/>
        <v>１９非常用照明設備に係る不具合等の状況-改善（予定）年月-年（令和）-1</v>
      </c>
      <c r="AL440" s="392" t="s">
        <v>2546</v>
      </c>
    </row>
    <row r="441" spans="5:38" x14ac:dyDescent="0.15">
      <c r="E441" s="1121">
        <f>'1_入力シート【基本情報】'!$BC$390</f>
        <v>0</v>
      </c>
      <c r="J441" s="699" t="s">
        <v>1987</v>
      </c>
      <c r="K441" s="699" t="s">
        <v>1988</v>
      </c>
      <c r="L441" s="852" t="s">
        <v>92</v>
      </c>
      <c r="M441" s="699" t="s">
        <v>155</v>
      </c>
      <c r="N441" s="852" t="s">
        <v>92</v>
      </c>
      <c r="O441" s="699" t="s">
        <v>81</v>
      </c>
      <c r="P441" s="852" t="s">
        <v>92</v>
      </c>
      <c r="Q441" s="699" t="s">
        <v>1777</v>
      </c>
      <c r="R441" s="181"/>
      <c r="S441" s="181"/>
      <c r="T441" s="181"/>
      <c r="U441" s="181"/>
      <c r="AC441" s="361" t="str">
        <f t="shared" si="7"/>
        <v>１９非常用照明設備に係る不具合等の状況-改善（予定）年月-月-1</v>
      </c>
      <c r="AL441" s="392" t="s">
        <v>2547</v>
      </c>
    </row>
    <row r="442" spans="5:38" x14ac:dyDescent="0.15">
      <c r="E442" s="1121">
        <f>'1_入力シート【基本情報】'!$BF$390</f>
        <v>0</v>
      </c>
      <c r="J442" s="699" t="s">
        <v>1987</v>
      </c>
      <c r="K442" s="699" t="s">
        <v>1988</v>
      </c>
      <c r="L442" s="852" t="s">
        <v>92</v>
      </c>
      <c r="M442" s="699" t="s">
        <v>1373</v>
      </c>
      <c r="N442" s="852" t="s">
        <v>92</v>
      </c>
      <c r="O442" s="699" t="s">
        <v>1777</v>
      </c>
      <c r="P442" s="699"/>
      <c r="Q442" s="699"/>
      <c r="R442" s="181"/>
      <c r="S442" s="181"/>
      <c r="T442" s="181"/>
      <c r="U442" s="181"/>
      <c r="AC442" s="361" t="str">
        <f t="shared" si="7"/>
        <v>１９非常用照明設備に係る不具合等の状況-改善措置の概要等-1</v>
      </c>
      <c r="AL442" s="392" t="s">
        <v>2548</v>
      </c>
    </row>
    <row r="443" spans="5:38" x14ac:dyDescent="0.15">
      <c r="E443" s="1121">
        <f>'1_入力シート【基本情報】'!$M$391</f>
        <v>0</v>
      </c>
      <c r="J443" s="699" t="s">
        <v>1987</v>
      </c>
      <c r="K443" s="699" t="s">
        <v>1988</v>
      </c>
      <c r="L443" s="852" t="s">
        <v>92</v>
      </c>
      <c r="M443" s="699" t="s">
        <v>1970</v>
      </c>
      <c r="N443" s="852" t="s">
        <v>1936</v>
      </c>
      <c r="O443" s="699" t="s">
        <v>1374</v>
      </c>
      <c r="P443" s="852" t="s">
        <v>1936</v>
      </c>
      <c r="Q443" s="699" t="s">
        <v>1778</v>
      </c>
      <c r="R443" s="699"/>
      <c r="S443" s="699"/>
      <c r="T443" s="181"/>
      <c r="U443" s="181"/>
      <c r="AC443" s="361" t="str">
        <f t="shared" si="7"/>
        <v>１９非常用照明設備に係る不具合等の状況-不具合等を把握した年月-元号-2</v>
      </c>
      <c r="AL443" s="392" t="s">
        <v>2549</v>
      </c>
    </row>
    <row r="444" spans="5:38" x14ac:dyDescent="0.15">
      <c r="E444" s="1121">
        <f>'1_入力シート【基本情報】'!$P$391</f>
        <v>0</v>
      </c>
      <c r="J444" s="699" t="s">
        <v>1987</v>
      </c>
      <c r="K444" s="699" t="s">
        <v>1988</v>
      </c>
      <c r="L444" s="852" t="s">
        <v>92</v>
      </c>
      <c r="M444" s="699" t="s">
        <v>1970</v>
      </c>
      <c r="N444" s="852" t="s">
        <v>1936</v>
      </c>
      <c r="O444" s="699" t="s">
        <v>2</v>
      </c>
      <c r="P444" s="852" t="s">
        <v>1936</v>
      </c>
      <c r="Q444" s="699" t="s">
        <v>1778</v>
      </c>
      <c r="R444" s="699"/>
      <c r="S444" s="699"/>
      <c r="T444" s="181"/>
      <c r="U444" s="181"/>
      <c r="AC444" s="361" t="str">
        <f t="shared" si="7"/>
        <v>１９非常用照明設備に係る不具合等の状況-不具合等を把握した年月-年-2</v>
      </c>
      <c r="AL444" s="392" t="s">
        <v>2550</v>
      </c>
    </row>
    <row r="445" spans="5:38" x14ac:dyDescent="0.15">
      <c r="E445" s="1121">
        <f>'1_入力シート【基本情報】'!$S$391</f>
        <v>0</v>
      </c>
      <c r="J445" s="699" t="s">
        <v>1987</v>
      </c>
      <c r="K445" s="699" t="s">
        <v>1988</v>
      </c>
      <c r="L445" s="852" t="s">
        <v>92</v>
      </c>
      <c r="M445" s="699" t="s">
        <v>1970</v>
      </c>
      <c r="N445" s="852" t="s">
        <v>1936</v>
      </c>
      <c r="O445" s="699" t="s">
        <v>81</v>
      </c>
      <c r="P445" s="852" t="s">
        <v>1936</v>
      </c>
      <c r="Q445" s="699" t="s">
        <v>1778</v>
      </c>
      <c r="R445" s="699"/>
      <c r="S445" s="699"/>
      <c r="T445" s="181"/>
      <c r="U445" s="181"/>
      <c r="AC445" s="361" t="str">
        <f t="shared" si="7"/>
        <v>１９非常用照明設備に係る不具合等の状況-不具合等を把握した年月-月-2</v>
      </c>
      <c r="AL445" s="392" t="s">
        <v>2551</v>
      </c>
    </row>
    <row r="446" spans="5:38" x14ac:dyDescent="0.15">
      <c r="E446" s="1121">
        <f>'1_入力シート【基本情報】'!$V$391</f>
        <v>0</v>
      </c>
      <c r="J446" s="699" t="s">
        <v>1987</v>
      </c>
      <c r="K446" s="699" t="s">
        <v>1988</v>
      </c>
      <c r="L446" s="852" t="s">
        <v>92</v>
      </c>
      <c r="M446" s="699" t="s">
        <v>1369</v>
      </c>
      <c r="N446" s="852" t="s">
        <v>1936</v>
      </c>
      <c r="O446" s="699" t="s">
        <v>1778</v>
      </c>
      <c r="P446" s="699"/>
      <c r="Q446" s="699"/>
      <c r="R446" s="181"/>
      <c r="S446" s="181"/>
      <c r="T446" s="181"/>
      <c r="U446" s="181"/>
      <c r="AC446" s="361" t="str">
        <f t="shared" si="7"/>
        <v>１９非常用照明設備に係る不具合等の状況-不具合等の概要-2</v>
      </c>
      <c r="AL446" s="392" t="s">
        <v>2552</v>
      </c>
    </row>
    <row r="447" spans="5:38" x14ac:dyDescent="0.15">
      <c r="E447" s="1121">
        <f>'1_入力シート【基本情報】'!$AH$391</f>
        <v>0</v>
      </c>
      <c r="J447" s="699" t="s">
        <v>1987</v>
      </c>
      <c r="K447" s="699" t="s">
        <v>1988</v>
      </c>
      <c r="L447" s="852" t="s">
        <v>92</v>
      </c>
      <c r="M447" s="699" t="s">
        <v>1370</v>
      </c>
      <c r="N447" s="852" t="s">
        <v>1936</v>
      </c>
      <c r="O447" s="699" t="s">
        <v>1778</v>
      </c>
      <c r="P447" s="699"/>
      <c r="Q447" s="699"/>
      <c r="R447" s="181"/>
      <c r="S447" s="181"/>
      <c r="T447" s="181"/>
      <c r="U447" s="181"/>
      <c r="AC447" s="361" t="str">
        <f t="shared" si="7"/>
        <v>１９非常用照明設備に係る不具合等の状況-考えられる要因-2</v>
      </c>
      <c r="AL447" s="392" t="s">
        <v>2553</v>
      </c>
    </row>
    <row r="448" spans="5:38" x14ac:dyDescent="0.15">
      <c r="E448" s="1121">
        <f>'1_入力シート【基本情報】'!$AT$391</f>
        <v>0</v>
      </c>
      <c r="J448" s="699" t="s">
        <v>1987</v>
      </c>
      <c r="K448" s="699" t="s">
        <v>1988</v>
      </c>
      <c r="L448" s="852" t="s">
        <v>92</v>
      </c>
      <c r="M448" s="699" t="s">
        <v>1371</v>
      </c>
      <c r="N448" s="852" t="s">
        <v>1936</v>
      </c>
      <c r="O448" s="699" t="s">
        <v>1778</v>
      </c>
      <c r="P448" s="699"/>
      <c r="Q448" s="699"/>
      <c r="R448" s="699"/>
      <c r="S448" s="699"/>
      <c r="T448" s="181"/>
      <c r="U448" s="181"/>
      <c r="AC448" s="361" t="str">
        <f t="shared" si="7"/>
        <v>１９非常用照明設備に係る不具合等の状況-改善の状況-2</v>
      </c>
      <c r="AL448" s="392" t="s">
        <v>2554</v>
      </c>
    </row>
    <row r="449" spans="5:38" x14ac:dyDescent="0.15">
      <c r="E449" s="1121">
        <f>'1_入力シート【基本情報】'!$AZ$391</f>
        <v>0</v>
      </c>
      <c r="J449" s="699" t="s">
        <v>1987</v>
      </c>
      <c r="K449" s="699" t="s">
        <v>1988</v>
      </c>
      <c r="L449" s="852" t="s">
        <v>92</v>
      </c>
      <c r="M449" s="699" t="s">
        <v>155</v>
      </c>
      <c r="N449" s="852" t="s">
        <v>1936</v>
      </c>
      <c r="O449" s="699" t="s">
        <v>1978</v>
      </c>
      <c r="P449" s="852" t="s">
        <v>1936</v>
      </c>
      <c r="Q449" s="699" t="s">
        <v>1778</v>
      </c>
      <c r="R449" s="181"/>
      <c r="S449" s="181"/>
      <c r="T449" s="181"/>
      <c r="U449" s="181"/>
      <c r="AC449" s="361" t="str">
        <f t="shared" si="7"/>
        <v>１９非常用照明設備に係る不具合等の状況-改善（予定）年月-年（令和）-2</v>
      </c>
      <c r="AL449" s="392" t="s">
        <v>2555</v>
      </c>
    </row>
    <row r="450" spans="5:38" x14ac:dyDescent="0.15">
      <c r="E450" s="1121">
        <f>'1_入力シート【基本情報】'!$BC$391</f>
        <v>0</v>
      </c>
      <c r="J450" s="699" t="s">
        <v>1987</v>
      </c>
      <c r="K450" s="699" t="s">
        <v>1988</v>
      </c>
      <c r="L450" s="852" t="s">
        <v>92</v>
      </c>
      <c r="M450" s="699" t="s">
        <v>155</v>
      </c>
      <c r="N450" s="852" t="s">
        <v>1936</v>
      </c>
      <c r="O450" s="699" t="s">
        <v>81</v>
      </c>
      <c r="P450" s="852" t="s">
        <v>1936</v>
      </c>
      <c r="Q450" s="699" t="s">
        <v>1778</v>
      </c>
      <c r="R450" s="181"/>
      <c r="S450" s="181"/>
      <c r="T450" s="181"/>
      <c r="U450" s="181"/>
      <c r="AC450" s="361" t="str">
        <f t="shared" si="7"/>
        <v>１９非常用照明設備に係る不具合等の状況-改善（予定）年月-月-2</v>
      </c>
      <c r="AL450" s="392" t="s">
        <v>2556</v>
      </c>
    </row>
    <row r="451" spans="5:38" x14ac:dyDescent="0.15">
      <c r="E451" s="1121">
        <f>'1_入力シート【基本情報】'!$BF$391</f>
        <v>0</v>
      </c>
      <c r="J451" s="699" t="s">
        <v>1987</v>
      </c>
      <c r="K451" s="699" t="s">
        <v>1988</v>
      </c>
      <c r="L451" s="852" t="s">
        <v>92</v>
      </c>
      <c r="M451" s="699" t="s">
        <v>1373</v>
      </c>
      <c r="N451" s="852" t="s">
        <v>1936</v>
      </c>
      <c r="O451" s="699" t="s">
        <v>1778</v>
      </c>
      <c r="P451" s="699"/>
      <c r="Q451" s="699"/>
      <c r="R451" s="181"/>
      <c r="S451" s="181"/>
      <c r="T451" s="181"/>
      <c r="U451" s="181"/>
      <c r="AC451" s="361" t="str">
        <f t="shared" si="7"/>
        <v>１９非常用照明設備に係る不具合等の状況-改善措置の概要等-2</v>
      </c>
      <c r="AL451" s="392" t="s">
        <v>2557</v>
      </c>
    </row>
    <row r="452" spans="5:38" x14ac:dyDescent="0.15">
      <c r="E452" s="1121">
        <f>'1_入力シート【基本情報】'!$M$392</f>
        <v>0</v>
      </c>
      <c r="J452" s="699" t="s">
        <v>1987</v>
      </c>
      <c r="K452" s="699" t="s">
        <v>1988</v>
      </c>
      <c r="L452" s="852" t="s">
        <v>92</v>
      </c>
      <c r="M452" s="699" t="s">
        <v>1970</v>
      </c>
      <c r="N452" s="852" t="s">
        <v>1936</v>
      </c>
      <c r="O452" s="699" t="s">
        <v>1374</v>
      </c>
      <c r="P452" s="852" t="s">
        <v>1936</v>
      </c>
      <c r="Q452" s="699" t="s">
        <v>1779</v>
      </c>
      <c r="R452" s="181"/>
      <c r="S452" s="181"/>
      <c r="T452" s="181"/>
      <c r="U452" s="181"/>
      <c r="AC452" s="361" t="str">
        <f t="shared" si="7"/>
        <v>１９非常用照明設備に係る不具合等の状況-不具合等を把握した年月-元号-3</v>
      </c>
      <c r="AL452" s="392" t="s">
        <v>2558</v>
      </c>
    </row>
    <row r="453" spans="5:38" x14ac:dyDescent="0.15">
      <c r="E453" s="1121">
        <f>'1_入力シート【基本情報】'!$P$392</f>
        <v>0</v>
      </c>
      <c r="J453" s="699" t="s">
        <v>1987</v>
      </c>
      <c r="K453" s="699" t="s">
        <v>1988</v>
      </c>
      <c r="L453" s="852" t="s">
        <v>92</v>
      </c>
      <c r="M453" s="699" t="s">
        <v>1970</v>
      </c>
      <c r="N453" s="852" t="s">
        <v>1936</v>
      </c>
      <c r="O453" s="699" t="s">
        <v>2</v>
      </c>
      <c r="P453" s="852" t="s">
        <v>1936</v>
      </c>
      <c r="Q453" s="699" t="s">
        <v>1779</v>
      </c>
      <c r="R453" s="181"/>
      <c r="S453" s="181"/>
      <c r="T453" s="181"/>
      <c r="U453" s="181"/>
      <c r="AC453" s="361" t="str">
        <f t="shared" si="7"/>
        <v>１９非常用照明設備に係る不具合等の状況-不具合等を把握した年月-年-3</v>
      </c>
      <c r="AL453" s="392" t="s">
        <v>2559</v>
      </c>
    </row>
    <row r="454" spans="5:38" x14ac:dyDescent="0.15">
      <c r="E454" s="1121">
        <f>'1_入力シート【基本情報】'!$S$392</f>
        <v>0</v>
      </c>
      <c r="J454" s="699" t="s">
        <v>1987</v>
      </c>
      <c r="K454" s="699" t="s">
        <v>1988</v>
      </c>
      <c r="L454" s="852" t="s">
        <v>92</v>
      </c>
      <c r="M454" s="699" t="s">
        <v>1970</v>
      </c>
      <c r="N454" s="852" t="s">
        <v>1936</v>
      </c>
      <c r="O454" s="699" t="s">
        <v>81</v>
      </c>
      <c r="P454" s="852" t="s">
        <v>1936</v>
      </c>
      <c r="Q454" s="699" t="s">
        <v>1779</v>
      </c>
      <c r="R454" s="699"/>
      <c r="S454" s="699"/>
      <c r="T454" s="181"/>
      <c r="U454" s="181"/>
      <c r="AC454" s="361" t="str">
        <f t="shared" si="7"/>
        <v>１９非常用照明設備に係る不具合等の状況-不具合等を把握した年月-月-3</v>
      </c>
      <c r="AL454" s="392" t="s">
        <v>2560</v>
      </c>
    </row>
    <row r="455" spans="5:38" x14ac:dyDescent="0.15">
      <c r="E455" s="1121">
        <f>'1_入力シート【基本情報】'!$V$392</f>
        <v>0</v>
      </c>
      <c r="J455" s="699" t="s">
        <v>1987</v>
      </c>
      <c r="K455" s="699" t="s">
        <v>1988</v>
      </c>
      <c r="L455" s="852" t="s">
        <v>92</v>
      </c>
      <c r="M455" s="699" t="s">
        <v>1369</v>
      </c>
      <c r="N455" s="852" t="s">
        <v>1936</v>
      </c>
      <c r="O455" s="699" t="s">
        <v>1779</v>
      </c>
      <c r="P455" s="699"/>
      <c r="Q455" s="699"/>
      <c r="R455" s="699"/>
      <c r="S455" s="699"/>
      <c r="T455" s="181"/>
      <c r="U455" s="181"/>
      <c r="AC455" s="361" t="str">
        <f t="shared" si="7"/>
        <v>１９非常用照明設備に係る不具合等の状況-不具合等の概要-3</v>
      </c>
      <c r="AL455" s="392" t="s">
        <v>2561</v>
      </c>
    </row>
    <row r="456" spans="5:38" x14ac:dyDescent="0.15">
      <c r="E456" s="1121">
        <f>'1_入力シート【基本情報】'!$AH$392</f>
        <v>0</v>
      </c>
      <c r="J456" s="699" t="s">
        <v>1987</v>
      </c>
      <c r="K456" s="699" t="s">
        <v>1988</v>
      </c>
      <c r="L456" s="852" t="s">
        <v>92</v>
      </c>
      <c r="M456" s="699" t="s">
        <v>1370</v>
      </c>
      <c r="N456" s="852" t="s">
        <v>1936</v>
      </c>
      <c r="O456" s="699" t="s">
        <v>1779</v>
      </c>
      <c r="P456" s="699"/>
      <c r="Q456" s="699"/>
      <c r="R456" s="699"/>
      <c r="S456" s="699"/>
      <c r="T456" s="181"/>
      <c r="U456" s="181"/>
      <c r="AC456" s="361" t="str">
        <f t="shared" si="7"/>
        <v>１９非常用照明設備に係る不具合等の状況-考えられる要因-3</v>
      </c>
      <c r="AL456" s="392" t="s">
        <v>2562</v>
      </c>
    </row>
    <row r="457" spans="5:38" x14ac:dyDescent="0.15">
      <c r="E457" s="1121">
        <f>'1_入力シート【基本情報】'!$AT$392</f>
        <v>0</v>
      </c>
      <c r="J457" s="699" t="s">
        <v>1987</v>
      </c>
      <c r="K457" s="699" t="s">
        <v>1988</v>
      </c>
      <c r="L457" s="852" t="s">
        <v>92</v>
      </c>
      <c r="M457" s="699" t="s">
        <v>1371</v>
      </c>
      <c r="N457" s="852" t="s">
        <v>1936</v>
      </c>
      <c r="O457" s="699" t="s">
        <v>1779</v>
      </c>
      <c r="P457" s="699"/>
      <c r="Q457" s="699"/>
      <c r="R457" s="852"/>
      <c r="S457" s="699"/>
      <c r="T457" s="181"/>
      <c r="U457" s="181"/>
      <c r="AC457" s="361" t="str">
        <f t="shared" si="7"/>
        <v>１９非常用照明設備に係る不具合等の状況-改善の状況-3</v>
      </c>
      <c r="AL457" s="392" t="s">
        <v>2563</v>
      </c>
    </row>
    <row r="458" spans="5:38" x14ac:dyDescent="0.15">
      <c r="E458" s="1121">
        <f>'1_入力シート【基本情報】'!$AZ$392</f>
        <v>0</v>
      </c>
      <c r="J458" s="699" t="s">
        <v>1987</v>
      </c>
      <c r="K458" s="699" t="s">
        <v>1988</v>
      </c>
      <c r="L458" s="852" t="s">
        <v>92</v>
      </c>
      <c r="M458" s="699" t="s">
        <v>155</v>
      </c>
      <c r="N458" s="852" t="s">
        <v>1936</v>
      </c>
      <c r="O458" s="699" t="s">
        <v>1978</v>
      </c>
      <c r="P458" s="852" t="s">
        <v>1936</v>
      </c>
      <c r="Q458" s="699" t="s">
        <v>1779</v>
      </c>
      <c r="R458" s="852"/>
      <c r="S458" s="699"/>
      <c r="T458" s="181"/>
      <c r="U458" s="181"/>
      <c r="AC458" s="361" t="str">
        <f t="shared" si="7"/>
        <v>１９非常用照明設備に係る不具合等の状況-改善（予定）年月-年（令和）-3</v>
      </c>
      <c r="AL458" s="392" t="s">
        <v>2564</v>
      </c>
    </row>
    <row r="459" spans="5:38" x14ac:dyDescent="0.15">
      <c r="E459" s="1121">
        <f>'1_入力シート【基本情報】'!$BC$392</f>
        <v>0</v>
      </c>
      <c r="J459" s="699" t="s">
        <v>1987</v>
      </c>
      <c r="K459" s="699" t="s">
        <v>1988</v>
      </c>
      <c r="L459" s="852" t="s">
        <v>92</v>
      </c>
      <c r="M459" s="699" t="s">
        <v>155</v>
      </c>
      <c r="N459" s="852" t="s">
        <v>1936</v>
      </c>
      <c r="O459" s="699" t="s">
        <v>81</v>
      </c>
      <c r="P459" s="852" t="s">
        <v>1936</v>
      </c>
      <c r="Q459" s="699" t="s">
        <v>1779</v>
      </c>
      <c r="R459" s="699"/>
      <c r="S459" s="699"/>
      <c r="T459" s="181"/>
      <c r="U459" s="181"/>
      <c r="AC459" s="361" t="str">
        <f t="shared" ref="AC459:AC522" si="8">CONCATENATE(J459,K459,L459,M459,N459,O459,P459,Q459,R459,S459,T459,U459)</f>
        <v>１９非常用照明設備に係る不具合等の状況-改善（予定）年月-月-3</v>
      </c>
      <c r="AL459" s="392" t="s">
        <v>2565</v>
      </c>
    </row>
    <row r="460" spans="5:38" x14ac:dyDescent="0.15">
      <c r="E460" s="1121">
        <f>'1_入力シート【基本情報】'!$BF$392</f>
        <v>0</v>
      </c>
      <c r="J460" s="699" t="s">
        <v>1987</v>
      </c>
      <c r="K460" s="699" t="s">
        <v>1988</v>
      </c>
      <c r="L460" s="852" t="s">
        <v>92</v>
      </c>
      <c r="M460" s="699" t="s">
        <v>1373</v>
      </c>
      <c r="N460" s="852" t="s">
        <v>1936</v>
      </c>
      <c r="O460" s="699" t="s">
        <v>1779</v>
      </c>
      <c r="P460" s="699"/>
      <c r="Q460" s="699"/>
      <c r="R460" s="699"/>
      <c r="S460" s="699"/>
      <c r="T460" s="181"/>
      <c r="U460" s="181"/>
      <c r="AC460" s="361" t="str">
        <f t="shared" si="8"/>
        <v>１９非常用照明設備に係る不具合等の状況-改善措置の概要等-3</v>
      </c>
      <c r="AL460" s="392" t="s">
        <v>2566</v>
      </c>
    </row>
    <row r="461" spans="5:38" x14ac:dyDescent="0.15">
      <c r="E461" s="1121">
        <f>'1_入力シート【基本情報】'!$M$393</f>
        <v>0</v>
      </c>
      <c r="J461" s="699" t="s">
        <v>1987</v>
      </c>
      <c r="K461" s="699" t="s">
        <v>1988</v>
      </c>
      <c r="L461" s="852" t="s">
        <v>92</v>
      </c>
      <c r="M461" s="699" t="s">
        <v>1970</v>
      </c>
      <c r="N461" s="852" t="s">
        <v>1936</v>
      </c>
      <c r="O461" s="699" t="s">
        <v>1374</v>
      </c>
      <c r="P461" s="852" t="s">
        <v>1936</v>
      </c>
      <c r="Q461" s="699" t="s">
        <v>1780</v>
      </c>
      <c r="R461" s="699"/>
      <c r="S461" s="699"/>
      <c r="T461" s="181"/>
      <c r="U461" s="181"/>
      <c r="AC461" s="361" t="str">
        <f t="shared" si="8"/>
        <v>１９非常用照明設備に係る不具合等の状況-不具合等を把握した年月-元号-4</v>
      </c>
      <c r="AL461" s="392" t="s">
        <v>2567</v>
      </c>
    </row>
    <row r="462" spans="5:38" x14ac:dyDescent="0.15">
      <c r="E462" s="1121">
        <f>'1_入力シート【基本情報】'!$P$393</f>
        <v>0</v>
      </c>
      <c r="J462" s="699" t="s">
        <v>1987</v>
      </c>
      <c r="K462" s="699" t="s">
        <v>1988</v>
      </c>
      <c r="L462" s="852" t="s">
        <v>92</v>
      </c>
      <c r="M462" s="699" t="s">
        <v>1970</v>
      </c>
      <c r="N462" s="852" t="s">
        <v>1936</v>
      </c>
      <c r="O462" s="699" t="s">
        <v>2</v>
      </c>
      <c r="P462" s="852" t="s">
        <v>1936</v>
      </c>
      <c r="Q462" s="699" t="s">
        <v>1780</v>
      </c>
      <c r="R462" s="852"/>
      <c r="S462" s="699"/>
      <c r="T462" s="181"/>
      <c r="U462" s="181"/>
      <c r="AC462" s="361" t="str">
        <f t="shared" si="8"/>
        <v>１９非常用照明設備に係る不具合等の状況-不具合等を把握した年月-年-4</v>
      </c>
      <c r="AL462" s="392" t="s">
        <v>2568</v>
      </c>
    </row>
    <row r="463" spans="5:38" x14ac:dyDescent="0.15">
      <c r="E463" s="1121">
        <f>'1_入力シート【基本情報】'!$S$393</f>
        <v>0</v>
      </c>
      <c r="J463" s="699" t="s">
        <v>1987</v>
      </c>
      <c r="K463" s="699" t="s">
        <v>1988</v>
      </c>
      <c r="L463" s="852" t="s">
        <v>92</v>
      </c>
      <c r="M463" s="699" t="s">
        <v>1970</v>
      </c>
      <c r="N463" s="852" t="s">
        <v>1936</v>
      </c>
      <c r="O463" s="699" t="s">
        <v>81</v>
      </c>
      <c r="P463" s="852" t="s">
        <v>1936</v>
      </c>
      <c r="Q463" s="699" t="s">
        <v>1780</v>
      </c>
      <c r="R463" s="852"/>
      <c r="S463" s="699"/>
      <c r="T463" s="181"/>
      <c r="U463" s="181"/>
      <c r="AC463" s="361" t="str">
        <f t="shared" si="8"/>
        <v>１９非常用照明設備に係る不具合等の状況-不具合等を把握した年月-月-4</v>
      </c>
      <c r="AL463" s="392" t="s">
        <v>2569</v>
      </c>
    </row>
    <row r="464" spans="5:38" x14ac:dyDescent="0.15">
      <c r="E464" s="1121">
        <f>'1_入力シート【基本情報】'!$V$393</f>
        <v>0</v>
      </c>
      <c r="J464" s="699" t="s">
        <v>1987</v>
      </c>
      <c r="K464" s="699" t="s">
        <v>1988</v>
      </c>
      <c r="L464" s="852" t="s">
        <v>92</v>
      </c>
      <c r="M464" s="699" t="s">
        <v>1369</v>
      </c>
      <c r="N464" s="852" t="s">
        <v>1936</v>
      </c>
      <c r="O464" s="699" t="s">
        <v>1780</v>
      </c>
      <c r="P464" s="699"/>
      <c r="Q464" s="699"/>
      <c r="R464" s="852"/>
      <c r="S464" s="699"/>
      <c r="T464" s="181"/>
      <c r="U464" s="181"/>
      <c r="AC464" s="361" t="str">
        <f t="shared" si="8"/>
        <v>１９非常用照明設備に係る不具合等の状況-不具合等の概要-4</v>
      </c>
      <c r="AL464" s="392" t="s">
        <v>2570</v>
      </c>
    </row>
    <row r="465" spans="5:38" x14ac:dyDescent="0.15">
      <c r="E465" s="1121">
        <f>'1_入力シート【基本情報】'!$AH$393</f>
        <v>0</v>
      </c>
      <c r="J465" s="699" t="s">
        <v>1987</v>
      </c>
      <c r="K465" s="699" t="s">
        <v>1988</v>
      </c>
      <c r="L465" s="852" t="s">
        <v>92</v>
      </c>
      <c r="M465" s="699" t="s">
        <v>1370</v>
      </c>
      <c r="N465" s="852" t="s">
        <v>1936</v>
      </c>
      <c r="O465" s="699" t="s">
        <v>1780</v>
      </c>
      <c r="P465" s="699"/>
      <c r="Q465" s="699"/>
      <c r="R465" s="699"/>
      <c r="S465" s="699"/>
      <c r="T465" s="181"/>
      <c r="U465" s="181"/>
      <c r="AC465" s="361" t="str">
        <f t="shared" si="8"/>
        <v>１９非常用照明設備に係る不具合等の状況-考えられる要因-4</v>
      </c>
      <c r="AL465" s="392" t="s">
        <v>2571</v>
      </c>
    </row>
    <row r="466" spans="5:38" x14ac:dyDescent="0.15">
      <c r="E466" s="1121">
        <f>'1_入力シート【基本情報】'!$AT$393</f>
        <v>0</v>
      </c>
      <c r="J466" s="699" t="s">
        <v>1987</v>
      </c>
      <c r="K466" s="699" t="s">
        <v>1988</v>
      </c>
      <c r="L466" s="852" t="s">
        <v>92</v>
      </c>
      <c r="M466" s="699" t="s">
        <v>1371</v>
      </c>
      <c r="N466" s="852" t="s">
        <v>1936</v>
      </c>
      <c r="O466" s="699" t="s">
        <v>1780</v>
      </c>
      <c r="P466" s="699"/>
      <c r="Q466" s="699"/>
      <c r="R466" s="699"/>
      <c r="S466" s="699"/>
      <c r="T466" s="181"/>
      <c r="U466" s="181"/>
      <c r="AC466" s="361" t="str">
        <f t="shared" si="8"/>
        <v>１９非常用照明設備に係る不具合等の状況-改善の状況-4</v>
      </c>
      <c r="AL466" s="392" t="s">
        <v>2572</v>
      </c>
    </row>
    <row r="467" spans="5:38" x14ac:dyDescent="0.15">
      <c r="E467" s="1121">
        <f>'1_入力シート【基本情報】'!$AZ$393</f>
        <v>0</v>
      </c>
      <c r="J467" s="699" t="s">
        <v>1987</v>
      </c>
      <c r="K467" s="699" t="s">
        <v>1988</v>
      </c>
      <c r="L467" s="852" t="s">
        <v>92</v>
      </c>
      <c r="M467" s="699" t="s">
        <v>155</v>
      </c>
      <c r="N467" s="852" t="s">
        <v>1936</v>
      </c>
      <c r="O467" s="699" t="s">
        <v>1978</v>
      </c>
      <c r="P467" s="852" t="s">
        <v>1936</v>
      </c>
      <c r="Q467" s="699" t="s">
        <v>1780</v>
      </c>
      <c r="R467" s="699"/>
      <c r="S467" s="699"/>
      <c r="T467" s="181"/>
      <c r="U467" s="181"/>
      <c r="AC467" s="361" t="str">
        <f t="shared" si="8"/>
        <v>１９非常用照明設備に係る不具合等の状況-改善（予定）年月-年（令和）-4</v>
      </c>
      <c r="AL467" s="392" t="s">
        <v>2573</v>
      </c>
    </row>
    <row r="468" spans="5:38" x14ac:dyDescent="0.15">
      <c r="E468" s="1121">
        <f>'1_入力シート【基本情報】'!$BC$393</f>
        <v>0</v>
      </c>
      <c r="J468" s="699" t="s">
        <v>1987</v>
      </c>
      <c r="K468" s="699" t="s">
        <v>1988</v>
      </c>
      <c r="L468" s="852" t="s">
        <v>92</v>
      </c>
      <c r="M468" s="699" t="s">
        <v>155</v>
      </c>
      <c r="N468" s="852" t="s">
        <v>1936</v>
      </c>
      <c r="O468" s="699" t="s">
        <v>81</v>
      </c>
      <c r="P468" s="852" t="s">
        <v>1936</v>
      </c>
      <c r="Q468" s="699" t="s">
        <v>1780</v>
      </c>
      <c r="R468" s="852"/>
      <c r="S468" s="699"/>
      <c r="T468" s="181"/>
      <c r="U468" s="181"/>
      <c r="AC468" s="361" t="str">
        <f t="shared" si="8"/>
        <v>１９非常用照明設備に係る不具合等の状況-改善（予定）年月-月-4</v>
      </c>
      <c r="AL468" s="392" t="s">
        <v>2574</v>
      </c>
    </row>
    <row r="469" spans="5:38" x14ac:dyDescent="0.15">
      <c r="E469" s="1121">
        <f>'1_入力シート【基本情報】'!$BF$393</f>
        <v>0</v>
      </c>
      <c r="J469" s="699" t="s">
        <v>1987</v>
      </c>
      <c r="K469" s="699" t="s">
        <v>1988</v>
      </c>
      <c r="L469" s="852" t="s">
        <v>92</v>
      </c>
      <c r="M469" s="699" t="s">
        <v>1373</v>
      </c>
      <c r="N469" s="852" t="s">
        <v>1936</v>
      </c>
      <c r="O469" s="699" t="s">
        <v>1780</v>
      </c>
      <c r="P469" s="699"/>
      <c r="Q469" s="699"/>
      <c r="R469" s="852"/>
      <c r="S469" s="699"/>
      <c r="T469" s="181"/>
      <c r="U469" s="181"/>
      <c r="AC469" s="361" t="str">
        <f t="shared" si="8"/>
        <v>１９非常用照明設備に係る不具合等の状況-改善措置の概要等-4</v>
      </c>
      <c r="AL469" s="392" t="s">
        <v>2575</v>
      </c>
    </row>
    <row r="470" spans="5:38" x14ac:dyDescent="0.15">
      <c r="E470" s="1121">
        <f>'1_入力シート【基本情報】'!$M$394</f>
        <v>0</v>
      </c>
      <c r="J470" s="699" t="s">
        <v>1987</v>
      </c>
      <c r="K470" s="699" t="s">
        <v>1988</v>
      </c>
      <c r="L470" s="852" t="s">
        <v>92</v>
      </c>
      <c r="M470" s="699" t="s">
        <v>1970</v>
      </c>
      <c r="N470" s="852" t="s">
        <v>1936</v>
      </c>
      <c r="O470" s="699" t="s">
        <v>1374</v>
      </c>
      <c r="P470" s="852" t="s">
        <v>1936</v>
      </c>
      <c r="Q470" s="699" t="s">
        <v>1781</v>
      </c>
      <c r="R470" s="699"/>
      <c r="S470" s="699"/>
      <c r="T470" s="181"/>
      <c r="U470" s="181"/>
      <c r="AC470" s="361" t="str">
        <f t="shared" si="8"/>
        <v>１９非常用照明設備に係る不具合等の状況-不具合等を把握した年月-元号-5</v>
      </c>
      <c r="AL470" s="392" t="s">
        <v>2576</v>
      </c>
    </row>
    <row r="471" spans="5:38" x14ac:dyDescent="0.15">
      <c r="E471" s="1121">
        <f>'1_入力シート【基本情報】'!$P$394</f>
        <v>0</v>
      </c>
      <c r="J471" s="699" t="s">
        <v>1987</v>
      </c>
      <c r="K471" s="699" t="s">
        <v>1988</v>
      </c>
      <c r="L471" s="852" t="s">
        <v>92</v>
      </c>
      <c r="M471" s="699" t="s">
        <v>1970</v>
      </c>
      <c r="N471" s="852" t="s">
        <v>1936</v>
      </c>
      <c r="O471" s="699" t="s">
        <v>2</v>
      </c>
      <c r="P471" s="852" t="s">
        <v>1936</v>
      </c>
      <c r="Q471" s="699" t="s">
        <v>1781</v>
      </c>
      <c r="R471" s="699"/>
      <c r="S471" s="699"/>
      <c r="T471" s="181"/>
      <c r="U471" s="181"/>
      <c r="AC471" s="361" t="str">
        <f t="shared" si="8"/>
        <v>１９非常用照明設備に係る不具合等の状況-不具合等を把握した年月-年-5</v>
      </c>
      <c r="AL471" s="392" t="s">
        <v>2577</v>
      </c>
    </row>
    <row r="472" spans="5:38" x14ac:dyDescent="0.15">
      <c r="E472" s="1121">
        <f>'1_入力シート【基本情報】'!$S$394</f>
        <v>0</v>
      </c>
      <c r="J472" s="699" t="s">
        <v>1987</v>
      </c>
      <c r="K472" s="699" t="s">
        <v>1988</v>
      </c>
      <c r="L472" s="852" t="s">
        <v>92</v>
      </c>
      <c r="M472" s="699" t="s">
        <v>1970</v>
      </c>
      <c r="N472" s="852" t="s">
        <v>1936</v>
      </c>
      <c r="O472" s="699" t="s">
        <v>81</v>
      </c>
      <c r="P472" s="852" t="s">
        <v>1936</v>
      </c>
      <c r="Q472" s="699" t="s">
        <v>1781</v>
      </c>
      <c r="R472" s="699"/>
      <c r="S472" s="699"/>
      <c r="T472" s="181"/>
      <c r="U472" s="181"/>
      <c r="AC472" s="361" t="str">
        <f t="shared" si="8"/>
        <v>１９非常用照明設備に係る不具合等の状況-不具合等を把握した年月-月-5</v>
      </c>
      <c r="AL472" s="392" t="s">
        <v>2578</v>
      </c>
    </row>
    <row r="473" spans="5:38" x14ac:dyDescent="0.15">
      <c r="E473" s="1121">
        <f>'1_入力シート【基本情報】'!$V$394</f>
        <v>0</v>
      </c>
      <c r="J473" s="699" t="s">
        <v>1987</v>
      </c>
      <c r="K473" s="699" t="s">
        <v>1988</v>
      </c>
      <c r="L473" s="852" t="s">
        <v>92</v>
      </c>
      <c r="M473" s="699" t="s">
        <v>1369</v>
      </c>
      <c r="N473" s="852" t="s">
        <v>1936</v>
      </c>
      <c r="O473" s="699" t="s">
        <v>1781</v>
      </c>
      <c r="P473" s="699"/>
      <c r="Q473" s="699"/>
      <c r="R473" s="852"/>
      <c r="S473" s="699"/>
      <c r="T473" s="181"/>
      <c r="U473" s="181"/>
      <c r="AC473" s="361" t="str">
        <f t="shared" si="8"/>
        <v>１９非常用照明設備に係る不具合等の状況-不具合等の概要-5</v>
      </c>
      <c r="AL473" s="392" t="s">
        <v>2579</v>
      </c>
    </row>
    <row r="474" spans="5:38" x14ac:dyDescent="0.15">
      <c r="E474" s="1121">
        <f>'1_入力シート【基本情報】'!$AH$394</f>
        <v>0</v>
      </c>
      <c r="J474" s="699" t="s">
        <v>1987</v>
      </c>
      <c r="K474" s="699" t="s">
        <v>1988</v>
      </c>
      <c r="L474" s="852" t="s">
        <v>92</v>
      </c>
      <c r="M474" s="699" t="s">
        <v>1370</v>
      </c>
      <c r="N474" s="852" t="s">
        <v>1936</v>
      </c>
      <c r="O474" s="699" t="s">
        <v>1781</v>
      </c>
      <c r="P474" s="699"/>
      <c r="Q474" s="699"/>
      <c r="R474" s="852"/>
      <c r="S474" s="699"/>
      <c r="T474" s="181"/>
      <c r="U474" s="181"/>
      <c r="AC474" s="361" t="str">
        <f t="shared" si="8"/>
        <v>１９非常用照明設備に係る不具合等の状況-考えられる要因-5</v>
      </c>
      <c r="AL474" s="392" t="s">
        <v>2580</v>
      </c>
    </row>
    <row r="475" spans="5:38" x14ac:dyDescent="0.15">
      <c r="E475" s="1121">
        <f>'1_入力シート【基本情報】'!$AT$394</f>
        <v>0</v>
      </c>
      <c r="J475" s="699" t="s">
        <v>1987</v>
      </c>
      <c r="K475" s="699" t="s">
        <v>1988</v>
      </c>
      <c r="L475" s="852" t="s">
        <v>92</v>
      </c>
      <c r="M475" s="699" t="s">
        <v>1371</v>
      </c>
      <c r="N475" s="852" t="s">
        <v>1936</v>
      </c>
      <c r="O475" s="699" t="s">
        <v>1781</v>
      </c>
      <c r="P475" s="699"/>
      <c r="Q475" s="699"/>
      <c r="R475" s="852"/>
      <c r="S475" s="699"/>
      <c r="T475" s="181"/>
      <c r="U475" s="181"/>
      <c r="AC475" s="361" t="str">
        <f t="shared" si="8"/>
        <v>１９非常用照明設備に係る不具合等の状況-改善の状況-5</v>
      </c>
      <c r="AL475" s="392" t="s">
        <v>2581</v>
      </c>
    </row>
    <row r="476" spans="5:38" x14ac:dyDescent="0.15">
      <c r="E476" s="1121">
        <f>'1_入力シート【基本情報】'!$AZ$394</f>
        <v>0</v>
      </c>
      <c r="J476" s="699" t="s">
        <v>1987</v>
      </c>
      <c r="K476" s="699" t="s">
        <v>1988</v>
      </c>
      <c r="L476" s="852" t="s">
        <v>92</v>
      </c>
      <c r="M476" s="699" t="s">
        <v>155</v>
      </c>
      <c r="N476" s="852" t="s">
        <v>1936</v>
      </c>
      <c r="O476" s="699" t="s">
        <v>1978</v>
      </c>
      <c r="P476" s="852" t="s">
        <v>1936</v>
      </c>
      <c r="Q476" s="699" t="s">
        <v>1781</v>
      </c>
      <c r="R476" s="699"/>
      <c r="S476" s="699"/>
      <c r="T476" s="181"/>
      <c r="U476" s="181"/>
      <c r="AC476" s="361" t="str">
        <f t="shared" si="8"/>
        <v>１９非常用照明設備に係る不具合等の状況-改善（予定）年月-年（令和）-5</v>
      </c>
      <c r="AL476" s="392" t="s">
        <v>2582</v>
      </c>
    </row>
    <row r="477" spans="5:38" x14ac:dyDescent="0.15">
      <c r="E477" s="1121">
        <f>'1_入力シート【基本情報】'!$BC$394</f>
        <v>0</v>
      </c>
      <c r="J477" s="699" t="s">
        <v>1987</v>
      </c>
      <c r="K477" s="699" t="s">
        <v>1988</v>
      </c>
      <c r="L477" s="852" t="s">
        <v>92</v>
      </c>
      <c r="M477" s="699" t="s">
        <v>155</v>
      </c>
      <c r="N477" s="852" t="s">
        <v>1936</v>
      </c>
      <c r="O477" s="699" t="s">
        <v>81</v>
      </c>
      <c r="P477" s="852" t="s">
        <v>1936</v>
      </c>
      <c r="Q477" s="699" t="s">
        <v>1781</v>
      </c>
      <c r="R477" s="699"/>
      <c r="S477" s="699"/>
      <c r="T477" s="181"/>
      <c r="U477" s="181"/>
      <c r="AC477" s="361" t="str">
        <f t="shared" si="8"/>
        <v>１９非常用照明設備に係る不具合等の状況-改善（予定）年月-月-5</v>
      </c>
      <c r="AL477" s="392" t="s">
        <v>2583</v>
      </c>
    </row>
    <row r="478" spans="5:38" x14ac:dyDescent="0.15">
      <c r="E478" s="1121">
        <f>'1_入力シート【基本情報】'!$BF$394</f>
        <v>0</v>
      </c>
      <c r="J478" s="699" t="s">
        <v>1987</v>
      </c>
      <c r="K478" s="699" t="s">
        <v>1988</v>
      </c>
      <c r="L478" s="852" t="s">
        <v>92</v>
      </c>
      <c r="M478" s="699" t="s">
        <v>1373</v>
      </c>
      <c r="N478" s="852" t="s">
        <v>1936</v>
      </c>
      <c r="O478" s="699" t="s">
        <v>1781</v>
      </c>
      <c r="P478" s="699"/>
      <c r="Q478" s="699"/>
      <c r="R478" s="699"/>
      <c r="S478" s="699"/>
      <c r="T478" s="181"/>
      <c r="U478" s="181"/>
      <c r="AC478" s="361" t="str">
        <f t="shared" si="8"/>
        <v>１９非常用照明設備に係る不具合等の状況-改善措置の概要等-5</v>
      </c>
      <c r="AL478" s="392" t="s">
        <v>2584</v>
      </c>
    </row>
    <row r="479" spans="5:38" x14ac:dyDescent="0.15">
      <c r="E479" s="1121">
        <f>'1_入力シート【基本情報】'!$AB$399</f>
        <v>0</v>
      </c>
      <c r="J479" s="699" t="s">
        <v>1989</v>
      </c>
      <c r="K479" s="699" t="s">
        <v>1990</v>
      </c>
      <c r="L479" s="852" t="s">
        <v>92</v>
      </c>
      <c r="M479" s="699" t="s">
        <v>1968</v>
      </c>
      <c r="N479" s="852" t="s">
        <v>92</v>
      </c>
      <c r="O479" s="699" t="s">
        <v>1777</v>
      </c>
      <c r="P479" s="699"/>
      <c r="Q479" s="699"/>
      <c r="R479" s="852"/>
      <c r="S479" s="699"/>
      <c r="T479" s="181"/>
      <c r="U479" s="181"/>
      <c r="AC479" s="361" t="str">
        <f t="shared" si="8"/>
        <v>２０給水及び排水設備に係る不具合等の状況-不具合等-1</v>
      </c>
      <c r="AL479" s="392" t="s">
        <v>2585</v>
      </c>
    </row>
    <row r="480" spans="5:38" x14ac:dyDescent="0.15">
      <c r="E480" s="1121">
        <f>'1_入力シート【基本情報】'!$AB$400</f>
        <v>0</v>
      </c>
      <c r="J480" s="699" t="s">
        <v>1989</v>
      </c>
      <c r="K480" s="699" t="s">
        <v>1990</v>
      </c>
      <c r="L480" s="852" t="s">
        <v>92</v>
      </c>
      <c r="M480" s="699" t="s">
        <v>1969</v>
      </c>
      <c r="N480" s="852" t="s">
        <v>92</v>
      </c>
      <c r="O480" s="699" t="s">
        <v>1777</v>
      </c>
      <c r="P480" s="699"/>
      <c r="Q480" s="699"/>
      <c r="R480" s="852"/>
      <c r="S480" s="699"/>
      <c r="T480" s="181"/>
      <c r="U480" s="181"/>
      <c r="AC480" s="361" t="str">
        <f t="shared" si="8"/>
        <v>２０給水及び排水設備に係る不具合等の状況-不具合等の記録-1</v>
      </c>
      <c r="AL480" s="392" t="s">
        <v>2586</v>
      </c>
    </row>
    <row r="481" spans="5:38" x14ac:dyDescent="0.15">
      <c r="E481" s="1121">
        <f>'1_入力シート【基本情報】'!$M$403</f>
        <v>0</v>
      </c>
      <c r="J481" s="699" t="s">
        <v>1989</v>
      </c>
      <c r="K481" s="699" t="s">
        <v>1990</v>
      </c>
      <c r="L481" s="852" t="s">
        <v>92</v>
      </c>
      <c r="M481" s="699" t="s">
        <v>1970</v>
      </c>
      <c r="N481" s="852" t="s">
        <v>92</v>
      </c>
      <c r="O481" s="699" t="s">
        <v>1374</v>
      </c>
      <c r="P481" s="852" t="s">
        <v>92</v>
      </c>
      <c r="Q481" s="699" t="s">
        <v>1777</v>
      </c>
      <c r="R481" s="699"/>
      <c r="S481" s="699"/>
      <c r="T481" s="181"/>
      <c r="U481" s="181"/>
      <c r="AC481" s="361" t="str">
        <f t="shared" si="8"/>
        <v>２０給水及び排水設備に係る不具合等の状況-不具合等を把握した年月-元号-1</v>
      </c>
      <c r="AL481" s="392" t="s">
        <v>2587</v>
      </c>
    </row>
    <row r="482" spans="5:38" x14ac:dyDescent="0.15">
      <c r="E482" s="1121">
        <f>'1_入力シート【基本情報】'!$P$403</f>
        <v>0</v>
      </c>
      <c r="J482" s="699" t="s">
        <v>1989</v>
      </c>
      <c r="K482" s="699" t="s">
        <v>1990</v>
      </c>
      <c r="L482" s="852" t="s">
        <v>92</v>
      </c>
      <c r="M482" s="699" t="s">
        <v>1970</v>
      </c>
      <c r="N482" s="852" t="s">
        <v>92</v>
      </c>
      <c r="O482" s="699" t="s">
        <v>2</v>
      </c>
      <c r="P482" s="852" t="s">
        <v>92</v>
      </c>
      <c r="Q482" s="699" t="s">
        <v>1777</v>
      </c>
      <c r="R482" s="699"/>
      <c r="S482" s="699"/>
      <c r="T482" s="181"/>
      <c r="U482" s="181"/>
      <c r="AC482" s="361" t="str">
        <f t="shared" si="8"/>
        <v>２０給水及び排水設備に係る不具合等の状況-不具合等を把握した年月-年-1</v>
      </c>
      <c r="AL482" s="392" t="s">
        <v>2588</v>
      </c>
    </row>
    <row r="483" spans="5:38" x14ac:dyDescent="0.15">
      <c r="E483" s="1121">
        <f>'1_入力シート【基本情報】'!$S$403</f>
        <v>0</v>
      </c>
      <c r="J483" s="699" t="s">
        <v>1989</v>
      </c>
      <c r="K483" s="699" t="s">
        <v>1990</v>
      </c>
      <c r="L483" s="852" t="s">
        <v>92</v>
      </c>
      <c r="M483" s="699" t="s">
        <v>1970</v>
      </c>
      <c r="N483" s="852" t="s">
        <v>92</v>
      </c>
      <c r="O483" s="699" t="s">
        <v>81</v>
      </c>
      <c r="P483" s="852" t="s">
        <v>92</v>
      </c>
      <c r="Q483" s="699" t="s">
        <v>1777</v>
      </c>
      <c r="R483" s="699"/>
      <c r="S483" s="699"/>
      <c r="T483" s="181"/>
      <c r="U483" s="181"/>
      <c r="AC483" s="361" t="str">
        <f t="shared" si="8"/>
        <v>２０給水及び排水設備に係る不具合等の状況-不具合等を把握した年月-月-1</v>
      </c>
      <c r="AL483" s="392" t="s">
        <v>2589</v>
      </c>
    </row>
    <row r="484" spans="5:38" x14ac:dyDescent="0.15">
      <c r="E484" s="1121">
        <f>'1_入力シート【基本情報】'!$V$403</f>
        <v>0</v>
      </c>
      <c r="J484" s="699" t="s">
        <v>1989</v>
      </c>
      <c r="K484" s="699" t="s">
        <v>1990</v>
      </c>
      <c r="L484" s="852" t="s">
        <v>92</v>
      </c>
      <c r="M484" s="699" t="s">
        <v>1369</v>
      </c>
      <c r="N484" s="852" t="s">
        <v>92</v>
      </c>
      <c r="O484" s="699" t="s">
        <v>1777</v>
      </c>
      <c r="P484" s="699"/>
      <c r="Q484" s="699"/>
      <c r="R484" s="852"/>
      <c r="S484" s="699"/>
      <c r="T484" s="181"/>
      <c r="U484" s="181"/>
      <c r="AC484" s="361" t="str">
        <f t="shared" si="8"/>
        <v>２０給水及び排水設備に係る不具合等の状況-不具合等の概要-1</v>
      </c>
      <c r="AL484" s="392" t="s">
        <v>2590</v>
      </c>
    </row>
    <row r="485" spans="5:38" x14ac:dyDescent="0.15">
      <c r="E485" s="1121">
        <f>'1_入力シート【基本情報】'!$AH$403</f>
        <v>0</v>
      </c>
      <c r="J485" s="699" t="s">
        <v>1989</v>
      </c>
      <c r="K485" s="699" t="s">
        <v>1990</v>
      </c>
      <c r="L485" s="852" t="s">
        <v>92</v>
      </c>
      <c r="M485" s="699" t="s">
        <v>1370</v>
      </c>
      <c r="N485" s="852" t="s">
        <v>92</v>
      </c>
      <c r="O485" s="699" t="s">
        <v>1777</v>
      </c>
      <c r="P485" s="699"/>
      <c r="Q485" s="699"/>
      <c r="R485" s="852"/>
      <c r="S485" s="699"/>
      <c r="T485" s="181"/>
      <c r="U485" s="181"/>
      <c r="AC485" s="361" t="str">
        <f t="shared" si="8"/>
        <v>２０給水及び排水設備に係る不具合等の状況-考えられる要因-1</v>
      </c>
      <c r="AL485" s="392" t="s">
        <v>2591</v>
      </c>
    </row>
    <row r="486" spans="5:38" x14ac:dyDescent="0.15">
      <c r="E486" s="1121">
        <f>'1_入力シート【基本情報】'!$AT$403</f>
        <v>0</v>
      </c>
      <c r="J486" s="699" t="s">
        <v>1989</v>
      </c>
      <c r="K486" s="699" t="s">
        <v>1990</v>
      </c>
      <c r="L486" s="852" t="s">
        <v>92</v>
      </c>
      <c r="M486" s="699" t="s">
        <v>1371</v>
      </c>
      <c r="N486" s="852" t="s">
        <v>92</v>
      </c>
      <c r="O486" s="699" t="s">
        <v>1777</v>
      </c>
      <c r="P486" s="699"/>
      <c r="Q486" s="699"/>
      <c r="R486" s="852"/>
      <c r="S486" s="699"/>
      <c r="T486" s="181"/>
      <c r="U486" s="181"/>
      <c r="AC486" s="361" t="str">
        <f t="shared" si="8"/>
        <v>２０給水及び排水設備に係る不具合等の状況-改善の状況-1</v>
      </c>
      <c r="AL486" s="392" t="s">
        <v>2592</v>
      </c>
    </row>
    <row r="487" spans="5:38" x14ac:dyDescent="0.15">
      <c r="E487" s="1121">
        <f>'1_入力シート【基本情報】'!$AZ$403</f>
        <v>0</v>
      </c>
      <c r="J487" s="699" t="s">
        <v>1989</v>
      </c>
      <c r="K487" s="699" t="s">
        <v>1990</v>
      </c>
      <c r="L487" s="852" t="s">
        <v>92</v>
      </c>
      <c r="M487" s="699" t="s">
        <v>155</v>
      </c>
      <c r="N487" s="852" t="s">
        <v>92</v>
      </c>
      <c r="O487" s="699" t="s">
        <v>1978</v>
      </c>
      <c r="P487" s="852" t="s">
        <v>92</v>
      </c>
      <c r="Q487" s="699" t="s">
        <v>1777</v>
      </c>
      <c r="R487" s="699"/>
      <c r="S487" s="699"/>
      <c r="T487" s="181"/>
      <c r="U487" s="181"/>
      <c r="AC487" s="361" t="str">
        <f t="shared" si="8"/>
        <v>２０給水及び排水設備に係る不具合等の状況-改善（予定）年月-年（令和）-1</v>
      </c>
      <c r="AL487" s="392" t="s">
        <v>2593</v>
      </c>
    </row>
    <row r="488" spans="5:38" x14ac:dyDescent="0.15">
      <c r="E488" s="1121">
        <f>'1_入力シート【基本情報】'!$BC$403</f>
        <v>0</v>
      </c>
      <c r="J488" s="699" t="s">
        <v>1989</v>
      </c>
      <c r="K488" s="699" t="s">
        <v>1990</v>
      </c>
      <c r="L488" s="852" t="s">
        <v>92</v>
      </c>
      <c r="M488" s="699" t="s">
        <v>155</v>
      </c>
      <c r="N488" s="852" t="s">
        <v>92</v>
      </c>
      <c r="O488" s="699" t="s">
        <v>81</v>
      </c>
      <c r="P488" s="852" t="s">
        <v>92</v>
      </c>
      <c r="Q488" s="699" t="s">
        <v>1777</v>
      </c>
      <c r="R488" s="699"/>
      <c r="S488" s="699"/>
      <c r="T488" s="181"/>
      <c r="U488" s="181"/>
      <c r="AC488" s="361" t="str">
        <f t="shared" si="8"/>
        <v>２０給水及び排水設備に係る不具合等の状況-改善（予定）年月-月-1</v>
      </c>
      <c r="AL488" s="392" t="s">
        <v>2594</v>
      </c>
    </row>
    <row r="489" spans="5:38" x14ac:dyDescent="0.15">
      <c r="E489" s="1121">
        <f>'1_入力シート【基本情報】'!$BF$403</f>
        <v>0</v>
      </c>
      <c r="J489" s="699" t="s">
        <v>1989</v>
      </c>
      <c r="K489" s="699" t="s">
        <v>1990</v>
      </c>
      <c r="L489" s="852" t="s">
        <v>92</v>
      </c>
      <c r="M489" s="699" t="s">
        <v>1373</v>
      </c>
      <c r="N489" s="852" t="s">
        <v>92</v>
      </c>
      <c r="O489" s="699" t="s">
        <v>1777</v>
      </c>
      <c r="P489" s="699"/>
      <c r="Q489" s="699"/>
      <c r="R489" s="699"/>
      <c r="S489" s="699"/>
      <c r="T489" s="181"/>
      <c r="U489" s="181"/>
      <c r="AC489" s="361" t="str">
        <f t="shared" si="8"/>
        <v>２０給水及び排水設備に係る不具合等の状況-改善措置の概要等-1</v>
      </c>
      <c r="AL489" s="392" t="s">
        <v>2595</v>
      </c>
    </row>
    <row r="490" spans="5:38" x14ac:dyDescent="0.15">
      <c r="E490" s="1121">
        <f>'1_入力シート【基本情報】'!$M$404</f>
        <v>0</v>
      </c>
      <c r="J490" s="699" t="s">
        <v>1989</v>
      </c>
      <c r="K490" s="699" t="s">
        <v>1990</v>
      </c>
      <c r="L490" s="852" t="s">
        <v>92</v>
      </c>
      <c r="M490" s="699" t="s">
        <v>1970</v>
      </c>
      <c r="N490" s="852" t="s">
        <v>1936</v>
      </c>
      <c r="O490" s="699" t="s">
        <v>1374</v>
      </c>
      <c r="P490" s="852" t="s">
        <v>1936</v>
      </c>
      <c r="Q490" s="699" t="s">
        <v>1778</v>
      </c>
      <c r="R490" s="852"/>
      <c r="S490" s="699"/>
      <c r="T490" s="181"/>
      <c r="U490" s="181"/>
      <c r="AC490" s="361" t="str">
        <f t="shared" si="8"/>
        <v>２０給水及び排水設備に係る不具合等の状況-不具合等を把握した年月-元号-2</v>
      </c>
      <c r="AL490" s="392" t="s">
        <v>2596</v>
      </c>
    </row>
    <row r="491" spans="5:38" x14ac:dyDescent="0.15">
      <c r="E491" s="1121">
        <f>'1_入力シート【基本情報】'!$P$404</f>
        <v>0</v>
      </c>
      <c r="J491" s="699" t="s">
        <v>1989</v>
      </c>
      <c r="K491" s="699" t="s">
        <v>1990</v>
      </c>
      <c r="L491" s="852" t="s">
        <v>92</v>
      </c>
      <c r="M491" s="699" t="s">
        <v>1970</v>
      </c>
      <c r="N491" s="852" t="s">
        <v>1936</v>
      </c>
      <c r="O491" s="699" t="s">
        <v>2</v>
      </c>
      <c r="P491" s="852" t="s">
        <v>1936</v>
      </c>
      <c r="Q491" s="699" t="s">
        <v>1778</v>
      </c>
      <c r="R491" s="852"/>
      <c r="S491" s="699"/>
      <c r="T491" s="181"/>
      <c r="U491" s="181"/>
      <c r="AC491" s="361" t="str">
        <f t="shared" si="8"/>
        <v>２０給水及び排水設備に係る不具合等の状況-不具合等を把握した年月-年-2</v>
      </c>
      <c r="AL491" s="392" t="s">
        <v>2597</v>
      </c>
    </row>
    <row r="492" spans="5:38" x14ac:dyDescent="0.15">
      <c r="E492" s="1121">
        <f>'1_入力シート【基本情報】'!$S$404</f>
        <v>0</v>
      </c>
      <c r="J492" s="699" t="s">
        <v>1989</v>
      </c>
      <c r="K492" s="699" t="s">
        <v>1990</v>
      </c>
      <c r="L492" s="852" t="s">
        <v>92</v>
      </c>
      <c r="M492" s="699" t="s">
        <v>1970</v>
      </c>
      <c r="N492" s="852" t="s">
        <v>1936</v>
      </c>
      <c r="O492" s="699" t="s">
        <v>81</v>
      </c>
      <c r="P492" s="852" t="s">
        <v>1936</v>
      </c>
      <c r="Q492" s="699" t="s">
        <v>1778</v>
      </c>
      <c r="R492" s="699"/>
      <c r="S492" s="699"/>
      <c r="T492" s="181"/>
      <c r="U492" s="181"/>
      <c r="AC492" s="361" t="str">
        <f t="shared" si="8"/>
        <v>２０給水及び排水設備に係る不具合等の状況-不具合等を把握した年月-月-2</v>
      </c>
      <c r="AL492" s="392" t="s">
        <v>2598</v>
      </c>
    </row>
    <row r="493" spans="5:38" x14ac:dyDescent="0.15">
      <c r="E493" s="1121">
        <f>'1_入力シート【基本情報】'!$V$404</f>
        <v>0</v>
      </c>
      <c r="J493" s="699" t="s">
        <v>1989</v>
      </c>
      <c r="K493" s="699" t="s">
        <v>1990</v>
      </c>
      <c r="L493" s="852" t="s">
        <v>92</v>
      </c>
      <c r="M493" s="699" t="s">
        <v>1369</v>
      </c>
      <c r="N493" s="852" t="s">
        <v>1936</v>
      </c>
      <c r="O493" s="699" t="s">
        <v>1778</v>
      </c>
      <c r="P493" s="699"/>
      <c r="Q493" s="699"/>
      <c r="R493" s="699"/>
      <c r="S493" s="699"/>
      <c r="T493" s="181"/>
      <c r="U493" s="181"/>
      <c r="AC493" s="361" t="str">
        <f t="shared" si="8"/>
        <v>２０給水及び排水設備に係る不具合等の状況-不具合等の概要-2</v>
      </c>
      <c r="AL493" s="392" t="s">
        <v>2599</v>
      </c>
    </row>
    <row r="494" spans="5:38" x14ac:dyDescent="0.15">
      <c r="E494" s="1121">
        <f>'1_入力シート【基本情報】'!$AH$404</f>
        <v>0</v>
      </c>
      <c r="J494" s="699" t="s">
        <v>1989</v>
      </c>
      <c r="K494" s="699" t="s">
        <v>1990</v>
      </c>
      <c r="L494" s="852" t="s">
        <v>92</v>
      </c>
      <c r="M494" s="699" t="s">
        <v>1370</v>
      </c>
      <c r="N494" s="852" t="s">
        <v>1936</v>
      </c>
      <c r="O494" s="699" t="s">
        <v>1778</v>
      </c>
      <c r="P494" s="699"/>
      <c r="Q494" s="699"/>
      <c r="R494" s="699"/>
      <c r="S494" s="699"/>
      <c r="T494" s="181"/>
      <c r="U494" s="181"/>
      <c r="AC494" s="361" t="str">
        <f t="shared" si="8"/>
        <v>２０給水及び排水設備に係る不具合等の状況-考えられる要因-2</v>
      </c>
      <c r="AL494" s="392" t="s">
        <v>2600</v>
      </c>
    </row>
    <row r="495" spans="5:38" x14ac:dyDescent="0.15">
      <c r="E495" s="1121">
        <f>'1_入力シート【基本情報】'!$AT$404</f>
        <v>0</v>
      </c>
      <c r="J495" s="699" t="s">
        <v>1989</v>
      </c>
      <c r="K495" s="699" t="s">
        <v>1990</v>
      </c>
      <c r="L495" s="852" t="s">
        <v>92</v>
      </c>
      <c r="M495" s="699" t="s">
        <v>1371</v>
      </c>
      <c r="N495" s="852" t="s">
        <v>1936</v>
      </c>
      <c r="O495" s="699" t="s">
        <v>1778</v>
      </c>
      <c r="P495" s="699"/>
      <c r="Q495" s="699"/>
      <c r="R495" s="852"/>
      <c r="S495" s="699"/>
      <c r="T495" s="181"/>
      <c r="U495" s="181"/>
      <c r="AC495" s="361" t="str">
        <f t="shared" si="8"/>
        <v>２０給水及び排水設備に係る不具合等の状況-改善の状況-2</v>
      </c>
      <c r="AL495" s="392" t="s">
        <v>2601</v>
      </c>
    </row>
    <row r="496" spans="5:38" x14ac:dyDescent="0.15">
      <c r="E496" s="1121">
        <f>'1_入力シート【基本情報】'!$AZ$404</f>
        <v>0</v>
      </c>
      <c r="J496" s="699" t="s">
        <v>1989</v>
      </c>
      <c r="K496" s="699" t="s">
        <v>1990</v>
      </c>
      <c r="L496" s="852" t="s">
        <v>92</v>
      </c>
      <c r="M496" s="699" t="s">
        <v>155</v>
      </c>
      <c r="N496" s="852" t="s">
        <v>1936</v>
      </c>
      <c r="O496" s="699" t="s">
        <v>1978</v>
      </c>
      <c r="P496" s="852" t="s">
        <v>1936</v>
      </c>
      <c r="Q496" s="699" t="s">
        <v>1778</v>
      </c>
      <c r="R496" s="852"/>
      <c r="S496" s="699"/>
      <c r="T496" s="181"/>
      <c r="U496" s="181"/>
      <c r="AC496" s="361" t="str">
        <f t="shared" si="8"/>
        <v>２０給水及び排水設備に係る不具合等の状況-改善（予定）年月-年（令和）-2</v>
      </c>
      <c r="AL496" s="392" t="s">
        <v>2602</v>
      </c>
    </row>
    <row r="497" spans="5:38" x14ac:dyDescent="0.15">
      <c r="E497" s="1121">
        <f>'1_入力シート【基本情報】'!$BC$404</f>
        <v>0</v>
      </c>
      <c r="J497" s="699" t="s">
        <v>1989</v>
      </c>
      <c r="K497" s="699" t="s">
        <v>1990</v>
      </c>
      <c r="L497" s="852" t="s">
        <v>92</v>
      </c>
      <c r="M497" s="699" t="s">
        <v>155</v>
      </c>
      <c r="N497" s="852" t="s">
        <v>1936</v>
      </c>
      <c r="O497" s="699" t="s">
        <v>81</v>
      </c>
      <c r="P497" s="852" t="s">
        <v>1936</v>
      </c>
      <c r="Q497" s="699" t="s">
        <v>1778</v>
      </c>
      <c r="R497" s="852"/>
      <c r="S497" s="699"/>
      <c r="T497" s="181"/>
      <c r="U497" s="181"/>
      <c r="AC497" s="361" t="str">
        <f t="shared" si="8"/>
        <v>２０給水及び排水設備に係る不具合等の状況-改善（予定）年月-月-2</v>
      </c>
      <c r="AL497" s="392" t="s">
        <v>2603</v>
      </c>
    </row>
    <row r="498" spans="5:38" x14ac:dyDescent="0.15">
      <c r="E498" s="1121">
        <f>'1_入力シート【基本情報】'!$BF$404</f>
        <v>0</v>
      </c>
      <c r="J498" s="699" t="s">
        <v>1989</v>
      </c>
      <c r="K498" s="699" t="s">
        <v>1990</v>
      </c>
      <c r="L498" s="852" t="s">
        <v>92</v>
      </c>
      <c r="M498" s="699" t="s">
        <v>1373</v>
      </c>
      <c r="N498" s="852" t="s">
        <v>1936</v>
      </c>
      <c r="O498" s="699" t="s">
        <v>1778</v>
      </c>
      <c r="P498" s="699"/>
      <c r="Q498" s="699"/>
      <c r="R498" s="699"/>
      <c r="S498" s="699"/>
      <c r="T498" s="181"/>
      <c r="U498" s="181"/>
      <c r="AC498" s="361" t="str">
        <f t="shared" si="8"/>
        <v>２０給水及び排水設備に係る不具合等の状況-改善措置の概要等-2</v>
      </c>
      <c r="AL498" s="392" t="s">
        <v>2604</v>
      </c>
    </row>
    <row r="499" spans="5:38" x14ac:dyDescent="0.15">
      <c r="E499" s="1121">
        <f>'1_入力シート【基本情報】'!$M$405</f>
        <v>0</v>
      </c>
      <c r="J499" s="699" t="s">
        <v>1989</v>
      </c>
      <c r="K499" s="699" t="s">
        <v>1990</v>
      </c>
      <c r="L499" s="852" t="s">
        <v>92</v>
      </c>
      <c r="M499" s="699" t="s">
        <v>1970</v>
      </c>
      <c r="N499" s="852" t="s">
        <v>1936</v>
      </c>
      <c r="O499" s="699" t="s">
        <v>1374</v>
      </c>
      <c r="P499" s="852" t="s">
        <v>1936</v>
      </c>
      <c r="Q499" s="699" t="s">
        <v>1779</v>
      </c>
      <c r="R499" s="699"/>
      <c r="S499" s="699"/>
      <c r="T499" s="181"/>
      <c r="U499" s="181"/>
      <c r="AC499" s="361" t="str">
        <f t="shared" si="8"/>
        <v>２０給水及び排水設備に係る不具合等の状況-不具合等を把握した年月-元号-3</v>
      </c>
      <c r="AL499" s="392" t="s">
        <v>2605</v>
      </c>
    </row>
    <row r="500" spans="5:38" x14ac:dyDescent="0.15">
      <c r="E500" s="1121">
        <f>'1_入力シート【基本情報】'!$P$405</f>
        <v>0</v>
      </c>
      <c r="J500" s="699" t="s">
        <v>1989</v>
      </c>
      <c r="K500" s="699" t="s">
        <v>1990</v>
      </c>
      <c r="L500" s="852" t="s">
        <v>92</v>
      </c>
      <c r="M500" s="699" t="s">
        <v>1970</v>
      </c>
      <c r="N500" s="852" t="s">
        <v>1936</v>
      </c>
      <c r="O500" s="699" t="s">
        <v>2</v>
      </c>
      <c r="P500" s="852" t="s">
        <v>1936</v>
      </c>
      <c r="Q500" s="699" t="s">
        <v>1779</v>
      </c>
      <c r="R500" s="699"/>
      <c r="S500" s="699"/>
      <c r="T500" s="181"/>
      <c r="U500" s="181"/>
      <c r="AC500" s="361" t="str">
        <f t="shared" si="8"/>
        <v>２０給水及び排水設備に係る不具合等の状況-不具合等を把握した年月-年-3</v>
      </c>
      <c r="AL500" s="392" t="s">
        <v>2606</v>
      </c>
    </row>
    <row r="501" spans="5:38" x14ac:dyDescent="0.15">
      <c r="E501" s="1121">
        <f>'1_入力シート【基本情報】'!$S$405</f>
        <v>0</v>
      </c>
      <c r="J501" s="699" t="s">
        <v>1989</v>
      </c>
      <c r="K501" s="699" t="s">
        <v>1990</v>
      </c>
      <c r="L501" s="852" t="s">
        <v>92</v>
      </c>
      <c r="M501" s="699" t="s">
        <v>1970</v>
      </c>
      <c r="N501" s="852" t="s">
        <v>1936</v>
      </c>
      <c r="O501" s="699" t="s">
        <v>81</v>
      </c>
      <c r="P501" s="852" t="s">
        <v>1936</v>
      </c>
      <c r="Q501" s="699" t="s">
        <v>1779</v>
      </c>
      <c r="R501" s="852"/>
      <c r="S501" s="699"/>
      <c r="T501" s="181"/>
      <c r="U501" s="181"/>
      <c r="AC501" s="361" t="str">
        <f t="shared" si="8"/>
        <v>２０給水及び排水設備に係る不具合等の状況-不具合等を把握した年月-月-3</v>
      </c>
      <c r="AL501" s="392" t="s">
        <v>2607</v>
      </c>
    </row>
    <row r="502" spans="5:38" x14ac:dyDescent="0.15">
      <c r="E502" s="1121">
        <f>'1_入力シート【基本情報】'!$V$405</f>
        <v>0</v>
      </c>
      <c r="J502" s="699" t="s">
        <v>1989</v>
      </c>
      <c r="K502" s="699" t="s">
        <v>1990</v>
      </c>
      <c r="L502" s="852" t="s">
        <v>92</v>
      </c>
      <c r="M502" s="699" t="s">
        <v>1369</v>
      </c>
      <c r="N502" s="852" t="s">
        <v>1936</v>
      </c>
      <c r="O502" s="699" t="s">
        <v>1779</v>
      </c>
      <c r="P502" s="699"/>
      <c r="Q502" s="699"/>
      <c r="R502" s="852"/>
      <c r="S502" s="699"/>
      <c r="T502" s="181"/>
      <c r="U502" s="181"/>
      <c r="AC502" s="361" t="str">
        <f t="shared" si="8"/>
        <v>２０給水及び排水設備に係る不具合等の状況-不具合等の概要-3</v>
      </c>
      <c r="AL502" s="392" t="s">
        <v>2608</v>
      </c>
    </row>
    <row r="503" spans="5:38" x14ac:dyDescent="0.15">
      <c r="E503" s="1121">
        <f>'1_入力シート【基本情報】'!$AH$405</f>
        <v>0</v>
      </c>
      <c r="J503" s="699" t="s">
        <v>1989</v>
      </c>
      <c r="K503" s="699" t="s">
        <v>1990</v>
      </c>
      <c r="L503" s="852" t="s">
        <v>92</v>
      </c>
      <c r="M503" s="699" t="s">
        <v>1370</v>
      </c>
      <c r="N503" s="852" t="s">
        <v>1936</v>
      </c>
      <c r="O503" s="699" t="s">
        <v>1779</v>
      </c>
      <c r="P503" s="699"/>
      <c r="Q503" s="699"/>
      <c r="R503" s="699"/>
      <c r="S503" s="699"/>
      <c r="T503" s="181"/>
      <c r="U503" s="181"/>
      <c r="AC503" s="361" t="str">
        <f t="shared" si="8"/>
        <v>２０給水及び排水設備に係る不具合等の状況-考えられる要因-3</v>
      </c>
      <c r="AL503" s="392" t="s">
        <v>2609</v>
      </c>
    </row>
    <row r="504" spans="5:38" x14ac:dyDescent="0.15">
      <c r="E504" s="1121">
        <f>'1_入力シート【基本情報】'!$AT$405</f>
        <v>0</v>
      </c>
      <c r="J504" s="699" t="s">
        <v>1989</v>
      </c>
      <c r="K504" s="699" t="s">
        <v>1990</v>
      </c>
      <c r="L504" s="852" t="s">
        <v>92</v>
      </c>
      <c r="M504" s="699" t="s">
        <v>1371</v>
      </c>
      <c r="N504" s="852" t="s">
        <v>1936</v>
      </c>
      <c r="O504" s="699" t="s">
        <v>1779</v>
      </c>
      <c r="P504" s="699"/>
      <c r="Q504" s="699"/>
      <c r="R504" s="699"/>
      <c r="S504" s="699"/>
      <c r="T504" s="181"/>
      <c r="U504" s="181"/>
      <c r="AC504" s="361" t="str">
        <f t="shared" si="8"/>
        <v>２０給水及び排水設備に係る不具合等の状況-改善の状況-3</v>
      </c>
      <c r="AL504" s="392" t="s">
        <v>2610</v>
      </c>
    </row>
    <row r="505" spans="5:38" x14ac:dyDescent="0.15">
      <c r="E505" s="1121">
        <f>'1_入力シート【基本情報】'!$AZ$405</f>
        <v>0</v>
      </c>
      <c r="J505" s="699" t="s">
        <v>1989</v>
      </c>
      <c r="K505" s="699" t="s">
        <v>1990</v>
      </c>
      <c r="L505" s="852" t="s">
        <v>92</v>
      </c>
      <c r="M505" s="699" t="s">
        <v>155</v>
      </c>
      <c r="N505" s="852" t="s">
        <v>1936</v>
      </c>
      <c r="O505" s="699" t="s">
        <v>1978</v>
      </c>
      <c r="P505" s="852" t="s">
        <v>1936</v>
      </c>
      <c r="Q505" s="699" t="s">
        <v>1779</v>
      </c>
      <c r="R505" s="699"/>
      <c r="S505" s="699"/>
      <c r="T505" s="181"/>
      <c r="U505" s="181"/>
      <c r="AC505" s="361" t="str">
        <f t="shared" si="8"/>
        <v>２０給水及び排水設備に係る不具合等の状況-改善（予定）年月-年（令和）-3</v>
      </c>
      <c r="AL505" s="392" t="s">
        <v>2611</v>
      </c>
    </row>
    <row r="506" spans="5:38" x14ac:dyDescent="0.15">
      <c r="E506" s="1121">
        <f>'1_入力シート【基本情報】'!$BC$405</f>
        <v>0</v>
      </c>
      <c r="J506" s="699" t="s">
        <v>1989</v>
      </c>
      <c r="K506" s="699" t="s">
        <v>1990</v>
      </c>
      <c r="L506" s="852" t="s">
        <v>92</v>
      </c>
      <c r="M506" s="699" t="s">
        <v>155</v>
      </c>
      <c r="N506" s="852" t="s">
        <v>1936</v>
      </c>
      <c r="O506" s="699" t="s">
        <v>81</v>
      </c>
      <c r="P506" s="852" t="s">
        <v>1936</v>
      </c>
      <c r="Q506" s="699" t="s">
        <v>1779</v>
      </c>
      <c r="R506" s="852"/>
      <c r="S506" s="699"/>
      <c r="T506" s="181"/>
      <c r="U506" s="181"/>
      <c r="AC506" s="361" t="str">
        <f t="shared" si="8"/>
        <v>２０給水及び排水設備に係る不具合等の状況-改善（予定）年月-月-3</v>
      </c>
      <c r="AL506" s="392" t="s">
        <v>2612</v>
      </c>
    </row>
    <row r="507" spans="5:38" x14ac:dyDescent="0.15">
      <c r="E507" s="1121">
        <f>'1_入力シート【基本情報】'!$BF$405</f>
        <v>0</v>
      </c>
      <c r="J507" s="699" t="s">
        <v>1989</v>
      </c>
      <c r="K507" s="699" t="s">
        <v>1990</v>
      </c>
      <c r="L507" s="852" t="s">
        <v>92</v>
      </c>
      <c r="M507" s="699" t="s">
        <v>1373</v>
      </c>
      <c r="N507" s="852" t="s">
        <v>1936</v>
      </c>
      <c r="O507" s="699" t="s">
        <v>1779</v>
      </c>
      <c r="P507" s="699"/>
      <c r="Q507" s="699"/>
      <c r="R507" s="852"/>
      <c r="S507" s="699"/>
      <c r="T507" s="181"/>
      <c r="U507" s="181"/>
      <c r="AC507" s="361" t="str">
        <f t="shared" si="8"/>
        <v>２０給水及び排水設備に係る不具合等の状況-改善措置の概要等-3</v>
      </c>
      <c r="AL507" s="392" t="s">
        <v>2613</v>
      </c>
    </row>
    <row r="508" spans="5:38" x14ac:dyDescent="0.15">
      <c r="E508" s="1121">
        <f>'1_入力シート【基本情報】'!$M$406</f>
        <v>0</v>
      </c>
      <c r="J508" s="699" t="s">
        <v>1989</v>
      </c>
      <c r="K508" s="699" t="s">
        <v>1990</v>
      </c>
      <c r="L508" s="852" t="s">
        <v>92</v>
      </c>
      <c r="M508" s="699" t="s">
        <v>1970</v>
      </c>
      <c r="N508" s="852" t="s">
        <v>1936</v>
      </c>
      <c r="O508" s="699" t="s">
        <v>1374</v>
      </c>
      <c r="P508" s="852" t="s">
        <v>1936</v>
      </c>
      <c r="Q508" s="699" t="s">
        <v>1780</v>
      </c>
      <c r="R508" s="852"/>
      <c r="S508" s="699"/>
      <c r="T508" s="181"/>
      <c r="U508" s="181"/>
      <c r="AC508" s="361" t="str">
        <f t="shared" si="8"/>
        <v>２０給水及び排水設備に係る不具合等の状況-不具合等を把握した年月-元号-4</v>
      </c>
      <c r="AL508" s="392" t="s">
        <v>2614</v>
      </c>
    </row>
    <row r="509" spans="5:38" x14ac:dyDescent="0.15">
      <c r="E509" s="1121">
        <f>'1_入力シート【基本情報】'!$P$406</f>
        <v>0</v>
      </c>
      <c r="J509" s="699" t="s">
        <v>1989</v>
      </c>
      <c r="K509" s="699" t="s">
        <v>1990</v>
      </c>
      <c r="L509" s="852" t="s">
        <v>92</v>
      </c>
      <c r="M509" s="699" t="s">
        <v>1970</v>
      </c>
      <c r="N509" s="852" t="s">
        <v>1936</v>
      </c>
      <c r="O509" s="699" t="s">
        <v>2</v>
      </c>
      <c r="P509" s="852" t="s">
        <v>1936</v>
      </c>
      <c r="Q509" s="699" t="s">
        <v>1780</v>
      </c>
      <c r="R509" s="699"/>
      <c r="S509" s="699"/>
      <c r="T509" s="181"/>
      <c r="U509" s="181"/>
      <c r="AC509" s="361" t="str">
        <f t="shared" si="8"/>
        <v>２０給水及び排水設備に係る不具合等の状況-不具合等を把握した年月-年-4</v>
      </c>
      <c r="AL509" s="392" t="s">
        <v>2615</v>
      </c>
    </row>
    <row r="510" spans="5:38" x14ac:dyDescent="0.15">
      <c r="E510" s="1121">
        <f>'1_入力シート【基本情報】'!$S$406</f>
        <v>0</v>
      </c>
      <c r="J510" s="699" t="s">
        <v>1989</v>
      </c>
      <c r="K510" s="699" t="s">
        <v>1990</v>
      </c>
      <c r="L510" s="852" t="s">
        <v>92</v>
      </c>
      <c r="M510" s="699" t="s">
        <v>1970</v>
      </c>
      <c r="N510" s="852" t="s">
        <v>1936</v>
      </c>
      <c r="O510" s="699" t="s">
        <v>81</v>
      </c>
      <c r="P510" s="852" t="s">
        <v>1936</v>
      </c>
      <c r="Q510" s="699" t="s">
        <v>1780</v>
      </c>
      <c r="R510" s="699"/>
      <c r="S510" s="699"/>
      <c r="T510" s="181"/>
      <c r="U510" s="181"/>
      <c r="AC510" s="361" t="str">
        <f t="shared" si="8"/>
        <v>２０給水及び排水設備に係る不具合等の状況-不具合等を把握した年月-月-4</v>
      </c>
      <c r="AL510" s="392" t="s">
        <v>2616</v>
      </c>
    </row>
    <row r="511" spans="5:38" x14ac:dyDescent="0.15">
      <c r="E511" s="1121">
        <f>'1_入力シート【基本情報】'!$V$406</f>
        <v>0</v>
      </c>
      <c r="J511" s="699" t="s">
        <v>1989</v>
      </c>
      <c r="K511" s="699" t="s">
        <v>1990</v>
      </c>
      <c r="L511" s="852" t="s">
        <v>92</v>
      </c>
      <c r="M511" s="699" t="s">
        <v>1369</v>
      </c>
      <c r="N511" s="852" t="s">
        <v>1936</v>
      </c>
      <c r="O511" s="699" t="s">
        <v>1780</v>
      </c>
      <c r="P511" s="699"/>
      <c r="Q511" s="699"/>
      <c r="R511" s="699"/>
      <c r="S511" s="699"/>
      <c r="T511" s="181"/>
      <c r="U511" s="181"/>
      <c r="AC511" s="361" t="str">
        <f t="shared" si="8"/>
        <v>２０給水及び排水設備に係る不具合等の状況-不具合等の概要-4</v>
      </c>
      <c r="AL511" s="392" t="s">
        <v>2617</v>
      </c>
    </row>
    <row r="512" spans="5:38" x14ac:dyDescent="0.15">
      <c r="E512" s="1121">
        <f>'1_入力シート【基本情報】'!$AH$406</f>
        <v>0</v>
      </c>
      <c r="J512" s="699" t="s">
        <v>1989</v>
      </c>
      <c r="K512" s="699" t="s">
        <v>1990</v>
      </c>
      <c r="L512" s="852" t="s">
        <v>92</v>
      </c>
      <c r="M512" s="699" t="s">
        <v>1370</v>
      </c>
      <c r="N512" s="852" t="s">
        <v>1936</v>
      </c>
      <c r="O512" s="699" t="s">
        <v>1780</v>
      </c>
      <c r="P512" s="699"/>
      <c r="Q512" s="699"/>
      <c r="R512" s="852"/>
      <c r="S512" s="699"/>
      <c r="T512" s="181"/>
      <c r="U512" s="181"/>
      <c r="AC512" s="361" t="str">
        <f t="shared" si="8"/>
        <v>２０給水及び排水設備に係る不具合等の状況-考えられる要因-4</v>
      </c>
      <c r="AL512" s="392" t="s">
        <v>2618</v>
      </c>
    </row>
    <row r="513" spans="5:38" x14ac:dyDescent="0.15">
      <c r="E513" s="1121">
        <f>'1_入力シート【基本情報】'!$AT$406</f>
        <v>0</v>
      </c>
      <c r="J513" s="699" t="s">
        <v>1989</v>
      </c>
      <c r="K513" s="699" t="s">
        <v>1990</v>
      </c>
      <c r="L513" s="852" t="s">
        <v>92</v>
      </c>
      <c r="M513" s="699" t="s">
        <v>1371</v>
      </c>
      <c r="N513" s="852" t="s">
        <v>1936</v>
      </c>
      <c r="O513" s="699" t="s">
        <v>1780</v>
      </c>
      <c r="P513" s="699"/>
      <c r="Q513" s="699"/>
      <c r="R513" s="852"/>
      <c r="S513" s="699"/>
      <c r="T513" s="181"/>
      <c r="U513" s="181"/>
      <c r="AC513" s="361" t="str">
        <f t="shared" si="8"/>
        <v>２０給水及び排水設備に係る不具合等の状況-改善の状況-4</v>
      </c>
      <c r="AL513" s="392" t="s">
        <v>2619</v>
      </c>
    </row>
    <row r="514" spans="5:38" x14ac:dyDescent="0.15">
      <c r="E514" s="1121">
        <f>'1_入力シート【基本情報】'!$AZ$406</f>
        <v>0</v>
      </c>
      <c r="J514" s="699" t="s">
        <v>1989</v>
      </c>
      <c r="K514" s="699" t="s">
        <v>1990</v>
      </c>
      <c r="L514" s="852" t="s">
        <v>92</v>
      </c>
      <c r="M514" s="699" t="s">
        <v>155</v>
      </c>
      <c r="N514" s="852" t="s">
        <v>1936</v>
      </c>
      <c r="O514" s="699" t="s">
        <v>1978</v>
      </c>
      <c r="P514" s="852" t="s">
        <v>1936</v>
      </c>
      <c r="Q514" s="699" t="s">
        <v>1780</v>
      </c>
      <c r="R514" s="699"/>
      <c r="S514" s="699"/>
      <c r="T514" s="181"/>
      <c r="U514" s="181"/>
      <c r="AC514" s="361" t="str">
        <f t="shared" si="8"/>
        <v>２０給水及び排水設備に係る不具合等の状況-改善（予定）年月-年（令和）-4</v>
      </c>
      <c r="AL514" s="392" t="s">
        <v>2620</v>
      </c>
    </row>
    <row r="515" spans="5:38" x14ac:dyDescent="0.15">
      <c r="E515" s="1121">
        <f>'1_入力シート【基本情報】'!$BC$406</f>
        <v>0</v>
      </c>
      <c r="J515" s="699" t="s">
        <v>1989</v>
      </c>
      <c r="K515" s="699" t="s">
        <v>1990</v>
      </c>
      <c r="L515" s="852" t="s">
        <v>92</v>
      </c>
      <c r="M515" s="699" t="s">
        <v>155</v>
      </c>
      <c r="N515" s="852" t="s">
        <v>1936</v>
      </c>
      <c r="O515" s="699" t="s">
        <v>81</v>
      </c>
      <c r="P515" s="852" t="s">
        <v>1936</v>
      </c>
      <c r="Q515" s="699" t="s">
        <v>1780</v>
      </c>
      <c r="R515" s="699"/>
      <c r="S515" s="699"/>
      <c r="T515" s="181"/>
      <c r="U515" s="181"/>
      <c r="AC515" s="361" t="str">
        <f t="shared" si="8"/>
        <v>２０給水及び排水設備に係る不具合等の状況-改善（予定）年月-月-4</v>
      </c>
      <c r="AL515" s="392" t="s">
        <v>2621</v>
      </c>
    </row>
    <row r="516" spans="5:38" x14ac:dyDescent="0.15">
      <c r="E516" s="1121">
        <f>'1_入力シート【基本情報】'!$BF$406</f>
        <v>0</v>
      </c>
      <c r="J516" s="699" t="s">
        <v>1989</v>
      </c>
      <c r="K516" s="699" t="s">
        <v>1990</v>
      </c>
      <c r="L516" s="852" t="s">
        <v>92</v>
      </c>
      <c r="M516" s="699" t="s">
        <v>1373</v>
      </c>
      <c r="N516" s="852" t="s">
        <v>1936</v>
      </c>
      <c r="O516" s="699" t="s">
        <v>1780</v>
      </c>
      <c r="P516" s="699"/>
      <c r="Q516" s="699"/>
      <c r="R516" s="699"/>
      <c r="S516" s="699"/>
      <c r="T516" s="181"/>
      <c r="U516" s="181"/>
      <c r="AC516" s="361" t="str">
        <f t="shared" si="8"/>
        <v>２０給水及び排水設備に係る不具合等の状況-改善措置の概要等-4</v>
      </c>
      <c r="AL516" s="392" t="s">
        <v>2622</v>
      </c>
    </row>
    <row r="517" spans="5:38" x14ac:dyDescent="0.15">
      <c r="E517" s="1121">
        <f>'1_入力シート【基本情報】'!$M$407</f>
        <v>0</v>
      </c>
      <c r="J517" s="699" t="s">
        <v>1989</v>
      </c>
      <c r="K517" s="699" t="s">
        <v>1990</v>
      </c>
      <c r="L517" s="852" t="s">
        <v>92</v>
      </c>
      <c r="M517" s="699" t="s">
        <v>1970</v>
      </c>
      <c r="N517" s="852" t="s">
        <v>1936</v>
      </c>
      <c r="O517" s="699" t="s">
        <v>1374</v>
      </c>
      <c r="P517" s="852" t="s">
        <v>1936</v>
      </c>
      <c r="Q517" s="699" t="s">
        <v>1781</v>
      </c>
      <c r="R517" s="852"/>
      <c r="S517" s="699"/>
      <c r="T517" s="181"/>
      <c r="U517" s="181"/>
      <c r="AC517" s="361" t="str">
        <f t="shared" si="8"/>
        <v>２０給水及び排水設備に係る不具合等の状況-不具合等を把握した年月-元号-5</v>
      </c>
      <c r="AL517" s="392" t="s">
        <v>2623</v>
      </c>
    </row>
    <row r="518" spans="5:38" x14ac:dyDescent="0.15">
      <c r="E518" s="1121">
        <f>'1_入力シート【基本情報】'!$P$407</f>
        <v>0</v>
      </c>
      <c r="J518" s="699" t="s">
        <v>1989</v>
      </c>
      <c r="K518" s="699" t="s">
        <v>1990</v>
      </c>
      <c r="L518" s="852" t="s">
        <v>92</v>
      </c>
      <c r="M518" s="699" t="s">
        <v>1970</v>
      </c>
      <c r="N518" s="852" t="s">
        <v>1936</v>
      </c>
      <c r="O518" s="699" t="s">
        <v>2</v>
      </c>
      <c r="P518" s="852" t="s">
        <v>1936</v>
      </c>
      <c r="Q518" s="699" t="s">
        <v>1781</v>
      </c>
      <c r="R518" s="852"/>
      <c r="S518" s="699"/>
      <c r="T518" s="181"/>
      <c r="U518" s="181"/>
      <c r="AC518" s="361" t="str">
        <f t="shared" si="8"/>
        <v>２０給水及び排水設備に係る不具合等の状況-不具合等を把握した年月-年-5</v>
      </c>
      <c r="AL518" s="392" t="s">
        <v>2624</v>
      </c>
    </row>
    <row r="519" spans="5:38" x14ac:dyDescent="0.15">
      <c r="E519" s="1121">
        <f>'1_入力シート【基本情報】'!$S$407</f>
        <v>0</v>
      </c>
      <c r="J519" s="699" t="s">
        <v>1989</v>
      </c>
      <c r="K519" s="699" t="s">
        <v>1990</v>
      </c>
      <c r="L519" s="852" t="s">
        <v>92</v>
      </c>
      <c r="M519" s="699" t="s">
        <v>1970</v>
      </c>
      <c r="N519" s="852" t="s">
        <v>1936</v>
      </c>
      <c r="O519" s="699" t="s">
        <v>81</v>
      </c>
      <c r="P519" s="852" t="s">
        <v>1936</v>
      </c>
      <c r="Q519" s="699" t="s">
        <v>1781</v>
      </c>
      <c r="R519" s="852"/>
      <c r="S519" s="699"/>
      <c r="T519" s="181"/>
      <c r="U519" s="181"/>
      <c r="AC519" s="361" t="str">
        <f t="shared" si="8"/>
        <v>２０給水及び排水設備に係る不具合等の状況-不具合等を把握した年月-月-5</v>
      </c>
      <c r="AL519" s="392" t="s">
        <v>2625</v>
      </c>
    </row>
    <row r="520" spans="5:38" x14ac:dyDescent="0.15">
      <c r="E520" s="1121">
        <f>'1_入力シート【基本情報】'!$V$407</f>
        <v>0</v>
      </c>
      <c r="J520" s="699" t="s">
        <v>1989</v>
      </c>
      <c r="K520" s="699" t="s">
        <v>1990</v>
      </c>
      <c r="L520" s="852" t="s">
        <v>1937</v>
      </c>
      <c r="M520" s="699" t="s">
        <v>1369</v>
      </c>
      <c r="N520" s="852" t="s">
        <v>1936</v>
      </c>
      <c r="O520" s="699" t="s">
        <v>1781</v>
      </c>
      <c r="P520" s="699"/>
      <c r="Q520" s="699"/>
      <c r="R520" s="699"/>
      <c r="S520" s="699"/>
      <c r="T520" s="181"/>
      <c r="U520" s="181"/>
      <c r="AC520" s="361" t="str">
        <f t="shared" si="8"/>
        <v>２０給水及び排水設備に係る不具合等の状況-不具合等の概要-5</v>
      </c>
      <c r="AL520" s="392" t="s">
        <v>2626</v>
      </c>
    </row>
    <row r="521" spans="5:38" x14ac:dyDescent="0.15">
      <c r="E521" s="1121">
        <f>'1_入力シート【基本情報】'!$AH$407</f>
        <v>0</v>
      </c>
      <c r="J521" s="699" t="s">
        <v>1989</v>
      </c>
      <c r="K521" s="699" t="s">
        <v>1990</v>
      </c>
      <c r="L521" s="852" t="s">
        <v>1937</v>
      </c>
      <c r="M521" s="699" t="s">
        <v>1370</v>
      </c>
      <c r="N521" s="852" t="s">
        <v>1936</v>
      </c>
      <c r="O521" s="699" t="s">
        <v>1781</v>
      </c>
      <c r="P521" s="699"/>
      <c r="Q521" s="699"/>
      <c r="R521" s="699"/>
      <c r="S521" s="699"/>
      <c r="T521" s="181"/>
      <c r="U521" s="181"/>
      <c r="AC521" s="361" t="str">
        <f t="shared" si="8"/>
        <v>２０給水及び排水設備に係る不具合等の状況-考えられる要因-5</v>
      </c>
      <c r="AL521" s="392" t="s">
        <v>2627</v>
      </c>
    </row>
    <row r="522" spans="5:38" x14ac:dyDescent="0.15">
      <c r="E522" s="1121">
        <f>'1_入力シート【基本情報】'!$AT$407</f>
        <v>0</v>
      </c>
      <c r="J522" s="699" t="s">
        <v>1989</v>
      </c>
      <c r="K522" s="699" t="s">
        <v>1990</v>
      </c>
      <c r="L522" s="852" t="s">
        <v>1937</v>
      </c>
      <c r="M522" s="699" t="s">
        <v>1371</v>
      </c>
      <c r="N522" s="852" t="s">
        <v>1936</v>
      </c>
      <c r="O522" s="699" t="s">
        <v>1781</v>
      </c>
      <c r="P522" s="699"/>
      <c r="Q522" s="699"/>
      <c r="R522" s="699"/>
      <c r="S522" s="699"/>
      <c r="T522" s="181"/>
      <c r="U522" s="181"/>
      <c r="AC522" s="361" t="str">
        <f t="shared" si="8"/>
        <v>２０給水及び排水設備に係る不具合等の状況-改善の状況-5</v>
      </c>
      <c r="AL522" s="392" t="s">
        <v>2628</v>
      </c>
    </row>
    <row r="523" spans="5:38" x14ac:dyDescent="0.15">
      <c r="E523" s="1121">
        <f>'1_入力シート【基本情報】'!$AZ$407</f>
        <v>0</v>
      </c>
      <c r="J523" s="699" t="s">
        <v>1989</v>
      </c>
      <c r="K523" s="699" t="s">
        <v>1990</v>
      </c>
      <c r="L523" s="852" t="s">
        <v>1937</v>
      </c>
      <c r="M523" s="699" t="s">
        <v>155</v>
      </c>
      <c r="N523" s="852" t="s">
        <v>1936</v>
      </c>
      <c r="O523" s="699" t="s">
        <v>1978</v>
      </c>
      <c r="P523" s="852" t="s">
        <v>1936</v>
      </c>
      <c r="Q523" s="699" t="s">
        <v>1781</v>
      </c>
      <c r="R523" s="852"/>
      <c r="S523" s="699"/>
      <c r="T523" s="181"/>
      <c r="U523" s="181"/>
      <c r="AC523" s="361" t="str">
        <f t="shared" ref="AC523:AC586" si="9">CONCATENATE(J523,K523,L523,M523,N523,O523,P523,Q523,R523,S523,T523,U523)</f>
        <v>２０給水及び排水設備に係る不具合等の状況-改善（予定）年月-年（令和）-5</v>
      </c>
      <c r="AL523" s="392" t="s">
        <v>2629</v>
      </c>
    </row>
    <row r="524" spans="5:38" x14ac:dyDescent="0.15">
      <c r="E524" s="1121">
        <f>'1_入力シート【基本情報】'!$BC$407</f>
        <v>0</v>
      </c>
      <c r="J524" s="699" t="s">
        <v>1989</v>
      </c>
      <c r="K524" s="699" t="s">
        <v>1990</v>
      </c>
      <c r="L524" s="852" t="s">
        <v>1937</v>
      </c>
      <c r="M524" s="699" t="s">
        <v>155</v>
      </c>
      <c r="N524" s="852" t="s">
        <v>1936</v>
      </c>
      <c r="O524" s="699" t="s">
        <v>81</v>
      </c>
      <c r="P524" s="852" t="s">
        <v>1936</v>
      </c>
      <c r="Q524" s="699" t="s">
        <v>1781</v>
      </c>
      <c r="R524" s="852"/>
      <c r="S524" s="699"/>
      <c r="T524" s="181"/>
      <c r="U524" s="181"/>
      <c r="AC524" s="361" t="str">
        <f t="shared" si="9"/>
        <v>２０給水及び排水設備に係る不具合等の状況-改善（予定）年月-月-5</v>
      </c>
      <c r="AL524" s="392" t="s">
        <v>2630</v>
      </c>
    </row>
    <row r="525" spans="5:38" x14ac:dyDescent="0.15">
      <c r="E525" s="1121">
        <f>'1_入力シート【基本情報】'!$BF$407</f>
        <v>0</v>
      </c>
      <c r="J525" s="699" t="s">
        <v>1989</v>
      </c>
      <c r="K525" s="699" t="s">
        <v>1990</v>
      </c>
      <c r="L525" s="852" t="s">
        <v>1937</v>
      </c>
      <c r="M525" s="699" t="s">
        <v>1373</v>
      </c>
      <c r="N525" s="852" t="s">
        <v>1936</v>
      </c>
      <c r="O525" s="699" t="s">
        <v>1781</v>
      </c>
      <c r="P525" s="699"/>
      <c r="Q525" s="699"/>
      <c r="R525" s="699"/>
      <c r="S525" s="699"/>
      <c r="T525" s="181"/>
      <c r="U525" s="181"/>
      <c r="AC525" s="361" t="str">
        <f t="shared" si="9"/>
        <v>２０給水及び排水設備に係る不具合等の状況-改善措置の概要等-5</v>
      </c>
      <c r="AL525" s="392" t="s">
        <v>2631</v>
      </c>
    </row>
    <row r="526" spans="5:38" x14ac:dyDescent="0.15">
      <c r="E526" s="1121">
        <f>'2_入力シート【検査結果表】 換気設備'!$V$11</f>
        <v>0</v>
      </c>
      <c r="J526" s="699" t="s">
        <v>1992</v>
      </c>
      <c r="K526" s="699" t="s">
        <v>5547</v>
      </c>
      <c r="L526" s="852" t="s">
        <v>92</v>
      </c>
      <c r="M526" s="699" t="s">
        <v>3736</v>
      </c>
      <c r="N526" s="699"/>
      <c r="O526" s="699"/>
      <c r="P526" s="699"/>
      <c r="Q526" s="699"/>
      <c r="R526" s="699"/>
      <c r="S526" s="699"/>
      <c r="T526" s="181"/>
      <c r="U526" s="181"/>
      <c r="AC526" s="361" t="str">
        <f t="shared" si="9"/>
        <v>２１検査結果（換気設備）別記第一号-検査者番号1</v>
      </c>
      <c r="AL526" s="392" t="s">
        <v>5544</v>
      </c>
    </row>
    <row r="527" spans="5:38" x14ac:dyDescent="0.15">
      <c r="E527" s="1121">
        <f>'2_入力シート【検査結果表】 換気設備'!$BD$11</f>
        <v>0</v>
      </c>
      <c r="J527" s="699" t="s">
        <v>1992</v>
      </c>
      <c r="K527" s="699" t="s">
        <v>5547</v>
      </c>
      <c r="L527" s="852" t="s">
        <v>92</v>
      </c>
      <c r="M527" s="699" t="s">
        <v>3737</v>
      </c>
      <c r="N527" s="699"/>
      <c r="O527" s="699"/>
      <c r="P527" s="699"/>
      <c r="Q527" s="699"/>
      <c r="R527" s="699"/>
      <c r="S527" s="699"/>
      <c r="T527" s="181"/>
      <c r="U527" s="181"/>
      <c r="AC527" s="361" t="str">
        <f t="shared" si="9"/>
        <v>２１検査結果（換気設備）別記第一号-検査者番号2</v>
      </c>
      <c r="AL527" s="392" t="s">
        <v>5205</v>
      </c>
    </row>
    <row r="528" spans="5:38" x14ac:dyDescent="0.15">
      <c r="E528" s="1121">
        <f>'2_入力シート【検査結果表】 換気設備'!$CM$11</f>
        <v>0</v>
      </c>
      <c r="J528" s="699" t="s">
        <v>1992</v>
      </c>
      <c r="K528" s="699" t="s">
        <v>5547</v>
      </c>
      <c r="L528" s="852" t="s">
        <v>92</v>
      </c>
      <c r="M528" s="699" t="s">
        <v>3738</v>
      </c>
      <c r="N528" s="699"/>
      <c r="O528" s="699"/>
      <c r="P528" s="699"/>
      <c r="Q528" s="699"/>
      <c r="R528" s="699"/>
      <c r="S528" s="699"/>
      <c r="T528" s="181"/>
      <c r="U528" s="181"/>
      <c r="AC528" s="361" t="str">
        <f t="shared" si="9"/>
        <v>２１検査結果（換気設備）別記第一号-検査者番号3</v>
      </c>
      <c r="AL528" s="392" t="s">
        <v>5206</v>
      </c>
    </row>
    <row r="529" spans="5:38" x14ac:dyDescent="0.15">
      <c r="E529" s="1121">
        <f>'2_入力シート【検査結果表】 換気設備'!$AZ$17</f>
        <v>0</v>
      </c>
      <c r="J529" s="699" t="s">
        <v>1992</v>
      </c>
      <c r="K529" s="699" t="s">
        <v>5547</v>
      </c>
      <c r="L529" s="852" t="s">
        <v>92</v>
      </c>
      <c r="M529" s="699" t="s">
        <v>2029</v>
      </c>
      <c r="N529" s="852" t="s">
        <v>92</v>
      </c>
      <c r="O529" s="699" t="s">
        <v>1994</v>
      </c>
      <c r="P529" s="852" t="s">
        <v>1995</v>
      </c>
      <c r="Q529" s="699" t="s">
        <v>3514</v>
      </c>
      <c r="R529" s="699"/>
      <c r="S529" s="699"/>
      <c r="T529" s="699"/>
      <c r="U529" s="699"/>
      <c r="AC529" s="361" t="str">
        <f t="shared" si="9"/>
        <v>２１検査結果（換気設備）別記第一号-法第28条第2項又は第3項に基づき換気設備が設けられた居室（換気設備を設けるべき調理室等を除く。）-1（1）-検査結果</v>
      </c>
      <c r="AL529" s="392" t="s">
        <v>5207</v>
      </c>
    </row>
    <row r="530" spans="5:38" x14ac:dyDescent="0.15">
      <c r="E530" s="1121">
        <f>'2_入力シート【検査結果表】 換気設備'!$BL$17</f>
        <v>0</v>
      </c>
      <c r="J530" s="699" t="s">
        <v>1992</v>
      </c>
      <c r="K530" s="699" t="s">
        <v>5547</v>
      </c>
      <c r="L530" s="852" t="s">
        <v>92</v>
      </c>
      <c r="M530" s="699" t="s">
        <v>2029</v>
      </c>
      <c r="N530" s="852" t="s">
        <v>92</v>
      </c>
      <c r="O530" s="699" t="s">
        <v>1994</v>
      </c>
      <c r="P530" s="852" t="s">
        <v>1995</v>
      </c>
      <c r="Q530" s="699" t="s">
        <v>1996</v>
      </c>
      <c r="R530" s="699"/>
      <c r="S530" s="699"/>
      <c r="T530" s="699"/>
      <c r="U530" s="699"/>
      <c r="AC530" s="361" t="str">
        <f t="shared" si="9"/>
        <v>２１検査結果（換気設備）別記第一号-法第28条第2項又は第3項に基づき換気設備が設けられた居室（換気設備を設けるべき調理室等を除く。）-1（1）-検査者番号</v>
      </c>
      <c r="AL530" s="392" t="s">
        <v>5208</v>
      </c>
    </row>
    <row r="531" spans="5:38" x14ac:dyDescent="0.15">
      <c r="E531" s="1121">
        <f>'2_入力シート【検査結果表】 換気設備'!$BN$17</f>
        <v>0</v>
      </c>
      <c r="J531" s="699" t="s">
        <v>1992</v>
      </c>
      <c r="K531" s="699" t="s">
        <v>5547</v>
      </c>
      <c r="L531" s="852" t="s">
        <v>92</v>
      </c>
      <c r="M531" s="699" t="s">
        <v>2029</v>
      </c>
      <c r="N531" s="852" t="s">
        <v>92</v>
      </c>
      <c r="O531" s="699" t="s">
        <v>1994</v>
      </c>
      <c r="P531" s="852" t="s">
        <v>1995</v>
      </c>
      <c r="Q531" s="699" t="s">
        <v>1997</v>
      </c>
      <c r="R531" s="699"/>
      <c r="S531" s="699"/>
      <c r="T531" s="699"/>
      <c r="U531" s="699"/>
      <c r="AC531" s="361" t="str">
        <f t="shared" si="9"/>
        <v>２１検査結果（換気設備）別記第一号-法第28条第2項又は第3項に基づき換気設備が設けられた居室（換気設備を設けるべき調理室等を除く。）-1（1）-指摘の具体的内容等</v>
      </c>
      <c r="AL531" s="392" t="s">
        <v>5209</v>
      </c>
    </row>
    <row r="532" spans="5:38" x14ac:dyDescent="0.15">
      <c r="E532" s="1121">
        <f>'2_入力シート【検査結果表】 換気設備'!$BX$17</f>
        <v>0</v>
      </c>
      <c r="J532" s="699" t="s">
        <v>1992</v>
      </c>
      <c r="K532" s="699" t="s">
        <v>5547</v>
      </c>
      <c r="L532" s="852" t="s">
        <v>92</v>
      </c>
      <c r="M532" s="699" t="s">
        <v>2029</v>
      </c>
      <c r="N532" s="852" t="s">
        <v>92</v>
      </c>
      <c r="O532" s="699" t="s">
        <v>1994</v>
      </c>
      <c r="P532" s="852" t="s">
        <v>1995</v>
      </c>
      <c r="Q532" s="699" t="s">
        <v>1998</v>
      </c>
      <c r="R532" s="699"/>
      <c r="S532" s="699"/>
      <c r="T532" s="699"/>
      <c r="U532" s="699"/>
      <c r="AC532" s="361" t="str">
        <f t="shared" si="9"/>
        <v>２１検査結果（換気設備）別記第一号-法第28条第2項又は第3項に基づき換気設備が設けられた居室（換気設備を設けるべき調理室等を除く。）-1（1）-改善策の具体的内容等</v>
      </c>
      <c r="AL532" s="392" t="s">
        <v>5210</v>
      </c>
    </row>
    <row r="533" spans="5:38" x14ac:dyDescent="0.15">
      <c r="E533" s="1121">
        <f>'2_入力シート【検査結果表】 換気設備'!$CM$17</f>
        <v>0</v>
      </c>
      <c r="J533" s="699" t="s">
        <v>1992</v>
      </c>
      <c r="K533" s="699" t="s">
        <v>5547</v>
      </c>
      <c r="L533" s="852" t="s">
        <v>92</v>
      </c>
      <c r="M533" s="699" t="s">
        <v>2029</v>
      </c>
      <c r="N533" s="852" t="s">
        <v>92</v>
      </c>
      <c r="O533" s="699" t="s">
        <v>1994</v>
      </c>
      <c r="P533" s="852" t="s">
        <v>1995</v>
      </c>
      <c r="Q533" s="699" t="s">
        <v>1999</v>
      </c>
      <c r="R533" s="852" t="s">
        <v>1995</v>
      </c>
      <c r="S533" s="699" t="s">
        <v>2000</v>
      </c>
      <c r="T533" s="699"/>
      <c r="U533" s="699"/>
      <c r="AC533" s="361" t="str">
        <f t="shared" si="9"/>
        <v>２１検査結果（換気設備）別記第一号-法第28条第2項又は第3項に基づき換気設備が設けられた居室（換気設備を設けるべき調理室等を除く。）-1（1）-改善（予定）年月-年（令和）</v>
      </c>
      <c r="AL533" s="392" t="s">
        <v>5211</v>
      </c>
    </row>
    <row r="534" spans="5:38" x14ac:dyDescent="0.15">
      <c r="E534" s="1121">
        <f>'2_入力シート【検査結果表】 換気設備'!$CP$17</f>
        <v>0</v>
      </c>
      <c r="J534" s="699" t="s">
        <v>1992</v>
      </c>
      <c r="K534" s="699" t="s">
        <v>5547</v>
      </c>
      <c r="L534" s="852" t="s">
        <v>92</v>
      </c>
      <c r="M534" s="699" t="s">
        <v>2029</v>
      </c>
      <c r="N534" s="852" t="s">
        <v>92</v>
      </c>
      <c r="O534" s="699" t="s">
        <v>1994</v>
      </c>
      <c r="P534" s="852" t="s">
        <v>1995</v>
      </c>
      <c r="Q534" s="699" t="s">
        <v>1999</v>
      </c>
      <c r="R534" s="852" t="s">
        <v>1995</v>
      </c>
      <c r="S534" s="699" t="s">
        <v>2001</v>
      </c>
      <c r="T534" s="699"/>
      <c r="U534" s="699"/>
      <c r="AC534" s="361" t="str">
        <f t="shared" si="9"/>
        <v>２１検査結果（換気設備）別記第一号-法第28条第2項又は第3項に基づき換気設備が設けられた居室（換気設備を設けるべき調理室等を除く。）-1（1）-改善（予定）年月-月</v>
      </c>
      <c r="AL534" s="392" t="s">
        <v>5212</v>
      </c>
    </row>
    <row r="535" spans="5:38" x14ac:dyDescent="0.15">
      <c r="E535" s="1121">
        <f>'2_入力シート【検査結果表】 換気設備'!$CS$17</f>
        <v>0</v>
      </c>
      <c r="J535" s="699" t="s">
        <v>1992</v>
      </c>
      <c r="K535" s="699" t="s">
        <v>5547</v>
      </c>
      <c r="L535" s="852" t="s">
        <v>92</v>
      </c>
      <c r="M535" s="699" t="s">
        <v>2029</v>
      </c>
      <c r="N535" s="852" t="s">
        <v>92</v>
      </c>
      <c r="O535" s="699" t="s">
        <v>1994</v>
      </c>
      <c r="P535" s="852" t="s">
        <v>1995</v>
      </c>
      <c r="Q535" s="699" t="s">
        <v>1999</v>
      </c>
      <c r="R535" s="852" t="s">
        <v>1995</v>
      </c>
      <c r="S535" s="699" t="s">
        <v>2002</v>
      </c>
      <c r="T535" s="699"/>
      <c r="U535" s="699"/>
      <c r="AC535" s="361" t="str">
        <f t="shared" si="9"/>
        <v>２１検査結果（換気設備）別記第一号-法第28条第2項又は第3項に基づき換気設備が設けられた居室（換気設備を設けるべき調理室等を除く。）-1（1）-改善（予定）年月-状況</v>
      </c>
      <c r="AL535" s="392" t="s">
        <v>5213</v>
      </c>
    </row>
    <row r="536" spans="5:38" x14ac:dyDescent="0.15">
      <c r="E536" s="1121">
        <f>'2_入力シート【検査結果表】 換気設備'!$AZ$18</f>
        <v>0</v>
      </c>
      <c r="J536" s="699" t="s">
        <v>1992</v>
      </c>
      <c r="K536" s="699" t="s">
        <v>5547</v>
      </c>
      <c r="L536" s="852" t="s">
        <v>92</v>
      </c>
      <c r="M536" s="699" t="s">
        <v>2029</v>
      </c>
      <c r="N536" s="852" t="s">
        <v>92</v>
      </c>
      <c r="O536" s="699" t="s">
        <v>2004</v>
      </c>
      <c r="P536" s="852" t="s">
        <v>1995</v>
      </c>
      <c r="Q536" s="699" t="s">
        <v>3514</v>
      </c>
      <c r="R536" s="699"/>
      <c r="S536" s="699"/>
      <c r="T536" s="699"/>
      <c r="U536" s="699"/>
      <c r="AC536" s="361" t="str">
        <f t="shared" si="9"/>
        <v>２１検査結果（換気設備）別記第一号-法第28条第2項又は第3項に基づき換気設備が設けられた居室（換気設備を設けるべき調理室等を除く。）-1（2）-検査結果</v>
      </c>
      <c r="AL536" s="392" t="s">
        <v>5214</v>
      </c>
    </row>
    <row r="537" spans="5:38" x14ac:dyDescent="0.15">
      <c r="E537" s="1121">
        <f>'2_入力シート【検査結果表】 換気設備'!$BL$18</f>
        <v>0</v>
      </c>
      <c r="J537" s="699" t="s">
        <v>1992</v>
      </c>
      <c r="K537" s="699" t="s">
        <v>5547</v>
      </c>
      <c r="L537" s="852" t="s">
        <v>92</v>
      </c>
      <c r="M537" s="699" t="s">
        <v>2029</v>
      </c>
      <c r="N537" s="852" t="s">
        <v>92</v>
      </c>
      <c r="O537" s="699" t="s">
        <v>2004</v>
      </c>
      <c r="P537" s="852" t="s">
        <v>1995</v>
      </c>
      <c r="Q537" s="699" t="s">
        <v>1996</v>
      </c>
      <c r="R537" s="699"/>
      <c r="S537" s="699"/>
      <c r="T537" s="699"/>
      <c r="U537" s="699"/>
      <c r="AC537" s="361" t="str">
        <f t="shared" si="9"/>
        <v>２１検査結果（換気設備）別記第一号-法第28条第2項又は第3項に基づき換気設備が設けられた居室（換気設備を設けるべき調理室等を除く。）-1（2）-検査者番号</v>
      </c>
      <c r="AL537" s="392" t="s">
        <v>5215</v>
      </c>
    </row>
    <row r="538" spans="5:38" x14ac:dyDescent="0.15">
      <c r="E538" s="1121">
        <f>'2_入力シート【検査結果表】 換気設備'!$BN$18</f>
        <v>0</v>
      </c>
      <c r="J538" s="699" t="s">
        <v>1992</v>
      </c>
      <c r="K538" s="699" t="s">
        <v>5547</v>
      </c>
      <c r="L538" s="852" t="s">
        <v>92</v>
      </c>
      <c r="M538" s="699" t="s">
        <v>2029</v>
      </c>
      <c r="N538" s="852" t="s">
        <v>92</v>
      </c>
      <c r="O538" s="699" t="s">
        <v>2004</v>
      </c>
      <c r="P538" s="852" t="s">
        <v>1995</v>
      </c>
      <c r="Q538" s="699" t="s">
        <v>1997</v>
      </c>
      <c r="R538" s="699"/>
      <c r="S538" s="699"/>
      <c r="T538" s="699"/>
      <c r="U538" s="699"/>
      <c r="AC538" s="361" t="str">
        <f t="shared" si="9"/>
        <v>２１検査結果（換気設備）別記第一号-法第28条第2項又は第3項に基づき換気設備が設けられた居室（換気設備を設けるべき調理室等を除く。）-1（2）-指摘の具体的内容等</v>
      </c>
      <c r="AL538" s="392" t="s">
        <v>5216</v>
      </c>
    </row>
    <row r="539" spans="5:38" x14ac:dyDescent="0.15">
      <c r="E539" s="1121">
        <f>'2_入力シート【検査結果表】 換気設備'!$BX$18</f>
        <v>0</v>
      </c>
      <c r="J539" s="699" t="s">
        <v>1992</v>
      </c>
      <c r="K539" s="699" t="s">
        <v>5547</v>
      </c>
      <c r="L539" s="852" t="s">
        <v>92</v>
      </c>
      <c r="M539" s="699" t="s">
        <v>2029</v>
      </c>
      <c r="N539" s="852" t="s">
        <v>92</v>
      </c>
      <c r="O539" s="699" t="s">
        <v>2004</v>
      </c>
      <c r="P539" s="852" t="s">
        <v>1995</v>
      </c>
      <c r="Q539" s="699" t="s">
        <v>1998</v>
      </c>
      <c r="R539" s="699"/>
      <c r="S539" s="699"/>
      <c r="T539" s="699"/>
      <c r="U539" s="699"/>
      <c r="AC539" s="361" t="str">
        <f t="shared" si="9"/>
        <v>２１検査結果（換気設備）別記第一号-法第28条第2項又は第3項に基づき換気設備が設けられた居室（換気設備を設けるべき調理室等を除く。）-1（2）-改善策の具体的内容等</v>
      </c>
      <c r="AL539" s="392" t="s">
        <v>5217</v>
      </c>
    </row>
    <row r="540" spans="5:38" x14ac:dyDescent="0.15">
      <c r="E540" s="1121">
        <f>'2_入力シート【検査結果表】 換気設備'!$CM$18</f>
        <v>0</v>
      </c>
      <c r="J540" s="699" t="s">
        <v>1992</v>
      </c>
      <c r="K540" s="699" t="s">
        <v>5547</v>
      </c>
      <c r="L540" s="852" t="s">
        <v>92</v>
      </c>
      <c r="M540" s="699" t="s">
        <v>2029</v>
      </c>
      <c r="N540" s="852" t="s">
        <v>92</v>
      </c>
      <c r="O540" s="699" t="s">
        <v>2004</v>
      </c>
      <c r="P540" s="852" t="s">
        <v>1995</v>
      </c>
      <c r="Q540" s="699" t="s">
        <v>1999</v>
      </c>
      <c r="R540" s="852" t="s">
        <v>1995</v>
      </c>
      <c r="S540" s="699" t="s">
        <v>2000</v>
      </c>
      <c r="T540" s="699"/>
      <c r="U540" s="699"/>
      <c r="AC540" s="361" t="str">
        <f t="shared" si="9"/>
        <v>２１検査結果（換気設備）別記第一号-法第28条第2項又は第3項に基づき換気設備が設けられた居室（換気設備を設けるべき調理室等を除く。）-1（2）-改善（予定）年月-年（令和）</v>
      </c>
      <c r="AL540" s="392" t="s">
        <v>5218</v>
      </c>
    </row>
    <row r="541" spans="5:38" x14ac:dyDescent="0.15">
      <c r="E541" s="1121">
        <f>'2_入力シート【検査結果表】 換気設備'!$CP$18</f>
        <v>0</v>
      </c>
      <c r="J541" s="699" t="s">
        <v>1992</v>
      </c>
      <c r="K541" s="699" t="s">
        <v>5547</v>
      </c>
      <c r="L541" s="852" t="s">
        <v>92</v>
      </c>
      <c r="M541" s="699" t="s">
        <v>2029</v>
      </c>
      <c r="N541" s="852" t="s">
        <v>92</v>
      </c>
      <c r="O541" s="699" t="s">
        <v>2004</v>
      </c>
      <c r="P541" s="852" t="s">
        <v>1995</v>
      </c>
      <c r="Q541" s="699" t="s">
        <v>1999</v>
      </c>
      <c r="R541" s="852" t="s">
        <v>1995</v>
      </c>
      <c r="S541" s="699" t="s">
        <v>2001</v>
      </c>
      <c r="T541" s="699"/>
      <c r="U541" s="699"/>
      <c r="AC541" s="361" t="str">
        <f t="shared" si="9"/>
        <v>２１検査結果（換気設備）別記第一号-法第28条第2項又は第3項に基づき換気設備が設けられた居室（換気設備を設けるべき調理室等を除く。）-1（2）-改善（予定）年月-月</v>
      </c>
      <c r="AL541" s="392" t="s">
        <v>5219</v>
      </c>
    </row>
    <row r="542" spans="5:38" x14ac:dyDescent="0.15">
      <c r="E542" s="1121">
        <f>'2_入力シート【検査結果表】 換気設備'!$CS$18</f>
        <v>0</v>
      </c>
      <c r="J542" s="699" t="s">
        <v>1992</v>
      </c>
      <c r="K542" s="699" t="s">
        <v>5547</v>
      </c>
      <c r="L542" s="852" t="s">
        <v>92</v>
      </c>
      <c r="M542" s="699" t="s">
        <v>2029</v>
      </c>
      <c r="N542" s="852" t="s">
        <v>92</v>
      </c>
      <c r="O542" s="699" t="s">
        <v>2004</v>
      </c>
      <c r="P542" s="852" t="s">
        <v>1995</v>
      </c>
      <c r="Q542" s="699" t="s">
        <v>1999</v>
      </c>
      <c r="R542" s="852" t="s">
        <v>1995</v>
      </c>
      <c r="S542" s="699" t="s">
        <v>2002</v>
      </c>
      <c r="T542" s="699"/>
      <c r="U542" s="699"/>
      <c r="AC542" s="361" t="str">
        <f t="shared" si="9"/>
        <v>２１検査結果（換気設備）別記第一号-法第28条第2項又は第3項に基づき換気設備が設けられた居室（換気設備を設けるべき調理室等を除く。）-1（2）-改善（予定）年月-状況</v>
      </c>
      <c r="AL542" s="392" t="s">
        <v>5220</v>
      </c>
    </row>
    <row r="543" spans="5:38" x14ac:dyDescent="0.15">
      <c r="E543" s="1121">
        <f>'2_入力シート【検査結果表】 換気設備'!$AZ$19</f>
        <v>0</v>
      </c>
      <c r="J543" s="699" t="s">
        <v>1992</v>
      </c>
      <c r="K543" s="699" t="s">
        <v>5547</v>
      </c>
      <c r="L543" s="852" t="s">
        <v>92</v>
      </c>
      <c r="M543" s="699" t="s">
        <v>2029</v>
      </c>
      <c r="N543" s="852" t="s">
        <v>92</v>
      </c>
      <c r="O543" s="699" t="s">
        <v>2006</v>
      </c>
      <c r="P543" s="852" t="s">
        <v>1995</v>
      </c>
      <c r="Q543" s="699" t="s">
        <v>3514</v>
      </c>
      <c r="R543" s="699"/>
      <c r="S543" s="699"/>
      <c r="T543" s="699"/>
      <c r="U543" s="699"/>
      <c r="AC543" s="361" t="str">
        <f t="shared" si="9"/>
        <v>２１検査結果（換気設備）別記第一号-法第28条第2項又は第3項に基づき換気設備が設けられた居室（換気設備を設けるべき調理室等を除く。）-1（3）-検査結果</v>
      </c>
      <c r="AL543" s="392" t="s">
        <v>5221</v>
      </c>
    </row>
    <row r="544" spans="5:38" x14ac:dyDescent="0.15">
      <c r="E544" s="1121">
        <f>'2_入力シート【検査結果表】 換気設備'!$BL$19</f>
        <v>0</v>
      </c>
      <c r="J544" s="699" t="s">
        <v>1992</v>
      </c>
      <c r="K544" s="699" t="s">
        <v>5547</v>
      </c>
      <c r="L544" s="852" t="s">
        <v>92</v>
      </c>
      <c r="M544" s="699" t="s">
        <v>2029</v>
      </c>
      <c r="N544" s="852" t="s">
        <v>92</v>
      </c>
      <c r="O544" s="699" t="s">
        <v>2006</v>
      </c>
      <c r="P544" s="852" t="s">
        <v>1995</v>
      </c>
      <c r="Q544" s="699" t="s">
        <v>1996</v>
      </c>
      <c r="R544" s="699"/>
      <c r="S544" s="699"/>
      <c r="T544" s="699"/>
      <c r="U544" s="699"/>
      <c r="AC544" s="361" t="str">
        <f t="shared" si="9"/>
        <v>２１検査結果（換気設備）別記第一号-法第28条第2項又は第3項に基づき換気設備が設けられた居室（換気設備を設けるべき調理室等を除く。）-1（3）-検査者番号</v>
      </c>
      <c r="AL544" s="392" t="s">
        <v>5222</v>
      </c>
    </row>
    <row r="545" spans="5:38" x14ac:dyDescent="0.15">
      <c r="E545" s="1121">
        <f>'2_入力シート【検査結果表】 換気設備'!$BN$19</f>
        <v>0</v>
      </c>
      <c r="J545" s="699" t="s">
        <v>1992</v>
      </c>
      <c r="K545" s="699" t="s">
        <v>5547</v>
      </c>
      <c r="L545" s="852" t="s">
        <v>92</v>
      </c>
      <c r="M545" s="699" t="s">
        <v>2029</v>
      </c>
      <c r="N545" s="852" t="s">
        <v>92</v>
      </c>
      <c r="O545" s="699" t="s">
        <v>2006</v>
      </c>
      <c r="P545" s="852" t="s">
        <v>1995</v>
      </c>
      <c r="Q545" s="699" t="s">
        <v>1997</v>
      </c>
      <c r="R545" s="699"/>
      <c r="S545" s="699"/>
      <c r="T545" s="699"/>
      <c r="U545" s="699"/>
      <c r="AC545" s="361" t="str">
        <f t="shared" si="9"/>
        <v>２１検査結果（換気設備）別記第一号-法第28条第2項又は第3項に基づき換気設備が設けられた居室（換気設備を設けるべき調理室等を除く。）-1（3）-指摘の具体的内容等</v>
      </c>
      <c r="AL545" s="392" t="s">
        <v>5223</v>
      </c>
    </row>
    <row r="546" spans="5:38" x14ac:dyDescent="0.15">
      <c r="E546" s="1121">
        <f>'2_入力シート【検査結果表】 換気設備'!$BX$19</f>
        <v>0</v>
      </c>
      <c r="J546" s="699" t="s">
        <v>1992</v>
      </c>
      <c r="K546" s="699" t="s">
        <v>5547</v>
      </c>
      <c r="L546" s="852" t="s">
        <v>92</v>
      </c>
      <c r="M546" s="699" t="s">
        <v>2029</v>
      </c>
      <c r="N546" s="852" t="s">
        <v>92</v>
      </c>
      <c r="O546" s="699" t="s">
        <v>2006</v>
      </c>
      <c r="P546" s="852" t="s">
        <v>1995</v>
      </c>
      <c r="Q546" s="699" t="s">
        <v>1998</v>
      </c>
      <c r="R546" s="699"/>
      <c r="S546" s="699"/>
      <c r="T546" s="699"/>
      <c r="U546" s="699"/>
      <c r="AC546" s="361" t="str">
        <f t="shared" si="9"/>
        <v>２１検査結果（換気設備）別記第一号-法第28条第2項又は第3項に基づき換気設備が設けられた居室（換気設備を設けるべき調理室等を除く。）-1（3）-改善策の具体的内容等</v>
      </c>
      <c r="AL546" s="392" t="s">
        <v>5224</v>
      </c>
    </row>
    <row r="547" spans="5:38" x14ac:dyDescent="0.15">
      <c r="E547" s="1121">
        <f>'2_入力シート【検査結果表】 換気設備'!$CM$19</f>
        <v>0</v>
      </c>
      <c r="J547" s="699" t="s">
        <v>1992</v>
      </c>
      <c r="K547" s="699" t="s">
        <v>5547</v>
      </c>
      <c r="L547" s="852" t="s">
        <v>92</v>
      </c>
      <c r="M547" s="699" t="s">
        <v>2029</v>
      </c>
      <c r="N547" s="852" t="s">
        <v>92</v>
      </c>
      <c r="O547" s="699" t="s">
        <v>2006</v>
      </c>
      <c r="P547" s="852" t="s">
        <v>1995</v>
      </c>
      <c r="Q547" s="699" t="s">
        <v>1999</v>
      </c>
      <c r="R547" s="852" t="s">
        <v>1995</v>
      </c>
      <c r="S547" s="699" t="s">
        <v>2000</v>
      </c>
      <c r="T547" s="699"/>
      <c r="U547" s="699"/>
      <c r="AC547" s="361" t="str">
        <f t="shared" si="9"/>
        <v>２１検査結果（換気設備）別記第一号-法第28条第2項又は第3項に基づき換気設備が設けられた居室（換気設備を設けるべき調理室等を除く。）-1（3）-改善（予定）年月-年（令和）</v>
      </c>
      <c r="AL547" s="392" t="s">
        <v>5225</v>
      </c>
    </row>
    <row r="548" spans="5:38" x14ac:dyDescent="0.15">
      <c r="E548" s="1121">
        <f>'2_入力シート【検査結果表】 換気設備'!$CP$19</f>
        <v>0</v>
      </c>
      <c r="J548" s="699" t="s">
        <v>1992</v>
      </c>
      <c r="K548" s="699" t="s">
        <v>5547</v>
      </c>
      <c r="L548" s="852" t="s">
        <v>92</v>
      </c>
      <c r="M548" s="699" t="s">
        <v>2029</v>
      </c>
      <c r="N548" s="852" t="s">
        <v>92</v>
      </c>
      <c r="O548" s="699" t="s">
        <v>2006</v>
      </c>
      <c r="P548" s="852" t="s">
        <v>1995</v>
      </c>
      <c r="Q548" s="699" t="s">
        <v>1999</v>
      </c>
      <c r="R548" s="852" t="s">
        <v>1995</v>
      </c>
      <c r="S548" s="699" t="s">
        <v>2001</v>
      </c>
      <c r="T548" s="699"/>
      <c r="U548" s="699"/>
      <c r="AC548" s="361" t="str">
        <f t="shared" si="9"/>
        <v>２１検査結果（換気設備）別記第一号-法第28条第2項又は第3項に基づき換気設備が設けられた居室（換気設備を設けるべき調理室等を除く。）-1（3）-改善（予定）年月-月</v>
      </c>
      <c r="AL548" s="392" t="s">
        <v>5226</v>
      </c>
    </row>
    <row r="549" spans="5:38" x14ac:dyDescent="0.15">
      <c r="E549" s="1121">
        <f>'2_入力シート【検査結果表】 換気設備'!$CS$19</f>
        <v>0</v>
      </c>
      <c r="J549" s="699" t="s">
        <v>1992</v>
      </c>
      <c r="K549" s="699" t="s">
        <v>5547</v>
      </c>
      <c r="L549" s="852" t="s">
        <v>92</v>
      </c>
      <c r="M549" s="699" t="s">
        <v>2029</v>
      </c>
      <c r="N549" s="852" t="s">
        <v>92</v>
      </c>
      <c r="O549" s="699" t="s">
        <v>2006</v>
      </c>
      <c r="P549" s="852" t="s">
        <v>1995</v>
      </c>
      <c r="Q549" s="699" t="s">
        <v>1999</v>
      </c>
      <c r="R549" s="852" t="s">
        <v>1995</v>
      </c>
      <c r="S549" s="699" t="s">
        <v>2002</v>
      </c>
      <c r="T549" s="699"/>
      <c r="U549" s="699"/>
      <c r="AC549" s="361" t="str">
        <f t="shared" si="9"/>
        <v>２１検査結果（換気設備）別記第一号-法第28条第2項又は第3項に基づき換気設備が設けられた居室（換気設備を設けるべき調理室等を除く。）-1（3）-改善（予定）年月-状況</v>
      </c>
      <c r="AL549" s="392" t="s">
        <v>5227</v>
      </c>
    </row>
    <row r="550" spans="5:38" x14ac:dyDescent="0.15">
      <c r="E550" s="1121">
        <f>'2_入力シート【検査結果表】 換気設備'!$AZ$20</f>
        <v>0</v>
      </c>
      <c r="J550" s="699" t="s">
        <v>1992</v>
      </c>
      <c r="K550" s="699" t="s">
        <v>5547</v>
      </c>
      <c r="L550" s="852" t="s">
        <v>92</v>
      </c>
      <c r="M550" s="699" t="s">
        <v>2029</v>
      </c>
      <c r="N550" s="852" t="s">
        <v>92</v>
      </c>
      <c r="O550" s="699" t="s">
        <v>2008</v>
      </c>
      <c r="P550" s="852" t="s">
        <v>1995</v>
      </c>
      <c r="Q550" s="699" t="s">
        <v>3514</v>
      </c>
      <c r="R550" s="699"/>
      <c r="S550" s="699"/>
      <c r="T550" s="699"/>
      <c r="U550" s="699"/>
      <c r="AC550" s="361" t="str">
        <f t="shared" si="9"/>
        <v>２１検査結果（換気設備）別記第一号-法第28条第2項又は第3項に基づき換気設備が設けられた居室（換気設備を設けるべき調理室等を除く。）-1（4）-検査結果</v>
      </c>
      <c r="AL550" s="392" t="s">
        <v>5228</v>
      </c>
    </row>
    <row r="551" spans="5:38" x14ac:dyDescent="0.15">
      <c r="E551" s="1121">
        <f>'2_入力シート【検査結果表】 換気設備'!$BL$20</f>
        <v>0</v>
      </c>
      <c r="J551" s="699" t="s">
        <v>1992</v>
      </c>
      <c r="K551" s="699" t="s">
        <v>5547</v>
      </c>
      <c r="L551" s="852" t="s">
        <v>92</v>
      </c>
      <c r="M551" s="699" t="s">
        <v>2029</v>
      </c>
      <c r="N551" s="852" t="s">
        <v>92</v>
      </c>
      <c r="O551" s="699" t="s">
        <v>2008</v>
      </c>
      <c r="P551" s="852" t="s">
        <v>1995</v>
      </c>
      <c r="Q551" s="699" t="s">
        <v>1996</v>
      </c>
      <c r="R551" s="699"/>
      <c r="S551" s="699"/>
      <c r="T551" s="699"/>
      <c r="U551" s="699"/>
      <c r="AC551" s="361" t="str">
        <f t="shared" si="9"/>
        <v>２１検査結果（換気設備）別記第一号-法第28条第2項又は第3項に基づき換気設備が設けられた居室（換気設備を設けるべき調理室等を除く。）-1（4）-検査者番号</v>
      </c>
      <c r="AL551" s="392" t="s">
        <v>5229</v>
      </c>
    </row>
    <row r="552" spans="5:38" x14ac:dyDescent="0.15">
      <c r="E552" s="1121">
        <f>'2_入力シート【検査結果表】 換気設備'!$BN$20</f>
        <v>0</v>
      </c>
      <c r="J552" s="699" t="s">
        <v>1992</v>
      </c>
      <c r="K552" s="699" t="s">
        <v>5547</v>
      </c>
      <c r="L552" s="852" t="s">
        <v>92</v>
      </c>
      <c r="M552" s="699" t="s">
        <v>2029</v>
      </c>
      <c r="N552" s="852" t="s">
        <v>92</v>
      </c>
      <c r="O552" s="699" t="s">
        <v>2008</v>
      </c>
      <c r="P552" s="852" t="s">
        <v>1995</v>
      </c>
      <c r="Q552" s="699" t="s">
        <v>1997</v>
      </c>
      <c r="R552" s="699"/>
      <c r="S552" s="699"/>
      <c r="T552" s="699"/>
      <c r="U552" s="699"/>
      <c r="AC552" s="361" t="str">
        <f t="shared" si="9"/>
        <v>２１検査結果（換気設備）別記第一号-法第28条第2項又は第3項に基づき換気設備が設けられた居室（換気設備を設けるべき調理室等を除く。）-1（4）-指摘の具体的内容等</v>
      </c>
      <c r="AL552" s="392" t="s">
        <v>5230</v>
      </c>
    </row>
    <row r="553" spans="5:38" x14ac:dyDescent="0.15">
      <c r="E553" s="1121">
        <f>'2_入力シート【検査結果表】 換気設備'!$BX$20</f>
        <v>0</v>
      </c>
      <c r="J553" s="699" t="s">
        <v>1992</v>
      </c>
      <c r="K553" s="699" t="s">
        <v>5547</v>
      </c>
      <c r="L553" s="852" t="s">
        <v>92</v>
      </c>
      <c r="M553" s="699" t="s">
        <v>2029</v>
      </c>
      <c r="N553" s="852" t="s">
        <v>92</v>
      </c>
      <c r="O553" s="699" t="s">
        <v>2008</v>
      </c>
      <c r="P553" s="852" t="s">
        <v>1995</v>
      </c>
      <c r="Q553" s="699" t="s">
        <v>1998</v>
      </c>
      <c r="R553" s="699"/>
      <c r="S553" s="699"/>
      <c r="T553" s="699"/>
      <c r="U553" s="699"/>
      <c r="AC553" s="361" t="str">
        <f t="shared" si="9"/>
        <v>２１検査結果（換気設備）別記第一号-法第28条第2項又は第3項に基づき換気設備が設けられた居室（換気設備を設けるべき調理室等を除く。）-1（4）-改善策の具体的内容等</v>
      </c>
      <c r="AL553" s="392" t="s">
        <v>5231</v>
      </c>
    </row>
    <row r="554" spans="5:38" x14ac:dyDescent="0.15">
      <c r="E554" s="1121">
        <f>'2_入力シート【検査結果表】 換気設備'!$CM$20</f>
        <v>0</v>
      </c>
      <c r="J554" s="699" t="s">
        <v>1992</v>
      </c>
      <c r="K554" s="699" t="s">
        <v>5547</v>
      </c>
      <c r="L554" s="852" t="s">
        <v>92</v>
      </c>
      <c r="M554" s="699" t="s">
        <v>2029</v>
      </c>
      <c r="N554" s="852" t="s">
        <v>92</v>
      </c>
      <c r="O554" s="699" t="s">
        <v>2008</v>
      </c>
      <c r="P554" s="852" t="s">
        <v>1995</v>
      </c>
      <c r="Q554" s="699" t="s">
        <v>1999</v>
      </c>
      <c r="R554" s="852" t="s">
        <v>1995</v>
      </c>
      <c r="S554" s="699" t="s">
        <v>2000</v>
      </c>
      <c r="T554" s="699"/>
      <c r="U554" s="699"/>
      <c r="AC554" s="361" t="str">
        <f t="shared" si="9"/>
        <v>２１検査結果（換気設備）別記第一号-法第28条第2項又は第3項に基づき換気設備が設けられた居室（換気設備を設けるべき調理室等を除く。）-1（4）-改善（予定）年月-年（令和）</v>
      </c>
      <c r="AL554" s="392" t="s">
        <v>5232</v>
      </c>
    </row>
    <row r="555" spans="5:38" x14ac:dyDescent="0.15">
      <c r="E555" s="1121">
        <f>'2_入力シート【検査結果表】 換気設備'!$CP$20</f>
        <v>0</v>
      </c>
      <c r="J555" s="699" t="s">
        <v>1992</v>
      </c>
      <c r="K555" s="699" t="s">
        <v>5547</v>
      </c>
      <c r="L555" s="852" t="s">
        <v>92</v>
      </c>
      <c r="M555" s="699" t="s">
        <v>2029</v>
      </c>
      <c r="N555" s="852" t="s">
        <v>92</v>
      </c>
      <c r="O555" s="699" t="s">
        <v>2008</v>
      </c>
      <c r="P555" s="852" t="s">
        <v>1995</v>
      </c>
      <c r="Q555" s="699" t="s">
        <v>1999</v>
      </c>
      <c r="R555" s="852" t="s">
        <v>1995</v>
      </c>
      <c r="S555" s="699" t="s">
        <v>2001</v>
      </c>
      <c r="T555" s="699"/>
      <c r="U555" s="699"/>
      <c r="AC555" s="361" t="str">
        <f t="shared" si="9"/>
        <v>２１検査結果（換気設備）別記第一号-法第28条第2項又は第3項に基づき換気設備が設けられた居室（換気設備を設けるべき調理室等を除く。）-1（4）-改善（予定）年月-月</v>
      </c>
      <c r="AL555" s="392" t="s">
        <v>5233</v>
      </c>
    </row>
    <row r="556" spans="5:38" x14ac:dyDescent="0.15">
      <c r="E556" s="1121">
        <f>'2_入力シート【検査結果表】 換気設備'!$CS$20</f>
        <v>0</v>
      </c>
      <c r="J556" s="699" t="s">
        <v>1992</v>
      </c>
      <c r="K556" s="699" t="s">
        <v>5547</v>
      </c>
      <c r="L556" s="852" t="s">
        <v>92</v>
      </c>
      <c r="M556" s="699" t="s">
        <v>2029</v>
      </c>
      <c r="N556" s="852" t="s">
        <v>92</v>
      </c>
      <c r="O556" s="699" t="s">
        <v>2008</v>
      </c>
      <c r="P556" s="852" t="s">
        <v>1995</v>
      </c>
      <c r="Q556" s="699" t="s">
        <v>1999</v>
      </c>
      <c r="R556" s="852" t="s">
        <v>1995</v>
      </c>
      <c r="S556" s="699" t="s">
        <v>2002</v>
      </c>
      <c r="T556" s="699"/>
      <c r="U556" s="699"/>
      <c r="AC556" s="361" t="str">
        <f t="shared" si="9"/>
        <v>２１検査結果（換気設備）別記第一号-法第28条第2項又は第3項に基づき換気設備が設けられた居室（換気設備を設けるべき調理室等を除く。）-1（4）-改善（予定）年月-状況</v>
      </c>
      <c r="AL556" s="392" t="s">
        <v>5234</v>
      </c>
    </row>
    <row r="557" spans="5:38" x14ac:dyDescent="0.15">
      <c r="E557" s="1121">
        <f>'2_入力シート【検査結果表】 換気設備'!$AZ$21</f>
        <v>0</v>
      </c>
      <c r="J557" s="699" t="s">
        <v>1992</v>
      </c>
      <c r="K557" s="699" t="s">
        <v>5547</v>
      </c>
      <c r="L557" s="852" t="s">
        <v>92</v>
      </c>
      <c r="M557" s="699" t="s">
        <v>2029</v>
      </c>
      <c r="N557" s="852" t="s">
        <v>92</v>
      </c>
      <c r="O557" s="699" t="s">
        <v>2010</v>
      </c>
      <c r="P557" s="852" t="s">
        <v>1995</v>
      </c>
      <c r="Q557" s="699" t="s">
        <v>3514</v>
      </c>
      <c r="R557" s="699"/>
      <c r="S557" s="699"/>
      <c r="T557" s="699"/>
      <c r="U557" s="699"/>
      <c r="AC557" s="361" t="str">
        <f t="shared" si="9"/>
        <v>２１検査結果（換気設備）別記第一号-法第28条第2項又は第3項に基づき換気設備が設けられた居室（換気設備を設けるべき調理室等を除く。）-1（5）-検査結果</v>
      </c>
      <c r="AL557" s="392" t="s">
        <v>5235</v>
      </c>
    </row>
    <row r="558" spans="5:38" x14ac:dyDescent="0.15">
      <c r="E558" s="1121">
        <f>'2_入力シート【検査結果表】 換気設備'!$BL$21</f>
        <v>0</v>
      </c>
      <c r="J558" s="699" t="s">
        <v>1992</v>
      </c>
      <c r="K558" s="699" t="s">
        <v>5547</v>
      </c>
      <c r="L558" s="852" t="s">
        <v>92</v>
      </c>
      <c r="M558" s="699" t="s">
        <v>2029</v>
      </c>
      <c r="N558" s="852" t="s">
        <v>92</v>
      </c>
      <c r="O558" s="699" t="s">
        <v>2010</v>
      </c>
      <c r="P558" s="852" t="s">
        <v>1995</v>
      </c>
      <c r="Q558" s="699" t="s">
        <v>1996</v>
      </c>
      <c r="R558" s="699"/>
      <c r="S558" s="699"/>
      <c r="T558" s="699"/>
      <c r="U558" s="699"/>
      <c r="AC558" s="361" t="str">
        <f t="shared" si="9"/>
        <v>２１検査結果（換気設備）別記第一号-法第28条第2項又は第3項に基づき換気設備が設けられた居室（換気設備を設けるべき調理室等を除く。）-1（5）-検査者番号</v>
      </c>
      <c r="AL558" s="392" t="s">
        <v>5236</v>
      </c>
    </row>
    <row r="559" spans="5:38" x14ac:dyDescent="0.15">
      <c r="E559" s="1121">
        <f>'2_入力シート【検査結果表】 換気設備'!$BN$21</f>
        <v>0</v>
      </c>
      <c r="J559" s="699" t="s">
        <v>1992</v>
      </c>
      <c r="K559" s="699" t="s">
        <v>5547</v>
      </c>
      <c r="L559" s="852" t="s">
        <v>92</v>
      </c>
      <c r="M559" s="699" t="s">
        <v>2029</v>
      </c>
      <c r="N559" s="852" t="s">
        <v>92</v>
      </c>
      <c r="O559" s="699" t="s">
        <v>2010</v>
      </c>
      <c r="P559" s="852" t="s">
        <v>1995</v>
      </c>
      <c r="Q559" s="699" t="s">
        <v>1997</v>
      </c>
      <c r="R559" s="699"/>
      <c r="S559" s="699"/>
      <c r="T559" s="699"/>
      <c r="U559" s="699"/>
      <c r="AC559" s="361" t="str">
        <f t="shared" si="9"/>
        <v>２１検査結果（換気設備）別記第一号-法第28条第2項又は第3項に基づき換気設備が設けられた居室（換気設備を設けるべき調理室等を除く。）-1（5）-指摘の具体的内容等</v>
      </c>
      <c r="AL559" s="392" t="s">
        <v>5237</v>
      </c>
    </row>
    <row r="560" spans="5:38" x14ac:dyDescent="0.15">
      <c r="E560" s="1121">
        <f>'2_入力シート【検査結果表】 換気設備'!$BX$21</f>
        <v>0</v>
      </c>
      <c r="J560" s="699" t="s">
        <v>1992</v>
      </c>
      <c r="K560" s="699" t="s">
        <v>5547</v>
      </c>
      <c r="L560" s="852" t="s">
        <v>92</v>
      </c>
      <c r="M560" s="699" t="s">
        <v>2029</v>
      </c>
      <c r="N560" s="852" t="s">
        <v>92</v>
      </c>
      <c r="O560" s="699" t="s">
        <v>2010</v>
      </c>
      <c r="P560" s="852" t="s">
        <v>1995</v>
      </c>
      <c r="Q560" s="699" t="s">
        <v>1998</v>
      </c>
      <c r="R560" s="699"/>
      <c r="S560" s="699"/>
      <c r="T560" s="699"/>
      <c r="U560" s="699"/>
      <c r="AC560" s="361" t="str">
        <f t="shared" si="9"/>
        <v>２１検査結果（換気設備）別記第一号-法第28条第2項又は第3項に基づき換気設備が設けられた居室（換気設備を設けるべき調理室等を除く。）-1（5）-改善策の具体的内容等</v>
      </c>
      <c r="AL560" s="392" t="s">
        <v>5238</v>
      </c>
    </row>
    <row r="561" spans="5:38" x14ac:dyDescent="0.15">
      <c r="E561" s="1121">
        <f>'2_入力シート【検査結果表】 換気設備'!$CM$21</f>
        <v>0</v>
      </c>
      <c r="J561" s="699" t="s">
        <v>1992</v>
      </c>
      <c r="K561" s="699" t="s">
        <v>5547</v>
      </c>
      <c r="L561" s="852" t="s">
        <v>92</v>
      </c>
      <c r="M561" s="699" t="s">
        <v>2029</v>
      </c>
      <c r="N561" s="852" t="s">
        <v>92</v>
      </c>
      <c r="O561" s="699" t="s">
        <v>2010</v>
      </c>
      <c r="P561" s="852" t="s">
        <v>1995</v>
      </c>
      <c r="Q561" s="699" t="s">
        <v>1999</v>
      </c>
      <c r="R561" s="852" t="s">
        <v>1995</v>
      </c>
      <c r="S561" s="699" t="s">
        <v>2000</v>
      </c>
      <c r="T561" s="699"/>
      <c r="U561" s="699"/>
      <c r="AC561" s="361" t="str">
        <f t="shared" si="9"/>
        <v>２１検査結果（換気設備）別記第一号-法第28条第2項又は第3項に基づき換気設備が設けられた居室（換気設備を設けるべき調理室等を除く。）-1（5）-改善（予定）年月-年（令和）</v>
      </c>
      <c r="AL561" s="392" t="s">
        <v>5239</v>
      </c>
    </row>
    <row r="562" spans="5:38" x14ac:dyDescent="0.15">
      <c r="E562" s="1121">
        <f>'2_入力シート【検査結果表】 換気設備'!$CP$21</f>
        <v>0</v>
      </c>
      <c r="J562" s="699" t="s">
        <v>1992</v>
      </c>
      <c r="K562" s="699" t="s">
        <v>5547</v>
      </c>
      <c r="L562" s="852" t="s">
        <v>92</v>
      </c>
      <c r="M562" s="699" t="s">
        <v>2029</v>
      </c>
      <c r="N562" s="852" t="s">
        <v>92</v>
      </c>
      <c r="O562" s="699" t="s">
        <v>2010</v>
      </c>
      <c r="P562" s="852" t="s">
        <v>1995</v>
      </c>
      <c r="Q562" s="699" t="s">
        <v>1999</v>
      </c>
      <c r="R562" s="852" t="s">
        <v>1995</v>
      </c>
      <c r="S562" s="699" t="s">
        <v>2001</v>
      </c>
      <c r="T562" s="699"/>
      <c r="U562" s="699"/>
      <c r="AC562" s="361" t="str">
        <f t="shared" si="9"/>
        <v>２１検査結果（換気設備）別記第一号-法第28条第2項又は第3項に基づき換気設備が設けられた居室（換気設備を設けるべき調理室等を除く。）-1（5）-改善（予定）年月-月</v>
      </c>
      <c r="AL562" s="392" t="s">
        <v>5240</v>
      </c>
    </row>
    <row r="563" spans="5:38" x14ac:dyDescent="0.15">
      <c r="E563" s="1121">
        <f>'2_入力シート【検査結果表】 換気設備'!$CS$21</f>
        <v>0</v>
      </c>
      <c r="J563" s="699" t="s">
        <v>1992</v>
      </c>
      <c r="K563" s="699" t="s">
        <v>5547</v>
      </c>
      <c r="L563" s="852" t="s">
        <v>92</v>
      </c>
      <c r="M563" s="699" t="s">
        <v>2029</v>
      </c>
      <c r="N563" s="852" t="s">
        <v>92</v>
      </c>
      <c r="O563" s="699" t="s">
        <v>2010</v>
      </c>
      <c r="P563" s="852" t="s">
        <v>1995</v>
      </c>
      <c r="Q563" s="699" t="s">
        <v>1999</v>
      </c>
      <c r="R563" s="852" t="s">
        <v>1995</v>
      </c>
      <c r="S563" s="699" t="s">
        <v>2002</v>
      </c>
      <c r="T563" s="699"/>
      <c r="U563" s="699"/>
      <c r="AC563" s="361" t="str">
        <f t="shared" si="9"/>
        <v>２１検査結果（換気設備）別記第一号-法第28条第2項又は第3項に基づき換気設備が設けられた居室（換気設備を設けるべき調理室等を除く。）-1（5）-改善（予定）年月-状況</v>
      </c>
      <c r="AL563" s="392" t="s">
        <v>5241</v>
      </c>
    </row>
    <row r="564" spans="5:38" x14ac:dyDescent="0.15">
      <c r="E564" s="1121">
        <f>'2_入力シート【検査結果表】 換気設備'!$AZ$22</f>
        <v>0</v>
      </c>
      <c r="J564" s="699" t="s">
        <v>1992</v>
      </c>
      <c r="K564" s="699" t="s">
        <v>5547</v>
      </c>
      <c r="L564" s="852" t="s">
        <v>92</v>
      </c>
      <c r="M564" s="699" t="s">
        <v>2029</v>
      </c>
      <c r="N564" s="852" t="s">
        <v>92</v>
      </c>
      <c r="O564" s="699" t="s">
        <v>2012</v>
      </c>
      <c r="P564" s="852" t="s">
        <v>1995</v>
      </c>
      <c r="Q564" s="699" t="s">
        <v>3514</v>
      </c>
      <c r="R564" s="699"/>
      <c r="S564" s="699"/>
      <c r="T564" s="699"/>
      <c r="U564" s="699"/>
      <c r="AC564" s="361" t="str">
        <f t="shared" si="9"/>
        <v>２１検査結果（換気設備）別記第一号-法第28条第2項又は第3項に基づき換気設備が設けられた居室（換気設備を設けるべき調理室等を除く。）-1（6）-検査結果</v>
      </c>
      <c r="AL564" s="392" t="s">
        <v>5242</v>
      </c>
    </row>
    <row r="565" spans="5:38" x14ac:dyDescent="0.15">
      <c r="E565" s="1121">
        <f>'2_入力シート【検査結果表】 換気設備'!$BL$22</f>
        <v>0</v>
      </c>
      <c r="J565" s="699" t="s">
        <v>1992</v>
      </c>
      <c r="K565" s="699" t="s">
        <v>5547</v>
      </c>
      <c r="L565" s="852" t="s">
        <v>92</v>
      </c>
      <c r="M565" s="699" t="s">
        <v>2029</v>
      </c>
      <c r="N565" s="852" t="s">
        <v>92</v>
      </c>
      <c r="O565" s="699" t="s">
        <v>2012</v>
      </c>
      <c r="P565" s="852" t="s">
        <v>1995</v>
      </c>
      <c r="Q565" s="699" t="s">
        <v>1996</v>
      </c>
      <c r="R565" s="699"/>
      <c r="S565" s="699"/>
      <c r="T565" s="699"/>
      <c r="U565" s="699"/>
      <c r="AC565" s="361" t="str">
        <f t="shared" si="9"/>
        <v>２１検査結果（換気設備）別記第一号-法第28条第2項又は第3項に基づき換気設備が設けられた居室（換気設備を設けるべき調理室等を除く。）-1（6）-検査者番号</v>
      </c>
      <c r="AL565" s="392" t="s">
        <v>5243</v>
      </c>
    </row>
    <row r="566" spans="5:38" x14ac:dyDescent="0.15">
      <c r="E566" s="1121">
        <f>'2_入力シート【検査結果表】 換気設備'!$BN$22</f>
        <v>0</v>
      </c>
      <c r="J566" s="699" t="s">
        <v>1992</v>
      </c>
      <c r="K566" s="699" t="s">
        <v>5547</v>
      </c>
      <c r="L566" s="852" t="s">
        <v>92</v>
      </c>
      <c r="M566" s="699" t="s">
        <v>2029</v>
      </c>
      <c r="N566" s="852" t="s">
        <v>92</v>
      </c>
      <c r="O566" s="699" t="s">
        <v>2012</v>
      </c>
      <c r="P566" s="852" t="s">
        <v>1995</v>
      </c>
      <c r="Q566" s="699" t="s">
        <v>1997</v>
      </c>
      <c r="R566" s="699"/>
      <c r="S566" s="699"/>
      <c r="T566" s="699"/>
      <c r="U566" s="699"/>
      <c r="AC566" s="361" t="str">
        <f t="shared" si="9"/>
        <v>２１検査結果（換気設備）別記第一号-法第28条第2項又は第3項に基づき換気設備が設けられた居室（換気設備を設けるべき調理室等を除く。）-1（6）-指摘の具体的内容等</v>
      </c>
      <c r="AL566" s="392" t="s">
        <v>5244</v>
      </c>
    </row>
    <row r="567" spans="5:38" x14ac:dyDescent="0.15">
      <c r="E567" s="1121">
        <f>'2_入力シート【検査結果表】 換気設備'!$BX$22</f>
        <v>0</v>
      </c>
      <c r="J567" s="699" t="s">
        <v>1992</v>
      </c>
      <c r="K567" s="699" t="s">
        <v>5547</v>
      </c>
      <c r="L567" s="852" t="s">
        <v>92</v>
      </c>
      <c r="M567" s="699" t="s">
        <v>2029</v>
      </c>
      <c r="N567" s="852" t="s">
        <v>92</v>
      </c>
      <c r="O567" s="699" t="s">
        <v>2012</v>
      </c>
      <c r="P567" s="852" t="s">
        <v>1995</v>
      </c>
      <c r="Q567" s="699" t="s">
        <v>1998</v>
      </c>
      <c r="R567" s="699"/>
      <c r="S567" s="699"/>
      <c r="T567" s="699"/>
      <c r="U567" s="699"/>
      <c r="AC567" s="361" t="str">
        <f t="shared" si="9"/>
        <v>２１検査結果（換気設備）別記第一号-法第28条第2項又は第3項に基づき換気設備が設けられた居室（換気設備を設けるべき調理室等を除く。）-1（6）-改善策の具体的内容等</v>
      </c>
      <c r="AL567" s="392" t="s">
        <v>5245</v>
      </c>
    </row>
    <row r="568" spans="5:38" x14ac:dyDescent="0.15">
      <c r="E568" s="1121">
        <f>'2_入力シート【検査結果表】 換気設備'!$CM$22</f>
        <v>0</v>
      </c>
      <c r="J568" s="699" t="s">
        <v>1992</v>
      </c>
      <c r="K568" s="699" t="s">
        <v>5547</v>
      </c>
      <c r="L568" s="852" t="s">
        <v>92</v>
      </c>
      <c r="M568" s="699" t="s">
        <v>2029</v>
      </c>
      <c r="N568" s="852" t="s">
        <v>92</v>
      </c>
      <c r="O568" s="699" t="s">
        <v>2012</v>
      </c>
      <c r="P568" s="852" t="s">
        <v>1995</v>
      </c>
      <c r="Q568" s="699" t="s">
        <v>1999</v>
      </c>
      <c r="R568" s="852" t="s">
        <v>1995</v>
      </c>
      <c r="S568" s="699" t="s">
        <v>2000</v>
      </c>
      <c r="T568" s="699"/>
      <c r="U568" s="699"/>
      <c r="AC568" s="361" t="str">
        <f t="shared" si="9"/>
        <v>２１検査結果（換気設備）別記第一号-法第28条第2項又は第3項に基づき換気設備が設けられた居室（換気設備を設けるべき調理室等を除く。）-1（6）-改善（予定）年月-年（令和）</v>
      </c>
      <c r="AL568" s="392" t="s">
        <v>5246</v>
      </c>
    </row>
    <row r="569" spans="5:38" x14ac:dyDescent="0.15">
      <c r="E569" s="1121">
        <f>'2_入力シート【検査結果表】 換気設備'!$CP$22</f>
        <v>0</v>
      </c>
      <c r="J569" s="699" t="s">
        <v>1992</v>
      </c>
      <c r="K569" s="699" t="s">
        <v>5547</v>
      </c>
      <c r="L569" s="852" t="s">
        <v>92</v>
      </c>
      <c r="M569" s="699" t="s">
        <v>2029</v>
      </c>
      <c r="N569" s="852" t="s">
        <v>92</v>
      </c>
      <c r="O569" s="699" t="s">
        <v>2012</v>
      </c>
      <c r="P569" s="852" t="s">
        <v>1995</v>
      </c>
      <c r="Q569" s="699" t="s">
        <v>1999</v>
      </c>
      <c r="R569" s="852" t="s">
        <v>1995</v>
      </c>
      <c r="S569" s="699" t="s">
        <v>2001</v>
      </c>
      <c r="T569" s="699"/>
      <c r="U569" s="699"/>
      <c r="AC569" s="361" t="str">
        <f t="shared" si="9"/>
        <v>２１検査結果（換気設備）別記第一号-法第28条第2項又は第3項に基づき換気設備が設けられた居室（換気設備を設けるべき調理室等を除く。）-1（6）-改善（予定）年月-月</v>
      </c>
      <c r="AL569" s="392" t="s">
        <v>5247</v>
      </c>
    </row>
    <row r="570" spans="5:38" x14ac:dyDescent="0.15">
      <c r="E570" s="1121">
        <f>'2_入力シート【検査結果表】 換気設備'!$CS$22</f>
        <v>0</v>
      </c>
      <c r="J570" s="699" t="s">
        <v>1992</v>
      </c>
      <c r="K570" s="699" t="s">
        <v>5547</v>
      </c>
      <c r="L570" s="852" t="s">
        <v>92</v>
      </c>
      <c r="M570" s="699" t="s">
        <v>2029</v>
      </c>
      <c r="N570" s="852" t="s">
        <v>92</v>
      </c>
      <c r="O570" s="699" t="s">
        <v>2012</v>
      </c>
      <c r="P570" s="852" t="s">
        <v>1995</v>
      </c>
      <c r="Q570" s="699" t="s">
        <v>1999</v>
      </c>
      <c r="R570" s="852" t="s">
        <v>1995</v>
      </c>
      <c r="S570" s="699" t="s">
        <v>2002</v>
      </c>
      <c r="T570" s="699"/>
      <c r="U570" s="699"/>
      <c r="AC570" s="361" t="str">
        <f t="shared" si="9"/>
        <v>２１検査結果（換気設備）別記第一号-法第28条第2項又は第3項に基づき換気設備が設けられた居室（換気設備を設けるべき調理室等を除く。）-1（6）-改善（予定）年月-状況</v>
      </c>
      <c r="AL570" s="392" t="s">
        <v>5248</v>
      </c>
    </row>
    <row r="571" spans="5:38" x14ac:dyDescent="0.15">
      <c r="E571" s="1121">
        <f>'2_入力シート【検査結果表】 換気設備'!$AZ$23</f>
        <v>0</v>
      </c>
      <c r="J571" s="699" t="s">
        <v>1992</v>
      </c>
      <c r="K571" s="699" t="s">
        <v>5547</v>
      </c>
      <c r="L571" s="852" t="s">
        <v>92</v>
      </c>
      <c r="M571" s="699" t="s">
        <v>2029</v>
      </c>
      <c r="N571" s="852" t="s">
        <v>92</v>
      </c>
      <c r="O571" s="699" t="s">
        <v>2014</v>
      </c>
      <c r="P571" s="852" t="s">
        <v>1995</v>
      </c>
      <c r="Q571" s="699" t="s">
        <v>3514</v>
      </c>
      <c r="R571" s="699"/>
      <c r="S571" s="699"/>
      <c r="T571" s="699"/>
      <c r="U571" s="699"/>
      <c r="AC571" s="361" t="str">
        <f t="shared" si="9"/>
        <v>２１検査結果（換気設備）別記第一号-法第28条第2項又は第3項に基づき換気設備が設けられた居室（換気設備を設けるべき調理室等を除く。）-1（7）-検査結果</v>
      </c>
      <c r="AL571" s="392" t="s">
        <v>5249</v>
      </c>
    </row>
    <row r="572" spans="5:38" x14ac:dyDescent="0.15">
      <c r="E572" s="1121">
        <f>'2_入力シート【検査結果表】 換気設備'!$BL$23</f>
        <v>0</v>
      </c>
      <c r="J572" s="699" t="s">
        <v>1992</v>
      </c>
      <c r="K572" s="699" t="s">
        <v>5547</v>
      </c>
      <c r="L572" s="852" t="s">
        <v>92</v>
      </c>
      <c r="M572" s="699" t="s">
        <v>2029</v>
      </c>
      <c r="N572" s="852" t="s">
        <v>92</v>
      </c>
      <c r="O572" s="699" t="s">
        <v>2014</v>
      </c>
      <c r="P572" s="852" t="s">
        <v>1995</v>
      </c>
      <c r="Q572" s="699" t="s">
        <v>1996</v>
      </c>
      <c r="R572" s="699"/>
      <c r="S572" s="699"/>
      <c r="T572" s="699"/>
      <c r="U572" s="699"/>
      <c r="AC572" s="361" t="str">
        <f t="shared" si="9"/>
        <v>２１検査結果（換気設備）別記第一号-法第28条第2項又は第3項に基づき換気設備が設けられた居室（換気設備を設けるべき調理室等を除く。）-1（7）-検査者番号</v>
      </c>
      <c r="AL572" s="392" t="s">
        <v>5250</v>
      </c>
    </row>
    <row r="573" spans="5:38" x14ac:dyDescent="0.15">
      <c r="E573" s="1121">
        <f>'2_入力シート【検査結果表】 換気設備'!$BN$23</f>
        <v>0</v>
      </c>
      <c r="J573" s="699" t="s">
        <v>1992</v>
      </c>
      <c r="K573" s="699" t="s">
        <v>5547</v>
      </c>
      <c r="L573" s="852" t="s">
        <v>92</v>
      </c>
      <c r="M573" s="699" t="s">
        <v>2029</v>
      </c>
      <c r="N573" s="852" t="s">
        <v>92</v>
      </c>
      <c r="O573" s="699" t="s">
        <v>2014</v>
      </c>
      <c r="P573" s="852" t="s">
        <v>1995</v>
      </c>
      <c r="Q573" s="699" t="s">
        <v>1997</v>
      </c>
      <c r="R573" s="699"/>
      <c r="S573" s="699"/>
      <c r="T573" s="699"/>
      <c r="U573" s="699"/>
      <c r="AC573" s="361" t="str">
        <f t="shared" si="9"/>
        <v>２１検査結果（換気設備）別記第一号-法第28条第2項又は第3項に基づき換気設備が設けられた居室（換気設備を設けるべき調理室等を除く。）-1（7）-指摘の具体的内容等</v>
      </c>
      <c r="AL573" s="392" t="s">
        <v>5251</v>
      </c>
    </row>
    <row r="574" spans="5:38" x14ac:dyDescent="0.15">
      <c r="E574" s="1121">
        <f>'2_入力シート【検査結果表】 換気設備'!$BX$23</f>
        <v>0</v>
      </c>
      <c r="J574" s="699" t="s">
        <v>1992</v>
      </c>
      <c r="K574" s="699" t="s">
        <v>5547</v>
      </c>
      <c r="L574" s="852" t="s">
        <v>92</v>
      </c>
      <c r="M574" s="699" t="s">
        <v>2029</v>
      </c>
      <c r="N574" s="852" t="s">
        <v>92</v>
      </c>
      <c r="O574" s="699" t="s">
        <v>2014</v>
      </c>
      <c r="P574" s="852" t="s">
        <v>1995</v>
      </c>
      <c r="Q574" s="699" t="s">
        <v>1998</v>
      </c>
      <c r="R574" s="699"/>
      <c r="S574" s="699"/>
      <c r="T574" s="699"/>
      <c r="U574" s="699"/>
      <c r="AC574" s="361" t="str">
        <f t="shared" si="9"/>
        <v>２１検査結果（換気設備）別記第一号-法第28条第2項又は第3項に基づき換気設備が設けられた居室（換気設備を設けるべき調理室等を除く。）-1（7）-改善策の具体的内容等</v>
      </c>
      <c r="AL574" s="392" t="s">
        <v>5252</v>
      </c>
    </row>
    <row r="575" spans="5:38" x14ac:dyDescent="0.15">
      <c r="E575" s="1121">
        <f>'2_入力シート【検査結果表】 換気設備'!$CM$23</f>
        <v>0</v>
      </c>
      <c r="J575" s="699" t="s">
        <v>1992</v>
      </c>
      <c r="K575" s="699" t="s">
        <v>5547</v>
      </c>
      <c r="L575" s="852" t="s">
        <v>92</v>
      </c>
      <c r="M575" s="699" t="s">
        <v>2029</v>
      </c>
      <c r="N575" s="852" t="s">
        <v>92</v>
      </c>
      <c r="O575" s="699" t="s">
        <v>2014</v>
      </c>
      <c r="P575" s="852" t="s">
        <v>1995</v>
      </c>
      <c r="Q575" s="699" t="s">
        <v>1999</v>
      </c>
      <c r="R575" s="852" t="s">
        <v>1995</v>
      </c>
      <c r="S575" s="699" t="s">
        <v>2000</v>
      </c>
      <c r="T575" s="699"/>
      <c r="U575" s="699"/>
      <c r="AC575" s="361" t="str">
        <f t="shared" si="9"/>
        <v>２１検査結果（換気設備）別記第一号-法第28条第2項又は第3項に基づき換気設備が設けられた居室（換気設備を設けるべき調理室等を除く。）-1（7）-改善（予定）年月-年（令和）</v>
      </c>
      <c r="AL575" s="392" t="s">
        <v>5253</v>
      </c>
    </row>
    <row r="576" spans="5:38" x14ac:dyDescent="0.15">
      <c r="E576" s="1121">
        <f>'2_入力シート【検査結果表】 換気設備'!$CP$23</f>
        <v>0</v>
      </c>
      <c r="J576" s="699" t="s">
        <v>1992</v>
      </c>
      <c r="K576" s="699" t="s">
        <v>5547</v>
      </c>
      <c r="L576" s="852" t="s">
        <v>92</v>
      </c>
      <c r="M576" s="699" t="s">
        <v>2029</v>
      </c>
      <c r="N576" s="852" t="s">
        <v>92</v>
      </c>
      <c r="O576" s="699" t="s">
        <v>2014</v>
      </c>
      <c r="P576" s="852" t="s">
        <v>1995</v>
      </c>
      <c r="Q576" s="699" t="s">
        <v>1999</v>
      </c>
      <c r="R576" s="852" t="s">
        <v>1995</v>
      </c>
      <c r="S576" s="699" t="s">
        <v>2001</v>
      </c>
      <c r="T576" s="699"/>
      <c r="U576" s="699"/>
      <c r="AC576" s="361" t="str">
        <f t="shared" si="9"/>
        <v>２１検査結果（換気設備）別記第一号-法第28条第2項又は第3項に基づき換気設備が設けられた居室（換気設備を設けるべき調理室等を除く。）-1（7）-改善（予定）年月-月</v>
      </c>
      <c r="AL576" s="392" t="s">
        <v>5254</v>
      </c>
    </row>
    <row r="577" spans="5:38" x14ac:dyDescent="0.15">
      <c r="E577" s="1121">
        <f>'2_入力シート【検査結果表】 換気設備'!$CS$23</f>
        <v>0</v>
      </c>
      <c r="J577" s="699" t="s">
        <v>1992</v>
      </c>
      <c r="K577" s="699" t="s">
        <v>5547</v>
      </c>
      <c r="L577" s="852" t="s">
        <v>92</v>
      </c>
      <c r="M577" s="699" t="s">
        <v>2029</v>
      </c>
      <c r="N577" s="852" t="s">
        <v>92</v>
      </c>
      <c r="O577" s="699" t="s">
        <v>2014</v>
      </c>
      <c r="P577" s="852" t="s">
        <v>1995</v>
      </c>
      <c r="Q577" s="699" t="s">
        <v>1999</v>
      </c>
      <c r="R577" s="852" t="s">
        <v>1995</v>
      </c>
      <c r="S577" s="699" t="s">
        <v>2002</v>
      </c>
      <c r="T577" s="699"/>
      <c r="U577" s="699"/>
      <c r="AC577" s="361" t="str">
        <f t="shared" si="9"/>
        <v>２１検査結果（換気設備）別記第一号-法第28条第2項又は第3項に基づき換気設備が設けられた居室（換気設備を設けるべき調理室等を除く。）-1（7）-改善（予定）年月-状況</v>
      </c>
      <c r="AL577" s="392" t="s">
        <v>5255</v>
      </c>
    </row>
    <row r="578" spans="5:38" x14ac:dyDescent="0.15">
      <c r="E578" s="1121">
        <f>'2_入力シート【検査結果表】 換気設備'!$AZ$24</f>
        <v>0</v>
      </c>
      <c r="J578" s="699" t="s">
        <v>1992</v>
      </c>
      <c r="K578" s="699" t="s">
        <v>5547</v>
      </c>
      <c r="L578" s="852" t="s">
        <v>92</v>
      </c>
      <c r="M578" s="699" t="s">
        <v>2029</v>
      </c>
      <c r="N578" s="852" t="s">
        <v>92</v>
      </c>
      <c r="O578" s="699" t="s">
        <v>2015</v>
      </c>
      <c r="P578" s="852" t="s">
        <v>1995</v>
      </c>
      <c r="Q578" s="699" t="s">
        <v>3514</v>
      </c>
      <c r="R578" s="699"/>
      <c r="S578" s="699"/>
      <c r="T578" s="699"/>
      <c r="U578" s="699"/>
      <c r="AC578" s="361" t="str">
        <f t="shared" si="9"/>
        <v>２１検査結果（換気設備）別記第一号-法第28条第2項又は第3項に基づき換気設備が設けられた居室（換気設備を設けるべき調理室等を除く。）-1（8）-検査結果</v>
      </c>
      <c r="AL578" s="392" t="s">
        <v>5256</v>
      </c>
    </row>
    <row r="579" spans="5:38" x14ac:dyDescent="0.15">
      <c r="E579" s="1123">
        <f>'2_入力シート【検査結果表】 換気設備'!$BL$24</f>
        <v>0</v>
      </c>
      <c r="J579" s="699" t="s">
        <v>1992</v>
      </c>
      <c r="K579" s="699" t="s">
        <v>5547</v>
      </c>
      <c r="L579" s="852" t="s">
        <v>92</v>
      </c>
      <c r="M579" s="699" t="s">
        <v>2029</v>
      </c>
      <c r="N579" s="852" t="s">
        <v>92</v>
      </c>
      <c r="O579" s="699" t="s">
        <v>2015</v>
      </c>
      <c r="P579" s="852" t="s">
        <v>1995</v>
      </c>
      <c r="Q579" s="699" t="s">
        <v>1996</v>
      </c>
      <c r="R579" s="699"/>
      <c r="S579" s="699"/>
      <c r="T579" s="699"/>
      <c r="U579" s="699"/>
      <c r="AC579" s="361" t="str">
        <f t="shared" si="9"/>
        <v>２１検査結果（換気設備）別記第一号-法第28条第2項又は第3項に基づき換気設備が設けられた居室（換気設備を設けるべき調理室等を除く。）-1（8）-検査者番号</v>
      </c>
      <c r="AL579" s="392" t="s">
        <v>5257</v>
      </c>
    </row>
    <row r="580" spans="5:38" x14ac:dyDescent="0.15">
      <c r="E580" s="1123">
        <f>'2_入力シート【検査結果表】 換気設備'!$BN$24</f>
        <v>0</v>
      </c>
      <c r="J580" s="699" t="s">
        <v>1992</v>
      </c>
      <c r="K580" s="699" t="s">
        <v>5547</v>
      </c>
      <c r="L580" s="852" t="s">
        <v>92</v>
      </c>
      <c r="M580" s="699" t="s">
        <v>2029</v>
      </c>
      <c r="N580" s="852" t="s">
        <v>92</v>
      </c>
      <c r="O580" s="699" t="s">
        <v>2015</v>
      </c>
      <c r="P580" s="852" t="s">
        <v>1995</v>
      </c>
      <c r="Q580" s="699" t="s">
        <v>1997</v>
      </c>
      <c r="R580" s="699"/>
      <c r="S580" s="699"/>
      <c r="T580" s="699"/>
      <c r="U580" s="699"/>
      <c r="AC580" s="361" t="str">
        <f t="shared" si="9"/>
        <v>２１検査結果（換気設備）別記第一号-法第28条第2項又は第3項に基づき換気設備が設けられた居室（換気設備を設けるべき調理室等を除く。）-1（8）-指摘の具体的内容等</v>
      </c>
      <c r="AL580" s="392" t="s">
        <v>5258</v>
      </c>
    </row>
    <row r="581" spans="5:38" x14ac:dyDescent="0.15">
      <c r="E581" s="1123">
        <f>'2_入力シート【検査結果表】 換気設備'!$BX$24</f>
        <v>0</v>
      </c>
      <c r="J581" s="699" t="s">
        <v>1992</v>
      </c>
      <c r="K581" s="699" t="s">
        <v>5547</v>
      </c>
      <c r="L581" s="852" t="s">
        <v>92</v>
      </c>
      <c r="M581" s="699" t="s">
        <v>2029</v>
      </c>
      <c r="N581" s="852" t="s">
        <v>92</v>
      </c>
      <c r="O581" s="699" t="s">
        <v>2015</v>
      </c>
      <c r="P581" s="852" t="s">
        <v>1995</v>
      </c>
      <c r="Q581" s="699" t="s">
        <v>1998</v>
      </c>
      <c r="R581" s="699"/>
      <c r="S581" s="699"/>
      <c r="T581" s="699"/>
      <c r="U581" s="699"/>
      <c r="AC581" s="361" t="str">
        <f t="shared" si="9"/>
        <v>２１検査結果（換気設備）別記第一号-法第28条第2項又は第3項に基づき換気設備が設けられた居室（換気設備を設けるべき調理室等を除く。）-1（8）-改善策の具体的内容等</v>
      </c>
      <c r="AL581" s="392" t="s">
        <v>5259</v>
      </c>
    </row>
    <row r="582" spans="5:38" x14ac:dyDescent="0.15">
      <c r="E582" s="1121">
        <f>'2_入力シート【検査結果表】 換気設備'!$CM$24</f>
        <v>0</v>
      </c>
      <c r="J582" s="699" t="s">
        <v>1992</v>
      </c>
      <c r="K582" s="699" t="s">
        <v>5547</v>
      </c>
      <c r="L582" s="852" t="s">
        <v>92</v>
      </c>
      <c r="M582" s="699" t="s">
        <v>2029</v>
      </c>
      <c r="N582" s="852" t="s">
        <v>92</v>
      </c>
      <c r="O582" s="699" t="s">
        <v>2015</v>
      </c>
      <c r="P582" s="852" t="s">
        <v>1995</v>
      </c>
      <c r="Q582" s="699" t="s">
        <v>1999</v>
      </c>
      <c r="R582" s="852" t="s">
        <v>1995</v>
      </c>
      <c r="S582" s="699" t="s">
        <v>2000</v>
      </c>
      <c r="T582" s="699"/>
      <c r="U582" s="699"/>
      <c r="AC582" s="361" t="str">
        <f t="shared" si="9"/>
        <v>２１検査結果（換気設備）別記第一号-法第28条第2項又は第3項に基づき換気設備が設けられた居室（換気設備を設けるべき調理室等を除く。）-1（8）-改善（予定）年月-年（令和）</v>
      </c>
      <c r="AL582" s="392" t="s">
        <v>5260</v>
      </c>
    </row>
    <row r="583" spans="5:38" x14ac:dyDescent="0.15">
      <c r="E583" s="1121">
        <f>'2_入力シート【検査結果表】 換気設備'!$CP$24</f>
        <v>0</v>
      </c>
      <c r="J583" s="699" t="s">
        <v>1992</v>
      </c>
      <c r="K583" s="699" t="s">
        <v>5547</v>
      </c>
      <c r="L583" s="852" t="s">
        <v>92</v>
      </c>
      <c r="M583" s="699" t="s">
        <v>2029</v>
      </c>
      <c r="N583" s="852" t="s">
        <v>92</v>
      </c>
      <c r="O583" s="699" t="s">
        <v>2015</v>
      </c>
      <c r="P583" s="852" t="s">
        <v>1995</v>
      </c>
      <c r="Q583" s="699" t="s">
        <v>1999</v>
      </c>
      <c r="R583" s="852" t="s">
        <v>1995</v>
      </c>
      <c r="S583" s="699" t="s">
        <v>2001</v>
      </c>
      <c r="T583" s="699"/>
      <c r="U583" s="699"/>
      <c r="AC583" s="361" t="str">
        <f t="shared" si="9"/>
        <v>２１検査結果（換気設備）別記第一号-法第28条第2項又は第3項に基づき換気設備が設けられた居室（換気設備を設けるべき調理室等を除く。）-1（8）-改善（予定）年月-月</v>
      </c>
      <c r="AL583" s="392" t="s">
        <v>5261</v>
      </c>
    </row>
    <row r="584" spans="5:38" x14ac:dyDescent="0.15">
      <c r="E584" s="1121">
        <f>'2_入力シート【検査結果表】 換気設備'!$CS$24</f>
        <v>0</v>
      </c>
      <c r="J584" s="699" t="s">
        <v>1992</v>
      </c>
      <c r="K584" s="699" t="s">
        <v>5547</v>
      </c>
      <c r="L584" s="852" t="s">
        <v>92</v>
      </c>
      <c r="M584" s="699" t="s">
        <v>2029</v>
      </c>
      <c r="N584" s="852" t="s">
        <v>92</v>
      </c>
      <c r="O584" s="699" t="s">
        <v>2015</v>
      </c>
      <c r="P584" s="852" t="s">
        <v>1995</v>
      </c>
      <c r="Q584" s="699" t="s">
        <v>1999</v>
      </c>
      <c r="R584" s="852" t="s">
        <v>1995</v>
      </c>
      <c r="S584" s="699" t="s">
        <v>2002</v>
      </c>
      <c r="T584" s="699"/>
      <c r="U584" s="699"/>
      <c r="AC584" s="361" t="str">
        <f t="shared" si="9"/>
        <v>２１検査結果（換気設備）別記第一号-法第28条第2項又は第3項に基づき換気設備が設けられた居室（換気設備を設けるべき調理室等を除く。）-1（8）-改善（予定）年月-状況</v>
      </c>
      <c r="AL584" s="392" t="s">
        <v>5262</v>
      </c>
    </row>
    <row r="585" spans="5:38" x14ac:dyDescent="0.15">
      <c r="E585" s="1121">
        <f>'2_入力シート【検査結果表】 換気設備'!$AZ$25</f>
        <v>0</v>
      </c>
      <c r="J585" s="699" t="s">
        <v>1992</v>
      </c>
      <c r="K585" s="699" t="s">
        <v>5547</v>
      </c>
      <c r="L585" s="852" t="s">
        <v>92</v>
      </c>
      <c r="M585" s="699" t="s">
        <v>2029</v>
      </c>
      <c r="N585" s="852" t="s">
        <v>92</v>
      </c>
      <c r="O585" s="699" t="s">
        <v>2016</v>
      </c>
      <c r="P585" s="852" t="s">
        <v>1995</v>
      </c>
      <c r="Q585" s="699" t="s">
        <v>3514</v>
      </c>
      <c r="R585" s="699"/>
      <c r="S585" s="699"/>
      <c r="T585" s="699"/>
      <c r="U585" s="699"/>
      <c r="AC585" s="361" t="str">
        <f t="shared" si="9"/>
        <v>２１検査結果（換気設備）別記第一号-法第28条第2項又は第3項に基づき換気設備が設けられた居室（換気設備を設けるべき調理室等を除く。）-1（9）-検査結果</v>
      </c>
      <c r="AL585" s="392" t="s">
        <v>5263</v>
      </c>
    </row>
    <row r="586" spans="5:38" x14ac:dyDescent="0.15">
      <c r="E586" s="1121">
        <f>'2_入力シート【検査結果表】 換気設備'!$BL$25</f>
        <v>0</v>
      </c>
      <c r="J586" s="699" t="s">
        <v>1992</v>
      </c>
      <c r="K586" s="699" t="s">
        <v>5547</v>
      </c>
      <c r="L586" s="852" t="s">
        <v>92</v>
      </c>
      <c r="M586" s="699" t="s">
        <v>2029</v>
      </c>
      <c r="N586" s="852" t="s">
        <v>92</v>
      </c>
      <c r="O586" s="699" t="s">
        <v>2016</v>
      </c>
      <c r="P586" s="852" t="s">
        <v>1995</v>
      </c>
      <c r="Q586" s="699" t="s">
        <v>1996</v>
      </c>
      <c r="R586" s="699"/>
      <c r="S586" s="699"/>
      <c r="T586" s="699"/>
      <c r="U586" s="699"/>
      <c r="AC586" s="361" t="str">
        <f t="shared" si="9"/>
        <v>２１検査結果（換気設備）別記第一号-法第28条第2項又は第3項に基づき換気設備が設けられた居室（換気設備を設けるべき調理室等を除く。）-1（9）-検査者番号</v>
      </c>
      <c r="AL586" s="392" t="s">
        <v>5264</v>
      </c>
    </row>
    <row r="587" spans="5:38" x14ac:dyDescent="0.15">
      <c r="E587" s="1121">
        <f>'2_入力シート【検査結果表】 換気設備'!$BN$25</f>
        <v>0</v>
      </c>
      <c r="J587" s="699" t="s">
        <v>1992</v>
      </c>
      <c r="K587" s="699" t="s">
        <v>5547</v>
      </c>
      <c r="L587" s="852" t="s">
        <v>92</v>
      </c>
      <c r="M587" s="699" t="s">
        <v>2029</v>
      </c>
      <c r="N587" s="852" t="s">
        <v>92</v>
      </c>
      <c r="O587" s="699" t="s">
        <v>2016</v>
      </c>
      <c r="P587" s="852" t="s">
        <v>1995</v>
      </c>
      <c r="Q587" s="699" t="s">
        <v>1997</v>
      </c>
      <c r="R587" s="699"/>
      <c r="S587" s="699"/>
      <c r="T587" s="699"/>
      <c r="U587" s="699"/>
      <c r="AC587" s="361" t="str">
        <f t="shared" ref="AC587:AC650" si="10">CONCATENATE(J587,K587,L587,M587,N587,O587,P587,Q587,R587,S587,T587,U587)</f>
        <v>２１検査結果（換気設備）別記第一号-法第28条第2項又は第3項に基づき換気設備が設けられた居室（換気設備を設けるべき調理室等を除く。）-1（9）-指摘の具体的内容等</v>
      </c>
      <c r="AL587" s="392" t="s">
        <v>5265</v>
      </c>
    </row>
    <row r="588" spans="5:38" x14ac:dyDescent="0.15">
      <c r="E588" s="1121">
        <f>'2_入力シート【検査結果表】 換気設備'!$BX$25</f>
        <v>0</v>
      </c>
      <c r="J588" s="699" t="s">
        <v>1992</v>
      </c>
      <c r="K588" s="699" t="s">
        <v>5547</v>
      </c>
      <c r="L588" s="852" t="s">
        <v>92</v>
      </c>
      <c r="M588" s="699" t="s">
        <v>2029</v>
      </c>
      <c r="N588" s="852" t="s">
        <v>92</v>
      </c>
      <c r="O588" s="699" t="s">
        <v>2016</v>
      </c>
      <c r="P588" s="852" t="s">
        <v>1995</v>
      </c>
      <c r="Q588" s="699" t="s">
        <v>1998</v>
      </c>
      <c r="R588" s="699"/>
      <c r="S588" s="699"/>
      <c r="T588" s="699"/>
      <c r="U588" s="699"/>
      <c r="AC588" s="361" t="str">
        <f t="shared" si="10"/>
        <v>２１検査結果（換気設備）別記第一号-法第28条第2項又は第3項に基づき換気設備が設けられた居室（換気設備を設けるべき調理室等を除く。）-1（9）-改善策の具体的内容等</v>
      </c>
      <c r="AL588" s="392" t="s">
        <v>5266</v>
      </c>
    </row>
    <row r="589" spans="5:38" x14ac:dyDescent="0.15">
      <c r="E589" s="1121">
        <f>'2_入力シート【検査結果表】 換気設備'!$CM$25</f>
        <v>0</v>
      </c>
      <c r="J589" s="699" t="s">
        <v>1992</v>
      </c>
      <c r="K589" s="699" t="s">
        <v>5547</v>
      </c>
      <c r="L589" s="852" t="s">
        <v>92</v>
      </c>
      <c r="M589" s="699" t="s">
        <v>2029</v>
      </c>
      <c r="N589" s="852" t="s">
        <v>92</v>
      </c>
      <c r="O589" s="699" t="s">
        <v>2016</v>
      </c>
      <c r="P589" s="852" t="s">
        <v>1995</v>
      </c>
      <c r="Q589" s="699" t="s">
        <v>1999</v>
      </c>
      <c r="R589" s="852" t="s">
        <v>1995</v>
      </c>
      <c r="S589" s="699" t="s">
        <v>2000</v>
      </c>
      <c r="T589" s="699"/>
      <c r="U589" s="699"/>
      <c r="AC589" s="361" t="str">
        <f t="shared" si="10"/>
        <v>２１検査結果（換気設備）別記第一号-法第28条第2項又は第3項に基づき換気設備が設けられた居室（換気設備を設けるべき調理室等を除く。）-1（9）-改善（予定）年月-年（令和）</v>
      </c>
      <c r="AL589" s="392" t="s">
        <v>5267</v>
      </c>
    </row>
    <row r="590" spans="5:38" x14ac:dyDescent="0.15">
      <c r="E590" s="1121">
        <f>'2_入力シート【検査結果表】 換気設備'!$CP$25</f>
        <v>0</v>
      </c>
      <c r="J590" s="699" t="s">
        <v>1992</v>
      </c>
      <c r="K590" s="699" t="s">
        <v>5547</v>
      </c>
      <c r="L590" s="852" t="s">
        <v>92</v>
      </c>
      <c r="M590" s="699" t="s">
        <v>2029</v>
      </c>
      <c r="N590" s="852" t="s">
        <v>92</v>
      </c>
      <c r="O590" s="699" t="s">
        <v>2016</v>
      </c>
      <c r="P590" s="852" t="s">
        <v>1995</v>
      </c>
      <c r="Q590" s="699" t="s">
        <v>1999</v>
      </c>
      <c r="R590" s="852" t="s">
        <v>1995</v>
      </c>
      <c r="S590" s="699" t="s">
        <v>2001</v>
      </c>
      <c r="T590" s="699"/>
      <c r="U590" s="699"/>
      <c r="AC590" s="361" t="str">
        <f t="shared" si="10"/>
        <v>２１検査結果（換気設備）別記第一号-法第28条第2項又は第3項に基づき換気設備が設けられた居室（換気設備を設けるべき調理室等を除く。）-1（9）-改善（予定）年月-月</v>
      </c>
      <c r="AL590" s="392" t="s">
        <v>5268</v>
      </c>
    </row>
    <row r="591" spans="5:38" x14ac:dyDescent="0.15">
      <c r="E591" s="1121">
        <f>'2_入力シート【検査結果表】 換気設備'!$CS$25</f>
        <v>0</v>
      </c>
      <c r="J591" s="699" t="s">
        <v>1992</v>
      </c>
      <c r="K591" s="699" t="s">
        <v>5547</v>
      </c>
      <c r="L591" s="852" t="s">
        <v>92</v>
      </c>
      <c r="M591" s="699" t="s">
        <v>2029</v>
      </c>
      <c r="N591" s="852" t="s">
        <v>92</v>
      </c>
      <c r="O591" s="699" t="s">
        <v>2016</v>
      </c>
      <c r="P591" s="852" t="s">
        <v>1995</v>
      </c>
      <c r="Q591" s="699" t="s">
        <v>1999</v>
      </c>
      <c r="R591" s="852" t="s">
        <v>1995</v>
      </c>
      <c r="S591" s="699" t="s">
        <v>2002</v>
      </c>
      <c r="T591" s="699"/>
      <c r="U591" s="699"/>
      <c r="AC591" s="361" t="str">
        <f t="shared" si="10"/>
        <v>２１検査結果（換気設備）別記第一号-法第28条第2項又は第3項に基づき換気設備が設けられた居室（換気設備を設けるべき調理室等を除く。）-1（9）-改善（予定）年月-状況</v>
      </c>
      <c r="AL591" s="392" t="s">
        <v>5269</v>
      </c>
    </row>
    <row r="592" spans="5:38" x14ac:dyDescent="0.15">
      <c r="E592" s="1121">
        <f>'2_入力シート【検査結果表】 換気設備'!$AZ$26</f>
        <v>0</v>
      </c>
      <c r="J592" s="699" t="s">
        <v>1992</v>
      </c>
      <c r="K592" s="699" t="s">
        <v>5547</v>
      </c>
      <c r="L592" s="852" t="s">
        <v>92</v>
      </c>
      <c r="M592" s="699" t="s">
        <v>2029</v>
      </c>
      <c r="N592" s="852" t="s">
        <v>92</v>
      </c>
      <c r="O592" s="699" t="s">
        <v>2017</v>
      </c>
      <c r="P592" s="852" t="s">
        <v>1995</v>
      </c>
      <c r="Q592" s="699" t="s">
        <v>3514</v>
      </c>
      <c r="R592" s="699"/>
      <c r="S592" s="699"/>
      <c r="T592" s="699"/>
      <c r="U592" s="699"/>
      <c r="AC592" s="361" t="str">
        <f t="shared" si="10"/>
        <v>２１検査結果（換気設備）別記第一号-法第28条第2項又は第3項に基づき換気設備が設けられた居室（換気設備を設けるべき調理室等を除く。）-1（10）-検査結果</v>
      </c>
      <c r="AL592" s="392" t="s">
        <v>5270</v>
      </c>
    </row>
    <row r="593" spans="5:38" x14ac:dyDescent="0.15">
      <c r="E593" s="1121">
        <f>'2_入力シート【検査結果表】 換気設備'!$BL$26</f>
        <v>0</v>
      </c>
      <c r="J593" s="699" t="s">
        <v>1992</v>
      </c>
      <c r="K593" s="699" t="s">
        <v>5547</v>
      </c>
      <c r="L593" s="852" t="s">
        <v>92</v>
      </c>
      <c r="M593" s="699" t="s">
        <v>2029</v>
      </c>
      <c r="N593" s="852" t="s">
        <v>92</v>
      </c>
      <c r="O593" s="699" t="s">
        <v>2017</v>
      </c>
      <c r="P593" s="852" t="s">
        <v>1995</v>
      </c>
      <c r="Q593" s="699" t="s">
        <v>1996</v>
      </c>
      <c r="R593" s="699"/>
      <c r="S593" s="699"/>
      <c r="T593" s="699"/>
      <c r="U593" s="699"/>
      <c r="AC593" s="361" t="str">
        <f t="shared" si="10"/>
        <v>２１検査結果（換気設備）別記第一号-法第28条第2項又は第3項に基づき換気設備が設けられた居室（換気設備を設けるべき調理室等を除く。）-1（10）-検査者番号</v>
      </c>
      <c r="AL593" s="392" t="s">
        <v>5271</v>
      </c>
    </row>
    <row r="594" spans="5:38" x14ac:dyDescent="0.15">
      <c r="E594" s="1121">
        <f>'2_入力シート【検査結果表】 換気設備'!$BN$26</f>
        <v>0</v>
      </c>
      <c r="J594" s="699" t="s">
        <v>1992</v>
      </c>
      <c r="K594" s="699" t="s">
        <v>5547</v>
      </c>
      <c r="L594" s="852" t="s">
        <v>92</v>
      </c>
      <c r="M594" s="699" t="s">
        <v>2029</v>
      </c>
      <c r="N594" s="852" t="s">
        <v>92</v>
      </c>
      <c r="O594" s="699" t="s">
        <v>2017</v>
      </c>
      <c r="P594" s="852" t="s">
        <v>1995</v>
      </c>
      <c r="Q594" s="699" t="s">
        <v>1997</v>
      </c>
      <c r="R594" s="699"/>
      <c r="S594" s="699"/>
      <c r="T594" s="699"/>
      <c r="U594" s="699"/>
      <c r="AC594" s="361" t="str">
        <f t="shared" si="10"/>
        <v>２１検査結果（換気設備）別記第一号-法第28条第2項又は第3項に基づき換気設備が設けられた居室（換気設備を設けるべき調理室等を除く。）-1（10）-指摘の具体的内容等</v>
      </c>
      <c r="AL594" s="392" t="s">
        <v>5272</v>
      </c>
    </row>
    <row r="595" spans="5:38" x14ac:dyDescent="0.15">
      <c r="E595" s="1121">
        <f>'2_入力シート【検査結果表】 換気設備'!$BX$26</f>
        <v>0</v>
      </c>
      <c r="J595" s="699" t="s">
        <v>1992</v>
      </c>
      <c r="K595" s="699" t="s">
        <v>5547</v>
      </c>
      <c r="L595" s="852" t="s">
        <v>92</v>
      </c>
      <c r="M595" s="699" t="s">
        <v>2029</v>
      </c>
      <c r="N595" s="852" t="s">
        <v>92</v>
      </c>
      <c r="O595" s="699" t="s">
        <v>2017</v>
      </c>
      <c r="P595" s="852" t="s">
        <v>1995</v>
      </c>
      <c r="Q595" s="699" t="s">
        <v>1998</v>
      </c>
      <c r="R595" s="699"/>
      <c r="S595" s="699"/>
      <c r="T595" s="699"/>
      <c r="U595" s="699"/>
      <c r="AC595" s="361" t="str">
        <f t="shared" si="10"/>
        <v>２１検査結果（換気設備）別記第一号-法第28条第2項又は第3項に基づき換気設備が設けられた居室（換気設備を設けるべき調理室等を除く。）-1（10）-改善策の具体的内容等</v>
      </c>
      <c r="AL595" s="392" t="s">
        <v>5273</v>
      </c>
    </row>
    <row r="596" spans="5:38" x14ac:dyDescent="0.15">
      <c r="E596" s="1121">
        <f>'2_入力シート【検査結果表】 換気設備'!$CM$26</f>
        <v>0</v>
      </c>
      <c r="J596" s="699" t="s">
        <v>1992</v>
      </c>
      <c r="K596" s="699" t="s">
        <v>5547</v>
      </c>
      <c r="L596" s="852" t="s">
        <v>92</v>
      </c>
      <c r="M596" s="699" t="s">
        <v>2029</v>
      </c>
      <c r="N596" s="852" t="s">
        <v>92</v>
      </c>
      <c r="O596" s="699" t="s">
        <v>2017</v>
      </c>
      <c r="P596" s="852" t="s">
        <v>1995</v>
      </c>
      <c r="Q596" s="699" t="s">
        <v>1999</v>
      </c>
      <c r="R596" s="852" t="s">
        <v>1995</v>
      </c>
      <c r="S596" s="699" t="s">
        <v>2000</v>
      </c>
      <c r="T596" s="699"/>
      <c r="U596" s="699"/>
      <c r="AC596" s="361" t="str">
        <f t="shared" si="10"/>
        <v>２１検査結果（換気設備）別記第一号-法第28条第2項又は第3項に基づき換気設備が設けられた居室（換気設備を設けるべき調理室等を除く。）-1（10）-改善（予定）年月-年（令和）</v>
      </c>
      <c r="AL596" s="392" t="s">
        <v>5274</v>
      </c>
    </row>
    <row r="597" spans="5:38" x14ac:dyDescent="0.15">
      <c r="E597" s="1121">
        <f>'2_入力シート【検査結果表】 換気設備'!$CP$26</f>
        <v>0</v>
      </c>
      <c r="J597" s="699" t="s">
        <v>1992</v>
      </c>
      <c r="K597" s="699" t="s">
        <v>5547</v>
      </c>
      <c r="L597" s="852" t="s">
        <v>92</v>
      </c>
      <c r="M597" s="699" t="s">
        <v>2029</v>
      </c>
      <c r="N597" s="852" t="s">
        <v>92</v>
      </c>
      <c r="O597" s="699" t="s">
        <v>2017</v>
      </c>
      <c r="P597" s="852" t="s">
        <v>1995</v>
      </c>
      <c r="Q597" s="699" t="s">
        <v>1999</v>
      </c>
      <c r="R597" s="852" t="s">
        <v>1995</v>
      </c>
      <c r="S597" s="699" t="s">
        <v>2001</v>
      </c>
      <c r="T597" s="699"/>
      <c r="U597" s="699"/>
      <c r="AC597" s="361" t="str">
        <f t="shared" si="10"/>
        <v>２１検査結果（換気設備）別記第一号-法第28条第2項又は第3項に基づき換気設備が設けられた居室（換気設備を設けるべき調理室等を除く。）-1（10）-改善（予定）年月-月</v>
      </c>
      <c r="AL597" s="392" t="s">
        <v>5275</v>
      </c>
    </row>
    <row r="598" spans="5:38" x14ac:dyDescent="0.15">
      <c r="E598" s="1121">
        <f>'2_入力シート【検査結果表】 換気設備'!$CS$26</f>
        <v>0</v>
      </c>
      <c r="J598" s="699" t="s">
        <v>1992</v>
      </c>
      <c r="K598" s="699" t="s">
        <v>5547</v>
      </c>
      <c r="L598" s="852" t="s">
        <v>92</v>
      </c>
      <c r="M598" s="699" t="s">
        <v>2029</v>
      </c>
      <c r="N598" s="852" t="s">
        <v>92</v>
      </c>
      <c r="O598" s="699" t="s">
        <v>2017</v>
      </c>
      <c r="P598" s="852" t="s">
        <v>1995</v>
      </c>
      <c r="Q598" s="699" t="s">
        <v>1999</v>
      </c>
      <c r="R598" s="852" t="s">
        <v>1995</v>
      </c>
      <c r="S598" s="699" t="s">
        <v>2002</v>
      </c>
      <c r="T598" s="699"/>
      <c r="U598" s="699"/>
      <c r="AC598" s="361" t="str">
        <f t="shared" si="10"/>
        <v>２１検査結果（換気設備）別記第一号-法第28条第2項又は第3項に基づき換気設備が設けられた居室（換気設備を設けるべき調理室等を除く。）-1（10）-改善（予定）年月-状況</v>
      </c>
      <c r="AL598" s="392" t="s">
        <v>5276</v>
      </c>
    </row>
    <row r="599" spans="5:38" x14ac:dyDescent="0.15">
      <c r="E599" s="1121">
        <f>'2_入力シート【検査結果表】 換気設備'!$AZ$27</f>
        <v>0</v>
      </c>
      <c r="J599" s="699" t="s">
        <v>1992</v>
      </c>
      <c r="K599" s="699" t="s">
        <v>5547</v>
      </c>
      <c r="L599" s="852" t="s">
        <v>92</v>
      </c>
      <c r="M599" s="699" t="s">
        <v>2029</v>
      </c>
      <c r="N599" s="852" t="s">
        <v>92</v>
      </c>
      <c r="O599" s="699" t="s">
        <v>2018</v>
      </c>
      <c r="P599" s="852" t="s">
        <v>1995</v>
      </c>
      <c r="Q599" s="699" t="s">
        <v>3514</v>
      </c>
      <c r="R599" s="699"/>
      <c r="S599" s="699"/>
      <c r="T599" s="699"/>
      <c r="U599" s="699"/>
      <c r="AC599" s="361" t="str">
        <f t="shared" si="10"/>
        <v>２１検査結果（換気設備）別記第一号-法第28条第2項又は第3項に基づき換気設備が設けられた居室（換気設備を設けるべき調理室等を除く。）-1（11）-検査結果</v>
      </c>
      <c r="AL599" s="392" t="s">
        <v>5277</v>
      </c>
    </row>
    <row r="600" spans="5:38" x14ac:dyDescent="0.15">
      <c r="E600" s="1121">
        <f>'2_入力シート【検査結果表】 換気設備'!$BL$27</f>
        <v>0</v>
      </c>
      <c r="J600" s="699" t="s">
        <v>1992</v>
      </c>
      <c r="K600" s="699" t="s">
        <v>5547</v>
      </c>
      <c r="L600" s="852" t="s">
        <v>92</v>
      </c>
      <c r="M600" s="699" t="s">
        <v>2029</v>
      </c>
      <c r="N600" s="852" t="s">
        <v>92</v>
      </c>
      <c r="O600" s="699" t="s">
        <v>2018</v>
      </c>
      <c r="P600" s="852" t="s">
        <v>1995</v>
      </c>
      <c r="Q600" s="699" t="s">
        <v>1996</v>
      </c>
      <c r="R600" s="699"/>
      <c r="S600" s="699"/>
      <c r="T600" s="699"/>
      <c r="U600" s="699"/>
      <c r="AC600" s="361" t="str">
        <f t="shared" si="10"/>
        <v>２１検査結果（換気設備）別記第一号-法第28条第2項又は第3項に基づき換気設備が設けられた居室（換気設備を設けるべき調理室等を除く。）-1（11）-検査者番号</v>
      </c>
      <c r="AL600" s="392" t="s">
        <v>5278</v>
      </c>
    </row>
    <row r="601" spans="5:38" x14ac:dyDescent="0.15">
      <c r="E601" s="1121">
        <f>'2_入力シート【検査結果表】 換気設備'!$BN$27</f>
        <v>0</v>
      </c>
      <c r="J601" s="699" t="s">
        <v>1992</v>
      </c>
      <c r="K601" s="699" t="s">
        <v>5547</v>
      </c>
      <c r="L601" s="852" t="s">
        <v>92</v>
      </c>
      <c r="M601" s="699" t="s">
        <v>2029</v>
      </c>
      <c r="N601" s="852" t="s">
        <v>92</v>
      </c>
      <c r="O601" s="699" t="s">
        <v>2018</v>
      </c>
      <c r="P601" s="852" t="s">
        <v>1995</v>
      </c>
      <c r="Q601" s="699" t="s">
        <v>1997</v>
      </c>
      <c r="R601" s="699"/>
      <c r="S601" s="699"/>
      <c r="T601" s="699"/>
      <c r="U601" s="699"/>
      <c r="AC601" s="361" t="str">
        <f t="shared" si="10"/>
        <v>２１検査結果（換気設備）別記第一号-法第28条第2項又は第3項に基づき換気設備が設けられた居室（換気設備を設けるべき調理室等を除く。）-1（11）-指摘の具体的内容等</v>
      </c>
      <c r="AL601" s="392" t="s">
        <v>5279</v>
      </c>
    </row>
    <row r="602" spans="5:38" x14ac:dyDescent="0.15">
      <c r="E602" s="1121">
        <f>'2_入力シート【検査結果表】 換気設備'!$BX$27</f>
        <v>0</v>
      </c>
      <c r="J602" s="699" t="s">
        <v>1992</v>
      </c>
      <c r="K602" s="699" t="s">
        <v>5547</v>
      </c>
      <c r="L602" s="852" t="s">
        <v>92</v>
      </c>
      <c r="M602" s="699" t="s">
        <v>2029</v>
      </c>
      <c r="N602" s="852" t="s">
        <v>92</v>
      </c>
      <c r="O602" s="699" t="s">
        <v>2018</v>
      </c>
      <c r="P602" s="852" t="s">
        <v>1995</v>
      </c>
      <c r="Q602" s="699" t="s">
        <v>1998</v>
      </c>
      <c r="R602" s="699"/>
      <c r="S602" s="699"/>
      <c r="T602" s="699"/>
      <c r="U602" s="699"/>
      <c r="AC602" s="361" t="str">
        <f t="shared" si="10"/>
        <v>２１検査結果（換気設備）別記第一号-法第28条第2項又は第3項に基づき換気設備が設けられた居室（換気設備を設けるべき調理室等を除く。）-1（11）-改善策の具体的内容等</v>
      </c>
      <c r="AL602" s="392" t="s">
        <v>5280</v>
      </c>
    </row>
    <row r="603" spans="5:38" x14ac:dyDescent="0.15">
      <c r="E603" s="1121">
        <f>'2_入力シート【検査結果表】 換気設備'!$CM$27</f>
        <v>0</v>
      </c>
      <c r="J603" s="699" t="s">
        <v>1992</v>
      </c>
      <c r="K603" s="699" t="s">
        <v>5547</v>
      </c>
      <c r="L603" s="852" t="s">
        <v>92</v>
      </c>
      <c r="M603" s="699" t="s">
        <v>2029</v>
      </c>
      <c r="N603" s="852" t="s">
        <v>92</v>
      </c>
      <c r="O603" s="699" t="s">
        <v>2018</v>
      </c>
      <c r="P603" s="852" t="s">
        <v>1995</v>
      </c>
      <c r="Q603" s="699" t="s">
        <v>1999</v>
      </c>
      <c r="R603" s="852" t="s">
        <v>1995</v>
      </c>
      <c r="S603" s="699" t="s">
        <v>2000</v>
      </c>
      <c r="T603" s="699"/>
      <c r="U603" s="699"/>
      <c r="AC603" s="361" t="str">
        <f t="shared" si="10"/>
        <v>２１検査結果（換気設備）別記第一号-法第28条第2項又は第3項に基づき換気設備が設けられた居室（換気設備を設けるべき調理室等を除く。）-1（11）-改善（予定）年月-年（令和）</v>
      </c>
      <c r="AL603" s="392" t="s">
        <v>5281</v>
      </c>
    </row>
    <row r="604" spans="5:38" x14ac:dyDescent="0.15">
      <c r="E604" s="1121">
        <f>'2_入力シート【検査結果表】 換気設備'!$CP$27</f>
        <v>0</v>
      </c>
      <c r="J604" s="699" t="s">
        <v>1992</v>
      </c>
      <c r="K604" s="699" t="s">
        <v>5547</v>
      </c>
      <c r="L604" s="852" t="s">
        <v>92</v>
      </c>
      <c r="M604" s="699" t="s">
        <v>2029</v>
      </c>
      <c r="N604" s="852" t="s">
        <v>92</v>
      </c>
      <c r="O604" s="699" t="s">
        <v>2018</v>
      </c>
      <c r="P604" s="852" t="s">
        <v>1995</v>
      </c>
      <c r="Q604" s="699" t="s">
        <v>1999</v>
      </c>
      <c r="R604" s="852" t="s">
        <v>1995</v>
      </c>
      <c r="S604" s="699" t="s">
        <v>2001</v>
      </c>
      <c r="T604" s="699"/>
      <c r="U604" s="699"/>
      <c r="AC604" s="361" t="str">
        <f t="shared" si="10"/>
        <v>２１検査結果（換気設備）別記第一号-法第28条第2項又は第3項に基づき換気設備が設けられた居室（換気設備を設けるべき調理室等を除く。）-1（11）-改善（予定）年月-月</v>
      </c>
      <c r="AL604" s="392" t="s">
        <v>5282</v>
      </c>
    </row>
    <row r="605" spans="5:38" x14ac:dyDescent="0.15">
      <c r="E605" s="1121">
        <f>'2_入力シート【検査結果表】 換気設備'!$CS$27</f>
        <v>0</v>
      </c>
      <c r="J605" s="699" t="s">
        <v>1992</v>
      </c>
      <c r="K605" s="699" t="s">
        <v>5547</v>
      </c>
      <c r="L605" s="852" t="s">
        <v>92</v>
      </c>
      <c r="M605" s="699" t="s">
        <v>2029</v>
      </c>
      <c r="N605" s="852" t="s">
        <v>92</v>
      </c>
      <c r="O605" s="699" t="s">
        <v>2018</v>
      </c>
      <c r="P605" s="852" t="s">
        <v>1995</v>
      </c>
      <c r="Q605" s="699" t="s">
        <v>1999</v>
      </c>
      <c r="R605" s="852" t="s">
        <v>1995</v>
      </c>
      <c r="S605" s="699" t="s">
        <v>2002</v>
      </c>
      <c r="T605" s="699"/>
      <c r="U605" s="699"/>
      <c r="AC605" s="361" t="str">
        <f t="shared" si="10"/>
        <v>２１検査結果（換気設備）別記第一号-法第28条第2項又は第3項に基づき換気設備が設けられた居室（換気設備を設けるべき調理室等を除く。）-1（11）-改善（予定）年月-状況</v>
      </c>
      <c r="AL605" s="392" t="s">
        <v>5283</v>
      </c>
    </row>
    <row r="606" spans="5:38" x14ac:dyDescent="0.15">
      <c r="E606" s="1121">
        <f>'2_入力シート【検査結果表】 換気設備'!$AZ$28</f>
        <v>0</v>
      </c>
      <c r="J606" s="699" t="s">
        <v>1992</v>
      </c>
      <c r="K606" s="699" t="s">
        <v>5547</v>
      </c>
      <c r="L606" s="852" t="s">
        <v>92</v>
      </c>
      <c r="M606" s="699" t="s">
        <v>2029</v>
      </c>
      <c r="N606" s="852" t="s">
        <v>92</v>
      </c>
      <c r="O606" s="699" t="s">
        <v>2019</v>
      </c>
      <c r="P606" s="852" t="s">
        <v>1995</v>
      </c>
      <c r="Q606" s="699" t="s">
        <v>3514</v>
      </c>
      <c r="R606" s="699"/>
      <c r="S606" s="699"/>
      <c r="T606" s="699"/>
      <c r="U606" s="699"/>
      <c r="AC606" s="361" t="str">
        <f t="shared" si="10"/>
        <v>２１検査結果（換気設備）別記第一号-法第28条第2項又は第3項に基づき換気設備が設けられた居室（換気設備を設けるべき調理室等を除く。）-1（12）-検査結果</v>
      </c>
      <c r="AL606" s="392" t="s">
        <v>5284</v>
      </c>
    </row>
    <row r="607" spans="5:38" x14ac:dyDescent="0.15">
      <c r="E607" s="1121">
        <f>'2_入力シート【検査結果表】 換気設備'!$BL$28</f>
        <v>0</v>
      </c>
      <c r="J607" s="699" t="s">
        <v>1992</v>
      </c>
      <c r="K607" s="699" t="s">
        <v>5547</v>
      </c>
      <c r="L607" s="852" t="s">
        <v>92</v>
      </c>
      <c r="M607" s="699" t="s">
        <v>2029</v>
      </c>
      <c r="N607" s="852" t="s">
        <v>92</v>
      </c>
      <c r="O607" s="699" t="s">
        <v>2019</v>
      </c>
      <c r="P607" s="852" t="s">
        <v>1995</v>
      </c>
      <c r="Q607" s="699" t="s">
        <v>1996</v>
      </c>
      <c r="R607" s="699"/>
      <c r="S607" s="699"/>
      <c r="T607" s="699"/>
      <c r="U607" s="699"/>
      <c r="AC607" s="361" t="str">
        <f t="shared" si="10"/>
        <v>２１検査結果（換気設備）別記第一号-法第28条第2項又は第3項に基づき換気設備が設けられた居室（換気設備を設けるべき調理室等を除く。）-1（12）-検査者番号</v>
      </c>
      <c r="AL607" s="392" t="s">
        <v>5285</v>
      </c>
    </row>
    <row r="608" spans="5:38" x14ac:dyDescent="0.15">
      <c r="E608" s="1121">
        <f>'2_入力シート【検査結果表】 換気設備'!$BN$28</f>
        <v>0</v>
      </c>
      <c r="J608" s="699" t="s">
        <v>1992</v>
      </c>
      <c r="K608" s="699" t="s">
        <v>5547</v>
      </c>
      <c r="L608" s="852" t="s">
        <v>92</v>
      </c>
      <c r="M608" s="699" t="s">
        <v>2029</v>
      </c>
      <c r="N608" s="852" t="s">
        <v>92</v>
      </c>
      <c r="O608" s="699" t="s">
        <v>2019</v>
      </c>
      <c r="P608" s="852" t="s">
        <v>1995</v>
      </c>
      <c r="Q608" s="699" t="s">
        <v>1997</v>
      </c>
      <c r="R608" s="699"/>
      <c r="S608" s="699"/>
      <c r="T608" s="699"/>
      <c r="U608" s="699"/>
      <c r="AC608" s="361" t="str">
        <f t="shared" si="10"/>
        <v>２１検査結果（換気設備）別記第一号-法第28条第2項又は第3項に基づき換気設備が設けられた居室（換気設備を設けるべき調理室等を除く。）-1（12）-指摘の具体的内容等</v>
      </c>
      <c r="AL608" s="392" t="s">
        <v>5286</v>
      </c>
    </row>
    <row r="609" spans="5:38" x14ac:dyDescent="0.15">
      <c r="E609" s="1121">
        <f>'2_入力シート【検査結果表】 換気設備'!$BX$28</f>
        <v>0</v>
      </c>
      <c r="J609" s="699" t="s">
        <v>1992</v>
      </c>
      <c r="K609" s="699" t="s">
        <v>5547</v>
      </c>
      <c r="L609" s="852" t="s">
        <v>92</v>
      </c>
      <c r="M609" s="699" t="s">
        <v>2029</v>
      </c>
      <c r="N609" s="852" t="s">
        <v>92</v>
      </c>
      <c r="O609" s="699" t="s">
        <v>2019</v>
      </c>
      <c r="P609" s="852" t="s">
        <v>1995</v>
      </c>
      <c r="Q609" s="699" t="s">
        <v>1998</v>
      </c>
      <c r="R609" s="699"/>
      <c r="S609" s="699"/>
      <c r="T609" s="699"/>
      <c r="U609" s="699"/>
      <c r="AC609" s="361" t="str">
        <f t="shared" si="10"/>
        <v>２１検査結果（換気設備）別記第一号-法第28条第2項又は第3項に基づき換気設備が設けられた居室（換気設備を設けるべき調理室等を除く。）-1（12）-改善策の具体的内容等</v>
      </c>
      <c r="AL609" s="392" t="s">
        <v>5287</v>
      </c>
    </row>
    <row r="610" spans="5:38" x14ac:dyDescent="0.15">
      <c r="E610" s="1121">
        <f>'2_入力シート【検査結果表】 換気設備'!$CM$28</f>
        <v>0</v>
      </c>
      <c r="J610" s="699" t="s">
        <v>1992</v>
      </c>
      <c r="K610" s="699" t="s">
        <v>5547</v>
      </c>
      <c r="L610" s="852" t="s">
        <v>92</v>
      </c>
      <c r="M610" s="699" t="s">
        <v>2029</v>
      </c>
      <c r="N610" s="852" t="s">
        <v>92</v>
      </c>
      <c r="O610" s="699" t="s">
        <v>2019</v>
      </c>
      <c r="P610" s="852" t="s">
        <v>1995</v>
      </c>
      <c r="Q610" s="699" t="s">
        <v>1999</v>
      </c>
      <c r="R610" s="852" t="s">
        <v>1995</v>
      </c>
      <c r="S610" s="699" t="s">
        <v>2000</v>
      </c>
      <c r="T610" s="699"/>
      <c r="U610" s="699"/>
      <c r="AC610" s="361" t="str">
        <f t="shared" si="10"/>
        <v>２１検査結果（換気設備）別記第一号-法第28条第2項又は第3項に基づき換気設備が設けられた居室（換気設備を設けるべき調理室等を除く。）-1（12）-改善（予定）年月-年（令和）</v>
      </c>
      <c r="AL610" s="392" t="s">
        <v>5288</v>
      </c>
    </row>
    <row r="611" spans="5:38" x14ac:dyDescent="0.15">
      <c r="E611" s="1121">
        <f>'2_入力シート【検査結果表】 換気設備'!$CP$28</f>
        <v>0</v>
      </c>
      <c r="J611" s="699" t="s">
        <v>1992</v>
      </c>
      <c r="K611" s="699" t="s">
        <v>5547</v>
      </c>
      <c r="L611" s="852" t="s">
        <v>92</v>
      </c>
      <c r="M611" s="699" t="s">
        <v>2029</v>
      </c>
      <c r="N611" s="852" t="s">
        <v>92</v>
      </c>
      <c r="O611" s="699" t="s">
        <v>2019</v>
      </c>
      <c r="P611" s="852" t="s">
        <v>1995</v>
      </c>
      <c r="Q611" s="699" t="s">
        <v>1999</v>
      </c>
      <c r="R611" s="852" t="s">
        <v>1995</v>
      </c>
      <c r="S611" s="699" t="s">
        <v>2001</v>
      </c>
      <c r="T611" s="699"/>
      <c r="U611" s="699"/>
      <c r="AC611" s="361" t="str">
        <f t="shared" si="10"/>
        <v>２１検査結果（換気設備）別記第一号-法第28条第2項又は第3項に基づき換気設備が設けられた居室（換気設備を設けるべき調理室等を除く。）-1（12）-改善（予定）年月-月</v>
      </c>
      <c r="AL611" s="392" t="s">
        <v>5289</v>
      </c>
    </row>
    <row r="612" spans="5:38" x14ac:dyDescent="0.15">
      <c r="E612" s="1121">
        <f>'2_入力シート【検査結果表】 換気設備'!$CS$28</f>
        <v>0</v>
      </c>
      <c r="J612" s="699" t="s">
        <v>1992</v>
      </c>
      <c r="K612" s="699" t="s">
        <v>5547</v>
      </c>
      <c r="L612" s="852" t="s">
        <v>92</v>
      </c>
      <c r="M612" s="699" t="s">
        <v>2029</v>
      </c>
      <c r="N612" s="852" t="s">
        <v>92</v>
      </c>
      <c r="O612" s="699" t="s">
        <v>2019</v>
      </c>
      <c r="P612" s="852" t="s">
        <v>1995</v>
      </c>
      <c r="Q612" s="699" t="s">
        <v>1999</v>
      </c>
      <c r="R612" s="852" t="s">
        <v>1995</v>
      </c>
      <c r="S612" s="699" t="s">
        <v>2002</v>
      </c>
      <c r="T612" s="699"/>
      <c r="U612" s="699"/>
      <c r="AC612" s="361" t="str">
        <f t="shared" si="10"/>
        <v>２１検査結果（換気設備）別記第一号-法第28条第2項又は第3項に基づき換気設備が設けられた居室（換気設備を設けるべき調理室等を除く。）-1（12）-改善（予定）年月-状況</v>
      </c>
      <c r="AL612" s="392" t="s">
        <v>5290</v>
      </c>
    </row>
    <row r="613" spans="5:38" x14ac:dyDescent="0.15">
      <c r="E613" s="1121">
        <f>'2_入力シート【検査結果表】 換気設備'!$AZ$29</f>
        <v>0</v>
      </c>
      <c r="J613" s="699" t="s">
        <v>1992</v>
      </c>
      <c r="K613" s="699" t="s">
        <v>5547</v>
      </c>
      <c r="L613" s="852" t="s">
        <v>92</v>
      </c>
      <c r="M613" s="699" t="s">
        <v>2029</v>
      </c>
      <c r="N613" s="852" t="s">
        <v>92</v>
      </c>
      <c r="O613" s="699" t="s">
        <v>2020</v>
      </c>
      <c r="P613" s="852" t="s">
        <v>1995</v>
      </c>
      <c r="Q613" s="699" t="s">
        <v>3514</v>
      </c>
      <c r="R613" s="699"/>
      <c r="S613" s="699"/>
      <c r="T613" s="699"/>
      <c r="U613" s="699"/>
      <c r="AC613" s="361" t="str">
        <f t="shared" si="10"/>
        <v>２１検査結果（換気設備）別記第一号-法第28条第2項又は第3項に基づき換気設備が設けられた居室（換気設備を設けるべき調理室等を除く。）-1（13）-検査結果</v>
      </c>
      <c r="AL613" s="392" t="s">
        <v>5291</v>
      </c>
    </row>
    <row r="614" spans="5:38" x14ac:dyDescent="0.15">
      <c r="E614" s="1121">
        <f>'2_入力シート【検査結果表】 換気設備'!$BL$29</f>
        <v>0</v>
      </c>
      <c r="J614" s="699" t="s">
        <v>1992</v>
      </c>
      <c r="K614" s="699" t="s">
        <v>5547</v>
      </c>
      <c r="L614" s="852" t="s">
        <v>92</v>
      </c>
      <c r="M614" s="699" t="s">
        <v>2029</v>
      </c>
      <c r="N614" s="852" t="s">
        <v>92</v>
      </c>
      <c r="O614" s="699" t="s">
        <v>2020</v>
      </c>
      <c r="P614" s="852" t="s">
        <v>1995</v>
      </c>
      <c r="Q614" s="699" t="s">
        <v>1996</v>
      </c>
      <c r="R614" s="699"/>
      <c r="S614" s="699"/>
      <c r="T614" s="699"/>
      <c r="U614" s="699"/>
      <c r="AC614" s="361" t="str">
        <f t="shared" si="10"/>
        <v>２１検査結果（換気設備）別記第一号-法第28条第2項又は第3項に基づき換気設備が設けられた居室（換気設備を設けるべき調理室等を除く。）-1（13）-検査者番号</v>
      </c>
      <c r="AL614" s="392" t="s">
        <v>5292</v>
      </c>
    </row>
    <row r="615" spans="5:38" x14ac:dyDescent="0.15">
      <c r="E615" s="1121">
        <f>'2_入力シート【検査結果表】 換気設備'!$BN$29</f>
        <v>0</v>
      </c>
      <c r="J615" s="699" t="s">
        <v>1992</v>
      </c>
      <c r="K615" s="699" t="s">
        <v>5547</v>
      </c>
      <c r="L615" s="852" t="s">
        <v>92</v>
      </c>
      <c r="M615" s="699" t="s">
        <v>2029</v>
      </c>
      <c r="N615" s="852" t="s">
        <v>92</v>
      </c>
      <c r="O615" s="699" t="s">
        <v>2020</v>
      </c>
      <c r="P615" s="852" t="s">
        <v>1995</v>
      </c>
      <c r="Q615" s="699" t="s">
        <v>1997</v>
      </c>
      <c r="R615" s="699"/>
      <c r="S615" s="699"/>
      <c r="T615" s="699"/>
      <c r="U615" s="699"/>
      <c r="AC615" s="361" t="str">
        <f t="shared" si="10"/>
        <v>２１検査結果（換気設備）別記第一号-法第28条第2項又は第3項に基づき換気設備が設けられた居室（換気設備を設けるべき調理室等を除く。）-1（13）-指摘の具体的内容等</v>
      </c>
      <c r="AL615" s="392" t="s">
        <v>5293</v>
      </c>
    </row>
    <row r="616" spans="5:38" x14ac:dyDescent="0.15">
      <c r="E616" s="1121">
        <f>'2_入力シート【検査結果表】 換気設備'!$BX$29</f>
        <v>0</v>
      </c>
      <c r="J616" s="699" t="s">
        <v>1992</v>
      </c>
      <c r="K616" s="699" t="s">
        <v>5547</v>
      </c>
      <c r="L616" s="852" t="s">
        <v>92</v>
      </c>
      <c r="M616" s="699" t="s">
        <v>2029</v>
      </c>
      <c r="N616" s="852" t="s">
        <v>92</v>
      </c>
      <c r="O616" s="699" t="s">
        <v>2020</v>
      </c>
      <c r="P616" s="852" t="s">
        <v>1995</v>
      </c>
      <c r="Q616" s="699" t="s">
        <v>1998</v>
      </c>
      <c r="R616" s="699"/>
      <c r="S616" s="699"/>
      <c r="T616" s="699"/>
      <c r="U616" s="699"/>
      <c r="AC616" s="361" t="str">
        <f t="shared" si="10"/>
        <v>２１検査結果（換気設備）別記第一号-法第28条第2項又は第3項に基づき換気設備が設けられた居室（換気設備を設けるべき調理室等を除く。）-1（13）-改善策の具体的内容等</v>
      </c>
      <c r="AL616" s="392" t="s">
        <v>5294</v>
      </c>
    </row>
    <row r="617" spans="5:38" x14ac:dyDescent="0.15">
      <c r="E617" s="1121">
        <f>'2_入力シート【検査結果表】 換気設備'!$CM$29</f>
        <v>0</v>
      </c>
      <c r="J617" s="699" t="s">
        <v>1992</v>
      </c>
      <c r="K617" s="699" t="s">
        <v>5547</v>
      </c>
      <c r="L617" s="852" t="s">
        <v>92</v>
      </c>
      <c r="M617" s="699" t="s">
        <v>2029</v>
      </c>
      <c r="N617" s="852" t="s">
        <v>92</v>
      </c>
      <c r="O617" s="699" t="s">
        <v>2020</v>
      </c>
      <c r="P617" s="852" t="s">
        <v>1995</v>
      </c>
      <c r="Q617" s="699" t="s">
        <v>1999</v>
      </c>
      <c r="R617" s="852" t="s">
        <v>1995</v>
      </c>
      <c r="S617" s="699" t="s">
        <v>2000</v>
      </c>
      <c r="T617" s="699"/>
      <c r="U617" s="699"/>
      <c r="AC617" s="361" t="str">
        <f t="shared" si="10"/>
        <v>２１検査結果（換気設備）別記第一号-法第28条第2項又は第3項に基づき換気設備が設けられた居室（換気設備を設けるべき調理室等を除く。）-1（13）-改善（予定）年月-年（令和）</v>
      </c>
      <c r="AL617" s="392" t="s">
        <v>5295</v>
      </c>
    </row>
    <row r="618" spans="5:38" x14ac:dyDescent="0.15">
      <c r="E618" s="1121">
        <f>'2_入力シート【検査結果表】 換気設備'!$CP$29</f>
        <v>0</v>
      </c>
      <c r="J618" s="699" t="s">
        <v>1992</v>
      </c>
      <c r="K618" s="699" t="s">
        <v>5547</v>
      </c>
      <c r="L618" s="852" t="s">
        <v>92</v>
      </c>
      <c r="M618" s="699" t="s">
        <v>2029</v>
      </c>
      <c r="N618" s="852" t="s">
        <v>92</v>
      </c>
      <c r="O618" s="699" t="s">
        <v>2020</v>
      </c>
      <c r="P618" s="852" t="s">
        <v>1995</v>
      </c>
      <c r="Q618" s="699" t="s">
        <v>1999</v>
      </c>
      <c r="R618" s="852" t="s">
        <v>1995</v>
      </c>
      <c r="S618" s="699" t="s">
        <v>2001</v>
      </c>
      <c r="T618" s="699"/>
      <c r="U618" s="699"/>
      <c r="AC618" s="361" t="str">
        <f t="shared" si="10"/>
        <v>２１検査結果（換気設備）別記第一号-法第28条第2項又は第3項に基づき換気設備が設けられた居室（換気設備を設けるべき調理室等を除く。）-1（13）-改善（予定）年月-月</v>
      </c>
      <c r="AL618" s="392" t="s">
        <v>5296</v>
      </c>
    </row>
    <row r="619" spans="5:38" x14ac:dyDescent="0.15">
      <c r="E619" s="1121">
        <f>'2_入力シート【検査結果表】 換気設備'!$CS$29</f>
        <v>0</v>
      </c>
      <c r="J619" s="699" t="s">
        <v>1992</v>
      </c>
      <c r="K619" s="699" t="s">
        <v>5547</v>
      </c>
      <c r="L619" s="852" t="s">
        <v>92</v>
      </c>
      <c r="M619" s="699" t="s">
        <v>2029</v>
      </c>
      <c r="N619" s="852" t="s">
        <v>92</v>
      </c>
      <c r="O619" s="699" t="s">
        <v>2020</v>
      </c>
      <c r="P619" s="852" t="s">
        <v>1995</v>
      </c>
      <c r="Q619" s="699" t="s">
        <v>1999</v>
      </c>
      <c r="R619" s="852" t="s">
        <v>1995</v>
      </c>
      <c r="S619" s="699" t="s">
        <v>2002</v>
      </c>
      <c r="T619" s="699"/>
      <c r="U619" s="699"/>
      <c r="AC619" s="361" t="str">
        <f t="shared" si="10"/>
        <v>２１検査結果（換気設備）別記第一号-法第28条第2項又は第3項に基づき換気設備が設けられた居室（換気設備を設けるべき調理室等を除く。）-1（13）-改善（予定）年月-状況</v>
      </c>
      <c r="AL619" s="392" t="s">
        <v>5297</v>
      </c>
    </row>
    <row r="620" spans="5:38" x14ac:dyDescent="0.15">
      <c r="E620" s="1121">
        <f>'2_入力シート【検査結果表】 換気設備'!$AZ$30</f>
        <v>0</v>
      </c>
      <c r="J620" s="699" t="s">
        <v>1992</v>
      </c>
      <c r="K620" s="699" t="s">
        <v>5547</v>
      </c>
      <c r="L620" s="852" t="s">
        <v>92</v>
      </c>
      <c r="M620" s="699" t="s">
        <v>2029</v>
      </c>
      <c r="N620" s="852" t="s">
        <v>92</v>
      </c>
      <c r="O620" s="699" t="s">
        <v>2021</v>
      </c>
      <c r="P620" s="852" t="s">
        <v>1995</v>
      </c>
      <c r="Q620" s="699" t="s">
        <v>3514</v>
      </c>
      <c r="R620" s="699"/>
      <c r="S620" s="699"/>
      <c r="T620" s="699"/>
      <c r="U620" s="699"/>
      <c r="AC620" s="361" t="str">
        <f t="shared" si="10"/>
        <v>２１検査結果（換気設備）別記第一号-法第28条第2項又は第3項に基づき換気設備が設けられた居室（換気設備を設けるべき調理室等を除く。）-1（14）-検査結果</v>
      </c>
      <c r="AL620" s="392" t="s">
        <v>5298</v>
      </c>
    </row>
    <row r="621" spans="5:38" x14ac:dyDescent="0.15">
      <c r="E621" s="1121">
        <f>'2_入力シート【検査結果表】 換気設備'!$BL$30</f>
        <v>0</v>
      </c>
      <c r="J621" s="699" t="s">
        <v>1992</v>
      </c>
      <c r="K621" s="699" t="s">
        <v>5547</v>
      </c>
      <c r="L621" s="852" t="s">
        <v>92</v>
      </c>
      <c r="M621" s="699" t="s">
        <v>2029</v>
      </c>
      <c r="N621" s="852" t="s">
        <v>92</v>
      </c>
      <c r="O621" s="699" t="s">
        <v>2021</v>
      </c>
      <c r="P621" s="852" t="s">
        <v>1995</v>
      </c>
      <c r="Q621" s="699" t="s">
        <v>1996</v>
      </c>
      <c r="R621" s="699"/>
      <c r="S621" s="699"/>
      <c r="T621" s="699"/>
      <c r="U621" s="699"/>
      <c r="AC621" s="361" t="str">
        <f t="shared" si="10"/>
        <v>２１検査結果（換気設備）別記第一号-法第28条第2項又は第3項に基づき換気設備が設けられた居室（換気設備を設けるべき調理室等を除く。）-1（14）-検査者番号</v>
      </c>
      <c r="AL621" s="392" t="s">
        <v>5299</v>
      </c>
    </row>
    <row r="622" spans="5:38" x14ac:dyDescent="0.15">
      <c r="E622" s="1121">
        <f>'2_入力シート【検査結果表】 換気設備'!$BN$30</f>
        <v>0</v>
      </c>
      <c r="J622" s="699" t="s">
        <v>1992</v>
      </c>
      <c r="K622" s="699" t="s">
        <v>5547</v>
      </c>
      <c r="L622" s="852" t="s">
        <v>92</v>
      </c>
      <c r="M622" s="699" t="s">
        <v>2029</v>
      </c>
      <c r="N622" s="852" t="s">
        <v>92</v>
      </c>
      <c r="O622" s="699" t="s">
        <v>2021</v>
      </c>
      <c r="P622" s="852" t="s">
        <v>1995</v>
      </c>
      <c r="Q622" s="699" t="s">
        <v>1997</v>
      </c>
      <c r="R622" s="699"/>
      <c r="S622" s="699"/>
      <c r="T622" s="699"/>
      <c r="U622" s="699"/>
      <c r="AC622" s="361" t="str">
        <f t="shared" si="10"/>
        <v>２１検査結果（換気設備）別記第一号-法第28条第2項又は第3項に基づき換気設備が設けられた居室（換気設備を設けるべき調理室等を除く。）-1（14）-指摘の具体的内容等</v>
      </c>
      <c r="AL622" s="392" t="s">
        <v>5300</v>
      </c>
    </row>
    <row r="623" spans="5:38" x14ac:dyDescent="0.15">
      <c r="E623" s="1121">
        <f>'2_入力シート【検査結果表】 換気設備'!$BX$30</f>
        <v>0</v>
      </c>
      <c r="J623" s="699" t="s">
        <v>1992</v>
      </c>
      <c r="K623" s="699" t="s">
        <v>5547</v>
      </c>
      <c r="L623" s="852" t="s">
        <v>92</v>
      </c>
      <c r="M623" s="699" t="s">
        <v>2029</v>
      </c>
      <c r="N623" s="852" t="s">
        <v>92</v>
      </c>
      <c r="O623" s="699" t="s">
        <v>2021</v>
      </c>
      <c r="P623" s="852" t="s">
        <v>1995</v>
      </c>
      <c r="Q623" s="699" t="s">
        <v>1998</v>
      </c>
      <c r="R623" s="699"/>
      <c r="S623" s="699"/>
      <c r="T623" s="699"/>
      <c r="U623" s="699"/>
      <c r="AC623" s="361" t="str">
        <f t="shared" si="10"/>
        <v>２１検査結果（換気設備）別記第一号-法第28条第2項又は第3項に基づき換気設備が設けられた居室（換気設備を設けるべき調理室等を除く。）-1（14）-改善策の具体的内容等</v>
      </c>
      <c r="AL623" s="392" t="s">
        <v>5301</v>
      </c>
    </row>
    <row r="624" spans="5:38" x14ac:dyDescent="0.15">
      <c r="E624" s="1121">
        <f>'2_入力シート【検査結果表】 換気設備'!$CM$30</f>
        <v>0</v>
      </c>
      <c r="J624" s="699" t="s">
        <v>1992</v>
      </c>
      <c r="K624" s="699" t="s">
        <v>5547</v>
      </c>
      <c r="L624" s="852" t="s">
        <v>92</v>
      </c>
      <c r="M624" s="699" t="s">
        <v>2029</v>
      </c>
      <c r="N624" s="852" t="s">
        <v>92</v>
      </c>
      <c r="O624" s="699" t="s">
        <v>2021</v>
      </c>
      <c r="P624" s="852" t="s">
        <v>1995</v>
      </c>
      <c r="Q624" s="699" t="s">
        <v>1999</v>
      </c>
      <c r="R624" s="852" t="s">
        <v>1995</v>
      </c>
      <c r="S624" s="699" t="s">
        <v>2000</v>
      </c>
      <c r="T624" s="699"/>
      <c r="U624" s="699"/>
      <c r="AC624" s="361" t="str">
        <f t="shared" si="10"/>
        <v>２１検査結果（換気設備）別記第一号-法第28条第2項又は第3項に基づき換気設備が設けられた居室（換気設備を設けるべき調理室等を除く。）-1（14）-改善（予定）年月-年（令和）</v>
      </c>
      <c r="AL624" s="392" t="s">
        <v>5302</v>
      </c>
    </row>
    <row r="625" spans="5:38" x14ac:dyDescent="0.15">
      <c r="E625" s="1121">
        <f>'2_入力シート【検査結果表】 換気設備'!$CP$30</f>
        <v>0</v>
      </c>
      <c r="J625" s="699" t="s">
        <v>1992</v>
      </c>
      <c r="K625" s="699" t="s">
        <v>5547</v>
      </c>
      <c r="L625" s="852" t="s">
        <v>92</v>
      </c>
      <c r="M625" s="699" t="s">
        <v>2029</v>
      </c>
      <c r="N625" s="852" t="s">
        <v>92</v>
      </c>
      <c r="O625" s="699" t="s">
        <v>2021</v>
      </c>
      <c r="P625" s="852" t="s">
        <v>1995</v>
      </c>
      <c r="Q625" s="699" t="s">
        <v>1999</v>
      </c>
      <c r="R625" s="852" t="s">
        <v>1995</v>
      </c>
      <c r="S625" s="699" t="s">
        <v>2001</v>
      </c>
      <c r="T625" s="699"/>
      <c r="U625" s="699"/>
      <c r="AC625" s="361" t="str">
        <f t="shared" si="10"/>
        <v>２１検査結果（換気設備）別記第一号-法第28条第2項又は第3項に基づき換気設備が設けられた居室（換気設備を設けるべき調理室等を除く。）-1（14）-改善（予定）年月-月</v>
      </c>
      <c r="AL625" s="392" t="s">
        <v>5303</v>
      </c>
    </row>
    <row r="626" spans="5:38" x14ac:dyDescent="0.15">
      <c r="E626" s="1121">
        <f>'2_入力シート【検査結果表】 換気設備'!$CS$30</f>
        <v>0</v>
      </c>
      <c r="J626" s="699" t="s">
        <v>1992</v>
      </c>
      <c r="K626" s="699" t="s">
        <v>5547</v>
      </c>
      <c r="L626" s="852" t="s">
        <v>92</v>
      </c>
      <c r="M626" s="699" t="s">
        <v>2029</v>
      </c>
      <c r="N626" s="852" t="s">
        <v>92</v>
      </c>
      <c r="O626" s="699" t="s">
        <v>2021</v>
      </c>
      <c r="P626" s="852" t="s">
        <v>1995</v>
      </c>
      <c r="Q626" s="699" t="s">
        <v>1999</v>
      </c>
      <c r="R626" s="852" t="s">
        <v>1995</v>
      </c>
      <c r="S626" s="699" t="s">
        <v>2002</v>
      </c>
      <c r="T626" s="699"/>
      <c r="U626" s="699"/>
      <c r="AC626" s="361" t="str">
        <f t="shared" si="10"/>
        <v>２１検査結果（換気設備）別記第一号-法第28条第2項又は第3項に基づき換気設備が設けられた居室（換気設備を設けるべき調理室等を除く。）-1（14）-改善（予定）年月-状況</v>
      </c>
      <c r="AL626" s="392" t="s">
        <v>5304</v>
      </c>
    </row>
    <row r="627" spans="5:38" x14ac:dyDescent="0.15">
      <c r="E627" s="1121">
        <f>'2_入力シート【検査結果表】 換気設備'!$AZ$31</f>
        <v>0</v>
      </c>
      <c r="J627" s="699" t="s">
        <v>1992</v>
      </c>
      <c r="K627" s="699" t="s">
        <v>5547</v>
      </c>
      <c r="L627" s="852" t="s">
        <v>92</v>
      </c>
      <c r="M627" s="699" t="s">
        <v>2029</v>
      </c>
      <c r="N627" s="852" t="s">
        <v>92</v>
      </c>
      <c r="O627" s="699" t="s">
        <v>2022</v>
      </c>
      <c r="P627" s="852" t="s">
        <v>1995</v>
      </c>
      <c r="Q627" s="699" t="s">
        <v>3514</v>
      </c>
      <c r="R627" s="699"/>
      <c r="S627" s="699"/>
      <c r="T627" s="699"/>
      <c r="U627" s="699"/>
      <c r="AC627" s="361" t="str">
        <f t="shared" si="10"/>
        <v>２１検査結果（換気設備）別記第一号-法第28条第2項又は第3項に基づき換気設備が設けられた居室（換気設備を設けるべき調理室等を除く。）-1（15）-検査結果</v>
      </c>
      <c r="AL627" s="392" t="s">
        <v>5305</v>
      </c>
    </row>
    <row r="628" spans="5:38" x14ac:dyDescent="0.15">
      <c r="E628" s="1121">
        <f>'2_入力シート【検査結果表】 換気設備'!$BL$31</f>
        <v>0</v>
      </c>
      <c r="J628" s="699" t="s">
        <v>1992</v>
      </c>
      <c r="K628" s="699" t="s">
        <v>5547</v>
      </c>
      <c r="L628" s="852" t="s">
        <v>92</v>
      </c>
      <c r="M628" s="699" t="s">
        <v>2029</v>
      </c>
      <c r="N628" s="852" t="s">
        <v>92</v>
      </c>
      <c r="O628" s="699" t="s">
        <v>2022</v>
      </c>
      <c r="P628" s="852" t="s">
        <v>1995</v>
      </c>
      <c r="Q628" s="699" t="s">
        <v>1996</v>
      </c>
      <c r="R628" s="699"/>
      <c r="S628" s="699"/>
      <c r="T628" s="699"/>
      <c r="U628" s="699"/>
      <c r="AC628" s="361" t="str">
        <f t="shared" si="10"/>
        <v>２１検査結果（換気設備）別記第一号-法第28条第2項又は第3項に基づき換気設備が設けられた居室（換気設備を設けるべき調理室等を除く。）-1（15）-検査者番号</v>
      </c>
      <c r="AL628" s="392" t="s">
        <v>5306</v>
      </c>
    </row>
    <row r="629" spans="5:38" x14ac:dyDescent="0.15">
      <c r="E629" s="1121">
        <f>'2_入力シート【検査結果表】 換気設備'!$BN$31</f>
        <v>0</v>
      </c>
      <c r="J629" s="699" t="s">
        <v>1992</v>
      </c>
      <c r="K629" s="699" t="s">
        <v>5547</v>
      </c>
      <c r="L629" s="852" t="s">
        <v>92</v>
      </c>
      <c r="M629" s="699" t="s">
        <v>2029</v>
      </c>
      <c r="N629" s="852" t="s">
        <v>92</v>
      </c>
      <c r="O629" s="699" t="s">
        <v>2022</v>
      </c>
      <c r="P629" s="852" t="s">
        <v>1995</v>
      </c>
      <c r="Q629" s="699" t="s">
        <v>1997</v>
      </c>
      <c r="R629" s="699"/>
      <c r="S629" s="699"/>
      <c r="T629" s="699"/>
      <c r="U629" s="699"/>
      <c r="AC629" s="361" t="str">
        <f t="shared" si="10"/>
        <v>２１検査結果（換気設備）別記第一号-法第28条第2項又は第3項に基づき換気設備が設けられた居室（換気設備を設けるべき調理室等を除く。）-1（15）-指摘の具体的内容等</v>
      </c>
      <c r="AL629" s="392" t="s">
        <v>5307</v>
      </c>
    </row>
    <row r="630" spans="5:38" x14ac:dyDescent="0.15">
      <c r="E630" s="1121">
        <f>'2_入力シート【検査結果表】 換気設備'!$BX$31</f>
        <v>0</v>
      </c>
      <c r="J630" s="699" t="s">
        <v>1992</v>
      </c>
      <c r="K630" s="699" t="s">
        <v>5547</v>
      </c>
      <c r="L630" s="852" t="s">
        <v>92</v>
      </c>
      <c r="M630" s="699" t="s">
        <v>2029</v>
      </c>
      <c r="N630" s="852" t="s">
        <v>92</v>
      </c>
      <c r="O630" s="699" t="s">
        <v>2022</v>
      </c>
      <c r="P630" s="852" t="s">
        <v>1995</v>
      </c>
      <c r="Q630" s="699" t="s">
        <v>1998</v>
      </c>
      <c r="R630" s="699"/>
      <c r="S630" s="699"/>
      <c r="T630" s="699"/>
      <c r="U630" s="699"/>
      <c r="AC630" s="361" t="str">
        <f t="shared" si="10"/>
        <v>２１検査結果（換気設備）別記第一号-法第28条第2項又は第3項に基づき換気設備が設けられた居室（換気設備を設けるべき調理室等を除く。）-1（15）-改善策の具体的内容等</v>
      </c>
      <c r="AL630" s="392" t="s">
        <v>5308</v>
      </c>
    </row>
    <row r="631" spans="5:38" x14ac:dyDescent="0.15">
      <c r="E631" s="1121">
        <f>'2_入力シート【検査結果表】 換気設備'!$CM$31</f>
        <v>0</v>
      </c>
      <c r="J631" s="699" t="s">
        <v>1992</v>
      </c>
      <c r="K631" s="699" t="s">
        <v>5547</v>
      </c>
      <c r="L631" s="852" t="s">
        <v>92</v>
      </c>
      <c r="M631" s="699" t="s">
        <v>2029</v>
      </c>
      <c r="N631" s="852" t="s">
        <v>92</v>
      </c>
      <c r="O631" s="699" t="s">
        <v>2022</v>
      </c>
      <c r="P631" s="852" t="s">
        <v>1995</v>
      </c>
      <c r="Q631" s="699" t="s">
        <v>1999</v>
      </c>
      <c r="R631" s="852" t="s">
        <v>1995</v>
      </c>
      <c r="S631" s="699" t="s">
        <v>2000</v>
      </c>
      <c r="T631" s="699"/>
      <c r="U631" s="699"/>
      <c r="AC631" s="361" t="str">
        <f t="shared" si="10"/>
        <v>２１検査結果（換気設備）別記第一号-法第28条第2項又は第3項に基づき換気設備が設けられた居室（換気設備を設けるべき調理室等を除く。）-1（15）-改善（予定）年月-年（令和）</v>
      </c>
      <c r="AL631" s="392" t="s">
        <v>5309</v>
      </c>
    </row>
    <row r="632" spans="5:38" x14ac:dyDescent="0.15">
      <c r="E632" s="1121">
        <f>'2_入力シート【検査結果表】 換気設備'!$CP$31</f>
        <v>0</v>
      </c>
      <c r="J632" s="699" t="s">
        <v>1992</v>
      </c>
      <c r="K632" s="699" t="s">
        <v>5547</v>
      </c>
      <c r="L632" s="852" t="s">
        <v>92</v>
      </c>
      <c r="M632" s="699" t="s">
        <v>2029</v>
      </c>
      <c r="N632" s="852" t="s">
        <v>92</v>
      </c>
      <c r="O632" s="699" t="s">
        <v>2022</v>
      </c>
      <c r="P632" s="852" t="s">
        <v>1995</v>
      </c>
      <c r="Q632" s="699" t="s">
        <v>1999</v>
      </c>
      <c r="R632" s="852" t="s">
        <v>1995</v>
      </c>
      <c r="S632" s="699" t="s">
        <v>2001</v>
      </c>
      <c r="T632" s="699"/>
      <c r="U632" s="699"/>
      <c r="AC632" s="361" t="str">
        <f t="shared" si="10"/>
        <v>２１検査結果（換気設備）別記第一号-法第28条第2項又は第3項に基づき換気設備が設けられた居室（換気設備を設けるべき調理室等を除く。）-1（15）-改善（予定）年月-月</v>
      </c>
      <c r="AL632" s="392" t="s">
        <v>5310</v>
      </c>
    </row>
    <row r="633" spans="5:38" x14ac:dyDescent="0.15">
      <c r="E633" s="1121">
        <f>'2_入力シート【検査結果表】 換気設備'!$CS$31</f>
        <v>0</v>
      </c>
      <c r="J633" s="699" t="s">
        <v>1992</v>
      </c>
      <c r="K633" s="699" t="s">
        <v>5547</v>
      </c>
      <c r="L633" s="852" t="s">
        <v>92</v>
      </c>
      <c r="M633" s="699" t="s">
        <v>2029</v>
      </c>
      <c r="N633" s="852" t="s">
        <v>92</v>
      </c>
      <c r="O633" s="699" t="s">
        <v>2022</v>
      </c>
      <c r="P633" s="852" t="s">
        <v>1995</v>
      </c>
      <c r="Q633" s="699" t="s">
        <v>1999</v>
      </c>
      <c r="R633" s="852" t="s">
        <v>1995</v>
      </c>
      <c r="S633" s="699" t="s">
        <v>2002</v>
      </c>
      <c r="T633" s="699"/>
      <c r="U633" s="699"/>
      <c r="AC633" s="361" t="str">
        <f t="shared" si="10"/>
        <v>２１検査結果（換気設備）別記第一号-法第28条第2項又は第3項に基づき換気設備が設けられた居室（換気設備を設けるべき調理室等を除く。）-1（15）-改善（予定）年月-状況</v>
      </c>
      <c r="AL633" s="392" t="s">
        <v>5311</v>
      </c>
    </row>
    <row r="634" spans="5:38" x14ac:dyDescent="0.15">
      <c r="E634" s="1121">
        <f>'2_入力シート【検査結果表】 換気設備'!$AZ$32</f>
        <v>0</v>
      </c>
      <c r="J634" s="699" t="s">
        <v>1992</v>
      </c>
      <c r="K634" s="699" t="s">
        <v>5547</v>
      </c>
      <c r="L634" s="852" t="s">
        <v>92</v>
      </c>
      <c r="M634" s="699" t="s">
        <v>2029</v>
      </c>
      <c r="N634" s="852" t="s">
        <v>92</v>
      </c>
      <c r="O634" s="699" t="s">
        <v>2023</v>
      </c>
      <c r="P634" s="852" t="s">
        <v>1995</v>
      </c>
      <c r="Q634" s="699" t="s">
        <v>3514</v>
      </c>
      <c r="R634" s="699"/>
      <c r="S634" s="699"/>
      <c r="T634" s="699"/>
      <c r="U634" s="699"/>
      <c r="AC634" s="361" t="str">
        <f t="shared" si="10"/>
        <v>２１検査結果（換気設備）別記第一号-法第28条第2項又は第3項に基づき換気設備が設けられた居室（換気設備を設けるべき調理室等を除く。）-1（16）-検査結果</v>
      </c>
      <c r="AL634" s="392" t="s">
        <v>5312</v>
      </c>
    </row>
    <row r="635" spans="5:38" x14ac:dyDescent="0.15">
      <c r="E635" s="1121">
        <f>'2_入力シート【検査結果表】 換気設備'!$BL$32</f>
        <v>0</v>
      </c>
      <c r="J635" s="699" t="s">
        <v>1992</v>
      </c>
      <c r="K635" s="699" t="s">
        <v>5547</v>
      </c>
      <c r="L635" s="852" t="s">
        <v>92</v>
      </c>
      <c r="M635" s="699" t="s">
        <v>2029</v>
      </c>
      <c r="N635" s="852" t="s">
        <v>92</v>
      </c>
      <c r="O635" s="699" t="s">
        <v>2023</v>
      </c>
      <c r="P635" s="852" t="s">
        <v>1995</v>
      </c>
      <c r="Q635" s="699" t="s">
        <v>1996</v>
      </c>
      <c r="R635" s="699"/>
      <c r="S635" s="699"/>
      <c r="T635" s="699"/>
      <c r="U635" s="699"/>
      <c r="AC635" s="361" t="str">
        <f t="shared" si="10"/>
        <v>２１検査結果（換気設備）別記第一号-法第28条第2項又は第3項に基づき換気設備が設けられた居室（換気設備を設けるべき調理室等を除く。）-1（16）-検査者番号</v>
      </c>
      <c r="AL635" s="392" t="s">
        <v>5313</v>
      </c>
    </row>
    <row r="636" spans="5:38" x14ac:dyDescent="0.15">
      <c r="E636" s="1121">
        <f>'2_入力シート【検査結果表】 換気設備'!$BN$32</f>
        <v>0</v>
      </c>
      <c r="J636" s="699" t="s">
        <v>1992</v>
      </c>
      <c r="K636" s="699" t="s">
        <v>5547</v>
      </c>
      <c r="L636" s="852" t="s">
        <v>92</v>
      </c>
      <c r="M636" s="699" t="s">
        <v>2029</v>
      </c>
      <c r="N636" s="852" t="s">
        <v>92</v>
      </c>
      <c r="O636" s="699" t="s">
        <v>2023</v>
      </c>
      <c r="P636" s="852" t="s">
        <v>1995</v>
      </c>
      <c r="Q636" s="699" t="s">
        <v>1997</v>
      </c>
      <c r="R636" s="699"/>
      <c r="S636" s="699"/>
      <c r="T636" s="699"/>
      <c r="U636" s="699"/>
      <c r="AC636" s="361" t="str">
        <f t="shared" si="10"/>
        <v>２１検査結果（換気設備）別記第一号-法第28条第2項又は第3項に基づき換気設備が設けられた居室（換気設備を設けるべき調理室等を除く。）-1（16）-指摘の具体的内容等</v>
      </c>
      <c r="AL636" s="392" t="s">
        <v>5314</v>
      </c>
    </row>
    <row r="637" spans="5:38" x14ac:dyDescent="0.15">
      <c r="E637" s="1121">
        <f>'2_入力シート【検査結果表】 換気設備'!$BX$32</f>
        <v>0</v>
      </c>
      <c r="J637" s="699" t="s">
        <v>1992</v>
      </c>
      <c r="K637" s="699" t="s">
        <v>5547</v>
      </c>
      <c r="L637" s="852" t="s">
        <v>92</v>
      </c>
      <c r="M637" s="699" t="s">
        <v>2029</v>
      </c>
      <c r="N637" s="852" t="s">
        <v>92</v>
      </c>
      <c r="O637" s="699" t="s">
        <v>2023</v>
      </c>
      <c r="P637" s="852" t="s">
        <v>1995</v>
      </c>
      <c r="Q637" s="699" t="s">
        <v>1998</v>
      </c>
      <c r="R637" s="699"/>
      <c r="S637" s="699"/>
      <c r="T637" s="699"/>
      <c r="U637" s="699"/>
      <c r="AC637" s="361" t="str">
        <f t="shared" si="10"/>
        <v>２１検査結果（換気設備）別記第一号-法第28条第2項又は第3項に基づき換気設備が設けられた居室（換気設備を設けるべき調理室等を除く。）-1（16）-改善策の具体的内容等</v>
      </c>
      <c r="AL637" s="392" t="s">
        <v>5315</v>
      </c>
    </row>
    <row r="638" spans="5:38" x14ac:dyDescent="0.15">
      <c r="E638" s="1121">
        <f>'2_入力シート【検査結果表】 換気設備'!$CM$32</f>
        <v>0</v>
      </c>
      <c r="J638" s="699" t="s">
        <v>1992</v>
      </c>
      <c r="K638" s="699" t="s">
        <v>5547</v>
      </c>
      <c r="L638" s="852" t="s">
        <v>92</v>
      </c>
      <c r="M638" s="699" t="s">
        <v>2029</v>
      </c>
      <c r="N638" s="852" t="s">
        <v>92</v>
      </c>
      <c r="O638" s="699" t="s">
        <v>2023</v>
      </c>
      <c r="P638" s="852" t="s">
        <v>1995</v>
      </c>
      <c r="Q638" s="699" t="s">
        <v>1999</v>
      </c>
      <c r="R638" s="852" t="s">
        <v>1995</v>
      </c>
      <c r="S638" s="699" t="s">
        <v>2000</v>
      </c>
      <c r="T638" s="699"/>
      <c r="U638" s="699"/>
      <c r="AC638" s="361" t="str">
        <f t="shared" si="10"/>
        <v>２１検査結果（換気設備）別記第一号-法第28条第2項又は第3項に基づき換気設備が設けられた居室（換気設備を設けるべき調理室等を除く。）-1（16）-改善（予定）年月-年（令和）</v>
      </c>
      <c r="AL638" s="392" t="s">
        <v>5316</v>
      </c>
    </row>
    <row r="639" spans="5:38" x14ac:dyDescent="0.15">
      <c r="E639" s="1121">
        <f>'2_入力シート【検査結果表】 換気設備'!$CP$32</f>
        <v>0</v>
      </c>
      <c r="J639" s="699" t="s">
        <v>1992</v>
      </c>
      <c r="K639" s="699" t="s">
        <v>5547</v>
      </c>
      <c r="L639" s="852" t="s">
        <v>92</v>
      </c>
      <c r="M639" s="699" t="s">
        <v>2029</v>
      </c>
      <c r="N639" s="852" t="s">
        <v>92</v>
      </c>
      <c r="O639" s="699" t="s">
        <v>2023</v>
      </c>
      <c r="P639" s="852" t="s">
        <v>1995</v>
      </c>
      <c r="Q639" s="699" t="s">
        <v>1999</v>
      </c>
      <c r="R639" s="852" t="s">
        <v>1995</v>
      </c>
      <c r="S639" s="699" t="s">
        <v>2001</v>
      </c>
      <c r="T639" s="699"/>
      <c r="U639" s="699"/>
      <c r="AC639" s="361" t="str">
        <f t="shared" si="10"/>
        <v>２１検査結果（換気設備）別記第一号-法第28条第2項又は第3項に基づき換気設備が設けられた居室（換気設備を設けるべき調理室等を除く。）-1（16）-改善（予定）年月-月</v>
      </c>
      <c r="AL639" s="392" t="s">
        <v>5317</v>
      </c>
    </row>
    <row r="640" spans="5:38" x14ac:dyDescent="0.15">
      <c r="E640" s="1121">
        <f>'2_入力シート【検査結果表】 換気設備'!$CS$32</f>
        <v>0</v>
      </c>
      <c r="J640" s="699" t="s">
        <v>1992</v>
      </c>
      <c r="K640" s="699" t="s">
        <v>5547</v>
      </c>
      <c r="L640" s="852" t="s">
        <v>92</v>
      </c>
      <c r="M640" s="699" t="s">
        <v>2029</v>
      </c>
      <c r="N640" s="852" t="s">
        <v>92</v>
      </c>
      <c r="O640" s="699" t="s">
        <v>2023</v>
      </c>
      <c r="P640" s="852" t="s">
        <v>1995</v>
      </c>
      <c r="Q640" s="699" t="s">
        <v>1999</v>
      </c>
      <c r="R640" s="852" t="s">
        <v>1995</v>
      </c>
      <c r="S640" s="699" t="s">
        <v>2002</v>
      </c>
      <c r="T640" s="699"/>
      <c r="U640" s="699"/>
      <c r="AC640" s="361" t="str">
        <f t="shared" si="10"/>
        <v>２１検査結果（換気設備）別記第一号-法第28条第2項又は第3項に基づき換気設備が設けられた居室（換気設備を設けるべき調理室等を除く。）-1（16）-改善（予定）年月-状況</v>
      </c>
      <c r="AL640" s="392" t="s">
        <v>5318</v>
      </c>
    </row>
    <row r="641" spans="5:38" x14ac:dyDescent="0.15">
      <c r="E641" s="1121">
        <f>'2_入力シート【検査結果表】 換気設備'!$AZ$33</f>
        <v>0</v>
      </c>
      <c r="J641" s="699" t="s">
        <v>1992</v>
      </c>
      <c r="K641" s="699" t="s">
        <v>5547</v>
      </c>
      <c r="L641" s="852" t="s">
        <v>92</v>
      </c>
      <c r="M641" s="699" t="s">
        <v>2029</v>
      </c>
      <c r="N641" s="852" t="s">
        <v>92</v>
      </c>
      <c r="O641" s="699" t="s">
        <v>2024</v>
      </c>
      <c r="P641" s="852" t="s">
        <v>1995</v>
      </c>
      <c r="Q641" s="699" t="s">
        <v>3514</v>
      </c>
      <c r="R641" s="699"/>
      <c r="S641" s="699"/>
      <c r="T641" s="699"/>
      <c r="U641" s="699"/>
      <c r="AC641" s="361" t="str">
        <f t="shared" si="10"/>
        <v>２１検査結果（換気設備）別記第一号-法第28条第2項又は第3項に基づき換気設備が設けられた居室（換気設備を設けるべき調理室等を除く。）-1（17）-検査結果</v>
      </c>
      <c r="AL641" s="392" t="s">
        <v>5319</v>
      </c>
    </row>
    <row r="642" spans="5:38" x14ac:dyDescent="0.15">
      <c r="E642" s="1121">
        <f>'2_入力シート【検査結果表】 換気設備'!$BL$33</f>
        <v>0</v>
      </c>
      <c r="J642" s="699" t="s">
        <v>1992</v>
      </c>
      <c r="K642" s="699" t="s">
        <v>5547</v>
      </c>
      <c r="L642" s="852" t="s">
        <v>92</v>
      </c>
      <c r="M642" s="699" t="s">
        <v>2029</v>
      </c>
      <c r="N642" s="852" t="s">
        <v>92</v>
      </c>
      <c r="O642" s="699" t="s">
        <v>2024</v>
      </c>
      <c r="P642" s="852" t="s">
        <v>1995</v>
      </c>
      <c r="Q642" s="699" t="s">
        <v>1996</v>
      </c>
      <c r="R642" s="699"/>
      <c r="S642" s="699"/>
      <c r="T642" s="699"/>
      <c r="U642" s="699"/>
      <c r="AC642" s="361" t="str">
        <f t="shared" si="10"/>
        <v>２１検査結果（換気設備）別記第一号-法第28条第2項又は第3項に基づき換気設備が設けられた居室（換気設備を設けるべき調理室等を除く。）-1（17）-検査者番号</v>
      </c>
      <c r="AL642" s="392" t="s">
        <v>5320</v>
      </c>
    </row>
    <row r="643" spans="5:38" x14ac:dyDescent="0.15">
      <c r="E643" s="1121">
        <f>'2_入力シート【検査結果表】 換気設備'!$BN$33</f>
        <v>0</v>
      </c>
      <c r="J643" s="699" t="s">
        <v>1992</v>
      </c>
      <c r="K643" s="699" t="s">
        <v>5547</v>
      </c>
      <c r="L643" s="852" t="s">
        <v>92</v>
      </c>
      <c r="M643" s="699" t="s">
        <v>2029</v>
      </c>
      <c r="N643" s="852" t="s">
        <v>92</v>
      </c>
      <c r="O643" s="699" t="s">
        <v>2024</v>
      </c>
      <c r="P643" s="852" t="s">
        <v>1995</v>
      </c>
      <c r="Q643" s="699" t="s">
        <v>1997</v>
      </c>
      <c r="R643" s="699"/>
      <c r="S643" s="699"/>
      <c r="T643" s="699"/>
      <c r="U643" s="699"/>
      <c r="AC643" s="361" t="str">
        <f t="shared" si="10"/>
        <v>２１検査結果（換気設備）別記第一号-法第28条第2項又は第3項に基づき換気設備が設けられた居室（換気設備を設けるべき調理室等を除く。）-1（17）-指摘の具体的内容等</v>
      </c>
      <c r="AL643" s="392" t="s">
        <v>5321</v>
      </c>
    </row>
    <row r="644" spans="5:38" x14ac:dyDescent="0.15">
      <c r="E644" s="1121">
        <f>'2_入力シート【検査結果表】 換気設備'!$BX$33</f>
        <v>0</v>
      </c>
      <c r="J644" s="699" t="s">
        <v>1992</v>
      </c>
      <c r="K644" s="699" t="s">
        <v>5547</v>
      </c>
      <c r="L644" s="852" t="s">
        <v>92</v>
      </c>
      <c r="M644" s="699" t="s">
        <v>2029</v>
      </c>
      <c r="N644" s="852" t="s">
        <v>92</v>
      </c>
      <c r="O644" s="699" t="s">
        <v>2024</v>
      </c>
      <c r="P644" s="852" t="s">
        <v>1995</v>
      </c>
      <c r="Q644" s="699" t="s">
        <v>1998</v>
      </c>
      <c r="R644" s="699"/>
      <c r="S644" s="699"/>
      <c r="T644" s="699"/>
      <c r="U644" s="699"/>
      <c r="AC644" s="361" t="str">
        <f t="shared" si="10"/>
        <v>２１検査結果（換気設備）別記第一号-法第28条第2項又は第3項に基づき換気設備が設けられた居室（換気設備を設けるべき調理室等を除く。）-1（17）-改善策の具体的内容等</v>
      </c>
      <c r="AL644" s="392" t="s">
        <v>5322</v>
      </c>
    </row>
    <row r="645" spans="5:38" x14ac:dyDescent="0.15">
      <c r="E645" s="1121">
        <f>'2_入力シート【検査結果表】 換気設備'!$CM$33</f>
        <v>0</v>
      </c>
      <c r="J645" s="699" t="s">
        <v>1992</v>
      </c>
      <c r="K645" s="699" t="s">
        <v>5547</v>
      </c>
      <c r="L645" s="852" t="s">
        <v>92</v>
      </c>
      <c r="M645" s="699" t="s">
        <v>2029</v>
      </c>
      <c r="N645" s="852" t="s">
        <v>92</v>
      </c>
      <c r="O645" s="699" t="s">
        <v>2024</v>
      </c>
      <c r="P645" s="852" t="s">
        <v>1995</v>
      </c>
      <c r="Q645" s="699" t="s">
        <v>1999</v>
      </c>
      <c r="R645" s="852" t="s">
        <v>1995</v>
      </c>
      <c r="S645" s="699" t="s">
        <v>2000</v>
      </c>
      <c r="T645" s="699"/>
      <c r="U645" s="699"/>
      <c r="AC645" s="361" t="str">
        <f t="shared" si="10"/>
        <v>２１検査結果（換気設備）別記第一号-法第28条第2項又は第3項に基づき換気設備が設けられた居室（換気設備を設けるべき調理室等を除く。）-1（17）-改善（予定）年月-年（令和）</v>
      </c>
      <c r="AL645" s="392" t="s">
        <v>5323</v>
      </c>
    </row>
    <row r="646" spans="5:38" x14ac:dyDescent="0.15">
      <c r="E646" s="1121">
        <f>'2_入力シート【検査結果表】 換気設備'!$CP$33</f>
        <v>0</v>
      </c>
      <c r="J646" s="699" t="s">
        <v>1992</v>
      </c>
      <c r="K646" s="699" t="s">
        <v>5547</v>
      </c>
      <c r="L646" s="852" t="s">
        <v>92</v>
      </c>
      <c r="M646" s="699" t="s">
        <v>2029</v>
      </c>
      <c r="N646" s="852" t="s">
        <v>92</v>
      </c>
      <c r="O646" s="699" t="s">
        <v>2024</v>
      </c>
      <c r="P646" s="852" t="s">
        <v>1995</v>
      </c>
      <c r="Q646" s="699" t="s">
        <v>1999</v>
      </c>
      <c r="R646" s="852" t="s">
        <v>1995</v>
      </c>
      <c r="S646" s="699" t="s">
        <v>2001</v>
      </c>
      <c r="T646" s="699"/>
      <c r="U646" s="699"/>
      <c r="AC646" s="361" t="str">
        <f t="shared" si="10"/>
        <v>２１検査結果（換気設備）別記第一号-法第28条第2項又は第3項に基づき換気設備が設けられた居室（換気設備を設けるべき調理室等を除く。）-1（17）-改善（予定）年月-月</v>
      </c>
      <c r="AL646" s="392" t="s">
        <v>5324</v>
      </c>
    </row>
    <row r="647" spans="5:38" x14ac:dyDescent="0.15">
      <c r="E647" s="1121">
        <f>'2_入力シート【検査結果表】 換気設備'!$CS$33</f>
        <v>0</v>
      </c>
      <c r="J647" s="699" t="s">
        <v>1992</v>
      </c>
      <c r="K647" s="699" t="s">
        <v>5547</v>
      </c>
      <c r="L647" s="852" t="s">
        <v>92</v>
      </c>
      <c r="M647" s="699" t="s">
        <v>2029</v>
      </c>
      <c r="N647" s="852" t="s">
        <v>92</v>
      </c>
      <c r="O647" s="699" t="s">
        <v>2024</v>
      </c>
      <c r="P647" s="852" t="s">
        <v>1995</v>
      </c>
      <c r="Q647" s="699" t="s">
        <v>1999</v>
      </c>
      <c r="R647" s="852" t="s">
        <v>1995</v>
      </c>
      <c r="S647" s="699" t="s">
        <v>2002</v>
      </c>
      <c r="T647" s="699"/>
      <c r="U647" s="699"/>
      <c r="AC647" s="361" t="str">
        <f t="shared" si="10"/>
        <v>２１検査結果（換気設備）別記第一号-法第28条第2項又は第3項に基づき換気設備が設けられた居室（換気設備を設けるべき調理室等を除く。）-1（17）-改善（予定）年月-状況</v>
      </c>
      <c r="AL647" s="392" t="s">
        <v>5325</v>
      </c>
    </row>
    <row r="648" spans="5:38" x14ac:dyDescent="0.15">
      <c r="E648" s="1121">
        <f>'2_入力シート【検査結果表】 換気設備'!$AZ$34</f>
        <v>0</v>
      </c>
      <c r="J648" s="699" t="s">
        <v>1992</v>
      </c>
      <c r="K648" s="699" t="s">
        <v>5547</v>
      </c>
      <c r="L648" s="852" t="s">
        <v>92</v>
      </c>
      <c r="M648" s="699" t="s">
        <v>2029</v>
      </c>
      <c r="N648" s="852" t="s">
        <v>92</v>
      </c>
      <c r="O648" s="699" t="s">
        <v>2025</v>
      </c>
      <c r="P648" s="852" t="s">
        <v>1995</v>
      </c>
      <c r="Q648" s="699" t="s">
        <v>3514</v>
      </c>
      <c r="R648" s="699"/>
      <c r="S648" s="699"/>
      <c r="T648" s="699"/>
      <c r="U648" s="699"/>
      <c r="AC648" s="361" t="str">
        <f t="shared" si="10"/>
        <v>２１検査結果（換気設備）別記第一号-法第28条第2項又は第3項に基づき換気設備が設けられた居室（換気設備を設けるべき調理室等を除く。）-1（18）-検査結果</v>
      </c>
      <c r="AL648" s="392" t="s">
        <v>5326</v>
      </c>
    </row>
    <row r="649" spans="5:38" x14ac:dyDescent="0.15">
      <c r="E649" s="1121">
        <f>'2_入力シート【検査結果表】 換気設備'!$BL$34</f>
        <v>0</v>
      </c>
      <c r="J649" s="699" t="s">
        <v>1992</v>
      </c>
      <c r="K649" s="699" t="s">
        <v>5547</v>
      </c>
      <c r="L649" s="852" t="s">
        <v>92</v>
      </c>
      <c r="M649" s="699" t="s">
        <v>2029</v>
      </c>
      <c r="N649" s="852" t="s">
        <v>92</v>
      </c>
      <c r="O649" s="699" t="s">
        <v>2025</v>
      </c>
      <c r="P649" s="852" t="s">
        <v>1995</v>
      </c>
      <c r="Q649" s="699" t="s">
        <v>1996</v>
      </c>
      <c r="R649" s="699"/>
      <c r="S649" s="699"/>
      <c r="T649" s="699"/>
      <c r="U649" s="699"/>
      <c r="AC649" s="361" t="str">
        <f t="shared" si="10"/>
        <v>２１検査結果（換気設備）別記第一号-法第28条第2項又は第3項に基づき換気設備が設けられた居室（換気設備を設けるべき調理室等を除く。）-1（18）-検査者番号</v>
      </c>
      <c r="AL649" s="392" t="s">
        <v>5327</v>
      </c>
    </row>
    <row r="650" spans="5:38" x14ac:dyDescent="0.15">
      <c r="E650" s="1121">
        <f>'2_入力シート【検査結果表】 換気設備'!$BN$34</f>
        <v>0</v>
      </c>
      <c r="J650" s="699" t="s">
        <v>1992</v>
      </c>
      <c r="K650" s="699" t="s">
        <v>5547</v>
      </c>
      <c r="L650" s="852" t="s">
        <v>92</v>
      </c>
      <c r="M650" s="699" t="s">
        <v>2029</v>
      </c>
      <c r="N650" s="852" t="s">
        <v>92</v>
      </c>
      <c r="O650" s="699" t="s">
        <v>2025</v>
      </c>
      <c r="P650" s="852" t="s">
        <v>1995</v>
      </c>
      <c r="Q650" s="699" t="s">
        <v>1997</v>
      </c>
      <c r="R650" s="699"/>
      <c r="S650" s="699"/>
      <c r="T650" s="699"/>
      <c r="U650" s="699"/>
      <c r="AC650" s="361" t="str">
        <f t="shared" si="10"/>
        <v>２１検査結果（換気設備）別記第一号-法第28条第2項又は第3項に基づき換気設備が設けられた居室（換気設備を設けるべき調理室等を除く。）-1（18）-指摘の具体的内容等</v>
      </c>
      <c r="AL650" s="392" t="s">
        <v>5328</v>
      </c>
    </row>
    <row r="651" spans="5:38" x14ac:dyDescent="0.15">
      <c r="E651" s="1121">
        <f>'2_入力シート【検査結果表】 換気設備'!$BX$34</f>
        <v>0</v>
      </c>
      <c r="J651" s="699" t="s">
        <v>1992</v>
      </c>
      <c r="K651" s="699" t="s">
        <v>5547</v>
      </c>
      <c r="L651" s="852" t="s">
        <v>92</v>
      </c>
      <c r="M651" s="699" t="s">
        <v>2029</v>
      </c>
      <c r="N651" s="852" t="s">
        <v>92</v>
      </c>
      <c r="O651" s="699" t="s">
        <v>2025</v>
      </c>
      <c r="P651" s="852" t="s">
        <v>1995</v>
      </c>
      <c r="Q651" s="699" t="s">
        <v>1998</v>
      </c>
      <c r="R651" s="699"/>
      <c r="S651" s="699"/>
      <c r="T651" s="699"/>
      <c r="U651" s="699"/>
      <c r="AC651" s="361" t="str">
        <f t="shared" ref="AC651:AC721" si="11">CONCATENATE(J651,K651,L651,M651,N651,O651,P651,Q651,R651,S651,T651,U651)</f>
        <v>２１検査結果（換気設備）別記第一号-法第28条第2項又は第3項に基づき換気設備が設けられた居室（換気設備を設けるべき調理室等を除く。）-1（18）-改善策の具体的内容等</v>
      </c>
      <c r="AL651" s="392" t="s">
        <v>5329</v>
      </c>
    </row>
    <row r="652" spans="5:38" x14ac:dyDescent="0.15">
      <c r="E652" s="1121">
        <f>'2_入力シート【検査結果表】 換気設備'!$CM$34</f>
        <v>0</v>
      </c>
      <c r="J652" s="699" t="s">
        <v>1992</v>
      </c>
      <c r="K652" s="699" t="s">
        <v>5547</v>
      </c>
      <c r="L652" s="852" t="s">
        <v>92</v>
      </c>
      <c r="M652" s="699" t="s">
        <v>2029</v>
      </c>
      <c r="N652" s="852" t="s">
        <v>92</v>
      </c>
      <c r="O652" s="699" t="s">
        <v>2025</v>
      </c>
      <c r="P652" s="852" t="s">
        <v>1995</v>
      </c>
      <c r="Q652" s="699" t="s">
        <v>1999</v>
      </c>
      <c r="R652" s="852" t="s">
        <v>1995</v>
      </c>
      <c r="S652" s="699" t="s">
        <v>2000</v>
      </c>
      <c r="T652" s="699"/>
      <c r="U652" s="699"/>
      <c r="AC652" s="361" t="str">
        <f t="shared" si="11"/>
        <v>２１検査結果（換気設備）別記第一号-法第28条第2項又は第3項に基づき換気設備が設けられた居室（換気設備を設けるべき調理室等を除く。）-1（18）-改善（予定）年月-年（令和）</v>
      </c>
      <c r="AL652" s="392" t="s">
        <v>5330</v>
      </c>
    </row>
    <row r="653" spans="5:38" x14ac:dyDescent="0.15">
      <c r="E653" s="1121">
        <f>'2_入力シート【検査結果表】 換気設備'!$CP$34</f>
        <v>0</v>
      </c>
      <c r="J653" s="699" t="s">
        <v>1992</v>
      </c>
      <c r="K653" s="699" t="s">
        <v>5547</v>
      </c>
      <c r="L653" s="852" t="s">
        <v>92</v>
      </c>
      <c r="M653" s="699" t="s">
        <v>2029</v>
      </c>
      <c r="N653" s="852" t="s">
        <v>92</v>
      </c>
      <c r="O653" s="699" t="s">
        <v>2025</v>
      </c>
      <c r="P653" s="852" t="s">
        <v>1995</v>
      </c>
      <c r="Q653" s="699" t="s">
        <v>1999</v>
      </c>
      <c r="R653" s="852" t="s">
        <v>1995</v>
      </c>
      <c r="S653" s="699" t="s">
        <v>2001</v>
      </c>
      <c r="T653" s="699"/>
      <c r="U653" s="699"/>
      <c r="AC653" s="361" t="str">
        <f t="shared" si="11"/>
        <v>２１検査結果（換気設備）別記第一号-法第28条第2項又は第3項に基づき換気設備が設けられた居室（換気設備を設けるべき調理室等を除く。）-1（18）-改善（予定）年月-月</v>
      </c>
      <c r="AL653" s="392" t="s">
        <v>5331</v>
      </c>
    </row>
    <row r="654" spans="5:38" x14ac:dyDescent="0.15">
      <c r="E654" s="1121">
        <f>'2_入力シート【検査結果表】 換気設備'!$CS$34</f>
        <v>0</v>
      </c>
      <c r="J654" s="699" t="s">
        <v>1992</v>
      </c>
      <c r="K654" s="699" t="s">
        <v>5547</v>
      </c>
      <c r="L654" s="852" t="s">
        <v>92</v>
      </c>
      <c r="M654" s="699" t="s">
        <v>2029</v>
      </c>
      <c r="N654" s="852" t="s">
        <v>92</v>
      </c>
      <c r="O654" s="699" t="s">
        <v>2025</v>
      </c>
      <c r="P654" s="852" t="s">
        <v>1995</v>
      </c>
      <c r="Q654" s="699" t="s">
        <v>1999</v>
      </c>
      <c r="R654" s="852" t="s">
        <v>1995</v>
      </c>
      <c r="S654" s="699" t="s">
        <v>2002</v>
      </c>
      <c r="T654" s="699"/>
      <c r="U654" s="699"/>
      <c r="AC654" s="361" t="str">
        <f t="shared" si="11"/>
        <v>２１検査結果（換気設備）別記第一号-法第28条第2項又は第3項に基づき換気設備が設けられた居室（換気設備を設けるべき調理室等を除く。）-1（18）-改善（予定）年月-状況</v>
      </c>
      <c r="AL654" s="392" t="s">
        <v>5332</v>
      </c>
    </row>
    <row r="655" spans="5:38" x14ac:dyDescent="0.15">
      <c r="E655" s="1121">
        <f>'2_入力シート【検査結果表】 換気設備'!$AZ$35</f>
        <v>0</v>
      </c>
      <c r="J655" s="699" t="s">
        <v>1992</v>
      </c>
      <c r="K655" s="699" t="s">
        <v>5547</v>
      </c>
      <c r="L655" s="852" t="s">
        <v>92</v>
      </c>
      <c r="M655" s="699" t="s">
        <v>2029</v>
      </c>
      <c r="N655" s="852" t="s">
        <v>92</v>
      </c>
      <c r="O655" s="699" t="s">
        <v>2026</v>
      </c>
      <c r="P655" s="852" t="s">
        <v>1995</v>
      </c>
      <c r="Q655" s="699" t="s">
        <v>3514</v>
      </c>
      <c r="R655" s="699"/>
      <c r="S655" s="699"/>
      <c r="T655" s="699"/>
      <c r="U655" s="699"/>
      <c r="AC655" s="361" t="str">
        <f t="shared" si="11"/>
        <v>２１検査結果（換気設備）別記第一号-法第28条第2項又は第3項に基づき換気設備が設けられた居室（換気設備を設けるべき調理室等を除く。）-1（19）-検査結果</v>
      </c>
      <c r="AL655" s="392" t="s">
        <v>5333</v>
      </c>
    </row>
    <row r="656" spans="5:38" x14ac:dyDescent="0.15">
      <c r="E656" s="1121">
        <f>'2_入力シート【検査結果表】 換気設備'!$BL$35</f>
        <v>0</v>
      </c>
      <c r="J656" s="699" t="s">
        <v>1992</v>
      </c>
      <c r="K656" s="699" t="s">
        <v>5547</v>
      </c>
      <c r="L656" s="852" t="s">
        <v>92</v>
      </c>
      <c r="M656" s="699" t="s">
        <v>2029</v>
      </c>
      <c r="N656" s="852" t="s">
        <v>92</v>
      </c>
      <c r="O656" s="699" t="s">
        <v>2026</v>
      </c>
      <c r="P656" s="852" t="s">
        <v>1995</v>
      </c>
      <c r="Q656" s="699" t="s">
        <v>1996</v>
      </c>
      <c r="R656" s="699"/>
      <c r="S656" s="699"/>
      <c r="T656" s="699"/>
      <c r="U656" s="699"/>
      <c r="AC656" s="361" t="str">
        <f t="shared" si="11"/>
        <v>２１検査結果（換気設備）別記第一号-法第28条第2項又は第3項に基づき換気設備が設けられた居室（換気設備を設けるべき調理室等を除く。）-1（19）-検査者番号</v>
      </c>
      <c r="AL656" s="392" t="s">
        <v>5334</v>
      </c>
    </row>
    <row r="657" spans="5:38" x14ac:dyDescent="0.15">
      <c r="E657" s="1121">
        <f>'2_入力シート【検査結果表】 換気設備'!$BN$35</f>
        <v>0</v>
      </c>
      <c r="J657" s="699" t="s">
        <v>1992</v>
      </c>
      <c r="K657" s="699" t="s">
        <v>5547</v>
      </c>
      <c r="L657" s="852" t="s">
        <v>92</v>
      </c>
      <c r="M657" s="699" t="s">
        <v>2029</v>
      </c>
      <c r="N657" s="852" t="s">
        <v>92</v>
      </c>
      <c r="O657" s="699" t="s">
        <v>2026</v>
      </c>
      <c r="P657" s="852" t="s">
        <v>1995</v>
      </c>
      <c r="Q657" s="699" t="s">
        <v>1997</v>
      </c>
      <c r="R657" s="699"/>
      <c r="S657" s="699"/>
      <c r="T657" s="699"/>
      <c r="U657" s="699"/>
      <c r="AC657" s="361" t="str">
        <f t="shared" si="11"/>
        <v>２１検査結果（換気設備）別記第一号-法第28条第2項又は第3項に基づき換気設備が設けられた居室（換気設備を設けるべき調理室等を除く。）-1（19）-指摘の具体的内容等</v>
      </c>
      <c r="AL657" s="392" t="s">
        <v>5335</v>
      </c>
    </row>
    <row r="658" spans="5:38" x14ac:dyDescent="0.15">
      <c r="E658" s="1121">
        <f>'2_入力シート【検査結果表】 換気設備'!$BX$35</f>
        <v>0</v>
      </c>
      <c r="J658" s="699" t="s">
        <v>1992</v>
      </c>
      <c r="K658" s="699" t="s">
        <v>5547</v>
      </c>
      <c r="L658" s="852" t="s">
        <v>92</v>
      </c>
      <c r="M658" s="699" t="s">
        <v>2029</v>
      </c>
      <c r="N658" s="852" t="s">
        <v>92</v>
      </c>
      <c r="O658" s="699" t="s">
        <v>2026</v>
      </c>
      <c r="P658" s="852" t="s">
        <v>1995</v>
      </c>
      <c r="Q658" s="699" t="s">
        <v>1998</v>
      </c>
      <c r="R658" s="699"/>
      <c r="S658" s="699"/>
      <c r="T658" s="699"/>
      <c r="U658" s="699"/>
      <c r="AC658" s="361" t="str">
        <f t="shared" si="11"/>
        <v>２１検査結果（換気設備）別記第一号-法第28条第2項又は第3項に基づき換気設備が設けられた居室（換気設備を設けるべき調理室等を除く。）-1（19）-改善策の具体的内容等</v>
      </c>
      <c r="AL658" s="392" t="s">
        <v>5336</v>
      </c>
    </row>
    <row r="659" spans="5:38" x14ac:dyDescent="0.15">
      <c r="E659" s="1121">
        <f>'2_入力シート【検査結果表】 換気設備'!$CM$35</f>
        <v>0</v>
      </c>
      <c r="J659" s="699" t="s">
        <v>1992</v>
      </c>
      <c r="K659" s="699" t="s">
        <v>5547</v>
      </c>
      <c r="L659" s="852" t="s">
        <v>92</v>
      </c>
      <c r="M659" s="699" t="s">
        <v>2029</v>
      </c>
      <c r="N659" s="852" t="s">
        <v>92</v>
      </c>
      <c r="O659" s="699" t="s">
        <v>2026</v>
      </c>
      <c r="P659" s="852" t="s">
        <v>1995</v>
      </c>
      <c r="Q659" s="699" t="s">
        <v>1999</v>
      </c>
      <c r="R659" s="852" t="s">
        <v>1995</v>
      </c>
      <c r="S659" s="699" t="s">
        <v>2000</v>
      </c>
      <c r="T659" s="699"/>
      <c r="U659" s="699"/>
      <c r="AC659" s="361" t="str">
        <f t="shared" si="11"/>
        <v>２１検査結果（換気設備）別記第一号-法第28条第2項又は第3項に基づき換気設備が設けられた居室（換気設備を設けるべき調理室等を除く。）-1（19）-改善（予定）年月-年（令和）</v>
      </c>
      <c r="AL659" s="392" t="s">
        <v>5337</v>
      </c>
    </row>
    <row r="660" spans="5:38" x14ac:dyDescent="0.15">
      <c r="E660" s="1121">
        <f>'2_入力シート【検査結果表】 換気設備'!$CP$35</f>
        <v>0</v>
      </c>
      <c r="J660" s="699" t="s">
        <v>1992</v>
      </c>
      <c r="K660" s="699" t="s">
        <v>5547</v>
      </c>
      <c r="L660" s="852" t="s">
        <v>92</v>
      </c>
      <c r="M660" s="699" t="s">
        <v>2029</v>
      </c>
      <c r="N660" s="852" t="s">
        <v>92</v>
      </c>
      <c r="O660" s="699" t="s">
        <v>2026</v>
      </c>
      <c r="P660" s="852" t="s">
        <v>1995</v>
      </c>
      <c r="Q660" s="699" t="s">
        <v>1999</v>
      </c>
      <c r="R660" s="852" t="s">
        <v>1995</v>
      </c>
      <c r="S660" s="699" t="s">
        <v>2001</v>
      </c>
      <c r="T660" s="699"/>
      <c r="U660" s="699"/>
      <c r="AC660" s="361" t="str">
        <f t="shared" si="11"/>
        <v>２１検査結果（換気設備）別記第一号-法第28条第2項又は第3項に基づき換気設備が設けられた居室（換気設備を設けるべき調理室等を除く。）-1（19）-改善（予定）年月-月</v>
      </c>
      <c r="AL660" s="392" t="s">
        <v>5338</v>
      </c>
    </row>
    <row r="661" spans="5:38" x14ac:dyDescent="0.15">
      <c r="E661" s="1121">
        <f>'2_入力シート【検査結果表】 換気設備'!$CS$35</f>
        <v>0</v>
      </c>
      <c r="J661" s="699" t="s">
        <v>1992</v>
      </c>
      <c r="K661" s="699" t="s">
        <v>5547</v>
      </c>
      <c r="L661" s="852" t="s">
        <v>92</v>
      </c>
      <c r="M661" s="699" t="s">
        <v>2029</v>
      </c>
      <c r="N661" s="852" t="s">
        <v>92</v>
      </c>
      <c r="O661" s="699" t="s">
        <v>2026</v>
      </c>
      <c r="P661" s="852" t="s">
        <v>1995</v>
      </c>
      <c r="Q661" s="699" t="s">
        <v>1999</v>
      </c>
      <c r="R661" s="852" t="s">
        <v>1995</v>
      </c>
      <c r="S661" s="699" t="s">
        <v>2002</v>
      </c>
      <c r="T661" s="699"/>
      <c r="U661" s="699"/>
      <c r="AC661" s="361" t="str">
        <f t="shared" si="11"/>
        <v>２１検査結果（換気設備）別記第一号-法第28条第2項又は第3項に基づき換気設備が設けられた居室（換気設備を設けるべき調理室等を除く。）-1（19）-改善（予定）年月-状況</v>
      </c>
      <c r="AL661" s="392" t="s">
        <v>5339</v>
      </c>
    </row>
    <row r="662" spans="5:38" x14ac:dyDescent="0.15">
      <c r="E662" s="1121">
        <f>'2_入力シート【検査結果表】 換気設備'!$AZ$36</f>
        <v>0</v>
      </c>
      <c r="J662" s="699" t="s">
        <v>1992</v>
      </c>
      <c r="K662" s="699" t="s">
        <v>5547</v>
      </c>
      <c r="L662" s="852" t="s">
        <v>92</v>
      </c>
      <c r="M662" s="699" t="s">
        <v>2029</v>
      </c>
      <c r="N662" s="852" t="s">
        <v>92</v>
      </c>
      <c r="O662" s="699" t="s">
        <v>2027</v>
      </c>
      <c r="P662" s="852" t="s">
        <v>1995</v>
      </c>
      <c r="Q662" s="699" t="s">
        <v>3514</v>
      </c>
      <c r="R662" s="699"/>
      <c r="S662" s="699"/>
      <c r="T662" s="699"/>
      <c r="U662" s="699"/>
      <c r="AC662" s="361" t="str">
        <f t="shared" si="11"/>
        <v>２１検査結果（換気設備）別記第一号-法第28条第2項又は第3項に基づき換気設備が設けられた居室（換気設備を設けるべき調理室等を除く。）-1（20）-検査結果</v>
      </c>
      <c r="AL662" s="392" t="s">
        <v>5340</v>
      </c>
    </row>
    <row r="663" spans="5:38" x14ac:dyDescent="0.15">
      <c r="E663" s="1121">
        <f>'2_入力シート【検査結果表】 換気設備'!$BL$36</f>
        <v>0</v>
      </c>
      <c r="J663" s="699" t="s">
        <v>1992</v>
      </c>
      <c r="K663" s="699" t="s">
        <v>5547</v>
      </c>
      <c r="L663" s="852" t="s">
        <v>92</v>
      </c>
      <c r="M663" s="699" t="s">
        <v>2029</v>
      </c>
      <c r="N663" s="852" t="s">
        <v>92</v>
      </c>
      <c r="O663" s="699" t="s">
        <v>2027</v>
      </c>
      <c r="P663" s="852" t="s">
        <v>1995</v>
      </c>
      <c r="Q663" s="699" t="s">
        <v>1996</v>
      </c>
      <c r="R663" s="699"/>
      <c r="S663" s="699"/>
      <c r="T663" s="699"/>
      <c r="U663" s="699"/>
      <c r="AC663" s="361" t="str">
        <f t="shared" si="11"/>
        <v>２１検査結果（換気設備）別記第一号-法第28条第2項又は第3項に基づき換気設備が設けられた居室（換気設備を設けるべき調理室等を除く。）-1（20）-検査者番号</v>
      </c>
      <c r="AL663" s="392" t="s">
        <v>5341</v>
      </c>
    </row>
    <row r="664" spans="5:38" x14ac:dyDescent="0.15">
      <c r="E664" s="1121">
        <f>'2_入力シート【検査結果表】 換気設備'!$BN$36</f>
        <v>0</v>
      </c>
      <c r="J664" s="699" t="s">
        <v>1992</v>
      </c>
      <c r="K664" s="699" t="s">
        <v>5547</v>
      </c>
      <c r="L664" s="852" t="s">
        <v>92</v>
      </c>
      <c r="M664" s="699" t="s">
        <v>2029</v>
      </c>
      <c r="N664" s="852" t="s">
        <v>92</v>
      </c>
      <c r="O664" s="699" t="s">
        <v>2027</v>
      </c>
      <c r="P664" s="852" t="s">
        <v>1995</v>
      </c>
      <c r="Q664" s="699" t="s">
        <v>1997</v>
      </c>
      <c r="R664" s="699"/>
      <c r="S664" s="699"/>
      <c r="T664" s="699"/>
      <c r="U664" s="699"/>
      <c r="AC664" s="361" t="str">
        <f t="shared" si="11"/>
        <v>２１検査結果（換気設備）別記第一号-法第28条第2項又は第3項に基づき換気設備が設けられた居室（換気設備を設けるべき調理室等を除く。）-1（20）-指摘の具体的内容等</v>
      </c>
      <c r="AL664" s="392" t="s">
        <v>5342</v>
      </c>
    </row>
    <row r="665" spans="5:38" x14ac:dyDescent="0.15">
      <c r="E665" s="1121">
        <f>'2_入力シート【検査結果表】 換気設備'!$BX$36</f>
        <v>0</v>
      </c>
      <c r="J665" s="699" t="s">
        <v>1992</v>
      </c>
      <c r="K665" s="699" t="s">
        <v>5547</v>
      </c>
      <c r="L665" s="852" t="s">
        <v>92</v>
      </c>
      <c r="M665" s="699" t="s">
        <v>2029</v>
      </c>
      <c r="N665" s="852" t="s">
        <v>92</v>
      </c>
      <c r="O665" s="699" t="s">
        <v>2027</v>
      </c>
      <c r="P665" s="852" t="s">
        <v>1995</v>
      </c>
      <c r="Q665" s="699" t="s">
        <v>1998</v>
      </c>
      <c r="R665" s="699"/>
      <c r="S665" s="699"/>
      <c r="T665" s="699"/>
      <c r="U665" s="699"/>
      <c r="AC665" s="361" t="str">
        <f t="shared" si="11"/>
        <v>２１検査結果（換気設備）別記第一号-法第28条第2項又は第3項に基づき換気設備が設けられた居室（換気設備を設けるべき調理室等を除く。）-1（20）-改善策の具体的内容等</v>
      </c>
      <c r="AL665" s="392" t="s">
        <v>5343</v>
      </c>
    </row>
    <row r="666" spans="5:38" x14ac:dyDescent="0.15">
      <c r="E666" s="1121">
        <f>'2_入力シート【検査結果表】 換気設備'!$CM$36</f>
        <v>0</v>
      </c>
      <c r="J666" s="699" t="s">
        <v>1992</v>
      </c>
      <c r="K666" s="699" t="s">
        <v>5547</v>
      </c>
      <c r="L666" s="852" t="s">
        <v>92</v>
      </c>
      <c r="M666" s="699" t="s">
        <v>2029</v>
      </c>
      <c r="N666" s="852" t="s">
        <v>92</v>
      </c>
      <c r="O666" s="699" t="s">
        <v>2027</v>
      </c>
      <c r="P666" s="852" t="s">
        <v>1995</v>
      </c>
      <c r="Q666" s="699" t="s">
        <v>1999</v>
      </c>
      <c r="R666" s="852" t="s">
        <v>1995</v>
      </c>
      <c r="S666" s="699" t="s">
        <v>2000</v>
      </c>
      <c r="T666" s="699"/>
      <c r="U666" s="699"/>
      <c r="AC666" s="361" t="str">
        <f t="shared" si="11"/>
        <v>２１検査結果（換気設備）別記第一号-法第28条第2項又は第3項に基づき換気設備が設けられた居室（換気設備を設けるべき調理室等を除く。）-1（20）-改善（予定）年月-年（令和）</v>
      </c>
      <c r="AL666" s="392" t="s">
        <v>5344</v>
      </c>
    </row>
    <row r="667" spans="5:38" x14ac:dyDescent="0.15">
      <c r="E667" s="1121">
        <f>'2_入力シート【検査結果表】 換気設備'!$CP$36</f>
        <v>0</v>
      </c>
      <c r="J667" s="699" t="s">
        <v>1992</v>
      </c>
      <c r="K667" s="699" t="s">
        <v>5547</v>
      </c>
      <c r="L667" s="852" t="s">
        <v>92</v>
      </c>
      <c r="M667" s="699" t="s">
        <v>2029</v>
      </c>
      <c r="N667" s="852" t="s">
        <v>92</v>
      </c>
      <c r="O667" s="699" t="s">
        <v>2027</v>
      </c>
      <c r="P667" s="852" t="s">
        <v>1995</v>
      </c>
      <c r="Q667" s="699" t="s">
        <v>1999</v>
      </c>
      <c r="R667" s="852" t="s">
        <v>1995</v>
      </c>
      <c r="S667" s="699" t="s">
        <v>2001</v>
      </c>
      <c r="T667" s="699"/>
      <c r="U667" s="699"/>
      <c r="AC667" s="361" t="str">
        <f t="shared" si="11"/>
        <v>２１検査結果（換気設備）別記第一号-法第28条第2項又は第3項に基づき換気設備が設けられた居室（換気設備を設けるべき調理室等を除く。）-1（20）-改善（予定）年月-月</v>
      </c>
      <c r="AL667" s="392" t="s">
        <v>5345</v>
      </c>
    </row>
    <row r="668" spans="5:38" x14ac:dyDescent="0.15">
      <c r="E668" s="1121">
        <f>'2_入力シート【検査結果表】 換気設備'!$CS$36</f>
        <v>0</v>
      </c>
      <c r="J668" s="699" t="s">
        <v>1992</v>
      </c>
      <c r="K668" s="699" t="s">
        <v>5547</v>
      </c>
      <c r="L668" s="852" t="s">
        <v>92</v>
      </c>
      <c r="M668" s="699" t="s">
        <v>2029</v>
      </c>
      <c r="N668" s="852" t="s">
        <v>92</v>
      </c>
      <c r="O668" s="699" t="s">
        <v>2027</v>
      </c>
      <c r="P668" s="852" t="s">
        <v>1995</v>
      </c>
      <c r="Q668" s="699" t="s">
        <v>1999</v>
      </c>
      <c r="R668" s="852" t="s">
        <v>1995</v>
      </c>
      <c r="S668" s="699" t="s">
        <v>2002</v>
      </c>
      <c r="T668" s="699"/>
      <c r="U668" s="699"/>
      <c r="AC668" s="361" t="str">
        <f t="shared" si="11"/>
        <v>２１検査結果（換気設備）別記第一号-法第28条第2項又は第3項に基づき換気設備が設けられた居室（換気設備を設けるべき調理室等を除く。）-1（20）-改善（予定）年月-状況</v>
      </c>
      <c r="AL668" s="392" t="s">
        <v>5346</v>
      </c>
    </row>
    <row r="669" spans="5:38" x14ac:dyDescent="0.15">
      <c r="E669" s="1121">
        <f>'2_入力シート【検査結果表】 換気設備'!$AZ$37</f>
        <v>0</v>
      </c>
      <c r="J669" s="699" t="s">
        <v>1992</v>
      </c>
      <c r="K669" s="699" t="s">
        <v>5547</v>
      </c>
      <c r="L669" s="852" t="s">
        <v>92</v>
      </c>
      <c r="M669" s="699" t="s">
        <v>2029</v>
      </c>
      <c r="N669" s="852" t="s">
        <v>92</v>
      </c>
      <c r="O669" s="699" t="s">
        <v>2028</v>
      </c>
      <c r="P669" s="852" t="s">
        <v>1995</v>
      </c>
      <c r="Q669" s="699" t="s">
        <v>3514</v>
      </c>
      <c r="R669" s="699"/>
      <c r="S669" s="699"/>
      <c r="T669" s="699"/>
      <c r="U669" s="699"/>
      <c r="AC669" s="361" t="str">
        <f t="shared" si="11"/>
        <v>２１検査結果（換気設備）別記第一号-法第28条第2項又は第3項に基づき換気設備が設けられた居室（換気設備を設けるべき調理室等を除く。）-1（21）-検査結果</v>
      </c>
      <c r="AL669" s="392" t="s">
        <v>5347</v>
      </c>
    </row>
    <row r="670" spans="5:38" x14ac:dyDescent="0.15">
      <c r="E670" s="1121">
        <f>'2_入力シート【検査結果表】 換気設備'!$BL$37</f>
        <v>0</v>
      </c>
      <c r="J670" s="699" t="s">
        <v>1992</v>
      </c>
      <c r="K670" s="699" t="s">
        <v>5547</v>
      </c>
      <c r="L670" s="852" t="s">
        <v>92</v>
      </c>
      <c r="M670" s="699" t="s">
        <v>2029</v>
      </c>
      <c r="N670" s="852" t="s">
        <v>92</v>
      </c>
      <c r="O670" s="699" t="s">
        <v>2028</v>
      </c>
      <c r="P670" s="852" t="s">
        <v>1995</v>
      </c>
      <c r="Q670" s="699" t="s">
        <v>1996</v>
      </c>
      <c r="R670" s="699"/>
      <c r="S670" s="699"/>
      <c r="T670" s="699"/>
      <c r="U670" s="699"/>
      <c r="AC670" s="361" t="str">
        <f t="shared" si="11"/>
        <v>２１検査結果（換気設備）別記第一号-法第28条第2項又は第3項に基づき換気設備が設けられた居室（換気設備を設けるべき調理室等を除く。）-1（21）-検査者番号</v>
      </c>
      <c r="AL670" s="392" t="s">
        <v>5348</v>
      </c>
    </row>
    <row r="671" spans="5:38" x14ac:dyDescent="0.15">
      <c r="E671" s="1121">
        <f>'2_入力シート【検査結果表】 換気設備'!$BN$37</f>
        <v>0</v>
      </c>
      <c r="J671" s="699" t="s">
        <v>1992</v>
      </c>
      <c r="K671" s="699" t="s">
        <v>5547</v>
      </c>
      <c r="L671" s="852" t="s">
        <v>92</v>
      </c>
      <c r="M671" s="699" t="s">
        <v>2029</v>
      </c>
      <c r="N671" s="852" t="s">
        <v>92</v>
      </c>
      <c r="O671" s="699" t="s">
        <v>2028</v>
      </c>
      <c r="P671" s="852" t="s">
        <v>1995</v>
      </c>
      <c r="Q671" s="699" t="s">
        <v>1997</v>
      </c>
      <c r="R671" s="699"/>
      <c r="S671" s="699"/>
      <c r="T671" s="699"/>
      <c r="U671" s="699"/>
      <c r="AC671" s="361" t="str">
        <f t="shared" si="11"/>
        <v>２１検査結果（換気設備）別記第一号-法第28条第2項又は第3項に基づき換気設備が設けられた居室（換気設備を設けるべき調理室等を除く。）-1（21）-指摘の具体的内容等</v>
      </c>
      <c r="AL671" s="392" t="s">
        <v>5349</v>
      </c>
    </row>
    <row r="672" spans="5:38" x14ac:dyDescent="0.15">
      <c r="E672" s="1121">
        <f>'2_入力シート【検査結果表】 換気設備'!$BX$37</f>
        <v>0</v>
      </c>
      <c r="J672" s="699" t="s">
        <v>1992</v>
      </c>
      <c r="K672" s="699" t="s">
        <v>5547</v>
      </c>
      <c r="L672" s="852" t="s">
        <v>92</v>
      </c>
      <c r="M672" s="699" t="s">
        <v>2029</v>
      </c>
      <c r="N672" s="852" t="s">
        <v>92</v>
      </c>
      <c r="O672" s="699" t="s">
        <v>2028</v>
      </c>
      <c r="P672" s="852" t="s">
        <v>1995</v>
      </c>
      <c r="Q672" s="699" t="s">
        <v>1998</v>
      </c>
      <c r="R672" s="699"/>
      <c r="S672" s="699"/>
      <c r="T672" s="699"/>
      <c r="U672" s="699"/>
      <c r="AC672" s="361" t="str">
        <f t="shared" si="11"/>
        <v>２１検査結果（換気設備）別記第一号-法第28条第2項又は第3項に基づき換気設備が設けられた居室（換気設備を設けるべき調理室等を除く。）-1（21）-改善策の具体的内容等</v>
      </c>
      <c r="AL672" s="392" t="s">
        <v>5350</v>
      </c>
    </row>
    <row r="673" spans="5:38" x14ac:dyDescent="0.15">
      <c r="E673" s="1121">
        <f>'2_入力シート【検査結果表】 換気設備'!$CM$37</f>
        <v>0</v>
      </c>
      <c r="J673" s="699" t="s">
        <v>1992</v>
      </c>
      <c r="K673" s="699" t="s">
        <v>5547</v>
      </c>
      <c r="L673" s="852" t="s">
        <v>92</v>
      </c>
      <c r="M673" s="699" t="s">
        <v>2029</v>
      </c>
      <c r="N673" s="852" t="s">
        <v>92</v>
      </c>
      <c r="O673" s="699" t="s">
        <v>2028</v>
      </c>
      <c r="P673" s="852" t="s">
        <v>1995</v>
      </c>
      <c r="Q673" s="699" t="s">
        <v>1999</v>
      </c>
      <c r="R673" s="852" t="s">
        <v>1995</v>
      </c>
      <c r="S673" s="699" t="s">
        <v>2000</v>
      </c>
      <c r="T673" s="699"/>
      <c r="U673" s="699"/>
      <c r="AC673" s="361" t="str">
        <f t="shared" si="11"/>
        <v>２１検査結果（換気設備）別記第一号-法第28条第2項又は第3項に基づき換気設備が設けられた居室（換気設備を設けるべき調理室等を除く。）-1（21）-改善（予定）年月-年（令和）</v>
      </c>
      <c r="AL673" s="392" t="s">
        <v>5351</v>
      </c>
    </row>
    <row r="674" spans="5:38" x14ac:dyDescent="0.15">
      <c r="E674" s="1121">
        <f>'2_入力シート【検査結果表】 換気設備'!$CP$37</f>
        <v>0</v>
      </c>
      <c r="J674" s="699" t="s">
        <v>1992</v>
      </c>
      <c r="K674" s="699" t="s">
        <v>5547</v>
      </c>
      <c r="L674" s="852" t="s">
        <v>92</v>
      </c>
      <c r="M674" s="699" t="s">
        <v>2029</v>
      </c>
      <c r="N674" s="852" t="s">
        <v>92</v>
      </c>
      <c r="O674" s="699" t="s">
        <v>2028</v>
      </c>
      <c r="P674" s="852" t="s">
        <v>1995</v>
      </c>
      <c r="Q674" s="699" t="s">
        <v>1999</v>
      </c>
      <c r="R674" s="852" t="s">
        <v>1995</v>
      </c>
      <c r="S674" s="699" t="s">
        <v>2001</v>
      </c>
      <c r="T674" s="699"/>
      <c r="U674" s="699"/>
      <c r="AC674" s="361" t="str">
        <f t="shared" si="11"/>
        <v>２１検査結果（換気設備）別記第一号-法第28条第2項又は第3項に基づき換気設備が設けられた居室（換気設備を設けるべき調理室等を除く。）-1（21）-改善（予定）年月-月</v>
      </c>
      <c r="AL674" s="392" t="s">
        <v>5352</v>
      </c>
    </row>
    <row r="675" spans="5:38" x14ac:dyDescent="0.15">
      <c r="E675" s="1121">
        <f>'2_入力シート【検査結果表】 換気設備'!$CS$37</f>
        <v>0</v>
      </c>
      <c r="J675" s="699" t="s">
        <v>1992</v>
      </c>
      <c r="K675" s="699" t="s">
        <v>5547</v>
      </c>
      <c r="L675" s="852" t="s">
        <v>92</v>
      </c>
      <c r="M675" s="699" t="s">
        <v>2029</v>
      </c>
      <c r="N675" s="852" t="s">
        <v>92</v>
      </c>
      <c r="O675" s="699" t="s">
        <v>2028</v>
      </c>
      <c r="P675" s="852" t="s">
        <v>1995</v>
      </c>
      <c r="Q675" s="699" t="s">
        <v>1999</v>
      </c>
      <c r="R675" s="852" t="s">
        <v>1995</v>
      </c>
      <c r="S675" s="699" t="s">
        <v>2002</v>
      </c>
      <c r="T675" s="699"/>
      <c r="U675" s="699"/>
      <c r="AC675" s="361" t="str">
        <f t="shared" si="11"/>
        <v>２１検査結果（換気設備）別記第一号-法第28条第2項又は第3項に基づき換気設備が設けられた居室（換気設備を設けるべき調理室等を除く。）-1（21）-改善（予定）年月-状況</v>
      </c>
      <c r="AL675" s="392" t="s">
        <v>5353</v>
      </c>
    </row>
    <row r="676" spans="5:38" s="361" customFormat="1" x14ac:dyDescent="0.15">
      <c r="E676" s="1121">
        <f>'2_入力シート【検査結果表】 換気設備'!$AZ$38</f>
        <v>0</v>
      </c>
      <c r="J676" s="699" t="s">
        <v>1992</v>
      </c>
      <c r="K676" s="699" t="s">
        <v>5547</v>
      </c>
      <c r="L676" s="852" t="s">
        <v>92</v>
      </c>
      <c r="M676" s="699" t="s">
        <v>2029</v>
      </c>
      <c r="N676" s="852" t="s">
        <v>92</v>
      </c>
      <c r="O676" s="699" t="s">
        <v>6447</v>
      </c>
      <c r="P676" s="852" t="s">
        <v>92</v>
      </c>
      <c r="Q676" s="699" t="s">
        <v>3514</v>
      </c>
      <c r="R676" s="699"/>
      <c r="S676" s="699"/>
      <c r="T676" s="699"/>
      <c r="U676" s="699"/>
      <c r="W676" s="853"/>
      <c r="AC676" s="361" t="str">
        <f t="shared" ref="AC676:AC682" si="12">CONCATENATE(J676,K676,L676,M676,N676,O676,P676,Q676,R676,S676,T676,U676)</f>
        <v>２１検査結果（換気設備）別記第一号-法第28条第2項又は第3項に基づき換気設備が設けられた居室（換気設備を設けるべき調理室等を除く。）-1（22）-検査結果</v>
      </c>
      <c r="AL676" s="1981" t="s">
        <v>6452</v>
      </c>
    </row>
    <row r="677" spans="5:38" s="361" customFormat="1" x14ac:dyDescent="0.15">
      <c r="E677" s="1121">
        <f>'2_入力シート【検査結果表】 換気設備'!$BL$38</f>
        <v>0</v>
      </c>
      <c r="J677" s="699" t="s">
        <v>1992</v>
      </c>
      <c r="K677" s="699" t="s">
        <v>5547</v>
      </c>
      <c r="L677" s="852" t="s">
        <v>92</v>
      </c>
      <c r="M677" s="699" t="s">
        <v>2029</v>
      </c>
      <c r="N677" s="852" t="s">
        <v>92</v>
      </c>
      <c r="O677" s="699" t="s">
        <v>6447</v>
      </c>
      <c r="P677" s="852" t="s">
        <v>92</v>
      </c>
      <c r="Q677" s="699" t="s">
        <v>1032</v>
      </c>
      <c r="R677" s="699"/>
      <c r="S677" s="699"/>
      <c r="T677" s="699"/>
      <c r="U677" s="699"/>
      <c r="W677" s="853"/>
      <c r="AC677" s="361" t="str">
        <f t="shared" si="12"/>
        <v>２１検査結果（換気設備）別記第一号-法第28条第2項又は第3項に基づき換気設備が設けられた居室（換気設備を設けるべき調理室等を除く。）-1（22）-検査者番号</v>
      </c>
      <c r="AL677" s="1981" t="s">
        <v>6453</v>
      </c>
    </row>
    <row r="678" spans="5:38" s="361" customFormat="1" x14ac:dyDescent="0.15">
      <c r="E678" s="1121">
        <f>'2_入力シート【検査結果表】 換気設備'!$BN$38</f>
        <v>0</v>
      </c>
      <c r="J678" s="699" t="s">
        <v>1992</v>
      </c>
      <c r="K678" s="699" t="s">
        <v>5547</v>
      </c>
      <c r="L678" s="852" t="s">
        <v>92</v>
      </c>
      <c r="M678" s="699" t="s">
        <v>2029</v>
      </c>
      <c r="N678" s="852" t="s">
        <v>92</v>
      </c>
      <c r="O678" s="699" t="s">
        <v>6447</v>
      </c>
      <c r="P678" s="852" t="s">
        <v>92</v>
      </c>
      <c r="Q678" s="699" t="s">
        <v>1997</v>
      </c>
      <c r="R678" s="699"/>
      <c r="S678" s="699"/>
      <c r="T678" s="699"/>
      <c r="U678" s="699"/>
      <c r="W678" s="853"/>
      <c r="AC678" s="361" t="str">
        <f t="shared" si="12"/>
        <v>２１検査結果（換気設備）別記第一号-法第28条第2項又は第3項に基づき換気設備が設けられた居室（換気設備を設けるべき調理室等を除く。）-1（22）-指摘の具体的内容等</v>
      </c>
      <c r="AL678" s="1981" t="s">
        <v>6454</v>
      </c>
    </row>
    <row r="679" spans="5:38" s="361" customFormat="1" x14ac:dyDescent="0.15">
      <c r="E679" s="1121">
        <f>'2_入力シート【検査結果表】 換気設備'!$BX$38</f>
        <v>0</v>
      </c>
      <c r="J679" s="699" t="s">
        <v>1992</v>
      </c>
      <c r="K679" s="699" t="s">
        <v>5547</v>
      </c>
      <c r="L679" s="852" t="s">
        <v>92</v>
      </c>
      <c r="M679" s="699" t="s">
        <v>2029</v>
      </c>
      <c r="N679" s="852" t="s">
        <v>92</v>
      </c>
      <c r="O679" s="699" t="s">
        <v>6447</v>
      </c>
      <c r="P679" s="852" t="s">
        <v>92</v>
      </c>
      <c r="Q679" s="699" t="s">
        <v>1998</v>
      </c>
      <c r="R679" s="699"/>
      <c r="S679" s="699"/>
      <c r="T679" s="699"/>
      <c r="U679" s="699"/>
      <c r="W679" s="853"/>
      <c r="AC679" s="361" t="str">
        <f t="shared" si="12"/>
        <v>２１検査結果（換気設備）別記第一号-法第28条第2項又は第3項に基づき換気設備が設けられた居室（換気設備を設けるべき調理室等を除く。）-1（22）-改善策の具体的内容等</v>
      </c>
      <c r="AL679" s="1981" t="s">
        <v>6455</v>
      </c>
    </row>
    <row r="680" spans="5:38" s="361" customFormat="1" x14ac:dyDescent="0.15">
      <c r="E680" s="1121">
        <f>'2_入力シート【検査結果表】 換気設備'!$CM$38</f>
        <v>0</v>
      </c>
      <c r="J680" s="699" t="s">
        <v>1992</v>
      </c>
      <c r="K680" s="699" t="s">
        <v>5547</v>
      </c>
      <c r="L680" s="852" t="s">
        <v>92</v>
      </c>
      <c r="M680" s="699" t="s">
        <v>2029</v>
      </c>
      <c r="N680" s="852" t="s">
        <v>92</v>
      </c>
      <c r="O680" s="699" t="s">
        <v>6447</v>
      </c>
      <c r="P680" s="852" t="s">
        <v>92</v>
      </c>
      <c r="Q680" s="699" t="s">
        <v>155</v>
      </c>
      <c r="R680" s="852" t="s">
        <v>92</v>
      </c>
      <c r="S680" s="699" t="s">
        <v>1978</v>
      </c>
      <c r="T680" s="699"/>
      <c r="U680" s="699"/>
      <c r="W680" s="853"/>
      <c r="AC680" s="361" t="str">
        <f t="shared" si="12"/>
        <v>２１検査結果（換気設備）別記第一号-法第28条第2項又は第3項に基づき換気設備が設けられた居室（換気設備を設けるべき調理室等を除く。）-1（22）-改善（予定）年月-年（令和）</v>
      </c>
      <c r="AL680" s="1981" t="s">
        <v>6456</v>
      </c>
    </row>
    <row r="681" spans="5:38" s="361" customFormat="1" x14ac:dyDescent="0.15">
      <c r="E681" s="1121">
        <f>'2_入力シート【検査結果表】 換気設備'!$CP$38</f>
        <v>0</v>
      </c>
      <c r="J681" s="699" t="s">
        <v>1992</v>
      </c>
      <c r="K681" s="699" t="s">
        <v>5547</v>
      </c>
      <c r="L681" s="852" t="s">
        <v>92</v>
      </c>
      <c r="M681" s="699" t="s">
        <v>2029</v>
      </c>
      <c r="N681" s="852" t="s">
        <v>92</v>
      </c>
      <c r="O681" s="699" t="s">
        <v>6447</v>
      </c>
      <c r="P681" s="852" t="s">
        <v>92</v>
      </c>
      <c r="Q681" s="699" t="s">
        <v>155</v>
      </c>
      <c r="R681" s="852" t="s">
        <v>92</v>
      </c>
      <c r="S681" s="699" t="s">
        <v>81</v>
      </c>
      <c r="T681" s="699"/>
      <c r="U681" s="699"/>
      <c r="W681" s="853"/>
      <c r="AC681" s="361" t="str">
        <f t="shared" si="12"/>
        <v>２１検査結果（換気設備）別記第一号-法第28条第2項又は第3項に基づき換気設備が設けられた居室（換気設備を設けるべき調理室等を除く。）-1（22）-改善（予定）年月-月</v>
      </c>
      <c r="AL681" s="1981" t="s">
        <v>6457</v>
      </c>
    </row>
    <row r="682" spans="5:38" s="361" customFormat="1" x14ac:dyDescent="0.15">
      <c r="E682" s="1121">
        <f>'2_入力シート【検査結果表】 換気設備'!$CS$38</f>
        <v>0</v>
      </c>
      <c r="J682" s="699" t="s">
        <v>1992</v>
      </c>
      <c r="K682" s="699" t="s">
        <v>5547</v>
      </c>
      <c r="L682" s="852" t="s">
        <v>92</v>
      </c>
      <c r="M682" s="699" t="s">
        <v>2029</v>
      </c>
      <c r="N682" s="852" t="s">
        <v>92</v>
      </c>
      <c r="O682" s="699" t="s">
        <v>6447</v>
      </c>
      <c r="P682" s="852" t="s">
        <v>92</v>
      </c>
      <c r="Q682" s="699" t="s">
        <v>155</v>
      </c>
      <c r="R682" s="852" t="s">
        <v>92</v>
      </c>
      <c r="S682" s="699" t="s">
        <v>145</v>
      </c>
      <c r="T682" s="699"/>
      <c r="U682" s="699"/>
      <c r="W682" s="853"/>
      <c r="AC682" s="361" t="str">
        <f t="shared" si="12"/>
        <v>２１検査結果（換気設備）別記第一号-法第28条第2項又は第3項に基づき換気設備が設けられた居室（換気設備を設けるべき調理室等を除く。）-1（22）-改善（予定）年月-状況</v>
      </c>
      <c r="AL682" s="1981" t="s">
        <v>6458</v>
      </c>
    </row>
    <row r="683" spans="5:38" x14ac:dyDescent="0.15">
      <c r="E683" s="1121">
        <f>'2_入力シート【検査結果表】 換気設備'!$AZ$43</f>
        <v>0</v>
      </c>
      <c r="J683" s="699" t="s">
        <v>1992</v>
      </c>
      <c r="K683" s="699" t="s">
        <v>5547</v>
      </c>
      <c r="L683" s="852" t="s">
        <v>92</v>
      </c>
      <c r="M683" s="699" t="s">
        <v>2030</v>
      </c>
      <c r="N683" s="852" t="s">
        <v>92</v>
      </c>
      <c r="O683" s="699" t="s">
        <v>2031</v>
      </c>
      <c r="P683" s="852" t="s">
        <v>1995</v>
      </c>
      <c r="Q683" s="699" t="s">
        <v>3514</v>
      </c>
      <c r="R683" s="699"/>
      <c r="S683" s="699"/>
      <c r="T683" s="181"/>
      <c r="U683" s="181"/>
      <c r="AC683" s="361" t="str">
        <f t="shared" si="11"/>
        <v>２１検査結果（換気設備）別記第一号-換気設備を設けるべき調理室等-2（1）-検査結果</v>
      </c>
      <c r="AL683" s="392" t="s">
        <v>5354</v>
      </c>
    </row>
    <row r="684" spans="5:38" x14ac:dyDescent="0.15">
      <c r="E684" s="1121">
        <f>'2_入力シート【検査結果表】 換気設備'!$BL$43</f>
        <v>0</v>
      </c>
      <c r="J684" s="699" t="s">
        <v>1992</v>
      </c>
      <c r="K684" s="699" t="s">
        <v>5547</v>
      </c>
      <c r="L684" s="852" t="s">
        <v>92</v>
      </c>
      <c r="M684" s="699" t="s">
        <v>2030</v>
      </c>
      <c r="N684" s="852" t="s">
        <v>92</v>
      </c>
      <c r="O684" s="699" t="s">
        <v>2031</v>
      </c>
      <c r="P684" s="852" t="s">
        <v>1995</v>
      </c>
      <c r="Q684" s="699" t="s">
        <v>1996</v>
      </c>
      <c r="R684" s="699"/>
      <c r="S684" s="699"/>
      <c r="T684" s="181"/>
      <c r="U684" s="181"/>
      <c r="AC684" s="361" t="str">
        <f t="shared" si="11"/>
        <v>２１検査結果（換気設備）別記第一号-換気設備を設けるべき調理室等-2（1）-検査者番号</v>
      </c>
      <c r="AL684" s="392" t="s">
        <v>5355</v>
      </c>
    </row>
    <row r="685" spans="5:38" x14ac:dyDescent="0.15">
      <c r="E685" s="1121">
        <f>'2_入力シート【検査結果表】 換気設備'!$BN$43</f>
        <v>0</v>
      </c>
      <c r="J685" s="699" t="s">
        <v>1992</v>
      </c>
      <c r="K685" s="699" t="s">
        <v>5547</v>
      </c>
      <c r="L685" s="852" t="s">
        <v>92</v>
      </c>
      <c r="M685" s="699" t="s">
        <v>2030</v>
      </c>
      <c r="N685" s="852" t="s">
        <v>92</v>
      </c>
      <c r="O685" s="699" t="s">
        <v>2031</v>
      </c>
      <c r="P685" s="852" t="s">
        <v>1995</v>
      </c>
      <c r="Q685" s="699" t="s">
        <v>1997</v>
      </c>
      <c r="R685" s="699"/>
      <c r="S685" s="699"/>
      <c r="T685" s="181"/>
      <c r="U685" s="181"/>
      <c r="AC685" s="361" t="str">
        <f t="shared" si="11"/>
        <v>２１検査結果（換気設備）別記第一号-換気設備を設けるべき調理室等-2（1）-指摘の具体的内容等</v>
      </c>
      <c r="AL685" s="392" t="s">
        <v>5356</v>
      </c>
    </row>
    <row r="686" spans="5:38" x14ac:dyDescent="0.15">
      <c r="E686" s="1121">
        <f>'2_入力シート【検査結果表】 換気設備'!$BX$43</f>
        <v>0</v>
      </c>
      <c r="J686" s="699" t="s">
        <v>1992</v>
      </c>
      <c r="K686" s="699" t="s">
        <v>5547</v>
      </c>
      <c r="L686" s="852" t="s">
        <v>92</v>
      </c>
      <c r="M686" s="699" t="s">
        <v>2030</v>
      </c>
      <c r="N686" s="852" t="s">
        <v>92</v>
      </c>
      <c r="O686" s="699" t="s">
        <v>2031</v>
      </c>
      <c r="P686" s="852" t="s">
        <v>1995</v>
      </c>
      <c r="Q686" s="699" t="s">
        <v>1998</v>
      </c>
      <c r="R686" s="699"/>
      <c r="S686" s="699"/>
      <c r="T686" s="181"/>
      <c r="U686" s="181"/>
      <c r="AC686" s="361" t="str">
        <f t="shared" si="11"/>
        <v>２１検査結果（換気設備）別記第一号-換気設備を設けるべき調理室等-2（1）-改善策の具体的内容等</v>
      </c>
      <c r="AL686" s="392" t="s">
        <v>5357</v>
      </c>
    </row>
    <row r="687" spans="5:38" x14ac:dyDescent="0.15">
      <c r="E687" s="1121">
        <f>'2_入力シート【検査結果表】 換気設備'!$CM$43</f>
        <v>0</v>
      </c>
      <c r="J687" s="699" t="s">
        <v>1992</v>
      </c>
      <c r="K687" s="699" t="s">
        <v>5547</v>
      </c>
      <c r="L687" s="852" t="s">
        <v>92</v>
      </c>
      <c r="M687" s="699" t="s">
        <v>2030</v>
      </c>
      <c r="N687" s="852" t="s">
        <v>92</v>
      </c>
      <c r="O687" s="699" t="s">
        <v>2031</v>
      </c>
      <c r="P687" s="852" t="s">
        <v>1995</v>
      </c>
      <c r="Q687" s="699" t="s">
        <v>1999</v>
      </c>
      <c r="R687" s="852" t="s">
        <v>1995</v>
      </c>
      <c r="S687" s="699" t="s">
        <v>2000</v>
      </c>
      <c r="T687" s="181"/>
      <c r="U687" s="181"/>
      <c r="AC687" s="361" t="str">
        <f t="shared" si="11"/>
        <v>２１検査結果（換気設備）別記第一号-換気設備を設けるべき調理室等-2（1）-改善（予定）年月-年（令和）</v>
      </c>
      <c r="AL687" s="392" t="s">
        <v>5358</v>
      </c>
    </row>
    <row r="688" spans="5:38" x14ac:dyDescent="0.15">
      <c r="E688" s="1121">
        <f>'2_入力シート【検査結果表】 換気設備'!$CP$43</f>
        <v>0</v>
      </c>
      <c r="J688" s="699" t="s">
        <v>1992</v>
      </c>
      <c r="K688" s="699" t="s">
        <v>5547</v>
      </c>
      <c r="L688" s="852" t="s">
        <v>92</v>
      </c>
      <c r="M688" s="699" t="s">
        <v>2030</v>
      </c>
      <c r="N688" s="852" t="s">
        <v>92</v>
      </c>
      <c r="O688" s="699" t="s">
        <v>2031</v>
      </c>
      <c r="P688" s="852" t="s">
        <v>1995</v>
      </c>
      <c r="Q688" s="699" t="s">
        <v>1999</v>
      </c>
      <c r="R688" s="852" t="s">
        <v>1995</v>
      </c>
      <c r="S688" s="699" t="s">
        <v>2001</v>
      </c>
      <c r="T688" s="181"/>
      <c r="U688" s="181"/>
      <c r="AC688" s="361" t="str">
        <f t="shared" si="11"/>
        <v>２１検査結果（換気設備）別記第一号-換気設備を設けるべき調理室等-2（1）-改善（予定）年月-月</v>
      </c>
      <c r="AL688" s="392" t="s">
        <v>5359</v>
      </c>
    </row>
    <row r="689" spans="5:38" x14ac:dyDescent="0.15">
      <c r="E689" s="1121">
        <f>'2_入力シート【検査結果表】 換気設備'!$CS$43</f>
        <v>0</v>
      </c>
      <c r="J689" s="699" t="s">
        <v>1992</v>
      </c>
      <c r="K689" s="699" t="s">
        <v>5547</v>
      </c>
      <c r="L689" s="852" t="s">
        <v>92</v>
      </c>
      <c r="M689" s="699" t="s">
        <v>2030</v>
      </c>
      <c r="N689" s="852" t="s">
        <v>92</v>
      </c>
      <c r="O689" s="699" t="s">
        <v>2031</v>
      </c>
      <c r="P689" s="852" t="s">
        <v>1995</v>
      </c>
      <c r="Q689" s="699" t="s">
        <v>1999</v>
      </c>
      <c r="R689" s="852" t="s">
        <v>1995</v>
      </c>
      <c r="S689" s="699" t="s">
        <v>2002</v>
      </c>
      <c r="T689" s="181"/>
      <c r="U689" s="181"/>
      <c r="AC689" s="361" t="str">
        <f t="shared" si="11"/>
        <v>２１検査結果（換気設備）別記第一号-換気設備を設けるべき調理室等-2（1）-改善（予定）年月-状況</v>
      </c>
      <c r="AL689" s="392" t="s">
        <v>5360</v>
      </c>
    </row>
    <row r="690" spans="5:38" x14ac:dyDescent="0.15">
      <c r="E690" s="1121">
        <f>'2_入力シート【検査結果表】 換気設備'!$AZ$44</f>
        <v>0</v>
      </c>
      <c r="J690" s="699" t="s">
        <v>1992</v>
      </c>
      <c r="K690" s="699" t="s">
        <v>5547</v>
      </c>
      <c r="L690" s="852" t="s">
        <v>92</v>
      </c>
      <c r="M690" s="699" t="s">
        <v>2030</v>
      </c>
      <c r="N690" s="852" t="s">
        <v>92</v>
      </c>
      <c r="O690" s="699" t="s">
        <v>2032</v>
      </c>
      <c r="P690" s="852" t="s">
        <v>1995</v>
      </c>
      <c r="Q690" s="699" t="s">
        <v>3514</v>
      </c>
      <c r="R690" s="699"/>
      <c r="S690" s="699"/>
      <c r="T690" s="181"/>
      <c r="U690" s="181"/>
      <c r="AC690" s="361" t="str">
        <f t="shared" si="11"/>
        <v>２１検査結果（換気設備）別記第一号-換気設備を設けるべき調理室等-2（2）-検査結果</v>
      </c>
      <c r="AL690" s="392" t="s">
        <v>5361</v>
      </c>
    </row>
    <row r="691" spans="5:38" x14ac:dyDescent="0.15">
      <c r="E691" s="1121">
        <f>'2_入力シート【検査結果表】 換気設備'!$BL$44</f>
        <v>0</v>
      </c>
      <c r="J691" s="699" t="s">
        <v>1992</v>
      </c>
      <c r="K691" s="699" t="s">
        <v>5547</v>
      </c>
      <c r="L691" s="852" t="s">
        <v>92</v>
      </c>
      <c r="M691" s="699" t="s">
        <v>2030</v>
      </c>
      <c r="N691" s="852" t="s">
        <v>92</v>
      </c>
      <c r="O691" s="699" t="s">
        <v>2032</v>
      </c>
      <c r="P691" s="852" t="s">
        <v>1995</v>
      </c>
      <c r="Q691" s="699" t="s">
        <v>1996</v>
      </c>
      <c r="R691" s="699"/>
      <c r="S691" s="699"/>
      <c r="T691" s="181"/>
      <c r="U691" s="181"/>
      <c r="AC691" s="361" t="str">
        <f t="shared" si="11"/>
        <v>２１検査結果（換気設備）別記第一号-換気設備を設けるべき調理室等-2（2）-検査者番号</v>
      </c>
      <c r="AL691" s="392" t="s">
        <v>5362</v>
      </c>
    </row>
    <row r="692" spans="5:38" x14ac:dyDescent="0.15">
      <c r="E692" s="1121">
        <f>'2_入力シート【検査結果表】 換気設備'!$BN$44</f>
        <v>0</v>
      </c>
      <c r="J692" s="699" t="s">
        <v>1992</v>
      </c>
      <c r="K692" s="699" t="s">
        <v>5547</v>
      </c>
      <c r="L692" s="852" t="s">
        <v>92</v>
      </c>
      <c r="M692" s="699" t="s">
        <v>2030</v>
      </c>
      <c r="N692" s="852" t="s">
        <v>92</v>
      </c>
      <c r="O692" s="699" t="s">
        <v>2032</v>
      </c>
      <c r="P692" s="852" t="s">
        <v>1995</v>
      </c>
      <c r="Q692" s="699" t="s">
        <v>1997</v>
      </c>
      <c r="R692" s="699"/>
      <c r="S692" s="699"/>
      <c r="T692" s="181"/>
      <c r="U692" s="181"/>
      <c r="AC692" s="361" t="str">
        <f t="shared" si="11"/>
        <v>２１検査結果（換気設備）別記第一号-換気設備を設けるべき調理室等-2（2）-指摘の具体的内容等</v>
      </c>
      <c r="AL692" s="392" t="s">
        <v>5363</v>
      </c>
    </row>
    <row r="693" spans="5:38" x14ac:dyDescent="0.15">
      <c r="E693" s="1121">
        <f>'2_入力シート【検査結果表】 換気設備'!$BX$44</f>
        <v>0</v>
      </c>
      <c r="J693" s="699" t="s">
        <v>1992</v>
      </c>
      <c r="K693" s="699" t="s">
        <v>5547</v>
      </c>
      <c r="L693" s="852" t="s">
        <v>92</v>
      </c>
      <c r="M693" s="699" t="s">
        <v>2030</v>
      </c>
      <c r="N693" s="852" t="s">
        <v>92</v>
      </c>
      <c r="O693" s="699" t="s">
        <v>2032</v>
      </c>
      <c r="P693" s="852" t="s">
        <v>1995</v>
      </c>
      <c r="Q693" s="699" t="s">
        <v>1998</v>
      </c>
      <c r="R693" s="699"/>
      <c r="S693" s="699"/>
      <c r="T693" s="181"/>
      <c r="U693" s="181"/>
      <c r="AC693" s="361" t="str">
        <f t="shared" si="11"/>
        <v>２１検査結果（換気設備）別記第一号-換気設備を設けるべき調理室等-2（2）-改善策の具体的内容等</v>
      </c>
      <c r="AL693" s="392" t="s">
        <v>5364</v>
      </c>
    </row>
    <row r="694" spans="5:38" x14ac:dyDescent="0.15">
      <c r="E694" s="1121">
        <f>'2_入力シート【検査結果表】 換気設備'!$CM$44</f>
        <v>0</v>
      </c>
      <c r="J694" s="699" t="s">
        <v>1992</v>
      </c>
      <c r="K694" s="699" t="s">
        <v>5547</v>
      </c>
      <c r="L694" s="852" t="s">
        <v>92</v>
      </c>
      <c r="M694" s="699" t="s">
        <v>2030</v>
      </c>
      <c r="N694" s="852" t="s">
        <v>92</v>
      </c>
      <c r="O694" s="699" t="s">
        <v>2032</v>
      </c>
      <c r="P694" s="852" t="s">
        <v>1995</v>
      </c>
      <c r="Q694" s="699" t="s">
        <v>1999</v>
      </c>
      <c r="R694" s="852" t="s">
        <v>1995</v>
      </c>
      <c r="S694" s="699" t="s">
        <v>2000</v>
      </c>
      <c r="T694" s="181"/>
      <c r="U694" s="181"/>
      <c r="AC694" s="361" t="str">
        <f t="shared" si="11"/>
        <v>２１検査結果（換気設備）別記第一号-換気設備を設けるべき調理室等-2（2）-改善（予定）年月-年（令和）</v>
      </c>
      <c r="AL694" s="392" t="s">
        <v>5365</v>
      </c>
    </row>
    <row r="695" spans="5:38" x14ac:dyDescent="0.15">
      <c r="E695" s="1121">
        <f>'2_入力シート【検査結果表】 換気設備'!$CP$44</f>
        <v>0</v>
      </c>
      <c r="J695" s="699" t="s">
        <v>1992</v>
      </c>
      <c r="K695" s="699" t="s">
        <v>5547</v>
      </c>
      <c r="L695" s="852" t="s">
        <v>92</v>
      </c>
      <c r="M695" s="699" t="s">
        <v>2030</v>
      </c>
      <c r="N695" s="852" t="s">
        <v>92</v>
      </c>
      <c r="O695" s="699" t="s">
        <v>2032</v>
      </c>
      <c r="P695" s="852" t="s">
        <v>1995</v>
      </c>
      <c r="Q695" s="699" t="s">
        <v>1999</v>
      </c>
      <c r="R695" s="852" t="s">
        <v>1995</v>
      </c>
      <c r="S695" s="699" t="s">
        <v>2001</v>
      </c>
      <c r="T695" s="181"/>
      <c r="U695" s="181"/>
      <c r="AC695" s="361" t="str">
        <f t="shared" si="11"/>
        <v>２１検査結果（換気設備）別記第一号-換気設備を設けるべき調理室等-2（2）-改善（予定）年月-月</v>
      </c>
      <c r="AL695" s="392" t="s">
        <v>5366</v>
      </c>
    </row>
    <row r="696" spans="5:38" x14ac:dyDescent="0.15">
      <c r="E696" s="1121">
        <f>'2_入力シート【検査結果表】 換気設備'!$CS$44</f>
        <v>0</v>
      </c>
      <c r="J696" s="699" t="s">
        <v>1992</v>
      </c>
      <c r="K696" s="699" t="s">
        <v>5547</v>
      </c>
      <c r="L696" s="852" t="s">
        <v>92</v>
      </c>
      <c r="M696" s="699" t="s">
        <v>2030</v>
      </c>
      <c r="N696" s="852" t="s">
        <v>92</v>
      </c>
      <c r="O696" s="699" t="s">
        <v>2032</v>
      </c>
      <c r="P696" s="852" t="s">
        <v>1995</v>
      </c>
      <c r="Q696" s="699" t="s">
        <v>1999</v>
      </c>
      <c r="R696" s="852" t="s">
        <v>1995</v>
      </c>
      <c r="S696" s="699" t="s">
        <v>2002</v>
      </c>
      <c r="T696" s="181"/>
      <c r="U696" s="181"/>
      <c r="AC696" s="361" t="str">
        <f t="shared" si="11"/>
        <v>２１検査結果（換気設備）別記第一号-換気設備を設けるべき調理室等-2（2）-改善（予定）年月-状況</v>
      </c>
      <c r="AL696" s="392" t="s">
        <v>5367</v>
      </c>
    </row>
    <row r="697" spans="5:38" x14ac:dyDescent="0.15">
      <c r="E697" s="1121">
        <f>'2_入力シート【検査結果表】 換気設備'!$AZ$45</f>
        <v>0</v>
      </c>
      <c r="J697" s="699" t="s">
        <v>1992</v>
      </c>
      <c r="K697" s="699" t="s">
        <v>5547</v>
      </c>
      <c r="L697" s="852" t="s">
        <v>92</v>
      </c>
      <c r="M697" s="699" t="s">
        <v>2030</v>
      </c>
      <c r="N697" s="852" t="s">
        <v>92</v>
      </c>
      <c r="O697" s="699" t="s">
        <v>2033</v>
      </c>
      <c r="P697" s="852" t="s">
        <v>1995</v>
      </c>
      <c r="Q697" s="699" t="s">
        <v>3514</v>
      </c>
      <c r="R697" s="699"/>
      <c r="S697" s="699"/>
      <c r="T697" s="181"/>
      <c r="U697" s="181"/>
      <c r="AC697" s="361" t="str">
        <f t="shared" si="11"/>
        <v>２１検査結果（換気設備）別記第一号-換気設備を設けるべき調理室等-2（3）-検査結果</v>
      </c>
      <c r="AL697" s="392" t="s">
        <v>5368</v>
      </c>
    </row>
    <row r="698" spans="5:38" x14ac:dyDescent="0.15">
      <c r="E698" s="1121">
        <f>'2_入力シート【検査結果表】 換気設備'!$BL$45</f>
        <v>0</v>
      </c>
      <c r="J698" s="699" t="s">
        <v>1992</v>
      </c>
      <c r="K698" s="699" t="s">
        <v>5547</v>
      </c>
      <c r="L698" s="852" t="s">
        <v>92</v>
      </c>
      <c r="M698" s="699" t="s">
        <v>2030</v>
      </c>
      <c r="N698" s="852" t="s">
        <v>92</v>
      </c>
      <c r="O698" s="699" t="s">
        <v>2033</v>
      </c>
      <c r="P698" s="852" t="s">
        <v>1995</v>
      </c>
      <c r="Q698" s="699" t="s">
        <v>1996</v>
      </c>
      <c r="R698" s="699"/>
      <c r="S698" s="699"/>
      <c r="T698" s="181"/>
      <c r="U698" s="181"/>
      <c r="AC698" s="361" t="str">
        <f t="shared" si="11"/>
        <v>２１検査結果（換気設備）別記第一号-換気設備を設けるべき調理室等-2（3）-検査者番号</v>
      </c>
      <c r="AL698" s="392" t="s">
        <v>5369</v>
      </c>
    </row>
    <row r="699" spans="5:38" x14ac:dyDescent="0.15">
      <c r="E699" s="1121">
        <f>'2_入力シート【検査結果表】 換気設備'!$BN$45</f>
        <v>0</v>
      </c>
      <c r="J699" s="699" t="s">
        <v>1992</v>
      </c>
      <c r="K699" s="699" t="s">
        <v>5547</v>
      </c>
      <c r="L699" s="852" t="s">
        <v>92</v>
      </c>
      <c r="M699" s="699" t="s">
        <v>2030</v>
      </c>
      <c r="N699" s="852" t="s">
        <v>92</v>
      </c>
      <c r="O699" s="699" t="s">
        <v>2033</v>
      </c>
      <c r="P699" s="852" t="s">
        <v>1995</v>
      </c>
      <c r="Q699" s="699" t="s">
        <v>1997</v>
      </c>
      <c r="R699" s="699"/>
      <c r="S699" s="699"/>
      <c r="T699" s="181"/>
      <c r="U699" s="181"/>
      <c r="AC699" s="361" t="str">
        <f t="shared" si="11"/>
        <v>２１検査結果（換気設備）別記第一号-換気設備を設けるべき調理室等-2（3）-指摘の具体的内容等</v>
      </c>
      <c r="AL699" s="392" t="s">
        <v>5370</v>
      </c>
    </row>
    <row r="700" spans="5:38" x14ac:dyDescent="0.15">
      <c r="E700" s="1121">
        <f>'2_入力シート【検査結果表】 換気設備'!$BX$45</f>
        <v>0</v>
      </c>
      <c r="J700" s="699" t="s">
        <v>1992</v>
      </c>
      <c r="K700" s="699" t="s">
        <v>5547</v>
      </c>
      <c r="L700" s="852" t="s">
        <v>92</v>
      </c>
      <c r="M700" s="699" t="s">
        <v>2030</v>
      </c>
      <c r="N700" s="852" t="s">
        <v>92</v>
      </c>
      <c r="O700" s="699" t="s">
        <v>2033</v>
      </c>
      <c r="P700" s="852" t="s">
        <v>1995</v>
      </c>
      <c r="Q700" s="699" t="s">
        <v>1998</v>
      </c>
      <c r="R700" s="699"/>
      <c r="S700" s="699"/>
      <c r="T700" s="181"/>
      <c r="U700" s="181"/>
      <c r="AC700" s="361" t="str">
        <f t="shared" si="11"/>
        <v>２１検査結果（換気設備）別記第一号-換気設備を設けるべき調理室等-2（3）-改善策の具体的内容等</v>
      </c>
      <c r="AL700" s="392" t="s">
        <v>5371</v>
      </c>
    </row>
    <row r="701" spans="5:38" x14ac:dyDescent="0.15">
      <c r="E701" s="1121">
        <f>'2_入力シート【検査結果表】 換気設備'!$CM$45</f>
        <v>0</v>
      </c>
      <c r="J701" s="699" t="s">
        <v>1992</v>
      </c>
      <c r="K701" s="699" t="s">
        <v>5547</v>
      </c>
      <c r="L701" s="852" t="s">
        <v>92</v>
      </c>
      <c r="M701" s="699" t="s">
        <v>2030</v>
      </c>
      <c r="N701" s="852" t="s">
        <v>92</v>
      </c>
      <c r="O701" s="699" t="s">
        <v>2033</v>
      </c>
      <c r="P701" s="852" t="s">
        <v>1995</v>
      </c>
      <c r="Q701" s="699" t="s">
        <v>1999</v>
      </c>
      <c r="R701" s="852" t="s">
        <v>1995</v>
      </c>
      <c r="S701" s="699" t="s">
        <v>2000</v>
      </c>
      <c r="T701" s="181"/>
      <c r="U701" s="181"/>
      <c r="AC701" s="361" t="str">
        <f t="shared" si="11"/>
        <v>２１検査結果（換気設備）別記第一号-換気設備を設けるべき調理室等-2（3）-改善（予定）年月-年（令和）</v>
      </c>
      <c r="AL701" s="392" t="s">
        <v>5372</v>
      </c>
    </row>
    <row r="702" spans="5:38" x14ac:dyDescent="0.15">
      <c r="E702" s="1121">
        <f>'2_入力シート【検査結果表】 換気設備'!$CP$45</f>
        <v>0</v>
      </c>
      <c r="J702" s="699" t="s">
        <v>1992</v>
      </c>
      <c r="K702" s="699" t="s">
        <v>5547</v>
      </c>
      <c r="L702" s="852" t="s">
        <v>92</v>
      </c>
      <c r="M702" s="699" t="s">
        <v>2030</v>
      </c>
      <c r="N702" s="852" t="s">
        <v>92</v>
      </c>
      <c r="O702" s="699" t="s">
        <v>2033</v>
      </c>
      <c r="P702" s="852" t="s">
        <v>1995</v>
      </c>
      <c r="Q702" s="699" t="s">
        <v>1999</v>
      </c>
      <c r="R702" s="852" t="s">
        <v>1995</v>
      </c>
      <c r="S702" s="699" t="s">
        <v>2001</v>
      </c>
      <c r="T702" s="181"/>
      <c r="U702" s="181"/>
      <c r="AC702" s="361" t="str">
        <f t="shared" si="11"/>
        <v>２１検査結果（換気設備）別記第一号-換気設備を設けるべき調理室等-2（3）-改善（予定）年月-月</v>
      </c>
      <c r="AL702" s="392" t="s">
        <v>5373</v>
      </c>
    </row>
    <row r="703" spans="5:38" x14ac:dyDescent="0.15">
      <c r="E703" s="1121">
        <f>'2_入力シート【検査結果表】 換気設備'!$CS$45</f>
        <v>0</v>
      </c>
      <c r="J703" s="699" t="s">
        <v>1992</v>
      </c>
      <c r="K703" s="699" t="s">
        <v>5547</v>
      </c>
      <c r="L703" s="852" t="s">
        <v>92</v>
      </c>
      <c r="M703" s="699" t="s">
        <v>2030</v>
      </c>
      <c r="N703" s="852" t="s">
        <v>92</v>
      </c>
      <c r="O703" s="699" t="s">
        <v>2033</v>
      </c>
      <c r="P703" s="852" t="s">
        <v>1995</v>
      </c>
      <c r="Q703" s="699" t="s">
        <v>1999</v>
      </c>
      <c r="R703" s="852" t="s">
        <v>1995</v>
      </c>
      <c r="S703" s="699" t="s">
        <v>2002</v>
      </c>
      <c r="T703" s="181"/>
      <c r="U703" s="181"/>
      <c r="AC703" s="361" t="str">
        <f t="shared" si="11"/>
        <v>２１検査結果（換気設備）別記第一号-換気設備を設けるべき調理室等-2（3）-改善（予定）年月-状況</v>
      </c>
      <c r="AL703" s="392" t="s">
        <v>5374</v>
      </c>
    </row>
    <row r="704" spans="5:38" x14ac:dyDescent="0.15">
      <c r="E704" s="1121">
        <f>'2_入力シート【検査結果表】 換気設備'!$AZ$46</f>
        <v>0</v>
      </c>
      <c r="J704" s="699" t="s">
        <v>1992</v>
      </c>
      <c r="K704" s="699" t="s">
        <v>5547</v>
      </c>
      <c r="L704" s="852" t="s">
        <v>92</v>
      </c>
      <c r="M704" s="699" t="s">
        <v>2030</v>
      </c>
      <c r="N704" s="852" t="s">
        <v>92</v>
      </c>
      <c r="O704" s="699" t="s">
        <v>2034</v>
      </c>
      <c r="P704" s="852" t="s">
        <v>1995</v>
      </c>
      <c r="Q704" s="699" t="s">
        <v>3514</v>
      </c>
      <c r="R704" s="699"/>
      <c r="S704" s="699"/>
      <c r="T704" s="181"/>
      <c r="U704" s="181"/>
      <c r="AC704" s="361" t="str">
        <f t="shared" si="11"/>
        <v>２１検査結果（換気設備）別記第一号-換気設備を設けるべき調理室等-2（4）-検査結果</v>
      </c>
      <c r="AL704" s="392" t="s">
        <v>5375</v>
      </c>
    </row>
    <row r="705" spans="5:38" x14ac:dyDescent="0.15">
      <c r="E705" s="1121">
        <f>'2_入力シート【検査結果表】 換気設備'!$BL$46</f>
        <v>0</v>
      </c>
      <c r="J705" s="699" t="s">
        <v>1992</v>
      </c>
      <c r="K705" s="699" t="s">
        <v>5547</v>
      </c>
      <c r="L705" s="852" t="s">
        <v>92</v>
      </c>
      <c r="M705" s="699" t="s">
        <v>2030</v>
      </c>
      <c r="N705" s="852" t="s">
        <v>92</v>
      </c>
      <c r="O705" s="699" t="s">
        <v>2034</v>
      </c>
      <c r="P705" s="852" t="s">
        <v>1995</v>
      </c>
      <c r="Q705" s="699" t="s">
        <v>1996</v>
      </c>
      <c r="R705" s="699"/>
      <c r="S705" s="699"/>
      <c r="T705" s="181"/>
      <c r="U705" s="181"/>
      <c r="AC705" s="361" t="str">
        <f t="shared" si="11"/>
        <v>２１検査結果（換気設備）別記第一号-換気設備を設けるべき調理室等-2（4）-検査者番号</v>
      </c>
      <c r="AL705" s="392" t="s">
        <v>5376</v>
      </c>
    </row>
    <row r="706" spans="5:38" x14ac:dyDescent="0.15">
      <c r="E706" s="1121">
        <f>'2_入力シート【検査結果表】 換気設備'!$BN$46</f>
        <v>0</v>
      </c>
      <c r="J706" s="699" t="s">
        <v>1992</v>
      </c>
      <c r="K706" s="699" t="s">
        <v>5547</v>
      </c>
      <c r="L706" s="852" t="s">
        <v>92</v>
      </c>
      <c r="M706" s="699" t="s">
        <v>2030</v>
      </c>
      <c r="N706" s="852" t="s">
        <v>92</v>
      </c>
      <c r="O706" s="699" t="s">
        <v>2034</v>
      </c>
      <c r="P706" s="852" t="s">
        <v>1995</v>
      </c>
      <c r="Q706" s="699" t="s">
        <v>1997</v>
      </c>
      <c r="R706" s="699"/>
      <c r="S706" s="699"/>
      <c r="T706" s="181"/>
      <c r="U706" s="181"/>
      <c r="AC706" s="361" t="str">
        <f t="shared" si="11"/>
        <v>２１検査結果（換気設備）別記第一号-換気設備を設けるべき調理室等-2（4）-指摘の具体的内容等</v>
      </c>
      <c r="AL706" s="392" t="s">
        <v>5377</v>
      </c>
    </row>
    <row r="707" spans="5:38" x14ac:dyDescent="0.15">
      <c r="E707" s="1121">
        <f>'2_入力シート【検査結果表】 換気設備'!$BX$46</f>
        <v>0</v>
      </c>
      <c r="J707" s="699" t="s">
        <v>1992</v>
      </c>
      <c r="K707" s="699" t="s">
        <v>5547</v>
      </c>
      <c r="L707" s="852" t="s">
        <v>92</v>
      </c>
      <c r="M707" s="699" t="s">
        <v>2030</v>
      </c>
      <c r="N707" s="852" t="s">
        <v>92</v>
      </c>
      <c r="O707" s="699" t="s">
        <v>2034</v>
      </c>
      <c r="P707" s="852" t="s">
        <v>1995</v>
      </c>
      <c r="Q707" s="699" t="s">
        <v>1998</v>
      </c>
      <c r="R707" s="699"/>
      <c r="S707" s="699"/>
      <c r="T707" s="181"/>
      <c r="U707" s="181"/>
      <c r="AC707" s="361" t="str">
        <f t="shared" si="11"/>
        <v>２１検査結果（換気設備）別記第一号-換気設備を設けるべき調理室等-2（4）-改善策の具体的内容等</v>
      </c>
      <c r="AL707" s="392" t="s">
        <v>5378</v>
      </c>
    </row>
    <row r="708" spans="5:38" x14ac:dyDescent="0.15">
      <c r="E708" s="1121">
        <f>'2_入力シート【検査結果表】 換気設備'!$CM$46</f>
        <v>0</v>
      </c>
      <c r="J708" s="699" t="s">
        <v>1992</v>
      </c>
      <c r="K708" s="699" t="s">
        <v>5547</v>
      </c>
      <c r="L708" s="852" t="s">
        <v>92</v>
      </c>
      <c r="M708" s="699" t="s">
        <v>2030</v>
      </c>
      <c r="N708" s="852" t="s">
        <v>92</v>
      </c>
      <c r="O708" s="699" t="s">
        <v>2034</v>
      </c>
      <c r="P708" s="852" t="s">
        <v>1995</v>
      </c>
      <c r="Q708" s="699" t="s">
        <v>1999</v>
      </c>
      <c r="R708" s="852" t="s">
        <v>1995</v>
      </c>
      <c r="S708" s="699" t="s">
        <v>2000</v>
      </c>
      <c r="T708" s="181"/>
      <c r="U708" s="181"/>
      <c r="AC708" s="361" t="str">
        <f t="shared" si="11"/>
        <v>２１検査結果（換気設備）別記第一号-換気設備を設けるべき調理室等-2（4）-改善（予定）年月-年（令和）</v>
      </c>
      <c r="AL708" s="392" t="s">
        <v>5379</v>
      </c>
    </row>
    <row r="709" spans="5:38" x14ac:dyDescent="0.15">
      <c r="E709" s="1121">
        <f>'2_入力シート【検査結果表】 換気設備'!$CP$46</f>
        <v>0</v>
      </c>
      <c r="J709" s="699" t="s">
        <v>1992</v>
      </c>
      <c r="K709" s="699" t="s">
        <v>5547</v>
      </c>
      <c r="L709" s="852" t="s">
        <v>92</v>
      </c>
      <c r="M709" s="699" t="s">
        <v>2030</v>
      </c>
      <c r="N709" s="852" t="s">
        <v>92</v>
      </c>
      <c r="O709" s="699" t="s">
        <v>2034</v>
      </c>
      <c r="P709" s="852" t="s">
        <v>1995</v>
      </c>
      <c r="Q709" s="699" t="s">
        <v>1999</v>
      </c>
      <c r="R709" s="852" t="s">
        <v>1995</v>
      </c>
      <c r="S709" s="699" t="s">
        <v>2001</v>
      </c>
      <c r="T709" s="181"/>
      <c r="U709" s="181"/>
      <c r="AC709" s="361" t="str">
        <f t="shared" si="11"/>
        <v>２１検査結果（換気設備）別記第一号-換気設備を設けるべき調理室等-2（4）-改善（予定）年月-月</v>
      </c>
      <c r="AL709" s="392" t="s">
        <v>5380</v>
      </c>
    </row>
    <row r="710" spans="5:38" x14ac:dyDescent="0.15">
      <c r="E710" s="1121">
        <f>'2_入力シート【検査結果表】 換気設備'!$CS$46</f>
        <v>0</v>
      </c>
      <c r="J710" s="699" t="s">
        <v>1992</v>
      </c>
      <c r="K710" s="699" t="s">
        <v>5547</v>
      </c>
      <c r="L710" s="852" t="s">
        <v>92</v>
      </c>
      <c r="M710" s="699" t="s">
        <v>2030</v>
      </c>
      <c r="N710" s="852" t="s">
        <v>92</v>
      </c>
      <c r="O710" s="699" t="s">
        <v>2034</v>
      </c>
      <c r="P710" s="852" t="s">
        <v>1995</v>
      </c>
      <c r="Q710" s="699" t="s">
        <v>1999</v>
      </c>
      <c r="R710" s="852" t="s">
        <v>1995</v>
      </c>
      <c r="S710" s="699" t="s">
        <v>2002</v>
      </c>
      <c r="T710" s="181"/>
      <c r="U710" s="181"/>
      <c r="AC710" s="361" t="str">
        <f t="shared" si="11"/>
        <v>２１検査結果（換気設備）別記第一号-換気設備を設けるべき調理室等-2（4）-改善（予定）年月-状況</v>
      </c>
      <c r="AL710" s="392" t="s">
        <v>5381</v>
      </c>
    </row>
    <row r="711" spans="5:38" x14ac:dyDescent="0.15">
      <c r="E711" s="1121">
        <f>'2_入力シート【検査結果表】 換気設備'!$AZ$47</f>
        <v>0</v>
      </c>
      <c r="J711" s="699" t="s">
        <v>1992</v>
      </c>
      <c r="K711" s="699" t="s">
        <v>5547</v>
      </c>
      <c r="L711" s="852" t="s">
        <v>92</v>
      </c>
      <c r="M711" s="699" t="s">
        <v>2030</v>
      </c>
      <c r="N711" s="852" t="s">
        <v>92</v>
      </c>
      <c r="O711" s="699" t="s">
        <v>2035</v>
      </c>
      <c r="P711" s="852" t="s">
        <v>1995</v>
      </c>
      <c r="Q711" s="699" t="s">
        <v>3514</v>
      </c>
      <c r="R711" s="699"/>
      <c r="S711" s="699"/>
      <c r="T711" s="181"/>
      <c r="U711" s="181"/>
      <c r="AC711" s="361" t="str">
        <f t="shared" si="11"/>
        <v>２１検査結果（換気設備）別記第一号-換気設備を設けるべき調理室等-2（5）-検査結果</v>
      </c>
      <c r="AL711" s="392" t="s">
        <v>5382</v>
      </c>
    </row>
    <row r="712" spans="5:38" x14ac:dyDescent="0.15">
      <c r="E712" s="1121">
        <f>'2_入力シート【検査結果表】 換気設備'!$BL$47</f>
        <v>0</v>
      </c>
      <c r="J712" s="699" t="s">
        <v>1992</v>
      </c>
      <c r="K712" s="699" t="s">
        <v>5547</v>
      </c>
      <c r="L712" s="852" t="s">
        <v>92</v>
      </c>
      <c r="M712" s="699" t="s">
        <v>2030</v>
      </c>
      <c r="N712" s="852" t="s">
        <v>92</v>
      </c>
      <c r="O712" s="699" t="s">
        <v>2035</v>
      </c>
      <c r="P712" s="852" t="s">
        <v>1995</v>
      </c>
      <c r="Q712" s="699" t="s">
        <v>1996</v>
      </c>
      <c r="R712" s="699"/>
      <c r="S712" s="699"/>
      <c r="T712" s="181"/>
      <c r="U712" s="181"/>
      <c r="AC712" s="361" t="str">
        <f t="shared" si="11"/>
        <v>２１検査結果（換気設備）別記第一号-換気設備を設けるべき調理室等-2（5）-検査者番号</v>
      </c>
      <c r="AL712" s="392" t="s">
        <v>5383</v>
      </c>
    </row>
    <row r="713" spans="5:38" x14ac:dyDescent="0.15">
      <c r="E713" s="1121">
        <f>'2_入力シート【検査結果表】 換気設備'!$BN$47</f>
        <v>0</v>
      </c>
      <c r="J713" s="699" t="s">
        <v>1992</v>
      </c>
      <c r="K713" s="699" t="s">
        <v>5547</v>
      </c>
      <c r="L713" s="852" t="s">
        <v>92</v>
      </c>
      <c r="M713" s="699" t="s">
        <v>2030</v>
      </c>
      <c r="N713" s="852" t="s">
        <v>92</v>
      </c>
      <c r="O713" s="699" t="s">
        <v>2035</v>
      </c>
      <c r="P713" s="852" t="s">
        <v>1995</v>
      </c>
      <c r="Q713" s="699" t="s">
        <v>1997</v>
      </c>
      <c r="R713" s="699"/>
      <c r="S713" s="699"/>
      <c r="T713" s="181"/>
      <c r="U713" s="181"/>
      <c r="AC713" s="361" t="str">
        <f t="shared" si="11"/>
        <v>２１検査結果（換気設備）別記第一号-換気設備を設けるべき調理室等-2（5）-指摘の具体的内容等</v>
      </c>
      <c r="AL713" s="392" t="s">
        <v>5384</v>
      </c>
    </row>
    <row r="714" spans="5:38" x14ac:dyDescent="0.15">
      <c r="E714" s="1121">
        <f>'2_入力シート【検査結果表】 換気設備'!$BX$47</f>
        <v>0</v>
      </c>
      <c r="J714" s="699" t="s">
        <v>1992</v>
      </c>
      <c r="K714" s="699" t="s">
        <v>5547</v>
      </c>
      <c r="L714" s="852" t="s">
        <v>92</v>
      </c>
      <c r="M714" s="699" t="s">
        <v>2030</v>
      </c>
      <c r="N714" s="852" t="s">
        <v>92</v>
      </c>
      <c r="O714" s="699" t="s">
        <v>2035</v>
      </c>
      <c r="P714" s="852" t="s">
        <v>1995</v>
      </c>
      <c r="Q714" s="699" t="s">
        <v>1998</v>
      </c>
      <c r="R714" s="699"/>
      <c r="S714" s="699"/>
      <c r="T714" s="181"/>
      <c r="U714" s="181"/>
      <c r="AC714" s="361" t="str">
        <f t="shared" si="11"/>
        <v>２１検査結果（換気設備）別記第一号-換気設備を設けるべき調理室等-2（5）-改善策の具体的内容等</v>
      </c>
      <c r="AL714" s="392" t="s">
        <v>5385</v>
      </c>
    </row>
    <row r="715" spans="5:38" x14ac:dyDescent="0.15">
      <c r="E715" s="1121">
        <f>'2_入力シート【検査結果表】 換気設備'!$CM$47</f>
        <v>0</v>
      </c>
      <c r="J715" s="699" t="s">
        <v>1992</v>
      </c>
      <c r="K715" s="699" t="s">
        <v>5547</v>
      </c>
      <c r="L715" s="852" t="s">
        <v>92</v>
      </c>
      <c r="M715" s="699" t="s">
        <v>2030</v>
      </c>
      <c r="N715" s="852" t="s">
        <v>92</v>
      </c>
      <c r="O715" s="699" t="s">
        <v>2035</v>
      </c>
      <c r="P715" s="852" t="s">
        <v>1995</v>
      </c>
      <c r="Q715" s="699" t="s">
        <v>1999</v>
      </c>
      <c r="R715" s="852" t="s">
        <v>1995</v>
      </c>
      <c r="S715" s="699" t="s">
        <v>2000</v>
      </c>
      <c r="T715" s="181"/>
      <c r="U715" s="181"/>
      <c r="AC715" s="361" t="str">
        <f t="shared" si="11"/>
        <v>２１検査結果（換気設備）別記第一号-換気設備を設けるべき調理室等-2（5）-改善（予定）年月-年（令和）</v>
      </c>
      <c r="AL715" s="392" t="s">
        <v>5386</v>
      </c>
    </row>
    <row r="716" spans="5:38" x14ac:dyDescent="0.15">
      <c r="E716" s="1121">
        <f>'2_入力シート【検査結果表】 換気設備'!$CP$47</f>
        <v>0</v>
      </c>
      <c r="J716" s="699" t="s">
        <v>1992</v>
      </c>
      <c r="K716" s="699" t="s">
        <v>5547</v>
      </c>
      <c r="L716" s="852" t="s">
        <v>92</v>
      </c>
      <c r="M716" s="699" t="s">
        <v>2030</v>
      </c>
      <c r="N716" s="852" t="s">
        <v>92</v>
      </c>
      <c r="O716" s="699" t="s">
        <v>2035</v>
      </c>
      <c r="P716" s="852" t="s">
        <v>1995</v>
      </c>
      <c r="Q716" s="699" t="s">
        <v>1999</v>
      </c>
      <c r="R716" s="852" t="s">
        <v>1995</v>
      </c>
      <c r="S716" s="699" t="s">
        <v>2001</v>
      </c>
      <c r="T716" s="181"/>
      <c r="U716" s="181"/>
      <c r="AC716" s="361" t="str">
        <f t="shared" si="11"/>
        <v>２１検査結果（換気設備）別記第一号-換気設備を設けるべき調理室等-2（5）-改善（予定）年月-月</v>
      </c>
      <c r="AL716" s="392" t="s">
        <v>5387</v>
      </c>
    </row>
    <row r="717" spans="5:38" x14ac:dyDescent="0.15">
      <c r="E717" s="1121">
        <f>'2_入力シート【検査結果表】 換気設備'!$CS$47</f>
        <v>0</v>
      </c>
      <c r="J717" s="699" t="s">
        <v>1992</v>
      </c>
      <c r="K717" s="699" t="s">
        <v>5547</v>
      </c>
      <c r="L717" s="852" t="s">
        <v>92</v>
      </c>
      <c r="M717" s="699" t="s">
        <v>2030</v>
      </c>
      <c r="N717" s="852" t="s">
        <v>92</v>
      </c>
      <c r="O717" s="699" t="s">
        <v>2035</v>
      </c>
      <c r="P717" s="852" t="s">
        <v>1995</v>
      </c>
      <c r="Q717" s="699" t="s">
        <v>1999</v>
      </c>
      <c r="R717" s="852" t="s">
        <v>1995</v>
      </c>
      <c r="S717" s="699" t="s">
        <v>2002</v>
      </c>
      <c r="T717" s="181"/>
      <c r="U717" s="181"/>
      <c r="AC717" s="361" t="str">
        <f t="shared" si="11"/>
        <v>２１検査結果（換気設備）別記第一号-換気設備を設けるべき調理室等-2（5）-改善（予定）年月-状況</v>
      </c>
      <c r="AL717" s="392" t="s">
        <v>5388</v>
      </c>
    </row>
    <row r="718" spans="5:38" x14ac:dyDescent="0.15">
      <c r="E718" s="1121">
        <f>'2_入力シート【検査結果表】 換気設備'!$AZ$48</f>
        <v>0</v>
      </c>
      <c r="J718" s="699" t="s">
        <v>1992</v>
      </c>
      <c r="K718" s="699" t="s">
        <v>5547</v>
      </c>
      <c r="L718" s="852" t="s">
        <v>92</v>
      </c>
      <c r="M718" s="699" t="s">
        <v>2030</v>
      </c>
      <c r="N718" s="852" t="s">
        <v>92</v>
      </c>
      <c r="O718" s="699" t="s">
        <v>2036</v>
      </c>
      <c r="P718" s="852" t="s">
        <v>1995</v>
      </c>
      <c r="Q718" s="699" t="s">
        <v>3514</v>
      </c>
      <c r="R718" s="699"/>
      <c r="S718" s="699"/>
      <c r="T718" s="181"/>
      <c r="U718" s="181"/>
      <c r="AC718" s="361" t="str">
        <f t="shared" si="11"/>
        <v>２１検査結果（換気設備）別記第一号-換気設備を設けるべき調理室等-2（6）-検査結果</v>
      </c>
      <c r="AL718" s="392" t="s">
        <v>5389</v>
      </c>
    </row>
    <row r="719" spans="5:38" x14ac:dyDescent="0.15">
      <c r="E719" s="1121">
        <f>'2_入力シート【検査結果表】 換気設備'!$BL$48</f>
        <v>0</v>
      </c>
      <c r="J719" s="699" t="s">
        <v>1992</v>
      </c>
      <c r="K719" s="699" t="s">
        <v>5547</v>
      </c>
      <c r="L719" s="852" t="s">
        <v>92</v>
      </c>
      <c r="M719" s="699" t="s">
        <v>2030</v>
      </c>
      <c r="N719" s="852" t="s">
        <v>92</v>
      </c>
      <c r="O719" s="699" t="s">
        <v>2036</v>
      </c>
      <c r="P719" s="852" t="s">
        <v>1995</v>
      </c>
      <c r="Q719" s="699" t="s">
        <v>1996</v>
      </c>
      <c r="R719" s="699"/>
      <c r="S719" s="699"/>
      <c r="T719" s="181"/>
      <c r="U719" s="181"/>
      <c r="AC719" s="361" t="str">
        <f t="shared" si="11"/>
        <v>２１検査結果（換気設備）別記第一号-換気設備を設けるべき調理室等-2（6）-検査者番号</v>
      </c>
      <c r="AL719" s="392" t="s">
        <v>5390</v>
      </c>
    </row>
    <row r="720" spans="5:38" x14ac:dyDescent="0.15">
      <c r="E720" s="1121">
        <f>'2_入力シート【検査結果表】 換気設備'!$BN$48</f>
        <v>0</v>
      </c>
      <c r="J720" s="699" t="s">
        <v>1992</v>
      </c>
      <c r="K720" s="699" t="s">
        <v>5547</v>
      </c>
      <c r="L720" s="852" t="s">
        <v>92</v>
      </c>
      <c r="M720" s="699" t="s">
        <v>2030</v>
      </c>
      <c r="N720" s="852" t="s">
        <v>92</v>
      </c>
      <c r="O720" s="699" t="s">
        <v>2036</v>
      </c>
      <c r="P720" s="852" t="s">
        <v>1995</v>
      </c>
      <c r="Q720" s="699" t="s">
        <v>1997</v>
      </c>
      <c r="R720" s="699"/>
      <c r="S720" s="699"/>
      <c r="T720" s="181"/>
      <c r="U720" s="181"/>
      <c r="AC720" s="361" t="str">
        <f t="shared" si="11"/>
        <v>２１検査結果（換気設備）別記第一号-換気設備を設けるべき調理室等-2（6）-指摘の具体的内容等</v>
      </c>
      <c r="AL720" s="392" t="s">
        <v>5391</v>
      </c>
    </row>
    <row r="721" spans="5:38" x14ac:dyDescent="0.15">
      <c r="E721" s="1121">
        <f>'2_入力シート【検査結果表】 換気設備'!$BX$48</f>
        <v>0</v>
      </c>
      <c r="J721" s="699" t="s">
        <v>1992</v>
      </c>
      <c r="K721" s="699" t="s">
        <v>5547</v>
      </c>
      <c r="L721" s="852" t="s">
        <v>92</v>
      </c>
      <c r="M721" s="699" t="s">
        <v>2030</v>
      </c>
      <c r="N721" s="852" t="s">
        <v>92</v>
      </c>
      <c r="O721" s="699" t="s">
        <v>2036</v>
      </c>
      <c r="P721" s="852" t="s">
        <v>1995</v>
      </c>
      <c r="Q721" s="699" t="s">
        <v>1998</v>
      </c>
      <c r="R721" s="699"/>
      <c r="S721" s="699"/>
      <c r="T721" s="181"/>
      <c r="U721" s="181"/>
      <c r="AC721" s="361" t="str">
        <f t="shared" si="11"/>
        <v>２１検査結果（換気設備）別記第一号-換気設備を設けるべき調理室等-2（6）-改善策の具体的内容等</v>
      </c>
      <c r="AL721" s="392" t="s">
        <v>5392</v>
      </c>
    </row>
    <row r="722" spans="5:38" x14ac:dyDescent="0.15">
      <c r="E722" s="1121">
        <f>'2_入力シート【検査結果表】 換気設備'!$CM$48</f>
        <v>0</v>
      </c>
      <c r="J722" s="699" t="s">
        <v>1992</v>
      </c>
      <c r="K722" s="699" t="s">
        <v>5547</v>
      </c>
      <c r="L722" s="852" t="s">
        <v>92</v>
      </c>
      <c r="M722" s="699" t="s">
        <v>2030</v>
      </c>
      <c r="N722" s="852" t="s">
        <v>92</v>
      </c>
      <c r="O722" s="699" t="s">
        <v>2036</v>
      </c>
      <c r="P722" s="852" t="s">
        <v>1995</v>
      </c>
      <c r="Q722" s="699" t="s">
        <v>1999</v>
      </c>
      <c r="R722" s="852" t="s">
        <v>1995</v>
      </c>
      <c r="S722" s="699" t="s">
        <v>2000</v>
      </c>
      <c r="T722" s="181"/>
      <c r="U722" s="181"/>
      <c r="AC722" s="361" t="str">
        <f t="shared" ref="AC722:AC792" si="13">CONCATENATE(J722,K722,L722,M722,N722,O722,P722,Q722,R722,S722,T722,U722)</f>
        <v>２１検査結果（換気設備）別記第一号-換気設備を設けるべき調理室等-2（6）-改善（予定）年月-年（令和）</v>
      </c>
      <c r="AL722" s="392" t="s">
        <v>5393</v>
      </c>
    </row>
    <row r="723" spans="5:38" x14ac:dyDescent="0.15">
      <c r="E723" s="1121">
        <f>'2_入力シート【検査結果表】 換気設備'!$CP$48</f>
        <v>0</v>
      </c>
      <c r="J723" s="699" t="s">
        <v>1992</v>
      </c>
      <c r="K723" s="699" t="s">
        <v>5547</v>
      </c>
      <c r="L723" s="852" t="s">
        <v>92</v>
      </c>
      <c r="M723" s="699" t="s">
        <v>2030</v>
      </c>
      <c r="N723" s="852" t="s">
        <v>92</v>
      </c>
      <c r="O723" s="699" t="s">
        <v>2036</v>
      </c>
      <c r="P723" s="852" t="s">
        <v>1995</v>
      </c>
      <c r="Q723" s="699" t="s">
        <v>1999</v>
      </c>
      <c r="R723" s="852" t="s">
        <v>1995</v>
      </c>
      <c r="S723" s="699" t="s">
        <v>2001</v>
      </c>
      <c r="T723" s="181"/>
      <c r="U723" s="181"/>
      <c r="AC723" s="361" t="str">
        <f t="shared" si="13"/>
        <v>２１検査結果（換気設備）別記第一号-換気設備を設けるべき調理室等-2（6）-改善（予定）年月-月</v>
      </c>
      <c r="AL723" s="392" t="s">
        <v>5394</v>
      </c>
    </row>
    <row r="724" spans="5:38" x14ac:dyDescent="0.15">
      <c r="E724" s="1121">
        <f>'2_入力シート【検査結果表】 換気設備'!$CS$48</f>
        <v>0</v>
      </c>
      <c r="J724" s="699" t="s">
        <v>1992</v>
      </c>
      <c r="K724" s="699" t="s">
        <v>5547</v>
      </c>
      <c r="L724" s="852" t="s">
        <v>92</v>
      </c>
      <c r="M724" s="699" t="s">
        <v>2030</v>
      </c>
      <c r="N724" s="852" t="s">
        <v>92</v>
      </c>
      <c r="O724" s="699" t="s">
        <v>2036</v>
      </c>
      <c r="P724" s="852" t="s">
        <v>1995</v>
      </c>
      <c r="Q724" s="699" t="s">
        <v>1999</v>
      </c>
      <c r="R724" s="852" t="s">
        <v>1995</v>
      </c>
      <c r="S724" s="699" t="s">
        <v>2002</v>
      </c>
      <c r="T724" s="181"/>
      <c r="U724" s="181"/>
      <c r="AC724" s="361" t="str">
        <f t="shared" si="13"/>
        <v>２１検査結果（換気設備）別記第一号-換気設備を設けるべき調理室等-2（6）-改善（予定）年月-状況</v>
      </c>
      <c r="AL724" s="392" t="s">
        <v>5395</v>
      </c>
    </row>
    <row r="725" spans="5:38" x14ac:dyDescent="0.15">
      <c r="E725" s="1121">
        <f>'2_入力シート【検査結果表】 換気設備'!$AZ$49</f>
        <v>0</v>
      </c>
      <c r="J725" s="699" t="s">
        <v>1992</v>
      </c>
      <c r="K725" s="699" t="s">
        <v>5547</v>
      </c>
      <c r="L725" s="852" t="s">
        <v>92</v>
      </c>
      <c r="M725" s="699" t="s">
        <v>2030</v>
      </c>
      <c r="N725" s="852" t="s">
        <v>92</v>
      </c>
      <c r="O725" s="699" t="s">
        <v>2037</v>
      </c>
      <c r="P725" s="852" t="s">
        <v>1995</v>
      </c>
      <c r="Q725" s="699" t="s">
        <v>3514</v>
      </c>
      <c r="R725" s="699"/>
      <c r="S725" s="699"/>
      <c r="T725" s="181"/>
      <c r="U725" s="181"/>
      <c r="AC725" s="361" t="str">
        <f t="shared" si="13"/>
        <v>２１検査結果（換気設備）別記第一号-換気設備を設けるべき調理室等-2（7）-検査結果</v>
      </c>
      <c r="AL725" s="392" t="s">
        <v>5396</v>
      </c>
    </row>
    <row r="726" spans="5:38" x14ac:dyDescent="0.15">
      <c r="E726" s="1121">
        <f>'2_入力シート【検査結果表】 換気設備'!$BL$49</f>
        <v>0</v>
      </c>
      <c r="J726" s="699" t="s">
        <v>1992</v>
      </c>
      <c r="K726" s="699" t="s">
        <v>5547</v>
      </c>
      <c r="L726" s="852" t="s">
        <v>92</v>
      </c>
      <c r="M726" s="699" t="s">
        <v>2030</v>
      </c>
      <c r="N726" s="852" t="s">
        <v>92</v>
      </c>
      <c r="O726" s="699" t="s">
        <v>2037</v>
      </c>
      <c r="P726" s="852" t="s">
        <v>1995</v>
      </c>
      <c r="Q726" s="699" t="s">
        <v>1996</v>
      </c>
      <c r="R726" s="699"/>
      <c r="S726" s="699"/>
      <c r="T726" s="181"/>
      <c r="U726" s="181"/>
      <c r="AC726" s="361" t="str">
        <f t="shared" si="13"/>
        <v>２１検査結果（換気設備）別記第一号-換気設備を設けるべき調理室等-2（7）-検査者番号</v>
      </c>
      <c r="AL726" s="392" t="s">
        <v>5397</v>
      </c>
    </row>
    <row r="727" spans="5:38" x14ac:dyDescent="0.15">
      <c r="E727" s="1121">
        <f>'2_入力シート【検査結果表】 換気設備'!$BN$49</f>
        <v>0</v>
      </c>
      <c r="J727" s="699" t="s">
        <v>1992</v>
      </c>
      <c r="K727" s="699" t="s">
        <v>5547</v>
      </c>
      <c r="L727" s="852" t="s">
        <v>92</v>
      </c>
      <c r="M727" s="699" t="s">
        <v>2030</v>
      </c>
      <c r="N727" s="852" t="s">
        <v>92</v>
      </c>
      <c r="O727" s="699" t="s">
        <v>2037</v>
      </c>
      <c r="P727" s="852" t="s">
        <v>1995</v>
      </c>
      <c r="Q727" s="699" t="s">
        <v>1997</v>
      </c>
      <c r="R727" s="699"/>
      <c r="S727" s="699"/>
      <c r="T727" s="181"/>
      <c r="U727" s="181"/>
      <c r="AC727" s="361" t="str">
        <f t="shared" si="13"/>
        <v>２１検査結果（換気設備）別記第一号-換気設備を設けるべき調理室等-2（7）-指摘の具体的内容等</v>
      </c>
      <c r="AL727" s="392" t="s">
        <v>5398</v>
      </c>
    </row>
    <row r="728" spans="5:38" x14ac:dyDescent="0.15">
      <c r="E728" s="1121">
        <f>'2_入力シート【検査結果表】 換気設備'!$BX$49</f>
        <v>0</v>
      </c>
      <c r="J728" s="699" t="s">
        <v>1992</v>
      </c>
      <c r="K728" s="699" t="s">
        <v>5547</v>
      </c>
      <c r="L728" s="852" t="s">
        <v>92</v>
      </c>
      <c r="M728" s="699" t="s">
        <v>2030</v>
      </c>
      <c r="N728" s="852" t="s">
        <v>92</v>
      </c>
      <c r="O728" s="699" t="s">
        <v>2037</v>
      </c>
      <c r="P728" s="852" t="s">
        <v>1995</v>
      </c>
      <c r="Q728" s="699" t="s">
        <v>1998</v>
      </c>
      <c r="R728" s="699"/>
      <c r="S728" s="699"/>
      <c r="T728" s="181"/>
      <c r="U728" s="181"/>
      <c r="AC728" s="361" t="str">
        <f t="shared" si="13"/>
        <v>２１検査結果（換気設備）別記第一号-換気設備を設けるべき調理室等-2（7）-改善策の具体的内容等</v>
      </c>
      <c r="AL728" s="392" t="s">
        <v>5399</v>
      </c>
    </row>
    <row r="729" spans="5:38" x14ac:dyDescent="0.15">
      <c r="E729" s="1121">
        <f>'2_入力シート【検査結果表】 換気設備'!$CM$49</f>
        <v>0</v>
      </c>
      <c r="J729" s="699" t="s">
        <v>1992</v>
      </c>
      <c r="K729" s="699" t="s">
        <v>5547</v>
      </c>
      <c r="L729" s="852" t="s">
        <v>92</v>
      </c>
      <c r="M729" s="699" t="s">
        <v>2030</v>
      </c>
      <c r="N729" s="852" t="s">
        <v>92</v>
      </c>
      <c r="O729" s="699" t="s">
        <v>2037</v>
      </c>
      <c r="P729" s="852" t="s">
        <v>1995</v>
      </c>
      <c r="Q729" s="699" t="s">
        <v>1999</v>
      </c>
      <c r="R729" s="852" t="s">
        <v>1995</v>
      </c>
      <c r="S729" s="699" t="s">
        <v>2000</v>
      </c>
      <c r="T729" s="181"/>
      <c r="U729" s="181"/>
      <c r="AC729" s="361" t="str">
        <f t="shared" si="13"/>
        <v>２１検査結果（換気設備）別記第一号-換気設備を設けるべき調理室等-2（7）-改善（予定）年月-年（令和）</v>
      </c>
      <c r="AL729" s="392" t="s">
        <v>5400</v>
      </c>
    </row>
    <row r="730" spans="5:38" x14ac:dyDescent="0.15">
      <c r="E730" s="1121">
        <f>'2_入力シート【検査結果表】 換気設備'!$CP$49</f>
        <v>0</v>
      </c>
      <c r="J730" s="699" t="s">
        <v>1992</v>
      </c>
      <c r="K730" s="699" t="s">
        <v>5547</v>
      </c>
      <c r="L730" s="852" t="s">
        <v>92</v>
      </c>
      <c r="M730" s="699" t="s">
        <v>2030</v>
      </c>
      <c r="N730" s="852" t="s">
        <v>92</v>
      </c>
      <c r="O730" s="699" t="s">
        <v>2037</v>
      </c>
      <c r="P730" s="852" t="s">
        <v>1995</v>
      </c>
      <c r="Q730" s="699" t="s">
        <v>1999</v>
      </c>
      <c r="R730" s="852" t="s">
        <v>1995</v>
      </c>
      <c r="S730" s="699" t="s">
        <v>2001</v>
      </c>
      <c r="T730" s="181"/>
      <c r="U730" s="181"/>
      <c r="AC730" s="361" t="str">
        <f t="shared" si="13"/>
        <v>２１検査結果（換気設備）別記第一号-換気設備を設けるべき調理室等-2（7）-改善（予定）年月-月</v>
      </c>
      <c r="AL730" s="392" t="s">
        <v>5401</v>
      </c>
    </row>
    <row r="731" spans="5:38" x14ac:dyDescent="0.15">
      <c r="E731" s="1121">
        <f>'2_入力シート【検査結果表】 換気設備'!$CS$49</f>
        <v>0</v>
      </c>
      <c r="J731" s="699" t="s">
        <v>1992</v>
      </c>
      <c r="K731" s="699" t="s">
        <v>5547</v>
      </c>
      <c r="L731" s="852" t="s">
        <v>92</v>
      </c>
      <c r="M731" s="699" t="s">
        <v>2030</v>
      </c>
      <c r="N731" s="852" t="s">
        <v>92</v>
      </c>
      <c r="O731" s="699" t="s">
        <v>2037</v>
      </c>
      <c r="P731" s="852" t="s">
        <v>1995</v>
      </c>
      <c r="Q731" s="699" t="s">
        <v>1999</v>
      </c>
      <c r="R731" s="852" t="s">
        <v>1995</v>
      </c>
      <c r="S731" s="699" t="s">
        <v>2002</v>
      </c>
      <c r="T731" s="181"/>
      <c r="U731" s="181"/>
      <c r="AC731" s="361" t="str">
        <f t="shared" si="13"/>
        <v>２１検査結果（換気設備）別記第一号-換気設備を設けるべき調理室等-2（7）-改善（予定）年月-状況</v>
      </c>
      <c r="AL731" s="392" t="s">
        <v>5402</v>
      </c>
    </row>
    <row r="732" spans="5:38" x14ac:dyDescent="0.15">
      <c r="E732" s="1121">
        <f>'2_入力シート【検査結果表】 換気設備'!$AZ$50</f>
        <v>0</v>
      </c>
      <c r="J732" s="699" t="s">
        <v>1992</v>
      </c>
      <c r="K732" s="699" t="s">
        <v>5547</v>
      </c>
      <c r="L732" s="852" t="s">
        <v>92</v>
      </c>
      <c r="M732" s="699" t="s">
        <v>2030</v>
      </c>
      <c r="N732" s="852" t="s">
        <v>92</v>
      </c>
      <c r="O732" s="699" t="s">
        <v>2038</v>
      </c>
      <c r="P732" s="852" t="s">
        <v>1995</v>
      </c>
      <c r="Q732" s="699" t="s">
        <v>3514</v>
      </c>
      <c r="R732" s="699"/>
      <c r="S732" s="699"/>
      <c r="T732" s="181"/>
      <c r="U732" s="181"/>
      <c r="AC732" s="361" t="str">
        <f t="shared" si="13"/>
        <v>２１検査結果（換気設備）別記第一号-換気設備を設けるべき調理室等-2（8）-検査結果</v>
      </c>
      <c r="AL732" s="392" t="s">
        <v>5403</v>
      </c>
    </row>
    <row r="733" spans="5:38" x14ac:dyDescent="0.15">
      <c r="E733" s="1123">
        <f>'2_入力シート【検査結果表】 換気設備'!$BL$50</f>
        <v>0</v>
      </c>
      <c r="J733" s="699" t="s">
        <v>1992</v>
      </c>
      <c r="K733" s="699" t="s">
        <v>5547</v>
      </c>
      <c r="L733" s="852" t="s">
        <v>92</v>
      </c>
      <c r="M733" s="699" t="s">
        <v>2030</v>
      </c>
      <c r="N733" s="852" t="s">
        <v>92</v>
      </c>
      <c r="O733" s="699" t="s">
        <v>2038</v>
      </c>
      <c r="P733" s="852" t="s">
        <v>1995</v>
      </c>
      <c r="Q733" s="699" t="s">
        <v>1996</v>
      </c>
      <c r="R733" s="699"/>
      <c r="S733" s="699"/>
      <c r="T733" s="181"/>
      <c r="U733" s="181"/>
      <c r="AC733" s="361" t="str">
        <f t="shared" si="13"/>
        <v>２１検査結果（換気設備）別記第一号-換気設備を設けるべき調理室等-2（8）-検査者番号</v>
      </c>
      <c r="AL733" s="392" t="s">
        <v>5404</v>
      </c>
    </row>
    <row r="734" spans="5:38" x14ac:dyDescent="0.15">
      <c r="E734" s="1123">
        <f>'2_入力シート【検査結果表】 換気設備'!$BN$50</f>
        <v>0</v>
      </c>
      <c r="J734" s="699" t="s">
        <v>1992</v>
      </c>
      <c r="K734" s="699" t="s">
        <v>5547</v>
      </c>
      <c r="L734" s="852" t="s">
        <v>92</v>
      </c>
      <c r="M734" s="699" t="s">
        <v>2030</v>
      </c>
      <c r="N734" s="852" t="s">
        <v>92</v>
      </c>
      <c r="O734" s="699" t="s">
        <v>2038</v>
      </c>
      <c r="P734" s="852" t="s">
        <v>1995</v>
      </c>
      <c r="Q734" s="699" t="s">
        <v>1997</v>
      </c>
      <c r="R734" s="699"/>
      <c r="S734" s="699"/>
      <c r="T734" s="181"/>
      <c r="U734" s="181"/>
      <c r="AC734" s="361" t="str">
        <f t="shared" si="13"/>
        <v>２１検査結果（換気設備）別記第一号-換気設備を設けるべき調理室等-2（8）-指摘の具体的内容等</v>
      </c>
      <c r="AL734" s="392" t="s">
        <v>5405</v>
      </c>
    </row>
    <row r="735" spans="5:38" x14ac:dyDescent="0.15">
      <c r="E735" s="1123">
        <f>'2_入力シート【検査結果表】 換気設備'!$BX$50</f>
        <v>0</v>
      </c>
      <c r="J735" s="699" t="s">
        <v>1992</v>
      </c>
      <c r="K735" s="699" t="s">
        <v>5547</v>
      </c>
      <c r="L735" s="852" t="s">
        <v>92</v>
      </c>
      <c r="M735" s="699" t="s">
        <v>2030</v>
      </c>
      <c r="N735" s="852" t="s">
        <v>92</v>
      </c>
      <c r="O735" s="699" t="s">
        <v>2038</v>
      </c>
      <c r="P735" s="852" t="s">
        <v>1995</v>
      </c>
      <c r="Q735" s="699" t="s">
        <v>1998</v>
      </c>
      <c r="R735" s="699"/>
      <c r="S735" s="699"/>
      <c r="T735" s="181"/>
      <c r="U735" s="181"/>
      <c r="AC735" s="361" t="str">
        <f t="shared" si="13"/>
        <v>２１検査結果（換気設備）別記第一号-換気設備を設けるべき調理室等-2（8）-改善策の具体的内容等</v>
      </c>
      <c r="AL735" s="392" t="s">
        <v>5406</v>
      </c>
    </row>
    <row r="736" spans="5:38" x14ac:dyDescent="0.15">
      <c r="E736" s="1121">
        <f>'2_入力シート【検査結果表】 換気設備'!$CM$50</f>
        <v>0</v>
      </c>
      <c r="J736" s="699" t="s">
        <v>1992</v>
      </c>
      <c r="K736" s="699" t="s">
        <v>5547</v>
      </c>
      <c r="L736" s="852" t="s">
        <v>92</v>
      </c>
      <c r="M736" s="699" t="s">
        <v>2030</v>
      </c>
      <c r="N736" s="852" t="s">
        <v>92</v>
      </c>
      <c r="O736" s="699" t="s">
        <v>2038</v>
      </c>
      <c r="P736" s="852" t="s">
        <v>1995</v>
      </c>
      <c r="Q736" s="699" t="s">
        <v>1999</v>
      </c>
      <c r="R736" s="852" t="s">
        <v>1995</v>
      </c>
      <c r="S736" s="699" t="s">
        <v>2000</v>
      </c>
      <c r="T736" s="181"/>
      <c r="U736" s="181"/>
      <c r="AC736" s="361" t="str">
        <f t="shared" si="13"/>
        <v>２１検査結果（換気設備）別記第一号-換気設備を設けるべき調理室等-2（8）-改善（予定）年月-年（令和）</v>
      </c>
      <c r="AL736" s="392" t="s">
        <v>5407</v>
      </c>
    </row>
    <row r="737" spans="5:38" x14ac:dyDescent="0.15">
      <c r="E737" s="1121">
        <f>'2_入力シート【検査結果表】 換気設備'!$CP$50</f>
        <v>0</v>
      </c>
      <c r="J737" s="699" t="s">
        <v>1992</v>
      </c>
      <c r="K737" s="699" t="s">
        <v>5547</v>
      </c>
      <c r="L737" s="852" t="s">
        <v>92</v>
      </c>
      <c r="M737" s="699" t="s">
        <v>2030</v>
      </c>
      <c r="N737" s="852" t="s">
        <v>92</v>
      </c>
      <c r="O737" s="699" t="s">
        <v>2038</v>
      </c>
      <c r="P737" s="852" t="s">
        <v>1995</v>
      </c>
      <c r="Q737" s="699" t="s">
        <v>1999</v>
      </c>
      <c r="R737" s="852" t="s">
        <v>1995</v>
      </c>
      <c r="S737" s="699" t="s">
        <v>2001</v>
      </c>
      <c r="T737" s="181"/>
      <c r="U737" s="181"/>
      <c r="AC737" s="361" t="str">
        <f t="shared" si="13"/>
        <v>２１検査結果（換気設備）別記第一号-換気設備を設けるべき調理室等-2（8）-改善（予定）年月-月</v>
      </c>
      <c r="AL737" s="392" t="s">
        <v>5408</v>
      </c>
    </row>
    <row r="738" spans="5:38" x14ac:dyDescent="0.15">
      <c r="E738" s="1121">
        <f>'2_入力シート【検査結果表】 換気設備'!$CS$50</f>
        <v>0</v>
      </c>
      <c r="J738" s="699" t="s">
        <v>1992</v>
      </c>
      <c r="K738" s="699" t="s">
        <v>5547</v>
      </c>
      <c r="L738" s="852" t="s">
        <v>92</v>
      </c>
      <c r="M738" s="699" t="s">
        <v>2030</v>
      </c>
      <c r="N738" s="852" t="s">
        <v>92</v>
      </c>
      <c r="O738" s="699" t="s">
        <v>2038</v>
      </c>
      <c r="P738" s="852" t="s">
        <v>1995</v>
      </c>
      <c r="Q738" s="699" t="s">
        <v>1999</v>
      </c>
      <c r="R738" s="852" t="s">
        <v>1995</v>
      </c>
      <c r="S738" s="699" t="s">
        <v>2002</v>
      </c>
      <c r="T738" s="181"/>
      <c r="U738" s="181"/>
      <c r="AC738" s="361" t="str">
        <f t="shared" si="13"/>
        <v>２１検査結果（換気設備）別記第一号-換気設備を設けるべき調理室等-2（8）-改善（予定）年月-状況</v>
      </c>
      <c r="AL738" s="392" t="s">
        <v>5409</v>
      </c>
    </row>
    <row r="739" spans="5:38" x14ac:dyDescent="0.15">
      <c r="E739" s="1121">
        <f>'2_入力シート【検査結果表】 換気設備'!$AZ$51</f>
        <v>0</v>
      </c>
      <c r="J739" s="699" t="s">
        <v>1992</v>
      </c>
      <c r="K739" s="699" t="s">
        <v>5547</v>
      </c>
      <c r="L739" s="852" t="s">
        <v>92</v>
      </c>
      <c r="M739" s="699" t="s">
        <v>2030</v>
      </c>
      <c r="N739" s="852" t="s">
        <v>92</v>
      </c>
      <c r="O739" s="699" t="s">
        <v>2039</v>
      </c>
      <c r="P739" s="852" t="s">
        <v>1995</v>
      </c>
      <c r="Q739" s="699" t="s">
        <v>3514</v>
      </c>
      <c r="R739" s="699"/>
      <c r="S739" s="699"/>
      <c r="T739" s="181"/>
      <c r="U739" s="181"/>
      <c r="AC739" s="361" t="str">
        <f t="shared" si="13"/>
        <v>２１検査結果（換気設備）別記第一号-換気設備を設けるべき調理室等-2（9）-検査結果</v>
      </c>
      <c r="AL739" s="392" t="s">
        <v>5410</v>
      </c>
    </row>
    <row r="740" spans="5:38" x14ac:dyDescent="0.15">
      <c r="E740" s="1121">
        <f>'2_入力シート【検査結果表】 換気設備'!$BL$51</f>
        <v>0</v>
      </c>
      <c r="J740" s="699" t="s">
        <v>1992</v>
      </c>
      <c r="K740" s="699" t="s">
        <v>5547</v>
      </c>
      <c r="L740" s="852" t="s">
        <v>92</v>
      </c>
      <c r="M740" s="699" t="s">
        <v>2030</v>
      </c>
      <c r="N740" s="852" t="s">
        <v>92</v>
      </c>
      <c r="O740" s="699" t="s">
        <v>2039</v>
      </c>
      <c r="P740" s="852" t="s">
        <v>1995</v>
      </c>
      <c r="Q740" s="699" t="s">
        <v>1996</v>
      </c>
      <c r="R740" s="699"/>
      <c r="S740" s="699"/>
      <c r="T740" s="181"/>
      <c r="U740" s="181"/>
      <c r="AC740" s="361" t="str">
        <f t="shared" si="13"/>
        <v>２１検査結果（換気設備）別記第一号-換気設備を設けるべき調理室等-2（9）-検査者番号</v>
      </c>
      <c r="AL740" s="392" t="s">
        <v>5411</v>
      </c>
    </row>
    <row r="741" spans="5:38" x14ac:dyDescent="0.15">
      <c r="E741" s="1121">
        <f>'2_入力シート【検査結果表】 換気設備'!$BN$51</f>
        <v>0</v>
      </c>
      <c r="J741" s="699" t="s">
        <v>1992</v>
      </c>
      <c r="K741" s="699" t="s">
        <v>5547</v>
      </c>
      <c r="L741" s="852" t="s">
        <v>92</v>
      </c>
      <c r="M741" s="699" t="s">
        <v>2030</v>
      </c>
      <c r="N741" s="852" t="s">
        <v>92</v>
      </c>
      <c r="O741" s="699" t="s">
        <v>2039</v>
      </c>
      <c r="P741" s="852" t="s">
        <v>1995</v>
      </c>
      <c r="Q741" s="699" t="s">
        <v>1997</v>
      </c>
      <c r="R741" s="699"/>
      <c r="S741" s="699"/>
      <c r="T741" s="181"/>
      <c r="U741" s="181"/>
      <c r="AC741" s="361" t="str">
        <f t="shared" si="13"/>
        <v>２１検査結果（換気設備）別記第一号-換気設備を設けるべき調理室等-2（9）-指摘の具体的内容等</v>
      </c>
      <c r="AL741" s="392" t="s">
        <v>5412</v>
      </c>
    </row>
    <row r="742" spans="5:38" x14ac:dyDescent="0.15">
      <c r="E742" s="1121">
        <f>'2_入力シート【検査結果表】 換気設備'!$BX$51</f>
        <v>0</v>
      </c>
      <c r="J742" s="699" t="s">
        <v>1992</v>
      </c>
      <c r="K742" s="699" t="s">
        <v>5547</v>
      </c>
      <c r="L742" s="852" t="s">
        <v>92</v>
      </c>
      <c r="M742" s="699" t="s">
        <v>2030</v>
      </c>
      <c r="N742" s="852" t="s">
        <v>92</v>
      </c>
      <c r="O742" s="699" t="s">
        <v>2039</v>
      </c>
      <c r="P742" s="852" t="s">
        <v>1995</v>
      </c>
      <c r="Q742" s="699" t="s">
        <v>1998</v>
      </c>
      <c r="R742" s="699"/>
      <c r="S742" s="699"/>
      <c r="T742" s="181"/>
      <c r="U742" s="181"/>
      <c r="AC742" s="361" t="str">
        <f t="shared" si="13"/>
        <v>２１検査結果（換気設備）別記第一号-換気設備を設けるべき調理室等-2（9）-改善策の具体的内容等</v>
      </c>
      <c r="AL742" s="392" t="s">
        <v>5413</v>
      </c>
    </row>
    <row r="743" spans="5:38" x14ac:dyDescent="0.15">
      <c r="E743" s="1121">
        <f>'2_入力シート【検査結果表】 換気設備'!$CM$51</f>
        <v>0</v>
      </c>
      <c r="J743" s="699" t="s">
        <v>1992</v>
      </c>
      <c r="K743" s="699" t="s">
        <v>5547</v>
      </c>
      <c r="L743" s="852" t="s">
        <v>92</v>
      </c>
      <c r="M743" s="699" t="s">
        <v>2030</v>
      </c>
      <c r="N743" s="852" t="s">
        <v>92</v>
      </c>
      <c r="O743" s="699" t="s">
        <v>2039</v>
      </c>
      <c r="P743" s="852" t="s">
        <v>1995</v>
      </c>
      <c r="Q743" s="699" t="s">
        <v>1999</v>
      </c>
      <c r="R743" s="852" t="s">
        <v>1995</v>
      </c>
      <c r="S743" s="699" t="s">
        <v>2000</v>
      </c>
      <c r="T743" s="181"/>
      <c r="U743" s="181"/>
      <c r="AC743" s="361" t="str">
        <f t="shared" si="13"/>
        <v>２１検査結果（換気設備）別記第一号-換気設備を設けるべき調理室等-2（9）-改善（予定）年月-年（令和）</v>
      </c>
      <c r="AL743" s="392" t="s">
        <v>5414</v>
      </c>
    </row>
    <row r="744" spans="5:38" x14ac:dyDescent="0.15">
      <c r="E744" s="1121">
        <f>'2_入力シート【検査結果表】 換気設備'!$CP$51</f>
        <v>0</v>
      </c>
      <c r="J744" s="699" t="s">
        <v>1992</v>
      </c>
      <c r="K744" s="699" t="s">
        <v>5547</v>
      </c>
      <c r="L744" s="852" t="s">
        <v>92</v>
      </c>
      <c r="M744" s="699" t="s">
        <v>2030</v>
      </c>
      <c r="N744" s="852" t="s">
        <v>92</v>
      </c>
      <c r="O744" s="699" t="s">
        <v>2039</v>
      </c>
      <c r="P744" s="852" t="s">
        <v>1995</v>
      </c>
      <c r="Q744" s="699" t="s">
        <v>1999</v>
      </c>
      <c r="R744" s="852" t="s">
        <v>1995</v>
      </c>
      <c r="S744" s="699" t="s">
        <v>2001</v>
      </c>
      <c r="T744" s="181"/>
      <c r="U744" s="181"/>
      <c r="AC744" s="361" t="str">
        <f t="shared" si="13"/>
        <v>２１検査結果（換気設備）別記第一号-換気設備を設けるべき調理室等-2（9）-改善（予定）年月-月</v>
      </c>
      <c r="AL744" s="392" t="s">
        <v>5415</v>
      </c>
    </row>
    <row r="745" spans="5:38" x14ac:dyDescent="0.15">
      <c r="E745" s="1121">
        <f>'2_入力シート【検査結果表】 換気設備'!$CS$51</f>
        <v>0</v>
      </c>
      <c r="J745" s="699" t="s">
        <v>1992</v>
      </c>
      <c r="K745" s="699" t="s">
        <v>5547</v>
      </c>
      <c r="L745" s="852" t="s">
        <v>92</v>
      </c>
      <c r="M745" s="699" t="s">
        <v>2030</v>
      </c>
      <c r="N745" s="852" t="s">
        <v>92</v>
      </c>
      <c r="O745" s="699" t="s">
        <v>2039</v>
      </c>
      <c r="P745" s="852" t="s">
        <v>1995</v>
      </c>
      <c r="Q745" s="699" t="s">
        <v>1999</v>
      </c>
      <c r="R745" s="852" t="s">
        <v>1995</v>
      </c>
      <c r="S745" s="699" t="s">
        <v>2002</v>
      </c>
      <c r="T745" s="181"/>
      <c r="U745" s="181"/>
      <c r="AC745" s="361" t="str">
        <f t="shared" si="13"/>
        <v>２１検査結果（換気設備）別記第一号-換気設備を設けるべき調理室等-2（9）-改善（予定）年月-状況</v>
      </c>
      <c r="AL745" s="392" t="s">
        <v>5416</v>
      </c>
    </row>
    <row r="746" spans="5:38" x14ac:dyDescent="0.15">
      <c r="E746" s="1121">
        <f>'2_入力シート【検査結果表】 換気設備'!$AZ$52</f>
        <v>0</v>
      </c>
      <c r="J746" s="699" t="s">
        <v>1992</v>
      </c>
      <c r="K746" s="699" t="s">
        <v>5547</v>
      </c>
      <c r="L746" s="852" t="s">
        <v>92</v>
      </c>
      <c r="M746" s="699" t="s">
        <v>2030</v>
      </c>
      <c r="N746" s="852" t="s">
        <v>92</v>
      </c>
      <c r="O746" s="699" t="s">
        <v>2040</v>
      </c>
      <c r="P746" s="852" t="s">
        <v>1995</v>
      </c>
      <c r="Q746" s="699" t="s">
        <v>3514</v>
      </c>
      <c r="R746" s="699"/>
      <c r="S746" s="699"/>
      <c r="T746" s="181"/>
      <c r="U746" s="181"/>
      <c r="AC746" s="361" t="str">
        <f t="shared" si="13"/>
        <v>２１検査結果（換気設備）別記第一号-換気設備を設けるべき調理室等-2（10）-検査結果</v>
      </c>
      <c r="AL746" s="392" t="s">
        <v>5417</v>
      </c>
    </row>
    <row r="747" spans="5:38" x14ac:dyDescent="0.15">
      <c r="E747" s="1121">
        <f>'2_入力シート【検査結果表】 換気設備'!$BL$52</f>
        <v>0</v>
      </c>
      <c r="J747" s="699" t="s">
        <v>1992</v>
      </c>
      <c r="K747" s="699" t="s">
        <v>5547</v>
      </c>
      <c r="L747" s="852" t="s">
        <v>92</v>
      </c>
      <c r="M747" s="699" t="s">
        <v>2030</v>
      </c>
      <c r="N747" s="852" t="s">
        <v>92</v>
      </c>
      <c r="O747" s="699" t="s">
        <v>2040</v>
      </c>
      <c r="P747" s="852" t="s">
        <v>1995</v>
      </c>
      <c r="Q747" s="699" t="s">
        <v>1996</v>
      </c>
      <c r="R747" s="699"/>
      <c r="S747" s="699"/>
      <c r="T747" s="181"/>
      <c r="U747" s="181"/>
      <c r="AC747" s="361" t="str">
        <f t="shared" si="13"/>
        <v>２１検査結果（換気設備）別記第一号-換気設備を設けるべき調理室等-2（10）-検査者番号</v>
      </c>
      <c r="AL747" s="392" t="s">
        <v>5418</v>
      </c>
    </row>
    <row r="748" spans="5:38" x14ac:dyDescent="0.15">
      <c r="E748" s="1121">
        <f>'2_入力シート【検査結果表】 換気設備'!$BN$52</f>
        <v>0</v>
      </c>
      <c r="J748" s="699" t="s">
        <v>1992</v>
      </c>
      <c r="K748" s="699" t="s">
        <v>5547</v>
      </c>
      <c r="L748" s="852" t="s">
        <v>92</v>
      </c>
      <c r="M748" s="699" t="s">
        <v>2030</v>
      </c>
      <c r="N748" s="852" t="s">
        <v>92</v>
      </c>
      <c r="O748" s="699" t="s">
        <v>2040</v>
      </c>
      <c r="P748" s="852" t="s">
        <v>1995</v>
      </c>
      <c r="Q748" s="699" t="s">
        <v>1997</v>
      </c>
      <c r="R748" s="699"/>
      <c r="S748" s="699"/>
      <c r="T748" s="181"/>
      <c r="U748" s="181"/>
      <c r="AC748" s="361" t="str">
        <f t="shared" si="13"/>
        <v>２１検査結果（換気設備）別記第一号-換気設備を設けるべき調理室等-2（10）-指摘の具体的内容等</v>
      </c>
      <c r="AL748" s="392" t="s">
        <v>5419</v>
      </c>
    </row>
    <row r="749" spans="5:38" x14ac:dyDescent="0.15">
      <c r="E749" s="1121">
        <f>'2_入力シート【検査結果表】 換気設備'!$BX$52</f>
        <v>0</v>
      </c>
      <c r="J749" s="699" t="s">
        <v>1992</v>
      </c>
      <c r="K749" s="699" t="s">
        <v>5547</v>
      </c>
      <c r="L749" s="852" t="s">
        <v>92</v>
      </c>
      <c r="M749" s="699" t="s">
        <v>2030</v>
      </c>
      <c r="N749" s="852" t="s">
        <v>92</v>
      </c>
      <c r="O749" s="699" t="s">
        <v>2040</v>
      </c>
      <c r="P749" s="852" t="s">
        <v>1995</v>
      </c>
      <c r="Q749" s="699" t="s">
        <v>1998</v>
      </c>
      <c r="R749" s="699"/>
      <c r="S749" s="699"/>
      <c r="T749" s="181"/>
      <c r="U749" s="181"/>
      <c r="AC749" s="361" t="str">
        <f t="shared" si="13"/>
        <v>２１検査結果（換気設備）別記第一号-換気設備を設けるべき調理室等-2（10）-改善策の具体的内容等</v>
      </c>
      <c r="AL749" s="392" t="s">
        <v>5420</v>
      </c>
    </row>
    <row r="750" spans="5:38" x14ac:dyDescent="0.15">
      <c r="E750" s="1121">
        <f>'2_入力シート【検査結果表】 換気設備'!$CM$52</f>
        <v>0</v>
      </c>
      <c r="J750" s="699" t="s">
        <v>1992</v>
      </c>
      <c r="K750" s="699" t="s">
        <v>5547</v>
      </c>
      <c r="L750" s="852" t="s">
        <v>92</v>
      </c>
      <c r="M750" s="699" t="s">
        <v>2030</v>
      </c>
      <c r="N750" s="852" t="s">
        <v>92</v>
      </c>
      <c r="O750" s="699" t="s">
        <v>2040</v>
      </c>
      <c r="P750" s="852" t="s">
        <v>1995</v>
      </c>
      <c r="Q750" s="699" t="s">
        <v>1999</v>
      </c>
      <c r="R750" s="852" t="s">
        <v>1995</v>
      </c>
      <c r="S750" s="699" t="s">
        <v>2000</v>
      </c>
      <c r="T750" s="181"/>
      <c r="U750" s="181"/>
      <c r="AC750" s="361" t="str">
        <f t="shared" si="13"/>
        <v>２１検査結果（換気設備）別記第一号-換気設備を設けるべき調理室等-2（10）-改善（予定）年月-年（令和）</v>
      </c>
      <c r="AL750" s="392" t="s">
        <v>5421</v>
      </c>
    </row>
    <row r="751" spans="5:38" x14ac:dyDescent="0.15">
      <c r="E751" s="1121">
        <f>'2_入力シート【検査結果表】 換気設備'!$CP$52</f>
        <v>0</v>
      </c>
      <c r="J751" s="699" t="s">
        <v>1992</v>
      </c>
      <c r="K751" s="699" t="s">
        <v>5547</v>
      </c>
      <c r="L751" s="852" t="s">
        <v>92</v>
      </c>
      <c r="M751" s="699" t="s">
        <v>2030</v>
      </c>
      <c r="N751" s="852" t="s">
        <v>92</v>
      </c>
      <c r="O751" s="699" t="s">
        <v>2040</v>
      </c>
      <c r="P751" s="852" t="s">
        <v>1995</v>
      </c>
      <c r="Q751" s="699" t="s">
        <v>1999</v>
      </c>
      <c r="R751" s="852" t="s">
        <v>1995</v>
      </c>
      <c r="S751" s="699" t="s">
        <v>2001</v>
      </c>
      <c r="T751" s="181"/>
      <c r="U751" s="181"/>
      <c r="AC751" s="361" t="str">
        <f t="shared" si="13"/>
        <v>２１検査結果（換気設備）別記第一号-換気設備を設けるべき調理室等-2（10）-改善（予定）年月-月</v>
      </c>
      <c r="AL751" s="392" t="s">
        <v>5422</v>
      </c>
    </row>
    <row r="752" spans="5:38" x14ac:dyDescent="0.15">
      <c r="E752" s="1121">
        <f>'2_入力シート【検査結果表】 換気設備'!$CS$52</f>
        <v>0</v>
      </c>
      <c r="J752" s="699" t="s">
        <v>1992</v>
      </c>
      <c r="K752" s="699" t="s">
        <v>5547</v>
      </c>
      <c r="L752" s="852" t="s">
        <v>92</v>
      </c>
      <c r="M752" s="699" t="s">
        <v>2030</v>
      </c>
      <c r="N752" s="852" t="s">
        <v>92</v>
      </c>
      <c r="O752" s="699" t="s">
        <v>2040</v>
      </c>
      <c r="P752" s="852" t="s">
        <v>1995</v>
      </c>
      <c r="Q752" s="699" t="s">
        <v>1999</v>
      </c>
      <c r="R752" s="852" t="s">
        <v>1995</v>
      </c>
      <c r="S752" s="699" t="s">
        <v>2002</v>
      </c>
      <c r="T752" s="181"/>
      <c r="U752" s="181"/>
      <c r="AC752" s="361" t="str">
        <f t="shared" si="13"/>
        <v>２１検査結果（換気設備）別記第一号-換気設備を設けるべき調理室等-2（10）-改善（予定）年月-状況</v>
      </c>
      <c r="AL752" s="392" t="s">
        <v>5423</v>
      </c>
    </row>
    <row r="753" spans="5:38" x14ac:dyDescent="0.15">
      <c r="E753" s="1121">
        <f>'2_入力シート【検査結果表】 換気設備'!$AZ$53</f>
        <v>0</v>
      </c>
      <c r="J753" s="699" t="s">
        <v>1992</v>
      </c>
      <c r="K753" s="699" t="s">
        <v>5547</v>
      </c>
      <c r="L753" s="852" t="s">
        <v>92</v>
      </c>
      <c r="M753" s="699" t="s">
        <v>2030</v>
      </c>
      <c r="N753" s="852" t="s">
        <v>92</v>
      </c>
      <c r="O753" s="699" t="s">
        <v>2041</v>
      </c>
      <c r="P753" s="852" t="s">
        <v>1995</v>
      </c>
      <c r="Q753" s="699" t="s">
        <v>3514</v>
      </c>
      <c r="R753" s="699"/>
      <c r="S753" s="699"/>
      <c r="T753" s="181"/>
      <c r="U753" s="181"/>
      <c r="AC753" s="361" t="str">
        <f t="shared" si="13"/>
        <v>２１検査結果（換気設備）別記第一号-換気設備を設けるべき調理室等-2（11）-検査結果</v>
      </c>
      <c r="AL753" s="392" t="s">
        <v>5424</v>
      </c>
    </row>
    <row r="754" spans="5:38" x14ac:dyDescent="0.15">
      <c r="E754" s="1121">
        <f>'2_入力シート【検査結果表】 換気設備'!$BL$53</f>
        <v>0</v>
      </c>
      <c r="J754" s="699" t="s">
        <v>1992</v>
      </c>
      <c r="K754" s="699" t="s">
        <v>5547</v>
      </c>
      <c r="L754" s="852" t="s">
        <v>92</v>
      </c>
      <c r="M754" s="699" t="s">
        <v>2030</v>
      </c>
      <c r="N754" s="852" t="s">
        <v>92</v>
      </c>
      <c r="O754" s="699" t="s">
        <v>2041</v>
      </c>
      <c r="P754" s="852" t="s">
        <v>1995</v>
      </c>
      <c r="Q754" s="699" t="s">
        <v>1996</v>
      </c>
      <c r="R754" s="699"/>
      <c r="S754" s="699"/>
      <c r="T754" s="181"/>
      <c r="U754" s="181"/>
      <c r="AC754" s="361" t="str">
        <f t="shared" si="13"/>
        <v>２１検査結果（換気設備）別記第一号-換気設備を設けるべき調理室等-2（11）-検査者番号</v>
      </c>
      <c r="AL754" s="392" t="s">
        <v>5425</v>
      </c>
    </row>
    <row r="755" spans="5:38" x14ac:dyDescent="0.15">
      <c r="E755" s="1121">
        <f>'2_入力シート【検査結果表】 換気設備'!$BN$53</f>
        <v>0</v>
      </c>
      <c r="J755" s="699" t="s">
        <v>1992</v>
      </c>
      <c r="K755" s="699" t="s">
        <v>5547</v>
      </c>
      <c r="L755" s="852" t="s">
        <v>92</v>
      </c>
      <c r="M755" s="699" t="s">
        <v>2030</v>
      </c>
      <c r="N755" s="852" t="s">
        <v>92</v>
      </c>
      <c r="O755" s="699" t="s">
        <v>2041</v>
      </c>
      <c r="P755" s="852" t="s">
        <v>1995</v>
      </c>
      <c r="Q755" s="699" t="s">
        <v>1997</v>
      </c>
      <c r="R755" s="699"/>
      <c r="S755" s="699"/>
      <c r="T755" s="181"/>
      <c r="U755" s="181"/>
      <c r="AC755" s="361" t="str">
        <f t="shared" si="13"/>
        <v>２１検査結果（換気設備）別記第一号-換気設備を設けるべき調理室等-2（11）-指摘の具体的内容等</v>
      </c>
      <c r="AL755" s="392" t="s">
        <v>5426</v>
      </c>
    </row>
    <row r="756" spans="5:38" x14ac:dyDescent="0.15">
      <c r="E756" s="1121">
        <f>'2_入力シート【検査結果表】 換気設備'!$BX$53</f>
        <v>0</v>
      </c>
      <c r="J756" s="699" t="s">
        <v>1992</v>
      </c>
      <c r="K756" s="699" t="s">
        <v>5547</v>
      </c>
      <c r="L756" s="852" t="s">
        <v>92</v>
      </c>
      <c r="M756" s="699" t="s">
        <v>2030</v>
      </c>
      <c r="N756" s="852" t="s">
        <v>92</v>
      </c>
      <c r="O756" s="699" t="s">
        <v>2041</v>
      </c>
      <c r="P756" s="852" t="s">
        <v>1995</v>
      </c>
      <c r="Q756" s="699" t="s">
        <v>1998</v>
      </c>
      <c r="R756" s="699"/>
      <c r="S756" s="699"/>
      <c r="T756" s="181"/>
      <c r="U756" s="181"/>
      <c r="AC756" s="361" t="str">
        <f t="shared" si="13"/>
        <v>２１検査結果（換気設備）別記第一号-換気設備を設けるべき調理室等-2（11）-改善策の具体的内容等</v>
      </c>
      <c r="AL756" s="392" t="s">
        <v>5427</v>
      </c>
    </row>
    <row r="757" spans="5:38" x14ac:dyDescent="0.15">
      <c r="E757" s="1121">
        <f>'2_入力シート【検査結果表】 換気設備'!$CM$53</f>
        <v>0</v>
      </c>
      <c r="J757" s="699" t="s">
        <v>1992</v>
      </c>
      <c r="K757" s="699" t="s">
        <v>5547</v>
      </c>
      <c r="L757" s="852" t="s">
        <v>92</v>
      </c>
      <c r="M757" s="699" t="s">
        <v>2030</v>
      </c>
      <c r="N757" s="852" t="s">
        <v>92</v>
      </c>
      <c r="O757" s="699" t="s">
        <v>2041</v>
      </c>
      <c r="P757" s="852" t="s">
        <v>1995</v>
      </c>
      <c r="Q757" s="699" t="s">
        <v>1999</v>
      </c>
      <c r="R757" s="852" t="s">
        <v>1995</v>
      </c>
      <c r="S757" s="699" t="s">
        <v>2000</v>
      </c>
      <c r="T757" s="181"/>
      <c r="U757" s="181"/>
      <c r="AC757" s="361" t="str">
        <f t="shared" si="13"/>
        <v>２１検査結果（換気設備）別記第一号-換気設備を設けるべき調理室等-2（11）-改善（予定）年月-年（令和）</v>
      </c>
      <c r="AL757" s="392" t="s">
        <v>5428</v>
      </c>
    </row>
    <row r="758" spans="5:38" x14ac:dyDescent="0.15">
      <c r="E758" s="1121">
        <f>'2_入力シート【検査結果表】 換気設備'!$CP$53</f>
        <v>0</v>
      </c>
      <c r="J758" s="699" t="s">
        <v>1992</v>
      </c>
      <c r="K758" s="699" t="s">
        <v>5547</v>
      </c>
      <c r="L758" s="852" t="s">
        <v>92</v>
      </c>
      <c r="M758" s="699" t="s">
        <v>2030</v>
      </c>
      <c r="N758" s="852" t="s">
        <v>92</v>
      </c>
      <c r="O758" s="699" t="s">
        <v>2041</v>
      </c>
      <c r="P758" s="852" t="s">
        <v>1995</v>
      </c>
      <c r="Q758" s="699" t="s">
        <v>1999</v>
      </c>
      <c r="R758" s="852" t="s">
        <v>1995</v>
      </c>
      <c r="S758" s="699" t="s">
        <v>2001</v>
      </c>
      <c r="T758" s="181"/>
      <c r="U758" s="181"/>
      <c r="AC758" s="361" t="str">
        <f t="shared" si="13"/>
        <v>２１検査結果（換気設備）別記第一号-換気設備を設けるべき調理室等-2（11）-改善（予定）年月-月</v>
      </c>
      <c r="AL758" s="392" t="s">
        <v>5429</v>
      </c>
    </row>
    <row r="759" spans="5:38" x14ac:dyDescent="0.15">
      <c r="E759" s="1121">
        <f>'2_入力シート【検査結果表】 換気設備'!$CS$53</f>
        <v>0</v>
      </c>
      <c r="J759" s="699" t="s">
        <v>1992</v>
      </c>
      <c r="K759" s="699" t="s">
        <v>5547</v>
      </c>
      <c r="L759" s="852" t="s">
        <v>92</v>
      </c>
      <c r="M759" s="699" t="s">
        <v>2030</v>
      </c>
      <c r="N759" s="852" t="s">
        <v>92</v>
      </c>
      <c r="O759" s="699" t="s">
        <v>2041</v>
      </c>
      <c r="P759" s="852" t="s">
        <v>1995</v>
      </c>
      <c r="Q759" s="699" t="s">
        <v>1999</v>
      </c>
      <c r="R759" s="852" t="s">
        <v>1995</v>
      </c>
      <c r="S759" s="699" t="s">
        <v>2002</v>
      </c>
      <c r="T759" s="181"/>
      <c r="U759" s="181"/>
      <c r="AC759" s="361" t="str">
        <f t="shared" si="13"/>
        <v>２１検査結果（換気設備）別記第一号-換気設備を設けるべき調理室等-2（11）-改善（予定）年月-状況</v>
      </c>
      <c r="AL759" s="392" t="s">
        <v>5430</v>
      </c>
    </row>
    <row r="760" spans="5:38" x14ac:dyDescent="0.15">
      <c r="E760" s="1121">
        <f>'2_入力シート【検査結果表】 換気設備'!$AZ$54</f>
        <v>0</v>
      </c>
      <c r="J760" s="699" t="s">
        <v>1992</v>
      </c>
      <c r="K760" s="699" t="s">
        <v>5547</v>
      </c>
      <c r="L760" s="852" t="s">
        <v>92</v>
      </c>
      <c r="M760" s="699" t="s">
        <v>2030</v>
      </c>
      <c r="N760" s="852" t="s">
        <v>92</v>
      </c>
      <c r="O760" s="699" t="s">
        <v>2042</v>
      </c>
      <c r="P760" s="852" t="s">
        <v>1995</v>
      </c>
      <c r="Q760" s="699" t="s">
        <v>3514</v>
      </c>
      <c r="R760" s="699"/>
      <c r="S760" s="699"/>
      <c r="T760" s="181"/>
      <c r="U760" s="181"/>
      <c r="AC760" s="361" t="str">
        <f t="shared" si="13"/>
        <v>２１検査結果（換気設備）別記第一号-換気設備を設けるべき調理室等-2（12）-検査結果</v>
      </c>
      <c r="AL760" s="392" t="s">
        <v>5431</v>
      </c>
    </row>
    <row r="761" spans="5:38" x14ac:dyDescent="0.15">
      <c r="E761" s="1121">
        <f>'2_入力シート【検査結果表】 換気設備'!$BL$54</f>
        <v>0</v>
      </c>
      <c r="J761" s="699" t="s">
        <v>1992</v>
      </c>
      <c r="K761" s="699" t="s">
        <v>5547</v>
      </c>
      <c r="L761" s="852" t="s">
        <v>92</v>
      </c>
      <c r="M761" s="699" t="s">
        <v>2030</v>
      </c>
      <c r="N761" s="852" t="s">
        <v>92</v>
      </c>
      <c r="O761" s="699" t="s">
        <v>2042</v>
      </c>
      <c r="P761" s="852" t="s">
        <v>1995</v>
      </c>
      <c r="Q761" s="699" t="s">
        <v>1996</v>
      </c>
      <c r="R761" s="699"/>
      <c r="S761" s="699"/>
      <c r="T761" s="181"/>
      <c r="U761" s="181"/>
      <c r="AC761" s="361" t="str">
        <f t="shared" si="13"/>
        <v>２１検査結果（換気設備）別記第一号-換気設備を設けるべき調理室等-2（12）-検査者番号</v>
      </c>
      <c r="AL761" s="392" t="s">
        <v>5432</v>
      </c>
    </row>
    <row r="762" spans="5:38" x14ac:dyDescent="0.15">
      <c r="E762" s="1121">
        <f>'2_入力シート【検査結果表】 換気設備'!$BN$54</f>
        <v>0</v>
      </c>
      <c r="J762" s="699" t="s">
        <v>1992</v>
      </c>
      <c r="K762" s="699" t="s">
        <v>5547</v>
      </c>
      <c r="L762" s="852" t="s">
        <v>92</v>
      </c>
      <c r="M762" s="699" t="s">
        <v>2030</v>
      </c>
      <c r="N762" s="852" t="s">
        <v>92</v>
      </c>
      <c r="O762" s="699" t="s">
        <v>2042</v>
      </c>
      <c r="P762" s="852" t="s">
        <v>1995</v>
      </c>
      <c r="Q762" s="699" t="s">
        <v>1997</v>
      </c>
      <c r="R762" s="699"/>
      <c r="S762" s="699"/>
      <c r="T762" s="181"/>
      <c r="U762" s="181"/>
      <c r="AC762" s="361" t="str">
        <f t="shared" si="13"/>
        <v>２１検査結果（換気設備）別記第一号-換気設備を設けるべき調理室等-2（12）-指摘の具体的内容等</v>
      </c>
      <c r="AL762" s="392" t="s">
        <v>5433</v>
      </c>
    </row>
    <row r="763" spans="5:38" x14ac:dyDescent="0.15">
      <c r="E763" s="1121">
        <f>'2_入力シート【検査結果表】 換気設備'!$BX$54</f>
        <v>0</v>
      </c>
      <c r="J763" s="699" t="s">
        <v>1992</v>
      </c>
      <c r="K763" s="699" t="s">
        <v>5547</v>
      </c>
      <c r="L763" s="852" t="s">
        <v>92</v>
      </c>
      <c r="M763" s="699" t="s">
        <v>2030</v>
      </c>
      <c r="N763" s="852" t="s">
        <v>92</v>
      </c>
      <c r="O763" s="699" t="s">
        <v>2042</v>
      </c>
      <c r="P763" s="852" t="s">
        <v>1995</v>
      </c>
      <c r="Q763" s="699" t="s">
        <v>1998</v>
      </c>
      <c r="R763" s="699"/>
      <c r="S763" s="699"/>
      <c r="T763" s="181"/>
      <c r="U763" s="181"/>
      <c r="AC763" s="361" t="str">
        <f t="shared" si="13"/>
        <v>２１検査結果（換気設備）別記第一号-換気設備を設けるべき調理室等-2（12）-改善策の具体的内容等</v>
      </c>
      <c r="AL763" s="392" t="s">
        <v>5434</v>
      </c>
    </row>
    <row r="764" spans="5:38" x14ac:dyDescent="0.15">
      <c r="E764" s="1121">
        <f>'2_入力シート【検査結果表】 換気設備'!$CM$54</f>
        <v>0</v>
      </c>
      <c r="J764" s="699" t="s">
        <v>1992</v>
      </c>
      <c r="K764" s="699" t="s">
        <v>5547</v>
      </c>
      <c r="L764" s="852" t="s">
        <v>92</v>
      </c>
      <c r="M764" s="699" t="s">
        <v>2030</v>
      </c>
      <c r="N764" s="852" t="s">
        <v>92</v>
      </c>
      <c r="O764" s="699" t="s">
        <v>2042</v>
      </c>
      <c r="P764" s="852" t="s">
        <v>1995</v>
      </c>
      <c r="Q764" s="699" t="s">
        <v>1999</v>
      </c>
      <c r="R764" s="852" t="s">
        <v>1995</v>
      </c>
      <c r="S764" s="699" t="s">
        <v>2000</v>
      </c>
      <c r="T764" s="181"/>
      <c r="U764" s="181"/>
      <c r="AC764" s="361" t="str">
        <f t="shared" si="13"/>
        <v>２１検査結果（換気設備）別記第一号-換気設備を設けるべき調理室等-2（12）-改善（予定）年月-年（令和）</v>
      </c>
      <c r="AL764" s="392" t="s">
        <v>5435</v>
      </c>
    </row>
    <row r="765" spans="5:38" x14ac:dyDescent="0.15">
      <c r="E765" s="1121">
        <f>'2_入力シート【検査結果表】 換気設備'!$CP$54</f>
        <v>0</v>
      </c>
      <c r="J765" s="699" t="s">
        <v>1992</v>
      </c>
      <c r="K765" s="699" t="s">
        <v>5547</v>
      </c>
      <c r="L765" s="852" t="s">
        <v>92</v>
      </c>
      <c r="M765" s="699" t="s">
        <v>2030</v>
      </c>
      <c r="N765" s="852" t="s">
        <v>92</v>
      </c>
      <c r="O765" s="699" t="s">
        <v>2042</v>
      </c>
      <c r="P765" s="852" t="s">
        <v>1995</v>
      </c>
      <c r="Q765" s="699" t="s">
        <v>1999</v>
      </c>
      <c r="R765" s="852" t="s">
        <v>1995</v>
      </c>
      <c r="S765" s="699" t="s">
        <v>2001</v>
      </c>
      <c r="T765" s="181"/>
      <c r="U765" s="181"/>
      <c r="AC765" s="361" t="str">
        <f t="shared" si="13"/>
        <v>２１検査結果（換気設備）別記第一号-換気設備を設けるべき調理室等-2（12）-改善（予定）年月-月</v>
      </c>
      <c r="AL765" s="392" t="s">
        <v>5436</v>
      </c>
    </row>
    <row r="766" spans="5:38" x14ac:dyDescent="0.15">
      <c r="E766" s="1121">
        <f>'2_入力シート【検査結果表】 換気設備'!$CS$54</f>
        <v>0</v>
      </c>
      <c r="J766" s="699" t="s">
        <v>1992</v>
      </c>
      <c r="K766" s="699" t="s">
        <v>5547</v>
      </c>
      <c r="L766" s="852" t="s">
        <v>92</v>
      </c>
      <c r="M766" s="699" t="s">
        <v>2030</v>
      </c>
      <c r="N766" s="852" t="s">
        <v>92</v>
      </c>
      <c r="O766" s="699" t="s">
        <v>2042</v>
      </c>
      <c r="P766" s="852" t="s">
        <v>1995</v>
      </c>
      <c r="Q766" s="699" t="s">
        <v>1999</v>
      </c>
      <c r="R766" s="852" t="s">
        <v>1995</v>
      </c>
      <c r="S766" s="699" t="s">
        <v>2002</v>
      </c>
      <c r="T766" s="181"/>
      <c r="U766" s="181"/>
      <c r="AC766" s="361" t="str">
        <f t="shared" si="13"/>
        <v>２１検査結果（換気設備）別記第一号-換気設備を設けるべき調理室等-2（12）-改善（予定）年月-状況</v>
      </c>
      <c r="AL766" s="392" t="s">
        <v>5437</v>
      </c>
    </row>
    <row r="767" spans="5:38" x14ac:dyDescent="0.15">
      <c r="E767" s="1121">
        <f>'2_入力シート【検査結果表】 換気設備'!$AZ$55</f>
        <v>0</v>
      </c>
      <c r="J767" s="699" t="s">
        <v>1992</v>
      </c>
      <c r="K767" s="699" t="s">
        <v>5547</v>
      </c>
      <c r="L767" s="852" t="s">
        <v>92</v>
      </c>
      <c r="M767" s="699" t="s">
        <v>2030</v>
      </c>
      <c r="N767" s="852" t="s">
        <v>92</v>
      </c>
      <c r="O767" s="699" t="s">
        <v>2043</v>
      </c>
      <c r="P767" s="852" t="s">
        <v>1995</v>
      </c>
      <c r="Q767" s="699" t="s">
        <v>3514</v>
      </c>
      <c r="R767" s="699"/>
      <c r="S767" s="699"/>
      <c r="T767" s="181"/>
      <c r="U767" s="181"/>
      <c r="AC767" s="361" t="str">
        <f t="shared" si="13"/>
        <v>２１検査結果（換気設備）別記第一号-換気設備を設けるべき調理室等-2（13）-検査結果</v>
      </c>
      <c r="AL767" s="392" t="s">
        <v>5438</v>
      </c>
    </row>
    <row r="768" spans="5:38" x14ac:dyDescent="0.15">
      <c r="E768" s="1121">
        <f>'2_入力シート【検査結果表】 換気設備'!$BL$55</f>
        <v>0</v>
      </c>
      <c r="J768" s="699" t="s">
        <v>1992</v>
      </c>
      <c r="K768" s="699" t="s">
        <v>5547</v>
      </c>
      <c r="L768" s="852" t="s">
        <v>92</v>
      </c>
      <c r="M768" s="699" t="s">
        <v>2030</v>
      </c>
      <c r="N768" s="852" t="s">
        <v>92</v>
      </c>
      <c r="O768" s="699" t="s">
        <v>2043</v>
      </c>
      <c r="P768" s="852" t="s">
        <v>1995</v>
      </c>
      <c r="Q768" s="699" t="s">
        <v>1996</v>
      </c>
      <c r="R768" s="699"/>
      <c r="S768" s="699"/>
      <c r="T768" s="181"/>
      <c r="U768" s="181"/>
      <c r="AC768" s="361" t="str">
        <f t="shared" si="13"/>
        <v>２１検査結果（換気設備）別記第一号-換気設備を設けるべき調理室等-2（13）-検査者番号</v>
      </c>
      <c r="AL768" s="392" t="s">
        <v>5439</v>
      </c>
    </row>
    <row r="769" spans="5:38" x14ac:dyDescent="0.15">
      <c r="E769" s="1121">
        <f>'2_入力シート【検査結果表】 換気設備'!$BN$55</f>
        <v>0</v>
      </c>
      <c r="J769" s="699" t="s">
        <v>1992</v>
      </c>
      <c r="K769" s="699" t="s">
        <v>5547</v>
      </c>
      <c r="L769" s="852" t="s">
        <v>92</v>
      </c>
      <c r="M769" s="699" t="s">
        <v>2030</v>
      </c>
      <c r="N769" s="852" t="s">
        <v>92</v>
      </c>
      <c r="O769" s="699" t="s">
        <v>2043</v>
      </c>
      <c r="P769" s="852" t="s">
        <v>1995</v>
      </c>
      <c r="Q769" s="699" t="s">
        <v>1997</v>
      </c>
      <c r="R769" s="699"/>
      <c r="S769" s="699"/>
      <c r="T769" s="181"/>
      <c r="U769" s="181"/>
      <c r="AC769" s="361" t="str">
        <f t="shared" si="13"/>
        <v>２１検査結果（換気設備）別記第一号-換気設備を設けるべき調理室等-2（13）-指摘の具体的内容等</v>
      </c>
      <c r="AL769" s="392" t="s">
        <v>5440</v>
      </c>
    </row>
    <row r="770" spans="5:38" x14ac:dyDescent="0.15">
      <c r="E770" s="1121">
        <f>'2_入力シート【検査結果表】 換気設備'!$BX$55</f>
        <v>0</v>
      </c>
      <c r="J770" s="699" t="s">
        <v>1992</v>
      </c>
      <c r="K770" s="699" t="s">
        <v>5547</v>
      </c>
      <c r="L770" s="852" t="s">
        <v>92</v>
      </c>
      <c r="M770" s="699" t="s">
        <v>2030</v>
      </c>
      <c r="N770" s="852" t="s">
        <v>92</v>
      </c>
      <c r="O770" s="699" t="s">
        <v>2043</v>
      </c>
      <c r="P770" s="852" t="s">
        <v>1995</v>
      </c>
      <c r="Q770" s="699" t="s">
        <v>1998</v>
      </c>
      <c r="R770" s="699"/>
      <c r="S770" s="699"/>
      <c r="T770" s="181"/>
      <c r="U770" s="181"/>
      <c r="AC770" s="361" t="str">
        <f t="shared" si="13"/>
        <v>２１検査結果（換気設備）別記第一号-換気設備を設けるべき調理室等-2（13）-改善策の具体的内容等</v>
      </c>
      <c r="AL770" s="392" t="s">
        <v>5441</v>
      </c>
    </row>
    <row r="771" spans="5:38" x14ac:dyDescent="0.15">
      <c r="E771" s="1121">
        <f>'2_入力シート【検査結果表】 換気設備'!$CM$55</f>
        <v>0</v>
      </c>
      <c r="J771" s="699" t="s">
        <v>1992</v>
      </c>
      <c r="K771" s="699" t="s">
        <v>5547</v>
      </c>
      <c r="L771" s="852" t="s">
        <v>92</v>
      </c>
      <c r="M771" s="699" t="s">
        <v>2030</v>
      </c>
      <c r="N771" s="852" t="s">
        <v>92</v>
      </c>
      <c r="O771" s="699" t="s">
        <v>2043</v>
      </c>
      <c r="P771" s="852" t="s">
        <v>1995</v>
      </c>
      <c r="Q771" s="699" t="s">
        <v>1999</v>
      </c>
      <c r="R771" s="852" t="s">
        <v>1995</v>
      </c>
      <c r="S771" s="699" t="s">
        <v>2000</v>
      </c>
      <c r="T771" s="181"/>
      <c r="U771" s="181"/>
      <c r="AC771" s="361" t="str">
        <f t="shared" si="13"/>
        <v>２１検査結果（換気設備）別記第一号-換気設備を設けるべき調理室等-2（13）-改善（予定）年月-年（令和）</v>
      </c>
      <c r="AL771" s="392" t="s">
        <v>5442</v>
      </c>
    </row>
    <row r="772" spans="5:38" x14ac:dyDescent="0.15">
      <c r="E772" s="1121">
        <f>'2_入力シート【検査結果表】 換気設備'!$CP$55</f>
        <v>0</v>
      </c>
      <c r="J772" s="699" t="s">
        <v>1992</v>
      </c>
      <c r="K772" s="699" t="s">
        <v>5547</v>
      </c>
      <c r="L772" s="852" t="s">
        <v>92</v>
      </c>
      <c r="M772" s="699" t="s">
        <v>2030</v>
      </c>
      <c r="N772" s="852" t="s">
        <v>92</v>
      </c>
      <c r="O772" s="699" t="s">
        <v>2043</v>
      </c>
      <c r="P772" s="852" t="s">
        <v>1995</v>
      </c>
      <c r="Q772" s="699" t="s">
        <v>1999</v>
      </c>
      <c r="R772" s="852" t="s">
        <v>1995</v>
      </c>
      <c r="S772" s="699" t="s">
        <v>2001</v>
      </c>
      <c r="T772" s="181"/>
      <c r="U772" s="181"/>
      <c r="AC772" s="361" t="str">
        <f t="shared" si="13"/>
        <v>２１検査結果（換気設備）別記第一号-換気設備を設けるべき調理室等-2（13）-改善（予定）年月-月</v>
      </c>
      <c r="AL772" s="392" t="s">
        <v>5443</v>
      </c>
    </row>
    <row r="773" spans="5:38" x14ac:dyDescent="0.15">
      <c r="E773" s="1121">
        <f>'2_入力シート【検査結果表】 換気設備'!$CS$55</f>
        <v>0</v>
      </c>
      <c r="J773" s="699" t="s">
        <v>1992</v>
      </c>
      <c r="K773" s="699" t="s">
        <v>5547</v>
      </c>
      <c r="L773" s="852" t="s">
        <v>92</v>
      </c>
      <c r="M773" s="699" t="s">
        <v>2030</v>
      </c>
      <c r="N773" s="852" t="s">
        <v>92</v>
      </c>
      <c r="O773" s="699" t="s">
        <v>2043</v>
      </c>
      <c r="P773" s="852" t="s">
        <v>1995</v>
      </c>
      <c r="Q773" s="699" t="s">
        <v>1999</v>
      </c>
      <c r="R773" s="852" t="s">
        <v>1995</v>
      </c>
      <c r="S773" s="699" t="s">
        <v>2002</v>
      </c>
      <c r="T773" s="181"/>
      <c r="U773" s="181"/>
      <c r="AC773" s="361" t="str">
        <f t="shared" si="13"/>
        <v>２１検査結果（換気設備）別記第一号-換気設備を設けるべき調理室等-2（13）-改善（予定）年月-状況</v>
      </c>
      <c r="AL773" s="392" t="s">
        <v>5444</v>
      </c>
    </row>
    <row r="774" spans="5:38" s="361" customFormat="1" x14ac:dyDescent="0.15">
      <c r="E774" s="1121">
        <f>'2_入力シート【検査結果表】 換気設備'!$AZ$56</f>
        <v>0</v>
      </c>
      <c r="J774" s="699" t="s">
        <v>1992</v>
      </c>
      <c r="K774" s="699" t="s">
        <v>5547</v>
      </c>
      <c r="L774" s="852" t="s">
        <v>92</v>
      </c>
      <c r="M774" s="699" t="s">
        <v>2030</v>
      </c>
      <c r="N774" s="852" t="s">
        <v>92</v>
      </c>
      <c r="O774" s="699" t="s">
        <v>6448</v>
      </c>
      <c r="P774" s="852" t="s">
        <v>92</v>
      </c>
      <c r="Q774" s="699" t="s">
        <v>3514</v>
      </c>
      <c r="R774" s="699"/>
      <c r="S774" s="699"/>
      <c r="T774" s="181"/>
      <c r="U774" s="181"/>
      <c r="W774" s="853"/>
      <c r="AC774" s="361" t="str">
        <f t="shared" ref="AC774:AC780" si="14">CONCATENATE(J774,K774,L774,M774,N774,O774,P774,Q774,R774,S774,T774,U774)</f>
        <v>２１検査結果（換気設備）別記第一号-換気設備を設けるべき調理室等-2（14）-検査結果</v>
      </c>
      <c r="AL774" s="1981" t="s">
        <v>6459</v>
      </c>
    </row>
    <row r="775" spans="5:38" s="361" customFormat="1" x14ac:dyDescent="0.15">
      <c r="E775" s="1121">
        <f>'2_入力シート【検査結果表】 換気設備'!$BL$56</f>
        <v>0</v>
      </c>
      <c r="J775" s="699" t="s">
        <v>1992</v>
      </c>
      <c r="K775" s="699" t="s">
        <v>5547</v>
      </c>
      <c r="L775" s="852" t="s">
        <v>92</v>
      </c>
      <c r="M775" s="699" t="s">
        <v>2030</v>
      </c>
      <c r="N775" s="852" t="s">
        <v>92</v>
      </c>
      <c r="O775" s="699" t="s">
        <v>6448</v>
      </c>
      <c r="P775" s="852" t="s">
        <v>92</v>
      </c>
      <c r="Q775" s="699" t="s">
        <v>1032</v>
      </c>
      <c r="R775" s="699"/>
      <c r="S775" s="699"/>
      <c r="T775" s="181"/>
      <c r="U775" s="181"/>
      <c r="W775" s="853"/>
      <c r="AC775" s="361" t="str">
        <f t="shared" si="14"/>
        <v>２１検査結果（換気設備）別記第一号-換気設備を設けるべき調理室等-2（14）-検査者番号</v>
      </c>
      <c r="AL775" s="1981" t="s">
        <v>6460</v>
      </c>
    </row>
    <row r="776" spans="5:38" s="361" customFormat="1" x14ac:dyDescent="0.15">
      <c r="E776" s="1121">
        <f>'2_入力シート【検査結果表】 換気設備'!$BN$56</f>
        <v>0</v>
      </c>
      <c r="J776" s="699" t="s">
        <v>1992</v>
      </c>
      <c r="K776" s="699" t="s">
        <v>5547</v>
      </c>
      <c r="L776" s="852" t="s">
        <v>92</v>
      </c>
      <c r="M776" s="699" t="s">
        <v>2030</v>
      </c>
      <c r="N776" s="852" t="s">
        <v>92</v>
      </c>
      <c r="O776" s="699" t="s">
        <v>6448</v>
      </c>
      <c r="P776" s="852" t="s">
        <v>92</v>
      </c>
      <c r="Q776" s="699" t="s">
        <v>1997</v>
      </c>
      <c r="R776" s="699"/>
      <c r="S776" s="699"/>
      <c r="T776" s="181"/>
      <c r="U776" s="181"/>
      <c r="W776" s="853"/>
      <c r="AC776" s="361" t="str">
        <f t="shared" si="14"/>
        <v>２１検査結果（換気設備）別記第一号-換気設備を設けるべき調理室等-2（14）-指摘の具体的内容等</v>
      </c>
      <c r="AL776" s="1981" t="s">
        <v>6461</v>
      </c>
    </row>
    <row r="777" spans="5:38" s="361" customFormat="1" x14ac:dyDescent="0.15">
      <c r="E777" s="1121">
        <f>'2_入力シート【検査結果表】 換気設備'!$BX$56</f>
        <v>0</v>
      </c>
      <c r="J777" s="699" t="s">
        <v>1992</v>
      </c>
      <c r="K777" s="699" t="s">
        <v>5547</v>
      </c>
      <c r="L777" s="852" t="s">
        <v>92</v>
      </c>
      <c r="M777" s="699" t="s">
        <v>2030</v>
      </c>
      <c r="N777" s="852" t="s">
        <v>92</v>
      </c>
      <c r="O777" s="699" t="s">
        <v>6448</v>
      </c>
      <c r="P777" s="852" t="s">
        <v>92</v>
      </c>
      <c r="Q777" s="699" t="s">
        <v>1998</v>
      </c>
      <c r="R777" s="699"/>
      <c r="S777" s="699"/>
      <c r="T777" s="181"/>
      <c r="U777" s="181"/>
      <c r="W777" s="853"/>
      <c r="AC777" s="361" t="str">
        <f t="shared" si="14"/>
        <v>２１検査結果（換気設備）別記第一号-換気設備を設けるべき調理室等-2（14）-改善策の具体的内容等</v>
      </c>
      <c r="AL777" s="1981" t="s">
        <v>6462</v>
      </c>
    </row>
    <row r="778" spans="5:38" s="361" customFormat="1" x14ac:dyDescent="0.15">
      <c r="E778" s="1121">
        <f>'2_入力シート【検査結果表】 換気設備'!$CM$56</f>
        <v>0</v>
      </c>
      <c r="J778" s="699" t="s">
        <v>1992</v>
      </c>
      <c r="K778" s="699" t="s">
        <v>5547</v>
      </c>
      <c r="L778" s="852" t="s">
        <v>92</v>
      </c>
      <c r="M778" s="699" t="s">
        <v>2030</v>
      </c>
      <c r="N778" s="852" t="s">
        <v>92</v>
      </c>
      <c r="O778" s="699" t="s">
        <v>6448</v>
      </c>
      <c r="P778" s="852" t="s">
        <v>92</v>
      </c>
      <c r="Q778" s="699" t="s">
        <v>155</v>
      </c>
      <c r="R778" s="852" t="s">
        <v>92</v>
      </c>
      <c r="S778" s="699" t="s">
        <v>1978</v>
      </c>
      <c r="T778" s="181"/>
      <c r="U778" s="181"/>
      <c r="W778" s="853"/>
      <c r="AC778" s="361" t="str">
        <f t="shared" si="14"/>
        <v>２１検査結果（換気設備）別記第一号-換気設備を設けるべき調理室等-2（14）-改善（予定）年月-年（令和）</v>
      </c>
      <c r="AL778" s="1981" t="s">
        <v>6463</v>
      </c>
    </row>
    <row r="779" spans="5:38" s="361" customFormat="1" x14ac:dyDescent="0.15">
      <c r="E779" s="1121">
        <f>'2_入力シート【検査結果表】 換気設備'!$CP$56</f>
        <v>0</v>
      </c>
      <c r="J779" s="699" t="s">
        <v>1992</v>
      </c>
      <c r="K779" s="699" t="s">
        <v>5547</v>
      </c>
      <c r="L779" s="852" t="s">
        <v>92</v>
      </c>
      <c r="M779" s="699" t="s">
        <v>2030</v>
      </c>
      <c r="N779" s="852" t="s">
        <v>92</v>
      </c>
      <c r="O779" s="699" t="s">
        <v>6448</v>
      </c>
      <c r="P779" s="852" t="s">
        <v>92</v>
      </c>
      <c r="Q779" s="699" t="s">
        <v>155</v>
      </c>
      <c r="R779" s="852" t="s">
        <v>92</v>
      </c>
      <c r="S779" s="699" t="s">
        <v>81</v>
      </c>
      <c r="T779" s="181"/>
      <c r="U779" s="181"/>
      <c r="W779" s="853"/>
      <c r="AC779" s="361" t="str">
        <f t="shared" si="14"/>
        <v>２１検査結果（換気設備）別記第一号-換気設備を設けるべき調理室等-2（14）-改善（予定）年月-月</v>
      </c>
      <c r="AL779" s="1981" t="s">
        <v>6464</v>
      </c>
    </row>
    <row r="780" spans="5:38" s="361" customFormat="1" x14ac:dyDescent="0.15">
      <c r="E780" s="1121">
        <f>'2_入力シート【検査結果表】 換気設備'!$CS$56</f>
        <v>0</v>
      </c>
      <c r="J780" s="699" t="s">
        <v>1992</v>
      </c>
      <c r="K780" s="699" t="s">
        <v>5547</v>
      </c>
      <c r="L780" s="852" t="s">
        <v>92</v>
      </c>
      <c r="M780" s="699" t="s">
        <v>2030</v>
      </c>
      <c r="N780" s="852" t="s">
        <v>92</v>
      </c>
      <c r="O780" s="699" t="s">
        <v>6448</v>
      </c>
      <c r="P780" s="852" t="s">
        <v>92</v>
      </c>
      <c r="Q780" s="699" t="s">
        <v>155</v>
      </c>
      <c r="R780" s="852" t="s">
        <v>92</v>
      </c>
      <c r="S780" s="699" t="s">
        <v>145</v>
      </c>
      <c r="T780" s="181"/>
      <c r="U780" s="181"/>
      <c r="W780" s="853"/>
      <c r="AC780" s="361" t="str">
        <f t="shared" si="14"/>
        <v>２１検査結果（換気設備）別記第一号-換気設備を設けるべき調理室等-2（14）-改善（予定）年月-状況</v>
      </c>
      <c r="AL780" s="1981" t="s">
        <v>6465</v>
      </c>
    </row>
    <row r="781" spans="5:38" x14ac:dyDescent="0.15">
      <c r="E781" s="1121">
        <f>'2_入力シート【検査結果表】 換気設備'!$AZ$61</f>
        <v>0</v>
      </c>
      <c r="J781" s="699" t="s">
        <v>1992</v>
      </c>
      <c r="K781" s="699" t="s">
        <v>5547</v>
      </c>
      <c r="L781" s="852" t="s">
        <v>92</v>
      </c>
      <c r="M781" s="699" t="s">
        <v>2044</v>
      </c>
      <c r="N781" s="852" t="s">
        <v>92</v>
      </c>
      <c r="O781" s="699" t="s">
        <v>2046</v>
      </c>
      <c r="P781" s="852" t="s">
        <v>1995</v>
      </c>
      <c r="Q781" s="699" t="s">
        <v>3514</v>
      </c>
      <c r="R781" s="699"/>
      <c r="S781" s="699"/>
      <c r="T781" s="181"/>
      <c r="U781" s="181"/>
      <c r="AC781" s="361" t="str">
        <f t="shared" si="13"/>
        <v>２１検査結果（換気設備）別記第一号-法第28条第2項又は第3項に基づき換気設備が設けられた居室等-3（1）-検査結果</v>
      </c>
      <c r="AL781" s="392" t="s">
        <v>5445</v>
      </c>
    </row>
    <row r="782" spans="5:38" x14ac:dyDescent="0.15">
      <c r="E782" s="1121">
        <f>'2_入力シート【検査結果表】 換気設備'!$BL$61</f>
        <v>0</v>
      </c>
      <c r="J782" s="699" t="s">
        <v>1992</v>
      </c>
      <c r="K782" s="699" t="s">
        <v>5547</v>
      </c>
      <c r="L782" s="852" t="s">
        <v>92</v>
      </c>
      <c r="M782" s="699" t="s">
        <v>2044</v>
      </c>
      <c r="N782" s="852" t="s">
        <v>92</v>
      </c>
      <c r="O782" s="699" t="s">
        <v>2046</v>
      </c>
      <c r="P782" s="852" t="s">
        <v>1995</v>
      </c>
      <c r="Q782" s="699" t="s">
        <v>1996</v>
      </c>
      <c r="R782" s="699"/>
      <c r="S782" s="699"/>
      <c r="T782" s="181"/>
      <c r="U782" s="181"/>
      <c r="AC782" s="361" t="str">
        <f t="shared" si="13"/>
        <v>２１検査結果（換気設備）別記第一号-法第28条第2項又は第3項に基づき換気設備が設けられた居室等-3（1）-検査者番号</v>
      </c>
      <c r="AL782" s="392" t="s">
        <v>5446</v>
      </c>
    </row>
    <row r="783" spans="5:38" x14ac:dyDescent="0.15">
      <c r="E783" s="1121">
        <f>'2_入力シート【検査結果表】 換気設備'!$BN$61</f>
        <v>0</v>
      </c>
      <c r="J783" s="699" t="s">
        <v>1992</v>
      </c>
      <c r="K783" s="699" t="s">
        <v>5547</v>
      </c>
      <c r="L783" s="852" t="s">
        <v>92</v>
      </c>
      <c r="M783" s="699" t="s">
        <v>2044</v>
      </c>
      <c r="N783" s="852" t="s">
        <v>92</v>
      </c>
      <c r="O783" s="699" t="s">
        <v>2046</v>
      </c>
      <c r="P783" s="852" t="s">
        <v>1995</v>
      </c>
      <c r="Q783" s="699" t="s">
        <v>1997</v>
      </c>
      <c r="R783" s="699"/>
      <c r="S783" s="699"/>
      <c r="T783" s="181"/>
      <c r="U783" s="181"/>
      <c r="AC783" s="361" t="str">
        <f t="shared" si="13"/>
        <v>２１検査結果（換気設備）別記第一号-法第28条第2項又は第3項に基づき換気設備が設けられた居室等-3（1）-指摘の具体的内容等</v>
      </c>
      <c r="AL783" s="392" t="s">
        <v>5447</v>
      </c>
    </row>
    <row r="784" spans="5:38" x14ac:dyDescent="0.15">
      <c r="E784" s="1121">
        <f>'2_入力シート【検査結果表】 換気設備'!$BX$61</f>
        <v>0</v>
      </c>
      <c r="J784" s="699" t="s">
        <v>1992</v>
      </c>
      <c r="K784" s="699" t="s">
        <v>5547</v>
      </c>
      <c r="L784" s="852" t="s">
        <v>92</v>
      </c>
      <c r="M784" s="699" t="s">
        <v>2044</v>
      </c>
      <c r="N784" s="852" t="s">
        <v>92</v>
      </c>
      <c r="O784" s="699" t="s">
        <v>2046</v>
      </c>
      <c r="P784" s="852" t="s">
        <v>1995</v>
      </c>
      <c r="Q784" s="699" t="s">
        <v>1998</v>
      </c>
      <c r="R784" s="699"/>
      <c r="S784" s="699"/>
      <c r="T784" s="181"/>
      <c r="U784" s="181"/>
      <c r="AC784" s="361" t="str">
        <f t="shared" si="13"/>
        <v>２１検査結果（換気設備）別記第一号-法第28条第2項又は第3項に基づき換気設備が設けられた居室等-3（1）-改善策の具体的内容等</v>
      </c>
      <c r="AL784" s="392" t="s">
        <v>5448</v>
      </c>
    </row>
    <row r="785" spans="5:38" x14ac:dyDescent="0.15">
      <c r="E785" s="1121">
        <f>'2_入力シート【検査結果表】 換気設備'!$CM$61</f>
        <v>0</v>
      </c>
      <c r="J785" s="699" t="s">
        <v>1992</v>
      </c>
      <c r="K785" s="699" t="s">
        <v>5547</v>
      </c>
      <c r="L785" s="852" t="s">
        <v>92</v>
      </c>
      <c r="M785" s="699" t="s">
        <v>2044</v>
      </c>
      <c r="N785" s="852" t="s">
        <v>92</v>
      </c>
      <c r="O785" s="699" t="s">
        <v>2046</v>
      </c>
      <c r="P785" s="852" t="s">
        <v>1995</v>
      </c>
      <c r="Q785" s="699" t="s">
        <v>1999</v>
      </c>
      <c r="R785" s="852" t="s">
        <v>1995</v>
      </c>
      <c r="S785" s="699" t="s">
        <v>2000</v>
      </c>
      <c r="T785" s="181"/>
      <c r="U785" s="181"/>
      <c r="AC785" s="361" t="str">
        <f t="shared" si="13"/>
        <v>２１検査結果（換気設備）別記第一号-法第28条第2項又は第3項に基づき換気設備が設けられた居室等-3（1）-改善（予定）年月-年（令和）</v>
      </c>
      <c r="AL785" s="392" t="s">
        <v>5449</v>
      </c>
    </row>
    <row r="786" spans="5:38" x14ac:dyDescent="0.15">
      <c r="E786" s="1121">
        <f>'2_入力シート【検査結果表】 換気設備'!$CP$61</f>
        <v>0</v>
      </c>
      <c r="J786" s="699" t="s">
        <v>1992</v>
      </c>
      <c r="K786" s="699" t="s">
        <v>5547</v>
      </c>
      <c r="L786" s="852" t="s">
        <v>92</v>
      </c>
      <c r="M786" s="699" t="s">
        <v>2044</v>
      </c>
      <c r="N786" s="852" t="s">
        <v>92</v>
      </c>
      <c r="O786" s="699" t="s">
        <v>2046</v>
      </c>
      <c r="P786" s="852" t="s">
        <v>1995</v>
      </c>
      <c r="Q786" s="699" t="s">
        <v>1999</v>
      </c>
      <c r="R786" s="852" t="s">
        <v>1995</v>
      </c>
      <c r="S786" s="699" t="s">
        <v>2001</v>
      </c>
      <c r="T786" s="181"/>
      <c r="U786" s="181"/>
      <c r="AC786" s="361" t="str">
        <f t="shared" si="13"/>
        <v>２１検査結果（換気設備）別記第一号-法第28条第2項又は第3項に基づき換気設備が設けられた居室等-3（1）-改善（予定）年月-月</v>
      </c>
      <c r="AL786" s="392" t="s">
        <v>5450</v>
      </c>
    </row>
    <row r="787" spans="5:38" x14ac:dyDescent="0.15">
      <c r="E787" s="1121">
        <f>'2_入力シート【検査結果表】 換気設備'!$CS$61</f>
        <v>0</v>
      </c>
      <c r="J787" s="699" t="s">
        <v>1992</v>
      </c>
      <c r="K787" s="699" t="s">
        <v>5547</v>
      </c>
      <c r="L787" s="852" t="s">
        <v>92</v>
      </c>
      <c r="M787" s="699" t="s">
        <v>2044</v>
      </c>
      <c r="N787" s="852" t="s">
        <v>92</v>
      </c>
      <c r="O787" s="699" t="s">
        <v>2046</v>
      </c>
      <c r="P787" s="852" t="s">
        <v>1995</v>
      </c>
      <c r="Q787" s="699" t="s">
        <v>1999</v>
      </c>
      <c r="R787" s="852" t="s">
        <v>1995</v>
      </c>
      <c r="S787" s="699" t="s">
        <v>2002</v>
      </c>
      <c r="T787" s="181"/>
      <c r="U787" s="181"/>
      <c r="AC787" s="361" t="str">
        <f t="shared" si="13"/>
        <v>２１検査結果（換気設備）別記第一号-法第28条第2項又は第3項に基づき換気設備が設けられた居室等-3（1）-改善（予定）年月-状況</v>
      </c>
      <c r="AL787" s="392" t="s">
        <v>5451</v>
      </c>
    </row>
    <row r="788" spans="5:38" x14ac:dyDescent="0.15">
      <c r="E788" s="1121">
        <f>'2_入力シート【検査結果表】 換気設備'!$AZ$62</f>
        <v>0</v>
      </c>
      <c r="J788" s="699" t="s">
        <v>1992</v>
      </c>
      <c r="K788" s="699" t="s">
        <v>5547</v>
      </c>
      <c r="L788" s="852" t="s">
        <v>92</v>
      </c>
      <c r="M788" s="699" t="s">
        <v>2044</v>
      </c>
      <c r="N788" s="852" t="s">
        <v>92</v>
      </c>
      <c r="O788" s="699" t="s">
        <v>2047</v>
      </c>
      <c r="P788" s="852" t="s">
        <v>1995</v>
      </c>
      <c r="Q788" s="699" t="s">
        <v>3514</v>
      </c>
      <c r="R788" s="699"/>
      <c r="S788" s="699"/>
      <c r="T788" s="181"/>
      <c r="U788" s="181"/>
      <c r="AC788" s="361" t="str">
        <f t="shared" si="13"/>
        <v>２１検査結果（換気設備）別記第一号-法第28条第2項又は第3項に基づき換気設備が設けられた居室等-3（2）-検査結果</v>
      </c>
      <c r="AL788" s="392" t="s">
        <v>5452</v>
      </c>
    </row>
    <row r="789" spans="5:38" x14ac:dyDescent="0.15">
      <c r="E789" s="1121">
        <f>'2_入力シート【検査結果表】 換気設備'!$BL$62</f>
        <v>0</v>
      </c>
      <c r="J789" s="699" t="s">
        <v>1992</v>
      </c>
      <c r="K789" s="699" t="s">
        <v>5547</v>
      </c>
      <c r="L789" s="852" t="s">
        <v>92</v>
      </c>
      <c r="M789" s="699" t="s">
        <v>2044</v>
      </c>
      <c r="N789" s="852" t="s">
        <v>92</v>
      </c>
      <c r="O789" s="699" t="s">
        <v>2047</v>
      </c>
      <c r="P789" s="852" t="s">
        <v>1995</v>
      </c>
      <c r="Q789" s="699" t="s">
        <v>1996</v>
      </c>
      <c r="R789" s="699"/>
      <c r="S789" s="699"/>
      <c r="T789" s="181"/>
      <c r="U789" s="181"/>
      <c r="AC789" s="361" t="str">
        <f t="shared" si="13"/>
        <v>２１検査結果（換気設備）別記第一号-法第28条第2項又は第3項に基づき換気設備が設けられた居室等-3（2）-検査者番号</v>
      </c>
      <c r="AL789" s="392" t="s">
        <v>5453</v>
      </c>
    </row>
    <row r="790" spans="5:38" x14ac:dyDescent="0.15">
      <c r="E790" s="1121">
        <f>'2_入力シート【検査結果表】 換気設備'!$BN$62</f>
        <v>0</v>
      </c>
      <c r="J790" s="699" t="s">
        <v>1992</v>
      </c>
      <c r="K790" s="699" t="s">
        <v>5547</v>
      </c>
      <c r="L790" s="852" t="s">
        <v>92</v>
      </c>
      <c r="M790" s="699" t="s">
        <v>2044</v>
      </c>
      <c r="N790" s="852" t="s">
        <v>92</v>
      </c>
      <c r="O790" s="699" t="s">
        <v>2047</v>
      </c>
      <c r="P790" s="852" t="s">
        <v>1995</v>
      </c>
      <c r="Q790" s="699" t="s">
        <v>1997</v>
      </c>
      <c r="R790" s="699"/>
      <c r="S790" s="699"/>
      <c r="T790" s="181"/>
      <c r="U790" s="181"/>
      <c r="AC790" s="361" t="str">
        <f t="shared" si="13"/>
        <v>２１検査結果（換気設備）別記第一号-法第28条第2項又は第3項に基づき換気設備が設けられた居室等-3（2）-指摘の具体的内容等</v>
      </c>
      <c r="AL790" s="392" t="s">
        <v>5454</v>
      </c>
    </row>
    <row r="791" spans="5:38" x14ac:dyDescent="0.15">
      <c r="E791" s="1121">
        <f>'2_入力シート【検査結果表】 換気設備'!$BX$62</f>
        <v>0</v>
      </c>
      <c r="J791" s="699" t="s">
        <v>1992</v>
      </c>
      <c r="K791" s="699" t="s">
        <v>5547</v>
      </c>
      <c r="L791" s="852" t="s">
        <v>92</v>
      </c>
      <c r="M791" s="699" t="s">
        <v>2044</v>
      </c>
      <c r="N791" s="852" t="s">
        <v>92</v>
      </c>
      <c r="O791" s="699" t="s">
        <v>2047</v>
      </c>
      <c r="P791" s="852" t="s">
        <v>1995</v>
      </c>
      <c r="Q791" s="699" t="s">
        <v>1998</v>
      </c>
      <c r="R791" s="699"/>
      <c r="S791" s="699"/>
      <c r="T791" s="181"/>
      <c r="U791" s="181"/>
      <c r="AC791" s="361" t="str">
        <f t="shared" si="13"/>
        <v>２１検査結果（換気設備）別記第一号-法第28条第2項又は第3項に基づき換気設備が設けられた居室等-3（2）-改善策の具体的内容等</v>
      </c>
      <c r="AL791" s="392" t="s">
        <v>5455</v>
      </c>
    </row>
    <row r="792" spans="5:38" x14ac:dyDescent="0.15">
      <c r="E792" s="1121">
        <f>'2_入力シート【検査結果表】 換気設備'!$CM$62</f>
        <v>0</v>
      </c>
      <c r="J792" s="699" t="s">
        <v>1992</v>
      </c>
      <c r="K792" s="699" t="s">
        <v>5547</v>
      </c>
      <c r="L792" s="852" t="s">
        <v>92</v>
      </c>
      <c r="M792" s="699" t="s">
        <v>2044</v>
      </c>
      <c r="N792" s="852" t="s">
        <v>92</v>
      </c>
      <c r="O792" s="699" t="s">
        <v>2047</v>
      </c>
      <c r="P792" s="852" t="s">
        <v>1995</v>
      </c>
      <c r="Q792" s="699" t="s">
        <v>1999</v>
      </c>
      <c r="R792" s="852" t="s">
        <v>1995</v>
      </c>
      <c r="S792" s="699" t="s">
        <v>2000</v>
      </c>
      <c r="T792" s="181"/>
      <c r="U792" s="181"/>
      <c r="AC792" s="361" t="str">
        <f t="shared" si="13"/>
        <v>２１検査結果（換気設備）別記第一号-法第28条第2項又は第3項に基づき換気設備が設けられた居室等-3（2）-改善（予定）年月-年（令和）</v>
      </c>
      <c r="AL792" s="392" t="s">
        <v>5456</v>
      </c>
    </row>
    <row r="793" spans="5:38" x14ac:dyDescent="0.15">
      <c r="E793" s="1121">
        <f>'2_入力シート【検査結果表】 換気設備'!$CP$62</f>
        <v>0</v>
      </c>
      <c r="J793" s="699" t="s">
        <v>1992</v>
      </c>
      <c r="K793" s="699" t="s">
        <v>5547</v>
      </c>
      <c r="L793" s="852" t="s">
        <v>92</v>
      </c>
      <c r="M793" s="699" t="s">
        <v>2044</v>
      </c>
      <c r="N793" s="852" t="s">
        <v>92</v>
      </c>
      <c r="O793" s="699" t="s">
        <v>2047</v>
      </c>
      <c r="P793" s="852" t="s">
        <v>1995</v>
      </c>
      <c r="Q793" s="699" t="s">
        <v>1999</v>
      </c>
      <c r="R793" s="852" t="s">
        <v>1995</v>
      </c>
      <c r="S793" s="699" t="s">
        <v>2001</v>
      </c>
      <c r="T793" s="181"/>
      <c r="U793" s="181"/>
      <c r="AC793" s="361" t="str">
        <f t="shared" ref="AC793:AC856" si="15">CONCATENATE(J793,K793,L793,M793,N793,O793,P793,Q793,R793,S793,T793,U793)</f>
        <v>２１検査結果（換気設備）別記第一号-法第28条第2項又は第3項に基づき換気設備が設けられた居室等-3（2）-改善（予定）年月-月</v>
      </c>
      <c r="AL793" s="392" t="s">
        <v>5457</v>
      </c>
    </row>
    <row r="794" spans="5:38" x14ac:dyDescent="0.15">
      <c r="E794" s="1121">
        <f>'2_入力シート【検査結果表】 換気設備'!$CS$62</f>
        <v>0</v>
      </c>
      <c r="J794" s="699" t="s">
        <v>1992</v>
      </c>
      <c r="K794" s="699" t="s">
        <v>5547</v>
      </c>
      <c r="L794" s="852" t="s">
        <v>92</v>
      </c>
      <c r="M794" s="699" t="s">
        <v>2044</v>
      </c>
      <c r="N794" s="852" t="s">
        <v>92</v>
      </c>
      <c r="O794" s="699" t="s">
        <v>2047</v>
      </c>
      <c r="P794" s="852" t="s">
        <v>1995</v>
      </c>
      <c r="Q794" s="699" t="s">
        <v>1999</v>
      </c>
      <c r="R794" s="852" t="s">
        <v>1995</v>
      </c>
      <c r="S794" s="699" t="s">
        <v>2002</v>
      </c>
      <c r="T794" s="181"/>
      <c r="U794" s="181"/>
      <c r="AC794" s="361" t="str">
        <f t="shared" si="15"/>
        <v>２１検査結果（換気設備）別記第一号-法第28条第2項又は第3項に基づき換気設備が設けられた居室等-3（2）-改善（予定）年月-状況</v>
      </c>
      <c r="AL794" s="392" t="s">
        <v>5458</v>
      </c>
    </row>
    <row r="795" spans="5:38" x14ac:dyDescent="0.15">
      <c r="E795" s="1121">
        <f>'2_入力シート【検査結果表】 換気設備'!$AZ$63</f>
        <v>0</v>
      </c>
      <c r="J795" s="699" t="s">
        <v>1992</v>
      </c>
      <c r="K795" s="699" t="s">
        <v>5547</v>
      </c>
      <c r="L795" s="852" t="s">
        <v>92</v>
      </c>
      <c r="M795" s="699" t="s">
        <v>2044</v>
      </c>
      <c r="N795" s="852" t="s">
        <v>92</v>
      </c>
      <c r="O795" s="699" t="s">
        <v>2048</v>
      </c>
      <c r="P795" s="852" t="s">
        <v>1995</v>
      </c>
      <c r="Q795" s="699" t="s">
        <v>3514</v>
      </c>
      <c r="R795" s="699"/>
      <c r="S795" s="699"/>
      <c r="T795" s="181"/>
      <c r="U795" s="181"/>
      <c r="AC795" s="361" t="str">
        <f t="shared" si="15"/>
        <v>２１検査結果（換気設備）別記第一号-法第28条第2項又は第3項に基づき換気設備が設けられた居室等-3（3）-検査結果</v>
      </c>
      <c r="AL795" s="392" t="s">
        <v>5459</v>
      </c>
    </row>
    <row r="796" spans="5:38" x14ac:dyDescent="0.15">
      <c r="E796" s="1121">
        <f>'2_入力シート【検査結果表】 換気設備'!$BL$63</f>
        <v>0</v>
      </c>
      <c r="J796" s="699" t="s">
        <v>1992</v>
      </c>
      <c r="K796" s="699" t="s">
        <v>5547</v>
      </c>
      <c r="L796" s="852" t="s">
        <v>92</v>
      </c>
      <c r="M796" s="699" t="s">
        <v>2044</v>
      </c>
      <c r="N796" s="852" t="s">
        <v>92</v>
      </c>
      <c r="O796" s="699" t="s">
        <v>2048</v>
      </c>
      <c r="P796" s="852" t="s">
        <v>1995</v>
      </c>
      <c r="Q796" s="699" t="s">
        <v>1996</v>
      </c>
      <c r="R796" s="699"/>
      <c r="S796" s="699"/>
      <c r="T796" s="181"/>
      <c r="U796" s="181"/>
      <c r="AC796" s="361" t="str">
        <f t="shared" si="15"/>
        <v>２１検査結果（換気設備）別記第一号-法第28条第2項又は第3項に基づき換気設備が設けられた居室等-3（3）-検査者番号</v>
      </c>
      <c r="AL796" s="392" t="s">
        <v>5460</v>
      </c>
    </row>
    <row r="797" spans="5:38" x14ac:dyDescent="0.15">
      <c r="E797" s="1121">
        <f>'2_入力シート【検査結果表】 換気設備'!$BN$63</f>
        <v>0</v>
      </c>
      <c r="J797" s="699" t="s">
        <v>1992</v>
      </c>
      <c r="K797" s="699" t="s">
        <v>5547</v>
      </c>
      <c r="L797" s="852" t="s">
        <v>92</v>
      </c>
      <c r="M797" s="699" t="s">
        <v>2044</v>
      </c>
      <c r="N797" s="852" t="s">
        <v>92</v>
      </c>
      <c r="O797" s="699" t="s">
        <v>2048</v>
      </c>
      <c r="P797" s="852" t="s">
        <v>1995</v>
      </c>
      <c r="Q797" s="699" t="s">
        <v>1997</v>
      </c>
      <c r="R797" s="699"/>
      <c r="S797" s="699"/>
      <c r="T797" s="181"/>
      <c r="U797" s="181"/>
      <c r="AC797" s="361" t="str">
        <f t="shared" si="15"/>
        <v>２１検査結果（換気設備）別記第一号-法第28条第2項又は第3項に基づき換気設備が設けられた居室等-3（3）-指摘の具体的内容等</v>
      </c>
      <c r="AL797" s="392" t="s">
        <v>5461</v>
      </c>
    </row>
    <row r="798" spans="5:38" x14ac:dyDescent="0.15">
      <c r="E798" s="1121">
        <f>'2_入力シート【検査結果表】 換気設備'!$BX$63</f>
        <v>0</v>
      </c>
      <c r="J798" s="699" t="s">
        <v>1992</v>
      </c>
      <c r="K798" s="699" t="s">
        <v>5547</v>
      </c>
      <c r="L798" s="852" t="s">
        <v>92</v>
      </c>
      <c r="M798" s="699" t="s">
        <v>2044</v>
      </c>
      <c r="N798" s="852" t="s">
        <v>92</v>
      </c>
      <c r="O798" s="699" t="s">
        <v>2048</v>
      </c>
      <c r="P798" s="852" t="s">
        <v>1995</v>
      </c>
      <c r="Q798" s="699" t="s">
        <v>1998</v>
      </c>
      <c r="R798" s="699"/>
      <c r="S798" s="699"/>
      <c r="T798" s="181"/>
      <c r="U798" s="181"/>
      <c r="AC798" s="361" t="str">
        <f t="shared" si="15"/>
        <v>２１検査結果（換気設備）別記第一号-法第28条第2項又は第3項に基づき換気設備が設けられた居室等-3（3）-改善策の具体的内容等</v>
      </c>
      <c r="AL798" s="392" t="s">
        <v>5462</v>
      </c>
    </row>
    <row r="799" spans="5:38" x14ac:dyDescent="0.15">
      <c r="E799" s="1121">
        <f>'2_入力シート【検査結果表】 換気設備'!$CM$63</f>
        <v>0</v>
      </c>
      <c r="J799" s="699" t="s">
        <v>1992</v>
      </c>
      <c r="K799" s="699" t="s">
        <v>5547</v>
      </c>
      <c r="L799" s="852" t="s">
        <v>92</v>
      </c>
      <c r="M799" s="699" t="s">
        <v>2044</v>
      </c>
      <c r="N799" s="852" t="s">
        <v>92</v>
      </c>
      <c r="O799" s="699" t="s">
        <v>2048</v>
      </c>
      <c r="P799" s="852" t="s">
        <v>1995</v>
      </c>
      <c r="Q799" s="699" t="s">
        <v>1999</v>
      </c>
      <c r="R799" s="852" t="s">
        <v>1995</v>
      </c>
      <c r="S799" s="699" t="s">
        <v>2000</v>
      </c>
      <c r="T799" s="181"/>
      <c r="U799" s="181"/>
      <c r="AC799" s="361" t="str">
        <f t="shared" si="15"/>
        <v>２１検査結果（換気設備）別記第一号-法第28条第2項又は第3項に基づき換気設備が設けられた居室等-3（3）-改善（予定）年月-年（令和）</v>
      </c>
      <c r="AL799" s="392" t="s">
        <v>5463</v>
      </c>
    </row>
    <row r="800" spans="5:38" x14ac:dyDescent="0.15">
      <c r="E800" s="1121">
        <f>'2_入力シート【検査結果表】 換気設備'!$CP$63</f>
        <v>0</v>
      </c>
      <c r="J800" s="699" t="s">
        <v>1992</v>
      </c>
      <c r="K800" s="699" t="s">
        <v>5547</v>
      </c>
      <c r="L800" s="852" t="s">
        <v>92</v>
      </c>
      <c r="M800" s="699" t="s">
        <v>2044</v>
      </c>
      <c r="N800" s="852" t="s">
        <v>92</v>
      </c>
      <c r="O800" s="699" t="s">
        <v>2048</v>
      </c>
      <c r="P800" s="852" t="s">
        <v>1995</v>
      </c>
      <c r="Q800" s="699" t="s">
        <v>1999</v>
      </c>
      <c r="R800" s="852" t="s">
        <v>1995</v>
      </c>
      <c r="S800" s="699" t="s">
        <v>2001</v>
      </c>
      <c r="T800" s="181"/>
      <c r="U800" s="181"/>
      <c r="AC800" s="361" t="str">
        <f t="shared" si="15"/>
        <v>２１検査結果（換気設備）別記第一号-法第28条第2項又は第3項に基づき換気設備が設けられた居室等-3（3）-改善（予定）年月-月</v>
      </c>
      <c r="AL800" s="392" t="s">
        <v>5464</v>
      </c>
    </row>
    <row r="801" spans="5:38" x14ac:dyDescent="0.15">
      <c r="E801" s="1121">
        <f>'2_入力シート【検査結果表】 換気設備'!$CS$63</f>
        <v>0</v>
      </c>
      <c r="J801" s="699" t="s">
        <v>1992</v>
      </c>
      <c r="K801" s="699" t="s">
        <v>5547</v>
      </c>
      <c r="L801" s="852" t="s">
        <v>92</v>
      </c>
      <c r="M801" s="699" t="s">
        <v>2044</v>
      </c>
      <c r="N801" s="852" t="s">
        <v>92</v>
      </c>
      <c r="O801" s="699" t="s">
        <v>2048</v>
      </c>
      <c r="P801" s="852" t="s">
        <v>1995</v>
      </c>
      <c r="Q801" s="699" t="s">
        <v>1999</v>
      </c>
      <c r="R801" s="852" t="s">
        <v>1995</v>
      </c>
      <c r="S801" s="699" t="s">
        <v>2002</v>
      </c>
      <c r="T801" s="181"/>
      <c r="U801" s="181"/>
      <c r="AC801" s="361" t="str">
        <f t="shared" si="15"/>
        <v>２１検査結果（換気設備）別記第一号-法第28条第2項又は第3項に基づき換気設備が設けられた居室等-3（3）-改善（予定）年月-状況</v>
      </c>
      <c r="AL801" s="392" t="s">
        <v>5465</v>
      </c>
    </row>
    <row r="802" spans="5:38" x14ac:dyDescent="0.15">
      <c r="E802" s="1121">
        <f>'2_入力シート【検査結果表】 換気設備'!$AZ$64</f>
        <v>0</v>
      </c>
      <c r="J802" s="699" t="s">
        <v>1992</v>
      </c>
      <c r="K802" s="699" t="s">
        <v>5547</v>
      </c>
      <c r="L802" s="852" t="s">
        <v>92</v>
      </c>
      <c r="M802" s="699" t="s">
        <v>2044</v>
      </c>
      <c r="N802" s="852" t="s">
        <v>92</v>
      </c>
      <c r="O802" s="699" t="s">
        <v>2049</v>
      </c>
      <c r="P802" s="852" t="s">
        <v>1995</v>
      </c>
      <c r="Q802" s="699" t="s">
        <v>3514</v>
      </c>
      <c r="R802" s="699"/>
      <c r="S802" s="699"/>
      <c r="T802" s="181"/>
      <c r="U802" s="181"/>
      <c r="AC802" s="361" t="str">
        <f t="shared" si="15"/>
        <v>２１検査結果（換気設備）別記第一号-法第28条第2項又は第3項に基づき換気設備が設けられた居室等-3（4）-検査結果</v>
      </c>
      <c r="AL802" s="392" t="s">
        <v>5466</v>
      </c>
    </row>
    <row r="803" spans="5:38" x14ac:dyDescent="0.15">
      <c r="E803" s="1121">
        <f>'2_入力シート【検査結果表】 換気設備'!$BL$64</f>
        <v>0</v>
      </c>
      <c r="J803" s="699" t="s">
        <v>1992</v>
      </c>
      <c r="K803" s="699" t="s">
        <v>5547</v>
      </c>
      <c r="L803" s="852" t="s">
        <v>92</v>
      </c>
      <c r="M803" s="699" t="s">
        <v>2044</v>
      </c>
      <c r="N803" s="852" t="s">
        <v>92</v>
      </c>
      <c r="O803" s="699" t="s">
        <v>2049</v>
      </c>
      <c r="P803" s="852" t="s">
        <v>1995</v>
      </c>
      <c r="Q803" s="699" t="s">
        <v>1996</v>
      </c>
      <c r="R803" s="699"/>
      <c r="S803" s="699"/>
      <c r="T803" s="181"/>
      <c r="U803" s="181"/>
      <c r="AC803" s="361" t="str">
        <f t="shared" si="15"/>
        <v>２１検査結果（換気設備）別記第一号-法第28条第2項又は第3項に基づき換気設備が設けられた居室等-3（4）-検査者番号</v>
      </c>
      <c r="AL803" s="392" t="s">
        <v>5467</v>
      </c>
    </row>
    <row r="804" spans="5:38" x14ac:dyDescent="0.15">
      <c r="E804" s="1121">
        <f>'2_入力シート【検査結果表】 換気設備'!$BN$64</f>
        <v>0</v>
      </c>
      <c r="J804" s="699" t="s">
        <v>1992</v>
      </c>
      <c r="K804" s="699" t="s">
        <v>5547</v>
      </c>
      <c r="L804" s="852" t="s">
        <v>92</v>
      </c>
      <c r="M804" s="699" t="s">
        <v>2044</v>
      </c>
      <c r="N804" s="852" t="s">
        <v>92</v>
      </c>
      <c r="O804" s="699" t="s">
        <v>2049</v>
      </c>
      <c r="P804" s="852" t="s">
        <v>1995</v>
      </c>
      <c r="Q804" s="699" t="s">
        <v>1997</v>
      </c>
      <c r="R804" s="699"/>
      <c r="S804" s="699"/>
      <c r="T804" s="181"/>
      <c r="U804" s="181"/>
      <c r="AC804" s="361" t="str">
        <f t="shared" si="15"/>
        <v>２１検査結果（換気設備）別記第一号-法第28条第2項又は第3項に基づき換気設備が設けられた居室等-3（4）-指摘の具体的内容等</v>
      </c>
      <c r="AL804" s="392" t="s">
        <v>5468</v>
      </c>
    </row>
    <row r="805" spans="5:38" x14ac:dyDescent="0.15">
      <c r="E805" s="1121">
        <f>'2_入力シート【検査結果表】 換気設備'!$BX$64</f>
        <v>0</v>
      </c>
      <c r="J805" s="699" t="s">
        <v>1992</v>
      </c>
      <c r="K805" s="699" t="s">
        <v>5547</v>
      </c>
      <c r="L805" s="852" t="s">
        <v>92</v>
      </c>
      <c r="M805" s="699" t="s">
        <v>2044</v>
      </c>
      <c r="N805" s="852" t="s">
        <v>92</v>
      </c>
      <c r="O805" s="699" t="s">
        <v>2049</v>
      </c>
      <c r="P805" s="852" t="s">
        <v>1995</v>
      </c>
      <c r="Q805" s="699" t="s">
        <v>1998</v>
      </c>
      <c r="R805" s="699"/>
      <c r="S805" s="699"/>
      <c r="T805" s="181"/>
      <c r="U805" s="181"/>
      <c r="AC805" s="361" t="str">
        <f t="shared" si="15"/>
        <v>２１検査結果（換気設備）別記第一号-法第28条第2項又は第3項に基づき換気設備が設けられた居室等-3（4）-改善策の具体的内容等</v>
      </c>
      <c r="AL805" s="392" t="s">
        <v>5469</v>
      </c>
    </row>
    <row r="806" spans="5:38" x14ac:dyDescent="0.15">
      <c r="E806" s="1121">
        <f>'2_入力シート【検査結果表】 換気設備'!$CM$64</f>
        <v>0</v>
      </c>
      <c r="J806" s="699" t="s">
        <v>1992</v>
      </c>
      <c r="K806" s="699" t="s">
        <v>5547</v>
      </c>
      <c r="L806" s="852" t="s">
        <v>92</v>
      </c>
      <c r="M806" s="699" t="s">
        <v>2044</v>
      </c>
      <c r="N806" s="852" t="s">
        <v>92</v>
      </c>
      <c r="O806" s="699" t="s">
        <v>2049</v>
      </c>
      <c r="P806" s="852" t="s">
        <v>1995</v>
      </c>
      <c r="Q806" s="699" t="s">
        <v>1999</v>
      </c>
      <c r="R806" s="852" t="s">
        <v>1995</v>
      </c>
      <c r="S806" s="699" t="s">
        <v>2000</v>
      </c>
      <c r="T806" s="181"/>
      <c r="U806" s="181"/>
      <c r="AC806" s="361" t="str">
        <f t="shared" si="15"/>
        <v>２１検査結果（換気設備）別記第一号-法第28条第2項又は第3項に基づき換気設備が設けられた居室等-3（4）-改善（予定）年月-年（令和）</v>
      </c>
      <c r="AL806" s="392" t="s">
        <v>5470</v>
      </c>
    </row>
    <row r="807" spans="5:38" x14ac:dyDescent="0.15">
      <c r="E807" s="1121">
        <f>'2_入力シート【検査結果表】 換気設備'!$CP$64</f>
        <v>0</v>
      </c>
      <c r="J807" s="699" t="s">
        <v>1992</v>
      </c>
      <c r="K807" s="699" t="s">
        <v>5547</v>
      </c>
      <c r="L807" s="852" t="s">
        <v>92</v>
      </c>
      <c r="M807" s="699" t="s">
        <v>2044</v>
      </c>
      <c r="N807" s="852" t="s">
        <v>92</v>
      </c>
      <c r="O807" s="699" t="s">
        <v>2049</v>
      </c>
      <c r="P807" s="852" t="s">
        <v>1995</v>
      </c>
      <c r="Q807" s="699" t="s">
        <v>1999</v>
      </c>
      <c r="R807" s="852" t="s">
        <v>1995</v>
      </c>
      <c r="S807" s="699" t="s">
        <v>2001</v>
      </c>
      <c r="T807" s="181"/>
      <c r="U807" s="181"/>
      <c r="AC807" s="361" t="str">
        <f t="shared" si="15"/>
        <v>２１検査結果（換気設備）別記第一号-法第28条第2項又は第3項に基づき換気設備が設けられた居室等-3（4）-改善（予定）年月-月</v>
      </c>
      <c r="AL807" s="392" t="s">
        <v>5471</v>
      </c>
    </row>
    <row r="808" spans="5:38" x14ac:dyDescent="0.15">
      <c r="E808" s="1121">
        <f>'2_入力シート【検査結果表】 換気設備'!$CS$64</f>
        <v>0</v>
      </c>
      <c r="J808" s="699" t="s">
        <v>1992</v>
      </c>
      <c r="K808" s="699" t="s">
        <v>5547</v>
      </c>
      <c r="L808" s="852" t="s">
        <v>92</v>
      </c>
      <c r="M808" s="699" t="s">
        <v>2044</v>
      </c>
      <c r="N808" s="852" t="s">
        <v>92</v>
      </c>
      <c r="O808" s="699" t="s">
        <v>2049</v>
      </c>
      <c r="P808" s="852" t="s">
        <v>1995</v>
      </c>
      <c r="Q808" s="699" t="s">
        <v>1999</v>
      </c>
      <c r="R808" s="852" t="s">
        <v>1995</v>
      </c>
      <c r="S808" s="699" t="s">
        <v>2002</v>
      </c>
      <c r="T808" s="181"/>
      <c r="U808" s="181"/>
      <c r="AC808" s="361" t="str">
        <f t="shared" si="15"/>
        <v>２１検査結果（換気設備）別記第一号-法第28条第2項又は第3項に基づき換気設備が設けられた居室等-3（4）-改善（予定）年月-状況</v>
      </c>
      <c r="AL808" s="392" t="s">
        <v>5472</v>
      </c>
    </row>
    <row r="809" spans="5:38" x14ac:dyDescent="0.15">
      <c r="E809" s="1121">
        <f>'2_入力シート【検査結果表】 換気設備'!$AZ$65</f>
        <v>0</v>
      </c>
      <c r="J809" s="699" t="s">
        <v>1992</v>
      </c>
      <c r="K809" s="699" t="s">
        <v>5547</v>
      </c>
      <c r="L809" s="852" t="s">
        <v>92</v>
      </c>
      <c r="M809" s="699" t="s">
        <v>2044</v>
      </c>
      <c r="N809" s="852" t="s">
        <v>92</v>
      </c>
      <c r="O809" s="699" t="s">
        <v>2050</v>
      </c>
      <c r="P809" s="852" t="s">
        <v>1995</v>
      </c>
      <c r="Q809" s="699" t="s">
        <v>3514</v>
      </c>
      <c r="R809" s="699"/>
      <c r="S809" s="699"/>
      <c r="T809" s="181"/>
      <c r="U809" s="181"/>
      <c r="AC809" s="361" t="str">
        <f t="shared" si="15"/>
        <v>２１検査結果（換気設備）別記第一号-法第28条第2項又は第3項に基づき換気設備が設けられた居室等-3（5）-検査結果</v>
      </c>
      <c r="AL809" s="392" t="s">
        <v>5473</v>
      </c>
    </row>
    <row r="810" spans="5:38" x14ac:dyDescent="0.15">
      <c r="E810" s="1121">
        <f>'2_入力シート【検査結果表】 換気設備'!$BL$65</f>
        <v>0</v>
      </c>
      <c r="J810" s="699" t="s">
        <v>1992</v>
      </c>
      <c r="K810" s="699" t="s">
        <v>5547</v>
      </c>
      <c r="L810" s="852" t="s">
        <v>92</v>
      </c>
      <c r="M810" s="699" t="s">
        <v>2044</v>
      </c>
      <c r="N810" s="852" t="s">
        <v>92</v>
      </c>
      <c r="O810" s="699" t="s">
        <v>2050</v>
      </c>
      <c r="P810" s="852" t="s">
        <v>1995</v>
      </c>
      <c r="Q810" s="699" t="s">
        <v>1996</v>
      </c>
      <c r="R810" s="699"/>
      <c r="S810" s="699"/>
      <c r="T810" s="181"/>
      <c r="U810" s="181"/>
      <c r="AC810" s="361" t="str">
        <f t="shared" si="15"/>
        <v>２１検査結果（換気設備）別記第一号-法第28条第2項又は第3項に基づき換気設備が設けられた居室等-3（5）-検査者番号</v>
      </c>
      <c r="AL810" s="392" t="s">
        <v>5474</v>
      </c>
    </row>
    <row r="811" spans="5:38" x14ac:dyDescent="0.15">
      <c r="E811" s="1121">
        <f>'2_入力シート【検査結果表】 換気設備'!$BN$65</f>
        <v>0</v>
      </c>
      <c r="J811" s="699" t="s">
        <v>1992</v>
      </c>
      <c r="K811" s="699" t="s">
        <v>5547</v>
      </c>
      <c r="L811" s="852" t="s">
        <v>92</v>
      </c>
      <c r="M811" s="699" t="s">
        <v>2044</v>
      </c>
      <c r="N811" s="852" t="s">
        <v>92</v>
      </c>
      <c r="O811" s="699" t="s">
        <v>2050</v>
      </c>
      <c r="P811" s="852" t="s">
        <v>1995</v>
      </c>
      <c r="Q811" s="699" t="s">
        <v>1997</v>
      </c>
      <c r="R811" s="699"/>
      <c r="S811" s="699"/>
      <c r="T811" s="181"/>
      <c r="U811" s="181"/>
      <c r="AC811" s="361" t="str">
        <f t="shared" si="15"/>
        <v>２１検査結果（換気設備）別記第一号-法第28条第2項又は第3項に基づき換気設備が設けられた居室等-3（5）-指摘の具体的内容等</v>
      </c>
      <c r="AL811" s="392" t="s">
        <v>5475</v>
      </c>
    </row>
    <row r="812" spans="5:38" x14ac:dyDescent="0.15">
      <c r="E812" s="1121">
        <f>'2_入力シート【検査結果表】 換気設備'!$BX$65</f>
        <v>0</v>
      </c>
      <c r="J812" s="699" t="s">
        <v>1992</v>
      </c>
      <c r="K812" s="699" t="s">
        <v>5547</v>
      </c>
      <c r="L812" s="852" t="s">
        <v>92</v>
      </c>
      <c r="M812" s="699" t="s">
        <v>2044</v>
      </c>
      <c r="N812" s="852" t="s">
        <v>92</v>
      </c>
      <c r="O812" s="699" t="s">
        <v>2050</v>
      </c>
      <c r="P812" s="852" t="s">
        <v>1995</v>
      </c>
      <c r="Q812" s="699" t="s">
        <v>1998</v>
      </c>
      <c r="R812" s="699"/>
      <c r="S812" s="699"/>
      <c r="T812" s="181"/>
      <c r="U812" s="181"/>
      <c r="AC812" s="361" t="str">
        <f t="shared" si="15"/>
        <v>２１検査結果（換気設備）別記第一号-法第28条第2項又は第3項に基づき換気設備が設けられた居室等-3（5）-改善策の具体的内容等</v>
      </c>
      <c r="AL812" s="392" t="s">
        <v>5476</v>
      </c>
    </row>
    <row r="813" spans="5:38" x14ac:dyDescent="0.15">
      <c r="E813" s="1121">
        <f>'2_入力シート【検査結果表】 換気設備'!$CM$65</f>
        <v>0</v>
      </c>
      <c r="J813" s="699" t="s">
        <v>1992</v>
      </c>
      <c r="K813" s="699" t="s">
        <v>5547</v>
      </c>
      <c r="L813" s="852" t="s">
        <v>92</v>
      </c>
      <c r="M813" s="699" t="s">
        <v>2044</v>
      </c>
      <c r="N813" s="852" t="s">
        <v>92</v>
      </c>
      <c r="O813" s="699" t="s">
        <v>2050</v>
      </c>
      <c r="P813" s="852" t="s">
        <v>1995</v>
      </c>
      <c r="Q813" s="699" t="s">
        <v>1999</v>
      </c>
      <c r="R813" s="852" t="s">
        <v>1995</v>
      </c>
      <c r="S813" s="699" t="s">
        <v>2000</v>
      </c>
      <c r="T813" s="181"/>
      <c r="U813" s="181"/>
      <c r="AC813" s="361" t="str">
        <f t="shared" si="15"/>
        <v>２１検査結果（換気設備）別記第一号-法第28条第2項又は第3項に基づき換気設備が設けられた居室等-3（5）-改善（予定）年月-年（令和）</v>
      </c>
      <c r="AL813" s="392" t="s">
        <v>5477</v>
      </c>
    </row>
    <row r="814" spans="5:38" x14ac:dyDescent="0.15">
      <c r="E814" s="1121">
        <f>'2_入力シート【検査結果表】 換気設備'!$CP$65</f>
        <v>0</v>
      </c>
      <c r="J814" s="699" t="s">
        <v>1992</v>
      </c>
      <c r="K814" s="699" t="s">
        <v>5547</v>
      </c>
      <c r="L814" s="852" t="s">
        <v>92</v>
      </c>
      <c r="M814" s="699" t="s">
        <v>2044</v>
      </c>
      <c r="N814" s="852" t="s">
        <v>92</v>
      </c>
      <c r="O814" s="699" t="s">
        <v>2050</v>
      </c>
      <c r="P814" s="852" t="s">
        <v>1995</v>
      </c>
      <c r="Q814" s="699" t="s">
        <v>1999</v>
      </c>
      <c r="R814" s="852" t="s">
        <v>1995</v>
      </c>
      <c r="S814" s="699" t="s">
        <v>2001</v>
      </c>
      <c r="T814" s="181"/>
      <c r="U814" s="181"/>
      <c r="AC814" s="361" t="str">
        <f t="shared" si="15"/>
        <v>２１検査結果（換気設備）別記第一号-法第28条第2項又は第3項に基づき換気設備が設けられた居室等-3（5）-改善（予定）年月-月</v>
      </c>
      <c r="AL814" s="392" t="s">
        <v>5478</v>
      </c>
    </row>
    <row r="815" spans="5:38" x14ac:dyDescent="0.15">
      <c r="E815" s="1121">
        <f>'2_入力シート【検査結果表】 換気設備'!$CS$65</f>
        <v>0</v>
      </c>
      <c r="J815" s="699" t="s">
        <v>1992</v>
      </c>
      <c r="K815" s="699" t="s">
        <v>5547</v>
      </c>
      <c r="L815" s="852" t="s">
        <v>92</v>
      </c>
      <c r="M815" s="699" t="s">
        <v>2044</v>
      </c>
      <c r="N815" s="852" t="s">
        <v>92</v>
      </c>
      <c r="O815" s="699" t="s">
        <v>2050</v>
      </c>
      <c r="P815" s="852" t="s">
        <v>1995</v>
      </c>
      <c r="Q815" s="699" t="s">
        <v>1999</v>
      </c>
      <c r="R815" s="852" t="s">
        <v>1995</v>
      </c>
      <c r="S815" s="699" t="s">
        <v>2002</v>
      </c>
      <c r="T815" s="181"/>
      <c r="U815" s="181"/>
      <c r="AC815" s="361" t="str">
        <f t="shared" si="15"/>
        <v>２１検査結果（換気設備）別記第一号-法第28条第2項又は第3項に基づき換気設備が設けられた居室等-3（5）-改善（予定）年月-状況</v>
      </c>
      <c r="AL815" s="392" t="s">
        <v>5479</v>
      </c>
    </row>
    <row r="816" spans="5:38" x14ac:dyDescent="0.15">
      <c r="E816" s="1121">
        <f>'2_入力シート【検査結果表】 換気設備'!$AZ$66</f>
        <v>0</v>
      </c>
      <c r="J816" s="699" t="s">
        <v>1992</v>
      </c>
      <c r="K816" s="699" t="s">
        <v>5547</v>
      </c>
      <c r="L816" s="852" t="s">
        <v>92</v>
      </c>
      <c r="M816" s="699" t="s">
        <v>2044</v>
      </c>
      <c r="N816" s="852" t="s">
        <v>92</v>
      </c>
      <c r="O816" s="699" t="s">
        <v>2051</v>
      </c>
      <c r="P816" s="852" t="s">
        <v>1995</v>
      </c>
      <c r="Q816" s="699" t="s">
        <v>3514</v>
      </c>
      <c r="R816" s="699"/>
      <c r="S816" s="699"/>
      <c r="T816" s="181"/>
      <c r="U816" s="181"/>
      <c r="AC816" s="361" t="str">
        <f t="shared" si="15"/>
        <v>２１検査結果（換気設備）別記第一号-法第28条第2項又は第3項に基づき換気設備が設けられた居室等-3（6）-検査結果</v>
      </c>
      <c r="AL816" s="392" t="s">
        <v>5480</v>
      </c>
    </row>
    <row r="817" spans="5:38" x14ac:dyDescent="0.15">
      <c r="E817" s="1121">
        <f>'2_入力シート【検査結果表】 換気設備'!$BL$66</f>
        <v>0</v>
      </c>
      <c r="J817" s="699" t="s">
        <v>1992</v>
      </c>
      <c r="K817" s="699" t="s">
        <v>5547</v>
      </c>
      <c r="L817" s="852" t="s">
        <v>92</v>
      </c>
      <c r="M817" s="699" t="s">
        <v>2044</v>
      </c>
      <c r="N817" s="852" t="s">
        <v>92</v>
      </c>
      <c r="O817" s="699" t="s">
        <v>2051</v>
      </c>
      <c r="P817" s="852" t="s">
        <v>1995</v>
      </c>
      <c r="Q817" s="699" t="s">
        <v>1996</v>
      </c>
      <c r="R817" s="699"/>
      <c r="S817" s="699"/>
      <c r="T817" s="181"/>
      <c r="U817" s="181"/>
      <c r="AC817" s="361" t="str">
        <f t="shared" si="15"/>
        <v>２１検査結果（換気設備）別記第一号-法第28条第2項又は第3項に基づき換気設備が設けられた居室等-3（6）-検査者番号</v>
      </c>
      <c r="AL817" s="392" t="s">
        <v>5481</v>
      </c>
    </row>
    <row r="818" spans="5:38" x14ac:dyDescent="0.15">
      <c r="E818" s="1121">
        <f>'2_入力シート【検査結果表】 換気設備'!$BN$66</f>
        <v>0</v>
      </c>
      <c r="J818" s="699" t="s">
        <v>1992</v>
      </c>
      <c r="K818" s="699" t="s">
        <v>5547</v>
      </c>
      <c r="L818" s="852" t="s">
        <v>92</v>
      </c>
      <c r="M818" s="699" t="s">
        <v>2044</v>
      </c>
      <c r="N818" s="852" t="s">
        <v>92</v>
      </c>
      <c r="O818" s="699" t="s">
        <v>2051</v>
      </c>
      <c r="P818" s="852" t="s">
        <v>1995</v>
      </c>
      <c r="Q818" s="699" t="s">
        <v>1997</v>
      </c>
      <c r="R818" s="699"/>
      <c r="S818" s="699"/>
      <c r="T818" s="181"/>
      <c r="U818" s="181"/>
      <c r="AC818" s="361" t="str">
        <f t="shared" si="15"/>
        <v>２１検査結果（換気設備）別記第一号-法第28条第2項又は第3項に基づき換気設備が設けられた居室等-3（6）-指摘の具体的内容等</v>
      </c>
      <c r="AL818" s="392" t="s">
        <v>5482</v>
      </c>
    </row>
    <row r="819" spans="5:38" x14ac:dyDescent="0.15">
      <c r="E819" s="1121">
        <f>'2_入力シート【検査結果表】 換気設備'!$BX$66</f>
        <v>0</v>
      </c>
      <c r="J819" s="699" t="s">
        <v>1992</v>
      </c>
      <c r="K819" s="699" t="s">
        <v>5547</v>
      </c>
      <c r="L819" s="852" t="s">
        <v>92</v>
      </c>
      <c r="M819" s="699" t="s">
        <v>2044</v>
      </c>
      <c r="N819" s="852" t="s">
        <v>92</v>
      </c>
      <c r="O819" s="699" t="s">
        <v>2051</v>
      </c>
      <c r="P819" s="852" t="s">
        <v>1995</v>
      </c>
      <c r="Q819" s="699" t="s">
        <v>1998</v>
      </c>
      <c r="R819" s="699"/>
      <c r="S819" s="699"/>
      <c r="T819" s="181"/>
      <c r="U819" s="181"/>
      <c r="AC819" s="361" t="str">
        <f t="shared" si="15"/>
        <v>２１検査結果（換気設備）別記第一号-法第28条第2項又は第3項に基づき換気設備が設けられた居室等-3（6）-改善策の具体的内容等</v>
      </c>
      <c r="AL819" s="392" t="s">
        <v>5483</v>
      </c>
    </row>
    <row r="820" spans="5:38" x14ac:dyDescent="0.15">
      <c r="E820" s="1121">
        <f>'2_入力シート【検査結果表】 換気設備'!$CM$66</f>
        <v>0</v>
      </c>
      <c r="J820" s="699" t="s">
        <v>1992</v>
      </c>
      <c r="K820" s="699" t="s">
        <v>5547</v>
      </c>
      <c r="L820" s="852" t="s">
        <v>92</v>
      </c>
      <c r="M820" s="699" t="s">
        <v>2044</v>
      </c>
      <c r="N820" s="852" t="s">
        <v>92</v>
      </c>
      <c r="O820" s="699" t="s">
        <v>2051</v>
      </c>
      <c r="P820" s="852" t="s">
        <v>1995</v>
      </c>
      <c r="Q820" s="699" t="s">
        <v>1999</v>
      </c>
      <c r="R820" s="852" t="s">
        <v>1995</v>
      </c>
      <c r="S820" s="699" t="s">
        <v>2000</v>
      </c>
      <c r="T820" s="181"/>
      <c r="U820" s="181"/>
      <c r="AC820" s="361" t="str">
        <f t="shared" si="15"/>
        <v>２１検査結果（換気設備）別記第一号-法第28条第2項又は第3項に基づき換気設備が設けられた居室等-3（6）-改善（予定）年月-年（令和）</v>
      </c>
      <c r="AL820" s="392" t="s">
        <v>5484</v>
      </c>
    </row>
    <row r="821" spans="5:38" x14ac:dyDescent="0.15">
      <c r="E821" s="1121">
        <f>'2_入力シート【検査結果表】 換気設備'!$CP$66</f>
        <v>0</v>
      </c>
      <c r="J821" s="699" t="s">
        <v>1992</v>
      </c>
      <c r="K821" s="699" t="s">
        <v>5547</v>
      </c>
      <c r="L821" s="852" t="s">
        <v>92</v>
      </c>
      <c r="M821" s="699" t="s">
        <v>2044</v>
      </c>
      <c r="N821" s="852" t="s">
        <v>92</v>
      </c>
      <c r="O821" s="699" t="s">
        <v>2051</v>
      </c>
      <c r="P821" s="852" t="s">
        <v>1995</v>
      </c>
      <c r="Q821" s="699" t="s">
        <v>1999</v>
      </c>
      <c r="R821" s="852" t="s">
        <v>1995</v>
      </c>
      <c r="S821" s="699" t="s">
        <v>2001</v>
      </c>
      <c r="T821" s="181"/>
      <c r="U821" s="181"/>
      <c r="AC821" s="361" t="str">
        <f t="shared" si="15"/>
        <v>２１検査結果（換気設備）別記第一号-法第28条第2項又は第3項に基づき換気設備が設けられた居室等-3（6）-改善（予定）年月-月</v>
      </c>
      <c r="AL821" s="392" t="s">
        <v>5485</v>
      </c>
    </row>
    <row r="822" spans="5:38" x14ac:dyDescent="0.15">
      <c r="E822" s="1121">
        <f>'2_入力シート【検査結果表】 換気設備'!$CS$66</f>
        <v>0</v>
      </c>
      <c r="J822" s="699" t="s">
        <v>1992</v>
      </c>
      <c r="K822" s="699" t="s">
        <v>5547</v>
      </c>
      <c r="L822" s="852" t="s">
        <v>92</v>
      </c>
      <c r="M822" s="699" t="s">
        <v>2044</v>
      </c>
      <c r="N822" s="852" t="s">
        <v>92</v>
      </c>
      <c r="O822" s="699" t="s">
        <v>2051</v>
      </c>
      <c r="P822" s="852" t="s">
        <v>1995</v>
      </c>
      <c r="Q822" s="699" t="s">
        <v>1999</v>
      </c>
      <c r="R822" s="852" t="s">
        <v>1995</v>
      </c>
      <c r="S822" s="699" t="s">
        <v>2002</v>
      </c>
      <c r="T822" s="181"/>
      <c r="U822" s="181"/>
      <c r="AC822" s="361" t="str">
        <f t="shared" si="15"/>
        <v>２１検査結果（換気設備）別記第一号-法第28条第2項又は第3項に基づき換気設備が設けられた居室等-3（6）-改善（予定）年月-状況</v>
      </c>
      <c r="AL822" s="392" t="s">
        <v>5486</v>
      </c>
    </row>
    <row r="823" spans="5:38" x14ac:dyDescent="0.15">
      <c r="E823" s="1121">
        <f>'2_入力シート【検査結果表】 換気設備'!$AZ$67</f>
        <v>0</v>
      </c>
      <c r="J823" s="699" t="s">
        <v>1992</v>
      </c>
      <c r="K823" s="699" t="s">
        <v>5547</v>
      </c>
      <c r="L823" s="852" t="s">
        <v>92</v>
      </c>
      <c r="M823" s="699" t="s">
        <v>2044</v>
      </c>
      <c r="N823" s="852" t="s">
        <v>92</v>
      </c>
      <c r="O823" s="699" t="s">
        <v>2052</v>
      </c>
      <c r="P823" s="852" t="s">
        <v>1995</v>
      </c>
      <c r="Q823" s="699" t="s">
        <v>3514</v>
      </c>
      <c r="R823" s="699"/>
      <c r="S823" s="699"/>
      <c r="T823" s="181"/>
      <c r="U823" s="181"/>
      <c r="AC823" s="361" t="str">
        <f t="shared" si="15"/>
        <v>２１検査結果（換気設備）別記第一号-法第28条第2項又は第3項に基づき換気設備が設けられた居室等-3（7）-検査結果</v>
      </c>
      <c r="AL823" s="392" t="s">
        <v>5487</v>
      </c>
    </row>
    <row r="824" spans="5:38" x14ac:dyDescent="0.15">
      <c r="E824" s="1121">
        <f>'2_入力シート【検査結果表】 換気設備'!$BL$67</f>
        <v>0</v>
      </c>
      <c r="J824" s="699" t="s">
        <v>1992</v>
      </c>
      <c r="K824" s="699" t="s">
        <v>5547</v>
      </c>
      <c r="L824" s="852" t="s">
        <v>92</v>
      </c>
      <c r="M824" s="699" t="s">
        <v>2044</v>
      </c>
      <c r="N824" s="852" t="s">
        <v>92</v>
      </c>
      <c r="O824" s="699" t="s">
        <v>2052</v>
      </c>
      <c r="P824" s="852" t="s">
        <v>1995</v>
      </c>
      <c r="Q824" s="699" t="s">
        <v>1996</v>
      </c>
      <c r="R824" s="699"/>
      <c r="S824" s="699"/>
      <c r="T824" s="181"/>
      <c r="U824" s="181"/>
      <c r="AC824" s="361" t="str">
        <f t="shared" si="15"/>
        <v>２１検査結果（換気設備）別記第一号-法第28条第2項又は第3項に基づき換気設備が設けられた居室等-3（7）-検査者番号</v>
      </c>
      <c r="AL824" s="392" t="s">
        <v>5488</v>
      </c>
    </row>
    <row r="825" spans="5:38" x14ac:dyDescent="0.15">
      <c r="E825" s="1121">
        <f>'2_入力シート【検査結果表】 換気設備'!$BN$67</f>
        <v>0</v>
      </c>
      <c r="J825" s="699" t="s">
        <v>1992</v>
      </c>
      <c r="K825" s="699" t="s">
        <v>5547</v>
      </c>
      <c r="L825" s="852" t="s">
        <v>92</v>
      </c>
      <c r="M825" s="699" t="s">
        <v>2044</v>
      </c>
      <c r="N825" s="852" t="s">
        <v>92</v>
      </c>
      <c r="O825" s="699" t="s">
        <v>2052</v>
      </c>
      <c r="P825" s="852" t="s">
        <v>1995</v>
      </c>
      <c r="Q825" s="699" t="s">
        <v>1997</v>
      </c>
      <c r="R825" s="699"/>
      <c r="S825" s="699"/>
      <c r="T825" s="181"/>
      <c r="U825" s="181"/>
      <c r="AC825" s="361" t="str">
        <f t="shared" si="15"/>
        <v>２１検査結果（換気設備）別記第一号-法第28条第2項又は第3項に基づき換気設備が設けられた居室等-3（7）-指摘の具体的内容等</v>
      </c>
      <c r="AL825" s="392" t="s">
        <v>5489</v>
      </c>
    </row>
    <row r="826" spans="5:38" x14ac:dyDescent="0.15">
      <c r="E826" s="1121">
        <f>'2_入力シート【検査結果表】 換気設備'!$BX$67</f>
        <v>0</v>
      </c>
      <c r="J826" s="699" t="s">
        <v>1992</v>
      </c>
      <c r="K826" s="699" t="s">
        <v>5547</v>
      </c>
      <c r="L826" s="852" t="s">
        <v>92</v>
      </c>
      <c r="M826" s="699" t="s">
        <v>2044</v>
      </c>
      <c r="N826" s="852" t="s">
        <v>92</v>
      </c>
      <c r="O826" s="699" t="s">
        <v>2052</v>
      </c>
      <c r="P826" s="852" t="s">
        <v>1995</v>
      </c>
      <c r="Q826" s="699" t="s">
        <v>1998</v>
      </c>
      <c r="R826" s="699"/>
      <c r="S826" s="699"/>
      <c r="T826" s="181"/>
      <c r="U826" s="181"/>
      <c r="AC826" s="361" t="str">
        <f t="shared" si="15"/>
        <v>２１検査結果（換気設備）別記第一号-法第28条第2項又は第3項に基づき換気設備が設けられた居室等-3（7）-改善策の具体的内容等</v>
      </c>
      <c r="AL826" s="392" t="s">
        <v>5490</v>
      </c>
    </row>
    <row r="827" spans="5:38" x14ac:dyDescent="0.15">
      <c r="E827" s="1121">
        <f>'2_入力シート【検査結果表】 換気設備'!$CM$67</f>
        <v>0</v>
      </c>
      <c r="J827" s="699" t="s">
        <v>1992</v>
      </c>
      <c r="K827" s="699" t="s">
        <v>5547</v>
      </c>
      <c r="L827" s="852" t="s">
        <v>92</v>
      </c>
      <c r="M827" s="699" t="s">
        <v>2044</v>
      </c>
      <c r="N827" s="852" t="s">
        <v>92</v>
      </c>
      <c r="O827" s="699" t="s">
        <v>2052</v>
      </c>
      <c r="P827" s="852" t="s">
        <v>1995</v>
      </c>
      <c r="Q827" s="699" t="s">
        <v>1999</v>
      </c>
      <c r="R827" s="852" t="s">
        <v>1995</v>
      </c>
      <c r="S827" s="699" t="s">
        <v>2000</v>
      </c>
      <c r="T827" s="181"/>
      <c r="U827" s="181"/>
      <c r="AC827" s="361" t="str">
        <f t="shared" si="15"/>
        <v>２１検査結果（換気設備）別記第一号-法第28条第2項又は第3項に基づき換気設備が設けられた居室等-3（7）-改善（予定）年月-年（令和）</v>
      </c>
      <c r="AL827" s="392" t="s">
        <v>5491</v>
      </c>
    </row>
    <row r="828" spans="5:38" x14ac:dyDescent="0.15">
      <c r="E828" s="1121">
        <f>'2_入力シート【検査結果表】 換気設備'!$CP$67</f>
        <v>0</v>
      </c>
      <c r="J828" s="699" t="s">
        <v>1992</v>
      </c>
      <c r="K828" s="699" t="s">
        <v>5547</v>
      </c>
      <c r="L828" s="852" t="s">
        <v>92</v>
      </c>
      <c r="M828" s="699" t="s">
        <v>2044</v>
      </c>
      <c r="N828" s="852" t="s">
        <v>92</v>
      </c>
      <c r="O828" s="699" t="s">
        <v>2052</v>
      </c>
      <c r="P828" s="852" t="s">
        <v>1995</v>
      </c>
      <c r="Q828" s="699" t="s">
        <v>1999</v>
      </c>
      <c r="R828" s="852" t="s">
        <v>1995</v>
      </c>
      <c r="S828" s="699" t="s">
        <v>2001</v>
      </c>
      <c r="T828" s="181"/>
      <c r="U828" s="181"/>
      <c r="AC828" s="361" t="str">
        <f t="shared" si="15"/>
        <v>２１検査結果（換気設備）別記第一号-法第28条第2項又は第3項に基づき換気設備が設けられた居室等-3（7）-改善（予定）年月-月</v>
      </c>
      <c r="AL828" s="392" t="s">
        <v>5492</v>
      </c>
    </row>
    <row r="829" spans="5:38" x14ac:dyDescent="0.15">
      <c r="E829" s="1121">
        <f>'2_入力シート【検査結果表】 換気設備'!$CS$67</f>
        <v>0</v>
      </c>
      <c r="J829" s="699" t="s">
        <v>1992</v>
      </c>
      <c r="K829" s="699" t="s">
        <v>5547</v>
      </c>
      <c r="L829" s="852" t="s">
        <v>92</v>
      </c>
      <c r="M829" s="699" t="s">
        <v>2044</v>
      </c>
      <c r="N829" s="852" t="s">
        <v>92</v>
      </c>
      <c r="O829" s="699" t="s">
        <v>2052</v>
      </c>
      <c r="P829" s="852" t="s">
        <v>1995</v>
      </c>
      <c r="Q829" s="699" t="s">
        <v>1999</v>
      </c>
      <c r="R829" s="852" t="s">
        <v>1995</v>
      </c>
      <c r="S829" s="699" t="s">
        <v>2002</v>
      </c>
      <c r="T829" s="181"/>
      <c r="U829" s="181"/>
      <c r="AC829" s="361" t="str">
        <f t="shared" si="15"/>
        <v>２１検査結果（換気設備）別記第一号-法第28条第2項又は第3項に基づき換気設備が設けられた居室等-3（7）-改善（予定）年月-状況</v>
      </c>
      <c r="AL829" s="392" t="s">
        <v>5493</v>
      </c>
    </row>
    <row r="830" spans="5:38" x14ac:dyDescent="0.15">
      <c r="E830" s="1121">
        <f>'2_入力シート【検査結果表】 換気設備'!$AZ$68</f>
        <v>0</v>
      </c>
      <c r="J830" s="699" t="s">
        <v>1992</v>
      </c>
      <c r="K830" s="699" t="s">
        <v>5547</v>
      </c>
      <c r="L830" s="852" t="s">
        <v>92</v>
      </c>
      <c r="M830" s="699" t="s">
        <v>2044</v>
      </c>
      <c r="N830" s="852" t="s">
        <v>92</v>
      </c>
      <c r="O830" s="699" t="s">
        <v>2053</v>
      </c>
      <c r="P830" s="852" t="s">
        <v>1995</v>
      </c>
      <c r="Q830" s="699" t="s">
        <v>3514</v>
      </c>
      <c r="R830" s="699"/>
      <c r="S830" s="699"/>
      <c r="T830" s="181"/>
      <c r="U830" s="181"/>
      <c r="AC830" s="361" t="str">
        <f t="shared" si="15"/>
        <v>２１検査結果（換気設備）別記第一号-法第28条第2項又は第3項に基づき換気設備が設けられた居室等-3（8）-検査結果</v>
      </c>
      <c r="AL830" s="392" t="s">
        <v>5494</v>
      </c>
    </row>
    <row r="831" spans="5:38" x14ac:dyDescent="0.15">
      <c r="E831" s="1121">
        <f>'2_入力シート【検査結果表】 換気設備'!$BL$68</f>
        <v>0</v>
      </c>
      <c r="J831" s="699" t="s">
        <v>1992</v>
      </c>
      <c r="K831" s="699" t="s">
        <v>5547</v>
      </c>
      <c r="L831" s="852" t="s">
        <v>92</v>
      </c>
      <c r="M831" s="699" t="s">
        <v>2044</v>
      </c>
      <c r="N831" s="852" t="s">
        <v>92</v>
      </c>
      <c r="O831" s="699" t="s">
        <v>2053</v>
      </c>
      <c r="P831" s="852" t="s">
        <v>1995</v>
      </c>
      <c r="Q831" s="699" t="s">
        <v>1996</v>
      </c>
      <c r="R831" s="699"/>
      <c r="S831" s="699"/>
      <c r="T831" s="181"/>
      <c r="U831" s="181"/>
      <c r="AC831" s="361" t="str">
        <f t="shared" si="15"/>
        <v>２１検査結果（換気設備）別記第一号-法第28条第2項又は第3項に基づき換気設備が設けられた居室等-3（8）-検査者番号</v>
      </c>
      <c r="AL831" s="392" t="s">
        <v>5495</v>
      </c>
    </row>
    <row r="832" spans="5:38" x14ac:dyDescent="0.15">
      <c r="E832" s="1121">
        <f>'2_入力シート【検査結果表】 換気設備'!$BN$68</f>
        <v>0</v>
      </c>
      <c r="J832" s="699" t="s">
        <v>1992</v>
      </c>
      <c r="K832" s="699" t="s">
        <v>5547</v>
      </c>
      <c r="L832" s="852" t="s">
        <v>92</v>
      </c>
      <c r="M832" s="699" t="s">
        <v>2044</v>
      </c>
      <c r="N832" s="852" t="s">
        <v>92</v>
      </c>
      <c r="O832" s="699" t="s">
        <v>2053</v>
      </c>
      <c r="P832" s="852" t="s">
        <v>1995</v>
      </c>
      <c r="Q832" s="699" t="s">
        <v>1997</v>
      </c>
      <c r="R832" s="699"/>
      <c r="S832" s="699"/>
      <c r="T832" s="181"/>
      <c r="U832" s="181"/>
      <c r="AC832" s="361" t="str">
        <f t="shared" si="15"/>
        <v>２１検査結果（換気設備）別記第一号-法第28条第2項又は第3項に基づき換気設備が設けられた居室等-3（8）-指摘の具体的内容等</v>
      </c>
      <c r="AL832" s="392" t="s">
        <v>5496</v>
      </c>
    </row>
    <row r="833" spans="5:48" x14ac:dyDescent="0.15">
      <c r="E833" s="1121">
        <f>'2_入力シート【検査結果表】 換気設備'!$BX$68</f>
        <v>0</v>
      </c>
      <c r="J833" s="699" t="s">
        <v>1992</v>
      </c>
      <c r="K833" s="699" t="s">
        <v>5547</v>
      </c>
      <c r="L833" s="852" t="s">
        <v>92</v>
      </c>
      <c r="M833" s="699" t="s">
        <v>2044</v>
      </c>
      <c r="N833" s="852" t="s">
        <v>92</v>
      </c>
      <c r="O833" s="699" t="s">
        <v>2053</v>
      </c>
      <c r="P833" s="852" t="s">
        <v>1995</v>
      </c>
      <c r="Q833" s="699" t="s">
        <v>1998</v>
      </c>
      <c r="R833" s="699"/>
      <c r="S833" s="699"/>
      <c r="T833" s="181"/>
      <c r="U833" s="181"/>
      <c r="AC833" s="361" t="str">
        <f t="shared" si="15"/>
        <v>２１検査結果（換気設備）別記第一号-法第28条第2項又は第3項に基づき換気設備が設けられた居室等-3（8）-改善策の具体的内容等</v>
      </c>
      <c r="AL833" s="392" t="s">
        <v>5497</v>
      </c>
    </row>
    <row r="834" spans="5:48" x14ac:dyDescent="0.15">
      <c r="E834" s="1121">
        <f>'2_入力シート【検査結果表】 換気設備'!$CM$68</f>
        <v>0</v>
      </c>
      <c r="J834" s="699" t="s">
        <v>1992</v>
      </c>
      <c r="K834" s="699" t="s">
        <v>5547</v>
      </c>
      <c r="L834" s="852" t="s">
        <v>92</v>
      </c>
      <c r="M834" s="699" t="s">
        <v>2044</v>
      </c>
      <c r="N834" s="852" t="s">
        <v>92</v>
      </c>
      <c r="O834" s="699" t="s">
        <v>2053</v>
      </c>
      <c r="P834" s="852" t="s">
        <v>1995</v>
      </c>
      <c r="Q834" s="699" t="s">
        <v>1999</v>
      </c>
      <c r="R834" s="852" t="s">
        <v>1995</v>
      </c>
      <c r="S834" s="699" t="s">
        <v>2000</v>
      </c>
      <c r="T834" s="181"/>
      <c r="U834" s="181"/>
      <c r="AC834" s="361" t="str">
        <f t="shared" si="15"/>
        <v>２１検査結果（換気設備）別記第一号-法第28条第2項又は第3項に基づき換気設備が設けられた居室等-3（8）-改善（予定）年月-年（令和）</v>
      </c>
      <c r="AL834" s="392" t="s">
        <v>5498</v>
      </c>
    </row>
    <row r="835" spans="5:48" x14ac:dyDescent="0.15">
      <c r="E835" s="1121">
        <f>'2_入力シート【検査結果表】 換気設備'!$CP$68</f>
        <v>0</v>
      </c>
      <c r="J835" s="699" t="s">
        <v>1992</v>
      </c>
      <c r="K835" s="699" t="s">
        <v>5547</v>
      </c>
      <c r="L835" s="852" t="s">
        <v>92</v>
      </c>
      <c r="M835" s="699" t="s">
        <v>2044</v>
      </c>
      <c r="N835" s="852" t="s">
        <v>92</v>
      </c>
      <c r="O835" s="699" t="s">
        <v>2053</v>
      </c>
      <c r="P835" s="852" t="s">
        <v>1995</v>
      </c>
      <c r="Q835" s="699" t="s">
        <v>1999</v>
      </c>
      <c r="R835" s="852" t="s">
        <v>1995</v>
      </c>
      <c r="S835" s="699" t="s">
        <v>2001</v>
      </c>
      <c r="T835" s="181"/>
      <c r="U835" s="181"/>
      <c r="AC835" s="361" t="str">
        <f t="shared" si="15"/>
        <v>２１検査結果（換気設備）別記第一号-法第28条第2項又は第3項に基づき換気設備が設けられた居室等-3（8）-改善（予定）年月-月</v>
      </c>
      <c r="AL835" s="392" t="s">
        <v>5499</v>
      </c>
    </row>
    <row r="836" spans="5:48" x14ac:dyDescent="0.15">
      <c r="E836" s="1121">
        <f>'2_入力シート【検査結果表】 換気設備'!$CS$68</f>
        <v>0</v>
      </c>
      <c r="J836" s="699" t="s">
        <v>1992</v>
      </c>
      <c r="K836" s="699" t="s">
        <v>5547</v>
      </c>
      <c r="L836" s="852" t="s">
        <v>92</v>
      </c>
      <c r="M836" s="699" t="s">
        <v>2044</v>
      </c>
      <c r="N836" s="852" t="s">
        <v>92</v>
      </c>
      <c r="O836" s="699" t="s">
        <v>2053</v>
      </c>
      <c r="P836" s="852" t="s">
        <v>1995</v>
      </c>
      <c r="Q836" s="699" t="s">
        <v>1999</v>
      </c>
      <c r="R836" s="852" t="s">
        <v>1995</v>
      </c>
      <c r="S836" s="699" t="s">
        <v>2002</v>
      </c>
      <c r="T836" s="181"/>
      <c r="U836" s="181"/>
      <c r="AC836" s="361" t="str">
        <f t="shared" si="15"/>
        <v>２１検査結果（換気設備）別記第一号-法第28条第2項又は第3項に基づき換気設備が設けられた居室等-3（8）-改善（予定）年月-状況</v>
      </c>
      <c r="AL836" s="392" t="s">
        <v>5500</v>
      </c>
    </row>
    <row r="837" spans="5:48" x14ac:dyDescent="0.15">
      <c r="E837" s="1121">
        <f>'2_入力シート【検査結果表】 換気設備'!$AZ$69</f>
        <v>0</v>
      </c>
      <c r="J837" s="699" t="s">
        <v>1992</v>
      </c>
      <c r="K837" s="699" t="s">
        <v>5547</v>
      </c>
      <c r="L837" s="852" t="s">
        <v>92</v>
      </c>
      <c r="M837" s="699" t="s">
        <v>2044</v>
      </c>
      <c r="N837" s="852" t="s">
        <v>92</v>
      </c>
      <c r="O837" s="699" t="s">
        <v>2209</v>
      </c>
      <c r="P837" s="852" t="s">
        <v>92</v>
      </c>
      <c r="Q837" s="699" t="s">
        <v>3514</v>
      </c>
      <c r="R837" s="699"/>
      <c r="S837" s="699"/>
      <c r="T837" s="181"/>
      <c r="U837" s="181"/>
      <c r="AC837" s="361" t="str">
        <f t="shared" si="15"/>
        <v>２１検査結果（換気設備）別記第一号-法第28条第2項又は第3項に基づき換気設備が設けられた居室等-3（9）-検査結果</v>
      </c>
      <c r="AD837" s="361"/>
      <c r="AE837" s="361"/>
      <c r="AF837" s="361"/>
      <c r="AG837" s="361"/>
      <c r="AH837" s="361"/>
      <c r="AI837" s="361"/>
      <c r="AJ837" s="361"/>
      <c r="AK837" s="361"/>
      <c r="AL837" s="392" t="s">
        <v>5501</v>
      </c>
      <c r="AM837" s="361"/>
      <c r="AN837" s="361"/>
      <c r="AO837" s="361"/>
      <c r="AP837" s="361"/>
      <c r="AQ837" s="361"/>
      <c r="AR837" s="361"/>
      <c r="AS837" s="361"/>
      <c r="AT837" s="361"/>
      <c r="AU837" s="361"/>
      <c r="AV837" s="361"/>
    </row>
    <row r="838" spans="5:48" x14ac:dyDescent="0.15">
      <c r="E838" s="1121">
        <f>'2_入力シート【検査結果表】 換気設備'!$BL$69</f>
        <v>0</v>
      </c>
      <c r="J838" s="699" t="s">
        <v>1992</v>
      </c>
      <c r="K838" s="699" t="s">
        <v>5547</v>
      </c>
      <c r="L838" s="852" t="s">
        <v>92</v>
      </c>
      <c r="M838" s="699" t="s">
        <v>2044</v>
      </c>
      <c r="N838" s="852" t="s">
        <v>92</v>
      </c>
      <c r="O838" s="699" t="s">
        <v>2209</v>
      </c>
      <c r="P838" s="852" t="s">
        <v>92</v>
      </c>
      <c r="Q838" s="699" t="s">
        <v>1032</v>
      </c>
      <c r="R838" s="699"/>
      <c r="S838" s="699"/>
      <c r="T838" s="181"/>
      <c r="U838" s="181"/>
      <c r="AC838" s="361" t="str">
        <f t="shared" si="15"/>
        <v>２１検査結果（換気設備）別記第一号-法第28条第2項又は第3項に基づき換気設備が設けられた居室等-3（9）-検査者番号</v>
      </c>
      <c r="AD838" s="361"/>
      <c r="AE838" s="361"/>
      <c r="AF838" s="361"/>
      <c r="AG838" s="361"/>
      <c r="AH838" s="361"/>
      <c r="AI838" s="361"/>
      <c r="AJ838" s="361"/>
      <c r="AK838" s="361"/>
      <c r="AL838" s="392" t="s">
        <v>5502</v>
      </c>
      <c r="AM838" s="361"/>
      <c r="AN838" s="361"/>
      <c r="AO838" s="361"/>
      <c r="AP838" s="361"/>
      <c r="AQ838" s="361"/>
      <c r="AR838" s="361"/>
      <c r="AS838" s="361"/>
      <c r="AT838" s="361"/>
      <c r="AU838" s="361"/>
      <c r="AV838" s="361"/>
    </row>
    <row r="839" spans="5:48" x14ac:dyDescent="0.15">
      <c r="E839" s="1121">
        <f>'2_入力シート【検査結果表】 換気設備'!$BN$69</f>
        <v>0</v>
      </c>
      <c r="J839" s="699" t="s">
        <v>1992</v>
      </c>
      <c r="K839" s="699" t="s">
        <v>5547</v>
      </c>
      <c r="L839" s="852" t="s">
        <v>92</v>
      </c>
      <c r="M839" s="699" t="s">
        <v>2044</v>
      </c>
      <c r="N839" s="852" t="s">
        <v>92</v>
      </c>
      <c r="O839" s="699" t="s">
        <v>2209</v>
      </c>
      <c r="P839" s="852" t="s">
        <v>92</v>
      </c>
      <c r="Q839" s="699" t="s">
        <v>1997</v>
      </c>
      <c r="R839" s="699"/>
      <c r="S839" s="699"/>
      <c r="T839" s="181"/>
      <c r="U839" s="181"/>
      <c r="AC839" s="361" t="str">
        <f t="shared" si="15"/>
        <v>２１検査結果（換気設備）別記第一号-法第28条第2項又は第3項に基づき換気設備が設けられた居室等-3（9）-指摘の具体的内容等</v>
      </c>
      <c r="AD839" s="361"/>
      <c r="AE839" s="361"/>
      <c r="AF839" s="361"/>
      <c r="AG839" s="361"/>
      <c r="AH839" s="361"/>
      <c r="AI839" s="361"/>
      <c r="AJ839" s="361"/>
      <c r="AK839" s="361"/>
      <c r="AL839" s="392" t="s">
        <v>5503</v>
      </c>
      <c r="AM839" s="361"/>
      <c r="AN839" s="361"/>
      <c r="AO839" s="361"/>
      <c r="AP839" s="361"/>
      <c r="AQ839" s="361"/>
      <c r="AR839" s="361"/>
      <c r="AS839" s="361"/>
      <c r="AT839" s="361"/>
      <c r="AU839" s="361"/>
      <c r="AV839" s="361"/>
    </row>
    <row r="840" spans="5:48" x14ac:dyDescent="0.15">
      <c r="E840" s="1121">
        <f>'2_入力シート【検査結果表】 換気設備'!$BX$69</f>
        <v>0</v>
      </c>
      <c r="J840" s="699" t="s">
        <v>1992</v>
      </c>
      <c r="K840" s="699" t="s">
        <v>5547</v>
      </c>
      <c r="L840" s="852" t="s">
        <v>92</v>
      </c>
      <c r="M840" s="699" t="s">
        <v>2044</v>
      </c>
      <c r="N840" s="852" t="s">
        <v>92</v>
      </c>
      <c r="O840" s="699" t="s">
        <v>2209</v>
      </c>
      <c r="P840" s="852" t="s">
        <v>92</v>
      </c>
      <c r="Q840" s="699" t="s">
        <v>1998</v>
      </c>
      <c r="R840" s="699"/>
      <c r="S840" s="699"/>
      <c r="T840" s="181"/>
      <c r="U840" s="181"/>
      <c r="AC840" s="361" t="str">
        <f t="shared" si="15"/>
        <v>２１検査結果（換気設備）別記第一号-法第28条第2項又は第3項に基づき換気設備が設けられた居室等-3（9）-改善策の具体的内容等</v>
      </c>
      <c r="AD840" s="361"/>
      <c r="AE840" s="361"/>
      <c r="AF840" s="361"/>
      <c r="AG840" s="361"/>
      <c r="AH840" s="361"/>
      <c r="AI840" s="361"/>
      <c r="AJ840" s="361"/>
      <c r="AK840" s="361"/>
      <c r="AL840" s="392" t="s">
        <v>5504</v>
      </c>
      <c r="AM840" s="361"/>
      <c r="AN840" s="361"/>
      <c r="AO840" s="361"/>
      <c r="AP840" s="361"/>
      <c r="AQ840" s="361"/>
      <c r="AR840" s="361"/>
      <c r="AS840" s="361"/>
      <c r="AT840" s="361"/>
      <c r="AU840" s="361"/>
      <c r="AV840" s="361"/>
    </row>
    <row r="841" spans="5:48" x14ac:dyDescent="0.15">
      <c r="E841" s="1121">
        <f>'2_入力シート【検査結果表】 換気設備'!$CM$69</f>
        <v>0</v>
      </c>
      <c r="J841" s="699" t="s">
        <v>1992</v>
      </c>
      <c r="K841" s="699" t="s">
        <v>5547</v>
      </c>
      <c r="L841" s="852" t="s">
        <v>92</v>
      </c>
      <c r="M841" s="699" t="s">
        <v>2044</v>
      </c>
      <c r="N841" s="852" t="s">
        <v>92</v>
      </c>
      <c r="O841" s="699" t="s">
        <v>2209</v>
      </c>
      <c r="P841" s="852" t="s">
        <v>92</v>
      </c>
      <c r="Q841" s="699" t="s">
        <v>155</v>
      </c>
      <c r="R841" s="852" t="s">
        <v>92</v>
      </c>
      <c r="S841" s="699" t="s">
        <v>1978</v>
      </c>
      <c r="T841" s="181"/>
      <c r="U841" s="181"/>
      <c r="AC841" s="361" t="str">
        <f t="shared" si="15"/>
        <v>２１検査結果（換気設備）別記第一号-法第28条第2項又は第3項に基づき換気設備が設けられた居室等-3（9）-改善（予定）年月-年（令和）</v>
      </c>
      <c r="AD841" s="361"/>
      <c r="AE841" s="361"/>
      <c r="AF841" s="361"/>
      <c r="AG841" s="361"/>
      <c r="AH841" s="361"/>
      <c r="AI841" s="361"/>
      <c r="AJ841" s="361"/>
      <c r="AK841" s="361"/>
      <c r="AL841" s="392" t="s">
        <v>5505</v>
      </c>
      <c r="AM841" s="361"/>
      <c r="AN841" s="361"/>
      <c r="AO841" s="361"/>
      <c r="AP841" s="361"/>
      <c r="AQ841" s="361"/>
      <c r="AR841" s="361"/>
      <c r="AS841" s="361"/>
      <c r="AT841" s="361"/>
      <c r="AU841" s="361"/>
      <c r="AV841" s="361"/>
    </row>
    <row r="842" spans="5:48" x14ac:dyDescent="0.15">
      <c r="E842" s="1121">
        <f>'2_入力シート【検査結果表】 換気設備'!$CP$69</f>
        <v>0</v>
      </c>
      <c r="J842" s="699" t="s">
        <v>1992</v>
      </c>
      <c r="K842" s="699" t="s">
        <v>5547</v>
      </c>
      <c r="L842" s="852" t="s">
        <v>92</v>
      </c>
      <c r="M842" s="699" t="s">
        <v>2044</v>
      </c>
      <c r="N842" s="852" t="s">
        <v>92</v>
      </c>
      <c r="O842" s="699" t="s">
        <v>2209</v>
      </c>
      <c r="P842" s="852" t="s">
        <v>92</v>
      </c>
      <c r="Q842" s="699" t="s">
        <v>155</v>
      </c>
      <c r="R842" s="852" t="s">
        <v>92</v>
      </c>
      <c r="S842" s="699" t="s">
        <v>81</v>
      </c>
      <c r="T842" s="181"/>
      <c r="U842" s="181"/>
      <c r="AC842" s="361" t="str">
        <f t="shared" si="15"/>
        <v>２１検査結果（換気設備）別記第一号-法第28条第2項又は第3項に基づき換気設備が設けられた居室等-3（9）-改善（予定）年月-月</v>
      </c>
      <c r="AD842" s="361"/>
      <c r="AE842" s="361"/>
      <c r="AF842" s="361"/>
      <c r="AG842" s="361"/>
      <c r="AH842" s="361"/>
      <c r="AI842" s="361"/>
      <c r="AJ842" s="361"/>
      <c r="AK842" s="361"/>
      <c r="AL842" s="392" t="s">
        <v>5506</v>
      </c>
      <c r="AM842" s="361"/>
      <c r="AN842" s="361"/>
      <c r="AO842" s="361"/>
      <c r="AP842" s="361"/>
      <c r="AQ842" s="361"/>
      <c r="AR842" s="361"/>
      <c r="AS842" s="361"/>
      <c r="AT842" s="361"/>
      <c r="AU842" s="361"/>
      <c r="AV842" s="361"/>
    </row>
    <row r="843" spans="5:48" x14ac:dyDescent="0.15">
      <c r="E843" s="1121">
        <f>'2_入力シート【検査結果表】 換気設備'!$CS$69</f>
        <v>0</v>
      </c>
      <c r="J843" s="699" t="s">
        <v>1992</v>
      </c>
      <c r="K843" s="699" t="s">
        <v>5547</v>
      </c>
      <c r="L843" s="852" t="s">
        <v>92</v>
      </c>
      <c r="M843" s="699" t="s">
        <v>2044</v>
      </c>
      <c r="N843" s="852" t="s">
        <v>92</v>
      </c>
      <c r="O843" s="699" t="s">
        <v>2209</v>
      </c>
      <c r="P843" s="852" t="s">
        <v>92</v>
      </c>
      <c r="Q843" s="699" t="s">
        <v>155</v>
      </c>
      <c r="R843" s="852" t="s">
        <v>92</v>
      </c>
      <c r="S843" s="699" t="s">
        <v>145</v>
      </c>
      <c r="T843" s="181"/>
      <c r="U843" s="181"/>
      <c r="AC843" s="361" t="str">
        <f t="shared" si="15"/>
        <v>２１検査結果（換気設備）別記第一号-法第28条第2項又は第3項に基づき換気設備が設けられた居室等-3（9）-改善（予定）年月-状況</v>
      </c>
      <c r="AL843" s="392" t="s">
        <v>5507</v>
      </c>
    </row>
    <row r="844" spans="5:48" s="361" customFormat="1" x14ac:dyDescent="0.15">
      <c r="E844" s="1121">
        <f>'2_入力シート【検査結果表】 換気設備'!$M$74</f>
        <v>0</v>
      </c>
      <c r="J844" s="699" t="s">
        <v>1992</v>
      </c>
      <c r="K844" s="699" t="s">
        <v>5547</v>
      </c>
      <c r="L844" s="852" t="s">
        <v>92</v>
      </c>
      <c r="M844" s="699" t="s">
        <v>2054</v>
      </c>
      <c r="N844" s="852" t="s">
        <v>92</v>
      </c>
      <c r="O844" s="699" t="s">
        <v>2055</v>
      </c>
      <c r="P844" s="852" t="s">
        <v>92</v>
      </c>
      <c r="Q844" s="699" t="s">
        <v>2267</v>
      </c>
      <c r="R844" s="852"/>
      <c r="S844" s="699"/>
      <c r="T844" s="181"/>
      <c r="U844" s="181"/>
      <c r="W844" s="853"/>
      <c r="AC844" s="361" t="str">
        <f t="shared" si="15"/>
        <v>２１検査結果（換気設備）別記第一号-上記以外の検査項目等-1行目-番号</v>
      </c>
      <c r="AL844" s="392" t="s">
        <v>5508</v>
      </c>
    </row>
    <row r="845" spans="5:48" x14ac:dyDescent="0.15">
      <c r="E845" s="1121">
        <f>'2_入力シート【検査結果表】 換気設備'!$P$74</f>
        <v>0</v>
      </c>
      <c r="J845" s="699" t="s">
        <v>1992</v>
      </c>
      <c r="K845" s="699" t="s">
        <v>5547</v>
      </c>
      <c r="L845" s="852" t="s">
        <v>92</v>
      </c>
      <c r="M845" s="699" t="s">
        <v>2054</v>
      </c>
      <c r="N845" s="852" t="s">
        <v>92</v>
      </c>
      <c r="O845" s="699" t="s">
        <v>2055</v>
      </c>
      <c r="P845" s="852" t="s">
        <v>1995</v>
      </c>
      <c r="Q845" s="699" t="s">
        <v>2057</v>
      </c>
      <c r="R845" s="699"/>
      <c r="S845" s="699"/>
      <c r="T845" s="181"/>
      <c r="U845" s="181"/>
      <c r="AC845" s="361" t="str">
        <f t="shared" si="15"/>
        <v>２１検査結果（換気設備）別記第一号-上記以外の検査項目等-1行目-検査項目</v>
      </c>
      <c r="AL845" s="392" t="s">
        <v>5509</v>
      </c>
    </row>
    <row r="846" spans="5:48" x14ac:dyDescent="0.15">
      <c r="E846" s="1121">
        <f>'2_入力シート【検査結果表】 換気設備'!$AA$74</f>
        <v>0</v>
      </c>
      <c r="J846" s="699" t="s">
        <v>1992</v>
      </c>
      <c r="K846" s="699" t="s">
        <v>5547</v>
      </c>
      <c r="L846" s="852" t="s">
        <v>92</v>
      </c>
      <c r="M846" s="699" t="s">
        <v>2054</v>
      </c>
      <c r="N846" s="852" t="s">
        <v>92</v>
      </c>
      <c r="O846" s="699" t="s">
        <v>2055</v>
      </c>
      <c r="P846" s="852" t="s">
        <v>1995</v>
      </c>
      <c r="Q846" s="699" t="s">
        <v>2058</v>
      </c>
      <c r="R846" s="699"/>
      <c r="S846" s="699"/>
      <c r="T846" s="181"/>
      <c r="U846" s="181"/>
      <c r="AC846" s="361" t="str">
        <f t="shared" si="15"/>
        <v>２１検査結果（換気設備）別記第一号-上記以外の検査項目等-1行目-検査事項</v>
      </c>
      <c r="AL846" s="392" t="s">
        <v>5510</v>
      </c>
    </row>
    <row r="847" spans="5:48" x14ac:dyDescent="0.15">
      <c r="E847" s="1121">
        <f>'2_入力シート【検査結果表】 換気設備'!$AZ$74</f>
        <v>0</v>
      </c>
      <c r="J847" s="699" t="s">
        <v>1992</v>
      </c>
      <c r="K847" s="699" t="s">
        <v>5547</v>
      </c>
      <c r="L847" s="852" t="s">
        <v>92</v>
      </c>
      <c r="M847" s="699" t="s">
        <v>2054</v>
      </c>
      <c r="N847" s="852" t="s">
        <v>92</v>
      </c>
      <c r="O847" s="699" t="s">
        <v>2055</v>
      </c>
      <c r="P847" s="852" t="s">
        <v>1995</v>
      </c>
      <c r="Q847" s="699" t="s">
        <v>3514</v>
      </c>
      <c r="R847" s="699"/>
      <c r="S847" s="699"/>
      <c r="T847" s="181"/>
      <c r="U847" s="181"/>
      <c r="AC847" s="361" t="str">
        <f t="shared" si="15"/>
        <v>２１検査結果（換気設備）別記第一号-上記以外の検査項目等-1行目-検査結果</v>
      </c>
      <c r="AL847" s="392" t="s">
        <v>5511</v>
      </c>
    </row>
    <row r="848" spans="5:48" x14ac:dyDescent="0.15">
      <c r="E848" s="1121">
        <f>'2_入力シート【検査結果表】 換気設備'!$BL$74</f>
        <v>0</v>
      </c>
      <c r="J848" s="699" t="s">
        <v>1992</v>
      </c>
      <c r="K848" s="699" t="s">
        <v>5547</v>
      </c>
      <c r="L848" s="852" t="s">
        <v>92</v>
      </c>
      <c r="M848" s="699" t="s">
        <v>2054</v>
      </c>
      <c r="N848" s="852" t="s">
        <v>92</v>
      </c>
      <c r="O848" s="699" t="s">
        <v>2055</v>
      </c>
      <c r="P848" s="852" t="s">
        <v>1995</v>
      </c>
      <c r="Q848" s="699" t="s">
        <v>1996</v>
      </c>
      <c r="R848" s="699"/>
      <c r="S848" s="699"/>
      <c r="T848" s="181"/>
      <c r="U848" s="181"/>
      <c r="AC848" s="361" t="str">
        <f t="shared" si="15"/>
        <v>２１検査結果（換気設備）別記第一号-上記以外の検査項目等-1行目-検査者番号</v>
      </c>
      <c r="AL848" s="392" t="s">
        <v>5512</v>
      </c>
    </row>
    <row r="849" spans="5:38" x14ac:dyDescent="0.15">
      <c r="E849" s="1121">
        <f>'2_入力シート【検査結果表】 換気設備'!$BN$74</f>
        <v>0</v>
      </c>
      <c r="J849" s="699" t="s">
        <v>1992</v>
      </c>
      <c r="K849" s="699" t="s">
        <v>5547</v>
      </c>
      <c r="L849" s="852" t="s">
        <v>92</v>
      </c>
      <c r="M849" s="699" t="s">
        <v>2054</v>
      </c>
      <c r="N849" s="852" t="s">
        <v>92</v>
      </c>
      <c r="O849" s="699" t="s">
        <v>2055</v>
      </c>
      <c r="P849" s="852" t="s">
        <v>1995</v>
      </c>
      <c r="Q849" s="699" t="s">
        <v>1997</v>
      </c>
      <c r="R849" s="699"/>
      <c r="S849" s="699"/>
      <c r="T849" s="181"/>
      <c r="U849" s="181"/>
      <c r="AC849" s="361" t="str">
        <f t="shared" si="15"/>
        <v>２１検査結果（換気設備）別記第一号-上記以外の検査項目等-1行目-指摘の具体的内容等</v>
      </c>
      <c r="AL849" s="392" t="s">
        <v>5513</v>
      </c>
    </row>
    <row r="850" spans="5:38" x14ac:dyDescent="0.15">
      <c r="E850" s="1121">
        <f>'2_入力シート【検査結果表】 換気設備'!$BX$74</f>
        <v>0</v>
      </c>
      <c r="J850" s="699" t="s">
        <v>1992</v>
      </c>
      <c r="K850" s="699" t="s">
        <v>5547</v>
      </c>
      <c r="L850" s="852" t="s">
        <v>92</v>
      </c>
      <c r="M850" s="699" t="s">
        <v>2054</v>
      </c>
      <c r="N850" s="852" t="s">
        <v>92</v>
      </c>
      <c r="O850" s="699" t="s">
        <v>2055</v>
      </c>
      <c r="P850" s="852" t="s">
        <v>1995</v>
      </c>
      <c r="Q850" s="699" t="s">
        <v>1998</v>
      </c>
      <c r="R850" s="699"/>
      <c r="S850" s="699"/>
      <c r="T850" s="181"/>
      <c r="U850" s="181"/>
      <c r="AC850" s="361" t="str">
        <f t="shared" si="15"/>
        <v>２１検査結果（換気設備）別記第一号-上記以外の検査項目等-1行目-改善策の具体的内容等</v>
      </c>
      <c r="AL850" s="392" t="s">
        <v>5514</v>
      </c>
    </row>
    <row r="851" spans="5:38" x14ac:dyDescent="0.15">
      <c r="E851" s="1121">
        <f>'2_入力シート【検査結果表】 換気設備'!$CM$74</f>
        <v>0</v>
      </c>
      <c r="J851" s="699" t="s">
        <v>1992</v>
      </c>
      <c r="K851" s="699" t="s">
        <v>5547</v>
      </c>
      <c r="L851" s="852" t="s">
        <v>92</v>
      </c>
      <c r="M851" s="699" t="s">
        <v>2054</v>
      </c>
      <c r="N851" s="852" t="s">
        <v>92</v>
      </c>
      <c r="O851" s="699" t="s">
        <v>2055</v>
      </c>
      <c r="P851" s="852" t="s">
        <v>1995</v>
      </c>
      <c r="Q851" s="699" t="s">
        <v>1999</v>
      </c>
      <c r="R851" s="852" t="s">
        <v>1995</v>
      </c>
      <c r="S851" s="699" t="s">
        <v>2000</v>
      </c>
      <c r="T851" s="181"/>
      <c r="U851" s="181"/>
      <c r="AC851" s="361" t="str">
        <f t="shared" si="15"/>
        <v>２１検査結果（換気設備）別記第一号-上記以外の検査項目等-1行目-改善（予定）年月-年（令和）</v>
      </c>
      <c r="AL851" s="392" t="s">
        <v>5515</v>
      </c>
    </row>
    <row r="852" spans="5:38" x14ac:dyDescent="0.15">
      <c r="E852" s="1121">
        <f>'2_入力シート【検査結果表】 換気設備'!$CP$74</f>
        <v>0</v>
      </c>
      <c r="J852" s="699" t="s">
        <v>1992</v>
      </c>
      <c r="K852" s="699" t="s">
        <v>5547</v>
      </c>
      <c r="L852" s="852" t="s">
        <v>92</v>
      </c>
      <c r="M852" s="699" t="s">
        <v>2054</v>
      </c>
      <c r="N852" s="852" t="s">
        <v>92</v>
      </c>
      <c r="O852" s="699" t="s">
        <v>2055</v>
      </c>
      <c r="P852" s="852" t="s">
        <v>1995</v>
      </c>
      <c r="Q852" s="699" t="s">
        <v>1999</v>
      </c>
      <c r="R852" s="852" t="s">
        <v>1995</v>
      </c>
      <c r="S852" s="699" t="s">
        <v>2001</v>
      </c>
      <c r="T852" s="181"/>
      <c r="U852" s="181"/>
      <c r="AC852" s="361" t="str">
        <f t="shared" si="15"/>
        <v>２１検査結果（換気設備）別記第一号-上記以外の検査項目等-1行目-改善（予定）年月-月</v>
      </c>
      <c r="AL852" s="392" t="s">
        <v>5516</v>
      </c>
    </row>
    <row r="853" spans="5:38" x14ac:dyDescent="0.15">
      <c r="E853" s="1121">
        <f>'2_入力シート【検査結果表】 換気設備'!$CS$74</f>
        <v>0</v>
      </c>
      <c r="J853" s="699" t="s">
        <v>1992</v>
      </c>
      <c r="K853" s="699" t="s">
        <v>5547</v>
      </c>
      <c r="L853" s="852" t="s">
        <v>92</v>
      </c>
      <c r="M853" s="699" t="s">
        <v>2054</v>
      </c>
      <c r="N853" s="852" t="s">
        <v>92</v>
      </c>
      <c r="O853" s="699" t="s">
        <v>2055</v>
      </c>
      <c r="P853" s="852" t="s">
        <v>1995</v>
      </c>
      <c r="Q853" s="699" t="s">
        <v>1999</v>
      </c>
      <c r="R853" s="852" t="s">
        <v>1995</v>
      </c>
      <c r="S853" s="699" t="s">
        <v>2002</v>
      </c>
      <c r="T853" s="181"/>
      <c r="U853" s="181"/>
      <c r="AC853" s="361" t="str">
        <f t="shared" si="15"/>
        <v>２１検査結果（換気設備）別記第一号-上記以外の検査項目等-1行目-改善（予定）年月-状況</v>
      </c>
      <c r="AL853" s="392" t="s">
        <v>5517</v>
      </c>
    </row>
    <row r="854" spans="5:38" x14ac:dyDescent="0.15">
      <c r="E854" s="1121">
        <f>'2_入力シート【検査結果表】 換気設備'!$M$75</f>
        <v>0</v>
      </c>
      <c r="J854" s="699" t="s">
        <v>1992</v>
      </c>
      <c r="K854" s="699" t="s">
        <v>5547</v>
      </c>
      <c r="L854" s="852" t="s">
        <v>92</v>
      </c>
      <c r="M854" s="699" t="s">
        <v>2054</v>
      </c>
      <c r="N854" s="852" t="s">
        <v>92</v>
      </c>
      <c r="O854" s="699" t="s">
        <v>2059</v>
      </c>
      <c r="P854" s="852" t="s">
        <v>1995</v>
      </c>
      <c r="Q854" s="699" t="s">
        <v>2056</v>
      </c>
      <c r="R854" s="699"/>
      <c r="S854" s="699"/>
      <c r="T854" s="181"/>
      <c r="U854" s="181"/>
      <c r="AC854" s="361" t="str">
        <f t="shared" si="15"/>
        <v>２１検査結果（換気設備）別記第一号-上記以外の検査項目等-2行目-番号</v>
      </c>
      <c r="AL854" s="392" t="s">
        <v>5527</v>
      </c>
    </row>
    <row r="855" spans="5:38" x14ac:dyDescent="0.15">
      <c r="E855" s="1121">
        <f>'2_入力シート【検査結果表】 換気設備'!$P$75</f>
        <v>0</v>
      </c>
      <c r="J855" s="699" t="s">
        <v>1992</v>
      </c>
      <c r="K855" s="699" t="s">
        <v>5547</v>
      </c>
      <c r="L855" s="852" t="s">
        <v>92</v>
      </c>
      <c r="M855" s="699" t="s">
        <v>2054</v>
      </c>
      <c r="N855" s="852" t="s">
        <v>92</v>
      </c>
      <c r="O855" s="699" t="s">
        <v>2059</v>
      </c>
      <c r="P855" s="852" t="s">
        <v>1995</v>
      </c>
      <c r="Q855" s="699" t="s">
        <v>2057</v>
      </c>
      <c r="R855" s="699"/>
      <c r="S855" s="699"/>
      <c r="T855" s="181"/>
      <c r="U855" s="181"/>
      <c r="AC855" s="361" t="str">
        <f t="shared" si="15"/>
        <v>２１検査結果（換気設備）別記第一号-上記以外の検査項目等-2行目-検査項目</v>
      </c>
      <c r="AL855" s="392" t="s">
        <v>5518</v>
      </c>
    </row>
    <row r="856" spans="5:38" x14ac:dyDescent="0.15">
      <c r="E856" s="1121">
        <f>'2_入力シート【検査結果表】 換気設備'!$AA$75</f>
        <v>0</v>
      </c>
      <c r="J856" s="699" t="s">
        <v>1992</v>
      </c>
      <c r="K856" s="699" t="s">
        <v>5547</v>
      </c>
      <c r="L856" s="852" t="s">
        <v>92</v>
      </c>
      <c r="M856" s="699" t="s">
        <v>2054</v>
      </c>
      <c r="N856" s="852" t="s">
        <v>92</v>
      </c>
      <c r="O856" s="699" t="s">
        <v>2059</v>
      </c>
      <c r="P856" s="852" t="s">
        <v>1995</v>
      </c>
      <c r="Q856" s="699" t="s">
        <v>2058</v>
      </c>
      <c r="R856" s="699"/>
      <c r="S856" s="699"/>
      <c r="T856" s="181"/>
      <c r="U856" s="181"/>
      <c r="AC856" s="361" t="str">
        <f t="shared" si="15"/>
        <v>２１検査結果（換気設備）別記第一号-上記以外の検査項目等-2行目-検査事項</v>
      </c>
      <c r="AL856" s="392" t="s">
        <v>5519</v>
      </c>
    </row>
    <row r="857" spans="5:38" x14ac:dyDescent="0.15">
      <c r="E857" s="1121">
        <f>'2_入力シート【検査結果表】 換気設備'!$AZ$75</f>
        <v>0</v>
      </c>
      <c r="J857" s="699" t="s">
        <v>1992</v>
      </c>
      <c r="K857" s="699" t="s">
        <v>5547</v>
      </c>
      <c r="L857" s="852" t="s">
        <v>92</v>
      </c>
      <c r="M857" s="699" t="s">
        <v>2054</v>
      </c>
      <c r="N857" s="852" t="s">
        <v>92</v>
      </c>
      <c r="O857" s="699" t="s">
        <v>2059</v>
      </c>
      <c r="P857" s="852" t="s">
        <v>1995</v>
      </c>
      <c r="Q857" s="699" t="s">
        <v>3514</v>
      </c>
      <c r="R857" s="699"/>
      <c r="S857" s="699"/>
      <c r="T857" s="181"/>
      <c r="U857" s="181"/>
      <c r="AC857" s="361" t="str">
        <f t="shared" ref="AC857:AC920" si="16">CONCATENATE(J857,K857,L857,M857,N857,O857,P857,Q857,R857,S857,T857,U857)</f>
        <v>２１検査結果（換気設備）別記第一号-上記以外の検査項目等-2行目-検査結果</v>
      </c>
      <c r="AL857" s="392" t="s">
        <v>5520</v>
      </c>
    </row>
    <row r="858" spans="5:38" x14ac:dyDescent="0.15">
      <c r="E858" s="1121">
        <f>'2_入力シート【検査結果表】 換気設備'!$BL$75</f>
        <v>0</v>
      </c>
      <c r="J858" s="699" t="s">
        <v>1992</v>
      </c>
      <c r="K858" s="699" t="s">
        <v>5547</v>
      </c>
      <c r="L858" s="852" t="s">
        <v>92</v>
      </c>
      <c r="M858" s="699" t="s">
        <v>2054</v>
      </c>
      <c r="N858" s="852" t="s">
        <v>92</v>
      </c>
      <c r="O858" s="699" t="s">
        <v>2059</v>
      </c>
      <c r="P858" s="852" t="s">
        <v>1995</v>
      </c>
      <c r="Q858" s="699" t="s">
        <v>1996</v>
      </c>
      <c r="R858" s="699"/>
      <c r="S858" s="699"/>
      <c r="T858" s="181"/>
      <c r="U858" s="181"/>
      <c r="AC858" s="361" t="str">
        <f t="shared" si="16"/>
        <v>２１検査結果（換気設備）別記第一号-上記以外の検査項目等-2行目-検査者番号</v>
      </c>
      <c r="AL858" s="392" t="s">
        <v>5521</v>
      </c>
    </row>
    <row r="859" spans="5:38" x14ac:dyDescent="0.15">
      <c r="E859" s="1121">
        <f>'2_入力シート【検査結果表】 換気設備'!$BN$75</f>
        <v>0</v>
      </c>
      <c r="J859" s="699" t="s">
        <v>1992</v>
      </c>
      <c r="K859" s="699" t="s">
        <v>5547</v>
      </c>
      <c r="L859" s="852" t="s">
        <v>92</v>
      </c>
      <c r="M859" s="699" t="s">
        <v>2054</v>
      </c>
      <c r="N859" s="852" t="s">
        <v>92</v>
      </c>
      <c r="O859" s="699" t="s">
        <v>2059</v>
      </c>
      <c r="P859" s="852" t="s">
        <v>1995</v>
      </c>
      <c r="Q859" s="699" t="s">
        <v>1997</v>
      </c>
      <c r="R859" s="699"/>
      <c r="S859" s="699"/>
      <c r="T859" s="181"/>
      <c r="U859" s="181"/>
      <c r="AC859" s="361" t="str">
        <f t="shared" si="16"/>
        <v>２１検査結果（換気設備）別記第一号-上記以外の検査項目等-2行目-指摘の具体的内容等</v>
      </c>
      <c r="AL859" s="392" t="s">
        <v>5522</v>
      </c>
    </row>
    <row r="860" spans="5:38" x14ac:dyDescent="0.15">
      <c r="E860" s="1121">
        <f>'2_入力シート【検査結果表】 換気設備'!$BX$75</f>
        <v>0</v>
      </c>
      <c r="J860" s="699" t="s">
        <v>1992</v>
      </c>
      <c r="K860" s="699" t="s">
        <v>5547</v>
      </c>
      <c r="L860" s="852" t="s">
        <v>92</v>
      </c>
      <c r="M860" s="699" t="s">
        <v>2054</v>
      </c>
      <c r="N860" s="852" t="s">
        <v>92</v>
      </c>
      <c r="O860" s="699" t="s">
        <v>2059</v>
      </c>
      <c r="P860" s="852" t="s">
        <v>1995</v>
      </c>
      <c r="Q860" s="699" t="s">
        <v>1998</v>
      </c>
      <c r="R860" s="699"/>
      <c r="S860" s="699"/>
      <c r="T860" s="181"/>
      <c r="U860" s="181"/>
      <c r="AC860" s="361" t="str">
        <f t="shared" si="16"/>
        <v>２１検査結果（換気設備）別記第一号-上記以外の検査項目等-2行目-改善策の具体的内容等</v>
      </c>
      <c r="AL860" s="392" t="s">
        <v>5523</v>
      </c>
    </row>
    <row r="861" spans="5:38" x14ac:dyDescent="0.15">
      <c r="E861" s="1121">
        <f>'2_入力シート【検査結果表】 換気設備'!$CM$75</f>
        <v>0</v>
      </c>
      <c r="J861" s="699" t="s">
        <v>1992</v>
      </c>
      <c r="K861" s="699" t="s">
        <v>5547</v>
      </c>
      <c r="L861" s="852" t="s">
        <v>92</v>
      </c>
      <c r="M861" s="699" t="s">
        <v>2054</v>
      </c>
      <c r="N861" s="852" t="s">
        <v>92</v>
      </c>
      <c r="O861" s="699" t="s">
        <v>2059</v>
      </c>
      <c r="P861" s="852" t="s">
        <v>1995</v>
      </c>
      <c r="Q861" s="699" t="s">
        <v>1999</v>
      </c>
      <c r="R861" s="852" t="s">
        <v>1995</v>
      </c>
      <c r="S861" s="699" t="s">
        <v>2000</v>
      </c>
      <c r="T861" s="181"/>
      <c r="U861" s="181"/>
      <c r="AC861" s="361" t="str">
        <f t="shared" si="16"/>
        <v>２１検査結果（換気設備）別記第一号-上記以外の検査項目等-2行目-改善（予定）年月-年（令和）</v>
      </c>
      <c r="AL861" s="392" t="s">
        <v>5524</v>
      </c>
    </row>
    <row r="862" spans="5:38" x14ac:dyDescent="0.15">
      <c r="E862" s="1121">
        <f>'2_入力シート【検査結果表】 換気設備'!$CP$75</f>
        <v>0</v>
      </c>
      <c r="J862" s="699" t="s">
        <v>1992</v>
      </c>
      <c r="K862" s="699" t="s">
        <v>5547</v>
      </c>
      <c r="L862" s="852" t="s">
        <v>92</v>
      </c>
      <c r="M862" s="699" t="s">
        <v>2054</v>
      </c>
      <c r="N862" s="852" t="s">
        <v>92</v>
      </c>
      <c r="O862" s="699" t="s">
        <v>2059</v>
      </c>
      <c r="P862" s="852" t="s">
        <v>1995</v>
      </c>
      <c r="Q862" s="699" t="s">
        <v>1999</v>
      </c>
      <c r="R862" s="852" t="s">
        <v>1995</v>
      </c>
      <c r="S862" s="699" t="s">
        <v>2001</v>
      </c>
      <c r="T862" s="181"/>
      <c r="U862" s="181"/>
      <c r="AC862" s="361" t="str">
        <f t="shared" si="16"/>
        <v>２１検査結果（換気設備）別記第一号-上記以外の検査項目等-2行目-改善（予定）年月-月</v>
      </c>
      <c r="AL862" s="392" t="s">
        <v>5525</v>
      </c>
    </row>
    <row r="863" spans="5:38" x14ac:dyDescent="0.15">
      <c r="E863" s="1121">
        <f>'2_入力シート【検査結果表】 換気設備'!$CS$75</f>
        <v>0</v>
      </c>
      <c r="J863" s="699" t="s">
        <v>1992</v>
      </c>
      <c r="K863" s="699" t="s">
        <v>5547</v>
      </c>
      <c r="L863" s="852" t="s">
        <v>92</v>
      </c>
      <c r="M863" s="699" t="s">
        <v>2054</v>
      </c>
      <c r="N863" s="852" t="s">
        <v>92</v>
      </c>
      <c r="O863" s="699" t="s">
        <v>2059</v>
      </c>
      <c r="P863" s="852" t="s">
        <v>1995</v>
      </c>
      <c r="Q863" s="699" t="s">
        <v>1999</v>
      </c>
      <c r="R863" s="852" t="s">
        <v>1995</v>
      </c>
      <c r="S863" s="699" t="s">
        <v>2002</v>
      </c>
      <c r="T863" s="181"/>
      <c r="U863" s="181"/>
      <c r="AC863" s="361" t="str">
        <f t="shared" si="16"/>
        <v>２１検査結果（換気設備）別記第一号-上記以外の検査項目等-2行目-改善（予定）年月-状況</v>
      </c>
      <c r="AL863" s="392" t="s">
        <v>5526</v>
      </c>
    </row>
    <row r="864" spans="5:38" x14ac:dyDescent="0.15">
      <c r="E864" s="1121">
        <f>'2_入力シート【検査結果表】 換気設備'!$M$76</f>
        <v>0</v>
      </c>
      <c r="J864" s="699" t="s">
        <v>1992</v>
      </c>
      <c r="K864" s="699" t="s">
        <v>5547</v>
      </c>
      <c r="L864" s="852" t="s">
        <v>92</v>
      </c>
      <c r="M864" s="699" t="s">
        <v>2054</v>
      </c>
      <c r="N864" s="852" t="s">
        <v>92</v>
      </c>
      <c r="O864" s="699" t="s">
        <v>2060</v>
      </c>
      <c r="P864" s="852" t="s">
        <v>1995</v>
      </c>
      <c r="Q864" s="699" t="s">
        <v>2056</v>
      </c>
      <c r="R864" s="699"/>
      <c r="S864" s="699"/>
      <c r="T864" s="181"/>
      <c r="U864" s="181"/>
      <c r="AC864" s="361" t="str">
        <f t="shared" si="16"/>
        <v>２１検査結果（換気設備）別記第一号-上記以外の検査項目等-3行目-番号</v>
      </c>
      <c r="AL864" s="392" t="s">
        <v>5545</v>
      </c>
    </row>
    <row r="865" spans="5:38" x14ac:dyDescent="0.15">
      <c r="E865" s="1121">
        <f>'2_入力シート【検査結果表】 換気設備'!$P$76</f>
        <v>0</v>
      </c>
      <c r="J865" s="699" t="s">
        <v>1992</v>
      </c>
      <c r="K865" s="699" t="s">
        <v>5547</v>
      </c>
      <c r="L865" s="852" t="s">
        <v>92</v>
      </c>
      <c r="M865" s="699" t="s">
        <v>2054</v>
      </c>
      <c r="N865" s="852" t="s">
        <v>92</v>
      </c>
      <c r="O865" s="699" t="s">
        <v>2060</v>
      </c>
      <c r="P865" s="852" t="s">
        <v>1995</v>
      </c>
      <c r="Q865" s="699" t="s">
        <v>2057</v>
      </c>
      <c r="R865" s="699"/>
      <c r="S865" s="699"/>
      <c r="T865" s="181"/>
      <c r="U865" s="181"/>
      <c r="AC865" s="361" t="str">
        <f t="shared" si="16"/>
        <v>２１検査結果（換気設備）別記第一号-上記以外の検査項目等-3行目-検査項目</v>
      </c>
      <c r="AL865" s="392" t="s">
        <v>5528</v>
      </c>
    </row>
    <row r="866" spans="5:38" x14ac:dyDescent="0.15">
      <c r="E866" s="1121">
        <f>'2_入力シート【検査結果表】 換気設備'!$AA$76</f>
        <v>0</v>
      </c>
      <c r="J866" s="699" t="s">
        <v>1992</v>
      </c>
      <c r="K866" s="699" t="s">
        <v>5547</v>
      </c>
      <c r="L866" s="852" t="s">
        <v>92</v>
      </c>
      <c r="M866" s="699" t="s">
        <v>2054</v>
      </c>
      <c r="N866" s="852" t="s">
        <v>92</v>
      </c>
      <c r="O866" s="699" t="s">
        <v>2060</v>
      </c>
      <c r="P866" s="852" t="s">
        <v>1995</v>
      </c>
      <c r="Q866" s="699" t="s">
        <v>2058</v>
      </c>
      <c r="R866" s="699"/>
      <c r="S866" s="699"/>
      <c r="T866" s="181"/>
      <c r="U866" s="181"/>
      <c r="AC866" s="361" t="str">
        <f t="shared" si="16"/>
        <v>２１検査結果（換気設備）別記第一号-上記以外の検査項目等-3行目-検査事項</v>
      </c>
      <c r="AL866" s="392" t="s">
        <v>5529</v>
      </c>
    </row>
    <row r="867" spans="5:38" x14ac:dyDescent="0.15">
      <c r="E867" s="1121">
        <f>'2_入力シート【検査結果表】 換気設備'!$AZ$76</f>
        <v>0</v>
      </c>
      <c r="J867" s="699" t="s">
        <v>1992</v>
      </c>
      <c r="K867" s="699" t="s">
        <v>5547</v>
      </c>
      <c r="L867" s="852" t="s">
        <v>92</v>
      </c>
      <c r="M867" s="699" t="s">
        <v>2054</v>
      </c>
      <c r="N867" s="852" t="s">
        <v>92</v>
      </c>
      <c r="O867" s="699" t="s">
        <v>2060</v>
      </c>
      <c r="P867" s="852" t="s">
        <v>1995</v>
      </c>
      <c r="Q867" s="699" t="s">
        <v>3514</v>
      </c>
      <c r="R867" s="699"/>
      <c r="S867" s="699"/>
      <c r="T867" s="181"/>
      <c r="U867" s="181"/>
      <c r="AC867" s="361" t="str">
        <f t="shared" si="16"/>
        <v>２１検査結果（換気設備）別記第一号-上記以外の検査項目等-3行目-検査結果</v>
      </c>
      <c r="AL867" s="392" t="s">
        <v>5530</v>
      </c>
    </row>
    <row r="868" spans="5:38" x14ac:dyDescent="0.15">
      <c r="E868" s="1121">
        <f>'2_入力シート【検査結果表】 換気設備'!$BL$76</f>
        <v>0</v>
      </c>
      <c r="J868" s="699" t="s">
        <v>1992</v>
      </c>
      <c r="K868" s="699" t="s">
        <v>5547</v>
      </c>
      <c r="L868" s="852" t="s">
        <v>92</v>
      </c>
      <c r="M868" s="699" t="s">
        <v>2054</v>
      </c>
      <c r="N868" s="852" t="s">
        <v>92</v>
      </c>
      <c r="O868" s="699" t="s">
        <v>2060</v>
      </c>
      <c r="P868" s="852" t="s">
        <v>1995</v>
      </c>
      <c r="Q868" s="699" t="s">
        <v>1996</v>
      </c>
      <c r="R868" s="699"/>
      <c r="S868" s="699"/>
      <c r="T868" s="181"/>
      <c r="U868" s="181"/>
      <c r="AC868" s="361" t="str">
        <f t="shared" si="16"/>
        <v>２１検査結果（換気設備）別記第一号-上記以外の検査項目等-3行目-検査者番号</v>
      </c>
      <c r="AL868" s="392" t="s">
        <v>5531</v>
      </c>
    </row>
    <row r="869" spans="5:38" x14ac:dyDescent="0.15">
      <c r="E869" s="1121">
        <f>'2_入力シート【検査結果表】 換気設備'!$BN$76</f>
        <v>0</v>
      </c>
      <c r="J869" s="699" t="s">
        <v>1992</v>
      </c>
      <c r="K869" s="699" t="s">
        <v>5547</v>
      </c>
      <c r="L869" s="852" t="s">
        <v>92</v>
      </c>
      <c r="M869" s="699" t="s">
        <v>2054</v>
      </c>
      <c r="N869" s="852" t="s">
        <v>92</v>
      </c>
      <c r="O869" s="699" t="s">
        <v>2060</v>
      </c>
      <c r="P869" s="852" t="s">
        <v>1995</v>
      </c>
      <c r="Q869" s="699" t="s">
        <v>1997</v>
      </c>
      <c r="R869" s="699"/>
      <c r="S869" s="699"/>
      <c r="T869" s="181"/>
      <c r="U869" s="181"/>
      <c r="AC869" s="361" t="str">
        <f t="shared" si="16"/>
        <v>２１検査結果（換気設備）別記第一号-上記以外の検査項目等-3行目-指摘の具体的内容等</v>
      </c>
      <c r="AL869" s="392" t="s">
        <v>5532</v>
      </c>
    </row>
    <row r="870" spans="5:38" x14ac:dyDescent="0.15">
      <c r="E870" s="1121">
        <f>'2_入力シート【検査結果表】 換気設備'!$BX$76</f>
        <v>0</v>
      </c>
      <c r="J870" s="699" t="s">
        <v>1992</v>
      </c>
      <c r="K870" s="699" t="s">
        <v>5547</v>
      </c>
      <c r="L870" s="852" t="s">
        <v>92</v>
      </c>
      <c r="M870" s="699" t="s">
        <v>2054</v>
      </c>
      <c r="N870" s="852" t="s">
        <v>92</v>
      </c>
      <c r="O870" s="699" t="s">
        <v>2060</v>
      </c>
      <c r="P870" s="852" t="s">
        <v>1995</v>
      </c>
      <c r="Q870" s="699" t="s">
        <v>1998</v>
      </c>
      <c r="R870" s="699"/>
      <c r="S870" s="699"/>
      <c r="T870" s="181"/>
      <c r="U870" s="181"/>
      <c r="AC870" s="361" t="str">
        <f t="shared" si="16"/>
        <v>２１検査結果（換気設備）別記第一号-上記以外の検査項目等-3行目-改善策の具体的内容等</v>
      </c>
      <c r="AL870" s="392" t="s">
        <v>5533</v>
      </c>
    </row>
    <row r="871" spans="5:38" x14ac:dyDescent="0.15">
      <c r="E871" s="1121">
        <f>'2_入力シート【検査結果表】 換気設備'!$CM$76</f>
        <v>0</v>
      </c>
      <c r="J871" s="699" t="s">
        <v>1992</v>
      </c>
      <c r="K871" s="699" t="s">
        <v>5547</v>
      </c>
      <c r="L871" s="852" t="s">
        <v>92</v>
      </c>
      <c r="M871" s="699" t="s">
        <v>2054</v>
      </c>
      <c r="N871" s="852" t="s">
        <v>92</v>
      </c>
      <c r="O871" s="699" t="s">
        <v>2060</v>
      </c>
      <c r="P871" s="852" t="s">
        <v>1995</v>
      </c>
      <c r="Q871" s="699" t="s">
        <v>1999</v>
      </c>
      <c r="R871" s="852" t="s">
        <v>1995</v>
      </c>
      <c r="S871" s="699" t="s">
        <v>2000</v>
      </c>
      <c r="T871" s="181"/>
      <c r="U871" s="181"/>
      <c r="AC871" s="361" t="str">
        <f t="shared" si="16"/>
        <v>２１検査結果（換気設備）別記第一号-上記以外の検査項目等-3行目-改善（予定）年月-年（令和）</v>
      </c>
      <c r="AL871" s="392" t="s">
        <v>5534</v>
      </c>
    </row>
    <row r="872" spans="5:38" x14ac:dyDescent="0.15">
      <c r="E872" s="1121">
        <f>'2_入力シート【検査結果表】 換気設備'!$CP$76</f>
        <v>0</v>
      </c>
      <c r="J872" s="699" t="s">
        <v>1992</v>
      </c>
      <c r="K872" s="699" t="s">
        <v>5547</v>
      </c>
      <c r="L872" s="852" t="s">
        <v>92</v>
      </c>
      <c r="M872" s="699" t="s">
        <v>2054</v>
      </c>
      <c r="N872" s="852" t="s">
        <v>92</v>
      </c>
      <c r="O872" s="699" t="s">
        <v>2060</v>
      </c>
      <c r="P872" s="852" t="s">
        <v>1995</v>
      </c>
      <c r="Q872" s="699" t="s">
        <v>1999</v>
      </c>
      <c r="R872" s="852" t="s">
        <v>1995</v>
      </c>
      <c r="S872" s="699" t="s">
        <v>2001</v>
      </c>
      <c r="T872" s="181"/>
      <c r="U872" s="181"/>
      <c r="AC872" s="361" t="str">
        <f t="shared" si="16"/>
        <v>２１検査結果（換気設備）別記第一号-上記以外の検査項目等-3行目-改善（予定）年月-月</v>
      </c>
      <c r="AL872" s="392" t="s">
        <v>5535</v>
      </c>
    </row>
    <row r="873" spans="5:38" x14ac:dyDescent="0.15">
      <c r="E873" s="1121">
        <f>'2_入力シート【検査結果表】 換気設備'!$CS$76</f>
        <v>0</v>
      </c>
      <c r="J873" s="699" t="s">
        <v>1992</v>
      </c>
      <c r="K873" s="699" t="s">
        <v>5547</v>
      </c>
      <c r="L873" s="852" t="s">
        <v>92</v>
      </c>
      <c r="M873" s="699" t="s">
        <v>2054</v>
      </c>
      <c r="N873" s="852" t="s">
        <v>92</v>
      </c>
      <c r="O873" s="699" t="s">
        <v>2060</v>
      </c>
      <c r="P873" s="852" t="s">
        <v>1995</v>
      </c>
      <c r="Q873" s="699" t="s">
        <v>1999</v>
      </c>
      <c r="R873" s="852" t="s">
        <v>1995</v>
      </c>
      <c r="S873" s="699" t="s">
        <v>2002</v>
      </c>
      <c r="T873" s="181"/>
      <c r="U873" s="181"/>
      <c r="AC873" s="361" t="str">
        <f t="shared" si="16"/>
        <v>２１検査結果（換気設備）別記第一号-上記以外の検査項目等-3行目-改善（予定）年月-状況</v>
      </c>
      <c r="AL873" s="392" t="s">
        <v>5546</v>
      </c>
    </row>
    <row r="874" spans="5:38" x14ac:dyDescent="0.15">
      <c r="E874" s="1121">
        <f>'2_入力シート【検査結果表】 換気設備'!$M$81</f>
        <v>0</v>
      </c>
      <c r="J874" s="699" t="s">
        <v>1992</v>
      </c>
      <c r="K874" s="699" t="s">
        <v>1993</v>
      </c>
      <c r="L874" s="852" t="s">
        <v>92</v>
      </c>
      <c r="M874" s="699" t="s">
        <v>158</v>
      </c>
      <c r="N874" s="852" t="s">
        <v>92</v>
      </c>
      <c r="O874" s="699" t="s">
        <v>2055</v>
      </c>
      <c r="P874" s="852" t="s">
        <v>1995</v>
      </c>
      <c r="Q874" s="699" t="s">
        <v>2056</v>
      </c>
      <c r="R874" s="699"/>
      <c r="S874" s="699"/>
      <c r="T874" s="181"/>
      <c r="U874" s="181"/>
      <c r="AC874" s="361" t="str">
        <f t="shared" si="16"/>
        <v>２１検査結果（換気設備）-上記1から4に記載のない事項-1行目-番号</v>
      </c>
      <c r="AL874" s="392" t="s">
        <v>2632</v>
      </c>
    </row>
    <row r="875" spans="5:38" x14ac:dyDescent="0.15">
      <c r="E875" s="1121">
        <f>'2_入力シート【検査結果表】 換気設備'!$P$81</f>
        <v>0</v>
      </c>
      <c r="J875" s="699" t="s">
        <v>1992</v>
      </c>
      <c r="K875" s="699" t="s">
        <v>1993</v>
      </c>
      <c r="L875" s="852" t="s">
        <v>92</v>
      </c>
      <c r="M875" s="699" t="s">
        <v>2061</v>
      </c>
      <c r="N875" s="852" t="s">
        <v>92</v>
      </c>
      <c r="O875" s="699" t="s">
        <v>2055</v>
      </c>
      <c r="P875" s="852" t="s">
        <v>1995</v>
      </c>
      <c r="Q875" s="699" t="s">
        <v>2057</v>
      </c>
      <c r="R875" s="699"/>
      <c r="S875" s="699"/>
      <c r="T875" s="181"/>
      <c r="U875" s="181"/>
      <c r="AC875" s="361" t="str">
        <f t="shared" si="16"/>
        <v>２１検査結果（換気設備）-上記1から4に記載のない事項-1行目-検査項目</v>
      </c>
      <c r="AL875" s="392" t="s">
        <v>2633</v>
      </c>
    </row>
    <row r="876" spans="5:38" x14ac:dyDescent="0.15">
      <c r="E876" s="1121">
        <f>'2_入力シート【検査結果表】 換気設備'!$AA$81</f>
        <v>0</v>
      </c>
      <c r="J876" s="699" t="s">
        <v>1992</v>
      </c>
      <c r="K876" s="699" t="s">
        <v>1993</v>
      </c>
      <c r="L876" s="852" t="s">
        <v>92</v>
      </c>
      <c r="M876" s="699" t="s">
        <v>2061</v>
      </c>
      <c r="N876" s="852" t="s">
        <v>92</v>
      </c>
      <c r="O876" s="699" t="s">
        <v>2055</v>
      </c>
      <c r="P876" s="852" t="s">
        <v>1995</v>
      </c>
      <c r="Q876" s="699" t="s">
        <v>2058</v>
      </c>
      <c r="R876" s="699"/>
      <c r="S876" s="699"/>
      <c r="T876" s="181"/>
      <c r="U876" s="181"/>
      <c r="AC876" s="361" t="str">
        <f t="shared" si="16"/>
        <v>２１検査結果（換気設備）-上記1から4に記載のない事項-1行目-検査事項</v>
      </c>
      <c r="AL876" s="392" t="s">
        <v>2634</v>
      </c>
    </row>
    <row r="877" spans="5:38" x14ac:dyDescent="0.15">
      <c r="E877" s="1121">
        <f>'2_入力シート【検査結果表】 換気設備'!$AZ$81</f>
        <v>0</v>
      </c>
      <c r="J877" s="699" t="s">
        <v>1992</v>
      </c>
      <c r="K877" s="699" t="s">
        <v>1993</v>
      </c>
      <c r="L877" s="852" t="s">
        <v>92</v>
      </c>
      <c r="M877" s="699" t="s">
        <v>2061</v>
      </c>
      <c r="N877" s="852" t="s">
        <v>92</v>
      </c>
      <c r="O877" s="699" t="s">
        <v>2055</v>
      </c>
      <c r="P877" s="852" t="s">
        <v>1995</v>
      </c>
      <c r="Q877" s="699" t="s">
        <v>3514</v>
      </c>
      <c r="R877" s="699"/>
      <c r="S877" s="699"/>
      <c r="T877" s="181"/>
      <c r="U877" s="181"/>
      <c r="AC877" s="361" t="str">
        <f t="shared" si="16"/>
        <v>２１検査結果（換気設備）-上記1から4に記載のない事項-1行目-検査結果</v>
      </c>
      <c r="AL877" s="392" t="s">
        <v>3756</v>
      </c>
    </row>
    <row r="878" spans="5:38" x14ac:dyDescent="0.15">
      <c r="E878" s="1121">
        <f>'2_入力シート【検査結果表】 換気設備'!$BL$81</f>
        <v>0</v>
      </c>
      <c r="J878" s="699" t="s">
        <v>1992</v>
      </c>
      <c r="K878" s="699" t="s">
        <v>1993</v>
      </c>
      <c r="L878" s="852" t="s">
        <v>92</v>
      </c>
      <c r="M878" s="699" t="s">
        <v>2061</v>
      </c>
      <c r="N878" s="852" t="s">
        <v>92</v>
      </c>
      <c r="O878" s="699" t="s">
        <v>2055</v>
      </c>
      <c r="P878" s="852" t="s">
        <v>1995</v>
      </c>
      <c r="Q878" s="699" t="s">
        <v>1996</v>
      </c>
      <c r="R878" s="699"/>
      <c r="S878" s="699"/>
      <c r="T878" s="181"/>
      <c r="U878" s="181"/>
      <c r="AC878" s="361" t="str">
        <f t="shared" si="16"/>
        <v>２１検査結果（換気設備）-上記1から4に記載のない事項-1行目-検査者番号</v>
      </c>
      <c r="AL878" s="392" t="s">
        <v>2635</v>
      </c>
    </row>
    <row r="879" spans="5:38" x14ac:dyDescent="0.15">
      <c r="E879" s="1121">
        <f>'2_入力シート【検査結果表】 換気設備'!$BN$81</f>
        <v>0</v>
      </c>
      <c r="J879" s="699" t="s">
        <v>1992</v>
      </c>
      <c r="K879" s="699" t="s">
        <v>1993</v>
      </c>
      <c r="L879" s="852" t="s">
        <v>92</v>
      </c>
      <c r="M879" s="699" t="s">
        <v>2061</v>
      </c>
      <c r="N879" s="852" t="s">
        <v>92</v>
      </c>
      <c r="O879" s="699" t="s">
        <v>2055</v>
      </c>
      <c r="P879" s="852" t="s">
        <v>1995</v>
      </c>
      <c r="Q879" s="699" t="s">
        <v>1997</v>
      </c>
      <c r="R879" s="699"/>
      <c r="S879" s="699"/>
      <c r="T879" s="181"/>
      <c r="U879" s="181"/>
      <c r="AC879" s="361" t="str">
        <f t="shared" si="16"/>
        <v>２１検査結果（換気設備）-上記1から4に記載のない事項-1行目-指摘の具体的内容等</v>
      </c>
      <c r="AL879" s="392" t="s">
        <v>2636</v>
      </c>
    </row>
    <row r="880" spans="5:38" x14ac:dyDescent="0.15">
      <c r="E880" s="1121">
        <f>'2_入力シート【検査結果表】 換気設備'!$BX$81</f>
        <v>0</v>
      </c>
      <c r="J880" s="699" t="s">
        <v>1992</v>
      </c>
      <c r="K880" s="699" t="s">
        <v>1993</v>
      </c>
      <c r="L880" s="852" t="s">
        <v>92</v>
      </c>
      <c r="M880" s="699" t="s">
        <v>2061</v>
      </c>
      <c r="N880" s="852" t="s">
        <v>92</v>
      </c>
      <c r="O880" s="699" t="s">
        <v>2055</v>
      </c>
      <c r="P880" s="852" t="s">
        <v>1995</v>
      </c>
      <c r="Q880" s="699" t="s">
        <v>1998</v>
      </c>
      <c r="R880" s="699"/>
      <c r="S880" s="699"/>
      <c r="T880" s="181"/>
      <c r="U880" s="181"/>
      <c r="AC880" s="361" t="str">
        <f t="shared" si="16"/>
        <v>２１検査結果（換気設備）-上記1から4に記載のない事項-1行目-改善策の具体的内容等</v>
      </c>
      <c r="AL880" s="392" t="s">
        <v>2637</v>
      </c>
    </row>
    <row r="881" spans="5:38" x14ac:dyDescent="0.15">
      <c r="E881" s="1121">
        <f>'2_入力シート【検査結果表】 換気設備'!$CM$81</f>
        <v>0</v>
      </c>
      <c r="J881" s="699" t="s">
        <v>1992</v>
      </c>
      <c r="K881" s="699" t="s">
        <v>1993</v>
      </c>
      <c r="L881" s="852" t="s">
        <v>92</v>
      </c>
      <c r="M881" s="699" t="s">
        <v>2061</v>
      </c>
      <c r="N881" s="852" t="s">
        <v>92</v>
      </c>
      <c r="O881" s="699" t="s">
        <v>2055</v>
      </c>
      <c r="P881" s="852" t="s">
        <v>1995</v>
      </c>
      <c r="Q881" s="699" t="s">
        <v>1999</v>
      </c>
      <c r="R881" s="852" t="s">
        <v>1995</v>
      </c>
      <c r="S881" s="699" t="s">
        <v>2000</v>
      </c>
      <c r="T881" s="181"/>
      <c r="U881" s="181"/>
      <c r="AC881" s="361" t="str">
        <f t="shared" si="16"/>
        <v>２１検査結果（換気設備）-上記1から4に記載のない事項-1行目-改善（予定）年月-年（令和）</v>
      </c>
      <c r="AL881" s="392" t="s">
        <v>3878</v>
      </c>
    </row>
    <row r="882" spans="5:38" x14ac:dyDescent="0.15">
      <c r="E882" s="1121">
        <f>'2_入力シート【検査結果表】 換気設備'!$CP$81</f>
        <v>0</v>
      </c>
      <c r="J882" s="699" t="s">
        <v>1992</v>
      </c>
      <c r="K882" s="699" t="s">
        <v>1993</v>
      </c>
      <c r="L882" s="852" t="s">
        <v>92</v>
      </c>
      <c r="M882" s="699" t="s">
        <v>2061</v>
      </c>
      <c r="N882" s="852" t="s">
        <v>92</v>
      </c>
      <c r="O882" s="699" t="s">
        <v>2055</v>
      </c>
      <c r="P882" s="852" t="s">
        <v>1995</v>
      </c>
      <c r="Q882" s="699" t="s">
        <v>1999</v>
      </c>
      <c r="R882" s="852" t="s">
        <v>1995</v>
      </c>
      <c r="S882" s="699" t="s">
        <v>2001</v>
      </c>
      <c r="T882" s="181"/>
      <c r="U882" s="181"/>
      <c r="AC882" s="361" t="str">
        <f t="shared" si="16"/>
        <v>２１検査結果（換気設備）-上記1から4に記載のない事項-1行目-改善（予定）年月-月</v>
      </c>
      <c r="AL882" s="392" t="s">
        <v>3879</v>
      </c>
    </row>
    <row r="883" spans="5:38" x14ac:dyDescent="0.15">
      <c r="E883" s="1121">
        <f>'2_入力シート【検査結果表】 換気設備'!$CS$81</f>
        <v>0</v>
      </c>
      <c r="J883" s="699" t="s">
        <v>1992</v>
      </c>
      <c r="K883" s="699" t="s">
        <v>1993</v>
      </c>
      <c r="L883" s="852" t="s">
        <v>92</v>
      </c>
      <c r="M883" s="699" t="s">
        <v>2061</v>
      </c>
      <c r="N883" s="852" t="s">
        <v>92</v>
      </c>
      <c r="O883" s="699" t="s">
        <v>2055</v>
      </c>
      <c r="P883" s="852" t="s">
        <v>1995</v>
      </c>
      <c r="Q883" s="699" t="s">
        <v>1999</v>
      </c>
      <c r="R883" s="852" t="s">
        <v>1995</v>
      </c>
      <c r="S883" s="699" t="s">
        <v>2002</v>
      </c>
      <c r="T883" s="181"/>
      <c r="U883" s="181"/>
      <c r="AC883" s="361" t="str">
        <f t="shared" si="16"/>
        <v>２１検査結果（換気設備）-上記1から4に記載のない事項-1行目-改善（予定）年月-状況</v>
      </c>
      <c r="AL883" s="392" t="s">
        <v>3880</v>
      </c>
    </row>
    <row r="884" spans="5:38" s="361" customFormat="1" x14ac:dyDescent="0.15">
      <c r="E884" s="1121">
        <f>'2_入力シート【検査結果表】 換気設備'!$M$82</f>
        <v>0</v>
      </c>
      <c r="J884" s="699" t="s">
        <v>1992</v>
      </c>
      <c r="K884" s="699" t="s">
        <v>1993</v>
      </c>
      <c r="L884" s="852" t="s">
        <v>92</v>
      </c>
      <c r="M884" s="699" t="s">
        <v>158</v>
      </c>
      <c r="N884" s="852" t="s">
        <v>92</v>
      </c>
      <c r="O884" s="699" t="s">
        <v>2059</v>
      </c>
      <c r="P884" s="852" t="s">
        <v>92</v>
      </c>
      <c r="Q884" s="699" t="s">
        <v>157</v>
      </c>
      <c r="R884" s="852"/>
      <c r="S884" s="699"/>
      <c r="T884" s="181"/>
      <c r="U884" s="181"/>
      <c r="W884" s="853"/>
      <c r="AC884" s="361" t="str">
        <f t="shared" si="16"/>
        <v>２１検査結果（換気設備）-上記1から4に記載のない事項-2行目-番号</v>
      </c>
      <c r="AL884" s="392" t="s">
        <v>2638</v>
      </c>
    </row>
    <row r="885" spans="5:38" x14ac:dyDescent="0.15">
      <c r="E885" s="1121">
        <f>'2_入力シート【検査結果表】 換気設備'!$P$82</f>
        <v>0</v>
      </c>
      <c r="J885" s="699" t="s">
        <v>1992</v>
      </c>
      <c r="K885" s="699" t="s">
        <v>1993</v>
      </c>
      <c r="L885" s="852" t="s">
        <v>92</v>
      </c>
      <c r="M885" s="699" t="s">
        <v>2061</v>
      </c>
      <c r="N885" s="852" t="s">
        <v>92</v>
      </c>
      <c r="O885" s="699" t="s">
        <v>2059</v>
      </c>
      <c r="P885" s="852" t="s">
        <v>1995</v>
      </c>
      <c r="Q885" s="699" t="s">
        <v>2057</v>
      </c>
      <c r="R885" s="699"/>
      <c r="S885" s="699"/>
      <c r="T885" s="181"/>
      <c r="U885" s="181"/>
      <c r="AC885" s="361" t="str">
        <f t="shared" si="16"/>
        <v>２１検査結果（換気設備）-上記1から4に記載のない事項-2行目-検査項目</v>
      </c>
      <c r="AL885" s="392" t="s">
        <v>2639</v>
      </c>
    </row>
    <row r="886" spans="5:38" x14ac:dyDescent="0.15">
      <c r="E886" s="1121">
        <f>'2_入力シート【検査結果表】 換気設備'!$AA$82</f>
        <v>0</v>
      </c>
      <c r="J886" s="699" t="s">
        <v>1992</v>
      </c>
      <c r="K886" s="699" t="s">
        <v>1993</v>
      </c>
      <c r="L886" s="852" t="s">
        <v>92</v>
      </c>
      <c r="M886" s="699" t="s">
        <v>2061</v>
      </c>
      <c r="N886" s="852" t="s">
        <v>92</v>
      </c>
      <c r="O886" s="699" t="s">
        <v>2059</v>
      </c>
      <c r="P886" s="852" t="s">
        <v>1995</v>
      </c>
      <c r="Q886" s="699" t="s">
        <v>2058</v>
      </c>
      <c r="R886" s="699"/>
      <c r="S886" s="699"/>
      <c r="T886" s="181"/>
      <c r="U886" s="181"/>
      <c r="AC886" s="361" t="str">
        <f t="shared" si="16"/>
        <v>２１検査結果（換気設備）-上記1から4に記載のない事項-2行目-検査事項</v>
      </c>
      <c r="AL886" s="392" t="s">
        <v>2640</v>
      </c>
    </row>
    <row r="887" spans="5:38" x14ac:dyDescent="0.15">
      <c r="E887" s="1121">
        <f>'2_入力シート【検査結果表】 換気設備'!$AZ$82</f>
        <v>0</v>
      </c>
      <c r="J887" s="699" t="s">
        <v>1992</v>
      </c>
      <c r="K887" s="699" t="s">
        <v>1993</v>
      </c>
      <c r="L887" s="852" t="s">
        <v>92</v>
      </c>
      <c r="M887" s="699" t="s">
        <v>2061</v>
      </c>
      <c r="N887" s="852" t="s">
        <v>92</v>
      </c>
      <c r="O887" s="699" t="s">
        <v>2059</v>
      </c>
      <c r="P887" s="852" t="s">
        <v>1995</v>
      </c>
      <c r="Q887" s="699" t="s">
        <v>3514</v>
      </c>
      <c r="R887" s="699"/>
      <c r="S887" s="699"/>
      <c r="T887" s="181"/>
      <c r="U887" s="181"/>
      <c r="AC887" s="361" t="str">
        <f t="shared" si="16"/>
        <v>２１検査結果（換気設備）-上記1から4に記載のない事項-2行目-検査結果</v>
      </c>
      <c r="AL887" s="392" t="s">
        <v>3757</v>
      </c>
    </row>
    <row r="888" spans="5:38" x14ac:dyDescent="0.15">
      <c r="E888" s="1121">
        <f>'2_入力シート【検査結果表】 換気設備'!$BL$82</f>
        <v>0</v>
      </c>
      <c r="J888" s="699" t="s">
        <v>1992</v>
      </c>
      <c r="K888" s="699" t="s">
        <v>1993</v>
      </c>
      <c r="L888" s="852" t="s">
        <v>92</v>
      </c>
      <c r="M888" s="699" t="s">
        <v>2061</v>
      </c>
      <c r="N888" s="852" t="s">
        <v>92</v>
      </c>
      <c r="O888" s="699" t="s">
        <v>2059</v>
      </c>
      <c r="P888" s="852" t="s">
        <v>1995</v>
      </c>
      <c r="Q888" s="699" t="s">
        <v>1996</v>
      </c>
      <c r="R888" s="699"/>
      <c r="S888" s="699"/>
      <c r="T888" s="181"/>
      <c r="U888" s="181"/>
      <c r="AC888" s="361" t="str">
        <f t="shared" si="16"/>
        <v>２１検査結果（換気設備）-上記1から4に記載のない事項-2行目-検査者番号</v>
      </c>
      <c r="AL888" s="392" t="s">
        <v>2641</v>
      </c>
    </row>
    <row r="889" spans="5:38" x14ac:dyDescent="0.15">
      <c r="E889" s="1121">
        <f>'2_入力シート【検査結果表】 換気設備'!$BN$82</f>
        <v>0</v>
      </c>
      <c r="J889" s="699" t="s">
        <v>1992</v>
      </c>
      <c r="K889" s="699" t="s">
        <v>1993</v>
      </c>
      <c r="L889" s="852" t="s">
        <v>92</v>
      </c>
      <c r="M889" s="699" t="s">
        <v>2061</v>
      </c>
      <c r="N889" s="852" t="s">
        <v>92</v>
      </c>
      <c r="O889" s="699" t="s">
        <v>2059</v>
      </c>
      <c r="P889" s="852" t="s">
        <v>1995</v>
      </c>
      <c r="Q889" s="699" t="s">
        <v>1997</v>
      </c>
      <c r="R889" s="699"/>
      <c r="S889" s="699"/>
      <c r="T889" s="181"/>
      <c r="U889" s="181"/>
      <c r="AC889" s="361" t="str">
        <f t="shared" si="16"/>
        <v>２１検査結果（換気設備）-上記1から4に記載のない事項-2行目-指摘の具体的内容等</v>
      </c>
      <c r="AL889" s="392" t="s">
        <v>2642</v>
      </c>
    </row>
    <row r="890" spans="5:38" x14ac:dyDescent="0.15">
      <c r="E890" s="1121">
        <f>'2_入力シート【検査結果表】 換気設備'!$BX$82</f>
        <v>0</v>
      </c>
      <c r="J890" s="699" t="s">
        <v>1992</v>
      </c>
      <c r="K890" s="699" t="s">
        <v>1993</v>
      </c>
      <c r="L890" s="852" t="s">
        <v>92</v>
      </c>
      <c r="M890" s="699" t="s">
        <v>2061</v>
      </c>
      <c r="N890" s="852" t="s">
        <v>92</v>
      </c>
      <c r="O890" s="699" t="s">
        <v>2059</v>
      </c>
      <c r="P890" s="852" t="s">
        <v>1995</v>
      </c>
      <c r="Q890" s="699" t="s">
        <v>1998</v>
      </c>
      <c r="R890" s="699"/>
      <c r="S890" s="699"/>
      <c r="T890" s="181"/>
      <c r="U890" s="181"/>
      <c r="AC890" s="361" t="str">
        <f t="shared" si="16"/>
        <v>２１検査結果（換気設備）-上記1から4に記載のない事項-2行目-改善策の具体的内容等</v>
      </c>
      <c r="AL890" s="392" t="s">
        <v>2643</v>
      </c>
    </row>
    <row r="891" spans="5:38" x14ac:dyDescent="0.15">
      <c r="E891" s="1121">
        <f>'2_入力シート【検査結果表】 換気設備'!$CM$82</f>
        <v>0</v>
      </c>
      <c r="J891" s="699" t="s">
        <v>1992</v>
      </c>
      <c r="K891" s="699" t="s">
        <v>1993</v>
      </c>
      <c r="L891" s="852" t="s">
        <v>92</v>
      </c>
      <c r="M891" s="699" t="s">
        <v>2061</v>
      </c>
      <c r="N891" s="852" t="s">
        <v>92</v>
      </c>
      <c r="O891" s="699" t="s">
        <v>2059</v>
      </c>
      <c r="P891" s="852" t="s">
        <v>1995</v>
      </c>
      <c r="Q891" s="699" t="s">
        <v>1999</v>
      </c>
      <c r="R891" s="852" t="s">
        <v>1995</v>
      </c>
      <c r="S891" s="699" t="s">
        <v>2000</v>
      </c>
      <c r="T891" s="181"/>
      <c r="U891" s="181"/>
      <c r="AC891" s="361" t="str">
        <f t="shared" si="16"/>
        <v>２１検査結果（換気設備）-上記1から4に記載のない事項-2行目-改善（予定）年月-年（令和）</v>
      </c>
      <c r="AL891" s="392" t="s">
        <v>3881</v>
      </c>
    </row>
    <row r="892" spans="5:38" x14ac:dyDescent="0.15">
      <c r="E892" s="1121">
        <f>'2_入力シート【検査結果表】 換気設備'!$CP$82</f>
        <v>0</v>
      </c>
      <c r="J892" s="699" t="s">
        <v>1992</v>
      </c>
      <c r="K892" s="699" t="s">
        <v>1993</v>
      </c>
      <c r="L892" s="852" t="s">
        <v>92</v>
      </c>
      <c r="M892" s="699" t="s">
        <v>2061</v>
      </c>
      <c r="N892" s="852" t="s">
        <v>92</v>
      </c>
      <c r="O892" s="699" t="s">
        <v>2059</v>
      </c>
      <c r="P892" s="852" t="s">
        <v>1995</v>
      </c>
      <c r="Q892" s="699" t="s">
        <v>1999</v>
      </c>
      <c r="R892" s="852" t="s">
        <v>1995</v>
      </c>
      <c r="S892" s="699" t="s">
        <v>2001</v>
      </c>
      <c r="T892" s="181"/>
      <c r="U892" s="181"/>
      <c r="AC892" s="361" t="str">
        <f t="shared" si="16"/>
        <v>２１検査結果（換気設備）-上記1から4に記載のない事項-2行目-改善（予定）年月-月</v>
      </c>
      <c r="AL892" s="392" t="s">
        <v>3882</v>
      </c>
    </row>
    <row r="893" spans="5:38" x14ac:dyDescent="0.15">
      <c r="E893" s="1121">
        <f>'2_入力シート【検査結果表】 換気設備'!$CS$82</f>
        <v>0</v>
      </c>
      <c r="J893" s="699" t="s">
        <v>1992</v>
      </c>
      <c r="K893" s="699" t="s">
        <v>1993</v>
      </c>
      <c r="L893" s="852" t="s">
        <v>92</v>
      </c>
      <c r="M893" s="699" t="s">
        <v>2061</v>
      </c>
      <c r="N893" s="852" t="s">
        <v>92</v>
      </c>
      <c r="O893" s="699" t="s">
        <v>2059</v>
      </c>
      <c r="P893" s="852" t="s">
        <v>1995</v>
      </c>
      <c r="Q893" s="699" t="s">
        <v>1999</v>
      </c>
      <c r="R893" s="852" t="s">
        <v>1995</v>
      </c>
      <c r="S893" s="699" t="s">
        <v>2002</v>
      </c>
      <c r="T893" s="181"/>
      <c r="U893" s="181"/>
      <c r="AC893" s="361" t="str">
        <f t="shared" si="16"/>
        <v>２１検査結果（換気設備）-上記1から4に記載のない事項-2行目-改善（予定）年月-状況</v>
      </c>
      <c r="AL893" s="392" t="s">
        <v>3883</v>
      </c>
    </row>
    <row r="894" spans="5:38" s="361" customFormat="1" x14ac:dyDescent="0.15">
      <c r="E894" s="1121">
        <f>'2_入力シート【検査結果表】 換気設備'!$M$83</f>
        <v>0</v>
      </c>
      <c r="J894" s="699" t="s">
        <v>1992</v>
      </c>
      <c r="K894" s="699" t="s">
        <v>1993</v>
      </c>
      <c r="L894" s="852" t="s">
        <v>92</v>
      </c>
      <c r="M894" s="699" t="s">
        <v>158</v>
      </c>
      <c r="N894" s="852" t="s">
        <v>92</v>
      </c>
      <c r="O894" s="699" t="s">
        <v>2060</v>
      </c>
      <c r="P894" s="852" t="s">
        <v>92</v>
      </c>
      <c r="Q894" s="699" t="s">
        <v>157</v>
      </c>
      <c r="R894" s="852"/>
      <c r="S894" s="699"/>
      <c r="T894" s="181"/>
      <c r="U894" s="181"/>
      <c r="W894" s="853"/>
      <c r="AC894" s="361" t="str">
        <f t="shared" si="16"/>
        <v>２１検査結果（換気設備）-上記1から4に記載のない事項-3行目-番号</v>
      </c>
      <c r="AL894" s="392" t="s">
        <v>2644</v>
      </c>
    </row>
    <row r="895" spans="5:38" x14ac:dyDescent="0.15">
      <c r="E895" s="1121">
        <f>'2_入力シート【検査結果表】 換気設備'!$P$83</f>
        <v>0</v>
      </c>
      <c r="J895" s="699" t="s">
        <v>1992</v>
      </c>
      <c r="K895" s="699" t="s">
        <v>1993</v>
      </c>
      <c r="L895" s="852" t="s">
        <v>92</v>
      </c>
      <c r="M895" s="699" t="s">
        <v>2061</v>
      </c>
      <c r="N895" s="852" t="s">
        <v>92</v>
      </c>
      <c r="O895" s="699" t="s">
        <v>2060</v>
      </c>
      <c r="P895" s="852" t="s">
        <v>1995</v>
      </c>
      <c r="Q895" s="699" t="s">
        <v>2057</v>
      </c>
      <c r="R895" s="699"/>
      <c r="S895" s="699"/>
      <c r="T895" s="181"/>
      <c r="U895" s="181"/>
      <c r="AC895" s="361" t="str">
        <f t="shared" si="16"/>
        <v>２１検査結果（換気設備）-上記1から4に記載のない事項-3行目-検査項目</v>
      </c>
      <c r="AL895" s="392" t="s">
        <v>2645</v>
      </c>
    </row>
    <row r="896" spans="5:38" x14ac:dyDescent="0.15">
      <c r="E896" s="1121">
        <f>'2_入力シート【検査結果表】 換気設備'!$AA$83</f>
        <v>0</v>
      </c>
      <c r="J896" s="699" t="s">
        <v>1992</v>
      </c>
      <c r="K896" s="699" t="s">
        <v>1993</v>
      </c>
      <c r="L896" s="852" t="s">
        <v>92</v>
      </c>
      <c r="M896" s="699" t="s">
        <v>2061</v>
      </c>
      <c r="N896" s="852" t="s">
        <v>92</v>
      </c>
      <c r="O896" s="699" t="s">
        <v>2060</v>
      </c>
      <c r="P896" s="852" t="s">
        <v>1995</v>
      </c>
      <c r="Q896" s="699" t="s">
        <v>2058</v>
      </c>
      <c r="R896" s="699"/>
      <c r="S896" s="699"/>
      <c r="T896" s="181"/>
      <c r="U896" s="181"/>
      <c r="AC896" s="361" t="str">
        <f t="shared" si="16"/>
        <v>２１検査結果（換気設備）-上記1から4に記載のない事項-3行目-検査事項</v>
      </c>
      <c r="AL896" s="392" t="s">
        <v>2646</v>
      </c>
    </row>
    <row r="897" spans="5:38" x14ac:dyDescent="0.15">
      <c r="E897" s="1121">
        <f>'2_入力シート【検査結果表】 換気設備'!$AZ$83</f>
        <v>0</v>
      </c>
      <c r="J897" s="699" t="s">
        <v>1992</v>
      </c>
      <c r="K897" s="699" t="s">
        <v>1993</v>
      </c>
      <c r="L897" s="852" t="s">
        <v>92</v>
      </c>
      <c r="M897" s="699" t="s">
        <v>2061</v>
      </c>
      <c r="N897" s="852" t="s">
        <v>92</v>
      </c>
      <c r="O897" s="699" t="s">
        <v>2060</v>
      </c>
      <c r="P897" s="852" t="s">
        <v>1995</v>
      </c>
      <c r="Q897" s="699" t="s">
        <v>3514</v>
      </c>
      <c r="R897" s="699"/>
      <c r="S897" s="699"/>
      <c r="T897" s="181"/>
      <c r="U897" s="181"/>
      <c r="AC897" s="361" t="str">
        <f t="shared" si="16"/>
        <v>２１検査結果（換気設備）-上記1から4に記載のない事項-3行目-検査結果</v>
      </c>
      <c r="AL897" s="392" t="s">
        <v>3758</v>
      </c>
    </row>
    <row r="898" spans="5:38" x14ac:dyDescent="0.15">
      <c r="E898" s="1121">
        <f>'2_入力シート【検査結果表】 換気設備'!$BL$83</f>
        <v>0</v>
      </c>
      <c r="J898" s="699" t="s">
        <v>1992</v>
      </c>
      <c r="K898" s="699" t="s">
        <v>1993</v>
      </c>
      <c r="L898" s="852" t="s">
        <v>92</v>
      </c>
      <c r="M898" s="699" t="s">
        <v>2061</v>
      </c>
      <c r="N898" s="852" t="s">
        <v>92</v>
      </c>
      <c r="O898" s="699" t="s">
        <v>2060</v>
      </c>
      <c r="P898" s="852" t="s">
        <v>1995</v>
      </c>
      <c r="Q898" s="699" t="s">
        <v>1996</v>
      </c>
      <c r="R898" s="699"/>
      <c r="S898" s="699"/>
      <c r="T898" s="181"/>
      <c r="U898" s="181"/>
      <c r="AC898" s="361" t="str">
        <f t="shared" si="16"/>
        <v>２１検査結果（換気設備）-上記1から4に記載のない事項-3行目-検査者番号</v>
      </c>
      <c r="AL898" s="392" t="s">
        <v>2647</v>
      </c>
    </row>
    <row r="899" spans="5:38" x14ac:dyDescent="0.15">
      <c r="E899" s="1121">
        <f>'2_入力シート【検査結果表】 換気設備'!$BN$83</f>
        <v>0</v>
      </c>
      <c r="J899" s="699" t="s">
        <v>1992</v>
      </c>
      <c r="K899" s="699" t="s">
        <v>1993</v>
      </c>
      <c r="L899" s="852" t="s">
        <v>92</v>
      </c>
      <c r="M899" s="699" t="s">
        <v>2061</v>
      </c>
      <c r="N899" s="852" t="s">
        <v>92</v>
      </c>
      <c r="O899" s="699" t="s">
        <v>2060</v>
      </c>
      <c r="P899" s="852" t="s">
        <v>1995</v>
      </c>
      <c r="Q899" s="699" t="s">
        <v>1997</v>
      </c>
      <c r="R899" s="699"/>
      <c r="S899" s="699"/>
      <c r="T899" s="181"/>
      <c r="U899" s="181"/>
      <c r="AC899" s="361" t="str">
        <f t="shared" si="16"/>
        <v>２１検査結果（換気設備）-上記1から4に記載のない事項-3行目-指摘の具体的内容等</v>
      </c>
      <c r="AL899" s="392" t="s">
        <v>2648</v>
      </c>
    </row>
    <row r="900" spans="5:38" x14ac:dyDescent="0.15">
      <c r="E900" s="1121">
        <f>'2_入力シート【検査結果表】 換気設備'!$BX$83</f>
        <v>0</v>
      </c>
      <c r="J900" s="699" t="s">
        <v>1992</v>
      </c>
      <c r="K900" s="699" t="s">
        <v>1993</v>
      </c>
      <c r="L900" s="852" t="s">
        <v>92</v>
      </c>
      <c r="M900" s="699" t="s">
        <v>2061</v>
      </c>
      <c r="N900" s="852" t="s">
        <v>92</v>
      </c>
      <c r="O900" s="699" t="s">
        <v>2060</v>
      </c>
      <c r="P900" s="852" t="s">
        <v>1995</v>
      </c>
      <c r="Q900" s="699" t="s">
        <v>1998</v>
      </c>
      <c r="R900" s="699"/>
      <c r="S900" s="699"/>
      <c r="T900" s="181"/>
      <c r="U900" s="181"/>
      <c r="AC900" s="361" t="str">
        <f t="shared" si="16"/>
        <v>２１検査結果（換気設備）-上記1から4に記載のない事項-3行目-改善策の具体的内容等</v>
      </c>
      <c r="AL900" s="392" t="s">
        <v>2649</v>
      </c>
    </row>
    <row r="901" spans="5:38" x14ac:dyDescent="0.15">
      <c r="E901" s="1121">
        <f>'2_入力シート【検査結果表】 換気設備'!$CM$83</f>
        <v>0</v>
      </c>
      <c r="J901" s="699" t="s">
        <v>1992</v>
      </c>
      <c r="K901" s="699" t="s">
        <v>1993</v>
      </c>
      <c r="L901" s="852" t="s">
        <v>92</v>
      </c>
      <c r="M901" s="699" t="s">
        <v>2061</v>
      </c>
      <c r="N901" s="852" t="s">
        <v>92</v>
      </c>
      <c r="O901" s="699" t="s">
        <v>2060</v>
      </c>
      <c r="P901" s="852" t="s">
        <v>1995</v>
      </c>
      <c r="Q901" s="699" t="s">
        <v>1999</v>
      </c>
      <c r="R901" s="852" t="s">
        <v>1995</v>
      </c>
      <c r="S901" s="699" t="s">
        <v>2000</v>
      </c>
      <c r="T901" s="181"/>
      <c r="U901" s="181"/>
      <c r="AC901" s="361" t="str">
        <f t="shared" si="16"/>
        <v>２１検査結果（換気設備）-上記1から4に記載のない事項-3行目-改善（予定）年月-年（令和）</v>
      </c>
      <c r="AL901" s="392" t="s">
        <v>3884</v>
      </c>
    </row>
    <row r="902" spans="5:38" x14ac:dyDescent="0.15">
      <c r="E902" s="1121">
        <f>'2_入力シート【検査結果表】 換気設備'!$CP$83</f>
        <v>0</v>
      </c>
      <c r="J902" s="699" t="s">
        <v>1992</v>
      </c>
      <c r="K902" s="699" t="s">
        <v>1993</v>
      </c>
      <c r="L902" s="852" t="s">
        <v>92</v>
      </c>
      <c r="M902" s="699" t="s">
        <v>2061</v>
      </c>
      <c r="N902" s="852" t="s">
        <v>92</v>
      </c>
      <c r="O902" s="699" t="s">
        <v>2060</v>
      </c>
      <c r="P902" s="852" t="s">
        <v>1995</v>
      </c>
      <c r="Q902" s="699" t="s">
        <v>1999</v>
      </c>
      <c r="R902" s="852" t="s">
        <v>1995</v>
      </c>
      <c r="S902" s="699" t="s">
        <v>2001</v>
      </c>
      <c r="T902" s="181"/>
      <c r="U902" s="181"/>
      <c r="AC902" s="361" t="str">
        <f t="shared" si="16"/>
        <v>２１検査結果（換気設備）-上記1から4に記載のない事項-3行目-改善（予定）年月-月</v>
      </c>
      <c r="AL902" s="392" t="s">
        <v>3885</v>
      </c>
    </row>
    <row r="903" spans="5:38" x14ac:dyDescent="0.15">
      <c r="E903" s="1121">
        <f>'2_入力シート【検査結果表】 換気設備'!$CS$83</f>
        <v>0</v>
      </c>
      <c r="J903" s="699" t="s">
        <v>1992</v>
      </c>
      <c r="K903" s="699" t="s">
        <v>1993</v>
      </c>
      <c r="L903" s="852" t="s">
        <v>92</v>
      </c>
      <c r="M903" s="699" t="s">
        <v>2061</v>
      </c>
      <c r="N903" s="852" t="s">
        <v>92</v>
      </c>
      <c r="O903" s="699" t="s">
        <v>2060</v>
      </c>
      <c r="P903" s="852" t="s">
        <v>1995</v>
      </c>
      <c r="Q903" s="699" t="s">
        <v>1999</v>
      </c>
      <c r="R903" s="852" t="s">
        <v>1995</v>
      </c>
      <c r="S903" s="699" t="s">
        <v>2002</v>
      </c>
      <c r="T903" s="181"/>
      <c r="U903" s="181"/>
      <c r="AC903" s="361" t="str">
        <f t="shared" si="16"/>
        <v>２１検査結果（換気設備）-上記1から4に記載のない事項-3行目-改善（予定）年月-状況</v>
      </c>
      <c r="AL903" s="392" t="s">
        <v>3886</v>
      </c>
    </row>
    <row r="904" spans="5:38" s="361" customFormat="1" x14ac:dyDescent="0.15">
      <c r="E904" s="1121">
        <f>'2_入力シート【検査結果表】 換気設備'!$M$84</f>
        <v>0</v>
      </c>
      <c r="J904" s="699" t="s">
        <v>1992</v>
      </c>
      <c r="K904" s="699" t="s">
        <v>1993</v>
      </c>
      <c r="L904" s="852" t="s">
        <v>92</v>
      </c>
      <c r="M904" s="699" t="s">
        <v>158</v>
      </c>
      <c r="N904" s="852" t="s">
        <v>92</v>
      </c>
      <c r="O904" s="699" t="s">
        <v>2062</v>
      </c>
      <c r="P904" s="852" t="s">
        <v>92</v>
      </c>
      <c r="Q904" s="699" t="s">
        <v>157</v>
      </c>
      <c r="R904" s="852"/>
      <c r="S904" s="699"/>
      <c r="T904" s="181"/>
      <c r="U904" s="181"/>
      <c r="W904" s="853"/>
      <c r="AC904" s="361" t="str">
        <f t="shared" si="16"/>
        <v>２１検査結果（換気設備）-上記1から4に記載のない事項-4行目-番号</v>
      </c>
      <c r="AL904" s="392" t="s">
        <v>2650</v>
      </c>
    </row>
    <row r="905" spans="5:38" x14ac:dyDescent="0.15">
      <c r="E905" s="1121">
        <f>'2_入力シート【検査結果表】 換気設備'!$P$84</f>
        <v>0</v>
      </c>
      <c r="J905" s="699" t="s">
        <v>1992</v>
      </c>
      <c r="K905" s="699" t="s">
        <v>1993</v>
      </c>
      <c r="L905" s="852" t="s">
        <v>92</v>
      </c>
      <c r="M905" s="699" t="s">
        <v>2061</v>
      </c>
      <c r="N905" s="852" t="s">
        <v>92</v>
      </c>
      <c r="O905" s="699" t="s">
        <v>2062</v>
      </c>
      <c r="P905" s="852" t="s">
        <v>1995</v>
      </c>
      <c r="Q905" s="699" t="s">
        <v>2057</v>
      </c>
      <c r="R905" s="699"/>
      <c r="S905" s="699"/>
      <c r="T905" s="181"/>
      <c r="U905" s="181"/>
      <c r="AC905" s="361" t="str">
        <f t="shared" si="16"/>
        <v>２１検査結果（換気設備）-上記1から4に記載のない事項-4行目-検査項目</v>
      </c>
      <c r="AL905" s="392" t="s">
        <v>2651</v>
      </c>
    </row>
    <row r="906" spans="5:38" x14ac:dyDescent="0.15">
      <c r="E906" s="1121">
        <f>'2_入力シート【検査結果表】 換気設備'!$AA$84</f>
        <v>0</v>
      </c>
      <c r="J906" s="699" t="s">
        <v>1992</v>
      </c>
      <c r="K906" s="699" t="s">
        <v>1993</v>
      </c>
      <c r="L906" s="852" t="s">
        <v>92</v>
      </c>
      <c r="M906" s="699" t="s">
        <v>2061</v>
      </c>
      <c r="N906" s="852" t="s">
        <v>92</v>
      </c>
      <c r="O906" s="699" t="s">
        <v>2062</v>
      </c>
      <c r="P906" s="852" t="s">
        <v>1995</v>
      </c>
      <c r="Q906" s="699" t="s">
        <v>2058</v>
      </c>
      <c r="R906" s="699"/>
      <c r="S906" s="699"/>
      <c r="T906" s="181"/>
      <c r="U906" s="181"/>
      <c r="AC906" s="361" t="str">
        <f t="shared" si="16"/>
        <v>２１検査結果（換気設備）-上記1から4に記載のない事項-4行目-検査事項</v>
      </c>
      <c r="AL906" s="392" t="s">
        <v>2652</v>
      </c>
    </row>
    <row r="907" spans="5:38" x14ac:dyDescent="0.15">
      <c r="E907" s="1121">
        <f>'2_入力シート【検査結果表】 換気設備'!$AZ$84</f>
        <v>0</v>
      </c>
      <c r="J907" s="699" t="s">
        <v>1992</v>
      </c>
      <c r="K907" s="699" t="s">
        <v>1993</v>
      </c>
      <c r="L907" s="852" t="s">
        <v>92</v>
      </c>
      <c r="M907" s="699" t="s">
        <v>2061</v>
      </c>
      <c r="N907" s="852" t="s">
        <v>92</v>
      </c>
      <c r="O907" s="699" t="s">
        <v>2062</v>
      </c>
      <c r="P907" s="852" t="s">
        <v>1995</v>
      </c>
      <c r="Q907" s="699" t="s">
        <v>3514</v>
      </c>
      <c r="R907" s="699"/>
      <c r="S907" s="699"/>
      <c r="T907" s="181"/>
      <c r="U907" s="181"/>
      <c r="AC907" s="361" t="str">
        <f t="shared" si="16"/>
        <v>２１検査結果（換気設備）-上記1から4に記載のない事項-4行目-検査結果</v>
      </c>
      <c r="AL907" s="392" t="s">
        <v>3759</v>
      </c>
    </row>
    <row r="908" spans="5:38" x14ac:dyDescent="0.15">
      <c r="E908" s="1121">
        <f>'2_入力シート【検査結果表】 換気設備'!$BL$84</f>
        <v>0</v>
      </c>
      <c r="J908" s="699" t="s">
        <v>1992</v>
      </c>
      <c r="K908" s="699" t="s">
        <v>1993</v>
      </c>
      <c r="L908" s="852" t="s">
        <v>92</v>
      </c>
      <c r="M908" s="699" t="s">
        <v>2061</v>
      </c>
      <c r="N908" s="852" t="s">
        <v>92</v>
      </c>
      <c r="O908" s="699" t="s">
        <v>2062</v>
      </c>
      <c r="P908" s="852" t="s">
        <v>1995</v>
      </c>
      <c r="Q908" s="699" t="s">
        <v>1996</v>
      </c>
      <c r="R908" s="699"/>
      <c r="S908" s="699"/>
      <c r="T908" s="181"/>
      <c r="U908" s="181"/>
      <c r="AC908" s="361" t="str">
        <f t="shared" si="16"/>
        <v>２１検査結果（換気設備）-上記1から4に記載のない事項-4行目-検査者番号</v>
      </c>
      <c r="AL908" s="392" t="s">
        <v>2653</v>
      </c>
    </row>
    <row r="909" spans="5:38" x14ac:dyDescent="0.15">
      <c r="E909" s="1121">
        <f>'2_入力シート【検査結果表】 換気設備'!$BN$84</f>
        <v>0</v>
      </c>
      <c r="J909" s="699" t="s">
        <v>1992</v>
      </c>
      <c r="K909" s="699" t="s">
        <v>1993</v>
      </c>
      <c r="L909" s="852" t="s">
        <v>92</v>
      </c>
      <c r="M909" s="699" t="s">
        <v>2061</v>
      </c>
      <c r="N909" s="852" t="s">
        <v>92</v>
      </c>
      <c r="O909" s="699" t="s">
        <v>2062</v>
      </c>
      <c r="P909" s="852" t="s">
        <v>1995</v>
      </c>
      <c r="Q909" s="699" t="s">
        <v>1997</v>
      </c>
      <c r="R909" s="699"/>
      <c r="S909" s="699"/>
      <c r="T909" s="181"/>
      <c r="U909" s="181"/>
      <c r="AC909" s="361" t="str">
        <f t="shared" si="16"/>
        <v>２１検査結果（換気設備）-上記1から4に記載のない事項-4行目-指摘の具体的内容等</v>
      </c>
      <c r="AL909" s="392" t="s">
        <v>2654</v>
      </c>
    </row>
    <row r="910" spans="5:38" x14ac:dyDescent="0.15">
      <c r="E910" s="1121">
        <f>'2_入力シート【検査結果表】 換気設備'!$BX$84</f>
        <v>0</v>
      </c>
      <c r="J910" s="699" t="s">
        <v>1992</v>
      </c>
      <c r="K910" s="699" t="s">
        <v>1993</v>
      </c>
      <c r="L910" s="852" t="s">
        <v>92</v>
      </c>
      <c r="M910" s="699" t="s">
        <v>2061</v>
      </c>
      <c r="N910" s="852" t="s">
        <v>92</v>
      </c>
      <c r="O910" s="699" t="s">
        <v>2062</v>
      </c>
      <c r="P910" s="852" t="s">
        <v>1995</v>
      </c>
      <c r="Q910" s="699" t="s">
        <v>1998</v>
      </c>
      <c r="R910" s="699"/>
      <c r="S910" s="699"/>
      <c r="T910" s="181"/>
      <c r="U910" s="181"/>
      <c r="AC910" s="361" t="str">
        <f t="shared" si="16"/>
        <v>２１検査結果（換気設備）-上記1から4に記載のない事項-4行目-改善策の具体的内容等</v>
      </c>
      <c r="AL910" s="392" t="s">
        <v>2655</v>
      </c>
    </row>
    <row r="911" spans="5:38" x14ac:dyDescent="0.15">
      <c r="E911" s="1121">
        <f>'2_入力シート【検査結果表】 換気設備'!$CM$84</f>
        <v>0</v>
      </c>
      <c r="J911" s="699" t="s">
        <v>1992</v>
      </c>
      <c r="K911" s="699" t="s">
        <v>1993</v>
      </c>
      <c r="L911" s="852" t="s">
        <v>92</v>
      </c>
      <c r="M911" s="699" t="s">
        <v>2061</v>
      </c>
      <c r="N911" s="852" t="s">
        <v>92</v>
      </c>
      <c r="O911" s="699" t="s">
        <v>2062</v>
      </c>
      <c r="P911" s="852" t="s">
        <v>1995</v>
      </c>
      <c r="Q911" s="699" t="s">
        <v>1999</v>
      </c>
      <c r="R911" s="852" t="s">
        <v>1995</v>
      </c>
      <c r="S911" s="699" t="s">
        <v>2000</v>
      </c>
      <c r="T911" s="181"/>
      <c r="U911" s="181"/>
      <c r="AC911" s="361" t="str">
        <f t="shared" si="16"/>
        <v>２１検査結果（換気設備）-上記1から4に記載のない事項-4行目-改善（予定）年月-年（令和）</v>
      </c>
      <c r="AL911" s="392" t="s">
        <v>3887</v>
      </c>
    </row>
    <row r="912" spans="5:38" x14ac:dyDescent="0.15">
      <c r="E912" s="1121">
        <f>'2_入力シート【検査結果表】 換気設備'!$CP$84</f>
        <v>0</v>
      </c>
      <c r="J912" s="699" t="s">
        <v>1992</v>
      </c>
      <c r="K912" s="699" t="s">
        <v>1993</v>
      </c>
      <c r="L912" s="852" t="s">
        <v>92</v>
      </c>
      <c r="M912" s="699" t="s">
        <v>2061</v>
      </c>
      <c r="N912" s="852" t="s">
        <v>92</v>
      </c>
      <c r="O912" s="699" t="s">
        <v>2062</v>
      </c>
      <c r="P912" s="852" t="s">
        <v>1995</v>
      </c>
      <c r="Q912" s="699" t="s">
        <v>1999</v>
      </c>
      <c r="R912" s="852" t="s">
        <v>1995</v>
      </c>
      <c r="S912" s="699" t="s">
        <v>2001</v>
      </c>
      <c r="T912" s="181"/>
      <c r="U912" s="181"/>
      <c r="AC912" s="361" t="str">
        <f t="shared" si="16"/>
        <v>２１検査結果（換気設備）-上記1から4に記載のない事項-4行目-改善（予定）年月-月</v>
      </c>
      <c r="AL912" s="392" t="s">
        <v>3888</v>
      </c>
    </row>
    <row r="913" spans="5:38" x14ac:dyDescent="0.15">
      <c r="E913" s="1121">
        <f>'2_入力シート【検査結果表】 換気設備'!$CS$84</f>
        <v>0</v>
      </c>
      <c r="J913" s="699" t="s">
        <v>1992</v>
      </c>
      <c r="K913" s="699" t="s">
        <v>1993</v>
      </c>
      <c r="L913" s="852" t="s">
        <v>92</v>
      </c>
      <c r="M913" s="699" t="s">
        <v>2061</v>
      </c>
      <c r="N913" s="852" t="s">
        <v>92</v>
      </c>
      <c r="O913" s="699" t="s">
        <v>2062</v>
      </c>
      <c r="P913" s="852" t="s">
        <v>1995</v>
      </c>
      <c r="Q913" s="699" t="s">
        <v>1999</v>
      </c>
      <c r="R913" s="852" t="s">
        <v>1995</v>
      </c>
      <c r="S913" s="699" t="s">
        <v>2002</v>
      </c>
      <c r="T913" s="181"/>
      <c r="U913" s="181"/>
      <c r="AC913" s="361" t="str">
        <f t="shared" si="16"/>
        <v>２１検査結果（換気設備）-上記1から4に記載のない事項-4行目-改善（予定）年月-状況</v>
      </c>
      <c r="AL913" s="392" t="s">
        <v>3889</v>
      </c>
    </row>
    <row r="914" spans="5:38" s="361" customFormat="1" x14ac:dyDescent="0.15">
      <c r="E914" s="1121">
        <f>'2_入力シート【検査結果表】 換気設備'!$M$85</f>
        <v>0</v>
      </c>
      <c r="J914" s="699" t="s">
        <v>1992</v>
      </c>
      <c r="K914" s="699" t="s">
        <v>1993</v>
      </c>
      <c r="L914" s="852" t="s">
        <v>92</v>
      </c>
      <c r="M914" s="699" t="s">
        <v>158</v>
      </c>
      <c r="N914" s="852" t="s">
        <v>92</v>
      </c>
      <c r="O914" s="699" t="s">
        <v>2063</v>
      </c>
      <c r="P914" s="852" t="s">
        <v>92</v>
      </c>
      <c r="Q914" s="699" t="s">
        <v>157</v>
      </c>
      <c r="R914" s="852"/>
      <c r="S914" s="699"/>
      <c r="T914" s="181"/>
      <c r="U914" s="181"/>
      <c r="W914" s="853"/>
      <c r="AC914" s="361" t="str">
        <f t="shared" si="16"/>
        <v>２１検査結果（換気設備）-上記1から4に記載のない事項-5行目-番号</v>
      </c>
      <c r="AL914" s="392" t="s">
        <v>2656</v>
      </c>
    </row>
    <row r="915" spans="5:38" x14ac:dyDescent="0.15">
      <c r="E915" s="1121">
        <f>'2_入力シート【検査結果表】 換気設備'!$P$85</f>
        <v>0</v>
      </c>
      <c r="J915" s="699" t="s">
        <v>1992</v>
      </c>
      <c r="K915" s="699" t="s">
        <v>1993</v>
      </c>
      <c r="L915" s="852" t="s">
        <v>92</v>
      </c>
      <c r="M915" s="699" t="s">
        <v>2061</v>
      </c>
      <c r="N915" s="852" t="s">
        <v>92</v>
      </c>
      <c r="O915" s="699" t="s">
        <v>2063</v>
      </c>
      <c r="P915" s="852" t="s">
        <v>1995</v>
      </c>
      <c r="Q915" s="699" t="s">
        <v>2057</v>
      </c>
      <c r="R915" s="699"/>
      <c r="S915" s="699"/>
      <c r="T915" s="181"/>
      <c r="U915" s="181"/>
      <c r="AC915" s="361" t="str">
        <f t="shared" si="16"/>
        <v>２１検査結果（換気設備）-上記1から4に記載のない事項-5行目-検査項目</v>
      </c>
      <c r="AL915" s="392" t="s">
        <v>2657</v>
      </c>
    </row>
    <row r="916" spans="5:38" x14ac:dyDescent="0.15">
      <c r="E916" s="1121">
        <f>'2_入力シート【検査結果表】 換気設備'!$AA$85</f>
        <v>0</v>
      </c>
      <c r="J916" s="699" t="s">
        <v>1992</v>
      </c>
      <c r="K916" s="699" t="s">
        <v>1993</v>
      </c>
      <c r="L916" s="852" t="s">
        <v>92</v>
      </c>
      <c r="M916" s="699" t="s">
        <v>2061</v>
      </c>
      <c r="N916" s="852" t="s">
        <v>92</v>
      </c>
      <c r="O916" s="699" t="s">
        <v>2063</v>
      </c>
      <c r="P916" s="852" t="s">
        <v>1995</v>
      </c>
      <c r="Q916" s="699" t="s">
        <v>2058</v>
      </c>
      <c r="R916" s="699"/>
      <c r="S916" s="699"/>
      <c r="T916" s="181"/>
      <c r="U916" s="181"/>
      <c r="AC916" s="361" t="str">
        <f t="shared" si="16"/>
        <v>２１検査結果（換気設備）-上記1から4に記載のない事項-5行目-検査事項</v>
      </c>
      <c r="AL916" s="392" t="s">
        <v>2658</v>
      </c>
    </row>
    <row r="917" spans="5:38" x14ac:dyDescent="0.15">
      <c r="E917" s="1121">
        <f>'2_入力シート【検査結果表】 換気設備'!$AZ$85</f>
        <v>0</v>
      </c>
      <c r="J917" s="699" t="s">
        <v>1992</v>
      </c>
      <c r="K917" s="699" t="s">
        <v>1993</v>
      </c>
      <c r="L917" s="852" t="s">
        <v>92</v>
      </c>
      <c r="M917" s="699" t="s">
        <v>2061</v>
      </c>
      <c r="N917" s="852" t="s">
        <v>92</v>
      </c>
      <c r="O917" s="699" t="s">
        <v>2063</v>
      </c>
      <c r="P917" s="852" t="s">
        <v>1995</v>
      </c>
      <c r="Q917" s="699" t="s">
        <v>3514</v>
      </c>
      <c r="R917" s="699"/>
      <c r="S917" s="699"/>
      <c r="T917" s="181"/>
      <c r="U917" s="181"/>
      <c r="AC917" s="361" t="str">
        <f t="shared" si="16"/>
        <v>２１検査結果（換気設備）-上記1から4に記載のない事項-5行目-検査結果</v>
      </c>
      <c r="AL917" s="392" t="s">
        <v>3760</v>
      </c>
    </row>
    <row r="918" spans="5:38" x14ac:dyDescent="0.15">
      <c r="E918" s="1121">
        <f>'2_入力シート【検査結果表】 換気設備'!$BL$85</f>
        <v>0</v>
      </c>
      <c r="J918" s="699" t="s">
        <v>1992</v>
      </c>
      <c r="K918" s="699" t="s">
        <v>1993</v>
      </c>
      <c r="L918" s="852" t="s">
        <v>92</v>
      </c>
      <c r="M918" s="699" t="s">
        <v>2061</v>
      </c>
      <c r="N918" s="852" t="s">
        <v>92</v>
      </c>
      <c r="O918" s="699" t="s">
        <v>2063</v>
      </c>
      <c r="P918" s="852" t="s">
        <v>1995</v>
      </c>
      <c r="Q918" s="699" t="s">
        <v>1996</v>
      </c>
      <c r="R918" s="699"/>
      <c r="S918" s="699"/>
      <c r="T918" s="181"/>
      <c r="U918" s="181"/>
      <c r="AC918" s="361" t="str">
        <f t="shared" si="16"/>
        <v>２１検査結果（換気設備）-上記1から4に記載のない事項-5行目-検査者番号</v>
      </c>
      <c r="AL918" s="392" t="s">
        <v>2659</v>
      </c>
    </row>
    <row r="919" spans="5:38" x14ac:dyDescent="0.15">
      <c r="E919" s="1121">
        <f>'2_入力シート【検査結果表】 換気設備'!$BN$85</f>
        <v>0</v>
      </c>
      <c r="J919" s="699" t="s">
        <v>1992</v>
      </c>
      <c r="K919" s="699" t="s">
        <v>1993</v>
      </c>
      <c r="L919" s="852" t="s">
        <v>92</v>
      </c>
      <c r="M919" s="699" t="s">
        <v>2061</v>
      </c>
      <c r="N919" s="852" t="s">
        <v>92</v>
      </c>
      <c r="O919" s="699" t="s">
        <v>2063</v>
      </c>
      <c r="P919" s="852" t="s">
        <v>1995</v>
      </c>
      <c r="Q919" s="699" t="s">
        <v>1997</v>
      </c>
      <c r="R919" s="699"/>
      <c r="S919" s="699"/>
      <c r="T919" s="181"/>
      <c r="U919" s="181"/>
      <c r="AC919" s="361" t="str">
        <f t="shared" si="16"/>
        <v>２１検査結果（換気設備）-上記1から4に記載のない事項-5行目-指摘の具体的内容等</v>
      </c>
      <c r="AL919" s="392" t="s">
        <v>2660</v>
      </c>
    </row>
    <row r="920" spans="5:38" x14ac:dyDescent="0.15">
      <c r="E920" s="1121">
        <f>'2_入力シート【検査結果表】 換気設備'!$BX$85</f>
        <v>0</v>
      </c>
      <c r="J920" s="699" t="s">
        <v>1992</v>
      </c>
      <c r="K920" s="699" t="s">
        <v>1993</v>
      </c>
      <c r="L920" s="852" t="s">
        <v>92</v>
      </c>
      <c r="M920" s="699" t="s">
        <v>2061</v>
      </c>
      <c r="N920" s="852" t="s">
        <v>92</v>
      </c>
      <c r="O920" s="699" t="s">
        <v>2063</v>
      </c>
      <c r="P920" s="852" t="s">
        <v>1995</v>
      </c>
      <c r="Q920" s="699" t="s">
        <v>1998</v>
      </c>
      <c r="R920" s="699"/>
      <c r="S920" s="699"/>
      <c r="T920" s="181"/>
      <c r="U920" s="181"/>
      <c r="AC920" s="361" t="str">
        <f t="shared" si="16"/>
        <v>２１検査結果（換気設備）-上記1から4に記載のない事項-5行目-改善策の具体的内容等</v>
      </c>
      <c r="AL920" s="392" t="s">
        <v>2661</v>
      </c>
    </row>
    <row r="921" spans="5:38" x14ac:dyDescent="0.15">
      <c r="E921" s="1121">
        <f>'2_入力シート【検査結果表】 換気設備'!$CM$85</f>
        <v>0</v>
      </c>
      <c r="J921" s="699" t="s">
        <v>1992</v>
      </c>
      <c r="K921" s="699" t="s">
        <v>1993</v>
      </c>
      <c r="L921" s="852" t="s">
        <v>92</v>
      </c>
      <c r="M921" s="699" t="s">
        <v>2061</v>
      </c>
      <c r="N921" s="852" t="s">
        <v>92</v>
      </c>
      <c r="O921" s="699" t="s">
        <v>2063</v>
      </c>
      <c r="P921" s="852" t="s">
        <v>1995</v>
      </c>
      <c r="Q921" s="699" t="s">
        <v>1999</v>
      </c>
      <c r="R921" s="852" t="s">
        <v>1995</v>
      </c>
      <c r="S921" s="699" t="s">
        <v>2000</v>
      </c>
      <c r="T921" s="181"/>
      <c r="U921" s="181"/>
      <c r="AC921" s="361" t="str">
        <f t="shared" ref="AC921:AC984" si="17">CONCATENATE(J921,K921,L921,M921,N921,O921,P921,Q921,R921,S921,T921,U921)</f>
        <v>２１検査結果（換気設備）-上記1から4に記載のない事項-5行目-改善（予定）年月-年（令和）</v>
      </c>
      <c r="AL921" s="392" t="s">
        <v>3890</v>
      </c>
    </row>
    <row r="922" spans="5:38" x14ac:dyDescent="0.15">
      <c r="E922" s="1121">
        <f>'2_入力シート【検査結果表】 換気設備'!$CP$85</f>
        <v>0</v>
      </c>
      <c r="J922" s="699" t="s">
        <v>1992</v>
      </c>
      <c r="K922" s="699" t="s">
        <v>1993</v>
      </c>
      <c r="L922" s="852" t="s">
        <v>92</v>
      </c>
      <c r="M922" s="699" t="s">
        <v>2061</v>
      </c>
      <c r="N922" s="852" t="s">
        <v>92</v>
      </c>
      <c r="O922" s="699" t="s">
        <v>2063</v>
      </c>
      <c r="P922" s="852" t="s">
        <v>1995</v>
      </c>
      <c r="Q922" s="699" t="s">
        <v>1999</v>
      </c>
      <c r="R922" s="852" t="s">
        <v>1995</v>
      </c>
      <c r="S922" s="699" t="s">
        <v>2001</v>
      </c>
      <c r="T922" s="181"/>
      <c r="U922" s="181"/>
      <c r="AC922" s="361" t="str">
        <f t="shared" si="17"/>
        <v>２１検査結果（換気設備）-上記1から4に記載のない事項-5行目-改善（予定）年月-月</v>
      </c>
      <c r="AL922" s="392" t="s">
        <v>3891</v>
      </c>
    </row>
    <row r="923" spans="5:38" x14ac:dyDescent="0.15">
      <c r="E923" s="1121">
        <f>'2_入力シート【検査結果表】 換気設備'!$CS$85</f>
        <v>0</v>
      </c>
      <c r="J923" s="699" t="s">
        <v>1992</v>
      </c>
      <c r="K923" s="699" t="s">
        <v>1993</v>
      </c>
      <c r="L923" s="852" t="s">
        <v>92</v>
      </c>
      <c r="M923" s="699" t="s">
        <v>2061</v>
      </c>
      <c r="N923" s="852" t="s">
        <v>92</v>
      </c>
      <c r="O923" s="699" t="s">
        <v>2063</v>
      </c>
      <c r="P923" s="852" t="s">
        <v>1995</v>
      </c>
      <c r="Q923" s="699" t="s">
        <v>1999</v>
      </c>
      <c r="R923" s="852" t="s">
        <v>1995</v>
      </c>
      <c r="S923" s="699" t="s">
        <v>2002</v>
      </c>
      <c r="T923" s="181"/>
      <c r="U923" s="181"/>
      <c r="AC923" s="361" t="str">
        <f t="shared" si="17"/>
        <v>２１検査結果（換気設備）-上記1から4に記載のない事項-5行目-改善（予定）年月-状況</v>
      </c>
      <c r="AL923" s="392" t="s">
        <v>3892</v>
      </c>
    </row>
    <row r="924" spans="5:38" s="361" customFormat="1" x14ac:dyDescent="0.15">
      <c r="E924" s="1121">
        <f>'2_入力シート【検査結果表】 換気設備'!$M$86</f>
        <v>0</v>
      </c>
      <c r="J924" s="699" t="s">
        <v>1992</v>
      </c>
      <c r="K924" s="699" t="s">
        <v>1993</v>
      </c>
      <c r="L924" s="852" t="s">
        <v>92</v>
      </c>
      <c r="M924" s="699" t="s">
        <v>158</v>
      </c>
      <c r="N924" s="852" t="s">
        <v>92</v>
      </c>
      <c r="O924" s="699" t="s">
        <v>2064</v>
      </c>
      <c r="P924" s="852" t="s">
        <v>92</v>
      </c>
      <c r="Q924" s="699" t="s">
        <v>157</v>
      </c>
      <c r="R924" s="852"/>
      <c r="S924" s="699"/>
      <c r="T924" s="181"/>
      <c r="U924" s="181"/>
      <c r="W924" s="853"/>
      <c r="AC924" s="361" t="str">
        <f t="shared" si="17"/>
        <v>２１検査結果（換気設備）-上記1から4に記載のない事項-6行目-番号</v>
      </c>
      <c r="AL924" s="392" t="s">
        <v>2662</v>
      </c>
    </row>
    <row r="925" spans="5:38" x14ac:dyDescent="0.15">
      <c r="E925" s="1121">
        <f>'2_入力シート【検査結果表】 換気設備'!$P$86</f>
        <v>0</v>
      </c>
      <c r="J925" s="699" t="s">
        <v>1992</v>
      </c>
      <c r="K925" s="699" t="s">
        <v>1993</v>
      </c>
      <c r="L925" s="852" t="s">
        <v>92</v>
      </c>
      <c r="M925" s="699" t="s">
        <v>2061</v>
      </c>
      <c r="N925" s="852" t="s">
        <v>92</v>
      </c>
      <c r="O925" s="699" t="s">
        <v>2064</v>
      </c>
      <c r="P925" s="852" t="s">
        <v>1995</v>
      </c>
      <c r="Q925" s="699" t="s">
        <v>2057</v>
      </c>
      <c r="R925" s="699"/>
      <c r="S925" s="699"/>
      <c r="T925" s="181"/>
      <c r="U925" s="181"/>
      <c r="AC925" s="361" t="str">
        <f t="shared" si="17"/>
        <v>２１検査結果（換気設備）-上記1から4に記載のない事項-6行目-検査項目</v>
      </c>
      <c r="AL925" s="392" t="s">
        <v>2663</v>
      </c>
    </row>
    <row r="926" spans="5:38" x14ac:dyDescent="0.15">
      <c r="E926" s="1121">
        <f>'2_入力シート【検査結果表】 換気設備'!$AA$86</f>
        <v>0</v>
      </c>
      <c r="J926" s="699" t="s">
        <v>1992</v>
      </c>
      <c r="K926" s="699" t="s">
        <v>1993</v>
      </c>
      <c r="L926" s="852" t="s">
        <v>92</v>
      </c>
      <c r="M926" s="699" t="s">
        <v>2061</v>
      </c>
      <c r="N926" s="852" t="s">
        <v>92</v>
      </c>
      <c r="O926" s="699" t="s">
        <v>2064</v>
      </c>
      <c r="P926" s="852" t="s">
        <v>1995</v>
      </c>
      <c r="Q926" s="699" t="s">
        <v>2058</v>
      </c>
      <c r="R926" s="699"/>
      <c r="S926" s="699"/>
      <c r="T926" s="181"/>
      <c r="U926" s="181"/>
      <c r="AC926" s="361" t="str">
        <f t="shared" si="17"/>
        <v>２１検査結果（換気設備）-上記1から4に記載のない事項-6行目-検査事項</v>
      </c>
      <c r="AL926" s="392" t="s">
        <v>2664</v>
      </c>
    </row>
    <row r="927" spans="5:38" x14ac:dyDescent="0.15">
      <c r="E927" s="1121">
        <f>'2_入力シート【検査結果表】 換気設備'!$AZ$86</f>
        <v>0</v>
      </c>
      <c r="J927" s="699" t="s">
        <v>1992</v>
      </c>
      <c r="K927" s="699" t="s">
        <v>1993</v>
      </c>
      <c r="L927" s="852" t="s">
        <v>92</v>
      </c>
      <c r="M927" s="699" t="s">
        <v>2061</v>
      </c>
      <c r="N927" s="852" t="s">
        <v>92</v>
      </c>
      <c r="O927" s="699" t="s">
        <v>2064</v>
      </c>
      <c r="P927" s="852" t="s">
        <v>1995</v>
      </c>
      <c r="Q927" s="699" t="s">
        <v>3514</v>
      </c>
      <c r="R927" s="699"/>
      <c r="S927" s="699"/>
      <c r="T927" s="181"/>
      <c r="U927" s="181"/>
      <c r="AC927" s="361" t="str">
        <f t="shared" si="17"/>
        <v>２１検査結果（換気設備）-上記1から4に記載のない事項-6行目-検査結果</v>
      </c>
      <c r="AL927" s="392" t="s">
        <v>3761</v>
      </c>
    </row>
    <row r="928" spans="5:38" x14ac:dyDescent="0.15">
      <c r="E928" s="1121">
        <f>'2_入力シート【検査結果表】 換気設備'!$BL$86</f>
        <v>0</v>
      </c>
      <c r="J928" s="699" t="s">
        <v>1992</v>
      </c>
      <c r="K928" s="699" t="s">
        <v>1993</v>
      </c>
      <c r="L928" s="852" t="s">
        <v>92</v>
      </c>
      <c r="M928" s="699" t="s">
        <v>2061</v>
      </c>
      <c r="N928" s="852" t="s">
        <v>92</v>
      </c>
      <c r="O928" s="699" t="s">
        <v>2064</v>
      </c>
      <c r="P928" s="852" t="s">
        <v>1995</v>
      </c>
      <c r="Q928" s="699" t="s">
        <v>1996</v>
      </c>
      <c r="R928" s="699"/>
      <c r="S928" s="699"/>
      <c r="T928" s="181"/>
      <c r="U928" s="181"/>
      <c r="AC928" s="361" t="str">
        <f t="shared" si="17"/>
        <v>２１検査結果（換気設備）-上記1から4に記載のない事項-6行目-検査者番号</v>
      </c>
      <c r="AL928" s="392" t="s">
        <v>2665</v>
      </c>
    </row>
    <row r="929" spans="5:38" x14ac:dyDescent="0.15">
      <c r="E929" s="1121">
        <f>'2_入力シート【検査結果表】 換気設備'!$BN$86</f>
        <v>0</v>
      </c>
      <c r="J929" s="699" t="s">
        <v>1992</v>
      </c>
      <c r="K929" s="699" t="s">
        <v>1993</v>
      </c>
      <c r="L929" s="852" t="s">
        <v>92</v>
      </c>
      <c r="M929" s="699" t="s">
        <v>2061</v>
      </c>
      <c r="N929" s="852" t="s">
        <v>92</v>
      </c>
      <c r="O929" s="699" t="s">
        <v>2064</v>
      </c>
      <c r="P929" s="852" t="s">
        <v>1995</v>
      </c>
      <c r="Q929" s="699" t="s">
        <v>1997</v>
      </c>
      <c r="R929" s="699"/>
      <c r="S929" s="699"/>
      <c r="T929" s="181"/>
      <c r="U929" s="181"/>
      <c r="AC929" s="361" t="str">
        <f t="shared" si="17"/>
        <v>２１検査結果（換気設備）-上記1から4に記載のない事項-6行目-指摘の具体的内容等</v>
      </c>
      <c r="AL929" s="392" t="s">
        <v>2666</v>
      </c>
    </row>
    <row r="930" spans="5:38" x14ac:dyDescent="0.15">
      <c r="E930" s="1121">
        <f>'2_入力シート【検査結果表】 換気設備'!$BX$86</f>
        <v>0</v>
      </c>
      <c r="J930" s="699" t="s">
        <v>1992</v>
      </c>
      <c r="K930" s="699" t="s">
        <v>1993</v>
      </c>
      <c r="L930" s="852" t="s">
        <v>92</v>
      </c>
      <c r="M930" s="699" t="s">
        <v>2061</v>
      </c>
      <c r="N930" s="852" t="s">
        <v>92</v>
      </c>
      <c r="O930" s="699" t="s">
        <v>2064</v>
      </c>
      <c r="P930" s="852" t="s">
        <v>1995</v>
      </c>
      <c r="Q930" s="699" t="s">
        <v>1998</v>
      </c>
      <c r="R930" s="699"/>
      <c r="S930" s="699"/>
      <c r="T930" s="181"/>
      <c r="U930" s="181"/>
      <c r="AC930" s="361" t="str">
        <f t="shared" si="17"/>
        <v>２１検査結果（換気設備）-上記1から4に記載のない事項-6行目-改善策の具体的内容等</v>
      </c>
      <c r="AL930" s="392" t="s">
        <v>2667</v>
      </c>
    </row>
    <row r="931" spans="5:38" x14ac:dyDescent="0.15">
      <c r="E931" s="1121">
        <f>'2_入力シート【検査結果表】 換気設備'!$CM$86</f>
        <v>0</v>
      </c>
      <c r="J931" s="699" t="s">
        <v>1992</v>
      </c>
      <c r="K931" s="699" t="s">
        <v>1993</v>
      </c>
      <c r="L931" s="852" t="s">
        <v>92</v>
      </c>
      <c r="M931" s="699" t="s">
        <v>2061</v>
      </c>
      <c r="N931" s="852" t="s">
        <v>92</v>
      </c>
      <c r="O931" s="699" t="s">
        <v>2064</v>
      </c>
      <c r="P931" s="852" t="s">
        <v>1995</v>
      </c>
      <c r="Q931" s="699" t="s">
        <v>1999</v>
      </c>
      <c r="R931" s="852" t="s">
        <v>1995</v>
      </c>
      <c r="S931" s="699" t="s">
        <v>2000</v>
      </c>
      <c r="T931" s="181"/>
      <c r="U931" s="181"/>
      <c r="AC931" s="361" t="str">
        <f t="shared" si="17"/>
        <v>２１検査結果（換気設備）-上記1から4に記載のない事項-6行目-改善（予定）年月-年（令和）</v>
      </c>
      <c r="AL931" s="392" t="s">
        <v>3893</v>
      </c>
    </row>
    <row r="932" spans="5:38" x14ac:dyDescent="0.15">
      <c r="E932" s="1121">
        <f>'2_入力シート【検査結果表】 換気設備'!$CP$86</f>
        <v>0</v>
      </c>
      <c r="J932" s="699" t="s">
        <v>1992</v>
      </c>
      <c r="K932" s="699" t="s">
        <v>1993</v>
      </c>
      <c r="L932" s="852" t="s">
        <v>92</v>
      </c>
      <c r="M932" s="699" t="s">
        <v>2061</v>
      </c>
      <c r="N932" s="852" t="s">
        <v>92</v>
      </c>
      <c r="O932" s="699" t="s">
        <v>2064</v>
      </c>
      <c r="P932" s="852" t="s">
        <v>1995</v>
      </c>
      <c r="Q932" s="699" t="s">
        <v>1999</v>
      </c>
      <c r="R932" s="852" t="s">
        <v>1995</v>
      </c>
      <c r="S932" s="699" t="s">
        <v>2001</v>
      </c>
      <c r="T932" s="181"/>
      <c r="U932" s="181"/>
      <c r="AC932" s="361" t="str">
        <f t="shared" si="17"/>
        <v>２１検査結果（換気設備）-上記1から4に記載のない事項-6行目-改善（予定）年月-月</v>
      </c>
      <c r="AL932" s="392" t="s">
        <v>3894</v>
      </c>
    </row>
    <row r="933" spans="5:38" x14ac:dyDescent="0.15">
      <c r="E933" s="1121">
        <f>'2_入力シート【検査結果表】 換気設備'!$CS$86</f>
        <v>0</v>
      </c>
      <c r="J933" s="699" t="s">
        <v>1992</v>
      </c>
      <c r="K933" s="699" t="s">
        <v>1993</v>
      </c>
      <c r="L933" s="852" t="s">
        <v>92</v>
      </c>
      <c r="M933" s="699" t="s">
        <v>2061</v>
      </c>
      <c r="N933" s="852" t="s">
        <v>92</v>
      </c>
      <c r="O933" s="699" t="s">
        <v>2064</v>
      </c>
      <c r="P933" s="852" t="s">
        <v>1995</v>
      </c>
      <c r="Q933" s="699" t="s">
        <v>1999</v>
      </c>
      <c r="R933" s="852" t="s">
        <v>1995</v>
      </c>
      <c r="S933" s="699" t="s">
        <v>2002</v>
      </c>
      <c r="T933" s="181"/>
      <c r="U933" s="181"/>
      <c r="AC933" s="361" t="str">
        <f t="shared" si="17"/>
        <v>２１検査結果（換気設備）-上記1から4に記載のない事項-6行目-改善（予定）年月-状況</v>
      </c>
      <c r="AL933" s="392" t="s">
        <v>3895</v>
      </c>
    </row>
    <row r="934" spans="5:38" s="361" customFormat="1" x14ac:dyDescent="0.15">
      <c r="E934" s="1121">
        <f>'2_入力シート【検査結果表】 換気設備'!$M$87</f>
        <v>0</v>
      </c>
      <c r="J934" s="699" t="s">
        <v>1992</v>
      </c>
      <c r="K934" s="699" t="s">
        <v>1993</v>
      </c>
      <c r="L934" s="852" t="s">
        <v>92</v>
      </c>
      <c r="M934" s="699" t="s">
        <v>158</v>
      </c>
      <c r="N934" s="852" t="s">
        <v>92</v>
      </c>
      <c r="O934" s="699" t="s">
        <v>2065</v>
      </c>
      <c r="P934" s="852" t="s">
        <v>92</v>
      </c>
      <c r="Q934" s="699" t="s">
        <v>157</v>
      </c>
      <c r="R934" s="852"/>
      <c r="S934" s="699"/>
      <c r="T934" s="181"/>
      <c r="U934" s="181"/>
      <c r="W934" s="853"/>
      <c r="AC934" s="361" t="str">
        <f t="shared" si="17"/>
        <v>２１検査結果（換気設備）-上記1から4に記載のない事項-7行目-番号</v>
      </c>
      <c r="AL934" s="392" t="s">
        <v>2668</v>
      </c>
    </row>
    <row r="935" spans="5:38" x14ac:dyDescent="0.15">
      <c r="E935" s="1121">
        <f>'2_入力シート【検査結果表】 換気設備'!$P$87</f>
        <v>0</v>
      </c>
      <c r="J935" s="699" t="s">
        <v>1992</v>
      </c>
      <c r="K935" s="699" t="s">
        <v>1993</v>
      </c>
      <c r="L935" s="852" t="s">
        <v>92</v>
      </c>
      <c r="M935" s="699" t="s">
        <v>2061</v>
      </c>
      <c r="N935" s="852" t="s">
        <v>92</v>
      </c>
      <c r="O935" s="699" t="s">
        <v>2065</v>
      </c>
      <c r="P935" s="852" t="s">
        <v>1995</v>
      </c>
      <c r="Q935" s="699" t="s">
        <v>2057</v>
      </c>
      <c r="R935" s="699"/>
      <c r="S935" s="699"/>
      <c r="T935" s="181"/>
      <c r="U935" s="181"/>
      <c r="AC935" s="361" t="str">
        <f t="shared" si="17"/>
        <v>２１検査結果（換気設備）-上記1から4に記載のない事項-7行目-検査項目</v>
      </c>
      <c r="AL935" s="392" t="s">
        <v>2669</v>
      </c>
    </row>
    <row r="936" spans="5:38" x14ac:dyDescent="0.15">
      <c r="E936" s="1121">
        <f>'2_入力シート【検査結果表】 換気設備'!$AA$87</f>
        <v>0</v>
      </c>
      <c r="J936" s="699" t="s">
        <v>1992</v>
      </c>
      <c r="K936" s="699" t="s">
        <v>1993</v>
      </c>
      <c r="L936" s="852" t="s">
        <v>92</v>
      </c>
      <c r="M936" s="699" t="s">
        <v>2061</v>
      </c>
      <c r="N936" s="852" t="s">
        <v>92</v>
      </c>
      <c r="O936" s="699" t="s">
        <v>2065</v>
      </c>
      <c r="P936" s="852" t="s">
        <v>1995</v>
      </c>
      <c r="Q936" s="699" t="s">
        <v>2058</v>
      </c>
      <c r="R936" s="699"/>
      <c r="S936" s="699"/>
      <c r="T936" s="181"/>
      <c r="U936" s="181"/>
      <c r="AC936" s="361" t="str">
        <f t="shared" si="17"/>
        <v>２１検査結果（換気設備）-上記1から4に記載のない事項-7行目-検査事項</v>
      </c>
      <c r="AL936" s="392" t="s">
        <v>2670</v>
      </c>
    </row>
    <row r="937" spans="5:38" x14ac:dyDescent="0.15">
      <c r="E937" s="1121">
        <f>'2_入力シート【検査結果表】 換気設備'!$AZ$87</f>
        <v>0</v>
      </c>
      <c r="J937" s="699" t="s">
        <v>1992</v>
      </c>
      <c r="K937" s="699" t="s">
        <v>1993</v>
      </c>
      <c r="L937" s="852" t="s">
        <v>92</v>
      </c>
      <c r="M937" s="699" t="s">
        <v>2061</v>
      </c>
      <c r="N937" s="852" t="s">
        <v>92</v>
      </c>
      <c r="O937" s="699" t="s">
        <v>2065</v>
      </c>
      <c r="P937" s="852" t="s">
        <v>1995</v>
      </c>
      <c r="Q937" s="699" t="s">
        <v>3514</v>
      </c>
      <c r="R937" s="699"/>
      <c r="S937" s="699"/>
      <c r="T937" s="181"/>
      <c r="U937" s="181"/>
      <c r="AC937" s="361" t="str">
        <f t="shared" si="17"/>
        <v>２１検査結果（換気設備）-上記1から4に記載のない事項-7行目-検査結果</v>
      </c>
      <c r="AL937" s="392" t="s">
        <v>3762</v>
      </c>
    </row>
    <row r="938" spans="5:38" x14ac:dyDescent="0.15">
      <c r="E938" s="1121">
        <f>'2_入力シート【検査結果表】 換気設備'!$BL$87</f>
        <v>0</v>
      </c>
      <c r="J938" s="699" t="s">
        <v>1992</v>
      </c>
      <c r="K938" s="699" t="s">
        <v>1993</v>
      </c>
      <c r="L938" s="852" t="s">
        <v>92</v>
      </c>
      <c r="M938" s="699" t="s">
        <v>2061</v>
      </c>
      <c r="N938" s="852" t="s">
        <v>92</v>
      </c>
      <c r="O938" s="699" t="s">
        <v>2065</v>
      </c>
      <c r="P938" s="852" t="s">
        <v>1995</v>
      </c>
      <c r="Q938" s="699" t="s">
        <v>1996</v>
      </c>
      <c r="R938" s="699"/>
      <c r="S938" s="699"/>
      <c r="T938" s="181"/>
      <c r="U938" s="181"/>
      <c r="AC938" s="361" t="str">
        <f t="shared" si="17"/>
        <v>２１検査結果（換気設備）-上記1から4に記載のない事項-7行目-検査者番号</v>
      </c>
      <c r="AL938" s="392" t="s">
        <v>2671</v>
      </c>
    </row>
    <row r="939" spans="5:38" x14ac:dyDescent="0.15">
      <c r="E939" s="1121">
        <f>'2_入力シート【検査結果表】 換気設備'!$BN$87</f>
        <v>0</v>
      </c>
      <c r="J939" s="699" t="s">
        <v>1992</v>
      </c>
      <c r="K939" s="699" t="s">
        <v>1993</v>
      </c>
      <c r="L939" s="852" t="s">
        <v>92</v>
      </c>
      <c r="M939" s="699" t="s">
        <v>2061</v>
      </c>
      <c r="N939" s="852" t="s">
        <v>92</v>
      </c>
      <c r="O939" s="699" t="s">
        <v>2065</v>
      </c>
      <c r="P939" s="852" t="s">
        <v>1995</v>
      </c>
      <c r="Q939" s="699" t="s">
        <v>1997</v>
      </c>
      <c r="R939" s="699"/>
      <c r="S939" s="699"/>
      <c r="T939" s="181"/>
      <c r="U939" s="181"/>
      <c r="AC939" s="361" t="str">
        <f t="shared" si="17"/>
        <v>２１検査結果（換気設備）-上記1から4に記載のない事項-7行目-指摘の具体的内容等</v>
      </c>
      <c r="AL939" s="392" t="s">
        <v>2672</v>
      </c>
    </row>
    <row r="940" spans="5:38" x14ac:dyDescent="0.15">
      <c r="E940" s="1121">
        <f>'2_入力シート【検査結果表】 換気設備'!$BX$87</f>
        <v>0</v>
      </c>
      <c r="J940" s="699" t="s">
        <v>1992</v>
      </c>
      <c r="K940" s="699" t="s">
        <v>1993</v>
      </c>
      <c r="L940" s="852" t="s">
        <v>92</v>
      </c>
      <c r="M940" s="699" t="s">
        <v>2061</v>
      </c>
      <c r="N940" s="852" t="s">
        <v>92</v>
      </c>
      <c r="O940" s="699" t="s">
        <v>2065</v>
      </c>
      <c r="P940" s="852" t="s">
        <v>1995</v>
      </c>
      <c r="Q940" s="699" t="s">
        <v>1998</v>
      </c>
      <c r="R940" s="699"/>
      <c r="S940" s="699"/>
      <c r="T940" s="181"/>
      <c r="U940" s="181"/>
      <c r="AC940" s="361" t="str">
        <f t="shared" si="17"/>
        <v>２１検査結果（換気設備）-上記1から4に記載のない事項-7行目-改善策の具体的内容等</v>
      </c>
      <c r="AL940" s="392" t="s">
        <v>2673</v>
      </c>
    </row>
    <row r="941" spans="5:38" x14ac:dyDescent="0.15">
      <c r="E941" s="1121">
        <f>'2_入力シート【検査結果表】 換気設備'!$CM$87</f>
        <v>0</v>
      </c>
      <c r="J941" s="699" t="s">
        <v>1992</v>
      </c>
      <c r="K941" s="699" t="s">
        <v>1993</v>
      </c>
      <c r="L941" s="852" t="s">
        <v>92</v>
      </c>
      <c r="M941" s="699" t="s">
        <v>2061</v>
      </c>
      <c r="N941" s="852" t="s">
        <v>92</v>
      </c>
      <c r="O941" s="699" t="s">
        <v>2065</v>
      </c>
      <c r="P941" s="852" t="s">
        <v>1995</v>
      </c>
      <c r="Q941" s="699" t="s">
        <v>1999</v>
      </c>
      <c r="R941" s="852" t="s">
        <v>1995</v>
      </c>
      <c r="S941" s="699" t="s">
        <v>2000</v>
      </c>
      <c r="T941" s="181"/>
      <c r="U941" s="181"/>
      <c r="AC941" s="361" t="str">
        <f t="shared" si="17"/>
        <v>２１検査結果（換気設備）-上記1から4に記載のない事項-7行目-改善（予定）年月-年（令和）</v>
      </c>
      <c r="AL941" s="392" t="s">
        <v>3896</v>
      </c>
    </row>
    <row r="942" spans="5:38" x14ac:dyDescent="0.15">
      <c r="E942" s="1121">
        <f>'2_入力シート【検査結果表】 換気設備'!$CP$87</f>
        <v>0</v>
      </c>
      <c r="J942" s="699" t="s">
        <v>1992</v>
      </c>
      <c r="K942" s="699" t="s">
        <v>1993</v>
      </c>
      <c r="L942" s="852" t="s">
        <v>92</v>
      </c>
      <c r="M942" s="699" t="s">
        <v>2061</v>
      </c>
      <c r="N942" s="852" t="s">
        <v>92</v>
      </c>
      <c r="O942" s="699" t="s">
        <v>2065</v>
      </c>
      <c r="P942" s="852" t="s">
        <v>1995</v>
      </c>
      <c r="Q942" s="699" t="s">
        <v>1999</v>
      </c>
      <c r="R942" s="852" t="s">
        <v>1995</v>
      </c>
      <c r="S942" s="699" t="s">
        <v>2001</v>
      </c>
      <c r="T942" s="181"/>
      <c r="U942" s="181"/>
      <c r="AC942" s="361" t="str">
        <f t="shared" si="17"/>
        <v>２１検査結果（換気設備）-上記1から4に記載のない事項-7行目-改善（予定）年月-月</v>
      </c>
      <c r="AL942" s="392" t="s">
        <v>3897</v>
      </c>
    </row>
    <row r="943" spans="5:38" x14ac:dyDescent="0.15">
      <c r="E943" s="1121">
        <f>'2_入力シート【検査結果表】 換気設備'!$CS$87</f>
        <v>0</v>
      </c>
      <c r="J943" s="699" t="s">
        <v>1992</v>
      </c>
      <c r="K943" s="699" t="s">
        <v>1993</v>
      </c>
      <c r="L943" s="852" t="s">
        <v>92</v>
      </c>
      <c r="M943" s="699" t="s">
        <v>2061</v>
      </c>
      <c r="N943" s="852" t="s">
        <v>92</v>
      </c>
      <c r="O943" s="699" t="s">
        <v>2065</v>
      </c>
      <c r="P943" s="852" t="s">
        <v>1995</v>
      </c>
      <c r="Q943" s="699" t="s">
        <v>1999</v>
      </c>
      <c r="R943" s="852" t="s">
        <v>1995</v>
      </c>
      <c r="S943" s="699" t="s">
        <v>2002</v>
      </c>
      <c r="T943" s="181"/>
      <c r="U943" s="181"/>
      <c r="AC943" s="361" t="str">
        <f t="shared" si="17"/>
        <v>２１検査結果（換気設備）-上記1から4に記載のない事項-7行目-改善（予定）年月-状況</v>
      </c>
      <c r="AL943" s="392" t="s">
        <v>3898</v>
      </c>
    </row>
    <row r="944" spans="5:38" s="361" customFormat="1" x14ac:dyDescent="0.15">
      <c r="E944" s="1121">
        <f>'2_入力シート【検査結果表】 換気設備'!$M$88</f>
        <v>0</v>
      </c>
      <c r="J944" s="699" t="s">
        <v>1992</v>
      </c>
      <c r="K944" s="699" t="s">
        <v>1993</v>
      </c>
      <c r="L944" s="852" t="s">
        <v>92</v>
      </c>
      <c r="M944" s="699" t="s">
        <v>158</v>
      </c>
      <c r="N944" s="852" t="s">
        <v>92</v>
      </c>
      <c r="O944" s="699" t="s">
        <v>2066</v>
      </c>
      <c r="P944" s="852" t="s">
        <v>92</v>
      </c>
      <c r="Q944" s="699" t="s">
        <v>157</v>
      </c>
      <c r="R944" s="852"/>
      <c r="S944" s="699"/>
      <c r="T944" s="181"/>
      <c r="U944" s="181"/>
      <c r="W944" s="853"/>
      <c r="AC944" s="361" t="str">
        <f t="shared" si="17"/>
        <v>２１検査結果（換気設備）-上記1から4に記載のない事項-8行目-番号</v>
      </c>
      <c r="AL944" s="392" t="s">
        <v>2674</v>
      </c>
    </row>
    <row r="945" spans="5:38" x14ac:dyDescent="0.15">
      <c r="E945" s="1121">
        <f>'2_入力シート【検査結果表】 換気設備'!$P$88</f>
        <v>0</v>
      </c>
      <c r="J945" s="699" t="s">
        <v>1992</v>
      </c>
      <c r="K945" s="699" t="s">
        <v>1993</v>
      </c>
      <c r="L945" s="852" t="s">
        <v>92</v>
      </c>
      <c r="M945" s="699" t="s">
        <v>2061</v>
      </c>
      <c r="N945" s="852" t="s">
        <v>92</v>
      </c>
      <c r="O945" s="699" t="s">
        <v>2066</v>
      </c>
      <c r="P945" s="852" t="s">
        <v>1995</v>
      </c>
      <c r="Q945" s="699" t="s">
        <v>2057</v>
      </c>
      <c r="R945" s="699"/>
      <c r="S945" s="699"/>
      <c r="T945" s="181"/>
      <c r="U945" s="181"/>
      <c r="AC945" s="361" t="str">
        <f t="shared" si="17"/>
        <v>２１検査結果（換気設備）-上記1から4に記載のない事項-8行目-検査項目</v>
      </c>
      <c r="AL945" s="392" t="s">
        <v>2675</v>
      </c>
    </row>
    <row r="946" spans="5:38" x14ac:dyDescent="0.15">
      <c r="E946" s="1121">
        <f>'2_入力シート【検査結果表】 換気設備'!$AA$88</f>
        <v>0</v>
      </c>
      <c r="J946" s="699" t="s">
        <v>1992</v>
      </c>
      <c r="K946" s="699" t="s">
        <v>1993</v>
      </c>
      <c r="L946" s="852" t="s">
        <v>92</v>
      </c>
      <c r="M946" s="699" t="s">
        <v>2061</v>
      </c>
      <c r="N946" s="852" t="s">
        <v>92</v>
      </c>
      <c r="O946" s="699" t="s">
        <v>2066</v>
      </c>
      <c r="P946" s="852" t="s">
        <v>1995</v>
      </c>
      <c r="Q946" s="699" t="s">
        <v>2058</v>
      </c>
      <c r="R946" s="699"/>
      <c r="S946" s="699"/>
      <c r="T946" s="181"/>
      <c r="U946" s="181"/>
      <c r="AC946" s="361" t="str">
        <f t="shared" si="17"/>
        <v>２１検査結果（換気設備）-上記1から4に記載のない事項-8行目-検査事項</v>
      </c>
      <c r="AL946" s="392" t="s">
        <v>2676</v>
      </c>
    </row>
    <row r="947" spans="5:38" x14ac:dyDescent="0.15">
      <c r="E947" s="1121">
        <f>'2_入力シート【検査結果表】 換気設備'!$AZ$88</f>
        <v>0</v>
      </c>
      <c r="J947" s="699" t="s">
        <v>1992</v>
      </c>
      <c r="K947" s="699" t="s">
        <v>1993</v>
      </c>
      <c r="L947" s="852" t="s">
        <v>92</v>
      </c>
      <c r="M947" s="699" t="s">
        <v>2061</v>
      </c>
      <c r="N947" s="852" t="s">
        <v>92</v>
      </c>
      <c r="O947" s="699" t="s">
        <v>2066</v>
      </c>
      <c r="P947" s="852" t="s">
        <v>1995</v>
      </c>
      <c r="Q947" s="699" t="s">
        <v>3514</v>
      </c>
      <c r="R947" s="699"/>
      <c r="S947" s="699"/>
      <c r="T947" s="181"/>
      <c r="U947" s="181"/>
      <c r="AC947" s="361" t="str">
        <f t="shared" si="17"/>
        <v>２１検査結果（換気設備）-上記1から4に記載のない事項-8行目-検査結果</v>
      </c>
      <c r="AL947" s="392" t="s">
        <v>3763</v>
      </c>
    </row>
    <row r="948" spans="5:38" x14ac:dyDescent="0.15">
      <c r="E948" s="1121">
        <f>'2_入力シート【検査結果表】 換気設備'!$BL$88</f>
        <v>0</v>
      </c>
      <c r="J948" s="699" t="s">
        <v>1992</v>
      </c>
      <c r="K948" s="699" t="s">
        <v>1993</v>
      </c>
      <c r="L948" s="852" t="s">
        <v>92</v>
      </c>
      <c r="M948" s="699" t="s">
        <v>2061</v>
      </c>
      <c r="N948" s="852" t="s">
        <v>92</v>
      </c>
      <c r="O948" s="699" t="s">
        <v>2066</v>
      </c>
      <c r="P948" s="852" t="s">
        <v>1995</v>
      </c>
      <c r="Q948" s="699" t="s">
        <v>1996</v>
      </c>
      <c r="R948" s="699"/>
      <c r="S948" s="699"/>
      <c r="T948" s="181"/>
      <c r="U948" s="181"/>
      <c r="AC948" s="361" t="str">
        <f t="shared" si="17"/>
        <v>２１検査結果（換気設備）-上記1から4に記載のない事項-8行目-検査者番号</v>
      </c>
      <c r="AL948" s="392" t="s">
        <v>2677</v>
      </c>
    </row>
    <row r="949" spans="5:38" x14ac:dyDescent="0.15">
      <c r="E949" s="1121">
        <f>'2_入力シート【検査結果表】 換気設備'!$BN$88</f>
        <v>0</v>
      </c>
      <c r="J949" s="699" t="s">
        <v>1992</v>
      </c>
      <c r="K949" s="699" t="s">
        <v>1993</v>
      </c>
      <c r="L949" s="852" t="s">
        <v>92</v>
      </c>
      <c r="M949" s="699" t="s">
        <v>2061</v>
      </c>
      <c r="N949" s="852" t="s">
        <v>92</v>
      </c>
      <c r="O949" s="699" t="s">
        <v>2066</v>
      </c>
      <c r="P949" s="852" t="s">
        <v>1995</v>
      </c>
      <c r="Q949" s="699" t="s">
        <v>1997</v>
      </c>
      <c r="R949" s="699"/>
      <c r="S949" s="699"/>
      <c r="T949" s="181"/>
      <c r="U949" s="181"/>
      <c r="AC949" s="361" t="str">
        <f t="shared" si="17"/>
        <v>２１検査結果（換気設備）-上記1から4に記載のない事項-8行目-指摘の具体的内容等</v>
      </c>
      <c r="AL949" s="392" t="s">
        <v>2678</v>
      </c>
    </row>
    <row r="950" spans="5:38" x14ac:dyDescent="0.15">
      <c r="E950" s="1121">
        <f>'2_入力シート【検査結果表】 換気設備'!$BX$88</f>
        <v>0</v>
      </c>
      <c r="J950" s="699" t="s">
        <v>1992</v>
      </c>
      <c r="K950" s="699" t="s">
        <v>1993</v>
      </c>
      <c r="L950" s="852" t="s">
        <v>92</v>
      </c>
      <c r="M950" s="699" t="s">
        <v>2061</v>
      </c>
      <c r="N950" s="852" t="s">
        <v>92</v>
      </c>
      <c r="O950" s="699" t="s">
        <v>2066</v>
      </c>
      <c r="P950" s="852" t="s">
        <v>1995</v>
      </c>
      <c r="Q950" s="699" t="s">
        <v>1998</v>
      </c>
      <c r="R950" s="699"/>
      <c r="S950" s="699"/>
      <c r="T950" s="181"/>
      <c r="U950" s="181"/>
      <c r="AC950" s="361" t="str">
        <f t="shared" si="17"/>
        <v>２１検査結果（換気設備）-上記1から4に記載のない事項-8行目-改善策の具体的内容等</v>
      </c>
      <c r="AL950" s="392" t="s">
        <v>2679</v>
      </c>
    </row>
    <row r="951" spans="5:38" x14ac:dyDescent="0.15">
      <c r="E951" s="1121">
        <f>'2_入力シート【検査結果表】 換気設備'!$CM$88</f>
        <v>0</v>
      </c>
      <c r="J951" s="699" t="s">
        <v>1992</v>
      </c>
      <c r="K951" s="699" t="s">
        <v>1993</v>
      </c>
      <c r="L951" s="852" t="s">
        <v>92</v>
      </c>
      <c r="M951" s="699" t="s">
        <v>2061</v>
      </c>
      <c r="N951" s="852" t="s">
        <v>92</v>
      </c>
      <c r="O951" s="699" t="s">
        <v>2066</v>
      </c>
      <c r="P951" s="852" t="s">
        <v>1995</v>
      </c>
      <c r="Q951" s="699" t="s">
        <v>1999</v>
      </c>
      <c r="R951" s="852" t="s">
        <v>1995</v>
      </c>
      <c r="S951" s="699" t="s">
        <v>2000</v>
      </c>
      <c r="T951" s="181"/>
      <c r="U951" s="181"/>
      <c r="AC951" s="361" t="str">
        <f t="shared" si="17"/>
        <v>２１検査結果（換気設備）-上記1から4に記載のない事項-8行目-改善（予定）年月-年（令和）</v>
      </c>
      <c r="AL951" s="392" t="s">
        <v>3899</v>
      </c>
    </row>
    <row r="952" spans="5:38" x14ac:dyDescent="0.15">
      <c r="E952" s="1121">
        <f>'2_入力シート【検査結果表】 換気設備'!$CP$88</f>
        <v>0</v>
      </c>
      <c r="J952" s="699" t="s">
        <v>1992</v>
      </c>
      <c r="K952" s="699" t="s">
        <v>1993</v>
      </c>
      <c r="L952" s="852" t="s">
        <v>92</v>
      </c>
      <c r="M952" s="699" t="s">
        <v>2061</v>
      </c>
      <c r="N952" s="852" t="s">
        <v>92</v>
      </c>
      <c r="O952" s="699" t="s">
        <v>2066</v>
      </c>
      <c r="P952" s="852" t="s">
        <v>1995</v>
      </c>
      <c r="Q952" s="699" t="s">
        <v>1999</v>
      </c>
      <c r="R952" s="852" t="s">
        <v>1995</v>
      </c>
      <c r="S952" s="699" t="s">
        <v>2001</v>
      </c>
      <c r="T952" s="181"/>
      <c r="U952" s="181"/>
      <c r="AC952" s="361" t="str">
        <f t="shared" si="17"/>
        <v>２１検査結果（換気設備）-上記1から4に記載のない事項-8行目-改善（予定）年月-月</v>
      </c>
      <c r="AL952" s="392" t="s">
        <v>3900</v>
      </c>
    </row>
    <row r="953" spans="5:38" x14ac:dyDescent="0.15">
      <c r="E953" s="1121">
        <f>'2_入力シート【検査結果表】 換気設備'!$CS$88</f>
        <v>0</v>
      </c>
      <c r="J953" s="699" t="s">
        <v>1992</v>
      </c>
      <c r="K953" s="699" t="s">
        <v>1993</v>
      </c>
      <c r="L953" s="852" t="s">
        <v>92</v>
      </c>
      <c r="M953" s="699" t="s">
        <v>2061</v>
      </c>
      <c r="N953" s="852" t="s">
        <v>92</v>
      </c>
      <c r="O953" s="699" t="s">
        <v>2066</v>
      </c>
      <c r="P953" s="852" t="s">
        <v>1995</v>
      </c>
      <c r="Q953" s="699" t="s">
        <v>1999</v>
      </c>
      <c r="R953" s="852" t="s">
        <v>1995</v>
      </c>
      <c r="S953" s="699" t="s">
        <v>2002</v>
      </c>
      <c r="T953" s="181"/>
      <c r="U953" s="181"/>
      <c r="AC953" s="361" t="str">
        <f t="shared" si="17"/>
        <v>２１検査結果（換気設備）-上記1から4に記載のない事項-8行目-改善（予定）年月-状況</v>
      </c>
      <c r="AL953" s="392" t="s">
        <v>3901</v>
      </c>
    </row>
    <row r="954" spans="5:38" x14ac:dyDescent="0.15">
      <c r="E954" s="1121">
        <f>'2_入力シート【検査結果表】 換気設備'!$M$89</f>
        <v>0</v>
      </c>
      <c r="J954" s="699" t="s">
        <v>1992</v>
      </c>
      <c r="K954" s="699" t="s">
        <v>1993</v>
      </c>
      <c r="L954" s="852" t="s">
        <v>92</v>
      </c>
      <c r="M954" s="699" t="s">
        <v>2061</v>
      </c>
      <c r="N954" s="852" t="s">
        <v>92</v>
      </c>
      <c r="O954" s="699" t="s">
        <v>2066</v>
      </c>
      <c r="P954" s="852" t="s">
        <v>1995</v>
      </c>
      <c r="Q954" s="699" t="s">
        <v>2057</v>
      </c>
      <c r="R954" s="699"/>
      <c r="S954" s="699"/>
      <c r="T954" s="181"/>
      <c r="U954" s="181"/>
      <c r="AC954" s="361" t="str">
        <f t="shared" si="17"/>
        <v>２１検査結果（換気設備）-上記1から4に記載のない事項-8行目-検査項目</v>
      </c>
      <c r="AL954" s="392" t="s">
        <v>2675</v>
      </c>
    </row>
    <row r="955" spans="5:38" s="361" customFormat="1" x14ac:dyDescent="0.15">
      <c r="E955" s="1121">
        <f>'2_入力シート【検査結果表】 換気設備'!$P$89</f>
        <v>0</v>
      </c>
      <c r="J955" s="699" t="s">
        <v>1992</v>
      </c>
      <c r="K955" s="699" t="s">
        <v>1993</v>
      </c>
      <c r="L955" s="852" t="s">
        <v>92</v>
      </c>
      <c r="M955" s="699" t="s">
        <v>158</v>
      </c>
      <c r="N955" s="852" t="s">
        <v>92</v>
      </c>
      <c r="O955" s="699" t="s">
        <v>2067</v>
      </c>
      <c r="P955" s="852" t="s">
        <v>92</v>
      </c>
      <c r="Q955" s="699" t="s">
        <v>157</v>
      </c>
      <c r="R955" s="699"/>
      <c r="S955" s="699"/>
      <c r="T955" s="181"/>
      <c r="U955" s="181"/>
      <c r="W955" s="853"/>
      <c r="AC955" s="361" t="str">
        <f t="shared" si="17"/>
        <v>２１検査結果（換気設備）-上記1から4に記載のない事項-9行目-番号</v>
      </c>
      <c r="AL955" s="392" t="s">
        <v>2680</v>
      </c>
    </row>
    <row r="956" spans="5:38" x14ac:dyDescent="0.15">
      <c r="E956" s="1121">
        <f>'2_入力シート【検査結果表】 換気設備'!$AA$89</f>
        <v>0</v>
      </c>
      <c r="J956" s="699" t="s">
        <v>1992</v>
      </c>
      <c r="K956" s="699" t="s">
        <v>1993</v>
      </c>
      <c r="L956" s="852" t="s">
        <v>92</v>
      </c>
      <c r="M956" s="699" t="s">
        <v>2061</v>
      </c>
      <c r="N956" s="852" t="s">
        <v>92</v>
      </c>
      <c r="O956" s="699" t="s">
        <v>2067</v>
      </c>
      <c r="P956" s="852" t="s">
        <v>1995</v>
      </c>
      <c r="Q956" s="699" t="s">
        <v>2058</v>
      </c>
      <c r="R956" s="699"/>
      <c r="S956" s="699"/>
      <c r="T956" s="181"/>
      <c r="U956" s="181"/>
      <c r="AC956" s="361" t="str">
        <f t="shared" si="17"/>
        <v>２１検査結果（換気設備）-上記1から4に記載のない事項-9行目-検査事項</v>
      </c>
      <c r="AL956" s="392" t="s">
        <v>2681</v>
      </c>
    </row>
    <row r="957" spans="5:38" x14ac:dyDescent="0.15">
      <c r="E957" s="1121">
        <f>'2_入力シート【検査結果表】 換気設備'!$AZ$89</f>
        <v>0</v>
      </c>
      <c r="J957" s="699" t="s">
        <v>1992</v>
      </c>
      <c r="K957" s="699" t="s">
        <v>1993</v>
      </c>
      <c r="L957" s="852" t="s">
        <v>92</v>
      </c>
      <c r="M957" s="699" t="s">
        <v>2061</v>
      </c>
      <c r="N957" s="852" t="s">
        <v>92</v>
      </c>
      <c r="O957" s="699" t="s">
        <v>2067</v>
      </c>
      <c r="P957" s="852" t="s">
        <v>1995</v>
      </c>
      <c r="Q957" s="699" t="s">
        <v>3514</v>
      </c>
      <c r="R957" s="699"/>
      <c r="S957" s="699"/>
      <c r="T957" s="181"/>
      <c r="U957" s="181"/>
      <c r="AC957" s="361" t="str">
        <f t="shared" si="17"/>
        <v>２１検査結果（換気設備）-上記1から4に記載のない事項-9行目-検査結果</v>
      </c>
      <c r="AL957" s="392" t="s">
        <v>3764</v>
      </c>
    </row>
    <row r="958" spans="5:38" x14ac:dyDescent="0.15">
      <c r="E958" s="1121">
        <f>'2_入力シート【検査結果表】 換気設備'!$BL$89</f>
        <v>0</v>
      </c>
      <c r="J958" s="699" t="s">
        <v>1992</v>
      </c>
      <c r="K958" s="699" t="s">
        <v>1993</v>
      </c>
      <c r="L958" s="852" t="s">
        <v>92</v>
      </c>
      <c r="M958" s="699" t="s">
        <v>2061</v>
      </c>
      <c r="N958" s="852" t="s">
        <v>92</v>
      </c>
      <c r="O958" s="699" t="s">
        <v>2067</v>
      </c>
      <c r="P958" s="852" t="s">
        <v>1995</v>
      </c>
      <c r="Q958" s="699" t="s">
        <v>1996</v>
      </c>
      <c r="R958" s="699"/>
      <c r="S958" s="699"/>
      <c r="T958" s="181"/>
      <c r="U958" s="181"/>
      <c r="AC958" s="361" t="str">
        <f t="shared" si="17"/>
        <v>２１検査結果（換気設備）-上記1から4に記載のない事項-9行目-検査者番号</v>
      </c>
      <c r="AL958" s="392" t="s">
        <v>2682</v>
      </c>
    </row>
    <row r="959" spans="5:38" x14ac:dyDescent="0.15">
      <c r="E959" s="1121">
        <f>'2_入力シート【検査結果表】 換気設備'!$BN$89</f>
        <v>0</v>
      </c>
      <c r="J959" s="699" t="s">
        <v>1992</v>
      </c>
      <c r="K959" s="699" t="s">
        <v>1993</v>
      </c>
      <c r="L959" s="852" t="s">
        <v>92</v>
      </c>
      <c r="M959" s="699" t="s">
        <v>2061</v>
      </c>
      <c r="N959" s="852" t="s">
        <v>92</v>
      </c>
      <c r="O959" s="699" t="s">
        <v>2067</v>
      </c>
      <c r="P959" s="852" t="s">
        <v>1995</v>
      </c>
      <c r="Q959" s="699" t="s">
        <v>1997</v>
      </c>
      <c r="R959" s="699"/>
      <c r="S959" s="699"/>
      <c r="T959" s="181"/>
      <c r="U959" s="181"/>
      <c r="AC959" s="361" t="str">
        <f t="shared" si="17"/>
        <v>２１検査結果（換気設備）-上記1から4に記載のない事項-9行目-指摘の具体的内容等</v>
      </c>
      <c r="AL959" s="392" t="s">
        <v>2683</v>
      </c>
    </row>
    <row r="960" spans="5:38" x14ac:dyDescent="0.15">
      <c r="E960" s="1121">
        <f>'2_入力シート【検査結果表】 換気設備'!$BX$89</f>
        <v>0</v>
      </c>
      <c r="J960" s="699" t="s">
        <v>1992</v>
      </c>
      <c r="K960" s="699" t="s">
        <v>1993</v>
      </c>
      <c r="L960" s="852" t="s">
        <v>92</v>
      </c>
      <c r="M960" s="699" t="s">
        <v>2061</v>
      </c>
      <c r="N960" s="852" t="s">
        <v>92</v>
      </c>
      <c r="O960" s="699" t="s">
        <v>2067</v>
      </c>
      <c r="P960" s="852" t="s">
        <v>1995</v>
      </c>
      <c r="Q960" s="699" t="s">
        <v>1998</v>
      </c>
      <c r="R960" s="699"/>
      <c r="S960" s="699"/>
      <c r="T960" s="181"/>
      <c r="U960" s="181"/>
      <c r="AC960" s="361" t="str">
        <f t="shared" si="17"/>
        <v>２１検査結果（換気設備）-上記1から4に記載のない事項-9行目-改善策の具体的内容等</v>
      </c>
      <c r="AL960" s="392" t="s">
        <v>2684</v>
      </c>
    </row>
    <row r="961" spans="5:38" x14ac:dyDescent="0.15">
      <c r="E961" s="1121">
        <f>'2_入力シート【検査結果表】 換気設備'!$CM$89</f>
        <v>0</v>
      </c>
      <c r="J961" s="699" t="s">
        <v>1992</v>
      </c>
      <c r="K961" s="699" t="s">
        <v>1993</v>
      </c>
      <c r="L961" s="852" t="s">
        <v>92</v>
      </c>
      <c r="M961" s="699" t="s">
        <v>2061</v>
      </c>
      <c r="N961" s="852" t="s">
        <v>92</v>
      </c>
      <c r="O961" s="699" t="s">
        <v>2067</v>
      </c>
      <c r="P961" s="852" t="s">
        <v>1995</v>
      </c>
      <c r="Q961" s="699" t="s">
        <v>1999</v>
      </c>
      <c r="R961" s="852" t="s">
        <v>1995</v>
      </c>
      <c r="S961" s="699" t="s">
        <v>2000</v>
      </c>
      <c r="T961" s="181"/>
      <c r="U961" s="181"/>
      <c r="AC961" s="361" t="str">
        <f t="shared" si="17"/>
        <v>２１検査結果（換気設備）-上記1から4に記載のない事項-9行目-改善（予定）年月-年（令和）</v>
      </c>
      <c r="AL961" s="392" t="s">
        <v>3902</v>
      </c>
    </row>
    <row r="962" spans="5:38" x14ac:dyDescent="0.15">
      <c r="E962" s="1121">
        <f>'2_入力シート【検査結果表】 換気設備'!$CP$89</f>
        <v>0</v>
      </c>
      <c r="J962" s="699" t="s">
        <v>1992</v>
      </c>
      <c r="K962" s="699" t="s">
        <v>1993</v>
      </c>
      <c r="L962" s="852" t="s">
        <v>92</v>
      </c>
      <c r="M962" s="699" t="s">
        <v>2061</v>
      </c>
      <c r="N962" s="852" t="s">
        <v>92</v>
      </c>
      <c r="O962" s="699" t="s">
        <v>2067</v>
      </c>
      <c r="P962" s="852" t="s">
        <v>1995</v>
      </c>
      <c r="Q962" s="699" t="s">
        <v>1999</v>
      </c>
      <c r="R962" s="852" t="s">
        <v>1995</v>
      </c>
      <c r="S962" s="699" t="s">
        <v>2001</v>
      </c>
      <c r="T962" s="181"/>
      <c r="U962" s="181"/>
      <c r="AC962" s="361" t="str">
        <f t="shared" si="17"/>
        <v>２１検査結果（換気設備）-上記1から4に記載のない事項-9行目-改善（予定）年月-月</v>
      </c>
      <c r="AL962" s="392" t="s">
        <v>3903</v>
      </c>
    </row>
    <row r="963" spans="5:38" x14ac:dyDescent="0.15">
      <c r="E963" s="1121">
        <f>'2_入力シート【検査結果表】 換気設備'!$CS$89</f>
        <v>0</v>
      </c>
      <c r="J963" s="699" t="s">
        <v>1992</v>
      </c>
      <c r="K963" s="699" t="s">
        <v>1993</v>
      </c>
      <c r="L963" s="852" t="s">
        <v>92</v>
      </c>
      <c r="M963" s="699" t="s">
        <v>2061</v>
      </c>
      <c r="N963" s="852" t="s">
        <v>92</v>
      </c>
      <c r="O963" s="699" t="s">
        <v>2067</v>
      </c>
      <c r="P963" s="852" t="s">
        <v>1995</v>
      </c>
      <c r="Q963" s="699" t="s">
        <v>1999</v>
      </c>
      <c r="R963" s="852" t="s">
        <v>1995</v>
      </c>
      <c r="S963" s="699" t="s">
        <v>2002</v>
      </c>
      <c r="T963" s="181"/>
      <c r="U963" s="181"/>
      <c r="AC963" s="361" t="str">
        <f t="shared" si="17"/>
        <v>２１検査結果（換気設備）-上記1から4に記載のない事項-9行目-改善（予定）年月-状況</v>
      </c>
      <c r="AL963" s="392" t="s">
        <v>3904</v>
      </c>
    </row>
    <row r="964" spans="5:38" s="361" customFormat="1" x14ac:dyDescent="0.15">
      <c r="E964" s="1121">
        <f>'2_入力シート【検査結果表】 換気設備'!$M$90</f>
        <v>0</v>
      </c>
      <c r="J964" s="699" t="s">
        <v>1992</v>
      </c>
      <c r="K964" s="699" t="s">
        <v>1993</v>
      </c>
      <c r="L964" s="852" t="s">
        <v>92</v>
      </c>
      <c r="M964" s="699" t="s">
        <v>158</v>
      </c>
      <c r="N964" s="852" t="s">
        <v>92</v>
      </c>
      <c r="O964" s="699" t="s">
        <v>2068</v>
      </c>
      <c r="P964" s="852" t="s">
        <v>92</v>
      </c>
      <c r="Q964" s="699" t="s">
        <v>157</v>
      </c>
      <c r="R964" s="852"/>
      <c r="S964" s="699"/>
      <c r="T964" s="181"/>
      <c r="U964" s="181"/>
      <c r="W964" s="853"/>
      <c r="AC964" s="361" t="str">
        <f t="shared" si="17"/>
        <v>２１検査結果（換気設備）-上記1から4に記載のない事項-10行目-番号</v>
      </c>
      <c r="AL964" s="392" t="s">
        <v>2685</v>
      </c>
    </row>
    <row r="965" spans="5:38" x14ac:dyDescent="0.15">
      <c r="E965" s="1121">
        <f>'2_入力シート【検査結果表】 換気設備'!$P$90</f>
        <v>0</v>
      </c>
      <c r="J965" s="699" t="s">
        <v>1992</v>
      </c>
      <c r="K965" s="699" t="s">
        <v>1993</v>
      </c>
      <c r="L965" s="852" t="s">
        <v>92</v>
      </c>
      <c r="M965" s="699" t="s">
        <v>2061</v>
      </c>
      <c r="N965" s="852" t="s">
        <v>92</v>
      </c>
      <c r="O965" s="699" t="s">
        <v>2068</v>
      </c>
      <c r="P965" s="852" t="s">
        <v>1995</v>
      </c>
      <c r="Q965" s="699" t="s">
        <v>2057</v>
      </c>
      <c r="R965" s="699"/>
      <c r="S965" s="699"/>
      <c r="T965" s="181"/>
      <c r="U965" s="181"/>
      <c r="AC965" s="361" t="str">
        <f t="shared" si="17"/>
        <v>２１検査結果（換気設備）-上記1から4に記載のない事項-10行目-検査項目</v>
      </c>
      <c r="AL965" s="392" t="s">
        <v>2686</v>
      </c>
    </row>
    <row r="966" spans="5:38" x14ac:dyDescent="0.15">
      <c r="E966" s="1121">
        <f>'2_入力シート【検査結果表】 換気設備'!$AA$90</f>
        <v>0</v>
      </c>
      <c r="J966" s="699" t="s">
        <v>1992</v>
      </c>
      <c r="K966" s="699" t="s">
        <v>1993</v>
      </c>
      <c r="L966" s="852" t="s">
        <v>92</v>
      </c>
      <c r="M966" s="699" t="s">
        <v>2061</v>
      </c>
      <c r="N966" s="852" t="s">
        <v>92</v>
      </c>
      <c r="O966" s="699" t="s">
        <v>2068</v>
      </c>
      <c r="P966" s="852" t="s">
        <v>1995</v>
      </c>
      <c r="Q966" s="699" t="s">
        <v>2058</v>
      </c>
      <c r="R966" s="699"/>
      <c r="S966" s="699"/>
      <c r="T966" s="181"/>
      <c r="U966" s="181"/>
      <c r="AC966" s="361" t="str">
        <f t="shared" si="17"/>
        <v>２１検査結果（換気設備）-上記1から4に記載のない事項-10行目-検査事項</v>
      </c>
      <c r="AL966" s="392" t="s">
        <v>2687</v>
      </c>
    </row>
    <row r="967" spans="5:38" x14ac:dyDescent="0.15">
      <c r="E967" s="1121">
        <f>'2_入力シート【検査結果表】 換気設備'!$AZ$90</f>
        <v>0</v>
      </c>
      <c r="J967" s="699" t="s">
        <v>1992</v>
      </c>
      <c r="K967" s="699" t="s">
        <v>1993</v>
      </c>
      <c r="L967" s="852" t="s">
        <v>92</v>
      </c>
      <c r="M967" s="699" t="s">
        <v>2061</v>
      </c>
      <c r="N967" s="852" t="s">
        <v>92</v>
      </c>
      <c r="O967" s="699" t="s">
        <v>2068</v>
      </c>
      <c r="P967" s="852" t="s">
        <v>1995</v>
      </c>
      <c r="Q967" s="699" t="s">
        <v>3514</v>
      </c>
      <c r="R967" s="699"/>
      <c r="S967" s="699"/>
      <c r="T967" s="181"/>
      <c r="U967" s="181"/>
      <c r="AC967" s="361" t="str">
        <f t="shared" si="17"/>
        <v>２１検査結果（換気設備）-上記1から4に記載のない事項-10行目-検査結果</v>
      </c>
      <c r="AL967" s="392" t="s">
        <v>3765</v>
      </c>
    </row>
    <row r="968" spans="5:38" x14ac:dyDescent="0.15">
      <c r="E968" s="1121">
        <f>'2_入力シート【検査結果表】 換気設備'!$BL$90</f>
        <v>0</v>
      </c>
      <c r="J968" s="699" t="s">
        <v>1992</v>
      </c>
      <c r="K968" s="699" t="s">
        <v>1993</v>
      </c>
      <c r="L968" s="852" t="s">
        <v>92</v>
      </c>
      <c r="M968" s="699" t="s">
        <v>2061</v>
      </c>
      <c r="N968" s="852" t="s">
        <v>92</v>
      </c>
      <c r="O968" s="699" t="s">
        <v>2068</v>
      </c>
      <c r="P968" s="852" t="s">
        <v>1995</v>
      </c>
      <c r="Q968" s="699" t="s">
        <v>1996</v>
      </c>
      <c r="R968" s="699"/>
      <c r="S968" s="699"/>
      <c r="T968" s="181"/>
      <c r="U968" s="181"/>
      <c r="AC968" s="361" t="str">
        <f t="shared" si="17"/>
        <v>２１検査結果（換気設備）-上記1から4に記載のない事項-10行目-検査者番号</v>
      </c>
      <c r="AL968" s="392" t="s">
        <v>2688</v>
      </c>
    </row>
    <row r="969" spans="5:38" x14ac:dyDescent="0.15">
      <c r="E969" s="1121">
        <f>'2_入力シート【検査結果表】 換気設備'!$BN$90</f>
        <v>0</v>
      </c>
      <c r="J969" s="699" t="s">
        <v>1992</v>
      </c>
      <c r="K969" s="699" t="s">
        <v>1993</v>
      </c>
      <c r="L969" s="852" t="s">
        <v>92</v>
      </c>
      <c r="M969" s="699" t="s">
        <v>2061</v>
      </c>
      <c r="N969" s="852" t="s">
        <v>92</v>
      </c>
      <c r="O969" s="699" t="s">
        <v>2068</v>
      </c>
      <c r="P969" s="852" t="s">
        <v>1995</v>
      </c>
      <c r="Q969" s="699" t="s">
        <v>1997</v>
      </c>
      <c r="R969" s="699"/>
      <c r="S969" s="699"/>
      <c r="T969" s="181"/>
      <c r="U969" s="181"/>
      <c r="AC969" s="361" t="str">
        <f t="shared" si="17"/>
        <v>２１検査結果（換気設備）-上記1から4に記載のない事項-10行目-指摘の具体的内容等</v>
      </c>
      <c r="AL969" s="392" t="s">
        <v>2689</v>
      </c>
    </row>
    <row r="970" spans="5:38" x14ac:dyDescent="0.15">
      <c r="E970" s="1121">
        <f>'2_入力シート【検査結果表】 換気設備'!$BX$90</f>
        <v>0</v>
      </c>
      <c r="J970" s="699" t="s">
        <v>1992</v>
      </c>
      <c r="K970" s="699" t="s">
        <v>1993</v>
      </c>
      <c r="L970" s="852" t="s">
        <v>92</v>
      </c>
      <c r="M970" s="699" t="s">
        <v>2061</v>
      </c>
      <c r="N970" s="852" t="s">
        <v>92</v>
      </c>
      <c r="O970" s="699" t="s">
        <v>2068</v>
      </c>
      <c r="P970" s="852" t="s">
        <v>1995</v>
      </c>
      <c r="Q970" s="699" t="s">
        <v>1998</v>
      </c>
      <c r="R970" s="699"/>
      <c r="S970" s="699"/>
      <c r="T970" s="181"/>
      <c r="U970" s="181"/>
      <c r="AC970" s="361" t="str">
        <f t="shared" si="17"/>
        <v>２１検査結果（換気設備）-上記1から4に記載のない事項-10行目-改善策の具体的内容等</v>
      </c>
      <c r="AL970" s="392" t="s">
        <v>2690</v>
      </c>
    </row>
    <row r="971" spans="5:38" x14ac:dyDescent="0.15">
      <c r="E971" s="1121">
        <f>'2_入力シート【検査結果表】 換気設備'!$CM$90</f>
        <v>0</v>
      </c>
      <c r="J971" s="699" t="s">
        <v>1992</v>
      </c>
      <c r="K971" s="699" t="s">
        <v>1993</v>
      </c>
      <c r="L971" s="852" t="s">
        <v>92</v>
      </c>
      <c r="M971" s="699" t="s">
        <v>2061</v>
      </c>
      <c r="N971" s="852" t="s">
        <v>92</v>
      </c>
      <c r="O971" s="699" t="s">
        <v>2068</v>
      </c>
      <c r="P971" s="852" t="s">
        <v>1995</v>
      </c>
      <c r="Q971" s="699" t="s">
        <v>1999</v>
      </c>
      <c r="R971" s="852" t="s">
        <v>1995</v>
      </c>
      <c r="S971" s="699" t="s">
        <v>2000</v>
      </c>
      <c r="T971" s="181"/>
      <c r="U971" s="181"/>
      <c r="AC971" s="361" t="str">
        <f t="shared" si="17"/>
        <v>２１検査結果（換気設備）-上記1から4に記載のない事項-10行目-改善（予定）年月-年（令和）</v>
      </c>
      <c r="AL971" s="392" t="s">
        <v>3905</v>
      </c>
    </row>
    <row r="972" spans="5:38" x14ac:dyDescent="0.15">
      <c r="E972" s="1121">
        <f>'2_入力シート【検査結果表】 換気設備'!$CP$90</f>
        <v>0</v>
      </c>
      <c r="J972" s="699" t="s">
        <v>1992</v>
      </c>
      <c r="K972" s="699" t="s">
        <v>1993</v>
      </c>
      <c r="L972" s="852" t="s">
        <v>92</v>
      </c>
      <c r="M972" s="699" t="s">
        <v>2061</v>
      </c>
      <c r="N972" s="852" t="s">
        <v>92</v>
      </c>
      <c r="O972" s="699" t="s">
        <v>2068</v>
      </c>
      <c r="P972" s="852" t="s">
        <v>1995</v>
      </c>
      <c r="Q972" s="699" t="s">
        <v>1999</v>
      </c>
      <c r="R972" s="852" t="s">
        <v>1995</v>
      </c>
      <c r="S972" s="699" t="s">
        <v>2001</v>
      </c>
      <c r="T972" s="181"/>
      <c r="U972" s="181"/>
      <c r="AC972" s="361" t="str">
        <f t="shared" si="17"/>
        <v>２１検査結果（換気設備）-上記1から4に記載のない事項-10行目-改善（予定）年月-月</v>
      </c>
      <c r="AL972" s="392" t="s">
        <v>3906</v>
      </c>
    </row>
    <row r="973" spans="5:38" x14ac:dyDescent="0.15">
      <c r="E973" s="1121">
        <f>'2_入力シート【検査結果表】 換気設備'!$CS$90</f>
        <v>0</v>
      </c>
      <c r="J973" s="699" t="s">
        <v>1992</v>
      </c>
      <c r="K973" s="699" t="s">
        <v>1993</v>
      </c>
      <c r="L973" s="852" t="s">
        <v>92</v>
      </c>
      <c r="M973" s="699" t="s">
        <v>2061</v>
      </c>
      <c r="N973" s="852" t="s">
        <v>92</v>
      </c>
      <c r="O973" s="699" t="s">
        <v>2068</v>
      </c>
      <c r="P973" s="852" t="s">
        <v>1995</v>
      </c>
      <c r="Q973" s="699" t="s">
        <v>1999</v>
      </c>
      <c r="R973" s="852" t="s">
        <v>1995</v>
      </c>
      <c r="S973" s="699" t="s">
        <v>2002</v>
      </c>
      <c r="T973" s="181"/>
      <c r="U973" s="181"/>
      <c r="AC973" s="361" t="str">
        <f t="shared" si="17"/>
        <v>２１検査結果（換気設備）-上記1から4に記載のない事項-10行目-改善（予定）年月-状況</v>
      </c>
      <c r="AL973" s="392" t="s">
        <v>3907</v>
      </c>
    </row>
    <row r="974" spans="5:38" s="361" customFormat="1" x14ac:dyDescent="0.15">
      <c r="E974" s="1121">
        <f>'2_入力シート【検査結果表】 換気設備'!$M$91</f>
        <v>0</v>
      </c>
      <c r="J974" s="699" t="s">
        <v>1992</v>
      </c>
      <c r="K974" s="699" t="s">
        <v>1993</v>
      </c>
      <c r="L974" s="852" t="s">
        <v>92</v>
      </c>
      <c r="M974" s="699" t="s">
        <v>158</v>
      </c>
      <c r="N974" s="852" t="s">
        <v>92</v>
      </c>
      <c r="O974" s="699" t="s">
        <v>2069</v>
      </c>
      <c r="P974" s="852" t="s">
        <v>92</v>
      </c>
      <c r="Q974" s="699" t="s">
        <v>157</v>
      </c>
      <c r="R974" s="852"/>
      <c r="S974" s="699"/>
      <c r="T974" s="181"/>
      <c r="U974" s="181"/>
      <c r="W974" s="853"/>
      <c r="AC974" s="361" t="str">
        <f t="shared" si="17"/>
        <v>２１検査結果（換気設備）-上記1から4に記載のない事項-11行目-番号</v>
      </c>
      <c r="AL974" s="392" t="s">
        <v>2691</v>
      </c>
    </row>
    <row r="975" spans="5:38" x14ac:dyDescent="0.15">
      <c r="E975" s="1121">
        <f>'2_入力シート【検査結果表】 換気設備'!$P$91</f>
        <v>0</v>
      </c>
      <c r="J975" s="699" t="s">
        <v>1992</v>
      </c>
      <c r="K975" s="699" t="s">
        <v>1993</v>
      </c>
      <c r="L975" s="852" t="s">
        <v>92</v>
      </c>
      <c r="M975" s="699" t="s">
        <v>2061</v>
      </c>
      <c r="N975" s="852" t="s">
        <v>92</v>
      </c>
      <c r="O975" s="699" t="s">
        <v>2069</v>
      </c>
      <c r="P975" s="852" t="s">
        <v>1995</v>
      </c>
      <c r="Q975" s="699" t="s">
        <v>2057</v>
      </c>
      <c r="R975" s="699"/>
      <c r="S975" s="699"/>
      <c r="T975" s="181"/>
      <c r="U975" s="181"/>
      <c r="AC975" s="361" t="str">
        <f t="shared" si="17"/>
        <v>２１検査結果（換気設備）-上記1から4に記載のない事項-11行目-検査項目</v>
      </c>
      <c r="AL975" s="392" t="s">
        <v>2692</v>
      </c>
    </row>
    <row r="976" spans="5:38" x14ac:dyDescent="0.15">
      <c r="E976" s="1121">
        <f>'2_入力シート【検査結果表】 換気設備'!$AA$91</f>
        <v>0</v>
      </c>
      <c r="J976" s="699" t="s">
        <v>1992</v>
      </c>
      <c r="K976" s="699" t="s">
        <v>1993</v>
      </c>
      <c r="L976" s="852" t="s">
        <v>92</v>
      </c>
      <c r="M976" s="699" t="s">
        <v>2061</v>
      </c>
      <c r="N976" s="852" t="s">
        <v>92</v>
      </c>
      <c r="O976" s="699" t="s">
        <v>2069</v>
      </c>
      <c r="P976" s="852" t="s">
        <v>1995</v>
      </c>
      <c r="Q976" s="699" t="s">
        <v>2058</v>
      </c>
      <c r="R976" s="699"/>
      <c r="S976" s="699"/>
      <c r="T976" s="181"/>
      <c r="U976" s="181"/>
      <c r="AC976" s="361" t="str">
        <f t="shared" si="17"/>
        <v>２１検査結果（換気設備）-上記1から4に記載のない事項-11行目-検査事項</v>
      </c>
      <c r="AL976" s="392" t="s">
        <v>2693</v>
      </c>
    </row>
    <row r="977" spans="5:38" x14ac:dyDescent="0.15">
      <c r="E977" s="1121">
        <f>'2_入力シート【検査結果表】 換気設備'!$AZ$91</f>
        <v>0</v>
      </c>
      <c r="J977" s="699" t="s">
        <v>1992</v>
      </c>
      <c r="K977" s="699" t="s">
        <v>1993</v>
      </c>
      <c r="L977" s="852" t="s">
        <v>92</v>
      </c>
      <c r="M977" s="699" t="s">
        <v>2061</v>
      </c>
      <c r="N977" s="852" t="s">
        <v>92</v>
      </c>
      <c r="O977" s="699" t="s">
        <v>2069</v>
      </c>
      <c r="P977" s="852" t="s">
        <v>1995</v>
      </c>
      <c r="Q977" s="699" t="s">
        <v>3514</v>
      </c>
      <c r="R977" s="699"/>
      <c r="S977" s="699"/>
      <c r="T977" s="181"/>
      <c r="U977" s="181"/>
      <c r="AC977" s="361" t="str">
        <f t="shared" si="17"/>
        <v>２１検査結果（換気設備）-上記1から4に記載のない事項-11行目-検査結果</v>
      </c>
      <c r="AL977" s="392" t="s">
        <v>3766</v>
      </c>
    </row>
    <row r="978" spans="5:38" x14ac:dyDescent="0.15">
      <c r="E978" s="1121">
        <f>'2_入力シート【検査結果表】 換気設備'!$BL$91</f>
        <v>0</v>
      </c>
      <c r="J978" s="699" t="s">
        <v>1992</v>
      </c>
      <c r="K978" s="699" t="s">
        <v>1993</v>
      </c>
      <c r="L978" s="852" t="s">
        <v>92</v>
      </c>
      <c r="M978" s="699" t="s">
        <v>2061</v>
      </c>
      <c r="N978" s="852" t="s">
        <v>92</v>
      </c>
      <c r="O978" s="699" t="s">
        <v>2069</v>
      </c>
      <c r="P978" s="852" t="s">
        <v>1995</v>
      </c>
      <c r="Q978" s="699" t="s">
        <v>1996</v>
      </c>
      <c r="R978" s="699"/>
      <c r="S978" s="699"/>
      <c r="T978" s="181"/>
      <c r="U978" s="181"/>
      <c r="AC978" s="361" t="str">
        <f t="shared" si="17"/>
        <v>２１検査結果（換気設備）-上記1から4に記載のない事項-11行目-検査者番号</v>
      </c>
      <c r="AL978" s="392" t="s">
        <v>2694</v>
      </c>
    </row>
    <row r="979" spans="5:38" x14ac:dyDescent="0.15">
      <c r="E979" s="1121">
        <f>'2_入力シート【検査結果表】 換気設備'!$BN$91</f>
        <v>0</v>
      </c>
      <c r="J979" s="699" t="s">
        <v>1992</v>
      </c>
      <c r="K979" s="699" t="s">
        <v>1993</v>
      </c>
      <c r="L979" s="852" t="s">
        <v>92</v>
      </c>
      <c r="M979" s="699" t="s">
        <v>2061</v>
      </c>
      <c r="N979" s="852" t="s">
        <v>92</v>
      </c>
      <c r="O979" s="699" t="s">
        <v>2069</v>
      </c>
      <c r="P979" s="852" t="s">
        <v>1995</v>
      </c>
      <c r="Q979" s="699" t="s">
        <v>1997</v>
      </c>
      <c r="R979" s="699"/>
      <c r="S979" s="699"/>
      <c r="T979" s="181"/>
      <c r="U979" s="181"/>
      <c r="AC979" s="361" t="str">
        <f t="shared" si="17"/>
        <v>２１検査結果（換気設備）-上記1から4に記載のない事項-11行目-指摘の具体的内容等</v>
      </c>
      <c r="AL979" s="392" t="s">
        <v>2695</v>
      </c>
    </row>
    <row r="980" spans="5:38" x14ac:dyDescent="0.15">
      <c r="E980" s="1121">
        <f>'2_入力シート【検査結果表】 換気設備'!$BX$91</f>
        <v>0</v>
      </c>
      <c r="J980" s="699" t="s">
        <v>1992</v>
      </c>
      <c r="K980" s="699" t="s">
        <v>1993</v>
      </c>
      <c r="L980" s="852" t="s">
        <v>92</v>
      </c>
      <c r="M980" s="699" t="s">
        <v>2061</v>
      </c>
      <c r="N980" s="852" t="s">
        <v>92</v>
      </c>
      <c r="O980" s="699" t="s">
        <v>2069</v>
      </c>
      <c r="P980" s="852" t="s">
        <v>1995</v>
      </c>
      <c r="Q980" s="699" t="s">
        <v>1998</v>
      </c>
      <c r="R980" s="699"/>
      <c r="S980" s="699"/>
      <c r="T980" s="181"/>
      <c r="U980" s="181"/>
      <c r="AC980" s="361" t="str">
        <f t="shared" si="17"/>
        <v>２１検査結果（換気設備）-上記1から4に記載のない事項-11行目-改善策の具体的内容等</v>
      </c>
      <c r="AL980" s="392" t="s">
        <v>2696</v>
      </c>
    </row>
    <row r="981" spans="5:38" x14ac:dyDescent="0.15">
      <c r="E981" s="1121">
        <f>'2_入力シート【検査結果表】 換気設備'!$CM$91</f>
        <v>0</v>
      </c>
      <c r="J981" s="699" t="s">
        <v>1992</v>
      </c>
      <c r="K981" s="699" t="s">
        <v>1993</v>
      </c>
      <c r="L981" s="852" t="s">
        <v>92</v>
      </c>
      <c r="M981" s="699" t="s">
        <v>2061</v>
      </c>
      <c r="N981" s="852" t="s">
        <v>92</v>
      </c>
      <c r="O981" s="699" t="s">
        <v>2069</v>
      </c>
      <c r="P981" s="852" t="s">
        <v>1995</v>
      </c>
      <c r="Q981" s="699" t="s">
        <v>1999</v>
      </c>
      <c r="R981" s="852" t="s">
        <v>1995</v>
      </c>
      <c r="S981" s="699" t="s">
        <v>2000</v>
      </c>
      <c r="T981" s="181"/>
      <c r="U981" s="181"/>
      <c r="AC981" s="361" t="str">
        <f t="shared" si="17"/>
        <v>２１検査結果（換気設備）-上記1から4に記載のない事項-11行目-改善（予定）年月-年（令和）</v>
      </c>
      <c r="AL981" s="392" t="s">
        <v>3908</v>
      </c>
    </row>
    <row r="982" spans="5:38" x14ac:dyDescent="0.15">
      <c r="E982" s="1121">
        <f>'2_入力シート【検査結果表】 換気設備'!$CP$91</f>
        <v>0</v>
      </c>
      <c r="J982" s="699" t="s">
        <v>1992</v>
      </c>
      <c r="K982" s="699" t="s">
        <v>1993</v>
      </c>
      <c r="L982" s="852" t="s">
        <v>92</v>
      </c>
      <c r="M982" s="699" t="s">
        <v>2061</v>
      </c>
      <c r="N982" s="852" t="s">
        <v>92</v>
      </c>
      <c r="O982" s="699" t="s">
        <v>2069</v>
      </c>
      <c r="P982" s="852" t="s">
        <v>1995</v>
      </c>
      <c r="Q982" s="699" t="s">
        <v>1999</v>
      </c>
      <c r="R982" s="852" t="s">
        <v>1995</v>
      </c>
      <c r="S982" s="699" t="s">
        <v>2001</v>
      </c>
      <c r="T982" s="181"/>
      <c r="U982" s="181"/>
      <c r="AC982" s="361" t="str">
        <f t="shared" si="17"/>
        <v>２１検査結果（換気設備）-上記1から4に記載のない事項-11行目-改善（予定）年月-月</v>
      </c>
      <c r="AL982" s="392" t="s">
        <v>3909</v>
      </c>
    </row>
    <row r="983" spans="5:38" x14ac:dyDescent="0.15">
      <c r="E983" s="1121">
        <f>'2_入力シート【検査結果表】 換気設備'!$CS$91</f>
        <v>0</v>
      </c>
      <c r="J983" s="699" t="s">
        <v>1992</v>
      </c>
      <c r="K983" s="699" t="s">
        <v>1993</v>
      </c>
      <c r="L983" s="852" t="s">
        <v>92</v>
      </c>
      <c r="M983" s="699" t="s">
        <v>2061</v>
      </c>
      <c r="N983" s="852" t="s">
        <v>92</v>
      </c>
      <c r="O983" s="699" t="s">
        <v>2069</v>
      </c>
      <c r="P983" s="852" t="s">
        <v>1995</v>
      </c>
      <c r="Q983" s="699" t="s">
        <v>1999</v>
      </c>
      <c r="R983" s="852" t="s">
        <v>1995</v>
      </c>
      <c r="S983" s="699" t="s">
        <v>2002</v>
      </c>
      <c r="T983" s="181"/>
      <c r="U983" s="181"/>
      <c r="AC983" s="361" t="str">
        <f t="shared" si="17"/>
        <v>２１検査結果（換気設備）-上記1から4に記載のない事項-11行目-改善（予定）年月-状況</v>
      </c>
      <c r="AL983" s="392" t="s">
        <v>3910</v>
      </c>
    </row>
    <row r="984" spans="5:38" s="361" customFormat="1" x14ac:dyDescent="0.15">
      <c r="E984" s="1121">
        <f>'2_入力シート【検査結果表】 換気設備'!$M$92</f>
        <v>0</v>
      </c>
      <c r="J984" s="699" t="s">
        <v>1992</v>
      </c>
      <c r="K984" s="699" t="s">
        <v>1993</v>
      </c>
      <c r="L984" s="852" t="s">
        <v>92</v>
      </c>
      <c r="M984" s="699" t="s">
        <v>158</v>
      </c>
      <c r="N984" s="852" t="s">
        <v>92</v>
      </c>
      <c r="O984" s="699" t="s">
        <v>3869</v>
      </c>
      <c r="P984" s="852" t="s">
        <v>92</v>
      </c>
      <c r="Q984" s="699" t="s">
        <v>157</v>
      </c>
      <c r="R984" s="852"/>
      <c r="S984" s="699"/>
      <c r="T984" s="181"/>
      <c r="U984" s="181"/>
      <c r="W984" s="853"/>
      <c r="AC984" s="361" t="str">
        <f t="shared" si="17"/>
        <v>２１検査結果（換気設備）-上記1から4に記載のない事項-12行目-番号</v>
      </c>
      <c r="AL984" s="392" t="s">
        <v>3911</v>
      </c>
    </row>
    <row r="985" spans="5:38" s="361" customFormat="1" x14ac:dyDescent="0.15">
      <c r="E985" s="1121">
        <f>'2_入力シート【検査結果表】 換気設備'!$P$92</f>
        <v>0</v>
      </c>
      <c r="J985" s="699" t="s">
        <v>1992</v>
      </c>
      <c r="K985" s="699" t="s">
        <v>1993</v>
      </c>
      <c r="L985" s="852" t="s">
        <v>92</v>
      </c>
      <c r="M985" s="699" t="s">
        <v>158</v>
      </c>
      <c r="N985" s="852" t="s">
        <v>92</v>
      </c>
      <c r="O985" s="699" t="s">
        <v>3869</v>
      </c>
      <c r="P985" s="852" t="s">
        <v>92</v>
      </c>
      <c r="Q985" s="699" t="s">
        <v>2057</v>
      </c>
      <c r="R985" s="699"/>
      <c r="S985" s="699"/>
      <c r="T985" s="181"/>
      <c r="U985" s="181"/>
      <c r="W985" s="853"/>
      <c r="AC985" s="361" t="str">
        <f t="shared" ref="AC985:AC1048" si="18">CONCATENATE(J985,K985,L985,M985,N985,O985,P985,Q985,R985,S985,T985,U985)</f>
        <v>２１検査結果（換気設備）-上記1から4に記載のない事項-12行目-検査項目</v>
      </c>
      <c r="AL985" s="392" t="s">
        <v>3912</v>
      </c>
    </row>
    <row r="986" spans="5:38" s="361" customFormat="1" x14ac:dyDescent="0.15">
      <c r="E986" s="1121">
        <f>'2_入力シート【検査結果表】 換気設備'!$AA$92</f>
        <v>0</v>
      </c>
      <c r="J986" s="699" t="s">
        <v>1992</v>
      </c>
      <c r="K986" s="699" t="s">
        <v>1993</v>
      </c>
      <c r="L986" s="852" t="s">
        <v>92</v>
      </c>
      <c r="M986" s="699" t="s">
        <v>158</v>
      </c>
      <c r="N986" s="852" t="s">
        <v>92</v>
      </c>
      <c r="O986" s="699" t="s">
        <v>3869</v>
      </c>
      <c r="P986" s="852" t="s">
        <v>92</v>
      </c>
      <c r="Q986" s="699" t="s">
        <v>2058</v>
      </c>
      <c r="R986" s="699"/>
      <c r="S986" s="699"/>
      <c r="T986" s="181"/>
      <c r="U986" s="181"/>
      <c r="W986" s="853"/>
      <c r="AC986" s="361" t="str">
        <f t="shared" si="18"/>
        <v>２１検査結果（換気設備）-上記1から4に記載のない事項-12行目-検査事項</v>
      </c>
      <c r="AL986" s="392" t="s">
        <v>3913</v>
      </c>
    </row>
    <row r="987" spans="5:38" s="361" customFormat="1" x14ac:dyDescent="0.15">
      <c r="E987" s="1121">
        <f>'2_入力シート【検査結果表】 換気設備'!$AZ$92</f>
        <v>0</v>
      </c>
      <c r="J987" s="699" t="s">
        <v>1992</v>
      </c>
      <c r="K987" s="699" t="s">
        <v>1993</v>
      </c>
      <c r="L987" s="852" t="s">
        <v>92</v>
      </c>
      <c r="M987" s="699" t="s">
        <v>158</v>
      </c>
      <c r="N987" s="852" t="s">
        <v>92</v>
      </c>
      <c r="O987" s="699" t="s">
        <v>3869</v>
      </c>
      <c r="P987" s="852" t="s">
        <v>92</v>
      </c>
      <c r="Q987" s="699" t="s">
        <v>3514</v>
      </c>
      <c r="R987" s="699"/>
      <c r="S987" s="699"/>
      <c r="T987" s="181"/>
      <c r="U987" s="181"/>
      <c r="W987" s="853"/>
      <c r="AC987" s="361" t="str">
        <f t="shared" si="18"/>
        <v>２１検査結果（換気設備）-上記1から4に記載のない事項-12行目-検査結果</v>
      </c>
      <c r="AL987" s="392" t="s">
        <v>3914</v>
      </c>
    </row>
    <row r="988" spans="5:38" s="361" customFormat="1" x14ac:dyDescent="0.15">
      <c r="E988" s="1121">
        <f>'2_入力シート【検査結果表】 換気設備'!$BL$92</f>
        <v>0</v>
      </c>
      <c r="J988" s="699" t="s">
        <v>1992</v>
      </c>
      <c r="K988" s="699" t="s">
        <v>1993</v>
      </c>
      <c r="L988" s="852" t="s">
        <v>92</v>
      </c>
      <c r="M988" s="699" t="s">
        <v>158</v>
      </c>
      <c r="N988" s="852" t="s">
        <v>92</v>
      </c>
      <c r="O988" s="699" t="s">
        <v>3869</v>
      </c>
      <c r="P988" s="852" t="s">
        <v>92</v>
      </c>
      <c r="Q988" s="699" t="s">
        <v>1032</v>
      </c>
      <c r="R988" s="699"/>
      <c r="S988" s="699"/>
      <c r="T988" s="181"/>
      <c r="U988" s="181"/>
      <c r="W988" s="853"/>
      <c r="AC988" s="361" t="str">
        <f t="shared" si="18"/>
        <v>２１検査結果（換気設備）-上記1から4に記載のない事項-12行目-検査者番号</v>
      </c>
      <c r="AL988" s="392" t="s">
        <v>3915</v>
      </c>
    </row>
    <row r="989" spans="5:38" s="361" customFormat="1" x14ac:dyDescent="0.15">
      <c r="E989" s="1121">
        <f>'2_入力シート【検査結果表】 換気設備'!$BN$92</f>
        <v>0</v>
      </c>
      <c r="J989" s="699" t="s">
        <v>1992</v>
      </c>
      <c r="K989" s="699" t="s">
        <v>1993</v>
      </c>
      <c r="L989" s="852" t="s">
        <v>92</v>
      </c>
      <c r="M989" s="699" t="s">
        <v>158</v>
      </c>
      <c r="N989" s="852" t="s">
        <v>92</v>
      </c>
      <c r="O989" s="699" t="s">
        <v>3869</v>
      </c>
      <c r="P989" s="852" t="s">
        <v>92</v>
      </c>
      <c r="Q989" s="699" t="s">
        <v>1997</v>
      </c>
      <c r="R989" s="699"/>
      <c r="S989" s="699"/>
      <c r="T989" s="181"/>
      <c r="U989" s="181"/>
      <c r="W989" s="853"/>
      <c r="AC989" s="361" t="str">
        <f t="shared" si="18"/>
        <v>２１検査結果（換気設備）-上記1から4に記載のない事項-12行目-指摘の具体的内容等</v>
      </c>
      <c r="AL989" s="392" t="s">
        <v>3916</v>
      </c>
    </row>
    <row r="990" spans="5:38" s="361" customFormat="1" x14ac:dyDescent="0.15">
      <c r="E990" s="1121">
        <f>'2_入力シート【検査結果表】 換気設備'!$BX$92</f>
        <v>0</v>
      </c>
      <c r="J990" s="699" t="s">
        <v>1992</v>
      </c>
      <c r="K990" s="699" t="s">
        <v>1993</v>
      </c>
      <c r="L990" s="852" t="s">
        <v>92</v>
      </c>
      <c r="M990" s="699" t="s">
        <v>158</v>
      </c>
      <c r="N990" s="852" t="s">
        <v>92</v>
      </c>
      <c r="O990" s="699" t="s">
        <v>3869</v>
      </c>
      <c r="P990" s="852" t="s">
        <v>92</v>
      </c>
      <c r="Q990" s="699" t="s">
        <v>1998</v>
      </c>
      <c r="R990" s="699"/>
      <c r="S990" s="699"/>
      <c r="T990" s="181"/>
      <c r="U990" s="181"/>
      <c r="W990" s="853"/>
      <c r="AC990" s="361" t="str">
        <f t="shared" si="18"/>
        <v>２１検査結果（換気設備）-上記1から4に記載のない事項-12行目-改善策の具体的内容等</v>
      </c>
      <c r="AL990" s="392" t="s">
        <v>3917</v>
      </c>
    </row>
    <row r="991" spans="5:38" s="361" customFormat="1" x14ac:dyDescent="0.15">
      <c r="E991" s="1121">
        <f>'2_入力シート【検査結果表】 換気設備'!$CM$92</f>
        <v>0</v>
      </c>
      <c r="J991" s="699" t="s">
        <v>1992</v>
      </c>
      <c r="K991" s="699" t="s">
        <v>1993</v>
      </c>
      <c r="L991" s="852" t="s">
        <v>92</v>
      </c>
      <c r="M991" s="699" t="s">
        <v>158</v>
      </c>
      <c r="N991" s="852" t="s">
        <v>92</v>
      </c>
      <c r="O991" s="699" t="s">
        <v>3869</v>
      </c>
      <c r="P991" s="852" t="s">
        <v>92</v>
      </c>
      <c r="Q991" s="699" t="s">
        <v>155</v>
      </c>
      <c r="R991" s="852" t="s">
        <v>92</v>
      </c>
      <c r="S991" s="699" t="s">
        <v>1978</v>
      </c>
      <c r="T991" s="181"/>
      <c r="U991" s="181"/>
      <c r="W991" s="853"/>
      <c r="AC991" s="361" t="str">
        <f t="shared" si="18"/>
        <v>２１検査結果（換気設備）-上記1から4に記載のない事項-12行目-改善（予定）年月-年（令和）</v>
      </c>
      <c r="AL991" s="392" t="s">
        <v>3918</v>
      </c>
    </row>
    <row r="992" spans="5:38" s="361" customFormat="1" x14ac:dyDescent="0.15">
      <c r="E992" s="1121">
        <f>'2_入力シート【検査結果表】 換気設備'!$CP$92</f>
        <v>0</v>
      </c>
      <c r="J992" s="699" t="s">
        <v>1992</v>
      </c>
      <c r="K992" s="699" t="s">
        <v>1993</v>
      </c>
      <c r="L992" s="852" t="s">
        <v>92</v>
      </c>
      <c r="M992" s="699" t="s">
        <v>158</v>
      </c>
      <c r="N992" s="852" t="s">
        <v>92</v>
      </c>
      <c r="O992" s="699" t="s">
        <v>3869</v>
      </c>
      <c r="P992" s="852" t="s">
        <v>92</v>
      </c>
      <c r="Q992" s="699" t="s">
        <v>155</v>
      </c>
      <c r="R992" s="852" t="s">
        <v>92</v>
      </c>
      <c r="S992" s="699" t="s">
        <v>81</v>
      </c>
      <c r="T992" s="181"/>
      <c r="U992" s="181"/>
      <c r="W992" s="853"/>
      <c r="AC992" s="361" t="str">
        <f t="shared" si="18"/>
        <v>２１検査結果（換気設備）-上記1から4に記載のない事項-12行目-改善（予定）年月-月</v>
      </c>
      <c r="AL992" s="392" t="s">
        <v>3919</v>
      </c>
    </row>
    <row r="993" spans="5:38" s="361" customFormat="1" x14ac:dyDescent="0.15">
      <c r="E993" s="1121">
        <f>'2_入力シート【検査結果表】 換気設備'!$CS$92</f>
        <v>0</v>
      </c>
      <c r="J993" s="699" t="s">
        <v>1992</v>
      </c>
      <c r="K993" s="699" t="s">
        <v>1993</v>
      </c>
      <c r="L993" s="852" t="s">
        <v>92</v>
      </c>
      <c r="M993" s="699" t="s">
        <v>158</v>
      </c>
      <c r="N993" s="852" t="s">
        <v>92</v>
      </c>
      <c r="O993" s="699" t="s">
        <v>3869</v>
      </c>
      <c r="P993" s="852" t="s">
        <v>92</v>
      </c>
      <c r="Q993" s="699" t="s">
        <v>155</v>
      </c>
      <c r="R993" s="852" t="s">
        <v>92</v>
      </c>
      <c r="S993" s="699" t="s">
        <v>145</v>
      </c>
      <c r="T993" s="181"/>
      <c r="U993" s="181"/>
      <c r="W993" s="853"/>
      <c r="AC993" s="361" t="str">
        <f t="shared" si="18"/>
        <v>２１検査結果（換気設備）-上記1から4に記載のない事項-12行目-改善（予定）年月-状況</v>
      </c>
      <c r="AL993" s="392" t="s">
        <v>3920</v>
      </c>
    </row>
    <row r="994" spans="5:38" s="361" customFormat="1" x14ac:dyDescent="0.15">
      <c r="E994" s="1121">
        <f>'2_入力シート【検査結果表】 換気設備'!$M$93</f>
        <v>0</v>
      </c>
      <c r="J994" s="699" t="s">
        <v>1992</v>
      </c>
      <c r="K994" s="699" t="s">
        <v>1993</v>
      </c>
      <c r="L994" s="852" t="s">
        <v>92</v>
      </c>
      <c r="M994" s="699" t="s">
        <v>158</v>
      </c>
      <c r="N994" s="852" t="s">
        <v>92</v>
      </c>
      <c r="O994" s="699" t="s">
        <v>3870</v>
      </c>
      <c r="P994" s="852" t="s">
        <v>92</v>
      </c>
      <c r="Q994" s="699" t="s">
        <v>157</v>
      </c>
      <c r="R994" s="852"/>
      <c r="S994" s="699"/>
      <c r="T994" s="181"/>
      <c r="U994" s="181"/>
      <c r="W994" s="853"/>
      <c r="AC994" s="361" t="str">
        <f t="shared" si="18"/>
        <v>２１検査結果（換気設備）-上記1から4に記載のない事項-13行目-番号</v>
      </c>
      <c r="AL994" s="392" t="s">
        <v>3921</v>
      </c>
    </row>
    <row r="995" spans="5:38" s="361" customFormat="1" x14ac:dyDescent="0.15">
      <c r="E995" s="1121">
        <f>'2_入力シート【検査結果表】 換気設備'!$P$93</f>
        <v>0</v>
      </c>
      <c r="J995" s="699" t="s">
        <v>1992</v>
      </c>
      <c r="K995" s="699" t="s">
        <v>1993</v>
      </c>
      <c r="L995" s="852" t="s">
        <v>92</v>
      </c>
      <c r="M995" s="699" t="s">
        <v>158</v>
      </c>
      <c r="N995" s="852" t="s">
        <v>92</v>
      </c>
      <c r="O995" s="699" t="s">
        <v>3870</v>
      </c>
      <c r="P995" s="852" t="s">
        <v>92</v>
      </c>
      <c r="Q995" s="699" t="s">
        <v>2057</v>
      </c>
      <c r="R995" s="699"/>
      <c r="S995" s="699"/>
      <c r="T995" s="181"/>
      <c r="U995" s="181"/>
      <c r="W995" s="853"/>
      <c r="AC995" s="361" t="str">
        <f t="shared" si="18"/>
        <v>２１検査結果（換気設備）-上記1から4に記載のない事項-13行目-検査項目</v>
      </c>
      <c r="AL995" s="392" t="s">
        <v>3922</v>
      </c>
    </row>
    <row r="996" spans="5:38" s="361" customFormat="1" x14ac:dyDescent="0.15">
      <c r="E996" s="1121">
        <f>'2_入力シート【検査結果表】 換気設備'!$AA$93</f>
        <v>0</v>
      </c>
      <c r="J996" s="699" t="s">
        <v>1992</v>
      </c>
      <c r="K996" s="699" t="s">
        <v>1993</v>
      </c>
      <c r="L996" s="852" t="s">
        <v>92</v>
      </c>
      <c r="M996" s="699" t="s">
        <v>158</v>
      </c>
      <c r="N996" s="852" t="s">
        <v>92</v>
      </c>
      <c r="O996" s="699" t="s">
        <v>3870</v>
      </c>
      <c r="P996" s="852" t="s">
        <v>92</v>
      </c>
      <c r="Q996" s="699" t="s">
        <v>2058</v>
      </c>
      <c r="R996" s="699"/>
      <c r="S996" s="699"/>
      <c r="T996" s="181"/>
      <c r="U996" s="181"/>
      <c r="W996" s="853"/>
      <c r="AC996" s="361" t="str">
        <f t="shared" si="18"/>
        <v>２１検査結果（換気設備）-上記1から4に記載のない事項-13行目-検査事項</v>
      </c>
      <c r="AL996" s="392" t="s">
        <v>3923</v>
      </c>
    </row>
    <row r="997" spans="5:38" s="361" customFormat="1" x14ac:dyDescent="0.15">
      <c r="E997" s="1121">
        <f>'2_入力シート【検査結果表】 換気設備'!$AZ$93</f>
        <v>0</v>
      </c>
      <c r="J997" s="699" t="s">
        <v>1992</v>
      </c>
      <c r="K997" s="699" t="s">
        <v>1993</v>
      </c>
      <c r="L997" s="852" t="s">
        <v>92</v>
      </c>
      <c r="M997" s="699" t="s">
        <v>158</v>
      </c>
      <c r="N997" s="852" t="s">
        <v>92</v>
      </c>
      <c r="O997" s="699" t="s">
        <v>3870</v>
      </c>
      <c r="P997" s="852" t="s">
        <v>92</v>
      </c>
      <c r="Q997" s="699" t="s">
        <v>3514</v>
      </c>
      <c r="R997" s="699"/>
      <c r="S997" s="699"/>
      <c r="T997" s="181"/>
      <c r="U997" s="181"/>
      <c r="W997" s="853"/>
      <c r="AC997" s="361" t="str">
        <f t="shared" si="18"/>
        <v>２１検査結果（換気設備）-上記1から4に記載のない事項-13行目-検査結果</v>
      </c>
      <c r="AL997" s="392" t="s">
        <v>3924</v>
      </c>
    </row>
    <row r="998" spans="5:38" s="361" customFormat="1" x14ac:dyDescent="0.15">
      <c r="E998" s="1121">
        <f>'2_入力シート【検査結果表】 換気設備'!$BL$93</f>
        <v>0</v>
      </c>
      <c r="J998" s="699" t="s">
        <v>1992</v>
      </c>
      <c r="K998" s="699" t="s">
        <v>1993</v>
      </c>
      <c r="L998" s="852" t="s">
        <v>92</v>
      </c>
      <c r="M998" s="699" t="s">
        <v>158</v>
      </c>
      <c r="N998" s="852" t="s">
        <v>92</v>
      </c>
      <c r="O998" s="699" t="s">
        <v>3870</v>
      </c>
      <c r="P998" s="852" t="s">
        <v>92</v>
      </c>
      <c r="Q998" s="699" t="s">
        <v>1032</v>
      </c>
      <c r="R998" s="699"/>
      <c r="S998" s="699"/>
      <c r="T998" s="181"/>
      <c r="U998" s="181"/>
      <c r="W998" s="853"/>
      <c r="AC998" s="361" t="str">
        <f t="shared" si="18"/>
        <v>２１検査結果（換気設備）-上記1から4に記載のない事項-13行目-検査者番号</v>
      </c>
      <c r="AL998" s="392" t="s">
        <v>3925</v>
      </c>
    </row>
    <row r="999" spans="5:38" s="361" customFormat="1" x14ac:dyDescent="0.15">
      <c r="E999" s="1121">
        <f>'2_入力シート【検査結果表】 換気設備'!$BN$93</f>
        <v>0</v>
      </c>
      <c r="J999" s="699" t="s">
        <v>1992</v>
      </c>
      <c r="K999" s="699" t="s">
        <v>1993</v>
      </c>
      <c r="L999" s="852" t="s">
        <v>92</v>
      </c>
      <c r="M999" s="699" t="s">
        <v>158</v>
      </c>
      <c r="N999" s="852" t="s">
        <v>92</v>
      </c>
      <c r="O999" s="699" t="s">
        <v>3870</v>
      </c>
      <c r="P999" s="852" t="s">
        <v>92</v>
      </c>
      <c r="Q999" s="699" t="s">
        <v>1997</v>
      </c>
      <c r="R999" s="699"/>
      <c r="S999" s="699"/>
      <c r="T999" s="181"/>
      <c r="U999" s="181"/>
      <c r="W999" s="853"/>
      <c r="AC999" s="361" t="str">
        <f t="shared" si="18"/>
        <v>２１検査結果（換気設備）-上記1から4に記載のない事項-13行目-指摘の具体的内容等</v>
      </c>
      <c r="AL999" s="392" t="s">
        <v>3926</v>
      </c>
    </row>
    <row r="1000" spans="5:38" s="361" customFormat="1" x14ac:dyDescent="0.15">
      <c r="E1000" s="1121">
        <f>'2_入力シート【検査結果表】 換気設備'!$BX$93</f>
        <v>0</v>
      </c>
      <c r="J1000" s="699" t="s">
        <v>1992</v>
      </c>
      <c r="K1000" s="699" t="s">
        <v>1993</v>
      </c>
      <c r="L1000" s="852" t="s">
        <v>92</v>
      </c>
      <c r="M1000" s="699" t="s">
        <v>158</v>
      </c>
      <c r="N1000" s="852" t="s">
        <v>92</v>
      </c>
      <c r="O1000" s="699" t="s">
        <v>3870</v>
      </c>
      <c r="P1000" s="852" t="s">
        <v>92</v>
      </c>
      <c r="Q1000" s="699" t="s">
        <v>1998</v>
      </c>
      <c r="R1000" s="699"/>
      <c r="S1000" s="699"/>
      <c r="T1000" s="181"/>
      <c r="U1000" s="181"/>
      <c r="W1000" s="853"/>
      <c r="AC1000" s="361" t="str">
        <f t="shared" si="18"/>
        <v>２１検査結果（換気設備）-上記1から4に記載のない事項-13行目-改善策の具体的内容等</v>
      </c>
      <c r="AL1000" s="392" t="s">
        <v>3927</v>
      </c>
    </row>
    <row r="1001" spans="5:38" s="361" customFormat="1" x14ac:dyDescent="0.15">
      <c r="E1001" s="1121">
        <f>'2_入力シート【検査結果表】 換気設備'!$CM$93</f>
        <v>0</v>
      </c>
      <c r="J1001" s="699" t="s">
        <v>1992</v>
      </c>
      <c r="K1001" s="699" t="s">
        <v>1993</v>
      </c>
      <c r="L1001" s="852" t="s">
        <v>92</v>
      </c>
      <c r="M1001" s="699" t="s">
        <v>158</v>
      </c>
      <c r="N1001" s="852" t="s">
        <v>92</v>
      </c>
      <c r="O1001" s="699" t="s">
        <v>3870</v>
      </c>
      <c r="P1001" s="852" t="s">
        <v>92</v>
      </c>
      <c r="Q1001" s="699" t="s">
        <v>155</v>
      </c>
      <c r="R1001" s="852" t="s">
        <v>92</v>
      </c>
      <c r="S1001" s="699" t="s">
        <v>1978</v>
      </c>
      <c r="T1001" s="181"/>
      <c r="U1001" s="181"/>
      <c r="W1001" s="853"/>
      <c r="AC1001" s="361" t="str">
        <f t="shared" si="18"/>
        <v>２１検査結果（換気設備）-上記1から4に記載のない事項-13行目-改善（予定）年月-年（令和）</v>
      </c>
      <c r="AL1001" s="392" t="s">
        <v>3928</v>
      </c>
    </row>
    <row r="1002" spans="5:38" s="361" customFormat="1" x14ac:dyDescent="0.15">
      <c r="E1002" s="1121">
        <f>'2_入力シート【検査結果表】 換気設備'!$CP$93</f>
        <v>0</v>
      </c>
      <c r="J1002" s="699" t="s">
        <v>1992</v>
      </c>
      <c r="K1002" s="699" t="s">
        <v>1993</v>
      </c>
      <c r="L1002" s="852" t="s">
        <v>92</v>
      </c>
      <c r="M1002" s="699" t="s">
        <v>158</v>
      </c>
      <c r="N1002" s="852" t="s">
        <v>92</v>
      </c>
      <c r="O1002" s="699" t="s">
        <v>3870</v>
      </c>
      <c r="P1002" s="852" t="s">
        <v>92</v>
      </c>
      <c r="Q1002" s="699" t="s">
        <v>155</v>
      </c>
      <c r="R1002" s="852" t="s">
        <v>92</v>
      </c>
      <c r="S1002" s="699" t="s">
        <v>81</v>
      </c>
      <c r="T1002" s="181"/>
      <c r="U1002" s="181"/>
      <c r="W1002" s="853"/>
      <c r="AC1002" s="361" t="str">
        <f t="shared" si="18"/>
        <v>２１検査結果（換気設備）-上記1から4に記載のない事項-13行目-改善（予定）年月-月</v>
      </c>
      <c r="AL1002" s="392" t="s">
        <v>3929</v>
      </c>
    </row>
    <row r="1003" spans="5:38" s="361" customFormat="1" x14ac:dyDescent="0.15">
      <c r="E1003" s="1121">
        <f>'2_入力シート【検査結果表】 換気設備'!$CS$93</f>
        <v>0</v>
      </c>
      <c r="J1003" s="699" t="s">
        <v>1992</v>
      </c>
      <c r="K1003" s="699" t="s">
        <v>1993</v>
      </c>
      <c r="L1003" s="852" t="s">
        <v>92</v>
      </c>
      <c r="M1003" s="699" t="s">
        <v>158</v>
      </c>
      <c r="N1003" s="852" t="s">
        <v>92</v>
      </c>
      <c r="O1003" s="699" t="s">
        <v>3870</v>
      </c>
      <c r="P1003" s="852" t="s">
        <v>92</v>
      </c>
      <c r="Q1003" s="699" t="s">
        <v>155</v>
      </c>
      <c r="R1003" s="852" t="s">
        <v>92</v>
      </c>
      <c r="S1003" s="699" t="s">
        <v>145</v>
      </c>
      <c r="T1003" s="181"/>
      <c r="U1003" s="181"/>
      <c r="W1003" s="853"/>
      <c r="AC1003" s="361" t="str">
        <f t="shared" si="18"/>
        <v>２１検査結果（換気設備）-上記1から4に記載のない事項-13行目-改善（予定）年月-状況</v>
      </c>
      <c r="AL1003" s="392" t="s">
        <v>3930</v>
      </c>
    </row>
    <row r="1004" spans="5:38" s="361" customFormat="1" x14ac:dyDescent="0.15">
      <c r="E1004" s="1121">
        <f>'2_入力シート【検査結果表】 換気設備'!$M$94</f>
        <v>0</v>
      </c>
      <c r="J1004" s="699" t="s">
        <v>1992</v>
      </c>
      <c r="K1004" s="699" t="s">
        <v>1993</v>
      </c>
      <c r="L1004" s="852" t="s">
        <v>92</v>
      </c>
      <c r="M1004" s="699" t="s">
        <v>158</v>
      </c>
      <c r="N1004" s="852" t="s">
        <v>92</v>
      </c>
      <c r="O1004" s="699" t="s">
        <v>3871</v>
      </c>
      <c r="P1004" s="852" t="s">
        <v>92</v>
      </c>
      <c r="Q1004" s="699" t="s">
        <v>157</v>
      </c>
      <c r="R1004" s="852"/>
      <c r="S1004" s="699"/>
      <c r="T1004" s="181"/>
      <c r="U1004" s="181"/>
      <c r="W1004" s="853"/>
      <c r="AC1004" s="361" t="str">
        <f t="shared" si="18"/>
        <v>２１検査結果（換気設備）-上記1から4に記載のない事項-14行目-番号</v>
      </c>
      <c r="AL1004" s="392" t="s">
        <v>3931</v>
      </c>
    </row>
    <row r="1005" spans="5:38" s="361" customFormat="1" x14ac:dyDescent="0.15">
      <c r="E1005" s="1121">
        <f>'2_入力シート【検査結果表】 換気設備'!$P$94</f>
        <v>0</v>
      </c>
      <c r="J1005" s="699" t="s">
        <v>1992</v>
      </c>
      <c r="K1005" s="699" t="s">
        <v>1993</v>
      </c>
      <c r="L1005" s="852" t="s">
        <v>92</v>
      </c>
      <c r="M1005" s="699" t="s">
        <v>158</v>
      </c>
      <c r="N1005" s="852" t="s">
        <v>92</v>
      </c>
      <c r="O1005" s="699" t="s">
        <v>3871</v>
      </c>
      <c r="P1005" s="852" t="s">
        <v>92</v>
      </c>
      <c r="Q1005" s="699" t="s">
        <v>2057</v>
      </c>
      <c r="R1005" s="699"/>
      <c r="S1005" s="699"/>
      <c r="T1005" s="181"/>
      <c r="U1005" s="181"/>
      <c r="W1005" s="853"/>
      <c r="AC1005" s="361" t="str">
        <f t="shared" si="18"/>
        <v>２１検査結果（換気設備）-上記1から4に記載のない事項-14行目-検査項目</v>
      </c>
      <c r="AL1005" s="392" t="s">
        <v>3932</v>
      </c>
    </row>
    <row r="1006" spans="5:38" s="361" customFormat="1" x14ac:dyDescent="0.15">
      <c r="E1006" s="1121">
        <f>'2_入力シート【検査結果表】 換気設備'!$AA$94</f>
        <v>0</v>
      </c>
      <c r="J1006" s="699" t="s">
        <v>1992</v>
      </c>
      <c r="K1006" s="699" t="s">
        <v>1993</v>
      </c>
      <c r="L1006" s="852" t="s">
        <v>92</v>
      </c>
      <c r="M1006" s="699" t="s">
        <v>158</v>
      </c>
      <c r="N1006" s="852" t="s">
        <v>92</v>
      </c>
      <c r="O1006" s="699" t="s">
        <v>3871</v>
      </c>
      <c r="P1006" s="852" t="s">
        <v>92</v>
      </c>
      <c r="Q1006" s="699" t="s">
        <v>2058</v>
      </c>
      <c r="R1006" s="699"/>
      <c r="S1006" s="699"/>
      <c r="T1006" s="181"/>
      <c r="U1006" s="181"/>
      <c r="W1006" s="853"/>
      <c r="AC1006" s="361" t="str">
        <f t="shared" si="18"/>
        <v>２１検査結果（換気設備）-上記1から4に記載のない事項-14行目-検査事項</v>
      </c>
      <c r="AL1006" s="392" t="s">
        <v>3933</v>
      </c>
    </row>
    <row r="1007" spans="5:38" s="361" customFormat="1" x14ac:dyDescent="0.15">
      <c r="E1007" s="1121">
        <f>'2_入力シート【検査結果表】 換気設備'!$AZ$94</f>
        <v>0</v>
      </c>
      <c r="J1007" s="699" t="s">
        <v>1992</v>
      </c>
      <c r="K1007" s="699" t="s">
        <v>1993</v>
      </c>
      <c r="L1007" s="852" t="s">
        <v>92</v>
      </c>
      <c r="M1007" s="699" t="s">
        <v>158</v>
      </c>
      <c r="N1007" s="852" t="s">
        <v>92</v>
      </c>
      <c r="O1007" s="699" t="s">
        <v>3871</v>
      </c>
      <c r="P1007" s="852" t="s">
        <v>92</v>
      </c>
      <c r="Q1007" s="699" t="s">
        <v>3514</v>
      </c>
      <c r="R1007" s="699"/>
      <c r="S1007" s="699"/>
      <c r="T1007" s="181"/>
      <c r="U1007" s="181"/>
      <c r="W1007" s="853"/>
      <c r="AC1007" s="361" t="str">
        <f t="shared" si="18"/>
        <v>２１検査結果（換気設備）-上記1から4に記載のない事項-14行目-検査結果</v>
      </c>
      <c r="AL1007" s="392" t="s">
        <v>3934</v>
      </c>
    </row>
    <row r="1008" spans="5:38" s="361" customFormat="1" x14ac:dyDescent="0.15">
      <c r="E1008" s="1121">
        <f>'2_入力シート【検査結果表】 換気設備'!$BL$94</f>
        <v>0</v>
      </c>
      <c r="J1008" s="699" t="s">
        <v>1992</v>
      </c>
      <c r="K1008" s="699" t="s">
        <v>1993</v>
      </c>
      <c r="L1008" s="852" t="s">
        <v>92</v>
      </c>
      <c r="M1008" s="699" t="s">
        <v>158</v>
      </c>
      <c r="N1008" s="852" t="s">
        <v>92</v>
      </c>
      <c r="O1008" s="699" t="s">
        <v>3871</v>
      </c>
      <c r="P1008" s="852" t="s">
        <v>92</v>
      </c>
      <c r="Q1008" s="699" t="s">
        <v>1032</v>
      </c>
      <c r="R1008" s="699"/>
      <c r="S1008" s="699"/>
      <c r="T1008" s="181"/>
      <c r="U1008" s="181"/>
      <c r="W1008" s="853"/>
      <c r="AC1008" s="361" t="str">
        <f t="shared" si="18"/>
        <v>２１検査結果（換気設備）-上記1から4に記載のない事項-14行目-検査者番号</v>
      </c>
      <c r="AL1008" s="392" t="s">
        <v>3935</v>
      </c>
    </row>
    <row r="1009" spans="5:38" s="361" customFormat="1" x14ac:dyDescent="0.15">
      <c r="E1009" s="1121">
        <f>'2_入力シート【検査結果表】 換気設備'!$BN$94</f>
        <v>0</v>
      </c>
      <c r="J1009" s="699" t="s">
        <v>1992</v>
      </c>
      <c r="K1009" s="699" t="s">
        <v>1993</v>
      </c>
      <c r="L1009" s="852" t="s">
        <v>92</v>
      </c>
      <c r="M1009" s="699" t="s">
        <v>158</v>
      </c>
      <c r="N1009" s="852" t="s">
        <v>92</v>
      </c>
      <c r="O1009" s="699" t="s">
        <v>3871</v>
      </c>
      <c r="P1009" s="852" t="s">
        <v>92</v>
      </c>
      <c r="Q1009" s="699" t="s">
        <v>1997</v>
      </c>
      <c r="R1009" s="699"/>
      <c r="S1009" s="699"/>
      <c r="T1009" s="181"/>
      <c r="U1009" s="181"/>
      <c r="W1009" s="853"/>
      <c r="AC1009" s="361" t="str">
        <f t="shared" si="18"/>
        <v>２１検査結果（換気設備）-上記1から4に記載のない事項-14行目-指摘の具体的内容等</v>
      </c>
      <c r="AL1009" s="392" t="s">
        <v>3936</v>
      </c>
    </row>
    <row r="1010" spans="5:38" s="361" customFormat="1" x14ac:dyDescent="0.15">
      <c r="E1010" s="1121">
        <f>'2_入力シート【検査結果表】 換気設備'!$BX$94</f>
        <v>0</v>
      </c>
      <c r="J1010" s="699" t="s">
        <v>1992</v>
      </c>
      <c r="K1010" s="699" t="s">
        <v>1993</v>
      </c>
      <c r="L1010" s="852" t="s">
        <v>92</v>
      </c>
      <c r="M1010" s="699" t="s">
        <v>158</v>
      </c>
      <c r="N1010" s="852" t="s">
        <v>92</v>
      </c>
      <c r="O1010" s="699" t="s">
        <v>3871</v>
      </c>
      <c r="P1010" s="852" t="s">
        <v>92</v>
      </c>
      <c r="Q1010" s="699" t="s">
        <v>1998</v>
      </c>
      <c r="R1010" s="699"/>
      <c r="S1010" s="699"/>
      <c r="T1010" s="181"/>
      <c r="U1010" s="181"/>
      <c r="W1010" s="853"/>
      <c r="AC1010" s="361" t="str">
        <f t="shared" si="18"/>
        <v>２１検査結果（換気設備）-上記1から4に記載のない事項-14行目-改善策の具体的内容等</v>
      </c>
      <c r="AL1010" s="392" t="s">
        <v>3937</v>
      </c>
    </row>
    <row r="1011" spans="5:38" s="361" customFormat="1" x14ac:dyDescent="0.15">
      <c r="E1011" s="1121">
        <f>'2_入力シート【検査結果表】 換気設備'!$CM$94</f>
        <v>0</v>
      </c>
      <c r="J1011" s="699" t="s">
        <v>1992</v>
      </c>
      <c r="K1011" s="699" t="s">
        <v>1993</v>
      </c>
      <c r="L1011" s="852" t="s">
        <v>92</v>
      </c>
      <c r="M1011" s="699" t="s">
        <v>158</v>
      </c>
      <c r="N1011" s="852" t="s">
        <v>92</v>
      </c>
      <c r="O1011" s="699" t="s">
        <v>3871</v>
      </c>
      <c r="P1011" s="852" t="s">
        <v>92</v>
      </c>
      <c r="Q1011" s="699" t="s">
        <v>155</v>
      </c>
      <c r="R1011" s="852" t="s">
        <v>92</v>
      </c>
      <c r="S1011" s="699" t="s">
        <v>1978</v>
      </c>
      <c r="T1011" s="181"/>
      <c r="U1011" s="181"/>
      <c r="W1011" s="853"/>
      <c r="AC1011" s="361" t="str">
        <f t="shared" si="18"/>
        <v>２１検査結果（換気設備）-上記1から4に記載のない事項-14行目-改善（予定）年月-年（令和）</v>
      </c>
      <c r="AL1011" s="392" t="s">
        <v>3938</v>
      </c>
    </row>
    <row r="1012" spans="5:38" s="361" customFormat="1" x14ac:dyDescent="0.15">
      <c r="E1012" s="1121">
        <f>'2_入力シート【検査結果表】 換気設備'!$CP$94</f>
        <v>0</v>
      </c>
      <c r="J1012" s="699" t="s">
        <v>1992</v>
      </c>
      <c r="K1012" s="699" t="s">
        <v>1993</v>
      </c>
      <c r="L1012" s="852" t="s">
        <v>92</v>
      </c>
      <c r="M1012" s="699" t="s">
        <v>158</v>
      </c>
      <c r="N1012" s="852" t="s">
        <v>92</v>
      </c>
      <c r="O1012" s="699" t="s">
        <v>3871</v>
      </c>
      <c r="P1012" s="852" t="s">
        <v>92</v>
      </c>
      <c r="Q1012" s="699" t="s">
        <v>155</v>
      </c>
      <c r="R1012" s="852" t="s">
        <v>92</v>
      </c>
      <c r="S1012" s="699" t="s">
        <v>81</v>
      </c>
      <c r="T1012" s="181"/>
      <c r="U1012" s="181"/>
      <c r="W1012" s="853"/>
      <c r="AC1012" s="361" t="str">
        <f t="shared" si="18"/>
        <v>２１検査結果（換気設備）-上記1から4に記載のない事項-14行目-改善（予定）年月-月</v>
      </c>
      <c r="AL1012" s="392" t="s">
        <v>3939</v>
      </c>
    </row>
    <row r="1013" spans="5:38" s="361" customFormat="1" x14ac:dyDescent="0.15">
      <c r="E1013" s="1121">
        <f>'2_入力シート【検査結果表】 換気設備'!$CS$94</f>
        <v>0</v>
      </c>
      <c r="J1013" s="699" t="s">
        <v>1992</v>
      </c>
      <c r="K1013" s="699" t="s">
        <v>1993</v>
      </c>
      <c r="L1013" s="852" t="s">
        <v>92</v>
      </c>
      <c r="M1013" s="699" t="s">
        <v>158</v>
      </c>
      <c r="N1013" s="852" t="s">
        <v>92</v>
      </c>
      <c r="O1013" s="699" t="s">
        <v>3871</v>
      </c>
      <c r="P1013" s="852" t="s">
        <v>92</v>
      </c>
      <c r="Q1013" s="699" t="s">
        <v>155</v>
      </c>
      <c r="R1013" s="852" t="s">
        <v>92</v>
      </c>
      <c r="S1013" s="699" t="s">
        <v>145</v>
      </c>
      <c r="T1013" s="181"/>
      <c r="U1013" s="181"/>
      <c r="W1013" s="853"/>
      <c r="AC1013" s="361" t="str">
        <f t="shared" si="18"/>
        <v>２１検査結果（換気設備）-上記1から4に記載のない事項-14行目-改善（予定）年月-状況</v>
      </c>
      <c r="AL1013" s="392" t="s">
        <v>3940</v>
      </c>
    </row>
    <row r="1014" spans="5:38" s="361" customFormat="1" x14ac:dyDescent="0.15">
      <c r="E1014" s="1121">
        <f>'2_入力シート【検査結果表】 換気設備'!$M$95</f>
        <v>0</v>
      </c>
      <c r="J1014" s="699" t="s">
        <v>1992</v>
      </c>
      <c r="K1014" s="699" t="s">
        <v>1993</v>
      </c>
      <c r="L1014" s="852" t="s">
        <v>92</v>
      </c>
      <c r="M1014" s="699" t="s">
        <v>158</v>
      </c>
      <c r="N1014" s="852" t="s">
        <v>92</v>
      </c>
      <c r="O1014" s="699" t="s">
        <v>3872</v>
      </c>
      <c r="P1014" s="852" t="s">
        <v>92</v>
      </c>
      <c r="Q1014" s="699" t="s">
        <v>157</v>
      </c>
      <c r="R1014" s="852"/>
      <c r="S1014" s="699"/>
      <c r="T1014" s="181"/>
      <c r="U1014" s="181"/>
      <c r="W1014" s="853"/>
      <c r="AC1014" s="361" t="str">
        <f t="shared" si="18"/>
        <v>２１検査結果（換気設備）-上記1から4に記載のない事項-15行目-番号</v>
      </c>
      <c r="AL1014" s="392" t="s">
        <v>3941</v>
      </c>
    </row>
    <row r="1015" spans="5:38" s="361" customFormat="1" x14ac:dyDescent="0.15">
      <c r="E1015" s="1121">
        <f>'2_入力シート【検査結果表】 換気設備'!$P$95</f>
        <v>0</v>
      </c>
      <c r="J1015" s="699" t="s">
        <v>1992</v>
      </c>
      <c r="K1015" s="699" t="s">
        <v>1993</v>
      </c>
      <c r="L1015" s="852" t="s">
        <v>92</v>
      </c>
      <c r="M1015" s="699" t="s">
        <v>158</v>
      </c>
      <c r="N1015" s="852" t="s">
        <v>92</v>
      </c>
      <c r="O1015" s="699" t="s">
        <v>3872</v>
      </c>
      <c r="P1015" s="852" t="s">
        <v>92</v>
      </c>
      <c r="Q1015" s="699" t="s">
        <v>2057</v>
      </c>
      <c r="R1015" s="699"/>
      <c r="S1015" s="699"/>
      <c r="T1015" s="181"/>
      <c r="U1015" s="181"/>
      <c r="W1015" s="853"/>
      <c r="AC1015" s="361" t="str">
        <f t="shared" si="18"/>
        <v>２１検査結果（換気設備）-上記1から4に記載のない事項-15行目-検査項目</v>
      </c>
      <c r="AL1015" s="392" t="s">
        <v>3942</v>
      </c>
    </row>
    <row r="1016" spans="5:38" s="361" customFormat="1" x14ac:dyDescent="0.15">
      <c r="E1016" s="1121">
        <f>'2_入力シート【検査結果表】 換気設備'!$AA$95</f>
        <v>0</v>
      </c>
      <c r="J1016" s="699" t="s">
        <v>1992</v>
      </c>
      <c r="K1016" s="699" t="s">
        <v>1993</v>
      </c>
      <c r="L1016" s="852" t="s">
        <v>92</v>
      </c>
      <c r="M1016" s="699" t="s">
        <v>158</v>
      </c>
      <c r="N1016" s="852" t="s">
        <v>92</v>
      </c>
      <c r="O1016" s="699" t="s">
        <v>3872</v>
      </c>
      <c r="P1016" s="852" t="s">
        <v>92</v>
      </c>
      <c r="Q1016" s="699" t="s">
        <v>2058</v>
      </c>
      <c r="R1016" s="699"/>
      <c r="S1016" s="699"/>
      <c r="T1016" s="181"/>
      <c r="U1016" s="181"/>
      <c r="W1016" s="853"/>
      <c r="AC1016" s="361" t="str">
        <f t="shared" si="18"/>
        <v>２１検査結果（換気設備）-上記1から4に記載のない事項-15行目-検査事項</v>
      </c>
      <c r="AL1016" s="392" t="s">
        <v>3943</v>
      </c>
    </row>
    <row r="1017" spans="5:38" s="361" customFormat="1" x14ac:dyDescent="0.15">
      <c r="E1017" s="1121">
        <f>'2_入力シート【検査結果表】 換気設備'!$AZ$95</f>
        <v>0</v>
      </c>
      <c r="J1017" s="699" t="s">
        <v>1992</v>
      </c>
      <c r="K1017" s="699" t="s">
        <v>1993</v>
      </c>
      <c r="L1017" s="852" t="s">
        <v>92</v>
      </c>
      <c r="M1017" s="699" t="s">
        <v>158</v>
      </c>
      <c r="N1017" s="852" t="s">
        <v>92</v>
      </c>
      <c r="O1017" s="699" t="s">
        <v>3872</v>
      </c>
      <c r="P1017" s="852" t="s">
        <v>92</v>
      </c>
      <c r="Q1017" s="699" t="s">
        <v>3514</v>
      </c>
      <c r="R1017" s="699"/>
      <c r="S1017" s="699"/>
      <c r="T1017" s="181"/>
      <c r="U1017" s="181"/>
      <c r="W1017" s="853"/>
      <c r="AC1017" s="361" t="str">
        <f t="shared" si="18"/>
        <v>２１検査結果（換気設備）-上記1から4に記載のない事項-15行目-検査結果</v>
      </c>
      <c r="AL1017" s="392" t="s">
        <v>3944</v>
      </c>
    </row>
    <row r="1018" spans="5:38" s="361" customFormat="1" x14ac:dyDescent="0.15">
      <c r="E1018" s="1121">
        <f>'2_入力シート【検査結果表】 換気設備'!$BL$95</f>
        <v>0</v>
      </c>
      <c r="J1018" s="699" t="s">
        <v>1992</v>
      </c>
      <c r="K1018" s="699" t="s">
        <v>1993</v>
      </c>
      <c r="L1018" s="852" t="s">
        <v>92</v>
      </c>
      <c r="M1018" s="699" t="s">
        <v>158</v>
      </c>
      <c r="N1018" s="852" t="s">
        <v>92</v>
      </c>
      <c r="O1018" s="699" t="s">
        <v>3872</v>
      </c>
      <c r="P1018" s="852" t="s">
        <v>92</v>
      </c>
      <c r="Q1018" s="699" t="s">
        <v>1032</v>
      </c>
      <c r="R1018" s="699"/>
      <c r="S1018" s="699"/>
      <c r="T1018" s="181"/>
      <c r="U1018" s="181"/>
      <c r="W1018" s="853"/>
      <c r="AC1018" s="361" t="str">
        <f t="shared" si="18"/>
        <v>２１検査結果（換気設備）-上記1から4に記載のない事項-15行目-検査者番号</v>
      </c>
      <c r="AL1018" s="392" t="s">
        <v>3945</v>
      </c>
    </row>
    <row r="1019" spans="5:38" s="361" customFormat="1" x14ac:dyDescent="0.15">
      <c r="E1019" s="1121">
        <f>'2_入力シート【検査結果表】 換気設備'!$BN$95</f>
        <v>0</v>
      </c>
      <c r="J1019" s="699" t="s">
        <v>1992</v>
      </c>
      <c r="K1019" s="699" t="s">
        <v>1993</v>
      </c>
      <c r="L1019" s="852" t="s">
        <v>92</v>
      </c>
      <c r="M1019" s="699" t="s">
        <v>158</v>
      </c>
      <c r="N1019" s="852" t="s">
        <v>92</v>
      </c>
      <c r="O1019" s="699" t="s">
        <v>3872</v>
      </c>
      <c r="P1019" s="852" t="s">
        <v>92</v>
      </c>
      <c r="Q1019" s="699" t="s">
        <v>1997</v>
      </c>
      <c r="R1019" s="699"/>
      <c r="S1019" s="699"/>
      <c r="T1019" s="181"/>
      <c r="U1019" s="181"/>
      <c r="W1019" s="853"/>
      <c r="AC1019" s="361" t="str">
        <f t="shared" si="18"/>
        <v>２１検査結果（換気設備）-上記1から4に記載のない事項-15行目-指摘の具体的内容等</v>
      </c>
      <c r="AL1019" s="392" t="s">
        <v>3946</v>
      </c>
    </row>
    <row r="1020" spans="5:38" s="361" customFormat="1" x14ac:dyDescent="0.15">
      <c r="E1020" s="1121">
        <f>'2_入力シート【検査結果表】 換気設備'!$BX$95</f>
        <v>0</v>
      </c>
      <c r="J1020" s="699" t="s">
        <v>1992</v>
      </c>
      <c r="K1020" s="699" t="s">
        <v>1993</v>
      </c>
      <c r="L1020" s="852" t="s">
        <v>92</v>
      </c>
      <c r="M1020" s="699" t="s">
        <v>158</v>
      </c>
      <c r="N1020" s="852" t="s">
        <v>92</v>
      </c>
      <c r="O1020" s="699" t="s">
        <v>3872</v>
      </c>
      <c r="P1020" s="852" t="s">
        <v>92</v>
      </c>
      <c r="Q1020" s="699" t="s">
        <v>1998</v>
      </c>
      <c r="R1020" s="699"/>
      <c r="S1020" s="699"/>
      <c r="T1020" s="181"/>
      <c r="U1020" s="181"/>
      <c r="W1020" s="853"/>
      <c r="AC1020" s="361" t="str">
        <f t="shared" si="18"/>
        <v>２１検査結果（換気設備）-上記1から4に記載のない事項-15行目-改善策の具体的内容等</v>
      </c>
      <c r="AL1020" s="392" t="s">
        <v>3947</v>
      </c>
    </row>
    <row r="1021" spans="5:38" s="361" customFormat="1" x14ac:dyDescent="0.15">
      <c r="E1021" s="1121">
        <f>'2_入力シート【検査結果表】 換気設備'!$CM$95</f>
        <v>0</v>
      </c>
      <c r="J1021" s="699" t="s">
        <v>1992</v>
      </c>
      <c r="K1021" s="699" t="s">
        <v>1993</v>
      </c>
      <c r="L1021" s="852" t="s">
        <v>92</v>
      </c>
      <c r="M1021" s="699" t="s">
        <v>158</v>
      </c>
      <c r="N1021" s="852" t="s">
        <v>92</v>
      </c>
      <c r="O1021" s="699" t="s">
        <v>3872</v>
      </c>
      <c r="P1021" s="852" t="s">
        <v>92</v>
      </c>
      <c r="Q1021" s="699" t="s">
        <v>155</v>
      </c>
      <c r="R1021" s="852" t="s">
        <v>92</v>
      </c>
      <c r="S1021" s="699" t="s">
        <v>1978</v>
      </c>
      <c r="T1021" s="181"/>
      <c r="U1021" s="181"/>
      <c r="W1021" s="853"/>
      <c r="AC1021" s="361" t="str">
        <f t="shared" si="18"/>
        <v>２１検査結果（換気設備）-上記1から4に記載のない事項-15行目-改善（予定）年月-年（令和）</v>
      </c>
      <c r="AL1021" s="392" t="s">
        <v>3948</v>
      </c>
    </row>
    <row r="1022" spans="5:38" s="361" customFormat="1" x14ac:dyDescent="0.15">
      <c r="E1022" s="1121">
        <f>'2_入力シート【検査結果表】 換気設備'!$CP$95</f>
        <v>0</v>
      </c>
      <c r="J1022" s="699" t="s">
        <v>1992</v>
      </c>
      <c r="K1022" s="699" t="s">
        <v>1993</v>
      </c>
      <c r="L1022" s="852" t="s">
        <v>92</v>
      </c>
      <c r="M1022" s="699" t="s">
        <v>158</v>
      </c>
      <c r="N1022" s="852" t="s">
        <v>92</v>
      </c>
      <c r="O1022" s="699" t="s">
        <v>3872</v>
      </c>
      <c r="P1022" s="852" t="s">
        <v>92</v>
      </c>
      <c r="Q1022" s="699" t="s">
        <v>155</v>
      </c>
      <c r="R1022" s="852" t="s">
        <v>92</v>
      </c>
      <c r="S1022" s="699" t="s">
        <v>81</v>
      </c>
      <c r="T1022" s="181"/>
      <c r="U1022" s="181"/>
      <c r="W1022" s="853"/>
      <c r="AC1022" s="361" t="str">
        <f t="shared" si="18"/>
        <v>２１検査結果（換気設備）-上記1から4に記載のない事項-15行目-改善（予定）年月-月</v>
      </c>
      <c r="AL1022" s="392" t="s">
        <v>3949</v>
      </c>
    </row>
    <row r="1023" spans="5:38" s="361" customFormat="1" x14ac:dyDescent="0.15">
      <c r="E1023" s="1121">
        <f>'2_入力シート【検査結果表】 換気設備'!$CS$95</f>
        <v>0</v>
      </c>
      <c r="J1023" s="699" t="s">
        <v>1992</v>
      </c>
      <c r="K1023" s="699" t="s">
        <v>1993</v>
      </c>
      <c r="L1023" s="852" t="s">
        <v>92</v>
      </c>
      <c r="M1023" s="699" t="s">
        <v>158</v>
      </c>
      <c r="N1023" s="852" t="s">
        <v>92</v>
      </c>
      <c r="O1023" s="699" t="s">
        <v>3872</v>
      </c>
      <c r="P1023" s="852" t="s">
        <v>92</v>
      </c>
      <c r="Q1023" s="699" t="s">
        <v>155</v>
      </c>
      <c r="R1023" s="852" t="s">
        <v>92</v>
      </c>
      <c r="S1023" s="699" t="s">
        <v>145</v>
      </c>
      <c r="T1023" s="181"/>
      <c r="U1023" s="181"/>
      <c r="W1023" s="853"/>
      <c r="AC1023" s="361" t="str">
        <f t="shared" si="18"/>
        <v>２１検査結果（換気設備）-上記1から4に記載のない事項-15行目-改善（予定）年月-状況</v>
      </c>
      <c r="AL1023" s="392" t="s">
        <v>3950</v>
      </c>
    </row>
    <row r="1024" spans="5:38" s="361" customFormat="1" x14ac:dyDescent="0.15">
      <c r="E1024" s="1121">
        <f>'2_入力シート【検査結果表】 換気設備'!$M$96</f>
        <v>0</v>
      </c>
      <c r="J1024" s="699" t="s">
        <v>1992</v>
      </c>
      <c r="K1024" s="699" t="s">
        <v>1993</v>
      </c>
      <c r="L1024" s="852" t="s">
        <v>92</v>
      </c>
      <c r="M1024" s="699" t="s">
        <v>158</v>
      </c>
      <c r="N1024" s="852" t="s">
        <v>92</v>
      </c>
      <c r="O1024" s="699" t="s">
        <v>3873</v>
      </c>
      <c r="P1024" s="852" t="s">
        <v>92</v>
      </c>
      <c r="Q1024" s="699" t="s">
        <v>157</v>
      </c>
      <c r="R1024" s="852"/>
      <c r="S1024" s="699"/>
      <c r="T1024" s="181"/>
      <c r="U1024" s="181"/>
      <c r="W1024" s="853"/>
      <c r="AC1024" s="361" t="str">
        <f t="shared" si="18"/>
        <v>２１検査結果（換気設備）-上記1から4に記載のない事項-16行目-番号</v>
      </c>
      <c r="AL1024" s="392" t="s">
        <v>3951</v>
      </c>
    </row>
    <row r="1025" spans="5:38" s="361" customFormat="1" x14ac:dyDescent="0.15">
      <c r="E1025" s="1121">
        <f>'2_入力シート【検査結果表】 換気設備'!$P$96</f>
        <v>0</v>
      </c>
      <c r="J1025" s="699" t="s">
        <v>1992</v>
      </c>
      <c r="K1025" s="699" t="s">
        <v>1993</v>
      </c>
      <c r="L1025" s="852" t="s">
        <v>92</v>
      </c>
      <c r="M1025" s="699" t="s">
        <v>158</v>
      </c>
      <c r="N1025" s="852" t="s">
        <v>92</v>
      </c>
      <c r="O1025" s="699" t="s">
        <v>3873</v>
      </c>
      <c r="P1025" s="852" t="s">
        <v>92</v>
      </c>
      <c r="Q1025" s="699" t="s">
        <v>2057</v>
      </c>
      <c r="R1025" s="699"/>
      <c r="S1025" s="699"/>
      <c r="T1025" s="181"/>
      <c r="U1025" s="181"/>
      <c r="W1025" s="853"/>
      <c r="AC1025" s="361" t="str">
        <f t="shared" si="18"/>
        <v>２１検査結果（換気設備）-上記1から4に記載のない事項-16行目-検査項目</v>
      </c>
      <c r="AL1025" s="392" t="s">
        <v>3952</v>
      </c>
    </row>
    <row r="1026" spans="5:38" s="361" customFormat="1" x14ac:dyDescent="0.15">
      <c r="E1026" s="1121">
        <f>'2_入力シート【検査結果表】 換気設備'!$AA$96</f>
        <v>0</v>
      </c>
      <c r="J1026" s="699" t="s">
        <v>1992</v>
      </c>
      <c r="K1026" s="699" t="s">
        <v>1993</v>
      </c>
      <c r="L1026" s="852" t="s">
        <v>92</v>
      </c>
      <c r="M1026" s="699" t="s">
        <v>158</v>
      </c>
      <c r="N1026" s="852" t="s">
        <v>92</v>
      </c>
      <c r="O1026" s="699" t="s">
        <v>3873</v>
      </c>
      <c r="P1026" s="852" t="s">
        <v>92</v>
      </c>
      <c r="Q1026" s="699" t="s">
        <v>2058</v>
      </c>
      <c r="R1026" s="699"/>
      <c r="S1026" s="699"/>
      <c r="T1026" s="181"/>
      <c r="U1026" s="181"/>
      <c r="W1026" s="853"/>
      <c r="AC1026" s="361" t="str">
        <f t="shared" si="18"/>
        <v>２１検査結果（換気設備）-上記1から4に記載のない事項-16行目-検査事項</v>
      </c>
      <c r="AL1026" s="392" t="s">
        <v>3953</v>
      </c>
    </row>
    <row r="1027" spans="5:38" s="361" customFormat="1" x14ac:dyDescent="0.15">
      <c r="E1027" s="1121">
        <f>'2_入力シート【検査結果表】 換気設備'!$AZ$96</f>
        <v>0</v>
      </c>
      <c r="J1027" s="699" t="s">
        <v>1992</v>
      </c>
      <c r="K1027" s="699" t="s">
        <v>1993</v>
      </c>
      <c r="L1027" s="852" t="s">
        <v>92</v>
      </c>
      <c r="M1027" s="699" t="s">
        <v>158</v>
      </c>
      <c r="N1027" s="852" t="s">
        <v>92</v>
      </c>
      <c r="O1027" s="699" t="s">
        <v>3873</v>
      </c>
      <c r="P1027" s="852" t="s">
        <v>92</v>
      </c>
      <c r="Q1027" s="699" t="s">
        <v>3514</v>
      </c>
      <c r="R1027" s="699"/>
      <c r="S1027" s="699"/>
      <c r="T1027" s="181"/>
      <c r="U1027" s="181"/>
      <c r="W1027" s="853"/>
      <c r="AC1027" s="361" t="str">
        <f t="shared" si="18"/>
        <v>２１検査結果（換気設備）-上記1から4に記載のない事項-16行目-検査結果</v>
      </c>
      <c r="AL1027" s="392" t="s">
        <v>3954</v>
      </c>
    </row>
    <row r="1028" spans="5:38" s="361" customFormat="1" x14ac:dyDescent="0.15">
      <c r="E1028" s="1121">
        <f>'2_入力シート【検査結果表】 換気設備'!$BL$96</f>
        <v>0</v>
      </c>
      <c r="J1028" s="699" t="s">
        <v>1992</v>
      </c>
      <c r="K1028" s="699" t="s">
        <v>1993</v>
      </c>
      <c r="L1028" s="852" t="s">
        <v>92</v>
      </c>
      <c r="M1028" s="699" t="s">
        <v>158</v>
      </c>
      <c r="N1028" s="852" t="s">
        <v>92</v>
      </c>
      <c r="O1028" s="699" t="s">
        <v>3873</v>
      </c>
      <c r="P1028" s="852" t="s">
        <v>92</v>
      </c>
      <c r="Q1028" s="699" t="s">
        <v>1032</v>
      </c>
      <c r="R1028" s="699"/>
      <c r="S1028" s="699"/>
      <c r="T1028" s="181"/>
      <c r="U1028" s="181"/>
      <c r="W1028" s="853"/>
      <c r="AC1028" s="361" t="str">
        <f t="shared" si="18"/>
        <v>２１検査結果（換気設備）-上記1から4に記載のない事項-16行目-検査者番号</v>
      </c>
      <c r="AL1028" s="392" t="s">
        <v>3955</v>
      </c>
    </row>
    <row r="1029" spans="5:38" s="361" customFormat="1" x14ac:dyDescent="0.15">
      <c r="E1029" s="1121">
        <f>'2_入力シート【検査結果表】 換気設備'!$BN$96</f>
        <v>0</v>
      </c>
      <c r="J1029" s="699" t="s">
        <v>1992</v>
      </c>
      <c r="K1029" s="699" t="s">
        <v>1993</v>
      </c>
      <c r="L1029" s="852" t="s">
        <v>92</v>
      </c>
      <c r="M1029" s="699" t="s">
        <v>158</v>
      </c>
      <c r="N1029" s="852" t="s">
        <v>92</v>
      </c>
      <c r="O1029" s="699" t="s">
        <v>3873</v>
      </c>
      <c r="P1029" s="852" t="s">
        <v>92</v>
      </c>
      <c r="Q1029" s="699" t="s">
        <v>1997</v>
      </c>
      <c r="R1029" s="699"/>
      <c r="S1029" s="699"/>
      <c r="T1029" s="181"/>
      <c r="U1029" s="181"/>
      <c r="W1029" s="853"/>
      <c r="AC1029" s="361" t="str">
        <f t="shared" si="18"/>
        <v>２１検査結果（換気設備）-上記1から4に記載のない事項-16行目-指摘の具体的内容等</v>
      </c>
      <c r="AL1029" s="392" t="s">
        <v>3956</v>
      </c>
    </row>
    <row r="1030" spans="5:38" s="361" customFormat="1" x14ac:dyDescent="0.15">
      <c r="E1030" s="1121">
        <f>'2_入力シート【検査結果表】 換気設備'!$BX$96</f>
        <v>0</v>
      </c>
      <c r="J1030" s="699" t="s">
        <v>1992</v>
      </c>
      <c r="K1030" s="699" t="s">
        <v>1993</v>
      </c>
      <c r="L1030" s="852" t="s">
        <v>92</v>
      </c>
      <c r="M1030" s="699" t="s">
        <v>158</v>
      </c>
      <c r="N1030" s="852" t="s">
        <v>92</v>
      </c>
      <c r="O1030" s="699" t="s">
        <v>3873</v>
      </c>
      <c r="P1030" s="852" t="s">
        <v>92</v>
      </c>
      <c r="Q1030" s="699" t="s">
        <v>1998</v>
      </c>
      <c r="R1030" s="699"/>
      <c r="S1030" s="699"/>
      <c r="T1030" s="181"/>
      <c r="U1030" s="181"/>
      <c r="W1030" s="853"/>
      <c r="AC1030" s="361" t="str">
        <f t="shared" si="18"/>
        <v>２１検査結果（換気設備）-上記1から4に記載のない事項-16行目-改善策の具体的内容等</v>
      </c>
      <c r="AL1030" s="392" t="s">
        <v>3957</v>
      </c>
    </row>
    <row r="1031" spans="5:38" s="361" customFormat="1" x14ac:dyDescent="0.15">
      <c r="E1031" s="1121">
        <f>'2_入力シート【検査結果表】 換気設備'!$CM$96</f>
        <v>0</v>
      </c>
      <c r="J1031" s="699" t="s">
        <v>1992</v>
      </c>
      <c r="K1031" s="699" t="s">
        <v>1993</v>
      </c>
      <c r="L1031" s="852" t="s">
        <v>92</v>
      </c>
      <c r="M1031" s="699" t="s">
        <v>158</v>
      </c>
      <c r="N1031" s="852" t="s">
        <v>92</v>
      </c>
      <c r="O1031" s="699" t="s">
        <v>3873</v>
      </c>
      <c r="P1031" s="852" t="s">
        <v>92</v>
      </c>
      <c r="Q1031" s="699" t="s">
        <v>155</v>
      </c>
      <c r="R1031" s="852" t="s">
        <v>92</v>
      </c>
      <c r="S1031" s="699" t="s">
        <v>1978</v>
      </c>
      <c r="T1031" s="181"/>
      <c r="U1031" s="181"/>
      <c r="W1031" s="853"/>
      <c r="AC1031" s="361" t="str">
        <f t="shared" si="18"/>
        <v>２１検査結果（換気設備）-上記1から4に記載のない事項-16行目-改善（予定）年月-年（令和）</v>
      </c>
      <c r="AL1031" s="392" t="s">
        <v>3958</v>
      </c>
    </row>
    <row r="1032" spans="5:38" s="361" customFormat="1" x14ac:dyDescent="0.15">
      <c r="E1032" s="1121">
        <f>'2_入力シート【検査結果表】 換気設備'!$CP$96</f>
        <v>0</v>
      </c>
      <c r="J1032" s="699" t="s">
        <v>1992</v>
      </c>
      <c r="K1032" s="699" t="s">
        <v>1993</v>
      </c>
      <c r="L1032" s="852" t="s">
        <v>92</v>
      </c>
      <c r="M1032" s="699" t="s">
        <v>158</v>
      </c>
      <c r="N1032" s="852" t="s">
        <v>92</v>
      </c>
      <c r="O1032" s="699" t="s">
        <v>3873</v>
      </c>
      <c r="P1032" s="852" t="s">
        <v>92</v>
      </c>
      <c r="Q1032" s="699" t="s">
        <v>155</v>
      </c>
      <c r="R1032" s="852" t="s">
        <v>92</v>
      </c>
      <c r="S1032" s="699" t="s">
        <v>81</v>
      </c>
      <c r="T1032" s="181"/>
      <c r="U1032" s="181"/>
      <c r="W1032" s="853"/>
      <c r="AC1032" s="361" t="str">
        <f t="shared" si="18"/>
        <v>２１検査結果（換気設備）-上記1から4に記載のない事項-16行目-改善（予定）年月-月</v>
      </c>
      <c r="AL1032" s="392" t="s">
        <v>3959</v>
      </c>
    </row>
    <row r="1033" spans="5:38" s="361" customFormat="1" x14ac:dyDescent="0.15">
      <c r="E1033" s="1121">
        <f>'2_入力シート【検査結果表】 換気設備'!$CS$96</f>
        <v>0</v>
      </c>
      <c r="J1033" s="699" t="s">
        <v>1992</v>
      </c>
      <c r="K1033" s="699" t="s">
        <v>1993</v>
      </c>
      <c r="L1033" s="852" t="s">
        <v>92</v>
      </c>
      <c r="M1033" s="699" t="s">
        <v>158</v>
      </c>
      <c r="N1033" s="852" t="s">
        <v>92</v>
      </c>
      <c r="O1033" s="699" t="s">
        <v>3873</v>
      </c>
      <c r="P1033" s="852" t="s">
        <v>92</v>
      </c>
      <c r="Q1033" s="699" t="s">
        <v>155</v>
      </c>
      <c r="R1033" s="852" t="s">
        <v>92</v>
      </c>
      <c r="S1033" s="699" t="s">
        <v>145</v>
      </c>
      <c r="T1033" s="181"/>
      <c r="U1033" s="181"/>
      <c r="W1033" s="853"/>
      <c r="AC1033" s="361" t="str">
        <f t="shared" si="18"/>
        <v>２１検査結果（換気設備）-上記1から4に記載のない事項-16行目-改善（予定）年月-状況</v>
      </c>
      <c r="AL1033" s="392" t="s">
        <v>3960</v>
      </c>
    </row>
    <row r="1034" spans="5:38" s="361" customFormat="1" x14ac:dyDescent="0.15">
      <c r="E1034" s="1121">
        <f>'2_入力シート【検査結果表】 換気設備'!$M$97</f>
        <v>0</v>
      </c>
      <c r="J1034" s="699" t="s">
        <v>1992</v>
      </c>
      <c r="K1034" s="699" t="s">
        <v>1993</v>
      </c>
      <c r="L1034" s="852" t="s">
        <v>92</v>
      </c>
      <c r="M1034" s="699" t="s">
        <v>158</v>
      </c>
      <c r="N1034" s="852" t="s">
        <v>92</v>
      </c>
      <c r="O1034" s="699" t="s">
        <v>3874</v>
      </c>
      <c r="P1034" s="852" t="s">
        <v>92</v>
      </c>
      <c r="Q1034" s="699" t="s">
        <v>157</v>
      </c>
      <c r="R1034" s="852"/>
      <c r="S1034" s="699"/>
      <c r="T1034" s="181"/>
      <c r="U1034" s="181"/>
      <c r="W1034" s="853"/>
      <c r="AC1034" s="361" t="str">
        <f t="shared" si="18"/>
        <v>２１検査結果（換気設備）-上記1から4に記載のない事項-17行目-番号</v>
      </c>
      <c r="AL1034" s="392" t="s">
        <v>3961</v>
      </c>
    </row>
    <row r="1035" spans="5:38" s="361" customFormat="1" x14ac:dyDescent="0.15">
      <c r="E1035" s="1121">
        <f>'2_入力シート【検査結果表】 換気設備'!$P$97</f>
        <v>0</v>
      </c>
      <c r="J1035" s="699" t="s">
        <v>1992</v>
      </c>
      <c r="K1035" s="699" t="s">
        <v>1993</v>
      </c>
      <c r="L1035" s="852" t="s">
        <v>92</v>
      </c>
      <c r="M1035" s="699" t="s">
        <v>158</v>
      </c>
      <c r="N1035" s="852" t="s">
        <v>92</v>
      </c>
      <c r="O1035" s="699" t="s">
        <v>3874</v>
      </c>
      <c r="P1035" s="852" t="s">
        <v>92</v>
      </c>
      <c r="Q1035" s="699" t="s">
        <v>2057</v>
      </c>
      <c r="R1035" s="699"/>
      <c r="S1035" s="699"/>
      <c r="T1035" s="181"/>
      <c r="U1035" s="181"/>
      <c r="W1035" s="853"/>
      <c r="AC1035" s="361" t="str">
        <f t="shared" si="18"/>
        <v>２１検査結果（換気設備）-上記1から4に記載のない事項-17行目-検査項目</v>
      </c>
      <c r="AL1035" s="392" t="s">
        <v>3962</v>
      </c>
    </row>
    <row r="1036" spans="5:38" s="361" customFormat="1" x14ac:dyDescent="0.15">
      <c r="E1036" s="1121">
        <f>'2_入力シート【検査結果表】 換気設備'!$AA$97</f>
        <v>0</v>
      </c>
      <c r="J1036" s="699" t="s">
        <v>1992</v>
      </c>
      <c r="K1036" s="699" t="s">
        <v>1993</v>
      </c>
      <c r="L1036" s="852" t="s">
        <v>92</v>
      </c>
      <c r="M1036" s="699" t="s">
        <v>158</v>
      </c>
      <c r="N1036" s="852" t="s">
        <v>92</v>
      </c>
      <c r="O1036" s="699" t="s">
        <v>3874</v>
      </c>
      <c r="P1036" s="852" t="s">
        <v>92</v>
      </c>
      <c r="Q1036" s="699" t="s">
        <v>2058</v>
      </c>
      <c r="R1036" s="699"/>
      <c r="S1036" s="699"/>
      <c r="T1036" s="181"/>
      <c r="U1036" s="181"/>
      <c r="W1036" s="853"/>
      <c r="AC1036" s="361" t="str">
        <f t="shared" si="18"/>
        <v>２１検査結果（換気設備）-上記1から4に記載のない事項-17行目-検査事項</v>
      </c>
      <c r="AL1036" s="392" t="s">
        <v>3963</v>
      </c>
    </row>
    <row r="1037" spans="5:38" s="361" customFormat="1" x14ac:dyDescent="0.15">
      <c r="E1037" s="1121">
        <f>'2_入力シート【検査結果表】 換気設備'!$AZ$97</f>
        <v>0</v>
      </c>
      <c r="J1037" s="699" t="s">
        <v>1992</v>
      </c>
      <c r="K1037" s="699" t="s">
        <v>1993</v>
      </c>
      <c r="L1037" s="852" t="s">
        <v>92</v>
      </c>
      <c r="M1037" s="699" t="s">
        <v>158</v>
      </c>
      <c r="N1037" s="852" t="s">
        <v>92</v>
      </c>
      <c r="O1037" s="699" t="s">
        <v>3874</v>
      </c>
      <c r="P1037" s="852" t="s">
        <v>92</v>
      </c>
      <c r="Q1037" s="699" t="s">
        <v>3514</v>
      </c>
      <c r="R1037" s="699"/>
      <c r="S1037" s="699"/>
      <c r="T1037" s="181"/>
      <c r="U1037" s="181"/>
      <c r="W1037" s="853"/>
      <c r="AC1037" s="361" t="str">
        <f t="shared" si="18"/>
        <v>２１検査結果（換気設備）-上記1から4に記載のない事項-17行目-検査結果</v>
      </c>
      <c r="AL1037" s="392" t="s">
        <v>3964</v>
      </c>
    </row>
    <row r="1038" spans="5:38" s="361" customFormat="1" x14ac:dyDescent="0.15">
      <c r="E1038" s="1121">
        <f>'2_入力シート【検査結果表】 換気設備'!$BL$97</f>
        <v>0</v>
      </c>
      <c r="J1038" s="699" t="s">
        <v>1992</v>
      </c>
      <c r="K1038" s="699" t="s">
        <v>1993</v>
      </c>
      <c r="L1038" s="852" t="s">
        <v>92</v>
      </c>
      <c r="M1038" s="699" t="s">
        <v>158</v>
      </c>
      <c r="N1038" s="852" t="s">
        <v>92</v>
      </c>
      <c r="O1038" s="699" t="s">
        <v>3874</v>
      </c>
      <c r="P1038" s="852" t="s">
        <v>92</v>
      </c>
      <c r="Q1038" s="699" t="s">
        <v>1032</v>
      </c>
      <c r="R1038" s="699"/>
      <c r="S1038" s="699"/>
      <c r="T1038" s="181"/>
      <c r="U1038" s="181"/>
      <c r="W1038" s="853"/>
      <c r="AC1038" s="361" t="str">
        <f t="shared" si="18"/>
        <v>２１検査結果（換気設備）-上記1から4に記載のない事項-17行目-検査者番号</v>
      </c>
      <c r="AL1038" s="392" t="s">
        <v>3965</v>
      </c>
    </row>
    <row r="1039" spans="5:38" s="361" customFormat="1" x14ac:dyDescent="0.15">
      <c r="E1039" s="1121">
        <f>'2_入力シート【検査結果表】 換気設備'!$BN$97</f>
        <v>0</v>
      </c>
      <c r="J1039" s="699" t="s">
        <v>1992</v>
      </c>
      <c r="K1039" s="699" t="s">
        <v>1993</v>
      </c>
      <c r="L1039" s="852" t="s">
        <v>92</v>
      </c>
      <c r="M1039" s="699" t="s">
        <v>158</v>
      </c>
      <c r="N1039" s="852" t="s">
        <v>92</v>
      </c>
      <c r="O1039" s="699" t="s">
        <v>3874</v>
      </c>
      <c r="P1039" s="852" t="s">
        <v>92</v>
      </c>
      <c r="Q1039" s="699" t="s">
        <v>1997</v>
      </c>
      <c r="R1039" s="699"/>
      <c r="S1039" s="699"/>
      <c r="T1039" s="181"/>
      <c r="U1039" s="181"/>
      <c r="W1039" s="853"/>
      <c r="AC1039" s="361" t="str">
        <f t="shared" si="18"/>
        <v>２１検査結果（換気設備）-上記1から4に記載のない事項-17行目-指摘の具体的内容等</v>
      </c>
      <c r="AL1039" s="392" t="s">
        <v>3966</v>
      </c>
    </row>
    <row r="1040" spans="5:38" s="361" customFormat="1" x14ac:dyDescent="0.15">
      <c r="E1040" s="1121">
        <f>'2_入力シート【検査結果表】 換気設備'!$BX$97</f>
        <v>0</v>
      </c>
      <c r="J1040" s="699" t="s">
        <v>1992</v>
      </c>
      <c r="K1040" s="699" t="s">
        <v>1993</v>
      </c>
      <c r="L1040" s="852" t="s">
        <v>92</v>
      </c>
      <c r="M1040" s="699" t="s">
        <v>158</v>
      </c>
      <c r="N1040" s="852" t="s">
        <v>92</v>
      </c>
      <c r="O1040" s="699" t="s">
        <v>3874</v>
      </c>
      <c r="P1040" s="852" t="s">
        <v>92</v>
      </c>
      <c r="Q1040" s="699" t="s">
        <v>1998</v>
      </c>
      <c r="R1040" s="699"/>
      <c r="S1040" s="699"/>
      <c r="T1040" s="181"/>
      <c r="U1040" s="181"/>
      <c r="W1040" s="853"/>
      <c r="AC1040" s="361" t="str">
        <f t="shared" si="18"/>
        <v>２１検査結果（換気設備）-上記1から4に記載のない事項-17行目-改善策の具体的内容等</v>
      </c>
      <c r="AL1040" s="392" t="s">
        <v>3967</v>
      </c>
    </row>
    <row r="1041" spans="5:38" s="361" customFormat="1" x14ac:dyDescent="0.15">
      <c r="E1041" s="1121">
        <f>'2_入力シート【検査結果表】 換気設備'!$CM$97</f>
        <v>0</v>
      </c>
      <c r="J1041" s="699" t="s">
        <v>1992</v>
      </c>
      <c r="K1041" s="699" t="s">
        <v>1993</v>
      </c>
      <c r="L1041" s="852" t="s">
        <v>92</v>
      </c>
      <c r="M1041" s="699" t="s">
        <v>158</v>
      </c>
      <c r="N1041" s="852" t="s">
        <v>92</v>
      </c>
      <c r="O1041" s="699" t="s">
        <v>3874</v>
      </c>
      <c r="P1041" s="852" t="s">
        <v>92</v>
      </c>
      <c r="Q1041" s="699" t="s">
        <v>155</v>
      </c>
      <c r="R1041" s="852" t="s">
        <v>92</v>
      </c>
      <c r="S1041" s="699" t="s">
        <v>1978</v>
      </c>
      <c r="T1041" s="181"/>
      <c r="U1041" s="181"/>
      <c r="W1041" s="853"/>
      <c r="AC1041" s="361" t="str">
        <f t="shared" si="18"/>
        <v>２１検査結果（換気設備）-上記1から4に記載のない事項-17行目-改善（予定）年月-年（令和）</v>
      </c>
      <c r="AL1041" s="392" t="s">
        <v>3968</v>
      </c>
    </row>
    <row r="1042" spans="5:38" s="361" customFormat="1" x14ac:dyDescent="0.15">
      <c r="E1042" s="1121">
        <f>'2_入力シート【検査結果表】 換気設備'!$CP$97</f>
        <v>0</v>
      </c>
      <c r="J1042" s="699" t="s">
        <v>1992</v>
      </c>
      <c r="K1042" s="699" t="s">
        <v>1993</v>
      </c>
      <c r="L1042" s="852" t="s">
        <v>92</v>
      </c>
      <c r="M1042" s="699" t="s">
        <v>158</v>
      </c>
      <c r="N1042" s="852" t="s">
        <v>92</v>
      </c>
      <c r="O1042" s="699" t="s">
        <v>3874</v>
      </c>
      <c r="P1042" s="852" t="s">
        <v>92</v>
      </c>
      <c r="Q1042" s="699" t="s">
        <v>155</v>
      </c>
      <c r="R1042" s="852" t="s">
        <v>92</v>
      </c>
      <c r="S1042" s="699" t="s">
        <v>81</v>
      </c>
      <c r="T1042" s="181"/>
      <c r="U1042" s="181"/>
      <c r="W1042" s="853"/>
      <c r="AC1042" s="361" t="str">
        <f t="shared" si="18"/>
        <v>２１検査結果（換気設備）-上記1から4に記載のない事項-17行目-改善（予定）年月-月</v>
      </c>
      <c r="AL1042" s="392" t="s">
        <v>3969</v>
      </c>
    </row>
    <row r="1043" spans="5:38" s="361" customFormat="1" x14ac:dyDescent="0.15">
      <c r="E1043" s="1121">
        <f>'2_入力シート【検査結果表】 換気設備'!$CS$97</f>
        <v>0</v>
      </c>
      <c r="J1043" s="699" t="s">
        <v>1992</v>
      </c>
      <c r="K1043" s="699" t="s">
        <v>1993</v>
      </c>
      <c r="L1043" s="852" t="s">
        <v>92</v>
      </c>
      <c r="M1043" s="699" t="s">
        <v>158</v>
      </c>
      <c r="N1043" s="852" t="s">
        <v>92</v>
      </c>
      <c r="O1043" s="699" t="s">
        <v>3874</v>
      </c>
      <c r="P1043" s="852" t="s">
        <v>92</v>
      </c>
      <c r="Q1043" s="699" t="s">
        <v>155</v>
      </c>
      <c r="R1043" s="852" t="s">
        <v>92</v>
      </c>
      <c r="S1043" s="699" t="s">
        <v>145</v>
      </c>
      <c r="T1043" s="181"/>
      <c r="U1043" s="181"/>
      <c r="W1043" s="853"/>
      <c r="AC1043" s="361" t="str">
        <f t="shared" si="18"/>
        <v>２１検査結果（換気設備）-上記1から4に記載のない事項-17行目-改善（予定）年月-状況</v>
      </c>
      <c r="AL1043" s="392" t="s">
        <v>3970</v>
      </c>
    </row>
    <row r="1044" spans="5:38" s="361" customFormat="1" x14ac:dyDescent="0.15">
      <c r="E1044" s="1121">
        <f>'2_入力シート【検査結果表】 換気設備'!$M$98</f>
        <v>0</v>
      </c>
      <c r="J1044" s="699" t="s">
        <v>1992</v>
      </c>
      <c r="K1044" s="699" t="s">
        <v>1993</v>
      </c>
      <c r="L1044" s="852" t="s">
        <v>92</v>
      </c>
      <c r="M1044" s="699" t="s">
        <v>158</v>
      </c>
      <c r="N1044" s="852" t="s">
        <v>92</v>
      </c>
      <c r="O1044" s="699" t="s">
        <v>3875</v>
      </c>
      <c r="P1044" s="852" t="s">
        <v>92</v>
      </c>
      <c r="Q1044" s="699" t="s">
        <v>157</v>
      </c>
      <c r="R1044" s="852"/>
      <c r="S1044" s="699"/>
      <c r="T1044" s="181"/>
      <c r="U1044" s="181"/>
      <c r="W1044" s="853"/>
      <c r="AC1044" s="361" t="str">
        <f t="shared" si="18"/>
        <v>２１検査結果（換気設備）-上記1から4に記載のない事項-18行目-番号</v>
      </c>
      <c r="AL1044" s="392" t="s">
        <v>3971</v>
      </c>
    </row>
    <row r="1045" spans="5:38" s="361" customFormat="1" x14ac:dyDescent="0.15">
      <c r="E1045" s="1121">
        <f>'2_入力シート【検査結果表】 換気設備'!$P$98</f>
        <v>0</v>
      </c>
      <c r="J1045" s="699" t="s">
        <v>1992</v>
      </c>
      <c r="K1045" s="699" t="s">
        <v>1993</v>
      </c>
      <c r="L1045" s="852" t="s">
        <v>92</v>
      </c>
      <c r="M1045" s="699" t="s">
        <v>158</v>
      </c>
      <c r="N1045" s="852" t="s">
        <v>92</v>
      </c>
      <c r="O1045" s="699" t="s">
        <v>3875</v>
      </c>
      <c r="P1045" s="852" t="s">
        <v>92</v>
      </c>
      <c r="Q1045" s="699" t="s">
        <v>2057</v>
      </c>
      <c r="R1045" s="699"/>
      <c r="S1045" s="699"/>
      <c r="T1045" s="181"/>
      <c r="U1045" s="181"/>
      <c r="W1045" s="853"/>
      <c r="AC1045" s="361" t="str">
        <f t="shared" si="18"/>
        <v>２１検査結果（換気設備）-上記1から4に記載のない事項-18行目-検査項目</v>
      </c>
      <c r="AL1045" s="392" t="s">
        <v>3972</v>
      </c>
    </row>
    <row r="1046" spans="5:38" s="361" customFormat="1" x14ac:dyDescent="0.15">
      <c r="E1046" s="1121">
        <f>'2_入力シート【検査結果表】 換気設備'!$AA$98</f>
        <v>0</v>
      </c>
      <c r="J1046" s="699" t="s">
        <v>1992</v>
      </c>
      <c r="K1046" s="699" t="s">
        <v>1993</v>
      </c>
      <c r="L1046" s="852" t="s">
        <v>92</v>
      </c>
      <c r="M1046" s="699" t="s">
        <v>158</v>
      </c>
      <c r="N1046" s="852" t="s">
        <v>92</v>
      </c>
      <c r="O1046" s="699" t="s">
        <v>3875</v>
      </c>
      <c r="P1046" s="852" t="s">
        <v>92</v>
      </c>
      <c r="Q1046" s="699" t="s">
        <v>2058</v>
      </c>
      <c r="R1046" s="699"/>
      <c r="S1046" s="699"/>
      <c r="T1046" s="181"/>
      <c r="U1046" s="181"/>
      <c r="W1046" s="853"/>
      <c r="AC1046" s="361" t="str">
        <f t="shared" si="18"/>
        <v>２１検査結果（換気設備）-上記1から4に記載のない事項-18行目-検査事項</v>
      </c>
      <c r="AL1046" s="392" t="s">
        <v>3973</v>
      </c>
    </row>
    <row r="1047" spans="5:38" s="361" customFormat="1" x14ac:dyDescent="0.15">
      <c r="E1047" s="1121">
        <f>'2_入力シート【検査結果表】 換気設備'!$AZ$98</f>
        <v>0</v>
      </c>
      <c r="J1047" s="699" t="s">
        <v>1992</v>
      </c>
      <c r="K1047" s="699" t="s">
        <v>1993</v>
      </c>
      <c r="L1047" s="852" t="s">
        <v>92</v>
      </c>
      <c r="M1047" s="699" t="s">
        <v>158</v>
      </c>
      <c r="N1047" s="852" t="s">
        <v>92</v>
      </c>
      <c r="O1047" s="699" t="s">
        <v>3875</v>
      </c>
      <c r="P1047" s="852" t="s">
        <v>92</v>
      </c>
      <c r="Q1047" s="699" t="s">
        <v>3514</v>
      </c>
      <c r="R1047" s="699"/>
      <c r="S1047" s="699"/>
      <c r="T1047" s="181"/>
      <c r="U1047" s="181"/>
      <c r="W1047" s="853"/>
      <c r="AC1047" s="361" t="str">
        <f t="shared" si="18"/>
        <v>２１検査結果（換気設備）-上記1から4に記載のない事項-18行目-検査結果</v>
      </c>
      <c r="AL1047" s="392" t="s">
        <v>3974</v>
      </c>
    </row>
    <row r="1048" spans="5:38" s="361" customFormat="1" x14ac:dyDescent="0.15">
      <c r="E1048" s="1121">
        <f>'2_入力シート【検査結果表】 換気設備'!$BL$98</f>
        <v>0</v>
      </c>
      <c r="J1048" s="699" t="s">
        <v>1992</v>
      </c>
      <c r="K1048" s="699" t="s">
        <v>1993</v>
      </c>
      <c r="L1048" s="852" t="s">
        <v>92</v>
      </c>
      <c r="M1048" s="699" t="s">
        <v>158</v>
      </c>
      <c r="N1048" s="852" t="s">
        <v>92</v>
      </c>
      <c r="O1048" s="699" t="s">
        <v>3875</v>
      </c>
      <c r="P1048" s="852" t="s">
        <v>92</v>
      </c>
      <c r="Q1048" s="699" t="s">
        <v>1032</v>
      </c>
      <c r="R1048" s="699"/>
      <c r="S1048" s="699"/>
      <c r="T1048" s="181"/>
      <c r="U1048" s="181"/>
      <c r="W1048" s="853"/>
      <c r="AC1048" s="361" t="str">
        <f t="shared" si="18"/>
        <v>２１検査結果（換気設備）-上記1から4に記載のない事項-18行目-検査者番号</v>
      </c>
      <c r="AL1048" s="392" t="s">
        <v>3975</v>
      </c>
    </row>
    <row r="1049" spans="5:38" s="361" customFormat="1" x14ac:dyDescent="0.15">
      <c r="E1049" s="1121">
        <f>'2_入力シート【検査結果表】 換気設備'!$BN$98</f>
        <v>0</v>
      </c>
      <c r="J1049" s="699" t="s">
        <v>1992</v>
      </c>
      <c r="K1049" s="699" t="s">
        <v>1993</v>
      </c>
      <c r="L1049" s="852" t="s">
        <v>92</v>
      </c>
      <c r="M1049" s="699" t="s">
        <v>158</v>
      </c>
      <c r="N1049" s="852" t="s">
        <v>92</v>
      </c>
      <c r="O1049" s="699" t="s">
        <v>3875</v>
      </c>
      <c r="P1049" s="852" t="s">
        <v>92</v>
      </c>
      <c r="Q1049" s="699" t="s">
        <v>1997</v>
      </c>
      <c r="R1049" s="699"/>
      <c r="S1049" s="699"/>
      <c r="T1049" s="181"/>
      <c r="U1049" s="181"/>
      <c r="W1049" s="853"/>
      <c r="AC1049" s="361" t="str">
        <f t="shared" ref="AC1049:AC1112" si="19">CONCATENATE(J1049,K1049,L1049,M1049,N1049,O1049,P1049,Q1049,R1049,S1049,T1049,U1049)</f>
        <v>２１検査結果（換気設備）-上記1から4に記載のない事項-18行目-指摘の具体的内容等</v>
      </c>
      <c r="AL1049" s="392" t="s">
        <v>3976</v>
      </c>
    </row>
    <row r="1050" spans="5:38" s="361" customFormat="1" x14ac:dyDescent="0.15">
      <c r="E1050" s="1121">
        <f>'2_入力シート【検査結果表】 換気設備'!$BX$98</f>
        <v>0</v>
      </c>
      <c r="J1050" s="699" t="s">
        <v>1992</v>
      </c>
      <c r="K1050" s="699" t="s">
        <v>1993</v>
      </c>
      <c r="L1050" s="852" t="s">
        <v>92</v>
      </c>
      <c r="M1050" s="699" t="s">
        <v>158</v>
      </c>
      <c r="N1050" s="852" t="s">
        <v>92</v>
      </c>
      <c r="O1050" s="699" t="s">
        <v>3875</v>
      </c>
      <c r="P1050" s="852" t="s">
        <v>92</v>
      </c>
      <c r="Q1050" s="699" t="s">
        <v>1998</v>
      </c>
      <c r="R1050" s="699"/>
      <c r="S1050" s="699"/>
      <c r="T1050" s="181"/>
      <c r="U1050" s="181"/>
      <c r="W1050" s="853"/>
      <c r="AC1050" s="361" t="str">
        <f t="shared" si="19"/>
        <v>２１検査結果（換気設備）-上記1から4に記載のない事項-18行目-改善策の具体的内容等</v>
      </c>
      <c r="AL1050" s="392" t="s">
        <v>3977</v>
      </c>
    </row>
    <row r="1051" spans="5:38" s="361" customFormat="1" x14ac:dyDescent="0.15">
      <c r="E1051" s="1121">
        <f>'2_入力シート【検査結果表】 換気設備'!$CM$98</f>
        <v>0</v>
      </c>
      <c r="J1051" s="699" t="s">
        <v>1992</v>
      </c>
      <c r="K1051" s="699" t="s">
        <v>1993</v>
      </c>
      <c r="L1051" s="852" t="s">
        <v>92</v>
      </c>
      <c r="M1051" s="699" t="s">
        <v>158</v>
      </c>
      <c r="N1051" s="852" t="s">
        <v>92</v>
      </c>
      <c r="O1051" s="699" t="s">
        <v>3875</v>
      </c>
      <c r="P1051" s="852" t="s">
        <v>92</v>
      </c>
      <c r="Q1051" s="699" t="s">
        <v>155</v>
      </c>
      <c r="R1051" s="852" t="s">
        <v>92</v>
      </c>
      <c r="S1051" s="699" t="s">
        <v>1978</v>
      </c>
      <c r="T1051" s="181"/>
      <c r="U1051" s="181"/>
      <c r="W1051" s="853"/>
      <c r="AC1051" s="361" t="str">
        <f t="shared" si="19"/>
        <v>２１検査結果（換気設備）-上記1から4に記載のない事項-18行目-改善（予定）年月-年（令和）</v>
      </c>
      <c r="AL1051" s="392" t="s">
        <v>3978</v>
      </c>
    </row>
    <row r="1052" spans="5:38" s="361" customFormat="1" x14ac:dyDescent="0.15">
      <c r="E1052" s="1121">
        <f>'2_入力シート【検査結果表】 換気設備'!$CP$98</f>
        <v>0</v>
      </c>
      <c r="J1052" s="699" t="s">
        <v>1992</v>
      </c>
      <c r="K1052" s="699" t="s">
        <v>1993</v>
      </c>
      <c r="L1052" s="852" t="s">
        <v>92</v>
      </c>
      <c r="M1052" s="699" t="s">
        <v>158</v>
      </c>
      <c r="N1052" s="852" t="s">
        <v>92</v>
      </c>
      <c r="O1052" s="699" t="s">
        <v>3875</v>
      </c>
      <c r="P1052" s="852" t="s">
        <v>92</v>
      </c>
      <c r="Q1052" s="699" t="s">
        <v>155</v>
      </c>
      <c r="R1052" s="852" t="s">
        <v>92</v>
      </c>
      <c r="S1052" s="699" t="s">
        <v>81</v>
      </c>
      <c r="T1052" s="181"/>
      <c r="U1052" s="181"/>
      <c r="W1052" s="853"/>
      <c r="AC1052" s="361" t="str">
        <f t="shared" si="19"/>
        <v>２１検査結果（換気設備）-上記1から4に記載のない事項-18行目-改善（予定）年月-月</v>
      </c>
      <c r="AL1052" s="392" t="s">
        <v>3979</v>
      </c>
    </row>
    <row r="1053" spans="5:38" s="361" customFormat="1" x14ac:dyDescent="0.15">
      <c r="E1053" s="1121">
        <f>'2_入力シート【検査結果表】 換気設備'!$CS$98</f>
        <v>0</v>
      </c>
      <c r="J1053" s="699" t="s">
        <v>1992</v>
      </c>
      <c r="K1053" s="699" t="s">
        <v>1993</v>
      </c>
      <c r="L1053" s="852" t="s">
        <v>92</v>
      </c>
      <c r="M1053" s="699" t="s">
        <v>158</v>
      </c>
      <c r="N1053" s="852" t="s">
        <v>92</v>
      </c>
      <c r="O1053" s="699" t="s">
        <v>3875</v>
      </c>
      <c r="P1053" s="852" t="s">
        <v>92</v>
      </c>
      <c r="Q1053" s="699" t="s">
        <v>155</v>
      </c>
      <c r="R1053" s="852" t="s">
        <v>92</v>
      </c>
      <c r="S1053" s="699" t="s">
        <v>145</v>
      </c>
      <c r="T1053" s="181"/>
      <c r="U1053" s="181"/>
      <c r="W1053" s="853"/>
      <c r="AC1053" s="361" t="str">
        <f t="shared" si="19"/>
        <v>２１検査結果（換気設備）-上記1から4に記載のない事項-18行目-改善（予定）年月-状況</v>
      </c>
      <c r="AL1053" s="392" t="s">
        <v>3980</v>
      </c>
    </row>
    <row r="1054" spans="5:38" s="361" customFormat="1" x14ac:dyDescent="0.15">
      <c r="E1054" s="1121">
        <f>'2_入力シート【検査結果表】 換気設備'!$M$99</f>
        <v>0</v>
      </c>
      <c r="J1054" s="699" t="s">
        <v>1992</v>
      </c>
      <c r="K1054" s="699" t="s">
        <v>1993</v>
      </c>
      <c r="L1054" s="852" t="s">
        <v>92</v>
      </c>
      <c r="M1054" s="699" t="s">
        <v>158</v>
      </c>
      <c r="N1054" s="852" t="s">
        <v>92</v>
      </c>
      <c r="O1054" s="699" t="s">
        <v>3875</v>
      </c>
      <c r="P1054" s="852" t="s">
        <v>92</v>
      </c>
      <c r="Q1054" s="699" t="s">
        <v>2057</v>
      </c>
      <c r="R1054" s="699"/>
      <c r="S1054" s="699"/>
      <c r="T1054" s="181"/>
      <c r="U1054" s="181"/>
      <c r="W1054" s="853"/>
      <c r="AC1054" s="361" t="str">
        <f t="shared" si="19"/>
        <v>２１検査結果（換気設備）-上記1から4に記載のない事項-18行目-検査項目</v>
      </c>
      <c r="AL1054" s="392" t="s">
        <v>3972</v>
      </c>
    </row>
    <row r="1055" spans="5:38" s="361" customFormat="1" x14ac:dyDescent="0.15">
      <c r="E1055" s="1121">
        <f>'2_入力シート【検査結果表】 換気設備'!$P$99</f>
        <v>0</v>
      </c>
      <c r="J1055" s="699" t="s">
        <v>1992</v>
      </c>
      <c r="K1055" s="699" t="s">
        <v>1993</v>
      </c>
      <c r="L1055" s="852" t="s">
        <v>92</v>
      </c>
      <c r="M1055" s="699" t="s">
        <v>158</v>
      </c>
      <c r="N1055" s="852" t="s">
        <v>92</v>
      </c>
      <c r="O1055" s="699" t="s">
        <v>3876</v>
      </c>
      <c r="P1055" s="852" t="s">
        <v>92</v>
      </c>
      <c r="Q1055" s="699" t="s">
        <v>157</v>
      </c>
      <c r="R1055" s="699"/>
      <c r="S1055" s="699"/>
      <c r="T1055" s="181"/>
      <c r="U1055" s="181"/>
      <c r="W1055" s="853"/>
      <c r="AC1055" s="361" t="str">
        <f t="shared" si="19"/>
        <v>２１検査結果（換気設備）-上記1から4に記載のない事項-19行目-番号</v>
      </c>
      <c r="AL1055" s="392" t="s">
        <v>3981</v>
      </c>
    </row>
    <row r="1056" spans="5:38" s="361" customFormat="1" x14ac:dyDescent="0.15">
      <c r="E1056" s="1121">
        <f>'2_入力シート【検査結果表】 換気設備'!$AA$99</f>
        <v>0</v>
      </c>
      <c r="J1056" s="699" t="s">
        <v>1992</v>
      </c>
      <c r="K1056" s="699" t="s">
        <v>1993</v>
      </c>
      <c r="L1056" s="852" t="s">
        <v>92</v>
      </c>
      <c r="M1056" s="699" t="s">
        <v>158</v>
      </c>
      <c r="N1056" s="852" t="s">
        <v>92</v>
      </c>
      <c r="O1056" s="699" t="s">
        <v>3876</v>
      </c>
      <c r="P1056" s="852" t="s">
        <v>92</v>
      </c>
      <c r="Q1056" s="699" t="s">
        <v>2058</v>
      </c>
      <c r="R1056" s="699"/>
      <c r="S1056" s="699"/>
      <c r="T1056" s="181"/>
      <c r="U1056" s="181"/>
      <c r="W1056" s="853"/>
      <c r="AC1056" s="361" t="str">
        <f t="shared" si="19"/>
        <v>２１検査結果（換気設備）-上記1から4に記載のない事項-19行目-検査事項</v>
      </c>
      <c r="AL1056" s="392" t="s">
        <v>3982</v>
      </c>
    </row>
    <row r="1057" spans="5:38" s="361" customFormat="1" x14ac:dyDescent="0.15">
      <c r="E1057" s="1121">
        <f>'2_入力シート【検査結果表】 換気設備'!$AZ$99</f>
        <v>0</v>
      </c>
      <c r="J1057" s="699" t="s">
        <v>1992</v>
      </c>
      <c r="K1057" s="699" t="s">
        <v>1993</v>
      </c>
      <c r="L1057" s="852" t="s">
        <v>92</v>
      </c>
      <c r="M1057" s="699" t="s">
        <v>158</v>
      </c>
      <c r="N1057" s="852" t="s">
        <v>92</v>
      </c>
      <c r="O1057" s="699" t="s">
        <v>3876</v>
      </c>
      <c r="P1057" s="852" t="s">
        <v>92</v>
      </c>
      <c r="Q1057" s="699" t="s">
        <v>3514</v>
      </c>
      <c r="R1057" s="699"/>
      <c r="S1057" s="699"/>
      <c r="T1057" s="181"/>
      <c r="U1057" s="181"/>
      <c r="W1057" s="853"/>
      <c r="AC1057" s="361" t="str">
        <f t="shared" si="19"/>
        <v>２１検査結果（換気設備）-上記1から4に記載のない事項-19行目-検査結果</v>
      </c>
      <c r="AL1057" s="392" t="s">
        <v>3983</v>
      </c>
    </row>
    <row r="1058" spans="5:38" s="361" customFormat="1" x14ac:dyDescent="0.15">
      <c r="E1058" s="1121">
        <f>'2_入力シート【検査結果表】 換気設備'!$BL$99</f>
        <v>0</v>
      </c>
      <c r="J1058" s="699" t="s">
        <v>1992</v>
      </c>
      <c r="K1058" s="699" t="s">
        <v>1993</v>
      </c>
      <c r="L1058" s="852" t="s">
        <v>92</v>
      </c>
      <c r="M1058" s="699" t="s">
        <v>158</v>
      </c>
      <c r="N1058" s="852" t="s">
        <v>92</v>
      </c>
      <c r="O1058" s="699" t="s">
        <v>3876</v>
      </c>
      <c r="P1058" s="852" t="s">
        <v>92</v>
      </c>
      <c r="Q1058" s="699" t="s">
        <v>1032</v>
      </c>
      <c r="R1058" s="699"/>
      <c r="S1058" s="699"/>
      <c r="T1058" s="181"/>
      <c r="U1058" s="181"/>
      <c r="W1058" s="853"/>
      <c r="AC1058" s="361" t="str">
        <f t="shared" si="19"/>
        <v>２１検査結果（換気設備）-上記1から4に記載のない事項-19行目-検査者番号</v>
      </c>
      <c r="AL1058" s="392" t="s">
        <v>3984</v>
      </c>
    </row>
    <row r="1059" spans="5:38" s="361" customFormat="1" x14ac:dyDescent="0.15">
      <c r="E1059" s="1121">
        <f>'2_入力シート【検査結果表】 換気設備'!$BN$99</f>
        <v>0</v>
      </c>
      <c r="J1059" s="699" t="s">
        <v>1992</v>
      </c>
      <c r="K1059" s="699" t="s">
        <v>1993</v>
      </c>
      <c r="L1059" s="852" t="s">
        <v>92</v>
      </c>
      <c r="M1059" s="699" t="s">
        <v>158</v>
      </c>
      <c r="N1059" s="852" t="s">
        <v>92</v>
      </c>
      <c r="O1059" s="699" t="s">
        <v>3876</v>
      </c>
      <c r="P1059" s="852" t="s">
        <v>92</v>
      </c>
      <c r="Q1059" s="699" t="s">
        <v>1997</v>
      </c>
      <c r="R1059" s="699"/>
      <c r="S1059" s="699"/>
      <c r="T1059" s="181"/>
      <c r="U1059" s="181"/>
      <c r="W1059" s="853"/>
      <c r="AC1059" s="361" t="str">
        <f t="shared" si="19"/>
        <v>２１検査結果（換気設備）-上記1から4に記載のない事項-19行目-指摘の具体的内容等</v>
      </c>
      <c r="AL1059" s="392" t="s">
        <v>3985</v>
      </c>
    </row>
    <row r="1060" spans="5:38" s="361" customFormat="1" x14ac:dyDescent="0.15">
      <c r="E1060" s="1121">
        <f>'2_入力シート【検査結果表】 換気設備'!$BX$99</f>
        <v>0</v>
      </c>
      <c r="J1060" s="699" t="s">
        <v>1992</v>
      </c>
      <c r="K1060" s="699" t="s">
        <v>1993</v>
      </c>
      <c r="L1060" s="852" t="s">
        <v>92</v>
      </c>
      <c r="M1060" s="699" t="s">
        <v>158</v>
      </c>
      <c r="N1060" s="852" t="s">
        <v>92</v>
      </c>
      <c r="O1060" s="699" t="s">
        <v>3876</v>
      </c>
      <c r="P1060" s="852" t="s">
        <v>92</v>
      </c>
      <c r="Q1060" s="699" t="s">
        <v>1998</v>
      </c>
      <c r="R1060" s="699"/>
      <c r="S1060" s="699"/>
      <c r="T1060" s="181"/>
      <c r="U1060" s="181"/>
      <c r="W1060" s="853"/>
      <c r="AC1060" s="361" t="str">
        <f t="shared" si="19"/>
        <v>２１検査結果（換気設備）-上記1から4に記載のない事項-19行目-改善策の具体的内容等</v>
      </c>
      <c r="AL1060" s="392" t="s">
        <v>3986</v>
      </c>
    </row>
    <row r="1061" spans="5:38" s="361" customFormat="1" x14ac:dyDescent="0.15">
      <c r="E1061" s="1121">
        <f>'2_入力シート【検査結果表】 換気設備'!$CM$99</f>
        <v>0</v>
      </c>
      <c r="J1061" s="699" t="s">
        <v>1992</v>
      </c>
      <c r="K1061" s="699" t="s">
        <v>1993</v>
      </c>
      <c r="L1061" s="852" t="s">
        <v>92</v>
      </c>
      <c r="M1061" s="699" t="s">
        <v>158</v>
      </c>
      <c r="N1061" s="852" t="s">
        <v>92</v>
      </c>
      <c r="O1061" s="699" t="s">
        <v>3876</v>
      </c>
      <c r="P1061" s="852" t="s">
        <v>92</v>
      </c>
      <c r="Q1061" s="699" t="s">
        <v>155</v>
      </c>
      <c r="R1061" s="852" t="s">
        <v>92</v>
      </c>
      <c r="S1061" s="699" t="s">
        <v>1978</v>
      </c>
      <c r="T1061" s="181"/>
      <c r="U1061" s="181"/>
      <c r="W1061" s="853"/>
      <c r="AC1061" s="361" t="str">
        <f t="shared" si="19"/>
        <v>２１検査結果（換気設備）-上記1から4に記載のない事項-19行目-改善（予定）年月-年（令和）</v>
      </c>
      <c r="AL1061" s="392" t="s">
        <v>3987</v>
      </c>
    </row>
    <row r="1062" spans="5:38" s="361" customFormat="1" x14ac:dyDescent="0.15">
      <c r="E1062" s="1121">
        <f>'2_入力シート【検査結果表】 換気設備'!$CP$99</f>
        <v>0</v>
      </c>
      <c r="J1062" s="699" t="s">
        <v>1992</v>
      </c>
      <c r="K1062" s="699" t="s">
        <v>1993</v>
      </c>
      <c r="L1062" s="852" t="s">
        <v>92</v>
      </c>
      <c r="M1062" s="699" t="s">
        <v>158</v>
      </c>
      <c r="N1062" s="852" t="s">
        <v>92</v>
      </c>
      <c r="O1062" s="699" t="s">
        <v>3876</v>
      </c>
      <c r="P1062" s="852" t="s">
        <v>92</v>
      </c>
      <c r="Q1062" s="699" t="s">
        <v>155</v>
      </c>
      <c r="R1062" s="852" t="s">
        <v>92</v>
      </c>
      <c r="S1062" s="699" t="s">
        <v>81</v>
      </c>
      <c r="T1062" s="181"/>
      <c r="U1062" s="181"/>
      <c r="W1062" s="853"/>
      <c r="AC1062" s="361" t="str">
        <f t="shared" si="19"/>
        <v>２１検査結果（換気設備）-上記1から4に記載のない事項-19行目-改善（予定）年月-月</v>
      </c>
      <c r="AL1062" s="392" t="s">
        <v>3988</v>
      </c>
    </row>
    <row r="1063" spans="5:38" s="361" customFormat="1" x14ac:dyDescent="0.15">
      <c r="E1063" s="1121">
        <f>'2_入力シート【検査結果表】 換気設備'!$CS$99</f>
        <v>0</v>
      </c>
      <c r="J1063" s="699" t="s">
        <v>1992</v>
      </c>
      <c r="K1063" s="699" t="s">
        <v>1993</v>
      </c>
      <c r="L1063" s="852" t="s">
        <v>92</v>
      </c>
      <c r="M1063" s="699" t="s">
        <v>158</v>
      </c>
      <c r="N1063" s="852" t="s">
        <v>92</v>
      </c>
      <c r="O1063" s="699" t="s">
        <v>3876</v>
      </c>
      <c r="P1063" s="852" t="s">
        <v>92</v>
      </c>
      <c r="Q1063" s="699" t="s">
        <v>155</v>
      </c>
      <c r="R1063" s="852" t="s">
        <v>92</v>
      </c>
      <c r="S1063" s="699" t="s">
        <v>145</v>
      </c>
      <c r="T1063" s="181"/>
      <c r="U1063" s="181"/>
      <c r="W1063" s="853"/>
      <c r="AC1063" s="361" t="str">
        <f t="shared" si="19"/>
        <v>２１検査結果（換気設備）-上記1から4に記載のない事項-19行目-改善（予定）年月-状況</v>
      </c>
      <c r="AL1063" s="392" t="s">
        <v>3989</v>
      </c>
    </row>
    <row r="1064" spans="5:38" s="361" customFormat="1" x14ac:dyDescent="0.15">
      <c r="E1064" s="1121">
        <f>'2_入力シート【検査結果表】 換気設備'!$M$100</f>
        <v>0</v>
      </c>
      <c r="J1064" s="699" t="s">
        <v>1992</v>
      </c>
      <c r="K1064" s="699" t="s">
        <v>1993</v>
      </c>
      <c r="L1064" s="852" t="s">
        <v>92</v>
      </c>
      <c r="M1064" s="699" t="s">
        <v>158</v>
      </c>
      <c r="N1064" s="852" t="s">
        <v>92</v>
      </c>
      <c r="O1064" s="699" t="s">
        <v>3877</v>
      </c>
      <c r="P1064" s="852" t="s">
        <v>92</v>
      </c>
      <c r="Q1064" s="699" t="s">
        <v>157</v>
      </c>
      <c r="R1064" s="852"/>
      <c r="S1064" s="699"/>
      <c r="T1064" s="181"/>
      <c r="U1064" s="181"/>
      <c r="W1064" s="853"/>
      <c r="AC1064" s="361" t="str">
        <f t="shared" si="19"/>
        <v>２１検査結果（換気設備）-上記1から4に記載のない事項-20行目-番号</v>
      </c>
      <c r="AL1064" s="392" t="s">
        <v>3990</v>
      </c>
    </row>
    <row r="1065" spans="5:38" s="361" customFormat="1" x14ac:dyDescent="0.15">
      <c r="E1065" s="1121">
        <f>'2_入力シート【検査結果表】 換気設備'!$P$100</f>
        <v>0</v>
      </c>
      <c r="J1065" s="699" t="s">
        <v>1992</v>
      </c>
      <c r="K1065" s="699" t="s">
        <v>1993</v>
      </c>
      <c r="L1065" s="852" t="s">
        <v>92</v>
      </c>
      <c r="M1065" s="699" t="s">
        <v>158</v>
      </c>
      <c r="N1065" s="852" t="s">
        <v>92</v>
      </c>
      <c r="O1065" s="699" t="s">
        <v>3877</v>
      </c>
      <c r="P1065" s="852" t="s">
        <v>92</v>
      </c>
      <c r="Q1065" s="699" t="s">
        <v>2057</v>
      </c>
      <c r="R1065" s="699"/>
      <c r="S1065" s="699"/>
      <c r="T1065" s="181"/>
      <c r="U1065" s="181"/>
      <c r="W1065" s="853"/>
      <c r="AC1065" s="361" t="str">
        <f t="shared" si="19"/>
        <v>２１検査結果（換気設備）-上記1から4に記載のない事項-20行目-検査項目</v>
      </c>
      <c r="AL1065" s="392" t="s">
        <v>3991</v>
      </c>
    </row>
    <row r="1066" spans="5:38" s="361" customFormat="1" x14ac:dyDescent="0.15">
      <c r="E1066" s="1121">
        <f>'2_入力シート【検査結果表】 換気設備'!$AA$100</f>
        <v>0</v>
      </c>
      <c r="J1066" s="699" t="s">
        <v>1992</v>
      </c>
      <c r="K1066" s="699" t="s">
        <v>1993</v>
      </c>
      <c r="L1066" s="852" t="s">
        <v>92</v>
      </c>
      <c r="M1066" s="699" t="s">
        <v>158</v>
      </c>
      <c r="N1066" s="852" t="s">
        <v>92</v>
      </c>
      <c r="O1066" s="699" t="s">
        <v>3877</v>
      </c>
      <c r="P1066" s="852" t="s">
        <v>92</v>
      </c>
      <c r="Q1066" s="699" t="s">
        <v>2058</v>
      </c>
      <c r="R1066" s="699"/>
      <c r="S1066" s="699"/>
      <c r="T1066" s="181"/>
      <c r="U1066" s="181"/>
      <c r="W1066" s="853"/>
      <c r="AC1066" s="361" t="str">
        <f t="shared" si="19"/>
        <v>２１検査結果（換気設備）-上記1から4に記載のない事項-20行目-検査事項</v>
      </c>
      <c r="AL1066" s="392" t="s">
        <v>3992</v>
      </c>
    </row>
    <row r="1067" spans="5:38" s="361" customFormat="1" x14ac:dyDescent="0.15">
      <c r="E1067" s="1121">
        <f>'2_入力シート【検査結果表】 換気設備'!$AZ$100</f>
        <v>0</v>
      </c>
      <c r="J1067" s="699" t="s">
        <v>1992</v>
      </c>
      <c r="K1067" s="699" t="s">
        <v>1993</v>
      </c>
      <c r="L1067" s="852" t="s">
        <v>92</v>
      </c>
      <c r="M1067" s="699" t="s">
        <v>158</v>
      </c>
      <c r="N1067" s="852" t="s">
        <v>92</v>
      </c>
      <c r="O1067" s="699" t="s">
        <v>3877</v>
      </c>
      <c r="P1067" s="852" t="s">
        <v>92</v>
      </c>
      <c r="Q1067" s="699" t="s">
        <v>3514</v>
      </c>
      <c r="R1067" s="699"/>
      <c r="S1067" s="699"/>
      <c r="T1067" s="181"/>
      <c r="U1067" s="181"/>
      <c r="W1067" s="853"/>
      <c r="AC1067" s="361" t="str">
        <f t="shared" si="19"/>
        <v>２１検査結果（換気設備）-上記1から4に記載のない事項-20行目-検査結果</v>
      </c>
      <c r="AL1067" s="392" t="s">
        <v>3993</v>
      </c>
    </row>
    <row r="1068" spans="5:38" s="361" customFormat="1" x14ac:dyDescent="0.15">
      <c r="E1068" s="1121">
        <f>'2_入力シート【検査結果表】 換気設備'!$BL$100</f>
        <v>0</v>
      </c>
      <c r="J1068" s="699" t="s">
        <v>1992</v>
      </c>
      <c r="K1068" s="699" t="s">
        <v>1993</v>
      </c>
      <c r="L1068" s="852" t="s">
        <v>92</v>
      </c>
      <c r="M1068" s="699" t="s">
        <v>158</v>
      </c>
      <c r="N1068" s="852" t="s">
        <v>92</v>
      </c>
      <c r="O1068" s="699" t="s">
        <v>3877</v>
      </c>
      <c r="P1068" s="852" t="s">
        <v>92</v>
      </c>
      <c r="Q1068" s="699" t="s">
        <v>1032</v>
      </c>
      <c r="R1068" s="699"/>
      <c r="S1068" s="699"/>
      <c r="T1068" s="181"/>
      <c r="U1068" s="181"/>
      <c r="W1068" s="853"/>
      <c r="AC1068" s="361" t="str">
        <f t="shared" si="19"/>
        <v>２１検査結果（換気設備）-上記1から4に記載のない事項-20行目-検査者番号</v>
      </c>
      <c r="AL1068" s="392" t="s">
        <v>3994</v>
      </c>
    </row>
    <row r="1069" spans="5:38" s="361" customFormat="1" x14ac:dyDescent="0.15">
      <c r="E1069" s="1121">
        <f>'2_入力シート【検査結果表】 換気設備'!$BN$100</f>
        <v>0</v>
      </c>
      <c r="J1069" s="699" t="s">
        <v>1992</v>
      </c>
      <c r="K1069" s="699" t="s">
        <v>1993</v>
      </c>
      <c r="L1069" s="852" t="s">
        <v>92</v>
      </c>
      <c r="M1069" s="699" t="s">
        <v>158</v>
      </c>
      <c r="N1069" s="852" t="s">
        <v>92</v>
      </c>
      <c r="O1069" s="699" t="s">
        <v>3877</v>
      </c>
      <c r="P1069" s="852" t="s">
        <v>92</v>
      </c>
      <c r="Q1069" s="699" t="s">
        <v>1997</v>
      </c>
      <c r="R1069" s="699"/>
      <c r="S1069" s="699"/>
      <c r="T1069" s="181"/>
      <c r="U1069" s="181"/>
      <c r="W1069" s="853"/>
      <c r="AC1069" s="361" t="str">
        <f t="shared" si="19"/>
        <v>２１検査結果（換気設備）-上記1から4に記載のない事項-20行目-指摘の具体的内容等</v>
      </c>
      <c r="AL1069" s="392" t="s">
        <v>3995</v>
      </c>
    </row>
    <row r="1070" spans="5:38" s="361" customFormat="1" x14ac:dyDescent="0.15">
      <c r="E1070" s="1121">
        <f>'2_入力シート【検査結果表】 換気設備'!$BX$100</f>
        <v>0</v>
      </c>
      <c r="J1070" s="699" t="s">
        <v>1992</v>
      </c>
      <c r="K1070" s="699" t="s">
        <v>1993</v>
      </c>
      <c r="L1070" s="852" t="s">
        <v>92</v>
      </c>
      <c r="M1070" s="699" t="s">
        <v>158</v>
      </c>
      <c r="N1070" s="852" t="s">
        <v>92</v>
      </c>
      <c r="O1070" s="699" t="s">
        <v>3877</v>
      </c>
      <c r="P1070" s="852" t="s">
        <v>92</v>
      </c>
      <c r="Q1070" s="699" t="s">
        <v>1998</v>
      </c>
      <c r="R1070" s="699"/>
      <c r="S1070" s="699"/>
      <c r="T1070" s="181"/>
      <c r="U1070" s="181"/>
      <c r="W1070" s="853"/>
      <c r="AC1070" s="361" t="str">
        <f t="shared" si="19"/>
        <v>２１検査結果（換気設備）-上記1から4に記載のない事項-20行目-改善策の具体的内容等</v>
      </c>
      <c r="AL1070" s="392" t="s">
        <v>3996</v>
      </c>
    </row>
    <row r="1071" spans="5:38" s="361" customFormat="1" x14ac:dyDescent="0.15">
      <c r="E1071" s="1121">
        <f>'2_入力シート【検査結果表】 換気設備'!$CM$100</f>
        <v>0</v>
      </c>
      <c r="J1071" s="699" t="s">
        <v>1992</v>
      </c>
      <c r="K1071" s="699" t="s">
        <v>1993</v>
      </c>
      <c r="L1071" s="852" t="s">
        <v>92</v>
      </c>
      <c r="M1071" s="699" t="s">
        <v>158</v>
      </c>
      <c r="N1071" s="852" t="s">
        <v>92</v>
      </c>
      <c r="O1071" s="699" t="s">
        <v>3877</v>
      </c>
      <c r="P1071" s="852" t="s">
        <v>92</v>
      </c>
      <c r="Q1071" s="699" t="s">
        <v>155</v>
      </c>
      <c r="R1071" s="852" t="s">
        <v>92</v>
      </c>
      <c r="S1071" s="699" t="s">
        <v>1978</v>
      </c>
      <c r="T1071" s="181"/>
      <c r="U1071" s="181"/>
      <c r="W1071" s="853"/>
      <c r="AC1071" s="361" t="str">
        <f t="shared" si="19"/>
        <v>２１検査結果（換気設備）-上記1から4に記載のない事項-20行目-改善（予定）年月-年（令和）</v>
      </c>
      <c r="AL1071" s="392" t="s">
        <v>3997</v>
      </c>
    </row>
    <row r="1072" spans="5:38" s="361" customFormat="1" x14ac:dyDescent="0.15">
      <c r="E1072" s="1121">
        <f>'2_入力シート【検査結果表】 換気設備'!$CP$100</f>
        <v>0</v>
      </c>
      <c r="J1072" s="699" t="s">
        <v>1992</v>
      </c>
      <c r="K1072" s="699" t="s">
        <v>1993</v>
      </c>
      <c r="L1072" s="852" t="s">
        <v>92</v>
      </c>
      <c r="M1072" s="699" t="s">
        <v>158</v>
      </c>
      <c r="N1072" s="852" t="s">
        <v>92</v>
      </c>
      <c r="O1072" s="699" t="s">
        <v>3877</v>
      </c>
      <c r="P1072" s="852" t="s">
        <v>92</v>
      </c>
      <c r="Q1072" s="699" t="s">
        <v>155</v>
      </c>
      <c r="R1072" s="852" t="s">
        <v>92</v>
      </c>
      <c r="S1072" s="699" t="s">
        <v>81</v>
      </c>
      <c r="T1072" s="181"/>
      <c r="U1072" s="181"/>
      <c r="W1072" s="853"/>
      <c r="AC1072" s="361" t="str">
        <f t="shared" si="19"/>
        <v>２１検査結果（換気設備）-上記1から4に記載のない事項-20行目-改善（予定）年月-月</v>
      </c>
      <c r="AL1072" s="392" t="s">
        <v>3998</v>
      </c>
    </row>
    <row r="1073" spans="5:38" s="361" customFormat="1" x14ac:dyDescent="0.15">
      <c r="E1073" s="1121">
        <f>'2_入力シート【検査結果表】 換気設備'!$CS$100</f>
        <v>0</v>
      </c>
      <c r="J1073" s="699" t="s">
        <v>1992</v>
      </c>
      <c r="K1073" s="699" t="s">
        <v>1993</v>
      </c>
      <c r="L1073" s="852" t="s">
        <v>92</v>
      </c>
      <c r="M1073" s="699" t="s">
        <v>158</v>
      </c>
      <c r="N1073" s="852" t="s">
        <v>92</v>
      </c>
      <c r="O1073" s="699" t="s">
        <v>3877</v>
      </c>
      <c r="P1073" s="852" t="s">
        <v>92</v>
      </c>
      <c r="Q1073" s="699" t="s">
        <v>155</v>
      </c>
      <c r="R1073" s="852" t="s">
        <v>92</v>
      </c>
      <c r="S1073" s="699" t="s">
        <v>145</v>
      </c>
      <c r="T1073" s="181"/>
      <c r="U1073" s="181"/>
      <c r="W1073" s="853"/>
      <c r="AC1073" s="361" t="str">
        <f t="shared" si="19"/>
        <v>２１検査結果（換気設備）-上記1から4に記載のない事項-20行目-改善（予定）年月-状況</v>
      </c>
      <c r="AL1073" s="392" t="s">
        <v>3999</v>
      </c>
    </row>
    <row r="1074" spans="5:38" x14ac:dyDescent="0.15">
      <c r="E1074" s="1121">
        <f>'3_入力シート【検査結果表】 排煙設備'!$V$10</f>
        <v>0</v>
      </c>
      <c r="J1074" s="699" t="s">
        <v>2070</v>
      </c>
      <c r="K1074" s="699" t="s">
        <v>5548</v>
      </c>
      <c r="L1074" s="852" t="s">
        <v>92</v>
      </c>
      <c r="M1074" s="699" t="s">
        <v>2072</v>
      </c>
      <c r="N1074" s="699"/>
      <c r="O1074" s="699"/>
      <c r="P1074" s="699"/>
      <c r="Q1074" s="699"/>
      <c r="R1074" s="699"/>
      <c r="S1074" s="699"/>
      <c r="T1074" s="181"/>
      <c r="U1074" s="181"/>
      <c r="AC1074" s="361" t="str">
        <f t="shared" si="19"/>
        <v>２２検査結果（排煙設備）別記第二号-検査者番号1</v>
      </c>
      <c r="AL1074" s="392" t="s">
        <v>4019</v>
      </c>
    </row>
    <row r="1075" spans="5:38" x14ac:dyDescent="0.15">
      <c r="E1075" s="1121">
        <f>'3_入力シート【検査結果表】 排煙設備'!$BD$10</f>
        <v>0</v>
      </c>
      <c r="J1075" s="699" t="s">
        <v>2070</v>
      </c>
      <c r="K1075" s="699" t="s">
        <v>5548</v>
      </c>
      <c r="L1075" s="852" t="s">
        <v>92</v>
      </c>
      <c r="M1075" s="699" t="s">
        <v>2073</v>
      </c>
      <c r="N1075" s="699"/>
      <c r="O1075" s="699"/>
      <c r="P1075" s="699"/>
      <c r="Q1075" s="699"/>
      <c r="R1075" s="699"/>
      <c r="S1075" s="699"/>
      <c r="T1075" s="181"/>
      <c r="U1075" s="181"/>
      <c r="AC1075" s="361" t="str">
        <f t="shared" si="19"/>
        <v>２２検査結果（排煙設備）別記第二号-検査者番号2</v>
      </c>
      <c r="AL1075" s="392" t="s">
        <v>4020</v>
      </c>
    </row>
    <row r="1076" spans="5:38" x14ac:dyDescent="0.15">
      <c r="E1076" s="1121">
        <f>'3_入力シート【検査結果表】 排煙設備'!$CM$10</f>
        <v>0</v>
      </c>
      <c r="J1076" s="699" t="s">
        <v>2070</v>
      </c>
      <c r="K1076" s="699" t="s">
        <v>5548</v>
      </c>
      <c r="L1076" s="852" t="s">
        <v>92</v>
      </c>
      <c r="M1076" s="699" t="s">
        <v>2074</v>
      </c>
      <c r="N1076" s="699"/>
      <c r="O1076" s="699"/>
      <c r="P1076" s="699"/>
      <c r="Q1076" s="699"/>
      <c r="R1076" s="699"/>
      <c r="S1076" s="699"/>
      <c r="T1076" s="181"/>
      <c r="U1076" s="181"/>
      <c r="AC1076" s="361" t="str">
        <f t="shared" si="19"/>
        <v>２２検査結果（排煙設備）別記第二号-検査者番号3</v>
      </c>
      <c r="AL1076" s="392" t="s">
        <v>4021</v>
      </c>
    </row>
    <row r="1077" spans="5:38" x14ac:dyDescent="0.15">
      <c r="E1077" s="1121">
        <f>'3_入力シート【検査結果表】 排煙設備'!$AZ$16</f>
        <v>0</v>
      </c>
      <c r="J1077" s="699" t="s">
        <v>2070</v>
      </c>
      <c r="K1077" s="699" t="s">
        <v>5548</v>
      </c>
      <c r="L1077" s="852" t="s">
        <v>92</v>
      </c>
      <c r="M1077" s="699" t="s">
        <v>2075</v>
      </c>
      <c r="N1077" s="852" t="s">
        <v>1995</v>
      </c>
      <c r="O1077" s="699" t="s">
        <v>1994</v>
      </c>
      <c r="P1077" s="852" t="s">
        <v>1995</v>
      </c>
      <c r="Q1077" s="699" t="s">
        <v>3514</v>
      </c>
      <c r="R1077" s="699"/>
      <c r="S1077" s="699"/>
      <c r="T1077" s="181"/>
      <c r="U1077" s="181"/>
      <c r="AC1077" s="361" t="str">
        <f t="shared" si="19"/>
        <v>２２検査結果（排煙設備）別記第二号-1　令第123条第3項第2号に規定する階段室又は付室、令第129条の13の3第13項に規定する昇降路又は乗降ロビー、令第126条の2第1項に規定する居室等-1（1）-検査結果</v>
      </c>
      <c r="AL1077" s="392" t="s">
        <v>4022</v>
      </c>
    </row>
    <row r="1078" spans="5:38" x14ac:dyDescent="0.15">
      <c r="E1078" s="1121">
        <f>'3_入力シート【検査結果表】 排煙設備'!$BL$16</f>
        <v>0</v>
      </c>
      <c r="J1078" s="699" t="s">
        <v>2070</v>
      </c>
      <c r="K1078" s="699" t="s">
        <v>5548</v>
      </c>
      <c r="L1078" s="852" t="s">
        <v>92</v>
      </c>
      <c r="M1078" s="699" t="s">
        <v>2075</v>
      </c>
      <c r="N1078" s="852" t="s">
        <v>1995</v>
      </c>
      <c r="O1078" s="699" t="s">
        <v>1994</v>
      </c>
      <c r="P1078" s="852" t="s">
        <v>1995</v>
      </c>
      <c r="Q1078" s="699" t="s">
        <v>1996</v>
      </c>
      <c r="R1078" s="699"/>
      <c r="S1078" s="699"/>
      <c r="T1078" s="181"/>
      <c r="U1078" s="181"/>
      <c r="AC1078" s="361" t="str">
        <f t="shared" si="19"/>
        <v>２２検査結果（排煙設備）別記第二号-1　令第123条第3項第2号に規定する階段室又は付室、令第129条の13の3第13項に規定する昇降路又は乗降ロビー、令第126条の2第1項に規定する居室等-1（1）-検査者番号</v>
      </c>
      <c r="AL1078" s="392" t="s">
        <v>4023</v>
      </c>
    </row>
    <row r="1079" spans="5:38" x14ac:dyDescent="0.15">
      <c r="E1079" s="1121">
        <f>'3_入力シート【検査結果表】 排煙設備'!$BN$16</f>
        <v>0</v>
      </c>
      <c r="J1079" s="699" t="s">
        <v>2070</v>
      </c>
      <c r="K1079" s="699" t="s">
        <v>5548</v>
      </c>
      <c r="L1079" s="852" t="s">
        <v>92</v>
      </c>
      <c r="M1079" s="699" t="s">
        <v>2075</v>
      </c>
      <c r="N1079" s="852" t="s">
        <v>1995</v>
      </c>
      <c r="O1079" s="699" t="s">
        <v>1994</v>
      </c>
      <c r="P1079" s="852" t="s">
        <v>1995</v>
      </c>
      <c r="Q1079" s="699" t="s">
        <v>1997</v>
      </c>
      <c r="R1079" s="699"/>
      <c r="S1079" s="699"/>
      <c r="T1079" s="181"/>
      <c r="U1079" s="181"/>
      <c r="AC1079" s="361" t="str">
        <f t="shared" si="19"/>
        <v>２２検査結果（排煙設備）別記第二号-1　令第123条第3項第2号に規定する階段室又は付室、令第129条の13の3第13項に規定する昇降路又は乗降ロビー、令第126条の2第1項に規定する居室等-1（1）-指摘の具体的内容等</v>
      </c>
      <c r="AL1079" s="392" t="s">
        <v>4024</v>
      </c>
    </row>
    <row r="1080" spans="5:38" x14ac:dyDescent="0.15">
      <c r="E1080" s="1121">
        <f>'3_入力シート【検査結果表】 排煙設備'!$BX$16</f>
        <v>0</v>
      </c>
      <c r="J1080" s="699" t="s">
        <v>2070</v>
      </c>
      <c r="K1080" s="699" t="s">
        <v>5548</v>
      </c>
      <c r="L1080" s="852" t="s">
        <v>92</v>
      </c>
      <c r="M1080" s="699" t="s">
        <v>2075</v>
      </c>
      <c r="N1080" s="852" t="s">
        <v>1995</v>
      </c>
      <c r="O1080" s="699" t="s">
        <v>1994</v>
      </c>
      <c r="P1080" s="852" t="s">
        <v>1995</v>
      </c>
      <c r="Q1080" s="699" t="s">
        <v>1998</v>
      </c>
      <c r="R1080" s="699"/>
      <c r="S1080" s="699"/>
      <c r="T1080" s="181"/>
      <c r="U1080" s="181"/>
      <c r="AC1080" s="361" t="str">
        <f t="shared" si="19"/>
        <v>２２検査結果（排煙設備）別記第二号-1　令第123条第3項第2号に規定する階段室又は付室、令第129条の13の3第13項に規定する昇降路又は乗降ロビー、令第126条の2第1項に規定する居室等-1（1）-改善策の具体的内容等</v>
      </c>
      <c r="AL1080" s="392" t="s">
        <v>4025</v>
      </c>
    </row>
    <row r="1081" spans="5:38" x14ac:dyDescent="0.15">
      <c r="E1081" s="1121">
        <f>'3_入力シート【検査結果表】 排煙設備'!$CM$16</f>
        <v>0</v>
      </c>
      <c r="J1081" s="699" t="s">
        <v>2070</v>
      </c>
      <c r="K1081" s="699" t="s">
        <v>5548</v>
      </c>
      <c r="L1081" s="852" t="s">
        <v>92</v>
      </c>
      <c r="M1081" s="699" t="s">
        <v>2075</v>
      </c>
      <c r="N1081" s="852" t="s">
        <v>1995</v>
      </c>
      <c r="O1081" s="699" t="s">
        <v>1994</v>
      </c>
      <c r="P1081" s="852" t="s">
        <v>1995</v>
      </c>
      <c r="Q1081" s="699" t="s">
        <v>1999</v>
      </c>
      <c r="R1081" s="852" t="s">
        <v>1995</v>
      </c>
      <c r="S1081" s="699" t="s">
        <v>2000</v>
      </c>
      <c r="T1081" s="181"/>
      <c r="U1081" s="181"/>
      <c r="AC1081" s="361" t="str">
        <f t="shared" si="19"/>
        <v>２２検査結果（排煙設備）別記第二号-1　令第123条第3項第2号に規定する階段室又は付室、令第129条の13の3第13項に規定する昇降路又は乗降ロビー、令第126条の2第1項に規定する居室等-1（1）-改善（予定）年月-年（令和）</v>
      </c>
      <c r="AL1081" s="392" t="s">
        <v>4026</v>
      </c>
    </row>
    <row r="1082" spans="5:38" x14ac:dyDescent="0.15">
      <c r="E1082" s="1121">
        <f>'3_入力シート【検査結果表】 排煙設備'!$CP$16</f>
        <v>0</v>
      </c>
      <c r="J1082" s="699" t="s">
        <v>2070</v>
      </c>
      <c r="K1082" s="699" t="s">
        <v>5548</v>
      </c>
      <c r="L1082" s="852" t="s">
        <v>92</v>
      </c>
      <c r="M1082" s="699" t="s">
        <v>2075</v>
      </c>
      <c r="N1082" s="852" t="s">
        <v>1995</v>
      </c>
      <c r="O1082" s="699" t="s">
        <v>1994</v>
      </c>
      <c r="P1082" s="852" t="s">
        <v>1995</v>
      </c>
      <c r="Q1082" s="699" t="s">
        <v>1999</v>
      </c>
      <c r="R1082" s="852" t="s">
        <v>1995</v>
      </c>
      <c r="S1082" s="699" t="s">
        <v>2001</v>
      </c>
      <c r="T1082" s="181"/>
      <c r="U1082" s="181"/>
      <c r="AC1082" s="361" t="str">
        <f t="shared" si="19"/>
        <v>２２検査結果（排煙設備）別記第二号-1　令第123条第3項第2号に規定する階段室又は付室、令第129条の13の3第13項に規定する昇降路又は乗降ロビー、令第126条の2第1項に規定する居室等-1（1）-改善（予定）年月-月</v>
      </c>
      <c r="AL1082" s="392" t="s">
        <v>4027</v>
      </c>
    </row>
    <row r="1083" spans="5:38" x14ac:dyDescent="0.15">
      <c r="E1083" s="1121">
        <f>'3_入力シート【検査結果表】 排煙設備'!$CS$16</f>
        <v>0</v>
      </c>
      <c r="J1083" s="699" t="s">
        <v>2070</v>
      </c>
      <c r="K1083" s="699" t="s">
        <v>5548</v>
      </c>
      <c r="L1083" s="852" t="s">
        <v>92</v>
      </c>
      <c r="M1083" s="699" t="s">
        <v>2075</v>
      </c>
      <c r="N1083" s="852" t="s">
        <v>1995</v>
      </c>
      <c r="O1083" s="699" t="s">
        <v>1994</v>
      </c>
      <c r="P1083" s="852" t="s">
        <v>1995</v>
      </c>
      <c r="Q1083" s="699" t="s">
        <v>1999</v>
      </c>
      <c r="R1083" s="852" t="s">
        <v>1995</v>
      </c>
      <c r="S1083" s="699" t="s">
        <v>2002</v>
      </c>
      <c r="T1083" s="181"/>
      <c r="U1083" s="181"/>
      <c r="AC1083" s="361" t="str">
        <f t="shared" si="19"/>
        <v>２２検査結果（排煙設備）別記第二号-1　令第123条第3項第2号に規定する階段室又は付室、令第129条の13の3第13項に規定する昇降路又は乗降ロビー、令第126条の2第1項に規定する居室等-1（1）-改善（予定）年月-状況</v>
      </c>
      <c r="AL1083" s="392" t="s">
        <v>4028</v>
      </c>
    </row>
    <row r="1084" spans="5:38" x14ac:dyDescent="0.15">
      <c r="E1084" s="1121">
        <f>'3_入力シート【検査結果表】 排煙設備'!$AZ$17</f>
        <v>0</v>
      </c>
      <c r="J1084" s="699" t="s">
        <v>2070</v>
      </c>
      <c r="K1084" s="699" t="s">
        <v>5548</v>
      </c>
      <c r="L1084" s="852" t="s">
        <v>92</v>
      </c>
      <c r="M1084" s="699" t="s">
        <v>2075</v>
      </c>
      <c r="N1084" s="852" t="s">
        <v>1995</v>
      </c>
      <c r="O1084" s="699" t="s">
        <v>2003</v>
      </c>
      <c r="P1084" s="852" t="s">
        <v>1995</v>
      </c>
      <c r="Q1084" s="699" t="s">
        <v>3514</v>
      </c>
      <c r="R1084" s="699"/>
      <c r="S1084" s="699"/>
      <c r="T1084" s="181"/>
      <c r="U1084" s="181"/>
      <c r="AC1084" s="361" t="str">
        <f t="shared" si="19"/>
        <v>２２検査結果（排煙設備）別記第二号-1　令第123条第3項第2号に規定する階段室又は付室、令第129条の13の3第13項に規定する昇降路又は乗降ロビー、令第126条の2第1項に規定する居室等-1（2）-検査結果</v>
      </c>
      <c r="AL1084" s="392" t="s">
        <v>4029</v>
      </c>
    </row>
    <row r="1085" spans="5:38" x14ac:dyDescent="0.15">
      <c r="E1085" s="1121">
        <f>'3_入力シート【検査結果表】 排煙設備'!$BL$17</f>
        <v>0</v>
      </c>
      <c r="J1085" s="699" t="s">
        <v>2070</v>
      </c>
      <c r="K1085" s="699" t="s">
        <v>5548</v>
      </c>
      <c r="L1085" s="852" t="s">
        <v>92</v>
      </c>
      <c r="M1085" s="699" t="s">
        <v>2075</v>
      </c>
      <c r="N1085" s="852" t="s">
        <v>1995</v>
      </c>
      <c r="O1085" s="699" t="s">
        <v>2003</v>
      </c>
      <c r="P1085" s="852" t="s">
        <v>1995</v>
      </c>
      <c r="Q1085" s="699" t="s">
        <v>1996</v>
      </c>
      <c r="R1085" s="699"/>
      <c r="S1085" s="699"/>
      <c r="T1085" s="181"/>
      <c r="U1085" s="181"/>
      <c r="AC1085" s="361" t="str">
        <f t="shared" si="19"/>
        <v>２２検査結果（排煙設備）別記第二号-1　令第123条第3項第2号に規定する階段室又は付室、令第129条の13の3第13項に規定する昇降路又は乗降ロビー、令第126条の2第1項に規定する居室等-1（2）-検査者番号</v>
      </c>
      <c r="AL1085" s="392" t="s">
        <v>4030</v>
      </c>
    </row>
    <row r="1086" spans="5:38" x14ac:dyDescent="0.15">
      <c r="E1086" s="1121">
        <f>'3_入力シート【検査結果表】 排煙設備'!$BN$17</f>
        <v>0</v>
      </c>
      <c r="J1086" s="699" t="s">
        <v>2070</v>
      </c>
      <c r="K1086" s="699" t="s">
        <v>5548</v>
      </c>
      <c r="L1086" s="852" t="s">
        <v>92</v>
      </c>
      <c r="M1086" s="699" t="s">
        <v>2075</v>
      </c>
      <c r="N1086" s="852" t="s">
        <v>1995</v>
      </c>
      <c r="O1086" s="699" t="s">
        <v>2003</v>
      </c>
      <c r="P1086" s="852" t="s">
        <v>1995</v>
      </c>
      <c r="Q1086" s="699" t="s">
        <v>1997</v>
      </c>
      <c r="R1086" s="699"/>
      <c r="S1086" s="699"/>
      <c r="T1086" s="181"/>
      <c r="U1086" s="181"/>
      <c r="AC1086" s="361" t="str">
        <f t="shared" si="19"/>
        <v>２２検査結果（排煙設備）別記第二号-1　令第123条第3項第2号に規定する階段室又は付室、令第129条の13の3第13項に規定する昇降路又は乗降ロビー、令第126条の2第1項に規定する居室等-1（2）-指摘の具体的内容等</v>
      </c>
      <c r="AL1086" s="392" t="s">
        <v>4031</v>
      </c>
    </row>
    <row r="1087" spans="5:38" x14ac:dyDescent="0.15">
      <c r="E1087" s="1121">
        <f>'3_入力シート【検査結果表】 排煙設備'!$BX$17</f>
        <v>0</v>
      </c>
      <c r="J1087" s="699" t="s">
        <v>2070</v>
      </c>
      <c r="K1087" s="699" t="s">
        <v>5548</v>
      </c>
      <c r="L1087" s="852" t="s">
        <v>92</v>
      </c>
      <c r="M1087" s="699" t="s">
        <v>2075</v>
      </c>
      <c r="N1087" s="852" t="s">
        <v>1995</v>
      </c>
      <c r="O1087" s="699" t="s">
        <v>2003</v>
      </c>
      <c r="P1087" s="852" t="s">
        <v>1995</v>
      </c>
      <c r="Q1087" s="699" t="s">
        <v>1998</v>
      </c>
      <c r="R1087" s="699"/>
      <c r="S1087" s="699"/>
      <c r="T1087" s="181"/>
      <c r="U1087" s="181"/>
      <c r="AC1087" s="361" t="str">
        <f t="shared" si="19"/>
        <v>２２検査結果（排煙設備）別記第二号-1　令第123条第3項第2号に規定する階段室又は付室、令第129条の13の3第13項に規定する昇降路又は乗降ロビー、令第126条の2第1項に規定する居室等-1（2）-改善策の具体的内容等</v>
      </c>
      <c r="AL1087" s="392" t="s">
        <v>4032</v>
      </c>
    </row>
    <row r="1088" spans="5:38" x14ac:dyDescent="0.15">
      <c r="E1088" s="1121">
        <f>'3_入力シート【検査結果表】 排煙設備'!$CM$17</f>
        <v>0</v>
      </c>
      <c r="J1088" s="699" t="s">
        <v>2070</v>
      </c>
      <c r="K1088" s="699" t="s">
        <v>5548</v>
      </c>
      <c r="L1088" s="852" t="s">
        <v>92</v>
      </c>
      <c r="M1088" s="699" t="s">
        <v>2075</v>
      </c>
      <c r="N1088" s="852" t="s">
        <v>1995</v>
      </c>
      <c r="O1088" s="699" t="s">
        <v>2003</v>
      </c>
      <c r="P1088" s="852" t="s">
        <v>1995</v>
      </c>
      <c r="Q1088" s="699" t="s">
        <v>1999</v>
      </c>
      <c r="R1088" s="852" t="s">
        <v>1995</v>
      </c>
      <c r="S1088" s="699" t="s">
        <v>2000</v>
      </c>
      <c r="T1088" s="181"/>
      <c r="U1088" s="181"/>
      <c r="AC1088" s="361" t="str">
        <f t="shared" si="19"/>
        <v>２２検査結果（排煙設備）別記第二号-1　令第123条第3項第2号に規定する階段室又は付室、令第129条の13の3第13項に規定する昇降路又は乗降ロビー、令第126条の2第1項に規定する居室等-1（2）-改善（予定）年月-年（令和）</v>
      </c>
      <c r="AL1088" s="392" t="s">
        <v>4033</v>
      </c>
    </row>
    <row r="1089" spans="5:38" x14ac:dyDescent="0.15">
      <c r="E1089" s="1121">
        <f>'3_入力シート【検査結果表】 排煙設備'!$CP$17</f>
        <v>0</v>
      </c>
      <c r="J1089" s="699" t="s">
        <v>2070</v>
      </c>
      <c r="K1089" s="699" t="s">
        <v>5548</v>
      </c>
      <c r="L1089" s="852" t="s">
        <v>92</v>
      </c>
      <c r="M1089" s="699" t="s">
        <v>2075</v>
      </c>
      <c r="N1089" s="852" t="s">
        <v>1995</v>
      </c>
      <c r="O1089" s="699" t="s">
        <v>2003</v>
      </c>
      <c r="P1089" s="852" t="s">
        <v>1995</v>
      </c>
      <c r="Q1089" s="699" t="s">
        <v>1999</v>
      </c>
      <c r="R1089" s="852" t="s">
        <v>1995</v>
      </c>
      <c r="S1089" s="699" t="s">
        <v>2001</v>
      </c>
      <c r="T1089" s="181"/>
      <c r="U1089" s="181"/>
      <c r="AC1089" s="361" t="str">
        <f t="shared" si="19"/>
        <v>２２検査結果（排煙設備）別記第二号-1　令第123条第3項第2号に規定する階段室又は付室、令第129条の13の3第13項に規定する昇降路又は乗降ロビー、令第126条の2第1項に規定する居室等-1（2）-改善（予定）年月-月</v>
      </c>
      <c r="AL1089" s="392" t="s">
        <v>4034</v>
      </c>
    </row>
    <row r="1090" spans="5:38" x14ac:dyDescent="0.15">
      <c r="E1090" s="1121">
        <f>'3_入力シート【検査結果表】 排煙設備'!$CS$17</f>
        <v>0</v>
      </c>
      <c r="J1090" s="699" t="s">
        <v>2070</v>
      </c>
      <c r="K1090" s="699" t="s">
        <v>5548</v>
      </c>
      <c r="L1090" s="852" t="s">
        <v>92</v>
      </c>
      <c r="M1090" s="699" t="s">
        <v>2075</v>
      </c>
      <c r="N1090" s="852" t="s">
        <v>1995</v>
      </c>
      <c r="O1090" s="699" t="s">
        <v>2003</v>
      </c>
      <c r="P1090" s="852" t="s">
        <v>1995</v>
      </c>
      <c r="Q1090" s="699" t="s">
        <v>1999</v>
      </c>
      <c r="R1090" s="852" t="s">
        <v>1995</v>
      </c>
      <c r="S1090" s="699" t="s">
        <v>2002</v>
      </c>
      <c r="T1090" s="181"/>
      <c r="U1090" s="181"/>
      <c r="AC1090" s="361" t="str">
        <f t="shared" si="19"/>
        <v>２２検査結果（排煙設備）別記第二号-1　令第123条第3項第2号に規定する階段室又は付室、令第129条の13の3第13項に規定する昇降路又は乗降ロビー、令第126条の2第1項に規定する居室等-1（2）-改善（予定）年月-状況</v>
      </c>
      <c r="AL1090" s="392" t="s">
        <v>4035</v>
      </c>
    </row>
    <row r="1091" spans="5:38" x14ac:dyDescent="0.15">
      <c r="E1091" s="1121">
        <f>'3_入力シート【検査結果表】 排煙設備'!$AZ$18</f>
        <v>0</v>
      </c>
      <c r="J1091" s="699" t="s">
        <v>2070</v>
      </c>
      <c r="K1091" s="699" t="s">
        <v>5548</v>
      </c>
      <c r="L1091" s="852" t="s">
        <v>92</v>
      </c>
      <c r="M1091" s="699" t="s">
        <v>2075</v>
      </c>
      <c r="N1091" s="852" t="s">
        <v>1995</v>
      </c>
      <c r="O1091" s="699" t="s">
        <v>2005</v>
      </c>
      <c r="P1091" s="852" t="s">
        <v>1995</v>
      </c>
      <c r="Q1091" s="699" t="s">
        <v>3514</v>
      </c>
      <c r="R1091" s="699"/>
      <c r="S1091" s="699"/>
      <c r="T1091" s="181"/>
      <c r="U1091" s="181"/>
      <c r="AC1091" s="361" t="str">
        <f t="shared" si="19"/>
        <v>２２検査結果（排煙設備）別記第二号-1　令第123条第3項第2号に規定する階段室又は付室、令第129条の13の3第13項に規定する昇降路又は乗降ロビー、令第126条の2第1項に規定する居室等-1（3）-検査結果</v>
      </c>
      <c r="AL1091" s="392" t="s">
        <v>4036</v>
      </c>
    </row>
    <row r="1092" spans="5:38" x14ac:dyDescent="0.15">
      <c r="E1092" s="1121">
        <f>'3_入力シート【検査結果表】 排煙設備'!$BL$18</f>
        <v>0</v>
      </c>
      <c r="J1092" s="699" t="s">
        <v>2070</v>
      </c>
      <c r="K1092" s="699" t="s">
        <v>5548</v>
      </c>
      <c r="L1092" s="852" t="s">
        <v>92</v>
      </c>
      <c r="M1092" s="699" t="s">
        <v>2075</v>
      </c>
      <c r="N1092" s="852" t="s">
        <v>1995</v>
      </c>
      <c r="O1092" s="699" t="s">
        <v>2005</v>
      </c>
      <c r="P1092" s="852" t="s">
        <v>1995</v>
      </c>
      <c r="Q1092" s="699" t="s">
        <v>1996</v>
      </c>
      <c r="R1092" s="699"/>
      <c r="S1092" s="699"/>
      <c r="T1092" s="181"/>
      <c r="U1092" s="181"/>
      <c r="AC1092" s="361" t="str">
        <f t="shared" si="19"/>
        <v>２２検査結果（排煙設備）別記第二号-1　令第123条第3項第2号に規定する階段室又は付室、令第129条の13の3第13項に規定する昇降路又は乗降ロビー、令第126条の2第1項に規定する居室等-1（3）-検査者番号</v>
      </c>
      <c r="AL1092" s="392" t="s">
        <v>4037</v>
      </c>
    </row>
    <row r="1093" spans="5:38" x14ac:dyDescent="0.15">
      <c r="E1093" s="1121">
        <f>'3_入力シート【検査結果表】 排煙設備'!$BN$18</f>
        <v>0</v>
      </c>
      <c r="J1093" s="699" t="s">
        <v>2070</v>
      </c>
      <c r="K1093" s="699" t="s">
        <v>5548</v>
      </c>
      <c r="L1093" s="852" t="s">
        <v>92</v>
      </c>
      <c r="M1093" s="699" t="s">
        <v>2075</v>
      </c>
      <c r="N1093" s="852" t="s">
        <v>1995</v>
      </c>
      <c r="O1093" s="699" t="s">
        <v>2005</v>
      </c>
      <c r="P1093" s="852" t="s">
        <v>1995</v>
      </c>
      <c r="Q1093" s="699" t="s">
        <v>1997</v>
      </c>
      <c r="R1093" s="699"/>
      <c r="S1093" s="699"/>
      <c r="T1093" s="181"/>
      <c r="U1093" s="181"/>
      <c r="AC1093" s="361" t="str">
        <f t="shared" si="19"/>
        <v>２２検査結果（排煙設備）別記第二号-1　令第123条第3項第2号に規定する階段室又は付室、令第129条の13の3第13項に規定する昇降路又は乗降ロビー、令第126条の2第1項に規定する居室等-1（3）-指摘の具体的内容等</v>
      </c>
      <c r="AL1093" s="392" t="s">
        <v>4038</v>
      </c>
    </row>
    <row r="1094" spans="5:38" x14ac:dyDescent="0.15">
      <c r="E1094" s="1121">
        <f>'3_入力シート【検査結果表】 排煙設備'!$BX$18</f>
        <v>0</v>
      </c>
      <c r="J1094" s="699" t="s">
        <v>2070</v>
      </c>
      <c r="K1094" s="699" t="s">
        <v>5548</v>
      </c>
      <c r="L1094" s="852" t="s">
        <v>92</v>
      </c>
      <c r="M1094" s="699" t="s">
        <v>2075</v>
      </c>
      <c r="N1094" s="852" t="s">
        <v>1995</v>
      </c>
      <c r="O1094" s="699" t="s">
        <v>2005</v>
      </c>
      <c r="P1094" s="852" t="s">
        <v>1995</v>
      </c>
      <c r="Q1094" s="699" t="s">
        <v>1998</v>
      </c>
      <c r="R1094" s="699"/>
      <c r="S1094" s="699"/>
      <c r="T1094" s="181"/>
      <c r="U1094" s="181"/>
      <c r="AC1094" s="361" t="str">
        <f t="shared" si="19"/>
        <v>２２検査結果（排煙設備）別記第二号-1　令第123条第3項第2号に規定する階段室又は付室、令第129条の13の3第13項に規定する昇降路又は乗降ロビー、令第126条の2第1項に規定する居室等-1（3）-改善策の具体的内容等</v>
      </c>
      <c r="AL1094" s="392" t="s">
        <v>4039</v>
      </c>
    </row>
    <row r="1095" spans="5:38" x14ac:dyDescent="0.15">
      <c r="E1095" s="1121">
        <f>'3_入力シート【検査結果表】 排煙設備'!$CM$18</f>
        <v>0</v>
      </c>
      <c r="J1095" s="699" t="s">
        <v>2070</v>
      </c>
      <c r="K1095" s="699" t="s">
        <v>5548</v>
      </c>
      <c r="L1095" s="852" t="s">
        <v>92</v>
      </c>
      <c r="M1095" s="699" t="s">
        <v>2075</v>
      </c>
      <c r="N1095" s="852" t="s">
        <v>1995</v>
      </c>
      <c r="O1095" s="699" t="s">
        <v>2005</v>
      </c>
      <c r="P1095" s="852" t="s">
        <v>1995</v>
      </c>
      <c r="Q1095" s="699" t="s">
        <v>1999</v>
      </c>
      <c r="R1095" s="852" t="s">
        <v>1995</v>
      </c>
      <c r="S1095" s="699" t="s">
        <v>2000</v>
      </c>
      <c r="T1095" s="181"/>
      <c r="U1095" s="181"/>
      <c r="AC1095" s="361" t="str">
        <f t="shared" si="19"/>
        <v>２２検査結果（排煙設備）別記第二号-1　令第123条第3項第2号に規定する階段室又は付室、令第129条の13の3第13項に規定する昇降路又は乗降ロビー、令第126条の2第1項に規定する居室等-1（3）-改善（予定）年月-年（令和）</v>
      </c>
      <c r="AL1095" s="392" t="s">
        <v>4040</v>
      </c>
    </row>
    <row r="1096" spans="5:38" x14ac:dyDescent="0.15">
      <c r="E1096" s="1121">
        <f>'3_入力シート【検査結果表】 排煙設備'!$CP$18</f>
        <v>0</v>
      </c>
      <c r="J1096" s="699" t="s">
        <v>2070</v>
      </c>
      <c r="K1096" s="699" t="s">
        <v>5548</v>
      </c>
      <c r="L1096" s="852" t="s">
        <v>92</v>
      </c>
      <c r="M1096" s="699" t="s">
        <v>2075</v>
      </c>
      <c r="N1096" s="852" t="s">
        <v>1995</v>
      </c>
      <c r="O1096" s="699" t="s">
        <v>2005</v>
      </c>
      <c r="P1096" s="852" t="s">
        <v>1995</v>
      </c>
      <c r="Q1096" s="699" t="s">
        <v>1999</v>
      </c>
      <c r="R1096" s="852" t="s">
        <v>1995</v>
      </c>
      <c r="S1096" s="699" t="s">
        <v>2001</v>
      </c>
      <c r="T1096" s="181"/>
      <c r="U1096" s="181"/>
      <c r="AC1096" s="361" t="str">
        <f t="shared" si="19"/>
        <v>２２検査結果（排煙設備）別記第二号-1　令第123条第3項第2号に規定する階段室又は付室、令第129条の13の3第13項に規定する昇降路又は乗降ロビー、令第126条の2第1項に規定する居室等-1（3）-改善（予定）年月-月</v>
      </c>
      <c r="AL1096" s="392" t="s">
        <v>4041</v>
      </c>
    </row>
    <row r="1097" spans="5:38" x14ac:dyDescent="0.15">
      <c r="E1097" s="1121">
        <f>'3_入力シート【検査結果表】 排煙設備'!$CS$18</f>
        <v>0</v>
      </c>
      <c r="J1097" s="699" t="s">
        <v>2070</v>
      </c>
      <c r="K1097" s="699" t="s">
        <v>5548</v>
      </c>
      <c r="L1097" s="852" t="s">
        <v>92</v>
      </c>
      <c r="M1097" s="699" t="s">
        <v>2075</v>
      </c>
      <c r="N1097" s="852" t="s">
        <v>1995</v>
      </c>
      <c r="O1097" s="699" t="s">
        <v>2005</v>
      </c>
      <c r="P1097" s="852" t="s">
        <v>1995</v>
      </c>
      <c r="Q1097" s="699" t="s">
        <v>1999</v>
      </c>
      <c r="R1097" s="852" t="s">
        <v>1995</v>
      </c>
      <c r="S1097" s="699" t="s">
        <v>2002</v>
      </c>
      <c r="T1097" s="181"/>
      <c r="U1097" s="181"/>
      <c r="AC1097" s="361" t="str">
        <f t="shared" si="19"/>
        <v>２２検査結果（排煙設備）別記第二号-1　令第123条第3項第2号に規定する階段室又は付室、令第129条の13の3第13項に規定する昇降路又は乗降ロビー、令第126条の2第1項に規定する居室等-1（3）-改善（予定）年月-状況</v>
      </c>
      <c r="AL1097" s="392" t="s">
        <v>4042</v>
      </c>
    </row>
    <row r="1098" spans="5:38" x14ac:dyDescent="0.15">
      <c r="E1098" s="1121">
        <f>'3_入力シート【検査結果表】 排煙設備'!$AZ$19</f>
        <v>0</v>
      </c>
      <c r="J1098" s="699" t="s">
        <v>2070</v>
      </c>
      <c r="K1098" s="699" t="s">
        <v>5548</v>
      </c>
      <c r="L1098" s="852" t="s">
        <v>92</v>
      </c>
      <c r="M1098" s="699" t="s">
        <v>2075</v>
      </c>
      <c r="N1098" s="852" t="s">
        <v>1995</v>
      </c>
      <c r="O1098" s="699" t="s">
        <v>2007</v>
      </c>
      <c r="P1098" s="852" t="s">
        <v>1995</v>
      </c>
      <c r="Q1098" s="699" t="s">
        <v>3514</v>
      </c>
      <c r="R1098" s="699"/>
      <c r="S1098" s="699"/>
      <c r="T1098" s="181"/>
      <c r="U1098" s="181"/>
      <c r="AC1098" s="361" t="str">
        <f t="shared" si="19"/>
        <v>２２検査結果（排煙設備）別記第二号-1　令第123条第3項第2号に規定する階段室又は付室、令第129条の13の3第13項に規定する昇降路又は乗降ロビー、令第126条の2第1項に規定する居室等-1（4）-検査結果</v>
      </c>
      <c r="AL1098" s="392" t="s">
        <v>4043</v>
      </c>
    </row>
    <row r="1099" spans="5:38" x14ac:dyDescent="0.15">
      <c r="E1099" s="1121">
        <f>'3_入力シート【検査結果表】 排煙設備'!$BL$19</f>
        <v>0</v>
      </c>
      <c r="J1099" s="699" t="s">
        <v>2070</v>
      </c>
      <c r="K1099" s="699" t="s">
        <v>5548</v>
      </c>
      <c r="L1099" s="852" t="s">
        <v>92</v>
      </c>
      <c r="M1099" s="699" t="s">
        <v>2075</v>
      </c>
      <c r="N1099" s="852" t="s">
        <v>1995</v>
      </c>
      <c r="O1099" s="699" t="s">
        <v>2007</v>
      </c>
      <c r="P1099" s="852" t="s">
        <v>1995</v>
      </c>
      <c r="Q1099" s="699" t="s">
        <v>1996</v>
      </c>
      <c r="R1099" s="699"/>
      <c r="S1099" s="699"/>
      <c r="T1099" s="181"/>
      <c r="U1099" s="181"/>
      <c r="AC1099" s="361" t="str">
        <f t="shared" si="19"/>
        <v>２２検査結果（排煙設備）別記第二号-1　令第123条第3項第2号に規定する階段室又は付室、令第129条の13の3第13項に規定する昇降路又は乗降ロビー、令第126条の2第1項に規定する居室等-1（4）-検査者番号</v>
      </c>
      <c r="AL1099" s="392" t="s">
        <v>4044</v>
      </c>
    </row>
    <row r="1100" spans="5:38" x14ac:dyDescent="0.15">
      <c r="E1100" s="1121">
        <f>'3_入力シート【検査結果表】 排煙設備'!$BN$19</f>
        <v>0</v>
      </c>
      <c r="J1100" s="699" t="s">
        <v>2070</v>
      </c>
      <c r="K1100" s="699" t="s">
        <v>5548</v>
      </c>
      <c r="L1100" s="852" t="s">
        <v>92</v>
      </c>
      <c r="M1100" s="699" t="s">
        <v>2075</v>
      </c>
      <c r="N1100" s="852" t="s">
        <v>1995</v>
      </c>
      <c r="O1100" s="699" t="s">
        <v>2007</v>
      </c>
      <c r="P1100" s="852" t="s">
        <v>1995</v>
      </c>
      <c r="Q1100" s="699" t="s">
        <v>1997</v>
      </c>
      <c r="R1100" s="699"/>
      <c r="S1100" s="699"/>
      <c r="T1100" s="181"/>
      <c r="U1100" s="181"/>
      <c r="AC1100" s="361" t="str">
        <f t="shared" si="19"/>
        <v>２２検査結果（排煙設備）別記第二号-1　令第123条第3項第2号に規定する階段室又は付室、令第129条の13の3第13項に規定する昇降路又は乗降ロビー、令第126条の2第1項に規定する居室等-1（4）-指摘の具体的内容等</v>
      </c>
      <c r="AL1100" s="392" t="s">
        <v>4045</v>
      </c>
    </row>
    <row r="1101" spans="5:38" x14ac:dyDescent="0.15">
      <c r="E1101" s="1121">
        <f>'3_入力シート【検査結果表】 排煙設備'!$BX$19</f>
        <v>0</v>
      </c>
      <c r="J1101" s="699" t="s">
        <v>2070</v>
      </c>
      <c r="K1101" s="699" t="s">
        <v>5548</v>
      </c>
      <c r="L1101" s="852" t="s">
        <v>92</v>
      </c>
      <c r="M1101" s="699" t="s">
        <v>2075</v>
      </c>
      <c r="N1101" s="852" t="s">
        <v>1995</v>
      </c>
      <c r="O1101" s="699" t="s">
        <v>2007</v>
      </c>
      <c r="P1101" s="852" t="s">
        <v>1995</v>
      </c>
      <c r="Q1101" s="699" t="s">
        <v>1998</v>
      </c>
      <c r="R1101" s="699"/>
      <c r="S1101" s="699"/>
      <c r="T1101" s="181"/>
      <c r="U1101" s="181"/>
      <c r="AC1101" s="361" t="str">
        <f t="shared" si="19"/>
        <v>２２検査結果（排煙設備）別記第二号-1　令第123条第3項第2号に規定する階段室又は付室、令第129条の13の3第13項に規定する昇降路又は乗降ロビー、令第126条の2第1項に規定する居室等-1（4）-改善策の具体的内容等</v>
      </c>
      <c r="AL1101" s="392" t="s">
        <v>4046</v>
      </c>
    </row>
    <row r="1102" spans="5:38" x14ac:dyDescent="0.15">
      <c r="E1102" s="1121">
        <f>'3_入力シート【検査結果表】 排煙設備'!$CM$19</f>
        <v>0</v>
      </c>
      <c r="J1102" s="699" t="s">
        <v>2070</v>
      </c>
      <c r="K1102" s="699" t="s">
        <v>5548</v>
      </c>
      <c r="L1102" s="852" t="s">
        <v>92</v>
      </c>
      <c r="M1102" s="699" t="s">
        <v>2075</v>
      </c>
      <c r="N1102" s="852" t="s">
        <v>1995</v>
      </c>
      <c r="O1102" s="699" t="s">
        <v>2007</v>
      </c>
      <c r="P1102" s="852" t="s">
        <v>1995</v>
      </c>
      <c r="Q1102" s="699" t="s">
        <v>1999</v>
      </c>
      <c r="R1102" s="852" t="s">
        <v>1995</v>
      </c>
      <c r="S1102" s="699" t="s">
        <v>2000</v>
      </c>
      <c r="T1102" s="181"/>
      <c r="U1102" s="181"/>
      <c r="AC1102" s="361" t="str">
        <f t="shared" si="19"/>
        <v>２２検査結果（排煙設備）別記第二号-1　令第123条第3項第2号に規定する階段室又は付室、令第129条の13の3第13項に規定する昇降路又は乗降ロビー、令第126条の2第1項に規定する居室等-1（4）-改善（予定）年月-年（令和）</v>
      </c>
      <c r="AL1102" s="392" t="s">
        <v>4047</v>
      </c>
    </row>
    <row r="1103" spans="5:38" x14ac:dyDescent="0.15">
      <c r="E1103" s="1121">
        <f>'3_入力シート【検査結果表】 排煙設備'!$CP$19</f>
        <v>0</v>
      </c>
      <c r="J1103" s="699" t="s">
        <v>2070</v>
      </c>
      <c r="K1103" s="699" t="s">
        <v>5548</v>
      </c>
      <c r="L1103" s="852" t="s">
        <v>92</v>
      </c>
      <c r="M1103" s="699" t="s">
        <v>2075</v>
      </c>
      <c r="N1103" s="852" t="s">
        <v>1995</v>
      </c>
      <c r="O1103" s="699" t="s">
        <v>2007</v>
      </c>
      <c r="P1103" s="852" t="s">
        <v>1995</v>
      </c>
      <c r="Q1103" s="699" t="s">
        <v>1999</v>
      </c>
      <c r="R1103" s="852" t="s">
        <v>1995</v>
      </c>
      <c r="S1103" s="699" t="s">
        <v>2001</v>
      </c>
      <c r="T1103" s="181"/>
      <c r="U1103" s="181"/>
      <c r="AC1103" s="361" t="str">
        <f t="shared" si="19"/>
        <v>２２検査結果（排煙設備）別記第二号-1　令第123条第3項第2号に規定する階段室又は付室、令第129条の13の3第13項に規定する昇降路又は乗降ロビー、令第126条の2第1項に規定する居室等-1（4）-改善（予定）年月-月</v>
      </c>
      <c r="AL1103" s="392" t="s">
        <v>4048</v>
      </c>
    </row>
    <row r="1104" spans="5:38" x14ac:dyDescent="0.15">
      <c r="E1104" s="1121">
        <f>'3_入力シート【検査結果表】 排煙設備'!$CS$19</f>
        <v>0</v>
      </c>
      <c r="J1104" s="699" t="s">
        <v>2070</v>
      </c>
      <c r="K1104" s="699" t="s">
        <v>5548</v>
      </c>
      <c r="L1104" s="852" t="s">
        <v>92</v>
      </c>
      <c r="M1104" s="699" t="s">
        <v>2075</v>
      </c>
      <c r="N1104" s="852" t="s">
        <v>1995</v>
      </c>
      <c r="O1104" s="699" t="s">
        <v>2007</v>
      </c>
      <c r="P1104" s="852" t="s">
        <v>1995</v>
      </c>
      <c r="Q1104" s="699" t="s">
        <v>1999</v>
      </c>
      <c r="R1104" s="852" t="s">
        <v>1995</v>
      </c>
      <c r="S1104" s="699" t="s">
        <v>2002</v>
      </c>
      <c r="T1104" s="181"/>
      <c r="U1104" s="181"/>
      <c r="AC1104" s="361" t="str">
        <f t="shared" si="19"/>
        <v>２２検査結果（排煙設備）別記第二号-1　令第123条第3項第2号に規定する階段室又は付室、令第129条の13の3第13項に規定する昇降路又は乗降ロビー、令第126条の2第1項に規定する居室等-1（4）-改善（予定）年月-状況</v>
      </c>
      <c r="AL1104" s="392" t="s">
        <v>4049</v>
      </c>
    </row>
    <row r="1105" spans="5:38" x14ac:dyDescent="0.15">
      <c r="E1105" s="1121">
        <f>'3_入力シート【検査結果表】 排煙設備'!$AZ$20</f>
        <v>0</v>
      </c>
      <c r="J1105" s="699" t="s">
        <v>2070</v>
      </c>
      <c r="K1105" s="699" t="s">
        <v>5548</v>
      </c>
      <c r="L1105" s="852" t="s">
        <v>92</v>
      </c>
      <c r="M1105" s="699" t="s">
        <v>2075</v>
      </c>
      <c r="N1105" s="852" t="s">
        <v>1995</v>
      </c>
      <c r="O1105" s="699" t="s">
        <v>2009</v>
      </c>
      <c r="P1105" s="852" t="s">
        <v>1995</v>
      </c>
      <c r="Q1105" s="699" t="s">
        <v>3514</v>
      </c>
      <c r="R1105" s="699"/>
      <c r="S1105" s="699"/>
      <c r="T1105" s="181"/>
      <c r="U1105" s="181"/>
      <c r="AC1105" s="361" t="str">
        <f t="shared" si="19"/>
        <v>２２検査結果（排煙設備）別記第二号-1　令第123条第3項第2号に規定する階段室又は付室、令第129条の13の3第13項に規定する昇降路又は乗降ロビー、令第126条の2第1項に規定する居室等-1（5）-検査結果</v>
      </c>
      <c r="AL1105" s="392" t="s">
        <v>4050</v>
      </c>
    </row>
    <row r="1106" spans="5:38" x14ac:dyDescent="0.15">
      <c r="E1106" s="1121">
        <f>'3_入力シート【検査結果表】 排煙設備'!$BL$20</f>
        <v>0</v>
      </c>
      <c r="J1106" s="699" t="s">
        <v>2070</v>
      </c>
      <c r="K1106" s="699" t="s">
        <v>5548</v>
      </c>
      <c r="L1106" s="852" t="s">
        <v>92</v>
      </c>
      <c r="M1106" s="699" t="s">
        <v>2075</v>
      </c>
      <c r="N1106" s="852" t="s">
        <v>1995</v>
      </c>
      <c r="O1106" s="699" t="s">
        <v>2009</v>
      </c>
      <c r="P1106" s="852" t="s">
        <v>1995</v>
      </c>
      <c r="Q1106" s="699" t="s">
        <v>1996</v>
      </c>
      <c r="R1106" s="699"/>
      <c r="S1106" s="699"/>
      <c r="T1106" s="181"/>
      <c r="U1106" s="181"/>
      <c r="AC1106" s="361" t="str">
        <f t="shared" si="19"/>
        <v>２２検査結果（排煙設備）別記第二号-1　令第123条第3項第2号に規定する階段室又は付室、令第129条の13の3第13項に規定する昇降路又は乗降ロビー、令第126条の2第1項に規定する居室等-1（5）-検査者番号</v>
      </c>
      <c r="AL1106" s="392" t="s">
        <v>4051</v>
      </c>
    </row>
    <row r="1107" spans="5:38" x14ac:dyDescent="0.15">
      <c r="E1107" s="1121">
        <f>'3_入力シート【検査結果表】 排煙設備'!$BN$20</f>
        <v>0</v>
      </c>
      <c r="J1107" s="699" t="s">
        <v>2070</v>
      </c>
      <c r="K1107" s="699" t="s">
        <v>5548</v>
      </c>
      <c r="L1107" s="852" t="s">
        <v>92</v>
      </c>
      <c r="M1107" s="699" t="s">
        <v>2075</v>
      </c>
      <c r="N1107" s="852" t="s">
        <v>1995</v>
      </c>
      <c r="O1107" s="699" t="s">
        <v>2009</v>
      </c>
      <c r="P1107" s="852" t="s">
        <v>1995</v>
      </c>
      <c r="Q1107" s="699" t="s">
        <v>1997</v>
      </c>
      <c r="R1107" s="699"/>
      <c r="S1107" s="699"/>
      <c r="T1107" s="181"/>
      <c r="U1107" s="181"/>
      <c r="AC1107" s="361" t="str">
        <f t="shared" si="19"/>
        <v>２２検査結果（排煙設備）別記第二号-1　令第123条第3項第2号に規定する階段室又は付室、令第129条の13の3第13項に規定する昇降路又は乗降ロビー、令第126条の2第1項に規定する居室等-1（5）-指摘の具体的内容等</v>
      </c>
      <c r="AL1107" s="392" t="s">
        <v>4052</v>
      </c>
    </row>
    <row r="1108" spans="5:38" x14ac:dyDescent="0.15">
      <c r="E1108" s="1121">
        <f>'3_入力シート【検査結果表】 排煙設備'!$BX$20</f>
        <v>0</v>
      </c>
      <c r="J1108" s="699" t="s">
        <v>2070</v>
      </c>
      <c r="K1108" s="699" t="s">
        <v>5548</v>
      </c>
      <c r="L1108" s="852" t="s">
        <v>92</v>
      </c>
      <c r="M1108" s="699" t="s">
        <v>2075</v>
      </c>
      <c r="N1108" s="852" t="s">
        <v>1995</v>
      </c>
      <c r="O1108" s="699" t="s">
        <v>2009</v>
      </c>
      <c r="P1108" s="852" t="s">
        <v>1995</v>
      </c>
      <c r="Q1108" s="699" t="s">
        <v>1998</v>
      </c>
      <c r="R1108" s="699"/>
      <c r="S1108" s="699"/>
      <c r="T1108" s="181"/>
      <c r="U1108" s="181"/>
      <c r="AC1108" s="361" t="str">
        <f t="shared" si="19"/>
        <v>２２検査結果（排煙設備）別記第二号-1　令第123条第3項第2号に規定する階段室又は付室、令第129条の13の3第13項に規定する昇降路又は乗降ロビー、令第126条の2第1項に規定する居室等-1（5）-改善策の具体的内容等</v>
      </c>
      <c r="AL1108" s="392" t="s">
        <v>4053</v>
      </c>
    </row>
    <row r="1109" spans="5:38" x14ac:dyDescent="0.15">
      <c r="E1109" s="1121">
        <f>'3_入力シート【検査結果表】 排煙設備'!$CM$20</f>
        <v>0</v>
      </c>
      <c r="J1109" s="699" t="s">
        <v>2070</v>
      </c>
      <c r="K1109" s="699" t="s">
        <v>5548</v>
      </c>
      <c r="L1109" s="852" t="s">
        <v>92</v>
      </c>
      <c r="M1109" s="699" t="s">
        <v>2075</v>
      </c>
      <c r="N1109" s="852" t="s">
        <v>1995</v>
      </c>
      <c r="O1109" s="699" t="s">
        <v>2009</v>
      </c>
      <c r="P1109" s="852" t="s">
        <v>1995</v>
      </c>
      <c r="Q1109" s="699" t="s">
        <v>1999</v>
      </c>
      <c r="R1109" s="852" t="s">
        <v>1995</v>
      </c>
      <c r="S1109" s="699" t="s">
        <v>2000</v>
      </c>
      <c r="T1109" s="181"/>
      <c r="U1109" s="181"/>
      <c r="AC1109" s="361" t="str">
        <f t="shared" si="19"/>
        <v>２２検査結果（排煙設備）別記第二号-1　令第123条第3項第2号に規定する階段室又は付室、令第129条の13の3第13項に規定する昇降路又は乗降ロビー、令第126条の2第1項に規定する居室等-1（5）-改善（予定）年月-年（令和）</v>
      </c>
      <c r="AL1109" s="392" t="s">
        <v>4054</v>
      </c>
    </row>
    <row r="1110" spans="5:38" x14ac:dyDescent="0.15">
      <c r="E1110" s="1121">
        <f>'3_入力シート【検査結果表】 排煙設備'!$CP$20</f>
        <v>0</v>
      </c>
      <c r="J1110" s="699" t="s">
        <v>2070</v>
      </c>
      <c r="K1110" s="699" t="s">
        <v>5548</v>
      </c>
      <c r="L1110" s="852" t="s">
        <v>92</v>
      </c>
      <c r="M1110" s="699" t="s">
        <v>2075</v>
      </c>
      <c r="N1110" s="852" t="s">
        <v>1995</v>
      </c>
      <c r="O1110" s="699" t="s">
        <v>2009</v>
      </c>
      <c r="P1110" s="852" t="s">
        <v>1995</v>
      </c>
      <c r="Q1110" s="699" t="s">
        <v>1999</v>
      </c>
      <c r="R1110" s="852" t="s">
        <v>1995</v>
      </c>
      <c r="S1110" s="699" t="s">
        <v>2001</v>
      </c>
      <c r="T1110" s="181"/>
      <c r="U1110" s="181"/>
      <c r="AC1110" s="361" t="str">
        <f t="shared" si="19"/>
        <v>２２検査結果（排煙設備）別記第二号-1　令第123条第3項第2号に規定する階段室又は付室、令第129条の13の3第13項に規定する昇降路又は乗降ロビー、令第126条の2第1項に規定する居室等-1（5）-改善（予定）年月-月</v>
      </c>
      <c r="AL1110" s="392" t="s">
        <v>4055</v>
      </c>
    </row>
    <row r="1111" spans="5:38" x14ac:dyDescent="0.15">
      <c r="E1111" s="1121">
        <f>'3_入力シート【検査結果表】 排煙設備'!$CS$20</f>
        <v>0</v>
      </c>
      <c r="J1111" s="699" t="s">
        <v>2070</v>
      </c>
      <c r="K1111" s="699" t="s">
        <v>5548</v>
      </c>
      <c r="L1111" s="852" t="s">
        <v>92</v>
      </c>
      <c r="M1111" s="699" t="s">
        <v>2075</v>
      </c>
      <c r="N1111" s="852" t="s">
        <v>1995</v>
      </c>
      <c r="O1111" s="699" t="s">
        <v>2009</v>
      </c>
      <c r="P1111" s="852" t="s">
        <v>1995</v>
      </c>
      <c r="Q1111" s="699" t="s">
        <v>1999</v>
      </c>
      <c r="R1111" s="852" t="s">
        <v>1995</v>
      </c>
      <c r="S1111" s="699" t="s">
        <v>2002</v>
      </c>
      <c r="T1111" s="181"/>
      <c r="U1111" s="181"/>
      <c r="AC1111" s="361" t="str">
        <f t="shared" si="19"/>
        <v>２２検査結果（排煙設備）別記第二号-1　令第123条第3項第2号に規定する階段室又は付室、令第129条の13の3第13項に規定する昇降路又は乗降ロビー、令第126条の2第1項に規定する居室等-1（5）-改善（予定）年月-状況</v>
      </c>
      <c r="AL1111" s="392" t="s">
        <v>4056</v>
      </c>
    </row>
    <row r="1112" spans="5:38" x14ac:dyDescent="0.15">
      <c r="E1112" s="1121">
        <f>'3_入力シート【検査結果表】 排煙設備'!$AZ$21</f>
        <v>0</v>
      </c>
      <c r="J1112" s="699" t="s">
        <v>2070</v>
      </c>
      <c r="K1112" s="699" t="s">
        <v>5548</v>
      </c>
      <c r="L1112" s="852" t="s">
        <v>92</v>
      </c>
      <c r="M1112" s="699" t="s">
        <v>2075</v>
      </c>
      <c r="N1112" s="852" t="s">
        <v>1995</v>
      </c>
      <c r="O1112" s="699" t="s">
        <v>2011</v>
      </c>
      <c r="P1112" s="852" t="s">
        <v>1995</v>
      </c>
      <c r="Q1112" s="699" t="s">
        <v>3514</v>
      </c>
      <c r="R1112" s="699"/>
      <c r="S1112" s="699"/>
      <c r="T1112" s="181"/>
      <c r="U1112" s="181"/>
      <c r="AC1112" s="361" t="str">
        <f t="shared" si="19"/>
        <v>２２検査結果（排煙設備）別記第二号-1　令第123条第3項第2号に規定する階段室又は付室、令第129条の13の3第13項に規定する昇降路又は乗降ロビー、令第126条の2第1項に規定する居室等-1（6）-検査結果</v>
      </c>
      <c r="AL1112" s="392" t="s">
        <v>4057</v>
      </c>
    </row>
    <row r="1113" spans="5:38" x14ac:dyDescent="0.15">
      <c r="E1113" s="1121">
        <f>'3_入力シート【検査結果表】 排煙設備'!$BL$21</f>
        <v>0</v>
      </c>
      <c r="J1113" s="699" t="s">
        <v>2070</v>
      </c>
      <c r="K1113" s="699" t="s">
        <v>5548</v>
      </c>
      <c r="L1113" s="852" t="s">
        <v>92</v>
      </c>
      <c r="M1113" s="699" t="s">
        <v>2075</v>
      </c>
      <c r="N1113" s="852" t="s">
        <v>1995</v>
      </c>
      <c r="O1113" s="699" t="s">
        <v>2011</v>
      </c>
      <c r="P1113" s="852" t="s">
        <v>1995</v>
      </c>
      <c r="Q1113" s="699" t="s">
        <v>1996</v>
      </c>
      <c r="R1113" s="699"/>
      <c r="S1113" s="699"/>
      <c r="T1113" s="181"/>
      <c r="U1113" s="181"/>
      <c r="AC1113" s="361" t="str">
        <f t="shared" ref="AC1113:AC1176" si="20">CONCATENATE(J1113,K1113,L1113,M1113,N1113,O1113,P1113,Q1113,R1113,S1113,T1113,U1113)</f>
        <v>２２検査結果（排煙設備）別記第二号-1　令第123条第3項第2号に規定する階段室又は付室、令第129条の13の3第13項に規定する昇降路又は乗降ロビー、令第126条の2第1項に規定する居室等-1（6）-検査者番号</v>
      </c>
      <c r="AL1113" s="392" t="s">
        <v>4058</v>
      </c>
    </row>
    <row r="1114" spans="5:38" x14ac:dyDescent="0.15">
      <c r="E1114" s="1121">
        <f>'3_入力シート【検査結果表】 排煙設備'!$BN$21</f>
        <v>0</v>
      </c>
      <c r="J1114" s="699" t="s">
        <v>2070</v>
      </c>
      <c r="K1114" s="699" t="s">
        <v>5548</v>
      </c>
      <c r="L1114" s="852" t="s">
        <v>92</v>
      </c>
      <c r="M1114" s="699" t="s">
        <v>2075</v>
      </c>
      <c r="N1114" s="852" t="s">
        <v>1995</v>
      </c>
      <c r="O1114" s="699" t="s">
        <v>2011</v>
      </c>
      <c r="P1114" s="852" t="s">
        <v>1995</v>
      </c>
      <c r="Q1114" s="699" t="s">
        <v>1997</v>
      </c>
      <c r="R1114" s="699"/>
      <c r="S1114" s="699"/>
      <c r="T1114" s="181"/>
      <c r="U1114" s="181"/>
      <c r="AC1114" s="361" t="str">
        <f t="shared" si="20"/>
        <v>２２検査結果（排煙設備）別記第二号-1　令第123条第3項第2号に規定する階段室又は付室、令第129条の13の3第13項に規定する昇降路又は乗降ロビー、令第126条の2第1項に規定する居室等-1（6）-指摘の具体的内容等</v>
      </c>
      <c r="AL1114" s="392" t="s">
        <v>4059</v>
      </c>
    </row>
    <row r="1115" spans="5:38" x14ac:dyDescent="0.15">
      <c r="E1115" s="1121">
        <f>'3_入力シート【検査結果表】 排煙設備'!$BX$21</f>
        <v>0</v>
      </c>
      <c r="J1115" s="699" t="s">
        <v>2070</v>
      </c>
      <c r="K1115" s="699" t="s">
        <v>5548</v>
      </c>
      <c r="L1115" s="852" t="s">
        <v>92</v>
      </c>
      <c r="M1115" s="699" t="s">
        <v>2075</v>
      </c>
      <c r="N1115" s="852" t="s">
        <v>1995</v>
      </c>
      <c r="O1115" s="699" t="s">
        <v>2011</v>
      </c>
      <c r="P1115" s="852" t="s">
        <v>1995</v>
      </c>
      <c r="Q1115" s="699" t="s">
        <v>1998</v>
      </c>
      <c r="R1115" s="699"/>
      <c r="S1115" s="699"/>
      <c r="T1115" s="181"/>
      <c r="U1115" s="181"/>
      <c r="AC1115" s="361" t="str">
        <f t="shared" si="20"/>
        <v>２２検査結果（排煙設備）別記第二号-1　令第123条第3項第2号に規定する階段室又は付室、令第129条の13の3第13項に規定する昇降路又は乗降ロビー、令第126条の2第1項に規定する居室等-1（6）-改善策の具体的内容等</v>
      </c>
      <c r="AL1115" s="392" t="s">
        <v>4060</v>
      </c>
    </row>
    <row r="1116" spans="5:38" x14ac:dyDescent="0.15">
      <c r="E1116" s="1121">
        <f>'3_入力シート【検査結果表】 排煙設備'!$CM$21</f>
        <v>0</v>
      </c>
      <c r="J1116" s="699" t="s">
        <v>2070</v>
      </c>
      <c r="K1116" s="699" t="s">
        <v>5548</v>
      </c>
      <c r="L1116" s="852" t="s">
        <v>92</v>
      </c>
      <c r="M1116" s="699" t="s">
        <v>2075</v>
      </c>
      <c r="N1116" s="852" t="s">
        <v>1995</v>
      </c>
      <c r="O1116" s="699" t="s">
        <v>2011</v>
      </c>
      <c r="P1116" s="852" t="s">
        <v>1995</v>
      </c>
      <c r="Q1116" s="699" t="s">
        <v>1999</v>
      </c>
      <c r="R1116" s="852" t="s">
        <v>1995</v>
      </c>
      <c r="S1116" s="699" t="s">
        <v>2000</v>
      </c>
      <c r="T1116" s="181"/>
      <c r="U1116" s="181"/>
      <c r="AC1116" s="361" t="str">
        <f t="shared" si="20"/>
        <v>２２検査結果（排煙設備）別記第二号-1　令第123条第3項第2号に規定する階段室又は付室、令第129条の13の3第13項に規定する昇降路又は乗降ロビー、令第126条の2第1項に規定する居室等-1（6）-改善（予定）年月-年（令和）</v>
      </c>
      <c r="AL1116" s="392" t="s">
        <v>4061</v>
      </c>
    </row>
    <row r="1117" spans="5:38" x14ac:dyDescent="0.15">
      <c r="E1117" s="1121">
        <f>'3_入力シート【検査結果表】 排煙設備'!$CP$21</f>
        <v>0</v>
      </c>
      <c r="J1117" s="699" t="s">
        <v>2070</v>
      </c>
      <c r="K1117" s="699" t="s">
        <v>5548</v>
      </c>
      <c r="L1117" s="852" t="s">
        <v>92</v>
      </c>
      <c r="M1117" s="699" t="s">
        <v>2075</v>
      </c>
      <c r="N1117" s="852" t="s">
        <v>1995</v>
      </c>
      <c r="O1117" s="699" t="s">
        <v>2011</v>
      </c>
      <c r="P1117" s="852" t="s">
        <v>1995</v>
      </c>
      <c r="Q1117" s="699" t="s">
        <v>1999</v>
      </c>
      <c r="R1117" s="852" t="s">
        <v>1995</v>
      </c>
      <c r="S1117" s="699" t="s">
        <v>2001</v>
      </c>
      <c r="T1117" s="181"/>
      <c r="U1117" s="181"/>
      <c r="AC1117" s="361" t="str">
        <f t="shared" si="20"/>
        <v>２２検査結果（排煙設備）別記第二号-1　令第123条第3項第2号に規定する階段室又は付室、令第129条の13の3第13項に規定する昇降路又は乗降ロビー、令第126条の2第1項に規定する居室等-1（6）-改善（予定）年月-月</v>
      </c>
      <c r="AL1117" s="392" t="s">
        <v>4062</v>
      </c>
    </row>
    <row r="1118" spans="5:38" x14ac:dyDescent="0.15">
      <c r="E1118" s="1121">
        <f>'3_入力シート【検査結果表】 排煙設備'!$CS$21</f>
        <v>0</v>
      </c>
      <c r="J1118" s="699" t="s">
        <v>2070</v>
      </c>
      <c r="K1118" s="699" t="s">
        <v>5548</v>
      </c>
      <c r="L1118" s="852" t="s">
        <v>92</v>
      </c>
      <c r="M1118" s="699" t="s">
        <v>2075</v>
      </c>
      <c r="N1118" s="852" t="s">
        <v>1995</v>
      </c>
      <c r="O1118" s="699" t="s">
        <v>2011</v>
      </c>
      <c r="P1118" s="852" t="s">
        <v>1995</v>
      </c>
      <c r="Q1118" s="699" t="s">
        <v>1999</v>
      </c>
      <c r="R1118" s="852" t="s">
        <v>1995</v>
      </c>
      <c r="S1118" s="699" t="s">
        <v>2002</v>
      </c>
      <c r="T1118" s="181"/>
      <c r="U1118" s="181"/>
      <c r="AC1118" s="361" t="str">
        <f t="shared" si="20"/>
        <v>２２検査結果（排煙設備）別記第二号-1　令第123条第3項第2号に規定する階段室又は付室、令第129条の13の3第13項に規定する昇降路又は乗降ロビー、令第126条の2第1項に規定する居室等-1（6）-改善（予定）年月-状況</v>
      </c>
      <c r="AL1118" s="392" t="s">
        <v>4063</v>
      </c>
    </row>
    <row r="1119" spans="5:38" x14ac:dyDescent="0.15">
      <c r="E1119" s="1121">
        <f>'3_入力シート【検査結果表】 排煙設備'!$AZ$22</f>
        <v>0</v>
      </c>
      <c r="J1119" s="699" t="s">
        <v>2070</v>
      </c>
      <c r="K1119" s="699" t="s">
        <v>5548</v>
      </c>
      <c r="L1119" s="852" t="s">
        <v>92</v>
      </c>
      <c r="M1119" s="699" t="s">
        <v>2075</v>
      </c>
      <c r="N1119" s="852" t="s">
        <v>1995</v>
      </c>
      <c r="O1119" s="699" t="s">
        <v>2013</v>
      </c>
      <c r="P1119" s="852" t="s">
        <v>1995</v>
      </c>
      <c r="Q1119" s="699" t="s">
        <v>3514</v>
      </c>
      <c r="R1119" s="699"/>
      <c r="S1119" s="699"/>
      <c r="T1119" s="181"/>
      <c r="U1119" s="181"/>
      <c r="AC1119" s="361" t="str">
        <f t="shared" si="20"/>
        <v>２２検査結果（排煙設備）別記第二号-1　令第123条第3項第2号に規定する階段室又は付室、令第129条の13の3第13項に規定する昇降路又は乗降ロビー、令第126条の2第1項に規定する居室等-1（7）-検査結果</v>
      </c>
      <c r="AL1119" s="392" t="s">
        <v>4064</v>
      </c>
    </row>
    <row r="1120" spans="5:38" x14ac:dyDescent="0.15">
      <c r="E1120" s="1121">
        <f>'3_入力シート【検査結果表】 排煙設備'!$BL$22</f>
        <v>0</v>
      </c>
      <c r="J1120" s="699" t="s">
        <v>2070</v>
      </c>
      <c r="K1120" s="699" t="s">
        <v>5548</v>
      </c>
      <c r="L1120" s="852" t="s">
        <v>92</v>
      </c>
      <c r="M1120" s="699" t="s">
        <v>2075</v>
      </c>
      <c r="N1120" s="852" t="s">
        <v>1995</v>
      </c>
      <c r="O1120" s="699" t="s">
        <v>2013</v>
      </c>
      <c r="P1120" s="852" t="s">
        <v>1995</v>
      </c>
      <c r="Q1120" s="699" t="s">
        <v>1996</v>
      </c>
      <c r="R1120" s="699"/>
      <c r="S1120" s="699"/>
      <c r="T1120" s="181"/>
      <c r="U1120" s="181"/>
      <c r="AC1120" s="361" t="str">
        <f t="shared" si="20"/>
        <v>２２検査結果（排煙設備）別記第二号-1　令第123条第3項第2号に規定する階段室又は付室、令第129条の13の3第13項に規定する昇降路又は乗降ロビー、令第126条の2第1項に規定する居室等-1（7）-検査者番号</v>
      </c>
      <c r="AL1120" s="392" t="s">
        <v>4065</v>
      </c>
    </row>
    <row r="1121" spans="5:38" x14ac:dyDescent="0.15">
      <c r="E1121" s="1121">
        <f>'3_入力シート【検査結果表】 排煙設備'!$BN$22</f>
        <v>0</v>
      </c>
      <c r="J1121" s="699" t="s">
        <v>2070</v>
      </c>
      <c r="K1121" s="699" t="s">
        <v>5548</v>
      </c>
      <c r="L1121" s="852" t="s">
        <v>92</v>
      </c>
      <c r="M1121" s="699" t="s">
        <v>2075</v>
      </c>
      <c r="N1121" s="852" t="s">
        <v>1995</v>
      </c>
      <c r="O1121" s="699" t="s">
        <v>2013</v>
      </c>
      <c r="P1121" s="852" t="s">
        <v>1995</v>
      </c>
      <c r="Q1121" s="699" t="s">
        <v>1997</v>
      </c>
      <c r="R1121" s="699"/>
      <c r="S1121" s="699"/>
      <c r="T1121" s="181"/>
      <c r="U1121" s="181"/>
      <c r="AC1121" s="361" t="str">
        <f t="shared" si="20"/>
        <v>２２検査結果（排煙設備）別記第二号-1　令第123条第3項第2号に規定する階段室又は付室、令第129条の13の3第13項に規定する昇降路又は乗降ロビー、令第126条の2第1項に規定する居室等-1（7）-指摘の具体的内容等</v>
      </c>
      <c r="AL1121" s="392" t="s">
        <v>4066</v>
      </c>
    </row>
    <row r="1122" spans="5:38" x14ac:dyDescent="0.15">
      <c r="E1122" s="1121">
        <f>'3_入力シート【検査結果表】 排煙設備'!$BX$22</f>
        <v>0</v>
      </c>
      <c r="J1122" s="699" t="s">
        <v>2070</v>
      </c>
      <c r="K1122" s="699" t="s">
        <v>5548</v>
      </c>
      <c r="L1122" s="852" t="s">
        <v>92</v>
      </c>
      <c r="M1122" s="699" t="s">
        <v>2075</v>
      </c>
      <c r="N1122" s="852" t="s">
        <v>1995</v>
      </c>
      <c r="O1122" s="699" t="s">
        <v>2013</v>
      </c>
      <c r="P1122" s="852" t="s">
        <v>1995</v>
      </c>
      <c r="Q1122" s="699" t="s">
        <v>1998</v>
      </c>
      <c r="R1122" s="699"/>
      <c r="S1122" s="699"/>
      <c r="T1122" s="181"/>
      <c r="U1122" s="181"/>
      <c r="AC1122" s="361" t="str">
        <f t="shared" si="20"/>
        <v>２２検査結果（排煙設備）別記第二号-1　令第123条第3項第2号に規定する階段室又は付室、令第129条の13の3第13項に規定する昇降路又は乗降ロビー、令第126条の2第1項に規定する居室等-1（7）-改善策の具体的内容等</v>
      </c>
      <c r="AL1122" s="392" t="s">
        <v>4067</v>
      </c>
    </row>
    <row r="1123" spans="5:38" x14ac:dyDescent="0.15">
      <c r="E1123" s="1121">
        <f>'3_入力シート【検査結果表】 排煙設備'!$CM$22</f>
        <v>0</v>
      </c>
      <c r="J1123" s="699" t="s">
        <v>2070</v>
      </c>
      <c r="K1123" s="699" t="s">
        <v>5548</v>
      </c>
      <c r="L1123" s="852" t="s">
        <v>92</v>
      </c>
      <c r="M1123" s="699" t="s">
        <v>2075</v>
      </c>
      <c r="N1123" s="852" t="s">
        <v>1995</v>
      </c>
      <c r="O1123" s="699" t="s">
        <v>2013</v>
      </c>
      <c r="P1123" s="852" t="s">
        <v>1995</v>
      </c>
      <c r="Q1123" s="699" t="s">
        <v>1999</v>
      </c>
      <c r="R1123" s="852" t="s">
        <v>1995</v>
      </c>
      <c r="S1123" s="699" t="s">
        <v>2000</v>
      </c>
      <c r="T1123" s="181"/>
      <c r="U1123" s="181"/>
      <c r="AC1123" s="361" t="str">
        <f t="shared" si="20"/>
        <v>２２検査結果（排煙設備）別記第二号-1　令第123条第3項第2号に規定する階段室又は付室、令第129条の13の3第13項に規定する昇降路又は乗降ロビー、令第126条の2第1項に規定する居室等-1（7）-改善（予定）年月-年（令和）</v>
      </c>
      <c r="AL1123" s="392" t="s">
        <v>4068</v>
      </c>
    </row>
    <row r="1124" spans="5:38" x14ac:dyDescent="0.15">
      <c r="E1124" s="1121">
        <f>'3_入力シート【検査結果表】 排煙設備'!$CP$22</f>
        <v>0</v>
      </c>
      <c r="J1124" s="699" t="s">
        <v>2070</v>
      </c>
      <c r="K1124" s="699" t="s">
        <v>5548</v>
      </c>
      <c r="L1124" s="852" t="s">
        <v>92</v>
      </c>
      <c r="M1124" s="699" t="s">
        <v>2075</v>
      </c>
      <c r="N1124" s="852" t="s">
        <v>1995</v>
      </c>
      <c r="O1124" s="699" t="s">
        <v>2013</v>
      </c>
      <c r="P1124" s="852" t="s">
        <v>1995</v>
      </c>
      <c r="Q1124" s="699" t="s">
        <v>1999</v>
      </c>
      <c r="R1124" s="852" t="s">
        <v>1995</v>
      </c>
      <c r="S1124" s="699" t="s">
        <v>2001</v>
      </c>
      <c r="T1124" s="181"/>
      <c r="U1124" s="181"/>
      <c r="AC1124" s="361" t="str">
        <f t="shared" si="20"/>
        <v>２２検査結果（排煙設備）別記第二号-1　令第123条第3項第2号に規定する階段室又は付室、令第129条の13の3第13項に規定する昇降路又は乗降ロビー、令第126条の2第1項に規定する居室等-1（7）-改善（予定）年月-月</v>
      </c>
      <c r="AL1124" s="392" t="s">
        <v>4069</v>
      </c>
    </row>
    <row r="1125" spans="5:38" x14ac:dyDescent="0.15">
      <c r="E1125" s="1121">
        <f>'3_入力シート【検査結果表】 排煙設備'!$CS$22</f>
        <v>0</v>
      </c>
      <c r="J1125" s="699" t="s">
        <v>2070</v>
      </c>
      <c r="K1125" s="699" t="s">
        <v>5548</v>
      </c>
      <c r="L1125" s="852" t="s">
        <v>92</v>
      </c>
      <c r="M1125" s="699" t="s">
        <v>2075</v>
      </c>
      <c r="N1125" s="852" t="s">
        <v>1995</v>
      </c>
      <c r="O1125" s="699" t="s">
        <v>2013</v>
      </c>
      <c r="P1125" s="852" t="s">
        <v>1995</v>
      </c>
      <c r="Q1125" s="699" t="s">
        <v>1999</v>
      </c>
      <c r="R1125" s="852" t="s">
        <v>1995</v>
      </c>
      <c r="S1125" s="699" t="s">
        <v>2002</v>
      </c>
      <c r="T1125" s="181"/>
      <c r="U1125" s="181"/>
      <c r="AC1125" s="361" t="str">
        <f t="shared" si="20"/>
        <v>２２検査結果（排煙設備）別記第二号-1　令第123条第3項第2号に規定する階段室又は付室、令第129条の13の3第13項に規定する昇降路又は乗降ロビー、令第126条の2第1項に規定する居室等-1（7）-改善（予定）年月-状況</v>
      </c>
      <c r="AL1125" s="392" t="s">
        <v>4070</v>
      </c>
    </row>
    <row r="1126" spans="5:38" x14ac:dyDescent="0.15">
      <c r="E1126" s="1121">
        <f>'3_入力シート【検査結果表】 排煙設備'!$AZ$23</f>
        <v>0</v>
      </c>
      <c r="J1126" s="699" t="s">
        <v>2070</v>
      </c>
      <c r="K1126" s="699" t="s">
        <v>5548</v>
      </c>
      <c r="L1126" s="852" t="s">
        <v>92</v>
      </c>
      <c r="M1126" s="699" t="s">
        <v>2075</v>
      </c>
      <c r="N1126" s="852" t="s">
        <v>1995</v>
      </c>
      <c r="O1126" s="699" t="s">
        <v>2015</v>
      </c>
      <c r="P1126" s="852" t="s">
        <v>1995</v>
      </c>
      <c r="Q1126" s="699" t="s">
        <v>3514</v>
      </c>
      <c r="R1126" s="699"/>
      <c r="S1126" s="699"/>
      <c r="T1126" s="181"/>
      <c r="U1126" s="181"/>
      <c r="AC1126" s="361" t="str">
        <f t="shared" si="20"/>
        <v>２２検査結果（排煙設備）別記第二号-1　令第123条第3項第2号に規定する階段室又は付室、令第129条の13の3第13項に規定する昇降路又は乗降ロビー、令第126条の2第1項に規定する居室等-1（8）-検査結果</v>
      </c>
      <c r="AL1126" s="392" t="s">
        <v>4071</v>
      </c>
    </row>
    <row r="1127" spans="5:38" x14ac:dyDescent="0.15">
      <c r="E1127" s="1121">
        <f>'3_入力シート【検査結果表】 排煙設備'!$BL$23</f>
        <v>0</v>
      </c>
      <c r="J1127" s="699" t="s">
        <v>2070</v>
      </c>
      <c r="K1127" s="699" t="s">
        <v>5548</v>
      </c>
      <c r="L1127" s="852" t="s">
        <v>92</v>
      </c>
      <c r="M1127" s="699" t="s">
        <v>2075</v>
      </c>
      <c r="N1127" s="852" t="s">
        <v>1995</v>
      </c>
      <c r="O1127" s="699" t="s">
        <v>2015</v>
      </c>
      <c r="P1127" s="852" t="s">
        <v>1995</v>
      </c>
      <c r="Q1127" s="699" t="s">
        <v>1996</v>
      </c>
      <c r="R1127" s="699"/>
      <c r="S1127" s="699"/>
      <c r="T1127" s="181"/>
      <c r="U1127" s="181"/>
      <c r="AC1127" s="361" t="str">
        <f t="shared" si="20"/>
        <v>２２検査結果（排煙設備）別記第二号-1　令第123条第3項第2号に規定する階段室又は付室、令第129条の13の3第13項に規定する昇降路又は乗降ロビー、令第126条の2第1項に規定する居室等-1（8）-検査者番号</v>
      </c>
      <c r="AL1127" s="392" t="s">
        <v>4072</v>
      </c>
    </row>
    <row r="1128" spans="5:38" x14ac:dyDescent="0.15">
      <c r="E1128" s="1121">
        <f>'3_入力シート【検査結果表】 排煙設備'!$BN$23</f>
        <v>0</v>
      </c>
      <c r="J1128" s="699" t="s">
        <v>2070</v>
      </c>
      <c r="K1128" s="699" t="s">
        <v>5548</v>
      </c>
      <c r="L1128" s="852" t="s">
        <v>92</v>
      </c>
      <c r="M1128" s="699" t="s">
        <v>2075</v>
      </c>
      <c r="N1128" s="852" t="s">
        <v>1995</v>
      </c>
      <c r="O1128" s="699" t="s">
        <v>2015</v>
      </c>
      <c r="P1128" s="852" t="s">
        <v>1995</v>
      </c>
      <c r="Q1128" s="699" t="s">
        <v>1997</v>
      </c>
      <c r="R1128" s="699"/>
      <c r="S1128" s="699"/>
      <c r="T1128" s="181"/>
      <c r="U1128" s="181"/>
      <c r="AC1128" s="361" t="str">
        <f t="shared" si="20"/>
        <v>２２検査結果（排煙設備）別記第二号-1　令第123条第3項第2号に規定する階段室又は付室、令第129条の13の3第13項に規定する昇降路又は乗降ロビー、令第126条の2第1項に規定する居室等-1（8）-指摘の具体的内容等</v>
      </c>
      <c r="AL1128" s="392" t="s">
        <v>4073</v>
      </c>
    </row>
    <row r="1129" spans="5:38" x14ac:dyDescent="0.15">
      <c r="E1129" s="1121">
        <f>'3_入力シート【検査結果表】 排煙設備'!$BX$23</f>
        <v>0</v>
      </c>
      <c r="J1129" s="699" t="s">
        <v>2070</v>
      </c>
      <c r="K1129" s="699" t="s">
        <v>5548</v>
      </c>
      <c r="L1129" s="852" t="s">
        <v>92</v>
      </c>
      <c r="M1129" s="699" t="s">
        <v>2075</v>
      </c>
      <c r="N1129" s="852" t="s">
        <v>1995</v>
      </c>
      <c r="O1129" s="699" t="s">
        <v>2015</v>
      </c>
      <c r="P1129" s="852" t="s">
        <v>1995</v>
      </c>
      <c r="Q1129" s="699" t="s">
        <v>1998</v>
      </c>
      <c r="R1129" s="699"/>
      <c r="S1129" s="699"/>
      <c r="T1129" s="181"/>
      <c r="U1129" s="181"/>
      <c r="AC1129" s="361" t="str">
        <f t="shared" si="20"/>
        <v>２２検査結果（排煙設備）別記第二号-1　令第123条第3項第2号に規定する階段室又は付室、令第129条の13の3第13項に規定する昇降路又は乗降ロビー、令第126条の2第1項に規定する居室等-1（8）-改善策の具体的内容等</v>
      </c>
      <c r="AL1129" s="392" t="s">
        <v>4074</v>
      </c>
    </row>
    <row r="1130" spans="5:38" x14ac:dyDescent="0.15">
      <c r="E1130" s="1121">
        <f>'3_入力シート【検査結果表】 排煙設備'!$CM$23</f>
        <v>0</v>
      </c>
      <c r="J1130" s="699" t="s">
        <v>2070</v>
      </c>
      <c r="K1130" s="699" t="s">
        <v>5548</v>
      </c>
      <c r="L1130" s="852" t="s">
        <v>92</v>
      </c>
      <c r="M1130" s="699" t="s">
        <v>2075</v>
      </c>
      <c r="N1130" s="852" t="s">
        <v>1995</v>
      </c>
      <c r="O1130" s="699" t="s">
        <v>2015</v>
      </c>
      <c r="P1130" s="852" t="s">
        <v>1995</v>
      </c>
      <c r="Q1130" s="699" t="s">
        <v>1999</v>
      </c>
      <c r="R1130" s="852" t="s">
        <v>1995</v>
      </c>
      <c r="S1130" s="699" t="s">
        <v>2000</v>
      </c>
      <c r="T1130" s="181"/>
      <c r="U1130" s="181"/>
      <c r="AC1130" s="361" t="str">
        <f t="shared" si="20"/>
        <v>２２検査結果（排煙設備）別記第二号-1　令第123条第3項第2号に規定する階段室又は付室、令第129条の13の3第13項に規定する昇降路又は乗降ロビー、令第126条の2第1項に規定する居室等-1（8）-改善（予定）年月-年（令和）</v>
      </c>
      <c r="AL1130" s="392" t="s">
        <v>4075</v>
      </c>
    </row>
    <row r="1131" spans="5:38" x14ac:dyDescent="0.15">
      <c r="E1131" s="1121">
        <f>'3_入力シート【検査結果表】 排煙設備'!$CP$23</f>
        <v>0</v>
      </c>
      <c r="J1131" s="699" t="s">
        <v>2070</v>
      </c>
      <c r="K1131" s="699" t="s">
        <v>5548</v>
      </c>
      <c r="L1131" s="852" t="s">
        <v>92</v>
      </c>
      <c r="M1131" s="699" t="s">
        <v>2075</v>
      </c>
      <c r="N1131" s="852" t="s">
        <v>1995</v>
      </c>
      <c r="O1131" s="699" t="s">
        <v>2015</v>
      </c>
      <c r="P1131" s="852" t="s">
        <v>1995</v>
      </c>
      <c r="Q1131" s="699" t="s">
        <v>1999</v>
      </c>
      <c r="R1131" s="852" t="s">
        <v>1995</v>
      </c>
      <c r="S1131" s="699" t="s">
        <v>2001</v>
      </c>
      <c r="T1131" s="181"/>
      <c r="U1131" s="181"/>
      <c r="AC1131" s="361" t="str">
        <f t="shared" si="20"/>
        <v>２２検査結果（排煙設備）別記第二号-1　令第123条第3項第2号に規定する階段室又は付室、令第129条の13の3第13項に規定する昇降路又は乗降ロビー、令第126条の2第1項に規定する居室等-1（8）-改善（予定）年月-月</v>
      </c>
      <c r="AL1131" s="392" t="s">
        <v>4076</v>
      </c>
    </row>
    <row r="1132" spans="5:38" x14ac:dyDescent="0.15">
      <c r="E1132" s="1121">
        <f>'3_入力シート【検査結果表】 排煙設備'!$CS$23</f>
        <v>0</v>
      </c>
      <c r="J1132" s="699" t="s">
        <v>2070</v>
      </c>
      <c r="K1132" s="699" t="s">
        <v>5548</v>
      </c>
      <c r="L1132" s="852" t="s">
        <v>92</v>
      </c>
      <c r="M1132" s="699" t="s">
        <v>2075</v>
      </c>
      <c r="N1132" s="852" t="s">
        <v>1995</v>
      </c>
      <c r="O1132" s="699" t="s">
        <v>2015</v>
      </c>
      <c r="P1132" s="852" t="s">
        <v>1995</v>
      </c>
      <c r="Q1132" s="699" t="s">
        <v>1999</v>
      </c>
      <c r="R1132" s="852" t="s">
        <v>1995</v>
      </c>
      <c r="S1132" s="699" t="s">
        <v>2002</v>
      </c>
      <c r="T1132" s="181"/>
      <c r="U1132" s="181"/>
      <c r="AC1132" s="361" t="str">
        <f t="shared" si="20"/>
        <v>２２検査結果（排煙設備）別記第二号-1　令第123条第3項第2号に規定する階段室又は付室、令第129条の13の3第13項に規定する昇降路又は乗降ロビー、令第126条の2第1項に規定する居室等-1（8）-改善（予定）年月-状況</v>
      </c>
      <c r="AL1132" s="392" t="s">
        <v>4077</v>
      </c>
    </row>
    <row r="1133" spans="5:38" x14ac:dyDescent="0.15">
      <c r="E1133" s="1121">
        <f>'3_入力シート【検査結果表】 排煙設備'!$AZ$24</f>
        <v>0</v>
      </c>
      <c r="J1133" s="699" t="s">
        <v>2070</v>
      </c>
      <c r="K1133" s="699" t="s">
        <v>5548</v>
      </c>
      <c r="L1133" s="852" t="s">
        <v>92</v>
      </c>
      <c r="M1133" s="699" t="s">
        <v>2075</v>
      </c>
      <c r="N1133" s="852" t="s">
        <v>1995</v>
      </c>
      <c r="O1133" s="699" t="s">
        <v>2016</v>
      </c>
      <c r="P1133" s="852" t="s">
        <v>1995</v>
      </c>
      <c r="Q1133" s="699" t="s">
        <v>3514</v>
      </c>
      <c r="R1133" s="699"/>
      <c r="S1133" s="699"/>
      <c r="T1133" s="181"/>
      <c r="U1133" s="181"/>
      <c r="AC1133" s="361" t="str">
        <f t="shared" si="20"/>
        <v>２２検査結果（排煙設備）別記第二号-1　令第123条第3項第2号に規定する階段室又は付室、令第129条の13の3第13項に規定する昇降路又は乗降ロビー、令第126条の2第1項に規定する居室等-1（9）-検査結果</v>
      </c>
      <c r="AL1133" s="392" t="s">
        <v>4078</v>
      </c>
    </row>
    <row r="1134" spans="5:38" x14ac:dyDescent="0.15">
      <c r="E1134" s="1121">
        <f>'3_入力シート【検査結果表】 排煙設備'!$BL$24</f>
        <v>0</v>
      </c>
      <c r="J1134" s="699" t="s">
        <v>2070</v>
      </c>
      <c r="K1134" s="699" t="s">
        <v>5548</v>
      </c>
      <c r="L1134" s="852" t="s">
        <v>92</v>
      </c>
      <c r="M1134" s="699" t="s">
        <v>2075</v>
      </c>
      <c r="N1134" s="852" t="s">
        <v>1995</v>
      </c>
      <c r="O1134" s="699" t="s">
        <v>2016</v>
      </c>
      <c r="P1134" s="852" t="s">
        <v>1995</v>
      </c>
      <c r="Q1134" s="699" t="s">
        <v>1996</v>
      </c>
      <c r="R1134" s="699"/>
      <c r="S1134" s="699"/>
      <c r="T1134" s="181"/>
      <c r="U1134" s="181"/>
      <c r="AC1134" s="361" t="str">
        <f t="shared" si="20"/>
        <v>２２検査結果（排煙設備）別記第二号-1　令第123条第3項第2号に規定する階段室又は付室、令第129条の13の3第13項に規定する昇降路又は乗降ロビー、令第126条の2第1項に規定する居室等-1（9）-検査者番号</v>
      </c>
      <c r="AL1134" s="392" t="s">
        <v>4079</v>
      </c>
    </row>
    <row r="1135" spans="5:38" x14ac:dyDescent="0.15">
      <c r="E1135" s="1121">
        <f>'3_入力シート【検査結果表】 排煙設備'!$BN$24</f>
        <v>0</v>
      </c>
      <c r="J1135" s="699" t="s">
        <v>2070</v>
      </c>
      <c r="K1135" s="699" t="s">
        <v>5548</v>
      </c>
      <c r="L1135" s="852" t="s">
        <v>92</v>
      </c>
      <c r="M1135" s="699" t="s">
        <v>2075</v>
      </c>
      <c r="N1135" s="852" t="s">
        <v>1995</v>
      </c>
      <c r="O1135" s="699" t="s">
        <v>2016</v>
      </c>
      <c r="P1135" s="852" t="s">
        <v>1995</v>
      </c>
      <c r="Q1135" s="699" t="s">
        <v>1997</v>
      </c>
      <c r="R1135" s="699"/>
      <c r="S1135" s="699"/>
      <c r="T1135" s="181"/>
      <c r="U1135" s="181"/>
      <c r="AC1135" s="361" t="str">
        <f t="shared" si="20"/>
        <v>２２検査結果（排煙設備）別記第二号-1　令第123条第3項第2号に規定する階段室又は付室、令第129条の13の3第13項に規定する昇降路又は乗降ロビー、令第126条の2第1項に規定する居室等-1（9）-指摘の具体的内容等</v>
      </c>
      <c r="AL1135" s="392" t="s">
        <v>4080</v>
      </c>
    </row>
    <row r="1136" spans="5:38" x14ac:dyDescent="0.15">
      <c r="E1136" s="1121">
        <f>'3_入力シート【検査結果表】 排煙設備'!$BX$24</f>
        <v>0</v>
      </c>
      <c r="J1136" s="699" t="s">
        <v>2070</v>
      </c>
      <c r="K1136" s="699" t="s">
        <v>5548</v>
      </c>
      <c r="L1136" s="852" t="s">
        <v>92</v>
      </c>
      <c r="M1136" s="699" t="s">
        <v>2075</v>
      </c>
      <c r="N1136" s="852" t="s">
        <v>1995</v>
      </c>
      <c r="O1136" s="699" t="s">
        <v>2016</v>
      </c>
      <c r="P1136" s="852" t="s">
        <v>1995</v>
      </c>
      <c r="Q1136" s="699" t="s">
        <v>1998</v>
      </c>
      <c r="R1136" s="699"/>
      <c r="S1136" s="699"/>
      <c r="T1136" s="181"/>
      <c r="U1136" s="181"/>
      <c r="AC1136" s="361" t="str">
        <f t="shared" si="20"/>
        <v>２２検査結果（排煙設備）別記第二号-1　令第123条第3項第2号に規定する階段室又は付室、令第129条の13の3第13項に規定する昇降路又は乗降ロビー、令第126条の2第1項に規定する居室等-1（9）-改善策の具体的内容等</v>
      </c>
      <c r="AL1136" s="392" t="s">
        <v>4081</v>
      </c>
    </row>
    <row r="1137" spans="5:38" x14ac:dyDescent="0.15">
      <c r="E1137" s="1121">
        <f>'3_入力シート【検査結果表】 排煙設備'!$CM$24</f>
        <v>0</v>
      </c>
      <c r="J1137" s="699" t="s">
        <v>2070</v>
      </c>
      <c r="K1137" s="699" t="s">
        <v>5548</v>
      </c>
      <c r="L1137" s="852" t="s">
        <v>92</v>
      </c>
      <c r="M1137" s="699" t="s">
        <v>2075</v>
      </c>
      <c r="N1137" s="852" t="s">
        <v>1995</v>
      </c>
      <c r="O1137" s="699" t="s">
        <v>2016</v>
      </c>
      <c r="P1137" s="852" t="s">
        <v>1995</v>
      </c>
      <c r="Q1137" s="699" t="s">
        <v>1999</v>
      </c>
      <c r="R1137" s="852" t="s">
        <v>1995</v>
      </c>
      <c r="S1137" s="699" t="s">
        <v>2000</v>
      </c>
      <c r="T1137" s="181"/>
      <c r="U1137" s="181"/>
      <c r="AC1137" s="361" t="str">
        <f t="shared" si="20"/>
        <v>２２検査結果（排煙設備）別記第二号-1　令第123条第3項第2号に規定する階段室又は付室、令第129条の13の3第13項に規定する昇降路又は乗降ロビー、令第126条の2第1項に規定する居室等-1（9）-改善（予定）年月-年（令和）</v>
      </c>
      <c r="AL1137" s="392" t="s">
        <v>4082</v>
      </c>
    </row>
    <row r="1138" spans="5:38" x14ac:dyDescent="0.15">
      <c r="E1138" s="1121">
        <f>'3_入力シート【検査結果表】 排煙設備'!$CP$24</f>
        <v>0</v>
      </c>
      <c r="J1138" s="699" t="s">
        <v>2070</v>
      </c>
      <c r="K1138" s="699" t="s">
        <v>5548</v>
      </c>
      <c r="L1138" s="852" t="s">
        <v>92</v>
      </c>
      <c r="M1138" s="699" t="s">
        <v>2075</v>
      </c>
      <c r="N1138" s="852" t="s">
        <v>1995</v>
      </c>
      <c r="O1138" s="699" t="s">
        <v>2016</v>
      </c>
      <c r="P1138" s="852" t="s">
        <v>1995</v>
      </c>
      <c r="Q1138" s="699" t="s">
        <v>1999</v>
      </c>
      <c r="R1138" s="852" t="s">
        <v>1995</v>
      </c>
      <c r="S1138" s="699" t="s">
        <v>2001</v>
      </c>
      <c r="T1138" s="181"/>
      <c r="U1138" s="181"/>
      <c r="AC1138" s="361" t="str">
        <f t="shared" si="20"/>
        <v>２２検査結果（排煙設備）別記第二号-1　令第123条第3項第2号に規定する階段室又は付室、令第129条の13の3第13項に規定する昇降路又は乗降ロビー、令第126条の2第1項に規定する居室等-1（9）-改善（予定）年月-月</v>
      </c>
      <c r="AL1138" s="392" t="s">
        <v>4083</v>
      </c>
    </row>
    <row r="1139" spans="5:38" x14ac:dyDescent="0.15">
      <c r="E1139" s="1121">
        <f>'3_入力シート【検査結果表】 排煙設備'!$CS$24</f>
        <v>0</v>
      </c>
      <c r="J1139" s="699" t="s">
        <v>2070</v>
      </c>
      <c r="K1139" s="699" t="s">
        <v>5548</v>
      </c>
      <c r="L1139" s="852" t="s">
        <v>92</v>
      </c>
      <c r="M1139" s="699" t="s">
        <v>2075</v>
      </c>
      <c r="N1139" s="852" t="s">
        <v>1995</v>
      </c>
      <c r="O1139" s="699" t="s">
        <v>2016</v>
      </c>
      <c r="P1139" s="852" t="s">
        <v>1995</v>
      </c>
      <c r="Q1139" s="699" t="s">
        <v>1999</v>
      </c>
      <c r="R1139" s="852" t="s">
        <v>1995</v>
      </c>
      <c r="S1139" s="699" t="s">
        <v>2002</v>
      </c>
      <c r="T1139" s="181"/>
      <c r="U1139" s="181"/>
      <c r="AC1139" s="361" t="str">
        <f t="shared" si="20"/>
        <v>２２検査結果（排煙設備）別記第二号-1　令第123条第3項第2号に規定する階段室又は付室、令第129条の13の3第13項に規定する昇降路又は乗降ロビー、令第126条の2第1項に規定する居室等-1（9）-改善（予定）年月-状況</v>
      </c>
      <c r="AL1139" s="392" t="s">
        <v>4084</v>
      </c>
    </row>
    <row r="1140" spans="5:38" x14ac:dyDescent="0.15">
      <c r="E1140" s="1121">
        <f>'3_入力シート【検査結果表】 排煙設備'!$AZ$25</f>
        <v>0</v>
      </c>
      <c r="J1140" s="699" t="s">
        <v>2070</v>
      </c>
      <c r="K1140" s="699" t="s">
        <v>5548</v>
      </c>
      <c r="L1140" s="852" t="s">
        <v>92</v>
      </c>
      <c r="M1140" s="699" t="s">
        <v>2075</v>
      </c>
      <c r="N1140" s="852" t="s">
        <v>1995</v>
      </c>
      <c r="O1140" s="699" t="s">
        <v>2017</v>
      </c>
      <c r="P1140" s="852" t="s">
        <v>1995</v>
      </c>
      <c r="Q1140" s="699" t="s">
        <v>3514</v>
      </c>
      <c r="R1140" s="699"/>
      <c r="S1140" s="699"/>
      <c r="T1140" s="181"/>
      <c r="U1140" s="181"/>
      <c r="AC1140" s="361" t="str">
        <f t="shared" si="20"/>
        <v>２２検査結果（排煙設備）別記第二号-1　令第123条第3項第2号に規定する階段室又は付室、令第129条の13の3第13項に規定する昇降路又は乗降ロビー、令第126条の2第1項に規定する居室等-1（10）-検査結果</v>
      </c>
      <c r="AL1140" s="392" t="s">
        <v>4085</v>
      </c>
    </row>
    <row r="1141" spans="5:38" x14ac:dyDescent="0.15">
      <c r="E1141" s="1121">
        <f>'3_入力シート【検査結果表】 排煙設備'!$BL$25</f>
        <v>0</v>
      </c>
      <c r="J1141" s="699" t="s">
        <v>2070</v>
      </c>
      <c r="K1141" s="699" t="s">
        <v>5548</v>
      </c>
      <c r="L1141" s="852" t="s">
        <v>92</v>
      </c>
      <c r="M1141" s="699" t="s">
        <v>2075</v>
      </c>
      <c r="N1141" s="852" t="s">
        <v>1995</v>
      </c>
      <c r="O1141" s="699" t="s">
        <v>2017</v>
      </c>
      <c r="P1141" s="852" t="s">
        <v>1995</v>
      </c>
      <c r="Q1141" s="699" t="s">
        <v>1996</v>
      </c>
      <c r="R1141" s="699"/>
      <c r="S1141" s="699"/>
      <c r="T1141" s="181"/>
      <c r="U1141" s="181"/>
      <c r="AC1141" s="361" t="str">
        <f t="shared" si="20"/>
        <v>２２検査結果（排煙設備）別記第二号-1　令第123条第3項第2号に規定する階段室又は付室、令第129条の13の3第13項に規定する昇降路又は乗降ロビー、令第126条の2第1項に規定する居室等-1（10）-検査者番号</v>
      </c>
      <c r="AL1141" s="392" t="s">
        <v>4086</v>
      </c>
    </row>
    <row r="1142" spans="5:38" x14ac:dyDescent="0.15">
      <c r="E1142" s="1121">
        <f>'3_入力シート【検査結果表】 排煙設備'!$BN$25</f>
        <v>0</v>
      </c>
      <c r="J1142" s="699" t="s">
        <v>2070</v>
      </c>
      <c r="K1142" s="699" t="s">
        <v>5548</v>
      </c>
      <c r="L1142" s="852" t="s">
        <v>92</v>
      </c>
      <c r="M1142" s="699" t="s">
        <v>2075</v>
      </c>
      <c r="N1142" s="852" t="s">
        <v>1995</v>
      </c>
      <c r="O1142" s="699" t="s">
        <v>2017</v>
      </c>
      <c r="P1142" s="852" t="s">
        <v>1995</v>
      </c>
      <c r="Q1142" s="699" t="s">
        <v>1997</v>
      </c>
      <c r="R1142" s="699"/>
      <c r="S1142" s="699"/>
      <c r="T1142" s="181"/>
      <c r="U1142" s="181"/>
      <c r="AC1142" s="361" t="str">
        <f t="shared" si="20"/>
        <v>２２検査結果（排煙設備）別記第二号-1　令第123条第3項第2号に規定する階段室又は付室、令第129条の13の3第13項に規定する昇降路又は乗降ロビー、令第126条の2第1項に規定する居室等-1（10）-指摘の具体的内容等</v>
      </c>
      <c r="AL1142" s="392" t="s">
        <v>4087</v>
      </c>
    </row>
    <row r="1143" spans="5:38" x14ac:dyDescent="0.15">
      <c r="E1143" s="1121">
        <f>'3_入力シート【検査結果表】 排煙設備'!$BX$25</f>
        <v>0</v>
      </c>
      <c r="J1143" s="699" t="s">
        <v>2070</v>
      </c>
      <c r="K1143" s="699" t="s">
        <v>5548</v>
      </c>
      <c r="L1143" s="852" t="s">
        <v>92</v>
      </c>
      <c r="M1143" s="699" t="s">
        <v>2075</v>
      </c>
      <c r="N1143" s="852" t="s">
        <v>1995</v>
      </c>
      <c r="O1143" s="699" t="s">
        <v>2017</v>
      </c>
      <c r="P1143" s="852" t="s">
        <v>1995</v>
      </c>
      <c r="Q1143" s="699" t="s">
        <v>1998</v>
      </c>
      <c r="R1143" s="699"/>
      <c r="S1143" s="699"/>
      <c r="T1143" s="181"/>
      <c r="U1143" s="181"/>
      <c r="AC1143" s="361" t="str">
        <f t="shared" si="20"/>
        <v>２２検査結果（排煙設備）別記第二号-1　令第123条第3項第2号に規定する階段室又は付室、令第129条の13の3第13項に規定する昇降路又は乗降ロビー、令第126条の2第1項に規定する居室等-1（10）-改善策の具体的内容等</v>
      </c>
      <c r="AL1143" s="392" t="s">
        <v>4088</v>
      </c>
    </row>
    <row r="1144" spans="5:38" x14ac:dyDescent="0.15">
      <c r="E1144" s="1121">
        <f>'3_入力シート【検査結果表】 排煙設備'!$CM$25</f>
        <v>0</v>
      </c>
      <c r="J1144" s="699" t="s">
        <v>2070</v>
      </c>
      <c r="K1144" s="699" t="s">
        <v>5548</v>
      </c>
      <c r="L1144" s="852" t="s">
        <v>92</v>
      </c>
      <c r="M1144" s="699" t="s">
        <v>2075</v>
      </c>
      <c r="N1144" s="852" t="s">
        <v>1995</v>
      </c>
      <c r="O1144" s="699" t="s">
        <v>2017</v>
      </c>
      <c r="P1144" s="852" t="s">
        <v>1995</v>
      </c>
      <c r="Q1144" s="699" t="s">
        <v>1999</v>
      </c>
      <c r="R1144" s="852" t="s">
        <v>1995</v>
      </c>
      <c r="S1144" s="699" t="s">
        <v>2000</v>
      </c>
      <c r="T1144" s="181"/>
      <c r="U1144" s="181"/>
      <c r="AC1144" s="361" t="str">
        <f t="shared" si="20"/>
        <v>２２検査結果（排煙設備）別記第二号-1　令第123条第3項第2号に規定する階段室又は付室、令第129条の13の3第13項に規定する昇降路又は乗降ロビー、令第126条の2第1項に規定する居室等-1（10）-改善（予定）年月-年（令和）</v>
      </c>
      <c r="AL1144" s="392" t="s">
        <v>4089</v>
      </c>
    </row>
    <row r="1145" spans="5:38" x14ac:dyDescent="0.15">
      <c r="E1145" s="1121">
        <f>'3_入力シート【検査結果表】 排煙設備'!$CP$25</f>
        <v>0</v>
      </c>
      <c r="J1145" s="699" t="s">
        <v>2070</v>
      </c>
      <c r="K1145" s="699" t="s">
        <v>5548</v>
      </c>
      <c r="L1145" s="852" t="s">
        <v>92</v>
      </c>
      <c r="M1145" s="699" t="s">
        <v>2075</v>
      </c>
      <c r="N1145" s="852" t="s">
        <v>1995</v>
      </c>
      <c r="O1145" s="699" t="s">
        <v>2017</v>
      </c>
      <c r="P1145" s="852" t="s">
        <v>1995</v>
      </c>
      <c r="Q1145" s="699" t="s">
        <v>1999</v>
      </c>
      <c r="R1145" s="852" t="s">
        <v>1995</v>
      </c>
      <c r="S1145" s="699" t="s">
        <v>2001</v>
      </c>
      <c r="T1145" s="181"/>
      <c r="U1145" s="181"/>
      <c r="AC1145" s="361" t="str">
        <f t="shared" si="20"/>
        <v>２２検査結果（排煙設備）別記第二号-1　令第123条第3項第2号に規定する階段室又は付室、令第129条の13の3第13項に規定する昇降路又は乗降ロビー、令第126条の2第1項に規定する居室等-1（10）-改善（予定）年月-月</v>
      </c>
      <c r="AL1145" s="392" t="s">
        <v>4090</v>
      </c>
    </row>
    <row r="1146" spans="5:38" x14ac:dyDescent="0.15">
      <c r="E1146" s="1121">
        <f>'3_入力シート【検査結果表】 排煙設備'!$CS$25</f>
        <v>0</v>
      </c>
      <c r="J1146" s="699" t="s">
        <v>2070</v>
      </c>
      <c r="K1146" s="699" t="s">
        <v>5548</v>
      </c>
      <c r="L1146" s="852" t="s">
        <v>92</v>
      </c>
      <c r="M1146" s="699" t="s">
        <v>2075</v>
      </c>
      <c r="N1146" s="852" t="s">
        <v>1995</v>
      </c>
      <c r="O1146" s="699" t="s">
        <v>2017</v>
      </c>
      <c r="P1146" s="852" t="s">
        <v>1995</v>
      </c>
      <c r="Q1146" s="699" t="s">
        <v>1999</v>
      </c>
      <c r="R1146" s="852" t="s">
        <v>1995</v>
      </c>
      <c r="S1146" s="699" t="s">
        <v>2002</v>
      </c>
      <c r="T1146" s="181"/>
      <c r="U1146" s="181"/>
      <c r="AC1146" s="361" t="str">
        <f t="shared" si="20"/>
        <v>２２検査結果（排煙設備）別記第二号-1　令第123条第3項第2号に規定する階段室又は付室、令第129条の13の3第13項に規定する昇降路又は乗降ロビー、令第126条の2第1項に規定する居室等-1（10）-改善（予定）年月-状況</v>
      </c>
      <c r="AL1146" s="392" t="s">
        <v>4091</v>
      </c>
    </row>
    <row r="1147" spans="5:38" x14ac:dyDescent="0.15">
      <c r="E1147" s="1121">
        <f>'3_入力シート【検査結果表】 排煙設備'!$AZ$26</f>
        <v>0</v>
      </c>
      <c r="J1147" s="699" t="s">
        <v>2070</v>
      </c>
      <c r="K1147" s="699" t="s">
        <v>5548</v>
      </c>
      <c r="L1147" s="852" t="s">
        <v>92</v>
      </c>
      <c r="M1147" s="699" t="s">
        <v>2075</v>
      </c>
      <c r="N1147" s="852" t="s">
        <v>1995</v>
      </c>
      <c r="O1147" s="699" t="s">
        <v>2018</v>
      </c>
      <c r="P1147" s="852" t="s">
        <v>1995</v>
      </c>
      <c r="Q1147" s="699" t="s">
        <v>3514</v>
      </c>
      <c r="R1147" s="699"/>
      <c r="S1147" s="699"/>
      <c r="T1147" s="181"/>
      <c r="U1147" s="181"/>
      <c r="AC1147" s="361" t="str">
        <f t="shared" si="20"/>
        <v>２２検査結果（排煙設備）別記第二号-1　令第123条第3項第2号に規定する階段室又は付室、令第129条の13の3第13項に規定する昇降路又は乗降ロビー、令第126条の2第1項に規定する居室等-1（11）-検査結果</v>
      </c>
      <c r="AL1147" s="392" t="s">
        <v>4092</v>
      </c>
    </row>
    <row r="1148" spans="5:38" x14ac:dyDescent="0.15">
      <c r="E1148" s="1121">
        <f>'3_入力シート【検査結果表】 排煙設備'!$BL$26</f>
        <v>0</v>
      </c>
      <c r="J1148" s="699" t="s">
        <v>2070</v>
      </c>
      <c r="K1148" s="699" t="s">
        <v>5548</v>
      </c>
      <c r="L1148" s="852" t="s">
        <v>92</v>
      </c>
      <c r="M1148" s="699" t="s">
        <v>2075</v>
      </c>
      <c r="N1148" s="852" t="s">
        <v>1995</v>
      </c>
      <c r="O1148" s="699" t="s">
        <v>2018</v>
      </c>
      <c r="P1148" s="852" t="s">
        <v>1995</v>
      </c>
      <c r="Q1148" s="699" t="s">
        <v>1996</v>
      </c>
      <c r="R1148" s="699"/>
      <c r="S1148" s="699"/>
      <c r="T1148" s="181"/>
      <c r="U1148" s="181"/>
      <c r="AC1148" s="361" t="str">
        <f t="shared" si="20"/>
        <v>２２検査結果（排煙設備）別記第二号-1　令第123条第3項第2号に規定する階段室又は付室、令第129条の13の3第13項に規定する昇降路又は乗降ロビー、令第126条の2第1項に規定する居室等-1（11）-検査者番号</v>
      </c>
      <c r="AL1148" s="392" t="s">
        <v>4093</v>
      </c>
    </row>
    <row r="1149" spans="5:38" x14ac:dyDescent="0.15">
      <c r="E1149" s="1121">
        <f>'3_入力シート【検査結果表】 排煙設備'!$BN$26</f>
        <v>0</v>
      </c>
      <c r="J1149" s="699" t="s">
        <v>2070</v>
      </c>
      <c r="K1149" s="699" t="s">
        <v>5548</v>
      </c>
      <c r="L1149" s="852" t="s">
        <v>92</v>
      </c>
      <c r="M1149" s="699" t="s">
        <v>2075</v>
      </c>
      <c r="N1149" s="852" t="s">
        <v>1995</v>
      </c>
      <c r="O1149" s="699" t="s">
        <v>2018</v>
      </c>
      <c r="P1149" s="852" t="s">
        <v>1995</v>
      </c>
      <c r="Q1149" s="699" t="s">
        <v>1997</v>
      </c>
      <c r="R1149" s="699"/>
      <c r="S1149" s="699"/>
      <c r="T1149" s="181"/>
      <c r="U1149" s="181"/>
      <c r="AC1149" s="361" t="str">
        <f t="shared" si="20"/>
        <v>２２検査結果（排煙設備）別記第二号-1　令第123条第3項第2号に規定する階段室又は付室、令第129条の13の3第13項に規定する昇降路又は乗降ロビー、令第126条の2第1項に規定する居室等-1（11）-指摘の具体的内容等</v>
      </c>
      <c r="AL1149" s="392" t="s">
        <v>4094</v>
      </c>
    </row>
    <row r="1150" spans="5:38" x14ac:dyDescent="0.15">
      <c r="E1150" s="1121">
        <f>'3_入力シート【検査結果表】 排煙設備'!$BX$26</f>
        <v>0</v>
      </c>
      <c r="J1150" s="699" t="s">
        <v>2070</v>
      </c>
      <c r="K1150" s="699" t="s">
        <v>5548</v>
      </c>
      <c r="L1150" s="852" t="s">
        <v>92</v>
      </c>
      <c r="M1150" s="699" t="s">
        <v>2075</v>
      </c>
      <c r="N1150" s="852" t="s">
        <v>1995</v>
      </c>
      <c r="O1150" s="699" t="s">
        <v>2018</v>
      </c>
      <c r="P1150" s="852" t="s">
        <v>1995</v>
      </c>
      <c r="Q1150" s="699" t="s">
        <v>1998</v>
      </c>
      <c r="R1150" s="699"/>
      <c r="S1150" s="699"/>
      <c r="T1150" s="181"/>
      <c r="U1150" s="181"/>
      <c r="AC1150" s="361" t="str">
        <f t="shared" si="20"/>
        <v>２２検査結果（排煙設備）別記第二号-1　令第123条第3項第2号に規定する階段室又は付室、令第129条の13の3第13項に規定する昇降路又は乗降ロビー、令第126条の2第1項に規定する居室等-1（11）-改善策の具体的内容等</v>
      </c>
      <c r="AL1150" s="392" t="s">
        <v>4095</v>
      </c>
    </row>
    <row r="1151" spans="5:38" x14ac:dyDescent="0.15">
      <c r="E1151" s="1121">
        <f>'3_入力シート【検査結果表】 排煙設備'!$CM$26</f>
        <v>0</v>
      </c>
      <c r="J1151" s="699" t="s">
        <v>2070</v>
      </c>
      <c r="K1151" s="699" t="s">
        <v>5548</v>
      </c>
      <c r="L1151" s="852" t="s">
        <v>92</v>
      </c>
      <c r="M1151" s="699" t="s">
        <v>2075</v>
      </c>
      <c r="N1151" s="852" t="s">
        <v>1995</v>
      </c>
      <c r="O1151" s="699" t="s">
        <v>2018</v>
      </c>
      <c r="P1151" s="852" t="s">
        <v>1995</v>
      </c>
      <c r="Q1151" s="699" t="s">
        <v>1999</v>
      </c>
      <c r="R1151" s="852" t="s">
        <v>1995</v>
      </c>
      <c r="S1151" s="699" t="s">
        <v>2000</v>
      </c>
      <c r="T1151" s="181"/>
      <c r="U1151" s="181"/>
      <c r="AC1151" s="361" t="str">
        <f t="shared" si="20"/>
        <v>２２検査結果（排煙設備）別記第二号-1　令第123条第3項第2号に規定する階段室又は付室、令第129条の13の3第13項に規定する昇降路又は乗降ロビー、令第126条の2第1項に規定する居室等-1（11）-改善（予定）年月-年（令和）</v>
      </c>
      <c r="AL1151" s="392" t="s">
        <v>4096</v>
      </c>
    </row>
    <row r="1152" spans="5:38" x14ac:dyDescent="0.15">
      <c r="E1152" s="1121">
        <f>'3_入力シート【検査結果表】 排煙設備'!$CP$26</f>
        <v>0</v>
      </c>
      <c r="J1152" s="699" t="s">
        <v>2070</v>
      </c>
      <c r="K1152" s="699" t="s">
        <v>5548</v>
      </c>
      <c r="L1152" s="852" t="s">
        <v>92</v>
      </c>
      <c r="M1152" s="699" t="s">
        <v>2075</v>
      </c>
      <c r="N1152" s="852" t="s">
        <v>1995</v>
      </c>
      <c r="O1152" s="699" t="s">
        <v>2018</v>
      </c>
      <c r="P1152" s="852" t="s">
        <v>1995</v>
      </c>
      <c r="Q1152" s="699" t="s">
        <v>1999</v>
      </c>
      <c r="R1152" s="852" t="s">
        <v>1995</v>
      </c>
      <c r="S1152" s="699" t="s">
        <v>2001</v>
      </c>
      <c r="T1152" s="181"/>
      <c r="U1152" s="181"/>
      <c r="AC1152" s="361" t="str">
        <f t="shared" si="20"/>
        <v>２２検査結果（排煙設備）別記第二号-1　令第123条第3項第2号に規定する階段室又は付室、令第129条の13の3第13項に規定する昇降路又は乗降ロビー、令第126条の2第1項に規定する居室等-1（11）-改善（予定）年月-月</v>
      </c>
      <c r="AL1152" s="392" t="s">
        <v>4097</v>
      </c>
    </row>
    <row r="1153" spans="5:38" x14ac:dyDescent="0.15">
      <c r="E1153" s="1121">
        <f>'3_入力シート【検査結果表】 排煙設備'!$CS$26</f>
        <v>0</v>
      </c>
      <c r="J1153" s="699" t="s">
        <v>2070</v>
      </c>
      <c r="K1153" s="699" t="s">
        <v>5548</v>
      </c>
      <c r="L1153" s="852" t="s">
        <v>92</v>
      </c>
      <c r="M1153" s="699" t="s">
        <v>2075</v>
      </c>
      <c r="N1153" s="852" t="s">
        <v>1995</v>
      </c>
      <c r="O1153" s="699" t="s">
        <v>2018</v>
      </c>
      <c r="P1153" s="852" t="s">
        <v>1995</v>
      </c>
      <c r="Q1153" s="699" t="s">
        <v>1999</v>
      </c>
      <c r="R1153" s="852" t="s">
        <v>1995</v>
      </c>
      <c r="S1153" s="699" t="s">
        <v>2002</v>
      </c>
      <c r="T1153" s="181"/>
      <c r="U1153" s="181"/>
      <c r="AC1153" s="361" t="str">
        <f t="shared" si="20"/>
        <v>２２検査結果（排煙設備）別記第二号-1　令第123条第3項第2号に規定する階段室又は付室、令第129条の13の3第13項に規定する昇降路又は乗降ロビー、令第126条の2第1項に規定する居室等-1（11）-改善（予定）年月-状況</v>
      </c>
      <c r="AL1153" s="392" t="s">
        <v>4098</v>
      </c>
    </row>
    <row r="1154" spans="5:38" x14ac:dyDescent="0.15">
      <c r="E1154" s="1121">
        <f>'3_入力シート【検査結果表】 排煙設備'!$AZ$27</f>
        <v>0</v>
      </c>
      <c r="J1154" s="699" t="s">
        <v>2070</v>
      </c>
      <c r="K1154" s="699" t="s">
        <v>5548</v>
      </c>
      <c r="L1154" s="852" t="s">
        <v>92</v>
      </c>
      <c r="M1154" s="699" t="s">
        <v>2075</v>
      </c>
      <c r="N1154" s="852" t="s">
        <v>1995</v>
      </c>
      <c r="O1154" s="699" t="s">
        <v>2019</v>
      </c>
      <c r="P1154" s="852" t="s">
        <v>1995</v>
      </c>
      <c r="Q1154" s="699" t="s">
        <v>3514</v>
      </c>
      <c r="R1154" s="699"/>
      <c r="S1154" s="699"/>
      <c r="T1154" s="181"/>
      <c r="U1154" s="181"/>
      <c r="AC1154" s="361" t="str">
        <f t="shared" si="20"/>
        <v>２２検査結果（排煙設備）別記第二号-1　令第123条第3項第2号に規定する階段室又は付室、令第129条の13の3第13項に規定する昇降路又は乗降ロビー、令第126条の2第1項に規定する居室等-1（12）-検査結果</v>
      </c>
      <c r="AL1154" s="392" t="s">
        <v>4099</v>
      </c>
    </row>
    <row r="1155" spans="5:38" x14ac:dyDescent="0.15">
      <c r="E1155" s="1121">
        <f>'3_入力シート【検査結果表】 排煙設備'!$BL$27</f>
        <v>0</v>
      </c>
      <c r="J1155" s="699" t="s">
        <v>2070</v>
      </c>
      <c r="K1155" s="699" t="s">
        <v>5548</v>
      </c>
      <c r="L1155" s="852" t="s">
        <v>92</v>
      </c>
      <c r="M1155" s="699" t="s">
        <v>2075</v>
      </c>
      <c r="N1155" s="852" t="s">
        <v>1995</v>
      </c>
      <c r="O1155" s="699" t="s">
        <v>2019</v>
      </c>
      <c r="P1155" s="852" t="s">
        <v>1995</v>
      </c>
      <c r="Q1155" s="699" t="s">
        <v>1996</v>
      </c>
      <c r="R1155" s="699"/>
      <c r="S1155" s="699"/>
      <c r="T1155" s="181"/>
      <c r="U1155" s="181"/>
      <c r="AC1155" s="361" t="str">
        <f t="shared" si="20"/>
        <v>２２検査結果（排煙設備）別記第二号-1　令第123条第3項第2号に規定する階段室又は付室、令第129条の13の3第13項に規定する昇降路又は乗降ロビー、令第126条の2第1項に規定する居室等-1（12）-検査者番号</v>
      </c>
      <c r="AL1155" s="392" t="s">
        <v>4100</v>
      </c>
    </row>
    <row r="1156" spans="5:38" x14ac:dyDescent="0.15">
      <c r="E1156" s="1121">
        <f>'3_入力シート【検査結果表】 排煙設備'!$BN$27</f>
        <v>0</v>
      </c>
      <c r="J1156" s="699" t="s">
        <v>2070</v>
      </c>
      <c r="K1156" s="699" t="s">
        <v>5548</v>
      </c>
      <c r="L1156" s="852" t="s">
        <v>92</v>
      </c>
      <c r="M1156" s="699" t="s">
        <v>2075</v>
      </c>
      <c r="N1156" s="852" t="s">
        <v>1995</v>
      </c>
      <c r="O1156" s="699" t="s">
        <v>2019</v>
      </c>
      <c r="P1156" s="852" t="s">
        <v>1995</v>
      </c>
      <c r="Q1156" s="699" t="s">
        <v>1997</v>
      </c>
      <c r="R1156" s="699"/>
      <c r="S1156" s="699"/>
      <c r="T1156" s="181"/>
      <c r="U1156" s="181"/>
      <c r="AC1156" s="361" t="str">
        <f t="shared" si="20"/>
        <v>２２検査結果（排煙設備）別記第二号-1　令第123条第3項第2号に規定する階段室又は付室、令第129条の13の3第13項に規定する昇降路又は乗降ロビー、令第126条の2第1項に規定する居室等-1（12）-指摘の具体的内容等</v>
      </c>
      <c r="AL1156" s="392" t="s">
        <v>4101</v>
      </c>
    </row>
    <row r="1157" spans="5:38" x14ac:dyDescent="0.15">
      <c r="E1157" s="1121">
        <f>'3_入力シート【検査結果表】 排煙設備'!$BX$27</f>
        <v>0</v>
      </c>
      <c r="J1157" s="699" t="s">
        <v>2070</v>
      </c>
      <c r="K1157" s="699" t="s">
        <v>5548</v>
      </c>
      <c r="L1157" s="852" t="s">
        <v>92</v>
      </c>
      <c r="M1157" s="699" t="s">
        <v>2075</v>
      </c>
      <c r="N1157" s="852" t="s">
        <v>1995</v>
      </c>
      <c r="O1157" s="699" t="s">
        <v>2019</v>
      </c>
      <c r="P1157" s="852" t="s">
        <v>1995</v>
      </c>
      <c r="Q1157" s="699" t="s">
        <v>1998</v>
      </c>
      <c r="R1157" s="699"/>
      <c r="S1157" s="699"/>
      <c r="T1157" s="181"/>
      <c r="U1157" s="181"/>
      <c r="AC1157" s="361" t="str">
        <f t="shared" si="20"/>
        <v>２２検査結果（排煙設備）別記第二号-1　令第123条第3項第2号に規定する階段室又は付室、令第129条の13の3第13項に規定する昇降路又は乗降ロビー、令第126条の2第1項に規定する居室等-1（12）-改善策の具体的内容等</v>
      </c>
      <c r="AL1157" s="392" t="s">
        <v>4102</v>
      </c>
    </row>
    <row r="1158" spans="5:38" x14ac:dyDescent="0.15">
      <c r="E1158" s="1121">
        <f>'3_入力シート【検査結果表】 排煙設備'!$CM$27</f>
        <v>0</v>
      </c>
      <c r="J1158" s="699" t="s">
        <v>2070</v>
      </c>
      <c r="K1158" s="699" t="s">
        <v>5548</v>
      </c>
      <c r="L1158" s="852" t="s">
        <v>92</v>
      </c>
      <c r="M1158" s="699" t="s">
        <v>2075</v>
      </c>
      <c r="N1158" s="852" t="s">
        <v>1995</v>
      </c>
      <c r="O1158" s="699" t="s">
        <v>2019</v>
      </c>
      <c r="P1158" s="852" t="s">
        <v>1995</v>
      </c>
      <c r="Q1158" s="699" t="s">
        <v>1999</v>
      </c>
      <c r="R1158" s="852" t="s">
        <v>1995</v>
      </c>
      <c r="S1158" s="699" t="s">
        <v>2000</v>
      </c>
      <c r="T1158" s="181"/>
      <c r="U1158" s="181"/>
      <c r="AC1158" s="361" t="str">
        <f t="shared" si="20"/>
        <v>２２検査結果（排煙設備）別記第二号-1　令第123条第3項第2号に規定する階段室又は付室、令第129条の13の3第13項に規定する昇降路又は乗降ロビー、令第126条の2第1項に規定する居室等-1（12）-改善（予定）年月-年（令和）</v>
      </c>
      <c r="AL1158" s="392" t="s">
        <v>4103</v>
      </c>
    </row>
    <row r="1159" spans="5:38" x14ac:dyDescent="0.15">
      <c r="E1159" s="1121">
        <f>'3_入力シート【検査結果表】 排煙設備'!$CP$27</f>
        <v>0</v>
      </c>
      <c r="J1159" s="699" t="s">
        <v>2070</v>
      </c>
      <c r="K1159" s="699" t="s">
        <v>5548</v>
      </c>
      <c r="L1159" s="852" t="s">
        <v>92</v>
      </c>
      <c r="M1159" s="699" t="s">
        <v>2075</v>
      </c>
      <c r="N1159" s="852" t="s">
        <v>1995</v>
      </c>
      <c r="O1159" s="699" t="s">
        <v>2019</v>
      </c>
      <c r="P1159" s="852" t="s">
        <v>1995</v>
      </c>
      <c r="Q1159" s="699" t="s">
        <v>1999</v>
      </c>
      <c r="R1159" s="852" t="s">
        <v>1995</v>
      </c>
      <c r="S1159" s="699" t="s">
        <v>2001</v>
      </c>
      <c r="T1159" s="181"/>
      <c r="U1159" s="181"/>
      <c r="AC1159" s="361" t="str">
        <f t="shared" si="20"/>
        <v>２２検査結果（排煙設備）別記第二号-1　令第123条第3項第2号に規定する階段室又は付室、令第129条の13の3第13項に規定する昇降路又は乗降ロビー、令第126条の2第1項に規定する居室等-1（12）-改善（予定）年月-月</v>
      </c>
      <c r="AL1159" s="392" t="s">
        <v>4104</v>
      </c>
    </row>
    <row r="1160" spans="5:38" x14ac:dyDescent="0.15">
      <c r="E1160" s="1121">
        <f>'3_入力シート【検査結果表】 排煙設備'!$CS$27</f>
        <v>0</v>
      </c>
      <c r="J1160" s="699" t="s">
        <v>2070</v>
      </c>
      <c r="K1160" s="699" t="s">
        <v>5548</v>
      </c>
      <c r="L1160" s="852" t="s">
        <v>92</v>
      </c>
      <c r="M1160" s="699" t="s">
        <v>2075</v>
      </c>
      <c r="N1160" s="852" t="s">
        <v>1995</v>
      </c>
      <c r="O1160" s="699" t="s">
        <v>2019</v>
      </c>
      <c r="P1160" s="852" t="s">
        <v>1995</v>
      </c>
      <c r="Q1160" s="699" t="s">
        <v>1999</v>
      </c>
      <c r="R1160" s="852" t="s">
        <v>1995</v>
      </c>
      <c r="S1160" s="699" t="s">
        <v>2002</v>
      </c>
      <c r="T1160" s="181"/>
      <c r="U1160" s="181"/>
      <c r="AC1160" s="361" t="str">
        <f t="shared" si="20"/>
        <v>２２検査結果（排煙設備）別記第二号-1　令第123条第3項第2号に規定する階段室又は付室、令第129条の13の3第13項に規定する昇降路又は乗降ロビー、令第126条の2第1項に規定する居室等-1（12）-改善（予定）年月-状況</v>
      </c>
      <c r="AL1160" s="392" t="s">
        <v>4105</v>
      </c>
    </row>
    <row r="1161" spans="5:38" x14ac:dyDescent="0.15">
      <c r="E1161" s="1121">
        <f>'3_入力シート【検査結果表】 排煙設備'!$AZ$28</f>
        <v>0</v>
      </c>
      <c r="J1161" s="699" t="s">
        <v>2070</v>
      </c>
      <c r="K1161" s="699" t="s">
        <v>5548</v>
      </c>
      <c r="L1161" s="852" t="s">
        <v>92</v>
      </c>
      <c r="M1161" s="699" t="s">
        <v>2075</v>
      </c>
      <c r="N1161" s="852" t="s">
        <v>1995</v>
      </c>
      <c r="O1161" s="699" t="s">
        <v>2020</v>
      </c>
      <c r="P1161" s="852" t="s">
        <v>1995</v>
      </c>
      <c r="Q1161" s="699" t="s">
        <v>3514</v>
      </c>
      <c r="R1161" s="699"/>
      <c r="S1161" s="699"/>
      <c r="T1161" s="181"/>
      <c r="U1161" s="181"/>
      <c r="AC1161" s="361" t="str">
        <f t="shared" si="20"/>
        <v>２２検査結果（排煙設備）別記第二号-1　令第123条第3項第2号に規定する階段室又は付室、令第129条の13の3第13項に規定する昇降路又は乗降ロビー、令第126条の2第1項に規定する居室等-1（13）-検査結果</v>
      </c>
      <c r="AL1161" s="392" t="s">
        <v>4106</v>
      </c>
    </row>
    <row r="1162" spans="5:38" x14ac:dyDescent="0.15">
      <c r="E1162" s="1121">
        <f>'3_入力シート【検査結果表】 排煙設備'!$BL$28</f>
        <v>0</v>
      </c>
      <c r="J1162" s="699" t="s">
        <v>2070</v>
      </c>
      <c r="K1162" s="699" t="s">
        <v>5548</v>
      </c>
      <c r="L1162" s="852" t="s">
        <v>92</v>
      </c>
      <c r="M1162" s="699" t="s">
        <v>2075</v>
      </c>
      <c r="N1162" s="852" t="s">
        <v>1995</v>
      </c>
      <c r="O1162" s="699" t="s">
        <v>2020</v>
      </c>
      <c r="P1162" s="852" t="s">
        <v>1995</v>
      </c>
      <c r="Q1162" s="699" t="s">
        <v>1996</v>
      </c>
      <c r="R1162" s="699"/>
      <c r="S1162" s="699"/>
      <c r="T1162" s="181"/>
      <c r="U1162" s="181"/>
      <c r="AC1162" s="361" t="str">
        <f t="shared" si="20"/>
        <v>２２検査結果（排煙設備）別記第二号-1　令第123条第3項第2号に規定する階段室又は付室、令第129条の13の3第13項に規定する昇降路又は乗降ロビー、令第126条の2第1項に規定する居室等-1（13）-検査者番号</v>
      </c>
      <c r="AL1162" s="392" t="s">
        <v>4107</v>
      </c>
    </row>
    <row r="1163" spans="5:38" x14ac:dyDescent="0.15">
      <c r="E1163" s="1121">
        <f>'3_入力シート【検査結果表】 排煙設備'!$BN$28</f>
        <v>0</v>
      </c>
      <c r="J1163" s="699" t="s">
        <v>2070</v>
      </c>
      <c r="K1163" s="699" t="s">
        <v>5548</v>
      </c>
      <c r="L1163" s="852" t="s">
        <v>92</v>
      </c>
      <c r="M1163" s="699" t="s">
        <v>2075</v>
      </c>
      <c r="N1163" s="852" t="s">
        <v>1995</v>
      </c>
      <c r="O1163" s="699" t="s">
        <v>2020</v>
      </c>
      <c r="P1163" s="852" t="s">
        <v>1995</v>
      </c>
      <c r="Q1163" s="699" t="s">
        <v>1997</v>
      </c>
      <c r="R1163" s="699"/>
      <c r="S1163" s="699"/>
      <c r="T1163" s="181"/>
      <c r="U1163" s="181"/>
      <c r="AC1163" s="361" t="str">
        <f t="shared" si="20"/>
        <v>２２検査結果（排煙設備）別記第二号-1　令第123条第3項第2号に規定する階段室又は付室、令第129条の13の3第13項に規定する昇降路又は乗降ロビー、令第126条の2第1項に規定する居室等-1（13）-指摘の具体的内容等</v>
      </c>
      <c r="AL1163" s="392" t="s">
        <v>4108</v>
      </c>
    </row>
    <row r="1164" spans="5:38" x14ac:dyDescent="0.15">
      <c r="E1164" s="1121">
        <f>'3_入力シート【検査結果表】 排煙設備'!$BX$28</f>
        <v>0</v>
      </c>
      <c r="J1164" s="699" t="s">
        <v>2070</v>
      </c>
      <c r="K1164" s="699" t="s">
        <v>5548</v>
      </c>
      <c r="L1164" s="852" t="s">
        <v>92</v>
      </c>
      <c r="M1164" s="699" t="s">
        <v>2075</v>
      </c>
      <c r="N1164" s="852" t="s">
        <v>1995</v>
      </c>
      <c r="O1164" s="699" t="s">
        <v>2020</v>
      </c>
      <c r="P1164" s="852" t="s">
        <v>1995</v>
      </c>
      <c r="Q1164" s="699" t="s">
        <v>1998</v>
      </c>
      <c r="R1164" s="699"/>
      <c r="S1164" s="699"/>
      <c r="T1164" s="181"/>
      <c r="U1164" s="181"/>
      <c r="AC1164" s="361" t="str">
        <f t="shared" si="20"/>
        <v>２２検査結果（排煙設備）別記第二号-1　令第123条第3項第2号に規定する階段室又は付室、令第129条の13の3第13項に規定する昇降路又は乗降ロビー、令第126条の2第1項に規定する居室等-1（13）-改善策の具体的内容等</v>
      </c>
      <c r="AL1164" s="392" t="s">
        <v>4109</v>
      </c>
    </row>
    <row r="1165" spans="5:38" x14ac:dyDescent="0.15">
      <c r="E1165" s="1121">
        <f>'3_入力シート【検査結果表】 排煙設備'!$CM$28</f>
        <v>0</v>
      </c>
      <c r="J1165" s="699" t="s">
        <v>2070</v>
      </c>
      <c r="K1165" s="699" t="s">
        <v>5548</v>
      </c>
      <c r="L1165" s="852" t="s">
        <v>92</v>
      </c>
      <c r="M1165" s="699" t="s">
        <v>2075</v>
      </c>
      <c r="N1165" s="852" t="s">
        <v>1995</v>
      </c>
      <c r="O1165" s="699" t="s">
        <v>2020</v>
      </c>
      <c r="P1165" s="852" t="s">
        <v>1995</v>
      </c>
      <c r="Q1165" s="699" t="s">
        <v>1999</v>
      </c>
      <c r="R1165" s="852" t="s">
        <v>1995</v>
      </c>
      <c r="S1165" s="699" t="s">
        <v>2000</v>
      </c>
      <c r="T1165" s="181"/>
      <c r="U1165" s="181"/>
      <c r="AC1165" s="361" t="str">
        <f t="shared" si="20"/>
        <v>２２検査結果（排煙設備）別記第二号-1　令第123条第3項第2号に規定する階段室又は付室、令第129条の13の3第13項に規定する昇降路又は乗降ロビー、令第126条の2第1項に規定する居室等-1（13）-改善（予定）年月-年（令和）</v>
      </c>
      <c r="AL1165" s="392" t="s">
        <v>4110</v>
      </c>
    </row>
    <row r="1166" spans="5:38" x14ac:dyDescent="0.15">
      <c r="E1166" s="1121">
        <f>'3_入力シート【検査結果表】 排煙設備'!$CP$28</f>
        <v>0</v>
      </c>
      <c r="J1166" s="699" t="s">
        <v>2070</v>
      </c>
      <c r="K1166" s="699" t="s">
        <v>5548</v>
      </c>
      <c r="L1166" s="852" t="s">
        <v>92</v>
      </c>
      <c r="M1166" s="699" t="s">
        <v>2075</v>
      </c>
      <c r="N1166" s="852" t="s">
        <v>1995</v>
      </c>
      <c r="O1166" s="699" t="s">
        <v>2020</v>
      </c>
      <c r="P1166" s="852" t="s">
        <v>1995</v>
      </c>
      <c r="Q1166" s="699" t="s">
        <v>1999</v>
      </c>
      <c r="R1166" s="852" t="s">
        <v>1995</v>
      </c>
      <c r="S1166" s="699" t="s">
        <v>2001</v>
      </c>
      <c r="T1166" s="181"/>
      <c r="U1166" s="181"/>
      <c r="AC1166" s="361" t="str">
        <f t="shared" si="20"/>
        <v>２２検査結果（排煙設備）別記第二号-1　令第123条第3項第2号に規定する階段室又は付室、令第129条の13の3第13項に規定する昇降路又は乗降ロビー、令第126条の2第1項に規定する居室等-1（13）-改善（予定）年月-月</v>
      </c>
      <c r="AL1166" s="392" t="s">
        <v>4111</v>
      </c>
    </row>
    <row r="1167" spans="5:38" x14ac:dyDescent="0.15">
      <c r="E1167" s="1121">
        <f>'3_入力シート【検査結果表】 排煙設備'!$CS$28</f>
        <v>0</v>
      </c>
      <c r="J1167" s="699" t="s">
        <v>2070</v>
      </c>
      <c r="K1167" s="699" t="s">
        <v>5548</v>
      </c>
      <c r="L1167" s="852" t="s">
        <v>92</v>
      </c>
      <c r="M1167" s="699" t="s">
        <v>2075</v>
      </c>
      <c r="N1167" s="852" t="s">
        <v>1995</v>
      </c>
      <c r="O1167" s="699" t="s">
        <v>2020</v>
      </c>
      <c r="P1167" s="852" t="s">
        <v>1995</v>
      </c>
      <c r="Q1167" s="699" t="s">
        <v>1999</v>
      </c>
      <c r="R1167" s="852" t="s">
        <v>1995</v>
      </c>
      <c r="S1167" s="699" t="s">
        <v>2002</v>
      </c>
      <c r="T1167" s="181"/>
      <c r="U1167" s="181"/>
      <c r="AC1167" s="361" t="str">
        <f t="shared" si="20"/>
        <v>２２検査結果（排煙設備）別記第二号-1　令第123条第3項第2号に規定する階段室又は付室、令第129条の13の3第13項に規定する昇降路又は乗降ロビー、令第126条の2第1項に規定する居室等-1（13）-改善（予定）年月-状況</v>
      </c>
      <c r="AL1167" s="392" t="s">
        <v>4112</v>
      </c>
    </row>
    <row r="1168" spans="5:38" x14ac:dyDescent="0.15">
      <c r="E1168" s="1121">
        <f>'3_入力シート【検査結果表】 排煙設備'!$AZ$29</f>
        <v>0</v>
      </c>
      <c r="J1168" s="699" t="s">
        <v>2070</v>
      </c>
      <c r="K1168" s="699" t="s">
        <v>5548</v>
      </c>
      <c r="L1168" s="852" t="s">
        <v>92</v>
      </c>
      <c r="M1168" s="699" t="s">
        <v>2075</v>
      </c>
      <c r="N1168" s="852" t="s">
        <v>1995</v>
      </c>
      <c r="O1168" s="699" t="s">
        <v>2021</v>
      </c>
      <c r="P1168" s="852" t="s">
        <v>1995</v>
      </c>
      <c r="Q1168" s="699" t="s">
        <v>3514</v>
      </c>
      <c r="R1168" s="699"/>
      <c r="S1168" s="699"/>
      <c r="T1168" s="181"/>
      <c r="U1168" s="181"/>
      <c r="AC1168" s="361" t="str">
        <f t="shared" si="20"/>
        <v>２２検査結果（排煙設備）別記第二号-1　令第123条第3項第2号に規定する階段室又は付室、令第129条の13の3第13項に規定する昇降路又は乗降ロビー、令第126条の2第1項に規定する居室等-1（14）-検査結果</v>
      </c>
      <c r="AL1168" s="392" t="s">
        <v>4113</v>
      </c>
    </row>
    <row r="1169" spans="5:38" x14ac:dyDescent="0.15">
      <c r="E1169" s="1121">
        <f>'3_入力シート【検査結果表】 排煙設備'!$BL$29</f>
        <v>0</v>
      </c>
      <c r="J1169" s="699" t="s">
        <v>2070</v>
      </c>
      <c r="K1169" s="699" t="s">
        <v>5548</v>
      </c>
      <c r="L1169" s="852" t="s">
        <v>92</v>
      </c>
      <c r="M1169" s="699" t="s">
        <v>2075</v>
      </c>
      <c r="N1169" s="852" t="s">
        <v>1995</v>
      </c>
      <c r="O1169" s="699" t="s">
        <v>2021</v>
      </c>
      <c r="P1169" s="852" t="s">
        <v>1995</v>
      </c>
      <c r="Q1169" s="699" t="s">
        <v>1996</v>
      </c>
      <c r="R1169" s="699"/>
      <c r="S1169" s="699"/>
      <c r="T1169" s="181"/>
      <c r="U1169" s="181"/>
      <c r="AC1169" s="361" t="str">
        <f t="shared" si="20"/>
        <v>２２検査結果（排煙設備）別記第二号-1　令第123条第3項第2号に規定する階段室又は付室、令第129条の13の3第13項に規定する昇降路又は乗降ロビー、令第126条の2第1項に規定する居室等-1（14）-検査者番号</v>
      </c>
      <c r="AL1169" s="392" t="s">
        <v>4114</v>
      </c>
    </row>
    <row r="1170" spans="5:38" x14ac:dyDescent="0.15">
      <c r="E1170" s="1121">
        <f>'3_入力シート【検査結果表】 排煙設備'!$BN$29</f>
        <v>0</v>
      </c>
      <c r="J1170" s="699" t="s">
        <v>2070</v>
      </c>
      <c r="K1170" s="699" t="s">
        <v>5548</v>
      </c>
      <c r="L1170" s="852" t="s">
        <v>92</v>
      </c>
      <c r="M1170" s="699" t="s">
        <v>2075</v>
      </c>
      <c r="N1170" s="852" t="s">
        <v>1995</v>
      </c>
      <c r="O1170" s="699" t="s">
        <v>2021</v>
      </c>
      <c r="P1170" s="852" t="s">
        <v>1995</v>
      </c>
      <c r="Q1170" s="699" t="s">
        <v>1997</v>
      </c>
      <c r="R1170" s="699"/>
      <c r="S1170" s="699"/>
      <c r="T1170" s="181"/>
      <c r="U1170" s="181"/>
      <c r="AC1170" s="361" t="str">
        <f t="shared" si="20"/>
        <v>２２検査結果（排煙設備）別記第二号-1　令第123条第3項第2号に規定する階段室又は付室、令第129条の13の3第13項に規定する昇降路又は乗降ロビー、令第126条の2第1項に規定する居室等-1（14）-指摘の具体的内容等</v>
      </c>
      <c r="AL1170" s="392" t="s">
        <v>4115</v>
      </c>
    </row>
    <row r="1171" spans="5:38" x14ac:dyDescent="0.15">
      <c r="E1171" s="1121">
        <f>'3_入力シート【検査結果表】 排煙設備'!$BX$29</f>
        <v>0</v>
      </c>
      <c r="J1171" s="699" t="s">
        <v>2070</v>
      </c>
      <c r="K1171" s="699" t="s">
        <v>5548</v>
      </c>
      <c r="L1171" s="852" t="s">
        <v>92</v>
      </c>
      <c r="M1171" s="699" t="s">
        <v>2075</v>
      </c>
      <c r="N1171" s="852" t="s">
        <v>1995</v>
      </c>
      <c r="O1171" s="699" t="s">
        <v>2021</v>
      </c>
      <c r="P1171" s="852" t="s">
        <v>1995</v>
      </c>
      <c r="Q1171" s="699" t="s">
        <v>1998</v>
      </c>
      <c r="R1171" s="699"/>
      <c r="S1171" s="699"/>
      <c r="T1171" s="181"/>
      <c r="U1171" s="181"/>
      <c r="AC1171" s="361" t="str">
        <f t="shared" si="20"/>
        <v>２２検査結果（排煙設備）別記第二号-1　令第123条第3項第2号に規定する階段室又は付室、令第129条の13の3第13項に規定する昇降路又は乗降ロビー、令第126条の2第1項に規定する居室等-1（14）-改善策の具体的内容等</v>
      </c>
      <c r="AL1171" s="392" t="s">
        <v>4116</v>
      </c>
    </row>
    <row r="1172" spans="5:38" x14ac:dyDescent="0.15">
      <c r="E1172" s="1121">
        <f>'3_入力シート【検査結果表】 排煙設備'!$CM$29</f>
        <v>0</v>
      </c>
      <c r="J1172" s="699" t="s">
        <v>2070</v>
      </c>
      <c r="K1172" s="699" t="s">
        <v>5548</v>
      </c>
      <c r="L1172" s="852" t="s">
        <v>92</v>
      </c>
      <c r="M1172" s="699" t="s">
        <v>2075</v>
      </c>
      <c r="N1172" s="852" t="s">
        <v>1995</v>
      </c>
      <c r="O1172" s="699" t="s">
        <v>2021</v>
      </c>
      <c r="P1172" s="852" t="s">
        <v>1995</v>
      </c>
      <c r="Q1172" s="699" t="s">
        <v>1999</v>
      </c>
      <c r="R1172" s="852" t="s">
        <v>1995</v>
      </c>
      <c r="S1172" s="699" t="s">
        <v>2000</v>
      </c>
      <c r="T1172" s="181"/>
      <c r="U1172" s="181"/>
      <c r="AC1172" s="361" t="str">
        <f t="shared" si="20"/>
        <v>２２検査結果（排煙設備）別記第二号-1　令第123条第3項第2号に規定する階段室又は付室、令第129条の13の3第13項に規定する昇降路又は乗降ロビー、令第126条の2第1項に規定する居室等-1（14）-改善（予定）年月-年（令和）</v>
      </c>
      <c r="AL1172" s="392" t="s">
        <v>4117</v>
      </c>
    </row>
    <row r="1173" spans="5:38" x14ac:dyDescent="0.15">
      <c r="E1173" s="1121">
        <f>'3_入力シート【検査結果表】 排煙設備'!$CP$29</f>
        <v>0</v>
      </c>
      <c r="J1173" s="699" t="s">
        <v>2070</v>
      </c>
      <c r="K1173" s="699" t="s">
        <v>5548</v>
      </c>
      <c r="L1173" s="852" t="s">
        <v>92</v>
      </c>
      <c r="M1173" s="699" t="s">
        <v>2075</v>
      </c>
      <c r="N1173" s="852" t="s">
        <v>1995</v>
      </c>
      <c r="O1173" s="699" t="s">
        <v>2021</v>
      </c>
      <c r="P1173" s="852" t="s">
        <v>1995</v>
      </c>
      <c r="Q1173" s="699" t="s">
        <v>1999</v>
      </c>
      <c r="R1173" s="852" t="s">
        <v>1995</v>
      </c>
      <c r="S1173" s="699" t="s">
        <v>2001</v>
      </c>
      <c r="T1173" s="181"/>
      <c r="U1173" s="181"/>
      <c r="AC1173" s="361" t="str">
        <f t="shared" si="20"/>
        <v>２２検査結果（排煙設備）別記第二号-1　令第123条第3項第2号に規定する階段室又は付室、令第129条の13の3第13項に規定する昇降路又は乗降ロビー、令第126条の2第1項に規定する居室等-1（14）-改善（予定）年月-月</v>
      </c>
      <c r="AL1173" s="392" t="s">
        <v>4118</v>
      </c>
    </row>
    <row r="1174" spans="5:38" x14ac:dyDescent="0.15">
      <c r="E1174" s="1121">
        <f>'3_入力シート【検査結果表】 排煙設備'!$CS$29</f>
        <v>0</v>
      </c>
      <c r="J1174" s="699" t="s">
        <v>2070</v>
      </c>
      <c r="K1174" s="699" t="s">
        <v>5548</v>
      </c>
      <c r="L1174" s="852" t="s">
        <v>92</v>
      </c>
      <c r="M1174" s="699" t="s">
        <v>2075</v>
      </c>
      <c r="N1174" s="852" t="s">
        <v>1995</v>
      </c>
      <c r="O1174" s="699" t="s">
        <v>2021</v>
      </c>
      <c r="P1174" s="852" t="s">
        <v>1995</v>
      </c>
      <c r="Q1174" s="699" t="s">
        <v>1999</v>
      </c>
      <c r="R1174" s="852" t="s">
        <v>1995</v>
      </c>
      <c r="S1174" s="699" t="s">
        <v>2002</v>
      </c>
      <c r="T1174" s="181"/>
      <c r="U1174" s="181"/>
      <c r="AC1174" s="361" t="str">
        <f t="shared" si="20"/>
        <v>２２検査結果（排煙設備）別記第二号-1　令第123条第3項第2号に規定する階段室又は付室、令第129条の13の3第13項に規定する昇降路又は乗降ロビー、令第126条の2第1項に規定する居室等-1（14）-改善（予定）年月-状況</v>
      </c>
      <c r="AL1174" s="392" t="s">
        <v>4119</v>
      </c>
    </row>
    <row r="1175" spans="5:38" x14ac:dyDescent="0.15">
      <c r="E1175" s="1121">
        <f>'3_入力シート【検査結果表】 排煙設備'!$AZ$30</f>
        <v>0</v>
      </c>
      <c r="J1175" s="699" t="s">
        <v>2070</v>
      </c>
      <c r="K1175" s="699" t="s">
        <v>5548</v>
      </c>
      <c r="L1175" s="852" t="s">
        <v>92</v>
      </c>
      <c r="M1175" s="699" t="s">
        <v>2075</v>
      </c>
      <c r="N1175" s="852" t="s">
        <v>1995</v>
      </c>
      <c r="O1175" s="699" t="s">
        <v>2022</v>
      </c>
      <c r="P1175" s="852" t="s">
        <v>1995</v>
      </c>
      <c r="Q1175" s="699" t="s">
        <v>3514</v>
      </c>
      <c r="R1175" s="699"/>
      <c r="S1175" s="699"/>
      <c r="T1175" s="181"/>
      <c r="U1175" s="181"/>
      <c r="AC1175" s="361" t="str">
        <f t="shared" si="20"/>
        <v>２２検査結果（排煙設備）別記第二号-1　令第123条第3項第2号に規定する階段室又は付室、令第129条の13の3第13項に規定する昇降路又は乗降ロビー、令第126条の2第1項に規定する居室等-1（15）-検査結果</v>
      </c>
      <c r="AL1175" s="392" t="s">
        <v>4120</v>
      </c>
    </row>
    <row r="1176" spans="5:38" x14ac:dyDescent="0.15">
      <c r="E1176" s="1121">
        <f>'3_入力シート【検査結果表】 排煙設備'!$BL$30</f>
        <v>0</v>
      </c>
      <c r="J1176" s="699" t="s">
        <v>2070</v>
      </c>
      <c r="K1176" s="699" t="s">
        <v>5548</v>
      </c>
      <c r="L1176" s="852" t="s">
        <v>92</v>
      </c>
      <c r="M1176" s="699" t="s">
        <v>2075</v>
      </c>
      <c r="N1176" s="852" t="s">
        <v>1995</v>
      </c>
      <c r="O1176" s="699" t="s">
        <v>2022</v>
      </c>
      <c r="P1176" s="852" t="s">
        <v>1995</v>
      </c>
      <c r="Q1176" s="699" t="s">
        <v>1996</v>
      </c>
      <c r="R1176" s="699"/>
      <c r="S1176" s="699"/>
      <c r="T1176" s="181"/>
      <c r="U1176" s="181"/>
      <c r="AC1176" s="361" t="str">
        <f t="shared" si="20"/>
        <v>２２検査結果（排煙設備）別記第二号-1　令第123条第3項第2号に規定する階段室又は付室、令第129条の13の3第13項に規定する昇降路又は乗降ロビー、令第126条の2第1項に規定する居室等-1（15）-検査者番号</v>
      </c>
      <c r="AL1176" s="392" t="s">
        <v>4121</v>
      </c>
    </row>
    <row r="1177" spans="5:38" x14ac:dyDescent="0.15">
      <c r="E1177" s="1121">
        <f>'3_入力シート【検査結果表】 排煙設備'!$BN$30</f>
        <v>0</v>
      </c>
      <c r="J1177" s="699" t="s">
        <v>2070</v>
      </c>
      <c r="K1177" s="699" t="s">
        <v>5548</v>
      </c>
      <c r="L1177" s="852" t="s">
        <v>92</v>
      </c>
      <c r="M1177" s="699" t="s">
        <v>2075</v>
      </c>
      <c r="N1177" s="852" t="s">
        <v>1995</v>
      </c>
      <c r="O1177" s="699" t="s">
        <v>2022</v>
      </c>
      <c r="P1177" s="852" t="s">
        <v>1995</v>
      </c>
      <c r="Q1177" s="699" t="s">
        <v>1997</v>
      </c>
      <c r="R1177" s="699"/>
      <c r="S1177" s="699"/>
      <c r="T1177" s="181"/>
      <c r="U1177" s="181"/>
      <c r="AC1177" s="361" t="str">
        <f t="shared" ref="AC1177:AC1240" si="21">CONCATENATE(J1177,K1177,L1177,M1177,N1177,O1177,P1177,Q1177,R1177,S1177,T1177,U1177)</f>
        <v>２２検査結果（排煙設備）別記第二号-1　令第123条第3項第2号に規定する階段室又は付室、令第129条の13の3第13項に規定する昇降路又は乗降ロビー、令第126条の2第1項に規定する居室等-1（15）-指摘の具体的内容等</v>
      </c>
      <c r="AL1177" s="392" t="s">
        <v>4122</v>
      </c>
    </row>
    <row r="1178" spans="5:38" x14ac:dyDescent="0.15">
      <c r="E1178" s="1121">
        <f>'3_入力シート【検査結果表】 排煙設備'!$BX$30</f>
        <v>0</v>
      </c>
      <c r="J1178" s="699" t="s">
        <v>2070</v>
      </c>
      <c r="K1178" s="699" t="s">
        <v>5548</v>
      </c>
      <c r="L1178" s="852" t="s">
        <v>92</v>
      </c>
      <c r="M1178" s="699" t="s">
        <v>2075</v>
      </c>
      <c r="N1178" s="852" t="s">
        <v>1995</v>
      </c>
      <c r="O1178" s="699" t="s">
        <v>2022</v>
      </c>
      <c r="P1178" s="852" t="s">
        <v>1995</v>
      </c>
      <c r="Q1178" s="699" t="s">
        <v>1998</v>
      </c>
      <c r="R1178" s="699"/>
      <c r="S1178" s="699"/>
      <c r="T1178" s="181"/>
      <c r="U1178" s="181"/>
      <c r="AC1178" s="361" t="str">
        <f t="shared" si="21"/>
        <v>２２検査結果（排煙設備）別記第二号-1　令第123条第3項第2号に規定する階段室又は付室、令第129条の13の3第13項に規定する昇降路又は乗降ロビー、令第126条の2第1項に規定する居室等-1（15）-改善策の具体的内容等</v>
      </c>
      <c r="AL1178" s="392" t="s">
        <v>4123</v>
      </c>
    </row>
    <row r="1179" spans="5:38" x14ac:dyDescent="0.15">
      <c r="E1179" s="1121">
        <f>'3_入力シート【検査結果表】 排煙設備'!$CM$30</f>
        <v>0</v>
      </c>
      <c r="J1179" s="699" t="s">
        <v>2070</v>
      </c>
      <c r="K1179" s="699" t="s">
        <v>5548</v>
      </c>
      <c r="L1179" s="852" t="s">
        <v>92</v>
      </c>
      <c r="M1179" s="699" t="s">
        <v>2075</v>
      </c>
      <c r="N1179" s="852" t="s">
        <v>1995</v>
      </c>
      <c r="O1179" s="699" t="s">
        <v>2022</v>
      </c>
      <c r="P1179" s="852" t="s">
        <v>1995</v>
      </c>
      <c r="Q1179" s="699" t="s">
        <v>1999</v>
      </c>
      <c r="R1179" s="852" t="s">
        <v>1995</v>
      </c>
      <c r="S1179" s="699" t="s">
        <v>2000</v>
      </c>
      <c r="T1179" s="181"/>
      <c r="U1179" s="181"/>
      <c r="AC1179" s="361" t="str">
        <f t="shared" si="21"/>
        <v>２２検査結果（排煙設備）別記第二号-1　令第123条第3項第2号に規定する階段室又は付室、令第129条の13の3第13項に規定する昇降路又は乗降ロビー、令第126条の2第1項に規定する居室等-1（15）-改善（予定）年月-年（令和）</v>
      </c>
      <c r="AL1179" s="392" t="s">
        <v>4124</v>
      </c>
    </row>
    <row r="1180" spans="5:38" x14ac:dyDescent="0.15">
      <c r="E1180" s="1121">
        <f>'3_入力シート【検査結果表】 排煙設備'!$CP$30</f>
        <v>0</v>
      </c>
      <c r="J1180" s="699" t="s">
        <v>2070</v>
      </c>
      <c r="K1180" s="699" t="s">
        <v>5548</v>
      </c>
      <c r="L1180" s="852" t="s">
        <v>92</v>
      </c>
      <c r="M1180" s="699" t="s">
        <v>2075</v>
      </c>
      <c r="N1180" s="852" t="s">
        <v>1995</v>
      </c>
      <c r="O1180" s="699" t="s">
        <v>2022</v>
      </c>
      <c r="P1180" s="852" t="s">
        <v>1995</v>
      </c>
      <c r="Q1180" s="699" t="s">
        <v>1999</v>
      </c>
      <c r="R1180" s="852" t="s">
        <v>1995</v>
      </c>
      <c r="S1180" s="699" t="s">
        <v>2001</v>
      </c>
      <c r="T1180" s="181"/>
      <c r="U1180" s="181"/>
      <c r="AC1180" s="361" t="str">
        <f t="shared" si="21"/>
        <v>２２検査結果（排煙設備）別記第二号-1　令第123条第3項第2号に規定する階段室又は付室、令第129条の13の3第13項に規定する昇降路又は乗降ロビー、令第126条の2第1項に規定する居室等-1（15）-改善（予定）年月-月</v>
      </c>
      <c r="AL1180" s="392" t="s">
        <v>4125</v>
      </c>
    </row>
    <row r="1181" spans="5:38" x14ac:dyDescent="0.15">
      <c r="E1181" s="1121">
        <f>'3_入力シート【検査結果表】 排煙設備'!$CS$30</f>
        <v>0</v>
      </c>
      <c r="J1181" s="699" t="s">
        <v>2070</v>
      </c>
      <c r="K1181" s="699" t="s">
        <v>5548</v>
      </c>
      <c r="L1181" s="852" t="s">
        <v>92</v>
      </c>
      <c r="M1181" s="699" t="s">
        <v>2075</v>
      </c>
      <c r="N1181" s="852" t="s">
        <v>1995</v>
      </c>
      <c r="O1181" s="699" t="s">
        <v>2022</v>
      </c>
      <c r="P1181" s="852" t="s">
        <v>1995</v>
      </c>
      <c r="Q1181" s="699" t="s">
        <v>1999</v>
      </c>
      <c r="R1181" s="852" t="s">
        <v>1995</v>
      </c>
      <c r="S1181" s="699" t="s">
        <v>2002</v>
      </c>
      <c r="T1181" s="181"/>
      <c r="U1181" s="181"/>
      <c r="AC1181" s="361" t="str">
        <f t="shared" si="21"/>
        <v>２２検査結果（排煙設備）別記第二号-1　令第123条第3項第2号に規定する階段室又は付室、令第129条の13の3第13項に規定する昇降路又は乗降ロビー、令第126条の2第1項に規定する居室等-1（15）-改善（予定）年月-状況</v>
      </c>
      <c r="AL1181" s="392" t="s">
        <v>4126</v>
      </c>
    </row>
    <row r="1182" spans="5:38" x14ac:dyDescent="0.15">
      <c r="E1182" s="1121">
        <f>'3_入力シート【検査結果表】 排煙設備'!$AZ$31</f>
        <v>0</v>
      </c>
      <c r="J1182" s="699" t="s">
        <v>2070</v>
      </c>
      <c r="K1182" s="699" t="s">
        <v>5548</v>
      </c>
      <c r="L1182" s="852" t="s">
        <v>92</v>
      </c>
      <c r="M1182" s="699" t="s">
        <v>2075</v>
      </c>
      <c r="N1182" s="852" t="s">
        <v>1995</v>
      </c>
      <c r="O1182" s="699" t="s">
        <v>2023</v>
      </c>
      <c r="P1182" s="852" t="s">
        <v>1995</v>
      </c>
      <c r="Q1182" s="699" t="s">
        <v>3514</v>
      </c>
      <c r="R1182" s="699"/>
      <c r="S1182" s="699"/>
      <c r="T1182" s="181"/>
      <c r="U1182" s="181"/>
      <c r="AC1182" s="361" t="str">
        <f t="shared" si="21"/>
        <v>２２検査結果（排煙設備）別記第二号-1　令第123条第3項第2号に規定する階段室又は付室、令第129条の13の3第13項に規定する昇降路又は乗降ロビー、令第126条の2第1項に規定する居室等-1（16）-検査結果</v>
      </c>
      <c r="AL1182" s="392" t="s">
        <v>4127</v>
      </c>
    </row>
    <row r="1183" spans="5:38" x14ac:dyDescent="0.15">
      <c r="E1183" s="1121">
        <f>'3_入力シート【検査結果表】 排煙設備'!$BL$31</f>
        <v>0</v>
      </c>
      <c r="J1183" s="699" t="s">
        <v>2070</v>
      </c>
      <c r="K1183" s="699" t="s">
        <v>5548</v>
      </c>
      <c r="L1183" s="852" t="s">
        <v>92</v>
      </c>
      <c r="M1183" s="699" t="s">
        <v>2075</v>
      </c>
      <c r="N1183" s="852" t="s">
        <v>1995</v>
      </c>
      <c r="O1183" s="699" t="s">
        <v>2023</v>
      </c>
      <c r="P1183" s="852" t="s">
        <v>1995</v>
      </c>
      <c r="Q1183" s="699" t="s">
        <v>1996</v>
      </c>
      <c r="R1183" s="699"/>
      <c r="S1183" s="699"/>
      <c r="T1183" s="181"/>
      <c r="U1183" s="181"/>
      <c r="AC1183" s="361" t="str">
        <f t="shared" si="21"/>
        <v>２２検査結果（排煙設備）別記第二号-1　令第123条第3項第2号に規定する階段室又は付室、令第129条の13の3第13項に規定する昇降路又は乗降ロビー、令第126条の2第1項に規定する居室等-1（16）-検査者番号</v>
      </c>
      <c r="AL1183" s="392" t="s">
        <v>4128</v>
      </c>
    </row>
    <row r="1184" spans="5:38" x14ac:dyDescent="0.15">
      <c r="E1184" s="1121">
        <f>'3_入力シート【検査結果表】 排煙設備'!$BN$31</f>
        <v>0</v>
      </c>
      <c r="J1184" s="699" t="s">
        <v>2070</v>
      </c>
      <c r="K1184" s="699" t="s">
        <v>5548</v>
      </c>
      <c r="L1184" s="852" t="s">
        <v>92</v>
      </c>
      <c r="M1184" s="699" t="s">
        <v>2075</v>
      </c>
      <c r="N1184" s="852" t="s">
        <v>1995</v>
      </c>
      <c r="O1184" s="699" t="s">
        <v>2023</v>
      </c>
      <c r="P1184" s="852" t="s">
        <v>1995</v>
      </c>
      <c r="Q1184" s="699" t="s">
        <v>1997</v>
      </c>
      <c r="R1184" s="699"/>
      <c r="S1184" s="699"/>
      <c r="T1184" s="181"/>
      <c r="U1184" s="181"/>
      <c r="AC1184" s="361" t="str">
        <f t="shared" si="21"/>
        <v>２２検査結果（排煙設備）別記第二号-1　令第123条第3項第2号に規定する階段室又は付室、令第129条の13の3第13項に規定する昇降路又は乗降ロビー、令第126条の2第1項に規定する居室等-1（16）-指摘の具体的内容等</v>
      </c>
      <c r="AL1184" s="392" t="s">
        <v>4129</v>
      </c>
    </row>
    <row r="1185" spans="5:38" x14ac:dyDescent="0.15">
      <c r="E1185" s="1121">
        <f>'3_入力シート【検査結果表】 排煙設備'!$BX$31</f>
        <v>0</v>
      </c>
      <c r="J1185" s="699" t="s">
        <v>2070</v>
      </c>
      <c r="K1185" s="699" t="s">
        <v>5548</v>
      </c>
      <c r="L1185" s="852" t="s">
        <v>92</v>
      </c>
      <c r="M1185" s="699" t="s">
        <v>2075</v>
      </c>
      <c r="N1185" s="852" t="s">
        <v>1995</v>
      </c>
      <c r="O1185" s="699" t="s">
        <v>2023</v>
      </c>
      <c r="P1185" s="852" t="s">
        <v>1995</v>
      </c>
      <c r="Q1185" s="699" t="s">
        <v>1998</v>
      </c>
      <c r="R1185" s="699"/>
      <c r="S1185" s="699"/>
      <c r="T1185" s="181"/>
      <c r="U1185" s="181"/>
      <c r="AC1185" s="361" t="str">
        <f t="shared" si="21"/>
        <v>２２検査結果（排煙設備）別記第二号-1　令第123条第3項第2号に規定する階段室又は付室、令第129条の13の3第13項に規定する昇降路又は乗降ロビー、令第126条の2第1項に規定する居室等-1（16）-改善策の具体的内容等</v>
      </c>
      <c r="AL1185" s="392" t="s">
        <v>4130</v>
      </c>
    </row>
    <row r="1186" spans="5:38" x14ac:dyDescent="0.15">
      <c r="E1186" s="1121">
        <f>'3_入力シート【検査結果表】 排煙設備'!$CM$31</f>
        <v>0</v>
      </c>
      <c r="J1186" s="699" t="s">
        <v>2070</v>
      </c>
      <c r="K1186" s="699" t="s">
        <v>5548</v>
      </c>
      <c r="L1186" s="852" t="s">
        <v>92</v>
      </c>
      <c r="M1186" s="699" t="s">
        <v>2075</v>
      </c>
      <c r="N1186" s="852" t="s">
        <v>1995</v>
      </c>
      <c r="O1186" s="699" t="s">
        <v>2023</v>
      </c>
      <c r="P1186" s="852" t="s">
        <v>1995</v>
      </c>
      <c r="Q1186" s="699" t="s">
        <v>1999</v>
      </c>
      <c r="R1186" s="852" t="s">
        <v>1995</v>
      </c>
      <c r="S1186" s="699" t="s">
        <v>2000</v>
      </c>
      <c r="T1186" s="181"/>
      <c r="U1186" s="181"/>
      <c r="AC1186" s="361" t="str">
        <f t="shared" si="21"/>
        <v>２２検査結果（排煙設備）別記第二号-1　令第123条第3項第2号に規定する階段室又は付室、令第129条の13の3第13項に規定する昇降路又は乗降ロビー、令第126条の2第1項に規定する居室等-1（16）-改善（予定）年月-年（令和）</v>
      </c>
      <c r="AL1186" s="392" t="s">
        <v>4131</v>
      </c>
    </row>
    <row r="1187" spans="5:38" x14ac:dyDescent="0.15">
      <c r="E1187" s="1121">
        <f>'3_入力シート【検査結果表】 排煙設備'!$CP$31</f>
        <v>0</v>
      </c>
      <c r="J1187" s="699" t="s">
        <v>2070</v>
      </c>
      <c r="K1187" s="699" t="s">
        <v>5548</v>
      </c>
      <c r="L1187" s="852" t="s">
        <v>92</v>
      </c>
      <c r="M1187" s="699" t="s">
        <v>2075</v>
      </c>
      <c r="N1187" s="852" t="s">
        <v>1995</v>
      </c>
      <c r="O1187" s="699" t="s">
        <v>2023</v>
      </c>
      <c r="P1187" s="852" t="s">
        <v>1995</v>
      </c>
      <c r="Q1187" s="699" t="s">
        <v>1999</v>
      </c>
      <c r="R1187" s="852" t="s">
        <v>1995</v>
      </c>
      <c r="S1187" s="699" t="s">
        <v>2001</v>
      </c>
      <c r="T1187" s="181"/>
      <c r="U1187" s="181"/>
      <c r="AC1187" s="361" t="str">
        <f t="shared" si="21"/>
        <v>２２検査結果（排煙設備）別記第二号-1　令第123条第3項第2号に規定する階段室又は付室、令第129条の13の3第13項に規定する昇降路又は乗降ロビー、令第126条の2第1項に規定する居室等-1（16）-改善（予定）年月-月</v>
      </c>
      <c r="AL1187" s="392" t="s">
        <v>4132</v>
      </c>
    </row>
    <row r="1188" spans="5:38" x14ac:dyDescent="0.15">
      <c r="E1188" s="1121">
        <f>'3_入力シート【検査結果表】 排煙設備'!$CS$31</f>
        <v>0</v>
      </c>
      <c r="J1188" s="699" t="s">
        <v>2070</v>
      </c>
      <c r="K1188" s="699" t="s">
        <v>5548</v>
      </c>
      <c r="L1188" s="852" t="s">
        <v>92</v>
      </c>
      <c r="M1188" s="699" t="s">
        <v>2075</v>
      </c>
      <c r="N1188" s="852" t="s">
        <v>1995</v>
      </c>
      <c r="O1188" s="699" t="s">
        <v>2023</v>
      </c>
      <c r="P1188" s="852" t="s">
        <v>1995</v>
      </c>
      <c r="Q1188" s="699" t="s">
        <v>1999</v>
      </c>
      <c r="R1188" s="852" t="s">
        <v>1995</v>
      </c>
      <c r="S1188" s="699" t="s">
        <v>2002</v>
      </c>
      <c r="T1188" s="181"/>
      <c r="U1188" s="181"/>
      <c r="AC1188" s="361" t="str">
        <f t="shared" si="21"/>
        <v>２２検査結果（排煙設備）別記第二号-1　令第123条第3項第2号に規定する階段室又は付室、令第129条の13の3第13項に規定する昇降路又は乗降ロビー、令第126条の2第1項に規定する居室等-1（16）-改善（予定）年月-状況</v>
      </c>
      <c r="AL1188" s="392" t="s">
        <v>4133</v>
      </c>
    </row>
    <row r="1189" spans="5:38" x14ac:dyDescent="0.15">
      <c r="E1189" s="1121">
        <f>'3_入力シート【検査結果表】 排煙設備'!$AZ$32</f>
        <v>0</v>
      </c>
      <c r="J1189" s="699" t="s">
        <v>2070</v>
      </c>
      <c r="K1189" s="699" t="s">
        <v>5548</v>
      </c>
      <c r="L1189" s="852" t="s">
        <v>92</v>
      </c>
      <c r="M1189" s="699" t="s">
        <v>2075</v>
      </c>
      <c r="N1189" s="852" t="s">
        <v>1995</v>
      </c>
      <c r="O1189" s="699" t="s">
        <v>2024</v>
      </c>
      <c r="P1189" s="852" t="s">
        <v>1995</v>
      </c>
      <c r="Q1189" s="699" t="s">
        <v>3514</v>
      </c>
      <c r="R1189" s="699"/>
      <c r="S1189" s="699"/>
      <c r="T1189" s="181"/>
      <c r="U1189" s="181"/>
      <c r="AC1189" s="361" t="str">
        <f t="shared" si="21"/>
        <v>２２検査結果（排煙設備）別記第二号-1　令第123条第3項第2号に規定する階段室又は付室、令第129条の13の3第13項に規定する昇降路又は乗降ロビー、令第126条の2第1項に規定する居室等-1（17）-検査結果</v>
      </c>
      <c r="AL1189" s="392" t="s">
        <v>4134</v>
      </c>
    </row>
    <row r="1190" spans="5:38" x14ac:dyDescent="0.15">
      <c r="E1190" s="1121">
        <f>'3_入力シート【検査結果表】 排煙設備'!$BL$32</f>
        <v>0</v>
      </c>
      <c r="J1190" s="699" t="s">
        <v>2070</v>
      </c>
      <c r="K1190" s="699" t="s">
        <v>5548</v>
      </c>
      <c r="L1190" s="852" t="s">
        <v>92</v>
      </c>
      <c r="M1190" s="699" t="s">
        <v>2075</v>
      </c>
      <c r="N1190" s="852" t="s">
        <v>1995</v>
      </c>
      <c r="O1190" s="699" t="s">
        <v>2024</v>
      </c>
      <c r="P1190" s="852" t="s">
        <v>1995</v>
      </c>
      <c r="Q1190" s="699" t="s">
        <v>1996</v>
      </c>
      <c r="R1190" s="699"/>
      <c r="S1190" s="699"/>
      <c r="T1190" s="181"/>
      <c r="U1190" s="181"/>
      <c r="AC1190" s="361" t="str">
        <f t="shared" si="21"/>
        <v>２２検査結果（排煙設備）別記第二号-1　令第123条第3項第2号に規定する階段室又は付室、令第129条の13の3第13項に規定する昇降路又は乗降ロビー、令第126条の2第1項に規定する居室等-1（17）-検査者番号</v>
      </c>
      <c r="AL1190" s="392" t="s">
        <v>4135</v>
      </c>
    </row>
    <row r="1191" spans="5:38" x14ac:dyDescent="0.15">
      <c r="E1191" s="1121">
        <f>'3_入力シート【検査結果表】 排煙設備'!$BN$32</f>
        <v>0</v>
      </c>
      <c r="J1191" s="699" t="s">
        <v>2070</v>
      </c>
      <c r="K1191" s="699" t="s">
        <v>5548</v>
      </c>
      <c r="L1191" s="852" t="s">
        <v>92</v>
      </c>
      <c r="M1191" s="699" t="s">
        <v>2075</v>
      </c>
      <c r="N1191" s="852" t="s">
        <v>1995</v>
      </c>
      <c r="O1191" s="699" t="s">
        <v>2024</v>
      </c>
      <c r="P1191" s="852" t="s">
        <v>1995</v>
      </c>
      <c r="Q1191" s="699" t="s">
        <v>1997</v>
      </c>
      <c r="R1191" s="699"/>
      <c r="S1191" s="699"/>
      <c r="T1191" s="181"/>
      <c r="U1191" s="181"/>
      <c r="AC1191" s="361" t="str">
        <f t="shared" si="21"/>
        <v>２２検査結果（排煙設備）別記第二号-1　令第123条第3項第2号に規定する階段室又は付室、令第129条の13の3第13項に規定する昇降路又は乗降ロビー、令第126条の2第1項に規定する居室等-1（17）-指摘の具体的内容等</v>
      </c>
      <c r="AL1191" s="392" t="s">
        <v>4136</v>
      </c>
    </row>
    <row r="1192" spans="5:38" x14ac:dyDescent="0.15">
      <c r="E1192" s="1121">
        <f>'3_入力シート【検査結果表】 排煙設備'!$BX$32</f>
        <v>0</v>
      </c>
      <c r="J1192" s="699" t="s">
        <v>2070</v>
      </c>
      <c r="K1192" s="699" t="s">
        <v>5548</v>
      </c>
      <c r="L1192" s="852" t="s">
        <v>92</v>
      </c>
      <c r="M1192" s="699" t="s">
        <v>2075</v>
      </c>
      <c r="N1192" s="852" t="s">
        <v>1995</v>
      </c>
      <c r="O1192" s="699" t="s">
        <v>2024</v>
      </c>
      <c r="P1192" s="852" t="s">
        <v>1995</v>
      </c>
      <c r="Q1192" s="699" t="s">
        <v>1998</v>
      </c>
      <c r="R1192" s="699"/>
      <c r="S1192" s="699"/>
      <c r="T1192" s="181"/>
      <c r="U1192" s="181"/>
      <c r="AC1192" s="361" t="str">
        <f t="shared" si="21"/>
        <v>２２検査結果（排煙設備）別記第二号-1　令第123条第3項第2号に規定する階段室又は付室、令第129条の13の3第13項に規定する昇降路又は乗降ロビー、令第126条の2第1項に規定する居室等-1（17）-改善策の具体的内容等</v>
      </c>
      <c r="AL1192" s="392" t="s">
        <v>4137</v>
      </c>
    </row>
    <row r="1193" spans="5:38" x14ac:dyDescent="0.15">
      <c r="E1193" s="1121">
        <f>'3_入力シート【検査結果表】 排煙設備'!$CM$32</f>
        <v>0</v>
      </c>
      <c r="J1193" s="699" t="s">
        <v>2070</v>
      </c>
      <c r="K1193" s="699" t="s">
        <v>5548</v>
      </c>
      <c r="L1193" s="852" t="s">
        <v>92</v>
      </c>
      <c r="M1193" s="699" t="s">
        <v>2075</v>
      </c>
      <c r="N1193" s="852" t="s">
        <v>1995</v>
      </c>
      <c r="O1193" s="699" t="s">
        <v>2024</v>
      </c>
      <c r="P1193" s="852" t="s">
        <v>1995</v>
      </c>
      <c r="Q1193" s="699" t="s">
        <v>1999</v>
      </c>
      <c r="R1193" s="852" t="s">
        <v>1995</v>
      </c>
      <c r="S1193" s="699" t="s">
        <v>2000</v>
      </c>
      <c r="T1193" s="181"/>
      <c r="U1193" s="181"/>
      <c r="AC1193" s="361" t="str">
        <f t="shared" si="21"/>
        <v>２２検査結果（排煙設備）別記第二号-1　令第123条第3項第2号に規定する階段室又は付室、令第129条の13の3第13項に規定する昇降路又は乗降ロビー、令第126条の2第1項に規定する居室等-1（17）-改善（予定）年月-年（令和）</v>
      </c>
      <c r="AL1193" s="392" t="s">
        <v>4138</v>
      </c>
    </row>
    <row r="1194" spans="5:38" x14ac:dyDescent="0.15">
      <c r="E1194" s="1121">
        <f>'3_入力シート【検査結果表】 排煙設備'!$CP$32</f>
        <v>0</v>
      </c>
      <c r="J1194" s="699" t="s">
        <v>2070</v>
      </c>
      <c r="K1194" s="699" t="s">
        <v>5548</v>
      </c>
      <c r="L1194" s="852" t="s">
        <v>92</v>
      </c>
      <c r="M1194" s="699" t="s">
        <v>2075</v>
      </c>
      <c r="N1194" s="852" t="s">
        <v>1995</v>
      </c>
      <c r="O1194" s="699" t="s">
        <v>2024</v>
      </c>
      <c r="P1194" s="852" t="s">
        <v>1995</v>
      </c>
      <c r="Q1194" s="699" t="s">
        <v>1999</v>
      </c>
      <c r="R1194" s="852" t="s">
        <v>1995</v>
      </c>
      <c r="S1194" s="699" t="s">
        <v>2001</v>
      </c>
      <c r="T1194" s="181"/>
      <c r="U1194" s="181"/>
      <c r="AC1194" s="361" t="str">
        <f t="shared" si="21"/>
        <v>２２検査結果（排煙設備）別記第二号-1　令第123条第3項第2号に規定する階段室又は付室、令第129条の13の3第13項に規定する昇降路又は乗降ロビー、令第126条の2第1項に規定する居室等-1（17）-改善（予定）年月-月</v>
      </c>
      <c r="AL1194" s="392" t="s">
        <v>4139</v>
      </c>
    </row>
    <row r="1195" spans="5:38" x14ac:dyDescent="0.15">
      <c r="E1195" s="1121">
        <f>'3_入力シート【検査結果表】 排煙設備'!$CS$32</f>
        <v>0</v>
      </c>
      <c r="J1195" s="699" t="s">
        <v>2070</v>
      </c>
      <c r="K1195" s="699" t="s">
        <v>5548</v>
      </c>
      <c r="L1195" s="852" t="s">
        <v>92</v>
      </c>
      <c r="M1195" s="699" t="s">
        <v>2075</v>
      </c>
      <c r="N1195" s="852" t="s">
        <v>1995</v>
      </c>
      <c r="O1195" s="699" t="s">
        <v>2024</v>
      </c>
      <c r="P1195" s="852" t="s">
        <v>1995</v>
      </c>
      <c r="Q1195" s="699" t="s">
        <v>1999</v>
      </c>
      <c r="R1195" s="852" t="s">
        <v>1995</v>
      </c>
      <c r="S1195" s="699" t="s">
        <v>2002</v>
      </c>
      <c r="T1195" s="181"/>
      <c r="U1195" s="181"/>
      <c r="AC1195" s="361" t="str">
        <f t="shared" si="21"/>
        <v>２２検査結果（排煙設備）別記第二号-1　令第123条第3項第2号に規定する階段室又は付室、令第129条の13の3第13項に規定する昇降路又は乗降ロビー、令第126条の2第1項に規定する居室等-1（17）-改善（予定）年月-状況</v>
      </c>
      <c r="AL1195" s="392" t="s">
        <v>4140</v>
      </c>
    </row>
    <row r="1196" spans="5:38" x14ac:dyDescent="0.15">
      <c r="E1196" s="1121">
        <f>'3_入力シート【検査結果表】 排煙設備'!$AZ$33</f>
        <v>0</v>
      </c>
      <c r="J1196" s="699" t="s">
        <v>2070</v>
      </c>
      <c r="K1196" s="699" t="s">
        <v>5548</v>
      </c>
      <c r="L1196" s="852" t="s">
        <v>92</v>
      </c>
      <c r="M1196" s="699" t="s">
        <v>2075</v>
      </c>
      <c r="N1196" s="852" t="s">
        <v>1995</v>
      </c>
      <c r="O1196" s="699" t="s">
        <v>2025</v>
      </c>
      <c r="P1196" s="852" t="s">
        <v>1995</v>
      </c>
      <c r="Q1196" s="699" t="s">
        <v>3514</v>
      </c>
      <c r="R1196" s="699"/>
      <c r="S1196" s="699"/>
      <c r="T1196" s="181"/>
      <c r="U1196" s="181"/>
      <c r="AC1196" s="361" t="str">
        <f t="shared" si="21"/>
        <v>２２検査結果（排煙設備）別記第二号-1　令第123条第3項第2号に規定する階段室又は付室、令第129条の13の3第13項に規定する昇降路又は乗降ロビー、令第126条の2第1項に規定する居室等-1（18）-検査結果</v>
      </c>
      <c r="AL1196" s="392" t="s">
        <v>4141</v>
      </c>
    </row>
    <row r="1197" spans="5:38" x14ac:dyDescent="0.15">
      <c r="E1197" s="1121">
        <f>'3_入力シート【検査結果表】 排煙設備'!$BL$33</f>
        <v>0</v>
      </c>
      <c r="J1197" s="699" t="s">
        <v>2070</v>
      </c>
      <c r="K1197" s="699" t="s">
        <v>5548</v>
      </c>
      <c r="L1197" s="852" t="s">
        <v>92</v>
      </c>
      <c r="M1197" s="699" t="s">
        <v>2075</v>
      </c>
      <c r="N1197" s="852" t="s">
        <v>1995</v>
      </c>
      <c r="O1197" s="699" t="s">
        <v>2025</v>
      </c>
      <c r="P1197" s="852" t="s">
        <v>1995</v>
      </c>
      <c r="Q1197" s="699" t="s">
        <v>1996</v>
      </c>
      <c r="R1197" s="699"/>
      <c r="S1197" s="699"/>
      <c r="T1197" s="181"/>
      <c r="U1197" s="181"/>
      <c r="AC1197" s="361" t="str">
        <f t="shared" si="21"/>
        <v>２２検査結果（排煙設備）別記第二号-1　令第123条第3項第2号に規定する階段室又は付室、令第129条の13の3第13項に規定する昇降路又は乗降ロビー、令第126条の2第1項に規定する居室等-1（18）-検査者番号</v>
      </c>
      <c r="AL1197" s="392" t="s">
        <v>4142</v>
      </c>
    </row>
    <row r="1198" spans="5:38" x14ac:dyDescent="0.15">
      <c r="E1198" s="1121">
        <f>'3_入力シート【検査結果表】 排煙設備'!$BN$33</f>
        <v>0</v>
      </c>
      <c r="J1198" s="699" t="s">
        <v>2070</v>
      </c>
      <c r="K1198" s="699" t="s">
        <v>5548</v>
      </c>
      <c r="L1198" s="852" t="s">
        <v>92</v>
      </c>
      <c r="M1198" s="699" t="s">
        <v>2075</v>
      </c>
      <c r="N1198" s="852" t="s">
        <v>1995</v>
      </c>
      <c r="O1198" s="699" t="s">
        <v>2025</v>
      </c>
      <c r="P1198" s="852" t="s">
        <v>1995</v>
      </c>
      <c r="Q1198" s="699" t="s">
        <v>1997</v>
      </c>
      <c r="R1198" s="699"/>
      <c r="S1198" s="699"/>
      <c r="T1198" s="181"/>
      <c r="U1198" s="181"/>
      <c r="AC1198" s="361" t="str">
        <f t="shared" si="21"/>
        <v>２２検査結果（排煙設備）別記第二号-1　令第123条第3項第2号に規定する階段室又は付室、令第129条の13の3第13項に規定する昇降路又は乗降ロビー、令第126条の2第1項に規定する居室等-1（18）-指摘の具体的内容等</v>
      </c>
      <c r="AL1198" s="392" t="s">
        <v>4143</v>
      </c>
    </row>
    <row r="1199" spans="5:38" x14ac:dyDescent="0.15">
      <c r="E1199" s="1121">
        <f>'3_入力シート【検査結果表】 排煙設備'!$BX$33</f>
        <v>0</v>
      </c>
      <c r="J1199" s="699" t="s">
        <v>2070</v>
      </c>
      <c r="K1199" s="699" t="s">
        <v>5548</v>
      </c>
      <c r="L1199" s="852" t="s">
        <v>92</v>
      </c>
      <c r="M1199" s="699" t="s">
        <v>2075</v>
      </c>
      <c r="N1199" s="852" t="s">
        <v>1995</v>
      </c>
      <c r="O1199" s="699" t="s">
        <v>2025</v>
      </c>
      <c r="P1199" s="852" t="s">
        <v>1995</v>
      </c>
      <c r="Q1199" s="699" t="s">
        <v>1998</v>
      </c>
      <c r="R1199" s="699"/>
      <c r="S1199" s="699"/>
      <c r="T1199" s="181"/>
      <c r="U1199" s="181"/>
      <c r="AC1199" s="361" t="str">
        <f t="shared" si="21"/>
        <v>２２検査結果（排煙設備）別記第二号-1　令第123条第3項第2号に規定する階段室又は付室、令第129条の13の3第13項に規定する昇降路又は乗降ロビー、令第126条の2第1項に規定する居室等-1（18）-改善策の具体的内容等</v>
      </c>
      <c r="AL1199" s="392" t="s">
        <v>4144</v>
      </c>
    </row>
    <row r="1200" spans="5:38" x14ac:dyDescent="0.15">
      <c r="E1200" s="1121">
        <f>'3_入力シート【検査結果表】 排煙設備'!$CM$33</f>
        <v>0</v>
      </c>
      <c r="J1200" s="699" t="s">
        <v>2070</v>
      </c>
      <c r="K1200" s="699" t="s">
        <v>5548</v>
      </c>
      <c r="L1200" s="852" t="s">
        <v>92</v>
      </c>
      <c r="M1200" s="699" t="s">
        <v>2075</v>
      </c>
      <c r="N1200" s="852" t="s">
        <v>1995</v>
      </c>
      <c r="O1200" s="699" t="s">
        <v>2025</v>
      </c>
      <c r="P1200" s="852" t="s">
        <v>1995</v>
      </c>
      <c r="Q1200" s="699" t="s">
        <v>1999</v>
      </c>
      <c r="R1200" s="852" t="s">
        <v>1995</v>
      </c>
      <c r="S1200" s="699" t="s">
        <v>2000</v>
      </c>
      <c r="T1200" s="181"/>
      <c r="U1200" s="181"/>
      <c r="AC1200" s="361" t="str">
        <f t="shared" si="21"/>
        <v>２２検査結果（排煙設備）別記第二号-1　令第123条第3項第2号に規定する階段室又は付室、令第129条の13の3第13項に規定する昇降路又は乗降ロビー、令第126条の2第1項に規定する居室等-1（18）-改善（予定）年月-年（令和）</v>
      </c>
      <c r="AL1200" s="392" t="s">
        <v>4145</v>
      </c>
    </row>
    <row r="1201" spans="5:38" x14ac:dyDescent="0.15">
      <c r="E1201" s="1121">
        <f>'3_入力シート【検査結果表】 排煙設備'!$CP$33</f>
        <v>0</v>
      </c>
      <c r="J1201" s="699" t="s">
        <v>2070</v>
      </c>
      <c r="K1201" s="699" t="s">
        <v>5548</v>
      </c>
      <c r="L1201" s="852" t="s">
        <v>92</v>
      </c>
      <c r="M1201" s="699" t="s">
        <v>2075</v>
      </c>
      <c r="N1201" s="852" t="s">
        <v>1995</v>
      </c>
      <c r="O1201" s="699" t="s">
        <v>2025</v>
      </c>
      <c r="P1201" s="852" t="s">
        <v>1995</v>
      </c>
      <c r="Q1201" s="699" t="s">
        <v>1999</v>
      </c>
      <c r="R1201" s="852" t="s">
        <v>1995</v>
      </c>
      <c r="S1201" s="699" t="s">
        <v>2001</v>
      </c>
      <c r="T1201" s="181"/>
      <c r="U1201" s="181"/>
      <c r="AC1201" s="361" t="str">
        <f t="shared" si="21"/>
        <v>２２検査結果（排煙設備）別記第二号-1　令第123条第3項第2号に規定する階段室又は付室、令第129条の13の3第13項に規定する昇降路又は乗降ロビー、令第126条の2第1項に規定する居室等-1（18）-改善（予定）年月-月</v>
      </c>
      <c r="AL1201" s="392" t="s">
        <v>4146</v>
      </c>
    </row>
    <row r="1202" spans="5:38" x14ac:dyDescent="0.15">
      <c r="E1202" s="1121">
        <f>'3_入力シート【検査結果表】 排煙設備'!$CS$33</f>
        <v>0</v>
      </c>
      <c r="J1202" s="699" t="s">
        <v>2070</v>
      </c>
      <c r="K1202" s="699" t="s">
        <v>5548</v>
      </c>
      <c r="L1202" s="852" t="s">
        <v>92</v>
      </c>
      <c r="M1202" s="699" t="s">
        <v>2075</v>
      </c>
      <c r="N1202" s="852" t="s">
        <v>1995</v>
      </c>
      <c r="O1202" s="699" t="s">
        <v>2025</v>
      </c>
      <c r="P1202" s="852" t="s">
        <v>1995</v>
      </c>
      <c r="Q1202" s="699" t="s">
        <v>1999</v>
      </c>
      <c r="R1202" s="852" t="s">
        <v>1995</v>
      </c>
      <c r="S1202" s="699" t="s">
        <v>2002</v>
      </c>
      <c r="T1202" s="181"/>
      <c r="U1202" s="181"/>
      <c r="AC1202" s="361" t="str">
        <f t="shared" si="21"/>
        <v>２２検査結果（排煙設備）別記第二号-1　令第123条第3項第2号に規定する階段室又は付室、令第129条の13の3第13項に規定する昇降路又は乗降ロビー、令第126条の2第1項に規定する居室等-1（18）-改善（予定）年月-状況</v>
      </c>
      <c r="AL1202" s="392" t="s">
        <v>4147</v>
      </c>
    </row>
    <row r="1203" spans="5:38" x14ac:dyDescent="0.15">
      <c r="E1203" s="1121">
        <f>'3_入力シート【検査結果表】 排煙設備'!$AZ$34</f>
        <v>0</v>
      </c>
      <c r="J1203" s="699" t="s">
        <v>2070</v>
      </c>
      <c r="K1203" s="699" t="s">
        <v>5548</v>
      </c>
      <c r="L1203" s="852" t="s">
        <v>92</v>
      </c>
      <c r="M1203" s="699" t="s">
        <v>2075</v>
      </c>
      <c r="N1203" s="852" t="s">
        <v>1995</v>
      </c>
      <c r="O1203" s="699" t="s">
        <v>2026</v>
      </c>
      <c r="P1203" s="852" t="s">
        <v>1995</v>
      </c>
      <c r="Q1203" s="699" t="s">
        <v>3514</v>
      </c>
      <c r="R1203" s="699"/>
      <c r="S1203" s="699"/>
      <c r="T1203" s="181"/>
      <c r="U1203" s="181"/>
      <c r="AC1203" s="361" t="str">
        <f t="shared" si="21"/>
        <v>２２検査結果（排煙設備）別記第二号-1　令第123条第3項第2号に規定する階段室又は付室、令第129条の13の3第13項に規定する昇降路又は乗降ロビー、令第126条の2第1項に規定する居室等-1（19）-検査結果</v>
      </c>
      <c r="AL1203" s="392" t="s">
        <v>4148</v>
      </c>
    </row>
    <row r="1204" spans="5:38" x14ac:dyDescent="0.15">
      <c r="E1204" s="1121">
        <f>'3_入力シート【検査結果表】 排煙設備'!$BL$34</f>
        <v>0</v>
      </c>
      <c r="J1204" s="699" t="s">
        <v>2070</v>
      </c>
      <c r="K1204" s="699" t="s">
        <v>5548</v>
      </c>
      <c r="L1204" s="852" t="s">
        <v>92</v>
      </c>
      <c r="M1204" s="699" t="s">
        <v>2075</v>
      </c>
      <c r="N1204" s="852" t="s">
        <v>1995</v>
      </c>
      <c r="O1204" s="699" t="s">
        <v>2026</v>
      </c>
      <c r="P1204" s="852" t="s">
        <v>1995</v>
      </c>
      <c r="Q1204" s="699" t="s">
        <v>1996</v>
      </c>
      <c r="R1204" s="699"/>
      <c r="S1204" s="699"/>
      <c r="T1204" s="181"/>
      <c r="U1204" s="181"/>
      <c r="AC1204" s="361" t="str">
        <f t="shared" si="21"/>
        <v>２２検査結果（排煙設備）別記第二号-1　令第123条第3項第2号に規定する階段室又は付室、令第129条の13の3第13項に規定する昇降路又は乗降ロビー、令第126条の2第1項に規定する居室等-1（19）-検査者番号</v>
      </c>
      <c r="AL1204" s="392" t="s">
        <v>4149</v>
      </c>
    </row>
    <row r="1205" spans="5:38" x14ac:dyDescent="0.15">
      <c r="E1205" s="1121">
        <f>'3_入力シート【検査結果表】 排煙設備'!$BN$34</f>
        <v>0</v>
      </c>
      <c r="J1205" s="699" t="s">
        <v>2070</v>
      </c>
      <c r="K1205" s="699" t="s">
        <v>5548</v>
      </c>
      <c r="L1205" s="852" t="s">
        <v>92</v>
      </c>
      <c r="M1205" s="699" t="s">
        <v>2075</v>
      </c>
      <c r="N1205" s="852" t="s">
        <v>1995</v>
      </c>
      <c r="O1205" s="699" t="s">
        <v>2026</v>
      </c>
      <c r="P1205" s="852" t="s">
        <v>1995</v>
      </c>
      <c r="Q1205" s="699" t="s">
        <v>1997</v>
      </c>
      <c r="R1205" s="699"/>
      <c r="S1205" s="699"/>
      <c r="T1205" s="181"/>
      <c r="U1205" s="181"/>
      <c r="AC1205" s="361" t="str">
        <f t="shared" si="21"/>
        <v>２２検査結果（排煙設備）別記第二号-1　令第123条第3項第2号に規定する階段室又は付室、令第129条の13の3第13項に規定する昇降路又は乗降ロビー、令第126条の2第1項に規定する居室等-1（19）-指摘の具体的内容等</v>
      </c>
      <c r="AL1205" s="392" t="s">
        <v>4150</v>
      </c>
    </row>
    <row r="1206" spans="5:38" x14ac:dyDescent="0.15">
      <c r="E1206" s="1121">
        <f>'3_入力シート【検査結果表】 排煙設備'!$BX$34</f>
        <v>0</v>
      </c>
      <c r="J1206" s="699" t="s">
        <v>2070</v>
      </c>
      <c r="K1206" s="699" t="s">
        <v>5548</v>
      </c>
      <c r="L1206" s="852" t="s">
        <v>92</v>
      </c>
      <c r="M1206" s="699" t="s">
        <v>2075</v>
      </c>
      <c r="N1206" s="852" t="s">
        <v>1995</v>
      </c>
      <c r="O1206" s="699" t="s">
        <v>2026</v>
      </c>
      <c r="P1206" s="852" t="s">
        <v>1995</v>
      </c>
      <c r="Q1206" s="699" t="s">
        <v>1998</v>
      </c>
      <c r="R1206" s="699"/>
      <c r="S1206" s="699"/>
      <c r="T1206" s="181"/>
      <c r="U1206" s="181"/>
      <c r="AC1206" s="361" t="str">
        <f t="shared" si="21"/>
        <v>２２検査結果（排煙設備）別記第二号-1　令第123条第3項第2号に規定する階段室又は付室、令第129条の13の3第13項に規定する昇降路又は乗降ロビー、令第126条の2第1項に規定する居室等-1（19）-改善策の具体的内容等</v>
      </c>
      <c r="AL1206" s="392" t="s">
        <v>4151</v>
      </c>
    </row>
    <row r="1207" spans="5:38" x14ac:dyDescent="0.15">
      <c r="E1207" s="1121">
        <f>'3_入力シート【検査結果表】 排煙設備'!$CM$34</f>
        <v>0</v>
      </c>
      <c r="J1207" s="699" t="s">
        <v>2070</v>
      </c>
      <c r="K1207" s="699" t="s">
        <v>5548</v>
      </c>
      <c r="L1207" s="852" t="s">
        <v>92</v>
      </c>
      <c r="M1207" s="699" t="s">
        <v>2075</v>
      </c>
      <c r="N1207" s="852" t="s">
        <v>1995</v>
      </c>
      <c r="O1207" s="699" t="s">
        <v>2026</v>
      </c>
      <c r="P1207" s="852" t="s">
        <v>1995</v>
      </c>
      <c r="Q1207" s="699" t="s">
        <v>1999</v>
      </c>
      <c r="R1207" s="852" t="s">
        <v>1995</v>
      </c>
      <c r="S1207" s="699" t="s">
        <v>2000</v>
      </c>
      <c r="T1207" s="181"/>
      <c r="U1207" s="181"/>
      <c r="AC1207" s="361" t="str">
        <f t="shared" si="21"/>
        <v>２２検査結果（排煙設備）別記第二号-1　令第123条第3項第2号に規定する階段室又は付室、令第129条の13の3第13項に規定する昇降路又は乗降ロビー、令第126条の2第1項に規定する居室等-1（19）-改善（予定）年月-年（令和）</v>
      </c>
      <c r="AL1207" s="392" t="s">
        <v>4152</v>
      </c>
    </row>
    <row r="1208" spans="5:38" x14ac:dyDescent="0.15">
      <c r="E1208" s="1121">
        <f>'3_入力シート【検査結果表】 排煙設備'!$CP$34</f>
        <v>0</v>
      </c>
      <c r="J1208" s="699" t="s">
        <v>2070</v>
      </c>
      <c r="K1208" s="699" t="s">
        <v>5548</v>
      </c>
      <c r="L1208" s="852" t="s">
        <v>92</v>
      </c>
      <c r="M1208" s="699" t="s">
        <v>2075</v>
      </c>
      <c r="N1208" s="852" t="s">
        <v>1995</v>
      </c>
      <c r="O1208" s="699" t="s">
        <v>2026</v>
      </c>
      <c r="P1208" s="852" t="s">
        <v>1995</v>
      </c>
      <c r="Q1208" s="699" t="s">
        <v>1999</v>
      </c>
      <c r="R1208" s="852" t="s">
        <v>1995</v>
      </c>
      <c r="S1208" s="699" t="s">
        <v>2001</v>
      </c>
      <c r="T1208" s="181"/>
      <c r="U1208" s="181"/>
      <c r="AC1208" s="361" t="str">
        <f t="shared" si="21"/>
        <v>２２検査結果（排煙設備）別記第二号-1　令第123条第3項第2号に規定する階段室又は付室、令第129条の13の3第13項に規定する昇降路又は乗降ロビー、令第126条の2第1項に規定する居室等-1（19）-改善（予定）年月-月</v>
      </c>
      <c r="AL1208" s="392" t="s">
        <v>4153</v>
      </c>
    </row>
    <row r="1209" spans="5:38" x14ac:dyDescent="0.15">
      <c r="E1209" s="1121">
        <f>'3_入力シート【検査結果表】 排煙設備'!$CS$34</f>
        <v>0</v>
      </c>
      <c r="J1209" s="699" t="s">
        <v>2070</v>
      </c>
      <c r="K1209" s="699" t="s">
        <v>5548</v>
      </c>
      <c r="L1209" s="852" t="s">
        <v>92</v>
      </c>
      <c r="M1209" s="699" t="s">
        <v>2075</v>
      </c>
      <c r="N1209" s="852" t="s">
        <v>1995</v>
      </c>
      <c r="O1209" s="699" t="s">
        <v>2026</v>
      </c>
      <c r="P1209" s="852" t="s">
        <v>1995</v>
      </c>
      <c r="Q1209" s="699" t="s">
        <v>1999</v>
      </c>
      <c r="R1209" s="852" t="s">
        <v>1995</v>
      </c>
      <c r="S1209" s="699" t="s">
        <v>2002</v>
      </c>
      <c r="T1209" s="181"/>
      <c r="U1209" s="181"/>
      <c r="AC1209" s="361" t="str">
        <f t="shared" si="21"/>
        <v>２２検査結果（排煙設備）別記第二号-1　令第123条第3項第2号に規定する階段室又は付室、令第129条の13の3第13項に規定する昇降路又は乗降ロビー、令第126条の2第1項に規定する居室等-1（19）-改善（予定）年月-状況</v>
      </c>
      <c r="AL1209" s="392" t="s">
        <v>4154</v>
      </c>
    </row>
    <row r="1210" spans="5:38" x14ac:dyDescent="0.15">
      <c r="E1210" s="1121">
        <f>'3_入力シート【検査結果表】 排煙設備'!$AZ$35</f>
        <v>0</v>
      </c>
      <c r="J1210" s="699" t="s">
        <v>2070</v>
      </c>
      <c r="K1210" s="699" t="s">
        <v>5548</v>
      </c>
      <c r="L1210" s="852" t="s">
        <v>92</v>
      </c>
      <c r="M1210" s="699" t="s">
        <v>2075</v>
      </c>
      <c r="N1210" s="852" t="s">
        <v>1995</v>
      </c>
      <c r="O1210" s="699" t="s">
        <v>2027</v>
      </c>
      <c r="P1210" s="852" t="s">
        <v>1995</v>
      </c>
      <c r="Q1210" s="699" t="s">
        <v>3514</v>
      </c>
      <c r="R1210" s="699"/>
      <c r="S1210" s="699"/>
      <c r="T1210" s="181"/>
      <c r="U1210" s="181"/>
      <c r="AC1210" s="361" t="str">
        <f t="shared" si="21"/>
        <v>２２検査結果（排煙設備）別記第二号-1　令第123条第3項第2号に規定する階段室又は付室、令第129条の13の3第13項に規定する昇降路又は乗降ロビー、令第126条の2第1項に規定する居室等-1（20）-検査結果</v>
      </c>
      <c r="AL1210" s="392" t="s">
        <v>4155</v>
      </c>
    </row>
    <row r="1211" spans="5:38" x14ac:dyDescent="0.15">
      <c r="E1211" s="1121">
        <f>'3_入力シート【検査結果表】 排煙設備'!$BL$35</f>
        <v>0</v>
      </c>
      <c r="J1211" s="699" t="s">
        <v>2070</v>
      </c>
      <c r="K1211" s="699" t="s">
        <v>5548</v>
      </c>
      <c r="L1211" s="852" t="s">
        <v>92</v>
      </c>
      <c r="M1211" s="699" t="s">
        <v>2075</v>
      </c>
      <c r="N1211" s="852" t="s">
        <v>1995</v>
      </c>
      <c r="O1211" s="699" t="s">
        <v>2027</v>
      </c>
      <c r="P1211" s="852" t="s">
        <v>1995</v>
      </c>
      <c r="Q1211" s="699" t="s">
        <v>1996</v>
      </c>
      <c r="R1211" s="699"/>
      <c r="S1211" s="699"/>
      <c r="T1211" s="181"/>
      <c r="U1211" s="181"/>
      <c r="AC1211" s="361" t="str">
        <f t="shared" si="21"/>
        <v>２２検査結果（排煙設備）別記第二号-1　令第123条第3項第2号に規定する階段室又は付室、令第129条の13の3第13項に規定する昇降路又は乗降ロビー、令第126条の2第1項に規定する居室等-1（20）-検査者番号</v>
      </c>
      <c r="AL1211" s="392" t="s">
        <v>4156</v>
      </c>
    </row>
    <row r="1212" spans="5:38" x14ac:dyDescent="0.15">
      <c r="E1212" s="1121">
        <f>'3_入力シート【検査結果表】 排煙設備'!$BN$35</f>
        <v>0</v>
      </c>
      <c r="J1212" s="699" t="s">
        <v>2070</v>
      </c>
      <c r="K1212" s="699" t="s">
        <v>5548</v>
      </c>
      <c r="L1212" s="852" t="s">
        <v>92</v>
      </c>
      <c r="M1212" s="699" t="s">
        <v>2075</v>
      </c>
      <c r="N1212" s="852" t="s">
        <v>1995</v>
      </c>
      <c r="O1212" s="699" t="s">
        <v>2027</v>
      </c>
      <c r="P1212" s="852" t="s">
        <v>1995</v>
      </c>
      <c r="Q1212" s="699" t="s">
        <v>1997</v>
      </c>
      <c r="R1212" s="699"/>
      <c r="S1212" s="699"/>
      <c r="T1212" s="181"/>
      <c r="U1212" s="181"/>
      <c r="AC1212" s="361" t="str">
        <f t="shared" si="21"/>
        <v>２２検査結果（排煙設備）別記第二号-1　令第123条第3項第2号に規定する階段室又は付室、令第129条の13の3第13項に規定する昇降路又は乗降ロビー、令第126条の2第1項に規定する居室等-1（20）-指摘の具体的内容等</v>
      </c>
      <c r="AL1212" s="392" t="s">
        <v>4157</v>
      </c>
    </row>
    <row r="1213" spans="5:38" x14ac:dyDescent="0.15">
      <c r="E1213" s="1121">
        <f>'3_入力シート【検査結果表】 排煙設備'!$BX$35</f>
        <v>0</v>
      </c>
      <c r="J1213" s="699" t="s">
        <v>2070</v>
      </c>
      <c r="K1213" s="699" t="s">
        <v>5548</v>
      </c>
      <c r="L1213" s="852" t="s">
        <v>92</v>
      </c>
      <c r="M1213" s="699" t="s">
        <v>2075</v>
      </c>
      <c r="N1213" s="852" t="s">
        <v>1995</v>
      </c>
      <c r="O1213" s="699" t="s">
        <v>2027</v>
      </c>
      <c r="P1213" s="852" t="s">
        <v>1995</v>
      </c>
      <c r="Q1213" s="699" t="s">
        <v>1998</v>
      </c>
      <c r="R1213" s="699"/>
      <c r="S1213" s="699"/>
      <c r="T1213" s="181"/>
      <c r="U1213" s="181"/>
      <c r="AC1213" s="361" t="str">
        <f t="shared" si="21"/>
        <v>２２検査結果（排煙設備）別記第二号-1　令第123条第3項第2号に規定する階段室又は付室、令第129条の13の3第13項に規定する昇降路又は乗降ロビー、令第126条の2第1項に規定する居室等-1（20）-改善策の具体的内容等</v>
      </c>
      <c r="AL1213" s="392" t="s">
        <v>4158</v>
      </c>
    </row>
    <row r="1214" spans="5:38" x14ac:dyDescent="0.15">
      <c r="E1214" s="1121">
        <f>'3_入力シート【検査結果表】 排煙設備'!$CM$35</f>
        <v>0</v>
      </c>
      <c r="J1214" s="699" t="s">
        <v>2070</v>
      </c>
      <c r="K1214" s="699" t="s">
        <v>5548</v>
      </c>
      <c r="L1214" s="852" t="s">
        <v>92</v>
      </c>
      <c r="M1214" s="699" t="s">
        <v>2075</v>
      </c>
      <c r="N1214" s="852" t="s">
        <v>1995</v>
      </c>
      <c r="O1214" s="699" t="s">
        <v>2027</v>
      </c>
      <c r="P1214" s="852" t="s">
        <v>1995</v>
      </c>
      <c r="Q1214" s="699" t="s">
        <v>1999</v>
      </c>
      <c r="R1214" s="852" t="s">
        <v>1995</v>
      </c>
      <c r="S1214" s="699" t="s">
        <v>2000</v>
      </c>
      <c r="T1214" s="181"/>
      <c r="U1214" s="181"/>
      <c r="AC1214" s="361" t="str">
        <f t="shared" si="21"/>
        <v>２２検査結果（排煙設備）別記第二号-1　令第123条第3項第2号に規定する階段室又は付室、令第129条の13の3第13項に規定する昇降路又は乗降ロビー、令第126条の2第1項に規定する居室等-1（20）-改善（予定）年月-年（令和）</v>
      </c>
      <c r="AL1214" s="392" t="s">
        <v>4159</v>
      </c>
    </row>
    <row r="1215" spans="5:38" x14ac:dyDescent="0.15">
      <c r="E1215" s="1121">
        <f>'3_入力シート【検査結果表】 排煙設備'!$CP$35</f>
        <v>0</v>
      </c>
      <c r="J1215" s="699" t="s">
        <v>2070</v>
      </c>
      <c r="K1215" s="699" t="s">
        <v>5548</v>
      </c>
      <c r="L1215" s="852" t="s">
        <v>92</v>
      </c>
      <c r="M1215" s="699" t="s">
        <v>2075</v>
      </c>
      <c r="N1215" s="852" t="s">
        <v>1995</v>
      </c>
      <c r="O1215" s="699" t="s">
        <v>2027</v>
      </c>
      <c r="P1215" s="852" t="s">
        <v>1995</v>
      </c>
      <c r="Q1215" s="699" t="s">
        <v>1999</v>
      </c>
      <c r="R1215" s="852" t="s">
        <v>1995</v>
      </c>
      <c r="S1215" s="699" t="s">
        <v>2001</v>
      </c>
      <c r="T1215" s="181"/>
      <c r="U1215" s="181"/>
      <c r="AC1215" s="361" t="str">
        <f t="shared" si="21"/>
        <v>２２検査結果（排煙設備）別記第二号-1　令第123条第3項第2号に規定する階段室又は付室、令第129条の13の3第13項に規定する昇降路又は乗降ロビー、令第126条の2第1項に規定する居室等-1（20）-改善（予定）年月-月</v>
      </c>
      <c r="AL1215" s="392" t="s">
        <v>4160</v>
      </c>
    </row>
    <row r="1216" spans="5:38" x14ac:dyDescent="0.15">
      <c r="E1216" s="1121">
        <f>'3_入力シート【検査結果表】 排煙設備'!$CS$35</f>
        <v>0</v>
      </c>
      <c r="J1216" s="699" t="s">
        <v>2070</v>
      </c>
      <c r="K1216" s="699" t="s">
        <v>5548</v>
      </c>
      <c r="L1216" s="852" t="s">
        <v>92</v>
      </c>
      <c r="M1216" s="699" t="s">
        <v>2075</v>
      </c>
      <c r="N1216" s="852" t="s">
        <v>1995</v>
      </c>
      <c r="O1216" s="699" t="s">
        <v>2027</v>
      </c>
      <c r="P1216" s="852" t="s">
        <v>1995</v>
      </c>
      <c r="Q1216" s="699" t="s">
        <v>1999</v>
      </c>
      <c r="R1216" s="852" t="s">
        <v>1995</v>
      </c>
      <c r="S1216" s="699" t="s">
        <v>2002</v>
      </c>
      <c r="T1216" s="181"/>
      <c r="U1216" s="181"/>
      <c r="AC1216" s="361" t="str">
        <f t="shared" si="21"/>
        <v>２２検査結果（排煙設備）別記第二号-1　令第123条第3項第2号に規定する階段室又は付室、令第129条の13の3第13項に規定する昇降路又は乗降ロビー、令第126条の2第1項に規定する居室等-1（20）-改善（予定）年月-状況</v>
      </c>
      <c r="AL1216" s="392" t="s">
        <v>4161</v>
      </c>
    </row>
    <row r="1217" spans="5:38" x14ac:dyDescent="0.15">
      <c r="E1217" s="1121">
        <f>'3_入力シート【検査結果表】 排煙設備'!$AZ$36</f>
        <v>0</v>
      </c>
      <c r="J1217" s="699" t="s">
        <v>2070</v>
      </c>
      <c r="K1217" s="699" t="s">
        <v>5548</v>
      </c>
      <c r="L1217" s="852" t="s">
        <v>92</v>
      </c>
      <c r="M1217" s="699" t="s">
        <v>2075</v>
      </c>
      <c r="N1217" s="852" t="s">
        <v>1995</v>
      </c>
      <c r="O1217" s="699" t="s">
        <v>2028</v>
      </c>
      <c r="P1217" s="852" t="s">
        <v>1995</v>
      </c>
      <c r="Q1217" s="699" t="s">
        <v>3514</v>
      </c>
      <c r="R1217" s="699"/>
      <c r="S1217" s="699"/>
      <c r="T1217" s="181"/>
      <c r="U1217" s="181"/>
      <c r="AC1217" s="361" t="str">
        <f t="shared" si="21"/>
        <v>２２検査結果（排煙設備）別記第二号-1　令第123条第3項第2号に規定する階段室又は付室、令第129条の13の3第13項に規定する昇降路又は乗降ロビー、令第126条の2第1項に規定する居室等-1（21）-検査結果</v>
      </c>
      <c r="AL1217" s="392" t="s">
        <v>4162</v>
      </c>
    </row>
    <row r="1218" spans="5:38" x14ac:dyDescent="0.15">
      <c r="E1218" s="1121">
        <f>'3_入力シート【検査結果表】 排煙設備'!$BL$36</f>
        <v>0</v>
      </c>
      <c r="J1218" s="699" t="s">
        <v>2070</v>
      </c>
      <c r="K1218" s="699" t="s">
        <v>5548</v>
      </c>
      <c r="L1218" s="852" t="s">
        <v>92</v>
      </c>
      <c r="M1218" s="699" t="s">
        <v>2075</v>
      </c>
      <c r="N1218" s="852" t="s">
        <v>1995</v>
      </c>
      <c r="O1218" s="699" t="s">
        <v>2028</v>
      </c>
      <c r="P1218" s="852" t="s">
        <v>1995</v>
      </c>
      <c r="Q1218" s="699" t="s">
        <v>1996</v>
      </c>
      <c r="R1218" s="699"/>
      <c r="S1218" s="699"/>
      <c r="T1218" s="181"/>
      <c r="U1218" s="181"/>
      <c r="AC1218" s="361" t="str">
        <f t="shared" si="21"/>
        <v>２２検査結果（排煙設備）別記第二号-1　令第123条第3項第2号に規定する階段室又は付室、令第129条の13の3第13項に規定する昇降路又は乗降ロビー、令第126条の2第1項に規定する居室等-1（21）-検査者番号</v>
      </c>
      <c r="AL1218" s="392" t="s">
        <v>4163</v>
      </c>
    </row>
    <row r="1219" spans="5:38" x14ac:dyDescent="0.15">
      <c r="E1219" s="1121">
        <f>'3_入力シート【検査結果表】 排煙設備'!$BN$36</f>
        <v>0</v>
      </c>
      <c r="J1219" s="699" t="s">
        <v>2070</v>
      </c>
      <c r="K1219" s="699" t="s">
        <v>5548</v>
      </c>
      <c r="L1219" s="852" t="s">
        <v>92</v>
      </c>
      <c r="M1219" s="699" t="s">
        <v>2075</v>
      </c>
      <c r="N1219" s="852" t="s">
        <v>1995</v>
      </c>
      <c r="O1219" s="699" t="s">
        <v>2028</v>
      </c>
      <c r="P1219" s="852" t="s">
        <v>1995</v>
      </c>
      <c r="Q1219" s="699" t="s">
        <v>1997</v>
      </c>
      <c r="R1219" s="699"/>
      <c r="S1219" s="699"/>
      <c r="T1219" s="181"/>
      <c r="U1219" s="181"/>
      <c r="AC1219" s="361" t="str">
        <f t="shared" si="21"/>
        <v>２２検査結果（排煙設備）別記第二号-1　令第123条第3項第2号に規定する階段室又は付室、令第129条の13の3第13項に規定する昇降路又は乗降ロビー、令第126条の2第1項に規定する居室等-1（21）-指摘の具体的内容等</v>
      </c>
      <c r="AL1219" s="392" t="s">
        <v>4164</v>
      </c>
    </row>
    <row r="1220" spans="5:38" x14ac:dyDescent="0.15">
      <c r="E1220" s="1121">
        <f>'3_入力シート【検査結果表】 排煙設備'!$BX$36</f>
        <v>0</v>
      </c>
      <c r="J1220" s="699" t="s">
        <v>2070</v>
      </c>
      <c r="K1220" s="699" t="s">
        <v>5548</v>
      </c>
      <c r="L1220" s="852" t="s">
        <v>92</v>
      </c>
      <c r="M1220" s="699" t="s">
        <v>2075</v>
      </c>
      <c r="N1220" s="852" t="s">
        <v>1995</v>
      </c>
      <c r="O1220" s="699" t="s">
        <v>2028</v>
      </c>
      <c r="P1220" s="852" t="s">
        <v>1995</v>
      </c>
      <c r="Q1220" s="699" t="s">
        <v>1998</v>
      </c>
      <c r="R1220" s="699"/>
      <c r="S1220" s="699"/>
      <c r="T1220" s="181"/>
      <c r="U1220" s="181"/>
      <c r="AC1220" s="361" t="str">
        <f t="shared" si="21"/>
        <v>２２検査結果（排煙設備）別記第二号-1　令第123条第3項第2号に規定する階段室又は付室、令第129条の13の3第13項に規定する昇降路又は乗降ロビー、令第126条の2第1項に規定する居室等-1（21）-改善策の具体的内容等</v>
      </c>
      <c r="AL1220" s="392" t="s">
        <v>4165</v>
      </c>
    </row>
    <row r="1221" spans="5:38" x14ac:dyDescent="0.15">
      <c r="E1221" s="1121">
        <f>'3_入力シート【検査結果表】 排煙設備'!$CM$36</f>
        <v>0</v>
      </c>
      <c r="J1221" s="699" t="s">
        <v>2070</v>
      </c>
      <c r="K1221" s="699" t="s">
        <v>5548</v>
      </c>
      <c r="L1221" s="852" t="s">
        <v>92</v>
      </c>
      <c r="M1221" s="699" t="s">
        <v>2075</v>
      </c>
      <c r="N1221" s="852" t="s">
        <v>1995</v>
      </c>
      <c r="O1221" s="699" t="s">
        <v>2028</v>
      </c>
      <c r="P1221" s="852" t="s">
        <v>1995</v>
      </c>
      <c r="Q1221" s="699" t="s">
        <v>1999</v>
      </c>
      <c r="R1221" s="852" t="s">
        <v>1995</v>
      </c>
      <c r="S1221" s="699" t="s">
        <v>2000</v>
      </c>
      <c r="T1221" s="181"/>
      <c r="U1221" s="181"/>
      <c r="AC1221" s="361" t="str">
        <f t="shared" si="21"/>
        <v>２２検査結果（排煙設備）別記第二号-1　令第123条第3項第2号に規定する階段室又は付室、令第129条の13の3第13項に規定する昇降路又は乗降ロビー、令第126条の2第1項に規定する居室等-1（21）-改善（予定）年月-年（令和）</v>
      </c>
      <c r="AL1221" s="392" t="s">
        <v>4166</v>
      </c>
    </row>
    <row r="1222" spans="5:38" x14ac:dyDescent="0.15">
      <c r="E1222" s="1121">
        <f>'3_入力シート【検査結果表】 排煙設備'!$CP$36</f>
        <v>0</v>
      </c>
      <c r="J1222" s="699" t="s">
        <v>2070</v>
      </c>
      <c r="K1222" s="699" t="s">
        <v>5548</v>
      </c>
      <c r="L1222" s="852" t="s">
        <v>92</v>
      </c>
      <c r="M1222" s="699" t="s">
        <v>2075</v>
      </c>
      <c r="N1222" s="852" t="s">
        <v>1995</v>
      </c>
      <c r="O1222" s="699" t="s">
        <v>2028</v>
      </c>
      <c r="P1222" s="852" t="s">
        <v>1995</v>
      </c>
      <c r="Q1222" s="699" t="s">
        <v>1999</v>
      </c>
      <c r="R1222" s="852" t="s">
        <v>1995</v>
      </c>
      <c r="S1222" s="699" t="s">
        <v>2001</v>
      </c>
      <c r="T1222" s="181"/>
      <c r="U1222" s="181"/>
      <c r="AC1222" s="361" t="str">
        <f t="shared" si="21"/>
        <v>２２検査結果（排煙設備）別記第二号-1　令第123条第3項第2号に規定する階段室又は付室、令第129条の13の3第13項に規定する昇降路又は乗降ロビー、令第126条の2第1項に規定する居室等-1（21）-改善（予定）年月-月</v>
      </c>
      <c r="AL1222" s="392" t="s">
        <v>4167</v>
      </c>
    </row>
    <row r="1223" spans="5:38" x14ac:dyDescent="0.15">
      <c r="E1223" s="1121">
        <f>'3_入力シート【検査結果表】 排煙設備'!$CS$36</f>
        <v>0</v>
      </c>
      <c r="J1223" s="699" t="s">
        <v>2070</v>
      </c>
      <c r="K1223" s="699" t="s">
        <v>5548</v>
      </c>
      <c r="L1223" s="852" t="s">
        <v>92</v>
      </c>
      <c r="M1223" s="699" t="s">
        <v>2075</v>
      </c>
      <c r="N1223" s="852" t="s">
        <v>1995</v>
      </c>
      <c r="O1223" s="699" t="s">
        <v>2028</v>
      </c>
      <c r="P1223" s="852" t="s">
        <v>1995</v>
      </c>
      <c r="Q1223" s="699" t="s">
        <v>1999</v>
      </c>
      <c r="R1223" s="852" t="s">
        <v>1995</v>
      </c>
      <c r="S1223" s="699" t="s">
        <v>2002</v>
      </c>
      <c r="T1223" s="181"/>
      <c r="U1223" s="181"/>
      <c r="AC1223" s="361" t="str">
        <f t="shared" si="21"/>
        <v>２２検査結果（排煙設備）別記第二号-1　令第123条第3項第2号に規定する階段室又は付室、令第129条の13の3第13項に規定する昇降路又は乗降ロビー、令第126条の2第1項に規定する居室等-1（21）-改善（予定）年月-状況</v>
      </c>
      <c r="AL1223" s="392" t="s">
        <v>4168</v>
      </c>
    </row>
    <row r="1224" spans="5:38" x14ac:dyDescent="0.15">
      <c r="E1224" s="1121">
        <f>'3_入力シート【検査結果表】 排煙設備'!$AZ$37</f>
        <v>0</v>
      </c>
      <c r="J1224" s="699" t="s">
        <v>2070</v>
      </c>
      <c r="K1224" s="699" t="s">
        <v>5548</v>
      </c>
      <c r="L1224" s="852" t="s">
        <v>92</v>
      </c>
      <c r="M1224" s="699" t="s">
        <v>2075</v>
      </c>
      <c r="N1224" s="852" t="s">
        <v>1995</v>
      </c>
      <c r="O1224" s="699" t="s">
        <v>2076</v>
      </c>
      <c r="P1224" s="852" t="s">
        <v>1995</v>
      </c>
      <c r="Q1224" s="699" t="s">
        <v>3514</v>
      </c>
      <c r="R1224" s="699"/>
      <c r="S1224" s="699"/>
      <c r="T1224" s="181"/>
      <c r="U1224" s="181"/>
      <c r="AC1224" s="361" t="str">
        <f t="shared" si="21"/>
        <v>２２検査結果（排煙設備）別記第二号-1　令第123条第3項第2号に規定する階段室又は付室、令第129条の13の3第13項に規定する昇降路又は乗降ロビー、令第126条の2第1項に規定する居室等-1（22）-検査結果</v>
      </c>
      <c r="AL1224" s="392" t="s">
        <v>4169</v>
      </c>
    </row>
    <row r="1225" spans="5:38" x14ac:dyDescent="0.15">
      <c r="E1225" s="1121">
        <f>'3_入力シート【検査結果表】 排煙設備'!$BL$37</f>
        <v>0</v>
      </c>
      <c r="J1225" s="699" t="s">
        <v>2070</v>
      </c>
      <c r="K1225" s="699" t="s">
        <v>5548</v>
      </c>
      <c r="L1225" s="852" t="s">
        <v>92</v>
      </c>
      <c r="M1225" s="699" t="s">
        <v>2075</v>
      </c>
      <c r="N1225" s="852" t="s">
        <v>1995</v>
      </c>
      <c r="O1225" s="699" t="s">
        <v>2076</v>
      </c>
      <c r="P1225" s="852" t="s">
        <v>1995</v>
      </c>
      <c r="Q1225" s="699" t="s">
        <v>1996</v>
      </c>
      <c r="R1225" s="699"/>
      <c r="S1225" s="699"/>
      <c r="T1225" s="181"/>
      <c r="U1225" s="181"/>
      <c r="AC1225" s="361" t="str">
        <f t="shared" si="21"/>
        <v>２２検査結果（排煙設備）別記第二号-1　令第123条第3項第2号に規定する階段室又は付室、令第129条の13の3第13項に規定する昇降路又は乗降ロビー、令第126条の2第1項に規定する居室等-1（22）-検査者番号</v>
      </c>
      <c r="AL1225" s="392" t="s">
        <v>4170</v>
      </c>
    </row>
    <row r="1226" spans="5:38" x14ac:dyDescent="0.15">
      <c r="E1226" s="1121">
        <f>'3_入力シート【検査結果表】 排煙設備'!$BN$37</f>
        <v>0</v>
      </c>
      <c r="J1226" s="699" t="s">
        <v>2070</v>
      </c>
      <c r="K1226" s="699" t="s">
        <v>5548</v>
      </c>
      <c r="L1226" s="852" t="s">
        <v>92</v>
      </c>
      <c r="M1226" s="699" t="s">
        <v>2075</v>
      </c>
      <c r="N1226" s="852" t="s">
        <v>1995</v>
      </c>
      <c r="O1226" s="699" t="s">
        <v>2076</v>
      </c>
      <c r="P1226" s="852" t="s">
        <v>1995</v>
      </c>
      <c r="Q1226" s="699" t="s">
        <v>1997</v>
      </c>
      <c r="R1226" s="699"/>
      <c r="S1226" s="699"/>
      <c r="T1226" s="181"/>
      <c r="U1226" s="181"/>
      <c r="AC1226" s="361" t="str">
        <f t="shared" si="21"/>
        <v>２２検査結果（排煙設備）別記第二号-1　令第123条第3項第2号に規定する階段室又は付室、令第129条の13の3第13項に規定する昇降路又は乗降ロビー、令第126条の2第1項に規定する居室等-1（22）-指摘の具体的内容等</v>
      </c>
      <c r="AL1226" s="392" t="s">
        <v>4171</v>
      </c>
    </row>
    <row r="1227" spans="5:38" x14ac:dyDescent="0.15">
      <c r="E1227" s="1121">
        <f>'3_入力シート【検査結果表】 排煙設備'!$BX$37</f>
        <v>0</v>
      </c>
      <c r="J1227" s="699" t="s">
        <v>2070</v>
      </c>
      <c r="K1227" s="699" t="s">
        <v>5548</v>
      </c>
      <c r="L1227" s="852" t="s">
        <v>92</v>
      </c>
      <c r="M1227" s="699" t="s">
        <v>2075</v>
      </c>
      <c r="N1227" s="852" t="s">
        <v>1995</v>
      </c>
      <c r="O1227" s="699" t="s">
        <v>2076</v>
      </c>
      <c r="P1227" s="852" t="s">
        <v>1995</v>
      </c>
      <c r="Q1227" s="699" t="s">
        <v>1998</v>
      </c>
      <c r="R1227" s="699"/>
      <c r="S1227" s="699"/>
      <c r="T1227" s="181"/>
      <c r="U1227" s="181"/>
      <c r="AC1227" s="361" t="str">
        <f t="shared" si="21"/>
        <v>２２検査結果（排煙設備）別記第二号-1　令第123条第3項第2号に規定する階段室又は付室、令第129条の13の3第13項に規定する昇降路又は乗降ロビー、令第126条の2第1項に規定する居室等-1（22）-改善策の具体的内容等</v>
      </c>
      <c r="AL1227" s="392" t="s">
        <v>4172</v>
      </c>
    </row>
    <row r="1228" spans="5:38" x14ac:dyDescent="0.15">
      <c r="E1228" s="1121">
        <f>'3_入力シート【検査結果表】 排煙設備'!$CM$37</f>
        <v>0</v>
      </c>
      <c r="J1228" s="699" t="s">
        <v>2070</v>
      </c>
      <c r="K1228" s="699" t="s">
        <v>5548</v>
      </c>
      <c r="L1228" s="852" t="s">
        <v>92</v>
      </c>
      <c r="M1228" s="699" t="s">
        <v>2075</v>
      </c>
      <c r="N1228" s="852" t="s">
        <v>1995</v>
      </c>
      <c r="O1228" s="699" t="s">
        <v>2076</v>
      </c>
      <c r="P1228" s="852" t="s">
        <v>1995</v>
      </c>
      <c r="Q1228" s="699" t="s">
        <v>1999</v>
      </c>
      <c r="R1228" s="852" t="s">
        <v>1995</v>
      </c>
      <c r="S1228" s="699" t="s">
        <v>2000</v>
      </c>
      <c r="T1228" s="181"/>
      <c r="U1228" s="181"/>
      <c r="AC1228" s="361" t="str">
        <f t="shared" si="21"/>
        <v>２２検査結果（排煙設備）別記第二号-1　令第123条第3項第2号に規定する階段室又は付室、令第129条の13の3第13項に規定する昇降路又は乗降ロビー、令第126条の2第1項に規定する居室等-1（22）-改善（予定）年月-年（令和）</v>
      </c>
      <c r="AL1228" s="392" t="s">
        <v>4173</v>
      </c>
    </row>
    <row r="1229" spans="5:38" x14ac:dyDescent="0.15">
      <c r="E1229" s="1121">
        <f>'3_入力シート【検査結果表】 排煙設備'!$CP$37</f>
        <v>0</v>
      </c>
      <c r="J1229" s="699" t="s">
        <v>2070</v>
      </c>
      <c r="K1229" s="699" t="s">
        <v>5548</v>
      </c>
      <c r="L1229" s="852" t="s">
        <v>92</v>
      </c>
      <c r="M1229" s="699" t="s">
        <v>2075</v>
      </c>
      <c r="N1229" s="852" t="s">
        <v>1995</v>
      </c>
      <c r="O1229" s="699" t="s">
        <v>2076</v>
      </c>
      <c r="P1229" s="852" t="s">
        <v>1995</v>
      </c>
      <c r="Q1229" s="699" t="s">
        <v>1999</v>
      </c>
      <c r="R1229" s="852" t="s">
        <v>1995</v>
      </c>
      <c r="S1229" s="699" t="s">
        <v>2001</v>
      </c>
      <c r="T1229" s="181"/>
      <c r="U1229" s="181"/>
      <c r="AC1229" s="361" t="str">
        <f t="shared" si="21"/>
        <v>２２検査結果（排煙設備）別記第二号-1　令第123条第3項第2号に規定する階段室又は付室、令第129条の13の3第13項に規定する昇降路又は乗降ロビー、令第126条の2第1項に規定する居室等-1（22）-改善（予定）年月-月</v>
      </c>
      <c r="AL1229" s="392" t="s">
        <v>4174</v>
      </c>
    </row>
    <row r="1230" spans="5:38" x14ac:dyDescent="0.15">
      <c r="E1230" s="1121">
        <f>'3_入力シート【検査結果表】 排煙設備'!$CS$37</f>
        <v>0</v>
      </c>
      <c r="J1230" s="699" t="s">
        <v>2070</v>
      </c>
      <c r="K1230" s="699" t="s">
        <v>5548</v>
      </c>
      <c r="L1230" s="852" t="s">
        <v>92</v>
      </c>
      <c r="M1230" s="699" t="s">
        <v>2075</v>
      </c>
      <c r="N1230" s="852" t="s">
        <v>1995</v>
      </c>
      <c r="O1230" s="699" t="s">
        <v>2076</v>
      </c>
      <c r="P1230" s="852" t="s">
        <v>1995</v>
      </c>
      <c r="Q1230" s="699" t="s">
        <v>1999</v>
      </c>
      <c r="R1230" s="852" t="s">
        <v>1995</v>
      </c>
      <c r="S1230" s="699" t="s">
        <v>2002</v>
      </c>
      <c r="T1230" s="181"/>
      <c r="U1230" s="181"/>
      <c r="AC1230" s="361" t="str">
        <f t="shared" si="21"/>
        <v>２２検査結果（排煙設備）別記第二号-1　令第123条第3項第2号に規定する階段室又は付室、令第129条の13の3第13項に規定する昇降路又は乗降ロビー、令第126条の2第1項に規定する居室等-1（22）-改善（予定）年月-状況</v>
      </c>
      <c r="AL1230" s="392" t="s">
        <v>4175</v>
      </c>
    </row>
    <row r="1231" spans="5:38" x14ac:dyDescent="0.15">
      <c r="E1231" s="1121">
        <f>'3_入力シート【検査結果表】 排煙設備'!$AZ$38</f>
        <v>0</v>
      </c>
      <c r="J1231" s="699" t="s">
        <v>2070</v>
      </c>
      <c r="K1231" s="699" t="s">
        <v>5548</v>
      </c>
      <c r="L1231" s="852" t="s">
        <v>92</v>
      </c>
      <c r="M1231" s="699" t="s">
        <v>2075</v>
      </c>
      <c r="N1231" s="852" t="s">
        <v>1995</v>
      </c>
      <c r="O1231" s="699" t="s">
        <v>2077</v>
      </c>
      <c r="P1231" s="852" t="s">
        <v>1995</v>
      </c>
      <c r="Q1231" s="699" t="s">
        <v>3514</v>
      </c>
      <c r="R1231" s="699"/>
      <c r="S1231" s="699"/>
      <c r="T1231" s="181"/>
      <c r="U1231" s="181"/>
      <c r="AC1231" s="361" t="str">
        <f t="shared" si="21"/>
        <v>２２検査結果（排煙設備）別記第二号-1　令第123条第3項第2号に規定する階段室又は付室、令第129条の13の3第13項に規定する昇降路又は乗降ロビー、令第126条の2第1項に規定する居室等-1（23）-検査結果</v>
      </c>
      <c r="AL1231" s="392" t="s">
        <v>4176</v>
      </c>
    </row>
    <row r="1232" spans="5:38" x14ac:dyDescent="0.15">
      <c r="E1232" s="1121">
        <f>'3_入力シート【検査結果表】 排煙設備'!$BL$38</f>
        <v>0</v>
      </c>
      <c r="J1232" s="699" t="s">
        <v>2070</v>
      </c>
      <c r="K1232" s="699" t="s">
        <v>5548</v>
      </c>
      <c r="L1232" s="852" t="s">
        <v>92</v>
      </c>
      <c r="M1232" s="699" t="s">
        <v>2075</v>
      </c>
      <c r="N1232" s="852" t="s">
        <v>1995</v>
      </c>
      <c r="O1232" s="699" t="s">
        <v>2077</v>
      </c>
      <c r="P1232" s="852" t="s">
        <v>1995</v>
      </c>
      <c r="Q1232" s="699" t="s">
        <v>1996</v>
      </c>
      <c r="R1232" s="699"/>
      <c r="S1232" s="699"/>
      <c r="T1232" s="181"/>
      <c r="U1232" s="181"/>
      <c r="AC1232" s="361" t="str">
        <f t="shared" si="21"/>
        <v>２２検査結果（排煙設備）別記第二号-1　令第123条第3項第2号に規定する階段室又は付室、令第129条の13の3第13項に規定する昇降路又は乗降ロビー、令第126条の2第1項に規定する居室等-1（23）-検査者番号</v>
      </c>
      <c r="AL1232" s="392" t="s">
        <v>4177</v>
      </c>
    </row>
    <row r="1233" spans="5:38" x14ac:dyDescent="0.15">
      <c r="E1233" s="1121">
        <f>'3_入力シート【検査結果表】 排煙設備'!$BN$38</f>
        <v>0</v>
      </c>
      <c r="J1233" s="699" t="s">
        <v>2070</v>
      </c>
      <c r="K1233" s="699" t="s">
        <v>5548</v>
      </c>
      <c r="L1233" s="852" t="s">
        <v>92</v>
      </c>
      <c r="M1233" s="699" t="s">
        <v>2075</v>
      </c>
      <c r="N1233" s="852" t="s">
        <v>1995</v>
      </c>
      <c r="O1233" s="699" t="s">
        <v>2077</v>
      </c>
      <c r="P1233" s="852" t="s">
        <v>1995</v>
      </c>
      <c r="Q1233" s="699" t="s">
        <v>1997</v>
      </c>
      <c r="R1233" s="699"/>
      <c r="S1233" s="699"/>
      <c r="T1233" s="181"/>
      <c r="U1233" s="181"/>
      <c r="AC1233" s="361" t="str">
        <f t="shared" si="21"/>
        <v>２２検査結果（排煙設備）別記第二号-1　令第123条第3項第2号に規定する階段室又は付室、令第129条の13の3第13項に規定する昇降路又は乗降ロビー、令第126条の2第1項に規定する居室等-1（23）-指摘の具体的内容等</v>
      </c>
      <c r="AL1233" s="392" t="s">
        <v>4178</v>
      </c>
    </row>
    <row r="1234" spans="5:38" x14ac:dyDescent="0.15">
      <c r="E1234" s="1121">
        <f>'3_入力シート【検査結果表】 排煙設備'!$BX$38</f>
        <v>0</v>
      </c>
      <c r="J1234" s="699" t="s">
        <v>2070</v>
      </c>
      <c r="K1234" s="699" t="s">
        <v>5548</v>
      </c>
      <c r="L1234" s="852" t="s">
        <v>92</v>
      </c>
      <c r="M1234" s="699" t="s">
        <v>2075</v>
      </c>
      <c r="N1234" s="852" t="s">
        <v>1995</v>
      </c>
      <c r="O1234" s="699" t="s">
        <v>2077</v>
      </c>
      <c r="P1234" s="852" t="s">
        <v>1995</v>
      </c>
      <c r="Q1234" s="699" t="s">
        <v>1998</v>
      </c>
      <c r="R1234" s="699"/>
      <c r="S1234" s="699"/>
      <c r="T1234" s="181"/>
      <c r="U1234" s="181"/>
      <c r="AC1234" s="361" t="str">
        <f t="shared" si="21"/>
        <v>２２検査結果（排煙設備）別記第二号-1　令第123条第3項第2号に規定する階段室又は付室、令第129条の13の3第13項に規定する昇降路又は乗降ロビー、令第126条の2第1項に規定する居室等-1（23）-改善策の具体的内容等</v>
      </c>
      <c r="AL1234" s="392" t="s">
        <v>4179</v>
      </c>
    </row>
    <row r="1235" spans="5:38" x14ac:dyDescent="0.15">
      <c r="E1235" s="1121">
        <f>'3_入力シート【検査結果表】 排煙設備'!$CM$38</f>
        <v>0</v>
      </c>
      <c r="J1235" s="699" t="s">
        <v>2070</v>
      </c>
      <c r="K1235" s="699" t="s">
        <v>5548</v>
      </c>
      <c r="L1235" s="852" t="s">
        <v>92</v>
      </c>
      <c r="M1235" s="699" t="s">
        <v>2075</v>
      </c>
      <c r="N1235" s="852" t="s">
        <v>1995</v>
      </c>
      <c r="O1235" s="699" t="s">
        <v>2077</v>
      </c>
      <c r="P1235" s="852" t="s">
        <v>1995</v>
      </c>
      <c r="Q1235" s="699" t="s">
        <v>1999</v>
      </c>
      <c r="R1235" s="852" t="s">
        <v>1995</v>
      </c>
      <c r="S1235" s="699" t="s">
        <v>2000</v>
      </c>
      <c r="T1235" s="181"/>
      <c r="U1235" s="181"/>
      <c r="AC1235" s="361" t="str">
        <f t="shared" si="21"/>
        <v>２２検査結果（排煙設備）別記第二号-1　令第123条第3項第2号に規定する階段室又は付室、令第129条の13の3第13項に規定する昇降路又は乗降ロビー、令第126条の2第1項に規定する居室等-1（23）-改善（予定）年月-年（令和）</v>
      </c>
      <c r="AL1235" s="392" t="s">
        <v>4180</v>
      </c>
    </row>
    <row r="1236" spans="5:38" x14ac:dyDescent="0.15">
      <c r="E1236" s="1121">
        <f>'3_入力シート【検査結果表】 排煙設備'!$CP$38</f>
        <v>0</v>
      </c>
      <c r="J1236" s="699" t="s">
        <v>2070</v>
      </c>
      <c r="K1236" s="699" t="s">
        <v>5548</v>
      </c>
      <c r="L1236" s="852" t="s">
        <v>92</v>
      </c>
      <c r="M1236" s="699" t="s">
        <v>2075</v>
      </c>
      <c r="N1236" s="852" t="s">
        <v>1995</v>
      </c>
      <c r="O1236" s="699" t="s">
        <v>2077</v>
      </c>
      <c r="P1236" s="852" t="s">
        <v>1995</v>
      </c>
      <c r="Q1236" s="699" t="s">
        <v>1999</v>
      </c>
      <c r="R1236" s="852" t="s">
        <v>1995</v>
      </c>
      <c r="S1236" s="699" t="s">
        <v>2001</v>
      </c>
      <c r="T1236" s="181"/>
      <c r="U1236" s="181"/>
      <c r="AC1236" s="361" t="str">
        <f t="shared" si="21"/>
        <v>２２検査結果（排煙設備）別記第二号-1　令第123条第3項第2号に規定する階段室又は付室、令第129条の13の3第13項に規定する昇降路又は乗降ロビー、令第126条の2第1項に規定する居室等-1（23）-改善（予定）年月-月</v>
      </c>
      <c r="AL1236" s="392" t="s">
        <v>4181</v>
      </c>
    </row>
    <row r="1237" spans="5:38" x14ac:dyDescent="0.15">
      <c r="E1237" s="1121">
        <f>'3_入力シート【検査結果表】 排煙設備'!$CS$38</f>
        <v>0</v>
      </c>
      <c r="J1237" s="699" t="s">
        <v>2070</v>
      </c>
      <c r="K1237" s="699" t="s">
        <v>5548</v>
      </c>
      <c r="L1237" s="852" t="s">
        <v>92</v>
      </c>
      <c r="M1237" s="699" t="s">
        <v>2075</v>
      </c>
      <c r="N1237" s="852" t="s">
        <v>1995</v>
      </c>
      <c r="O1237" s="699" t="s">
        <v>2077</v>
      </c>
      <c r="P1237" s="852" t="s">
        <v>1995</v>
      </c>
      <c r="Q1237" s="699" t="s">
        <v>1999</v>
      </c>
      <c r="R1237" s="852" t="s">
        <v>1995</v>
      </c>
      <c r="S1237" s="699" t="s">
        <v>2002</v>
      </c>
      <c r="T1237" s="181"/>
      <c r="U1237" s="181"/>
      <c r="AC1237" s="361" t="str">
        <f t="shared" si="21"/>
        <v>２２検査結果（排煙設備）別記第二号-1　令第123条第3項第2号に規定する階段室又は付室、令第129条の13の3第13項に規定する昇降路又は乗降ロビー、令第126条の2第1項に規定する居室等-1（23）-改善（予定）年月-状況</v>
      </c>
      <c r="AL1237" s="392" t="s">
        <v>4182</v>
      </c>
    </row>
    <row r="1238" spans="5:38" x14ac:dyDescent="0.15">
      <c r="E1238" s="1121">
        <f>'3_入力シート【検査結果表】 排煙設備'!$AZ$39</f>
        <v>0</v>
      </c>
      <c r="J1238" s="699" t="s">
        <v>2070</v>
      </c>
      <c r="K1238" s="699" t="s">
        <v>5548</v>
      </c>
      <c r="L1238" s="852" t="s">
        <v>92</v>
      </c>
      <c r="M1238" s="699" t="s">
        <v>2075</v>
      </c>
      <c r="N1238" s="852" t="s">
        <v>1995</v>
      </c>
      <c r="O1238" s="699" t="s">
        <v>2078</v>
      </c>
      <c r="P1238" s="852" t="s">
        <v>1995</v>
      </c>
      <c r="Q1238" s="699" t="s">
        <v>3514</v>
      </c>
      <c r="R1238" s="699"/>
      <c r="S1238" s="699"/>
      <c r="T1238" s="181"/>
      <c r="U1238" s="181"/>
      <c r="AC1238" s="361" t="str">
        <f t="shared" si="21"/>
        <v>２２検査結果（排煙設備）別記第二号-1　令第123条第3項第2号に規定する階段室又は付室、令第129条の13の3第13項に規定する昇降路又は乗降ロビー、令第126条の2第1項に規定する居室等-1（24）-検査結果</v>
      </c>
      <c r="AL1238" s="392" t="s">
        <v>4183</v>
      </c>
    </row>
    <row r="1239" spans="5:38" x14ac:dyDescent="0.15">
      <c r="E1239" s="1121">
        <f>'3_入力シート【検査結果表】 排煙設備'!$BL$39</f>
        <v>0</v>
      </c>
      <c r="J1239" s="699" t="s">
        <v>2070</v>
      </c>
      <c r="K1239" s="699" t="s">
        <v>5548</v>
      </c>
      <c r="L1239" s="852" t="s">
        <v>92</v>
      </c>
      <c r="M1239" s="699" t="s">
        <v>2075</v>
      </c>
      <c r="N1239" s="852" t="s">
        <v>1995</v>
      </c>
      <c r="O1239" s="699" t="s">
        <v>2078</v>
      </c>
      <c r="P1239" s="852" t="s">
        <v>1995</v>
      </c>
      <c r="Q1239" s="699" t="s">
        <v>1996</v>
      </c>
      <c r="R1239" s="699"/>
      <c r="S1239" s="699"/>
      <c r="T1239" s="181"/>
      <c r="U1239" s="181"/>
      <c r="AC1239" s="361" t="str">
        <f t="shared" si="21"/>
        <v>２２検査結果（排煙設備）別記第二号-1　令第123条第3項第2号に規定する階段室又は付室、令第129条の13の3第13項に規定する昇降路又は乗降ロビー、令第126条の2第1項に規定する居室等-1（24）-検査者番号</v>
      </c>
      <c r="AL1239" s="392" t="s">
        <v>4184</v>
      </c>
    </row>
    <row r="1240" spans="5:38" x14ac:dyDescent="0.15">
      <c r="E1240" s="1121">
        <f>'3_入力シート【検査結果表】 排煙設備'!$BN$39</f>
        <v>0</v>
      </c>
      <c r="J1240" s="699" t="s">
        <v>2070</v>
      </c>
      <c r="K1240" s="699" t="s">
        <v>5548</v>
      </c>
      <c r="L1240" s="852" t="s">
        <v>92</v>
      </c>
      <c r="M1240" s="699" t="s">
        <v>2075</v>
      </c>
      <c r="N1240" s="852" t="s">
        <v>1995</v>
      </c>
      <c r="O1240" s="699" t="s">
        <v>2078</v>
      </c>
      <c r="P1240" s="852" t="s">
        <v>1995</v>
      </c>
      <c r="Q1240" s="699" t="s">
        <v>1997</v>
      </c>
      <c r="R1240" s="699"/>
      <c r="S1240" s="699"/>
      <c r="T1240" s="181"/>
      <c r="U1240" s="181"/>
      <c r="AC1240" s="361" t="str">
        <f t="shared" si="21"/>
        <v>２２検査結果（排煙設備）別記第二号-1　令第123条第3項第2号に規定する階段室又は付室、令第129条の13の3第13項に規定する昇降路又は乗降ロビー、令第126条の2第1項に規定する居室等-1（24）-指摘の具体的内容等</v>
      </c>
      <c r="AL1240" s="392" t="s">
        <v>4185</v>
      </c>
    </row>
    <row r="1241" spans="5:38" x14ac:dyDescent="0.15">
      <c r="E1241" s="1121">
        <f>'3_入力シート【検査結果表】 排煙設備'!$BX$39</f>
        <v>0</v>
      </c>
      <c r="J1241" s="699" t="s">
        <v>2070</v>
      </c>
      <c r="K1241" s="699" t="s">
        <v>5548</v>
      </c>
      <c r="L1241" s="852" t="s">
        <v>92</v>
      </c>
      <c r="M1241" s="699" t="s">
        <v>2075</v>
      </c>
      <c r="N1241" s="852" t="s">
        <v>1995</v>
      </c>
      <c r="O1241" s="699" t="s">
        <v>2078</v>
      </c>
      <c r="P1241" s="852" t="s">
        <v>1995</v>
      </c>
      <c r="Q1241" s="699" t="s">
        <v>1998</v>
      </c>
      <c r="R1241" s="699"/>
      <c r="S1241" s="699"/>
      <c r="T1241" s="181"/>
      <c r="U1241" s="181"/>
      <c r="AC1241" s="361" t="str">
        <f t="shared" ref="AC1241:AC1304" si="22">CONCATENATE(J1241,K1241,L1241,M1241,N1241,O1241,P1241,Q1241,R1241,S1241,T1241,U1241)</f>
        <v>２２検査結果（排煙設備）別記第二号-1　令第123条第3項第2号に規定する階段室又は付室、令第129条の13の3第13項に規定する昇降路又は乗降ロビー、令第126条の2第1項に規定する居室等-1（24）-改善策の具体的内容等</v>
      </c>
      <c r="AL1241" s="392" t="s">
        <v>4186</v>
      </c>
    </row>
    <row r="1242" spans="5:38" x14ac:dyDescent="0.15">
      <c r="E1242" s="1121">
        <f>'3_入力シート【検査結果表】 排煙設備'!$CM$39</f>
        <v>0</v>
      </c>
      <c r="J1242" s="699" t="s">
        <v>2070</v>
      </c>
      <c r="K1242" s="699" t="s">
        <v>5548</v>
      </c>
      <c r="L1242" s="852" t="s">
        <v>92</v>
      </c>
      <c r="M1242" s="699" t="s">
        <v>2075</v>
      </c>
      <c r="N1242" s="852" t="s">
        <v>1995</v>
      </c>
      <c r="O1242" s="699" t="s">
        <v>2078</v>
      </c>
      <c r="P1242" s="852" t="s">
        <v>1995</v>
      </c>
      <c r="Q1242" s="699" t="s">
        <v>1999</v>
      </c>
      <c r="R1242" s="852" t="s">
        <v>1995</v>
      </c>
      <c r="S1242" s="699" t="s">
        <v>2000</v>
      </c>
      <c r="T1242" s="181"/>
      <c r="U1242" s="181"/>
      <c r="AC1242" s="361" t="str">
        <f t="shared" si="22"/>
        <v>２２検査結果（排煙設備）別記第二号-1　令第123条第3項第2号に規定する階段室又は付室、令第129条の13の3第13項に規定する昇降路又は乗降ロビー、令第126条の2第1項に規定する居室等-1（24）-改善（予定）年月-年（令和）</v>
      </c>
      <c r="AL1242" s="392" t="s">
        <v>4187</v>
      </c>
    </row>
    <row r="1243" spans="5:38" x14ac:dyDescent="0.15">
      <c r="E1243" s="1121">
        <f>'3_入力シート【検査結果表】 排煙設備'!$CP$39</f>
        <v>0</v>
      </c>
      <c r="J1243" s="699" t="s">
        <v>2070</v>
      </c>
      <c r="K1243" s="699" t="s">
        <v>5548</v>
      </c>
      <c r="L1243" s="852" t="s">
        <v>92</v>
      </c>
      <c r="M1243" s="699" t="s">
        <v>2075</v>
      </c>
      <c r="N1243" s="852" t="s">
        <v>1995</v>
      </c>
      <c r="O1243" s="699" t="s">
        <v>2078</v>
      </c>
      <c r="P1243" s="852" t="s">
        <v>1995</v>
      </c>
      <c r="Q1243" s="699" t="s">
        <v>1999</v>
      </c>
      <c r="R1243" s="852" t="s">
        <v>1995</v>
      </c>
      <c r="S1243" s="699" t="s">
        <v>2001</v>
      </c>
      <c r="T1243" s="181"/>
      <c r="U1243" s="181"/>
      <c r="AC1243" s="361" t="str">
        <f t="shared" si="22"/>
        <v>２２検査結果（排煙設備）別記第二号-1　令第123条第3項第2号に規定する階段室又は付室、令第129条の13の3第13項に規定する昇降路又は乗降ロビー、令第126条の2第1項に規定する居室等-1（24）-改善（予定）年月-月</v>
      </c>
      <c r="AL1243" s="392" t="s">
        <v>4188</v>
      </c>
    </row>
    <row r="1244" spans="5:38" x14ac:dyDescent="0.15">
      <c r="E1244" s="1121">
        <f>'3_入力シート【検査結果表】 排煙設備'!$CS$39</f>
        <v>0</v>
      </c>
      <c r="J1244" s="699" t="s">
        <v>2070</v>
      </c>
      <c r="K1244" s="699" t="s">
        <v>5548</v>
      </c>
      <c r="L1244" s="852" t="s">
        <v>92</v>
      </c>
      <c r="M1244" s="699" t="s">
        <v>2075</v>
      </c>
      <c r="N1244" s="852" t="s">
        <v>1995</v>
      </c>
      <c r="O1244" s="699" t="s">
        <v>2078</v>
      </c>
      <c r="P1244" s="852" t="s">
        <v>1995</v>
      </c>
      <c r="Q1244" s="699" t="s">
        <v>1999</v>
      </c>
      <c r="R1244" s="852" t="s">
        <v>1995</v>
      </c>
      <c r="S1244" s="699" t="s">
        <v>2002</v>
      </c>
      <c r="T1244" s="181"/>
      <c r="U1244" s="181"/>
      <c r="AC1244" s="361" t="str">
        <f t="shared" si="22"/>
        <v>２２検査結果（排煙設備）別記第二号-1　令第123条第3項第2号に規定する階段室又は付室、令第129条の13の3第13項に規定する昇降路又は乗降ロビー、令第126条の2第1項に規定する居室等-1（24）-改善（予定）年月-状況</v>
      </c>
      <c r="AL1244" s="392" t="s">
        <v>4189</v>
      </c>
    </row>
    <row r="1245" spans="5:38" x14ac:dyDescent="0.15">
      <c r="E1245" s="1121">
        <f>'3_入力シート【検査結果表】 排煙設備'!$AZ$40</f>
        <v>0</v>
      </c>
      <c r="J1245" s="699" t="s">
        <v>2070</v>
      </c>
      <c r="K1245" s="699" t="s">
        <v>5548</v>
      </c>
      <c r="L1245" s="852" t="s">
        <v>92</v>
      </c>
      <c r="M1245" s="699" t="s">
        <v>2075</v>
      </c>
      <c r="N1245" s="852" t="s">
        <v>1995</v>
      </c>
      <c r="O1245" s="699" t="s">
        <v>2079</v>
      </c>
      <c r="P1245" s="852" t="s">
        <v>1995</v>
      </c>
      <c r="Q1245" s="699" t="s">
        <v>3514</v>
      </c>
      <c r="R1245" s="699"/>
      <c r="S1245" s="699"/>
      <c r="T1245" s="181"/>
      <c r="U1245" s="181"/>
      <c r="AC1245" s="361" t="str">
        <f t="shared" si="22"/>
        <v>２２検査結果（排煙設備）別記第二号-1　令第123条第3項第2号に規定する階段室又は付室、令第129条の13の3第13項に規定する昇降路又は乗降ロビー、令第126条の2第1項に規定する居室等-1（25）-検査結果</v>
      </c>
      <c r="AL1245" s="392" t="s">
        <v>4190</v>
      </c>
    </row>
    <row r="1246" spans="5:38" x14ac:dyDescent="0.15">
      <c r="E1246" s="1121">
        <f>'3_入力シート【検査結果表】 排煙設備'!$BL$40</f>
        <v>0</v>
      </c>
      <c r="J1246" s="699" t="s">
        <v>2070</v>
      </c>
      <c r="K1246" s="699" t="s">
        <v>5548</v>
      </c>
      <c r="L1246" s="852" t="s">
        <v>92</v>
      </c>
      <c r="M1246" s="699" t="s">
        <v>2075</v>
      </c>
      <c r="N1246" s="852" t="s">
        <v>1995</v>
      </c>
      <c r="O1246" s="699" t="s">
        <v>2079</v>
      </c>
      <c r="P1246" s="852" t="s">
        <v>1995</v>
      </c>
      <c r="Q1246" s="699" t="s">
        <v>1996</v>
      </c>
      <c r="R1246" s="699"/>
      <c r="S1246" s="699"/>
      <c r="T1246" s="181"/>
      <c r="U1246" s="181"/>
      <c r="AC1246" s="361" t="str">
        <f t="shared" si="22"/>
        <v>２２検査結果（排煙設備）別記第二号-1　令第123条第3項第2号に規定する階段室又は付室、令第129条の13の3第13項に規定する昇降路又は乗降ロビー、令第126条の2第1項に規定する居室等-1（25）-検査者番号</v>
      </c>
      <c r="AL1246" s="392" t="s">
        <v>4191</v>
      </c>
    </row>
    <row r="1247" spans="5:38" x14ac:dyDescent="0.15">
      <c r="E1247" s="1121">
        <f>'3_入力シート【検査結果表】 排煙設備'!$BN$40</f>
        <v>0</v>
      </c>
      <c r="J1247" s="699" t="s">
        <v>2070</v>
      </c>
      <c r="K1247" s="699" t="s">
        <v>5548</v>
      </c>
      <c r="L1247" s="852" t="s">
        <v>92</v>
      </c>
      <c r="M1247" s="699" t="s">
        <v>2075</v>
      </c>
      <c r="N1247" s="852" t="s">
        <v>1995</v>
      </c>
      <c r="O1247" s="699" t="s">
        <v>2079</v>
      </c>
      <c r="P1247" s="852" t="s">
        <v>1995</v>
      </c>
      <c r="Q1247" s="699" t="s">
        <v>1997</v>
      </c>
      <c r="R1247" s="699"/>
      <c r="S1247" s="699"/>
      <c r="T1247" s="181"/>
      <c r="U1247" s="181"/>
      <c r="AC1247" s="361" t="str">
        <f t="shared" si="22"/>
        <v>２２検査結果（排煙設備）別記第二号-1　令第123条第3項第2号に規定する階段室又は付室、令第129条の13の3第13項に規定する昇降路又は乗降ロビー、令第126条の2第1項に規定する居室等-1（25）-指摘の具体的内容等</v>
      </c>
      <c r="AL1247" s="392" t="s">
        <v>4192</v>
      </c>
    </row>
    <row r="1248" spans="5:38" x14ac:dyDescent="0.15">
      <c r="E1248" s="1121">
        <f>'3_入力シート【検査結果表】 排煙設備'!$BX$40</f>
        <v>0</v>
      </c>
      <c r="J1248" s="699" t="s">
        <v>2070</v>
      </c>
      <c r="K1248" s="699" t="s">
        <v>5548</v>
      </c>
      <c r="L1248" s="852" t="s">
        <v>92</v>
      </c>
      <c r="M1248" s="699" t="s">
        <v>2075</v>
      </c>
      <c r="N1248" s="852" t="s">
        <v>1995</v>
      </c>
      <c r="O1248" s="699" t="s">
        <v>2079</v>
      </c>
      <c r="P1248" s="852" t="s">
        <v>1995</v>
      </c>
      <c r="Q1248" s="699" t="s">
        <v>1998</v>
      </c>
      <c r="R1248" s="699"/>
      <c r="S1248" s="699"/>
      <c r="T1248" s="181"/>
      <c r="U1248" s="181"/>
      <c r="AC1248" s="361" t="str">
        <f t="shared" si="22"/>
        <v>２２検査結果（排煙設備）別記第二号-1　令第123条第3項第2号に規定する階段室又は付室、令第129条の13の3第13項に規定する昇降路又は乗降ロビー、令第126条の2第1項に規定する居室等-1（25）-改善策の具体的内容等</v>
      </c>
      <c r="AL1248" s="392" t="s">
        <v>4193</v>
      </c>
    </row>
    <row r="1249" spans="5:38" x14ac:dyDescent="0.15">
      <c r="E1249" s="1121">
        <f>'3_入力シート【検査結果表】 排煙設備'!$CM$40</f>
        <v>0</v>
      </c>
      <c r="J1249" s="699" t="s">
        <v>2070</v>
      </c>
      <c r="K1249" s="699" t="s">
        <v>5548</v>
      </c>
      <c r="L1249" s="852" t="s">
        <v>92</v>
      </c>
      <c r="M1249" s="699" t="s">
        <v>2075</v>
      </c>
      <c r="N1249" s="852" t="s">
        <v>1995</v>
      </c>
      <c r="O1249" s="699" t="s">
        <v>2079</v>
      </c>
      <c r="P1249" s="852" t="s">
        <v>1995</v>
      </c>
      <c r="Q1249" s="699" t="s">
        <v>1999</v>
      </c>
      <c r="R1249" s="852" t="s">
        <v>1995</v>
      </c>
      <c r="S1249" s="699" t="s">
        <v>2000</v>
      </c>
      <c r="T1249" s="181"/>
      <c r="U1249" s="181"/>
      <c r="AC1249" s="361" t="str">
        <f t="shared" si="22"/>
        <v>２２検査結果（排煙設備）別記第二号-1　令第123条第3項第2号に規定する階段室又は付室、令第129条の13の3第13項に規定する昇降路又は乗降ロビー、令第126条の2第1項に規定する居室等-1（25）-改善（予定）年月-年（令和）</v>
      </c>
      <c r="AL1249" s="392" t="s">
        <v>4194</v>
      </c>
    </row>
    <row r="1250" spans="5:38" x14ac:dyDescent="0.15">
      <c r="E1250" s="1121">
        <f>'3_入力シート【検査結果表】 排煙設備'!$CP$40</f>
        <v>0</v>
      </c>
      <c r="J1250" s="699" t="s">
        <v>2070</v>
      </c>
      <c r="K1250" s="699" t="s">
        <v>5548</v>
      </c>
      <c r="L1250" s="852" t="s">
        <v>92</v>
      </c>
      <c r="M1250" s="699" t="s">
        <v>2075</v>
      </c>
      <c r="N1250" s="852" t="s">
        <v>1995</v>
      </c>
      <c r="O1250" s="699" t="s">
        <v>2079</v>
      </c>
      <c r="P1250" s="852" t="s">
        <v>1995</v>
      </c>
      <c r="Q1250" s="699" t="s">
        <v>1999</v>
      </c>
      <c r="R1250" s="852" t="s">
        <v>1995</v>
      </c>
      <c r="S1250" s="699" t="s">
        <v>2001</v>
      </c>
      <c r="T1250" s="181"/>
      <c r="U1250" s="181"/>
      <c r="AC1250" s="361" t="str">
        <f t="shared" si="22"/>
        <v>２２検査結果（排煙設備）別記第二号-1　令第123条第3項第2号に規定する階段室又は付室、令第129条の13の3第13項に規定する昇降路又は乗降ロビー、令第126条の2第1項に規定する居室等-1（25）-改善（予定）年月-月</v>
      </c>
      <c r="AL1250" s="392" t="s">
        <v>4195</v>
      </c>
    </row>
    <row r="1251" spans="5:38" x14ac:dyDescent="0.15">
      <c r="E1251" s="1121">
        <f>'3_入力シート【検査結果表】 排煙設備'!$CS$40</f>
        <v>0</v>
      </c>
      <c r="J1251" s="699" t="s">
        <v>2070</v>
      </c>
      <c r="K1251" s="699" t="s">
        <v>5548</v>
      </c>
      <c r="L1251" s="852" t="s">
        <v>92</v>
      </c>
      <c r="M1251" s="699" t="s">
        <v>2075</v>
      </c>
      <c r="N1251" s="852" t="s">
        <v>1995</v>
      </c>
      <c r="O1251" s="699" t="s">
        <v>2079</v>
      </c>
      <c r="P1251" s="852" t="s">
        <v>1995</v>
      </c>
      <c r="Q1251" s="699" t="s">
        <v>1999</v>
      </c>
      <c r="R1251" s="852" t="s">
        <v>1995</v>
      </c>
      <c r="S1251" s="699" t="s">
        <v>2002</v>
      </c>
      <c r="T1251" s="181"/>
      <c r="U1251" s="181"/>
      <c r="AC1251" s="361" t="str">
        <f t="shared" si="22"/>
        <v>２２検査結果（排煙設備）別記第二号-1　令第123条第3項第2号に規定する階段室又は付室、令第129条の13の3第13項に規定する昇降路又は乗降ロビー、令第126条の2第1項に規定する居室等-1（25）-改善（予定）年月-状況</v>
      </c>
      <c r="AL1251" s="392" t="s">
        <v>4196</v>
      </c>
    </row>
    <row r="1252" spans="5:38" x14ac:dyDescent="0.15">
      <c r="E1252" s="1121">
        <f>'3_入力シート【検査結果表】 排煙設備'!$AZ$41</f>
        <v>0</v>
      </c>
      <c r="J1252" s="699" t="s">
        <v>2070</v>
      </c>
      <c r="K1252" s="699" t="s">
        <v>5548</v>
      </c>
      <c r="L1252" s="852" t="s">
        <v>92</v>
      </c>
      <c r="M1252" s="699" t="s">
        <v>2075</v>
      </c>
      <c r="N1252" s="852" t="s">
        <v>1995</v>
      </c>
      <c r="O1252" s="699" t="s">
        <v>2080</v>
      </c>
      <c r="P1252" s="852" t="s">
        <v>1995</v>
      </c>
      <c r="Q1252" s="699" t="s">
        <v>3514</v>
      </c>
      <c r="R1252" s="699"/>
      <c r="S1252" s="699"/>
      <c r="T1252" s="181"/>
      <c r="U1252" s="181"/>
      <c r="AC1252" s="361" t="str">
        <f t="shared" si="22"/>
        <v>２２検査結果（排煙設備）別記第二号-1　令第123条第3項第2号に規定する階段室又は付室、令第129条の13の3第13項に規定する昇降路又は乗降ロビー、令第126条の2第1項に規定する居室等-1（26）-検査結果</v>
      </c>
      <c r="AL1252" s="392" t="s">
        <v>4197</v>
      </c>
    </row>
    <row r="1253" spans="5:38" x14ac:dyDescent="0.15">
      <c r="E1253" s="1121">
        <f>'3_入力シート【検査結果表】 排煙設備'!$BL$41</f>
        <v>0</v>
      </c>
      <c r="J1253" s="699" t="s">
        <v>2070</v>
      </c>
      <c r="K1253" s="699" t="s">
        <v>5548</v>
      </c>
      <c r="L1253" s="852" t="s">
        <v>92</v>
      </c>
      <c r="M1253" s="699" t="s">
        <v>2075</v>
      </c>
      <c r="N1253" s="852" t="s">
        <v>1995</v>
      </c>
      <c r="O1253" s="699" t="s">
        <v>2080</v>
      </c>
      <c r="P1253" s="852" t="s">
        <v>1995</v>
      </c>
      <c r="Q1253" s="699" t="s">
        <v>1996</v>
      </c>
      <c r="R1253" s="699"/>
      <c r="S1253" s="699"/>
      <c r="T1253" s="181"/>
      <c r="U1253" s="181"/>
      <c r="AC1253" s="361" t="str">
        <f t="shared" si="22"/>
        <v>２２検査結果（排煙設備）別記第二号-1　令第123条第3項第2号に規定する階段室又は付室、令第129条の13の3第13項に規定する昇降路又は乗降ロビー、令第126条の2第1項に規定する居室等-1（26）-検査者番号</v>
      </c>
      <c r="AL1253" s="392" t="s">
        <v>4198</v>
      </c>
    </row>
    <row r="1254" spans="5:38" x14ac:dyDescent="0.15">
      <c r="E1254" s="1121">
        <f>'3_入力シート【検査結果表】 排煙設備'!$BN$41</f>
        <v>0</v>
      </c>
      <c r="J1254" s="699" t="s">
        <v>2070</v>
      </c>
      <c r="K1254" s="699" t="s">
        <v>5548</v>
      </c>
      <c r="L1254" s="852" t="s">
        <v>92</v>
      </c>
      <c r="M1254" s="699" t="s">
        <v>2075</v>
      </c>
      <c r="N1254" s="852" t="s">
        <v>1995</v>
      </c>
      <c r="O1254" s="699" t="s">
        <v>2080</v>
      </c>
      <c r="P1254" s="852" t="s">
        <v>1995</v>
      </c>
      <c r="Q1254" s="699" t="s">
        <v>1997</v>
      </c>
      <c r="R1254" s="699"/>
      <c r="S1254" s="699"/>
      <c r="T1254" s="181"/>
      <c r="U1254" s="181"/>
      <c r="AC1254" s="361" t="str">
        <f t="shared" si="22"/>
        <v>２２検査結果（排煙設備）別記第二号-1　令第123条第3項第2号に規定する階段室又は付室、令第129条の13の3第13項に規定する昇降路又は乗降ロビー、令第126条の2第1項に規定する居室等-1（26）-指摘の具体的内容等</v>
      </c>
      <c r="AL1254" s="392" t="s">
        <v>4199</v>
      </c>
    </row>
    <row r="1255" spans="5:38" x14ac:dyDescent="0.15">
      <c r="E1255" s="1121">
        <f>'3_入力シート【検査結果表】 排煙設備'!$BX$41</f>
        <v>0</v>
      </c>
      <c r="J1255" s="699" t="s">
        <v>2070</v>
      </c>
      <c r="K1255" s="699" t="s">
        <v>5548</v>
      </c>
      <c r="L1255" s="852" t="s">
        <v>92</v>
      </c>
      <c r="M1255" s="699" t="s">
        <v>2075</v>
      </c>
      <c r="N1255" s="852" t="s">
        <v>1995</v>
      </c>
      <c r="O1255" s="699" t="s">
        <v>2080</v>
      </c>
      <c r="P1255" s="852" t="s">
        <v>1995</v>
      </c>
      <c r="Q1255" s="699" t="s">
        <v>1998</v>
      </c>
      <c r="R1255" s="699"/>
      <c r="S1255" s="699"/>
      <c r="T1255" s="181"/>
      <c r="U1255" s="181"/>
      <c r="AC1255" s="361" t="str">
        <f t="shared" si="22"/>
        <v>２２検査結果（排煙設備）別記第二号-1　令第123条第3項第2号に規定する階段室又は付室、令第129条の13の3第13項に規定する昇降路又は乗降ロビー、令第126条の2第1項に規定する居室等-1（26）-改善策の具体的内容等</v>
      </c>
      <c r="AL1255" s="392" t="s">
        <v>4200</v>
      </c>
    </row>
    <row r="1256" spans="5:38" x14ac:dyDescent="0.15">
      <c r="E1256" s="1121">
        <f>'3_入力シート【検査結果表】 排煙設備'!$CM$41</f>
        <v>0</v>
      </c>
      <c r="J1256" s="699" t="s">
        <v>2070</v>
      </c>
      <c r="K1256" s="699" t="s">
        <v>5548</v>
      </c>
      <c r="L1256" s="852" t="s">
        <v>92</v>
      </c>
      <c r="M1256" s="699" t="s">
        <v>2075</v>
      </c>
      <c r="N1256" s="852" t="s">
        <v>1995</v>
      </c>
      <c r="O1256" s="699" t="s">
        <v>2080</v>
      </c>
      <c r="P1256" s="852" t="s">
        <v>1995</v>
      </c>
      <c r="Q1256" s="699" t="s">
        <v>1999</v>
      </c>
      <c r="R1256" s="852" t="s">
        <v>1995</v>
      </c>
      <c r="S1256" s="699" t="s">
        <v>2000</v>
      </c>
      <c r="T1256" s="181"/>
      <c r="U1256" s="181"/>
      <c r="AC1256" s="361" t="str">
        <f t="shared" si="22"/>
        <v>２２検査結果（排煙設備）別記第二号-1　令第123条第3項第2号に規定する階段室又は付室、令第129条の13の3第13項に規定する昇降路又は乗降ロビー、令第126条の2第1項に規定する居室等-1（26）-改善（予定）年月-年（令和）</v>
      </c>
      <c r="AL1256" s="392" t="s">
        <v>4201</v>
      </c>
    </row>
    <row r="1257" spans="5:38" x14ac:dyDescent="0.15">
      <c r="E1257" s="1121">
        <f>'3_入力シート【検査結果表】 排煙設備'!$CP$41</f>
        <v>0</v>
      </c>
      <c r="J1257" s="699" t="s">
        <v>2070</v>
      </c>
      <c r="K1257" s="699" t="s">
        <v>5548</v>
      </c>
      <c r="L1257" s="852" t="s">
        <v>92</v>
      </c>
      <c r="M1257" s="699" t="s">
        <v>2075</v>
      </c>
      <c r="N1257" s="852" t="s">
        <v>1995</v>
      </c>
      <c r="O1257" s="699" t="s">
        <v>2080</v>
      </c>
      <c r="P1257" s="852" t="s">
        <v>1995</v>
      </c>
      <c r="Q1257" s="699" t="s">
        <v>1999</v>
      </c>
      <c r="R1257" s="852" t="s">
        <v>1995</v>
      </c>
      <c r="S1257" s="699" t="s">
        <v>2001</v>
      </c>
      <c r="T1257" s="181"/>
      <c r="U1257" s="181"/>
      <c r="AC1257" s="361" t="str">
        <f t="shared" si="22"/>
        <v>２２検査結果（排煙設備）別記第二号-1　令第123条第3項第2号に規定する階段室又は付室、令第129条の13の3第13項に規定する昇降路又は乗降ロビー、令第126条の2第1項に規定する居室等-1（26）-改善（予定）年月-月</v>
      </c>
      <c r="AL1257" s="392" t="s">
        <v>4202</v>
      </c>
    </row>
    <row r="1258" spans="5:38" x14ac:dyDescent="0.15">
      <c r="E1258" s="1121">
        <f>'3_入力シート【検査結果表】 排煙設備'!$CS$41</f>
        <v>0</v>
      </c>
      <c r="J1258" s="699" t="s">
        <v>2070</v>
      </c>
      <c r="K1258" s="699" t="s">
        <v>5548</v>
      </c>
      <c r="L1258" s="852" t="s">
        <v>92</v>
      </c>
      <c r="M1258" s="699" t="s">
        <v>2075</v>
      </c>
      <c r="N1258" s="852" t="s">
        <v>1995</v>
      </c>
      <c r="O1258" s="699" t="s">
        <v>2080</v>
      </c>
      <c r="P1258" s="852" t="s">
        <v>1995</v>
      </c>
      <c r="Q1258" s="699" t="s">
        <v>1999</v>
      </c>
      <c r="R1258" s="852" t="s">
        <v>1995</v>
      </c>
      <c r="S1258" s="699" t="s">
        <v>2002</v>
      </c>
      <c r="T1258" s="181"/>
      <c r="U1258" s="181"/>
      <c r="AC1258" s="361" t="str">
        <f t="shared" si="22"/>
        <v>２２検査結果（排煙設備）別記第二号-1　令第123条第3項第2号に規定する階段室又は付室、令第129条の13の3第13項に規定する昇降路又は乗降ロビー、令第126条の2第1項に規定する居室等-1（26）-改善（予定）年月-状況</v>
      </c>
      <c r="AL1258" s="392" t="s">
        <v>4203</v>
      </c>
    </row>
    <row r="1259" spans="5:38" x14ac:dyDescent="0.15">
      <c r="E1259" s="1121">
        <f>'3_入力シート【検査結果表】 排煙設備'!$AZ$42</f>
        <v>0</v>
      </c>
      <c r="J1259" s="699" t="s">
        <v>2070</v>
      </c>
      <c r="K1259" s="699" t="s">
        <v>5548</v>
      </c>
      <c r="L1259" s="852" t="s">
        <v>92</v>
      </c>
      <c r="M1259" s="699" t="s">
        <v>2075</v>
      </c>
      <c r="N1259" s="852" t="s">
        <v>1995</v>
      </c>
      <c r="O1259" s="699" t="s">
        <v>2081</v>
      </c>
      <c r="P1259" s="852" t="s">
        <v>1995</v>
      </c>
      <c r="Q1259" s="699" t="s">
        <v>3514</v>
      </c>
      <c r="R1259" s="699"/>
      <c r="S1259" s="699"/>
      <c r="T1259" s="181"/>
      <c r="U1259" s="181"/>
      <c r="AC1259" s="361" t="str">
        <f t="shared" si="22"/>
        <v>２２検査結果（排煙設備）別記第二号-1　令第123条第3項第2号に規定する階段室又は付室、令第129条の13の3第13項に規定する昇降路又は乗降ロビー、令第126条の2第1項に規定する居室等-1（27）-検査結果</v>
      </c>
      <c r="AL1259" s="392" t="s">
        <v>4204</v>
      </c>
    </row>
    <row r="1260" spans="5:38" x14ac:dyDescent="0.15">
      <c r="E1260" s="1121">
        <f>'3_入力シート【検査結果表】 排煙設備'!$BL$42</f>
        <v>0</v>
      </c>
      <c r="J1260" s="699" t="s">
        <v>2070</v>
      </c>
      <c r="K1260" s="699" t="s">
        <v>5548</v>
      </c>
      <c r="L1260" s="852" t="s">
        <v>92</v>
      </c>
      <c r="M1260" s="699" t="s">
        <v>2075</v>
      </c>
      <c r="N1260" s="852" t="s">
        <v>1995</v>
      </c>
      <c r="O1260" s="699" t="s">
        <v>2081</v>
      </c>
      <c r="P1260" s="852" t="s">
        <v>1995</v>
      </c>
      <c r="Q1260" s="699" t="s">
        <v>1996</v>
      </c>
      <c r="R1260" s="699"/>
      <c r="S1260" s="699"/>
      <c r="T1260" s="181"/>
      <c r="U1260" s="181"/>
      <c r="AC1260" s="361" t="str">
        <f t="shared" si="22"/>
        <v>２２検査結果（排煙設備）別記第二号-1　令第123条第3項第2号に規定する階段室又は付室、令第129条の13の3第13項に規定する昇降路又は乗降ロビー、令第126条の2第1項に規定する居室等-1（27）-検査者番号</v>
      </c>
      <c r="AL1260" s="392" t="s">
        <v>4205</v>
      </c>
    </row>
    <row r="1261" spans="5:38" x14ac:dyDescent="0.15">
      <c r="E1261" s="1121">
        <f>'3_入力シート【検査結果表】 排煙設備'!$BN$42</f>
        <v>0</v>
      </c>
      <c r="J1261" s="699" t="s">
        <v>2070</v>
      </c>
      <c r="K1261" s="699" t="s">
        <v>5548</v>
      </c>
      <c r="L1261" s="852" t="s">
        <v>92</v>
      </c>
      <c r="M1261" s="699" t="s">
        <v>2075</v>
      </c>
      <c r="N1261" s="852" t="s">
        <v>1995</v>
      </c>
      <c r="O1261" s="699" t="s">
        <v>2081</v>
      </c>
      <c r="P1261" s="852" t="s">
        <v>1995</v>
      </c>
      <c r="Q1261" s="699" t="s">
        <v>1997</v>
      </c>
      <c r="R1261" s="699"/>
      <c r="S1261" s="699"/>
      <c r="T1261" s="181"/>
      <c r="U1261" s="181"/>
      <c r="AC1261" s="361" t="str">
        <f t="shared" si="22"/>
        <v>２２検査結果（排煙設備）別記第二号-1　令第123条第3項第2号に規定する階段室又は付室、令第129条の13の3第13項に規定する昇降路又は乗降ロビー、令第126条の2第1項に規定する居室等-1（27）-指摘の具体的内容等</v>
      </c>
      <c r="AL1261" s="392" t="s">
        <v>4206</v>
      </c>
    </row>
    <row r="1262" spans="5:38" x14ac:dyDescent="0.15">
      <c r="E1262" s="1121">
        <f>'3_入力シート【検査結果表】 排煙設備'!$BX$42</f>
        <v>0</v>
      </c>
      <c r="J1262" s="699" t="s">
        <v>2070</v>
      </c>
      <c r="K1262" s="699" t="s">
        <v>5548</v>
      </c>
      <c r="L1262" s="852" t="s">
        <v>92</v>
      </c>
      <c r="M1262" s="699" t="s">
        <v>2075</v>
      </c>
      <c r="N1262" s="852" t="s">
        <v>1995</v>
      </c>
      <c r="O1262" s="699" t="s">
        <v>2081</v>
      </c>
      <c r="P1262" s="852" t="s">
        <v>1995</v>
      </c>
      <c r="Q1262" s="699" t="s">
        <v>1998</v>
      </c>
      <c r="R1262" s="699"/>
      <c r="S1262" s="699"/>
      <c r="T1262" s="181"/>
      <c r="U1262" s="181"/>
      <c r="AC1262" s="361" t="str">
        <f t="shared" si="22"/>
        <v>２２検査結果（排煙設備）別記第二号-1　令第123条第3項第2号に規定する階段室又は付室、令第129条の13の3第13項に規定する昇降路又は乗降ロビー、令第126条の2第1項に規定する居室等-1（27）-改善策の具体的内容等</v>
      </c>
      <c r="AL1262" s="392" t="s">
        <v>4207</v>
      </c>
    </row>
    <row r="1263" spans="5:38" x14ac:dyDescent="0.15">
      <c r="E1263" s="1121">
        <f>'3_入力シート【検査結果表】 排煙設備'!$CM$42</f>
        <v>0</v>
      </c>
      <c r="J1263" s="699" t="s">
        <v>2070</v>
      </c>
      <c r="K1263" s="699" t="s">
        <v>5548</v>
      </c>
      <c r="L1263" s="852" t="s">
        <v>92</v>
      </c>
      <c r="M1263" s="699" t="s">
        <v>2075</v>
      </c>
      <c r="N1263" s="852" t="s">
        <v>1995</v>
      </c>
      <c r="O1263" s="699" t="s">
        <v>2081</v>
      </c>
      <c r="P1263" s="852" t="s">
        <v>1995</v>
      </c>
      <c r="Q1263" s="699" t="s">
        <v>1999</v>
      </c>
      <c r="R1263" s="852" t="s">
        <v>1995</v>
      </c>
      <c r="S1263" s="699" t="s">
        <v>2000</v>
      </c>
      <c r="T1263" s="181"/>
      <c r="U1263" s="181"/>
      <c r="AC1263" s="361" t="str">
        <f t="shared" si="22"/>
        <v>２２検査結果（排煙設備）別記第二号-1　令第123条第3項第2号に規定する階段室又は付室、令第129条の13の3第13項に規定する昇降路又は乗降ロビー、令第126条の2第1項に規定する居室等-1（27）-改善（予定）年月-年（令和）</v>
      </c>
      <c r="AL1263" s="392" t="s">
        <v>4208</v>
      </c>
    </row>
    <row r="1264" spans="5:38" x14ac:dyDescent="0.15">
      <c r="E1264" s="1121">
        <f>'3_入力シート【検査結果表】 排煙設備'!$CP$42</f>
        <v>0</v>
      </c>
      <c r="J1264" s="699" t="s">
        <v>2070</v>
      </c>
      <c r="K1264" s="699" t="s">
        <v>5548</v>
      </c>
      <c r="L1264" s="852" t="s">
        <v>92</v>
      </c>
      <c r="M1264" s="699" t="s">
        <v>2075</v>
      </c>
      <c r="N1264" s="852" t="s">
        <v>1995</v>
      </c>
      <c r="O1264" s="699" t="s">
        <v>2081</v>
      </c>
      <c r="P1264" s="852" t="s">
        <v>1995</v>
      </c>
      <c r="Q1264" s="699" t="s">
        <v>1999</v>
      </c>
      <c r="R1264" s="852" t="s">
        <v>1995</v>
      </c>
      <c r="S1264" s="699" t="s">
        <v>2001</v>
      </c>
      <c r="T1264" s="181"/>
      <c r="U1264" s="181"/>
      <c r="AC1264" s="361" t="str">
        <f t="shared" si="22"/>
        <v>２２検査結果（排煙設備）別記第二号-1　令第123条第3項第2号に規定する階段室又は付室、令第129条の13の3第13項に規定する昇降路又は乗降ロビー、令第126条の2第1項に規定する居室等-1（27）-改善（予定）年月-月</v>
      </c>
      <c r="AL1264" s="392" t="s">
        <v>4209</v>
      </c>
    </row>
    <row r="1265" spans="5:38" x14ac:dyDescent="0.15">
      <c r="E1265" s="1121">
        <f>'3_入力シート【検査結果表】 排煙設備'!$CS$42</f>
        <v>0</v>
      </c>
      <c r="J1265" s="699" t="s">
        <v>2070</v>
      </c>
      <c r="K1265" s="699" t="s">
        <v>5548</v>
      </c>
      <c r="L1265" s="852" t="s">
        <v>92</v>
      </c>
      <c r="M1265" s="699" t="s">
        <v>2075</v>
      </c>
      <c r="N1265" s="852" t="s">
        <v>1995</v>
      </c>
      <c r="O1265" s="699" t="s">
        <v>2081</v>
      </c>
      <c r="P1265" s="852" t="s">
        <v>1995</v>
      </c>
      <c r="Q1265" s="699" t="s">
        <v>1999</v>
      </c>
      <c r="R1265" s="852" t="s">
        <v>1995</v>
      </c>
      <c r="S1265" s="699" t="s">
        <v>2002</v>
      </c>
      <c r="T1265" s="181"/>
      <c r="U1265" s="181"/>
      <c r="AC1265" s="361" t="str">
        <f t="shared" si="22"/>
        <v>２２検査結果（排煙設備）別記第二号-1　令第123条第3項第2号に規定する階段室又は付室、令第129条の13の3第13項に規定する昇降路又は乗降ロビー、令第126条の2第1項に規定する居室等-1（27）-改善（予定）年月-状況</v>
      </c>
      <c r="AL1265" s="392" t="s">
        <v>4210</v>
      </c>
    </row>
    <row r="1266" spans="5:38" x14ac:dyDescent="0.15">
      <c r="E1266" s="1121">
        <f>'3_入力シート【検査結果表】 排煙設備'!$AZ$43</f>
        <v>0</v>
      </c>
      <c r="J1266" s="699" t="s">
        <v>2070</v>
      </c>
      <c r="K1266" s="699" t="s">
        <v>5548</v>
      </c>
      <c r="L1266" s="852" t="s">
        <v>92</v>
      </c>
      <c r="M1266" s="699" t="s">
        <v>2075</v>
      </c>
      <c r="N1266" s="852" t="s">
        <v>1995</v>
      </c>
      <c r="O1266" s="699" t="s">
        <v>2082</v>
      </c>
      <c r="P1266" s="852" t="s">
        <v>1995</v>
      </c>
      <c r="Q1266" s="699" t="s">
        <v>3514</v>
      </c>
      <c r="R1266" s="699"/>
      <c r="S1266" s="699"/>
      <c r="T1266" s="181"/>
      <c r="U1266" s="181"/>
      <c r="AC1266" s="361" t="str">
        <f t="shared" si="22"/>
        <v>２２検査結果（排煙設備）別記第二号-1　令第123条第3項第2号に規定する階段室又は付室、令第129条の13の3第13項に規定する昇降路又は乗降ロビー、令第126条の2第1項に規定する居室等-1（28）-検査結果</v>
      </c>
      <c r="AL1266" s="392" t="s">
        <v>4211</v>
      </c>
    </row>
    <row r="1267" spans="5:38" x14ac:dyDescent="0.15">
      <c r="E1267" s="1121">
        <f>'3_入力シート【検査結果表】 排煙設備'!$BL$43</f>
        <v>0</v>
      </c>
      <c r="J1267" s="699" t="s">
        <v>2070</v>
      </c>
      <c r="K1267" s="699" t="s">
        <v>5548</v>
      </c>
      <c r="L1267" s="852" t="s">
        <v>92</v>
      </c>
      <c r="M1267" s="699" t="s">
        <v>2075</v>
      </c>
      <c r="N1267" s="852" t="s">
        <v>1995</v>
      </c>
      <c r="O1267" s="699" t="s">
        <v>2082</v>
      </c>
      <c r="P1267" s="852" t="s">
        <v>1995</v>
      </c>
      <c r="Q1267" s="699" t="s">
        <v>1996</v>
      </c>
      <c r="R1267" s="699"/>
      <c r="S1267" s="699"/>
      <c r="T1267" s="181"/>
      <c r="U1267" s="181"/>
      <c r="AC1267" s="361" t="str">
        <f t="shared" si="22"/>
        <v>２２検査結果（排煙設備）別記第二号-1　令第123条第3項第2号に規定する階段室又は付室、令第129条の13の3第13項に規定する昇降路又は乗降ロビー、令第126条の2第1項に規定する居室等-1（28）-検査者番号</v>
      </c>
      <c r="AL1267" s="392" t="s">
        <v>4212</v>
      </c>
    </row>
    <row r="1268" spans="5:38" x14ac:dyDescent="0.15">
      <c r="E1268" s="1121">
        <f>'3_入力シート【検査結果表】 排煙設備'!$BN$43</f>
        <v>0</v>
      </c>
      <c r="J1268" s="699" t="s">
        <v>2070</v>
      </c>
      <c r="K1268" s="699" t="s">
        <v>5548</v>
      </c>
      <c r="L1268" s="852" t="s">
        <v>92</v>
      </c>
      <c r="M1268" s="699" t="s">
        <v>2075</v>
      </c>
      <c r="N1268" s="852" t="s">
        <v>1995</v>
      </c>
      <c r="O1268" s="699" t="s">
        <v>2082</v>
      </c>
      <c r="P1268" s="852" t="s">
        <v>1995</v>
      </c>
      <c r="Q1268" s="699" t="s">
        <v>1997</v>
      </c>
      <c r="R1268" s="699"/>
      <c r="S1268" s="699"/>
      <c r="T1268" s="181"/>
      <c r="U1268" s="181"/>
      <c r="AC1268" s="361" t="str">
        <f t="shared" si="22"/>
        <v>２２検査結果（排煙設備）別記第二号-1　令第123条第3項第2号に規定する階段室又は付室、令第129条の13の3第13項に規定する昇降路又は乗降ロビー、令第126条の2第1項に規定する居室等-1（28）-指摘の具体的内容等</v>
      </c>
      <c r="AL1268" s="392" t="s">
        <v>4213</v>
      </c>
    </row>
    <row r="1269" spans="5:38" x14ac:dyDescent="0.15">
      <c r="E1269" s="1121">
        <f>'3_入力シート【検査結果表】 排煙設備'!$BX$43</f>
        <v>0</v>
      </c>
      <c r="J1269" s="699" t="s">
        <v>2070</v>
      </c>
      <c r="K1269" s="699" t="s">
        <v>5548</v>
      </c>
      <c r="L1269" s="852" t="s">
        <v>92</v>
      </c>
      <c r="M1269" s="699" t="s">
        <v>2075</v>
      </c>
      <c r="N1269" s="852" t="s">
        <v>1995</v>
      </c>
      <c r="O1269" s="699" t="s">
        <v>2082</v>
      </c>
      <c r="P1269" s="852" t="s">
        <v>1995</v>
      </c>
      <c r="Q1269" s="699" t="s">
        <v>1998</v>
      </c>
      <c r="R1269" s="699"/>
      <c r="S1269" s="699"/>
      <c r="T1269" s="181"/>
      <c r="U1269" s="181"/>
      <c r="AC1269" s="361" t="str">
        <f t="shared" si="22"/>
        <v>２２検査結果（排煙設備）別記第二号-1　令第123条第3項第2号に規定する階段室又は付室、令第129条の13の3第13項に規定する昇降路又は乗降ロビー、令第126条の2第1項に規定する居室等-1（28）-改善策の具体的内容等</v>
      </c>
      <c r="AL1269" s="392" t="s">
        <v>4214</v>
      </c>
    </row>
    <row r="1270" spans="5:38" x14ac:dyDescent="0.15">
      <c r="E1270" s="1121">
        <f>'3_入力シート【検査結果表】 排煙設備'!$CM$43</f>
        <v>0</v>
      </c>
      <c r="J1270" s="699" t="s">
        <v>2070</v>
      </c>
      <c r="K1270" s="699" t="s">
        <v>5548</v>
      </c>
      <c r="L1270" s="852" t="s">
        <v>92</v>
      </c>
      <c r="M1270" s="699" t="s">
        <v>2075</v>
      </c>
      <c r="N1270" s="852" t="s">
        <v>1995</v>
      </c>
      <c r="O1270" s="699" t="s">
        <v>2082</v>
      </c>
      <c r="P1270" s="852" t="s">
        <v>1995</v>
      </c>
      <c r="Q1270" s="699" t="s">
        <v>1999</v>
      </c>
      <c r="R1270" s="852" t="s">
        <v>1995</v>
      </c>
      <c r="S1270" s="699" t="s">
        <v>2000</v>
      </c>
      <c r="T1270" s="181"/>
      <c r="U1270" s="181"/>
      <c r="AC1270" s="361" t="str">
        <f t="shared" si="22"/>
        <v>２２検査結果（排煙設備）別記第二号-1　令第123条第3項第2号に規定する階段室又は付室、令第129条の13の3第13項に規定する昇降路又は乗降ロビー、令第126条の2第1項に規定する居室等-1（28）-改善（予定）年月-年（令和）</v>
      </c>
      <c r="AL1270" s="392" t="s">
        <v>4215</v>
      </c>
    </row>
    <row r="1271" spans="5:38" x14ac:dyDescent="0.15">
      <c r="E1271" s="1121">
        <f>'3_入力シート【検査結果表】 排煙設備'!$CP$43</f>
        <v>0</v>
      </c>
      <c r="J1271" s="699" t="s">
        <v>2070</v>
      </c>
      <c r="K1271" s="699" t="s">
        <v>5548</v>
      </c>
      <c r="L1271" s="852" t="s">
        <v>92</v>
      </c>
      <c r="M1271" s="699" t="s">
        <v>2075</v>
      </c>
      <c r="N1271" s="852" t="s">
        <v>1995</v>
      </c>
      <c r="O1271" s="699" t="s">
        <v>2082</v>
      </c>
      <c r="P1271" s="852" t="s">
        <v>1995</v>
      </c>
      <c r="Q1271" s="699" t="s">
        <v>1999</v>
      </c>
      <c r="R1271" s="852" t="s">
        <v>1995</v>
      </c>
      <c r="S1271" s="699" t="s">
        <v>2001</v>
      </c>
      <c r="T1271" s="181"/>
      <c r="U1271" s="181"/>
      <c r="AC1271" s="361" t="str">
        <f t="shared" si="22"/>
        <v>２２検査結果（排煙設備）別記第二号-1　令第123条第3項第2号に規定する階段室又は付室、令第129条の13の3第13項に規定する昇降路又は乗降ロビー、令第126条の2第1項に規定する居室等-1（28）-改善（予定）年月-月</v>
      </c>
      <c r="AL1271" s="392" t="s">
        <v>4216</v>
      </c>
    </row>
    <row r="1272" spans="5:38" x14ac:dyDescent="0.15">
      <c r="E1272" s="1121">
        <f>'3_入力シート【検査結果表】 排煙設備'!$CS$43</f>
        <v>0</v>
      </c>
      <c r="J1272" s="699" t="s">
        <v>2070</v>
      </c>
      <c r="K1272" s="699" t="s">
        <v>5548</v>
      </c>
      <c r="L1272" s="852" t="s">
        <v>92</v>
      </c>
      <c r="M1272" s="699" t="s">
        <v>2075</v>
      </c>
      <c r="N1272" s="852" t="s">
        <v>1995</v>
      </c>
      <c r="O1272" s="699" t="s">
        <v>2082</v>
      </c>
      <c r="P1272" s="852" t="s">
        <v>1995</v>
      </c>
      <c r="Q1272" s="699" t="s">
        <v>1999</v>
      </c>
      <c r="R1272" s="852" t="s">
        <v>1995</v>
      </c>
      <c r="S1272" s="699" t="s">
        <v>2002</v>
      </c>
      <c r="T1272" s="181"/>
      <c r="U1272" s="181"/>
      <c r="AC1272" s="361" t="str">
        <f t="shared" si="22"/>
        <v>２２検査結果（排煙設備）別記第二号-1　令第123条第3項第2号に規定する階段室又は付室、令第129条の13の3第13項に規定する昇降路又は乗降ロビー、令第126条の2第1項に規定する居室等-1（28）-改善（予定）年月-状況</v>
      </c>
      <c r="AL1272" s="392" t="s">
        <v>4217</v>
      </c>
    </row>
    <row r="1273" spans="5:38" x14ac:dyDescent="0.15">
      <c r="E1273" s="1121">
        <f>'3_入力シート【検査結果表】 排煙設備'!$AZ$44</f>
        <v>0</v>
      </c>
      <c r="J1273" s="699" t="s">
        <v>2070</v>
      </c>
      <c r="K1273" s="699" t="s">
        <v>5548</v>
      </c>
      <c r="L1273" s="852" t="s">
        <v>92</v>
      </c>
      <c r="M1273" s="699" t="s">
        <v>2075</v>
      </c>
      <c r="N1273" s="852" t="s">
        <v>1995</v>
      </c>
      <c r="O1273" s="699" t="s">
        <v>2083</v>
      </c>
      <c r="P1273" s="852" t="s">
        <v>1995</v>
      </c>
      <c r="Q1273" s="699" t="s">
        <v>3514</v>
      </c>
      <c r="R1273" s="699"/>
      <c r="S1273" s="699"/>
      <c r="T1273" s="181"/>
      <c r="U1273" s="181"/>
      <c r="AC1273" s="361" t="str">
        <f t="shared" si="22"/>
        <v>２２検査結果（排煙設備）別記第二号-1　令第123条第3項第2号に規定する階段室又は付室、令第129条の13の3第13項に規定する昇降路又は乗降ロビー、令第126条の2第1項に規定する居室等-1（29）-検査結果</v>
      </c>
      <c r="AL1273" s="392" t="s">
        <v>4218</v>
      </c>
    </row>
    <row r="1274" spans="5:38" x14ac:dyDescent="0.15">
      <c r="E1274" s="1121">
        <f>'3_入力シート【検査結果表】 排煙設備'!$BL$44</f>
        <v>0</v>
      </c>
      <c r="J1274" s="699" t="s">
        <v>2070</v>
      </c>
      <c r="K1274" s="699" t="s">
        <v>5548</v>
      </c>
      <c r="L1274" s="852" t="s">
        <v>92</v>
      </c>
      <c r="M1274" s="699" t="s">
        <v>2075</v>
      </c>
      <c r="N1274" s="852" t="s">
        <v>1995</v>
      </c>
      <c r="O1274" s="699" t="s">
        <v>2083</v>
      </c>
      <c r="P1274" s="852" t="s">
        <v>1995</v>
      </c>
      <c r="Q1274" s="699" t="s">
        <v>1996</v>
      </c>
      <c r="R1274" s="699"/>
      <c r="S1274" s="699"/>
      <c r="T1274" s="181"/>
      <c r="U1274" s="181"/>
      <c r="AC1274" s="361" t="str">
        <f t="shared" si="22"/>
        <v>２２検査結果（排煙設備）別記第二号-1　令第123条第3項第2号に規定する階段室又は付室、令第129条の13の3第13項に規定する昇降路又は乗降ロビー、令第126条の2第1項に規定する居室等-1（29）-検査者番号</v>
      </c>
      <c r="AL1274" s="392" t="s">
        <v>4219</v>
      </c>
    </row>
    <row r="1275" spans="5:38" x14ac:dyDescent="0.15">
      <c r="E1275" s="1121">
        <f>'3_入力シート【検査結果表】 排煙設備'!$BN$44</f>
        <v>0</v>
      </c>
      <c r="J1275" s="699" t="s">
        <v>2070</v>
      </c>
      <c r="K1275" s="699" t="s">
        <v>5548</v>
      </c>
      <c r="L1275" s="852" t="s">
        <v>92</v>
      </c>
      <c r="M1275" s="699" t="s">
        <v>2075</v>
      </c>
      <c r="N1275" s="852" t="s">
        <v>1995</v>
      </c>
      <c r="O1275" s="699" t="s">
        <v>2083</v>
      </c>
      <c r="P1275" s="852" t="s">
        <v>1995</v>
      </c>
      <c r="Q1275" s="699" t="s">
        <v>1997</v>
      </c>
      <c r="R1275" s="699"/>
      <c r="S1275" s="699"/>
      <c r="T1275" s="181"/>
      <c r="U1275" s="181"/>
      <c r="AC1275" s="361" t="str">
        <f t="shared" si="22"/>
        <v>２２検査結果（排煙設備）別記第二号-1　令第123条第3項第2号に規定する階段室又は付室、令第129条の13の3第13項に規定する昇降路又は乗降ロビー、令第126条の2第1項に規定する居室等-1（29）-指摘の具体的内容等</v>
      </c>
      <c r="AL1275" s="392" t="s">
        <v>4220</v>
      </c>
    </row>
    <row r="1276" spans="5:38" x14ac:dyDescent="0.15">
      <c r="E1276" s="1121">
        <f>'3_入力シート【検査結果表】 排煙設備'!$BX$44</f>
        <v>0</v>
      </c>
      <c r="J1276" s="699" t="s">
        <v>2070</v>
      </c>
      <c r="K1276" s="699" t="s">
        <v>5548</v>
      </c>
      <c r="L1276" s="852" t="s">
        <v>92</v>
      </c>
      <c r="M1276" s="699" t="s">
        <v>2075</v>
      </c>
      <c r="N1276" s="852" t="s">
        <v>1995</v>
      </c>
      <c r="O1276" s="699" t="s">
        <v>2083</v>
      </c>
      <c r="P1276" s="852" t="s">
        <v>1995</v>
      </c>
      <c r="Q1276" s="699" t="s">
        <v>1998</v>
      </c>
      <c r="R1276" s="699"/>
      <c r="S1276" s="699"/>
      <c r="T1276" s="181"/>
      <c r="U1276" s="181"/>
      <c r="AC1276" s="361" t="str">
        <f t="shared" si="22"/>
        <v>２２検査結果（排煙設備）別記第二号-1　令第123条第3項第2号に規定する階段室又は付室、令第129条の13の3第13項に規定する昇降路又は乗降ロビー、令第126条の2第1項に規定する居室等-1（29）-改善策の具体的内容等</v>
      </c>
      <c r="AL1276" s="392" t="s">
        <v>4221</v>
      </c>
    </row>
    <row r="1277" spans="5:38" x14ac:dyDescent="0.15">
      <c r="E1277" s="1121">
        <f>'3_入力シート【検査結果表】 排煙設備'!$CM$44</f>
        <v>0</v>
      </c>
      <c r="J1277" s="699" t="s">
        <v>2070</v>
      </c>
      <c r="K1277" s="699" t="s">
        <v>5548</v>
      </c>
      <c r="L1277" s="852" t="s">
        <v>92</v>
      </c>
      <c r="M1277" s="699" t="s">
        <v>2075</v>
      </c>
      <c r="N1277" s="852" t="s">
        <v>1995</v>
      </c>
      <c r="O1277" s="699" t="s">
        <v>2083</v>
      </c>
      <c r="P1277" s="852" t="s">
        <v>1995</v>
      </c>
      <c r="Q1277" s="699" t="s">
        <v>1999</v>
      </c>
      <c r="R1277" s="852" t="s">
        <v>1995</v>
      </c>
      <c r="S1277" s="699" t="s">
        <v>2000</v>
      </c>
      <c r="T1277" s="181"/>
      <c r="U1277" s="181"/>
      <c r="AC1277" s="361" t="str">
        <f t="shared" si="22"/>
        <v>２２検査結果（排煙設備）別記第二号-1　令第123条第3項第2号に規定する階段室又は付室、令第129条の13の3第13項に規定する昇降路又は乗降ロビー、令第126条の2第1項に規定する居室等-1（29）-改善（予定）年月-年（令和）</v>
      </c>
      <c r="AL1277" s="392" t="s">
        <v>4222</v>
      </c>
    </row>
    <row r="1278" spans="5:38" x14ac:dyDescent="0.15">
      <c r="E1278" s="1121">
        <f>'3_入力シート【検査結果表】 排煙設備'!$CP$44</f>
        <v>0</v>
      </c>
      <c r="J1278" s="699" t="s">
        <v>2070</v>
      </c>
      <c r="K1278" s="699" t="s">
        <v>5548</v>
      </c>
      <c r="L1278" s="852" t="s">
        <v>92</v>
      </c>
      <c r="M1278" s="699" t="s">
        <v>2075</v>
      </c>
      <c r="N1278" s="852" t="s">
        <v>1995</v>
      </c>
      <c r="O1278" s="699" t="s">
        <v>2083</v>
      </c>
      <c r="P1278" s="852" t="s">
        <v>1995</v>
      </c>
      <c r="Q1278" s="699" t="s">
        <v>1999</v>
      </c>
      <c r="R1278" s="852" t="s">
        <v>1995</v>
      </c>
      <c r="S1278" s="699" t="s">
        <v>2001</v>
      </c>
      <c r="T1278" s="181"/>
      <c r="U1278" s="181"/>
      <c r="AC1278" s="361" t="str">
        <f t="shared" si="22"/>
        <v>２２検査結果（排煙設備）別記第二号-1　令第123条第3項第2号に規定する階段室又は付室、令第129条の13の3第13項に規定する昇降路又は乗降ロビー、令第126条の2第1項に規定する居室等-1（29）-改善（予定）年月-月</v>
      </c>
      <c r="AL1278" s="392" t="s">
        <v>4223</v>
      </c>
    </row>
    <row r="1279" spans="5:38" x14ac:dyDescent="0.15">
      <c r="E1279" s="1121">
        <f>'3_入力シート【検査結果表】 排煙設備'!$CS$44</f>
        <v>0</v>
      </c>
      <c r="J1279" s="699" t="s">
        <v>2070</v>
      </c>
      <c r="K1279" s="699" t="s">
        <v>5548</v>
      </c>
      <c r="L1279" s="852" t="s">
        <v>92</v>
      </c>
      <c r="M1279" s="699" t="s">
        <v>2075</v>
      </c>
      <c r="N1279" s="852" t="s">
        <v>1995</v>
      </c>
      <c r="O1279" s="699" t="s">
        <v>2083</v>
      </c>
      <c r="P1279" s="852" t="s">
        <v>1995</v>
      </c>
      <c r="Q1279" s="699" t="s">
        <v>1999</v>
      </c>
      <c r="R1279" s="852" t="s">
        <v>1995</v>
      </c>
      <c r="S1279" s="699" t="s">
        <v>2002</v>
      </c>
      <c r="T1279" s="181"/>
      <c r="U1279" s="181"/>
      <c r="AC1279" s="361" t="str">
        <f t="shared" si="22"/>
        <v>２２検査結果（排煙設備）別記第二号-1　令第123条第3項第2号に規定する階段室又は付室、令第129条の13の3第13項に規定する昇降路又は乗降ロビー、令第126条の2第1項に規定する居室等-1（29）-改善（予定）年月-状況</v>
      </c>
      <c r="AL1279" s="392" t="s">
        <v>4224</v>
      </c>
    </row>
    <row r="1280" spans="5:38" x14ac:dyDescent="0.15">
      <c r="E1280" s="1121">
        <f>'3_入力シート【検査結果表】 排煙設備'!$AZ$45</f>
        <v>0</v>
      </c>
      <c r="J1280" s="699" t="s">
        <v>2070</v>
      </c>
      <c r="K1280" s="699" t="s">
        <v>5548</v>
      </c>
      <c r="L1280" s="852" t="s">
        <v>92</v>
      </c>
      <c r="M1280" s="699" t="s">
        <v>2075</v>
      </c>
      <c r="N1280" s="852" t="s">
        <v>1995</v>
      </c>
      <c r="O1280" s="699" t="s">
        <v>2084</v>
      </c>
      <c r="P1280" s="852" t="s">
        <v>1995</v>
      </c>
      <c r="Q1280" s="699" t="s">
        <v>3514</v>
      </c>
      <c r="R1280" s="699"/>
      <c r="S1280" s="699"/>
      <c r="T1280" s="181"/>
      <c r="U1280" s="181"/>
      <c r="AC1280" s="361" t="str">
        <f t="shared" si="22"/>
        <v>２２検査結果（排煙設備）別記第二号-1　令第123条第3項第2号に規定する階段室又は付室、令第129条の13の3第13項に規定する昇降路又は乗降ロビー、令第126条の2第1項に規定する居室等-1（30）-検査結果</v>
      </c>
      <c r="AL1280" s="392" t="s">
        <v>4225</v>
      </c>
    </row>
    <row r="1281" spans="5:38" x14ac:dyDescent="0.15">
      <c r="E1281" s="1121">
        <f>'3_入力シート【検査結果表】 排煙設備'!$BL$45</f>
        <v>0</v>
      </c>
      <c r="J1281" s="699" t="s">
        <v>2070</v>
      </c>
      <c r="K1281" s="699" t="s">
        <v>5548</v>
      </c>
      <c r="L1281" s="852" t="s">
        <v>92</v>
      </c>
      <c r="M1281" s="699" t="s">
        <v>2075</v>
      </c>
      <c r="N1281" s="852" t="s">
        <v>1995</v>
      </c>
      <c r="O1281" s="699" t="s">
        <v>2084</v>
      </c>
      <c r="P1281" s="852" t="s">
        <v>1995</v>
      </c>
      <c r="Q1281" s="699" t="s">
        <v>1996</v>
      </c>
      <c r="R1281" s="699"/>
      <c r="S1281" s="699"/>
      <c r="T1281" s="181"/>
      <c r="U1281" s="181"/>
      <c r="AC1281" s="361" t="str">
        <f t="shared" si="22"/>
        <v>２２検査結果（排煙設備）別記第二号-1　令第123条第3項第2号に規定する階段室又は付室、令第129条の13の3第13項に規定する昇降路又は乗降ロビー、令第126条の2第1項に規定する居室等-1（30）-検査者番号</v>
      </c>
      <c r="AL1281" s="392" t="s">
        <v>4226</v>
      </c>
    </row>
    <row r="1282" spans="5:38" x14ac:dyDescent="0.15">
      <c r="E1282" s="1121">
        <f>'3_入力シート【検査結果表】 排煙設備'!$BN$45</f>
        <v>0</v>
      </c>
      <c r="J1282" s="699" t="s">
        <v>2070</v>
      </c>
      <c r="K1282" s="699" t="s">
        <v>5548</v>
      </c>
      <c r="L1282" s="852" t="s">
        <v>92</v>
      </c>
      <c r="M1282" s="699" t="s">
        <v>2075</v>
      </c>
      <c r="N1282" s="852" t="s">
        <v>1995</v>
      </c>
      <c r="O1282" s="699" t="s">
        <v>2084</v>
      </c>
      <c r="P1282" s="852" t="s">
        <v>1995</v>
      </c>
      <c r="Q1282" s="699" t="s">
        <v>1997</v>
      </c>
      <c r="R1282" s="699"/>
      <c r="S1282" s="699"/>
      <c r="T1282" s="181"/>
      <c r="U1282" s="181"/>
      <c r="AC1282" s="361" t="str">
        <f t="shared" si="22"/>
        <v>２２検査結果（排煙設備）別記第二号-1　令第123条第3項第2号に規定する階段室又は付室、令第129条の13の3第13項に規定する昇降路又は乗降ロビー、令第126条の2第1項に規定する居室等-1（30）-指摘の具体的内容等</v>
      </c>
      <c r="AL1282" s="392" t="s">
        <v>4227</v>
      </c>
    </row>
    <row r="1283" spans="5:38" x14ac:dyDescent="0.15">
      <c r="E1283" s="1121">
        <f>'3_入力シート【検査結果表】 排煙設備'!$BX$45</f>
        <v>0</v>
      </c>
      <c r="J1283" s="699" t="s">
        <v>2070</v>
      </c>
      <c r="K1283" s="699" t="s">
        <v>5548</v>
      </c>
      <c r="L1283" s="852" t="s">
        <v>92</v>
      </c>
      <c r="M1283" s="699" t="s">
        <v>2075</v>
      </c>
      <c r="N1283" s="852" t="s">
        <v>1995</v>
      </c>
      <c r="O1283" s="699" t="s">
        <v>2084</v>
      </c>
      <c r="P1283" s="852" t="s">
        <v>1995</v>
      </c>
      <c r="Q1283" s="699" t="s">
        <v>1998</v>
      </c>
      <c r="R1283" s="699"/>
      <c r="S1283" s="699"/>
      <c r="T1283" s="181"/>
      <c r="U1283" s="181"/>
      <c r="AC1283" s="361" t="str">
        <f t="shared" si="22"/>
        <v>２２検査結果（排煙設備）別記第二号-1　令第123条第3項第2号に規定する階段室又は付室、令第129条の13の3第13項に規定する昇降路又は乗降ロビー、令第126条の2第1項に規定する居室等-1（30）-改善策の具体的内容等</v>
      </c>
      <c r="AL1283" s="392" t="s">
        <v>4228</v>
      </c>
    </row>
    <row r="1284" spans="5:38" x14ac:dyDescent="0.15">
      <c r="E1284" s="1121">
        <f>'3_入力シート【検査結果表】 排煙設備'!$CM$45</f>
        <v>0</v>
      </c>
      <c r="J1284" s="699" t="s">
        <v>2070</v>
      </c>
      <c r="K1284" s="699" t="s">
        <v>5548</v>
      </c>
      <c r="L1284" s="852" t="s">
        <v>92</v>
      </c>
      <c r="M1284" s="699" t="s">
        <v>2075</v>
      </c>
      <c r="N1284" s="852" t="s">
        <v>1995</v>
      </c>
      <c r="O1284" s="699" t="s">
        <v>2084</v>
      </c>
      <c r="P1284" s="852" t="s">
        <v>1995</v>
      </c>
      <c r="Q1284" s="699" t="s">
        <v>1999</v>
      </c>
      <c r="R1284" s="852" t="s">
        <v>1995</v>
      </c>
      <c r="S1284" s="699" t="s">
        <v>2000</v>
      </c>
      <c r="T1284" s="181"/>
      <c r="U1284" s="181"/>
      <c r="AC1284" s="361" t="str">
        <f t="shared" si="22"/>
        <v>２２検査結果（排煙設備）別記第二号-1　令第123条第3項第2号に規定する階段室又は付室、令第129条の13の3第13項に規定する昇降路又は乗降ロビー、令第126条の2第1項に規定する居室等-1（30）-改善（予定）年月-年（令和）</v>
      </c>
      <c r="AL1284" s="392" t="s">
        <v>4229</v>
      </c>
    </row>
    <row r="1285" spans="5:38" x14ac:dyDescent="0.15">
      <c r="E1285" s="1121">
        <f>'3_入力シート【検査結果表】 排煙設備'!$CP$45</f>
        <v>0</v>
      </c>
      <c r="J1285" s="699" t="s">
        <v>2070</v>
      </c>
      <c r="K1285" s="699" t="s">
        <v>5548</v>
      </c>
      <c r="L1285" s="852" t="s">
        <v>92</v>
      </c>
      <c r="M1285" s="699" t="s">
        <v>2075</v>
      </c>
      <c r="N1285" s="852" t="s">
        <v>1995</v>
      </c>
      <c r="O1285" s="699" t="s">
        <v>2084</v>
      </c>
      <c r="P1285" s="852" t="s">
        <v>1995</v>
      </c>
      <c r="Q1285" s="699" t="s">
        <v>1999</v>
      </c>
      <c r="R1285" s="852" t="s">
        <v>1995</v>
      </c>
      <c r="S1285" s="699" t="s">
        <v>2001</v>
      </c>
      <c r="T1285" s="181"/>
      <c r="U1285" s="181"/>
      <c r="AC1285" s="361" t="str">
        <f t="shared" si="22"/>
        <v>２２検査結果（排煙設備）別記第二号-1　令第123条第3項第2号に規定する階段室又は付室、令第129条の13の3第13項に規定する昇降路又は乗降ロビー、令第126条の2第1項に規定する居室等-1（30）-改善（予定）年月-月</v>
      </c>
      <c r="AL1285" s="392" t="s">
        <v>4230</v>
      </c>
    </row>
    <row r="1286" spans="5:38" x14ac:dyDescent="0.15">
      <c r="E1286" s="1121">
        <f>'3_入力シート【検査結果表】 排煙設備'!$CS$45</f>
        <v>0</v>
      </c>
      <c r="J1286" s="699" t="s">
        <v>2070</v>
      </c>
      <c r="K1286" s="699" t="s">
        <v>5548</v>
      </c>
      <c r="L1286" s="852" t="s">
        <v>92</v>
      </c>
      <c r="M1286" s="699" t="s">
        <v>2075</v>
      </c>
      <c r="N1286" s="852" t="s">
        <v>1995</v>
      </c>
      <c r="O1286" s="699" t="s">
        <v>2084</v>
      </c>
      <c r="P1286" s="852" t="s">
        <v>1995</v>
      </c>
      <c r="Q1286" s="699" t="s">
        <v>1999</v>
      </c>
      <c r="R1286" s="852" t="s">
        <v>1995</v>
      </c>
      <c r="S1286" s="699" t="s">
        <v>2002</v>
      </c>
      <c r="T1286" s="181"/>
      <c r="U1286" s="181"/>
      <c r="AC1286" s="361" t="str">
        <f t="shared" si="22"/>
        <v>２２検査結果（排煙設備）別記第二号-1　令第123条第3項第2号に規定する階段室又は付室、令第129条の13の3第13項に規定する昇降路又は乗降ロビー、令第126条の2第1項に規定する居室等-1（30）-改善（予定）年月-状況</v>
      </c>
      <c r="AL1286" s="392" t="s">
        <v>4231</v>
      </c>
    </row>
    <row r="1287" spans="5:38" x14ac:dyDescent="0.15">
      <c r="E1287" s="1121">
        <f>'3_入力シート【検査結果表】 排煙設備'!$AZ$46</f>
        <v>0</v>
      </c>
      <c r="J1287" s="699" t="s">
        <v>2070</v>
      </c>
      <c r="K1287" s="699" t="s">
        <v>5548</v>
      </c>
      <c r="L1287" s="852" t="s">
        <v>92</v>
      </c>
      <c r="M1287" s="699" t="s">
        <v>2075</v>
      </c>
      <c r="N1287" s="852" t="s">
        <v>1995</v>
      </c>
      <c r="O1287" s="699" t="s">
        <v>2085</v>
      </c>
      <c r="P1287" s="852" t="s">
        <v>1995</v>
      </c>
      <c r="Q1287" s="699" t="s">
        <v>3514</v>
      </c>
      <c r="R1287" s="699"/>
      <c r="S1287" s="699"/>
      <c r="T1287" s="181"/>
      <c r="U1287" s="181"/>
      <c r="AC1287" s="361" t="str">
        <f t="shared" si="22"/>
        <v>２２検査結果（排煙設備）別記第二号-1　令第123条第3項第2号に規定する階段室又は付室、令第129条の13の3第13項に規定する昇降路又は乗降ロビー、令第126条の2第1項に規定する居室等-1（31）-検査結果</v>
      </c>
      <c r="AL1287" s="392" t="s">
        <v>4232</v>
      </c>
    </row>
    <row r="1288" spans="5:38" x14ac:dyDescent="0.15">
      <c r="E1288" s="1121">
        <f>'3_入力シート【検査結果表】 排煙設備'!$BL$46</f>
        <v>0</v>
      </c>
      <c r="J1288" s="699" t="s">
        <v>2070</v>
      </c>
      <c r="K1288" s="699" t="s">
        <v>5548</v>
      </c>
      <c r="L1288" s="852" t="s">
        <v>92</v>
      </c>
      <c r="M1288" s="699" t="s">
        <v>2075</v>
      </c>
      <c r="N1288" s="852" t="s">
        <v>1995</v>
      </c>
      <c r="O1288" s="699" t="s">
        <v>2085</v>
      </c>
      <c r="P1288" s="852" t="s">
        <v>1995</v>
      </c>
      <c r="Q1288" s="699" t="s">
        <v>1996</v>
      </c>
      <c r="R1288" s="699"/>
      <c r="S1288" s="699"/>
      <c r="T1288" s="181"/>
      <c r="U1288" s="181"/>
      <c r="AC1288" s="361" t="str">
        <f t="shared" si="22"/>
        <v>２２検査結果（排煙設備）別記第二号-1　令第123条第3項第2号に規定する階段室又は付室、令第129条の13の3第13項に規定する昇降路又は乗降ロビー、令第126条の2第1項に規定する居室等-1（31）-検査者番号</v>
      </c>
      <c r="AL1288" s="392" t="s">
        <v>4233</v>
      </c>
    </row>
    <row r="1289" spans="5:38" x14ac:dyDescent="0.15">
      <c r="E1289" s="1121">
        <f>'3_入力シート【検査結果表】 排煙設備'!$BN$46</f>
        <v>0</v>
      </c>
      <c r="J1289" s="699" t="s">
        <v>2070</v>
      </c>
      <c r="K1289" s="699" t="s">
        <v>5548</v>
      </c>
      <c r="L1289" s="852" t="s">
        <v>92</v>
      </c>
      <c r="M1289" s="699" t="s">
        <v>2075</v>
      </c>
      <c r="N1289" s="852" t="s">
        <v>1995</v>
      </c>
      <c r="O1289" s="699" t="s">
        <v>2085</v>
      </c>
      <c r="P1289" s="852" t="s">
        <v>1995</v>
      </c>
      <c r="Q1289" s="699" t="s">
        <v>1997</v>
      </c>
      <c r="R1289" s="699"/>
      <c r="S1289" s="699"/>
      <c r="T1289" s="181"/>
      <c r="U1289" s="181"/>
      <c r="AC1289" s="361" t="str">
        <f t="shared" si="22"/>
        <v>２２検査結果（排煙設備）別記第二号-1　令第123条第3項第2号に規定する階段室又は付室、令第129条の13の3第13項に規定する昇降路又は乗降ロビー、令第126条の2第1項に規定する居室等-1（31）-指摘の具体的内容等</v>
      </c>
      <c r="AL1289" s="392" t="s">
        <v>4234</v>
      </c>
    </row>
    <row r="1290" spans="5:38" x14ac:dyDescent="0.15">
      <c r="E1290" s="1121">
        <f>'3_入力シート【検査結果表】 排煙設備'!$BX$46</f>
        <v>0</v>
      </c>
      <c r="J1290" s="699" t="s">
        <v>2070</v>
      </c>
      <c r="K1290" s="699" t="s">
        <v>5548</v>
      </c>
      <c r="L1290" s="852" t="s">
        <v>92</v>
      </c>
      <c r="M1290" s="699" t="s">
        <v>2075</v>
      </c>
      <c r="N1290" s="852" t="s">
        <v>1995</v>
      </c>
      <c r="O1290" s="699" t="s">
        <v>2085</v>
      </c>
      <c r="P1290" s="852" t="s">
        <v>1995</v>
      </c>
      <c r="Q1290" s="699" t="s">
        <v>1998</v>
      </c>
      <c r="R1290" s="699"/>
      <c r="S1290" s="699"/>
      <c r="T1290" s="181"/>
      <c r="U1290" s="181"/>
      <c r="AC1290" s="361" t="str">
        <f t="shared" si="22"/>
        <v>２２検査結果（排煙設備）別記第二号-1　令第123条第3項第2号に規定する階段室又は付室、令第129条の13の3第13項に規定する昇降路又は乗降ロビー、令第126条の2第1項に規定する居室等-1（31）-改善策の具体的内容等</v>
      </c>
      <c r="AL1290" s="392" t="s">
        <v>4235</v>
      </c>
    </row>
    <row r="1291" spans="5:38" x14ac:dyDescent="0.15">
      <c r="E1291" s="1121">
        <f>'3_入力シート【検査結果表】 排煙設備'!$CM$46</f>
        <v>0</v>
      </c>
      <c r="J1291" s="699" t="s">
        <v>2070</v>
      </c>
      <c r="K1291" s="699" t="s">
        <v>5548</v>
      </c>
      <c r="L1291" s="852" t="s">
        <v>92</v>
      </c>
      <c r="M1291" s="699" t="s">
        <v>2075</v>
      </c>
      <c r="N1291" s="852" t="s">
        <v>1995</v>
      </c>
      <c r="O1291" s="699" t="s">
        <v>2085</v>
      </c>
      <c r="P1291" s="852" t="s">
        <v>1995</v>
      </c>
      <c r="Q1291" s="699" t="s">
        <v>1999</v>
      </c>
      <c r="R1291" s="852" t="s">
        <v>1995</v>
      </c>
      <c r="S1291" s="699" t="s">
        <v>2000</v>
      </c>
      <c r="T1291" s="181"/>
      <c r="U1291" s="181"/>
      <c r="AC1291" s="361" t="str">
        <f t="shared" si="22"/>
        <v>２２検査結果（排煙設備）別記第二号-1　令第123条第3項第2号に規定する階段室又は付室、令第129条の13の3第13項に規定する昇降路又は乗降ロビー、令第126条の2第1項に規定する居室等-1（31）-改善（予定）年月-年（令和）</v>
      </c>
      <c r="AL1291" s="392" t="s">
        <v>4236</v>
      </c>
    </row>
    <row r="1292" spans="5:38" x14ac:dyDescent="0.15">
      <c r="E1292" s="1121">
        <f>'3_入力シート【検査結果表】 排煙設備'!$CP$46</f>
        <v>0</v>
      </c>
      <c r="J1292" s="699" t="s">
        <v>2070</v>
      </c>
      <c r="K1292" s="699" t="s">
        <v>5548</v>
      </c>
      <c r="L1292" s="852" t="s">
        <v>92</v>
      </c>
      <c r="M1292" s="699" t="s">
        <v>2075</v>
      </c>
      <c r="N1292" s="852" t="s">
        <v>1995</v>
      </c>
      <c r="O1292" s="699" t="s">
        <v>2085</v>
      </c>
      <c r="P1292" s="852" t="s">
        <v>1995</v>
      </c>
      <c r="Q1292" s="699" t="s">
        <v>1999</v>
      </c>
      <c r="R1292" s="852" t="s">
        <v>1995</v>
      </c>
      <c r="S1292" s="699" t="s">
        <v>2001</v>
      </c>
      <c r="T1292" s="181"/>
      <c r="U1292" s="181"/>
      <c r="AC1292" s="361" t="str">
        <f t="shared" si="22"/>
        <v>２２検査結果（排煙設備）別記第二号-1　令第123条第3項第2号に規定する階段室又は付室、令第129条の13の3第13項に規定する昇降路又は乗降ロビー、令第126条の2第1項に規定する居室等-1（31）-改善（予定）年月-月</v>
      </c>
      <c r="AL1292" s="392" t="s">
        <v>4237</v>
      </c>
    </row>
    <row r="1293" spans="5:38" x14ac:dyDescent="0.15">
      <c r="E1293" s="1121">
        <f>'3_入力シート【検査結果表】 排煙設備'!$CS$46</f>
        <v>0</v>
      </c>
      <c r="J1293" s="699" t="s">
        <v>2070</v>
      </c>
      <c r="K1293" s="699" t="s">
        <v>5548</v>
      </c>
      <c r="L1293" s="852" t="s">
        <v>92</v>
      </c>
      <c r="M1293" s="699" t="s">
        <v>2075</v>
      </c>
      <c r="N1293" s="852" t="s">
        <v>1995</v>
      </c>
      <c r="O1293" s="699" t="s">
        <v>2085</v>
      </c>
      <c r="P1293" s="852" t="s">
        <v>1995</v>
      </c>
      <c r="Q1293" s="699" t="s">
        <v>1999</v>
      </c>
      <c r="R1293" s="852" t="s">
        <v>1995</v>
      </c>
      <c r="S1293" s="699" t="s">
        <v>2002</v>
      </c>
      <c r="T1293" s="181"/>
      <c r="U1293" s="181"/>
      <c r="AC1293" s="361" t="str">
        <f t="shared" si="22"/>
        <v>２２検査結果（排煙設備）別記第二号-1　令第123条第3項第2号に規定する階段室又は付室、令第129条の13の3第13項に規定する昇降路又は乗降ロビー、令第126条の2第1項に規定する居室等-1（31）-改善（予定）年月-状況</v>
      </c>
      <c r="AL1293" s="392" t="s">
        <v>4238</v>
      </c>
    </row>
    <row r="1294" spans="5:38" x14ac:dyDescent="0.15">
      <c r="E1294" s="1121">
        <f>'3_入力シート【検査結果表】 排煙設備'!$AZ$47</f>
        <v>0</v>
      </c>
      <c r="J1294" s="699" t="s">
        <v>2070</v>
      </c>
      <c r="K1294" s="699" t="s">
        <v>5548</v>
      </c>
      <c r="L1294" s="852" t="s">
        <v>92</v>
      </c>
      <c r="M1294" s="699" t="s">
        <v>2075</v>
      </c>
      <c r="N1294" s="852" t="s">
        <v>1995</v>
      </c>
      <c r="O1294" s="699" t="s">
        <v>2086</v>
      </c>
      <c r="P1294" s="852" t="s">
        <v>1995</v>
      </c>
      <c r="Q1294" s="699" t="s">
        <v>3514</v>
      </c>
      <c r="R1294" s="699"/>
      <c r="S1294" s="699"/>
      <c r="T1294" s="181"/>
      <c r="U1294" s="181"/>
      <c r="AC1294" s="361" t="str">
        <f t="shared" si="22"/>
        <v>２２検査結果（排煙設備）別記第二号-1　令第123条第3項第2号に規定する階段室又は付室、令第129条の13の3第13項に規定する昇降路又は乗降ロビー、令第126条の2第1項に規定する居室等-1（32）-検査結果</v>
      </c>
      <c r="AL1294" s="392" t="s">
        <v>4239</v>
      </c>
    </row>
    <row r="1295" spans="5:38" x14ac:dyDescent="0.15">
      <c r="E1295" s="1121">
        <f>'3_入力シート【検査結果表】 排煙設備'!$BL$47</f>
        <v>0</v>
      </c>
      <c r="J1295" s="699" t="s">
        <v>2070</v>
      </c>
      <c r="K1295" s="699" t="s">
        <v>5548</v>
      </c>
      <c r="L1295" s="852" t="s">
        <v>92</v>
      </c>
      <c r="M1295" s="699" t="s">
        <v>2075</v>
      </c>
      <c r="N1295" s="852" t="s">
        <v>1995</v>
      </c>
      <c r="O1295" s="699" t="s">
        <v>2086</v>
      </c>
      <c r="P1295" s="852" t="s">
        <v>1995</v>
      </c>
      <c r="Q1295" s="699" t="s">
        <v>1996</v>
      </c>
      <c r="R1295" s="699"/>
      <c r="S1295" s="699"/>
      <c r="T1295" s="181"/>
      <c r="U1295" s="181"/>
      <c r="AC1295" s="361" t="str">
        <f t="shared" si="22"/>
        <v>２２検査結果（排煙設備）別記第二号-1　令第123条第3項第2号に規定する階段室又は付室、令第129条の13の3第13項に規定する昇降路又は乗降ロビー、令第126条の2第1項に規定する居室等-1（32）-検査者番号</v>
      </c>
      <c r="AL1295" s="392" t="s">
        <v>4240</v>
      </c>
    </row>
    <row r="1296" spans="5:38" x14ac:dyDescent="0.15">
      <c r="E1296" s="1121">
        <f>'3_入力シート【検査結果表】 排煙設備'!$BN$47</f>
        <v>0</v>
      </c>
      <c r="J1296" s="699" t="s">
        <v>2070</v>
      </c>
      <c r="K1296" s="699" t="s">
        <v>5548</v>
      </c>
      <c r="L1296" s="852" t="s">
        <v>92</v>
      </c>
      <c r="M1296" s="699" t="s">
        <v>2075</v>
      </c>
      <c r="N1296" s="852" t="s">
        <v>1995</v>
      </c>
      <c r="O1296" s="699" t="s">
        <v>2086</v>
      </c>
      <c r="P1296" s="852" t="s">
        <v>1995</v>
      </c>
      <c r="Q1296" s="699" t="s">
        <v>1997</v>
      </c>
      <c r="R1296" s="699"/>
      <c r="S1296" s="699"/>
      <c r="T1296" s="181"/>
      <c r="U1296" s="181"/>
      <c r="AC1296" s="361" t="str">
        <f t="shared" si="22"/>
        <v>２２検査結果（排煙設備）別記第二号-1　令第123条第3項第2号に規定する階段室又は付室、令第129条の13の3第13項に規定する昇降路又は乗降ロビー、令第126条の2第1項に規定する居室等-1（32）-指摘の具体的内容等</v>
      </c>
      <c r="AL1296" s="392" t="s">
        <v>4241</v>
      </c>
    </row>
    <row r="1297" spans="5:38" x14ac:dyDescent="0.15">
      <c r="E1297" s="1121">
        <f>'3_入力シート【検査結果表】 排煙設備'!$BX$47</f>
        <v>0</v>
      </c>
      <c r="J1297" s="699" t="s">
        <v>2070</v>
      </c>
      <c r="K1297" s="699" t="s">
        <v>5548</v>
      </c>
      <c r="L1297" s="852" t="s">
        <v>92</v>
      </c>
      <c r="M1297" s="699" t="s">
        <v>2075</v>
      </c>
      <c r="N1297" s="852" t="s">
        <v>1995</v>
      </c>
      <c r="O1297" s="699" t="s">
        <v>2086</v>
      </c>
      <c r="P1297" s="852" t="s">
        <v>1995</v>
      </c>
      <c r="Q1297" s="699" t="s">
        <v>1998</v>
      </c>
      <c r="R1297" s="699"/>
      <c r="S1297" s="699"/>
      <c r="T1297" s="181"/>
      <c r="U1297" s="181"/>
      <c r="AC1297" s="361" t="str">
        <f t="shared" si="22"/>
        <v>２２検査結果（排煙設備）別記第二号-1　令第123条第3項第2号に規定する階段室又は付室、令第129条の13の3第13項に規定する昇降路又は乗降ロビー、令第126条の2第1項に規定する居室等-1（32）-改善策の具体的内容等</v>
      </c>
      <c r="AL1297" s="392" t="s">
        <v>4242</v>
      </c>
    </row>
    <row r="1298" spans="5:38" x14ac:dyDescent="0.15">
      <c r="E1298" s="1121">
        <f>'3_入力シート【検査結果表】 排煙設備'!$CM$47</f>
        <v>0</v>
      </c>
      <c r="J1298" s="699" t="s">
        <v>2070</v>
      </c>
      <c r="K1298" s="699" t="s">
        <v>5548</v>
      </c>
      <c r="L1298" s="852" t="s">
        <v>92</v>
      </c>
      <c r="M1298" s="699" t="s">
        <v>2075</v>
      </c>
      <c r="N1298" s="852" t="s">
        <v>1995</v>
      </c>
      <c r="O1298" s="699" t="s">
        <v>2086</v>
      </c>
      <c r="P1298" s="852" t="s">
        <v>1995</v>
      </c>
      <c r="Q1298" s="699" t="s">
        <v>1999</v>
      </c>
      <c r="R1298" s="852" t="s">
        <v>1995</v>
      </c>
      <c r="S1298" s="699" t="s">
        <v>2000</v>
      </c>
      <c r="T1298" s="181"/>
      <c r="U1298" s="181"/>
      <c r="AC1298" s="361" t="str">
        <f t="shared" si="22"/>
        <v>２２検査結果（排煙設備）別記第二号-1　令第123条第3項第2号に規定する階段室又は付室、令第129条の13の3第13項に規定する昇降路又は乗降ロビー、令第126条の2第1項に規定する居室等-1（32）-改善（予定）年月-年（令和）</v>
      </c>
      <c r="AL1298" s="392" t="s">
        <v>4243</v>
      </c>
    </row>
    <row r="1299" spans="5:38" x14ac:dyDescent="0.15">
      <c r="E1299" s="1121">
        <f>'3_入力シート【検査結果表】 排煙設備'!$CP$47</f>
        <v>0</v>
      </c>
      <c r="J1299" s="699" t="s">
        <v>2070</v>
      </c>
      <c r="K1299" s="699" t="s">
        <v>5548</v>
      </c>
      <c r="L1299" s="852" t="s">
        <v>92</v>
      </c>
      <c r="M1299" s="699" t="s">
        <v>2075</v>
      </c>
      <c r="N1299" s="852" t="s">
        <v>1995</v>
      </c>
      <c r="O1299" s="699" t="s">
        <v>2086</v>
      </c>
      <c r="P1299" s="852" t="s">
        <v>1995</v>
      </c>
      <c r="Q1299" s="699" t="s">
        <v>1999</v>
      </c>
      <c r="R1299" s="852" t="s">
        <v>1995</v>
      </c>
      <c r="S1299" s="699" t="s">
        <v>2001</v>
      </c>
      <c r="T1299" s="181"/>
      <c r="U1299" s="181"/>
      <c r="AC1299" s="361" t="str">
        <f t="shared" si="22"/>
        <v>２２検査結果（排煙設備）別記第二号-1　令第123条第3項第2号に規定する階段室又は付室、令第129条の13の3第13項に規定する昇降路又は乗降ロビー、令第126条の2第1項に規定する居室等-1（32）-改善（予定）年月-月</v>
      </c>
      <c r="AL1299" s="392" t="s">
        <v>4244</v>
      </c>
    </row>
    <row r="1300" spans="5:38" x14ac:dyDescent="0.15">
      <c r="E1300" s="1121">
        <f>'3_入力シート【検査結果表】 排煙設備'!$CS$47</f>
        <v>0</v>
      </c>
      <c r="J1300" s="699" t="s">
        <v>2070</v>
      </c>
      <c r="K1300" s="699" t="s">
        <v>5548</v>
      </c>
      <c r="L1300" s="852" t="s">
        <v>92</v>
      </c>
      <c r="M1300" s="699" t="s">
        <v>2075</v>
      </c>
      <c r="N1300" s="852" t="s">
        <v>1995</v>
      </c>
      <c r="O1300" s="699" t="s">
        <v>2086</v>
      </c>
      <c r="P1300" s="852" t="s">
        <v>1995</v>
      </c>
      <c r="Q1300" s="699" t="s">
        <v>1999</v>
      </c>
      <c r="R1300" s="852" t="s">
        <v>1995</v>
      </c>
      <c r="S1300" s="699" t="s">
        <v>2002</v>
      </c>
      <c r="T1300" s="181"/>
      <c r="U1300" s="181"/>
      <c r="AC1300" s="361" t="str">
        <f t="shared" si="22"/>
        <v>２２検査結果（排煙設備）別記第二号-1　令第123条第3項第2号に規定する階段室又は付室、令第129条の13の3第13項に規定する昇降路又は乗降ロビー、令第126条の2第1項に規定する居室等-1（32）-改善（予定）年月-状況</v>
      </c>
      <c r="AL1300" s="392" t="s">
        <v>4245</v>
      </c>
    </row>
    <row r="1301" spans="5:38" x14ac:dyDescent="0.15">
      <c r="E1301" s="1121">
        <f>'3_入力シート【検査結果表】 排煙設備'!$AZ$48</f>
        <v>0</v>
      </c>
      <c r="J1301" s="699" t="s">
        <v>2070</v>
      </c>
      <c r="K1301" s="699" t="s">
        <v>5548</v>
      </c>
      <c r="L1301" s="852" t="s">
        <v>92</v>
      </c>
      <c r="M1301" s="699" t="s">
        <v>2075</v>
      </c>
      <c r="N1301" s="852" t="s">
        <v>1995</v>
      </c>
      <c r="O1301" s="699" t="s">
        <v>2087</v>
      </c>
      <c r="P1301" s="852" t="s">
        <v>1995</v>
      </c>
      <c r="Q1301" s="699" t="s">
        <v>3514</v>
      </c>
      <c r="R1301" s="699"/>
      <c r="S1301" s="699"/>
      <c r="T1301" s="181"/>
      <c r="U1301" s="181"/>
      <c r="AC1301" s="361" t="str">
        <f t="shared" si="22"/>
        <v>２２検査結果（排煙設備）別記第二号-1　令第123条第3項第2号に規定する階段室又は付室、令第129条の13の3第13項に規定する昇降路又は乗降ロビー、令第126条の2第1項に規定する居室等-1（33）-検査結果</v>
      </c>
      <c r="AL1301" s="392" t="s">
        <v>4246</v>
      </c>
    </row>
    <row r="1302" spans="5:38" x14ac:dyDescent="0.15">
      <c r="E1302" s="1121">
        <f>'3_入力シート【検査結果表】 排煙設備'!$BL$48</f>
        <v>0</v>
      </c>
      <c r="J1302" s="699" t="s">
        <v>2070</v>
      </c>
      <c r="K1302" s="699" t="s">
        <v>5548</v>
      </c>
      <c r="L1302" s="852" t="s">
        <v>92</v>
      </c>
      <c r="M1302" s="699" t="s">
        <v>2075</v>
      </c>
      <c r="N1302" s="852" t="s">
        <v>1995</v>
      </c>
      <c r="O1302" s="699" t="s">
        <v>2087</v>
      </c>
      <c r="P1302" s="852" t="s">
        <v>1995</v>
      </c>
      <c r="Q1302" s="699" t="s">
        <v>1996</v>
      </c>
      <c r="R1302" s="699"/>
      <c r="S1302" s="699"/>
      <c r="T1302" s="181"/>
      <c r="U1302" s="181"/>
      <c r="AC1302" s="361" t="str">
        <f t="shared" si="22"/>
        <v>２２検査結果（排煙設備）別記第二号-1　令第123条第3項第2号に規定する階段室又は付室、令第129条の13の3第13項に規定する昇降路又は乗降ロビー、令第126条の2第1項に規定する居室等-1（33）-検査者番号</v>
      </c>
      <c r="AL1302" s="392" t="s">
        <v>4247</v>
      </c>
    </row>
    <row r="1303" spans="5:38" x14ac:dyDescent="0.15">
      <c r="E1303" s="1121">
        <f>'3_入力シート【検査結果表】 排煙設備'!$BN$48</f>
        <v>0</v>
      </c>
      <c r="J1303" s="699" t="s">
        <v>2070</v>
      </c>
      <c r="K1303" s="699" t="s">
        <v>5548</v>
      </c>
      <c r="L1303" s="852" t="s">
        <v>92</v>
      </c>
      <c r="M1303" s="699" t="s">
        <v>2075</v>
      </c>
      <c r="N1303" s="852" t="s">
        <v>1995</v>
      </c>
      <c r="O1303" s="699" t="s">
        <v>2087</v>
      </c>
      <c r="P1303" s="852" t="s">
        <v>1995</v>
      </c>
      <c r="Q1303" s="699" t="s">
        <v>1997</v>
      </c>
      <c r="R1303" s="699"/>
      <c r="S1303" s="699"/>
      <c r="T1303" s="181"/>
      <c r="U1303" s="181"/>
      <c r="AC1303" s="361" t="str">
        <f t="shared" si="22"/>
        <v>２２検査結果（排煙設備）別記第二号-1　令第123条第3項第2号に規定する階段室又は付室、令第129条の13の3第13項に規定する昇降路又は乗降ロビー、令第126条の2第1項に規定する居室等-1（33）-指摘の具体的内容等</v>
      </c>
      <c r="AL1303" s="392" t="s">
        <v>4248</v>
      </c>
    </row>
    <row r="1304" spans="5:38" x14ac:dyDescent="0.15">
      <c r="E1304" s="1121">
        <f>'3_入力シート【検査結果表】 排煙設備'!$BX$48</f>
        <v>0</v>
      </c>
      <c r="J1304" s="699" t="s">
        <v>2070</v>
      </c>
      <c r="K1304" s="699" t="s">
        <v>5548</v>
      </c>
      <c r="L1304" s="852" t="s">
        <v>92</v>
      </c>
      <c r="M1304" s="699" t="s">
        <v>2075</v>
      </c>
      <c r="N1304" s="852" t="s">
        <v>1995</v>
      </c>
      <c r="O1304" s="699" t="s">
        <v>2087</v>
      </c>
      <c r="P1304" s="852" t="s">
        <v>1995</v>
      </c>
      <c r="Q1304" s="699" t="s">
        <v>1998</v>
      </c>
      <c r="R1304" s="699"/>
      <c r="S1304" s="699"/>
      <c r="T1304" s="181"/>
      <c r="U1304" s="181"/>
      <c r="AC1304" s="361" t="str">
        <f t="shared" si="22"/>
        <v>２２検査結果（排煙設備）別記第二号-1　令第123条第3項第2号に規定する階段室又は付室、令第129条の13の3第13項に規定する昇降路又は乗降ロビー、令第126条の2第1項に規定する居室等-1（33）-改善策の具体的内容等</v>
      </c>
      <c r="AL1304" s="392" t="s">
        <v>4249</v>
      </c>
    </row>
    <row r="1305" spans="5:38" x14ac:dyDescent="0.15">
      <c r="E1305" s="1121">
        <f>'3_入力シート【検査結果表】 排煙設備'!$CM$48</f>
        <v>0</v>
      </c>
      <c r="J1305" s="699" t="s">
        <v>2070</v>
      </c>
      <c r="K1305" s="699" t="s">
        <v>5548</v>
      </c>
      <c r="L1305" s="852" t="s">
        <v>92</v>
      </c>
      <c r="M1305" s="699" t="s">
        <v>2075</v>
      </c>
      <c r="N1305" s="852" t="s">
        <v>1995</v>
      </c>
      <c r="O1305" s="699" t="s">
        <v>2087</v>
      </c>
      <c r="P1305" s="852" t="s">
        <v>1995</v>
      </c>
      <c r="Q1305" s="699" t="s">
        <v>1999</v>
      </c>
      <c r="R1305" s="852" t="s">
        <v>1995</v>
      </c>
      <c r="S1305" s="699" t="s">
        <v>2000</v>
      </c>
      <c r="T1305" s="181"/>
      <c r="U1305" s="181"/>
      <c r="AC1305" s="361" t="str">
        <f t="shared" ref="AC1305:AC1368" si="23">CONCATENATE(J1305,K1305,L1305,M1305,N1305,O1305,P1305,Q1305,R1305,S1305,T1305,U1305)</f>
        <v>２２検査結果（排煙設備）別記第二号-1　令第123条第3項第2号に規定する階段室又は付室、令第129条の13の3第13項に規定する昇降路又は乗降ロビー、令第126条の2第1項に規定する居室等-1（33）-改善（予定）年月-年（令和）</v>
      </c>
      <c r="AL1305" s="392" t="s">
        <v>4250</v>
      </c>
    </row>
    <row r="1306" spans="5:38" x14ac:dyDescent="0.15">
      <c r="E1306" s="1121">
        <f>'3_入力シート【検査結果表】 排煙設備'!$CP$48</f>
        <v>0</v>
      </c>
      <c r="J1306" s="699" t="s">
        <v>2070</v>
      </c>
      <c r="K1306" s="699" t="s">
        <v>5548</v>
      </c>
      <c r="L1306" s="852" t="s">
        <v>92</v>
      </c>
      <c r="M1306" s="699" t="s">
        <v>2075</v>
      </c>
      <c r="N1306" s="852" t="s">
        <v>1995</v>
      </c>
      <c r="O1306" s="699" t="s">
        <v>2087</v>
      </c>
      <c r="P1306" s="852" t="s">
        <v>1995</v>
      </c>
      <c r="Q1306" s="699" t="s">
        <v>1999</v>
      </c>
      <c r="R1306" s="852" t="s">
        <v>1995</v>
      </c>
      <c r="S1306" s="699" t="s">
        <v>2001</v>
      </c>
      <c r="T1306" s="181"/>
      <c r="U1306" s="181"/>
      <c r="AC1306" s="361" t="str">
        <f t="shared" si="23"/>
        <v>２２検査結果（排煙設備）別記第二号-1　令第123条第3項第2号に規定する階段室又は付室、令第129条の13の3第13項に規定する昇降路又は乗降ロビー、令第126条の2第1項に規定する居室等-1（33）-改善（予定）年月-月</v>
      </c>
      <c r="AL1306" s="392" t="s">
        <v>4251</v>
      </c>
    </row>
    <row r="1307" spans="5:38" x14ac:dyDescent="0.15">
      <c r="E1307" s="1121">
        <f>'3_入力シート【検査結果表】 排煙設備'!$CS$48</f>
        <v>0</v>
      </c>
      <c r="J1307" s="699" t="s">
        <v>2070</v>
      </c>
      <c r="K1307" s="699" t="s">
        <v>5548</v>
      </c>
      <c r="L1307" s="852" t="s">
        <v>92</v>
      </c>
      <c r="M1307" s="699" t="s">
        <v>2075</v>
      </c>
      <c r="N1307" s="852" t="s">
        <v>1995</v>
      </c>
      <c r="O1307" s="699" t="s">
        <v>2087</v>
      </c>
      <c r="P1307" s="852" t="s">
        <v>1995</v>
      </c>
      <c r="Q1307" s="699" t="s">
        <v>1999</v>
      </c>
      <c r="R1307" s="852" t="s">
        <v>1995</v>
      </c>
      <c r="S1307" s="699" t="s">
        <v>2002</v>
      </c>
      <c r="T1307" s="181"/>
      <c r="U1307" s="181"/>
      <c r="AC1307" s="361" t="str">
        <f t="shared" si="23"/>
        <v>２２検査結果（排煙設備）別記第二号-1　令第123条第3項第2号に規定する階段室又は付室、令第129条の13の3第13項に規定する昇降路又は乗降ロビー、令第126条の2第1項に規定する居室等-1（33）-改善（予定）年月-状況</v>
      </c>
      <c r="AL1307" s="392" t="s">
        <v>4252</v>
      </c>
    </row>
    <row r="1308" spans="5:38" x14ac:dyDescent="0.15">
      <c r="E1308" s="1121">
        <f>'3_入力シート【検査結果表】 排煙設備'!$AZ$49</f>
        <v>0</v>
      </c>
      <c r="J1308" s="699" t="s">
        <v>2070</v>
      </c>
      <c r="K1308" s="699" t="s">
        <v>5548</v>
      </c>
      <c r="L1308" s="852" t="s">
        <v>92</v>
      </c>
      <c r="M1308" s="699" t="s">
        <v>2075</v>
      </c>
      <c r="N1308" s="852" t="s">
        <v>1995</v>
      </c>
      <c r="O1308" s="699" t="s">
        <v>2088</v>
      </c>
      <c r="P1308" s="852" t="s">
        <v>1995</v>
      </c>
      <c r="Q1308" s="699" t="s">
        <v>3514</v>
      </c>
      <c r="R1308" s="699"/>
      <c r="S1308" s="699"/>
      <c r="T1308" s="181"/>
      <c r="U1308" s="181"/>
      <c r="AC1308" s="361" t="str">
        <f t="shared" si="23"/>
        <v>２２検査結果（排煙設備）別記第二号-1　令第123条第3項第2号に規定する階段室又は付室、令第129条の13の3第13項に規定する昇降路又は乗降ロビー、令第126条の2第1項に規定する居室等-1（34）-検査結果</v>
      </c>
      <c r="AL1308" s="392" t="s">
        <v>4253</v>
      </c>
    </row>
    <row r="1309" spans="5:38" x14ac:dyDescent="0.15">
      <c r="E1309" s="1121">
        <f>'3_入力シート【検査結果表】 排煙設備'!$BL$49</f>
        <v>0</v>
      </c>
      <c r="J1309" s="699" t="s">
        <v>2070</v>
      </c>
      <c r="K1309" s="699" t="s">
        <v>5548</v>
      </c>
      <c r="L1309" s="852" t="s">
        <v>92</v>
      </c>
      <c r="M1309" s="699" t="s">
        <v>2075</v>
      </c>
      <c r="N1309" s="852" t="s">
        <v>1995</v>
      </c>
      <c r="O1309" s="699" t="s">
        <v>2088</v>
      </c>
      <c r="P1309" s="852" t="s">
        <v>1995</v>
      </c>
      <c r="Q1309" s="699" t="s">
        <v>1996</v>
      </c>
      <c r="R1309" s="699"/>
      <c r="S1309" s="699"/>
      <c r="T1309" s="181"/>
      <c r="U1309" s="181"/>
      <c r="AC1309" s="361" t="str">
        <f t="shared" si="23"/>
        <v>２２検査結果（排煙設備）別記第二号-1　令第123条第3項第2号に規定する階段室又は付室、令第129条の13の3第13項に規定する昇降路又は乗降ロビー、令第126条の2第1項に規定する居室等-1（34）-検査者番号</v>
      </c>
      <c r="AL1309" s="392" t="s">
        <v>4254</v>
      </c>
    </row>
    <row r="1310" spans="5:38" x14ac:dyDescent="0.15">
      <c r="E1310" s="1121">
        <f>'3_入力シート【検査結果表】 排煙設備'!$BN$49</f>
        <v>0</v>
      </c>
      <c r="J1310" s="699" t="s">
        <v>2070</v>
      </c>
      <c r="K1310" s="699" t="s">
        <v>5548</v>
      </c>
      <c r="L1310" s="852" t="s">
        <v>92</v>
      </c>
      <c r="M1310" s="699" t="s">
        <v>2075</v>
      </c>
      <c r="N1310" s="852" t="s">
        <v>1995</v>
      </c>
      <c r="O1310" s="699" t="s">
        <v>2088</v>
      </c>
      <c r="P1310" s="852" t="s">
        <v>1995</v>
      </c>
      <c r="Q1310" s="699" t="s">
        <v>1997</v>
      </c>
      <c r="R1310" s="699"/>
      <c r="S1310" s="699"/>
      <c r="T1310" s="181"/>
      <c r="U1310" s="181"/>
      <c r="AC1310" s="361" t="str">
        <f t="shared" si="23"/>
        <v>２２検査結果（排煙設備）別記第二号-1　令第123条第3項第2号に規定する階段室又は付室、令第129条の13の3第13項に規定する昇降路又は乗降ロビー、令第126条の2第1項に規定する居室等-1（34）-指摘の具体的内容等</v>
      </c>
      <c r="AL1310" s="392" t="s">
        <v>4255</v>
      </c>
    </row>
    <row r="1311" spans="5:38" x14ac:dyDescent="0.15">
      <c r="E1311" s="1121">
        <f>'3_入力シート【検査結果表】 排煙設備'!$BX$49</f>
        <v>0</v>
      </c>
      <c r="J1311" s="699" t="s">
        <v>2070</v>
      </c>
      <c r="K1311" s="699" t="s">
        <v>5548</v>
      </c>
      <c r="L1311" s="852" t="s">
        <v>92</v>
      </c>
      <c r="M1311" s="699" t="s">
        <v>2075</v>
      </c>
      <c r="N1311" s="852" t="s">
        <v>1995</v>
      </c>
      <c r="O1311" s="699" t="s">
        <v>2088</v>
      </c>
      <c r="P1311" s="852" t="s">
        <v>1995</v>
      </c>
      <c r="Q1311" s="699" t="s">
        <v>1998</v>
      </c>
      <c r="R1311" s="699"/>
      <c r="S1311" s="699"/>
      <c r="T1311" s="181"/>
      <c r="U1311" s="181"/>
      <c r="AC1311" s="361" t="str">
        <f t="shared" si="23"/>
        <v>２２検査結果（排煙設備）別記第二号-1　令第123条第3項第2号に規定する階段室又は付室、令第129条の13の3第13項に規定する昇降路又は乗降ロビー、令第126条の2第1項に規定する居室等-1（34）-改善策の具体的内容等</v>
      </c>
      <c r="AL1311" s="392" t="s">
        <v>4256</v>
      </c>
    </row>
    <row r="1312" spans="5:38" x14ac:dyDescent="0.15">
      <c r="E1312" s="1121">
        <f>'3_入力シート【検査結果表】 排煙設備'!$CM$49</f>
        <v>0</v>
      </c>
      <c r="J1312" s="699" t="s">
        <v>2070</v>
      </c>
      <c r="K1312" s="699" t="s">
        <v>5548</v>
      </c>
      <c r="L1312" s="852" t="s">
        <v>92</v>
      </c>
      <c r="M1312" s="699" t="s">
        <v>2075</v>
      </c>
      <c r="N1312" s="852" t="s">
        <v>1995</v>
      </c>
      <c r="O1312" s="699" t="s">
        <v>2088</v>
      </c>
      <c r="P1312" s="852" t="s">
        <v>1995</v>
      </c>
      <c r="Q1312" s="699" t="s">
        <v>1999</v>
      </c>
      <c r="R1312" s="852" t="s">
        <v>1995</v>
      </c>
      <c r="S1312" s="699" t="s">
        <v>2000</v>
      </c>
      <c r="T1312" s="181"/>
      <c r="U1312" s="181"/>
      <c r="AC1312" s="361" t="str">
        <f t="shared" si="23"/>
        <v>２２検査結果（排煙設備）別記第二号-1　令第123条第3項第2号に規定する階段室又は付室、令第129条の13の3第13項に規定する昇降路又は乗降ロビー、令第126条の2第1項に規定する居室等-1（34）-改善（予定）年月-年（令和）</v>
      </c>
      <c r="AL1312" s="392" t="s">
        <v>4257</v>
      </c>
    </row>
    <row r="1313" spans="5:38" x14ac:dyDescent="0.15">
      <c r="E1313" s="1121">
        <f>'3_入力シート【検査結果表】 排煙設備'!$CP$49</f>
        <v>0</v>
      </c>
      <c r="J1313" s="699" t="s">
        <v>2070</v>
      </c>
      <c r="K1313" s="699" t="s">
        <v>5548</v>
      </c>
      <c r="L1313" s="852" t="s">
        <v>92</v>
      </c>
      <c r="M1313" s="699" t="s">
        <v>2075</v>
      </c>
      <c r="N1313" s="852" t="s">
        <v>1995</v>
      </c>
      <c r="O1313" s="699" t="s">
        <v>2088</v>
      </c>
      <c r="P1313" s="852" t="s">
        <v>1995</v>
      </c>
      <c r="Q1313" s="699" t="s">
        <v>1999</v>
      </c>
      <c r="R1313" s="852" t="s">
        <v>1995</v>
      </c>
      <c r="S1313" s="699" t="s">
        <v>2001</v>
      </c>
      <c r="T1313" s="181"/>
      <c r="U1313" s="181"/>
      <c r="AC1313" s="361" t="str">
        <f t="shared" si="23"/>
        <v>２２検査結果（排煙設備）別記第二号-1　令第123条第3項第2号に規定する階段室又は付室、令第129条の13の3第13項に規定する昇降路又は乗降ロビー、令第126条の2第1項に規定する居室等-1（34）-改善（予定）年月-月</v>
      </c>
      <c r="AL1313" s="392" t="s">
        <v>4258</v>
      </c>
    </row>
    <row r="1314" spans="5:38" x14ac:dyDescent="0.15">
      <c r="E1314" s="1121">
        <f>'3_入力シート【検査結果表】 排煙設備'!$CS$49</f>
        <v>0</v>
      </c>
      <c r="J1314" s="699" t="s">
        <v>2070</v>
      </c>
      <c r="K1314" s="699" t="s">
        <v>5548</v>
      </c>
      <c r="L1314" s="852" t="s">
        <v>92</v>
      </c>
      <c r="M1314" s="699" t="s">
        <v>2075</v>
      </c>
      <c r="N1314" s="852" t="s">
        <v>1995</v>
      </c>
      <c r="O1314" s="699" t="s">
        <v>2088</v>
      </c>
      <c r="P1314" s="852" t="s">
        <v>1995</v>
      </c>
      <c r="Q1314" s="699" t="s">
        <v>1999</v>
      </c>
      <c r="R1314" s="852" t="s">
        <v>1995</v>
      </c>
      <c r="S1314" s="699" t="s">
        <v>2002</v>
      </c>
      <c r="T1314" s="181"/>
      <c r="U1314" s="181"/>
      <c r="AC1314" s="361" t="str">
        <f t="shared" si="23"/>
        <v>２２検査結果（排煙設備）別記第二号-1　令第123条第3項第2号に規定する階段室又は付室、令第129条の13の3第13項に規定する昇降路又は乗降ロビー、令第126条の2第1項に規定する居室等-1（34）-改善（予定）年月-状況</v>
      </c>
      <c r="AL1314" s="392" t="s">
        <v>4259</v>
      </c>
    </row>
    <row r="1315" spans="5:38" x14ac:dyDescent="0.15">
      <c r="E1315" s="1121">
        <f>'3_入力シート【検査結果表】 排煙設備'!$AZ$50</f>
        <v>0</v>
      </c>
      <c r="J1315" s="699" t="s">
        <v>2070</v>
      </c>
      <c r="K1315" s="699" t="s">
        <v>5548</v>
      </c>
      <c r="L1315" s="852" t="s">
        <v>92</v>
      </c>
      <c r="M1315" s="699" t="s">
        <v>2075</v>
      </c>
      <c r="N1315" s="852" t="s">
        <v>1995</v>
      </c>
      <c r="O1315" s="699" t="s">
        <v>2089</v>
      </c>
      <c r="P1315" s="852" t="s">
        <v>1995</v>
      </c>
      <c r="Q1315" s="699" t="s">
        <v>3514</v>
      </c>
      <c r="R1315" s="699"/>
      <c r="S1315" s="699"/>
      <c r="T1315" s="181"/>
      <c r="U1315" s="181"/>
      <c r="AC1315" s="361" t="str">
        <f t="shared" si="23"/>
        <v>２２検査結果（排煙設備）別記第二号-1　令第123条第3項第2号に規定する階段室又は付室、令第129条の13の3第13項に規定する昇降路又は乗降ロビー、令第126条の2第1項に規定する居室等-1（35）-検査結果</v>
      </c>
      <c r="AL1315" s="392" t="s">
        <v>4260</v>
      </c>
    </row>
    <row r="1316" spans="5:38" x14ac:dyDescent="0.15">
      <c r="E1316" s="1121">
        <f>'3_入力シート【検査結果表】 排煙設備'!$BL$50</f>
        <v>0</v>
      </c>
      <c r="J1316" s="699" t="s">
        <v>2070</v>
      </c>
      <c r="K1316" s="699" t="s">
        <v>5548</v>
      </c>
      <c r="L1316" s="852" t="s">
        <v>92</v>
      </c>
      <c r="M1316" s="699" t="s">
        <v>2075</v>
      </c>
      <c r="N1316" s="852" t="s">
        <v>1995</v>
      </c>
      <c r="O1316" s="699" t="s">
        <v>2089</v>
      </c>
      <c r="P1316" s="852" t="s">
        <v>1995</v>
      </c>
      <c r="Q1316" s="699" t="s">
        <v>1996</v>
      </c>
      <c r="R1316" s="699"/>
      <c r="S1316" s="699"/>
      <c r="T1316" s="181"/>
      <c r="U1316" s="181"/>
      <c r="AC1316" s="361" t="str">
        <f t="shared" si="23"/>
        <v>２２検査結果（排煙設備）別記第二号-1　令第123条第3項第2号に規定する階段室又は付室、令第129条の13の3第13項に規定する昇降路又は乗降ロビー、令第126条の2第1項に規定する居室等-1（35）-検査者番号</v>
      </c>
      <c r="AL1316" s="392" t="s">
        <v>4261</v>
      </c>
    </row>
    <row r="1317" spans="5:38" x14ac:dyDescent="0.15">
      <c r="E1317" s="1121">
        <f>'3_入力シート【検査結果表】 排煙設備'!$BN$50</f>
        <v>0</v>
      </c>
      <c r="J1317" s="699" t="s">
        <v>2070</v>
      </c>
      <c r="K1317" s="699" t="s">
        <v>5548</v>
      </c>
      <c r="L1317" s="852" t="s">
        <v>92</v>
      </c>
      <c r="M1317" s="699" t="s">
        <v>2075</v>
      </c>
      <c r="N1317" s="852" t="s">
        <v>1995</v>
      </c>
      <c r="O1317" s="699" t="s">
        <v>2089</v>
      </c>
      <c r="P1317" s="852" t="s">
        <v>1995</v>
      </c>
      <c r="Q1317" s="699" t="s">
        <v>1997</v>
      </c>
      <c r="R1317" s="699"/>
      <c r="S1317" s="699"/>
      <c r="T1317" s="181"/>
      <c r="U1317" s="181"/>
      <c r="AC1317" s="361" t="str">
        <f t="shared" si="23"/>
        <v>２２検査結果（排煙設備）別記第二号-1　令第123条第3項第2号に規定する階段室又は付室、令第129条の13の3第13項に規定する昇降路又は乗降ロビー、令第126条の2第1項に規定する居室等-1（35）-指摘の具体的内容等</v>
      </c>
      <c r="AL1317" s="392" t="s">
        <v>4262</v>
      </c>
    </row>
    <row r="1318" spans="5:38" x14ac:dyDescent="0.15">
      <c r="E1318" s="1121">
        <f>'3_入力シート【検査結果表】 排煙設備'!$BX$50</f>
        <v>0</v>
      </c>
      <c r="J1318" s="699" t="s">
        <v>2070</v>
      </c>
      <c r="K1318" s="699" t="s">
        <v>5548</v>
      </c>
      <c r="L1318" s="852" t="s">
        <v>92</v>
      </c>
      <c r="M1318" s="699" t="s">
        <v>2075</v>
      </c>
      <c r="N1318" s="852" t="s">
        <v>1995</v>
      </c>
      <c r="O1318" s="699" t="s">
        <v>2089</v>
      </c>
      <c r="P1318" s="852" t="s">
        <v>1995</v>
      </c>
      <c r="Q1318" s="699" t="s">
        <v>1998</v>
      </c>
      <c r="R1318" s="699"/>
      <c r="S1318" s="699"/>
      <c r="T1318" s="181"/>
      <c r="U1318" s="181"/>
      <c r="AC1318" s="361" t="str">
        <f t="shared" si="23"/>
        <v>２２検査結果（排煙設備）別記第二号-1　令第123条第3項第2号に規定する階段室又は付室、令第129条の13の3第13項に規定する昇降路又は乗降ロビー、令第126条の2第1項に規定する居室等-1（35）-改善策の具体的内容等</v>
      </c>
      <c r="AL1318" s="392" t="s">
        <v>4263</v>
      </c>
    </row>
    <row r="1319" spans="5:38" x14ac:dyDescent="0.15">
      <c r="E1319" s="1121">
        <f>'3_入力シート【検査結果表】 排煙設備'!$CM$50</f>
        <v>0</v>
      </c>
      <c r="J1319" s="699" t="s">
        <v>2070</v>
      </c>
      <c r="K1319" s="699" t="s">
        <v>5548</v>
      </c>
      <c r="L1319" s="852" t="s">
        <v>92</v>
      </c>
      <c r="M1319" s="699" t="s">
        <v>2075</v>
      </c>
      <c r="N1319" s="852" t="s">
        <v>1995</v>
      </c>
      <c r="O1319" s="699" t="s">
        <v>2089</v>
      </c>
      <c r="P1319" s="852" t="s">
        <v>1995</v>
      </c>
      <c r="Q1319" s="699" t="s">
        <v>1999</v>
      </c>
      <c r="R1319" s="852" t="s">
        <v>1995</v>
      </c>
      <c r="S1319" s="699" t="s">
        <v>2000</v>
      </c>
      <c r="T1319" s="181"/>
      <c r="U1319" s="181"/>
      <c r="AC1319" s="361" t="str">
        <f t="shared" si="23"/>
        <v>２２検査結果（排煙設備）別記第二号-1　令第123条第3項第2号に規定する階段室又は付室、令第129条の13の3第13項に規定する昇降路又は乗降ロビー、令第126条の2第1項に規定する居室等-1（35）-改善（予定）年月-年（令和）</v>
      </c>
      <c r="AL1319" s="392" t="s">
        <v>4264</v>
      </c>
    </row>
    <row r="1320" spans="5:38" x14ac:dyDescent="0.15">
      <c r="E1320" s="1121">
        <f>'3_入力シート【検査結果表】 排煙設備'!$CP$50</f>
        <v>0</v>
      </c>
      <c r="J1320" s="699" t="s">
        <v>2070</v>
      </c>
      <c r="K1320" s="699" t="s">
        <v>5548</v>
      </c>
      <c r="L1320" s="852" t="s">
        <v>92</v>
      </c>
      <c r="M1320" s="699" t="s">
        <v>2075</v>
      </c>
      <c r="N1320" s="852" t="s">
        <v>1995</v>
      </c>
      <c r="O1320" s="699" t="s">
        <v>2089</v>
      </c>
      <c r="P1320" s="852" t="s">
        <v>1995</v>
      </c>
      <c r="Q1320" s="699" t="s">
        <v>1999</v>
      </c>
      <c r="R1320" s="852" t="s">
        <v>1995</v>
      </c>
      <c r="S1320" s="699" t="s">
        <v>2001</v>
      </c>
      <c r="T1320" s="181"/>
      <c r="U1320" s="181"/>
      <c r="AC1320" s="361" t="str">
        <f t="shared" si="23"/>
        <v>２２検査結果（排煙設備）別記第二号-1　令第123条第3項第2号に規定する階段室又は付室、令第129条の13の3第13項に規定する昇降路又は乗降ロビー、令第126条の2第1項に規定する居室等-1（35）-改善（予定）年月-月</v>
      </c>
      <c r="AL1320" s="392" t="s">
        <v>4265</v>
      </c>
    </row>
    <row r="1321" spans="5:38" x14ac:dyDescent="0.15">
      <c r="E1321" s="1121">
        <f>'3_入力シート【検査結果表】 排煙設備'!$CS$50</f>
        <v>0</v>
      </c>
      <c r="J1321" s="699" t="s">
        <v>2070</v>
      </c>
      <c r="K1321" s="699" t="s">
        <v>5548</v>
      </c>
      <c r="L1321" s="852" t="s">
        <v>92</v>
      </c>
      <c r="M1321" s="699" t="s">
        <v>2075</v>
      </c>
      <c r="N1321" s="852" t="s">
        <v>1995</v>
      </c>
      <c r="O1321" s="699" t="s">
        <v>2089</v>
      </c>
      <c r="P1321" s="852" t="s">
        <v>1995</v>
      </c>
      <c r="Q1321" s="699" t="s">
        <v>1999</v>
      </c>
      <c r="R1321" s="852" t="s">
        <v>1995</v>
      </c>
      <c r="S1321" s="699" t="s">
        <v>2002</v>
      </c>
      <c r="T1321" s="181"/>
      <c r="U1321" s="181"/>
      <c r="AC1321" s="361" t="str">
        <f t="shared" si="23"/>
        <v>２２検査結果（排煙設備）別記第二号-1　令第123条第3項第2号に規定する階段室又は付室、令第129条の13の3第13項に規定する昇降路又は乗降ロビー、令第126条の2第1項に規定する居室等-1（35）-改善（予定）年月-状況</v>
      </c>
      <c r="AL1321" s="392" t="s">
        <v>4266</v>
      </c>
    </row>
    <row r="1322" spans="5:38" x14ac:dyDescent="0.15">
      <c r="E1322" s="1121">
        <f>'3_入力シート【検査結果表】 排煙設備'!$AZ$51</f>
        <v>0</v>
      </c>
      <c r="J1322" s="699" t="s">
        <v>2070</v>
      </c>
      <c r="K1322" s="699" t="s">
        <v>5548</v>
      </c>
      <c r="L1322" s="852" t="s">
        <v>92</v>
      </c>
      <c r="M1322" s="699" t="s">
        <v>2075</v>
      </c>
      <c r="N1322" s="852" t="s">
        <v>1995</v>
      </c>
      <c r="O1322" s="699" t="s">
        <v>2090</v>
      </c>
      <c r="P1322" s="852" t="s">
        <v>1995</v>
      </c>
      <c r="Q1322" s="699" t="s">
        <v>3514</v>
      </c>
      <c r="R1322" s="699"/>
      <c r="S1322" s="699"/>
      <c r="T1322" s="181"/>
      <c r="U1322" s="181"/>
      <c r="AC1322" s="361" t="str">
        <f t="shared" si="23"/>
        <v>２２検査結果（排煙設備）別記第二号-1　令第123条第3項第2号に規定する階段室又は付室、令第129条の13の3第13項に規定する昇降路又は乗降ロビー、令第126条の2第1項に規定する居室等-1（36）-検査結果</v>
      </c>
      <c r="AL1322" s="392" t="s">
        <v>4267</v>
      </c>
    </row>
    <row r="1323" spans="5:38" x14ac:dyDescent="0.15">
      <c r="E1323" s="1121">
        <f>'3_入力シート【検査結果表】 排煙設備'!$BL$51</f>
        <v>0</v>
      </c>
      <c r="J1323" s="699" t="s">
        <v>2070</v>
      </c>
      <c r="K1323" s="699" t="s">
        <v>5548</v>
      </c>
      <c r="L1323" s="852" t="s">
        <v>92</v>
      </c>
      <c r="M1323" s="699" t="s">
        <v>2075</v>
      </c>
      <c r="N1323" s="852" t="s">
        <v>1995</v>
      </c>
      <c r="O1323" s="699" t="s">
        <v>2090</v>
      </c>
      <c r="P1323" s="852" t="s">
        <v>1995</v>
      </c>
      <c r="Q1323" s="699" t="s">
        <v>1996</v>
      </c>
      <c r="R1323" s="699"/>
      <c r="S1323" s="699"/>
      <c r="T1323" s="181"/>
      <c r="U1323" s="181"/>
      <c r="AC1323" s="361" t="str">
        <f t="shared" si="23"/>
        <v>２２検査結果（排煙設備）別記第二号-1　令第123条第3項第2号に規定する階段室又は付室、令第129条の13の3第13項に規定する昇降路又は乗降ロビー、令第126条の2第1項に規定する居室等-1（36）-検査者番号</v>
      </c>
      <c r="AL1323" s="392" t="s">
        <v>4268</v>
      </c>
    </row>
    <row r="1324" spans="5:38" x14ac:dyDescent="0.15">
      <c r="E1324" s="1121">
        <f>'3_入力シート【検査結果表】 排煙設備'!$BN$51</f>
        <v>0</v>
      </c>
      <c r="J1324" s="699" t="s">
        <v>2070</v>
      </c>
      <c r="K1324" s="699" t="s">
        <v>5548</v>
      </c>
      <c r="L1324" s="852" t="s">
        <v>92</v>
      </c>
      <c r="M1324" s="699" t="s">
        <v>2075</v>
      </c>
      <c r="N1324" s="852" t="s">
        <v>1995</v>
      </c>
      <c r="O1324" s="699" t="s">
        <v>2090</v>
      </c>
      <c r="P1324" s="852" t="s">
        <v>1995</v>
      </c>
      <c r="Q1324" s="699" t="s">
        <v>1997</v>
      </c>
      <c r="R1324" s="699"/>
      <c r="S1324" s="699"/>
      <c r="T1324" s="181"/>
      <c r="U1324" s="181"/>
      <c r="AC1324" s="361" t="str">
        <f t="shared" si="23"/>
        <v>２２検査結果（排煙設備）別記第二号-1　令第123条第3項第2号に規定する階段室又は付室、令第129条の13の3第13項に規定する昇降路又は乗降ロビー、令第126条の2第1項に規定する居室等-1（36）-指摘の具体的内容等</v>
      </c>
      <c r="AL1324" s="392" t="s">
        <v>4269</v>
      </c>
    </row>
    <row r="1325" spans="5:38" x14ac:dyDescent="0.15">
      <c r="E1325" s="1121">
        <f>'3_入力シート【検査結果表】 排煙設備'!$BX$51</f>
        <v>0</v>
      </c>
      <c r="J1325" s="699" t="s">
        <v>2070</v>
      </c>
      <c r="K1325" s="699" t="s">
        <v>5548</v>
      </c>
      <c r="L1325" s="852" t="s">
        <v>92</v>
      </c>
      <c r="M1325" s="699" t="s">
        <v>2075</v>
      </c>
      <c r="N1325" s="852" t="s">
        <v>1995</v>
      </c>
      <c r="O1325" s="699" t="s">
        <v>2090</v>
      </c>
      <c r="P1325" s="852" t="s">
        <v>1995</v>
      </c>
      <c r="Q1325" s="699" t="s">
        <v>1998</v>
      </c>
      <c r="R1325" s="699"/>
      <c r="S1325" s="699"/>
      <c r="T1325" s="181"/>
      <c r="U1325" s="181"/>
      <c r="AC1325" s="361" t="str">
        <f t="shared" si="23"/>
        <v>２２検査結果（排煙設備）別記第二号-1　令第123条第3項第2号に規定する階段室又は付室、令第129条の13の3第13項に規定する昇降路又は乗降ロビー、令第126条の2第1項に規定する居室等-1（36）-改善策の具体的内容等</v>
      </c>
      <c r="AL1325" s="392" t="s">
        <v>4270</v>
      </c>
    </row>
    <row r="1326" spans="5:38" x14ac:dyDescent="0.15">
      <c r="E1326" s="1121">
        <f>'3_入力シート【検査結果表】 排煙設備'!$CM$51</f>
        <v>0</v>
      </c>
      <c r="J1326" s="699" t="s">
        <v>2070</v>
      </c>
      <c r="K1326" s="699" t="s">
        <v>5548</v>
      </c>
      <c r="L1326" s="852" t="s">
        <v>92</v>
      </c>
      <c r="M1326" s="699" t="s">
        <v>2075</v>
      </c>
      <c r="N1326" s="852" t="s">
        <v>1995</v>
      </c>
      <c r="O1326" s="699" t="s">
        <v>2090</v>
      </c>
      <c r="P1326" s="852" t="s">
        <v>1995</v>
      </c>
      <c r="Q1326" s="699" t="s">
        <v>1999</v>
      </c>
      <c r="R1326" s="852" t="s">
        <v>1995</v>
      </c>
      <c r="S1326" s="699" t="s">
        <v>2000</v>
      </c>
      <c r="T1326" s="181"/>
      <c r="U1326" s="181"/>
      <c r="AC1326" s="361" t="str">
        <f t="shared" si="23"/>
        <v>２２検査結果（排煙設備）別記第二号-1　令第123条第3項第2号に規定する階段室又は付室、令第129条の13の3第13項に規定する昇降路又は乗降ロビー、令第126条の2第1項に規定する居室等-1（36）-改善（予定）年月-年（令和）</v>
      </c>
      <c r="AL1326" s="392" t="s">
        <v>4271</v>
      </c>
    </row>
    <row r="1327" spans="5:38" x14ac:dyDescent="0.15">
      <c r="E1327" s="1121">
        <f>'3_入力シート【検査結果表】 排煙設備'!$CP$51</f>
        <v>0</v>
      </c>
      <c r="J1327" s="699" t="s">
        <v>2070</v>
      </c>
      <c r="K1327" s="699" t="s">
        <v>5548</v>
      </c>
      <c r="L1327" s="852" t="s">
        <v>92</v>
      </c>
      <c r="M1327" s="699" t="s">
        <v>2075</v>
      </c>
      <c r="N1327" s="852" t="s">
        <v>1995</v>
      </c>
      <c r="O1327" s="699" t="s">
        <v>2090</v>
      </c>
      <c r="P1327" s="852" t="s">
        <v>1995</v>
      </c>
      <c r="Q1327" s="699" t="s">
        <v>1999</v>
      </c>
      <c r="R1327" s="852" t="s">
        <v>1995</v>
      </c>
      <c r="S1327" s="699" t="s">
        <v>2001</v>
      </c>
      <c r="T1327" s="181"/>
      <c r="U1327" s="181"/>
      <c r="AC1327" s="361" t="str">
        <f t="shared" si="23"/>
        <v>２２検査結果（排煙設備）別記第二号-1　令第123条第3項第2号に規定する階段室又は付室、令第129条の13の3第13項に規定する昇降路又は乗降ロビー、令第126条の2第1項に規定する居室等-1（36）-改善（予定）年月-月</v>
      </c>
      <c r="AL1327" s="392" t="s">
        <v>4272</v>
      </c>
    </row>
    <row r="1328" spans="5:38" x14ac:dyDescent="0.15">
      <c r="E1328" s="1121">
        <f>'3_入力シート【検査結果表】 排煙設備'!$CS$51</f>
        <v>0</v>
      </c>
      <c r="J1328" s="699" t="s">
        <v>2070</v>
      </c>
      <c r="K1328" s="699" t="s">
        <v>5548</v>
      </c>
      <c r="L1328" s="852" t="s">
        <v>92</v>
      </c>
      <c r="M1328" s="699" t="s">
        <v>2075</v>
      </c>
      <c r="N1328" s="852" t="s">
        <v>1995</v>
      </c>
      <c r="O1328" s="699" t="s">
        <v>2090</v>
      </c>
      <c r="P1328" s="852" t="s">
        <v>1995</v>
      </c>
      <c r="Q1328" s="699" t="s">
        <v>1999</v>
      </c>
      <c r="R1328" s="852" t="s">
        <v>1995</v>
      </c>
      <c r="S1328" s="699" t="s">
        <v>2002</v>
      </c>
      <c r="T1328" s="181"/>
      <c r="U1328" s="181"/>
      <c r="AC1328" s="361" t="str">
        <f t="shared" si="23"/>
        <v>２２検査結果（排煙設備）別記第二号-1　令第123条第3項第2号に規定する階段室又は付室、令第129条の13の3第13項に規定する昇降路又は乗降ロビー、令第126条の2第1項に規定する居室等-1（36）-改善（予定）年月-状況</v>
      </c>
      <c r="AL1328" s="392" t="s">
        <v>4273</v>
      </c>
    </row>
    <row r="1329" spans="5:38" x14ac:dyDescent="0.15">
      <c r="E1329" s="1121">
        <f>'3_入力シート【検査結果表】 排煙設備'!$AZ$52</f>
        <v>0</v>
      </c>
      <c r="J1329" s="699" t="s">
        <v>2070</v>
      </c>
      <c r="K1329" s="699" t="s">
        <v>5548</v>
      </c>
      <c r="L1329" s="852" t="s">
        <v>92</v>
      </c>
      <c r="M1329" s="699" t="s">
        <v>2075</v>
      </c>
      <c r="N1329" s="852" t="s">
        <v>1995</v>
      </c>
      <c r="O1329" s="699" t="s">
        <v>2091</v>
      </c>
      <c r="P1329" s="852" t="s">
        <v>1995</v>
      </c>
      <c r="Q1329" s="699" t="s">
        <v>3514</v>
      </c>
      <c r="R1329" s="699"/>
      <c r="S1329" s="699"/>
      <c r="T1329" s="181"/>
      <c r="U1329" s="181"/>
      <c r="AC1329" s="361" t="str">
        <f t="shared" si="23"/>
        <v>２２検査結果（排煙設備）別記第二号-1　令第123条第3項第2号に規定する階段室又は付室、令第129条の13の3第13項に規定する昇降路又は乗降ロビー、令第126条の2第1項に規定する居室等-1（37）-検査結果</v>
      </c>
      <c r="AL1329" s="392" t="s">
        <v>4274</v>
      </c>
    </row>
    <row r="1330" spans="5:38" x14ac:dyDescent="0.15">
      <c r="E1330" s="1121">
        <f>'3_入力シート【検査結果表】 排煙設備'!$BL$52</f>
        <v>0</v>
      </c>
      <c r="J1330" s="699" t="s">
        <v>2070</v>
      </c>
      <c r="K1330" s="699" t="s">
        <v>5548</v>
      </c>
      <c r="L1330" s="852" t="s">
        <v>92</v>
      </c>
      <c r="M1330" s="699" t="s">
        <v>2075</v>
      </c>
      <c r="N1330" s="852" t="s">
        <v>1995</v>
      </c>
      <c r="O1330" s="699" t="s">
        <v>2091</v>
      </c>
      <c r="P1330" s="852" t="s">
        <v>1995</v>
      </c>
      <c r="Q1330" s="699" t="s">
        <v>1996</v>
      </c>
      <c r="R1330" s="699"/>
      <c r="S1330" s="699"/>
      <c r="T1330" s="181"/>
      <c r="U1330" s="181"/>
      <c r="AC1330" s="361" t="str">
        <f t="shared" si="23"/>
        <v>２２検査結果（排煙設備）別記第二号-1　令第123条第3項第2号に規定する階段室又は付室、令第129条の13の3第13項に規定する昇降路又は乗降ロビー、令第126条の2第1項に規定する居室等-1（37）-検査者番号</v>
      </c>
      <c r="AL1330" s="392" t="s">
        <v>4275</v>
      </c>
    </row>
    <row r="1331" spans="5:38" x14ac:dyDescent="0.15">
      <c r="E1331" s="1121">
        <f>'3_入力シート【検査結果表】 排煙設備'!$BN$52</f>
        <v>0</v>
      </c>
      <c r="J1331" s="699" t="s">
        <v>2070</v>
      </c>
      <c r="K1331" s="699" t="s">
        <v>5548</v>
      </c>
      <c r="L1331" s="852" t="s">
        <v>92</v>
      </c>
      <c r="M1331" s="699" t="s">
        <v>2075</v>
      </c>
      <c r="N1331" s="852" t="s">
        <v>1995</v>
      </c>
      <c r="O1331" s="699" t="s">
        <v>2091</v>
      </c>
      <c r="P1331" s="852" t="s">
        <v>1995</v>
      </c>
      <c r="Q1331" s="699" t="s">
        <v>1997</v>
      </c>
      <c r="R1331" s="699"/>
      <c r="S1331" s="699"/>
      <c r="T1331" s="181"/>
      <c r="U1331" s="181"/>
      <c r="AC1331" s="361" t="str">
        <f t="shared" si="23"/>
        <v>２２検査結果（排煙設備）別記第二号-1　令第123条第3項第2号に規定する階段室又は付室、令第129条の13の3第13項に規定する昇降路又は乗降ロビー、令第126条の2第1項に規定する居室等-1（37）-指摘の具体的内容等</v>
      </c>
      <c r="AL1331" s="392" t="s">
        <v>4276</v>
      </c>
    </row>
    <row r="1332" spans="5:38" x14ac:dyDescent="0.15">
      <c r="E1332" s="1121">
        <f>'3_入力シート【検査結果表】 排煙設備'!$BX$52</f>
        <v>0</v>
      </c>
      <c r="J1332" s="699" t="s">
        <v>2070</v>
      </c>
      <c r="K1332" s="699" t="s">
        <v>5548</v>
      </c>
      <c r="L1332" s="852" t="s">
        <v>92</v>
      </c>
      <c r="M1332" s="699" t="s">
        <v>2075</v>
      </c>
      <c r="N1332" s="852" t="s">
        <v>1995</v>
      </c>
      <c r="O1332" s="699" t="s">
        <v>2091</v>
      </c>
      <c r="P1332" s="852" t="s">
        <v>1995</v>
      </c>
      <c r="Q1332" s="699" t="s">
        <v>1998</v>
      </c>
      <c r="R1332" s="699"/>
      <c r="S1332" s="699"/>
      <c r="T1332" s="181"/>
      <c r="U1332" s="181"/>
      <c r="AC1332" s="361" t="str">
        <f t="shared" si="23"/>
        <v>２２検査結果（排煙設備）別記第二号-1　令第123条第3項第2号に規定する階段室又は付室、令第129条の13の3第13項に規定する昇降路又は乗降ロビー、令第126条の2第1項に規定する居室等-1（37）-改善策の具体的内容等</v>
      </c>
      <c r="AL1332" s="392" t="s">
        <v>4277</v>
      </c>
    </row>
    <row r="1333" spans="5:38" x14ac:dyDescent="0.15">
      <c r="E1333" s="1121">
        <f>'3_入力シート【検査結果表】 排煙設備'!$CM$52</f>
        <v>0</v>
      </c>
      <c r="J1333" s="699" t="s">
        <v>2070</v>
      </c>
      <c r="K1333" s="699" t="s">
        <v>5548</v>
      </c>
      <c r="L1333" s="852" t="s">
        <v>92</v>
      </c>
      <c r="M1333" s="699" t="s">
        <v>2075</v>
      </c>
      <c r="N1333" s="852" t="s">
        <v>1995</v>
      </c>
      <c r="O1333" s="699" t="s">
        <v>2091</v>
      </c>
      <c r="P1333" s="852" t="s">
        <v>1995</v>
      </c>
      <c r="Q1333" s="699" t="s">
        <v>1999</v>
      </c>
      <c r="R1333" s="852" t="s">
        <v>1995</v>
      </c>
      <c r="S1333" s="699" t="s">
        <v>2000</v>
      </c>
      <c r="T1333" s="181"/>
      <c r="U1333" s="181"/>
      <c r="AC1333" s="361" t="str">
        <f t="shared" si="23"/>
        <v>２２検査結果（排煙設備）別記第二号-1　令第123条第3項第2号に規定する階段室又は付室、令第129条の13の3第13項に規定する昇降路又は乗降ロビー、令第126条の2第1項に規定する居室等-1（37）-改善（予定）年月-年（令和）</v>
      </c>
      <c r="AL1333" s="392" t="s">
        <v>4278</v>
      </c>
    </row>
    <row r="1334" spans="5:38" x14ac:dyDescent="0.15">
      <c r="E1334" s="1121">
        <f>'3_入力シート【検査結果表】 排煙設備'!$CP$52</f>
        <v>0</v>
      </c>
      <c r="J1334" s="699" t="s">
        <v>2070</v>
      </c>
      <c r="K1334" s="699" t="s">
        <v>5548</v>
      </c>
      <c r="L1334" s="852" t="s">
        <v>92</v>
      </c>
      <c r="M1334" s="699" t="s">
        <v>2075</v>
      </c>
      <c r="N1334" s="852" t="s">
        <v>1995</v>
      </c>
      <c r="O1334" s="699" t="s">
        <v>2091</v>
      </c>
      <c r="P1334" s="852" t="s">
        <v>1995</v>
      </c>
      <c r="Q1334" s="699" t="s">
        <v>1999</v>
      </c>
      <c r="R1334" s="852" t="s">
        <v>1995</v>
      </c>
      <c r="S1334" s="699" t="s">
        <v>2001</v>
      </c>
      <c r="T1334" s="181"/>
      <c r="U1334" s="181"/>
      <c r="AC1334" s="361" t="str">
        <f t="shared" si="23"/>
        <v>２２検査結果（排煙設備）別記第二号-1　令第123条第3項第2号に規定する階段室又は付室、令第129条の13の3第13項に規定する昇降路又は乗降ロビー、令第126条の2第1項に規定する居室等-1（37）-改善（予定）年月-月</v>
      </c>
      <c r="AL1334" s="392" t="s">
        <v>4279</v>
      </c>
    </row>
    <row r="1335" spans="5:38" x14ac:dyDescent="0.15">
      <c r="E1335" s="1121">
        <f>'3_入力シート【検査結果表】 排煙設備'!$CS$52</f>
        <v>0</v>
      </c>
      <c r="J1335" s="699" t="s">
        <v>2070</v>
      </c>
      <c r="K1335" s="699" t="s">
        <v>5548</v>
      </c>
      <c r="L1335" s="852" t="s">
        <v>92</v>
      </c>
      <c r="M1335" s="699" t="s">
        <v>2075</v>
      </c>
      <c r="N1335" s="852" t="s">
        <v>1995</v>
      </c>
      <c r="O1335" s="699" t="s">
        <v>2091</v>
      </c>
      <c r="P1335" s="852" t="s">
        <v>1995</v>
      </c>
      <c r="Q1335" s="699" t="s">
        <v>1999</v>
      </c>
      <c r="R1335" s="852" t="s">
        <v>1995</v>
      </c>
      <c r="S1335" s="699" t="s">
        <v>2002</v>
      </c>
      <c r="T1335" s="181"/>
      <c r="U1335" s="181"/>
      <c r="AC1335" s="361" t="str">
        <f t="shared" si="23"/>
        <v>２２検査結果（排煙設備）別記第二号-1　令第123条第3項第2号に規定する階段室又は付室、令第129条の13の3第13項に規定する昇降路又は乗降ロビー、令第126条の2第1項に規定する居室等-1（37）-改善（予定）年月-状況</v>
      </c>
      <c r="AL1335" s="392" t="s">
        <v>4280</v>
      </c>
    </row>
    <row r="1336" spans="5:38" x14ac:dyDescent="0.15">
      <c r="E1336" s="1121">
        <f>'3_入力シート【検査結果表】 排煙設備'!$AZ$53</f>
        <v>0</v>
      </c>
      <c r="J1336" s="699" t="s">
        <v>2070</v>
      </c>
      <c r="K1336" s="699" t="s">
        <v>5548</v>
      </c>
      <c r="L1336" s="852" t="s">
        <v>92</v>
      </c>
      <c r="M1336" s="699" t="s">
        <v>2075</v>
      </c>
      <c r="N1336" s="852" t="s">
        <v>1995</v>
      </c>
      <c r="O1336" s="699" t="s">
        <v>2092</v>
      </c>
      <c r="P1336" s="852" t="s">
        <v>1995</v>
      </c>
      <c r="Q1336" s="699" t="s">
        <v>3514</v>
      </c>
      <c r="R1336" s="699"/>
      <c r="S1336" s="699"/>
      <c r="T1336" s="181"/>
      <c r="U1336" s="181"/>
      <c r="AC1336" s="361" t="str">
        <f t="shared" si="23"/>
        <v>２２検査結果（排煙設備）別記第二号-1　令第123条第3項第2号に規定する階段室又は付室、令第129条の13の3第13項に規定する昇降路又は乗降ロビー、令第126条の2第1項に規定する居室等-1（38）-検査結果</v>
      </c>
      <c r="AL1336" s="392" t="s">
        <v>4281</v>
      </c>
    </row>
    <row r="1337" spans="5:38" x14ac:dyDescent="0.15">
      <c r="E1337" s="1121">
        <f>'3_入力シート【検査結果表】 排煙設備'!$BL$53</f>
        <v>0</v>
      </c>
      <c r="J1337" s="699" t="s">
        <v>2070</v>
      </c>
      <c r="K1337" s="699" t="s">
        <v>5548</v>
      </c>
      <c r="L1337" s="852" t="s">
        <v>92</v>
      </c>
      <c r="M1337" s="699" t="s">
        <v>2075</v>
      </c>
      <c r="N1337" s="852" t="s">
        <v>1995</v>
      </c>
      <c r="O1337" s="699" t="s">
        <v>2092</v>
      </c>
      <c r="P1337" s="852" t="s">
        <v>1995</v>
      </c>
      <c r="Q1337" s="699" t="s">
        <v>1996</v>
      </c>
      <c r="R1337" s="699"/>
      <c r="S1337" s="699"/>
      <c r="T1337" s="181"/>
      <c r="U1337" s="181"/>
      <c r="AC1337" s="361" t="str">
        <f t="shared" si="23"/>
        <v>２２検査結果（排煙設備）別記第二号-1　令第123条第3項第2号に規定する階段室又は付室、令第129条の13の3第13項に規定する昇降路又は乗降ロビー、令第126条の2第1項に規定する居室等-1（38）-検査者番号</v>
      </c>
      <c r="AL1337" s="392" t="s">
        <v>4282</v>
      </c>
    </row>
    <row r="1338" spans="5:38" x14ac:dyDescent="0.15">
      <c r="E1338" s="1121">
        <f>'3_入力シート【検査結果表】 排煙設備'!$BN$53</f>
        <v>0</v>
      </c>
      <c r="J1338" s="699" t="s">
        <v>2070</v>
      </c>
      <c r="K1338" s="699" t="s">
        <v>5548</v>
      </c>
      <c r="L1338" s="852" t="s">
        <v>92</v>
      </c>
      <c r="M1338" s="699" t="s">
        <v>2075</v>
      </c>
      <c r="N1338" s="852" t="s">
        <v>1995</v>
      </c>
      <c r="O1338" s="699" t="s">
        <v>2092</v>
      </c>
      <c r="P1338" s="852" t="s">
        <v>1995</v>
      </c>
      <c r="Q1338" s="699" t="s">
        <v>1997</v>
      </c>
      <c r="R1338" s="699"/>
      <c r="S1338" s="699"/>
      <c r="T1338" s="181"/>
      <c r="U1338" s="181"/>
      <c r="AC1338" s="361" t="str">
        <f t="shared" si="23"/>
        <v>２２検査結果（排煙設備）別記第二号-1　令第123条第3項第2号に規定する階段室又は付室、令第129条の13の3第13項に規定する昇降路又は乗降ロビー、令第126条の2第1項に規定する居室等-1（38）-指摘の具体的内容等</v>
      </c>
      <c r="AL1338" s="392" t="s">
        <v>4283</v>
      </c>
    </row>
    <row r="1339" spans="5:38" x14ac:dyDescent="0.15">
      <c r="E1339" s="1121">
        <f>'3_入力シート【検査結果表】 排煙設備'!$BX$53</f>
        <v>0</v>
      </c>
      <c r="J1339" s="699" t="s">
        <v>2070</v>
      </c>
      <c r="K1339" s="699" t="s">
        <v>5548</v>
      </c>
      <c r="L1339" s="852" t="s">
        <v>92</v>
      </c>
      <c r="M1339" s="699" t="s">
        <v>2075</v>
      </c>
      <c r="N1339" s="852" t="s">
        <v>1995</v>
      </c>
      <c r="O1339" s="699" t="s">
        <v>2092</v>
      </c>
      <c r="P1339" s="852" t="s">
        <v>1995</v>
      </c>
      <c r="Q1339" s="699" t="s">
        <v>1998</v>
      </c>
      <c r="R1339" s="699"/>
      <c r="S1339" s="699"/>
      <c r="T1339" s="181"/>
      <c r="U1339" s="181"/>
      <c r="AC1339" s="361" t="str">
        <f t="shared" si="23"/>
        <v>２２検査結果（排煙設備）別記第二号-1　令第123条第3項第2号に規定する階段室又は付室、令第129条の13の3第13項に規定する昇降路又は乗降ロビー、令第126条の2第1項に規定する居室等-1（38）-改善策の具体的内容等</v>
      </c>
      <c r="AL1339" s="392" t="s">
        <v>4284</v>
      </c>
    </row>
    <row r="1340" spans="5:38" x14ac:dyDescent="0.15">
      <c r="E1340" s="1121">
        <f>'3_入力シート【検査結果表】 排煙設備'!$CM$53</f>
        <v>0</v>
      </c>
      <c r="J1340" s="699" t="s">
        <v>2070</v>
      </c>
      <c r="K1340" s="699" t="s">
        <v>5548</v>
      </c>
      <c r="L1340" s="852" t="s">
        <v>92</v>
      </c>
      <c r="M1340" s="699" t="s">
        <v>2075</v>
      </c>
      <c r="N1340" s="852" t="s">
        <v>1995</v>
      </c>
      <c r="O1340" s="699" t="s">
        <v>2092</v>
      </c>
      <c r="P1340" s="852" t="s">
        <v>1995</v>
      </c>
      <c r="Q1340" s="699" t="s">
        <v>1999</v>
      </c>
      <c r="R1340" s="852" t="s">
        <v>1995</v>
      </c>
      <c r="S1340" s="699" t="s">
        <v>2000</v>
      </c>
      <c r="T1340" s="181"/>
      <c r="U1340" s="181"/>
      <c r="AC1340" s="361" t="str">
        <f t="shared" si="23"/>
        <v>２２検査結果（排煙設備）別記第二号-1　令第123条第3項第2号に規定する階段室又は付室、令第129条の13の3第13項に規定する昇降路又は乗降ロビー、令第126条の2第1項に規定する居室等-1（38）-改善（予定）年月-年（令和）</v>
      </c>
      <c r="AL1340" s="392" t="s">
        <v>4285</v>
      </c>
    </row>
    <row r="1341" spans="5:38" x14ac:dyDescent="0.15">
      <c r="E1341" s="1121">
        <f>'3_入力シート【検査結果表】 排煙設備'!$CP$53</f>
        <v>0</v>
      </c>
      <c r="J1341" s="699" t="s">
        <v>2070</v>
      </c>
      <c r="K1341" s="699" t="s">
        <v>5548</v>
      </c>
      <c r="L1341" s="852" t="s">
        <v>92</v>
      </c>
      <c r="M1341" s="699" t="s">
        <v>2075</v>
      </c>
      <c r="N1341" s="852" t="s">
        <v>1995</v>
      </c>
      <c r="O1341" s="699" t="s">
        <v>2092</v>
      </c>
      <c r="P1341" s="852" t="s">
        <v>1995</v>
      </c>
      <c r="Q1341" s="699" t="s">
        <v>1999</v>
      </c>
      <c r="R1341" s="852" t="s">
        <v>1995</v>
      </c>
      <c r="S1341" s="699" t="s">
        <v>2001</v>
      </c>
      <c r="T1341" s="181"/>
      <c r="U1341" s="181"/>
      <c r="AC1341" s="361" t="str">
        <f t="shared" si="23"/>
        <v>２２検査結果（排煙設備）別記第二号-1　令第123条第3項第2号に規定する階段室又は付室、令第129条の13の3第13項に規定する昇降路又は乗降ロビー、令第126条の2第1項に規定する居室等-1（38）-改善（予定）年月-月</v>
      </c>
      <c r="AL1341" s="392" t="s">
        <v>4286</v>
      </c>
    </row>
    <row r="1342" spans="5:38" x14ac:dyDescent="0.15">
      <c r="E1342" s="1121">
        <f>'3_入力シート【検査結果表】 排煙設備'!$CS$53</f>
        <v>0</v>
      </c>
      <c r="J1342" s="699" t="s">
        <v>2070</v>
      </c>
      <c r="K1342" s="699" t="s">
        <v>5548</v>
      </c>
      <c r="L1342" s="852" t="s">
        <v>92</v>
      </c>
      <c r="M1342" s="699" t="s">
        <v>2075</v>
      </c>
      <c r="N1342" s="852" t="s">
        <v>1995</v>
      </c>
      <c r="O1342" s="699" t="s">
        <v>2092</v>
      </c>
      <c r="P1342" s="852" t="s">
        <v>1995</v>
      </c>
      <c r="Q1342" s="699" t="s">
        <v>1999</v>
      </c>
      <c r="R1342" s="852" t="s">
        <v>1995</v>
      </c>
      <c r="S1342" s="699" t="s">
        <v>2002</v>
      </c>
      <c r="T1342" s="181"/>
      <c r="U1342" s="181"/>
      <c r="AC1342" s="361" t="str">
        <f t="shared" si="23"/>
        <v>２２検査結果（排煙設備）別記第二号-1　令第123条第3項第2号に規定する階段室又は付室、令第129条の13の3第13項に規定する昇降路又は乗降ロビー、令第126条の2第1項に規定する居室等-1（38）-改善（予定）年月-状況</v>
      </c>
      <c r="AL1342" s="392" t="s">
        <v>4287</v>
      </c>
    </row>
    <row r="1343" spans="5:38" x14ac:dyDescent="0.15">
      <c r="E1343" s="1121">
        <f>'3_入力シート【検査結果表】 排煙設備'!$AZ$54</f>
        <v>0</v>
      </c>
      <c r="J1343" s="699" t="s">
        <v>2070</v>
      </c>
      <c r="K1343" s="699" t="s">
        <v>5548</v>
      </c>
      <c r="L1343" s="852" t="s">
        <v>92</v>
      </c>
      <c r="M1343" s="699" t="s">
        <v>2075</v>
      </c>
      <c r="N1343" s="852" t="s">
        <v>1995</v>
      </c>
      <c r="O1343" s="699" t="s">
        <v>2093</v>
      </c>
      <c r="P1343" s="852" t="s">
        <v>1995</v>
      </c>
      <c r="Q1343" s="699" t="s">
        <v>3514</v>
      </c>
      <c r="R1343" s="699"/>
      <c r="S1343" s="699"/>
      <c r="T1343" s="181"/>
      <c r="U1343" s="181"/>
      <c r="AC1343" s="361" t="str">
        <f t="shared" si="23"/>
        <v>２２検査結果（排煙設備）別記第二号-1　令第123条第3項第2号に規定する階段室又は付室、令第129条の13の3第13項に規定する昇降路又は乗降ロビー、令第126条の2第1項に規定する居室等-1（39）-検査結果</v>
      </c>
      <c r="AL1343" s="392" t="s">
        <v>4288</v>
      </c>
    </row>
    <row r="1344" spans="5:38" x14ac:dyDescent="0.15">
      <c r="E1344" s="1121">
        <f>'3_入力シート【検査結果表】 排煙設備'!$BL$54</f>
        <v>0</v>
      </c>
      <c r="J1344" s="699" t="s">
        <v>2070</v>
      </c>
      <c r="K1344" s="699" t="s">
        <v>5548</v>
      </c>
      <c r="L1344" s="852" t="s">
        <v>92</v>
      </c>
      <c r="M1344" s="699" t="s">
        <v>2075</v>
      </c>
      <c r="N1344" s="852" t="s">
        <v>1995</v>
      </c>
      <c r="O1344" s="699" t="s">
        <v>2093</v>
      </c>
      <c r="P1344" s="852" t="s">
        <v>1995</v>
      </c>
      <c r="Q1344" s="699" t="s">
        <v>1996</v>
      </c>
      <c r="R1344" s="699"/>
      <c r="S1344" s="699"/>
      <c r="T1344" s="181"/>
      <c r="U1344" s="181"/>
      <c r="AC1344" s="361" t="str">
        <f t="shared" si="23"/>
        <v>２２検査結果（排煙設備）別記第二号-1　令第123条第3項第2号に規定する階段室又は付室、令第129条の13の3第13項に規定する昇降路又は乗降ロビー、令第126条の2第1項に規定する居室等-1（39）-検査者番号</v>
      </c>
      <c r="AL1344" s="392" t="s">
        <v>4289</v>
      </c>
    </row>
    <row r="1345" spans="5:38" x14ac:dyDescent="0.15">
      <c r="E1345" s="1121">
        <f>'3_入力シート【検査結果表】 排煙設備'!$BN$54</f>
        <v>0</v>
      </c>
      <c r="J1345" s="699" t="s">
        <v>2070</v>
      </c>
      <c r="K1345" s="699" t="s">
        <v>5548</v>
      </c>
      <c r="L1345" s="852" t="s">
        <v>92</v>
      </c>
      <c r="M1345" s="699" t="s">
        <v>2075</v>
      </c>
      <c r="N1345" s="852" t="s">
        <v>1995</v>
      </c>
      <c r="O1345" s="699" t="s">
        <v>2093</v>
      </c>
      <c r="P1345" s="852" t="s">
        <v>1995</v>
      </c>
      <c r="Q1345" s="699" t="s">
        <v>1997</v>
      </c>
      <c r="R1345" s="699"/>
      <c r="S1345" s="699"/>
      <c r="T1345" s="181"/>
      <c r="U1345" s="181"/>
      <c r="AC1345" s="361" t="str">
        <f t="shared" si="23"/>
        <v>２２検査結果（排煙設備）別記第二号-1　令第123条第3項第2号に規定する階段室又は付室、令第129条の13の3第13項に規定する昇降路又は乗降ロビー、令第126条の2第1項に規定する居室等-1（39）-指摘の具体的内容等</v>
      </c>
      <c r="AL1345" s="392" t="s">
        <v>4290</v>
      </c>
    </row>
    <row r="1346" spans="5:38" x14ac:dyDescent="0.15">
      <c r="E1346" s="1121">
        <f>'3_入力シート【検査結果表】 排煙設備'!$BX$54</f>
        <v>0</v>
      </c>
      <c r="J1346" s="699" t="s">
        <v>2070</v>
      </c>
      <c r="K1346" s="699" t="s">
        <v>5548</v>
      </c>
      <c r="L1346" s="852" t="s">
        <v>92</v>
      </c>
      <c r="M1346" s="699" t="s">
        <v>2075</v>
      </c>
      <c r="N1346" s="852" t="s">
        <v>1995</v>
      </c>
      <c r="O1346" s="699" t="s">
        <v>2093</v>
      </c>
      <c r="P1346" s="852" t="s">
        <v>1995</v>
      </c>
      <c r="Q1346" s="699" t="s">
        <v>1998</v>
      </c>
      <c r="R1346" s="699"/>
      <c r="S1346" s="699"/>
      <c r="T1346" s="181"/>
      <c r="U1346" s="181"/>
      <c r="AC1346" s="361" t="str">
        <f t="shared" si="23"/>
        <v>２２検査結果（排煙設備）別記第二号-1　令第123条第3項第2号に規定する階段室又は付室、令第129条の13の3第13項に規定する昇降路又は乗降ロビー、令第126条の2第1項に規定する居室等-1（39）-改善策の具体的内容等</v>
      </c>
      <c r="AL1346" s="392" t="s">
        <v>4291</v>
      </c>
    </row>
    <row r="1347" spans="5:38" x14ac:dyDescent="0.15">
      <c r="E1347" s="1121">
        <f>'3_入力シート【検査結果表】 排煙設備'!$CM$54</f>
        <v>0</v>
      </c>
      <c r="J1347" s="699" t="s">
        <v>2070</v>
      </c>
      <c r="K1347" s="699" t="s">
        <v>5548</v>
      </c>
      <c r="L1347" s="852" t="s">
        <v>92</v>
      </c>
      <c r="M1347" s="699" t="s">
        <v>2075</v>
      </c>
      <c r="N1347" s="852" t="s">
        <v>1995</v>
      </c>
      <c r="O1347" s="699" t="s">
        <v>2093</v>
      </c>
      <c r="P1347" s="852" t="s">
        <v>1995</v>
      </c>
      <c r="Q1347" s="699" t="s">
        <v>1999</v>
      </c>
      <c r="R1347" s="852" t="s">
        <v>1995</v>
      </c>
      <c r="S1347" s="699" t="s">
        <v>2000</v>
      </c>
      <c r="T1347" s="181"/>
      <c r="U1347" s="181"/>
      <c r="AC1347" s="361" t="str">
        <f t="shared" si="23"/>
        <v>２２検査結果（排煙設備）別記第二号-1　令第123条第3項第2号に規定する階段室又は付室、令第129条の13の3第13項に規定する昇降路又は乗降ロビー、令第126条の2第1項に規定する居室等-1（39）-改善（予定）年月-年（令和）</v>
      </c>
      <c r="AL1347" s="392" t="s">
        <v>4292</v>
      </c>
    </row>
    <row r="1348" spans="5:38" x14ac:dyDescent="0.15">
      <c r="E1348" s="1121">
        <f>'3_入力シート【検査結果表】 排煙設備'!$CP$54</f>
        <v>0</v>
      </c>
      <c r="J1348" s="699" t="s">
        <v>2070</v>
      </c>
      <c r="K1348" s="699" t="s">
        <v>5548</v>
      </c>
      <c r="L1348" s="852" t="s">
        <v>92</v>
      </c>
      <c r="M1348" s="699" t="s">
        <v>2075</v>
      </c>
      <c r="N1348" s="852" t="s">
        <v>1995</v>
      </c>
      <c r="O1348" s="699" t="s">
        <v>2093</v>
      </c>
      <c r="P1348" s="852" t="s">
        <v>1995</v>
      </c>
      <c r="Q1348" s="699" t="s">
        <v>1999</v>
      </c>
      <c r="R1348" s="852" t="s">
        <v>1995</v>
      </c>
      <c r="S1348" s="699" t="s">
        <v>2001</v>
      </c>
      <c r="T1348" s="181"/>
      <c r="U1348" s="181"/>
      <c r="AC1348" s="361" t="str">
        <f t="shared" si="23"/>
        <v>２２検査結果（排煙設備）別記第二号-1　令第123条第3項第2号に規定する階段室又は付室、令第129条の13の3第13項に規定する昇降路又は乗降ロビー、令第126条の2第1項に規定する居室等-1（39）-改善（予定）年月-月</v>
      </c>
      <c r="AL1348" s="392" t="s">
        <v>4293</v>
      </c>
    </row>
    <row r="1349" spans="5:38" x14ac:dyDescent="0.15">
      <c r="E1349" s="1121">
        <f>'3_入力シート【検査結果表】 排煙設備'!$CS$54</f>
        <v>0</v>
      </c>
      <c r="J1349" s="699" t="s">
        <v>2070</v>
      </c>
      <c r="K1349" s="699" t="s">
        <v>5548</v>
      </c>
      <c r="L1349" s="852" t="s">
        <v>92</v>
      </c>
      <c r="M1349" s="699" t="s">
        <v>2075</v>
      </c>
      <c r="N1349" s="852" t="s">
        <v>1995</v>
      </c>
      <c r="O1349" s="699" t="s">
        <v>2093</v>
      </c>
      <c r="P1349" s="852" t="s">
        <v>1995</v>
      </c>
      <c r="Q1349" s="699" t="s">
        <v>1999</v>
      </c>
      <c r="R1349" s="852" t="s">
        <v>1995</v>
      </c>
      <c r="S1349" s="699" t="s">
        <v>2002</v>
      </c>
      <c r="T1349" s="181"/>
      <c r="U1349" s="181"/>
      <c r="AC1349" s="361" t="str">
        <f t="shared" si="23"/>
        <v>２２検査結果（排煙設備）別記第二号-1　令第123条第3項第2号に規定する階段室又は付室、令第129条の13の3第13項に規定する昇降路又は乗降ロビー、令第126条の2第1項に規定する居室等-1（39）-改善（予定）年月-状況</v>
      </c>
      <c r="AL1349" s="392" t="s">
        <v>4294</v>
      </c>
    </row>
    <row r="1350" spans="5:38" x14ac:dyDescent="0.15">
      <c r="E1350" s="1121">
        <f>'3_入力シート【検査結果表】 排煙設備'!$AZ$55</f>
        <v>0</v>
      </c>
      <c r="J1350" s="699" t="s">
        <v>2070</v>
      </c>
      <c r="K1350" s="699" t="s">
        <v>5548</v>
      </c>
      <c r="L1350" s="852" t="s">
        <v>92</v>
      </c>
      <c r="M1350" s="699" t="s">
        <v>2075</v>
      </c>
      <c r="N1350" s="852" t="s">
        <v>1995</v>
      </c>
      <c r="O1350" s="699" t="s">
        <v>2094</v>
      </c>
      <c r="P1350" s="852" t="s">
        <v>1995</v>
      </c>
      <c r="Q1350" s="699" t="s">
        <v>3514</v>
      </c>
      <c r="R1350" s="699"/>
      <c r="S1350" s="699"/>
      <c r="T1350" s="181"/>
      <c r="U1350" s="181"/>
      <c r="AC1350" s="361" t="str">
        <f t="shared" si="23"/>
        <v>２２検査結果（排煙設備）別記第二号-1　令第123条第3項第2号に規定する階段室又は付室、令第129条の13の3第13項に規定する昇降路又は乗降ロビー、令第126条の2第1項に規定する居室等-1（40）-検査結果</v>
      </c>
      <c r="AL1350" s="392" t="s">
        <v>4295</v>
      </c>
    </row>
    <row r="1351" spans="5:38" x14ac:dyDescent="0.15">
      <c r="E1351" s="1121">
        <f>'3_入力シート【検査結果表】 排煙設備'!$BL$55</f>
        <v>0</v>
      </c>
      <c r="J1351" s="699" t="s">
        <v>2070</v>
      </c>
      <c r="K1351" s="699" t="s">
        <v>5548</v>
      </c>
      <c r="L1351" s="852" t="s">
        <v>92</v>
      </c>
      <c r="M1351" s="699" t="s">
        <v>2075</v>
      </c>
      <c r="N1351" s="852" t="s">
        <v>1995</v>
      </c>
      <c r="O1351" s="699" t="s">
        <v>2094</v>
      </c>
      <c r="P1351" s="852" t="s">
        <v>1995</v>
      </c>
      <c r="Q1351" s="699" t="s">
        <v>1996</v>
      </c>
      <c r="R1351" s="699"/>
      <c r="S1351" s="699"/>
      <c r="T1351" s="181"/>
      <c r="U1351" s="181"/>
      <c r="AC1351" s="361" t="str">
        <f t="shared" si="23"/>
        <v>２２検査結果（排煙設備）別記第二号-1　令第123条第3項第2号に規定する階段室又は付室、令第129条の13の3第13項に規定する昇降路又は乗降ロビー、令第126条の2第1項に規定する居室等-1（40）-検査者番号</v>
      </c>
      <c r="AL1351" s="392" t="s">
        <v>4296</v>
      </c>
    </row>
    <row r="1352" spans="5:38" x14ac:dyDescent="0.15">
      <c r="E1352" s="1121">
        <f>'3_入力シート【検査結果表】 排煙設備'!$BN$55</f>
        <v>0</v>
      </c>
      <c r="J1352" s="699" t="s">
        <v>2070</v>
      </c>
      <c r="K1352" s="699" t="s">
        <v>5548</v>
      </c>
      <c r="L1352" s="852" t="s">
        <v>92</v>
      </c>
      <c r="M1352" s="699" t="s">
        <v>2075</v>
      </c>
      <c r="N1352" s="852" t="s">
        <v>1995</v>
      </c>
      <c r="O1352" s="699" t="s">
        <v>2094</v>
      </c>
      <c r="P1352" s="852" t="s">
        <v>1995</v>
      </c>
      <c r="Q1352" s="699" t="s">
        <v>1997</v>
      </c>
      <c r="R1352" s="699"/>
      <c r="S1352" s="699"/>
      <c r="T1352" s="181"/>
      <c r="U1352" s="181"/>
      <c r="AC1352" s="361" t="str">
        <f t="shared" si="23"/>
        <v>２２検査結果（排煙設備）別記第二号-1　令第123条第3項第2号に規定する階段室又は付室、令第129条の13の3第13項に規定する昇降路又は乗降ロビー、令第126条の2第1項に規定する居室等-1（40）-指摘の具体的内容等</v>
      </c>
      <c r="AL1352" s="392" t="s">
        <v>4297</v>
      </c>
    </row>
    <row r="1353" spans="5:38" x14ac:dyDescent="0.15">
      <c r="E1353" s="1121">
        <f>'3_入力シート【検査結果表】 排煙設備'!$BX$55</f>
        <v>0</v>
      </c>
      <c r="J1353" s="699" t="s">
        <v>2070</v>
      </c>
      <c r="K1353" s="699" t="s">
        <v>5548</v>
      </c>
      <c r="L1353" s="852" t="s">
        <v>92</v>
      </c>
      <c r="M1353" s="699" t="s">
        <v>2075</v>
      </c>
      <c r="N1353" s="852" t="s">
        <v>1995</v>
      </c>
      <c r="O1353" s="699" t="s">
        <v>2094</v>
      </c>
      <c r="P1353" s="852" t="s">
        <v>1995</v>
      </c>
      <c r="Q1353" s="699" t="s">
        <v>1998</v>
      </c>
      <c r="R1353" s="699"/>
      <c r="S1353" s="699"/>
      <c r="T1353" s="181"/>
      <c r="U1353" s="181"/>
      <c r="AC1353" s="361" t="str">
        <f t="shared" si="23"/>
        <v>２２検査結果（排煙設備）別記第二号-1　令第123条第3項第2号に規定する階段室又は付室、令第129条の13の3第13項に規定する昇降路又は乗降ロビー、令第126条の2第1項に規定する居室等-1（40）-改善策の具体的内容等</v>
      </c>
      <c r="AL1353" s="392" t="s">
        <v>4298</v>
      </c>
    </row>
    <row r="1354" spans="5:38" x14ac:dyDescent="0.15">
      <c r="E1354" s="1121">
        <f>'3_入力シート【検査結果表】 排煙設備'!$CM$55</f>
        <v>0</v>
      </c>
      <c r="J1354" s="699" t="s">
        <v>2070</v>
      </c>
      <c r="K1354" s="699" t="s">
        <v>5548</v>
      </c>
      <c r="L1354" s="852" t="s">
        <v>92</v>
      </c>
      <c r="M1354" s="699" t="s">
        <v>2075</v>
      </c>
      <c r="N1354" s="852" t="s">
        <v>1995</v>
      </c>
      <c r="O1354" s="699" t="s">
        <v>2094</v>
      </c>
      <c r="P1354" s="852" t="s">
        <v>1995</v>
      </c>
      <c r="Q1354" s="699" t="s">
        <v>1999</v>
      </c>
      <c r="R1354" s="852" t="s">
        <v>1995</v>
      </c>
      <c r="S1354" s="699" t="s">
        <v>2000</v>
      </c>
      <c r="T1354" s="181"/>
      <c r="U1354" s="181"/>
      <c r="AC1354" s="361" t="str">
        <f t="shared" si="23"/>
        <v>２２検査結果（排煙設備）別記第二号-1　令第123条第3項第2号に規定する階段室又は付室、令第129条の13の3第13項に規定する昇降路又は乗降ロビー、令第126条の2第1項に規定する居室等-1（40）-改善（予定）年月-年（令和）</v>
      </c>
      <c r="AL1354" s="392" t="s">
        <v>4299</v>
      </c>
    </row>
    <row r="1355" spans="5:38" x14ac:dyDescent="0.15">
      <c r="E1355" s="1121">
        <f>'3_入力シート【検査結果表】 排煙設備'!$CP$55</f>
        <v>0</v>
      </c>
      <c r="J1355" s="699" t="s">
        <v>2070</v>
      </c>
      <c r="K1355" s="699" t="s">
        <v>5548</v>
      </c>
      <c r="L1355" s="852" t="s">
        <v>92</v>
      </c>
      <c r="M1355" s="699" t="s">
        <v>2075</v>
      </c>
      <c r="N1355" s="852" t="s">
        <v>1995</v>
      </c>
      <c r="O1355" s="699" t="s">
        <v>2094</v>
      </c>
      <c r="P1355" s="852" t="s">
        <v>1995</v>
      </c>
      <c r="Q1355" s="699" t="s">
        <v>1999</v>
      </c>
      <c r="R1355" s="852" t="s">
        <v>1995</v>
      </c>
      <c r="S1355" s="699" t="s">
        <v>2001</v>
      </c>
      <c r="T1355" s="181"/>
      <c r="U1355" s="181"/>
      <c r="AC1355" s="361" t="str">
        <f t="shared" si="23"/>
        <v>２２検査結果（排煙設備）別記第二号-1　令第123条第3項第2号に規定する階段室又は付室、令第129条の13の3第13項に規定する昇降路又は乗降ロビー、令第126条の2第1項に規定する居室等-1（40）-改善（予定）年月-月</v>
      </c>
      <c r="AL1355" s="392" t="s">
        <v>4300</v>
      </c>
    </row>
    <row r="1356" spans="5:38" x14ac:dyDescent="0.15">
      <c r="E1356" s="1121">
        <f>'3_入力シート【検査結果表】 排煙設備'!$CS$55</f>
        <v>0</v>
      </c>
      <c r="J1356" s="699" t="s">
        <v>2070</v>
      </c>
      <c r="K1356" s="699" t="s">
        <v>5548</v>
      </c>
      <c r="L1356" s="852" t="s">
        <v>92</v>
      </c>
      <c r="M1356" s="699" t="s">
        <v>2075</v>
      </c>
      <c r="N1356" s="852" t="s">
        <v>1995</v>
      </c>
      <c r="O1356" s="699" t="s">
        <v>2094</v>
      </c>
      <c r="P1356" s="852" t="s">
        <v>1995</v>
      </c>
      <c r="Q1356" s="699" t="s">
        <v>1999</v>
      </c>
      <c r="R1356" s="852" t="s">
        <v>1995</v>
      </c>
      <c r="S1356" s="699" t="s">
        <v>2002</v>
      </c>
      <c r="T1356" s="181"/>
      <c r="U1356" s="181"/>
      <c r="AC1356" s="361" t="str">
        <f t="shared" si="23"/>
        <v>２２検査結果（排煙設備）別記第二号-1　令第123条第3項第2号に規定する階段室又は付室、令第129条の13の3第13項に規定する昇降路又は乗降ロビー、令第126条の2第1項に規定する居室等-1（40）-改善（予定）年月-状況</v>
      </c>
      <c r="AL1356" s="392" t="s">
        <v>4301</v>
      </c>
    </row>
    <row r="1357" spans="5:38" x14ac:dyDescent="0.15">
      <c r="E1357" s="1121">
        <f>'3_入力シート【検査結果表】 排煙設備'!$AZ$56</f>
        <v>0</v>
      </c>
      <c r="J1357" s="699" t="s">
        <v>2070</v>
      </c>
      <c r="K1357" s="699" t="s">
        <v>5548</v>
      </c>
      <c r="L1357" s="852" t="s">
        <v>92</v>
      </c>
      <c r="M1357" s="699" t="s">
        <v>2075</v>
      </c>
      <c r="N1357" s="852" t="s">
        <v>1995</v>
      </c>
      <c r="O1357" s="699" t="s">
        <v>2095</v>
      </c>
      <c r="P1357" s="852" t="s">
        <v>1995</v>
      </c>
      <c r="Q1357" s="699" t="s">
        <v>3514</v>
      </c>
      <c r="R1357" s="699"/>
      <c r="S1357" s="699"/>
      <c r="T1357" s="181"/>
      <c r="U1357" s="181"/>
      <c r="AC1357" s="361" t="str">
        <f t="shared" si="23"/>
        <v>２２検査結果（排煙設備）別記第二号-1　令第123条第3項第2号に規定する階段室又は付室、令第129条の13の3第13項に規定する昇降路又は乗降ロビー、令第126条の2第1項に規定する居室等-1（41）-検査結果</v>
      </c>
      <c r="AL1357" s="392" t="s">
        <v>4302</v>
      </c>
    </row>
    <row r="1358" spans="5:38" x14ac:dyDescent="0.15">
      <c r="E1358" s="1121">
        <f>'3_入力シート【検査結果表】 排煙設備'!$BL$56</f>
        <v>0</v>
      </c>
      <c r="J1358" s="699" t="s">
        <v>2070</v>
      </c>
      <c r="K1358" s="699" t="s">
        <v>5548</v>
      </c>
      <c r="L1358" s="852" t="s">
        <v>92</v>
      </c>
      <c r="M1358" s="699" t="s">
        <v>2075</v>
      </c>
      <c r="N1358" s="852" t="s">
        <v>1995</v>
      </c>
      <c r="O1358" s="699" t="s">
        <v>2095</v>
      </c>
      <c r="P1358" s="852" t="s">
        <v>1995</v>
      </c>
      <c r="Q1358" s="699" t="s">
        <v>1996</v>
      </c>
      <c r="R1358" s="699"/>
      <c r="S1358" s="699"/>
      <c r="T1358" s="181"/>
      <c r="U1358" s="181"/>
      <c r="AC1358" s="361" t="str">
        <f t="shared" si="23"/>
        <v>２２検査結果（排煙設備）別記第二号-1　令第123条第3項第2号に規定する階段室又は付室、令第129条の13の3第13項に規定する昇降路又は乗降ロビー、令第126条の2第1項に規定する居室等-1（41）-検査者番号</v>
      </c>
      <c r="AL1358" s="392" t="s">
        <v>4303</v>
      </c>
    </row>
    <row r="1359" spans="5:38" x14ac:dyDescent="0.15">
      <c r="E1359" s="1121">
        <f>'3_入力シート【検査結果表】 排煙設備'!$BN$56</f>
        <v>0</v>
      </c>
      <c r="J1359" s="699" t="s">
        <v>2070</v>
      </c>
      <c r="K1359" s="699" t="s">
        <v>5548</v>
      </c>
      <c r="L1359" s="852" t="s">
        <v>92</v>
      </c>
      <c r="M1359" s="699" t="s">
        <v>2075</v>
      </c>
      <c r="N1359" s="852" t="s">
        <v>1995</v>
      </c>
      <c r="O1359" s="699" t="s">
        <v>2095</v>
      </c>
      <c r="P1359" s="852" t="s">
        <v>1995</v>
      </c>
      <c r="Q1359" s="699" t="s">
        <v>1997</v>
      </c>
      <c r="R1359" s="699"/>
      <c r="S1359" s="699"/>
      <c r="T1359" s="181"/>
      <c r="U1359" s="181"/>
      <c r="AC1359" s="361" t="str">
        <f t="shared" si="23"/>
        <v>２２検査結果（排煙設備）別記第二号-1　令第123条第3項第2号に規定する階段室又は付室、令第129条の13の3第13項に規定する昇降路又は乗降ロビー、令第126条の2第1項に規定する居室等-1（41）-指摘の具体的内容等</v>
      </c>
      <c r="AL1359" s="392" t="s">
        <v>4304</v>
      </c>
    </row>
    <row r="1360" spans="5:38" x14ac:dyDescent="0.15">
      <c r="E1360" s="1121">
        <f>'3_入力シート【検査結果表】 排煙設備'!$BX$56</f>
        <v>0</v>
      </c>
      <c r="J1360" s="699" t="s">
        <v>2070</v>
      </c>
      <c r="K1360" s="699" t="s">
        <v>5548</v>
      </c>
      <c r="L1360" s="852" t="s">
        <v>92</v>
      </c>
      <c r="M1360" s="699" t="s">
        <v>2075</v>
      </c>
      <c r="N1360" s="852" t="s">
        <v>1995</v>
      </c>
      <c r="O1360" s="699" t="s">
        <v>2095</v>
      </c>
      <c r="P1360" s="852" t="s">
        <v>1995</v>
      </c>
      <c r="Q1360" s="699" t="s">
        <v>1998</v>
      </c>
      <c r="R1360" s="699"/>
      <c r="S1360" s="699"/>
      <c r="T1360" s="181"/>
      <c r="U1360" s="181"/>
      <c r="AC1360" s="361" t="str">
        <f t="shared" si="23"/>
        <v>２２検査結果（排煙設備）別記第二号-1　令第123条第3項第2号に規定する階段室又は付室、令第129条の13の3第13項に規定する昇降路又は乗降ロビー、令第126条の2第1項に規定する居室等-1（41）-改善策の具体的内容等</v>
      </c>
      <c r="AL1360" s="392" t="s">
        <v>4305</v>
      </c>
    </row>
    <row r="1361" spans="5:38" x14ac:dyDescent="0.15">
      <c r="E1361" s="1121">
        <f>'3_入力シート【検査結果表】 排煙設備'!$CM$56</f>
        <v>0</v>
      </c>
      <c r="J1361" s="699" t="s">
        <v>2070</v>
      </c>
      <c r="K1361" s="699" t="s">
        <v>5548</v>
      </c>
      <c r="L1361" s="852" t="s">
        <v>92</v>
      </c>
      <c r="M1361" s="699" t="s">
        <v>2075</v>
      </c>
      <c r="N1361" s="852" t="s">
        <v>1995</v>
      </c>
      <c r="O1361" s="699" t="s">
        <v>2095</v>
      </c>
      <c r="P1361" s="852" t="s">
        <v>1995</v>
      </c>
      <c r="Q1361" s="699" t="s">
        <v>1999</v>
      </c>
      <c r="R1361" s="852" t="s">
        <v>1995</v>
      </c>
      <c r="S1361" s="699" t="s">
        <v>2000</v>
      </c>
      <c r="T1361" s="181"/>
      <c r="U1361" s="181"/>
      <c r="AC1361" s="361" t="str">
        <f t="shared" si="23"/>
        <v>２２検査結果（排煙設備）別記第二号-1　令第123条第3項第2号に規定する階段室又は付室、令第129条の13の3第13項に規定する昇降路又は乗降ロビー、令第126条の2第1項に規定する居室等-1（41）-改善（予定）年月-年（令和）</v>
      </c>
      <c r="AL1361" s="392" t="s">
        <v>4306</v>
      </c>
    </row>
    <row r="1362" spans="5:38" x14ac:dyDescent="0.15">
      <c r="E1362" s="1121">
        <f>'3_入力シート【検査結果表】 排煙設備'!$CP$56</f>
        <v>0</v>
      </c>
      <c r="J1362" s="699" t="s">
        <v>2070</v>
      </c>
      <c r="K1362" s="699" t="s">
        <v>5548</v>
      </c>
      <c r="L1362" s="852" t="s">
        <v>92</v>
      </c>
      <c r="M1362" s="699" t="s">
        <v>2075</v>
      </c>
      <c r="N1362" s="852" t="s">
        <v>1995</v>
      </c>
      <c r="O1362" s="699" t="s">
        <v>2095</v>
      </c>
      <c r="P1362" s="852" t="s">
        <v>1995</v>
      </c>
      <c r="Q1362" s="699" t="s">
        <v>1999</v>
      </c>
      <c r="R1362" s="852" t="s">
        <v>1995</v>
      </c>
      <c r="S1362" s="699" t="s">
        <v>2001</v>
      </c>
      <c r="T1362" s="181"/>
      <c r="U1362" s="181"/>
      <c r="AC1362" s="361" t="str">
        <f t="shared" si="23"/>
        <v>２２検査結果（排煙設備）別記第二号-1　令第123条第3項第2号に規定する階段室又は付室、令第129条の13の3第13項に規定する昇降路又は乗降ロビー、令第126条の2第1項に規定する居室等-1（41）-改善（予定）年月-月</v>
      </c>
      <c r="AL1362" s="392" t="s">
        <v>4307</v>
      </c>
    </row>
    <row r="1363" spans="5:38" x14ac:dyDescent="0.15">
      <c r="E1363" s="1121">
        <f>'3_入力シート【検査結果表】 排煙設備'!$CS$56</f>
        <v>0</v>
      </c>
      <c r="J1363" s="699" t="s">
        <v>2070</v>
      </c>
      <c r="K1363" s="699" t="s">
        <v>5548</v>
      </c>
      <c r="L1363" s="852" t="s">
        <v>92</v>
      </c>
      <c r="M1363" s="699" t="s">
        <v>2075</v>
      </c>
      <c r="N1363" s="852" t="s">
        <v>1995</v>
      </c>
      <c r="O1363" s="699" t="s">
        <v>2095</v>
      </c>
      <c r="P1363" s="852" t="s">
        <v>1995</v>
      </c>
      <c r="Q1363" s="699" t="s">
        <v>1999</v>
      </c>
      <c r="R1363" s="852" t="s">
        <v>1995</v>
      </c>
      <c r="S1363" s="699" t="s">
        <v>2002</v>
      </c>
      <c r="T1363" s="181"/>
      <c r="U1363" s="181"/>
      <c r="AC1363" s="361" t="str">
        <f t="shared" si="23"/>
        <v>２２検査結果（排煙設備）別記第二号-1　令第123条第3項第2号に規定する階段室又は付室、令第129条の13の3第13項に規定する昇降路又は乗降ロビー、令第126条の2第1項に規定する居室等-1（41）-改善（予定）年月-状況</v>
      </c>
      <c r="AL1363" s="392" t="s">
        <v>4308</v>
      </c>
    </row>
    <row r="1364" spans="5:38" x14ac:dyDescent="0.15">
      <c r="E1364" s="1121">
        <f>'3_入力シート【検査結果表】 排煙設備'!$AZ$57</f>
        <v>0</v>
      </c>
      <c r="J1364" s="699" t="s">
        <v>2070</v>
      </c>
      <c r="K1364" s="699" t="s">
        <v>5548</v>
      </c>
      <c r="L1364" s="852" t="s">
        <v>92</v>
      </c>
      <c r="M1364" s="699" t="s">
        <v>2075</v>
      </c>
      <c r="N1364" s="852" t="s">
        <v>1995</v>
      </c>
      <c r="O1364" s="699" t="s">
        <v>2096</v>
      </c>
      <c r="P1364" s="852" t="s">
        <v>1995</v>
      </c>
      <c r="Q1364" s="699" t="s">
        <v>3514</v>
      </c>
      <c r="R1364" s="699"/>
      <c r="S1364" s="699"/>
      <c r="T1364" s="181"/>
      <c r="U1364" s="181"/>
      <c r="AC1364" s="361" t="str">
        <f t="shared" si="23"/>
        <v>２２検査結果（排煙設備）別記第二号-1　令第123条第3項第2号に規定する階段室又は付室、令第129条の13の3第13項に規定する昇降路又は乗降ロビー、令第126条の2第1項に規定する居室等-1（42）-検査結果</v>
      </c>
      <c r="AL1364" s="392" t="s">
        <v>4309</v>
      </c>
    </row>
    <row r="1365" spans="5:38" x14ac:dyDescent="0.15">
      <c r="E1365" s="1121">
        <f>'3_入力シート【検査結果表】 排煙設備'!$BL$57</f>
        <v>0</v>
      </c>
      <c r="J1365" s="699" t="s">
        <v>2070</v>
      </c>
      <c r="K1365" s="699" t="s">
        <v>5548</v>
      </c>
      <c r="L1365" s="852" t="s">
        <v>92</v>
      </c>
      <c r="M1365" s="699" t="s">
        <v>2075</v>
      </c>
      <c r="N1365" s="852" t="s">
        <v>1995</v>
      </c>
      <c r="O1365" s="699" t="s">
        <v>2096</v>
      </c>
      <c r="P1365" s="852" t="s">
        <v>1995</v>
      </c>
      <c r="Q1365" s="699" t="s">
        <v>1996</v>
      </c>
      <c r="R1365" s="699"/>
      <c r="S1365" s="699"/>
      <c r="T1365" s="181"/>
      <c r="U1365" s="181"/>
      <c r="AC1365" s="361" t="str">
        <f t="shared" si="23"/>
        <v>２２検査結果（排煙設備）別記第二号-1　令第123条第3項第2号に規定する階段室又は付室、令第129条の13の3第13項に規定する昇降路又は乗降ロビー、令第126条の2第1項に規定する居室等-1（42）-検査者番号</v>
      </c>
      <c r="AL1365" s="392" t="s">
        <v>4310</v>
      </c>
    </row>
    <row r="1366" spans="5:38" x14ac:dyDescent="0.15">
      <c r="E1366" s="1121">
        <f>'3_入力シート【検査結果表】 排煙設備'!$BN$57</f>
        <v>0</v>
      </c>
      <c r="J1366" s="699" t="s">
        <v>2070</v>
      </c>
      <c r="K1366" s="699" t="s">
        <v>5548</v>
      </c>
      <c r="L1366" s="852" t="s">
        <v>92</v>
      </c>
      <c r="M1366" s="699" t="s">
        <v>2075</v>
      </c>
      <c r="N1366" s="852" t="s">
        <v>1995</v>
      </c>
      <c r="O1366" s="699" t="s">
        <v>2096</v>
      </c>
      <c r="P1366" s="852" t="s">
        <v>1995</v>
      </c>
      <c r="Q1366" s="699" t="s">
        <v>1997</v>
      </c>
      <c r="R1366" s="699"/>
      <c r="S1366" s="699"/>
      <c r="T1366" s="181"/>
      <c r="U1366" s="181"/>
      <c r="AC1366" s="361" t="str">
        <f t="shared" si="23"/>
        <v>２２検査結果（排煙設備）別記第二号-1　令第123条第3項第2号に規定する階段室又は付室、令第129条の13の3第13項に規定する昇降路又は乗降ロビー、令第126条の2第1項に規定する居室等-1（42）-指摘の具体的内容等</v>
      </c>
      <c r="AL1366" s="392" t="s">
        <v>4311</v>
      </c>
    </row>
    <row r="1367" spans="5:38" x14ac:dyDescent="0.15">
      <c r="E1367" s="1121">
        <f>'3_入力シート【検査結果表】 排煙設備'!$BX$57</f>
        <v>0</v>
      </c>
      <c r="J1367" s="699" t="s">
        <v>2070</v>
      </c>
      <c r="K1367" s="699" t="s">
        <v>5548</v>
      </c>
      <c r="L1367" s="852" t="s">
        <v>92</v>
      </c>
      <c r="M1367" s="699" t="s">
        <v>2075</v>
      </c>
      <c r="N1367" s="852" t="s">
        <v>1995</v>
      </c>
      <c r="O1367" s="699" t="s">
        <v>2096</v>
      </c>
      <c r="P1367" s="852" t="s">
        <v>1995</v>
      </c>
      <c r="Q1367" s="699" t="s">
        <v>1998</v>
      </c>
      <c r="R1367" s="699"/>
      <c r="S1367" s="699"/>
      <c r="T1367" s="181"/>
      <c r="U1367" s="181"/>
      <c r="AC1367" s="361" t="str">
        <f t="shared" si="23"/>
        <v>２２検査結果（排煙設備）別記第二号-1　令第123条第3項第2号に規定する階段室又は付室、令第129条の13の3第13項に規定する昇降路又は乗降ロビー、令第126条の2第1項に規定する居室等-1（42）-改善策の具体的内容等</v>
      </c>
      <c r="AL1367" s="392" t="s">
        <v>4312</v>
      </c>
    </row>
    <row r="1368" spans="5:38" x14ac:dyDescent="0.15">
      <c r="E1368" s="1121">
        <f>'3_入力シート【検査結果表】 排煙設備'!$CM$57</f>
        <v>0</v>
      </c>
      <c r="J1368" s="699" t="s">
        <v>2070</v>
      </c>
      <c r="K1368" s="699" t="s">
        <v>5548</v>
      </c>
      <c r="L1368" s="852" t="s">
        <v>92</v>
      </c>
      <c r="M1368" s="699" t="s">
        <v>2075</v>
      </c>
      <c r="N1368" s="852" t="s">
        <v>1995</v>
      </c>
      <c r="O1368" s="699" t="s">
        <v>2096</v>
      </c>
      <c r="P1368" s="852" t="s">
        <v>1995</v>
      </c>
      <c r="Q1368" s="699" t="s">
        <v>1999</v>
      </c>
      <c r="R1368" s="852" t="s">
        <v>1995</v>
      </c>
      <c r="S1368" s="699" t="s">
        <v>2000</v>
      </c>
      <c r="T1368" s="181"/>
      <c r="U1368" s="181"/>
      <c r="AC1368" s="361" t="str">
        <f t="shared" si="23"/>
        <v>２２検査結果（排煙設備）別記第二号-1　令第123条第3項第2号に規定する階段室又は付室、令第129条の13の3第13項に規定する昇降路又は乗降ロビー、令第126条の2第1項に規定する居室等-1（42）-改善（予定）年月-年（令和）</v>
      </c>
      <c r="AL1368" s="392" t="s">
        <v>4313</v>
      </c>
    </row>
    <row r="1369" spans="5:38" x14ac:dyDescent="0.15">
      <c r="E1369" s="1121">
        <f>'3_入力シート【検査結果表】 排煙設備'!$CP$57</f>
        <v>0</v>
      </c>
      <c r="J1369" s="699" t="s">
        <v>2070</v>
      </c>
      <c r="K1369" s="699" t="s">
        <v>5548</v>
      </c>
      <c r="L1369" s="852" t="s">
        <v>92</v>
      </c>
      <c r="M1369" s="699" t="s">
        <v>2075</v>
      </c>
      <c r="N1369" s="852" t="s">
        <v>1995</v>
      </c>
      <c r="O1369" s="699" t="s">
        <v>2096</v>
      </c>
      <c r="P1369" s="852" t="s">
        <v>1995</v>
      </c>
      <c r="Q1369" s="699" t="s">
        <v>1999</v>
      </c>
      <c r="R1369" s="852" t="s">
        <v>1995</v>
      </c>
      <c r="S1369" s="699" t="s">
        <v>2001</v>
      </c>
      <c r="T1369" s="181"/>
      <c r="U1369" s="181"/>
      <c r="AC1369" s="361" t="str">
        <f t="shared" ref="AC1369:AC1432" si="24">CONCATENATE(J1369,K1369,L1369,M1369,N1369,O1369,P1369,Q1369,R1369,S1369,T1369,U1369)</f>
        <v>２２検査結果（排煙設備）別記第二号-1　令第123条第3項第2号に規定する階段室又は付室、令第129条の13の3第13項に規定する昇降路又は乗降ロビー、令第126条の2第1項に規定する居室等-1（42）-改善（予定）年月-月</v>
      </c>
      <c r="AL1369" s="392" t="s">
        <v>4314</v>
      </c>
    </row>
    <row r="1370" spans="5:38" x14ac:dyDescent="0.15">
      <c r="E1370" s="1121">
        <f>'3_入力シート【検査結果表】 排煙設備'!$CS$57</f>
        <v>0</v>
      </c>
      <c r="J1370" s="699" t="s">
        <v>2070</v>
      </c>
      <c r="K1370" s="699" t="s">
        <v>5548</v>
      </c>
      <c r="L1370" s="852" t="s">
        <v>92</v>
      </c>
      <c r="M1370" s="699" t="s">
        <v>2075</v>
      </c>
      <c r="N1370" s="852" t="s">
        <v>1995</v>
      </c>
      <c r="O1370" s="699" t="s">
        <v>2096</v>
      </c>
      <c r="P1370" s="852" t="s">
        <v>1995</v>
      </c>
      <c r="Q1370" s="699" t="s">
        <v>1999</v>
      </c>
      <c r="R1370" s="852" t="s">
        <v>1995</v>
      </c>
      <c r="S1370" s="699" t="s">
        <v>2002</v>
      </c>
      <c r="T1370" s="181"/>
      <c r="U1370" s="181"/>
      <c r="AC1370" s="361" t="str">
        <f t="shared" si="24"/>
        <v>２２検査結果（排煙設備）別記第二号-1　令第123条第3項第2号に規定する階段室又は付室、令第129条の13の3第13項に規定する昇降路又は乗降ロビー、令第126条の2第1項に規定する居室等-1（42）-改善（予定）年月-状況</v>
      </c>
      <c r="AL1370" s="392" t="s">
        <v>4315</v>
      </c>
    </row>
    <row r="1371" spans="5:38" x14ac:dyDescent="0.15">
      <c r="E1371" s="1121">
        <f>'3_入力シート【検査結果表】 排煙設備'!$AZ$58</f>
        <v>0</v>
      </c>
      <c r="J1371" s="699" t="s">
        <v>2070</v>
      </c>
      <c r="K1371" s="699" t="s">
        <v>5548</v>
      </c>
      <c r="L1371" s="852" t="s">
        <v>92</v>
      </c>
      <c r="M1371" s="699" t="s">
        <v>2075</v>
      </c>
      <c r="N1371" s="852" t="s">
        <v>1995</v>
      </c>
      <c r="O1371" s="699" t="s">
        <v>2097</v>
      </c>
      <c r="P1371" s="852" t="s">
        <v>1995</v>
      </c>
      <c r="Q1371" s="699" t="s">
        <v>3514</v>
      </c>
      <c r="R1371" s="699"/>
      <c r="S1371" s="699"/>
      <c r="T1371" s="181"/>
      <c r="U1371" s="181"/>
      <c r="AC1371" s="361" t="str">
        <f t="shared" si="24"/>
        <v>２２検査結果（排煙設備）別記第二号-1　令第123条第3項第2号に規定する階段室又は付室、令第129条の13の3第13項に規定する昇降路又は乗降ロビー、令第126条の2第1項に規定する居室等-1（43）-検査結果</v>
      </c>
      <c r="AL1371" s="392" t="s">
        <v>4316</v>
      </c>
    </row>
    <row r="1372" spans="5:38" x14ac:dyDescent="0.15">
      <c r="E1372" s="1121">
        <f>'3_入力シート【検査結果表】 排煙設備'!$BL$58</f>
        <v>0</v>
      </c>
      <c r="J1372" s="699" t="s">
        <v>2070</v>
      </c>
      <c r="K1372" s="699" t="s">
        <v>5548</v>
      </c>
      <c r="L1372" s="852" t="s">
        <v>92</v>
      </c>
      <c r="M1372" s="699" t="s">
        <v>2075</v>
      </c>
      <c r="N1372" s="852" t="s">
        <v>1995</v>
      </c>
      <c r="O1372" s="699" t="s">
        <v>2097</v>
      </c>
      <c r="P1372" s="852" t="s">
        <v>1995</v>
      </c>
      <c r="Q1372" s="699" t="s">
        <v>1996</v>
      </c>
      <c r="R1372" s="699"/>
      <c r="S1372" s="699"/>
      <c r="T1372" s="181"/>
      <c r="U1372" s="181"/>
      <c r="AC1372" s="361" t="str">
        <f t="shared" si="24"/>
        <v>２２検査結果（排煙設備）別記第二号-1　令第123条第3項第2号に規定する階段室又は付室、令第129条の13の3第13項に規定する昇降路又は乗降ロビー、令第126条の2第1項に規定する居室等-1（43）-検査者番号</v>
      </c>
      <c r="AL1372" s="392" t="s">
        <v>4317</v>
      </c>
    </row>
    <row r="1373" spans="5:38" x14ac:dyDescent="0.15">
      <c r="E1373" s="1121">
        <f>'3_入力シート【検査結果表】 排煙設備'!$BN$58</f>
        <v>0</v>
      </c>
      <c r="J1373" s="699" t="s">
        <v>2070</v>
      </c>
      <c r="K1373" s="699" t="s">
        <v>5548</v>
      </c>
      <c r="L1373" s="852" t="s">
        <v>92</v>
      </c>
      <c r="M1373" s="699" t="s">
        <v>2075</v>
      </c>
      <c r="N1373" s="852" t="s">
        <v>1995</v>
      </c>
      <c r="O1373" s="699" t="s">
        <v>2097</v>
      </c>
      <c r="P1373" s="852" t="s">
        <v>1995</v>
      </c>
      <c r="Q1373" s="699" t="s">
        <v>1997</v>
      </c>
      <c r="R1373" s="699"/>
      <c r="S1373" s="699"/>
      <c r="T1373" s="181"/>
      <c r="U1373" s="181"/>
      <c r="AC1373" s="361" t="str">
        <f t="shared" si="24"/>
        <v>２２検査結果（排煙設備）別記第二号-1　令第123条第3項第2号に規定する階段室又は付室、令第129条の13の3第13項に規定する昇降路又は乗降ロビー、令第126条の2第1項に規定する居室等-1（43）-指摘の具体的内容等</v>
      </c>
      <c r="AL1373" s="392" t="s">
        <v>4318</v>
      </c>
    </row>
    <row r="1374" spans="5:38" x14ac:dyDescent="0.15">
      <c r="E1374" s="1121">
        <f>'3_入力シート【検査結果表】 排煙設備'!$BX$58</f>
        <v>0</v>
      </c>
      <c r="J1374" s="699" t="s">
        <v>2070</v>
      </c>
      <c r="K1374" s="699" t="s">
        <v>5548</v>
      </c>
      <c r="L1374" s="852" t="s">
        <v>92</v>
      </c>
      <c r="M1374" s="699" t="s">
        <v>2075</v>
      </c>
      <c r="N1374" s="852" t="s">
        <v>1995</v>
      </c>
      <c r="O1374" s="699" t="s">
        <v>2097</v>
      </c>
      <c r="P1374" s="852" t="s">
        <v>1995</v>
      </c>
      <c r="Q1374" s="699" t="s">
        <v>1998</v>
      </c>
      <c r="R1374" s="699"/>
      <c r="S1374" s="699"/>
      <c r="T1374" s="181"/>
      <c r="U1374" s="181"/>
      <c r="AC1374" s="361" t="str">
        <f t="shared" si="24"/>
        <v>２２検査結果（排煙設備）別記第二号-1　令第123条第3項第2号に規定する階段室又は付室、令第129条の13の3第13項に規定する昇降路又は乗降ロビー、令第126条の2第1項に規定する居室等-1（43）-改善策の具体的内容等</v>
      </c>
      <c r="AL1374" s="392" t="s">
        <v>4319</v>
      </c>
    </row>
    <row r="1375" spans="5:38" x14ac:dyDescent="0.15">
      <c r="E1375" s="1121">
        <f>'3_入力シート【検査結果表】 排煙設備'!$CM$58</f>
        <v>0</v>
      </c>
      <c r="J1375" s="699" t="s">
        <v>2070</v>
      </c>
      <c r="K1375" s="699" t="s">
        <v>5548</v>
      </c>
      <c r="L1375" s="852" t="s">
        <v>92</v>
      </c>
      <c r="M1375" s="699" t="s">
        <v>2075</v>
      </c>
      <c r="N1375" s="852" t="s">
        <v>1995</v>
      </c>
      <c r="O1375" s="699" t="s">
        <v>2097</v>
      </c>
      <c r="P1375" s="852" t="s">
        <v>1995</v>
      </c>
      <c r="Q1375" s="699" t="s">
        <v>1999</v>
      </c>
      <c r="R1375" s="852" t="s">
        <v>1995</v>
      </c>
      <c r="S1375" s="699" t="s">
        <v>2000</v>
      </c>
      <c r="T1375" s="181"/>
      <c r="U1375" s="181"/>
      <c r="AC1375" s="361" t="str">
        <f t="shared" si="24"/>
        <v>２２検査結果（排煙設備）別記第二号-1　令第123条第3項第2号に規定する階段室又は付室、令第129条の13の3第13項に規定する昇降路又は乗降ロビー、令第126条の2第1項に規定する居室等-1（43）-改善（予定）年月-年（令和）</v>
      </c>
      <c r="AL1375" s="392" t="s">
        <v>4320</v>
      </c>
    </row>
    <row r="1376" spans="5:38" x14ac:dyDescent="0.15">
      <c r="E1376" s="1121">
        <f>'3_入力シート【検査結果表】 排煙設備'!$CP$58</f>
        <v>0</v>
      </c>
      <c r="J1376" s="699" t="s">
        <v>2070</v>
      </c>
      <c r="K1376" s="699" t="s">
        <v>5548</v>
      </c>
      <c r="L1376" s="852" t="s">
        <v>92</v>
      </c>
      <c r="M1376" s="699" t="s">
        <v>2075</v>
      </c>
      <c r="N1376" s="852" t="s">
        <v>1995</v>
      </c>
      <c r="O1376" s="699" t="s">
        <v>2097</v>
      </c>
      <c r="P1376" s="852" t="s">
        <v>1995</v>
      </c>
      <c r="Q1376" s="699" t="s">
        <v>1999</v>
      </c>
      <c r="R1376" s="852" t="s">
        <v>1995</v>
      </c>
      <c r="S1376" s="699" t="s">
        <v>2001</v>
      </c>
      <c r="T1376" s="181"/>
      <c r="U1376" s="181"/>
      <c r="AC1376" s="361" t="str">
        <f t="shared" si="24"/>
        <v>２２検査結果（排煙設備）別記第二号-1　令第123条第3項第2号に規定する階段室又は付室、令第129条の13の3第13項に規定する昇降路又は乗降ロビー、令第126条の2第1項に規定する居室等-1（43）-改善（予定）年月-月</v>
      </c>
      <c r="AL1376" s="392" t="s">
        <v>4321</v>
      </c>
    </row>
    <row r="1377" spans="5:38" x14ac:dyDescent="0.15">
      <c r="E1377" s="1121">
        <f>'3_入力シート【検査結果表】 排煙設備'!$CS$58</f>
        <v>0</v>
      </c>
      <c r="J1377" s="699" t="s">
        <v>2070</v>
      </c>
      <c r="K1377" s="699" t="s">
        <v>5548</v>
      </c>
      <c r="L1377" s="852" t="s">
        <v>92</v>
      </c>
      <c r="M1377" s="699" t="s">
        <v>2075</v>
      </c>
      <c r="N1377" s="852" t="s">
        <v>1995</v>
      </c>
      <c r="O1377" s="699" t="s">
        <v>2097</v>
      </c>
      <c r="P1377" s="852" t="s">
        <v>1995</v>
      </c>
      <c r="Q1377" s="699" t="s">
        <v>1999</v>
      </c>
      <c r="R1377" s="852" t="s">
        <v>1995</v>
      </c>
      <c r="S1377" s="699" t="s">
        <v>2002</v>
      </c>
      <c r="T1377" s="181"/>
      <c r="U1377" s="181"/>
      <c r="AC1377" s="361" t="str">
        <f t="shared" si="24"/>
        <v>２２検査結果（排煙設備）別記第二号-1　令第123条第3項第2号に規定する階段室又は付室、令第129条の13の3第13項に規定する昇降路又は乗降ロビー、令第126条の2第1項に規定する居室等-1（43）-改善（予定）年月-状況</v>
      </c>
      <c r="AL1377" s="392" t="s">
        <v>4322</v>
      </c>
    </row>
    <row r="1378" spans="5:38" x14ac:dyDescent="0.15">
      <c r="E1378" s="1121">
        <f>'3_入力シート【検査結果表】 排煙設備'!$AZ$59</f>
        <v>0</v>
      </c>
      <c r="J1378" s="699" t="s">
        <v>2070</v>
      </c>
      <c r="K1378" s="699" t="s">
        <v>5548</v>
      </c>
      <c r="L1378" s="852" t="s">
        <v>92</v>
      </c>
      <c r="M1378" s="699" t="s">
        <v>2075</v>
      </c>
      <c r="N1378" s="852" t="s">
        <v>1995</v>
      </c>
      <c r="O1378" s="699" t="s">
        <v>2098</v>
      </c>
      <c r="P1378" s="852" t="s">
        <v>1995</v>
      </c>
      <c r="Q1378" s="699" t="s">
        <v>3514</v>
      </c>
      <c r="R1378" s="699"/>
      <c r="S1378" s="699"/>
      <c r="T1378" s="181"/>
      <c r="U1378" s="181"/>
      <c r="AC1378" s="361" t="str">
        <f t="shared" si="24"/>
        <v>２２検査結果（排煙設備）別記第二号-1　令第123条第3項第2号に規定する階段室又は付室、令第129条の13の3第13項に規定する昇降路又は乗降ロビー、令第126条の2第1項に規定する居室等-1（44）-検査結果</v>
      </c>
      <c r="AL1378" s="392" t="s">
        <v>4323</v>
      </c>
    </row>
    <row r="1379" spans="5:38" x14ac:dyDescent="0.15">
      <c r="E1379" s="1121">
        <f>'3_入力シート【検査結果表】 排煙設備'!$BL$59</f>
        <v>0</v>
      </c>
      <c r="J1379" s="699" t="s">
        <v>2070</v>
      </c>
      <c r="K1379" s="699" t="s">
        <v>5548</v>
      </c>
      <c r="L1379" s="852" t="s">
        <v>92</v>
      </c>
      <c r="M1379" s="699" t="s">
        <v>2075</v>
      </c>
      <c r="N1379" s="852" t="s">
        <v>1995</v>
      </c>
      <c r="O1379" s="699" t="s">
        <v>2098</v>
      </c>
      <c r="P1379" s="852" t="s">
        <v>1995</v>
      </c>
      <c r="Q1379" s="699" t="s">
        <v>1996</v>
      </c>
      <c r="R1379" s="699"/>
      <c r="S1379" s="699"/>
      <c r="T1379" s="181"/>
      <c r="U1379" s="181"/>
      <c r="AC1379" s="361" t="str">
        <f t="shared" si="24"/>
        <v>２２検査結果（排煙設備）別記第二号-1　令第123条第3項第2号に規定する階段室又は付室、令第129条の13の3第13項に規定する昇降路又は乗降ロビー、令第126条の2第1項に規定する居室等-1（44）-検査者番号</v>
      </c>
      <c r="AL1379" s="392" t="s">
        <v>4324</v>
      </c>
    </row>
    <row r="1380" spans="5:38" x14ac:dyDescent="0.15">
      <c r="E1380" s="1121">
        <f>'3_入力シート【検査結果表】 排煙設備'!$BN$59</f>
        <v>0</v>
      </c>
      <c r="J1380" s="699" t="s">
        <v>2070</v>
      </c>
      <c r="K1380" s="699" t="s">
        <v>5548</v>
      </c>
      <c r="L1380" s="852" t="s">
        <v>92</v>
      </c>
      <c r="M1380" s="699" t="s">
        <v>2075</v>
      </c>
      <c r="N1380" s="852" t="s">
        <v>1995</v>
      </c>
      <c r="O1380" s="699" t="s">
        <v>2098</v>
      </c>
      <c r="P1380" s="852" t="s">
        <v>1995</v>
      </c>
      <c r="Q1380" s="699" t="s">
        <v>1997</v>
      </c>
      <c r="R1380" s="699"/>
      <c r="S1380" s="699"/>
      <c r="T1380" s="181"/>
      <c r="U1380" s="181"/>
      <c r="AC1380" s="361" t="str">
        <f t="shared" si="24"/>
        <v>２２検査結果（排煙設備）別記第二号-1　令第123条第3項第2号に規定する階段室又は付室、令第129条の13の3第13項に規定する昇降路又は乗降ロビー、令第126条の2第1項に規定する居室等-1（44）-指摘の具体的内容等</v>
      </c>
      <c r="AL1380" s="392" t="s">
        <v>4325</v>
      </c>
    </row>
    <row r="1381" spans="5:38" x14ac:dyDescent="0.15">
      <c r="E1381" s="1121">
        <f>'3_入力シート【検査結果表】 排煙設備'!$BX$59</f>
        <v>0</v>
      </c>
      <c r="J1381" s="699" t="s">
        <v>2070</v>
      </c>
      <c r="K1381" s="699" t="s">
        <v>5548</v>
      </c>
      <c r="L1381" s="852" t="s">
        <v>92</v>
      </c>
      <c r="M1381" s="699" t="s">
        <v>2075</v>
      </c>
      <c r="N1381" s="852" t="s">
        <v>1995</v>
      </c>
      <c r="O1381" s="699" t="s">
        <v>2098</v>
      </c>
      <c r="P1381" s="852" t="s">
        <v>1995</v>
      </c>
      <c r="Q1381" s="699" t="s">
        <v>1998</v>
      </c>
      <c r="R1381" s="699"/>
      <c r="S1381" s="699"/>
      <c r="T1381" s="181"/>
      <c r="U1381" s="181"/>
      <c r="AC1381" s="361" t="str">
        <f t="shared" si="24"/>
        <v>２２検査結果（排煙設備）別記第二号-1　令第123条第3項第2号に規定する階段室又は付室、令第129条の13の3第13項に規定する昇降路又は乗降ロビー、令第126条の2第1項に規定する居室等-1（44）-改善策の具体的内容等</v>
      </c>
      <c r="AL1381" s="392" t="s">
        <v>4326</v>
      </c>
    </row>
    <row r="1382" spans="5:38" x14ac:dyDescent="0.15">
      <c r="E1382" s="1121">
        <f>'3_入力シート【検査結果表】 排煙設備'!$CM$59</f>
        <v>0</v>
      </c>
      <c r="J1382" s="699" t="s">
        <v>2070</v>
      </c>
      <c r="K1382" s="699" t="s">
        <v>5548</v>
      </c>
      <c r="L1382" s="852" t="s">
        <v>92</v>
      </c>
      <c r="M1382" s="699" t="s">
        <v>2075</v>
      </c>
      <c r="N1382" s="852" t="s">
        <v>1995</v>
      </c>
      <c r="O1382" s="699" t="s">
        <v>2098</v>
      </c>
      <c r="P1382" s="852" t="s">
        <v>1995</v>
      </c>
      <c r="Q1382" s="699" t="s">
        <v>1999</v>
      </c>
      <c r="R1382" s="852" t="s">
        <v>1995</v>
      </c>
      <c r="S1382" s="699" t="s">
        <v>2000</v>
      </c>
      <c r="T1382" s="181"/>
      <c r="U1382" s="181"/>
      <c r="AC1382" s="361" t="str">
        <f t="shared" si="24"/>
        <v>２２検査結果（排煙設備）別記第二号-1　令第123条第3項第2号に規定する階段室又は付室、令第129条の13の3第13項に規定する昇降路又は乗降ロビー、令第126条の2第1項に規定する居室等-1（44）-改善（予定）年月-年（令和）</v>
      </c>
      <c r="AL1382" s="392" t="s">
        <v>4327</v>
      </c>
    </row>
    <row r="1383" spans="5:38" x14ac:dyDescent="0.15">
      <c r="E1383" s="1121">
        <f>'3_入力シート【検査結果表】 排煙設備'!$CP$59</f>
        <v>0</v>
      </c>
      <c r="J1383" s="699" t="s">
        <v>2070</v>
      </c>
      <c r="K1383" s="699" t="s">
        <v>5548</v>
      </c>
      <c r="L1383" s="852" t="s">
        <v>92</v>
      </c>
      <c r="M1383" s="699" t="s">
        <v>2075</v>
      </c>
      <c r="N1383" s="852" t="s">
        <v>1995</v>
      </c>
      <c r="O1383" s="699" t="s">
        <v>2098</v>
      </c>
      <c r="P1383" s="852" t="s">
        <v>1995</v>
      </c>
      <c r="Q1383" s="699" t="s">
        <v>1999</v>
      </c>
      <c r="R1383" s="852" t="s">
        <v>1995</v>
      </c>
      <c r="S1383" s="699" t="s">
        <v>2001</v>
      </c>
      <c r="T1383" s="181"/>
      <c r="U1383" s="181"/>
      <c r="AC1383" s="361" t="str">
        <f t="shared" si="24"/>
        <v>２２検査結果（排煙設備）別記第二号-1　令第123条第3項第2号に規定する階段室又は付室、令第129条の13の3第13項に規定する昇降路又は乗降ロビー、令第126条の2第1項に規定する居室等-1（44）-改善（予定）年月-月</v>
      </c>
      <c r="AL1383" s="392" t="s">
        <v>4328</v>
      </c>
    </row>
    <row r="1384" spans="5:38" x14ac:dyDescent="0.15">
      <c r="E1384" s="1121">
        <f>'3_入力シート【検査結果表】 排煙設備'!$CS$59</f>
        <v>0</v>
      </c>
      <c r="J1384" s="699" t="s">
        <v>2070</v>
      </c>
      <c r="K1384" s="699" t="s">
        <v>5548</v>
      </c>
      <c r="L1384" s="852" t="s">
        <v>92</v>
      </c>
      <c r="M1384" s="699" t="s">
        <v>2075</v>
      </c>
      <c r="N1384" s="852" t="s">
        <v>1995</v>
      </c>
      <c r="O1384" s="699" t="s">
        <v>2098</v>
      </c>
      <c r="P1384" s="852" t="s">
        <v>1995</v>
      </c>
      <c r="Q1384" s="699" t="s">
        <v>1999</v>
      </c>
      <c r="R1384" s="852" t="s">
        <v>1995</v>
      </c>
      <c r="S1384" s="699" t="s">
        <v>2002</v>
      </c>
      <c r="T1384" s="181"/>
      <c r="U1384" s="181"/>
      <c r="AC1384" s="361" t="str">
        <f t="shared" si="24"/>
        <v>２２検査結果（排煙設備）別記第二号-1　令第123条第3項第2号に規定する階段室又は付室、令第129条の13の3第13項に規定する昇降路又は乗降ロビー、令第126条の2第1項に規定する居室等-1（44）-改善（予定）年月-状況</v>
      </c>
      <c r="AL1384" s="392" t="s">
        <v>4329</v>
      </c>
    </row>
    <row r="1385" spans="5:38" x14ac:dyDescent="0.15">
      <c r="E1385" s="1121">
        <f>'3_入力シート【検査結果表】 排煙設備'!$AZ$60</f>
        <v>0</v>
      </c>
      <c r="J1385" s="699" t="s">
        <v>2070</v>
      </c>
      <c r="K1385" s="699" t="s">
        <v>5548</v>
      </c>
      <c r="L1385" s="852" t="s">
        <v>92</v>
      </c>
      <c r="M1385" s="699" t="s">
        <v>2075</v>
      </c>
      <c r="N1385" s="852" t="s">
        <v>1995</v>
      </c>
      <c r="O1385" s="699" t="s">
        <v>2099</v>
      </c>
      <c r="P1385" s="852" t="s">
        <v>1995</v>
      </c>
      <c r="Q1385" s="699" t="s">
        <v>3514</v>
      </c>
      <c r="R1385" s="699"/>
      <c r="S1385" s="699"/>
      <c r="T1385" s="181"/>
      <c r="U1385" s="181"/>
      <c r="AC1385" s="361" t="str">
        <f t="shared" si="24"/>
        <v>２２検査結果（排煙設備）別記第二号-1　令第123条第3項第2号に規定する階段室又は付室、令第129条の13の3第13項に規定する昇降路又は乗降ロビー、令第126条の2第1項に規定する居室等-1（45）-検査結果</v>
      </c>
      <c r="AL1385" s="392" t="s">
        <v>4330</v>
      </c>
    </row>
    <row r="1386" spans="5:38" x14ac:dyDescent="0.15">
      <c r="E1386" s="1121">
        <f>'3_入力シート【検査結果表】 排煙設備'!$BL$60</f>
        <v>0</v>
      </c>
      <c r="J1386" s="699" t="s">
        <v>2070</v>
      </c>
      <c r="K1386" s="699" t="s">
        <v>5548</v>
      </c>
      <c r="L1386" s="852" t="s">
        <v>92</v>
      </c>
      <c r="M1386" s="699" t="s">
        <v>2075</v>
      </c>
      <c r="N1386" s="852" t="s">
        <v>1995</v>
      </c>
      <c r="O1386" s="699" t="s">
        <v>2099</v>
      </c>
      <c r="P1386" s="852" t="s">
        <v>1995</v>
      </c>
      <c r="Q1386" s="699" t="s">
        <v>1996</v>
      </c>
      <c r="R1386" s="699"/>
      <c r="S1386" s="699"/>
      <c r="T1386" s="181"/>
      <c r="U1386" s="181"/>
      <c r="AC1386" s="361" t="str">
        <f t="shared" si="24"/>
        <v>２２検査結果（排煙設備）別記第二号-1　令第123条第3項第2号に規定する階段室又は付室、令第129条の13の3第13項に規定する昇降路又は乗降ロビー、令第126条の2第1項に規定する居室等-1（45）-検査者番号</v>
      </c>
      <c r="AL1386" s="392" t="s">
        <v>4331</v>
      </c>
    </row>
    <row r="1387" spans="5:38" x14ac:dyDescent="0.15">
      <c r="E1387" s="1121">
        <f>'3_入力シート【検査結果表】 排煙設備'!$BN$60</f>
        <v>0</v>
      </c>
      <c r="J1387" s="699" t="s">
        <v>2070</v>
      </c>
      <c r="K1387" s="699" t="s">
        <v>5548</v>
      </c>
      <c r="L1387" s="852" t="s">
        <v>92</v>
      </c>
      <c r="M1387" s="699" t="s">
        <v>2075</v>
      </c>
      <c r="N1387" s="852" t="s">
        <v>1995</v>
      </c>
      <c r="O1387" s="699" t="s">
        <v>2099</v>
      </c>
      <c r="P1387" s="852" t="s">
        <v>1995</v>
      </c>
      <c r="Q1387" s="699" t="s">
        <v>1997</v>
      </c>
      <c r="R1387" s="699"/>
      <c r="S1387" s="699"/>
      <c r="T1387" s="181"/>
      <c r="U1387" s="181"/>
      <c r="AC1387" s="361" t="str">
        <f t="shared" si="24"/>
        <v>２２検査結果（排煙設備）別記第二号-1　令第123条第3項第2号に規定する階段室又は付室、令第129条の13の3第13項に規定する昇降路又は乗降ロビー、令第126条の2第1項に規定する居室等-1（45）-指摘の具体的内容等</v>
      </c>
      <c r="AL1387" s="392" t="s">
        <v>4332</v>
      </c>
    </row>
    <row r="1388" spans="5:38" x14ac:dyDescent="0.15">
      <c r="E1388" s="1121">
        <f>'3_入力シート【検査結果表】 排煙設備'!$BX$60</f>
        <v>0</v>
      </c>
      <c r="J1388" s="699" t="s">
        <v>2070</v>
      </c>
      <c r="K1388" s="699" t="s">
        <v>5548</v>
      </c>
      <c r="L1388" s="852" t="s">
        <v>92</v>
      </c>
      <c r="M1388" s="699" t="s">
        <v>2075</v>
      </c>
      <c r="N1388" s="852" t="s">
        <v>1995</v>
      </c>
      <c r="O1388" s="699" t="s">
        <v>2099</v>
      </c>
      <c r="P1388" s="852" t="s">
        <v>1995</v>
      </c>
      <c r="Q1388" s="699" t="s">
        <v>1998</v>
      </c>
      <c r="R1388" s="699"/>
      <c r="S1388" s="699"/>
      <c r="T1388" s="181"/>
      <c r="U1388" s="181"/>
      <c r="AC1388" s="361" t="str">
        <f t="shared" si="24"/>
        <v>２２検査結果（排煙設備）別記第二号-1　令第123条第3項第2号に規定する階段室又は付室、令第129条の13の3第13項に規定する昇降路又は乗降ロビー、令第126条の2第1項に規定する居室等-1（45）-改善策の具体的内容等</v>
      </c>
      <c r="AL1388" s="392" t="s">
        <v>4333</v>
      </c>
    </row>
    <row r="1389" spans="5:38" x14ac:dyDescent="0.15">
      <c r="E1389" s="1121">
        <f>'3_入力シート【検査結果表】 排煙設備'!$CM$60</f>
        <v>0</v>
      </c>
      <c r="J1389" s="699" t="s">
        <v>2070</v>
      </c>
      <c r="K1389" s="699" t="s">
        <v>5548</v>
      </c>
      <c r="L1389" s="852" t="s">
        <v>92</v>
      </c>
      <c r="M1389" s="699" t="s">
        <v>2075</v>
      </c>
      <c r="N1389" s="852" t="s">
        <v>1995</v>
      </c>
      <c r="O1389" s="699" t="s">
        <v>2099</v>
      </c>
      <c r="P1389" s="852" t="s">
        <v>1995</v>
      </c>
      <c r="Q1389" s="699" t="s">
        <v>1999</v>
      </c>
      <c r="R1389" s="852" t="s">
        <v>1995</v>
      </c>
      <c r="S1389" s="699" t="s">
        <v>2000</v>
      </c>
      <c r="T1389" s="181"/>
      <c r="U1389" s="181"/>
      <c r="AC1389" s="361" t="str">
        <f t="shared" si="24"/>
        <v>２２検査結果（排煙設備）別記第二号-1　令第123条第3項第2号に規定する階段室又は付室、令第129条の13の3第13項に規定する昇降路又は乗降ロビー、令第126条の2第1項に規定する居室等-1（45）-改善（予定）年月-年（令和）</v>
      </c>
      <c r="AL1389" s="392" t="s">
        <v>4334</v>
      </c>
    </row>
    <row r="1390" spans="5:38" x14ac:dyDescent="0.15">
      <c r="E1390" s="1121">
        <f>'3_入力シート【検査結果表】 排煙設備'!$CP$60</f>
        <v>0</v>
      </c>
      <c r="J1390" s="699" t="s">
        <v>2070</v>
      </c>
      <c r="K1390" s="699" t="s">
        <v>5548</v>
      </c>
      <c r="L1390" s="852" t="s">
        <v>92</v>
      </c>
      <c r="M1390" s="699" t="s">
        <v>2075</v>
      </c>
      <c r="N1390" s="852" t="s">
        <v>1995</v>
      </c>
      <c r="O1390" s="699" t="s">
        <v>2099</v>
      </c>
      <c r="P1390" s="852" t="s">
        <v>1995</v>
      </c>
      <c r="Q1390" s="699" t="s">
        <v>1999</v>
      </c>
      <c r="R1390" s="852" t="s">
        <v>1995</v>
      </c>
      <c r="S1390" s="699" t="s">
        <v>2001</v>
      </c>
      <c r="T1390" s="181"/>
      <c r="U1390" s="181"/>
      <c r="AC1390" s="361" t="str">
        <f t="shared" si="24"/>
        <v>２２検査結果（排煙設備）別記第二号-1　令第123条第3項第2号に規定する階段室又は付室、令第129条の13の3第13項に規定する昇降路又は乗降ロビー、令第126条の2第1項に規定する居室等-1（45）-改善（予定）年月-月</v>
      </c>
      <c r="AL1390" s="392" t="s">
        <v>4335</v>
      </c>
    </row>
    <row r="1391" spans="5:38" x14ac:dyDescent="0.15">
      <c r="E1391" s="1121">
        <f>'3_入力シート【検査結果表】 排煙設備'!$CS$60</f>
        <v>0</v>
      </c>
      <c r="J1391" s="699" t="s">
        <v>2070</v>
      </c>
      <c r="K1391" s="699" t="s">
        <v>5548</v>
      </c>
      <c r="L1391" s="852" t="s">
        <v>92</v>
      </c>
      <c r="M1391" s="699" t="s">
        <v>2075</v>
      </c>
      <c r="N1391" s="852" t="s">
        <v>1995</v>
      </c>
      <c r="O1391" s="699" t="s">
        <v>2099</v>
      </c>
      <c r="P1391" s="852" t="s">
        <v>1995</v>
      </c>
      <c r="Q1391" s="699" t="s">
        <v>1999</v>
      </c>
      <c r="R1391" s="852" t="s">
        <v>1995</v>
      </c>
      <c r="S1391" s="699" t="s">
        <v>2002</v>
      </c>
      <c r="T1391" s="181"/>
      <c r="U1391" s="181"/>
      <c r="AC1391" s="361" t="str">
        <f t="shared" si="24"/>
        <v>２２検査結果（排煙設備）別記第二号-1　令第123条第3項第2号に規定する階段室又は付室、令第129条の13の3第13項に規定する昇降路又は乗降ロビー、令第126条の2第1項に規定する居室等-1（45）-改善（予定）年月-状況</v>
      </c>
      <c r="AL1391" s="392" t="s">
        <v>4336</v>
      </c>
    </row>
    <row r="1392" spans="5:38" x14ac:dyDescent="0.15">
      <c r="E1392" s="1121">
        <f>'3_入力シート【検査結果表】 排煙設備'!$AZ$61</f>
        <v>0</v>
      </c>
      <c r="J1392" s="699" t="s">
        <v>2070</v>
      </c>
      <c r="K1392" s="699" t="s">
        <v>5548</v>
      </c>
      <c r="L1392" s="852" t="s">
        <v>92</v>
      </c>
      <c r="M1392" s="699" t="s">
        <v>2075</v>
      </c>
      <c r="N1392" s="852" t="s">
        <v>1995</v>
      </c>
      <c r="O1392" s="699" t="s">
        <v>2100</v>
      </c>
      <c r="P1392" s="852" t="s">
        <v>1995</v>
      </c>
      <c r="Q1392" s="699" t="s">
        <v>3514</v>
      </c>
      <c r="R1392" s="699"/>
      <c r="S1392" s="699"/>
      <c r="T1392" s="181"/>
      <c r="U1392" s="181"/>
      <c r="AC1392" s="361" t="str">
        <f t="shared" si="24"/>
        <v>２２検査結果（排煙設備）別記第二号-1　令第123条第3項第2号に規定する階段室又は付室、令第129条の13の3第13項に規定する昇降路又は乗降ロビー、令第126条の2第1項に規定する居室等-1（46）-検査結果</v>
      </c>
      <c r="AL1392" s="392" t="s">
        <v>4337</v>
      </c>
    </row>
    <row r="1393" spans="5:38" x14ac:dyDescent="0.15">
      <c r="E1393" s="1121">
        <f>'3_入力シート【検査結果表】 排煙設備'!$BL$61</f>
        <v>0</v>
      </c>
      <c r="J1393" s="699" t="s">
        <v>2070</v>
      </c>
      <c r="K1393" s="699" t="s">
        <v>5548</v>
      </c>
      <c r="L1393" s="852" t="s">
        <v>92</v>
      </c>
      <c r="M1393" s="699" t="s">
        <v>2075</v>
      </c>
      <c r="N1393" s="852" t="s">
        <v>1995</v>
      </c>
      <c r="O1393" s="699" t="s">
        <v>2100</v>
      </c>
      <c r="P1393" s="852" t="s">
        <v>1995</v>
      </c>
      <c r="Q1393" s="699" t="s">
        <v>1996</v>
      </c>
      <c r="R1393" s="699"/>
      <c r="S1393" s="699"/>
      <c r="T1393" s="181"/>
      <c r="U1393" s="181"/>
      <c r="AC1393" s="361" t="str">
        <f t="shared" si="24"/>
        <v>２２検査結果（排煙設備）別記第二号-1　令第123条第3項第2号に規定する階段室又は付室、令第129条の13の3第13項に規定する昇降路又は乗降ロビー、令第126条の2第1項に規定する居室等-1（46）-検査者番号</v>
      </c>
      <c r="AL1393" s="392" t="s">
        <v>4338</v>
      </c>
    </row>
    <row r="1394" spans="5:38" x14ac:dyDescent="0.15">
      <c r="E1394" s="1121">
        <f>'3_入力シート【検査結果表】 排煙設備'!$BN$61</f>
        <v>0</v>
      </c>
      <c r="J1394" s="699" t="s">
        <v>2070</v>
      </c>
      <c r="K1394" s="699" t="s">
        <v>5548</v>
      </c>
      <c r="L1394" s="852" t="s">
        <v>92</v>
      </c>
      <c r="M1394" s="699" t="s">
        <v>2075</v>
      </c>
      <c r="N1394" s="852" t="s">
        <v>1995</v>
      </c>
      <c r="O1394" s="699" t="s">
        <v>2100</v>
      </c>
      <c r="P1394" s="852" t="s">
        <v>1995</v>
      </c>
      <c r="Q1394" s="699" t="s">
        <v>1997</v>
      </c>
      <c r="R1394" s="699"/>
      <c r="S1394" s="699"/>
      <c r="T1394" s="181"/>
      <c r="U1394" s="181"/>
      <c r="AC1394" s="361" t="str">
        <f t="shared" si="24"/>
        <v>２２検査結果（排煙設備）別記第二号-1　令第123条第3項第2号に規定する階段室又は付室、令第129条の13の3第13項に規定する昇降路又は乗降ロビー、令第126条の2第1項に規定する居室等-1（46）-指摘の具体的内容等</v>
      </c>
      <c r="AL1394" s="392" t="s">
        <v>4339</v>
      </c>
    </row>
    <row r="1395" spans="5:38" x14ac:dyDescent="0.15">
      <c r="E1395" s="1121">
        <f>'3_入力シート【検査結果表】 排煙設備'!$BX$61</f>
        <v>0</v>
      </c>
      <c r="J1395" s="699" t="s">
        <v>2070</v>
      </c>
      <c r="K1395" s="699" t="s">
        <v>5548</v>
      </c>
      <c r="L1395" s="852" t="s">
        <v>92</v>
      </c>
      <c r="M1395" s="699" t="s">
        <v>2075</v>
      </c>
      <c r="N1395" s="852" t="s">
        <v>1995</v>
      </c>
      <c r="O1395" s="699" t="s">
        <v>2100</v>
      </c>
      <c r="P1395" s="852" t="s">
        <v>1995</v>
      </c>
      <c r="Q1395" s="699" t="s">
        <v>1998</v>
      </c>
      <c r="R1395" s="699"/>
      <c r="S1395" s="699"/>
      <c r="T1395" s="181"/>
      <c r="U1395" s="181"/>
      <c r="AC1395" s="361" t="str">
        <f t="shared" si="24"/>
        <v>２２検査結果（排煙設備）別記第二号-1　令第123条第3項第2号に規定する階段室又は付室、令第129条の13の3第13項に規定する昇降路又は乗降ロビー、令第126条の2第1項に規定する居室等-1（46）-改善策の具体的内容等</v>
      </c>
      <c r="AL1395" s="392" t="s">
        <v>4340</v>
      </c>
    </row>
    <row r="1396" spans="5:38" x14ac:dyDescent="0.15">
      <c r="E1396" s="1121">
        <f>'3_入力シート【検査結果表】 排煙設備'!$CM$61</f>
        <v>0</v>
      </c>
      <c r="J1396" s="699" t="s">
        <v>2070</v>
      </c>
      <c r="K1396" s="699" t="s">
        <v>5548</v>
      </c>
      <c r="L1396" s="852" t="s">
        <v>92</v>
      </c>
      <c r="M1396" s="699" t="s">
        <v>2075</v>
      </c>
      <c r="N1396" s="852" t="s">
        <v>1995</v>
      </c>
      <c r="O1396" s="699" t="s">
        <v>2100</v>
      </c>
      <c r="P1396" s="852" t="s">
        <v>1995</v>
      </c>
      <c r="Q1396" s="699" t="s">
        <v>1999</v>
      </c>
      <c r="R1396" s="852" t="s">
        <v>1995</v>
      </c>
      <c r="S1396" s="699" t="s">
        <v>2000</v>
      </c>
      <c r="T1396" s="181"/>
      <c r="U1396" s="181"/>
      <c r="AC1396" s="361" t="str">
        <f t="shared" si="24"/>
        <v>２２検査結果（排煙設備）別記第二号-1　令第123条第3項第2号に規定する階段室又は付室、令第129条の13の3第13項に規定する昇降路又は乗降ロビー、令第126条の2第1項に規定する居室等-1（46）-改善（予定）年月-年（令和）</v>
      </c>
      <c r="AL1396" s="392" t="s">
        <v>4341</v>
      </c>
    </row>
    <row r="1397" spans="5:38" x14ac:dyDescent="0.15">
      <c r="E1397" s="1121">
        <f>'3_入力シート【検査結果表】 排煙設備'!$CP$61</f>
        <v>0</v>
      </c>
      <c r="J1397" s="699" t="s">
        <v>2070</v>
      </c>
      <c r="K1397" s="699" t="s">
        <v>5548</v>
      </c>
      <c r="L1397" s="852" t="s">
        <v>92</v>
      </c>
      <c r="M1397" s="699" t="s">
        <v>2075</v>
      </c>
      <c r="N1397" s="852" t="s">
        <v>1995</v>
      </c>
      <c r="O1397" s="699" t="s">
        <v>2100</v>
      </c>
      <c r="P1397" s="852" t="s">
        <v>1995</v>
      </c>
      <c r="Q1397" s="699" t="s">
        <v>1999</v>
      </c>
      <c r="R1397" s="852" t="s">
        <v>1995</v>
      </c>
      <c r="S1397" s="699" t="s">
        <v>2001</v>
      </c>
      <c r="T1397" s="181"/>
      <c r="U1397" s="181"/>
      <c r="AC1397" s="361" t="str">
        <f t="shared" si="24"/>
        <v>２２検査結果（排煙設備）別記第二号-1　令第123条第3項第2号に規定する階段室又は付室、令第129条の13の3第13項に規定する昇降路又は乗降ロビー、令第126条の2第1項に規定する居室等-1（46）-改善（予定）年月-月</v>
      </c>
      <c r="AL1397" s="392" t="s">
        <v>4342</v>
      </c>
    </row>
    <row r="1398" spans="5:38" x14ac:dyDescent="0.15">
      <c r="E1398" s="1121">
        <f>'3_入力シート【検査結果表】 排煙設備'!$CS$61</f>
        <v>0</v>
      </c>
      <c r="J1398" s="699" t="s">
        <v>2070</v>
      </c>
      <c r="K1398" s="699" t="s">
        <v>5548</v>
      </c>
      <c r="L1398" s="852" t="s">
        <v>92</v>
      </c>
      <c r="M1398" s="699" t="s">
        <v>2075</v>
      </c>
      <c r="N1398" s="852" t="s">
        <v>1995</v>
      </c>
      <c r="O1398" s="699" t="s">
        <v>2100</v>
      </c>
      <c r="P1398" s="852" t="s">
        <v>1995</v>
      </c>
      <c r="Q1398" s="699" t="s">
        <v>1999</v>
      </c>
      <c r="R1398" s="852" t="s">
        <v>1995</v>
      </c>
      <c r="S1398" s="699" t="s">
        <v>2002</v>
      </c>
      <c r="T1398" s="181"/>
      <c r="U1398" s="181"/>
      <c r="AC1398" s="361" t="str">
        <f t="shared" si="24"/>
        <v>２２検査結果（排煙設備）別記第二号-1　令第123条第3項第2号に規定する階段室又は付室、令第129条の13の3第13項に規定する昇降路又は乗降ロビー、令第126条の2第1項に規定する居室等-1（46）-改善（予定）年月-状況</v>
      </c>
      <c r="AL1398" s="392" t="s">
        <v>4343</v>
      </c>
    </row>
    <row r="1399" spans="5:38" x14ac:dyDescent="0.15">
      <c r="E1399" s="1121">
        <f>'3_入力シート【検査結果表】 排煙設備'!$AZ$62</f>
        <v>0</v>
      </c>
      <c r="J1399" s="699" t="s">
        <v>2070</v>
      </c>
      <c r="K1399" s="699" t="s">
        <v>5548</v>
      </c>
      <c r="L1399" s="852" t="s">
        <v>92</v>
      </c>
      <c r="M1399" s="699" t="s">
        <v>2075</v>
      </c>
      <c r="N1399" s="852" t="s">
        <v>1995</v>
      </c>
      <c r="O1399" s="699" t="s">
        <v>2101</v>
      </c>
      <c r="P1399" s="852" t="s">
        <v>1995</v>
      </c>
      <c r="Q1399" s="699" t="s">
        <v>3514</v>
      </c>
      <c r="R1399" s="699"/>
      <c r="S1399" s="699"/>
      <c r="T1399" s="181"/>
      <c r="U1399" s="181"/>
      <c r="AC1399" s="361" t="str">
        <f t="shared" si="24"/>
        <v>２２検査結果（排煙設備）別記第二号-1　令第123条第3項第2号に規定する階段室又は付室、令第129条の13の3第13項に規定する昇降路又は乗降ロビー、令第126条の2第1項に規定する居室等-1（47）-検査結果</v>
      </c>
      <c r="AL1399" s="392" t="s">
        <v>4344</v>
      </c>
    </row>
    <row r="1400" spans="5:38" x14ac:dyDescent="0.15">
      <c r="E1400" s="1121">
        <f>'3_入力シート【検査結果表】 排煙設備'!$BL$62</f>
        <v>0</v>
      </c>
      <c r="J1400" s="699" t="s">
        <v>2070</v>
      </c>
      <c r="K1400" s="699" t="s">
        <v>5548</v>
      </c>
      <c r="L1400" s="852" t="s">
        <v>92</v>
      </c>
      <c r="M1400" s="699" t="s">
        <v>2075</v>
      </c>
      <c r="N1400" s="852" t="s">
        <v>1995</v>
      </c>
      <c r="O1400" s="699" t="s">
        <v>2101</v>
      </c>
      <c r="P1400" s="852" t="s">
        <v>1995</v>
      </c>
      <c r="Q1400" s="699" t="s">
        <v>1996</v>
      </c>
      <c r="R1400" s="699"/>
      <c r="S1400" s="699"/>
      <c r="T1400" s="181"/>
      <c r="U1400" s="181"/>
      <c r="AC1400" s="361" t="str">
        <f t="shared" si="24"/>
        <v>２２検査結果（排煙設備）別記第二号-1　令第123条第3項第2号に規定する階段室又は付室、令第129条の13の3第13項に規定する昇降路又は乗降ロビー、令第126条の2第1項に規定する居室等-1（47）-検査者番号</v>
      </c>
      <c r="AL1400" s="392" t="s">
        <v>4345</v>
      </c>
    </row>
    <row r="1401" spans="5:38" x14ac:dyDescent="0.15">
      <c r="E1401" s="1121">
        <f>'3_入力シート【検査結果表】 排煙設備'!$BN$62</f>
        <v>0</v>
      </c>
      <c r="J1401" s="699" t="s">
        <v>2070</v>
      </c>
      <c r="K1401" s="699" t="s">
        <v>5548</v>
      </c>
      <c r="L1401" s="852" t="s">
        <v>92</v>
      </c>
      <c r="M1401" s="699" t="s">
        <v>2075</v>
      </c>
      <c r="N1401" s="852" t="s">
        <v>1995</v>
      </c>
      <c r="O1401" s="699" t="s">
        <v>2101</v>
      </c>
      <c r="P1401" s="852" t="s">
        <v>1995</v>
      </c>
      <c r="Q1401" s="699" t="s">
        <v>1997</v>
      </c>
      <c r="R1401" s="699"/>
      <c r="S1401" s="699"/>
      <c r="T1401" s="181"/>
      <c r="U1401" s="181"/>
      <c r="AC1401" s="361" t="str">
        <f t="shared" si="24"/>
        <v>２２検査結果（排煙設備）別記第二号-1　令第123条第3項第2号に規定する階段室又は付室、令第129条の13の3第13項に規定する昇降路又は乗降ロビー、令第126条の2第1項に規定する居室等-1（47）-指摘の具体的内容等</v>
      </c>
      <c r="AL1401" s="392" t="s">
        <v>4346</v>
      </c>
    </row>
    <row r="1402" spans="5:38" x14ac:dyDescent="0.15">
      <c r="E1402" s="1121">
        <f>'3_入力シート【検査結果表】 排煙設備'!$BX$62</f>
        <v>0</v>
      </c>
      <c r="J1402" s="699" t="s">
        <v>2070</v>
      </c>
      <c r="K1402" s="699" t="s">
        <v>5548</v>
      </c>
      <c r="L1402" s="852" t="s">
        <v>92</v>
      </c>
      <c r="M1402" s="699" t="s">
        <v>2075</v>
      </c>
      <c r="N1402" s="852" t="s">
        <v>1995</v>
      </c>
      <c r="O1402" s="699" t="s">
        <v>2101</v>
      </c>
      <c r="P1402" s="852" t="s">
        <v>1995</v>
      </c>
      <c r="Q1402" s="699" t="s">
        <v>1998</v>
      </c>
      <c r="R1402" s="699"/>
      <c r="S1402" s="699"/>
      <c r="T1402" s="181"/>
      <c r="U1402" s="181"/>
      <c r="AC1402" s="361" t="str">
        <f t="shared" si="24"/>
        <v>２２検査結果（排煙設備）別記第二号-1　令第123条第3項第2号に規定する階段室又は付室、令第129条の13の3第13項に規定する昇降路又は乗降ロビー、令第126条の2第1項に規定する居室等-1（47）-改善策の具体的内容等</v>
      </c>
      <c r="AL1402" s="392" t="s">
        <v>4347</v>
      </c>
    </row>
    <row r="1403" spans="5:38" x14ac:dyDescent="0.15">
      <c r="E1403" s="1121">
        <f>'3_入力シート【検査結果表】 排煙設備'!$CM$62</f>
        <v>0</v>
      </c>
      <c r="J1403" s="699" t="s">
        <v>2070</v>
      </c>
      <c r="K1403" s="699" t="s">
        <v>5548</v>
      </c>
      <c r="L1403" s="852" t="s">
        <v>92</v>
      </c>
      <c r="M1403" s="699" t="s">
        <v>2075</v>
      </c>
      <c r="N1403" s="852" t="s">
        <v>1995</v>
      </c>
      <c r="O1403" s="699" t="s">
        <v>2101</v>
      </c>
      <c r="P1403" s="852" t="s">
        <v>1995</v>
      </c>
      <c r="Q1403" s="699" t="s">
        <v>1999</v>
      </c>
      <c r="R1403" s="852" t="s">
        <v>1995</v>
      </c>
      <c r="S1403" s="699" t="s">
        <v>2000</v>
      </c>
      <c r="T1403" s="181"/>
      <c r="U1403" s="181"/>
      <c r="AC1403" s="361" t="str">
        <f t="shared" si="24"/>
        <v>２２検査結果（排煙設備）別記第二号-1　令第123条第3項第2号に規定する階段室又は付室、令第129条の13の3第13項に規定する昇降路又は乗降ロビー、令第126条の2第1項に規定する居室等-1（47）-改善（予定）年月-年（令和）</v>
      </c>
      <c r="AL1403" s="392" t="s">
        <v>4348</v>
      </c>
    </row>
    <row r="1404" spans="5:38" x14ac:dyDescent="0.15">
      <c r="E1404" s="1121">
        <f>'3_入力シート【検査結果表】 排煙設備'!$CP$62</f>
        <v>0</v>
      </c>
      <c r="J1404" s="699" t="s">
        <v>2070</v>
      </c>
      <c r="K1404" s="699" t="s">
        <v>5548</v>
      </c>
      <c r="L1404" s="852" t="s">
        <v>92</v>
      </c>
      <c r="M1404" s="699" t="s">
        <v>2075</v>
      </c>
      <c r="N1404" s="852" t="s">
        <v>1995</v>
      </c>
      <c r="O1404" s="699" t="s">
        <v>2101</v>
      </c>
      <c r="P1404" s="852" t="s">
        <v>1995</v>
      </c>
      <c r="Q1404" s="699" t="s">
        <v>1999</v>
      </c>
      <c r="R1404" s="852" t="s">
        <v>1995</v>
      </c>
      <c r="S1404" s="699" t="s">
        <v>2001</v>
      </c>
      <c r="T1404" s="181"/>
      <c r="U1404" s="181"/>
      <c r="AC1404" s="361" t="str">
        <f t="shared" si="24"/>
        <v>２２検査結果（排煙設備）別記第二号-1　令第123条第3項第2号に規定する階段室又は付室、令第129条の13の3第13項に規定する昇降路又は乗降ロビー、令第126条の2第1項に規定する居室等-1（47）-改善（予定）年月-月</v>
      </c>
      <c r="AL1404" s="392" t="s">
        <v>4349</v>
      </c>
    </row>
    <row r="1405" spans="5:38" x14ac:dyDescent="0.15">
      <c r="E1405" s="1121">
        <f>'3_入力シート【検査結果表】 排煙設備'!$CS$62</f>
        <v>0</v>
      </c>
      <c r="J1405" s="699" t="s">
        <v>2070</v>
      </c>
      <c r="K1405" s="699" t="s">
        <v>5548</v>
      </c>
      <c r="L1405" s="852" t="s">
        <v>92</v>
      </c>
      <c r="M1405" s="699" t="s">
        <v>2075</v>
      </c>
      <c r="N1405" s="852" t="s">
        <v>1995</v>
      </c>
      <c r="O1405" s="699" t="s">
        <v>2101</v>
      </c>
      <c r="P1405" s="852" t="s">
        <v>1995</v>
      </c>
      <c r="Q1405" s="699" t="s">
        <v>1999</v>
      </c>
      <c r="R1405" s="852" t="s">
        <v>1995</v>
      </c>
      <c r="S1405" s="699" t="s">
        <v>2002</v>
      </c>
      <c r="T1405" s="181"/>
      <c r="U1405" s="181"/>
      <c r="AC1405" s="361" t="str">
        <f t="shared" si="24"/>
        <v>２２検査結果（排煙設備）別記第二号-1　令第123条第3項第2号に規定する階段室又は付室、令第129条の13の3第13項に規定する昇降路又は乗降ロビー、令第126条の2第1項に規定する居室等-1（47）-改善（予定）年月-状況</v>
      </c>
      <c r="AL1405" s="392" t="s">
        <v>4350</v>
      </c>
    </row>
    <row r="1406" spans="5:38" x14ac:dyDescent="0.15">
      <c r="E1406" s="1121">
        <f>'3_入力シート【検査結果表】 排煙設備'!$AZ$63</f>
        <v>0</v>
      </c>
      <c r="J1406" s="699" t="s">
        <v>2070</v>
      </c>
      <c r="K1406" s="699" t="s">
        <v>5548</v>
      </c>
      <c r="L1406" s="852" t="s">
        <v>92</v>
      </c>
      <c r="M1406" s="699" t="s">
        <v>2075</v>
      </c>
      <c r="N1406" s="852" t="s">
        <v>1995</v>
      </c>
      <c r="O1406" s="699" t="s">
        <v>2102</v>
      </c>
      <c r="P1406" s="852" t="s">
        <v>1995</v>
      </c>
      <c r="Q1406" s="699" t="s">
        <v>3514</v>
      </c>
      <c r="R1406" s="699"/>
      <c r="S1406" s="699"/>
      <c r="T1406" s="181"/>
      <c r="U1406" s="181"/>
      <c r="AC1406" s="361" t="str">
        <f t="shared" si="24"/>
        <v>２２検査結果（排煙設備）別記第二号-1　令第123条第3項第2号に規定する階段室又は付室、令第129条の13の3第13項に規定する昇降路又は乗降ロビー、令第126条の2第1項に規定する居室等-1（48）-検査結果</v>
      </c>
      <c r="AL1406" s="392" t="s">
        <v>4351</v>
      </c>
    </row>
    <row r="1407" spans="5:38" x14ac:dyDescent="0.15">
      <c r="E1407" s="1121">
        <f>'3_入力シート【検査結果表】 排煙設備'!$BL$63</f>
        <v>0</v>
      </c>
      <c r="J1407" s="699" t="s">
        <v>2070</v>
      </c>
      <c r="K1407" s="699" t="s">
        <v>5548</v>
      </c>
      <c r="L1407" s="852" t="s">
        <v>92</v>
      </c>
      <c r="M1407" s="699" t="s">
        <v>2075</v>
      </c>
      <c r="N1407" s="852" t="s">
        <v>1995</v>
      </c>
      <c r="O1407" s="699" t="s">
        <v>2102</v>
      </c>
      <c r="P1407" s="852" t="s">
        <v>1995</v>
      </c>
      <c r="Q1407" s="699" t="s">
        <v>1996</v>
      </c>
      <c r="R1407" s="699"/>
      <c r="S1407" s="699"/>
      <c r="T1407" s="181"/>
      <c r="U1407" s="181"/>
      <c r="AC1407" s="361" t="str">
        <f t="shared" si="24"/>
        <v>２２検査結果（排煙設備）別記第二号-1　令第123条第3項第2号に規定する階段室又は付室、令第129条の13の3第13項に規定する昇降路又は乗降ロビー、令第126条の2第1項に規定する居室等-1（48）-検査者番号</v>
      </c>
      <c r="AL1407" s="392" t="s">
        <v>4352</v>
      </c>
    </row>
    <row r="1408" spans="5:38" x14ac:dyDescent="0.15">
      <c r="E1408" s="1121">
        <f>'3_入力シート【検査結果表】 排煙設備'!$BN$63</f>
        <v>0</v>
      </c>
      <c r="J1408" s="699" t="s">
        <v>2070</v>
      </c>
      <c r="K1408" s="699" t="s">
        <v>5548</v>
      </c>
      <c r="L1408" s="852" t="s">
        <v>92</v>
      </c>
      <c r="M1408" s="699" t="s">
        <v>2075</v>
      </c>
      <c r="N1408" s="852" t="s">
        <v>1995</v>
      </c>
      <c r="O1408" s="699" t="s">
        <v>2102</v>
      </c>
      <c r="P1408" s="852" t="s">
        <v>1995</v>
      </c>
      <c r="Q1408" s="699" t="s">
        <v>1997</v>
      </c>
      <c r="R1408" s="699"/>
      <c r="S1408" s="699"/>
      <c r="T1408" s="181"/>
      <c r="U1408" s="181"/>
      <c r="AC1408" s="361" t="str">
        <f t="shared" si="24"/>
        <v>２２検査結果（排煙設備）別記第二号-1　令第123条第3項第2号に規定する階段室又は付室、令第129条の13の3第13項に規定する昇降路又は乗降ロビー、令第126条の2第1項に規定する居室等-1（48）-指摘の具体的内容等</v>
      </c>
      <c r="AL1408" s="392" t="s">
        <v>4353</v>
      </c>
    </row>
    <row r="1409" spans="5:38" x14ac:dyDescent="0.15">
      <c r="E1409" s="1121">
        <f>'3_入力シート【検査結果表】 排煙設備'!$BX$63</f>
        <v>0</v>
      </c>
      <c r="J1409" s="699" t="s">
        <v>2070</v>
      </c>
      <c r="K1409" s="699" t="s">
        <v>5548</v>
      </c>
      <c r="L1409" s="852" t="s">
        <v>92</v>
      </c>
      <c r="M1409" s="699" t="s">
        <v>2075</v>
      </c>
      <c r="N1409" s="852" t="s">
        <v>1995</v>
      </c>
      <c r="O1409" s="699" t="s">
        <v>2102</v>
      </c>
      <c r="P1409" s="852" t="s">
        <v>1995</v>
      </c>
      <c r="Q1409" s="699" t="s">
        <v>1998</v>
      </c>
      <c r="R1409" s="699"/>
      <c r="S1409" s="699"/>
      <c r="T1409" s="181"/>
      <c r="U1409" s="181"/>
      <c r="AC1409" s="361" t="str">
        <f t="shared" si="24"/>
        <v>２２検査結果（排煙設備）別記第二号-1　令第123条第3項第2号に規定する階段室又は付室、令第129条の13の3第13項に規定する昇降路又は乗降ロビー、令第126条の2第1項に規定する居室等-1（48）-改善策の具体的内容等</v>
      </c>
      <c r="AL1409" s="392" t="s">
        <v>4354</v>
      </c>
    </row>
    <row r="1410" spans="5:38" x14ac:dyDescent="0.15">
      <c r="E1410" s="1121">
        <f>'3_入力シート【検査結果表】 排煙設備'!$CM$63</f>
        <v>0</v>
      </c>
      <c r="J1410" s="699" t="s">
        <v>2070</v>
      </c>
      <c r="K1410" s="699" t="s">
        <v>5548</v>
      </c>
      <c r="L1410" s="852" t="s">
        <v>92</v>
      </c>
      <c r="M1410" s="699" t="s">
        <v>2075</v>
      </c>
      <c r="N1410" s="852" t="s">
        <v>1995</v>
      </c>
      <c r="O1410" s="699" t="s">
        <v>2102</v>
      </c>
      <c r="P1410" s="852" t="s">
        <v>1995</v>
      </c>
      <c r="Q1410" s="699" t="s">
        <v>1999</v>
      </c>
      <c r="R1410" s="852" t="s">
        <v>1995</v>
      </c>
      <c r="S1410" s="699" t="s">
        <v>2000</v>
      </c>
      <c r="T1410" s="181"/>
      <c r="U1410" s="181"/>
      <c r="AC1410" s="361" t="str">
        <f t="shared" si="24"/>
        <v>２２検査結果（排煙設備）別記第二号-1　令第123条第3項第2号に規定する階段室又は付室、令第129条の13の3第13項に規定する昇降路又は乗降ロビー、令第126条の2第1項に規定する居室等-1（48）-改善（予定）年月-年（令和）</v>
      </c>
      <c r="AL1410" s="392" t="s">
        <v>4355</v>
      </c>
    </row>
    <row r="1411" spans="5:38" x14ac:dyDescent="0.15">
      <c r="E1411" s="1121">
        <f>'3_入力シート【検査結果表】 排煙設備'!$CP$63</f>
        <v>0</v>
      </c>
      <c r="J1411" s="699" t="s">
        <v>2070</v>
      </c>
      <c r="K1411" s="699" t="s">
        <v>5548</v>
      </c>
      <c r="L1411" s="852" t="s">
        <v>92</v>
      </c>
      <c r="M1411" s="699" t="s">
        <v>2075</v>
      </c>
      <c r="N1411" s="852" t="s">
        <v>1995</v>
      </c>
      <c r="O1411" s="699" t="s">
        <v>2102</v>
      </c>
      <c r="P1411" s="852" t="s">
        <v>1995</v>
      </c>
      <c r="Q1411" s="699" t="s">
        <v>1999</v>
      </c>
      <c r="R1411" s="852" t="s">
        <v>1995</v>
      </c>
      <c r="S1411" s="699" t="s">
        <v>2001</v>
      </c>
      <c r="T1411" s="181"/>
      <c r="U1411" s="181"/>
      <c r="AC1411" s="361" t="str">
        <f t="shared" si="24"/>
        <v>２２検査結果（排煙設備）別記第二号-1　令第123条第3項第2号に規定する階段室又は付室、令第129条の13の3第13項に規定する昇降路又は乗降ロビー、令第126条の2第1項に規定する居室等-1（48）-改善（予定）年月-月</v>
      </c>
      <c r="AL1411" s="392" t="s">
        <v>4356</v>
      </c>
    </row>
    <row r="1412" spans="5:38" x14ac:dyDescent="0.15">
      <c r="E1412" s="1121">
        <f>'3_入力シート【検査結果表】 排煙設備'!$CS$63</f>
        <v>0</v>
      </c>
      <c r="J1412" s="699" t="s">
        <v>2070</v>
      </c>
      <c r="K1412" s="699" t="s">
        <v>5548</v>
      </c>
      <c r="L1412" s="852" t="s">
        <v>92</v>
      </c>
      <c r="M1412" s="699" t="s">
        <v>2075</v>
      </c>
      <c r="N1412" s="852" t="s">
        <v>1995</v>
      </c>
      <c r="O1412" s="699" t="s">
        <v>2102</v>
      </c>
      <c r="P1412" s="852" t="s">
        <v>1995</v>
      </c>
      <c r="Q1412" s="699" t="s">
        <v>1999</v>
      </c>
      <c r="R1412" s="852" t="s">
        <v>1995</v>
      </c>
      <c r="S1412" s="699" t="s">
        <v>2002</v>
      </c>
      <c r="T1412" s="181"/>
      <c r="U1412" s="181"/>
      <c r="AC1412" s="361" t="str">
        <f t="shared" si="24"/>
        <v>２２検査結果（排煙設備）別記第二号-1　令第123条第3項第2号に規定する階段室又は付室、令第129条の13の3第13項に規定する昇降路又は乗降ロビー、令第126条の2第1項に規定する居室等-1（48）-改善（予定）年月-状況</v>
      </c>
      <c r="AL1412" s="392" t="s">
        <v>4357</v>
      </c>
    </row>
    <row r="1413" spans="5:38" x14ac:dyDescent="0.15">
      <c r="E1413" s="1121">
        <f>'3_入力シート【検査結果表】 排煙設備'!$AZ$64</f>
        <v>0</v>
      </c>
      <c r="J1413" s="699" t="s">
        <v>2070</v>
      </c>
      <c r="K1413" s="699" t="s">
        <v>5548</v>
      </c>
      <c r="L1413" s="852" t="s">
        <v>92</v>
      </c>
      <c r="M1413" s="699" t="s">
        <v>2075</v>
      </c>
      <c r="N1413" s="852" t="s">
        <v>1995</v>
      </c>
      <c r="O1413" s="699" t="s">
        <v>2103</v>
      </c>
      <c r="P1413" s="852" t="s">
        <v>1995</v>
      </c>
      <c r="Q1413" s="699" t="s">
        <v>3514</v>
      </c>
      <c r="R1413" s="699"/>
      <c r="S1413" s="699"/>
      <c r="T1413" s="181"/>
      <c r="U1413" s="181"/>
      <c r="AC1413" s="361" t="str">
        <f t="shared" si="24"/>
        <v>２２検査結果（排煙設備）別記第二号-1　令第123条第3項第2号に規定する階段室又は付室、令第129条の13の3第13項に規定する昇降路又は乗降ロビー、令第126条の2第1項に規定する居室等-1（49）-検査結果</v>
      </c>
      <c r="AL1413" s="392" t="s">
        <v>4358</v>
      </c>
    </row>
    <row r="1414" spans="5:38" x14ac:dyDescent="0.15">
      <c r="E1414" s="1121">
        <f>'3_入力シート【検査結果表】 排煙設備'!$BL$64</f>
        <v>0</v>
      </c>
      <c r="J1414" s="699" t="s">
        <v>2070</v>
      </c>
      <c r="K1414" s="699" t="s">
        <v>5548</v>
      </c>
      <c r="L1414" s="852" t="s">
        <v>92</v>
      </c>
      <c r="M1414" s="699" t="s">
        <v>2075</v>
      </c>
      <c r="N1414" s="852" t="s">
        <v>1995</v>
      </c>
      <c r="O1414" s="699" t="s">
        <v>2103</v>
      </c>
      <c r="P1414" s="852" t="s">
        <v>1995</v>
      </c>
      <c r="Q1414" s="699" t="s">
        <v>1996</v>
      </c>
      <c r="R1414" s="699"/>
      <c r="S1414" s="699"/>
      <c r="T1414" s="181"/>
      <c r="U1414" s="181"/>
      <c r="AC1414" s="361" t="str">
        <f t="shared" si="24"/>
        <v>２２検査結果（排煙設備）別記第二号-1　令第123条第3項第2号に規定する階段室又は付室、令第129条の13の3第13項に規定する昇降路又は乗降ロビー、令第126条の2第1項に規定する居室等-1（49）-検査者番号</v>
      </c>
      <c r="AL1414" s="392" t="s">
        <v>4359</v>
      </c>
    </row>
    <row r="1415" spans="5:38" x14ac:dyDescent="0.15">
      <c r="E1415" s="1121">
        <f>'3_入力シート【検査結果表】 排煙設備'!$BN$64</f>
        <v>0</v>
      </c>
      <c r="J1415" s="699" t="s">
        <v>2070</v>
      </c>
      <c r="K1415" s="699" t="s">
        <v>5548</v>
      </c>
      <c r="L1415" s="852" t="s">
        <v>92</v>
      </c>
      <c r="M1415" s="699" t="s">
        <v>2075</v>
      </c>
      <c r="N1415" s="852" t="s">
        <v>1995</v>
      </c>
      <c r="O1415" s="699" t="s">
        <v>2103</v>
      </c>
      <c r="P1415" s="852" t="s">
        <v>1995</v>
      </c>
      <c r="Q1415" s="699" t="s">
        <v>1997</v>
      </c>
      <c r="R1415" s="699"/>
      <c r="S1415" s="699"/>
      <c r="T1415" s="181"/>
      <c r="U1415" s="181"/>
      <c r="AC1415" s="361" t="str">
        <f t="shared" si="24"/>
        <v>２２検査結果（排煙設備）別記第二号-1　令第123条第3項第2号に規定する階段室又は付室、令第129条の13の3第13項に規定する昇降路又は乗降ロビー、令第126条の2第1項に規定する居室等-1（49）-指摘の具体的内容等</v>
      </c>
      <c r="AL1415" s="392" t="s">
        <v>4360</v>
      </c>
    </row>
    <row r="1416" spans="5:38" x14ac:dyDescent="0.15">
      <c r="E1416" s="1121">
        <f>'3_入力シート【検査結果表】 排煙設備'!$BX$64</f>
        <v>0</v>
      </c>
      <c r="J1416" s="699" t="s">
        <v>2070</v>
      </c>
      <c r="K1416" s="699" t="s">
        <v>5548</v>
      </c>
      <c r="L1416" s="852" t="s">
        <v>92</v>
      </c>
      <c r="M1416" s="699" t="s">
        <v>2075</v>
      </c>
      <c r="N1416" s="852" t="s">
        <v>1995</v>
      </c>
      <c r="O1416" s="699" t="s">
        <v>2103</v>
      </c>
      <c r="P1416" s="852" t="s">
        <v>1995</v>
      </c>
      <c r="Q1416" s="699" t="s">
        <v>1998</v>
      </c>
      <c r="R1416" s="699"/>
      <c r="S1416" s="699"/>
      <c r="T1416" s="181"/>
      <c r="U1416" s="181"/>
      <c r="AC1416" s="361" t="str">
        <f t="shared" si="24"/>
        <v>２２検査結果（排煙設備）別記第二号-1　令第123条第3項第2号に規定する階段室又は付室、令第129条の13の3第13項に規定する昇降路又は乗降ロビー、令第126条の2第1項に規定する居室等-1（49）-改善策の具体的内容等</v>
      </c>
      <c r="AL1416" s="392" t="s">
        <v>4361</v>
      </c>
    </row>
    <row r="1417" spans="5:38" x14ac:dyDescent="0.15">
      <c r="E1417" s="1121">
        <f>'3_入力シート【検査結果表】 排煙設備'!$CM$64</f>
        <v>0</v>
      </c>
      <c r="J1417" s="699" t="s">
        <v>2070</v>
      </c>
      <c r="K1417" s="699" t="s">
        <v>5548</v>
      </c>
      <c r="L1417" s="852" t="s">
        <v>92</v>
      </c>
      <c r="M1417" s="699" t="s">
        <v>2075</v>
      </c>
      <c r="N1417" s="852" t="s">
        <v>1995</v>
      </c>
      <c r="O1417" s="699" t="s">
        <v>2103</v>
      </c>
      <c r="P1417" s="852" t="s">
        <v>1995</v>
      </c>
      <c r="Q1417" s="699" t="s">
        <v>1999</v>
      </c>
      <c r="R1417" s="852" t="s">
        <v>1995</v>
      </c>
      <c r="S1417" s="699" t="s">
        <v>2000</v>
      </c>
      <c r="T1417" s="181"/>
      <c r="U1417" s="181"/>
      <c r="AC1417" s="361" t="str">
        <f t="shared" si="24"/>
        <v>２２検査結果（排煙設備）別記第二号-1　令第123条第3項第2号に規定する階段室又は付室、令第129条の13の3第13項に規定する昇降路又は乗降ロビー、令第126条の2第1項に規定する居室等-1（49）-改善（予定）年月-年（令和）</v>
      </c>
      <c r="AL1417" s="392" t="s">
        <v>4362</v>
      </c>
    </row>
    <row r="1418" spans="5:38" x14ac:dyDescent="0.15">
      <c r="E1418" s="1121">
        <f>'3_入力シート【検査結果表】 排煙設備'!$CP$64</f>
        <v>0</v>
      </c>
      <c r="J1418" s="699" t="s">
        <v>2070</v>
      </c>
      <c r="K1418" s="699" t="s">
        <v>5548</v>
      </c>
      <c r="L1418" s="852" t="s">
        <v>92</v>
      </c>
      <c r="M1418" s="699" t="s">
        <v>2075</v>
      </c>
      <c r="N1418" s="852" t="s">
        <v>1995</v>
      </c>
      <c r="O1418" s="699" t="s">
        <v>2103</v>
      </c>
      <c r="P1418" s="852" t="s">
        <v>1995</v>
      </c>
      <c r="Q1418" s="699" t="s">
        <v>1999</v>
      </c>
      <c r="R1418" s="852" t="s">
        <v>1995</v>
      </c>
      <c r="S1418" s="699" t="s">
        <v>2001</v>
      </c>
      <c r="T1418" s="181"/>
      <c r="U1418" s="181"/>
      <c r="AC1418" s="361" t="str">
        <f t="shared" si="24"/>
        <v>２２検査結果（排煙設備）別記第二号-1　令第123条第3項第2号に規定する階段室又は付室、令第129条の13の3第13項に規定する昇降路又は乗降ロビー、令第126条の2第1項に規定する居室等-1（49）-改善（予定）年月-月</v>
      </c>
      <c r="AL1418" s="392" t="s">
        <v>4363</v>
      </c>
    </row>
    <row r="1419" spans="5:38" x14ac:dyDescent="0.15">
      <c r="E1419" s="1121">
        <f>'3_入力シート【検査結果表】 排煙設備'!$CS$64</f>
        <v>0</v>
      </c>
      <c r="J1419" s="699" t="s">
        <v>2070</v>
      </c>
      <c r="K1419" s="699" t="s">
        <v>5548</v>
      </c>
      <c r="L1419" s="852" t="s">
        <v>92</v>
      </c>
      <c r="M1419" s="699" t="s">
        <v>2075</v>
      </c>
      <c r="N1419" s="852" t="s">
        <v>1995</v>
      </c>
      <c r="O1419" s="699" t="s">
        <v>2103</v>
      </c>
      <c r="P1419" s="852" t="s">
        <v>1995</v>
      </c>
      <c r="Q1419" s="699" t="s">
        <v>1999</v>
      </c>
      <c r="R1419" s="852" t="s">
        <v>1995</v>
      </c>
      <c r="S1419" s="699" t="s">
        <v>2002</v>
      </c>
      <c r="T1419" s="181"/>
      <c r="U1419" s="181"/>
      <c r="AC1419" s="361" t="str">
        <f t="shared" si="24"/>
        <v>２２検査結果（排煙設備）別記第二号-1　令第123条第3項第2号に規定する階段室又は付室、令第129条の13の3第13項に規定する昇降路又は乗降ロビー、令第126条の2第1項に規定する居室等-1（49）-改善（予定）年月-状況</v>
      </c>
      <c r="AL1419" s="392" t="s">
        <v>4364</v>
      </c>
    </row>
    <row r="1420" spans="5:38" x14ac:dyDescent="0.15">
      <c r="E1420" s="1121">
        <f>'3_入力シート【検査結果表】 排煙設備'!$AZ$65</f>
        <v>0</v>
      </c>
      <c r="J1420" s="699" t="s">
        <v>2070</v>
      </c>
      <c r="K1420" s="699" t="s">
        <v>5548</v>
      </c>
      <c r="L1420" s="852" t="s">
        <v>92</v>
      </c>
      <c r="M1420" s="699" t="s">
        <v>2075</v>
      </c>
      <c r="N1420" s="852" t="s">
        <v>1995</v>
      </c>
      <c r="O1420" s="699" t="s">
        <v>2104</v>
      </c>
      <c r="P1420" s="852" t="s">
        <v>1995</v>
      </c>
      <c r="Q1420" s="699" t="s">
        <v>3514</v>
      </c>
      <c r="R1420" s="699"/>
      <c r="S1420" s="699"/>
      <c r="T1420" s="181"/>
      <c r="U1420" s="181"/>
      <c r="AC1420" s="361" t="str">
        <f t="shared" si="24"/>
        <v>２２検査結果（排煙設備）別記第二号-1　令第123条第3項第2号に規定する階段室又は付室、令第129条の13の3第13項に規定する昇降路又は乗降ロビー、令第126条の2第1項に規定する居室等-1（50）-検査結果</v>
      </c>
      <c r="AL1420" s="392" t="s">
        <v>4365</v>
      </c>
    </row>
    <row r="1421" spans="5:38" x14ac:dyDescent="0.15">
      <c r="E1421" s="1121">
        <f>'3_入力シート【検査結果表】 排煙設備'!$BL$65</f>
        <v>0</v>
      </c>
      <c r="J1421" s="699" t="s">
        <v>2070</v>
      </c>
      <c r="K1421" s="699" t="s">
        <v>5548</v>
      </c>
      <c r="L1421" s="852" t="s">
        <v>92</v>
      </c>
      <c r="M1421" s="699" t="s">
        <v>2075</v>
      </c>
      <c r="N1421" s="852" t="s">
        <v>1995</v>
      </c>
      <c r="O1421" s="699" t="s">
        <v>2104</v>
      </c>
      <c r="P1421" s="852" t="s">
        <v>1995</v>
      </c>
      <c r="Q1421" s="699" t="s">
        <v>1996</v>
      </c>
      <c r="R1421" s="699"/>
      <c r="S1421" s="699"/>
      <c r="T1421" s="181"/>
      <c r="U1421" s="181"/>
      <c r="AC1421" s="361" t="str">
        <f t="shared" si="24"/>
        <v>２２検査結果（排煙設備）別記第二号-1　令第123条第3項第2号に規定する階段室又は付室、令第129条の13の3第13項に規定する昇降路又は乗降ロビー、令第126条の2第1項に規定する居室等-1（50）-検査者番号</v>
      </c>
      <c r="AL1421" s="392" t="s">
        <v>4366</v>
      </c>
    </row>
    <row r="1422" spans="5:38" x14ac:dyDescent="0.15">
      <c r="E1422" s="1121">
        <f>'3_入力シート【検査結果表】 排煙設備'!$BN$65</f>
        <v>0</v>
      </c>
      <c r="J1422" s="699" t="s">
        <v>2070</v>
      </c>
      <c r="K1422" s="699" t="s">
        <v>5548</v>
      </c>
      <c r="L1422" s="852" t="s">
        <v>92</v>
      </c>
      <c r="M1422" s="699" t="s">
        <v>2075</v>
      </c>
      <c r="N1422" s="852" t="s">
        <v>1995</v>
      </c>
      <c r="O1422" s="699" t="s">
        <v>2104</v>
      </c>
      <c r="P1422" s="852" t="s">
        <v>1995</v>
      </c>
      <c r="Q1422" s="699" t="s">
        <v>1997</v>
      </c>
      <c r="R1422" s="699"/>
      <c r="S1422" s="699"/>
      <c r="T1422" s="181"/>
      <c r="U1422" s="181"/>
      <c r="AC1422" s="361" t="str">
        <f t="shared" si="24"/>
        <v>２２検査結果（排煙設備）別記第二号-1　令第123条第3項第2号に規定する階段室又は付室、令第129条の13の3第13項に規定する昇降路又は乗降ロビー、令第126条の2第1項に規定する居室等-1（50）-指摘の具体的内容等</v>
      </c>
      <c r="AL1422" s="392" t="s">
        <v>4367</v>
      </c>
    </row>
    <row r="1423" spans="5:38" x14ac:dyDescent="0.15">
      <c r="E1423" s="1121">
        <f>'3_入力シート【検査結果表】 排煙設備'!$BX$65</f>
        <v>0</v>
      </c>
      <c r="J1423" s="699" t="s">
        <v>2070</v>
      </c>
      <c r="K1423" s="699" t="s">
        <v>5548</v>
      </c>
      <c r="L1423" s="852" t="s">
        <v>92</v>
      </c>
      <c r="M1423" s="699" t="s">
        <v>2075</v>
      </c>
      <c r="N1423" s="852" t="s">
        <v>1995</v>
      </c>
      <c r="O1423" s="699" t="s">
        <v>2104</v>
      </c>
      <c r="P1423" s="852" t="s">
        <v>1995</v>
      </c>
      <c r="Q1423" s="699" t="s">
        <v>1998</v>
      </c>
      <c r="R1423" s="699"/>
      <c r="S1423" s="699"/>
      <c r="T1423" s="181"/>
      <c r="U1423" s="181"/>
      <c r="AC1423" s="361" t="str">
        <f t="shared" si="24"/>
        <v>２２検査結果（排煙設備）別記第二号-1　令第123条第3項第2号に規定する階段室又は付室、令第129条の13の3第13項に規定する昇降路又は乗降ロビー、令第126条の2第1項に規定する居室等-1（50）-改善策の具体的内容等</v>
      </c>
      <c r="AL1423" s="392" t="s">
        <v>4368</v>
      </c>
    </row>
    <row r="1424" spans="5:38" x14ac:dyDescent="0.15">
      <c r="E1424" s="1121">
        <f>'3_入力シート【検査結果表】 排煙設備'!$CM$65</f>
        <v>0</v>
      </c>
      <c r="J1424" s="699" t="s">
        <v>2070</v>
      </c>
      <c r="K1424" s="699" t="s">
        <v>5548</v>
      </c>
      <c r="L1424" s="852" t="s">
        <v>92</v>
      </c>
      <c r="M1424" s="699" t="s">
        <v>2075</v>
      </c>
      <c r="N1424" s="852" t="s">
        <v>1995</v>
      </c>
      <c r="O1424" s="699" t="s">
        <v>2104</v>
      </c>
      <c r="P1424" s="852" t="s">
        <v>1995</v>
      </c>
      <c r="Q1424" s="699" t="s">
        <v>1999</v>
      </c>
      <c r="R1424" s="852" t="s">
        <v>1995</v>
      </c>
      <c r="S1424" s="699" t="s">
        <v>2000</v>
      </c>
      <c r="T1424" s="181"/>
      <c r="U1424" s="181"/>
      <c r="AC1424" s="361" t="str">
        <f t="shared" si="24"/>
        <v>２２検査結果（排煙設備）別記第二号-1　令第123条第3項第2号に規定する階段室又は付室、令第129条の13の3第13項に規定する昇降路又は乗降ロビー、令第126条の2第1項に規定する居室等-1（50）-改善（予定）年月-年（令和）</v>
      </c>
      <c r="AL1424" s="392" t="s">
        <v>4369</v>
      </c>
    </row>
    <row r="1425" spans="5:38" x14ac:dyDescent="0.15">
      <c r="E1425" s="1121">
        <f>'3_入力シート【検査結果表】 排煙設備'!$CP$65</f>
        <v>0</v>
      </c>
      <c r="J1425" s="699" t="s">
        <v>2070</v>
      </c>
      <c r="K1425" s="699" t="s">
        <v>5548</v>
      </c>
      <c r="L1425" s="852" t="s">
        <v>92</v>
      </c>
      <c r="M1425" s="699" t="s">
        <v>2075</v>
      </c>
      <c r="N1425" s="852" t="s">
        <v>1995</v>
      </c>
      <c r="O1425" s="699" t="s">
        <v>2104</v>
      </c>
      <c r="P1425" s="852" t="s">
        <v>1995</v>
      </c>
      <c r="Q1425" s="699" t="s">
        <v>1999</v>
      </c>
      <c r="R1425" s="852" t="s">
        <v>1995</v>
      </c>
      <c r="S1425" s="699" t="s">
        <v>2001</v>
      </c>
      <c r="T1425" s="181"/>
      <c r="U1425" s="181"/>
      <c r="AC1425" s="361" t="str">
        <f t="shared" si="24"/>
        <v>２２検査結果（排煙設備）別記第二号-1　令第123条第3項第2号に規定する階段室又は付室、令第129条の13の3第13項に規定する昇降路又は乗降ロビー、令第126条の2第1項に規定する居室等-1（50）-改善（予定）年月-月</v>
      </c>
      <c r="AL1425" s="392" t="s">
        <v>4370</v>
      </c>
    </row>
    <row r="1426" spans="5:38" x14ac:dyDescent="0.15">
      <c r="E1426" s="1121">
        <f>'3_入力シート【検査結果表】 排煙設備'!$CS$65</f>
        <v>0</v>
      </c>
      <c r="J1426" s="699" t="s">
        <v>2070</v>
      </c>
      <c r="K1426" s="699" t="s">
        <v>5548</v>
      </c>
      <c r="L1426" s="852" t="s">
        <v>92</v>
      </c>
      <c r="M1426" s="699" t="s">
        <v>2075</v>
      </c>
      <c r="N1426" s="852" t="s">
        <v>1995</v>
      </c>
      <c r="O1426" s="699" t="s">
        <v>2104</v>
      </c>
      <c r="P1426" s="852" t="s">
        <v>1995</v>
      </c>
      <c r="Q1426" s="699" t="s">
        <v>1999</v>
      </c>
      <c r="R1426" s="852" t="s">
        <v>1995</v>
      </c>
      <c r="S1426" s="699" t="s">
        <v>2002</v>
      </c>
      <c r="T1426" s="181"/>
      <c r="U1426" s="181"/>
      <c r="AC1426" s="361" t="str">
        <f t="shared" si="24"/>
        <v>２２検査結果（排煙設備）別記第二号-1　令第123条第3項第2号に規定する階段室又は付室、令第129条の13の3第13項に規定する昇降路又は乗降ロビー、令第126条の2第1項に規定する居室等-1（50）-改善（予定）年月-状況</v>
      </c>
      <c r="AL1426" s="392" t="s">
        <v>4371</v>
      </c>
    </row>
    <row r="1427" spans="5:38" x14ac:dyDescent="0.15">
      <c r="E1427" s="1121">
        <f>'3_入力シート【検査結果表】 排煙設備'!$AZ$66</f>
        <v>0</v>
      </c>
      <c r="J1427" s="699" t="s">
        <v>2070</v>
      </c>
      <c r="K1427" s="699" t="s">
        <v>5548</v>
      </c>
      <c r="L1427" s="852" t="s">
        <v>92</v>
      </c>
      <c r="M1427" s="699" t="s">
        <v>2075</v>
      </c>
      <c r="N1427" s="852" t="s">
        <v>1995</v>
      </c>
      <c r="O1427" s="699" t="s">
        <v>2105</v>
      </c>
      <c r="P1427" s="852" t="s">
        <v>1995</v>
      </c>
      <c r="Q1427" s="699" t="s">
        <v>3514</v>
      </c>
      <c r="R1427" s="699"/>
      <c r="S1427" s="699"/>
      <c r="T1427" s="181"/>
      <c r="U1427" s="181"/>
      <c r="AC1427" s="361" t="str">
        <f t="shared" si="24"/>
        <v>２２検査結果（排煙設備）別記第二号-1　令第123条第3項第2号に規定する階段室又は付室、令第129条の13の3第13項に規定する昇降路又は乗降ロビー、令第126条の2第1項に規定する居室等-1（51）-検査結果</v>
      </c>
      <c r="AL1427" s="392" t="s">
        <v>4372</v>
      </c>
    </row>
    <row r="1428" spans="5:38" x14ac:dyDescent="0.15">
      <c r="E1428" s="1121">
        <f>'3_入力シート【検査結果表】 排煙設備'!$BL$66</f>
        <v>0</v>
      </c>
      <c r="J1428" s="699" t="s">
        <v>2070</v>
      </c>
      <c r="K1428" s="699" t="s">
        <v>5548</v>
      </c>
      <c r="L1428" s="852" t="s">
        <v>92</v>
      </c>
      <c r="M1428" s="699" t="s">
        <v>2075</v>
      </c>
      <c r="N1428" s="852" t="s">
        <v>1995</v>
      </c>
      <c r="O1428" s="699" t="s">
        <v>2105</v>
      </c>
      <c r="P1428" s="852" t="s">
        <v>1995</v>
      </c>
      <c r="Q1428" s="699" t="s">
        <v>1996</v>
      </c>
      <c r="R1428" s="699"/>
      <c r="S1428" s="699"/>
      <c r="T1428" s="181"/>
      <c r="U1428" s="181"/>
      <c r="AC1428" s="361" t="str">
        <f t="shared" si="24"/>
        <v>２２検査結果（排煙設備）別記第二号-1　令第123条第3項第2号に規定する階段室又は付室、令第129条の13の3第13項に規定する昇降路又は乗降ロビー、令第126条の2第1項に規定する居室等-1（51）-検査者番号</v>
      </c>
      <c r="AL1428" s="392" t="s">
        <v>4373</v>
      </c>
    </row>
    <row r="1429" spans="5:38" x14ac:dyDescent="0.15">
      <c r="E1429" s="1121">
        <f>'3_入力シート【検査結果表】 排煙設備'!$BN$66</f>
        <v>0</v>
      </c>
      <c r="J1429" s="699" t="s">
        <v>2070</v>
      </c>
      <c r="K1429" s="699" t="s">
        <v>5548</v>
      </c>
      <c r="L1429" s="852" t="s">
        <v>92</v>
      </c>
      <c r="M1429" s="699" t="s">
        <v>2075</v>
      </c>
      <c r="N1429" s="852" t="s">
        <v>1995</v>
      </c>
      <c r="O1429" s="699" t="s">
        <v>2105</v>
      </c>
      <c r="P1429" s="852" t="s">
        <v>1995</v>
      </c>
      <c r="Q1429" s="699" t="s">
        <v>1997</v>
      </c>
      <c r="R1429" s="699"/>
      <c r="S1429" s="699"/>
      <c r="T1429" s="181"/>
      <c r="U1429" s="181"/>
      <c r="AC1429" s="361" t="str">
        <f t="shared" si="24"/>
        <v>２２検査結果（排煙設備）別記第二号-1　令第123条第3項第2号に規定する階段室又は付室、令第129条の13の3第13項に規定する昇降路又は乗降ロビー、令第126条の2第1項に規定する居室等-1（51）-指摘の具体的内容等</v>
      </c>
      <c r="AL1429" s="392" t="s">
        <v>4374</v>
      </c>
    </row>
    <row r="1430" spans="5:38" x14ac:dyDescent="0.15">
      <c r="E1430" s="1121">
        <f>'3_入力シート【検査結果表】 排煙設備'!$BX$66</f>
        <v>0</v>
      </c>
      <c r="J1430" s="699" t="s">
        <v>2070</v>
      </c>
      <c r="K1430" s="699" t="s">
        <v>5548</v>
      </c>
      <c r="L1430" s="852" t="s">
        <v>92</v>
      </c>
      <c r="M1430" s="699" t="s">
        <v>2075</v>
      </c>
      <c r="N1430" s="852" t="s">
        <v>1995</v>
      </c>
      <c r="O1430" s="699" t="s">
        <v>2105</v>
      </c>
      <c r="P1430" s="852" t="s">
        <v>1995</v>
      </c>
      <c r="Q1430" s="699" t="s">
        <v>1998</v>
      </c>
      <c r="R1430" s="699"/>
      <c r="S1430" s="699"/>
      <c r="T1430" s="181"/>
      <c r="U1430" s="181"/>
      <c r="AC1430" s="361" t="str">
        <f t="shared" si="24"/>
        <v>２２検査結果（排煙設備）別記第二号-1　令第123条第3項第2号に規定する階段室又は付室、令第129条の13の3第13項に規定する昇降路又は乗降ロビー、令第126条の2第1項に規定する居室等-1（51）-改善策の具体的内容等</v>
      </c>
      <c r="AL1430" s="392" t="s">
        <v>4375</v>
      </c>
    </row>
    <row r="1431" spans="5:38" x14ac:dyDescent="0.15">
      <c r="E1431" s="1121">
        <f>'3_入力シート【検査結果表】 排煙設備'!$CM$66</f>
        <v>0</v>
      </c>
      <c r="J1431" s="699" t="s">
        <v>2070</v>
      </c>
      <c r="K1431" s="699" t="s">
        <v>5548</v>
      </c>
      <c r="L1431" s="852" t="s">
        <v>92</v>
      </c>
      <c r="M1431" s="699" t="s">
        <v>2075</v>
      </c>
      <c r="N1431" s="852" t="s">
        <v>1995</v>
      </c>
      <c r="O1431" s="699" t="s">
        <v>2105</v>
      </c>
      <c r="P1431" s="852" t="s">
        <v>1995</v>
      </c>
      <c r="Q1431" s="699" t="s">
        <v>1999</v>
      </c>
      <c r="R1431" s="852" t="s">
        <v>1995</v>
      </c>
      <c r="S1431" s="699" t="s">
        <v>2000</v>
      </c>
      <c r="T1431" s="181"/>
      <c r="U1431" s="181"/>
      <c r="AC1431" s="361" t="str">
        <f t="shared" si="24"/>
        <v>２２検査結果（排煙設備）別記第二号-1　令第123条第3項第2号に規定する階段室又は付室、令第129条の13の3第13項に規定する昇降路又は乗降ロビー、令第126条の2第1項に規定する居室等-1（51）-改善（予定）年月-年（令和）</v>
      </c>
      <c r="AL1431" s="392" t="s">
        <v>4376</v>
      </c>
    </row>
    <row r="1432" spans="5:38" x14ac:dyDescent="0.15">
      <c r="E1432" s="1121">
        <f>'3_入力シート【検査結果表】 排煙設備'!$CP$66</f>
        <v>0</v>
      </c>
      <c r="J1432" s="699" t="s">
        <v>2070</v>
      </c>
      <c r="K1432" s="699" t="s">
        <v>5548</v>
      </c>
      <c r="L1432" s="852" t="s">
        <v>92</v>
      </c>
      <c r="M1432" s="699" t="s">
        <v>2075</v>
      </c>
      <c r="N1432" s="852" t="s">
        <v>1995</v>
      </c>
      <c r="O1432" s="699" t="s">
        <v>2105</v>
      </c>
      <c r="P1432" s="852" t="s">
        <v>1995</v>
      </c>
      <c r="Q1432" s="699" t="s">
        <v>1999</v>
      </c>
      <c r="R1432" s="852" t="s">
        <v>1995</v>
      </c>
      <c r="S1432" s="699" t="s">
        <v>2001</v>
      </c>
      <c r="T1432" s="181"/>
      <c r="U1432" s="181"/>
      <c r="AC1432" s="361" t="str">
        <f t="shared" si="24"/>
        <v>２２検査結果（排煙設備）別記第二号-1　令第123条第3項第2号に規定する階段室又は付室、令第129条の13の3第13項に規定する昇降路又は乗降ロビー、令第126条の2第1項に規定する居室等-1（51）-改善（予定）年月-月</v>
      </c>
      <c r="AL1432" s="392" t="s">
        <v>4377</v>
      </c>
    </row>
    <row r="1433" spans="5:38" x14ac:dyDescent="0.15">
      <c r="E1433" s="1121">
        <f>'3_入力シート【検査結果表】 排煙設備'!$CS$66</f>
        <v>0</v>
      </c>
      <c r="J1433" s="699" t="s">
        <v>2070</v>
      </c>
      <c r="K1433" s="699" t="s">
        <v>5548</v>
      </c>
      <c r="L1433" s="852" t="s">
        <v>92</v>
      </c>
      <c r="M1433" s="699" t="s">
        <v>2075</v>
      </c>
      <c r="N1433" s="852" t="s">
        <v>1995</v>
      </c>
      <c r="O1433" s="699" t="s">
        <v>2105</v>
      </c>
      <c r="P1433" s="852" t="s">
        <v>1995</v>
      </c>
      <c r="Q1433" s="699" t="s">
        <v>1999</v>
      </c>
      <c r="R1433" s="852" t="s">
        <v>1995</v>
      </c>
      <c r="S1433" s="699" t="s">
        <v>2002</v>
      </c>
      <c r="T1433" s="181"/>
      <c r="U1433" s="181"/>
      <c r="AC1433" s="361" t="str">
        <f t="shared" ref="AC1433:AC1496" si="25">CONCATENATE(J1433,K1433,L1433,M1433,N1433,O1433,P1433,Q1433,R1433,S1433,T1433,U1433)</f>
        <v>２２検査結果（排煙設備）別記第二号-1　令第123条第3項第2号に規定する階段室又は付室、令第129条の13の3第13項に規定する昇降路又は乗降ロビー、令第126条の2第1項に規定する居室等-1（51）-改善（予定）年月-状況</v>
      </c>
      <c r="AL1433" s="392" t="s">
        <v>4378</v>
      </c>
    </row>
    <row r="1434" spans="5:38" x14ac:dyDescent="0.15">
      <c r="E1434" s="1121">
        <f>'3_入力シート【検査結果表】 排煙設備'!$AZ$67</f>
        <v>0</v>
      </c>
      <c r="J1434" s="699" t="s">
        <v>2070</v>
      </c>
      <c r="K1434" s="699" t="s">
        <v>5548</v>
      </c>
      <c r="L1434" s="852" t="s">
        <v>92</v>
      </c>
      <c r="M1434" s="699" t="s">
        <v>2075</v>
      </c>
      <c r="N1434" s="852" t="s">
        <v>1995</v>
      </c>
      <c r="O1434" s="699" t="s">
        <v>2106</v>
      </c>
      <c r="P1434" s="852" t="s">
        <v>1995</v>
      </c>
      <c r="Q1434" s="699" t="s">
        <v>3514</v>
      </c>
      <c r="R1434" s="699"/>
      <c r="S1434" s="699"/>
      <c r="T1434" s="181"/>
      <c r="U1434" s="181"/>
      <c r="AC1434" s="361" t="str">
        <f t="shared" si="25"/>
        <v>２２検査結果（排煙設備）別記第二号-1　令第123条第3項第2号に規定する階段室又は付室、令第129条の13の3第13項に規定する昇降路又は乗降ロビー、令第126条の2第1項に規定する居室等-1（52）-検査結果</v>
      </c>
      <c r="AL1434" s="392" t="s">
        <v>4379</v>
      </c>
    </row>
    <row r="1435" spans="5:38" x14ac:dyDescent="0.15">
      <c r="E1435" s="1121">
        <f>'3_入力シート【検査結果表】 排煙設備'!$BL$67</f>
        <v>0</v>
      </c>
      <c r="J1435" s="699" t="s">
        <v>2070</v>
      </c>
      <c r="K1435" s="699" t="s">
        <v>5548</v>
      </c>
      <c r="L1435" s="852" t="s">
        <v>92</v>
      </c>
      <c r="M1435" s="699" t="s">
        <v>2075</v>
      </c>
      <c r="N1435" s="852" t="s">
        <v>1995</v>
      </c>
      <c r="O1435" s="699" t="s">
        <v>2106</v>
      </c>
      <c r="P1435" s="852" t="s">
        <v>1995</v>
      </c>
      <c r="Q1435" s="699" t="s">
        <v>1996</v>
      </c>
      <c r="R1435" s="699"/>
      <c r="S1435" s="699"/>
      <c r="T1435" s="181"/>
      <c r="U1435" s="181"/>
      <c r="AC1435" s="361" t="str">
        <f t="shared" si="25"/>
        <v>２２検査結果（排煙設備）別記第二号-1　令第123条第3項第2号に規定する階段室又は付室、令第129条の13の3第13項に規定する昇降路又は乗降ロビー、令第126条の2第1項に規定する居室等-1（52）-検査者番号</v>
      </c>
      <c r="AL1435" s="392" t="s">
        <v>4380</v>
      </c>
    </row>
    <row r="1436" spans="5:38" x14ac:dyDescent="0.15">
      <c r="E1436" s="1121">
        <f>'3_入力シート【検査結果表】 排煙設備'!$BN$67</f>
        <v>0</v>
      </c>
      <c r="J1436" s="699" t="s">
        <v>2070</v>
      </c>
      <c r="K1436" s="699" t="s">
        <v>5548</v>
      </c>
      <c r="L1436" s="852" t="s">
        <v>92</v>
      </c>
      <c r="M1436" s="699" t="s">
        <v>2075</v>
      </c>
      <c r="N1436" s="852" t="s">
        <v>1995</v>
      </c>
      <c r="O1436" s="699" t="s">
        <v>2106</v>
      </c>
      <c r="P1436" s="852" t="s">
        <v>1995</v>
      </c>
      <c r="Q1436" s="699" t="s">
        <v>1997</v>
      </c>
      <c r="R1436" s="699"/>
      <c r="S1436" s="699"/>
      <c r="T1436" s="181"/>
      <c r="U1436" s="181"/>
      <c r="AC1436" s="361" t="str">
        <f t="shared" si="25"/>
        <v>２２検査結果（排煙設備）別記第二号-1　令第123条第3項第2号に規定する階段室又は付室、令第129条の13の3第13項に規定する昇降路又は乗降ロビー、令第126条の2第1項に規定する居室等-1（52）-指摘の具体的内容等</v>
      </c>
      <c r="AL1436" s="392" t="s">
        <v>4381</v>
      </c>
    </row>
    <row r="1437" spans="5:38" x14ac:dyDescent="0.15">
      <c r="E1437" s="1121">
        <f>'3_入力シート【検査結果表】 排煙設備'!$BX$67</f>
        <v>0</v>
      </c>
      <c r="J1437" s="699" t="s">
        <v>2070</v>
      </c>
      <c r="K1437" s="699" t="s">
        <v>5548</v>
      </c>
      <c r="L1437" s="852" t="s">
        <v>92</v>
      </c>
      <c r="M1437" s="699" t="s">
        <v>2075</v>
      </c>
      <c r="N1437" s="852" t="s">
        <v>1995</v>
      </c>
      <c r="O1437" s="699" t="s">
        <v>2106</v>
      </c>
      <c r="P1437" s="852" t="s">
        <v>1995</v>
      </c>
      <c r="Q1437" s="699" t="s">
        <v>1998</v>
      </c>
      <c r="R1437" s="699"/>
      <c r="S1437" s="699"/>
      <c r="T1437" s="181"/>
      <c r="U1437" s="181"/>
      <c r="AC1437" s="361" t="str">
        <f t="shared" si="25"/>
        <v>２２検査結果（排煙設備）別記第二号-1　令第123条第3項第2号に規定する階段室又は付室、令第129条の13の3第13項に規定する昇降路又は乗降ロビー、令第126条の2第1項に規定する居室等-1（52）-改善策の具体的内容等</v>
      </c>
      <c r="AL1437" s="392" t="s">
        <v>4382</v>
      </c>
    </row>
    <row r="1438" spans="5:38" x14ac:dyDescent="0.15">
      <c r="E1438" s="1121">
        <f>'3_入力シート【検査結果表】 排煙設備'!$CM$67</f>
        <v>0</v>
      </c>
      <c r="J1438" s="699" t="s">
        <v>2070</v>
      </c>
      <c r="K1438" s="699" t="s">
        <v>5548</v>
      </c>
      <c r="L1438" s="852" t="s">
        <v>92</v>
      </c>
      <c r="M1438" s="699" t="s">
        <v>2075</v>
      </c>
      <c r="N1438" s="852" t="s">
        <v>1995</v>
      </c>
      <c r="O1438" s="699" t="s">
        <v>2106</v>
      </c>
      <c r="P1438" s="852" t="s">
        <v>1995</v>
      </c>
      <c r="Q1438" s="699" t="s">
        <v>1999</v>
      </c>
      <c r="R1438" s="852" t="s">
        <v>1995</v>
      </c>
      <c r="S1438" s="699" t="s">
        <v>2000</v>
      </c>
      <c r="T1438" s="181"/>
      <c r="U1438" s="181"/>
      <c r="AC1438" s="361" t="str">
        <f t="shared" si="25"/>
        <v>２２検査結果（排煙設備）別記第二号-1　令第123条第3項第2号に規定する階段室又は付室、令第129条の13の3第13項に規定する昇降路又は乗降ロビー、令第126条の2第1項に規定する居室等-1（52）-改善（予定）年月-年（令和）</v>
      </c>
      <c r="AL1438" s="392" t="s">
        <v>4383</v>
      </c>
    </row>
    <row r="1439" spans="5:38" x14ac:dyDescent="0.15">
      <c r="E1439" s="1121">
        <f>'3_入力シート【検査結果表】 排煙設備'!$CP$67</f>
        <v>0</v>
      </c>
      <c r="J1439" s="699" t="s">
        <v>2070</v>
      </c>
      <c r="K1439" s="699" t="s">
        <v>5548</v>
      </c>
      <c r="L1439" s="852" t="s">
        <v>92</v>
      </c>
      <c r="M1439" s="699" t="s">
        <v>2075</v>
      </c>
      <c r="N1439" s="852" t="s">
        <v>1995</v>
      </c>
      <c r="O1439" s="699" t="s">
        <v>2106</v>
      </c>
      <c r="P1439" s="852" t="s">
        <v>1995</v>
      </c>
      <c r="Q1439" s="699" t="s">
        <v>1999</v>
      </c>
      <c r="R1439" s="852" t="s">
        <v>1995</v>
      </c>
      <c r="S1439" s="699" t="s">
        <v>2001</v>
      </c>
      <c r="T1439" s="181"/>
      <c r="U1439" s="181"/>
      <c r="AC1439" s="361" t="str">
        <f t="shared" si="25"/>
        <v>２２検査結果（排煙設備）別記第二号-1　令第123条第3項第2号に規定する階段室又は付室、令第129条の13の3第13項に規定する昇降路又は乗降ロビー、令第126条の2第1項に規定する居室等-1（52）-改善（予定）年月-月</v>
      </c>
      <c r="AL1439" s="392" t="s">
        <v>4384</v>
      </c>
    </row>
    <row r="1440" spans="5:38" x14ac:dyDescent="0.15">
      <c r="E1440" s="1121">
        <f>'3_入力シート【検査結果表】 排煙設備'!$CS$67</f>
        <v>0</v>
      </c>
      <c r="J1440" s="699" t="s">
        <v>2070</v>
      </c>
      <c r="K1440" s="699" t="s">
        <v>5548</v>
      </c>
      <c r="L1440" s="852" t="s">
        <v>92</v>
      </c>
      <c r="M1440" s="699" t="s">
        <v>2075</v>
      </c>
      <c r="N1440" s="852" t="s">
        <v>1995</v>
      </c>
      <c r="O1440" s="699" t="s">
        <v>2106</v>
      </c>
      <c r="P1440" s="852" t="s">
        <v>1995</v>
      </c>
      <c r="Q1440" s="699" t="s">
        <v>1999</v>
      </c>
      <c r="R1440" s="852" t="s">
        <v>1995</v>
      </c>
      <c r="S1440" s="699" t="s">
        <v>2002</v>
      </c>
      <c r="T1440" s="181"/>
      <c r="U1440" s="181"/>
      <c r="AC1440" s="361" t="str">
        <f t="shared" si="25"/>
        <v>２２検査結果（排煙設備）別記第二号-1　令第123条第3項第2号に規定する階段室又は付室、令第129条の13の3第13項に規定する昇降路又は乗降ロビー、令第126条の2第1項に規定する居室等-1（52）-改善（予定）年月-状況</v>
      </c>
      <c r="AL1440" s="392" t="s">
        <v>4385</v>
      </c>
    </row>
    <row r="1441" spans="5:38" x14ac:dyDescent="0.15">
      <c r="E1441" s="1121">
        <f>'3_入力シート【検査結果表】 排煙設備'!$AZ$68</f>
        <v>0</v>
      </c>
      <c r="J1441" s="699" t="s">
        <v>2070</v>
      </c>
      <c r="K1441" s="699" t="s">
        <v>5548</v>
      </c>
      <c r="L1441" s="852" t="s">
        <v>92</v>
      </c>
      <c r="M1441" s="699" t="s">
        <v>2075</v>
      </c>
      <c r="N1441" s="852" t="s">
        <v>1995</v>
      </c>
      <c r="O1441" s="699" t="s">
        <v>2107</v>
      </c>
      <c r="P1441" s="852" t="s">
        <v>1995</v>
      </c>
      <c r="Q1441" s="699" t="s">
        <v>3514</v>
      </c>
      <c r="R1441" s="699"/>
      <c r="S1441" s="699"/>
      <c r="T1441" s="181"/>
      <c r="U1441" s="181"/>
      <c r="AC1441" s="361" t="str">
        <f t="shared" si="25"/>
        <v>２２検査結果（排煙設備）別記第二号-1　令第123条第3項第2号に規定する階段室又は付室、令第129条の13の3第13項に規定する昇降路又は乗降ロビー、令第126条の2第1項に規定する居室等-1（53）-検査結果</v>
      </c>
      <c r="AL1441" s="392" t="s">
        <v>4386</v>
      </c>
    </row>
    <row r="1442" spans="5:38" x14ac:dyDescent="0.15">
      <c r="E1442" s="1121">
        <f>'3_入力シート【検査結果表】 排煙設備'!$BL$68</f>
        <v>0</v>
      </c>
      <c r="J1442" s="699" t="s">
        <v>2070</v>
      </c>
      <c r="K1442" s="699" t="s">
        <v>5548</v>
      </c>
      <c r="L1442" s="852" t="s">
        <v>92</v>
      </c>
      <c r="M1442" s="699" t="s">
        <v>2075</v>
      </c>
      <c r="N1442" s="852" t="s">
        <v>1995</v>
      </c>
      <c r="O1442" s="699" t="s">
        <v>2107</v>
      </c>
      <c r="P1442" s="852" t="s">
        <v>1995</v>
      </c>
      <c r="Q1442" s="699" t="s">
        <v>1996</v>
      </c>
      <c r="R1442" s="699"/>
      <c r="S1442" s="699"/>
      <c r="T1442" s="181"/>
      <c r="U1442" s="181"/>
      <c r="AC1442" s="361" t="str">
        <f t="shared" si="25"/>
        <v>２２検査結果（排煙設備）別記第二号-1　令第123条第3項第2号に規定する階段室又は付室、令第129条の13の3第13項に規定する昇降路又は乗降ロビー、令第126条の2第1項に規定する居室等-1（53）-検査者番号</v>
      </c>
      <c r="AL1442" s="392" t="s">
        <v>4387</v>
      </c>
    </row>
    <row r="1443" spans="5:38" x14ac:dyDescent="0.15">
      <c r="E1443" s="1121">
        <f>'3_入力シート【検査結果表】 排煙設備'!$BN$68</f>
        <v>0</v>
      </c>
      <c r="J1443" s="699" t="s">
        <v>2070</v>
      </c>
      <c r="K1443" s="699" t="s">
        <v>5548</v>
      </c>
      <c r="L1443" s="852" t="s">
        <v>92</v>
      </c>
      <c r="M1443" s="699" t="s">
        <v>2075</v>
      </c>
      <c r="N1443" s="852" t="s">
        <v>1995</v>
      </c>
      <c r="O1443" s="699" t="s">
        <v>2107</v>
      </c>
      <c r="P1443" s="852" t="s">
        <v>1995</v>
      </c>
      <c r="Q1443" s="699" t="s">
        <v>1997</v>
      </c>
      <c r="R1443" s="699"/>
      <c r="S1443" s="699"/>
      <c r="T1443" s="181"/>
      <c r="U1443" s="181"/>
      <c r="AC1443" s="361" t="str">
        <f t="shared" si="25"/>
        <v>２２検査結果（排煙設備）別記第二号-1　令第123条第3項第2号に規定する階段室又は付室、令第129条の13の3第13項に規定する昇降路又は乗降ロビー、令第126条の2第1項に規定する居室等-1（53）-指摘の具体的内容等</v>
      </c>
      <c r="AL1443" s="392" t="s">
        <v>4388</v>
      </c>
    </row>
    <row r="1444" spans="5:38" x14ac:dyDescent="0.15">
      <c r="E1444" s="1121">
        <f>'3_入力シート【検査結果表】 排煙設備'!$BX$68</f>
        <v>0</v>
      </c>
      <c r="J1444" s="699" t="s">
        <v>2070</v>
      </c>
      <c r="K1444" s="699" t="s">
        <v>5548</v>
      </c>
      <c r="L1444" s="852" t="s">
        <v>92</v>
      </c>
      <c r="M1444" s="699" t="s">
        <v>2075</v>
      </c>
      <c r="N1444" s="852" t="s">
        <v>1995</v>
      </c>
      <c r="O1444" s="699" t="s">
        <v>2107</v>
      </c>
      <c r="P1444" s="852" t="s">
        <v>1995</v>
      </c>
      <c r="Q1444" s="699" t="s">
        <v>1998</v>
      </c>
      <c r="R1444" s="699"/>
      <c r="S1444" s="699"/>
      <c r="T1444" s="181"/>
      <c r="U1444" s="181"/>
      <c r="AC1444" s="361" t="str">
        <f t="shared" si="25"/>
        <v>２２検査結果（排煙設備）別記第二号-1　令第123条第3項第2号に規定する階段室又は付室、令第129条の13の3第13項に規定する昇降路又は乗降ロビー、令第126条の2第1項に規定する居室等-1（53）-改善策の具体的内容等</v>
      </c>
      <c r="AL1444" s="392" t="s">
        <v>4389</v>
      </c>
    </row>
    <row r="1445" spans="5:38" x14ac:dyDescent="0.15">
      <c r="E1445" s="1121">
        <f>'3_入力シート【検査結果表】 排煙設備'!$CM$68</f>
        <v>0</v>
      </c>
      <c r="J1445" s="699" t="s">
        <v>2070</v>
      </c>
      <c r="K1445" s="699" t="s">
        <v>5548</v>
      </c>
      <c r="L1445" s="852" t="s">
        <v>92</v>
      </c>
      <c r="M1445" s="699" t="s">
        <v>2075</v>
      </c>
      <c r="N1445" s="852" t="s">
        <v>1995</v>
      </c>
      <c r="O1445" s="699" t="s">
        <v>2107</v>
      </c>
      <c r="P1445" s="852" t="s">
        <v>1995</v>
      </c>
      <c r="Q1445" s="699" t="s">
        <v>1999</v>
      </c>
      <c r="R1445" s="852" t="s">
        <v>1995</v>
      </c>
      <c r="S1445" s="699" t="s">
        <v>2000</v>
      </c>
      <c r="T1445" s="181"/>
      <c r="U1445" s="181"/>
      <c r="AC1445" s="361" t="str">
        <f t="shared" si="25"/>
        <v>２２検査結果（排煙設備）別記第二号-1　令第123条第3項第2号に規定する階段室又は付室、令第129条の13の3第13項に規定する昇降路又は乗降ロビー、令第126条の2第1項に規定する居室等-1（53）-改善（予定）年月-年（令和）</v>
      </c>
      <c r="AL1445" s="392" t="s">
        <v>4390</v>
      </c>
    </row>
    <row r="1446" spans="5:38" x14ac:dyDescent="0.15">
      <c r="E1446" s="1121">
        <f>'3_入力シート【検査結果表】 排煙設備'!$CP$68</f>
        <v>0</v>
      </c>
      <c r="J1446" s="699" t="s">
        <v>2070</v>
      </c>
      <c r="K1446" s="699" t="s">
        <v>5548</v>
      </c>
      <c r="L1446" s="852" t="s">
        <v>92</v>
      </c>
      <c r="M1446" s="699" t="s">
        <v>2075</v>
      </c>
      <c r="N1446" s="852" t="s">
        <v>1995</v>
      </c>
      <c r="O1446" s="699" t="s">
        <v>2107</v>
      </c>
      <c r="P1446" s="852" t="s">
        <v>1995</v>
      </c>
      <c r="Q1446" s="699" t="s">
        <v>1999</v>
      </c>
      <c r="R1446" s="852" t="s">
        <v>1995</v>
      </c>
      <c r="S1446" s="699" t="s">
        <v>2001</v>
      </c>
      <c r="T1446" s="181"/>
      <c r="U1446" s="181"/>
      <c r="AC1446" s="361" t="str">
        <f t="shared" si="25"/>
        <v>２２検査結果（排煙設備）別記第二号-1　令第123条第3項第2号に規定する階段室又は付室、令第129条の13の3第13項に規定する昇降路又は乗降ロビー、令第126条の2第1項に規定する居室等-1（53）-改善（予定）年月-月</v>
      </c>
      <c r="AL1446" s="392" t="s">
        <v>4391</v>
      </c>
    </row>
    <row r="1447" spans="5:38" x14ac:dyDescent="0.15">
      <c r="E1447" s="1121">
        <f>'3_入力シート【検査結果表】 排煙設備'!$CS$68</f>
        <v>0</v>
      </c>
      <c r="J1447" s="699" t="s">
        <v>2070</v>
      </c>
      <c r="K1447" s="699" t="s">
        <v>5548</v>
      </c>
      <c r="L1447" s="852" t="s">
        <v>92</v>
      </c>
      <c r="M1447" s="699" t="s">
        <v>2075</v>
      </c>
      <c r="N1447" s="852" t="s">
        <v>1995</v>
      </c>
      <c r="O1447" s="699" t="s">
        <v>2107</v>
      </c>
      <c r="P1447" s="852" t="s">
        <v>1995</v>
      </c>
      <c r="Q1447" s="699" t="s">
        <v>1999</v>
      </c>
      <c r="R1447" s="852" t="s">
        <v>1995</v>
      </c>
      <c r="S1447" s="699" t="s">
        <v>2002</v>
      </c>
      <c r="T1447" s="181"/>
      <c r="U1447" s="181"/>
      <c r="AC1447" s="361" t="str">
        <f t="shared" si="25"/>
        <v>２２検査結果（排煙設備）別記第二号-1　令第123条第3項第2号に規定する階段室又は付室、令第129条の13の3第13項に規定する昇降路又は乗降ロビー、令第126条の2第1項に規定する居室等-1（53）-改善（予定）年月-状況</v>
      </c>
      <c r="AL1447" s="392" t="s">
        <v>4392</v>
      </c>
    </row>
    <row r="1448" spans="5:38" x14ac:dyDescent="0.15">
      <c r="E1448" s="1121">
        <f>'3_入力シート【検査結果表】 排煙設備'!$AZ$73</f>
        <v>0</v>
      </c>
      <c r="J1448" s="699" t="s">
        <v>2070</v>
      </c>
      <c r="K1448" s="699" t="s">
        <v>5548</v>
      </c>
      <c r="L1448" s="852" t="s">
        <v>92</v>
      </c>
      <c r="M1448" s="699" t="s">
        <v>3740</v>
      </c>
      <c r="N1448" s="852" t="s">
        <v>1995</v>
      </c>
      <c r="O1448" s="699" t="s">
        <v>2031</v>
      </c>
      <c r="P1448" s="852" t="s">
        <v>1995</v>
      </c>
      <c r="Q1448" s="699" t="s">
        <v>3514</v>
      </c>
      <c r="R1448" s="699"/>
      <c r="S1448" s="699"/>
      <c r="T1448" s="181"/>
      <c r="U1448" s="181"/>
      <c r="AC1448" s="361" t="str">
        <f t="shared" si="25"/>
        <v>２２検査結果（排煙設備）別記第二号-2　令第123条第3項第2号に規定する階段室又は付室、令第129条の13の第13項に規定する昇降路又は乗降ロビー-2（1）-検査結果</v>
      </c>
      <c r="AL1448" s="392" t="s">
        <v>4393</v>
      </c>
    </row>
    <row r="1449" spans="5:38" x14ac:dyDescent="0.15">
      <c r="E1449" s="1121">
        <f>'3_入力シート【検査結果表】 排煙設備'!$BL$73</f>
        <v>0</v>
      </c>
      <c r="J1449" s="699" t="s">
        <v>2070</v>
      </c>
      <c r="K1449" s="699" t="s">
        <v>5548</v>
      </c>
      <c r="L1449" s="852" t="s">
        <v>92</v>
      </c>
      <c r="M1449" s="699" t="s">
        <v>3740</v>
      </c>
      <c r="N1449" s="852" t="s">
        <v>1995</v>
      </c>
      <c r="O1449" s="699" t="s">
        <v>2031</v>
      </c>
      <c r="P1449" s="852" t="s">
        <v>1995</v>
      </c>
      <c r="Q1449" s="699" t="s">
        <v>1996</v>
      </c>
      <c r="R1449" s="699"/>
      <c r="S1449" s="699"/>
      <c r="T1449" s="181"/>
      <c r="U1449" s="181"/>
      <c r="AC1449" s="361" t="str">
        <f t="shared" si="25"/>
        <v>２２検査結果（排煙設備）別記第二号-2　令第123条第3項第2号に規定する階段室又は付室、令第129条の13の第13項に規定する昇降路又は乗降ロビー-2（1）-検査者番号</v>
      </c>
      <c r="AL1449" s="392" t="s">
        <v>4394</v>
      </c>
    </row>
    <row r="1450" spans="5:38" x14ac:dyDescent="0.15">
      <c r="E1450" s="1121">
        <f>'3_入力シート【検査結果表】 排煙設備'!$BN$73</f>
        <v>0</v>
      </c>
      <c r="J1450" s="699" t="s">
        <v>2070</v>
      </c>
      <c r="K1450" s="699" t="s">
        <v>5548</v>
      </c>
      <c r="L1450" s="852" t="s">
        <v>92</v>
      </c>
      <c r="M1450" s="699" t="s">
        <v>3739</v>
      </c>
      <c r="N1450" s="852" t="s">
        <v>1995</v>
      </c>
      <c r="O1450" s="699" t="s">
        <v>2031</v>
      </c>
      <c r="P1450" s="852" t="s">
        <v>1995</v>
      </c>
      <c r="Q1450" s="699" t="s">
        <v>1997</v>
      </c>
      <c r="R1450" s="699"/>
      <c r="S1450" s="699"/>
      <c r="T1450" s="181"/>
      <c r="U1450" s="181"/>
      <c r="AC1450" s="361" t="str">
        <f t="shared" si="25"/>
        <v>２２検査結果（排煙設備）別記第二号-2　令第123条第3項第2号に規定する階段室又は付室、令第129条の13の第13項に規定する昇降路又は乗降ロビー-2（1）-指摘の具体的内容等</v>
      </c>
      <c r="AL1450" s="392" t="s">
        <v>4395</v>
      </c>
    </row>
    <row r="1451" spans="5:38" x14ac:dyDescent="0.15">
      <c r="E1451" s="1121">
        <f>'3_入力シート【検査結果表】 排煙設備'!$BX$73</f>
        <v>0</v>
      </c>
      <c r="J1451" s="699" t="s">
        <v>2070</v>
      </c>
      <c r="K1451" s="699" t="s">
        <v>5548</v>
      </c>
      <c r="L1451" s="852" t="s">
        <v>92</v>
      </c>
      <c r="M1451" s="699" t="s">
        <v>3739</v>
      </c>
      <c r="N1451" s="852" t="s">
        <v>1995</v>
      </c>
      <c r="O1451" s="699" t="s">
        <v>2031</v>
      </c>
      <c r="P1451" s="852" t="s">
        <v>1995</v>
      </c>
      <c r="Q1451" s="699" t="s">
        <v>1998</v>
      </c>
      <c r="R1451" s="699"/>
      <c r="S1451" s="699"/>
      <c r="T1451" s="181"/>
      <c r="U1451" s="181"/>
      <c r="AC1451" s="361" t="str">
        <f t="shared" si="25"/>
        <v>２２検査結果（排煙設備）別記第二号-2　令第123条第3項第2号に規定する階段室又は付室、令第129条の13の第13項に規定する昇降路又は乗降ロビー-2（1）-改善策の具体的内容等</v>
      </c>
      <c r="AL1451" s="392" t="s">
        <v>4396</v>
      </c>
    </row>
    <row r="1452" spans="5:38" x14ac:dyDescent="0.15">
      <c r="E1452" s="1121">
        <f>'3_入力シート【検査結果表】 排煙設備'!$CM$73</f>
        <v>0</v>
      </c>
      <c r="J1452" s="699" t="s">
        <v>2070</v>
      </c>
      <c r="K1452" s="699" t="s">
        <v>5548</v>
      </c>
      <c r="L1452" s="852" t="s">
        <v>92</v>
      </c>
      <c r="M1452" s="699" t="s">
        <v>3739</v>
      </c>
      <c r="N1452" s="852" t="s">
        <v>1995</v>
      </c>
      <c r="O1452" s="699" t="s">
        <v>2031</v>
      </c>
      <c r="P1452" s="852" t="s">
        <v>1995</v>
      </c>
      <c r="Q1452" s="699" t="s">
        <v>1999</v>
      </c>
      <c r="R1452" s="852" t="s">
        <v>1995</v>
      </c>
      <c r="S1452" s="699" t="s">
        <v>2000</v>
      </c>
      <c r="T1452" s="181"/>
      <c r="U1452" s="181"/>
      <c r="AC1452" s="361" t="str">
        <f t="shared" si="25"/>
        <v>２２検査結果（排煙設備）別記第二号-2　令第123条第3項第2号に規定する階段室又は付室、令第129条の13の第13項に規定する昇降路又は乗降ロビー-2（1）-改善（予定）年月-年（令和）</v>
      </c>
      <c r="AL1452" s="392" t="s">
        <v>4397</v>
      </c>
    </row>
    <row r="1453" spans="5:38" x14ac:dyDescent="0.15">
      <c r="E1453" s="1121">
        <f>'3_入力シート【検査結果表】 排煙設備'!$CP$73</f>
        <v>0</v>
      </c>
      <c r="J1453" s="699" t="s">
        <v>2070</v>
      </c>
      <c r="K1453" s="699" t="s">
        <v>5548</v>
      </c>
      <c r="L1453" s="852" t="s">
        <v>92</v>
      </c>
      <c r="M1453" s="699" t="s">
        <v>3739</v>
      </c>
      <c r="N1453" s="852" t="s">
        <v>1995</v>
      </c>
      <c r="O1453" s="699" t="s">
        <v>2031</v>
      </c>
      <c r="P1453" s="852" t="s">
        <v>1995</v>
      </c>
      <c r="Q1453" s="699" t="s">
        <v>1999</v>
      </c>
      <c r="R1453" s="852" t="s">
        <v>1995</v>
      </c>
      <c r="S1453" s="699" t="s">
        <v>2001</v>
      </c>
      <c r="T1453" s="181"/>
      <c r="U1453" s="181"/>
      <c r="AC1453" s="361" t="str">
        <f t="shared" si="25"/>
        <v>２２検査結果（排煙設備）別記第二号-2　令第123条第3項第2号に規定する階段室又は付室、令第129条の13の第13項に規定する昇降路又は乗降ロビー-2（1）-改善（予定）年月-月</v>
      </c>
      <c r="AL1453" s="392" t="s">
        <v>4398</v>
      </c>
    </row>
    <row r="1454" spans="5:38" x14ac:dyDescent="0.15">
      <c r="E1454" s="1121">
        <f>'3_入力シート【検査結果表】 排煙設備'!$CS$73</f>
        <v>0</v>
      </c>
      <c r="J1454" s="699" t="s">
        <v>2070</v>
      </c>
      <c r="K1454" s="699" t="s">
        <v>5548</v>
      </c>
      <c r="L1454" s="852" t="s">
        <v>92</v>
      </c>
      <c r="M1454" s="699" t="s">
        <v>3739</v>
      </c>
      <c r="N1454" s="852" t="s">
        <v>1995</v>
      </c>
      <c r="O1454" s="699" t="s">
        <v>2031</v>
      </c>
      <c r="P1454" s="852" t="s">
        <v>1995</v>
      </c>
      <c r="Q1454" s="699" t="s">
        <v>1999</v>
      </c>
      <c r="R1454" s="852" t="s">
        <v>1995</v>
      </c>
      <c r="S1454" s="699" t="s">
        <v>2002</v>
      </c>
      <c r="T1454" s="181"/>
      <c r="U1454" s="181"/>
      <c r="AC1454" s="361" t="str">
        <f t="shared" si="25"/>
        <v>２２検査結果（排煙設備）別記第二号-2　令第123条第3項第2号に規定する階段室又は付室、令第129条の13の第13項に規定する昇降路又は乗降ロビー-2（1）-改善（予定）年月-状況</v>
      </c>
      <c r="AL1454" s="392" t="s">
        <v>4399</v>
      </c>
    </row>
    <row r="1455" spans="5:38" x14ac:dyDescent="0.15">
      <c r="E1455" s="1121">
        <f>'3_入力シート【検査結果表】 排煙設備'!$AZ$74</f>
        <v>0</v>
      </c>
      <c r="J1455" s="699" t="s">
        <v>2070</v>
      </c>
      <c r="K1455" s="699" t="s">
        <v>5548</v>
      </c>
      <c r="L1455" s="852" t="s">
        <v>92</v>
      </c>
      <c r="M1455" s="699" t="s">
        <v>3739</v>
      </c>
      <c r="N1455" s="852" t="s">
        <v>1995</v>
      </c>
      <c r="O1455" s="699" t="s">
        <v>2032</v>
      </c>
      <c r="P1455" s="852" t="s">
        <v>1995</v>
      </c>
      <c r="Q1455" s="699" t="s">
        <v>3514</v>
      </c>
      <c r="R1455" s="699"/>
      <c r="S1455" s="699"/>
      <c r="T1455" s="181"/>
      <c r="U1455" s="181"/>
      <c r="AC1455" s="361" t="str">
        <f t="shared" si="25"/>
        <v>２２検査結果（排煙設備）別記第二号-2　令第123条第3項第2号に規定する階段室又は付室、令第129条の13の第13項に規定する昇降路又は乗降ロビー-2（2）-検査結果</v>
      </c>
      <c r="AL1455" s="392" t="s">
        <v>4400</v>
      </c>
    </row>
    <row r="1456" spans="5:38" x14ac:dyDescent="0.15">
      <c r="E1456" s="1121">
        <f>'3_入力シート【検査結果表】 排煙設備'!$BL$74</f>
        <v>0</v>
      </c>
      <c r="J1456" s="699" t="s">
        <v>2070</v>
      </c>
      <c r="K1456" s="699" t="s">
        <v>5548</v>
      </c>
      <c r="L1456" s="852" t="s">
        <v>92</v>
      </c>
      <c r="M1456" s="699" t="s">
        <v>3739</v>
      </c>
      <c r="N1456" s="852" t="s">
        <v>1995</v>
      </c>
      <c r="O1456" s="699" t="s">
        <v>2032</v>
      </c>
      <c r="P1456" s="852" t="s">
        <v>1995</v>
      </c>
      <c r="Q1456" s="699" t="s">
        <v>1996</v>
      </c>
      <c r="R1456" s="699"/>
      <c r="S1456" s="699"/>
      <c r="T1456" s="181"/>
      <c r="U1456" s="181"/>
      <c r="AC1456" s="361" t="str">
        <f t="shared" si="25"/>
        <v>２２検査結果（排煙設備）別記第二号-2　令第123条第3項第2号に規定する階段室又は付室、令第129条の13の第13項に規定する昇降路又は乗降ロビー-2（2）-検査者番号</v>
      </c>
      <c r="AL1456" s="392" t="s">
        <v>4401</v>
      </c>
    </row>
    <row r="1457" spans="5:38" x14ac:dyDescent="0.15">
      <c r="E1457" s="1121">
        <f>'3_入力シート【検査結果表】 排煙設備'!$BN$74</f>
        <v>0</v>
      </c>
      <c r="J1457" s="699" t="s">
        <v>2070</v>
      </c>
      <c r="K1457" s="699" t="s">
        <v>5548</v>
      </c>
      <c r="L1457" s="852" t="s">
        <v>92</v>
      </c>
      <c r="M1457" s="699" t="s">
        <v>3739</v>
      </c>
      <c r="N1457" s="852" t="s">
        <v>1995</v>
      </c>
      <c r="O1457" s="699" t="s">
        <v>2032</v>
      </c>
      <c r="P1457" s="852" t="s">
        <v>1995</v>
      </c>
      <c r="Q1457" s="699" t="s">
        <v>1997</v>
      </c>
      <c r="R1457" s="699"/>
      <c r="S1457" s="699"/>
      <c r="T1457" s="181"/>
      <c r="U1457" s="181"/>
      <c r="AC1457" s="361" t="str">
        <f t="shared" si="25"/>
        <v>２２検査結果（排煙設備）別記第二号-2　令第123条第3項第2号に規定する階段室又は付室、令第129条の13の第13項に規定する昇降路又は乗降ロビー-2（2）-指摘の具体的内容等</v>
      </c>
      <c r="AL1457" s="392" t="s">
        <v>4402</v>
      </c>
    </row>
    <row r="1458" spans="5:38" x14ac:dyDescent="0.15">
      <c r="E1458" s="1121">
        <f>'3_入力シート【検査結果表】 排煙設備'!$BX$74</f>
        <v>0</v>
      </c>
      <c r="J1458" s="699" t="s">
        <v>2070</v>
      </c>
      <c r="K1458" s="699" t="s">
        <v>5548</v>
      </c>
      <c r="L1458" s="852" t="s">
        <v>92</v>
      </c>
      <c r="M1458" s="699" t="s">
        <v>3739</v>
      </c>
      <c r="N1458" s="852" t="s">
        <v>1995</v>
      </c>
      <c r="O1458" s="699" t="s">
        <v>2032</v>
      </c>
      <c r="P1458" s="852" t="s">
        <v>1995</v>
      </c>
      <c r="Q1458" s="699" t="s">
        <v>1998</v>
      </c>
      <c r="R1458" s="699"/>
      <c r="S1458" s="699"/>
      <c r="T1458" s="181"/>
      <c r="U1458" s="181"/>
      <c r="AC1458" s="361" t="str">
        <f t="shared" si="25"/>
        <v>２２検査結果（排煙設備）別記第二号-2　令第123条第3項第2号に規定する階段室又は付室、令第129条の13の第13項に規定する昇降路又は乗降ロビー-2（2）-改善策の具体的内容等</v>
      </c>
      <c r="AL1458" s="392" t="s">
        <v>4403</v>
      </c>
    </row>
    <row r="1459" spans="5:38" x14ac:dyDescent="0.15">
      <c r="E1459" s="1121">
        <f>'3_入力シート【検査結果表】 排煙設備'!$CM$74</f>
        <v>0</v>
      </c>
      <c r="J1459" s="699" t="s">
        <v>2070</v>
      </c>
      <c r="K1459" s="699" t="s">
        <v>5548</v>
      </c>
      <c r="L1459" s="852" t="s">
        <v>92</v>
      </c>
      <c r="M1459" s="699" t="s">
        <v>3739</v>
      </c>
      <c r="N1459" s="852" t="s">
        <v>1995</v>
      </c>
      <c r="O1459" s="699" t="s">
        <v>2032</v>
      </c>
      <c r="P1459" s="852" t="s">
        <v>1995</v>
      </c>
      <c r="Q1459" s="699" t="s">
        <v>1999</v>
      </c>
      <c r="R1459" s="852" t="s">
        <v>1995</v>
      </c>
      <c r="S1459" s="699" t="s">
        <v>2000</v>
      </c>
      <c r="T1459" s="181"/>
      <c r="U1459" s="181"/>
      <c r="AC1459" s="361" t="str">
        <f t="shared" si="25"/>
        <v>２２検査結果（排煙設備）別記第二号-2　令第123条第3項第2号に規定する階段室又は付室、令第129条の13の第13項に規定する昇降路又は乗降ロビー-2（2）-改善（予定）年月-年（令和）</v>
      </c>
      <c r="AL1459" s="392" t="s">
        <v>4404</v>
      </c>
    </row>
    <row r="1460" spans="5:38" x14ac:dyDescent="0.15">
      <c r="E1460" s="1121">
        <f>'3_入力シート【検査結果表】 排煙設備'!$CP$74</f>
        <v>0</v>
      </c>
      <c r="J1460" s="699" t="s">
        <v>2070</v>
      </c>
      <c r="K1460" s="699" t="s">
        <v>5548</v>
      </c>
      <c r="L1460" s="852" t="s">
        <v>92</v>
      </c>
      <c r="M1460" s="699" t="s">
        <v>3739</v>
      </c>
      <c r="N1460" s="852" t="s">
        <v>1995</v>
      </c>
      <c r="O1460" s="699" t="s">
        <v>2032</v>
      </c>
      <c r="P1460" s="852" t="s">
        <v>1995</v>
      </c>
      <c r="Q1460" s="699" t="s">
        <v>1999</v>
      </c>
      <c r="R1460" s="852" t="s">
        <v>1995</v>
      </c>
      <c r="S1460" s="699" t="s">
        <v>2001</v>
      </c>
      <c r="T1460" s="181"/>
      <c r="U1460" s="181"/>
      <c r="AC1460" s="361" t="str">
        <f t="shared" si="25"/>
        <v>２２検査結果（排煙設備）別記第二号-2　令第123条第3項第2号に規定する階段室又は付室、令第129条の13の第13項に規定する昇降路又は乗降ロビー-2（2）-改善（予定）年月-月</v>
      </c>
      <c r="AL1460" s="392" t="s">
        <v>4405</v>
      </c>
    </row>
    <row r="1461" spans="5:38" x14ac:dyDescent="0.15">
      <c r="E1461" s="1121">
        <f>'3_入力シート【検査結果表】 排煙設備'!$CS$74</f>
        <v>0</v>
      </c>
      <c r="J1461" s="699" t="s">
        <v>2070</v>
      </c>
      <c r="K1461" s="699" t="s">
        <v>5548</v>
      </c>
      <c r="L1461" s="852" t="s">
        <v>92</v>
      </c>
      <c r="M1461" s="699" t="s">
        <v>3739</v>
      </c>
      <c r="N1461" s="852" t="s">
        <v>1995</v>
      </c>
      <c r="O1461" s="699" t="s">
        <v>2032</v>
      </c>
      <c r="P1461" s="852" t="s">
        <v>1995</v>
      </c>
      <c r="Q1461" s="699" t="s">
        <v>1999</v>
      </c>
      <c r="R1461" s="852" t="s">
        <v>1995</v>
      </c>
      <c r="S1461" s="699" t="s">
        <v>2002</v>
      </c>
      <c r="T1461" s="181"/>
      <c r="U1461" s="181"/>
      <c r="AC1461" s="361" t="str">
        <f t="shared" si="25"/>
        <v>２２検査結果（排煙設備）別記第二号-2　令第123条第3項第2号に規定する階段室又は付室、令第129条の13の第13項に規定する昇降路又は乗降ロビー-2（2）-改善（予定）年月-状況</v>
      </c>
      <c r="AL1461" s="392" t="s">
        <v>4406</v>
      </c>
    </row>
    <row r="1462" spans="5:38" x14ac:dyDescent="0.15">
      <c r="E1462" s="1121">
        <f>'3_入力シート【検査結果表】 排煙設備'!$AZ$75</f>
        <v>0</v>
      </c>
      <c r="J1462" s="699" t="s">
        <v>2070</v>
      </c>
      <c r="K1462" s="699" t="s">
        <v>5548</v>
      </c>
      <c r="L1462" s="852" t="s">
        <v>92</v>
      </c>
      <c r="M1462" s="699" t="s">
        <v>3739</v>
      </c>
      <c r="N1462" s="852" t="s">
        <v>1995</v>
      </c>
      <c r="O1462" s="699" t="s">
        <v>2033</v>
      </c>
      <c r="P1462" s="852" t="s">
        <v>1995</v>
      </c>
      <c r="Q1462" s="699" t="s">
        <v>3514</v>
      </c>
      <c r="R1462" s="699"/>
      <c r="S1462" s="699"/>
      <c r="T1462" s="181"/>
      <c r="U1462" s="181"/>
      <c r="AC1462" s="361" t="str">
        <f t="shared" si="25"/>
        <v>２２検査結果（排煙設備）別記第二号-2　令第123条第3項第2号に規定する階段室又は付室、令第129条の13の第13項に規定する昇降路又は乗降ロビー-2（3）-検査結果</v>
      </c>
      <c r="AL1462" s="392" t="s">
        <v>4407</v>
      </c>
    </row>
    <row r="1463" spans="5:38" x14ac:dyDescent="0.15">
      <c r="E1463" s="1121">
        <f>'3_入力シート【検査結果表】 排煙設備'!$BL$75</f>
        <v>0</v>
      </c>
      <c r="J1463" s="699" t="s">
        <v>2070</v>
      </c>
      <c r="K1463" s="699" t="s">
        <v>5548</v>
      </c>
      <c r="L1463" s="852" t="s">
        <v>92</v>
      </c>
      <c r="M1463" s="699" t="s">
        <v>3739</v>
      </c>
      <c r="N1463" s="852" t="s">
        <v>1995</v>
      </c>
      <c r="O1463" s="699" t="s">
        <v>2033</v>
      </c>
      <c r="P1463" s="852" t="s">
        <v>1995</v>
      </c>
      <c r="Q1463" s="699" t="s">
        <v>1996</v>
      </c>
      <c r="R1463" s="699"/>
      <c r="S1463" s="699"/>
      <c r="T1463" s="181"/>
      <c r="U1463" s="181"/>
      <c r="AC1463" s="361" t="str">
        <f t="shared" si="25"/>
        <v>２２検査結果（排煙設備）別記第二号-2　令第123条第3項第2号に規定する階段室又は付室、令第129条の13の第13項に規定する昇降路又は乗降ロビー-2（3）-検査者番号</v>
      </c>
      <c r="AL1463" s="392" t="s">
        <v>4408</v>
      </c>
    </row>
    <row r="1464" spans="5:38" x14ac:dyDescent="0.15">
      <c r="E1464" s="1121">
        <f>'3_入力シート【検査結果表】 排煙設備'!$BN$75</f>
        <v>0</v>
      </c>
      <c r="J1464" s="699" t="s">
        <v>2070</v>
      </c>
      <c r="K1464" s="699" t="s">
        <v>5548</v>
      </c>
      <c r="L1464" s="852" t="s">
        <v>92</v>
      </c>
      <c r="M1464" s="699" t="s">
        <v>3739</v>
      </c>
      <c r="N1464" s="852" t="s">
        <v>1995</v>
      </c>
      <c r="O1464" s="699" t="s">
        <v>2033</v>
      </c>
      <c r="P1464" s="852" t="s">
        <v>1995</v>
      </c>
      <c r="Q1464" s="699" t="s">
        <v>1997</v>
      </c>
      <c r="R1464" s="699"/>
      <c r="S1464" s="699"/>
      <c r="T1464" s="181"/>
      <c r="U1464" s="181"/>
      <c r="AC1464" s="361" t="str">
        <f t="shared" si="25"/>
        <v>２２検査結果（排煙設備）別記第二号-2　令第123条第3項第2号に規定する階段室又は付室、令第129条の13の第13項に規定する昇降路又は乗降ロビー-2（3）-指摘の具体的内容等</v>
      </c>
      <c r="AL1464" s="392" t="s">
        <v>4409</v>
      </c>
    </row>
    <row r="1465" spans="5:38" x14ac:dyDescent="0.15">
      <c r="E1465" s="1121">
        <f>'3_入力シート【検査結果表】 排煙設備'!$BX$75</f>
        <v>0</v>
      </c>
      <c r="J1465" s="699" t="s">
        <v>2070</v>
      </c>
      <c r="K1465" s="699" t="s">
        <v>5548</v>
      </c>
      <c r="L1465" s="852" t="s">
        <v>92</v>
      </c>
      <c r="M1465" s="699" t="s">
        <v>3739</v>
      </c>
      <c r="N1465" s="852" t="s">
        <v>1995</v>
      </c>
      <c r="O1465" s="699" t="s">
        <v>2033</v>
      </c>
      <c r="P1465" s="852" t="s">
        <v>1995</v>
      </c>
      <c r="Q1465" s="699" t="s">
        <v>1998</v>
      </c>
      <c r="R1465" s="699"/>
      <c r="S1465" s="699"/>
      <c r="T1465" s="181"/>
      <c r="U1465" s="181"/>
      <c r="AC1465" s="361" t="str">
        <f t="shared" si="25"/>
        <v>２２検査結果（排煙設備）別記第二号-2　令第123条第3項第2号に規定する階段室又は付室、令第129条の13の第13項に規定する昇降路又は乗降ロビー-2（3）-改善策の具体的内容等</v>
      </c>
      <c r="AL1465" s="392" t="s">
        <v>4410</v>
      </c>
    </row>
    <row r="1466" spans="5:38" x14ac:dyDescent="0.15">
      <c r="E1466" s="1121">
        <f>'3_入力シート【検査結果表】 排煙設備'!$CM$75</f>
        <v>0</v>
      </c>
      <c r="J1466" s="699" t="s">
        <v>2070</v>
      </c>
      <c r="K1466" s="699" t="s">
        <v>5548</v>
      </c>
      <c r="L1466" s="852" t="s">
        <v>92</v>
      </c>
      <c r="M1466" s="699" t="s">
        <v>3739</v>
      </c>
      <c r="N1466" s="852" t="s">
        <v>1995</v>
      </c>
      <c r="O1466" s="699" t="s">
        <v>2033</v>
      </c>
      <c r="P1466" s="852" t="s">
        <v>1995</v>
      </c>
      <c r="Q1466" s="699" t="s">
        <v>1999</v>
      </c>
      <c r="R1466" s="852" t="s">
        <v>1995</v>
      </c>
      <c r="S1466" s="699" t="s">
        <v>2000</v>
      </c>
      <c r="T1466" s="181"/>
      <c r="U1466" s="181"/>
      <c r="AC1466" s="361" t="str">
        <f t="shared" si="25"/>
        <v>２２検査結果（排煙設備）別記第二号-2　令第123条第3項第2号に規定する階段室又は付室、令第129条の13の第13項に規定する昇降路又は乗降ロビー-2（3）-改善（予定）年月-年（令和）</v>
      </c>
      <c r="AL1466" s="392" t="s">
        <v>4411</v>
      </c>
    </row>
    <row r="1467" spans="5:38" x14ac:dyDescent="0.15">
      <c r="E1467" s="1121">
        <f>'3_入力シート【検査結果表】 排煙設備'!$CP$75</f>
        <v>0</v>
      </c>
      <c r="J1467" s="699" t="s">
        <v>2070</v>
      </c>
      <c r="K1467" s="699" t="s">
        <v>5548</v>
      </c>
      <c r="L1467" s="852" t="s">
        <v>92</v>
      </c>
      <c r="M1467" s="699" t="s">
        <v>3739</v>
      </c>
      <c r="N1467" s="852" t="s">
        <v>1995</v>
      </c>
      <c r="O1467" s="699" t="s">
        <v>2033</v>
      </c>
      <c r="P1467" s="852" t="s">
        <v>1995</v>
      </c>
      <c r="Q1467" s="699" t="s">
        <v>1999</v>
      </c>
      <c r="R1467" s="852" t="s">
        <v>1995</v>
      </c>
      <c r="S1467" s="699" t="s">
        <v>2001</v>
      </c>
      <c r="T1467" s="181"/>
      <c r="U1467" s="181"/>
      <c r="AC1467" s="361" t="str">
        <f t="shared" si="25"/>
        <v>２２検査結果（排煙設備）別記第二号-2　令第123条第3項第2号に規定する階段室又は付室、令第129条の13の第13項に規定する昇降路又は乗降ロビー-2（3）-改善（予定）年月-月</v>
      </c>
      <c r="AL1467" s="392" t="s">
        <v>4412</v>
      </c>
    </row>
    <row r="1468" spans="5:38" x14ac:dyDescent="0.15">
      <c r="E1468" s="1121">
        <f>'3_入力シート【検査結果表】 排煙設備'!$CS$75</f>
        <v>0</v>
      </c>
      <c r="J1468" s="699" t="s">
        <v>2070</v>
      </c>
      <c r="K1468" s="699" t="s">
        <v>5548</v>
      </c>
      <c r="L1468" s="852" t="s">
        <v>92</v>
      </c>
      <c r="M1468" s="699" t="s">
        <v>3739</v>
      </c>
      <c r="N1468" s="852" t="s">
        <v>1995</v>
      </c>
      <c r="O1468" s="699" t="s">
        <v>2033</v>
      </c>
      <c r="P1468" s="852" t="s">
        <v>1995</v>
      </c>
      <c r="Q1468" s="699" t="s">
        <v>1999</v>
      </c>
      <c r="R1468" s="852" t="s">
        <v>1995</v>
      </c>
      <c r="S1468" s="699" t="s">
        <v>2002</v>
      </c>
      <c r="T1468" s="181"/>
      <c r="U1468" s="181"/>
      <c r="AC1468" s="361" t="str">
        <f t="shared" si="25"/>
        <v>２２検査結果（排煙設備）別記第二号-2　令第123条第3項第2号に規定する階段室又は付室、令第129条の13の第13項に規定する昇降路又は乗降ロビー-2（3）-改善（予定）年月-状況</v>
      </c>
      <c r="AL1468" s="392" t="s">
        <v>4413</v>
      </c>
    </row>
    <row r="1469" spans="5:38" x14ac:dyDescent="0.15">
      <c r="E1469" s="1121">
        <f>'3_入力シート【検査結果表】 排煙設備'!$AZ$76</f>
        <v>0</v>
      </c>
      <c r="J1469" s="699" t="s">
        <v>2070</v>
      </c>
      <c r="K1469" s="699" t="s">
        <v>5548</v>
      </c>
      <c r="L1469" s="852" t="s">
        <v>92</v>
      </c>
      <c r="M1469" s="699" t="s">
        <v>3739</v>
      </c>
      <c r="N1469" s="852" t="s">
        <v>1995</v>
      </c>
      <c r="O1469" s="699" t="s">
        <v>2034</v>
      </c>
      <c r="P1469" s="852" t="s">
        <v>1995</v>
      </c>
      <c r="Q1469" s="699" t="s">
        <v>3514</v>
      </c>
      <c r="R1469" s="699"/>
      <c r="S1469" s="699"/>
      <c r="T1469" s="181"/>
      <c r="U1469" s="181"/>
      <c r="AC1469" s="361" t="str">
        <f t="shared" si="25"/>
        <v>２２検査結果（排煙設備）別記第二号-2　令第123条第3項第2号に規定する階段室又は付室、令第129条の13の第13項に規定する昇降路又は乗降ロビー-2（4）-検査結果</v>
      </c>
      <c r="AL1469" s="392" t="s">
        <v>4414</v>
      </c>
    </row>
    <row r="1470" spans="5:38" x14ac:dyDescent="0.15">
      <c r="E1470" s="1121">
        <f>'3_入力シート【検査結果表】 排煙設備'!$BL$76</f>
        <v>0</v>
      </c>
      <c r="J1470" s="699" t="s">
        <v>2070</v>
      </c>
      <c r="K1470" s="699" t="s">
        <v>5548</v>
      </c>
      <c r="L1470" s="852" t="s">
        <v>92</v>
      </c>
      <c r="M1470" s="699" t="s">
        <v>3739</v>
      </c>
      <c r="N1470" s="852" t="s">
        <v>1995</v>
      </c>
      <c r="O1470" s="699" t="s">
        <v>2034</v>
      </c>
      <c r="P1470" s="852" t="s">
        <v>1995</v>
      </c>
      <c r="Q1470" s="699" t="s">
        <v>1996</v>
      </c>
      <c r="R1470" s="699"/>
      <c r="S1470" s="699"/>
      <c r="T1470" s="181"/>
      <c r="U1470" s="181"/>
      <c r="AC1470" s="361" t="str">
        <f t="shared" si="25"/>
        <v>２２検査結果（排煙設備）別記第二号-2　令第123条第3項第2号に規定する階段室又は付室、令第129条の13の第13項に規定する昇降路又は乗降ロビー-2（4）-検査者番号</v>
      </c>
      <c r="AL1470" s="392" t="s">
        <v>4415</v>
      </c>
    </row>
    <row r="1471" spans="5:38" x14ac:dyDescent="0.15">
      <c r="E1471" s="1121">
        <f>'3_入力シート【検査結果表】 排煙設備'!$BN$76</f>
        <v>0</v>
      </c>
      <c r="J1471" s="699" t="s">
        <v>2070</v>
      </c>
      <c r="K1471" s="699" t="s">
        <v>5548</v>
      </c>
      <c r="L1471" s="852" t="s">
        <v>92</v>
      </c>
      <c r="M1471" s="699" t="s">
        <v>3739</v>
      </c>
      <c r="N1471" s="852" t="s">
        <v>1995</v>
      </c>
      <c r="O1471" s="699" t="s">
        <v>2034</v>
      </c>
      <c r="P1471" s="852" t="s">
        <v>1995</v>
      </c>
      <c r="Q1471" s="699" t="s">
        <v>1997</v>
      </c>
      <c r="R1471" s="699"/>
      <c r="S1471" s="699"/>
      <c r="T1471" s="181"/>
      <c r="U1471" s="181"/>
      <c r="AC1471" s="361" t="str">
        <f t="shared" si="25"/>
        <v>２２検査結果（排煙設備）別記第二号-2　令第123条第3項第2号に規定する階段室又は付室、令第129条の13の第13項に規定する昇降路又は乗降ロビー-2（4）-指摘の具体的内容等</v>
      </c>
      <c r="AL1471" s="392" t="s">
        <v>4416</v>
      </c>
    </row>
    <row r="1472" spans="5:38" x14ac:dyDescent="0.15">
      <c r="E1472" s="1121">
        <f>'3_入力シート【検査結果表】 排煙設備'!$BX$76</f>
        <v>0</v>
      </c>
      <c r="J1472" s="699" t="s">
        <v>2070</v>
      </c>
      <c r="K1472" s="699" t="s">
        <v>5548</v>
      </c>
      <c r="L1472" s="852" t="s">
        <v>92</v>
      </c>
      <c r="M1472" s="699" t="s">
        <v>3739</v>
      </c>
      <c r="N1472" s="852" t="s">
        <v>1995</v>
      </c>
      <c r="O1472" s="699" t="s">
        <v>2034</v>
      </c>
      <c r="P1472" s="852" t="s">
        <v>1995</v>
      </c>
      <c r="Q1472" s="699" t="s">
        <v>1998</v>
      </c>
      <c r="R1472" s="699"/>
      <c r="S1472" s="699"/>
      <c r="T1472" s="181"/>
      <c r="U1472" s="181"/>
      <c r="AC1472" s="361" t="str">
        <f t="shared" si="25"/>
        <v>２２検査結果（排煙設備）別記第二号-2　令第123条第3項第2号に規定する階段室又は付室、令第129条の13の第13項に規定する昇降路又は乗降ロビー-2（4）-改善策の具体的内容等</v>
      </c>
      <c r="AL1472" s="392" t="s">
        <v>4417</v>
      </c>
    </row>
    <row r="1473" spans="5:38" x14ac:dyDescent="0.15">
      <c r="E1473" s="1121">
        <f>'3_入力シート【検査結果表】 排煙設備'!$CM$76</f>
        <v>0</v>
      </c>
      <c r="J1473" s="699" t="s">
        <v>2070</v>
      </c>
      <c r="K1473" s="699" t="s">
        <v>5548</v>
      </c>
      <c r="L1473" s="852" t="s">
        <v>92</v>
      </c>
      <c r="M1473" s="699" t="s">
        <v>3739</v>
      </c>
      <c r="N1473" s="852" t="s">
        <v>1995</v>
      </c>
      <c r="O1473" s="699" t="s">
        <v>2034</v>
      </c>
      <c r="P1473" s="852" t="s">
        <v>1995</v>
      </c>
      <c r="Q1473" s="699" t="s">
        <v>1999</v>
      </c>
      <c r="R1473" s="852" t="s">
        <v>1995</v>
      </c>
      <c r="S1473" s="699" t="s">
        <v>2000</v>
      </c>
      <c r="T1473" s="181"/>
      <c r="U1473" s="181"/>
      <c r="AC1473" s="361" t="str">
        <f t="shared" si="25"/>
        <v>２２検査結果（排煙設備）別記第二号-2　令第123条第3項第2号に規定する階段室又は付室、令第129条の13の第13項に規定する昇降路又は乗降ロビー-2（4）-改善（予定）年月-年（令和）</v>
      </c>
      <c r="AL1473" s="392" t="s">
        <v>4418</v>
      </c>
    </row>
    <row r="1474" spans="5:38" x14ac:dyDescent="0.15">
      <c r="E1474" s="1121">
        <f>'3_入力シート【検査結果表】 排煙設備'!$CP$76</f>
        <v>0</v>
      </c>
      <c r="J1474" s="699" t="s">
        <v>2070</v>
      </c>
      <c r="K1474" s="699" t="s">
        <v>5548</v>
      </c>
      <c r="L1474" s="852" t="s">
        <v>92</v>
      </c>
      <c r="M1474" s="699" t="s">
        <v>3739</v>
      </c>
      <c r="N1474" s="852" t="s">
        <v>1995</v>
      </c>
      <c r="O1474" s="699" t="s">
        <v>2034</v>
      </c>
      <c r="P1474" s="852" t="s">
        <v>1995</v>
      </c>
      <c r="Q1474" s="699" t="s">
        <v>1999</v>
      </c>
      <c r="R1474" s="852" t="s">
        <v>1995</v>
      </c>
      <c r="S1474" s="699" t="s">
        <v>2001</v>
      </c>
      <c r="T1474" s="181"/>
      <c r="U1474" s="181"/>
      <c r="AC1474" s="361" t="str">
        <f t="shared" si="25"/>
        <v>２２検査結果（排煙設備）別記第二号-2　令第123条第3項第2号に規定する階段室又は付室、令第129条の13の第13項に規定する昇降路又は乗降ロビー-2（4）-改善（予定）年月-月</v>
      </c>
      <c r="AL1474" s="392" t="s">
        <v>4419</v>
      </c>
    </row>
    <row r="1475" spans="5:38" x14ac:dyDescent="0.15">
      <c r="E1475" s="1121">
        <f>'3_入力シート【検査結果表】 排煙設備'!$CS$76</f>
        <v>0</v>
      </c>
      <c r="J1475" s="699" t="s">
        <v>2070</v>
      </c>
      <c r="K1475" s="699" t="s">
        <v>5548</v>
      </c>
      <c r="L1475" s="852" t="s">
        <v>92</v>
      </c>
      <c r="M1475" s="699" t="s">
        <v>3739</v>
      </c>
      <c r="N1475" s="852" t="s">
        <v>1995</v>
      </c>
      <c r="O1475" s="699" t="s">
        <v>2034</v>
      </c>
      <c r="P1475" s="852" t="s">
        <v>1995</v>
      </c>
      <c r="Q1475" s="699" t="s">
        <v>1999</v>
      </c>
      <c r="R1475" s="852" t="s">
        <v>1995</v>
      </c>
      <c r="S1475" s="699" t="s">
        <v>2002</v>
      </c>
      <c r="T1475" s="181"/>
      <c r="U1475" s="181"/>
      <c r="AC1475" s="361" t="str">
        <f t="shared" si="25"/>
        <v>２２検査結果（排煙設備）別記第二号-2　令第123条第3項第2号に規定する階段室又は付室、令第129条の13の第13項に規定する昇降路又は乗降ロビー-2（4）-改善（予定）年月-状況</v>
      </c>
      <c r="AL1475" s="392" t="s">
        <v>4420</v>
      </c>
    </row>
    <row r="1476" spans="5:38" x14ac:dyDescent="0.15">
      <c r="E1476" s="1121">
        <f>'3_入力シート【検査結果表】 排煙設備'!$AZ$77</f>
        <v>0</v>
      </c>
      <c r="J1476" s="699" t="s">
        <v>2070</v>
      </c>
      <c r="K1476" s="699" t="s">
        <v>5548</v>
      </c>
      <c r="L1476" s="852" t="s">
        <v>92</v>
      </c>
      <c r="M1476" s="699" t="s">
        <v>3739</v>
      </c>
      <c r="N1476" s="852" t="s">
        <v>1995</v>
      </c>
      <c r="O1476" s="699" t="s">
        <v>2035</v>
      </c>
      <c r="P1476" s="852" t="s">
        <v>1995</v>
      </c>
      <c r="Q1476" s="699" t="s">
        <v>3514</v>
      </c>
      <c r="R1476" s="699"/>
      <c r="S1476" s="699"/>
      <c r="T1476" s="181"/>
      <c r="U1476" s="181"/>
      <c r="AC1476" s="361" t="str">
        <f t="shared" si="25"/>
        <v>２２検査結果（排煙設備）別記第二号-2　令第123条第3項第2号に規定する階段室又は付室、令第129条の13の第13項に規定する昇降路又は乗降ロビー-2（5）-検査結果</v>
      </c>
      <c r="AL1476" s="392" t="s">
        <v>4421</v>
      </c>
    </row>
    <row r="1477" spans="5:38" x14ac:dyDescent="0.15">
      <c r="E1477" s="1121">
        <f>'3_入力シート【検査結果表】 排煙設備'!$BL$77</f>
        <v>0</v>
      </c>
      <c r="J1477" s="699" t="s">
        <v>2070</v>
      </c>
      <c r="K1477" s="699" t="s">
        <v>5548</v>
      </c>
      <c r="L1477" s="852" t="s">
        <v>92</v>
      </c>
      <c r="M1477" s="699" t="s">
        <v>3739</v>
      </c>
      <c r="N1477" s="852" t="s">
        <v>1995</v>
      </c>
      <c r="O1477" s="699" t="s">
        <v>2035</v>
      </c>
      <c r="P1477" s="852" t="s">
        <v>1995</v>
      </c>
      <c r="Q1477" s="699" t="s">
        <v>1996</v>
      </c>
      <c r="R1477" s="699"/>
      <c r="S1477" s="699"/>
      <c r="T1477" s="181"/>
      <c r="U1477" s="181"/>
      <c r="AC1477" s="361" t="str">
        <f t="shared" si="25"/>
        <v>２２検査結果（排煙設備）別記第二号-2　令第123条第3項第2号に規定する階段室又は付室、令第129条の13の第13項に規定する昇降路又は乗降ロビー-2（5）-検査者番号</v>
      </c>
      <c r="AL1477" s="392" t="s">
        <v>4422</v>
      </c>
    </row>
    <row r="1478" spans="5:38" x14ac:dyDescent="0.15">
      <c r="E1478" s="1121">
        <f>'3_入力シート【検査結果表】 排煙設備'!$BN$77</f>
        <v>0</v>
      </c>
      <c r="J1478" s="699" t="s">
        <v>2070</v>
      </c>
      <c r="K1478" s="699" t="s">
        <v>5548</v>
      </c>
      <c r="L1478" s="852" t="s">
        <v>92</v>
      </c>
      <c r="M1478" s="699" t="s">
        <v>3739</v>
      </c>
      <c r="N1478" s="852" t="s">
        <v>1995</v>
      </c>
      <c r="O1478" s="699" t="s">
        <v>2035</v>
      </c>
      <c r="P1478" s="852" t="s">
        <v>1995</v>
      </c>
      <c r="Q1478" s="699" t="s">
        <v>1997</v>
      </c>
      <c r="R1478" s="699"/>
      <c r="S1478" s="699"/>
      <c r="T1478" s="181"/>
      <c r="U1478" s="181"/>
      <c r="AC1478" s="361" t="str">
        <f t="shared" si="25"/>
        <v>２２検査結果（排煙設備）別記第二号-2　令第123条第3項第2号に規定する階段室又は付室、令第129条の13の第13項に規定する昇降路又は乗降ロビー-2（5）-指摘の具体的内容等</v>
      </c>
      <c r="AL1478" s="392" t="s">
        <v>4423</v>
      </c>
    </row>
    <row r="1479" spans="5:38" x14ac:dyDescent="0.15">
      <c r="E1479" s="1121">
        <f>'3_入力シート【検査結果表】 排煙設備'!$BX$77</f>
        <v>0</v>
      </c>
      <c r="J1479" s="699" t="s">
        <v>2070</v>
      </c>
      <c r="K1479" s="699" t="s">
        <v>5548</v>
      </c>
      <c r="L1479" s="852" t="s">
        <v>92</v>
      </c>
      <c r="M1479" s="699" t="s">
        <v>3739</v>
      </c>
      <c r="N1479" s="852" t="s">
        <v>1995</v>
      </c>
      <c r="O1479" s="699" t="s">
        <v>2035</v>
      </c>
      <c r="P1479" s="852" t="s">
        <v>1995</v>
      </c>
      <c r="Q1479" s="699" t="s">
        <v>1998</v>
      </c>
      <c r="R1479" s="699"/>
      <c r="S1479" s="699"/>
      <c r="T1479" s="181"/>
      <c r="U1479" s="181"/>
      <c r="AC1479" s="361" t="str">
        <f t="shared" si="25"/>
        <v>２２検査結果（排煙設備）別記第二号-2　令第123条第3項第2号に規定する階段室又は付室、令第129条の13の第13項に規定する昇降路又は乗降ロビー-2（5）-改善策の具体的内容等</v>
      </c>
      <c r="AL1479" s="392" t="s">
        <v>4424</v>
      </c>
    </row>
    <row r="1480" spans="5:38" x14ac:dyDescent="0.15">
      <c r="E1480" s="1121">
        <f>'3_入力シート【検査結果表】 排煙設備'!$CM$77</f>
        <v>0</v>
      </c>
      <c r="J1480" s="699" t="s">
        <v>2070</v>
      </c>
      <c r="K1480" s="699" t="s">
        <v>5548</v>
      </c>
      <c r="L1480" s="852" t="s">
        <v>92</v>
      </c>
      <c r="M1480" s="699" t="s">
        <v>3739</v>
      </c>
      <c r="N1480" s="852" t="s">
        <v>1995</v>
      </c>
      <c r="O1480" s="699" t="s">
        <v>2035</v>
      </c>
      <c r="P1480" s="852" t="s">
        <v>1995</v>
      </c>
      <c r="Q1480" s="699" t="s">
        <v>1999</v>
      </c>
      <c r="R1480" s="852" t="s">
        <v>1995</v>
      </c>
      <c r="S1480" s="699" t="s">
        <v>2000</v>
      </c>
      <c r="T1480" s="181"/>
      <c r="U1480" s="181"/>
      <c r="AC1480" s="361" t="str">
        <f t="shared" si="25"/>
        <v>２２検査結果（排煙設備）別記第二号-2　令第123条第3項第2号に規定する階段室又は付室、令第129条の13の第13項に規定する昇降路又は乗降ロビー-2（5）-改善（予定）年月-年（令和）</v>
      </c>
      <c r="AL1480" s="392" t="s">
        <v>4425</v>
      </c>
    </row>
    <row r="1481" spans="5:38" x14ac:dyDescent="0.15">
      <c r="E1481" s="1121">
        <f>'3_入力シート【検査結果表】 排煙設備'!$CP$77</f>
        <v>0</v>
      </c>
      <c r="J1481" s="699" t="s">
        <v>2070</v>
      </c>
      <c r="K1481" s="699" t="s">
        <v>5548</v>
      </c>
      <c r="L1481" s="852" t="s">
        <v>92</v>
      </c>
      <c r="M1481" s="699" t="s">
        <v>3739</v>
      </c>
      <c r="N1481" s="852" t="s">
        <v>1995</v>
      </c>
      <c r="O1481" s="699" t="s">
        <v>2035</v>
      </c>
      <c r="P1481" s="852" t="s">
        <v>1995</v>
      </c>
      <c r="Q1481" s="699" t="s">
        <v>1999</v>
      </c>
      <c r="R1481" s="852" t="s">
        <v>1995</v>
      </c>
      <c r="S1481" s="699" t="s">
        <v>2001</v>
      </c>
      <c r="T1481" s="181"/>
      <c r="U1481" s="181"/>
      <c r="AC1481" s="361" t="str">
        <f t="shared" si="25"/>
        <v>２２検査結果（排煙設備）別記第二号-2　令第123条第3項第2号に規定する階段室又は付室、令第129条の13の第13項に規定する昇降路又は乗降ロビー-2（5）-改善（予定）年月-月</v>
      </c>
      <c r="AL1481" s="392" t="s">
        <v>4426</v>
      </c>
    </row>
    <row r="1482" spans="5:38" x14ac:dyDescent="0.15">
      <c r="E1482" s="1121">
        <f>'3_入力シート【検査結果表】 排煙設備'!$CS$77</f>
        <v>0</v>
      </c>
      <c r="J1482" s="699" t="s">
        <v>2070</v>
      </c>
      <c r="K1482" s="699" t="s">
        <v>5548</v>
      </c>
      <c r="L1482" s="852" t="s">
        <v>92</v>
      </c>
      <c r="M1482" s="699" t="s">
        <v>3739</v>
      </c>
      <c r="N1482" s="852" t="s">
        <v>1995</v>
      </c>
      <c r="O1482" s="699" t="s">
        <v>2035</v>
      </c>
      <c r="P1482" s="852" t="s">
        <v>1995</v>
      </c>
      <c r="Q1482" s="699" t="s">
        <v>1999</v>
      </c>
      <c r="R1482" s="852" t="s">
        <v>1995</v>
      </c>
      <c r="S1482" s="699" t="s">
        <v>2002</v>
      </c>
      <c r="T1482" s="181"/>
      <c r="U1482" s="181"/>
      <c r="AC1482" s="361" t="str">
        <f t="shared" si="25"/>
        <v>２２検査結果（排煙設備）別記第二号-2　令第123条第3項第2号に規定する階段室又は付室、令第129条の13の第13項に規定する昇降路又は乗降ロビー-2（5）-改善（予定）年月-状況</v>
      </c>
      <c r="AL1482" s="392" t="s">
        <v>4427</v>
      </c>
    </row>
    <row r="1483" spans="5:38" x14ac:dyDescent="0.15">
      <c r="E1483" s="1121">
        <f>'3_入力シート【検査結果表】 排煙設備'!$AZ$78</f>
        <v>0</v>
      </c>
      <c r="J1483" s="699" t="s">
        <v>2070</v>
      </c>
      <c r="K1483" s="699" t="s">
        <v>5548</v>
      </c>
      <c r="L1483" s="852" t="s">
        <v>92</v>
      </c>
      <c r="M1483" s="699" t="s">
        <v>3739</v>
      </c>
      <c r="N1483" s="852" t="s">
        <v>1995</v>
      </c>
      <c r="O1483" s="699" t="s">
        <v>2036</v>
      </c>
      <c r="P1483" s="852" t="s">
        <v>1995</v>
      </c>
      <c r="Q1483" s="699" t="s">
        <v>3514</v>
      </c>
      <c r="R1483" s="699"/>
      <c r="S1483" s="699"/>
      <c r="T1483" s="181"/>
      <c r="U1483" s="181"/>
      <c r="AC1483" s="361" t="str">
        <f t="shared" si="25"/>
        <v>２２検査結果（排煙設備）別記第二号-2　令第123条第3項第2号に規定する階段室又は付室、令第129条の13の第13項に規定する昇降路又は乗降ロビー-2（6）-検査結果</v>
      </c>
      <c r="AL1483" s="392" t="s">
        <v>4428</v>
      </c>
    </row>
    <row r="1484" spans="5:38" x14ac:dyDescent="0.15">
      <c r="E1484" s="1121">
        <f>'3_入力シート【検査結果表】 排煙設備'!$BL$78</f>
        <v>0</v>
      </c>
      <c r="J1484" s="699" t="s">
        <v>2070</v>
      </c>
      <c r="K1484" s="699" t="s">
        <v>5548</v>
      </c>
      <c r="L1484" s="852" t="s">
        <v>92</v>
      </c>
      <c r="M1484" s="699" t="s">
        <v>3739</v>
      </c>
      <c r="N1484" s="852" t="s">
        <v>1995</v>
      </c>
      <c r="O1484" s="699" t="s">
        <v>2036</v>
      </c>
      <c r="P1484" s="852" t="s">
        <v>1995</v>
      </c>
      <c r="Q1484" s="699" t="s">
        <v>1996</v>
      </c>
      <c r="R1484" s="699"/>
      <c r="S1484" s="699"/>
      <c r="T1484" s="181"/>
      <c r="U1484" s="181"/>
      <c r="AC1484" s="361" t="str">
        <f t="shared" si="25"/>
        <v>２２検査結果（排煙設備）別記第二号-2　令第123条第3項第2号に規定する階段室又は付室、令第129条の13の第13項に規定する昇降路又は乗降ロビー-2（6）-検査者番号</v>
      </c>
      <c r="AL1484" s="392" t="s">
        <v>4429</v>
      </c>
    </row>
    <row r="1485" spans="5:38" x14ac:dyDescent="0.15">
      <c r="E1485" s="1121">
        <f>'3_入力シート【検査結果表】 排煙設備'!$BN$78</f>
        <v>0</v>
      </c>
      <c r="J1485" s="699" t="s">
        <v>2070</v>
      </c>
      <c r="K1485" s="699" t="s">
        <v>5548</v>
      </c>
      <c r="L1485" s="852" t="s">
        <v>92</v>
      </c>
      <c r="M1485" s="699" t="s">
        <v>3739</v>
      </c>
      <c r="N1485" s="852" t="s">
        <v>1995</v>
      </c>
      <c r="O1485" s="699" t="s">
        <v>2036</v>
      </c>
      <c r="P1485" s="852" t="s">
        <v>1995</v>
      </c>
      <c r="Q1485" s="699" t="s">
        <v>1997</v>
      </c>
      <c r="R1485" s="699"/>
      <c r="S1485" s="699"/>
      <c r="T1485" s="181"/>
      <c r="U1485" s="181"/>
      <c r="AC1485" s="361" t="str">
        <f t="shared" si="25"/>
        <v>２２検査結果（排煙設備）別記第二号-2　令第123条第3項第2号に規定する階段室又は付室、令第129条の13の第13項に規定する昇降路又は乗降ロビー-2（6）-指摘の具体的内容等</v>
      </c>
      <c r="AL1485" s="392" t="s">
        <v>4430</v>
      </c>
    </row>
    <row r="1486" spans="5:38" x14ac:dyDescent="0.15">
      <c r="E1486" s="1121">
        <f>'3_入力シート【検査結果表】 排煙設備'!$BX$78</f>
        <v>0</v>
      </c>
      <c r="J1486" s="699" t="s">
        <v>2070</v>
      </c>
      <c r="K1486" s="699" t="s">
        <v>5548</v>
      </c>
      <c r="L1486" s="852" t="s">
        <v>92</v>
      </c>
      <c r="M1486" s="699" t="s">
        <v>3739</v>
      </c>
      <c r="N1486" s="852" t="s">
        <v>1995</v>
      </c>
      <c r="O1486" s="699" t="s">
        <v>2036</v>
      </c>
      <c r="P1486" s="852" t="s">
        <v>1995</v>
      </c>
      <c r="Q1486" s="699" t="s">
        <v>1998</v>
      </c>
      <c r="R1486" s="699"/>
      <c r="S1486" s="699"/>
      <c r="T1486" s="181"/>
      <c r="U1486" s="181"/>
      <c r="AC1486" s="361" t="str">
        <f t="shared" si="25"/>
        <v>２２検査結果（排煙設備）別記第二号-2　令第123条第3項第2号に規定する階段室又は付室、令第129条の13の第13項に規定する昇降路又は乗降ロビー-2（6）-改善策の具体的内容等</v>
      </c>
      <c r="AL1486" s="392" t="s">
        <v>4431</v>
      </c>
    </row>
    <row r="1487" spans="5:38" x14ac:dyDescent="0.15">
      <c r="E1487" s="1121">
        <f>'3_入力シート【検査結果表】 排煙設備'!$CM$78</f>
        <v>0</v>
      </c>
      <c r="J1487" s="699" t="s">
        <v>2070</v>
      </c>
      <c r="K1487" s="699" t="s">
        <v>5548</v>
      </c>
      <c r="L1487" s="852" t="s">
        <v>92</v>
      </c>
      <c r="M1487" s="699" t="s">
        <v>3739</v>
      </c>
      <c r="N1487" s="852" t="s">
        <v>1995</v>
      </c>
      <c r="O1487" s="699" t="s">
        <v>2036</v>
      </c>
      <c r="P1487" s="852" t="s">
        <v>1995</v>
      </c>
      <c r="Q1487" s="699" t="s">
        <v>1999</v>
      </c>
      <c r="R1487" s="852" t="s">
        <v>1995</v>
      </c>
      <c r="S1487" s="699" t="s">
        <v>2000</v>
      </c>
      <c r="T1487" s="181"/>
      <c r="U1487" s="181"/>
      <c r="AC1487" s="361" t="str">
        <f t="shared" si="25"/>
        <v>２２検査結果（排煙設備）別記第二号-2　令第123条第3項第2号に規定する階段室又は付室、令第129条の13の第13項に規定する昇降路又は乗降ロビー-2（6）-改善（予定）年月-年（令和）</v>
      </c>
      <c r="AL1487" s="392" t="s">
        <v>4432</v>
      </c>
    </row>
    <row r="1488" spans="5:38" x14ac:dyDescent="0.15">
      <c r="E1488" s="1121">
        <f>'3_入力シート【検査結果表】 排煙設備'!$CP$78</f>
        <v>0</v>
      </c>
      <c r="J1488" s="699" t="s">
        <v>2070</v>
      </c>
      <c r="K1488" s="699" t="s">
        <v>5548</v>
      </c>
      <c r="L1488" s="852" t="s">
        <v>92</v>
      </c>
      <c r="M1488" s="699" t="s">
        <v>3739</v>
      </c>
      <c r="N1488" s="852" t="s">
        <v>1995</v>
      </c>
      <c r="O1488" s="699" t="s">
        <v>2036</v>
      </c>
      <c r="P1488" s="852" t="s">
        <v>1995</v>
      </c>
      <c r="Q1488" s="699" t="s">
        <v>1999</v>
      </c>
      <c r="R1488" s="852" t="s">
        <v>1995</v>
      </c>
      <c r="S1488" s="699" t="s">
        <v>2001</v>
      </c>
      <c r="T1488" s="181"/>
      <c r="U1488" s="181"/>
      <c r="AC1488" s="361" t="str">
        <f t="shared" si="25"/>
        <v>２２検査結果（排煙設備）別記第二号-2　令第123条第3項第2号に規定する階段室又は付室、令第129条の13の第13項に規定する昇降路又は乗降ロビー-2（6）-改善（予定）年月-月</v>
      </c>
      <c r="AL1488" s="392" t="s">
        <v>4433</v>
      </c>
    </row>
    <row r="1489" spans="5:38" x14ac:dyDescent="0.15">
      <c r="E1489" s="1121">
        <f>'3_入力シート【検査結果表】 排煙設備'!$CS$78</f>
        <v>0</v>
      </c>
      <c r="J1489" s="699" t="s">
        <v>2070</v>
      </c>
      <c r="K1489" s="699" t="s">
        <v>5548</v>
      </c>
      <c r="L1489" s="852" t="s">
        <v>92</v>
      </c>
      <c r="M1489" s="699" t="s">
        <v>3739</v>
      </c>
      <c r="N1489" s="852" t="s">
        <v>1995</v>
      </c>
      <c r="O1489" s="699" t="s">
        <v>2036</v>
      </c>
      <c r="P1489" s="852" t="s">
        <v>1995</v>
      </c>
      <c r="Q1489" s="699" t="s">
        <v>1999</v>
      </c>
      <c r="R1489" s="852" t="s">
        <v>1995</v>
      </c>
      <c r="S1489" s="699" t="s">
        <v>2002</v>
      </c>
      <c r="T1489" s="181"/>
      <c r="U1489" s="181"/>
      <c r="AC1489" s="361" t="str">
        <f t="shared" si="25"/>
        <v>２２検査結果（排煙設備）別記第二号-2　令第123条第3項第2号に規定する階段室又は付室、令第129条の13の第13項に規定する昇降路又は乗降ロビー-2（6）-改善（予定）年月-状況</v>
      </c>
      <c r="AL1489" s="392" t="s">
        <v>4434</v>
      </c>
    </row>
    <row r="1490" spans="5:38" x14ac:dyDescent="0.15">
      <c r="E1490" s="1121">
        <f>'3_入力シート【検査結果表】 排煙設備'!$AZ$79</f>
        <v>0</v>
      </c>
      <c r="J1490" s="699" t="s">
        <v>2070</v>
      </c>
      <c r="K1490" s="699" t="s">
        <v>5548</v>
      </c>
      <c r="L1490" s="852" t="s">
        <v>92</v>
      </c>
      <c r="M1490" s="699" t="s">
        <v>3739</v>
      </c>
      <c r="N1490" s="852" t="s">
        <v>1995</v>
      </c>
      <c r="O1490" s="699" t="s">
        <v>2037</v>
      </c>
      <c r="P1490" s="852" t="s">
        <v>1995</v>
      </c>
      <c r="Q1490" s="699" t="s">
        <v>3514</v>
      </c>
      <c r="R1490" s="699"/>
      <c r="S1490" s="699"/>
      <c r="T1490" s="181"/>
      <c r="U1490" s="181"/>
      <c r="AC1490" s="361" t="str">
        <f t="shared" si="25"/>
        <v>２２検査結果（排煙設備）別記第二号-2　令第123条第3項第2号に規定する階段室又は付室、令第129条の13の第13項に規定する昇降路又は乗降ロビー-2（7）-検査結果</v>
      </c>
      <c r="AL1490" s="392" t="s">
        <v>4435</v>
      </c>
    </row>
    <row r="1491" spans="5:38" x14ac:dyDescent="0.15">
      <c r="E1491" s="1121">
        <f>'3_入力シート【検査結果表】 排煙設備'!$BL$79</f>
        <v>0</v>
      </c>
      <c r="J1491" s="699" t="s">
        <v>2070</v>
      </c>
      <c r="K1491" s="699" t="s">
        <v>5548</v>
      </c>
      <c r="L1491" s="852" t="s">
        <v>92</v>
      </c>
      <c r="M1491" s="699" t="s">
        <v>3739</v>
      </c>
      <c r="N1491" s="852" t="s">
        <v>1995</v>
      </c>
      <c r="O1491" s="699" t="s">
        <v>2037</v>
      </c>
      <c r="P1491" s="852" t="s">
        <v>1995</v>
      </c>
      <c r="Q1491" s="699" t="s">
        <v>1996</v>
      </c>
      <c r="R1491" s="699"/>
      <c r="S1491" s="699"/>
      <c r="T1491" s="181"/>
      <c r="U1491" s="181"/>
      <c r="AC1491" s="361" t="str">
        <f t="shared" si="25"/>
        <v>２２検査結果（排煙設備）別記第二号-2　令第123条第3項第2号に規定する階段室又は付室、令第129条の13の第13項に規定する昇降路又は乗降ロビー-2（7）-検査者番号</v>
      </c>
      <c r="AL1491" s="392" t="s">
        <v>4436</v>
      </c>
    </row>
    <row r="1492" spans="5:38" x14ac:dyDescent="0.15">
      <c r="E1492" s="1121">
        <f>'3_入力シート【検査結果表】 排煙設備'!$BN$79</f>
        <v>0</v>
      </c>
      <c r="J1492" s="699" t="s">
        <v>2070</v>
      </c>
      <c r="K1492" s="699" t="s">
        <v>5548</v>
      </c>
      <c r="L1492" s="852" t="s">
        <v>92</v>
      </c>
      <c r="M1492" s="699" t="s">
        <v>3739</v>
      </c>
      <c r="N1492" s="852" t="s">
        <v>1995</v>
      </c>
      <c r="O1492" s="699" t="s">
        <v>2037</v>
      </c>
      <c r="P1492" s="852" t="s">
        <v>1995</v>
      </c>
      <c r="Q1492" s="699" t="s">
        <v>1997</v>
      </c>
      <c r="R1492" s="699"/>
      <c r="S1492" s="699"/>
      <c r="T1492" s="181"/>
      <c r="U1492" s="181"/>
      <c r="AC1492" s="361" t="str">
        <f t="shared" si="25"/>
        <v>２２検査結果（排煙設備）別記第二号-2　令第123条第3項第2号に規定する階段室又は付室、令第129条の13の第13項に規定する昇降路又は乗降ロビー-2（7）-指摘の具体的内容等</v>
      </c>
      <c r="AL1492" s="392" t="s">
        <v>4437</v>
      </c>
    </row>
    <row r="1493" spans="5:38" x14ac:dyDescent="0.15">
      <c r="E1493" s="1121">
        <f>'3_入力シート【検査結果表】 排煙設備'!$BX$79</f>
        <v>0</v>
      </c>
      <c r="J1493" s="699" t="s">
        <v>2070</v>
      </c>
      <c r="K1493" s="699" t="s">
        <v>5548</v>
      </c>
      <c r="L1493" s="852" t="s">
        <v>92</v>
      </c>
      <c r="M1493" s="699" t="s">
        <v>3739</v>
      </c>
      <c r="N1493" s="852" t="s">
        <v>1995</v>
      </c>
      <c r="O1493" s="699" t="s">
        <v>2037</v>
      </c>
      <c r="P1493" s="852" t="s">
        <v>1995</v>
      </c>
      <c r="Q1493" s="699" t="s">
        <v>1998</v>
      </c>
      <c r="R1493" s="699"/>
      <c r="S1493" s="699"/>
      <c r="T1493" s="181"/>
      <c r="U1493" s="181"/>
      <c r="AC1493" s="361" t="str">
        <f t="shared" si="25"/>
        <v>２２検査結果（排煙設備）別記第二号-2　令第123条第3項第2号に規定する階段室又は付室、令第129条の13の第13項に規定する昇降路又は乗降ロビー-2（7）-改善策の具体的内容等</v>
      </c>
      <c r="AL1493" s="392" t="s">
        <v>4438</v>
      </c>
    </row>
    <row r="1494" spans="5:38" x14ac:dyDescent="0.15">
      <c r="E1494" s="1121">
        <f>'3_入力シート【検査結果表】 排煙設備'!$CM$79</f>
        <v>0</v>
      </c>
      <c r="J1494" s="699" t="s">
        <v>2070</v>
      </c>
      <c r="K1494" s="699" t="s">
        <v>5548</v>
      </c>
      <c r="L1494" s="852" t="s">
        <v>92</v>
      </c>
      <c r="M1494" s="699" t="s">
        <v>3739</v>
      </c>
      <c r="N1494" s="852" t="s">
        <v>1995</v>
      </c>
      <c r="O1494" s="699" t="s">
        <v>2037</v>
      </c>
      <c r="P1494" s="852" t="s">
        <v>1995</v>
      </c>
      <c r="Q1494" s="699" t="s">
        <v>1999</v>
      </c>
      <c r="R1494" s="852" t="s">
        <v>1995</v>
      </c>
      <c r="S1494" s="699" t="s">
        <v>2000</v>
      </c>
      <c r="T1494" s="181"/>
      <c r="U1494" s="181"/>
      <c r="AC1494" s="361" t="str">
        <f t="shared" si="25"/>
        <v>２２検査結果（排煙設備）別記第二号-2　令第123条第3項第2号に規定する階段室又は付室、令第129条の13の第13項に規定する昇降路又は乗降ロビー-2（7）-改善（予定）年月-年（令和）</v>
      </c>
      <c r="AL1494" s="392" t="s">
        <v>4439</v>
      </c>
    </row>
    <row r="1495" spans="5:38" x14ac:dyDescent="0.15">
      <c r="E1495" s="1121">
        <f>'3_入力シート【検査結果表】 排煙設備'!$CP$79</f>
        <v>0</v>
      </c>
      <c r="J1495" s="699" t="s">
        <v>2070</v>
      </c>
      <c r="K1495" s="699" t="s">
        <v>5548</v>
      </c>
      <c r="L1495" s="852" t="s">
        <v>92</v>
      </c>
      <c r="M1495" s="699" t="s">
        <v>3739</v>
      </c>
      <c r="N1495" s="852" t="s">
        <v>1995</v>
      </c>
      <c r="O1495" s="699" t="s">
        <v>2037</v>
      </c>
      <c r="P1495" s="852" t="s">
        <v>1995</v>
      </c>
      <c r="Q1495" s="699" t="s">
        <v>1999</v>
      </c>
      <c r="R1495" s="852" t="s">
        <v>1995</v>
      </c>
      <c r="S1495" s="699" t="s">
        <v>2001</v>
      </c>
      <c r="T1495" s="181"/>
      <c r="U1495" s="181"/>
      <c r="AC1495" s="361" t="str">
        <f t="shared" si="25"/>
        <v>２２検査結果（排煙設備）別記第二号-2　令第123条第3項第2号に規定する階段室又は付室、令第129条の13の第13項に規定する昇降路又は乗降ロビー-2（7）-改善（予定）年月-月</v>
      </c>
      <c r="AL1495" s="392" t="s">
        <v>4440</v>
      </c>
    </row>
    <row r="1496" spans="5:38" x14ac:dyDescent="0.15">
      <c r="E1496" s="1121">
        <f>'3_入力シート【検査結果表】 排煙設備'!$CS$79</f>
        <v>0</v>
      </c>
      <c r="J1496" s="699" t="s">
        <v>2070</v>
      </c>
      <c r="K1496" s="699" t="s">
        <v>5548</v>
      </c>
      <c r="L1496" s="852" t="s">
        <v>92</v>
      </c>
      <c r="M1496" s="699" t="s">
        <v>3739</v>
      </c>
      <c r="N1496" s="852" t="s">
        <v>1995</v>
      </c>
      <c r="O1496" s="699" t="s">
        <v>2037</v>
      </c>
      <c r="P1496" s="852" t="s">
        <v>1995</v>
      </c>
      <c r="Q1496" s="699" t="s">
        <v>1999</v>
      </c>
      <c r="R1496" s="852" t="s">
        <v>1995</v>
      </c>
      <c r="S1496" s="699" t="s">
        <v>2002</v>
      </c>
      <c r="T1496" s="181"/>
      <c r="U1496" s="181"/>
      <c r="AC1496" s="361" t="str">
        <f t="shared" si="25"/>
        <v>２２検査結果（排煙設備）別記第二号-2　令第123条第3項第2号に規定する階段室又は付室、令第129条の13の第13項に規定する昇降路又は乗降ロビー-2（7）-改善（予定）年月-状況</v>
      </c>
      <c r="AL1496" s="392" t="s">
        <v>4441</v>
      </c>
    </row>
    <row r="1497" spans="5:38" x14ac:dyDescent="0.15">
      <c r="E1497" s="1121">
        <f>'3_入力シート【検査結果表】 排煙設備'!$AZ$80</f>
        <v>0</v>
      </c>
      <c r="J1497" s="699" t="s">
        <v>2070</v>
      </c>
      <c r="K1497" s="699" t="s">
        <v>5548</v>
      </c>
      <c r="L1497" s="852" t="s">
        <v>92</v>
      </c>
      <c r="M1497" s="699" t="s">
        <v>3739</v>
      </c>
      <c r="N1497" s="852" t="s">
        <v>1995</v>
      </c>
      <c r="O1497" s="699" t="s">
        <v>2038</v>
      </c>
      <c r="P1497" s="852" t="s">
        <v>1995</v>
      </c>
      <c r="Q1497" s="699" t="s">
        <v>3514</v>
      </c>
      <c r="R1497" s="699"/>
      <c r="S1497" s="699"/>
      <c r="T1497" s="181"/>
      <c r="U1497" s="181"/>
      <c r="AC1497" s="361" t="str">
        <f t="shared" ref="AC1497:AC1560" si="26">CONCATENATE(J1497,K1497,L1497,M1497,N1497,O1497,P1497,Q1497,R1497,S1497,T1497,U1497)</f>
        <v>２２検査結果（排煙設備）別記第二号-2　令第123条第3項第2号に規定する階段室又は付室、令第129条の13の第13項に規定する昇降路又は乗降ロビー-2（8）-検査結果</v>
      </c>
      <c r="AL1497" s="392" t="s">
        <v>4442</v>
      </c>
    </row>
    <row r="1498" spans="5:38" x14ac:dyDescent="0.15">
      <c r="E1498" s="1121">
        <f>'3_入力シート【検査結果表】 排煙設備'!$BL$80</f>
        <v>0</v>
      </c>
      <c r="J1498" s="699" t="s">
        <v>2070</v>
      </c>
      <c r="K1498" s="699" t="s">
        <v>5548</v>
      </c>
      <c r="L1498" s="852" t="s">
        <v>92</v>
      </c>
      <c r="M1498" s="699" t="s">
        <v>3739</v>
      </c>
      <c r="N1498" s="852" t="s">
        <v>1995</v>
      </c>
      <c r="O1498" s="699" t="s">
        <v>2038</v>
      </c>
      <c r="P1498" s="852" t="s">
        <v>1995</v>
      </c>
      <c r="Q1498" s="699" t="s">
        <v>1996</v>
      </c>
      <c r="R1498" s="699"/>
      <c r="S1498" s="699"/>
      <c r="T1498" s="181"/>
      <c r="U1498" s="181"/>
      <c r="AC1498" s="361" t="str">
        <f t="shared" si="26"/>
        <v>２２検査結果（排煙設備）別記第二号-2　令第123条第3項第2号に規定する階段室又は付室、令第129条の13の第13項に規定する昇降路又は乗降ロビー-2（8）-検査者番号</v>
      </c>
      <c r="AL1498" s="392" t="s">
        <v>4443</v>
      </c>
    </row>
    <row r="1499" spans="5:38" x14ac:dyDescent="0.15">
      <c r="E1499" s="1121">
        <f>'3_入力シート【検査結果表】 排煙設備'!$BN$80</f>
        <v>0</v>
      </c>
      <c r="J1499" s="699" t="s">
        <v>2070</v>
      </c>
      <c r="K1499" s="699" t="s">
        <v>5548</v>
      </c>
      <c r="L1499" s="852" t="s">
        <v>92</v>
      </c>
      <c r="M1499" s="699" t="s">
        <v>3739</v>
      </c>
      <c r="N1499" s="852" t="s">
        <v>1995</v>
      </c>
      <c r="O1499" s="699" t="s">
        <v>2038</v>
      </c>
      <c r="P1499" s="852" t="s">
        <v>1995</v>
      </c>
      <c r="Q1499" s="699" t="s">
        <v>1997</v>
      </c>
      <c r="R1499" s="699"/>
      <c r="S1499" s="699"/>
      <c r="T1499" s="181"/>
      <c r="U1499" s="181"/>
      <c r="AC1499" s="361" t="str">
        <f t="shared" si="26"/>
        <v>２２検査結果（排煙設備）別記第二号-2　令第123条第3項第2号に規定する階段室又は付室、令第129条の13の第13項に規定する昇降路又は乗降ロビー-2（8）-指摘の具体的内容等</v>
      </c>
      <c r="AL1499" s="392" t="s">
        <v>4444</v>
      </c>
    </row>
    <row r="1500" spans="5:38" x14ac:dyDescent="0.15">
      <c r="E1500" s="1121">
        <f>'3_入力シート【検査結果表】 排煙設備'!$BX$80</f>
        <v>0</v>
      </c>
      <c r="J1500" s="699" t="s">
        <v>2070</v>
      </c>
      <c r="K1500" s="699" t="s">
        <v>5548</v>
      </c>
      <c r="L1500" s="852" t="s">
        <v>92</v>
      </c>
      <c r="M1500" s="699" t="s">
        <v>3739</v>
      </c>
      <c r="N1500" s="852" t="s">
        <v>1995</v>
      </c>
      <c r="O1500" s="699" t="s">
        <v>2038</v>
      </c>
      <c r="P1500" s="852" t="s">
        <v>1995</v>
      </c>
      <c r="Q1500" s="699" t="s">
        <v>1998</v>
      </c>
      <c r="R1500" s="699"/>
      <c r="S1500" s="699"/>
      <c r="T1500" s="181"/>
      <c r="U1500" s="181"/>
      <c r="AC1500" s="361" t="str">
        <f t="shared" si="26"/>
        <v>２２検査結果（排煙設備）別記第二号-2　令第123条第3項第2号に規定する階段室又は付室、令第129条の13の第13項に規定する昇降路又は乗降ロビー-2（8）-改善策の具体的内容等</v>
      </c>
      <c r="AL1500" s="392" t="s">
        <v>4445</v>
      </c>
    </row>
    <row r="1501" spans="5:38" x14ac:dyDescent="0.15">
      <c r="E1501" s="1121">
        <f>'3_入力シート【検査結果表】 排煙設備'!$CM$80</f>
        <v>0</v>
      </c>
      <c r="J1501" s="699" t="s">
        <v>2070</v>
      </c>
      <c r="K1501" s="699" t="s">
        <v>5548</v>
      </c>
      <c r="L1501" s="852" t="s">
        <v>92</v>
      </c>
      <c r="M1501" s="699" t="s">
        <v>3739</v>
      </c>
      <c r="N1501" s="852" t="s">
        <v>1995</v>
      </c>
      <c r="O1501" s="699" t="s">
        <v>2038</v>
      </c>
      <c r="P1501" s="852" t="s">
        <v>1995</v>
      </c>
      <c r="Q1501" s="699" t="s">
        <v>1999</v>
      </c>
      <c r="R1501" s="852" t="s">
        <v>1995</v>
      </c>
      <c r="S1501" s="699" t="s">
        <v>2000</v>
      </c>
      <c r="T1501" s="181"/>
      <c r="U1501" s="181"/>
      <c r="AC1501" s="361" t="str">
        <f t="shared" si="26"/>
        <v>２２検査結果（排煙設備）別記第二号-2　令第123条第3項第2号に規定する階段室又は付室、令第129条の13の第13項に規定する昇降路又は乗降ロビー-2（8）-改善（予定）年月-年（令和）</v>
      </c>
      <c r="AL1501" s="392" t="s">
        <v>4446</v>
      </c>
    </row>
    <row r="1502" spans="5:38" x14ac:dyDescent="0.15">
      <c r="E1502" s="1121">
        <f>'3_入力シート【検査結果表】 排煙設備'!$CP$80</f>
        <v>0</v>
      </c>
      <c r="J1502" s="699" t="s">
        <v>2070</v>
      </c>
      <c r="K1502" s="699" t="s">
        <v>5548</v>
      </c>
      <c r="L1502" s="852" t="s">
        <v>92</v>
      </c>
      <c r="M1502" s="699" t="s">
        <v>3739</v>
      </c>
      <c r="N1502" s="852" t="s">
        <v>1995</v>
      </c>
      <c r="O1502" s="699" t="s">
        <v>2038</v>
      </c>
      <c r="P1502" s="852" t="s">
        <v>1995</v>
      </c>
      <c r="Q1502" s="699" t="s">
        <v>1999</v>
      </c>
      <c r="R1502" s="852" t="s">
        <v>1995</v>
      </c>
      <c r="S1502" s="699" t="s">
        <v>2001</v>
      </c>
      <c r="T1502" s="181"/>
      <c r="U1502" s="181"/>
      <c r="AC1502" s="361" t="str">
        <f t="shared" si="26"/>
        <v>２２検査結果（排煙設備）別記第二号-2　令第123条第3項第2号に規定する階段室又は付室、令第129条の13の第13項に規定する昇降路又は乗降ロビー-2（8）-改善（予定）年月-月</v>
      </c>
      <c r="AL1502" s="392" t="s">
        <v>4447</v>
      </c>
    </row>
    <row r="1503" spans="5:38" x14ac:dyDescent="0.15">
      <c r="E1503" s="1121">
        <f>'3_入力シート【検査結果表】 排煙設備'!$CS$80</f>
        <v>0</v>
      </c>
      <c r="J1503" s="699" t="s">
        <v>2070</v>
      </c>
      <c r="K1503" s="699" t="s">
        <v>5548</v>
      </c>
      <c r="L1503" s="852" t="s">
        <v>92</v>
      </c>
      <c r="M1503" s="699" t="s">
        <v>3739</v>
      </c>
      <c r="N1503" s="852" t="s">
        <v>1995</v>
      </c>
      <c r="O1503" s="699" t="s">
        <v>2038</v>
      </c>
      <c r="P1503" s="852" t="s">
        <v>1995</v>
      </c>
      <c r="Q1503" s="699" t="s">
        <v>1999</v>
      </c>
      <c r="R1503" s="852" t="s">
        <v>1995</v>
      </c>
      <c r="S1503" s="699" t="s">
        <v>2002</v>
      </c>
      <c r="T1503" s="181"/>
      <c r="U1503" s="181"/>
      <c r="AC1503" s="361" t="str">
        <f t="shared" si="26"/>
        <v>２２検査結果（排煙設備）別記第二号-2　令第123条第3項第2号に規定する階段室又は付室、令第129条の13の第13項に規定する昇降路又は乗降ロビー-2（8）-改善（予定）年月-状況</v>
      </c>
      <c r="AL1503" s="392" t="s">
        <v>4448</v>
      </c>
    </row>
    <row r="1504" spans="5:38" x14ac:dyDescent="0.15">
      <c r="E1504" s="1121">
        <f>'3_入力シート【検査結果表】 排煙設備'!$AZ$81</f>
        <v>0</v>
      </c>
      <c r="J1504" s="699" t="s">
        <v>2070</v>
      </c>
      <c r="K1504" s="699" t="s">
        <v>5548</v>
      </c>
      <c r="L1504" s="852" t="s">
        <v>92</v>
      </c>
      <c r="M1504" s="699" t="s">
        <v>3739</v>
      </c>
      <c r="N1504" s="852" t="s">
        <v>1995</v>
      </c>
      <c r="O1504" s="699" t="s">
        <v>2039</v>
      </c>
      <c r="P1504" s="852" t="s">
        <v>1995</v>
      </c>
      <c r="Q1504" s="699" t="s">
        <v>3514</v>
      </c>
      <c r="R1504" s="699"/>
      <c r="S1504" s="699"/>
      <c r="T1504" s="181"/>
      <c r="U1504" s="181"/>
      <c r="AC1504" s="361" t="str">
        <f t="shared" si="26"/>
        <v>２２検査結果（排煙設備）別記第二号-2　令第123条第3項第2号に規定する階段室又は付室、令第129条の13の第13項に規定する昇降路又は乗降ロビー-2（9）-検査結果</v>
      </c>
      <c r="AL1504" s="392" t="s">
        <v>4449</v>
      </c>
    </row>
    <row r="1505" spans="5:38" x14ac:dyDescent="0.15">
      <c r="E1505" s="1121">
        <f>'3_入力シート【検査結果表】 排煙設備'!$BL$81</f>
        <v>0</v>
      </c>
      <c r="J1505" s="699" t="s">
        <v>2070</v>
      </c>
      <c r="K1505" s="699" t="s">
        <v>5548</v>
      </c>
      <c r="L1505" s="852" t="s">
        <v>92</v>
      </c>
      <c r="M1505" s="699" t="s">
        <v>3739</v>
      </c>
      <c r="N1505" s="852" t="s">
        <v>1995</v>
      </c>
      <c r="O1505" s="699" t="s">
        <v>2039</v>
      </c>
      <c r="P1505" s="852" t="s">
        <v>1995</v>
      </c>
      <c r="Q1505" s="699" t="s">
        <v>1996</v>
      </c>
      <c r="R1505" s="699"/>
      <c r="S1505" s="699"/>
      <c r="T1505" s="181"/>
      <c r="U1505" s="181"/>
      <c r="AC1505" s="361" t="str">
        <f t="shared" si="26"/>
        <v>２２検査結果（排煙設備）別記第二号-2　令第123条第3項第2号に規定する階段室又は付室、令第129条の13の第13項に規定する昇降路又は乗降ロビー-2（9）-検査者番号</v>
      </c>
      <c r="AL1505" s="392" t="s">
        <v>4450</v>
      </c>
    </row>
    <row r="1506" spans="5:38" x14ac:dyDescent="0.15">
      <c r="E1506" s="1121">
        <f>'3_入力シート【検査結果表】 排煙設備'!$BN$81</f>
        <v>0</v>
      </c>
      <c r="J1506" s="699" t="s">
        <v>2070</v>
      </c>
      <c r="K1506" s="699" t="s">
        <v>5548</v>
      </c>
      <c r="L1506" s="852" t="s">
        <v>92</v>
      </c>
      <c r="M1506" s="699" t="s">
        <v>3739</v>
      </c>
      <c r="N1506" s="852" t="s">
        <v>1995</v>
      </c>
      <c r="O1506" s="699" t="s">
        <v>2039</v>
      </c>
      <c r="P1506" s="852" t="s">
        <v>1995</v>
      </c>
      <c r="Q1506" s="699" t="s">
        <v>1997</v>
      </c>
      <c r="R1506" s="699"/>
      <c r="S1506" s="699"/>
      <c r="T1506" s="181"/>
      <c r="U1506" s="181"/>
      <c r="AC1506" s="361" t="str">
        <f t="shared" si="26"/>
        <v>２２検査結果（排煙設備）別記第二号-2　令第123条第3項第2号に規定する階段室又は付室、令第129条の13の第13項に規定する昇降路又は乗降ロビー-2（9）-指摘の具体的内容等</v>
      </c>
      <c r="AL1506" s="392" t="s">
        <v>4451</v>
      </c>
    </row>
    <row r="1507" spans="5:38" x14ac:dyDescent="0.15">
      <c r="E1507" s="1121">
        <f>'3_入力シート【検査結果表】 排煙設備'!$BX$81</f>
        <v>0</v>
      </c>
      <c r="J1507" s="699" t="s">
        <v>2070</v>
      </c>
      <c r="K1507" s="699" t="s">
        <v>5548</v>
      </c>
      <c r="L1507" s="852" t="s">
        <v>92</v>
      </c>
      <c r="M1507" s="699" t="s">
        <v>3739</v>
      </c>
      <c r="N1507" s="852" t="s">
        <v>1995</v>
      </c>
      <c r="O1507" s="699" t="s">
        <v>2039</v>
      </c>
      <c r="P1507" s="852" t="s">
        <v>1995</v>
      </c>
      <c r="Q1507" s="699" t="s">
        <v>1998</v>
      </c>
      <c r="R1507" s="699"/>
      <c r="S1507" s="699"/>
      <c r="T1507" s="181"/>
      <c r="U1507" s="181"/>
      <c r="AC1507" s="361" t="str">
        <f t="shared" si="26"/>
        <v>２２検査結果（排煙設備）別記第二号-2　令第123条第3項第2号に規定する階段室又は付室、令第129条の13の第13項に規定する昇降路又は乗降ロビー-2（9）-改善策の具体的内容等</v>
      </c>
      <c r="AL1507" s="392" t="s">
        <v>4452</v>
      </c>
    </row>
    <row r="1508" spans="5:38" x14ac:dyDescent="0.15">
      <c r="E1508" s="1121">
        <f>'3_入力シート【検査結果表】 排煙設備'!$CM$81</f>
        <v>0</v>
      </c>
      <c r="J1508" s="699" t="s">
        <v>2070</v>
      </c>
      <c r="K1508" s="699" t="s">
        <v>5548</v>
      </c>
      <c r="L1508" s="852" t="s">
        <v>92</v>
      </c>
      <c r="M1508" s="699" t="s">
        <v>3739</v>
      </c>
      <c r="N1508" s="852" t="s">
        <v>1995</v>
      </c>
      <c r="O1508" s="699" t="s">
        <v>2039</v>
      </c>
      <c r="P1508" s="852" t="s">
        <v>1995</v>
      </c>
      <c r="Q1508" s="699" t="s">
        <v>1999</v>
      </c>
      <c r="R1508" s="852" t="s">
        <v>1995</v>
      </c>
      <c r="S1508" s="699" t="s">
        <v>2000</v>
      </c>
      <c r="T1508" s="181"/>
      <c r="U1508" s="181"/>
      <c r="AC1508" s="361" t="str">
        <f t="shared" si="26"/>
        <v>２２検査結果（排煙設備）別記第二号-2　令第123条第3項第2号に規定する階段室又は付室、令第129条の13の第13項に規定する昇降路又は乗降ロビー-2（9）-改善（予定）年月-年（令和）</v>
      </c>
      <c r="AL1508" s="392" t="s">
        <v>4453</v>
      </c>
    </row>
    <row r="1509" spans="5:38" x14ac:dyDescent="0.15">
      <c r="E1509" s="1121">
        <f>'3_入力シート【検査結果表】 排煙設備'!$CP$81</f>
        <v>0</v>
      </c>
      <c r="J1509" s="699" t="s">
        <v>2070</v>
      </c>
      <c r="K1509" s="699" t="s">
        <v>5548</v>
      </c>
      <c r="L1509" s="852" t="s">
        <v>92</v>
      </c>
      <c r="M1509" s="699" t="s">
        <v>3739</v>
      </c>
      <c r="N1509" s="852" t="s">
        <v>1995</v>
      </c>
      <c r="O1509" s="699" t="s">
        <v>2039</v>
      </c>
      <c r="P1509" s="852" t="s">
        <v>1995</v>
      </c>
      <c r="Q1509" s="699" t="s">
        <v>1999</v>
      </c>
      <c r="R1509" s="852" t="s">
        <v>1995</v>
      </c>
      <c r="S1509" s="699" t="s">
        <v>2001</v>
      </c>
      <c r="T1509" s="181"/>
      <c r="U1509" s="181"/>
      <c r="AC1509" s="361" t="str">
        <f t="shared" si="26"/>
        <v>２２検査結果（排煙設備）別記第二号-2　令第123条第3項第2号に規定する階段室又は付室、令第129条の13の第13項に規定する昇降路又は乗降ロビー-2（9）-改善（予定）年月-月</v>
      </c>
      <c r="AL1509" s="392" t="s">
        <v>4454</v>
      </c>
    </row>
    <row r="1510" spans="5:38" x14ac:dyDescent="0.15">
      <c r="E1510" s="1121">
        <f>'3_入力シート【検査結果表】 排煙設備'!$CS$81</f>
        <v>0</v>
      </c>
      <c r="J1510" s="699" t="s">
        <v>2070</v>
      </c>
      <c r="K1510" s="699" t="s">
        <v>5548</v>
      </c>
      <c r="L1510" s="852" t="s">
        <v>92</v>
      </c>
      <c r="M1510" s="699" t="s">
        <v>3739</v>
      </c>
      <c r="N1510" s="852" t="s">
        <v>1995</v>
      </c>
      <c r="O1510" s="699" t="s">
        <v>2039</v>
      </c>
      <c r="P1510" s="852" t="s">
        <v>1995</v>
      </c>
      <c r="Q1510" s="699" t="s">
        <v>1999</v>
      </c>
      <c r="R1510" s="852" t="s">
        <v>1995</v>
      </c>
      <c r="S1510" s="699" t="s">
        <v>2002</v>
      </c>
      <c r="T1510" s="181"/>
      <c r="U1510" s="181"/>
      <c r="AC1510" s="361" t="str">
        <f t="shared" si="26"/>
        <v>２２検査結果（排煙設備）別記第二号-2　令第123条第3項第2号に規定する階段室又は付室、令第129条の13の第13項に規定する昇降路又は乗降ロビー-2（9）-改善（予定）年月-状況</v>
      </c>
      <c r="AL1510" s="392" t="s">
        <v>4455</v>
      </c>
    </row>
    <row r="1511" spans="5:38" x14ac:dyDescent="0.15">
      <c r="E1511" s="1121">
        <f>'3_入力シート【検査結果表】 排煙設備'!$AZ$82</f>
        <v>0</v>
      </c>
      <c r="J1511" s="699" t="s">
        <v>2070</v>
      </c>
      <c r="K1511" s="699" t="s">
        <v>5548</v>
      </c>
      <c r="L1511" s="852" t="s">
        <v>92</v>
      </c>
      <c r="M1511" s="699" t="s">
        <v>3739</v>
      </c>
      <c r="N1511" s="852" t="s">
        <v>1995</v>
      </c>
      <c r="O1511" s="699" t="s">
        <v>2040</v>
      </c>
      <c r="P1511" s="852" t="s">
        <v>1995</v>
      </c>
      <c r="Q1511" s="699" t="s">
        <v>3514</v>
      </c>
      <c r="R1511" s="699"/>
      <c r="S1511" s="699"/>
      <c r="T1511" s="181"/>
      <c r="U1511" s="181"/>
      <c r="AC1511" s="361" t="str">
        <f t="shared" si="26"/>
        <v>２２検査結果（排煙設備）別記第二号-2　令第123条第3項第2号に規定する階段室又は付室、令第129条の13の第13項に規定する昇降路又は乗降ロビー-2（10）-検査結果</v>
      </c>
      <c r="AL1511" s="392" t="s">
        <v>4456</v>
      </c>
    </row>
    <row r="1512" spans="5:38" x14ac:dyDescent="0.15">
      <c r="E1512" s="1121">
        <f>'3_入力シート【検査結果表】 排煙設備'!$BL$82</f>
        <v>0</v>
      </c>
      <c r="J1512" s="699" t="s">
        <v>2070</v>
      </c>
      <c r="K1512" s="699" t="s">
        <v>5548</v>
      </c>
      <c r="L1512" s="852" t="s">
        <v>92</v>
      </c>
      <c r="M1512" s="699" t="s">
        <v>3739</v>
      </c>
      <c r="N1512" s="852" t="s">
        <v>1995</v>
      </c>
      <c r="O1512" s="699" t="s">
        <v>2040</v>
      </c>
      <c r="P1512" s="852" t="s">
        <v>1995</v>
      </c>
      <c r="Q1512" s="699" t="s">
        <v>1996</v>
      </c>
      <c r="R1512" s="699"/>
      <c r="S1512" s="699"/>
      <c r="T1512" s="181"/>
      <c r="U1512" s="181"/>
      <c r="AC1512" s="361" t="str">
        <f t="shared" si="26"/>
        <v>２２検査結果（排煙設備）別記第二号-2　令第123条第3項第2号に規定する階段室又は付室、令第129条の13の第13項に規定する昇降路又は乗降ロビー-2（10）-検査者番号</v>
      </c>
      <c r="AL1512" s="392" t="s">
        <v>4457</v>
      </c>
    </row>
    <row r="1513" spans="5:38" x14ac:dyDescent="0.15">
      <c r="E1513" s="1121">
        <f>'3_入力シート【検査結果表】 排煙設備'!$BN$82</f>
        <v>0</v>
      </c>
      <c r="J1513" s="699" t="s">
        <v>2070</v>
      </c>
      <c r="K1513" s="699" t="s">
        <v>5548</v>
      </c>
      <c r="L1513" s="852" t="s">
        <v>92</v>
      </c>
      <c r="M1513" s="699" t="s">
        <v>3739</v>
      </c>
      <c r="N1513" s="852" t="s">
        <v>1995</v>
      </c>
      <c r="O1513" s="699" t="s">
        <v>2040</v>
      </c>
      <c r="P1513" s="852" t="s">
        <v>1995</v>
      </c>
      <c r="Q1513" s="699" t="s">
        <v>1997</v>
      </c>
      <c r="R1513" s="699"/>
      <c r="S1513" s="699"/>
      <c r="T1513" s="181"/>
      <c r="U1513" s="181"/>
      <c r="AC1513" s="361" t="str">
        <f t="shared" si="26"/>
        <v>２２検査結果（排煙設備）別記第二号-2　令第123条第3項第2号に規定する階段室又は付室、令第129条の13の第13項に規定する昇降路又は乗降ロビー-2（10）-指摘の具体的内容等</v>
      </c>
      <c r="AL1513" s="392" t="s">
        <v>4458</v>
      </c>
    </row>
    <row r="1514" spans="5:38" x14ac:dyDescent="0.15">
      <c r="E1514" s="1121">
        <f>'3_入力シート【検査結果表】 排煙設備'!$BX$82</f>
        <v>0</v>
      </c>
      <c r="J1514" s="699" t="s">
        <v>2070</v>
      </c>
      <c r="K1514" s="699" t="s">
        <v>5548</v>
      </c>
      <c r="L1514" s="852" t="s">
        <v>92</v>
      </c>
      <c r="M1514" s="699" t="s">
        <v>3739</v>
      </c>
      <c r="N1514" s="852" t="s">
        <v>1995</v>
      </c>
      <c r="O1514" s="699" t="s">
        <v>2040</v>
      </c>
      <c r="P1514" s="852" t="s">
        <v>1995</v>
      </c>
      <c r="Q1514" s="699" t="s">
        <v>1998</v>
      </c>
      <c r="R1514" s="699"/>
      <c r="S1514" s="699"/>
      <c r="T1514" s="181"/>
      <c r="U1514" s="181"/>
      <c r="AC1514" s="361" t="str">
        <f t="shared" si="26"/>
        <v>２２検査結果（排煙設備）別記第二号-2　令第123条第3項第2号に規定する階段室又は付室、令第129条の13の第13項に規定する昇降路又は乗降ロビー-2（10）-改善策の具体的内容等</v>
      </c>
      <c r="AL1514" s="392" t="s">
        <v>4459</v>
      </c>
    </row>
    <row r="1515" spans="5:38" x14ac:dyDescent="0.15">
      <c r="E1515" s="1121">
        <f>'3_入力シート【検査結果表】 排煙設備'!$CM$82</f>
        <v>0</v>
      </c>
      <c r="J1515" s="699" t="s">
        <v>2070</v>
      </c>
      <c r="K1515" s="699" t="s">
        <v>5548</v>
      </c>
      <c r="L1515" s="852" t="s">
        <v>92</v>
      </c>
      <c r="M1515" s="699" t="s">
        <v>3739</v>
      </c>
      <c r="N1515" s="852" t="s">
        <v>1995</v>
      </c>
      <c r="O1515" s="699" t="s">
        <v>2040</v>
      </c>
      <c r="P1515" s="852" t="s">
        <v>1995</v>
      </c>
      <c r="Q1515" s="699" t="s">
        <v>1999</v>
      </c>
      <c r="R1515" s="852" t="s">
        <v>1995</v>
      </c>
      <c r="S1515" s="699" t="s">
        <v>2000</v>
      </c>
      <c r="T1515" s="181"/>
      <c r="U1515" s="181"/>
      <c r="AC1515" s="361" t="str">
        <f t="shared" si="26"/>
        <v>２２検査結果（排煙設備）別記第二号-2　令第123条第3項第2号に規定する階段室又は付室、令第129条の13の第13項に規定する昇降路又は乗降ロビー-2（10）-改善（予定）年月-年（令和）</v>
      </c>
      <c r="AL1515" s="392" t="s">
        <v>4460</v>
      </c>
    </row>
    <row r="1516" spans="5:38" x14ac:dyDescent="0.15">
      <c r="E1516" s="1121">
        <f>'3_入力シート【検査結果表】 排煙設備'!$CP$82</f>
        <v>0</v>
      </c>
      <c r="J1516" s="699" t="s">
        <v>2070</v>
      </c>
      <c r="K1516" s="699" t="s">
        <v>5548</v>
      </c>
      <c r="L1516" s="852" t="s">
        <v>92</v>
      </c>
      <c r="M1516" s="699" t="s">
        <v>3739</v>
      </c>
      <c r="N1516" s="852" t="s">
        <v>1995</v>
      </c>
      <c r="O1516" s="699" t="s">
        <v>2040</v>
      </c>
      <c r="P1516" s="852" t="s">
        <v>1995</v>
      </c>
      <c r="Q1516" s="699" t="s">
        <v>1999</v>
      </c>
      <c r="R1516" s="852" t="s">
        <v>1995</v>
      </c>
      <c r="S1516" s="699" t="s">
        <v>2001</v>
      </c>
      <c r="T1516" s="181"/>
      <c r="U1516" s="181"/>
      <c r="AC1516" s="361" t="str">
        <f t="shared" si="26"/>
        <v>２２検査結果（排煙設備）別記第二号-2　令第123条第3項第2号に規定する階段室又は付室、令第129条の13の第13項に規定する昇降路又は乗降ロビー-2（10）-改善（予定）年月-月</v>
      </c>
      <c r="AL1516" s="392" t="s">
        <v>4461</v>
      </c>
    </row>
    <row r="1517" spans="5:38" x14ac:dyDescent="0.15">
      <c r="E1517" s="1121">
        <f>'3_入力シート【検査結果表】 排煙設備'!$CS$82</f>
        <v>0</v>
      </c>
      <c r="J1517" s="699" t="s">
        <v>2070</v>
      </c>
      <c r="K1517" s="699" t="s">
        <v>5548</v>
      </c>
      <c r="L1517" s="852" t="s">
        <v>92</v>
      </c>
      <c r="M1517" s="699" t="s">
        <v>3739</v>
      </c>
      <c r="N1517" s="852" t="s">
        <v>1995</v>
      </c>
      <c r="O1517" s="699" t="s">
        <v>2040</v>
      </c>
      <c r="P1517" s="852" t="s">
        <v>1995</v>
      </c>
      <c r="Q1517" s="699" t="s">
        <v>1999</v>
      </c>
      <c r="R1517" s="852" t="s">
        <v>1995</v>
      </c>
      <c r="S1517" s="699" t="s">
        <v>2002</v>
      </c>
      <c r="T1517" s="181"/>
      <c r="U1517" s="181"/>
      <c r="AC1517" s="361" t="str">
        <f t="shared" si="26"/>
        <v>２２検査結果（排煙設備）別記第二号-2　令第123条第3項第2号に規定する階段室又は付室、令第129条の13の第13項に規定する昇降路又は乗降ロビー-2（10）-改善（予定）年月-状況</v>
      </c>
      <c r="AL1517" s="392" t="s">
        <v>4462</v>
      </c>
    </row>
    <row r="1518" spans="5:38" x14ac:dyDescent="0.15">
      <c r="E1518" s="1121">
        <f>'3_入力シート【検査結果表】 排煙設備'!$AZ$83</f>
        <v>0</v>
      </c>
      <c r="J1518" s="699" t="s">
        <v>2070</v>
      </c>
      <c r="K1518" s="699" t="s">
        <v>5548</v>
      </c>
      <c r="L1518" s="852" t="s">
        <v>92</v>
      </c>
      <c r="M1518" s="699" t="s">
        <v>3739</v>
      </c>
      <c r="N1518" s="852" t="s">
        <v>1995</v>
      </c>
      <c r="O1518" s="699" t="s">
        <v>2041</v>
      </c>
      <c r="P1518" s="852" t="s">
        <v>1995</v>
      </c>
      <c r="Q1518" s="699" t="s">
        <v>3514</v>
      </c>
      <c r="R1518" s="699"/>
      <c r="S1518" s="699"/>
      <c r="T1518" s="181"/>
      <c r="U1518" s="181"/>
      <c r="AC1518" s="361" t="str">
        <f t="shared" si="26"/>
        <v>２２検査結果（排煙設備）別記第二号-2　令第123条第3項第2号に規定する階段室又は付室、令第129条の13の第13項に規定する昇降路又は乗降ロビー-2（11）-検査結果</v>
      </c>
      <c r="AL1518" s="392" t="s">
        <v>4463</v>
      </c>
    </row>
    <row r="1519" spans="5:38" x14ac:dyDescent="0.15">
      <c r="E1519" s="1121">
        <f>'3_入力シート【検査結果表】 排煙設備'!$BL$83</f>
        <v>0</v>
      </c>
      <c r="J1519" s="699" t="s">
        <v>2070</v>
      </c>
      <c r="K1519" s="699" t="s">
        <v>5548</v>
      </c>
      <c r="L1519" s="852" t="s">
        <v>92</v>
      </c>
      <c r="M1519" s="699" t="s">
        <v>3739</v>
      </c>
      <c r="N1519" s="852" t="s">
        <v>1995</v>
      </c>
      <c r="O1519" s="699" t="s">
        <v>2041</v>
      </c>
      <c r="P1519" s="852" t="s">
        <v>1995</v>
      </c>
      <c r="Q1519" s="699" t="s">
        <v>1996</v>
      </c>
      <c r="R1519" s="699"/>
      <c r="S1519" s="699"/>
      <c r="T1519" s="181"/>
      <c r="U1519" s="181"/>
      <c r="AC1519" s="361" t="str">
        <f t="shared" si="26"/>
        <v>２２検査結果（排煙設備）別記第二号-2　令第123条第3項第2号に規定する階段室又は付室、令第129条の13の第13項に規定する昇降路又は乗降ロビー-2（11）-検査者番号</v>
      </c>
      <c r="AL1519" s="392" t="s">
        <v>4464</v>
      </c>
    </row>
    <row r="1520" spans="5:38" x14ac:dyDescent="0.15">
      <c r="E1520" s="1121">
        <f>'3_入力シート【検査結果表】 排煙設備'!$BN$83</f>
        <v>0</v>
      </c>
      <c r="J1520" s="699" t="s">
        <v>2070</v>
      </c>
      <c r="K1520" s="699" t="s">
        <v>5548</v>
      </c>
      <c r="L1520" s="852" t="s">
        <v>92</v>
      </c>
      <c r="M1520" s="699" t="s">
        <v>3739</v>
      </c>
      <c r="N1520" s="852" t="s">
        <v>1995</v>
      </c>
      <c r="O1520" s="699" t="s">
        <v>2041</v>
      </c>
      <c r="P1520" s="852" t="s">
        <v>1995</v>
      </c>
      <c r="Q1520" s="699" t="s">
        <v>1997</v>
      </c>
      <c r="R1520" s="699"/>
      <c r="S1520" s="699"/>
      <c r="T1520" s="181"/>
      <c r="U1520" s="181"/>
      <c r="AC1520" s="361" t="str">
        <f t="shared" si="26"/>
        <v>２２検査結果（排煙設備）別記第二号-2　令第123条第3項第2号に規定する階段室又は付室、令第129条の13の第13項に規定する昇降路又は乗降ロビー-2（11）-指摘の具体的内容等</v>
      </c>
      <c r="AL1520" s="392" t="s">
        <v>4465</v>
      </c>
    </row>
    <row r="1521" spans="5:38" x14ac:dyDescent="0.15">
      <c r="E1521" s="1121">
        <f>'3_入力シート【検査結果表】 排煙設備'!$BX$83</f>
        <v>0</v>
      </c>
      <c r="J1521" s="699" t="s">
        <v>2070</v>
      </c>
      <c r="K1521" s="699" t="s">
        <v>5548</v>
      </c>
      <c r="L1521" s="852" t="s">
        <v>92</v>
      </c>
      <c r="M1521" s="699" t="s">
        <v>3739</v>
      </c>
      <c r="N1521" s="852" t="s">
        <v>1995</v>
      </c>
      <c r="O1521" s="699" t="s">
        <v>2041</v>
      </c>
      <c r="P1521" s="852" t="s">
        <v>1995</v>
      </c>
      <c r="Q1521" s="699" t="s">
        <v>1998</v>
      </c>
      <c r="R1521" s="699"/>
      <c r="S1521" s="699"/>
      <c r="T1521" s="181"/>
      <c r="U1521" s="181"/>
      <c r="AC1521" s="361" t="str">
        <f t="shared" si="26"/>
        <v>２２検査結果（排煙設備）別記第二号-2　令第123条第3項第2号に規定する階段室又は付室、令第129条の13の第13項に規定する昇降路又は乗降ロビー-2（11）-改善策の具体的内容等</v>
      </c>
      <c r="AL1521" s="392" t="s">
        <v>4466</v>
      </c>
    </row>
    <row r="1522" spans="5:38" x14ac:dyDescent="0.15">
      <c r="E1522" s="1121">
        <f>'3_入力シート【検査結果表】 排煙設備'!$CM$83</f>
        <v>0</v>
      </c>
      <c r="J1522" s="699" t="s">
        <v>2070</v>
      </c>
      <c r="K1522" s="699" t="s">
        <v>5548</v>
      </c>
      <c r="L1522" s="852" t="s">
        <v>92</v>
      </c>
      <c r="M1522" s="699" t="s">
        <v>3739</v>
      </c>
      <c r="N1522" s="852" t="s">
        <v>1995</v>
      </c>
      <c r="O1522" s="699" t="s">
        <v>2041</v>
      </c>
      <c r="P1522" s="852" t="s">
        <v>1995</v>
      </c>
      <c r="Q1522" s="699" t="s">
        <v>1999</v>
      </c>
      <c r="R1522" s="852" t="s">
        <v>1995</v>
      </c>
      <c r="S1522" s="699" t="s">
        <v>2000</v>
      </c>
      <c r="T1522" s="181"/>
      <c r="U1522" s="181"/>
      <c r="AC1522" s="361" t="str">
        <f t="shared" si="26"/>
        <v>２２検査結果（排煙設備）別記第二号-2　令第123条第3項第2号に規定する階段室又は付室、令第129条の13の第13項に規定する昇降路又は乗降ロビー-2（11）-改善（予定）年月-年（令和）</v>
      </c>
      <c r="AL1522" s="392" t="s">
        <v>4467</v>
      </c>
    </row>
    <row r="1523" spans="5:38" x14ac:dyDescent="0.15">
      <c r="E1523" s="1121">
        <f>'3_入力シート【検査結果表】 排煙設備'!$CP$83</f>
        <v>0</v>
      </c>
      <c r="J1523" s="699" t="s">
        <v>2070</v>
      </c>
      <c r="K1523" s="699" t="s">
        <v>5548</v>
      </c>
      <c r="L1523" s="852" t="s">
        <v>92</v>
      </c>
      <c r="M1523" s="699" t="s">
        <v>3739</v>
      </c>
      <c r="N1523" s="852" t="s">
        <v>1995</v>
      </c>
      <c r="O1523" s="699" t="s">
        <v>2041</v>
      </c>
      <c r="P1523" s="852" t="s">
        <v>1995</v>
      </c>
      <c r="Q1523" s="699" t="s">
        <v>1999</v>
      </c>
      <c r="R1523" s="852" t="s">
        <v>1995</v>
      </c>
      <c r="S1523" s="699" t="s">
        <v>2001</v>
      </c>
      <c r="T1523" s="181"/>
      <c r="U1523" s="181"/>
      <c r="AC1523" s="361" t="str">
        <f t="shared" si="26"/>
        <v>２２検査結果（排煙設備）別記第二号-2　令第123条第3項第2号に規定する階段室又は付室、令第129条の13の第13項に規定する昇降路又は乗降ロビー-2（11）-改善（予定）年月-月</v>
      </c>
      <c r="AL1523" s="392" t="s">
        <v>4468</v>
      </c>
    </row>
    <row r="1524" spans="5:38" x14ac:dyDescent="0.15">
      <c r="E1524" s="1121">
        <f>'3_入力シート【検査結果表】 排煙設備'!$CS$83</f>
        <v>0</v>
      </c>
      <c r="J1524" s="699" t="s">
        <v>2070</v>
      </c>
      <c r="K1524" s="699" t="s">
        <v>5548</v>
      </c>
      <c r="L1524" s="852" t="s">
        <v>92</v>
      </c>
      <c r="M1524" s="699" t="s">
        <v>3739</v>
      </c>
      <c r="N1524" s="852" t="s">
        <v>1995</v>
      </c>
      <c r="O1524" s="699" t="s">
        <v>2041</v>
      </c>
      <c r="P1524" s="852" t="s">
        <v>1995</v>
      </c>
      <c r="Q1524" s="699" t="s">
        <v>1999</v>
      </c>
      <c r="R1524" s="852" t="s">
        <v>1995</v>
      </c>
      <c r="S1524" s="699" t="s">
        <v>2002</v>
      </c>
      <c r="T1524" s="181"/>
      <c r="U1524" s="181"/>
      <c r="AC1524" s="361" t="str">
        <f t="shared" si="26"/>
        <v>２２検査結果（排煙設備）別記第二号-2　令第123条第3項第2号に規定する階段室又は付室、令第129条の13の第13項に規定する昇降路又は乗降ロビー-2（11）-改善（予定）年月-状況</v>
      </c>
      <c r="AL1524" s="392" t="s">
        <v>4469</v>
      </c>
    </row>
    <row r="1525" spans="5:38" x14ac:dyDescent="0.15">
      <c r="E1525" s="1121">
        <f>'3_入力シート【検査結果表】 排煙設備'!$AZ$84</f>
        <v>0</v>
      </c>
      <c r="J1525" s="699" t="s">
        <v>2070</v>
      </c>
      <c r="K1525" s="699" t="s">
        <v>5548</v>
      </c>
      <c r="L1525" s="852" t="s">
        <v>92</v>
      </c>
      <c r="M1525" s="699" t="s">
        <v>3739</v>
      </c>
      <c r="N1525" s="852" t="s">
        <v>1995</v>
      </c>
      <c r="O1525" s="699" t="s">
        <v>2042</v>
      </c>
      <c r="P1525" s="852" t="s">
        <v>1995</v>
      </c>
      <c r="Q1525" s="699" t="s">
        <v>3514</v>
      </c>
      <c r="R1525" s="699"/>
      <c r="S1525" s="699"/>
      <c r="T1525" s="181"/>
      <c r="U1525" s="181"/>
      <c r="AC1525" s="361" t="str">
        <f t="shared" si="26"/>
        <v>２２検査結果（排煙設備）別記第二号-2　令第123条第3項第2号に規定する階段室又は付室、令第129条の13の第13項に規定する昇降路又は乗降ロビー-2（12）-検査結果</v>
      </c>
      <c r="AL1525" s="392" t="s">
        <v>4470</v>
      </c>
    </row>
    <row r="1526" spans="5:38" x14ac:dyDescent="0.15">
      <c r="E1526" s="1121">
        <f>'3_入力シート【検査結果表】 排煙設備'!$BL$84</f>
        <v>0</v>
      </c>
      <c r="J1526" s="699" t="s">
        <v>2070</v>
      </c>
      <c r="K1526" s="699" t="s">
        <v>5548</v>
      </c>
      <c r="L1526" s="852" t="s">
        <v>92</v>
      </c>
      <c r="M1526" s="699" t="s">
        <v>3739</v>
      </c>
      <c r="N1526" s="852" t="s">
        <v>1995</v>
      </c>
      <c r="O1526" s="699" t="s">
        <v>2042</v>
      </c>
      <c r="P1526" s="852" t="s">
        <v>1995</v>
      </c>
      <c r="Q1526" s="699" t="s">
        <v>1996</v>
      </c>
      <c r="R1526" s="699"/>
      <c r="S1526" s="699"/>
      <c r="T1526" s="181"/>
      <c r="U1526" s="181"/>
      <c r="AC1526" s="361" t="str">
        <f t="shared" si="26"/>
        <v>２２検査結果（排煙設備）別記第二号-2　令第123条第3項第2号に規定する階段室又は付室、令第129条の13の第13項に規定する昇降路又は乗降ロビー-2（12）-検査者番号</v>
      </c>
      <c r="AL1526" s="392" t="s">
        <v>4471</v>
      </c>
    </row>
    <row r="1527" spans="5:38" x14ac:dyDescent="0.15">
      <c r="E1527" s="1121">
        <f>'3_入力シート【検査結果表】 排煙設備'!$BN$84</f>
        <v>0</v>
      </c>
      <c r="J1527" s="699" t="s">
        <v>2070</v>
      </c>
      <c r="K1527" s="699" t="s">
        <v>5548</v>
      </c>
      <c r="L1527" s="852" t="s">
        <v>92</v>
      </c>
      <c r="M1527" s="699" t="s">
        <v>3739</v>
      </c>
      <c r="N1527" s="852" t="s">
        <v>1995</v>
      </c>
      <c r="O1527" s="699" t="s">
        <v>2042</v>
      </c>
      <c r="P1527" s="852" t="s">
        <v>1995</v>
      </c>
      <c r="Q1527" s="699" t="s">
        <v>1997</v>
      </c>
      <c r="R1527" s="699"/>
      <c r="S1527" s="699"/>
      <c r="T1527" s="181"/>
      <c r="U1527" s="181"/>
      <c r="AC1527" s="361" t="str">
        <f t="shared" si="26"/>
        <v>２２検査結果（排煙設備）別記第二号-2　令第123条第3項第2号に規定する階段室又は付室、令第129条の13の第13項に規定する昇降路又は乗降ロビー-2（12）-指摘の具体的内容等</v>
      </c>
      <c r="AL1527" s="392" t="s">
        <v>4472</v>
      </c>
    </row>
    <row r="1528" spans="5:38" x14ac:dyDescent="0.15">
      <c r="E1528" s="1121">
        <f>'3_入力シート【検査結果表】 排煙設備'!$BX$84</f>
        <v>0</v>
      </c>
      <c r="J1528" s="699" t="s">
        <v>2070</v>
      </c>
      <c r="K1528" s="699" t="s">
        <v>5548</v>
      </c>
      <c r="L1528" s="852" t="s">
        <v>92</v>
      </c>
      <c r="M1528" s="699" t="s">
        <v>3739</v>
      </c>
      <c r="N1528" s="852" t="s">
        <v>1995</v>
      </c>
      <c r="O1528" s="699" t="s">
        <v>2042</v>
      </c>
      <c r="P1528" s="852" t="s">
        <v>1995</v>
      </c>
      <c r="Q1528" s="699" t="s">
        <v>1998</v>
      </c>
      <c r="R1528" s="699"/>
      <c r="S1528" s="699"/>
      <c r="T1528" s="181"/>
      <c r="U1528" s="181"/>
      <c r="AC1528" s="361" t="str">
        <f t="shared" si="26"/>
        <v>２２検査結果（排煙設備）別記第二号-2　令第123条第3項第2号に規定する階段室又は付室、令第129条の13の第13項に規定する昇降路又は乗降ロビー-2（12）-改善策の具体的内容等</v>
      </c>
      <c r="AL1528" s="392" t="s">
        <v>4473</v>
      </c>
    </row>
    <row r="1529" spans="5:38" x14ac:dyDescent="0.15">
      <c r="E1529" s="1121">
        <f>'3_入力シート【検査結果表】 排煙設備'!$CM$84</f>
        <v>0</v>
      </c>
      <c r="J1529" s="699" t="s">
        <v>2070</v>
      </c>
      <c r="K1529" s="699" t="s">
        <v>5548</v>
      </c>
      <c r="L1529" s="852" t="s">
        <v>92</v>
      </c>
      <c r="M1529" s="699" t="s">
        <v>3739</v>
      </c>
      <c r="N1529" s="852" t="s">
        <v>1995</v>
      </c>
      <c r="O1529" s="699" t="s">
        <v>2042</v>
      </c>
      <c r="P1529" s="852" t="s">
        <v>1995</v>
      </c>
      <c r="Q1529" s="699" t="s">
        <v>1999</v>
      </c>
      <c r="R1529" s="852" t="s">
        <v>1995</v>
      </c>
      <c r="S1529" s="699" t="s">
        <v>2000</v>
      </c>
      <c r="T1529" s="181"/>
      <c r="U1529" s="181"/>
      <c r="AC1529" s="361" t="str">
        <f t="shared" si="26"/>
        <v>２２検査結果（排煙設備）別記第二号-2　令第123条第3項第2号に規定する階段室又は付室、令第129条の13の第13項に規定する昇降路又は乗降ロビー-2（12）-改善（予定）年月-年（令和）</v>
      </c>
      <c r="AL1529" s="392" t="s">
        <v>4474</v>
      </c>
    </row>
    <row r="1530" spans="5:38" x14ac:dyDescent="0.15">
      <c r="E1530" s="1121">
        <f>'3_入力シート【検査結果表】 排煙設備'!$CP$84</f>
        <v>0</v>
      </c>
      <c r="J1530" s="699" t="s">
        <v>2070</v>
      </c>
      <c r="K1530" s="699" t="s">
        <v>5548</v>
      </c>
      <c r="L1530" s="852" t="s">
        <v>92</v>
      </c>
      <c r="M1530" s="699" t="s">
        <v>3739</v>
      </c>
      <c r="N1530" s="852" t="s">
        <v>1995</v>
      </c>
      <c r="O1530" s="699" t="s">
        <v>2042</v>
      </c>
      <c r="P1530" s="852" t="s">
        <v>1995</v>
      </c>
      <c r="Q1530" s="699" t="s">
        <v>1999</v>
      </c>
      <c r="R1530" s="852" t="s">
        <v>1995</v>
      </c>
      <c r="S1530" s="699" t="s">
        <v>2001</v>
      </c>
      <c r="T1530" s="181"/>
      <c r="U1530" s="181"/>
      <c r="AC1530" s="361" t="str">
        <f t="shared" si="26"/>
        <v>２２検査結果（排煙設備）別記第二号-2　令第123条第3項第2号に規定する階段室又は付室、令第129条の13の第13項に規定する昇降路又は乗降ロビー-2（12）-改善（予定）年月-月</v>
      </c>
      <c r="AL1530" s="392" t="s">
        <v>4475</v>
      </c>
    </row>
    <row r="1531" spans="5:38" x14ac:dyDescent="0.15">
      <c r="E1531" s="1121">
        <f>'3_入力シート【検査結果表】 排煙設備'!$CS$84</f>
        <v>0</v>
      </c>
      <c r="J1531" s="699" t="s">
        <v>2070</v>
      </c>
      <c r="K1531" s="699" t="s">
        <v>5548</v>
      </c>
      <c r="L1531" s="852" t="s">
        <v>92</v>
      </c>
      <c r="M1531" s="699" t="s">
        <v>3739</v>
      </c>
      <c r="N1531" s="852" t="s">
        <v>1995</v>
      </c>
      <c r="O1531" s="699" t="s">
        <v>2042</v>
      </c>
      <c r="P1531" s="852" t="s">
        <v>1995</v>
      </c>
      <c r="Q1531" s="699" t="s">
        <v>1999</v>
      </c>
      <c r="R1531" s="852" t="s">
        <v>1995</v>
      </c>
      <c r="S1531" s="699" t="s">
        <v>2002</v>
      </c>
      <c r="T1531" s="181"/>
      <c r="U1531" s="181"/>
      <c r="AC1531" s="361" t="str">
        <f t="shared" si="26"/>
        <v>２２検査結果（排煙設備）別記第二号-2　令第123条第3項第2号に規定する階段室又は付室、令第129条の13の第13項に規定する昇降路又は乗降ロビー-2（12）-改善（予定）年月-状況</v>
      </c>
      <c r="AL1531" s="392" t="s">
        <v>4476</v>
      </c>
    </row>
    <row r="1532" spans="5:38" x14ac:dyDescent="0.15">
      <c r="E1532" s="1121">
        <f>'3_入力シート【検査結果表】 排煙設備'!$AZ$85</f>
        <v>0</v>
      </c>
      <c r="J1532" s="699" t="s">
        <v>2070</v>
      </c>
      <c r="K1532" s="699" t="s">
        <v>5548</v>
      </c>
      <c r="L1532" s="852" t="s">
        <v>92</v>
      </c>
      <c r="M1532" s="699" t="s">
        <v>3739</v>
      </c>
      <c r="N1532" s="852" t="s">
        <v>1995</v>
      </c>
      <c r="O1532" s="699" t="s">
        <v>2043</v>
      </c>
      <c r="P1532" s="852" t="s">
        <v>1995</v>
      </c>
      <c r="Q1532" s="699" t="s">
        <v>3514</v>
      </c>
      <c r="R1532" s="699"/>
      <c r="S1532" s="699"/>
      <c r="T1532" s="181"/>
      <c r="U1532" s="181"/>
      <c r="AC1532" s="361" t="str">
        <f t="shared" si="26"/>
        <v>２２検査結果（排煙設備）別記第二号-2　令第123条第3項第2号に規定する階段室又は付室、令第129条の13の第13項に規定する昇降路又は乗降ロビー-2（13）-検査結果</v>
      </c>
      <c r="AL1532" s="392" t="s">
        <v>4477</v>
      </c>
    </row>
    <row r="1533" spans="5:38" x14ac:dyDescent="0.15">
      <c r="E1533" s="1121">
        <f>'3_入力シート【検査結果表】 排煙設備'!$BL$85</f>
        <v>0</v>
      </c>
      <c r="J1533" s="699" t="s">
        <v>2070</v>
      </c>
      <c r="K1533" s="699" t="s">
        <v>5548</v>
      </c>
      <c r="L1533" s="852" t="s">
        <v>92</v>
      </c>
      <c r="M1533" s="699" t="s">
        <v>3739</v>
      </c>
      <c r="N1533" s="852" t="s">
        <v>1995</v>
      </c>
      <c r="O1533" s="699" t="s">
        <v>2043</v>
      </c>
      <c r="P1533" s="852" t="s">
        <v>1995</v>
      </c>
      <c r="Q1533" s="699" t="s">
        <v>1996</v>
      </c>
      <c r="R1533" s="699"/>
      <c r="S1533" s="699"/>
      <c r="T1533" s="181"/>
      <c r="U1533" s="181"/>
      <c r="AC1533" s="361" t="str">
        <f t="shared" si="26"/>
        <v>２２検査結果（排煙設備）別記第二号-2　令第123条第3項第2号に規定する階段室又は付室、令第129条の13の第13項に規定する昇降路又は乗降ロビー-2（13）-検査者番号</v>
      </c>
      <c r="AL1533" s="392" t="s">
        <v>4478</v>
      </c>
    </row>
    <row r="1534" spans="5:38" x14ac:dyDescent="0.15">
      <c r="E1534" s="1121">
        <f>'3_入力シート【検査結果表】 排煙設備'!$BN$85</f>
        <v>0</v>
      </c>
      <c r="J1534" s="699" t="s">
        <v>2070</v>
      </c>
      <c r="K1534" s="699" t="s">
        <v>5548</v>
      </c>
      <c r="L1534" s="852" t="s">
        <v>92</v>
      </c>
      <c r="M1534" s="699" t="s">
        <v>3739</v>
      </c>
      <c r="N1534" s="852" t="s">
        <v>1995</v>
      </c>
      <c r="O1534" s="699" t="s">
        <v>2043</v>
      </c>
      <c r="P1534" s="852" t="s">
        <v>1995</v>
      </c>
      <c r="Q1534" s="699" t="s">
        <v>1997</v>
      </c>
      <c r="R1534" s="699"/>
      <c r="S1534" s="699"/>
      <c r="T1534" s="181"/>
      <c r="U1534" s="181"/>
      <c r="AC1534" s="361" t="str">
        <f t="shared" si="26"/>
        <v>２２検査結果（排煙設備）別記第二号-2　令第123条第3項第2号に規定する階段室又は付室、令第129条の13の第13項に規定する昇降路又は乗降ロビー-2（13）-指摘の具体的内容等</v>
      </c>
      <c r="AL1534" s="392" t="s">
        <v>4479</v>
      </c>
    </row>
    <row r="1535" spans="5:38" x14ac:dyDescent="0.15">
      <c r="E1535" s="1121">
        <f>'3_入力シート【検査結果表】 排煙設備'!$BX$85</f>
        <v>0</v>
      </c>
      <c r="J1535" s="699" t="s">
        <v>2070</v>
      </c>
      <c r="K1535" s="699" t="s">
        <v>5548</v>
      </c>
      <c r="L1535" s="852" t="s">
        <v>92</v>
      </c>
      <c r="M1535" s="699" t="s">
        <v>3739</v>
      </c>
      <c r="N1535" s="852" t="s">
        <v>1995</v>
      </c>
      <c r="O1535" s="699" t="s">
        <v>2043</v>
      </c>
      <c r="P1535" s="852" t="s">
        <v>1995</v>
      </c>
      <c r="Q1535" s="699" t="s">
        <v>1998</v>
      </c>
      <c r="R1535" s="699"/>
      <c r="S1535" s="699"/>
      <c r="T1535" s="181"/>
      <c r="U1535" s="181"/>
      <c r="AC1535" s="361" t="str">
        <f t="shared" si="26"/>
        <v>２２検査結果（排煙設備）別記第二号-2　令第123条第3項第2号に規定する階段室又は付室、令第129条の13の第13項に規定する昇降路又は乗降ロビー-2（13）-改善策の具体的内容等</v>
      </c>
      <c r="AL1535" s="392" t="s">
        <v>4480</v>
      </c>
    </row>
    <row r="1536" spans="5:38" x14ac:dyDescent="0.15">
      <c r="E1536" s="1121">
        <f>'3_入力シート【検査結果表】 排煙設備'!$CM$85</f>
        <v>0</v>
      </c>
      <c r="J1536" s="699" t="s">
        <v>2070</v>
      </c>
      <c r="K1536" s="699" t="s">
        <v>5548</v>
      </c>
      <c r="L1536" s="852" t="s">
        <v>92</v>
      </c>
      <c r="M1536" s="699" t="s">
        <v>3739</v>
      </c>
      <c r="N1536" s="852" t="s">
        <v>1995</v>
      </c>
      <c r="O1536" s="699" t="s">
        <v>2043</v>
      </c>
      <c r="P1536" s="852" t="s">
        <v>1995</v>
      </c>
      <c r="Q1536" s="699" t="s">
        <v>1999</v>
      </c>
      <c r="R1536" s="852" t="s">
        <v>1995</v>
      </c>
      <c r="S1536" s="699" t="s">
        <v>2000</v>
      </c>
      <c r="T1536" s="181"/>
      <c r="U1536" s="181"/>
      <c r="AC1536" s="361" t="str">
        <f t="shared" si="26"/>
        <v>２２検査結果（排煙設備）別記第二号-2　令第123条第3項第2号に規定する階段室又は付室、令第129条の13の第13項に規定する昇降路又は乗降ロビー-2（13）-改善（予定）年月-年（令和）</v>
      </c>
      <c r="AL1536" s="392" t="s">
        <v>4481</v>
      </c>
    </row>
    <row r="1537" spans="5:38" x14ac:dyDescent="0.15">
      <c r="E1537" s="1121">
        <f>'3_入力シート【検査結果表】 排煙設備'!$CP$85</f>
        <v>0</v>
      </c>
      <c r="J1537" s="699" t="s">
        <v>2070</v>
      </c>
      <c r="K1537" s="699" t="s">
        <v>5548</v>
      </c>
      <c r="L1537" s="852" t="s">
        <v>92</v>
      </c>
      <c r="M1537" s="699" t="s">
        <v>3739</v>
      </c>
      <c r="N1537" s="852" t="s">
        <v>1995</v>
      </c>
      <c r="O1537" s="699" t="s">
        <v>2043</v>
      </c>
      <c r="P1537" s="852" t="s">
        <v>1995</v>
      </c>
      <c r="Q1537" s="699" t="s">
        <v>1999</v>
      </c>
      <c r="R1537" s="852" t="s">
        <v>1995</v>
      </c>
      <c r="S1537" s="699" t="s">
        <v>2001</v>
      </c>
      <c r="T1537" s="181"/>
      <c r="U1537" s="181"/>
      <c r="AC1537" s="361" t="str">
        <f t="shared" si="26"/>
        <v>２２検査結果（排煙設備）別記第二号-2　令第123条第3項第2号に規定する階段室又は付室、令第129条の13の第13項に規定する昇降路又は乗降ロビー-2（13）-改善（予定）年月-月</v>
      </c>
      <c r="AL1537" s="392" t="s">
        <v>4482</v>
      </c>
    </row>
    <row r="1538" spans="5:38" x14ac:dyDescent="0.15">
      <c r="E1538" s="1121">
        <f>'3_入力シート【検査結果表】 排煙設備'!$CS$85</f>
        <v>0</v>
      </c>
      <c r="J1538" s="699" t="s">
        <v>2070</v>
      </c>
      <c r="K1538" s="699" t="s">
        <v>5548</v>
      </c>
      <c r="L1538" s="852" t="s">
        <v>92</v>
      </c>
      <c r="M1538" s="699" t="s">
        <v>3739</v>
      </c>
      <c r="N1538" s="852" t="s">
        <v>1995</v>
      </c>
      <c r="O1538" s="699" t="s">
        <v>2043</v>
      </c>
      <c r="P1538" s="852" t="s">
        <v>1995</v>
      </c>
      <c r="Q1538" s="699" t="s">
        <v>1999</v>
      </c>
      <c r="R1538" s="852" t="s">
        <v>1995</v>
      </c>
      <c r="S1538" s="699" t="s">
        <v>2002</v>
      </c>
      <c r="T1538" s="181"/>
      <c r="U1538" s="181"/>
      <c r="AC1538" s="361" t="str">
        <f t="shared" si="26"/>
        <v>２２検査結果（排煙設備）別記第二号-2　令第123条第3項第2号に規定する階段室又は付室、令第129条の13の第13項に規定する昇降路又は乗降ロビー-2（13）-改善（予定）年月-状況</v>
      </c>
      <c r="AL1538" s="392" t="s">
        <v>4483</v>
      </c>
    </row>
    <row r="1539" spans="5:38" x14ac:dyDescent="0.15">
      <c r="E1539" s="1121">
        <f>'3_入力シート【検査結果表】 排煙設備'!$AZ$86</f>
        <v>0</v>
      </c>
      <c r="J1539" s="699" t="s">
        <v>2070</v>
      </c>
      <c r="K1539" s="699" t="s">
        <v>5548</v>
      </c>
      <c r="L1539" s="852" t="s">
        <v>92</v>
      </c>
      <c r="M1539" s="699" t="s">
        <v>3739</v>
      </c>
      <c r="N1539" s="852" t="s">
        <v>1995</v>
      </c>
      <c r="O1539" s="699" t="s">
        <v>2045</v>
      </c>
      <c r="P1539" s="852" t="s">
        <v>1995</v>
      </c>
      <c r="Q1539" s="699" t="s">
        <v>3514</v>
      </c>
      <c r="R1539" s="699"/>
      <c r="S1539" s="699"/>
      <c r="T1539" s="181"/>
      <c r="U1539" s="181"/>
      <c r="AC1539" s="361" t="str">
        <f t="shared" si="26"/>
        <v>２２検査結果（排煙設備）別記第二号-2　令第123条第3項第2号に規定する階段室又は付室、令第129条の13の第13項に規定する昇降路又は乗降ロビー-2（14）-検査結果</v>
      </c>
      <c r="AL1539" s="392" t="s">
        <v>4484</v>
      </c>
    </row>
    <row r="1540" spans="5:38" x14ac:dyDescent="0.15">
      <c r="E1540" s="1121">
        <f>'3_入力シート【検査結果表】 排煙設備'!$BL$86</f>
        <v>0</v>
      </c>
      <c r="J1540" s="699" t="s">
        <v>2070</v>
      </c>
      <c r="K1540" s="699" t="s">
        <v>5548</v>
      </c>
      <c r="L1540" s="852" t="s">
        <v>92</v>
      </c>
      <c r="M1540" s="699" t="s">
        <v>3739</v>
      </c>
      <c r="N1540" s="852" t="s">
        <v>1995</v>
      </c>
      <c r="O1540" s="699" t="s">
        <v>2045</v>
      </c>
      <c r="P1540" s="852" t="s">
        <v>1995</v>
      </c>
      <c r="Q1540" s="699" t="s">
        <v>1996</v>
      </c>
      <c r="R1540" s="699"/>
      <c r="S1540" s="699"/>
      <c r="T1540" s="181"/>
      <c r="U1540" s="181"/>
      <c r="AC1540" s="361" t="str">
        <f t="shared" si="26"/>
        <v>２２検査結果（排煙設備）別記第二号-2　令第123条第3項第2号に規定する階段室又は付室、令第129条の13の第13項に規定する昇降路又は乗降ロビー-2（14）-検査者番号</v>
      </c>
      <c r="AL1540" s="392" t="s">
        <v>4485</v>
      </c>
    </row>
    <row r="1541" spans="5:38" x14ac:dyDescent="0.15">
      <c r="E1541" s="1121">
        <f>'3_入力シート【検査結果表】 排煙設備'!$BN$86</f>
        <v>0</v>
      </c>
      <c r="J1541" s="699" t="s">
        <v>2070</v>
      </c>
      <c r="K1541" s="699" t="s">
        <v>5548</v>
      </c>
      <c r="L1541" s="852" t="s">
        <v>92</v>
      </c>
      <c r="M1541" s="699" t="s">
        <v>3739</v>
      </c>
      <c r="N1541" s="852" t="s">
        <v>1995</v>
      </c>
      <c r="O1541" s="699" t="s">
        <v>2045</v>
      </c>
      <c r="P1541" s="852" t="s">
        <v>1995</v>
      </c>
      <c r="Q1541" s="699" t="s">
        <v>1997</v>
      </c>
      <c r="R1541" s="699"/>
      <c r="S1541" s="699"/>
      <c r="T1541" s="181"/>
      <c r="U1541" s="181"/>
      <c r="AC1541" s="361" t="str">
        <f t="shared" si="26"/>
        <v>２２検査結果（排煙設備）別記第二号-2　令第123条第3項第2号に規定する階段室又は付室、令第129条の13の第13項に規定する昇降路又は乗降ロビー-2（14）-指摘の具体的内容等</v>
      </c>
      <c r="AL1541" s="392" t="s">
        <v>4486</v>
      </c>
    </row>
    <row r="1542" spans="5:38" x14ac:dyDescent="0.15">
      <c r="E1542" s="1121">
        <f>'3_入力シート【検査結果表】 排煙設備'!$BX$86</f>
        <v>0</v>
      </c>
      <c r="J1542" s="699" t="s">
        <v>2070</v>
      </c>
      <c r="K1542" s="699" t="s">
        <v>5548</v>
      </c>
      <c r="L1542" s="852" t="s">
        <v>92</v>
      </c>
      <c r="M1542" s="699" t="s">
        <v>3739</v>
      </c>
      <c r="N1542" s="852" t="s">
        <v>1995</v>
      </c>
      <c r="O1542" s="699" t="s">
        <v>2045</v>
      </c>
      <c r="P1542" s="852" t="s">
        <v>1995</v>
      </c>
      <c r="Q1542" s="699" t="s">
        <v>1998</v>
      </c>
      <c r="R1542" s="699"/>
      <c r="S1542" s="699"/>
      <c r="T1542" s="181"/>
      <c r="U1542" s="181"/>
      <c r="AC1542" s="361" t="str">
        <f t="shared" si="26"/>
        <v>２２検査結果（排煙設備）別記第二号-2　令第123条第3項第2号に規定する階段室又は付室、令第129条の13の第13項に規定する昇降路又は乗降ロビー-2（14）-改善策の具体的内容等</v>
      </c>
      <c r="AL1542" s="392" t="s">
        <v>4487</v>
      </c>
    </row>
    <row r="1543" spans="5:38" x14ac:dyDescent="0.15">
      <c r="E1543" s="1121">
        <f>'3_入力シート【検査結果表】 排煙設備'!$CM$86</f>
        <v>0</v>
      </c>
      <c r="J1543" s="699" t="s">
        <v>2070</v>
      </c>
      <c r="K1543" s="699" t="s">
        <v>5548</v>
      </c>
      <c r="L1543" s="852" t="s">
        <v>92</v>
      </c>
      <c r="M1543" s="699" t="s">
        <v>3739</v>
      </c>
      <c r="N1543" s="852" t="s">
        <v>1995</v>
      </c>
      <c r="O1543" s="699" t="s">
        <v>2045</v>
      </c>
      <c r="P1543" s="852" t="s">
        <v>1995</v>
      </c>
      <c r="Q1543" s="699" t="s">
        <v>1999</v>
      </c>
      <c r="R1543" s="852" t="s">
        <v>1995</v>
      </c>
      <c r="S1543" s="699" t="s">
        <v>2000</v>
      </c>
      <c r="T1543" s="181"/>
      <c r="U1543" s="181"/>
      <c r="AC1543" s="361" t="str">
        <f t="shared" si="26"/>
        <v>２２検査結果（排煙設備）別記第二号-2　令第123条第3項第2号に規定する階段室又は付室、令第129条の13の第13項に規定する昇降路又は乗降ロビー-2（14）-改善（予定）年月-年（令和）</v>
      </c>
      <c r="AL1543" s="392" t="s">
        <v>4488</v>
      </c>
    </row>
    <row r="1544" spans="5:38" x14ac:dyDescent="0.15">
      <c r="E1544" s="1121">
        <f>'3_入力シート【検査結果表】 排煙設備'!$CP$86</f>
        <v>0</v>
      </c>
      <c r="J1544" s="699" t="s">
        <v>2070</v>
      </c>
      <c r="K1544" s="699" t="s">
        <v>5548</v>
      </c>
      <c r="L1544" s="852" t="s">
        <v>92</v>
      </c>
      <c r="M1544" s="699" t="s">
        <v>3739</v>
      </c>
      <c r="N1544" s="852" t="s">
        <v>1995</v>
      </c>
      <c r="O1544" s="699" t="s">
        <v>2045</v>
      </c>
      <c r="P1544" s="852" t="s">
        <v>1995</v>
      </c>
      <c r="Q1544" s="699" t="s">
        <v>1999</v>
      </c>
      <c r="R1544" s="852" t="s">
        <v>1995</v>
      </c>
      <c r="S1544" s="699" t="s">
        <v>2001</v>
      </c>
      <c r="T1544" s="181"/>
      <c r="U1544" s="181"/>
      <c r="AC1544" s="361" t="str">
        <f t="shared" si="26"/>
        <v>２２検査結果（排煙設備）別記第二号-2　令第123条第3項第2号に規定する階段室又は付室、令第129条の13の第13項に規定する昇降路又は乗降ロビー-2（14）-改善（予定）年月-月</v>
      </c>
      <c r="AL1544" s="392" t="s">
        <v>4489</v>
      </c>
    </row>
    <row r="1545" spans="5:38" x14ac:dyDescent="0.15">
      <c r="E1545" s="1121">
        <f>'3_入力シート【検査結果表】 排煙設備'!$CS$86</f>
        <v>0</v>
      </c>
      <c r="J1545" s="699" t="s">
        <v>2070</v>
      </c>
      <c r="K1545" s="699" t="s">
        <v>5548</v>
      </c>
      <c r="L1545" s="852" t="s">
        <v>92</v>
      </c>
      <c r="M1545" s="699" t="s">
        <v>3739</v>
      </c>
      <c r="N1545" s="852" t="s">
        <v>1995</v>
      </c>
      <c r="O1545" s="699" t="s">
        <v>2045</v>
      </c>
      <c r="P1545" s="852" t="s">
        <v>1995</v>
      </c>
      <c r="Q1545" s="699" t="s">
        <v>1999</v>
      </c>
      <c r="R1545" s="852" t="s">
        <v>1995</v>
      </c>
      <c r="S1545" s="699" t="s">
        <v>2002</v>
      </c>
      <c r="T1545" s="181"/>
      <c r="U1545" s="181"/>
      <c r="AC1545" s="361" t="str">
        <f t="shared" si="26"/>
        <v>２２検査結果（排煙設備）別記第二号-2　令第123条第3項第2号に規定する階段室又は付室、令第129条の13の第13項に規定する昇降路又は乗降ロビー-2（14）-改善（予定）年月-状況</v>
      </c>
      <c r="AL1545" s="392" t="s">
        <v>4490</v>
      </c>
    </row>
    <row r="1546" spans="5:38" x14ac:dyDescent="0.15">
      <c r="E1546" s="1121">
        <f>'3_入力シート【検査結果表】 排煙設備'!$AZ$87</f>
        <v>0</v>
      </c>
      <c r="J1546" s="699" t="s">
        <v>2070</v>
      </c>
      <c r="K1546" s="699" t="s">
        <v>5548</v>
      </c>
      <c r="L1546" s="852" t="s">
        <v>92</v>
      </c>
      <c r="M1546" s="699" t="s">
        <v>3739</v>
      </c>
      <c r="N1546" s="852" t="s">
        <v>1995</v>
      </c>
      <c r="O1546" s="699" t="s">
        <v>2108</v>
      </c>
      <c r="P1546" s="852" t="s">
        <v>1995</v>
      </c>
      <c r="Q1546" s="699" t="s">
        <v>3514</v>
      </c>
      <c r="R1546" s="699"/>
      <c r="S1546" s="699"/>
      <c r="T1546" s="181"/>
      <c r="U1546" s="181"/>
      <c r="AC1546" s="361" t="str">
        <f t="shared" si="26"/>
        <v>２２検査結果（排煙設備）別記第二号-2　令第123条第3項第2号に規定する階段室又は付室、令第129条の13の第13項に規定する昇降路又は乗降ロビー-2（15）-検査結果</v>
      </c>
      <c r="AL1546" s="392" t="s">
        <v>4491</v>
      </c>
    </row>
    <row r="1547" spans="5:38" x14ac:dyDescent="0.15">
      <c r="E1547" s="1121">
        <f>'3_入力シート【検査結果表】 排煙設備'!$BL$87</f>
        <v>0</v>
      </c>
      <c r="J1547" s="699" t="s">
        <v>2070</v>
      </c>
      <c r="K1547" s="699" t="s">
        <v>5548</v>
      </c>
      <c r="L1547" s="852" t="s">
        <v>92</v>
      </c>
      <c r="M1547" s="699" t="s">
        <v>3739</v>
      </c>
      <c r="N1547" s="852" t="s">
        <v>1995</v>
      </c>
      <c r="O1547" s="699" t="s">
        <v>2108</v>
      </c>
      <c r="P1547" s="852" t="s">
        <v>1995</v>
      </c>
      <c r="Q1547" s="699" t="s">
        <v>1996</v>
      </c>
      <c r="R1547" s="699"/>
      <c r="S1547" s="699"/>
      <c r="T1547" s="181"/>
      <c r="U1547" s="181"/>
      <c r="AC1547" s="361" t="str">
        <f t="shared" si="26"/>
        <v>２２検査結果（排煙設備）別記第二号-2　令第123条第3項第2号に規定する階段室又は付室、令第129条の13の第13項に規定する昇降路又は乗降ロビー-2（15）-検査者番号</v>
      </c>
      <c r="AL1547" s="392" t="s">
        <v>4492</v>
      </c>
    </row>
    <row r="1548" spans="5:38" x14ac:dyDescent="0.15">
      <c r="E1548" s="1121">
        <f>'3_入力シート【検査結果表】 排煙設備'!$BN$87</f>
        <v>0</v>
      </c>
      <c r="J1548" s="699" t="s">
        <v>2070</v>
      </c>
      <c r="K1548" s="699" t="s">
        <v>5548</v>
      </c>
      <c r="L1548" s="852" t="s">
        <v>92</v>
      </c>
      <c r="M1548" s="699" t="s">
        <v>3739</v>
      </c>
      <c r="N1548" s="852" t="s">
        <v>1995</v>
      </c>
      <c r="O1548" s="699" t="s">
        <v>2108</v>
      </c>
      <c r="P1548" s="852" t="s">
        <v>1995</v>
      </c>
      <c r="Q1548" s="699" t="s">
        <v>1997</v>
      </c>
      <c r="R1548" s="699"/>
      <c r="S1548" s="699"/>
      <c r="T1548" s="181"/>
      <c r="U1548" s="181"/>
      <c r="AC1548" s="361" t="str">
        <f t="shared" si="26"/>
        <v>２２検査結果（排煙設備）別記第二号-2　令第123条第3項第2号に規定する階段室又は付室、令第129条の13の第13項に規定する昇降路又は乗降ロビー-2（15）-指摘の具体的内容等</v>
      </c>
      <c r="AL1548" s="392" t="s">
        <v>4493</v>
      </c>
    </row>
    <row r="1549" spans="5:38" x14ac:dyDescent="0.15">
      <c r="E1549" s="1121">
        <f>'3_入力シート【検査結果表】 排煙設備'!$BX$87</f>
        <v>0</v>
      </c>
      <c r="J1549" s="699" t="s">
        <v>2070</v>
      </c>
      <c r="K1549" s="699" t="s">
        <v>5548</v>
      </c>
      <c r="L1549" s="852" t="s">
        <v>92</v>
      </c>
      <c r="M1549" s="699" t="s">
        <v>3739</v>
      </c>
      <c r="N1549" s="852" t="s">
        <v>1995</v>
      </c>
      <c r="O1549" s="699" t="s">
        <v>2108</v>
      </c>
      <c r="P1549" s="852" t="s">
        <v>1995</v>
      </c>
      <c r="Q1549" s="699" t="s">
        <v>1998</v>
      </c>
      <c r="R1549" s="699"/>
      <c r="S1549" s="699"/>
      <c r="T1549" s="181"/>
      <c r="U1549" s="181"/>
      <c r="AC1549" s="361" t="str">
        <f t="shared" si="26"/>
        <v>２２検査結果（排煙設備）別記第二号-2　令第123条第3項第2号に規定する階段室又は付室、令第129条の13の第13項に規定する昇降路又は乗降ロビー-2（15）-改善策の具体的内容等</v>
      </c>
      <c r="AL1549" s="392" t="s">
        <v>4494</v>
      </c>
    </row>
    <row r="1550" spans="5:38" x14ac:dyDescent="0.15">
      <c r="E1550" s="1121">
        <f>'3_入力シート【検査結果表】 排煙設備'!$CM$87</f>
        <v>0</v>
      </c>
      <c r="J1550" s="699" t="s">
        <v>2070</v>
      </c>
      <c r="K1550" s="699" t="s">
        <v>5548</v>
      </c>
      <c r="L1550" s="852" t="s">
        <v>92</v>
      </c>
      <c r="M1550" s="699" t="s">
        <v>3739</v>
      </c>
      <c r="N1550" s="852" t="s">
        <v>1995</v>
      </c>
      <c r="O1550" s="699" t="s">
        <v>2108</v>
      </c>
      <c r="P1550" s="852" t="s">
        <v>1995</v>
      </c>
      <c r="Q1550" s="699" t="s">
        <v>1999</v>
      </c>
      <c r="R1550" s="852" t="s">
        <v>1995</v>
      </c>
      <c r="S1550" s="699" t="s">
        <v>2000</v>
      </c>
      <c r="T1550" s="181"/>
      <c r="U1550" s="181"/>
      <c r="AC1550" s="361" t="str">
        <f t="shared" si="26"/>
        <v>２２検査結果（排煙設備）別記第二号-2　令第123条第3項第2号に規定する階段室又は付室、令第129条の13の第13項に規定する昇降路又は乗降ロビー-2（15）-改善（予定）年月-年（令和）</v>
      </c>
      <c r="AL1550" s="392" t="s">
        <v>4495</v>
      </c>
    </row>
    <row r="1551" spans="5:38" x14ac:dyDescent="0.15">
      <c r="E1551" s="1121">
        <f>'3_入力シート【検査結果表】 排煙設備'!$CP$87</f>
        <v>0</v>
      </c>
      <c r="J1551" s="699" t="s">
        <v>2070</v>
      </c>
      <c r="K1551" s="699" t="s">
        <v>5548</v>
      </c>
      <c r="L1551" s="852" t="s">
        <v>92</v>
      </c>
      <c r="M1551" s="699" t="s">
        <v>3739</v>
      </c>
      <c r="N1551" s="852" t="s">
        <v>1995</v>
      </c>
      <c r="O1551" s="699" t="s">
        <v>2108</v>
      </c>
      <c r="P1551" s="852" t="s">
        <v>1995</v>
      </c>
      <c r="Q1551" s="699" t="s">
        <v>1999</v>
      </c>
      <c r="R1551" s="852" t="s">
        <v>1995</v>
      </c>
      <c r="S1551" s="699" t="s">
        <v>2001</v>
      </c>
      <c r="T1551" s="181"/>
      <c r="U1551" s="181"/>
      <c r="AC1551" s="361" t="str">
        <f t="shared" si="26"/>
        <v>２２検査結果（排煙設備）別記第二号-2　令第123条第3項第2号に規定する階段室又は付室、令第129条の13の第13項に規定する昇降路又は乗降ロビー-2（15）-改善（予定）年月-月</v>
      </c>
      <c r="AL1551" s="392" t="s">
        <v>4496</v>
      </c>
    </row>
    <row r="1552" spans="5:38" x14ac:dyDescent="0.15">
      <c r="E1552" s="1121">
        <f>'3_入力シート【検査結果表】 排煙設備'!$CS$87</f>
        <v>0</v>
      </c>
      <c r="J1552" s="699" t="s">
        <v>2070</v>
      </c>
      <c r="K1552" s="699" t="s">
        <v>5548</v>
      </c>
      <c r="L1552" s="852" t="s">
        <v>92</v>
      </c>
      <c r="M1552" s="699" t="s">
        <v>3739</v>
      </c>
      <c r="N1552" s="852" t="s">
        <v>1995</v>
      </c>
      <c r="O1552" s="699" t="s">
        <v>2108</v>
      </c>
      <c r="P1552" s="852" t="s">
        <v>1995</v>
      </c>
      <c r="Q1552" s="699" t="s">
        <v>1999</v>
      </c>
      <c r="R1552" s="852" t="s">
        <v>1995</v>
      </c>
      <c r="S1552" s="699" t="s">
        <v>2002</v>
      </c>
      <c r="T1552" s="181"/>
      <c r="U1552" s="181"/>
      <c r="AC1552" s="361" t="str">
        <f t="shared" si="26"/>
        <v>２２検査結果（排煙設備）別記第二号-2　令第123条第3項第2号に規定する階段室又は付室、令第129条の13の第13項に規定する昇降路又は乗降ロビー-2（15）-改善（予定）年月-状況</v>
      </c>
      <c r="AL1552" s="392" t="s">
        <v>4497</v>
      </c>
    </row>
    <row r="1553" spans="5:38" x14ac:dyDescent="0.15">
      <c r="E1553" s="1121">
        <f>'3_入力シート【検査結果表】 排煙設備'!$AZ$88</f>
        <v>0</v>
      </c>
      <c r="J1553" s="699" t="s">
        <v>2070</v>
      </c>
      <c r="K1553" s="699" t="s">
        <v>5548</v>
      </c>
      <c r="L1553" s="852" t="s">
        <v>92</v>
      </c>
      <c r="M1553" s="699" t="s">
        <v>3739</v>
      </c>
      <c r="N1553" s="852" t="s">
        <v>1995</v>
      </c>
      <c r="O1553" s="699" t="s">
        <v>2109</v>
      </c>
      <c r="P1553" s="852" t="s">
        <v>1995</v>
      </c>
      <c r="Q1553" s="699" t="s">
        <v>3514</v>
      </c>
      <c r="R1553" s="699"/>
      <c r="S1553" s="699"/>
      <c r="T1553" s="181"/>
      <c r="U1553" s="181"/>
      <c r="AC1553" s="361" t="str">
        <f t="shared" si="26"/>
        <v>２２検査結果（排煙設備）別記第二号-2　令第123条第3項第2号に規定する階段室又は付室、令第129条の13の第13項に規定する昇降路又は乗降ロビー-2（16）-検査結果</v>
      </c>
      <c r="AL1553" s="392" t="s">
        <v>4498</v>
      </c>
    </row>
    <row r="1554" spans="5:38" x14ac:dyDescent="0.15">
      <c r="E1554" s="1121">
        <f>'3_入力シート【検査結果表】 排煙設備'!$BL$88</f>
        <v>0</v>
      </c>
      <c r="J1554" s="699" t="s">
        <v>2070</v>
      </c>
      <c r="K1554" s="699" t="s">
        <v>5548</v>
      </c>
      <c r="L1554" s="852" t="s">
        <v>92</v>
      </c>
      <c r="M1554" s="699" t="s">
        <v>3739</v>
      </c>
      <c r="N1554" s="852" t="s">
        <v>1995</v>
      </c>
      <c r="O1554" s="699" t="s">
        <v>2109</v>
      </c>
      <c r="P1554" s="852" t="s">
        <v>1995</v>
      </c>
      <c r="Q1554" s="699" t="s">
        <v>1996</v>
      </c>
      <c r="R1554" s="699"/>
      <c r="S1554" s="699"/>
      <c r="T1554" s="181"/>
      <c r="U1554" s="181"/>
      <c r="AC1554" s="361" t="str">
        <f t="shared" si="26"/>
        <v>２２検査結果（排煙設備）別記第二号-2　令第123条第3項第2号に規定する階段室又は付室、令第129条の13の第13項に規定する昇降路又は乗降ロビー-2（16）-検査者番号</v>
      </c>
      <c r="AL1554" s="392" t="s">
        <v>4499</v>
      </c>
    </row>
    <row r="1555" spans="5:38" x14ac:dyDescent="0.15">
      <c r="E1555" s="1121">
        <f>'3_入力シート【検査結果表】 排煙設備'!$BN$88</f>
        <v>0</v>
      </c>
      <c r="J1555" s="699" t="s">
        <v>2070</v>
      </c>
      <c r="K1555" s="699" t="s">
        <v>5548</v>
      </c>
      <c r="L1555" s="852" t="s">
        <v>92</v>
      </c>
      <c r="M1555" s="699" t="s">
        <v>3739</v>
      </c>
      <c r="N1555" s="852" t="s">
        <v>1995</v>
      </c>
      <c r="O1555" s="699" t="s">
        <v>2109</v>
      </c>
      <c r="P1555" s="852" t="s">
        <v>1995</v>
      </c>
      <c r="Q1555" s="699" t="s">
        <v>1997</v>
      </c>
      <c r="R1555" s="699"/>
      <c r="S1555" s="699"/>
      <c r="T1555" s="181"/>
      <c r="U1555" s="181"/>
      <c r="AC1555" s="361" t="str">
        <f t="shared" si="26"/>
        <v>２２検査結果（排煙設備）別記第二号-2　令第123条第3項第2号に規定する階段室又は付室、令第129条の13の第13項に規定する昇降路又は乗降ロビー-2（16）-指摘の具体的内容等</v>
      </c>
      <c r="AL1555" s="392" t="s">
        <v>4500</v>
      </c>
    </row>
    <row r="1556" spans="5:38" x14ac:dyDescent="0.15">
      <c r="E1556" s="1121">
        <f>'3_入力シート【検査結果表】 排煙設備'!$BX$88</f>
        <v>0</v>
      </c>
      <c r="J1556" s="699" t="s">
        <v>2070</v>
      </c>
      <c r="K1556" s="699" t="s">
        <v>5548</v>
      </c>
      <c r="L1556" s="852" t="s">
        <v>92</v>
      </c>
      <c r="M1556" s="699" t="s">
        <v>3739</v>
      </c>
      <c r="N1556" s="852" t="s">
        <v>1995</v>
      </c>
      <c r="O1556" s="699" t="s">
        <v>2109</v>
      </c>
      <c r="P1556" s="852" t="s">
        <v>1995</v>
      </c>
      <c r="Q1556" s="699" t="s">
        <v>1998</v>
      </c>
      <c r="R1556" s="699"/>
      <c r="S1556" s="699"/>
      <c r="T1556" s="181"/>
      <c r="U1556" s="181"/>
      <c r="AC1556" s="361" t="str">
        <f t="shared" si="26"/>
        <v>２２検査結果（排煙設備）別記第二号-2　令第123条第3項第2号に規定する階段室又は付室、令第129条の13の第13項に規定する昇降路又は乗降ロビー-2（16）-改善策の具体的内容等</v>
      </c>
      <c r="AL1556" s="392" t="s">
        <v>4501</v>
      </c>
    </row>
    <row r="1557" spans="5:38" x14ac:dyDescent="0.15">
      <c r="E1557" s="1121">
        <f>'3_入力シート【検査結果表】 排煙設備'!$CM$88</f>
        <v>0</v>
      </c>
      <c r="J1557" s="699" t="s">
        <v>2070</v>
      </c>
      <c r="K1557" s="699" t="s">
        <v>5548</v>
      </c>
      <c r="L1557" s="852" t="s">
        <v>92</v>
      </c>
      <c r="M1557" s="699" t="s">
        <v>3739</v>
      </c>
      <c r="N1557" s="852" t="s">
        <v>1995</v>
      </c>
      <c r="O1557" s="699" t="s">
        <v>2109</v>
      </c>
      <c r="P1557" s="852" t="s">
        <v>1995</v>
      </c>
      <c r="Q1557" s="699" t="s">
        <v>1999</v>
      </c>
      <c r="R1557" s="852" t="s">
        <v>1995</v>
      </c>
      <c r="S1557" s="699" t="s">
        <v>2000</v>
      </c>
      <c r="T1557" s="181"/>
      <c r="U1557" s="181"/>
      <c r="AC1557" s="361" t="str">
        <f t="shared" si="26"/>
        <v>２２検査結果（排煙設備）別記第二号-2　令第123条第3項第2号に規定する階段室又は付室、令第129条の13の第13項に規定する昇降路又は乗降ロビー-2（16）-改善（予定）年月-年（令和）</v>
      </c>
      <c r="AL1557" s="392" t="s">
        <v>4502</v>
      </c>
    </row>
    <row r="1558" spans="5:38" x14ac:dyDescent="0.15">
      <c r="E1558" s="1121">
        <f>'3_入力シート【検査結果表】 排煙設備'!$CP$88</f>
        <v>0</v>
      </c>
      <c r="J1558" s="699" t="s">
        <v>2070</v>
      </c>
      <c r="K1558" s="699" t="s">
        <v>5548</v>
      </c>
      <c r="L1558" s="852" t="s">
        <v>92</v>
      </c>
      <c r="M1558" s="699" t="s">
        <v>3739</v>
      </c>
      <c r="N1558" s="852" t="s">
        <v>1995</v>
      </c>
      <c r="O1558" s="699" t="s">
        <v>2109</v>
      </c>
      <c r="P1558" s="852" t="s">
        <v>1995</v>
      </c>
      <c r="Q1558" s="699" t="s">
        <v>1999</v>
      </c>
      <c r="R1558" s="852" t="s">
        <v>1995</v>
      </c>
      <c r="S1558" s="699" t="s">
        <v>2001</v>
      </c>
      <c r="T1558" s="181"/>
      <c r="U1558" s="181"/>
      <c r="AC1558" s="361" t="str">
        <f t="shared" si="26"/>
        <v>２２検査結果（排煙設備）別記第二号-2　令第123条第3項第2号に規定する階段室又は付室、令第129条の13の第13項に規定する昇降路又は乗降ロビー-2（16）-改善（予定）年月-月</v>
      </c>
      <c r="AL1558" s="392" t="s">
        <v>4503</v>
      </c>
    </row>
    <row r="1559" spans="5:38" x14ac:dyDescent="0.15">
      <c r="E1559" s="1121">
        <f>'3_入力シート【検査結果表】 排煙設備'!$CS$88</f>
        <v>0</v>
      </c>
      <c r="J1559" s="699" t="s">
        <v>2070</v>
      </c>
      <c r="K1559" s="699" t="s">
        <v>5548</v>
      </c>
      <c r="L1559" s="852" t="s">
        <v>92</v>
      </c>
      <c r="M1559" s="699" t="s">
        <v>3739</v>
      </c>
      <c r="N1559" s="852" t="s">
        <v>1995</v>
      </c>
      <c r="O1559" s="699" t="s">
        <v>2109</v>
      </c>
      <c r="P1559" s="852" t="s">
        <v>1995</v>
      </c>
      <c r="Q1559" s="699" t="s">
        <v>1999</v>
      </c>
      <c r="R1559" s="852" t="s">
        <v>1995</v>
      </c>
      <c r="S1559" s="699" t="s">
        <v>2002</v>
      </c>
      <c r="T1559" s="181"/>
      <c r="U1559" s="181"/>
      <c r="AC1559" s="361" t="str">
        <f t="shared" si="26"/>
        <v>２２検査結果（排煙設備）別記第二号-2　令第123条第3項第2号に規定する階段室又は付室、令第129条の13の第13項に規定する昇降路又は乗降ロビー-2（16）-改善（予定）年月-状況</v>
      </c>
      <c r="AL1559" s="392" t="s">
        <v>4504</v>
      </c>
    </row>
    <row r="1560" spans="5:38" x14ac:dyDescent="0.15">
      <c r="E1560" s="1121">
        <f>'3_入力シート【検査結果表】 排煙設備'!$AZ$89</f>
        <v>0</v>
      </c>
      <c r="J1560" s="699" t="s">
        <v>2070</v>
      </c>
      <c r="K1560" s="699" t="s">
        <v>5548</v>
      </c>
      <c r="L1560" s="852" t="s">
        <v>92</v>
      </c>
      <c r="M1560" s="699" t="s">
        <v>3739</v>
      </c>
      <c r="N1560" s="852" t="s">
        <v>1995</v>
      </c>
      <c r="O1560" s="699" t="s">
        <v>2110</v>
      </c>
      <c r="P1560" s="852" t="s">
        <v>1995</v>
      </c>
      <c r="Q1560" s="699" t="s">
        <v>3514</v>
      </c>
      <c r="R1560" s="699"/>
      <c r="S1560" s="699"/>
      <c r="T1560" s="181"/>
      <c r="U1560" s="181"/>
      <c r="AC1560" s="361" t="str">
        <f t="shared" si="26"/>
        <v>２２検査結果（排煙設備）別記第二号-2　令第123条第3項第2号に規定する階段室又は付室、令第129条の13の第13項に規定する昇降路又は乗降ロビー-2（17）-検査結果</v>
      </c>
      <c r="AL1560" s="392" t="s">
        <v>4505</v>
      </c>
    </row>
    <row r="1561" spans="5:38" x14ac:dyDescent="0.15">
      <c r="E1561" s="1121">
        <f>'3_入力シート【検査結果表】 排煙設備'!$BL$89</f>
        <v>0</v>
      </c>
      <c r="J1561" s="699" t="s">
        <v>2070</v>
      </c>
      <c r="K1561" s="699" t="s">
        <v>5548</v>
      </c>
      <c r="L1561" s="852" t="s">
        <v>92</v>
      </c>
      <c r="M1561" s="699" t="s">
        <v>3739</v>
      </c>
      <c r="N1561" s="852" t="s">
        <v>1995</v>
      </c>
      <c r="O1561" s="699" t="s">
        <v>2110</v>
      </c>
      <c r="P1561" s="852" t="s">
        <v>1995</v>
      </c>
      <c r="Q1561" s="699" t="s">
        <v>1996</v>
      </c>
      <c r="R1561" s="699"/>
      <c r="S1561" s="699"/>
      <c r="T1561" s="181"/>
      <c r="U1561" s="181"/>
      <c r="AC1561" s="361" t="str">
        <f t="shared" ref="AC1561:AC1624" si="27">CONCATENATE(J1561,K1561,L1561,M1561,N1561,O1561,P1561,Q1561,R1561,S1561,T1561,U1561)</f>
        <v>２２検査結果（排煙設備）別記第二号-2　令第123条第3項第2号に規定する階段室又は付室、令第129条の13の第13項に規定する昇降路又は乗降ロビー-2（17）-検査者番号</v>
      </c>
      <c r="AL1561" s="392" t="s">
        <v>4506</v>
      </c>
    </row>
    <row r="1562" spans="5:38" x14ac:dyDescent="0.15">
      <c r="E1562" s="1121">
        <f>'3_入力シート【検査結果表】 排煙設備'!$BN$89</f>
        <v>0</v>
      </c>
      <c r="J1562" s="699" t="s">
        <v>2070</v>
      </c>
      <c r="K1562" s="699" t="s">
        <v>5548</v>
      </c>
      <c r="L1562" s="852" t="s">
        <v>92</v>
      </c>
      <c r="M1562" s="699" t="s">
        <v>3739</v>
      </c>
      <c r="N1562" s="852" t="s">
        <v>1995</v>
      </c>
      <c r="O1562" s="699" t="s">
        <v>2110</v>
      </c>
      <c r="P1562" s="852" t="s">
        <v>1995</v>
      </c>
      <c r="Q1562" s="699" t="s">
        <v>1997</v>
      </c>
      <c r="R1562" s="699"/>
      <c r="S1562" s="699"/>
      <c r="T1562" s="181"/>
      <c r="U1562" s="181"/>
      <c r="AC1562" s="361" t="str">
        <f t="shared" si="27"/>
        <v>２２検査結果（排煙設備）別記第二号-2　令第123条第3項第2号に規定する階段室又は付室、令第129条の13の第13項に規定する昇降路又は乗降ロビー-2（17）-指摘の具体的内容等</v>
      </c>
      <c r="AL1562" s="392" t="s">
        <v>4507</v>
      </c>
    </row>
    <row r="1563" spans="5:38" x14ac:dyDescent="0.15">
      <c r="E1563" s="1121">
        <f>'3_入力シート【検査結果表】 排煙設備'!$BX$89</f>
        <v>0</v>
      </c>
      <c r="J1563" s="699" t="s">
        <v>2070</v>
      </c>
      <c r="K1563" s="699" t="s">
        <v>5548</v>
      </c>
      <c r="L1563" s="852" t="s">
        <v>92</v>
      </c>
      <c r="M1563" s="699" t="s">
        <v>3739</v>
      </c>
      <c r="N1563" s="852" t="s">
        <v>1995</v>
      </c>
      <c r="O1563" s="699" t="s">
        <v>2110</v>
      </c>
      <c r="P1563" s="852" t="s">
        <v>1995</v>
      </c>
      <c r="Q1563" s="699" t="s">
        <v>1998</v>
      </c>
      <c r="R1563" s="699"/>
      <c r="S1563" s="699"/>
      <c r="T1563" s="181"/>
      <c r="U1563" s="181"/>
      <c r="AC1563" s="361" t="str">
        <f t="shared" si="27"/>
        <v>２２検査結果（排煙設備）別記第二号-2　令第123条第3項第2号に規定する階段室又は付室、令第129条の13の第13項に規定する昇降路又は乗降ロビー-2（17）-改善策の具体的内容等</v>
      </c>
      <c r="AL1563" s="392" t="s">
        <v>4508</v>
      </c>
    </row>
    <row r="1564" spans="5:38" x14ac:dyDescent="0.15">
      <c r="E1564" s="1121">
        <f>'3_入力シート【検査結果表】 排煙設備'!$CM$89</f>
        <v>0</v>
      </c>
      <c r="J1564" s="699" t="s">
        <v>2070</v>
      </c>
      <c r="K1564" s="699" t="s">
        <v>5548</v>
      </c>
      <c r="L1564" s="852" t="s">
        <v>92</v>
      </c>
      <c r="M1564" s="699" t="s">
        <v>3739</v>
      </c>
      <c r="N1564" s="852" t="s">
        <v>1995</v>
      </c>
      <c r="O1564" s="699" t="s">
        <v>2110</v>
      </c>
      <c r="P1564" s="852" t="s">
        <v>1995</v>
      </c>
      <c r="Q1564" s="699" t="s">
        <v>1999</v>
      </c>
      <c r="R1564" s="852" t="s">
        <v>1995</v>
      </c>
      <c r="S1564" s="699" t="s">
        <v>2000</v>
      </c>
      <c r="T1564" s="181"/>
      <c r="U1564" s="181"/>
      <c r="AC1564" s="361" t="str">
        <f t="shared" si="27"/>
        <v>２２検査結果（排煙設備）別記第二号-2　令第123条第3項第2号に規定する階段室又は付室、令第129条の13の第13項に規定する昇降路又は乗降ロビー-2（17）-改善（予定）年月-年（令和）</v>
      </c>
      <c r="AL1564" s="392" t="s">
        <v>4509</v>
      </c>
    </row>
    <row r="1565" spans="5:38" x14ac:dyDescent="0.15">
      <c r="E1565" s="1121">
        <f>'3_入力シート【検査結果表】 排煙設備'!$CP$89</f>
        <v>0</v>
      </c>
      <c r="J1565" s="699" t="s">
        <v>2070</v>
      </c>
      <c r="K1565" s="699" t="s">
        <v>5548</v>
      </c>
      <c r="L1565" s="852" t="s">
        <v>92</v>
      </c>
      <c r="M1565" s="699" t="s">
        <v>3739</v>
      </c>
      <c r="N1565" s="852" t="s">
        <v>1995</v>
      </c>
      <c r="O1565" s="699" t="s">
        <v>2110</v>
      </c>
      <c r="P1565" s="852" t="s">
        <v>1995</v>
      </c>
      <c r="Q1565" s="699" t="s">
        <v>1999</v>
      </c>
      <c r="R1565" s="852" t="s">
        <v>1995</v>
      </c>
      <c r="S1565" s="699" t="s">
        <v>2001</v>
      </c>
      <c r="T1565" s="181"/>
      <c r="U1565" s="181"/>
      <c r="AC1565" s="361" t="str">
        <f t="shared" si="27"/>
        <v>２２検査結果（排煙設備）別記第二号-2　令第123条第3項第2号に規定する階段室又は付室、令第129条の13の第13項に規定する昇降路又は乗降ロビー-2（17）-改善（予定）年月-月</v>
      </c>
      <c r="AL1565" s="392" t="s">
        <v>4510</v>
      </c>
    </row>
    <row r="1566" spans="5:38" x14ac:dyDescent="0.15">
      <c r="E1566" s="1121">
        <f>'3_入力シート【検査結果表】 排煙設備'!$CS$89</f>
        <v>0</v>
      </c>
      <c r="J1566" s="699" t="s">
        <v>2070</v>
      </c>
      <c r="K1566" s="699" t="s">
        <v>5548</v>
      </c>
      <c r="L1566" s="852" t="s">
        <v>92</v>
      </c>
      <c r="M1566" s="699" t="s">
        <v>3739</v>
      </c>
      <c r="N1566" s="852" t="s">
        <v>1995</v>
      </c>
      <c r="O1566" s="699" t="s">
        <v>2110</v>
      </c>
      <c r="P1566" s="852" t="s">
        <v>1995</v>
      </c>
      <c r="Q1566" s="699" t="s">
        <v>1999</v>
      </c>
      <c r="R1566" s="852" t="s">
        <v>1995</v>
      </c>
      <c r="S1566" s="699" t="s">
        <v>2002</v>
      </c>
      <c r="T1566" s="181"/>
      <c r="U1566" s="181"/>
      <c r="AC1566" s="361" t="str">
        <f t="shared" si="27"/>
        <v>２２検査結果（排煙設備）別記第二号-2　令第123条第3項第2号に規定する階段室又は付室、令第129条の13の第13項に規定する昇降路又は乗降ロビー-2（17）-改善（予定）年月-状況</v>
      </c>
      <c r="AL1566" s="392" t="s">
        <v>4511</v>
      </c>
    </row>
    <row r="1567" spans="5:38" x14ac:dyDescent="0.15">
      <c r="E1567" s="1121">
        <f>'3_入力シート【検査結果表】 排煙設備'!$AZ$90</f>
        <v>0</v>
      </c>
      <c r="J1567" s="699" t="s">
        <v>2070</v>
      </c>
      <c r="K1567" s="699" t="s">
        <v>5548</v>
      </c>
      <c r="L1567" s="852" t="s">
        <v>92</v>
      </c>
      <c r="M1567" s="699" t="s">
        <v>3739</v>
      </c>
      <c r="N1567" s="852" t="s">
        <v>1995</v>
      </c>
      <c r="O1567" s="699" t="s">
        <v>2111</v>
      </c>
      <c r="P1567" s="852" t="s">
        <v>1995</v>
      </c>
      <c r="Q1567" s="699" t="s">
        <v>3514</v>
      </c>
      <c r="R1567" s="699"/>
      <c r="S1567" s="699"/>
      <c r="T1567" s="181"/>
      <c r="U1567" s="181"/>
      <c r="AC1567" s="361" t="str">
        <f t="shared" si="27"/>
        <v>２２検査結果（排煙設備）別記第二号-2　令第123条第3項第2号に規定する階段室又は付室、令第129条の13の第13項に規定する昇降路又は乗降ロビー-2（18）-検査結果</v>
      </c>
      <c r="AL1567" s="392" t="s">
        <v>4512</v>
      </c>
    </row>
    <row r="1568" spans="5:38" x14ac:dyDescent="0.15">
      <c r="E1568" s="1121">
        <f>'3_入力シート【検査結果表】 排煙設備'!$BL$90</f>
        <v>0</v>
      </c>
      <c r="J1568" s="699" t="s">
        <v>2070</v>
      </c>
      <c r="K1568" s="699" t="s">
        <v>5548</v>
      </c>
      <c r="L1568" s="852" t="s">
        <v>92</v>
      </c>
      <c r="M1568" s="699" t="s">
        <v>3739</v>
      </c>
      <c r="N1568" s="852" t="s">
        <v>1995</v>
      </c>
      <c r="O1568" s="699" t="s">
        <v>2111</v>
      </c>
      <c r="P1568" s="852" t="s">
        <v>1995</v>
      </c>
      <c r="Q1568" s="699" t="s">
        <v>1996</v>
      </c>
      <c r="R1568" s="699"/>
      <c r="S1568" s="699"/>
      <c r="T1568" s="181"/>
      <c r="U1568" s="181"/>
      <c r="AC1568" s="361" t="str">
        <f t="shared" si="27"/>
        <v>２２検査結果（排煙設備）別記第二号-2　令第123条第3項第2号に規定する階段室又は付室、令第129条の13の第13項に規定する昇降路又は乗降ロビー-2（18）-検査者番号</v>
      </c>
      <c r="AL1568" s="392" t="s">
        <v>4513</v>
      </c>
    </row>
    <row r="1569" spans="5:38" x14ac:dyDescent="0.15">
      <c r="E1569" s="1121">
        <f>'3_入力シート【検査結果表】 排煙設備'!$BN$90</f>
        <v>0</v>
      </c>
      <c r="J1569" s="699" t="s">
        <v>2070</v>
      </c>
      <c r="K1569" s="699" t="s">
        <v>5548</v>
      </c>
      <c r="L1569" s="852" t="s">
        <v>92</v>
      </c>
      <c r="M1569" s="699" t="s">
        <v>3739</v>
      </c>
      <c r="N1569" s="852" t="s">
        <v>1995</v>
      </c>
      <c r="O1569" s="699" t="s">
        <v>2111</v>
      </c>
      <c r="P1569" s="852" t="s">
        <v>1995</v>
      </c>
      <c r="Q1569" s="699" t="s">
        <v>1997</v>
      </c>
      <c r="R1569" s="699"/>
      <c r="S1569" s="699"/>
      <c r="T1569" s="181"/>
      <c r="U1569" s="181"/>
      <c r="AC1569" s="361" t="str">
        <f t="shared" si="27"/>
        <v>２２検査結果（排煙設備）別記第二号-2　令第123条第3項第2号に規定する階段室又は付室、令第129条の13の第13項に規定する昇降路又は乗降ロビー-2（18）-指摘の具体的内容等</v>
      </c>
      <c r="AL1569" s="392" t="s">
        <v>4514</v>
      </c>
    </row>
    <row r="1570" spans="5:38" x14ac:dyDescent="0.15">
      <c r="E1570" s="1121">
        <f>'3_入力シート【検査結果表】 排煙設備'!$BX$90</f>
        <v>0</v>
      </c>
      <c r="J1570" s="699" t="s">
        <v>2070</v>
      </c>
      <c r="K1570" s="699" t="s">
        <v>5548</v>
      </c>
      <c r="L1570" s="852" t="s">
        <v>92</v>
      </c>
      <c r="M1570" s="699" t="s">
        <v>3739</v>
      </c>
      <c r="N1570" s="852" t="s">
        <v>1995</v>
      </c>
      <c r="O1570" s="699" t="s">
        <v>2111</v>
      </c>
      <c r="P1570" s="852" t="s">
        <v>1995</v>
      </c>
      <c r="Q1570" s="699" t="s">
        <v>1998</v>
      </c>
      <c r="R1570" s="699"/>
      <c r="S1570" s="699"/>
      <c r="T1570" s="181"/>
      <c r="U1570" s="181"/>
      <c r="AC1570" s="361" t="str">
        <f t="shared" si="27"/>
        <v>２２検査結果（排煙設備）別記第二号-2　令第123条第3項第2号に規定する階段室又は付室、令第129条の13の第13項に規定する昇降路又は乗降ロビー-2（18）-改善策の具体的内容等</v>
      </c>
      <c r="AL1570" s="392" t="s">
        <v>4515</v>
      </c>
    </row>
    <row r="1571" spans="5:38" x14ac:dyDescent="0.15">
      <c r="E1571" s="1121">
        <f>'3_入力シート【検査結果表】 排煙設備'!$CM$90</f>
        <v>0</v>
      </c>
      <c r="J1571" s="699" t="s">
        <v>2070</v>
      </c>
      <c r="K1571" s="699" t="s">
        <v>5548</v>
      </c>
      <c r="L1571" s="852" t="s">
        <v>92</v>
      </c>
      <c r="M1571" s="699" t="s">
        <v>3739</v>
      </c>
      <c r="N1571" s="852" t="s">
        <v>1995</v>
      </c>
      <c r="O1571" s="699" t="s">
        <v>2111</v>
      </c>
      <c r="P1571" s="852" t="s">
        <v>1995</v>
      </c>
      <c r="Q1571" s="699" t="s">
        <v>1999</v>
      </c>
      <c r="R1571" s="852" t="s">
        <v>1995</v>
      </c>
      <c r="S1571" s="699" t="s">
        <v>2000</v>
      </c>
      <c r="T1571" s="181"/>
      <c r="U1571" s="181"/>
      <c r="AC1571" s="361" t="str">
        <f t="shared" si="27"/>
        <v>２２検査結果（排煙設備）別記第二号-2　令第123条第3項第2号に規定する階段室又は付室、令第129条の13の第13項に規定する昇降路又は乗降ロビー-2（18）-改善（予定）年月-年（令和）</v>
      </c>
      <c r="AL1571" s="392" t="s">
        <v>4516</v>
      </c>
    </row>
    <row r="1572" spans="5:38" x14ac:dyDescent="0.15">
      <c r="E1572" s="1121">
        <f>'3_入力シート【検査結果表】 排煙設備'!$CP$90</f>
        <v>0</v>
      </c>
      <c r="J1572" s="699" t="s">
        <v>2070</v>
      </c>
      <c r="K1572" s="699" t="s">
        <v>5548</v>
      </c>
      <c r="L1572" s="852" t="s">
        <v>92</v>
      </c>
      <c r="M1572" s="699" t="s">
        <v>3739</v>
      </c>
      <c r="N1572" s="852" t="s">
        <v>1995</v>
      </c>
      <c r="O1572" s="699" t="s">
        <v>2111</v>
      </c>
      <c r="P1572" s="852" t="s">
        <v>1995</v>
      </c>
      <c r="Q1572" s="699" t="s">
        <v>1999</v>
      </c>
      <c r="R1572" s="852" t="s">
        <v>1995</v>
      </c>
      <c r="S1572" s="699" t="s">
        <v>2001</v>
      </c>
      <c r="T1572" s="181"/>
      <c r="U1572" s="181"/>
      <c r="AC1572" s="361" t="str">
        <f t="shared" si="27"/>
        <v>２２検査結果（排煙設備）別記第二号-2　令第123条第3項第2号に規定する階段室又は付室、令第129条の13の第13項に規定する昇降路又は乗降ロビー-2（18）-改善（予定）年月-月</v>
      </c>
      <c r="AL1572" s="392" t="s">
        <v>4517</v>
      </c>
    </row>
    <row r="1573" spans="5:38" x14ac:dyDescent="0.15">
      <c r="E1573" s="1121">
        <f>'3_入力シート【検査結果表】 排煙設備'!$CS$90</f>
        <v>0</v>
      </c>
      <c r="J1573" s="699" t="s">
        <v>2070</v>
      </c>
      <c r="K1573" s="699" t="s">
        <v>5548</v>
      </c>
      <c r="L1573" s="852" t="s">
        <v>92</v>
      </c>
      <c r="M1573" s="699" t="s">
        <v>3739</v>
      </c>
      <c r="N1573" s="852" t="s">
        <v>1995</v>
      </c>
      <c r="O1573" s="699" t="s">
        <v>2111</v>
      </c>
      <c r="P1573" s="852" t="s">
        <v>1995</v>
      </c>
      <c r="Q1573" s="699" t="s">
        <v>1999</v>
      </c>
      <c r="R1573" s="852" t="s">
        <v>1995</v>
      </c>
      <c r="S1573" s="699" t="s">
        <v>2002</v>
      </c>
      <c r="T1573" s="181"/>
      <c r="U1573" s="181"/>
      <c r="AC1573" s="361" t="str">
        <f t="shared" si="27"/>
        <v>２２検査結果（排煙設備）別記第二号-2　令第123条第3項第2号に規定する階段室又は付室、令第129条の13の第13項に規定する昇降路又は乗降ロビー-2（18）-改善（予定）年月-状況</v>
      </c>
      <c r="AL1573" s="392" t="s">
        <v>4518</v>
      </c>
    </row>
    <row r="1574" spans="5:38" x14ac:dyDescent="0.15">
      <c r="E1574" s="1121">
        <f>'3_入力シート【検査結果表】 排煙設備'!$AZ$91</f>
        <v>0</v>
      </c>
      <c r="J1574" s="699" t="s">
        <v>2070</v>
      </c>
      <c r="K1574" s="699" t="s">
        <v>5548</v>
      </c>
      <c r="L1574" s="852" t="s">
        <v>92</v>
      </c>
      <c r="M1574" s="699" t="s">
        <v>3739</v>
      </c>
      <c r="N1574" s="852" t="s">
        <v>1995</v>
      </c>
      <c r="O1574" s="699" t="s">
        <v>2112</v>
      </c>
      <c r="P1574" s="852" t="s">
        <v>1995</v>
      </c>
      <c r="Q1574" s="699" t="s">
        <v>3514</v>
      </c>
      <c r="R1574" s="699"/>
      <c r="S1574" s="699"/>
      <c r="T1574" s="181"/>
      <c r="U1574" s="181"/>
      <c r="AC1574" s="361" t="str">
        <f t="shared" si="27"/>
        <v>２２検査結果（排煙設備）別記第二号-2　令第123条第3項第2号に規定する階段室又は付室、令第129条の13の第13項に規定する昇降路又は乗降ロビー-2（19）-検査結果</v>
      </c>
      <c r="AL1574" s="392" t="s">
        <v>4519</v>
      </c>
    </row>
    <row r="1575" spans="5:38" x14ac:dyDescent="0.15">
      <c r="E1575" s="1121">
        <f>'3_入力シート【検査結果表】 排煙設備'!$BL$91</f>
        <v>0</v>
      </c>
      <c r="J1575" s="699" t="s">
        <v>2070</v>
      </c>
      <c r="K1575" s="699" t="s">
        <v>5548</v>
      </c>
      <c r="L1575" s="852" t="s">
        <v>92</v>
      </c>
      <c r="M1575" s="699" t="s">
        <v>3739</v>
      </c>
      <c r="N1575" s="852" t="s">
        <v>1995</v>
      </c>
      <c r="O1575" s="699" t="s">
        <v>2112</v>
      </c>
      <c r="P1575" s="852" t="s">
        <v>1995</v>
      </c>
      <c r="Q1575" s="699" t="s">
        <v>1996</v>
      </c>
      <c r="R1575" s="699"/>
      <c r="S1575" s="699"/>
      <c r="T1575" s="181"/>
      <c r="U1575" s="181"/>
      <c r="AC1575" s="361" t="str">
        <f t="shared" si="27"/>
        <v>２２検査結果（排煙設備）別記第二号-2　令第123条第3項第2号に規定する階段室又は付室、令第129条の13の第13項に規定する昇降路又は乗降ロビー-2（19）-検査者番号</v>
      </c>
      <c r="AL1575" s="392" t="s">
        <v>4520</v>
      </c>
    </row>
    <row r="1576" spans="5:38" x14ac:dyDescent="0.15">
      <c r="E1576" s="1121">
        <f>'3_入力シート【検査結果表】 排煙設備'!$BN$91</f>
        <v>0</v>
      </c>
      <c r="J1576" s="699" t="s">
        <v>2070</v>
      </c>
      <c r="K1576" s="699" t="s">
        <v>5548</v>
      </c>
      <c r="L1576" s="852" t="s">
        <v>92</v>
      </c>
      <c r="M1576" s="699" t="s">
        <v>3739</v>
      </c>
      <c r="N1576" s="852" t="s">
        <v>1995</v>
      </c>
      <c r="O1576" s="699" t="s">
        <v>2112</v>
      </c>
      <c r="P1576" s="852" t="s">
        <v>1995</v>
      </c>
      <c r="Q1576" s="699" t="s">
        <v>1997</v>
      </c>
      <c r="R1576" s="699"/>
      <c r="S1576" s="699"/>
      <c r="T1576" s="181"/>
      <c r="U1576" s="181"/>
      <c r="AC1576" s="361" t="str">
        <f t="shared" si="27"/>
        <v>２２検査結果（排煙設備）別記第二号-2　令第123条第3項第2号に規定する階段室又は付室、令第129条の13の第13項に規定する昇降路又は乗降ロビー-2（19）-指摘の具体的内容等</v>
      </c>
      <c r="AL1576" s="392" t="s">
        <v>4521</v>
      </c>
    </row>
    <row r="1577" spans="5:38" x14ac:dyDescent="0.15">
      <c r="E1577" s="1121">
        <f>'3_入力シート【検査結果表】 排煙設備'!$BX$91</f>
        <v>0</v>
      </c>
      <c r="J1577" s="699" t="s">
        <v>2070</v>
      </c>
      <c r="K1577" s="699" t="s">
        <v>5548</v>
      </c>
      <c r="L1577" s="852" t="s">
        <v>92</v>
      </c>
      <c r="M1577" s="699" t="s">
        <v>3739</v>
      </c>
      <c r="N1577" s="852" t="s">
        <v>1995</v>
      </c>
      <c r="O1577" s="699" t="s">
        <v>2112</v>
      </c>
      <c r="P1577" s="852" t="s">
        <v>1995</v>
      </c>
      <c r="Q1577" s="699" t="s">
        <v>1998</v>
      </c>
      <c r="R1577" s="699"/>
      <c r="S1577" s="699"/>
      <c r="T1577" s="181"/>
      <c r="U1577" s="181"/>
      <c r="AC1577" s="361" t="str">
        <f t="shared" si="27"/>
        <v>２２検査結果（排煙設備）別記第二号-2　令第123条第3項第2号に規定する階段室又は付室、令第129条の13の第13項に規定する昇降路又は乗降ロビー-2（19）-改善策の具体的内容等</v>
      </c>
      <c r="AL1577" s="392" t="s">
        <v>4522</v>
      </c>
    </row>
    <row r="1578" spans="5:38" x14ac:dyDescent="0.15">
      <c r="E1578" s="1121">
        <f>'3_入力シート【検査結果表】 排煙設備'!$CM$91</f>
        <v>0</v>
      </c>
      <c r="J1578" s="699" t="s">
        <v>2070</v>
      </c>
      <c r="K1578" s="699" t="s">
        <v>5548</v>
      </c>
      <c r="L1578" s="852" t="s">
        <v>92</v>
      </c>
      <c r="M1578" s="699" t="s">
        <v>3739</v>
      </c>
      <c r="N1578" s="852" t="s">
        <v>1995</v>
      </c>
      <c r="O1578" s="699" t="s">
        <v>2112</v>
      </c>
      <c r="P1578" s="852" t="s">
        <v>1995</v>
      </c>
      <c r="Q1578" s="699" t="s">
        <v>1999</v>
      </c>
      <c r="R1578" s="852" t="s">
        <v>1995</v>
      </c>
      <c r="S1578" s="699" t="s">
        <v>2000</v>
      </c>
      <c r="T1578" s="181"/>
      <c r="U1578" s="181"/>
      <c r="AC1578" s="361" t="str">
        <f t="shared" si="27"/>
        <v>２２検査結果（排煙設備）別記第二号-2　令第123条第3項第2号に規定する階段室又は付室、令第129条の13の第13項に規定する昇降路又は乗降ロビー-2（19）-改善（予定）年月-年（令和）</v>
      </c>
      <c r="AL1578" s="392" t="s">
        <v>4523</v>
      </c>
    </row>
    <row r="1579" spans="5:38" x14ac:dyDescent="0.15">
      <c r="E1579" s="1121">
        <f>'3_入力シート【検査結果表】 排煙設備'!$CP$91</f>
        <v>0</v>
      </c>
      <c r="J1579" s="699" t="s">
        <v>2070</v>
      </c>
      <c r="K1579" s="699" t="s">
        <v>5548</v>
      </c>
      <c r="L1579" s="852" t="s">
        <v>92</v>
      </c>
      <c r="M1579" s="699" t="s">
        <v>3739</v>
      </c>
      <c r="N1579" s="852" t="s">
        <v>1995</v>
      </c>
      <c r="O1579" s="699" t="s">
        <v>2112</v>
      </c>
      <c r="P1579" s="852" t="s">
        <v>1995</v>
      </c>
      <c r="Q1579" s="699" t="s">
        <v>1999</v>
      </c>
      <c r="R1579" s="852" t="s">
        <v>1995</v>
      </c>
      <c r="S1579" s="699" t="s">
        <v>2001</v>
      </c>
      <c r="T1579" s="181"/>
      <c r="U1579" s="181"/>
      <c r="AC1579" s="361" t="str">
        <f t="shared" si="27"/>
        <v>２２検査結果（排煙設備）別記第二号-2　令第123条第3項第2号に規定する階段室又は付室、令第129条の13の第13項に規定する昇降路又は乗降ロビー-2（19）-改善（予定）年月-月</v>
      </c>
      <c r="AL1579" s="392" t="s">
        <v>4524</v>
      </c>
    </row>
    <row r="1580" spans="5:38" x14ac:dyDescent="0.15">
      <c r="E1580" s="1121">
        <f>'3_入力シート【検査結果表】 排煙設備'!$CS$91</f>
        <v>0</v>
      </c>
      <c r="J1580" s="699" t="s">
        <v>2070</v>
      </c>
      <c r="K1580" s="699" t="s">
        <v>5548</v>
      </c>
      <c r="L1580" s="852" t="s">
        <v>92</v>
      </c>
      <c r="M1580" s="699" t="s">
        <v>3739</v>
      </c>
      <c r="N1580" s="852" t="s">
        <v>1995</v>
      </c>
      <c r="O1580" s="699" t="s">
        <v>2112</v>
      </c>
      <c r="P1580" s="852" t="s">
        <v>1995</v>
      </c>
      <c r="Q1580" s="699" t="s">
        <v>1999</v>
      </c>
      <c r="R1580" s="852" t="s">
        <v>1995</v>
      </c>
      <c r="S1580" s="699" t="s">
        <v>2002</v>
      </c>
      <c r="T1580" s="181"/>
      <c r="U1580" s="181"/>
      <c r="AC1580" s="361" t="str">
        <f t="shared" si="27"/>
        <v>２２検査結果（排煙設備）別記第二号-2　令第123条第3項第2号に規定する階段室又は付室、令第129条の13の第13項に規定する昇降路又は乗降ロビー-2（19）-改善（予定）年月-状況</v>
      </c>
      <c r="AL1580" s="392" t="s">
        <v>4525</v>
      </c>
    </row>
    <row r="1581" spans="5:38" x14ac:dyDescent="0.15">
      <c r="E1581" s="1121">
        <f>'3_入力シート【検査結果表】 排煙設備'!$AZ$92</f>
        <v>0</v>
      </c>
      <c r="J1581" s="699" t="s">
        <v>2070</v>
      </c>
      <c r="K1581" s="699" t="s">
        <v>5548</v>
      </c>
      <c r="L1581" s="852" t="s">
        <v>92</v>
      </c>
      <c r="M1581" s="699" t="s">
        <v>3739</v>
      </c>
      <c r="N1581" s="852" t="s">
        <v>1995</v>
      </c>
      <c r="O1581" s="699" t="s">
        <v>2113</v>
      </c>
      <c r="P1581" s="852" t="s">
        <v>1995</v>
      </c>
      <c r="Q1581" s="699" t="s">
        <v>3514</v>
      </c>
      <c r="R1581" s="699"/>
      <c r="S1581" s="699"/>
      <c r="T1581" s="181"/>
      <c r="U1581" s="181"/>
      <c r="AC1581" s="361" t="str">
        <f t="shared" si="27"/>
        <v>２２検査結果（排煙設備）別記第二号-2　令第123条第3項第2号に規定する階段室又は付室、令第129条の13の第13項に規定する昇降路又は乗降ロビー-2（20）-検査結果</v>
      </c>
      <c r="AL1581" s="392" t="s">
        <v>4526</v>
      </c>
    </row>
    <row r="1582" spans="5:38" x14ac:dyDescent="0.15">
      <c r="E1582" s="1121">
        <f>'3_入力シート【検査結果表】 排煙設備'!$BL$92</f>
        <v>0</v>
      </c>
      <c r="J1582" s="699" t="s">
        <v>2070</v>
      </c>
      <c r="K1582" s="699" t="s">
        <v>5548</v>
      </c>
      <c r="L1582" s="852" t="s">
        <v>92</v>
      </c>
      <c r="M1582" s="699" t="s">
        <v>3739</v>
      </c>
      <c r="N1582" s="852" t="s">
        <v>1995</v>
      </c>
      <c r="O1582" s="699" t="s">
        <v>2113</v>
      </c>
      <c r="P1582" s="852" t="s">
        <v>1995</v>
      </c>
      <c r="Q1582" s="699" t="s">
        <v>1996</v>
      </c>
      <c r="R1582" s="699"/>
      <c r="S1582" s="699"/>
      <c r="T1582" s="181"/>
      <c r="U1582" s="181"/>
      <c r="AC1582" s="361" t="str">
        <f t="shared" si="27"/>
        <v>２２検査結果（排煙設備）別記第二号-2　令第123条第3項第2号に規定する階段室又は付室、令第129条の13の第13項に規定する昇降路又は乗降ロビー-2（20）-検査者番号</v>
      </c>
      <c r="AL1582" s="392" t="s">
        <v>4527</v>
      </c>
    </row>
    <row r="1583" spans="5:38" x14ac:dyDescent="0.15">
      <c r="E1583" s="1121">
        <f>'3_入力シート【検査結果表】 排煙設備'!$BN$92</f>
        <v>0</v>
      </c>
      <c r="J1583" s="699" t="s">
        <v>2070</v>
      </c>
      <c r="K1583" s="699" t="s">
        <v>5548</v>
      </c>
      <c r="L1583" s="852" t="s">
        <v>92</v>
      </c>
      <c r="M1583" s="699" t="s">
        <v>3739</v>
      </c>
      <c r="N1583" s="852" t="s">
        <v>1995</v>
      </c>
      <c r="O1583" s="699" t="s">
        <v>2113</v>
      </c>
      <c r="P1583" s="852" t="s">
        <v>1995</v>
      </c>
      <c r="Q1583" s="699" t="s">
        <v>1997</v>
      </c>
      <c r="R1583" s="699"/>
      <c r="S1583" s="699"/>
      <c r="T1583" s="181"/>
      <c r="U1583" s="181"/>
      <c r="AC1583" s="361" t="str">
        <f t="shared" si="27"/>
        <v>２２検査結果（排煙設備）別記第二号-2　令第123条第3項第2号に規定する階段室又は付室、令第129条の13の第13項に規定する昇降路又は乗降ロビー-2（20）-指摘の具体的内容等</v>
      </c>
      <c r="AL1583" s="392" t="s">
        <v>4528</v>
      </c>
    </row>
    <row r="1584" spans="5:38" x14ac:dyDescent="0.15">
      <c r="E1584" s="1121">
        <f>'3_入力シート【検査結果表】 排煙設備'!$BX$92</f>
        <v>0</v>
      </c>
      <c r="J1584" s="699" t="s">
        <v>2070</v>
      </c>
      <c r="K1584" s="699" t="s">
        <v>5548</v>
      </c>
      <c r="L1584" s="852" t="s">
        <v>92</v>
      </c>
      <c r="M1584" s="699" t="s">
        <v>3739</v>
      </c>
      <c r="N1584" s="852" t="s">
        <v>1995</v>
      </c>
      <c r="O1584" s="699" t="s">
        <v>2113</v>
      </c>
      <c r="P1584" s="852" t="s">
        <v>1995</v>
      </c>
      <c r="Q1584" s="699" t="s">
        <v>1998</v>
      </c>
      <c r="R1584" s="699"/>
      <c r="S1584" s="699"/>
      <c r="T1584" s="181"/>
      <c r="U1584" s="181"/>
      <c r="AC1584" s="361" t="str">
        <f t="shared" si="27"/>
        <v>２２検査結果（排煙設備）別記第二号-2　令第123条第3項第2号に規定する階段室又は付室、令第129条の13の第13項に規定する昇降路又は乗降ロビー-2（20）-改善策の具体的内容等</v>
      </c>
      <c r="AL1584" s="392" t="s">
        <v>4529</v>
      </c>
    </row>
    <row r="1585" spans="5:38" x14ac:dyDescent="0.15">
      <c r="E1585" s="1121">
        <f>'3_入力シート【検査結果表】 排煙設備'!$CM$92</f>
        <v>0</v>
      </c>
      <c r="J1585" s="699" t="s">
        <v>2070</v>
      </c>
      <c r="K1585" s="699" t="s">
        <v>5548</v>
      </c>
      <c r="L1585" s="852" t="s">
        <v>92</v>
      </c>
      <c r="M1585" s="699" t="s">
        <v>3739</v>
      </c>
      <c r="N1585" s="852" t="s">
        <v>1995</v>
      </c>
      <c r="O1585" s="699" t="s">
        <v>2113</v>
      </c>
      <c r="P1585" s="852" t="s">
        <v>1995</v>
      </c>
      <c r="Q1585" s="699" t="s">
        <v>1999</v>
      </c>
      <c r="R1585" s="852" t="s">
        <v>1995</v>
      </c>
      <c r="S1585" s="699" t="s">
        <v>2000</v>
      </c>
      <c r="T1585" s="181"/>
      <c r="U1585" s="181"/>
      <c r="AC1585" s="361" t="str">
        <f t="shared" si="27"/>
        <v>２２検査結果（排煙設備）別記第二号-2　令第123条第3項第2号に規定する階段室又は付室、令第129条の13の第13項に規定する昇降路又は乗降ロビー-2（20）-改善（予定）年月-年（令和）</v>
      </c>
      <c r="AL1585" s="392" t="s">
        <v>4530</v>
      </c>
    </row>
    <row r="1586" spans="5:38" x14ac:dyDescent="0.15">
      <c r="E1586" s="1121">
        <f>'3_入力シート【検査結果表】 排煙設備'!$CP$92</f>
        <v>0</v>
      </c>
      <c r="J1586" s="699" t="s">
        <v>2070</v>
      </c>
      <c r="K1586" s="699" t="s">
        <v>5548</v>
      </c>
      <c r="L1586" s="852" t="s">
        <v>92</v>
      </c>
      <c r="M1586" s="699" t="s">
        <v>3739</v>
      </c>
      <c r="N1586" s="852" t="s">
        <v>1995</v>
      </c>
      <c r="O1586" s="699" t="s">
        <v>2113</v>
      </c>
      <c r="P1586" s="852" t="s">
        <v>1995</v>
      </c>
      <c r="Q1586" s="699" t="s">
        <v>1999</v>
      </c>
      <c r="R1586" s="852" t="s">
        <v>1995</v>
      </c>
      <c r="S1586" s="699" t="s">
        <v>2001</v>
      </c>
      <c r="T1586" s="181"/>
      <c r="U1586" s="181"/>
      <c r="AC1586" s="361" t="str">
        <f t="shared" si="27"/>
        <v>２２検査結果（排煙設備）別記第二号-2　令第123条第3項第2号に規定する階段室又は付室、令第129条の13の第13項に規定する昇降路又は乗降ロビー-2（20）-改善（予定）年月-月</v>
      </c>
      <c r="AL1586" s="392" t="s">
        <v>4531</v>
      </c>
    </row>
    <row r="1587" spans="5:38" x14ac:dyDescent="0.15">
      <c r="E1587" s="1121">
        <f>'3_入力シート【検査結果表】 排煙設備'!$CS$92</f>
        <v>0</v>
      </c>
      <c r="J1587" s="699" t="s">
        <v>2070</v>
      </c>
      <c r="K1587" s="699" t="s">
        <v>5548</v>
      </c>
      <c r="L1587" s="852" t="s">
        <v>92</v>
      </c>
      <c r="M1587" s="699" t="s">
        <v>3739</v>
      </c>
      <c r="N1587" s="852" t="s">
        <v>1995</v>
      </c>
      <c r="O1587" s="699" t="s">
        <v>2113</v>
      </c>
      <c r="P1587" s="852" t="s">
        <v>1995</v>
      </c>
      <c r="Q1587" s="699" t="s">
        <v>1999</v>
      </c>
      <c r="R1587" s="852" t="s">
        <v>1995</v>
      </c>
      <c r="S1587" s="699" t="s">
        <v>2002</v>
      </c>
      <c r="T1587" s="181"/>
      <c r="U1587" s="181"/>
      <c r="AC1587" s="361" t="str">
        <f t="shared" si="27"/>
        <v>２２検査結果（排煙設備）別記第二号-2　令第123条第3項第2号に規定する階段室又は付室、令第129条の13の第13項に規定する昇降路又は乗降ロビー-2（20）-改善（予定）年月-状況</v>
      </c>
      <c r="AL1587" s="392" t="s">
        <v>4532</v>
      </c>
    </row>
    <row r="1588" spans="5:38" x14ac:dyDescent="0.15">
      <c r="E1588" s="1121">
        <f>'3_入力シート【検査結果表】 排煙設備'!$AZ$93</f>
        <v>0</v>
      </c>
      <c r="J1588" s="699" t="s">
        <v>2070</v>
      </c>
      <c r="K1588" s="699" t="s">
        <v>5548</v>
      </c>
      <c r="L1588" s="852" t="s">
        <v>92</v>
      </c>
      <c r="M1588" s="699" t="s">
        <v>3739</v>
      </c>
      <c r="N1588" s="852" t="s">
        <v>1995</v>
      </c>
      <c r="O1588" s="699" t="s">
        <v>2114</v>
      </c>
      <c r="P1588" s="852" t="s">
        <v>1995</v>
      </c>
      <c r="Q1588" s="699" t="s">
        <v>3514</v>
      </c>
      <c r="R1588" s="699"/>
      <c r="S1588" s="699"/>
      <c r="T1588" s="181"/>
      <c r="U1588" s="181"/>
      <c r="AC1588" s="361" t="str">
        <f t="shared" si="27"/>
        <v>２２検査結果（排煙設備）別記第二号-2　令第123条第3項第2号に規定する階段室又は付室、令第129条の13の第13項に規定する昇降路又は乗降ロビー-2（21）-検査結果</v>
      </c>
      <c r="AL1588" s="392" t="s">
        <v>4533</v>
      </c>
    </row>
    <row r="1589" spans="5:38" x14ac:dyDescent="0.15">
      <c r="E1589" s="1121">
        <f>'3_入力シート【検査結果表】 排煙設備'!$BL$93</f>
        <v>0</v>
      </c>
      <c r="J1589" s="699" t="s">
        <v>2070</v>
      </c>
      <c r="K1589" s="699" t="s">
        <v>5548</v>
      </c>
      <c r="L1589" s="852" t="s">
        <v>92</v>
      </c>
      <c r="M1589" s="699" t="s">
        <v>3739</v>
      </c>
      <c r="N1589" s="852" t="s">
        <v>1995</v>
      </c>
      <c r="O1589" s="699" t="s">
        <v>2114</v>
      </c>
      <c r="P1589" s="852" t="s">
        <v>1995</v>
      </c>
      <c r="Q1589" s="699" t="s">
        <v>1996</v>
      </c>
      <c r="R1589" s="699"/>
      <c r="S1589" s="699"/>
      <c r="T1589" s="181"/>
      <c r="U1589" s="181"/>
      <c r="AC1589" s="361" t="str">
        <f t="shared" si="27"/>
        <v>２２検査結果（排煙設備）別記第二号-2　令第123条第3項第2号に規定する階段室又は付室、令第129条の13の第13項に規定する昇降路又は乗降ロビー-2（21）-検査者番号</v>
      </c>
      <c r="AL1589" s="392" t="s">
        <v>4534</v>
      </c>
    </row>
    <row r="1590" spans="5:38" x14ac:dyDescent="0.15">
      <c r="E1590" s="1121">
        <f>'3_入力シート【検査結果表】 排煙設備'!$BN$93</f>
        <v>0</v>
      </c>
      <c r="J1590" s="699" t="s">
        <v>2070</v>
      </c>
      <c r="K1590" s="699" t="s">
        <v>5548</v>
      </c>
      <c r="L1590" s="852" t="s">
        <v>92</v>
      </c>
      <c r="M1590" s="699" t="s">
        <v>3739</v>
      </c>
      <c r="N1590" s="852" t="s">
        <v>1995</v>
      </c>
      <c r="O1590" s="699" t="s">
        <v>2114</v>
      </c>
      <c r="P1590" s="852" t="s">
        <v>1995</v>
      </c>
      <c r="Q1590" s="699" t="s">
        <v>1997</v>
      </c>
      <c r="R1590" s="699"/>
      <c r="S1590" s="699"/>
      <c r="T1590" s="181"/>
      <c r="U1590" s="181"/>
      <c r="AC1590" s="361" t="str">
        <f t="shared" si="27"/>
        <v>２２検査結果（排煙設備）別記第二号-2　令第123条第3項第2号に規定する階段室又は付室、令第129条の13の第13項に規定する昇降路又は乗降ロビー-2（21）-指摘の具体的内容等</v>
      </c>
      <c r="AL1590" s="392" t="s">
        <v>4535</v>
      </c>
    </row>
    <row r="1591" spans="5:38" x14ac:dyDescent="0.15">
      <c r="E1591" s="1121">
        <f>'3_入力シート【検査結果表】 排煙設備'!$BX$93</f>
        <v>0</v>
      </c>
      <c r="J1591" s="699" t="s">
        <v>2070</v>
      </c>
      <c r="K1591" s="699" t="s">
        <v>5548</v>
      </c>
      <c r="L1591" s="852" t="s">
        <v>92</v>
      </c>
      <c r="M1591" s="699" t="s">
        <v>3739</v>
      </c>
      <c r="N1591" s="852" t="s">
        <v>1995</v>
      </c>
      <c r="O1591" s="699" t="s">
        <v>2114</v>
      </c>
      <c r="P1591" s="852" t="s">
        <v>1995</v>
      </c>
      <c r="Q1591" s="699" t="s">
        <v>1998</v>
      </c>
      <c r="R1591" s="699"/>
      <c r="S1591" s="699"/>
      <c r="T1591" s="181"/>
      <c r="U1591" s="181"/>
      <c r="AC1591" s="361" t="str">
        <f t="shared" si="27"/>
        <v>２２検査結果（排煙設備）別記第二号-2　令第123条第3項第2号に規定する階段室又は付室、令第129条の13の第13項に規定する昇降路又は乗降ロビー-2（21）-改善策の具体的内容等</v>
      </c>
      <c r="AL1591" s="392" t="s">
        <v>4536</v>
      </c>
    </row>
    <row r="1592" spans="5:38" x14ac:dyDescent="0.15">
      <c r="E1592" s="1121">
        <f>'3_入力シート【検査結果表】 排煙設備'!$CM$93</f>
        <v>0</v>
      </c>
      <c r="J1592" s="699" t="s">
        <v>2070</v>
      </c>
      <c r="K1592" s="699" t="s">
        <v>5548</v>
      </c>
      <c r="L1592" s="852" t="s">
        <v>92</v>
      </c>
      <c r="M1592" s="699" t="s">
        <v>3739</v>
      </c>
      <c r="N1592" s="852" t="s">
        <v>1995</v>
      </c>
      <c r="O1592" s="699" t="s">
        <v>2114</v>
      </c>
      <c r="P1592" s="852" t="s">
        <v>1995</v>
      </c>
      <c r="Q1592" s="699" t="s">
        <v>1999</v>
      </c>
      <c r="R1592" s="852" t="s">
        <v>1995</v>
      </c>
      <c r="S1592" s="699" t="s">
        <v>2000</v>
      </c>
      <c r="T1592" s="181"/>
      <c r="U1592" s="181"/>
      <c r="AC1592" s="361" t="str">
        <f t="shared" si="27"/>
        <v>２２検査結果（排煙設備）別記第二号-2　令第123条第3項第2号に規定する階段室又は付室、令第129条の13の第13項に規定する昇降路又は乗降ロビー-2（21）-改善（予定）年月-年（令和）</v>
      </c>
      <c r="AL1592" s="392" t="s">
        <v>4537</v>
      </c>
    </row>
    <row r="1593" spans="5:38" x14ac:dyDescent="0.15">
      <c r="E1593" s="1121">
        <f>'3_入力シート【検査結果表】 排煙設備'!$CP$93</f>
        <v>0</v>
      </c>
      <c r="J1593" s="699" t="s">
        <v>2070</v>
      </c>
      <c r="K1593" s="699" t="s">
        <v>5548</v>
      </c>
      <c r="L1593" s="852" t="s">
        <v>92</v>
      </c>
      <c r="M1593" s="699" t="s">
        <v>3739</v>
      </c>
      <c r="N1593" s="852" t="s">
        <v>1995</v>
      </c>
      <c r="O1593" s="699" t="s">
        <v>2114</v>
      </c>
      <c r="P1593" s="852" t="s">
        <v>1995</v>
      </c>
      <c r="Q1593" s="699" t="s">
        <v>1999</v>
      </c>
      <c r="R1593" s="852" t="s">
        <v>1995</v>
      </c>
      <c r="S1593" s="699" t="s">
        <v>2001</v>
      </c>
      <c r="T1593" s="181"/>
      <c r="U1593" s="181"/>
      <c r="AC1593" s="361" t="str">
        <f t="shared" si="27"/>
        <v>２２検査結果（排煙設備）別記第二号-2　令第123条第3項第2号に規定する階段室又は付室、令第129条の13の第13項に規定する昇降路又は乗降ロビー-2（21）-改善（予定）年月-月</v>
      </c>
      <c r="AL1593" s="392" t="s">
        <v>4538</v>
      </c>
    </row>
    <row r="1594" spans="5:38" x14ac:dyDescent="0.15">
      <c r="E1594" s="1121">
        <f>'3_入力シート【検査結果表】 排煙設備'!$CS$93</f>
        <v>0</v>
      </c>
      <c r="J1594" s="699" t="s">
        <v>2070</v>
      </c>
      <c r="K1594" s="699" t="s">
        <v>5548</v>
      </c>
      <c r="L1594" s="852" t="s">
        <v>92</v>
      </c>
      <c r="M1594" s="699" t="s">
        <v>3739</v>
      </c>
      <c r="N1594" s="852" t="s">
        <v>1995</v>
      </c>
      <c r="O1594" s="699" t="s">
        <v>2114</v>
      </c>
      <c r="P1594" s="852" t="s">
        <v>1995</v>
      </c>
      <c r="Q1594" s="699" t="s">
        <v>1999</v>
      </c>
      <c r="R1594" s="852" t="s">
        <v>1995</v>
      </c>
      <c r="S1594" s="699" t="s">
        <v>2002</v>
      </c>
      <c r="T1594" s="181"/>
      <c r="U1594" s="181"/>
      <c r="AC1594" s="361" t="str">
        <f t="shared" si="27"/>
        <v>２２検査結果（排煙設備）別記第二号-2　令第123条第3項第2号に規定する階段室又は付室、令第129条の13の第13項に規定する昇降路又は乗降ロビー-2（21）-改善（予定）年月-状況</v>
      </c>
      <c r="AL1594" s="392" t="s">
        <v>4539</v>
      </c>
    </row>
    <row r="1595" spans="5:38" x14ac:dyDescent="0.15">
      <c r="E1595" s="1121">
        <f>'3_入力シート【検査結果表】 排煙設備'!$AZ$94</f>
        <v>0</v>
      </c>
      <c r="J1595" s="699" t="s">
        <v>2070</v>
      </c>
      <c r="K1595" s="699" t="s">
        <v>5548</v>
      </c>
      <c r="L1595" s="852" t="s">
        <v>92</v>
      </c>
      <c r="M1595" s="699" t="s">
        <v>3739</v>
      </c>
      <c r="N1595" s="852" t="s">
        <v>1995</v>
      </c>
      <c r="O1595" s="699" t="s">
        <v>2115</v>
      </c>
      <c r="P1595" s="852" t="s">
        <v>1995</v>
      </c>
      <c r="Q1595" s="699" t="s">
        <v>3514</v>
      </c>
      <c r="R1595" s="699"/>
      <c r="S1595" s="699"/>
      <c r="T1595" s="181"/>
      <c r="U1595" s="181"/>
      <c r="AC1595" s="361" t="str">
        <f t="shared" si="27"/>
        <v>２２検査結果（排煙設備）別記第二号-2　令第123条第3項第2号に規定する階段室又は付室、令第129条の13の第13項に規定する昇降路又は乗降ロビー-2（22）-検査結果</v>
      </c>
      <c r="AL1595" s="392" t="s">
        <v>4540</v>
      </c>
    </row>
    <row r="1596" spans="5:38" x14ac:dyDescent="0.15">
      <c r="E1596" s="1121">
        <f>'3_入力シート【検査結果表】 排煙設備'!$BL$94</f>
        <v>0</v>
      </c>
      <c r="J1596" s="699" t="s">
        <v>2070</v>
      </c>
      <c r="K1596" s="699" t="s">
        <v>5548</v>
      </c>
      <c r="L1596" s="852" t="s">
        <v>92</v>
      </c>
      <c r="M1596" s="699" t="s">
        <v>3739</v>
      </c>
      <c r="N1596" s="852" t="s">
        <v>1995</v>
      </c>
      <c r="O1596" s="699" t="s">
        <v>2115</v>
      </c>
      <c r="P1596" s="852" t="s">
        <v>1995</v>
      </c>
      <c r="Q1596" s="699" t="s">
        <v>1996</v>
      </c>
      <c r="R1596" s="699"/>
      <c r="S1596" s="699"/>
      <c r="T1596" s="181"/>
      <c r="U1596" s="181"/>
      <c r="AC1596" s="361" t="str">
        <f t="shared" si="27"/>
        <v>２２検査結果（排煙設備）別記第二号-2　令第123条第3項第2号に規定する階段室又は付室、令第129条の13の第13項に規定する昇降路又は乗降ロビー-2（22）-検査者番号</v>
      </c>
      <c r="AL1596" s="392" t="s">
        <v>4541</v>
      </c>
    </row>
    <row r="1597" spans="5:38" x14ac:dyDescent="0.15">
      <c r="E1597" s="1121">
        <f>'3_入力シート【検査結果表】 排煙設備'!$BN$94</f>
        <v>0</v>
      </c>
      <c r="J1597" s="699" t="s">
        <v>2070</v>
      </c>
      <c r="K1597" s="699" t="s">
        <v>5548</v>
      </c>
      <c r="L1597" s="852" t="s">
        <v>92</v>
      </c>
      <c r="M1597" s="699" t="s">
        <v>3739</v>
      </c>
      <c r="N1597" s="852" t="s">
        <v>1995</v>
      </c>
      <c r="O1597" s="699" t="s">
        <v>2115</v>
      </c>
      <c r="P1597" s="852" t="s">
        <v>1995</v>
      </c>
      <c r="Q1597" s="699" t="s">
        <v>1997</v>
      </c>
      <c r="R1597" s="699"/>
      <c r="S1597" s="699"/>
      <c r="T1597" s="181"/>
      <c r="U1597" s="181"/>
      <c r="AC1597" s="361" t="str">
        <f t="shared" si="27"/>
        <v>２２検査結果（排煙設備）別記第二号-2　令第123条第3項第2号に規定する階段室又は付室、令第129条の13の第13項に規定する昇降路又は乗降ロビー-2（22）-指摘の具体的内容等</v>
      </c>
      <c r="AL1597" s="392" t="s">
        <v>4542</v>
      </c>
    </row>
    <row r="1598" spans="5:38" x14ac:dyDescent="0.15">
      <c r="E1598" s="1121">
        <f>'3_入力シート【検査結果表】 排煙設備'!$BX$94</f>
        <v>0</v>
      </c>
      <c r="J1598" s="699" t="s">
        <v>2070</v>
      </c>
      <c r="K1598" s="699" t="s">
        <v>5548</v>
      </c>
      <c r="L1598" s="852" t="s">
        <v>92</v>
      </c>
      <c r="M1598" s="699" t="s">
        <v>3739</v>
      </c>
      <c r="N1598" s="852" t="s">
        <v>1995</v>
      </c>
      <c r="O1598" s="699" t="s">
        <v>2115</v>
      </c>
      <c r="P1598" s="852" t="s">
        <v>1995</v>
      </c>
      <c r="Q1598" s="699" t="s">
        <v>1998</v>
      </c>
      <c r="R1598" s="699"/>
      <c r="S1598" s="699"/>
      <c r="T1598" s="181"/>
      <c r="U1598" s="181"/>
      <c r="AC1598" s="361" t="str">
        <f t="shared" si="27"/>
        <v>２２検査結果（排煙設備）別記第二号-2　令第123条第3項第2号に規定する階段室又は付室、令第129条の13の第13項に規定する昇降路又は乗降ロビー-2（22）-改善策の具体的内容等</v>
      </c>
      <c r="AL1598" s="392" t="s">
        <v>4543</v>
      </c>
    </row>
    <row r="1599" spans="5:38" x14ac:dyDescent="0.15">
      <c r="E1599" s="1121">
        <f>'3_入力シート【検査結果表】 排煙設備'!$CM$94</f>
        <v>0</v>
      </c>
      <c r="J1599" s="699" t="s">
        <v>2070</v>
      </c>
      <c r="K1599" s="699" t="s">
        <v>5548</v>
      </c>
      <c r="L1599" s="852" t="s">
        <v>92</v>
      </c>
      <c r="M1599" s="699" t="s">
        <v>3739</v>
      </c>
      <c r="N1599" s="852" t="s">
        <v>1995</v>
      </c>
      <c r="O1599" s="699" t="s">
        <v>2115</v>
      </c>
      <c r="P1599" s="852" t="s">
        <v>1995</v>
      </c>
      <c r="Q1599" s="699" t="s">
        <v>1999</v>
      </c>
      <c r="R1599" s="852" t="s">
        <v>1995</v>
      </c>
      <c r="S1599" s="699" t="s">
        <v>2000</v>
      </c>
      <c r="T1599" s="181"/>
      <c r="U1599" s="181"/>
      <c r="AC1599" s="361" t="str">
        <f t="shared" si="27"/>
        <v>２２検査結果（排煙設備）別記第二号-2　令第123条第3項第2号に規定する階段室又は付室、令第129条の13の第13項に規定する昇降路又は乗降ロビー-2（22）-改善（予定）年月-年（令和）</v>
      </c>
      <c r="AL1599" s="392" t="s">
        <v>4544</v>
      </c>
    </row>
    <row r="1600" spans="5:38" x14ac:dyDescent="0.15">
      <c r="E1600" s="1121">
        <f>'3_入力シート【検査結果表】 排煙設備'!$CP$94</f>
        <v>0</v>
      </c>
      <c r="J1600" s="699" t="s">
        <v>2070</v>
      </c>
      <c r="K1600" s="699" t="s">
        <v>5548</v>
      </c>
      <c r="L1600" s="852" t="s">
        <v>92</v>
      </c>
      <c r="M1600" s="699" t="s">
        <v>3739</v>
      </c>
      <c r="N1600" s="852" t="s">
        <v>1995</v>
      </c>
      <c r="O1600" s="699" t="s">
        <v>2115</v>
      </c>
      <c r="P1600" s="852" t="s">
        <v>1995</v>
      </c>
      <c r="Q1600" s="699" t="s">
        <v>1999</v>
      </c>
      <c r="R1600" s="852" t="s">
        <v>1995</v>
      </c>
      <c r="S1600" s="699" t="s">
        <v>2001</v>
      </c>
      <c r="T1600" s="181"/>
      <c r="U1600" s="181"/>
      <c r="AC1600" s="361" t="str">
        <f t="shared" si="27"/>
        <v>２２検査結果（排煙設備）別記第二号-2　令第123条第3項第2号に規定する階段室又は付室、令第129条の13の第13項に規定する昇降路又は乗降ロビー-2（22）-改善（予定）年月-月</v>
      </c>
      <c r="AL1600" s="392" t="s">
        <v>4545</v>
      </c>
    </row>
    <row r="1601" spans="5:38" x14ac:dyDescent="0.15">
      <c r="E1601" s="1121">
        <f>'3_入力シート【検査結果表】 排煙設備'!$CS$94</f>
        <v>0</v>
      </c>
      <c r="J1601" s="699" t="s">
        <v>2070</v>
      </c>
      <c r="K1601" s="699" t="s">
        <v>5548</v>
      </c>
      <c r="L1601" s="852" t="s">
        <v>92</v>
      </c>
      <c r="M1601" s="699" t="s">
        <v>3739</v>
      </c>
      <c r="N1601" s="852" t="s">
        <v>1995</v>
      </c>
      <c r="O1601" s="699" t="s">
        <v>2115</v>
      </c>
      <c r="P1601" s="852" t="s">
        <v>1995</v>
      </c>
      <c r="Q1601" s="699" t="s">
        <v>1999</v>
      </c>
      <c r="R1601" s="852" t="s">
        <v>1995</v>
      </c>
      <c r="S1601" s="699" t="s">
        <v>2002</v>
      </c>
      <c r="T1601" s="181"/>
      <c r="U1601" s="181"/>
      <c r="AC1601" s="361" t="str">
        <f t="shared" si="27"/>
        <v>２２検査結果（排煙設備）別記第二号-2　令第123条第3項第2号に規定する階段室又は付室、令第129条の13の第13項に規定する昇降路又は乗降ロビー-2（22）-改善（予定）年月-状況</v>
      </c>
      <c r="AL1601" s="392" t="s">
        <v>4546</v>
      </c>
    </row>
    <row r="1602" spans="5:38" x14ac:dyDescent="0.15">
      <c r="E1602" s="1121">
        <f>'3_入力シート【検査結果表】 排煙設備'!$AZ$95</f>
        <v>0</v>
      </c>
      <c r="J1602" s="699" t="s">
        <v>2070</v>
      </c>
      <c r="K1602" s="699" t="s">
        <v>5548</v>
      </c>
      <c r="L1602" s="852" t="s">
        <v>92</v>
      </c>
      <c r="M1602" s="699" t="s">
        <v>3739</v>
      </c>
      <c r="N1602" s="852" t="s">
        <v>1995</v>
      </c>
      <c r="O1602" s="699" t="s">
        <v>2116</v>
      </c>
      <c r="P1602" s="852" t="s">
        <v>1995</v>
      </c>
      <c r="Q1602" s="699" t="s">
        <v>3514</v>
      </c>
      <c r="R1602" s="699"/>
      <c r="S1602" s="699"/>
      <c r="T1602" s="181"/>
      <c r="U1602" s="181"/>
      <c r="AC1602" s="361" t="str">
        <f t="shared" si="27"/>
        <v>２２検査結果（排煙設備）別記第二号-2　令第123条第3項第2号に規定する階段室又は付室、令第129条の13の第13項に規定する昇降路又は乗降ロビー-2（23）-検査結果</v>
      </c>
      <c r="AL1602" s="392" t="s">
        <v>4547</v>
      </c>
    </row>
    <row r="1603" spans="5:38" x14ac:dyDescent="0.15">
      <c r="E1603" s="1121">
        <f>'3_入力シート【検査結果表】 排煙設備'!$BL$95</f>
        <v>0</v>
      </c>
      <c r="J1603" s="699" t="s">
        <v>2070</v>
      </c>
      <c r="K1603" s="699" t="s">
        <v>5548</v>
      </c>
      <c r="L1603" s="852" t="s">
        <v>92</v>
      </c>
      <c r="M1603" s="699" t="s">
        <v>3739</v>
      </c>
      <c r="N1603" s="852" t="s">
        <v>1995</v>
      </c>
      <c r="O1603" s="699" t="s">
        <v>2116</v>
      </c>
      <c r="P1603" s="852" t="s">
        <v>1995</v>
      </c>
      <c r="Q1603" s="699" t="s">
        <v>1996</v>
      </c>
      <c r="R1603" s="699"/>
      <c r="S1603" s="699"/>
      <c r="T1603" s="181"/>
      <c r="U1603" s="181"/>
      <c r="AC1603" s="361" t="str">
        <f t="shared" si="27"/>
        <v>２２検査結果（排煙設備）別記第二号-2　令第123条第3項第2号に規定する階段室又は付室、令第129条の13の第13項に規定する昇降路又は乗降ロビー-2（23）-検査者番号</v>
      </c>
      <c r="AL1603" s="392" t="s">
        <v>4548</v>
      </c>
    </row>
    <row r="1604" spans="5:38" x14ac:dyDescent="0.15">
      <c r="E1604" s="1121">
        <f>'3_入力シート【検査結果表】 排煙設備'!$BN$95</f>
        <v>0</v>
      </c>
      <c r="J1604" s="699" t="s">
        <v>2070</v>
      </c>
      <c r="K1604" s="699" t="s">
        <v>5548</v>
      </c>
      <c r="L1604" s="852" t="s">
        <v>92</v>
      </c>
      <c r="M1604" s="699" t="s">
        <v>3739</v>
      </c>
      <c r="N1604" s="852" t="s">
        <v>1995</v>
      </c>
      <c r="O1604" s="699" t="s">
        <v>2116</v>
      </c>
      <c r="P1604" s="852" t="s">
        <v>1995</v>
      </c>
      <c r="Q1604" s="699" t="s">
        <v>1997</v>
      </c>
      <c r="R1604" s="699"/>
      <c r="S1604" s="699"/>
      <c r="T1604" s="181"/>
      <c r="U1604" s="181"/>
      <c r="AC1604" s="361" t="str">
        <f t="shared" si="27"/>
        <v>２２検査結果（排煙設備）別記第二号-2　令第123条第3項第2号に規定する階段室又は付室、令第129条の13の第13項に規定する昇降路又は乗降ロビー-2（23）-指摘の具体的内容等</v>
      </c>
      <c r="AL1604" s="392" t="s">
        <v>4549</v>
      </c>
    </row>
    <row r="1605" spans="5:38" x14ac:dyDescent="0.15">
      <c r="E1605" s="1121">
        <f>'3_入力シート【検査結果表】 排煙設備'!$BX$95</f>
        <v>0</v>
      </c>
      <c r="J1605" s="699" t="s">
        <v>2070</v>
      </c>
      <c r="K1605" s="699" t="s">
        <v>5548</v>
      </c>
      <c r="L1605" s="852" t="s">
        <v>92</v>
      </c>
      <c r="M1605" s="699" t="s">
        <v>3739</v>
      </c>
      <c r="N1605" s="852" t="s">
        <v>1995</v>
      </c>
      <c r="O1605" s="699" t="s">
        <v>2116</v>
      </c>
      <c r="P1605" s="852" t="s">
        <v>1995</v>
      </c>
      <c r="Q1605" s="699" t="s">
        <v>1998</v>
      </c>
      <c r="R1605" s="699"/>
      <c r="S1605" s="699"/>
      <c r="T1605" s="181"/>
      <c r="U1605" s="181"/>
      <c r="AC1605" s="361" t="str">
        <f t="shared" si="27"/>
        <v>２２検査結果（排煙設備）別記第二号-2　令第123条第3項第2号に規定する階段室又は付室、令第129条の13の第13項に規定する昇降路又は乗降ロビー-2（23）-改善策の具体的内容等</v>
      </c>
      <c r="AL1605" s="392" t="s">
        <v>4550</v>
      </c>
    </row>
    <row r="1606" spans="5:38" x14ac:dyDescent="0.15">
      <c r="E1606" s="1121">
        <f>'3_入力シート【検査結果表】 排煙設備'!$CM$95</f>
        <v>0</v>
      </c>
      <c r="J1606" s="699" t="s">
        <v>2070</v>
      </c>
      <c r="K1606" s="699" t="s">
        <v>5548</v>
      </c>
      <c r="L1606" s="852" t="s">
        <v>92</v>
      </c>
      <c r="M1606" s="699" t="s">
        <v>3739</v>
      </c>
      <c r="N1606" s="852" t="s">
        <v>1995</v>
      </c>
      <c r="O1606" s="699" t="s">
        <v>2116</v>
      </c>
      <c r="P1606" s="852" t="s">
        <v>1995</v>
      </c>
      <c r="Q1606" s="699" t="s">
        <v>1999</v>
      </c>
      <c r="R1606" s="852" t="s">
        <v>1995</v>
      </c>
      <c r="S1606" s="699" t="s">
        <v>2000</v>
      </c>
      <c r="T1606" s="181"/>
      <c r="U1606" s="181"/>
      <c r="AC1606" s="361" t="str">
        <f t="shared" si="27"/>
        <v>２２検査結果（排煙設備）別記第二号-2　令第123条第3項第2号に規定する階段室又は付室、令第129条の13の第13項に規定する昇降路又は乗降ロビー-2（23）-改善（予定）年月-年（令和）</v>
      </c>
      <c r="AL1606" s="392" t="s">
        <v>4551</v>
      </c>
    </row>
    <row r="1607" spans="5:38" x14ac:dyDescent="0.15">
      <c r="E1607" s="1121">
        <f>'3_入力シート【検査結果表】 排煙設備'!$CP$95</f>
        <v>0</v>
      </c>
      <c r="J1607" s="699" t="s">
        <v>2070</v>
      </c>
      <c r="K1607" s="699" t="s">
        <v>5548</v>
      </c>
      <c r="L1607" s="852" t="s">
        <v>92</v>
      </c>
      <c r="M1607" s="699" t="s">
        <v>3739</v>
      </c>
      <c r="N1607" s="852" t="s">
        <v>1995</v>
      </c>
      <c r="O1607" s="699" t="s">
        <v>2116</v>
      </c>
      <c r="P1607" s="852" t="s">
        <v>1995</v>
      </c>
      <c r="Q1607" s="699" t="s">
        <v>1999</v>
      </c>
      <c r="R1607" s="852" t="s">
        <v>1995</v>
      </c>
      <c r="S1607" s="699" t="s">
        <v>2001</v>
      </c>
      <c r="T1607" s="181"/>
      <c r="U1607" s="181"/>
      <c r="AC1607" s="361" t="str">
        <f t="shared" si="27"/>
        <v>２２検査結果（排煙設備）別記第二号-2　令第123条第3項第2号に規定する階段室又は付室、令第129条の13の第13項に規定する昇降路又は乗降ロビー-2（23）-改善（予定）年月-月</v>
      </c>
      <c r="AL1607" s="392" t="s">
        <v>4552</v>
      </c>
    </row>
    <row r="1608" spans="5:38" x14ac:dyDescent="0.15">
      <c r="E1608" s="1121">
        <f>'3_入力シート【検査結果表】 排煙設備'!$CS$95</f>
        <v>0</v>
      </c>
      <c r="J1608" s="699" t="s">
        <v>2070</v>
      </c>
      <c r="K1608" s="699" t="s">
        <v>5548</v>
      </c>
      <c r="L1608" s="852" t="s">
        <v>92</v>
      </c>
      <c r="M1608" s="699" t="s">
        <v>3739</v>
      </c>
      <c r="N1608" s="852" t="s">
        <v>1995</v>
      </c>
      <c r="O1608" s="699" t="s">
        <v>2116</v>
      </c>
      <c r="P1608" s="852" t="s">
        <v>1995</v>
      </c>
      <c r="Q1608" s="699" t="s">
        <v>1999</v>
      </c>
      <c r="R1608" s="852" t="s">
        <v>1995</v>
      </c>
      <c r="S1608" s="699" t="s">
        <v>2002</v>
      </c>
      <c r="T1608" s="181"/>
      <c r="U1608" s="181"/>
      <c r="AC1608" s="361" t="str">
        <f t="shared" si="27"/>
        <v>２２検査結果（排煙設備）別記第二号-2　令第123条第3項第2号に規定する階段室又は付室、令第129条の13の第13項に規定する昇降路又は乗降ロビー-2（23）-改善（予定）年月-状況</v>
      </c>
      <c r="AL1608" s="392" t="s">
        <v>4553</v>
      </c>
    </row>
    <row r="1609" spans="5:38" x14ac:dyDescent="0.15">
      <c r="E1609" s="1121">
        <f>'3_入力シート【検査結果表】 排煙設備'!$AZ$96</f>
        <v>0</v>
      </c>
      <c r="J1609" s="699" t="s">
        <v>2070</v>
      </c>
      <c r="K1609" s="699" t="s">
        <v>5548</v>
      </c>
      <c r="L1609" s="852" t="s">
        <v>92</v>
      </c>
      <c r="M1609" s="699" t="s">
        <v>3739</v>
      </c>
      <c r="N1609" s="852" t="s">
        <v>1995</v>
      </c>
      <c r="O1609" s="699" t="s">
        <v>2117</v>
      </c>
      <c r="P1609" s="852" t="s">
        <v>1995</v>
      </c>
      <c r="Q1609" s="699" t="s">
        <v>3514</v>
      </c>
      <c r="R1609" s="699"/>
      <c r="S1609" s="699"/>
      <c r="T1609" s="181"/>
      <c r="U1609" s="181"/>
      <c r="AC1609" s="361" t="str">
        <f t="shared" si="27"/>
        <v>２２検査結果（排煙設備）別記第二号-2　令第123条第3項第2号に規定する階段室又は付室、令第129条の13の第13項に規定する昇降路又は乗降ロビー-2（24）-検査結果</v>
      </c>
      <c r="AL1609" s="392" t="s">
        <v>4554</v>
      </c>
    </row>
    <row r="1610" spans="5:38" x14ac:dyDescent="0.15">
      <c r="E1610" s="1121">
        <f>'3_入力シート【検査結果表】 排煙設備'!$BL$96</f>
        <v>0</v>
      </c>
      <c r="J1610" s="699" t="s">
        <v>2070</v>
      </c>
      <c r="K1610" s="699" t="s">
        <v>5548</v>
      </c>
      <c r="L1610" s="852" t="s">
        <v>92</v>
      </c>
      <c r="M1610" s="699" t="s">
        <v>3739</v>
      </c>
      <c r="N1610" s="852" t="s">
        <v>1995</v>
      </c>
      <c r="O1610" s="699" t="s">
        <v>2117</v>
      </c>
      <c r="P1610" s="852" t="s">
        <v>1995</v>
      </c>
      <c r="Q1610" s="699" t="s">
        <v>1996</v>
      </c>
      <c r="R1610" s="699"/>
      <c r="S1610" s="699"/>
      <c r="T1610" s="181"/>
      <c r="U1610" s="181"/>
      <c r="AC1610" s="361" t="str">
        <f t="shared" si="27"/>
        <v>２２検査結果（排煙設備）別記第二号-2　令第123条第3項第2号に規定する階段室又は付室、令第129条の13の第13項に規定する昇降路又は乗降ロビー-2（24）-検査者番号</v>
      </c>
      <c r="AL1610" s="392" t="s">
        <v>4555</v>
      </c>
    </row>
    <row r="1611" spans="5:38" x14ac:dyDescent="0.15">
      <c r="E1611" s="1121">
        <f>'3_入力シート【検査結果表】 排煙設備'!$BN$96</f>
        <v>0</v>
      </c>
      <c r="J1611" s="699" t="s">
        <v>2070</v>
      </c>
      <c r="K1611" s="699" t="s">
        <v>5548</v>
      </c>
      <c r="L1611" s="852" t="s">
        <v>92</v>
      </c>
      <c r="M1611" s="699" t="s">
        <v>3739</v>
      </c>
      <c r="N1611" s="852" t="s">
        <v>1995</v>
      </c>
      <c r="O1611" s="699" t="s">
        <v>2117</v>
      </c>
      <c r="P1611" s="852" t="s">
        <v>1995</v>
      </c>
      <c r="Q1611" s="699" t="s">
        <v>1997</v>
      </c>
      <c r="R1611" s="699"/>
      <c r="S1611" s="699"/>
      <c r="T1611" s="181"/>
      <c r="U1611" s="181"/>
      <c r="AC1611" s="361" t="str">
        <f t="shared" si="27"/>
        <v>２２検査結果（排煙設備）別記第二号-2　令第123条第3項第2号に規定する階段室又は付室、令第129条の13の第13項に規定する昇降路又は乗降ロビー-2（24）-指摘の具体的内容等</v>
      </c>
      <c r="AL1611" s="392" t="s">
        <v>4556</v>
      </c>
    </row>
    <row r="1612" spans="5:38" x14ac:dyDescent="0.15">
      <c r="E1612" s="1121">
        <f>'3_入力シート【検査結果表】 排煙設備'!$BX$96</f>
        <v>0</v>
      </c>
      <c r="J1612" s="699" t="s">
        <v>2070</v>
      </c>
      <c r="K1612" s="699" t="s">
        <v>5548</v>
      </c>
      <c r="L1612" s="852" t="s">
        <v>92</v>
      </c>
      <c r="M1612" s="699" t="s">
        <v>3739</v>
      </c>
      <c r="N1612" s="852" t="s">
        <v>1995</v>
      </c>
      <c r="O1612" s="699" t="s">
        <v>2117</v>
      </c>
      <c r="P1612" s="852" t="s">
        <v>1995</v>
      </c>
      <c r="Q1612" s="699" t="s">
        <v>1998</v>
      </c>
      <c r="R1612" s="699"/>
      <c r="S1612" s="699"/>
      <c r="T1612" s="181"/>
      <c r="U1612" s="181"/>
      <c r="AC1612" s="361" t="str">
        <f t="shared" si="27"/>
        <v>２２検査結果（排煙設備）別記第二号-2　令第123条第3項第2号に規定する階段室又は付室、令第129条の13の第13項に規定する昇降路又は乗降ロビー-2（24）-改善策の具体的内容等</v>
      </c>
      <c r="AL1612" s="392" t="s">
        <v>4557</v>
      </c>
    </row>
    <row r="1613" spans="5:38" x14ac:dyDescent="0.15">
      <c r="E1613" s="1121">
        <f>'3_入力シート【検査結果表】 排煙設備'!$CM$96</f>
        <v>0</v>
      </c>
      <c r="J1613" s="699" t="s">
        <v>2070</v>
      </c>
      <c r="K1613" s="699" t="s">
        <v>5548</v>
      </c>
      <c r="L1613" s="852" t="s">
        <v>92</v>
      </c>
      <c r="M1613" s="699" t="s">
        <v>3739</v>
      </c>
      <c r="N1613" s="852" t="s">
        <v>1995</v>
      </c>
      <c r="O1613" s="699" t="s">
        <v>2117</v>
      </c>
      <c r="P1613" s="852" t="s">
        <v>1995</v>
      </c>
      <c r="Q1613" s="699" t="s">
        <v>1999</v>
      </c>
      <c r="R1613" s="852" t="s">
        <v>1995</v>
      </c>
      <c r="S1613" s="699" t="s">
        <v>2000</v>
      </c>
      <c r="T1613" s="181"/>
      <c r="U1613" s="181"/>
      <c r="AC1613" s="361" t="str">
        <f t="shared" si="27"/>
        <v>２２検査結果（排煙設備）別記第二号-2　令第123条第3項第2号に規定する階段室又は付室、令第129条の13の第13項に規定する昇降路又は乗降ロビー-2（24）-改善（予定）年月-年（令和）</v>
      </c>
      <c r="AL1613" s="392" t="s">
        <v>4558</v>
      </c>
    </row>
    <row r="1614" spans="5:38" x14ac:dyDescent="0.15">
      <c r="E1614" s="1121">
        <f>'3_入力シート【検査結果表】 排煙設備'!$CP$96</f>
        <v>0</v>
      </c>
      <c r="J1614" s="699" t="s">
        <v>2070</v>
      </c>
      <c r="K1614" s="699" t="s">
        <v>5548</v>
      </c>
      <c r="L1614" s="852" t="s">
        <v>92</v>
      </c>
      <c r="M1614" s="699" t="s">
        <v>3739</v>
      </c>
      <c r="N1614" s="852" t="s">
        <v>1995</v>
      </c>
      <c r="O1614" s="699" t="s">
        <v>2117</v>
      </c>
      <c r="P1614" s="852" t="s">
        <v>1995</v>
      </c>
      <c r="Q1614" s="699" t="s">
        <v>1999</v>
      </c>
      <c r="R1614" s="852" t="s">
        <v>1995</v>
      </c>
      <c r="S1614" s="699" t="s">
        <v>2001</v>
      </c>
      <c r="T1614" s="181"/>
      <c r="U1614" s="181"/>
      <c r="AC1614" s="361" t="str">
        <f t="shared" si="27"/>
        <v>２２検査結果（排煙設備）別記第二号-2　令第123条第3項第2号に規定する階段室又は付室、令第129条の13の第13項に規定する昇降路又は乗降ロビー-2（24）-改善（予定）年月-月</v>
      </c>
      <c r="AL1614" s="392" t="s">
        <v>4559</v>
      </c>
    </row>
    <row r="1615" spans="5:38" x14ac:dyDescent="0.15">
      <c r="E1615" s="1121">
        <f>'3_入力シート【検査結果表】 排煙設備'!$CS$96</f>
        <v>0</v>
      </c>
      <c r="J1615" s="699" t="s">
        <v>2070</v>
      </c>
      <c r="K1615" s="699" t="s">
        <v>5548</v>
      </c>
      <c r="L1615" s="852" t="s">
        <v>92</v>
      </c>
      <c r="M1615" s="699" t="s">
        <v>3739</v>
      </c>
      <c r="N1615" s="852" t="s">
        <v>1995</v>
      </c>
      <c r="O1615" s="699" t="s">
        <v>2117</v>
      </c>
      <c r="P1615" s="852" t="s">
        <v>1995</v>
      </c>
      <c r="Q1615" s="699" t="s">
        <v>1999</v>
      </c>
      <c r="R1615" s="852" t="s">
        <v>1995</v>
      </c>
      <c r="S1615" s="699" t="s">
        <v>2002</v>
      </c>
      <c r="T1615" s="181"/>
      <c r="U1615" s="181"/>
      <c r="AC1615" s="361" t="str">
        <f t="shared" si="27"/>
        <v>２２検査結果（排煙設備）別記第二号-2　令第123条第3項第2号に規定する階段室又は付室、令第129条の13の第13項に規定する昇降路又は乗降ロビー-2（24）-改善（予定）年月-状況</v>
      </c>
      <c r="AL1615" s="392" t="s">
        <v>4560</v>
      </c>
    </row>
    <row r="1616" spans="5:38" x14ac:dyDescent="0.15">
      <c r="E1616" s="1121">
        <f>'3_入力シート【検査結果表】 排煙設備'!$AZ$97</f>
        <v>0</v>
      </c>
      <c r="J1616" s="699" t="s">
        <v>2070</v>
      </c>
      <c r="K1616" s="699" t="s">
        <v>5548</v>
      </c>
      <c r="L1616" s="852" t="s">
        <v>92</v>
      </c>
      <c r="M1616" s="699" t="s">
        <v>3739</v>
      </c>
      <c r="N1616" s="852" t="s">
        <v>1995</v>
      </c>
      <c r="O1616" s="699" t="s">
        <v>2118</v>
      </c>
      <c r="P1616" s="852" t="s">
        <v>1995</v>
      </c>
      <c r="Q1616" s="699" t="s">
        <v>3514</v>
      </c>
      <c r="R1616" s="699"/>
      <c r="S1616" s="699"/>
      <c r="T1616" s="181"/>
      <c r="U1616" s="181"/>
      <c r="AC1616" s="361" t="str">
        <f t="shared" si="27"/>
        <v>２２検査結果（排煙設備）別記第二号-2　令第123条第3項第2号に規定する階段室又は付室、令第129条の13の第13項に規定する昇降路又は乗降ロビー-2（25）-検査結果</v>
      </c>
      <c r="AL1616" s="392" t="s">
        <v>4561</v>
      </c>
    </row>
    <row r="1617" spans="5:38" x14ac:dyDescent="0.15">
      <c r="E1617" s="1121">
        <f>'3_入力シート【検査結果表】 排煙設備'!$BL$97</f>
        <v>0</v>
      </c>
      <c r="J1617" s="699" t="s">
        <v>2070</v>
      </c>
      <c r="K1617" s="699" t="s">
        <v>5548</v>
      </c>
      <c r="L1617" s="852" t="s">
        <v>92</v>
      </c>
      <c r="M1617" s="699" t="s">
        <v>3739</v>
      </c>
      <c r="N1617" s="852" t="s">
        <v>1995</v>
      </c>
      <c r="O1617" s="699" t="s">
        <v>2118</v>
      </c>
      <c r="P1617" s="852" t="s">
        <v>1995</v>
      </c>
      <c r="Q1617" s="699" t="s">
        <v>1996</v>
      </c>
      <c r="R1617" s="699"/>
      <c r="S1617" s="699"/>
      <c r="T1617" s="181"/>
      <c r="U1617" s="181"/>
      <c r="AC1617" s="361" t="str">
        <f t="shared" si="27"/>
        <v>２２検査結果（排煙設備）別記第二号-2　令第123条第3項第2号に規定する階段室又は付室、令第129条の13の第13項に規定する昇降路又は乗降ロビー-2（25）-検査者番号</v>
      </c>
      <c r="AL1617" s="392" t="s">
        <v>4562</v>
      </c>
    </row>
    <row r="1618" spans="5:38" x14ac:dyDescent="0.15">
      <c r="E1618" s="1121">
        <f>'3_入力シート【検査結果表】 排煙設備'!$BN$97</f>
        <v>0</v>
      </c>
      <c r="J1618" s="699" t="s">
        <v>2070</v>
      </c>
      <c r="K1618" s="699" t="s">
        <v>5548</v>
      </c>
      <c r="L1618" s="852" t="s">
        <v>92</v>
      </c>
      <c r="M1618" s="699" t="s">
        <v>3739</v>
      </c>
      <c r="N1618" s="852" t="s">
        <v>1995</v>
      </c>
      <c r="O1618" s="699" t="s">
        <v>2118</v>
      </c>
      <c r="P1618" s="852" t="s">
        <v>1995</v>
      </c>
      <c r="Q1618" s="699" t="s">
        <v>1997</v>
      </c>
      <c r="R1618" s="699"/>
      <c r="S1618" s="699"/>
      <c r="T1618" s="181"/>
      <c r="U1618" s="181"/>
      <c r="AC1618" s="361" t="str">
        <f t="shared" si="27"/>
        <v>２２検査結果（排煙設備）別記第二号-2　令第123条第3項第2号に規定する階段室又は付室、令第129条の13の第13項に規定する昇降路又は乗降ロビー-2（25）-指摘の具体的内容等</v>
      </c>
      <c r="AL1618" s="392" t="s">
        <v>4563</v>
      </c>
    </row>
    <row r="1619" spans="5:38" x14ac:dyDescent="0.15">
      <c r="E1619" s="1121">
        <f>'3_入力シート【検査結果表】 排煙設備'!$BX$97</f>
        <v>0</v>
      </c>
      <c r="J1619" s="699" t="s">
        <v>2070</v>
      </c>
      <c r="K1619" s="699" t="s">
        <v>5548</v>
      </c>
      <c r="L1619" s="852" t="s">
        <v>92</v>
      </c>
      <c r="M1619" s="699" t="s">
        <v>3739</v>
      </c>
      <c r="N1619" s="852" t="s">
        <v>1995</v>
      </c>
      <c r="O1619" s="699" t="s">
        <v>2118</v>
      </c>
      <c r="P1619" s="852" t="s">
        <v>1995</v>
      </c>
      <c r="Q1619" s="699" t="s">
        <v>1998</v>
      </c>
      <c r="R1619" s="699"/>
      <c r="S1619" s="699"/>
      <c r="T1619" s="181"/>
      <c r="U1619" s="181"/>
      <c r="AC1619" s="361" t="str">
        <f t="shared" si="27"/>
        <v>２２検査結果（排煙設備）別記第二号-2　令第123条第3項第2号に規定する階段室又は付室、令第129条の13の第13項に規定する昇降路又は乗降ロビー-2（25）-改善策の具体的内容等</v>
      </c>
      <c r="AL1619" s="392" t="s">
        <v>4564</v>
      </c>
    </row>
    <row r="1620" spans="5:38" x14ac:dyDescent="0.15">
      <c r="E1620" s="1121">
        <f>'3_入力シート【検査結果表】 排煙設備'!$CM$97</f>
        <v>0</v>
      </c>
      <c r="J1620" s="699" t="s">
        <v>2070</v>
      </c>
      <c r="K1620" s="699" t="s">
        <v>5548</v>
      </c>
      <c r="L1620" s="852" t="s">
        <v>92</v>
      </c>
      <c r="M1620" s="699" t="s">
        <v>3739</v>
      </c>
      <c r="N1620" s="852" t="s">
        <v>1995</v>
      </c>
      <c r="O1620" s="699" t="s">
        <v>2118</v>
      </c>
      <c r="P1620" s="852" t="s">
        <v>1995</v>
      </c>
      <c r="Q1620" s="699" t="s">
        <v>1999</v>
      </c>
      <c r="R1620" s="852" t="s">
        <v>1995</v>
      </c>
      <c r="S1620" s="699" t="s">
        <v>2000</v>
      </c>
      <c r="T1620" s="181"/>
      <c r="U1620" s="181"/>
      <c r="AC1620" s="361" t="str">
        <f t="shared" si="27"/>
        <v>２２検査結果（排煙設備）別記第二号-2　令第123条第3項第2号に規定する階段室又は付室、令第129条の13の第13項に規定する昇降路又は乗降ロビー-2（25）-改善（予定）年月-年（令和）</v>
      </c>
      <c r="AL1620" s="392" t="s">
        <v>4565</v>
      </c>
    </row>
    <row r="1621" spans="5:38" x14ac:dyDescent="0.15">
      <c r="E1621" s="1121">
        <f>'3_入力シート【検査結果表】 排煙設備'!$CP$97</f>
        <v>0</v>
      </c>
      <c r="J1621" s="699" t="s">
        <v>2070</v>
      </c>
      <c r="K1621" s="699" t="s">
        <v>5548</v>
      </c>
      <c r="L1621" s="852" t="s">
        <v>92</v>
      </c>
      <c r="M1621" s="699" t="s">
        <v>3739</v>
      </c>
      <c r="N1621" s="852" t="s">
        <v>1995</v>
      </c>
      <c r="O1621" s="699" t="s">
        <v>2118</v>
      </c>
      <c r="P1621" s="852" t="s">
        <v>1995</v>
      </c>
      <c r="Q1621" s="699" t="s">
        <v>1999</v>
      </c>
      <c r="R1621" s="852" t="s">
        <v>1995</v>
      </c>
      <c r="S1621" s="699" t="s">
        <v>2001</v>
      </c>
      <c r="T1621" s="181"/>
      <c r="U1621" s="181"/>
      <c r="AC1621" s="361" t="str">
        <f t="shared" si="27"/>
        <v>２２検査結果（排煙設備）別記第二号-2　令第123条第3項第2号に規定する階段室又は付室、令第129条の13の第13項に規定する昇降路又は乗降ロビー-2（25）-改善（予定）年月-月</v>
      </c>
      <c r="AL1621" s="392" t="s">
        <v>4566</v>
      </c>
    </row>
    <row r="1622" spans="5:38" x14ac:dyDescent="0.15">
      <c r="E1622" s="1121">
        <f>'3_入力シート【検査結果表】 排煙設備'!$CS$97</f>
        <v>0</v>
      </c>
      <c r="J1622" s="699" t="s">
        <v>2070</v>
      </c>
      <c r="K1622" s="699" t="s">
        <v>5548</v>
      </c>
      <c r="L1622" s="852" t="s">
        <v>92</v>
      </c>
      <c r="M1622" s="699" t="s">
        <v>3739</v>
      </c>
      <c r="N1622" s="852" t="s">
        <v>1995</v>
      </c>
      <c r="O1622" s="699" t="s">
        <v>2118</v>
      </c>
      <c r="P1622" s="852" t="s">
        <v>1995</v>
      </c>
      <c r="Q1622" s="699" t="s">
        <v>1999</v>
      </c>
      <c r="R1622" s="852" t="s">
        <v>1995</v>
      </c>
      <c r="S1622" s="699" t="s">
        <v>2002</v>
      </c>
      <c r="T1622" s="181"/>
      <c r="U1622" s="181"/>
      <c r="AC1622" s="361" t="str">
        <f t="shared" si="27"/>
        <v>２２検査結果（排煙設備）別記第二号-2　令第123条第3項第2号に規定する階段室又は付室、令第129条の13の第13項に規定する昇降路又は乗降ロビー-2（25）-改善（予定）年月-状況</v>
      </c>
      <c r="AL1622" s="392" t="s">
        <v>4567</v>
      </c>
    </row>
    <row r="1623" spans="5:38" x14ac:dyDescent="0.15">
      <c r="E1623" s="1121">
        <f>'3_入力シート【検査結果表】 排煙設備'!$AZ$98</f>
        <v>0</v>
      </c>
      <c r="J1623" s="699" t="s">
        <v>2070</v>
      </c>
      <c r="K1623" s="699" t="s">
        <v>5548</v>
      </c>
      <c r="L1623" s="852" t="s">
        <v>92</v>
      </c>
      <c r="M1623" s="699" t="s">
        <v>3739</v>
      </c>
      <c r="N1623" s="852" t="s">
        <v>1995</v>
      </c>
      <c r="O1623" s="699" t="s">
        <v>2119</v>
      </c>
      <c r="P1623" s="852" t="s">
        <v>1995</v>
      </c>
      <c r="Q1623" s="699" t="s">
        <v>3514</v>
      </c>
      <c r="R1623" s="699"/>
      <c r="S1623" s="699"/>
      <c r="T1623" s="181"/>
      <c r="U1623" s="181"/>
      <c r="AC1623" s="361" t="str">
        <f t="shared" si="27"/>
        <v>２２検査結果（排煙設備）別記第二号-2　令第123条第3項第2号に規定する階段室又は付室、令第129条の13の第13項に規定する昇降路又は乗降ロビー-2（26）-検査結果</v>
      </c>
      <c r="AL1623" s="392" t="s">
        <v>4568</v>
      </c>
    </row>
    <row r="1624" spans="5:38" x14ac:dyDescent="0.15">
      <c r="E1624" s="1121">
        <f>'3_入力シート【検査結果表】 排煙設備'!$BL$98</f>
        <v>0</v>
      </c>
      <c r="J1624" s="699" t="s">
        <v>2070</v>
      </c>
      <c r="K1624" s="699" t="s">
        <v>5548</v>
      </c>
      <c r="L1624" s="852" t="s">
        <v>92</v>
      </c>
      <c r="M1624" s="699" t="s">
        <v>3739</v>
      </c>
      <c r="N1624" s="852" t="s">
        <v>1995</v>
      </c>
      <c r="O1624" s="699" t="s">
        <v>2119</v>
      </c>
      <c r="P1624" s="852" t="s">
        <v>1995</v>
      </c>
      <c r="Q1624" s="699" t="s">
        <v>1996</v>
      </c>
      <c r="R1624" s="699"/>
      <c r="S1624" s="699"/>
      <c r="T1624" s="181"/>
      <c r="U1624" s="181"/>
      <c r="AC1624" s="361" t="str">
        <f t="shared" si="27"/>
        <v>２２検査結果（排煙設備）別記第二号-2　令第123条第3項第2号に規定する階段室又は付室、令第129条の13の第13項に規定する昇降路又は乗降ロビー-2（26）-検査者番号</v>
      </c>
      <c r="AL1624" s="392" t="s">
        <v>4569</v>
      </c>
    </row>
    <row r="1625" spans="5:38" x14ac:dyDescent="0.15">
      <c r="E1625" s="1121">
        <f>'3_入力シート【検査結果表】 排煙設備'!$BN$98</f>
        <v>0</v>
      </c>
      <c r="J1625" s="699" t="s">
        <v>2070</v>
      </c>
      <c r="K1625" s="699" t="s">
        <v>5548</v>
      </c>
      <c r="L1625" s="852" t="s">
        <v>92</v>
      </c>
      <c r="M1625" s="699" t="s">
        <v>3739</v>
      </c>
      <c r="N1625" s="852" t="s">
        <v>1995</v>
      </c>
      <c r="O1625" s="699" t="s">
        <v>2119</v>
      </c>
      <c r="P1625" s="852" t="s">
        <v>1995</v>
      </c>
      <c r="Q1625" s="699" t="s">
        <v>1997</v>
      </c>
      <c r="R1625" s="699"/>
      <c r="S1625" s="699"/>
      <c r="T1625" s="181"/>
      <c r="U1625" s="181"/>
      <c r="AC1625" s="361" t="str">
        <f t="shared" ref="AC1625:AC1688" si="28">CONCATENATE(J1625,K1625,L1625,M1625,N1625,O1625,P1625,Q1625,R1625,S1625,T1625,U1625)</f>
        <v>２２検査結果（排煙設備）別記第二号-2　令第123条第3項第2号に規定する階段室又は付室、令第129条の13の第13項に規定する昇降路又は乗降ロビー-2（26）-指摘の具体的内容等</v>
      </c>
      <c r="AL1625" s="392" t="s">
        <v>4570</v>
      </c>
    </row>
    <row r="1626" spans="5:38" x14ac:dyDescent="0.15">
      <c r="E1626" s="1121">
        <f>'3_入力シート【検査結果表】 排煙設備'!$BX$98</f>
        <v>0</v>
      </c>
      <c r="J1626" s="699" t="s">
        <v>2070</v>
      </c>
      <c r="K1626" s="699" t="s">
        <v>5548</v>
      </c>
      <c r="L1626" s="852" t="s">
        <v>92</v>
      </c>
      <c r="M1626" s="699" t="s">
        <v>3739</v>
      </c>
      <c r="N1626" s="852" t="s">
        <v>1995</v>
      </c>
      <c r="O1626" s="699" t="s">
        <v>2119</v>
      </c>
      <c r="P1626" s="852" t="s">
        <v>1995</v>
      </c>
      <c r="Q1626" s="699" t="s">
        <v>1998</v>
      </c>
      <c r="R1626" s="699"/>
      <c r="S1626" s="699"/>
      <c r="T1626" s="181"/>
      <c r="U1626" s="181"/>
      <c r="AC1626" s="361" t="str">
        <f t="shared" si="28"/>
        <v>２２検査結果（排煙設備）別記第二号-2　令第123条第3項第2号に規定する階段室又は付室、令第129条の13の第13項に規定する昇降路又は乗降ロビー-2（26）-改善策の具体的内容等</v>
      </c>
      <c r="AL1626" s="392" t="s">
        <v>4571</v>
      </c>
    </row>
    <row r="1627" spans="5:38" x14ac:dyDescent="0.15">
      <c r="E1627" s="1121">
        <f>'3_入力シート【検査結果表】 排煙設備'!$CM$98</f>
        <v>0</v>
      </c>
      <c r="J1627" s="699" t="s">
        <v>2070</v>
      </c>
      <c r="K1627" s="699" t="s">
        <v>5548</v>
      </c>
      <c r="L1627" s="852" t="s">
        <v>92</v>
      </c>
      <c r="M1627" s="699" t="s">
        <v>3739</v>
      </c>
      <c r="N1627" s="852" t="s">
        <v>1995</v>
      </c>
      <c r="O1627" s="699" t="s">
        <v>2119</v>
      </c>
      <c r="P1627" s="852" t="s">
        <v>1995</v>
      </c>
      <c r="Q1627" s="699" t="s">
        <v>1999</v>
      </c>
      <c r="R1627" s="852" t="s">
        <v>1995</v>
      </c>
      <c r="S1627" s="699" t="s">
        <v>2000</v>
      </c>
      <c r="T1627" s="181"/>
      <c r="U1627" s="181"/>
      <c r="AC1627" s="361" t="str">
        <f t="shared" si="28"/>
        <v>２２検査結果（排煙設備）別記第二号-2　令第123条第3項第2号に規定する階段室又は付室、令第129条の13の第13項に規定する昇降路又は乗降ロビー-2（26）-改善（予定）年月-年（令和）</v>
      </c>
      <c r="AL1627" s="392" t="s">
        <v>4572</v>
      </c>
    </row>
    <row r="1628" spans="5:38" x14ac:dyDescent="0.15">
      <c r="E1628" s="1121">
        <f>'3_入力シート【検査結果表】 排煙設備'!$CP$98</f>
        <v>0</v>
      </c>
      <c r="J1628" s="699" t="s">
        <v>2070</v>
      </c>
      <c r="K1628" s="699" t="s">
        <v>5548</v>
      </c>
      <c r="L1628" s="852" t="s">
        <v>92</v>
      </c>
      <c r="M1628" s="699" t="s">
        <v>3739</v>
      </c>
      <c r="N1628" s="852" t="s">
        <v>1995</v>
      </c>
      <c r="O1628" s="699" t="s">
        <v>2119</v>
      </c>
      <c r="P1628" s="852" t="s">
        <v>1995</v>
      </c>
      <c r="Q1628" s="699" t="s">
        <v>1999</v>
      </c>
      <c r="R1628" s="852" t="s">
        <v>1995</v>
      </c>
      <c r="S1628" s="699" t="s">
        <v>2001</v>
      </c>
      <c r="T1628" s="181"/>
      <c r="U1628" s="181"/>
      <c r="AC1628" s="361" t="str">
        <f t="shared" si="28"/>
        <v>２２検査結果（排煙設備）別記第二号-2　令第123条第3項第2号に規定する階段室又は付室、令第129条の13の第13項に規定する昇降路又は乗降ロビー-2（26）-改善（予定）年月-月</v>
      </c>
      <c r="AL1628" s="392" t="s">
        <v>4573</v>
      </c>
    </row>
    <row r="1629" spans="5:38" x14ac:dyDescent="0.15">
      <c r="E1629" s="1121">
        <f>'3_入力シート【検査結果表】 排煙設備'!$CS$98</f>
        <v>0</v>
      </c>
      <c r="J1629" s="699" t="s">
        <v>2070</v>
      </c>
      <c r="K1629" s="699" t="s">
        <v>5548</v>
      </c>
      <c r="L1629" s="852" t="s">
        <v>92</v>
      </c>
      <c r="M1629" s="699" t="s">
        <v>3739</v>
      </c>
      <c r="N1629" s="852" t="s">
        <v>1995</v>
      </c>
      <c r="O1629" s="699" t="s">
        <v>2119</v>
      </c>
      <c r="P1629" s="852" t="s">
        <v>1995</v>
      </c>
      <c r="Q1629" s="699" t="s">
        <v>1999</v>
      </c>
      <c r="R1629" s="852" t="s">
        <v>1995</v>
      </c>
      <c r="S1629" s="699" t="s">
        <v>2002</v>
      </c>
      <c r="T1629" s="181"/>
      <c r="U1629" s="181"/>
      <c r="AC1629" s="361" t="str">
        <f t="shared" si="28"/>
        <v>２２検査結果（排煙設備）別記第二号-2　令第123条第3項第2号に規定する階段室又は付室、令第129条の13の第13項に規定する昇降路又は乗降ロビー-2（26）-改善（予定）年月-状況</v>
      </c>
      <c r="AL1629" s="392" t="s">
        <v>4574</v>
      </c>
    </row>
    <row r="1630" spans="5:38" x14ac:dyDescent="0.15">
      <c r="E1630" s="1121">
        <f>'3_入力シート【検査結果表】 排煙設備'!$AZ$99</f>
        <v>0</v>
      </c>
      <c r="J1630" s="699" t="s">
        <v>2070</v>
      </c>
      <c r="K1630" s="699" t="s">
        <v>5548</v>
      </c>
      <c r="L1630" s="852" t="s">
        <v>92</v>
      </c>
      <c r="M1630" s="699" t="s">
        <v>3739</v>
      </c>
      <c r="N1630" s="852" t="s">
        <v>1995</v>
      </c>
      <c r="O1630" s="699" t="s">
        <v>2120</v>
      </c>
      <c r="P1630" s="852" t="s">
        <v>1995</v>
      </c>
      <c r="Q1630" s="699" t="s">
        <v>3514</v>
      </c>
      <c r="R1630" s="699"/>
      <c r="S1630" s="699"/>
      <c r="T1630" s="181"/>
      <c r="U1630" s="181"/>
      <c r="AC1630" s="361" t="str">
        <f t="shared" si="28"/>
        <v>２２検査結果（排煙設備）別記第二号-2　令第123条第3項第2号に規定する階段室又は付室、令第129条の13の第13項に規定する昇降路又は乗降ロビー-2（27）-検査結果</v>
      </c>
      <c r="AL1630" s="392" t="s">
        <v>4575</v>
      </c>
    </row>
    <row r="1631" spans="5:38" x14ac:dyDescent="0.15">
      <c r="E1631" s="1121">
        <f>'3_入力シート【検査結果表】 排煙設備'!$BL$99</f>
        <v>0</v>
      </c>
      <c r="J1631" s="699" t="s">
        <v>2070</v>
      </c>
      <c r="K1631" s="699" t="s">
        <v>5548</v>
      </c>
      <c r="L1631" s="852" t="s">
        <v>92</v>
      </c>
      <c r="M1631" s="699" t="s">
        <v>3739</v>
      </c>
      <c r="N1631" s="852" t="s">
        <v>1995</v>
      </c>
      <c r="O1631" s="699" t="s">
        <v>2120</v>
      </c>
      <c r="P1631" s="852" t="s">
        <v>1995</v>
      </c>
      <c r="Q1631" s="699" t="s">
        <v>1996</v>
      </c>
      <c r="R1631" s="699"/>
      <c r="S1631" s="699"/>
      <c r="T1631" s="181"/>
      <c r="U1631" s="181"/>
      <c r="AC1631" s="361" t="str">
        <f t="shared" si="28"/>
        <v>２２検査結果（排煙設備）別記第二号-2　令第123条第3項第2号に規定する階段室又は付室、令第129条の13の第13項に規定する昇降路又は乗降ロビー-2（27）-検査者番号</v>
      </c>
      <c r="AL1631" s="392" t="s">
        <v>4576</v>
      </c>
    </row>
    <row r="1632" spans="5:38" x14ac:dyDescent="0.15">
      <c r="E1632" s="1121">
        <f>'3_入力シート【検査結果表】 排煙設備'!$BN$99</f>
        <v>0</v>
      </c>
      <c r="J1632" s="699" t="s">
        <v>2070</v>
      </c>
      <c r="K1632" s="699" t="s">
        <v>5548</v>
      </c>
      <c r="L1632" s="852" t="s">
        <v>92</v>
      </c>
      <c r="M1632" s="699" t="s">
        <v>3739</v>
      </c>
      <c r="N1632" s="852" t="s">
        <v>1995</v>
      </c>
      <c r="O1632" s="699" t="s">
        <v>2120</v>
      </c>
      <c r="P1632" s="852" t="s">
        <v>1995</v>
      </c>
      <c r="Q1632" s="699" t="s">
        <v>1997</v>
      </c>
      <c r="R1632" s="699"/>
      <c r="S1632" s="699"/>
      <c r="T1632" s="181"/>
      <c r="U1632" s="181"/>
      <c r="AC1632" s="361" t="str">
        <f t="shared" si="28"/>
        <v>２２検査結果（排煙設備）別記第二号-2　令第123条第3項第2号に規定する階段室又は付室、令第129条の13の第13項に規定する昇降路又は乗降ロビー-2（27）-指摘の具体的内容等</v>
      </c>
      <c r="AL1632" s="392" t="s">
        <v>4577</v>
      </c>
    </row>
    <row r="1633" spans="5:38" x14ac:dyDescent="0.15">
      <c r="E1633" s="1121">
        <f>'3_入力シート【検査結果表】 排煙設備'!$BX$99</f>
        <v>0</v>
      </c>
      <c r="J1633" s="699" t="s">
        <v>2070</v>
      </c>
      <c r="K1633" s="699" t="s">
        <v>5548</v>
      </c>
      <c r="L1633" s="852" t="s">
        <v>92</v>
      </c>
      <c r="M1633" s="699" t="s">
        <v>3739</v>
      </c>
      <c r="N1633" s="852" t="s">
        <v>1995</v>
      </c>
      <c r="O1633" s="699" t="s">
        <v>2120</v>
      </c>
      <c r="P1633" s="852" t="s">
        <v>1995</v>
      </c>
      <c r="Q1633" s="699" t="s">
        <v>1998</v>
      </c>
      <c r="R1633" s="699"/>
      <c r="S1633" s="699"/>
      <c r="T1633" s="181"/>
      <c r="U1633" s="181"/>
      <c r="AC1633" s="361" t="str">
        <f t="shared" si="28"/>
        <v>２２検査結果（排煙設備）別記第二号-2　令第123条第3項第2号に規定する階段室又は付室、令第129条の13の第13項に規定する昇降路又は乗降ロビー-2（27）-改善策の具体的内容等</v>
      </c>
      <c r="AL1633" s="392" t="s">
        <v>4578</v>
      </c>
    </row>
    <row r="1634" spans="5:38" x14ac:dyDescent="0.15">
      <c r="E1634" s="1121">
        <f>'3_入力シート【検査結果表】 排煙設備'!$CM$99</f>
        <v>0</v>
      </c>
      <c r="J1634" s="699" t="s">
        <v>2070</v>
      </c>
      <c r="K1634" s="699" t="s">
        <v>5548</v>
      </c>
      <c r="L1634" s="852" t="s">
        <v>92</v>
      </c>
      <c r="M1634" s="699" t="s">
        <v>3739</v>
      </c>
      <c r="N1634" s="852" t="s">
        <v>1995</v>
      </c>
      <c r="O1634" s="699" t="s">
        <v>2120</v>
      </c>
      <c r="P1634" s="852" t="s">
        <v>1995</v>
      </c>
      <c r="Q1634" s="699" t="s">
        <v>1999</v>
      </c>
      <c r="R1634" s="852" t="s">
        <v>1995</v>
      </c>
      <c r="S1634" s="699" t="s">
        <v>2000</v>
      </c>
      <c r="T1634" s="181"/>
      <c r="U1634" s="181"/>
      <c r="AC1634" s="361" t="str">
        <f t="shared" si="28"/>
        <v>２２検査結果（排煙設備）別記第二号-2　令第123条第3項第2号に規定する階段室又は付室、令第129条の13の第13項に規定する昇降路又は乗降ロビー-2（27）-改善（予定）年月-年（令和）</v>
      </c>
      <c r="AL1634" s="392" t="s">
        <v>4579</v>
      </c>
    </row>
    <row r="1635" spans="5:38" x14ac:dyDescent="0.15">
      <c r="E1635" s="1121">
        <f>'3_入力シート【検査結果表】 排煙設備'!$CP$99</f>
        <v>0</v>
      </c>
      <c r="J1635" s="699" t="s">
        <v>2070</v>
      </c>
      <c r="K1635" s="699" t="s">
        <v>5548</v>
      </c>
      <c r="L1635" s="852" t="s">
        <v>92</v>
      </c>
      <c r="M1635" s="699" t="s">
        <v>3739</v>
      </c>
      <c r="N1635" s="852" t="s">
        <v>1995</v>
      </c>
      <c r="O1635" s="699" t="s">
        <v>2120</v>
      </c>
      <c r="P1635" s="852" t="s">
        <v>1995</v>
      </c>
      <c r="Q1635" s="699" t="s">
        <v>1999</v>
      </c>
      <c r="R1635" s="852" t="s">
        <v>1995</v>
      </c>
      <c r="S1635" s="699" t="s">
        <v>2001</v>
      </c>
      <c r="T1635" s="181"/>
      <c r="U1635" s="181"/>
      <c r="AC1635" s="361" t="str">
        <f t="shared" si="28"/>
        <v>２２検査結果（排煙設備）別記第二号-2　令第123条第3項第2号に規定する階段室又は付室、令第129条の13の第13項に規定する昇降路又は乗降ロビー-2（27）-改善（予定）年月-月</v>
      </c>
      <c r="AL1635" s="392" t="s">
        <v>4580</v>
      </c>
    </row>
    <row r="1636" spans="5:38" x14ac:dyDescent="0.15">
      <c r="E1636" s="1121">
        <f>'3_入力シート【検査結果表】 排煙設備'!$CS$99</f>
        <v>0</v>
      </c>
      <c r="J1636" s="699" t="s">
        <v>2070</v>
      </c>
      <c r="K1636" s="699" t="s">
        <v>5548</v>
      </c>
      <c r="L1636" s="852" t="s">
        <v>92</v>
      </c>
      <c r="M1636" s="699" t="s">
        <v>3739</v>
      </c>
      <c r="N1636" s="852" t="s">
        <v>1995</v>
      </c>
      <c r="O1636" s="699" t="s">
        <v>2120</v>
      </c>
      <c r="P1636" s="852" t="s">
        <v>1995</v>
      </c>
      <c r="Q1636" s="699" t="s">
        <v>1999</v>
      </c>
      <c r="R1636" s="852" t="s">
        <v>1995</v>
      </c>
      <c r="S1636" s="699" t="s">
        <v>2002</v>
      </c>
      <c r="T1636" s="181"/>
      <c r="U1636" s="181"/>
      <c r="AC1636" s="361" t="str">
        <f t="shared" si="28"/>
        <v>２２検査結果（排煙設備）別記第二号-2　令第123条第3項第2号に規定する階段室又は付室、令第129条の13の第13項に規定する昇降路又は乗降ロビー-2（27）-改善（予定）年月-状況</v>
      </c>
      <c r="AL1636" s="392" t="s">
        <v>4581</v>
      </c>
    </row>
    <row r="1637" spans="5:38" x14ac:dyDescent="0.15">
      <c r="E1637" s="1121">
        <f>'3_入力シート【検査結果表】 排煙設備'!$AZ$100</f>
        <v>0</v>
      </c>
      <c r="J1637" s="699" t="s">
        <v>2070</v>
      </c>
      <c r="K1637" s="699" t="s">
        <v>5548</v>
      </c>
      <c r="L1637" s="852" t="s">
        <v>92</v>
      </c>
      <c r="M1637" s="699" t="s">
        <v>3739</v>
      </c>
      <c r="N1637" s="852" t="s">
        <v>1995</v>
      </c>
      <c r="O1637" s="699" t="s">
        <v>2121</v>
      </c>
      <c r="P1637" s="852" t="s">
        <v>1995</v>
      </c>
      <c r="Q1637" s="699" t="s">
        <v>3514</v>
      </c>
      <c r="R1637" s="699"/>
      <c r="S1637" s="699"/>
      <c r="T1637" s="181"/>
      <c r="U1637" s="181"/>
      <c r="AC1637" s="361" t="str">
        <f t="shared" si="28"/>
        <v>２２検査結果（排煙設備）別記第二号-2　令第123条第3項第2号に規定する階段室又は付室、令第129条の13の第13項に規定する昇降路又は乗降ロビー-2（28）-検査結果</v>
      </c>
      <c r="AL1637" s="392" t="s">
        <v>4582</v>
      </c>
    </row>
    <row r="1638" spans="5:38" x14ac:dyDescent="0.15">
      <c r="E1638" s="1121">
        <f>'3_入力シート【検査結果表】 排煙設備'!$BL$100</f>
        <v>0</v>
      </c>
      <c r="J1638" s="699" t="s">
        <v>2070</v>
      </c>
      <c r="K1638" s="699" t="s">
        <v>5548</v>
      </c>
      <c r="L1638" s="852" t="s">
        <v>92</v>
      </c>
      <c r="M1638" s="699" t="s">
        <v>3739</v>
      </c>
      <c r="N1638" s="852" t="s">
        <v>1995</v>
      </c>
      <c r="O1638" s="699" t="s">
        <v>2121</v>
      </c>
      <c r="P1638" s="852" t="s">
        <v>1995</v>
      </c>
      <c r="Q1638" s="699" t="s">
        <v>1996</v>
      </c>
      <c r="R1638" s="699"/>
      <c r="S1638" s="699"/>
      <c r="T1638" s="181"/>
      <c r="U1638" s="181"/>
      <c r="AC1638" s="361" t="str">
        <f t="shared" si="28"/>
        <v>２２検査結果（排煙設備）別記第二号-2　令第123条第3項第2号に規定する階段室又は付室、令第129条の13の第13項に規定する昇降路又は乗降ロビー-2（28）-検査者番号</v>
      </c>
      <c r="AL1638" s="392" t="s">
        <v>4583</v>
      </c>
    </row>
    <row r="1639" spans="5:38" x14ac:dyDescent="0.15">
      <c r="E1639" s="1121">
        <f>'3_入力シート【検査結果表】 排煙設備'!$BN$100</f>
        <v>0</v>
      </c>
      <c r="J1639" s="699" t="s">
        <v>2070</v>
      </c>
      <c r="K1639" s="699" t="s">
        <v>5548</v>
      </c>
      <c r="L1639" s="852" t="s">
        <v>92</v>
      </c>
      <c r="M1639" s="699" t="s">
        <v>3739</v>
      </c>
      <c r="N1639" s="852" t="s">
        <v>1995</v>
      </c>
      <c r="O1639" s="699" t="s">
        <v>2121</v>
      </c>
      <c r="P1639" s="852" t="s">
        <v>1995</v>
      </c>
      <c r="Q1639" s="699" t="s">
        <v>1997</v>
      </c>
      <c r="R1639" s="699"/>
      <c r="S1639" s="699"/>
      <c r="T1639" s="181"/>
      <c r="U1639" s="181"/>
      <c r="AC1639" s="361" t="str">
        <f t="shared" si="28"/>
        <v>２２検査結果（排煙設備）別記第二号-2　令第123条第3項第2号に規定する階段室又は付室、令第129条の13の第13項に規定する昇降路又は乗降ロビー-2（28）-指摘の具体的内容等</v>
      </c>
      <c r="AL1639" s="392" t="s">
        <v>4584</v>
      </c>
    </row>
    <row r="1640" spans="5:38" x14ac:dyDescent="0.15">
      <c r="E1640" s="1121">
        <f>'3_入力シート【検査結果表】 排煙設備'!$BX$100</f>
        <v>0</v>
      </c>
      <c r="J1640" s="699" t="s">
        <v>2070</v>
      </c>
      <c r="K1640" s="699" t="s">
        <v>5548</v>
      </c>
      <c r="L1640" s="852" t="s">
        <v>92</v>
      </c>
      <c r="M1640" s="699" t="s">
        <v>3739</v>
      </c>
      <c r="N1640" s="852" t="s">
        <v>1995</v>
      </c>
      <c r="O1640" s="699" t="s">
        <v>2121</v>
      </c>
      <c r="P1640" s="852" t="s">
        <v>1995</v>
      </c>
      <c r="Q1640" s="699" t="s">
        <v>1998</v>
      </c>
      <c r="R1640" s="699"/>
      <c r="S1640" s="699"/>
      <c r="T1640" s="181"/>
      <c r="U1640" s="181"/>
      <c r="AC1640" s="361" t="str">
        <f t="shared" si="28"/>
        <v>２２検査結果（排煙設備）別記第二号-2　令第123条第3項第2号に規定する階段室又は付室、令第129条の13の第13項に規定する昇降路又は乗降ロビー-2（28）-改善策の具体的内容等</v>
      </c>
      <c r="AL1640" s="392" t="s">
        <v>4585</v>
      </c>
    </row>
    <row r="1641" spans="5:38" x14ac:dyDescent="0.15">
      <c r="E1641" s="1121">
        <f>'3_入力シート【検査結果表】 排煙設備'!$CM$100</f>
        <v>0</v>
      </c>
      <c r="J1641" s="699" t="s">
        <v>2070</v>
      </c>
      <c r="K1641" s="699" t="s">
        <v>5548</v>
      </c>
      <c r="L1641" s="852" t="s">
        <v>92</v>
      </c>
      <c r="M1641" s="699" t="s">
        <v>3739</v>
      </c>
      <c r="N1641" s="852" t="s">
        <v>1995</v>
      </c>
      <c r="O1641" s="699" t="s">
        <v>2121</v>
      </c>
      <c r="P1641" s="852" t="s">
        <v>1995</v>
      </c>
      <c r="Q1641" s="699" t="s">
        <v>1999</v>
      </c>
      <c r="R1641" s="852" t="s">
        <v>1995</v>
      </c>
      <c r="S1641" s="699" t="s">
        <v>2000</v>
      </c>
      <c r="T1641" s="181"/>
      <c r="U1641" s="181"/>
      <c r="AC1641" s="361" t="str">
        <f t="shared" si="28"/>
        <v>２２検査結果（排煙設備）別記第二号-2　令第123条第3項第2号に規定する階段室又は付室、令第129条の13の第13項に規定する昇降路又は乗降ロビー-2（28）-改善（予定）年月-年（令和）</v>
      </c>
      <c r="AL1641" s="392" t="s">
        <v>4586</v>
      </c>
    </row>
    <row r="1642" spans="5:38" x14ac:dyDescent="0.15">
      <c r="E1642" s="1121">
        <f>'3_入力シート【検査結果表】 排煙設備'!$CP$100</f>
        <v>0</v>
      </c>
      <c r="J1642" s="699" t="s">
        <v>2070</v>
      </c>
      <c r="K1642" s="699" t="s">
        <v>5548</v>
      </c>
      <c r="L1642" s="852" t="s">
        <v>92</v>
      </c>
      <c r="M1642" s="699" t="s">
        <v>3739</v>
      </c>
      <c r="N1642" s="852" t="s">
        <v>1995</v>
      </c>
      <c r="O1642" s="699" t="s">
        <v>2121</v>
      </c>
      <c r="P1642" s="852" t="s">
        <v>1995</v>
      </c>
      <c r="Q1642" s="699" t="s">
        <v>1999</v>
      </c>
      <c r="R1642" s="852" t="s">
        <v>1995</v>
      </c>
      <c r="S1642" s="699" t="s">
        <v>2001</v>
      </c>
      <c r="T1642" s="181"/>
      <c r="U1642" s="181"/>
      <c r="AC1642" s="361" t="str">
        <f t="shared" si="28"/>
        <v>２２検査結果（排煙設備）別記第二号-2　令第123条第3項第2号に規定する階段室又は付室、令第129条の13の第13項に規定する昇降路又は乗降ロビー-2（28）-改善（予定）年月-月</v>
      </c>
      <c r="AL1642" s="392" t="s">
        <v>4587</v>
      </c>
    </row>
    <row r="1643" spans="5:38" x14ac:dyDescent="0.15">
      <c r="E1643" s="1121">
        <f>'3_入力シート【検査結果表】 排煙設備'!$CS$100</f>
        <v>0</v>
      </c>
      <c r="J1643" s="699" t="s">
        <v>2070</v>
      </c>
      <c r="K1643" s="699" t="s">
        <v>5548</v>
      </c>
      <c r="L1643" s="852" t="s">
        <v>92</v>
      </c>
      <c r="M1643" s="699" t="s">
        <v>3739</v>
      </c>
      <c r="N1643" s="852" t="s">
        <v>1995</v>
      </c>
      <c r="O1643" s="699" t="s">
        <v>2121</v>
      </c>
      <c r="P1643" s="852" t="s">
        <v>1995</v>
      </c>
      <c r="Q1643" s="699" t="s">
        <v>1999</v>
      </c>
      <c r="R1643" s="852" t="s">
        <v>1995</v>
      </c>
      <c r="S1643" s="699" t="s">
        <v>2002</v>
      </c>
      <c r="T1643" s="181"/>
      <c r="U1643" s="181"/>
      <c r="AC1643" s="361" t="str">
        <f t="shared" si="28"/>
        <v>２２検査結果（排煙設備）別記第二号-2　令第123条第3項第2号に規定する階段室又は付室、令第129条の13の第13項に規定する昇降路又は乗降ロビー-2（28）-改善（予定）年月-状況</v>
      </c>
      <c r="AL1643" s="392" t="s">
        <v>4588</v>
      </c>
    </row>
    <row r="1644" spans="5:38" x14ac:dyDescent="0.15">
      <c r="E1644" s="1121">
        <f>'3_入力シート【検査結果表】 排煙設備'!$AZ$101</f>
        <v>0</v>
      </c>
      <c r="J1644" s="699" t="s">
        <v>2070</v>
      </c>
      <c r="K1644" s="699" t="s">
        <v>5548</v>
      </c>
      <c r="L1644" s="852" t="s">
        <v>92</v>
      </c>
      <c r="M1644" s="699" t="s">
        <v>3739</v>
      </c>
      <c r="N1644" s="852" t="s">
        <v>1995</v>
      </c>
      <c r="O1644" s="699" t="s">
        <v>2122</v>
      </c>
      <c r="P1644" s="852" t="s">
        <v>1995</v>
      </c>
      <c r="Q1644" s="699" t="s">
        <v>3514</v>
      </c>
      <c r="R1644" s="699"/>
      <c r="S1644" s="699"/>
      <c r="T1644" s="181"/>
      <c r="U1644" s="181"/>
      <c r="AC1644" s="361" t="str">
        <f t="shared" si="28"/>
        <v>２２検査結果（排煙設備）別記第二号-2　令第123条第3項第2号に規定する階段室又は付室、令第129条の13の第13項に規定する昇降路又は乗降ロビー-2（29）-検査結果</v>
      </c>
      <c r="AL1644" s="392" t="s">
        <v>4589</v>
      </c>
    </row>
    <row r="1645" spans="5:38" x14ac:dyDescent="0.15">
      <c r="E1645" s="1121">
        <f>'3_入力シート【検査結果表】 排煙設備'!$BL$101</f>
        <v>0</v>
      </c>
      <c r="J1645" s="699" t="s">
        <v>2070</v>
      </c>
      <c r="K1645" s="699" t="s">
        <v>5548</v>
      </c>
      <c r="L1645" s="852" t="s">
        <v>92</v>
      </c>
      <c r="M1645" s="699" t="s">
        <v>3739</v>
      </c>
      <c r="N1645" s="852" t="s">
        <v>1995</v>
      </c>
      <c r="O1645" s="699" t="s">
        <v>2122</v>
      </c>
      <c r="P1645" s="852" t="s">
        <v>1995</v>
      </c>
      <c r="Q1645" s="699" t="s">
        <v>1996</v>
      </c>
      <c r="R1645" s="699"/>
      <c r="S1645" s="699"/>
      <c r="T1645" s="181"/>
      <c r="U1645" s="181"/>
      <c r="AC1645" s="361" t="str">
        <f t="shared" si="28"/>
        <v>２２検査結果（排煙設備）別記第二号-2　令第123条第3項第2号に規定する階段室又は付室、令第129条の13の第13項に規定する昇降路又は乗降ロビー-2（29）-検査者番号</v>
      </c>
      <c r="AL1645" s="392" t="s">
        <v>4590</v>
      </c>
    </row>
    <row r="1646" spans="5:38" x14ac:dyDescent="0.15">
      <c r="E1646" s="1121">
        <f>'3_入力シート【検査結果表】 排煙設備'!$BN$101</f>
        <v>0</v>
      </c>
      <c r="J1646" s="699" t="s">
        <v>2070</v>
      </c>
      <c r="K1646" s="699" t="s">
        <v>5548</v>
      </c>
      <c r="L1646" s="852" t="s">
        <v>92</v>
      </c>
      <c r="M1646" s="699" t="s">
        <v>3739</v>
      </c>
      <c r="N1646" s="852" t="s">
        <v>1995</v>
      </c>
      <c r="O1646" s="699" t="s">
        <v>2122</v>
      </c>
      <c r="P1646" s="852" t="s">
        <v>1995</v>
      </c>
      <c r="Q1646" s="699" t="s">
        <v>1997</v>
      </c>
      <c r="R1646" s="699"/>
      <c r="S1646" s="699"/>
      <c r="T1646" s="181"/>
      <c r="U1646" s="181"/>
      <c r="AC1646" s="361" t="str">
        <f t="shared" si="28"/>
        <v>２２検査結果（排煙設備）別記第二号-2　令第123条第3項第2号に規定する階段室又は付室、令第129条の13の第13項に規定する昇降路又は乗降ロビー-2（29）-指摘の具体的内容等</v>
      </c>
      <c r="AL1646" s="392" t="s">
        <v>4591</v>
      </c>
    </row>
    <row r="1647" spans="5:38" x14ac:dyDescent="0.15">
      <c r="E1647" s="1121">
        <f>'3_入力シート【検査結果表】 排煙設備'!$BX$101</f>
        <v>0</v>
      </c>
      <c r="J1647" s="699" t="s">
        <v>2070</v>
      </c>
      <c r="K1647" s="699" t="s">
        <v>5548</v>
      </c>
      <c r="L1647" s="852" t="s">
        <v>92</v>
      </c>
      <c r="M1647" s="699" t="s">
        <v>3739</v>
      </c>
      <c r="N1647" s="852" t="s">
        <v>1995</v>
      </c>
      <c r="O1647" s="699" t="s">
        <v>2122</v>
      </c>
      <c r="P1647" s="852" t="s">
        <v>1995</v>
      </c>
      <c r="Q1647" s="699" t="s">
        <v>1998</v>
      </c>
      <c r="R1647" s="699"/>
      <c r="S1647" s="699"/>
      <c r="T1647" s="181"/>
      <c r="U1647" s="181"/>
      <c r="AC1647" s="361" t="str">
        <f t="shared" si="28"/>
        <v>２２検査結果（排煙設備）別記第二号-2　令第123条第3項第2号に規定する階段室又は付室、令第129条の13の第13項に規定する昇降路又は乗降ロビー-2（29）-改善策の具体的内容等</v>
      </c>
      <c r="AL1647" s="392" t="s">
        <v>4592</v>
      </c>
    </row>
    <row r="1648" spans="5:38" x14ac:dyDescent="0.15">
      <c r="E1648" s="1121">
        <f>'3_入力シート【検査結果表】 排煙設備'!$CM$101</f>
        <v>0</v>
      </c>
      <c r="J1648" s="699" t="s">
        <v>2070</v>
      </c>
      <c r="K1648" s="699" t="s">
        <v>5548</v>
      </c>
      <c r="L1648" s="852" t="s">
        <v>92</v>
      </c>
      <c r="M1648" s="699" t="s">
        <v>3739</v>
      </c>
      <c r="N1648" s="852" t="s">
        <v>1995</v>
      </c>
      <c r="O1648" s="699" t="s">
        <v>2122</v>
      </c>
      <c r="P1648" s="852" t="s">
        <v>1995</v>
      </c>
      <c r="Q1648" s="699" t="s">
        <v>1999</v>
      </c>
      <c r="R1648" s="852" t="s">
        <v>1995</v>
      </c>
      <c r="S1648" s="699" t="s">
        <v>2000</v>
      </c>
      <c r="T1648" s="181"/>
      <c r="U1648" s="181"/>
      <c r="AC1648" s="361" t="str">
        <f t="shared" si="28"/>
        <v>２２検査結果（排煙設備）別記第二号-2　令第123条第3項第2号に規定する階段室又は付室、令第129条の13の第13項に規定する昇降路又は乗降ロビー-2（29）-改善（予定）年月-年（令和）</v>
      </c>
      <c r="AL1648" s="392" t="s">
        <v>4593</v>
      </c>
    </row>
    <row r="1649" spans="5:38" x14ac:dyDescent="0.15">
      <c r="E1649" s="1121">
        <f>'3_入力シート【検査結果表】 排煙設備'!$CP$101</f>
        <v>0</v>
      </c>
      <c r="J1649" s="699" t="s">
        <v>2070</v>
      </c>
      <c r="K1649" s="699" t="s">
        <v>5548</v>
      </c>
      <c r="L1649" s="852" t="s">
        <v>92</v>
      </c>
      <c r="M1649" s="699" t="s">
        <v>3739</v>
      </c>
      <c r="N1649" s="852" t="s">
        <v>1995</v>
      </c>
      <c r="O1649" s="699" t="s">
        <v>2122</v>
      </c>
      <c r="P1649" s="852" t="s">
        <v>1995</v>
      </c>
      <c r="Q1649" s="699" t="s">
        <v>1999</v>
      </c>
      <c r="R1649" s="852" t="s">
        <v>1995</v>
      </c>
      <c r="S1649" s="699" t="s">
        <v>2001</v>
      </c>
      <c r="T1649" s="181"/>
      <c r="U1649" s="181"/>
      <c r="AC1649" s="361" t="str">
        <f t="shared" si="28"/>
        <v>２２検査結果（排煙設備）別記第二号-2　令第123条第3項第2号に規定する階段室又は付室、令第129条の13の第13項に規定する昇降路又は乗降ロビー-2（29）-改善（予定）年月-月</v>
      </c>
      <c r="AL1649" s="392" t="s">
        <v>4594</v>
      </c>
    </row>
    <row r="1650" spans="5:38" x14ac:dyDescent="0.15">
      <c r="E1650" s="1121">
        <f>'3_入力シート【検査結果表】 排煙設備'!$CS$101</f>
        <v>0</v>
      </c>
      <c r="J1650" s="699" t="s">
        <v>2070</v>
      </c>
      <c r="K1650" s="699" t="s">
        <v>5548</v>
      </c>
      <c r="L1650" s="852" t="s">
        <v>92</v>
      </c>
      <c r="M1650" s="699" t="s">
        <v>3739</v>
      </c>
      <c r="N1650" s="852" t="s">
        <v>1995</v>
      </c>
      <c r="O1650" s="699" t="s">
        <v>2122</v>
      </c>
      <c r="P1650" s="852" t="s">
        <v>1995</v>
      </c>
      <c r="Q1650" s="699" t="s">
        <v>1999</v>
      </c>
      <c r="R1650" s="852" t="s">
        <v>1995</v>
      </c>
      <c r="S1650" s="699" t="s">
        <v>2002</v>
      </c>
      <c r="T1650" s="181"/>
      <c r="U1650" s="181"/>
      <c r="AC1650" s="361" t="str">
        <f t="shared" si="28"/>
        <v>２２検査結果（排煙設備）別記第二号-2　令第123条第3項第2号に規定する階段室又は付室、令第129条の13の第13項に規定する昇降路又は乗降ロビー-2（29）-改善（予定）年月-状況</v>
      </c>
      <c r="AL1650" s="392" t="s">
        <v>4595</v>
      </c>
    </row>
    <row r="1651" spans="5:38" x14ac:dyDescent="0.15">
      <c r="E1651" s="1121">
        <f>'3_入力シート【検査結果表】 排煙設備'!$AZ$102</f>
        <v>0</v>
      </c>
      <c r="J1651" s="699" t="s">
        <v>2070</v>
      </c>
      <c r="K1651" s="699" t="s">
        <v>5548</v>
      </c>
      <c r="L1651" s="852" t="s">
        <v>92</v>
      </c>
      <c r="M1651" s="699" t="s">
        <v>3739</v>
      </c>
      <c r="N1651" s="852" t="s">
        <v>1995</v>
      </c>
      <c r="O1651" s="699" t="s">
        <v>2123</v>
      </c>
      <c r="P1651" s="852" t="s">
        <v>1995</v>
      </c>
      <c r="Q1651" s="699" t="s">
        <v>3514</v>
      </c>
      <c r="R1651" s="699"/>
      <c r="S1651" s="699"/>
      <c r="T1651" s="181"/>
      <c r="U1651" s="181"/>
      <c r="AC1651" s="361" t="str">
        <f t="shared" si="28"/>
        <v>２２検査結果（排煙設備）別記第二号-2　令第123条第3項第2号に規定する階段室又は付室、令第129条の13の第13項に規定する昇降路又は乗降ロビー-2（30）-検査結果</v>
      </c>
      <c r="AL1651" s="392" t="s">
        <v>4596</v>
      </c>
    </row>
    <row r="1652" spans="5:38" x14ac:dyDescent="0.15">
      <c r="E1652" s="1121">
        <f>'3_入力シート【検査結果表】 排煙設備'!$BL$102</f>
        <v>0</v>
      </c>
      <c r="J1652" s="699" t="s">
        <v>2070</v>
      </c>
      <c r="K1652" s="699" t="s">
        <v>5548</v>
      </c>
      <c r="L1652" s="852" t="s">
        <v>92</v>
      </c>
      <c r="M1652" s="699" t="s">
        <v>3739</v>
      </c>
      <c r="N1652" s="852" t="s">
        <v>1995</v>
      </c>
      <c r="O1652" s="699" t="s">
        <v>2123</v>
      </c>
      <c r="P1652" s="852" t="s">
        <v>1995</v>
      </c>
      <c r="Q1652" s="699" t="s">
        <v>1996</v>
      </c>
      <c r="R1652" s="699"/>
      <c r="S1652" s="699"/>
      <c r="T1652" s="181"/>
      <c r="U1652" s="181"/>
      <c r="AC1652" s="361" t="str">
        <f t="shared" si="28"/>
        <v>２２検査結果（排煙設備）別記第二号-2　令第123条第3項第2号に規定する階段室又は付室、令第129条の13の第13項に規定する昇降路又は乗降ロビー-2（30）-検査者番号</v>
      </c>
      <c r="AL1652" s="392" t="s">
        <v>4597</v>
      </c>
    </row>
    <row r="1653" spans="5:38" x14ac:dyDescent="0.15">
      <c r="E1653" s="1121">
        <f>'3_入力シート【検査結果表】 排煙設備'!$BN$102</f>
        <v>0</v>
      </c>
      <c r="J1653" s="699" t="s">
        <v>2070</v>
      </c>
      <c r="K1653" s="699" t="s">
        <v>5548</v>
      </c>
      <c r="L1653" s="852" t="s">
        <v>92</v>
      </c>
      <c r="M1653" s="699" t="s">
        <v>3739</v>
      </c>
      <c r="N1653" s="852" t="s">
        <v>1995</v>
      </c>
      <c r="O1653" s="699" t="s">
        <v>2123</v>
      </c>
      <c r="P1653" s="852" t="s">
        <v>1995</v>
      </c>
      <c r="Q1653" s="699" t="s">
        <v>1997</v>
      </c>
      <c r="R1653" s="699"/>
      <c r="S1653" s="699"/>
      <c r="T1653" s="181"/>
      <c r="U1653" s="181"/>
      <c r="AC1653" s="361" t="str">
        <f t="shared" si="28"/>
        <v>２２検査結果（排煙設備）別記第二号-2　令第123条第3項第2号に規定する階段室又は付室、令第129条の13の第13項に規定する昇降路又は乗降ロビー-2（30）-指摘の具体的内容等</v>
      </c>
      <c r="AL1653" s="392" t="s">
        <v>4598</v>
      </c>
    </row>
    <row r="1654" spans="5:38" x14ac:dyDescent="0.15">
      <c r="E1654" s="1121">
        <f>'3_入力シート【検査結果表】 排煙設備'!$BX$102</f>
        <v>0</v>
      </c>
      <c r="J1654" s="699" t="s">
        <v>2070</v>
      </c>
      <c r="K1654" s="699" t="s">
        <v>5548</v>
      </c>
      <c r="L1654" s="852" t="s">
        <v>92</v>
      </c>
      <c r="M1654" s="699" t="s">
        <v>3739</v>
      </c>
      <c r="N1654" s="852" t="s">
        <v>1995</v>
      </c>
      <c r="O1654" s="699" t="s">
        <v>2123</v>
      </c>
      <c r="P1654" s="852" t="s">
        <v>1995</v>
      </c>
      <c r="Q1654" s="699" t="s">
        <v>1998</v>
      </c>
      <c r="R1654" s="699"/>
      <c r="S1654" s="699"/>
      <c r="T1654" s="181"/>
      <c r="U1654" s="181"/>
      <c r="AC1654" s="361" t="str">
        <f t="shared" si="28"/>
        <v>２２検査結果（排煙設備）別記第二号-2　令第123条第3項第2号に規定する階段室又は付室、令第129条の13の第13項に規定する昇降路又は乗降ロビー-2（30）-改善策の具体的内容等</v>
      </c>
      <c r="AL1654" s="392" t="s">
        <v>4599</v>
      </c>
    </row>
    <row r="1655" spans="5:38" x14ac:dyDescent="0.15">
      <c r="E1655" s="1121">
        <f>'3_入力シート【検査結果表】 排煙設備'!$CM$102</f>
        <v>0</v>
      </c>
      <c r="J1655" s="699" t="s">
        <v>2070</v>
      </c>
      <c r="K1655" s="699" t="s">
        <v>5548</v>
      </c>
      <c r="L1655" s="852" t="s">
        <v>92</v>
      </c>
      <c r="M1655" s="699" t="s">
        <v>3739</v>
      </c>
      <c r="N1655" s="852" t="s">
        <v>1995</v>
      </c>
      <c r="O1655" s="699" t="s">
        <v>2123</v>
      </c>
      <c r="P1655" s="852" t="s">
        <v>1995</v>
      </c>
      <c r="Q1655" s="699" t="s">
        <v>1999</v>
      </c>
      <c r="R1655" s="852" t="s">
        <v>1995</v>
      </c>
      <c r="S1655" s="699" t="s">
        <v>2000</v>
      </c>
      <c r="T1655" s="181"/>
      <c r="U1655" s="181"/>
      <c r="AC1655" s="361" t="str">
        <f t="shared" si="28"/>
        <v>２２検査結果（排煙設備）別記第二号-2　令第123条第3項第2号に規定する階段室又は付室、令第129条の13の第13項に規定する昇降路又は乗降ロビー-2（30）-改善（予定）年月-年（令和）</v>
      </c>
      <c r="AL1655" s="392" t="s">
        <v>4600</v>
      </c>
    </row>
    <row r="1656" spans="5:38" x14ac:dyDescent="0.15">
      <c r="E1656" s="1121">
        <f>'3_入力シート【検査結果表】 排煙設備'!$CP$102</f>
        <v>0</v>
      </c>
      <c r="J1656" s="699" t="s">
        <v>2070</v>
      </c>
      <c r="K1656" s="699" t="s">
        <v>5548</v>
      </c>
      <c r="L1656" s="852" t="s">
        <v>92</v>
      </c>
      <c r="M1656" s="699" t="s">
        <v>3739</v>
      </c>
      <c r="N1656" s="852" t="s">
        <v>1995</v>
      </c>
      <c r="O1656" s="699" t="s">
        <v>2123</v>
      </c>
      <c r="P1656" s="852" t="s">
        <v>1995</v>
      </c>
      <c r="Q1656" s="699" t="s">
        <v>1999</v>
      </c>
      <c r="R1656" s="852" t="s">
        <v>1995</v>
      </c>
      <c r="S1656" s="699" t="s">
        <v>2001</v>
      </c>
      <c r="T1656" s="181"/>
      <c r="U1656" s="181"/>
      <c r="AC1656" s="361" t="str">
        <f t="shared" si="28"/>
        <v>２２検査結果（排煙設備）別記第二号-2　令第123条第3項第2号に規定する階段室又は付室、令第129条の13の第13項に規定する昇降路又は乗降ロビー-2（30）-改善（予定）年月-月</v>
      </c>
      <c r="AL1656" s="392" t="s">
        <v>4601</v>
      </c>
    </row>
    <row r="1657" spans="5:38" x14ac:dyDescent="0.15">
      <c r="E1657" s="1121">
        <f>'3_入力シート【検査結果表】 排煙設備'!$CS$102</f>
        <v>0</v>
      </c>
      <c r="J1657" s="699" t="s">
        <v>2070</v>
      </c>
      <c r="K1657" s="699" t="s">
        <v>5548</v>
      </c>
      <c r="L1657" s="852" t="s">
        <v>92</v>
      </c>
      <c r="M1657" s="699" t="s">
        <v>3739</v>
      </c>
      <c r="N1657" s="852" t="s">
        <v>1995</v>
      </c>
      <c r="O1657" s="699" t="s">
        <v>2123</v>
      </c>
      <c r="P1657" s="852" t="s">
        <v>1995</v>
      </c>
      <c r="Q1657" s="699" t="s">
        <v>1999</v>
      </c>
      <c r="R1657" s="852" t="s">
        <v>1995</v>
      </c>
      <c r="S1657" s="699" t="s">
        <v>2002</v>
      </c>
      <c r="T1657" s="181"/>
      <c r="U1657" s="181"/>
      <c r="AC1657" s="361" t="str">
        <f t="shared" si="28"/>
        <v>２２検査結果（排煙設備）別記第二号-2　令第123条第3項第2号に規定する階段室又は付室、令第129条の13の第13項に規定する昇降路又は乗降ロビー-2（30）-改善（予定）年月-状況</v>
      </c>
      <c r="AL1657" s="392" t="s">
        <v>4602</v>
      </c>
    </row>
    <row r="1658" spans="5:38" x14ac:dyDescent="0.15">
      <c r="E1658" s="1121">
        <f>'3_入力シート【検査結果表】 排煙設備'!$AZ$103</f>
        <v>0</v>
      </c>
      <c r="J1658" s="699" t="s">
        <v>2070</v>
      </c>
      <c r="K1658" s="699" t="s">
        <v>5548</v>
      </c>
      <c r="L1658" s="852" t="s">
        <v>92</v>
      </c>
      <c r="M1658" s="699" t="s">
        <v>3739</v>
      </c>
      <c r="N1658" s="852" t="s">
        <v>1995</v>
      </c>
      <c r="O1658" s="699" t="s">
        <v>2124</v>
      </c>
      <c r="P1658" s="852" t="s">
        <v>1995</v>
      </c>
      <c r="Q1658" s="699" t="s">
        <v>3514</v>
      </c>
      <c r="R1658" s="699"/>
      <c r="S1658" s="699"/>
      <c r="T1658" s="181"/>
      <c r="U1658" s="181"/>
      <c r="AC1658" s="361" t="str">
        <f t="shared" si="28"/>
        <v>２２検査結果（排煙設備）別記第二号-2　令第123条第3項第2号に規定する階段室又は付室、令第129条の13の第13項に規定する昇降路又は乗降ロビー-2（31）-検査結果</v>
      </c>
      <c r="AL1658" s="392" t="s">
        <v>4603</v>
      </c>
    </row>
    <row r="1659" spans="5:38" x14ac:dyDescent="0.15">
      <c r="E1659" s="1121">
        <f>'3_入力シート【検査結果表】 排煙設備'!$BL$103</f>
        <v>0</v>
      </c>
      <c r="J1659" s="699" t="s">
        <v>2070</v>
      </c>
      <c r="K1659" s="699" t="s">
        <v>5548</v>
      </c>
      <c r="L1659" s="852" t="s">
        <v>92</v>
      </c>
      <c r="M1659" s="699" t="s">
        <v>3739</v>
      </c>
      <c r="N1659" s="852" t="s">
        <v>1995</v>
      </c>
      <c r="O1659" s="699" t="s">
        <v>2124</v>
      </c>
      <c r="P1659" s="852" t="s">
        <v>1995</v>
      </c>
      <c r="Q1659" s="699" t="s">
        <v>1996</v>
      </c>
      <c r="R1659" s="699"/>
      <c r="S1659" s="699"/>
      <c r="T1659" s="181"/>
      <c r="U1659" s="181"/>
      <c r="AC1659" s="361" t="str">
        <f t="shared" si="28"/>
        <v>２２検査結果（排煙設備）別記第二号-2　令第123条第3項第2号に規定する階段室又は付室、令第129条の13の第13項に規定する昇降路又は乗降ロビー-2（31）-検査者番号</v>
      </c>
      <c r="AL1659" s="392" t="s">
        <v>4604</v>
      </c>
    </row>
    <row r="1660" spans="5:38" x14ac:dyDescent="0.15">
      <c r="E1660" s="1121">
        <f>'3_入力シート【検査結果表】 排煙設備'!$BN$103</f>
        <v>0</v>
      </c>
      <c r="J1660" s="699" t="s">
        <v>2070</v>
      </c>
      <c r="K1660" s="699" t="s">
        <v>5548</v>
      </c>
      <c r="L1660" s="852" t="s">
        <v>92</v>
      </c>
      <c r="M1660" s="699" t="s">
        <v>3739</v>
      </c>
      <c r="N1660" s="852" t="s">
        <v>1995</v>
      </c>
      <c r="O1660" s="699" t="s">
        <v>2124</v>
      </c>
      <c r="P1660" s="852" t="s">
        <v>1995</v>
      </c>
      <c r="Q1660" s="699" t="s">
        <v>1997</v>
      </c>
      <c r="R1660" s="699"/>
      <c r="S1660" s="699"/>
      <c r="T1660" s="181"/>
      <c r="U1660" s="181"/>
      <c r="AC1660" s="361" t="str">
        <f t="shared" si="28"/>
        <v>２２検査結果（排煙設備）別記第二号-2　令第123条第3項第2号に規定する階段室又は付室、令第129条の13の第13項に規定する昇降路又は乗降ロビー-2（31）-指摘の具体的内容等</v>
      </c>
      <c r="AL1660" s="392" t="s">
        <v>4605</v>
      </c>
    </row>
    <row r="1661" spans="5:38" x14ac:dyDescent="0.15">
      <c r="E1661" s="1121">
        <f>'3_入力シート【検査結果表】 排煙設備'!$BX$103</f>
        <v>0</v>
      </c>
      <c r="J1661" s="699" t="s">
        <v>2070</v>
      </c>
      <c r="K1661" s="699" t="s">
        <v>5548</v>
      </c>
      <c r="L1661" s="852" t="s">
        <v>92</v>
      </c>
      <c r="M1661" s="699" t="s">
        <v>3739</v>
      </c>
      <c r="N1661" s="852" t="s">
        <v>1995</v>
      </c>
      <c r="O1661" s="699" t="s">
        <v>2124</v>
      </c>
      <c r="P1661" s="852" t="s">
        <v>1995</v>
      </c>
      <c r="Q1661" s="699" t="s">
        <v>1998</v>
      </c>
      <c r="R1661" s="699"/>
      <c r="S1661" s="699"/>
      <c r="T1661" s="181"/>
      <c r="U1661" s="181"/>
      <c r="AC1661" s="361" t="str">
        <f t="shared" si="28"/>
        <v>２２検査結果（排煙設備）別記第二号-2　令第123条第3項第2号に規定する階段室又は付室、令第129条の13の第13項に規定する昇降路又は乗降ロビー-2（31）-改善策の具体的内容等</v>
      </c>
      <c r="AL1661" s="392" t="s">
        <v>4606</v>
      </c>
    </row>
    <row r="1662" spans="5:38" x14ac:dyDescent="0.15">
      <c r="E1662" s="1121">
        <f>'3_入力シート【検査結果表】 排煙設備'!$CM$103</f>
        <v>0</v>
      </c>
      <c r="J1662" s="699" t="s">
        <v>2070</v>
      </c>
      <c r="K1662" s="699" t="s">
        <v>5548</v>
      </c>
      <c r="L1662" s="852" t="s">
        <v>92</v>
      </c>
      <c r="M1662" s="699" t="s">
        <v>3739</v>
      </c>
      <c r="N1662" s="852" t="s">
        <v>1995</v>
      </c>
      <c r="O1662" s="699" t="s">
        <v>2124</v>
      </c>
      <c r="P1662" s="852" t="s">
        <v>1995</v>
      </c>
      <c r="Q1662" s="699" t="s">
        <v>1999</v>
      </c>
      <c r="R1662" s="852" t="s">
        <v>1995</v>
      </c>
      <c r="S1662" s="699" t="s">
        <v>2000</v>
      </c>
      <c r="T1662" s="181"/>
      <c r="U1662" s="181"/>
      <c r="AC1662" s="361" t="str">
        <f t="shared" si="28"/>
        <v>２２検査結果（排煙設備）別記第二号-2　令第123条第3項第2号に規定する階段室又は付室、令第129条の13の第13項に規定する昇降路又は乗降ロビー-2（31）-改善（予定）年月-年（令和）</v>
      </c>
      <c r="AL1662" s="392" t="s">
        <v>4607</v>
      </c>
    </row>
    <row r="1663" spans="5:38" x14ac:dyDescent="0.15">
      <c r="E1663" s="1121">
        <f>'3_入力シート【検査結果表】 排煙設備'!$CP$103</f>
        <v>0</v>
      </c>
      <c r="J1663" s="699" t="s">
        <v>2070</v>
      </c>
      <c r="K1663" s="699" t="s">
        <v>5548</v>
      </c>
      <c r="L1663" s="852" t="s">
        <v>92</v>
      </c>
      <c r="M1663" s="699" t="s">
        <v>3739</v>
      </c>
      <c r="N1663" s="852" t="s">
        <v>1995</v>
      </c>
      <c r="O1663" s="699" t="s">
        <v>2124</v>
      </c>
      <c r="P1663" s="852" t="s">
        <v>1995</v>
      </c>
      <c r="Q1663" s="699" t="s">
        <v>1999</v>
      </c>
      <c r="R1663" s="852" t="s">
        <v>1995</v>
      </c>
      <c r="S1663" s="699" t="s">
        <v>2001</v>
      </c>
      <c r="T1663" s="181"/>
      <c r="U1663" s="181"/>
      <c r="AC1663" s="361" t="str">
        <f t="shared" si="28"/>
        <v>２２検査結果（排煙設備）別記第二号-2　令第123条第3項第2号に規定する階段室又は付室、令第129条の13の第13項に規定する昇降路又は乗降ロビー-2（31）-改善（予定）年月-月</v>
      </c>
      <c r="AL1663" s="392" t="s">
        <v>4608</v>
      </c>
    </row>
    <row r="1664" spans="5:38" x14ac:dyDescent="0.15">
      <c r="E1664" s="1121">
        <f>'3_入力シート【検査結果表】 排煙設備'!$CS$103</f>
        <v>0</v>
      </c>
      <c r="J1664" s="699" t="s">
        <v>2070</v>
      </c>
      <c r="K1664" s="699" t="s">
        <v>5548</v>
      </c>
      <c r="L1664" s="852" t="s">
        <v>92</v>
      </c>
      <c r="M1664" s="699" t="s">
        <v>3739</v>
      </c>
      <c r="N1664" s="852" t="s">
        <v>1995</v>
      </c>
      <c r="O1664" s="699" t="s">
        <v>2124</v>
      </c>
      <c r="P1664" s="852" t="s">
        <v>1995</v>
      </c>
      <c r="Q1664" s="699" t="s">
        <v>1999</v>
      </c>
      <c r="R1664" s="852" t="s">
        <v>1995</v>
      </c>
      <c r="S1664" s="699" t="s">
        <v>2002</v>
      </c>
      <c r="T1664" s="181"/>
      <c r="U1664" s="181"/>
      <c r="AC1664" s="361" t="str">
        <f t="shared" si="28"/>
        <v>２２検査結果（排煙設備）別記第二号-2　令第123条第3項第2号に規定する階段室又は付室、令第129条の13の第13項に規定する昇降路又は乗降ロビー-2（31）-改善（予定）年月-状況</v>
      </c>
      <c r="AL1664" s="392" t="s">
        <v>4609</v>
      </c>
    </row>
    <row r="1665" spans="5:38" x14ac:dyDescent="0.15">
      <c r="E1665" s="1121">
        <f>'3_入力シート【検査結果表】 排煙設備'!$AZ$104</f>
        <v>0</v>
      </c>
      <c r="J1665" s="699" t="s">
        <v>2070</v>
      </c>
      <c r="K1665" s="699" t="s">
        <v>5548</v>
      </c>
      <c r="L1665" s="852" t="s">
        <v>92</v>
      </c>
      <c r="M1665" s="699" t="s">
        <v>3739</v>
      </c>
      <c r="N1665" s="852" t="s">
        <v>1995</v>
      </c>
      <c r="O1665" s="699" t="s">
        <v>2125</v>
      </c>
      <c r="P1665" s="852" t="s">
        <v>1995</v>
      </c>
      <c r="Q1665" s="699" t="s">
        <v>3514</v>
      </c>
      <c r="R1665" s="699"/>
      <c r="S1665" s="699"/>
      <c r="T1665" s="181"/>
      <c r="U1665" s="181"/>
      <c r="AC1665" s="361" t="str">
        <f t="shared" si="28"/>
        <v>２２検査結果（排煙設備）別記第二号-2　令第123条第3項第2号に規定する階段室又は付室、令第129条の13の第13項に規定する昇降路又は乗降ロビー-2（32）-検査結果</v>
      </c>
      <c r="AL1665" s="392" t="s">
        <v>4610</v>
      </c>
    </row>
    <row r="1666" spans="5:38" x14ac:dyDescent="0.15">
      <c r="E1666" s="1121">
        <f>'3_入力シート【検査結果表】 排煙設備'!$BL$104</f>
        <v>0</v>
      </c>
      <c r="J1666" s="699" t="s">
        <v>2070</v>
      </c>
      <c r="K1666" s="699" t="s">
        <v>5548</v>
      </c>
      <c r="L1666" s="852" t="s">
        <v>92</v>
      </c>
      <c r="M1666" s="699" t="s">
        <v>3739</v>
      </c>
      <c r="N1666" s="852" t="s">
        <v>1995</v>
      </c>
      <c r="O1666" s="699" t="s">
        <v>2125</v>
      </c>
      <c r="P1666" s="852" t="s">
        <v>1995</v>
      </c>
      <c r="Q1666" s="699" t="s">
        <v>1996</v>
      </c>
      <c r="R1666" s="699"/>
      <c r="S1666" s="699"/>
      <c r="T1666" s="181"/>
      <c r="U1666" s="181"/>
      <c r="AC1666" s="361" t="str">
        <f t="shared" si="28"/>
        <v>２２検査結果（排煙設備）別記第二号-2　令第123条第3項第2号に規定する階段室又は付室、令第129条の13の第13項に規定する昇降路又は乗降ロビー-2（32）-検査者番号</v>
      </c>
      <c r="AL1666" s="392" t="s">
        <v>4611</v>
      </c>
    </row>
    <row r="1667" spans="5:38" x14ac:dyDescent="0.15">
      <c r="E1667" s="1121">
        <f>'3_入力シート【検査結果表】 排煙設備'!$BN$104</f>
        <v>0</v>
      </c>
      <c r="J1667" s="699" t="s">
        <v>2070</v>
      </c>
      <c r="K1667" s="699" t="s">
        <v>5548</v>
      </c>
      <c r="L1667" s="852" t="s">
        <v>92</v>
      </c>
      <c r="M1667" s="699" t="s">
        <v>3739</v>
      </c>
      <c r="N1667" s="852" t="s">
        <v>1995</v>
      </c>
      <c r="O1667" s="699" t="s">
        <v>2125</v>
      </c>
      <c r="P1667" s="852" t="s">
        <v>1995</v>
      </c>
      <c r="Q1667" s="699" t="s">
        <v>1997</v>
      </c>
      <c r="R1667" s="699"/>
      <c r="S1667" s="699"/>
      <c r="T1667" s="181"/>
      <c r="U1667" s="181"/>
      <c r="AC1667" s="361" t="str">
        <f t="shared" si="28"/>
        <v>２２検査結果（排煙設備）別記第二号-2　令第123条第3項第2号に規定する階段室又は付室、令第129条の13の第13項に規定する昇降路又は乗降ロビー-2（32）-指摘の具体的内容等</v>
      </c>
      <c r="AL1667" s="392" t="s">
        <v>4612</v>
      </c>
    </row>
    <row r="1668" spans="5:38" x14ac:dyDescent="0.15">
      <c r="E1668" s="1121">
        <f>'3_入力シート【検査結果表】 排煙設備'!$BX$104</f>
        <v>0</v>
      </c>
      <c r="J1668" s="699" t="s">
        <v>2070</v>
      </c>
      <c r="K1668" s="699" t="s">
        <v>5548</v>
      </c>
      <c r="L1668" s="852" t="s">
        <v>92</v>
      </c>
      <c r="M1668" s="699" t="s">
        <v>3739</v>
      </c>
      <c r="N1668" s="852" t="s">
        <v>1995</v>
      </c>
      <c r="O1668" s="699" t="s">
        <v>2125</v>
      </c>
      <c r="P1668" s="852" t="s">
        <v>1995</v>
      </c>
      <c r="Q1668" s="699" t="s">
        <v>1998</v>
      </c>
      <c r="R1668" s="699"/>
      <c r="S1668" s="699"/>
      <c r="T1668" s="181"/>
      <c r="U1668" s="181"/>
      <c r="AC1668" s="361" t="str">
        <f t="shared" si="28"/>
        <v>２２検査結果（排煙設備）別記第二号-2　令第123条第3項第2号に規定する階段室又は付室、令第129条の13の第13項に規定する昇降路又は乗降ロビー-2（32）-改善策の具体的内容等</v>
      </c>
      <c r="AL1668" s="392" t="s">
        <v>4613</v>
      </c>
    </row>
    <row r="1669" spans="5:38" x14ac:dyDescent="0.15">
      <c r="E1669" s="1121">
        <f>'3_入力シート【検査結果表】 排煙設備'!$CM$104</f>
        <v>0</v>
      </c>
      <c r="J1669" s="699" t="s">
        <v>2070</v>
      </c>
      <c r="K1669" s="699" t="s">
        <v>5548</v>
      </c>
      <c r="L1669" s="852" t="s">
        <v>92</v>
      </c>
      <c r="M1669" s="699" t="s">
        <v>3739</v>
      </c>
      <c r="N1669" s="852" t="s">
        <v>1995</v>
      </c>
      <c r="O1669" s="699" t="s">
        <v>2125</v>
      </c>
      <c r="P1669" s="852" t="s">
        <v>1995</v>
      </c>
      <c r="Q1669" s="699" t="s">
        <v>1999</v>
      </c>
      <c r="R1669" s="852" t="s">
        <v>1995</v>
      </c>
      <c r="S1669" s="699" t="s">
        <v>2000</v>
      </c>
      <c r="T1669" s="181"/>
      <c r="U1669" s="181"/>
      <c r="AC1669" s="361" t="str">
        <f t="shared" si="28"/>
        <v>２２検査結果（排煙設備）別記第二号-2　令第123条第3項第2号に規定する階段室又は付室、令第129条の13の第13項に規定する昇降路又は乗降ロビー-2（32）-改善（予定）年月-年（令和）</v>
      </c>
      <c r="AL1669" s="392" t="s">
        <v>4614</v>
      </c>
    </row>
    <row r="1670" spans="5:38" x14ac:dyDescent="0.15">
      <c r="E1670" s="1121">
        <f>'3_入力シート【検査結果表】 排煙設備'!$CP$104</f>
        <v>0</v>
      </c>
      <c r="J1670" s="699" t="s">
        <v>2070</v>
      </c>
      <c r="K1670" s="699" t="s">
        <v>5548</v>
      </c>
      <c r="L1670" s="852" t="s">
        <v>92</v>
      </c>
      <c r="M1670" s="699" t="s">
        <v>3739</v>
      </c>
      <c r="N1670" s="852" t="s">
        <v>1995</v>
      </c>
      <c r="O1670" s="699" t="s">
        <v>2125</v>
      </c>
      <c r="P1670" s="852" t="s">
        <v>1995</v>
      </c>
      <c r="Q1670" s="699" t="s">
        <v>1999</v>
      </c>
      <c r="R1670" s="852" t="s">
        <v>1995</v>
      </c>
      <c r="S1670" s="699" t="s">
        <v>2001</v>
      </c>
      <c r="T1670" s="181"/>
      <c r="U1670" s="181"/>
      <c r="AC1670" s="361" t="str">
        <f t="shared" si="28"/>
        <v>２２検査結果（排煙設備）別記第二号-2　令第123条第3項第2号に規定する階段室又は付室、令第129条の13の第13項に規定する昇降路又は乗降ロビー-2（32）-改善（予定）年月-月</v>
      </c>
      <c r="AL1670" s="392" t="s">
        <v>4615</v>
      </c>
    </row>
    <row r="1671" spans="5:38" x14ac:dyDescent="0.15">
      <c r="E1671" s="1121">
        <f>'3_入力シート【検査結果表】 排煙設備'!$CS$104</f>
        <v>0</v>
      </c>
      <c r="J1671" s="699" t="s">
        <v>2070</v>
      </c>
      <c r="K1671" s="699" t="s">
        <v>5548</v>
      </c>
      <c r="L1671" s="852" t="s">
        <v>92</v>
      </c>
      <c r="M1671" s="699" t="s">
        <v>3739</v>
      </c>
      <c r="N1671" s="852" t="s">
        <v>1995</v>
      </c>
      <c r="O1671" s="699" t="s">
        <v>2125</v>
      </c>
      <c r="P1671" s="852" t="s">
        <v>1995</v>
      </c>
      <c r="Q1671" s="699" t="s">
        <v>1999</v>
      </c>
      <c r="R1671" s="852" t="s">
        <v>1995</v>
      </c>
      <c r="S1671" s="699" t="s">
        <v>2002</v>
      </c>
      <c r="T1671" s="181"/>
      <c r="U1671" s="181"/>
      <c r="AC1671" s="361" t="str">
        <f t="shared" si="28"/>
        <v>２２検査結果（排煙設備）別記第二号-2　令第123条第3項第2号に規定する階段室又は付室、令第129条の13の第13項に規定する昇降路又は乗降ロビー-2（32）-改善（予定）年月-状況</v>
      </c>
      <c r="AL1671" s="392" t="s">
        <v>4616</v>
      </c>
    </row>
    <row r="1672" spans="5:38" x14ac:dyDescent="0.15">
      <c r="E1672" s="1121">
        <f>'3_入力シート【検査結果表】 排煙設備'!$AZ$109</f>
        <v>0</v>
      </c>
      <c r="J1672" s="699" t="s">
        <v>2070</v>
      </c>
      <c r="K1672" s="699" t="s">
        <v>5548</v>
      </c>
      <c r="L1672" s="852" t="s">
        <v>92</v>
      </c>
      <c r="M1672" s="699" t="s">
        <v>3742</v>
      </c>
      <c r="N1672" s="852" t="s">
        <v>1995</v>
      </c>
      <c r="O1672" s="699" t="s">
        <v>2046</v>
      </c>
      <c r="P1672" s="852" t="s">
        <v>1995</v>
      </c>
      <c r="Q1672" s="699" t="s">
        <v>3514</v>
      </c>
      <c r="R1672" s="699"/>
      <c r="S1672" s="699"/>
      <c r="T1672" s="181"/>
      <c r="U1672" s="181"/>
      <c r="AC1672" s="361" t="str">
        <f t="shared" si="28"/>
        <v>２２検査結果（排煙設備）別記第二号-3　令第126条の2第1項に規定する居室等-3（1）-検査結果</v>
      </c>
      <c r="AL1672" s="392" t="s">
        <v>4617</v>
      </c>
    </row>
    <row r="1673" spans="5:38" x14ac:dyDescent="0.15">
      <c r="E1673" s="1121">
        <f>'3_入力シート【検査結果表】 排煙設備'!$BL$109</f>
        <v>0</v>
      </c>
      <c r="J1673" s="699" t="s">
        <v>2070</v>
      </c>
      <c r="K1673" s="699" t="s">
        <v>5548</v>
      </c>
      <c r="L1673" s="852" t="s">
        <v>92</v>
      </c>
      <c r="M1673" s="699" t="s">
        <v>3742</v>
      </c>
      <c r="N1673" s="852" t="s">
        <v>1995</v>
      </c>
      <c r="O1673" s="699" t="s">
        <v>2046</v>
      </c>
      <c r="P1673" s="852" t="s">
        <v>1995</v>
      </c>
      <c r="Q1673" s="699" t="s">
        <v>1996</v>
      </c>
      <c r="R1673" s="699"/>
      <c r="S1673" s="699"/>
      <c r="T1673" s="181"/>
      <c r="U1673" s="181"/>
      <c r="AC1673" s="361" t="str">
        <f t="shared" si="28"/>
        <v>２２検査結果（排煙設備）別記第二号-3　令第126条の2第1項に規定する居室等-3（1）-検査者番号</v>
      </c>
      <c r="AL1673" s="392" t="s">
        <v>4618</v>
      </c>
    </row>
    <row r="1674" spans="5:38" x14ac:dyDescent="0.15">
      <c r="E1674" s="1121">
        <f>'3_入力シート【検査結果表】 排煙設備'!$BN$109</f>
        <v>0</v>
      </c>
      <c r="J1674" s="699" t="s">
        <v>2070</v>
      </c>
      <c r="K1674" s="699" t="s">
        <v>5548</v>
      </c>
      <c r="L1674" s="852" t="s">
        <v>92</v>
      </c>
      <c r="M1674" s="699" t="s">
        <v>3741</v>
      </c>
      <c r="N1674" s="852" t="s">
        <v>1995</v>
      </c>
      <c r="O1674" s="699" t="s">
        <v>2046</v>
      </c>
      <c r="P1674" s="852" t="s">
        <v>1995</v>
      </c>
      <c r="Q1674" s="699" t="s">
        <v>1997</v>
      </c>
      <c r="R1674" s="699"/>
      <c r="S1674" s="699"/>
      <c r="T1674" s="181"/>
      <c r="U1674" s="181"/>
      <c r="AC1674" s="361" t="str">
        <f t="shared" si="28"/>
        <v>２２検査結果（排煙設備）別記第二号-3　令第126条の2第1項に規定する居室等-3（1）-指摘の具体的内容等</v>
      </c>
      <c r="AL1674" s="392" t="s">
        <v>4619</v>
      </c>
    </row>
    <row r="1675" spans="5:38" x14ac:dyDescent="0.15">
      <c r="E1675" s="1121">
        <f>'3_入力シート【検査結果表】 排煙設備'!$BX$109</f>
        <v>0</v>
      </c>
      <c r="J1675" s="699" t="s">
        <v>2070</v>
      </c>
      <c r="K1675" s="699" t="s">
        <v>5548</v>
      </c>
      <c r="L1675" s="852" t="s">
        <v>92</v>
      </c>
      <c r="M1675" s="699" t="s">
        <v>3741</v>
      </c>
      <c r="N1675" s="852" t="s">
        <v>1995</v>
      </c>
      <c r="O1675" s="699" t="s">
        <v>2046</v>
      </c>
      <c r="P1675" s="852" t="s">
        <v>1995</v>
      </c>
      <c r="Q1675" s="699" t="s">
        <v>1998</v>
      </c>
      <c r="R1675" s="699"/>
      <c r="S1675" s="699"/>
      <c r="T1675" s="181"/>
      <c r="U1675" s="181"/>
      <c r="AC1675" s="361" t="str">
        <f t="shared" si="28"/>
        <v>２２検査結果（排煙設備）別記第二号-3　令第126条の2第1項に規定する居室等-3（1）-改善策の具体的内容等</v>
      </c>
      <c r="AL1675" s="392" t="s">
        <v>4620</v>
      </c>
    </row>
    <row r="1676" spans="5:38" x14ac:dyDescent="0.15">
      <c r="E1676" s="1121">
        <f>'3_入力シート【検査結果表】 排煙設備'!$CM$109</f>
        <v>0</v>
      </c>
      <c r="J1676" s="699" t="s">
        <v>2070</v>
      </c>
      <c r="K1676" s="699" t="s">
        <v>5548</v>
      </c>
      <c r="L1676" s="852" t="s">
        <v>92</v>
      </c>
      <c r="M1676" s="699" t="s">
        <v>3741</v>
      </c>
      <c r="N1676" s="852" t="s">
        <v>1995</v>
      </c>
      <c r="O1676" s="699" t="s">
        <v>2046</v>
      </c>
      <c r="P1676" s="852" t="s">
        <v>1995</v>
      </c>
      <c r="Q1676" s="699" t="s">
        <v>1999</v>
      </c>
      <c r="R1676" s="852" t="s">
        <v>1995</v>
      </c>
      <c r="S1676" s="699" t="s">
        <v>2000</v>
      </c>
      <c r="T1676" s="181"/>
      <c r="U1676" s="181"/>
      <c r="AC1676" s="361" t="str">
        <f t="shared" si="28"/>
        <v>２２検査結果（排煙設備）別記第二号-3　令第126条の2第1項に規定する居室等-3（1）-改善（予定）年月-年（令和）</v>
      </c>
      <c r="AL1676" s="392" t="s">
        <v>4621</v>
      </c>
    </row>
    <row r="1677" spans="5:38" x14ac:dyDescent="0.15">
      <c r="E1677" s="1121">
        <f>'3_入力シート【検査結果表】 排煙設備'!$CP$109</f>
        <v>0</v>
      </c>
      <c r="J1677" s="699" t="s">
        <v>2070</v>
      </c>
      <c r="K1677" s="699" t="s">
        <v>5548</v>
      </c>
      <c r="L1677" s="852" t="s">
        <v>92</v>
      </c>
      <c r="M1677" s="699" t="s">
        <v>3741</v>
      </c>
      <c r="N1677" s="852" t="s">
        <v>1995</v>
      </c>
      <c r="O1677" s="699" t="s">
        <v>2046</v>
      </c>
      <c r="P1677" s="852" t="s">
        <v>1995</v>
      </c>
      <c r="Q1677" s="699" t="s">
        <v>1999</v>
      </c>
      <c r="R1677" s="852" t="s">
        <v>1995</v>
      </c>
      <c r="S1677" s="699" t="s">
        <v>2001</v>
      </c>
      <c r="T1677" s="181"/>
      <c r="U1677" s="181"/>
      <c r="AC1677" s="361" t="str">
        <f t="shared" si="28"/>
        <v>２２検査結果（排煙設備）別記第二号-3　令第126条の2第1項に規定する居室等-3（1）-改善（予定）年月-月</v>
      </c>
      <c r="AL1677" s="392" t="s">
        <v>4622</v>
      </c>
    </row>
    <row r="1678" spans="5:38" x14ac:dyDescent="0.15">
      <c r="E1678" s="1121">
        <f>'3_入力シート【検査結果表】 排煙設備'!$CS$109</f>
        <v>0</v>
      </c>
      <c r="J1678" s="699" t="s">
        <v>2070</v>
      </c>
      <c r="K1678" s="699" t="s">
        <v>5548</v>
      </c>
      <c r="L1678" s="852" t="s">
        <v>92</v>
      </c>
      <c r="M1678" s="699" t="s">
        <v>3741</v>
      </c>
      <c r="N1678" s="852" t="s">
        <v>1995</v>
      </c>
      <c r="O1678" s="699" t="s">
        <v>2046</v>
      </c>
      <c r="P1678" s="852" t="s">
        <v>1995</v>
      </c>
      <c r="Q1678" s="699" t="s">
        <v>1999</v>
      </c>
      <c r="R1678" s="852" t="s">
        <v>1995</v>
      </c>
      <c r="S1678" s="699" t="s">
        <v>2002</v>
      </c>
      <c r="T1678" s="181"/>
      <c r="U1678" s="181"/>
      <c r="AC1678" s="361" t="str">
        <f t="shared" si="28"/>
        <v>２２検査結果（排煙設備）別記第二号-3　令第126条の2第1項に規定する居室等-3（1）-改善（予定）年月-状況</v>
      </c>
      <c r="AL1678" s="392" t="s">
        <v>4623</v>
      </c>
    </row>
    <row r="1679" spans="5:38" x14ac:dyDescent="0.15">
      <c r="E1679" s="1121">
        <f>'3_入力シート【検査結果表】 排煙設備'!$AZ$110</f>
        <v>0</v>
      </c>
      <c r="J1679" s="699" t="s">
        <v>2070</v>
      </c>
      <c r="K1679" s="699" t="s">
        <v>5548</v>
      </c>
      <c r="L1679" s="852" t="s">
        <v>92</v>
      </c>
      <c r="M1679" s="699" t="s">
        <v>3741</v>
      </c>
      <c r="N1679" s="852" t="s">
        <v>1995</v>
      </c>
      <c r="O1679" s="699" t="s">
        <v>2047</v>
      </c>
      <c r="P1679" s="852" t="s">
        <v>1995</v>
      </c>
      <c r="Q1679" s="699" t="s">
        <v>3514</v>
      </c>
      <c r="R1679" s="699"/>
      <c r="S1679" s="699"/>
      <c r="T1679" s="181"/>
      <c r="U1679" s="181"/>
      <c r="AC1679" s="361" t="str">
        <f t="shared" si="28"/>
        <v>２２検査結果（排煙設備）別記第二号-3　令第126条の2第1項に規定する居室等-3（2）-検査結果</v>
      </c>
      <c r="AL1679" s="392" t="s">
        <v>4624</v>
      </c>
    </row>
    <row r="1680" spans="5:38" x14ac:dyDescent="0.15">
      <c r="E1680" s="1121">
        <f>'3_入力シート【検査結果表】 排煙設備'!$BL$110</f>
        <v>0</v>
      </c>
      <c r="J1680" s="699" t="s">
        <v>2070</v>
      </c>
      <c r="K1680" s="699" t="s">
        <v>5548</v>
      </c>
      <c r="L1680" s="852" t="s">
        <v>92</v>
      </c>
      <c r="M1680" s="699" t="s">
        <v>3741</v>
      </c>
      <c r="N1680" s="852" t="s">
        <v>1995</v>
      </c>
      <c r="O1680" s="699" t="s">
        <v>2047</v>
      </c>
      <c r="P1680" s="852" t="s">
        <v>1995</v>
      </c>
      <c r="Q1680" s="699" t="s">
        <v>1996</v>
      </c>
      <c r="R1680" s="699"/>
      <c r="S1680" s="699"/>
      <c r="T1680" s="181"/>
      <c r="U1680" s="181"/>
      <c r="AC1680" s="361" t="str">
        <f t="shared" si="28"/>
        <v>２２検査結果（排煙設備）別記第二号-3　令第126条の2第1項に規定する居室等-3（2）-検査者番号</v>
      </c>
      <c r="AL1680" s="392" t="s">
        <v>4625</v>
      </c>
    </row>
    <row r="1681" spans="5:38" x14ac:dyDescent="0.15">
      <c r="E1681" s="1121">
        <f>'3_入力シート【検査結果表】 排煙設備'!$BN$110</f>
        <v>0</v>
      </c>
      <c r="J1681" s="699" t="s">
        <v>2070</v>
      </c>
      <c r="K1681" s="699" t="s">
        <v>5548</v>
      </c>
      <c r="L1681" s="852" t="s">
        <v>92</v>
      </c>
      <c r="M1681" s="699" t="s">
        <v>3741</v>
      </c>
      <c r="N1681" s="852" t="s">
        <v>1995</v>
      </c>
      <c r="O1681" s="699" t="s">
        <v>2047</v>
      </c>
      <c r="P1681" s="852" t="s">
        <v>1995</v>
      </c>
      <c r="Q1681" s="699" t="s">
        <v>1997</v>
      </c>
      <c r="R1681" s="699"/>
      <c r="S1681" s="699"/>
      <c r="T1681" s="181"/>
      <c r="U1681" s="181"/>
      <c r="AC1681" s="361" t="str">
        <f t="shared" si="28"/>
        <v>２２検査結果（排煙設備）別記第二号-3　令第126条の2第1項に規定する居室等-3（2）-指摘の具体的内容等</v>
      </c>
      <c r="AL1681" s="392" t="s">
        <v>4626</v>
      </c>
    </row>
    <row r="1682" spans="5:38" x14ac:dyDescent="0.15">
      <c r="E1682" s="1121">
        <f>'3_入力シート【検査結果表】 排煙設備'!$BX$110</f>
        <v>0</v>
      </c>
      <c r="J1682" s="699" t="s">
        <v>2070</v>
      </c>
      <c r="K1682" s="699" t="s">
        <v>5548</v>
      </c>
      <c r="L1682" s="852" t="s">
        <v>92</v>
      </c>
      <c r="M1682" s="699" t="s">
        <v>3741</v>
      </c>
      <c r="N1682" s="852" t="s">
        <v>1995</v>
      </c>
      <c r="O1682" s="699" t="s">
        <v>2047</v>
      </c>
      <c r="P1682" s="852" t="s">
        <v>1995</v>
      </c>
      <c r="Q1682" s="699" t="s">
        <v>1998</v>
      </c>
      <c r="R1682" s="699"/>
      <c r="S1682" s="699"/>
      <c r="T1682" s="181"/>
      <c r="U1682" s="181"/>
      <c r="AC1682" s="361" t="str">
        <f t="shared" si="28"/>
        <v>２２検査結果（排煙設備）別記第二号-3　令第126条の2第1項に規定する居室等-3（2）-改善策の具体的内容等</v>
      </c>
      <c r="AL1682" s="392" t="s">
        <v>4627</v>
      </c>
    </row>
    <row r="1683" spans="5:38" x14ac:dyDescent="0.15">
      <c r="E1683" s="1121">
        <f>'3_入力シート【検査結果表】 排煙設備'!$CM$110</f>
        <v>0</v>
      </c>
      <c r="J1683" s="699" t="s">
        <v>2070</v>
      </c>
      <c r="K1683" s="699" t="s">
        <v>5548</v>
      </c>
      <c r="L1683" s="852" t="s">
        <v>92</v>
      </c>
      <c r="M1683" s="699" t="s">
        <v>3741</v>
      </c>
      <c r="N1683" s="852" t="s">
        <v>1995</v>
      </c>
      <c r="O1683" s="699" t="s">
        <v>2047</v>
      </c>
      <c r="P1683" s="852" t="s">
        <v>1995</v>
      </c>
      <c r="Q1683" s="699" t="s">
        <v>1999</v>
      </c>
      <c r="R1683" s="852" t="s">
        <v>1995</v>
      </c>
      <c r="S1683" s="699" t="s">
        <v>2000</v>
      </c>
      <c r="T1683" s="181"/>
      <c r="U1683" s="181"/>
      <c r="AC1683" s="361" t="str">
        <f t="shared" si="28"/>
        <v>２２検査結果（排煙設備）別記第二号-3　令第126条の2第1項に規定する居室等-3（2）-改善（予定）年月-年（令和）</v>
      </c>
      <c r="AL1683" s="392" t="s">
        <v>4628</v>
      </c>
    </row>
    <row r="1684" spans="5:38" x14ac:dyDescent="0.15">
      <c r="E1684" s="1121">
        <f>'3_入力シート【検査結果表】 排煙設備'!$CP$110</f>
        <v>0</v>
      </c>
      <c r="J1684" s="699" t="s">
        <v>2070</v>
      </c>
      <c r="K1684" s="699" t="s">
        <v>5548</v>
      </c>
      <c r="L1684" s="852" t="s">
        <v>92</v>
      </c>
      <c r="M1684" s="699" t="s">
        <v>3741</v>
      </c>
      <c r="N1684" s="852" t="s">
        <v>1995</v>
      </c>
      <c r="O1684" s="699" t="s">
        <v>2047</v>
      </c>
      <c r="P1684" s="852" t="s">
        <v>1995</v>
      </c>
      <c r="Q1684" s="699" t="s">
        <v>1999</v>
      </c>
      <c r="R1684" s="852" t="s">
        <v>1995</v>
      </c>
      <c r="S1684" s="699" t="s">
        <v>2001</v>
      </c>
      <c r="T1684" s="181"/>
      <c r="U1684" s="181"/>
      <c r="AC1684" s="361" t="str">
        <f t="shared" si="28"/>
        <v>２２検査結果（排煙設備）別記第二号-3　令第126条の2第1項に規定する居室等-3（2）-改善（予定）年月-月</v>
      </c>
      <c r="AL1684" s="392" t="s">
        <v>4629</v>
      </c>
    </row>
    <row r="1685" spans="5:38" x14ac:dyDescent="0.15">
      <c r="E1685" s="1121">
        <f>'3_入力シート【検査結果表】 排煙設備'!$CS$110</f>
        <v>0</v>
      </c>
      <c r="J1685" s="699" t="s">
        <v>2070</v>
      </c>
      <c r="K1685" s="699" t="s">
        <v>5548</v>
      </c>
      <c r="L1685" s="852" t="s">
        <v>92</v>
      </c>
      <c r="M1685" s="699" t="s">
        <v>3741</v>
      </c>
      <c r="N1685" s="852" t="s">
        <v>1995</v>
      </c>
      <c r="O1685" s="699" t="s">
        <v>2047</v>
      </c>
      <c r="P1685" s="852" t="s">
        <v>1995</v>
      </c>
      <c r="Q1685" s="699" t="s">
        <v>1999</v>
      </c>
      <c r="R1685" s="852" t="s">
        <v>1995</v>
      </c>
      <c r="S1685" s="699" t="s">
        <v>2002</v>
      </c>
      <c r="T1685" s="181"/>
      <c r="U1685" s="181"/>
      <c r="AC1685" s="361" t="str">
        <f t="shared" si="28"/>
        <v>２２検査結果（排煙設備）別記第二号-3　令第126条の2第1項に規定する居室等-3（2）-改善（予定）年月-状況</v>
      </c>
      <c r="AL1685" s="392" t="s">
        <v>4630</v>
      </c>
    </row>
    <row r="1686" spans="5:38" x14ac:dyDescent="0.15">
      <c r="E1686" s="1121">
        <f>'3_入力シート【検査結果表】 排煙設備'!$AZ$111</f>
        <v>0</v>
      </c>
      <c r="J1686" s="699" t="s">
        <v>2070</v>
      </c>
      <c r="K1686" s="699" t="s">
        <v>5548</v>
      </c>
      <c r="L1686" s="852" t="s">
        <v>92</v>
      </c>
      <c r="M1686" s="699" t="s">
        <v>3741</v>
      </c>
      <c r="N1686" s="852" t="s">
        <v>1995</v>
      </c>
      <c r="O1686" s="699" t="s">
        <v>2048</v>
      </c>
      <c r="P1686" s="852" t="s">
        <v>1995</v>
      </c>
      <c r="Q1686" s="699" t="s">
        <v>3514</v>
      </c>
      <c r="R1686" s="699"/>
      <c r="S1686" s="699"/>
      <c r="T1686" s="181"/>
      <c r="U1686" s="181"/>
      <c r="AC1686" s="361" t="str">
        <f t="shared" si="28"/>
        <v>２２検査結果（排煙設備）別記第二号-3　令第126条の2第1項に規定する居室等-3（3）-検査結果</v>
      </c>
      <c r="AL1686" s="392" t="s">
        <v>4631</v>
      </c>
    </row>
    <row r="1687" spans="5:38" x14ac:dyDescent="0.15">
      <c r="E1687" s="1121">
        <f>'3_入力シート【検査結果表】 排煙設備'!$BL$111</f>
        <v>0</v>
      </c>
      <c r="J1687" s="699" t="s">
        <v>2070</v>
      </c>
      <c r="K1687" s="699" t="s">
        <v>5548</v>
      </c>
      <c r="L1687" s="852" t="s">
        <v>92</v>
      </c>
      <c r="M1687" s="699" t="s">
        <v>3741</v>
      </c>
      <c r="N1687" s="852" t="s">
        <v>1995</v>
      </c>
      <c r="O1687" s="699" t="s">
        <v>2048</v>
      </c>
      <c r="P1687" s="852" t="s">
        <v>1995</v>
      </c>
      <c r="Q1687" s="699" t="s">
        <v>1996</v>
      </c>
      <c r="R1687" s="699"/>
      <c r="S1687" s="699"/>
      <c r="T1687" s="181"/>
      <c r="U1687" s="181"/>
      <c r="AC1687" s="361" t="str">
        <f t="shared" si="28"/>
        <v>２２検査結果（排煙設備）別記第二号-3　令第126条の2第1項に規定する居室等-3（3）-検査者番号</v>
      </c>
      <c r="AL1687" s="392" t="s">
        <v>4632</v>
      </c>
    </row>
    <row r="1688" spans="5:38" x14ac:dyDescent="0.15">
      <c r="E1688" s="1121">
        <f>'3_入力シート【検査結果表】 排煙設備'!$BN$111</f>
        <v>0</v>
      </c>
      <c r="J1688" s="699" t="s">
        <v>2070</v>
      </c>
      <c r="K1688" s="699" t="s">
        <v>5548</v>
      </c>
      <c r="L1688" s="852" t="s">
        <v>92</v>
      </c>
      <c r="M1688" s="699" t="s">
        <v>3741</v>
      </c>
      <c r="N1688" s="852" t="s">
        <v>1995</v>
      </c>
      <c r="O1688" s="699" t="s">
        <v>2048</v>
      </c>
      <c r="P1688" s="852" t="s">
        <v>1995</v>
      </c>
      <c r="Q1688" s="699" t="s">
        <v>1997</v>
      </c>
      <c r="R1688" s="699"/>
      <c r="S1688" s="699"/>
      <c r="T1688" s="181"/>
      <c r="U1688" s="181"/>
      <c r="AC1688" s="361" t="str">
        <f t="shared" si="28"/>
        <v>２２検査結果（排煙設備）別記第二号-3　令第126条の2第1項に規定する居室等-3（3）-指摘の具体的内容等</v>
      </c>
      <c r="AL1688" s="392" t="s">
        <v>4633</v>
      </c>
    </row>
    <row r="1689" spans="5:38" x14ac:dyDescent="0.15">
      <c r="E1689" s="1121">
        <f>'3_入力シート【検査結果表】 排煙設備'!$BX$111</f>
        <v>0</v>
      </c>
      <c r="J1689" s="699" t="s">
        <v>2070</v>
      </c>
      <c r="K1689" s="699" t="s">
        <v>5548</v>
      </c>
      <c r="L1689" s="852" t="s">
        <v>92</v>
      </c>
      <c r="M1689" s="699" t="s">
        <v>3741</v>
      </c>
      <c r="N1689" s="852" t="s">
        <v>1995</v>
      </c>
      <c r="O1689" s="699" t="s">
        <v>2048</v>
      </c>
      <c r="P1689" s="852" t="s">
        <v>1995</v>
      </c>
      <c r="Q1689" s="699" t="s">
        <v>1998</v>
      </c>
      <c r="R1689" s="699"/>
      <c r="S1689" s="699"/>
      <c r="T1689" s="181"/>
      <c r="U1689" s="181"/>
      <c r="AC1689" s="361" t="str">
        <f t="shared" ref="AC1689:AC1752" si="29">CONCATENATE(J1689,K1689,L1689,M1689,N1689,O1689,P1689,Q1689,R1689,S1689,T1689,U1689)</f>
        <v>２２検査結果（排煙設備）別記第二号-3　令第126条の2第1項に規定する居室等-3（3）-改善策の具体的内容等</v>
      </c>
      <c r="AL1689" s="392" t="s">
        <v>4634</v>
      </c>
    </row>
    <row r="1690" spans="5:38" x14ac:dyDescent="0.15">
      <c r="E1690" s="1121">
        <f>'3_入力シート【検査結果表】 排煙設備'!$CM$111</f>
        <v>0</v>
      </c>
      <c r="J1690" s="699" t="s">
        <v>2070</v>
      </c>
      <c r="K1690" s="699" t="s">
        <v>5548</v>
      </c>
      <c r="L1690" s="852" t="s">
        <v>92</v>
      </c>
      <c r="M1690" s="699" t="s">
        <v>3741</v>
      </c>
      <c r="N1690" s="852" t="s">
        <v>1995</v>
      </c>
      <c r="O1690" s="699" t="s">
        <v>2048</v>
      </c>
      <c r="P1690" s="852" t="s">
        <v>1995</v>
      </c>
      <c r="Q1690" s="699" t="s">
        <v>1999</v>
      </c>
      <c r="R1690" s="852" t="s">
        <v>1995</v>
      </c>
      <c r="S1690" s="699" t="s">
        <v>2000</v>
      </c>
      <c r="T1690" s="181"/>
      <c r="U1690" s="181"/>
      <c r="AC1690" s="361" t="str">
        <f t="shared" si="29"/>
        <v>２２検査結果（排煙設備）別記第二号-3　令第126条の2第1項に規定する居室等-3（3）-改善（予定）年月-年（令和）</v>
      </c>
      <c r="AL1690" s="392" t="s">
        <v>4635</v>
      </c>
    </row>
    <row r="1691" spans="5:38" x14ac:dyDescent="0.15">
      <c r="E1691" s="1121">
        <f>'3_入力シート【検査結果表】 排煙設備'!$CP$111</f>
        <v>0</v>
      </c>
      <c r="J1691" s="699" t="s">
        <v>2070</v>
      </c>
      <c r="K1691" s="699" t="s">
        <v>5548</v>
      </c>
      <c r="L1691" s="852" t="s">
        <v>92</v>
      </c>
      <c r="M1691" s="699" t="s">
        <v>3741</v>
      </c>
      <c r="N1691" s="852" t="s">
        <v>1995</v>
      </c>
      <c r="O1691" s="699" t="s">
        <v>2048</v>
      </c>
      <c r="P1691" s="852" t="s">
        <v>1995</v>
      </c>
      <c r="Q1691" s="699" t="s">
        <v>1999</v>
      </c>
      <c r="R1691" s="852" t="s">
        <v>1995</v>
      </c>
      <c r="S1691" s="699" t="s">
        <v>2001</v>
      </c>
      <c r="T1691" s="181"/>
      <c r="U1691" s="181"/>
      <c r="AC1691" s="361" t="str">
        <f t="shared" si="29"/>
        <v>２２検査結果（排煙設備）別記第二号-3　令第126条の2第1項に規定する居室等-3（3）-改善（予定）年月-月</v>
      </c>
      <c r="AL1691" s="392" t="s">
        <v>4636</v>
      </c>
    </row>
    <row r="1692" spans="5:38" x14ac:dyDescent="0.15">
      <c r="E1692" s="1121">
        <f>'3_入力シート【検査結果表】 排煙設備'!$CS$111</f>
        <v>0</v>
      </c>
      <c r="J1692" s="699" t="s">
        <v>2070</v>
      </c>
      <c r="K1692" s="699" t="s">
        <v>5548</v>
      </c>
      <c r="L1692" s="852" t="s">
        <v>92</v>
      </c>
      <c r="M1692" s="699" t="s">
        <v>3741</v>
      </c>
      <c r="N1692" s="852" t="s">
        <v>1995</v>
      </c>
      <c r="O1692" s="699" t="s">
        <v>2048</v>
      </c>
      <c r="P1692" s="852" t="s">
        <v>1995</v>
      </c>
      <c r="Q1692" s="699" t="s">
        <v>1999</v>
      </c>
      <c r="R1692" s="852" t="s">
        <v>1995</v>
      </c>
      <c r="S1692" s="699" t="s">
        <v>2002</v>
      </c>
      <c r="T1692" s="181"/>
      <c r="U1692" s="181"/>
      <c r="AC1692" s="361" t="str">
        <f t="shared" si="29"/>
        <v>２２検査結果（排煙設備）別記第二号-3　令第126条の2第1項に規定する居室等-3（3）-改善（予定）年月-状況</v>
      </c>
      <c r="AL1692" s="392" t="s">
        <v>4637</v>
      </c>
    </row>
    <row r="1693" spans="5:38" x14ac:dyDescent="0.15">
      <c r="E1693" s="1121">
        <f>'3_入力シート【検査結果表】 排煙設備'!$AZ$112</f>
        <v>0</v>
      </c>
      <c r="J1693" s="699" t="s">
        <v>2070</v>
      </c>
      <c r="K1693" s="699" t="s">
        <v>5548</v>
      </c>
      <c r="L1693" s="852" t="s">
        <v>92</v>
      </c>
      <c r="M1693" s="699" t="s">
        <v>3741</v>
      </c>
      <c r="N1693" s="852" t="s">
        <v>1995</v>
      </c>
      <c r="O1693" s="699" t="s">
        <v>2049</v>
      </c>
      <c r="P1693" s="852" t="s">
        <v>1995</v>
      </c>
      <c r="Q1693" s="699" t="s">
        <v>3514</v>
      </c>
      <c r="R1693" s="699"/>
      <c r="S1693" s="699"/>
      <c r="T1693" s="181"/>
      <c r="U1693" s="181"/>
      <c r="AC1693" s="361" t="str">
        <f t="shared" si="29"/>
        <v>２２検査結果（排煙設備）別記第二号-3　令第126条の2第1項に規定する居室等-3（4）-検査結果</v>
      </c>
      <c r="AL1693" s="392" t="s">
        <v>4638</v>
      </c>
    </row>
    <row r="1694" spans="5:38" x14ac:dyDescent="0.15">
      <c r="E1694" s="1121">
        <f>'3_入力シート【検査結果表】 排煙設備'!$BL$112</f>
        <v>0</v>
      </c>
      <c r="J1694" s="699" t="s">
        <v>2070</v>
      </c>
      <c r="K1694" s="699" t="s">
        <v>5548</v>
      </c>
      <c r="L1694" s="852" t="s">
        <v>92</v>
      </c>
      <c r="M1694" s="699" t="s">
        <v>3741</v>
      </c>
      <c r="N1694" s="852" t="s">
        <v>1995</v>
      </c>
      <c r="O1694" s="699" t="s">
        <v>2049</v>
      </c>
      <c r="P1694" s="852" t="s">
        <v>1995</v>
      </c>
      <c r="Q1694" s="699" t="s">
        <v>1996</v>
      </c>
      <c r="R1694" s="699"/>
      <c r="S1694" s="699"/>
      <c r="T1694" s="181"/>
      <c r="U1694" s="181"/>
      <c r="AC1694" s="361" t="str">
        <f t="shared" si="29"/>
        <v>２２検査結果（排煙設備）別記第二号-3　令第126条の2第1項に規定する居室等-3（4）-検査者番号</v>
      </c>
      <c r="AL1694" s="392" t="s">
        <v>4639</v>
      </c>
    </row>
    <row r="1695" spans="5:38" x14ac:dyDescent="0.15">
      <c r="E1695" s="1121">
        <f>'3_入力シート【検査結果表】 排煙設備'!$BN$112</f>
        <v>0</v>
      </c>
      <c r="J1695" s="699" t="s">
        <v>2070</v>
      </c>
      <c r="K1695" s="699" t="s">
        <v>5548</v>
      </c>
      <c r="L1695" s="852" t="s">
        <v>92</v>
      </c>
      <c r="M1695" s="699" t="s">
        <v>3741</v>
      </c>
      <c r="N1695" s="852" t="s">
        <v>1995</v>
      </c>
      <c r="O1695" s="699" t="s">
        <v>2049</v>
      </c>
      <c r="P1695" s="852" t="s">
        <v>1995</v>
      </c>
      <c r="Q1695" s="699" t="s">
        <v>1997</v>
      </c>
      <c r="R1695" s="699"/>
      <c r="S1695" s="699"/>
      <c r="T1695" s="181"/>
      <c r="U1695" s="181"/>
      <c r="AC1695" s="361" t="str">
        <f t="shared" si="29"/>
        <v>２２検査結果（排煙設備）別記第二号-3　令第126条の2第1項に規定する居室等-3（4）-指摘の具体的内容等</v>
      </c>
      <c r="AL1695" s="392" t="s">
        <v>4640</v>
      </c>
    </row>
    <row r="1696" spans="5:38" x14ac:dyDescent="0.15">
      <c r="E1696" s="1121">
        <f>'3_入力シート【検査結果表】 排煙設備'!$BX$112</f>
        <v>0</v>
      </c>
      <c r="J1696" s="699" t="s">
        <v>2070</v>
      </c>
      <c r="K1696" s="699" t="s">
        <v>5548</v>
      </c>
      <c r="L1696" s="852" t="s">
        <v>92</v>
      </c>
      <c r="M1696" s="699" t="s">
        <v>3741</v>
      </c>
      <c r="N1696" s="852" t="s">
        <v>1995</v>
      </c>
      <c r="O1696" s="699" t="s">
        <v>2049</v>
      </c>
      <c r="P1696" s="852" t="s">
        <v>1995</v>
      </c>
      <c r="Q1696" s="699" t="s">
        <v>1998</v>
      </c>
      <c r="R1696" s="699"/>
      <c r="S1696" s="699"/>
      <c r="T1696" s="181"/>
      <c r="U1696" s="181"/>
      <c r="AC1696" s="361" t="str">
        <f t="shared" si="29"/>
        <v>２２検査結果（排煙設備）別記第二号-3　令第126条の2第1項に規定する居室等-3（4）-改善策の具体的内容等</v>
      </c>
      <c r="AL1696" s="392" t="s">
        <v>4641</v>
      </c>
    </row>
    <row r="1697" spans="5:38" x14ac:dyDescent="0.15">
      <c r="E1697" s="1121">
        <f>'3_入力シート【検査結果表】 排煙設備'!$CM$112</f>
        <v>0</v>
      </c>
      <c r="J1697" s="699" t="s">
        <v>2070</v>
      </c>
      <c r="K1697" s="699" t="s">
        <v>5548</v>
      </c>
      <c r="L1697" s="852" t="s">
        <v>92</v>
      </c>
      <c r="M1697" s="699" t="s">
        <v>3741</v>
      </c>
      <c r="N1697" s="852" t="s">
        <v>1995</v>
      </c>
      <c r="O1697" s="699" t="s">
        <v>2049</v>
      </c>
      <c r="P1697" s="852" t="s">
        <v>1995</v>
      </c>
      <c r="Q1697" s="699" t="s">
        <v>1999</v>
      </c>
      <c r="R1697" s="852" t="s">
        <v>1995</v>
      </c>
      <c r="S1697" s="699" t="s">
        <v>2000</v>
      </c>
      <c r="T1697" s="181"/>
      <c r="U1697" s="181"/>
      <c r="AC1697" s="361" t="str">
        <f t="shared" si="29"/>
        <v>２２検査結果（排煙設備）別記第二号-3　令第126条の2第1項に規定する居室等-3（4）-改善（予定）年月-年（令和）</v>
      </c>
      <c r="AL1697" s="392" t="s">
        <v>4642</v>
      </c>
    </row>
    <row r="1698" spans="5:38" x14ac:dyDescent="0.15">
      <c r="E1698" s="1121">
        <f>'3_入力シート【検査結果表】 排煙設備'!$CP$112</f>
        <v>0</v>
      </c>
      <c r="J1698" s="699" t="s">
        <v>2070</v>
      </c>
      <c r="K1698" s="699" t="s">
        <v>5548</v>
      </c>
      <c r="L1698" s="852" t="s">
        <v>92</v>
      </c>
      <c r="M1698" s="699" t="s">
        <v>3741</v>
      </c>
      <c r="N1698" s="852" t="s">
        <v>1995</v>
      </c>
      <c r="O1698" s="699" t="s">
        <v>2049</v>
      </c>
      <c r="P1698" s="852" t="s">
        <v>1995</v>
      </c>
      <c r="Q1698" s="699" t="s">
        <v>1999</v>
      </c>
      <c r="R1698" s="852" t="s">
        <v>1995</v>
      </c>
      <c r="S1698" s="699" t="s">
        <v>2001</v>
      </c>
      <c r="T1698" s="181"/>
      <c r="U1698" s="181"/>
      <c r="AC1698" s="361" t="str">
        <f t="shared" si="29"/>
        <v>２２検査結果（排煙設備）別記第二号-3　令第126条の2第1項に規定する居室等-3（4）-改善（予定）年月-月</v>
      </c>
      <c r="AL1698" s="392" t="s">
        <v>4643</v>
      </c>
    </row>
    <row r="1699" spans="5:38" x14ac:dyDescent="0.15">
      <c r="E1699" s="1121">
        <f>'3_入力シート【検査結果表】 排煙設備'!$CS$112</f>
        <v>0</v>
      </c>
      <c r="J1699" s="699" t="s">
        <v>2070</v>
      </c>
      <c r="K1699" s="699" t="s">
        <v>5548</v>
      </c>
      <c r="L1699" s="852" t="s">
        <v>92</v>
      </c>
      <c r="M1699" s="699" t="s">
        <v>3741</v>
      </c>
      <c r="N1699" s="852" t="s">
        <v>1995</v>
      </c>
      <c r="O1699" s="699" t="s">
        <v>2049</v>
      </c>
      <c r="P1699" s="852" t="s">
        <v>1995</v>
      </c>
      <c r="Q1699" s="699" t="s">
        <v>1999</v>
      </c>
      <c r="R1699" s="852" t="s">
        <v>1995</v>
      </c>
      <c r="S1699" s="699" t="s">
        <v>2002</v>
      </c>
      <c r="T1699" s="181"/>
      <c r="U1699" s="181"/>
      <c r="AC1699" s="361" t="str">
        <f t="shared" si="29"/>
        <v>２２検査結果（排煙設備）別記第二号-3　令第126条の2第1項に規定する居室等-3（4）-改善（予定）年月-状況</v>
      </c>
      <c r="AL1699" s="392" t="s">
        <v>4644</v>
      </c>
    </row>
    <row r="1700" spans="5:38" x14ac:dyDescent="0.15">
      <c r="E1700" s="1121">
        <f>'3_入力シート【検査結果表】 排煙設備'!$AZ$113</f>
        <v>0</v>
      </c>
      <c r="J1700" s="699" t="s">
        <v>2070</v>
      </c>
      <c r="K1700" s="699" t="s">
        <v>5548</v>
      </c>
      <c r="L1700" s="852" t="s">
        <v>92</v>
      </c>
      <c r="M1700" s="699" t="s">
        <v>3741</v>
      </c>
      <c r="N1700" s="852" t="s">
        <v>1995</v>
      </c>
      <c r="O1700" s="699" t="s">
        <v>2050</v>
      </c>
      <c r="P1700" s="852" t="s">
        <v>1995</v>
      </c>
      <c r="Q1700" s="699" t="s">
        <v>3514</v>
      </c>
      <c r="R1700" s="699"/>
      <c r="S1700" s="699"/>
      <c r="T1700" s="181"/>
      <c r="U1700" s="181"/>
      <c r="AC1700" s="361" t="str">
        <f t="shared" si="29"/>
        <v>２２検査結果（排煙設備）別記第二号-3　令第126条の2第1項に規定する居室等-3（5）-検査結果</v>
      </c>
      <c r="AL1700" s="392" t="s">
        <v>4645</v>
      </c>
    </row>
    <row r="1701" spans="5:38" x14ac:dyDescent="0.15">
      <c r="E1701" s="1121">
        <f>'3_入力シート【検査結果表】 排煙設備'!$BL$113</f>
        <v>0</v>
      </c>
      <c r="J1701" s="699" t="s">
        <v>2070</v>
      </c>
      <c r="K1701" s="699" t="s">
        <v>5548</v>
      </c>
      <c r="L1701" s="852" t="s">
        <v>92</v>
      </c>
      <c r="M1701" s="699" t="s">
        <v>3741</v>
      </c>
      <c r="N1701" s="852" t="s">
        <v>1995</v>
      </c>
      <c r="O1701" s="699" t="s">
        <v>2050</v>
      </c>
      <c r="P1701" s="852" t="s">
        <v>1995</v>
      </c>
      <c r="Q1701" s="699" t="s">
        <v>1996</v>
      </c>
      <c r="R1701" s="699"/>
      <c r="S1701" s="699"/>
      <c r="T1701" s="181"/>
      <c r="U1701" s="181"/>
      <c r="AC1701" s="361" t="str">
        <f t="shared" si="29"/>
        <v>２２検査結果（排煙設備）別記第二号-3　令第126条の2第1項に規定する居室等-3（5）-検査者番号</v>
      </c>
      <c r="AL1701" s="392" t="s">
        <v>4646</v>
      </c>
    </row>
    <row r="1702" spans="5:38" x14ac:dyDescent="0.15">
      <c r="E1702" s="1121">
        <f>'3_入力シート【検査結果表】 排煙設備'!$BN$113</f>
        <v>0</v>
      </c>
      <c r="J1702" s="699" t="s">
        <v>2070</v>
      </c>
      <c r="K1702" s="699" t="s">
        <v>5548</v>
      </c>
      <c r="L1702" s="852" t="s">
        <v>92</v>
      </c>
      <c r="M1702" s="699" t="s">
        <v>3741</v>
      </c>
      <c r="N1702" s="852" t="s">
        <v>1995</v>
      </c>
      <c r="O1702" s="699" t="s">
        <v>2050</v>
      </c>
      <c r="P1702" s="852" t="s">
        <v>1995</v>
      </c>
      <c r="Q1702" s="699" t="s">
        <v>1997</v>
      </c>
      <c r="R1702" s="699"/>
      <c r="S1702" s="699"/>
      <c r="T1702" s="181"/>
      <c r="U1702" s="181"/>
      <c r="AC1702" s="361" t="str">
        <f t="shared" si="29"/>
        <v>２２検査結果（排煙設備）別記第二号-3　令第126条の2第1項に規定する居室等-3（5）-指摘の具体的内容等</v>
      </c>
      <c r="AL1702" s="392" t="s">
        <v>4647</v>
      </c>
    </row>
    <row r="1703" spans="5:38" x14ac:dyDescent="0.15">
      <c r="E1703" s="1121">
        <f>'3_入力シート【検査結果表】 排煙設備'!$BX$113</f>
        <v>0</v>
      </c>
      <c r="J1703" s="699" t="s">
        <v>2070</v>
      </c>
      <c r="K1703" s="699" t="s">
        <v>5548</v>
      </c>
      <c r="L1703" s="852" t="s">
        <v>92</v>
      </c>
      <c r="M1703" s="699" t="s">
        <v>3741</v>
      </c>
      <c r="N1703" s="852" t="s">
        <v>1995</v>
      </c>
      <c r="O1703" s="699" t="s">
        <v>2050</v>
      </c>
      <c r="P1703" s="852" t="s">
        <v>1995</v>
      </c>
      <c r="Q1703" s="699" t="s">
        <v>1998</v>
      </c>
      <c r="R1703" s="699"/>
      <c r="S1703" s="699"/>
      <c r="T1703" s="181"/>
      <c r="U1703" s="181"/>
      <c r="AC1703" s="361" t="str">
        <f t="shared" si="29"/>
        <v>２２検査結果（排煙設備）別記第二号-3　令第126条の2第1項に規定する居室等-3（5）-改善策の具体的内容等</v>
      </c>
      <c r="AL1703" s="392" t="s">
        <v>4648</v>
      </c>
    </row>
    <row r="1704" spans="5:38" x14ac:dyDescent="0.15">
      <c r="E1704" s="1121">
        <f>'3_入力シート【検査結果表】 排煙設備'!$CM$113</f>
        <v>0</v>
      </c>
      <c r="J1704" s="699" t="s">
        <v>2070</v>
      </c>
      <c r="K1704" s="699" t="s">
        <v>5548</v>
      </c>
      <c r="L1704" s="852" t="s">
        <v>92</v>
      </c>
      <c r="M1704" s="699" t="s">
        <v>3741</v>
      </c>
      <c r="N1704" s="852" t="s">
        <v>1995</v>
      </c>
      <c r="O1704" s="699" t="s">
        <v>2050</v>
      </c>
      <c r="P1704" s="852" t="s">
        <v>1995</v>
      </c>
      <c r="Q1704" s="699" t="s">
        <v>1999</v>
      </c>
      <c r="R1704" s="852" t="s">
        <v>1995</v>
      </c>
      <c r="S1704" s="699" t="s">
        <v>2000</v>
      </c>
      <c r="T1704" s="181"/>
      <c r="U1704" s="181"/>
      <c r="AC1704" s="361" t="str">
        <f t="shared" si="29"/>
        <v>２２検査結果（排煙設備）別記第二号-3　令第126条の2第1項に規定する居室等-3（5）-改善（予定）年月-年（令和）</v>
      </c>
      <c r="AL1704" s="392" t="s">
        <v>4649</v>
      </c>
    </row>
    <row r="1705" spans="5:38" x14ac:dyDescent="0.15">
      <c r="E1705" s="1121">
        <f>'3_入力シート【検査結果表】 排煙設備'!$CP$113</f>
        <v>0</v>
      </c>
      <c r="J1705" s="699" t="s">
        <v>2070</v>
      </c>
      <c r="K1705" s="699" t="s">
        <v>5548</v>
      </c>
      <c r="L1705" s="852" t="s">
        <v>92</v>
      </c>
      <c r="M1705" s="699" t="s">
        <v>3741</v>
      </c>
      <c r="N1705" s="852" t="s">
        <v>1995</v>
      </c>
      <c r="O1705" s="699" t="s">
        <v>2050</v>
      </c>
      <c r="P1705" s="852" t="s">
        <v>1995</v>
      </c>
      <c r="Q1705" s="699" t="s">
        <v>1999</v>
      </c>
      <c r="R1705" s="852" t="s">
        <v>1995</v>
      </c>
      <c r="S1705" s="699" t="s">
        <v>2001</v>
      </c>
      <c r="T1705" s="181"/>
      <c r="U1705" s="181"/>
      <c r="AC1705" s="361" t="str">
        <f t="shared" si="29"/>
        <v>２２検査結果（排煙設備）別記第二号-3　令第126条の2第1項に規定する居室等-3（5）-改善（予定）年月-月</v>
      </c>
      <c r="AL1705" s="392" t="s">
        <v>4650</v>
      </c>
    </row>
    <row r="1706" spans="5:38" x14ac:dyDescent="0.15">
      <c r="E1706" s="1121">
        <f>'3_入力シート【検査結果表】 排煙設備'!$CS$113</f>
        <v>0</v>
      </c>
      <c r="J1706" s="699" t="s">
        <v>2070</v>
      </c>
      <c r="K1706" s="699" t="s">
        <v>5548</v>
      </c>
      <c r="L1706" s="852" t="s">
        <v>92</v>
      </c>
      <c r="M1706" s="699" t="s">
        <v>3741</v>
      </c>
      <c r="N1706" s="852" t="s">
        <v>1995</v>
      </c>
      <c r="O1706" s="699" t="s">
        <v>2050</v>
      </c>
      <c r="P1706" s="852" t="s">
        <v>1995</v>
      </c>
      <c r="Q1706" s="699" t="s">
        <v>1999</v>
      </c>
      <c r="R1706" s="852" t="s">
        <v>1995</v>
      </c>
      <c r="S1706" s="699" t="s">
        <v>2002</v>
      </c>
      <c r="T1706" s="181"/>
      <c r="U1706" s="181"/>
      <c r="AC1706" s="361" t="str">
        <f t="shared" si="29"/>
        <v>２２検査結果（排煙設備）別記第二号-3　令第126条の2第1項に規定する居室等-3（5）-改善（予定）年月-状況</v>
      </c>
      <c r="AL1706" s="392" t="s">
        <v>4651</v>
      </c>
    </row>
    <row r="1707" spans="5:38" x14ac:dyDescent="0.15">
      <c r="E1707" s="1121">
        <f>'3_入力シート【検査結果表】 排煙設備'!$AZ$114</f>
        <v>0</v>
      </c>
      <c r="J1707" s="699" t="s">
        <v>2070</v>
      </c>
      <c r="K1707" s="699" t="s">
        <v>5548</v>
      </c>
      <c r="L1707" s="852" t="s">
        <v>92</v>
      </c>
      <c r="M1707" s="699" t="s">
        <v>3741</v>
      </c>
      <c r="N1707" s="852" t="s">
        <v>1995</v>
      </c>
      <c r="O1707" s="699" t="s">
        <v>2051</v>
      </c>
      <c r="P1707" s="852" t="s">
        <v>1995</v>
      </c>
      <c r="Q1707" s="699" t="s">
        <v>3514</v>
      </c>
      <c r="R1707" s="699"/>
      <c r="S1707" s="699"/>
      <c r="T1707" s="181"/>
      <c r="U1707" s="181"/>
      <c r="AC1707" s="361" t="str">
        <f t="shared" si="29"/>
        <v>２２検査結果（排煙設備）別記第二号-3　令第126条の2第1項に規定する居室等-3（6）-検査結果</v>
      </c>
      <c r="AL1707" s="392" t="s">
        <v>4652</v>
      </c>
    </row>
    <row r="1708" spans="5:38" x14ac:dyDescent="0.15">
      <c r="E1708" s="1121">
        <f>'3_入力シート【検査結果表】 排煙設備'!$BL$114</f>
        <v>0</v>
      </c>
      <c r="J1708" s="699" t="s">
        <v>2070</v>
      </c>
      <c r="K1708" s="699" t="s">
        <v>5548</v>
      </c>
      <c r="L1708" s="852" t="s">
        <v>92</v>
      </c>
      <c r="M1708" s="699" t="s">
        <v>3741</v>
      </c>
      <c r="N1708" s="852" t="s">
        <v>1995</v>
      </c>
      <c r="O1708" s="699" t="s">
        <v>2051</v>
      </c>
      <c r="P1708" s="852" t="s">
        <v>1995</v>
      </c>
      <c r="Q1708" s="699" t="s">
        <v>1996</v>
      </c>
      <c r="R1708" s="699"/>
      <c r="S1708" s="699"/>
      <c r="T1708" s="181"/>
      <c r="U1708" s="181"/>
      <c r="AC1708" s="361" t="str">
        <f t="shared" si="29"/>
        <v>２２検査結果（排煙設備）別記第二号-3　令第126条の2第1項に規定する居室等-3（6）-検査者番号</v>
      </c>
      <c r="AL1708" s="392" t="s">
        <v>4653</v>
      </c>
    </row>
    <row r="1709" spans="5:38" x14ac:dyDescent="0.15">
      <c r="E1709" s="1121">
        <f>'3_入力シート【検査結果表】 排煙設備'!$BN$114</f>
        <v>0</v>
      </c>
      <c r="J1709" s="699" t="s">
        <v>2070</v>
      </c>
      <c r="K1709" s="699" t="s">
        <v>5548</v>
      </c>
      <c r="L1709" s="852" t="s">
        <v>92</v>
      </c>
      <c r="M1709" s="699" t="s">
        <v>3741</v>
      </c>
      <c r="N1709" s="852" t="s">
        <v>1995</v>
      </c>
      <c r="O1709" s="699" t="s">
        <v>2051</v>
      </c>
      <c r="P1709" s="852" t="s">
        <v>1995</v>
      </c>
      <c r="Q1709" s="699" t="s">
        <v>1997</v>
      </c>
      <c r="R1709" s="699"/>
      <c r="S1709" s="699"/>
      <c r="T1709" s="181"/>
      <c r="U1709" s="181"/>
      <c r="AC1709" s="361" t="str">
        <f t="shared" si="29"/>
        <v>２２検査結果（排煙設備）別記第二号-3　令第126条の2第1項に規定する居室等-3（6）-指摘の具体的内容等</v>
      </c>
      <c r="AL1709" s="392" t="s">
        <v>4654</v>
      </c>
    </row>
    <row r="1710" spans="5:38" x14ac:dyDescent="0.15">
      <c r="E1710" s="1121">
        <f>'3_入力シート【検査結果表】 排煙設備'!$BX$114</f>
        <v>0</v>
      </c>
      <c r="J1710" s="699" t="s">
        <v>2070</v>
      </c>
      <c r="K1710" s="699" t="s">
        <v>5548</v>
      </c>
      <c r="L1710" s="852" t="s">
        <v>92</v>
      </c>
      <c r="M1710" s="699" t="s">
        <v>3741</v>
      </c>
      <c r="N1710" s="852" t="s">
        <v>1995</v>
      </c>
      <c r="O1710" s="699" t="s">
        <v>2051</v>
      </c>
      <c r="P1710" s="852" t="s">
        <v>1995</v>
      </c>
      <c r="Q1710" s="699" t="s">
        <v>1998</v>
      </c>
      <c r="R1710" s="699"/>
      <c r="S1710" s="699"/>
      <c r="T1710" s="181"/>
      <c r="U1710" s="181"/>
      <c r="AC1710" s="361" t="str">
        <f t="shared" si="29"/>
        <v>２２検査結果（排煙設備）別記第二号-3　令第126条の2第1項に規定する居室等-3（6）-改善策の具体的内容等</v>
      </c>
      <c r="AL1710" s="392" t="s">
        <v>4655</v>
      </c>
    </row>
    <row r="1711" spans="5:38" x14ac:dyDescent="0.15">
      <c r="E1711" s="1121">
        <f>'3_入力シート【検査結果表】 排煙設備'!$CM$114</f>
        <v>0</v>
      </c>
      <c r="J1711" s="699" t="s">
        <v>2070</v>
      </c>
      <c r="K1711" s="699" t="s">
        <v>5548</v>
      </c>
      <c r="L1711" s="852" t="s">
        <v>92</v>
      </c>
      <c r="M1711" s="699" t="s">
        <v>3741</v>
      </c>
      <c r="N1711" s="852" t="s">
        <v>1995</v>
      </c>
      <c r="O1711" s="699" t="s">
        <v>2051</v>
      </c>
      <c r="P1711" s="852" t="s">
        <v>1995</v>
      </c>
      <c r="Q1711" s="699" t="s">
        <v>1999</v>
      </c>
      <c r="R1711" s="852" t="s">
        <v>1995</v>
      </c>
      <c r="S1711" s="699" t="s">
        <v>2000</v>
      </c>
      <c r="T1711" s="181"/>
      <c r="U1711" s="181"/>
      <c r="AC1711" s="361" t="str">
        <f t="shared" si="29"/>
        <v>２２検査結果（排煙設備）別記第二号-3　令第126条の2第1項に規定する居室等-3（6）-改善（予定）年月-年（令和）</v>
      </c>
      <c r="AL1711" s="392" t="s">
        <v>4656</v>
      </c>
    </row>
    <row r="1712" spans="5:38" x14ac:dyDescent="0.15">
      <c r="E1712" s="1121">
        <f>'3_入力シート【検査結果表】 排煙設備'!$CP$114</f>
        <v>0</v>
      </c>
      <c r="J1712" s="699" t="s">
        <v>2070</v>
      </c>
      <c r="K1712" s="699" t="s">
        <v>5548</v>
      </c>
      <c r="L1712" s="852" t="s">
        <v>92</v>
      </c>
      <c r="M1712" s="699" t="s">
        <v>3741</v>
      </c>
      <c r="N1712" s="852" t="s">
        <v>1995</v>
      </c>
      <c r="O1712" s="699" t="s">
        <v>2051</v>
      </c>
      <c r="P1712" s="852" t="s">
        <v>1995</v>
      </c>
      <c r="Q1712" s="699" t="s">
        <v>1999</v>
      </c>
      <c r="R1712" s="852" t="s">
        <v>1995</v>
      </c>
      <c r="S1712" s="699" t="s">
        <v>2001</v>
      </c>
      <c r="T1712" s="181"/>
      <c r="U1712" s="181"/>
      <c r="AC1712" s="361" t="str">
        <f t="shared" si="29"/>
        <v>２２検査結果（排煙設備）別記第二号-3　令第126条の2第1項に規定する居室等-3（6）-改善（予定）年月-月</v>
      </c>
      <c r="AL1712" s="392" t="s">
        <v>4657</v>
      </c>
    </row>
    <row r="1713" spans="5:38" x14ac:dyDescent="0.15">
      <c r="E1713" s="1121">
        <f>'3_入力シート【検査結果表】 排煙設備'!$CS$114</f>
        <v>0</v>
      </c>
      <c r="J1713" s="699" t="s">
        <v>2070</v>
      </c>
      <c r="K1713" s="699" t="s">
        <v>5548</v>
      </c>
      <c r="L1713" s="852" t="s">
        <v>92</v>
      </c>
      <c r="M1713" s="699" t="s">
        <v>3741</v>
      </c>
      <c r="N1713" s="852" t="s">
        <v>1995</v>
      </c>
      <c r="O1713" s="699" t="s">
        <v>2051</v>
      </c>
      <c r="P1713" s="852" t="s">
        <v>1995</v>
      </c>
      <c r="Q1713" s="699" t="s">
        <v>1999</v>
      </c>
      <c r="R1713" s="852" t="s">
        <v>1995</v>
      </c>
      <c r="S1713" s="699" t="s">
        <v>2002</v>
      </c>
      <c r="T1713" s="181"/>
      <c r="U1713" s="181"/>
      <c r="AC1713" s="361" t="str">
        <f t="shared" si="29"/>
        <v>２２検査結果（排煙設備）別記第二号-3　令第126条の2第1項に規定する居室等-3（6）-改善（予定）年月-状況</v>
      </c>
      <c r="AL1713" s="392" t="s">
        <v>4658</v>
      </c>
    </row>
    <row r="1714" spans="5:38" x14ac:dyDescent="0.15">
      <c r="E1714" s="1121">
        <f>'3_入力シート【検査結果表】 排煙設備'!$AZ$119</f>
        <v>0</v>
      </c>
      <c r="J1714" s="699" t="s">
        <v>2070</v>
      </c>
      <c r="K1714" s="699" t="s">
        <v>5548</v>
      </c>
      <c r="L1714" s="852" t="s">
        <v>92</v>
      </c>
      <c r="M1714" s="699" t="s">
        <v>2126</v>
      </c>
      <c r="N1714" s="852" t="s">
        <v>1995</v>
      </c>
      <c r="O1714" s="699" t="s">
        <v>2127</v>
      </c>
      <c r="P1714" s="852" t="s">
        <v>1995</v>
      </c>
      <c r="Q1714" s="699" t="s">
        <v>3514</v>
      </c>
      <c r="R1714" s="699"/>
      <c r="S1714" s="699"/>
      <c r="T1714" s="181"/>
      <c r="U1714" s="181"/>
      <c r="AC1714" s="361" t="str">
        <f t="shared" si="29"/>
        <v>２２検査結果（排煙設備）別記第二号-4　予備電源-4（1）-検査結果</v>
      </c>
      <c r="AL1714" s="392" t="s">
        <v>4659</v>
      </c>
    </row>
    <row r="1715" spans="5:38" x14ac:dyDescent="0.15">
      <c r="E1715" s="1121">
        <f>'3_入力シート【検査結果表】 排煙設備'!$BL$119</f>
        <v>0</v>
      </c>
      <c r="J1715" s="699" t="s">
        <v>2070</v>
      </c>
      <c r="K1715" s="699" t="s">
        <v>5548</v>
      </c>
      <c r="L1715" s="852" t="s">
        <v>92</v>
      </c>
      <c r="M1715" s="699" t="s">
        <v>2126</v>
      </c>
      <c r="N1715" s="852" t="s">
        <v>1995</v>
      </c>
      <c r="O1715" s="699" t="s">
        <v>2127</v>
      </c>
      <c r="P1715" s="852" t="s">
        <v>1995</v>
      </c>
      <c r="Q1715" s="699" t="s">
        <v>1996</v>
      </c>
      <c r="R1715" s="699"/>
      <c r="S1715" s="699"/>
      <c r="T1715" s="181"/>
      <c r="U1715" s="181"/>
      <c r="AC1715" s="361" t="str">
        <f t="shared" si="29"/>
        <v>２２検査結果（排煙設備）別記第二号-4　予備電源-4（1）-検査者番号</v>
      </c>
      <c r="AL1715" s="392" t="s">
        <v>4660</v>
      </c>
    </row>
    <row r="1716" spans="5:38" x14ac:dyDescent="0.15">
      <c r="E1716" s="1121">
        <f>'3_入力シート【検査結果表】 排煙設備'!$BN$119</f>
        <v>0</v>
      </c>
      <c r="J1716" s="699" t="s">
        <v>2070</v>
      </c>
      <c r="K1716" s="699" t="s">
        <v>5548</v>
      </c>
      <c r="L1716" s="852" t="s">
        <v>92</v>
      </c>
      <c r="M1716" s="699" t="s">
        <v>2126</v>
      </c>
      <c r="N1716" s="852" t="s">
        <v>1995</v>
      </c>
      <c r="O1716" s="699" t="s">
        <v>2127</v>
      </c>
      <c r="P1716" s="852" t="s">
        <v>1995</v>
      </c>
      <c r="Q1716" s="699" t="s">
        <v>1997</v>
      </c>
      <c r="R1716" s="699"/>
      <c r="S1716" s="699"/>
      <c r="T1716" s="181"/>
      <c r="U1716" s="181"/>
      <c r="AC1716" s="361" t="str">
        <f t="shared" si="29"/>
        <v>２２検査結果（排煙設備）別記第二号-4　予備電源-4（1）-指摘の具体的内容等</v>
      </c>
      <c r="AL1716" s="392" t="s">
        <v>4661</v>
      </c>
    </row>
    <row r="1717" spans="5:38" x14ac:dyDescent="0.15">
      <c r="E1717" s="1121">
        <f>'3_入力シート【検査結果表】 排煙設備'!$BX$119</f>
        <v>0</v>
      </c>
      <c r="J1717" s="699" t="s">
        <v>2070</v>
      </c>
      <c r="K1717" s="699" t="s">
        <v>5548</v>
      </c>
      <c r="L1717" s="852" t="s">
        <v>92</v>
      </c>
      <c r="M1717" s="699" t="s">
        <v>2126</v>
      </c>
      <c r="N1717" s="852" t="s">
        <v>1995</v>
      </c>
      <c r="O1717" s="699" t="s">
        <v>2127</v>
      </c>
      <c r="P1717" s="852" t="s">
        <v>1995</v>
      </c>
      <c r="Q1717" s="699" t="s">
        <v>1998</v>
      </c>
      <c r="R1717" s="699"/>
      <c r="S1717" s="699"/>
      <c r="T1717" s="181"/>
      <c r="U1717" s="181"/>
      <c r="AC1717" s="361" t="str">
        <f t="shared" si="29"/>
        <v>２２検査結果（排煙設備）別記第二号-4　予備電源-4（1）-改善策の具体的内容等</v>
      </c>
      <c r="AL1717" s="392" t="s">
        <v>4662</v>
      </c>
    </row>
    <row r="1718" spans="5:38" x14ac:dyDescent="0.15">
      <c r="E1718" s="1121">
        <f>'3_入力シート【検査結果表】 排煙設備'!$CM$119</f>
        <v>0</v>
      </c>
      <c r="J1718" s="699" t="s">
        <v>2070</v>
      </c>
      <c r="K1718" s="699" t="s">
        <v>5548</v>
      </c>
      <c r="L1718" s="852" t="s">
        <v>92</v>
      </c>
      <c r="M1718" s="699" t="s">
        <v>2126</v>
      </c>
      <c r="N1718" s="852" t="s">
        <v>1995</v>
      </c>
      <c r="O1718" s="699" t="s">
        <v>2127</v>
      </c>
      <c r="P1718" s="852" t="s">
        <v>1995</v>
      </c>
      <c r="Q1718" s="699" t="s">
        <v>1999</v>
      </c>
      <c r="R1718" s="852" t="s">
        <v>1995</v>
      </c>
      <c r="S1718" s="699" t="s">
        <v>2000</v>
      </c>
      <c r="T1718" s="181"/>
      <c r="U1718" s="181"/>
      <c r="AC1718" s="361" t="str">
        <f t="shared" si="29"/>
        <v>２２検査結果（排煙設備）別記第二号-4　予備電源-4（1）-改善（予定）年月-年（令和）</v>
      </c>
      <c r="AL1718" s="392" t="s">
        <v>4663</v>
      </c>
    </row>
    <row r="1719" spans="5:38" x14ac:dyDescent="0.15">
      <c r="E1719" s="1121">
        <f>'3_入力シート【検査結果表】 排煙設備'!$CP$119</f>
        <v>0</v>
      </c>
      <c r="J1719" s="699" t="s">
        <v>2070</v>
      </c>
      <c r="K1719" s="699" t="s">
        <v>5548</v>
      </c>
      <c r="L1719" s="852" t="s">
        <v>92</v>
      </c>
      <c r="M1719" s="699" t="s">
        <v>2126</v>
      </c>
      <c r="N1719" s="852" t="s">
        <v>1995</v>
      </c>
      <c r="O1719" s="699" t="s">
        <v>2127</v>
      </c>
      <c r="P1719" s="852" t="s">
        <v>1995</v>
      </c>
      <c r="Q1719" s="699" t="s">
        <v>1999</v>
      </c>
      <c r="R1719" s="852" t="s">
        <v>1995</v>
      </c>
      <c r="S1719" s="699" t="s">
        <v>2001</v>
      </c>
      <c r="T1719" s="181"/>
      <c r="U1719" s="181"/>
      <c r="AC1719" s="361" t="str">
        <f t="shared" si="29"/>
        <v>２２検査結果（排煙設備）別記第二号-4　予備電源-4（1）-改善（予定）年月-月</v>
      </c>
      <c r="AL1719" s="392" t="s">
        <v>4664</v>
      </c>
    </row>
    <row r="1720" spans="5:38" x14ac:dyDescent="0.15">
      <c r="E1720" s="1121">
        <f>'3_入力シート【検査結果表】 排煙設備'!$CS$119</f>
        <v>0</v>
      </c>
      <c r="J1720" s="699" t="s">
        <v>2070</v>
      </c>
      <c r="K1720" s="699" t="s">
        <v>5548</v>
      </c>
      <c r="L1720" s="852" t="s">
        <v>92</v>
      </c>
      <c r="M1720" s="699" t="s">
        <v>2126</v>
      </c>
      <c r="N1720" s="852" t="s">
        <v>1995</v>
      </c>
      <c r="O1720" s="699" t="s">
        <v>2127</v>
      </c>
      <c r="P1720" s="852" t="s">
        <v>1995</v>
      </c>
      <c r="Q1720" s="699" t="s">
        <v>1999</v>
      </c>
      <c r="R1720" s="852" t="s">
        <v>1995</v>
      </c>
      <c r="S1720" s="699" t="s">
        <v>2002</v>
      </c>
      <c r="T1720" s="181"/>
      <c r="U1720" s="181"/>
      <c r="AC1720" s="361" t="str">
        <f t="shared" si="29"/>
        <v>２２検査結果（排煙設備）別記第二号-4　予備電源-4（1）-改善（予定）年月-状況</v>
      </c>
      <c r="AL1720" s="392" t="s">
        <v>4665</v>
      </c>
    </row>
    <row r="1721" spans="5:38" x14ac:dyDescent="0.15">
      <c r="E1721" s="1121">
        <f>'3_入力シート【検査結果表】 排煙設備'!$AZ$120</f>
        <v>0</v>
      </c>
      <c r="J1721" s="699" t="s">
        <v>2070</v>
      </c>
      <c r="K1721" s="699" t="s">
        <v>5548</v>
      </c>
      <c r="L1721" s="852" t="s">
        <v>92</v>
      </c>
      <c r="M1721" s="699" t="s">
        <v>2126</v>
      </c>
      <c r="N1721" s="852" t="s">
        <v>1995</v>
      </c>
      <c r="O1721" s="699" t="s">
        <v>2128</v>
      </c>
      <c r="P1721" s="852" t="s">
        <v>1995</v>
      </c>
      <c r="Q1721" s="699" t="s">
        <v>3514</v>
      </c>
      <c r="R1721" s="699"/>
      <c r="S1721" s="699"/>
      <c r="T1721" s="181"/>
      <c r="U1721" s="181"/>
      <c r="AC1721" s="361" t="str">
        <f t="shared" si="29"/>
        <v>２２検査結果（排煙設備）別記第二号-4　予備電源-4（2）-検査結果</v>
      </c>
      <c r="AL1721" s="392" t="s">
        <v>4666</v>
      </c>
    </row>
    <row r="1722" spans="5:38" x14ac:dyDescent="0.15">
      <c r="E1722" s="1121">
        <f>'3_入力シート【検査結果表】 排煙設備'!$BL$120</f>
        <v>0</v>
      </c>
      <c r="J1722" s="699" t="s">
        <v>2070</v>
      </c>
      <c r="K1722" s="699" t="s">
        <v>5548</v>
      </c>
      <c r="L1722" s="852" t="s">
        <v>92</v>
      </c>
      <c r="M1722" s="699" t="s">
        <v>2126</v>
      </c>
      <c r="N1722" s="852" t="s">
        <v>1995</v>
      </c>
      <c r="O1722" s="699" t="s">
        <v>2128</v>
      </c>
      <c r="P1722" s="852" t="s">
        <v>1995</v>
      </c>
      <c r="Q1722" s="699" t="s">
        <v>1996</v>
      </c>
      <c r="R1722" s="699"/>
      <c r="S1722" s="699"/>
      <c r="T1722" s="181"/>
      <c r="U1722" s="181"/>
      <c r="AC1722" s="361" t="str">
        <f t="shared" si="29"/>
        <v>２２検査結果（排煙設備）別記第二号-4　予備電源-4（2）-検査者番号</v>
      </c>
      <c r="AL1722" s="392" t="s">
        <v>4667</v>
      </c>
    </row>
    <row r="1723" spans="5:38" x14ac:dyDescent="0.15">
      <c r="E1723" s="1121">
        <f>'3_入力シート【検査結果表】 排煙設備'!$BN$120</f>
        <v>0</v>
      </c>
      <c r="J1723" s="699" t="s">
        <v>2070</v>
      </c>
      <c r="K1723" s="699" t="s">
        <v>5548</v>
      </c>
      <c r="L1723" s="852" t="s">
        <v>92</v>
      </c>
      <c r="M1723" s="699" t="s">
        <v>2126</v>
      </c>
      <c r="N1723" s="852" t="s">
        <v>1995</v>
      </c>
      <c r="O1723" s="699" t="s">
        <v>2128</v>
      </c>
      <c r="P1723" s="852" t="s">
        <v>1995</v>
      </c>
      <c r="Q1723" s="699" t="s">
        <v>1997</v>
      </c>
      <c r="R1723" s="699"/>
      <c r="S1723" s="699"/>
      <c r="T1723" s="181"/>
      <c r="U1723" s="181"/>
      <c r="AC1723" s="361" t="str">
        <f t="shared" si="29"/>
        <v>２２検査結果（排煙設備）別記第二号-4　予備電源-4（2）-指摘の具体的内容等</v>
      </c>
      <c r="AL1723" s="392" t="s">
        <v>4668</v>
      </c>
    </row>
    <row r="1724" spans="5:38" x14ac:dyDescent="0.15">
      <c r="E1724" s="1121">
        <f>'3_入力シート【検査結果表】 排煙設備'!$BX$120</f>
        <v>0</v>
      </c>
      <c r="J1724" s="699" t="s">
        <v>2070</v>
      </c>
      <c r="K1724" s="699" t="s">
        <v>5548</v>
      </c>
      <c r="L1724" s="852" t="s">
        <v>92</v>
      </c>
      <c r="M1724" s="699" t="s">
        <v>2126</v>
      </c>
      <c r="N1724" s="852" t="s">
        <v>1995</v>
      </c>
      <c r="O1724" s="699" t="s">
        <v>2128</v>
      </c>
      <c r="P1724" s="852" t="s">
        <v>1995</v>
      </c>
      <c r="Q1724" s="699" t="s">
        <v>1998</v>
      </c>
      <c r="R1724" s="699"/>
      <c r="S1724" s="699"/>
      <c r="T1724" s="181"/>
      <c r="U1724" s="181"/>
      <c r="AC1724" s="361" t="str">
        <f t="shared" si="29"/>
        <v>２２検査結果（排煙設備）別記第二号-4　予備電源-4（2）-改善策の具体的内容等</v>
      </c>
      <c r="AL1724" s="392" t="s">
        <v>4669</v>
      </c>
    </row>
    <row r="1725" spans="5:38" x14ac:dyDescent="0.15">
      <c r="E1725" s="1121">
        <f>'3_入力シート【検査結果表】 排煙設備'!$CM$120</f>
        <v>0</v>
      </c>
      <c r="J1725" s="699" t="s">
        <v>2070</v>
      </c>
      <c r="K1725" s="699" t="s">
        <v>5548</v>
      </c>
      <c r="L1725" s="852" t="s">
        <v>92</v>
      </c>
      <c r="M1725" s="699" t="s">
        <v>2126</v>
      </c>
      <c r="N1725" s="852" t="s">
        <v>1995</v>
      </c>
      <c r="O1725" s="699" t="s">
        <v>2128</v>
      </c>
      <c r="P1725" s="852" t="s">
        <v>1995</v>
      </c>
      <c r="Q1725" s="699" t="s">
        <v>1999</v>
      </c>
      <c r="R1725" s="852" t="s">
        <v>1995</v>
      </c>
      <c r="S1725" s="699" t="s">
        <v>2000</v>
      </c>
      <c r="T1725" s="181"/>
      <c r="U1725" s="181"/>
      <c r="AC1725" s="361" t="str">
        <f t="shared" si="29"/>
        <v>２２検査結果（排煙設備）別記第二号-4　予備電源-4（2）-改善（予定）年月-年（令和）</v>
      </c>
      <c r="AL1725" s="392" t="s">
        <v>4670</v>
      </c>
    </row>
    <row r="1726" spans="5:38" x14ac:dyDescent="0.15">
      <c r="E1726" s="1121">
        <f>'3_入力シート【検査結果表】 排煙設備'!$CP$120</f>
        <v>0</v>
      </c>
      <c r="J1726" s="699" t="s">
        <v>2070</v>
      </c>
      <c r="K1726" s="699" t="s">
        <v>5548</v>
      </c>
      <c r="L1726" s="852" t="s">
        <v>92</v>
      </c>
      <c r="M1726" s="699" t="s">
        <v>2126</v>
      </c>
      <c r="N1726" s="852" t="s">
        <v>1995</v>
      </c>
      <c r="O1726" s="699" t="s">
        <v>2128</v>
      </c>
      <c r="P1726" s="852" t="s">
        <v>1995</v>
      </c>
      <c r="Q1726" s="699" t="s">
        <v>1999</v>
      </c>
      <c r="R1726" s="852" t="s">
        <v>1995</v>
      </c>
      <c r="S1726" s="699" t="s">
        <v>2001</v>
      </c>
      <c r="T1726" s="181"/>
      <c r="U1726" s="181"/>
      <c r="AC1726" s="361" t="str">
        <f t="shared" si="29"/>
        <v>２２検査結果（排煙設備）別記第二号-4　予備電源-4（2）-改善（予定）年月-月</v>
      </c>
      <c r="AL1726" s="392" t="s">
        <v>4671</v>
      </c>
    </row>
    <row r="1727" spans="5:38" x14ac:dyDescent="0.15">
      <c r="E1727" s="1121">
        <f>'3_入力シート【検査結果表】 排煙設備'!$CS$120</f>
        <v>0</v>
      </c>
      <c r="J1727" s="699" t="s">
        <v>2070</v>
      </c>
      <c r="K1727" s="699" t="s">
        <v>5548</v>
      </c>
      <c r="L1727" s="852" t="s">
        <v>92</v>
      </c>
      <c r="M1727" s="699" t="s">
        <v>2126</v>
      </c>
      <c r="N1727" s="852" t="s">
        <v>1995</v>
      </c>
      <c r="O1727" s="699" t="s">
        <v>2128</v>
      </c>
      <c r="P1727" s="852" t="s">
        <v>1995</v>
      </c>
      <c r="Q1727" s="699" t="s">
        <v>1999</v>
      </c>
      <c r="R1727" s="852" t="s">
        <v>1995</v>
      </c>
      <c r="S1727" s="699" t="s">
        <v>2002</v>
      </c>
      <c r="T1727" s="181"/>
      <c r="U1727" s="181"/>
      <c r="AC1727" s="361" t="str">
        <f t="shared" si="29"/>
        <v>２２検査結果（排煙設備）別記第二号-4　予備電源-4（2）-改善（予定）年月-状況</v>
      </c>
      <c r="AL1727" s="392" t="s">
        <v>4672</v>
      </c>
    </row>
    <row r="1728" spans="5:38" x14ac:dyDescent="0.15">
      <c r="E1728" s="1121">
        <f>'3_入力シート【検査結果表】 排煙設備'!$AZ$121</f>
        <v>0</v>
      </c>
      <c r="J1728" s="699" t="s">
        <v>2070</v>
      </c>
      <c r="K1728" s="699" t="s">
        <v>5548</v>
      </c>
      <c r="L1728" s="852" t="s">
        <v>92</v>
      </c>
      <c r="M1728" s="699" t="s">
        <v>2126</v>
      </c>
      <c r="N1728" s="852" t="s">
        <v>1995</v>
      </c>
      <c r="O1728" s="699" t="s">
        <v>2129</v>
      </c>
      <c r="P1728" s="852" t="s">
        <v>1995</v>
      </c>
      <c r="Q1728" s="699" t="s">
        <v>3514</v>
      </c>
      <c r="R1728" s="699"/>
      <c r="S1728" s="699"/>
      <c r="T1728" s="181"/>
      <c r="U1728" s="181"/>
      <c r="AC1728" s="361" t="str">
        <f t="shared" si="29"/>
        <v>２２検査結果（排煙設備）別記第二号-4　予備電源-4（3）-検査結果</v>
      </c>
      <c r="AL1728" s="392" t="s">
        <v>4673</v>
      </c>
    </row>
    <row r="1729" spans="5:38" x14ac:dyDescent="0.15">
      <c r="E1729" s="1121">
        <f>'3_入力シート【検査結果表】 排煙設備'!$BL$121</f>
        <v>0</v>
      </c>
      <c r="J1729" s="699" t="s">
        <v>2070</v>
      </c>
      <c r="K1729" s="699" t="s">
        <v>5548</v>
      </c>
      <c r="L1729" s="852" t="s">
        <v>92</v>
      </c>
      <c r="M1729" s="699" t="s">
        <v>2126</v>
      </c>
      <c r="N1729" s="852" t="s">
        <v>1995</v>
      </c>
      <c r="O1729" s="699" t="s">
        <v>2129</v>
      </c>
      <c r="P1729" s="852" t="s">
        <v>1995</v>
      </c>
      <c r="Q1729" s="699" t="s">
        <v>1996</v>
      </c>
      <c r="R1729" s="699"/>
      <c r="S1729" s="699"/>
      <c r="T1729" s="181"/>
      <c r="U1729" s="181"/>
      <c r="AC1729" s="361" t="str">
        <f t="shared" si="29"/>
        <v>２２検査結果（排煙設備）別記第二号-4　予備電源-4（3）-検査者番号</v>
      </c>
      <c r="AL1729" s="392" t="s">
        <v>4674</v>
      </c>
    </row>
    <row r="1730" spans="5:38" x14ac:dyDescent="0.15">
      <c r="E1730" s="1121">
        <f>'3_入力シート【検査結果表】 排煙設備'!$BN$121</f>
        <v>0</v>
      </c>
      <c r="J1730" s="699" t="s">
        <v>2070</v>
      </c>
      <c r="K1730" s="699" t="s">
        <v>5548</v>
      </c>
      <c r="L1730" s="852" t="s">
        <v>92</v>
      </c>
      <c r="M1730" s="699" t="s">
        <v>2126</v>
      </c>
      <c r="N1730" s="852" t="s">
        <v>1995</v>
      </c>
      <c r="O1730" s="699" t="s">
        <v>2129</v>
      </c>
      <c r="P1730" s="852" t="s">
        <v>1995</v>
      </c>
      <c r="Q1730" s="699" t="s">
        <v>1997</v>
      </c>
      <c r="R1730" s="699"/>
      <c r="S1730" s="699"/>
      <c r="T1730" s="181"/>
      <c r="U1730" s="181"/>
      <c r="AC1730" s="361" t="str">
        <f t="shared" si="29"/>
        <v>２２検査結果（排煙設備）別記第二号-4　予備電源-4（3）-指摘の具体的内容等</v>
      </c>
      <c r="AL1730" s="392" t="s">
        <v>4675</v>
      </c>
    </row>
    <row r="1731" spans="5:38" x14ac:dyDescent="0.15">
      <c r="E1731" s="1121">
        <f>'3_入力シート【検査結果表】 排煙設備'!$BX$121</f>
        <v>0</v>
      </c>
      <c r="J1731" s="699" t="s">
        <v>2070</v>
      </c>
      <c r="K1731" s="699" t="s">
        <v>5548</v>
      </c>
      <c r="L1731" s="852" t="s">
        <v>92</v>
      </c>
      <c r="M1731" s="699" t="s">
        <v>2126</v>
      </c>
      <c r="N1731" s="852" t="s">
        <v>1995</v>
      </c>
      <c r="O1731" s="699" t="s">
        <v>2129</v>
      </c>
      <c r="P1731" s="852" t="s">
        <v>1995</v>
      </c>
      <c r="Q1731" s="699" t="s">
        <v>1998</v>
      </c>
      <c r="R1731" s="699"/>
      <c r="S1731" s="699"/>
      <c r="T1731" s="181"/>
      <c r="U1731" s="181"/>
      <c r="AC1731" s="361" t="str">
        <f t="shared" si="29"/>
        <v>２２検査結果（排煙設備）別記第二号-4　予備電源-4（3）-改善策の具体的内容等</v>
      </c>
      <c r="AL1731" s="392" t="s">
        <v>4676</v>
      </c>
    </row>
    <row r="1732" spans="5:38" x14ac:dyDescent="0.15">
      <c r="E1732" s="1121">
        <f>'3_入力シート【検査結果表】 排煙設備'!$CM$121</f>
        <v>0</v>
      </c>
      <c r="J1732" s="699" t="s">
        <v>2070</v>
      </c>
      <c r="K1732" s="699" t="s">
        <v>5548</v>
      </c>
      <c r="L1732" s="852" t="s">
        <v>92</v>
      </c>
      <c r="M1732" s="699" t="s">
        <v>2126</v>
      </c>
      <c r="N1732" s="852" t="s">
        <v>1995</v>
      </c>
      <c r="O1732" s="699" t="s">
        <v>2129</v>
      </c>
      <c r="P1732" s="852" t="s">
        <v>1995</v>
      </c>
      <c r="Q1732" s="699" t="s">
        <v>1999</v>
      </c>
      <c r="R1732" s="852" t="s">
        <v>1995</v>
      </c>
      <c r="S1732" s="699" t="s">
        <v>2000</v>
      </c>
      <c r="T1732" s="181"/>
      <c r="U1732" s="181"/>
      <c r="AC1732" s="361" t="str">
        <f t="shared" si="29"/>
        <v>２２検査結果（排煙設備）別記第二号-4　予備電源-4（3）-改善（予定）年月-年（令和）</v>
      </c>
      <c r="AL1732" s="392" t="s">
        <v>4677</v>
      </c>
    </row>
    <row r="1733" spans="5:38" x14ac:dyDescent="0.15">
      <c r="E1733" s="1121">
        <f>'3_入力シート【検査結果表】 排煙設備'!$CP$121</f>
        <v>0</v>
      </c>
      <c r="J1733" s="699" t="s">
        <v>2070</v>
      </c>
      <c r="K1733" s="699" t="s">
        <v>5548</v>
      </c>
      <c r="L1733" s="852" t="s">
        <v>92</v>
      </c>
      <c r="M1733" s="699" t="s">
        <v>2126</v>
      </c>
      <c r="N1733" s="852" t="s">
        <v>1995</v>
      </c>
      <c r="O1733" s="699" t="s">
        <v>2129</v>
      </c>
      <c r="P1733" s="852" t="s">
        <v>1995</v>
      </c>
      <c r="Q1733" s="699" t="s">
        <v>1999</v>
      </c>
      <c r="R1733" s="852" t="s">
        <v>1995</v>
      </c>
      <c r="S1733" s="699" t="s">
        <v>2001</v>
      </c>
      <c r="T1733" s="181"/>
      <c r="U1733" s="181"/>
      <c r="AC1733" s="361" t="str">
        <f t="shared" si="29"/>
        <v>２２検査結果（排煙設備）別記第二号-4　予備電源-4（3）-改善（予定）年月-月</v>
      </c>
      <c r="AL1733" s="392" t="s">
        <v>4678</v>
      </c>
    </row>
    <row r="1734" spans="5:38" x14ac:dyDescent="0.15">
      <c r="E1734" s="1121">
        <f>'3_入力シート【検査結果表】 排煙設備'!$CS$121</f>
        <v>0</v>
      </c>
      <c r="J1734" s="699" t="s">
        <v>2070</v>
      </c>
      <c r="K1734" s="699" t="s">
        <v>5548</v>
      </c>
      <c r="L1734" s="852" t="s">
        <v>92</v>
      </c>
      <c r="M1734" s="699" t="s">
        <v>2126</v>
      </c>
      <c r="N1734" s="852" t="s">
        <v>1995</v>
      </c>
      <c r="O1734" s="699" t="s">
        <v>2129</v>
      </c>
      <c r="P1734" s="852" t="s">
        <v>1995</v>
      </c>
      <c r="Q1734" s="699" t="s">
        <v>1999</v>
      </c>
      <c r="R1734" s="852" t="s">
        <v>1995</v>
      </c>
      <c r="S1734" s="699" t="s">
        <v>2002</v>
      </c>
      <c r="T1734" s="181"/>
      <c r="U1734" s="181"/>
      <c r="AC1734" s="361" t="str">
        <f t="shared" si="29"/>
        <v>２２検査結果（排煙設備）別記第二号-4　予備電源-4（3）-改善（予定）年月-状況</v>
      </c>
      <c r="AL1734" s="392" t="s">
        <v>4679</v>
      </c>
    </row>
    <row r="1735" spans="5:38" x14ac:dyDescent="0.15">
      <c r="E1735" s="1121">
        <f>'3_入力シート【検査結果表】 排煙設備'!$AZ$122</f>
        <v>0</v>
      </c>
      <c r="J1735" s="699" t="s">
        <v>2070</v>
      </c>
      <c r="K1735" s="699" t="s">
        <v>5548</v>
      </c>
      <c r="L1735" s="852" t="s">
        <v>92</v>
      </c>
      <c r="M1735" s="699" t="s">
        <v>2126</v>
      </c>
      <c r="N1735" s="852" t="s">
        <v>1995</v>
      </c>
      <c r="O1735" s="699" t="s">
        <v>2130</v>
      </c>
      <c r="P1735" s="852" t="s">
        <v>1995</v>
      </c>
      <c r="Q1735" s="699" t="s">
        <v>3514</v>
      </c>
      <c r="R1735" s="699"/>
      <c r="S1735" s="699"/>
      <c r="T1735" s="181"/>
      <c r="U1735" s="181"/>
      <c r="AC1735" s="361" t="str">
        <f t="shared" si="29"/>
        <v>２２検査結果（排煙設備）別記第二号-4　予備電源-4（4）-検査結果</v>
      </c>
      <c r="AL1735" s="392" t="s">
        <v>4680</v>
      </c>
    </row>
    <row r="1736" spans="5:38" x14ac:dyDescent="0.15">
      <c r="E1736" s="1121">
        <f>'3_入力シート【検査結果表】 排煙設備'!$BL$122</f>
        <v>0</v>
      </c>
      <c r="J1736" s="699" t="s">
        <v>2070</v>
      </c>
      <c r="K1736" s="699" t="s">
        <v>5548</v>
      </c>
      <c r="L1736" s="852" t="s">
        <v>92</v>
      </c>
      <c r="M1736" s="699" t="s">
        <v>2126</v>
      </c>
      <c r="N1736" s="852" t="s">
        <v>1995</v>
      </c>
      <c r="O1736" s="699" t="s">
        <v>2130</v>
      </c>
      <c r="P1736" s="852" t="s">
        <v>1995</v>
      </c>
      <c r="Q1736" s="699" t="s">
        <v>1996</v>
      </c>
      <c r="R1736" s="699"/>
      <c r="S1736" s="699"/>
      <c r="T1736" s="181"/>
      <c r="U1736" s="181"/>
      <c r="AC1736" s="361" t="str">
        <f t="shared" si="29"/>
        <v>２２検査結果（排煙設備）別記第二号-4　予備電源-4（4）-検査者番号</v>
      </c>
      <c r="AL1736" s="392" t="s">
        <v>4681</v>
      </c>
    </row>
    <row r="1737" spans="5:38" x14ac:dyDescent="0.15">
      <c r="E1737" s="1121">
        <f>'3_入力シート【検査結果表】 排煙設備'!$BN$122</f>
        <v>0</v>
      </c>
      <c r="J1737" s="699" t="s">
        <v>2070</v>
      </c>
      <c r="K1737" s="699" t="s">
        <v>5548</v>
      </c>
      <c r="L1737" s="852" t="s">
        <v>92</v>
      </c>
      <c r="M1737" s="699" t="s">
        <v>2126</v>
      </c>
      <c r="N1737" s="852" t="s">
        <v>1995</v>
      </c>
      <c r="O1737" s="699" t="s">
        <v>2130</v>
      </c>
      <c r="P1737" s="852" t="s">
        <v>1995</v>
      </c>
      <c r="Q1737" s="699" t="s">
        <v>1997</v>
      </c>
      <c r="R1737" s="699"/>
      <c r="S1737" s="699"/>
      <c r="T1737" s="181"/>
      <c r="U1737" s="181"/>
      <c r="AC1737" s="361" t="str">
        <f t="shared" si="29"/>
        <v>２２検査結果（排煙設備）別記第二号-4　予備電源-4（4）-指摘の具体的内容等</v>
      </c>
      <c r="AL1737" s="392" t="s">
        <v>4682</v>
      </c>
    </row>
    <row r="1738" spans="5:38" x14ac:dyDescent="0.15">
      <c r="E1738" s="1121">
        <f>'3_入力シート【検査結果表】 排煙設備'!$BX$122</f>
        <v>0</v>
      </c>
      <c r="J1738" s="699" t="s">
        <v>2070</v>
      </c>
      <c r="K1738" s="699" t="s">
        <v>5548</v>
      </c>
      <c r="L1738" s="852" t="s">
        <v>92</v>
      </c>
      <c r="M1738" s="699" t="s">
        <v>2126</v>
      </c>
      <c r="N1738" s="852" t="s">
        <v>1995</v>
      </c>
      <c r="O1738" s="699" t="s">
        <v>2130</v>
      </c>
      <c r="P1738" s="852" t="s">
        <v>1995</v>
      </c>
      <c r="Q1738" s="699" t="s">
        <v>1998</v>
      </c>
      <c r="R1738" s="699"/>
      <c r="S1738" s="699"/>
      <c r="T1738" s="181"/>
      <c r="U1738" s="181"/>
      <c r="AC1738" s="361" t="str">
        <f t="shared" si="29"/>
        <v>２２検査結果（排煙設備）別記第二号-4　予備電源-4（4）-改善策の具体的内容等</v>
      </c>
      <c r="AL1738" s="392" t="s">
        <v>4683</v>
      </c>
    </row>
    <row r="1739" spans="5:38" x14ac:dyDescent="0.15">
      <c r="E1739" s="1121">
        <f>'3_入力シート【検査結果表】 排煙設備'!$CM$122</f>
        <v>0</v>
      </c>
      <c r="J1739" s="699" t="s">
        <v>2070</v>
      </c>
      <c r="K1739" s="699" t="s">
        <v>5548</v>
      </c>
      <c r="L1739" s="852" t="s">
        <v>92</v>
      </c>
      <c r="M1739" s="699" t="s">
        <v>2126</v>
      </c>
      <c r="N1739" s="852" t="s">
        <v>1995</v>
      </c>
      <c r="O1739" s="699" t="s">
        <v>2130</v>
      </c>
      <c r="P1739" s="852" t="s">
        <v>1995</v>
      </c>
      <c r="Q1739" s="699" t="s">
        <v>1999</v>
      </c>
      <c r="R1739" s="852" t="s">
        <v>1995</v>
      </c>
      <c r="S1739" s="699" t="s">
        <v>2000</v>
      </c>
      <c r="T1739" s="181"/>
      <c r="U1739" s="181"/>
      <c r="AC1739" s="361" t="str">
        <f t="shared" si="29"/>
        <v>２２検査結果（排煙設備）別記第二号-4　予備電源-4（4）-改善（予定）年月-年（令和）</v>
      </c>
      <c r="AL1739" s="392" t="s">
        <v>4684</v>
      </c>
    </row>
    <row r="1740" spans="5:38" x14ac:dyDescent="0.15">
      <c r="E1740" s="1121">
        <f>'3_入力シート【検査結果表】 排煙設備'!$CP$122</f>
        <v>0</v>
      </c>
      <c r="J1740" s="699" t="s">
        <v>2070</v>
      </c>
      <c r="K1740" s="699" t="s">
        <v>5548</v>
      </c>
      <c r="L1740" s="852" t="s">
        <v>92</v>
      </c>
      <c r="M1740" s="699" t="s">
        <v>2126</v>
      </c>
      <c r="N1740" s="852" t="s">
        <v>1995</v>
      </c>
      <c r="O1740" s="699" t="s">
        <v>2130</v>
      </c>
      <c r="P1740" s="852" t="s">
        <v>1995</v>
      </c>
      <c r="Q1740" s="699" t="s">
        <v>1999</v>
      </c>
      <c r="R1740" s="852" t="s">
        <v>1995</v>
      </c>
      <c r="S1740" s="699" t="s">
        <v>2001</v>
      </c>
      <c r="T1740" s="181"/>
      <c r="U1740" s="181"/>
      <c r="AC1740" s="361" t="str">
        <f t="shared" si="29"/>
        <v>２２検査結果（排煙設備）別記第二号-4　予備電源-4（4）-改善（予定）年月-月</v>
      </c>
      <c r="AL1740" s="392" t="s">
        <v>4685</v>
      </c>
    </row>
    <row r="1741" spans="5:38" x14ac:dyDescent="0.15">
      <c r="E1741" s="1121">
        <f>'3_入力シート【検査結果表】 排煙設備'!$CS$122</f>
        <v>0</v>
      </c>
      <c r="J1741" s="699" t="s">
        <v>2070</v>
      </c>
      <c r="K1741" s="699" t="s">
        <v>5548</v>
      </c>
      <c r="L1741" s="852" t="s">
        <v>92</v>
      </c>
      <c r="M1741" s="699" t="s">
        <v>2126</v>
      </c>
      <c r="N1741" s="852" t="s">
        <v>1995</v>
      </c>
      <c r="O1741" s="699" t="s">
        <v>2130</v>
      </c>
      <c r="P1741" s="852" t="s">
        <v>1995</v>
      </c>
      <c r="Q1741" s="699" t="s">
        <v>1999</v>
      </c>
      <c r="R1741" s="852" t="s">
        <v>1995</v>
      </c>
      <c r="S1741" s="699" t="s">
        <v>2002</v>
      </c>
      <c r="T1741" s="181"/>
      <c r="U1741" s="181"/>
      <c r="AC1741" s="361" t="str">
        <f t="shared" si="29"/>
        <v>２２検査結果（排煙設備）別記第二号-4　予備電源-4（4）-改善（予定）年月-状況</v>
      </c>
      <c r="AL1741" s="392" t="s">
        <v>4686</v>
      </c>
    </row>
    <row r="1742" spans="5:38" x14ac:dyDescent="0.15">
      <c r="E1742" s="1121">
        <f>'3_入力シート【検査結果表】 排煙設備'!$AZ$123</f>
        <v>0</v>
      </c>
      <c r="J1742" s="699" t="s">
        <v>2070</v>
      </c>
      <c r="K1742" s="699" t="s">
        <v>5548</v>
      </c>
      <c r="L1742" s="852" t="s">
        <v>92</v>
      </c>
      <c r="M1742" s="699" t="s">
        <v>2126</v>
      </c>
      <c r="N1742" s="852" t="s">
        <v>1995</v>
      </c>
      <c r="O1742" s="699" t="s">
        <v>2131</v>
      </c>
      <c r="P1742" s="852" t="s">
        <v>1995</v>
      </c>
      <c r="Q1742" s="699" t="s">
        <v>3514</v>
      </c>
      <c r="R1742" s="699"/>
      <c r="S1742" s="699"/>
      <c r="T1742" s="181"/>
      <c r="U1742" s="181"/>
      <c r="AC1742" s="361" t="str">
        <f t="shared" si="29"/>
        <v>２２検査結果（排煙設備）別記第二号-4　予備電源-4（5）-検査結果</v>
      </c>
      <c r="AL1742" s="392" t="s">
        <v>4687</v>
      </c>
    </row>
    <row r="1743" spans="5:38" x14ac:dyDescent="0.15">
      <c r="E1743" s="1121">
        <f>'3_入力シート【検査結果表】 排煙設備'!$BL$123</f>
        <v>0</v>
      </c>
      <c r="J1743" s="699" t="s">
        <v>2070</v>
      </c>
      <c r="K1743" s="699" t="s">
        <v>5548</v>
      </c>
      <c r="L1743" s="852" t="s">
        <v>92</v>
      </c>
      <c r="M1743" s="699" t="s">
        <v>2126</v>
      </c>
      <c r="N1743" s="852" t="s">
        <v>1995</v>
      </c>
      <c r="O1743" s="699" t="s">
        <v>2131</v>
      </c>
      <c r="P1743" s="852" t="s">
        <v>1995</v>
      </c>
      <c r="Q1743" s="699" t="s">
        <v>1996</v>
      </c>
      <c r="R1743" s="699"/>
      <c r="S1743" s="699"/>
      <c r="T1743" s="181"/>
      <c r="U1743" s="181"/>
      <c r="AC1743" s="361" t="str">
        <f t="shared" si="29"/>
        <v>２２検査結果（排煙設備）別記第二号-4　予備電源-4（5）-検査者番号</v>
      </c>
      <c r="AL1743" s="392" t="s">
        <v>4688</v>
      </c>
    </row>
    <row r="1744" spans="5:38" x14ac:dyDescent="0.15">
      <c r="E1744" s="1121">
        <f>'3_入力シート【検査結果表】 排煙設備'!$BN$123</f>
        <v>0</v>
      </c>
      <c r="J1744" s="699" t="s">
        <v>2070</v>
      </c>
      <c r="K1744" s="699" t="s">
        <v>5548</v>
      </c>
      <c r="L1744" s="852" t="s">
        <v>92</v>
      </c>
      <c r="M1744" s="699" t="s">
        <v>2126</v>
      </c>
      <c r="N1744" s="852" t="s">
        <v>1995</v>
      </c>
      <c r="O1744" s="699" t="s">
        <v>2131</v>
      </c>
      <c r="P1744" s="852" t="s">
        <v>1995</v>
      </c>
      <c r="Q1744" s="699" t="s">
        <v>1997</v>
      </c>
      <c r="R1744" s="699"/>
      <c r="S1744" s="699"/>
      <c r="T1744" s="181"/>
      <c r="U1744" s="181"/>
      <c r="AC1744" s="361" t="str">
        <f t="shared" si="29"/>
        <v>２２検査結果（排煙設備）別記第二号-4　予備電源-4（5）-指摘の具体的内容等</v>
      </c>
      <c r="AL1744" s="392" t="s">
        <v>4689</v>
      </c>
    </row>
    <row r="1745" spans="5:38" x14ac:dyDescent="0.15">
      <c r="E1745" s="1121">
        <f>'3_入力シート【検査結果表】 排煙設備'!$BX$123</f>
        <v>0</v>
      </c>
      <c r="J1745" s="699" t="s">
        <v>2070</v>
      </c>
      <c r="K1745" s="699" t="s">
        <v>5548</v>
      </c>
      <c r="L1745" s="852" t="s">
        <v>92</v>
      </c>
      <c r="M1745" s="699" t="s">
        <v>2126</v>
      </c>
      <c r="N1745" s="852" t="s">
        <v>1995</v>
      </c>
      <c r="O1745" s="699" t="s">
        <v>2131</v>
      </c>
      <c r="P1745" s="852" t="s">
        <v>1995</v>
      </c>
      <c r="Q1745" s="699" t="s">
        <v>1998</v>
      </c>
      <c r="R1745" s="699"/>
      <c r="S1745" s="699"/>
      <c r="T1745" s="181"/>
      <c r="U1745" s="181"/>
      <c r="AC1745" s="361" t="str">
        <f t="shared" si="29"/>
        <v>２２検査結果（排煙設備）別記第二号-4　予備電源-4（5）-改善策の具体的内容等</v>
      </c>
      <c r="AL1745" s="392" t="s">
        <v>4690</v>
      </c>
    </row>
    <row r="1746" spans="5:38" x14ac:dyDescent="0.15">
      <c r="E1746" s="1121">
        <f>'3_入力シート【検査結果表】 排煙設備'!$CM$123</f>
        <v>0</v>
      </c>
      <c r="J1746" s="699" t="s">
        <v>2070</v>
      </c>
      <c r="K1746" s="699" t="s">
        <v>5548</v>
      </c>
      <c r="L1746" s="852" t="s">
        <v>92</v>
      </c>
      <c r="M1746" s="699" t="s">
        <v>2126</v>
      </c>
      <c r="N1746" s="852" t="s">
        <v>1995</v>
      </c>
      <c r="O1746" s="699" t="s">
        <v>2131</v>
      </c>
      <c r="P1746" s="852" t="s">
        <v>1995</v>
      </c>
      <c r="Q1746" s="699" t="s">
        <v>1999</v>
      </c>
      <c r="R1746" s="852" t="s">
        <v>1995</v>
      </c>
      <c r="S1746" s="699" t="s">
        <v>2000</v>
      </c>
      <c r="T1746" s="181"/>
      <c r="U1746" s="181"/>
      <c r="AC1746" s="361" t="str">
        <f t="shared" si="29"/>
        <v>２２検査結果（排煙設備）別記第二号-4　予備電源-4（5）-改善（予定）年月-年（令和）</v>
      </c>
      <c r="AL1746" s="392" t="s">
        <v>4691</v>
      </c>
    </row>
    <row r="1747" spans="5:38" x14ac:dyDescent="0.15">
      <c r="E1747" s="1121">
        <f>'3_入力シート【検査結果表】 排煙設備'!$CP$123</f>
        <v>0</v>
      </c>
      <c r="J1747" s="699" t="s">
        <v>2070</v>
      </c>
      <c r="K1747" s="699" t="s">
        <v>5548</v>
      </c>
      <c r="L1747" s="852" t="s">
        <v>92</v>
      </c>
      <c r="M1747" s="699" t="s">
        <v>2126</v>
      </c>
      <c r="N1747" s="852" t="s">
        <v>1995</v>
      </c>
      <c r="O1747" s="699" t="s">
        <v>2131</v>
      </c>
      <c r="P1747" s="852" t="s">
        <v>1995</v>
      </c>
      <c r="Q1747" s="699" t="s">
        <v>1999</v>
      </c>
      <c r="R1747" s="852" t="s">
        <v>1995</v>
      </c>
      <c r="S1747" s="699" t="s">
        <v>2001</v>
      </c>
      <c r="T1747" s="181"/>
      <c r="U1747" s="181"/>
      <c r="AC1747" s="361" t="str">
        <f t="shared" si="29"/>
        <v>２２検査結果（排煙設備）別記第二号-4　予備電源-4（5）-改善（予定）年月-月</v>
      </c>
      <c r="AL1747" s="392" t="s">
        <v>4692</v>
      </c>
    </row>
    <row r="1748" spans="5:38" x14ac:dyDescent="0.15">
      <c r="E1748" s="1121">
        <f>'3_入力シート【検査結果表】 排煙設備'!$CS$123</f>
        <v>0</v>
      </c>
      <c r="J1748" s="699" t="s">
        <v>2070</v>
      </c>
      <c r="K1748" s="699" t="s">
        <v>5548</v>
      </c>
      <c r="L1748" s="852" t="s">
        <v>92</v>
      </c>
      <c r="M1748" s="699" t="s">
        <v>2126</v>
      </c>
      <c r="N1748" s="852" t="s">
        <v>1995</v>
      </c>
      <c r="O1748" s="699" t="s">
        <v>2131</v>
      </c>
      <c r="P1748" s="852" t="s">
        <v>1995</v>
      </c>
      <c r="Q1748" s="699" t="s">
        <v>1999</v>
      </c>
      <c r="R1748" s="852" t="s">
        <v>1995</v>
      </c>
      <c r="S1748" s="699" t="s">
        <v>2002</v>
      </c>
      <c r="T1748" s="181"/>
      <c r="U1748" s="181"/>
      <c r="AC1748" s="361" t="str">
        <f t="shared" si="29"/>
        <v>２２検査結果（排煙設備）別記第二号-4　予備電源-4（5）-改善（予定）年月-状況</v>
      </c>
      <c r="AL1748" s="392" t="s">
        <v>4693</v>
      </c>
    </row>
    <row r="1749" spans="5:38" x14ac:dyDescent="0.15">
      <c r="E1749" s="1121">
        <f>'3_入力シート【検査結果表】 排煙設備'!$AZ$124</f>
        <v>0</v>
      </c>
      <c r="J1749" s="699" t="s">
        <v>2070</v>
      </c>
      <c r="K1749" s="699" t="s">
        <v>5548</v>
      </c>
      <c r="L1749" s="852" t="s">
        <v>92</v>
      </c>
      <c r="M1749" s="699" t="s">
        <v>2126</v>
      </c>
      <c r="N1749" s="852" t="s">
        <v>1995</v>
      </c>
      <c r="O1749" s="699" t="s">
        <v>2132</v>
      </c>
      <c r="P1749" s="852" t="s">
        <v>1995</v>
      </c>
      <c r="Q1749" s="699" t="s">
        <v>3514</v>
      </c>
      <c r="R1749" s="699"/>
      <c r="S1749" s="699"/>
      <c r="T1749" s="181"/>
      <c r="U1749" s="181"/>
      <c r="AC1749" s="361" t="str">
        <f t="shared" si="29"/>
        <v>２２検査結果（排煙設備）別記第二号-4　予備電源-4（6）-検査結果</v>
      </c>
      <c r="AL1749" s="392" t="s">
        <v>4694</v>
      </c>
    </row>
    <row r="1750" spans="5:38" x14ac:dyDescent="0.15">
      <c r="E1750" s="1121">
        <f>'3_入力シート【検査結果表】 排煙設備'!$BL$124</f>
        <v>0</v>
      </c>
      <c r="J1750" s="699" t="s">
        <v>2070</v>
      </c>
      <c r="K1750" s="699" t="s">
        <v>5548</v>
      </c>
      <c r="L1750" s="852" t="s">
        <v>92</v>
      </c>
      <c r="M1750" s="699" t="s">
        <v>2126</v>
      </c>
      <c r="N1750" s="852" t="s">
        <v>1995</v>
      </c>
      <c r="O1750" s="699" t="s">
        <v>2132</v>
      </c>
      <c r="P1750" s="852" t="s">
        <v>1995</v>
      </c>
      <c r="Q1750" s="699" t="s">
        <v>1996</v>
      </c>
      <c r="R1750" s="699"/>
      <c r="S1750" s="699"/>
      <c r="T1750" s="181"/>
      <c r="U1750" s="181"/>
      <c r="AC1750" s="361" t="str">
        <f t="shared" si="29"/>
        <v>２２検査結果（排煙設備）別記第二号-4　予備電源-4（6）-検査者番号</v>
      </c>
      <c r="AL1750" s="392" t="s">
        <v>4695</v>
      </c>
    </row>
    <row r="1751" spans="5:38" x14ac:dyDescent="0.15">
      <c r="E1751" s="1121">
        <f>'3_入力シート【検査結果表】 排煙設備'!$BN$124</f>
        <v>0</v>
      </c>
      <c r="J1751" s="699" t="s">
        <v>2070</v>
      </c>
      <c r="K1751" s="699" t="s">
        <v>5548</v>
      </c>
      <c r="L1751" s="852" t="s">
        <v>92</v>
      </c>
      <c r="M1751" s="699" t="s">
        <v>2126</v>
      </c>
      <c r="N1751" s="852" t="s">
        <v>1995</v>
      </c>
      <c r="O1751" s="699" t="s">
        <v>2132</v>
      </c>
      <c r="P1751" s="852" t="s">
        <v>1995</v>
      </c>
      <c r="Q1751" s="699" t="s">
        <v>1997</v>
      </c>
      <c r="R1751" s="699"/>
      <c r="S1751" s="699"/>
      <c r="T1751" s="181"/>
      <c r="U1751" s="181"/>
      <c r="AC1751" s="361" t="str">
        <f t="shared" si="29"/>
        <v>２２検査結果（排煙設備）別記第二号-4　予備電源-4（6）-指摘の具体的内容等</v>
      </c>
      <c r="AL1751" s="392" t="s">
        <v>4696</v>
      </c>
    </row>
    <row r="1752" spans="5:38" x14ac:dyDescent="0.15">
      <c r="E1752" s="1121">
        <f>'3_入力シート【検査結果表】 排煙設備'!$BX$124</f>
        <v>0</v>
      </c>
      <c r="J1752" s="699" t="s">
        <v>2070</v>
      </c>
      <c r="K1752" s="699" t="s">
        <v>5548</v>
      </c>
      <c r="L1752" s="852" t="s">
        <v>92</v>
      </c>
      <c r="M1752" s="699" t="s">
        <v>2126</v>
      </c>
      <c r="N1752" s="852" t="s">
        <v>1995</v>
      </c>
      <c r="O1752" s="699" t="s">
        <v>2132</v>
      </c>
      <c r="P1752" s="852" t="s">
        <v>1995</v>
      </c>
      <c r="Q1752" s="699" t="s">
        <v>1998</v>
      </c>
      <c r="R1752" s="699"/>
      <c r="S1752" s="699"/>
      <c r="T1752" s="181"/>
      <c r="U1752" s="181"/>
      <c r="AC1752" s="361" t="str">
        <f t="shared" si="29"/>
        <v>２２検査結果（排煙設備）別記第二号-4　予備電源-4（6）-改善策の具体的内容等</v>
      </c>
      <c r="AL1752" s="392" t="s">
        <v>4697</v>
      </c>
    </row>
    <row r="1753" spans="5:38" x14ac:dyDescent="0.15">
      <c r="E1753" s="1121">
        <f>'3_入力シート【検査結果表】 排煙設備'!$CM$124</f>
        <v>0</v>
      </c>
      <c r="J1753" s="699" t="s">
        <v>2070</v>
      </c>
      <c r="K1753" s="699" t="s">
        <v>5548</v>
      </c>
      <c r="L1753" s="852" t="s">
        <v>92</v>
      </c>
      <c r="M1753" s="699" t="s">
        <v>2126</v>
      </c>
      <c r="N1753" s="852" t="s">
        <v>1995</v>
      </c>
      <c r="O1753" s="699" t="s">
        <v>2132</v>
      </c>
      <c r="P1753" s="852" t="s">
        <v>1995</v>
      </c>
      <c r="Q1753" s="699" t="s">
        <v>1999</v>
      </c>
      <c r="R1753" s="852" t="s">
        <v>1995</v>
      </c>
      <c r="S1753" s="699" t="s">
        <v>2000</v>
      </c>
      <c r="T1753" s="181"/>
      <c r="U1753" s="181"/>
      <c r="AC1753" s="361" t="str">
        <f t="shared" ref="AC1753:AC1816" si="30">CONCATENATE(J1753,K1753,L1753,M1753,N1753,O1753,P1753,Q1753,R1753,S1753,T1753,U1753)</f>
        <v>２２検査結果（排煙設備）別記第二号-4　予備電源-4（6）-改善（予定）年月-年（令和）</v>
      </c>
      <c r="AL1753" s="392" t="s">
        <v>4698</v>
      </c>
    </row>
    <row r="1754" spans="5:38" x14ac:dyDescent="0.15">
      <c r="E1754" s="1121">
        <f>'3_入力シート【検査結果表】 排煙設備'!$CP$124</f>
        <v>0</v>
      </c>
      <c r="J1754" s="699" t="s">
        <v>2070</v>
      </c>
      <c r="K1754" s="699" t="s">
        <v>5548</v>
      </c>
      <c r="L1754" s="852" t="s">
        <v>92</v>
      </c>
      <c r="M1754" s="699" t="s">
        <v>2126</v>
      </c>
      <c r="N1754" s="852" t="s">
        <v>1995</v>
      </c>
      <c r="O1754" s="699" t="s">
        <v>2132</v>
      </c>
      <c r="P1754" s="852" t="s">
        <v>1995</v>
      </c>
      <c r="Q1754" s="699" t="s">
        <v>1999</v>
      </c>
      <c r="R1754" s="852" t="s">
        <v>1995</v>
      </c>
      <c r="S1754" s="699" t="s">
        <v>2001</v>
      </c>
      <c r="T1754" s="181"/>
      <c r="U1754" s="181"/>
      <c r="AC1754" s="361" t="str">
        <f t="shared" si="30"/>
        <v>２２検査結果（排煙設備）別記第二号-4　予備電源-4（6）-改善（予定）年月-月</v>
      </c>
      <c r="AL1754" s="392" t="s">
        <v>4699</v>
      </c>
    </row>
    <row r="1755" spans="5:38" x14ac:dyDescent="0.15">
      <c r="E1755" s="1121">
        <f>'3_入力シート【検査結果表】 排煙設備'!$CS$124</f>
        <v>0</v>
      </c>
      <c r="J1755" s="699" t="s">
        <v>2070</v>
      </c>
      <c r="K1755" s="699" t="s">
        <v>5548</v>
      </c>
      <c r="L1755" s="852" t="s">
        <v>92</v>
      </c>
      <c r="M1755" s="699" t="s">
        <v>2126</v>
      </c>
      <c r="N1755" s="852" t="s">
        <v>1995</v>
      </c>
      <c r="O1755" s="699" t="s">
        <v>2132</v>
      </c>
      <c r="P1755" s="852" t="s">
        <v>1995</v>
      </c>
      <c r="Q1755" s="699" t="s">
        <v>1999</v>
      </c>
      <c r="R1755" s="852" t="s">
        <v>1995</v>
      </c>
      <c r="S1755" s="699" t="s">
        <v>2002</v>
      </c>
      <c r="T1755" s="181"/>
      <c r="U1755" s="181"/>
      <c r="AC1755" s="361" t="str">
        <f t="shared" si="30"/>
        <v>２２検査結果（排煙設備）別記第二号-4　予備電源-4（6）-改善（予定）年月-状況</v>
      </c>
      <c r="AL1755" s="392" t="s">
        <v>4700</v>
      </c>
    </row>
    <row r="1756" spans="5:38" x14ac:dyDescent="0.15">
      <c r="E1756" s="1121">
        <f>'3_入力シート【検査結果表】 排煙設備'!$AZ$125</f>
        <v>0</v>
      </c>
      <c r="J1756" s="699" t="s">
        <v>2070</v>
      </c>
      <c r="K1756" s="699" t="s">
        <v>5548</v>
      </c>
      <c r="L1756" s="852" t="s">
        <v>92</v>
      </c>
      <c r="M1756" s="699" t="s">
        <v>2126</v>
      </c>
      <c r="N1756" s="852" t="s">
        <v>1995</v>
      </c>
      <c r="O1756" s="699" t="s">
        <v>2133</v>
      </c>
      <c r="P1756" s="852" t="s">
        <v>1995</v>
      </c>
      <c r="Q1756" s="699" t="s">
        <v>3514</v>
      </c>
      <c r="R1756" s="699"/>
      <c r="S1756" s="699"/>
      <c r="T1756" s="181"/>
      <c r="U1756" s="181"/>
      <c r="AC1756" s="361" t="str">
        <f t="shared" si="30"/>
        <v>２２検査結果（排煙設備）別記第二号-4　予備電源-4（7）-検査結果</v>
      </c>
      <c r="AL1756" s="392" t="s">
        <v>4701</v>
      </c>
    </row>
    <row r="1757" spans="5:38" x14ac:dyDescent="0.15">
      <c r="E1757" s="1121">
        <f>'3_入力シート【検査結果表】 排煙設備'!$BL$125</f>
        <v>0</v>
      </c>
      <c r="J1757" s="699" t="s">
        <v>2070</v>
      </c>
      <c r="K1757" s="699" t="s">
        <v>5548</v>
      </c>
      <c r="L1757" s="852" t="s">
        <v>92</v>
      </c>
      <c r="M1757" s="699" t="s">
        <v>2126</v>
      </c>
      <c r="N1757" s="852" t="s">
        <v>1995</v>
      </c>
      <c r="O1757" s="699" t="s">
        <v>2133</v>
      </c>
      <c r="P1757" s="852" t="s">
        <v>1995</v>
      </c>
      <c r="Q1757" s="699" t="s">
        <v>1996</v>
      </c>
      <c r="R1757" s="699"/>
      <c r="S1757" s="699"/>
      <c r="T1757" s="181"/>
      <c r="U1757" s="181"/>
      <c r="AC1757" s="361" t="str">
        <f t="shared" si="30"/>
        <v>２２検査結果（排煙設備）別記第二号-4　予備電源-4（7）-検査者番号</v>
      </c>
      <c r="AL1757" s="392" t="s">
        <v>4702</v>
      </c>
    </row>
    <row r="1758" spans="5:38" x14ac:dyDescent="0.15">
      <c r="E1758" s="1121">
        <f>'3_入力シート【検査結果表】 排煙設備'!$BN$125</f>
        <v>0</v>
      </c>
      <c r="J1758" s="699" t="s">
        <v>2070</v>
      </c>
      <c r="K1758" s="699" t="s">
        <v>5548</v>
      </c>
      <c r="L1758" s="852" t="s">
        <v>92</v>
      </c>
      <c r="M1758" s="699" t="s">
        <v>2126</v>
      </c>
      <c r="N1758" s="852" t="s">
        <v>1995</v>
      </c>
      <c r="O1758" s="699" t="s">
        <v>2133</v>
      </c>
      <c r="P1758" s="852" t="s">
        <v>1995</v>
      </c>
      <c r="Q1758" s="699" t="s">
        <v>1997</v>
      </c>
      <c r="R1758" s="699"/>
      <c r="S1758" s="699"/>
      <c r="T1758" s="181"/>
      <c r="U1758" s="181"/>
      <c r="AC1758" s="361" t="str">
        <f t="shared" si="30"/>
        <v>２２検査結果（排煙設備）別記第二号-4　予備電源-4（7）-指摘の具体的内容等</v>
      </c>
      <c r="AL1758" s="392" t="s">
        <v>4703</v>
      </c>
    </row>
    <row r="1759" spans="5:38" x14ac:dyDescent="0.15">
      <c r="E1759" s="1121">
        <f>'3_入力シート【検査結果表】 排煙設備'!$BX$125</f>
        <v>0</v>
      </c>
      <c r="J1759" s="699" t="s">
        <v>2070</v>
      </c>
      <c r="K1759" s="699" t="s">
        <v>5548</v>
      </c>
      <c r="L1759" s="852" t="s">
        <v>92</v>
      </c>
      <c r="M1759" s="699" t="s">
        <v>2126</v>
      </c>
      <c r="N1759" s="852" t="s">
        <v>1995</v>
      </c>
      <c r="O1759" s="699" t="s">
        <v>2133</v>
      </c>
      <c r="P1759" s="852" t="s">
        <v>1995</v>
      </c>
      <c r="Q1759" s="699" t="s">
        <v>1998</v>
      </c>
      <c r="R1759" s="699"/>
      <c r="S1759" s="699"/>
      <c r="T1759" s="181"/>
      <c r="U1759" s="181"/>
      <c r="AC1759" s="361" t="str">
        <f t="shared" si="30"/>
        <v>２２検査結果（排煙設備）別記第二号-4　予備電源-4（7）-改善策の具体的内容等</v>
      </c>
      <c r="AL1759" s="392" t="s">
        <v>4704</v>
      </c>
    </row>
    <row r="1760" spans="5:38" x14ac:dyDescent="0.15">
      <c r="E1760" s="1121">
        <f>'3_入力シート【検査結果表】 排煙設備'!$CM$125</f>
        <v>0</v>
      </c>
      <c r="J1760" s="699" t="s">
        <v>2070</v>
      </c>
      <c r="K1760" s="699" t="s">
        <v>5548</v>
      </c>
      <c r="L1760" s="852" t="s">
        <v>92</v>
      </c>
      <c r="M1760" s="699" t="s">
        <v>2126</v>
      </c>
      <c r="N1760" s="852" t="s">
        <v>1995</v>
      </c>
      <c r="O1760" s="699" t="s">
        <v>2133</v>
      </c>
      <c r="P1760" s="852" t="s">
        <v>1995</v>
      </c>
      <c r="Q1760" s="699" t="s">
        <v>1999</v>
      </c>
      <c r="R1760" s="852" t="s">
        <v>1995</v>
      </c>
      <c r="S1760" s="699" t="s">
        <v>2000</v>
      </c>
      <c r="T1760" s="181"/>
      <c r="U1760" s="181"/>
      <c r="AC1760" s="361" t="str">
        <f t="shared" si="30"/>
        <v>２２検査結果（排煙設備）別記第二号-4　予備電源-4（7）-改善（予定）年月-年（令和）</v>
      </c>
      <c r="AL1760" s="392" t="s">
        <v>4705</v>
      </c>
    </row>
    <row r="1761" spans="5:38" x14ac:dyDescent="0.15">
      <c r="E1761" s="1121">
        <f>'3_入力シート【検査結果表】 排煙設備'!$CP$125</f>
        <v>0</v>
      </c>
      <c r="J1761" s="699" t="s">
        <v>2070</v>
      </c>
      <c r="K1761" s="699" t="s">
        <v>5548</v>
      </c>
      <c r="L1761" s="852" t="s">
        <v>92</v>
      </c>
      <c r="M1761" s="699" t="s">
        <v>2126</v>
      </c>
      <c r="N1761" s="852" t="s">
        <v>1995</v>
      </c>
      <c r="O1761" s="699" t="s">
        <v>2133</v>
      </c>
      <c r="P1761" s="852" t="s">
        <v>1995</v>
      </c>
      <c r="Q1761" s="699" t="s">
        <v>1999</v>
      </c>
      <c r="R1761" s="852" t="s">
        <v>1995</v>
      </c>
      <c r="S1761" s="699" t="s">
        <v>2001</v>
      </c>
      <c r="T1761" s="181"/>
      <c r="U1761" s="181"/>
      <c r="AC1761" s="361" t="str">
        <f t="shared" si="30"/>
        <v>２２検査結果（排煙設備）別記第二号-4　予備電源-4（7）-改善（予定）年月-月</v>
      </c>
      <c r="AL1761" s="392" t="s">
        <v>4706</v>
      </c>
    </row>
    <row r="1762" spans="5:38" x14ac:dyDescent="0.15">
      <c r="E1762" s="1121">
        <f>'3_入力シート【検査結果表】 排煙設備'!$CS$125</f>
        <v>0</v>
      </c>
      <c r="J1762" s="699" t="s">
        <v>2070</v>
      </c>
      <c r="K1762" s="699" t="s">
        <v>5548</v>
      </c>
      <c r="L1762" s="852" t="s">
        <v>92</v>
      </c>
      <c r="M1762" s="699" t="s">
        <v>2126</v>
      </c>
      <c r="N1762" s="852" t="s">
        <v>1995</v>
      </c>
      <c r="O1762" s="699" t="s">
        <v>2133</v>
      </c>
      <c r="P1762" s="852" t="s">
        <v>1995</v>
      </c>
      <c r="Q1762" s="699" t="s">
        <v>1999</v>
      </c>
      <c r="R1762" s="852" t="s">
        <v>1995</v>
      </c>
      <c r="S1762" s="699" t="s">
        <v>2002</v>
      </c>
      <c r="T1762" s="181"/>
      <c r="U1762" s="181"/>
      <c r="AC1762" s="361" t="str">
        <f t="shared" si="30"/>
        <v>２２検査結果（排煙設備）別記第二号-4　予備電源-4（7）-改善（予定）年月-状況</v>
      </c>
      <c r="AL1762" s="392" t="s">
        <v>4707</v>
      </c>
    </row>
    <row r="1763" spans="5:38" x14ac:dyDescent="0.15">
      <c r="E1763" s="1121">
        <f>'3_入力シート【検査結果表】 排煙設備'!$AZ$126</f>
        <v>0</v>
      </c>
      <c r="J1763" s="699" t="s">
        <v>2070</v>
      </c>
      <c r="K1763" s="699" t="s">
        <v>5548</v>
      </c>
      <c r="L1763" s="852" t="s">
        <v>92</v>
      </c>
      <c r="M1763" s="699" t="s">
        <v>2126</v>
      </c>
      <c r="N1763" s="852" t="s">
        <v>1995</v>
      </c>
      <c r="O1763" s="699" t="s">
        <v>2134</v>
      </c>
      <c r="P1763" s="852" t="s">
        <v>1995</v>
      </c>
      <c r="Q1763" s="699" t="s">
        <v>3514</v>
      </c>
      <c r="R1763" s="699"/>
      <c r="S1763" s="699"/>
      <c r="T1763" s="181"/>
      <c r="U1763" s="181"/>
      <c r="AC1763" s="361" t="str">
        <f t="shared" si="30"/>
        <v>２２検査結果（排煙設備）別記第二号-4　予備電源-4（8）-検査結果</v>
      </c>
      <c r="AL1763" s="392" t="s">
        <v>4708</v>
      </c>
    </row>
    <row r="1764" spans="5:38" x14ac:dyDescent="0.15">
      <c r="E1764" s="1121">
        <f>'3_入力シート【検査結果表】 排煙設備'!$BL$126</f>
        <v>0</v>
      </c>
      <c r="J1764" s="699" t="s">
        <v>2070</v>
      </c>
      <c r="K1764" s="699" t="s">
        <v>5548</v>
      </c>
      <c r="L1764" s="852" t="s">
        <v>92</v>
      </c>
      <c r="M1764" s="699" t="s">
        <v>2126</v>
      </c>
      <c r="N1764" s="852" t="s">
        <v>1995</v>
      </c>
      <c r="O1764" s="699" t="s">
        <v>2134</v>
      </c>
      <c r="P1764" s="852" t="s">
        <v>1995</v>
      </c>
      <c r="Q1764" s="699" t="s">
        <v>1996</v>
      </c>
      <c r="R1764" s="699"/>
      <c r="S1764" s="699"/>
      <c r="T1764" s="181"/>
      <c r="U1764" s="181"/>
      <c r="AC1764" s="361" t="str">
        <f t="shared" si="30"/>
        <v>２２検査結果（排煙設備）別記第二号-4　予備電源-4（8）-検査者番号</v>
      </c>
      <c r="AL1764" s="392" t="s">
        <v>4709</v>
      </c>
    </row>
    <row r="1765" spans="5:38" x14ac:dyDescent="0.15">
      <c r="E1765" s="1121">
        <f>'3_入力シート【検査結果表】 排煙設備'!$BN$126</f>
        <v>0</v>
      </c>
      <c r="J1765" s="699" t="s">
        <v>2070</v>
      </c>
      <c r="K1765" s="699" t="s">
        <v>5548</v>
      </c>
      <c r="L1765" s="852" t="s">
        <v>92</v>
      </c>
      <c r="M1765" s="699" t="s">
        <v>2126</v>
      </c>
      <c r="N1765" s="852" t="s">
        <v>1995</v>
      </c>
      <c r="O1765" s="699" t="s">
        <v>2134</v>
      </c>
      <c r="P1765" s="852" t="s">
        <v>1995</v>
      </c>
      <c r="Q1765" s="699" t="s">
        <v>1997</v>
      </c>
      <c r="R1765" s="699"/>
      <c r="S1765" s="699"/>
      <c r="T1765" s="181"/>
      <c r="U1765" s="181"/>
      <c r="AC1765" s="361" t="str">
        <f t="shared" si="30"/>
        <v>２２検査結果（排煙設備）別記第二号-4　予備電源-4（8）-指摘の具体的内容等</v>
      </c>
      <c r="AL1765" s="392" t="s">
        <v>4710</v>
      </c>
    </row>
    <row r="1766" spans="5:38" x14ac:dyDescent="0.15">
      <c r="E1766" s="1121">
        <f>'3_入力シート【検査結果表】 排煙設備'!$BX$126</f>
        <v>0</v>
      </c>
      <c r="J1766" s="699" t="s">
        <v>2070</v>
      </c>
      <c r="K1766" s="699" t="s">
        <v>5548</v>
      </c>
      <c r="L1766" s="852" t="s">
        <v>92</v>
      </c>
      <c r="M1766" s="699" t="s">
        <v>2126</v>
      </c>
      <c r="N1766" s="852" t="s">
        <v>1995</v>
      </c>
      <c r="O1766" s="699" t="s">
        <v>2134</v>
      </c>
      <c r="P1766" s="852" t="s">
        <v>1995</v>
      </c>
      <c r="Q1766" s="699" t="s">
        <v>1998</v>
      </c>
      <c r="R1766" s="699"/>
      <c r="S1766" s="699"/>
      <c r="T1766" s="181"/>
      <c r="U1766" s="181"/>
      <c r="AC1766" s="361" t="str">
        <f t="shared" si="30"/>
        <v>２２検査結果（排煙設備）別記第二号-4　予備電源-4（8）-改善策の具体的内容等</v>
      </c>
      <c r="AL1766" s="392" t="s">
        <v>4711</v>
      </c>
    </row>
    <row r="1767" spans="5:38" x14ac:dyDescent="0.15">
      <c r="E1767" s="1121">
        <f>'3_入力シート【検査結果表】 排煙設備'!$CM$126</f>
        <v>0</v>
      </c>
      <c r="J1767" s="699" t="s">
        <v>2070</v>
      </c>
      <c r="K1767" s="699" t="s">
        <v>5548</v>
      </c>
      <c r="L1767" s="852" t="s">
        <v>92</v>
      </c>
      <c r="M1767" s="699" t="s">
        <v>2126</v>
      </c>
      <c r="N1767" s="852" t="s">
        <v>1995</v>
      </c>
      <c r="O1767" s="699" t="s">
        <v>2134</v>
      </c>
      <c r="P1767" s="852" t="s">
        <v>1995</v>
      </c>
      <c r="Q1767" s="699" t="s">
        <v>1999</v>
      </c>
      <c r="R1767" s="852" t="s">
        <v>1995</v>
      </c>
      <c r="S1767" s="699" t="s">
        <v>2000</v>
      </c>
      <c r="T1767" s="181"/>
      <c r="U1767" s="181"/>
      <c r="AC1767" s="361" t="str">
        <f t="shared" si="30"/>
        <v>２２検査結果（排煙設備）別記第二号-4　予備電源-4（8）-改善（予定）年月-年（令和）</v>
      </c>
      <c r="AL1767" s="392" t="s">
        <v>4712</v>
      </c>
    </row>
    <row r="1768" spans="5:38" x14ac:dyDescent="0.15">
      <c r="E1768" s="1121">
        <f>'3_入力シート【検査結果表】 排煙設備'!$CP$126</f>
        <v>0</v>
      </c>
      <c r="J1768" s="699" t="s">
        <v>2070</v>
      </c>
      <c r="K1768" s="699" t="s">
        <v>5548</v>
      </c>
      <c r="L1768" s="852" t="s">
        <v>92</v>
      </c>
      <c r="M1768" s="699" t="s">
        <v>2126</v>
      </c>
      <c r="N1768" s="852" t="s">
        <v>1995</v>
      </c>
      <c r="O1768" s="699" t="s">
        <v>2134</v>
      </c>
      <c r="P1768" s="852" t="s">
        <v>1995</v>
      </c>
      <c r="Q1768" s="699" t="s">
        <v>1999</v>
      </c>
      <c r="R1768" s="852" t="s">
        <v>1995</v>
      </c>
      <c r="S1768" s="699" t="s">
        <v>2001</v>
      </c>
      <c r="T1768" s="181"/>
      <c r="U1768" s="181"/>
      <c r="AC1768" s="361" t="str">
        <f t="shared" si="30"/>
        <v>２２検査結果（排煙設備）別記第二号-4　予備電源-4（8）-改善（予定）年月-月</v>
      </c>
      <c r="AL1768" s="392" t="s">
        <v>4713</v>
      </c>
    </row>
    <row r="1769" spans="5:38" x14ac:dyDescent="0.15">
      <c r="E1769" s="1121">
        <f>'3_入力シート【検査結果表】 排煙設備'!$CS$126</f>
        <v>0</v>
      </c>
      <c r="J1769" s="699" t="s">
        <v>2070</v>
      </c>
      <c r="K1769" s="699" t="s">
        <v>5548</v>
      </c>
      <c r="L1769" s="852" t="s">
        <v>92</v>
      </c>
      <c r="M1769" s="699" t="s">
        <v>2126</v>
      </c>
      <c r="N1769" s="852" t="s">
        <v>1995</v>
      </c>
      <c r="O1769" s="699" t="s">
        <v>2134</v>
      </c>
      <c r="P1769" s="852" t="s">
        <v>1995</v>
      </c>
      <c r="Q1769" s="699" t="s">
        <v>1999</v>
      </c>
      <c r="R1769" s="852" t="s">
        <v>1995</v>
      </c>
      <c r="S1769" s="699" t="s">
        <v>2002</v>
      </c>
      <c r="T1769" s="181"/>
      <c r="U1769" s="181"/>
      <c r="AC1769" s="361" t="str">
        <f t="shared" si="30"/>
        <v>２２検査結果（排煙設備）別記第二号-4　予備電源-4（8）-改善（予定）年月-状況</v>
      </c>
      <c r="AL1769" s="392" t="s">
        <v>4714</v>
      </c>
    </row>
    <row r="1770" spans="5:38" x14ac:dyDescent="0.15">
      <c r="E1770" s="1121">
        <f>'3_入力シート【検査結果表】 排煙設備'!$AZ$127</f>
        <v>0</v>
      </c>
      <c r="J1770" s="699" t="s">
        <v>2070</v>
      </c>
      <c r="K1770" s="699" t="s">
        <v>5548</v>
      </c>
      <c r="L1770" s="852" t="s">
        <v>92</v>
      </c>
      <c r="M1770" s="699" t="s">
        <v>2126</v>
      </c>
      <c r="N1770" s="852" t="s">
        <v>1995</v>
      </c>
      <c r="O1770" s="699" t="s">
        <v>2135</v>
      </c>
      <c r="P1770" s="852" t="s">
        <v>1995</v>
      </c>
      <c r="Q1770" s="699" t="s">
        <v>3514</v>
      </c>
      <c r="R1770" s="699"/>
      <c r="S1770" s="699"/>
      <c r="T1770" s="181"/>
      <c r="U1770" s="181"/>
      <c r="AC1770" s="361" t="str">
        <f t="shared" si="30"/>
        <v>２２検査結果（排煙設備）別記第二号-4　予備電源-4（9）-検査結果</v>
      </c>
      <c r="AL1770" s="392" t="s">
        <v>4715</v>
      </c>
    </row>
    <row r="1771" spans="5:38" x14ac:dyDescent="0.15">
      <c r="E1771" s="1121">
        <f>'3_入力シート【検査結果表】 排煙設備'!$BL$127</f>
        <v>0</v>
      </c>
      <c r="J1771" s="699" t="s">
        <v>2070</v>
      </c>
      <c r="K1771" s="699" t="s">
        <v>5548</v>
      </c>
      <c r="L1771" s="852" t="s">
        <v>92</v>
      </c>
      <c r="M1771" s="699" t="s">
        <v>2126</v>
      </c>
      <c r="N1771" s="852" t="s">
        <v>1995</v>
      </c>
      <c r="O1771" s="699" t="s">
        <v>2135</v>
      </c>
      <c r="P1771" s="852" t="s">
        <v>1995</v>
      </c>
      <c r="Q1771" s="699" t="s">
        <v>1996</v>
      </c>
      <c r="R1771" s="699"/>
      <c r="S1771" s="699"/>
      <c r="T1771" s="181"/>
      <c r="U1771" s="181"/>
      <c r="AC1771" s="361" t="str">
        <f t="shared" si="30"/>
        <v>２２検査結果（排煙設備）別記第二号-4　予備電源-4（9）-検査者番号</v>
      </c>
      <c r="AL1771" s="392" t="s">
        <v>4716</v>
      </c>
    </row>
    <row r="1772" spans="5:38" x14ac:dyDescent="0.15">
      <c r="E1772" s="1121">
        <f>'3_入力シート【検査結果表】 排煙設備'!$BN$127</f>
        <v>0</v>
      </c>
      <c r="J1772" s="699" t="s">
        <v>2070</v>
      </c>
      <c r="K1772" s="699" t="s">
        <v>5548</v>
      </c>
      <c r="L1772" s="852" t="s">
        <v>92</v>
      </c>
      <c r="M1772" s="699" t="s">
        <v>2126</v>
      </c>
      <c r="N1772" s="852" t="s">
        <v>1995</v>
      </c>
      <c r="O1772" s="699" t="s">
        <v>2135</v>
      </c>
      <c r="P1772" s="852" t="s">
        <v>1995</v>
      </c>
      <c r="Q1772" s="699" t="s">
        <v>1997</v>
      </c>
      <c r="R1772" s="699"/>
      <c r="S1772" s="699"/>
      <c r="T1772" s="181"/>
      <c r="U1772" s="181"/>
      <c r="AC1772" s="361" t="str">
        <f t="shared" si="30"/>
        <v>２２検査結果（排煙設備）別記第二号-4　予備電源-4（9）-指摘の具体的内容等</v>
      </c>
      <c r="AL1772" s="392" t="s">
        <v>4717</v>
      </c>
    </row>
    <row r="1773" spans="5:38" x14ac:dyDescent="0.15">
      <c r="E1773" s="1121">
        <f>'3_入力シート【検査結果表】 排煙設備'!$BX$127</f>
        <v>0</v>
      </c>
      <c r="J1773" s="699" t="s">
        <v>2070</v>
      </c>
      <c r="K1773" s="699" t="s">
        <v>5548</v>
      </c>
      <c r="L1773" s="852" t="s">
        <v>92</v>
      </c>
      <c r="M1773" s="699" t="s">
        <v>2126</v>
      </c>
      <c r="N1773" s="852" t="s">
        <v>1995</v>
      </c>
      <c r="O1773" s="699" t="s">
        <v>2135</v>
      </c>
      <c r="P1773" s="852" t="s">
        <v>1995</v>
      </c>
      <c r="Q1773" s="699" t="s">
        <v>1998</v>
      </c>
      <c r="R1773" s="699"/>
      <c r="S1773" s="699"/>
      <c r="T1773" s="181"/>
      <c r="U1773" s="181"/>
      <c r="AC1773" s="361" t="str">
        <f t="shared" si="30"/>
        <v>２２検査結果（排煙設備）別記第二号-4　予備電源-4（9）-改善策の具体的内容等</v>
      </c>
      <c r="AL1773" s="392" t="s">
        <v>4718</v>
      </c>
    </row>
    <row r="1774" spans="5:38" x14ac:dyDescent="0.15">
      <c r="E1774" s="1121">
        <f>'3_入力シート【検査結果表】 排煙設備'!$CM$127</f>
        <v>0</v>
      </c>
      <c r="J1774" s="699" t="s">
        <v>2070</v>
      </c>
      <c r="K1774" s="699" t="s">
        <v>5548</v>
      </c>
      <c r="L1774" s="852" t="s">
        <v>92</v>
      </c>
      <c r="M1774" s="699" t="s">
        <v>2126</v>
      </c>
      <c r="N1774" s="852" t="s">
        <v>1995</v>
      </c>
      <c r="O1774" s="699" t="s">
        <v>2135</v>
      </c>
      <c r="P1774" s="852" t="s">
        <v>1995</v>
      </c>
      <c r="Q1774" s="699" t="s">
        <v>1999</v>
      </c>
      <c r="R1774" s="852" t="s">
        <v>1995</v>
      </c>
      <c r="S1774" s="699" t="s">
        <v>2000</v>
      </c>
      <c r="T1774" s="181"/>
      <c r="U1774" s="181"/>
      <c r="AC1774" s="361" t="str">
        <f t="shared" si="30"/>
        <v>２２検査結果（排煙設備）別記第二号-4　予備電源-4（9）-改善（予定）年月-年（令和）</v>
      </c>
      <c r="AL1774" s="392" t="s">
        <v>4719</v>
      </c>
    </row>
    <row r="1775" spans="5:38" x14ac:dyDescent="0.15">
      <c r="E1775" s="1121">
        <f>'3_入力シート【検査結果表】 排煙設備'!$CP$127</f>
        <v>0</v>
      </c>
      <c r="J1775" s="699" t="s">
        <v>2070</v>
      </c>
      <c r="K1775" s="699" t="s">
        <v>5548</v>
      </c>
      <c r="L1775" s="852" t="s">
        <v>92</v>
      </c>
      <c r="M1775" s="699" t="s">
        <v>2126</v>
      </c>
      <c r="N1775" s="852" t="s">
        <v>1995</v>
      </c>
      <c r="O1775" s="699" t="s">
        <v>2135</v>
      </c>
      <c r="P1775" s="852" t="s">
        <v>1995</v>
      </c>
      <c r="Q1775" s="699" t="s">
        <v>1999</v>
      </c>
      <c r="R1775" s="852" t="s">
        <v>1995</v>
      </c>
      <c r="S1775" s="699" t="s">
        <v>2001</v>
      </c>
      <c r="T1775" s="181"/>
      <c r="U1775" s="181"/>
      <c r="AC1775" s="361" t="str">
        <f t="shared" si="30"/>
        <v>２２検査結果（排煙設備）別記第二号-4　予備電源-4（9）-改善（予定）年月-月</v>
      </c>
      <c r="AL1775" s="392" t="s">
        <v>4720</v>
      </c>
    </row>
    <row r="1776" spans="5:38" x14ac:dyDescent="0.15">
      <c r="E1776" s="1121">
        <f>'3_入力シート【検査結果表】 排煙設備'!$CS$127</f>
        <v>0</v>
      </c>
      <c r="J1776" s="699" t="s">
        <v>2070</v>
      </c>
      <c r="K1776" s="699" t="s">
        <v>5548</v>
      </c>
      <c r="L1776" s="852" t="s">
        <v>92</v>
      </c>
      <c r="M1776" s="699" t="s">
        <v>2126</v>
      </c>
      <c r="N1776" s="852" t="s">
        <v>1995</v>
      </c>
      <c r="O1776" s="699" t="s">
        <v>2135</v>
      </c>
      <c r="P1776" s="852" t="s">
        <v>1995</v>
      </c>
      <c r="Q1776" s="699" t="s">
        <v>1999</v>
      </c>
      <c r="R1776" s="852" t="s">
        <v>1995</v>
      </c>
      <c r="S1776" s="699" t="s">
        <v>2002</v>
      </c>
      <c r="T1776" s="181"/>
      <c r="U1776" s="181"/>
      <c r="AC1776" s="361" t="str">
        <f t="shared" si="30"/>
        <v>２２検査結果（排煙設備）別記第二号-4　予備電源-4（9）-改善（予定）年月-状況</v>
      </c>
      <c r="AL1776" s="392" t="s">
        <v>4721</v>
      </c>
    </row>
    <row r="1777" spans="5:38" x14ac:dyDescent="0.15">
      <c r="E1777" s="1121">
        <f>'3_入力シート【検査結果表】 排煙設備'!$AZ$128</f>
        <v>0</v>
      </c>
      <c r="J1777" s="699" t="s">
        <v>2070</v>
      </c>
      <c r="K1777" s="699" t="s">
        <v>5548</v>
      </c>
      <c r="L1777" s="852" t="s">
        <v>92</v>
      </c>
      <c r="M1777" s="699" t="s">
        <v>2126</v>
      </c>
      <c r="N1777" s="852" t="s">
        <v>1995</v>
      </c>
      <c r="O1777" s="699" t="s">
        <v>2136</v>
      </c>
      <c r="P1777" s="852" t="s">
        <v>1995</v>
      </c>
      <c r="Q1777" s="699" t="s">
        <v>3514</v>
      </c>
      <c r="R1777" s="699"/>
      <c r="S1777" s="699"/>
      <c r="T1777" s="181"/>
      <c r="U1777" s="181"/>
      <c r="AC1777" s="361" t="str">
        <f t="shared" si="30"/>
        <v>２２検査結果（排煙設備）別記第二号-4　予備電源-4（10）-検査結果</v>
      </c>
      <c r="AL1777" s="392" t="s">
        <v>4722</v>
      </c>
    </row>
    <row r="1778" spans="5:38" x14ac:dyDescent="0.15">
      <c r="E1778" s="1121">
        <f>'3_入力シート【検査結果表】 排煙設備'!$BL$128</f>
        <v>0</v>
      </c>
      <c r="J1778" s="699" t="s">
        <v>2070</v>
      </c>
      <c r="K1778" s="699" t="s">
        <v>5548</v>
      </c>
      <c r="L1778" s="852" t="s">
        <v>92</v>
      </c>
      <c r="M1778" s="699" t="s">
        <v>2126</v>
      </c>
      <c r="N1778" s="852" t="s">
        <v>1995</v>
      </c>
      <c r="O1778" s="699" t="s">
        <v>2136</v>
      </c>
      <c r="P1778" s="852" t="s">
        <v>1995</v>
      </c>
      <c r="Q1778" s="699" t="s">
        <v>1996</v>
      </c>
      <c r="R1778" s="699"/>
      <c r="S1778" s="699"/>
      <c r="T1778" s="181"/>
      <c r="U1778" s="181"/>
      <c r="AC1778" s="361" t="str">
        <f t="shared" si="30"/>
        <v>２２検査結果（排煙設備）別記第二号-4　予備電源-4（10）-検査者番号</v>
      </c>
      <c r="AL1778" s="392" t="s">
        <v>4723</v>
      </c>
    </row>
    <row r="1779" spans="5:38" x14ac:dyDescent="0.15">
      <c r="E1779" s="1121">
        <f>'3_入力シート【検査結果表】 排煙設備'!$BN$128</f>
        <v>0</v>
      </c>
      <c r="J1779" s="699" t="s">
        <v>2070</v>
      </c>
      <c r="K1779" s="699" t="s">
        <v>5548</v>
      </c>
      <c r="L1779" s="852" t="s">
        <v>92</v>
      </c>
      <c r="M1779" s="699" t="s">
        <v>2126</v>
      </c>
      <c r="N1779" s="852" t="s">
        <v>1995</v>
      </c>
      <c r="O1779" s="699" t="s">
        <v>2136</v>
      </c>
      <c r="P1779" s="852" t="s">
        <v>1995</v>
      </c>
      <c r="Q1779" s="699" t="s">
        <v>1997</v>
      </c>
      <c r="R1779" s="699"/>
      <c r="S1779" s="699"/>
      <c r="T1779" s="181"/>
      <c r="U1779" s="181"/>
      <c r="AC1779" s="361" t="str">
        <f t="shared" si="30"/>
        <v>２２検査結果（排煙設備）別記第二号-4　予備電源-4（10）-指摘の具体的内容等</v>
      </c>
      <c r="AL1779" s="392" t="s">
        <v>4724</v>
      </c>
    </row>
    <row r="1780" spans="5:38" x14ac:dyDescent="0.15">
      <c r="E1780" s="1121">
        <f>'3_入力シート【検査結果表】 排煙設備'!$BX$128</f>
        <v>0</v>
      </c>
      <c r="J1780" s="699" t="s">
        <v>2070</v>
      </c>
      <c r="K1780" s="699" t="s">
        <v>5548</v>
      </c>
      <c r="L1780" s="852" t="s">
        <v>92</v>
      </c>
      <c r="M1780" s="699" t="s">
        <v>2126</v>
      </c>
      <c r="N1780" s="852" t="s">
        <v>1995</v>
      </c>
      <c r="O1780" s="699" t="s">
        <v>2136</v>
      </c>
      <c r="P1780" s="852" t="s">
        <v>1995</v>
      </c>
      <c r="Q1780" s="699" t="s">
        <v>1998</v>
      </c>
      <c r="R1780" s="699"/>
      <c r="S1780" s="699"/>
      <c r="T1780" s="181"/>
      <c r="U1780" s="181"/>
      <c r="AC1780" s="361" t="str">
        <f t="shared" si="30"/>
        <v>２２検査結果（排煙設備）別記第二号-4　予備電源-4（10）-改善策の具体的内容等</v>
      </c>
      <c r="AL1780" s="392" t="s">
        <v>4725</v>
      </c>
    </row>
    <row r="1781" spans="5:38" x14ac:dyDescent="0.15">
      <c r="E1781" s="1121">
        <f>'3_入力シート【検査結果表】 排煙設備'!$CM$128</f>
        <v>0</v>
      </c>
      <c r="J1781" s="699" t="s">
        <v>2070</v>
      </c>
      <c r="K1781" s="699" t="s">
        <v>5548</v>
      </c>
      <c r="L1781" s="852" t="s">
        <v>92</v>
      </c>
      <c r="M1781" s="699" t="s">
        <v>2126</v>
      </c>
      <c r="N1781" s="852" t="s">
        <v>1995</v>
      </c>
      <c r="O1781" s="699" t="s">
        <v>2136</v>
      </c>
      <c r="P1781" s="852" t="s">
        <v>1995</v>
      </c>
      <c r="Q1781" s="699" t="s">
        <v>1999</v>
      </c>
      <c r="R1781" s="852" t="s">
        <v>1995</v>
      </c>
      <c r="S1781" s="699" t="s">
        <v>2000</v>
      </c>
      <c r="T1781" s="181"/>
      <c r="U1781" s="181"/>
      <c r="AC1781" s="361" t="str">
        <f t="shared" si="30"/>
        <v>２２検査結果（排煙設備）別記第二号-4　予備電源-4（10）-改善（予定）年月-年（令和）</v>
      </c>
      <c r="AL1781" s="392" t="s">
        <v>4726</v>
      </c>
    </row>
    <row r="1782" spans="5:38" x14ac:dyDescent="0.15">
      <c r="E1782" s="1121">
        <f>'3_入力シート【検査結果表】 排煙設備'!$CP$128</f>
        <v>0</v>
      </c>
      <c r="J1782" s="699" t="s">
        <v>2070</v>
      </c>
      <c r="K1782" s="699" t="s">
        <v>5548</v>
      </c>
      <c r="L1782" s="852" t="s">
        <v>92</v>
      </c>
      <c r="M1782" s="699" t="s">
        <v>2126</v>
      </c>
      <c r="N1782" s="852" t="s">
        <v>1995</v>
      </c>
      <c r="O1782" s="699" t="s">
        <v>2136</v>
      </c>
      <c r="P1782" s="852" t="s">
        <v>1995</v>
      </c>
      <c r="Q1782" s="699" t="s">
        <v>1999</v>
      </c>
      <c r="R1782" s="852" t="s">
        <v>1995</v>
      </c>
      <c r="S1782" s="699" t="s">
        <v>2001</v>
      </c>
      <c r="T1782" s="181"/>
      <c r="U1782" s="181"/>
      <c r="AC1782" s="361" t="str">
        <f t="shared" si="30"/>
        <v>２２検査結果（排煙設備）別記第二号-4　予備電源-4（10）-改善（予定）年月-月</v>
      </c>
      <c r="AL1782" s="392" t="s">
        <v>4727</v>
      </c>
    </row>
    <row r="1783" spans="5:38" x14ac:dyDescent="0.15">
      <c r="E1783" s="1121">
        <f>'3_入力シート【検査結果表】 排煙設備'!$CS$128</f>
        <v>0</v>
      </c>
      <c r="J1783" s="699" t="s">
        <v>2070</v>
      </c>
      <c r="K1783" s="699" t="s">
        <v>5548</v>
      </c>
      <c r="L1783" s="852" t="s">
        <v>92</v>
      </c>
      <c r="M1783" s="699" t="s">
        <v>2126</v>
      </c>
      <c r="N1783" s="852" t="s">
        <v>1995</v>
      </c>
      <c r="O1783" s="699" t="s">
        <v>2136</v>
      </c>
      <c r="P1783" s="852" t="s">
        <v>1995</v>
      </c>
      <c r="Q1783" s="699" t="s">
        <v>1999</v>
      </c>
      <c r="R1783" s="852" t="s">
        <v>1995</v>
      </c>
      <c r="S1783" s="699" t="s">
        <v>2002</v>
      </c>
      <c r="T1783" s="181"/>
      <c r="U1783" s="181"/>
      <c r="AC1783" s="361" t="str">
        <f t="shared" si="30"/>
        <v>２２検査結果（排煙設備）別記第二号-4　予備電源-4（10）-改善（予定）年月-状況</v>
      </c>
      <c r="AL1783" s="392" t="s">
        <v>4728</v>
      </c>
    </row>
    <row r="1784" spans="5:38" x14ac:dyDescent="0.15">
      <c r="E1784" s="1121">
        <f>'3_入力シート【検査結果表】 排煙設備'!$AZ$129</f>
        <v>0</v>
      </c>
      <c r="J1784" s="699" t="s">
        <v>2070</v>
      </c>
      <c r="K1784" s="699" t="s">
        <v>5548</v>
      </c>
      <c r="L1784" s="852" t="s">
        <v>92</v>
      </c>
      <c r="M1784" s="699" t="s">
        <v>2126</v>
      </c>
      <c r="N1784" s="852" t="s">
        <v>1995</v>
      </c>
      <c r="O1784" s="699" t="s">
        <v>2137</v>
      </c>
      <c r="P1784" s="852" t="s">
        <v>1995</v>
      </c>
      <c r="Q1784" s="699" t="s">
        <v>3514</v>
      </c>
      <c r="R1784" s="699"/>
      <c r="S1784" s="699"/>
      <c r="T1784" s="181"/>
      <c r="U1784" s="181"/>
      <c r="AC1784" s="361" t="str">
        <f t="shared" si="30"/>
        <v>２２検査結果（排煙設備）別記第二号-4　予備電源-4（11）-検査結果</v>
      </c>
      <c r="AL1784" s="392" t="s">
        <v>4729</v>
      </c>
    </row>
    <row r="1785" spans="5:38" x14ac:dyDescent="0.15">
      <c r="E1785" s="1121">
        <f>'3_入力シート【検査結果表】 排煙設備'!$BL$129</f>
        <v>0</v>
      </c>
      <c r="J1785" s="699" t="s">
        <v>2070</v>
      </c>
      <c r="K1785" s="699" t="s">
        <v>5548</v>
      </c>
      <c r="L1785" s="852" t="s">
        <v>92</v>
      </c>
      <c r="M1785" s="699" t="s">
        <v>2126</v>
      </c>
      <c r="N1785" s="852" t="s">
        <v>1995</v>
      </c>
      <c r="O1785" s="699" t="s">
        <v>2137</v>
      </c>
      <c r="P1785" s="852" t="s">
        <v>1995</v>
      </c>
      <c r="Q1785" s="699" t="s">
        <v>1996</v>
      </c>
      <c r="R1785" s="699"/>
      <c r="S1785" s="699"/>
      <c r="T1785" s="181"/>
      <c r="U1785" s="181"/>
      <c r="AC1785" s="361" t="str">
        <f t="shared" si="30"/>
        <v>２２検査結果（排煙設備）別記第二号-4　予備電源-4（11）-検査者番号</v>
      </c>
      <c r="AL1785" s="392" t="s">
        <v>4730</v>
      </c>
    </row>
    <row r="1786" spans="5:38" x14ac:dyDescent="0.15">
      <c r="E1786" s="1121">
        <f>'3_入力シート【検査結果表】 排煙設備'!$BN$129</f>
        <v>0</v>
      </c>
      <c r="J1786" s="699" t="s">
        <v>2070</v>
      </c>
      <c r="K1786" s="699" t="s">
        <v>5548</v>
      </c>
      <c r="L1786" s="852" t="s">
        <v>92</v>
      </c>
      <c r="M1786" s="699" t="s">
        <v>2126</v>
      </c>
      <c r="N1786" s="852" t="s">
        <v>1995</v>
      </c>
      <c r="O1786" s="699" t="s">
        <v>2137</v>
      </c>
      <c r="P1786" s="852" t="s">
        <v>1995</v>
      </c>
      <c r="Q1786" s="699" t="s">
        <v>1997</v>
      </c>
      <c r="R1786" s="699"/>
      <c r="S1786" s="699"/>
      <c r="T1786" s="181"/>
      <c r="U1786" s="181"/>
      <c r="AC1786" s="361" t="str">
        <f t="shared" si="30"/>
        <v>２２検査結果（排煙設備）別記第二号-4　予備電源-4（11）-指摘の具体的内容等</v>
      </c>
      <c r="AL1786" s="392" t="s">
        <v>4731</v>
      </c>
    </row>
    <row r="1787" spans="5:38" x14ac:dyDescent="0.15">
      <c r="E1787" s="1121">
        <f>'3_入力シート【検査結果表】 排煙設備'!$BX$129</f>
        <v>0</v>
      </c>
      <c r="J1787" s="699" t="s">
        <v>2070</v>
      </c>
      <c r="K1787" s="699" t="s">
        <v>5548</v>
      </c>
      <c r="L1787" s="852" t="s">
        <v>92</v>
      </c>
      <c r="M1787" s="699" t="s">
        <v>2126</v>
      </c>
      <c r="N1787" s="852" t="s">
        <v>1995</v>
      </c>
      <c r="O1787" s="699" t="s">
        <v>2137</v>
      </c>
      <c r="P1787" s="852" t="s">
        <v>1995</v>
      </c>
      <c r="Q1787" s="699" t="s">
        <v>1998</v>
      </c>
      <c r="R1787" s="699"/>
      <c r="S1787" s="699"/>
      <c r="T1787" s="181"/>
      <c r="U1787" s="181"/>
      <c r="AC1787" s="361" t="str">
        <f t="shared" si="30"/>
        <v>２２検査結果（排煙設備）別記第二号-4　予備電源-4（11）-改善策の具体的内容等</v>
      </c>
      <c r="AL1787" s="392" t="s">
        <v>4732</v>
      </c>
    </row>
    <row r="1788" spans="5:38" x14ac:dyDescent="0.15">
      <c r="E1788" s="1121">
        <f>'3_入力シート【検査結果表】 排煙設備'!$CM$129</f>
        <v>0</v>
      </c>
      <c r="J1788" s="699" t="s">
        <v>2070</v>
      </c>
      <c r="K1788" s="699" t="s">
        <v>5548</v>
      </c>
      <c r="L1788" s="852" t="s">
        <v>92</v>
      </c>
      <c r="M1788" s="699" t="s">
        <v>2126</v>
      </c>
      <c r="N1788" s="852" t="s">
        <v>1995</v>
      </c>
      <c r="O1788" s="699" t="s">
        <v>2137</v>
      </c>
      <c r="P1788" s="852" t="s">
        <v>1995</v>
      </c>
      <c r="Q1788" s="699" t="s">
        <v>1999</v>
      </c>
      <c r="R1788" s="852" t="s">
        <v>1995</v>
      </c>
      <c r="S1788" s="699" t="s">
        <v>2000</v>
      </c>
      <c r="T1788" s="181"/>
      <c r="U1788" s="181"/>
      <c r="AC1788" s="361" t="str">
        <f t="shared" si="30"/>
        <v>２２検査結果（排煙設備）別記第二号-4　予備電源-4（11）-改善（予定）年月-年（令和）</v>
      </c>
      <c r="AL1788" s="392" t="s">
        <v>4733</v>
      </c>
    </row>
    <row r="1789" spans="5:38" x14ac:dyDescent="0.15">
      <c r="E1789" s="1121">
        <f>'3_入力シート【検査結果表】 排煙設備'!$CP$129</f>
        <v>0</v>
      </c>
      <c r="J1789" s="699" t="s">
        <v>2070</v>
      </c>
      <c r="K1789" s="699" t="s">
        <v>5548</v>
      </c>
      <c r="L1789" s="852" t="s">
        <v>92</v>
      </c>
      <c r="M1789" s="699" t="s">
        <v>2126</v>
      </c>
      <c r="N1789" s="852" t="s">
        <v>1995</v>
      </c>
      <c r="O1789" s="699" t="s">
        <v>2137</v>
      </c>
      <c r="P1789" s="852" t="s">
        <v>1995</v>
      </c>
      <c r="Q1789" s="699" t="s">
        <v>1999</v>
      </c>
      <c r="R1789" s="852" t="s">
        <v>1995</v>
      </c>
      <c r="S1789" s="699" t="s">
        <v>2001</v>
      </c>
      <c r="T1789" s="181"/>
      <c r="U1789" s="181"/>
      <c r="AC1789" s="361" t="str">
        <f t="shared" si="30"/>
        <v>２２検査結果（排煙設備）別記第二号-4　予備電源-4（11）-改善（予定）年月-月</v>
      </c>
      <c r="AL1789" s="392" t="s">
        <v>4734</v>
      </c>
    </row>
    <row r="1790" spans="5:38" x14ac:dyDescent="0.15">
      <c r="E1790" s="1121">
        <f>'3_入力シート【検査結果表】 排煙設備'!$CS$129</f>
        <v>0</v>
      </c>
      <c r="J1790" s="699" t="s">
        <v>2070</v>
      </c>
      <c r="K1790" s="699" t="s">
        <v>5548</v>
      </c>
      <c r="L1790" s="852" t="s">
        <v>92</v>
      </c>
      <c r="M1790" s="699" t="s">
        <v>2126</v>
      </c>
      <c r="N1790" s="852" t="s">
        <v>1995</v>
      </c>
      <c r="O1790" s="699" t="s">
        <v>2137</v>
      </c>
      <c r="P1790" s="852" t="s">
        <v>1995</v>
      </c>
      <c r="Q1790" s="699" t="s">
        <v>1999</v>
      </c>
      <c r="R1790" s="852" t="s">
        <v>1995</v>
      </c>
      <c r="S1790" s="699" t="s">
        <v>2002</v>
      </c>
      <c r="T1790" s="181"/>
      <c r="U1790" s="181"/>
      <c r="AC1790" s="361" t="str">
        <f t="shared" si="30"/>
        <v>２２検査結果（排煙設備）別記第二号-4　予備電源-4（11）-改善（予定）年月-状況</v>
      </c>
      <c r="AL1790" s="392" t="s">
        <v>4735</v>
      </c>
    </row>
    <row r="1791" spans="5:38" x14ac:dyDescent="0.15">
      <c r="E1791" s="1121">
        <f>'3_入力シート【検査結果表】 排煙設備'!$AZ$130</f>
        <v>0</v>
      </c>
      <c r="J1791" s="699" t="s">
        <v>2070</v>
      </c>
      <c r="K1791" s="699" t="s">
        <v>5548</v>
      </c>
      <c r="L1791" s="852" t="s">
        <v>92</v>
      </c>
      <c r="M1791" s="699" t="s">
        <v>2126</v>
      </c>
      <c r="N1791" s="852" t="s">
        <v>1995</v>
      </c>
      <c r="O1791" s="699" t="s">
        <v>2138</v>
      </c>
      <c r="P1791" s="852" t="s">
        <v>1995</v>
      </c>
      <c r="Q1791" s="699" t="s">
        <v>3514</v>
      </c>
      <c r="R1791" s="699"/>
      <c r="S1791" s="699"/>
      <c r="T1791" s="181"/>
      <c r="U1791" s="181"/>
      <c r="AC1791" s="361" t="str">
        <f t="shared" si="30"/>
        <v>２２検査結果（排煙設備）別記第二号-4　予備電源-4（12）-検査結果</v>
      </c>
      <c r="AL1791" s="392" t="s">
        <v>4736</v>
      </c>
    </row>
    <row r="1792" spans="5:38" x14ac:dyDescent="0.15">
      <c r="E1792" s="1121">
        <f>'3_入力シート【検査結果表】 排煙設備'!$BL$130</f>
        <v>0</v>
      </c>
      <c r="J1792" s="699" t="s">
        <v>2070</v>
      </c>
      <c r="K1792" s="699" t="s">
        <v>5548</v>
      </c>
      <c r="L1792" s="852" t="s">
        <v>92</v>
      </c>
      <c r="M1792" s="699" t="s">
        <v>2126</v>
      </c>
      <c r="N1792" s="852" t="s">
        <v>1995</v>
      </c>
      <c r="O1792" s="699" t="s">
        <v>2138</v>
      </c>
      <c r="P1792" s="852" t="s">
        <v>1995</v>
      </c>
      <c r="Q1792" s="699" t="s">
        <v>1996</v>
      </c>
      <c r="R1792" s="699"/>
      <c r="S1792" s="699"/>
      <c r="T1792" s="181"/>
      <c r="U1792" s="181"/>
      <c r="AC1792" s="361" t="str">
        <f t="shared" si="30"/>
        <v>２２検査結果（排煙設備）別記第二号-4　予備電源-4（12）-検査者番号</v>
      </c>
      <c r="AL1792" s="392" t="s">
        <v>4737</v>
      </c>
    </row>
    <row r="1793" spans="5:38" x14ac:dyDescent="0.15">
      <c r="E1793" s="1121">
        <f>'3_入力シート【検査結果表】 排煙設備'!$BN$130</f>
        <v>0</v>
      </c>
      <c r="J1793" s="699" t="s">
        <v>2070</v>
      </c>
      <c r="K1793" s="699" t="s">
        <v>5548</v>
      </c>
      <c r="L1793" s="852" t="s">
        <v>92</v>
      </c>
      <c r="M1793" s="699" t="s">
        <v>2126</v>
      </c>
      <c r="N1793" s="852" t="s">
        <v>1995</v>
      </c>
      <c r="O1793" s="699" t="s">
        <v>2138</v>
      </c>
      <c r="P1793" s="852" t="s">
        <v>1995</v>
      </c>
      <c r="Q1793" s="699" t="s">
        <v>1997</v>
      </c>
      <c r="R1793" s="699"/>
      <c r="S1793" s="699"/>
      <c r="T1793" s="181"/>
      <c r="U1793" s="181"/>
      <c r="AC1793" s="361" t="str">
        <f t="shared" si="30"/>
        <v>２２検査結果（排煙設備）別記第二号-4　予備電源-4（12）-指摘の具体的内容等</v>
      </c>
      <c r="AL1793" s="392" t="s">
        <v>4738</v>
      </c>
    </row>
    <row r="1794" spans="5:38" x14ac:dyDescent="0.15">
      <c r="E1794" s="1121">
        <f>'3_入力シート【検査結果表】 排煙設備'!$BX$130</f>
        <v>0</v>
      </c>
      <c r="J1794" s="699" t="s">
        <v>2070</v>
      </c>
      <c r="K1794" s="699" t="s">
        <v>5548</v>
      </c>
      <c r="L1794" s="852" t="s">
        <v>92</v>
      </c>
      <c r="M1794" s="699" t="s">
        <v>2126</v>
      </c>
      <c r="N1794" s="852" t="s">
        <v>1995</v>
      </c>
      <c r="O1794" s="699" t="s">
        <v>2138</v>
      </c>
      <c r="P1794" s="852" t="s">
        <v>1995</v>
      </c>
      <c r="Q1794" s="699" t="s">
        <v>1998</v>
      </c>
      <c r="R1794" s="699"/>
      <c r="S1794" s="699"/>
      <c r="T1794" s="181"/>
      <c r="U1794" s="181"/>
      <c r="AC1794" s="361" t="str">
        <f t="shared" si="30"/>
        <v>２２検査結果（排煙設備）別記第二号-4　予備電源-4（12）-改善策の具体的内容等</v>
      </c>
      <c r="AL1794" s="392" t="s">
        <v>4739</v>
      </c>
    </row>
    <row r="1795" spans="5:38" x14ac:dyDescent="0.15">
      <c r="E1795" s="1121">
        <f>'3_入力シート【検査結果表】 排煙設備'!$CM$130</f>
        <v>0</v>
      </c>
      <c r="J1795" s="699" t="s">
        <v>2070</v>
      </c>
      <c r="K1795" s="699" t="s">
        <v>5548</v>
      </c>
      <c r="L1795" s="852" t="s">
        <v>92</v>
      </c>
      <c r="M1795" s="699" t="s">
        <v>2126</v>
      </c>
      <c r="N1795" s="852" t="s">
        <v>1995</v>
      </c>
      <c r="O1795" s="699" t="s">
        <v>2138</v>
      </c>
      <c r="P1795" s="852" t="s">
        <v>1995</v>
      </c>
      <c r="Q1795" s="699" t="s">
        <v>1999</v>
      </c>
      <c r="R1795" s="852" t="s">
        <v>1995</v>
      </c>
      <c r="S1795" s="699" t="s">
        <v>2000</v>
      </c>
      <c r="T1795" s="181"/>
      <c r="U1795" s="181"/>
      <c r="AC1795" s="361" t="str">
        <f t="shared" si="30"/>
        <v>２２検査結果（排煙設備）別記第二号-4　予備電源-4（12）-改善（予定）年月-年（令和）</v>
      </c>
      <c r="AL1795" s="392" t="s">
        <v>4740</v>
      </c>
    </row>
    <row r="1796" spans="5:38" x14ac:dyDescent="0.15">
      <c r="E1796" s="1121">
        <f>'3_入力シート【検査結果表】 排煙設備'!$CP$130</f>
        <v>0</v>
      </c>
      <c r="J1796" s="699" t="s">
        <v>2070</v>
      </c>
      <c r="K1796" s="699" t="s">
        <v>5548</v>
      </c>
      <c r="L1796" s="852" t="s">
        <v>92</v>
      </c>
      <c r="M1796" s="699" t="s">
        <v>2126</v>
      </c>
      <c r="N1796" s="852" t="s">
        <v>1995</v>
      </c>
      <c r="O1796" s="699" t="s">
        <v>2138</v>
      </c>
      <c r="P1796" s="852" t="s">
        <v>1995</v>
      </c>
      <c r="Q1796" s="699" t="s">
        <v>1999</v>
      </c>
      <c r="R1796" s="852" t="s">
        <v>1995</v>
      </c>
      <c r="S1796" s="699" t="s">
        <v>2001</v>
      </c>
      <c r="T1796" s="181"/>
      <c r="U1796" s="181"/>
      <c r="AC1796" s="361" t="str">
        <f t="shared" si="30"/>
        <v>２２検査結果（排煙設備）別記第二号-4　予備電源-4（12）-改善（予定）年月-月</v>
      </c>
      <c r="AL1796" s="392" t="s">
        <v>4741</v>
      </c>
    </row>
    <row r="1797" spans="5:38" x14ac:dyDescent="0.15">
      <c r="E1797" s="1121">
        <f>'3_入力シート【検査結果表】 排煙設備'!$CS$130</f>
        <v>0</v>
      </c>
      <c r="J1797" s="699" t="s">
        <v>2070</v>
      </c>
      <c r="K1797" s="699" t="s">
        <v>5548</v>
      </c>
      <c r="L1797" s="852" t="s">
        <v>92</v>
      </c>
      <c r="M1797" s="699" t="s">
        <v>2126</v>
      </c>
      <c r="N1797" s="852" t="s">
        <v>1995</v>
      </c>
      <c r="O1797" s="699" t="s">
        <v>2138</v>
      </c>
      <c r="P1797" s="852" t="s">
        <v>1995</v>
      </c>
      <c r="Q1797" s="699" t="s">
        <v>1999</v>
      </c>
      <c r="R1797" s="852" t="s">
        <v>1995</v>
      </c>
      <c r="S1797" s="699" t="s">
        <v>2002</v>
      </c>
      <c r="T1797" s="181"/>
      <c r="U1797" s="181"/>
      <c r="AC1797" s="361" t="str">
        <f t="shared" si="30"/>
        <v>２２検査結果（排煙設備）別記第二号-4　予備電源-4（12）-改善（予定）年月-状況</v>
      </c>
      <c r="AL1797" s="392" t="s">
        <v>4742</v>
      </c>
    </row>
    <row r="1798" spans="5:38" x14ac:dyDescent="0.15">
      <c r="E1798" s="1121">
        <f>'3_入力シート【検査結果表】 排煙設備'!$AZ$131</f>
        <v>0</v>
      </c>
      <c r="J1798" s="699" t="s">
        <v>2070</v>
      </c>
      <c r="K1798" s="699" t="s">
        <v>5548</v>
      </c>
      <c r="L1798" s="852" t="s">
        <v>92</v>
      </c>
      <c r="M1798" s="699" t="s">
        <v>2126</v>
      </c>
      <c r="N1798" s="852" t="s">
        <v>1995</v>
      </c>
      <c r="O1798" s="699" t="s">
        <v>2139</v>
      </c>
      <c r="P1798" s="852" t="s">
        <v>1995</v>
      </c>
      <c r="Q1798" s="699" t="s">
        <v>3514</v>
      </c>
      <c r="R1798" s="699"/>
      <c r="S1798" s="699"/>
      <c r="T1798" s="181"/>
      <c r="U1798" s="181"/>
      <c r="AC1798" s="361" t="str">
        <f t="shared" si="30"/>
        <v>２２検査結果（排煙設備）別記第二号-4　予備電源-4（13）-検査結果</v>
      </c>
      <c r="AL1798" s="392" t="s">
        <v>4743</v>
      </c>
    </row>
    <row r="1799" spans="5:38" x14ac:dyDescent="0.15">
      <c r="E1799" s="1121">
        <f>'3_入力シート【検査結果表】 排煙設備'!$BL$131</f>
        <v>0</v>
      </c>
      <c r="J1799" s="699" t="s">
        <v>2070</v>
      </c>
      <c r="K1799" s="699" t="s">
        <v>5548</v>
      </c>
      <c r="L1799" s="852" t="s">
        <v>92</v>
      </c>
      <c r="M1799" s="699" t="s">
        <v>2126</v>
      </c>
      <c r="N1799" s="852" t="s">
        <v>1995</v>
      </c>
      <c r="O1799" s="699" t="s">
        <v>2139</v>
      </c>
      <c r="P1799" s="852" t="s">
        <v>1995</v>
      </c>
      <c r="Q1799" s="699" t="s">
        <v>1996</v>
      </c>
      <c r="R1799" s="699"/>
      <c r="S1799" s="699"/>
      <c r="T1799" s="181"/>
      <c r="U1799" s="181"/>
      <c r="AC1799" s="361" t="str">
        <f t="shared" si="30"/>
        <v>２２検査結果（排煙設備）別記第二号-4　予備電源-4（13）-検査者番号</v>
      </c>
      <c r="AL1799" s="392" t="s">
        <v>4744</v>
      </c>
    </row>
    <row r="1800" spans="5:38" x14ac:dyDescent="0.15">
      <c r="E1800" s="1121">
        <f>'3_入力シート【検査結果表】 排煙設備'!$BN$131</f>
        <v>0</v>
      </c>
      <c r="J1800" s="699" t="s">
        <v>2070</v>
      </c>
      <c r="K1800" s="699" t="s">
        <v>5548</v>
      </c>
      <c r="L1800" s="852" t="s">
        <v>92</v>
      </c>
      <c r="M1800" s="699" t="s">
        <v>2126</v>
      </c>
      <c r="N1800" s="852" t="s">
        <v>1995</v>
      </c>
      <c r="O1800" s="699" t="s">
        <v>2139</v>
      </c>
      <c r="P1800" s="852" t="s">
        <v>1995</v>
      </c>
      <c r="Q1800" s="699" t="s">
        <v>1997</v>
      </c>
      <c r="R1800" s="699"/>
      <c r="S1800" s="699"/>
      <c r="T1800" s="181"/>
      <c r="U1800" s="181"/>
      <c r="AC1800" s="361" t="str">
        <f t="shared" si="30"/>
        <v>２２検査結果（排煙設備）別記第二号-4　予備電源-4（13）-指摘の具体的内容等</v>
      </c>
      <c r="AL1800" s="392" t="s">
        <v>4745</v>
      </c>
    </row>
    <row r="1801" spans="5:38" x14ac:dyDescent="0.15">
      <c r="E1801" s="1121">
        <f>'3_入力シート【検査結果表】 排煙設備'!$BX$131</f>
        <v>0</v>
      </c>
      <c r="J1801" s="699" t="s">
        <v>2070</v>
      </c>
      <c r="K1801" s="699" t="s">
        <v>5548</v>
      </c>
      <c r="L1801" s="852" t="s">
        <v>92</v>
      </c>
      <c r="M1801" s="699" t="s">
        <v>2126</v>
      </c>
      <c r="N1801" s="852" t="s">
        <v>1995</v>
      </c>
      <c r="O1801" s="699" t="s">
        <v>2139</v>
      </c>
      <c r="P1801" s="852" t="s">
        <v>1995</v>
      </c>
      <c r="Q1801" s="699" t="s">
        <v>1998</v>
      </c>
      <c r="R1801" s="699"/>
      <c r="S1801" s="699"/>
      <c r="T1801" s="181"/>
      <c r="U1801" s="181"/>
      <c r="AC1801" s="361" t="str">
        <f t="shared" si="30"/>
        <v>２２検査結果（排煙設備）別記第二号-4　予備電源-4（13）-改善策の具体的内容等</v>
      </c>
      <c r="AL1801" s="392" t="s">
        <v>4746</v>
      </c>
    </row>
    <row r="1802" spans="5:38" x14ac:dyDescent="0.15">
      <c r="E1802" s="1121">
        <f>'3_入力シート【検査結果表】 排煙設備'!$CM$131</f>
        <v>0</v>
      </c>
      <c r="J1802" s="699" t="s">
        <v>2070</v>
      </c>
      <c r="K1802" s="699" t="s">
        <v>5548</v>
      </c>
      <c r="L1802" s="852" t="s">
        <v>92</v>
      </c>
      <c r="M1802" s="699" t="s">
        <v>2126</v>
      </c>
      <c r="N1802" s="852" t="s">
        <v>1995</v>
      </c>
      <c r="O1802" s="699" t="s">
        <v>2139</v>
      </c>
      <c r="P1802" s="852" t="s">
        <v>1995</v>
      </c>
      <c r="Q1802" s="699" t="s">
        <v>1999</v>
      </c>
      <c r="R1802" s="852" t="s">
        <v>1995</v>
      </c>
      <c r="S1802" s="699" t="s">
        <v>2000</v>
      </c>
      <c r="T1802" s="181"/>
      <c r="U1802" s="181"/>
      <c r="AC1802" s="361" t="str">
        <f t="shared" si="30"/>
        <v>２２検査結果（排煙設備）別記第二号-4　予備電源-4（13）-改善（予定）年月-年（令和）</v>
      </c>
      <c r="AL1802" s="392" t="s">
        <v>4747</v>
      </c>
    </row>
    <row r="1803" spans="5:38" x14ac:dyDescent="0.15">
      <c r="E1803" s="1121">
        <f>'3_入力シート【検査結果表】 排煙設備'!$CP$131</f>
        <v>0</v>
      </c>
      <c r="J1803" s="699" t="s">
        <v>2070</v>
      </c>
      <c r="K1803" s="699" t="s">
        <v>5548</v>
      </c>
      <c r="L1803" s="852" t="s">
        <v>92</v>
      </c>
      <c r="M1803" s="699" t="s">
        <v>2126</v>
      </c>
      <c r="N1803" s="852" t="s">
        <v>1995</v>
      </c>
      <c r="O1803" s="699" t="s">
        <v>2139</v>
      </c>
      <c r="P1803" s="852" t="s">
        <v>1995</v>
      </c>
      <c r="Q1803" s="699" t="s">
        <v>1999</v>
      </c>
      <c r="R1803" s="852" t="s">
        <v>1995</v>
      </c>
      <c r="S1803" s="699" t="s">
        <v>2001</v>
      </c>
      <c r="T1803" s="181"/>
      <c r="U1803" s="181"/>
      <c r="AC1803" s="361" t="str">
        <f t="shared" si="30"/>
        <v>２２検査結果（排煙設備）別記第二号-4　予備電源-4（13）-改善（予定）年月-月</v>
      </c>
      <c r="AL1803" s="392" t="s">
        <v>4748</v>
      </c>
    </row>
    <row r="1804" spans="5:38" x14ac:dyDescent="0.15">
      <c r="E1804" s="1121">
        <f>'3_入力シート【検査結果表】 排煙設備'!$CS$131</f>
        <v>0</v>
      </c>
      <c r="J1804" s="699" t="s">
        <v>2070</v>
      </c>
      <c r="K1804" s="699" t="s">
        <v>5548</v>
      </c>
      <c r="L1804" s="852" t="s">
        <v>92</v>
      </c>
      <c r="M1804" s="699" t="s">
        <v>2126</v>
      </c>
      <c r="N1804" s="852" t="s">
        <v>1995</v>
      </c>
      <c r="O1804" s="699" t="s">
        <v>2139</v>
      </c>
      <c r="P1804" s="852" t="s">
        <v>1995</v>
      </c>
      <c r="Q1804" s="699" t="s">
        <v>1999</v>
      </c>
      <c r="R1804" s="852" t="s">
        <v>1995</v>
      </c>
      <c r="S1804" s="699" t="s">
        <v>2002</v>
      </c>
      <c r="T1804" s="181"/>
      <c r="U1804" s="181"/>
      <c r="AC1804" s="361" t="str">
        <f t="shared" si="30"/>
        <v>２２検査結果（排煙設備）別記第二号-4　予備電源-4（13）-改善（予定）年月-状況</v>
      </c>
      <c r="AL1804" s="392" t="s">
        <v>4749</v>
      </c>
    </row>
    <row r="1805" spans="5:38" x14ac:dyDescent="0.15">
      <c r="E1805" s="1121">
        <f>'3_入力シート【検査結果表】 排煙設備'!$AZ$132</f>
        <v>0</v>
      </c>
      <c r="J1805" s="699" t="s">
        <v>2070</v>
      </c>
      <c r="K1805" s="699" t="s">
        <v>5548</v>
      </c>
      <c r="L1805" s="852" t="s">
        <v>92</v>
      </c>
      <c r="M1805" s="699" t="s">
        <v>2126</v>
      </c>
      <c r="N1805" s="852" t="s">
        <v>1995</v>
      </c>
      <c r="O1805" s="699" t="s">
        <v>2140</v>
      </c>
      <c r="P1805" s="852" t="s">
        <v>1995</v>
      </c>
      <c r="Q1805" s="699" t="s">
        <v>3514</v>
      </c>
      <c r="R1805" s="699"/>
      <c r="S1805" s="699"/>
      <c r="T1805" s="181"/>
      <c r="U1805" s="181"/>
      <c r="AC1805" s="361" t="str">
        <f t="shared" si="30"/>
        <v>２２検査結果（排煙設備）別記第二号-4　予備電源-4（14）-検査結果</v>
      </c>
      <c r="AL1805" s="392" t="s">
        <v>4750</v>
      </c>
    </row>
    <row r="1806" spans="5:38" x14ac:dyDescent="0.15">
      <c r="E1806" s="1121">
        <f>'3_入力シート【検査結果表】 排煙設備'!$BL$132</f>
        <v>0</v>
      </c>
      <c r="J1806" s="699" t="s">
        <v>2070</v>
      </c>
      <c r="K1806" s="699" t="s">
        <v>5548</v>
      </c>
      <c r="L1806" s="852" t="s">
        <v>92</v>
      </c>
      <c r="M1806" s="699" t="s">
        <v>2126</v>
      </c>
      <c r="N1806" s="852" t="s">
        <v>1995</v>
      </c>
      <c r="O1806" s="699" t="s">
        <v>2140</v>
      </c>
      <c r="P1806" s="852" t="s">
        <v>1995</v>
      </c>
      <c r="Q1806" s="699" t="s">
        <v>1996</v>
      </c>
      <c r="R1806" s="699"/>
      <c r="S1806" s="699"/>
      <c r="T1806" s="181"/>
      <c r="U1806" s="181"/>
      <c r="AC1806" s="361" t="str">
        <f t="shared" si="30"/>
        <v>２２検査結果（排煙設備）別記第二号-4　予備電源-4（14）-検査者番号</v>
      </c>
      <c r="AL1806" s="392" t="s">
        <v>4751</v>
      </c>
    </row>
    <row r="1807" spans="5:38" x14ac:dyDescent="0.15">
      <c r="E1807" s="1121">
        <f>'3_入力シート【検査結果表】 排煙設備'!$BN$132</f>
        <v>0</v>
      </c>
      <c r="J1807" s="699" t="s">
        <v>2070</v>
      </c>
      <c r="K1807" s="699" t="s">
        <v>5548</v>
      </c>
      <c r="L1807" s="852" t="s">
        <v>92</v>
      </c>
      <c r="M1807" s="699" t="s">
        <v>2126</v>
      </c>
      <c r="N1807" s="852" t="s">
        <v>1995</v>
      </c>
      <c r="O1807" s="699" t="s">
        <v>2140</v>
      </c>
      <c r="P1807" s="852" t="s">
        <v>1995</v>
      </c>
      <c r="Q1807" s="699" t="s">
        <v>1997</v>
      </c>
      <c r="R1807" s="699"/>
      <c r="S1807" s="699"/>
      <c r="T1807" s="181"/>
      <c r="U1807" s="181"/>
      <c r="AC1807" s="361" t="str">
        <f t="shared" si="30"/>
        <v>２２検査結果（排煙設備）別記第二号-4　予備電源-4（14）-指摘の具体的内容等</v>
      </c>
      <c r="AL1807" s="392" t="s">
        <v>4752</v>
      </c>
    </row>
    <row r="1808" spans="5:38" x14ac:dyDescent="0.15">
      <c r="E1808" s="1121">
        <f>'3_入力シート【検査結果表】 排煙設備'!$BX$132</f>
        <v>0</v>
      </c>
      <c r="J1808" s="699" t="s">
        <v>2070</v>
      </c>
      <c r="K1808" s="699" t="s">
        <v>5548</v>
      </c>
      <c r="L1808" s="852" t="s">
        <v>92</v>
      </c>
      <c r="M1808" s="699" t="s">
        <v>2126</v>
      </c>
      <c r="N1808" s="852" t="s">
        <v>1995</v>
      </c>
      <c r="O1808" s="699" t="s">
        <v>2140</v>
      </c>
      <c r="P1808" s="852" t="s">
        <v>1995</v>
      </c>
      <c r="Q1808" s="699" t="s">
        <v>1998</v>
      </c>
      <c r="R1808" s="699"/>
      <c r="S1808" s="699"/>
      <c r="T1808" s="181"/>
      <c r="U1808" s="181"/>
      <c r="AC1808" s="361" t="str">
        <f t="shared" si="30"/>
        <v>２２検査結果（排煙設備）別記第二号-4　予備電源-4（14）-改善策の具体的内容等</v>
      </c>
      <c r="AL1808" s="392" t="s">
        <v>4753</v>
      </c>
    </row>
    <row r="1809" spans="5:38" x14ac:dyDescent="0.15">
      <c r="E1809" s="1121">
        <f>'3_入力シート【検査結果表】 排煙設備'!$CM$132</f>
        <v>0</v>
      </c>
      <c r="J1809" s="699" t="s">
        <v>2070</v>
      </c>
      <c r="K1809" s="699" t="s">
        <v>5548</v>
      </c>
      <c r="L1809" s="852" t="s">
        <v>92</v>
      </c>
      <c r="M1809" s="699" t="s">
        <v>2126</v>
      </c>
      <c r="N1809" s="852" t="s">
        <v>1995</v>
      </c>
      <c r="O1809" s="699" t="s">
        <v>2140</v>
      </c>
      <c r="P1809" s="852" t="s">
        <v>1995</v>
      </c>
      <c r="Q1809" s="699" t="s">
        <v>1999</v>
      </c>
      <c r="R1809" s="852" t="s">
        <v>1995</v>
      </c>
      <c r="S1809" s="699" t="s">
        <v>2000</v>
      </c>
      <c r="T1809" s="181"/>
      <c r="U1809" s="181"/>
      <c r="AC1809" s="361" t="str">
        <f t="shared" si="30"/>
        <v>２２検査結果（排煙設備）別記第二号-4　予備電源-4（14）-改善（予定）年月-年（令和）</v>
      </c>
      <c r="AL1809" s="392" t="s">
        <v>4754</v>
      </c>
    </row>
    <row r="1810" spans="5:38" x14ac:dyDescent="0.15">
      <c r="E1810" s="1121">
        <f>'3_入力シート【検査結果表】 排煙設備'!$CP$132</f>
        <v>0</v>
      </c>
      <c r="J1810" s="699" t="s">
        <v>2070</v>
      </c>
      <c r="K1810" s="699" t="s">
        <v>5548</v>
      </c>
      <c r="L1810" s="852" t="s">
        <v>92</v>
      </c>
      <c r="M1810" s="699" t="s">
        <v>2126</v>
      </c>
      <c r="N1810" s="852" t="s">
        <v>1995</v>
      </c>
      <c r="O1810" s="699" t="s">
        <v>2140</v>
      </c>
      <c r="P1810" s="852" t="s">
        <v>1995</v>
      </c>
      <c r="Q1810" s="699" t="s">
        <v>1999</v>
      </c>
      <c r="R1810" s="852" t="s">
        <v>1995</v>
      </c>
      <c r="S1810" s="699" t="s">
        <v>2001</v>
      </c>
      <c r="T1810" s="181"/>
      <c r="U1810" s="181"/>
      <c r="AC1810" s="361" t="str">
        <f t="shared" si="30"/>
        <v>２２検査結果（排煙設備）別記第二号-4　予備電源-4（14）-改善（予定）年月-月</v>
      </c>
      <c r="AL1810" s="392" t="s">
        <v>4755</v>
      </c>
    </row>
    <row r="1811" spans="5:38" x14ac:dyDescent="0.15">
      <c r="E1811" s="1121">
        <f>'3_入力シート【検査結果表】 排煙設備'!$CS$132</f>
        <v>0</v>
      </c>
      <c r="J1811" s="699" t="s">
        <v>2070</v>
      </c>
      <c r="K1811" s="699" t="s">
        <v>5548</v>
      </c>
      <c r="L1811" s="852" t="s">
        <v>92</v>
      </c>
      <c r="M1811" s="699" t="s">
        <v>2126</v>
      </c>
      <c r="N1811" s="852" t="s">
        <v>1995</v>
      </c>
      <c r="O1811" s="699" t="s">
        <v>2140</v>
      </c>
      <c r="P1811" s="852" t="s">
        <v>1995</v>
      </c>
      <c r="Q1811" s="699" t="s">
        <v>1999</v>
      </c>
      <c r="R1811" s="852" t="s">
        <v>1995</v>
      </c>
      <c r="S1811" s="699" t="s">
        <v>2002</v>
      </c>
      <c r="T1811" s="181"/>
      <c r="U1811" s="181"/>
      <c r="AC1811" s="361" t="str">
        <f t="shared" si="30"/>
        <v>２２検査結果（排煙設備）別記第二号-4　予備電源-4（14）-改善（予定）年月-状況</v>
      </c>
      <c r="AL1811" s="392" t="s">
        <v>4756</v>
      </c>
    </row>
    <row r="1812" spans="5:38" x14ac:dyDescent="0.15">
      <c r="E1812" s="1121">
        <f>'3_入力シート【検査結果表】 排煙設備'!$AZ$133</f>
        <v>0</v>
      </c>
      <c r="J1812" s="699" t="s">
        <v>2070</v>
      </c>
      <c r="K1812" s="699" t="s">
        <v>5548</v>
      </c>
      <c r="L1812" s="852" t="s">
        <v>92</v>
      </c>
      <c r="M1812" s="699" t="s">
        <v>2126</v>
      </c>
      <c r="N1812" s="852" t="s">
        <v>1995</v>
      </c>
      <c r="O1812" s="699" t="s">
        <v>2141</v>
      </c>
      <c r="P1812" s="852" t="s">
        <v>1995</v>
      </c>
      <c r="Q1812" s="699" t="s">
        <v>3514</v>
      </c>
      <c r="R1812" s="699"/>
      <c r="S1812" s="699"/>
      <c r="T1812" s="181"/>
      <c r="U1812" s="181"/>
      <c r="AC1812" s="361" t="str">
        <f t="shared" si="30"/>
        <v>２２検査結果（排煙設備）別記第二号-4　予備電源-4（15）-検査結果</v>
      </c>
      <c r="AL1812" s="392" t="s">
        <v>4757</v>
      </c>
    </row>
    <row r="1813" spans="5:38" x14ac:dyDescent="0.15">
      <c r="E1813" s="1121">
        <f>'3_入力シート【検査結果表】 排煙設備'!$BL$133</f>
        <v>0</v>
      </c>
      <c r="J1813" s="699" t="s">
        <v>2070</v>
      </c>
      <c r="K1813" s="699" t="s">
        <v>5548</v>
      </c>
      <c r="L1813" s="852" t="s">
        <v>92</v>
      </c>
      <c r="M1813" s="699" t="s">
        <v>2126</v>
      </c>
      <c r="N1813" s="852" t="s">
        <v>1995</v>
      </c>
      <c r="O1813" s="699" t="s">
        <v>2141</v>
      </c>
      <c r="P1813" s="852" t="s">
        <v>1995</v>
      </c>
      <c r="Q1813" s="699" t="s">
        <v>1996</v>
      </c>
      <c r="R1813" s="699"/>
      <c r="S1813" s="699"/>
      <c r="T1813" s="181"/>
      <c r="U1813" s="181"/>
      <c r="AC1813" s="361" t="str">
        <f t="shared" si="30"/>
        <v>２２検査結果（排煙設備）別記第二号-4　予備電源-4（15）-検査者番号</v>
      </c>
      <c r="AL1813" s="392" t="s">
        <v>4758</v>
      </c>
    </row>
    <row r="1814" spans="5:38" x14ac:dyDescent="0.15">
      <c r="E1814" s="1121">
        <f>'3_入力シート【検査結果表】 排煙設備'!$BN$133</f>
        <v>0</v>
      </c>
      <c r="J1814" s="699" t="s">
        <v>2070</v>
      </c>
      <c r="K1814" s="699" t="s">
        <v>5548</v>
      </c>
      <c r="L1814" s="852" t="s">
        <v>92</v>
      </c>
      <c r="M1814" s="699" t="s">
        <v>2126</v>
      </c>
      <c r="N1814" s="852" t="s">
        <v>1995</v>
      </c>
      <c r="O1814" s="699" t="s">
        <v>2141</v>
      </c>
      <c r="P1814" s="852" t="s">
        <v>1995</v>
      </c>
      <c r="Q1814" s="699" t="s">
        <v>1997</v>
      </c>
      <c r="R1814" s="699"/>
      <c r="S1814" s="699"/>
      <c r="T1814" s="181"/>
      <c r="U1814" s="181"/>
      <c r="AC1814" s="361" t="str">
        <f t="shared" si="30"/>
        <v>２２検査結果（排煙設備）別記第二号-4　予備電源-4（15）-指摘の具体的内容等</v>
      </c>
      <c r="AL1814" s="392" t="s">
        <v>4759</v>
      </c>
    </row>
    <row r="1815" spans="5:38" x14ac:dyDescent="0.15">
      <c r="E1815" s="1121">
        <f>'3_入力シート【検査結果表】 排煙設備'!$BX$133</f>
        <v>0</v>
      </c>
      <c r="J1815" s="699" t="s">
        <v>2070</v>
      </c>
      <c r="K1815" s="699" t="s">
        <v>5548</v>
      </c>
      <c r="L1815" s="852" t="s">
        <v>92</v>
      </c>
      <c r="M1815" s="699" t="s">
        <v>2126</v>
      </c>
      <c r="N1815" s="852" t="s">
        <v>1995</v>
      </c>
      <c r="O1815" s="699" t="s">
        <v>2141</v>
      </c>
      <c r="P1815" s="852" t="s">
        <v>1995</v>
      </c>
      <c r="Q1815" s="699" t="s">
        <v>1998</v>
      </c>
      <c r="R1815" s="699"/>
      <c r="S1815" s="699"/>
      <c r="T1815" s="181"/>
      <c r="U1815" s="181"/>
      <c r="AC1815" s="361" t="str">
        <f t="shared" si="30"/>
        <v>２２検査結果（排煙設備）別記第二号-4　予備電源-4（15）-改善策の具体的内容等</v>
      </c>
      <c r="AL1815" s="392" t="s">
        <v>4760</v>
      </c>
    </row>
    <row r="1816" spans="5:38" x14ac:dyDescent="0.15">
      <c r="E1816" s="1121">
        <f>'3_入力シート【検査結果表】 排煙設備'!$CM$133</f>
        <v>0</v>
      </c>
      <c r="J1816" s="699" t="s">
        <v>2070</v>
      </c>
      <c r="K1816" s="699" t="s">
        <v>5548</v>
      </c>
      <c r="L1816" s="852" t="s">
        <v>92</v>
      </c>
      <c r="M1816" s="699" t="s">
        <v>2126</v>
      </c>
      <c r="N1816" s="852" t="s">
        <v>1995</v>
      </c>
      <c r="O1816" s="699" t="s">
        <v>2141</v>
      </c>
      <c r="P1816" s="852" t="s">
        <v>1995</v>
      </c>
      <c r="Q1816" s="699" t="s">
        <v>1999</v>
      </c>
      <c r="R1816" s="852" t="s">
        <v>1995</v>
      </c>
      <c r="S1816" s="699" t="s">
        <v>2000</v>
      </c>
      <c r="T1816" s="181"/>
      <c r="U1816" s="181"/>
      <c r="AC1816" s="361" t="str">
        <f t="shared" si="30"/>
        <v>２２検査結果（排煙設備）別記第二号-4　予備電源-4（15）-改善（予定）年月-年（令和）</v>
      </c>
      <c r="AL1816" s="392" t="s">
        <v>4761</v>
      </c>
    </row>
    <row r="1817" spans="5:38" x14ac:dyDescent="0.15">
      <c r="E1817" s="1121">
        <f>'3_入力シート【検査結果表】 排煙設備'!$CP$133</f>
        <v>0</v>
      </c>
      <c r="J1817" s="699" t="s">
        <v>2070</v>
      </c>
      <c r="K1817" s="699" t="s">
        <v>5548</v>
      </c>
      <c r="L1817" s="852" t="s">
        <v>92</v>
      </c>
      <c r="M1817" s="699" t="s">
        <v>2126</v>
      </c>
      <c r="N1817" s="852" t="s">
        <v>1995</v>
      </c>
      <c r="O1817" s="699" t="s">
        <v>2141</v>
      </c>
      <c r="P1817" s="852" t="s">
        <v>1995</v>
      </c>
      <c r="Q1817" s="699" t="s">
        <v>1999</v>
      </c>
      <c r="R1817" s="852" t="s">
        <v>1995</v>
      </c>
      <c r="S1817" s="699" t="s">
        <v>2001</v>
      </c>
      <c r="T1817" s="181"/>
      <c r="U1817" s="181"/>
      <c r="AC1817" s="361" t="str">
        <f t="shared" ref="AC1817:AC1880" si="31">CONCATENATE(J1817,K1817,L1817,M1817,N1817,O1817,P1817,Q1817,R1817,S1817,T1817,U1817)</f>
        <v>２２検査結果（排煙設備）別記第二号-4　予備電源-4（15）-改善（予定）年月-月</v>
      </c>
      <c r="AL1817" s="392" t="s">
        <v>4762</v>
      </c>
    </row>
    <row r="1818" spans="5:38" x14ac:dyDescent="0.15">
      <c r="E1818" s="1121">
        <f>'3_入力シート【検査結果表】 排煙設備'!$CS$133</f>
        <v>0</v>
      </c>
      <c r="J1818" s="699" t="s">
        <v>2070</v>
      </c>
      <c r="K1818" s="699" t="s">
        <v>5548</v>
      </c>
      <c r="L1818" s="852" t="s">
        <v>92</v>
      </c>
      <c r="M1818" s="699" t="s">
        <v>2126</v>
      </c>
      <c r="N1818" s="852" t="s">
        <v>1995</v>
      </c>
      <c r="O1818" s="699" t="s">
        <v>2141</v>
      </c>
      <c r="P1818" s="852" t="s">
        <v>1995</v>
      </c>
      <c r="Q1818" s="699" t="s">
        <v>1999</v>
      </c>
      <c r="R1818" s="852" t="s">
        <v>1995</v>
      </c>
      <c r="S1818" s="699" t="s">
        <v>2002</v>
      </c>
      <c r="T1818" s="181"/>
      <c r="U1818" s="181"/>
      <c r="AC1818" s="361" t="str">
        <f t="shared" si="31"/>
        <v>２２検査結果（排煙設備）別記第二号-4　予備電源-4（15）-改善（予定）年月-状況</v>
      </c>
      <c r="AL1818" s="392" t="s">
        <v>4763</v>
      </c>
    </row>
    <row r="1819" spans="5:38" x14ac:dyDescent="0.15">
      <c r="E1819" s="1121">
        <f>'3_入力シート【検査結果表】 排煙設備'!$AZ$134</f>
        <v>0</v>
      </c>
      <c r="J1819" s="699" t="s">
        <v>2070</v>
      </c>
      <c r="K1819" s="699" t="s">
        <v>5548</v>
      </c>
      <c r="L1819" s="852" t="s">
        <v>92</v>
      </c>
      <c r="M1819" s="699" t="s">
        <v>2126</v>
      </c>
      <c r="N1819" s="852" t="s">
        <v>1995</v>
      </c>
      <c r="O1819" s="699" t="s">
        <v>2142</v>
      </c>
      <c r="P1819" s="852" t="s">
        <v>1995</v>
      </c>
      <c r="Q1819" s="699" t="s">
        <v>3514</v>
      </c>
      <c r="R1819" s="699"/>
      <c r="S1819" s="699"/>
      <c r="T1819" s="181"/>
      <c r="U1819" s="181"/>
      <c r="AC1819" s="361" t="str">
        <f t="shared" si="31"/>
        <v>２２検査結果（排煙設備）別記第二号-4　予備電源-4（16）-検査結果</v>
      </c>
      <c r="AL1819" s="392" t="s">
        <v>4764</v>
      </c>
    </row>
    <row r="1820" spans="5:38" x14ac:dyDescent="0.15">
      <c r="E1820" s="1121">
        <f>'3_入力シート【検査結果表】 排煙設備'!$BL$134</f>
        <v>0</v>
      </c>
      <c r="J1820" s="699" t="s">
        <v>2070</v>
      </c>
      <c r="K1820" s="699" t="s">
        <v>5548</v>
      </c>
      <c r="L1820" s="852" t="s">
        <v>92</v>
      </c>
      <c r="M1820" s="699" t="s">
        <v>2126</v>
      </c>
      <c r="N1820" s="852" t="s">
        <v>1995</v>
      </c>
      <c r="O1820" s="699" t="s">
        <v>2142</v>
      </c>
      <c r="P1820" s="852" t="s">
        <v>1995</v>
      </c>
      <c r="Q1820" s="699" t="s">
        <v>1996</v>
      </c>
      <c r="R1820" s="699"/>
      <c r="S1820" s="699"/>
      <c r="T1820" s="181"/>
      <c r="U1820" s="181"/>
      <c r="AC1820" s="361" t="str">
        <f t="shared" si="31"/>
        <v>２２検査結果（排煙設備）別記第二号-4　予備電源-4（16）-検査者番号</v>
      </c>
      <c r="AL1820" s="392" t="s">
        <v>4765</v>
      </c>
    </row>
    <row r="1821" spans="5:38" x14ac:dyDescent="0.15">
      <c r="E1821" s="1121">
        <f>'3_入力シート【検査結果表】 排煙設備'!$BN$134</f>
        <v>0</v>
      </c>
      <c r="J1821" s="699" t="s">
        <v>2070</v>
      </c>
      <c r="K1821" s="699" t="s">
        <v>5548</v>
      </c>
      <c r="L1821" s="852" t="s">
        <v>92</v>
      </c>
      <c r="M1821" s="699" t="s">
        <v>2126</v>
      </c>
      <c r="N1821" s="852" t="s">
        <v>1995</v>
      </c>
      <c r="O1821" s="699" t="s">
        <v>2142</v>
      </c>
      <c r="P1821" s="852" t="s">
        <v>1995</v>
      </c>
      <c r="Q1821" s="699" t="s">
        <v>1997</v>
      </c>
      <c r="R1821" s="699"/>
      <c r="S1821" s="699"/>
      <c r="T1821" s="181"/>
      <c r="U1821" s="181"/>
      <c r="AC1821" s="361" t="str">
        <f t="shared" si="31"/>
        <v>２２検査結果（排煙設備）別記第二号-4　予備電源-4（16）-指摘の具体的内容等</v>
      </c>
      <c r="AL1821" s="392" t="s">
        <v>4766</v>
      </c>
    </row>
    <row r="1822" spans="5:38" x14ac:dyDescent="0.15">
      <c r="E1822" s="1121">
        <f>'3_入力シート【検査結果表】 排煙設備'!$BX$134</f>
        <v>0</v>
      </c>
      <c r="J1822" s="699" t="s">
        <v>2070</v>
      </c>
      <c r="K1822" s="699" t="s">
        <v>5548</v>
      </c>
      <c r="L1822" s="852" t="s">
        <v>92</v>
      </c>
      <c r="M1822" s="699" t="s">
        <v>2126</v>
      </c>
      <c r="N1822" s="852" t="s">
        <v>1995</v>
      </c>
      <c r="O1822" s="699" t="s">
        <v>2142</v>
      </c>
      <c r="P1822" s="852" t="s">
        <v>1995</v>
      </c>
      <c r="Q1822" s="699" t="s">
        <v>1998</v>
      </c>
      <c r="R1822" s="699"/>
      <c r="S1822" s="699"/>
      <c r="T1822" s="181"/>
      <c r="U1822" s="181"/>
      <c r="AC1822" s="361" t="str">
        <f t="shared" si="31"/>
        <v>２２検査結果（排煙設備）別記第二号-4　予備電源-4（16）-改善策の具体的内容等</v>
      </c>
      <c r="AL1822" s="392" t="s">
        <v>4767</v>
      </c>
    </row>
    <row r="1823" spans="5:38" x14ac:dyDescent="0.15">
      <c r="E1823" s="1121">
        <f>'3_入力シート【検査結果表】 排煙設備'!$CM$134</f>
        <v>0</v>
      </c>
      <c r="J1823" s="699" t="s">
        <v>2070</v>
      </c>
      <c r="K1823" s="699" t="s">
        <v>5548</v>
      </c>
      <c r="L1823" s="852" t="s">
        <v>92</v>
      </c>
      <c r="M1823" s="699" t="s">
        <v>2126</v>
      </c>
      <c r="N1823" s="852" t="s">
        <v>1995</v>
      </c>
      <c r="O1823" s="699" t="s">
        <v>2142</v>
      </c>
      <c r="P1823" s="852" t="s">
        <v>1995</v>
      </c>
      <c r="Q1823" s="699" t="s">
        <v>1999</v>
      </c>
      <c r="R1823" s="852" t="s">
        <v>1995</v>
      </c>
      <c r="S1823" s="699" t="s">
        <v>2000</v>
      </c>
      <c r="T1823" s="181"/>
      <c r="U1823" s="181"/>
      <c r="AC1823" s="361" t="str">
        <f t="shared" si="31"/>
        <v>２２検査結果（排煙設備）別記第二号-4　予備電源-4（16）-改善（予定）年月-年（令和）</v>
      </c>
      <c r="AL1823" s="392" t="s">
        <v>4768</v>
      </c>
    </row>
    <row r="1824" spans="5:38" x14ac:dyDescent="0.15">
      <c r="E1824" s="1121">
        <f>'3_入力シート【検査結果表】 排煙設備'!$CP$134</f>
        <v>0</v>
      </c>
      <c r="J1824" s="699" t="s">
        <v>2070</v>
      </c>
      <c r="K1824" s="699" t="s">
        <v>5548</v>
      </c>
      <c r="L1824" s="852" t="s">
        <v>92</v>
      </c>
      <c r="M1824" s="699" t="s">
        <v>2126</v>
      </c>
      <c r="N1824" s="852" t="s">
        <v>1995</v>
      </c>
      <c r="O1824" s="699" t="s">
        <v>2142</v>
      </c>
      <c r="P1824" s="852" t="s">
        <v>1995</v>
      </c>
      <c r="Q1824" s="699" t="s">
        <v>1999</v>
      </c>
      <c r="R1824" s="852" t="s">
        <v>1995</v>
      </c>
      <c r="S1824" s="699" t="s">
        <v>2001</v>
      </c>
      <c r="T1824" s="181"/>
      <c r="U1824" s="181"/>
      <c r="AC1824" s="361" t="str">
        <f t="shared" si="31"/>
        <v>２２検査結果（排煙設備）別記第二号-4　予備電源-4（16）-改善（予定）年月-月</v>
      </c>
      <c r="AL1824" s="392" t="s">
        <v>4769</v>
      </c>
    </row>
    <row r="1825" spans="5:38" x14ac:dyDescent="0.15">
      <c r="E1825" s="1121">
        <f>'3_入力シート【検査結果表】 排煙設備'!$CS$134</f>
        <v>0</v>
      </c>
      <c r="J1825" s="699" t="s">
        <v>2070</v>
      </c>
      <c r="K1825" s="699" t="s">
        <v>5548</v>
      </c>
      <c r="L1825" s="852" t="s">
        <v>92</v>
      </c>
      <c r="M1825" s="699" t="s">
        <v>2126</v>
      </c>
      <c r="N1825" s="852" t="s">
        <v>1995</v>
      </c>
      <c r="O1825" s="699" t="s">
        <v>2142</v>
      </c>
      <c r="P1825" s="852" t="s">
        <v>1995</v>
      </c>
      <c r="Q1825" s="699" t="s">
        <v>1999</v>
      </c>
      <c r="R1825" s="852" t="s">
        <v>1995</v>
      </c>
      <c r="S1825" s="699" t="s">
        <v>2002</v>
      </c>
      <c r="T1825" s="181"/>
      <c r="U1825" s="181"/>
      <c r="AC1825" s="361" t="str">
        <f t="shared" si="31"/>
        <v>２２検査結果（排煙設備）別記第二号-4　予備電源-4（16）-改善（予定）年月-状況</v>
      </c>
      <c r="AL1825" s="392" t="s">
        <v>4770</v>
      </c>
    </row>
    <row r="1826" spans="5:38" x14ac:dyDescent="0.15">
      <c r="E1826" s="1121">
        <f>'3_入力シート【検査結果表】 排煙設備'!$AZ$135</f>
        <v>0</v>
      </c>
      <c r="J1826" s="699" t="s">
        <v>2070</v>
      </c>
      <c r="K1826" s="699" t="s">
        <v>5548</v>
      </c>
      <c r="L1826" s="852" t="s">
        <v>92</v>
      </c>
      <c r="M1826" s="699" t="s">
        <v>2126</v>
      </c>
      <c r="N1826" s="852" t="s">
        <v>1995</v>
      </c>
      <c r="O1826" s="699" t="s">
        <v>2143</v>
      </c>
      <c r="P1826" s="852" t="s">
        <v>1995</v>
      </c>
      <c r="Q1826" s="699" t="s">
        <v>3514</v>
      </c>
      <c r="R1826" s="699"/>
      <c r="S1826" s="699"/>
      <c r="T1826" s="181"/>
      <c r="U1826" s="181"/>
      <c r="AC1826" s="361" t="str">
        <f t="shared" si="31"/>
        <v>２２検査結果（排煙設備）別記第二号-4　予備電源-4（17）-検査結果</v>
      </c>
      <c r="AL1826" s="392" t="s">
        <v>4771</v>
      </c>
    </row>
    <row r="1827" spans="5:38" x14ac:dyDescent="0.15">
      <c r="E1827" s="1121">
        <f>'3_入力シート【検査結果表】 排煙設備'!$BL$135</f>
        <v>0</v>
      </c>
      <c r="J1827" s="699" t="s">
        <v>2070</v>
      </c>
      <c r="K1827" s="699" t="s">
        <v>5548</v>
      </c>
      <c r="L1827" s="852" t="s">
        <v>92</v>
      </c>
      <c r="M1827" s="699" t="s">
        <v>2126</v>
      </c>
      <c r="N1827" s="852" t="s">
        <v>1995</v>
      </c>
      <c r="O1827" s="699" t="s">
        <v>2143</v>
      </c>
      <c r="P1827" s="852" t="s">
        <v>1995</v>
      </c>
      <c r="Q1827" s="699" t="s">
        <v>1996</v>
      </c>
      <c r="R1827" s="699"/>
      <c r="S1827" s="699"/>
      <c r="T1827" s="181"/>
      <c r="U1827" s="181"/>
      <c r="AC1827" s="361" t="str">
        <f t="shared" si="31"/>
        <v>２２検査結果（排煙設備）別記第二号-4　予備電源-4（17）-検査者番号</v>
      </c>
      <c r="AL1827" s="392" t="s">
        <v>4772</v>
      </c>
    </row>
    <row r="1828" spans="5:38" x14ac:dyDescent="0.15">
      <c r="E1828" s="1121">
        <f>'3_入力シート【検査結果表】 排煙設備'!$BN$135</f>
        <v>0</v>
      </c>
      <c r="J1828" s="699" t="s">
        <v>2070</v>
      </c>
      <c r="K1828" s="699" t="s">
        <v>5548</v>
      </c>
      <c r="L1828" s="852" t="s">
        <v>92</v>
      </c>
      <c r="M1828" s="699" t="s">
        <v>2126</v>
      </c>
      <c r="N1828" s="852" t="s">
        <v>1995</v>
      </c>
      <c r="O1828" s="699" t="s">
        <v>2143</v>
      </c>
      <c r="P1828" s="852" t="s">
        <v>1995</v>
      </c>
      <c r="Q1828" s="699" t="s">
        <v>1997</v>
      </c>
      <c r="R1828" s="699"/>
      <c r="S1828" s="699"/>
      <c r="T1828" s="181"/>
      <c r="U1828" s="181"/>
      <c r="AC1828" s="361" t="str">
        <f t="shared" si="31"/>
        <v>２２検査結果（排煙設備）別記第二号-4　予備電源-4（17）-指摘の具体的内容等</v>
      </c>
      <c r="AL1828" s="392" t="s">
        <v>4773</v>
      </c>
    </row>
    <row r="1829" spans="5:38" x14ac:dyDescent="0.15">
      <c r="E1829" s="1121">
        <f>'3_入力シート【検査結果表】 排煙設備'!$BX$135</f>
        <v>0</v>
      </c>
      <c r="J1829" s="699" t="s">
        <v>2070</v>
      </c>
      <c r="K1829" s="699" t="s">
        <v>5548</v>
      </c>
      <c r="L1829" s="852" t="s">
        <v>92</v>
      </c>
      <c r="M1829" s="699" t="s">
        <v>2126</v>
      </c>
      <c r="N1829" s="852" t="s">
        <v>1995</v>
      </c>
      <c r="O1829" s="699" t="s">
        <v>2143</v>
      </c>
      <c r="P1829" s="852" t="s">
        <v>1995</v>
      </c>
      <c r="Q1829" s="699" t="s">
        <v>1998</v>
      </c>
      <c r="R1829" s="699"/>
      <c r="S1829" s="699"/>
      <c r="T1829" s="181"/>
      <c r="U1829" s="181"/>
      <c r="AC1829" s="361" t="str">
        <f t="shared" si="31"/>
        <v>２２検査結果（排煙設備）別記第二号-4　予備電源-4（17）-改善策の具体的内容等</v>
      </c>
      <c r="AL1829" s="392" t="s">
        <v>4774</v>
      </c>
    </row>
    <row r="1830" spans="5:38" x14ac:dyDescent="0.15">
      <c r="E1830" s="1121">
        <f>'3_入力シート【検査結果表】 排煙設備'!$CM$135</f>
        <v>0</v>
      </c>
      <c r="J1830" s="699" t="s">
        <v>2070</v>
      </c>
      <c r="K1830" s="699" t="s">
        <v>5548</v>
      </c>
      <c r="L1830" s="852" t="s">
        <v>92</v>
      </c>
      <c r="M1830" s="699" t="s">
        <v>2126</v>
      </c>
      <c r="N1830" s="852" t="s">
        <v>1995</v>
      </c>
      <c r="O1830" s="699" t="s">
        <v>2143</v>
      </c>
      <c r="P1830" s="852" t="s">
        <v>1995</v>
      </c>
      <c r="Q1830" s="699" t="s">
        <v>1999</v>
      </c>
      <c r="R1830" s="852" t="s">
        <v>1995</v>
      </c>
      <c r="S1830" s="699" t="s">
        <v>2000</v>
      </c>
      <c r="T1830" s="181"/>
      <c r="U1830" s="181"/>
      <c r="AC1830" s="361" t="str">
        <f t="shared" si="31"/>
        <v>２２検査結果（排煙設備）別記第二号-4　予備電源-4（17）-改善（予定）年月-年（令和）</v>
      </c>
      <c r="AL1830" s="392" t="s">
        <v>4775</v>
      </c>
    </row>
    <row r="1831" spans="5:38" x14ac:dyDescent="0.15">
      <c r="E1831" s="1121">
        <f>'3_入力シート【検査結果表】 排煙設備'!$CP$135</f>
        <v>0</v>
      </c>
      <c r="J1831" s="699" t="s">
        <v>2070</v>
      </c>
      <c r="K1831" s="699" t="s">
        <v>5548</v>
      </c>
      <c r="L1831" s="852" t="s">
        <v>92</v>
      </c>
      <c r="M1831" s="699" t="s">
        <v>2126</v>
      </c>
      <c r="N1831" s="852" t="s">
        <v>1995</v>
      </c>
      <c r="O1831" s="699" t="s">
        <v>2143</v>
      </c>
      <c r="P1831" s="852" t="s">
        <v>1995</v>
      </c>
      <c r="Q1831" s="699" t="s">
        <v>1999</v>
      </c>
      <c r="R1831" s="852" t="s">
        <v>1995</v>
      </c>
      <c r="S1831" s="699" t="s">
        <v>2001</v>
      </c>
      <c r="T1831" s="181"/>
      <c r="U1831" s="181"/>
      <c r="AC1831" s="361" t="str">
        <f t="shared" si="31"/>
        <v>２２検査結果（排煙設備）別記第二号-4　予備電源-4（17）-改善（予定）年月-月</v>
      </c>
      <c r="AL1831" s="392" t="s">
        <v>4776</v>
      </c>
    </row>
    <row r="1832" spans="5:38" x14ac:dyDescent="0.15">
      <c r="E1832" s="1121">
        <f>'3_入力シート【検査結果表】 排煙設備'!$CS$135</f>
        <v>0</v>
      </c>
      <c r="J1832" s="699" t="s">
        <v>2070</v>
      </c>
      <c r="K1832" s="699" t="s">
        <v>5548</v>
      </c>
      <c r="L1832" s="852" t="s">
        <v>92</v>
      </c>
      <c r="M1832" s="699" t="s">
        <v>2126</v>
      </c>
      <c r="N1832" s="852" t="s">
        <v>1995</v>
      </c>
      <c r="O1832" s="699" t="s">
        <v>2143</v>
      </c>
      <c r="P1832" s="852" t="s">
        <v>1995</v>
      </c>
      <c r="Q1832" s="699" t="s">
        <v>1999</v>
      </c>
      <c r="R1832" s="852" t="s">
        <v>1995</v>
      </c>
      <c r="S1832" s="699" t="s">
        <v>2002</v>
      </c>
      <c r="T1832" s="181"/>
      <c r="U1832" s="181"/>
      <c r="AC1832" s="361" t="str">
        <f t="shared" si="31"/>
        <v>２２検査結果（排煙設備）別記第二号-4　予備電源-4（17）-改善（予定）年月-状況</v>
      </c>
      <c r="AL1832" s="392" t="s">
        <v>4777</v>
      </c>
    </row>
    <row r="1833" spans="5:38" x14ac:dyDescent="0.15">
      <c r="E1833" s="1121">
        <f>'3_入力シート【検査結果表】 排煙設備'!$AZ$136</f>
        <v>0</v>
      </c>
      <c r="J1833" s="699" t="s">
        <v>2070</v>
      </c>
      <c r="K1833" s="699" t="s">
        <v>5548</v>
      </c>
      <c r="L1833" s="852" t="s">
        <v>92</v>
      </c>
      <c r="M1833" s="699" t="s">
        <v>2126</v>
      </c>
      <c r="N1833" s="852" t="s">
        <v>1995</v>
      </c>
      <c r="O1833" s="699" t="s">
        <v>2144</v>
      </c>
      <c r="P1833" s="852" t="s">
        <v>1995</v>
      </c>
      <c r="Q1833" s="699" t="s">
        <v>3514</v>
      </c>
      <c r="R1833" s="699"/>
      <c r="S1833" s="699"/>
      <c r="T1833" s="181"/>
      <c r="U1833" s="181"/>
      <c r="AC1833" s="361" t="str">
        <f t="shared" si="31"/>
        <v>２２検査結果（排煙設備）別記第二号-4　予備電源-4（18）-検査結果</v>
      </c>
      <c r="AL1833" s="392" t="s">
        <v>4778</v>
      </c>
    </row>
    <row r="1834" spans="5:38" x14ac:dyDescent="0.15">
      <c r="E1834" s="1121">
        <f>'3_入力シート【検査結果表】 排煙設備'!$BL$136</f>
        <v>0</v>
      </c>
      <c r="J1834" s="699" t="s">
        <v>2070</v>
      </c>
      <c r="K1834" s="699" t="s">
        <v>5548</v>
      </c>
      <c r="L1834" s="852" t="s">
        <v>92</v>
      </c>
      <c r="M1834" s="699" t="s">
        <v>2126</v>
      </c>
      <c r="N1834" s="852" t="s">
        <v>1995</v>
      </c>
      <c r="O1834" s="699" t="s">
        <v>2144</v>
      </c>
      <c r="P1834" s="852" t="s">
        <v>1995</v>
      </c>
      <c r="Q1834" s="699" t="s">
        <v>1996</v>
      </c>
      <c r="R1834" s="699"/>
      <c r="S1834" s="699"/>
      <c r="T1834" s="181"/>
      <c r="U1834" s="181"/>
      <c r="AC1834" s="361" t="str">
        <f t="shared" si="31"/>
        <v>２２検査結果（排煙設備）別記第二号-4　予備電源-4（18）-検査者番号</v>
      </c>
      <c r="AL1834" s="392" t="s">
        <v>4779</v>
      </c>
    </row>
    <row r="1835" spans="5:38" x14ac:dyDescent="0.15">
      <c r="E1835" s="1121">
        <f>'3_入力シート【検査結果表】 排煙設備'!$BN$136</f>
        <v>0</v>
      </c>
      <c r="J1835" s="699" t="s">
        <v>2070</v>
      </c>
      <c r="K1835" s="699" t="s">
        <v>5548</v>
      </c>
      <c r="L1835" s="852" t="s">
        <v>92</v>
      </c>
      <c r="M1835" s="699" t="s">
        <v>2126</v>
      </c>
      <c r="N1835" s="852" t="s">
        <v>1995</v>
      </c>
      <c r="O1835" s="699" t="s">
        <v>2144</v>
      </c>
      <c r="P1835" s="852" t="s">
        <v>1995</v>
      </c>
      <c r="Q1835" s="699" t="s">
        <v>1997</v>
      </c>
      <c r="R1835" s="699"/>
      <c r="S1835" s="699"/>
      <c r="T1835" s="181"/>
      <c r="U1835" s="181"/>
      <c r="AC1835" s="361" t="str">
        <f t="shared" si="31"/>
        <v>２２検査結果（排煙設備）別記第二号-4　予備電源-4（18）-指摘の具体的内容等</v>
      </c>
      <c r="AL1835" s="392" t="s">
        <v>4780</v>
      </c>
    </row>
    <row r="1836" spans="5:38" x14ac:dyDescent="0.15">
      <c r="E1836" s="1121">
        <f>'3_入力シート【検査結果表】 排煙設備'!$BX$136</f>
        <v>0</v>
      </c>
      <c r="J1836" s="699" t="s">
        <v>2070</v>
      </c>
      <c r="K1836" s="699" t="s">
        <v>5548</v>
      </c>
      <c r="L1836" s="852" t="s">
        <v>92</v>
      </c>
      <c r="M1836" s="699" t="s">
        <v>2126</v>
      </c>
      <c r="N1836" s="852" t="s">
        <v>1995</v>
      </c>
      <c r="O1836" s="699" t="s">
        <v>2144</v>
      </c>
      <c r="P1836" s="852" t="s">
        <v>1995</v>
      </c>
      <c r="Q1836" s="699" t="s">
        <v>1998</v>
      </c>
      <c r="R1836" s="699"/>
      <c r="S1836" s="699"/>
      <c r="T1836" s="181"/>
      <c r="U1836" s="181"/>
      <c r="AC1836" s="361" t="str">
        <f t="shared" si="31"/>
        <v>２２検査結果（排煙設備）別記第二号-4　予備電源-4（18）-改善策の具体的内容等</v>
      </c>
      <c r="AL1836" s="392" t="s">
        <v>4781</v>
      </c>
    </row>
    <row r="1837" spans="5:38" x14ac:dyDescent="0.15">
      <c r="E1837" s="1121">
        <f>'3_入力シート【検査結果表】 排煙設備'!$CM$136</f>
        <v>0</v>
      </c>
      <c r="J1837" s="699" t="s">
        <v>2070</v>
      </c>
      <c r="K1837" s="699" t="s">
        <v>5548</v>
      </c>
      <c r="L1837" s="852" t="s">
        <v>92</v>
      </c>
      <c r="M1837" s="699" t="s">
        <v>2126</v>
      </c>
      <c r="N1837" s="852" t="s">
        <v>1995</v>
      </c>
      <c r="O1837" s="699" t="s">
        <v>2144</v>
      </c>
      <c r="P1837" s="852" t="s">
        <v>1995</v>
      </c>
      <c r="Q1837" s="699" t="s">
        <v>1999</v>
      </c>
      <c r="R1837" s="852" t="s">
        <v>1995</v>
      </c>
      <c r="S1837" s="699" t="s">
        <v>2000</v>
      </c>
      <c r="T1837" s="181"/>
      <c r="U1837" s="181"/>
      <c r="AC1837" s="361" t="str">
        <f t="shared" si="31"/>
        <v>２２検査結果（排煙設備）別記第二号-4　予備電源-4（18）-改善（予定）年月-年（令和）</v>
      </c>
      <c r="AL1837" s="392" t="s">
        <v>4782</v>
      </c>
    </row>
    <row r="1838" spans="5:38" x14ac:dyDescent="0.15">
      <c r="E1838" s="1121">
        <f>'3_入力シート【検査結果表】 排煙設備'!$CP$136</f>
        <v>0</v>
      </c>
      <c r="J1838" s="699" t="s">
        <v>2070</v>
      </c>
      <c r="K1838" s="699" t="s">
        <v>5548</v>
      </c>
      <c r="L1838" s="852" t="s">
        <v>92</v>
      </c>
      <c r="M1838" s="699" t="s">
        <v>2126</v>
      </c>
      <c r="N1838" s="852" t="s">
        <v>1995</v>
      </c>
      <c r="O1838" s="699" t="s">
        <v>2144</v>
      </c>
      <c r="P1838" s="852" t="s">
        <v>1995</v>
      </c>
      <c r="Q1838" s="699" t="s">
        <v>1999</v>
      </c>
      <c r="R1838" s="852" t="s">
        <v>1995</v>
      </c>
      <c r="S1838" s="699" t="s">
        <v>2001</v>
      </c>
      <c r="T1838" s="181"/>
      <c r="U1838" s="181"/>
      <c r="AC1838" s="361" t="str">
        <f t="shared" si="31"/>
        <v>２２検査結果（排煙設備）別記第二号-4　予備電源-4（18）-改善（予定）年月-月</v>
      </c>
      <c r="AL1838" s="392" t="s">
        <v>4783</v>
      </c>
    </row>
    <row r="1839" spans="5:38" x14ac:dyDescent="0.15">
      <c r="E1839" s="1121">
        <f>'3_入力シート【検査結果表】 排煙設備'!$CS$136</f>
        <v>0</v>
      </c>
      <c r="J1839" s="699" t="s">
        <v>2070</v>
      </c>
      <c r="K1839" s="699" t="s">
        <v>5548</v>
      </c>
      <c r="L1839" s="852" t="s">
        <v>92</v>
      </c>
      <c r="M1839" s="699" t="s">
        <v>2126</v>
      </c>
      <c r="N1839" s="852" t="s">
        <v>1995</v>
      </c>
      <c r="O1839" s="699" t="s">
        <v>2144</v>
      </c>
      <c r="P1839" s="852" t="s">
        <v>1995</v>
      </c>
      <c r="Q1839" s="699" t="s">
        <v>1999</v>
      </c>
      <c r="R1839" s="852" t="s">
        <v>1995</v>
      </c>
      <c r="S1839" s="699" t="s">
        <v>2002</v>
      </c>
      <c r="T1839" s="181"/>
      <c r="U1839" s="181"/>
      <c r="AC1839" s="361" t="str">
        <f t="shared" si="31"/>
        <v>２２検査結果（排煙設備）別記第二号-4　予備電源-4（18）-改善（予定）年月-状況</v>
      </c>
      <c r="AL1839" s="392" t="s">
        <v>4784</v>
      </c>
    </row>
    <row r="1840" spans="5:38" x14ac:dyDescent="0.15">
      <c r="E1840" s="1121">
        <f>'3_入力シート【検査結果表】 排煙設備'!$AZ$137</f>
        <v>0</v>
      </c>
      <c r="J1840" s="699" t="s">
        <v>2070</v>
      </c>
      <c r="K1840" s="699" t="s">
        <v>5548</v>
      </c>
      <c r="L1840" s="852" t="s">
        <v>92</v>
      </c>
      <c r="M1840" s="699" t="s">
        <v>2126</v>
      </c>
      <c r="N1840" s="852" t="s">
        <v>1995</v>
      </c>
      <c r="O1840" s="699" t="s">
        <v>2145</v>
      </c>
      <c r="P1840" s="852" t="s">
        <v>1995</v>
      </c>
      <c r="Q1840" s="699" t="s">
        <v>3514</v>
      </c>
      <c r="R1840" s="699"/>
      <c r="S1840" s="699"/>
      <c r="T1840" s="181"/>
      <c r="U1840" s="181"/>
      <c r="AC1840" s="361" t="str">
        <f t="shared" si="31"/>
        <v>２２検査結果（排煙設備）別記第二号-4　予備電源-4（19）-検査結果</v>
      </c>
      <c r="AL1840" s="392" t="s">
        <v>4785</v>
      </c>
    </row>
    <row r="1841" spans="5:38" x14ac:dyDescent="0.15">
      <c r="E1841" s="1121">
        <f>'3_入力シート【検査結果表】 排煙設備'!$BL$137</f>
        <v>0</v>
      </c>
      <c r="J1841" s="699" t="s">
        <v>2070</v>
      </c>
      <c r="K1841" s="699" t="s">
        <v>5548</v>
      </c>
      <c r="L1841" s="852" t="s">
        <v>92</v>
      </c>
      <c r="M1841" s="699" t="s">
        <v>2126</v>
      </c>
      <c r="N1841" s="852" t="s">
        <v>1995</v>
      </c>
      <c r="O1841" s="699" t="s">
        <v>2145</v>
      </c>
      <c r="P1841" s="852" t="s">
        <v>1995</v>
      </c>
      <c r="Q1841" s="699" t="s">
        <v>1996</v>
      </c>
      <c r="R1841" s="699"/>
      <c r="S1841" s="699"/>
      <c r="T1841" s="181"/>
      <c r="U1841" s="181"/>
      <c r="AC1841" s="361" t="str">
        <f t="shared" si="31"/>
        <v>２２検査結果（排煙設備）別記第二号-4　予備電源-4（19）-検査者番号</v>
      </c>
      <c r="AL1841" s="392" t="s">
        <v>4786</v>
      </c>
    </row>
    <row r="1842" spans="5:38" x14ac:dyDescent="0.15">
      <c r="E1842" s="1121">
        <f>'3_入力シート【検査結果表】 排煙設備'!$BN$137</f>
        <v>0</v>
      </c>
      <c r="J1842" s="699" t="s">
        <v>2070</v>
      </c>
      <c r="K1842" s="699" t="s">
        <v>5548</v>
      </c>
      <c r="L1842" s="852" t="s">
        <v>92</v>
      </c>
      <c r="M1842" s="699" t="s">
        <v>2126</v>
      </c>
      <c r="N1842" s="852" t="s">
        <v>1995</v>
      </c>
      <c r="O1842" s="699" t="s">
        <v>2145</v>
      </c>
      <c r="P1842" s="852" t="s">
        <v>1995</v>
      </c>
      <c r="Q1842" s="699" t="s">
        <v>1997</v>
      </c>
      <c r="R1842" s="699"/>
      <c r="S1842" s="699"/>
      <c r="T1842" s="181"/>
      <c r="U1842" s="181"/>
      <c r="AC1842" s="361" t="str">
        <f t="shared" si="31"/>
        <v>２２検査結果（排煙設備）別記第二号-4　予備電源-4（19）-指摘の具体的内容等</v>
      </c>
      <c r="AL1842" s="392" t="s">
        <v>4787</v>
      </c>
    </row>
    <row r="1843" spans="5:38" x14ac:dyDescent="0.15">
      <c r="E1843" s="1121">
        <f>'3_入力シート【検査結果表】 排煙設備'!$BX$137</f>
        <v>0</v>
      </c>
      <c r="J1843" s="699" t="s">
        <v>2070</v>
      </c>
      <c r="K1843" s="699" t="s">
        <v>5548</v>
      </c>
      <c r="L1843" s="852" t="s">
        <v>92</v>
      </c>
      <c r="M1843" s="699" t="s">
        <v>2126</v>
      </c>
      <c r="N1843" s="852" t="s">
        <v>1995</v>
      </c>
      <c r="O1843" s="699" t="s">
        <v>2145</v>
      </c>
      <c r="P1843" s="852" t="s">
        <v>1995</v>
      </c>
      <c r="Q1843" s="699" t="s">
        <v>1998</v>
      </c>
      <c r="R1843" s="699"/>
      <c r="S1843" s="699"/>
      <c r="T1843" s="181"/>
      <c r="U1843" s="181"/>
      <c r="AC1843" s="361" t="str">
        <f t="shared" si="31"/>
        <v>２２検査結果（排煙設備）別記第二号-4　予備電源-4（19）-改善策の具体的内容等</v>
      </c>
      <c r="AL1843" s="392" t="s">
        <v>4788</v>
      </c>
    </row>
    <row r="1844" spans="5:38" x14ac:dyDescent="0.15">
      <c r="E1844" s="1121">
        <f>'3_入力シート【検査結果表】 排煙設備'!$CM$137</f>
        <v>0</v>
      </c>
      <c r="J1844" s="699" t="s">
        <v>2070</v>
      </c>
      <c r="K1844" s="699" t="s">
        <v>5548</v>
      </c>
      <c r="L1844" s="852" t="s">
        <v>92</v>
      </c>
      <c r="M1844" s="699" t="s">
        <v>2126</v>
      </c>
      <c r="N1844" s="852" t="s">
        <v>1995</v>
      </c>
      <c r="O1844" s="699" t="s">
        <v>2145</v>
      </c>
      <c r="P1844" s="852" t="s">
        <v>1995</v>
      </c>
      <c r="Q1844" s="699" t="s">
        <v>1999</v>
      </c>
      <c r="R1844" s="852" t="s">
        <v>1995</v>
      </c>
      <c r="S1844" s="699" t="s">
        <v>2000</v>
      </c>
      <c r="T1844" s="181"/>
      <c r="U1844" s="181"/>
      <c r="AC1844" s="361" t="str">
        <f t="shared" si="31"/>
        <v>２２検査結果（排煙設備）別記第二号-4　予備電源-4（19）-改善（予定）年月-年（令和）</v>
      </c>
      <c r="AL1844" s="392" t="s">
        <v>4789</v>
      </c>
    </row>
    <row r="1845" spans="5:38" x14ac:dyDescent="0.15">
      <c r="E1845" s="1121">
        <f>'3_入力シート【検査結果表】 排煙設備'!$CP$137</f>
        <v>0</v>
      </c>
      <c r="J1845" s="699" t="s">
        <v>2070</v>
      </c>
      <c r="K1845" s="699" t="s">
        <v>5548</v>
      </c>
      <c r="L1845" s="852" t="s">
        <v>92</v>
      </c>
      <c r="M1845" s="699" t="s">
        <v>2126</v>
      </c>
      <c r="N1845" s="852" t="s">
        <v>1995</v>
      </c>
      <c r="O1845" s="699" t="s">
        <v>2145</v>
      </c>
      <c r="P1845" s="852" t="s">
        <v>1995</v>
      </c>
      <c r="Q1845" s="699" t="s">
        <v>1999</v>
      </c>
      <c r="R1845" s="852" t="s">
        <v>1995</v>
      </c>
      <c r="S1845" s="699" t="s">
        <v>2001</v>
      </c>
      <c r="T1845" s="181"/>
      <c r="U1845" s="181"/>
      <c r="AC1845" s="361" t="str">
        <f t="shared" si="31"/>
        <v>２２検査結果（排煙設備）別記第二号-4　予備電源-4（19）-改善（予定）年月-月</v>
      </c>
      <c r="AL1845" s="392" t="s">
        <v>4790</v>
      </c>
    </row>
    <row r="1846" spans="5:38" x14ac:dyDescent="0.15">
      <c r="E1846" s="1121">
        <f>'3_入力シート【検査結果表】 排煙設備'!$CS$137</f>
        <v>0</v>
      </c>
      <c r="J1846" s="699" t="s">
        <v>2070</v>
      </c>
      <c r="K1846" s="699" t="s">
        <v>5548</v>
      </c>
      <c r="L1846" s="852" t="s">
        <v>92</v>
      </c>
      <c r="M1846" s="699" t="s">
        <v>2126</v>
      </c>
      <c r="N1846" s="852" t="s">
        <v>1995</v>
      </c>
      <c r="O1846" s="699" t="s">
        <v>2145</v>
      </c>
      <c r="P1846" s="852" t="s">
        <v>1995</v>
      </c>
      <c r="Q1846" s="699" t="s">
        <v>1999</v>
      </c>
      <c r="R1846" s="852" t="s">
        <v>1995</v>
      </c>
      <c r="S1846" s="699" t="s">
        <v>2002</v>
      </c>
      <c r="T1846" s="181"/>
      <c r="U1846" s="181"/>
      <c r="AC1846" s="361" t="str">
        <f t="shared" si="31"/>
        <v>２２検査結果（排煙設備）別記第二号-4　予備電源-4（19）-改善（予定）年月-状況</v>
      </c>
      <c r="AL1846" s="392" t="s">
        <v>4791</v>
      </c>
    </row>
    <row r="1847" spans="5:38" x14ac:dyDescent="0.15">
      <c r="E1847" s="1121">
        <f>'3_入力シート【検査結果表】 排煙設備'!$AZ$138</f>
        <v>0</v>
      </c>
      <c r="J1847" s="699" t="s">
        <v>2070</v>
      </c>
      <c r="K1847" s="699" t="s">
        <v>5548</v>
      </c>
      <c r="L1847" s="852" t="s">
        <v>92</v>
      </c>
      <c r="M1847" s="699" t="s">
        <v>2126</v>
      </c>
      <c r="N1847" s="852" t="s">
        <v>1995</v>
      </c>
      <c r="O1847" s="699" t="s">
        <v>2146</v>
      </c>
      <c r="P1847" s="852" t="s">
        <v>1995</v>
      </c>
      <c r="Q1847" s="699" t="s">
        <v>3514</v>
      </c>
      <c r="R1847" s="699"/>
      <c r="S1847" s="699"/>
      <c r="T1847" s="181"/>
      <c r="U1847" s="181"/>
      <c r="AC1847" s="361" t="str">
        <f t="shared" si="31"/>
        <v>２２検査結果（排煙設備）別記第二号-4　予備電源-4（20）-検査結果</v>
      </c>
      <c r="AL1847" s="392" t="s">
        <v>4792</v>
      </c>
    </row>
    <row r="1848" spans="5:38" x14ac:dyDescent="0.15">
      <c r="E1848" s="1121">
        <f>'3_入力シート【検査結果表】 排煙設備'!$BL$138</f>
        <v>0</v>
      </c>
      <c r="J1848" s="699" t="s">
        <v>2070</v>
      </c>
      <c r="K1848" s="699" t="s">
        <v>5548</v>
      </c>
      <c r="L1848" s="852" t="s">
        <v>92</v>
      </c>
      <c r="M1848" s="699" t="s">
        <v>2126</v>
      </c>
      <c r="N1848" s="852" t="s">
        <v>1995</v>
      </c>
      <c r="O1848" s="699" t="s">
        <v>2146</v>
      </c>
      <c r="P1848" s="852" t="s">
        <v>1995</v>
      </c>
      <c r="Q1848" s="699" t="s">
        <v>1996</v>
      </c>
      <c r="R1848" s="699"/>
      <c r="S1848" s="699"/>
      <c r="T1848" s="181"/>
      <c r="U1848" s="181"/>
      <c r="AC1848" s="361" t="str">
        <f t="shared" si="31"/>
        <v>２２検査結果（排煙設備）別記第二号-4　予備電源-4（20）-検査者番号</v>
      </c>
      <c r="AL1848" s="392" t="s">
        <v>4793</v>
      </c>
    </row>
    <row r="1849" spans="5:38" x14ac:dyDescent="0.15">
      <c r="E1849" s="1121">
        <f>'3_入力シート【検査結果表】 排煙設備'!$BN$138</f>
        <v>0</v>
      </c>
      <c r="J1849" s="699" t="s">
        <v>2070</v>
      </c>
      <c r="K1849" s="699" t="s">
        <v>5548</v>
      </c>
      <c r="L1849" s="852" t="s">
        <v>92</v>
      </c>
      <c r="M1849" s="699" t="s">
        <v>2126</v>
      </c>
      <c r="N1849" s="852" t="s">
        <v>1995</v>
      </c>
      <c r="O1849" s="699" t="s">
        <v>2146</v>
      </c>
      <c r="P1849" s="852" t="s">
        <v>1995</v>
      </c>
      <c r="Q1849" s="699" t="s">
        <v>1997</v>
      </c>
      <c r="R1849" s="699"/>
      <c r="S1849" s="699"/>
      <c r="T1849" s="181"/>
      <c r="U1849" s="181"/>
      <c r="AC1849" s="361" t="str">
        <f t="shared" si="31"/>
        <v>２２検査結果（排煙設備）別記第二号-4　予備電源-4（20）-指摘の具体的内容等</v>
      </c>
      <c r="AL1849" s="392" t="s">
        <v>4794</v>
      </c>
    </row>
    <row r="1850" spans="5:38" x14ac:dyDescent="0.15">
      <c r="E1850" s="1121">
        <f>'3_入力シート【検査結果表】 排煙設備'!$BX$138</f>
        <v>0</v>
      </c>
      <c r="J1850" s="699" t="s">
        <v>2070</v>
      </c>
      <c r="K1850" s="699" t="s">
        <v>5548</v>
      </c>
      <c r="L1850" s="852" t="s">
        <v>92</v>
      </c>
      <c r="M1850" s="699" t="s">
        <v>2126</v>
      </c>
      <c r="N1850" s="852" t="s">
        <v>1995</v>
      </c>
      <c r="O1850" s="699" t="s">
        <v>2146</v>
      </c>
      <c r="P1850" s="852" t="s">
        <v>1995</v>
      </c>
      <c r="Q1850" s="699" t="s">
        <v>1998</v>
      </c>
      <c r="R1850" s="699"/>
      <c r="S1850" s="699"/>
      <c r="T1850" s="181"/>
      <c r="U1850" s="181"/>
      <c r="AC1850" s="361" t="str">
        <f t="shared" si="31"/>
        <v>２２検査結果（排煙設備）別記第二号-4　予備電源-4（20）-改善策の具体的内容等</v>
      </c>
      <c r="AL1850" s="392" t="s">
        <v>4795</v>
      </c>
    </row>
    <row r="1851" spans="5:38" x14ac:dyDescent="0.15">
      <c r="E1851" s="1121">
        <f>'3_入力シート【検査結果表】 排煙設備'!$CM$138</f>
        <v>0</v>
      </c>
      <c r="J1851" s="699" t="s">
        <v>2070</v>
      </c>
      <c r="K1851" s="699" t="s">
        <v>5548</v>
      </c>
      <c r="L1851" s="852" t="s">
        <v>92</v>
      </c>
      <c r="M1851" s="699" t="s">
        <v>2126</v>
      </c>
      <c r="N1851" s="852" t="s">
        <v>1995</v>
      </c>
      <c r="O1851" s="699" t="s">
        <v>2146</v>
      </c>
      <c r="P1851" s="852" t="s">
        <v>1995</v>
      </c>
      <c r="Q1851" s="699" t="s">
        <v>1999</v>
      </c>
      <c r="R1851" s="852" t="s">
        <v>1995</v>
      </c>
      <c r="S1851" s="699" t="s">
        <v>2000</v>
      </c>
      <c r="T1851" s="181"/>
      <c r="U1851" s="181"/>
      <c r="AC1851" s="361" t="str">
        <f t="shared" si="31"/>
        <v>２２検査結果（排煙設備）別記第二号-4　予備電源-4（20）-改善（予定）年月-年（令和）</v>
      </c>
      <c r="AL1851" s="392" t="s">
        <v>4796</v>
      </c>
    </row>
    <row r="1852" spans="5:38" x14ac:dyDescent="0.15">
      <c r="E1852" s="1121">
        <f>'3_入力シート【検査結果表】 排煙設備'!$CP$138</f>
        <v>0</v>
      </c>
      <c r="J1852" s="699" t="s">
        <v>2070</v>
      </c>
      <c r="K1852" s="699" t="s">
        <v>5548</v>
      </c>
      <c r="L1852" s="852" t="s">
        <v>92</v>
      </c>
      <c r="M1852" s="699" t="s">
        <v>2126</v>
      </c>
      <c r="N1852" s="852" t="s">
        <v>1995</v>
      </c>
      <c r="O1852" s="699" t="s">
        <v>2146</v>
      </c>
      <c r="P1852" s="852" t="s">
        <v>1995</v>
      </c>
      <c r="Q1852" s="699" t="s">
        <v>1999</v>
      </c>
      <c r="R1852" s="852" t="s">
        <v>1995</v>
      </c>
      <c r="S1852" s="699" t="s">
        <v>2001</v>
      </c>
      <c r="T1852" s="181"/>
      <c r="U1852" s="181"/>
      <c r="AC1852" s="361" t="str">
        <f t="shared" si="31"/>
        <v>２２検査結果（排煙設備）別記第二号-4　予備電源-4（20）-改善（予定）年月-月</v>
      </c>
      <c r="AL1852" s="392" t="s">
        <v>4797</v>
      </c>
    </row>
    <row r="1853" spans="5:38" x14ac:dyDescent="0.15">
      <c r="E1853" s="1121">
        <f>'3_入力シート【検査結果表】 排煙設備'!$CS$138</f>
        <v>0</v>
      </c>
      <c r="J1853" s="699" t="s">
        <v>2070</v>
      </c>
      <c r="K1853" s="699" t="s">
        <v>5548</v>
      </c>
      <c r="L1853" s="852" t="s">
        <v>92</v>
      </c>
      <c r="M1853" s="699" t="s">
        <v>2126</v>
      </c>
      <c r="N1853" s="852" t="s">
        <v>1995</v>
      </c>
      <c r="O1853" s="699" t="s">
        <v>2146</v>
      </c>
      <c r="P1853" s="852" t="s">
        <v>1995</v>
      </c>
      <c r="Q1853" s="699" t="s">
        <v>1999</v>
      </c>
      <c r="R1853" s="852" t="s">
        <v>1995</v>
      </c>
      <c r="S1853" s="699" t="s">
        <v>2002</v>
      </c>
      <c r="T1853" s="181"/>
      <c r="U1853" s="181"/>
      <c r="AC1853" s="361" t="str">
        <f t="shared" si="31"/>
        <v>２２検査結果（排煙設備）別記第二号-4　予備電源-4（20）-改善（予定）年月-状況</v>
      </c>
      <c r="AL1853" s="392" t="s">
        <v>4798</v>
      </c>
    </row>
    <row r="1854" spans="5:38" x14ac:dyDescent="0.15">
      <c r="E1854" s="1121">
        <f>'3_入力シート【検査結果表】 排煙設備'!$AZ$139</f>
        <v>0</v>
      </c>
      <c r="J1854" s="699" t="s">
        <v>2070</v>
      </c>
      <c r="K1854" s="699" t="s">
        <v>5548</v>
      </c>
      <c r="L1854" s="852" t="s">
        <v>92</v>
      </c>
      <c r="M1854" s="699" t="s">
        <v>2126</v>
      </c>
      <c r="N1854" s="852" t="s">
        <v>1995</v>
      </c>
      <c r="O1854" s="699" t="s">
        <v>2147</v>
      </c>
      <c r="P1854" s="852" t="s">
        <v>1995</v>
      </c>
      <c r="Q1854" s="699" t="s">
        <v>3514</v>
      </c>
      <c r="R1854" s="699"/>
      <c r="S1854" s="699"/>
      <c r="T1854" s="181"/>
      <c r="U1854" s="181"/>
      <c r="AC1854" s="361" t="str">
        <f t="shared" si="31"/>
        <v>２２検査結果（排煙設備）別記第二号-4　予備電源-4（21）-検査結果</v>
      </c>
      <c r="AL1854" s="392" t="s">
        <v>4799</v>
      </c>
    </row>
    <row r="1855" spans="5:38" x14ac:dyDescent="0.15">
      <c r="E1855" s="1121">
        <f>'3_入力シート【検査結果表】 排煙設備'!$BL$139</f>
        <v>0</v>
      </c>
      <c r="J1855" s="699" t="s">
        <v>2070</v>
      </c>
      <c r="K1855" s="699" t="s">
        <v>5548</v>
      </c>
      <c r="L1855" s="852" t="s">
        <v>92</v>
      </c>
      <c r="M1855" s="699" t="s">
        <v>2126</v>
      </c>
      <c r="N1855" s="852" t="s">
        <v>1995</v>
      </c>
      <c r="O1855" s="699" t="s">
        <v>2147</v>
      </c>
      <c r="P1855" s="852" t="s">
        <v>1995</v>
      </c>
      <c r="Q1855" s="699" t="s">
        <v>1996</v>
      </c>
      <c r="R1855" s="699"/>
      <c r="S1855" s="699"/>
      <c r="T1855" s="181"/>
      <c r="U1855" s="181"/>
      <c r="AC1855" s="361" t="str">
        <f t="shared" si="31"/>
        <v>２２検査結果（排煙設備）別記第二号-4　予備電源-4（21）-検査者番号</v>
      </c>
      <c r="AL1855" s="392" t="s">
        <v>4800</v>
      </c>
    </row>
    <row r="1856" spans="5:38" x14ac:dyDescent="0.15">
      <c r="E1856" s="1121">
        <f>'3_入力シート【検査結果表】 排煙設備'!$BN$139</f>
        <v>0</v>
      </c>
      <c r="J1856" s="699" t="s">
        <v>2070</v>
      </c>
      <c r="K1856" s="699" t="s">
        <v>5548</v>
      </c>
      <c r="L1856" s="852" t="s">
        <v>92</v>
      </c>
      <c r="M1856" s="699" t="s">
        <v>2126</v>
      </c>
      <c r="N1856" s="852" t="s">
        <v>1995</v>
      </c>
      <c r="O1856" s="699" t="s">
        <v>2147</v>
      </c>
      <c r="P1856" s="852" t="s">
        <v>1995</v>
      </c>
      <c r="Q1856" s="699" t="s">
        <v>1997</v>
      </c>
      <c r="R1856" s="699"/>
      <c r="S1856" s="699"/>
      <c r="T1856" s="181"/>
      <c r="U1856" s="181"/>
      <c r="AC1856" s="361" t="str">
        <f t="shared" si="31"/>
        <v>２２検査結果（排煙設備）別記第二号-4　予備電源-4（21）-指摘の具体的内容等</v>
      </c>
      <c r="AL1856" s="392" t="s">
        <v>4801</v>
      </c>
    </row>
    <row r="1857" spans="5:38" x14ac:dyDescent="0.15">
      <c r="E1857" s="1121">
        <f>'3_入力シート【検査結果表】 排煙設備'!$BX$139</f>
        <v>0</v>
      </c>
      <c r="J1857" s="699" t="s">
        <v>2070</v>
      </c>
      <c r="K1857" s="699" t="s">
        <v>5548</v>
      </c>
      <c r="L1857" s="852" t="s">
        <v>92</v>
      </c>
      <c r="M1857" s="699" t="s">
        <v>2126</v>
      </c>
      <c r="N1857" s="852" t="s">
        <v>1995</v>
      </c>
      <c r="O1857" s="699" t="s">
        <v>2147</v>
      </c>
      <c r="P1857" s="852" t="s">
        <v>1995</v>
      </c>
      <c r="Q1857" s="699" t="s">
        <v>1998</v>
      </c>
      <c r="R1857" s="699"/>
      <c r="S1857" s="699"/>
      <c r="T1857" s="181"/>
      <c r="U1857" s="181"/>
      <c r="AC1857" s="361" t="str">
        <f t="shared" si="31"/>
        <v>２２検査結果（排煙設備）別記第二号-4　予備電源-4（21）-改善策の具体的内容等</v>
      </c>
      <c r="AL1857" s="392" t="s">
        <v>4802</v>
      </c>
    </row>
    <row r="1858" spans="5:38" x14ac:dyDescent="0.15">
      <c r="E1858" s="1121">
        <f>'3_入力シート【検査結果表】 排煙設備'!$CM$139</f>
        <v>0</v>
      </c>
      <c r="J1858" s="699" t="s">
        <v>2070</v>
      </c>
      <c r="K1858" s="699" t="s">
        <v>5548</v>
      </c>
      <c r="L1858" s="852" t="s">
        <v>92</v>
      </c>
      <c r="M1858" s="699" t="s">
        <v>2126</v>
      </c>
      <c r="N1858" s="852" t="s">
        <v>1995</v>
      </c>
      <c r="O1858" s="699" t="s">
        <v>2147</v>
      </c>
      <c r="P1858" s="852" t="s">
        <v>1995</v>
      </c>
      <c r="Q1858" s="699" t="s">
        <v>1999</v>
      </c>
      <c r="R1858" s="852" t="s">
        <v>1995</v>
      </c>
      <c r="S1858" s="699" t="s">
        <v>2000</v>
      </c>
      <c r="T1858" s="181"/>
      <c r="U1858" s="181"/>
      <c r="AC1858" s="361" t="str">
        <f t="shared" si="31"/>
        <v>２２検査結果（排煙設備）別記第二号-4　予備電源-4（21）-改善（予定）年月-年（令和）</v>
      </c>
      <c r="AL1858" s="392" t="s">
        <v>4803</v>
      </c>
    </row>
    <row r="1859" spans="5:38" x14ac:dyDescent="0.15">
      <c r="E1859" s="1121">
        <f>'3_入力シート【検査結果表】 排煙設備'!$CP$139</f>
        <v>0</v>
      </c>
      <c r="J1859" s="699" t="s">
        <v>2070</v>
      </c>
      <c r="K1859" s="699" t="s">
        <v>5548</v>
      </c>
      <c r="L1859" s="852" t="s">
        <v>92</v>
      </c>
      <c r="M1859" s="699" t="s">
        <v>2126</v>
      </c>
      <c r="N1859" s="852" t="s">
        <v>1995</v>
      </c>
      <c r="O1859" s="699" t="s">
        <v>2147</v>
      </c>
      <c r="P1859" s="852" t="s">
        <v>1995</v>
      </c>
      <c r="Q1859" s="699" t="s">
        <v>1999</v>
      </c>
      <c r="R1859" s="852" t="s">
        <v>1995</v>
      </c>
      <c r="S1859" s="699" t="s">
        <v>2001</v>
      </c>
      <c r="T1859" s="181"/>
      <c r="U1859" s="181"/>
      <c r="AC1859" s="361" t="str">
        <f t="shared" si="31"/>
        <v>２２検査結果（排煙設備）別記第二号-4　予備電源-4（21）-改善（予定）年月-月</v>
      </c>
      <c r="AL1859" s="392" t="s">
        <v>4804</v>
      </c>
    </row>
    <row r="1860" spans="5:38" x14ac:dyDescent="0.15">
      <c r="E1860" s="1121">
        <f>'3_入力シート【検査結果表】 排煙設備'!$CS$139</f>
        <v>0</v>
      </c>
      <c r="J1860" s="699" t="s">
        <v>2070</v>
      </c>
      <c r="K1860" s="699" t="s">
        <v>5548</v>
      </c>
      <c r="L1860" s="852" t="s">
        <v>92</v>
      </c>
      <c r="M1860" s="699" t="s">
        <v>2126</v>
      </c>
      <c r="N1860" s="852" t="s">
        <v>1995</v>
      </c>
      <c r="O1860" s="699" t="s">
        <v>2147</v>
      </c>
      <c r="P1860" s="852" t="s">
        <v>1995</v>
      </c>
      <c r="Q1860" s="699" t="s">
        <v>1999</v>
      </c>
      <c r="R1860" s="852" t="s">
        <v>1995</v>
      </c>
      <c r="S1860" s="699" t="s">
        <v>2002</v>
      </c>
      <c r="T1860" s="181"/>
      <c r="U1860" s="181"/>
      <c r="AC1860" s="361" t="str">
        <f t="shared" si="31"/>
        <v>２２検査結果（排煙設備）別記第二号-4　予備電源-4（21）-改善（予定）年月-状況</v>
      </c>
      <c r="AL1860" s="392" t="s">
        <v>4805</v>
      </c>
    </row>
    <row r="1861" spans="5:38" x14ac:dyDescent="0.15">
      <c r="E1861" s="1121">
        <f>'3_入力シート【検査結果表】 排煙設備'!$AZ$140</f>
        <v>0</v>
      </c>
      <c r="J1861" s="699" t="s">
        <v>2070</v>
      </c>
      <c r="K1861" s="699" t="s">
        <v>5548</v>
      </c>
      <c r="L1861" s="852" t="s">
        <v>92</v>
      </c>
      <c r="M1861" s="699" t="s">
        <v>2126</v>
      </c>
      <c r="N1861" s="852" t="s">
        <v>1995</v>
      </c>
      <c r="O1861" s="699" t="s">
        <v>2148</v>
      </c>
      <c r="P1861" s="852" t="s">
        <v>1995</v>
      </c>
      <c r="Q1861" s="699" t="s">
        <v>3514</v>
      </c>
      <c r="R1861" s="699"/>
      <c r="S1861" s="699"/>
      <c r="T1861" s="181"/>
      <c r="U1861" s="181"/>
      <c r="AC1861" s="361" t="str">
        <f t="shared" si="31"/>
        <v>２２検査結果（排煙設備）別記第二号-4　予備電源-4（22）-検査結果</v>
      </c>
      <c r="AL1861" s="392" t="s">
        <v>4806</v>
      </c>
    </row>
    <row r="1862" spans="5:38" x14ac:dyDescent="0.15">
      <c r="E1862" s="1121">
        <f>'3_入力シート【検査結果表】 排煙設備'!$BL$140</f>
        <v>0</v>
      </c>
      <c r="J1862" s="699" t="s">
        <v>2070</v>
      </c>
      <c r="K1862" s="699" t="s">
        <v>5548</v>
      </c>
      <c r="L1862" s="852" t="s">
        <v>92</v>
      </c>
      <c r="M1862" s="699" t="s">
        <v>2126</v>
      </c>
      <c r="N1862" s="852" t="s">
        <v>1995</v>
      </c>
      <c r="O1862" s="699" t="s">
        <v>2148</v>
      </c>
      <c r="P1862" s="852" t="s">
        <v>1995</v>
      </c>
      <c r="Q1862" s="699" t="s">
        <v>1996</v>
      </c>
      <c r="R1862" s="699"/>
      <c r="S1862" s="699"/>
      <c r="T1862" s="181"/>
      <c r="U1862" s="181"/>
      <c r="AC1862" s="361" t="str">
        <f t="shared" si="31"/>
        <v>２２検査結果（排煙設備）別記第二号-4　予備電源-4（22）-検査者番号</v>
      </c>
      <c r="AL1862" s="392" t="s">
        <v>4807</v>
      </c>
    </row>
    <row r="1863" spans="5:38" x14ac:dyDescent="0.15">
      <c r="E1863" s="1121">
        <f>'3_入力シート【検査結果表】 排煙設備'!$BN$140</f>
        <v>0</v>
      </c>
      <c r="J1863" s="699" t="s">
        <v>2070</v>
      </c>
      <c r="K1863" s="699" t="s">
        <v>5548</v>
      </c>
      <c r="L1863" s="852" t="s">
        <v>92</v>
      </c>
      <c r="M1863" s="699" t="s">
        <v>2126</v>
      </c>
      <c r="N1863" s="852" t="s">
        <v>1995</v>
      </c>
      <c r="O1863" s="699" t="s">
        <v>2148</v>
      </c>
      <c r="P1863" s="852" t="s">
        <v>1995</v>
      </c>
      <c r="Q1863" s="699" t="s">
        <v>1997</v>
      </c>
      <c r="R1863" s="699"/>
      <c r="S1863" s="699"/>
      <c r="T1863" s="181"/>
      <c r="U1863" s="181"/>
      <c r="AC1863" s="361" t="str">
        <f t="shared" si="31"/>
        <v>２２検査結果（排煙設備）別記第二号-4　予備電源-4（22）-指摘の具体的内容等</v>
      </c>
      <c r="AL1863" s="392" t="s">
        <v>4808</v>
      </c>
    </row>
    <row r="1864" spans="5:38" x14ac:dyDescent="0.15">
      <c r="E1864" s="1121">
        <f>'3_入力シート【検査結果表】 排煙設備'!$BX$140</f>
        <v>0</v>
      </c>
      <c r="J1864" s="699" t="s">
        <v>2070</v>
      </c>
      <c r="K1864" s="699" t="s">
        <v>5548</v>
      </c>
      <c r="L1864" s="852" t="s">
        <v>92</v>
      </c>
      <c r="M1864" s="699" t="s">
        <v>2126</v>
      </c>
      <c r="N1864" s="852" t="s">
        <v>1995</v>
      </c>
      <c r="O1864" s="699" t="s">
        <v>2148</v>
      </c>
      <c r="P1864" s="852" t="s">
        <v>1995</v>
      </c>
      <c r="Q1864" s="699" t="s">
        <v>1998</v>
      </c>
      <c r="R1864" s="699"/>
      <c r="S1864" s="699"/>
      <c r="T1864" s="181"/>
      <c r="U1864" s="181"/>
      <c r="AC1864" s="361" t="str">
        <f t="shared" si="31"/>
        <v>２２検査結果（排煙設備）別記第二号-4　予備電源-4（22）-改善策の具体的内容等</v>
      </c>
      <c r="AL1864" s="392" t="s">
        <v>4809</v>
      </c>
    </row>
    <row r="1865" spans="5:38" x14ac:dyDescent="0.15">
      <c r="E1865" s="1121">
        <f>'3_入力シート【検査結果表】 排煙設備'!$CM$140</f>
        <v>0</v>
      </c>
      <c r="J1865" s="699" t="s">
        <v>2070</v>
      </c>
      <c r="K1865" s="699" t="s">
        <v>5548</v>
      </c>
      <c r="L1865" s="852" t="s">
        <v>92</v>
      </c>
      <c r="M1865" s="699" t="s">
        <v>2126</v>
      </c>
      <c r="N1865" s="852" t="s">
        <v>1995</v>
      </c>
      <c r="O1865" s="699" t="s">
        <v>2148</v>
      </c>
      <c r="P1865" s="852" t="s">
        <v>1995</v>
      </c>
      <c r="Q1865" s="699" t="s">
        <v>1999</v>
      </c>
      <c r="R1865" s="852" t="s">
        <v>1995</v>
      </c>
      <c r="S1865" s="699" t="s">
        <v>2000</v>
      </c>
      <c r="T1865" s="181"/>
      <c r="U1865" s="181"/>
      <c r="AC1865" s="361" t="str">
        <f t="shared" si="31"/>
        <v>２２検査結果（排煙設備）別記第二号-4　予備電源-4（22）-改善（予定）年月-年（令和）</v>
      </c>
      <c r="AL1865" s="392" t="s">
        <v>4810</v>
      </c>
    </row>
    <row r="1866" spans="5:38" x14ac:dyDescent="0.15">
      <c r="E1866" s="1121">
        <f>'3_入力シート【検査結果表】 排煙設備'!$CP$140</f>
        <v>0</v>
      </c>
      <c r="J1866" s="699" t="s">
        <v>2070</v>
      </c>
      <c r="K1866" s="699" t="s">
        <v>5548</v>
      </c>
      <c r="L1866" s="852" t="s">
        <v>92</v>
      </c>
      <c r="M1866" s="699" t="s">
        <v>2126</v>
      </c>
      <c r="N1866" s="852" t="s">
        <v>1995</v>
      </c>
      <c r="O1866" s="699" t="s">
        <v>2148</v>
      </c>
      <c r="P1866" s="852" t="s">
        <v>1995</v>
      </c>
      <c r="Q1866" s="699" t="s">
        <v>1999</v>
      </c>
      <c r="R1866" s="852" t="s">
        <v>1995</v>
      </c>
      <c r="S1866" s="699" t="s">
        <v>2001</v>
      </c>
      <c r="T1866" s="181"/>
      <c r="U1866" s="181"/>
      <c r="AC1866" s="361" t="str">
        <f t="shared" si="31"/>
        <v>２２検査結果（排煙設備）別記第二号-4　予備電源-4（22）-改善（予定）年月-月</v>
      </c>
      <c r="AL1866" s="392" t="s">
        <v>4811</v>
      </c>
    </row>
    <row r="1867" spans="5:38" x14ac:dyDescent="0.15">
      <c r="E1867" s="1121">
        <f>'3_入力シート【検査結果表】 排煙設備'!$CS$140</f>
        <v>0</v>
      </c>
      <c r="J1867" s="699" t="s">
        <v>2070</v>
      </c>
      <c r="K1867" s="699" t="s">
        <v>5548</v>
      </c>
      <c r="L1867" s="852" t="s">
        <v>92</v>
      </c>
      <c r="M1867" s="699" t="s">
        <v>2126</v>
      </c>
      <c r="N1867" s="852" t="s">
        <v>1995</v>
      </c>
      <c r="O1867" s="699" t="s">
        <v>2148</v>
      </c>
      <c r="P1867" s="852" t="s">
        <v>1995</v>
      </c>
      <c r="Q1867" s="699" t="s">
        <v>1999</v>
      </c>
      <c r="R1867" s="852" t="s">
        <v>1995</v>
      </c>
      <c r="S1867" s="699" t="s">
        <v>2002</v>
      </c>
      <c r="T1867" s="181"/>
      <c r="U1867" s="181"/>
      <c r="AC1867" s="361" t="str">
        <f t="shared" si="31"/>
        <v>２２検査結果（排煙設備）別記第二号-4　予備電源-4（22）-改善（予定）年月-状況</v>
      </c>
      <c r="AL1867" s="392" t="s">
        <v>4812</v>
      </c>
    </row>
    <row r="1868" spans="5:38" x14ac:dyDescent="0.15">
      <c r="E1868" s="1121">
        <f>'3_入力シート【検査結果表】 排煙設備'!$AZ$141</f>
        <v>0</v>
      </c>
      <c r="J1868" s="699" t="s">
        <v>2070</v>
      </c>
      <c r="K1868" s="699" t="s">
        <v>5548</v>
      </c>
      <c r="L1868" s="852" t="s">
        <v>92</v>
      </c>
      <c r="M1868" s="699" t="s">
        <v>2126</v>
      </c>
      <c r="N1868" s="852" t="s">
        <v>1995</v>
      </c>
      <c r="O1868" s="699" t="s">
        <v>2149</v>
      </c>
      <c r="P1868" s="852" t="s">
        <v>1995</v>
      </c>
      <c r="Q1868" s="699" t="s">
        <v>3514</v>
      </c>
      <c r="R1868" s="699"/>
      <c r="S1868" s="699"/>
      <c r="T1868" s="181"/>
      <c r="U1868" s="181"/>
      <c r="AC1868" s="361" t="str">
        <f t="shared" si="31"/>
        <v>２２検査結果（排煙設備）別記第二号-4　予備電源-4（23）-検査結果</v>
      </c>
      <c r="AL1868" s="392" t="s">
        <v>4813</v>
      </c>
    </row>
    <row r="1869" spans="5:38" x14ac:dyDescent="0.15">
      <c r="E1869" s="1121">
        <f>'3_入力シート【検査結果表】 排煙設備'!$BL$141</f>
        <v>0</v>
      </c>
      <c r="J1869" s="699" t="s">
        <v>2070</v>
      </c>
      <c r="K1869" s="699" t="s">
        <v>5548</v>
      </c>
      <c r="L1869" s="852" t="s">
        <v>92</v>
      </c>
      <c r="M1869" s="699" t="s">
        <v>2126</v>
      </c>
      <c r="N1869" s="852" t="s">
        <v>1995</v>
      </c>
      <c r="O1869" s="699" t="s">
        <v>2149</v>
      </c>
      <c r="P1869" s="852" t="s">
        <v>1995</v>
      </c>
      <c r="Q1869" s="699" t="s">
        <v>1996</v>
      </c>
      <c r="R1869" s="699"/>
      <c r="S1869" s="699"/>
      <c r="T1869" s="181"/>
      <c r="U1869" s="181"/>
      <c r="AC1869" s="361" t="str">
        <f t="shared" si="31"/>
        <v>２２検査結果（排煙設備）別記第二号-4　予備電源-4（23）-検査者番号</v>
      </c>
      <c r="AL1869" s="392" t="s">
        <v>4814</v>
      </c>
    </row>
    <row r="1870" spans="5:38" x14ac:dyDescent="0.15">
      <c r="E1870" s="1121">
        <f>'3_入力シート【検査結果表】 排煙設備'!$BN$141</f>
        <v>0</v>
      </c>
      <c r="J1870" s="699" t="s">
        <v>2070</v>
      </c>
      <c r="K1870" s="699" t="s">
        <v>5548</v>
      </c>
      <c r="L1870" s="852" t="s">
        <v>92</v>
      </c>
      <c r="M1870" s="699" t="s">
        <v>2126</v>
      </c>
      <c r="N1870" s="852" t="s">
        <v>1995</v>
      </c>
      <c r="O1870" s="699" t="s">
        <v>2149</v>
      </c>
      <c r="P1870" s="852" t="s">
        <v>1995</v>
      </c>
      <c r="Q1870" s="699" t="s">
        <v>1997</v>
      </c>
      <c r="R1870" s="699"/>
      <c r="S1870" s="699"/>
      <c r="T1870" s="181"/>
      <c r="U1870" s="181"/>
      <c r="AC1870" s="361" t="str">
        <f t="shared" si="31"/>
        <v>２２検査結果（排煙設備）別記第二号-4　予備電源-4（23）-指摘の具体的内容等</v>
      </c>
      <c r="AL1870" s="392" t="s">
        <v>4815</v>
      </c>
    </row>
    <row r="1871" spans="5:38" x14ac:dyDescent="0.15">
      <c r="E1871" s="1121">
        <f>'3_入力シート【検査結果表】 排煙設備'!$BX$141</f>
        <v>0</v>
      </c>
      <c r="J1871" s="699" t="s">
        <v>2070</v>
      </c>
      <c r="K1871" s="699" t="s">
        <v>5548</v>
      </c>
      <c r="L1871" s="852" t="s">
        <v>92</v>
      </c>
      <c r="M1871" s="699" t="s">
        <v>2126</v>
      </c>
      <c r="N1871" s="852" t="s">
        <v>1995</v>
      </c>
      <c r="O1871" s="699" t="s">
        <v>2149</v>
      </c>
      <c r="P1871" s="852" t="s">
        <v>1995</v>
      </c>
      <c r="Q1871" s="699" t="s">
        <v>1998</v>
      </c>
      <c r="R1871" s="699"/>
      <c r="S1871" s="699"/>
      <c r="T1871" s="181"/>
      <c r="U1871" s="181"/>
      <c r="AC1871" s="361" t="str">
        <f t="shared" si="31"/>
        <v>２２検査結果（排煙設備）別記第二号-4　予備電源-4（23）-改善策の具体的内容等</v>
      </c>
      <c r="AL1871" s="392" t="s">
        <v>4816</v>
      </c>
    </row>
    <row r="1872" spans="5:38" x14ac:dyDescent="0.15">
      <c r="E1872" s="1121">
        <f>'3_入力シート【検査結果表】 排煙設備'!$CM$141</f>
        <v>0</v>
      </c>
      <c r="J1872" s="699" t="s">
        <v>2070</v>
      </c>
      <c r="K1872" s="699" t="s">
        <v>5548</v>
      </c>
      <c r="L1872" s="852" t="s">
        <v>92</v>
      </c>
      <c r="M1872" s="699" t="s">
        <v>2126</v>
      </c>
      <c r="N1872" s="852" t="s">
        <v>1995</v>
      </c>
      <c r="O1872" s="699" t="s">
        <v>2149</v>
      </c>
      <c r="P1872" s="852" t="s">
        <v>1995</v>
      </c>
      <c r="Q1872" s="699" t="s">
        <v>1999</v>
      </c>
      <c r="R1872" s="852" t="s">
        <v>1995</v>
      </c>
      <c r="S1872" s="699" t="s">
        <v>2000</v>
      </c>
      <c r="T1872" s="181"/>
      <c r="U1872" s="181"/>
      <c r="AC1872" s="361" t="str">
        <f t="shared" si="31"/>
        <v>２２検査結果（排煙設備）別記第二号-4　予備電源-4（23）-改善（予定）年月-年（令和）</v>
      </c>
      <c r="AL1872" s="392" t="s">
        <v>4817</v>
      </c>
    </row>
    <row r="1873" spans="5:38" x14ac:dyDescent="0.15">
      <c r="E1873" s="1121">
        <f>'3_入力シート【検査結果表】 排煙設備'!$CP$141</f>
        <v>0</v>
      </c>
      <c r="J1873" s="699" t="s">
        <v>2070</v>
      </c>
      <c r="K1873" s="699" t="s">
        <v>5548</v>
      </c>
      <c r="L1873" s="852" t="s">
        <v>92</v>
      </c>
      <c r="M1873" s="699" t="s">
        <v>2126</v>
      </c>
      <c r="N1873" s="852" t="s">
        <v>1995</v>
      </c>
      <c r="O1873" s="699" t="s">
        <v>2149</v>
      </c>
      <c r="P1873" s="852" t="s">
        <v>1995</v>
      </c>
      <c r="Q1873" s="699" t="s">
        <v>1999</v>
      </c>
      <c r="R1873" s="852" t="s">
        <v>1995</v>
      </c>
      <c r="S1873" s="699" t="s">
        <v>2001</v>
      </c>
      <c r="T1873" s="181"/>
      <c r="U1873" s="181"/>
      <c r="AC1873" s="361" t="str">
        <f t="shared" si="31"/>
        <v>２２検査結果（排煙設備）別記第二号-4　予備電源-4（23）-改善（予定）年月-月</v>
      </c>
      <c r="AL1873" s="392" t="s">
        <v>4818</v>
      </c>
    </row>
    <row r="1874" spans="5:38" x14ac:dyDescent="0.15">
      <c r="E1874" s="1121">
        <f>'3_入力シート【検査結果表】 排煙設備'!$CS$141</f>
        <v>0</v>
      </c>
      <c r="J1874" s="699" t="s">
        <v>2070</v>
      </c>
      <c r="K1874" s="699" t="s">
        <v>5548</v>
      </c>
      <c r="L1874" s="852" t="s">
        <v>92</v>
      </c>
      <c r="M1874" s="699" t="s">
        <v>2126</v>
      </c>
      <c r="N1874" s="852" t="s">
        <v>1995</v>
      </c>
      <c r="O1874" s="699" t="s">
        <v>2149</v>
      </c>
      <c r="P1874" s="852" t="s">
        <v>1995</v>
      </c>
      <c r="Q1874" s="699" t="s">
        <v>1999</v>
      </c>
      <c r="R1874" s="852" t="s">
        <v>1995</v>
      </c>
      <c r="S1874" s="699" t="s">
        <v>2002</v>
      </c>
      <c r="T1874" s="181"/>
      <c r="U1874" s="181"/>
      <c r="AC1874" s="361" t="str">
        <f t="shared" si="31"/>
        <v>２２検査結果（排煙設備）別記第二号-4　予備電源-4（23）-改善（予定）年月-状況</v>
      </c>
      <c r="AL1874" s="392" t="s">
        <v>4819</v>
      </c>
    </row>
    <row r="1875" spans="5:38" x14ac:dyDescent="0.15">
      <c r="E1875" s="1121">
        <f>'3_入力シート【検査結果表】 排煙設備'!$AZ$142</f>
        <v>0</v>
      </c>
      <c r="J1875" s="699" t="s">
        <v>2070</v>
      </c>
      <c r="K1875" s="699" t="s">
        <v>5548</v>
      </c>
      <c r="L1875" s="852" t="s">
        <v>92</v>
      </c>
      <c r="M1875" s="699" t="s">
        <v>2126</v>
      </c>
      <c r="N1875" s="852" t="s">
        <v>1995</v>
      </c>
      <c r="O1875" s="699" t="s">
        <v>2150</v>
      </c>
      <c r="P1875" s="852" t="s">
        <v>1995</v>
      </c>
      <c r="Q1875" s="699" t="s">
        <v>3514</v>
      </c>
      <c r="R1875" s="699"/>
      <c r="S1875" s="699"/>
      <c r="T1875" s="181"/>
      <c r="U1875" s="181"/>
      <c r="AC1875" s="361" t="str">
        <f t="shared" si="31"/>
        <v>２２検査結果（排煙設備）別記第二号-4　予備電源-4（24）-検査結果</v>
      </c>
      <c r="AL1875" s="392" t="s">
        <v>4820</v>
      </c>
    </row>
    <row r="1876" spans="5:38" x14ac:dyDescent="0.15">
      <c r="E1876" s="1121">
        <f>'3_入力シート【検査結果表】 排煙設備'!$BL$142</f>
        <v>0</v>
      </c>
      <c r="J1876" s="699" t="s">
        <v>2070</v>
      </c>
      <c r="K1876" s="699" t="s">
        <v>5548</v>
      </c>
      <c r="L1876" s="852" t="s">
        <v>92</v>
      </c>
      <c r="M1876" s="699" t="s">
        <v>2126</v>
      </c>
      <c r="N1876" s="852" t="s">
        <v>1995</v>
      </c>
      <c r="O1876" s="699" t="s">
        <v>2150</v>
      </c>
      <c r="P1876" s="852" t="s">
        <v>1995</v>
      </c>
      <c r="Q1876" s="699" t="s">
        <v>1996</v>
      </c>
      <c r="R1876" s="699"/>
      <c r="S1876" s="699"/>
      <c r="T1876" s="181"/>
      <c r="U1876" s="181"/>
      <c r="AC1876" s="361" t="str">
        <f t="shared" si="31"/>
        <v>２２検査結果（排煙設備）別記第二号-4　予備電源-4（24）-検査者番号</v>
      </c>
      <c r="AL1876" s="392" t="s">
        <v>4821</v>
      </c>
    </row>
    <row r="1877" spans="5:38" x14ac:dyDescent="0.15">
      <c r="E1877" s="1121">
        <f>'3_入力シート【検査結果表】 排煙設備'!$BN$142</f>
        <v>0</v>
      </c>
      <c r="J1877" s="699" t="s">
        <v>2070</v>
      </c>
      <c r="K1877" s="699" t="s">
        <v>5548</v>
      </c>
      <c r="L1877" s="852" t="s">
        <v>92</v>
      </c>
      <c r="M1877" s="699" t="s">
        <v>2126</v>
      </c>
      <c r="N1877" s="852" t="s">
        <v>1995</v>
      </c>
      <c r="O1877" s="699" t="s">
        <v>2150</v>
      </c>
      <c r="P1877" s="852" t="s">
        <v>1995</v>
      </c>
      <c r="Q1877" s="699" t="s">
        <v>1997</v>
      </c>
      <c r="R1877" s="699"/>
      <c r="S1877" s="699"/>
      <c r="T1877" s="181"/>
      <c r="U1877" s="181"/>
      <c r="AC1877" s="361" t="str">
        <f t="shared" si="31"/>
        <v>２２検査結果（排煙設備）別記第二号-4　予備電源-4（24）-指摘の具体的内容等</v>
      </c>
      <c r="AL1877" s="392" t="s">
        <v>4822</v>
      </c>
    </row>
    <row r="1878" spans="5:38" x14ac:dyDescent="0.15">
      <c r="E1878" s="1121">
        <f>'3_入力シート【検査結果表】 排煙設備'!$BX$142</f>
        <v>0</v>
      </c>
      <c r="J1878" s="699" t="s">
        <v>2070</v>
      </c>
      <c r="K1878" s="699" t="s">
        <v>5548</v>
      </c>
      <c r="L1878" s="852" t="s">
        <v>92</v>
      </c>
      <c r="M1878" s="699" t="s">
        <v>2126</v>
      </c>
      <c r="N1878" s="852" t="s">
        <v>1995</v>
      </c>
      <c r="O1878" s="699" t="s">
        <v>2150</v>
      </c>
      <c r="P1878" s="852" t="s">
        <v>1995</v>
      </c>
      <c r="Q1878" s="699" t="s">
        <v>1998</v>
      </c>
      <c r="R1878" s="699"/>
      <c r="S1878" s="699"/>
      <c r="T1878" s="181"/>
      <c r="U1878" s="181"/>
      <c r="AC1878" s="361" t="str">
        <f t="shared" si="31"/>
        <v>２２検査結果（排煙設備）別記第二号-4　予備電源-4（24）-改善策の具体的内容等</v>
      </c>
      <c r="AL1878" s="392" t="s">
        <v>4823</v>
      </c>
    </row>
    <row r="1879" spans="5:38" x14ac:dyDescent="0.15">
      <c r="E1879" s="1121">
        <f>'3_入力シート【検査結果表】 排煙設備'!$CM$142</f>
        <v>0</v>
      </c>
      <c r="J1879" s="699" t="s">
        <v>2070</v>
      </c>
      <c r="K1879" s="699" t="s">
        <v>5548</v>
      </c>
      <c r="L1879" s="852" t="s">
        <v>92</v>
      </c>
      <c r="M1879" s="699" t="s">
        <v>2126</v>
      </c>
      <c r="N1879" s="852" t="s">
        <v>1995</v>
      </c>
      <c r="O1879" s="699" t="s">
        <v>2150</v>
      </c>
      <c r="P1879" s="852" t="s">
        <v>1995</v>
      </c>
      <c r="Q1879" s="699" t="s">
        <v>1999</v>
      </c>
      <c r="R1879" s="852" t="s">
        <v>1995</v>
      </c>
      <c r="S1879" s="699" t="s">
        <v>2000</v>
      </c>
      <c r="T1879" s="181"/>
      <c r="U1879" s="181"/>
      <c r="AC1879" s="361" t="str">
        <f t="shared" si="31"/>
        <v>２２検査結果（排煙設備）別記第二号-4　予備電源-4（24）-改善（予定）年月-年（令和）</v>
      </c>
      <c r="AL1879" s="392" t="s">
        <v>4824</v>
      </c>
    </row>
    <row r="1880" spans="5:38" x14ac:dyDescent="0.15">
      <c r="E1880" s="1121">
        <f>'3_入力シート【検査結果表】 排煙設備'!$CP$142</f>
        <v>0</v>
      </c>
      <c r="J1880" s="699" t="s">
        <v>2070</v>
      </c>
      <c r="K1880" s="699" t="s">
        <v>5548</v>
      </c>
      <c r="L1880" s="852" t="s">
        <v>92</v>
      </c>
      <c r="M1880" s="699" t="s">
        <v>2126</v>
      </c>
      <c r="N1880" s="852" t="s">
        <v>1995</v>
      </c>
      <c r="O1880" s="699" t="s">
        <v>2150</v>
      </c>
      <c r="P1880" s="852" t="s">
        <v>1995</v>
      </c>
      <c r="Q1880" s="699" t="s">
        <v>1999</v>
      </c>
      <c r="R1880" s="852" t="s">
        <v>1995</v>
      </c>
      <c r="S1880" s="699" t="s">
        <v>2001</v>
      </c>
      <c r="T1880" s="181"/>
      <c r="U1880" s="181"/>
      <c r="AC1880" s="361" t="str">
        <f t="shared" si="31"/>
        <v>２２検査結果（排煙設備）別記第二号-4　予備電源-4（24）-改善（予定）年月-月</v>
      </c>
      <c r="AL1880" s="392" t="s">
        <v>4825</v>
      </c>
    </row>
    <row r="1881" spans="5:38" x14ac:dyDescent="0.15">
      <c r="E1881" s="1121">
        <f>'3_入力シート【検査結果表】 排煙設備'!$CS$142</f>
        <v>0</v>
      </c>
      <c r="J1881" s="699" t="s">
        <v>2070</v>
      </c>
      <c r="K1881" s="699" t="s">
        <v>5548</v>
      </c>
      <c r="L1881" s="852" t="s">
        <v>92</v>
      </c>
      <c r="M1881" s="699" t="s">
        <v>2126</v>
      </c>
      <c r="N1881" s="852" t="s">
        <v>1995</v>
      </c>
      <c r="O1881" s="699" t="s">
        <v>2150</v>
      </c>
      <c r="P1881" s="852" t="s">
        <v>1995</v>
      </c>
      <c r="Q1881" s="699" t="s">
        <v>1999</v>
      </c>
      <c r="R1881" s="852" t="s">
        <v>1995</v>
      </c>
      <c r="S1881" s="699" t="s">
        <v>2002</v>
      </c>
      <c r="T1881" s="181"/>
      <c r="U1881" s="181"/>
      <c r="AC1881" s="361" t="str">
        <f t="shared" ref="AC1881:AC1944" si="32">CONCATENATE(J1881,K1881,L1881,M1881,N1881,O1881,P1881,Q1881,R1881,S1881,T1881,U1881)</f>
        <v>２２検査結果（排煙設備）別記第二号-4　予備電源-4（24）-改善（予定）年月-状況</v>
      </c>
      <c r="AL1881" s="392" t="s">
        <v>4826</v>
      </c>
    </row>
    <row r="1882" spans="5:38" x14ac:dyDescent="0.15">
      <c r="E1882" s="1121">
        <f>'3_入力シート【検査結果表】 排煙設備'!$AZ$143</f>
        <v>0</v>
      </c>
      <c r="J1882" s="699" t="s">
        <v>2070</v>
      </c>
      <c r="K1882" s="699" t="s">
        <v>5548</v>
      </c>
      <c r="L1882" s="852" t="s">
        <v>92</v>
      </c>
      <c r="M1882" s="699" t="s">
        <v>2126</v>
      </c>
      <c r="N1882" s="852" t="s">
        <v>1995</v>
      </c>
      <c r="O1882" s="699" t="s">
        <v>2151</v>
      </c>
      <c r="P1882" s="852" t="s">
        <v>1995</v>
      </c>
      <c r="Q1882" s="699" t="s">
        <v>3514</v>
      </c>
      <c r="R1882" s="699"/>
      <c r="S1882" s="699"/>
      <c r="T1882" s="181"/>
      <c r="U1882" s="181"/>
      <c r="AC1882" s="361" t="str">
        <f t="shared" si="32"/>
        <v>２２検査結果（排煙設備）別記第二号-4　予備電源-4（25）-検査結果</v>
      </c>
      <c r="AL1882" s="392" t="s">
        <v>4827</v>
      </c>
    </row>
    <row r="1883" spans="5:38" x14ac:dyDescent="0.15">
      <c r="E1883" s="1121">
        <f>'3_入力シート【検査結果表】 排煙設備'!$BL$143</f>
        <v>0</v>
      </c>
      <c r="J1883" s="699" t="s">
        <v>2070</v>
      </c>
      <c r="K1883" s="699" t="s">
        <v>5548</v>
      </c>
      <c r="L1883" s="852" t="s">
        <v>92</v>
      </c>
      <c r="M1883" s="699" t="s">
        <v>2126</v>
      </c>
      <c r="N1883" s="852" t="s">
        <v>1995</v>
      </c>
      <c r="O1883" s="699" t="s">
        <v>2151</v>
      </c>
      <c r="P1883" s="852" t="s">
        <v>1995</v>
      </c>
      <c r="Q1883" s="699" t="s">
        <v>1996</v>
      </c>
      <c r="R1883" s="699"/>
      <c r="S1883" s="699"/>
      <c r="T1883" s="181"/>
      <c r="U1883" s="181"/>
      <c r="AC1883" s="361" t="str">
        <f t="shared" si="32"/>
        <v>２２検査結果（排煙設備）別記第二号-4　予備電源-4（25）-検査者番号</v>
      </c>
      <c r="AL1883" s="392" t="s">
        <v>4828</v>
      </c>
    </row>
    <row r="1884" spans="5:38" x14ac:dyDescent="0.15">
      <c r="E1884" s="1121">
        <f>'3_入力シート【検査結果表】 排煙設備'!$BN$143</f>
        <v>0</v>
      </c>
      <c r="J1884" s="699" t="s">
        <v>2070</v>
      </c>
      <c r="K1884" s="699" t="s">
        <v>5548</v>
      </c>
      <c r="L1884" s="852" t="s">
        <v>92</v>
      </c>
      <c r="M1884" s="699" t="s">
        <v>2126</v>
      </c>
      <c r="N1884" s="852" t="s">
        <v>1995</v>
      </c>
      <c r="O1884" s="699" t="s">
        <v>2151</v>
      </c>
      <c r="P1884" s="852" t="s">
        <v>1995</v>
      </c>
      <c r="Q1884" s="699" t="s">
        <v>1997</v>
      </c>
      <c r="R1884" s="699"/>
      <c r="S1884" s="699"/>
      <c r="T1884" s="181"/>
      <c r="U1884" s="181"/>
      <c r="AC1884" s="361" t="str">
        <f t="shared" si="32"/>
        <v>２２検査結果（排煙設備）別記第二号-4　予備電源-4（25）-指摘の具体的内容等</v>
      </c>
      <c r="AL1884" s="392" t="s">
        <v>4829</v>
      </c>
    </row>
    <row r="1885" spans="5:38" x14ac:dyDescent="0.15">
      <c r="E1885" s="1121">
        <f>'3_入力シート【検査結果表】 排煙設備'!$BX$143</f>
        <v>0</v>
      </c>
      <c r="J1885" s="699" t="s">
        <v>2070</v>
      </c>
      <c r="K1885" s="699" t="s">
        <v>5548</v>
      </c>
      <c r="L1885" s="852" t="s">
        <v>92</v>
      </c>
      <c r="M1885" s="699" t="s">
        <v>2126</v>
      </c>
      <c r="N1885" s="852" t="s">
        <v>1995</v>
      </c>
      <c r="O1885" s="699" t="s">
        <v>2151</v>
      </c>
      <c r="P1885" s="852" t="s">
        <v>1995</v>
      </c>
      <c r="Q1885" s="699" t="s">
        <v>1998</v>
      </c>
      <c r="R1885" s="699"/>
      <c r="S1885" s="699"/>
      <c r="T1885" s="181"/>
      <c r="U1885" s="181"/>
      <c r="AC1885" s="361" t="str">
        <f t="shared" si="32"/>
        <v>２２検査結果（排煙設備）別記第二号-4　予備電源-4（25）-改善策の具体的内容等</v>
      </c>
      <c r="AL1885" s="392" t="s">
        <v>4830</v>
      </c>
    </row>
    <row r="1886" spans="5:38" x14ac:dyDescent="0.15">
      <c r="E1886" s="1121">
        <f>'3_入力シート【検査結果表】 排煙設備'!$CM$143</f>
        <v>0</v>
      </c>
      <c r="J1886" s="699" t="s">
        <v>2070</v>
      </c>
      <c r="K1886" s="699" t="s">
        <v>5548</v>
      </c>
      <c r="L1886" s="852" t="s">
        <v>92</v>
      </c>
      <c r="M1886" s="699" t="s">
        <v>2126</v>
      </c>
      <c r="N1886" s="852" t="s">
        <v>1995</v>
      </c>
      <c r="O1886" s="699" t="s">
        <v>2151</v>
      </c>
      <c r="P1886" s="852" t="s">
        <v>1995</v>
      </c>
      <c r="Q1886" s="699" t="s">
        <v>1999</v>
      </c>
      <c r="R1886" s="852" t="s">
        <v>1995</v>
      </c>
      <c r="S1886" s="699" t="s">
        <v>2000</v>
      </c>
      <c r="T1886" s="181"/>
      <c r="U1886" s="181"/>
      <c r="AC1886" s="361" t="str">
        <f t="shared" si="32"/>
        <v>２２検査結果（排煙設備）別記第二号-4　予備電源-4（25）-改善（予定）年月-年（令和）</v>
      </c>
      <c r="AL1886" s="392" t="s">
        <v>4831</v>
      </c>
    </row>
    <row r="1887" spans="5:38" x14ac:dyDescent="0.15">
      <c r="E1887" s="1121">
        <f>'3_入力シート【検査結果表】 排煙設備'!$CP$143</f>
        <v>0</v>
      </c>
      <c r="J1887" s="699" t="s">
        <v>2070</v>
      </c>
      <c r="K1887" s="699" t="s">
        <v>5548</v>
      </c>
      <c r="L1887" s="852" t="s">
        <v>92</v>
      </c>
      <c r="M1887" s="699" t="s">
        <v>2126</v>
      </c>
      <c r="N1887" s="852" t="s">
        <v>1995</v>
      </c>
      <c r="O1887" s="699" t="s">
        <v>2151</v>
      </c>
      <c r="P1887" s="852" t="s">
        <v>1995</v>
      </c>
      <c r="Q1887" s="699" t="s">
        <v>1999</v>
      </c>
      <c r="R1887" s="852" t="s">
        <v>1995</v>
      </c>
      <c r="S1887" s="699" t="s">
        <v>2001</v>
      </c>
      <c r="T1887" s="181"/>
      <c r="U1887" s="181"/>
      <c r="AC1887" s="361" t="str">
        <f t="shared" si="32"/>
        <v>２２検査結果（排煙設備）別記第二号-4　予備電源-4（25）-改善（予定）年月-月</v>
      </c>
      <c r="AL1887" s="392" t="s">
        <v>4832</v>
      </c>
    </row>
    <row r="1888" spans="5:38" x14ac:dyDescent="0.15">
      <c r="E1888" s="1121">
        <f>'3_入力シート【検査結果表】 排煙設備'!$CS$143</f>
        <v>0</v>
      </c>
      <c r="J1888" s="699" t="s">
        <v>2070</v>
      </c>
      <c r="K1888" s="699" t="s">
        <v>5548</v>
      </c>
      <c r="L1888" s="852" t="s">
        <v>92</v>
      </c>
      <c r="M1888" s="699" t="s">
        <v>2126</v>
      </c>
      <c r="N1888" s="852" t="s">
        <v>1995</v>
      </c>
      <c r="O1888" s="699" t="s">
        <v>2151</v>
      </c>
      <c r="P1888" s="852" t="s">
        <v>1995</v>
      </c>
      <c r="Q1888" s="699" t="s">
        <v>1999</v>
      </c>
      <c r="R1888" s="852" t="s">
        <v>1995</v>
      </c>
      <c r="S1888" s="699" t="s">
        <v>2002</v>
      </c>
      <c r="T1888" s="181"/>
      <c r="U1888" s="181"/>
      <c r="AC1888" s="361" t="str">
        <f t="shared" si="32"/>
        <v>２２検査結果（排煙設備）別記第二号-4　予備電源-4（25）-改善（予定）年月-状況</v>
      </c>
      <c r="AL1888" s="392" t="s">
        <v>4833</v>
      </c>
    </row>
    <row r="1889" spans="5:38" x14ac:dyDescent="0.15">
      <c r="E1889" s="1121">
        <f>'3_入力シート【検査結果表】 排煙設備'!$AZ$144</f>
        <v>0</v>
      </c>
      <c r="J1889" s="699" t="s">
        <v>2070</v>
      </c>
      <c r="K1889" s="699" t="s">
        <v>5548</v>
      </c>
      <c r="L1889" s="852" t="s">
        <v>92</v>
      </c>
      <c r="M1889" s="699" t="s">
        <v>2126</v>
      </c>
      <c r="N1889" s="852" t="s">
        <v>1995</v>
      </c>
      <c r="O1889" s="699" t="s">
        <v>2152</v>
      </c>
      <c r="P1889" s="852" t="s">
        <v>1995</v>
      </c>
      <c r="Q1889" s="699" t="s">
        <v>3514</v>
      </c>
      <c r="R1889" s="699"/>
      <c r="S1889" s="699"/>
      <c r="T1889" s="181"/>
      <c r="U1889" s="181"/>
      <c r="AC1889" s="361" t="str">
        <f t="shared" si="32"/>
        <v>２２検査結果（排煙設備）別記第二号-4　予備電源-4（26）-検査結果</v>
      </c>
      <c r="AL1889" s="392" t="s">
        <v>4834</v>
      </c>
    </row>
    <row r="1890" spans="5:38" x14ac:dyDescent="0.15">
      <c r="E1890" s="1121">
        <f>'3_入力シート【検査結果表】 排煙設備'!$BL$144</f>
        <v>0</v>
      </c>
      <c r="J1890" s="699" t="s">
        <v>2070</v>
      </c>
      <c r="K1890" s="699" t="s">
        <v>5548</v>
      </c>
      <c r="L1890" s="852" t="s">
        <v>92</v>
      </c>
      <c r="M1890" s="699" t="s">
        <v>2126</v>
      </c>
      <c r="N1890" s="852" t="s">
        <v>1995</v>
      </c>
      <c r="O1890" s="699" t="s">
        <v>2152</v>
      </c>
      <c r="P1890" s="852" t="s">
        <v>1995</v>
      </c>
      <c r="Q1890" s="699" t="s">
        <v>1996</v>
      </c>
      <c r="R1890" s="699"/>
      <c r="S1890" s="699"/>
      <c r="T1890" s="181"/>
      <c r="U1890" s="181"/>
      <c r="AC1890" s="361" t="str">
        <f t="shared" si="32"/>
        <v>２２検査結果（排煙設備）別記第二号-4　予備電源-4（26）-検査者番号</v>
      </c>
      <c r="AL1890" s="392" t="s">
        <v>4835</v>
      </c>
    </row>
    <row r="1891" spans="5:38" x14ac:dyDescent="0.15">
      <c r="E1891" s="1121">
        <f>'3_入力シート【検査結果表】 排煙設備'!$BN$144</f>
        <v>0</v>
      </c>
      <c r="J1891" s="699" t="s">
        <v>2070</v>
      </c>
      <c r="K1891" s="699" t="s">
        <v>5548</v>
      </c>
      <c r="L1891" s="852" t="s">
        <v>92</v>
      </c>
      <c r="M1891" s="699" t="s">
        <v>2126</v>
      </c>
      <c r="N1891" s="852" t="s">
        <v>1995</v>
      </c>
      <c r="O1891" s="699" t="s">
        <v>2152</v>
      </c>
      <c r="P1891" s="852" t="s">
        <v>1995</v>
      </c>
      <c r="Q1891" s="699" t="s">
        <v>1997</v>
      </c>
      <c r="R1891" s="699"/>
      <c r="S1891" s="699"/>
      <c r="T1891" s="181"/>
      <c r="U1891" s="181"/>
      <c r="AC1891" s="361" t="str">
        <f t="shared" si="32"/>
        <v>２２検査結果（排煙設備）別記第二号-4　予備電源-4（26）-指摘の具体的内容等</v>
      </c>
      <c r="AL1891" s="392" t="s">
        <v>4836</v>
      </c>
    </row>
    <row r="1892" spans="5:38" x14ac:dyDescent="0.15">
      <c r="E1892" s="1121">
        <f>'3_入力シート【検査結果表】 排煙設備'!$BX$144</f>
        <v>0</v>
      </c>
      <c r="J1892" s="699" t="s">
        <v>2070</v>
      </c>
      <c r="K1892" s="699" t="s">
        <v>5548</v>
      </c>
      <c r="L1892" s="852" t="s">
        <v>92</v>
      </c>
      <c r="M1892" s="699" t="s">
        <v>2126</v>
      </c>
      <c r="N1892" s="852" t="s">
        <v>1995</v>
      </c>
      <c r="O1892" s="699" t="s">
        <v>2152</v>
      </c>
      <c r="P1892" s="852" t="s">
        <v>1995</v>
      </c>
      <c r="Q1892" s="699" t="s">
        <v>1998</v>
      </c>
      <c r="R1892" s="699"/>
      <c r="S1892" s="699"/>
      <c r="T1892" s="181"/>
      <c r="U1892" s="181"/>
      <c r="AC1892" s="361" t="str">
        <f t="shared" si="32"/>
        <v>２２検査結果（排煙設備）別記第二号-4　予備電源-4（26）-改善策の具体的内容等</v>
      </c>
      <c r="AL1892" s="392" t="s">
        <v>4837</v>
      </c>
    </row>
    <row r="1893" spans="5:38" x14ac:dyDescent="0.15">
      <c r="E1893" s="1121">
        <f>'3_入力シート【検査結果表】 排煙設備'!$CM$144</f>
        <v>0</v>
      </c>
      <c r="J1893" s="699" t="s">
        <v>2070</v>
      </c>
      <c r="K1893" s="699" t="s">
        <v>5548</v>
      </c>
      <c r="L1893" s="852" t="s">
        <v>92</v>
      </c>
      <c r="M1893" s="699" t="s">
        <v>2126</v>
      </c>
      <c r="N1893" s="852" t="s">
        <v>1995</v>
      </c>
      <c r="O1893" s="699" t="s">
        <v>2152</v>
      </c>
      <c r="P1893" s="852" t="s">
        <v>1995</v>
      </c>
      <c r="Q1893" s="699" t="s">
        <v>1999</v>
      </c>
      <c r="R1893" s="852" t="s">
        <v>1995</v>
      </c>
      <c r="S1893" s="699" t="s">
        <v>2000</v>
      </c>
      <c r="T1893" s="181"/>
      <c r="U1893" s="181"/>
      <c r="AC1893" s="361" t="str">
        <f t="shared" si="32"/>
        <v>２２検査結果（排煙設備）別記第二号-4　予備電源-4（26）-改善（予定）年月-年（令和）</v>
      </c>
      <c r="AL1893" s="392" t="s">
        <v>4838</v>
      </c>
    </row>
    <row r="1894" spans="5:38" x14ac:dyDescent="0.15">
      <c r="E1894" s="1121">
        <f>'3_入力シート【検査結果表】 排煙設備'!$CP$144</f>
        <v>0</v>
      </c>
      <c r="J1894" s="699" t="s">
        <v>2070</v>
      </c>
      <c r="K1894" s="699" t="s">
        <v>5548</v>
      </c>
      <c r="L1894" s="852" t="s">
        <v>92</v>
      </c>
      <c r="M1894" s="699" t="s">
        <v>2126</v>
      </c>
      <c r="N1894" s="852" t="s">
        <v>1995</v>
      </c>
      <c r="O1894" s="699" t="s">
        <v>2152</v>
      </c>
      <c r="P1894" s="852" t="s">
        <v>1995</v>
      </c>
      <c r="Q1894" s="699" t="s">
        <v>1999</v>
      </c>
      <c r="R1894" s="852" t="s">
        <v>1995</v>
      </c>
      <c r="S1894" s="699" t="s">
        <v>2001</v>
      </c>
      <c r="T1894" s="181"/>
      <c r="U1894" s="181"/>
      <c r="AC1894" s="361" t="str">
        <f t="shared" si="32"/>
        <v>２２検査結果（排煙設備）別記第二号-4　予備電源-4（26）-改善（予定）年月-月</v>
      </c>
      <c r="AL1894" s="392" t="s">
        <v>4839</v>
      </c>
    </row>
    <row r="1895" spans="5:38" x14ac:dyDescent="0.15">
      <c r="E1895" s="1121">
        <f>'3_入力シート【検査結果表】 排煙設備'!$CS$144</f>
        <v>0</v>
      </c>
      <c r="J1895" s="699" t="s">
        <v>2070</v>
      </c>
      <c r="K1895" s="699" t="s">
        <v>5548</v>
      </c>
      <c r="L1895" s="852" t="s">
        <v>92</v>
      </c>
      <c r="M1895" s="699" t="s">
        <v>2126</v>
      </c>
      <c r="N1895" s="852" t="s">
        <v>1995</v>
      </c>
      <c r="O1895" s="699" t="s">
        <v>2152</v>
      </c>
      <c r="P1895" s="852" t="s">
        <v>1995</v>
      </c>
      <c r="Q1895" s="699" t="s">
        <v>1999</v>
      </c>
      <c r="R1895" s="852" t="s">
        <v>1995</v>
      </c>
      <c r="S1895" s="699" t="s">
        <v>2002</v>
      </c>
      <c r="T1895" s="181"/>
      <c r="U1895" s="181"/>
      <c r="AC1895" s="361" t="str">
        <f t="shared" si="32"/>
        <v>２２検査結果（排煙設備）別記第二号-4　予備電源-4（26）-改善（予定）年月-状況</v>
      </c>
      <c r="AL1895" s="392" t="s">
        <v>4840</v>
      </c>
    </row>
    <row r="1896" spans="5:38" x14ac:dyDescent="0.15">
      <c r="E1896" s="1121">
        <f>'3_入力シート【検査結果表】 排煙設備'!$M$149</f>
        <v>0</v>
      </c>
      <c r="J1896" s="699" t="s">
        <v>2070</v>
      </c>
      <c r="K1896" s="699" t="s">
        <v>5548</v>
      </c>
      <c r="L1896" s="852" t="s">
        <v>92</v>
      </c>
      <c r="M1896" s="699" t="s">
        <v>2153</v>
      </c>
      <c r="N1896" s="852" t="s">
        <v>1995</v>
      </c>
      <c r="O1896" s="699" t="s">
        <v>2055</v>
      </c>
      <c r="P1896" s="852" t="s">
        <v>1995</v>
      </c>
      <c r="Q1896" s="699" t="s">
        <v>2056</v>
      </c>
      <c r="R1896" s="699"/>
      <c r="S1896" s="699"/>
      <c r="T1896" s="181"/>
      <c r="U1896" s="181"/>
      <c r="AC1896" s="361" t="str">
        <f t="shared" si="32"/>
        <v>２２検査結果（排煙設備）別記第二号-5　上記以外の検査項目等-1行目-番号</v>
      </c>
      <c r="AL1896" s="392" t="s">
        <v>4841</v>
      </c>
    </row>
    <row r="1897" spans="5:38" x14ac:dyDescent="0.15">
      <c r="E1897" s="1121">
        <f>'3_入力シート【検査結果表】 排煙設備'!$P$149</f>
        <v>0</v>
      </c>
      <c r="J1897" s="699" t="s">
        <v>2070</v>
      </c>
      <c r="K1897" s="699" t="s">
        <v>5548</v>
      </c>
      <c r="L1897" s="852" t="s">
        <v>92</v>
      </c>
      <c r="M1897" s="699" t="s">
        <v>2153</v>
      </c>
      <c r="N1897" s="852" t="s">
        <v>1995</v>
      </c>
      <c r="O1897" s="699" t="s">
        <v>2055</v>
      </c>
      <c r="P1897" s="852" t="s">
        <v>1995</v>
      </c>
      <c r="Q1897" s="699" t="s">
        <v>2057</v>
      </c>
      <c r="R1897" s="699"/>
      <c r="S1897" s="699"/>
      <c r="T1897" s="181"/>
      <c r="U1897" s="181"/>
      <c r="AC1897" s="361" t="str">
        <f t="shared" si="32"/>
        <v>２２検査結果（排煙設備）別記第二号-5　上記以外の検査項目等-1行目-検査項目</v>
      </c>
      <c r="AL1897" s="392" t="s">
        <v>4842</v>
      </c>
    </row>
    <row r="1898" spans="5:38" x14ac:dyDescent="0.15">
      <c r="E1898" s="1121">
        <f>'3_入力シート【検査結果表】 排煙設備'!$AA$149</f>
        <v>0</v>
      </c>
      <c r="J1898" s="699" t="s">
        <v>2070</v>
      </c>
      <c r="K1898" s="699" t="s">
        <v>5548</v>
      </c>
      <c r="L1898" s="852" t="s">
        <v>92</v>
      </c>
      <c r="M1898" s="699" t="s">
        <v>2153</v>
      </c>
      <c r="N1898" s="852" t="s">
        <v>1995</v>
      </c>
      <c r="O1898" s="699" t="s">
        <v>2055</v>
      </c>
      <c r="P1898" s="852" t="s">
        <v>1995</v>
      </c>
      <c r="Q1898" s="699" t="s">
        <v>2058</v>
      </c>
      <c r="R1898" s="699"/>
      <c r="S1898" s="699"/>
      <c r="T1898" s="181"/>
      <c r="U1898" s="181"/>
      <c r="AC1898" s="361" t="str">
        <f t="shared" si="32"/>
        <v>２２検査結果（排煙設備）別記第二号-5　上記以外の検査項目等-1行目-検査事項</v>
      </c>
      <c r="AL1898" s="392" t="s">
        <v>4843</v>
      </c>
    </row>
    <row r="1899" spans="5:38" x14ac:dyDescent="0.15">
      <c r="E1899" s="1121">
        <f>'3_入力シート【検査結果表】 排煙設備'!$AZ$149</f>
        <v>0</v>
      </c>
      <c r="J1899" s="699" t="s">
        <v>2070</v>
      </c>
      <c r="K1899" s="699" t="s">
        <v>5548</v>
      </c>
      <c r="L1899" s="852" t="s">
        <v>92</v>
      </c>
      <c r="M1899" s="699" t="s">
        <v>2153</v>
      </c>
      <c r="N1899" s="852" t="s">
        <v>1995</v>
      </c>
      <c r="O1899" s="699" t="s">
        <v>2055</v>
      </c>
      <c r="P1899" s="852" t="s">
        <v>1995</v>
      </c>
      <c r="Q1899" s="699" t="s">
        <v>3514</v>
      </c>
      <c r="R1899" s="699"/>
      <c r="S1899" s="699"/>
      <c r="T1899" s="181"/>
      <c r="U1899" s="181"/>
      <c r="AC1899" s="361" t="str">
        <f t="shared" si="32"/>
        <v>２２検査結果（排煙設備）別記第二号-5　上記以外の検査項目等-1行目-検査結果</v>
      </c>
      <c r="AL1899" s="392" t="s">
        <v>4844</v>
      </c>
    </row>
    <row r="1900" spans="5:38" x14ac:dyDescent="0.15">
      <c r="E1900" s="1121">
        <f>'3_入力シート【検査結果表】 排煙設備'!$BL$149</f>
        <v>0</v>
      </c>
      <c r="J1900" s="699" t="s">
        <v>2070</v>
      </c>
      <c r="K1900" s="699" t="s">
        <v>5548</v>
      </c>
      <c r="L1900" s="852" t="s">
        <v>92</v>
      </c>
      <c r="M1900" s="699" t="s">
        <v>2153</v>
      </c>
      <c r="N1900" s="852" t="s">
        <v>1995</v>
      </c>
      <c r="O1900" s="699" t="s">
        <v>2055</v>
      </c>
      <c r="P1900" s="852" t="s">
        <v>1995</v>
      </c>
      <c r="Q1900" s="699" t="s">
        <v>1996</v>
      </c>
      <c r="R1900" s="699"/>
      <c r="S1900" s="699"/>
      <c r="T1900" s="181"/>
      <c r="U1900" s="181"/>
      <c r="AC1900" s="361" t="str">
        <f t="shared" si="32"/>
        <v>２２検査結果（排煙設備）別記第二号-5　上記以外の検査項目等-1行目-検査者番号</v>
      </c>
      <c r="AL1900" s="392" t="s">
        <v>4845</v>
      </c>
    </row>
    <row r="1901" spans="5:38" x14ac:dyDescent="0.15">
      <c r="E1901" s="1121">
        <f>'3_入力シート【検査結果表】 排煙設備'!$BN$149</f>
        <v>0</v>
      </c>
      <c r="J1901" s="699" t="s">
        <v>2070</v>
      </c>
      <c r="K1901" s="699" t="s">
        <v>5548</v>
      </c>
      <c r="L1901" s="852" t="s">
        <v>92</v>
      </c>
      <c r="M1901" s="699" t="s">
        <v>2153</v>
      </c>
      <c r="N1901" s="852" t="s">
        <v>1995</v>
      </c>
      <c r="O1901" s="699" t="s">
        <v>2055</v>
      </c>
      <c r="P1901" s="852" t="s">
        <v>1995</v>
      </c>
      <c r="Q1901" s="699" t="s">
        <v>1997</v>
      </c>
      <c r="R1901" s="699"/>
      <c r="S1901" s="699"/>
      <c r="T1901" s="181"/>
      <c r="U1901" s="181"/>
      <c r="AC1901" s="361" t="str">
        <f t="shared" si="32"/>
        <v>２２検査結果（排煙設備）別記第二号-5　上記以外の検査項目等-1行目-指摘の具体的内容等</v>
      </c>
      <c r="AL1901" s="392" t="s">
        <v>4846</v>
      </c>
    </row>
    <row r="1902" spans="5:38" x14ac:dyDescent="0.15">
      <c r="E1902" s="1121">
        <f>'3_入力シート【検査結果表】 排煙設備'!$BX$149</f>
        <v>0</v>
      </c>
      <c r="J1902" s="699" t="s">
        <v>2070</v>
      </c>
      <c r="K1902" s="699" t="s">
        <v>5548</v>
      </c>
      <c r="L1902" s="852" t="s">
        <v>92</v>
      </c>
      <c r="M1902" s="699" t="s">
        <v>2153</v>
      </c>
      <c r="N1902" s="852" t="s">
        <v>1995</v>
      </c>
      <c r="O1902" s="699" t="s">
        <v>2055</v>
      </c>
      <c r="P1902" s="852" t="s">
        <v>1995</v>
      </c>
      <c r="Q1902" s="699" t="s">
        <v>1998</v>
      </c>
      <c r="R1902" s="699"/>
      <c r="S1902" s="699"/>
      <c r="T1902" s="181"/>
      <c r="U1902" s="181"/>
      <c r="AC1902" s="361" t="str">
        <f t="shared" si="32"/>
        <v>２２検査結果（排煙設備）別記第二号-5　上記以外の検査項目等-1行目-改善策の具体的内容等</v>
      </c>
      <c r="AL1902" s="392" t="s">
        <v>4847</v>
      </c>
    </row>
    <row r="1903" spans="5:38" x14ac:dyDescent="0.15">
      <c r="E1903" s="1121">
        <f>'3_入力シート【検査結果表】 排煙設備'!$CM$149</f>
        <v>0</v>
      </c>
      <c r="J1903" s="699" t="s">
        <v>2070</v>
      </c>
      <c r="K1903" s="699" t="s">
        <v>5548</v>
      </c>
      <c r="L1903" s="852" t="s">
        <v>92</v>
      </c>
      <c r="M1903" s="699" t="s">
        <v>2153</v>
      </c>
      <c r="N1903" s="852" t="s">
        <v>1995</v>
      </c>
      <c r="O1903" s="699" t="s">
        <v>2055</v>
      </c>
      <c r="P1903" s="852" t="s">
        <v>1995</v>
      </c>
      <c r="Q1903" s="699" t="s">
        <v>1999</v>
      </c>
      <c r="R1903" s="852" t="s">
        <v>1995</v>
      </c>
      <c r="S1903" s="699" t="s">
        <v>2000</v>
      </c>
      <c r="T1903" s="181"/>
      <c r="U1903" s="181"/>
      <c r="AC1903" s="361" t="str">
        <f t="shared" si="32"/>
        <v>２２検査結果（排煙設備）別記第二号-5　上記以外の検査項目等-1行目-改善（予定）年月-年（令和）</v>
      </c>
      <c r="AL1903" s="392" t="s">
        <v>4848</v>
      </c>
    </row>
    <row r="1904" spans="5:38" x14ac:dyDescent="0.15">
      <c r="E1904" s="1121">
        <f>'3_入力シート【検査結果表】 排煙設備'!$CP$149</f>
        <v>0</v>
      </c>
      <c r="J1904" s="699" t="s">
        <v>2070</v>
      </c>
      <c r="K1904" s="699" t="s">
        <v>5548</v>
      </c>
      <c r="L1904" s="852" t="s">
        <v>92</v>
      </c>
      <c r="M1904" s="699" t="s">
        <v>2153</v>
      </c>
      <c r="N1904" s="852" t="s">
        <v>1995</v>
      </c>
      <c r="O1904" s="699" t="s">
        <v>2055</v>
      </c>
      <c r="P1904" s="852" t="s">
        <v>1995</v>
      </c>
      <c r="Q1904" s="699" t="s">
        <v>1999</v>
      </c>
      <c r="R1904" s="852" t="s">
        <v>1995</v>
      </c>
      <c r="S1904" s="699" t="s">
        <v>2001</v>
      </c>
      <c r="T1904" s="181"/>
      <c r="U1904" s="181"/>
      <c r="AC1904" s="361" t="str">
        <f t="shared" si="32"/>
        <v>２２検査結果（排煙設備）別記第二号-5　上記以外の検査項目等-1行目-改善（予定）年月-月</v>
      </c>
      <c r="AL1904" s="392" t="s">
        <v>4849</v>
      </c>
    </row>
    <row r="1905" spans="5:38" x14ac:dyDescent="0.15">
      <c r="E1905" s="1121">
        <f>'3_入力シート【検査結果表】 排煙設備'!$CS$149</f>
        <v>0</v>
      </c>
      <c r="J1905" s="699" t="s">
        <v>2070</v>
      </c>
      <c r="K1905" s="699" t="s">
        <v>5548</v>
      </c>
      <c r="L1905" s="852" t="s">
        <v>92</v>
      </c>
      <c r="M1905" s="699" t="s">
        <v>2153</v>
      </c>
      <c r="N1905" s="852" t="s">
        <v>1995</v>
      </c>
      <c r="O1905" s="699" t="s">
        <v>2055</v>
      </c>
      <c r="P1905" s="852" t="s">
        <v>1995</v>
      </c>
      <c r="Q1905" s="699" t="s">
        <v>1999</v>
      </c>
      <c r="R1905" s="852" t="s">
        <v>1995</v>
      </c>
      <c r="S1905" s="699" t="s">
        <v>2002</v>
      </c>
      <c r="T1905" s="181"/>
      <c r="U1905" s="181"/>
      <c r="AC1905" s="361" t="str">
        <f t="shared" si="32"/>
        <v>２２検査結果（排煙設備）別記第二号-5　上記以外の検査項目等-1行目-改善（予定）年月-状況</v>
      </c>
      <c r="AL1905" s="392" t="s">
        <v>4850</v>
      </c>
    </row>
    <row r="1906" spans="5:38" x14ac:dyDescent="0.15">
      <c r="E1906" s="1121">
        <f>'3_入力シート【検査結果表】 排煙設備'!$M$150</f>
        <v>0</v>
      </c>
      <c r="J1906" s="699" t="s">
        <v>2070</v>
      </c>
      <c r="K1906" s="699" t="s">
        <v>5548</v>
      </c>
      <c r="L1906" s="852" t="s">
        <v>92</v>
      </c>
      <c r="M1906" s="699" t="s">
        <v>2153</v>
      </c>
      <c r="N1906" s="852" t="s">
        <v>1995</v>
      </c>
      <c r="O1906" s="699" t="s">
        <v>2059</v>
      </c>
      <c r="P1906" s="852" t="s">
        <v>1995</v>
      </c>
      <c r="Q1906" s="699" t="s">
        <v>2056</v>
      </c>
      <c r="R1906" s="699"/>
      <c r="S1906" s="699"/>
      <c r="T1906" s="181"/>
      <c r="U1906" s="181"/>
      <c r="AC1906" s="361" t="str">
        <f t="shared" si="32"/>
        <v>２２検査結果（排煙設備）別記第二号-5　上記以外の検査項目等-2行目-番号</v>
      </c>
      <c r="AL1906" s="392" t="s">
        <v>4851</v>
      </c>
    </row>
    <row r="1907" spans="5:38" x14ac:dyDescent="0.15">
      <c r="E1907" s="1121">
        <f>'3_入力シート【検査結果表】 排煙設備'!$P$150</f>
        <v>0</v>
      </c>
      <c r="J1907" s="699" t="s">
        <v>2070</v>
      </c>
      <c r="K1907" s="699" t="s">
        <v>5548</v>
      </c>
      <c r="L1907" s="852" t="s">
        <v>92</v>
      </c>
      <c r="M1907" s="699" t="s">
        <v>2153</v>
      </c>
      <c r="N1907" s="852" t="s">
        <v>1995</v>
      </c>
      <c r="O1907" s="699" t="s">
        <v>2059</v>
      </c>
      <c r="P1907" s="852" t="s">
        <v>1995</v>
      </c>
      <c r="Q1907" s="699" t="s">
        <v>2057</v>
      </c>
      <c r="R1907" s="699"/>
      <c r="S1907" s="699"/>
      <c r="T1907" s="181"/>
      <c r="U1907" s="181"/>
      <c r="AC1907" s="361" t="str">
        <f t="shared" si="32"/>
        <v>２２検査結果（排煙設備）別記第二号-5　上記以外の検査項目等-2行目-検査項目</v>
      </c>
      <c r="AL1907" s="392" t="s">
        <v>4852</v>
      </c>
    </row>
    <row r="1908" spans="5:38" x14ac:dyDescent="0.15">
      <c r="E1908" s="1121">
        <f>'3_入力シート【検査結果表】 排煙設備'!$AA$150</f>
        <v>0</v>
      </c>
      <c r="J1908" s="699" t="s">
        <v>2070</v>
      </c>
      <c r="K1908" s="699" t="s">
        <v>5548</v>
      </c>
      <c r="L1908" s="852" t="s">
        <v>92</v>
      </c>
      <c r="M1908" s="699" t="s">
        <v>2153</v>
      </c>
      <c r="N1908" s="852" t="s">
        <v>1995</v>
      </c>
      <c r="O1908" s="699" t="s">
        <v>2059</v>
      </c>
      <c r="P1908" s="852" t="s">
        <v>1995</v>
      </c>
      <c r="Q1908" s="699" t="s">
        <v>2058</v>
      </c>
      <c r="R1908" s="699"/>
      <c r="S1908" s="699"/>
      <c r="T1908" s="181"/>
      <c r="U1908" s="181"/>
      <c r="AC1908" s="361" t="str">
        <f t="shared" si="32"/>
        <v>２２検査結果（排煙設備）別記第二号-5　上記以外の検査項目等-2行目-検査事項</v>
      </c>
      <c r="AL1908" s="392" t="s">
        <v>4853</v>
      </c>
    </row>
    <row r="1909" spans="5:38" x14ac:dyDescent="0.15">
      <c r="E1909" s="1121">
        <f>'3_入力シート【検査結果表】 排煙設備'!$AZ$150</f>
        <v>0</v>
      </c>
      <c r="J1909" s="699" t="s">
        <v>2070</v>
      </c>
      <c r="K1909" s="699" t="s">
        <v>5548</v>
      </c>
      <c r="L1909" s="852" t="s">
        <v>92</v>
      </c>
      <c r="M1909" s="699" t="s">
        <v>2153</v>
      </c>
      <c r="N1909" s="852" t="s">
        <v>1995</v>
      </c>
      <c r="O1909" s="699" t="s">
        <v>2059</v>
      </c>
      <c r="P1909" s="852" t="s">
        <v>1995</v>
      </c>
      <c r="Q1909" s="699" t="s">
        <v>3514</v>
      </c>
      <c r="R1909" s="699"/>
      <c r="S1909" s="699"/>
      <c r="T1909" s="181"/>
      <c r="U1909" s="181"/>
      <c r="AC1909" s="361" t="str">
        <f t="shared" si="32"/>
        <v>２２検査結果（排煙設備）別記第二号-5　上記以外の検査項目等-2行目-検査結果</v>
      </c>
      <c r="AL1909" s="392" t="s">
        <v>4854</v>
      </c>
    </row>
    <row r="1910" spans="5:38" x14ac:dyDescent="0.15">
      <c r="E1910" s="1121">
        <f>'3_入力シート【検査結果表】 排煙設備'!$BL$150</f>
        <v>0</v>
      </c>
      <c r="J1910" s="699" t="s">
        <v>2070</v>
      </c>
      <c r="K1910" s="699" t="s">
        <v>5548</v>
      </c>
      <c r="L1910" s="852" t="s">
        <v>92</v>
      </c>
      <c r="M1910" s="699" t="s">
        <v>2153</v>
      </c>
      <c r="N1910" s="852" t="s">
        <v>1995</v>
      </c>
      <c r="O1910" s="699" t="s">
        <v>2059</v>
      </c>
      <c r="P1910" s="852" t="s">
        <v>1995</v>
      </c>
      <c r="Q1910" s="699" t="s">
        <v>1996</v>
      </c>
      <c r="R1910" s="699"/>
      <c r="S1910" s="699"/>
      <c r="T1910" s="181"/>
      <c r="U1910" s="181"/>
      <c r="AC1910" s="361" t="str">
        <f t="shared" si="32"/>
        <v>２２検査結果（排煙設備）別記第二号-5　上記以外の検査項目等-2行目-検査者番号</v>
      </c>
      <c r="AL1910" s="392" t="s">
        <v>4855</v>
      </c>
    </row>
    <row r="1911" spans="5:38" x14ac:dyDescent="0.15">
      <c r="E1911" s="1121">
        <f>'3_入力シート【検査結果表】 排煙設備'!$BN$150</f>
        <v>0</v>
      </c>
      <c r="J1911" s="699" t="s">
        <v>2070</v>
      </c>
      <c r="K1911" s="699" t="s">
        <v>5548</v>
      </c>
      <c r="L1911" s="852" t="s">
        <v>92</v>
      </c>
      <c r="M1911" s="699" t="s">
        <v>2153</v>
      </c>
      <c r="N1911" s="852" t="s">
        <v>1995</v>
      </c>
      <c r="O1911" s="699" t="s">
        <v>2059</v>
      </c>
      <c r="P1911" s="852" t="s">
        <v>1995</v>
      </c>
      <c r="Q1911" s="699" t="s">
        <v>1997</v>
      </c>
      <c r="R1911" s="699"/>
      <c r="S1911" s="699"/>
      <c r="T1911" s="181"/>
      <c r="U1911" s="181"/>
      <c r="AC1911" s="361" t="str">
        <f t="shared" si="32"/>
        <v>２２検査結果（排煙設備）別記第二号-5　上記以外の検査項目等-2行目-指摘の具体的内容等</v>
      </c>
      <c r="AL1911" s="392" t="s">
        <v>4856</v>
      </c>
    </row>
    <row r="1912" spans="5:38" x14ac:dyDescent="0.15">
      <c r="E1912" s="1121">
        <f>'3_入力シート【検査結果表】 排煙設備'!$BX$150</f>
        <v>0</v>
      </c>
      <c r="J1912" s="699" t="s">
        <v>2070</v>
      </c>
      <c r="K1912" s="699" t="s">
        <v>5548</v>
      </c>
      <c r="L1912" s="852" t="s">
        <v>92</v>
      </c>
      <c r="M1912" s="699" t="s">
        <v>2153</v>
      </c>
      <c r="N1912" s="852" t="s">
        <v>1995</v>
      </c>
      <c r="O1912" s="699" t="s">
        <v>2059</v>
      </c>
      <c r="P1912" s="852" t="s">
        <v>1995</v>
      </c>
      <c r="Q1912" s="699" t="s">
        <v>1998</v>
      </c>
      <c r="R1912" s="699"/>
      <c r="S1912" s="699"/>
      <c r="T1912" s="181"/>
      <c r="U1912" s="181"/>
      <c r="AC1912" s="361" t="str">
        <f t="shared" si="32"/>
        <v>２２検査結果（排煙設備）別記第二号-5　上記以外の検査項目等-2行目-改善策の具体的内容等</v>
      </c>
      <c r="AL1912" s="392" t="s">
        <v>4857</v>
      </c>
    </row>
    <row r="1913" spans="5:38" x14ac:dyDescent="0.15">
      <c r="E1913" s="1121">
        <f>'3_入力シート【検査結果表】 排煙設備'!$CM$150</f>
        <v>0</v>
      </c>
      <c r="J1913" s="699" t="s">
        <v>2070</v>
      </c>
      <c r="K1913" s="699" t="s">
        <v>5548</v>
      </c>
      <c r="L1913" s="852" t="s">
        <v>92</v>
      </c>
      <c r="M1913" s="699" t="s">
        <v>2153</v>
      </c>
      <c r="N1913" s="852" t="s">
        <v>1995</v>
      </c>
      <c r="O1913" s="699" t="s">
        <v>2059</v>
      </c>
      <c r="P1913" s="852" t="s">
        <v>1995</v>
      </c>
      <c r="Q1913" s="699" t="s">
        <v>1999</v>
      </c>
      <c r="R1913" s="852" t="s">
        <v>1995</v>
      </c>
      <c r="S1913" s="699" t="s">
        <v>2000</v>
      </c>
      <c r="T1913" s="181"/>
      <c r="U1913" s="181"/>
      <c r="AC1913" s="361" t="str">
        <f t="shared" si="32"/>
        <v>２２検査結果（排煙設備）別記第二号-5　上記以外の検査項目等-2行目-改善（予定）年月-年（令和）</v>
      </c>
      <c r="AL1913" s="392" t="s">
        <v>4858</v>
      </c>
    </row>
    <row r="1914" spans="5:38" x14ac:dyDescent="0.15">
      <c r="E1914" s="1121">
        <f>'3_入力シート【検査結果表】 排煙設備'!$CP$150</f>
        <v>0</v>
      </c>
      <c r="J1914" s="699" t="s">
        <v>2070</v>
      </c>
      <c r="K1914" s="699" t="s">
        <v>5548</v>
      </c>
      <c r="L1914" s="852" t="s">
        <v>92</v>
      </c>
      <c r="M1914" s="699" t="s">
        <v>2153</v>
      </c>
      <c r="N1914" s="852" t="s">
        <v>1995</v>
      </c>
      <c r="O1914" s="699" t="s">
        <v>2059</v>
      </c>
      <c r="P1914" s="852" t="s">
        <v>1995</v>
      </c>
      <c r="Q1914" s="699" t="s">
        <v>1999</v>
      </c>
      <c r="R1914" s="852" t="s">
        <v>1995</v>
      </c>
      <c r="S1914" s="699" t="s">
        <v>2001</v>
      </c>
      <c r="T1914" s="181"/>
      <c r="U1914" s="181"/>
      <c r="AC1914" s="361" t="str">
        <f t="shared" si="32"/>
        <v>２２検査結果（排煙設備）別記第二号-5　上記以外の検査項目等-2行目-改善（予定）年月-月</v>
      </c>
      <c r="AL1914" s="392" t="s">
        <v>4859</v>
      </c>
    </row>
    <row r="1915" spans="5:38" x14ac:dyDescent="0.15">
      <c r="E1915" s="1121">
        <f>'3_入力シート【検査結果表】 排煙設備'!$CS$150</f>
        <v>0</v>
      </c>
      <c r="J1915" s="699" t="s">
        <v>2070</v>
      </c>
      <c r="K1915" s="699" t="s">
        <v>5548</v>
      </c>
      <c r="L1915" s="852" t="s">
        <v>92</v>
      </c>
      <c r="M1915" s="699" t="s">
        <v>2153</v>
      </c>
      <c r="N1915" s="852" t="s">
        <v>1995</v>
      </c>
      <c r="O1915" s="699" t="s">
        <v>2059</v>
      </c>
      <c r="P1915" s="852" t="s">
        <v>1995</v>
      </c>
      <c r="Q1915" s="699" t="s">
        <v>1999</v>
      </c>
      <c r="R1915" s="852" t="s">
        <v>1995</v>
      </c>
      <c r="S1915" s="699" t="s">
        <v>2002</v>
      </c>
      <c r="T1915" s="181"/>
      <c r="U1915" s="181"/>
      <c r="AC1915" s="361" t="str">
        <f t="shared" si="32"/>
        <v>２２検査結果（排煙設備）別記第二号-5　上記以外の検査項目等-2行目-改善（予定）年月-状況</v>
      </c>
      <c r="AL1915" s="392" t="s">
        <v>4860</v>
      </c>
    </row>
    <row r="1916" spans="5:38" x14ac:dyDescent="0.15">
      <c r="E1916" s="1121">
        <f>'3_入力シート【検査結果表】 排煙設備'!$M$151</f>
        <v>0</v>
      </c>
      <c r="J1916" s="699" t="s">
        <v>2070</v>
      </c>
      <c r="K1916" s="699" t="s">
        <v>5548</v>
      </c>
      <c r="L1916" s="852" t="s">
        <v>92</v>
      </c>
      <c r="M1916" s="699" t="s">
        <v>2153</v>
      </c>
      <c r="N1916" s="852" t="s">
        <v>1995</v>
      </c>
      <c r="O1916" s="699" t="s">
        <v>2060</v>
      </c>
      <c r="P1916" s="852" t="s">
        <v>1995</v>
      </c>
      <c r="Q1916" s="699" t="s">
        <v>2056</v>
      </c>
      <c r="R1916" s="699"/>
      <c r="S1916" s="699"/>
      <c r="T1916" s="181"/>
      <c r="U1916" s="181"/>
      <c r="AC1916" s="361" t="str">
        <f t="shared" si="32"/>
        <v>２２検査結果（排煙設備）別記第二号-5　上記以外の検査項目等-3行目-番号</v>
      </c>
      <c r="AL1916" s="392" t="s">
        <v>4861</v>
      </c>
    </row>
    <row r="1917" spans="5:38" x14ac:dyDescent="0.15">
      <c r="E1917" s="1121">
        <f>'3_入力シート【検査結果表】 排煙設備'!$P$151</f>
        <v>0</v>
      </c>
      <c r="J1917" s="699" t="s">
        <v>2070</v>
      </c>
      <c r="K1917" s="699" t="s">
        <v>5548</v>
      </c>
      <c r="L1917" s="852" t="s">
        <v>92</v>
      </c>
      <c r="M1917" s="699" t="s">
        <v>2153</v>
      </c>
      <c r="N1917" s="852" t="s">
        <v>1995</v>
      </c>
      <c r="O1917" s="699" t="s">
        <v>2060</v>
      </c>
      <c r="P1917" s="852" t="s">
        <v>1995</v>
      </c>
      <c r="Q1917" s="699" t="s">
        <v>2057</v>
      </c>
      <c r="R1917" s="699"/>
      <c r="S1917" s="699"/>
      <c r="T1917" s="181"/>
      <c r="U1917" s="181"/>
      <c r="AC1917" s="361" t="str">
        <f t="shared" si="32"/>
        <v>２２検査結果（排煙設備）別記第二号-5　上記以外の検査項目等-3行目-検査項目</v>
      </c>
      <c r="AL1917" s="392" t="s">
        <v>4862</v>
      </c>
    </row>
    <row r="1918" spans="5:38" x14ac:dyDescent="0.15">
      <c r="E1918" s="1121">
        <f>'3_入力シート【検査結果表】 排煙設備'!$AA$151</f>
        <v>0</v>
      </c>
      <c r="J1918" s="699" t="s">
        <v>2070</v>
      </c>
      <c r="K1918" s="699" t="s">
        <v>5548</v>
      </c>
      <c r="L1918" s="852" t="s">
        <v>92</v>
      </c>
      <c r="M1918" s="699" t="s">
        <v>2153</v>
      </c>
      <c r="N1918" s="852" t="s">
        <v>1995</v>
      </c>
      <c r="O1918" s="699" t="s">
        <v>2060</v>
      </c>
      <c r="P1918" s="852" t="s">
        <v>1995</v>
      </c>
      <c r="Q1918" s="699" t="s">
        <v>2058</v>
      </c>
      <c r="R1918" s="699"/>
      <c r="S1918" s="699"/>
      <c r="T1918" s="181"/>
      <c r="U1918" s="181"/>
      <c r="AC1918" s="361" t="str">
        <f t="shared" si="32"/>
        <v>２２検査結果（排煙設備）別記第二号-5　上記以外の検査項目等-3行目-検査事項</v>
      </c>
      <c r="AL1918" s="392" t="s">
        <v>4863</v>
      </c>
    </row>
    <row r="1919" spans="5:38" x14ac:dyDescent="0.15">
      <c r="E1919" s="1121">
        <f>'3_入力シート【検査結果表】 排煙設備'!$AZ$151</f>
        <v>0</v>
      </c>
      <c r="J1919" s="699" t="s">
        <v>2070</v>
      </c>
      <c r="K1919" s="699" t="s">
        <v>5548</v>
      </c>
      <c r="L1919" s="852" t="s">
        <v>92</v>
      </c>
      <c r="M1919" s="699" t="s">
        <v>2153</v>
      </c>
      <c r="N1919" s="852" t="s">
        <v>1995</v>
      </c>
      <c r="O1919" s="699" t="s">
        <v>2060</v>
      </c>
      <c r="P1919" s="852" t="s">
        <v>1995</v>
      </c>
      <c r="Q1919" s="699" t="s">
        <v>3514</v>
      </c>
      <c r="R1919" s="699"/>
      <c r="S1919" s="699"/>
      <c r="T1919" s="181"/>
      <c r="U1919" s="181"/>
      <c r="AC1919" s="361" t="str">
        <f t="shared" si="32"/>
        <v>２２検査結果（排煙設備）別記第二号-5　上記以外の検査項目等-3行目-検査結果</v>
      </c>
      <c r="AL1919" s="392" t="s">
        <v>4864</v>
      </c>
    </row>
    <row r="1920" spans="5:38" x14ac:dyDescent="0.15">
      <c r="E1920" s="1121">
        <f>'3_入力シート【検査結果表】 排煙設備'!$BL$151</f>
        <v>0</v>
      </c>
      <c r="J1920" s="699" t="s">
        <v>2070</v>
      </c>
      <c r="K1920" s="699" t="s">
        <v>5548</v>
      </c>
      <c r="L1920" s="852" t="s">
        <v>92</v>
      </c>
      <c r="M1920" s="699" t="s">
        <v>2153</v>
      </c>
      <c r="N1920" s="852" t="s">
        <v>1995</v>
      </c>
      <c r="O1920" s="699" t="s">
        <v>2060</v>
      </c>
      <c r="P1920" s="852" t="s">
        <v>1995</v>
      </c>
      <c r="Q1920" s="699" t="s">
        <v>1996</v>
      </c>
      <c r="R1920" s="699"/>
      <c r="S1920" s="699"/>
      <c r="T1920" s="181"/>
      <c r="U1920" s="181"/>
      <c r="AC1920" s="361" t="str">
        <f t="shared" si="32"/>
        <v>２２検査結果（排煙設備）別記第二号-5　上記以外の検査項目等-3行目-検査者番号</v>
      </c>
      <c r="AL1920" s="392" t="s">
        <v>4865</v>
      </c>
    </row>
    <row r="1921" spans="5:38" x14ac:dyDescent="0.15">
      <c r="E1921" s="1121">
        <f>'3_入力シート【検査結果表】 排煙設備'!$BN$151</f>
        <v>0</v>
      </c>
      <c r="J1921" s="699" t="s">
        <v>2070</v>
      </c>
      <c r="K1921" s="699" t="s">
        <v>5548</v>
      </c>
      <c r="L1921" s="852" t="s">
        <v>92</v>
      </c>
      <c r="M1921" s="699" t="s">
        <v>2153</v>
      </c>
      <c r="N1921" s="852" t="s">
        <v>1995</v>
      </c>
      <c r="O1921" s="699" t="s">
        <v>2060</v>
      </c>
      <c r="P1921" s="852" t="s">
        <v>1995</v>
      </c>
      <c r="Q1921" s="699" t="s">
        <v>1997</v>
      </c>
      <c r="R1921" s="699"/>
      <c r="S1921" s="699"/>
      <c r="T1921" s="181"/>
      <c r="U1921" s="181"/>
      <c r="AC1921" s="361" t="str">
        <f t="shared" si="32"/>
        <v>２２検査結果（排煙設備）別記第二号-5　上記以外の検査項目等-3行目-指摘の具体的内容等</v>
      </c>
      <c r="AL1921" s="392" t="s">
        <v>4866</v>
      </c>
    </row>
    <row r="1922" spans="5:38" x14ac:dyDescent="0.15">
      <c r="E1922" s="1121">
        <f>'3_入力シート【検査結果表】 排煙設備'!$BX$151</f>
        <v>0</v>
      </c>
      <c r="J1922" s="699" t="s">
        <v>2070</v>
      </c>
      <c r="K1922" s="699" t="s">
        <v>5548</v>
      </c>
      <c r="L1922" s="852" t="s">
        <v>92</v>
      </c>
      <c r="M1922" s="699" t="s">
        <v>2153</v>
      </c>
      <c r="N1922" s="852" t="s">
        <v>1995</v>
      </c>
      <c r="O1922" s="699" t="s">
        <v>2060</v>
      </c>
      <c r="P1922" s="852" t="s">
        <v>1995</v>
      </c>
      <c r="Q1922" s="699" t="s">
        <v>1998</v>
      </c>
      <c r="R1922" s="699"/>
      <c r="S1922" s="699"/>
      <c r="T1922" s="181"/>
      <c r="U1922" s="181"/>
      <c r="AC1922" s="361" t="str">
        <f t="shared" si="32"/>
        <v>２２検査結果（排煙設備）別記第二号-5　上記以外の検査項目等-3行目-改善策の具体的内容等</v>
      </c>
      <c r="AL1922" s="392" t="s">
        <v>4867</v>
      </c>
    </row>
    <row r="1923" spans="5:38" x14ac:dyDescent="0.15">
      <c r="E1923" s="1121">
        <f>'3_入力シート【検査結果表】 排煙設備'!$CM$151</f>
        <v>0</v>
      </c>
      <c r="J1923" s="699" t="s">
        <v>2070</v>
      </c>
      <c r="K1923" s="699" t="s">
        <v>5548</v>
      </c>
      <c r="L1923" s="852" t="s">
        <v>92</v>
      </c>
      <c r="M1923" s="699" t="s">
        <v>2153</v>
      </c>
      <c r="N1923" s="852" t="s">
        <v>1995</v>
      </c>
      <c r="O1923" s="699" t="s">
        <v>2060</v>
      </c>
      <c r="P1923" s="852" t="s">
        <v>1995</v>
      </c>
      <c r="Q1923" s="699" t="s">
        <v>1999</v>
      </c>
      <c r="R1923" s="852" t="s">
        <v>1995</v>
      </c>
      <c r="S1923" s="699" t="s">
        <v>2000</v>
      </c>
      <c r="T1923" s="181"/>
      <c r="U1923" s="181"/>
      <c r="AC1923" s="361" t="str">
        <f t="shared" si="32"/>
        <v>２２検査結果（排煙設備）別記第二号-5　上記以外の検査項目等-3行目-改善（予定）年月-年（令和）</v>
      </c>
      <c r="AL1923" s="392" t="s">
        <v>4868</v>
      </c>
    </row>
    <row r="1924" spans="5:38" x14ac:dyDescent="0.15">
      <c r="E1924" s="1121">
        <f>'3_入力シート【検査結果表】 排煙設備'!$CP$151</f>
        <v>0</v>
      </c>
      <c r="J1924" s="699" t="s">
        <v>2070</v>
      </c>
      <c r="K1924" s="699" t="s">
        <v>5548</v>
      </c>
      <c r="L1924" s="852" t="s">
        <v>92</v>
      </c>
      <c r="M1924" s="699" t="s">
        <v>2153</v>
      </c>
      <c r="N1924" s="852" t="s">
        <v>1995</v>
      </c>
      <c r="O1924" s="699" t="s">
        <v>2060</v>
      </c>
      <c r="P1924" s="852" t="s">
        <v>1995</v>
      </c>
      <c r="Q1924" s="699" t="s">
        <v>1999</v>
      </c>
      <c r="R1924" s="852" t="s">
        <v>1995</v>
      </c>
      <c r="S1924" s="699" t="s">
        <v>2001</v>
      </c>
      <c r="T1924" s="181"/>
      <c r="U1924" s="181"/>
      <c r="AC1924" s="361" t="str">
        <f t="shared" si="32"/>
        <v>２２検査結果（排煙設備）別記第二号-5　上記以外の検査項目等-3行目-改善（予定）年月-月</v>
      </c>
      <c r="AL1924" s="392" t="s">
        <v>4869</v>
      </c>
    </row>
    <row r="1925" spans="5:38" x14ac:dyDescent="0.15">
      <c r="E1925" s="1121">
        <f>'3_入力シート【検査結果表】 排煙設備'!$CS$151</f>
        <v>0</v>
      </c>
      <c r="J1925" s="699" t="s">
        <v>2070</v>
      </c>
      <c r="K1925" s="699" t="s">
        <v>5548</v>
      </c>
      <c r="L1925" s="852" t="s">
        <v>92</v>
      </c>
      <c r="M1925" s="699" t="s">
        <v>2153</v>
      </c>
      <c r="N1925" s="852" t="s">
        <v>1995</v>
      </c>
      <c r="O1925" s="699" t="s">
        <v>2060</v>
      </c>
      <c r="P1925" s="852" t="s">
        <v>1995</v>
      </c>
      <c r="Q1925" s="699" t="s">
        <v>1999</v>
      </c>
      <c r="R1925" s="852" t="s">
        <v>1995</v>
      </c>
      <c r="S1925" s="699" t="s">
        <v>2002</v>
      </c>
      <c r="T1925" s="181"/>
      <c r="U1925" s="181"/>
      <c r="AC1925" s="361" t="str">
        <f t="shared" si="32"/>
        <v>２２検査結果（排煙設備）別記第二号-5　上記以外の検査項目等-3行目-改善（予定）年月-状況</v>
      </c>
      <c r="AL1925" s="392" t="s">
        <v>4870</v>
      </c>
    </row>
    <row r="1926" spans="5:38" x14ac:dyDescent="0.15">
      <c r="E1926" s="1121">
        <f>'3_入力シート【検査結果表】 排煙設備'!$M$156</f>
        <v>0</v>
      </c>
      <c r="J1926" s="699" t="s">
        <v>2070</v>
      </c>
      <c r="K1926" s="699" t="s">
        <v>2071</v>
      </c>
      <c r="L1926" s="852" t="s">
        <v>92</v>
      </c>
      <c r="M1926" s="699" t="s">
        <v>2154</v>
      </c>
      <c r="N1926" s="852" t="s">
        <v>1995</v>
      </c>
      <c r="O1926" s="699" t="s">
        <v>2055</v>
      </c>
      <c r="P1926" s="852" t="s">
        <v>1995</v>
      </c>
      <c r="Q1926" s="699" t="s">
        <v>2056</v>
      </c>
      <c r="R1926" s="699"/>
      <c r="S1926" s="699"/>
      <c r="T1926" s="181"/>
      <c r="U1926" s="181"/>
      <c r="AC1926" s="361" t="str">
        <f t="shared" si="32"/>
        <v>２２検査結果（排煙設備）別記第三号-上記1から5に記載のない事項-1行目-番号</v>
      </c>
      <c r="AL1926" s="392" t="s">
        <v>2697</v>
      </c>
    </row>
    <row r="1927" spans="5:38" x14ac:dyDescent="0.15">
      <c r="E1927" s="1121">
        <f>'3_入力シート【検査結果表】 排煙設備'!$P$156</f>
        <v>0</v>
      </c>
      <c r="J1927" s="699" t="s">
        <v>2070</v>
      </c>
      <c r="K1927" s="699" t="s">
        <v>2071</v>
      </c>
      <c r="L1927" s="852" t="s">
        <v>92</v>
      </c>
      <c r="M1927" s="699" t="s">
        <v>2154</v>
      </c>
      <c r="N1927" s="852" t="s">
        <v>1995</v>
      </c>
      <c r="O1927" s="699" t="s">
        <v>2055</v>
      </c>
      <c r="P1927" s="852" t="s">
        <v>1995</v>
      </c>
      <c r="Q1927" s="699" t="s">
        <v>2057</v>
      </c>
      <c r="R1927" s="699"/>
      <c r="S1927" s="699"/>
      <c r="T1927" s="181"/>
      <c r="U1927" s="181"/>
      <c r="AC1927" s="361" t="str">
        <f t="shared" si="32"/>
        <v>２２検査結果（排煙設備）別記第三号-上記1から5に記載のない事項-1行目-検査項目</v>
      </c>
      <c r="AL1927" s="392" t="s">
        <v>2698</v>
      </c>
    </row>
    <row r="1928" spans="5:38" x14ac:dyDescent="0.15">
      <c r="E1928" s="1121">
        <f>'3_入力シート【検査結果表】 排煙設備'!$AA$156</f>
        <v>0</v>
      </c>
      <c r="J1928" s="699" t="s">
        <v>2070</v>
      </c>
      <c r="K1928" s="699" t="s">
        <v>2071</v>
      </c>
      <c r="L1928" s="852" t="s">
        <v>92</v>
      </c>
      <c r="M1928" s="699" t="s">
        <v>2154</v>
      </c>
      <c r="N1928" s="852" t="s">
        <v>1995</v>
      </c>
      <c r="O1928" s="699" t="s">
        <v>2055</v>
      </c>
      <c r="P1928" s="852" t="s">
        <v>1995</v>
      </c>
      <c r="Q1928" s="699" t="s">
        <v>2058</v>
      </c>
      <c r="R1928" s="699"/>
      <c r="S1928" s="699"/>
      <c r="T1928" s="181"/>
      <c r="U1928" s="181"/>
      <c r="AC1928" s="361" t="str">
        <f t="shared" si="32"/>
        <v>２２検査結果（排煙設備）別記第三号-上記1から5に記載のない事項-1行目-検査事項</v>
      </c>
      <c r="AL1928" s="392" t="s">
        <v>2699</v>
      </c>
    </row>
    <row r="1929" spans="5:38" x14ac:dyDescent="0.15">
      <c r="E1929" s="1121">
        <f>'3_入力シート【検査結果表】 排煙設備'!$AZ$156</f>
        <v>0</v>
      </c>
      <c r="J1929" s="699" t="s">
        <v>2070</v>
      </c>
      <c r="K1929" s="699" t="s">
        <v>2071</v>
      </c>
      <c r="L1929" s="852" t="s">
        <v>92</v>
      </c>
      <c r="M1929" s="699" t="s">
        <v>2154</v>
      </c>
      <c r="N1929" s="852" t="s">
        <v>1995</v>
      </c>
      <c r="O1929" s="699" t="s">
        <v>2055</v>
      </c>
      <c r="P1929" s="852" t="s">
        <v>1995</v>
      </c>
      <c r="Q1929" s="699" t="s">
        <v>3514</v>
      </c>
      <c r="R1929" s="699"/>
      <c r="S1929" s="699"/>
      <c r="T1929" s="181"/>
      <c r="U1929" s="181"/>
      <c r="AC1929" s="361" t="str">
        <f t="shared" si="32"/>
        <v>２２検査結果（排煙設備）別記第三号-上記1から5に記載のない事項-1行目-検査結果</v>
      </c>
      <c r="AL1929" s="392" t="s">
        <v>3767</v>
      </c>
    </row>
    <row r="1930" spans="5:38" x14ac:dyDescent="0.15">
      <c r="E1930" s="1121">
        <f>'3_入力シート【検査結果表】 排煙設備'!$BL$156</f>
        <v>0</v>
      </c>
      <c r="J1930" s="699" t="s">
        <v>2070</v>
      </c>
      <c r="K1930" s="699" t="s">
        <v>2071</v>
      </c>
      <c r="L1930" s="852" t="s">
        <v>92</v>
      </c>
      <c r="M1930" s="699" t="s">
        <v>2154</v>
      </c>
      <c r="N1930" s="852" t="s">
        <v>1995</v>
      </c>
      <c r="O1930" s="699" t="s">
        <v>2055</v>
      </c>
      <c r="P1930" s="852" t="s">
        <v>1995</v>
      </c>
      <c r="Q1930" s="699" t="s">
        <v>1996</v>
      </c>
      <c r="R1930" s="699"/>
      <c r="S1930" s="699"/>
      <c r="T1930" s="181"/>
      <c r="U1930" s="181"/>
      <c r="AC1930" s="361" t="str">
        <f t="shared" si="32"/>
        <v>２２検査結果（排煙設備）別記第三号-上記1から5に記載のない事項-1行目-検査者番号</v>
      </c>
      <c r="AL1930" s="392" t="s">
        <v>2700</v>
      </c>
    </row>
    <row r="1931" spans="5:38" x14ac:dyDescent="0.15">
      <c r="E1931" s="1121">
        <f>'3_入力シート【検査結果表】 排煙設備'!$BN$156</f>
        <v>0</v>
      </c>
      <c r="J1931" s="699" t="s">
        <v>2070</v>
      </c>
      <c r="K1931" s="699" t="s">
        <v>2071</v>
      </c>
      <c r="L1931" s="852" t="s">
        <v>92</v>
      </c>
      <c r="M1931" s="699" t="s">
        <v>2154</v>
      </c>
      <c r="N1931" s="852" t="s">
        <v>1995</v>
      </c>
      <c r="O1931" s="699" t="s">
        <v>2055</v>
      </c>
      <c r="P1931" s="852" t="s">
        <v>1995</v>
      </c>
      <c r="Q1931" s="699" t="s">
        <v>1997</v>
      </c>
      <c r="R1931" s="699"/>
      <c r="S1931" s="699"/>
      <c r="T1931" s="181"/>
      <c r="U1931" s="181"/>
      <c r="AC1931" s="361" t="str">
        <f t="shared" si="32"/>
        <v>２２検査結果（排煙設備）別記第三号-上記1から5に記載のない事項-1行目-指摘の具体的内容等</v>
      </c>
      <c r="AL1931" s="392" t="s">
        <v>2701</v>
      </c>
    </row>
    <row r="1932" spans="5:38" x14ac:dyDescent="0.15">
      <c r="E1932" s="1121">
        <f>'3_入力シート【検査結果表】 排煙設備'!$BX$156</f>
        <v>0</v>
      </c>
      <c r="J1932" s="699" t="s">
        <v>2070</v>
      </c>
      <c r="K1932" s="699" t="s">
        <v>2071</v>
      </c>
      <c r="L1932" s="852" t="s">
        <v>92</v>
      </c>
      <c r="M1932" s="699" t="s">
        <v>2154</v>
      </c>
      <c r="N1932" s="852" t="s">
        <v>1995</v>
      </c>
      <c r="O1932" s="699" t="s">
        <v>2055</v>
      </c>
      <c r="P1932" s="852" t="s">
        <v>1995</v>
      </c>
      <c r="Q1932" s="699" t="s">
        <v>1998</v>
      </c>
      <c r="R1932" s="699"/>
      <c r="S1932" s="699"/>
      <c r="T1932" s="181"/>
      <c r="U1932" s="181"/>
      <c r="AC1932" s="361" t="str">
        <f t="shared" si="32"/>
        <v>２２検査結果（排煙設備）別記第三号-上記1から5に記載のない事項-1行目-改善策の具体的内容等</v>
      </c>
      <c r="AL1932" s="392" t="s">
        <v>2702</v>
      </c>
    </row>
    <row r="1933" spans="5:38" x14ac:dyDescent="0.15">
      <c r="E1933" s="1121">
        <f>'3_入力シート【検査結果表】 排煙設備'!$CM$156</f>
        <v>0</v>
      </c>
      <c r="J1933" s="699" t="s">
        <v>2070</v>
      </c>
      <c r="K1933" s="699" t="s">
        <v>2071</v>
      </c>
      <c r="L1933" s="852" t="s">
        <v>92</v>
      </c>
      <c r="M1933" s="699" t="s">
        <v>2154</v>
      </c>
      <c r="N1933" s="852" t="s">
        <v>1995</v>
      </c>
      <c r="O1933" s="699" t="s">
        <v>2055</v>
      </c>
      <c r="P1933" s="852" t="s">
        <v>1995</v>
      </c>
      <c r="Q1933" s="699" t="s">
        <v>1999</v>
      </c>
      <c r="R1933" s="852" t="s">
        <v>1995</v>
      </c>
      <c r="S1933" s="699" t="s">
        <v>2000</v>
      </c>
      <c r="T1933" s="181"/>
      <c r="U1933" s="181"/>
      <c r="AC1933" s="361" t="str">
        <f t="shared" si="32"/>
        <v>２２検査結果（排煙設備）別記第三号-上記1から5に記載のない事項-1行目-改善（予定）年月-年（令和）</v>
      </c>
      <c r="AL1933" s="392" t="s">
        <v>2703</v>
      </c>
    </row>
    <row r="1934" spans="5:38" x14ac:dyDescent="0.15">
      <c r="E1934" s="1121">
        <f>'3_入力シート【検査結果表】 排煙設備'!$CP$156</f>
        <v>0</v>
      </c>
      <c r="J1934" s="699" t="s">
        <v>2070</v>
      </c>
      <c r="K1934" s="699" t="s">
        <v>2071</v>
      </c>
      <c r="L1934" s="852" t="s">
        <v>92</v>
      </c>
      <c r="M1934" s="699" t="s">
        <v>2154</v>
      </c>
      <c r="N1934" s="852" t="s">
        <v>1995</v>
      </c>
      <c r="O1934" s="699" t="s">
        <v>2055</v>
      </c>
      <c r="P1934" s="852" t="s">
        <v>1995</v>
      </c>
      <c r="Q1934" s="699" t="s">
        <v>1999</v>
      </c>
      <c r="R1934" s="852" t="s">
        <v>1995</v>
      </c>
      <c r="S1934" s="699" t="s">
        <v>2001</v>
      </c>
      <c r="T1934" s="181"/>
      <c r="U1934" s="181"/>
      <c r="AC1934" s="361" t="str">
        <f t="shared" si="32"/>
        <v>２２検査結果（排煙設備）別記第三号-上記1から5に記載のない事項-1行目-改善（予定）年月-月</v>
      </c>
      <c r="AL1934" s="392" t="s">
        <v>2704</v>
      </c>
    </row>
    <row r="1935" spans="5:38" x14ac:dyDescent="0.15">
      <c r="E1935" s="1121">
        <f>'3_入力シート【検査結果表】 排煙設備'!$CS$156</f>
        <v>0</v>
      </c>
      <c r="J1935" s="699" t="s">
        <v>2070</v>
      </c>
      <c r="K1935" s="699" t="s">
        <v>2071</v>
      </c>
      <c r="L1935" s="852" t="s">
        <v>92</v>
      </c>
      <c r="M1935" s="699" t="s">
        <v>2154</v>
      </c>
      <c r="N1935" s="852" t="s">
        <v>1995</v>
      </c>
      <c r="O1935" s="699" t="s">
        <v>2055</v>
      </c>
      <c r="P1935" s="852" t="s">
        <v>1995</v>
      </c>
      <c r="Q1935" s="699" t="s">
        <v>1999</v>
      </c>
      <c r="R1935" s="852" t="s">
        <v>1995</v>
      </c>
      <c r="S1935" s="699" t="s">
        <v>2002</v>
      </c>
      <c r="T1935" s="181"/>
      <c r="U1935" s="181"/>
      <c r="AC1935" s="361" t="str">
        <f t="shared" si="32"/>
        <v>２２検査結果（排煙設備）別記第三号-上記1から5に記載のない事項-1行目-改善（予定）年月-状況</v>
      </c>
      <c r="AL1935" s="392" t="s">
        <v>2705</v>
      </c>
    </row>
    <row r="1936" spans="5:38" x14ac:dyDescent="0.15">
      <c r="E1936" s="1121">
        <f>'3_入力シート【検査結果表】 排煙設備'!$M$157</f>
        <v>0</v>
      </c>
      <c r="J1936" s="699" t="s">
        <v>2070</v>
      </c>
      <c r="K1936" s="699" t="s">
        <v>2071</v>
      </c>
      <c r="L1936" s="852" t="s">
        <v>92</v>
      </c>
      <c r="M1936" s="699" t="s">
        <v>2154</v>
      </c>
      <c r="N1936" s="852" t="s">
        <v>1995</v>
      </c>
      <c r="O1936" s="699" t="s">
        <v>2059</v>
      </c>
      <c r="P1936" s="852" t="s">
        <v>1995</v>
      </c>
      <c r="Q1936" s="699" t="s">
        <v>2056</v>
      </c>
      <c r="R1936" s="699"/>
      <c r="S1936" s="699"/>
      <c r="T1936" s="181"/>
      <c r="U1936" s="181"/>
      <c r="AC1936" s="361" t="str">
        <f t="shared" si="32"/>
        <v>２２検査結果（排煙設備）別記第三号-上記1から5に記載のない事項-2行目-番号</v>
      </c>
      <c r="AL1936" s="392" t="s">
        <v>2706</v>
      </c>
    </row>
    <row r="1937" spans="5:38" x14ac:dyDescent="0.15">
      <c r="E1937" s="1121">
        <f>'3_入力シート【検査結果表】 排煙設備'!$P$157</f>
        <v>0</v>
      </c>
      <c r="J1937" s="699" t="s">
        <v>2070</v>
      </c>
      <c r="K1937" s="699" t="s">
        <v>2071</v>
      </c>
      <c r="L1937" s="852" t="s">
        <v>92</v>
      </c>
      <c r="M1937" s="699" t="s">
        <v>2154</v>
      </c>
      <c r="N1937" s="852" t="s">
        <v>1995</v>
      </c>
      <c r="O1937" s="699" t="s">
        <v>2059</v>
      </c>
      <c r="P1937" s="852" t="s">
        <v>1995</v>
      </c>
      <c r="Q1937" s="699" t="s">
        <v>2057</v>
      </c>
      <c r="R1937" s="699"/>
      <c r="S1937" s="699"/>
      <c r="T1937" s="181"/>
      <c r="U1937" s="181"/>
      <c r="AC1937" s="361" t="str">
        <f t="shared" si="32"/>
        <v>２２検査結果（排煙設備）別記第三号-上記1から5に記載のない事項-2行目-検査項目</v>
      </c>
      <c r="AL1937" s="392" t="s">
        <v>2707</v>
      </c>
    </row>
    <row r="1938" spans="5:38" x14ac:dyDescent="0.15">
      <c r="E1938" s="1121">
        <f>'3_入力シート【検査結果表】 排煙設備'!$AA$157</f>
        <v>0</v>
      </c>
      <c r="J1938" s="699" t="s">
        <v>2070</v>
      </c>
      <c r="K1938" s="699" t="s">
        <v>2071</v>
      </c>
      <c r="L1938" s="852" t="s">
        <v>92</v>
      </c>
      <c r="M1938" s="699" t="s">
        <v>2154</v>
      </c>
      <c r="N1938" s="852" t="s">
        <v>1995</v>
      </c>
      <c r="O1938" s="699" t="s">
        <v>2059</v>
      </c>
      <c r="P1938" s="852" t="s">
        <v>1995</v>
      </c>
      <c r="Q1938" s="699" t="s">
        <v>2058</v>
      </c>
      <c r="R1938" s="699"/>
      <c r="S1938" s="699"/>
      <c r="T1938" s="181"/>
      <c r="U1938" s="181"/>
      <c r="AC1938" s="361" t="str">
        <f t="shared" si="32"/>
        <v>２２検査結果（排煙設備）別記第三号-上記1から5に記載のない事項-2行目-検査事項</v>
      </c>
      <c r="AL1938" s="392" t="s">
        <v>2708</v>
      </c>
    </row>
    <row r="1939" spans="5:38" x14ac:dyDescent="0.15">
      <c r="E1939" s="1121">
        <f>'3_入力シート【検査結果表】 排煙設備'!$AZ$157</f>
        <v>0</v>
      </c>
      <c r="J1939" s="699" t="s">
        <v>2070</v>
      </c>
      <c r="K1939" s="699" t="s">
        <v>2071</v>
      </c>
      <c r="L1939" s="852" t="s">
        <v>92</v>
      </c>
      <c r="M1939" s="699" t="s">
        <v>2154</v>
      </c>
      <c r="N1939" s="852" t="s">
        <v>1995</v>
      </c>
      <c r="O1939" s="699" t="s">
        <v>2059</v>
      </c>
      <c r="P1939" s="852" t="s">
        <v>1995</v>
      </c>
      <c r="Q1939" s="699" t="s">
        <v>3514</v>
      </c>
      <c r="R1939" s="699"/>
      <c r="S1939" s="699"/>
      <c r="T1939" s="181"/>
      <c r="U1939" s="181"/>
      <c r="AC1939" s="361" t="str">
        <f t="shared" si="32"/>
        <v>２２検査結果（排煙設備）別記第三号-上記1から5に記載のない事項-2行目-検査結果</v>
      </c>
      <c r="AL1939" s="392" t="s">
        <v>3768</v>
      </c>
    </row>
    <row r="1940" spans="5:38" x14ac:dyDescent="0.15">
      <c r="E1940" s="1121">
        <f>'3_入力シート【検査結果表】 排煙設備'!$BL$157</f>
        <v>0</v>
      </c>
      <c r="J1940" s="699" t="s">
        <v>2070</v>
      </c>
      <c r="K1940" s="699" t="s">
        <v>2071</v>
      </c>
      <c r="L1940" s="852" t="s">
        <v>92</v>
      </c>
      <c r="M1940" s="699" t="s">
        <v>2154</v>
      </c>
      <c r="N1940" s="852" t="s">
        <v>1995</v>
      </c>
      <c r="O1940" s="699" t="s">
        <v>2059</v>
      </c>
      <c r="P1940" s="852" t="s">
        <v>1995</v>
      </c>
      <c r="Q1940" s="699" t="s">
        <v>1996</v>
      </c>
      <c r="R1940" s="699"/>
      <c r="S1940" s="699"/>
      <c r="T1940" s="181"/>
      <c r="U1940" s="181"/>
      <c r="AC1940" s="361" t="str">
        <f t="shared" si="32"/>
        <v>２２検査結果（排煙設備）別記第三号-上記1から5に記載のない事項-2行目-検査者番号</v>
      </c>
      <c r="AL1940" s="392" t="s">
        <v>2709</v>
      </c>
    </row>
    <row r="1941" spans="5:38" x14ac:dyDescent="0.15">
      <c r="E1941" s="1121">
        <f>'3_入力シート【検査結果表】 排煙設備'!$BN$157</f>
        <v>0</v>
      </c>
      <c r="J1941" s="699" t="s">
        <v>2070</v>
      </c>
      <c r="K1941" s="699" t="s">
        <v>2071</v>
      </c>
      <c r="L1941" s="852" t="s">
        <v>92</v>
      </c>
      <c r="M1941" s="699" t="s">
        <v>2154</v>
      </c>
      <c r="N1941" s="852" t="s">
        <v>1995</v>
      </c>
      <c r="O1941" s="699" t="s">
        <v>2059</v>
      </c>
      <c r="P1941" s="852" t="s">
        <v>1995</v>
      </c>
      <c r="Q1941" s="699" t="s">
        <v>1997</v>
      </c>
      <c r="R1941" s="699"/>
      <c r="S1941" s="699"/>
      <c r="T1941" s="181"/>
      <c r="U1941" s="181"/>
      <c r="AC1941" s="361" t="str">
        <f t="shared" si="32"/>
        <v>２２検査結果（排煙設備）別記第三号-上記1から5に記載のない事項-2行目-指摘の具体的内容等</v>
      </c>
      <c r="AL1941" s="392" t="s">
        <v>2710</v>
      </c>
    </row>
    <row r="1942" spans="5:38" x14ac:dyDescent="0.15">
      <c r="E1942" s="1121">
        <f>'3_入力シート【検査結果表】 排煙設備'!$BX$157</f>
        <v>0</v>
      </c>
      <c r="J1942" s="699" t="s">
        <v>2070</v>
      </c>
      <c r="K1942" s="699" t="s">
        <v>2071</v>
      </c>
      <c r="L1942" s="852" t="s">
        <v>92</v>
      </c>
      <c r="M1942" s="699" t="s">
        <v>2154</v>
      </c>
      <c r="N1942" s="852" t="s">
        <v>1995</v>
      </c>
      <c r="O1942" s="699" t="s">
        <v>2059</v>
      </c>
      <c r="P1942" s="852" t="s">
        <v>1995</v>
      </c>
      <c r="Q1942" s="699" t="s">
        <v>1998</v>
      </c>
      <c r="R1942" s="699"/>
      <c r="S1942" s="699"/>
      <c r="T1942" s="181"/>
      <c r="U1942" s="181"/>
      <c r="AC1942" s="361" t="str">
        <f t="shared" si="32"/>
        <v>２２検査結果（排煙設備）別記第三号-上記1から5に記載のない事項-2行目-改善策の具体的内容等</v>
      </c>
      <c r="AL1942" s="392" t="s">
        <v>2711</v>
      </c>
    </row>
    <row r="1943" spans="5:38" x14ac:dyDescent="0.15">
      <c r="E1943" s="1121">
        <f>'3_入力シート【検査結果表】 排煙設備'!$CM$157</f>
        <v>0</v>
      </c>
      <c r="J1943" s="699" t="s">
        <v>2070</v>
      </c>
      <c r="K1943" s="699" t="s">
        <v>2071</v>
      </c>
      <c r="L1943" s="852" t="s">
        <v>92</v>
      </c>
      <c r="M1943" s="699" t="s">
        <v>2154</v>
      </c>
      <c r="N1943" s="852" t="s">
        <v>1995</v>
      </c>
      <c r="O1943" s="699" t="s">
        <v>2059</v>
      </c>
      <c r="P1943" s="852" t="s">
        <v>1995</v>
      </c>
      <c r="Q1943" s="699" t="s">
        <v>1999</v>
      </c>
      <c r="R1943" s="852" t="s">
        <v>1995</v>
      </c>
      <c r="S1943" s="699" t="s">
        <v>2000</v>
      </c>
      <c r="T1943" s="181"/>
      <c r="U1943" s="181"/>
      <c r="AC1943" s="361" t="str">
        <f t="shared" si="32"/>
        <v>２２検査結果（排煙設備）別記第三号-上記1から5に記載のない事項-2行目-改善（予定）年月-年（令和）</v>
      </c>
      <c r="AL1943" s="392" t="s">
        <v>2712</v>
      </c>
    </row>
    <row r="1944" spans="5:38" x14ac:dyDescent="0.15">
      <c r="E1944" s="1121">
        <f>'3_入力シート【検査結果表】 排煙設備'!$CP$157</f>
        <v>0</v>
      </c>
      <c r="J1944" s="699" t="s">
        <v>2070</v>
      </c>
      <c r="K1944" s="699" t="s">
        <v>2071</v>
      </c>
      <c r="L1944" s="852" t="s">
        <v>92</v>
      </c>
      <c r="M1944" s="699" t="s">
        <v>2154</v>
      </c>
      <c r="N1944" s="852" t="s">
        <v>1995</v>
      </c>
      <c r="O1944" s="699" t="s">
        <v>2059</v>
      </c>
      <c r="P1944" s="852" t="s">
        <v>1995</v>
      </c>
      <c r="Q1944" s="699" t="s">
        <v>1999</v>
      </c>
      <c r="R1944" s="852" t="s">
        <v>1995</v>
      </c>
      <c r="S1944" s="699" t="s">
        <v>2001</v>
      </c>
      <c r="T1944" s="181"/>
      <c r="U1944" s="181"/>
      <c r="AC1944" s="361" t="str">
        <f t="shared" si="32"/>
        <v>２２検査結果（排煙設備）別記第三号-上記1から5に記載のない事項-2行目-改善（予定）年月-月</v>
      </c>
      <c r="AL1944" s="392" t="s">
        <v>2713</v>
      </c>
    </row>
    <row r="1945" spans="5:38" x14ac:dyDescent="0.15">
      <c r="E1945" s="1121">
        <f>'3_入力シート【検査結果表】 排煙設備'!$CS$157</f>
        <v>0</v>
      </c>
      <c r="J1945" s="699" t="s">
        <v>2070</v>
      </c>
      <c r="K1945" s="699" t="s">
        <v>2071</v>
      </c>
      <c r="L1945" s="852" t="s">
        <v>92</v>
      </c>
      <c r="M1945" s="699" t="s">
        <v>2154</v>
      </c>
      <c r="N1945" s="852" t="s">
        <v>1995</v>
      </c>
      <c r="O1945" s="699" t="s">
        <v>2059</v>
      </c>
      <c r="P1945" s="852" t="s">
        <v>1995</v>
      </c>
      <c r="Q1945" s="699" t="s">
        <v>1999</v>
      </c>
      <c r="R1945" s="852" t="s">
        <v>1995</v>
      </c>
      <c r="S1945" s="699" t="s">
        <v>2002</v>
      </c>
      <c r="T1945" s="181"/>
      <c r="U1945" s="181"/>
      <c r="AC1945" s="361" t="str">
        <f t="shared" ref="AC1945:AC2008" si="33">CONCATENATE(J1945,K1945,L1945,M1945,N1945,O1945,P1945,Q1945,R1945,S1945,T1945,U1945)</f>
        <v>２２検査結果（排煙設備）別記第三号-上記1から5に記載のない事項-2行目-改善（予定）年月-状況</v>
      </c>
      <c r="AL1945" s="392" t="s">
        <v>2714</v>
      </c>
    </row>
    <row r="1946" spans="5:38" x14ac:dyDescent="0.15">
      <c r="E1946" s="1121">
        <f>'3_入力シート【検査結果表】 排煙設備'!$M$158</f>
        <v>0</v>
      </c>
      <c r="J1946" s="699" t="s">
        <v>2070</v>
      </c>
      <c r="K1946" s="699" t="s">
        <v>2071</v>
      </c>
      <c r="L1946" s="852" t="s">
        <v>92</v>
      </c>
      <c r="M1946" s="699" t="s">
        <v>2154</v>
      </c>
      <c r="N1946" s="852" t="s">
        <v>1995</v>
      </c>
      <c r="O1946" s="699" t="s">
        <v>2060</v>
      </c>
      <c r="P1946" s="852" t="s">
        <v>1995</v>
      </c>
      <c r="Q1946" s="699" t="s">
        <v>2056</v>
      </c>
      <c r="R1946" s="699"/>
      <c r="S1946" s="699"/>
      <c r="T1946" s="181"/>
      <c r="U1946" s="181"/>
      <c r="AC1946" s="361" t="str">
        <f t="shared" si="33"/>
        <v>２２検査結果（排煙設備）別記第三号-上記1から5に記載のない事項-3行目-番号</v>
      </c>
      <c r="AL1946" s="392" t="s">
        <v>2715</v>
      </c>
    </row>
    <row r="1947" spans="5:38" x14ac:dyDescent="0.15">
      <c r="E1947" s="1121">
        <f>'3_入力シート【検査結果表】 排煙設備'!$P$158</f>
        <v>0</v>
      </c>
      <c r="J1947" s="699" t="s">
        <v>2070</v>
      </c>
      <c r="K1947" s="699" t="s">
        <v>2071</v>
      </c>
      <c r="L1947" s="852" t="s">
        <v>92</v>
      </c>
      <c r="M1947" s="699" t="s">
        <v>2154</v>
      </c>
      <c r="N1947" s="852" t="s">
        <v>1995</v>
      </c>
      <c r="O1947" s="699" t="s">
        <v>2060</v>
      </c>
      <c r="P1947" s="852" t="s">
        <v>1995</v>
      </c>
      <c r="Q1947" s="699" t="s">
        <v>2057</v>
      </c>
      <c r="R1947" s="699"/>
      <c r="S1947" s="699"/>
      <c r="T1947" s="181"/>
      <c r="U1947" s="181"/>
      <c r="AC1947" s="361" t="str">
        <f t="shared" si="33"/>
        <v>２２検査結果（排煙設備）別記第三号-上記1から5に記載のない事項-3行目-検査項目</v>
      </c>
      <c r="AL1947" s="392" t="s">
        <v>2716</v>
      </c>
    </row>
    <row r="1948" spans="5:38" x14ac:dyDescent="0.15">
      <c r="E1948" s="1121">
        <f>'3_入力シート【検査結果表】 排煙設備'!$AA$158</f>
        <v>0</v>
      </c>
      <c r="J1948" s="699" t="s">
        <v>2070</v>
      </c>
      <c r="K1948" s="699" t="s">
        <v>2071</v>
      </c>
      <c r="L1948" s="852" t="s">
        <v>92</v>
      </c>
      <c r="M1948" s="699" t="s">
        <v>2154</v>
      </c>
      <c r="N1948" s="852" t="s">
        <v>1995</v>
      </c>
      <c r="O1948" s="699" t="s">
        <v>2060</v>
      </c>
      <c r="P1948" s="852" t="s">
        <v>1995</v>
      </c>
      <c r="Q1948" s="699" t="s">
        <v>2058</v>
      </c>
      <c r="R1948" s="699"/>
      <c r="S1948" s="699"/>
      <c r="T1948" s="181"/>
      <c r="U1948" s="181"/>
      <c r="AC1948" s="361" t="str">
        <f t="shared" si="33"/>
        <v>２２検査結果（排煙設備）別記第三号-上記1から5に記載のない事項-3行目-検査事項</v>
      </c>
      <c r="AL1948" s="392" t="s">
        <v>2717</v>
      </c>
    </row>
    <row r="1949" spans="5:38" x14ac:dyDescent="0.15">
      <c r="E1949" s="1121">
        <f>'3_入力シート【検査結果表】 排煙設備'!$AZ$158</f>
        <v>0</v>
      </c>
      <c r="J1949" s="699" t="s">
        <v>2070</v>
      </c>
      <c r="K1949" s="699" t="s">
        <v>2071</v>
      </c>
      <c r="L1949" s="852" t="s">
        <v>92</v>
      </c>
      <c r="M1949" s="699" t="s">
        <v>2154</v>
      </c>
      <c r="N1949" s="852" t="s">
        <v>1995</v>
      </c>
      <c r="O1949" s="699" t="s">
        <v>2060</v>
      </c>
      <c r="P1949" s="852" t="s">
        <v>1995</v>
      </c>
      <c r="Q1949" s="699" t="s">
        <v>3514</v>
      </c>
      <c r="R1949" s="699"/>
      <c r="S1949" s="699"/>
      <c r="T1949" s="181"/>
      <c r="U1949" s="181"/>
      <c r="AC1949" s="361" t="str">
        <f t="shared" si="33"/>
        <v>２２検査結果（排煙設備）別記第三号-上記1から5に記載のない事項-3行目-検査結果</v>
      </c>
      <c r="AL1949" s="392" t="s">
        <v>3769</v>
      </c>
    </row>
    <row r="1950" spans="5:38" x14ac:dyDescent="0.15">
      <c r="E1950" s="1121">
        <f>'3_入力シート【検査結果表】 排煙設備'!$BL$158</f>
        <v>0</v>
      </c>
      <c r="J1950" s="699" t="s">
        <v>2070</v>
      </c>
      <c r="K1950" s="699" t="s">
        <v>2071</v>
      </c>
      <c r="L1950" s="852" t="s">
        <v>92</v>
      </c>
      <c r="M1950" s="699" t="s">
        <v>2154</v>
      </c>
      <c r="N1950" s="852" t="s">
        <v>1995</v>
      </c>
      <c r="O1950" s="699" t="s">
        <v>2060</v>
      </c>
      <c r="P1950" s="852" t="s">
        <v>1995</v>
      </c>
      <c r="Q1950" s="699" t="s">
        <v>1996</v>
      </c>
      <c r="R1950" s="699"/>
      <c r="S1950" s="699"/>
      <c r="T1950" s="181"/>
      <c r="U1950" s="181"/>
      <c r="AC1950" s="361" t="str">
        <f t="shared" si="33"/>
        <v>２２検査結果（排煙設備）別記第三号-上記1から5に記載のない事項-3行目-検査者番号</v>
      </c>
      <c r="AL1950" s="392" t="s">
        <v>2718</v>
      </c>
    </row>
    <row r="1951" spans="5:38" x14ac:dyDescent="0.15">
      <c r="E1951" s="1121">
        <f>'3_入力シート【検査結果表】 排煙設備'!$BN$158</f>
        <v>0</v>
      </c>
      <c r="J1951" s="699" t="s">
        <v>2070</v>
      </c>
      <c r="K1951" s="699" t="s">
        <v>2071</v>
      </c>
      <c r="L1951" s="852" t="s">
        <v>92</v>
      </c>
      <c r="M1951" s="699" t="s">
        <v>2154</v>
      </c>
      <c r="N1951" s="852" t="s">
        <v>1995</v>
      </c>
      <c r="O1951" s="699" t="s">
        <v>2060</v>
      </c>
      <c r="P1951" s="852" t="s">
        <v>1995</v>
      </c>
      <c r="Q1951" s="699" t="s">
        <v>1997</v>
      </c>
      <c r="R1951" s="699"/>
      <c r="S1951" s="699"/>
      <c r="T1951" s="181"/>
      <c r="U1951" s="181"/>
      <c r="AC1951" s="361" t="str">
        <f t="shared" si="33"/>
        <v>２２検査結果（排煙設備）別記第三号-上記1から5に記載のない事項-3行目-指摘の具体的内容等</v>
      </c>
      <c r="AL1951" s="392" t="s">
        <v>2719</v>
      </c>
    </row>
    <row r="1952" spans="5:38" x14ac:dyDescent="0.15">
      <c r="E1952" s="1121">
        <f>'3_入力シート【検査結果表】 排煙設備'!$BX$158</f>
        <v>0</v>
      </c>
      <c r="J1952" s="699" t="s">
        <v>2070</v>
      </c>
      <c r="K1952" s="699" t="s">
        <v>2071</v>
      </c>
      <c r="L1952" s="852" t="s">
        <v>92</v>
      </c>
      <c r="M1952" s="699" t="s">
        <v>2154</v>
      </c>
      <c r="N1952" s="852" t="s">
        <v>1995</v>
      </c>
      <c r="O1952" s="699" t="s">
        <v>2060</v>
      </c>
      <c r="P1952" s="852" t="s">
        <v>1995</v>
      </c>
      <c r="Q1952" s="699" t="s">
        <v>1998</v>
      </c>
      <c r="R1952" s="699"/>
      <c r="S1952" s="699"/>
      <c r="T1952" s="181"/>
      <c r="U1952" s="181"/>
      <c r="AC1952" s="361" t="str">
        <f t="shared" si="33"/>
        <v>２２検査結果（排煙設備）別記第三号-上記1から5に記載のない事項-3行目-改善策の具体的内容等</v>
      </c>
      <c r="AL1952" s="392" t="s">
        <v>2720</v>
      </c>
    </row>
    <row r="1953" spans="5:38" x14ac:dyDescent="0.15">
      <c r="E1953" s="1121">
        <f>'3_入力シート【検査結果表】 排煙設備'!$CM$158</f>
        <v>0</v>
      </c>
      <c r="J1953" s="699" t="s">
        <v>2070</v>
      </c>
      <c r="K1953" s="699" t="s">
        <v>2071</v>
      </c>
      <c r="L1953" s="852" t="s">
        <v>92</v>
      </c>
      <c r="M1953" s="699" t="s">
        <v>2154</v>
      </c>
      <c r="N1953" s="852" t="s">
        <v>1995</v>
      </c>
      <c r="O1953" s="699" t="s">
        <v>2060</v>
      </c>
      <c r="P1953" s="852" t="s">
        <v>1995</v>
      </c>
      <c r="Q1953" s="699" t="s">
        <v>1999</v>
      </c>
      <c r="R1953" s="852" t="s">
        <v>1995</v>
      </c>
      <c r="S1953" s="699" t="s">
        <v>2000</v>
      </c>
      <c r="T1953" s="181"/>
      <c r="U1953" s="181"/>
      <c r="AC1953" s="361" t="str">
        <f t="shared" si="33"/>
        <v>２２検査結果（排煙設備）別記第三号-上記1から5に記載のない事項-3行目-改善（予定）年月-年（令和）</v>
      </c>
      <c r="AL1953" s="392" t="s">
        <v>2721</v>
      </c>
    </row>
    <row r="1954" spans="5:38" x14ac:dyDescent="0.15">
      <c r="E1954" s="1121">
        <f>'3_入力シート【検査結果表】 排煙設備'!$CP$158</f>
        <v>0</v>
      </c>
      <c r="J1954" s="699" t="s">
        <v>2070</v>
      </c>
      <c r="K1954" s="699" t="s">
        <v>2071</v>
      </c>
      <c r="L1954" s="852" t="s">
        <v>92</v>
      </c>
      <c r="M1954" s="699" t="s">
        <v>2154</v>
      </c>
      <c r="N1954" s="852" t="s">
        <v>1995</v>
      </c>
      <c r="O1954" s="699" t="s">
        <v>2060</v>
      </c>
      <c r="P1954" s="852" t="s">
        <v>1995</v>
      </c>
      <c r="Q1954" s="699" t="s">
        <v>1999</v>
      </c>
      <c r="R1954" s="852" t="s">
        <v>1995</v>
      </c>
      <c r="S1954" s="699" t="s">
        <v>2001</v>
      </c>
      <c r="T1954" s="181"/>
      <c r="U1954" s="181"/>
      <c r="AC1954" s="361" t="str">
        <f t="shared" si="33"/>
        <v>２２検査結果（排煙設備）別記第三号-上記1から5に記載のない事項-3行目-改善（予定）年月-月</v>
      </c>
      <c r="AL1954" s="392" t="s">
        <v>2722</v>
      </c>
    </row>
    <row r="1955" spans="5:38" x14ac:dyDescent="0.15">
      <c r="E1955" s="1121">
        <f>'3_入力シート【検査結果表】 排煙設備'!$CS$158</f>
        <v>0</v>
      </c>
      <c r="J1955" s="699" t="s">
        <v>2070</v>
      </c>
      <c r="K1955" s="699" t="s">
        <v>2071</v>
      </c>
      <c r="L1955" s="852" t="s">
        <v>92</v>
      </c>
      <c r="M1955" s="699" t="s">
        <v>2154</v>
      </c>
      <c r="N1955" s="852" t="s">
        <v>1995</v>
      </c>
      <c r="O1955" s="699" t="s">
        <v>2060</v>
      </c>
      <c r="P1955" s="852" t="s">
        <v>1995</v>
      </c>
      <c r="Q1955" s="699" t="s">
        <v>1999</v>
      </c>
      <c r="R1955" s="852" t="s">
        <v>1995</v>
      </c>
      <c r="S1955" s="699" t="s">
        <v>2002</v>
      </c>
      <c r="T1955" s="181"/>
      <c r="U1955" s="181"/>
      <c r="AC1955" s="361" t="str">
        <f t="shared" si="33"/>
        <v>２２検査結果（排煙設備）別記第三号-上記1から5に記載のない事項-3行目-改善（予定）年月-状況</v>
      </c>
      <c r="AL1955" s="392" t="s">
        <v>2723</v>
      </c>
    </row>
    <row r="1956" spans="5:38" x14ac:dyDescent="0.15">
      <c r="E1956" s="1121">
        <f>'3_入力シート【検査結果表】 排煙設備'!$M$159</f>
        <v>0</v>
      </c>
      <c r="J1956" s="699" t="s">
        <v>2070</v>
      </c>
      <c r="K1956" s="699" t="s">
        <v>2071</v>
      </c>
      <c r="L1956" s="852" t="s">
        <v>92</v>
      </c>
      <c r="M1956" s="699" t="s">
        <v>2154</v>
      </c>
      <c r="N1956" s="852" t="s">
        <v>1995</v>
      </c>
      <c r="O1956" s="699" t="s">
        <v>2062</v>
      </c>
      <c r="P1956" s="852" t="s">
        <v>1995</v>
      </c>
      <c r="Q1956" s="699" t="s">
        <v>2056</v>
      </c>
      <c r="R1956" s="699"/>
      <c r="S1956" s="699"/>
      <c r="T1956" s="181"/>
      <c r="U1956" s="181"/>
      <c r="AC1956" s="361" t="str">
        <f t="shared" si="33"/>
        <v>２２検査結果（排煙設備）別記第三号-上記1から5に記載のない事項-4行目-番号</v>
      </c>
      <c r="AL1956" s="392" t="s">
        <v>2724</v>
      </c>
    </row>
    <row r="1957" spans="5:38" x14ac:dyDescent="0.15">
      <c r="E1957" s="1121">
        <f>'3_入力シート【検査結果表】 排煙設備'!$P$159</f>
        <v>0</v>
      </c>
      <c r="J1957" s="699" t="s">
        <v>2070</v>
      </c>
      <c r="K1957" s="699" t="s">
        <v>2071</v>
      </c>
      <c r="L1957" s="852" t="s">
        <v>92</v>
      </c>
      <c r="M1957" s="699" t="s">
        <v>2154</v>
      </c>
      <c r="N1957" s="852" t="s">
        <v>1995</v>
      </c>
      <c r="O1957" s="699" t="s">
        <v>2062</v>
      </c>
      <c r="P1957" s="852" t="s">
        <v>1995</v>
      </c>
      <c r="Q1957" s="699" t="s">
        <v>2057</v>
      </c>
      <c r="R1957" s="699"/>
      <c r="S1957" s="699"/>
      <c r="T1957" s="181"/>
      <c r="U1957" s="181"/>
      <c r="AC1957" s="361" t="str">
        <f t="shared" si="33"/>
        <v>２２検査結果（排煙設備）別記第三号-上記1から5に記載のない事項-4行目-検査項目</v>
      </c>
      <c r="AL1957" s="392" t="s">
        <v>2725</v>
      </c>
    </row>
    <row r="1958" spans="5:38" x14ac:dyDescent="0.15">
      <c r="E1958" s="1121">
        <f>'3_入力シート【検査結果表】 排煙設備'!$AA$159</f>
        <v>0</v>
      </c>
      <c r="J1958" s="699" t="s">
        <v>2070</v>
      </c>
      <c r="K1958" s="699" t="s">
        <v>2071</v>
      </c>
      <c r="L1958" s="852" t="s">
        <v>92</v>
      </c>
      <c r="M1958" s="699" t="s">
        <v>2154</v>
      </c>
      <c r="N1958" s="852" t="s">
        <v>1995</v>
      </c>
      <c r="O1958" s="699" t="s">
        <v>2062</v>
      </c>
      <c r="P1958" s="852" t="s">
        <v>1995</v>
      </c>
      <c r="Q1958" s="699" t="s">
        <v>2058</v>
      </c>
      <c r="R1958" s="699"/>
      <c r="S1958" s="699"/>
      <c r="T1958" s="181"/>
      <c r="U1958" s="181"/>
      <c r="AC1958" s="361" t="str">
        <f t="shared" si="33"/>
        <v>２２検査結果（排煙設備）別記第三号-上記1から5に記載のない事項-4行目-検査事項</v>
      </c>
      <c r="AL1958" s="392" t="s">
        <v>2726</v>
      </c>
    </row>
    <row r="1959" spans="5:38" x14ac:dyDescent="0.15">
      <c r="E1959" s="1121">
        <f>'3_入力シート【検査結果表】 排煙設備'!$AZ$159</f>
        <v>0</v>
      </c>
      <c r="J1959" s="699" t="s">
        <v>2070</v>
      </c>
      <c r="K1959" s="699" t="s">
        <v>2071</v>
      </c>
      <c r="L1959" s="852" t="s">
        <v>92</v>
      </c>
      <c r="M1959" s="699" t="s">
        <v>2154</v>
      </c>
      <c r="N1959" s="852" t="s">
        <v>1995</v>
      </c>
      <c r="O1959" s="699" t="s">
        <v>2062</v>
      </c>
      <c r="P1959" s="852" t="s">
        <v>1995</v>
      </c>
      <c r="Q1959" s="699" t="s">
        <v>3514</v>
      </c>
      <c r="R1959" s="699"/>
      <c r="S1959" s="699"/>
      <c r="T1959" s="181"/>
      <c r="U1959" s="181"/>
      <c r="AC1959" s="361" t="str">
        <f t="shared" si="33"/>
        <v>２２検査結果（排煙設備）別記第三号-上記1から5に記載のない事項-4行目-検査結果</v>
      </c>
      <c r="AL1959" s="392" t="s">
        <v>3770</v>
      </c>
    </row>
    <row r="1960" spans="5:38" x14ac:dyDescent="0.15">
      <c r="E1960" s="1121">
        <f>'3_入力シート【検査結果表】 排煙設備'!$BL$159</f>
        <v>0</v>
      </c>
      <c r="J1960" s="699" t="s">
        <v>2070</v>
      </c>
      <c r="K1960" s="699" t="s">
        <v>2071</v>
      </c>
      <c r="L1960" s="852" t="s">
        <v>92</v>
      </c>
      <c r="M1960" s="699" t="s">
        <v>2154</v>
      </c>
      <c r="N1960" s="852" t="s">
        <v>1995</v>
      </c>
      <c r="O1960" s="699" t="s">
        <v>2062</v>
      </c>
      <c r="P1960" s="852" t="s">
        <v>1995</v>
      </c>
      <c r="Q1960" s="699" t="s">
        <v>1996</v>
      </c>
      <c r="R1960" s="699"/>
      <c r="S1960" s="699"/>
      <c r="T1960" s="181"/>
      <c r="U1960" s="181"/>
      <c r="AC1960" s="361" t="str">
        <f t="shared" si="33"/>
        <v>２２検査結果（排煙設備）別記第三号-上記1から5に記載のない事項-4行目-検査者番号</v>
      </c>
      <c r="AL1960" s="392" t="s">
        <v>2727</v>
      </c>
    </row>
    <row r="1961" spans="5:38" x14ac:dyDescent="0.15">
      <c r="E1961" s="1121">
        <f>'3_入力シート【検査結果表】 排煙設備'!$BN$159</f>
        <v>0</v>
      </c>
      <c r="J1961" s="699" t="s">
        <v>2070</v>
      </c>
      <c r="K1961" s="699" t="s">
        <v>2071</v>
      </c>
      <c r="L1961" s="852" t="s">
        <v>92</v>
      </c>
      <c r="M1961" s="699" t="s">
        <v>2154</v>
      </c>
      <c r="N1961" s="852" t="s">
        <v>1995</v>
      </c>
      <c r="O1961" s="699" t="s">
        <v>2062</v>
      </c>
      <c r="P1961" s="852" t="s">
        <v>1995</v>
      </c>
      <c r="Q1961" s="699" t="s">
        <v>1997</v>
      </c>
      <c r="R1961" s="699"/>
      <c r="S1961" s="699"/>
      <c r="T1961" s="181"/>
      <c r="U1961" s="181"/>
      <c r="AC1961" s="361" t="str">
        <f t="shared" si="33"/>
        <v>２２検査結果（排煙設備）別記第三号-上記1から5に記載のない事項-4行目-指摘の具体的内容等</v>
      </c>
      <c r="AL1961" s="392" t="s">
        <v>2728</v>
      </c>
    </row>
    <row r="1962" spans="5:38" x14ac:dyDescent="0.15">
      <c r="E1962" s="1121">
        <f>'3_入力シート【検査結果表】 排煙設備'!$BX$159</f>
        <v>0</v>
      </c>
      <c r="J1962" s="699" t="s">
        <v>2070</v>
      </c>
      <c r="K1962" s="699" t="s">
        <v>2071</v>
      </c>
      <c r="L1962" s="852" t="s">
        <v>92</v>
      </c>
      <c r="M1962" s="699" t="s">
        <v>2154</v>
      </c>
      <c r="N1962" s="852" t="s">
        <v>1995</v>
      </c>
      <c r="O1962" s="699" t="s">
        <v>2062</v>
      </c>
      <c r="P1962" s="852" t="s">
        <v>1995</v>
      </c>
      <c r="Q1962" s="699" t="s">
        <v>1998</v>
      </c>
      <c r="R1962" s="699"/>
      <c r="S1962" s="699"/>
      <c r="T1962" s="181"/>
      <c r="U1962" s="181"/>
      <c r="AC1962" s="361" t="str">
        <f t="shared" si="33"/>
        <v>２２検査結果（排煙設備）別記第三号-上記1から5に記載のない事項-4行目-改善策の具体的内容等</v>
      </c>
      <c r="AL1962" s="392" t="s">
        <v>2729</v>
      </c>
    </row>
    <row r="1963" spans="5:38" x14ac:dyDescent="0.15">
      <c r="E1963" s="1121">
        <f>'3_入力シート【検査結果表】 排煙設備'!$CM$159</f>
        <v>0</v>
      </c>
      <c r="J1963" s="699" t="s">
        <v>2070</v>
      </c>
      <c r="K1963" s="699" t="s">
        <v>2071</v>
      </c>
      <c r="L1963" s="852" t="s">
        <v>92</v>
      </c>
      <c r="M1963" s="699" t="s">
        <v>2154</v>
      </c>
      <c r="N1963" s="852" t="s">
        <v>1995</v>
      </c>
      <c r="O1963" s="699" t="s">
        <v>2062</v>
      </c>
      <c r="P1963" s="852" t="s">
        <v>1995</v>
      </c>
      <c r="Q1963" s="699" t="s">
        <v>1999</v>
      </c>
      <c r="R1963" s="852" t="s">
        <v>1995</v>
      </c>
      <c r="S1963" s="699" t="s">
        <v>2000</v>
      </c>
      <c r="T1963" s="181"/>
      <c r="U1963" s="181"/>
      <c r="AC1963" s="361" t="str">
        <f t="shared" si="33"/>
        <v>２２検査結果（排煙設備）別記第三号-上記1から5に記載のない事項-4行目-改善（予定）年月-年（令和）</v>
      </c>
      <c r="AL1963" s="392" t="s">
        <v>2730</v>
      </c>
    </row>
    <row r="1964" spans="5:38" x14ac:dyDescent="0.15">
      <c r="E1964" s="1121">
        <f>'3_入力シート【検査結果表】 排煙設備'!$CP$159</f>
        <v>0</v>
      </c>
      <c r="J1964" s="699" t="s">
        <v>2070</v>
      </c>
      <c r="K1964" s="699" t="s">
        <v>2071</v>
      </c>
      <c r="L1964" s="852" t="s">
        <v>92</v>
      </c>
      <c r="M1964" s="699" t="s">
        <v>2154</v>
      </c>
      <c r="N1964" s="852" t="s">
        <v>1995</v>
      </c>
      <c r="O1964" s="699" t="s">
        <v>2062</v>
      </c>
      <c r="P1964" s="852" t="s">
        <v>1995</v>
      </c>
      <c r="Q1964" s="699" t="s">
        <v>1999</v>
      </c>
      <c r="R1964" s="852" t="s">
        <v>1995</v>
      </c>
      <c r="S1964" s="699" t="s">
        <v>2001</v>
      </c>
      <c r="T1964" s="181"/>
      <c r="U1964" s="181"/>
      <c r="AC1964" s="361" t="str">
        <f t="shared" si="33"/>
        <v>２２検査結果（排煙設備）別記第三号-上記1から5に記載のない事項-4行目-改善（予定）年月-月</v>
      </c>
      <c r="AL1964" s="392" t="s">
        <v>2731</v>
      </c>
    </row>
    <row r="1965" spans="5:38" x14ac:dyDescent="0.15">
      <c r="E1965" s="1121">
        <f>'3_入力シート【検査結果表】 排煙設備'!$CS$159</f>
        <v>0</v>
      </c>
      <c r="J1965" s="699" t="s">
        <v>2070</v>
      </c>
      <c r="K1965" s="699" t="s">
        <v>2071</v>
      </c>
      <c r="L1965" s="852" t="s">
        <v>92</v>
      </c>
      <c r="M1965" s="699" t="s">
        <v>2154</v>
      </c>
      <c r="N1965" s="852" t="s">
        <v>1995</v>
      </c>
      <c r="O1965" s="699" t="s">
        <v>2062</v>
      </c>
      <c r="P1965" s="852" t="s">
        <v>1995</v>
      </c>
      <c r="Q1965" s="699" t="s">
        <v>1999</v>
      </c>
      <c r="R1965" s="852" t="s">
        <v>1995</v>
      </c>
      <c r="S1965" s="699" t="s">
        <v>2002</v>
      </c>
      <c r="T1965" s="181"/>
      <c r="U1965" s="181"/>
      <c r="AC1965" s="361" t="str">
        <f t="shared" si="33"/>
        <v>２２検査結果（排煙設備）別記第三号-上記1から5に記載のない事項-4行目-改善（予定）年月-状況</v>
      </c>
      <c r="AL1965" s="392" t="s">
        <v>2732</v>
      </c>
    </row>
    <row r="1966" spans="5:38" x14ac:dyDescent="0.15">
      <c r="E1966" s="1121">
        <f>'3_入力シート【検査結果表】 排煙設備'!$M$160</f>
        <v>0</v>
      </c>
      <c r="J1966" s="699" t="s">
        <v>2070</v>
      </c>
      <c r="K1966" s="699" t="s">
        <v>2071</v>
      </c>
      <c r="L1966" s="852" t="s">
        <v>92</v>
      </c>
      <c r="M1966" s="699" t="s">
        <v>2154</v>
      </c>
      <c r="N1966" s="852" t="s">
        <v>1995</v>
      </c>
      <c r="O1966" s="699" t="s">
        <v>2063</v>
      </c>
      <c r="P1966" s="852" t="s">
        <v>1995</v>
      </c>
      <c r="Q1966" s="699" t="s">
        <v>2056</v>
      </c>
      <c r="R1966" s="699"/>
      <c r="S1966" s="699"/>
      <c r="T1966" s="181"/>
      <c r="U1966" s="181"/>
      <c r="AC1966" s="361" t="str">
        <f t="shared" si="33"/>
        <v>２２検査結果（排煙設備）別記第三号-上記1から5に記載のない事項-5行目-番号</v>
      </c>
      <c r="AL1966" s="392" t="s">
        <v>2733</v>
      </c>
    </row>
    <row r="1967" spans="5:38" x14ac:dyDescent="0.15">
      <c r="E1967" s="1121">
        <f>'3_入力シート【検査結果表】 排煙設備'!$P$160</f>
        <v>0</v>
      </c>
      <c r="J1967" s="699" t="s">
        <v>2070</v>
      </c>
      <c r="K1967" s="699" t="s">
        <v>2071</v>
      </c>
      <c r="L1967" s="852" t="s">
        <v>92</v>
      </c>
      <c r="M1967" s="699" t="s">
        <v>2154</v>
      </c>
      <c r="N1967" s="852" t="s">
        <v>1995</v>
      </c>
      <c r="O1967" s="699" t="s">
        <v>2063</v>
      </c>
      <c r="P1967" s="852" t="s">
        <v>1995</v>
      </c>
      <c r="Q1967" s="699" t="s">
        <v>2057</v>
      </c>
      <c r="R1967" s="699"/>
      <c r="S1967" s="699"/>
      <c r="T1967" s="181"/>
      <c r="U1967" s="181"/>
      <c r="AC1967" s="361" t="str">
        <f t="shared" si="33"/>
        <v>２２検査結果（排煙設備）別記第三号-上記1から5に記載のない事項-5行目-検査項目</v>
      </c>
      <c r="AL1967" s="392" t="s">
        <v>2734</v>
      </c>
    </row>
    <row r="1968" spans="5:38" x14ac:dyDescent="0.15">
      <c r="E1968" s="1121">
        <f>'3_入力シート【検査結果表】 排煙設備'!$AA$160</f>
        <v>0</v>
      </c>
      <c r="J1968" s="699" t="s">
        <v>2070</v>
      </c>
      <c r="K1968" s="699" t="s">
        <v>2071</v>
      </c>
      <c r="L1968" s="852" t="s">
        <v>92</v>
      </c>
      <c r="M1968" s="699" t="s">
        <v>2154</v>
      </c>
      <c r="N1968" s="852" t="s">
        <v>1995</v>
      </c>
      <c r="O1968" s="699" t="s">
        <v>2063</v>
      </c>
      <c r="P1968" s="852" t="s">
        <v>1995</v>
      </c>
      <c r="Q1968" s="699" t="s">
        <v>2058</v>
      </c>
      <c r="R1968" s="699"/>
      <c r="S1968" s="699"/>
      <c r="T1968" s="181"/>
      <c r="U1968" s="181"/>
      <c r="AC1968" s="361" t="str">
        <f t="shared" si="33"/>
        <v>２２検査結果（排煙設備）別記第三号-上記1から5に記載のない事項-5行目-検査事項</v>
      </c>
      <c r="AL1968" s="392" t="s">
        <v>2735</v>
      </c>
    </row>
    <row r="1969" spans="5:38" x14ac:dyDescent="0.15">
      <c r="E1969" s="1121">
        <f>'3_入力シート【検査結果表】 排煙設備'!$AZ$160</f>
        <v>0</v>
      </c>
      <c r="J1969" s="699" t="s">
        <v>2070</v>
      </c>
      <c r="K1969" s="699" t="s">
        <v>2071</v>
      </c>
      <c r="L1969" s="852" t="s">
        <v>92</v>
      </c>
      <c r="M1969" s="699" t="s">
        <v>2154</v>
      </c>
      <c r="N1969" s="852" t="s">
        <v>1995</v>
      </c>
      <c r="O1969" s="699" t="s">
        <v>2063</v>
      </c>
      <c r="P1969" s="852" t="s">
        <v>1995</v>
      </c>
      <c r="Q1969" s="699" t="s">
        <v>3514</v>
      </c>
      <c r="R1969" s="699"/>
      <c r="S1969" s="699"/>
      <c r="T1969" s="181"/>
      <c r="U1969" s="181"/>
      <c r="AC1969" s="361" t="str">
        <f t="shared" si="33"/>
        <v>２２検査結果（排煙設備）別記第三号-上記1から5に記載のない事項-5行目-検査結果</v>
      </c>
      <c r="AL1969" s="392" t="s">
        <v>3771</v>
      </c>
    </row>
    <row r="1970" spans="5:38" x14ac:dyDescent="0.15">
      <c r="E1970" s="1121">
        <f>'3_入力シート【検査結果表】 排煙設備'!$BL$160</f>
        <v>0</v>
      </c>
      <c r="J1970" s="699" t="s">
        <v>2070</v>
      </c>
      <c r="K1970" s="699" t="s">
        <v>2071</v>
      </c>
      <c r="L1970" s="852" t="s">
        <v>92</v>
      </c>
      <c r="M1970" s="699" t="s">
        <v>2154</v>
      </c>
      <c r="N1970" s="852" t="s">
        <v>1995</v>
      </c>
      <c r="O1970" s="699" t="s">
        <v>2063</v>
      </c>
      <c r="P1970" s="852" t="s">
        <v>1995</v>
      </c>
      <c r="Q1970" s="699" t="s">
        <v>1996</v>
      </c>
      <c r="R1970" s="699"/>
      <c r="S1970" s="699"/>
      <c r="T1970" s="181"/>
      <c r="U1970" s="181"/>
      <c r="AC1970" s="361" t="str">
        <f t="shared" si="33"/>
        <v>２２検査結果（排煙設備）別記第三号-上記1から5に記載のない事項-5行目-検査者番号</v>
      </c>
      <c r="AL1970" s="392" t="s">
        <v>2736</v>
      </c>
    </row>
    <row r="1971" spans="5:38" x14ac:dyDescent="0.15">
      <c r="E1971" s="1121">
        <f>'3_入力シート【検査結果表】 排煙設備'!$BN$160</f>
        <v>0</v>
      </c>
      <c r="J1971" s="699" t="s">
        <v>2070</v>
      </c>
      <c r="K1971" s="699" t="s">
        <v>2071</v>
      </c>
      <c r="L1971" s="852" t="s">
        <v>92</v>
      </c>
      <c r="M1971" s="699" t="s">
        <v>2154</v>
      </c>
      <c r="N1971" s="852" t="s">
        <v>1995</v>
      </c>
      <c r="O1971" s="699" t="s">
        <v>2063</v>
      </c>
      <c r="P1971" s="852" t="s">
        <v>1995</v>
      </c>
      <c r="Q1971" s="699" t="s">
        <v>1997</v>
      </c>
      <c r="R1971" s="699"/>
      <c r="S1971" s="699"/>
      <c r="T1971" s="181"/>
      <c r="U1971" s="181"/>
      <c r="AC1971" s="361" t="str">
        <f t="shared" si="33"/>
        <v>２２検査結果（排煙設備）別記第三号-上記1から5に記載のない事項-5行目-指摘の具体的内容等</v>
      </c>
      <c r="AL1971" s="392" t="s">
        <v>2737</v>
      </c>
    </row>
    <row r="1972" spans="5:38" x14ac:dyDescent="0.15">
      <c r="E1972" s="1121">
        <f>'3_入力シート【検査結果表】 排煙設備'!$BX$160</f>
        <v>0</v>
      </c>
      <c r="J1972" s="699" t="s">
        <v>2070</v>
      </c>
      <c r="K1972" s="699" t="s">
        <v>2071</v>
      </c>
      <c r="L1972" s="852" t="s">
        <v>92</v>
      </c>
      <c r="M1972" s="699" t="s">
        <v>2154</v>
      </c>
      <c r="N1972" s="852" t="s">
        <v>1995</v>
      </c>
      <c r="O1972" s="699" t="s">
        <v>2063</v>
      </c>
      <c r="P1972" s="852" t="s">
        <v>1995</v>
      </c>
      <c r="Q1972" s="699" t="s">
        <v>1998</v>
      </c>
      <c r="R1972" s="699"/>
      <c r="S1972" s="699"/>
      <c r="T1972" s="181"/>
      <c r="U1972" s="181"/>
      <c r="AC1972" s="361" t="str">
        <f t="shared" si="33"/>
        <v>２２検査結果（排煙設備）別記第三号-上記1から5に記載のない事項-5行目-改善策の具体的内容等</v>
      </c>
      <c r="AL1972" s="392" t="s">
        <v>2738</v>
      </c>
    </row>
    <row r="1973" spans="5:38" x14ac:dyDescent="0.15">
      <c r="E1973" s="1121">
        <f>'3_入力シート【検査結果表】 排煙設備'!$CM$160</f>
        <v>0</v>
      </c>
      <c r="J1973" s="699" t="s">
        <v>2070</v>
      </c>
      <c r="K1973" s="699" t="s">
        <v>2071</v>
      </c>
      <c r="L1973" s="852" t="s">
        <v>92</v>
      </c>
      <c r="M1973" s="699" t="s">
        <v>2154</v>
      </c>
      <c r="N1973" s="852" t="s">
        <v>1995</v>
      </c>
      <c r="O1973" s="699" t="s">
        <v>2063</v>
      </c>
      <c r="P1973" s="852" t="s">
        <v>1995</v>
      </c>
      <c r="Q1973" s="699" t="s">
        <v>1999</v>
      </c>
      <c r="R1973" s="852" t="s">
        <v>1995</v>
      </c>
      <c r="S1973" s="699" t="s">
        <v>2000</v>
      </c>
      <c r="T1973" s="181"/>
      <c r="U1973" s="181"/>
      <c r="AC1973" s="361" t="str">
        <f t="shared" si="33"/>
        <v>２２検査結果（排煙設備）別記第三号-上記1から5に記載のない事項-5行目-改善（予定）年月-年（令和）</v>
      </c>
      <c r="AL1973" s="392" t="s">
        <v>2739</v>
      </c>
    </row>
    <row r="1974" spans="5:38" x14ac:dyDescent="0.15">
      <c r="E1974" s="1121">
        <f>'3_入力シート【検査結果表】 排煙設備'!$CP$160</f>
        <v>0</v>
      </c>
      <c r="J1974" s="699" t="s">
        <v>2070</v>
      </c>
      <c r="K1974" s="699" t="s">
        <v>2071</v>
      </c>
      <c r="L1974" s="852" t="s">
        <v>92</v>
      </c>
      <c r="M1974" s="699" t="s">
        <v>2154</v>
      </c>
      <c r="N1974" s="852" t="s">
        <v>1995</v>
      </c>
      <c r="O1974" s="699" t="s">
        <v>2063</v>
      </c>
      <c r="P1974" s="852" t="s">
        <v>1995</v>
      </c>
      <c r="Q1974" s="699" t="s">
        <v>1999</v>
      </c>
      <c r="R1974" s="852" t="s">
        <v>1995</v>
      </c>
      <c r="S1974" s="699" t="s">
        <v>2001</v>
      </c>
      <c r="T1974" s="181"/>
      <c r="U1974" s="181"/>
      <c r="AC1974" s="361" t="str">
        <f t="shared" si="33"/>
        <v>２２検査結果（排煙設備）別記第三号-上記1から5に記載のない事項-5行目-改善（予定）年月-月</v>
      </c>
      <c r="AL1974" s="392" t="s">
        <v>2740</v>
      </c>
    </row>
    <row r="1975" spans="5:38" x14ac:dyDescent="0.15">
      <c r="E1975" s="1121">
        <f>'3_入力シート【検査結果表】 排煙設備'!$CS$160</f>
        <v>0</v>
      </c>
      <c r="J1975" s="699" t="s">
        <v>2070</v>
      </c>
      <c r="K1975" s="699" t="s">
        <v>2071</v>
      </c>
      <c r="L1975" s="852" t="s">
        <v>92</v>
      </c>
      <c r="M1975" s="699" t="s">
        <v>2154</v>
      </c>
      <c r="N1975" s="852" t="s">
        <v>1995</v>
      </c>
      <c r="O1975" s="699" t="s">
        <v>2063</v>
      </c>
      <c r="P1975" s="852" t="s">
        <v>1995</v>
      </c>
      <c r="Q1975" s="699" t="s">
        <v>1999</v>
      </c>
      <c r="R1975" s="852" t="s">
        <v>1995</v>
      </c>
      <c r="S1975" s="699" t="s">
        <v>2002</v>
      </c>
      <c r="T1975" s="181"/>
      <c r="U1975" s="181"/>
      <c r="AC1975" s="361" t="str">
        <f t="shared" si="33"/>
        <v>２２検査結果（排煙設備）別記第三号-上記1から5に記載のない事項-5行目-改善（予定）年月-状況</v>
      </c>
      <c r="AL1975" s="392" t="s">
        <v>2741</v>
      </c>
    </row>
    <row r="1976" spans="5:38" x14ac:dyDescent="0.15">
      <c r="E1976" s="1121">
        <f>'3_入力シート【検査結果表】 排煙設備'!$M$161</f>
        <v>0</v>
      </c>
      <c r="J1976" s="699" t="s">
        <v>2070</v>
      </c>
      <c r="K1976" s="699" t="s">
        <v>2071</v>
      </c>
      <c r="L1976" s="852" t="s">
        <v>92</v>
      </c>
      <c r="M1976" s="699" t="s">
        <v>2154</v>
      </c>
      <c r="N1976" s="852" t="s">
        <v>1995</v>
      </c>
      <c r="O1976" s="699" t="s">
        <v>2064</v>
      </c>
      <c r="P1976" s="852" t="s">
        <v>1995</v>
      </c>
      <c r="Q1976" s="699" t="s">
        <v>2056</v>
      </c>
      <c r="R1976" s="699"/>
      <c r="S1976" s="699"/>
      <c r="T1976" s="181"/>
      <c r="U1976" s="181"/>
      <c r="AC1976" s="361" t="str">
        <f t="shared" si="33"/>
        <v>２２検査結果（排煙設備）別記第三号-上記1から5に記載のない事項-6行目-番号</v>
      </c>
      <c r="AL1976" s="392" t="s">
        <v>2742</v>
      </c>
    </row>
    <row r="1977" spans="5:38" x14ac:dyDescent="0.15">
      <c r="E1977" s="1121">
        <f>'3_入力シート【検査結果表】 排煙設備'!$P$161</f>
        <v>0</v>
      </c>
      <c r="J1977" s="699" t="s">
        <v>2070</v>
      </c>
      <c r="K1977" s="699" t="s">
        <v>2071</v>
      </c>
      <c r="L1977" s="852" t="s">
        <v>92</v>
      </c>
      <c r="M1977" s="699" t="s">
        <v>2154</v>
      </c>
      <c r="N1977" s="852" t="s">
        <v>1995</v>
      </c>
      <c r="O1977" s="699" t="s">
        <v>2064</v>
      </c>
      <c r="P1977" s="852" t="s">
        <v>1995</v>
      </c>
      <c r="Q1977" s="699" t="s">
        <v>2057</v>
      </c>
      <c r="R1977" s="699"/>
      <c r="S1977" s="699"/>
      <c r="T1977" s="181"/>
      <c r="U1977" s="181"/>
      <c r="AC1977" s="361" t="str">
        <f t="shared" si="33"/>
        <v>２２検査結果（排煙設備）別記第三号-上記1から5に記載のない事項-6行目-検査項目</v>
      </c>
      <c r="AL1977" s="392" t="s">
        <v>2743</v>
      </c>
    </row>
    <row r="1978" spans="5:38" x14ac:dyDescent="0.15">
      <c r="E1978" s="1121">
        <f>'3_入力シート【検査結果表】 排煙設備'!$AA$161</f>
        <v>0</v>
      </c>
      <c r="J1978" s="699" t="s">
        <v>2070</v>
      </c>
      <c r="K1978" s="699" t="s">
        <v>2071</v>
      </c>
      <c r="L1978" s="852" t="s">
        <v>92</v>
      </c>
      <c r="M1978" s="699" t="s">
        <v>2154</v>
      </c>
      <c r="N1978" s="852" t="s">
        <v>1995</v>
      </c>
      <c r="O1978" s="699" t="s">
        <v>2064</v>
      </c>
      <c r="P1978" s="852" t="s">
        <v>1995</v>
      </c>
      <c r="Q1978" s="699" t="s">
        <v>2058</v>
      </c>
      <c r="R1978" s="699"/>
      <c r="S1978" s="699"/>
      <c r="T1978" s="181"/>
      <c r="U1978" s="181"/>
      <c r="AC1978" s="361" t="str">
        <f t="shared" si="33"/>
        <v>２２検査結果（排煙設備）別記第三号-上記1から5に記載のない事項-6行目-検査事項</v>
      </c>
      <c r="AL1978" s="392" t="s">
        <v>2744</v>
      </c>
    </row>
    <row r="1979" spans="5:38" x14ac:dyDescent="0.15">
      <c r="E1979" s="1121">
        <f>'3_入力シート【検査結果表】 排煙設備'!$AZ$161</f>
        <v>0</v>
      </c>
      <c r="J1979" s="699" t="s">
        <v>2070</v>
      </c>
      <c r="K1979" s="699" t="s">
        <v>2071</v>
      </c>
      <c r="L1979" s="852" t="s">
        <v>92</v>
      </c>
      <c r="M1979" s="699" t="s">
        <v>2154</v>
      </c>
      <c r="N1979" s="852" t="s">
        <v>1995</v>
      </c>
      <c r="O1979" s="699" t="s">
        <v>2064</v>
      </c>
      <c r="P1979" s="852" t="s">
        <v>1995</v>
      </c>
      <c r="Q1979" s="699" t="s">
        <v>3514</v>
      </c>
      <c r="R1979" s="699"/>
      <c r="S1979" s="699"/>
      <c r="T1979" s="181"/>
      <c r="U1979" s="181"/>
      <c r="AC1979" s="361" t="str">
        <f t="shared" si="33"/>
        <v>２２検査結果（排煙設備）別記第三号-上記1から5に記載のない事項-6行目-検査結果</v>
      </c>
      <c r="AL1979" s="392" t="s">
        <v>3772</v>
      </c>
    </row>
    <row r="1980" spans="5:38" x14ac:dyDescent="0.15">
      <c r="E1980" s="1121">
        <f>'3_入力シート【検査結果表】 排煙設備'!$BL$161</f>
        <v>0</v>
      </c>
      <c r="J1980" s="699" t="s">
        <v>2070</v>
      </c>
      <c r="K1980" s="699" t="s">
        <v>2071</v>
      </c>
      <c r="L1980" s="852" t="s">
        <v>92</v>
      </c>
      <c r="M1980" s="699" t="s">
        <v>2154</v>
      </c>
      <c r="N1980" s="852" t="s">
        <v>1995</v>
      </c>
      <c r="O1980" s="699" t="s">
        <v>2064</v>
      </c>
      <c r="P1980" s="852" t="s">
        <v>1995</v>
      </c>
      <c r="Q1980" s="699" t="s">
        <v>1996</v>
      </c>
      <c r="R1980" s="699"/>
      <c r="S1980" s="699"/>
      <c r="T1980" s="181"/>
      <c r="U1980" s="181"/>
      <c r="AC1980" s="361" t="str">
        <f t="shared" si="33"/>
        <v>２２検査結果（排煙設備）別記第三号-上記1から5に記載のない事項-6行目-検査者番号</v>
      </c>
      <c r="AL1980" s="392" t="s">
        <v>2745</v>
      </c>
    </row>
    <row r="1981" spans="5:38" x14ac:dyDescent="0.15">
      <c r="E1981" s="1121">
        <f>'3_入力シート【検査結果表】 排煙設備'!$BN$161</f>
        <v>0</v>
      </c>
      <c r="J1981" s="699" t="s">
        <v>2070</v>
      </c>
      <c r="K1981" s="699" t="s">
        <v>2071</v>
      </c>
      <c r="L1981" s="852" t="s">
        <v>92</v>
      </c>
      <c r="M1981" s="699" t="s">
        <v>2154</v>
      </c>
      <c r="N1981" s="852" t="s">
        <v>1995</v>
      </c>
      <c r="O1981" s="699" t="s">
        <v>2064</v>
      </c>
      <c r="P1981" s="852" t="s">
        <v>1995</v>
      </c>
      <c r="Q1981" s="699" t="s">
        <v>1997</v>
      </c>
      <c r="R1981" s="699"/>
      <c r="S1981" s="699"/>
      <c r="T1981" s="181"/>
      <c r="U1981" s="181"/>
      <c r="AC1981" s="361" t="str">
        <f t="shared" si="33"/>
        <v>２２検査結果（排煙設備）別記第三号-上記1から5に記載のない事項-6行目-指摘の具体的内容等</v>
      </c>
      <c r="AL1981" s="392" t="s">
        <v>2746</v>
      </c>
    </row>
    <row r="1982" spans="5:38" x14ac:dyDescent="0.15">
      <c r="E1982" s="1121">
        <f>'3_入力シート【検査結果表】 排煙設備'!$BX$161</f>
        <v>0</v>
      </c>
      <c r="J1982" s="699" t="s">
        <v>2070</v>
      </c>
      <c r="K1982" s="699" t="s">
        <v>2071</v>
      </c>
      <c r="L1982" s="852" t="s">
        <v>92</v>
      </c>
      <c r="M1982" s="699" t="s">
        <v>2154</v>
      </c>
      <c r="N1982" s="852" t="s">
        <v>1995</v>
      </c>
      <c r="O1982" s="699" t="s">
        <v>2064</v>
      </c>
      <c r="P1982" s="852" t="s">
        <v>1995</v>
      </c>
      <c r="Q1982" s="699" t="s">
        <v>1998</v>
      </c>
      <c r="R1982" s="699"/>
      <c r="S1982" s="699"/>
      <c r="T1982" s="181"/>
      <c r="U1982" s="181"/>
      <c r="AC1982" s="361" t="str">
        <f t="shared" si="33"/>
        <v>２２検査結果（排煙設備）別記第三号-上記1から5に記載のない事項-6行目-改善策の具体的内容等</v>
      </c>
      <c r="AL1982" s="392" t="s">
        <v>2747</v>
      </c>
    </row>
    <row r="1983" spans="5:38" x14ac:dyDescent="0.15">
      <c r="E1983" s="1121">
        <f>'3_入力シート【検査結果表】 排煙設備'!$CM$161</f>
        <v>0</v>
      </c>
      <c r="J1983" s="699" t="s">
        <v>2070</v>
      </c>
      <c r="K1983" s="699" t="s">
        <v>2071</v>
      </c>
      <c r="L1983" s="852" t="s">
        <v>92</v>
      </c>
      <c r="M1983" s="699" t="s">
        <v>2154</v>
      </c>
      <c r="N1983" s="852" t="s">
        <v>1995</v>
      </c>
      <c r="O1983" s="699" t="s">
        <v>2064</v>
      </c>
      <c r="P1983" s="852" t="s">
        <v>1995</v>
      </c>
      <c r="Q1983" s="699" t="s">
        <v>1999</v>
      </c>
      <c r="R1983" s="852" t="s">
        <v>1995</v>
      </c>
      <c r="S1983" s="699" t="s">
        <v>2000</v>
      </c>
      <c r="T1983" s="181"/>
      <c r="U1983" s="181"/>
      <c r="AC1983" s="361" t="str">
        <f t="shared" si="33"/>
        <v>２２検査結果（排煙設備）別記第三号-上記1から5に記載のない事項-6行目-改善（予定）年月-年（令和）</v>
      </c>
      <c r="AL1983" s="392" t="s">
        <v>2748</v>
      </c>
    </row>
    <row r="1984" spans="5:38" x14ac:dyDescent="0.15">
      <c r="E1984" s="1121">
        <f>'3_入力シート【検査結果表】 排煙設備'!$CP$161</f>
        <v>0</v>
      </c>
      <c r="J1984" s="699" t="s">
        <v>2070</v>
      </c>
      <c r="K1984" s="699" t="s">
        <v>2071</v>
      </c>
      <c r="L1984" s="852" t="s">
        <v>92</v>
      </c>
      <c r="M1984" s="699" t="s">
        <v>2154</v>
      </c>
      <c r="N1984" s="852" t="s">
        <v>1995</v>
      </c>
      <c r="O1984" s="699" t="s">
        <v>2064</v>
      </c>
      <c r="P1984" s="852" t="s">
        <v>1995</v>
      </c>
      <c r="Q1984" s="699" t="s">
        <v>1999</v>
      </c>
      <c r="R1984" s="852" t="s">
        <v>1995</v>
      </c>
      <c r="S1984" s="699" t="s">
        <v>2001</v>
      </c>
      <c r="T1984" s="181"/>
      <c r="U1984" s="181"/>
      <c r="AC1984" s="361" t="str">
        <f t="shared" si="33"/>
        <v>２２検査結果（排煙設備）別記第三号-上記1から5に記載のない事項-6行目-改善（予定）年月-月</v>
      </c>
      <c r="AL1984" s="392" t="s">
        <v>2749</v>
      </c>
    </row>
    <row r="1985" spans="5:38" x14ac:dyDescent="0.15">
      <c r="E1985" s="1121">
        <f>'3_入力シート【検査結果表】 排煙設備'!$CS$161</f>
        <v>0</v>
      </c>
      <c r="J1985" s="699" t="s">
        <v>2070</v>
      </c>
      <c r="K1985" s="699" t="s">
        <v>2071</v>
      </c>
      <c r="L1985" s="852" t="s">
        <v>92</v>
      </c>
      <c r="M1985" s="699" t="s">
        <v>2154</v>
      </c>
      <c r="N1985" s="852" t="s">
        <v>1995</v>
      </c>
      <c r="O1985" s="699" t="s">
        <v>2064</v>
      </c>
      <c r="P1985" s="852" t="s">
        <v>1995</v>
      </c>
      <c r="Q1985" s="699" t="s">
        <v>1999</v>
      </c>
      <c r="R1985" s="852" t="s">
        <v>1995</v>
      </c>
      <c r="S1985" s="699" t="s">
        <v>2002</v>
      </c>
      <c r="T1985" s="181"/>
      <c r="U1985" s="181"/>
      <c r="AC1985" s="361" t="str">
        <f t="shared" si="33"/>
        <v>２２検査結果（排煙設備）別記第三号-上記1から5に記載のない事項-6行目-改善（予定）年月-状況</v>
      </c>
      <c r="AL1985" s="392" t="s">
        <v>2750</v>
      </c>
    </row>
    <row r="1986" spans="5:38" x14ac:dyDescent="0.15">
      <c r="E1986" s="1121">
        <f>'3_入力シート【検査結果表】 排煙設備'!$M$162</f>
        <v>0</v>
      </c>
      <c r="J1986" s="699" t="s">
        <v>2070</v>
      </c>
      <c r="K1986" s="699" t="s">
        <v>2071</v>
      </c>
      <c r="L1986" s="852" t="s">
        <v>92</v>
      </c>
      <c r="M1986" s="699" t="s">
        <v>2154</v>
      </c>
      <c r="N1986" s="852" t="s">
        <v>1995</v>
      </c>
      <c r="O1986" s="699" t="s">
        <v>2065</v>
      </c>
      <c r="P1986" s="852" t="s">
        <v>1995</v>
      </c>
      <c r="Q1986" s="699" t="s">
        <v>2056</v>
      </c>
      <c r="R1986" s="699"/>
      <c r="S1986" s="699"/>
      <c r="T1986" s="181"/>
      <c r="U1986" s="181"/>
      <c r="AC1986" s="361" t="str">
        <f t="shared" si="33"/>
        <v>２２検査結果（排煙設備）別記第三号-上記1から5に記載のない事項-7行目-番号</v>
      </c>
      <c r="AL1986" s="392" t="s">
        <v>2751</v>
      </c>
    </row>
    <row r="1987" spans="5:38" x14ac:dyDescent="0.15">
      <c r="E1987" s="1121">
        <f>'3_入力シート【検査結果表】 排煙設備'!$P$162</f>
        <v>0</v>
      </c>
      <c r="J1987" s="699" t="s">
        <v>2070</v>
      </c>
      <c r="K1987" s="699" t="s">
        <v>2071</v>
      </c>
      <c r="L1987" s="852" t="s">
        <v>92</v>
      </c>
      <c r="M1987" s="699" t="s">
        <v>2154</v>
      </c>
      <c r="N1987" s="852" t="s">
        <v>1995</v>
      </c>
      <c r="O1987" s="699" t="s">
        <v>2065</v>
      </c>
      <c r="P1987" s="852" t="s">
        <v>1995</v>
      </c>
      <c r="Q1987" s="699" t="s">
        <v>2057</v>
      </c>
      <c r="R1987" s="699"/>
      <c r="S1987" s="699"/>
      <c r="T1987" s="181"/>
      <c r="U1987" s="181"/>
      <c r="AC1987" s="361" t="str">
        <f t="shared" si="33"/>
        <v>２２検査結果（排煙設備）別記第三号-上記1から5に記載のない事項-7行目-検査項目</v>
      </c>
      <c r="AL1987" s="392" t="s">
        <v>2752</v>
      </c>
    </row>
    <row r="1988" spans="5:38" x14ac:dyDescent="0.15">
      <c r="E1988" s="1121">
        <f>'3_入力シート【検査結果表】 排煙設備'!$AA$162</f>
        <v>0</v>
      </c>
      <c r="J1988" s="699" t="s">
        <v>2070</v>
      </c>
      <c r="K1988" s="699" t="s">
        <v>2071</v>
      </c>
      <c r="L1988" s="852" t="s">
        <v>92</v>
      </c>
      <c r="M1988" s="699" t="s">
        <v>2154</v>
      </c>
      <c r="N1988" s="852" t="s">
        <v>1995</v>
      </c>
      <c r="O1988" s="699" t="s">
        <v>2065</v>
      </c>
      <c r="P1988" s="852" t="s">
        <v>1995</v>
      </c>
      <c r="Q1988" s="699" t="s">
        <v>2058</v>
      </c>
      <c r="R1988" s="699"/>
      <c r="S1988" s="699"/>
      <c r="T1988" s="181"/>
      <c r="U1988" s="181"/>
      <c r="AC1988" s="361" t="str">
        <f t="shared" si="33"/>
        <v>２２検査結果（排煙設備）別記第三号-上記1から5に記載のない事項-7行目-検査事項</v>
      </c>
      <c r="AL1988" s="392" t="s">
        <v>2753</v>
      </c>
    </row>
    <row r="1989" spans="5:38" x14ac:dyDescent="0.15">
      <c r="E1989" s="1121">
        <f>'3_入力シート【検査結果表】 排煙設備'!$AZ$162</f>
        <v>0</v>
      </c>
      <c r="J1989" s="699" t="s">
        <v>2070</v>
      </c>
      <c r="K1989" s="699" t="s">
        <v>2071</v>
      </c>
      <c r="L1989" s="852" t="s">
        <v>92</v>
      </c>
      <c r="M1989" s="699" t="s">
        <v>2154</v>
      </c>
      <c r="N1989" s="852" t="s">
        <v>1995</v>
      </c>
      <c r="O1989" s="699" t="s">
        <v>2065</v>
      </c>
      <c r="P1989" s="852" t="s">
        <v>1995</v>
      </c>
      <c r="Q1989" s="699" t="s">
        <v>3514</v>
      </c>
      <c r="R1989" s="699"/>
      <c r="S1989" s="699"/>
      <c r="T1989" s="181"/>
      <c r="U1989" s="181"/>
      <c r="AC1989" s="361" t="str">
        <f t="shared" si="33"/>
        <v>２２検査結果（排煙設備）別記第三号-上記1から5に記載のない事項-7行目-検査結果</v>
      </c>
      <c r="AL1989" s="392" t="s">
        <v>3773</v>
      </c>
    </row>
    <row r="1990" spans="5:38" x14ac:dyDescent="0.15">
      <c r="E1990" s="1121">
        <f>'3_入力シート【検査結果表】 排煙設備'!$BL$162</f>
        <v>0</v>
      </c>
      <c r="J1990" s="699" t="s">
        <v>2070</v>
      </c>
      <c r="K1990" s="699" t="s">
        <v>2071</v>
      </c>
      <c r="L1990" s="852" t="s">
        <v>92</v>
      </c>
      <c r="M1990" s="699" t="s">
        <v>2154</v>
      </c>
      <c r="N1990" s="852" t="s">
        <v>1995</v>
      </c>
      <c r="O1990" s="699" t="s">
        <v>2065</v>
      </c>
      <c r="P1990" s="852" t="s">
        <v>1995</v>
      </c>
      <c r="Q1990" s="699" t="s">
        <v>1996</v>
      </c>
      <c r="R1990" s="699"/>
      <c r="S1990" s="699"/>
      <c r="T1990" s="181"/>
      <c r="U1990" s="181"/>
      <c r="AC1990" s="361" t="str">
        <f t="shared" si="33"/>
        <v>２２検査結果（排煙設備）別記第三号-上記1から5に記載のない事項-7行目-検査者番号</v>
      </c>
      <c r="AL1990" s="392" t="s">
        <v>2754</v>
      </c>
    </row>
    <row r="1991" spans="5:38" x14ac:dyDescent="0.15">
      <c r="E1991" s="1121">
        <f>'3_入力シート【検査結果表】 排煙設備'!$BN$162</f>
        <v>0</v>
      </c>
      <c r="J1991" s="699" t="s">
        <v>2070</v>
      </c>
      <c r="K1991" s="699" t="s">
        <v>2071</v>
      </c>
      <c r="L1991" s="852" t="s">
        <v>92</v>
      </c>
      <c r="M1991" s="699" t="s">
        <v>2154</v>
      </c>
      <c r="N1991" s="852" t="s">
        <v>1995</v>
      </c>
      <c r="O1991" s="699" t="s">
        <v>2065</v>
      </c>
      <c r="P1991" s="852" t="s">
        <v>1995</v>
      </c>
      <c r="Q1991" s="699" t="s">
        <v>1997</v>
      </c>
      <c r="R1991" s="699"/>
      <c r="S1991" s="699"/>
      <c r="T1991" s="181"/>
      <c r="U1991" s="181"/>
      <c r="AC1991" s="361" t="str">
        <f t="shared" si="33"/>
        <v>２２検査結果（排煙設備）別記第三号-上記1から5に記載のない事項-7行目-指摘の具体的内容等</v>
      </c>
      <c r="AL1991" s="392" t="s">
        <v>2755</v>
      </c>
    </row>
    <row r="1992" spans="5:38" x14ac:dyDescent="0.15">
      <c r="E1992" s="1121">
        <f>'3_入力シート【検査結果表】 排煙設備'!$BX$162</f>
        <v>0</v>
      </c>
      <c r="J1992" s="699" t="s">
        <v>2070</v>
      </c>
      <c r="K1992" s="699" t="s">
        <v>2071</v>
      </c>
      <c r="L1992" s="852" t="s">
        <v>92</v>
      </c>
      <c r="M1992" s="699" t="s">
        <v>2154</v>
      </c>
      <c r="N1992" s="852" t="s">
        <v>1995</v>
      </c>
      <c r="O1992" s="699" t="s">
        <v>2065</v>
      </c>
      <c r="P1992" s="852" t="s">
        <v>1995</v>
      </c>
      <c r="Q1992" s="699" t="s">
        <v>1998</v>
      </c>
      <c r="R1992" s="699"/>
      <c r="S1992" s="699"/>
      <c r="T1992" s="181"/>
      <c r="U1992" s="181"/>
      <c r="AC1992" s="361" t="str">
        <f t="shared" si="33"/>
        <v>２２検査結果（排煙設備）別記第三号-上記1から5に記載のない事項-7行目-改善策の具体的内容等</v>
      </c>
      <c r="AL1992" s="392" t="s">
        <v>2756</v>
      </c>
    </row>
    <row r="1993" spans="5:38" x14ac:dyDescent="0.15">
      <c r="E1993" s="1121">
        <f>'3_入力シート【検査結果表】 排煙設備'!$CM$162</f>
        <v>0</v>
      </c>
      <c r="J1993" s="699" t="s">
        <v>2070</v>
      </c>
      <c r="K1993" s="699" t="s">
        <v>2071</v>
      </c>
      <c r="L1993" s="852" t="s">
        <v>92</v>
      </c>
      <c r="M1993" s="699" t="s">
        <v>2154</v>
      </c>
      <c r="N1993" s="852" t="s">
        <v>1995</v>
      </c>
      <c r="O1993" s="699" t="s">
        <v>2065</v>
      </c>
      <c r="P1993" s="852" t="s">
        <v>1995</v>
      </c>
      <c r="Q1993" s="699" t="s">
        <v>1999</v>
      </c>
      <c r="R1993" s="852" t="s">
        <v>1995</v>
      </c>
      <c r="S1993" s="699" t="s">
        <v>2000</v>
      </c>
      <c r="T1993" s="181"/>
      <c r="U1993" s="181"/>
      <c r="AC1993" s="361" t="str">
        <f t="shared" si="33"/>
        <v>２２検査結果（排煙設備）別記第三号-上記1から5に記載のない事項-7行目-改善（予定）年月-年（令和）</v>
      </c>
      <c r="AL1993" s="392" t="s">
        <v>2757</v>
      </c>
    </row>
    <row r="1994" spans="5:38" x14ac:dyDescent="0.15">
      <c r="E1994" s="1121">
        <f>'3_入力シート【検査結果表】 排煙設備'!$CP$162</f>
        <v>0</v>
      </c>
      <c r="J1994" s="699" t="s">
        <v>2070</v>
      </c>
      <c r="K1994" s="699" t="s">
        <v>2071</v>
      </c>
      <c r="L1994" s="852" t="s">
        <v>92</v>
      </c>
      <c r="M1994" s="699" t="s">
        <v>2154</v>
      </c>
      <c r="N1994" s="852" t="s">
        <v>1995</v>
      </c>
      <c r="O1994" s="699" t="s">
        <v>2065</v>
      </c>
      <c r="P1994" s="852" t="s">
        <v>1995</v>
      </c>
      <c r="Q1994" s="699" t="s">
        <v>1999</v>
      </c>
      <c r="R1994" s="852" t="s">
        <v>1995</v>
      </c>
      <c r="S1994" s="699" t="s">
        <v>2001</v>
      </c>
      <c r="T1994" s="181"/>
      <c r="U1994" s="181"/>
      <c r="AC1994" s="361" t="str">
        <f t="shared" si="33"/>
        <v>２２検査結果（排煙設備）別記第三号-上記1から5に記載のない事項-7行目-改善（予定）年月-月</v>
      </c>
      <c r="AL1994" s="392" t="s">
        <v>2758</v>
      </c>
    </row>
    <row r="1995" spans="5:38" x14ac:dyDescent="0.15">
      <c r="E1995" s="1121">
        <f>'3_入力シート【検査結果表】 排煙設備'!$CS$162</f>
        <v>0</v>
      </c>
      <c r="J1995" s="699" t="s">
        <v>2070</v>
      </c>
      <c r="K1995" s="699" t="s">
        <v>2071</v>
      </c>
      <c r="L1995" s="852" t="s">
        <v>92</v>
      </c>
      <c r="M1995" s="699" t="s">
        <v>2154</v>
      </c>
      <c r="N1995" s="852" t="s">
        <v>1995</v>
      </c>
      <c r="O1995" s="699" t="s">
        <v>2065</v>
      </c>
      <c r="P1995" s="852" t="s">
        <v>1995</v>
      </c>
      <c r="Q1995" s="699" t="s">
        <v>1999</v>
      </c>
      <c r="R1995" s="852" t="s">
        <v>1995</v>
      </c>
      <c r="S1995" s="699" t="s">
        <v>2002</v>
      </c>
      <c r="T1995" s="181"/>
      <c r="U1995" s="181"/>
      <c r="AC1995" s="361" t="str">
        <f t="shared" si="33"/>
        <v>２２検査結果（排煙設備）別記第三号-上記1から5に記載のない事項-7行目-改善（予定）年月-状況</v>
      </c>
      <c r="AL1995" s="392" t="s">
        <v>2759</v>
      </c>
    </row>
    <row r="1996" spans="5:38" x14ac:dyDescent="0.15">
      <c r="E1996" s="1121">
        <f>'3_入力シート【検査結果表】 排煙設備'!$M$163</f>
        <v>0</v>
      </c>
      <c r="J1996" s="699" t="s">
        <v>2070</v>
      </c>
      <c r="K1996" s="699" t="s">
        <v>2071</v>
      </c>
      <c r="L1996" s="852" t="s">
        <v>92</v>
      </c>
      <c r="M1996" s="699" t="s">
        <v>2154</v>
      </c>
      <c r="N1996" s="852" t="s">
        <v>1995</v>
      </c>
      <c r="O1996" s="699" t="s">
        <v>2066</v>
      </c>
      <c r="P1996" s="852" t="s">
        <v>1995</v>
      </c>
      <c r="Q1996" s="699" t="s">
        <v>2056</v>
      </c>
      <c r="R1996" s="699"/>
      <c r="S1996" s="699"/>
      <c r="T1996" s="181"/>
      <c r="U1996" s="181"/>
      <c r="AC1996" s="361" t="str">
        <f t="shared" si="33"/>
        <v>２２検査結果（排煙設備）別記第三号-上記1から5に記載のない事項-8行目-番号</v>
      </c>
      <c r="AL1996" s="392" t="s">
        <v>2760</v>
      </c>
    </row>
    <row r="1997" spans="5:38" x14ac:dyDescent="0.15">
      <c r="E1997" s="1121">
        <f>'3_入力シート【検査結果表】 排煙設備'!$P$163</f>
        <v>0</v>
      </c>
      <c r="J1997" s="699" t="s">
        <v>2070</v>
      </c>
      <c r="K1997" s="699" t="s">
        <v>2071</v>
      </c>
      <c r="L1997" s="852" t="s">
        <v>92</v>
      </c>
      <c r="M1997" s="699" t="s">
        <v>2154</v>
      </c>
      <c r="N1997" s="852" t="s">
        <v>1995</v>
      </c>
      <c r="O1997" s="699" t="s">
        <v>2066</v>
      </c>
      <c r="P1997" s="852" t="s">
        <v>1995</v>
      </c>
      <c r="Q1997" s="699" t="s">
        <v>2057</v>
      </c>
      <c r="R1997" s="699"/>
      <c r="S1997" s="699"/>
      <c r="T1997" s="181"/>
      <c r="U1997" s="181"/>
      <c r="AC1997" s="361" t="str">
        <f t="shared" si="33"/>
        <v>２２検査結果（排煙設備）別記第三号-上記1から5に記載のない事項-8行目-検査項目</v>
      </c>
      <c r="AL1997" s="392" t="s">
        <v>2761</v>
      </c>
    </row>
    <row r="1998" spans="5:38" x14ac:dyDescent="0.15">
      <c r="E1998" s="1121">
        <f>'3_入力シート【検査結果表】 排煙設備'!$AA$163</f>
        <v>0</v>
      </c>
      <c r="J1998" s="699" t="s">
        <v>2070</v>
      </c>
      <c r="K1998" s="699" t="s">
        <v>2071</v>
      </c>
      <c r="L1998" s="852" t="s">
        <v>92</v>
      </c>
      <c r="M1998" s="699" t="s">
        <v>2154</v>
      </c>
      <c r="N1998" s="852" t="s">
        <v>1995</v>
      </c>
      <c r="O1998" s="699" t="s">
        <v>2066</v>
      </c>
      <c r="P1998" s="852" t="s">
        <v>1995</v>
      </c>
      <c r="Q1998" s="699" t="s">
        <v>2058</v>
      </c>
      <c r="R1998" s="699"/>
      <c r="S1998" s="699"/>
      <c r="T1998" s="181"/>
      <c r="U1998" s="181"/>
      <c r="AC1998" s="361" t="str">
        <f t="shared" si="33"/>
        <v>２２検査結果（排煙設備）別記第三号-上記1から5に記載のない事項-8行目-検査事項</v>
      </c>
      <c r="AL1998" s="392" t="s">
        <v>2762</v>
      </c>
    </row>
    <row r="1999" spans="5:38" x14ac:dyDescent="0.15">
      <c r="E1999" s="1121">
        <f>'3_入力シート【検査結果表】 排煙設備'!$AZ$163</f>
        <v>0</v>
      </c>
      <c r="J1999" s="699" t="s">
        <v>2070</v>
      </c>
      <c r="K1999" s="699" t="s">
        <v>2071</v>
      </c>
      <c r="L1999" s="852" t="s">
        <v>92</v>
      </c>
      <c r="M1999" s="699" t="s">
        <v>2154</v>
      </c>
      <c r="N1999" s="852" t="s">
        <v>1995</v>
      </c>
      <c r="O1999" s="699" t="s">
        <v>2066</v>
      </c>
      <c r="P1999" s="852" t="s">
        <v>1995</v>
      </c>
      <c r="Q1999" s="699" t="s">
        <v>3514</v>
      </c>
      <c r="R1999" s="699"/>
      <c r="S1999" s="699"/>
      <c r="T1999" s="181"/>
      <c r="U1999" s="181"/>
      <c r="AC1999" s="361" t="str">
        <f t="shared" si="33"/>
        <v>２２検査結果（排煙設備）別記第三号-上記1から5に記載のない事項-8行目-検査結果</v>
      </c>
      <c r="AL1999" s="392" t="s">
        <v>3774</v>
      </c>
    </row>
    <row r="2000" spans="5:38" x14ac:dyDescent="0.15">
      <c r="E2000" s="1121">
        <f>'3_入力シート【検査結果表】 排煙設備'!$BL$163</f>
        <v>0</v>
      </c>
      <c r="J2000" s="699" t="s">
        <v>2070</v>
      </c>
      <c r="K2000" s="699" t="s">
        <v>2071</v>
      </c>
      <c r="L2000" s="852" t="s">
        <v>92</v>
      </c>
      <c r="M2000" s="699" t="s">
        <v>2154</v>
      </c>
      <c r="N2000" s="852" t="s">
        <v>1995</v>
      </c>
      <c r="O2000" s="699" t="s">
        <v>2066</v>
      </c>
      <c r="P2000" s="852" t="s">
        <v>1995</v>
      </c>
      <c r="Q2000" s="699" t="s">
        <v>1996</v>
      </c>
      <c r="R2000" s="699"/>
      <c r="S2000" s="699"/>
      <c r="T2000" s="181"/>
      <c r="U2000" s="181"/>
      <c r="AC2000" s="361" t="str">
        <f t="shared" si="33"/>
        <v>２２検査結果（排煙設備）別記第三号-上記1から5に記載のない事項-8行目-検査者番号</v>
      </c>
      <c r="AL2000" s="392" t="s">
        <v>2763</v>
      </c>
    </row>
    <row r="2001" spans="5:38" x14ac:dyDescent="0.15">
      <c r="E2001" s="1121">
        <f>'3_入力シート【検査結果表】 排煙設備'!$BN$163</f>
        <v>0</v>
      </c>
      <c r="J2001" s="699" t="s">
        <v>2070</v>
      </c>
      <c r="K2001" s="699" t="s">
        <v>2071</v>
      </c>
      <c r="L2001" s="852" t="s">
        <v>92</v>
      </c>
      <c r="M2001" s="699" t="s">
        <v>2154</v>
      </c>
      <c r="N2001" s="852" t="s">
        <v>1995</v>
      </c>
      <c r="O2001" s="699" t="s">
        <v>2066</v>
      </c>
      <c r="P2001" s="852" t="s">
        <v>1995</v>
      </c>
      <c r="Q2001" s="699" t="s">
        <v>1997</v>
      </c>
      <c r="R2001" s="699"/>
      <c r="S2001" s="699"/>
      <c r="T2001" s="181"/>
      <c r="U2001" s="181"/>
      <c r="AC2001" s="361" t="str">
        <f t="shared" si="33"/>
        <v>２２検査結果（排煙設備）別記第三号-上記1から5に記載のない事項-8行目-指摘の具体的内容等</v>
      </c>
      <c r="AL2001" s="392" t="s">
        <v>2764</v>
      </c>
    </row>
    <row r="2002" spans="5:38" x14ac:dyDescent="0.15">
      <c r="E2002" s="1121">
        <f>'3_入力シート【検査結果表】 排煙設備'!$BX$163</f>
        <v>0</v>
      </c>
      <c r="J2002" s="699" t="s">
        <v>2070</v>
      </c>
      <c r="K2002" s="699" t="s">
        <v>2071</v>
      </c>
      <c r="L2002" s="852" t="s">
        <v>92</v>
      </c>
      <c r="M2002" s="699" t="s">
        <v>2154</v>
      </c>
      <c r="N2002" s="852" t="s">
        <v>1995</v>
      </c>
      <c r="O2002" s="699" t="s">
        <v>2066</v>
      </c>
      <c r="P2002" s="852" t="s">
        <v>1995</v>
      </c>
      <c r="Q2002" s="699" t="s">
        <v>1998</v>
      </c>
      <c r="R2002" s="699"/>
      <c r="S2002" s="699"/>
      <c r="T2002" s="181"/>
      <c r="U2002" s="181"/>
      <c r="AC2002" s="361" t="str">
        <f t="shared" si="33"/>
        <v>２２検査結果（排煙設備）別記第三号-上記1から5に記載のない事項-8行目-改善策の具体的内容等</v>
      </c>
      <c r="AL2002" s="392" t="s">
        <v>2765</v>
      </c>
    </row>
    <row r="2003" spans="5:38" x14ac:dyDescent="0.15">
      <c r="E2003" s="1121">
        <f>'3_入力シート【検査結果表】 排煙設備'!$CM$163</f>
        <v>0</v>
      </c>
      <c r="J2003" s="699" t="s">
        <v>2070</v>
      </c>
      <c r="K2003" s="699" t="s">
        <v>2071</v>
      </c>
      <c r="L2003" s="852" t="s">
        <v>92</v>
      </c>
      <c r="M2003" s="699" t="s">
        <v>2154</v>
      </c>
      <c r="N2003" s="852" t="s">
        <v>1995</v>
      </c>
      <c r="O2003" s="699" t="s">
        <v>2066</v>
      </c>
      <c r="P2003" s="852" t="s">
        <v>1995</v>
      </c>
      <c r="Q2003" s="699" t="s">
        <v>1999</v>
      </c>
      <c r="R2003" s="852" t="s">
        <v>1995</v>
      </c>
      <c r="S2003" s="699" t="s">
        <v>2000</v>
      </c>
      <c r="T2003" s="181"/>
      <c r="U2003" s="181"/>
      <c r="AC2003" s="361" t="str">
        <f t="shared" si="33"/>
        <v>２２検査結果（排煙設備）別記第三号-上記1から5に記載のない事項-8行目-改善（予定）年月-年（令和）</v>
      </c>
      <c r="AL2003" s="392" t="s">
        <v>2766</v>
      </c>
    </row>
    <row r="2004" spans="5:38" x14ac:dyDescent="0.15">
      <c r="E2004" s="1121">
        <f>'3_入力シート【検査結果表】 排煙設備'!$CP$163</f>
        <v>0</v>
      </c>
      <c r="J2004" s="699" t="s">
        <v>2070</v>
      </c>
      <c r="K2004" s="699" t="s">
        <v>2071</v>
      </c>
      <c r="L2004" s="852" t="s">
        <v>92</v>
      </c>
      <c r="M2004" s="699" t="s">
        <v>2154</v>
      </c>
      <c r="N2004" s="852" t="s">
        <v>1995</v>
      </c>
      <c r="O2004" s="699" t="s">
        <v>2066</v>
      </c>
      <c r="P2004" s="852" t="s">
        <v>1995</v>
      </c>
      <c r="Q2004" s="699" t="s">
        <v>1999</v>
      </c>
      <c r="R2004" s="852" t="s">
        <v>1995</v>
      </c>
      <c r="S2004" s="699" t="s">
        <v>2001</v>
      </c>
      <c r="T2004" s="181"/>
      <c r="U2004" s="181"/>
      <c r="AC2004" s="361" t="str">
        <f t="shared" si="33"/>
        <v>２２検査結果（排煙設備）別記第三号-上記1から5に記載のない事項-8行目-改善（予定）年月-月</v>
      </c>
      <c r="AL2004" s="392" t="s">
        <v>2767</v>
      </c>
    </row>
    <row r="2005" spans="5:38" x14ac:dyDescent="0.15">
      <c r="E2005" s="1121">
        <f>'3_入力シート【検査結果表】 排煙設備'!$CS$163</f>
        <v>0</v>
      </c>
      <c r="J2005" s="699" t="s">
        <v>2070</v>
      </c>
      <c r="K2005" s="699" t="s">
        <v>2071</v>
      </c>
      <c r="L2005" s="852" t="s">
        <v>92</v>
      </c>
      <c r="M2005" s="699" t="s">
        <v>2154</v>
      </c>
      <c r="N2005" s="852" t="s">
        <v>1995</v>
      </c>
      <c r="O2005" s="699" t="s">
        <v>2066</v>
      </c>
      <c r="P2005" s="852" t="s">
        <v>1995</v>
      </c>
      <c r="Q2005" s="699" t="s">
        <v>1999</v>
      </c>
      <c r="R2005" s="852" t="s">
        <v>1995</v>
      </c>
      <c r="S2005" s="699" t="s">
        <v>2002</v>
      </c>
      <c r="T2005" s="181"/>
      <c r="U2005" s="181"/>
      <c r="AC2005" s="361" t="str">
        <f t="shared" si="33"/>
        <v>２２検査結果（排煙設備）別記第三号-上記1から5に記載のない事項-8行目-改善（予定）年月-状況</v>
      </c>
      <c r="AL2005" s="392" t="s">
        <v>2768</v>
      </c>
    </row>
    <row r="2006" spans="5:38" x14ac:dyDescent="0.15">
      <c r="E2006" s="1121">
        <f>'3_入力シート【検査結果表】 排煙設備'!$M$164</f>
        <v>0</v>
      </c>
      <c r="J2006" s="699" t="s">
        <v>2070</v>
      </c>
      <c r="K2006" s="699" t="s">
        <v>2071</v>
      </c>
      <c r="L2006" s="852" t="s">
        <v>92</v>
      </c>
      <c r="M2006" s="699" t="s">
        <v>2154</v>
      </c>
      <c r="N2006" s="852" t="s">
        <v>1995</v>
      </c>
      <c r="O2006" s="699" t="s">
        <v>2067</v>
      </c>
      <c r="P2006" s="852" t="s">
        <v>1995</v>
      </c>
      <c r="Q2006" s="699" t="s">
        <v>2056</v>
      </c>
      <c r="R2006" s="699"/>
      <c r="S2006" s="699"/>
      <c r="T2006" s="181"/>
      <c r="U2006" s="181"/>
      <c r="AC2006" s="361" t="str">
        <f t="shared" si="33"/>
        <v>２２検査結果（排煙設備）別記第三号-上記1から5に記載のない事項-9行目-番号</v>
      </c>
      <c r="AL2006" s="392" t="s">
        <v>2769</v>
      </c>
    </row>
    <row r="2007" spans="5:38" x14ac:dyDescent="0.15">
      <c r="E2007" s="1121">
        <f>'3_入力シート【検査結果表】 排煙設備'!$P$164</f>
        <v>0</v>
      </c>
      <c r="J2007" s="699" t="s">
        <v>2070</v>
      </c>
      <c r="K2007" s="699" t="s">
        <v>2071</v>
      </c>
      <c r="L2007" s="852" t="s">
        <v>92</v>
      </c>
      <c r="M2007" s="699" t="s">
        <v>2154</v>
      </c>
      <c r="N2007" s="852" t="s">
        <v>1995</v>
      </c>
      <c r="O2007" s="699" t="s">
        <v>2067</v>
      </c>
      <c r="P2007" s="852" t="s">
        <v>1995</v>
      </c>
      <c r="Q2007" s="699" t="s">
        <v>2057</v>
      </c>
      <c r="R2007" s="699"/>
      <c r="S2007" s="699"/>
      <c r="T2007" s="181"/>
      <c r="U2007" s="181"/>
      <c r="AC2007" s="361" t="str">
        <f t="shared" si="33"/>
        <v>２２検査結果（排煙設備）別記第三号-上記1から5に記載のない事項-9行目-検査項目</v>
      </c>
      <c r="AL2007" s="392" t="s">
        <v>2770</v>
      </c>
    </row>
    <row r="2008" spans="5:38" x14ac:dyDescent="0.15">
      <c r="E2008" s="1121">
        <f>'3_入力シート【検査結果表】 排煙設備'!$AA$164</f>
        <v>0</v>
      </c>
      <c r="J2008" s="699" t="s">
        <v>2070</v>
      </c>
      <c r="K2008" s="699" t="s">
        <v>2071</v>
      </c>
      <c r="L2008" s="852" t="s">
        <v>92</v>
      </c>
      <c r="M2008" s="699" t="s">
        <v>2154</v>
      </c>
      <c r="N2008" s="852" t="s">
        <v>1995</v>
      </c>
      <c r="O2008" s="699" t="s">
        <v>2067</v>
      </c>
      <c r="P2008" s="852" t="s">
        <v>1995</v>
      </c>
      <c r="Q2008" s="699" t="s">
        <v>2058</v>
      </c>
      <c r="R2008" s="699"/>
      <c r="S2008" s="699"/>
      <c r="T2008" s="181"/>
      <c r="U2008" s="181"/>
      <c r="AC2008" s="361" t="str">
        <f t="shared" si="33"/>
        <v>２２検査結果（排煙設備）別記第三号-上記1から5に記載のない事項-9行目-検査事項</v>
      </c>
      <c r="AL2008" s="392" t="s">
        <v>2771</v>
      </c>
    </row>
    <row r="2009" spans="5:38" x14ac:dyDescent="0.15">
      <c r="E2009" s="1121">
        <f>'3_入力シート【検査結果表】 排煙設備'!$AZ$164</f>
        <v>0</v>
      </c>
      <c r="J2009" s="699" t="s">
        <v>2070</v>
      </c>
      <c r="K2009" s="699" t="s">
        <v>2071</v>
      </c>
      <c r="L2009" s="852" t="s">
        <v>92</v>
      </c>
      <c r="M2009" s="699" t="s">
        <v>2154</v>
      </c>
      <c r="N2009" s="852" t="s">
        <v>1995</v>
      </c>
      <c r="O2009" s="699" t="s">
        <v>2067</v>
      </c>
      <c r="P2009" s="852" t="s">
        <v>1995</v>
      </c>
      <c r="Q2009" s="699" t="s">
        <v>3514</v>
      </c>
      <c r="R2009" s="699"/>
      <c r="S2009" s="699"/>
      <c r="T2009" s="181"/>
      <c r="U2009" s="181"/>
      <c r="AC2009" s="361" t="str">
        <f t="shared" ref="AC2009:AC2072" si="34">CONCATENATE(J2009,K2009,L2009,M2009,N2009,O2009,P2009,Q2009,R2009,S2009,T2009,U2009)</f>
        <v>２２検査結果（排煙設備）別記第三号-上記1から5に記載のない事項-9行目-検査結果</v>
      </c>
      <c r="AL2009" s="392" t="s">
        <v>3775</v>
      </c>
    </row>
    <row r="2010" spans="5:38" x14ac:dyDescent="0.15">
      <c r="E2010" s="1121">
        <f>'3_入力シート【検査結果表】 排煙設備'!$BL$164</f>
        <v>0</v>
      </c>
      <c r="J2010" s="699" t="s">
        <v>2070</v>
      </c>
      <c r="K2010" s="699" t="s">
        <v>2071</v>
      </c>
      <c r="L2010" s="852" t="s">
        <v>92</v>
      </c>
      <c r="M2010" s="699" t="s">
        <v>2154</v>
      </c>
      <c r="N2010" s="852" t="s">
        <v>1995</v>
      </c>
      <c r="O2010" s="699" t="s">
        <v>2067</v>
      </c>
      <c r="P2010" s="852" t="s">
        <v>1995</v>
      </c>
      <c r="Q2010" s="699" t="s">
        <v>1996</v>
      </c>
      <c r="R2010" s="699"/>
      <c r="S2010" s="699"/>
      <c r="T2010" s="181"/>
      <c r="U2010" s="181"/>
      <c r="AC2010" s="361" t="str">
        <f t="shared" si="34"/>
        <v>２２検査結果（排煙設備）別記第三号-上記1から5に記載のない事項-9行目-検査者番号</v>
      </c>
      <c r="AL2010" s="392" t="s">
        <v>2772</v>
      </c>
    </row>
    <row r="2011" spans="5:38" x14ac:dyDescent="0.15">
      <c r="E2011" s="1121">
        <f>'3_入力シート【検査結果表】 排煙設備'!$BN$164</f>
        <v>0</v>
      </c>
      <c r="J2011" s="699" t="s">
        <v>2070</v>
      </c>
      <c r="K2011" s="699" t="s">
        <v>2071</v>
      </c>
      <c r="L2011" s="852" t="s">
        <v>92</v>
      </c>
      <c r="M2011" s="699" t="s">
        <v>2154</v>
      </c>
      <c r="N2011" s="852" t="s">
        <v>1995</v>
      </c>
      <c r="O2011" s="699" t="s">
        <v>2067</v>
      </c>
      <c r="P2011" s="852" t="s">
        <v>1995</v>
      </c>
      <c r="Q2011" s="699" t="s">
        <v>1997</v>
      </c>
      <c r="R2011" s="699"/>
      <c r="S2011" s="699"/>
      <c r="T2011" s="181"/>
      <c r="U2011" s="181"/>
      <c r="AC2011" s="361" t="str">
        <f t="shared" si="34"/>
        <v>２２検査結果（排煙設備）別記第三号-上記1から5に記載のない事項-9行目-指摘の具体的内容等</v>
      </c>
      <c r="AL2011" s="392" t="s">
        <v>2773</v>
      </c>
    </row>
    <row r="2012" spans="5:38" x14ac:dyDescent="0.15">
      <c r="E2012" s="1121">
        <f>'3_入力シート【検査結果表】 排煙設備'!$BX$164</f>
        <v>0</v>
      </c>
      <c r="J2012" s="699" t="s">
        <v>2070</v>
      </c>
      <c r="K2012" s="699" t="s">
        <v>2071</v>
      </c>
      <c r="L2012" s="852" t="s">
        <v>92</v>
      </c>
      <c r="M2012" s="699" t="s">
        <v>2154</v>
      </c>
      <c r="N2012" s="852" t="s">
        <v>1995</v>
      </c>
      <c r="O2012" s="699" t="s">
        <v>2067</v>
      </c>
      <c r="P2012" s="852" t="s">
        <v>1995</v>
      </c>
      <c r="Q2012" s="699" t="s">
        <v>1998</v>
      </c>
      <c r="R2012" s="699"/>
      <c r="S2012" s="699"/>
      <c r="T2012" s="181"/>
      <c r="U2012" s="181"/>
      <c r="AC2012" s="361" t="str">
        <f t="shared" si="34"/>
        <v>２２検査結果（排煙設備）別記第三号-上記1から5に記載のない事項-9行目-改善策の具体的内容等</v>
      </c>
      <c r="AL2012" s="392" t="s">
        <v>2774</v>
      </c>
    </row>
    <row r="2013" spans="5:38" x14ac:dyDescent="0.15">
      <c r="E2013" s="1121">
        <f>'3_入力シート【検査結果表】 排煙設備'!$CM$164</f>
        <v>0</v>
      </c>
      <c r="J2013" s="699" t="s">
        <v>2070</v>
      </c>
      <c r="K2013" s="699" t="s">
        <v>2071</v>
      </c>
      <c r="L2013" s="852" t="s">
        <v>92</v>
      </c>
      <c r="M2013" s="699" t="s">
        <v>2154</v>
      </c>
      <c r="N2013" s="852" t="s">
        <v>1995</v>
      </c>
      <c r="O2013" s="699" t="s">
        <v>2067</v>
      </c>
      <c r="P2013" s="852" t="s">
        <v>1995</v>
      </c>
      <c r="Q2013" s="699" t="s">
        <v>1999</v>
      </c>
      <c r="R2013" s="852" t="s">
        <v>1995</v>
      </c>
      <c r="S2013" s="699" t="s">
        <v>2000</v>
      </c>
      <c r="T2013" s="181"/>
      <c r="U2013" s="181"/>
      <c r="AC2013" s="361" t="str">
        <f t="shared" si="34"/>
        <v>２２検査結果（排煙設備）別記第三号-上記1から5に記載のない事項-9行目-改善（予定）年月-年（令和）</v>
      </c>
      <c r="AL2013" s="392" t="s">
        <v>2775</v>
      </c>
    </row>
    <row r="2014" spans="5:38" x14ac:dyDescent="0.15">
      <c r="E2014" s="1121">
        <f>'3_入力シート【検査結果表】 排煙設備'!$CP$164</f>
        <v>0</v>
      </c>
      <c r="J2014" s="699" t="s">
        <v>2070</v>
      </c>
      <c r="K2014" s="699" t="s">
        <v>2071</v>
      </c>
      <c r="L2014" s="852" t="s">
        <v>92</v>
      </c>
      <c r="M2014" s="699" t="s">
        <v>2154</v>
      </c>
      <c r="N2014" s="852" t="s">
        <v>1995</v>
      </c>
      <c r="O2014" s="699" t="s">
        <v>2067</v>
      </c>
      <c r="P2014" s="852" t="s">
        <v>1995</v>
      </c>
      <c r="Q2014" s="699" t="s">
        <v>1999</v>
      </c>
      <c r="R2014" s="852" t="s">
        <v>1995</v>
      </c>
      <c r="S2014" s="699" t="s">
        <v>2001</v>
      </c>
      <c r="T2014" s="181"/>
      <c r="U2014" s="181"/>
      <c r="AC2014" s="361" t="str">
        <f t="shared" si="34"/>
        <v>２２検査結果（排煙設備）別記第三号-上記1から5に記載のない事項-9行目-改善（予定）年月-月</v>
      </c>
      <c r="AL2014" s="392" t="s">
        <v>2776</v>
      </c>
    </row>
    <row r="2015" spans="5:38" x14ac:dyDescent="0.15">
      <c r="E2015" s="1121">
        <f>'3_入力シート【検査結果表】 排煙設備'!$CS$164</f>
        <v>0</v>
      </c>
      <c r="J2015" s="699" t="s">
        <v>2070</v>
      </c>
      <c r="K2015" s="699" t="s">
        <v>2071</v>
      </c>
      <c r="L2015" s="852" t="s">
        <v>92</v>
      </c>
      <c r="M2015" s="699" t="s">
        <v>2154</v>
      </c>
      <c r="N2015" s="852" t="s">
        <v>1995</v>
      </c>
      <c r="O2015" s="699" t="s">
        <v>2067</v>
      </c>
      <c r="P2015" s="852" t="s">
        <v>1995</v>
      </c>
      <c r="Q2015" s="699" t="s">
        <v>1999</v>
      </c>
      <c r="R2015" s="852" t="s">
        <v>1995</v>
      </c>
      <c r="S2015" s="699" t="s">
        <v>2002</v>
      </c>
      <c r="T2015" s="181"/>
      <c r="U2015" s="181"/>
      <c r="AC2015" s="361" t="str">
        <f t="shared" si="34"/>
        <v>２２検査結果（排煙設備）別記第三号-上記1から5に記載のない事項-9行目-改善（予定）年月-状況</v>
      </c>
      <c r="AL2015" s="392" t="s">
        <v>2777</v>
      </c>
    </row>
    <row r="2016" spans="5:38" x14ac:dyDescent="0.15">
      <c r="E2016" s="1121">
        <f>'3_入力シート【検査結果表】 排煙設備'!$M$165</f>
        <v>0</v>
      </c>
      <c r="J2016" s="699" t="s">
        <v>2070</v>
      </c>
      <c r="K2016" s="699" t="s">
        <v>2071</v>
      </c>
      <c r="L2016" s="852" t="s">
        <v>92</v>
      </c>
      <c r="M2016" s="699" t="s">
        <v>2154</v>
      </c>
      <c r="N2016" s="852" t="s">
        <v>1995</v>
      </c>
      <c r="O2016" s="699" t="s">
        <v>2068</v>
      </c>
      <c r="P2016" s="852" t="s">
        <v>1995</v>
      </c>
      <c r="Q2016" s="699" t="s">
        <v>2056</v>
      </c>
      <c r="R2016" s="699"/>
      <c r="S2016" s="699"/>
      <c r="T2016" s="181"/>
      <c r="U2016" s="181"/>
      <c r="AC2016" s="361" t="str">
        <f t="shared" si="34"/>
        <v>２２検査結果（排煙設備）別記第三号-上記1から5に記載のない事項-10行目-番号</v>
      </c>
      <c r="AL2016" s="392" t="s">
        <v>2778</v>
      </c>
    </row>
    <row r="2017" spans="5:38" x14ac:dyDescent="0.15">
      <c r="E2017" s="1121">
        <f>'3_入力シート【検査結果表】 排煙設備'!$P$165</f>
        <v>0</v>
      </c>
      <c r="J2017" s="699" t="s">
        <v>2070</v>
      </c>
      <c r="K2017" s="699" t="s">
        <v>2071</v>
      </c>
      <c r="L2017" s="852" t="s">
        <v>92</v>
      </c>
      <c r="M2017" s="699" t="s">
        <v>2154</v>
      </c>
      <c r="N2017" s="852" t="s">
        <v>1995</v>
      </c>
      <c r="O2017" s="699" t="s">
        <v>2068</v>
      </c>
      <c r="P2017" s="852" t="s">
        <v>1995</v>
      </c>
      <c r="Q2017" s="699" t="s">
        <v>2057</v>
      </c>
      <c r="R2017" s="699"/>
      <c r="S2017" s="699"/>
      <c r="T2017" s="181"/>
      <c r="U2017" s="181"/>
      <c r="AC2017" s="361" t="str">
        <f t="shared" si="34"/>
        <v>２２検査結果（排煙設備）別記第三号-上記1から5に記載のない事項-10行目-検査項目</v>
      </c>
      <c r="AL2017" s="392" t="s">
        <v>2779</v>
      </c>
    </row>
    <row r="2018" spans="5:38" x14ac:dyDescent="0.15">
      <c r="E2018" s="1121">
        <f>'3_入力シート【検査結果表】 排煙設備'!$AA$165</f>
        <v>0</v>
      </c>
      <c r="J2018" s="699" t="s">
        <v>2070</v>
      </c>
      <c r="K2018" s="699" t="s">
        <v>2071</v>
      </c>
      <c r="L2018" s="852" t="s">
        <v>92</v>
      </c>
      <c r="M2018" s="699" t="s">
        <v>2154</v>
      </c>
      <c r="N2018" s="852" t="s">
        <v>1995</v>
      </c>
      <c r="O2018" s="699" t="s">
        <v>2068</v>
      </c>
      <c r="P2018" s="852" t="s">
        <v>1995</v>
      </c>
      <c r="Q2018" s="699" t="s">
        <v>2058</v>
      </c>
      <c r="R2018" s="699"/>
      <c r="S2018" s="699"/>
      <c r="T2018" s="181"/>
      <c r="U2018" s="181"/>
      <c r="AC2018" s="361" t="str">
        <f t="shared" si="34"/>
        <v>２２検査結果（排煙設備）別記第三号-上記1から5に記載のない事項-10行目-検査事項</v>
      </c>
      <c r="AL2018" s="392" t="s">
        <v>2780</v>
      </c>
    </row>
    <row r="2019" spans="5:38" x14ac:dyDescent="0.15">
      <c r="E2019" s="1121">
        <f>'3_入力シート【検査結果表】 排煙設備'!$AZ$165</f>
        <v>0</v>
      </c>
      <c r="J2019" s="699" t="s">
        <v>2070</v>
      </c>
      <c r="K2019" s="699" t="s">
        <v>2071</v>
      </c>
      <c r="L2019" s="852" t="s">
        <v>92</v>
      </c>
      <c r="M2019" s="699" t="s">
        <v>2154</v>
      </c>
      <c r="N2019" s="852" t="s">
        <v>1995</v>
      </c>
      <c r="O2019" s="699" t="s">
        <v>2068</v>
      </c>
      <c r="P2019" s="852" t="s">
        <v>1995</v>
      </c>
      <c r="Q2019" s="699" t="s">
        <v>3514</v>
      </c>
      <c r="R2019" s="699"/>
      <c r="S2019" s="699"/>
      <c r="T2019" s="181"/>
      <c r="U2019" s="181"/>
      <c r="AC2019" s="361" t="str">
        <f t="shared" si="34"/>
        <v>２２検査結果（排煙設備）別記第三号-上記1から5に記載のない事項-10行目-検査結果</v>
      </c>
      <c r="AL2019" s="392" t="s">
        <v>3776</v>
      </c>
    </row>
    <row r="2020" spans="5:38" x14ac:dyDescent="0.15">
      <c r="E2020" s="1121">
        <f>'3_入力シート【検査結果表】 排煙設備'!$BL$165</f>
        <v>0</v>
      </c>
      <c r="J2020" s="699" t="s">
        <v>2070</v>
      </c>
      <c r="K2020" s="699" t="s">
        <v>2071</v>
      </c>
      <c r="L2020" s="852" t="s">
        <v>92</v>
      </c>
      <c r="M2020" s="699" t="s">
        <v>2154</v>
      </c>
      <c r="N2020" s="852" t="s">
        <v>1995</v>
      </c>
      <c r="O2020" s="699" t="s">
        <v>2068</v>
      </c>
      <c r="P2020" s="852" t="s">
        <v>1995</v>
      </c>
      <c r="Q2020" s="699" t="s">
        <v>1996</v>
      </c>
      <c r="R2020" s="699"/>
      <c r="S2020" s="699"/>
      <c r="T2020" s="181"/>
      <c r="U2020" s="181"/>
      <c r="AC2020" s="361" t="str">
        <f t="shared" si="34"/>
        <v>２２検査結果（排煙設備）別記第三号-上記1から5に記載のない事項-10行目-検査者番号</v>
      </c>
      <c r="AL2020" s="392" t="s">
        <v>2781</v>
      </c>
    </row>
    <row r="2021" spans="5:38" x14ac:dyDescent="0.15">
      <c r="E2021" s="1121">
        <f>'3_入力シート【検査結果表】 排煙設備'!$BN$165</f>
        <v>0</v>
      </c>
      <c r="J2021" s="699" t="s">
        <v>2070</v>
      </c>
      <c r="K2021" s="699" t="s">
        <v>2071</v>
      </c>
      <c r="L2021" s="852" t="s">
        <v>92</v>
      </c>
      <c r="M2021" s="699" t="s">
        <v>2154</v>
      </c>
      <c r="N2021" s="852" t="s">
        <v>1995</v>
      </c>
      <c r="O2021" s="699" t="s">
        <v>2068</v>
      </c>
      <c r="P2021" s="852" t="s">
        <v>1995</v>
      </c>
      <c r="Q2021" s="699" t="s">
        <v>1997</v>
      </c>
      <c r="R2021" s="699"/>
      <c r="S2021" s="699"/>
      <c r="T2021" s="181"/>
      <c r="U2021" s="181"/>
      <c r="AC2021" s="361" t="str">
        <f t="shared" si="34"/>
        <v>２２検査結果（排煙設備）別記第三号-上記1から5に記載のない事項-10行目-指摘の具体的内容等</v>
      </c>
      <c r="AL2021" s="392" t="s">
        <v>2782</v>
      </c>
    </row>
    <row r="2022" spans="5:38" x14ac:dyDescent="0.15">
      <c r="E2022" s="1121">
        <f>'3_入力シート【検査結果表】 排煙設備'!$BX$165</f>
        <v>0</v>
      </c>
      <c r="J2022" s="699" t="s">
        <v>2070</v>
      </c>
      <c r="K2022" s="699" t="s">
        <v>2071</v>
      </c>
      <c r="L2022" s="852" t="s">
        <v>92</v>
      </c>
      <c r="M2022" s="699" t="s">
        <v>2154</v>
      </c>
      <c r="N2022" s="852" t="s">
        <v>1995</v>
      </c>
      <c r="O2022" s="699" t="s">
        <v>2068</v>
      </c>
      <c r="P2022" s="852" t="s">
        <v>1995</v>
      </c>
      <c r="Q2022" s="699" t="s">
        <v>1998</v>
      </c>
      <c r="R2022" s="699"/>
      <c r="S2022" s="699"/>
      <c r="T2022" s="181"/>
      <c r="U2022" s="181"/>
      <c r="AC2022" s="361" t="str">
        <f t="shared" si="34"/>
        <v>２２検査結果（排煙設備）別記第三号-上記1から5に記載のない事項-10行目-改善策の具体的内容等</v>
      </c>
      <c r="AL2022" s="392" t="s">
        <v>2783</v>
      </c>
    </row>
    <row r="2023" spans="5:38" x14ac:dyDescent="0.15">
      <c r="E2023" s="1121">
        <f>'3_入力シート【検査結果表】 排煙設備'!$CM$165</f>
        <v>0</v>
      </c>
      <c r="J2023" s="699" t="s">
        <v>2070</v>
      </c>
      <c r="K2023" s="699" t="s">
        <v>2071</v>
      </c>
      <c r="L2023" s="852" t="s">
        <v>92</v>
      </c>
      <c r="M2023" s="699" t="s">
        <v>2154</v>
      </c>
      <c r="N2023" s="852" t="s">
        <v>1995</v>
      </c>
      <c r="O2023" s="699" t="s">
        <v>2068</v>
      </c>
      <c r="P2023" s="852" t="s">
        <v>1995</v>
      </c>
      <c r="Q2023" s="699" t="s">
        <v>1999</v>
      </c>
      <c r="R2023" s="852" t="s">
        <v>1995</v>
      </c>
      <c r="S2023" s="699" t="s">
        <v>2000</v>
      </c>
      <c r="T2023" s="181"/>
      <c r="U2023" s="181"/>
      <c r="AC2023" s="361" t="str">
        <f t="shared" si="34"/>
        <v>２２検査結果（排煙設備）別記第三号-上記1から5に記載のない事項-10行目-改善（予定）年月-年（令和）</v>
      </c>
      <c r="AL2023" s="392" t="s">
        <v>2784</v>
      </c>
    </row>
    <row r="2024" spans="5:38" x14ac:dyDescent="0.15">
      <c r="E2024" s="1121">
        <f>'3_入力シート【検査結果表】 排煙設備'!$CP$165</f>
        <v>0</v>
      </c>
      <c r="J2024" s="699" t="s">
        <v>2070</v>
      </c>
      <c r="K2024" s="699" t="s">
        <v>2071</v>
      </c>
      <c r="L2024" s="852" t="s">
        <v>92</v>
      </c>
      <c r="M2024" s="699" t="s">
        <v>2154</v>
      </c>
      <c r="N2024" s="852" t="s">
        <v>1995</v>
      </c>
      <c r="O2024" s="699" t="s">
        <v>2068</v>
      </c>
      <c r="P2024" s="852" t="s">
        <v>1995</v>
      </c>
      <c r="Q2024" s="699" t="s">
        <v>1999</v>
      </c>
      <c r="R2024" s="852" t="s">
        <v>1995</v>
      </c>
      <c r="S2024" s="699" t="s">
        <v>2001</v>
      </c>
      <c r="T2024" s="181"/>
      <c r="U2024" s="181"/>
      <c r="AC2024" s="361" t="str">
        <f t="shared" si="34"/>
        <v>２２検査結果（排煙設備）別記第三号-上記1から5に記載のない事項-10行目-改善（予定）年月-月</v>
      </c>
      <c r="AL2024" s="392" t="s">
        <v>2785</v>
      </c>
    </row>
    <row r="2025" spans="5:38" x14ac:dyDescent="0.15">
      <c r="E2025" s="1121">
        <f>'3_入力シート【検査結果表】 排煙設備'!$CS$165</f>
        <v>0</v>
      </c>
      <c r="J2025" s="699" t="s">
        <v>2070</v>
      </c>
      <c r="K2025" s="699" t="s">
        <v>2071</v>
      </c>
      <c r="L2025" s="852" t="s">
        <v>92</v>
      </c>
      <c r="M2025" s="699" t="s">
        <v>2154</v>
      </c>
      <c r="N2025" s="852" t="s">
        <v>1995</v>
      </c>
      <c r="O2025" s="699" t="s">
        <v>2068</v>
      </c>
      <c r="P2025" s="852" t="s">
        <v>1995</v>
      </c>
      <c r="Q2025" s="699" t="s">
        <v>1999</v>
      </c>
      <c r="R2025" s="852" t="s">
        <v>1995</v>
      </c>
      <c r="S2025" s="699" t="s">
        <v>2002</v>
      </c>
      <c r="T2025" s="181"/>
      <c r="U2025" s="181"/>
      <c r="AC2025" s="361" t="str">
        <f t="shared" si="34"/>
        <v>２２検査結果（排煙設備）別記第三号-上記1から5に記載のない事項-10行目-改善（予定）年月-状況</v>
      </c>
      <c r="AL2025" s="392" t="s">
        <v>2786</v>
      </c>
    </row>
    <row r="2026" spans="5:38" x14ac:dyDescent="0.15">
      <c r="E2026" s="1121">
        <f>'3_入力シート【検査結果表】 排煙設備'!$M$166</f>
        <v>0</v>
      </c>
      <c r="J2026" s="699" t="s">
        <v>2070</v>
      </c>
      <c r="K2026" s="699" t="s">
        <v>2071</v>
      </c>
      <c r="L2026" s="852" t="s">
        <v>92</v>
      </c>
      <c r="M2026" s="699" t="s">
        <v>2154</v>
      </c>
      <c r="N2026" s="852" t="s">
        <v>1995</v>
      </c>
      <c r="O2026" s="699" t="s">
        <v>2069</v>
      </c>
      <c r="P2026" s="852" t="s">
        <v>1995</v>
      </c>
      <c r="Q2026" s="699" t="s">
        <v>2056</v>
      </c>
      <c r="R2026" s="699"/>
      <c r="S2026" s="699"/>
      <c r="T2026" s="181"/>
      <c r="U2026" s="181"/>
      <c r="AC2026" s="361" t="str">
        <f t="shared" si="34"/>
        <v>２２検査結果（排煙設備）別記第三号-上記1から5に記載のない事項-11行目-番号</v>
      </c>
      <c r="AL2026" s="392" t="s">
        <v>2787</v>
      </c>
    </row>
    <row r="2027" spans="5:38" x14ac:dyDescent="0.15">
      <c r="E2027" s="1121">
        <f>'3_入力シート【検査結果表】 排煙設備'!$P$166</f>
        <v>0</v>
      </c>
      <c r="J2027" s="699" t="s">
        <v>2070</v>
      </c>
      <c r="K2027" s="699" t="s">
        <v>2071</v>
      </c>
      <c r="L2027" s="852" t="s">
        <v>92</v>
      </c>
      <c r="M2027" s="699" t="s">
        <v>2154</v>
      </c>
      <c r="N2027" s="852" t="s">
        <v>1995</v>
      </c>
      <c r="O2027" s="699" t="s">
        <v>2069</v>
      </c>
      <c r="P2027" s="852" t="s">
        <v>1995</v>
      </c>
      <c r="Q2027" s="699" t="s">
        <v>2057</v>
      </c>
      <c r="R2027" s="699"/>
      <c r="S2027" s="699"/>
      <c r="T2027" s="181"/>
      <c r="U2027" s="181"/>
      <c r="AC2027" s="361" t="str">
        <f t="shared" si="34"/>
        <v>２２検査結果（排煙設備）別記第三号-上記1から5に記載のない事項-11行目-検査項目</v>
      </c>
      <c r="AL2027" s="392" t="s">
        <v>2788</v>
      </c>
    </row>
    <row r="2028" spans="5:38" x14ac:dyDescent="0.15">
      <c r="E2028" s="1121">
        <f>'3_入力シート【検査結果表】 排煙設備'!$AA$166</f>
        <v>0</v>
      </c>
      <c r="J2028" s="699" t="s">
        <v>2070</v>
      </c>
      <c r="K2028" s="699" t="s">
        <v>2071</v>
      </c>
      <c r="L2028" s="852" t="s">
        <v>92</v>
      </c>
      <c r="M2028" s="699" t="s">
        <v>2154</v>
      </c>
      <c r="N2028" s="852" t="s">
        <v>1995</v>
      </c>
      <c r="O2028" s="699" t="s">
        <v>2069</v>
      </c>
      <c r="P2028" s="852" t="s">
        <v>1995</v>
      </c>
      <c r="Q2028" s="699" t="s">
        <v>2058</v>
      </c>
      <c r="R2028" s="699"/>
      <c r="S2028" s="699"/>
      <c r="T2028" s="181"/>
      <c r="U2028" s="181"/>
      <c r="AC2028" s="361" t="str">
        <f t="shared" si="34"/>
        <v>２２検査結果（排煙設備）別記第三号-上記1から5に記載のない事項-11行目-検査事項</v>
      </c>
      <c r="AL2028" s="392" t="s">
        <v>2789</v>
      </c>
    </row>
    <row r="2029" spans="5:38" x14ac:dyDescent="0.15">
      <c r="E2029" s="1121">
        <f>'3_入力シート【検査結果表】 排煙設備'!$AZ$166</f>
        <v>0</v>
      </c>
      <c r="J2029" s="699" t="s">
        <v>2070</v>
      </c>
      <c r="K2029" s="699" t="s">
        <v>2071</v>
      </c>
      <c r="L2029" s="852" t="s">
        <v>92</v>
      </c>
      <c r="M2029" s="699" t="s">
        <v>2154</v>
      </c>
      <c r="N2029" s="852" t="s">
        <v>1995</v>
      </c>
      <c r="O2029" s="699" t="s">
        <v>2069</v>
      </c>
      <c r="P2029" s="852" t="s">
        <v>1995</v>
      </c>
      <c r="Q2029" s="699" t="s">
        <v>3514</v>
      </c>
      <c r="R2029" s="699"/>
      <c r="S2029" s="699"/>
      <c r="T2029" s="181"/>
      <c r="U2029" s="181"/>
      <c r="AC2029" s="361" t="str">
        <f t="shared" si="34"/>
        <v>２２検査結果（排煙設備）別記第三号-上記1から5に記載のない事項-11行目-検査結果</v>
      </c>
      <c r="AL2029" s="392" t="s">
        <v>3777</v>
      </c>
    </row>
    <row r="2030" spans="5:38" x14ac:dyDescent="0.15">
      <c r="E2030" s="1121">
        <f>'3_入力シート【検査結果表】 排煙設備'!$BL$166</f>
        <v>0</v>
      </c>
      <c r="J2030" s="699" t="s">
        <v>2070</v>
      </c>
      <c r="K2030" s="699" t="s">
        <v>2071</v>
      </c>
      <c r="L2030" s="852" t="s">
        <v>92</v>
      </c>
      <c r="M2030" s="699" t="s">
        <v>2154</v>
      </c>
      <c r="N2030" s="852" t="s">
        <v>1995</v>
      </c>
      <c r="O2030" s="699" t="s">
        <v>2069</v>
      </c>
      <c r="P2030" s="852" t="s">
        <v>1995</v>
      </c>
      <c r="Q2030" s="699" t="s">
        <v>1996</v>
      </c>
      <c r="R2030" s="699"/>
      <c r="S2030" s="699"/>
      <c r="T2030" s="181"/>
      <c r="U2030" s="181"/>
      <c r="AC2030" s="361" t="str">
        <f t="shared" si="34"/>
        <v>２２検査結果（排煙設備）別記第三号-上記1から5に記載のない事項-11行目-検査者番号</v>
      </c>
      <c r="AL2030" s="392" t="s">
        <v>2790</v>
      </c>
    </row>
    <row r="2031" spans="5:38" x14ac:dyDescent="0.15">
      <c r="E2031" s="1121">
        <f>'3_入力シート【検査結果表】 排煙設備'!$BN$166</f>
        <v>0</v>
      </c>
      <c r="J2031" s="699" t="s">
        <v>2070</v>
      </c>
      <c r="K2031" s="699" t="s">
        <v>2071</v>
      </c>
      <c r="L2031" s="852" t="s">
        <v>92</v>
      </c>
      <c r="M2031" s="699" t="s">
        <v>2154</v>
      </c>
      <c r="N2031" s="852" t="s">
        <v>1995</v>
      </c>
      <c r="O2031" s="699" t="s">
        <v>2069</v>
      </c>
      <c r="P2031" s="852" t="s">
        <v>1995</v>
      </c>
      <c r="Q2031" s="699" t="s">
        <v>1997</v>
      </c>
      <c r="R2031" s="699"/>
      <c r="S2031" s="699"/>
      <c r="T2031" s="181"/>
      <c r="U2031" s="181"/>
      <c r="AC2031" s="361" t="str">
        <f t="shared" si="34"/>
        <v>２２検査結果（排煙設備）別記第三号-上記1から5に記載のない事項-11行目-指摘の具体的内容等</v>
      </c>
      <c r="AL2031" s="392" t="s">
        <v>2791</v>
      </c>
    </row>
    <row r="2032" spans="5:38" x14ac:dyDescent="0.15">
      <c r="E2032" s="1121">
        <f>'3_入力シート【検査結果表】 排煙設備'!$BX$166</f>
        <v>0</v>
      </c>
      <c r="J2032" s="699" t="s">
        <v>2070</v>
      </c>
      <c r="K2032" s="699" t="s">
        <v>2071</v>
      </c>
      <c r="L2032" s="852" t="s">
        <v>92</v>
      </c>
      <c r="M2032" s="699" t="s">
        <v>2154</v>
      </c>
      <c r="N2032" s="852" t="s">
        <v>1995</v>
      </c>
      <c r="O2032" s="699" t="s">
        <v>2069</v>
      </c>
      <c r="P2032" s="852" t="s">
        <v>1995</v>
      </c>
      <c r="Q2032" s="699" t="s">
        <v>1998</v>
      </c>
      <c r="R2032" s="699"/>
      <c r="S2032" s="699"/>
      <c r="T2032" s="181"/>
      <c r="U2032" s="181"/>
      <c r="AC2032" s="361" t="str">
        <f t="shared" si="34"/>
        <v>２２検査結果（排煙設備）別記第三号-上記1から5に記載のない事項-11行目-改善策の具体的内容等</v>
      </c>
      <c r="AL2032" s="392" t="s">
        <v>2792</v>
      </c>
    </row>
    <row r="2033" spans="5:38" x14ac:dyDescent="0.15">
      <c r="E2033" s="1121">
        <f>'3_入力シート【検査結果表】 排煙設備'!$CM$166</f>
        <v>0</v>
      </c>
      <c r="J2033" s="699" t="s">
        <v>2070</v>
      </c>
      <c r="K2033" s="699" t="s">
        <v>2071</v>
      </c>
      <c r="L2033" s="852" t="s">
        <v>92</v>
      </c>
      <c r="M2033" s="699" t="s">
        <v>2154</v>
      </c>
      <c r="N2033" s="852" t="s">
        <v>1995</v>
      </c>
      <c r="O2033" s="699" t="s">
        <v>2069</v>
      </c>
      <c r="P2033" s="852" t="s">
        <v>1995</v>
      </c>
      <c r="Q2033" s="699" t="s">
        <v>1999</v>
      </c>
      <c r="R2033" s="852" t="s">
        <v>1995</v>
      </c>
      <c r="S2033" s="699" t="s">
        <v>2000</v>
      </c>
      <c r="T2033" s="181"/>
      <c r="U2033" s="181"/>
      <c r="AC2033" s="361" t="str">
        <f t="shared" si="34"/>
        <v>２２検査結果（排煙設備）別記第三号-上記1から5に記載のない事項-11行目-改善（予定）年月-年（令和）</v>
      </c>
      <c r="AL2033" s="392" t="s">
        <v>2793</v>
      </c>
    </row>
    <row r="2034" spans="5:38" x14ac:dyDescent="0.15">
      <c r="E2034" s="1121">
        <f>'3_入力シート【検査結果表】 排煙設備'!$CP$166</f>
        <v>0</v>
      </c>
      <c r="J2034" s="699" t="s">
        <v>2070</v>
      </c>
      <c r="K2034" s="699" t="s">
        <v>2071</v>
      </c>
      <c r="L2034" s="852" t="s">
        <v>92</v>
      </c>
      <c r="M2034" s="699" t="s">
        <v>2154</v>
      </c>
      <c r="N2034" s="852" t="s">
        <v>1995</v>
      </c>
      <c r="O2034" s="699" t="s">
        <v>2069</v>
      </c>
      <c r="P2034" s="852" t="s">
        <v>1995</v>
      </c>
      <c r="Q2034" s="699" t="s">
        <v>1999</v>
      </c>
      <c r="R2034" s="852" t="s">
        <v>1995</v>
      </c>
      <c r="S2034" s="699" t="s">
        <v>2001</v>
      </c>
      <c r="T2034" s="181"/>
      <c r="U2034" s="181"/>
      <c r="AC2034" s="361" t="str">
        <f t="shared" si="34"/>
        <v>２２検査結果（排煙設備）別記第三号-上記1から5に記載のない事項-11行目-改善（予定）年月-月</v>
      </c>
      <c r="AL2034" s="392" t="s">
        <v>2794</v>
      </c>
    </row>
    <row r="2035" spans="5:38" x14ac:dyDescent="0.15">
      <c r="E2035" s="1121">
        <f>'3_入力シート【検査結果表】 排煙設備'!$CS$166</f>
        <v>0</v>
      </c>
      <c r="J2035" s="699" t="s">
        <v>2070</v>
      </c>
      <c r="K2035" s="699" t="s">
        <v>2071</v>
      </c>
      <c r="L2035" s="852" t="s">
        <v>92</v>
      </c>
      <c r="M2035" s="699" t="s">
        <v>2154</v>
      </c>
      <c r="N2035" s="852" t="s">
        <v>1995</v>
      </c>
      <c r="O2035" s="699" t="s">
        <v>2069</v>
      </c>
      <c r="P2035" s="852" t="s">
        <v>1995</v>
      </c>
      <c r="Q2035" s="699" t="s">
        <v>1999</v>
      </c>
      <c r="R2035" s="852" t="s">
        <v>1995</v>
      </c>
      <c r="S2035" s="699" t="s">
        <v>2002</v>
      </c>
      <c r="T2035" s="181"/>
      <c r="U2035" s="181"/>
      <c r="AC2035" s="361" t="str">
        <f t="shared" si="34"/>
        <v>２２検査結果（排煙設備）別記第三号-上記1から5に記載のない事項-11行目-改善（予定）年月-状況</v>
      </c>
      <c r="AL2035" s="392" t="s">
        <v>2795</v>
      </c>
    </row>
    <row r="2036" spans="5:38" x14ac:dyDescent="0.15">
      <c r="E2036" s="1121">
        <f>'3_入力シート【検査結果表】 排煙設備'!$M$167</f>
        <v>0</v>
      </c>
      <c r="J2036" s="699" t="s">
        <v>2070</v>
      </c>
      <c r="K2036" s="699" t="s">
        <v>2071</v>
      </c>
      <c r="L2036" s="852" t="s">
        <v>92</v>
      </c>
      <c r="M2036" s="699" t="s">
        <v>2154</v>
      </c>
      <c r="N2036" s="852" t="s">
        <v>1995</v>
      </c>
      <c r="O2036" s="699" t="s">
        <v>2155</v>
      </c>
      <c r="P2036" s="852" t="s">
        <v>1995</v>
      </c>
      <c r="Q2036" s="699" t="s">
        <v>2056</v>
      </c>
      <c r="R2036" s="699"/>
      <c r="S2036" s="699"/>
      <c r="T2036" s="181"/>
      <c r="U2036" s="181"/>
      <c r="AC2036" s="361" t="str">
        <f t="shared" si="34"/>
        <v>２２検査結果（排煙設備）別記第三号-上記1から5に記載のない事項-12行目-番号</v>
      </c>
      <c r="AL2036" s="392" t="s">
        <v>2796</v>
      </c>
    </row>
    <row r="2037" spans="5:38" x14ac:dyDescent="0.15">
      <c r="E2037" s="1121">
        <f>'3_入力シート【検査結果表】 排煙設備'!$P$167</f>
        <v>0</v>
      </c>
      <c r="J2037" s="699" t="s">
        <v>2070</v>
      </c>
      <c r="K2037" s="699" t="s">
        <v>2071</v>
      </c>
      <c r="L2037" s="852" t="s">
        <v>92</v>
      </c>
      <c r="M2037" s="699" t="s">
        <v>2154</v>
      </c>
      <c r="N2037" s="852" t="s">
        <v>1995</v>
      </c>
      <c r="O2037" s="699" t="s">
        <v>2155</v>
      </c>
      <c r="P2037" s="852" t="s">
        <v>1995</v>
      </c>
      <c r="Q2037" s="699" t="s">
        <v>2057</v>
      </c>
      <c r="R2037" s="699"/>
      <c r="S2037" s="699"/>
      <c r="T2037" s="181"/>
      <c r="U2037" s="181"/>
      <c r="AC2037" s="361" t="str">
        <f t="shared" si="34"/>
        <v>２２検査結果（排煙設備）別記第三号-上記1から5に記載のない事項-12行目-検査項目</v>
      </c>
      <c r="AL2037" s="392" t="s">
        <v>2797</v>
      </c>
    </row>
    <row r="2038" spans="5:38" x14ac:dyDescent="0.15">
      <c r="E2038" s="1121">
        <f>'3_入力シート【検査結果表】 排煙設備'!$AA$167</f>
        <v>0</v>
      </c>
      <c r="J2038" s="699" t="s">
        <v>2070</v>
      </c>
      <c r="K2038" s="699" t="s">
        <v>2071</v>
      </c>
      <c r="L2038" s="852" t="s">
        <v>92</v>
      </c>
      <c r="M2038" s="699" t="s">
        <v>2154</v>
      </c>
      <c r="N2038" s="852" t="s">
        <v>1995</v>
      </c>
      <c r="O2038" s="699" t="s">
        <v>2155</v>
      </c>
      <c r="P2038" s="852" t="s">
        <v>1995</v>
      </c>
      <c r="Q2038" s="699" t="s">
        <v>2058</v>
      </c>
      <c r="R2038" s="699"/>
      <c r="S2038" s="699"/>
      <c r="T2038" s="181"/>
      <c r="U2038" s="181"/>
      <c r="AC2038" s="361" t="str">
        <f t="shared" si="34"/>
        <v>２２検査結果（排煙設備）別記第三号-上記1から5に記載のない事項-12行目-検査事項</v>
      </c>
      <c r="AL2038" s="392" t="s">
        <v>2798</v>
      </c>
    </row>
    <row r="2039" spans="5:38" x14ac:dyDescent="0.15">
      <c r="E2039" s="1121">
        <f>'3_入力シート【検査結果表】 排煙設備'!$AZ$167</f>
        <v>0</v>
      </c>
      <c r="J2039" s="699" t="s">
        <v>2070</v>
      </c>
      <c r="K2039" s="699" t="s">
        <v>2071</v>
      </c>
      <c r="L2039" s="852" t="s">
        <v>92</v>
      </c>
      <c r="M2039" s="699" t="s">
        <v>2154</v>
      </c>
      <c r="N2039" s="852" t="s">
        <v>1995</v>
      </c>
      <c r="O2039" s="699" t="s">
        <v>2155</v>
      </c>
      <c r="P2039" s="852" t="s">
        <v>1995</v>
      </c>
      <c r="Q2039" s="699" t="s">
        <v>3514</v>
      </c>
      <c r="R2039" s="699"/>
      <c r="S2039" s="699"/>
      <c r="T2039" s="181"/>
      <c r="U2039" s="181"/>
      <c r="AC2039" s="361" t="str">
        <f t="shared" si="34"/>
        <v>２２検査結果（排煙設備）別記第三号-上記1から5に記載のない事項-12行目-検査結果</v>
      </c>
      <c r="AL2039" s="392" t="s">
        <v>3778</v>
      </c>
    </row>
    <row r="2040" spans="5:38" x14ac:dyDescent="0.15">
      <c r="E2040" s="1121">
        <f>'3_入力シート【検査結果表】 排煙設備'!$BL$167</f>
        <v>0</v>
      </c>
      <c r="J2040" s="699" t="s">
        <v>2070</v>
      </c>
      <c r="K2040" s="699" t="s">
        <v>2071</v>
      </c>
      <c r="L2040" s="852" t="s">
        <v>92</v>
      </c>
      <c r="M2040" s="699" t="s">
        <v>2154</v>
      </c>
      <c r="N2040" s="852" t="s">
        <v>1995</v>
      </c>
      <c r="O2040" s="699" t="s">
        <v>2155</v>
      </c>
      <c r="P2040" s="852" t="s">
        <v>1995</v>
      </c>
      <c r="Q2040" s="699" t="s">
        <v>1996</v>
      </c>
      <c r="R2040" s="699"/>
      <c r="S2040" s="699"/>
      <c r="T2040" s="181"/>
      <c r="U2040" s="181"/>
      <c r="AC2040" s="361" t="str">
        <f t="shared" si="34"/>
        <v>２２検査結果（排煙設備）別記第三号-上記1から5に記載のない事項-12行目-検査者番号</v>
      </c>
      <c r="AL2040" s="392" t="s">
        <v>2799</v>
      </c>
    </row>
    <row r="2041" spans="5:38" x14ac:dyDescent="0.15">
      <c r="E2041" s="1121">
        <f>'3_入力シート【検査結果表】 排煙設備'!$BN$167</f>
        <v>0</v>
      </c>
      <c r="J2041" s="699" t="s">
        <v>2070</v>
      </c>
      <c r="K2041" s="699" t="s">
        <v>2071</v>
      </c>
      <c r="L2041" s="852" t="s">
        <v>92</v>
      </c>
      <c r="M2041" s="699" t="s">
        <v>2154</v>
      </c>
      <c r="N2041" s="852" t="s">
        <v>1995</v>
      </c>
      <c r="O2041" s="699" t="s">
        <v>2155</v>
      </c>
      <c r="P2041" s="852" t="s">
        <v>1995</v>
      </c>
      <c r="Q2041" s="699" t="s">
        <v>1997</v>
      </c>
      <c r="R2041" s="699"/>
      <c r="S2041" s="699"/>
      <c r="T2041" s="181"/>
      <c r="U2041" s="181"/>
      <c r="AC2041" s="361" t="str">
        <f t="shared" si="34"/>
        <v>２２検査結果（排煙設備）別記第三号-上記1から5に記載のない事項-12行目-指摘の具体的内容等</v>
      </c>
      <c r="AL2041" s="392" t="s">
        <v>2800</v>
      </c>
    </row>
    <row r="2042" spans="5:38" x14ac:dyDescent="0.15">
      <c r="E2042" s="1121">
        <f>'3_入力シート【検査結果表】 排煙設備'!$BX$167</f>
        <v>0</v>
      </c>
      <c r="J2042" s="699" t="s">
        <v>2070</v>
      </c>
      <c r="K2042" s="699" t="s">
        <v>2071</v>
      </c>
      <c r="L2042" s="852" t="s">
        <v>92</v>
      </c>
      <c r="M2042" s="699" t="s">
        <v>2154</v>
      </c>
      <c r="N2042" s="852" t="s">
        <v>1995</v>
      </c>
      <c r="O2042" s="699" t="s">
        <v>2155</v>
      </c>
      <c r="P2042" s="852" t="s">
        <v>1995</v>
      </c>
      <c r="Q2042" s="699" t="s">
        <v>1998</v>
      </c>
      <c r="R2042" s="699"/>
      <c r="S2042" s="699"/>
      <c r="T2042" s="181"/>
      <c r="U2042" s="181"/>
      <c r="AC2042" s="361" t="str">
        <f t="shared" si="34"/>
        <v>２２検査結果（排煙設備）別記第三号-上記1から5に記載のない事項-12行目-改善策の具体的内容等</v>
      </c>
      <c r="AL2042" s="392" t="s">
        <v>2801</v>
      </c>
    </row>
    <row r="2043" spans="5:38" x14ac:dyDescent="0.15">
      <c r="E2043" s="1121">
        <f>'3_入力シート【検査結果表】 排煙設備'!$CM$167</f>
        <v>0</v>
      </c>
      <c r="J2043" s="699" t="s">
        <v>2070</v>
      </c>
      <c r="K2043" s="699" t="s">
        <v>2071</v>
      </c>
      <c r="L2043" s="852" t="s">
        <v>92</v>
      </c>
      <c r="M2043" s="699" t="s">
        <v>2154</v>
      </c>
      <c r="N2043" s="852" t="s">
        <v>1995</v>
      </c>
      <c r="O2043" s="699" t="s">
        <v>2155</v>
      </c>
      <c r="P2043" s="852" t="s">
        <v>1995</v>
      </c>
      <c r="Q2043" s="699" t="s">
        <v>1999</v>
      </c>
      <c r="R2043" s="852" t="s">
        <v>1995</v>
      </c>
      <c r="S2043" s="699" t="s">
        <v>2000</v>
      </c>
      <c r="T2043" s="181"/>
      <c r="U2043" s="181"/>
      <c r="AC2043" s="361" t="str">
        <f t="shared" si="34"/>
        <v>２２検査結果（排煙設備）別記第三号-上記1から5に記載のない事項-12行目-改善（予定）年月-年（令和）</v>
      </c>
      <c r="AL2043" s="392" t="s">
        <v>2802</v>
      </c>
    </row>
    <row r="2044" spans="5:38" x14ac:dyDescent="0.15">
      <c r="E2044" s="1121">
        <f>'3_入力シート【検査結果表】 排煙設備'!$CP$167</f>
        <v>0</v>
      </c>
      <c r="J2044" s="699" t="s">
        <v>2070</v>
      </c>
      <c r="K2044" s="699" t="s">
        <v>2071</v>
      </c>
      <c r="L2044" s="852" t="s">
        <v>92</v>
      </c>
      <c r="M2044" s="699" t="s">
        <v>2154</v>
      </c>
      <c r="N2044" s="852" t="s">
        <v>1995</v>
      </c>
      <c r="O2044" s="699" t="s">
        <v>2155</v>
      </c>
      <c r="P2044" s="852" t="s">
        <v>1995</v>
      </c>
      <c r="Q2044" s="699" t="s">
        <v>1999</v>
      </c>
      <c r="R2044" s="852" t="s">
        <v>1995</v>
      </c>
      <c r="S2044" s="699" t="s">
        <v>2001</v>
      </c>
      <c r="T2044" s="181"/>
      <c r="U2044" s="181"/>
      <c r="AC2044" s="361" t="str">
        <f t="shared" si="34"/>
        <v>２２検査結果（排煙設備）別記第三号-上記1から5に記載のない事項-12行目-改善（予定）年月-月</v>
      </c>
      <c r="AL2044" s="392" t="s">
        <v>2803</v>
      </c>
    </row>
    <row r="2045" spans="5:38" x14ac:dyDescent="0.15">
      <c r="E2045" s="1121">
        <f>'3_入力シート【検査結果表】 排煙設備'!$CS$167</f>
        <v>0</v>
      </c>
      <c r="J2045" s="699" t="s">
        <v>2070</v>
      </c>
      <c r="K2045" s="699" t="s">
        <v>2071</v>
      </c>
      <c r="L2045" s="852" t="s">
        <v>92</v>
      </c>
      <c r="M2045" s="699" t="s">
        <v>2154</v>
      </c>
      <c r="N2045" s="852" t="s">
        <v>1995</v>
      </c>
      <c r="O2045" s="699" t="s">
        <v>2155</v>
      </c>
      <c r="P2045" s="852" t="s">
        <v>1995</v>
      </c>
      <c r="Q2045" s="699" t="s">
        <v>1999</v>
      </c>
      <c r="R2045" s="852" t="s">
        <v>1995</v>
      </c>
      <c r="S2045" s="699" t="s">
        <v>2002</v>
      </c>
      <c r="T2045" s="181"/>
      <c r="U2045" s="181"/>
      <c r="AC2045" s="361" t="str">
        <f t="shared" si="34"/>
        <v>２２検査結果（排煙設備）別記第三号-上記1から5に記載のない事項-12行目-改善（予定）年月-状況</v>
      </c>
      <c r="AL2045" s="392" t="s">
        <v>2804</v>
      </c>
    </row>
    <row r="2046" spans="5:38" x14ac:dyDescent="0.15">
      <c r="E2046" s="1121">
        <f>'3_入力シート【検査結果表】 排煙設備'!$M$168</f>
        <v>0</v>
      </c>
      <c r="J2046" s="699" t="s">
        <v>2070</v>
      </c>
      <c r="K2046" s="699" t="s">
        <v>2071</v>
      </c>
      <c r="L2046" s="852" t="s">
        <v>92</v>
      </c>
      <c r="M2046" s="699" t="s">
        <v>2154</v>
      </c>
      <c r="N2046" s="852" t="s">
        <v>1995</v>
      </c>
      <c r="O2046" s="699" t="s">
        <v>2156</v>
      </c>
      <c r="P2046" s="852" t="s">
        <v>1995</v>
      </c>
      <c r="Q2046" s="699" t="s">
        <v>2056</v>
      </c>
      <c r="R2046" s="699"/>
      <c r="S2046" s="699"/>
      <c r="T2046" s="181"/>
      <c r="U2046" s="181"/>
      <c r="AC2046" s="361" t="str">
        <f t="shared" si="34"/>
        <v>２２検査結果（排煙設備）別記第三号-上記1から5に記載のない事項-13行目-番号</v>
      </c>
      <c r="AL2046" s="392" t="s">
        <v>2805</v>
      </c>
    </row>
    <row r="2047" spans="5:38" x14ac:dyDescent="0.15">
      <c r="E2047" s="1121">
        <f>'3_入力シート【検査結果表】 排煙設備'!$P$168</f>
        <v>0</v>
      </c>
      <c r="J2047" s="699" t="s">
        <v>2070</v>
      </c>
      <c r="K2047" s="699" t="s">
        <v>2071</v>
      </c>
      <c r="L2047" s="852" t="s">
        <v>92</v>
      </c>
      <c r="M2047" s="699" t="s">
        <v>2154</v>
      </c>
      <c r="N2047" s="852" t="s">
        <v>1995</v>
      </c>
      <c r="O2047" s="699" t="s">
        <v>2156</v>
      </c>
      <c r="P2047" s="852" t="s">
        <v>1995</v>
      </c>
      <c r="Q2047" s="699" t="s">
        <v>2057</v>
      </c>
      <c r="R2047" s="699"/>
      <c r="S2047" s="699"/>
      <c r="T2047" s="181"/>
      <c r="U2047" s="181"/>
      <c r="AC2047" s="361" t="str">
        <f t="shared" si="34"/>
        <v>２２検査結果（排煙設備）別記第三号-上記1から5に記載のない事項-13行目-検査項目</v>
      </c>
      <c r="AL2047" s="392" t="s">
        <v>2806</v>
      </c>
    </row>
    <row r="2048" spans="5:38" x14ac:dyDescent="0.15">
      <c r="E2048" s="1121">
        <f>'3_入力シート【検査結果表】 排煙設備'!$AA$168</f>
        <v>0</v>
      </c>
      <c r="J2048" s="699" t="s">
        <v>2070</v>
      </c>
      <c r="K2048" s="699" t="s">
        <v>2071</v>
      </c>
      <c r="L2048" s="852" t="s">
        <v>92</v>
      </c>
      <c r="M2048" s="699" t="s">
        <v>2154</v>
      </c>
      <c r="N2048" s="852" t="s">
        <v>1995</v>
      </c>
      <c r="O2048" s="699" t="s">
        <v>2156</v>
      </c>
      <c r="P2048" s="852" t="s">
        <v>1995</v>
      </c>
      <c r="Q2048" s="699" t="s">
        <v>2058</v>
      </c>
      <c r="R2048" s="699"/>
      <c r="S2048" s="699"/>
      <c r="T2048" s="181"/>
      <c r="U2048" s="181"/>
      <c r="AC2048" s="361" t="str">
        <f t="shared" si="34"/>
        <v>２２検査結果（排煙設備）別記第三号-上記1から5に記載のない事項-13行目-検査事項</v>
      </c>
      <c r="AL2048" s="392" t="s">
        <v>2807</v>
      </c>
    </row>
    <row r="2049" spans="5:38" x14ac:dyDescent="0.15">
      <c r="E2049" s="1121">
        <f>'3_入力シート【検査結果表】 排煙設備'!$AZ$168</f>
        <v>0</v>
      </c>
      <c r="J2049" s="699" t="s">
        <v>2070</v>
      </c>
      <c r="K2049" s="699" t="s">
        <v>2071</v>
      </c>
      <c r="L2049" s="852" t="s">
        <v>92</v>
      </c>
      <c r="M2049" s="699" t="s">
        <v>2154</v>
      </c>
      <c r="N2049" s="852" t="s">
        <v>1995</v>
      </c>
      <c r="O2049" s="699" t="s">
        <v>2156</v>
      </c>
      <c r="P2049" s="852" t="s">
        <v>1995</v>
      </c>
      <c r="Q2049" s="699" t="s">
        <v>3514</v>
      </c>
      <c r="R2049" s="699"/>
      <c r="S2049" s="699"/>
      <c r="T2049" s="181"/>
      <c r="U2049" s="181"/>
      <c r="AC2049" s="361" t="str">
        <f t="shared" si="34"/>
        <v>２２検査結果（排煙設備）別記第三号-上記1から5に記載のない事項-13行目-検査結果</v>
      </c>
      <c r="AL2049" s="392" t="s">
        <v>3779</v>
      </c>
    </row>
    <row r="2050" spans="5:38" x14ac:dyDescent="0.15">
      <c r="E2050" s="1121">
        <f>'3_入力シート【検査結果表】 排煙設備'!$BL$168</f>
        <v>0</v>
      </c>
      <c r="J2050" s="699" t="s">
        <v>2070</v>
      </c>
      <c r="K2050" s="699" t="s">
        <v>2071</v>
      </c>
      <c r="L2050" s="852" t="s">
        <v>92</v>
      </c>
      <c r="M2050" s="699" t="s">
        <v>2154</v>
      </c>
      <c r="N2050" s="852" t="s">
        <v>1995</v>
      </c>
      <c r="O2050" s="699" t="s">
        <v>2156</v>
      </c>
      <c r="P2050" s="852" t="s">
        <v>1995</v>
      </c>
      <c r="Q2050" s="699" t="s">
        <v>1996</v>
      </c>
      <c r="R2050" s="699"/>
      <c r="S2050" s="699"/>
      <c r="T2050" s="181"/>
      <c r="U2050" s="181"/>
      <c r="AC2050" s="361" t="str">
        <f t="shared" si="34"/>
        <v>２２検査結果（排煙設備）別記第三号-上記1から5に記載のない事項-13行目-検査者番号</v>
      </c>
      <c r="AL2050" s="392" t="s">
        <v>2808</v>
      </c>
    </row>
    <row r="2051" spans="5:38" x14ac:dyDescent="0.15">
      <c r="E2051" s="1121">
        <f>'3_入力シート【検査結果表】 排煙設備'!$BN$168</f>
        <v>0</v>
      </c>
      <c r="J2051" s="699" t="s">
        <v>2070</v>
      </c>
      <c r="K2051" s="699" t="s">
        <v>2071</v>
      </c>
      <c r="L2051" s="852" t="s">
        <v>92</v>
      </c>
      <c r="M2051" s="699" t="s">
        <v>2154</v>
      </c>
      <c r="N2051" s="852" t="s">
        <v>1995</v>
      </c>
      <c r="O2051" s="699" t="s">
        <v>2156</v>
      </c>
      <c r="P2051" s="852" t="s">
        <v>1995</v>
      </c>
      <c r="Q2051" s="699" t="s">
        <v>1997</v>
      </c>
      <c r="R2051" s="699"/>
      <c r="S2051" s="699"/>
      <c r="T2051" s="181"/>
      <c r="U2051" s="181"/>
      <c r="AC2051" s="361" t="str">
        <f t="shared" si="34"/>
        <v>２２検査結果（排煙設備）別記第三号-上記1から5に記載のない事項-13行目-指摘の具体的内容等</v>
      </c>
      <c r="AL2051" s="392" t="s">
        <v>2809</v>
      </c>
    </row>
    <row r="2052" spans="5:38" x14ac:dyDescent="0.15">
      <c r="E2052" s="1121">
        <f>'3_入力シート【検査結果表】 排煙設備'!$BX$168</f>
        <v>0</v>
      </c>
      <c r="J2052" s="699" t="s">
        <v>2070</v>
      </c>
      <c r="K2052" s="699" t="s">
        <v>2071</v>
      </c>
      <c r="L2052" s="852" t="s">
        <v>92</v>
      </c>
      <c r="M2052" s="699" t="s">
        <v>2154</v>
      </c>
      <c r="N2052" s="852" t="s">
        <v>1995</v>
      </c>
      <c r="O2052" s="699" t="s">
        <v>2156</v>
      </c>
      <c r="P2052" s="852" t="s">
        <v>1995</v>
      </c>
      <c r="Q2052" s="699" t="s">
        <v>1998</v>
      </c>
      <c r="R2052" s="699"/>
      <c r="S2052" s="699"/>
      <c r="T2052" s="181"/>
      <c r="U2052" s="181"/>
      <c r="AC2052" s="361" t="str">
        <f t="shared" si="34"/>
        <v>２２検査結果（排煙設備）別記第三号-上記1から5に記載のない事項-13行目-改善策の具体的内容等</v>
      </c>
      <c r="AL2052" s="392" t="s">
        <v>2810</v>
      </c>
    </row>
    <row r="2053" spans="5:38" x14ac:dyDescent="0.15">
      <c r="E2053" s="1121">
        <f>'3_入力シート【検査結果表】 排煙設備'!$CM$168</f>
        <v>0</v>
      </c>
      <c r="J2053" s="699" t="s">
        <v>2070</v>
      </c>
      <c r="K2053" s="699" t="s">
        <v>2071</v>
      </c>
      <c r="L2053" s="852" t="s">
        <v>92</v>
      </c>
      <c r="M2053" s="699" t="s">
        <v>2154</v>
      </c>
      <c r="N2053" s="852" t="s">
        <v>1995</v>
      </c>
      <c r="O2053" s="699" t="s">
        <v>2156</v>
      </c>
      <c r="P2053" s="852" t="s">
        <v>1995</v>
      </c>
      <c r="Q2053" s="699" t="s">
        <v>1999</v>
      </c>
      <c r="R2053" s="852" t="s">
        <v>1995</v>
      </c>
      <c r="S2053" s="699" t="s">
        <v>2000</v>
      </c>
      <c r="T2053" s="181"/>
      <c r="U2053" s="181"/>
      <c r="AC2053" s="361" t="str">
        <f t="shared" si="34"/>
        <v>２２検査結果（排煙設備）別記第三号-上記1から5に記載のない事項-13行目-改善（予定）年月-年（令和）</v>
      </c>
      <c r="AL2053" s="392" t="s">
        <v>2811</v>
      </c>
    </row>
    <row r="2054" spans="5:38" x14ac:dyDescent="0.15">
      <c r="E2054" s="1121">
        <f>'3_入力シート【検査結果表】 排煙設備'!$CP$168</f>
        <v>0</v>
      </c>
      <c r="J2054" s="699" t="s">
        <v>2070</v>
      </c>
      <c r="K2054" s="699" t="s">
        <v>2071</v>
      </c>
      <c r="L2054" s="852" t="s">
        <v>92</v>
      </c>
      <c r="M2054" s="699" t="s">
        <v>2154</v>
      </c>
      <c r="N2054" s="852" t="s">
        <v>1995</v>
      </c>
      <c r="O2054" s="699" t="s">
        <v>2156</v>
      </c>
      <c r="P2054" s="852" t="s">
        <v>1995</v>
      </c>
      <c r="Q2054" s="699" t="s">
        <v>1999</v>
      </c>
      <c r="R2054" s="852" t="s">
        <v>1995</v>
      </c>
      <c r="S2054" s="699" t="s">
        <v>2001</v>
      </c>
      <c r="T2054" s="181"/>
      <c r="U2054" s="181"/>
      <c r="AC2054" s="361" t="str">
        <f t="shared" si="34"/>
        <v>２２検査結果（排煙設備）別記第三号-上記1から5に記載のない事項-13行目-改善（予定）年月-月</v>
      </c>
      <c r="AL2054" s="392" t="s">
        <v>2812</v>
      </c>
    </row>
    <row r="2055" spans="5:38" x14ac:dyDescent="0.15">
      <c r="E2055" s="1121">
        <f>'3_入力シート【検査結果表】 排煙設備'!$CS$168</f>
        <v>0</v>
      </c>
      <c r="J2055" s="699" t="s">
        <v>2070</v>
      </c>
      <c r="K2055" s="699" t="s">
        <v>2071</v>
      </c>
      <c r="L2055" s="852" t="s">
        <v>92</v>
      </c>
      <c r="M2055" s="699" t="s">
        <v>2154</v>
      </c>
      <c r="N2055" s="852" t="s">
        <v>1995</v>
      </c>
      <c r="O2055" s="699" t="s">
        <v>2156</v>
      </c>
      <c r="P2055" s="852" t="s">
        <v>1995</v>
      </c>
      <c r="Q2055" s="699" t="s">
        <v>1999</v>
      </c>
      <c r="R2055" s="852" t="s">
        <v>1995</v>
      </c>
      <c r="S2055" s="699" t="s">
        <v>2002</v>
      </c>
      <c r="T2055" s="181"/>
      <c r="U2055" s="181"/>
      <c r="AC2055" s="361" t="str">
        <f t="shared" si="34"/>
        <v>２２検査結果（排煙設備）別記第三号-上記1から5に記載のない事項-13行目-改善（予定）年月-状況</v>
      </c>
      <c r="AL2055" s="392" t="s">
        <v>2813</v>
      </c>
    </row>
    <row r="2056" spans="5:38" x14ac:dyDescent="0.15">
      <c r="E2056" s="1121">
        <f>'3_入力シート【検査結果表】 排煙設備'!$M$169</f>
        <v>0</v>
      </c>
      <c r="J2056" s="699" t="s">
        <v>2070</v>
      </c>
      <c r="K2056" s="699" t="s">
        <v>2071</v>
      </c>
      <c r="L2056" s="852" t="s">
        <v>92</v>
      </c>
      <c r="M2056" s="699" t="s">
        <v>2154</v>
      </c>
      <c r="N2056" s="852" t="s">
        <v>1995</v>
      </c>
      <c r="O2056" s="699" t="s">
        <v>2157</v>
      </c>
      <c r="P2056" s="852" t="s">
        <v>1995</v>
      </c>
      <c r="Q2056" s="699" t="s">
        <v>2056</v>
      </c>
      <c r="R2056" s="699"/>
      <c r="S2056" s="699"/>
      <c r="T2056" s="181"/>
      <c r="U2056" s="181"/>
      <c r="AC2056" s="361" t="str">
        <f t="shared" si="34"/>
        <v>２２検査結果（排煙設備）別記第三号-上記1から5に記載のない事項-14行目-番号</v>
      </c>
      <c r="AL2056" s="392" t="s">
        <v>2814</v>
      </c>
    </row>
    <row r="2057" spans="5:38" x14ac:dyDescent="0.15">
      <c r="E2057" s="1121">
        <f>'3_入力シート【検査結果表】 排煙設備'!$P$169</f>
        <v>0</v>
      </c>
      <c r="J2057" s="699" t="s">
        <v>2070</v>
      </c>
      <c r="K2057" s="699" t="s">
        <v>2071</v>
      </c>
      <c r="L2057" s="852" t="s">
        <v>92</v>
      </c>
      <c r="M2057" s="699" t="s">
        <v>2154</v>
      </c>
      <c r="N2057" s="852" t="s">
        <v>1995</v>
      </c>
      <c r="O2057" s="699" t="s">
        <v>2157</v>
      </c>
      <c r="P2057" s="852" t="s">
        <v>1995</v>
      </c>
      <c r="Q2057" s="699" t="s">
        <v>2057</v>
      </c>
      <c r="R2057" s="699"/>
      <c r="S2057" s="699"/>
      <c r="T2057" s="181"/>
      <c r="U2057" s="181"/>
      <c r="AC2057" s="361" t="str">
        <f t="shared" si="34"/>
        <v>２２検査結果（排煙設備）別記第三号-上記1から5に記載のない事項-14行目-検査項目</v>
      </c>
      <c r="AL2057" s="392" t="s">
        <v>2815</v>
      </c>
    </row>
    <row r="2058" spans="5:38" x14ac:dyDescent="0.15">
      <c r="E2058" s="1121">
        <f>'3_入力シート【検査結果表】 排煙設備'!$AA$169</f>
        <v>0</v>
      </c>
      <c r="J2058" s="699" t="s">
        <v>2070</v>
      </c>
      <c r="K2058" s="699" t="s">
        <v>2071</v>
      </c>
      <c r="L2058" s="852" t="s">
        <v>92</v>
      </c>
      <c r="M2058" s="699" t="s">
        <v>2154</v>
      </c>
      <c r="N2058" s="852" t="s">
        <v>1995</v>
      </c>
      <c r="O2058" s="699" t="s">
        <v>2157</v>
      </c>
      <c r="P2058" s="852" t="s">
        <v>1995</v>
      </c>
      <c r="Q2058" s="699" t="s">
        <v>2058</v>
      </c>
      <c r="R2058" s="699"/>
      <c r="S2058" s="699"/>
      <c r="T2058" s="181"/>
      <c r="U2058" s="181"/>
      <c r="AC2058" s="361" t="str">
        <f t="shared" si="34"/>
        <v>２２検査結果（排煙設備）別記第三号-上記1から5に記載のない事項-14行目-検査事項</v>
      </c>
      <c r="AL2058" s="392" t="s">
        <v>2816</v>
      </c>
    </row>
    <row r="2059" spans="5:38" x14ac:dyDescent="0.15">
      <c r="E2059" s="1121">
        <f>'3_入力シート【検査結果表】 排煙設備'!$AZ$169</f>
        <v>0</v>
      </c>
      <c r="J2059" s="699" t="s">
        <v>2070</v>
      </c>
      <c r="K2059" s="699" t="s">
        <v>2071</v>
      </c>
      <c r="L2059" s="852" t="s">
        <v>92</v>
      </c>
      <c r="M2059" s="699" t="s">
        <v>2154</v>
      </c>
      <c r="N2059" s="852" t="s">
        <v>1995</v>
      </c>
      <c r="O2059" s="699" t="s">
        <v>2157</v>
      </c>
      <c r="P2059" s="852" t="s">
        <v>1995</v>
      </c>
      <c r="Q2059" s="699" t="s">
        <v>3514</v>
      </c>
      <c r="R2059" s="699"/>
      <c r="S2059" s="699"/>
      <c r="T2059" s="181"/>
      <c r="U2059" s="181"/>
      <c r="AC2059" s="361" t="str">
        <f t="shared" si="34"/>
        <v>２２検査結果（排煙設備）別記第三号-上記1から5に記載のない事項-14行目-検査結果</v>
      </c>
      <c r="AL2059" s="392" t="s">
        <v>3780</v>
      </c>
    </row>
    <row r="2060" spans="5:38" x14ac:dyDescent="0.15">
      <c r="E2060" s="1121">
        <f>'3_入力シート【検査結果表】 排煙設備'!$BL$169</f>
        <v>0</v>
      </c>
      <c r="J2060" s="699" t="s">
        <v>2070</v>
      </c>
      <c r="K2060" s="699" t="s">
        <v>2071</v>
      </c>
      <c r="L2060" s="852" t="s">
        <v>92</v>
      </c>
      <c r="M2060" s="699" t="s">
        <v>2154</v>
      </c>
      <c r="N2060" s="852" t="s">
        <v>1995</v>
      </c>
      <c r="O2060" s="699" t="s">
        <v>2157</v>
      </c>
      <c r="P2060" s="852" t="s">
        <v>1995</v>
      </c>
      <c r="Q2060" s="699" t="s">
        <v>1996</v>
      </c>
      <c r="R2060" s="699"/>
      <c r="S2060" s="699"/>
      <c r="T2060" s="181"/>
      <c r="U2060" s="181"/>
      <c r="AC2060" s="361" t="str">
        <f t="shared" si="34"/>
        <v>２２検査結果（排煙設備）別記第三号-上記1から5に記載のない事項-14行目-検査者番号</v>
      </c>
      <c r="AL2060" s="392" t="s">
        <v>2817</v>
      </c>
    </row>
    <row r="2061" spans="5:38" x14ac:dyDescent="0.15">
      <c r="E2061" s="1121">
        <f>'3_入力シート【検査結果表】 排煙設備'!$BN$169</f>
        <v>0</v>
      </c>
      <c r="J2061" s="699" t="s">
        <v>2070</v>
      </c>
      <c r="K2061" s="699" t="s">
        <v>2071</v>
      </c>
      <c r="L2061" s="852" t="s">
        <v>92</v>
      </c>
      <c r="M2061" s="699" t="s">
        <v>2154</v>
      </c>
      <c r="N2061" s="852" t="s">
        <v>1995</v>
      </c>
      <c r="O2061" s="699" t="s">
        <v>2157</v>
      </c>
      <c r="P2061" s="852" t="s">
        <v>1995</v>
      </c>
      <c r="Q2061" s="699" t="s">
        <v>1997</v>
      </c>
      <c r="R2061" s="699"/>
      <c r="S2061" s="699"/>
      <c r="T2061" s="181"/>
      <c r="U2061" s="181"/>
      <c r="AC2061" s="361" t="str">
        <f t="shared" si="34"/>
        <v>２２検査結果（排煙設備）別記第三号-上記1から5に記載のない事項-14行目-指摘の具体的内容等</v>
      </c>
      <c r="AL2061" s="392" t="s">
        <v>2818</v>
      </c>
    </row>
    <row r="2062" spans="5:38" x14ac:dyDescent="0.15">
      <c r="E2062" s="1121">
        <f>'3_入力シート【検査結果表】 排煙設備'!$BX$169</f>
        <v>0</v>
      </c>
      <c r="J2062" s="699" t="s">
        <v>2070</v>
      </c>
      <c r="K2062" s="699" t="s">
        <v>2071</v>
      </c>
      <c r="L2062" s="852" t="s">
        <v>92</v>
      </c>
      <c r="M2062" s="699" t="s">
        <v>2154</v>
      </c>
      <c r="N2062" s="852" t="s">
        <v>1995</v>
      </c>
      <c r="O2062" s="699" t="s">
        <v>2157</v>
      </c>
      <c r="P2062" s="852" t="s">
        <v>1995</v>
      </c>
      <c r="Q2062" s="699" t="s">
        <v>1998</v>
      </c>
      <c r="R2062" s="699"/>
      <c r="S2062" s="699"/>
      <c r="T2062" s="181"/>
      <c r="U2062" s="181"/>
      <c r="AC2062" s="361" t="str">
        <f t="shared" si="34"/>
        <v>２２検査結果（排煙設備）別記第三号-上記1から5に記載のない事項-14行目-改善策の具体的内容等</v>
      </c>
      <c r="AL2062" s="392" t="s">
        <v>2819</v>
      </c>
    </row>
    <row r="2063" spans="5:38" x14ac:dyDescent="0.15">
      <c r="E2063" s="1121">
        <f>'3_入力シート【検査結果表】 排煙設備'!$CM$169</f>
        <v>0</v>
      </c>
      <c r="J2063" s="699" t="s">
        <v>2070</v>
      </c>
      <c r="K2063" s="699" t="s">
        <v>2071</v>
      </c>
      <c r="L2063" s="852" t="s">
        <v>92</v>
      </c>
      <c r="M2063" s="699" t="s">
        <v>2154</v>
      </c>
      <c r="N2063" s="852" t="s">
        <v>1995</v>
      </c>
      <c r="O2063" s="699" t="s">
        <v>2157</v>
      </c>
      <c r="P2063" s="852" t="s">
        <v>1995</v>
      </c>
      <c r="Q2063" s="699" t="s">
        <v>1999</v>
      </c>
      <c r="R2063" s="852" t="s">
        <v>1995</v>
      </c>
      <c r="S2063" s="699" t="s">
        <v>2000</v>
      </c>
      <c r="T2063" s="181"/>
      <c r="U2063" s="181"/>
      <c r="AC2063" s="361" t="str">
        <f t="shared" si="34"/>
        <v>２２検査結果（排煙設備）別記第三号-上記1から5に記載のない事項-14行目-改善（予定）年月-年（令和）</v>
      </c>
      <c r="AL2063" s="392" t="s">
        <v>2820</v>
      </c>
    </row>
    <row r="2064" spans="5:38" x14ac:dyDescent="0.15">
      <c r="E2064" s="1121">
        <f>'3_入力シート【検査結果表】 排煙設備'!$CP$169</f>
        <v>0</v>
      </c>
      <c r="J2064" s="699" t="s">
        <v>2070</v>
      </c>
      <c r="K2064" s="699" t="s">
        <v>2071</v>
      </c>
      <c r="L2064" s="852" t="s">
        <v>92</v>
      </c>
      <c r="M2064" s="699" t="s">
        <v>2154</v>
      </c>
      <c r="N2064" s="852" t="s">
        <v>1995</v>
      </c>
      <c r="O2064" s="699" t="s">
        <v>2157</v>
      </c>
      <c r="P2064" s="852" t="s">
        <v>1995</v>
      </c>
      <c r="Q2064" s="699" t="s">
        <v>1999</v>
      </c>
      <c r="R2064" s="852" t="s">
        <v>1995</v>
      </c>
      <c r="S2064" s="699" t="s">
        <v>2001</v>
      </c>
      <c r="T2064" s="181"/>
      <c r="U2064" s="181"/>
      <c r="AC2064" s="361" t="str">
        <f t="shared" si="34"/>
        <v>２２検査結果（排煙設備）別記第三号-上記1から5に記載のない事項-14行目-改善（予定）年月-月</v>
      </c>
      <c r="AL2064" s="392" t="s">
        <v>2821</v>
      </c>
    </row>
    <row r="2065" spans="5:38" x14ac:dyDescent="0.15">
      <c r="E2065" s="1121">
        <f>'3_入力シート【検査結果表】 排煙設備'!$CS$169</f>
        <v>0</v>
      </c>
      <c r="J2065" s="699" t="s">
        <v>2070</v>
      </c>
      <c r="K2065" s="699" t="s">
        <v>2071</v>
      </c>
      <c r="L2065" s="852" t="s">
        <v>92</v>
      </c>
      <c r="M2065" s="699" t="s">
        <v>2154</v>
      </c>
      <c r="N2065" s="852" t="s">
        <v>1995</v>
      </c>
      <c r="O2065" s="699" t="s">
        <v>2157</v>
      </c>
      <c r="P2065" s="852" t="s">
        <v>1995</v>
      </c>
      <c r="Q2065" s="699" t="s">
        <v>1999</v>
      </c>
      <c r="R2065" s="852" t="s">
        <v>1995</v>
      </c>
      <c r="S2065" s="699" t="s">
        <v>2002</v>
      </c>
      <c r="T2065" s="181"/>
      <c r="U2065" s="181"/>
      <c r="AC2065" s="361" t="str">
        <f t="shared" si="34"/>
        <v>２２検査結果（排煙設備）別記第三号-上記1から5に記載のない事項-14行目-改善（予定）年月-状況</v>
      </c>
      <c r="AL2065" s="392" t="s">
        <v>2822</v>
      </c>
    </row>
    <row r="2066" spans="5:38" x14ac:dyDescent="0.15">
      <c r="E2066" s="1121">
        <f>'3_入力シート【検査結果表】 排煙設備'!$M$170</f>
        <v>0</v>
      </c>
      <c r="J2066" s="699" t="s">
        <v>2070</v>
      </c>
      <c r="K2066" s="699" t="s">
        <v>2071</v>
      </c>
      <c r="L2066" s="852" t="s">
        <v>92</v>
      </c>
      <c r="M2066" s="699" t="s">
        <v>2154</v>
      </c>
      <c r="N2066" s="852" t="s">
        <v>1995</v>
      </c>
      <c r="O2066" s="699" t="s">
        <v>2158</v>
      </c>
      <c r="P2066" s="852" t="s">
        <v>1995</v>
      </c>
      <c r="Q2066" s="699" t="s">
        <v>2056</v>
      </c>
      <c r="R2066" s="699"/>
      <c r="S2066" s="699"/>
      <c r="T2066" s="181"/>
      <c r="U2066" s="181"/>
      <c r="AC2066" s="361" t="str">
        <f t="shared" si="34"/>
        <v>２２検査結果（排煙設備）別記第三号-上記1から5に記載のない事項-15行目-番号</v>
      </c>
      <c r="AL2066" s="392" t="s">
        <v>2823</v>
      </c>
    </row>
    <row r="2067" spans="5:38" x14ac:dyDescent="0.15">
      <c r="E2067" s="1121">
        <f>'3_入力シート【検査結果表】 排煙設備'!$P$170</f>
        <v>0</v>
      </c>
      <c r="J2067" s="699" t="s">
        <v>2070</v>
      </c>
      <c r="K2067" s="699" t="s">
        <v>2071</v>
      </c>
      <c r="L2067" s="852" t="s">
        <v>92</v>
      </c>
      <c r="M2067" s="699" t="s">
        <v>2154</v>
      </c>
      <c r="N2067" s="852" t="s">
        <v>1995</v>
      </c>
      <c r="O2067" s="699" t="s">
        <v>2158</v>
      </c>
      <c r="P2067" s="852" t="s">
        <v>1995</v>
      </c>
      <c r="Q2067" s="699" t="s">
        <v>2057</v>
      </c>
      <c r="R2067" s="699"/>
      <c r="S2067" s="699"/>
      <c r="T2067" s="181"/>
      <c r="U2067" s="181"/>
      <c r="AC2067" s="361" t="str">
        <f t="shared" si="34"/>
        <v>２２検査結果（排煙設備）別記第三号-上記1から5に記載のない事項-15行目-検査項目</v>
      </c>
      <c r="AL2067" s="392" t="s">
        <v>2824</v>
      </c>
    </row>
    <row r="2068" spans="5:38" x14ac:dyDescent="0.15">
      <c r="E2068" s="1121">
        <f>'3_入力シート【検査結果表】 排煙設備'!$AA$170</f>
        <v>0</v>
      </c>
      <c r="J2068" s="699" t="s">
        <v>2070</v>
      </c>
      <c r="K2068" s="699" t="s">
        <v>2071</v>
      </c>
      <c r="L2068" s="852" t="s">
        <v>92</v>
      </c>
      <c r="M2068" s="699" t="s">
        <v>2154</v>
      </c>
      <c r="N2068" s="852" t="s">
        <v>1995</v>
      </c>
      <c r="O2068" s="699" t="s">
        <v>2158</v>
      </c>
      <c r="P2068" s="852" t="s">
        <v>1995</v>
      </c>
      <c r="Q2068" s="699" t="s">
        <v>2058</v>
      </c>
      <c r="R2068" s="699"/>
      <c r="S2068" s="699"/>
      <c r="T2068" s="181"/>
      <c r="U2068" s="181"/>
      <c r="AC2068" s="361" t="str">
        <f t="shared" si="34"/>
        <v>２２検査結果（排煙設備）別記第三号-上記1から5に記載のない事項-15行目-検査事項</v>
      </c>
      <c r="AL2068" s="392" t="s">
        <v>2825</v>
      </c>
    </row>
    <row r="2069" spans="5:38" x14ac:dyDescent="0.15">
      <c r="E2069" s="1121">
        <f>'3_入力シート【検査結果表】 排煙設備'!$AZ$170</f>
        <v>0</v>
      </c>
      <c r="J2069" s="699" t="s">
        <v>2070</v>
      </c>
      <c r="K2069" s="699" t="s">
        <v>2071</v>
      </c>
      <c r="L2069" s="852" t="s">
        <v>92</v>
      </c>
      <c r="M2069" s="699" t="s">
        <v>2154</v>
      </c>
      <c r="N2069" s="852" t="s">
        <v>1995</v>
      </c>
      <c r="O2069" s="699" t="s">
        <v>2158</v>
      </c>
      <c r="P2069" s="852" t="s">
        <v>1995</v>
      </c>
      <c r="Q2069" s="699" t="s">
        <v>3514</v>
      </c>
      <c r="R2069" s="699"/>
      <c r="S2069" s="699"/>
      <c r="T2069" s="181"/>
      <c r="U2069" s="181"/>
      <c r="AC2069" s="361" t="str">
        <f t="shared" si="34"/>
        <v>２２検査結果（排煙設備）別記第三号-上記1から5に記載のない事項-15行目-検査結果</v>
      </c>
      <c r="AL2069" s="392" t="s">
        <v>3781</v>
      </c>
    </row>
    <row r="2070" spans="5:38" x14ac:dyDescent="0.15">
      <c r="E2070" s="1121">
        <f>'3_入力シート【検査結果表】 排煙設備'!$BL$170</f>
        <v>0</v>
      </c>
      <c r="J2070" s="699" t="s">
        <v>2070</v>
      </c>
      <c r="K2070" s="699" t="s">
        <v>2071</v>
      </c>
      <c r="L2070" s="852" t="s">
        <v>92</v>
      </c>
      <c r="M2070" s="699" t="s">
        <v>2154</v>
      </c>
      <c r="N2070" s="852" t="s">
        <v>1995</v>
      </c>
      <c r="O2070" s="699" t="s">
        <v>2158</v>
      </c>
      <c r="P2070" s="852" t="s">
        <v>1995</v>
      </c>
      <c r="Q2070" s="699" t="s">
        <v>1996</v>
      </c>
      <c r="R2070" s="699"/>
      <c r="S2070" s="699"/>
      <c r="T2070" s="181"/>
      <c r="U2070" s="181"/>
      <c r="AC2070" s="361" t="str">
        <f t="shared" si="34"/>
        <v>２２検査結果（排煙設備）別記第三号-上記1から5に記載のない事項-15行目-検査者番号</v>
      </c>
      <c r="AL2070" s="392" t="s">
        <v>2826</v>
      </c>
    </row>
    <row r="2071" spans="5:38" x14ac:dyDescent="0.15">
      <c r="E2071" s="1121">
        <f>'3_入力シート【検査結果表】 排煙設備'!$BN$170</f>
        <v>0</v>
      </c>
      <c r="J2071" s="699" t="s">
        <v>2070</v>
      </c>
      <c r="K2071" s="699" t="s">
        <v>2071</v>
      </c>
      <c r="L2071" s="852" t="s">
        <v>92</v>
      </c>
      <c r="M2071" s="699" t="s">
        <v>2154</v>
      </c>
      <c r="N2071" s="852" t="s">
        <v>1995</v>
      </c>
      <c r="O2071" s="699" t="s">
        <v>2158</v>
      </c>
      <c r="P2071" s="852" t="s">
        <v>1995</v>
      </c>
      <c r="Q2071" s="699" t="s">
        <v>1997</v>
      </c>
      <c r="R2071" s="699"/>
      <c r="S2071" s="699"/>
      <c r="T2071" s="181"/>
      <c r="U2071" s="181"/>
      <c r="AC2071" s="361" t="str">
        <f t="shared" si="34"/>
        <v>２２検査結果（排煙設備）別記第三号-上記1から5に記載のない事項-15行目-指摘の具体的内容等</v>
      </c>
      <c r="AL2071" s="392" t="s">
        <v>2827</v>
      </c>
    </row>
    <row r="2072" spans="5:38" x14ac:dyDescent="0.15">
      <c r="E2072" s="1121">
        <f>'3_入力シート【検査結果表】 排煙設備'!$BX$170</f>
        <v>0</v>
      </c>
      <c r="J2072" s="699" t="s">
        <v>2070</v>
      </c>
      <c r="K2072" s="699" t="s">
        <v>2071</v>
      </c>
      <c r="L2072" s="852" t="s">
        <v>92</v>
      </c>
      <c r="M2072" s="699" t="s">
        <v>2154</v>
      </c>
      <c r="N2072" s="852" t="s">
        <v>1995</v>
      </c>
      <c r="O2072" s="699" t="s">
        <v>2158</v>
      </c>
      <c r="P2072" s="852" t="s">
        <v>1995</v>
      </c>
      <c r="Q2072" s="699" t="s">
        <v>1998</v>
      </c>
      <c r="R2072" s="699"/>
      <c r="S2072" s="699"/>
      <c r="T2072" s="181"/>
      <c r="U2072" s="181"/>
      <c r="AC2072" s="361" t="str">
        <f t="shared" si="34"/>
        <v>２２検査結果（排煙設備）別記第三号-上記1から5に記載のない事項-15行目-改善策の具体的内容等</v>
      </c>
      <c r="AL2072" s="392" t="s">
        <v>2828</v>
      </c>
    </row>
    <row r="2073" spans="5:38" x14ac:dyDescent="0.15">
      <c r="E2073" s="1121">
        <f>'3_入力シート【検査結果表】 排煙設備'!$CM$170</f>
        <v>0</v>
      </c>
      <c r="J2073" s="699" t="s">
        <v>2070</v>
      </c>
      <c r="K2073" s="699" t="s">
        <v>2071</v>
      </c>
      <c r="L2073" s="852" t="s">
        <v>92</v>
      </c>
      <c r="M2073" s="699" t="s">
        <v>2154</v>
      </c>
      <c r="N2073" s="852" t="s">
        <v>1995</v>
      </c>
      <c r="O2073" s="699" t="s">
        <v>2158</v>
      </c>
      <c r="P2073" s="852" t="s">
        <v>1995</v>
      </c>
      <c r="Q2073" s="699" t="s">
        <v>1999</v>
      </c>
      <c r="R2073" s="852" t="s">
        <v>1995</v>
      </c>
      <c r="S2073" s="699" t="s">
        <v>2000</v>
      </c>
      <c r="T2073" s="181"/>
      <c r="U2073" s="181"/>
      <c r="AC2073" s="361" t="str">
        <f t="shared" ref="AC2073:AC2136" si="35">CONCATENATE(J2073,K2073,L2073,M2073,N2073,O2073,P2073,Q2073,R2073,S2073,T2073,U2073)</f>
        <v>２２検査結果（排煙設備）別記第三号-上記1から5に記載のない事項-15行目-改善（予定）年月-年（令和）</v>
      </c>
      <c r="AL2073" s="392" t="s">
        <v>2829</v>
      </c>
    </row>
    <row r="2074" spans="5:38" x14ac:dyDescent="0.15">
      <c r="E2074" s="1121">
        <f>'3_入力シート【検査結果表】 排煙設備'!$CP$170</f>
        <v>0</v>
      </c>
      <c r="J2074" s="699" t="s">
        <v>2070</v>
      </c>
      <c r="K2074" s="699" t="s">
        <v>2071</v>
      </c>
      <c r="L2074" s="852" t="s">
        <v>92</v>
      </c>
      <c r="M2074" s="699" t="s">
        <v>2154</v>
      </c>
      <c r="N2074" s="852" t="s">
        <v>1995</v>
      </c>
      <c r="O2074" s="699" t="s">
        <v>2158</v>
      </c>
      <c r="P2074" s="852" t="s">
        <v>1995</v>
      </c>
      <c r="Q2074" s="699" t="s">
        <v>1999</v>
      </c>
      <c r="R2074" s="852" t="s">
        <v>1995</v>
      </c>
      <c r="S2074" s="699" t="s">
        <v>2001</v>
      </c>
      <c r="T2074" s="181"/>
      <c r="U2074" s="181"/>
      <c r="AC2074" s="361" t="str">
        <f t="shared" si="35"/>
        <v>２２検査結果（排煙設備）別記第三号-上記1から5に記載のない事項-15行目-改善（予定）年月-月</v>
      </c>
      <c r="AL2074" s="392" t="s">
        <v>2830</v>
      </c>
    </row>
    <row r="2075" spans="5:38" x14ac:dyDescent="0.15">
      <c r="E2075" s="1121">
        <f>'3_入力シート【検査結果表】 排煙設備'!$CS$170</f>
        <v>0</v>
      </c>
      <c r="J2075" s="699" t="s">
        <v>2070</v>
      </c>
      <c r="K2075" s="699" t="s">
        <v>2071</v>
      </c>
      <c r="L2075" s="852" t="s">
        <v>92</v>
      </c>
      <c r="M2075" s="699" t="s">
        <v>2154</v>
      </c>
      <c r="N2075" s="852" t="s">
        <v>1995</v>
      </c>
      <c r="O2075" s="699" t="s">
        <v>2158</v>
      </c>
      <c r="P2075" s="852" t="s">
        <v>1995</v>
      </c>
      <c r="Q2075" s="699" t="s">
        <v>1999</v>
      </c>
      <c r="R2075" s="852" t="s">
        <v>1995</v>
      </c>
      <c r="S2075" s="699" t="s">
        <v>2002</v>
      </c>
      <c r="T2075" s="181"/>
      <c r="U2075" s="181"/>
      <c r="AC2075" s="361" t="str">
        <f t="shared" si="35"/>
        <v>２２検査結果（排煙設備）別記第三号-上記1から5に記載のない事項-15行目-改善（予定）年月-状況</v>
      </c>
      <c r="AL2075" s="392" t="s">
        <v>2831</v>
      </c>
    </row>
    <row r="2076" spans="5:38" x14ac:dyDescent="0.15">
      <c r="E2076" s="1121">
        <f>'3_入力シート【検査結果表】 排煙設備'!$M$171</f>
        <v>0</v>
      </c>
      <c r="J2076" s="699" t="s">
        <v>2070</v>
      </c>
      <c r="K2076" s="699" t="s">
        <v>2071</v>
      </c>
      <c r="L2076" s="852" t="s">
        <v>92</v>
      </c>
      <c r="M2076" s="699" t="s">
        <v>2154</v>
      </c>
      <c r="N2076" s="852" t="s">
        <v>1995</v>
      </c>
      <c r="O2076" s="699" t="s">
        <v>2159</v>
      </c>
      <c r="P2076" s="852" t="s">
        <v>1995</v>
      </c>
      <c r="Q2076" s="699" t="s">
        <v>2056</v>
      </c>
      <c r="R2076" s="699"/>
      <c r="S2076" s="699"/>
      <c r="T2076" s="181"/>
      <c r="U2076" s="181"/>
      <c r="AC2076" s="361" t="str">
        <f t="shared" si="35"/>
        <v>２２検査結果（排煙設備）別記第三号-上記1から5に記載のない事項-16行目-番号</v>
      </c>
      <c r="AL2076" s="392" t="s">
        <v>2832</v>
      </c>
    </row>
    <row r="2077" spans="5:38" x14ac:dyDescent="0.15">
      <c r="E2077" s="1121">
        <f>'3_入力シート【検査結果表】 排煙設備'!$P$171</f>
        <v>0</v>
      </c>
      <c r="J2077" s="699" t="s">
        <v>2070</v>
      </c>
      <c r="K2077" s="699" t="s">
        <v>2071</v>
      </c>
      <c r="L2077" s="852" t="s">
        <v>92</v>
      </c>
      <c r="M2077" s="699" t="s">
        <v>2154</v>
      </c>
      <c r="N2077" s="852" t="s">
        <v>1995</v>
      </c>
      <c r="O2077" s="699" t="s">
        <v>2159</v>
      </c>
      <c r="P2077" s="852" t="s">
        <v>1995</v>
      </c>
      <c r="Q2077" s="699" t="s">
        <v>2057</v>
      </c>
      <c r="R2077" s="699"/>
      <c r="S2077" s="699"/>
      <c r="T2077" s="181"/>
      <c r="U2077" s="181"/>
      <c r="AC2077" s="361" t="str">
        <f t="shared" si="35"/>
        <v>２２検査結果（排煙設備）別記第三号-上記1から5に記載のない事項-16行目-検査項目</v>
      </c>
      <c r="AL2077" s="392" t="s">
        <v>2833</v>
      </c>
    </row>
    <row r="2078" spans="5:38" x14ac:dyDescent="0.15">
      <c r="E2078" s="1121">
        <f>'3_入力シート【検査結果表】 排煙設備'!$AA$171</f>
        <v>0</v>
      </c>
      <c r="J2078" s="699" t="s">
        <v>2070</v>
      </c>
      <c r="K2078" s="699" t="s">
        <v>2071</v>
      </c>
      <c r="L2078" s="852" t="s">
        <v>92</v>
      </c>
      <c r="M2078" s="699" t="s">
        <v>2154</v>
      </c>
      <c r="N2078" s="852" t="s">
        <v>1995</v>
      </c>
      <c r="O2078" s="699" t="s">
        <v>2159</v>
      </c>
      <c r="P2078" s="852" t="s">
        <v>1995</v>
      </c>
      <c r="Q2078" s="699" t="s">
        <v>2058</v>
      </c>
      <c r="R2078" s="699"/>
      <c r="S2078" s="699"/>
      <c r="T2078" s="181"/>
      <c r="U2078" s="181"/>
      <c r="AC2078" s="361" t="str">
        <f t="shared" si="35"/>
        <v>２２検査結果（排煙設備）別記第三号-上記1から5に記載のない事項-16行目-検査事項</v>
      </c>
      <c r="AL2078" s="392" t="s">
        <v>2834</v>
      </c>
    </row>
    <row r="2079" spans="5:38" x14ac:dyDescent="0.15">
      <c r="E2079" s="1121">
        <f>'3_入力シート【検査結果表】 排煙設備'!$AZ$171</f>
        <v>0</v>
      </c>
      <c r="J2079" s="699" t="s">
        <v>2070</v>
      </c>
      <c r="K2079" s="699" t="s">
        <v>2071</v>
      </c>
      <c r="L2079" s="852" t="s">
        <v>92</v>
      </c>
      <c r="M2079" s="699" t="s">
        <v>2154</v>
      </c>
      <c r="N2079" s="852" t="s">
        <v>1995</v>
      </c>
      <c r="O2079" s="699" t="s">
        <v>2159</v>
      </c>
      <c r="P2079" s="852" t="s">
        <v>1995</v>
      </c>
      <c r="Q2079" s="699" t="s">
        <v>3514</v>
      </c>
      <c r="R2079" s="699"/>
      <c r="S2079" s="699"/>
      <c r="T2079" s="181"/>
      <c r="U2079" s="181"/>
      <c r="AC2079" s="361" t="str">
        <f t="shared" si="35"/>
        <v>２２検査結果（排煙設備）別記第三号-上記1から5に記載のない事項-16行目-検査結果</v>
      </c>
      <c r="AL2079" s="392" t="s">
        <v>3782</v>
      </c>
    </row>
    <row r="2080" spans="5:38" x14ac:dyDescent="0.15">
      <c r="E2080" s="1121">
        <f>'3_入力シート【検査結果表】 排煙設備'!$BL$171</f>
        <v>0</v>
      </c>
      <c r="J2080" s="699" t="s">
        <v>2070</v>
      </c>
      <c r="K2080" s="699" t="s">
        <v>2071</v>
      </c>
      <c r="L2080" s="852" t="s">
        <v>92</v>
      </c>
      <c r="M2080" s="699" t="s">
        <v>2154</v>
      </c>
      <c r="N2080" s="852" t="s">
        <v>1995</v>
      </c>
      <c r="O2080" s="699" t="s">
        <v>2159</v>
      </c>
      <c r="P2080" s="852" t="s">
        <v>1995</v>
      </c>
      <c r="Q2080" s="699" t="s">
        <v>1996</v>
      </c>
      <c r="R2080" s="699"/>
      <c r="S2080" s="699"/>
      <c r="T2080" s="181"/>
      <c r="U2080" s="181"/>
      <c r="AC2080" s="361" t="str">
        <f t="shared" si="35"/>
        <v>２２検査結果（排煙設備）別記第三号-上記1から5に記載のない事項-16行目-検査者番号</v>
      </c>
      <c r="AL2080" s="392" t="s">
        <v>2835</v>
      </c>
    </row>
    <row r="2081" spans="5:38" x14ac:dyDescent="0.15">
      <c r="E2081" s="1121">
        <f>'3_入力シート【検査結果表】 排煙設備'!$BN$171</f>
        <v>0</v>
      </c>
      <c r="J2081" s="699" t="s">
        <v>2070</v>
      </c>
      <c r="K2081" s="699" t="s">
        <v>2071</v>
      </c>
      <c r="L2081" s="852" t="s">
        <v>92</v>
      </c>
      <c r="M2081" s="699" t="s">
        <v>2154</v>
      </c>
      <c r="N2081" s="852" t="s">
        <v>1995</v>
      </c>
      <c r="O2081" s="699" t="s">
        <v>2159</v>
      </c>
      <c r="P2081" s="852" t="s">
        <v>1995</v>
      </c>
      <c r="Q2081" s="699" t="s">
        <v>1997</v>
      </c>
      <c r="R2081" s="699"/>
      <c r="S2081" s="699"/>
      <c r="T2081" s="181"/>
      <c r="U2081" s="181"/>
      <c r="AC2081" s="361" t="str">
        <f t="shared" si="35"/>
        <v>２２検査結果（排煙設備）別記第三号-上記1から5に記載のない事項-16行目-指摘の具体的内容等</v>
      </c>
      <c r="AL2081" s="392" t="s">
        <v>2836</v>
      </c>
    </row>
    <row r="2082" spans="5:38" x14ac:dyDescent="0.15">
      <c r="E2082" s="1121">
        <f>'3_入力シート【検査結果表】 排煙設備'!$BX$171</f>
        <v>0</v>
      </c>
      <c r="J2082" s="699" t="s">
        <v>2070</v>
      </c>
      <c r="K2082" s="699" t="s">
        <v>2071</v>
      </c>
      <c r="L2082" s="852" t="s">
        <v>92</v>
      </c>
      <c r="M2082" s="699" t="s">
        <v>2154</v>
      </c>
      <c r="N2082" s="852" t="s">
        <v>1995</v>
      </c>
      <c r="O2082" s="699" t="s">
        <v>2159</v>
      </c>
      <c r="P2082" s="852" t="s">
        <v>1995</v>
      </c>
      <c r="Q2082" s="699" t="s">
        <v>1998</v>
      </c>
      <c r="R2082" s="699"/>
      <c r="S2082" s="699"/>
      <c r="T2082" s="181"/>
      <c r="U2082" s="181"/>
      <c r="AC2082" s="361" t="str">
        <f t="shared" si="35"/>
        <v>２２検査結果（排煙設備）別記第三号-上記1から5に記載のない事項-16行目-改善策の具体的内容等</v>
      </c>
      <c r="AL2082" s="392" t="s">
        <v>2837</v>
      </c>
    </row>
    <row r="2083" spans="5:38" x14ac:dyDescent="0.15">
      <c r="E2083" s="1121">
        <f>'3_入力シート【検査結果表】 排煙設備'!$CM$171</f>
        <v>0</v>
      </c>
      <c r="J2083" s="699" t="s">
        <v>2070</v>
      </c>
      <c r="K2083" s="699" t="s">
        <v>2071</v>
      </c>
      <c r="L2083" s="852" t="s">
        <v>92</v>
      </c>
      <c r="M2083" s="699" t="s">
        <v>2154</v>
      </c>
      <c r="N2083" s="852" t="s">
        <v>1995</v>
      </c>
      <c r="O2083" s="699" t="s">
        <v>2159</v>
      </c>
      <c r="P2083" s="852" t="s">
        <v>1995</v>
      </c>
      <c r="Q2083" s="699" t="s">
        <v>1999</v>
      </c>
      <c r="R2083" s="852" t="s">
        <v>1995</v>
      </c>
      <c r="S2083" s="699" t="s">
        <v>2000</v>
      </c>
      <c r="T2083" s="181"/>
      <c r="U2083" s="181"/>
      <c r="AC2083" s="361" t="str">
        <f t="shared" si="35"/>
        <v>２２検査結果（排煙設備）別記第三号-上記1から5に記載のない事項-16行目-改善（予定）年月-年（令和）</v>
      </c>
      <c r="AL2083" s="392" t="s">
        <v>2838</v>
      </c>
    </row>
    <row r="2084" spans="5:38" x14ac:dyDescent="0.15">
      <c r="E2084" s="1121">
        <f>'3_入力シート【検査結果表】 排煙設備'!$CP$171</f>
        <v>0</v>
      </c>
      <c r="J2084" s="699" t="s">
        <v>2070</v>
      </c>
      <c r="K2084" s="699" t="s">
        <v>2071</v>
      </c>
      <c r="L2084" s="852" t="s">
        <v>92</v>
      </c>
      <c r="M2084" s="699" t="s">
        <v>2154</v>
      </c>
      <c r="N2084" s="852" t="s">
        <v>1995</v>
      </c>
      <c r="O2084" s="699" t="s">
        <v>2159</v>
      </c>
      <c r="P2084" s="852" t="s">
        <v>1995</v>
      </c>
      <c r="Q2084" s="699" t="s">
        <v>1999</v>
      </c>
      <c r="R2084" s="852" t="s">
        <v>1995</v>
      </c>
      <c r="S2084" s="699" t="s">
        <v>2001</v>
      </c>
      <c r="T2084" s="181"/>
      <c r="U2084" s="181"/>
      <c r="AC2084" s="361" t="str">
        <f t="shared" si="35"/>
        <v>２２検査結果（排煙設備）別記第三号-上記1から5に記載のない事項-16行目-改善（予定）年月-月</v>
      </c>
      <c r="AL2084" s="392" t="s">
        <v>2839</v>
      </c>
    </row>
    <row r="2085" spans="5:38" x14ac:dyDescent="0.15">
      <c r="E2085" s="1121">
        <f>'3_入力シート【検査結果表】 排煙設備'!$CS$171</f>
        <v>0</v>
      </c>
      <c r="J2085" s="699" t="s">
        <v>2070</v>
      </c>
      <c r="K2085" s="699" t="s">
        <v>2071</v>
      </c>
      <c r="L2085" s="852" t="s">
        <v>92</v>
      </c>
      <c r="M2085" s="699" t="s">
        <v>2154</v>
      </c>
      <c r="N2085" s="852" t="s">
        <v>1995</v>
      </c>
      <c r="O2085" s="699" t="s">
        <v>2159</v>
      </c>
      <c r="P2085" s="852" t="s">
        <v>1995</v>
      </c>
      <c r="Q2085" s="699" t="s">
        <v>1999</v>
      </c>
      <c r="R2085" s="852" t="s">
        <v>1995</v>
      </c>
      <c r="S2085" s="699" t="s">
        <v>2002</v>
      </c>
      <c r="T2085" s="181"/>
      <c r="U2085" s="181"/>
      <c r="AC2085" s="361" t="str">
        <f t="shared" si="35"/>
        <v>２２検査結果（排煙設備）別記第三号-上記1から5に記載のない事項-16行目-改善（予定）年月-状況</v>
      </c>
      <c r="AL2085" s="392" t="s">
        <v>2840</v>
      </c>
    </row>
    <row r="2086" spans="5:38" x14ac:dyDescent="0.15">
      <c r="E2086" s="1121">
        <f>'3_入力シート【検査結果表】 排煙設備'!$M$172</f>
        <v>0</v>
      </c>
      <c r="J2086" s="699" t="s">
        <v>2070</v>
      </c>
      <c r="K2086" s="699" t="s">
        <v>2071</v>
      </c>
      <c r="L2086" s="852" t="s">
        <v>92</v>
      </c>
      <c r="M2086" s="699" t="s">
        <v>2154</v>
      </c>
      <c r="N2086" s="852" t="s">
        <v>1995</v>
      </c>
      <c r="O2086" s="699" t="s">
        <v>2160</v>
      </c>
      <c r="P2086" s="852" t="s">
        <v>1995</v>
      </c>
      <c r="Q2086" s="699" t="s">
        <v>2056</v>
      </c>
      <c r="R2086" s="699"/>
      <c r="S2086" s="699"/>
      <c r="T2086" s="181"/>
      <c r="U2086" s="181"/>
      <c r="AC2086" s="361" t="str">
        <f t="shared" si="35"/>
        <v>２２検査結果（排煙設備）別記第三号-上記1から5に記載のない事項-17行目-番号</v>
      </c>
      <c r="AL2086" s="392" t="s">
        <v>2841</v>
      </c>
    </row>
    <row r="2087" spans="5:38" x14ac:dyDescent="0.15">
      <c r="E2087" s="1121">
        <f>'3_入力シート【検査結果表】 排煙設備'!$P$172</f>
        <v>0</v>
      </c>
      <c r="J2087" s="699" t="s">
        <v>2070</v>
      </c>
      <c r="K2087" s="699" t="s">
        <v>2071</v>
      </c>
      <c r="L2087" s="852" t="s">
        <v>92</v>
      </c>
      <c r="M2087" s="699" t="s">
        <v>2154</v>
      </c>
      <c r="N2087" s="852" t="s">
        <v>1995</v>
      </c>
      <c r="O2087" s="699" t="s">
        <v>2160</v>
      </c>
      <c r="P2087" s="852" t="s">
        <v>1995</v>
      </c>
      <c r="Q2087" s="699" t="s">
        <v>2057</v>
      </c>
      <c r="R2087" s="699"/>
      <c r="S2087" s="699"/>
      <c r="T2087" s="181"/>
      <c r="U2087" s="181"/>
      <c r="AC2087" s="361" t="str">
        <f t="shared" si="35"/>
        <v>２２検査結果（排煙設備）別記第三号-上記1から5に記載のない事項-17行目-検査項目</v>
      </c>
      <c r="AL2087" s="392" t="s">
        <v>2842</v>
      </c>
    </row>
    <row r="2088" spans="5:38" x14ac:dyDescent="0.15">
      <c r="E2088" s="1121">
        <f>'3_入力シート【検査結果表】 排煙設備'!$AA$172</f>
        <v>0</v>
      </c>
      <c r="J2088" s="699" t="s">
        <v>2070</v>
      </c>
      <c r="K2088" s="699" t="s">
        <v>2071</v>
      </c>
      <c r="L2088" s="852" t="s">
        <v>92</v>
      </c>
      <c r="M2088" s="699" t="s">
        <v>2154</v>
      </c>
      <c r="N2088" s="852" t="s">
        <v>1995</v>
      </c>
      <c r="O2088" s="699" t="s">
        <v>2160</v>
      </c>
      <c r="P2088" s="852" t="s">
        <v>1995</v>
      </c>
      <c r="Q2088" s="699" t="s">
        <v>2058</v>
      </c>
      <c r="R2088" s="699"/>
      <c r="S2088" s="699"/>
      <c r="T2088" s="181"/>
      <c r="U2088" s="181"/>
      <c r="AC2088" s="361" t="str">
        <f t="shared" si="35"/>
        <v>２２検査結果（排煙設備）別記第三号-上記1から5に記載のない事項-17行目-検査事項</v>
      </c>
      <c r="AL2088" s="392" t="s">
        <v>2843</v>
      </c>
    </row>
    <row r="2089" spans="5:38" x14ac:dyDescent="0.15">
      <c r="E2089" s="1121">
        <f>'3_入力シート【検査結果表】 排煙設備'!$AZ$172</f>
        <v>0</v>
      </c>
      <c r="J2089" s="699" t="s">
        <v>2070</v>
      </c>
      <c r="K2089" s="699" t="s">
        <v>2071</v>
      </c>
      <c r="L2089" s="852" t="s">
        <v>92</v>
      </c>
      <c r="M2089" s="699" t="s">
        <v>2154</v>
      </c>
      <c r="N2089" s="852" t="s">
        <v>1995</v>
      </c>
      <c r="O2089" s="699" t="s">
        <v>2160</v>
      </c>
      <c r="P2089" s="852" t="s">
        <v>1995</v>
      </c>
      <c r="Q2089" s="699" t="s">
        <v>3514</v>
      </c>
      <c r="R2089" s="699"/>
      <c r="S2089" s="699"/>
      <c r="T2089" s="181"/>
      <c r="U2089" s="181"/>
      <c r="AC2089" s="361" t="str">
        <f t="shared" si="35"/>
        <v>２２検査結果（排煙設備）別記第三号-上記1から5に記載のない事項-17行目-検査結果</v>
      </c>
      <c r="AL2089" s="392" t="s">
        <v>3783</v>
      </c>
    </row>
    <row r="2090" spans="5:38" x14ac:dyDescent="0.15">
      <c r="E2090" s="1121">
        <f>'3_入力シート【検査結果表】 排煙設備'!$BL$172</f>
        <v>0</v>
      </c>
      <c r="J2090" s="699" t="s">
        <v>2070</v>
      </c>
      <c r="K2090" s="699" t="s">
        <v>2071</v>
      </c>
      <c r="L2090" s="852" t="s">
        <v>92</v>
      </c>
      <c r="M2090" s="699" t="s">
        <v>2154</v>
      </c>
      <c r="N2090" s="852" t="s">
        <v>1995</v>
      </c>
      <c r="O2090" s="699" t="s">
        <v>2160</v>
      </c>
      <c r="P2090" s="852" t="s">
        <v>1995</v>
      </c>
      <c r="Q2090" s="699" t="s">
        <v>1996</v>
      </c>
      <c r="R2090" s="699"/>
      <c r="S2090" s="699"/>
      <c r="T2090" s="181"/>
      <c r="U2090" s="181"/>
      <c r="AC2090" s="361" t="str">
        <f t="shared" si="35"/>
        <v>２２検査結果（排煙設備）別記第三号-上記1から5に記載のない事項-17行目-検査者番号</v>
      </c>
      <c r="AL2090" s="392" t="s">
        <v>2844</v>
      </c>
    </row>
    <row r="2091" spans="5:38" x14ac:dyDescent="0.15">
      <c r="E2091" s="1121">
        <f>'3_入力シート【検査結果表】 排煙設備'!$BN$172</f>
        <v>0</v>
      </c>
      <c r="J2091" s="699" t="s">
        <v>2070</v>
      </c>
      <c r="K2091" s="699" t="s">
        <v>2071</v>
      </c>
      <c r="L2091" s="852" t="s">
        <v>92</v>
      </c>
      <c r="M2091" s="699" t="s">
        <v>2154</v>
      </c>
      <c r="N2091" s="852" t="s">
        <v>1995</v>
      </c>
      <c r="O2091" s="699" t="s">
        <v>2160</v>
      </c>
      <c r="P2091" s="852" t="s">
        <v>1995</v>
      </c>
      <c r="Q2091" s="699" t="s">
        <v>1997</v>
      </c>
      <c r="R2091" s="699"/>
      <c r="S2091" s="699"/>
      <c r="T2091" s="181"/>
      <c r="U2091" s="181"/>
      <c r="AC2091" s="361" t="str">
        <f t="shared" si="35"/>
        <v>２２検査結果（排煙設備）別記第三号-上記1から5に記載のない事項-17行目-指摘の具体的内容等</v>
      </c>
      <c r="AL2091" s="392" t="s">
        <v>2845</v>
      </c>
    </row>
    <row r="2092" spans="5:38" x14ac:dyDescent="0.15">
      <c r="E2092" s="1121">
        <f>'3_入力シート【検査結果表】 排煙設備'!$BX$172</f>
        <v>0</v>
      </c>
      <c r="J2092" s="699" t="s">
        <v>2070</v>
      </c>
      <c r="K2092" s="699" t="s">
        <v>2071</v>
      </c>
      <c r="L2092" s="852" t="s">
        <v>92</v>
      </c>
      <c r="M2092" s="699" t="s">
        <v>2154</v>
      </c>
      <c r="N2092" s="852" t="s">
        <v>1995</v>
      </c>
      <c r="O2092" s="699" t="s">
        <v>2160</v>
      </c>
      <c r="P2092" s="852" t="s">
        <v>1995</v>
      </c>
      <c r="Q2092" s="699" t="s">
        <v>1998</v>
      </c>
      <c r="R2092" s="699"/>
      <c r="S2092" s="699"/>
      <c r="T2092" s="181"/>
      <c r="U2092" s="181"/>
      <c r="AC2092" s="361" t="str">
        <f t="shared" si="35"/>
        <v>２２検査結果（排煙設備）別記第三号-上記1から5に記載のない事項-17行目-改善策の具体的内容等</v>
      </c>
      <c r="AL2092" s="392" t="s">
        <v>2846</v>
      </c>
    </row>
    <row r="2093" spans="5:38" x14ac:dyDescent="0.15">
      <c r="E2093" s="1121">
        <f>'3_入力シート【検査結果表】 排煙設備'!$CM$172</f>
        <v>0</v>
      </c>
      <c r="J2093" s="699" t="s">
        <v>2070</v>
      </c>
      <c r="K2093" s="699" t="s">
        <v>2071</v>
      </c>
      <c r="L2093" s="852" t="s">
        <v>92</v>
      </c>
      <c r="M2093" s="699" t="s">
        <v>2154</v>
      </c>
      <c r="N2093" s="852" t="s">
        <v>1995</v>
      </c>
      <c r="O2093" s="699" t="s">
        <v>2160</v>
      </c>
      <c r="P2093" s="852" t="s">
        <v>1995</v>
      </c>
      <c r="Q2093" s="699" t="s">
        <v>1999</v>
      </c>
      <c r="R2093" s="852" t="s">
        <v>1995</v>
      </c>
      <c r="S2093" s="699" t="s">
        <v>2000</v>
      </c>
      <c r="T2093" s="181"/>
      <c r="U2093" s="181"/>
      <c r="AC2093" s="361" t="str">
        <f t="shared" si="35"/>
        <v>２２検査結果（排煙設備）別記第三号-上記1から5に記載のない事項-17行目-改善（予定）年月-年（令和）</v>
      </c>
      <c r="AL2093" s="392" t="s">
        <v>2847</v>
      </c>
    </row>
    <row r="2094" spans="5:38" x14ac:dyDescent="0.15">
      <c r="E2094" s="1121">
        <f>'3_入力シート【検査結果表】 排煙設備'!$CP$172</f>
        <v>0</v>
      </c>
      <c r="J2094" s="699" t="s">
        <v>2070</v>
      </c>
      <c r="K2094" s="699" t="s">
        <v>2071</v>
      </c>
      <c r="L2094" s="852" t="s">
        <v>92</v>
      </c>
      <c r="M2094" s="699" t="s">
        <v>2154</v>
      </c>
      <c r="N2094" s="852" t="s">
        <v>1995</v>
      </c>
      <c r="O2094" s="699" t="s">
        <v>2160</v>
      </c>
      <c r="P2094" s="852" t="s">
        <v>1995</v>
      </c>
      <c r="Q2094" s="699" t="s">
        <v>1999</v>
      </c>
      <c r="R2094" s="852" t="s">
        <v>1995</v>
      </c>
      <c r="S2094" s="699" t="s">
        <v>2001</v>
      </c>
      <c r="T2094" s="181"/>
      <c r="U2094" s="181"/>
      <c r="AC2094" s="361" t="str">
        <f t="shared" si="35"/>
        <v>２２検査結果（排煙設備）別記第三号-上記1から5に記載のない事項-17行目-改善（予定）年月-月</v>
      </c>
      <c r="AL2094" s="392" t="s">
        <v>2848</v>
      </c>
    </row>
    <row r="2095" spans="5:38" x14ac:dyDescent="0.15">
      <c r="E2095" s="1121">
        <f>'3_入力シート【検査結果表】 排煙設備'!$CS$172</f>
        <v>0</v>
      </c>
      <c r="J2095" s="699" t="s">
        <v>2070</v>
      </c>
      <c r="K2095" s="699" t="s">
        <v>2071</v>
      </c>
      <c r="L2095" s="852" t="s">
        <v>92</v>
      </c>
      <c r="M2095" s="699" t="s">
        <v>2154</v>
      </c>
      <c r="N2095" s="852" t="s">
        <v>1995</v>
      </c>
      <c r="O2095" s="699" t="s">
        <v>2160</v>
      </c>
      <c r="P2095" s="852" t="s">
        <v>1995</v>
      </c>
      <c r="Q2095" s="699" t="s">
        <v>1999</v>
      </c>
      <c r="R2095" s="852" t="s">
        <v>1995</v>
      </c>
      <c r="S2095" s="699" t="s">
        <v>2002</v>
      </c>
      <c r="T2095" s="181"/>
      <c r="U2095" s="181"/>
      <c r="AC2095" s="361" t="str">
        <f t="shared" si="35"/>
        <v>２２検査結果（排煙設備）別記第三号-上記1から5に記載のない事項-17行目-改善（予定）年月-状況</v>
      </c>
      <c r="AL2095" s="392" t="s">
        <v>2849</v>
      </c>
    </row>
    <row r="2096" spans="5:38" x14ac:dyDescent="0.15">
      <c r="E2096" s="1121">
        <f>'3_入力シート【検査結果表】 排煙設備'!$M$173</f>
        <v>0</v>
      </c>
      <c r="J2096" s="699" t="s">
        <v>2070</v>
      </c>
      <c r="K2096" s="699" t="s">
        <v>2071</v>
      </c>
      <c r="L2096" s="852" t="s">
        <v>92</v>
      </c>
      <c r="M2096" s="699" t="s">
        <v>2154</v>
      </c>
      <c r="N2096" s="852" t="s">
        <v>1995</v>
      </c>
      <c r="O2096" s="699" t="s">
        <v>2161</v>
      </c>
      <c r="P2096" s="852" t="s">
        <v>1995</v>
      </c>
      <c r="Q2096" s="699" t="s">
        <v>2056</v>
      </c>
      <c r="R2096" s="699"/>
      <c r="S2096" s="699"/>
      <c r="T2096" s="181"/>
      <c r="U2096" s="181"/>
      <c r="AC2096" s="361" t="str">
        <f t="shared" si="35"/>
        <v>２２検査結果（排煙設備）別記第三号-上記1から5に記載のない事項-18行目-番号</v>
      </c>
      <c r="AL2096" s="392" t="s">
        <v>2850</v>
      </c>
    </row>
    <row r="2097" spans="5:38" x14ac:dyDescent="0.15">
      <c r="E2097" s="1121">
        <f>'3_入力シート【検査結果表】 排煙設備'!$P$173</f>
        <v>0</v>
      </c>
      <c r="J2097" s="699" t="s">
        <v>2070</v>
      </c>
      <c r="K2097" s="699" t="s">
        <v>2071</v>
      </c>
      <c r="L2097" s="852" t="s">
        <v>92</v>
      </c>
      <c r="M2097" s="699" t="s">
        <v>2154</v>
      </c>
      <c r="N2097" s="852" t="s">
        <v>1995</v>
      </c>
      <c r="O2097" s="699" t="s">
        <v>2161</v>
      </c>
      <c r="P2097" s="852" t="s">
        <v>1995</v>
      </c>
      <c r="Q2097" s="699" t="s">
        <v>2057</v>
      </c>
      <c r="R2097" s="699"/>
      <c r="S2097" s="699"/>
      <c r="T2097" s="181"/>
      <c r="U2097" s="181"/>
      <c r="AC2097" s="361" t="str">
        <f t="shared" si="35"/>
        <v>２２検査結果（排煙設備）別記第三号-上記1から5に記載のない事項-18行目-検査項目</v>
      </c>
      <c r="AL2097" s="392" t="s">
        <v>2851</v>
      </c>
    </row>
    <row r="2098" spans="5:38" x14ac:dyDescent="0.15">
      <c r="E2098" s="1121">
        <f>'3_入力シート【検査結果表】 排煙設備'!$AA$173</f>
        <v>0</v>
      </c>
      <c r="J2098" s="699" t="s">
        <v>2070</v>
      </c>
      <c r="K2098" s="699" t="s">
        <v>2071</v>
      </c>
      <c r="L2098" s="852" t="s">
        <v>92</v>
      </c>
      <c r="M2098" s="699" t="s">
        <v>2154</v>
      </c>
      <c r="N2098" s="852" t="s">
        <v>1995</v>
      </c>
      <c r="O2098" s="699" t="s">
        <v>2161</v>
      </c>
      <c r="P2098" s="852" t="s">
        <v>1995</v>
      </c>
      <c r="Q2098" s="699" t="s">
        <v>2058</v>
      </c>
      <c r="R2098" s="699"/>
      <c r="S2098" s="699"/>
      <c r="T2098" s="181"/>
      <c r="U2098" s="181"/>
      <c r="AC2098" s="361" t="str">
        <f t="shared" si="35"/>
        <v>２２検査結果（排煙設備）別記第三号-上記1から5に記載のない事項-18行目-検査事項</v>
      </c>
      <c r="AL2098" s="392" t="s">
        <v>2852</v>
      </c>
    </row>
    <row r="2099" spans="5:38" x14ac:dyDescent="0.15">
      <c r="E2099" s="1121">
        <f>'3_入力シート【検査結果表】 排煙設備'!$AZ$173</f>
        <v>0</v>
      </c>
      <c r="J2099" s="699" t="s">
        <v>2070</v>
      </c>
      <c r="K2099" s="699" t="s">
        <v>2071</v>
      </c>
      <c r="L2099" s="852" t="s">
        <v>92</v>
      </c>
      <c r="M2099" s="699" t="s">
        <v>2154</v>
      </c>
      <c r="N2099" s="852" t="s">
        <v>1995</v>
      </c>
      <c r="O2099" s="699" t="s">
        <v>2161</v>
      </c>
      <c r="P2099" s="852" t="s">
        <v>1995</v>
      </c>
      <c r="Q2099" s="699" t="s">
        <v>3514</v>
      </c>
      <c r="R2099" s="699"/>
      <c r="S2099" s="699"/>
      <c r="T2099" s="181"/>
      <c r="U2099" s="181"/>
      <c r="AC2099" s="361" t="str">
        <f t="shared" si="35"/>
        <v>２２検査結果（排煙設備）別記第三号-上記1から5に記載のない事項-18行目-検査結果</v>
      </c>
      <c r="AL2099" s="392" t="s">
        <v>3784</v>
      </c>
    </row>
    <row r="2100" spans="5:38" x14ac:dyDescent="0.15">
      <c r="E2100" s="1121">
        <f>'3_入力シート【検査結果表】 排煙設備'!$BL$173</f>
        <v>0</v>
      </c>
      <c r="J2100" s="699" t="s">
        <v>2070</v>
      </c>
      <c r="K2100" s="699" t="s">
        <v>2071</v>
      </c>
      <c r="L2100" s="852" t="s">
        <v>92</v>
      </c>
      <c r="M2100" s="699" t="s">
        <v>2154</v>
      </c>
      <c r="N2100" s="852" t="s">
        <v>1995</v>
      </c>
      <c r="O2100" s="699" t="s">
        <v>2161</v>
      </c>
      <c r="P2100" s="852" t="s">
        <v>1995</v>
      </c>
      <c r="Q2100" s="699" t="s">
        <v>1996</v>
      </c>
      <c r="R2100" s="699"/>
      <c r="S2100" s="699"/>
      <c r="T2100" s="181"/>
      <c r="U2100" s="181"/>
      <c r="AC2100" s="361" t="str">
        <f t="shared" si="35"/>
        <v>２２検査結果（排煙設備）別記第三号-上記1から5に記載のない事項-18行目-検査者番号</v>
      </c>
      <c r="AL2100" s="392" t="s">
        <v>2853</v>
      </c>
    </row>
    <row r="2101" spans="5:38" x14ac:dyDescent="0.15">
      <c r="E2101" s="1121">
        <f>'3_入力シート【検査結果表】 排煙設備'!$BN$173</f>
        <v>0</v>
      </c>
      <c r="J2101" s="699" t="s">
        <v>2070</v>
      </c>
      <c r="K2101" s="699" t="s">
        <v>2071</v>
      </c>
      <c r="L2101" s="852" t="s">
        <v>92</v>
      </c>
      <c r="M2101" s="699" t="s">
        <v>2154</v>
      </c>
      <c r="N2101" s="852" t="s">
        <v>1995</v>
      </c>
      <c r="O2101" s="699" t="s">
        <v>2161</v>
      </c>
      <c r="P2101" s="852" t="s">
        <v>1995</v>
      </c>
      <c r="Q2101" s="699" t="s">
        <v>1997</v>
      </c>
      <c r="R2101" s="699"/>
      <c r="S2101" s="699"/>
      <c r="T2101" s="181"/>
      <c r="U2101" s="181"/>
      <c r="AC2101" s="361" t="str">
        <f t="shared" si="35"/>
        <v>２２検査結果（排煙設備）別記第三号-上記1から5に記載のない事項-18行目-指摘の具体的内容等</v>
      </c>
      <c r="AL2101" s="392" t="s">
        <v>2854</v>
      </c>
    </row>
    <row r="2102" spans="5:38" x14ac:dyDescent="0.15">
      <c r="E2102" s="1121">
        <f>'3_入力シート【検査結果表】 排煙設備'!$BX$173</f>
        <v>0</v>
      </c>
      <c r="J2102" s="699" t="s">
        <v>2070</v>
      </c>
      <c r="K2102" s="699" t="s">
        <v>2071</v>
      </c>
      <c r="L2102" s="852" t="s">
        <v>92</v>
      </c>
      <c r="M2102" s="699" t="s">
        <v>2154</v>
      </c>
      <c r="N2102" s="852" t="s">
        <v>1995</v>
      </c>
      <c r="O2102" s="699" t="s">
        <v>2161</v>
      </c>
      <c r="P2102" s="852" t="s">
        <v>1995</v>
      </c>
      <c r="Q2102" s="699" t="s">
        <v>1998</v>
      </c>
      <c r="R2102" s="699"/>
      <c r="S2102" s="699"/>
      <c r="T2102" s="181"/>
      <c r="U2102" s="181"/>
      <c r="AC2102" s="361" t="str">
        <f t="shared" si="35"/>
        <v>２２検査結果（排煙設備）別記第三号-上記1から5に記載のない事項-18行目-改善策の具体的内容等</v>
      </c>
      <c r="AL2102" s="392" t="s">
        <v>2855</v>
      </c>
    </row>
    <row r="2103" spans="5:38" x14ac:dyDescent="0.15">
      <c r="E2103" s="1121">
        <f>'3_入力シート【検査結果表】 排煙設備'!$CM$173</f>
        <v>0</v>
      </c>
      <c r="J2103" s="699" t="s">
        <v>2070</v>
      </c>
      <c r="K2103" s="699" t="s">
        <v>2071</v>
      </c>
      <c r="L2103" s="852" t="s">
        <v>92</v>
      </c>
      <c r="M2103" s="699" t="s">
        <v>2154</v>
      </c>
      <c r="N2103" s="852" t="s">
        <v>1995</v>
      </c>
      <c r="O2103" s="699" t="s">
        <v>2161</v>
      </c>
      <c r="P2103" s="852" t="s">
        <v>1995</v>
      </c>
      <c r="Q2103" s="699" t="s">
        <v>1999</v>
      </c>
      <c r="R2103" s="852" t="s">
        <v>1995</v>
      </c>
      <c r="S2103" s="699" t="s">
        <v>2000</v>
      </c>
      <c r="T2103" s="181"/>
      <c r="U2103" s="181"/>
      <c r="AC2103" s="361" t="str">
        <f t="shared" si="35"/>
        <v>２２検査結果（排煙設備）別記第三号-上記1から5に記載のない事項-18行目-改善（予定）年月-年（令和）</v>
      </c>
      <c r="AL2103" s="392" t="s">
        <v>2856</v>
      </c>
    </row>
    <row r="2104" spans="5:38" x14ac:dyDescent="0.15">
      <c r="E2104" s="1121">
        <f>'3_入力シート【検査結果表】 排煙設備'!$CP$173</f>
        <v>0</v>
      </c>
      <c r="J2104" s="699" t="s">
        <v>2070</v>
      </c>
      <c r="K2104" s="699" t="s">
        <v>2071</v>
      </c>
      <c r="L2104" s="852" t="s">
        <v>92</v>
      </c>
      <c r="M2104" s="699" t="s">
        <v>2154</v>
      </c>
      <c r="N2104" s="852" t="s">
        <v>1995</v>
      </c>
      <c r="O2104" s="699" t="s">
        <v>2161</v>
      </c>
      <c r="P2104" s="852" t="s">
        <v>1995</v>
      </c>
      <c r="Q2104" s="699" t="s">
        <v>1999</v>
      </c>
      <c r="R2104" s="852" t="s">
        <v>1995</v>
      </c>
      <c r="S2104" s="699" t="s">
        <v>2001</v>
      </c>
      <c r="T2104" s="181"/>
      <c r="U2104" s="181"/>
      <c r="AC2104" s="361" t="str">
        <f t="shared" si="35"/>
        <v>２２検査結果（排煙設備）別記第三号-上記1から5に記載のない事項-18行目-改善（予定）年月-月</v>
      </c>
      <c r="AL2104" s="392" t="s">
        <v>2857</v>
      </c>
    </row>
    <row r="2105" spans="5:38" x14ac:dyDescent="0.15">
      <c r="E2105" s="1121">
        <f>'3_入力シート【検査結果表】 排煙設備'!$CS$173</f>
        <v>0</v>
      </c>
      <c r="J2105" s="699" t="s">
        <v>2070</v>
      </c>
      <c r="K2105" s="699" t="s">
        <v>2071</v>
      </c>
      <c r="L2105" s="852" t="s">
        <v>92</v>
      </c>
      <c r="M2105" s="699" t="s">
        <v>2154</v>
      </c>
      <c r="N2105" s="852" t="s">
        <v>1995</v>
      </c>
      <c r="O2105" s="699" t="s">
        <v>2161</v>
      </c>
      <c r="P2105" s="852" t="s">
        <v>1995</v>
      </c>
      <c r="Q2105" s="699" t="s">
        <v>1999</v>
      </c>
      <c r="R2105" s="852" t="s">
        <v>1995</v>
      </c>
      <c r="S2105" s="699" t="s">
        <v>2002</v>
      </c>
      <c r="T2105" s="181"/>
      <c r="U2105" s="181"/>
      <c r="AC2105" s="361" t="str">
        <f t="shared" si="35"/>
        <v>２２検査結果（排煙設備）別記第三号-上記1から5に記載のない事項-18行目-改善（予定）年月-状況</v>
      </c>
      <c r="AL2105" s="392" t="s">
        <v>2858</v>
      </c>
    </row>
    <row r="2106" spans="5:38" x14ac:dyDescent="0.15">
      <c r="E2106" s="1121">
        <f>'3_入力シート【検査結果表】 排煙設備'!$M$174</f>
        <v>0</v>
      </c>
      <c r="J2106" s="699" t="s">
        <v>2070</v>
      </c>
      <c r="K2106" s="699" t="s">
        <v>2071</v>
      </c>
      <c r="L2106" s="852" t="s">
        <v>92</v>
      </c>
      <c r="M2106" s="699" t="s">
        <v>2154</v>
      </c>
      <c r="N2106" s="852" t="s">
        <v>1995</v>
      </c>
      <c r="O2106" s="699" t="s">
        <v>2162</v>
      </c>
      <c r="P2106" s="852" t="s">
        <v>1995</v>
      </c>
      <c r="Q2106" s="699" t="s">
        <v>2056</v>
      </c>
      <c r="R2106" s="699"/>
      <c r="S2106" s="699"/>
      <c r="T2106" s="181"/>
      <c r="U2106" s="181"/>
      <c r="AC2106" s="361" t="str">
        <f t="shared" si="35"/>
        <v>２２検査結果（排煙設備）別記第三号-上記1から5に記載のない事項-19行目-番号</v>
      </c>
      <c r="AL2106" s="392" t="s">
        <v>2859</v>
      </c>
    </row>
    <row r="2107" spans="5:38" x14ac:dyDescent="0.15">
      <c r="E2107" s="1121">
        <f>'3_入力シート【検査結果表】 排煙設備'!$P$174</f>
        <v>0</v>
      </c>
      <c r="J2107" s="699" t="s">
        <v>2070</v>
      </c>
      <c r="K2107" s="699" t="s">
        <v>2071</v>
      </c>
      <c r="L2107" s="852" t="s">
        <v>92</v>
      </c>
      <c r="M2107" s="699" t="s">
        <v>2154</v>
      </c>
      <c r="N2107" s="852" t="s">
        <v>1995</v>
      </c>
      <c r="O2107" s="699" t="s">
        <v>2162</v>
      </c>
      <c r="P2107" s="852" t="s">
        <v>1995</v>
      </c>
      <c r="Q2107" s="699" t="s">
        <v>2057</v>
      </c>
      <c r="R2107" s="699"/>
      <c r="S2107" s="699"/>
      <c r="T2107" s="181"/>
      <c r="U2107" s="181"/>
      <c r="AC2107" s="361" t="str">
        <f t="shared" si="35"/>
        <v>２２検査結果（排煙設備）別記第三号-上記1から5に記載のない事項-19行目-検査項目</v>
      </c>
      <c r="AL2107" s="392" t="s">
        <v>2860</v>
      </c>
    </row>
    <row r="2108" spans="5:38" x14ac:dyDescent="0.15">
      <c r="E2108" s="1121">
        <f>'3_入力シート【検査結果表】 排煙設備'!$AA$174</f>
        <v>0</v>
      </c>
      <c r="J2108" s="699" t="s">
        <v>2070</v>
      </c>
      <c r="K2108" s="699" t="s">
        <v>2071</v>
      </c>
      <c r="L2108" s="852" t="s">
        <v>92</v>
      </c>
      <c r="M2108" s="699" t="s">
        <v>2154</v>
      </c>
      <c r="N2108" s="852" t="s">
        <v>1995</v>
      </c>
      <c r="O2108" s="699" t="s">
        <v>2162</v>
      </c>
      <c r="P2108" s="852" t="s">
        <v>1995</v>
      </c>
      <c r="Q2108" s="699" t="s">
        <v>2058</v>
      </c>
      <c r="R2108" s="699"/>
      <c r="S2108" s="699"/>
      <c r="T2108" s="181"/>
      <c r="U2108" s="181"/>
      <c r="AC2108" s="361" t="str">
        <f t="shared" si="35"/>
        <v>２２検査結果（排煙設備）別記第三号-上記1から5に記載のない事項-19行目-検査事項</v>
      </c>
      <c r="AL2108" s="392" t="s">
        <v>2861</v>
      </c>
    </row>
    <row r="2109" spans="5:38" x14ac:dyDescent="0.15">
      <c r="E2109" s="1121">
        <f>'3_入力シート【検査結果表】 排煙設備'!$AZ$174</f>
        <v>0</v>
      </c>
      <c r="J2109" s="699" t="s">
        <v>2070</v>
      </c>
      <c r="K2109" s="699" t="s">
        <v>2071</v>
      </c>
      <c r="L2109" s="852" t="s">
        <v>92</v>
      </c>
      <c r="M2109" s="699" t="s">
        <v>2154</v>
      </c>
      <c r="N2109" s="852" t="s">
        <v>1995</v>
      </c>
      <c r="O2109" s="699" t="s">
        <v>2162</v>
      </c>
      <c r="P2109" s="852" t="s">
        <v>1995</v>
      </c>
      <c r="Q2109" s="699" t="s">
        <v>3514</v>
      </c>
      <c r="R2109" s="699"/>
      <c r="S2109" s="699"/>
      <c r="T2109" s="181"/>
      <c r="U2109" s="181"/>
      <c r="AC2109" s="361" t="str">
        <f t="shared" si="35"/>
        <v>２２検査結果（排煙設備）別記第三号-上記1から5に記載のない事項-19行目-検査結果</v>
      </c>
      <c r="AL2109" s="392" t="s">
        <v>3785</v>
      </c>
    </row>
    <row r="2110" spans="5:38" x14ac:dyDescent="0.15">
      <c r="E2110" s="1121">
        <f>'3_入力シート【検査結果表】 排煙設備'!$BL$174</f>
        <v>0</v>
      </c>
      <c r="J2110" s="699" t="s">
        <v>2070</v>
      </c>
      <c r="K2110" s="699" t="s">
        <v>2071</v>
      </c>
      <c r="L2110" s="852" t="s">
        <v>92</v>
      </c>
      <c r="M2110" s="699" t="s">
        <v>2154</v>
      </c>
      <c r="N2110" s="852" t="s">
        <v>1995</v>
      </c>
      <c r="O2110" s="699" t="s">
        <v>2162</v>
      </c>
      <c r="P2110" s="852" t="s">
        <v>1995</v>
      </c>
      <c r="Q2110" s="699" t="s">
        <v>1996</v>
      </c>
      <c r="R2110" s="699"/>
      <c r="S2110" s="699"/>
      <c r="T2110" s="181"/>
      <c r="U2110" s="181"/>
      <c r="AC2110" s="361" t="str">
        <f t="shared" si="35"/>
        <v>２２検査結果（排煙設備）別記第三号-上記1から5に記載のない事項-19行目-検査者番号</v>
      </c>
      <c r="AL2110" s="392" t="s">
        <v>2862</v>
      </c>
    </row>
    <row r="2111" spans="5:38" x14ac:dyDescent="0.15">
      <c r="E2111" s="1121">
        <f>'3_入力シート【検査結果表】 排煙設備'!$BN$174</f>
        <v>0</v>
      </c>
      <c r="J2111" s="699" t="s">
        <v>2070</v>
      </c>
      <c r="K2111" s="699" t="s">
        <v>2071</v>
      </c>
      <c r="L2111" s="852" t="s">
        <v>92</v>
      </c>
      <c r="M2111" s="699" t="s">
        <v>2154</v>
      </c>
      <c r="N2111" s="852" t="s">
        <v>1995</v>
      </c>
      <c r="O2111" s="699" t="s">
        <v>2162</v>
      </c>
      <c r="P2111" s="852" t="s">
        <v>1995</v>
      </c>
      <c r="Q2111" s="699" t="s">
        <v>1997</v>
      </c>
      <c r="R2111" s="699"/>
      <c r="S2111" s="699"/>
      <c r="T2111" s="181"/>
      <c r="U2111" s="181"/>
      <c r="AC2111" s="361" t="str">
        <f t="shared" si="35"/>
        <v>２２検査結果（排煙設備）別記第三号-上記1から5に記載のない事項-19行目-指摘の具体的内容等</v>
      </c>
      <c r="AL2111" s="392" t="s">
        <v>2863</v>
      </c>
    </row>
    <row r="2112" spans="5:38" x14ac:dyDescent="0.15">
      <c r="E2112" s="1121">
        <f>'3_入力シート【検査結果表】 排煙設備'!$BX$174</f>
        <v>0</v>
      </c>
      <c r="J2112" s="699" t="s">
        <v>2070</v>
      </c>
      <c r="K2112" s="699" t="s">
        <v>2071</v>
      </c>
      <c r="L2112" s="852" t="s">
        <v>92</v>
      </c>
      <c r="M2112" s="699" t="s">
        <v>2154</v>
      </c>
      <c r="N2112" s="852" t="s">
        <v>1995</v>
      </c>
      <c r="O2112" s="699" t="s">
        <v>2162</v>
      </c>
      <c r="P2112" s="852" t="s">
        <v>1995</v>
      </c>
      <c r="Q2112" s="699" t="s">
        <v>1998</v>
      </c>
      <c r="R2112" s="699"/>
      <c r="S2112" s="699"/>
      <c r="T2112" s="181"/>
      <c r="U2112" s="181"/>
      <c r="AC2112" s="361" t="str">
        <f t="shared" si="35"/>
        <v>２２検査結果（排煙設備）別記第三号-上記1から5に記載のない事項-19行目-改善策の具体的内容等</v>
      </c>
      <c r="AL2112" s="392" t="s">
        <v>2864</v>
      </c>
    </row>
    <row r="2113" spans="5:38" x14ac:dyDescent="0.15">
      <c r="E2113" s="1121">
        <f>'3_入力シート【検査結果表】 排煙設備'!$CM$174</f>
        <v>0</v>
      </c>
      <c r="J2113" s="699" t="s">
        <v>2070</v>
      </c>
      <c r="K2113" s="699" t="s">
        <v>2071</v>
      </c>
      <c r="L2113" s="852" t="s">
        <v>92</v>
      </c>
      <c r="M2113" s="699" t="s">
        <v>2154</v>
      </c>
      <c r="N2113" s="852" t="s">
        <v>1995</v>
      </c>
      <c r="O2113" s="699" t="s">
        <v>2162</v>
      </c>
      <c r="P2113" s="852" t="s">
        <v>1995</v>
      </c>
      <c r="Q2113" s="699" t="s">
        <v>1999</v>
      </c>
      <c r="R2113" s="852" t="s">
        <v>1995</v>
      </c>
      <c r="S2113" s="699" t="s">
        <v>2000</v>
      </c>
      <c r="T2113" s="181"/>
      <c r="U2113" s="181"/>
      <c r="AC2113" s="361" t="str">
        <f t="shared" si="35"/>
        <v>２２検査結果（排煙設備）別記第三号-上記1から5に記載のない事項-19行目-改善（予定）年月-年（令和）</v>
      </c>
      <c r="AL2113" s="392" t="s">
        <v>2865</v>
      </c>
    </row>
    <row r="2114" spans="5:38" x14ac:dyDescent="0.15">
      <c r="E2114" s="1121">
        <f>'3_入力シート【検査結果表】 排煙設備'!$CP$174</f>
        <v>0</v>
      </c>
      <c r="J2114" s="699" t="s">
        <v>2070</v>
      </c>
      <c r="K2114" s="699" t="s">
        <v>2071</v>
      </c>
      <c r="L2114" s="852" t="s">
        <v>92</v>
      </c>
      <c r="M2114" s="699" t="s">
        <v>2154</v>
      </c>
      <c r="N2114" s="852" t="s">
        <v>1995</v>
      </c>
      <c r="O2114" s="699" t="s">
        <v>2162</v>
      </c>
      <c r="P2114" s="852" t="s">
        <v>1995</v>
      </c>
      <c r="Q2114" s="699" t="s">
        <v>1999</v>
      </c>
      <c r="R2114" s="852" t="s">
        <v>1995</v>
      </c>
      <c r="S2114" s="699" t="s">
        <v>2001</v>
      </c>
      <c r="T2114" s="181"/>
      <c r="U2114" s="181"/>
      <c r="AC2114" s="361" t="str">
        <f t="shared" si="35"/>
        <v>２２検査結果（排煙設備）別記第三号-上記1から5に記載のない事項-19行目-改善（予定）年月-月</v>
      </c>
      <c r="AL2114" s="392" t="s">
        <v>2866</v>
      </c>
    </row>
    <row r="2115" spans="5:38" x14ac:dyDescent="0.15">
      <c r="E2115" s="1121">
        <f>'3_入力シート【検査結果表】 排煙設備'!$CS$174</f>
        <v>0</v>
      </c>
      <c r="J2115" s="699" t="s">
        <v>2070</v>
      </c>
      <c r="K2115" s="699" t="s">
        <v>2071</v>
      </c>
      <c r="L2115" s="852" t="s">
        <v>92</v>
      </c>
      <c r="M2115" s="699" t="s">
        <v>2154</v>
      </c>
      <c r="N2115" s="852" t="s">
        <v>1995</v>
      </c>
      <c r="O2115" s="699" t="s">
        <v>2162</v>
      </c>
      <c r="P2115" s="852" t="s">
        <v>1995</v>
      </c>
      <c r="Q2115" s="699" t="s">
        <v>1999</v>
      </c>
      <c r="R2115" s="852" t="s">
        <v>1995</v>
      </c>
      <c r="S2115" s="699" t="s">
        <v>2002</v>
      </c>
      <c r="T2115" s="181"/>
      <c r="U2115" s="181"/>
      <c r="AC2115" s="361" t="str">
        <f t="shared" si="35"/>
        <v>２２検査結果（排煙設備）別記第三号-上記1から5に記載のない事項-19行目-改善（予定）年月-状況</v>
      </c>
      <c r="AL2115" s="392" t="s">
        <v>2867</v>
      </c>
    </row>
    <row r="2116" spans="5:38" x14ac:dyDescent="0.15">
      <c r="E2116" s="1121">
        <f>'3_入力シート【検査結果表】 排煙設備'!$M$175</f>
        <v>0</v>
      </c>
      <c r="J2116" s="699" t="s">
        <v>2070</v>
      </c>
      <c r="K2116" s="699" t="s">
        <v>2071</v>
      </c>
      <c r="L2116" s="852" t="s">
        <v>92</v>
      </c>
      <c r="M2116" s="699" t="s">
        <v>2154</v>
      </c>
      <c r="N2116" s="852" t="s">
        <v>1995</v>
      </c>
      <c r="O2116" s="699" t="s">
        <v>2163</v>
      </c>
      <c r="P2116" s="852" t="s">
        <v>1995</v>
      </c>
      <c r="Q2116" s="699" t="s">
        <v>2056</v>
      </c>
      <c r="R2116" s="699"/>
      <c r="S2116" s="699"/>
      <c r="T2116" s="181"/>
      <c r="U2116" s="181"/>
      <c r="AC2116" s="361" t="str">
        <f t="shared" si="35"/>
        <v>２２検査結果（排煙設備）別記第三号-上記1から5に記載のない事項-20行目-番号</v>
      </c>
      <c r="AL2116" s="392" t="s">
        <v>2868</v>
      </c>
    </row>
    <row r="2117" spans="5:38" x14ac:dyDescent="0.15">
      <c r="E2117" s="1121">
        <f>'3_入力シート【検査結果表】 排煙設備'!$P$175</f>
        <v>0</v>
      </c>
      <c r="J2117" s="699" t="s">
        <v>2070</v>
      </c>
      <c r="K2117" s="699" t="s">
        <v>2071</v>
      </c>
      <c r="L2117" s="852" t="s">
        <v>92</v>
      </c>
      <c r="M2117" s="699" t="s">
        <v>2154</v>
      </c>
      <c r="N2117" s="852" t="s">
        <v>1995</v>
      </c>
      <c r="O2117" s="699" t="s">
        <v>2163</v>
      </c>
      <c r="P2117" s="852" t="s">
        <v>1995</v>
      </c>
      <c r="Q2117" s="699" t="s">
        <v>2057</v>
      </c>
      <c r="R2117" s="699"/>
      <c r="S2117" s="699"/>
      <c r="T2117" s="181"/>
      <c r="U2117" s="181"/>
      <c r="AC2117" s="361" t="str">
        <f t="shared" si="35"/>
        <v>２２検査結果（排煙設備）別記第三号-上記1から5に記載のない事項-20行目-検査項目</v>
      </c>
      <c r="AL2117" s="392" t="s">
        <v>2869</v>
      </c>
    </row>
    <row r="2118" spans="5:38" x14ac:dyDescent="0.15">
      <c r="E2118" s="1121">
        <f>'3_入力シート【検査結果表】 排煙設備'!$AA$175</f>
        <v>0</v>
      </c>
      <c r="J2118" s="699" t="s">
        <v>2070</v>
      </c>
      <c r="K2118" s="699" t="s">
        <v>2071</v>
      </c>
      <c r="L2118" s="852" t="s">
        <v>92</v>
      </c>
      <c r="M2118" s="699" t="s">
        <v>2154</v>
      </c>
      <c r="N2118" s="852" t="s">
        <v>1995</v>
      </c>
      <c r="O2118" s="699" t="s">
        <v>2163</v>
      </c>
      <c r="P2118" s="852" t="s">
        <v>1995</v>
      </c>
      <c r="Q2118" s="699" t="s">
        <v>2058</v>
      </c>
      <c r="R2118" s="699"/>
      <c r="S2118" s="699"/>
      <c r="T2118" s="181"/>
      <c r="U2118" s="181"/>
      <c r="AC2118" s="361" t="str">
        <f t="shared" si="35"/>
        <v>２２検査結果（排煙設備）別記第三号-上記1から5に記載のない事項-20行目-検査事項</v>
      </c>
      <c r="AL2118" s="392" t="s">
        <v>2870</v>
      </c>
    </row>
    <row r="2119" spans="5:38" x14ac:dyDescent="0.15">
      <c r="E2119" s="1121">
        <f>'3_入力シート【検査結果表】 排煙設備'!$AZ$175</f>
        <v>0</v>
      </c>
      <c r="J2119" s="699" t="s">
        <v>2070</v>
      </c>
      <c r="K2119" s="699" t="s">
        <v>2071</v>
      </c>
      <c r="L2119" s="852" t="s">
        <v>92</v>
      </c>
      <c r="M2119" s="699" t="s">
        <v>2154</v>
      </c>
      <c r="N2119" s="852" t="s">
        <v>1995</v>
      </c>
      <c r="O2119" s="699" t="s">
        <v>2163</v>
      </c>
      <c r="P2119" s="852" t="s">
        <v>1995</v>
      </c>
      <c r="Q2119" s="699" t="s">
        <v>3514</v>
      </c>
      <c r="R2119" s="699"/>
      <c r="S2119" s="699"/>
      <c r="T2119" s="181"/>
      <c r="U2119" s="181"/>
      <c r="AC2119" s="361" t="str">
        <f t="shared" si="35"/>
        <v>２２検査結果（排煙設備）別記第三号-上記1から5に記載のない事項-20行目-検査結果</v>
      </c>
      <c r="AL2119" s="392" t="s">
        <v>3786</v>
      </c>
    </row>
    <row r="2120" spans="5:38" x14ac:dyDescent="0.15">
      <c r="E2120" s="1121">
        <f>'3_入力シート【検査結果表】 排煙設備'!$BL$175</f>
        <v>0</v>
      </c>
      <c r="J2120" s="699" t="s">
        <v>2070</v>
      </c>
      <c r="K2120" s="699" t="s">
        <v>2071</v>
      </c>
      <c r="L2120" s="852" t="s">
        <v>92</v>
      </c>
      <c r="M2120" s="699" t="s">
        <v>2154</v>
      </c>
      <c r="N2120" s="852" t="s">
        <v>1995</v>
      </c>
      <c r="O2120" s="699" t="s">
        <v>2163</v>
      </c>
      <c r="P2120" s="852" t="s">
        <v>1995</v>
      </c>
      <c r="Q2120" s="699" t="s">
        <v>1996</v>
      </c>
      <c r="R2120" s="699"/>
      <c r="S2120" s="699"/>
      <c r="T2120" s="181"/>
      <c r="U2120" s="181"/>
      <c r="AC2120" s="361" t="str">
        <f t="shared" si="35"/>
        <v>２２検査結果（排煙設備）別記第三号-上記1から5に記載のない事項-20行目-検査者番号</v>
      </c>
      <c r="AL2120" s="392" t="s">
        <v>2871</v>
      </c>
    </row>
    <row r="2121" spans="5:38" x14ac:dyDescent="0.15">
      <c r="E2121" s="1121">
        <f>'3_入力シート【検査結果表】 排煙設備'!$BN$175</f>
        <v>0</v>
      </c>
      <c r="J2121" s="699" t="s">
        <v>2070</v>
      </c>
      <c r="K2121" s="699" t="s">
        <v>2071</v>
      </c>
      <c r="L2121" s="852" t="s">
        <v>92</v>
      </c>
      <c r="M2121" s="699" t="s">
        <v>2154</v>
      </c>
      <c r="N2121" s="852" t="s">
        <v>1995</v>
      </c>
      <c r="O2121" s="699" t="s">
        <v>2163</v>
      </c>
      <c r="P2121" s="852" t="s">
        <v>1995</v>
      </c>
      <c r="Q2121" s="699" t="s">
        <v>1997</v>
      </c>
      <c r="R2121" s="699"/>
      <c r="S2121" s="699"/>
      <c r="T2121" s="181"/>
      <c r="U2121" s="181"/>
      <c r="AC2121" s="361" t="str">
        <f t="shared" si="35"/>
        <v>２２検査結果（排煙設備）別記第三号-上記1から5に記載のない事項-20行目-指摘の具体的内容等</v>
      </c>
      <c r="AL2121" s="392" t="s">
        <v>2872</v>
      </c>
    </row>
    <row r="2122" spans="5:38" x14ac:dyDescent="0.15">
      <c r="E2122" s="1121">
        <f>'3_入力シート【検査結果表】 排煙設備'!$BX$175</f>
        <v>0</v>
      </c>
      <c r="J2122" s="699" t="s">
        <v>2070</v>
      </c>
      <c r="K2122" s="699" t="s">
        <v>2071</v>
      </c>
      <c r="L2122" s="852" t="s">
        <v>92</v>
      </c>
      <c r="M2122" s="699" t="s">
        <v>2154</v>
      </c>
      <c r="N2122" s="852" t="s">
        <v>1995</v>
      </c>
      <c r="O2122" s="699" t="s">
        <v>2163</v>
      </c>
      <c r="P2122" s="852" t="s">
        <v>1995</v>
      </c>
      <c r="Q2122" s="699" t="s">
        <v>1998</v>
      </c>
      <c r="R2122" s="699"/>
      <c r="S2122" s="699"/>
      <c r="T2122" s="181"/>
      <c r="U2122" s="181"/>
      <c r="AC2122" s="361" t="str">
        <f t="shared" si="35"/>
        <v>２２検査結果（排煙設備）別記第三号-上記1から5に記載のない事項-20行目-改善策の具体的内容等</v>
      </c>
      <c r="AL2122" s="392" t="s">
        <v>2873</v>
      </c>
    </row>
    <row r="2123" spans="5:38" x14ac:dyDescent="0.15">
      <c r="E2123" s="1121">
        <f>'3_入力シート【検査結果表】 排煙設備'!$CM$175</f>
        <v>0</v>
      </c>
      <c r="J2123" s="699" t="s">
        <v>2070</v>
      </c>
      <c r="K2123" s="699" t="s">
        <v>2071</v>
      </c>
      <c r="L2123" s="852" t="s">
        <v>92</v>
      </c>
      <c r="M2123" s="699" t="s">
        <v>2154</v>
      </c>
      <c r="N2123" s="852" t="s">
        <v>1995</v>
      </c>
      <c r="O2123" s="699" t="s">
        <v>2163</v>
      </c>
      <c r="P2123" s="852" t="s">
        <v>1995</v>
      </c>
      <c r="Q2123" s="699" t="s">
        <v>1999</v>
      </c>
      <c r="R2123" s="852" t="s">
        <v>1995</v>
      </c>
      <c r="S2123" s="699" t="s">
        <v>2000</v>
      </c>
      <c r="T2123" s="181"/>
      <c r="U2123" s="181"/>
      <c r="AC2123" s="361" t="str">
        <f t="shared" si="35"/>
        <v>２２検査結果（排煙設備）別記第三号-上記1から5に記載のない事項-20行目-改善（予定）年月-年（令和）</v>
      </c>
      <c r="AL2123" s="392" t="s">
        <v>2874</v>
      </c>
    </row>
    <row r="2124" spans="5:38" x14ac:dyDescent="0.15">
      <c r="E2124" s="1121">
        <f>'3_入力シート【検査結果表】 排煙設備'!$CP$175</f>
        <v>0</v>
      </c>
      <c r="J2124" s="699" t="s">
        <v>2070</v>
      </c>
      <c r="K2124" s="699" t="s">
        <v>2071</v>
      </c>
      <c r="L2124" s="852" t="s">
        <v>92</v>
      </c>
      <c r="M2124" s="699" t="s">
        <v>2154</v>
      </c>
      <c r="N2124" s="852" t="s">
        <v>1995</v>
      </c>
      <c r="O2124" s="699" t="s">
        <v>2163</v>
      </c>
      <c r="P2124" s="852" t="s">
        <v>1995</v>
      </c>
      <c r="Q2124" s="699" t="s">
        <v>1999</v>
      </c>
      <c r="R2124" s="852" t="s">
        <v>1995</v>
      </c>
      <c r="S2124" s="699" t="s">
        <v>2001</v>
      </c>
      <c r="T2124" s="181"/>
      <c r="U2124" s="181"/>
      <c r="AC2124" s="361" t="str">
        <f t="shared" si="35"/>
        <v>２２検査結果（排煙設備）別記第三号-上記1から5に記載のない事項-20行目-改善（予定）年月-月</v>
      </c>
      <c r="AL2124" s="392" t="s">
        <v>2875</v>
      </c>
    </row>
    <row r="2125" spans="5:38" x14ac:dyDescent="0.15">
      <c r="E2125" s="1121">
        <f>'3_入力シート【検査結果表】 排煙設備'!$CS$175</f>
        <v>0</v>
      </c>
      <c r="J2125" s="699" t="s">
        <v>2070</v>
      </c>
      <c r="K2125" s="699" t="s">
        <v>2071</v>
      </c>
      <c r="L2125" s="852" t="s">
        <v>92</v>
      </c>
      <c r="M2125" s="699" t="s">
        <v>2154</v>
      </c>
      <c r="N2125" s="852" t="s">
        <v>1995</v>
      </c>
      <c r="O2125" s="699" t="s">
        <v>2163</v>
      </c>
      <c r="P2125" s="852" t="s">
        <v>1995</v>
      </c>
      <c r="Q2125" s="699" t="s">
        <v>1999</v>
      </c>
      <c r="R2125" s="852" t="s">
        <v>1995</v>
      </c>
      <c r="S2125" s="699" t="s">
        <v>2002</v>
      </c>
      <c r="T2125" s="181"/>
      <c r="U2125" s="181"/>
      <c r="AC2125" s="361" t="str">
        <f t="shared" si="35"/>
        <v>２２検査結果（排煙設備）別記第三号-上記1から5に記載のない事項-20行目-改善（予定）年月-状況</v>
      </c>
      <c r="AL2125" s="392" t="s">
        <v>2876</v>
      </c>
    </row>
    <row r="2126" spans="5:38" x14ac:dyDescent="0.15">
      <c r="E2126" s="1121">
        <f>'4_入力シート【検査結果表】非常用の照明装置'!$V$10</f>
        <v>0</v>
      </c>
      <c r="J2126" s="699" t="s">
        <v>2164</v>
      </c>
      <c r="K2126" s="699" t="s">
        <v>2165</v>
      </c>
      <c r="L2126" s="852" t="s">
        <v>92</v>
      </c>
      <c r="M2126" s="699" t="s">
        <v>2072</v>
      </c>
      <c r="N2126" s="699"/>
      <c r="O2126" s="699"/>
      <c r="P2126" s="699"/>
      <c r="Q2126" s="699"/>
      <c r="R2126" s="699"/>
      <c r="S2126" s="699"/>
      <c r="T2126" s="181"/>
      <c r="U2126" s="181"/>
      <c r="AC2126" s="361" t="str">
        <f t="shared" si="35"/>
        <v>２３検査結果（非常用の照明装置）別記第三号-検査者番号1</v>
      </c>
      <c r="AL2126" s="392" t="s">
        <v>2877</v>
      </c>
    </row>
    <row r="2127" spans="5:38" x14ac:dyDescent="0.15">
      <c r="E2127" s="1121">
        <f>'4_入力シート【検査結果表】非常用の照明装置'!$BD$10</f>
        <v>0</v>
      </c>
      <c r="J2127" s="699" t="s">
        <v>2164</v>
      </c>
      <c r="K2127" s="699" t="s">
        <v>2165</v>
      </c>
      <c r="L2127" s="852" t="s">
        <v>92</v>
      </c>
      <c r="M2127" s="699" t="s">
        <v>2073</v>
      </c>
      <c r="N2127" s="699"/>
      <c r="O2127" s="699"/>
      <c r="P2127" s="699"/>
      <c r="Q2127" s="699"/>
      <c r="R2127" s="699"/>
      <c r="S2127" s="699"/>
      <c r="T2127" s="181"/>
      <c r="U2127" s="181"/>
      <c r="AC2127" s="361" t="str">
        <f t="shared" si="35"/>
        <v>２３検査結果（非常用の照明装置）別記第三号-検査者番号2</v>
      </c>
      <c r="AL2127" s="392" t="s">
        <v>2878</v>
      </c>
    </row>
    <row r="2128" spans="5:38" x14ac:dyDescent="0.15">
      <c r="E2128" s="1121">
        <f>'4_入力シート【検査結果表】非常用の照明装置'!$CM$10</f>
        <v>0</v>
      </c>
      <c r="J2128" s="699" t="s">
        <v>2164</v>
      </c>
      <c r="K2128" s="699" t="s">
        <v>2165</v>
      </c>
      <c r="L2128" s="852" t="s">
        <v>92</v>
      </c>
      <c r="M2128" s="699" t="s">
        <v>2074</v>
      </c>
      <c r="N2128" s="699"/>
      <c r="O2128" s="699"/>
      <c r="P2128" s="699"/>
      <c r="Q2128" s="699"/>
      <c r="R2128" s="699"/>
      <c r="S2128" s="699"/>
      <c r="T2128" s="181"/>
      <c r="U2128" s="181"/>
      <c r="AC2128" s="361" t="str">
        <f t="shared" si="35"/>
        <v>２３検査結果（非常用の照明装置）別記第三号-検査者番号3</v>
      </c>
      <c r="AL2128" s="392" t="s">
        <v>2879</v>
      </c>
    </row>
    <row r="2129" spans="5:38" x14ac:dyDescent="0.15">
      <c r="E2129" s="1121">
        <f>'4_入力シート【検査結果表】非常用の照明装置'!$AZ$16</f>
        <v>0</v>
      </c>
      <c r="J2129" s="699" t="s">
        <v>2164</v>
      </c>
      <c r="K2129" s="699" t="s">
        <v>2165</v>
      </c>
      <c r="L2129" s="852" t="s">
        <v>92</v>
      </c>
      <c r="M2129" s="699" t="s">
        <v>2166</v>
      </c>
      <c r="N2129" s="852" t="s">
        <v>1995</v>
      </c>
      <c r="O2129" s="699" t="s">
        <v>1994</v>
      </c>
      <c r="P2129" s="852" t="s">
        <v>1995</v>
      </c>
      <c r="Q2129" s="699" t="s">
        <v>3514</v>
      </c>
      <c r="R2129" s="699"/>
      <c r="S2129" s="699"/>
      <c r="T2129" s="181"/>
      <c r="U2129" s="181"/>
      <c r="AC2129" s="361" t="str">
        <f t="shared" si="35"/>
        <v>２３検査結果（非常用の照明装置）別記第三号-1　照明器具-1（1）-検査結果</v>
      </c>
      <c r="AL2129" s="392" t="s">
        <v>3787</v>
      </c>
    </row>
    <row r="2130" spans="5:38" x14ac:dyDescent="0.15">
      <c r="E2130" s="1121">
        <f>'4_入力シート【検査結果表】非常用の照明装置'!$BL$16</f>
        <v>0</v>
      </c>
      <c r="J2130" s="699" t="s">
        <v>2164</v>
      </c>
      <c r="K2130" s="699" t="s">
        <v>2165</v>
      </c>
      <c r="L2130" s="852" t="s">
        <v>92</v>
      </c>
      <c r="M2130" s="699" t="s">
        <v>2166</v>
      </c>
      <c r="N2130" s="852" t="s">
        <v>1995</v>
      </c>
      <c r="O2130" s="699" t="s">
        <v>1994</v>
      </c>
      <c r="P2130" s="852" t="s">
        <v>1995</v>
      </c>
      <c r="Q2130" s="699" t="s">
        <v>1996</v>
      </c>
      <c r="R2130" s="699"/>
      <c r="S2130" s="699"/>
      <c r="T2130" s="181"/>
      <c r="U2130" s="181"/>
      <c r="AC2130" s="361" t="str">
        <f t="shared" si="35"/>
        <v>２３検査結果（非常用の照明装置）別記第三号-1　照明器具-1（1）-検査者番号</v>
      </c>
      <c r="AL2130" s="392" t="s">
        <v>2880</v>
      </c>
    </row>
    <row r="2131" spans="5:38" x14ac:dyDescent="0.15">
      <c r="E2131" s="1121">
        <f>'4_入力シート【検査結果表】非常用の照明装置'!$BN$16</f>
        <v>0</v>
      </c>
      <c r="J2131" s="699" t="s">
        <v>2164</v>
      </c>
      <c r="K2131" s="699" t="s">
        <v>2165</v>
      </c>
      <c r="L2131" s="852" t="s">
        <v>92</v>
      </c>
      <c r="M2131" s="699" t="s">
        <v>2166</v>
      </c>
      <c r="N2131" s="852" t="s">
        <v>1995</v>
      </c>
      <c r="O2131" s="699" t="s">
        <v>1994</v>
      </c>
      <c r="P2131" s="852" t="s">
        <v>1995</v>
      </c>
      <c r="Q2131" s="699" t="s">
        <v>1997</v>
      </c>
      <c r="R2131" s="699"/>
      <c r="S2131" s="699"/>
      <c r="T2131" s="181"/>
      <c r="U2131" s="181"/>
      <c r="AC2131" s="361" t="str">
        <f t="shared" si="35"/>
        <v>２３検査結果（非常用の照明装置）別記第三号-1　照明器具-1（1）-指摘の具体的内容等</v>
      </c>
      <c r="AL2131" s="392" t="s">
        <v>2881</v>
      </c>
    </row>
    <row r="2132" spans="5:38" x14ac:dyDescent="0.15">
      <c r="E2132" s="1121">
        <f>'4_入力シート【検査結果表】非常用の照明装置'!$BX$16</f>
        <v>0</v>
      </c>
      <c r="J2132" s="699" t="s">
        <v>2164</v>
      </c>
      <c r="K2132" s="699" t="s">
        <v>2165</v>
      </c>
      <c r="L2132" s="852" t="s">
        <v>92</v>
      </c>
      <c r="M2132" s="699" t="s">
        <v>2166</v>
      </c>
      <c r="N2132" s="852" t="s">
        <v>1995</v>
      </c>
      <c r="O2132" s="699" t="s">
        <v>1994</v>
      </c>
      <c r="P2132" s="852" t="s">
        <v>1995</v>
      </c>
      <c r="Q2132" s="699" t="s">
        <v>1998</v>
      </c>
      <c r="R2132" s="699"/>
      <c r="S2132" s="699"/>
      <c r="T2132" s="181"/>
      <c r="U2132" s="181"/>
      <c r="AC2132" s="361" t="str">
        <f t="shared" si="35"/>
        <v>２３検査結果（非常用の照明装置）別記第三号-1　照明器具-1（1）-改善策の具体的内容等</v>
      </c>
      <c r="AL2132" s="392" t="s">
        <v>2882</v>
      </c>
    </row>
    <row r="2133" spans="5:38" x14ac:dyDescent="0.15">
      <c r="E2133" s="1121">
        <f>'4_入力シート【検査結果表】非常用の照明装置'!$CM$16</f>
        <v>0</v>
      </c>
      <c r="J2133" s="699" t="s">
        <v>2164</v>
      </c>
      <c r="K2133" s="699" t="s">
        <v>2165</v>
      </c>
      <c r="L2133" s="852" t="s">
        <v>92</v>
      </c>
      <c r="M2133" s="699" t="s">
        <v>2166</v>
      </c>
      <c r="N2133" s="852" t="s">
        <v>1995</v>
      </c>
      <c r="O2133" s="699" t="s">
        <v>1994</v>
      </c>
      <c r="P2133" s="852" t="s">
        <v>1995</v>
      </c>
      <c r="Q2133" s="699" t="s">
        <v>1999</v>
      </c>
      <c r="R2133" s="852" t="s">
        <v>1995</v>
      </c>
      <c r="S2133" s="699" t="s">
        <v>2000</v>
      </c>
      <c r="T2133" s="181"/>
      <c r="U2133" s="181"/>
      <c r="AC2133" s="361" t="str">
        <f t="shared" si="35"/>
        <v>２３検査結果（非常用の照明装置）別記第三号-1　照明器具-1（1）-改善（予定）年月-年（令和）</v>
      </c>
      <c r="AL2133" s="392" t="s">
        <v>2883</v>
      </c>
    </row>
    <row r="2134" spans="5:38" x14ac:dyDescent="0.15">
      <c r="E2134" s="1121">
        <f>'4_入力シート【検査結果表】非常用の照明装置'!$CP$16</f>
        <v>0</v>
      </c>
      <c r="J2134" s="699" t="s">
        <v>2164</v>
      </c>
      <c r="K2134" s="699" t="s">
        <v>2165</v>
      </c>
      <c r="L2134" s="852" t="s">
        <v>92</v>
      </c>
      <c r="M2134" s="699" t="s">
        <v>2166</v>
      </c>
      <c r="N2134" s="852" t="s">
        <v>1995</v>
      </c>
      <c r="O2134" s="699" t="s">
        <v>1994</v>
      </c>
      <c r="P2134" s="852" t="s">
        <v>1995</v>
      </c>
      <c r="Q2134" s="699" t="s">
        <v>1999</v>
      </c>
      <c r="R2134" s="852" t="s">
        <v>1995</v>
      </c>
      <c r="S2134" s="699" t="s">
        <v>2001</v>
      </c>
      <c r="T2134" s="181"/>
      <c r="U2134" s="181"/>
      <c r="AC2134" s="361" t="str">
        <f t="shared" si="35"/>
        <v>２３検査結果（非常用の照明装置）別記第三号-1　照明器具-1（1）-改善（予定）年月-月</v>
      </c>
      <c r="AL2134" s="392" t="s">
        <v>2884</v>
      </c>
    </row>
    <row r="2135" spans="5:38" x14ac:dyDescent="0.15">
      <c r="E2135" s="1121">
        <f>'4_入力シート【検査結果表】非常用の照明装置'!$CS$16</f>
        <v>0</v>
      </c>
      <c r="J2135" s="699" t="s">
        <v>2164</v>
      </c>
      <c r="K2135" s="699" t="s">
        <v>2165</v>
      </c>
      <c r="L2135" s="852" t="s">
        <v>92</v>
      </c>
      <c r="M2135" s="699" t="s">
        <v>2166</v>
      </c>
      <c r="N2135" s="852" t="s">
        <v>1995</v>
      </c>
      <c r="O2135" s="699" t="s">
        <v>1994</v>
      </c>
      <c r="P2135" s="852" t="s">
        <v>1995</v>
      </c>
      <c r="Q2135" s="699" t="s">
        <v>1999</v>
      </c>
      <c r="R2135" s="852" t="s">
        <v>1995</v>
      </c>
      <c r="S2135" s="699" t="s">
        <v>2002</v>
      </c>
      <c r="T2135" s="181"/>
      <c r="U2135" s="181"/>
      <c r="AC2135" s="361" t="str">
        <f t="shared" si="35"/>
        <v>２３検査結果（非常用の照明装置）別記第三号-1　照明器具-1（1）-改善（予定）年月-状況</v>
      </c>
      <c r="AL2135" s="392" t="s">
        <v>2885</v>
      </c>
    </row>
    <row r="2136" spans="5:38" x14ac:dyDescent="0.15">
      <c r="E2136" s="1121">
        <f>'4_入力シート【検査結果表】非常用の照明装置'!$AZ$17</f>
        <v>0</v>
      </c>
      <c r="J2136" s="699" t="s">
        <v>2164</v>
      </c>
      <c r="K2136" s="699" t="s">
        <v>2165</v>
      </c>
      <c r="L2136" s="852" t="s">
        <v>92</v>
      </c>
      <c r="M2136" s="699" t="s">
        <v>2166</v>
      </c>
      <c r="N2136" s="852" t="s">
        <v>1995</v>
      </c>
      <c r="O2136" s="699" t="s">
        <v>2003</v>
      </c>
      <c r="P2136" s="852" t="s">
        <v>1995</v>
      </c>
      <c r="Q2136" s="699" t="s">
        <v>3514</v>
      </c>
      <c r="R2136" s="699"/>
      <c r="S2136" s="699"/>
      <c r="T2136" s="181"/>
      <c r="U2136" s="181"/>
      <c r="AC2136" s="361" t="str">
        <f t="shared" si="35"/>
        <v>２３検査結果（非常用の照明装置）別記第三号-1　照明器具-1（2）-検査結果</v>
      </c>
      <c r="AL2136" s="392" t="s">
        <v>3788</v>
      </c>
    </row>
    <row r="2137" spans="5:38" x14ac:dyDescent="0.15">
      <c r="E2137" s="1121">
        <f>'4_入力シート【検査結果表】非常用の照明装置'!$BL$17</f>
        <v>0</v>
      </c>
      <c r="J2137" s="699" t="s">
        <v>2164</v>
      </c>
      <c r="K2137" s="699" t="s">
        <v>2165</v>
      </c>
      <c r="L2137" s="852" t="s">
        <v>92</v>
      </c>
      <c r="M2137" s="699" t="s">
        <v>2166</v>
      </c>
      <c r="N2137" s="852" t="s">
        <v>1995</v>
      </c>
      <c r="O2137" s="699" t="s">
        <v>2003</v>
      </c>
      <c r="P2137" s="852" t="s">
        <v>1995</v>
      </c>
      <c r="Q2137" s="699" t="s">
        <v>1996</v>
      </c>
      <c r="R2137" s="699"/>
      <c r="S2137" s="699"/>
      <c r="T2137" s="181"/>
      <c r="U2137" s="181"/>
      <c r="AC2137" s="361" t="str">
        <f t="shared" ref="AC2137:AC2207" si="36">CONCATENATE(J2137,K2137,L2137,M2137,N2137,O2137,P2137,Q2137,R2137,S2137,T2137,U2137)</f>
        <v>２３検査結果（非常用の照明装置）別記第三号-1　照明器具-1（2）-検査者番号</v>
      </c>
      <c r="AL2137" s="392" t="s">
        <v>2886</v>
      </c>
    </row>
    <row r="2138" spans="5:38" x14ac:dyDescent="0.15">
      <c r="E2138" s="1121">
        <f>'4_入力シート【検査結果表】非常用の照明装置'!$BN$17</f>
        <v>0</v>
      </c>
      <c r="J2138" s="699" t="s">
        <v>2164</v>
      </c>
      <c r="K2138" s="699" t="s">
        <v>2165</v>
      </c>
      <c r="L2138" s="852" t="s">
        <v>92</v>
      </c>
      <c r="M2138" s="699" t="s">
        <v>2166</v>
      </c>
      <c r="N2138" s="852" t="s">
        <v>1995</v>
      </c>
      <c r="O2138" s="699" t="s">
        <v>2003</v>
      </c>
      <c r="P2138" s="852" t="s">
        <v>1995</v>
      </c>
      <c r="Q2138" s="699" t="s">
        <v>1997</v>
      </c>
      <c r="R2138" s="699"/>
      <c r="S2138" s="699"/>
      <c r="T2138" s="181"/>
      <c r="U2138" s="181"/>
      <c r="AC2138" s="361" t="str">
        <f t="shared" si="36"/>
        <v>２３検査結果（非常用の照明装置）別記第三号-1　照明器具-1（2）-指摘の具体的内容等</v>
      </c>
      <c r="AL2138" s="392" t="s">
        <v>2887</v>
      </c>
    </row>
    <row r="2139" spans="5:38" x14ac:dyDescent="0.15">
      <c r="E2139" s="1121">
        <f>'4_入力シート【検査結果表】非常用の照明装置'!$BX$17</f>
        <v>0</v>
      </c>
      <c r="J2139" s="699" t="s">
        <v>2164</v>
      </c>
      <c r="K2139" s="699" t="s">
        <v>2165</v>
      </c>
      <c r="L2139" s="852" t="s">
        <v>92</v>
      </c>
      <c r="M2139" s="699" t="s">
        <v>2166</v>
      </c>
      <c r="N2139" s="852" t="s">
        <v>1995</v>
      </c>
      <c r="O2139" s="699" t="s">
        <v>2003</v>
      </c>
      <c r="P2139" s="852" t="s">
        <v>1995</v>
      </c>
      <c r="Q2139" s="699" t="s">
        <v>1998</v>
      </c>
      <c r="R2139" s="699"/>
      <c r="S2139" s="699"/>
      <c r="T2139" s="181"/>
      <c r="U2139" s="181"/>
      <c r="AC2139" s="361" t="str">
        <f t="shared" si="36"/>
        <v>２３検査結果（非常用の照明装置）別記第三号-1　照明器具-1（2）-改善策の具体的内容等</v>
      </c>
      <c r="AL2139" s="392" t="s">
        <v>2888</v>
      </c>
    </row>
    <row r="2140" spans="5:38" x14ac:dyDescent="0.15">
      <c r="E2140" s="1121">
        <f>'4_入力シート【検査結果表】非常用の照明装置'!$CM$17</f>
        <v>0</v>
      </c>
      <c r="J2140" s="699" t="s">
        <v>2164</v>
      </c>
      <c r="K2140" s="699" t="s">
        <v>2165</v>
      </c>
      <c r="L2140" s="852" t="s">
        <v>92</v>
      </c>
      <c r="M2140" s="699" t="s">
        <v>2166</v>
      </c>
      <c r="N2140" s="852" t="s">
        <v>1995</v>
      </c>
      <c r="O2140" s="699" t="s">
        <v>2003</v>
      </c>
      <c r="P2140" s="852" t="s">
        <v>1995</v>
      </c>
      <c r="Q2140" s="699" t="s">
        <v>1999</v>
      </c>
      <c r="R2140" s="852" t="s">
        <v>1995</v>
      </c>
      <c r="S2140" s="699" t="s">
        <v>2000</v>
      </c>
      <c r="T2140" s="181"/>
      <c r="U2140" s="181"/>
      <c r="AC2140" s="361" t="str">
        <f t="shared" si="36"/>
        <v>２３検査結果（非常用の照明装置）別記第三号-1　照明器具-1（2）-改善（予定）年月-年（令和）</v>
      </c>
      <c r="AL2140" s="392" t="s">
        <v>2889</v>
      </c>
    </row>
    <row r="2141" spans="5:38" x14ac:dyDescent="0.15">
      <c r="E2141" s="1121">
        <f>'4_入力シート【検査結果表】非常用の照明装置'!$CP$17</f>
        <v>0</v>
      </c>
      <c r="J2141" s="699" t="s">
        <v>2164</v>
      </c>
      <c r="K2141" s="699" t="s">
        <v>2165</v>
      </c>
      <c r="L2141" s="852" t="s">
        <v>92</v>
      </c>
      <c r="M2141" s="699" t="s">
        <v>2166</v>
      </c>
      <c r="N2141" s="852" t="s">
        <v>1995</v>
      </c>
      <c r="O2141" s="699" t="s">
        <v>2003</v>
      </c>
      <c r="P2141" s="852" t="s">
        <v>1995</v>
      </c>
      <c r="Q2141" s="699" t="s">
        <v>1999</v>
      </c>
      <c r="R2141" s="852" t="s">
        <v>1995</v>
      </c>
      <c r="S2141" s="699" t="s">
        <v>2001</v>
      </c>
      <c r="T2141" s="181"/>
      <c r="U2141" s="181"/>
      <c r="AC2141" s="361" t="str">
        <f t="shared" si="36"/>
        <v>２３検査結果（非常用の照明装置）別記第三号-1　照明器具-1（2）-改善（予定）年月-月</v>
      </c>
      <c r="AL2141" s="392" t="s">
        <v>2890</v>
      </c>
    </row>
    <row r="2142" spans="5:38" x14ac:dyDescent="0.15">
      <c r="E2142" s="1121">
        <f>'4_入力シート【検査結果表】非常用の照明装置'!$CS$17</f>
        <v>0</v>
      </c>
      <c r="J2142" s="699" t="s">
        <v>2164</v>
      </c>
      <c r="K2142" s="699" t="s">
        <v>2165</v>
      </c>
      <c r="L2142" s="852" t="s">
        <v>92</v>
      </c>
      <c r="M2142" s="699" t="s">
        <v>2166</v>
      </c>
      <c r="N2142" s="852" t="s">
        <v>1995</v>
      </c>
      <c r="O2142" s="699" t="s">
        <v>2003</v>
      </c>
      <c r="P2142" s="852" t="s">
        <v>1995</v>
      </c>
      <c r="Q2142" s="699" t="s">
        <v>1999</v>
      </c>
      <c r="R2142" s="852" t="s">
        <v>1995</v>
      </c>
      <c r="S2142" s="699" t="s">
        <v>2002</v>
      </c>
      <c r="T2142" s="181"/>
      <c r="U2142" s="181"/>
      <c r="AC2142" s="361" t="str">
        <f t="shared" si="36"/>
        <v>２３検査結果（非常用の照明装置）別記第三号-1　照明器具-1（2）-改善（予定）年月-状況</v>
      </c>
      <c r="AL2142" s="392" t="s">
        <v>2891</v>
      </c>
    </row>
    <row r="2143" spans="5:38" x14ac:dyDescent="0.15">
      <c r="E2143" s="1121">
        <f>'4_入力シート【検査結果表】非常用の照明装置'!$AZ$22</f>
        <v>0</v>
      </c>
      <c r="J2143" s="699" t="s">
        <v>2164</v>
      </c>
      <c r="K2143" s="699" t="s">
        <v>2165</v>
      </c>
      <c r="L2143" s="852" t="s">
        <v>92</v>
      </c>
      <c r="M2143" s="699" t="s">
        <v>2167</v>
      </c>
      <c r="N2143" s="852" t="s">
        <v>1995</v>
      </c>
      <c r="O2143" s="699" t="s">
        <v>2031</v>
      </c>
      <c r="P2143" s="852" t="s">
        <v>1995</v>
      </c>
      <c r="Q2143" s="699" t="s">
        <v>3514</v>
      </c>
      <c r="R2143" s="699"/>
      <c r="S2143" s="699"/>
      <c r="T2143" s="181"/>
      <c r="U2143" s="181"/>
      <c r="AC2143" s="361" t="str">
        <f t="shared" si="36"/>
        <v>２３検査結果（非常用の照明装置）別記第三号-2　電池内蔵形の蓄電池、電源別置形の蓄電池及び自家用発電装置-2（1）-検査結果</v>
      </c>
      <c r="AL2143" s="392" t="s">
        <v>3789</v>
      </c>
    </row>
    <row r="2144" spans="5:38" x14ac:dyDescent="0.15">
      <c r="E2144" s="1121">
        <f>'4_入力シート【検査結果表】非常用の照明装置'!$BL$22</f>
        <v>0</v>
      </c>
      <c r="J2144" s="699" t="s">
        <v>2164</v>
      </c>
      <c r="K2144" s="699" t="s">
        <v>2165</v>
      </c>
      <c r="L2144" s="852" t="s">
        <v>92</v>
      </c>
      <c r="M2144" s="699" t="s">
        <v>2167</v>
      </c>
      <c r="N2144" s="852" t="s">
        <v>1995</v>
      </c>
      <c r="O2144" s="699" t="s">
        <v>2031</v>
      </c>
      <c r="P2144" s="852" t="s">
        <v>1995</v>
      </c>
      <c r="Q2144" s="699" t="s">
        <v>1996</v>
      </c>
      <c r="R2144" s="699"/>
      <c r="S2144" s="699"/>
      <c r="T2144" s="181"/>
      <c r="U2144" s="181"/>
      <c r="AC2144" s="361" t="str">
        <f t="shared" si="36"/>
        <v>２３検査結果（非常用の照明装置）別記第三号-2　電池内蔵形の蓄電池、電源別置形の蓄電池及び自家用発電装置-2（1）-検査者番号</v>
      </c>
      <c r="AL2144" s="392" t="s">
        <v>2892</v>
      </c>
    </row>
    <row r="2145" spans="5:38" x14ac:dyDescent="0.15">
      <c r="E2145" s="1121">
        <f>'4_入力シート【検査結果表】非常用の照明装置'!$BN$22</f>
        <v>0</v>
      </c>
      <c r="J2145" s="699" t="s">
        <v>2164</v>
      </c>
      <c r="K2145" s="699" t="s">
        <v>2165</v>
      </c>
      <c r="L2145" s="852" t="s">
        <v>92</v>
      </c>
      <c r="M2145" s="699" t="s">
        <v>2167</v>
      </c>
      <c r="N2145" s="852" t="s">
        <v>1995</v>
      </c>
      <c r="O2145" s="699" t="s">
        <v>2031</v>
      </c>
      <c r="P2145" s="852" t="s">
        <v>1995</v>
      </c>
      <c r="Q2145" s="699" t="s">
        <v>1997</v>
      </c>
      <c r="R2145" s="699"/>
      <c r="S2145" s="699"/>
      <c r="T2145" s="181"/>
      <c r="U2145" s="181"/>
      <c r="AC2145" s="361" t="str">
        <f t="shared" si="36"/>
        <v>２３検査結果（非常用の照明装置）別記第三号-2　電池内蔵形の蓄電池、電源別置形の蓄電池及び自家用発電装置-2（1）-指摘の具体的内容等</v>
      </c>
      <c r="AL2145" s="392" t="s">
        <v>2893</v>
      </c>
    </row>
    <row r="2146" spans="5:38" x14ac:dyDescent="0.15">
      <c r="E2146" s="1121">
        <f>'4_入力シート【検査結果表】非常用の照明装置'!$BX$22</f>
        <v>0</v>
      </c>
      <c r="J2146" s="699" t="s">
        <v>2164</v>
      </c>
      <c r="K2146" s="699" t="s">
        <v>2165</v>
      </c>
      <c r="L2146" s="852" t="s">
        <v>92</v>
      </c>
      <c r="M2146" s="699" t="s">
        <v>2167</v>
      </c>
      <c r="N2146" s="852" t="s">
        <v>1995</v>
      </c>
      <c r="O2146" s="699" t="s">
        <v>2031</v>
      </c>
      <c r="P2146" s="852" t="s">
        <v>1995</v>
      </c>
      <c r="Q2146" s="699" t="s">
        <v>1998</v>
      </c>
      <c r="R2146" s="699"/>
      <c r="S2146" s="699"/>
      <c r="T2146" s="181"/>
      <c r="U2146" s="181"/>
      <c r="AC2146" s="361" t="str">
        <f t="shared" si="36"/>
        <v>２３検査結果（非常用の照明装置）別記第三号-2　電池内蔵形の蓄電池、電源別置形の蓄電池及び自家用発電装置-2（1）-改善策の具体的内容等</v>
      </c>
      <c r="AL2146" s="392" t="s">
        <v>2894</v>
      </c>
    </row>
    <row r="2147" spans="5:38" x14ac:dyDescent="0.15">
      <c r="E2147" s="1121">
        <f>'4_入力シート【検査結果表】非常用の照明装置'!$CM$22</f>
        <v>0</v>
      </c>
      <c r="J2147" s="699" t="s">
        <v>2164</v>
      </c>
      <c r="K2147" s="699" t="s">
        <v>2165</v>
      </c>
      <c r="L2147" s="852" t="s">
        <v>92</v>
      </c>
      <c r="M2147" s="699" t="s">
        <v>2167</v>
      </c>
      <c r="N2147" s="852" t="s">
        <v>1995</v>
      </c>
      <c r="O2147" s="699" t="s">
        <v>2031</v>
      </c>
      <c r="P2147" s="852" t="s">
        <v>1995</v>
      </c>
      <c r="Q2147" s="699" t="s">
        <v>1999</v>
      </c>
      <c r="R2147" s="852" t="s">
        <v>1995</v>
      </c>
      <c r="S2147" s="699" t="s">
        <v>2000</v>
      </c>
      <c r="T2147" s="181"/>
      <c r="U2147" s="181"/>
      <c r="AC2147" s="361" t="str">
        <f t="shared" si="36"/>
        <v>２３検査結果（非常用の照明装置）別記第三号-2　電池内蔵形の蓄電池、電源別置形の蓄電池及び自家用発電装置-2（1）-改善（予定）年月-年（令和）</v>
      </c>
      <c r="AL2147" s="392" t="s">
        <v>2895</v>
      </c>
    </row>
    <row r="2148" spans="5:38" x14ac:dyDescent="0.15">
      <c r="E2148" s="1121">
        <f>'4_入力シート【検査結果表】非常用の照明装置'!$CP$22</f>
        <v>0</v>
      </c>
      <c r="J2148" s="699" t="s">
        <v>2164</v>
      </c>
      <c r="K2148" s="699" t="s">
        <v>2165</v>
      </c>
      <c r="L2148" s="852" t="s">
        <v>92</v>
      </c>
      <c r="M2148" s="699" t="s">
        <v>2167</v>
      </c>
      <c r="N2148" s="852" t="s">
        <v>1995</v>
      </c>
      <c r="O2148" s="699" t="s">
        <v>2031</v>
      </c>
      <c r="P2148" s="852" t="s">
        <v>1995</v>
      </c>
      <c r="Q2148" s="699" t="s">
        <v>1999</v>
      </c>
      <c r="R2148" s="852" t="s">
        <v>1995</v>
      </c>
      <c r="S2148" s="699" t="s">
        <v>2001</v>
      </c>
      <c r="T2148" s="181"/>
      <c r="U2148" s="181"/>
      <c r="AC2148" s="361" t="str">
        <f t="shared" si="36"/>
        <v>２３検査結果（非常用の照明装置）別記第三号-2　電池内蔵形の蓄電池、電源別置形の蓄電池及び自家用発電装置-2（1）-改善（予定）年月-月</v>
      </c>
      <c r="AL2148" s="392" t="s">
        <v>2896</v>
      </c>
    </row>
    <row r="2149" spans="5:38" x14ac:dyDescent="0.15">
      <c r="E2149" s="1121">
        <f>'4_入力シート【検査結果表】非常用の照明装置'!$CS$22</f>
        <v>0</v>
      </c>
      <c r="J2149" s="699" t="s">
        <v>2164</v>
      </c>
      <c r="K2149" s="699" t="s">
        <v>2165</v>
      </c>
      <c r="L2149" s="852" t="s">
        <v>92</v>
      </c>
      <c r="M2149" s="699" t="s">
        <v>2167</v>
      </c>
      <c r="N2149" s="852" t="s">
        <v>1995</v>
      </c>
      <c r="O2149" s="699" t="s">
        <v>2031</v>
      </c>
      <c r="P2149" s="852" t="s">
        <v>1995</v>
      </c>
      <c r="Q2149" s="699" t="s">
        <v>1999</v>
      </c>
      <c r="R2149" s="852" t="s">
        <v>1995</v>
      </c>
      <c r="S2149" s="699" t="s">
        <v>2002</v>
      </c>
      <c r="T2149" s="181"/>
      <c r="U2149" s="181"/>
      <c r="AC2149" s="361" t="str">
        <f t="shared" si="36"/>
        <v>２３検査結果（非常用の照明装置）別記第三号-2　電池内蔵形の蓄電池、電源別置形の蓄電池及び自家用発電装置-2（1）-改善（予定）年月-状況</v>
      </c>
      <c r="AL2149" s="392" t="s">
        <v>2897</v>
      </c>
    </row>
    <row r="2150" spans="5:38" x14ac:dyDescent="0.15">
      <c r="E2150" s="1121">
        <f>'4_入力シート【検査結果表】非常用の照明装置'!$AZ$23</f>
        <v>0</v>
      </c>
      <c r="J2150" s="699" t="s">
        <v>2164</v>
      </c>
      <c r="K2150" s="699" t="s">
        <v>2165</v>
      </c>
      <c r="L2150" s="852" t="s">
        <v>92</v>
      </c>
      <c r="M2150" s="699" t="s">
        <v>2167</v>
      </c>
      <c r="N2150" s="852" t="s">
        <v>1995</v>
      </c>
      <c r="O2150" s="699" t="s">
        <v>2032</v>
      </c>
      <c r="P2150" s="852" t="s">
        <v>1995</v>
      </c>
      <c r="Q2150" s="699" t="s">
        <v>3514</v>
      </c>
      <c r="R2150" s="699"/>
      <c r="S2150" s="699"/>
      <c r="T2150" s="181"/>
      <c r="U2150" s="181"/>
      <c r="AC2150" s="361" t="str">
        <f t="shared" si="36"/>
        <v>２３検査結果（非常用の照明装置）別記第三号-2　電池内蔵形の蓄電池、電源別置形の蓄電池及び自家用発電装置-2（2）-検査結果</v>
      </c>
      <c r="AL2150" s="392" t="s">
        <v>3790</v>
      </c>
    </row>
    <row r="2151" spans="5:38" x14ac:dyDescent="0.15">
      <c r="E2151" s="1123">
        <f>'4_入力シート【検査結果表】非常用の照明装置'!$BL$23</f>
        <v>0</v>
      </c>
      <c r="J2151" s="699" t="s">
        <v>2164</v>
      </c>
      <c r="K2151" s="699" t="s">
        <v>2165</v>
      </c>
      <c r="L2151" s="852" t="s">
        <v>92</v>
      </c>
      <c r="M2151" s="699" t="s">
        <v>2167</v>
      </c>
      <c r="N2151" s="852" t="s">
        <v>1995</v>
      </c>
      <c r="O2151" s="699" t="s">
        <v>2032</v>
      </c>
      <c r="P2151" s="852" t="s">
        <v>1995</v>
      </c>
      <c r="Q2151" s="699" t="s">
        <v>1996</v>
      </c>
      <c r="R2151" s="699"/>
      <c r="S2151" s="699"/>
      <c r="T2151" s="181"/>
      <c r="U2151" s="181"/>
      <c r="AC2151" s="361" t="str">
        <f t="shared" si="36"/>
        <v>２３検査結果（非常用の照明装置）別記第三号-2　電池内蔵形の蓄電池、電源別置形の蓄電池及び自家用発電装置-2（2）-検査者番号</v>
      </c>
      <c r="AL2151" s="392" t="s">
        <v>2898</v>
      </c>
    </row>
    <row r="2152" spans="5:38" x14ac:dyDescent="0.15">
      <c r="E2152" s="1123">
        <f>'4_入力シート【検査結果表】非常用の照明装置'!$BN$23</f>
        <v>0</v>
      </c>
      <c r="J2152" s="699" t="s">
        <v>2164</v>
      </c>
      <c r="K2152" s="699" t="s">
        <v>2165</v>
      </c>
      <c r="L2152" s="852" t="s">
        <v>92</v>
      </c>
      <c r="M2152" s="699" t="s">
        <v>2167</v>
      </c>
      <c r="N2152" s="852" t="s">
        <v>1995</v>
      </c>
      <c r="O2152" s="699" t="s">
        <v>2032</v>
      </c>
      <c r="P2152" s="852" t="s">
        <v>1995</v>
      </c>
      <c r="Q2152" s="699" t="s">
        <v>1997</v>
      </c>
      <c r="R2152" s="699"/>
      <c r="S2152" s="699"/>
      <c r="T2152" s="181"/>
      <c r="U2152" s="181"/>
      <c r="AC2152" s="361" t="str">
        <f t="shared" si="36"/>
        <v>２３検査結果（非常用の照明装置）別記第三号-2　電池内蔵形の蓄電池、電源別置形の蓄電池及び自家用発電装置-2（2）-指摘の具体的内容等</v>
      </c>
      <c r="AL2152" s="392" t="s">
        <v>2899</v>
      </c>
    </row>
    <row r="2153" spans="5:38" x14ac:dyDescent="0.15">
      <c r="E2153" s="1123">
        <f>'4_入力シート【検査結果表】非常用の照明装置'!$BX$23</f>
        <v>0</v>
      </c>
      <c r="J2153" s="699" t="s">
        <v>2164</v>
      </c>
      <c r="K2153" s="699" t="s">
        <v>2165</v>
      </c>
      <c r="L2153" s="852" t="s">
        <v>92</v>
      </c>
      <c r="M2153" s="699" t="s">
        <v>2167</v>
      </c>
      <c r="N2153" s="852" t="s">
        <v>1995</v>
      </c>
      <c r="O2153" s="699" t="s">
        <v>2032</v>
      </c>
      <c r="P2153" s="852" t="s">
        <v>1995</v>
      </c>
      <c r="Q2153" s="699" t="s">
        <v>1998</v>
      </c>
      <c r="R2153" s="699"/>
      <c r="S2153" s="699"/>
      <c r="T2153" s="181"/>
      <c r="U2153" s="181"/>
      <c r="AC2153" s="361" t="str">
        <f t="shared" si="36"/>
        <v>２３検査結果（非常用の照明装置）別記第三号-2　電池内蔵形の蓄電池、電源別置形の蓄電池及び自家用発電装置-2（2）-改善策の具体的内容等</v>
      </c>
      <c r="AL2153" s="392" t="s">
        <v>2900</v>
      </c>
    </row>
    <row r="2154" spans="5:38" x14ac:dyDescent="0.15">
      <c r="E2154" s="1121">
        <f>'4_入力シート【検査結果表】非常用の照明装置'!$CM$23</f>
        <v>0</v>
      </c>
      <c r="J2154" s="699" t="s">
        <v>2164</v>
      </c>
      <c r="K2154" s="699" t="s">
        <v>2165</v>
      </c>
      <c r="L2154" s="852" t="s">
        <v>92</v>
      </c>
      <c r="M2154" s="699" t="s">
        <v>2167</v>
      </c>
      <c r="N2154" s="852" t="s">
        <v>1995</v>
      </c>
      <c r="O2154" s="699" t="s">
        <v>2032</v>
      </c>
      <c r="P2154" s="852" t="s">
        <v>1995</v>
      </c>
      <c r="Q2154" s="699" t="s">
        <v>1999</v>
      </c>
      <c r="R2154" s="852" t="s">
        <v>1995</v>
      </c>
      <c r="S2154" s="699" t="s">
        <v>2000</v>
      </c>
      <c r="T2154" s="181"/>
      <c r="U2154" s="181"/>
      <c r="AC2154" s="361" t="str">
        <f t="shared" si="36"/>
        <v>２３検査結果（非常用の照明装置）別記第三号-2　電池内蔵形の蓄電池、電源別置形の蓄電池及び自家用発電装置-2（2）-改善（予定）年月-年（令和）</v>
      </c>
      <c r="AL2154" s="392" t="s">
        <v>2901</v>
      </c>
    </row>
    <row r="2155" spans="5:38" x14ac:dyDescent="0.15">
      <c r="E2155" s="1121">
        <f>'4_入力シート【検査結果表】非常用の照明装置'!$CP$23</f>
        <v>0</v>
      </c>
      <c r="J2155" s="699" t="s">
        <v>2164</v>
      </c>
      <c r="K2155" s="699" t="s">
        <v>2165</v>
      </c>
      <c r="L2155" s="852" t="s">
        <v>92</v>
      </c>
      <c r="M2155" s="699" t="s">
        <v>2167</v>
      </c>
      <c r="N2155" s="852" t="s">
        <v>1995</v>
      </c>
      <c r="O2155" s="699" t="s">
        <v>2032</v>
      </c>
      <c r="P2155" s="852" t="s">
        <v>1995</v>
      </c>
      <c r="Q2155" s="699" t="s">
        <v>1999</v>
      </c>
      <c r="R2155" s="852" t="s">
        <v>1995</v>
      </c>
      <c r="S2155" s="699" t="s">
        <v>2001</v>
      </c>
      <c r="T2155" s="181"/>
      <c r="U2155" s="181"/>
      <c r="AC2155" s="361" t="str">
        <f t="shared" si="36"/>
        <v>２３検査結果（非常用の照明装置）別記第三号-2　電池内蔵形の蓄電池、電源別置形の蓄電池及び自家用発電装置-2（2）-改善（予定）年月-月</v>
      </c>
      <c r="AL2155" s="392" t="s">
        <v>2902</v>
      </c>
    </row>
    <row r="2156" spans="5:38" x14ac:dyDescent="0.15">
      <c r="E2156" s="1121">
        <f>'4_入力シート【検査結果表】非常用の照明装置'!$CS$23</f>
        <v>0</v>
      </c>
      <c r="J2156" s="699" t="s">
        <v>2164</v>
      </c>
      <c r="K2156" s="699" t="s">
        <v>2165</v>
      </c>
      <c r="L2156" s="852" t="s">
        <v>92</v>
      </c>
      <c r="M2156" s="699" t="s">
        <v>2167</v>
      </c>
      <c r="N2156" s="852" t="s">
        <v>1995</v>
      </c>
      <c r="O2156" s="699" t="s">
        <v>2032</v>
      </c>
      <c r="P2156" s="852" t="s">
        <v>1995</v>
      </c>
      <c r="Q2156" s="699" t="s">
        <v>1999</v>
      </c>
      <c r="R2156" s="852" t="s">
        <v>1995</v>
      </c>
      <c r="S2156" s="699" t="s">
        <v>2002</v>
      </c>
      <c r="T2156" s="181"/>
      <c r="U2156" s="181"/>
      <c r="AC2156" s="361" t="str">
        <f t="shared" si="36"/>
        <v>２３検査結果（非常用の照明装置）別記第三号-2　電池内蔵形の蓄電池、電源別置形の蓄電池及び自家用発電装置-2（2）-改善（予定）年月-状況</v>
      </c>
      <c r="AL2156" s="392" t="s">
        <v>2903</v>
      </c>
    </row>
    <row r="2157" spans="5:38" x14ac:dyDescent="0.15">
      <c r="E2157" s="1121">
        <f>'4_入力シート【検査結果表】非常用の照明装置'!$AZ$24</f>
        <v>0</v>
      </c>
      <c r="J2157" s="699" t="s">
        <v>2164</v>
      </c>
      <c r="K2157" s="699" t="s">
        <v>2165</v>
      </c>
      <c r="L2157" s="852" t="s">
        <v>92</v>
      </c>
      <c r="M2157" s="699" t="s">
        <v>2167</v>
      </c>
      <c r="N2157" s="852" t="s">
        <v>1995</v>
      </c>
      <c r="O2157" s="699" t="s">
        <v>2033</v>
      </c>
      <c r="P2157" s="852" t="s">
        <v>1995</v>
      </c>
      <c r="Q2157" s="699" t="s">
        <v>3514</v>
      </c>
      <c r="R2157" s="699"/>
      <c r="S2157" s="699"/>
      <c r="T2157" s="181"/>
      <c r="U2157" s="181"/>
      <c r="AC2157" s="361" t="str">
        <f t="shared" si="36"/>
        <v>２３検査結果（非常用の照明装置）別記第三号-2　電池内蔵形の蓄電池、電源別置形の蓄電池及び自家用発電装置-2（3）-検査結果</v>
      </c>
      <c r="AL2157" s="392" t="s">
        <v>3791</v>
      </c>
    </row>
    <row r="2158" spans="5:38" x14ac:dyDescent="0.15">
      <c r="E2158" s="1121">
        <f>'4_入力シート【検査結果表】非常用の照明装置'!$BL$24</f>
        <v>0</v>
      </c>
      <c r="J2158" s="699" t="s">
        <v>2164</v>
      </c>
      <c r="K2158" s="699" t="s">
        <v>2165</v>
      </c>
      <c r="L2158" s="852" t="s">
        <v>92</v>
      </c>
      <c r="M2158" s="699" t="s">
        <v>2167</v>
      </c>
      <c r="N2158" s="852" t="s">
        <v>1995</v>
      </c>
      <c r="O2158" s="699" t="s">
        <v>2033</v>
      </c>
      <c r="P2158" s="852" t="s">
        <v>1995</v>
      </c>
      <c r="Q2158" s="699" t="s">
        <v>1996</v>
      </c>
      <c r="R2158" s="699"/>
      <c r="S2158" s="699"/>
      <c r="T2158" s="181"/>
      <c r="U2158" s="181"/>
      <c r="AC2158" s="361" t="str">
        <f t="shared" si="36"/>
        <v>２３検査結果（非常用の照明装置）別記第三号-2　電池内蔵形の蓄電池、電源別置形の蓄電池及び自家用発電装置-2（3）-検査者番号</v>
      </c>
      <c r="AL2158" s="392" t="s">
        <v>2904</v>
      </c>
    </row>
    <row r="2159" spans="5:38" x14ac:dyDescent="0.15">
      <c r="E2159" s="1121">
        <f>'4_入力シート【検査結果表】非常用の照明装置'!$BN$24</f>
        <v>0</v>
      </c>
      <c r="J2159" s="699" t="s">
        <v>2164</v>
      </c>
      <c r="K2159" s="699" t="s">
        <v>2165</v>
      </c>
      <c r="L2159" s="852" t="s">
        <v>92</v>
      </c>
      <c r="M2159" s="699" t="s">
        <v>2167</v>
      </c>
      <c r="N2159" s="852" t="s">
        <v>1995</v>
      </c>
      <c r="O2159" s="699" t="s">
        <v>2033</v>
      </c>
      <c r="P2159" s="852" t="s">
        <v>1995</v>
      </c>
      <c r="Q2159" s="699" t="s">
        <v>1997</v>
      </c>
      <c r="R2159" s="699"/>
      <c r="S2159" s="699"/>
      <c r="T2159" s="181"/>
      <c r="U2159" s="181"/>
      <c r="AC2159" s="361" t="str">
        <f t="shared" si="36"/>
        <v>２３検査結果（非常用の照明装置）別記第三号-2　電池内蔵形の蓄電池、電源別置形の蓄電池及び自家用発電装置-2（3）-指摘の具体的内容等</v>
      </c>
      <c r="AL2159" s="392" t="s">
        <v>2905</v>
      </c>
    </row>
    <row r="2160" spans="5:38" x14ac:dyDescent="0.15">
      <c r="E2160" s="1121">
        <f>'4_入力シート【検査結果表】非常用の照明装置'!$BX$24</f>
        <v>0</v>
      </c>
      <c r="J2160" s="699" t="s">
        <v>2164</v>
      </c>
      <c r="K2160" s="699" t="s">
        <v>2165</v>
      </c>
      <c r="L2160" s="852" t="s">
        <v>92</v>
      </c>
      <c r="M2160" s="699" t="s">
        <v>2167</v>
      </c>
      <c r="N2160" s="852" t="s">
        <v>1995</v>
      </c>
      <c r="O2160" s="699" t="s">
        <v>2033</v>
      </c>
      <c r="P2160" s="852" t="s">
        <v>1995</v>
      </c>
      <c r="Q2160" s="699" t="s">
        <v>1998</v>
      </c>
      <c r="R2160" s="699"/>
      <c r="S2160" s="699"/>
      <c r="T2160" s="181"/>
      <c r="U2160" s="181"/>
      <c r="AC2160" s="361" t="str">
        <f t="shared" si="36"/>
        <v>２３検査結果（非常用の照明装置）別記第三号-2　電池内蔵形の蓄電池、電源別置形の蓄電池及び自家用発電装置-2（3）-改善策の具体的内容等</v>
      </c>
      <c r="AL2160" s="392" t="s">
        <v>2906</v>
      </c>
    </row>
    <row r="2161" spans="5:38" x14ac:dyDescent="0.15">
      <c r="E2161" s="1121">
        <f>'4_入力シート【検査結果表】非常用の照明装置'!$CM$24</f>
        <v>0</v>
      </c>
      <c r="J2161" s="699" t="s">
        <v>2164</v>
      </c>
      <c r="K2161" s="699" t="s">
        <v>2165</v>
      </c>
      <c r="L2161" s="852" t="s">
        <v>92</v>
      </c>
      <c r="M2161" s="699" t="s">
        <v>2167</v>
      </c>
      <c r="N2161" s="852" t="s">
        <v>1995</v>
      </c>
      <c r="O2161" s="699" t="s">
        <v>2033</v>
      </c>
      <c r="P2161" s="852" t="s">
        <v>1995</v>
      </c>
      <c r="Q2161" s="699" t="s">
        <v>1999</v>
      </c>
      <c r="R2161" s="852" t="s">
        <v>1995</v>
      </c>
      <c r="S2161" s="699" t="s">
        <v>2000</v>
      </c>
      <c r="T2161" s="181"/>
      <c r="U2161" s="181"/>
      <c r="AC2161" s="361" t="str">
        <f t="shared" si="36"/>
        <v>２３検査結果（非常用の照明装置）別記第三号-2　電池内蔵形の蓄電池、電源別置形の蓄電池及び自家用発電装置-2（3）-改善（予定）年月-年（令和）</v>
      </c>
      <c r="AL2161" s="392" t="s">
        <v>2907</v>
      </c>
    </row>
    <row r="2162" spans="5:38" x14ac:dyDescent="0.15">
      <c r="E2162" s="1121">
        <f>'4_入力シート【検査結果表】非常用の照明装置'!$CP$24</f>
        <v>0</v>
      </c>
      <c r="J2162" s="699" t="s">
        <v>2164</v>
      </c>
      <c r="K2162" s="699" t="s">
        <v>2165</v>
      </c>
      <c r="L2162" s="852" t="s">
        <v>92</v>
      </c>
      <c r="M2162" s="699" t="s">
        <v>2167</v>
      </c>
      <c r="N2162" s="852" t="s">
        <v>1995</v>
      </c>
      <c r="O2162" s="699" t="s">
        <v>2033</v>
      </c>
      <c r="P2162" s="852" t="s">
        <v>1995</v>
      </c>
      <c r="Q2162" s="699" t="s">
        <v>1999</v>
      </c>
      <c r="R2162" s="852" t="s">
        <v>1995</v>
      </c>
      <c r="S2162" s="699" t="s">
        <v>2001</v>
      </c>
      <c r="T2162" s="181"/>
      <c r="U2162" s="181"/>
      <c r="AC2162" s="361" t="str">
        <f t="shared" si="36"/>
        <v>２３検査結果（非常用の照明装置）別記第三号-2　電池内蔵形の蓄電池、電源別置形の蓄電池及び自家用発電装置-2（3）-改善（予定）年月-月</v>
      </c>
      <c r="AL2162" s="392" t="s">
        <v>2908</v>
      </c>
    </row>
    <row r="2163" spans="5:38" x14ac:dyDescent="0.15">
      <c r="E2163" s="1121">
        <f>'4_入力シート【検査結果表】非常用の照明装置'!$CS$24</f>
        <v>0</v>
      </c>
      <c r="J2163" s="699" t="s">
        <v>2164</v>
      </c>
      <c r="K2163" s="699" t="s">
        <v>2165</v>
      </c>
      <c r="L2163" s="852" t="s">
        <v>92</v>
      </c>
      <c r="M2163" s="699" t="s">
        <v>2167</v>
      </c>
      <c r="N2163" s="852" t="s">
        <v>1995</v>
      </c>
      <c r="O2163" s="699" t="s">
        <v>2033</v>
      </c>
      <c r="P2163" s="852" t="s">
        <v>1995</v>
      </c>
      <c r="Q2163" s="699" t="s">
        <v>1999</v>
      </c>
      <c r="R2163" s="852" t="s">
        <v>1995</v>
      </c>
      <c r="S2163" s="699" t="s">
        <v>2002</v>
      </c>
      <c r="T2163" s="181"/>
      <c r="U2163" s="181"/>
      <c r="AC2163" s="361" t="str">
        <f t="shared" si="36"/>
        <v>２３検査結果（非常用の照明装置）別記第三号-2　電池内蔵形の蓄電池、電源別置形の蓄電池及び自家用発電装置-2（3）-改善（予定）年月-状況</v>
      </c>
      <c r="AL2163" s="392" t="s">
        <v>2909</v>
      </c>
    </row>
    <row r="2164" spans="5:38" x14ac:dyDescent="0.15">
      <c r="E2164" s="1121">
        <f>'4_入力シート【検査結果表】非常用の照明装置'!$AZ$25</f>
        <v>0</v>
      </c>
      <c r="J2164" s="699" t="s">
        <v>2164</v>
      </c>
      <c r="K2164" s="699" t="s">
        <v>2165</v>
      </c>
      <c r="L2164" s="852" t="s">
        <v>92</v>
      </c>
      <c r="M2164" s="699" t="s">
        <v>2167</v>
      </c>
      <c r="N2164" s="852" t="s">
        <v>1995</v>
      </c>
      <c r="O2164" s="699" t="s">
        <v>2034</v>
      </c>
      <c r="P2164" s="852" t="s">
        <v>1995</v>
      </c>
      <c r="Q2164" s="699" t="s">
        <v>3514</v>
      </c>
      <c r="R2164" s="699"/>
      <c r="S2164" s="699"/>
      <c r="T2164" s="181"/>
      <c r="U2164" s="181"/>
      <c r="AC2164" s="361" t="str">
        <f t="shared" si="36"/>
        <v>２３検査結果（非常用の照明装置）別記第三号-2　電池内蔵形の蓄電池、電源別置形の蓄電池及び自家用発電装置-2（4）-検査結果</v>
      </c>
      <c r="AL2164" s="392" t="s">
        <v>3792</v>
      </c>
    </row>
    <row r="2165" spans="5:38" x14ac:dyDescent="0.15">
      <c r="E2165" s="1121">
        <f>'4_入力シート【検査結果表】非常用の照明装置'!$BL$25</f>
        <v>0</v>
      </c>
      <c r="J2165" s="699" t="s">
        <v>2164</v>
      </c>
      <c r="K2165" s="699" t="s">
        <v>2165</v>
      </c>
      <c r="L2165" s="852" t="s">
        <v>92</v>
      </c>
      <c r="M2165" s="699" t="s">
        <v>2167</v>
      </c>
      <c r="N2165" s="852" t="s">
        <v>1995</v>
      </c>
      <c r="O2165" s="699" t="s">
        <v>2034</v>
      </c>
      <c r="P2165" s="852" t="s">
        <v>1995</v>
      </c>
      <c r="Q2165" s="699" t="s">
        <v>1996</v>
      </c>
      <c r="R2165" s="699"/>
      <c r="S2165" s="699"/>
      <c r="T2165" s="181"/>
      <c r="U2165" s="181"/>
      <c r="AC2165" s="361" t="str">
        <f t="shared" si="36"/>
        <v>２３検査結果（非常用の照明装置）別記第三号-2　電池内蔵形の蓄電池、電源別置形の蓄電池及び自家用発電装置-2（4）-検査者番号</v>
      </c>
      <c r="AL2165" s="392" t="s">
        <v>2910</v>
      </c>
    </row>
    <row r="2166" spans="5:38" x14ac:dyDescent="0.15">
      <c r="E2166" s="1121">
        <f>'4_入力シート【検査結果表】非常用の照明装置'!$BN$25</f>
        <v>0</v>
      </c>
      <c r="J2166" s="699" t="s">
        <v>2164</v>
      </c>
      <c r="K2166" s="699" t="s">
        <v>2165</v>
      </c>
      <c r="L2166" s="852" t="s">
        <v>92</v>
      </c>
      <c r="M2166" s="699" t="s">
        <v>2167</v>
      </c>
      <c r="N2166" s="852" t="s">
        <v>1995</v>
      </c>
      <c r="O2166" s="699" t="s">
        <v>2034</v>
      </c>
      <c r="P2166" s="852" t="s">
        <v>1995</v>
      </c>
      <c r="Q2166" s="699" t="s">
        <v>1997</v>
      </c>
      <c r="R2166" s="699"/>
      <c r="S2166" s="699"/>
      <c r="T2166" s="181"/>
      <c r="U2166" s="181"/>
      <c r="AC2166" s="361" t="str">
        <f t="shared" si="36"/>
        <v>２３検査結果（非常用の照明装置）別記第三号-2　電池内蔵形の蓄電池、電源別置形の蓄電池及び自家用発電装置-2（4）-指摘の具体的内容等</v>
      </c>
      <c r="AL2166" s="392" t="s">
        <v>2911</v>
      </c>
    </row>
    <row r="2167" spans="5:38" x14ac:dyDescent="0.15">
      <c r="E2167" s="1121">
        <f>'4_入力シート【検査結果表】非常用の照明装置'!$BX$25</f>
        <v>0</v>
      </c>
      <c r="J2167" s="699" t="s">
        <v>2164</v>
      </c>
      <c r="K2167" s="699" t="s">
        <v>2165</v>
      </c>
      <c r="L2167" s="852" t="s">
        <v>92</v>
      </c>
      <c r="M2167" s="699" t="s">
        <v>2167</v>
      </c>
      <c r="N2167" s="852" t="s">
        <v>1995</v>
      </c>
      <c r="O2167" s="699" t="s">
        <v>2034</v>
      </c>
      <c r="P2167" s="852" t="s">
        <v>1995</v>
      </c>
      <c r="Q2167" s="699" t="s">
        <v>1998</v>
      </c>
      <c r="R2167" s="699"/>
      <c r="S2167" s="699"/>
      <c r="T2167" s="181"/>
      <c r="U2167" s="181"/>
      <c r="AC2167" s="361" t="str">
        <f t="shared" si="36"/>
        <v>２３検査結果（非常用の照明装置）別記第三号-2　電池内蔵形の蓄電池、電源別置形の蓄電池及び自家用発電装置-2（4）-改善策の具体的内容等</v>
      </c>
      <c r="AL2167" s="392" t="s">
        <v>2912</v>
      </c>
    </row>
    <row r="2168" spans="5:38" x14ac:dyDescent="0.15">
      <c r="E2168" s="1121">
        <f>'4_入力シート【検査結果表】非常用の照明装置'!$CM$25</f>
        <v>0</v>
      </c>
      <c r="J2168" s="699" t="s">
        <v>2164</v>
      </c>
      <c r="K2168" s="699" t="s">
        <v>2165</v>
      </c>
      <c r="L2168" s="852" t="s">
        <v>92</v>
      </c>
      <c r="M2168" s="699" t="s">
        <v>2167</v>
      </c>
      <c r="N2168" s="852" t="s">
        <v>1995</v>
      </c>
      <c r="O2168" s="699" t="s">
        <v>2034</v>
      </c>
      <c r="P2168" s="852" t="s">
        <v>1995</v>
      </c>
      <c r="Q2168" s="699" t="s">
        <v>1999</v>
      </c>
      <c r="R2168" s="852" t="s">
        <v>1995</v>
      </c>
      <c r="S2168" s="699" t="s">
        <v>2000</v>
      </c>
      <c r="T2168" s="181"/>
      <c r="U2168" s="181"/>
      <c r="AC2168" s="361" t="str">
        <f t="shared" si="36"/>
        <v>２３検査結果（非常用の照明装置）別記第三号-2　電池内蔵形の蓄電池、電源別置形の蓄電池及び自家用発電装置-2（4）-改善（予定）年月-年（令和）</v>
      </c>
      <c r="AL2168" s="392" t="s">
        <v>2913</v>
      </c>
    </row>
    <row r="2169" spans="5:38" x14ac:dyDescent="0.15">
      <c r="E2169" s="1121">
        <f>'4_入力シート【検査結果表】非常用の照明装置'!$CP$25</f>
        <v>0</v>
      </c>
      <c r="J2169" s="699" t="s">
        <v>2164</v>
      </c>
      <c r="K2169" s="699" t="s">
        <v>2165</v>
      </c>
      <c r="L2169" s="852" t="s">
        <v>92</v>
      </c>
      <c r="M2169" s="699" t="s">
        <v>2167</v>
      </c>
      <c r="N2169" s="852" t="s">
        <v>1995</v>
      </c>
      <c r="O2169" s="699" t="s">
        <v>2034</v>
      </c>
      <c r="P2169" s="852" t="s">
        <v>1995</v>
      </c>
      <c r="Q2169" s="699" t="s">
        <v>1999</v>
      </c>
      <c r="R2169" s="852" t="s">
        <v>1995</v>
      </c>
      <c r="S2169" s="699" t="s">
        <v>2001</v>
      </c>
      <c r="T2169" s="181"/>
      <c r="U2169" s="181"/>
      <c r="AC2169" s="361" t="str">
        <f t="shared" si="36"/>
        <v>２３検査結果（非常用の照明装置）別記第三号-2　電池内蔵形の蓄電池、電源別置形の蓄電池及び自家用発電装置-2（4）-改善（予定）年月-月</v>
      </c>
      <c r="AL2169" s="392" t="s">
        <v>2914</v>
      </c>
    </row>
    <row r="2170" spans="5:38" x14ac:dyDescent="0.15">
      <c r="E2170" s="1121">
        <f>'4_入力シート【検査結果表】非常用の照明装置'!$CS$25</f>
        <v>0</v>
      </c>
      <c r="J2170" s="699" t="s">
        <v>2164</v>
      </c>
      <c r="K2170" s="699" t="s">
        <v>2165</v>
      </c>
      <c r="L2170" s="852" t="s">
        <v>92</v>
      </c>
      <c r="M2170" s="699" t="s">
        <v>2167</v>
      </c>
      <c r="N2170" s="852" t="s">
        <v>1995</v>
      </c>
      <c r="O2170" s="699" t="s">
        <v>2034</v>
      </c>
      <c r="P2170" s="852" t="s">
        <v>1995</v>
      </c>
      <c r="Q2170" s="699" t="s">
        <v>1999</v>
      </c>
      <c r="R2170" s="852" t="s">
        <v>1995</v>
      </c>
      <c r="S2170" s="699" t="s">
        <v>2002</v>
      </c>
      <c r="T2170" s="181"/>
      <c r="U2170" s="181"/>
      <c r="AC2170" s="361" t="str">
        <f t="shared" si="36"/>
        <v>２３検査結果（非常用の照明装置）別記第三号-2　電池内蔵形の蓄電池、電源別置形の蓄電池及び自家用発電装置-2（4）-改善（予定）年月-状況</v>
      </c>
      <c r="AL2170" s="392" t="s">
        <v>2915</v>
      </c>
    </row>
    <row r="2171" spans="5:38" s="361" customFormat="1" x14ac:dyDescent="0.15">
      <c r="E2171" s="1121">
        <f>'4_入力シート【検査結果表】非常用の照明装置'!$AZ$26</f>
        <v>0</v>
      </c>
      <c r="J2171" s="699" t="s">
        <v>2164</v>
      </c>
      <c r="K2171" s="699" t="s">
        <v>2165</v>
      </c>
      <c r="L2171" s="852" t="s">
        <v>92</v>
      </c>
      <c r="M2171" s="699" t="s">
        <v>551</v>
      </c>
      <c r="N2171" s="852" t="s">
        <v>92</v>
      </c>
      <c r="O2171" s="699" t="s">
        <v>6449</v>
      </c>
      <c r="P2171" s="852" t="s">
        <v>92</v>
      </c>
      <c r="Q2171" s="699" t="s">
        <v>3514</v>
      </c>
      <c r="R2171" s="699"/>
      <c r="S2171" s="699"/>
      <c r="T2171" s="181"/>
      <c r="U2171" s="181"/>
      <c r="W2171" s="853"/>
      <c r="AC2171" s="361" t="str">
        <f t="shared" ref="AC2171:AC2177" si="37">CONCATENATE(J2171,K2171,L2171,M2171,N2171,O2171,P2171,Q2171,R2171,S2171,T2171,U2171)</f>
        <v>２３検査結果（非常用の照明装置）別記第三号-2　電池内蔵形の蓄電池、電源別置形の蓄電池及び自家用発電装置-2（5）-検査結果</v>
      </c>
      <c r="AL2171" s="1982" t="s">
        <v>6466</v>
      </c>
    </row>
    <row r="2172" spans="5:38" s="361" customFormat="1" x14ac:dyDescent="0.15">
      <c r="E2172" s="1121">
        <f>'4_入力シート【検査結果表】非常用の照明装置'!$BL$26</f>
        <v>0</v>
      </c>
      <c r="J2172" s="699" t="s">
        <v>2164</v>
      </c>
      <c r="K2172" s="699" t="s">
        <v>2165</v>
      </c>
      <c r="L2172" s="852" t="s">
        <v>92</v>
      </c>
      <c r="M2172" s="699" t="s">
        <v>551</v>
      </c>
      <c r="N2172" s="852" t="s">
        <v>92</v>
      </c>
      <c r="O2172" s="699" t="s">
        <v>6449</v>
      </c>
      <c r="P2172" s="852" t="s">
        <v>92</v>
      </c>
      <c r="Q2172" s="699" t="s">
        <v>1032</v>
      </c>
      <c r="R2172" s="699"/>
      <c r="S2172" s="699"/>
      <c r="T2172" s="181"/>
      <c r="U2172" s="181"/>
      <c r="W2172" s="853"/>
      <c r="AC2172" s="361" t="str">
        <f t="shared" si="37"/>
        <v>２３検査結果（非常用の照明装置）別記第三号-2　電池内蔵形の蓄電池、電源別置形の蓄電池及び自家用発電装置-2（5）-検査者番号</v>
      </c>
      <c r="AL2172" s="1982" t="s">
        <v>6467</v>
      </c>
    </row>
    <row r="2173" spans="5:38" s="361" customFormat="1" x14ac:dyDescent="0.15">
      <c r="E2173" s="1121">
        <f>'4_入力シート【検査結果表】非常用の照明装置'!$BN$26</f>
        <v>0</v>
      </c>
      <c r="J2173" s="699" t="s">
        <v>2164</v>
      </c>
      <c r="K2173" s="699" t="s">
        <v>2165</v>
      </c>
      <c r="L2173" s="852" t="s">
        <v>92</v>
      </c>
      <c r="M2173" s="699" t="s">
        <v>551</v>
      </c>
      <c r="N2173" s="852" t="s">
        <v>92</v>
      </c>
      <c r="O2173" s="699" t="s">
        <v>6449</v>
      </c>
      <c r="P2173" s="852" t="s">
        <v>92</v>
      </c>
      <c r="Q2173" s="699" t="s">
        <v>1997</v>
      </c>
      <c r="R2173" s="699"/>
      <c r="S2173" s="699"/>
      <c r="T2173" s="181"/>
      <c r="U2173" s="181"/>
      <c r="W2173" s="853"/>
      <c r="AC2173" s="361" t="str">
        <f t="shared" si="37"/>
        <v>２３検査結果（非常用の照明装置）別記第三号-2　電池内蔵形の蓄電池、電源別置形の蓄電池及び自家用発電装置-2（5）-指摘の具体的内容等</v>
      </c>
      <c r="AL2173" s="1982" t="s">
        <v>6468</v>
      </c>
    </row>
    <row r="2174" spans="5:38" s="361" customFormat="1" x14ac:dyDescent="0.15">
      <c r="E2174" s="1121">
        <f>'4_入力シート【検査結果表】非常用の照明装置'!$BX$26</f>
        <v>0</v>
      </c>
      <c r="J2174" s="699" t="s">
        <v>2164</v>
      </c>
      <c r="K2174" s="699" t="s">
        <v>2165</v>
      </c>
      <c r="L2174" s="852" t="s">
        <v>92</v>
      </c>
      <c r="M2174" s="699" t="s">
        <v>551</v>
      </c>
      <c r="N2174" s="852" t="s">
        <v>92</v>
      </c>
      <c r="O2174" s="699" t="s">
        <v>6449</v>
      </c>
      <c r="P2174" s="852" t="s">
        <v>92</v>
      </c>
      <c r="Q2174" s="699" t="s">
        <v>1998</v>
      </c>
      <c r="R2174" s="699"/>
      <c r="S2174" s="699"/>
      <c r="T2174" s="181"/>
      <c r="U2174" s="181"/>
      <c r="W2174" s="853"/>
      <c r="AC2174" s="361" t="str">
        <f t="shared" si="37"/>
        <v>２３検査結果（非常用の照明装置）別記第三号-2　電池内蔵形の蓄電池、電源別置形の蓄電池及び自家用発電装置-2（5）-改善策の具体的内容等</v>
      </c>
      <c r="AL2174" s="1982" t="s">
        <v>6469</v>
      </c>
    </row>
    <row r="2175" spans="5:38" s="361" customFormat="1" x14ac:dyDescent="0.15">
      <c r="E2175" s="1121">
        <f>'4_入力シート【検査結果表】非常用の照明装置'!$CM$26</f>
        <v>0</v>
      </c>
      <c r="J2175" s="699" t="s">
        <v>2164</v>
      </c>
      <c r="K2175" s="699" t="s">
        <v>2165</v>
      </c>
      <c r="L2175" s="852" t="s">
        <v>92</v>
      </c>
      <c r="M2175" s="699" t="s">
        <v>551</v>
      </c>
      <c r="N2175" s="852" t="s">
        <v>92</v>
      </c>
      <c r="O2175" s="699" t="s">
        <v>6449</v>
      </c>
      <c r="P2175" s="852" t="s">
        <v>92</v>
      </c>
      <c r="Q2175" s="699" t="s">
        <v>155</v>
      </c>
      <c r="R2175" s="852" t="s">
        <v>92</v>
      </c>
      <c r="S2175" s="699" t="s">
        <v>1978</v>
      </c>
      <c r="T2175" s="181"/>
      <c r="U2175" s="181"/>
      <c r="W2175" s="853"/>
      <c r="AC2175" s="361" t="str">
        <f t="shared" si="37"/>
        <v>２３検査結果（非常用の照明装置）別記第三号-2　電池内蔵形の蓄電池、電源別置形の蓄電池及び自家用発電装置-2（5）-改善（予定）年月-年（令和）</v>
      </c>
      <c r="AL2175" s="1982" t="s">
        <v>6470</v>
      </c>
    </row>
    <row r="2176" spans="5:38" s="361" customFormat="1" x14ac:dyDescent="0.15">
      <c r="E2176" s="1121">
        <f>'4_入力シート【検査結果表】非常用の照明装置'!$CP$26</f>
        <v>0</v>
      </c>
      <c r="J2176" s="699" t="s">
        <v>2164</v>
      </c>
      <c r="K2176" s="699" t="s">
        <v>2165</v>
      </c>
      <c r="L2176" s="852" t="s">
        <v>92</v>
      </c>
      <c r="M2176" s="699" t="s">
        <v>551</v>
      </c>
      <c r="N2176" s="852" t="s">
        <v>92</v>
      </c>
      <c r="O2176" s="699" t="s">
        <v>6449</v>
      </c>
      <c r="P2176" s="852" t="s">
        <v>92</v>
      </c>
      <c r="Q2176" s="699" t="s">
        <v>155</v>
      </c>
      <c r="R2176" s="852" t="s">
        <v>92</v>
      </c>
      <c r="S2176" s="699" t="s">
        <v>81</v>
      </c>
      <c r="T2176" s="181"/>
      <c r="U2176" s="181"/>
      <c r="W2176" s="853"/>
      <c r="AC2176" s="361" t="str">
        <f t="shared" si="37"/>
        <v>２３検査結果（非常用の照明装置）別記第三号-2　電池内蔵形の蓄電池、電源別置形の蓄電池及び自家用発電装置-2（5）-改善（予定）年月-月</v>
      </c>
      <c r="AL2176" s="1982" t="s">
        <v>6471</v>
      </c>
    </row>
    <row r="2177" spans="5:38" s="361" customFormat="1" x14ac:dyDescent="0.15">
      <c r="E2177" s="1121">
        <f>'4_入力シート【検査結果表】非常用の照明装置'!$CS$26</f>
        <v>0</v>
      </c>
      <c r="J2177" s="699" t="s">
        <v>2164</v>
      </c>
      <c r="K2177" s="699" t="s">
        <v>2165</v>
      </c>
      <c r="L2177" s="852" t="s">
        <v>92</v>
      </c>
      <c r="M2177" s="699" t="s">
        <v>551</v>
      </c>
      <c r="N2177" s="852" t="s">
        <v>92</v>
      </c>
      <c r="O2177" s="699" t="s">
        <v>6449</v>
      </c>
      <c r="P2177" s="852" t="s">
        <v>92</v>
      </c>
      <c r="Q2177" s="699" t="s">
        <v>155</v>
      </c>
      <c r="R2177" s="852" t="s">
        <v>92</v>
      </c>
      <c r="S2177" s="699" t="s">
        <v>145</v>
      </c>
      <c r="T2177" s="181"/>
      <c r="U2177" s="181"/>
      <c r="W2177" s="853"/>
      <c r="AC2177" s="361" t="str">
        <f t="shared" si="37"/>
        <v>２３検査結果（非常用の照明装置）別記第三号-2　電池内蔵形の蓄電池、電源別置形の蓄電池及び自家用発電装置-2（5）-改善（予定）年月-状況</v>
      </c>
      <c r="AL2177" s="1982" t="s">
        <v>6472</v>
      </c>
    </row>
    <row r="2178" spans="5:38" x14ac:dyDescent="0.15">
      <c r="E2178" s="1121">
        <f>'4_入力シート【検査結果表】非常用の照明装置'!$AZ$31</f>
        <v>0</v>
      </c>
      <c r="J2178" s="699" t="s">
        <v>2164</v>
      </c>
      <c r="K2178" s="699" t="s">
        <v>2165</v>
      </c>
      <c r="L2178" s="852" t="s">
        <v>92</v>
      </c>
      <c r="M2178" s="699" t="s">
        <v>2168</v>
      </c>
      <c r="N2178" s="852" t="s">
        <v>1995</v>
      </c>
      <c r="O2178" s="699" t="s">
        <v>2046</v>
      </c>
      <c r="P2178" s="852" t="s">
        <v>1995</v>
      </c>
      <c r="Q2178" s="699" t="s">
        <v>3514</v>
      </c>
      <c r="R2178" s="699"/>
      <c r="S2178" s="699"/>
      <c r="T2178" s="181"/>
      <c r="U2178" s="181"/>
      <c r="AC2178" s="361" t="str">
        <f t="shared" si="36"/>
        <v>２３検査結果（非常用の照明装置）別記第三号-3　法第28条第2項又は第3項に基づき換気設備が設けられた居室等-3（1）-検査結果</v>
      </c>
      <c r="AL2178" s="392" t="s">
        <v>3793</v>
      </c>
    </row>
    <row r="2179" spans="5:38" x14ac:dyDescent="0.15">
      <c r="E2179" s="1121">
        <f>'4_入力シート【検査結果表】非常用の照明装置'!$BL$31</f>
        <v>0</v>
      </c>
      <c r="J2179" s="699" t="s">
        <v>2164</v>
      </c>
      <c r="K2179" s="699" t="s">
        <v>2165</v>
      </c>
      <c r="L2179" s="852" t="s">
        <v>92</v>
      </c>
      <c r="M2179" s="699" t="s">
        <v>2168</v>
      </c>
      <c r="N2179" s="852" t="s">
        <v>1995</v>
      </c>
      <c r="O2179" s="699" t="s">
        <v>2046</v>
      </c>
      <c r="P2179" s="852" t="s">
        <v>1995</v>
      </c>
      <c r="Q2179" s="699" t="s">
        <v>1996</v>
      </c>
      <c r="R2179" s="699"/>
      <c r="S2179" s="699"/>
      <c r="T2179" s="181"/>
      <c r="U2179" s="181"/>
      <c r="AC2179" s="361" t="str">
        <f t="shared" si="36"/>
        <v>２３検査結果（非常用の照明装置）別記第三号-3　法第28条第2項又は第3項に基づき換気設備が設けられた居室等-3（1）-検査者番号</v>
      </c>
      <c r="AL2179" s="392" t="s">
        <v>2916</v>
      </c>
    </row>
    <row r="2180" spans="5:38" x14ac:dyDescent="0.15">
      <c r="E2180" s="1121">
        <f>'4_入力シート【検査結果表】非常用の照明装置'!$BN$31</f>
        <v>0</v>
      </c>
      <c r="J2180" s="699" t="s">
        <v>2164</v>
      </c>
      <c r="K2180" s="699" t="s">
        <v>2165</v>
      </c>
      <c r="L2180" s="852" t="s">
        <v>92</v>
      </c>
      <c r="M2180" s="699" t="s">
        <v>2168</v>
      </c>
      <c r="N2180" s="852" t="s">
        <v>1995</v>
      </c>
      <c r="O2180" s="699" t="s">
        <v>2046</v>
      </c>
      <c r="P2180" s="852" t="s">
        <v>1995</v>
      </c>
      <c r="Q2180" s="699" t="s">
        <v>1997</v>
      </c>
      <c r="R2180" s="699"/>
      <c r="S2180" s="699"/>
      <c r="T2180" s="181"/>
      <c r="U2180" s="181"/>
      <c r="AC2180" s="361" t="str">
        <f t="shared" si="36"/>
        <v>２３検査結果（非常用の照明装置）別記第三号-3　法第28条第2項又は第3項に基づき換気設備が設けられた居室等-3（1）-指摘の具体的内容等</v>
      </c>
      <c r="AL2180" s="392" t="s">
        <v>2917</v>
      </c>
    </row>
    <row r="2181" spans="5:38" x14ac:dyDescent="0.15">
      <c r="E2181" s="1121">
        <f>'4_入力シート【検査結果表】非常用の照明装置'!$BX$31</f>
        <v>0</v>
      </c>
      <c r="J2181" s="699" t="s">
        <v>2164</v>
      </c>
      <c r="K2181" s="699" t="s">
        <v>2165</v>
      </c>
      <c r="L2181" s="852" t="s">
        <v>92</v>
      </c>
      <c r="M2181" s="699" t="s">
        <v>2168</v>
      </c>
      <c r="N2181" s="852" t="s">
        <v>1995</v>
      </c>
      <c r="O2181" s="699" t="s">
        <v>2046</v>
      </c>
      <c r="P2181" s="852" t="s">
        <v>1995</v>
      </c>
      <c r="Q2181" s="699" t="s">
        <v>1998</v>
      </c>
      <c r="R2181" s="699"/>
      <c r="S2181" s="699"/>
      <c r="T2181" s="181"/>
      <c r="U2181" s="181"/>
      <c r="AC2181" s="361" t="str">
        <f t="shared" si="36"/>
        <v>２３検査結果（非常用の照明装置）別記第三号-3　法第28条第2項又は第3項に基づき換気設備が設けられた居室等-3（1）-改善策の具体的内容等</v>
      </c>
      <c r="AL2181" s="392" t="s">
        <v>2918</v>
      </c>
    </row>
    <row r="2182" spans="5:38" x14ac:dyDescent="0.15">
      <c r="E2182" s="1121">
        <f>'4_入力シート【検査結果表】非常用の照明装置'!$CM$31</f>
        <v>0</v>
      </c>
      <c r="J2182" s="699" t="s">
        <v>2164</v>
      </c>
      <c r="K2182" s="699" t="s">
        <v>2165</v>
      </c>
      <c r="L2182" s="852" t="s">
        <v>92</v>
      </c>
      <c r="M2182" s="699" t="s">
        <v>2168</v>
      </c>
      <c r="N2182" s="852" t="s">
        <v>1995</v>
      </c>
      <c r="O2182" s="699" t="s">
        <v>2046</v>
      </c>
      <c r="P2182" s="852" t="s">
        <v>1995</v>
      </c>
      <c r="Q2182" s="699" t="s">
        <v>1999</v>
      </c>
      <c r="R2182" s="852" t="s">
        <v>1995</v>
      </c>
      <c r="S2182" s="699" t="s">
        <v>2000</v>
      </c>
      <c r="T2182" s="181"/>
      <c r="U2182" s="181"/>
      <c r="AC2182" s="361" t="str">
        <f t="shared" si="36"/>
        <v>２３検査結果（非常用の照明装置）別記第三号-3　法第28条第2項又は第3項に基づき換気設備が設けられた居室等-3（1）-改善（予定）年月-年（令和）</v>
      </c>
      <c r="AL2182" s="392" t="s">
        <v>2919</v>
      </c>
    </row>
    <row r="2183" spans="5:38" x14ac:dyDescent="0.15">
      <c r="E2183" s="1121">
        <f>'4_入力シート【検査結果表】非常用の照明装置'!$CP$31</f>
        <v>0</v>
      </c>
      <c r="J2183" s="699" t="s">
        <v>2164</v>
      </c>
      <c r="K2183" s="699" t="s">
        <v>2165</v>
      </c>
      <c r="L2183" s="852" t="s">
        <v>92</v>
      </c>
      <c r="M2183" s="699" t="s">
        <v>2168</v>
      </c>
      <c r="N2183" s="852" t="s">
        <v>1995</v>
      </c>
      <c r="O2183" s="699" t="s">
        <v>2046</v>
      </c>
      <c r="P2183" s="852" t="s">
        <v>1995</v>
      </c>
      <c r="Q2183" s="699" t="s">
        <v>1999</v>
      </c>
      <c r="R2183" s="852" t="s">
        <v>1995</v>
      </c>
      <c r="S2183" s="699" t="s">
        <v>2001</v>
      </c>
      <c r="T2183" s="181"/>
      <c r="U2183" s="181"/>
      <c r="AC2183" s="361" t="str">
        <f t="shared" si="36"/>
        <v>２３検査結果（非常用の照明装置）別記第三号-3　法第28条第2項又は第3項に基づき換気設備が設けられた居室等-3（1）-改善（予定）年月-月</v>
      </c>
      <c r="AL2183" s="392" t="s">
        <v>2920</v>
      </c>
    </row>
    <row r="2184" spans="5:38" x14ac:dyDescent="0.15">
      <c r="E2184" s="1121">
        <f>'4_入力シート【検査結果表】非常用の照明装置'!$CS$31</f>
        <v>0</v>
      </c>
      <c r="J2184" s="699" t="s">
        <v>2164</v>
      </c>
      <c r="K2184" s="699" t="s">
        <v>2165</v>
      </c>
      <c r="L2184" s="852" t="s">
        <v>92</v>
      </c>
      <c r="M2184" s="699" t="s">
        <v>2168</v>
      </c>
      <c r="N2184" s="852" t="s">
        <v>1995</v>
      </c>
      <c r="O2184" s="699" t="s">
        <v>2046</v>
      </c>
      <c r="P2184" s="852" t="s">
        <v>1995</v>
      </c>
      <c r="Q2184" s="699" t="s">
        <v>1999</v>
      </c>
      <c r="R2184" s="852" t="s">
        <v>1995</v>
      </c>
      <c r="S2184" s="699" t="s">
        <v>2002</v>
      </c>
      <c r="T2184" s="181"/>
      <c r="U2184" s="181"/>
      <c r="AC2184" s="361" t="str">
        <f t="shared" si="36"/>
        <v>２３検査結果（非常用の照明装置）別記第三号-3　法第28条第2項又は第3項に基づき換気設備が設けられた居室等-3（1）-改善（予定）年月-状況</v>
      </c>
      <c r="AL2184" s="392" t="s">
        <v>2921</v>
      </c>
    </row>
    <row r="2185" spans="5:38" x14ac:dyDescent="0.15">
      <c r="E2185" s="1121">
        <f>'4_入力シート【検査結果表】非常用の照明装置'!$AZ$32</f>
        <v>0</v>
      </c>
      <c r="J2185" s="699" t="s">
        <v>2164</v>
      </c>
      <c r="K2185" s="699" t="s">
        <v>2165</v>
      </c>
      <c r="L2185" s="852" t="s">
        <v>92</v>
      </c>
      <c r="M2185" s="699" t="s">
        <v>2168</v>
      </c>
      <c r="N2185" s="852" t="s">
        <v>1995</v>
      </c>
      <c r="O2185" s="699" t="s">
        <v>2047</v>
      </c>
      <c r="P2185" s="852" t="s">
        <v>1995</v>
      </c>
      <c r="Q2185" s="699" t="s">
        <v>3514</v>
      </c>
      <c r="R2185" s="699"/>
      <c r="S2185" s="699"/>
      <c r="T2185" s="181"/>
      <c r="U2185" s="181"/>
      <c r="AC2185" s="361" t="str">
        <f t="shared" si="36"/>
        <v>２３検査結果（非常用の照明装置）別記第三号-3　法第28条第2項又は第3項に基づき換気設備が設けられた居室等-3（2）-検査結果</v>
      </c>
      <c r="AL2185" s="392" t="s">
        <v>3794</v>
      </c>
    </row>
    <row r="2186" spans="5:38" x14ac:dyDescent="0.15">
      <c r="E2186" s="1121">
        <f>'4_入力シート【検査結果表】非常用の照明装置'!$BL$32</f>
        <v>0</v>
      </c>
      <c r="J2186" s="699" t="s">
        <v>2164</v>
      </c>
      <c r="K2186" s="699" t="s">
        <v>2165</v>
      </c>
      <c r="L2186" s="852" t="s">
        <v>92</v>
      </c>
      <c r="M2186" s="699" t="s">
        <v>2168</v>
      </c>
      <c r="N2186" s="852" t="s">
        <v>1995</v>
      </c>
      <c r="O2186" s="699" t="s">
        <v>2047</v>
      </c>
      <c r="P2186" s="852" t="s">
        <v>1995</v>
      </c>
      <c r="Q2186" s="699" t="s">
        <v>1996</v>
      </c>
      <c r="R2186" s="699"/>
      <c r="S2186" s="699"/>
      <c r="T2186" s="181"/>
      <c r="U2186" s="181"/>
      <c r="AC2186" s="361" t="str">
        <f t="shared" si="36"/>
        <v>２３検査結果（非常用の照明装置）別記第三号-3　法第28条第2項又は第3項に基づき換気設備が設けられた居室等-3（2）-検査者番号</v>
      </c>
      <c r="AL2186" s="392" t="s">
        <v>2922</v>
      </c>
    </row>
    <row r="2187" spans="5:38" x14ac:dyDescent="0.15">
      <c r="E2187" s="1121">
        <f>'4_入力シート【検査結果表】非常用の照明装置'!$BN$32</f>
        <v>0</v>
      </c>
      <c r="J2187" s="699" t="s">
        <v>2164</v>
      </c>
      <c r="K2187" s="699" t="s">
        <v>2165</v>
      </c>
      <c r="L2187" s="852" t="s">
        <v>92</v>
      </c>
      <c r="M2187" s="699" t="s">
        <v>2168</v>
      </c>
      <c r="N2187" s="852" t="s">
        <v>1995</v>
      </c>
      <c r="O2187" s="699" t="s">
        <v>2047</v>
      </c>
      <c r="P2187" s="852" t="s">
        <v>1995</v>
      </c>
      <c r="Q2187" s="699" t="s">
        <v>1997</v>
      </c>
      <c r="R2187" s="699"/>
      <c r="S2187" s="699"/>
      <c r="T2187" s="181"/>
      <c r="U2187" s="181"/>
      <c r="AC2187" s="361" t="str">
        <f t="shared" si="36"/>
        <v>２３検査結果（非常用の照明装置）別記第三号-3　法第28条第2項又は第3項に基づき換気設備が設けられた居室等-3（2）-指摘の具体的内容等</v>
      </c>
      <c r="AL2187" s="392" t="s">
        <v>2923</v>
      </c>
    </row>
    <row r="2188" spans="5:38" x14ac:dyDescent="0.15">
      <c r="E2188" s="1121">
        <f>'4_入力シート【検査結果表】非常用の照明装置'!$BX$32</f>
        <v>0</v>
      </c>
      <c r="J2188" s="699" t="s">
        <v>2164</v>
      </c>
      <c r="K2188" s="699" t="s">
        <v>2165</v>
      </c>
      <c r="L2188" s="852" t="s">
        <v>92</v>
      </c>
      <c r="M2188" s="699" t="s">
        <v>2168</v>
      </c>
      <c r="N2188" s="852" t="s">
        <v>1995</v>
      </c>
      <c r="O2188" s="699" t="s">
        <v>2047</v>
      </c>
      <c r="P2188" s="852" t="s">
        <v>1995</v>
      </c>
      <c r="Q2188" s="699" t="s">
        <v>1998</v>
      </c>
      <c r="R2188" s="699"/>
      <c r="S2188" s="699"/>
      <c r="T2188" s="181"/>
      <c r="U2188" s="181"/>
      <c r="AC2188" s="361" t="str">
        <f t="shared" si="36"/>
        <v>２３検査結果（非常用の照明装置）別記第三号-3　法第28条第2項又は第3項に基づき換気設備が設けられた居室等-3（2）-改善策の具体的内容等</v>
      </c>
      <c r="AL2188" s="392" t="s">
        <v>2924</v>
      </c>
    </row>
    <row r="2189" spans="5:38" x14ac:dyDescent="0.15">
      <c r="E2189" s="1121">
        <f>'4_入力シート【検査結果表】非常用の照明装置'!$CM$32</f>
        <v>0</v>
      </c>
      <c r="J2189" s="699" t="s">
        <v>2164</v>
      </c>
      <c r="K2189" s="699" t="s">
        <v>2165</v>
      </c>
      <c r="L2189" s="852" t="s">
        <v>92</v>
      </c>
      <c r="M2189" s="699" t="s">
        <v>2168</v>
      </c>
      <c r="N2189" s="852" t="s">
        <v>1995</v>
      </c>
      <c r="O2189" s="699" t="s">
        <v>2047</v>
      </c>
      <c r="P2189" s="852" t="s">
        <v>1995</v>
      </c>
      <c r="Q2189" s="699" t="s">
        <v>1999</v>
      </c>
      <c r="R2189" s="852" t="s">
        <v>1995</v>
      </c>
      <c r="S2189" s="699" t="s">
        <v>2000</v>
      </c>
      <c r="T2189" s="181"/>
      <c r="U2189" s="181"/>
      <c r="AC2189" s="361" t="str">
        <f t="shared" si="36"/>
        <v>２３検査結果（非常用の照明装置）別記第三号-3　法第28条第2項又は第3項に基づき換気設備が設けられた居室等-3（2）-改善（予定）年月-年（令和）</v>
      </c>
      <c r="AL2189" s="392" t="s">
        <v>2925</v>
      </c>
    </row>
    <row r="2190" spans="5:38" x14ac:dyDescent="0.15">
      <c r="E2190" s="1121">
        <f>'4_入力シート【検査結果表】非常用の照明装置'!$CP$32</f>
        <v>0</v>
      </c>
      <c r="J2190" s="699" t="s">
        <v>2164</v>
      </c>
      <c r="K2190" s="699" t="s">
        <v>2165</v>
      </c>
      <c r="L2190" s="852" t="s">
        <v>92</v>
      </c>
      <c r="M2190" s="699" t="s">
        <v>2168</v>
      </c>
      <c r="N2190" s="852" t="s">
        <v>1995</v>
      </c>
      <c r="O2190" s="699" t="s">
        <v>2047</v>
      </c>
      <c r="P2190" s="852" t="s">
        <v>1995</v>
      </c>
      <c r="Q2190" s="699" t="s">
        <v>1999</v>
      </c>
      <c r="R2190" s="852" t="s">
        <v>1995</v>
      </c>
      <c r="S2190" s="699" t="s">
        <v>2001</v>
      </c>
      <c r="T2190" s="181"/>
      <c r="U2190" s="181"/>
      <c r="AC2190" s="361" t="str">
        <f t="shared" si="36"/>
        <v>２３検査結果（非常用の照明装置）別記第三号-3　法第28条第2項又は第3項に基づき換気設備が設けられた居室等-3（2）-改善（予定）年月-月</v>
      </c>
      <c r="AL2190" s="392" t="s">
        <v>2926</v>
      </c>
    </row>
    <row r="2191" spans="5:38" x14ac:dyDescent="0.15">
      <c r="E2191" s="1121">
        <f>'4_入力シート【検査結果表】非常用の照明装置'!$CS$32</f>
        <v>0</v>
      </c>
      <c r="J2191" s="699" t="s">
        <v>2164</v>
      </c>
      <c r="K2191" s="699" t="s">
        <v>2165</v>
      </c>
      <c r="L2191" s="852" t="s">
        <v>92</v>
      </c>
      <c r="M2191" s="699" t="s">
        <v>2168</v>
      </c>
      <c r="N2191" s="852" t="s">
        <v>1995</v>
      </c>
      <c r="O2191" s="699" t="s">
        <v>2047</v>
      </c>
      <c r="P2191" s="852" t="s">
        <v>1995</v>
      </c>
      <c r="Q2191" s="699" t="s">
        <v>1999</v>
      </c>
      <c r="R2191" s="852" t="s">
        <v>1995</v>
      </c>
      <c r="S2191" s="699" t="s">
        <v>2002</v>
      </c>
      <c r="T2191" s="181"/>
      <c r="U2191" s="181"/>
      <c r="AC2191" s="361" t="str">
        <f t="shared" si="36"/>
        <v>２３検査結果（非常用の照明装置）別記第三号-3　法第28条第2項又は第3項に基づき換気設備が設けられた居室等-3（2）-改善（予定）年月-状況</v>
      </c>
      <c r="AL2191" s="392" t="s">
        <v>2927</v>
      </c>
    </row>
    <row r="2192" spans="5:38" x14ac:dyDescent="0.15">
      <c r="E2192" s="1121">
        <f>'4_入力シート【検査結果表】非常用の照明装置'!$AZ$33</f>
        <v>0</v>
      </c>
      <c r="J2192" s="699" t="s">
        <v>2164</v>
      </c>
      <c r="K2192" s="699" t="s">
        <v>2165</v>
      </c>
      <c r="L2192" s="852" t="s">
        <v>92</v>
      </c>
      <c r="M2192" s="699" t="s">
        <v>2168</v>
      </c>
      <c r="N2192" s="852" t="s">
        <v>1995</v>
      </c>
      <c r="O2192" s="699" t="s">
        <v>2048</v>
      </c>
      <c r="P2192" s="852" t="s">
        <v>1995</v>
      </c>
      <c r="Q2192" s="699" t="s">
        <v>3514</v>
      </c>
      <c r="R2192" s="699"/>
      <c r="S2192" s="699"/>
      <c r="T2192" s="181"/>
      <c r="U2192" s="181"/>
      <c r="AC2192" s="361" t="str">
        <f t="shared" si="36"/>
        <v>２３検査結果（非常用の照明装置）別記第三号-3　法第28条第2項又は第3項に基づき換気設備が設けられた居室等-3（3）-検査結果</v>
      </c>
      <c r="AL2192" s="392" t="s">
        <v>3795</v>
      </c>
    </row>
    <row r="2193" spans="5:38" x14ac:dyDescent="0.15">
      <c r="E2193" s="1121">
        <f>'4_入力シート【検査結果表】非常用の照明装置'!$BL$33</f>
        <v>0</v>
      </c>
      <c r="J2193" s="699" t="s">
        <v>2164</v>
      </c>
      <c r="K2193" s="699" t="s">
        <v>2165</v>
      </c>
      <c r="L2193" s="852" t="s">
        <v>92</v>
      </c>
      <c r="M2193" s="699" t="s">
        <v>2168</v>
      </c>
      <c r="N2193" s="852" t="s">
        <v>1995</v>
      </c>
      <c r="O2193" s="699" t="s">
        <v>2048</v>
      </c>
      <c r="P2193" s="852" t="s">
        <v>1995</v>
      </c>
      <c r="Q2193" s="699" t="s">
        <v>1996</v>
      </c>
      <c r="R2193" s="699"/>
      <c r="S2193" s="699"/>
      <c r="T2193" s="181"/>
      <c r="U2193" s="181"/>
      <c r="AC2193" s="361" t="str">
        <f t="shared" si="36"/>
        <v>２３検査結果（非常用の照明装置）別記第三号-3　法第28条第2項又は第3項に基づき換気設備が設けられた居室等-3（3）-検査者番号</v>
      </c>
      <c r="AL2193" s="392" t="s">
        <v>2928</v>
      </c>
    </row>
    <row r="2194" spans="5:38" x14ac:dyDescent="0.15">
      <c r="E2194" s="1121">
        <f>'4_入力シート【検査結果表】非常用の照明装置'!$BN$33</f>
        <v>0</v>
      </c>
      <c r="J2194" s="699" t="s">
        <v>2164</v>
      </c>
      <c r="K2194" s="699" t="s">
        <v>2165</v>
      </c>
      <c r="L2194" s="852" t="s">
        <v>92</v>
      </c>
      <c r="M2194" s="699" t="s">
        <v>2168</v>
      </c>
      <c r="N2194" s="852" t="s">
        <v>1995</v>
      </c>
      <c r="O2194" s="699" t="s">
        <v>2048</v>
      </c>
      <c r="P2194" s="852" t="s">
        <v>1995</v>
      </c>
      <c r="Q2194" s="699" t="s">
        <v>1997</v>
      </c>
      <c r="R2194" s="699"/>
      <c r="S2194" s="699"/>
      <c r="T2194" s="181"/>
      <c r="U2194" s="181"/>
      <c r="AC2194" s="361" t="str">
        <f t="shared" si="36"/>
        <v>２３検査結果（非常用の照明装置）別記第三号-3　法第28条第2項又は第3項に基づき換気設備が設けられた居室等-3（3）-指摘の具体的内容等</v>
      </c>
      <c r="AL2194" s="392" t="s">
        <v>2929</v>
      </c>
    </row>
    <row r="2195" spans="5:38" x14ac:dyDescent="0.15">
      <c r="E2195" s="1121">
        <f>'4_入力シート【検査結果表】非常用の照明装置'!$BX$33</f>
        <v>0</v>
      </c>
      <c r="J2195" s="699" t="s">
        <v>2164</v>
      </c>
      <c r="K2195" s="699" t="s">
        <v>2165</v>
      </c>
      <c r="L2195" s="852" t="s">
        <v>92</v>
      </c>
      <c r="M2195" s="699" t="s">
        <v>2168</v>
      </c>
      <c r="N2195" s="852" t="s">
        <v>1995</v>
      </c>
      <c r="O2195" s="699" t="s">
        <v>2048</v>
      </c>
      <c r="P2195" s="852" t="s">
        <v>1995</v>
      </c>
      <c r="Q2195" s="699" t="s">
        <v>1998</v>
      </c>
      <c r="R2195" s="699"/>
      <c r="S2195" s="699"/>
      <c r="T2195" s="181"/>
      <c r="U2195" s="181"/>
      <c r="AC2195" s="361" t="str">
        <f t="shared" si="36"/>
        <v>２３検査結果（非常用の照明装置）別記第三号-3　法第28条第2項又は第3項に基づき換気設備が設けられた居室等-3（3）-改善策の具体的内容等</v>
      </c>
      <c r="AL2195" s="392" t="s">
        <v>2930</v>
      </c>
    </row>
    <row r="2196" spans="5:38" x14ac:dyDescent="0.15">
      <c r="E2196" s="1121">
        <f>'4_入力シート【検査結果表】非常用の照明装置'!$CM$33</f>
        <v>0</v>
      </c>
      <c r="J2196" s="699" t="s">
        <v>2164</v>
      </c>
      <c r="K2196" s="699" t="s">
        <v>2165</v>
      </c>
      <c r="L2196" s="852" t="s">
        <v>92</v>
      </c>
      <c r="M2196" s="699" t="s">
        <v>2168</v>
      </c>
      <c r="N2196" s="852" t="s">
        <v>1995</v>
      </c>
      <c r="O2196" s="699" t="s">
        <v>2048</v>
      </c>
      <c r="P2196" s="852" t="s">
        <v>1995</v>
      </c>
      <c r="Q2196" s="699" t="s">
        <v>1999</v>
      </c>
      <c r="R2196" s="852" t="s">
        <v>1995</v>
      </c>
      <c r="S2196" s="699" t="s">
        <v>2000</v>
      </c>
      <c r="T2196" s="181"/>
      <c r="U2196" s="181"/>
      <c r="AC2196" s="361" t="str">
        <f t="shared" si="36"/>
        <v>２３検査結果（非常用の照明装置）別記第三号-3　法第28条第2項又は第3項に基づき換気設備が設けられた居室等-3（3）-改善（予定）年月-年（令和）</v>
      </c>
      <c r="AL2196" s="392" t="s">
        <v>2931</v>
      </c>
    </row>
    <row r="2197" spans="5:38" x14ac:dyDescent="0.15">
      <c r="E2197" s="1121">
        <f>'4_入力シート【検査結果表】非常用の照明装置'!$CP$33</f>
        <v>0</v>
      </c>
      <c r="J2197" s="699" t="s">
        <v>2164</v>
      </c>
      <c r="K2197" s="699" t="s">
        <v>2165</v>
      </c>
      <c r="L2197" s="852" t="s">
        <v>92</v>
      </c>
      <c r="M2197" s="699" t="s">
        <v>2168</v>
      </c>
      <c r="N2197" s="852" t="s">
        <v>1995</v>
      </c>
      <c r="O2197" s="699" t="s">
        <v>2048</v>
      </c>
      <c r="P2197" s="852" t="s">
        <v>1995</v>
      </c>
      <c r="Q2197" s="699" t="s">
        <v>1999</v>
      </c>
      <c r="R2197" s="852" t="s">
        <v>1995</v>
      </c>
      <c r="S2197" s="699" t="s">
        <v>2001</v>
      </c>
      <c r="T2197" s="181"/>
      <c r="U2197" s="181"/>
      <c r="AC2197" s="361" t="str">
        <f t="shared" si="36"/>
        <v>２３検査結果（非常用の照明装置）別記第三号-3　法第28条第2項又は第3項に基づき換気設備が設けられた居室等-3（3）-改善（予定）年月-月</v>
      </c>
      <c r="AL2197" s="392" t="s">
        <v>2932</v>
      </c>
    </row>
    <row r="2198" spans="5:38" x14ac:dyDescent="0.15">
      <c r="E2198" s="1121">
        <f>'4_入力シート【検査結果表】非常用の照明装置'!$CS$33</f>
        <v>0</v>
      </c>
      <c r="J2198" s="699" t="s">
        <v>2164</v>
      </c>
      <c r="K2198" s="699" t="s">
        <v>2165</v>
      </c>
      <c r="L2198" s="852" t="s">
        <v>92</v>
      </c>
      <c r="M2198" s="699" t="s">
        <v>2168</v>
      </c>
      <c r="N2198" s="852" t="s">
        <v>1995</v>
      </c>
      <c r="O2198" s="699" t="s">
        <v>2048</v>
      </c>
      <c r="P2198" s="852" t="s">
        <v>1995</v>
      </c>
      <c r="Q2198" s="699" t="s">
        <v>1999</v>
      </c>
      <c r="R2198" s="852" t="s">
        <v>1995</v>
      </c>
      <c r="S2198" s="699" t="s">
        <v>2002</v>
      </c>
      <c r="T2198" s="181"/>
      <c r="U2198" s="181"/>
      <c r="AC2198" s="361" t="str">
        <f t="shared" si="36"/>
        <v>２３検査結果（非常用の照明装置）別記第三号-3　法第28条第2項又は第3項に基づき換気設備が設けられた居室等-3（3）-改善（予定）年月-状況</v>
      </c>
      <c r="AL2198" s="392" t="s">
        <v>2933</v>
      </c>
    </row>
    <row r="2199" spans="5:38" x14ac:dyDescent="0.15">
      <c r="E2199" s="1121">
        <f>'4_入力シート【検査結果表】非常用の照明装置'!$AZ$34</f>
        <v>0</v>
      </c>
      <c r="J2199" s="699" t="s">
        <v>2164</v>
      </c>
      <c r="K2199" s="699" t="s">
        <v>2165</v>
      </c>
      <c r="L2199" s="852" t="s">
        <v>92</v>
      </c>
      <c r="M2199" s="699" t="s">
        <v>2168</v>
      </c>
      <c r="N2199" s="852" t="s">
        <v>1995</v>
      </c>
      <c r="O2199" s="699" t="s">
        <v>2049</v>
      </c>
      <c r="P2199" s="852" t="s">
        <v>1995</v>
      </c>
      <c r="Q2199" s="699" t="s">
        <v>3514</v>
      </c>
      <c r="R2199" s="699"/>
      <c r="S2199" s="699"/>
      <c r="T2199" s="181"/>
      <c r="U2199" s="181"/>
      <c r="AC2199" s="361" t="str">
        <f t="shared" si="36"/>
        <v>２３検査結果（非常用の照明装置）別記第三号-3　法第28条第2項又は第3項に基づき換気設備が設けられた居室等-3（4）-検査結果</v>
      </c>
      <c r="AL2199" s="392" t="s">
        <v>3796</v>
      </c>
    </row>
    <row r="2200" spans="5:38" x14ac:dyDescent="0.15">
      <c r="E2200" s="1121">
        <f>'4_入力シート【検査結果表】非常用の照明装置'!$BL$34</f>
        <v>0</v>
      </c>
      <c r="J2200" s="699" t="s">
        <v>2164</v>
      </c>
      <c r="K2200" s="699" t="s">
        <v>2165</v>
      </c>
      <c r="L2200" s="852" t="s">
        <v>92</v>
      </c>
      <c r="M2200" s="699" t="s">
        <v>2168</v>
      </c>
      <c r="N2200" s="852" t="s">
        <v>1995</v>
      </c>
      <c r="O2200" s="699" t="s">
        <v>2049</v>
      </c>
      <c r="P2200" s="852" t="s">
        <v>1995</v>
      </c>
      <c r="Q2200" s="699" t="s">
        <v>1996</v>
      </c>
      <c r="R2200" s="699"/>
      <c r="S2200" s="699"/>
      <c r="T2200" s="181"/>
      <c r="U2200" s="181"/>
      <c r="AC2200" s="361" t="str">
        <f t="shared" si="36"/>
        <v>２３検査結果（非常用の照明装置）別記第三号-3　法第28条第2項又は第3項に基づき換気設備が設けられた居室等-3（4）-検査者番号</v>
      </c>
      <c r="AL2200" s="392" t="s">
        <v>2934</v>
      </c>
    </row>
    <row r="2201" spans="5:38" x14ac:dyDescent="0.15">
      <c r="E2201" s="1121">
        <f>'4_入力シート【検査結果表】非常用の照明装置'!$BN$34</f>
        <v>0</v>
      </c>
      <c r="J2201" s="699" t="s">
        <v>2164</v>
      </c>
      <c r="K2201" s="699" t="s">
        <v>2165</v>
      </c>
      <c r="L2201" s="852" t="s">
        <v>92</v>
      </c>
      <c r="M2201" s="699" t="s">
        <v>2168</v>
      </c>
      <c r="N2201" s="852" t="s">
        <v>1995</v>
      </c>
      <c r="O2201" s="699" t="s">
        <v>2049</v>
      </c>
      <c r="P2201" s="852" t="s">
        <v>1995</v>
      </c>
      <c r="Q2201" s="699" t="s">
        <v>1997</v>
      </c>
      <c r="R2201" s="699"/>
      <c r="S2201" s="699"/>
      <c r="T2201" s="181"/>
      <c r="U2201" s="181"/>
      <c r="AC2201" s="361" t="str">
        <f t="shared" si="36"/>
        <v>２３検査結果（非常用の照明装置）別記第三号-3　法第28条第2項又は第3項に基づき換気設備が設けられた居室等-3（4）-指摘の具体的内容等</v>
      </c>
      <c r="AL2201" s="392" t="s">
        <v>2935</v>
      </c>
    </row>
    <row r="2202" spans="5:38" x14ac:dyDescent="0.15">
      <c r="E2202" s="1121">
        <f>'4_入力シート【検査結果表】非常用の照明装置'!$BX$34</f>
        <v>0</v>
      </c>
      <c r="J2202" s="699" t="s">
        <v>2164</v>
      </c>
      <c r="K2202" s="699" t="s">
        <v>2165</v>
      </c>
      <c r="L2202" s="852" t="s">
        <v>92</v>
      </c>
      <c r="M2202" s="699" t="s">
        <v>2168</v>
      </c>
      <c r="N2202" s="852" t="s">
        <v>1995</v>
      </c>
      <c r="O2202" s="699" t="s">
        <v>2049</v>
      </c>
      <c r="P2202" s="852" t="s">
        <v>1995</v>
      </c>
      <c r="Q2202" s="699" t="s">
        <v>1998</v>
      </c>
      <c r="R2202" s="699"/>
      <c r="S2202" s="699"/>
      <c r="T2202" s="181"/>
      <c r="U2202" s="181"/>
      <c r="AC2202" s="361" t="str">
        <f t="shared" si="36"/>
        <v>２３検査結果（非常用の照明装置）別記第三号-3　法第28条第2項又は第3項に基づき換気設備が設けられた居室等-3（4）-改善策の具体的内容等</v>
      </c>
      <c r="AL2202" s="392" t="s">
        <v>2936</v>
      </c>
    </row>
    <row r="2203" spans="5:38" x14ac:dyDescent="0.15">
      <c r="E2203" s="1121">
        <f>'4_入力シート【検査結果表】非常用の照明装置'!$CM$34</f>
        <v>0</v>
      </c>
      <c r="J2203" s="699" t="s">
        <v>2164</v>
      </c>
      <c r="K2203" s="699" t="s">
        <v>2165</v>
      </c>
      <c r="L2203" s="852" t="s">
        <v>92</v>
      </c>
      <c r="M2203" s="699" t="s">
        <v>2168</v>
      </c>
      <c r="N2203" s="852" t="s">
        <v>1995</v>
      </c>
      <c r="O2203" s="699" t="s">
        <v>2049</v>
      </c>
      <c r="P2203" s="852" t="s">
        <v>1995</v>
      </c>
      <c r="Q2203" s="699" t="s">
        <v>1999</v>
      </c>
      <c r="R2203" s="852" t="s">
        <v>1995</v>
      </c>
      <c r="S2203" s="699" t="s">
        <v>2000</v>
      </c>
      <c r="T2203" s="181"/>
      <c r="U2203" s="181"/>
      <c r="AC2203" s="361" t="str">
        <f t="shared" si="36"/>
        <v>２３検査結果（非常用の照明装置）別記第三号-3　法第28条第2項又は第3項に基づき換気設備が設けられた居室等-3（4）-改善（予定）年月-年（令和）</v>
      </c>
      <c r="AL2203" s="392" t="s">
        <v>2937</v>
      </c>
    </row>
    <row r="2204" spans="5:38" x14ac:dyDescent="0.15">
      <c r="E2204" s="1121">
        <f>'4_入力シート【検査結果表】非常用の照明装置'!$CP$34</f>
        <v>0</v>
      </c>
      <c r="J2204" s="699" t="s">
        <v>2164</v>
      </c>
      <c r="K2204" s="699" t="s">
        <v>2165</v>
      </c>
      <c r="L2204" s="852" t="s">
        <v>92</v>
      </c>
      <c r="M2204" s="699" t="s">
        <v>2168</v>
      </c>
      <c r="N2204" s="852" t="s">
        <v>1995</v>
      </c>
      <c r="O2204" s="699" t="s">
        <v>2049</v>
      </c>
      <c r="P2204" s="852" t="s">
        <v>1995</v>
      </c>
      <c r="Q2204" s="699" t="s">
        <v>1999</v>
      </c>
      <c r="R2204" s="852" t="s">
        <v>1995</v>
      </c>
      <c r="S2204" s="699" t="s">
        <v>2001</v>
      </c>
      <c r="T2204" s="181"/>
      <c r="U2204" s="181"/>
      <c r="AC2204" s="361" t="str">
        <f t="shared" si="36"/>
        <v>２３検査結果（非常用の照明装置）別記第三号-3　法第28条第2項又は第3項に基づき換気設備が設けられた居室等-3（4）-改善（予定）年月-月</v>
      </c>
      <c r="AL2204" s="392" t="s">
        <v>2938</v>
      </c>
    </row>
    <row r="2205" spans="5:38" x14ac:dyDescent="0.15">
      <c r="E2205" s="1121">
        <f>'4_入力シート【検査結果表】非常用の照明装置'!$CS$34</f>
        <v>0</v>
      </c>
      <c r="J2205" s="699" t="s">
        <v>2164</v>
      </c>
      <c r="K2205" s="699" t="s">
        <v>2165</v>
      </c>
      <c r="L2205" s="852" t="s">
        <v>92</v>
      </c>
      <c r="M2205" s="699" t="s">
        <v>2168</v>
      </c>
      <c r="N2205" s="852" t="s">
        <v>1995</v>
      </c>
      <c r="O2205" s="699" t="s">
        <v>2049</v>
      </c>
      <c r="P2205" s="852" t="s">
        <v>1995</v>
      </c>
      <c r="Q2205" s="699" t="s">
        <v>1999</v>
      </c>
      <c r="R2205" s="852" t="s">
        <v>1995</v>
      </c>
      <c r="S2205" s="699" t="s">
        <v>2002</v>
      </c>
      <c r="T2205" s="181"/>
      <c r="U2205" s="181"/>
      <c r="AC2205" s="361" t="str">
        <f t="shared" si="36"/>
        <v>２３検査結果（非常用の照明装置）別記第三号-3　法第28条第2項又は第3項に基づき換気設備が設けられた居室等-3（4）-改善（予定）年月-状況</v>
      </c>
      <c r="AL2205" s="392" t="s">
        <v>2939</v>
      </c>
    </row>
    <row r="2206" spans="5:38" x14ac:dyDescent="0.15">
      <c r="E2206" s="1121">
        <f>'4_入力シート【検査結果表】非常用の照明装置'!$AZ$35</f>
        <v>0</v>
      </c>
      <c r="J2206" s="699" t="s">
        <v>2164</v>
      </c>
      <c r="K2206" s="699" t="s">
        <v>2165</v>
      </c>
      <c r="L2206" s="852" t="s">
        <v>92</v>
      </c>
      <c r="M2206" s="699" t="s">
        <v>2168</v>
      </c>
      <c r="N2206" s="852" t="s">
        <v>1995</v>
      </c>
      <c r="O2206" s="699" t="s">
        <v>2050</v>
      </c>
      <c r="P2206" s="852" t="s">
        <v>1995</v>
      </c>
      <c r="Q2206" s="699" t="s">
        <v>3514</v>
      </c>
      <c r="R2206" s="699"/>
      <c r="S2206" s="699"/>
      <c r="T2206" s="181"/>
      <c r="U2206" s="181"/>
      <c r="AC2206" s="361" t="str">
        <f t="shared" si="36"/>
        <v>２３検査結果（非常用の照明装置）別記第三号-3　法第28条第2項又は第3項に基づき換気設備が設けられた居室等-3（5）-検査結果</v>
      </c>
      <c r="AL2206" s="392" t="s">
        <v>3797</v>
      </c>
    </row>
    <row r="2207" spans="5:38" x14ac:dyDescent="0.15">
      <c r="E2207" s="1121">
        <f>'4_入力シート【検査結果表】非常用の照明装置'!$BL$35</f>
        <v>0</v>
      </c>
      <c r="J2207" s="699" t="s">
        <v>2164</v>
      </c>
      <c r="K2207" s="699" t="s">
        <v>2165</v>
      </c>
      <c r="L2207" s="852" t="s">
        <v>92</v>
      </c>
      <c r="M2207" s="699" t="s">
        <v>2168</v>
      </c>
      <c r="N2207" s="852" t="s">
        <v>1995</v>
      </c>
      <c r="O2207" s="699" t="s">
        <v>2050</v>
      </c>
      <c r="P2207" s="852" t="s">
        <v>1995</v>
      </c>
      <c r="Q2207" s="699" t="s">
        <v>1996</v>
      </c>
      <c r="R2207" s="699"/>
      <c r="S2207" s="699"/>
      <c r="T2207" s="181"/>
      <c r="U2207" s="181"/>
      <c r="AC2207" s="361" t="str">
        <f t="shared" si="36"/>
        <v>２３検査結果（非常用の照明装置）別記第三号-3　法第28条第2項又は第3項に基づき換気設備が設けられた居室等-3（5）-検査者番号</v>
      </c>
      <c r="AL2207" s="392" t="s">
        <v>2940</v>
      </c>
    </row>
    <row r="2208" spans="5:38" x14ac:dyDescent="0.15">
      <c r="E2208" s="1121">
        <f>'4_入力シート【検査結果表】非常用の照明装置'!$BN$35</f>
        <v>0</v>
      </c>
      <c r="J2208" s="699" t="s">
        <v>2164</v>
      </c>
      <c r="K2208" s="699" t="s">
        <v>2165</v>
      </c>
      <c r="L2208" s="852" t="s">
        <v>92</v>
      </c>
      <c r="M2208" s="699" t="s">
        <v>2168</v>
      </c>
      <c r="N2208" s="852" t="s">
        <v>1995</v>
      </c>
      <c r="O2208" s="699" t="s">
        <v>2050</v>
      </c>
      <c r="P2208" s="852" t="s">
        <v>1995</v>
      </c>
      <c r="Q2208" s="699" t="s">
        <v>1997</v>
      </c>
      <c r="R2208" s="699"/>
      <c r="S2208" s="699"/>
      <c r="T2208" s="181"/>
      <c r="U2208" s="181"/>
      <c r="AC2208" s="361" t="str">
        <f t="shared" ref="AC2208:AC2271" si="38">CONCATENATE(J2208,K2208,L2208,M2208,N2208,O2208,P2208,Q2208,R2208,S2208,T2208,U2208)</f>
        <v>２３検査結果（非常用の照明装置）別記第三号-3　法第28条第2項又は第3項に基づき換気設備が設けられた居室等-3（5）-指摘の具体的内容等</v>
      </c>
      <c r="AL2208" s="392" t="s">
        <v>2941</v>
      </c>
    </row>
    <row r="2209" spans="5:38" x14ac:dyDescent="0.15">
      <c r="E2209" s="1121">
        <f>'4_入力シート【検査結果表】非常用の照明装置'!$BX$35</f>
        <v>0</v>
      </c>
      <c r="J2209" s="699" t="s">
        <v>2164</v>
      </c>
      <c r="K2209" s="699" t="s">
        <v>2165</v>
      </c>
      <c r="L2209" s="852" t="s">
        <v>92</v>
      </c>
      <c r="M2209" s="699" t="s">
        <v>2168</v>
      </c>
      <c r="N2209" s="852" t="s">
        <v>1995</v>
      </c>
      <c r="O2209" s="699" t="s">
        <v>2050</v>
      </c>
      <c r="P2209" s="852" t="s">
        <v>1995</v>
      </c>
      <c r="Q2209" s="699" t="s">
        <v>1998</v>
      </c>
      <c r="R2209" s="699"/>
      <c r="S2209" s="699"/>
      <c r="T2209" s="181"/>
      <c r="U2209" s="181"/>
      <c r="AC2209" s="361" t="str">
        <f t="shared" si="38"/>
        <v>２３検査結果（非常用の照明装置）別記第三号-3　法第28条第2項又は第3項に基づき換気設備が設けられた居室等-3（5）-改善策の具体的内容等</v>
      </c>
      <c r="AL2209" s="392" t="s">
        <v>2942</v>
      </c>
    </row>
    <row r="2210" spans="5:38" x14ac:dyDescent="0.15">
      <c r="E2210" s="1121">
        <f>'4_入力シート【検査結果表】非常用の照明装置'!$CM$35</f>
        <v>0</v>
      </c>
      <c r="J2210" s="699" t="s">
        <v>2164</v>
      </c>
      <c r="K2210" s="699" t="s">
        <v>2165</v>
      </c>
      <c r="L2210" s="852" t="s">
        <v>92</v>
      </c>
      <c r="M2210" s="699" t="s">
        <v>2168</v>
      </c>
      <c r="N2210" s="852" t="s">
        <v>1995</v>
      </c>
      <c r="O2210" s="699" t="s">
        <v>2050</v>
      </c>
      <c r="P2210" s="852" t="s">
        <v>1995</v>
      </c>
      <c r="Q2210" s="699" t="s">
        <v>1999</v>
      </c>
      <c r="R2210" s="852" t="s">
        <v>1995</v>
      </c>
      <c r="S2210" s="699" t="s">
        <v>2000</v>
      </c>
      <c r="T2210" s="181"/>
      <c r="U2210" s="181"/>
      <c r="AC2210" s="361" t="str">
        <f t="shared" si="38"/>
        <v>２３検査結果（非常用の照明装置）別記第三号-3　法第28条第2項又は第3項に基づき換気設備が設けられた居室等-3（5）-改善（予定）年月-年（令和）</v>
      </c>
      <c r="AL2210" s="392" t="s">
        <v>2943</v>
      </c>
    </row>
    <row r="2211" spans="5:38" x14ac:dyDescent="0.15">
      <c r="E2211" s="1121">
        <f>'4_入力シート【検査結果表】非常用の照明装置'!$CP$35</f>
        <v>0</v>
      </c>
      <c r="J2211" s="699" t="s">
        <v>2164</v>
      </c>
      <c r="K2211" s="699" t="s">
        <v>2165</v>
      </c>
      <c r="L2211" s="852" t="s">
        <v>92</v>
      </c>
      <c r="M2211" s="699" t="s">
        <v>2168</v>
      </c>
      <c r="N2211" s="852" t="s">
        <v>1995</v>
      </c>
      <c r="O2211" s="699" t="s">
        <v>2050</v>
      </c>
      <c r="P2211" s="852" t="s">
        <v>1995</v>
      </c>
      <c r="Q2211" s="699" t="s">
        <v>1999</v>
      </c>
      <c r="R2211" s="852" t="s">
        <v>1995</v>
      </c>
      <c r="S2211" s="699" t="s">
        <v>2001</v>
      </c>
      <c r="T2211" s="181"/>
      <c r="U2211" s="181"/>
      <c r="AC2211" s="361" t="str">
        <f t="shared" si="38"/>
        <v>２３検査結果（非常用の照明装置）別記第三号-3　法第28条第2項又は第3項に基づき換気設備が設けられた居室等-3（5）-改善（予定）年月-月</v>
      </c>
      <c r="AL2211" s="392" t="s">
        <v>2944</v>
      </c>
    </row>
    <row r="2212" spans="5:38" x14ac:dyDescent="0.15">
      <c r="E2212" s="1121">
        <f>'4_入力シート【検査結果表】非常用の照明装置'!$CS$35</f>
        <v>0</v>
      </c>
      <c r="J2212" s="699" t="s">
        <v>2164</v>
      </c>
      <c r="K2212" s="699" t="s">
        <v>2165</v>
      </c>
      <c r="L2212" s="852" t="s">
        <v>92</v>
      </c>
      <c r="M2212" s="699" t="s">
        <v>2168</v>
      </c>
      <c r="N2212" s="852" t="s">
        <v>1995</v>
      </c>
      <c r="O2212" s="699" t="s">
        <v>2050</v>
      </c>
      <c r="P2212" s="852" t="s">
        <v>1995</v>
      </c>
      <c r="Q2212" s="699" t="s">
        <v>1999</v>
      </c>
      <c r="R2212" s="852" t="s">
        <v>1995</v>
      </c>
      <c r="S2212" s="699" t="s">
        <v>2002</v>
      </c>
      <c r="T2212" s="181"/>
      <c r="U2212" s="181"/>
      <c r="AC2212" s="361" t="str">
        <f t="shared" si="38"/>
        <v>２３検査結果（非常用の照明装置）別記第三号-3　法第28条第2項又は第3項に基づき換気設備が設けられた居室等-3（5）-改善（予定）年月-状況</v>
      </c>
      <c r="AL2212" s="392" t="s">
        <v>2945</v>
      </c>
    </row>
    <row r="2213" spans="5:38" x14ac:dyDescent="0.15">
      <c r="E2213" s="1121">
        <f>'4_入力シート【検査結果表】非常用の照明装置'!$AZ$36</f>
        <v>0</v>
      </c>
      <c r="J2213" s="699" t="s">
        <v>2164</v>
      </c>
      <c r="K2213" s="699" t="s">
        <v>2165</v>
      </c>
      <c r="L2213" s="852" t="s">
        <v>92</v>
      </c>
      <c r="M2213" s="699" t="s">
        <v>2168</v>
      </c>
      <c r="N2213" s="852" t="s">
        <v>1995</v>
      </c>
      <c r="O2213" s="699" t="s">
        <v>2051</v>
      </c>
      <c r="P2213" s="852" t="s">
        <v>1995</v>
      </c>
      <c r="Q2213" s="699" t="s">
        <v>3514</v>
      </c>
      <c r="R2213" s="699"/>
      <c r="S2213" s="699"/>
      <c r="T2213" s="181"/>
      <c r="U2213" s="181"/>
      <c r="AC2213" s="361" t="str">
        <f t="shared" si="38"/>
        <v>２３検査結果（非常用の照明装置）別記第三号-3　法第28条第2項又は第3項に基づき換気設備が設けられた居室等-3（6）-検査結果</v>
      </c>
      <c r="AL2213" s="392" t="s">
        <v>3798</v>
      </c>
    </row>
    <row r="2214" spans="5:38" x14ac:dyDescent="0.15">
      <c r="E2214" s="1121">
        <f>'4_入力シート【検査結果表】非常用の照明装置'!$BL$36</f>
        <v>0</v>
      </c>
      <c r="J2214" s="699" t="s">
        <v>2164</v>
      </c>
      <c r="K2214" s="699" t="s">
        <v>2165</v>
      </c>
      <c r="L2214" s="852" t="s">
        <v>92</v>
      </c>
      <c r="M2214" s="699" t="s">
        <v>2168</v>
      </c>
      <c r="N2214" s="852" t="s">
        <v>1995</v>
      </c>
      <c r="O2214" s="699" t="s">
        <v>2051</v>
      </c>
      <c r="P2214" s="852" t="s">
        <v>1995</v>
      </c>
      <c r="Q2214" s="699" t="s">
        <v>1996</v>
      </c>
      <c r="R2214" s="699"/>
      <c r="S2214" s="699"/>
      <c r="T2214" s="181"/>
      <c r="U2214" s="181"/>
      <c r="AC2214" s="361" t="str">
        <f t="shared" si="38"/>
        <v>２３検査結果（非常用の照明装置）別記第三号-3　法第28条第2項又は第3項に基づき換気設備が設けられた居室等-3（6）-検査者番号</v>
      </c>
      <c r="AL2214" s="392" t="s">
        <v>2946</v>
      </c>
    </row>
    <row r="2215" spans="5:38" x14ac:dyDescent="0.15">
      <c r="E2215" s="1121">
        <f>'4_入力シート【検査結果表】非常用の照明装置'!$BN$36</f>
        <v>0</v>
      </c>
      <c r="J2215" s="699" t="s">
        <v>2164</v>
      </c>
      <c r="K2215" s="699" t="s">
        <v>2165</v>
      </c>
      <c r="L2215" s="852" t="s">
        <v>92</v>
      </c>
      <c r="M2215" s="699" t="s">
        <v>2168</v>
      </c>
      <c r="N2215" s="852" t="s">
        <v>1995</v>
      </c>
      <c r="O2215" s="699" t="s">
        <v>2051</v>
      </c>
      <c r="P2215" s="852" t="s">
        <v>1995</v>
      </c>
      <c r="Q2215" s="699" t="s">
        <v>1997</v>
      </c>
      <c r="R2215" s="699"/>
      <c r="S2215" s="699"/>
      <c r="T2215" s="181"/>
      <c r="U2215" s="181"/>
      <c r="AC2215" s="361" t="str">
        <f t="shared" si="38"/>
        <v>２３検査結果（非常用の照明装置）別記第三号-3　法第28条第2項又は第3項に基づき換気設備が設けられた居室等-3（6）-指摘の具体的内容等</v>
      </c>
      <c r="AL2215" s="392" t="s">
        <v>2947</v>
      </c>
    </row>
    <row r="2216" spans="5:38" x14ac:dyDescent="0.15">
      <c r="E2216" s="1121">
        <f>'4_入力シート【検査結果表】非常用の照明装置'!$BX$36</f>
        <v>0</v>
      </c>
      <c r="J2216" s="699" t="s">
        <v>2164</v>
      </c>
      <c r="K2216" s="699" t="s">
        <v>2165</v>
      </c>
      <c r="L2216" s="852" t="s">
        <v>92</v>
      </c>
      <c r="M2216" s="699" t="s">
        <v>2168</v>
      </c>
      <c r="N2216" s="852" t="s">
        <v>1995</v>
      </c>
      <c r="O2216" s="699" t="s">
        <v>2051</v>
      </c>
      <c r="P2216" s="852" t="s">
        <v>1995</v>
      </c>
      <c r="Q2216" s="699" t="s">
        <v>1998</v>
      </c>
      <c r="R2216" s="699"/>
      <c r="S2216" s="699"/>
      <c r="T2216" s="181"/>
      <c r="U2216" s="181"/>
      <c r="AC2216" s="361" t="str">
        <f t="shared" si="38"/>
        <v>２３検査結果（非常用の照明装置）別記第三号-3　法第28条第2項又は第3項に基づき換気設備が設けられた居室等-3（6）-改善策の具体的内容等</v>
      </c>
      <c r="AL2216" s="392" t="s">
        <v>2948</v>
      </c>
    </row>
    <row r="2217" spans="5:38" x14ac:dyDescent="0.15">
      <c r="E2217" s="1121">
        <f>'4_入力シート【検査結果表】非常用の照明装置'!$CM$36</f>
        <v>0</v>
      </c>
      <c r="J2217" s="699" t="s">
        <v>2164</v>
      </c>
      <c r="K2217" s="699" t="s">
        <v>2165</v>
      </c>
      <c r="L2217" s="852" t="s">
        <v>92</v>
      </c>
      <c r="M2217" s="699" t="s">
        <v>2168</v>
      </c>
      <c r="N2217" s="852" t="s">
        <v>1995</v>
      </c>
      <c r="O2217" s="699" t="s">
        <v>2051</v>
      </c>
      <c r="P2217" s="852" t="s">
        <v>1995</v>
      </c>
      <c r="Q2217" s="699" t="s">
        <v>1999</v>
      </c>
      <c r="R2217" s="852" t="s">
        <v>1995</v>
      </c>
      <c r="S2217" s="699" t="s">
        <v>2000</v>
      </c>
      <c r="T2217" s="181"/>
      <c r="U2217" s="181"/>
      <c r="AC2217" s="361" t="str">
        <f t="shared" si="38"/>
        <v>２３検査結果（非常用の照明装置）別記第三号-3　法第28条第2項又は第3項に基づき換気設備が設けられた居室等-3（6）-改善（予定）年月-年（令和）</v>
      </c>
      <c r="AL2217" s="392" t="s">
        <v>2949</v>
      </c>
    </row>
    <row r="2218" spans="5:38" x14ac:dyDescent="0.15">
      <c r="E2218" s="1121">
        <f>'4_入力シート【検査結果表】非常用の照明装置'!$CP$36</f>
        <v>0</v>
      </c>
      <c r="J2218" s="699" t="s">
        <v>2164</v>
      </c>
      <c r="K2218" s="699" t="s">
        <v>2165</v>
      </c>
      <c r="L2218" s="852" t="s">
        <v>92</v>
      </c>
      <c r="M2218" s="699" t="s">
        <v>2168</v>
      </c>
      <c r="N2218" s="852" t="s">
        <v>1995</v>
      </c>
      <c r="O2218" s="699" t="s">
        <v>2051</v>
      </c>
      <c r="P2218" s="852" t="s">
        <v>1995</v>
      </c>
      <c r="Q2218" s="699" t="s">
        <v>1999</v>
      </c>
      <c r="R2218" s="852" t="s">
        <v>1995</v>
      </c>
      <c r="S2218" s="699" t="s">
        <v>2001</v>
      </c>
      <c r="T2218" s="181"/>
      <c r="U2218" s="181"/>
      <c r="AC2218" s="361" t="str">
        <f t="shared" si="38"/>
        <v>２３検査結果（非常用の照明装置）別記第三号-3　法第28条第2項又は第3項に基づき換気設備が設けられた居室等-3（6）-改善（予定）年月-月</v>
      </c>
      <c r="AL2218" s="392" t="s">
        <v>2950</v>
      </c>
    </row>
    <row r="2219" spans="5:38" x14ac:dyDescent="0.15">
      <c r="E2219" s="1121">
        <f>'4_入力シート【検査結果表】非常用の照明装置'!$CS$36</f>
        <v>0</v>
      </c>
      <c r="J2219" s="699" t="s">
        <v>2164</v>
      </c>
      <c r="K2219" s="699" t="s">
        <v>2165</v>
      </c>
      <c r="L2219" s="852" t="s">
        <v>92</v>
      </c>
      <c r="M2219" s="699" t="s">
        <v>2168</v>
      </c>
      <c r="N2219" s="852" t="s">
        <v>1995</v>
      </c>
      <c r="O2219" s="699" t="s">
        <v>2051</v>
      </c>
      <c r="P2219" s="852" t="s">
        <v>1995</v>
      </c>
      <c r="Q2219" s="699" t="s">
        <v>1999</v>
      </c>
      <c r="R2219" s="852" t="s">
        <v>1995</v>
      </c>
      <c r="S2219" s="699" t="s">
        <v>2002</v>
      </c>
      <c r="T2219" s="181"/>
      <c r="U2219" s="181"/>
      <c r="AC2219" s="361" t="str">
        <f t="shared" si="38"/>
        <v>２３検査結果（非常用の照明装置）別記第三号-3　法第28条第2項又は第3項に基づき換気設備が設けられた居室等-3（6）-改善（予定）年月-状況</v>
      </c>
      <c r="AL2219" s="392" t="s">
        <v>2951</v>
      </c>
    </row>
    <row r="2220" spans="5:38" x14ac:dyDescent="0.15">
      <c r="E2220" s="1121">
        <f>'4_入力シート【検査結果表】非常用の照明装置'!$AZ$41</f>
        <v>0</v>
      </c>
      <c r="J2220" s="699" t="s">
        <v>2164</v>
      </c>
      <c r="K2220" s="699" t="s">
        <v>2165</v>
      </c>
      <c r="L2220" s="852" t="s">
        <v>92</v>
      </c>
      <c r="M2220" s="699" t="s">
        <v>2169</v>
      </c>
      <c r="N2220" s="852" t="s">
        <v>1995</v>
      </c>
      <c r="O2220" s="699" t="s">
        <v>2127</v>
      </c>
      <c r="P2220" s="852" t="s">
        <v>1995</v>
      </c>
      <c r="Q2220" s="699" t="s">
        <v>3514</v>
      </c>
      <c r="R2220" s="699"/>
      <c r="S2220" s="699"/>
      <c r="T2220" s="181"/>
      <c r="U2220" s="181"/>
      <c r="AC2220" s="361" t="str">
        <f t="shared" si="38"/>
        <v>２３検査結果（非常用の照明装置）別記第三号-4　電池内蔵形の蓄電池-4（1）-検査結果</v>
      </c>
      <c r="AL2220" s="392" t="s">
        <v>3799</v>
      </c>
    </row>
    <row r="2221" spans="5:38" x14ac:dyDescent="0.15">
      <c r="E2221" s="1121">
        <f>'4_入力シート【検査結果表】非常用の照明装置'!$BL$41</f>
        <v>0</v>
      </c>
      <c r="J2221" s="699" t="s">
        <v>2164</v>
      </c>
      <c r="K2221" s="699" t="s">
        <v>2165</v>
      </c>
      <c r="L2221" s="852" t="s">
        <v>92</v>
      </c>
      <c r="M2221" s="699" t="s">
        <v>2169</v>
      </c>
      <c r="N2221" s="852" t="s">
        <v>1995</v>
      </c>
      <c r="O2221" s="699" t="s">
        <v>2127</v>
      </c>
      <c r="P2221" s="852" t="s">
        <v>1995</v>
      </c>
      <c r="Q2221" s="699" t="s">
        <v>1996</v>
      </c>
      <c r="R2221" s="699"/>
      <c r="S2221" s="699"/>
      <c r="T2221" s="181"/>
      <c r="U2221" s="181"/>
      <c r="AC2221" s="361" t="str">
        <f t="shared" si="38"/>
        <v>２３検査結果（非常用の照明装置）別記第三号-4　電池内蔵形の蓄電池-4（1）-検査者番号</v>
      </c>
      <c r="AL2221" s="392" t="s">
        <v>2952</v>
      </c>
    </row>
    <row r="2222" spans="5:38" x14ac:dyDescent="0.15">
      <c r="E2222" s="1121">
        <f>'4_入力シート【検査結果表】非常用の照明装置'!$BN$41</f>
        <v>0</v>
      </c>
      <c r="J2222" s="699" t="s">
        <v>2164</v>
      </c>
      <c r="K2222" s="699" t="s">
        <v>2165</v>
      </c>
      <c r="L2222" s="852" t="s">
        <v>92</v>
      </c>
      <c r="M2222" s="699" t="s">
        <v>2169</v>
      </c>
      <c r="N2222" s="852" t="s">
        <v>1995</v>
      </c>
      <c r="O2222" s="699" t="s">
        <v>2127</v>
      </c>
      <c r="P2222" s="852" t="s">
        <v>1995</v>
      </c>
      <c r="Q2222" s="699" t="s">
        <v>1997</v>
      </c>
      <c r="R2222" s="699"/>
      <c r="S2222" s="699"/>
      <c r="T2222" s="181"/>
      <c r="U2222" s="181"/>
      <c r="AC2222" s="361" t="str">
        <f t="shared" si="38"/>
        <v>２３検査結果（非常用の照明装置）別記第三号-4　電池内蔵形の蓄電池-4（1）-指摘の具体的内容等</v>
      </c>
      <c r="AL2222" s="392" t="s">
        <v>2953</v>
      </c>
    </row>
    <row r="2223" spans="5:38" x14ac:dyDescent="0.15">
      <c r="E2223" s="1121">
        <f>'4_入力シート【検査結果表】非常用の照明装置'!$BX$41</f>
        <v>0</v>
      </c>
      <c r="J2223" s="699" t="s">
        <v>2164</v>
      </c>
      <c r="K2223" s="699" t="s">
        <v>2165</v>
      </c>
      <c r="L2223" s="852" t="s">
        <v>92</v>
      </c>
      <c r="M2223" s="699" t="s">
        <v>2169</v>
      </c>
      <c r="N2223" s="852" t="s">
        <v>1995</v>
      </c>
      <c r="O2223" s="699" t="s">
        <v>2127</v>
      </c>
      <c r="P2223" s="852" t="s">
        <v>1995</v>
      </c>
      <c r="Q2223" s="699" t="s">
        <v>1998</v>
      </c>
      <c r="R2223" s="699"/>
      <c r="S2223" s="699"/>
      <c r="T2223" s="181"/>
      <c r="U2223" s="181"/>
      <c r="AC2223" s="361" t="str">
        <f t="shared" si="38"/>
        <v>２３検査結果（非常用の照明装置）別記第三号-4　電池内蔵形の蓄電池-4（1）-改善策の具体的内容等</v>
      </c>
      <c r="AL2223" s="392" t="s">
        <v>2954</v>
      </c>
    </row>
    <row r="2224" spans="5:38" x14ac:dyDescent="0.15">
      <c r="E2224" s="1121">
        <f>'4_入力シート【検査結果表】非常用の照明装置'!$CM$41</f>
        <v>0</v>
      </c>
      <c r="J2224" s="699" t="s">
        <v>2164</v>
      </c>
      <c r="K2224" s="699" t="s">
        <v>2165</v>
      </c>
      <c r="L2224" s="852" t="s">
        <v>92</v>
      </c>
      <c r="M2224" s="699" t="s">
        <v>2169</v>
      </c>
      <c r="N2224" s="852" t="s">
        <v>1995</v>
      </c>
      <c r="O2224" s="699" t="s">
        <v>2127</v>
      </c>
      <c r="P2224" s="852" t="s">
        <v>1995</v>
      </c>
      <c r="Q2224" s="699" t="s">
        <v>1999</v>
      </c>
      <c r="R2224" s="852" t="s">
        <v>1995</v>
      </c>
      <c r="S2224" s="699" t="s">
        <v>2000</v>
      </c>
      <c r="T2224" s="181"/>
      <c r="U2224" s="181"/>
      <c r="AC2224" s="361" t="str">
        <f t="shared" si="38"/>
        <v>２３検査結果（非常用の照明装置）別記第三号-4　電池内蔵形の蓄電池-4（1）-改善（予定）年月-年（令和）</v>
      </c>
      <c r="AL2224" s="392" t="s">
        <v>2955</v>
      </c>
    </row>
    <row r="2225" spans="5:38" x14ac:dyDescent="0.15">
      <c r="E2225" s="1121">
        <f>'4_入力シート【検査結果表】非常用の照明装置'!$CP$41</f>
        <v>0</v>
      </c>
      <c r="J2225" s="699" t="s">
        <v>2164</v>
      </c>
      <c r="K2225" s="699" t="s">
        <v>2165</v>
      </c>
      <c r="L2225" s="852" t="s">
        <v>92</v>
      </c>
      <c r="M2225" s="699" t="s">
        <v>2169</v>
      </c>
      <c r="N2225" s="852" t="s">
        <v>1995</v>
      </c>
      <c r="O2225" s="699" t="s">
        <v>2127</v>
      </c>
      <c r="P2225" s="852" t="s">
        <v>1995</v>
      </c>
      <c r="Q2225" s="699" t="s">
        <v>1999</v>
      </c>
      <c r="R2225" s="852" t="s">
        <v>1995</v>
      </c>
      <c r="S2225" s="699" t="s">
        <v>2001</v>
      </c>
      <c r="T2225" s="181"/>
      <c r="U2225" s="181"/>
      <c r="AC2225" s="361" t="str">
        <f t="shared" si="38"/>
        <v>２３検査結果（非常用の照明装置）別記第三号-4　電池内蔵形の蓄電池-4（1）-改善（予定）年月-月</v>
      </c>
      <c r="AL2225" s="392" t="s">
        <v>2956</v>
      </c>
    </row>
    <row r="2226" spans="5:38" x14ac:dyDescent="0.15">
      <c r="E2226" s="1121">
        <f>'4_入力シート【検査結果表】非常用の照明装置'!$CS$41</f>
        <v>0</v>
      </c>
      <c r="J2226" s="699" t="s">
        <v>2164</v>
      </c>
      <c r="K2226" s="699" t="s">
        <v>2165</v>
      </c>
      <c r="L2226" s="852" t="s">
        <v>92</v>
      </c>
      <c r="M2226" s="699" t="s">
        <v>2169</v>
      </c>
      <c r="N2226" s="852" t="s">
        <v>1995</v>
      </c>
      <c r="O2226" s="699" t="s">
        <v>2127</v>
      </c>
      <c r="P2226" s="852" t="s">
        <v>1995</v>
      </c>
      <c r="Q2226" s="699" t="s">
        <v>1999</v>
      </c>
      <c r="R2226" s="852" t="s">
        <v>1995</v>
      </c>
      <c r="S2226" s="699" t="s">
        <v>2002</v>
      </c>
      <c r="T2226" s="181"/>
      <c r="U2226" s="181"/>
      <c r="AC2226" s="361" t="str">
        <f t="shared" si="38"/>
        <v>２３検査結果（非常用の照明装置）別記第三号-4　電池内蔵形の蓄電池-4（1）-改善（予定）年月-状況</v>
      </c>
      <c r="AL2226" s="392" t="s">
        <v>2957</v>
      </c>
    </row>
    <row r="2227" spans="5:38" x14ac:dyDescent="0.15">
      <c r="E2227" s="1121">
        <f>'4_入力シート【検査結果表】非常用の照明装置'!$AZ$42</f>
        <v>0</v>
      </c>
      <c r="J2227" s="699" t="s">
        <v>2164</v>
      </c>
      <c r="K2227" s="699" t="s">
        <v>2165</v>
      </c>
      <c r="L2227" s="852" t="s">
        <v>92</v>
      </c>
      <c r="M2227" s="699" t="s">
        <v>2169</v>
      </c>
      <c r="N2227" s="852" t="s">
        <v>1995</v>
      </c>
      <c r="O2227" s="699" t="s">
        <v>2128</v>
      </c>
      <c r="P2227" s="852" t="s">
        <v>1995</v>
      </c>
      <c r="Q2227" s="699" t="s">
        <v>3514</v>
      </c>
      <c r="R2227" s="699"/>
      <c r="S2227" s="699"/>
      <c r="T2227" s="181"/>
      <c r="U2227" s="181"/>
      <c r="AC2227" s="361" t="str">
        <f t="shared" si="38"/>
        <v>２３検査結果（非常用の照明装置）別記第三号-4　電池内蔵形の蓄電池-4（2）-検査結果</v>
      </c>
      <c r="AL2227" s="392" t="s">
        <v>3800</v>
      </c>
    </row>
    <row r="2228" spans="5:38" x14ac:dyDescent="0.15">
      <c r="E2228" s="1121">
        <f>'4_入力シート【検査結果表】非常用の照明装置'!$BL$42</f>
        <v>0</v>
      </c>
      <c r="J2228" s="699" t="s">
        <v>2164</v>
      </c>
      <c r="K2228" s="699" t="s">
        <v>2165</v>
      </c>
      <c r="L2228" s="852" t="s">
        <v>92</v>
      </c>
      <c r="M2228" s="699" t="s">
        <v>2169</v>
      </c>
      <c r="N2228" s="852" t="s">
        <v>1995</v>
      </c>
      <c r="O2228" s="699" t="s">
        <v>2128</v>
      </c>
      <c r="P2228" s="852" t="s">
        <v>1995</v>
      </c>
      <c r="Q2228" s="699" t="s">
        <v>1996</v>
      </c>
      <c r="R2228" s="699"/>
      <c r="S2228" s="699"/>
      <c r="T2228" s="181"/>
      <c r="U2228" s="181"/>
      <c r="AC2228" s="361" t="str">
        <f t="shared" si="38"/>
        <v>２３検査結果（非常用の照明装置）別記第三号-4　電池内蔵形の蓄電池-4（2）-検査者番号</v>
      </c>
      <c r="AL2228" s="392" t="s">
        <v>2958</v>
      </c>
    </row>
    <row r="2229" spans="5:38" x14ac:dyDescent="0.15">
      <c r="E2229" s="1121">
        <f>'4_入力シート【検査結果表】非常用の照明装置'!$BN$42</f>
        <v>0</v>
      </c>
      <c r="J2229" s="699" t="s">
        <v>2164</v>
      </c>
      <c r="K2229" s="699" t="s">
        <v>2165</v>
      </c>
      <c r="L2229" s="852" t="s">
        <v>92</v>
      </c>
      <c r="M2229" s="699" t="s">
        <v>2169</v>
      </c>
      <c r="N2229" s="852" t="s">
        <v>1995</v>
      </c>
      <c r="O2229" s="699" t="s">
        <v>2128</v>
      </c>
      <c r="P2229" s="852" t="s">
        <v>1995</v>
      </c>
      <c r="Q2229" s="699" t="s">
        <v>1997</v>
      </c>
      <c r="R2229" s="699"/>
      <c r="S2229" s="699"/>
      <c r="T2229" s="181"/>
      <c r="U2229" s="181"/>
      <c r="AC2229" s="361" t="str">
        <f t="shared" si="38"/>
        <v>２３検査結果（非常用の照明装置）別記第三号-4　電池内蔵形の蓄電池-4（2）-指摘の具体的内容等</v>
      </c>
      <c r="AL2229" s="392" t="s">
        <v>2959</v>
      </c>
    </row>
    <row r="2230" spans="5:38" x14ac:dyDescent="0.15">
      <c r="E2230" s="1121">
        <f>'4_入力シート【検査結果表】非常用の照明装置'!$BX$42</f>
        <v>0</v>
      </c>
      <c r="J2230" s="699" t="s">
        <v>2164</v>
      </c>
      <c r="K2230" s="699" t="s">
        <v>2165</v>
      </c>
      <c r="L2230" s="852" t="s">
        <v>92</v>
      </c>
      <c r="M2230" s="699" t="s">
        <v>2169</v>
      </c>
      <c r="N2230" s="852" t="s">
        <v>1995</v>
      </c>
      <c r="O2230" s="699" t="s">
        <v>2128</v>
      </c>
      <c r="P2230" s="852" t="s">
        <v>1995</v>
      </c>
      <c r="Q2230" s="699" t="s">
        <v>1998</v>
      </c>
      <c r="R2230" s="699"/>
      <c r="S2230" s="699"/>
      <c r="T2230" s="181"/>
      <c r="U2230" s="181"/>
      <c r="AC2230" s="361" t="str">
        <f t="shared" si="38"/>
        <v>２３検査結果（非常用の照明装置）別記第三号-4　電池内蔵形の蓄電池-4（2）-改善策の具体的内容等</v>
      </c>
      <c r="AL2230" s="392" t="s">
        <v>2960</v>
      </c>
    </row>
    <row r="2231" spans="5:38" x14ac:dyDescent="0.15">
      <c r="E2231" s="1121">
        <f>'4_入力シート【検査結果表】非常用の照明装置'!$CM$42</f>
        <v>0</v>
      </c>
      <c r="J2231" s="699" t="s">
        <v>2164</v>
      </c>
      <c r="K2231" s="699" t="s">
        <v>2165</v>
      </c>
      <c r="L2231" s="852" t="s">
        <v>92</v>
      </c>
      <c r="M2231" s="699" t="s">
        <v>2169</v>
      </c>
      <c r="N2231" s="852" t="s">
        <v>1995</v>
      </c>
      <c r="O2231" s="699" t="s">
        <v>2128</v>
      </c>
      <c r="P2231" s="852" t="s">
        <v>1995</v>
      </c>
      <c r="Q2231" s="699" t="s">
        <v>1999</v>
      </c>
      <c r="R2231" s="852" t="s">
        <v>1995</v>
      </c>
      <c r="S2231" s="699" t="s">
        <v>2000</v>
      </c>
      <c r="T2231" s="181"/>
      <c r="U2231" s="181"/>
      <c r="AC2231" s="361" t="str">
        <f t="shared" si="38"/>
        <v>２３検査結果（非常用の照明装置）別記第三号-4　電池内蔵形の蓄電池-4（2）-改善（予定）年月-年（令和）</v>
      </c>
      <c r="AL2231" s="392" t="s">
        <v>2961</v>
      </c>
    </row>
    <row r="2232" spans="5:38" x14ac:dyDescent="0.15">
      <c r="E2232" s="1121">
        <f>'4_入力シート【検査結果表】非常用の照明装置'!$CP$42</f>
        <v>0</v>
      </c>
      <c r="J2232" s="699" t="s">
        <v>2164</v>
      </c>
      <c r="K2232" s="699" t="s">
        <v>2165</v>
      </c>
      <c r="L2232" s="852" t="s">
        <v>92</v>
      </c>
      <c r="M2232" s="699" t="s">
        <v>2169</v>
      </c>
      <c r="N2232" s="852" t="s">
        <v>1995</v>
      </c>
      <c r="O2232" s="699" t="s">
        <v>2128</v>
      </c>
      <c r="P2232" s="852" t="s">
        <v>1995</v>
      </c>
      <c r="Q2232" s="699" t="s">
        <v>1999</v>
      </c>
      <c r="R2232" s="852" t="s">
        <v>1995</v>
      </c>
      <c r="S2232" s="699" t="s">
        <v>2001</v>
      </c>
      <c r="T2232" s="181"/>
      <c r="U2232" s="181"/>
      <c r="AC2232" s="361" t="str">
        <f t="shared" si="38"/>
        <v>２３検査結果（非常用の照明装置）別記第三号-4　電池内蔵形の蓄電池-4（2）-改善（予定）年月-月</v>
      </c>
      <c r="AL2232" s="392" t="s">
        <v>2962</v>
      </c>
    </row>
    <row r="2233" spans="5:38" x14ac:dyDescent="0.15">
      <c r="E2233" s="1121">
        <f>'4_入力シート【検査結果表】非常用の照明装置'!$CS$42</f>
        <v>0</v>
      </c>
      <c r="J2233" s="699" t="s">
        <v>2164</v>
      </c>
      <c r="K2233" s="699" t="s">
        <v>2165</v>
      </c>
      <c r="L2233" s="852" t="s">
        <v>92</v>
      </c>
      <c r="M2233" s="699" t="s">
        <v>2169</v>
      </c>
      <c r="N2233" s="852" t="s">
        <v>1995</v>
      </c>
      <c r="O2233" s="699" t="s">
        <v>2128</v>
      </c>
      <c r="P2233" s="852" t="s">
        <v>1995</v>
      </c>
      <c r="Q2233" s="699" t="s">
        <v>1999</v>
      </c>
      <c r="R2233" s="852" t="s">
        <v>1995</v>
      </c>
      <c r="S2233" s="699" t="s">
        <v>2002</v>
      </c>
      <c r="T2233" s="181"/>
      <c r="U2233" s="181"/>
      <c r="AC2233" s="361" t="str">
        <f t="shared" si="38"/>
        <v>２３検査結果（非常用の照明装置）別記第三号-4　電池内蔵形の蓄電池-4（2）-改善（予定）年月-状況</v>
      </c>
      <c r="AL2233" s="392" t="s">
        <v>2963</v>
      </c>
    </row>
    <row r="2234" spans="5:38" x14ac:dyDescent="0.15">
      <c r="E2234" s="1121">
        <f>'4_入力シート【検査結果表】非常用の照明装置'!$AZ$47</f>
        <v>0</v>
      </c>
      <c r="J2234" s="699" t="s">
        <v>2164</v>
      </c>
      <c r="K2234" s="699" t="s">
        <v>2165</v>
      </c>
      <c r="L2234" s="852" t="s">
        <v>92</v>
      </c>
      <c r="M2234" s="699" t="s">
        <v>2170</v>
      </c>
      <c r="N2234" s="852" t="s">
        <v>1995</v>
      </c>
      <c r="O2234" s="699" t="s">
        <v>2171</v>
      </c>
      <c r="P2234" s="852" t="s">
        <v>1995</v>
      </c>
      <c r="Q2234" s="699" t="s">
        <v>3514</v>
      </c>
      <c r="R2234" s="699"/>
      <c r="S2234" s="699"/>
      <c r="T2234" s="181"/>
      <c r="U2234" s="181"/>
      <c r="AC2234" s="361" t="str">
        <f t="shared" si="38"/>
        <v>２３検査結果（非常用の照明装置）別記第三号-5　電源別置形の蓄電池-5（1）-検査結果</v>
      </c>
      <c r="AL2234" s="392" t="s">
        <v>3801</v>
      </c>
    </row>
    <row r="2235" spans="5:38" x14ac:dyDescent="0.15">
      <c r="E2235" s="1121">
        <f>'4_入力シート【検査結果表】非常用の照明装置'!$BL$47</f>
        <v>0</v>
      </c>
      <c r="J2235" s="699" t="s">
        <v>2164</v>
      </c>
      <c r="K2235" s="699" t="s">
        <v>2165</v>
      </c>
      <c r="L2235" s="852" t="s">
        <v>92</v>
      </c>
      <c r="M2235" s="699" t="s">
        <v>2170</v>
      </c>
      <c r="N2235" s="852" t="s">
        <v>1995</v>
      </c>
      <c r="O2235" s="699" t="s">
        <v>2171</v>
      </c>
      <c r="P2235" s="852" t="s">
        <v>1995</v>
      </c>
      <c r="Q2235" s="699" t="s">
        <v>1996</v>
      </c>
      <c r="R2235" s="699"/>
      <c r="S2235" s="699"/>
      <c r="T2235" s="181"/>
      <c r="U2235" s="181"/>
      <c r="AC2235" s="361" t="str">
        <f t="shared" si="38"/>
        <v>２３検査結果（非常用の照明装置）別記第三号-5　電源別置形の蓄電池-5（1）-検査者番号</v>
      </c>
      <c r="AL2235" s="392" t="s">
        <v>2964</v>
      </c>
    </row>
    <row r="2236" spans="5:38" x14ac:dyDescent="0.15">
      <c r="E2236" s="1121">
        <f>'4_入力シート【検査結果表】非常用の照明装置'!$BN$47</f>
        <v>0</v>
      </c>
      <c r="J2236" s="699" t="s">
        <v>2164</v>
      </c>
      <c r="K2236" s="699" t="s">
        <v>2165</v>
      </c>
      <c r="L2236" s="852" t="s">
        <v>92</v>
      </c>
      <c r="M2236" s="699" t="s">
        <v>2170</v>
      </c>
      <c r="N2236" s="852" t="s">
        <v>1995</v>
      </c>
      <c r="O2236" s="699" t="s">
        <v>2171</v>
      </c>
      <c r="P2236" s="852" t="s">
        <v>1995</v>
      </c>
      <c r="Q2236" s="699" t="s">
        <v>1997</v>
      </c>
      <c r="R2236" s="699"/>
      <c r="S2236" s="699"/>
      <c r="T2236" s="181"/>
      <c r="U2236" s="181"/>
      <c r="AC2236" s="361" t="str">
        <f t="shared" si="38"/>
        <v>２３検査結果（非常用の照明装置）別記第三号-5　電源別置形の蓄電池-5（1）-指摘の具体的内容等</v>
      </c>
      <c r="AL2236" s="392" t="s">
        <v>2965</v>
      </c>
    </row>
    <row r="2237" spans="5:38" x14ac:dyDescent="0.15">
      <c r="E2237" s="1121">
        <f>'4_入力シート【検査結果表】非常用の照明装置'!$BX$47</f>
        <v>0</v>
      </c>
      <c r="J2237" s="699" t="s">
        <v>2164</v>
      </c>
      <c r="K2237" s="699" t="s">
        <v>2165</v>
      </c>
      <c r="L2237" s="852" t="s">
        <v>92</v>
      </c>
      <c r="M2237" s="699" t="s">
        <v>2170</v>
      </c>
      <c r="N2237" s="852" t="s">
        <v>1995</v>
      </c>
      <c r="O2237" s="699" t="s">
        <v>2171</v>
      </c>
      <c r="P2237" s="852" t="s">
        <v>1995</v>
      </c>
      <c r="Q2237" s="699" t="s">
        <v>1998</v>
      </c>
      <c r="R2237" s="699"/>
      <c r="S2237" s="699"/>
      <c r="T2237" s="181"/>
      <c r="U2237" s="181"/>
      <c r="AC2237" s="361" t="str">
        <f t="shared" si="38"/>
        <v>２３検査結果（非常用の照明装置）別記第三号-5　電源別置形の蓄電池-5（1）-改善策の具体的内容等</v>
      </c>
      <c r="AL2237" s="392" t="s">
        <v>2966</v>
      </c>
    </row>
    <row r="2238" spans="5:38" x14ac:dyDescent="0.15">
      <c r="E2238" s="1121">
        <f>'4_入力シート【検査結果表】非常用の照明装置'!$CM$47</f>
        <v>0</v>
      </c>
      <c r="J2238" s="699" t="s">
        <v>2164</v>
      </c>
      <c r="K2238" s="699" t="s">
        <v>2165</v>
      </c>
      <c r="L2238" s="852" t="s">
        <v>92</v>
      </c>
      <c r="M2238" s="699" t="s">
        <v>2170</v>
      </c>
      <c r="N2238" s="852" t="s">
        <v>1995</v>
      </c>
      <c r="O2238" s="699" t="s">
        <v>2171</v>
      </c>
      <c r="P2238" s="852" t="s">
        <v>1995</v>
      </c>
      <c r="Q2238" s="699" t="s">
        <v>1999</v>
      </c>
      <c r="R2238" s="852" t="s">
        <v>1995</v>
      </c>
      <c r="S2238" s="699" t="s">
        <v>2000</v>
      </c>
      <c r="T2238" s="181"/>
      <c r="U2238" s="181"/>
      <c r="AC2238" s="361" t="str">
        <f t="shared" si="38"/>
        <v>２３検査結果（非常用の照明装置）別記第三号-5　電源別置形の蓄電池-5（1）-改善（予定）年月-年（令和）</v>
      </c>
      <c r="AL2238" s="392" t="s">
        <v>2967</v>
      </c>
    </row>
    <row r="2239" spans="5:38" x14ac:dyDescent="0.15">
      <c r="E2239" s="1121">
        <f>'4_入力シート【検査結果表】非常用の照明装置'!$CP$47</f>
        <v>0</v>
      </c>
      <c r="J2239" s="699" t="s">
        <v>2164</v>
      </c>
      <c r="K2239" s="699" t="s">
        <v>2165</v>
      </c>
      <c r="L2239" s="852" t="s">
        <v>92</v>
      </c>
      <c r="M2239" s="699" t="s">
        <v>2170</v>
      </c>
      <c r="N2239" s="852" t="s">
        <v>1995</v>
      </c>
      <c r="O2239" s="699" t="s">
        <v>2171</v>
      </c>
      <c r="P2239" s="852" t="s">
        <v>1995</v>
      </c>
      <c r="Q2239" s="699" t="s">
        <v>1999</v>
      </c>
      <c r="R2239" s="852" t="s">
        <v>1995</v>
      </c>
      <c r="S2239" s="699" t="s">
        <v>2001</v>
      </c>
      <c r="T2239" s="181"/>
      <c r="U2239" s="181"/>
      <c r="AC2239" s="361" t="str">
        <f t="shared" si="38"/>
        <v>２３検査結果（非常用の照明装置）別記第三号-5　電源別置形の蓄電池-5（1）-改善（予定）年月-月</v>
      </c>
      <c r="AL2239" s="392" t="s">
        <v>2968</v>
      </c>
    </row>
    <row r="2240" spans="5:38" x14ac:dyDescent="0.15">
      <c r="E2240" s="1121">
        <f>'4_入力シート【検査結果表】非常用の照明装置'!$CS$47</f>
        <v>0</v>
      </c>
      <c r="J2240" s="699" t="s">
        <v>2164</v>
      </c>
      <c r="K2240" s="699" t="s">
        <v>2165</v>
      </c>
      <c r="L2240" s="852" t="s">
        <v>92</v>
      </c>
      <c r="M2240" s="699" t="s">
        <v>2170</v>
      </c>
      <c r="N2240" s="852" t="s">
        <v>1995</v>
      </c>
      <c r="O2240" s="699" t="s">
        <v>2171</v>
      </c>
      <c r="P2240" s="852" t="s">
        <v>1995</v>
      </c>
      <c r="Q2240" s="699" t="s">
        <v>1999</v>
      </c>
      <c r="R2240" s="852" t="s">
        <v>1995</v>
      </c>
      <c r="S2240" s="699" t="s">
        <v>2002</v>
      </c>
      <c r="T2240" s="181"/>
      <c r="U2240" s="181"/>
      <c r="AC2240" s="361" t="str">
        <f t="shared" si="38"/>
        <v>２３検査結果（非常用の照明装置）別記第三号-5　電源別置形の蓄電池-5（1）-改善（予定）年月-状況</v>
      </c>
      <c r="AL2240" s="392" t="s">
        <v>2969</v>
      </c>
    </row>
    <row r="2241" spans="5:38" x14ac:dyDescent="0.15">
      <c r="E2241" s="1121">
        <f>'4_入力シート【検査結果表】非常用の照明装置'!$AZ$48</f>
        <v>0</v>
      </c>
      <c r="J2241" s="699" t="s">
        <v>2164</v>
      </c>
      <c r="K2241" s="699" t="s">
        <v>2165</v>
      </c>
      <c r="L2241" s="852" t="s">
        <v>92</v>
      </c>
      <c r="M2241" s="699" t="s">
        <v>2170</v>
      </c>
      <c r="N2241" s="852" t="s">
        <v>1995</v>
      </c>
      <c r="O2241" s="699" t="s">
        <v>2172</v>
      </c>
      <c r="P2241" s="852" t="s">
        <v>1995</v>
      </c>
      <c r="Q2241" s="699" t="s">
        <v>3514</v>
      </c>
      <c r="R2241" s="699"/>
      <c r="S2241" s="699"/>
      <c r="T2241" s="181"/>
      <c r="U2241" s="181"/>
      <c r="AC2241" s="361" t="str">
        <f t="shared" si="38"/>
        <v>２３検査結果（非常用の照明装置）別記第三号-5　電源別置形の蓄電池-5（2）-検査結果</v>
      </c>
      <c r="AL2241" s="392" t="s">
        <v>3802</v>
      </c>
    </row>
    <row r="2242" spans="5:38" x14ac:dyDescent="0.15">
      <c r="E2242" s="1121">
        <f>'4_入力シート【検査結果表】非常用の照明装置'!$BL$48</f>
        <v>0</v>
      </c>
      <c r="J2242" s="699" t="s">
        <v>2164</v>
      </c>
      <c r="K2242" s="699" t="s">
        <v>2165</v>
      </c>
      <c r="L2242" s="852" t="s">
        <v>92</v>
      </c>
      <c r="M2242" s="699" t="s">
        <v>2170</v>
      </c>
      <c r="N2242" s="852" t="s">
        <v>1995</v>
      </c>
      <c r="O2242" s="699" t="s">
        <v>2172</v>
      </c>
      <c r="P2242" s="852" t="s">
        <v>1995</v>
      </c>
      <c r="Q2242" s="699" t="s">
        <v>1996</v>
      </c>
      <c r="R2242" s="699"/>
      <c r="S2242" s="699"/>
      <c r="T2242" s="181"/>
      <c r="U2242" s="181"/>
      <c r="AC2242" s="361" t="str">
        <f t="shared" si="38"/>
        <v>２３検査結果（非常用の照明装置）別記第三号-5　電源別置形の蓄電池-5（2）-検査者番号</v>
      </c>
      <c r="AL2242" s="392" t="s">
        <v>2970</v>
      </c>
    </row>
    <row r="2243" spans="5:38" x14ac:dyDescent="0.15">
      <c r="E2243" s="1121">
        <f>'4_入力シート【検査結果表】非常用の照明装置'!$BN$48</f>
        <v>0</v>
      </c>
      <c r="J2243" s="699" t="s">
        <v>2164</v>
      </c>
      <c r="K2243" s="699" t="s">
        <v>2165</v>
      </c>
      <c r="L2243" s="852" t="s">
        <v>92</v>
      </c>
      <c r="M2243" s="699" t="s">
        <v>2170</v>
      </c>
      <c r="N2243" s="852" t="s">
        <v>1995</v>
      </c>
      <c r="O2243" s="699" t="s">
        <v>2172</v>
      </c>
      <c r="P2243" s="852" t="s">
        <v>1995</v>
      </c>
      <c r="Q2243" s="699" t="s">
        <v>1997</v>
      </c>
      <c r="R2243" s="699"/>
      <c r="S2243" s="699"/>
      <c r="T2243" s="181"/>
      <c r="U2243" s="181"/>
      <c r="AC2243" s="361" t="str">
        <f t="shared" si="38"/>
        <v>２３検査結果（非常用の照明装置）別記第三号-5　電源別置形の蓄電池-5（2）-指摘の具体的内容等</v>
      </c>
      <c r="AL2243" s="392" t="s">
        <v>2971</v>
      </c>
    </row>
    <row r="2244" spans="5:38" x14ac:dyDescent="0.15">
      <c r="E2244" s="1121">
        <f>'4_入力シート【検査結果表】非常用の照明装置'!$BX$48</f>
        <v>0</v>
      </c>
      <c r="J2244" s="699" t="s">
        <v>2164</v>
      </c>
      <c r="K2244" s="699" t="s">
        <v>2165</v>
      </c>
      <c r="L2244" s="852" t="s">
        <v>92</v>
      </c>
      <c r="M2244" s="699" t="s">
        <v>2170</v>
      </c>
      <c r="N2244" s="852" t="s">
        <v>1995</v>
      </c>
      <c r="O2244" s="699" t="s">
        <v>2172</v>
      </c>
      <c r="P2244" s="852" t="s">
        <v>1995</v>
      </c>
      <c r="Q2244" s="699" t="s">
        <v>1998</v>
      </c>
      <c r="R2244" s="699"/>
      <c r="S2244" s="699"/>
      <c r="T2244" s="181"/>
      <c r="U2244" s="181"/>
      <c r="AC2244" s="361" t="str">
        <f t="shared" si="38"/>
        <v>２３検査結果（非常用の照明装置）別記第三号-5　電源別置形の蓄電池-5（2）-改善策の具体的内容等</v>
      </c>
      <c r="AL2244" s="392" t="s">
        <v>2972</v>
      </c>
    </row>
    <row r="2245" spans="5:38" x14ac:dyDescent="0.15">
      <c r="E2245" s="1121">
        <f>'4_入力シート【検査結果表】非常用の照明装置'!$CM$48</f>
        <v>0</v>
      </c>
      <c r="J2245" s="699" t="s">
        <v>2164</v>
      </c>
      <c r="K2245" s="699" t="s">
        <v>2165</v>
      </c>
      <c r="L2245" s="852" t="s">
        <v>92</v>
      </c>
      <c r="M2245" s="699" t="s">
        <v>2170</v>
      </c>
      <c r="N2245" s="852" t="s">
        <v>1995</v>
      </c>
      <c r="O2245" s="699" t="s">
        <v>2172</v>
      </c>
      <c r="P2245" s="852" t="s">
        <v>1995</v>
      </c>
      <c r="Q2245" s="699" t="s">
        <v>1999</v>
      </c>
      <c r="R2245" s="852" t="s">
        <v>1995</v>
      </c>
      <c r="S2245" s="699" t="s">
        <v>2000</v>
      </c>
      <c r="T2245" s="181"/>
      <c r="U2245" s="181"/>
      <c r="AC2245" s="361" t="str">
        <f t="shared" si="38"/>
        <v>２３検査結果（非常用の照明装置）別記第三号-5　電源別置形の蓄電池-5（2）-改善（予定）年月-年（令和）</v>
      </c>
      <c r="AL2245" s="392" t="s">
        <v>2973</v>
      </c>
    </row>
    <row r="2246" spans="5:38" x14ac:dyDescent="0.15">
      <c r="E2246" s="1121">
        <f>'4_入力シート【検査結果表】非常用の照明装置'!$CP$48</f>
        <v>0</v>
      </c>
      <c r="J2246" s="699" t="s">
        <v>2164</v>
      </c>
      <c r="K2246" s="699" t="s">
        <v>2165</v>
      </c>
      <c r="L2246" s="852" t="s">
        <v>92</v>
      </c>
      <c r="M2246" s="699" t="s">
        <v>2170</v>
      </c>
      <c r="N2246" s="852" t="s">
        <v>1995</v>
      </c>
      <c r="O2246" s="699" t="s">
        <v>2172</v>
      </c>
      <c r="P2246" s="852" t="s">
        <v>1995</v>
      </c>
      <c r="Q2246" s="699" t="s">
        <v>1999</v>
      </c>
      <c r="R2246" s="852" t="s">
        <v>1995</v>
      </c>
      <c r="S2246" s="699" t="s">
        <v>2001</v>
      </c>
      <c r="T2246" s="181"/>
      <c r="U2246" s="181"/>
      <c r="AC2246" s="361" t="str">
        <f t="shared" si="38"/>
        <v>２３検査結果（非常用の照明装置）別記第三号-5　電源別置形の蓄電池-5（2）-改善（予定）年月-月</v>
      </c>
      <c r="AL2246" s="392" t="s">
        <v>2974</v>
      </c>
    </row>
    <row r="2247" spans="5:38" x14ac:dyDescent="0.15">
      <c r="E2247" s="1121">
        <f>'4_入力シート【検査結果表】非常用の照明装置'!$CS$48</f>
        <v>0</v>
      </c>
      <c r="J2247" s="699" t="s">
        <v>2164</v>
      </c>
      <c r="K2247" s="699" t="s">
        <v>2165</v>
      </c>
      <c r="L2247" s="852" t="s">
        <v>92</v>
      </c>
      <c r="M2247" s="699" t="s">
        <v>2170</v>
      </c>
      <c r="N2247" s="852" t="s">
        <v>1995</v>
      </c>
      <c r="O2247" s="699" t="s">
        <v>2172</v>
      </c>
      <c r="P2247" s="852" t="s">
        <v>1995</v>
      </c>
      <c r="Q2247" s="699" t="s">
        <v>1999</v>
      </c>
      <c r="R2247" s="852" t="s">
        <v>1995</v>
      </c>
      <c r="S2247" s="699" t="s">
        <v>2002</v>
      </c>
      <c r="T2247" s="181"/>
      <c r="U2247" s="181"/>
      <c r="AC2247" s="361" t="str">
        <f t="shared" si="38"/>
        <v>２３検査結果（非常用の照明装置）別記第三号-5　電源別置形の蓄電池-5（2）-改善（予定）年月-状況</v>
      </c>
      <c r="AL2247" s="392" t="s">
        <v>2975</v>
      </c>
    </row>
    <row r="2248" spans="5:38" x14ac:dyDescent="0.15">
      <c r="E2248" s="1121">
        <f>'4_入力シート【検査結果表】非常用の照明装置'!$AZ$49</f>
        <v>0</v>
      </c>
      <c r="J2248" s="699" t="s">
        <v>2164</v>
      </c>
      <c r="K2248" s="699" t="s">
        <v>2165</v>
      </c>
      <c r="L2248" s="852" t="s">
        <v>92</v>
      </c>
      <c r="M2248" s="699" t="s">
        <v>2170</v>
      </c>
      <c r="N2248" s="852" t="s">
        <v>1995</v>
      </c>
      <c r="O2248" s="699" t="s">
        <v>2173</v>
      </c>
      <c r="P2248" s="852" t="s">
        <v>1995</v>
      </c>
      <c r="Q2248" s="699" t="s">
        <v>3514</v>
      </c>
      <c r="R2248" s="699"/>
      <c r="S2248" s="699"/>
      <c r="T2248" s="181"/>
      <c r="U2248" s="181"/>
      <c r="AC2248" s="361" t="str">
        <f t="shared" si="38"/>
        <v>２３検査結果（非常用の照明装置）別記第三号-5　電源別置形の蓄電池-5（3）-検査結果</v>
      </c>
      <c r="AL2248" s="392" t="s">
        <v>3803</v>
      </c>
    </row>
    <row r="2249" spans="5:38" x14ac:dyDescent="0.15">
      <c r="E2249" s="1121">
        <f>'4_入力シート【検査結果表】非常用の照明装置'!$BL$49</f>
        <v>0</v>
      </c>
      <c r="J2249" s="699" t="s">
        <v>2164</v>
      </c>
      <c r="K2249" s="699" t="s">
        <v>2165</v>
      </c>
      <c r="L2249" s="852" t="s">
        <v>92</v>
      </c>
      <c r="M2249" s="699" t="s">
        <v>2170</v>
      </c>
      <c r="N2249" s="852" t="s">
        <v>1995</v>
      </c>
      <c r="O2249" s="699" t="s">
        <v>2173</v>
      </c>
      <c r="P2249" s="852" t="s">
        <v>1995</v>
      </c>
      <c r="Q2249" s="699" t="s">
        <v>1996</v>
      </c>
      <c r="R2249" s="699"/>
      <c r="S2249" s="699"/>
      <c r="T2249" s="181"/>
      <c r="U2249" s="181"/>
      <c r="AC2249" s="361" t="str">
        <f t="shared" si="38"/>
        <v>２３検査結果（非常用の照明装置）別記第三号-5　電源別置形の蓄電池-5（3）-検査者番号</v>
      </c>
      <c r="AL2249" s="392" t="s">
        <v>2976</v>
      </c>
    </row>
    <row r="2250" spans="5:38" x14ac:dyDescent="0.15">
      <c r="E2250" s="1121">
        <f>'4_入力シート【検査結果表】非常用の照明装置'!$BN$49</f>
        <v>0</v>
      </c>
      <c r="J2250" s="699" t="s">
        <v>2164</v>
      </c>
      <c r="K2250" s="699" t="s">
        <v>2165</v>
      </c>
      <c r="L2250" s="852" t="s">
        <v>92</v>
      </c>
      <c r="M2250" s="699" t="s">
        <v>2170</v>
      </c>
      <c r="N2250" s="852" t="s">
        <v>1995</v>
      </c>
      <c r="O2250" s="699" t="s">
        <v>2173</v>
      </c>
      <c r="P2250" s="852" t="s">
        <v>1995</v>
      </c>
      <c r="Q2250" s="699" t="s">
        <v>1997</v>
      </c>
      <c r="R2250" s="699"/>
      <c r="S2250" s="699"/>
      <c r="T2250" s="181"/>
      <c r="U2250" s="181"/>
      <c r="AC2250" s="361" t="str">
        <f t="shared" si="38"/>
        <v>２３検査結果（非常用の照明装置）別記第三号-5　電源別置形の蓄電池-5（3）-指摘の具体的内容等</v>
      </c>
      <c r="AL2250" s="392" t="s">
        <v>2977</v>
      </c>
    </row>
    <row r="2251" spans="5:38" x14ac:dyDescent="0.15">
      <c r="E2251" s="1121">
        <f>'4_入力シート【検査結果表】非常用の照明装置'!$BX$49</f>
        <v>0</v>
      </c>
      <c r="J2251" s="699" t="s">
        <v>2164</v>
      </c>
      <c r="K2251" s="699" t="s">
        <v>2165</v>
      </c>
      <c r="L2251" s="852" t="s">
        <v>92</v>
      </c>
      <c r="M2251" s="699" t="s">
        <v>2170</v>
      </c>
      <c r="N2251" s="852" t="s">
        <v>1995</v>
      </c>
      <c r="O2251" s="699" t="s">
        <v>2173</v>
      </c>
      <c r="P2251" s="852" t="s">
        <v>1995</v>
      </c>
      <c r="Q2251" s="699" t="s">
        <v>1998</v>
      </c>
      <c r="R2251" s="699"/>
      <c r="S2251" s="699"/>
      <c r="T2251" s="181"/>
      <c r="U2251" s="181"/>
      <c r="AC2251" s="361" t="str">
        <f t="shared" si="38"/>
        <v>２３検査結果（非常用の照明装置）別記第三号-5　電源別置形の蓄電池-5（3）-改善策の具体的内容等</v>
      </c>
      <c r="AL2251" s="392" t="s">
        <v>2978</v>
      </c>
    </row>
    <row r="2252" spans="5:38" x14ac:dyDescent="0.15">
      <c r="E2252" s="1121">
        <f>'4_入力シート【検査結果表】非常用の照明装置'!$CM$49</f>
        <v>0</v>
      </c>
      <c r="J2252" s="699" t="s">
        <v>2164</v>
      </c>
      <c r="K2252" s="699" t="s">
        <v>2165</v>
      </c>
      <c r="L2252" s="852" t="s">
        <v>92</v>
      </c>
      <c r="M2252" s="699" t="s">
        <v>2170</v>
      </c>
      <c r="N2252" s="852" t="s">
        <v>1995</v>
      </c>
      <c r="O2252" s="699" t="s">
        <v>2173</v>
      </c>
      <c r="P2252" s="852" t="s">
        <v>1995</v>
      </c>
      <c r="Q2252" s="699" t="s">
        <v>1999</v>
      </c>
      <c r="R2252" s="852" t="s">
        <v>1995</v>
      </c>
      <c r="S2252" s="699" t="s">
        <v>2000</v>
      </c>
      <c r="T2252" s="181"/>
      <c r="U2252" s="181"/>
      <c r="AC2252" s="361" t="str">
        <f t="shared" si="38"/>
        <v>２３検査結果（非常用の照明装置）別記第三号-5　電源別置形の蓄電池-5（3）-改善（予定）年月-年（令和）</v>
      </c>
      <c r="AL2252" s="392" t="s">
        <v>2979</v>
      </c>
    </row>
    <row r="2253" spans="5:38" x14ac:dyDescent="0.15">
      <c r="E2253" s="1121">
        <f>'4_入力シート【検査結果表】非常用の照明装置'!$CP$49</f>
        <v>0</v>
      </c>
      <c r="J2253" s="699" t="s">
        <v>2164</v>
      </c>
      <c r="K2253" s="699" t="s">
        <v>2165</v>
      </c>
      <c r="L2253" s="852" t="s">
        <v>92</v>
      </c>
      <c r="M2253" s="699" t="s">
        <v>2170</v>
      </c>
      <c r="N2253" s="852" t="s">
        <v>1995</v>
      </c>
      <c r="O2253" s="699" t="s">
        <v>2173</v>
      </c>
      <c r="P2253" s="852" t="s">
        <v>1995</v>
      </c>
      <c r="Q2253" s="699" t="s">
        <v>1999</v>
      </c>
      <c r="R2253" s="852" t="s">
        <v>1995</v>
      </c>
      <c r="S2253" s="699" t="s">
        <v>2001</v>
      </c>
      <c r="T2253" s="181"/>
      <c r="U2253" s="181"/>
      <c r="AC2253" s="361" t="str">
        <f t="shared" si="38"/>
        <v>２３検査結果（非常用の照明装置）別記第三号-5　電源別置形の蓄電池-5（3）-改善（予定）年月-月</v>
      </c>
      <c r="AL2253" s="392" t="s">
        <v>2980</v>
      </c>
    </row>
    <row r="2254" spans="5:38" x14ac:dyDescent="0.15">
      <c r="E2254" s="1121">
        <f>'4_入力シート【検査結果表】非常用の照明装置'!$CS$49</f>
        <v>0</v>
      </c>
      <c r="J2254" s="699" t="s">
        <v>2164</v>
      </c>
      <c r="K2254" s="699" t="s">
        <v>2165</v>
      </c>
      <c r="L2254" s="852" t="s">
        <v>92</v>
      </c>
      <c r="M2254" s="699" t="s">
        <v>2170</v>
      </c>
      <c r="N2254" s="852" t="s">
        <v>1995</v>
      </c>
      <c r="O2254" s="699" t="s">
        <v>2173</v>
      </c>
      <c r="P2254" s="852" t="s">
        <v>1995</v>
      </c>
      <c r="Q2254" s="699" t="s">
        <v>1999</v>
      </c>
      <c r="R2254" s="852" t="s">
        <v>1995</v>
      </c>
      <c r="S2254" s="699" t="s">
        <v>2002</v>
      </c>
      <c r="T2254" s="181"/>
      <c r="U2254" s="181"/>
      <c r="AC2254" s="361" t="str">
        <f t="shared" si="38"/>
        <v>２３検査結果（非常用の照明装置）別記第三号-5　電源別置形の蓄電池-5（3）-改善（予定）年月-状況</v>
      </c>
      <c r="AL2254" s="392" t="s">
        <v>2981</v>
      </c>
    </row>
    <row r="2255" spans="5:38" x14ac:dyDescent="0.15">
      <c r="E2255" s="1121">
        <f>'4_入力シート【検査結果表】非常用の照明装置'!$AZ$50</f>
        <v>0</v>
      </c>
      <c r="J2255" s="699" t="s">
        <v>2164</v>
      </c>
      <c r="K2255" s="699" t="s">
        <v>2165</v>
      </c>
      <c r="L2255" s="852" t="s">
        <v>92</v>
      </c>
      <c r="M2255" s="699" t="s">
        <v>2170</v>
      </c>
      <c r="N2255" s="852" t="s">
        <v>1995</v>
      </c>
      <c r="O2255" s="699" t="s">
        <v>2174</v>
      </c>
      <c r="P2255" s="852" t="s">
        <v>1995</v>
      </c>
      <c r="Q2255" s="699" t="s">
        <v>3514</v>
      </c>
      <c r="R2255" s="699"/>
      <c r="S2255" s="699"/>
      <c r="T2255" s="181"/>
      <c r="U2255" s="181"/>
      <c r="AC2255" s="361" t="str">
        <f t="shared" si="38"/>
        <v>２３検査結果（非常用の照明装置）別記第三号-5　電源別置形の蓄電池-5（4）-検査結果</v>
      </c>
      <c r="AL2255" s="392" t="s">
        <v>3804</v>
      </c>
    </row>
    <row r="2256" spans="5:38" x14ac:dyDescent="0.15">
      <c r="E2256" s="1121">
        <f>'4_入力シート【検査結果表】非常用の照明装置'!$BL$50</f>
        <v>0</v>
      </c>
      <c r="J2256" s="699" t="s">
        <v>2164</v>
      </c>
      <c r="K2256" s="699" t="s">
        <v>2165</v>
      </c>
      <c r="L2256" s="852" t="s">
        <v>92</v>
      </c>
      <c r="M2256" s="699" t="s">
        <v>2170</v>
      </c>
      <c r="N2256" s="852" t="s">
        <v>1995</v>
      </c>
      <c r="O2256" s="699" t="s">
        <v>2174</v>
      </c>
      <c r="P2256" s="852" t="s">
        <v>1995</v>
      </c>
      <c r="Q2256" s="699" t="s">
        <v>1996</v>
      </c>
      <c r="R2256" s="699"/>
      <c r="S2256" s="699"/>
      <c r="T2256" s="181"/>
      <c r="U2256" s="181"/>
      <c r="AC2256" s="361" t="str">
        <f t="shared" si="38"/>
        <v>２３検査結果（非常用の照明装置）別記第三号-5　電源別置形の蓄電池-5（4）-検査者番号</v>
      </c>
      <c r="AL2256" s="392" t="s">
        <v>2982</v>
      </c>
    </row>
    <row r="2257" spans="5:38" x14ac:dyDescent="0.15">
      <c r="E2257" s="1121">
        <f>'4_入力シート【検査結果表】非常用の照明装置'!$BN$50</f>
        <v>0</v>
      </c>
      <c r="J2257" s="699" t="s">
        <v>2164</v>
      </c>
      <c r="K2257" s="699" t="s">
        <v>2165</v>
      </c>
      <c r="L2257" s="852" t="s">
        <v>92</v>
      </c>
      <c r="M2257" s="699" t="s">
        <v>2170</v>
      </c>
      <c r="N2257" s="852" t="s">
        <v>1995</v>
      </c>
      <c r="O2257" s="699" t="s">
        <v>2174</v>
      </c>
      <c r="P2257" s="852" t="s">
        <v>1995</v>
      </c>
      <c r="Q2257" s="699" t="s">
        <v>1997</v>
      </c>
      <c r="R2257" s="699"/>
      <c r="S2257" s="699"/>
      <c r="T2257" s="181"/>
      <c r="U2257" s="181"/>
      <c r="AC2257" s="361" t="str">
        <f t="shared" si="38"/>
        <v>２３検査結果（非常用の照明装置）別記第三号-5　電源別置形の蓄電池-5（4）-指摘の具体的内容等</v>
      </c>
      <c r="AL2257" s="392" t="s">
        <v>2983</v>
      </c>
    </row>
    <row r="2258" spans="5:38" x14ac:dyDescent="0.15">
      <c r="E2258" s="1121">
        <f>'4_入力シート【検査結果表】非常用の照明装置'!$BX$50</f>
        <v>0</v>
      </c>
      <c r="J2258" s="699" t="s">
        <v>2164</v>
      </c>
      <c r="K2258" s="699" t="s">
        <v>2165</v>
      </c>
      <c r="L2258" s="852" t="s">
        <v>92</v>
      </c>
      <c r="M2258" s="699" t="s">
        <v>2170</v>
      </c>
      <c r="N2258" s="852" t="s">
        <v>1995</v>
      </c>
      <c r="O2258" s="699" t="s">
        <v>2174</v>
      </c>
      <c r="P2258" s="852" t="s">
        <v>1995</v>
      </c>
      <c r="Q2258" s="699" t="s">
        <v>1998</v>
      </c>
      <c r="R2258" s="699"/>
      <c r="S2258" s="699"/>
      <c r="T2258" s="181"/>
      <c r="U2258" s="181"/>
      <c r="AC2258" s="361" t="str">
        <f t="shared" si="38"/>
        <v>２３検査結果（非常用の照明装置）別記第三号-5　電源別置形の蓄電池-5（4）-改善策の具体的内容等</v>
      </c>
      <c r="AL2258" s="392" t="s">
        <v>2984</v>
      </c>
    </row>
    <row r="2259" spans="5:38" x14ac:dyDescent="0.15">
      <c r="E2259" s="1121">
        <f>'4_入力シート【検査結果表】非常用の照明装置'!$CM$50</f>
        <v>0</v>
      </c>
      <c r="J2259" s="699" t="s">
        <v>2164</v>
      </c>
      <c r="K2259" s="699" t="s">
        <v>2165</v>
      </c>
      <c r="L2259" s="852" t="s">
        <v>92</v>
      </c>
      <c r="M2259" s="699" t="s">
        <v>2170</v>
      </c>
      <c r="N2259" s="852" t="s">
        <v>1995</v>
      </c>
      <c r="O2259" s="699" t="s">
        <v>2174</v>
      </c>
      <c r="P2259" s="852" t="s">
        <v>1995</v>
      </c>
      <c r="Q2259" s="699" t="s">
        <v>1999</v>
      </c>
      <c r="R2259" s="852" t="s">
        <v>1995</v>
      </c>
      <c r="S2259" s="699" t="s">
        <v>2000</v>
      </c>
      <c r="T2259" s="181"/>
      <c r="U2259" s="181"/>
      <c r="AC2259" s="361" t="str">
        <f t="shared" si="38"/>
        <v>２３検査結果（非常用の照明装置）別記第三号-5　電源別置形の蓄電池-5（4）-改善（予定）年月-年（令和）</v>
      </c>
      <c r="AL2259" s="392" t="s">
        <v>2985</v>
      </c>
    </row>
    <row r="2260" spans="5:38" x14ac:dyDescent="0.15">
      <c r="E2260" s="1121">
        <f>'4_入力シート【検査結果表】非常用の照明装置'!$CP$50</f>
        <v>0</v>
      </c>
      <c r="J2260" s="699" t="s">
        <v>2164</v>
      </c>
      <c r="K2260" s="699" t="s">
        <v>2165</v>
      </c>
      <c r="L2260" s="852" t="s">
        <v>92</v>
      </c>
      <c r="M2260" s="699" t="s">
        <v>2170</v>
      </c>
      <c r="N2260" s="852" t="s">
        <v>1995</v>
      </c>
      <c r="O2260" s="699" t="s">
        <v>2174</v>
      </c>
      <c r="P2260" s="852" t="s">
        <v>1995</v>
      </c>
      <c r="Q2260" s="699" t="s">
        <v>1999</v>
      </c>
      <c r="R2260" s="852" t="s">
        <v>1995</v>
      </c>
      <c r="S2260" s="699" t="s">
        <v>2001</v>
      </c>
      <c r="T2260" s="181"/>
      <c r="U2260" s="181"/>
      <c r="AC2260" s="361" t="str">
        <f t="shared" si="38"/>
        <v>２３検査結果（非常用の照明装置）別記第三号-5　電源別置形の蓄電池-5（4）-改善（予定）年月-月</v>
      </c>
      <c r="AL2260" s="392" t="s">
        <v>2986</v>
      </c>
    </row>
    <row r="2261" spans="5:38" x14ac:dyDescent="0.15">
      <c r="E2261" s="1121">
        <f>'4_入力シート【検査結果表】非常用の照明装置'!$CS$50</f>
        <v>0</v>
      </c>
      <c r="J2261" s="699" t="s">
        <v>2164</v>
      </c>
      <c r="K2261" s="699" t="s">
        <v>2165</v>
      </c>
      <c r="L2261" s="852" t="s">
        <v>92</v>
      </c>
      <c r="M2261" s="699" t="s">
        <v>2170</v>
      </c>
      <c r="N2261" s="852" t="s">
        <v>1995</v>
      </c>
      <c r="O2261" s="699" t="s">
        <v>2174</v>
      </c>
      <c r="P2261" s="852" t="s">
        <v>1995</v>
      </c>
      <c r="Q2261" s="699" t="s">
        <v>1999</v>
      </c>
      <c r="R2261" s="852" t="s">
        <v>1995</v>
      </c>
      <c r="S2261" s="699" t="s">
        <v>2002</v>
      </c>
      <c r="T2261" s="181"/>
      <c r="U2261" s="181"/>
      <c r="AC2261" s="361" t="str">
        <f t="shared" si="38"/>
        <v>２３検査結果（非常用の照明装置）別記第三号-5　電源別置形の蓄電池-5（4）-改善（予定）年月-状況</v>
      </c>
      <c r="AL2261" s="392" t="s">
        <v>2987</v>
      </c>
    </row>
    <row r="2262" spans="5:38" x14ac:dyDescent="0.15">
      <c r="E2262" s="1121">
        <f>'4_入力シート【検査結果表】非常用の照明装置'!$AZ$51</f>
        <v>0</v>
      </c>
      <c r="J2262" s="699" t="s">
        <v>2164</v>
      </c>
      <c r="K2262" s="699" t="s">
        <v>2165</v>
      </c>
      <c r="L2262" s="852" t="s">
        <v>92</v>
      </c>
      <c r="M2262" s="699" t="s">
        <v>2170</v>
      </c>
      <c r="N2262" s="852" t="s">
        <v>1995</v>
      </c>
      <c r="O2262" s="699" t="s">
        <v>2175</v>
      </c>
      <c r="P2262" s="852" t="s">
        <v>1995</v>
      </c>
      <c r="Q2262" s="699" t="s">
        <v>3514</v>
      </c>
      <c r="R2262" s="699"/>
      <c r="S2262" s="699"/>
      <c r="T2262" s="181"/>
      <c r="U2262" s="181"/>
      <c r="AC2262" s="361" t="str">
        <f t="shared" si="38"/>
        <v>２３検査結果（非常用の照明装置）別記第三号-5　電源別置形の蓄電池-5（5）-検査結果</v>
      </c>
      <c r="AL2262" s="392" t="s">
        <v>3805</v>
      </c>
    </row>
    <row r="2263" spans="5:38" x14ac:dyDescent="0.15">
      <c r="E2263" s="1121">
        <f>'4_入力シート【検査結果表】非常用の照明装置'!$BL$51</f>
        <v>0</v>
      </c>
      <c r="J2263" s="699" t="s">
        <v>2164</v>
      </c>
      <c r="K2263" s="699" t="s">
        <v>2165</v>
      </c>
      <c r="L2263" s="852" t="s">
        <v>92</v>
      </c>
      <c r="M2263" s="699" t="s">
        <v>2170</v>
      </c>
      <c r="N2263" s="852" t="s">
        <v>1995</v>
      </c>
      <c r="O2263" s="699" t="s">
        <v>2175</v>
      </c>
      <c r="P2263" s="852" t="s">
        <v>1995</v>
      </c>
      <c r="Q2263" s="699" t="s">
        <v>1996</v>
      </c>
      <c r="R2263" s="699"/>
      <c r="S2263" s="699"/>
      <c r="T2263" s="181"/>
      <c r="U2263" s="181"/>
      <c r="AC2263" s="361" t="str">
        <f t="shared" si="38"/>
        <v>２３検査結果（非常用の照明装置）別記第三号-5　電源別置形の蓄電池-5（5）-検査者番号</v>
      </c>
      <c r="AL2263" s="392" t="s">
        <v>2988</v>
      </c>
    </row>
    <row r="2264" spans="5:38" x14ac:dyDescent="0.15">
      <c r="E2264" s="1121">
        <f>'4_入力シート【検査結果表】非常用の照明装置'!$BN$51</f>
        <v>0</v>
      </c>
      <c r="J2264" s="699" t="s">
        <v>2164</v>
      </c>
      <c r="K2264" s="699" t="s">
        <v>2165</v>
      </c>
      <c r="L2264" s="852" t="s">
        <v>92</v>
      </c>
      <c r="M2264" s="699" t="s">
        <v>2170</v>
      </c>
      <c r="N2264" s="852" t="s">
        <v>1995</v>
      </c>
      <c r="O2264" s="699" t="s">
        <v>2175</v>
      </c>
      <c r="P2264" s="852" t="s">
        <v>1995</v>
      </c>
      <c r="Q2264" s="699" t="s">
        <v>1997</v>
      </c>
      <c r="R2264" s="699"/>
      <c r="S2264" s="699"/>
      <c r="T2264" s="181"/>
      <c r="U2264" s="181"/>
      <c r="AC2264" s="361" t="str">
        <f t="shared" si="38"/>
        <v>２３検査結果（非常用の照明装置）別記第三号-5　電源別置形の蓄電池-5（5）-指摘の具体的内容等</v>
      </c>
      <c r="AL2264" s="392" t="s">
        <v>2989</v>
      </c>
    </row>
    <row r="2265" spans="5:38" x14ac:dyDescent="0.15">
      <c r="E2265" s="1121">
        <f>'4_入力シート【検査結果表】非常用の照明装置'!$BX$51</f>
        <v>0</v>
      </c>
      <c r="J2265" s="699" t="s">
        <v>2164</v>
      </c>
      <c r="K2265" s="699" t="s">
        <v>2165</v>
      </c>
      <c r="L2265" s="852" t="s">
        <v>92</v>
      </c>
      <c r="M2265" s="699" t="s">
        <v>2170</v>
      </c>
      <c r="N2265" s="852" t="s">
        <v>1995</v>
      </c>
      <c r="O2265" s="699" t="s">
        <v>2175</v>
      </c>
      <c r="P2265" s="852" t="s">
        <v>1995</v>
      </c>
      <c r="Q2265" s="699" t="s">
        <v>1998</v>
      </c>
      <c r="R2265" s="699"/>
      <c r="S2265" s="699"/>
      <c r="T2265" s="181"/>
      <c r="U2265" s="181"/>
      <c r="AC2265" s="361" t="str">
        <f t="shared" si="38"/>
        <v>２３検査結果（非常用の照明装置）別記第三号-5　電源別置形の蓄電池-5（5）-改善策の具体的内容等</v>
      </c>
      <c r="AL2265" s="392" t="s">
        <v>2990</v>
      </c>
    </row>
    <row r="2266" spans="5:38" x14ac:dyDescent="0.15">
      <c r="E2266" s="1121">
        <f>'4_入力シート【検査結果表】非常用の照明装置'!$CM$51</f>
        <v>0</v>
      </c>
      <c r="J2266" s="699" t="s">
        <v>2164</v>
      </c>
      <c r="K2266" s="699" t="s">
        <v>2165</v>
      </c>
      <c r="L2266" s="852" t="s">
        <v>92</v>
      </c>
      <c r="M2266" s="699" t="s">
        <v>2170</v>
      </c>
      <c r="N2266" s="852" t="s">
        <v>1995</v>
      </c>
      <c r="O2266" s="699" t="s">
        <v>2175</v>
      </c>
      <c r="P2266" s="852" t="s">
        <v>1995</v>
      </c>
      <c r="Q2266" s="699" t="s">
        <v>1999</v>
      </c>
      <c r="R2266" s="852" t="s">
        <v>1995</v>
      </c>
      <c r="S2266" s="699" t="s">
        <v>2000</v>
      </c>
      <c r="T2266" s="181"/>
      <c r="U2266" s="181"/>
      <c r="AC2266" s="361" t="str">
        <f t="shared" si="38"/>
        <v>２３検査結果（非常用の照明装置）別記第三号-5　電源別置形の蓄電池-5（5）-改善（予定）年月-年（令和）</v>
      </c>
      <c r="AL2266" s="392" t="s">
        <v>2991</v>
      </c>
    </row>
    <row r="2267" spans="5:38" x14ac:dyDescent="0.15">
      <c r="E2267" s="1121">
        <f>'4_入力シート【検査結果表】非常用の照明装置'!$CP$51</f>
        <v>0</v>
      </c>
      <c r="J2267" s="699" t="s">
        <v>2164</v>
      </c>
      <c r="K2267" s="699" t="s">
        <v>2165</v>
      </c>
      <c r="L2267" s="852" t="s">
        <v>92</v>
      </c>
      <c r="M2267" s="699" t="s">
        <v>2170</v>
      </c>
      <c r="N2267" s="852" t="s">
        <v>1995</v>
      </c>
      <c r="O2267" s="699" t="s">
        <v>2175</v>
      </c>
      <c r="P2267" s="852" t="s">
        <v>1995</v>
      </c>
      <c r="Q2267" s="699" t="s">
        <v>1999</v>
      </c>
      <c r="R2267" s="852" t="s">
        <v>1995</v>
      </c>
      <c r="S2267" s="699" t="s">
        <v>2001</v>
      </c>
      <c r="T2267" s="181"/>
      <c r="U2267" s="181"/>
      <c r="AC2267" s="361" t="str">
        <f t="shared" si="38"/>
        <v>２３検査結果（非常用の照明装置）別記第三号-5　電源別置形の蓄電池-5（5）-改善（予定）年月-月</v>
      </c>
      <c r="AL2267" s="392" t="s">
        <v>2992</v>
      </c>
    </row>
    <row r="2268" spans="5:38" x14ac:dyDescent="0.15">
      <c r="E2268" s="1121">
        <f>'4_入力シート【検査結果表】非常用の照明装置'!$CS$51</f>
        <v>0</v>
      </c>
      <c r="J2268" s="699" t="s">
        <v>2164</v>
      </c>
      <c r="K2268" s="699" t="s">
        <v>2165</v>
      </c>
      <c r="L2268" s="852" t="s">
        <v>92</v>
      </c>
      <c r="M2268" s="699" t="s">
        <v>2170</v>
      </c>
      <c r="N2268" s="852" t="s">
        <v>1995</v>
      </c>
      <c r="O2268" s="699" t="s">
        <v>2175</v>
      </c>
      <c r="P2268" s="852" t="s">
        <v>1995</v>
      </c>
      <c r="Q2268" s="699" t="s">
        <v>1999</v>
      </c>
      <c r="R2268" s="852" t="s">
        <v>1995</v>
      </c>
      <c r="S2268" s="699" t="s">
        <v>2002</v>
      </c>
      <c r="T2268" s="181"/>
      <c r="U2268" s="181"/>
      <c r="AC2268" s="361" t="str">
        <f t="shared" si="38"/>
        <v>２３検査結果（非常用の照明装置）別記第三号-5　電源別置形の蓄電池-5（5）-改善（予定）年月-状況</v>
      </c>
      <c r="AL2268" s="392" t="s">
        <v>2993</v>
      </c>
    </row>
    <row r="2269" spans="5:38" x14ac:dyDescent="0.15">
      <c r="E2269" s="1121">
        <f>'4_入力シート【検査結果表】非常用の照明装置'!$AZ$52</f>
        <v>0</v>
      </c>
      <c r="J2269" s="699" t="s">
        <v>2164</v>
      </c>
      <c r="K2269" s="699" t="s">
        <v>2165</v>
      </c>
      <c r="L2269" s="852" t="s">
        <v>92</v>
      </c>
      <c r="M2269" s="699" t="s">
        <v>2170</v>
      </c>
      <c r="N2269" s="852" t="s">
        <v>1995</v>
      </c>
      <c r="O2269" s="699" t="s">
        <v>2176</v>
      </c>
      <c r="P2269" s="852" t="s">
        <v>1995</v>
      </c>
      <c r="Q2269" s="699" t="s">
        <v>3514</v>
      </c>
      <c r="R2269" s="699"/>
      <c r="S2269" s="699"/>
      <c r="T2269" s="181"/>
      <c r="U2269" s="181"/>
      <c r="AC2269" s="361" t="str">
        <f t="shared" si="38"/>
        <v>２３検査結果（非常用の照明装置）別記第三号-5　電源別置形の蓄電池-5（6）-検査結果</v>
      </c>
      <c r="AL2269" s="392" t="s">
        <v>3806</v>
      </c>
    </row>
    <row r="2270" spans="5:38" x14ac:dyDescent="0.15">
      <c r="E2270" s="1121">
        <f>'4_入力シート【検査結果表】非常用の照明装置'!$BL$52</f>
        <v>0</v>
      </c>
      <c r="J2270" s="699" t="s">
        <v>2164</v>
      </c>
      <c r="K2270" s="699" t="s">
        <v>2165</v>
      </c>
      <c r="L2270" s="852" t="s">
        <v>92</v>
      </c>
      <c r="M2270" s="699" t="s">
        <v>2170</v>
      </c>
      <c r="N2270" s="852" t="s">
        <v>1995</v>
      </c>
      <c r="O2270" s="699" t="s">
        <v>2176</v>
      </c>
      <c r="P2270" s="852" t="s">
        <v>1995</v>
      </c>
      <c r="Q2270" s="699" t="s">
        <v>1996</v>
      </c>
      <c r="R2270" s="699"/>
      <c r="S2270" s="699"/>
      <c r="T2270" s="181"/>
      <c r="U2270" s="181"/>
      <c r="AC2270" s="361" t="str">
        <f t="shared" si="38"/>
        <v>２３検査結果（非常用の照明装置）別記第三号-5　電源別置形の蓄電池-5（6）-検査者番号</v>
      </c>
      <c r="AL2270" s="392" t="s">
        <v>2994</v>
      </c>
    </row>
    <row r="2271" spans="5:38" x14ac:dyDescent="0.15">
      <c r="E2271" s="1121">
        <f>'4_入力シート【検査結果表】非常用の照明装置'!$BN$52</f>
        <v>0</v>
      </c>
      <c r="J2271" s="699" t="s">
        <v>2164</v>
      </c>
      <c r="K2271" s="699" t="s">
        <v>2165</v>
      </c>
      <c r="L2271" s="852" t="s">
        <v>92</v>
      </c>
      <c r="M2271" s="699" t="s">
        <v>2170</v>
      </c>
      <c r="N2271" s="852" t="s">
        <v>1995</v>
      </c>
      <c r="O2271" s="699" t="s">
        <v>2176</v>
      </c>
      <c r="P2271" s="852" t="s">
        <v>1995</v>
      </c>
      <c r="Q2271" s="699" t="s">
        <v>1997</v>
      </c>
      <c r="R2271" s="699"/>
      <c r="S2271" s="699"/>
      <c r="T2271" s="181"/>
      <c r="U2271" s="181"/>
      <c r="AC2271" s="361" t="str">
        <f t="shared" si="38"/>
        <v>２３検査結果（非常用の照明装置）別記第三号-5　電源別置形の蓄電池-5（6）-指摘の具体的内容等</v>
      </c>
      <c r="AL2271" s="392" t="s">
        <v>2995</v>
      </c>
    </row>
    <row r="2272" spans="5:38" x14ac:dyDescent="0.15">
      <c r="E2272" s="1121">
        <f>'4_入力シート【検査結果表】非常用の照明装置'!$BX$52</f>
        <v>0</v>
      </c>
      <c r="J2272" s="699" t="s">
        <v>2164</v>
      </c>
      <c r="K2272" s="699" t="s">
        <v>2165</v>
      </c>
      <c r="L2272" s="852" t="s">
        <v>92</v>
      </c>
      <c r="M2272" s="699" t="s">
        <v>2170</v>
      </c>
      <c r="N2272" s="852" t="s">
        <v>1995</v>
      </c>
      <c r="O2272" s="699" t="s">
        <v>2176</v>
      </c>
      <c r="P2272" s="852" t="s">
        <v>1995</v>
      </c>
      <c r="Q2272" s="699" t="s">
        <v>1998</v>
      </c>
      <c r="R2272" s="699"/>
      <c r="S2272" s="699"/>
      <c r="T2272" s="181"/>
      <c r="U2272" s="181"/>
      <c r="AC2272" s="361" t="str">
        <f t="shared" ref="AC2272:AC2335" si="39">CONCATENATE(J2272,K2272,L2272,M2272,N2272,O2272,P2272,Q2272,R2272,S2272,T2272,U2272)</f>
        <v>２３検査結果（非常用の照明装置）別記第三号-5　電源別置形の蓄電池-5（6）-改善策の具体的内容等</v>
      </c>
      <c r="AL2272" s="392" t="s">
        <v>2996</v>
      </c>
    </row>
    <row r="2273" spans="5:38" x14ac:dyDescent="0.15">
      <c r="E2273" s="1121">
        <f>'4_入力シート【検査結果表】非常用の照明装置'!$CM$52</f>
        <v>0</v>
      </c>
      <c r="J2273" s="699" t="s">
        <v>2164</v>
      </c>
      <c r="K2273" s="699" t="s">
        <v>2165</v>
      </c>
      <c r="L2273" s="852" t="s">
        <v>92</v>
      </c>
      <c r="M2273" s="699" t="s">
        <v>2170</v>
      </c>
      <c r="N2273" s="852" t="s">
        <v>1995</v>
      </c>
      <c r="O2273" s="699" t="s">
        <v>2176</v>
      </c>
      <c r="P2273" s="852" t="s">
        <v>1995</v>
      </c>
      <c r="Q2273" s="699" t="s">
        <v>1999</v>
      </c>
      <c r="R2273" s="852" t="s">
        <v>1995</v>
      </c>
      <c r="S2273" s="699" t="s">
        <v>2000</v>
      </c>
      <c r="T2273" s="181"/>
      <c r="U2273" s="181"/>
      <c r="AC2273" s="361" t="str">
        <f t="shared" si="39"/>
        <v>２３検査結果（非常用の照明装置）別記第三号-5　電源別置形の蓄電池-5（6）-改善（予定）年月-年（令和）</v>
      </c>
      <c r="AL2273" s="392" t="s">
        <v>2997</v>
      </c>
    </row>
    <row r="2274" spans="5:38" x14ac:dyDescent="0.15">
      <c r="E2274" s="1121">
        <f>'4_入力シート【検査結果表】非常用の照明装置'!$CP$52</f>
        <v>0</v>
      </c>
      <c r="J2274" s="699" t="s">
        <v>2164</v>
      </c>
      <c r="K2274" s="699" t="s">
        <v>2165</v>
      </c>
      <c r="L2274" s="852" t="s">
        <v>92</v>
      </c>
      <c r="M2274" s="699" t="s">
        <v>2170</v>
      </c>
      <c r="N2274" s="852" t="s">
        <v>1995</v>
      </c>
      <c r="O2274" s="699" t="s">
        <v>2176</v>
      </c>
      <c r="P2274" s="852" t="s">
        <v>1995</v>
      </c>
      <c r="Q2274" s="699" t="s">
        <v>1999</v>
      </c>
      <c r="R2274" s="852" t="s">
        <v>1995</v>
      </c>
      <c r="S2274" s="699" t="s">
        <v>2001</v>
      </c>
      <c r="T2274" s="181"/>
      <c r="U2274" s="181"/>
      <c r="AC2274" s="361" t="str">
        <f t="shared" si="39"/>
        <v>２３検査結果（非常用の照明装置）別記第三号-5　電源別置形の蓄電池-5（6）-改善（予定）年月-月</v>
      </c>
      <c r="AL2274" s="392" t="s">
        <v>2998</v>
      </c>
    </row>
    <row r="2275" spans="5:38" x14ac:dyDescent="0.15">
      <c r="E2275" s="1121">
        <f>'4_入力シート【検査結果表】非常用の照明装置'!$CS$52</f>
        <v>0</v>
      </c>
      <c r="J2275" s="699" t="s">
        <v>2164</v>
      </c>
      <c r="K2275" s="699" t="s">
        <v>2165</v>
      </c>
      <c r="L2275" s="852" t="s">
        <v>92</v>
      </c>
      <c r="M2275" s="699" t="s">
        <v>2170</v>
      </c>
      <c r="N2275" s="852" t="s">
        <v>1995</v>
      </c>
      <c r="O2275" s="699" t="s">
        <v>2176</v>
      </c>
      <c r="P2275" s="852" t="s">
        <v>1995</v>
      </c>
      <c r="Q2275" s="699" t="s">
        <v>1999</v>
      </c>
      <c r="R2275" s="852" t="s">
        <v>1995</v>
      </c>
      <c r="S2275" s="699" t="s">
        <v>2002</v>
      </c>
      <c r="T2275" s="181"/>
      <c r="U2275" s="181"/>
      <c r="AC2275" s="361" t="str">
        <f t="shared" si="39"/>
        <v>２３検査結果（非常用の照明装置）別記第三号-5　電源別置形の蓄電池-5（6）-改善（予定）年月-状況</v>
      </c>
      <c r="AL2275" s="392" t="s">
        <v>2999</v>
      </c>
    </row>
    <row r="2276" spans="5:38" x14ac:dyDescent="0.15">
      <c r="E2276" s="1121">
        <f>'4_入力シート【検査結果表】非常用の照明装置'!$AZ$53</f>
        <v>0</v>
      </c>
      <c r="J2276" s="699" t="s">
        <v>2164</v>
      </c>
      <c r="K2276" s="699" t="s">
        <v>2165</v>
      </c>
      <c r="L2276" s="852" t="s">
        <v>92</v>
      </c>
      <c r="M2276" s="699" t="s">
        <v>2170</v>
      </c>
      <c r="N2276" s="852" t="s">
        <v>1995</v>
      </c>
      <c r="O2276" s="699" t="s">
        <v>2177</v>
      </c>
      <c r="P2276" s="852" t="s">
        <v>1995</v>
      </c>
      <c r="Q2276" s="699" t="s">
        <v>3514</v>
      </c>
      <c r="R2276" s="699"/>
      <c r="S2276" s="699"/>
      <c r="T2276" s="181"/>
      <c r="U2276" s="181"/>
      <c r="AC2276" s="361" t="str">
        <f t="shared" si="39"/>
        <v>２３検査結果（非常用の照明装置）別記第三号-5　電源別置形の蓄電池-5（7）-検査結果</v>
      </c>
      <c r="AL2276" s="392" t="s">
        <v>3807</v>
      </c>
    </row>
    <row r="2277" spans="5:38" x14ac:dyDescent="0.15">
      <c r="E2277" s="1121">
        <f>'4_入力シート【検査結果表】非常用の照明装置'!$BL$53</f>
        <v>0</v>
      </c>
      <c r="J2277" s="699" t="s">
        <v>2164</v>
      </c>
      <c r="K2277" s="699" t="s">
        <v>2165</v>
      </c>
      <c r="L2277" s="852" t="s">
        <v>92</v>
      </c>
      <c r="M2277" s="699" t="s">
        <v>2170</v>
      </c>
      <c r="N2277" s="852" t="s">
        <v>1995</v>
      </c>
      <c r="O2277" s="699" t="s">
        <v>2177</v>
      </c>
      <c r="P2277" s="852" t="s">
        <v>1995</v>
      </c>
      <c r="Q2277" s="699" t="s">
        <v>1996</v>
      </c>
      <c r="R2277" s="699"/>
      <c r="S2277" s="699"/>
      <c r="T2277" s="181"/>
      <c r="U2277" s="181"/>
      <c r="AC2277" s="361" t="str">
        <f t="shared" si="39"/>
        <v>２３検査結果（非常用の照明装置）別記第三号-5　電源別置形の蓄電池-5（7）-検査者番号</v>
      </c>
      <c r="AL2277" s="392" t="s">
        <v>3000</v>
      </c>
    </row>
    <row r="2278" spans="5:38" x14ac:dyDescent="0.15">
      <c r="E2278" s="1121">
        <f>'4_入力シート【検査結果表】非常用の照明装置'!$BN$53</f>
        <v>0</v>
      </c>
      <c r="J2278" s="699" t="s">
        <v>2164</v>
      </c>
      <c r="K2278" s="699" t="s">
        <v>2165</v>
      </c>
      <c r="L2278" s="852" t="s">
        <v>92</v>
      </c>
      <c r="M2278" s="699" t="s">
        <v>2170</v>
      </c>
      <c r="N2278" s="852" t="s">
        <v>1995</v>
      </c>
      <c r="O2278" s="699" t="s">
        <v>2177</v>
      </c>
      <c r="P2278" s="852" t="s">
        <v>1995</v>
      </c>
      <c r="Q2278" s="699" t="s">
        <v>1997</v>
      </c>
      <c r="R2278" s="699"/>
      <c r="S2278" s="699"/>
      <c r="T2278" s="181"/>
      <c r="U2278" s="181"/>
      <c r="AC2278" s="361" t="str">
        <f t="shared" si="39"/>
        <v>２３検査結果（非常用の照明装置）別記第三号-5　電源別置形の蓄電池-5（7）-指摘の具体的内容等</v>
      </c>
      <c r="AL2278" s="392" t="s">
        <v>3001</v>
      </c>
    </row>
    <row r="2279" spans="5:38" x14ac:dyDescent="0.15">
      <c r="E2279" s="1121">
        <f>'4_入力シート【検査結果表】非常用の照明装置'!$BX$53</f>
        <v>0</v>
      </c>
      <c r="J2279" s="699" t="s">
        <v>2164</v>
      </c>
      <c r="K2279" s="699" t="s">
        <v>2165</v>
      </c>
      <c r="L2279" s="852" t="s">
        <v>92</v>
      </c>
      <c r="M2279" s="699" t="s">
        <v>2170</v>
      </c>
      <c r="N2279" s="852" t="s">
        <v>1995</v>
      </c>
      <c r="O2279" s="699" t="s">
        <v>2177</v>
      </c>
      <c r="P2279" s="852" t="s">
        <v>1995</v>
      </c>
      <c r="Q2279" s="699" t="s">
        <v>1998</v>
      </c>
      <c r="R2279" s="699"/>
      <c r="S2279" s="699"/>
      <c r="T2279" s="181"/>
      <c r="U2279" s="181"/>
      <c r="AC2279" s="361" t="str">
        <f t="shared" si="39"/>
        <v>２３検査結果（非常用の照明装置）別記第三号-5　電源別置形の蓄電池-5（7）-改善策の具体的内容等</v>
      </c>
      <c r="AL2279" s="392" t="s">
        <v>3002</v>
      </c>
    </row>
    <row r="2280" spans="5:38" x14ac:dyDescent="0.15">
      <c r="E2280" s="1121">
        <f>'4_入力シート【検査結果表】非常用の照明装置'!$CM$53</f>
        <v>0</v>
      </c>
      <c r="J2280" s="699" t="s">
        <v>2164</v>
      </c>
      <c r="K2280" s="699" t="s">
        <v>2165</v>
      </c>
      <c r="L2280" s="852" t="s">
        <v>92</v>
      </c>
      <c r="M2280" s="699" t="s">
        <v>2170</v>
      </c>
      <c r="N2280" s="852" t="s">
        <v>1995</v>
      </c>
      <c r="O2280" s="699" t="s">
        <v>2177</v>
      </c>
      <c r="P2280" s="852" t="s">
        <v>1995</v>
      </c>
      <c r="Q2280" s="699" t="s">
        <v>1999</v>
      </c>
      <c r="R2280" s="852" t="s">
        <v>1995</v>
      </c>
      <c r="S2280" s="699" t="s">
        <v>2000</v>
      </c>
      <c r="T2280" s="181"/>
      <c r="U2280" s="181"/>
      <c r="AC2280" s="361" t="str">
        <f t="shared" si="39"/>
        <v>２３検査結果（非常用の照明装置）別記第三号-5　電源別置形の蓄電池-5（7）-改善（予定）年月-年（令和）</v>
      </c>
      <c r="AL2280" s="392" t="s">
        <v>3003</v>
      </c>
    </row>
    <row r="2281" spans="5:38" x14ac:dyDescent="0.15">
      <c r="E2281" s="1121">
        <f>'4_入力シート【検査結果表】非常用の照明装置'!$CP$53</f>
        <v>0</v>
      </c>
      <c r="J2281" s="699" t="s">
        <v>2164</v>
      </c>
      <c r="K2281" s="699" t="s">
        <v>2165</v>
      </c>
      <c r="L2281" s="852" t="s">
        <v>92</v>
      </c>
      <c r="M2281" s="699" t="s">
        <v>2170</v>
      </c>
      <c r="N2281" s="852" t="s">
        <v>1995</v>
      </c>
      <c r="O2281" s="699" t="s">
        <v>2177</v>
      </c>
      <c r="P2281" s="852" t="s">
        <v>1995</v>
      </c>
      <c r="Q2281" s="699" t="s">
        <v>1999</v>
      </c>
      <c r="R2281" s="852" t="s">
        <v>1995</v>
      </c>
      <c r="S2281" s="699" t="s">
        <v>2001</v>
      </c>
      <c r="T2281" s="181"/>
      <c r="U2281" s="181"/>
      <c r="AC2281" s="361" t="str">
        <f t="shared" si="39"/>
        <v>２３検査結果（非常用の照明装置）別記第三号-5　電源別置形の蓄電池-5（7）-改善（予定）年月-月</v>
      </c>
      <c r="AL2281" s="392" t="s">
        <v>3004</v>
      </c>
    </row>
    <row r="2282" spans="5:38" x14ac:dyDescent="0.15">
      <c r="E2282" s="1121">
        <f>'4_入力シート【検査結果表】非常用の照明装置'!$CS$53</f>
        <v>0</v>
      </c>
      <c r="J2282" s="699" t="s">
        <v>2164</v>
      </c>
      <c r="K2282" s="699" t="s">
        <v>2165</v>
      </c>
      <c r="L2282" s="852" t="s">
        <v>92</v>
      </c>
      <c r="M2282" s="699" t="s">
        <v>2170</v>
      </c>
      <c r="N2282" s="852" t="s">
        <v>1995</v>
      </c>
      <c r="O2282" s="699" t="s">
        <v>2177</v>
      </c>
      <c r="P2282" s="852" t="s">
        <v>1995</v>
      </c>
      <c r="Q2282" s="699" t="s">
        <v>1999</v>
      </c>
      <c r="R2282" s="852" t="s">
        <v>1995</v>
      </c>
      <c r="S2282" s="699" t="s">
        <v>2002</v>
      </c>
      <c r="T2282" s="181"/>
      <c r="U2282" s="181"/>
      <c r="AC2282" s="361" t="str">
        <f t="shared" si="39"/>
        <v>２３検査結果（非常用の照明装置）別記第三号-5　電源別置形の蓄電池-5（7）-改善（予定）年月-状況</v>
      </c>
      <c r="AL2282" s="392" t="s">
        <v>3005</v>
      </c>
    </row>
    <row r="2283" spans="5:38" x14ac:dyDescent="0.15">
      <c r="E2283" s="1121">
        <f>'4_入力シート【検査結果表】非常用の照明装置'!$AZ$54</f>
        <v>0</v>
      </c>
      <c r="J2283" s="699" t="s">
        <v>2164</v>
      </c>
      <c r="K2283" s="699" t="s">
        <v>2165</v>
      </c>
      <c r="L2283" s="852" t="s">
        <v>92</v>
      </c>
      <c r="M2283" s="699" t="s">
        <v>2170</v>
      </c>
      <c r="N2283" s="852" t="s">
        <v>1995</v>
      </c>
      <c r="O2283" s="699" t="s">
        <v>2178</v>
      </c>
      <c r="P2283" s="852" t="s">
        <v>1995</v>
      </c>
      <c r="Q2283" s="699" t="s">
        <v>3514</v>
      </c>
      <c r="R2283" s="699"/>
      <c r="S2283" s="699"/>
      <c r="T2283" s="181"/>
      <c r="U2283" s="181"/>
      <c r="AC2283" s="361" t="str">
        <f t="shared" si="39"/>
        <v>２３検査結果（非常用の照明装置）別記第三号-5　電源別置形の蓄電池-5（8）-検査結果</v>
      </c>
      <c r="AL2283" s="392" t="s">
        <v>3808</v>
      </c>
    </row>
    <row r="2284" spans="5:38" x14ac:dyDescent="0.15">
      <c r="E2284" s="1121">
        <f>'4_入力シート【検査結果表】非常用の照明装置'!$BL$54</f>
        <v>0</v>
      </c>
      <c r="J2284" s="699" t="s">
        <v>2164</v>
      </c>
      <c r="K2284" s="699" t="s">
        <v>2165</v>
      </c>
      <c r="L2284" s="852" t="s">
        <v>92</v>
      </c>
      <c r="M2284" s="699" t="s">
        <v>2170</v>
      </c>
      <c r="N2284" s="852" t="s">
        <v>1995</v>
      </c>
      <c r="O2284" s="699" t="s">
        <v>2178</v>
      </c>
      <c r="P2284" s="852" t="s">
        <v>1995</v>
      </c>
      <c r="Q2284" s="699" t="s">
        <v>1996</v>
      </c>
      <c r="R2284" s="699"/>
      <c r="S2284" s="699"/>
      <c r="T2284" s="181"/>
      <c r="U2284" s="181"/>
      <c r="AC2284" s="361" t="str">
        <f t="shared" si="39"/>
        <v>２３検査結果（非常用の照明装置）別記第三号-5　電源別置形の蓄電池-5（8）-検査者番号</v>
      </c>
      <c r="AL2284" s="392" t="s">
        <v>3006</v>
      </c>
    </row>
    <row r="2285" spans="5:38" x14ac:dyDescent="0.15">
      <c r="E2285" s="1121">
        <f>'4_入力シート【検査結果表】非常用の照明装置'!$BN$54</f>
        <v>0</v>
      </c>
      <c r="J2285" s="699" t="s">
        <v>2164</v>
      </c>
      <c r="K2285" s="699" t="s">
        <v>2165</v>
      </c>
      <c r="L2285" s="852" t="s">
        <v>92</v>
      </c>
      <c r="M2285" s="699" t="s">
        <v>2170</v>
      </c>
      <c r="N2285" s="852" t="s">
        <v>1995</v>
      </c>
      <c r="O2285" s="699" t="s">
        <v>2178</v>
      </c>
      <c r="P2285" s="852" t="s">
        <v>1995</v>
      </c>
      <c r="Q2285" s="699" t="s">
        <v>1997</v>
      </c>
      <c r="R2285" s="699"/>
      <c r="S2285" s="699"/>
      <c r="T2285" s="181"/>
      <c r="U2285" s="181"/>
      <c r="AC2285" s="361" t="str">
        <f t="shared" si="39"/>
        <v>２３検査結果（非常用の照明装置）別記第三号-5　電源別置形の蓄電池-5（8）-指摘の具体的内容等</v>
      </c>
      <c r="AL2285" s="392" t="s">
        <v>3007</v>
      </c>
    </row>
    <row r="2286" spans="5:38" x14ac:dyDescent="0.15">
      <c r="E2286" s="1121">
        <f>'4_入力シート【検査結果表】非常用の照明装置'!$BX$54</f>
        <v>0</v>
      </c>
      <c r="J2286" s="699" t="s">
        <v>2164</v>
      </c>
      <c r="K2286" s="699" t="s">
        <v>2165</v>
      </c>
      <c r="L2286" s="852" t="s">
        <v>92</v>
      </c>
      <c r="M2286" s="699" t="s">
        <v>2170</v>
      </c>
      <c r="N2286" s="852" t="s">
        <v>1995</v>
      </c>
      <c r="O2286" s="699" t="s">
        <v>2178</v>
      </c>
      <c r="P2286" s="852" t="s">
        <v>1995</v>
      </c>
      <c r="Q2286" s="699" t="s">
        <v>1998</v>
      </c>
      <c r="R2286" s="699"/>
      <c r="S2286" s="699"/>
      <c r="T2286" s="181"/>
      <c r="U2286" s="181"/>
      <c r="AC2286" s="361" t="str">
        <f t="shared" si="39"/>
        <v>２３検査結果（非常用の照明装置）別記第三号-5　電源別置形の蓄電池-5（8）-改善策の具体的内容等</v>
      </c>
      <c r="AL2286" s="392" t="s">
        <v>3008</v>
      </c>
    </row>
    <row r="2287" spans="5:38" x14ac:dyDescent="0.15">
      <c r="E2287" s="1121">
        <f>'4_入力シート【検査結果表】非常用の照明装置'!$CM$54</f>
        <v>0</v>
      </c>
      <c r="J2287" s="699" t="s">
        <v>2164</v>
      </c>
      <c r="K2287" s="699" t="s">
        <v>2165</v>
      </c>
      <c r="L2287" s="852" t="s">
        <v>92</v>
      </c>
      <c r="M2287" s="699" t="s">
        <v>2170</v>
      </c>
      <c r="N2287" s="852" t="s">
        <v>1995</v>
      </c>
      <c r="O2287" s="699" t="s">
        <v>2178</v>
      </c>
      <c r="P2287" s="852" t="s">
        <v>1995</v>
      </c>
      <c r="Q2287" s="699" t="s">
        <v>1999</v>
      </c>
      <c r="R2287" s="852" t="s">
        <v>1995</v>
      </c>
      <c r="S2287" s="699" t="s">
        <v>2000</v>
      </c>
      <c r="T2287" s="181"/>
      <c r="U2287" s="181"/>
      <c r="AC2287" s="361" t="str">
        <f t="shared" si="39"/>
        <v>２３検査結果（非常用の照明装置）別記第三号-5　電源別置形の蓄電池-5（8）-改善（予定）年月-年（令和）</v>
      </c>
      <c r="AL2287" s="392" t="s">
        <v>3009</v>
      </c>
    </row>
    <row r="2288" spans="5:38" x14ac:dyDescent="0.15">
      <c r="E2288" s="1121">
        <f>'4_入力シート【検査結果表】非常用の照明装置'!$CP$54</f>
        <v>0</v>
      </c>
      <c r="J2288" s="699" t="s">
        <v>2164</v>
      </c>
      <c r="K2288" s="699" t="s">
        <v>2165</v>
      </c>
      <c r="L2288" s="852" t="s">
        <v>92</v>
      </c>
      <c r="M2288" s="699" t="s">
        <v>2170</v>
      </c>
      <c r="N2288" s="852" t="s">
        <v>1995</v>
      </c>
      <c r="O2288" s="699" t="s">
        <v>2178</v>
      </c>
      <c r="P2288" s="852" t="s">
        <v>1995</v>
      </c>
      <c r="Q2288" s="699" t="s">
        <v>1999</v>
      </c>
      <c r="R2288" s="852" t="s">
        <v>1995</v>
      </c>
      <c r="S2288" s="699" t="s">
        <v>2001</v>
      </c>
      <c r="T2288" s="181"/>
      <c r="U2288" s="181"/>
      <c r="AC2288" s="361" t="str">
        <f t="shared" si="39"/>
        <v>２３検査結果（非常用の照明装置）別記第三号-5　電源別置形の蓄電池-5（8）-改善（予定）年月-月</v>
      </c>
      <c r="AL2288" s="392" t="s">
        <v>3010</v>
      </c>
    </row>
    <row r="2289" spans="5:38" x14ac:dyDescent="0.15">
      <c r="E2289" s="1121">
        <f>'4_入力シート【検査結果表】非常用の照明装置'!$CS$54</f>
        <v>0</v>
      </c>
      <c r="J2289" s="699" t="s">
        <v>2164</v>
      </c>
      <c r="K2289" s="699" t="s">
        <v>2165</v>
      </c>
      <c r="L2289" s="852" t="s">
        <v>92</v>
      </c>
      <c r="M2289" s="699" t="s">
        <v>2170</v>
      </c>
      <c r="N2289" s="852" t="s">
        <v>1995</v>
      </c>
      <c r="O2289" s="699" t="s">
        <v>2178</v>
      </c>
      <c r="P2289" s="852" t="s">
        <v>1995</v>
      </c>
      <c r="Q2289" s="699" t="s">
        <v>1999</v>
      </c>
      <c r="R2289" s="852" t="s">
        <v>1995</v>
      </c>
      <c r="S2289" s="699" t="s">
        <v>2002</v>
      </c>
      <c r="T2289" s="181"/>
      <c r="U2289" s="181"/>
      <c r="AC2289" s="361" t="str">
        <f t="shared" si="39"/>
        <v>２３検査結果（非常用の照明装置）別記第三号-5　電源別置形の蓄電池-5（8）-改善（予定）年月-状況</v>
      </c>
      <c r="AL2289" s="392" t="s">
        <v>3011</v>
      </c>
    </row>
    <row r="2290" spans="5:38" x14ac:dyDescent="0.15">
      <c r="E2290" s="1121">
        <f>'4_入力シート【検査結果表】非常用の照明装置'!$AZ$59</f>
        <v>0</v>
      </c>
      <c r="J2290" s="699" t="s">
        <v>2164</v>
      </c>
      <c r="K2290" s="699" t="s">
        <v>2165</v>
      </c>
      <c r="L2290" s="852" t="s">
        <v>92</v>
      </c>
      <c r="M2290" s="699" t="s">
        <v>2179</v>
      </c>
      <c r="N2290" s="852" t="s">
        <v>1995</v>
      </c>
      <c r="O2290" s="699" t="s">
        <v>2180</v>
      </c>
      <c r="P2290" s="852" t="s">
        <v>1995</v>
      </c>
      <c r="Q2290" s="699" t="s">
        <v>3514</v>
      </c>
      <c r="R2290" s="699"/>
      <c r="S2290" s="699"/>
      <c r="T2290" s="181"/>
      <c r="U2290" s="181"/>
      <c r="AC2290" s="361" t="str">
        <f t="shared" si="39"/>
        <v>２３検査結果（非常用の照明装置）別記第三号-6　自家用発電装置-6（1）-検査結果</v>
      </c>
      <c r="AL2290" s="392" t="s">
        <v>3809</v>
      </c>
    </row>
    <row r="2291" spans="5:38" x14ac:dyDescent="0.15">
      <c r="E2291" s="1121">
        <f>'4_入力シート【検査結果表】非常用の照明装置'!$BL$59</f>
        <v>0</v>
      </c>
      <c r="J2291" s="699" t="s">
        <v>2164</v>
      </c>
      <c r="K2291" s="699" t="s">
        <v>2165</v>
      </c>
      <c r="L2291" s="852" t="s">
        <v>92</v>
      </c>
      <c r="M2291" s="699" t="s">
        <v>2179</v>
      </c>
      <c r="N2291" s="852" t="s">
        <v>1995</v>
      </c>
      <c r="O2291" s="699" t="s">
        <v>2180</v>
      </c>
      <c r="P2291" s="852" t="s">
        <v>1995</v>
      </c>
      <c r="Q2291" s="699" t="s">
        <v>1996</v>
      </c>
      <c r="R2291" s="699"/>
      <c r="S2291" s="699"/>
      <c r="T2291" s="181"/>
      <c r="U2291" s="181"/>
      <c r="AC2291" s="361" t="str">
        <f t="shared" si="39"/>
        <v>２３検査結果（非常用の照明装置）別記第三号-6　自家用発電装置-6（1）-検査者番号</v>
      </c>
      <c r="AL2291" s="392" t="s">
        <v>3012</v>
      </c>
    </row>
    <row r="2292" spans="5:38" x14ac:dyDescent="0.15">
      <c r="E2292" s="1121">
        <f>'4_入力シート【検査結果表】非常用の照明装置'!$BN$59</f>
        <v>0</v>
      </c>
      <c r="J2292" s="699" t="s">
        <v>2164</v>
      </c>
      <c r="K2292" s="699" t="s">
        <v>2165</v>
      </c>
      <c r="L2292" s="852" t="s">
        <v>92</v>
      </c>
      <c r="M2292" s="699" t="s">
        <v>2179</v>
      </c>
      <c r="N2292" s="852" t="s">
        <v>1995</v>
      </c>
      <c r="O2292" s="699" t="s">
        <v>2180</v>
      </c>
      <c r="P2292" s="852" t="s">
        <v>1995</v>
      </c>
      <c r="Q2292" s="699" t="s">
        <v>1997</v>
      </c>
      <c r="R2292" s="699"/>
      <c r="S2292" s="699"/>
      <c r="T2292" s="181"/>
      <c r="U2292" s="181"/>
      <c r="AC2292" s="361" t="str">
        <f t="shared" si="39"/>
        <v>２３検査結果（非常用の照明装置）別記第三号-6　自家用発電装置-6（1）-指摘の具体的内容等</v>
      </c>
      <c r="AL2292" s="392" t="s">
        <v>3013</v>
      </c>
    </row>
    <row r="2293" spans="5:38" x14ac:dyDescent="0.15">
      <c r="E2293" s="1121">
        <f>'4_入力シート【検査結果表】非常用の照明装置'!$BX$59</f>
        <v>0</v>
      </c>
      <c r="J2293" s="699" t="s">
        <v>2164</v>
      </c>
      <c r="K2293" s="699" t="s">
        <v>2165</v>
      </c>
      <c r="L2293" s="852" t="s">
        <v>92</v>
      </c>
      <c r="M2293" s="699" t="s">
        <v>2179</v>
      </c>
      <c r="N2293" s="852" t="s">
        <v>1995</v>
      </c>
      <c r="O2293" s="699" t="s">
        <v>2180</v>
      </c>
      <c r="P2293" s="852" t="s">
        <v>1995</v>
      </c>
      <c r="Q2293" s="699" t="s">
        <v>1998</v>
      </c>
      <c r="R2293" s="699"/>
      <c r="S2293" s="699"/>
      <c r="T2293" s="181"/>
      <c r="U2293" s="181"/>
      <c r="AC2293" s="361" t="str">
        <f t="shared" si="39"/>
        <v>２３検査結果（非常用の照明装置）別記第三号-6　自家用発電装置-6（1）-改善策の具体的内容等</v>
      </c>
      <c r="AL2293" s="392" t="s">
        <v>3014</v>
      </c>
    </row>
    <row r="2294" spans="5:38" x14ac:dyDescent="0.15">
      <c r="E2294" s="1121">
        <f>'4_入力シート【検査結果表】非常用の照明装置'!$CM$59</f>
        <v>0</v>
      </c>
      <c r="J2294" s="699" t="s">
        <v>2164</v>
      </c>
      <c r="K2294" s="699" t="s">
        <v>2165</v>
      </c>
      <c r="L2294" s="852" t="s">
        <v>92</v>
      </c>
      <c r="M2294" s="699" t="s">
        <v>2179</v>
      </c>
      <c r="N2294" s="852" t="s">
        <v>1995</v>
      </c>
      <c r="O2294" s="699" t="s">
        <v>2180</v>
      </c>
      <c r="P2294" s="852" t="s">
        <v>1995</v>
      </c>
      <c r="Q2294" s="699" t="s">
        <v>1999</v>
      </c>
      <c r="R2294" s="852" t="s">
        <v>1995</v>
      </c>
      <c r="S2294" s="699" t="s">
        <v>2000</v>
      </c>
      <c r="T2294" s="181"/>
      <c r="U2294" s="181"/>
      <c r="AC2294" s="361" t="str">
        <f t="shared" si="39"/>
        <v>２３検査結果（非常用の照明装置）別記第三号-6　自家用発電装置-6（1）-改善（予定）年月-年（令和）</v>
      </c>
      <c r="AL2294" s="392" t="s">
        <v>3015</v>
      </c>
    </row>
    <row r="2295" spans="5:38" x14ac:dyDescent="0.15">
      <c r="E2295" s="1121">
        <f>'4_入力シート【検査結果表】非常用の照明装置'!$CP$59</f>
        <v>0</v>
      </c>
      <c r="J2295" s="699" t="s">
        <v>2164</v>
      </c>
      <c r="K2295" s="699" t="s">
        <v>2165</v>
      </c>
      <c r="L2295" s="852" t="s">
        <v>92</v>
      </c>
      <c r="M2295" s="699" t="s">
        <v>2179</v>
      </c>
      <c r="N2295" s="852" t="s">
        <v>1995</v>
      </c>
      <c r="O2295" s="699" t="s">
        <v>2180</v>
      </c>
      <c r="P2295" s="852" t="s">
        <v>1995</v>
      </c>
      <c r="Q2295" s="699" t="s">
        <v>1999</v>
      </c>
      <c r="R2295" s="852" t="s">
        <v>1995</v>
      </c>
      <c r="S2295" s="699" t="s">
        <v>2001</v>
      </c>
      <c r="T2295" s="181"/>
      <c r="U2295" s="181"/>
      <c r="AC2295" s="361" t="str">
        <f t="shared" si="39"/>
        <v>２３検査結果（非常用の照明装置）別記第三号-6　自家用発電装置-6（1）-改善（予定）年月-月</v>
      </c>
      <c r="AL2295" s="392" t="s">
        <v>3016</v>
      </c>
    </row>
    <row r="2296" spans="5:38" x14ac:dyDescent="0.15">
      <c r="E2296" s="1121">
        <f>'4_入力シート【検査結果表】非常用の照明装置'!$CS$59</f>
        <v>0</v>
      </c>
      <c r="J2296" s="699" t="s">
        <v>2164</v>
      </c>
      <c r="K2296" s="699" t="s">
        <v>2165</v>
      </c>
      <c r="L2296" s="852" t="s">
        <v>92</v>
      </c>
      <c r="M2296" s="699" t="s">
        <v>2179</v>
      </c>
      <c r="N2296" s="852" t="s">
        <v>1995</v>
      </c>
      <c r="O2296" s="699" t="s">
        <v>2180</v>
      </c>
      <c r="P2296" s="852" t="s">
        <v>1995</v>
      </c>
      <c r="Q2296" s="699" t="s">
        <v>1999</v>
      </c>
      <c r="R2296" s="852" t="s">
        <v>1995</v>
      </c>
      <c r="S2296" s="699" t="s">
        <v>2002</v>
      </c>
      <c r="T2296" s="181"/>
      <c r="U2296" s="181"/>
      <c r="AC2296" s="361" t="str">
        <f t="shared" si="39"/>
        <v>２３検査結果（非常用の照明装置）別記第三号-6　自家用発電装置-6（1）-改善（予定）年月-状況</v>
      </c>
      <c r="AL2296" s="392" t="s">
        <v>3017</v>
      </c>
    </row>
    <row r="2297" spans="5:38" x14ac:dyDescent="0.15">
      <c r="E2297" s="1121">
        <f>'4_入力シート【検査結果表】非常用の照明装置'!$AZ$60</f>
        <v>0</v>
      </c>
      <c r="J2297" s="699" t="s">
        <v>2164</v>
      </c>
      <c r="K2297" s="699" t="s">
        <v>2165</v>
      </c>
      <c r="L2297" s="852" t="s">
        <v>92</v>
      </c>
      <c r="M2297" s="699" t="s">
        <v>2179</v>
      </c>
      <c r="N2297" s="852" t="s">
        <v>1995</v>
      </c>
      <c r="O2297" s="699" t="s">
        <v>2181</v>
      </c>
      <c r="P2297" s="852" t="s">
        <v>1995</v>
      </c>
      <c r="Q2297" s="699" t="s">
        <v>3514</v>
      </c>
      <c r="R2297" s="699"/>
      <c r="S2297" s="699"/>
      <c r="T2297" s="181"/>
      <c r="U2297" s="181"/>
      <c r="AC2297" s="361" t="str">
        <f t="shared" si="39"/>
        <v>２３検査結果（非常用の照明装置）別記第三号-6　自家用発電装置-6（2）-検査結果</v>
      </c>
      <c r="AL2297" s="392" t="s">
        <v>3810</v>
      </c>
    </row>
    <row r="2298" spans="5:38" x14ac:dyDescent="0.15">
      <c r="E2298" s="1121">
        <f>'4_入力シート【検査結果表】非常用の照明装置'!$BL$60</f>
        <v>0</v>
      </c>
      <c r="J2298" s="699" t="s">
        <v>2164</v>
      </c>
      <c r="K2298" s="699" t="s">
        <v>2165</v>
      </c>
      <c r="L2298" s="852" t="s">
        <v>92</v>
      </c>
      <c r="M2298" s="699" t="s">
        <v>2179</v>
      </c>
      <c r="N2298" s="852" t="s">
        <v>1995</v>
      </c>
      <c r="O2298" s="699" t="s">
        <v>2181</v>
      </c>
      <c r="P2298" s="852" t="s">
        <v>1995</v>
      </c>
      <c r="Q2298" s="699" t="s">
        <v>1996</v>
      </c>
      <c r="R2298" s="699"/>
      <c r="S2298" s="699"/>
      <c r="T2298" s="181"/>
      <c r="U2298" s="181"/>
      <c r="AC2298" s="361" t="str">
        <f t="shared" si="39"/>
        <v>２３検査結果（非常用の照明装置）別記第三号-6　自家用発電装置-6（2）-検査者番号</v>
      </c>
      <c r="AL2298" s="392" t="s">
        <v>3018</v>
      </c>
    </row>
    <row r="2299" spans="5:38" x14ac:dyDescent="0.15">
      <c r="E2299" s="1121">
        <f>'4_入力シート【検査結果表】非常用の照明装置'!$BN$60</f>
        <v>0</v>
      </c>
      <c r="J2299" s="699" t="s">
        <v>2164</v>
      </c>
      <c r="K2299" s="699" t="s">
        <v>2165</v>
      </c>
      <c r="L2299" s="852" t="s">
        <v>92</v>
      </c>
      <c r="M2299" s="699" t="s">
        <v>2179</v>
      </c>
      <c r="N2299" s="852" t="s">
        <v>1995</v>
      </c>
      <c r="O2299" s="699" t="s">
        <v>2181</v>
      </c>
      <c r="P2299" s="852" t="s">
        <v>1995</v>
      </c>
      <c r="Q2299" s="699" t="s">
        <v>1997</v>
      </c>
      <c r="R2299" s="699"/>
      <c r="S2299" s="699"/>
      <c r="T2299" s="181"/>
      <c r="U2299" s="181"/>
      <c r="AC2299" s="361" t="str">
        <f t="shared" si="39"/>
        <v>２３検査結果（非常用の照明装置）別記第三号-6　自家用発電装置-6（2）-指摘の具体的内容等</v>
      </c>
      <c r="AL2299" s="392" t="s">
        <v>3019</v>
      </c>
    </row>
    <row r="2300" spans="5:38" x14ac:dyDescent="0.15">
      <c r="E2300" s="1121">
        <f>'4_入力シート【検査結果表】非常用の照明装置'!$BX$60</f>
        <v>0</v>
      </c>
      <c r="J2300" s="699" t="s">
        <v>2164</v>
      </c>
      <c r="K2300" s="699" t="s">
        <v>2165</v>
      </c>
      <c r="L2300" s="852" t="s">
        <v>92</v>
      </c>
      <c r="M2300" s="699" t="s">
        <v>2179</v>
      </c>
      <c r="N2300" s="852" t="s">
        <v>1995</v>
      </c>
      <c r="O2300" s="699" t="s">
        <v>2181</v>
      </c>
      <c r="P2300" s="852" t="s">
        <v>1995</v>
      </c>
      <c r="Q2300" s="699" t="s">
        <v>1998</v>
      </c>
      <c r="R2300" s="699"/>
      <c r="S2300" s="699"/>
      <c r="T2300" s="181"/>
      <c r="U2300" s="181"/>
      <c r="AC2300" s="361" t="str">
        <f t="shared" si="39"/>
        <v>２３検査結果（非常用の照明装置）別記第三号-6　自家用発電装置-6（2）-改善策の具体的内容等</v>
      </c>
      <c r="AL2300" s="392" t="s">
        <v>3020</v>
      </c>
    </row>
    <row r="2301" spans="5:38" x14ac:dyDescent="0.15">
      <c r="E2301" s="1121">
        <f>'4_入力シート【検査結果表】非常用の照明装置'!$CM$60</f>
        <v>0</v>
      </c>
      <c r="J2301" s="699" t="s">
        <v>2164</v>
      </c>
      <c r="K2301" s="699" t="s">
        <v>2165</v>
      </c>
      <c r="L2301" s="852" t="s">
        <v>92</v>
      </c>
      <c r="M2301" s="699" t="s">
        <v>2179</v>
      </c>
      <c r="N2301" s="852" t="s">
        <v>1995</v>
      </c>
      <c r="O2301" s="699" t="s">
        <v>2181</v>
      </c>
      <c r="P2301" s="852" t="s">
        <v>1995</v>
      </c>
      <c r="Q2301" s="699" t="s">
        <v>1999</v>
      </c>
      <c r="R2301" s="852" t="s">
        <v>1995</v>
      </c>
      <c r="S2301" s="699" t="s">
        <v>2000</v>
      </c>
      <c r="T2301" s="181"/>
      <c r="U2301" s="181"/>
      <c r="AC2301" s="361" t="str">
        <f t="shared" si="39"/>
        <v>２３検査結果（非常用の照明装置）別記第三号-6　自家用発電装置-6（2）-改善（予定）年月-年（令和）</v>
      </c>
      <c r="AL2301" s="392" t="s">
        <v>3021</v>
      </c>
    </row>
    <row r="2302" spans="5:38" x14ac:dyDescent="0.15">
      <c r="E2302" s="1121">
        <f>'4_入力シート【検査結果表】非常用の照明装置'!$CP$60</f>
        <v>0</v>
      </c>
      <c r="J2302" s="699" t="s">
        <v>2164</v>
      </c>
      <c r="K2302" s="699" t="s">
        <v>2165</v>
      </c>
      <c r="L2302" s="852" t="s">
        <v>92</v>
      </c>
      <c r="M2302" s="699" t="s">
        <v>2179</v>
      </c>
      <c r="N2302" s="852" t="s">
        <v>1995</v>
      </c>
      <c r="O2302" s="699" t="s">
        <v>2181</v>
      </c>
      <c r="P2302" s="852" t="s">
        <v>1995</v>
      </c>
      <c r="Q2302" s="699" t="s">
        <v>1999</v>
      </c>
      <c r="R2302" s="852" t="s">
        <v>1995</v>
      </c>
      <c r="S2302" s="699" t="s">
        <v>2001</v>
      </c>
      <c r="T2302" s="181"/>
      <c r="U2302" s="181"/>
      <c r="AC2302" s="361" t="str">
        <f t="shared" si="39"/>
        <v>２３検査結果（非常用の照明装置）別記第三号-6　自家用発電装置-6（2）-改善（予定）年月-月</v>
      </c>
      <c r="AL2302" s="392" t="s">
        <v>3022</v>
      </c>
    </row>
    <row r="2303" spans="5:38" x14ac:dyDescent="0.15">
      <c r="E2303" s="1121">
        <f>'4_入力シート【検査結果表】非常用の照明装置'!$CS$60</f>
        <v>0</v>
      </c>
      <c r="J2303" s="699" t="s">
        <v>2164</v>
      </c>
      <c r="K2303" s="699" t="s">
        <v>2165</v>
      </c>
      <c r="L2303" s="852" t="s">
        <v>92</v>
      </c>
      <c r="M2303" s="699" t="s">
        <v>2179</v>
      </c>
      <c r="N2303" s="852" t="s">
        <v>1995</v>
      </c>
      <c r="O2303" s="699" t="s">
        <v>2181</v>
      </c>
      <c r="P2303" s="852" t="s">
        <v>1995</v>
      </c>
      <c r="Q2303" s="699" t="s">
        <v>1999</v>
      </c>
      <c r="R2303" s="852" t="s">
        <v>1995</v>
      </c>
      <c r="S2303" s="699" t="s">
        <v>2002</v>
      </c>
      <c r="T2303" s="181"/>
      <c r="U2303" s="181"/>
      <c r="AC2303" s="361" t="str">
        <f t="shared" si="39"/>
        <v>２３検査結果（非常用の照明装置）別記第三号-6　自家用発電装置-6（2）-改善（予定）年月-状況</v>
      </c>
      <c r="AL2303" s="392" t="s">
        <v>3023</v>
      </c>
    </row>
    <row r="2304" spans="5:38" x14ac:dyDescent="0.15">
      <c r="E2304" s="1121">
        <f>'4_入力シート【検査結果表】非常用の照明装置'!$AZ$61</f>
        <v>0</v>
      </c>
      <c r="J2304" s="699" t="s">
        <v>2164</v>
      </c>
      <c r="K2304" s="699" t="s">
        <v>2165</v>
      </c>
      <c r="L2304" s="852" t="s">
        <v>92</v>
      </c>
      <c r="M2304" s="699" t="s">
        <v>2179</v>
      </c>
      <c r="N2304" s="852" t="s">
        <v>1995</v>
      </c>
      <c r="O2304" s="699" t="s">
        <v>2182</v>
      </c>
      <c r="P2304" s="852" t="s">
        <v>1995</v>
      </c>
      <c r="Q2304" s="699" t="s">
        <v>3514</v>
      </c>
      <c r="R2304" s="699"/>
      <c r="S2304" s="699"/>
      <c r="T2304" s="181"/>
      <c r="U2304" s="181"/>
      <c r="AC2304" s="361" t="str">
        <f t="shared" si="39"/>
        <v>２３検査結果（非常用の照明装置）別記第三号-6　自家用発電装置-6（3）-検査結果</v>
      </c>
      <c r="AL2304" s="392" t="s">
        <v>3811</v>
      </c>
    </row>
    <row r="2305" spans="5:38" x14ac:dyDescent="0.15">
      <c r="E2305" s="1121">
        <f>'4_入力シート【検査結果表】非常用の照明装置'!$BL$61</f>
        <v>0</v>
      </c>
      <c r="J2305" s="699" t="s">
        <v>2164</v>
      </c>
      <c r="K2305" s="699" t="s">
        <v>2165</v>
      </c>
      <c r="L2305" s="852" t="s">
        <v>92</v>
      </c>
      <c r="M2305" s="699" t="s">
        <v>2179</v>
      </c>
      <c r="N2305" s="852" t="s">
        <v>1995</v>
      </c>
      <c r="O2305" s="699" t="s">
        <v>2182</v>
      </c>
      <c r="P2305" s="852" t="s">
        <v>1995</v>
      </c>
      <c r="Q2305" s="699" t="s">
        <v>1996</v>
      </c>
      <c r="R2305" s="699"/>
      <c r="S2305" s="699"/>
      <c r="T2305" s="181"/>
      <c r="U2305" s="181"/>
      <c r="AC2305" s="361" t="str">
        <f t="shared" si="39"/>
        <v>２３検査結果（非常用の照明装置）別記第三号-6　自家用発電装置-6（3）-検査者番号</v>
      </c>
      <c r="AL2305" s="392" t="s">
        <v>3024</v>
      </c>
    </row>
    <row r="2306" spans="5:38" x14ac:dyDescent="0.15">
      <c r="E2306" s="1121">
        <f>'4_入力シート【検査結果表】非常用の照明装置'!$BN$61</f>
        <v>0</v>
      </c>
      <c r="J2306" s="699" t="s">
        <v>2164</v>
      </c>
      <c r="K2306" s="699" t="s">
        <v>2165</v>
      </c>
      <c r="L2306" s="852" t="s">
        <v>92</v>
      </c>
      <c r="M2306" s="699" t="s">
        <v>2179</v>
      </c>
      <c r="N2306" s="852" t="s">
        <v>1995</v>
      </c>
      <c r="O2306" s="699" t="s">
        <v>2182</v>
      </c>
      <c r="P2306" s="852" t="s">
        <v>1995</v>
      </c>
      <c r="Q2306" s="699" t="s">
        <v>1997</v>
      </c>
      <c r="R2306" s="699"/>
      <c r="S2306" s="699"/>
      <c r="T2306" s="181"/>
      <c r="U2306" s="181"/>
      <c r="AC2306" s="361" t="str">
        <f t="shared" si="39"/>
        <v>２３検査結果（非常用の照明装置）別記第三号-6　自家用発電装置-6（3）-指摘の具体的内容等</v>
      </c>
      <c r="AL2306" s="392" t="s">
        <v>3025</v>
      </c>
    </row>
    <row r="2307" spans="5:38" x14ac:dyDescent="0.15">
      <c r="E2307" s="1121">
        <f>'4_入力シート【検査結果表】非常用の照明装置'!$BX$61</f>
        <v>0</v>
      </c>
      <c r="J2307" s="699" t="s">
        <v>2164</v>
      </c>
      <c r="K2307" s="699" t="s">
        <v>2165</v>
      </c>
      <c r="L2307" s="852" t="s">
        <v>92</v>
      </c>
      <c r="M2307" s="699" t="s">
        <v>2179</v>
      </c>
      <c r="N2307" s="852" t="s">
        <v>1995</v>
      </c>
      <c r="O2307" s="699" t="s">
        <v>2182</v>
      </c>
      <c r="P2307" s="852" t="s">
        <v>1995</v>
      </c>
      <c r="Q2307" s="699" t="s">
        <v>1998</v>
      </c>
      <c r="R2307" s="699"/>
      <c r="S2307" s="699"/>
      <c r="T2307" s="181"/>
      <c r="U2307" s="181"/>
      <c r="AC2307" s="361" t="str">
        <f t="shared" si="39"/>
        <v>２３検査結果（非常用の照明装置）別記第三号-6　自家用発電装置-6（3）-改善策の具体的内容等</v>
      </c>
      <c r="AL2307" s="392" t="s">
        <v>3026</v>
      </c>
    </row>
    <row r="2308" spans="5:38" x14ac:dyDescent="0.15">
      <c r="E2308" s="1121">
        <f>'4_入力シート【検査結果表】非常用の照明装置'!$CM$61</f>
        <v>0</v>
      </c>
      <c r="J2308" s="699" t="s">
        <v>2164</v>
      </c>
      <c r="K2308" s="699" t="s">
        <v>2165</v>
      </c>
      <c r="L2308" s="852" t="s">
        <v>92</v>
      </c>
      <c r="M2308" s="699" t="s">
        <v>2179</v>
      </c>
      <c r="N2308" s="852" t="s">
        <v>1995</v>
      </c>
      <c r="O2308" s="699" t="s">
        <v>2182</v>
      </c>
      <c r="P2308" s="852" t="s">
        <v>1995</v>
      </c>
      <c r="Q2308" s="699" t="s">
        <v>1999</v>
      </c>
      <c r="R2308" s="852" t="s">
        <v>1995</v>
      </c>
      <c r="S2308" s="699" t="s">
        <v>2000</v>
      </c>
      <c r="T2308" s="181"/>
      <c r="U2308" s="181"/>
      <c r="AC2308" s="361" t="str">
        <f t="shared" si="39"/>
        <v>２３検査結果（非常用の照明装置）別記第三号-6　自家用発電装置-6（3）-改善（予定）年月-年（令和）</v>
      </c>
      <c r="AL2308" s="392" t="s">
        <v>3027</v>
      </c>
    </row>
    <row r="2309" spans="5:38" x14ac:dyDescent="0.15">
      <c r="E2309" s="1121">
        <f>'4_入力シート【検査結果表】非常用の照明装置'!$CP$61</f>
        <v>0</v>
      </c>
      <c r="J2309" s="699" t="s">
        <v>2164</v>
      </c>
      <c r="K2309" s="699" t="s">
        <v>2165</v>
      </c>
      <c r="L2309" s="852" t="s">
        <v>92</v>
      </c>
      <c r="M2309" s="699" t="s">
        <v>2179</v>
      </c>
      <c r="N2309" s="852" t="s">
        <v>1995</v>
      </c>
      <c r="O2309" s="699" t="s">
        <v>2182</v>
      </c>
      <c r="P2309" s="852" t="s">
        <v>1995</v>
      </c>
      <c r="Q2309" s="699" t="s">
        <v>1999</v>
      </c>
      <c r="R2309" s="852" t="s">
        <v>1995</v>
      </c>
      <c r="S2309" s="699" t="s">
        <v>2001</v>
      </c>
      <c r="T2309" s="181"/>
      <c r="U2309" s="181"/>
      <c r="AC2309" s="361" t="str">
        <f t="shared" si="39"/>
        <v>２３検査結果（非常用の照明装置）別記第三号-6　自家用発電装置-6（3）-改善（予定）年月-月</v>
      </c>
      <c r="AL2309" s="392" t="s">
        <v>3028</v>
      </c>
    </row>
    <row r="2310" spans="5:38" x14ac:dyDescent="0.15">
      <c r="E2310" s="1121">
        <f>'4_入力シート【検査結果表】非常用の照明装置'!$CS$61</f>
        <v>0</v>
      </c>
      <c r="J2310" s="699" t="s">
        <v>2164</v>
      </c>
      <c r="K2310" s="699" t="s">
        <v>2165</v>
      </c>
      <c r="L2310" s="852" t="s">
        <v>92</v>
      </c>
      <c r="M2310" s="699" t="s">
        <v>2179</v>
      </c>
      <c r="N2310" s="852" t="s">
        <v>1995</v>
      </c>
      <c r="O2310" s="699" t="s">
        <v>2182</v>
      </c>
      <c r="P2310" s="852" t="s">
        <v>1995</v>
      </c>
      <c r="Q2310" s="699" t="s">
        <v>1999</v>
      </c>
      <c r="R2310" s="852" t="s">
        <v>1995</v>
      </c>
      <c r="S2310" s="699" t="s">
        <v>2002</v>
      </c>
      <c r="T2310" s="181"/>
      <c r="U2310" s="181"/>
      <c r="AC2310" s="361" t="str">
        <f t="shared" si="39"/>
        <v>２３検査結果（非常用の照明装置）別記第三号-6　自家用発電装置-6（3）-改善（予定）年月-状況</v>
      </c>
      <c r="AL2310" s="392" t="s">
        <v>3029</v>
      </c>
    </row>
    <row r="2311" spans="5:38" x14ac:dyDescent="0.15">
      <c r="E2311" s="1121">
        <f>'4_入力シート【検査結果表】非常用の照明装置'!$AZ$62</f>
        <v>0</v>
      </c>
      <c r="J2311" s="699" t="s">
        <v>2164</v>
      </c>
      <c r="K2311" s="699" t="s">
        <v>2165</v>
      </c>
      <c r="L2311" s="852" t="s">
        <v>92</v>
      </c>
      <c r="M2311" s="699" t="s">
        <v>2179</v>
      </c>
      <c r="N2311" s="852" t="s">
        <v>1995</v>
      </c>
      <c r="O2311" s="699" t="s">
        <v>2183</v>
      </c>
      <c r="P2311" s="852" t="s">
        <v>1995</v>
      </c>
      <c r="Q2311" s="699" t="s">
        <v>3514</v>
      </c>
      <c r="R2311" s="699"/>
      <c r="S2311" s="699"/>
      <c r="T2311" s="181"/>
      <c r="U2311" s="181"/>
      <c r="AC2311" s="361" t="str">
        <f t="shared" si="39"/>
        <v>２３検査結果（非常用の照明装置）別記第三号-6　自家用発電装置-6（4）-検査結果</v>
      </c>
      <c r="AL2311" s="392" t="s">
        <v>3812</v>
      </c>
    </row>
    <row r="2312" spans="5:38" x14ac:dyDescent="0.15">
      <c r="E2312" s="1121">
        <f>'4_入力シート【検査結果表】非常用の照明装置'!$BL$62</f>
        <v>0</v>
      </c>
      <c r="J2312" s="699" t="s">
        <v>2164</v>
      </c>
      <c r="K2312" s="699" t="s">
        <v>2165</v>
      </c>
      <c r="L2312" s="852" t="s">
        <v>92</v>
      </c>
      <c r="M2312" s="699" t="s">
        <v>2179</v>
      </c>
      <c r="N2312" s="852" t="s">
        <v>1995</v>
      </c>
      <c r="O2312" s="699" t="s">
        <v>2183</v>
      </c>
      <c r="P2312" s="852" t="s">
        <v>1995</v>
      </c>
      <c r="Q2312" s="699" t="s">
        <v>1996</v>
      </c>
      <c r="R2312" s="699"/>
      <c r="S2312" s="699"/>
      <c r="T2312" s="181"/>
      <c r="U2312" s="181"/>
      <c r="AC2312" s="361" t="str">
        <f t="shared" si="39"/>
        <v>２３検査結果（非常用の照明装置）別記第三号-6　自家用発電装置-6（4）-検査者番号</v>
      </c>
      <c r="AL2312" s="392" t="s">
        <v>3030</v>
      </c>
    </row>
    <row r="2313" spans="5:38" x14ac:dyDescent="0.15">
      <c r="E2313" s="1121">
        <f>'4_入力シート【検査結果表】非常用の照明装置'!$BN$62</f>
        <v>0</v>
      </c>
      <c r="J2313" s="699" t="s">
        <v>2164</v>
      </c>
      <c r="K2313" s="699" t="s">
        <v>2165</v>
      </c>
      <c r="L2313" s="852" t="s">
        <v>92</v>
      </c>
      <c r="M2313" s="699" t="s">
        <v>2179</v>
      </c>
      <c r="N2313" s="852" t="s">
        <v>1995</v>
      </c>
      <c r="O2313" s="699" t="s">
        <v>2183</v>
      </c>
      <c r="P2313" s="852" t="s">
        <v>1995</v>
      </c>
      <c r="Q2313" s="699" t="s">
        <v>1997</v>
      </c>
      <c r="R2313" s="699"/>
      <c r="S2313" s="699"/>
      <c r="T2313" s="181"/>
      <c r="U2313" s="181"/>
      <c r="AC2313" s="361" t="str">
        <f t="shared" si="39"/>
        <v>２３検査結果（非常用の照明装置）別記第三号-6　自家用発電装置-6（4）-指摘の具体的内容等</v>
      </c>
      <c r="AL2313" s="392" t="s">
        <v>3031</v>
      </c>
    </row>
    <row r="2314" spans="5:38" x14ac:dyDescent="0.15">
      <c r="E2314" s="1121">
        <f>'4_入力シート【検査結果表】非常用の照明装置'!$BX$62</f>
        <v>0</v>
      </c>
      <c r="J2314" s="699" t="s">
        <v>2164</v>
      </c>
      <c r="K2314" s="699" t="s">
        <v>2165</v>
      </c>
      <c r="L2314" s="852" t="s">
        <v>92</v>
      </c>
      <c r="M2314" s="699" t="s">
        <v>2179</v>
      </c>
      <c r="N2314" s="852" t="s">
        <v>1995</v>
      </c>
      <c r="O2314" s="699" t="s">
        <v>2183</v>
      </c>
      <c r="P2314" s="852" t="s">
        <v>1995</v>
      </c>
      <c r="Q2314" s="699" t="s">
        <v>1998</v>
      </c>
      <c r="R2314" s="699"/>
      <c r="S2314" s="699"/>
      <c r="T2314" s="181"/>
      <c r="U2314" s="181"/>
      <c r="AC2314" s="361" t="str">
        <f t="shared" si="39"/>
        <v>２３検査結果（非常用の照明装置）別記第三号-6　自家用発電装置-6（4）-改善策の具体的内容等</v>
      </c>
      <c r="AL2314" s="392" t="s">
        <v>3032</v>
      </c>
    </row>
    <row r="2315" spans="5:38" x14ac:dyDescent="0.15">
      <c r="E2315" s="1121">
        <f>'4_入力シート【検査結果表】非常用の照明装置'!$CM$62</f>
        <v>0</v>
      </c>
      <c r="J2315" s="699" t="s">
        <v>2164</v>
      </c>
      <c r="K2315" s="699" t="s">
        <v>2165</v>
      </c>
      <c r="L2315" s="852" t="s">
        <v>92</v>
      </c>
      <c r="M2315" s="699" t="s">
        <v>2179</v>
      </c>
      <c r="N2315" s="852" t="s">
        <v>1995</v>
      </c>
      <c r="O2315" s="699" t="s">
        <v>2183</v>
      </c>
      <c r="P2315" s="852" t="s">
        <v>1995</v>
      </c>
      <c r="Q2315" s="699" t="s">
        <v>1999</v>
      </c>
      <c r="R2315" s="852" t="s">
        <v>1995</v>
      </c>
      <c r="S2315" s="699" t="s">
        <v>2000</v>
      </c>
      <c r="T2315" s="181"/>
      <c r="U2315" s="181"/>
      <c r="AC2315" s="361" t="str">
        <f t="shared" si="39"/>
        <v>２３検査結果（非常用の照明装置）別記第三号-6　自家用発電装置-6（4）-改善（予定）年月-年（令和）</v>
      </c>
      <c r="AL2315" s="392" t="s">
        <v>3033</v>
      </c>
    </row>
    <row r="2316" spans="5:38" x14ac:dyDescent="0.15">
      <c r="E2316" s="1121">
        <f>'4_入力シート【検査結果表】非常用の照明装置'!$CP$62</f>
        <v>0</v>
      </c>
      <c r="J2316" s="699" t="s">
        <v>2164</v>
      </c>
      <c r="K2316" s="699" t="s">
        <v>2165</v>
      </c>
      <c r="L2316" s="852" t="s">
        <v>92</v>
      </c>
      <c r="M2316" s="699" t="s">
        <v>2179</v>
      </c>
      <c r="N2316" s="852" t="s">
        <v>1995</v>
      </c>
      <c r="O2316" s="699" t="s">
        <v>2183</v>
      </c>
      <c r="P2316" s="852" t="s">
        <v>1995</v>
      </c>
      <c r="Q2316" s="699" t="s">
        <v>1999</v>
      </c>
      <c r="R2316" s="852" t="s">
        <v>1995</v>
      </c>
      <c r="S2316" s="699" t="s">
        <v>2001</v>
      </c>
      <c r="T2316" s="181"/>
      <c r="U2316" s="181"/>
      <c r="AC2316" s="361" t="str">
        <f t="shared" si="39"/>
        <v>２３検査結果（非常用の照明装置）別記第三号-6　自家用発電装置-6（4）-改善（予定）年月-月</v>
      </c>
      <c r="AL2316" s="392" t="s">
        <v>3034</v>
      </c>
    </row>
    <row r="2317" spans="5:38" x14ac:dyDescent="0.15">
      <c r="E2317" s="1121">
        <f>'4_入力シート【検査結果表】非常用の照明装置'!$CS$62</f>
        <v>0</v>
      </c>
      <c r="J2317" s="699" t="s">
        <v>2164</v>
      </c>
      <c r="K2317" s="699" t="s">
        <v>2165</v>
      </c>
      <c r="L2317" s="852" t="s">
        <v>92</v>
      </c>
      <c r="M2317" s="699" t="s">
        <v>2179</v>
      </c>
      <c r="N2317" s="852" t="s">
        <v>1995</v>
      </c>
      <c r="O2317" s="699" t="s">
        <v>2183</v>
      </c>
      <c r="P2317" s="852" t="s">
        <v>1995</v>
      </c>
      <c r="Q2317" s="699" t="s">
        <v>1999</v>
      </c>
      <c r="R2317" s="852" t="s">
        <v>1995</v>
      </c>
      <c r="S2317" s="699" t="s">
        <v>2002</v>
      </c>
      <c r="T2317" s="181"/>
      <c r="U2317" s="181"/>
      <c r="AC2317" s="361" t="str">
        <f t="shared" si="39"/>
        <v>２３検査結果（非常用の照明装置）別記第三号-6　自家用発電装置-6（4）-改善（予定）年月-状況</v>
      </c>
      <c r="AL2317" s="392" t="s">
        <v>3035</v>
      </c>
    </row>
    <row r="2318" spans="5:38" x14ac:dyDescent="0.15">
      <c r="E2318" s="1121">
        <f>'4_入力シート【検査結果表】非常用の照明装置'!$AZ$63</f>
        <v>0</v>
      </c>
      <c r="J2318" s="699" t="s">
        <v>2164</v>
      </c>
      <c r="K2318" s="699" t="s">
        <v>2165</v>
      </c>
      <c r="L2318" s="852" t="s">
        <v>92</v>
      </c>
      <c r="M2318" s="699" t="s">
        <v>2179</v>
      </c>
      <c r="N2318" s="852" t="s">
        <v>1995</v>
      </c>
      <c r="O2318" s="699" t="s">
        <v>2184</v>
      </c>
      <c r="P2318" s="852" t="s">
        <v>1995</v>
      </c>
      <c r="Q2318" s="699" t="s">
        <v>3514</v>
      </c>
      <c r="R2318" s="699"/>
      <c r="S2318" s="699"/>
      <c r="T2318" s="181"/>
      <c r="U2318" s="181"/>
      <c r="AC2318" s="361" t="str">
        <f t="shared" si="39"/>
        <v>２３検査結果（非常用の照明装置）別記第三号-6　自家用発電装置-6（5）-検査結果</v>
      </c>
      <c r="AL2318" s="392" t="s">
        <v>3813</v>
      </c>
    </row>
    <row r="2319" spans="5:38" x14ac:dyDescent="0.15">
      <c r="E2319" s="1121">
        <f>'4_入力シート【検査結果表】非常用の照明装置'!$BL$63</f>
        <v>0</v>
      </c>
      <c r="J2319" s="699" t="s">
        <v>2164</v>
      </c>
      <c r="K2319" s="699" t="s">
        <v>2165</v>
      </c>
      <c r="L2319" s="852" t="s">
        <v>92</v>
      </c>
      <c r="M2319" s="699" t="s">
        <v>2179</v>
      </c>
      <c r="N2319" s="852" t="s">
        <v>1995</v>
      </c>
      <c r="O2319" s="699" t="s">
        <v>2184</v>
      </c>
      <c r="P2319" s="852" t="s">
        <v>1995</v>
      </c>
      <c r="Q2319" s="699" t="s">
        <v>1996</v>
      </c>
      <c r="R2319" s="699"/>
      <c r="S2319" s="699"/>
      <c r="T2319" s="181"/>
      <c r="U2319" s="181"/>
      <c r="AC2319" s="361" t="str">
        <f t="shared" si="39"/>
        <v>２３検査結果（非常用の照明装置）別記第三号-6　自家用発電装置-6（5）-検査者番号</v>
      </c>
      <c r="AL2319" s="392" t="s">
        <v>3036</v>
      </c>
    </row>
    <row r="2320" spans="5:38" x14ac:dyDescent="0.15">
      <c r="E2320" s="1121">
        <f>'4_入力シート【検査結果表】非常用の照明装置'!$BN$63</f>
        <v>0</v>
      </c>
      <c r="J2320" s="699" t="s">
        <v>2164</v>
      </c>
      <c r="K2320" s="699" t="s">
        <v>2165</v>
      </c>
      <c r="L2320" s="852" t="s">
        <v>92</v>
      </c>
      <c r="M2320" s="699" t="s">
        <v>2179</v>
      </c>
      <c r="N2320" s="852" t="s">
        <v>1995</v>
      </c>
      <c r="O2320" s="699" t="s">
        <v>2184</v>
      </c>
      <c r="P2320" s="852" t="s">
        <v>1995</v>
      </c>
      <c r="Q2320" s="699" t="s">
        <v>1997</v>
      </c>
      <c r="R2320" s="699"/>
      <c r="S2320" s="699"/>
      <c r="T2320" s="181"/>
      <c r="U2320" s="181"/>
      <c r="AC2320" s="361" t="str">
        <f t="shared" si="39"/>
        <v>２３検査結果（非常用の照明装置）別記第三号-6　自家用発電装置-6（5）-指摘の具体的内容等</v>
      </c>
      <c r="AL2320" s="392" t="s">
        <v>3037</v>
      </c>
    </row>
    <row r="2321" spans="5:38" x14ac:dyDescent="0.15">
      <c r="E2321" s="1121">
        <f>'4_入力シート【検査結果表】非常用の照明装置'!$BX$63</f>
        <v>0</v>
      </c>
      <c r="J2321" s="699" t="s">
        <v>2164</v>
      </c>
      <c r="K2321" s="699" t="s">
        <v>2165</v>
      </c>
      <c r="L2321" s="852" t="s">
        <v>92</v>
      </c>
      <c r="M2321" s="699" t="s">
        <v>2179</v>
      </c>
      <c r="N2321" s="852" t="s">
        <v>1995</v>
      </c>
      <c r="O2321" s="699" t="s">
        <v>2184</v>
      </c>
      <c r="P2321" s="852" t="s">
        <v>1995</v>
      </c>
      <c r="Q2321" s="699" t="s">
        <v>1998</v>
      </c>
      <c r="R2321" s="699"/>
      <c r="S2321" s="699"/>
      <c r="T2321" s="181"/>
      <c r="U2321" s="181"/>
      <c r="AC2321" s="361" t="str">
        <f t="shared" si="39"/>
        <v>２３検査結果（非常用の照明装置）別記第三号-6　自家用発電装置-6（5）-改善策の具体的内容等</v>
      </c>
      <c r="AL2321" s="392" t="s">
        <v>3038</v>
      </c>
    </row>
    <row r="2322" spans="5:38" x14ac:dyDescent="0.15">
      <c r="E2322" s="1121">
        <f>'4_入力シート【検査結果表】非常用の照明装置'!$CM$63</f>
        <v>0</v>
      </c>
      <c r="J2322" s="699" t="s">
        <v>2164</v>
      </c>
      <c r="K2322" s="699" t="s">
        <v>2165</v>
      </c>
      <c r="L2322" s="852" t="s">
        <v>92</v>
      </c>
      <c r="M2322" s="699" t="s">
        <v>2179</v>
      </c>
      <c r="N2322" s="852" t="s">
        <v>1995</v>
      </c>
      <c r="O2322" s="699" t="s">
        <v>2184</v>
      </c>
      <c r="P2322" s="852" t="s">
        <v>1995</v>
      </c>
      <c r="Q2322" s="699" t="s">
        <v>1999</v>
      </c>
      <c r="R2322" s="852" t="s">
        <v>1995</v>
      </c>
      <c r="S2322" s="699" t="s">
        <v>2000</v>
      </c>
      <c r="T2322" s="181"/>
      <c r="U2322" s="181"/>
      <c r="AC2322" s="361" t="str">
        <f t="shared" si="39"/>
        <v>２３検査結果（非常用の照明装置）別記第三号-6　自家用発電装置-6（5）-改善（予定）年月-年（令和）</v>
      </c>
      <c r="AL2322" s="392" t="s">
        <v>3039</v>
      </c>
    </row>
    <row r="2323" spans="5:38" x14ac:dyDescent="0.15">
      <c r="E2323" s="1121">
        <f>'4_入力シート【検査結果表】非常用の照明装置'!$CP$63</f>
        <v>0</v>
      </c>
      <c r="J2323" s="699" t="s">
        <v>2164</v>
      </c>
      <c r="K2323" s="699" t="s">
        <v>2165</v>
      </c>
      <c r="L2323" s="852" t="s">
        <v>92</v>
      </c>
      <c r="M2323" s="699" t="s">
        <v>2179</v>
      </c>
      <c r="N2323" s="852" t="s">
        <v>1995</v>
      </c>
      <c r="O2323" s="699" t="s">
        <v>2184</v>
      </c>
      <c r="P2323" s="852" t="s">
        <v>1995</v>
      </c>
      <c r="Q2323" s="699" t="s">
        <v>1999</v>
      </c>
      <c r="R2323" s="852" t="s">
        <v>1995</v>
      </c>
      <c r="S2323" s="699" t="s">
        <v>2001</v>
      </c>
      <c r="T2323" s="181"/>
      <c r="U2323" s="181"/>
      <c r="AC2323" s="361" t="str">
        <f t="shared" si="39"/>
        <v>２３検査結果（非常用の照明装置）別記第三号-6　自家用発電装置-6（5）-改善（予定）年月-月</v>
      </c>
      <c r="AL2323" s="392" t="s">
        <v>3040</v>
      </c>
    </row>
    <row r="2324" spans="5:38" x14ac:dyDescent="0.15">
      <c r="E2324" s="1121">
        <f>'4_入力シート【検査結果表】非常用の照明装置'!$CS$63</f>
        <v>0</v>
      </c>
      <c r="J2324" s="699" t="s">
        <v>2164</v>
      </c>
      <c r="K2324" s="699" t="s">
        <v>2165</v>
      </c>
      <c r="L2324" s="852" t="s">
        <v>92</v>
      </c>
      <c r="M2324" s="699" t="s">
        <v>2179</v>
      </c>
      <c r="N2324" s="852" t="s">
        <v>1995</v>
      </c>
      <c r="O2324" s="699" t="s">
        <v>2184</v>
      </c>
      <c r="P2324" s="852" t="s">
        <v>1995</v>
      </c>
      <c r="Q2324" s="699" t="s">
        <v>1999</v>
      </c>
      <c r="R2324" s="852" t="s">
        <v>1995</v>
      </c>
      <c r="S2324" s="699" t="s">
        <v>2002</v>
      </c>
      <c r="T2324" s="181"/>
      <c r="U2324" s="181"/>
      <c r="AC2324" s="361" t="str">
        <f t="shared" si="39"/>
        <v>２３検査結果（非常用の照明装置）別記第三号-6　自家用発電装置-6（5）-改善（予定）年月-状況</v>
      </c>
      <c r="AL2324" s="392" t="s">
        <v>3041</v>
      </c>
    </row>
    <row r="2325" spans="5:38" x14ac:dyDescent="0.15">
      <c r="E2325" s="1121">
        <f>'4_入力シート【検査結果表】非常用の照明装置'!$AZ$64</f>
        <v>0</v>
      </c>
      <c r="J2325" s="699" t="s">
        <v>2164</v>
      </c>
      <c r="K2325" s="699" t="s">
        <v>2165</v>
      </c>
      <c r="L2325" s="852" t="s">
        <v>92</v>
      </c>
      <c r="M2325" s="699" t="s">
        <v>2179</v>
      </c>
      <c r="N2325" s="852" t="s">
        <v>1995</v>
      </c>
      <c r="O2325" s="699" t="s">
        <v>2185</v>
      </c>
      <c r="P2325" s="852" t="s">
        <v>1995</v>
      </c>
      <c r="Q2325" s="699" t="s">
        <v>3514</v>
      </c>
      <c r="R2325" s="699"/>
      <c r="S2325" s="699"/>
      <c r="T2325" s="181"/>
      <c r="U2325" s="181"/>
      <c r="AC2325" s="361" t="str">
        <f t="shared" si="39"/>
        <v>２３検査結果（非常用の照明装置）別記第三号-6　自家用発電装置-6（6）-検査結果</v>
      </c>
      <c r="AL2325" s="392" t="s">
        <v>3814</v>
      </c>
    </row>
    <row r="2326" spans="5:38" x14ac:dyDescent="0.15">
      <c r="E2326" s="1121">
        <f>'4_入力シート【検査結果表】非常用の照明装置'!$BL$64</f>
        <v>0</v>
      </c>
      <c r="J2326" s="699" t="s">
        <v>2164</v>
      </c>
      <c r="K2326" s="699" t="s">
        <v>2165</v>
      </c>
      <c r="L2326" s="852" t="s">
        <v>92</v>
      </c>
      <c r="M2326" s="699" t="s">
        <v>2179</v>
      </c>
      <c r="N2326" s="852" t="s">
        <v>1995</v>
      </c>
      <c r="O2326" s="699" t="s">
        <v>2185</v>
      </c>
      <c r="P2326" s="852" t="s">
        <v>1995</v>
      </c>
      <c r="Q2326" s="699" t="s">
        <v>1996</v>
      </c>
      <c r="R2326" s="699"/>
      <c r="S2326" s="699"/>
      <c r="T2326" s="181"/>
      <c r="U2326" s="181"/>
      <c r="AC2326" s="361" t="str">
        <f t="shared" si="39"/>
        <v>２３検査結果（非常用の照明装置）別記第三号-6　自家用発電装置-6（6）-検査者番号</v>
      </c>
      <c r="AL2326" s="392" t="s">
        <v>3042</v>
      </c>
    </row>
    <row r="2327" spans="5:38" x14ac:dyDescent="0.15">
      <c r="E2327" s="1121">
        <f>'4_入力シート【検査結果表】非常用の照明装置'!$BN$64</f>
        <v>0</v>
      </c>
      <c r="J2327" s="699" t="s">
        <v>2164</v>
      </c>
      <c r="K2327" s="699" t="s">
        <v>2165</v>
      </c>
      <c r="L2327" s="852" t="s">
        <v>92</v>
      </c>
      <c r="M2327" s="699" t="s">
        <v>2179</v>
      </c>
      <c r="N2327" s="852" t="s">
        <v>1995</v>
      </c>
      <c r="O2327" s="699" t="s">
        <v>2185</v>
      </c>
      <c r="P2327" s="852" t="s">
        <v>1995</v>
      </c>
      <c r="Q2327" s="699" t="s">
        <v>1997</v>
      </c>
      <c r="R2327" s="699"/>
      <c r="S2327" s="699"/>
      <c r="T2327" s="181"/>
      <c r="U2327" s="181"/>
      <c r="AC2327" s="361" t="str">
        <f t="shared" si="39"/>
        <v>２３検査結果（非常用の照明装置）別記第三号-6　自家用発電装置-6（6）-指摘の具体的内容等</v>
      </c>
      <c r="AL2327" s="392" t="s">
        <v>3043</v>
      </c>
    </row>
    <row r="2328" spans="5:38" x14ac:dyDescent="0.15">
      <c r="E2328" s="1121">
        <f>'4_入力シート【検査結果表】非常用の照明装置'!$BX$64</f>
        <v>0</v>
      </c>
      <c r="J2328" s="699" t="s">
        <v>2164</v>
      </c>
      <c r="K2328" s="699" t="s">
        <v>2165</v>
      </c>
      <c r="L2328" s="852" t="s">
        <v>92</v>
      </c>
      <c r="M2328" s="699" t="s">
        <v>2179</v>
      </c>
      <c r="N2328" s="852" t="s">
        <v>1995</v>
      </c>
      <c r="O2328" s="699" t="s">
        <v>2185</v>
      </c>
      <c r="P2328" s="852" t="s">
        <v>1995</v>
      </c>
      <c r="Q2328" s="699" t="s">
        <v>1998</v>
      </c>
      <c r="R2328" s="699"/>
      <c r="S2328" s="699"/>
      <c r="T2328" s="181"/>
      <c r="U2328" s="181"/>
      <c r="AC2328" s="361" t="str">
        <f t="shared" si="39"/>
        <v>２３検査結果（非常用の照明装置）別記第三号-6　自家用発電装置-6（6）-改善策の具体的内容等</v>
      </c>
      <c r="AL2328" s="392" t="s">
        <v>3044</v>
      </c>
    </row>
    <row r="2329" spans="5:38" x14ac:dyDescent="0.15">
      <c r="E2329" s="1121">
        <f>'4_入力シート【検査結果表】非常用の照明装置'!$CM$64</f>
        <v>0</v>
      </c>
      <c r="J2329" s="699" t="s">
        <v>2164</v>
      </c>
      <c r="K2329" s="699" t="s">
        <v>2165</v>
      </c>
      <c r="L2329" s="852" t="s">
        <v>92</v>
      </c>
      <c r="M2329" s="699" t="s">
        <v>2179</v>
      </c>
      <c r="N2329" s="852" t="s">
        <v>1995</v>
      </c>
      <c r="O2329" s="699" t="s">
        <v>2185</v>
      </c>
      <c r="P2329" s="852" t="s">
        <v>1995</v>
      </c>
      <c r="Q2329" s="699" t="s">
        <v>1999</v>
      </c>
      <c r="R2329" s="852" t="s">
        <v>1995</v>
      </c>
      <c r="S2329" s="699" t="s">
        <v>2000</v>
      </c>
      <c r="T2329" s="181"/>
      <c r="U2329" s="181"/>
      <c r="AC2329" s="361" t="str">
        <f t="shared" si="39"/>
        <v>２３検査結果（非常用の照明装置）別記第三号-6　自家用発電装置-6（6）-改善（予定）年月-年（令和）</v>
      </c>
      <c r="AL2329" s="392" t="s">
        <v>3045</v>
      </c>
    </row>
    <row r="2330" spans="5:38" x14ac:dyDescent="0.15">
      <c r="E2330" s="1121">
        <f>'4_入力シート【検査結果表】非常用の照明装置'!$CP$64</f>
        <v>0</v>
      </c>
      <c r="J2330" s="699" t="s">
        <v>2164</v>
      </c>
      <c r="K2330" s="699" t="s">
        <v>2165</v>
      </c>
      <c r="L2330" s="852" t="s">
        <v>92</v>
      </c>
      <c r="M2330" s="699" t="s">
        <v>2179</v>
      </c>
      <c r="N2330" s="852" t="s">
        <v>1995</v>
      </c>
      <c r="O2330" s="699" t="s">
        <v>2185</v>
      </c>
      <c r="P2330" s="852" t="s">
        <v>1995</v>
      </c>
      <c r="Q2330" s="699" t="s">
        <v>1999</v>
      </c>
      <c r="R2330" s="852" t="s">
        <v>1995</v>
      </c>
      <c r="S2330" s="699" t="s">
        <v>2001</v>
      </c>
      <c r="T2330" s="181"/>
      <c r="U2330" s="181"/>
      <c r="AC2330" s="361" t="str">
        <f t="shared" si="39"/>
        <v>２３検査結果（非常用の照明装置）別記第三号-6　自家用発電装置-6（6）-改善（予定）年月-月</v>
      </c>
      <c r="AL2330" s="392" t="s">
        <v>3046</v>
      </c>
    </row>
    <row r="2331" spans="5:38" x14ac:dyDescent="0.15">
      <c r="E2331" s="1121">
        <f>'4_入力シート【検査結果表】非常用の照明装置'!$CS$64</f>
        <v>0</v>
      </c>
      <c r="J2331" s="699" t="s">
        <v>2164</v>
      </c>
      <c r="K2331" s="699" t="s">
        <v>2165</v>
      </c>
      <c r="L2331" s="852" t="s">
        <v>92</v>
      </c>
      <c r="M2331" s="699" t="s">
        <v>2179</v>
      </c>
      <c r="N2331" s="852" t="s">
        <v>1995</v>
      </c>
      <c r="O2331" s="699" t="s">
        <v>2185</v>
      </c>
      <c r="P2331" s="852" t="s">
        <v>1995</v>
      </c>
      <c r="Q2331" s="699" t="s">
        <v>1999</v>
      </c>
      <c r="R2331" s="852" t="s">
        <v>1995</v>
      </c>
      <c r="S2331" s="699" t="s">
        <v>2002</v>
      </c>
      <c r="T2331" s="181"/>
      <c r="U2331" s="181"/>
      <c r="AC2331" s="361" t="str">
        <f t="shared" si="39"/>
        <v>２３検査結果（非常用の照明装置）別記第三号-6　自家用発電装置-6（6）-改善（予定）年月-状況</v>
      </c>
      <c r="AL2331" s="392" t="s">
        <v>3047</v>
      </c>
    </row>
    <row r="2332" spans="5:38" x14ac:dyDescent="0.15">
      <c r="E2332" s="1121">
        <f>'4_入力シート【検査結果表】非常用の照明装置'!$AZ$65</f>
        <v>0</v>
      </c>
      <c r="J2332" s="699" t="s">
        <v>2164</v>
      </c>
      <c r="K2332" s="699" t="s">
        <v>2165</v>
      </c>
      <c r="L2332" s="852" t="s">
        <v>92</v>
      </c>
      <c r="M2332" s="699" t="s">
        <v>2179</v>
      </c>
      <c r="N2332" s="852" t="s">
        <v>1995</v>
      </c>
      <c r="O2332" s="699" t="s">
        <v>2186</v>
      </c>
      <c r="P2332" s="852" t="s">
        <v>1995</v>
      </c>
      <c r="Q2332" s="699" t="s">
        <v>3514</v>
      </c>
      <c r="R2332" s="699"/>
      <c r="S2332" s="699"/>
      <c r="T2332" s="181"/>
      <c r="U2332" s="181"/>
      <c r="AC2332" s="361" t="str">
        <f t="shared" si="39"/>
        <v>２３検査結果（非常用の照明装置）別記第三号-6　自家用発電装置-6（7）-検査結果</v>
      </c>
      <c r="AL2332" s="392" t="s">
        <v>3815</v>
      </c>
    </row>
    <row r="2333" spans="5:38" x14ac:dyDescent="0.15">
      <c r="E2333" s="1121">
        <f>'4_入力シート【検査結果表】非常用の照明装置'!$BL$65</f>
        <v>0</v>
      </c>
      <c r="J2333" s="699" t="s">
        <v>2164</v>
      </c>
      <c r="K2333" s="699" t="s">
        <v>2165</v>
      </c>
      <c r="L2333" s="852" t="s">
        <v>92</v>
      </c>
      <c r="M2333" s="699" t="s">
        <v>2179</v>
      </c>
      <c r="N2333" s="852" t="s">
        <v>1995</v>
      </c>
      <c r="O2333" s="699" t="s">
        <v>2186</v>
      </c>
      <c r="P2333" s="852" t="s">
        <v>1995</v>
      </c>
      <c r="Q2333" s="699" t="s">
        <v>1996</v>
      </c>
      <c r="R2333" s="699"/>
      <c r="S2333" s="699"/>
      <c r="T2333" s="181"/>
      <c r="U2333" s="181"/>
      <c r="AC2333" s="361" t="str">
        <f t="shared" si="39"/>
        <v>２３検査結果（非常用の照明装置）別記第三号-6　自家用発電装置-6（7）-検査者番号</v>
      </c>
      <c r="AL2333" s="392" t="s">
        <v>3048</v>
      </c>
    </row>
    <row r="2334" spans="5:38" x14ac:dyDescent="0.15">
      <c r="E2334" s="1121">
        <f>'4_入力シート【検査結果表】非常用の照明装置'!$BN$65</f>
        <v>0</v>
      </c>
      <c r="J2334" s="699" t="s">
        <v>2164</v>
      </c>
      <c r="K2334" s="699" t="s">
        <v>2165</v>
      </c>
      <c r="L2334" s="852" t="s">
        <v>92</v>
      </c>
      <c r="M2334" s="699" t="s">
        <v>2179</v>
      </c>
      <c r="N2334" s="852" t="s">
        <v>1995</v>
      </c>
      <c r="O2334" s="699" t="s">
        <v>2186</v>
      </c>
      <c r="P2334" s="852" t="s">
        <v>1995</v>
      </c>
      <c r="Q2334" s="699" t="s">
        <v>1997</v>
      </c>
      <c r="R2334" s="699"/>
      <c r="S2334" s="699"/>
      <c r="T2334" s="181"/>
      <c r="U2334" s="181"/>
      <c r="AC2334" s="361" t="str">
        <f t="shared" si="39"/>
        <v>２３検査結果（非常用の照明装置）別記第三号-6　自家用発電装置-6（7）-指摘の具体的内容等</v>
      </c>
      <c r="AL2334" s="392" t="s">
        <v>3049</v>
      </c>
    </row>
    <row r="2335" spans="5:38" x14ac:dyDescent="0.15">
      <c r="E2335" s="1121">
        <f>'4_入力シート【検査結果表】非常用の照明装置'!$BX$65</f>
        <v>0</v>
      </c>
      <c r="J2335" s="699" t="s">
        <v>2164</v>
      </c>
      <c r="K2335" s="699" t="s">
        <v>2165</v>
      </c>
      <c r="L2335" s="852" t="s">
        <v>92</v>
      </c>
      <c r="M2335" s="699" t="s">
        <v>2179</v>
      </c>
      <c r="N2335" s="852" t="s">
        <v>1995</v>
      </c>
      <c r="O2335" s="699" t="s">
        <v>2186</v>
      </c>
      <c r="P2335" s="852" t="s">
        <v>1995</v>
      </c>
      <c r="Q2335" s="699" t="s">
        <v>1998</v>
      </c>
      <c r="R2335" s="699"/>
      <c r="S2335" s="699"/>
      <c r="T2335" s="181"/>
      <c r="U2335" s="181"/>
      <c r="AC2335" s="361" t="str">
        <f t="shared" si="39"/>
        <v>２３検査結果（非常用の照明装置）別記第三号-6　自家用発電装置-6（7）-改善策の具体的内容等</v>
      </c>
      <c r="AL2335" s="392" t="s">
        <v>3050</v>
      </c>
    </row>
    <row r="2336" spans="5:38" x14ac:dyDescent="0.15">
      <c r="E2336" s="1121">
        <f>'4_入力シート【検査結果表】非常用の照明装置'!$CM$65</f>
        <v>0</v>
      </c>
      <c r="J2336" s="699" t="s">
        <v>2164</v>
      </c>
      <c r="K2336" s="699" t="s">
        <v>2165</v>
      </c>
      <c r="L2336" s="852" t="s">
        <v>92</v>
      </c>
      <c r="M2336" s="699" t="s">
        <v>2179</v>
      </c>
      <c r="N2336" s="852" t="s">
        <v>1995</v>
      </c>
      <c r="O2336" s="699" t="s">
        <v>2186</v>
      </c>
      <c r="P2336" s="852" t="s">
        <v>1995</v>
      </c>
      <c r="Q2336" s="699" t="s">
        <v>1999</v>
      </c>
      <c r="R2336" s="852" t="s">
        <v>1995</v>
      </c>
      <c r="S2336" s="699" t="s">
        <v>2000</v>
      </c>
      <c r="T2336" s="181"/>
      <c r="U2336" s="181"/>
      <c r="AC2336" s="361" t="str">
        <f t="shared" ref="AC2336:AC2399" si="40">CONCATENATE(J2336,K2336,L2336,M2336,N2336,O2336,P2336,Q2336,R2336,S2336,T2336,U2336)</f>
        <v>２３検査結果（非常用の照明装置）別記第三号-6　自家用発電装置-6（7）-改善（予定）年月-年（令和）</v>
      </c>
      <c r="AL2336" s="392" t="s">
        <v>3051</v>
      </c>
    </row>
    <row r="2337" spans="5:38" x14ac:dyDescent="0.15">
      <c r="E2337" s="1121">
        <f>'4_入力シート【検査結果表】非常用の照明装置'!$CP$65</f>
        <v>0</v>
      </c>
      <c r="J2337" s="699" t="s">
        <v>2164</v>
      </c>
      <c r="K2337" s="699" t="s">
        <v>2165</v>
      </c>
      <c r="L2337" s="852" t="s">
        <v>92</v>
      </c>
      <c r="M2337" s="699" t="s">
        <v>2179</v>
      </c>
      <c r="N2337" s="852" t="s">
        <v>1995</v>
      </c>
      <c r="O2337" s="699" t="s">
        <v>2186</v>
      </c>
      <c r="P2337" s="852" t="s">
        <v>1995</v>
      </c>
      <c r="Q2337" s="699" t="s">
        <v>1999</v>
      </c>
      <c r="R2337" s="852" t="s">
        <v>1995</v>
      </c>
      <c r="S2337" s="699" t="s">
        <v>2001</v>
      </c>
      <c r="T2337" s="181"/>
      <c r="U2337" s="181"/>
      <c r="AC2337" s="361" t="str">
        <f t="shared" si="40"/>
        <v>２３検査結果（非常用の照明装置）別記第三号-6　自家用発電装置-6（7）-改善（予定）年月-月</v>
      </c>
      <c r="AL2337" s="392" t="s">
        <v>3052</v>
      </c>
    </row>
    <row r="2338" spans="5:38" x14ac:dyDescent="0.15">
      <c r="E2338" s="1121">
        <f>'4_入力シート【検査結果表】非常用の照明装置'!$CS$65</f>
        <v>0</v>
      </c>
      <c r="J2338" s="699" t="s">
        <v>2164</v>
      </c>
      <c r="K2338" s="699" t="s">
        <v>2165</v>
      </c>
      <c r="L2338" s="852" t="s">
        <v>92</v>
      </c>
      <c r="M2338" s="699" t="s">
        <v>2179</v>
      </c>
      <c r="N2338" s="852" t="s">
        <v>1995</v>
      </c>
      <c r="O2338" s="699" t="s">
        <v>2186</v>
      </c>
      <c r="P2338" s="852" t="s">
        <v>1995</v>
      </c>
      <c r="Q2338" s="699" t="s">
        <v>1999</v>
      </c>
      <c r="R2338" s="852" t="s">
        <v>1995</v>
      </c>
      <c r="S2338" s="699" t="s">
        <v>2002</v>
      </c>
      <c r="T2338" s="181"/>
      <c r="U2338" s="181"/>
      <c r="AC2338" s="361" t="str">
        <f t="shared" si="40"/>
        <v>２３検査結果（非常用の照明装置）別記第三号-6　自家用発電装置-6（7）-改善（予定）年月-状況</v>
      </c>
      <c r="AL2338" s="392" t="s">
        <v>3053</v>
      </c>
    </row>
    <row r="2339" spans="5:38" x14ac:dyDescent="0.15">
      <c r="E2339" s="1121">
        <f>'4_入力シート【検査結果表】非常用の照明装置'!$AZ$66</f>
        <v>0</v>
      </c>
      <c r="J2339" s="699" t="s">
        <v>2164</v>
      </c>
      <c r="K2339" s="699" t="s">
        <v>2165</v>
      </c>
      <c r="L2339" s="852" t="s">
        <v>92</v>
      </c>
      <c r="M2339" s="699" t="s">
        <v>2179</v>
      </c>
      <c r="N2339" s="852" t="s">
        <v>1995</v>
      </c>
      <c r="O2339" s="699" t="s">
        <v>2187</v>
      </c>
      <c r="P2339" s="852" t="s">
        <v>1995</v>
      </c>
      <c r="Q2339" s="699" t="s">
        <v>3514</v>
      </c>
      <c r="R2339" s="699"/>
      <c r="S2339" s="699"/>
      <c r="T2339" s="181"/>
      <c r="U2339" s="181"/>
      <c r="AC2339" s="361" t="str">
        <f t="shared" si="40"/>
        <v>２３検査結果（非常用の照明装置）別記第三号-6　自家用発電装置-6（8）-検査結果</v>
      </c>
      <c r="AL2339" s="392" t="s">
        <v>3816</v>
      </c>
    </row>
    <row r="2340" spans="5:38" x14ac:dyDescent="0.15">
      <c r="E2340" s="1121">
        <f>'4_入力シート【検査結果表】非常用の照明装置'!$BL$66</f>
        <v>0</v>
      </c>
      <c r="J2340" s="699" t="s">
        <v>2164</v>
      </c>
      <c r="K2340" s="699" t="s">
        <v>2165</v>
      </c>
      <c r="L2340" s="852" t="s">
        <v>92</v>
      </c>
      <c r="M2340" s="699" t="s">
        <v>2179</v>
      </c>
      <c r="N2340" s="852" t="s">
        <v>1995</v>
      </c>
      <c r="O2340" s="699" t="s">
        <v>2187</v>
      </c>
      <c r="P2340" s="852" t="s">
        <v>1995</v>
      </c>
      <c r="Q2340" s="699" t="s">
        <v>1996</v>
      </c>
      <c r="R2340" s="699"/>
      <c r="S2340" s="699"/>
      <c r="T2340" s="181"/>
      <c r="U2340" s="181"/>
      <c r="AC2340" s="361" t="str">
        <f t="shared" si="40"/>
        <v>２３検査結果（非常用の照明装置）別記第三号-6　自家用発電装置-6（8）-検査者番号</v>
      </c>
      <c r="AL2340" s="392" t="s">
        <v>3054</v>
      </c>
    </row>
    <row r="2341" spans="5:38" x14ac:dyDescent="0.15">
      <c r="E2341" s="1121">
        <f>'4_入力シート【検査結果表】非常用の照明装置'!$BN$66</f>
        <v>0</v>
      </c>
      <c r="J2341" s="699" t="s">
        <v>2164</v>
      </c>
      <c r="K2341" s="699" t="s">
        <v>2165</v>
      </c>
      <c r="L2341" s="852" t="s">
        <v>92</v>
      </c>
      <c r="M2341" s="699" t="s">
        <v>2179</v>
      </c>
      <c r="N2341" s="852" t="s">
        <v>1995</v>
      </c>
      <c r="O2341" s="699" t="s">
        <v>2187</v>
      </c>
      <c r="P2341" s="852" t="s">
        <v>1995</v>
      </c>
      <c r="Q2341" s="699" t="s">
        <v>1997</v>
      </c>
      <c r="R2341" s="699"/>
      <c r="S2341" s="699"/>
      <c r="T2341" s="181"/>
      <c r="U2341" s="181"/>
      <c r="AC2341" s="361" t="str">
        <f t="shared" si="40"/>
        <v>２３検査結果（非常用の照明装置）別記第三号-6　自家用発電装置-6（8）-指摘の具体的内容等</v>
      </c>
      <c r="AL2341" s="392" t="s">
        <v>3055</v>
      </c>
    </row>
    <row r="2342" spans="5:38" x14ac:dyDescent="0.15">
      <c r="E2342" s="1121">
        <f>'4_入力シート【検査結果表】非常用の照明装置'!$BX$66</f>
        <v>0</v>
      </c>
      <c r="J2342" s="699" t="s">
        <v>2164</v>
      </c>
      <c r="K2342" s="699" t="s">
        <v>2165</v>
      </c>
      <c r="L2342" s="852" t="s">
        <v>92</v>
      </c>
      <c r="M2342" s="699" t="s">
        <v>2179</v>
      </c>
      <c r="N2342" s="852" t="s">
        <v>1995</v>
      </c>
      <c r="O2342" s="699" t="s">
        <v>2187</v>
      </c>
      <c r="P2342" s="852" t="s">
        <v>1995</v>
      </c>
      <c r="Q2342" s="699" t="s">
        <v>1998</v>
      </c>
      <c r="R2342" s="699"/>
      <c r="S2342" s="699"/>
      <c r="T2342" s="181"/>
      <c r="U2342" s="181"/>
      <c r="AC2342" s="361" t="str">
        <f t="shared" si="40"/>
        <v>２３検査結果（非常用の照明装置）別記第三号-6　自家用発電装置-6（8）-改善策の具体的内容等</v>
      </c>
      <c r="AL2342" s="392" t="s">
        <v>3056</v>
      </c>
    </row>
    <row r="2343" spans="5:38" x14ac:dyDescent="0.15">
      <c r="E2343" s="1121">
        <f>'4_入力シート【検査結果表】非常用の照明装置'!$CM$66</f>
        <v>0</v>
      </c>
      <c r="J2343" s="699" t="s">
        <v>2164</v>
      </c>
      <c r="K2343" s="699" t="s">
        <v>2165</v>
      </c>
      <c r="L2343" s="852" t="s">
        <v>92</v>
      </c>
      <c r="M2343" s="699" t="s">
        <v>2179</v>
      </c>
      <c r="N2343" s="852" t="s">
        <v>1995</v>
      </c>
      <c r="O2343" s="699" t="s">
        <v>2187</v>
      </c>
      <c r="P2343" s="852" t="s">
        <v>1995</v>
      </c>
      <c r="Q2343" s="699" t="s">
        <v>1999</v>
      </c>
      <c r="R2343" s="852" t="s">
        <v>1995</v>
      </c>
      <c r="S2343" s="699" t="s">
        <v>2000</v>
      </c>
      <c r="T2343" s="181"/>
      <c r="U2343" s="181"/>
      <c r="AC2343" s="361" t="str">
        <f t="shared" si="40"/>
        <v>２３検査結果（非常用の照明装置）別記第三号-6　自家用発電装置-6（8）-改善（予定）年月-年（令和）</v>
      </c>
      <c r="AL2343" s="392" t="s">
        <v>3057</v>
      </c>
    </row>
    <row r="2344" spans="5:38" x14ac:dyDescent="0.15">
      <c r="E2344" s="1121">
        <f>'4_入力シート【検査結果表】非常用の照明装置'!$CP$66</f>
        <v>0</v>
      </c>
      <c r="J2344" s="699" t="s">
        <v>2164</v>
      </c>
      <c r="K2344" s="699" t="s">
        <v>2165</v>
      </c>
      <c r="L2344" s="852" t="s">
        <v>92</v>
      </c>
      <c r="M2344" s="699" t="s">
        <v>2179</v>
      </c>
      <c r="N2344" s="852" t="s">
        <v>1995</v>
      </c>
      <c r="O2344" s="699" t="s">
        <v>2187</v>
      </c>
      <c r="P2344" s="852" t="s">
        <v>1995</v>
      </c>
      <c r="Q2344" s="699" t="s">
        <v>1999</v>
      </c>
      <c r="R2344" s="852" t="s">
        <v>1995</v>
      </c>
      <c r="S2344" s="699" t="s">
        <v>2001</v>
      </c>
      <c r="T2344" s="181"/>
      <c r="U2344" s="181"/>
      <c r="AC2344" s="361" t="str">
        <f t="shared" si="40"/>
        <v>２３検査結果（非常用の照明装置）別記第三号-6　自家用発電装置-6（8）-改善（予定）年月-月</v>
      </c>
      <c r="AL2344" s="392" t="s">
        <v>3058</v>
      </c>
    </row>
    <row r="2345" spans="5:38" x14ac:dyDescent="0.15">
      <c r="E2345" s="1121">
        <f>'4_入力シート【検査結果表】非常用の照明装置'!$CS$66</f>
        <v>0</v>
      </c>
      <c r="J2345" s="699" t="s">
        <v>2164</v>
      </c>
      <c r="K2345" s="699" t="s">
        <v>2165</v>
      </c>
      <c r="L2345" s="852" t="s">
        <v>92</v>
      </c>
      <c r="M2345" s="699" t="s">
        <v>2179</v>
      </c>
      <c r="N2345" s="852" t="s">
        <v>1995</v>
      </c>
      <c r="O2345" s="699" t="s">
        <v>2187</v>
      </c>
      <c r="P2345" s="852" t="s">
        <v>1995</v>
      </c>
      <c r="Q2345" s="699" t="s">
        <v>1999</v>
      </c>
      <c r="R2345" s="852" t="s">
        <v>1995</v>
      </c>
      <c r="S2345" s="699" t="s">
        <v>2002</v>
      </c>
      <c r="T2345" s="181"/>
      <c r="U2345" s="181"/>
      <c r="AC2345" s="361" t="str">
        <f t="shared" si="40"/>
        <v>２３検査結果（非常用の照明装置）別記第三号-6　自家用発電装置-6（8）-改善（予定）年月-状況</v>
      </c>
      <c r="AL2345" s="392" t="s">
        <v>3059</v>
      </c>
    </row>
    <row r="2346" spans="5:38" x14ac:dyDescent="0.15">
      <c r="E2346" s="1121">
        <f>'4_入力シート【検査結果表】非常用の照明装置'!$AZ$67</f>
        <v>0</v>
      </c>
      <c r="J2346" s="699" t="s">
        <v>2164</v>
      </c>
      <c r="K2346" s="699" t="s">
        <v>2165</v>
      </c>
      <c r="L2346" s="852" t="s">
        <v>92</v>
      </c>
      <c r="M2346" s="699" t="s">
        <v>2179</v>
      </c>
      <c r="N2346" s="852" t="s">
        <v>1995</v>
      </c>
      <c r="O2346" s="699" t="s">
        <v>2188</v>
      </c>
      <c r="P2346" s="852" t="s">
        <v>1995</v>
      </c>
      <c r="Q2346" s="699" t="s">
        <v>3514</v>
      </c>
      <c r="R2346" s="699"/>
      <c r="S2346" s="699"/>
      <c r="T2346" s="181"/>
      <c r="U2346" s="181"/>
      <c r="AC2346" s="361" t="str">
        <f t="shared" si="40"/>
        <v>２３検査結果（非常用の照明装置）別記第三号-6　自家用発電装置-6（9）-検査結果</v>
      </c>
      <c r="AL2346" s="392" t="s">
        <v>3817</v>
      </c>
    </row>
    <row r="2347" spans="5:38" x14ac:dyDescent="0.15">
      <c r="E2347" s="1121">
        <f>'4_入力シート【検査結果表】非常用の照明装置'!$BL$67</f>
        <v>0</v>
      </c>
      <c r="J2347" s="699" t="s">
        <v>2164</v>
      </c>
      <c r="K2347" s="699" t="s">
        <v>2165</v>
      </c>
      <c r="L2347" s="852" t="s">
        <v>92</v>
      </c>
      <c r="M2347" s="699" t="s">
        <v>2179</v>
      </c>
      <c r="N2347" s="852" t="s">
        <v>1995</v>
      </c>
      <c r="O2347" s="699" t="s">
        <v>2188</v>
      </c>
      <c r="P2347" s="852" t="s">
        <v>1995</v>
      </c>
      <c r="Q2347" s="699" t="s">
        <v>1996</v>
      </c>
      <c r="R2347" s="699"/>
      <c r="S2347" s="699"/>
      <c r="T2347" s="181"/>
      <c r="U2347" s="181"/>
      <c r="AC2347" s="361" t="str">
        <f t="shared" si="40"/>
        <v>２３検査結果（非常用の照明装置）別記第三号-6　自家用発電装置-6（9）-検査者番号</v>
      </c>
      <c r="AL2347" s="392" t="s">
        <v>3060</v>
      </c>
    </row>
    <row r="2348" spans="5:38" x14ac:dyDescent="0.15">
      <c r="E2348" s="1121">
        <f>'4_入力シート【検査結果表】非常用の照明装置'!$BN$67</f>
        <v>0</v>
      </c>
      <c r="J2348" s="699" t="s">
        <v>2164</v>
      </c>
      <c r="K2348" s="699" t="s">
        <v>2165</v>
      </c>
      <c r="L2348" s="852" t="s">
        <v>92</v>
      </c>
      <c r="M2348" s="699" t="s">
        <v>2179</v>
      </c>
      <c r="N2348" s="852" t="s">
        <v>1995</v>
      </c>
      <c r="O2348" s="699" t="s">
        <v>2188</v>
      </c>
      <c r="P2348" s="852" t="s">
        <v>1995</v>
      </c>
      <c r="Q2348" s="699" t="s">
        <v>1997</v>
      </c>
      <c r="R2348" s="699"/>
      <c r="S2348" s="699"/>
      <c r="T2348" s="181"/>
      <c r="U2348" s="181"/>
      <c r="AC2348" s="361" t="str">
        <f t="shared" si="40"/>
        <v>２３検査結果（非常用の照明装置）別記第三号-6　自家用発電装置-6（9）-指摘の具体的内容等</v>
      </c>
      <c r="AL2348" s="392" t="s">
        <v>3061</v>
      </c>
    </row>
    <row r="2349" spans="5:38" x14ac:dyDescent="0.15">
      <c r="E2349" s="1121">
        <f>'4_入力シート【検査結果表】非常用の照明装置'!$BX$67</f>
        <v>0</v>
      </c>
      <c r="J2349" s="699" t="s">
        <v>2164</v>
      </c>
      <c r="K2349" s="699" t="s">
        <v>2165</v>
      </c>
      <c r="L2349" s="852" t="s">
        <v>92</v>
      </c>
      <c r="M2349" s="699" t="s">
        <v>2179</v>
      </c>
      <c r="N2349" s="852" t="s">
        <v>1995</v>
      </c>
      <c r="O2349" s="699" t="s">
        <v>2188</v>
      </c>
      <c r="P2349" s="852" t="s">
        <v>1995</v>
      </c>
      <c r="Q2349" s="699" t="s">
        <v>1998</v>
      </c>
      <c r="R2349" s="699"/>
      <c r="S2349" s="699"/>
      <c r="T2349" s="181"/>
      <c r="U2349" s="181"/>
      <c r="AC2349" s="361" t="str">
        <f t="shared" si="40"/>
        <v>２３検査結果（非常用の照明装置）別記第三号-6　自家用発電装置-6（9）-改善策の具体的内容等</v>
      </c>
      <c r="AL2349" s="392" t="s">
        <v>3062</v>
      </c>
    </row>
    <row r="2350" spans="5:38" x14ac:dyDescent="0.15">
      <c r="E2350" s="1121">
        <f>'4_入力シート【検査結果表】非常用の照明装置'!$CM$67</f>
        <v>0</v>
      </c>
      <c r="J2350" s="699" t="s">
        <v>2164</v>
      </c>
      <c r="K2350" s="699" t="s">
        <v>2165</v>
      </c>
      <c r="L2350" s="852" t="s">
        <v>92</v>
      </c>
      <c r="M2350" s="699" t="s">
        <v>2179</v>
      </c>
      <c r="N2350" s="852" t="s">
        <v>1995</v>
      </c>
      <c r="O2350" s="699" t="s">
        <v>2188</v>
      </c>
      <c r="P2350" s="852" t="s">
        <v>1995</v>
      </c>
      <c r="Q2350" s="699" t="s">
        <v>1999</v>
      </c>
      <c r="R2350" s="852" t="s">
        <v>1995</v>
      </c>
      <c r="S2350" s="699" t="s">
        <v>2000</v>
      </c>
      <c r="T2350" s="181"/>
      <c r="U2350" s="181"/>
      <c r="AC2350" s="361" t="str">
        <f t="shared" si="40"/>
        <v>２３検査結果（非常用の照明装置）別記第三号-6　自家用発電装置-6（9）-改善（予定）年月-年（令和）</v>
      </c>
      <c r="AL2350" s="392" t="s">
        <v>3063</v>
      </c>
    </row>
    <row r="2351" spans="5:38" x14ac:dyDescent="0.15">
      <c r="E2351" s="1121">
        <f>'4_入力シート【検査結果表】非常用の照明装置'!$CP$67</f>
        <v>0</v>
      </c>
      <c r="J2351" s="699" t="s">
        <v>2164</v>
      </c>
      <c r="K2351" s="699" t="s">
        <v>2165</v>
      </c>
      <c r="L2351" s="852" t="s">
        <v>92</v>
      </c>
      <c r="M2351" s="699" t="s">
        <v>2179</v>
      </c>
      <c r="N2351" s="852" t="s">
        <v>1995</v>
      </c>
      <c r="O2351" s="699" t="s">
        <v>2188</v>
      </c>
      <c r="P2351" s="852" t="s">
        <v>1995</v>
      </c>
      <c r="Q2351" s="699" t="s">
        <v>1999</v>
      </c>
      <c r="R2351" s="852" t="s">
        <v>1995</v>
      </c>
      <c r="S2351" s="699" t="s">
        <v>2001</v>
      </c>
      <c r="T2351" s="181"/>
      <c r="U2351" s="181"/>
      <c r="AC2351" s="361" t="str">
        <f t="shared" si="40"/>
        <v>２３検査結果（非常用の照明装置）別記第三号-6　自家用発電装置-6（9）-改善（予定）年月-月</v>
      </c>
      <c r="AL2351" s="392" t="s">
        <v>3064</v>
      </c>
    </row>
    <row r="2352" spans="5:38" x14ac:dyDescent="0.15">
      <c r="E2352" s="1121">
        <f>'4_入力シート【検査結果表】非常用の照明装置'!$CS$67</f>
        <v>0</v>
      </c>
      <c r="J2352" s="699" t="s">
        <v>2164</v>
      </c>
      <c r="K2352" s="699" t="s">
        <v>2165</v>
      </c>
      <c r="L2352" s="852" t="s">
        <v>92</v>
      </c>
      <c r="M2352" s="699" t="s">
        <v>2179</v>
      </c>
      <c r="N2352" s="852" t="s">
        <v>1995</v>
      </c>
      <c r="O2352" s="699" t="s">
        <v>2188</v>
      </c>
      <c r="P2352" s="852" t="s">
        <v>1995</v>
      </c>
      <c r="Q2352" s="699" t="s">
        <v>1999</v>
      </c>
      <c r="R2352" s="852" t="s">
        <v>1995</v>
      </c>
      <c r="S2352" s="699" t="s">
        <v>2002</v>
      </c>
      <c r="T2352" s="181"/>
      <c r="U2352" s="181"/>
      <c r="AC2352" s="361" t="str">
        <f t="shared" si="40"/>
        <v>２３検査結果（非常用の照明装置）別記第三号-6　自家用発電装置-6（9）-改善（予定）年月-状況</v>
      </c>
      <c r="AL2352" s="392" t="s">
        <v>3065</v>
      </c>
    </row>
    <row r="2353" spans="5:38" x14ac:dyDescent="0.15">
      <c r="E2353" s="1121">
        <f>'4_入力シート【検査結果表】非常用の照明装置'!$AZ$68</f>
        <v>0</v>
      </c>
      <c r="J2353" s="699" t="s">
        <v>2164</v>
      </c>
      <c r="K2353" s="699" t="s">
        <v>2165</v>
      </c>
      <c r="L2353" s="852" t="s">
        <v>92</v>
      </c>
      <c r="M2353" s="699" t="s">
        <v>2179</v>
      </c>
      <c r="N2353" s="852" t="s">
        <v>1995</v>
      </c>
      <c r="O2353" s="699" t="s">
        <v>2189</v>
      </c>
      <c r="P2353" s="852" t="s">
        <v>1995</v>
      </c>
      <c r="Q2353" s="699" t="s">
        <v>3514</v>
      </c>
      <c r="R2353" s="699"/>
      <c r="S2353" s="699"/>
      <c r="T2353" s="181"/>
      <c r="U2353" s="181"/>
      <c r="AC2353" s="361" t="str">
        <f t="shared" si="40"/>
        <v>２３検査結果（非常用の照明装置）別記第三号-6　自家用発電装置-6（10）-検査結果</v>
      </c>
      <c r="AL2353" s="392" t="s">
        <v>3818</v>
      </c>
    </row>
    <row r="2354" spans="5:38" x14ac:dyDescent="0.15">
      <c r="E2354" s="1121">
        <f>'4_入力シート【検査結果表】非常用の照明装置'!$BL$68</f>
        <v>0</v>
      </c>
      <c r="J2354" s="699" t="s">
        <v>2164</v>
      </c>
      <c r="K2354" s="699" t="s">
        <v>2165</v>
      </c>
      <c r="L2354" s="852" t="s">
        <v>92</v>
      </c>
      <c r="M2354" s="699" t="s">
        <v>2179</v>
      </c>
      <c r="N2354" s="852" t="s">
        <v>1995</v>
      </c>
      <c r="O2354" s="699" t="s">
        <v>2189</v>
      </c>
      <c r="P2354" s="852" t="s">
        <v>1995</v>
      </c>
      <c r="Q2354" s="699" t="s">
        <v>1996</v>
      </c>
      <c r="R2354" s="699"/>
      <c r="S2354" s="699"/>
      <c r="T2354" s="181"/>
      <c r="U2354" s="181"/>
      <c r="AC2354" s="361" t="str">
        <f t="shared" si="40"/>
        <v>２３検査結果（非常用の照明装置）別記第三号-6　自家用発電装置-6（10）-検査者番号</v>
      </c>
      <c r="AL2354" s="392" t="s">
        <v>3066</v>
      </c>
    </row>
    <row r="2355" spans="5:38" x14ac:dyDescent="0.15">
      <c r="E2355" s="1121">
        <f>'4_入力シート【検査結果表】非常用の照明装置'!$BN$68</f>
        <v>0</v>
      </c>
      <c r="J2355" s="699" t="s">
        <v>2164</v>
      </c>
      <c r="K2355" s="699" t="s">
        <v>2165</v>
      </c>
      <c r="L2355" s="852" t="s">
        <v>92</v>
      </c>
      <c r="M2355" s="699" t="s">
        <v>2179</v>
      </c>
      <c r="N2355" s="852" t="s">
        <v>1995</v>
      </c>
      <c r="O2355" s="699" t="s">
        <v>2189</v>
      </c>
      <c r="P2355" s="852" t="s">
        <v>1995</v>
      </c>
      <c r="Q2355" s="699" t="s">
        <v>1997</v>
      </c>
      <c r="R2355" s="699"/>
      <c r="S2355" s="699"/>
      <c r="T2355" s="181"/>
      <c r="U2355" s="181"/>
      <c r="AC2355" s="361" t="str">
        <f t="shared" si="40"/>
        <v>２３検査結果（非常用の照明装置）別記第三号-6　自家用発電装置-6（10）-指摘の具体的内容等</v>
      </c>
      <c r="AL2355" s="392" t="s">
        <v>3067</v>
      </c>
    </row>
    <row r="2356" spans="5:38" x14ac:dyDescent="0.15">
      <c r="E2356" s="1121">
        <f>'4_入力シート【検査結果表】非常用の照明装置'!$BX$68</f>
        <v>0</v>
      </c>
      <c r="J2356" s="699" t="s">
        <v>2164</v>
      </c>
      <c r="K2356" s="699" t="s">
        <v>2165</v>
      </c>
      <c r="L2356" s="852" t="s">
        <v>92</v>
      </c>
      <c r="M2356" s="699" t="s">
        <v>2179</v>
      </c>
      <c r="N2356" s="852" t="s">
        <v>1995</v>
      </c>
      <c r="O2356" s="699" t="s">
        <v>2189</v>
      </c>
      <c r="P2356" s="852" t="s">
        <v>1995</v>
      </c>
      <c r="Q2356" s="699" t="s">
        <v>1998</v>
      </c>
      <c r="R2356" s="699"/>
      <c r="S2356" s="699"/>
      <c r="T2356" s="181"/>
      <c r="U2356" s="181"/>
      <c r="AC2356" s="361" t="str">
        <f t="shared" si="40"/>
        <v>２３検査結果（非常用の照明装置）別記第三号-6　自家用発電装置-6（10）-改善策の具体的内容等</v>
      </c>
      <c r="AL2356" s="392" t="s">
        <v>3068</v>
      </c>
    </row>
    <row r="2357" spans="5:38" x14ac:dyDescent="0.15">
      <c r="E2357" s="1121">
        <f>'4_入力シート【検査結果表】非常用の照明装置'!$CM$68</f>
        <v>0</v>
      </c>
      <c r="J2357" s="699" t="s">
        <v>2164</v>
      </c>
      <c r="K2357" s="699" t="s">
        <v>2165</v>
      </c>
      <c r="L2357" s="852" t="s">
        <v>92</v>
      </c>
      <c r="M2357" s="699" t="s">
        <v>2179</v>
      </c>
      <c r="N2357" s="852" t="s">
        <v>1995</v>
      </c>
      <c r="O2357" s="699" t="s">
        <v>2189</v>
      </c>
      <c r="P2357" s="852" t="s">
        <v>1995</v>
      </c>
      <c r="Q2357" s="699" t="s">
        <v>1999</v>
      </c>
      <c r="R2357" s="852" t="s">
        <v>1995</v>
      </c>
      <c r="S2357" s="699" t="s">
        <v>2000</v>
      </c>
      <c r="T2357" s="181"/>
      <c r="U2357" s="181"/>
      <c r="AC2357" s="361" t="str">
        <f t="shared" si="40"/>
        <v>２３検査結果（非常用の照明装置）別記第三号-6　自家用発電装置-6（10）-改善（予定）年月-年（令和）</v>
      </c>
      <c r="AL2357" s="392" t="s">
        <v>3069</v>
      </c>
    </row>
    <row r="2358" spans="5:38" x14ac:dyDescent="0.15">
      <c r="E2358" s="1121">
        <f>'4_入力シート【検査結果表】非常用の照明装置'!$CP$68</f>
        <v>0</v>
      </c>
      <c r="J2358" s="699" t="s">
        <v>2164</v>
      </c>
      <c r="K2358" s="699" t="s">
        <v>2165</v>
      </c>
      <c r="L2358" s="852" t="s">
        <v>92</v>
      </c>
      <c r="M2358" s="699" t="s">
        <v>2179</v>
      </c>
      <c r="N2358" s="852" t="s">
        <v>1995</v>
      </c>
      <c r="O2358" s="699" t="s">
        <v>2189</v>
      </c>
      <c r="P2358" s="852" t="s">
        <v>1995</v>
      </c>
      <c r="Q2358" s="699" t="s">
        <v>1999</v>
      </c>
      <c r="R2358" s="852" t="s">
        <v>1995</v>
      </c>
      <c r="S2358" s="699" t="s">
        <v>2001</v>
      </c>
      <c r="T2358" s="181"/>
      <c r="U2358" s="181"/>
      <c r="AC2358" s="361" t="str">
        <f t="shared" si="40"/>
        <v>２３検査結果（非常用の照明装置）別記第三号-6　自家用発電装置-6（10）-改善（予定）年月-月</v>
      </c>
      <c r="AL2358" s="392" t="s">
        <v>3070</v>
      </c>
    </row>
    <row r="2359" spans="5:38" x14ac:dyDescent="0.15">
      <c r="E2359" s="1121">
        <f>'4_入力シート【検査結果表】非常用の照明装置'!$CS$68</f>
        <v>0</v>
      </c>
      <c r="J2359" s="699" t="s">
        <v>2164</v>
      </c>
      <c r="K2359" s="699" t="s">
        <v>2165</v>
      </c>
      <c r="L2359" s="852" t="s">
        <v>92</v>
      </c>
      <c r="M2359" s="699" t="s">
        <v>2179</v>
      </c>
      <c r="N2359" s="852" t="s">
        <v>1995</v>
      </c>
      <c r="O2359" s="699" t="s">
        <v>2189</v>
      </c>
      <c r="P2359" s="852" t="s">
        <v>1995</v>
      </c>
      <c r="Q2359" s="699" t="s">
        <v>1999</v>
      </c>
      <c r="R2359" s="852" t="s">
        <v>1995</v>
      </c>
      <c r="S2359" s="699" t="s">
        <v>2002</v>
      </c>
      <c r="T2359" s="181"/>
      <c r="U2359" s="181"/>
      <c r="AC2359" s="361" t="str">
        <f t="shared" si="40"/>
        <v>２３検査結果（非常用の照明装置）別記第三号-6　自家用発電装置-6（10）-改善（予定）年月-状況</v>
      </c>
      <c r="AL2359" s="392" t="s">
        <v>3071</v>
      </c>
    </row>
    <row r="2360" spans="5:38" x14ac:dyDescent="0.15">
      <c r="E2360" s="1121">
        <f>'4_入力シート【検査結果表】非常用の照明装置'!$AZ$69</f>
        <v>0</v>
      </c>
      <c r="J2360" s="699" t="s">
        <v>2164</v>
      </c>
      <c r="K2360" s="699" t="s">
        <v>2165</v>
      </c>
      <c r="L2360" s="852" t="s">
        <v>92</v>
      </c>
      <c r="M2360" s="699" t="s">
        <v>2179</v>
      </c>
      <c r="N2360" s="852" t="s">
        <v>1995</v>
      </c>
      <c r="O2360" s="699" t="s">
        <v>2190</v>
      </c>
      <c r="P2360" s="852" t="s">
        <v>1995</v>
      </c>
      <c r="Q2360" s="699" t="s">
        <v>3514</v>
      </c>
      <c r="R2360" s="699"/>
      <c r="S2360" s="699"/>
      <c r="T2360" s="181"/>
      <c r="U2360" s="181"/>
      <c r="AC2360" s="361" t="str">
        <f t="shared" si="40"/>
        <v>２３検査結果（非常用の照明装置）別記第三号-6　自家用発電装置-6（11）-検査結果</v>
      </c>
      <c r="AL2360" s="392" t="s">
        <v>3819</v>
      </c>
    </row>
    <row r="2361" spans="5:38" x14ac:dyDescent="0.15">
      <c r="E2361" s="1121">
        <f>'4_入力シート【検査結果表】非常用の照明装置'!$BL$69</f>
        <v>0</v>
      </c>
      <c r="J2361" s="699" t="s">
        <v>2164</v>
      </c>
      <c r="K2361" s="699" t="s">
        <v>2165</v>
      </c>
      <c r="L2361" s="852" t="s">
        <v>92</v>
      </c>
      <c r="M2361" s="699" t="s">
        <v>2179</v>
      </c>
      <c r="N2361" s="852" t="s">
        <v>1995</v>
      </c>
      <c r="O2361" s="699" t="s">
        <v>2190</v>
      </c>
      <c r="P2361" s="852" t="s">
        <v>1995</v>
      </c>
      <c r="Q2361" s="699" t="s">
        <v>1996</v>
      </c>
      <c r="R2361" s="699"/>
      <c r="S2361" s="699"/>
      <c r="T2361" s="181"/>
      <c r="U2361" s="181"/>
      <c r="AC2361" s="361" t="str">
        <f t="shared" si="40"/>
        <v>２３検査結果（非常用の照明装置）別記第三号-6　自家用発電装置-6（11）-検査者番号</v>
      </c>
      <c r="AL2361" s="392" t="s">
        <v>3072</v>
      </c>
    </row>
    <row r="2362" spans="5:38" x14ac:dyDescent="0.15">
      <c r="E2362" s="1121">
        <f>'4_入力シート【検査結果表】非常用の照明装置'!$BN$69</f>
        <v>0</v>
      </c>
      <c r="J2362" s="699" t="s">
        <v>2164</v>
      </c>
      <c r="K2362" s="699" t="s">
        <v>2165</v>
      </c>
      <c r="L2362" s="852" t="s">
        <v>92</v>
      </c>
      <c r="M2362" s="699" t="s">
        <v>2179</v>
      </c>
      <c r="N2362" s="852" t="s">
        <v>1995</v>
      </c>
      <c r="O2362" s="699" t="s">
        <v>2190</v>
      </c>
      <c r="P2362" s="852" t="s">
        <v>1995</v>
      </c>
      <c r="Q2362" s="699" t="s">
        <v>1997</v>
      </c>
      <c r="R2362" s="699"/>
      <c r="S2362" s="699"/>
      <c r="T2362" s="181"/>
      <c r="U2362" s="181"/>
      <c r="AC2362" s="361" t="str">
        <f t="shared" si="40"/>
        <v>２３検査結果（非常用の照明装置）別記第三号-6　自家用発電装置-6（11）-指摘の具体的内容等</v>
      </c>
      <c r="AL2362" s="392" t="s">
        <v>3073</v>
      </c>
    </row>
    <row r="2363" spans="5:38" x14ac:dyDescent="0.15">
      <c r="E2363" s="1121">
        <f>'4_入力シート【検査結果表】非常用の照明装置'!$BX$69</f>
        <v>0</v>
      </c>
      <c r="J2363" s="699" t="s">
        <v>2164</v>
      </c>
      <c r="K2363" s="699" t="s">
        <v>2165</v>
      </c>
      <c r="L2363" s="852" t="s">
        <v>92</v>
      </c>
      <c r="M2363" s="699" t="s">
        <v>2179</v>
      </c>
      <c r="N2363" s="852" t="s">
        <v>1995</v>
      </c>
      <c r="O2363" s="699" t="s">
        <v>2190</v>
      </c>
      <c r="P2363" s="852" t="s">
        <v>1995</v>
      </c>
      <c r="Q2363" s="699" t="s">
        <v>1998</v>
      </c>
      <c r="R2363" s="699"/>
      <c r="S2363" s="699"/>
      <c r="T2363" s="181"/>
      <c r="U2363" s="181"/>
      <c r="AC2363" s="361" t="str">
        <f t="shared" si="40"/>
        <v>２３検査結果（非常用の照明装置）別記第三号-6　自家用発電装置-6（11）-改善策の具体的内容等</v>
      </c>
      <c r="AL2363" s="392" t="s">
        <v>3074</v>
      </c>
    </row>
    <row r="2364" spans="5:38" x14ac:dyDescent="0.15">
      <c r="E2364" s="1121">
        <f>'4_入力シート【検査結果表】非常用の照明装置'!$CM$69</f>
        <v>0</v>
      </c>
      <c r="J2364" s="699" t="s">
        <v>2164</v>
      </c>
      <c r="K2364" s="699" t="s">
        <v>2165</v>
      </c>
      <c r="L2364" s="852" t="s">
        <v>92</v>
      </c>
      <c r="M2364" s="699" t="s">
        <v>2179</v>
      </c>
      <c r="N2364" s="852" t="s">
        <v>1995</v>
      </c>
      <c r="O2364" s="699" t="s">
        <v>2190</v>
      </c>
      <c r="P2364" s="852" t="s">
        <v>1995</v>
      </c>
      <c r="Q2364" s="699" t="s">
        <v>1999</v>
      </c>
      <c r="R2364" s="852" t="s">
        <v>1995</v>
      </c>
      <c r="S2364" s="699" t="s">
        <v>2000</v>
      </c>
      <c r="T2364" s="181"/>
      <c r="U2364" s="181"/>
      <c r="AC2364" s="361" t="str">
        <f t="shared" si="40"/>
        <v>２３検査結果（非常用の照明装置）別記第三号-6　自家用発電装置-6（11）-改善（予定）年月-年（令和）</v>
      </c>
      <c r="AL2364" s="392" t="s">
        <v>3075</v>
      </c>
    </row>
    <row r="2365" spans="5:38" x14ac:dyDescent="0.15">
      <c r="E2365" s="1121">
        <f>'4_入力シート【検査結果表】非常用の照明装置'!$CP$69</f>
        <v>0</v>
      </c>
      <c r="J2365" s="699" t="s">
        <v>2164</v>
      </c>
      <c r="K2365" s="699" t="s">
        <v>2165</v>
      </c>
      <c r="L2365" s="852" t="s">
        <v>92</v>
      </c>
      <c r="M2365" s="699" t="s">
        <v>2179</v>
      </c>
      <c r="N2365" s="852" t="s">
        <v>1995</v>
      </c>
      <c r="O2365" s="699" t="s">
        <v>2190</v>
      </c>
      <c r="P2365" s="852" t="s">
        <v>1995</v>
      </c>
      <c r="Q2365" s="699" t="s">
        <v>1999</v>
      </c>
      <c r="R2365" s="852" t="s">
        <v>1995</v>
      </c>
      <c r="S2365" s="699" t="s">
        <v>2001</v>
      </c>
      <c r="T2365" s="181"/>
      <c r="U2365" s="181"/>
      <c r="AC2365" s="361" t="str">
        <f t="shared" si="40"/>
        <v>２３検査結果（非常用の照明装置）別記第三号-6　自家用発電装置-6（11）-改善（予定）年月-月</v>
      </c>
      <c r="AL2365" s="392" t="s">
        <v>3076</v>
      </c>
    </row>
    <row r="2366" spans="5:38" x14ac:dyDescent="0.15">
      <c r="E2366" s="1121">
        <f>'4_入力シート【検査結果表】非常用の照明装置'!$CS$69</f>
        <v>0</v>
      </c>
      <c r="J2366" s="699" t="s">
        <v>2164</v>
      </c>
      <c r="K2366" s="699" t="s">
        <v>2165</v>
      </c>
      <c r="L2366" s="852" t="s">
        <v>92</v>
      </c>
      <c r="M2366" s="699" t="s">
        <v>2179</v>
      </c>
      <c r="N2366" s="852" t="s">
        <v>1995</v>
      </c>
      <c r="O2366" s="699" t="s">
        <v>2190</v>
      </c>
      <c r="P2366" s="852" t="s">
        <v>1995</v>
      </c>
      <c r="Q2366" s="699" t="s">
        <v>1999</v>
      </c>
      <c r="R2366" s="852" t="s">
        <v>1995</v>
      </c>
      <c r="S2366" s="699" t="s">
        <v>2002</v>
      </c>
      <c r="T2366" s="181"/>
      <c r="U2366" s="181"/>
      <c r="AC2366" s="361" t="str">
        <f t="shared" si="40"/>
        <v>２３検査結果（非常用の照明装置）別記第三号-6　自家用発電装置-6（11）-改善（予定）年月-状況</v>
      </c>
      <c r="AL2366" s="392" t="s">
        <v>3077</v>
      </c>
    </row>
    <row r="2367" spans="5:38" x14ac:dyDescent="0.15">
      <c r="E2367" s="1121">
        <f>'4_入力シート【検査結果表】非常用の照明装置'!$AZ$70</f>
        <v>0</v>
      </c>
      <c r="J2367" s="699" t="s">
        <v>2164</v>
      </c>
      <c r="K2367" s="699" t="s">
        <v>2165</v>
      </c>
      <c r="L2367" s="852" t="s">
        <v>92</v>
      </c>
      <c r="M2367" s="699" t="s">
        <v>2179</v>
      </c>
      <c r="N2367" s="852" t="s">
        <v>1995</v>
      </c>
      <c r="O2367" s="699" t="s">
        <v>2191</v>
      </c>
      <c r="P2367" s="852" t="s">
        <v>1995</v>
      </c>
      <c r="Q2367" s="699" t="s">
        <v>3514</v>
      </c>
      <c r="R2367" s="699"/>
      <c r="S2367" s="699"/>
      <c r="T2367" s="181"/>
      <c r="U2367" s="181"/>
      <c r="AC2367" s="361" t="str">
        <f t="shared" si="40"/>
        <v>２３検査結果（非常用の照明装置）別記第三号-6　自家用発電装置-6（12）-検査結果</v>
      </c>
      <c r="AL2367" s="392" t="s">
        <v>3820</v>
      </c>
    </row>
    <row r="2368" spans="5:38" x14ac:dyDescent="0.15">
      <c r="E2368" s="1121">
        <f>'4_入力シート【検査結果表】非常用の照明装置'!$BL$70</f>
        <v>0</v>
      </c>
      <c r="J2368" s="699" t="s">
        <v>2164</v>
      </c>
      <c r="K2368" s="699" t="s">
        <v>2165</v>
      </c>
      <c r="L2368" s="852" t="s">
        <v>92</v>
      </c>
      <c r="M2368" s="699" t="s">
        <v>2179</v>
      </c>
      <c r="N2368" s="852" t="s">
        <v>1995</v>
      </c>
      <c r="O2368" s="699" t="s">
        <v>2191</v>
      </c>
      <c r="P2368" s="852" t="s">
        <v>1995</v>
      </c>
      <c r="Q2368" s="699" t="s">
        <v>1996</v>
      </c>
      <c r="R2368" s="699"/>
      <c r="S2368" s="699"/>
      <c r="T2368" s="181"/>
      <c r="U2368" s="181"/>
      <c r="AC2368" s="361" t="str">
        <f t="shared" si="40"/>
        <v>２３検査結果（非常用の照明装置）別記第三号-6　自家用発電装置-6（12）-検査者番号</v>
      </c>
      <c r="AL2368" s="392" t="s">
        <v>3078</v>
      </c>
    </row>
    <row r="2369" spans="5:38" x14ac:dyDescent="0.15">
      <c r="E2369" s="1121">
        <f>'4_入力シート【検査結果表】非常用の照明装置'!$BN$70</f>
        <v>0</v>
      </c>
      <c r="J2369" s="699" t="s">
        <v>2164</v>
      </c>
      <c r="K2369" s="699" t="s">
        <v>2165</v>
      </c>
      <c r="L2369" s="852" t="s">
        <v>92</v>
      </c>
      <c r="M2369" s="699" t="s">
        <v>2179</v>
      </c>
      <c r="N2369" s="852" t="s">
        <v>1995</v>
      </c>
      <c r="O2369" s="699" t="s">
        <v>2191</v>
      </c>
      <c r="P2369" s="852" t="s">
        <v>1995</v>
      </c>
      <c r="Q2369" s="699" t="s">
        <v>1997</v>
      </c>
      <c r="R2369" s="699"/>
      <c r="S2369" s="699"/>
      <c r="T2369" s="181"/>
      <c r="U2369" s="181"/>
      <c r="AC2369" s="361" t="str">
        <f t="shared" si="40"/>
        <v>２３検査結果（非常用の照明装置）別記第三号-6　自家用発電装置-6（12）-指摘の具体的内容等</v>
      </c>
      <c r="AL2369" s="392" t="s">
        <v>3079</v>
      </c>
    </row>
    <row r="2370" spans="5:38" x14ac:dyDescent="0.15">
      <c r="E2370" s="1121">
        <f>'4_入力シート【検査結果表】非常用の照明装置'!$BX$70</f>
        <v>0</v>
      </c>
      <c r="J2370" s="699" t="s">
        <v>2164</v>
      </c>
      <c r="K2370" s="699" t="s">
        <v>2165</v>
      </c>
      <c r="L2370" s="852" t="s">
        <v>92</v>
      </c>
      <c r="M2370" s="699" t="s">
        <v>2179</v>
      </c>
      <c r="N2370" s="852" t="s">
        <v>1995</v>
      </c>
      <c r="O2370" s="699" t="s">
        <v>2191</v>
      </c>
      <c r="P2370" s="852" t="s">
        <v>1995</v>
      </c>
      <c r="Q2370" s="699" t="s">
        <v>1998</v>
      </c>
      <c r="R2370" s="699"/>
      <c r="S2370" s="699"/>
      <c r="T2370" s="181"/>
      <c r="U2370" s="181"/>
      <c r="AC2370" s="361" t="str">
        <f t="shared" si="40"/>
        <v>２３検査結果（非常用の照明装置）別記第三号-6　自家用発電装置-6（12）-改善策の具体的内容等</v>
      </c>
      <c r="AL2370" s="392" t="s">
        <v>3080</v>
      </c>
    </row>
    <row r="2371" spans="5:38" x14ac:dyDescent="0.15">
      <c r="E2371" s="1121">
        <f>'4_入力シート【検査結果表】非常用の照明装置'!$CM$70</f>
        <v>0</v>
      </c>
      <c r="J2371" s="699" t="s">
        <v>2164</v>
      </c>
      <c r="K2371" s="699" t="s">
        <v>2165</v>
      </c>
      <c r="L2371" s="852" t="s">
        <v>92</v>
      </c>
      <c r="M2371" s="699" t="s">
        <v>2179</v>
      </c>
      <c r="N2371" s="852" t="s">
        <v>1995</v>
      </c>
      <c r="O2371" s="699" t="s">
        <v>2191</v>
      </c>
      <c r="P2371" s="852" t="s">
        <v>1995</v>
      </c>
      <c r="Q2371" s="699" t="s">
        <v>1999</v>
      </c>
      <c r="R2371" s="852" t="s">
        <v>1995</v>
      </c>
      <c r="S2371" s="699" t="s">
        <v>2000</v>
      </c>
      <c r="T2371" s="181"/>
      <c r="U2371" s="181"/>
      <c r="AC2371" s="361" t="str">
        <f t="shared" si="40"/>
        <v>２３検査結果（非常用の照明装置）別記第三号-6　自家用発電装置-6（12）-改善（予定）年月-年（令和）</v>
      </c>
      <c r="AL2371" s="392" t="s">
        <v>3081</v>
      </c>
    </row>
    <row r="2372" spans="5:38" x14ac:dyDescent="0.15">
      <c r="E2372" s="1121">
        <f>'4_入力シート【検査結果表】非常用の照明装置'!$CP$70</f>
        <v>0</v>
      </c>
      <c r="J2372" s="699" t="s">
        <v>2164</v>
      </c>
      <c r="K2372" s="699" t="s">
        <v>2165</v>
      </c>
      <c r="L2372" s="852" t="s">
        <v>92</v>
      </c>
      <c r="M2372" s="699" t="s">
        <v>2179</v>
      </c>
      <c r="N2372" s="852" t="s">
        <v>1995</v>
      </c>
      <c r="O2372" s="699" t="s">
        <v>2191</v>
      </c>
      <c r="P2372" s="852" t="s">
        <v>1995</v>
      </c>
      <c r="Q2372" s="699" t="s">
        <v>1999</v>
      </c>
      <c r="R2372" s="852" t="s">
        <v>1995</v>
      </c>
      <c r="S2372" s="699" t="s">
        <v>2001</v>
      </c>
      <c r="T2372" s="181"/>
      <c r="U2372" s="181"/>
      <c r="AC2372" s="361" t="str">
        <f t="shared" si="40"/>
        <v>２３検査結果（非常用の照明装置）別記第三号-6　自家用発電装置-6（12）-改善（予定）年月-月</v>
      </c>
      <c r="AL2372" s="392" t="s">
        <v>3082</v>
      </c>
    </row>
    <row r="2373" spans="5:38" x14ac:dyDescent="0.15">
      <c r="E2373" s="1121">
        <f>'4_入力シート【検査結果表】非常用の照明装置'!$CS$70</f>
        <v>0</v>
      </c>
      <c r="J2373" s="699" t="s">
        <v>2164</v>
      </c>
      <c r="K2373" s="699" t="s">
        <v>2165</v>
      </c>
      <c r="L2373" s="852" t="s">
        <v>92</v>
      </c>
      <c r="M2373" s="699" t="s">
        <v>2179</v>
      </c>
      <c r="N2373" s="852" t="s">
        <v>1995</v>
      </c>
      <c r="O2373" s="699" t="s">
        <v>2191</v>
      </c>
      <c r="P2373" s="852" t="s">
        <v>1995</v>
      </c>
      <c r="Q2373" s="699" t="s">
        <v>1999</v>
      </c>
      <c r="R2373" s="852" t="s">
        <v>1995</v>
      </c>
      <c r="S2373" s="699" t="s">
        <v>2002</v>
      </c>
      <c r="T2373" s="181"/>
      <c r="U2373" s="181"/>
      <c r="AC2373" s="361" t="str">
        <f t="shared" si="40"/>
        <v>２３検査結果（非常用の照明装置）別記第三号-6　自家用発電装置-6（12）-改善（予定）年月-状況</v>
      </c>
      <c r="AL2373" s="392" t="s">
        <v>3083</v>
      </c>
    </row>
    <row r="2374" spans="5:38" x14ac:dyDescent="0.15">
      <c r="E2374" s="1121">
        <f>'4_入力シート【検査結果表】非常用の照明装置'!$AZ$71</f>
        <v>0</v>
      </c>
      <c r="J2374" s="699" t="s">
        <v>2164</v>
      </c>
      <c r="K2374" s="699" t="s">
        <v>2165</v>
      </c>
      <c r="L2374" s="852" t="s">
        <v>92</v>
      </c>
      <c r="M2374" s="699" t="s">
        <v>2179</v>
      </c>
      <c r="N2374" s="852" t="s">
        <v>1995</v>
      </c>
      <c r="O2374" s="699" t="s">
        <v>2192</v>
      </c>
      <c r="P2374" s="852" t="s">
        <v>1995</v>
      </c>
      <c r="Q2374" s="699" t="s">
        <v>3514</v>
      </c>
      <c r="R2374" s="699"/>
      <c r="S2374" s="699"/>
      <c r="T2374" s="181"/>
      <c r="U2374" s="181"/>
      <c r="AC2374" s="361" t="str">
        <f t="shared" si="40"/>
        <v>２３検査結果（非常用の照明装置）別記第三号-6　自家用発電装置-6（13）-検査結果</v>
      </c>
      <c r="AL2374" s="392" t="s">
        <v>3821</v>
      </c>
    </row>
    <row r="2375" spans="5:38" x14ac:dyDescent="0.15">
      <c r="E2375" s="1121">
        <f>'4_入力シート【検査結果表】非常用の照明装置'!$BL$71</f>
        <v>0</v>
      </c>
      <c r="J2375" s="699" t="s">
        <v>2164</v>
      </c>
      <c r="K2375" s="699" t="s">
        <v>2165</v>
      </c>
      <c r="L2375" s="852" t="s">
        <v>92</v>
      </c>
      <c r="M2375" s="699" t="s">
        <v>2179</v>
      </c>
      <c r="N2375" s="852" t="s">
        <v>1995</v>
      </c>
      <c r="O2375" s="699" t="s">
        <v>2192</v>
      </c>
      <c r="P2375" s="852" t="s">
        <v>1995</v>
      </c>
      <c r="Q2375" s="699" t="s">
        <v>1996</v>
      </c>
      <c r="R2375" s="699"/>
      <c r="S2375" s="699"/>
      <c r="T2375" s="181"/>
      <c r="U2375" s="181"/>
      <c r="AC2375" s="361" t="str">
        <f t="shared" si="40"/>
        <v>２３検査結果（非常用の照明装置）別記第三号-6　自家用発電装置-6（13）-検査者番号</v>
      </c>
      <c r="AL2375" s="392" t="s">
        <v>3084</v>
      </c>
    </row>
    <row r="2376" spans="5:38" x14ac:dyDescent="0.15">
      <c r="E2376" s="1121">
        <f>'4_入力シート【検査結果表】非常用の照明装置'!$BN$71</f>
        <v>0</v>
      </c>
      <c r="J2376" s="699" t="s">
        <v>2164</v>
      </c>
      <c r="K2376" s="699" t="s">
        <v>2165</v>
      </c>
      <c r="L2376" s="852" t="s">
        <v>92</v>
      </c>
      <c r="M2376" s="699" t="s">
        <v>2179</v>
      </c>
      <c r="N2376" s="852" t="s">
        <v>1995</v>
      </c>
      <c r="O2376" s="699" t="s">
        <v>2192</v>
      </c>
      <c r="P2376" s="852" t="s">
        <v>1995</v>
      </c>
      <c r="Q2376" s="699" t="s">
        <v>1997</v>
      </c>
      <c r="R2376" s="699"/>
      <c r="S2376" s="699"/>
      <c r="T2376" s="181"/>
      <c r="U2376" s="181"/>
      <c r="AC2376" s="361" t="str">
        <f t="shared" si="40"/>
        <v>２３検査結果（非常用の照明装置）別記第三号-6　自家用発電装置-6（13）-指摘の具体的内容等</v>
      </c>
      <c r="AL2376" s="392" t="s">
        <v>3085</v>
      </c>
    </row>
    <row r="2377" spans="5:38" x14ac:dyDescent="0.15">
      <c r="E2377" s="1121">
        <f>'4_入力シート【検査結果表】非常用の照明装置'!$BX$71</f>
        <v>0</v>
      </c>
      <c r="J2377" s="699" t="s">
        <v>2164</v>
      </c>
      <c r="K2377" s="699" t="s">
        <v>2165</v>
      </c>
      <c r="L2377" s="852" t="s">
        <v>92</v>
      </c>
      <c r="M2377" s="699" t="s">
        <v>2179</v>
      </c>
      <c r="N2377" s="852" t="s">
        <v>1995</v>
      </c>
      <c r="O2377" s="699" t="s">
        <v>2192</v>
      </c>
      <c r="P2377" s="852" t="s">
        <v>1995</v>
      </c>
      <c r="Q2377" s="699" t="s">
        <v>1998</v>
      </c>
      <c r="R2377" s="699"/>
      <c r="S2377" s="699"/>
      <c r="T2377" s="181"/>
      <c r="U2377" s="181"/>
      <c r="AC2377" s="361" t="str">
        <f t="shared" si="40"/>
        <v>２３検査結果（非常用の照明装置）別記第三号-6　自家用発電装置-6（13）-改善策の具体的内容等</v>
      </c>
      <c r="AL2377" s="392" t="s">
        <v>3086</v>
      </c>
    </row>
    <row r="2378" spans="5:38" x14ac:dyDescent="0.15">
      <c r="E2378" s="1121">
        <f>'4_入力シート【検査結果表】非常用の照明装置'!$CM$71</f>
        <v>0</v>
      </c>
      <c r="J2378" s="699" t="s">
        <v>2164</v>
      </c>
      <c r="K2378" s="699" t="s">
        <v>2165</v>
      </c>
      <c r="L2378" s="852" t="s">
        <v>92</v>
      </c>
      <c r="M2378" s="699" t="s">
        <v>2179</v>
      </c>
      <c r="N2378" s="852" t="s">
        <v>1995</v>
      </c>
      <c r="O2378" s="699" t="s">
        <v>2192</v>
      </c>
      <c r="P2378" s="852" t="s">
        <v>1995</v>
      </c>
      <c r="Q2378" s="699" t="s">
        <v>1999</v>
      </c>
      <c r="R2378" s="852" t="s">
        <v>1995</v>
      </c>
      <c r="S2378" s="699" t="s">
        <v>2000</v>
      </c>
      <c r="T2378" s="181"/>
      <c r="U2378" s="181"/>
      <c r="AC2378" s="361" t="str">
        <f t="shared" si="40"/>
        <v>２３検査結果（非常用の照明装置）別記第三号-6　自家用発電装置-6（13）-改善（予定）年月-年（令和）</v>
      </c>
      <c r="AL2378" s="392" t="s">
        <v>3087</v>
      </c>
    </row>
    <row r="2379" spans="5:38" x14ac:dyDescent="0.15">
      <c r="E2379" s="1121">
        <f>'4_入力シート【検査結果表】非常用の照明装置'!$CP$71</f>
        <v>0</v>
      </c>
      <c r="J2379" s="699" t="s">
        <v>2164</v>
      </c>
      <c r="K2379" s="699" t="s">
        <v>2165</v>
      </c>
      <c r="L2379" s="852" t="s">
        <v>92</v>
      </c>
      <c r="M2379" s="699" t="s">
        <v>2179</v>
      </c>
      <c r="N2379" s="852" t="s">
        <v>1995</v>
      </c>
      <c r="O2379" s="699" t="s">
        <v>2192</v>
      </c>
      <c r="P2379" s="852" t="s">
        <v>1995</v>
      </c>
      <c r="Q2379" s="699" t="s">
        <v>1999</v>
      </c>
      <c r="R2379" s="852" t="s">
        <v>1995</v>
      </c>
      <c r="S2379" s="699" t="s">
        <v>2001</v>
      </c>
      <c r="T2379" s="181"/>
      <c r="U2379" s="181"/>
      <c r="AC2379" s="361" t="str">
        <f t="shared" si="40"/>
        <v>２３検査結果（非常用の照明装置）別記第三号-6　自家用発電装置-6（13）-改善（予定）年月-月</v>
      </c>
      <c r="AL2379" s="392" t="s">
        <v>3088</v>
      </c>
    </row>
    <row r="2380" spans="5:38" x14ac:dyDescent="0.15">
      <c r="E2380" s="1121">
        <f>'4_入力シート【検査結果表】非常用の照明装置'!$CS$71</f>
        <v>0</v>
      </c>
      <c r="J2380" s="699" t="s">
        <v>2164</v>
      </c>
      <c r="K2380" s="699" t="s">
        <v>2165</v>
      </c>
      <c r="L2380" s="852" t="s">
        <v>92</v>
      </c>
      <c r="M2380" s="699" t="s">
        <v>2179</v>
      </c>
      <c r="N2380" s="852" t="s">
        <v>1995</v>
      </c>
      <c r="O2380" s="699" t="s">
        <v>2192</v>
      </c>
      <c r="P2380" s="852" t="s">
        <v>1995</v>
      </c>
      <c r="Q2380" s="699" t="s">
        <v>1999</v>
      </c>
      <c r="R2380" s="852" t="s">
        <v>1995</v>
      </c>
      <c r="S2380" s="699" t="s">
        <v>2002</v>
      </c>
      <c r="T2380" s="181"/>
      <c r="U2380" s="181"/>
      <c r="AC2380" s="361" t="str">
        <f t="shared" si="40"/>
        <v>２３検査結果（非常用の照明装置）別記第三号-6　自家用発電装置-6（13）-改善（予定）年月-状況</v>
      </c>
      <c r="AL2380" s="392" t="s">
        <v>3089</v>
      </c>
    </row>
    <row r="2381" spans="5:38" x14ac:dyDescent="0.15">
      <c r="E2381" s="1121">
        <f>'4_入力シート【検査結果表】非常用の照明装置'!$AZ$72</f>
        <v>0</v>
      </c>
      <c r="J2381" s="699" t="s">
        <v>2164</v>
      </c>
      <c r="K2381" s="699" t="s">
        <v>2165</v>
      </c>
      <c r="L2381" s="852" t="s">
        <v>92</v>
      </c>
      <c r="M2381" s="699" t="s">
        <v>2179</v>
      </c>
      <c r="N2381" s="852" t="s">
        <v>1995</v>
      </c>
      <c r="O2381" s="699" t="s">
        <v>2193</v>
      </c>
      <c r="P2381" s="852" t="s">
        <v>1995</v>
      </c>
      <c r="Q2381" s="699" t="s">
        <v>3514</v>
      </c>
      <c r="R2381" s="699"/>
      <c r="S2381" s="699"/>
      <c r="T2381" s="181"/>
      <c r="U2381" s="181"/>
      <c r="AC2381" s="361" t="str">
        <f t="shared" si="40"/>
        <v>２３検査結果（非常用の照明装置）別記第三号-6　自家用発電装置-6（14）-検査結果</v>
      </c>
      <c r="AL2381" s="392" t="s">
        <v>3822</v>
      </c>
    </row>
    <row r="2382" spans="5:38" x14ac:dyDescent="0.15">
      <c r="E2382" s="1121">
        <f>'4_入力シート【検査結果表】非常用の照明装置'!$BL$72</f>
        <v>0</v>
      </c>
      <c r="J2382" s="699" t="s">
        <v>2164</v>
      </c>
      <c r="K2382" s="699" t="s">
        <v>2165</v>
      </c>
      <c r="L2382" s="852" t="s">
        <v>92</v>
      </c>
      <c r="M2382" s="699" t="s">
        <v>2179</v>
      </c>
      <c r="N2382" s="852" t="s">
        <v>1995</v>
      </c>
      <c r="O2382" s="699" t="s">
        <v>2193</v>
      </c>
      <c r="P2382" s="852" t="s">
        <v>1995</v>
      </c>
      <c r="Q2382" s="699" t="s">
        <v>1996</v>
      </c>
      <c r="R2382" s="699"/>
      <c r="S2382" s="699"/>
      <c r="T2382" s="181"/>
      <c r="U2382" s="181"/>
      <c r="AC2382" s="361" t="str">
        <f t="shared" si="40"/>
        <v>２３検査結果（非常用の照明装置）別記第三号-6　自家用発電装置-6（14）-検査者番号</v>
      </c>
      <c r="AL2382" s="392" t="s">
        <v>3090</v>
      </c>
    </row>
    <row r="2383" spans="5:38" x14ac:dyDescent="0.15">
      <c r="E2383" s="1121">
        <f>'4_入力シート【検査結果表】非常用の照明装置'!$BN$72</f>
        <v>0</v>
      </c>
      <c r="J2383" s="699" t="s">
        <v>2164</v>
      </c>
      <c r="K2383" s="699" t="s">
        <v>2165</v>
      </c>
      <c r="L2383" s="852" t="s">
        <v>92</v>
      </c>
      <c r="M2383" s="699" t="s">
        <v>2179</v>
      </c>
      <c r="N2383" s="852" t="s">
        <v>1995</v>
      </c>
      <c r="O2383" s="699" t="s">
        <v>2193</v>
      </c>
      <c r="P2383" s="852" t="s">
        <v>1995</v>
      </c>
      <c r="Q2383" s="699" t="s">
        <v>1997</v>
      </c>
      <c r="R2383" s="699"/>
      <c r="S2383" s="699"/>
      <c r="T2383" s="181"/>
      <c r="U2383" s="181"/>
      <c r="AC2383" s="361" t="str">
        <f t="shared" si="40"/>
        <v>２３検査結果（非常用の照明装置）別記第三号-6　自家用発電装置-6（14）-指摘の具体的内容等</v>
      </c>
      <c r="AL2383" s="392" t="s">
        <v>3091</v>
      </c>
    </row>
    <row r="2384" spans="5:38" x14ac:dyDescent="0.15">
      <c r="E2384" s="1121">
        <f>'4_入力シート【検査結果表】非常用の照明装置'!$BX$72</f>
        <v>0</v>
      </c>
      <c r="J2384" s="699" t="s">
        <v>2164</v>
      </c>
      <c r="K2384" s="699" t="s">
        <v>2165</v>
      </c>
      <c r="L2384" s="852" t="s">
        <v>92</v>
      </c>
      <c r="M2384" s="699" t="s">
        <v>2179</v>
      </c>
      <c r="N2384" s="852" t="s">
        <v>1995</v>
      </c>
      <c r="O2384" s="699" t="s">
        <v>2193</v>
      </c>
      <c r="P2384" s="852" t="s">
        <v>1995</v>
      </c>
      <c r="Q2384" s="699" t="s">
        <v>1998</v>
      </c>
      <c r="R2384" s="699"/>
      <c r="S2384" s="699"/>
      <c r="T2384" s="181"/>
      <c r="U2384" s="181"/>
      <c r="AC2384" s="361" t="str">
        <f t="shared" si="40"/>
        <v>２３検査結果（非常用の照明装置）別記第三号-6　自家用発電装置-6（14）-改善策の具体的内容等</v>
      </c>
      <c r="AL2384" s="392" t="s">
        <v>3092</v>
      </c>
    </row>
    <row r="2385" spans="5:38" x14ac:dyDescent="0.15">
      <c r="E2385" s="1121">
        <f>'4_入力シート【検査結果表】非常用の照明装置'!$CM$72</f>
        <v>0</v>
      </c>
      <c r="J2385" s="699" t="s">
        <v>2164</v>
      </c>
      <c r="K2385" s="699" t="s">
        <v>2165</v>
      </c>
      <c r="L2385" s="852" t="s">
        <v>92</v>
      </c>
      <c r="M2385" s="699" t="s">
        <v>2179</v>
      </c>
      <c r="N2385" s="852" t="s">
        <v>1995</v>
      </c>
      <c r="O2385" s="699" t="s">
        <v>2193</v>
      </c>
      <c r="P2385" s="852" t="s">
        <v>1995</v>
      </c>
      <c r="Q2385" s="699" t="s">
        <v>1999</v>
      </c>
      <c r="R2385" s="852" t="s">
        <v>1995</v>
      </c>
      <c r="S2385" s="699" t="s">
        <v>2000</v>
      </c>
      <c r="T2385" s="181"/>
      <c r="U2385" s="181"/>
      <c r="AC2385" s="361" t="str">
        <f t="shared" si="40"/>
        <v>２３検査結果（非常用の照明装置）別記第三号-6　自家用発電装置-6（14）-改善（予定）年月-年（令和）</v>
      </c>
      <c r="AL2385" s="392" t="s">
        <v>3093</v>
      </c>
    </row>
    <row r="2386" spans="5:38" x14ac:dyDescent="0.15">
      <c r="E2386" s="1121">
        <f>'4_入力シート【検査結果表】非常用の照明装置'!$CP$72</f>
        <v>0</v>
      </c>
      <c r="J2386" s="699" t="s">
        <v>2164</v>
      </c>
      <c r="K2386" s="699" t="s">
        <v>2165</v>
      </c>
      <c r="L2386" s="852" t="s">
        <v>92</v>
      </c>
      <c r="M2386" s="699" t="s">
        <v>2179</v>
      </c>
      <c r="N2386" s="852" t="s">
        <v>1995</v>
      </c>
      <c r="O2386" s="699" t="s">
        <v>2193</v>
      </c>
      <c r="P2386" s="852" t="s">
        <v>1995</v>
      </c>
      <c r="Q2386" s="699" t="s">
        <v>1999</v>
      </c>
      <c r="R2386" s="852" t="s">
        <v>1995</v>
      </c>
      <c r="S2386" s="699" t="s">
        <v>2001</v>
      </c>
      <c r="T2386" s="181"/>
      <c r="U2386" s="181"/>
      <c r="AC2386" s="361" t="str">
        <f t="shared" si="40"/>
        <v>２３検査結果（非常用の照明装置）別記第三号-6　自家用発電装置-6（14）-改善（予定）年月-月</v>
      </c>
      <c r="AL2386" s="392" t="s">
        <v>3094</v>
      </c>
    </row>
    <row r="2387" spans="5:38" x14ac:dyDescent="0.15">
      <c r="E2387" s="1121">
        <f>'4_入力シート【検査結果表】非常用の照明装置'!$CS$72</f>
        <v>0</v>
      </c>
      <c r="J2387" s="699" t="s">
        <v>2164</v>
      </c>
      <c r="K2387" s="699" t="s">
        <v>2165</v>
      </c>
      <c r="L2387" s="852" t="s">
        <v>92</v>
      </c>
      <c r="M2387" s="699" t="s">
        <v>2179</v>
      </c>
      <c r="N2387" s="852" t="s">
        <v>1995</v>
      </c>
      <c r="O2387" s="699" t="s">
        <v>2193</v>
      </c>
      <c r="P2387" s="852" t="s">
        <v>1995</v>
      </c>
      <c r="Q2387" s="699" t="s">
        <v>1999</v>
      </c>
      <c r="R2387" s="852" t="s">
        <v>1995</v>
      </c>
      <c r="S2387" s="699" t="s">
        <v>2002</v>
      </c>
      <c r="T2387" s="181"/>
      <c r="U2387" s="181"/>
      <c r="AC2387" s="361" t="str">
        <f t="shared" si="40"/>
        <v>２３検査結果（非常用の照明装置）別記第三号-6　自家用発電装置-6（14）-改善（予定）年月-状況</v>
      </c>
      <c r="AL2387" s="392" t="s">
        <v>3095</v>
      </c>
    </row>
    <row r="2388" spans="5:38" x14ac:dyDescent="0.15">
      <c r="E2388" s="1121">
        <f>'4_入力シート【検査結果表】非常用の照明装置'!$AZ$73</f>
        <v>0</v>
      </c>
      <c r="J2388" s="699" t="s">
        <v>2164</v>
      </c>
      <c r="K2388" s="699" t="s">
        <v>2165</v>
      </c>
      <c r="L2388" s="852" t="s">
        <v>92</v>
      </c>
      <c r="M2388" s="699" t="s">
        <v>2179</v>
      </c>
      <c r="N2388" s="852" t="s">
        <v>1995</v>
      </c>
      <c r="O2388" s="699" t="s">
        <v>2194</v>
      </c>
      <c r="P2388" s="852" t="s">
        <v>1995</v>
      </c>
      <c r="Q2388" s="699" t="s">
        <v>3514</v>
      </c>
      <c r="R2388" s="699"/>
      <c r="S2388" s="699"/>
      <c r="T2388" s="181"/>
      <c r="U2388" s="181"/>
      <c r="AC2388" s="361" t="str">
        <f t="shared" si="40"/>
        <v>２３検査結果（非常用の照明装置）別記第三号-6　自家用発電装置-6（15）-検査結果</v>
      </c>
      <c r="AL2388" s="392" t="s">
        <v>3823</v>
      </c>
    </row>
    <row r="2389" spans="5:38" x14ac:dyDescent="0.15">
      <c r="E2389" s="1121">
        <f>'4_入力シート【検査結果表】非常用の照明装置'!$BL$73</f>
        <v>0</v>
      </c>
      <c r="J2389" s="699" t="s">
        <v>2164</v>
      </c>
      <c r="K2389" s="699" t="s">
        <v>2165</v>
      </c>
      <c r="L2389" s="852" t="s">
        <v>92</v>
      </c>
      <c r="M2389" s="699" t="s">
        <v>2179</v>
      </c>
      <c r="N2389" s="852" t="s">
        <v>1995</v>
      </c>
      <c r="O2389" s="699" t="s">
        <v>2194</v>
      </c>
      <c r="P2389" s="852" t="s">
        <v>1995</v>
      </c>
      <c r="Q2389" s="699" t="s">
        <v>1996</v>
      </c>
      <c r="R2389" s="699"/>
      <c r="S2389" s="699"/>
      <c r="T2389" s="181"/>
      <c r="U2389" s="181"/>
      <c r="AC2389" s="361" t="str">
        <f t="shared" si="40"/>
        <v>２３検査結果（非常用の照明装置）別記第三号-6　自家用発電装置-6（15）-検査者番号</v>
      </c>
      <c r="AL2389" s="392" t="s">
        <v>3096</v>
      </c>
    </row>
    <row r="2390" spans="5:38" x14ac:dyDescent="0.15">
      <c r="E2390" s="1121">
        <f>'4_入力シート【検査結果表】非常用の照明装置'!$BN$73</f>
        <v>0</v>
      </c>
      <c r="J2390" s="699" t="s">
        <v>2164</v>
      </c>
      <c r="K2390" s="699" t="s">
        <v>2165</v>
      </c>
      <c r="L2390" s="852" t="s">
        <v>92</v>
      </c>
      <c r="M2390" s="699" t="s">
        <v>2179</v>
      </c>
      <c r="N2390" s="852" t="s">
        <v>1995</v>
      </c>
      <c r="O2390" s="699" t="s">
        <v>2194</v>
      </c>
      <c r="P2390" s="852" t="s">
        <v>1995</v>
      </c>
      <c r="Q2390" s="699" t="s">
        <v>1997</v>
      </c>
      <c r="R2390" s="699"/>
      <c r="S2390" s="699"/>
      <c r="T2390" s="181"/>
      <c r="U2390" s="181"/>
      <c r="AC2390" s="361" t="str">
        <f t="shared" si="40"/>
        <v>２３検査結果（非常用の照明装置）別記第三号-6　自家用発電装置-6（15）-指摘の具体的内容等</v>
      </c>
      <c r="AL2390" s="392" t="s">
        <v>3097</v>
      </c>
    </row>
    <row r="2391" spans="5:38" x14ac:dyDescent="0.15">
      <c r="E2391" s="1121">
        <f>'4_入力シート【検査結果表】非常用の照明装置'!$BX$73</f>
        <v>0</v>
      </c>
      <c r="J2391" s="699" t="s">
        <v>2164</v>
      </c>
      <c r="K2391" s="699" t="s">
        <v>2165</v>
      </c>
      <c r="L2391" s="852" t="s">
        <v>92</v>
      </c>
      <c r="M2391" s="699" t="s">
        <v>2179</v>
      </c>
      <c r="N2391" s="852" t="s">
        <v>1995</v>
      </c>
      <c r="O2391" s="699" t="s">
        <v>2194</v>
      </c>
      <c r="P2391" s="852" t="s">
        <v>1995</v>
      </c>
      <c r="Q2391" s="699" t="s">
        <v>1998</v>
      </c>
      <c r="R2391" s="699"/>
      <c r="S2391" s="699"/>
      <c r="T2391" s="181"/>
      <c r="U2391" s="181"/>
      <c r="AC2391" s="361" t="str">
        <f t="shared" si="40"/>
        <v>２３検査結果（非常用の照明装置）別記第三号-6　自家用発電装置-6（15）-改善策の具体的内容等</v>
      </c>
      <c r="AL2391" s="392" t="s">
        <v>3098</v>
      </c>
    </row>
    <row r="2392" spans="5:38" x14ac:dyDescent="0.15">
      <c r="E2392" s="1121">
        <f>'4_入力シート【検査結果表】非常用の照明装置'!$CM$73</f>
        <v>0</v>
      </c>
      <c r="J2392" s="699" t="s">
        <v>2164</v>
      </c>
      <c r="K2392" s="699" t="s">
        <v>2165</v>
      </c>
      <c r="L2392" s="852" t="s">
        <v>92</v>
      </c>
      <c r="M2392" s="699" t="s">
        <v>2179</v>
      </c>
      <c r="N2392" s="852" t="s">
        <v>1995</v>
      </c>
      <c r="O2392" s="699" t="s">
        <v>2194</v>
      </c>
      <c r="P2392" s="852" t="s">
        <v>1995</v>
      </c>
      <c r="Q2392" s="699" t="s">
        <v>1999</v>
      </c>
      <c r="R2392" s="852" t="s">
        <v>1995</v>
      </c>
      <c r="S2392" s="699" t="s">
        <v>2000</v>
      </c>
      <c r="T2392" s="181"/>
      <c r="U2392" s="181"/>
      <c r="AC2392" s="361" t="str">
        <f t="shared" si="40"/>
        <v>２３検査結果（非常用の照明装置）別記第三号-6　自家用発電装置-6（15）-改善（予定）年月-年（令和）</v>
      </c>
      <c r="AL2392" s="392" t="s">
        <v>3099</v>
      </c>
    </row>
    <row r="2393" spans="5:38" x14ac:dyDescent="0.15">
      <c r="E2393" s="1121">
        <f>'4_入力シート【検査結果表】非常用の照明装置'!$CP$73</f>
        <v>0</v>
      </c>
      <c r="J2393" s="699" t="s">
        <v>2164</v>
      </c>
      <c r="K2393" s="699" t="s">
        <v>2165</v>
      </c>
      <c r="L2393" s="852" t="s">
        <v>92</v>
      </c>
      <c r="M2393" s="699" t="s">
        <v>2179</v>
      </c>
      <c r="N2393" s="852" t="s">
        <v>1995</v>
      </c>
      <c r="O2393" s="699" t="s">
        <v>2194</v>
      </c>
      <c r="P2393" s="852" t="s">
        <v>1995</v>
      </c>
      <c r="Q2393" s="699" t="s">
        <v>1999</v>
      </c>
      <c r="R2393" s="852" t="s">
        <v>1995</v>
      </c>
      <c r="S2393" s="699" t="s">
        <v>2001</v>
      </c>
      <c r="T2393" s="181"/>
      <c r="U2393" s="181"/>
      <c r="AC2393" s="361" t="str">
        <f t="shared" si="40"/>
        <v>２３検査結果（非常用の照明装置）別記第三号-6　自家用発電装置-6（15）-改善（予定）年月-月</v>
      </c>
      <c r="AL2393" s="392" t="s">
        <v>3100</v>
      </c>
    </row>
    <row r="2394" spans="5:38" x14ac:dyDescent="0.15">
      <c r="E2394" s="1121">
        <f>'4_入力シート【検査結果表】非常用の照明装置'!$CS$73</f>
        <v>0</v>
      </c>
      <c r="J2394" s="699" t="s">
        <v>2164</v>
      </c>
      <c r="K2394" s="699" t="s">
        <v>2165</v>
      </c>
      <c r="L2394" s="852" t="s">
        <v>92</v>
      </c>
      <c r="M2394" s="699" t="s">
        <v>2179</v>
      </c>
      <c r="N2394" s="852" t="s">
        <v>1995</v>
      </c>
      <c r="O2394" s="699" t="s">
        <v>2194</v>
      </c>
      <c r="P2394" s="852" t="s">
        <v>1995</v>
      </c>
      <c r="Q2394" s="699" t="s">
        <v>1999</v>
      </c>
      <c r="R2394" s="852" t="s">
        <v>1995</v>
      </c>
      <c r="S2394" s="699" t="s">
        <v>2002</v>
      </c>
      <c r="T2394" s="181"/>
      <c r="U2394" s="181"/>
      <c r="AC2394" s="361" t="str">
        <f t="shared" si="40"/>
        <v>２３検査結果（非常用の照明装置）別記第三号-6　自家用発電装置-6（15）-改善（予定）年月-状況</v>
      </c>
      <c r="AL2394" s="392" t="s">
        <v>3101</v>
      </c>
    </row>
    <row r="2395" spans="5:38" x14ac:dyDescent="0.15">
      <c r="E2395" s="1121">
        <f>'4_入力シート【検査結果表】非常用の照明装置'!$AZ$74</f>
        <v>0</v>
      </c>
      <c r="J2395" s="699" t="s">
        <v>2164</v>
      </c>
      <c r="K2395" s="699" t="s">
        <v>2165</v>
      </c>
      <c r="L2395" s="852" t="s">
        <v>92</v>
      </c>
      <c r="M2395" s="699" t="s">
        <v>2179</v>
      </c>
      <c r="N2395" s="852" t="s">
        <v>1995</v>
      </c>
      <c r="O2395" s="699" t="s">
        <v>2195</v>
      </c>
      <c r="P2395" s="852" t="s">
        <v>1995</v>
      </c>
      <c r="Q2395" s="699" t="s">
        <v>3514</v>
      </c>
      <c r="R2395" s="699"/>
      <c r="S2395" s="699"/>
      <c r="T2395" s="181"/>
      <c r="U2395" s="181"/>
      <c r="AC2395" s="361" t="str">
        <f t="shared" si="40"/>
        <v>２３検査結果（非常用の照明装置）別記第三号-6　自家用発電装置-6（16）-検査結果</v>
      </c>
      <c r="AL2395" s="392" t="s">
        <v>3824</v>
      </c>
    </row>
    <row r="2396" spans="5:38" x14ac:dyDescent="0.15">
      <c r="E2396" s="1121">
        <f>'4_入力シート【検査結果表】非常用の照明装置'!$BL$74</f>
        <v>0</v>
      </c>
      <c r="J2396" s="699" t="s">
        <v>2164</v>
      </c>
      <c r="K2396" s="699" t="s">
        <v>2165</v>
      </c>
      <c r="L2396" s="852" t="s">
        <v>92</v>
      </c>
      <c r="M2396" s="699" t="s">
        <v>2179</v>
      </c>
      <c r="N2396" s="852" t="s">
        <v>1995</v>
      </c>
      <c r="O2396" s="699" t="s">
        <v>2195</v>
      </c>
      <c r="P2396" s="852" t="s">
        <v>1995</v>
      </c>
      <c r="Q2396" s="699" t="s">
        <v>1996</v>
      </c>
      <c r="R2396" s="699"/>
      <c r="S2396" s="699"/>
      <c r="T2396" s="181"/>
      <c r="U2396" s="181"/>
      <c r="AC2396" s="361" t="str">
        <f t="shared" si="40"/>
        <v>２３検査結果（非常用の照明装置）別記第三号-6　自家用発電装置-6（16）-検査者番号</v>
      </c>
      <c r="AL2396" s="392" t="s">
        <v>3102</v>
      </c>
    </row>
    <row r="2397" spans="5:38" x14ac:dyDescent="0.15">
      <c r="E2397" s="1121">
        <f>'4_入力シート【検査結果表】非常用の照明装置'!$BN$74</f>
        <v>0</v>
      </c>
      <c r="J2397" s="699" t="s">
        <v>2164</v>
      </c>
      <c r="K2397" s="699" t="s">
        <v>2165</v>
      </c>
      <c r="L2397" s="852" t="s">
        <v>92</v>
      </c>
      <c r="M2397" s="699" t="s">
        <v>2179</v>
      </c>
      <c r="N2397" s="852" t="s">
        <v>1995</v>
      </c>
      <c r="O2397" s="699" t="s">
        <v>2195</v>
      </c>
      <c r="P2397" s="852" t="s">
        <v>1995</v>
      </c>
      <c r="Q2397" s="699" t="s">
        <v>1997</v>
      </c>
      <c r="R2397" s="699"/>
      <c r="S2397" s="699"/>
      <c r="T2397" s="181"/>
      <c r="U2397" s="181"/>
      <c r="AC2397" s="361" t="str">
        <f t="shared" si="40"/>
        <v>２３検査結果（非常用の照明装置）別記第三号-6　自家用発電装置-6（16）-指摘の具体的内容等</v>
      </c>
      <c r="AL2397" s="392" t="s">
        <v>3103</v>
      </c>
    </row>
    <row r="2398" spans="5:38" x14ac:dyDescent="0.15">
      <c r="E2398" s="1121">
        <f>'4_入力シート【検査結果表】非常用の照明装置'!$BX$74</f>
        <v>0</v>
      </c>
      <c r="J2398" s="699" t="s">
        <v>2164</v>
      </c>
      <c r="K2398" s="699" t="s">
        <v>2165</v>
      </c>
      <c r="L2398" s="852" t="s">
        <v>92</v>
      </c>
      <c r="M2398" s="699" t="s">
        <v>2179</v>
      </c>
      <c r="N2398" s="852" t="s">
        <v>1995</v>
      </c>
      <c r="O2398" s="699" t="s">
        <v>2195</v>
      </c>
      <c r="P2398" s="852" t="s">
        <v>1995</v>
      </c>
      <c r="Q2398" s="699" t="s">
        <v>1998</v>
      </c>
      <c r="R2398" s="699"/>
      <c r="S2398" s="699"/>
      <c r="T2398" s="181"/>
      <c r="U2398" s="181"/>
      <c r="AC2398" s="361" t="str">
        <f t="shared" si="40"/>
        <v>２３検査結果（非常用の照明装置）別記第三号-6　自家用発電装置-6（16）-改善策の具体的内容等</v>
      </c>
      <c r="AL2398" s="392" t="s">
        <v>3104</v>
      </c>
    </row>
    <row r="2399" spans="5:38" x14ac:dyDescent="0.15">
      <c r="E2399" s="1121">
        <f>'4_入力シート【検査結果表】非常用の照明装置'!$CM$74</f>
        <v>0</v>
      </c>
      <c r="J2399" s="699" t="s">
        <v>2164</v>
      </c>
      <c r="K2399" s="699" t="s">
        <v>2165</v>
      </c>
      <c r="L2399" s="852" t="s">
        <v>92</v>
      </c>
      <c r="M2399" s="699" t="s">
        <v>2179</v>
      </c>
      <c r="N2399" s="852" t="s">
        <v>1995</v>
      </c>
      <c r="O2399" s="699" t="s">
        <v>2195</v>
      </c>
      <c r="P2399" s="852" t="s">
        <v>1995</v>
      </c>
      <c r="Q2399" s="699" t="s">
        <v>1999</v>
      </c>
      <c r="R2399" s="852" t="s">
        <v>1995</v>
      </c>
      <c r="S2399" s="699" t="s">
        <v>2000</v>
      </c>
      <c r="T2399" s="181"/>
      <c r="U2399" s="181"/>
      <c r="AC2399" s="361" t="str">
        <f t="shared" si="40"/>
        <v>２３検査結果（非常用の照明装置）別記第三号-6　自家用発電装置-6（16）-改善（予定）年月-年（令和）</v>
      </c>
      <c r="AL2399" s="392" t="s">
        <v>3105</v>
      </c>
    </row>
    <row r="2400" spans="5:38" x14ac:dyDescent="0.15">
      <c r="E2400" s="1121">
        <f>'4_入力シート【検査結果表】非常用の照明装置'!$CP$74</f>
        <v>0</v>
      </c>
      <c r="J2400" s="699" t="s">
        <v>2164</v>
      </c>
      <c r="K2400" s="699" t="s">
        <v>2165</v>
      </c>
      <c r="L2400" s="852" t="s">
        <v>92</v>
      </c>
      <c r="M2400" s="699" t="s">
        <v>2179</v>
      </c>
      <c r="N2400" s="852" t="s">
        <v>1995</v>
      </c>
      <c r="O2400" s="699" t="s">
        <v>2195</v>
      </c>
      <c r="P2400" s="852" t="s">
        <v>1995</v>
      </c>
      <c r="Q2400" s="699" t="s">
        <v>1999</v>
      </c>
      <c r="R2400" s="852" t="s">
        <v>1995</v>
      </c>
      <c r="S2400" s="699" t="s">
        <v>2001</v>
      </c>
      <c r="T2400" s="181"/>
      <c r="U2400" s="181"/>
      <c r="AC2400" s="361" t="str">
        <f t="shared" ref="AC2400:AC2463" si="41">CONCATENATE(J2400,K2400,L2400,M2400,N2400,O2400,P2400,Q2400,R2400,S2400,T2400,U2400)</f>
        <v>２３検査結果（非常用の照明装置）別記第三号-6　自家用発電装置-6（16）-改善（予定）年月-月</v>
      </c>
      <c r="AL2400" s="392" t="s">
        <v>3106</v>
      </c>
    </row>
    <row r="2401" spans="5:38" x14ac:dyDescent="0.15">
      <c r="E2401" s="1121">
        <f>'4_入力シート【検査結果表】非常用の照明装置'!$CS$74</f>
        <v>0</v>
      </c>
      <c r="J2401" s="699" t="s">
        <v>2164</v>
      </c>
      <c r="K2401" s="699" t="s">
        <v>2165</v>
      </c>
      <c r="L2401" s="852" t="s">
        <v>92</v>
      </c>
      <c r="M2401" s="699" t="s">
        <v>2179</v>
      </c>
      <c r="N2401" s="852" t="s">
        <v>1995</v>
      </c>
      <c r="O2401" s="699" t="s">
        <v>2195</v>
      </c>
      <c r="P2401" s="852" t="s">
        <v>1995</v>
      </c>
      <c r="Q2401" s="699" t="s">
        <v>1999</v>
      </c>
      <c r="R2401" s="852" t="s">
        <v>1995</v>
      </c>
      <c r="S2401" s="699" t="s">
        <v>2002</v>
      </c>
      <c r="T2401" s="181"/>
      <c r="U2401" s="181"/>
      <c r="AC2401" s="361" t="str">
        <f t="shared" si="41"/>
        <v>２３検査結果（非常用の照明装置）別記第三号-6　自家用発電装置-6（16）-改善（予定）年月-状況</v>
      </c>
      <c r="AL2401" s="392" t="s">
        <v>3107</v>
      </c>
    </row>
    <row r="2402" spans="5:38" x14ac:dyDescent="0.15">
      <c r="E2402" s="1121">
        <f>'4_入力シート【検査結果表】非常用の照明装置'!$AZ$75</f>
        <v>0</v>
      </c>
      <c r="J2402" s="699" t="s">
        <v>2164</v>
      </c>
      <c r="K2402" s="699" t="s">
        <v>2165</v>
      </c>
      <c r="L2402" s="852" t="s">
        <v>92</v>
      </c>
      <c r="M2402" s="699" t="s">
        <v>2179</v>
      </c>
      <c r="N2402" s="852" t="s">
        <v>1995</v>
      </c>
      <c r="O2402" s="699" t="s">
        <v>2196</v>
      </c>
      <c r="P2402" s="852" t="s">
        <v>1995</v>
      </c>
      <c r="Q2402" s="699" t="s">
        <v>3514</v>
      </c>
      <c r="R2402" s="699"/>
      <c r="S2402" s="699"/>
      <c r="T2402" s="181"/>
      <c r="U2402" s="181"/>
      <c r="AC2402" s="361" t="str">
        <f t="shared" si="41"/>
        <v>２３検査結果（非常用の照明装置）別記第三号-6　自家用発電装置-6（17）-検査結果</v>
      </c>
      <c r="AL2402" s="392" t="s">
        <v>3825</v>
      </c>
    </row>
    <row r="2403" spans="5:38" x14ac:dyDescent="0.15">
      <c r="E2403" s="1121">
        <f>'4_入力シート【検査結果表】非常用の照明装置'!$BL$75</f>
        <v>0</v>
      </c>
      <c r="J2403" s="699" t="s">
        <v>2164</v>
      </c>
      <c r="K2403" s="699" t="s">
        <v>2165</v>
      </c>
      <c r="L2403" s="852" t="s">
        <v>92</v>
      </c>
      <c r="M2403" s="699" t="s">
        <v>2179</v>
      </c>
      <c r="N2403" s="852" t="s">
        <v>1995</v>
      </c>
      <c r="O2403" s="699" t="s">
        <v>2196</v>
      </c>
      <c r="P2403" s="852" t="s">
        <v>1995</v>
      </c>
      <c r="Q2403" s="699" t="s">
        <v>1996</v>
      </c>
      <c r="R2403" s="699"/>
      <c r="S2403" s="699"/>
      <c r="T2403" s="181"/>
      <c r="U2403" s="181"/>
      <c r="AC2403" s="361" t="str">
        <f t="shared" si="41"/>
        <v>２３検査結果（非常用の照明装置）別記第三号-6　自家用発電装置-6（17）-検査者番号</v>
      </c>
      <c r="AL2403" s="392" t="s">
        <v>3108</v>
      </c>
    </row>
    <row r="2404" spans="5:38" x14ac:dyDescent="0.15">
      <c r="E2404" s="1121">
        <f>'4_入力シート【検査結果表】非常用の照明装置'!$BN$75</f>
        <v>0</v>
      </c>
      <c r="J2404" s="699" t="s">
        <v>2164</v>
      </c>
      <c r="K2404" s="699" t="s">
        <v>2165</v>
      </c>
      <c r="L2404" s="852" t="s">
        <v>92</v>
      </c>
      <c r="M2404" s="699" t="s">
        <v>2179</v>
      </c>
      <c r="N2404" s="852" t="s">
        <v>1995</v>
      </c>
      <c r="O2404" s="699" t="s">
        <v>2196</v>
      </c>
      <c r="P2404" s="852" t="s">
        <v>1995</v>
      </c>
      <c r="Q2404" s="699" t="s">
        <v>1997</v>
      </c>
      <c r="R2404" s="699"/>
      <c r="S2404" s="699"/>
      <c r="T2404" s="181"/>
      <c r="U2404" s="181"/>
      <c r="AC2404" s="361" t="str">
        <f t="shared" si="41"/>
        <v>２３検査結果（非常用の照明装置）別記第三号-6　自家用発電装置-6（17）-指摘の具体的内容等</v>
      </c>
      <c r="AL2404" s="392" t="s">
        <v>3109</v>
      </c>
    </row>
    <row r="2405" spans="5:38" x14ac:dyDescent="0.15">
      <c r="E2405" s="1121">
        <f>'4_入力シート【検査結果表】非常用の照明装置'!$BX$75</f>
        <v>0</v>
      </c>
      <c r="J2405" s="699" t="s">
        <v>2164</v>
      </c>
      <c r="K2405" s="699" t="s">
        <v>2165</v>
      </c>
      <c r="L2405" s="852" t="s">
        <v>92</v>
      </c>
      <c r="M2405" s="699" t="s">
        <v>2179</v>
      </c>
      <c r="N2405" s="852" t="s">
        <v>1995</v>
      </c>
      <c r="O2405" s="699" t="s">
        <v>2196</v>
      </c>
      <c r="P2405" s="852" t="s">
        <v>1995</v>
      </c>
      <c r="Q2405" s="699" t="s">
        <v>1998</v>
      </c>
      <c r="R2405" s="699"/>
      <c r="S2405" s="699"/>
      <c r="T2405" s="181"/>
      <c r="U2405" s="181"/>
      <c r="AC2405" s="361" t="str">
        <f t="shared" si="41"/>
        <v>２３検査結果（非常用の照明装置）別記第三号-6　自家用発電装置-6（17）-改善策の具体的内容等</v>
      </c>
      <c r="AL2405" s="392" t="s">
        <v>3110</v>
      </c>
    </row>
    <row r="2406" spans="5:38" x14ac:dyDescent="0.15">
      <c r="E2406" s="1121">
        <f>'4_入力シート【検査結果表】非常用の照明装置'!$CM$75</f>
        <v>0</v>
      </c>
      <c r="J2406" s="699" t="s">
        <v>2164</v>
      </c>
      <c r="K2406" s="699" t="s">
        <v>2165</v>
      </c>
      <c r="L2406" s="852" t="s">
        <v>92</v>
      </c>
      <c r="M2406" s="699" t="s">
        <v>2179</v>
      </c>
      <c r="N2406" s="852" t="s">
        <v>1995</v>
      </c>
      <c r="O2406" s="699" t="s">
        <v>2196</v>
      </c>
      <c r="P2406" s="852" t="s">
        <v>1995</v>
      </c>
      <c r="Q2406" s="699" t="s">
        <v>1999</v>
      </c>
      <c r="R2406" s="852" t="s">
        <v>1995</v>
      </c>
      <c r="S2406" s="699" t="s">
        <v>2000</v>
      </c>
      <c r="T2406" s="181"/>
      <c r="U2406" s="181"/>
      <c r="AC2406" s="361" t="str">
        <f t="shared" si="41"/>
        <v>２３検査結果（非常用の照明装置）別記第三号-6　自家用発電装置-6（17）-改善（予定）年月-年（令和）</v>
      </c>
      <c r="AL2406" s="392" t="s">
        <v>3111</v>
      </c>
    </row>
    <row r="2407" spans="5:38" x14ac:dyDescent="0.15">
      <c r="E2407" s="1121">
        <f>'4_入力シート【検査結果表】非常用の照明装置'!$CP$75</f>
        <v>0</v>
      </c>
      <c r="J2407" s="699" t="s">
        <v>2164</v>
      </c>
      <c r="K2407" s="699" t="s">
        <v>2165</v>
      </c>
      <c r="L2407" s="852" t="s">
        <v>92</v>
      </c>
      <c r="M2407" s="699" t="s">
        <v>2179</v>
      </c>
      <c r="N2407" s="852" t="s">
        <v>1995</v>
      </c>
      <c r="O2407" s="699" t="s">
        <v>2196</v>
      </c>
      <c r="P2407" s="852" t="s">
        <v>1995</v>
      </c>
      <c r="Q2407" s="699" t="s">
        <v>1999</v>
      </c>
      <c r="R2407" s="852" t="s">
        <v>1995</v>
      </c>
      <c r="S2407" s="699" t="s">
        <v>2001</v>
      </c>
      <c r="T2407" s="181"/>
      <c r="U2407" s="181"/>
      <c r="AC2407" s="361" t="str">
        <f t="shared" si="41"/>
        <v>２３検査結果（非常用の照明装置）別記第三号-6　自家用発電装置-6（17）-改善（予定）年月-月</v>
      </c>
      <c r="AL2407" s="392" t="s">
        <v>3112</v>
      </c>
    </row>
    <row r="2408" spans="5:38" x14ac:dyDescent="0.15">
      <c r="E2408" s="1121">
        <f>'4_入力シート【検査結果表】非常用の照明装置'!$CS$75</f>
        <v>0</v>
      </c>
      <c r="J2408" s="699" t="s">
        <v>2164</v>
      </c>
      <c r="K2408" s="699" t="s">
        <v>2165</v>
      </c>
      <c r="L2408" s="852" t="s">
        <v>92</v>
      </c>
      <c r="M2408" s="699" t="s">
        <v>2179</v>
      </c>
      <c r="N2408" s="852" t="s">
        <v>1995</v>
      </c>
      <c r="O2408" s="699" t="s">
        <v>2196</v>
      </c>
      <c r="P2408" s="852" t="s">
        <v>1995</v>
      </c>
      <c r="Q2408" s="699" t="s">
        <v>1999</v>
      </c>
      <c r="R2408" s="852" t="s">
        <v>1995</v>
      </c>
      <c r="S2408" s="699" t="s">
        <v>2002</v>
      </c>
      <c r="T2408" s="181"/>
      <c r="U2408" s="181"/>
      <c r="AC2408" s="361" t="str">
        <f t="shared" si="41"/>
        <v>２３検査結果（非常用の照明装置）別記第三号-6　自家用発電装置-6（17）-改善（予定）年月-状況</v>
      </c>
      <c r="AL2408" s="392" t="s">
        <v>3113</v>
      </c>
    </row>
    <row r="2409" spans="5:38" x14ac:dyDescent="0.15">
      <c r="E2409" s="1121">
        <f>'4_入力シート【検査結果表】非常用の照明装置'!$M$80</f>
        <v>0</v>
      </c>
      <c r="J2409" s="699" t="s">
        <v>2164</v>
      </c>
      <c r="K2409" s="699" t="s">
        <v>2165</v>
      </c>
      <c r="L2409" s="852" t="s">
        <v>92</v>
      </c>
      <c r="M2409" s="699" t="s">
        <v>2197</v>
      </c>
      <c r="N2409" s="852" t="s">
        <v>1995</v>
      </c>
      <c r="O2409" s="699" t="s">
        <v>2055</v>
      </c>
      <c r="P2409" s="852" t="s">
        <v>1995</v>
      </c>
      <c r="Q2409" s="699" t="s">
        <v>2056</v>
      </c>
      <c r="R2409" s="699"/>
      <c r="S2409" s="699"/>
      <c r="T2409" s="181"/>
      <c r="U2409" s="181"/>
      <c r="AC2409" s="361" t="str">
        <f t="shared" si="41"/>
        <v>２３検査結果（非常用の照明装置）別記第三号-7　上記以外の検査項目等-1行目-番号</v>
      </c>
      <c r="AL2409" s="392" t="s">
        <v>3114</v>
      </c>
    </row>
    <row r="2410" spans="5:38" x14ac:dyDescent="0.15">
      <c r="E2410" s="1121">
        <f>'4_入力シート【検査結果表】非常用の照明装置'!$P$80</f>
        <v>0</v>
      </c>
      <c r="J2410" s="699" t="s">
        <v>2164</v>
      </c>
      <c r="K2410" s="699" t="s">
        <v>2165</v>
      </c>
      <c r="L2410" s="852" t="s">
        <v>92</v>
      </c>
      <c r="M2410" s="699" t="s">
        <v>2197</v>
      </c>
      <c r="N2410" s="852" t="s">
        <v>1995</v>
      </c>
      <c r="O2410" s="699" t="s">
        <v>2055</v>
      </c>
      <c r="P2410" s="852" t="s">
        <v>1995</v>
      </c>
      <c r="Q2410" s="699" t="s">
        <v>2057</v>
      </c>
      <c r="R2410" s="699"/>
      <c r="S2410" s="699"/>
      <c r="T2410" s="181"/>
      <c r="U2410" s="181"/>
      <c r="AC2410" s="361" t="str">
        <f t="shared" si="41"/>
        <v>２３検査結果（非常用の照明装置）別記第三号-7　上記以外の検査項目等-1行目-検査項目</v>
      </c>
      <c r="AL2410" s="392" t="s">
        <v>3115</v>
      </c>
    </row>
    <row r="2411" spans="5:38" x14ac:dyDescent="0.15">
      <c r="E2411" s="1121">
        <f>'4_入力シート【検査結果表】非常用の照明装置'!$AA$80</f>
        <v>0</v>
      </c>
      <c r="J2411" s="699" t="s">
        <v>2164</v>
      </c>
      <c r="K2411" s="699" t="s">
        <v>2165</v>
      </c>
      <c r="L2411" s="852" t="s">
        <v>92</v>
      </c>
      <c r="M2411" s="699" t="s">
        <v>2197</v>
      </c>
      <c r="N2411" s="852" t="s">
        <v>1995</v>
      </c>
      <c r="O2411" s="699" t="s">
        <v>2055</v>
      </c>
      <c r="P2411" s="852" t="s">
        <v>1995</v>
      </c>
      <c r="Q2411" s="699" t="s">
        <v>2058</v>
      </c>
      <c r="R2411" s="699"/>
      <c r="S2411" s="699"/>
      <c r="T2411" s="181"/>
      <c r="U2411" s="181"/>
      <c r="AC2411" s="361" t="str">
        <f t="shared" si="41"/>
        <v>２３検査結果（非常用の照明装置）別記第三号-7　上記以外の検査項目等-1行目-検査事項</v>
      </c>
      <c r="AL2411" s="392" t="s">
        <v>3116</v>
      </c>
    </row>
    <row r="2412" spans="5:38" x14ac:dyDescent="0.15">
      <c r="E2412" s="1121">
        <f>'4_入力シート【検査結果表】非常用の照明装置'!$AZ$80</f>
        <v>0</v>
      </c>
      <c r="J2412" s="699" t="s">
        <v>2164</v>
      </c>
      <c r="K2412" s="699" t="s">
        <v>2165</v>
      </c>
      <c r="L2412" s="852" t="s">
        <v>92</v>
      </c>
      <c r="M2412" s="699" t="s">
        <v>2197</v>
      </c>
      <c r="N2412" s="852" t="s">
        <v>1995</v>
      </c>
      <c r="O2412" s="699" t="s">
        <v>2055</v>
      </c>
      <c r="P2412" s="852" t="s">
        <v>1995</v>
      </c>
      <c r="Q2412" s="699" t="s">
        <v>3514</v>
      </c>
      <c r="R2412" s="699"/>
      <c r="S2412" s="699"/>
      <c r="T2412" s="181"/>
      <c r="U2412" s="181"/>
      <c r="AC2412" s="361" t="str">
        <f t="shared" si="41"/>
        <v>２３検査結果（非常用の照明装置）別記第三号-7　上記以外の検査項目等-1行目-検査結果</v>
      </c>
      <c r="AL2412" s="392" t="s">
        <v>3826</v>
      </c>
    </row>
    <row r="2413" spans="5:38" x14ac:dyDescent="0.15">
      <c r="E2413" s="1121">
        <f>'4_入力シート【検査結果表】非常用の照明装置'!$BL$80</f>
        <v>0</v>
      </c>
      <c r="J2413" s="699" t="s">
        <v>2164</v>
      </c>
      <c r="K2413" s="699" t="s">
        <v>2165</v>
      </c>
      <c r="L2413" s="852" t="s">
        <v>92</v>
      </c>
      <c r="M2413" s="699" t="s">
        <v>2197</v>
      </c>
      <c r="N2413" s="852" t="s">
        <v>1995</v>
      </c>
      <c r="O2413" s="699" t="s">
        <v>2055</v>
      </c>
      <c r="P2413" s="852" t="s">
        <v>1995</v>
      </c>
      <c r="Q2413" s="699" t="s">
        <v>1996</v>
      </c>
      <c r="R2413" s="699"/>
      <c r="S2413" s="699"/>
      <c r="T2413" s="181"/>
      <c r="U2413" s="181"/>
      <c r="AC2413" s="361" t="str">
        <f t="shared" si="41"/>
        <v>２３検査結果（非常用の照明装置）別記第三号-7　上記以外の検査項目等-1行目-検査者番号</v>
      </c>
      <c r="AL2413" s="392" t="s">
        <v>3117</v>
      </c>
    </row>
    <row r="2414" spans="5:38" x14ac:dyDescent="0.15">
      <c r="E2414" s="1121">
        <f>'4_入力シート【検査結果表】非常用の照明装置'!$BN$80</f>
        <v>0</v>
      </c>
      <c r="J2414" s="699" t="s">
        <v>2164</v>
      </c>
      <c r="K2414" s="699" t="s">
        <v>2165</v>
      </c>
      <c r="L2414" s="852" t="s">
        <v>92</v>
      </c>
      <c r="M2414" s="699" t="s">
        <v>2197</v>
      </c>
      <c r="N2414" s="852" t="s">
        <v>1995</v>
      </c>
      <c r="O2414" s="699" t="s">
        <v>2055</v>
      </c>
      <c r="P2414" s="852" t="s">
        <v>1995</v>
      </c>
      <c r="Q2414" s="699" t="s">
        <v>1997</v>
      </c>
      <c r="R2414" s="699"/>
      <c r="S2414" s="699"/>
      <c r="T2414" s="181"/>
      <c r="U2414" s="181"/>
      <c r="AC2414" s="361" t="str">
        <f t="shared" si="41"/>
        <v>２３検査結果（非常用の照明装置）別記第三号-7　上記以外の検査項目等-1行目-指摘の具体的内容等</v>
      </c>
      <c r="AL2414" s="392" t="s">
        <v>3118</v>
      </c>
    </row>
    <row r="2415" spans="5:38" x14ac:dyDescent="0.15">
      <c r="E2415" s="1121">
        <f>'4_入力シート【検査結果表】非常用の照明装置'!$BX$80</f>
        <v>0</v>
      </c>
      <c r="J2415" s="699" t="s">
        <v>2164</v>
      </c>
      <c r="K2415" s="699" t="s">
        <v>2165</v>
      </c>
      <c r="L2415" s="852" t="s">
        <v>92</v>
      </c>
      <c r="M2415" s="699" t="s">
        <v>2197</v>
      </c>
      <c r="N2415" s="852" t="s">
        <v>1995</v>
      </c>
      <c r="O2415" s="699" t="s">
        <v>2055</v>
      </c>
      <c r="P2415" s="852" t="s">
        <v>1995</v>
      </c>
      <c r="Q2415" s="699" t="s">
        <v>1998</v>
      </c>
      <c r="R2415" s="699"/>
      <c r="S2415" s="699"/>
      <c r="T2415" s="181"/>
      <c r="U2415" s="181"/>
      <c r="AC2415" s="361" t="str">
        <f t="shared" si="41"/>
        <v>２３検査結果（非常用の照明装置）別記第三号-7　上記以外の検査項目等-1行目-改善策の具体的内容等</v>
      </c>
      <c r="AL2415" s="392" t="s">
        <v>3119</v>
      </c>
    </row>
    <row r="2416" spans="5:38" x14ac:dyDescent="0.15">
      <c r="E2416" s="1121">
        <f>'4_入力シート【検査結果表】非常用の照明装置'!$CM$80</f>
        <v>0</v>
      </c>
      <c r="J2416" s="699" t="s">
        <v>2164</v>
      </c>
      <c r="K2416" s="699" t="s">
        <v>2165</v>
      </c>
      <c r="L2416" s="852" t="s">
        <v>92</v>
      </c>
      <c r="M2416" s="699" t="s">
        <v>2197</v>
      </c>
      <c r="N2416" s="852" t="s">
        <v>1995</v>
      </c>
      <c r="O2416" s="699" t="s">
        <v>2055</v>
      </c>
      <c r="P2416" s="852" t="s">
        <v>1995</v>
      </c>
      <c r="Q2416" s="699" t="s">
        <v>1999</v>
      </c>
      <c r="R2416" s="852" t="s">
        <v>1995</v>
      </c>
      <c r="S2416" s="699" t="s">
        <v>2000</v>
      </c>
      <c r="T2416" s="181"/>
      <c r="U2416" s="181"/>
      <c r="AC2416" s="361" t="str">
        <f t="shared" si="41"/>
        <v>２３検査結果（非常用の照明装置）別記第三号-7　上記以外の検査項目等-1行目-改善（予定）年月-年（令和）</v>
      </c>
      <c r="AL2416" s="392" t="s">
        <v>3120</v>
      </c>
    </row>
    <row r="2417" spans="5:38" x14ac:dyDescent="0.15">
      <c r="E2417" s="1121">
        <f>'4_入力シート【検査結果表】非常用の照明装置'!$CP$80</f>
        <v>0</v>
      </c>
      <c r="J2417" s="699" t="s">
        <v>2164</v>
      </c>
      <c r="K2417" s="699" t="s">
        <v>2165</v>
      </c>
      <c r="L2417" s="852" t="s">
        <v>92</v>
      </c>
      <c r="M2417" s="699" t="s">
        <v>2197</v>
      </c>
      <c r="N2417" s="852" t="s">
        <v>1995</v>
      </c>
      <c r="O2417" s="699" t="s">
        <v>2055</v>
      </c>
      <c r="P2417" s="852" t="s">
        <v>1995</v>
      </c>
      <c r="Q2417" s="699" t="s">
        <v>1999</v>
      </c>
      <c r="R2417" s="852" t="s">
        <v>1995</v>
      </c>
      <c r="S2417" s="699" t="s">
        <v>2001</v>
      </c>
      <c r="T2417" s="181"/>
      <c r="U2417" s="181"/>
      <c r="AC2417" s="361" t="str">
        <f t="shared" si="41"/>
        <v>２３検査結果（非常用の照明装置）別記第三号-7　上記以外の検査項目等-1行目-改善（予定）年月-月</v>
      </c>
      <c r="AL2417" s="392" t="s">
        <v>3121</v>
      </c>
    </row>
    <row r="2418" spans="5:38" x14ac:dyDescent="0.15">
      <c r="E2418" s="1121">
        <f>'4_入力シート【検査結果表】非常用の照明装置'!$CS$80</f>
        <v>0</v>
      </c>
      <c r="J2418" s="699" t="s">
        <v>2164</v>
      </c>
      <c r="K2418" s="699" t="s">
        <v>2165</v>
      </c>
      <c r="L2418" s="852" t="s">
        <v>92</v>
      </c>
      <c r="M2418" s="699" t="s">
        <v>2197</v>
      </c>
      <c r="N2418" s="852" t="s">
        <v>1995</v>
      </c>
      <c r="O2418" s="699" t="s">
        <v>2055</v>
      </c>
      <c r="P2418" s="852" t="s">
        <v>1995</v>
      </c>
      <c r="Q2418" s="699" t="s">
        <v>1999</v>
      </c>
      <c r="R2418" s="852" t="s">
        <v>1995</v>
      </c>
      <c r="S2418" s="699" t="s">
        <v>2002</v>
      </c>
      <c r="T2418" s="181"/>
      <c r="U2418" s="181"/>
      <c r="AC2418" s="361" t="str">
        <f t="shared" si="41"/>
        <v>２３検査結果（非常用の照明装置）別記第三号-7　上記以外の検査項目等-1行目-改善（予定）年月-状況</v>
      </c>
      <c r="AL2418" s="392" t="s">
        <v>3122</v>
      </c>
    </row>
    <row r="2419" spans="5:38" x14ac:dyDescent="0.15">
      <c r="E2419" s="1121">
        <f>'4_入力シート【検査結果表】非常用の照明装置'!$M$81</f>
        <v>0</v>
      </c>
      <c r="J2419" s="699" t="s">
        <v>2164</v>
      </c>
      <c r="K2419" s="699" t="s">
        <v>2165</v>
      </c>
      <c r="L2419" s="852" t="s">
        <v>92</v>
      </c>
      <c r="M2419" s="699" t="s">
        <v>2197</v>
      </c>
      <c r="N2419" s="852" t="s">
        <v>1995</v>
      </c>
      <c r="O2419" s="699" t="s">
        <v>2059</v>
      </c>
      <c r="P2419" s="852" t="s">
        <v>1995</v>
      </c>
      <c r="Q2419" s="699" t="s">
        <v>2056</v>
      </c>
      <c r="R2419" s="699"/>
      <c r="S2419" s="699"/>
      <c r="T2419" s="181"/>
      <c r="U2419" s="181"/>
      <c r="AC2419" s="361" t="str">
        <f t="shared" si="41"/>
        <v>２３検査結果（非常用の照明装置）別記第三号-7　上記以外の検査項目等-2行目-番号</v>
      </c>
      <c r="AL2419" s="392" t="s">
        <v>3123</v>
      </c>
    </row>
    <row r="2420" spans="5:38" x14ac:dyDescent="0.15">
      <c r="E2420" s="1121">
        <f>'4_入力シート【検査結果表】非常用の照明装置'!$P$81</f>
        <v>0</v>
      </c>
      <c r="J2420" s="699" t="s">
        <v>2164</v>
      </c>
      <c r="K2420" s="699" t="s">
        <v>2165</v>
      </c>
      <c r="L2420" s="852" t="s">
        <v>92</v>
      </c>
      <c r="M2420" s="699" t="s">
        <v>2197</v>
      </c>
      <c r="N2420" s="852" t="s">
        <v>1995</v>
      </c>
      <c r="O2420" s="699" t="s">
        <v>2059</v>
      </c>
      <c r="P2420" s="852" t="s">
        <v>1995</v>
      </c>
      <c r="Q2420" s="699" t="s">
        <v>2057</v>
      </c>
      <c r="R2420" s="699"/>
      <c r="S2420" s="699"/>
      <c r="T2420" s="181"/>
      <c r="U2420" s="181"/>
      <c r="AC2420" s="361" t="str">
        <f t="shared" si="41"/>
        <v>２３検査結果（非常用の照明装置）別記第三号-7　上記以外の検査項目等-2行目-検査項目</v>
      </c>
      <c r="AL2420" s="392" t="s">
        <v>3124</v>
      </c>
    </row>
    <row r="2421" spans="5:38" x14ac:dyDescent="0.15">
      <c r="E2421" s="1121">
        <f>'4_入力シート【検査結果表】非常用の照明装置'!$AA$81</f>
        <v>0</v>
      </c>
      <c r="J2421" s="699" t="s">
        <v>2164</v>
      </c>
      <c r="K2421" s="699" t="s">
        <v>2165</v>
      </c>
      <c r="L2421" s="852" t="s">
        <v>92</v>
      </c>
      <c r="M2421" s="699" t="s">
        <v>2197</v>
      </c>
      <c r="N2421" s="852" t="s">
        <v>1995</v>
      </c>
      <c r="O2421" s="699" t="s">
        <v>2059</v>
      </c>
      <c r="P2421" s="852" t="s">
        <v>1995</v>
      </c>
      <c r="Q2421" s="699" t="s">
        <v>2058</v>
      </c>
      <c r="R2421" s="699"/>
      <c r="S2421" s="699"/>
      <c r="T2421" s="181"/>
      <c r="U2421" s="181"/>
      <c r="AC2421" s="361" t="str">
        <f t="shared" si="41"/>
        <v>２３検査結果（非常用の照明装置）別記第三号-7　上記以外の検査項目等-2行目-検査事項</v>
      </c>
      <c r="AL2421" s="392" t="s">
        <v>3125</v>
      </c>
    </row>
    <row r="2422" spans="5:38" x14ac:dyDescent="0.15">
      <c r="E2422" s="1121">
        <f>'4_入力シート【検査結果表】非常用の照明装置'!$AZ$81</f>
        <v>0</v>
      </c>
      <c r="J2422" s="699" t="s">
        <v>2164</v>
      </c>
      <c r="K2422" s="699" t="s">
        <v>2165</v>
      </c>
      <c r="L2422" s="852" t="s">
        <v>92</v>
      </c>
      <c r="M2422" s="699" t="s">
        <v>2197</v>
      </c>
      <c r="N2422" s="852" t="s">
        <v>1995</v>
      </c>
      <c r="O2422" s="699" t="s">
        <v>2059</v>
      </c>
      <c r="P2422" s="852" t="s">
        <v>1995</v>
      </c>
      <c r="Q2422" s="699" t="s">
        <v>3514</v>
      </c>
      <c r="R2422" s="699"/>
      <c r="S2422" s="699"/>
      <c r="T2422" s="181"/>
      <c r="U2422" s="181"/>
      <c r="AC2422" s="361" t="str">
        <f t="shared" si="41"/>
        <v>２３検査結果（非常用の照明装置）別記第三号-7　上記以外の検査項目等-2行目-検査結果</v>
      </c>
      <c r="AL2422" s="392" t="s">
        <v>3827</v>
      </c>
    </row>
    <row r="2423" spans="5:38" x14ac:dyDescent="0.15">
      <c r="E2423" s="1121">
        <f>'4_入力シート【検査結果表】非常用の照明装置'!$BL$81</f>
        <v>0</v>
      </c>
      <c r="J2423" s="699" t="s">
        <v>2164</v>
      </c>
      <c r="K2423" s="699" t="s">
        <v>2165</v>
      </c>
      <c r="L2423" s="852" t="s">
        <v>92</v>
      </c>
      <c r="M2423" s="699" t="s">
        <v>2197</v>
      </c>
      <c r="N2423" s="852" t="s">
        <v>1995</v>
      </c>
      <c r="O2423" s="699" t="s">
        <v>2059</v>
      </c>
      <c r="P2423" s="852" t="s">
        <v>1995</v>
      </c>
      <c r="Q2423" s="699" t="s">
        <v>1996</v>
      </c>
      <c r="R2423" s="699"/>
      <c r="S2423" s="699"/>
      <c r="T2423" s="181"/>
      <c r="U2423" s="181"/>
      <c r="AC2423" s="361" t="str">
        <f t="shared" si="41"/>
        <v>２３検査結果（非常用の照明装置）別記第三号-7　上記以外の検査項目等-2行目-検査者番号</v>
      </c>
      <c r="AL2423" s="392" t="s">
        <v>3126</v>
      </c>
    </row>
    <row r="2424" spans="5:38" x14ac:dyDescent="0.15">
      <c r="E2424" s="1121">
        <f>'4_入力シート【検査結果表】非常用の照明装置'!$BN$81</f>
        <v>0</v>
      </c>
      <c r="J2424" s="699" t="s">
        <v>2164</v>
      </c>
      <c r="K2424" s="699" t="s">
        <v>2165</v>
      </c>
      <c r="L2424" s="852" t="s">
        <v>92</v>
      </c>
      <c r="M2424" s="699" t="s">
        <v>2197</v>
      </c>
      <c r="N2424" s="852" t="s">
        <v>1995</v>
      </c>
      <c r="O2424" s="699" t="s">
        <v>2059</v>
      </c>
      <c r="P2424" s="852" t="s">
        <v>1995</v>
      </c>
      <c r="Q2424" s="699" t="s">
        <v>1997</v>
      </c>
      <c r="R2424" s="699"/>
      <c r="S2424" s="699"/>
      <c r="T2424" s="181"/>
      <c r="U2424" s="181"/>
      <c r="AC2424" s="361" t="str">
        <f t="shared" si="41"/>
        <v>２３検査結果（非常用の照明装置）別記第三号-7　上記以外の検査項目等-2行目-指摘の具体的内容等</v>
      </c>
      <c r="AL2424" s="392" t="s">
        <v>3127</v>
      </c>
    </row>
    <row r="2425" spans="5:38" x14ac:dyDescent="0.15">
      <c r="E2425" s="1121">
        <f>'4_入力シート【検査結果表】非常用の照明装置'!$BX$81</f>
        <v>0</v>
      </c>
      <c r="J2425" s="699" t="s">
        <v>2164</v>
      </c>
      <c r="K2425" s="699" t="s">
        <v>2165</v>
      </c>
      <c r="L2425" s="852" t="s">
        <v>92</v>
      </c>
      <c r="M2425" s="699" t="s">
        <v>2197</v>
      </c>
      <c r="N2425" s="852" t="s">
        <v>1995</v>
      </c>
      <c r="O2425" s="699" t="s">
        <v>2059</v>
      </c>
      <c r="P2425" s="852" t="s">
        <v>1995</v>
      </c>
      <c r="Q2425" s="699" t="s">
        <v>1998</v>
      </c>
      <c r="R2425" s="699"/>
      <c r="S2425" s="699"/>
      <c r="T2425" s="181"/>
      <c r="U2425" s="181"/>
      <c r="AC2425" s="361" t="str">
        <f t="shared" si="41"/>
        <v>２３検査結果（非常用の照明装置）別記第三号-7　上記以外の検査項目等-2行目-改善策の具体的内容等</v>
      </c>
      <c r="AL2425" s="392" t="s">
        <v>3128</v>
      </c>
    </row>
    <row r="2426" spans="5:38" x14ac:dyDescent="0.15">
      <c r="E2426" s="1121">
        <f>'4_入力シート【検査結果表】非常用の照明装置'!$CM$81</f>
        <v>0</v>
      </c>
      <c r="J2426" s="699" t="s">
        <v>2164</v>
      </c>
      <c r="K2426" s="699" t="s">
        <v>2165</v>
      </c>
      <c r="L2426" s="852" t="s">
        <v>92</v>
      </c>
      <c r="M2426" s="699" t="s">
        <v>2197</v>
      </c>
      <c r="N2426" s="852" t="s">
        <v>1995</v>
      </c>
      <c r="O2426" s="699" t="s">
        <v>2059</v>
      </c>
      <c r="P2426" s="852" t="s">
        <v>1995</v>
      </c>
      <c r="Q2426" s="699" t="s">
        <v>1999</v>
      </c>
      <c r="R2426" s="852" t="s">
        <v>1995</v>
      </c>
      <c r="S2426" s="699" t="s">
        <v>2000</v>
      </c>
      <c r="T2426" s="181"/>
      <c r="U2426" s="181"/>
      <c r="AC2426" s="361" t="str">
        <f t="shared" si="41"/>
        <v>２３検査結果（非常用の照明装置）別記第三号-7　上記以外の検査項目等-2行目-改善（予定）年月-年（令和）</v>
      </c>
      <c r="AL2426" s="392" t="s">
        <v>3129</v>
      </c>
    </row>
    <row r="2427" spans="5:38" x14ac:dyDescent="0.15">
      <c r="E2427" s="1121">
        <f>'4_入力シート【検査結果表】非常用の照明装置'!$CP$81</f>
        <v>0</v>
      </c>
      <c r="J2427" s="699" t="s">
        <v>2164</v>
      </c>
      <c r="K2427" s="699" t="s">
        <v>2165</v>
      </c>
      <c r="L2427" s="852" t="s">
        <v>92</v>
      </c>
      <c r="M2427" s="699" t="s">
        <v>2197</v>
      </c>
      <c r="N2427" s="852" t="s">
        <v>1995</v>
      </c>
      <c r="O2427" s="699" t="s">
        <v>2059</v>
      </c>
      <c r="P2427" s="852" t="s">
        <v>1995</v>
      </c>
      <c r="Q2427" s="699" t="s">
        <v>1999</v>
      </c>
      <c r="R2427" s="852" t="s">
        <v>1995</v>
      </c>
      <c r="S2427" s="699" t="s">
        <v>2001</v>
      </c>
      <c r="T2427" s="181"/>
      <c r="U2427" s="181"/>
      <c r="AC2427" s="361" t="str">
        <f t="shared" si="41"/>
        <v>２３検査結果（非常用の照明装置）別記第三号-7　上記以外の検査項目等-2行目-改善（予定）年月-月</v>
      </c>
      <c r="AL2427" s="392" t="s">
        <v>3130</v>
      </c>
    </row>
    <row r="2428" spans="5:38" x14ac:dyDescent="0.15">
      <c r="E2428" s="1121">
        <f>'4_入力シート【検査結果表】非常用の照明装置'!$CS$81</f>
        <v>0</v>
      </c>
      <c r="J2428" s="699" t="s">
        <v>2164</v>
      </c>
      <c r="K2428" s="699" t="s">
        <v>2165</v>
      </c>
      <c r="L2428" s="852" t="s">
        <v>92</v>
      </c>
      <c r="M2428" s="699" t="s">
        <v>2197</v>
      </c>
      <c r="N2428" s="852" t="s">
        <v>1995</v>
      </c>
      <c r="O2428" s="699" t="s">
        <v>2059</v>
      </c>
      <c r="P2428" s="852" t="s">
        <v>1995</v>
      </c>
      <c r="Q2428" s="699" t="s">
        <v>1999</v>
      </c>
      <c r="R2428" s="852" t="s">
        <v>1995</v>
      </c>
      <c r="S2428" s="699" t="s">
        <v>2002</v>
      </c>
      <c r="T2428" s="181"/>
      <c r="U2428" s="181"/>
      <c r="AC2428" s="361" t="str">
        <f t="shared" si="41"/>
        <v>２３検査結果（非常用の照明装置）別記第三号-7　上記以外の検査項目等-2行目-改善（予定）年月-状況</v>
      </c>
      <c r="AL2428" s="392" t="s">
        <v>3131</v>
      </c>
    </row>
    <row r="2429" spans="5:38" x14ac:dyDescent="0.15">
      <c r="E2429" s="1121">
        <f>'4_入力シート【検査結果表】非常用の照明装置'!$M$82</f>
        <v>0</v>
      </c>
      <c r="J2429" s="699" t="s">
        <v>2164</v>
      </c>
      <c r="K2429" s="699" t="s">
        <v>2165</v>
      </c>
      <c r="L2429" s="852" t="s">
        <v>92</v>
      </c>
      <c r="M2429" s="699" t="s">
        <v>2197</v>
      </c>
      <c r="N2429" s="852" t="s">
        <v>1995</v>
      </c>
      <c r="O2429" s="699" t="s">
        <v>2060</v>
      </c>
      <c r="P2429" s="852" t="s">
        <v>1995</v>
      </c>
      <c r="Q2429" s="699" t="s">
        <v>2056</v>
      </c>
      <c r="R2429" s="699"/>
      <c r="S2429" s="699"/>
      <c r="T2429" s="181"/>
      <c r="U2429" s="181"/>
      <c r="AC2429" s="361" t="str">
        <f t="shared" si="41"/>
        <v>２３検査結果（非常用の照明装置）別記第三号-7　上記以外の検査項目等-3行目-番号</v>
      </c>
      <c r="AL2429" s="392" t="s">
        <v>3132</v>
      </c>
    </row>
    <row r="2430" spans="5:38" x14ac:dyDescent="0.15">
      <c r="E2430" s="1121">
        <f>'4_入力シート【検査結果表】非常用の照明装置'!$P$82</f>
        <v>0</v>
      </c>
      <c r="J2430" s="699" t="s">
        <v>2164</v>
      </c>
      <c r="K2430" s="699" t="s">
        <v>2165</v>
      </c>
      <c r="L2430" s="852" t="s">
        <v>92</v>
      </c>
      <c r="M2430" s="699" t="s">
        <v>2197</v>
      </c>
      <c r="N2430" s="852" t="s">
        <v>1995</v>
      </c>
      <c r="O2430" s="699" t="s">
        <v>2060</v>
      </c>
      <c r="P2430" s="852" t="s">
        <v>1995</v>
      </c>
      <c r="Q2430" s="699" t="s">
        <v>2057</v>
      </c>
      <c r="R2430" s="699"/>
      <c r="S2430" s="699"/>
      <c r="T2430" s="181"/>
      <c r="U2430" s="181"/>
      <c r="AC2430" s="361" t="str">
        <f t="shared" si="41"/>
        <v>２３検査結果（非常用の照明装置）別記第三号-7　上記以外の検査項目等-3行目-検査項目</v>
      </c>
      <c r="AL2430" s="392" t="s">
        <v>3133</v>
      </c>
    </row>
    <row r="2431" spans="5:38" x14ac:dyDescent="0.15">
      <c r="E2431" s="1121">
        <f>'4_入力シート【検査結果表】非常用の照明装置'!$AA$82</f>
        <v>0</v>
      </c>
      <c r="J2431" s="699" t="s">
        <v>2164</v>
      </c>
      <c r="K2431" s="699" t="s">
        <v>2165</v>
      </c>
      <c r="L2431" s="852" t="s">
        <v>92</v>
      </c>
      <c r="M2431" s="699" t="s">
        <v>2197</v>
      </c>
      <c r="N2431" s="852" t="s">
        <v>1995</v>
      </c>
      <c r="O2431" s="699" t="s">
        <v>2060</v>
      </c>
      <c r="P2431" s="852" t="s">
        <v>1995</v>
      </c>
      <c r="Q2431" s="699" t="s">
        <v>2058</v>
      </c>
      <c r="R2431" s="699"/>
      <c r="S2431" s="699"/>
      <c r="T2431" s="181"/>
      <c r="U2431" s="181"/>
      <c r="AC2431" s="361" t="str">
        <f t="shared" si="41"/>
        <v>２３検査結果（非常用の照明装置）別記第三号-7　上記以外の検査項目等-3行目-検査事項</v>
      </c>
      <c r="AL2431" s="392" t="s">
        <v>3134</v>
      </c>
    </row>
    <row r="2432" spans="5:38" x14ac:dyDescent="0.15">
      <c r="E2432" s="1121">
        <f>'4_入力シート【検査結果表】非常用の照明装置'!$AZ$82</f>
        <v>0</v>
      </c>
      <c r="J2432" s="699" t="s">
        <v>2164</v>
      </c>
      <c r="K2432" s="699" t="s">
        <v>2165</v>
      </c>
      <c r="L2432" s="852" t="s">
        <v>92</v>
      </c>
      <c r="M2432" s="699" t="s">
        <v>2197</v>
      </c>
      <c r="N2432" s="852" t="s">
        <v>1995</v>
      </c>
      <c r="O2432" s="699" t="s">
        <v>2060</v>
      </c>
      <c r="P2432" s="852" t="s">
        <v>1995</v>
      </c>
      <c r="Q2432" s="699" t="s">
        <v>3514</v>
      </c>
      <c r="R2432" s="699"/>
      <c r="S2432" s="699"/>
      <c r="T2432" s="181"/>
      <c r="U2432" s="181"/>
      <c r="AC2432" s="361" t="str">
        <f t="shared" si="41"/>
        <v>２３検査結果（非常用の照明装置）別記第三号-7　上記以外の検査項目等-3行目-検査結果</v>
      </c>
      <c r="AL2432" s="392" t="s">
        <v>3828</v>
      </c>
    </row>
    <row r="2433" spans="5:38" x14ac:dyDescent="0.15">
      <c r="E2433" s="1121">
        <f>'4_入力シート【検査結果表】非常用の照明装置'!$BL$82</f>
        <v>0</v>
      </c>
      <c r="J2433" s="699" t="s">
        <v>2164</v>
      </c>
      <c r="K2433" s="699" t="s">
        <v>2165</v>
      </c>
      <c r="L2433" s="852" t="s">
        <v>92</v>
      </c>
      <c r="M2433" s="699" t="s">
        <v>2197</v>
      </c>
      <c r="N2433" s="852" t="s">
        <v>1995</v>
      </c>
      <c r="O2433" s="699" t="s">
        <v>2060</v>
      </c>
      <c r="P2433" s="852" t="s">
        <v>1995</v>
      </c>
      <c r="Q2433" s="699" t="s">
        <v>1996</v>
      </c>
      <c r="R2433" s="699"/>
      <c r="S2433" s="699"/>
      <c r="T2433" s="181"/>
      <c r="U2433" s="181"/>
      <c r="AC2433" s="361" t="str">
        <f t="shared" si="41"/>
        <v>２３検査結果（非常用の照明装置）別記第三号-7　上記以外の検査項目等-3行目-検査者番号</v>
      </c>
      <c r="AL2433" s="392" t="s">
        <v>3135</v>
      </c>
    </row>
    <row r="2434" spans="5:38" x14ac:dyDescent="0.15">
      <c r="E2434" s="1121">
        <f>'4_入力シート【検査結果表】非常用の照明装置'!$BN$82</f>
        <v>0</v>
      </c>
      <c r="J2434" s="699" t="s">
        <v>2164</v>
      </c>
      <c r="K2434" s="699" t="s">
        <v>2165</v>
      </c>
      <c r="L2434" s="852" t="s">
        <v>92</v>
      </c>
      <c r="M2434" s="699" t="s">
        <v>2197</v>
      </c>
      <c r="N2434" s="852" t="s">
        <v>1995</v>
      </c>
      <c r="O2434" s="699" t="s">
        <v>2060</v>
      </c>
      <c r="P2434" s="852" t="s">
        <v>1995</v>
      </c>
      <c r="Q2434" s="699" t="s">
        <v>1997</v>
      </c>
      <c r="R2434" s="699"/>
      <c r="S2434" s="699"/>
      <c r="T2434" s="181"/>
      <c r="U2434" s="181"/>
      <c r="AC2434" s="361" t="str">
        <f t="shared" si="41"/>
        <v>２３検査結果（非常用の照明装置）別記第三号-7　上記以外の検査項目等-3行目-指摘の具体的内容等</v>
      </c>
      <c r="AL2434" s="392" t="s">
        <v>3136</v>
      </c>
    </row>
    <row r="2435" spans="5:38" x14ac:dyDescent="0.15">
      <c r="E2435" s="1121">
        <f>'4_入力シート【検査結果表】非常用の照明装置'!$BX$82</f>
        <v>0</v>
      </c>
      <c r="J2435" s="699" t="s">
        <v>2164</v>
      </c>
      <c r="K2435" s="699" t="s">
        <v>2165</v>
      </c>
      <c r="L2435" s="852" t="s">
        <v>92</v>
      </c>
      <c r="M2435" s="699" t="s">
        <v>2197</v>
      </c>
      <c r="N2435" s="852" t="s">
        <v>1995</v>
      </c>
      <c r="O2435" s="699" t="s">
        <v>2060</v>
      </c>
      <c r="P2435" s="852" t="s">
        <v>1995</v>
      </c>
      <c r="Q2435" s="699" t="s">
        <v>1998</v>
      </c>
      <c r="R2435" s="699"/>
      <c r="S2435" s="699"/>
      <c r="T2435" s="181"/>
      <c r="U2435" s="181"/>
      <c r="AC2435" s="361" t="str">
        <f t="shared" si="41"/>
        <v>２３検査結果（非常用の照明装置）別記第三号-7　上記以外の検査項目等-3行目-改善策の具体的内容等</v>
      </c>
      <c r="AL2435" s="392" t="s">
        <v>3137</v>
      </c>
    </row>
    <row r="2436" spans="5:38" x14ac:dyDescent="0.15">
      <c r="E2436" s="1121">
        <f>'4_入力シート【検査結果表】非常用の照明装置'!$CM$82</f>
        <v>0</v>
      </c>
      <c r="J2436" s="699" t="s">
        <v>2164</v>
      </c>
      <c r="K2436" s="699" t="s">
        <v>2165</v>
      </c>
      <c r="L2436" s="852" t="s">
        <v>92</v>
      </c>
      <c r="M2436" s="699" t="s">
        <v>2197</v>
      </c>
      <c r="N2436" s="852" t="s">
        <v>1995</v>
      </c>
      <c r="O2436" s="699" t="s">
        <v>2060</v>
      </c>
      <c r="P2436" s="852" t="s">
        <v>1995</v>
      </c>
      <c r="Q2436" s="699" t="s">
        <v>1999</v>
      </c>
      <c r="R2436" s="852" t="s">
        <v>1995</v>
      </c>
      <c r="S2436" s="699" t="s">
        <v>2000</v>
      </c>
      <c r="T2436" s="181"/>
      <c r="U2436" s="181"/>
      <c r="AC2436" s="361" t="str">
        <f t="shared" si="41"/>
        <v>２３検査結果（非常用の照明装置）別記第三号-7　上記以外の検査項目等-3行目-改善（予定）年月-年（令和）</v>
      </c>
      <c r="AL2436" s="392" t="s">
        <v>3138</v>
      </c>
    </row>
    <row r="2437" spans="5:38" x14ac:dyDescent="0.15">
      <c r="E2437" s="1121">
        <f>'4_入力シート【検査結果表】非常用の照明装置'!$CP$82</f>
        <v>0</v>
      </c>
      <c r="J2437" s="699" t="s">
        <v>2164</v>
      </c>
      <c r="K2437" s="699" t="s">
        <v>2165</v>
      </c>
      <c r="L2437" s="852" t="s">
        <v>92</v>
      </c>
      <c r="M2437" s="699" t="s">
        <v>2197</v>
      </c>
      <c r="N2437" s="852" t="s">
        <v>1995</v>
      </c>
      <c r="O2437" s="699" t="s">
        <v>2060</v>
      </c>
      <c r="P2437" s="852" t="s">
        <v>1995</v>
      </c>
      <c r="Q2437" s="699" t="s">
        <v>1999</v>
      </c>
      <c r="R2437" s="852" t="s">
        <v>1995</v>
      </c>
      <c r="S2437" s="699" t="s">
        <v>2001</v>
      </c>
      <c r="T2437" s="181"/>
      <c r="U2437" s="181"/>
      <c r="AC2437" s="361" t="str">
        <f t="shared" si="41"/>
        <v>２３検査結果（非常用の照明装置）別記第三号-7　上記以外の検査項目等-3行目-改善（予定）年月-月</v>
      </c>
      <c r="AL2437" s="392" t="s">
        <v>3139</v>
      </c>
    </row>
    <row r="2438" spans="5:38" x14ac:dyDescent="0.15">
      <c r="E2438" s="1121">
        <f>'4_入力シート【検査結果表】非常用の照明装置'!$CS$82</f>
        <v>0</v>
      </c>
      <c r="J2438" s="699" t="s">
        <v>2164</v>
      </c>
      <c r="K2438" s="699" t="s">
        <v>2165</v>
      </c>
      <c r="L2438" s="852" t="s">
        <v>92</v>
      </c>
      <c r="M2438" s="699" t="s">
        <v>2197</v>
      </c>
      <c r="N2438" s="852" t="s">
        <v>1995</v>
      </c>
      <c r="O2438" s="699" t="s">
        <v>2060</v>
      </c>
      <c r="P2438" s="852" t="s">
        <v>1995</v>
      </c>
      <c r="Q2438" s="699" t="s">
        <v>1999</v>
      </c>
      <c r="R2438" s="852" t="s">
        <v>1995</v>
      </c>
      <c r="S2438" s="699" t="s">
        <v>2002</v>
      </c>
      <c r="T2438" s="181"/>
      <c r="U2438" s="181"/>
      <c r="AC2438" s="361" t="str">
        <f t="shared" si="41"/>
        <v>２３検査結果（非常用の照明装置）別記第三号-7　上記以外の検査項目等-3行目-改善（予定）年月-状況</v>
      </c>
      <c r="AL2438" s="392" t="s">
        <v>3140</v>
      </c>
    </row>
    <row r="2439" spans="5:38" x14ac:dyDescent="0.15">
      <c r="E2439" s="1121">
        <f>'4_入力シート【検査結果表】非常用の照明装置'!$M$87</f>
        <v>0</v>
      </c>
      <c r="J2439" s="699" t="s">
        <v>2164</v>
      </c>
      <c r="K2439" s="699" t="s">
        <v>2165</v>
      </c>
      <c r="L2439" s="852" t="s">
        <v>92</v>
      </c>
      <c r="M2439" s="699" t="s">
        <v>2198</v>
      </c>
      <c r="N2439" s="852" t="s">
        <v>1995</v>
      </c>
      <c r="O2439" s="699" t="s">
        <v>2055</v>
      </c>
      <c r="P2439" s="852" t="s">
        <v>1995</v>
      </c>
      <c r="Q2439" s="699" t="s">
        <v>2056</v>
      </c>
      <c r="R2439" s="699"/>
      <c r="S2439" s="699"/>
      <c r="T2439" s="181"/>
      <c r="U2439" s="181"/>
      <c r="AC2439" s="361" t="str">
        <f t="shared" si="41"/>
        <v>２３検査結果（非常用の照明装置）別記第三号-上記1から7に記載のない事項-1行目-番号</v>
      </c>
      <c r="AL2439" s="392" t="s">
        <v>3141</v>
      </c>
    </row>
    <row r="2440" spans="5:38" x14ac:dyDescent="0.15">
      <c r="E2440" s="1121">
        <f>'4_入力シート【検査結果表】非常用の照明装置'!$P$87</f>
        <v>0</v>
      </c>
      <c r="J2440" s="699" t="s">
        <v>2164</v>
      </c>
      <c r="K2440" s="699" t="s">
        <v>2165</v>
      </c>
      <c r="L2440" s="852" t="s">
        <v>92</v>
      </c>
      <c r="M2440" s="699" t="s">
        <v>2198</v>
      </c>
      <c r="N2440" s="852" t="s">
        <v>1995</v>
      </c>
      <c r="O2440" s="699" t="s">
        <v>2055</v>
      </c>
      <c r="P2440" s="852" t="s">
        <v>1995</v>
      </c>
      <c r="Q2440" s="699" t="s">
        <v>2057</v>
      </c>
      <c r="R2440" s="699"/>
      <c r="S2440" s="699"/>
      <c r="T2440" s="181"/>
      <c r="U2440" s="181"/>
      <c r="AC2440" s="361" t="str">
        <f t="shared" si="41"/>
        <v>２３検査結果（非常用の照明装置）別記第三号-上記1から7に記載のない事項-1行目-検査項目</v>
      </c>
      <c r="AL2440" s="392" t="s">
        <v>3142</v>
      </c>
    </row>
    <row r="2441" spans="5:38" x14ac:dyDescent="0.15">
      <c r="E2441" s="1121">
        <f>'4_入力シート【検査結果表】非常用の照明装置'!$AA$87</f>
        <v>0</v>
      </c>
      <c r="J2441" s="699" t="s">
        <v>2164</v>
      </c>
      <c r="K2441" s="699" t="s">
        <v>2165</v>
      </c>
      <c r="L2441" s="852" t="s">
        <v>92</v>
      </c>
      <c r="M2441" s="699" t="s">
        <v>2198</v>
      </c>
      <c r="N2441" s="852" t="s">
        <v>1995</v>
      </c>
      <c r="O2441" s="699" t="s">
        <v>2055</v>
      </c>
      <c r="P2441" s="852" t="s">
        <v>1995</v>
      </c>
      <c r="Q2441" s="699" t="s">
        <v>2058</v>
      </c>
      <c r="R2441" s="699"/>
      <c r="S2441" s="699"/>
      <c r="T2441" s="181"/>
      <c r="U2441" s="181"/>
      <c r="AC2441" s="361" t="str">
        <f t="shared" si="41"/>
        <v>２３検査結果（非常用の照明装置）別記第三号-上記1から7に記載のない事項-1行目-検査事項</v>
      </c>
      <c r="AL2441" s="392" t="s">
        <v>3143</v>
      </c>
    </row>
    <row r="2442" spans="5:38" x14ac:dyDescent="0.15">
      <c r="E2442" s="1121">
        <f>'4_入力シート【検査結果表】非常用の照明装置'!$AZ$87</f>
        <v>0</v>
      </c>
      <c r="J2442" s="699" t="s">
        <v>2164</v>
      </c>
      <c r="K2442" s="699" t="s">
        <v>2165</v>
      </c>
      <c r="L2442" s="852" t="s">
        <v>92</v>
      </c>
      <c r="M2442" s="699" t="s">
        <v>2198</v>
      </c>
      <c r="N2442" s="852" t="s">
        <v>1995</v>
      </c>
      <c r="O2442" s="699" t="s">
        <v>2055</v>
      </c>
      <c r="P2442" s="852" t="s">
        <v>1995</v>
      </c>
      <c r="Q2442" s="699" t="s">
        <v>3514</v>
      </c>
      <c r="R2442" s="699"/>
      <c r="S2442" s="699"/>
      <c r="T2442" s="181"/>
      <c r="U2442" s="181"/>
      <c r="AC2442" s="361" t="str">
        <f t="shared" si="41"/>
        <v>２３検査結果（非常用の照明装置）別記第三号-上記1から7に記載のない事項-1行目-検査結果</v>
      </c>
      <c r="AL2442" s="392" t="s">
        <v>3829</v>
      </c>
    </row>
    <row r="2443" spans="5:38" x14ac:dyDescent="0.15">
      <c r="E2443" s="1121">
        <f>'4_入力シート【検査結果表】非常用の照明装置'!$BL$87</f>
        <v>0</v>
      </c>
      <c r="J2443" s="699" t="s">
        <v>2164</v>
      </c>
      <c r="K2443" s="699" t="s">
        <v>2165</v>
      </c>
      <c r="L2443" s="852" t="s">
        <v>92</v>
      </c>
      <c r="M2443" s="699" t="s">
        <v>2198</v>
      </c>
      <c r="N2443" s="852" t="s">
        <v>1995</v>
      </c>
      <c r="O2443" s="699" t="s">
        <v>2055</v>
      </c>
      <c r="P2443" s="852" t="s">
        <v>1995</v>
      </c>
      <c r="Q2443" s="699" t="s">
        <v>1996</v>
      </c>
      <c r="R2443" s="699"/>
      <c r="S2443" s="699"/>
      <c r="T2443" s="181"/>
      <c r="U2443" s="181"/>
      <c r="AC2443" s="361" t="str">
        <f t="shared" si="41"/>
        <v>２３検査結果（非常用の照明装置）別記第三号-上記1から7に記載のない事項-1行目-検査者番号</v>
      </c>
      <c r="AL2443" s="392" t="s">
        <v>3144</v>
      </c>
    </row>
    <row r="2444" spans="5:38" x14ac:dyDescent="0.15">
      <c r="E2444" s="1121">
        <f>'4_入力シート【検査結果表】非常用の照明装置'!$BN$87</f>
        <v>0</v>
      </c>
      <c r="J2444" s="699" t="s">
        <v>2164</v>
      </c>
      <c r="K2444" s="699" t="s">
        <v>2165</v>
      </c>
      <c r="L2444" s="852" t="s">
        <v>92</v>
      </c>
      <c r="M2444" s="699" t="s">
        <v>2198</v>
      </c>
      <c r="N2444" s="852" t="s">
        <v>1995</v>
      </c>
      <c r="O2444" s="699" t="s">
        <v>2055</v>
      </c>
      <c r="P2444" s="852" t="s">
        <v>1995</v>
      </c>
      <c r="Q2444" s="699" t="s">
        <v>1997</v>
      </c>
      <c r="R2444" s="699"/>
      <c r="S2444" s="699"/>
      <c r="T2444" s="181"/>
      <c r="U2444" s="181"/>
      <c r="AC2444" s="361" t="str">
        <f t="shared" si="41"/>
        <v>２３検査結果（非常用の照明装置）別記第三号-上記1から7に記載のない事項-1行目-指摘の具体的内容等</v>
      </c>
      <c r="AL2444" s="392" t="s">
        <v>3145</v>
      </c>
    </row>
    <row r="2445" spans="5:38" x14ac:dyDescent="0.15">
      <c r="E2445" s="1121">
        <f>'4_入力シート【検査結果表】非常用の照明装置'!$BX$87</f>
        <v>0</v>
      </c>
      <c r="J2445" s="699" t="s">
        <v>2164</v>
      </c>
      <c r="K2445" s="699" t="s">
        <v>2165</v>
      </c>
      <c r="L2445" s="852" t="s">
        <v>92</v>
      </c>
      <c r="M2445" s="699" t="s">
        <v>2198</v>
      </c>
      <c r="N2445" s="852" t="s">
        <v>1995</v>
      </c>
      <c r="O2445" s="699" t="s">
        <v>2055</v>
      </c>
      <c r="P2445" s="852" t="s">
        <v>1995</v>
      </c>
      <c r="Q2445" s="699" t="s">
        <v>1998</v>
      </c>
      <c r="R2445" s="699"/>
      <c r="S2445" s="699"/>
      <c r="T2445" s="181"/>
      <c r="U2445" s="181"/>
      <c r="AC2445" s="361" t="str">
        <f t="shared" si="41"/>
        <v>２３検査結果（非常用の照明装置）別記第三号-上記1から7に記載のない事項-1行目-改善策の具体的内容等</v>
      </c>
      <c r="AL2445" s="392" t="s">
        <v>3146</v>
      </c>
    </row>
    <row r="2446" spans="5:38" x14ac:dyDescent="0.15">
      <c r="E2446" s="1121">
        <f>'4_入力シート【検査結果表】非常用の照明装置'!$CM$87</f>
        <v>0</v>
      </c>
      <c r="J2446" s="699" t="s">
        <v>2164</v>
      </c>
      <c r="K2446" s="699" t="s">
        <v>2165</v>
      </c>
      <c r="L2446" s="852" t="s">
        <v>92</v>
      </c>
      <c r="M2446" s="699" t="s">
        <v>2198</v>
      </c>
      <c r="N2446" s="852" t="s">
        <v>1995</v>
      </c>
      <c r="O2446" s="699" t="s">
        <v>2055</v>
      </c>
      <c r="P2446" s="852" t="s">
        <v>1995</v>
      </c>
      <c r="Q2446" s="699" t="s">
        <v>1999</v>
      </c>
      <c r="R2446" s="852" t="s">
        <v>1995</v>
      </c>
      <c r="S2446" s="699" t="s">
        <v>2000</v>
      </c>
      <c r="T2446" s="181"/>
      <c r="U2446" s="181"/>
      <c r="AC2446" s="361" t="str">
        <f t="shared" si="41"/>
        <v>２３検査結果（非常用の照明装置）別記第三号-上記1から7に記載のない事項-1行目-改善（予定）年月-年（令和）</v>
      </c>
      <c r="AL2446" s="392" t="s">
        <v>3147</v>
      </c>
    </row>
    <row r="2447" spans="5:38" x14ac:dyDescent="0.15">
      <c r="E2447" s="1121">
        <f>'4_入力シート【検査結果表】非常用の照明装置'!$CP$87</f>
        <v>0</v>
      </c>
      <c r="J2447" s="699" t="s">
        <v>2164</v>
      </c>
      <c r="K2447" s="699" t="s">
        <v>2165</v>
      </c>
      <c r="L2447" s="852" t="s">
        <v>92</v>
      </c>
      <c r="M2447" s="699" t="s">
        <v>2198</v>
      </c>
      <c r="N2447" s="852" t="s">
        <v>1995</v>
      </c>
      <c r="O2447" s="699" t="s">
        <v>2055</v>
      </c>
      <c r="P2447" s="852" t="s">
        <v>1995</v>
      </c>
      <c r="Q2447" s="699" t="s">
        <v>1999</v>
      </c>
      <c r="R2447" s="852" t="s">
        <v>1995</v>
      </c>
      <c r="S2447" s="699" t="s">
        <v>2001</v>
      </c>
      <c r="T2447" s="181"/>
      <c r="U2447" s="181"/>
      <c r="AC2447" s="361" t="str">
        <f t="shared" si="41"/>
        <v>２３検査結果（非常用の照明装置）別記第三号-上記1から7に記載のない事項-1行目-改善（予定）年月-月</v>
      </c>
      <c r="AL2447" s="392" t="s">
        <v>3148</v>
      </c>
    </row>
    <row r="2448" spans="5:38" x14ac:dyDescent="0.15">
      <c r="E2448" s="1121">
        <f>'4_入力シート【検査結果表】非常用の照明装置'!$CS$87</f>
        <v>0</v>
      </c>
      <c r="J2448" s="699" t="s">
        <v>2164</v>
      </c>
      <c r="K2448" s="699" t="s">
        <v>2165</v>
      </c>
      <c r="L2448" s="852" t="s">
        <v>92</v>
      </c>
      <c r="M2448" s="699" t="s">
        <v>2198</v>
      </c>
      <c r="N2448" s="852" t="s">
        <v>1995</v>
      </c>
      <c r="O2448" s="699" t="s">
        <v>2055</v>
      </c>
      <c r="P2448" s="852" t="s">
        <v>1995</v>
      </c>
      <c r="Q2448" s="699" t="s">
        <v>1999</v>
      </c>
      <c r="R2448" s="852" t="s">
        <v>1995</v>
      </c>
      <c r="S2448" s="699" t="s">
        <v>2002</v>
      </c>
      <c r="T2448" s="181"/>
      <c r="U2448" s="181"/>
      <c r="AC2448" s="361" t="str">
        <f t="shared" si="41"/>
        <v>２３検査結果（非常用の照明装置）別記第三号-上記1から7に記載のない事項-1行目-改善（予定）年月-状況</v>
      </c>
      <c r="AL2448" s="392" t="s">
        <v>3149</v>
      </c>
    </row>
    <row r="2449" spans="5:38" x14ac:dyDescent="0.15">
      <c r="E2449" s="1121">
        <f>'4_入力シート【検査結果表】非常用の照明装置'!$M$88</f>
        <v>0</v>
      </c>
      <c r="J2449" s="699" t="s">
        <v>2164</v>
      </c>
      <c r="K2449" s="699" t="s">
        <v>2165</v>
      </c>
      <c r="L2449" s="852" t="s">
        <v>92</v>
      </c>
      <c r="M2449" s="699" t="s">
        <v>2198</v>
      </c>
      <c r="N2449" s="852" t="s">
        <v>1995</v>
      </c>
      <c r="O2449" s="699" t="s">
        <v>2059</v>
      </c>
      <c r="P2449" s="852" t="s">
        <v>1995</v>
      </c>
      <c r="Q2449" s="699" t="s">
        <v>2056</v>
      </c>
      <c r="R2449" s="699"/>
      <c r="S2449" s="699"/>
      <c r="T2449" s="181"/>
      <c r="U2449" s="181"/>
      <c r="AC2449" s="361" t="str">
        <f t="shared" si="41"/>
        <v>２３検査結果（非常用の照明装置）別記第三号-上記1から7に記載のない事項-2行目-番号</v>
      </c>
      <c r="AL2449" s="392" t="s">
        <v>3150</v>
      </c>
    </row>
    <row r="2450" spans="5:38" x14ac:dyDescent="0.15">
      <c r="E2450" s="1121">
        <f>'4_入力シート【検査結果表】非常用の照明装置'!$P$88</f>
        <v>0</v>
      </c>
      <c r="J2450" s="699" t="s">
        <v>2164</v>
      </c>
      <c r="K2450" s="699" t="s">
        <v>2165</v>
      </c>
      <c r="L2450" s="852" t="s">
        <v>92</v>
      </c>
      <c r="M2450" s="699" t="s">
        <v>2198</v>
      </c>
      <c r="N2450" s="852" t="s">
        <v>1995</v>
      </c>
      <c r="O2450" s="699" t="s">
        <v>2059</v>
      </c>
      <c r="P2450" s="852" t="s">
        <v>1995</v>
      </c>
      <c r="Q2450" s="699" t="s">
        <v>2057</v>
      </c>
      <c r="R2450" s="699"/>
      <c r="S2450" s="699"/>
      <c r="T2450" s="181"/>
      <c r="U2450" s="181"/>
      <c r="AC2450" s="361" t="str">
        <f t="shared" si="41"/>
        <v>２３検査結果（非常用の照明装置）別記第三号-上記1から7に記載のない事項-2行目-検査項目</v>
      </c>
      <c r="AL2450" s="392" t="s">
        <v>3151</v>
      </c>
    </row>
    <row r="2451" spans="5:38" x14ac:dyDescent="0.15">
      <c r="E2451" s="1121">
        <f>'4_入力シート【検査結果表】非常用の照明装置'!$AA$88</f>
        <v>0</v>
      </c>
      <c r="J2451" s="699" t="s">
        <v>2164</v>
      </c>
      <c r="K2451" s="699" t="s">
        <v>2165</v>
      </c>
      <c r="L2451" s="852" t="s">
        <v>92</v>
      </c>
      <c r="M2451" s="699" t="s">
        <v>2198</v>
      </c>
      <c r="N2451" s="852" t="s">
        <v>1995</v>
      </c>
      <c r="O2451" s="699" t="s">
        <v>2059</v>
      </c>
      <c r="P2451" s="852" t="s">
        <v>1995</v>
      </c>
      <c r="Q2451" s="699" t="s">
        <v>2058</v>
      </c>
      <c r="R2451" s="699"/>
      <c r="S2451" s="699"/>
      <c r="T2451" s="181"/>
      <c r="U2451" s="181"/>
      <c r="AC2451" s="361" t="str">
        <f t="shared" si="41"/>
        <v>２３検査結果（非常用の照明装置）別記第三号-上記1から7に記載のない事項-2行目-検査事項</v>
      </c>
      <c r="AL2451" s="392" t="s">
        <v>3152</v>
      </c>
    </row>
    <row r="2452" spans="5:38" x14ac:dyDescent="0.15">
      <c r="E2452" s="1121">
        <f>'4_入力シート【検査結果表】非常用の照明装置'!$AZ$88</f>
        <v>0</v>
      </c>
      <c r="J2452" s="699" t="s">
        <v>2164</v>
      </c>
      <c r="K2452" s="699" t="s">
        <v>2165</v>
      </c>
      <c r="L2452" s="852" t="s">
        <v>92</v>
      </c>
      <c r="M2452" s="699" t="s">
        <v>2198</v>
      </c>
      <c r="N2452" s="852" t="s">
        <v>1995</v>
      </c>
      <c r="O2452" s="699" t="s">
        <v>2059</v>
      </c>
      <c r="P2452" s="852" t="s">
        <v>1995</v>
      </c>
      <c r="Q2452" s="699" t="s">
        <v>3514</v>
      </c>
      <c r="R2452" s="699"/>
      <c r="S2452" s="699"/>
      <c r="T2452" s="181"/>
      <c r="U2452" s="181"/>
      <c r="AC2452" s="361" t="str">
        <f t="shared" si="41"/>
        <v>２３検査結果（非常用の照明装置）別記第三号-上記1から7に記載のない事項-2行目-検査結果</v>
      </c>
      <c r="AL2452" s="392" t="s">
        <v>3830</v>
      </c>
    </row>
    <row r="2453" spans="5:38" x14ac:dyDescent="0.15">
      <c r="E2453" s="1121">
        <f>'4_入力シート【検査結果表】非常用の照明装置'!$BL$88</f>
        <v>0</v>
      </c>
      <c r="J2453" s="699" t="s">
        <v>2164</v>
      </c>
      <c r="K2453" s="699" t="s">
        <v>2165</v>
      </c>
      <c r="L2453" s="852" t="s">
        <v>92</v>
      </c>
      <c r="M2453" s="699" t="s">
        <v>2198</v>
      </c>
      <c r="N2453" s="852" t="s">
        <v>1995</v>
      </c>
      <c r="O2453" s="699" t="s">
        <v>2059</v>
      </c>
      <c r="P2453" s="852" t="s">
        <v>1995</v>
      </c>
      <c r="Q2453" s="699" t="s">
        <v>1996</v>
      </c>
      <c r="R2453" s="699"/>
      <c r="S2453" s="699"/>
      <c r="T2453" s="181"/>
      <c r="U2453" s="181"/>
      <c r="AC2453" s="361" t="str">
        <f t="shared" si="41"/>
        <v>２３検査結果（非常用の照明装置）別記第三号-上記1から7に記載のない事項-2行目-検査者番号</v>
      </c>
      <c r="AL2453" s="392" t="s">
        <v>3153</v>
      </c>
    </row>
    <row r="2454" spans="5:38" x14ac:dyDescent="0.15">
      <c r="E2454" s="1121">
        <f>'4_入力シート【検査結果表】非常用の照明装置'!$BN$88</f>
        <v>0</v>
      </c>
      <c r="J2454" s="699" t="s">
        <v>2164</v>
      </c>
      <c r="K2454" s="699" t="s">
        <v>2165</v>
      </c>
      <c r="L2454" s="852" t="s">
        <v>92</v>
      </c>
      <c r="M2454" s="699" t="s">
        <v>2198</v>
      </c>
      <c r="N2454" s="852" t="s">
        <v>1995</v>
      </c>
      <c r="O2454" s="699" t="s">
        <v>2059</v>
      </c>
      <c r="P2454" s="852" t="s">
        <v>1995</v>
      </c>
      <c r="Q2454" s="699" t="s">
        <v>1997</v>
      </c>
      <c r="R2454" s="699"/>
      <c r="S2454" s="699"/>
      <c r="T2454" s="181"/>
      <c r="U2454" s="181"/>
      <c r="AC2454" s="361" t="str">
        <f t="shared" si="41"/>
        <v>２３検査結果（非常用の照明装置）別記第三号-上記1から7に記載のない事項-2行目-指摘の具体的内容等</v>
      </c>
      <c r="AL2454" s="392" t="s">
        <v>3154</v>
      </c>
    </row>
    <row r="2455" spans="5:38" x14ac:dyDescent="0.15">
      <c r="E2455" s="1121">
        <f>'4_入力シート【検査結果表】非常用の照明装置'!$BX$88</f>
        <v>0</v>
      </c>
      <c r="J2455" s="699" t="s">
        <v>2164</v>
      </c>
      <c r="K2455" s="699" t="s">
        <v>2165</v>
      </c>
      <c r="L2455" s="852" t="s">
        <v>92</v>
      </c>
      <c r="M2455" s="699" t="s">
        <v>2198</v>
      </c>
      <c r="N2455" s="852" t="s">
        <v>1995</v>
      </c>
      <c r="O2455" s="699" t="s">
        <v>2059</v>
      </c>
      <c r="P2455" s="852" t="s">
        <v>1995</v>
      </c>
      <c r="Q2455" s="699" t="s">
        <v>1998</v>
      </c>
      <c r="R2455" s="699"/>
      <c r="S2455" s="699"/>
      <c r="T2455" s="181"/>
      <c r="U2455" s="181"/>
      <c r="AC2455" s="361" t="str">
        <f t="shared" si="41"/>
        <v>２３検査結果（非常用の照明装置）別記第三号-上記1から7に記載のない事項-2行目-改善策の具体的内容等</v>
      </c>
      <c r="AL2455" s="392" t="s">
        <v>3155</v>
      </c>
    </row>
    <row r="2456" spans="5:38" x14ac:dyDescent="0.15">
      <c r="E2456" s="1121">
        <f>'4_入力シート【検査結果表】非常用の照明装置'!$CM$88</f>
        <v>0</v>
      </c>
      <c r="J2456" s="699" t="s">
        <v>2164</v>
      </c>
      <c r="K2456" s="699" t="s">
        <v>2165</v>
      </c>
      <c r="L2456" s="852" t="s">
        <v>92</v>
      </c>
      <c r="M2456" s="699" t="s">
        <v>2198</v>
      </c>
      <c r="N2456" s="852" t="s">
        <v>1995</v>
      </c>
      <c r="O2456" s="699" t="s">
        <v>2059</v>
      </c>
      <c r="P2456" s="852" t="s">
        <v>1995</v>
      </c>
      <c r="Q2456" s="699" t="s">
        <v>1999</v>
      </c>
      <c r="R2456" s="852" t="s">
        <v>1995</v>
      </c>
      <c r="S2456" s="699" t="s">
        <v>2000</v>
      </c>
      <c r="T2456" s="181"/>
      <c r="U2456" s="181"/>
      <c r="AC2456" s="361" t="str">
        <f t="shared" si="41"/>
        <v>２３検査結果（非常用の照明装置）別記第三号-上記1から7に記載のない事項-2行目-改善（予定）年月-年（令和）</v>
      </c>
      <c r="AL2456" s="392" t="s">
        <v>3156</v>
      </c>
    </row>
    <row r="2457" spans="5:38" x14ac:dyDescent="0.15">
      <c r="E2457" s="1121">
        <f>'4_入力シート【検査結果表】非常用の照明装置'!$CP$88</f>
        <v>0</v>
      </c>
      <c r="J2457" s="699" t="s">
        <v>2164</v>
      </c>
      <c r="K2457" s="699" t="s">
        <v>2165</v>
      </c>
      <c r="L2457" s="852" t="s">
        <v>92</v>
      </c>
      <c r="M2457" s="699" t="s">
        <v>2198</v>
      </c>
      <c r="N2457" s="852" t="s">
        <v>1995</v>
      </c>
      <c r="O2457" s="699" t="s">
        <v>2059</v>
      </c>
      <c r="P2457" s="852" t="s">
        <v>1995</v>
      </c>
      <c r="Q2457" s="699" t="s">
        <v>1999</v>
      </c>
      <c r="R2457" s="852" t="s">
        <v>1995</v>
      </c>
      <c r="S2457" s="699" t="s">
        <v>2001</v>
      </c>
      <c r="T2457" s="181"/>
      <c r="U2457" s="181"/>
      <c r="AC2457" s="361" t="str">
        <f t="shared" si="41"/>
        <v>２３検査結果（非常用の照明装置）別記第三号-上記1から7に記載のない事項-2行目-改善（予定）年月-月</v>
      </c>
      <c r="AL2457" s="392" t="s">
        <v>3157</v>
      </c>
    </row>
    <row r="2458" spans="5:38" x14ac:dyDescent="0.15">
      <c r="E2458" s="1121">
        <f>'4_入力シート【検査結果表】非常用の照明装置'!$CS$88</f>
        <v>0</v>
      </c>
      <c r="J2458" s="699" t="s">
        <v>2164</v>
      </c>
      <c r="K2458" s="699" t="s">
        <v>2165</v>
      </c>
      <c r="L2458" s="852" t="s">
        <v>92</v>
      </c>
      <c r="M2458" s="699" t="s">
        <v>2198</v>
      </c>
      <c r="N2458" s="852" t="s">
        <v>1995</v>
      </c>
      <c r="O2458" s="699" t="s">
        <v>2059</v>
      </c>
      <c r="P2458" s="852" t="s">
        <v>1995</v>
      </c>
      <c r="Q2458" s="699" t="s">
        <v>1999</v>
      </c>
      <c r="R2458" s="852" t="s">
        <v>1995</v>
      </c>
      <c r="S2458" s="699" t="s">
        <v>2002</v>
      </c>
      <c r="T2458" s="181"/>
      <c r="U2458" s="181"/>
      <c r="AC2458" s="361" t="str">
        <f t="shared" si="41"/>
        <v>２３検査結果（非常用の照明装置）別記第三号-上記1から7に記載のない事項-2行目-改善（予定）年月-状況</v>
      </c>
      <c r="AL2458" s="392" t="s">
        <v>3158</v>
      </c>
    </row>
    <row r="2459" spans="5:38" x14ac:dyDescent="0.15">
      <c r="E2459" s="1121">
        <f>'4_入力シート【検査結果表】非常用の照明装置'!$M$89</f>
        <v>0</v>
      </c>
      <c r="J2459" s="699" t="s">
        <v>2164</v>
      </c>
      <c r="K2459" s="699" t="s">
        <v>2165</v>
      </c>
      <c r="L2459" s="852" t="s">
        <v>92</v>
      </c>
      <c r="M2459" s="699" t="s">
        <v>2198</v>
      </c>
      <c r="N2459" s="852" t="s">
        <v>1995</v>
      </c>
      <c r="O2459" s="699" t="s">
        <v>2060</v>
      </c>
      <c r="P2459" s="852" t="s">
        <v>1995</v>
      </c>
      <c r="Q2459" s="699" t="s">
        <v>2056</v>
      </c>
      <c r="R2459" s="699"/>
      <c r="S2459" s="699"/>
      <c r="T2459" s="181"/>
      <c r="U2459" s="181"/>
      <c r="AC2459" s="361" t="str">
        <f t="shared" si="41"/>
        <v>２３検査結果（非常用の照明装置）別記第三号-上記1から7に記載のない事項-3行目-番号</v>
      </c>
      <c r="AL2459" s="392" t="s">
        <v>3159</v>
      </c>
    </row>
    <row r="2460" spans="5:38" x14ac:dyDescent="0.15">
      <c r="E2460" s="1121">
        <f>'4_入力シート【検査結果表】非常用の照明装置'!$P$89</f>
        <v>0</v>
      </c>
      <c r="J2460" s="699" t="s">
        <v>2164</v>
      </c>
      <c r="K2460" s="699" t="s">
        <v>2165</v>
      </c>
      <c r="L2460" s="852" t="s">
        <v>92</v>
      </c>
      <c r="M2460" s="699" t="s">
        <v>2198</v>
      </c>
      <c r="N2460" s="852" t="s">
        <v>1995</v>
      </c>
      <c r="O2460" s="699" t="s">
        <v>2060</v>
      </c>
      <c r="P2460" s="852" t="s">
        <v>1995</v>
      </c>
      <c r="Q2460" s="699" t="s">
        <v>2057</v>
      </c>
      <c r="R2460" s="699"/>
      <c r="S2460" s="699"/>
      <c r="T2460" s="181"/>
      <c r="U2460" s="181"/>
      <c r="AC2460" s="361" t="str">
        <f t="shared" si="41"/>
        <v>２３検査結果（非常用の照明装置）別記第三号-上記1から7に記載のない事項-3行目-検査項目</v>
      </c>
      <c r="AL2460" s="392" t="s">
        <v>3160</v>
      </c>
    </row>
    <row r="2461" spans="5:38" x14ac:dyDescent="0.15">
      <c r="E2461" s="1121">
        <f>'4_入力シート【検査結果表】非常用の照明装置'!$AA$89</f>
        <v>0</v>
      </c>
      <c r="J2461" s="699" t="s">
        <v>2164</v>
      </c>
      <c r="K2461" s="699" t="s">
        <v>2165</v>
      </c>
      <c r="L2461" s="852" t="s">
        <v>92</v>
      </c>
      <c r="M2461" s="699" t="s">
        <v>2198</v>
      </c>
      <c r="N2461" s="852" t="s">
        <v>1995</v>
      </c>
      <c r="O2461" s="699" t="s">
        <v>2060</v>
      </c>
      <c r="P2461" s="852" t="s">
        <v>1995</v>
      </c>
      <c r="Q2461" s="699" t="s">
        <v>2058</v>
      </c>
      <c r="R2461" s="699"/>
      <c r="S2461" s="699"/>
      <c r="T2461" s="181"/>
      <c r="U2461" s="181"/>
      <c r="AC2461" s="361" t="str">
        <f t="shared" si="41"/>
        <v>２３検査結果（非常用の照明装置）別記第三号-上記1から7に記載のない事項-3行目-検査事項</v>
      </c>
      <c r="AL2461" s="392" t="s">
        <v>3161</v>
      </c>
    </row>
    <row r="2462" spans="5:38" x14ac:dyDescent="0.15">
      <c r="E2462" s="1121">
        <f>'4_入力シート【検査結果表】非常用の照明装置'!$AZ$89</f>
        <v>0</v>
      </c>
      <c r="J2462" s="699" t="s">
        <v>2164</v>
      </c>
      <c r="K2462" s="699" t="s">
        <v>2165</v>
      </c>
      <c r="L2462" s="852" t="s">
        <v>92</v>
      </c>
      <c r="M2462" s="699" t="s">
        <v>2198</v>
      </c>
      <c r="N2462" s="852" t="s">
        <v>1995</v>
      </c>
      <c r="O2462" s="699" t="s">
        <v>2060</v>
      </c>
      <c r="P2462" s="852" t="s">
        <v>1995</v>
      </c>
      <c r="Q2462" s="699" t="s">
        <v>3514</v>
      </c>
      <c r="R2462" s="699"/>
      <c r="S2462" s="699"/>
      <c r="T2462" s="181"/>
      <c r="U2462" s="181"/>
      <c r="AC2462" s="361" t="str">
        <f t="shared" si="41"/>
        <v>２３検査結果（非常用の照明装置）別記第三号-上記1から7に記載のない事項-3行目-検査結果</v>
      </c>
      <c r="AL2462" s="392" t="s">
        <v>3831</v>
      </c>
    </row>
    <row r="2463" spans="5:38" x14ac:dyDescent="0.15">
      <c r="E2463" s="1121">
        <f>'4_入力シート【検査結果表】非常用の照明装置'!$BL$89</f>
        <v>0</v>
      </c>
      <c r="J2463" s="699" t="s">
        <v>2164</v>
      </c>
      <c r="K2463" s="699" t="s">
        <v>2165</v>
      </c>
      <c r="L2463" s="852" t="s">
        <v>92</v>
      </c>
      <c r="M2463" s="699" t="s">
        <v>2198</v>
      </c>
      <c r="N2463" s="852" t="s">
        <v>1995</v>
      </c>
      <c r="O2463" s="699" t="s">
        <v>2060</v>
      </c>
      <c r="P2463" s="852" t="s">
        <v>1995</v>
      </c>
      <c r="Q2463" s="699" t="s">
        <v>1996</v>
      </c>
      <c r="R2463" s="699"/>
      <c r="S2463" s="699"/>
      <c r="T2463" s="181"/>
      <c r="U2463" s="181"/>
      <c r="AC2463" s="361" t="str">
        <f t="shared" si="41"/>
        <v>２３検査結果（非常用の照明装置）別記第三号-上記1から7に記載のない事項-3行目-検査者番号</v>
      </c>
      <c r="AL2463" s="392" t="s">
        <v>3162</v>
      </c>
    </row>
    <row r="2464" spans="5:38" x14ac:dyDescent="0.15">
      <c r="E2464" s="1121">
        <f>'4_入力シート【検査結果表】非常用の照明装置'!$BN$89</f>
        <v>0</v>
      </c>
      <c r="J2464" s="699" t="s">
        <v>2164</v>
      </c>
      <c r="K2464" s="699" t="s">
        <v>2165</v>
      </c>
      <c r="L2464" s="852" t="s">
        <v>92</v>
      </c>
      <c r="M2464" s="699" t="s">
        <v>2198</v>
      </c>
      <c r="N2464" s="852" t="s">
        <v>1995</v>
      </c>
      <c r="O2464" s="699" t="s">
        <v>2060</v>
      </c>
      <c r="P2464" s="852" t="s">
        <v>1995</v>
      </c>
      <c r="Q2464" s="699" t="s">
        <v>1997</v>
      </c>
      <c r="R2464" s="699"/>
      <c r="S2464" s="699"/>
      <c r="T2464" s="181"/>
      <c r="U2464" s="181"/>
      <c r="AC2464" s="361" t="str">
        <f t="shared" ref="AC2464:AC2527" si="42">CONCATENATE(J2464,K2464,L2464,M2464,N2464,O2464,P2464,Q2464,R2464,S2464,T2464,U2464)</f>
        <v>２３検査結果（非常用の照明装置）別記第三号-上記1から7に記載のない事項-3行目-指摘の具体的内容等</v>
      </c>
      <c r="AL2464" s="392" t="s">
        <v>3163</v>
      </c>
    </row>
    <row r="2465" spans="5:38" x14ac:dyDescent="0.15">
      <c r="E2465" s="1121">
        <f>'4_入力シート【検査結果表】非常用の照明装置'!$BX$89</f>
        <v>0</v>
      </c>
      <c r="J2465" s="699" t="s">
        <v>2164</v>
      </c>
      <c r="K2465" s="699" t="s">
        <v>2165</v>
      </c>
      <c r="L2465" s="852" t="s">
        <v>92</v>
      </c>
      <c r="M2465" s="699" t="s">
        <v>2198</v>
      </c>
      <c r="N2465" s="852" t="s">
        <v>1995</v>
      </c>
      <c r="O2465" s="699" t="s">
        <v>2060</v>
      </c>
      <c r="P2465" s="852" t="s">
        <v>1995</v>
      </c>
      <c r="Q2465" s="699" t="s">
        <v>1998</v>
      </c>
      <c r="R2465" s="699"/>
      <c r="S2465" s="699"/>
      <c r="T2465" s="181"/>
      <c r="U2465" s="181"/>
      <c r="AC2465" s="361" t="str">
        <f t="shared" si="42"/>
        <v>２３検査結果（非常用の照明装置）別記第三号-上記1から7に記載のない事項-3行目-改善策の具体的内容等</v>
      </c>
      <c r="AL2465" s="392" t="s">
        <v>3164</v>
      </c>
    </row>
    <row r="2466" spans="5:38" x14ac:dyDescent="0.15">
      <c r="E2466" s="1121">
        <f>'4_入力シート【検査結果表】非常用の照明装置'!$CM$89</f>
        <v>0</v>
      </c>
      <c r="J2466" s="699" t="s">
        <v>2164</v>
      </c>
      <c r="K2466" s="699" t="s">
        <v>2165</v>
      </c>
      <c r="L2466" s="852" t="s">
        <v>92</v>
      </c>
      <c r="M2466" s="699" t="s">
        <v>2198</v>
      </c>
      <c r="N2466" s="852" t="s">
        <v>1995</v>
      </c>
      <c r="O2466" s="699" t="s">
        <v>2060</v>
      </c>
      <c r="P2466" s="852" t="s">
        <v>1995</v>
      </c>
      <c r="Q2466" s="699" t="s">
        <v>1999</v>
      </c>
      <c r="R2466" s="852" t="s">
        <v>1995</v>
      </c>
      <c r="S2466" s="699" t="s">
        <v>2000</v>
      </c>
      <c r="T2466" s="181"/>
      <c r="U2466" s="181"/>
      <c r="AC2466" s="361" t="str">
        <f t="shared" si="42"/>
        <v>２３検査結果（非常用の照明装置）別記第三号-上記1から7に記載のない事項-3行目-改善（予定）年月-年（令和）</v>
      </c>
      <c r="AL2466" s="392" t="s">
        <v>3165</v>
      </c>
    </row>
    <row r="2467" spans="5:38" x14ac:dyDescent="0.15">
      <c r="E2467" s="1121">
        <f>'4_入力シート【検査結果表】非常用の照明装置'!$CP$89</f>
        <v>0</v>
      </c>
      <c r="J2467" s="699" t="s">
        <v>2164</v>
      </c>
      <c r="K2467" s="699" t="s">
        <v>2165</v>
      </c>
      <c r="L2467" s="852" t="s">
        <v>92</v>
      </c>
      <c r="M2467" s="699" t="s">
        <v>2198</v>
      </c>
      <c r="N2467" s="852" t="s">
        <v>1995</v>
      </c>
      <c r="O2467" s="699" t="s">
        <v>2060</v>
      </c>
      <c r="P2467" s="852" t="s">
        <v>1995</v>
      </c>
      <c r="Q2467" s="699" t="s">
        <v>1999</v>
      </c>
      <c r="R2467" s="852" t="s">
        <v>1995</v>
      </c>
      <c r="S2467" s="699" t="s">
        <v>2001</v>
      </c>
      <c r="T2467" s="181"/>
      <c r="U2467" s="181"/>
      <c r="AC2467" s="361" t="str">
        <f t="shared" si="42"/>
        <v>２３検査結果（非常用の照明装置）別記第三号-上記1から7に記載のない事項-3行目-改善（予定）年月-月</v>
      </c>
      <c r="AL2467" s="392" t="s">
        <v>3166</v>
      </c>
    </row>
    <row r="2468" spans="5:38" x14ac:dyDescent="0.15">
      <c r="E2468" s="1121">
        <f>'4_入力シート【検査結果表】非常用の照明装置'!$CS$89</f>
        <v>0</v>
      </c>
      <c r="J2468" s="699" t="s">
        <v>2164</v>
      </c>
      <c r="K2468" s="699" t="s">
        <v>2165</v>
      </c>
      <c r="L2468" s="852" t="s">
        <v>92</v>
      </c>
      <c r="M2468" s="699" t="s">
        <v>2198</v>
      </c>
      <c r="N2468" s="852" t="s">
        <v>1995</v>
      </c>
      <c r="O2468" s="699" t="s">
        <v>2060</v>
      </c>
      <c r="P2468" s="852" t="s">
        <v>1995</v>
      </c>
      <c r="Q2468" s="699" t="s">
        <v>1999</v>
      </c>
      <c r="R2468" s="852" t="s">
        <v>1995</v>
      </c>
      <c r="S2468" s="699" t="s">
        <v>2002</v>
      </c>
      <c r="T2468" s="181"/>
      <c r="U2468" s="181"/>
      <c r="AC2468" s="361" t="str">
        <f t="shared" si="42"/>
        <v>２３検査結果（非常用の照明装置）別記第三号-上記1から7に記載のない事項-3行目-改善（予定）年月-状況</v>
      </c>
      <c r="AL2468" s="392" t="s">
        <v>3167</v>
      </c>
    </row>
    <row r="2469" spans="5:38" x14ac:dyDescent="0.15">
      <c r="E2469" s="1121">
        <f>'4_入力シート【検査結果表】非常用の照明装置'!$M$90</f>
        <v>0</v>
      </c>
      <c r="J2469" s="699" t="s">
        <v>2164</v>
      </c>
      <c r="K2469" s="699" t="s">
        <v>2165</v>
      </c>
      <c r="L2469" s="852" t="s">
        <v>92</v>
      </c>
      <c r="M2469" s="699" t="s">
        <v>2198</v>
      </c>
      <c r="N2469" s="852" t="s">
        <v>1995</v>
      </c>
      <c r="O2469" s="699" t="s">
        <v>2062</v>
      </c>
      <c r="P2469" s="852" t="s">
        <v>1995</v>
      </c>
      <c r="Q2469" s="699" t="s">
        <v>2056</v>
      </c>
      <c r="R2469" s="699"/>
      <c r="S2469" s="699"/>
      <c r="T2469" s="181"/>
      <c r="U2469" s="181"/>
      <c r="AC2469" s="361" t="str">
        <f t="shared" si="42"/>
        <v>２３検査結果（非常用の照明装置）別記第三号-上記1から7に記載のない事項-4行目-番号</v>
      </c>
      <c r="AL2469" s="392" t="s">
        <v>3168</v>
      </c>
    </row>
    <row r="2470" spans="5:38" x14ac:dyDescent="0.15">
      <c r="E2470" s="1121">
        <f>'4_入力シート【検査結果表】非常用の照明装置'!$P$90</f>
        <v>0</v>
      </c>
      <c r="J2470" s="699" t="s">
        <v>2164</v>
      </c>
      <c r="K2470" s="699" t="s">
        <v>2165</v>
      </c>
      <c r="L2470" s="852" t="s">
        <v>92</v>
      </c>
      <c r="M2470" s="699" t="s">
        <v>2198</v>
      </c>
      <c r="N2470" s="852" t="s">
        <v>1995</v>
      </c>
      <c r="O2470" s="699" t="s">
        <v>2062</v>
      </c>
      <c r="P2470" s="852" t="s">
        <v>1995</v>
      </c>
      <c r="Q2470" s="699" t="s">
        <v>2057</v>
      </c>
      <c r="R2470" s="699"/>
      <c r="S2470" s="699"/>
      <c r="T2470" s="181"/>
      <c r="U2470" s="181"/>
      <c r="AC2470" s="361" t="str">
        <f t="shared" si="42"/>
        <v>２３検査結果（非常用の照明装置）別記第三号-上記1から7に記載のない事項-4行目-検査項目</v>
      </c>
      <c r="AL2470" s="392" t="s">
        <v>3169</v>
      </c>
    </row>
    <row r="2471" spans="5:38" x14ac:dyDescent="0.15">
      <c r="E2471" s="1121">
        <f>'4_入力シート【検査結果表】非常用の照明装置'!$AA$90</f>
        <v>0</v>
      </c>
      <c r="J2471" s="699" t="s">
        <v>2164</v>
      </c>
      <c r="K2471" s="699" t="s">
        <v>2165</v>
      </c>
      <c r="L2471" s="852" t="s">
        <v>92</v>
      </c>
      <c r="M2471" s="699" t="s">
        <v>2198</v>
      </c>
      <c r="N2471" s="852" t="s">
        <v>1995</v>
      </c>
      <c r="O2471" s="699" t="s">
        <v>2062</v>
      </c>
      <c r="P2471" s="852" t="s">
        <v>1995</v>
      </c>
      <c r="Q2471" s="699" t="s">
        <v>2058</v>
      </c>
      <c r="R2471" s="699"/>
      <c r="S2471" s="699"/>
      <c r="T2471" s="181"/>
      <c r="U2471" s="181"/>
      <c r="AC2471" s="361" t="str">
        <f t="shared" si="42"/>
        <v>２３検査結果（非常用の照明装置）別記第三号-上記1から7に記載のない事項-4行目-検査事項</v>
      </c>
      <c r="AL2471" s="392" t="s">
        <v>3170</v>
      </c>
    </row>
    <row r="2472" spans="5:38" x14ac:dyDescent="0.15">
      <c r="E2472" s="1121">
        <f>'4_入力シート【検査結果表】非常用の照明装置'!$AZ$90</f>
        <v>0</v>
      </c>
      <c r="J2472" s="699" t="s">
        <v>2164</v>
      </c>
      <c r="K2472" s="699" t="s">
        <v>2165</v>
      </c>
      <c r="L2472" s="852" t="s">
        <v>92</v>
      </c>
      <c r="M2472" s="699" t="s">
        <v>2198</v>
      </c>
      <c r="N2472" s="852" t="s">
        <v>1995</v>
      </c>
      <c r="O2472" s="699" t="s">
        <v>2062</v>
      </c>
      <c r="P2472" s="852" t="s">
        <v>1995</v>
      </c>
      <c r="Q2472" s="699" t="s">
        <v>3514</v>
      </c>
      <c r="R2472" s="699"/>
      <c r="S2472" s="699"/>
      <c r="T2472" s="181"/>
      <c r="U2472" s="181"/>
      <c r="AC2472" s="361" t="str">
        <f t="shared" si="42"/>
        <v>２３検査結果（非常用の照明装置）別記第三号-上記1から7に記載のない事項-4行目-検査結果</v>
      </c>
      <c r="AL2472" s="392" t="s">
        <v>3832</v>
      </c>
    </row>
    <row r="2473" spans="5:38" x14ac:dyDescent="0.15">
      <c r="E2473" s="1121">
        <f>'4_入力シート【検査結果表】非常用の照明装置'!$BL$90</f>
        <v>0</v>
      </c>
      <c r="J2473" s="699" t="s">
        <v>2164</v>
      </c>
      <c r="K2473" s="699" t="s">
        <v>2165</v>
      </c>
      <c r="L2473" s="852" t="s">
        <v>92</v>
      </c>
      <c r="M2473" s="699" t="s">
        <v>2198</v>
      </c>
      <c r="N2473" s="852" t="s">
        <v>1995</v>
      </c>
      <c r="O2473" s="699" t="s">
        <v>2062</v>
      </c>
      <c r="P2473" s="852" t="s">
        <v>1995</v>
      </c>
      <c r="Q2473" s="699" t="s">
        <v>1996</v>
      </c>
      <c r="R2473" s="699"/>
      <c r="S2473" s="699"/>
      <c r="T2473" s="181"/>
      <c r="U2473" s="181"/>
      <c r="AC2473" s="361" t="str">
        <f t="shared" si="42"/>
        <v>２３検査結果（非常用の照明装置）別記第三号-上記1から7に記載のない事項-4行目-検査者番号</v>
      </c>
      <c r="AL2473" s="392" t="s">
        <v>3171</v>
      </c>
    </row>
    <row r="2474" spans="5:38" x14ac:dyDescent="0.15">
      <c r="E2474" s="1121">
        <f>'4_入力シート【検査結果表】非常用の照明装置'!$BN$90</f>
        <v>0</v>
      </c>
      <c r="J2474" s="699" t="s">
        <v>2164</v>
      </c>
      <c r="K2474" s="699" t="s">
        <v>2165</v>
      </c>
      <c r="L2474" s="852" t="s">
        <v>92</v>
      </c>
      <c r="M2474" s="699" t="s">
        <v>2198</v>
      </c>
      <c r="N2474" s="852" t="s">
        <v>1995</v>
      </c>
      <c r="O2474" s="699" t="s">
        <v>2062</v>
      </c>
      <c r="P2474" s="852" t="s">
        <v>1995</v>
      </c>
      <c r="Q2474" s="699" t="s">
        <v>1997</v>
      </c>
      <c r="R2474" s="699"/>
      <c r="S2474" s="699"/>
      <c r="T2474" s="181"/>
      <c r="U2474" s="181"/>
      <c r="AC2474" s="361" t="str">
        <f t="shared" si="42"/>
        <v>２３検査結果（非常用の照明装置）別記第三号-上記1から7に記載のない事項-4行目-指摘の具体的内容等</v>
      </c>
      <c r="AL2474" s="392" t="s">
        <v>3172</v>
      </c>
    </row>
    <row r="2475" spans="5:38" x14ac:dyDescent="0.15">
      <c r="E2475" s="1121">
        <f>'4_入力シート【検査結果表】非常用の照明装置'!$BX$90</f>
        <v>0</v>
      </c>
      <c r="J2475" s="699" t="s">
        <v>2164</v>
      </c>
      <c r="K2475" s="699" t="s">
        <v>2165</v>
      </c>
      <c r="L2475" s="852" t="s">
        <v>92</v>
      </c>
      <c r="M2475" s="699" t="s">
        <v>2198</v>
      </c>
      <c r="N2475" s="852" t="s">
        <v>1995</v>
      </c>
      <c r="O2475" s="699" t="s">
        <v>2062</v>
      </c>
      <c r="P2475" s="852" t="s">
        <v>1995</v>
      </c>
      <c r="Q2475" s="699" t="s">
        <v>1998</v>
      </c>
      <c r="R2475" s="699"/>
      <c r="S2475" s="699"/>
      <c r="T2475" s="181"/>
      <c r="U2475" s="181"/>
      <c r="AC2475" s="361" t="str">
        <f t="shared" si="42"/>
        <v>２３検査結果（非常用の照明装置）別記第三号-上記1から7に記載のない事項-4行目-改善策の具体的内容等</v>
      </c>
      <c r="AL2475" s="392" t="s">
        <v>3173</v>
      </c>
    </row>
    <row r="2476" spans="5:38" x14ac:dyDescent="0.15">
      <c r="E2476" s="1121">
        <f>'4_入力シート【検査結果表】非常用の照明装置'!$CM$90</f>
        <v>0</v>
      </c>
      <c r="J2476" s="699" t="s">
        <v>2164</v>
      </c>
      <c r="K2476" s="699" t="s">
        <v>2165</v>
      </c>
      <c r="L2476" s="852" t="s">
        <v>92</v>
      </c>
      <c r="M2476" s="699" t="s">
        <v>2198</v>
      </c>
      <c r="N2476" s="852" t="s">
        <v>1995</v>
      </c>
      <c r="O2476" s="699" t="s">
        <v>2062</v>
      </c>
      <c r="P2476" s="852" t="s">
        <v>1995</v>
      </c>
      <c r="Q2476" s="699" t="s">
        <v>1999</v>
      </c>
      <c r="R2476" s="852" t="s">
        <v>1995</v>
      </c>
      <c r="S2476" s="699" t="s">
        <v>2000</v>
      </c>
      <c r="T2476" s="181"/>
      <c r="U2476" s="181"/>
      <c r="AC2476" s="361" t="str">
        <f t="shared" si="42"/>
        <v>２３検査結果（非常用の照明装置）別記第三号-上記1から7に記載のない事項-4行目-改善（予定）年月-年（令和）</v>
      </c>
      <c r="AL2476" s="392" t="s">
        <v>3174</v>
      </c>
    </row>
    <row r="2477" spans="5:38" x14ac:dyDescent="0.15">
      <c r="E2477" s="1121">
        <f>'4_入力シート【検査結果表】非常用の照明装置'!$CP$90</f>
        <v>0</v>
      </c>
      <c r="J2477" s="699" t="s">
        <v>2164</v>
      </c>
      <c r="K2477" s="699" t="s">
        <v>2165</v>
      </c>
      <c r="L2477" s="852" t="s">
        <v>92</v>
      </c>
      <c r="M2477" s="699" t="s">
        <v>2198</v>
      </c>
      <c r="N2477" s="852" t="s">
        <v>1995</v>
      </c>
      <c r="O2477" s="699" t="s">
        <v>2062</v>
      </c>
      <c r="P2477" s="852" t="s">
        <v>1995</v>
      </c>
      <c r="Q2477" s="699" t="s">
        <v>1999</v>
      </c>
      <c r="R2477" s="852" t="s">
        <v>1995</v>
      </c>
      <c r="S2477" s="699" t="s">
        <v>2001</v>
      </c>
      <c r="T2477" s="181"/>
      <c r="U2477" s="181"/>
      <c r="AC2477" s="361" t="str">
        <f t="shared" si="42"/>
        <v>２３検査結果（非常用の照明装置）別記第三号-上記1から7に記載のない事項-4行目-改善（予定）年月-月</v>
      </c>
      <c r="AL2477" s="392" t="s">
        <v>3175</v>
      </c>
    </row>
    <row r="2478" spans="5:38" x14ac:dyDescent="0.15">
      <c r="E2478" s="1121">
        <f>'4_入力シート【検査結果表】非常用の照明装置'!$CS$90</f>
        <v>0</v>
      </c>
      <c r="J2478" s="699" t="s">
        <v>2164</v>
      </c>
      <c r="K2478" s="699" t="s">
        <v>2165</v>
      </c>
      <c r="L2478" s="852" t="s">
        <v>92</v>
      </c>
      <c r="M2478" s="699" t="s">
        <v>2198</v>
      </c>
      <c r="N2478" s="852" t="s">
        <v>1995</v>
      </c>
      <c r="O2478" s="699" t="s">
        <v>2062</v>
      </c>
      <c r="P2478" s="852" t="s">
        <v>1995</v>
      </c>
      <c r="Q2478" s="699" t="s">
        <v>1999</v>
      </c>
      <c r="R2478" s="852" t="s">
        <v>1995</v>
      </c>
      <c r="S2478" s="699" t="s">
        <v>2002</v>
      </c>
      <c r="T2478" s="181"/>
      <c r="U2478" s="181"/>
      <c r="AC2478" s="361" t="str">
        <f t="shared" si="42"/>
        <v>２３検査結果（非常用の照明装置）別記第三号-上記1から7に記載のない事項-4行目-改善（予定）年月-状況</v>
      </c>
      <c r="AL2478" s="392" t="s">
        <v>3176</v>
      </c>
    </row>
    <row r="2479" spans="5:38" x14ac:dyDescent="0.15">
      <c r="E2479" s="1121">
        <f>'4_入力シート【検査結果表】非常用の照明装置'!$M$91</f>
        <v>0</v>
      </c>
      <c r="J2479" s="699" t="s">
        <v>2164</v>
      </c>
      <c r="K2479" s="699" t="s">
        <v>2165</v>
      </c>
      <c r="L2479" s="852" t="s">
        <v>92</v>
      </c>
      <c r="M2479" s="699" t="s">
        <v>2198</v>
      </c>
      <c r="N2479" s="852" t="s">
        <v>1995</v>
      </c>
      <c r="O2479" s="699" t="s">
        <v>2063</v>
      </c>
      <c r="P2479" s="852" t="s">
        <v>1995</v>
      </c>
      <c r="Q2479" s="699" t="s">
        <v>2056</v>
      </c>
      <c r="R2479" s="699"/>
      <c r="S2479" s="699"/>
      <c r="T2479" s="181"/>
      <c r="U2479" s="181"/>
      <c r="AC2479" s="361" t="str">
        <f t="shared" si="42"/>
        <v>２３検査結果（非常用の照明装置）別記第三号-上記1から7に記載のない事項-5行目-番号</v>
      </c>
      <c r="AL2479" s="392" t="s">
        <v>3177</v>
      </c>
    </row>
    <row r="2480" spans="5:38" x14ac:dyDescent="0.15">
      <c r="E2480" s="1121">
        <f>'4_入力シート【検査結果表】非常用の照明装置'!$P$91</f>
        <v>0</v>
      </c>
      <c r="J2480" s="699" t="s">
        <v>2164</v>
      </c>
      <c r="K2480" s="699" t="s">
        <v>2165</v>
      </c>
      <c r="L2480" s="852" t="s">
        <v>92</v>
      </c>
      <c r="M2480" s="699" t="s">
        <v>2198</v>
      </c>
      <c r="N2480" s="852" t="s">
        <v>1995</v>
      </c>
      <c r="O2480" s="699" t="s">
        <v>2063</v>
      </c>
      <c r="P2480" s="852" t="s">
        <v>1995</v>
      </c>
      <c r="Q2480" s="699" t="s">
        <v>2057</v>
      </c>
      <c r="R2480" s="699"/>
      <c r="S2480" s="699"/>
      <c r="T2480" s="181"/>
      <c r="U2480" s="181"/>
      <c r="AC2480" s="361" t="str">
        <f t="shared" si="42"/>
        <v>２３検査結果（非常用の照明装置）別記第三号-上記1から7に記載のない事項-5行目-検査項目</v>
      </c>
      <c r="AL2480" s="392" t="s">
        <v>3178</v>
      </c>
    </row>
    <row r="2481" spans="5:38" x14ac:dyDescent="0.15">
      <c r="E2481" s="1121">
        <f>'4_入力シート【検査結果表】非常用の照明装置'!$AA$91</f>
        <v>0</v>
      </c>
      <c r="J2481" s="699" t="s">
        <v>2164</v>
      </c>
      <c r="K2481" s="699" t="s">
        <v>2165</v>
      </c>
      <c r="L2481" s="852" t="s">
        <v>92</v>
      </c>
      <c r="M2481" s="699" t="s">
        <v>2198</v>
      </c>
      <c r="N2481" s="852" t="s">
        <v>1995</v>
      </c>
      <c r="O2481" s="699" t="s">
        <v>2063</v>
      </c>
      <c r="P2481" s="852" t="s">
        <v>1995</v>
      </c>
      <c r="Q2481" s="699" t="s">
        <v>2058</v>
      </c>
      <c r="R2481" s="699"/>
      <c r="S2481" s="699"/>
      <c r="T2481" s="181"/>
      <c r="U2481" s="181"/>
      <c r="AC2481" s="361" t="str">
        <f t="shared" si="42"/>
        <v>２３検査結果（非常用の照明装置）別記第三号-上記1から7に記載のない事項-5行目-検査事項</v>
      </c>
      <c r="AL2481" s="392" t="s">
        <v>3179</v>
      </c>
    </row>
    <row r="2482" spans="5:38" x14ac:dyDescent="0.15">
      <c r="E2482" s="1121">
        <f>'4_入力シート【検査結果表】非常用の照明装置'!$AZ$91</f>
        <v>0</v>
      </c>
      <c r="J2482" s="699" t="s">
        <v>2164</v>
      </c>
      <c r="K2482" s="699" t="s">
        <v>2165</v>
      </c>
      <c r="L2482" s="852" t="s">
        <v>92</v>
      </c>
      <c r="M2482" s="699" t="s">
        <v>2198</v>
      </c>
      <c r="N2482" s="852" t="s">
        <v>1995</v>
      </c>
      <c r="O2482" s="699" t="s">
        <v>2063</v>
      </c>
      <c r="P2482" s="852" t="s">
        <v>1995</v>
      </c>
      <c r="Q2482" s="699" t="s">
        <v>3514</v>
      </c>
      <c r="R2482" s="699"/>
      <c r="S2482" s="699"/>
      <c r="T2482" s="181"/>
      <c r="U2482" s="181"/>
      <c r="AC2482" s="361" t="str">
        <f t="shared" si="42"/>
        <v>２３検査結果（非常用の照明装置）別記第三号-上記1から7に記載のない事項-5行目-検査結果</v>
      </c>
      <c r="AL2482" s="392" t="s">
        <v>3833</v>
      </c>
    </row>
    <row r="2483" spans="5:38" x14ac:dyDescent="0.15">
      <c r="E2483" s="1121">
        <f>'4_入力シート【検査結果表】非常用の照明装置'!$BL$91</f>
        <v>0</v>
      </c>
      <c r="J2483" s="699" t="s">
        <v>2164</v>
      </c>
      <c r="K2483" s="699" t="s">
        <v>2165</v>
      </c>
      <c r="L2483" s="852" t="s">
        <v>92</v>
      </c>
      <c r="M2483" s="699" t="s">
        <v>2198</v>
      </c>
      <c r="N2483" s="852" t="s">
        <v>1995</v>
      </c>
      <c r="O2483" s="699" t="s">
        <v>2063</v>
      </c>
      <c r="P2483" s="852" t="s">
        <v>1995</v>
      </c>
      <c r="Q2483" s="699" t="s">
        <v>1996</v>
      </c>
      <c r="R2483" s="699"/>
      <c r="S2483" s="699"/>
      <c r="T2483" s="181"/>
      <c r="U2483" s="181"/>
      <c r="AC2483" s="361" t="str">
        <f t="shared" si="42"/>
        <v>２３検査結果（非常用の照明装置）別記第三号-上記1から7に記載のない事項-5行目-検査者番号</v>
      </c>
      <c r="AL2483" s="392" t="s">
        <v>3180</v>
      </c>
    </row>
    <row r="2484" spans="5:38" x14ac:dyDescent="0.15">
      <c r="E2484" s="1121">
        <f>'4_入力シート【検査結果表】非常用の照明装置'!$BN$91</f>
        <v>0</v>
      </c>
      <c r="J2484" s="699" t="s">
        <v>2164</v>
      </c>
      <c r="K2484" s="699" t="s">
        <v>2165</v>
      </c>
      <c r="L2484" s="852" t="s">
        <v>92</v>
      </c>
      <c r="M2484" s="699" t="s">
        <v>2198</v>
      </c>
      <c r="N2484" s="852" t="s">
        <v>1995</v>
      </c>
      <c r="O2484" s="699" t="s">
        <v>2063</v>
      </c>
      <c r="P2484" s="852" t="s">
        <v>1995</v>
      </c>
      <c r="Q2484" s="699" t="s">
        <v>1997</v>
      </c>
      <c r="R2484" s="699"/>
      <c r="S2484" s="699"/>
      <c r="T2484" s="181"/>
      <c r="U2484" s="181"/>
      <c r="AC2484" s="361" t="str">
        <f t="shared" si="42"/>
        <v>２３検査結果（非常用の照明装置）別記第三号-上記1から7に記載のない事項-5行目-指摘の具体的内容等</v>
      </c>
      <c r="AL2484" s="392" t="s">
        <v>3181</v>
      </c>
    </row>
    <row r="2485" spans="5:38" x14ac:dyDescent="0.15">
      <c r="E2485" s="1121">
        <f>'4_入力シート【検査結果表】非常用の照明装置'!$BX$91</f>
        <v>0</v>
      </c>
      <c r="J2485" s="699" t="s">
        <v>2164</v>
      </c>
      <c r="K2485" s="699" t="s">
        <v>2165</v>
      </c>
      <c r="L2485" s="852" t="s">
        <v>92</v>
      </c>
      <c r="M2485" s="699" t="s">
        <v>2198</v>
      </c>
      <c r="N2485" s="852" t="s">
        <v>1995</v>
      </c>
      <c r="O2485" s="699" t="s">
        <v>2063</v>
      </c>
      <c r="P2485" s="852" t="s">
        <v>1995</v>
      </c>
      <c r="Q2485" s="699" t="s">
        <v>1998</v>
      </c>
      <c r="R2485" s="699"/>
      <c r="S2485" s="699"/>
      <c r="T2485" s="181"/>
      <c r="U2485" s="181"/>
      <c r="AC2485" s="361" t="str">
        <f t="shared" si="42"/>
        <v>２３検査結果（非常用の照明装置）別記第三号-上記1から7に記載のない事項-5行目-改善策の具体的内容等</v>
      </c>
      <c r="AL2485" s="392" t="s">
        <v>3182</v>
      </c>
    </row>
    <row r="2486" spans="5:38" x14ac:dyDescent="0.15">
      <c r="E2486" s="1121">
        <f>'4_入力シート【検査結果表】非常用の照明装置'!$CM$91</f>
        <v>0</v>
      </c>
      <c r="J2486" s="699" t="s">
        <v>2164</v>
      </c>
      <c r="K2486" s="699" t="s">
        <v>2165</v>
      </c>
      <c r="L2486" s="852" t="s">
        <v>92</v>
      </c>
      <c r="M2486" s="699" t="s">
        <v>2198</v>
      </c>
      <c r="N2486" s="852" t="s">
        <v>1995</v>
      </c>
      <c r="O2486" s="699" t="s">
        <v>2063</v>
      </c>
      <c r="P2486" s="852" t="s">
        <v>1995</v>
      </c>
      <c r="Q2486" s="699" t="s">
        <v>1999</v>
      </c>
      <c r="R2486" s="852" t="s">
        <v>1995</v>
      </c>
      <c r="S2486" s="699" t="s">
        <v>2000</v>
      </c>
      <c r="T2486" s="181"/>
      <c r="U2486" s="181"/>
      <c r="AC2486" s="361" t="str">
        <f t="shared" si="42"/>
        <v>２３検査結果（非常用の照明装置）別記第三号-上記1から7に記載のない事項-5行目-改善（予定）年月-年（令和）</v>
      </c>
      <c r="AL2486" s="392" t="s">
        <v>3183</v>
      </c>
    </row>
    <row r="2487" spans="5:38" x14ac:dyDescent="0.15">
      <c r="E2487" s="1121">
        <f>'4_入力シート【検査結果表】非常用の照明装置'!$CP$91</f>
        <v>0</v>
      </c>
      <c r="J2487" s="699" t="s">
        <v>2164</v>
      </c>
      <c r="K2487" s="699" t="s">
        <v>2165</v>
      </c>
      <c r="L2487" s="852" t="s">
        <v>92</v>
      </c>
      <c r="M2487" s="699" t="s">
        <v>2198</v>
      </c>
      <c r="N2487" s="852" t="s">
        <v>1995</v>
      </c>
      <c r="O2487" s="699" t="s">
        <v>2063</v>
      </c>
      <c r="P2487" s="852" t="s">
        <v>1995</v>
      </c>
      <c r="Q2487" s="699" t="s">
        <v>1999</v>
      </c>
      <c r="R2487" s="852" t="s">
        <v>1995</v>
      </c>
      <c r="S2487" s="699" t="s">
        <v>2001</v>
      </c>
      <c r="T2487" s="181"/>
      <c r="U2487" s="181"/>
      <c r="AC2487" s="361" t="str">
        <f t="shared" si="42"/>
        <v>２３検査結果（非常用の照明装置）別記第三号-上記1から7に記載のない事項-5行目-改善（予定）年月-月</v>
      </c>
      <c r="AL2487" s="392" t="s">
        <v>3184</v>
      </c>
    </row>
    <row r="2488" spans="5:38" x14ac:dyDescent="0.15">
      <c r="E2488" s="1121">
        <f>'4_入力シート【検査結果表】非常用の照明装置'!$CS$91</f>
        <v>0</v>
      </c>
      <c r="J2488" s="699" t="s">
        <v>2164</v>
      </c>
      <c r="K2488" s="699" t="s">
        <v>2165</v>
      </c>
      <c r="L2488" s="852" t="s">
        <v>92</v>
      </c>
      <c r="M2488" s="699" t="s">
        <v>2198</v>
      </c>
      <c r="N2488" s="852" t="s">
        <v>1995</v>
      </c>
      <c r="O2488" s="699" t="s">
        <v>2063</v>
      </c>
      <c r="P2488" s="852" t="s">
        <v>1995</v>
      </c>
      <c r="Q2488" s="699" t="s">
        <v>1999</v>
      </c>
      <c r="R2488" s="852" t="s">
        <v>1995</v>
      </c>
      <c r="S2488" s="699" t="s">
        <v>2002</v>
      </c>
      <c r="T2488" s="181"/>
      <c r="U2488" s="181"/>
      <c r="AC2488" s="361" t="str">
        <f t="shared" si="42"/>
        <v>２３検査結果（非常用の照明装置）別記第三号-上記1から7に記載のない事項-5行目-改善（予定）年月-状況</v>
      </c>
      <c r="AL2488" s="392" t="s">
        <v>3185</v>
      </c>
    </row>
    <row r="2489" spans="5:38" x14ac:dyDescent="0.15">
      <c r="E2489" s="1121">
        <f>'4_入力シート【検査結果表】非常用の照明装置'!$M$92</f>
        <v>0</v>
      </c>
      <c r="J2489" s="699" t="s">
        <v>2164</v>
      </c>
      <c r="K2489" s="699" t="s">
        <v>2165</v>
      </c>
      <c r="L2489" s="852" t="s">
        <v>92</v>
      </c>
      <c r="M2489" s="699" t="s">
        <v>2198</v>
      </c>
      <c r="N2489" s="852" t="s">
        <v>1995</v>
      </c>
      <c r="O2489" s="699" t="s">
        <v>2064</v>
      </c>
      <c r="P2489" s="852" t="s">
        <v>1995</v>
      </c>
      <c r="Q2489" s="699" t="s">
        <v>2056</v>
      </c>
      <c r="R2489" s="699"/>
      <c r="S2489" s="699"/>
      <c r="T2489" s="181"/>
      <c r="U2489" s="181"/>
      <c r="AC2489" s="361" t="str">
        <f t="shared" si="42"/>
        <v>２３検査結果（非常用の照明装置）別記第三号-上記1から7に記載のない事項-6行目-番号</v>
      </c>
      <c r="AL2489" s="392" t="s">
        <v>3186</v>
      </c>
    </row>
    <row r="2490" spans="5:38" x14ac:dyDescent="0.15">
      <c r="E2490" s="1121">
        <f>'4_入力シート【検査結果表】非常用の照明装置'!$P$92</f>
        <v>0</v>
      </c>
      <c r="J2490" s="699" t="s">
        <v>2164</v>
      </c>
      <c r="K2490" s="699" t="s">
        <v>2165</v>
      </c>
      <c r="L2490" s="852" t="s">
        <v>92</v>
      </c>
      <c r="M2490" s="699" t="s">
        <v>2198</v>
      </c>
      <c r="N2490" s="852" t="s">
        <v>1995</v>
      </c>
      <c r="O2490" s="699" t="s">
        <v>2064</v>
      </c>
      <c r="P2490" s="852" t="s">
        <v>1995</v>
      </c>
      <c r="Q2490" s="699" t="s">
        <v>2057</v>
      </c>
      <c r="R2490" s="699"/>
      <c r="S2490" s="699"/>
      <c r="T2490" s="181"/>
      <c r="U2490" s="181"/>
      <c r="AC2490" s="361" t="str">
        <f t="shared" si="42"/>
        <v>２３検査結果（非常用の照明装置）別記第三号-上記1から7に記載のない事項-6行目-検査項目</v>
      </c>
      <c r="AL2490" s="392" t="s">
        <v>3187</v>
      </c>
    </row>
    <row r="2491" spans="5:38" x14ac:dyDescent="0.15">
      <c r="E2491" s="1121">
        <f>'4_入力シート【検査結果表】非常用の照明装置'!$AA$92</f>
        <v>0</v>
      </c>
      <c r="J2491" s="699" t="s">
        <v>2164</v>
      </c>
      <c r="K2491" s="699" t="s">
        <v>2165</v>
      </c>
      <c r="L2491" s="852" t="s">
        <v>92</v>
      </c>
      <c r="M2491" s="699" t="s">
        <v>2198</v>
      </c>
      <c r="N2491" s="852" t="s">
        <v>1995</v>
      </c>
      <c r="O2491" s="699" t="s">
        <v>2064</v>
      </c>
      <c r="P2491" s="852" t="s">
        <v>1995</v>
      </c>
      <c r="Q2491" s="699" t="s">
        <v>2058</v>
      </c>
      <c r="R2491" s="699"/>
      <c r="S2491" s="699"/>
      <c r="T2491" s="181"/>
      <c r="U2491" s="181"/>
      <c r="AC2491" s="361" t="str">
        <f t="shared" si="42"/>
        <v>２３検査結果（非常用の照明装置）別記第三号-上記1から7に記載のない事項-6行目-検査事項</v>
      </c>
      <c r="AL2491" s="392" t="s">
        <v>3188</v>
      </c>
    </row>
    <row r="2492" spans="5:38" x14ac:dyDescent="0.15">
      <c r="E2492" s="1121">
        <f>'4_入力シート【検査結果表】非常用の照明装置'!$AZ$92</f>
        <v>0</v>
      </c>
      <c r="J2492" s="699" t="s">
        <v>2164</v>
      </c>
      <c r="K2492" s="699" t="s">
        <v>2165</v>
      </c>
      <c r="L2492" s="852" t="s">
        <v>92</v>
      </c>
      <c r="M2492" s="699" t="s">
        <v>2198</v>
      </c>
      <c r="N2492" s="852" t="s">
        <v>1995</v>
      </c>
      <c r="O2492" s="699" t="s">
        <v>2064</v>
      </c>
      <c r="P2492" s="852" t="s">
        <v>1995</v>
      </c>
      <c r="Q2492" s="699" t="s">
        <v>3514</v>
      </c>
      <c r="R2492" s="699"/>
      <c r="S2492" s="699"/>
      <c r="T2492" s="181"/>
      <c r="U2492" s="181"/>
      <c r="AC2492" s="361" t="str">
        <f t="shared" si="42"/>
        <v>２３検査結果（非常用の照明装置）別記第三号-上記1から7に記載のない事項-6行目-検査結果</v>
      </c>
      <c r="AL2492" s="392" t="s">
        <v>3834</v>
      </c>
    </row>
    <row r="2493" spans="5:38" x14ac:dyDescent="0.15">
      <c r="E2493" s="1121">
        <f>'4_入力シート【検査結果表】非常用の照明装置'!$BL$92</f>
        <v>0</v>
      </c>
      <c r="J2493" s="699" t="s">
        <v>2164</v>
      </c>
      <c r="K2493" s="699" t="s">
        <v>2165</v>
      </c>
      <c r="L2493" s="852" t="s">
        <v>92</v>
      </c>
      <c r="M2493" s="699" t="s">
        <v>2198</v>
      </c>
      <c r="N2493" s="852" t="s">
        <v>1995</v>
      </c>
      <c r="O2493" s="699" t="s">
        <v>2064</v>
      </c>
      <c r="P2493" s="852" t="s">
        <v>1995</v>
      </c>
      <c r="Q2493" s="699" t="s">
        <v>1996</v>
      </c>
      <c r="R2493" s="699"/>
      <c r="S2493" s="699"/>
      <c r="T2493" s="181"/>
      <c r="U2493" s="181"/>
      <c r="AC2493" s="361" t="str">
        <f t="shared" si="42"/>
        <v>２３検査結果（非常用の照明装置）別記第三号-上記1から7に記載のない事項-6行目-検査者番号</v>
      </c>
      <c r="AL2493" s="392" t="s">
        <v>3189</v>
      </c>
    </row>
    <row r="2494" spans="5:38" x14ac:dyDescent="0.15">
      <c r="E2494" s="1121">
        <f>'4_入力シート【検査結果表】非常用の照明装置'!$BN$92</f>
        <v>0</v>
      </c>
      <c r="J2494" s="699" t="s">
        <v>2164</v>
      </c>
      <c r="K2494" s="699" t="s">
        <v>2165</v>
      </c>
      <c r="L2494" s="852" t="s">
        <v>92</v>
      </c>
      <c r="M2494" s="699" t="s">
        <v>2198</v>
      </c>
      <c r="N2494" s="852" t="s">
        <v>1995</v>
      </c>
      <c r="O2494" s="699" t="s">
        <v>2064</v>
      </c>
      <c r="P2494" s="852" t="s">
        <v>1995</v>
      </c>
      <c r="Q2494" s="699" t="s">
        <v>1997</v>
      </c>
      <c r="R2494" s="699"/>
      <c r="S2494" s="699"/>
      <c r="T2494" s="181"/>
      <c r="U2494" s="181"/>
      <c r="AC2494" s="361" t="str">
        <f t="shared" si="42"/>
        <v>２３検査結果（非常用の照明装置）別記第三号-上記1から7に記載のない事項-6行目-指摘の具体的内容等</v>
      </c>
      <c r="AL2494" s="392" t="s">
        <v>3190</v>
      </c>
    </row>
    <row r="2495" spans="5:38" x14ac:dyDescent="0.15">
      <c r="E2495" s="1121">
        <f>'4_入力シート【検査結果表】非常用の照明装置'!$BX$92</f>
        <v>0</v>
      </c>
      <c r="J2495" s="699" t="s">
        <v>2164</v>
      </c>
      <c r="K2495" s="699" t="s">
        <v>2165</v>
      </c>
      <c r="L2495" s="852" t="s">
        <v>92</v>
      </c>
      <c r="M2495" s="699" t="s">
        <v>2198</v>
      </c>
      <c r="N2495" s="852" t="s">
        <v>1995</v>
      </c>
      <c r="O2495" s="699" t="s">
        <v>2064</v>
      </c>
      <c r="P2495" s="852" t="s">
        <v>1995</v>
      </c>
      <c r="Q2495" s="699" t="s">
        <v>1998</v>
      </c>
      <c r="R2495" s="699"/>
      <c r="S2495" s="699"/>
      <c r="T2495" s="181"/>
      <c r="U2495" s="181"/>
      <c r="AC2495" s="361" t="str">
        <f t="shared" si="42"/>
        <v>２３検査結果（非常用の照明装置）別記第三号-上記1から7に記載のない事項-6行目-改善策の具体的内容等</v>
      </c>
      <c r="AL2495" s="392" t="s">
        <v>3191</v>
      </c>
    </row>
    <row r="2496" spans="5:38" x14ac:dyDescent="0.15">
      <c r="E2496" s="1121">
        <f>'4_入力シート【検査結果表】非常用の照明装置'!$CM$92</f>
        <v>0</v>
      </c>
      <c r="J2496" s="699" t="s">
        <v>2164</v>
      </c>
      <c r="K2496" s="699" t="s">
        <v>2165</v>
      </c>
      <c r="L2496" s="852" t="s">
        <v>92</v>
      </c>
      <c r="M2496" s="699" t="s">
        <v>2198</v>
      </c>
      <c r="N2496" s="852" t="s">
        <v>1995</v>
      </c>
      <c r="O2496" s="699" t="s">
        <v>2064</v>
      </c>
      <c r="P2496" s="852" t="s">
        <v>1995</v>
      </c>
      <c r="Q2496" s="699" t="s">
        <v>1999</v>
      </c>
      <c r="R2496" s="852" t="s">
        <v>1995</v>
      </c>
      <c r="S2496" s="699" t="s">
        <v>2000</v>
      </c>
      <c r="T2496" s="181"/>
      <c r="U2496" s="181"/>
      <c r="AC2496" s="361" t="str">
        <f t="shared" si="42"/>
        <v>２３検査結果（非常用の照明装置）別記第三号-上記1から7に記載のない事項-6行目-改善（予定）年月-年（令和）</v>
      </c>
      <c r="AL2496" s="392" t="s">
        <v>3192</v>
      </c>
    </row>
    <row r="2497" spans="5:38" x14ac:dyDescent="0.15">
      <c r="E2497" s="1121">
        <f>'4_入力シート【検査結果表】非常用の照明装置'!$CP$92</f>
        <v>0</v>
      </c>
      <c r="J2497" s="699" t="s">
        <v>2164</v>
      </c>
      <c r="K2497" s="699" t="s">
        <v>2165</v>
      </c>
      <c r="L2497" s="852" t="s">
        <v>92</v>
      </c>
      <c r="M2497" s="699" t="s">
        <v>2198</v>
      </c>
      <c r="N2497" s="852" t="s">
        <v>1995</v>
      </c>
      <c r="O2497" s="699" t="s">
        <v>2064</v>
      </c>
      <c r="P2497" s="852" t="s">
        <v>1995</v>
      </c>
      <c r="Q2497" s="699" t="s">
        <v>1999</v>
      </c>
      <c r="R2497" s="852" t="s">
        <v>1995</v>
      </c>
      <c r="S2497" s="699" t="s">
        <v>2001</v>
      </c>
      <c r="T2497" s="181"/>
      <c r="U2497" s="181"/>
      <c r="AC2497" s="361" t="str">
        <f t="shared" si="42"/>
        <v>２３検査結果（非常用の照明装置）別記第三号-上記1から7に記載のない事項-6行目-改善（予定）年月-月</v>
      </c>
      <c r="AL2497" s="392" t="s">
        <v>3193</v>
      </c>
    </row>
    <row r="2498" spans="5:38" x14ac:dyDescent="0.15">
      <c r="E2498" s="1121">
        <f>'4_入力シート【検査結果表】非常用の照明装置'!$CS$92</f>
        <v>0</v>
      </c>
      <c r="J2498" s="699" t="s">
        <v>2164</v>
      </c>
      <c r="K2498" s="699" t="s">
        <v>2165</v>
      </c>
      <c r="L2498" s="852" t="s">
        <v>92</v>
      </c>
      <c r="M2498" s="699" t="s">
        <v>2198</v>
      </c>
      <c r="N2498" s="852" t="s">
        <v>1995</v>
      </c>
      <c r="O2498" s="699" t="s">
        <v>2064</v>
      </c>
      <c r="P2498" s="852" t="s">
        <v>1995</v>
      </c>
      <c r="Q2498" s="699" t="s">
        <v>1999</v>
      </c>
      <c r="R2498" s="852" t="s">
        <v>1995</v>
      </c>
      <c r="S2498" s="699" t="s">
        <v>2002</v>
      </c>
      <c r="T2498" s="181"/>
      <c r="U2498" s="181"/>
      <c r="AC2498" s="361" t="str">
        <f t="shared" si="42"/>
        <v>２３検査結果（非常用の照明装置）別記第三号-上記1から7に記載のない事項-6行目-改善（予定）年月-状況</v>
      </c>
      <c r="AL2498" s="392" t="s">
        <v>3194</v>
      </c>
    </row>
    <row r="2499" spans="5:38" x14ac:dyDescent="0.15">
      <c r="E2499" s="1121">
        <f>'4_入力シート【検査結果表】非常用の照明装置'!$M$93</f>
        <v>0</v>
      </c>
      <c r="J2499" s="699" t="s">
        <v>2164</v>
      </c>
      <c r="K2499" s="699" t="s">
        <v>2165</v>
      </c>
      <c r="L2499" s="852" t="s">
        <v>92</v>
      </c>
      <c r="M2499" s="699" t="s">
        <v>2198</v>
      </c>
      <c r="N2499" s="852" t="s">
        <v>1995</v>
      </c>
      <c r="O2499" s="699" t="s">
        <v>2065</v>
      </c>
      <c r="P2499" s="852" t="s">
        <v>1995</v>
      </c>
      <c r="Q2499" s="699" t="s">
        <v>2056</v>
      </c>
      <c r="R2499" s="699"/>
      <c r="S2499" s="699"/>
      <c r="T2499" s="181"/>
      <c r="U2499" s="181"/>
      <c r="AC2499" s="361" t="str">
        <f t="shared" si="42"/>
        <v>２３検査結果（非常用の照明装置）別記第三号-上記1から7に記載のない事項-7行目-番号</v>
      </c>
      <c r="AL2499" s="392" t="s">
        <v>3195</v>
      </c>
    </row>
    <row r="2500" spans="5:38" x14ac:dyDescent="0.15">
      <c r="E2500" s="1121">
        <f>'4_入力シート【検査結果表】非常用の照明装置'!$P$93</f>
        <v>0</v>
      </c>
      <c r="J2500" s="699" t="s">
        <v>2164</v>
      </c>
      <c r="K2500" s="699" t="s">
        <v>2165</v>
      </c>
      <c r="L2500" s="852" t="s">
        <v>92</v>
      </c>
      <c r="M2500" s="699" t="s">
        <v>2198</v>
      </c>
      <c r="N2500" s="852" t="s">
        <v>1995</v>
      </c>
      <c r="O2500" s="699" t="s">
        <v>2065</v>
      </c>
      <c r="P2500" s="852" t="s">
        <v>1995</v>
      </c>
      <c r="Q2500" s="699" t="s">
        <v>2057</v>
      </c>
      <c r="R2500" s="699"/>
      <c r="S2500" s="699"/>
      <c r="T2500" s="181"/>
      <c r="U2500" s="181"/>
      <c r="AC2500" s="361" t="str">
        <f t="shared" si="42"/>
        <v>２３検査結果（非常用の照明装置）別記第三号-上記1から7に記載のない事項-7行目-検査項目</v>
      </c>
      <c r="AL2500" s="392" t="s">
        <v>3196</v>
      </c>
    </row>
    <row r="2501" spans="5:38" x14ac:dyDescent="0.15">
      <c r="E2501" s="1121">
        <f>'4_入力シート【検査結果表】非常用の照明装置'!$AA$93</f>
        <v>0</v>
      </c>
      <c r="J2501" s="699" t="s">
        <v>2164</v>
      </c>
      <c r="K2501" s="699" t="s">
        <v>2165</v>
      </c>
      <c r="L2501" s="852" t="s">
        <v>92</v>
      </c>
      <c r="M2501" s="699" t="s">
        <v>2198</v>
      </c>
      <c r="N2501" s="852" t="s">
        <v>1995</v>
      </c>
      <c r="O2501" s="699" t="s">
        <v>2065</v>
      </c>
      <c r="P2501" s="852" t="s">
        <v>1995</v>
      </c>
      <c r="Q2501" s="699" t="s">
        <v>2058</v>
      </c>
      <c r="R2501" s="699"/>
      <c r="S2501" s="699"/>
      <c r="T2501" s="181"/>
      <c r="U2501" s="181"/>
      <c r="AC2501" s="361" t="str">
        <f t="shared" si="42"/>
        <v>２３検査結果（非常用の照明装置）別記第三号-上記1から7に記載のない事項-7行目-検査事項</v>
      </c>
      <c r="AL2501" s="392" t="s">
        <v>3197</v>
      </c>
    </row>
    <row r="2502" spans="5:38" x14ac:dyDescent="0.15">
      <c r="E2502" s="1121">
        <f>'4_入力シート【検査結果表】非常用の照明装置'!$AZ$93</f>
        <v>0</v>
      </c>
      <c r="J2502" s="699" t="s">
        <v>2164</v>
      </c>
      <c r="K2502" s="699" t="s">
        <v>2165</v>
      </c>
      <c r="L2502" s="852" t="s">
        <v>92</v>
      </c>
      <c r="M2502" s="699" t="s">
        <v>2198</v>
      </c>
      <c r="N2502" s="852" t="s">
        <v>1995</v>
      </c>
      <c r="O2502" s="699" t="s">
        <v>2065</v>
      </c>
      <c r="P2502" s="852" t="s">
        <v>1995</v>
      </c>
      <c r="Q2502" s="699" t="s">
        <v>3514</v>
      </c>
      <c r="R2502" s="699"/>
      <c r="S2502" s="699"/>
      <c r="T2502" s="181"/>
      <c r="U2502" s="181"/>
      <c r="AC2502" s="361" t="str">
        <f t="shared" si="42"/>
        <v>２３検査結果（非常用の照明装置）別記第三号-上記1から7に記載のない事項-7行目-検査結果</v>
      </c>
      <c r="AL2502" s="392" t="s">
        <v>3835</v>
      </c>
    </row>
    <row r="2503" spans="5:38" x14ac:dyDescent="0.15">
      <c r="E2503" s="1121">
        <f>'4_入力シート【検査結果表】非常用の照明装置'!$BL$93</f>
        <v>0</v>
      </c>
      <c r="J2503" s="699" t="s">
        <v>2164</v>
      </c>
      <c r="K2503" s="699" t="s">
        <v>2165</v>
      </c>
      <c r="L2503" s="852" t="s">
        <v>92</v>
      </c>
      <c r="M2503" s="699" t="s">
        <v>2198</v>
      </c>
      <c r="N2503" s="852" t="s">
        <v>1995</v>
      </c>
      <c r="O2503" s="699" t="s">
        <v>2065</v>
      </c>
      <c r="P2503" s="852" t="s">
        <v>1995</v>
      </c>
      <c r="Q2503" s="699" t="s">
        <v>1996</v>
      </c>
      <c r="R2503" s="699"/>
      <c r="S2503" s="699"/>
      <c r="T2503" s="181"/>
      <c r="U2503" s="181"/>
      <c r="AC2503" s="361" t="str">
        <f t="shared" si="42"/>
        <v>２３検査結果（非常用の照明装置）別記第三号-上記1から7に記載のない事項-7行目-検査者番号</v>
      </c>
      <c r="AL2503" s="392" t="s">
        <v>3198</v>
      </c>
    </row>
    <row r="2504" spans="5:38" x14ac:dyDescent="0.15">
      <c r="E2504" s="1121">
        <f>'4_入力シート【検査結果表】非常用の照明装置'!$BN$93</f>
        <v>0</v>
      </c>
      <c r="J2504" s="699" t="s">
        <v>2164</v>
      </c>
      <c r="K2504" s="699" t="s">
        <v>2165</v>
      </c>
      <c r="L2504" s="852" t="s">
        <v>92</v>
      </c>
      <c r="M2504" s="699" t="s">
        <v>2198</v>
      </c>
      <c r="N2504" s="852" t="s">
        <v>1995</v>
      </c>
      <c r="O2504" s="699" t="s">
        <v>2065</v>
      </c>
      <c r="P2504" s="852" t="s">
        <v>1995</v>
      </c>
      <c r="Q2504" s="699" t="s">
        <v>1997</v>
      </c>
      <c r="R2504" s="699"/>
      <c r="S2504" s="699"/>
      <c r="T2504" s="181"/>
      <c r="U2504" s="181"/>
      <c r="AC2504" s="361" t="str">
        <f t="shared" si="42"/>
        <v>２３検査結果（非常用の照明装置）別記第三号-上記1から7に記載のない事項-7行目-指摘の具体的内容等</v>
      </c>
      <c r="AL2504" s="392" t="s">
        <v>3199</v>
      </c>
    </row>
    <row r="2505" spans="5:38" x14ac:dyDescent="0.15">
      <c r="E2505" s="1121">
        <f>'4_入力シート【検査結果表】非常用の照明装置'!$BX$93</f>
        <v>0</v>
      </c>
      <c r="J2505" s="699" t="s">
        <v>2164</v>
      </c>
      <c r="K2505" s="699" t="s">
        <v>2165</v>
      </c>
      <c r="L2505" s="852" t="s">
        <v>92</v>
      </c>
      <c r="M2505" s="699" t="s">
        <v>2198</v>
      </c>
      <c r="N2505" s="852" t="s">
        <v>1995</v>
      </c>
      <c r="O2505" s="699" t="s">
        <v>2065</v>
      </c>
      <c r="P2505" s="852" t="s">
        <v>1995</v>
      </c>
      <c r="Q2505" s="699" t="s">
        <v>1998</v>
      </c>
      <c r="R2505" s="699"/>
      <c r="S2505" s="699"/>
      <c r="T2505" s="181"/>
      <c r="U2505" s="181"/>
      <c r="AC2505" s="361" t="str">
        <f t="shared" si="42"/>
        <v>２３検査結果（非常用の照明装置）別記第三号-上記1から7に記載のない事項-7行目-改善策の具体的内容等</v>
      </c>
      <c r="AL2505" s="392" t="s">
        <v>3200</v>
      </c>
    </row>
    <row r="2506" spans="5:38" x14ac:dyDescent="0.15">
      <c r="E2506" s="1121">
        <f>'4_入力シート【検査結果表】非常用の照明装置'!$CM$93</f>
        <v>0</v>
      </c>
      <c r="J2506" s="699" t="s">
        <v>2164</v>
      </c>
      <c r="K2506" s="699" t="s">
        <v>2165</v>
      </c>
      <c r="L2506" s="852" t="s">
        <v>92</v>
      </c>
      <c r="M2506" s="699" t="s">
        <v>2198</v>
      </c>
      <c r="N2506" s="852" t="s">
        <v>1995</v>
      </c>
      <c r="O2506" s="699" t="s">
        <v>2065</v>
      </c>
      <c r="P2506" s="852" t="s">
        <v>1995</v>
      </c>
      <c r="Q2506" s="699" t="s">
        <v>1999</v>
      </c>
      <c r="R2506" s="852" t="s">
        <v>1995</v>
      </c>
      <c r="S2506" s="699" t="s">
        <v>2000</v>
      </c>
      <c r="T2506" s="181"/>
      <c r="U2506" s="181"/>
      <c r="AC2506" s="361" t="str">
        <f t="shared" si="42"/>
        <v>２３検査結果（非常用の照明装置）別記第三号-上記1から7に記載のない事項-7行目-改善（予定）年月-年（令和）</v>
      </c>
      <c r="AL2506" s="392" t="s">
        <v>3201</v>
      </c>
    </row>
    <row r="2507" spans="5:38" x14ac:dyDescent="0.15">
      <c r="E2507" s="1121">
        <f>'4_入力シート【検査結果表】非常用の照明装置'!$CP$93</f>
        <v>0</v>
      </c>
      <c r="J2507" s="699" t="s">
        <v>2164</v>
      </c>
      <c r="K2507" s="699" t="s">
        <v>2165</v>
      </c>
      <c r="L2507" s="852" t="s">
        <v>92</v>
      </c>
      <c r="M2507" s="699" t="s">
        <v>2198</v>
      </c>
      <c r="N2507" s="852" t="s">
        <v>1995</v>
      </c>
      <c r="O2507" s="699" t="s">
        <v>2065</v>
      </c>
      <c r="P2507" s="852" t="s">
        <v>1995</v>
      </c>
      <c r="Q2507" s="699" t="s">
        <v>1999</v>
      </c>
      <c r="R2507" s="852" t="s">
        <v>1995</v>
      </c>
      <c r="S2507" s="699" t="s">
        <v>2001</v>
      </c>
      <c r="T2507" s="181"/>
      <c r="U2507" s="181"/>
      <c r="AC2507" s="361" t="str">
        <f t="shared" si="42"/>
        <v>２３検査結果（非常用の照明装置）別記第三号-上記1から7に記載のない事項-7行目-改善（予定）年月-月</v>
      </c>
      <c r="AL2507" s="392" t="s">
        <v>3202</v>
      </c>
    </row>
    <row r="2508" spans="5:38" x14ac:dyDescent="0.15">
      <c r="E2508" s="1121">
        <f>'4_入力シート【検査結果表】非常用の照明装置'!$CS$93</f>
        <v>0</v>
      </c>
      <c r="J2508" s="699" t="s">
        <v>2164</v>
      </c>
      <c r="K2508" s="699" t="s">
        <v>2165</v>
      </c>
      <c r="L2508" s="852" t="s">
        <v>92</v>
      </c>
      <c r="M2508" s="699" t="s">
        <v>2198</v>
      </c>
      <c r="N2508" s="852" t="s">
        <v>1995</v>
      </c>
      <c r="O2508" s="699" t="s">
        <v>2065</v>
      </c>
      <c r="P2508" s="852" t="s">
        <v>1995</v>
      </c>
      <c r="Q2508" s="699" t="s">
        <v>1999</v>
      </c>
      <c r="R2508" s="852" t="s">
        <v>1995</v>
      </c>
      <c r="S2508" s="699" t="s">
        <v>2002</v>
      </c>
      <c r="T2508" s="181"/>
      <c r="U2508" s="181"/>
      <c r="AC2508" s="361" t="str">
        <f t="shared" si="42"/>
        <v>２３検査結果（非常用の照明装置）別記第三号-上記1から7に記載のない事項-7行目-改善（予定）年月-状況</v>
      </c>
      <c r="AL2508" s="392" t="s">
        <v>3203</v>
      </c>
    </row>
    <row r="2509" spans="5:38" x14ac:dyDescent="0.15">
      <c r="E2509" s="1121">
        <f>'4_入力シート【検査結果表】非常用の照明装置'!$M$94</f>
        <v>0</v>
      </c>
      <c r="J2509" s="699" t="s">
        <v>2164</v>
      </c>
      <c r="K2509" s="699" t="s">
        <v>2165</v>
      </c>
      <c r="L2509" s="852" t="s">
        <v>92</v>
      </c>
      <c r="M2509" s="699" t="s">
        <v>2198</v>
      </c>
      <c r="N2509" s="852" t="s">
        <v>1995</v>
      </c>
      <c r="O2509" s="699" t="s">
        <v>2066</v>
      </c>
      <c r="P2509" s="852" t="s">
        <v>1995</v>
      </c>
      <c r="Q2509" s="699" t="s">
        <v>2056</v>
      </c>
      <c r="R2509" s="699"/>
      <c r="S2509" s="699"/>
      <c r="T2509" s="181"/>
      <c r="U2509" s="181"/>
      <c r="AC2509" s="361" t="str">
        <f t="shared" si="42"/>
        <v>２３検査結果（非常用の照明装置）別記第三号-上記1から7に記載のない事項-8行目-番号</v>
      </c>
      <c r="AL2509" s="392" t="s">
        <v>3204</v>
      </c>
    </row>
    <row r="2510" spans="5:38" x14ac:dyDescent="0.15">
      <c r="E2510" s="1121">
        <f>'4_入力シート【検査結果表】非常用の照明装置'!$P$94</f>
        <v>0</v>
      </c>
      <c r="J2510" s="699" t="s">
        <v>2164</v>
      </c>
      <c r="K2510" s="699" t="s">
        <v>2165</v>
      </c>
      <c r="L2510" s="852" t="s">
        <v>92</v>
      </c>
      <c r="M2510" s="699" t="s">
        <v>2198</v>
      </c>
      <c r="N2510" s="852" t="s">
        <v>1995</v>
      </c>
      <c r="O2510" s="699" t="s">
        <v>2066</v>
      </c>
      <c r="P2510" s="852" t="s">
        <v>1995</v>
      </c>
      <c r="Q2510" s="699" t="s">
        <v>2057</v>
      </c>
      <c r="R2510" s="699"/>
      <c r="S2510" s="699"/>
      <c r="T2510" s="181"/>
      <c r="U2510" s="181"/>
      <c r="AC2510" s="361" t="str">
        <f t="shared" si="42"/>
        <v>２３検査結果（非常用の照明装置）別記第三号-上記1から7に記載のない事項-8行目-検査項目</v>
      </c>
      <c r="AL2510" s="392" t="s">
        <v>3205</v>
      </c>
    </row>
    <row r="2511" spans="5:38" x14ac:dyDescent="0.15">
      <c r="E2511" s="1121">
        <f>'4_入力シート【検査結果表】非常用の照明装置'!$AA$94</f>
        <v>0</v>
      </c>
      <c r="J2511" s="699" t="s">
        <v>2164</v>
      </c>
      <c r="K2511" s="699" t="s">
        <v>2165</v>
      </c>
      <c r="L2511" s="852" t="s">
        <v>92</v>
      </c>
      <c r="M2511" s="699" t="s">
        <v>2198</v>
      </c>
      <c r="N2511" s="852" t="s">
        <v>1995</v>
      </c>
      <c r="O2511" s="699" t="s">
        <v>2066</v>
      </c>
      <c r="P2511" s="852" t="s">
        <v>1995</v>
      </c>
      <c r="Q2511" s="699" t="s">
        <v>2058</v>
      </c>
      <c r="R2511" s="699"/>
      <c r="S2511" s="699"/>
      <c r="T2511" s="181"/>
      <c r="U2511" s="181"/>
      <c r="AC2511" s="361" t="str">
        <f t="shared" si="42"/>
        <v>２３検査結果（非常用の照明装置）別記第三号-上記1から7に記載のない事項-8行目-検査事項</v>
      </c>
      <c r="AL2511" s="392" t="s">
        <v>3206</v>
      </c>
    </row>
    <row r="2512" spans="5:38" x14ac:dyDescent="0.15">
      <c r="E2512" s="1121">
        <f>'4_入力シート【検査結果表】非常用の照明装置'!$AZ$94</f>
        <v>0</v>
      </c>
      <c r="J2512" s="699" t="s">
        <v>2164</v>
      </c>
      <c r="K2512" s="699" t="s">
        <v>2165</v>
      </c>
      <c r="L2512" s="852" t="s">
        <v>92</v>
      </c>
      <c r="M2512" s="699" t="s">
        <v>2198</v>
      </c>
      <c r="N2512" s="852" t="s">
        <v>1995</v>
      </c>
      <c r="O2512" s="699" t="s">
        <v>2066</v>
      </c>
      <c r="P2512" s="852" t="s">
        <v>1995</v>
      </c>
      <c r="Q2512" s="699" t="s">
        <v>3514</v>
      </c>
      <c r="R2512" s="699"/>
      <c r="S2512" s="699"/>
      <c r="T2512" s="181"/>
      <c r="U2512" s="181"/>
      <c r="AC2512" s="361" t="str">
        <f t="shared" si="42"/>
        <v>２３検査結果（非常用の照明装置）別記第三号-上記1から7に記載のない事項-8行目-検査結果</v>
      </c>
      <c r="AL2512" s="392" t="s">
        <v>3836</v>
      </c>
    </row>
    <row r="2513" spans="5:38" x14ac:dyDescent="0.15">
      <c r="E2513" s="1121">
        <f>'4_入力シート【検査結果表】非常用の照明装置'!$BL$94</f>
        <v>0</v>
      </c>
      <c r="J2513" s="699" t="s">
        <v>2164</v>
      </c>
      <c r="K2513" s="699" t="s">
        <v>2165</v>
      </c>
      <c r="L2513" s="852" t="s">
        <v>92</v>
      </c>
      <c r="M2513" s="699" t="s">
        <v>2198</v>
      </c>
      <c r="N2513" s="852" t="s">
        <v>1995</v>
      </c>
      <c r="O2513" s="699" t="s">
        <v>2066</v>
      </c>
      <c r="P2513" s="852" t="s">
        <v>1995</v>
      </c>
      <c r="Q2513" s="699" t="s">
        <v>1996</v>
      </c>
      <c r="R2513" s="699"/>
      <c r="S2513" s="699"/>
      <c r="T2513" s="181"/>
      <c r="U2513" s="181"/>
      <c r="AC2513" s="361" t="str">
        <f t="shared" si="42"/>
        <v>２３検査結果（非常用の照明装置）別記第三号-上記1から7に記載のない事項-8行目-検査者番号</v>
      </c>
      <c r="AL2513" s="392" t="s">
        <v>3207</v>
      </c>
    </row>
    <row r="2514" spans="5:38" x14ac:dyDescent="0.15">
      <c r="E2514" s="1121">
        <f>'4_入力シート【検査結果表】非常用の照明装置'!$BN$94</f>
        <v>0</v>
      </c>
      <c r="J2514" s="699" t="s">
        <v>2164</v>
      </c>
      <c r="K2514" s="699" t="s">
        <v>2165</v>
      </c>
      <c r="L2514" s="852" t="s">
        <v>92</v>
      </c>
      <c r="M2514" s="699" t="s">
        <v>2198</v>
      </c>
      <c r="N2514" s="852" t="s">
        <v>1995</v>
      </c>
      <c r="O2514" s="699" t="s">
        <v>2066</v>
      </c>
      <c r="P2514" s="852" t="s">
        <v>1995</v>
      </c>
      <c r="Q2514" s="699" t="s">
        <v>1997</v>
      </c>
      <c r="R2514" s="699"/>
      <c r="S2514" s="699"/>
      <c r="T2514" s="181"/>
      <c r="U2514" s="181"/>
      <c r="AC2514" s="361" t="str">
        <f t="shared" si="42"/>
        <v>２３検査結果（非常用の照明装置）別記第三号-上記1から7に記載のない事項-8行目-指摘の具体的内容等</v>
      </c>
      <c r="AL2514" s="392" t="s">
        <v>3208</v>
      </c>
    </row>
    <row r="2515" spans="5:38" x14ac:dyDescent="0.15">
      <c r="E2515" s="1121">
        <f>'4_入力シート【検査結果表】非常用の照明装置'!$BX$94</f>
        <v>0</v>
      </c>
      <c r="J2515" s="699" t="s">
        <v>2164</v>
      </c>
      <c r="K2515" s="699" t="s">
        <v>2165</v>
      </c>
      <c r="L2515" s="852" t="s">
        <v>92</v>
      </c>
      <c r="M2515" s="699" t="s">
        <v>2198</v>
      </c>
      <c r="N2515" s="852" t="s">
        <v>1995</v>
      </c>
      <c r="O2515" s="699" t="s">
        <v>2066</v>
      </c>
      <c r="P2515" s="852" t="s">
        <v>1995</v>
      </c>
      <c r="Q2515" s="699" t="s">
        <v>1998</v>
      </c>
      <c r="R2515" s="699"/>
      <c r="S2515" s="699"/>
      <c r="T2515" s="181"/>
      <c r="U2515" s="181"/>
      <c r="AC2515" s="361" t="str">
        <f t="shared" si="42"/>
        <v>２３検査結果（非常用の照明装置）別記第三号-上記1から7に記載のない事項-8行目-改善策の具体的内容等</v>
      </c>
      <c r="AL2515" s="392" t="s">
        <v>3209</v>
      </c>
    </row>
    <row r="2516" spans="5:38" x14ac:dyDescent="0.15">
      <c r="E2516" s="1121">
        <f>'4_入力シート【検査結果表】非常用の照明装置'!$CM$94</f>
        <v>0</v>
      </c>
      <c r="J2516" s="699" t="s">
        <v>2164</v>
      </c>
      <c r="K2516" s="699" t="s">
        <v>2165</v>
      </c>
      <c r="L2516" s="852" t="s">
        <v>92</v>
      </c>
      <c r="M2516" s="699" t="s">
        <v>2198</v>
      </c>
      <c r="N2516" s="852" t="s">
        <v>1995</v>
      </c>
      <c r="O2516" s="699" t="s">
        <v>2066</v>
      </c>
      <c r="P2516" s="852" t="s">
        <v>1995</v>
      </c>
      <c r="Q2516" s="699" t="s">
        <v>1999</v>
      </c>
      <c r="R2516" s="852" t="s">
        <v>1995</v>
      </c>
      <c r="S2516" s="699" t="s">
        <v>2000</v>
      </c>
      <c r="T2516" s="181"/>
      <c r="U2516" s="181"/>
      <c r="AC2516" s="361" t="str">
        <f t="shared" si="42"/>
        <v>２３検査結果（非常用の照明装置）別記第三号-上記1から7に記載のない事項-8行目-改善（予定）年月-年（令和）</v>
      </c>
      <c r="AL2516" s="392" t="s">
        <v>3210</v>
      </c>
    </row>
    <row r="2517" spans="5:38" x14ac:dyDescent="0.15">
      <c r="E2517" s="1121">
        <f>'4_入力シート【検査結果表】非常用の照明装置'!$CP$94</f>
        <v>0</v>
      </c>
      <c r="J2517" s="699" t="s">
        <v>2164</v>
      </c>
      <c r="K2517" s="699" t="s">
        <v>2165</v>
      </c>
      <c r="L2517" s="852" t="s">
        <v>92</v>
      </c>
      <c r="M2517" s="699" t="s">
        <v>2198</v>
      </c>
      <c r="N2517" s="852" t="s">
        <v>1995</v>
      </c>
      <c r="O2517" s="699" t="s">
        <v>2066</v>
      </c>
      <c r="P2517" s="852" t="s">
        <v>1995</v>
      </c>
      <c r="Q2517" s="699" t="s">
        <v>1999</v>
      </c>
      <c r="R2517" s="852" t="s">
        <v>1995</v>
      </c>
      <c r="S2517" s="699" t="s">
        <v>2001</v>
      </c>
      <c r="T2517" s="181"/>
      <c r="U2517" s="181"/>
      <c r="AC2517" s="361" t="str">
        <f t="shared" si="42"/>
        <v>２３検査結果（非常用の照明装置）別記第三号-上記1から7に記載のない事項-8行目-改善（予定）年月-月</v>
      </c>
      <c r="AL2517" s="392" t="s">
        <v>3211</v>
      </c>
    </row>
    <row r="2518" spans="5:38" x14ac:dyDescent="0.15">
      <c r="E2518" s="1121">
        <f>'4_入力シート【検査結果表】非常用の照明装置'!$CS$94</f>
        <v>0</v>
      </c>
      <c r="J2518" s="699" t="s">
        <v>2164</v>
      </c>
      <c r="K2518" s="699" t="s">
        <v>2165</v>
      </c>
      <c r="L2518" s="852" t="s">
        <v>92</v>
      </c>
      <c r="M2518" s="699" t="s">
        <v>2198</v>
      </c>
      <c r="N2518" s="852" t="s">
        <v>1995</v>
      </c>
      <c r="O2518" s="699" t="s">
        <v>2066</v>
      </c>
      <c r="P2518" s="852" t="s">
        <v>1995</v>
      </c>
      <c r="Q2518" s="699" t="s">
        <v>1999</v>
      </c>
      <c r="R2518" s="852" t="s">
        <v>1995</v>
      </c>
      <c r="S2518" s="699" t="s">
        <v>2002</v>
      </c>
      <c r="T2518" s="181"/>
      <c r="U2518" s="181"/>
      <c r="AC2518" s="361" t="str">
        <f t="shared" si="42"/>
        <v>２３検査結果（非常用の照明装置）別記第三号-上記1から7に記載のない事項-8行目-改善（予定）年月-状況</v>
      </c>
      <c r="AL2518" s="392" t="s">
        <v>3212</v>
      </c>
    </row>
    <row r="2519" spans="5:38" x14ac:dyDescent="0.15">
      <c r="E2519" s="1121">
        <f>'4_入力シート【検査結果表】非常用の照明装置'!$M$95</f>
        <v>0</v>
      </c>
      <c r="J2519" s="699" t="s">
        <v>2164</v>
      </c>
      <c r="K2519" s="699" t="s">
        <v>2165</v>
      </c>
      <c r="L2519" s="852" t="s">
        <v>92</v>
      </c>
      <c r="M2519" s="699" t="s">
        <v>2198</v>
      </c>
      <c r="N2519" s="852" t="s">
        <v>1995</v>
      </c>
      <c r="O2519" s="699" t="s">
        <v>2067</v>
      </c>
      <c r="P2519" s="852" t="s">
        <v>1995</v>
      </c>
      <c r="Q2519" s="699" t="s">
        <v>2056</v>
      </c>
      <c r="R2519" s="699"/>
      <c r="S2519" s="699"/>
      <c r="T2519" s="181"/>
      <c r="U2519" s="181"/>
      <c r="AC2519" s="361" t="str">
        <f t="shared" si="42"/>
        <v>２３検査結果（非常用の照明装置）別記第三号-上記1から7に記載のない事項-9行目-番号</v>
      </c>
      <c r="AL2519" s="392" t="s">
        <v>3213</v>
      </c>
    </row>
    <row r="2520" spans="5:38" x14ac:dyDescent="0.15">
      <c r="E2520" s="1121">
        <f>'4_入力シート【検査結果表】非常用の照明装置'!$P$95</f>
        <v>0</v>
      </c>
      <c r="J2520" s="699" t="s">
        <v>2164</v>
      </c>
      <c r="K2520" s="699" t="s">
        <v>2165</v>
      </c>
      <c r="L2520" s="852" t="s">
        <v>92</v>
      </c>
      <c r="M2520" s="699" t="s">
        <v>2198</v>
      </c>
      <c r="N2520" s="852" t="s">
        <v>1995</v>
      </c>
      <c r="O2520" s="699" t="s">
        <v>2067</v>
      </c>
      <c r="P2520" s="852" t="s">
        <v>1995</v>
      </c>
      <c r="Q2520" s="699" t="s">
        <v>2057</v>
      </c>
      <c r="R2520" s="699"/>
      <c r="S2520" s="699"/>
      <c r="T2520" s="181"/>
      <c r="U2520" s="181"/>
      <c r="AC2520" s="361" t="str">
        <f t="shared" si="42"/>
        <v>２３検査結果（非常用の照明装置）別記第三号-上記1から7に記載のない事項-9行目-検査項目</v>
      </c>
      <c r="AL2520" s="392" t="s">
        <v>3214</v>
      </c>
    </row>
    <row r="2521" spans="5:38" x14ac:dyDescent="0.15">
      <c r="E2521" s="1121">
        <f>'4_入力シート【検査結果表】非常用の照明装置'!$AA$95</f>
        <v>0</v>
      </c>
      <c r="J2521" s="699" t="s">
        <v>2164</v>
      </c>
      <c r="K2521" s="699" t="s">
        <v>2165</v>
      </c>
      <c r="L2521" s="852" t="s">
        <v>92</v>
      </c>
      <c r="M2521" s="699" t="s">
        <v>2198</v>
      </c>
      <c r="N2521" s="852" t="s">
        <v>1995</v>
      </c>
      <c r="O2521" s="699" t="s">
        <v>2067</v>
      </c>
      <c r="P2521" s="852" t="s">
        <v>1995</v>
      </c>
      <c r="Q2521" s="699" t="s">
        <v>2058</v>
      </c>
      <c r="R2521" s="699"/>
      <c r="S2521" s="699"/>
      <c r="T2521" s="181"/>
      <c r="U2521" s="181"/>
      <c r="AC2521" s="361" t="str">
        <f t="shared" si="42"/>
        <v>２３検査結果（非常用の照明装置）別記第三号-上記1から7に記載のない事項-9行目-検査事項</v>
      </c>
      <c r="AL2521" s="392" t="s">
        <v>3215</v>
      </c>
    </row>
    <row r="2522" spans="5:38" x14ac:dyDescent="0.15">
      <c r="E2522" s="1121">
        <f>'4_入力シート【検査結果表】非常用の照明装置'!$AZ$95</f>
        <v>0</v>
      </c>
      <c r="J2522" s="699" t="s">
        <v>2164</v>
      </c>
      <c r="K2522" s="699" t="s">
        <v>2165</v>
      </c>
      <c r="L2522" s="852" t="s">
        <v>92</v>
      </c>
      <c r="M2522" s="699" t="s">
        <v>2198</v>
      </c>
      <c r="N2522" s="852" t="s">
        <v>1995</v>
      </c>
      <c r="O2522" s="699" t="s">
        <v>2067</v>
      </c>
      <c r="P2522" s="852" t="s">
        <v>1995</v>
      </c>
      <c r="Q2522" s="699" t="s">
        <v>3514</v>
      </c>
      <c r="R2522" s="699"/>
      <c r="S2522" s="699"/>
      <c r="T2522" s="181"/>
      <c r="U2522" s="181"/>
      <c r="AC2522" s="361" t="str">
        <f t="shared" si="42"/>
        <v>２３検査結果（非常用の照明装置）別記第三号-上記1から7に記載のない事項-9行目-検査結果</v>
      </c>
      <c r="AL2522" s="392" t="s">
        <v>3837</v>
      </c>
    </row>
    <row r="2523" spans="5:38" x14ac:dyDescent="0.15">
      <c r="E2523" s="1121">
        <f>'4_入力シート【検査結果表】非常用の照明装置'!$BL$95</f>
        <v>0</v>
      </c>
      <c r="J2523" s="699" t="s">
        <v>2164</v>
      </c>
      <c r="K2523" s="699" t="s">
        <v>2165</v>
      </c>
      <c r="L2523" s="852" t="s">
        <v>92</v>
      </c>
      <c r="M2523" s="699" t="s">
        <v>2198</v>
      </c>
      <c r="N2523" s="852" t="s">
        <v>1995</v>
      </c>
      <c r="O2523" s="699" t="s">
        <v>2067</v>
      </c>
      <c r="P2523" s="852" t="s">
        <v>1995</v>
      </c>
      <c r="Q2523" s="699" t="s">
        <v>1996</v>
      </c>
      <c r="R2523" s="699"/>
      <c r="S2523" s="699"/>
      <c r="T2523" s="181"/>
      <c r="U2523" s="181"/>
      <c r="AC2523" s="361" t="str">
        <f t="shared" si="42"/>
        <v>２３検査結果（非常用の照明装置）別記第三号-上記1から7に記載のない事項-9行目-検査者番号</v>
      </c>
      <c r="AL2523" s="392" t="s">
        <v>3216</v>
      </c>
    </row>
    <row r="2524" spans="5:38" x14ac:dyDescent="0.15">
      <c r="E2524" s="1121">
        <f>'4_入力シート【検査結果表】非常用の照明装置'!$BN$95</f>
        <v>0</v>
      </c>
      <c r="J2524" s="699" t="s">
        <v>2164</v>
      </c>
      <c r="K2524" s="699" t="s">
        <v>2165</v>
      </c>
      <c r="L2524" s="852" t="s">
        <v>92</v>
      </c>
      <c r="M2524" s="699" t="s">
        <v>2198</v>
      </c>
      <c r="N2524" s="852" t="s">
        <v>1995</v>
      </c>
      <c r="O2524" s="699" t="s">
        <v>2067</v>
      </c>
      <c r="P2524" s="852" t="s">
        <v>1995</v>
      </c>
      <c r="Q2524" s="699" t="s">
        <v>1997</v>
      </c>
      <c r="R2524" s="699"/>
      <c r="S2524" s="699"/>
      <c r="T2524" s="181"/>
      <c r="U2524" s="181"/>
      <c r="AC2524" s="361" t="str">
        <f t="shared" si="42"/>
        <v>２３検査結果（非常用の照明装置）別記第三号-上記1から7に記載のない事項-9行目-指摘の具体的内容等</v>
      </c>
      <c r="AL2524" s="392" t="s">
        <v>3217</v>
      </c>
    </row>
    <row r="2525" spans="5:38" x14ac:dyDescent="0.15">
      <c r="E2525" s="1121">
        <f>'4_入力シート【検査結果表】非常用の照明装置'!$BX$95</f>
        <v>0</v>
      </c>
      <c r="J2525" s="699" t="s">
        <v>2164</v>
      </c>
      <c r="K2525" s="699" t="s">
        <v>2165</v>
      </c>
      <c r="L2525" s="852" t="s">
        <v>92</v>
      </c>
      <c r="M2525" s="699" t="s">
        <v>2198</v>
      </c>
      <c r="N2525" s="852" t="s">
        <v>1995</v>
      </c>
      <c r="O2525" s="699" t="s">
        <v>2067</v>
      </c>
      <c r="P2525" s="852" t="s">
        <v>1995</v>
      </c>
      <c r="Q2525" s="699" t="s">
        <v>1998</v>
      </c>
      <c r="R2525" s="699"/>
      <c r="S2525" s="699"/>
      <c r="T2525" s="181"/>
      <c r="U2525" s="181"/>
      <c r="AC2525" s="361" t="str">
        <f t="shared" si="42"/>
        <v>２３検査結果（非常用の照明装置）別記第三号-上記1から7に記載のない事項-9行目-改善策の具体的内容等</v>
      </c>
      <c r="AL2525" s="392" t="s">
        <v>3218</v>
      </c>
    </row>
    <row r="2526" spans="5:38" x14ac:dyDescent="0.15">
      <c r="E2526" s="1121">
        <f>'4_入力シート【検査結果表】非常用の照明装置'!$CM$95</f>
        <v>0</v>
      </c>
      <c r="J2526" s="699" t="s">
        <v>2164</v>
      </c>
      <c r="K2526" s="699" t="s">
        <v>2165</v>
      </c>
      <c r="L2526" s="852" t="s">
        <v>92</v>
      </c>
      <c r="M2526" s="699" t="s">
        <v>2198</v>
      </c>
      <c r="N2526" s="852" t="s">
        <v>1995</v>
      </c>
      <c r="O2526" s="699" t="s">
        <v>2067</v>
      </c>
      <c r="P2526" s="852" t="s">
        <v>1995</v>
      </c>
      <c r="Q2526" s="699" t="s">
        <v>1999</v>
      </c>
      <c r="R2526" s="852" t="s">
        <v>1995</v>
      </c>
      <c r="S2526" s="699" t="s">
        <v>2000</v>
      </c>
      <c r="T2526" s="181"/>
      <c r="U2526" s="181"/>
      <c r="AC2526" s="361" t="str">
        <f t="shared" si="42"/>
        <v>２３検査結果（非常用の照明装置）別記第三号-上記1から7に記載のない事項-9行目-改善（予定）年月-年（令和）</v>
      </c>
      <c r="AL2526" s="392" t="s">
        <v>3219</v>
      </c>
    </row>
    <row r="2527" spans="5:38" x14ac:dyDescent="0.15">
      <c r="E2527" s="1121">
        <f>'4_入力シート【検査結果表】非常用の照明装置'!$CP$95</f>
        <v>0</v>
      </c>
      <c r="J2527" s="699" t="s">
        <v>2164</v>
      </c>
      <c r="K2527" s="699" t="s">
        <v>2165</v>
      </c>
      <c r="L2527" s="852" t="s">
        <v>92</v>
      </c>
      <c r="M2527" s="699" t="s">
        <v>2198</v>
      </c>
      <c r="N2527" s="852" t="s">
        <v>1995</v>
      </c>
      <c r="O2527" s="699" t="s">
        <v>2067</v>
      </c>
      <c r="P2527" s="852" t="s">
        <v>1995</v>
      </c>
      <c r="Q2527" s="699" t="s">
        <v>1999</v>
      </c>
      <c r="R2527" s="852" t="s">
        <v>1995</v>
      </c>
      <c r="S2527" s="699" t="s">
        <v>2001</v>
      </c>
      <c r="T2527" s="181"/>
      <c r="U2527" s="181"/>
      <c r="AC2527" s="361" t="str">
        <f t="shared" si="42"/>
        <v>２３検査結果（非常用の照明装置）別記第三号-上記1から7に記載のない事項-9行目-改善（予定）年月-月</v>
      </c>
      <c r="AL2527" s="392" t="s">
        <v>3220</v>
      </c>
    </row>
    <row r="2528" spans="5:38" x14ac:dyDescent="0.15">
      <c r="E2528" s="1121">
        <f>'4_入力シート【検査結果表】非常用の照明装置'!$CS$95</f>
        <v>0</v>
      </c>
      <c r="J2528" s="699" t="s">
        <v>2164</v>
      </c>
      <c r="K2528" s="699" t="s">
        <v>2165</v>
      </c>
      <c r="L2528" s="852" t="s">
        <v>92</v>
      </c>
      <c r="M2528" s="699" t="s">
        <v>2198</v>
      </c>
      <c r="N2528" s="852" t="s">
        <v>1995</v>
      </c>
      <c r="O2528" s="699" t="s">
        <v>2067</v>
      </c>
      <c r="P2528" s="852" t="s">
        <v>1995</v>
      </c>
      <c r="Q2528" s="699" t="s">
        <v>1999</v>
      </c>
      <c r="R2528" s="852" t="s">
        <v>1995</v>
      </c>
      <c r="S2528" s="699" t="s">
        <v>2002</v>
      </c>
      <c r="T2528" s="181"/>
      <c r="U2528" s="181"/>
      <c r="AC2528" s="361" t="str">
        <f t="shared" ref="AC2528:AC2591" si="43">CONCATENATE(J2528,K2528,L2528,M2528,N2528,O2528,P2528,Q2528,R2528,S2528,T2528,U2528)</f>
        <v>２３検査結果（非常用の照明装置）別記第三号-上記1から7に記載のない事項-9行目-改善（予定）年月-状況</v>
      </c>
      <c r="AL2528" s="392" t="s">
        <v>3221</v>
      </c>
    </row>
    <row r="2529" spans="5:38" x14ac:dyDescent="0.15">
      <c r="E2529" s="1121">
        <f>'4_入力シート【検査結果表】非常用の照明装置'!$M$96</f>
        <v>0</v>
      </c>
      <c r="J2529" s="699" t="s">
        <v>2164</v>
      </c>
      <c r="K2529" s="699" t="s">
        <v>2165</v>
      </c>
      <c r="L2529" s="852" t="s">
        <v>92</v>
      </c>
      <c r="M2529" s="699" t="s">
        <v>2198</v>
      </c>
      <c r="N2529" s="852" t="s">
        <v>1995</v>
      </c>
      <c r="O2529" s="699" t="s">
        <v>2068</v>
      </c>
      <c r="P2529" s="852" t="s">
        <v>1995</v>
      </c>
      <c r="Q2529" s="699" t="s">
        <v>2056</v>
      </c>
      <c r="R2529" s="699"/>
      <c r="S2529" s="699"/>
      <c r="T2529" s="181"/>
      <c r="U2529" s="181"/>
      <c r="AC2529" s="361" t="str">
        <f t="shared" si="43"/>
        <v>２３検査結果（非常用の照明装置）別記第三号-上記1から7に記載のない事項-10行目-番号</v>
      </c>
      <c r="AL2529" s="392" t="s">
        <v>3222</v>
      </c>
    </row>
    <row r="2530" spans="5:38" x14ac:dyDescent="0.15">
      <c r="E2530" s="1121">
        <f>'4_入力シート【検査結果表】非常用の照明装置'!$P$96</f>
        <v>0</v>
      </c>
      <c r="J2530" s="699" t="s">
        <v>2164</v>
      </c>
      <c r="K2530" s="699" t="s">
        <v>2165</v>
      </c>
      <c r="L2530" s="852" t="s">
        <v>92</v>
      </c>
      <c r="M2530" s="699" t="s">
        <v>2198</v>
      </c>
      <c r="N2530" s="852" t="s">
        <v>1995</v>
      </c>
      <c r="O2530" s="699" t="s">
        <v>2068</v>
      </c>
      <c r="P2530" s="852" t="s">
        <v>1995</v>
      </c>
      <c r="Q2530" s="699" t="s">
        <v>2057</v>
      </c>
      <c r="R2530" s="699"/>
      <c r="S2530" s="699"/>
      <c r="T2530" s="181"/>
      <c r="U2530" s="181"/>
      <c r="AC2530" s="361" t="str">
        <f t="shared" si="43"/>
        <v>２３検査結果（非常用の照明装置）別記第三号-上記1から7に記載のない事項-10行目-検査項目</v>
      </c>
      <c r="AL2530" s="392" t="s">
        <v>3223</v>
      </c>
    </row>
    <row r="2531" spans="5:38" x14ac:dyDescent="0.15">
      <c r="E2531" s="1121">
        <f>'4_入力シート【検査結果表】非常用の照明装置'!$AA$96</f>
        <v>0</v>
      </c>
      <c r="J2531" s="699" t="s">
        <v>2164</v>
      </c>
      <c r="K2531" s="699" t="s">
        <v>2165</v>
      </c>
      <c r="L2531" s="852" t="s">
        <v>92</v>
      </c>
      <c r="M2531" s="699" t="s">
        <v>2198</v>
      </c>
      <c r="N2531" s="852" t="s">
        <v>1995</v>
      </c>
      <c r="O2531" s="699" t="s">
        <v>2068</v>
      </c>
      <c r="P2531" s="852" t="s">
        <v>1995</v>
      </c>
      <c r="Q2531" s="699" t="s">
        <v>2058</v>
      </c>
      <c r="R2531" s="699"/>
      <c r="S2531" s="699"/>
      <c r="T2531" s="181"/>
      <c r="U2531" s="181"/>
      <c r="AC2531" s="361" t="str">
        <f t="shared" si="43"/>
        <v>２３検査結果（非常用の照明装置）別記第三号-上記1から7に記載のない事項-10行目-検査事項</v>
      </c>
      <c r="AL2531" s="392" t="s">
        <v>3224</v>
      </c>
    </row>
    <row r="2532" spans="5:38" x14ac:dyDescent="0.15">
      <c r="E2532" s="1121">
        <f>'4_入力シート【検査結果表】非常用の照明装置'!$AZ$96</f>
        <v>0</v>
      </c>
      <c r="J2532" s="699" t="s">
        <v>2164</v>
      </c>
      <c r="K2532" s="699" t="s">
        <v>2165</v>
      </c>
      <c r="L2532" s="852" t="s">
        <v>92</v>
      </c>
      <c r="M2532" s="699" t="s">
        <v>2198</v>
      </c>
      <c r="N2532" s="852" t="s">
        <v>1995</v>
      </c>
      <c r="O2532" s="699" t="s">
        <v>2068</v>
      </c>
      <c r="P2532" s="852" t="s">
        <v>1995</v>
      </c>
      <c r="Q2532" s="699" t="s">
        <v>3514</v>
      </c>
      <c r="R2532" s="699"/>
      <c r="S2532" s="699"/>
      <c r="T2532" s="181"/>
      <c r="U2532" s="181"/>
      <c r="AC2532" s="361" t="str">
        <f t="shared" si="43"/>
        <v>２３検査結果（非常用の照明装置）別記第三号-上記1から7に記載のない事項-10行目-検査結果</v>
      </c>
      <c r="AL2532" s="392" t="s">
        <v>3838</v>
      </c>
    </row>
    <row r="2533" spans="5:38" x14ac:dyDescent="0.15">
      <c r="E2533" s="1121">
        <f>'4_入力シート【検査結果表】非常用の照明装置'!$BL$96</f>
        <v>0</v>
      </c>
      <c r="J2533" s="699" t="s">
        <v>2164</v>
      </c>
      <c r="K2533" s="699" t="s">
        <v>2165</v>
      </c>
      <c r="L2533" s="852" t="s">
        <v>92</v>
      </c>
      <c r="M2533" s="699" t="s">
        <v>2198</v>
      </c>
      <c r="N2533" s="852" t="s">
        <v>1995</v>
      </c>
      <c r="O2533" s="699" t="s">
        <v>2068</v>
      </c>
      <c r="P2533" s="852" t="s">
        <v>1995</v>
      </c>
      <c r="Q2533" s="699" t="s">
        <v>1996</v>
      </c>
      <c r="R2533" s="699"/>
      <c r="S2533" s="699"/>
      <c r="T2533" s="181"/>
      <c r="U2533" s="181"/>
      <c r="AC2533" s="361" t="str">
        <f t="shared" si="43"/>
        <v>２３検査結果（非常用の照明装置）別記第三号-上記1から7に記載のない事項-10行目-検査者番号</v>
      </c>
      <c r="AL2533" s="392" t="s">
        <v>3225</v>
      </c>
    </row>
    <row r="2534" spans="5:38" x14ac:dyDescent="0.15">
      <c r="E2534" s="1121">
        <f>'4_入力シート【検査結果表】非常用の照明装置'!$BN$96</f>
        <v>0</v>
      </c>
      <c r="J2534" s="699" t="s">
        <v>2164</v>
      </c>
      <c r="K2534" s="699" t="s">
        <v>2165</v>
      </c>
      <c r="L2534" s="852" t="s">
        <v>92</v>
      </c>
      <c r="M2534" s="699" t="s">
        <v>2198</v>
      </c>
      <c r="N2534" s="852" t="s">
        <v>1995</v>
      </c>
      <c r="O2534" s="699" t="s">
        <v>2068</v>
      </c>
      <c r="P2534" s="852" t="s">
        <v>1995</v>
      </c>
      <c r="Q2534" s="699" t="s">
        <v>1997</v>
      </c>
      <c r="R2534" s="699"/>
      <c r="S2534" s="699"/>
      <c r="T2534" s="181"/>
      <c r="U2534" s="181"/>
      <c r="AC2534" s="361" t="str">
        <f t="shared" si="43"/>
        <v>２３検査結果（非常用の照明装置）別記第三号-上記1から7に記載のない事項-10行目-指摘の具体的内容等</v>
      </c>
      <c r="AL2534" s="392" t="s">
        <v>3226</v>
      </c>
    </row>
    <row r="2535" spans="5:38" x14ac:dyDescent="0.15">
      <c r="E2535" s="1121">
        <f>'4_入力シート【検査結果表】非常用の照明装置'!$BX$96</f>
        <v>0</v>
      </c>
      <c r="J2535" s="699" t="s">
        <v>2164</v>
      </c>
      <c r="K2535" s="699" t="s">
        <v>2165</v>
      </c>
      <c r="L2535" s="852" t="s">
        <v>92</v>
      </c>
      <c r="M2535" s="699" t="s">
        <v>2198</v>
      </c>
      <c r="N2535" s="852" t="s">
        <v>1995</v>
      </c>
      <c r="O2535" s="699" t="s">
        <v>2068</v>
      </c>
      <c r="P2535" s="852" t="s">
        <v>1995</v>
      </c>
      <c r="Q2535" s="699" t="s">
        <v>1998</v>
      </c>
      <c r="R2535" s="699"/>
      <c r="S2535" s="699"/>
      <c r="T2535" s="181"/>
      <c r="U2535" s="181"/>
      <c r="AC2535" s="361" t="str">
        <f t="shared" si="43"/>
        <v>２３検査結果（非常用の照明装置）別記第三号-上記1から7に記載のない事項-10行目-改善策の具体的内容等</v>
      </c>
      <c r="AL2535" s="392" t="s">
        <v>3227</v>
      </c>
    </row>
    <row r="2536" spans="5:38" x14ac:dyDescent="0.15">
      <c r="E2536" s="1121">
        <f>'4_入力シート【検査結果表】非常用の照明装置'!$CM$96</f>
        <v>0</v>
      </c>
      <c r="J2536" s="699" t="s">
        <v>2164</v>
      </c>
      <c r="K2536" s="699" t="s">
        <v>2165</v>
      </c>
      <c r="L2536" s="852" t="s">
        <v>92</v>
      </c>
      <c r="M2536" s="699" t="s">
        <v>2198</v>
      </c>
      <c r="N2536" s="852" t="s">
        <v>1995</v>
      </c>
      <c r="O2536" s="699" t="s">
        <v>2068</v>
      </c>
      <c r="P2536" s="852" t="s">
        <v>1995</v>
      </c>
      <c r="Q2536" s="699" t="s">
        <v>1999</v>
      </c>
      <c r="R2536" s="852" t="s">
        <v>1995</v>
      </c>
      <c r="S2536" s="699" t="s">
        <v>2000</v>
      </c>
      <c r="T2536" s="181"/>
      <c r="U2536" s="181"/>
      <c r="AC2536" s="361" t="str">
        <f t="shared" si="43"/>
        <v>２３検査結果（非常用の照明装置）別記第三号-上記1から7に記載のない事項-10行目-改善（予定）年月-年（令和）</v>
      </c>
      <c r="AL2536" s="392" t="s">
        <v>3228</v>
      </c>
    </row>
    <row r="2537" spans="5:38" x14ac:dyDescent="0.15">
      <c r="E2537" s="1121">
        <f>'4_入力シート【検査結果表】非常用の照明装置'!$CP$96</f>
        <v>0</v>
      </c>
      <c r="J2537" s="699" t="s">
        <v>2164</v>
      </c>
      <c r="K2537" s="699" t="s">
        <v>2165</v>
      </c>
      <c r="L2537" s="852" t="s">
        <v>92</v>
      </c>
      <c r="M2537" s="699" t="s">
        <v>2198</v>
      </c>
      <c r="N2537" s="852" t="s">
        <v>1995</v>
      </c>
      <c r="O2537" s="699" t="s">
        <v>2068</v>
      </c>
      <c r="P2537" s="852" t="s">
        <v>1995</v>
      </c>
      <c r="Q2537" s="699" t="s">
        <v>1999</v>
      </c>
      <c r="R2537" s="852" t="s">
        <v>1995</v>
      </c>
      <c r="S2537" s="699" t="s">
        <v>2001</v>
      </c>
      <c r="T2537" s="181"/>
      <c r="U2537" s="181"/>
      <c r="AC2537" s="361" t="str">
        <f t="shared" si="43"/>
        <v>２３検査結果（非常用の照明装置）別記第三号-上記1から7に記載のない事項-10行目-改善（予定）年月-月</v>
      </c>
      <c r="AL2537" s="392" t="s">
        <v>3229</v>
      </c>
    </row>
    <row r="2538" spans="5:38" x14ac:dyDescent="0.15">
      <c r="E2538" s="1121">
        <f>'4_入力シート【検査結果表】非常用の照明装置'!$CS$96</f>
        <v>0</v>
      </c>
      <c r="J2538" s="699" t="s">
        <v>2164</v>
      </c>
      <c r="K2538" s="699" t="s">
        <v>2165</v>
      </c>
      <c r="L2538" s="852" t="s">
        <v>92</v>
      </c>
      <c r="M2538" s="699" t="s">
        <v>2198</v>
      </c>
      <c r="N2538" s="852" t="s">
        <v>1995</v>
      </c>
      <c r="O2538" s="699" t="s">
        <v>2068</v>
      </c>
      <c r="P2538" s="852" t="s">
        <v>1995</v>
      </c>
      <c r="Q2538" s="699" t="s">
        <v>1999</v>
      </c>
      <c r="R2538" s="852" t="s">
        <v>1995</v>
      </c>
      <c r="S2538" s="699" t="s">
        <v>2002</v>
      </c>
      <c r="T2538" s="181"/>
      <c r="U2538" s="181"/>
      <c r="AC2538" s="361" t="str">
        <f t="shared" si="43"/>
        <v>２３検査結果（非常用の照明装置）別記第三号-上記1から7に記載のない事項-10行目-改善（予定）年月-状況</v>
      </c>
      <c r="AL2538" s="392" t="s">
        <v>3230</v>
      </c>
    </row>
    <row r="2539" spans="5:38" x14ac:dyDescent="0.15">
      <c r="E2539" s="1121">
        <f>'4_入力シート【検査結果表】非常用の照明装置'!$M$97</f>
        <v>0</v>
      </c>
      <c r="J2539" s="699" t="s">
        <v>2164</v>
      </c>
      <c r="K2539" s="699" t="s">
        <v>2165</v>
      </c>
      <c r="L2539" s="852" t="s">
        <v>92</v>
      </c>
      <c r="M2539" s="699" t="s">
        <v>2198</v>
      </c>
      <c r="N2539" s="852" t="s">
        <v>1995</v>
      </c>
      <c r="O2539" s="699" t="s">
        <v>2069</v>
      </c>
      <c r="P2539" s="852" t="s">
        <v>1995</v>
      </c>
      <c r="Q2539" s="699" t="s">
        <v>2056</v>
      </c>
      <c r="R2539" s="699"/>
      <c r="S2539" s="699"/>
      <c r="T2539" s="181"/>
      <c r="U2539" s="181"/>
      <c r="AC2539" s="361" t="str">
        <f t="shared" si="43"/>
        <v>２３検査結果（非常用の照明装置）別記第三号-上記1から7に記載のない事項-11行目-番号</v>
      </c>
      <c r="AL2539" s="392" t="s">
        <v>3231</v>
      </c>
    </row>
    <row r="2540" spans="5:38" x14ac:dyDescent="0.15">
      <c r="E2540" s="1121">
        <f>'4_入力シート【検査結果表】非常用の照明装置'!$P$97</f>
        <v>0</v>
      </c>
      <c r="J2540" s="699" t="s">
        <v>2164</v>
      </c>
      <c r="K2540" s="699" t="s">
        <v>2165</v>
      </c>
      <c r="L2540" s="852" t="s">
        <v>92</v>
      </c>
      <c r="M2540" s="699" t="s">
        <v>2198</v>
      </c>
      <c r="N2540" s="852" t="s">
        <v>1995</v>
      </c>
      <c r="O2540" s="699" t="s">
        <v>2069</v>
      </c>
      <c r="P2540" s="852" t="s">
        <v>1995</v>
      </c>
      <c r="Q2540" s="699" t="s">
        <v>2057</v>
      </c>
      <c r="R2540" s="699"/>
      <c r="S2540" s="699"/>
      <c r="T2540" s="181"/>
      <c r="U2540" s="181"/>
      <c r="AC2540" s="361" t="str">
        <f t="shared" si="43"/>
        <v>２３検査結果（非常用の照明装置）別記第三号-上記1から7に記載のない事項-11行目-検査項目</v>
      </c>
      <c r="AL2540" s="392" t="s">
        <v>3232</v>
      </c>
    </row>
    <row r="2541" spans="5:38" x14ac:dyDescent="0.15">
      <c r="E2541" s="1121">
        <f>'4_入力シート【検査結果表】非常用の照明装置'!$AA$97</f>
        <v>0</v>
      </c>
      <c r="J2541" s="699" t="s">
        <v>2164</v>
      </c>
      <c r="K2541" s="699" t="s">
        <v>2165</v>
      </c>
      <c r="L2541" s="852" t="s">
        <v>92</v>
      </c>
      <c r="M2541" s="699" t="s">
        <v>2198</v>
      </c>
      <c r="N2541" s="852" t="s">
        <v>1995</v>
      </c>
      <c r="O2541" s="699" t="s">
        <v>2069</v>
      </c>
      <c r="P2541" s="852" t="s">
        <v>1995</v>
      </c>
      <c r="Q2541" s="699" t="s">
        <v>2058</v>
      </c>
      <c r="R2541" s="699"/>
      <c r="S2541" s="699"/>
      <c r="T2541" s="181"/>
      <c r="U2541" s="181"/>
      <c r="AC2541" s="361" t="str">
        <f t="shared" si="43"/>
        <v>２３検査結果（非常用の照明装置）別記第三号-上記1から7に記載のない事項-11行目-検査事項</v>
      </c>
      <c r="AL2541" s="392" t="s">
        <v>3233</v>
      </c>
    </row>
    <row r="2542" spans="5:38" x14ac:dyDescent="0.15">
      <c r="E2542" s="1121">
        <f>'4_入力シート【検査結果表】非常用の照明装置'!$AZ$97</f>
        <v>0</v>
      </c>
      <c r="J2542" s="699" t="s">
        <v>2164</v>
      </c>
      <c r="K2542" s="699" t="s">
        <v>2165</v>
      </c>
      <c r="L2542" s="852" t="s">
        <v>92</v>
      </c>
      <c r="M2542" s="699" t="s">
        <v>2198</v>
      </c>
      <c r="N2542" s="852" t="s">
        <v>1995</v>
      </c>
      <c r="O2542" s="699" t="s">
        <v>2069</v>
      </c>
      <c r="P2542" s="852" t="s">
        <v>1995</v>
      </c>
      <c r="Q2542" s="699" t="s">
        <v>3514</v>
      </c>
      <c r="R2542" s="699"/>
      <c r="S2542" s="699"/>
      <c r="T2542" s="181"/>
      <c r="U2542" s="181"/>
      <c r="AC2542" s="361" t="str">
        <f t="shared" si="43"/>
        <v>２３検査結果（非常用の照明装置）別記第三号-上記1から7に記載のない事項-11行目-検査結果</v>
      </c>
      <c r="AL2542" s="392" t="s">
        <v>3839</v>
      </c>
    </row>
    <row r="2543" spans="5:38" x14ac:dyDescent="0.15">
      <c r="E2543" s="1121">
        <f>'4_入力シート【検査結果表】非常用の照明装置'!$BL$97</f>
        <v>0</v>
      </c>
      <c r="J2543" s="699" t="s">
        <v>2164</v>
      </c>
      <c r="K2543" s="699" t="s">
        <v>2165</v>
      </c>
      <c r="L2543" s="852" t="s">
        <v>92</v>
      </c>
      <c r="M2543" s="699" t="s">
        <v>2198</v>
      </c>
      <c r="N2543" s="852" t="s">
        <v>1995</v>
      </c>
      <c r="O2543" s="699" t="s">
        <v>2069</v>
      </c>
      <c r="P2543" s="852" t="s">
        <v>1995</v>
      </c>
      <c r="Q2543" s="699" t="s">
        <v>1996</v>
      </c>
      <c r="R2543" s="699"/>
      <c r="S2543" s="699"/>
      <c r="T2543" s="181"/>
      <c r="U2543" s="181"/>
      <c r="AC2543" s="361" t="str">
        <f t="shared" si="43"/>
        <v>２３検査結果（非常用の照明装置）別記第三号-上記1から7に記載のない事項-11行目-検査者番号</v>
      </c>
      <c r="AL2543" s="392" t="s">
        <v>3234</v>
      </c>
    </row>
    <row r="2544" spans="5:38" x14ac:dyDescent="0.15">
      <c r="E2544" s="1121">
        <f>'4_入力シート【検査結果表】非常用の照明装置'!$BN$97</f>
        <v>0</v>
      </c>
      <c r="J2544" s="699" t="s">
        <v>2164</v>
      </c>
      <c r="K2544" s="699" t="s">
        <v>2165</v>
      </c>
      <c r="L2544" s="852" t="s">
        <v>92</v>
      </c>
      <c r="M2544" s="699" t="s">
        <v>2198</v>
      </c>
      <c r="N2544" s="852" t="s">
        <v>1995</v>
      </c>
      <c r="O2544" s="699" t="s">
        <v>2069</v>
      </c>
      <c r="P2544" s="852" t="s">
        <v>1995</v>
      </c>
      <c r="Q2544" s="699" t="s">
        <v>1997</v>
      </c>
      <c r="R2544" s="699"/>
      <c r="S2544" s="699"/>
      <c r="T2544" s="181"/>
      <c r="U2544" s="181"/>
      <c r="AC2544" s="361" t="str">
        <f t="shared" si="43"/>
        <v>２３検査結果（非常用の照明装置）別記第三号-上記1から7に記載のない事項-11行目-指摘の具体的内容等</v>
      </c>
      <c r="AL2544" s="392" t="s">
        <v>3235</v>
      </c>
    </row>
    <row r="2545" spans="5:38" x14ac:dyDescent="0.15">
      <c r="E2545" s="1121">
        <f>'4_入力シート【検査結果表】非常用の照明装置'!$BX$97</f>
        <v>0</v>
      </c>
      <c r="J2545" s="699" t="s">
        <v>2164</v>
      </c>
      <c r="K2545" s="699" t="s">
        <v>2165</v>
      </c>
      <c r="L2545" s="852" t="s">
        <v>92</v>
      </c>
      <c r="M2545" s="699" t="s">
        <v>2198</v>
      </c>
      <c r="N2545" s="852" t="s">
        <v>1995</v>
      </c>
      <c r="O2545" s="699" t="s">
        <v>2069</v>
      </c>
      <c r="P2545" s="852" t="s">
        <v>1995</v>
      </c>
      <c r="Q2545" s="699" t="s">
        <v>1998</v>
      </c>
      <c r="R2545" s="699"/>
      <c r="S2545" s="699"/>
      <c r="T2545" s="181"/>
      <c r="U2545" s="181"/>
      <c r="AC2545" s="361" t="str">
        <f t="shared" si="43"/>
        <v>２３検査結果（非常用の照明装置）別記第三号-上記1から7に記載のない事項-11行目-改善策の具体的内容等</v>
      </c>
      <c r="AL2545" s="392" t="s">
        <v>3236</v>
      </c>
    </row>
    <row r="2546" spans="5:38" x14ac:dyDescent="0.15">
      <c r="E2546" s="1121">
        <f>'4_入力シート【検査結果表】非常用の照明装置'!$CM$97</f>
        <v>0</v>
      </c>
      <c r="J2546" s="699" t="s">
        <v>2164</v>
      </c>
      <c r="K2546" s="699" t="s">
        <v>2165</v>
      </c>
      <c r="L2546" s="852" t="s">
        <v>92</v>
      </c>
      <c r="M2546" s="699" t="s">
        <v>2198</v>
      </c>
      <c r="N2546" s="852" t="s">
        <v>1995</v>
      </c>
      <c r="O2546" s="699" t="s">
        <v>2069</v>
      </c>
      <c r="P2546" s="852" t="s">
        <v>1995</v>
      </c>
      <c r="Q2546" s="699" t="s">
        <v>1999</v>
      </c>
      <c r="R2546" s="852" t="s">
        <v>1995</v>
      </c>
      <c r="S2546" s="699" t="s">
        <v>2000</v>
      </c>
      <c r="T2546" s="181"/>
      <c r="U2546" s="181"/>
      <c r="AC2546" s="361" t="str">
        <f t="shared" si="43"/>
        <v>２３検査結果（非常用の照明装置）別記第三号-上記1から7に記載のない事項-11行目-改善（予定）年月-年（令和）</v>
      </c>
      <c r="AL2546" s="392" t="s">
        <v>3237</v>
      </c>
    </row>
    <row r="2547" spans="5:38" x14ac:dyDescent="0.15">
      <c r="E2547" s="1121">
        <f>'4_入力シート【検査結果表】非常用の照明装置'!$CP$97</f>
        <v>0</v>
      </c>
      <c r="J2547" s="699" t="s">
        <v>2164</v>
      </c>
      <c r="K2547" s="699" t="s">
        <v>2165</v>
      </c>
      <c r="L2547" s="852" t="s">
        <v>92</v>
      </c>
      <c r="M2547" s="699" t="s">
        <v>2198</v>
      </c>
      <c r="N2547" s="852" t="s">
        <v>1995</v>
      </c>
      <c r="O2547" s="699" t="s">
        <v>2069</v>
      </c>
      <c r="P2547" s="852" t="s">
        <v>1995</v>
      </c>
      <c r="Q2547" s="699" t="s">
        <v>1999</v>
      </c>
      <c r="R2547" s="852" t="s">
        <v>1995</v>
      </c>
      <c r="S2547" s="699" t="s">
        <v>2001</v>
      </c>
      <c r="T2547" s="181"/>
      <c r="U2547" s="181"/>
      <c r="AC2547" s="361" t="str">
        <f t="shared" si="43"/>
        <v>２３検査結果（非常用の照明装置）別記第三号-上記1から7に記載のない事項-11行目-改善（予定）年月-月</v>
      </c>
      <c r="AL2547" s="392" t="s">
        <v>3238</v>
      </c>
    </row>
    <row r="2548" spans="5:38" x14ac:dyDescent="0.15">
      <c r="E2548" s="1121">
        <f>'4_入力シート【検査結果表】非常用の照明装置'!$CS$97</f>
        <v>0</v>
      </c>
      <c r="J2548" s="699" t="s">
        <v>2164</v>
      </c>
      <c r="K2548" s="699" t="s">
        <v>2165</v>
      </c>
      <c r="L2548" s="852" t="s">
        <v>92</v>
      </c>
      <c r="M2548" s="699" t="s">
        <v>2198</v>
      </c>
      <c r="N2548" s="852" t="s">
        <v>1995</v>
      </c>
      <c r="O2548" s="699" t="s">
        <v>2069</v>
      </c>
      <c r="P2548" s="852" t="s">
        <v>1995</v>
      </c>
      <c r="Q2548" s="699" t="s">
        <v>1999</v>
      </c>
      <c r="R2548" s="852" t="s">
        <v>1995</v>
      </c>
      <c r="S2548" s="699" t="s">
        <v>2002</v>
      </c>
      <c r="T2548" s="181"/>
      <c r="U2548" s="181"/>
      <c r="AC2548" s="361" t="str">
        <f t="shared" si="43"/>
        <v>２３検査結果（非常用の照明装置）別記第三号-上記1から7に記載のない事項-11行目-改善（予定）年月-状況</v>
      </c>
      <c r="AL2548" s="392" t="s">
        <v>3239</v>
      </c>
    </row>
    <row r="2549" spans="5:38" x14ac:dyDescent="0.15">
      <c r="E2549" s="1121">
        <f>'4_入力シート【検査結果表】非常用の照明装置'!$M$98</f>
        <v>0</v>
      </c>
      <c r="J2549" s="699" t="s">
        <v>2164</v>
      </c>
      <c r="K2549" s="699" t="s">
        <v>2165</v>
      </c>
      <c r="L2549" s="852" t="s">
        <v>92</v>
      </c>
      <c r="M2549" s="699" t="s">
        <v>2198</v>
      </c>
      <c r="N2549" s="852" t="s">
        <v>1995</v>
      </c>
      <c r="O2549" s="699" t="s">
        <v>2155</v>
      </c>
      <c r="P2549" s="852" t="s">
        <v>1995</v>
      </c>
      <c r="Q2549" s="699" t="s">
        <v>2056</v>
      </c>
      <c r="R2549" s="699"/>
      <c r="S2549" s="699"/>
      <c r="T2549" s="181"/>
      <c r="U2549" s="181"/>
      <c r="AC2549" s="361" t="str">
        <f t="shared" si="43"/>
        <v>２３検査結果（非常用の照明装置）別記第三号-上記1から7に記載のない事項-12行目-番号</v>
      </c>
      <c r="AL2549" s="392" t="s">
        <v>3240</v>
      </c>
    </row>
    <row r="2550" spans="5:38" x14ac:dyDescent="0.15">
      <c r="E2550" s="1121">
        <f>'4_入力シート【検査結果表】非常用の照明装置'!$P$98</f>
        <v>0</v>
      </c>
      <c r="J2550" s="699" t="s">
        <v>2164</v>
      </c>
      <c r="K2550" s="699" t="s">
        <v>2165</v>
      </c>
      <c r="L2550" s="852" t="s">
        <v>92</v>
      </c>
      <c r="M2550" s="699" t="s">
        <v>2198</v>
      </c>
      <c r="N2550" s="852" t="s">
        <v>1995</v>
      </c>
      <c r="O2550" s="699" t="s">
        <v>2155</v>
      </c>
      <c r="P2550" s="852" t="s">
        <v>1995</v>
      </c>
      <c r="Q2550" s="699" t="s">
        <v>2057</v>
      </c>
      <c r="R2550" s="699"/>
      <c r="S2550" s="699"/>
      <c r="T2550" s="181"/>
      <c r="U2550" s="181"/>
      <c r="AC2550" s="361" t="str">
        <f t="shared" si="43"/>
        <v>２３検査結果（非常用の照明装置）別記第三号-上記1から7に記載のない事項-12行目-検査項目</v>
      </c>
      <c r="AL2550" s="392" t="s">
        <v>3241</v>
      </c>
    </row>
    <row r="2551" spans="5:38" x14ac:dyDescent="0.15">
      <c r="E2551" s="1121">
        <f>'4_入力シート【検査結果表】非常用の照明装置'!$AA$98</f>
        <v>0</v>
      </c>
      <c r="J2551" s="699" t="s">
        <v>2164</v>
      </c>
      <c r="K2551" s="699" t="s">
        <v>2165</v>
      </c>
      <c r="L2551" s="852" t="s">
        <v>92</v>
      </c>
      <c r="M2551" s="699" t="s">
        <v>2198</v>
      </c>
      <c r="N2551" s="852" t="s">
        <v>1995</v>
      </c>
      <c r="O2551" s="699" t="s">
        <v>2155</v>
      </c>
      <c r="P2551" s="852" t="s">
        <v>1995</v>
      </c>
      <c r="Q2551" s="699" t="s">
        <v>2058</v>
      </c>
      <c r="R2551" s="699"/>
      <c r="S2551" s="699"/>
      <c r="T2551" s="181"/>
      <c r="U2551" s="181"/>
      <c r="AC2551" s="361" t="str">
        <f t="shared" si="43"/>
        <v>２３検査結果（非常用の照明装置）別記第三号-上記1から7に記載のない事項-12行目-検査事項</v>
      </c>
      <c r="AL2551" s="392" t="s">
        <v>3242</v>
      </c>
    </row>
    <row r="2552" spans="5:38" x14ac:dyDescent="0.15">
      <c r="E2552" s="1121">
        <f>'4_入力シート【検査結果表】非常用の照明装置'!$AZ$98</f>
        <v>0</v>
      </c>
      <c r="J2552" s="699" t="s">
        <v>2164</v>
      </c>
      <c r="K2552" s="699" t="s">
        <v>2165</v>
      </c>
      <c r="L2552" s="852" t="s">
        <v>92</v>
      </c>
      <c r="M2552" s="699" t="s">
        <v>2198</v>
      </c>
      <c r="N2552" s="852" t="s">
        <v>1995</v>
      </c>
      <c r="O2552" s="699" t="s">
        <v>2155</v>
      </c>
      <c r="P2552" s="852" t="s">
        <v>1995</v>
      </c>
      <c r="Q2552" s="699" t="s">
        <v>3514</v>
      </c>
      <c r="R2552" s="699"/>
      <c r="S2552" s="699"/>
      <c r="T2552" s="181"/>
      <c r="U2552" s="181"/>
      <c r="AC2552" s="361" t="str">
        <f t="shared" si="43"/>
        <v>２３検査結果（非常用の照明装置）別記第三号-上記1から7に記載のない事項-12行目-検査結果</v>
      </c>
      <c r="AL2552" s="392" t="s">
        <v>3840</v>
      </c>
    </row>
    <row r="2553" spans="5:38" x14ac:dyDescent="0.15">
      <c r="E2553" s="1121">
        <f>'4_入力シート【検査結果表】非常用の照明装置'!$BL$98</f>
        <v>0</v>
      </c>
      <c r="J2553" s="699" t="s">
        <v>2164</v>
      </c>
      <c r="K2553" s="699" t="s">
        <v>2165</v>
      </c>
      <c r="L2553" s="852" t="s">
        <v>92</v>
      </c>
      <c r="M2553" s="699" t="s">
        <v>2198</v>
      </c>
      <c r="N2553" s="852" t="s">
        <v>1995</v>
      </c>
      <c r="O2553" s="699" t="s">
        <v>2155</v>
      </c>
      <c r="P2553" s="852" t="s">
        <v>1995</v>
      </c>
      <c r="Q2553" s="699" t="s">
        <v>1996</v>
      </c>
      <c r="R2553" s="699"/>
      <c r="S2553" s="699"/>
      <c r="T2553" s="181"/>
      <c r="U2553" s="181"/>
      <c r="AC2553" s="361" t="str">
        <f t="shared" si="43"/>
        <v>２３検査結果（非常用の照明装置）別記第三号-上記1から7に記載のない事項-12行目-検査者番号</v>
      </c>
      <c r="AL2553" s="392" t="s">
        <v>3243</v>
      </c>
    </row>
    <row r="2554" spans="5:38" x14ac:dyDescent="0.15">
      <c r="E2554" s="1121">
        <f>'4_入力シート【検査結果表】非常用の照明装置'!$BN$98</f>
        <v>0</v>
      </c>
      <c r="J2554" s="699" t="s">
        <v>2164</v>
      </c>
      <c r="K2554" s="699" t="s">
        <v>2165</v>
      </c>
      <c r="L2554" s="852" t="s">
        <v>92</v>
      </c>
      <c r="M2554" s="699" t="s">
        <v>2198</v>
      </c>
      <c r="N2554" s="852" t="s">
        <v>1995</v>
      </c>
      <c r="O2554" s="699" t="s">
        <v>2155</v>
      </c>
      <c r="P2554" s="852" t="s">
        <v>1995</v>
      </c>
      <c r="Q2554" s="699" t="s">
        <v>1997</v>
      </c>
      <c r="R2554" s="699"/>
      <c r="S2554" s="699"/>
      <c r="T2554" s="181"/>
      <c r="U2554" s="181"/>
      <c r="AC2554" s="361" t="str">
        <f t="shared" si="43"/>
        <v>２３検査結果（非常用の照明装置）別記第三号-上記1から7に記載のない事項-12行目-指摘の具体的内容等</v>
      </c>
      <c r="AL2554" s="392" t="s">
        <v>3244</v>
      </c>
    </row>
    <row r="2555" spans="5:38" x14ac:dyDescent="0.15">
      <c r="E2555" s="1121">
        <f>'4_入力シート【検査結果表】非常用の照明装置'!$BX$98</f>
        <v>0</v>
      </c>
      <c r="J2555" s="699" t="s">
        <v>2164</v>
      </c>
      <c r="K2555" s="699" t="s">
        <v>2165</v>
      </c>
      <c r="L2555" s="852" t="s">
        <v>92</v>
      </c>
      <c r="M2555" s="699" t="s">
        <v>2198</v>
      </c>
      <c r="N2555" s="852" t="s">
        <v>1995</v>
      </c>
      <c r="O2555" s="699" t="s">
        <v>2155</v>
      </c>
      <c r="P2555" s="852" t="s">
        <v>1995</v>
      </c>
      <c r="Q2555" s="699" t="s">
        <v>1998</v>
      </c>
      <c r="R2555" s="699"/>
      <c r="S2555" s="699"/>
      <c r="T2555" s="181"/>
      <c r="U2555" s="181"/>
      <c r="AC2555" s="361" t="str">
        <f t="shared" si="43"/>
        <v>２３検査結果（非常用の照明装置）別記第三号-上記1から7に記載のない事項-12行目-改善策の具体的内容等</v>
      </c>
      <c r="AL2555" s="392" t="s">
        <v>3245</v>
      </c>
    </row>
    <row r="2556" spans="5:38" x14ac:dyDescent="0.15">
      <c r="E2556" s="1121">
        <f>'4_入力シート【検査結果表】非常用の照明装置'!$CM$98</f>
        <v>0</v>
      </c>
      <c r="J2556" s="699" t="s">
        <v>2164</v>
      </c>
      <c r="K2556" s="699" t="s">
        <v>2165</v>
      </c>
      <c r="L2556" s="852" t="s">
        <v>92</v>
      </c>
      <c r="M2556" s="699" t="s">
        <v>2198</v>
      </c>
      <c r="N2556" s="852" t="s">
        <v>1995</v>
      </c>
      <c r="O2556" s="699" t="s">
        <v>2155</v>
      </c>
      <c r="P2556" s="852" t="s">
        <v>1995</v>
      </c>
      <c r="Q2556" s="699" t="s">
        <v>1999</v>
      </c>
      <c r="R2556" s="852" t="s">
        <v>1995</v>
      </c>
      <c r="S2556" s="699" t="s">
        <v>2000</v>
      </c>
      <c r="T2556" s="181"/>
      <c r="U2556" s="181"/>
      <c r="AC2556" s="361" t="str">
        <f t="shared" si="43"/>
        <v>２３検査結果（非常用の照明装置）別記第三号-上記1から7に記載のない事項-12行目-改善（予定）年月-年（令和）</v>
      </c>
      <c r="AL2556" s="392" t="s">
        <v>3246</v>
      </c>
    </row>
    <row r="2557" spans="5:38" x14ac:dyDescent="0.15">
      <c r="E2557" s="1121">
        <f>'4_入力シート【検査結果表】非常用の照明装置'!$CP$98</f>
        <v>0</v>
      </c>
      <c r="J2557" s="699" t="s">
        <v>2164</v>
      </c>
      <c r="K2557" s="699" t="s">
        <v>2165</v>
      </c>
      <c r="L2557" s="852" t="s">
        <v>92</v>
      </c>
      <c r="M2557" s="699" t="s">
        <v>2198</v>
      </c>
      <c r="N2557" s="852" t="s">
        <v>1995</v>
      </c>
      <c r="O2557" s="699" t="s">
        <v>2155</v>
      </c>
      <c r="P2557" s="852" t="s">
        <v>1995</v>
      </c>
      <c r="Q2557" s="699" t="s">
        <v>1999</v>
      </c>
      <c r="R2557" s="852" t="s">
        <v>1995</v>
      </c>
      <c r="S2557" s="699" t="s">
        <v>2001</v>
      </c>
      <c r="T2557" s="181"/>
      <c r="U2557" s="181"/>
      <c r="AC2557" s="361" t="str">
        <f t="shared" si="43"/>
        <v>２３検査結果（非常用の照明装置）別記第三号-上記1から7に記載のない事項-12行目-改善（予定）年月-月</v>
      </c>
      <c r="AL2557" s="392" t="s">
        <v>3247</v>
      </c>
    </row>
    <row r="2558" spans="5:38" x14ac:dyDescent="0.15">
      <c r="E2558" s="1121">
        <f>'4_入力シート【検査結果表】非常用の照明装置'!$CS$98</f>
        <v>0</v>
      </c>
      <c r="J2558" s="699" t="s">
        <v>2164</v>
      </c>
      <c r="K2558" s="699" t="s">
        <v>2165</v>
      </c>
      <c r="L2558" s="852" t="s">
        <v>92</v>
      </c>
      <c r="M2558" s="699" t="s">
        <v>2198</v>
      </c>
      <c r="N2558" s="852" t="s">
        <v>1995</v>
      </c>
      <c r="O2558" s="699" t="s">
        <v>2155</v>
      </c>
      <c r="P2558" s="852" t="s">
        <v>1995</v>
      </c>
      <c r="Q2558" s="699" t="s">
        <v>1999</v>
      </c>
      <c r="R2558" s="852" t="s">
        <v>1995</v>
      </c>
      <c r="S2558" s="699" t="s">
        <v>2002</v>
      </c>
      <c r="T2558" s="181"/>
      <c r="U2558" s="181"/>
      <c r="AC2558" s="361" t="str">
        <f t="shared" si="43"/>
        <v>２３検査結果（非常用の照明装置）別記第三号-上記1から7に記載のない事項-12行目-改善（予定）年月-状況</v>
      </c>
      <c r="AL2558" s="392" t="s">
        <v>3248</v>
      </c>
    </row>
    <row r="2559" spans="5:38" x14ac:dyDescent="0.15">
      <c r="E2559" s="1121">
        <f>'4_入力シート【検査結果表】非常用の照明装置'!$M$99</f>
        <v>0</v>
      </c>
      <c r="J2559" s="699" t="s">
        <v>2164</v>
      </c>
      <c r="K2559" s="699" t="s">
        <v>2165</v>
      </c>
      <c r="L2559" s="852" t="s">
        <v>92</v>
      </c>
      <c r="M2559" s="699" t="s">
        <v>2198</v>
      </c>
      <c r="N2559" s="852" t="s">
        <v>1995</v>
      </c>
      <c r="O2559" s="699" t="s">
        <v>2156</v>
      </c>
      <c r="P2559" s="852" t="s">
        <v>1995</v>
      </c>
      <c r="Q2559" s="699" t="s">
        <v>2056</v>
      </c>
      <c r="R2559" s="699"/>
      <c r="S2559" s="699"/>
      <c r="T2559" s="181"/>
      <c r="U2559" s="181"/>
      <c r="AC2559" s="361" t="str">
        <f t="shared" si="43"/>
        <v>２３検査結果（非常用の照明装置）別記第三号-上記1から7に記載のない事項-13行目-番号</v>
      </c>
      <c r="AL2559" s="392" t="s">
        <v>3249</v>
      </c>
    </row>
    <row r="2560" spans="5:38" x14ac:dyDescent="0.15">
      <c r="E2560" s="1121">
        <f>'4_入力シート【検査結果表】非常用の照明装置'!$P$99</f>
        <v>0</v>
      </c>
      <c r="J2560" s="699" t="s">
        <v>2164</v>
      </c>
      <c r="K2560" s="699" t="s">
        <v>2165</v>
      </c>
      <c r="L2560" s="852" t="s">
        <v>92</v>
      </c>
      <c r="M2560" s="699" t="s">
        <v>2198</v>
      </c>
      <c r="N2560" s="852" t="s">
        <v>1995</v>
      </c>
      <c r="O2560" s="699" t="s">
        <v>2156</v>
      </c>
      <c r="P2560" s="852" t="s">
        <v>1995</v>
      </c>
      <c r="Q2560" s="699" t="s">
        <v>2057</v>
      </c>
      <c r="R2560" s="699"/>
      <c r="S2560" s="699"/>
      <c r="T2560" s="181"/>
      <c r="U2560" s="181"/>
      <c r="AC2560" s="361" t="str">
        <f t="shared" si="43"/>
        <v>２３検査結果（非常用の照明装置）別記第三号-上記1から7に記載のない事項-13行目-検査項目</v>
      </c>
      <c r="AL2560" s="392" t="s">
        <v>3250</v>
      </c>
    </row>
    <row r="2561" spans="5:38" x14ac:dyDescent="0.15">
      <c r="E2561" s="1121">
        <f>'4_入力シート【検査結果表】非常用の照明装置'!$AA$99</f>
        <v>0</v>
      </c>
      <c r="J2561" s="699" t="s">
        <v>2164</v>
      </c>
      <c r="K2561" s="699" t="s">
        <v>2165</v>
      </c>
      <c r="L2561" s="852" t="s">
        <v>92</v>
      </c>
      <c r="M2561" s="699" t="s">
        <v>2198</v>
      </c>
      <c r="N2561" s="852" t="s">
        <v>1995</v>
      </c>
      <c r="O2561" s="699" t="s">
        <v>2156</v>
      </c>
      <c r="P2561" s="852" t="s">
        <v>1995</v>
      </c>
      <c r="Q2561" s="699" t="s">
        <v>2058</v>
      </c>
      <c r="R2561" s="699"/>
      <c r="S2561" s="699"/>
      <c r="T2561" s="181"/>
      <c r="U2561" s="181"/>
      <c r="AC2561" s="361" t="str">
        <f t="shared" si="43"/>
        <v>２３検査結果（非常用の照明装置）別記第三号-上記1から7に記載のない事項-13行目-検査事項</v>
      </c>
      <c r="AL2561" s="392" t="s">
        <v>3251</v>
      </c>
    </row>
    <row r="2562" spans="5:38" x14ac:dyDescent="0.15">
      <c r="E2562" s="1121">
        <f>'4_入力シート【検査結果表】非常用の照明装置'!$AZ$99</f>
        <v>0</v>
      </c>
      <c r="J2562" s="699" t="s">
        <v>2164</v>
      </c>
      <c r="K2562" s="699" t="s">
        <v>2165</v>
      </c>
      <c r="L2562" s="852" t="s">
        <v>92</v>
      </c>
      <c r="M2562" s="699" t="s">
        <v>2198</v>
      </c>
      <c r="N2562" s="852" t="s">
        <v>1995</v>
      </c>
      <c r="O2562" s="699" t="s">
        <v>2156</v>
      </c>
      <c r="P2562" s="852" t="s">
        <v>1995</v>
      </c>
      <c r="Q2562" s="699" t="s">
        <v>3514</v>
      </c>
      <c r="R2562" s="699"/>
      <c r="S2562" s="699"/>
      <c r="T2562" s="181"/>
      <c r="U2562" s="181"/>
      <c r="AC2562" s="361" t="str">
        <f t="shared" si="43"/>
        <v>２３検査結果（非常用の照明装置）別記第三号-上記1から7に記載のない事項-13行目-検査結果</v>
      </c>
      <c r="AL2562" s="392" t="s">
        <v>3841</v>
      </c>
    </row>
    <row r="2563" spans="5:38" x14ac:dyDescent="0.15">
      <c r="E2563" s="1121">
        <f>'4_入力シート【検査結果表】非常用の照明装置'!$BL$99</f>
        <v>0</v>
      </c>
      <c r="J2563" s="699" t="s">
        <v>2164</v>
      </c>
      <c r="K2563" s="699" t="s">
        <v>2165</v>
      </c>
      <c r="L2563" s="852" t="s">
        <v>92</v>
      </c>
      <c r="M2563" s="699" t="s">
        <v>2198</v>
      </c>
      <c r="N2563" s="852" t="s">
        <v>1995</v>
      </c>
      <c r="O2563" s="699" t="s">
        <v>2156</v>
      </c>
      <c r="P2563" s="852" t="s">
        <v>1995</v>
      </c>
      <c r="Q2563" s="699" t="s">
        <v>1996</v>
      </c>
      <c r="R2563" s="699"/>
      <c r="S2563" s="699"/>
      <c r="T2563" s="181"/>
      <c r="U2563" s="181"/>
      <c r="AC2563" s="361" t="str">
        <f t="shared" si="43"/>
        <v>２３検査結果（非常用の照明装置）別記第三号-上記1から7に記載のない事項-13行目-検査者番号</v>
      </c>
      <c r="AL2563" s="392" t="s">
        <v>3252</v>
      </c>
    </row>
    <row r="2564" spans="5:38" x14ac:dyDescent="0.15">
      <c r="E2564" s="1121">
        <f>'4_入力シート【検査結果表】非常用の照明装置'!$BN$99</f>
        <v>0</v>
      </c>
      <c r="J2564" s="699" t="s">
        <v>2164</v>
      </c>
      <c r="K2564" s="699" t="s">
        <v>2165</v>
      </c>
      <c r="L2564" s="852" t="s">
        <v>92</v>
      </c>
      <c r="M2564" s="699" t="s">
        <v>2198</v>
      </c>
      <c r="N2564" s="852" t="s">
        <v>1995</v>
      </c>
      <c r="O2564" s="699" t="s">
        <v>2156</v>
      </c>
      <c r="P2564" s="852" t="s">
        <v>1995</v>
      </c>
      <c r="Q2564" s="699" t="s">
        <v>1997</v>
      </c>
      <c r="R2564" s="699"/>
      <c r="S2564" s="699"/>
      <c r="T2564" s="181"/>
      <c r="U2564" s="181"/>
      <c r="AC2564" s="361" t="str">
        <f t="shared" si="43"/>
        <v>２３検査結果（非常用の照明装置）別記第三号-上記1から7に記載のない事項-13行目-指摘の具体的内容等</v>
      </c>
      <c r="AL2564" s="392" t="s">
        <v>3253</v>
      </c>
    </row>
    <row r="2565" spans="5:38" x14ac:dyDescent="0.15">
      <c r="E2565" s="1121">
        <f>'4_入力シート【検査結果表】非常用の照明装置'!$BX$99</f>
        <v>0</v>
      </c>
      <c r="J2565" s="699" t="s">
        <v>2164</v>
      </c>
      <c r="K2565" s="699" t="s">
        <v>2165</v>
      </c>
      <c r="L2565" s="852" t="s">
        <v>92</v>
      </c>
      <c r="M2565" s="699" t="s">
        <v>2198</v>
      </c>
      <c r="N2565" s="852" t="s">
        <v>1995</v>
      </c>
      <c r="O2565" s="699" t="s">
        <v>2156</v>
      </c>
      <c r="P2565" s="852" t="s">
        <v>1995</v>
      </c>
      <c r="Q2565" s="699" t="s">
        <v>1998</v>
      </c>
      <c r="R2565" s="699"/>
      <c r="S2565" s="699"/>
      <c r="T2565" s="181"/>
      <c r="U2565" s="181"/>
      <c r="AC2565" s="361" t="str">
        <f t="shared" si="43"/>
        <v>２３検査結果（非常用の照明装置）別記第三号-上記1から7に記載のない事項-13行目-改善策の具体的内容等</v>
      </c>
      <c r="AL2565" s="392" t="s">
        <v>3254</v>
      </c>
    </row>
    <row r="2566" spans="5:38" x14ac:dyDescent="0.15">
      <c r="E2566" s="1121">
        <f>'4_入力シート【検査結果表】非常用の照明装置'!$CM$99</f>
        <v>0</v>
      </c>
      <c r="J2566" s="699" t="s">
        <v>2164</v>
      </c>
      <c r="K2566" s="699" t="s">
        <v>2165</v>
      </c>
      <c r="L2566" s="852" t="s">
        <v>92</v>
      </c>
      <c r="M2566" s="699" t="s">
        <v>2198</v>
      </c>
      <c r="N2566" s="852" t="s">
        <v>1995</v>
      </c>
      <c r="O2566" s="699" t="s">
        <v>2156</v>
      </c>
      <c r="P2566" s="852" t="s">
        <v>1995</v>
      </c>
      <c r="Q2566" s="699" t="s">
        <v>1999</v>
      </c>
      <c r="R2566" s="852" t="s">
        <v>1995</v>
      </c>
      <c r="S2566" s="699" t="s">
        <v>2000</v>
      </c>
      <c r="T2566" s="181"/>
      <c r="U2566" s="181"/>
      <c r="AC2566" s="361" t="str">
        <f t="shared" si="43"/>
        <v>２３検査結果（非常用の照明装置）別記第三号-上記1から7に記載のない事項-13行目-改善（予定）年月-年（令和）</v>
      </c>
      <c r="AL2566" s="392" t="s">
        <v>3255</v>
      </c>
    </row>
    <row r="2567" spans="5:38" x14ac:dyDescent="0.15">
      <c r="E2567" s="1121">
        <f>'4_入力シート【検査結果表】非常用の照明装置'!$CP$99</f>
        <v>0</v>
      </c>
      <c r="J2567" s="699" t="s">
        <v>2164</v>
      </c>
      <c r="K2567" s="699" t="s">
        <v>2165</v>
      </c>
      <c r="L2567" s="852" t="s">
        <v>92</v>
      </c>
      <c r="M2567" s="699" t="s">
        <v>2198</v>
      </c>
      <c r="N2567" s="852" t="s">
        <v>1995</v>
      </c>
      <c r="O2567" s="699" t="s">
        <v>2156</v>
      </c>
      <c r="P2567" s="852" t="s">
        <v>1995</v>
      </c>
      <c r="Q2567" s="699" t="s">
        <v>1999</v>
      </c>
      <c r="R2567" s="852" t="s">
        <v>1995</v>
      </c>
      <c r="S2567" s="699" t="s">
        <v>2001</v>
      </c>
      <c r="T2567" s="181"/>
      <c r="U2567" s="181"/>
      <c r="AC2567" s="361" t="str">
        <f t="shared" si="43"/>
        <v>２３検査結果（非常用の照明装置）別記第三号-上記1から7に記載のない事項-13行目-改善（予定）年月-月</v>
      </c>
      <c r="AL2567" s="392" t="s">
        <v>3256</v>
      </c>
    </row>
    <row r="2568" spans="5:38" x14ac:dyDescent="0.15">
      <c r="E2568" s="1121">
        <f>'4_入力シート【検査結果表】非常用の照明装置'!$CS$99</f>
        <v>0</v>
      </c>
      <c r="J2568" s="699" t="s">
        <v>2164</v>
      </c>
      <c r="K2568" s="699" t="s">
        <v>2165</v>
      </c>
      <c r="L2568" s="852" t="s">
        <v>92</v>
      </c>
      <c r="M2568" s="699" t="s">
        <v>2198</v>
      </c>
      <c r="N2568" s="852" t="s">
        <v>1995</v>
      </c>
      <c r="O2568" s="699" t="s">
        <v>2156</v>
      </c>
      <c r="P2568" s="852" t="s">
        <v>1995</v>
      </c>
      <c r="Q2568" s="699" t="s">
        <v>1999</v>
      </c>
      <c r="R2568" s="852" t="s">
        <v>1995</v>
      </c>
      <c r="S2568" s="699" t="s">
        <v>2002</v>
      </c>
      <c r="T2568" s="181"/>
      <c r="U2568" s="181"/>
      <c r="AC2568" s="361" t="str">
        <f t="shared" si="43"/>
        <v>２３検査結果（非常用の照明装置）別記第三号-上記1から7に記載のない事項-13行目-改善（予定）年月-状況</v>
      </c>
      <c r="AL2568" s="392" t="s">
        <v>3257</v>
      </c>
    </row>
    <row r="2569" spans="5:38" x14ac:dyDescent="0.15">
      <c r="E2569" s="1121">
        <f>'4_入力シート【検査結果表】非常用の照明装置'!$M$100</f>
        <v>0</v>
      </c>
      <c r="J2569" s="699" t="s">
        <v>2164</v>
      </c>
      <c r="K2569" s="699" t="s">
        <v>2165</v>
      </c>
      <c r="L2569" s="852" t="s">
        <v>92</v>
      </c>
      <c r="M2569" s="699" t="s">
        <v>2198</v>
      </c>
      <c r="N2569" s="852" t="s">
        <v>1995</v>
      </c>
      <c r="O2569" s="699" t="s">
        <v>2157</v>
      </c>
      <c r="P2569" s="852" t="s">
        <v>1995</v>
      </c>
      <c r="Q2569" s="699" t="s">
        <v>2056</v>
      </c>
      <c r="R2569" s="699"/>
      <c r="S2569" s="699"/>
      <c r="T2569" s="181"/>
      <c r="U2569" s="181"/>
      <c r="AC2569" s="361" t="str">
        <f t="shared" si="43"/>
        <v>２３検査結果（非常用の照明装置）別記第三号-上記1から7に記載のない事項-14行目-番号</v>
      </c>
      <c r="AL2569" s="392" t="s">
        <v>3258</v>
      </c>
    </row>
    <row r="2570" spans="5:38" x14ac:dyDescent="0.15">
      <c r="E2570" s="1121">
        <f>'4_入力シート【検査結果表】非常用の照明装置'!$P$100</f>
        <v>0</v>
      </c>
      <c r="J2570" s="699" t="s">
        <v>2164</v>
      </c>
      <c r="K2570" s="699" t="s">
        <v>2165</v>
      </c>
      <c r="L2570" s="852" t="s">
        <v>92</v>
      </c>
      <c r="M2570" s="699" t="s">
        <v>2198</v>
      </c>
      <c r="N2570" s="852" t="s">
        <v>1995</v>
      </c>
      <c r="O2570" s="699" t="s">
        <v>2157</v>
      </c>
      <c r="P2570" s="852" t="s">
        <v>1995</v>
      </c>
      <c r="Q2570" s="699" t="s">
        <v>2057</v>
      </c>
      <c r="R2570" s="699"/>
      <c r="S2570" s="699"/>
      <c r="T2570" s="181"/>
      <c r="U2570" s="181"/>
      <c r="AC2570" s="361" t="str">
        <f t="shared" si="43"/>
        <v>２３検査結果（非常用の照明装置）別記第三号-上記1から7に記載のない事項-14行目-検査項目</v>
      </c>
      <c r="AL2570" s="392" t="s">
        <v>3259</v>
      </c>
    </row>
    <row r="2571" spans="5:38" x14ac:dyDescent="0.15">
      <c r="E2571" s="1121">
        <f>'4_入力シート【検査結果表】非常用の照明装置'!$AA$100</f>
        <v>0</v>
      </c>
      <c r="J2571" s="699" t="s">
        <v>2164</v>
      </c>
      <c r="K2571" s="699" t="s">
        <v>2165</v>
      </c>
      <c r="L2571" s="852" t="s">
        <v>92</v>
      </c>
      <c r="M2571" s="699" t="s">
        <v>2198</v>
      </c>
      <c r="N2571" s="852" t="s">
        <v>1995</v>
      </c>
      <c r="O2571" s="699" t="s">
        <v>2157</v>
      </c>
      <c r="P2571" s="852" t="s">
        <v>1995</v>
      </c>
      <c r="Q2571" s="699" t="s">
        <v>2058</v>
      </c>
      <c r="R2571" s="699"/>
      <c r="S2571" s="699"/>
      <c r="T2571" s="181"/>
      <c r="U2571" s="181"/>
      <c r="AC2571" s="361" t="str">
        <f t="shared" si="43"/>
        <v>２３検査結果（非常用の照明装置）別記第三号-上記1から7に記載のない事項-14行目-検査事項</v>
      </c>
      <c r="AL2571" s="392" t="s">
        <v>3260</v>
      </c>
    </row>
    <row r="2572" spans="5:38" x14ac:dyDescent="0.15">
      <c r="E2572" s="1121">
        <f>'4_入力シート【検査結果表】非常用の照明装置'!$AZ$100</f>
        <v>0</v>
      </c>
      <c r="J2572" s="699" t="s">
        <v>2164</v>
      </c>
      <c r="K2572" s="699" t="s">
        <v>2165</v>
      </c>
      <c r="L2572" s="852" t="s">
        <v>92</v>
      </c>
      <c r="M2572" s="699" t="s">
        <v>2198</v>
      </c>
      <c r="N2572" s="852" t="s">
        <v>1995</v>
      </c>
      <c r="O2572" s="699" t="s">
        <v>2157</v>
      </c>
      <c r="P2572" s="852" t="s">
        <v>1995</v>
      </c>
      <c r="Q2572" s="699" t="s">
        <v>3514</v>
      </c>
      <c r="R2572" s="699"/>
      <c r="S2572" s="699"/>
      <c r="T2572" s="181"/>
      <c r="U2572" s="181"/>
      <c r="AC2572" s="361" t="str">
        <f t="shared" si="43"/>
        <v>２３検査結果（非常用の照明装置）別記第三号-上記1から7に記載のない事項-14行目-検査結果</v>
      </c>
      <c r="AL2572" s="392" t="s">
        <v>3842</v>
      </c>
    </row>
    <row r="2573" spans="5:38" x14ac:dyDescent="0.15">
      <c r="E2573" s="1121">
        <f>'4_入力シート【検査結果表】非常用の照明装置'!$BL$100</f>
        <v>0</v>
      </c>
      <c r="J2573" s="699" t="s">
        <v>2164</v>
      </c>
      <c r="K2573" s="699" t="s">
        <v>2165</v>
      </c>
      <c r="L2573" s="852" t="s">
        <v>92</v>
      </c>
      <c r="M2573" s="699" t="s">
        <v>2198</v>
      </c>
      <c r="N2573" s="852" t="s">
        <v>1995</v>
      </c>
      <c r="O2573" s="699" t="s">
        <v>2157</v>
      </c>
      <c r="P2573" s="852" t="s">
        <v>1995</v>
      </c>
      <c r="Q2573" s="699" t="s">
        <v>1996</v>
      </c>
      <c r="R2573" s="699"/>
      <c r="S2573" s="699"/>
      <c r="T2573" s="181"/>
      <c r="U2573" s="181"/>
      <c r="AC2573" s="361" t="str">
        <f t="shared" si="43"/>
        <v>２３検査結果（非常用の照明装置）別記第三号-上記1から7に記載のない事項-14行目-検査者番号</v>
      </c>
      <c r="AL2573" s="392" t="s">
        <v>3261</v>
      </c>
    </row>
    <row r="2574" spans="5:38" x14ac:dyDescent="0.15">
      <c r="E2574" s="1121">
        <f>'4_入力シート【検査結果表】非常用の照明装置'!$BN$100</f>
        <v>0</v>
      </c>
      <c r="J2574" s="699" t="s">
        <v>2164</v>
      </c>
      <c r="K2574" s="699" t="s">
        <v>2165</v>
      </c>
      <c r="L2574" s="852" t="s">
        <v>92</v>
      </c>
      <c r="M2574" s="699" t="s">
        <v>2198</v>
      </c>
      <c r="N2574" s="852" t="s">
        <v>1995</v>
      </c>
      <c r="O2574" s="699" t="s">
        <v>2157</v>
      </c>
      <c r="P2574" s="852" t="s">
        <v>1995</v>
      </c>
      <c r="Q2574" s="699" t="s">
        <v>1997</v>
      </c>
      <c r="R2574" s="699"/>
      <c r="S2574" s="699"/>
      <c r="T2574" s="181"/>
      <c r="U2574" s="181"/>
      <c r="AC2574" s="361" t="str">
        <f t="shared" si="43"/>
        <v>２３検査結果（非常用の照明装置）別記第三号-上記1から7に記載のない事項-14行目-指摘の具体的内容等</v>
      </c>
      <c r="AL2574" s="392" t="s">
        <v>3262</v>
      </c>
    </row>
    <row r="2575" spans="5:38" x14ac:dyDescent="0.15">
      <c r="E2575" s="1121">
        <f>'4_入力シート【検査結果表】非常用の照明装置'!$BX$100</f>
        <v>0</v>
      </c>
      <c r="J2575" s="699" t="s">
        <v>2164</v>
      </c>
      <c r="K2575" s="699" t="s">
        <v>2165</v>
      </c>
      <c r="L2575" s="852" t="s">
        <v>92</v>
      </c>
      <c r="M2575" s="699" t="s">
        <v>2198</v>
      </c>
      <c r="N2575" s="852" t="s">
        <v>1995</v>
      </c>
      <c r="O2575" s="699" t="s">
        <v>2157</v>
      </c>
      <c r="P2575" s="852" t="s">
        <v>1995</v>
      </c>
      <c r="Q2575" s="699" t="s">
        <v>1998</v>
      </c>
      <c r="R2575" s="699"/>
      <c r="S2575" s="699"/>
      <c r="T2575" s="181"/>
      <c r="U2575" s="181"/>
      <c r="AC2575" s="361" t="str">
        <f t="shared" si="43"/>
        <v>２３検査結果（非常用の照明装置）別記第三号-上記1から7に記載のない事項-14行目-改善策の具体的内容等</v>
      </c>
      <c r="AL2575" s="392" t="s">
        <v>3263</v>
      </c>
    </row>
    <row r="2576" spans="5:38" x14ac:dyDescent="0.15">
      <c r="E2576" s="1121">
        <f>'4_入力シート【検査結果表】非常用の照明装置'!$CM$100</f>
        <v>0</v>
      </c>
      <c r="J2576" s="699" t="s">
        <v>2164</v>
      </c>
      <c r="K2576" s="699" t="s">
        <v>2165</v>
      </c>
      <c r="L2576" s="852" t="s">
        <v>92</v>
      </c>
      <c r="M2576" s="699" t="s">
        <v>2198</v>
      </c>
      <c r="N2576" s="852" t="s">
        <v>1995</v>
      </c>
      <c r="O2576" s="699" t="s">
        <v>2157</v>
      </c>
      <c r="P2576" s="852" t="s">
        <v>1995</v>
      </c>
      <c r="Q2576" s="699" t="s">
        <v>1999</v>
      </c>
      <c r="R2576" s="852" t="s">
        <v>1995</v>
      </c>
      <c r="S2576" s="699" t="s">
        <v>2000</v>
      </c>
      <c r="T2576" s="181"/>
      <c r="U2576" s="181"/>
      <c r="AC2576" s="361" t="str">
        <f t="shared" si="43"/>
        <v>２３検査結果（非常用の照明装置）別記第三号-上記1から7に記載のない事項-14行目-改善（予定）年月-年（令和）</v>
      </c>
      <c r="AL2576" s="392" t="s">
        <v>3264</v>
      </c>
    </row>
    <row r="2577" spans="5:38" x14ac:dyDescent="0.15">
      <c r="E2577" s="1121">
        <f>'4_入力シート【検査結果表】非常用の照明装置'!$CP$100</f>
        <v>0</v>
      </c>
      <c r="J2577" s="699" t="s">
        <v>2164</v>
      </c>
      <c r="K2577" s="699" t="s">
        <v>2165</v>
      </c>
      <c r="L2577" s="852" t="s">
        <v>92</v>
      </c>
      <c r="M2577" s="699" t="s">
        <v>2198</v>
      </c>
      <c r="N2577" s="852" t="s">
        <v>1995</v>
      </c>
      <c r="O2577" s="699" t="s">
        <v>2157</v>
      </c>
      <c r="P2577" s="852" t="s">
        <v>1995</v>
      </c>
      <c r="Q2577" s="699" t="s">
        <v>1999</v>
      </c>
      <c r="R2577" s="852" t="s">
        <v>1995</v>
      </c>
      <c r="S2577" s="699" t="s">
        <v>2001</v>
      </c>
      <c r="T2577" s="181"/>
      <c r="U2577" s="181"/>
      <c r="AC2577" s="361" t="str">
        <f t="shared" si="43"/>
        <v>２３検査結果（非常用の照明装置）別記第三号-上記1から7に記載のない事項-14行目-改善（予定）年月-月</v>
      </c>
      <c r="AL2577" s="392" t="s">
        <v>3265</v>
      </c>
    </row>
    <row r="2578" spans="5:38" x14ac:dyDescent="0.15">
      <c r="E2578" s="1121">
        <f>'4_入力シート【検査結果表】非常用の照明装置'!$CS$100</f>
        <v>0</v>
      </c>
      <c r="J2578" s="699" t="s">
        <v>2164</v>
      </c>
      <c r="K2578" s="699" t="s">
        <v>2165</v>
      </c>
      <c r="L2578" s="852" t="s">
        <v>92</v>
      </c>
      <c r="M2578" s="699" t="s">
        <v>2198</v>
      </c>
      <c r="N2578" s="852" t="s">
        <v>1995</v>
      </c>
      <c r="O2578" s="699" t="s">
        <v>2157</v>
      </c>
      <c r="P2578" s="852" t="s">
        <v>1995</v>
      </c>
      <c r="Q2578" s="699" t="s">
        <v>1999</v>
      </c>
      <c r="R2578" s="852" t="s">
        <v>1995</v>
      </c>
      <c r="S2578" s="699" t="s">
        <v>2002</v>
      </c>
      <c r="T2578" s="181"/>
      <c r="U2578" s="181"/>
      <c r="AC2578" s="361" t="str">
        <f t="shared" si="43"/>
        <v>２３検査結果（非常用の照明装置）別記第三号-上記1から7に記載のない事項-14行目-改善（予定）年月-状況</v>
      </c>
      <c r="AL2578" s="392" t="s">
        <v>3266</v>
      </c>
    </row>
    <row r="2579" spans="5:38" x14ac:dyDescent="0.15">
      <c r="E2579" s="1121">
        <f>'4_入力シート【検査結果表】非常用の照明装置'!$M$101</f>
        <v>0</v>
      </c>
      <c r="J2579" s="699" t="s">
        <v>2164</v>
      </c>
      <c r="K2579" s="699" t="s">
        <v>2165</v>
      </c>
      <c r="L2579" s="852" t="s">
        <v>92</v>
      </c>
      <c r="M2579" s="699" t="s">
        <v>2198</v>
      </c>
      <c r="N2579" s="852" t="s">
        <v>1995</v>
      </c>
      <c r="O2579" s="699" t="s">
        <v>2158</v>
      </c>
      <c r="P2579" s="852" t="s">
        <v>1995</v>
      </c>
      <c r="Q2579" s="699" t="s">
        <v>2056</v>
      </c>
      <c r="R2579" s="699"/>
      <c r="S2579" s="699"/>
      <c r="T2579" s="181"/>
      <c r="U2579" s="181"/>
      <c r="AC2579" s="361" t="str">
        <f t="shared" si="43"/>
        <v>２３検査結果（非常用の照明装置）別記第三号-上記1から7に記載のない事項-15行目-番号</v>
      </c>
      <c r="AL2579" s="392" t="s">
        <v>3267</v>
      </c>
    </row>
    <row r="2580" spans="5:38" x14ac:dyDescent="0.15">
      <c r="E2580" s="1121">
        <f>'4_入力シート【検査結果表】非常用の照明装置'!$P$101</f>
        <v>0</v>
      </c>
      <c r="J2580" s="699" t="s">
        <v>2164</v>
      </c>
      <c r="K2580" s="699" t="s">
        <v>2165</v>
      </c>
      <c r="L2580" s="852" t="s">
        <v>92</v>
      </c>
      <c r="M2580" s="699" t="s">
        <v>2198</v>
      </c>
      <c r="N2580" s="852" t="s">
        <v>1995</v>
      </c>
      <c r="O2580" s="699" t="s">
        <v>2158</v>
      </c>
      <c r="P2580" s="852" t="s">
        <v>1995</v>
      </c>
      <c r="Q2580" s="699" t="s">
        <v>2057</v>
      </c>
      <c r="R2580" s="699"/>
      <c r="S2580" s="699"/>
      <c r="T2580" s="181"/>
      <c r="U2580" s="181"/>
      <c r="AC2580" s="361" t="str">
        <f t="shared" si="43"/>
        <v>２３検査結果（非常用の照明装置）別記第三号-上記1から7に記載のない事項-15行目-検査項目</v>
      </c>
      <c r="AL2580" s="392" t="s">
        <v>3268</v>
      </c>
    </row>
    <row r="2581" spans="5:38" x14ac:dyDescent="0.15">
      <c r="E2581" s="1121">
        <f>'4_入力シート【検査結果表】非常用の照明装置'!$AA$101</f>
        <v>0</v>
      </c>
      <c r="J2581" s="699" t="s">
        <v>2164</v>
      </c>
      <c r="K2581" s="699" t="s">
        <v>2165</v>
      </c>
      <c r="L2581" s="852" t="s">
        <v>92</v>
      </c>
      <c r="M2581" s="699" t="s">
        <v>2198</v>
      </c>
      <c r="N2581" s="852" t="s">
        <v>1995</v>
      </c>
      <c r="O2581" s="699" t="s">
        <v>2158</v>
      </c>
      <c r="P2581" s="852" t="s">
        <v>1995</v>
      </c>
      <c r="Q2581" s="699" t="s">
        <v>2058</v>
      </c>
      <c r="R2581" s="699"/>
      <c r="S2581" s="699"/>
      <c r="T2581" s="181"/>
      <c r="U2581" s="181"/>
      <c r="AC2581" s="361" t="str">
        <f t="shared" si="43"/>
        <v>２３検査結果（非常用の照明装置）別記第三号-上記1から7に記載のない事項-15行目-検査事項</v>
      </c>
      <c r="AL2581" s="392" t="s">
        <v>3269</v>
      </c>
    </row>
    <row r="2582" spans="5:38" x14ac:dyDescent="0.15">
      <c r="E2582" s="1121">
        <f>'4_入力シート【検査結果表】非常用の照明装置'!$AZ$101</f>
        <v>0</v>
      </c>
      <c r="J2582" s="699" t="s">
        <v>2164</v>
      </c>
      <c r="K2582" s="699" t="s">
        <v>2165</v>
      </c>
      <c r="L2582" s="852" t="s">
        <v>92</v>
      </c>
      <c r="M2582" s="699" t="s">
        <v>2198</v>
      </c>
      <c r="N2582" s="852" t="s">
        <v>1995</v>
      </c>
      <c r="O2582" s="699" t="s">
        <v>2158</v>
      </c>
      <c r="P2582" s="852" t="s">
        <v>1995</v>
      </c>
      <c r="Q2582" s="699" t="s">
        <v>3514</v>
      </c>
      <c r="R2582" s="699"/>
      <c r="S2582" s="699"/>
      <c r="T2582" s="181"/>
      <c r="U2582" s="181"/>
      <c r="AC2582" s="361" t="str">
        <f t="shared" si="43"/>
        <v>２３検査結果（非常用の照明装置）別記第三号-上記1から7に記載のない事項-15行目-検査結果</v>
      </c>
      <c r="AL2582" s="392" t="s">
        <v>3843</v>
      </c>
    </row>
    <row r="2583" spans="5:38" x14ac:dyDescent="0.15">
      <c r="E2583" s="1121">
        <f>'4_入力シート【検査結果表】非常用の照明装置'!$BL$101</f>
        <v>0</v>
      </c>
      <c r="J2583" s="699" t="s">
        <v>2164</v>
      </c>
      <c r="K2583" s="699" t="s">
        <v>2165</v>
      </c>
      <c r="L2583" s="852" t="s">
        <v>92</v>
      </c>
      <c r="M2583" s="699" t="s">
        <v>2198</v>
      </c>
      <c r="N2583" s="852" t="s">
        <v>1995</v>
      </c>
      <c r="O2583" s="699" t="s">
        <v>2158</v>
      </c>
      <c r="P2583" s="852" t="s">
        <v>1995</v>
      </c>
      <c r="Q2583" s="699" t="s">
        <v>1996</v>
      </c>
      <c r="R2583" s="699"/>
      <c r="S2583" s="699"/>
      <c r="T2583" s="181"/>
      <c r="U2583" s="181"/>
      <c r="AC2583" s="361" t="str">
        <f t="shared" si="43"/>
        <v>２３検査結果（非常用の照明装置）別記第三号-上記1から7に記載のない事項-15行目-検査者番号</v>
      </c>
      <c r="AL2583" s="392" t="s">
        <v>3270</v>
      </c>
    </row>
    <row r="2584" spans="5:38" x14ac:dyDescent="0.15">
      <c r="E2584" s="1121">
        <f>'4_入力シート【検査結果表】非常用の照明装置'!$BN$101</f>
        <v>0</v>
      </c>
      <c r="J2584" s="699" t="s">
        <v>2164</v>
      </c>
      <c r="K2584" s="699" t="s">
        <v>2165</v>
      </c>
      <c r="L2584" s="852" t="s">
        <v>92</v>
      </c>
      <c r="M2584" s="699" t="s">
        <v>2198</v>
      </c>
      <c r="N2584" s="852" t="s">
        <v>1995</v>
      </c>
      <c r="O2584" s="699" t="s">
        <v>2158</v>
      </c>
      <c r="P2584" s="852" t="s">
        <v>1995</v>
      </c>
      <c r="Q2584" s="699" t="s">
        <v>1997</v>
      </c>
      <c r="R2584" s="699"/>
      <c r="S2584" s="699"/>
      <c r="T2584" s="181"/>
      <c r="U2584" s="181"/>
      <c r="AC2584" s="361" t="str">
        <f t="shared" si="43"/>
        <v>２３検査結果（非常用の照明装置）別記第三号-上記1から7に記載のない事項-15行目-指摘の具体的内容等</v>
      </c>
      <c r="AL2584" s="392" t="s">
        <v>3271</v>
      </c>
    </row>
    <row r="2585" spans="5:38" x14ac:dyDescent="0.15">
      <c r="E2585" s="1121">
        <f>'4_入力シート【検査結果表】非常用の照明装置'!$BX$101</f>
        <v>0</v>
      </c>
      <c r="J2585" s="699" t="s">
        <v>2164</v>
      </c>
      <c r="K2585" s="699" t="s">
        <v>2165</v>
      </c>
      <c r="L2585" s="852" t="s">
        <v>92</v>
      </c>
      <c r="M2585" s="699" t="s">
        <v>2198</v>
      </c>
      <c r="N2585" s="852" t="s">
        <v>1995</v>
      </c>
      <c r="O2585" s="699" t="s">
        <v>2158</v>
      </c>
      <c r="P2585" s="852" t="s">
        <v>1995</v>
      </c>
      <c r="Q2585" s="699" t="s">
        <v>1998</v>
      </c>
      <c r="R2585" s="699"/>
      <c r="S2585" s="699"/>
      <c r="T2585" s="181"/>
      <c r="U2585" s="181"/>
      <c r="AC2585" s="361" t="str">
        <f t="shared" si="43"/>
        <v>２３検査結果（非常用の照明装置）別記第三号-上記1から7に記載のない事項-15行目-改善策の具体的内容等</v>
      </c>
      <c r="AL2585" s="392" t="s">
        <v>3272</v>
      </c>
    </row>
    <row r="2586" spans="5:38" x14ac:dyDescent="0.15">
      <c r="E2586" s="1121">
        <f>'4_入力シート【検査結果表】非常用の照明装置'!$CM$101</f>
        <v>0</v>
      </c>
      <c r="J2586" s="699" t="s">
        <v>2164</v>
      </c>
      <c r="K2586" s="699" t="s">
        <v>2165</v>
      </c>
      <c r="L2586" s="852" t="s">
        <v>92</v>
      </c>
      <c r="M2586" s="699" t="s">
        <v>2198</v>
      </c>
      <c r="N2586" s="852" t="s">
        <v>1995</v>
      </c>
      <c r="O2586" s="699" t="s">
        <v>2158</v>
      </c>
      <c r="P2586" s="852" t="s">
        <v>1995</v>
      </c>
      <c r="Q2586" s="699" t="s">
        <v>1999</v>
      </c>
      <c r="R2586" s="852" t="s">
        <v>1995</v>
      </c>
      <c r="S2586" s="699" t="s">
        <v>2000</v>
      </c>
      <c r="T2586" s="181"/>
      <c r="U2586" s="181"/>
      <c r="AC2586" s="361" t="str">
        <f t="shared" si="43"/>
        <v>２３検査結果（非常用の照明装置）別記第三号-上記1から7に記載のない事項-15行目-改善（予定）年月-年（令和）</v>
      </c>
      <c r="AL2586" s="392" t="s">
        <v>3273</v>
      </c>
    </row>
    <row r="2587" spans="5:38" x14ac:dyDescent="0.15">
      <c r="E2587" s="1121">
        <f>'4_入力シート【検査結果表】非常用の照明装置'!$CP$101</f>
        <v>0</v>
      </c>
      <c r="J2587" s="699" t="s">
        <v>2164</v>
      </c>
      <c r="K2587" s="699" t="s">
        <v>2165</v>
      </c>
      <c r="L2587" s="852" t="s">
        <v>92</v>
      </c>
      <c r="M2587" s="699" t="s">
        <v>2198</v>
      </c>
      <c r="N2587" s="852" t="s">
        <v>1995</v>
      </c>
      <c r="O2587" s="699" t="s">
        <v>2158</v>
      </c>
      <c r="P2587" s="852" t="s">
        <v>1995</v>
      </c>
      <c r="Q2587" s="699" t="s">
        <v>1999</v>
      </c>
      <c r="R2587" s="852" t="s">
        <v>1995</v>
      </c>
      <c r="S2587" s="699" t="s">
        <v>2001</v>
      </c>
      <c r="T2587" s="181"/>
      <c r="U2587" s="181"/>
      <c r="AC2587" s="361" t="str">
        <f t="shared" si="43"/>
        <v>２３検査結果（非常用の照明装置）別記第三号-上記1から7に記載のない事項-15行目-改善（予定）年月-月</v>
      </c>
      <c r="AL2587" s="392" t="s">
        <v>3274</v>
      </c>
    </row>
    <row r="2588" spans="5:38" x14ac:dyDescent="0.15">
      <c r="E2588" s="1121">
        <f>'4_入力シート【検査結果表】非常用の照明装置'!$CS$101</f>
        <v>0</v>
      </c>
      <c r="J2588" s="699" t="s">
        <v>2164</v>
      </c>
      <c r="K2588" s="699" t="s">
        <v>2165</v>
      </c>
      <c r="L2588" s="852" t="s">
        <v>92</v>
      </c>
      <c r="M2588" s="699" t="s">
        <v>2198</v>
      </c>
      <c r="N2588" s="852" t="s">
        <v>1995</v>
      </c>
      <c r="O2588" s="699" t="s">
        <v>2158</v>
      </c>
      <c r="P2588" s="852" t="s">
        <v>1995</v>
      </c>
      <c r="Q2588" s="699" t="s">
        <v>1999</v>
      </c>
      <c r="R2588" s="852" t="s">
        <v>1995</v>
      </c>
      <c r="S2588" s="699" t="s">
        <v>2002</v>
      </c>
      <c r="T2588" s="181"/>
      <c r="U2588" s="181"/>
      <c r="AC2588" s="361" t="str">
        <f t="shared" si="43"/>
        <v>２３検査結果（非常用の照明装置）別記第三号-上記1から7に記載のない事項-15行目-改善（予定）年月-状況</v>
      </c>
      <c r="AL2588" s="392" t="s">
        <v>3275</v>
      </c>
    </row>
    <row r="2589" spans="5:38" x14ac:dyDescent="0.15">
      <c r="E2589" s="1121">
        <f>'4_入力シート【検査結果表】非常用の照明装置'!$M$102</f>
        <v>0</v>
      </c>
      <c r="J2589" s="699" t="s">
        <v>2164</v>
      </c>
      <c r="K2589" s="699" t="s">
        <v>2165</v>
      </c>
      <c r="L2589" s="852" t="s">
        <v>92</v>
      </c>
      <c r="M2589" s="699" t="s">
        <v>2198</v>
      </c>
      <c r="N2589" s="852" t="s">
        <v>1995</v>
      </c>
      <c r="O2589" s="699" t="s">
        <v>2159</v>
      </c>
      <c r="P2589" s="852" t="s">
        <v>1995</v>
      </c>
      <c r="Q2589" s="699" t="s">
        <v>2056</v>
      </c>
      <c r="R2589" s="699"/>
      <c r="S2589" s="699"/>
      <c r="T2589" s="181"/>
      <c r="U2589" s="181"/>
      <c r="AC2589" s="361" t="str">
        <f t="shared" si="43"/>
        <v>２３検査結果（非常用の照明装置）別記第三号-上記1から7に記載のない事項-16行目-番号</v>
      </c>
      <c r="AL2589" s="392" t="s">
        <v>3276</v>
      </c>
    </row>
    <row r="2590" spans="5:38" x14ac:dyDescent="0.15">
      <c r="E2590" s="1121">
        <f>'4_入力シート【検査結果表】非常用の照明装置'!$P$102</f>
        <v>0</v>
      </c>
      <c r="J2590" s="699" t="s">
        <v>2164</v>
      </c>
      <c r="K2590" s="699" t="s">
        <v>2165</v>
      </c>
      <c r="L2590" s="852" t="s">
        <v>92</v>
      </c>
      <c r="M2590" s="699" t="s">
        <v>2198</v>
      </c>
      <c r="N2590" s="852" t="s">
        <v>1995</v>
      </c>
      <c r="O2590" s="699" t="s">
        <v>2159</v>
      </c>
      <c r="P2590" s="852" t="s">
        <v>1995</v>
      </c>
      <c r="Q2590" s="699" t="s">
        <v>2057</v>
      </c>
      <c r="R2590" s="699"/>
      <c r="S2590" s="699"/>
      <c r="T2590" s="181"/>
      <c r="U2590" s="181"/>
      <c r="AC2590" s="361" t="str">
        <f t="shared" si="43"/>
        <v>２３検査結果（非常用の照明装置）別記第三号-上記1から7に記載のない事項-16行目-検査項目</v>
      </c>
      <c r="AL2590" s="392" t="s">
        <v>3277</v>
      </c>
    </row>
    <row r="2591" spans="5:38" x14ac:dyDescent="0.15">
      <c r="E2591" s="1121">
        <f>'4_入力シート【検査結果表】非常用の照明装置'!$AA$102</f>
        <v>0</v>
      </c>
      <c r="J2591" s="699" t="s">
        <v>2164</v>
      </c>
      <c r="K2591" s="699" t="s">
        <v>2165</v>
      </c>
      <c r="L2591" s="852" t="s">
        <v>92</v>
      </c>
      <c r="M2591" s="699" t="s">
        <v>2198</v>
      </c>
      <c r="N2591" s="852" t="s">
        <v>1995</v>
      </c>
      <c r="O2591" s="699" t="s">
        <v>2159</v>
      </c>
      <c r="P2591" s="852" t="s">
        <v>1995</v>
      </c>
      <c r="Q2591" s="699" t="s">
        <v>2058</v>
      </c>
      <c r="R2591" s="699"/>
      <c r="S2591" s="699"/>
      <c r="T2591" s="181"/>
      <c r="U2591" s="181"/>
      <c r="AC2591" s="361" t="str">
        <f t="shared" si="43"/>
        <v>２３検査結果（非常用の照明装置）別記第三号-上記1から7に記載のない事項-16行目-検査事項</v>
      </c>
      <c r="AL2591" s="392" t="s">
        <v>3278</v>
      </c>
    </row>
    <row r="2592" spans="5:38" x14ac:dyDescent="0.15">
      <c r="E2592" s="1121">
        <f>'4_入力シート【検査結果表】非常用の照明装置'!$AZ$102</f>
        <v>0</v>
      </c>
      <c r="J2592" s="699" t="s">
        <v>2164</v>
      </c>
      <c r="K2592" s="699" t="s">
        <v>2165</v>
      </c>
      <c r="L2592" s="852" t="s">
        <v>92</v>
      </c>
      <c r="M2592" s="699" t="s">
        <v>2198</v>
      </c>
      <c r="N2592" s="852" t="s">
        <v>1995</v>
      </c>
      <c r="O2592" s="699" t="s">
        <v>2159</v>
      </c>
      <c r="P2592" s="852" t="s">
        <v>1995</v>
      </c>
      <c r="Q2592" s="699" t="s">
        <v>3514</v>
      </c>
      <c r="R2592" s="699"/>
      <c r="S2592" s="699"/>
      <c r="T2592" s="181"/>
      <c r="U2592" s="181"/>
      <c r="AC2592" s="361" t="str">
        <f t="shared" ref="AC2592:AC2655" si="44">CONCATENATE(J2592,K2592,L2592,M2592,N2592,O2592,P2592,Q2592,R2592,S2592,T2592,U2592)</f>
        <v>２３検査結果（非常用の照明装置）別記第三号-上記1から7に記載のない事項-16行目-検査結果</v>
      </c>
      <c r="AL2592" s="392" t="s">
        <v>3844</v>
      </c>
    </row>
    <row r="2593" spans="5:38" x14ac:dyDescent="0.15">
      <c r="E2593" s="1121">
        <f>'4_入力シート【検査結果表】非常用の照明装置'!$BL$102</f>
        <v>0</v>
      </c>
      <c r="J2593" s="699" t="s">
        <v>2164</v>
      </c>
      <c r="K2593" s="699" t="s">
        <v>2165</v>
      </c>
      <c r="L2593" s="852" t="s">
        <v>92</v>
      </c>
      <c r="M2593" s="699" t="s">
        <v>2198</v>
      </c>
      <c r="N2593" s="852" t="s">
        <v>1995</v>
      </c>
      <c r="O2593" s="699" t="s">
        <v>2159</v>
      </c>
      <c r="P2593" s="852" t="s">
        <v>1995</v>
      </c>
      <c r="Q2593" s="699" t="s">
        <v>1996</v>
      </c>
      <c r="R2593" s="699"/>
      <c r="S2593" s="699"/>
      <c r="T2593" s="181"/>
      <c r="U2593" s="181"/>
      <c r="AC2593" s="361" t="str">
        <f t="shared" si="44"/>
        <v>２３検査結果（非常用の照明装置）別記第三号-上記1から7に記載のない事項-16行目-検査者番号</v>
      </c>
      <c r="AL2593" s="392" t="s">
        <v>3279</v>
      </c>
    </row>
    <row r="2594" spans="5:38" x14ac:dyDescent="0.15">
      <c r="E2594" s="1121">
        <f>'4_入力シート【検査結果表】非常用の照明装置'!$BN$102</f>
        <v>0</v>
      </c>
      <c r="J2594" s="699" t="s">
        <v>2164</v>
      </c>
      <c r="K2594" s="699" t="s">
        <v>2165</v>
      </c>
      <c r="L2594" s="852" t="s">
        <v>92</v>
      </c>
      <c r="M2594" s="699" t="s">
        <v>2198</v>
      </c>
      <c r="N2594" s="852" t="s">
        <v>1995</v>
      </c>
      <c r="O2594" s="699" t="s">
        <v>2159</v>
      </c>
      <c r="P2594" s="852" t="s">
        <v>1995</v>
      </c>
      <c r="Q2594" s="699" t="s">
        <v>1997</v>
      </c>
      <c r="R2594" s="699"/>
      <c r="S2594" s="699"/>
      <c r="T2594" s="181"/>
      <c r="U2594" s="181"/>
      <c r="AC2594" s="361" t="str">
        <f t="shared" si="44"/>
        <v>２３検査結果（非常用の照明装置）別記第三号-上記1から7に記載のない事項-16行目-指摘の具体的内容等</v>
      </c>
      <c r="AL2594" s="392" t="s">
        <v>3280</v>
      </c>
    </row>
    <row r="2595" spans="5:38" x14ac:dyDescent="0.15">
      <c r="E2595" s="1121">
        <f>'4_入力シート【検査結果表】非常用の照明装置'!$BX$102</f>
        <v>0</v>
      </c>
      <c r="J2595" s="699" t="s">
        <v>2164</v>
      </c>
      <c r="K2595" s="699" t="s">
        <v>2165</v>
      </c>
      <c r="L2595" s="852" t="s">
        <v>92</v>
      </c>
      <c r="M2595" s="699" t="s">
        <v>2198</v>
      </c>
      <c r="N2595" s="852" t="s">
        <v>1995</v>
      </c>
      <c r="O2595" s="699" t="s">
        <v>2159</v>
      </c>
      <c r="P2595" s="852" t="s">
        <v>1995</v>
      </c>
      <c r="Q2595" s="699" t="s">
        <v>1998</v>
      </c>
      <c r="R2595" s="699"/>
      <c r="S2595" s="699"/>
      <c r="T2595" s="181"/>
      <c r="U2595" s="181"/>
      <c r="AC2595" s="361" t="str">
        <f t="shared" si="44"/>
        <v>２３検査結果（非常用の照明装置）別記第三号-上記1から7に記載のない事項-16行目-改善策の具体的内容等</v>
      </c>
      <c r="AL2595" s="392" t="s">
        <v>3281</v>
      </c>
    </row>
    <row r="2596" spans="5:38" x14ac:dyDescent="0.15">
      <c r="E2596" s="1121">
        <f>'4_入力シート【検査結果表】非常用の照明装置'!$CM$102</f>
        <v>0</v>
      </c>
      <c r="J2596" s="699" t="s">
        <v>2164</v>
      </c>
      <c r="K2596" s="699" t="s">
        <v>2165</v>
      </c>
      <c r="L2596" s="852" t="s">
        <v>92</v>
      </c>
      <c r="M2596" s="699" t="s">
        <v>2198</v>
      </c>
      <c r="N2596" s="852" t="s">
        <v>1995</v>
      </c>
      <c r="O2596" s="699" t="s">
        <v>2159</v>
      </c>
      <c r="P2596" s="852" t="s">
        <v>1995</v>
      </c>
      <c r="Q2596" s="699" t="s">
        <v>1999</v>
      </c>
      <c r="R2596" s="852" t="s">
        <v>1995</v>
      </c>
      <c r="S2596" s="699" t="s">
        <v>2000</v>
      </c>
      <c r="T2596" s="181"/>
      <c r="U2596" s="181"/>
      <c r="AC2596" s="361" t="str">
        <f t="shared" si="44"/>
        <v>２３検査結果（非常用の照明装置）別記第三号-上記1から7に記載のない事項-16行目-改善（予定）年月-年（令和）</v>
      </c>
      <c r="AL2596" s="392" t="s">
        <v>3282</v>
      </c>
    </row>
    <row r="2597" spans="5:38" x14ac:dyDescent="0.15">
      <c r="E2597" s="1121">
        <f>'4_入力シート【検査結果表】非常用の照明装置'!$CP$102</f>
        <v>0</v>
      </c>
      <c r="J2597" s="699" t="s">
        <v>2164</v>
      </c>
      <c r="K2597" s="699" t="s">
        <v>2165</v>
      </c>
      <c r="L2597" s="852" t="s">
        <v>92</v>
      </c>
      <c r="M2597" s="699" t="s">
        <v>2198</v>
      </c>
      <c r="N2597" s="852" t="s">
        <v>1995</v>
      </c>
      <c r="O2597" s="699" t="s">
        <v>2159</v>
      </c>
      <c r="P2597" s="852" t="s">
        <v>1995</v>
      </c>
      <c r="Q2597" s="699" t="s">
        <v>1999</v>
      </c>
      <c r="R2597" s="852" t="s">
        <v>1995</v>
      </c>
      <c r="S2597" s="699" t="s">
        <v>2001</v>
      </c>
      <c r="T2597" s="181"/>
      <c r="U2597" s="181"/>
      <c r="AC2597" s="361" t="str">
        <f t="shared" si="44"/>
        <v>２３検査結果（非常用の照明装置）別記第三号-上記1から7に記載のない事項-16行目-改善（予定）年月-月</v>
      </c>
      <c r="AL2597" s="392" t="s">
        <v>3283</v>
      </c>
    </row>
    <row r="2598" spans="5:38" x14ac:dyDescent="0.15">
      <c r="E2598" s="1121">
        <f>'4_入力シート【検査結果表】非常用の照明装置'!$CS$102</f>
        <v>0</v>
      </c>
      <c r="J2598" s="699" t="s">
        <v>2164</v>
      </c>
      <c r="K2598" s="699" t="s">
        <v>2165</v>
      </c>
      <c r="L2598" s="852" t="s">
        <v>92</v>
      </c>
      <c r="M2598" s="699" t="s">
        <v>2198</v>
      </c>
      <c r="N2598" s="852" t="s">
        <v>1995</v>
      </c>
      <c r="O2598" s="699" t="s">
        <v>2159</v>
      </c>
      <c r="P2598" s="852" t="s">
        <v>1995</v>
      </c>
      <c r="Q2598" s="699" t="s">
        <v>1999</v>
      </c>
      <c r="R2598" s="852" t="s">
        <v>1995</v>
      </c>
      <c r="S2598" s="699" t="s">
        <v>2002</v>
      </c>
      <c r="T2598" s="181"/>
      <c r="U2598" s="181"/>
      <c r="AC2598" s="361" t="str">
        <f t="shared" si="44"/>
        <v>２３検査結果（非常用の照明装置）別記第三号-上記1から7に記載のない事項-16行目-改善（予定）年月-状況</v>
      </c>
      <c r="AL2598" s="392" t="s">
        <v>3284</v>
      </c>
    </row>
    <row r="2599" spans="5:38" x14ac:dyDescent="0.15">
      <c r="E2599" s="1121">
        <f>'4_入力シート【検査結果表】非常用の照明装置'!$M$103</f>
        <v>0</v>
      </c>
      <c r="J2599" s="699" t="s">
        <v>2164</v>
      </c>
      <c r="K2599" s="699" t="s">
        <v>2165</v>
      </c>
      <c r="L2599" s="852" t="s">
        <v>92</v>
      </c>
      <c r="M2599" s="699" t="s">
        <v>2198</v>
      </c>
      <c r="N2599" s="852" t="s">
        <v>1995</v>
      </c>
      <c r="O2599" s="699" t="s">
        <v>2160</v>
      </c>
      <c r="P2599" s="852" t="s">
        <v>1995</v>
      </c>
      <c r="Q2599" s="699" t="s">
        <v>2056</v>
      </c>
      <c r="R2599" s="699"/>
      <c r="S2599" s="699"/>
      <c r="T2599" s="181"/>
      <c r="U2599" s="181"/>
      <c r="AC2599" s="361" t="str">
        <f t="shared" si="44"/>
        <v>２３検査結果（非常用の照明装置）別記第三号-上記1から7に記載のない事項-17行目-番号</v>
      </c>
      <c r="AL2599" s="392" t="s">
        <v>3285</v>
      </c>
    </row>
    <row r="2600" spans="5:38" x14ac:dyDescent="0.15">
      <c r="E2600" s="1121">
        <f>'4_入力シート【検査結果表】非常用の照明装置'!$P$103</f>
        <v>0</v>
      </c>
      <c r="J2600" s="699" t="s">
        <v>2164</v>
      </c>
      <c r="K2600" s="699" t="s">
        <v>2165</v>
      </c>
      <c r="L2600" s="852" t="s">
        <v>92</v>
      </c>
      <c r="M2600" s="699" t="s">
        <v>2198</v>
      </c>
      <c r="N2600" s="852" t="s">
        <v>1995</v>
      </c>
      <c r="O2600" s="699" t="s">
        <v>2160</v>
      </c>
      <c r="P2600" s="852" t="s">
        <v>1995</v>
      </c>
      <c r="Q2600" s="699" t="s">
        <v>2057</v>
      </c>
      <c r="R2600" s="699"/>
      <c r="S2600" s="699"/>
      <c r="T2600" s="181"/>
      <c r="U2600" s="181"/>
      <c r="AC2600" s="361" t="str">
        <f t="shared" si="44"/>
        <v>２３検査結果（非常用の照明装置）別記第三号-上記1から7に記載のない事項-17行目-検査項目</v>
      </c>
      <c r="AL2600" s="392" t="s">
        <v>3286</v>
      </c>
    </row>
    <row r="2601" spans="5:38" x14ac:dyDescent="0.15">
      <c r="E2601" s="1121">
        <f>'4_入力シート【検査結果表】非常用の照明装置'!$AA$103</f>
        <v>0</v>
      </c>
      <c r="J2601" s="699" t="s">
        <v>2164</v>
      </c>
      <c r="K2601" s="699" t="s">
        <v>2165</v>
      </c>
      <c r="L2601" s="852" t="s">
        <v>92</v>
      </c>
      <c r="M2601" s="699" t="s">
        <v>2198</v>
      </c>
      <c r="N2601" s="852" t="s">
        <v>1995</v>
      </c>
      <c r="O2601" s="699" t="s">
        <v>2160</v>
      </c>
      <c r="P2601" s="852" t="s">
        <v>1995</v>
      </c>
      <c r="Q2601" s="699" t="s">
        <v>2058</v>
      </c>
      <c r="R2601" s="699"/>
      <c r="S2601" s="699"/>
      <c r="T2601" s="181"/>
      <c r="U2601" s="181"/>
      <c r="AC2601" s="361" t="str">
        <f t="shared" si="44"/>
        <v>２３検査結果（非常用の照明装置）別記第三号-上記1から7に記載のない事項-17行目-検査事項</v>
      </c>
      <c r="AL2601" s="392" t="s">
        <v>3287</v>
      </c>
    </row>
    <row r="2602" spans="5:38" x14ac:dyDescent="0.15">
      <c r="E2602" s="1121">
        <f>'4_入力シート【検査結果表】非常用の照明装置'!$AZ$103</f>
        <v>0</v>
      </c>
      <c r="J2602" s="699" t="s">
        <v>2164</v>
      </c>
      <c r="K2602" s="699" t="s">
        <v>2165</v>
      </c>
      <c r="L2602" s="852" t="s">
        <v>92</v>
      </c>
      <c r="M2602" s="699" t="s">
        <v>2198</v>
      </c>
      <c r="N2602" s="852" t="s">
        <v>1995</v>
      </c>
      <c r="O2602" s="699" t="s">
        <v>2160</v>
      </c>
      <c r="P2602" s="852" t="s">
        <v>1995</v>
      </c>
      <c r="Q2602" s="699" t="s">
        <v>3514</v>
      </c>
      <c r="R2602" s="699"/>
      <c r="S2602" s="699"/>
      <c r="T2602" s="181"/>
      <c r="U2602" s="181"/>
      <c r="AC2602" s="361" t="str">
        <f t="shared" si="44"/>
        <v>２３検査結果（非常用の照明装置）別記第三号-上記1から7に記載のない事項-17行目-検査結果</v>
      </c>
      <c r="AL2602" s="392" t="s">
        <v>3845</v>
      </c>
    </row>
    <row r="2603" spans="5:38" x14ac:dyDescent="0.15">
      <c r="E2603" s="1121">
        <f>'4_入力シート【検査結果表】非常用の照明装置'!$BL$103</f>
        <v>0</v>
      </c>
      <c r="J2603" s="699" t="s">
        <v>2164</v>
      </c>
      <c r="K2603" s="699" t="s">
        <v>2165</v>
      </c>
      <c r="L2603" s="852" t="s">
        <v>92</v>
      </c>
      <c r="M2603" s="699" t="s">
        <v>2198</v>
      </c>
      <c r="N2603" s="852" t="s">
        <v>1995</v>
      </c>
      <c r="O2603" s="699" t="s">
        <v>2160</v>
      </c>
      <c r="P2603" s="852" t="s">
        <v>1995</v>
      </c>
      <c r="Q2603" s="699" t="s">
        <v>1996</v>
      </c>
      <c r="R2603" s="699"/>
      <c r="S2603" s="699"/>
      <c r="T2603" s="181"/>
      <c r="U2603" s="181"/>
      <c r="AC2603" s="361" t="str">
        <f t="shared" si="44"/>
        <v>２３検査結果（非常用の照明装置）別記第三号-上記1から7に記載のない事項-17行目-検査者番号</v>
      </c>
      <c r="AL2603" s="392" t="s">
        <v>3288</v>
      </c>
    </row>
    <row r="2604" spans="5:38" x14ac:dyDescent="0.15">
      <c r="E2604" s="1121">
        <f>'4_入力シート【検査結果表】非常用の照明装置'!$BN$103</f>
        <v>0</v>
      </c>
      <c r="J2604" s="699" t="s">
        <v>2164</v>
      </c>
      <c r="K2604" s="699" t="s">
        <v>2165</v>
      </c>
      <c r="L2604" s="852" t="s">
        <v>92</v>
      </c>
      <c r="M2604" s="699" t="s">
        <v>2198</v>
      </c>
      <c r="N2604" s="852" t="s">
        <v>1995</v>
      </c>
      <c r="O2604" s="699" t="s">
        <v>2160</v>
      </c>
      <c r="P2604" s="852" t="s">
        <v>1995</v>
      </c>
      <c r="Q2604" s="699" t="s">
        <v>1997</v>
      </c>
      <c r="R2604" s="699"/>
      <c r="S2604" s="699"/>
      <c r="T2604" s="181"/>
      <c r="U2604" s="181"/>
      <c r="AC2604" s="361" t="str">
        <f t="shared" si="44"/>
        <v>２３検査結果（非常用の照明装置）別記第三号-上記1から7に記載のない事項-17行目-指摘の具体的内容等</v>
      </c>
      <c r="AL2604" s="392" t="s">
        <v>3289</v>
      </c>
    </row>
    <row r="2605" spans="5:38" x14ac:dyDescent="0.15">
      <c r="E2605" s="1121">
        <f>'4_入力シート【検査結果表】非常用の照明装置'!$BX$103</f>
        <v>0</v>
      </c>
      <c r="J2605" s="699" t="s">
        <v>2164</v>
      </c>
      <c r="K2605" s="699" t="s">
        <v>2165</v>
      </c>
      <c r="L2605" s="852" t="s">
        <v>92</v>
      </c>
      <c r="M2605" s="699" t="s">
        <v>2198</v>
      </c>
      <c r="N2605" s="852" t="s">
        <v>1995</v>
      </c>
      <c r="O2605" s="699" t="s">
        <v>2160</v>
      </c>
      <c r="P2605" s="852" t="s">
        <v>1995</v>
      </c>
      <c r="Q2605" s="699" t="s">
        <v>1998</v>
      </c>
      <c r="R2605" s="699"/>
      <c r="S2605" s="699"/>
      <c r="T2605" s="181"/>
      <c r="U2605" s="181"/>
      <c r="AC2605" s="361" t="str">
        <f t="shared" si="44"/>
        <v>２３検査結果（非常用の照明装置）別記第三号-上記1から7に記載のない事項-17行目-改善策の具体的内容等</v>
      </c>
      <c r="AL2605" s="392" t="s">
        <v>3290</v>
      </c>
    </row>
    <row r="2606" spans="5:38" x14ac:dyDescent="0.15">
      <c r="E2606" s="1121">
        <f>'4_入力シート【検査結果表】非常用の照明装置'!$CM$103</f>
        <v>0</v>
      </c>
      <c r="J2606" s="699" t="s">
        <v>2164</v>
      </c>
      <c r="K2606" s="699" t="s">
        <v>2165</v>
      </c>
      <c r="L2606" s="852" t="s">
        <v>92</v>
      </c>
      <c r="M2606" s="699" t="s">
        <v>2198</v>
      </c>
      <c r="N2606" s="852" t="s">
        <v>1995</v>
      </c>
      <c r="O2606" s="699" t="s">
        <v>2160</v>
      </c>
      <c r="P2606" s="852" t="s">
        <v>1995</v>
      </c>
      <c r="Q2606" s="699" t="s">
        <v>1999</v>
      </c>
      <c r="R2606" s="852" t="s">
        <v>1995</v>
      </c>
      <c r="S2606" s="699" t="s">
        <v>2000</v>
      </c>
      <c r="T2606" s="181"/>
      <c r="U2606" s="181"/>
      <c r="AC2606" s="361" t="str">
        <f t="shared" si="44"/>
        <v>２３検査結果（非常用の照明装置）別記第三号-上記1から7に記載のない事項-17行目-改善（予定）年月-年（令和）</v>
      </c>
      <c r="AL2606" s="392" t="s">
        <v>3291</v>
      </c>
    </row>
    <row r="2607" spans="5:38" x14ac:dyDescent="0.15">
      <c r="E2607" s="1121">
        <f>'4_入力シート【検査結果表】非常用の照明装置'!$CP$103</f>
        <v>0</v>
      </c>
      <c r="J2607" s="699" t="s">
        <v>2164</v>
      </c>
      <c r="K2607" s="699" t="s">
        <v>2165</v>
      </c>
      <c r="L2607" s="852" t="s">
        <v>92</v>
      </c>
      <c r="M2607" s="699" t="s">
        <v>2198</v>
      </c>
      <c r="N2607" s="852" t="s">
        <v>1995</v>
      </c>
      <c r="O2607" s="699" t="s">
        <v>2160</v>
      </c>
      <c r="P2607" s="852" t="s">
        <v>1995</v>
      </c>
      <c r="Q2607" s="699" t="s">
        <v>1999</v>
      </c>
      <c r="R2607" s="852" t="s">
        <v>1995</v>
      </c>
      <c r="S2607" s="699" t="s">
        <v>2001</v>
      </c>
      <c r="T2607" s="181"/>
      <c r="U2607" s="181"/>
      <c r="AC2607" s="361" t="str">
        <f t="shared" si="44"/>
        <v>２３検査結果（非常用の照明装置）別記第三号-上記1から7に記載のない事項-17行目-改善（予定）年月-月</v>
      </c>
      <c r="AL2607" s="392" t="s">
        <v>3292</v>
      </c>
    </row>
    <row r="2608" spans="5:38" x14ac:dyDescent="0.15">
      <c r="E2608" s="1121">
        <f>'4_入力シート【検査結果表】非常用の照明装置'!$CS$103</f>
        <v>0</v>
      </c>
      <c r="J2608" s="699" t="s">
        <v>2164</v>
      </c>
      <c r="K2608" s="699" t="s">
        <v>2165</v>
      </c>
      <c r="L2608" s="852" t="s">
        <v>92</v>
      </c>
      <c r="M2608" s="699" t="s">
        <v>2198</v>
      </c>
      <c r="N2608" s="852" t="s">
        <v>1995</v>
      </c>
      <c r="O2608" s="699" t="s">
        <v>2160</v>
      </c>
      <c r="P2608" s="852" t="s">
        <v>1995</v>
      </c>
      <c r="Q2608" s="699" t="s">
        <v>1999</v>
      </c>
      <c r="R2608" s="852" t="s">
        <v>1995</v>
      </c>
      <c r="S2608" s="699" t="s">
        <v>2002</v>
      </c>
      <c r="T2608" s="181"/>
      <c r="U2608" s="181"/>
      <c r="AC2608" s="361" t="str">
        <f t="shared" si="44"/>
        <v>２３検査結果（非常用の照明装置）別記第三号-上記1から7に記載のない事項-17行目-改善（予定）年月-状況</v>
      </c>
      <c r="AL2608" s="392" t="s">
        <v>3293</v>
      </c>
    </row>
    <row r="2609" spans="5:38" x14ac:dyDescent="0.15">
      <c r="E2609" s="1121">
        <f>'4_入力シート【検査結果表】非常用の照明装置'!$M$104</f>
        <v>0</v>
      </c>
      <c r="J2609" s="699" t="s">
        <v>2164</v>
      </c>
      <c r="K2609" s="699" t="s">
        <v>2165</v>
      </c>
      <c r="L2609" s="852" t="s">
        <v>92</v>
      </c>
      <c r="M2609" s="699" t="s">
        <v>2198</v>
      </c>
      <c r="N2609" s="852" t="s">
        <v>1995</v>
      </c>
      <c r="O2609" s="699" t="s">
        <v>2161</v>
      </c>
      <c r="P2609" s="852" t="s">
        <v>1995</v>
      </c>
      <c r="Q2609" s="699" t="s">
        <v>2056</v>
      </c>
      <c r="R2609" s="699"/>
      <c r="S2609" s="699"/>
      <c r="T2609" s="181"/>
      <c r="U2609" s="181"/>
      <c r="AC2609" s="361" t="str">
        <f t="shared" si="44"/>
        <v>２３検査結果（非常用の照明装置）別記第三号-上記1から7に記載のない事項-18行目-番号</v>
      </c>
      <c r="AL2609" s="392" t="s">
        <v>3294</v>
      </c>
    </row>
    <row r="2610" spans="5:38" x14ac:dyDescent="0.15">
      <c r="E2610" s="1121">
        <f>'4_入力シート【検査結果表】非常用の照明装置'!$P$104</f>
        <v>0</v>
      </c>
      <c r="J2610" s="699" t="s">
        <v>2164</v>
      </c>
      <c r="K2610" s="699" t="s">
        <v>2165</v>
      </c>
      <c r="L2610" s="852" t="s">
        <v>92</v>
      </c>
      <c r="M2610" s="699" t="s">
        <v>2198</v>
      </c>
      <c r="N2610" s="852" t="s">
        <v>1995</v>
      </c>
      <c r="O2610" s="699" t="s">
        <v>2161</v>
      </c>
      <c r="P2610" s="852" t="s">
        <v>1995</v>
      </c>
      <c r="Q2610" s="699" t="s">
        <v>2057</v>
      </c>
      <c r="R2610" s="699"/>
      <c r="S2610" s="699"/>
      <c r="T2610" s="181"/>
      <c r="U2610" s="181"/>
      <c r="AC2610" s="361" t="str">
        <f t="shared" si="44"/>
        <v>２３検査結果（非常用の照明装置）別記第三号-上記1から7に記載のない事項-18行目-検査項目</v>
      </c>
      <c r="AL2610" s="392" t="s">
        <v>3295</v>
      </c>
    </row>
    <row r="2611" spans="5:38" x14ac:dyDescent="0.15">
      <c r="E2611" s="1121">
        <f>'4_入力シート【検査結果表】非常用の照明装置'!$AA$104</f>
        <v>0</v>
      </c>
      <c r="J2611" s="699" t="s">
        <v>2164</v>
      </c>
      <c r="K2611" s="699" t="s">
        <v>2165</v>
      </c>
      <c r="L2611" s="852" t="s">
        <v>92</v>
      </c>
      <c r="M2611" s="699" t="s">
        <v>2198</v>
      </c>
      <c r="N2611" s="852" t="s">
        <v>1995</v>
      </c>
      <c r="O2611" s="699" t="s">
        <v>2161</v>
      </c>
      <c r="P2611" s="852" t="s">
        <v>1995</v>
      </c>
      <c r="Q2611" s="699" t="s">
        <v>2058</v>
      </c>
      <c r="R2611" s="699"/>
      <c r="S2611" s="699"/>
      <c r="T2611" s="181"/>
      <c r="U2611" s="181"/>
      <c r="AC2611" s="361" t="str">
        <f t="shared" si="44"/>
        <v>２３検査結果（非常用の照明装置）別記第三号-上記1から7に記載のない事項-18行目-検査事項</v>
      </c>
      <c r="AL2611" s="392" t="s">
        <v>3296</v>
      </c>
    </row>
    <row r="2612" spans="5:38" x14ac:dyDescent="0.15">
      <c r="E2612" s="1121">
        <f>'4_入力シート【検査結果表】非常用の照明装置'!$AZ$104</f>
        <v>0</v>
      </c>
      <c r="J2612" s="699" t="s">
        <v>2164</v>
      </c>
      <c r="K2612" s="699" t="s">
        <v>2165</v>
      </c>
      <c r="L2612" s="852" t="s">
        <v>92</v>
      </c>
      <c r="M2612" s="699" t="s">
        <v>2198</v>
      </c>
      <c r="N2612" s="852" t="s">
        <v>1995</v>
      </c>
      <c r="O2612" s="699" t="s">
        <v>2161</v>
      </c>
      <c r="P2612" s="852" t="s">
        <v>1995</v>
      </c>
      <c r="Q2612" s="699" t="s">
        <v>3514</v>
      </c>
      <c r="R2612" s="699"/>
      <c r="S2612" s="699"/>
      <c r="T2612" s="181"/>
      <c r="U2612" s="181"/>
      <c r="AC2612" s="361" t="str">
        <f t="shared" si="44"/>
        <v>２３検査結果（非常用の照明装置）別記第三号-上記1から7に記載のない事項-18行目-検査結果</v>
      </c>
      <c r="AL2612" s="392" t="s">
        <v>3846</v>
      </c>
    </row>
    <row r="2613" spans="5:38" x14ac:dyDescent="0.15">
      <c r="E2613" s="1121">
        <f>'4_入力シート【検査結果表】非常用の照明装置'!$BL$104</f>
        <v>0</v>
      </c>
      <c r="J2613" s="699" t="s">
        <v>2164</v>
      </c>
      <c r="K2613" s="699" t="s">
        <v>2165</v>
      </c>
      <c r="L2613" s="852" t="s">
        <v>92</v>
      </c>
      <c r="M2613" s="699" t="s">
        <v>2198</v>
      </c>
      <c r="N2613" s="852" t="s">
        <v>1995</v>
      </c>
      <c r="O2613" s="699" t="s">
        <v>2161</v>
      </c>
      <c r="P2613" s="852" t="s">
        <v>1995</v>
      </c>
      <c r="Q2613" s="699" t="s">
        <v>1996</v>
      </c>
      <c r="R2613" s="699"/>
      <c r="S2613" s="699"/>
      <c r="T2613" s="181"/>
      <c r="U2613" s="181"/>
      <c r="AC2613" s="361" t="str">
        <f t="shared" si="44"/>
        <v>２３検査結果（非常用の照明装置）別記第三号-上記1から7に記載のない事項-18行目-検査者番号</v>
      </c>
      <c r="AL2613" s="392" t="s">
        <v>3297</v>
      </c>
    </row>
    <row r="2614" spans="5:38" x14ac:dyDescent="0.15">
      <c r="E2614" s="1121">
        <f>'4_入力シート【検査結果表】非常用の照明装置'!$BN$104</f>
        <v>0</v>
      </c>
      <c r="J2614" s="699" t="s">
        <v>2164</v>
      </c>
      <c r="K2614" s="699" t="s">
        <v>2165</v>
      </c>
      <c r="L2614" s="852" t="s">
        <v>92</v>
      </c>
      <c r="M2614" s="699" t="s">
        <v>2198</v>
      </c>
      <c r="N2614" s="852" t="s">
        <v>1995</v>
      </c>
      <c r="O2614" s="699" t="s">
        <v>2161</v>
      </c>
      <c r="P2614" s="852" t="s">
        <v>1995</v>
      </c>
      <c r="Q2614" s="699" t="s">
        <v>1997</v>
      </c>
      <c r="R2614" s="699"/>
      <c r="S2614" s="699"/>
      <c r="T2614" s="181"/>
      <c r="U2614" s="181"/>
      <c r="AC2614" s="361" t="str">
        <f t="shared" si="44"/>
        <v>２３検査結果（非常用の照明装置）別記第三号-上記1から7に記載のない事項-18行目-指摘の具体的内容等</v>
      </c>
      <c r="AL2614" s="392" t="s">
        <v>3298</v>
      </c>
    </row>
    <row r="2615" spans="5:38" x14ac:dyDescent="0.15">
      <c r="E2615" s="1121">
        <f>'4_入力シート【検査結果表】非常用の照明装置'!$BX$104</f>
        <v>0</v>
      </c>
      <c r="J2615" s="699" t="s">
        <v>2164</v>
      </c>
      <c r="K2615" s="699" t="s">
        <v>2165</v>
      </c>
      <c r="L2615" s="852" t="s">
        <v>92</v>
      </c>
      <c r="M2615" s="699" t="s">
        <v>2198</v>
      </c>
      <c r="N2615" s="852" t="s">
        <v>1995</v>
      </c>
      <c r="O2615" s="699" t="s">
        <v>2161</v>
      </c>
      <c r="P2615" s="852" t="s">
        <v>1995</v>
      </c>
      <c r="Q2615" s="699" t="s">
        <v>1998</v>
      </c>
      <c r="R2615" s="699"/>
      <c r="S2615" s="699"/>
      <c r="T2615" s="181"/>
      <c r="U2615" s="181"/>
      <c r="AC2615" s="361" t="str">
        <f t="shared" si="44"/>
        <v>２３検査結果（非常用の照明装置）別記第三号-上記1から7に記載のない事項-18行目-改善策の具体的内容等</v>
      </c>
      <c r="AL2615" s="392" t="s">
        <v>3299</v>
      </c>
    </row>
    <row r="2616" spans="5:38" x14ac:dyDescent="0.15">
      <c r="E2616" s="1121">
        <f>'4_入力シート【検査結果表】非常用の照明装置'!$CM$104</f>
        <v>0</v>
      </c>
      <c r="J2616" s="699" t="s">
        <v>2164</v>
      </c>
      <c r="K2616" s="699" t="s">
        <v>2165</v>
      </c>
      <c r="L2616" s="852" t="s">
        <v>92</v>
      </c>
      <c r="M2616" s="699" t="s">
        <v>2198</v>
      </c>
      <c r="N2616" s="852" t="s">
        <v>1995</v>
      </c>
      <c r="O2616" s="699" t="s">
        <v>2161</v>
      </c>
      <c r="P2616" s="852" t="s">
        <v>1995</v>
      </c>
      <c r="Q2616" s="699" t="s">
        <v>1999</v>
      </c>
      <c r="R2616" s="852" t="s">
        <v>1995</v>
      </c>
      <c r="S2616" s="699" t="s">
        <v>2000</v>
      </c>
      <c r="T2616" s="181"/>
      <c r="U2616" s="181"/>
      <c r="AC2616" s="361" t="str">
        <f t="shared" si="44"/>
        <v>２３検査結果（非常用の照明装置）別記第三号-上記1から7に記載のない事項-18行目-改善（予定）年月-年（令和）</v>
      </c>
      <c r="AL2616" s="392" t="s">
        <v>3300</v>
      </c>
    </row>
    <row r="2617" spans="5:38" x14ac:dyDescent="0.15">
      <c r="E2617" s="1121">
        <f>'4_入力シート【検査結果表】非常用の照明装置'!$CP$104</f>
        <v>0</v>
      </c>
      <c r="J2617" s="699" t="s">
        <v>2164</v>
      </c>
      <c r="K2617" s="699" t="s">
        <v>2165</v>
      </c>
      <c r="L2617" s="852" t="s">
        <v>92</v>
      </c>
      <c r="M2617" s="699" t="s">
        <v>2198</v>
      </c>
      <c r="N2617" s="852" t="s">
        <v>1995</v>
      </c>
      <c r="O2617" s="699" t="s">
        <v>2161</v>
      </c>
      <c r="P2617" s="852" t="s">
        <v>1995</v>
      </c>
      <c r="Q2617" s="699" t="s">
        <v>1999</v>
      </c>
      <c r="R2617" s="852" t="s">
        <v>1995</v>
      </c>
      <c r="S2617" s="699" t="s">
        <v>2001</v>
      </c>
      <c r="T2617" s="181"/>
      <c r="U2617" s="181"/>
      <c r="AC2617" s="361" t="str">
        <f t="shared" si="44"/>
        <v>２３検査結果（非常用の照明装置）別記第三号-上記1から7に記載のない事項-18行目-改善（予定）年月-月</v>
      </c>
      <c r="AL2617" s="392" t="s">
        <v>3301</v>
      </c>
    </row>
    <row r="2618" spans="5:38" x14ac:dyDescent="0.15">
      <c r="E2618" s="1121">
        <f>'4_入力シート【検査結果表】非常用の照明装置'!$CS$104</f>
        <v>0</v>
      </c>
      <c r="J2618" s="699" t="s">
        <v>2164</v>
      </c>
      <c r="K2618" s="699" t="s">
        <v>2165</v>
      </c>
      <c r="L2618" s="852" t="s">
        <v>92</v>
      </c>
      <c r="M2618" s="699" t="s">
        <v>2198</v>
      </c>
      <c r="N2618" s="852" t="s">
        <v>1995</v>
      </c>
      <c r="O2618" s="699" t="s">
        <v>2161</v>
      </c>
      <c r="P2618" s="852" t="s">
        <v>1995</v>
      </c>
      <c r="Q2618" s="699" t="s">
        <v>1999</v>
      </c>
      <c r="R2618" s="852" t="s">
        <v>1995</v>
      </c>
      <c r="S2618" s="699" t="s">
        <v>2002</v>
      </c>
      <c r="T2618" s="181"/>
      <c r="U2618" s="181"/>
      <c r="AC2618" s="361" t="str">
        <f t="shared" si="44"/>
        <v>２３検査結果（非常用の照明装置）別記第三号-上記1から7に記載のない事項-18行目-改善（予定）年月-状況</v>
      </c>
      <c r="AL2618" s="392" t="s">
        <v>3302</v>
      </c>
    </row>
    <row r="2619" spans="5:38" x14ac:dyDescent="0.15">
      <c r="E2619" s="1121">
        <f>'4_入力シート【検査結果表】非常用の照明装置'!$M$105</f>
        <v>0</v>
      </c>
      <c r="J2619" s="699" t="s">
        <v>2164</v>
      </c>
      <c r="K2619" s="699" t="s">
        <v>2165</v>
      </c>
      <c r="L2619" s="852" t="s">
        <v>92</v>
      </c>
      <c r="M2619" s="699" t="s">
        <v>2198</v>
      </c>
      <c r="N2619" s="852" t="s">
        <v>1995</v>
      </c>
      <c r="O2619" s="699" t="s">
        <v>2162</v>
      </c>
      <c r="P2619" s="852" t="s">
        <v>1995</v>
      </c>
      <c r="Q2619" s="699" t="s">
        <v>2056</v>
      </c>
      <c r="R2619" s="699"/>
      <c r="S2619" s="699"/>
      <c r="T2619" s="181"/>
      <c r="U2619" s="181"/>
      <c r="AC2619" s="361" t="str">
        <f t="shared" si="44"/>
        <v>２３検査結果（非常用の照明装置）別記第三号-上記1から7に記載のない事項-19行目-番号</v>
      </c>
      <c r="AL2619" s="392" t="s">
        <v>3303</v>
      </c>
    </row>
    <row r="2620" spans="5:38" x14ac:dyDescent="0.15">
      <c r="E2620" s="1121">
        <f>'4_入力シート【検査結果表】非常用の照明装置'!$P$105</f>
        <v>0</v>
      </c>
      <c r="J2620" s="699" t="s">
        <v>2164</v>
      </c>
      <c r="K2620" s="699" t="s">
        <v>2165</v>
      </c>
      <c r="L2620" s="852" t="s">
        <v>92</v>
      </c>
      <c r="M2620" s="699" t="s">
        <v>2198</v>
      </c>
      <c r="N2620" s="852" t="s">
        <v>1995</v>
      </c>
      <c r="O2620" s="699" t="s">
        <v>2162</v>
      </c>
      <c r="P2620" s="852" t="s">
        <v>1995</v>
      </c>
      <c r="Q2620" s="699" t="s">
        <v>2057</v>
      </c>
      <c r="R2620" s="699"/>
      <c r="S2620" s="699"/>
      <c r="T2620" s="181"/>
      <c r="U2620" s="181"/>
      <c r="AC2620" s="361" t="str">
        <f t="shared" si="44"/>
        <v>２３検査結果（非常用の照明装置）別記第三号-上記1から7に記載のない事項-19行目-検査項目</v>
      </c>
      <c r="AL2620" s="392" t="s">
        <v>3304</v>
      </c>
    </row>
    <row r="2621" spans="5:38" x14ac:dyDescent="0.15">
      <c r="E2621" s="1121">
        <f>'4_入力シート【検査結果表】非常用の照明装置'!$AA$105</f>
        <v>0</v>
      </c>
      <c r="J2621" s="699" t="s">
        <v>2164</v>
      </c>
      <c r="K2621" s="699" t="s">
        <v>2165</v>
      </c>
      <c r="L2621" s="852" t="s">
        <v>92</v>
      </c>
      <c r="M2621" s="699" t="s">
        <v>2198</v>
      </c>
      <c r="N2621" s="852" t="s">
        <v>1995</v>
      </c>
      <c r="O2621" s="699" t="s">
        <v>2162</v>
      </c>
      <c r="P2621" s="852" t="s">
        <v>1995</v>
      </c>
      <c r="Q2621" s="699" t="s">
        <v>2058</v>
      </c>
      <c r="R2621" s="699"/>
      <c r="S2621" s="699"/>
      <c r="T2621" s="181"/>
      <c r="U2621" s="181"/>
      <c r="AC2621" s="361" t="str">
        <f t="shared" si="44"/>
        <v>２３検査結果（非常用の照明装置）別記第三号-上記1から7に記載のない事項-19行目-検査事項</v>
      </c>
      <c r="AL2621" s="392" t="s">
        <v>3305</v>
      </c>
    </row>
    <row r="2622" spans="5:38" x14ac:dyDescent="0.15">
      <c r="E2622" s="1121">
        <f>'4_入力シート【検査結果表】非常用の照明装置'!$AZ$105</f>
        <v>0</v>
      </c>
      <c r="J2622" s="699" t="s">
        <v>2164</v>
      </c>
      <c r="K2622" s="699" t="s">
        <v>2165</v>
      </c>
      <c r="L2622" s="852" t="s">
        <v>92</v>
      </c>
      <c r="M2622" s="699" t="s">
        <v>2198</v>
      </c>
      <c r="N2622" s="852" t="s">
        <v>1995</v>
      </c>
      <c r="O2622" s="699" t="s">
        <v>2162</v>
      </c>
      <c r="P2622" s="852" t="s">
        <v>1995</v>
      </c>
      <c r="Q2622" s="699" t="s">
        <v>3514</v>
      </c>
      <c r="R2622" s="699"/>
      <c r="S2622" s="699"/>
      <c r="T2622" s="181"/>
      <c r="U2622" s="181"/>
      <c r="AC2622" s="361" t="str">
        <f t="shared" si="44"/>
        <v>２３検査結果（非常用の照明装置）別記第三号-上記1から7に記載のない事項-19行目-検査結果</v>
      </c>
      <c r="AL2622" s="392" t="s">
        <v>3847</v>
      </c>
    </row>
    <row r="2623" spans="5:38" x14ac:dyDescent="0.15">
      <c r="E2623" s="1121">
        <f>'4_入力シート【検査結果表】非常用の照明装置'!$BL$105</f>
        <v>0</v>
      </c>
      <c r="J2623" s="699" t="s">
        <v>2164</v>
      </c>
      <c r="K2623" s="699" t="s">
        <v>2165</v>
      </c>
      <c r="L2623" s="852" t="s">
        <v>92</v>
      </c>
      <c r="M2623" s="699" t="s">
        <v>2198</v>
      </c>
      <c r="N2623" s="852" t="s">
        <v>1995</v>
      </c>
      <c r="O2623" s="699" t="s">
        <v>2162</v>
      </c>
      <c r="P2623" s="852" t="s">
        <v>1995</v>
      </c>
      <c r="Q2623" s="699" t="s">
        <v>1996</v>
      </c>
      <c r="R2623" s="699"/>
      <c r="S2623" s="699"/>
      <c r="T2623" s="181"/>
      <c r="U2623" s="181"/>
      <c r="AC2623" s="361" t="str">
        <f t="shared" si="44"/>
        <v>２３検査結果（非常用の照明装置）別記第三号-上記1から7に記載のない事項-19行目-検査者番号</v>
      </c>
      <c r="AL2623" s="392" t="s">
        <v>3306</v>
      </c>
    </row>
    <row r="2624" spans="5:38" x14ac:dyDescent="0.15">
      <c r="E2624" s="1121">
        <f>'4_入力シート【検査結果表】非常用の照明装置'!$BN$105</f>
        <v>0</v>
      </c>
      <c r="J2624" s="699" t="s">
        <v>2164</v>
      </c>
      <c r="K2624" s="699" t="s">
        <v>2165</v>
      </c>
      <c r="L2624" s="852" t="s">
        <v>92</v>
      </c>
      <c r="M2624" s="699" t="s">
        <v>2198</v>
      </c>
      <c r="N2624" s="852" t="s">
        <v>1995</v>
      </c>
      <c r="O2624" s="699" t="s">
        <v>2162</v>
      </c>
      <c r="P2624" s="852" t="s">
        <v>1995</v>
      </c>
      <c r="Q2624" s="699" t="s">
        <v>1997</v>
      </c>
      <c r="R2624" s="699"/>
      <c r="S2624" s="699"/>
      <c r="T2624" s="181"/>
      <c r="U2624" s="181"/>
      <c r="AC2624" s="361" t="str">
        <f t="shared" si="44"/>
        <v>２３検査結果（非常用の照明装置）別記第三号-上記1から7に記載のない事項-19行目-指摘の具体的内容等</v>
      </c>
      <c r="AL2624" s="392" t="s">
        <v>3307</v>
      </c>
    </row>
    <row r="2625" spans="5:38" x14ac:dyDescent="0.15">
      <c r="E2625" s="1121">
        <f>'4_入力シート【検査結果表】非常用の照明装置'!$BX$105</f>
        <v>0</v>
      </c>
      <c r="J2625" s="699" t="s">
        <v>2164</v>
      </c>
      <c r="K2625" s="699" t="s">
        <v>2165</v>
      </c>
      <c r="L2625" s="852" t="s">
        <v>92</v>
      </c>
      <c r="M2625" s="699" t="s">
        <v>2198</v>
      </c>
      <c r="N2625" s="852" t="s">
        <v>1995</v>
      </c>
      <c r="O2625" s="699" t="s">
        <v>2162</v>
      </c>
      <c r="P2625" s="852" t="s">
        <v>1995</v>
      </c>
      <c r="Q2625" s="699" t="s">
        <v>1998</v>
      </c>
      <c r="R2625" s="699"/>
      <c r="S2625" s="699"/>
      <c r="T2625" s="181"/>
      <c r="U2625" s="181"/>
      <c r="AC2625" s="361" t="str">
        <f t="shared" si="44"/>
        <v>２３検査結果（非常用の照明装置）別記第三号-上記1から7に記載のない事項-19行目-改善策の具体的内容等</v>
      </c>
      <c r="AL2625" s="392" t="s">
        <v>3308</v>
      </c>
    </row>
    <row r="2626" spans="5:38" x14ac:dyDescent="0.15">
      <c r="E2626" s="1121">
        <f>'4_入力シート【検査結果表】非常用の照明装置'!$CM$105</f>
        <v>0</v>
      </c>
      <c r="J2626" s="699" t="s">
        <v>2164</v>
      </c>
      <c r="K2626" s="699" t="s">
        <v>2165</v>
      </c>
      <c r="L2626" s="852" t="s">
        <v>92</v>
      </c>
      <c r="M2626" s="699" t="s">
        <v>2198</v>
      </c>
      <c r="N2626" s="852" t="s">
        <v>1995</v>
      </c>
      <c r="O2626" s="699" t="s">
        <v>2162</v>
      </c>
      <c r="P2626" s="852" t="s">
        <v>1995</v>
      </c>
      <c r="Q2626" s="699" t="s">
        <v>1999</v>
      </c>
      <c r="R2626" s="852" t="s">
        <v>1995</v>
      </c>
      <c r="S2626" s="699" t="s">
        <v>2000</v>
      </c>
      <c r="T2626" s="181"/>
      <c r="U2626" s="181"/>
      <c r="AC2626" s="361" t="str">
        <f t="shared" si="44"/>
        <v>２３検査結果（非常用の照明装置）別記第三号-上記1から7に記載のない事項-19行目-改善（予定）年月-年（令和）</v>
      </c>
      <c r="AL2626" s="392" t="s">
        <v>3309</v>
      </c>
    </row>
    <row r="2627" spans="5:38" x14ac:dyDescent="0.15">
      <c r="E2627" s="1121">
        <f>'4_入力シート【検査結果表】非常用の照明装置'!$CP$105</f>
        <v>0</v>
      </c>
      <c r="J2627" s="699" t="s">
        <v>2164</v>
      </c>
      <c r="K2627" s="699" t="s">
        <v>2165</v>
      </c>
      <c r="L2627" s="852" t="s">
        <v>92</v>
      </c>
      <c r="M2627" s="699" t="s">
        <v>2198</v>
      </c>
      <c r="N2627" s="852" t="s">
        <v>1995</v>
      </c>
      <c r="O2627" s="699" t="s">
        <v>2162</v>
      </c>
      <c r="P2627" s="852" t="s">
        <v>1995</v>
      </c>
      <c r="Q2627" s="699" t="s">
        <v>1999</v>
      </c>
      <c r="R2627" s="852" t="s">
        <v>1995</v>
      </c>
      <c r="S2627" s="699" t="s">
        <v>2001</v>
      </c>
      <c r="T2627" s="181"/>
      <c r="U2627" s="181"/>
      <c r="AC2627" s="361" t="str">
        <f t="shared" si="44"/>
        <v>２３検査結果（非常用の照明装置）別記第三号-上記1から7に記載のない事項-19行目-改善（予定）年月-月</v>
      </c>
      <c r="AL2627" s="392" t="s">
        <v>3310</v>
      </c>
    </row>
    <row r="2628" spans="5:38" x14ac:dyDescent="0.15">
      <c r="E2628" s="1121">
        <f>'4_入力シート【検査結果表】非常用の照明装置'!$CS$105</f>
        <v>0</v>
      </c>
      <c r="J2628" s="699" t="s">
        <v>2164</v>
      </c>
      <c r="K2628" s="699" t="s">
        <v>2165</v>
      </c>
      <c r="L2628" s="852" t="s">
        <v>92</v>
      </c>
      <c r="M2628" s="699" t="s">
        <v>2198</v>
      </c>
      <c r="N2628" s="852" t="s">
        <v>1995</v>
      </c>
      <c r="O2628" s="699" t="s">
        <v>2162</v>
      </c>
      <c r="P2628" s="852" t="s">
        <v>1995</v>
      </c>
      <c r="Q2628" s="699" t="s">
        <v>1999</v>
      </c>
      <c r="R2628" s="852" t="s">
        <v>1995</v>
      </c>
      <c r="S2628" s="699" t="s">
        <v>2002</v>
      </c>
      <c r="T2628" s="181"/>
      <c r="U2628" s="181"/>
      <c r="AC2628" s="361" t="str">
        <f t="shared" si="44"/>
        <v>２３検査結果（非常用の照明装置）別記第三号-上記1から7に記載のない事項-19行目-改善（予定）年月-状況</v>
      </c>
      <c r="AL2628" s="392" t="s">
        <v>3311</v>
      </c>
    </row>
    <row r="2629" spans="5:38" x14ac:dyDescent="0.15">
      <c r="E2629" s="1121">
        <f>'4_入力シート【検査結果表】非常用の照明装置'!$M$106</f>
        <v>0</v>
      </c>
      <c r="J2629" s="699" t="s">
        <v>2164</v>
      </c>
      <c r="K2629" s="699" t="s">
        <v>2165</v>
      </c>
      <c r="L2629" s="852" t="s">
        <v>92</v>
      </c>
      <c r="M2629" s="699" t="s">
        <v>2198</v>
      </c>
      <c r="N2629" s="852" t="s">
        <v>1995</v>
      </c>
      <c r="O2629" s="699" t="s">
        <v>2163</v>
      </c>
      <c r="P2629" s="852" t="s">
        <v>1995</v>
      </c>
      <c r="Q2629" s="699" t="s">
        <v>2056</v>
      </c>
      <c r="R2629" s="699"/>
      <c r="S2629" s="699"/>
      <c r="T2629" s="181"/>
      <c r="U2629" s="181"/>
      <c r="AC2629" s="361" t="str">
        <f t="shared" si="44"/>
        <v>２３検査結果（非常用の照明装置）別記第三号-上記1から7に記載のない事項-20行目-番号</v>
      </c>
      <c r="AL2629" s="392" t="s">
        <v>3312</v>
      </c>
    </row>
    <row r="2630" spans="5:38" x14ac:dyDescent="0.15">
      <c r="E2630" s="1121">
        <f>'4_入力シート【検査結果表】非常用の照明装置'!$P$106</f>
        <v>0</v>
      </c>
      <c r="J2630" s="699" t="s">
        <v>2164</v>
      </c>
      <c r="K2630" s="699" t="s">
        <v>2165</v>
      </c>
      <c r="L2630" s="852" t="s">
        <v>92</v>
      </c>
      <c r="M2630" s="699" t="s">
        <v>2198</v>
      </c>
      <c r="N2630" s="852" t="s">
        <v>1995</v>
      </c>
      <c r="O2630" s="699" t="s">
        <v>2163</v>
      </c>
      <c r="P2630" s="852" t="s">
        <v>1995</v>
      </c>
      <c r="Q2630" s="699" t="s">
        <v>2057</v>
      </c>
      <c r="R2630" s="699"/>
      <c r="S2630" s="699"/>
      <c r="T2630" s="181"/>
      <c r="U2630" s="181"/>
      <c r="AC2630" s="361" t="str">
        <f t="shared" si="44"/>
        <v>２３検査結果（非常用の照明装置）別記第三号-上記1から7に記載のない事項-20行目-検査項目</v>
      </c>
      <c r="AL2630" s="392" t="s">
        <v>3313</v>
      </c>
    </row>
    <row r="2631" spans="5:38" x14ac:dyDescent="0.15">
      <c r="E2631" s="1121">
        <f>'4_入力シート【検査結果表】非常用の照明装置'!$AA$106</f>
        <v>0</v>
      </c>
      <c r="J2631" s="699" t="s">
        <v>2164</v>
      </c>
      <c r="K2631" s="699" t="s">
        <v>2165</v>
      </c>
      <c r="L2631" s="852" t="s">
        <v>92</v>
      </c>
      <c r="M2631" s="699" t="s">
        <v>2198</v>
      </c>
      <c r="N2631" s="852" t="s">
        <v>1995</v>
      </c>
      <c r="O2631" s="699" t="s">
        <v>2163</v>
      </c>
      <c r="P2631" s="852" t="s">
        <v>1995</v>
      </c>
      <c r="Q2631" s="699" t="s">
        <v>2058</v>
      </c>
      <c r="R2631" s="699"/>
      <c r="S2631" s="699"/>
      <c r="T2631" s="181"/>
      <c r="U2631" s="181"/>
      <c r="AC2631" s="361" t="str">
        <f t="shared" si="44"/>
        <v>２３検査結果（非常用の照明装置）別記第三号-上記1から7に記載のない事項-20行目-検査事項</v>
      </c>
      <c r="AL2631" s="392" t="s">
        <v>3314</v>
      </c>
    </row>
    <row r="2632" spans="5:38" x14ac:dyDescent="0.15">
      <c r="E2632" s="1121">
        <f>'4_入力シート【検査結果表】非常用の照明装置'!$AZ$106</f>
        <v>0</v>
      </c>
      <c r="J2632" s="699" t="s">
        <v>2164</v>
      </c>
      <c r="K2632" s="699" t="s">
        <v>2165</v>
      </c>
      <c r="L2632" s="852" t="s">
        <v>92</v>
      </c>
      <c r="M2632" s="699" t="s">
        <v>2198</v>
      </c>
      <c r="N2632" s="852" t="s">
        <v>1995</v>
      </c>
      <c r="O2632" s="699" t="s">
        <v>2163</v>
      </c>
      <c r="P2632" s="852" t="s">
        <v>1995</v>
      </c>
      <c r="Q2632" s="699" t="s">
        <v>3514</v>
      </c>
      <c r="R2632" s="699"/>
      <c r="S2632" s="699"/>
      <c r="T2632" s="181"/>
      <c r="U2632" s="181"/>
      <c r="AC2632" s="361" t="str">
        <f t="shared" si="44"/>
        <v>２３検査結果（非常用の照明装置）別記第三号-上記1から7に記載のない事項-20行目-検査結果</v>
      </c>
      <c r="AL2632" s="392" t="s">
        <v>3848</v>
      </c>
    </row>
    <row r="2633" spans="5:38" x14ac:dyDescent="0.15">
      <c r="E2633" s="1121">
        <f>'4_入力シート【検査結果表】非常用の照明装置'!$BL$106</f>
        <v>0</v>
      </c>
      <c r="J2633" s="699" t="s">
        <v>2164</v>
      </c>
      <c r="K2633" s="699" t="s">
        <v>2165</v>
      </c>
      <c r="L2633" s="852" t="s">
        <v>92</v>
      </c>
      <c r="M2633" s="699" t="s">
        <v>2198</v>
      </c>
      <c r="N2633" s="852" t="s">
        <v>1995</v>
      </c>
      <c r="O2633" s="699" t="s">
        <v>2163</v>
      </c>
      <c r="P2633" s="852" t="s">
        <v>1995</v>
      </c>
      <c r="Q2633" s="699" t="s">
        <v>1996</v>
      </c>
      <c r="R2633" s="699"/>
      <c r="S2633" s="699"/>
      <c r="T2633" s="181"/>
      <c r="U2633" s="181"/>
      <c r="AC2633" s="361" t="str">
        <f t="shared" si="44"/>
        <v>２３検査結果（非常用の照明装置）別記第三号-上記1から7に記載のない事項-20行目-検査者番号</v>
      </c>
      <c r="AL2633" s="392" t="s">
        <v>3315</v>
      </c>
    </row>
    <row r="2634" spans="5:38" x14ac:dyDescent="0.15">
      <c r="E2634" s="1121">
        <f>'4_入力シート【検査結果表】非常用の照明装置'!$BN$106</f>
        <v>0</v>
      </c>
      <c r="J2634" s="699" t="s">
        <v>2164</v>
      </c>
      <c r="K2634" s="699" t="s">
        <v>2165</v>
      </c>
      <c r="L2634" s="852" t="s">
        <v>92</v>
      </c>
      <c r="M2634" s="699" t="s">
        <v>2198</v>
      </c>
      <c r="N2634" s="852" t="s">
        <v>1995</v>
      </c>
      <c r="O2634" s="699" t="s">
        <v>2163</v>
      </c>
      <c r="P2634" s="852" t="s">
        <v>1995</v>
      </c>
      <c r="Q2634" s="699" t="s">
        <v>1997</v>
      </c>
      <c r="R2634" s="699"/>
      <c r="S2634" s="699"/>
      <c r="T2634" s="181"/>
      <c r="U2634" s="181"/>
      <c r="AC2634" s="361" t="str">
        <f t="shared" si="44"/>
        <v>２３検査結果（非常用の照明装置）別記第三号-上記1から7に記載のない事項-20行目-指摘の具体的内容等</v>
      </c>
      <c r="AL2634" s="392" t="s">
        <v>3316</v>
      </c>
    </row>
    <row r="2635" spans="5:38" x14ac:dyDescent="0.15">
      <c r="E2635" s="1121">
        <f>'4_入力シート【検査結果表】非常用の照明装置'!$BX$106</f>
        <v>0</v>
      </c>
      <c r="J2635" s="699" t="s">
        <v>2164</v>
      </c>
      <c r="K2635" s="699" t="s">
        <v>2165</v>
      </c>
      <c r="L2635" s="852" t="s">
        <v>92</v>
      </c>
      <c r="M2635" s="699" t="s">
        <v>2198</v>
      </c>
      <c r="N2635" s="852" t="s">
        <v>1995</v>
      </c>
      <c r="O2635" s="699" t="s">
        <v>2163</v>
      </c>
      <c r="P2635" s="852" t="s">
        <v>1995</v>
      </c>
      <c r="Q2635" s="699" t="s">
        <v>1998</v>
      </c>
      <c r="R2635" s="699"/>
      <c r="S2635" s="699"/>
      <c r="T2635" s="181"/>
      <c r="U2635" s="181"/>
      <c r="AC2635" s="361" t="str">
        <f t="shared" si="44"/>
        <v>２３検査結果（非常用の照明装置）別記第三号-上記1から7に記載のない事項-20行目-改善策の具体的内容等</v>
      </c>
      <c r="AL2635" s="392" t="s">
        <v>3317</v>
      </c>
    </row>
    <row r="2636" spans="5:38" x14ac:dyDescent="0.15">
      <c r="E2636" s="1121">
        <f>'4_入力シート【検査結果表】非常用の照明装置'!$CM$106</f>
        <v>0</v>
      </c>
      <c r="J2636" s="699" t="s">
        <v>2164</v>
      </c>
      <c r="K2636" s="699" t="s">
        <v>2165</v>
      </c>
      <c r="L2636" s="852" t="s">
        <v>92</v>
      </c>
      <c r="M2636" s="699" t="s">
        <v>2198</v>
      </c>
      <c r="N2636" s="852" t="s">
        <v>1995</v>
      </c>
      <c r="O2636" s="699" t="s">
        <v>2163</v>
      </c>
      <c r="P2636" s="852" t="s">
        <v>1995</v>
      </c>
      <c r="Q2636" s="699" t="s">
        <v>1999</v>
      </c>
      <c r="R2636" s="852" t="s">
        <v>1995</v>
      </c>
      <c r="S2636" s="699" t="s">
        <v>2000</v>
      </c>
      <c r="T2636" s="181"/>
      <c r="U2636" s="181"/>
      <c r="AC2636" s="361" t="str">
        <f t="shared" si="44"/>
        <v>２３検査結果（非常用の照明装置）別記第三号-上記1から7に記載のない事項-20行目-改善（予定）年月-年（令和）</v>
      </c>
      <c r="AL2636" s="392" t="s">
        <v>3318</v>
      </c>
    </row>
    <row r="2637" spans="5:38" x14ac:dyDescent="0.15">
      <c r="E2637" s="1121">
        <f>'4_入力シート【検査結果表】非常用の照明装置'!$CP$106</f>
        <v>0</v>
      </c>
      <c r="J2637" s="699" t="s">
        <v>2164</v>
      </c>
      <c r="K2637" s="699" t="s">
        <v>2165</v>
      </c>
      <c r="L2637" s="852" t="s">
        <v>92</v>
      </c>
      <c r="M2637" s="699" t="s">
        <v>2198</v>
      </c>
      <c r="N2637" s="852" t="s">
        <v>1995</v>
      </c>
      <c r="O2637" s="699" t="s">
        <v>2163</v>
      </c>
      <c r="P2637" s="852" t="s">
        <v>1995</v>
      </c>
      <c r="Q2637" s="699" t="s">
        <v>1999</v>
      </c>
      <c r="R2637" s="852" t="s">
        <v>1995</v>
      </c>
      <c r="S2637" s="699" t="s">
        <v>2001</v>
      </c>
      <c r="T2637" s="181"/>
      <c r="U2637" s="181"/>
      <c r="AC2637" s="361" t="str">
        <f t="shared" si="44"/>
        <v>２３検査結果（非常用の照明装置）別記第三号-上記1から7に記載のない事項-20行目-改善（予定）年月-月</v>
      </c>
      <c r="AL2637" s="392" t="s">
        <v>3319</v>
      </c>
    </row>
    <row r="2638" spans="5:38" x14ac:dyDescent="0.15">
      <c r="E2638" s="1121">
        <f>'4_入力シート【検査結果表】非常用の照明装置'!$CS$106</f>
        <v>0</v>
      </c>
      <c r="J2638" s="699" t="s">
        <v>2164</v>
      </c>
      <c r="K2638" s="699" t="s">
        <v>2165</v>
      </c>
      <c r="L2638" s="852" t="s">
        <v>92</v>
      </c>
      <c r="M2638" s="699" t="s">
        <v>2198</v>
      </c>
      <c r="N2638" s="852" t="s">
        <v>1995</v>
      </c>
      <c r="O2638" s="699" t="s">
        <v>2163</v>
      </c>
      <c r="P2638" s="852" t="s">
        <v>1995</v>
      </c>
      <c r="Q2638" s="699" t="s">
        <v>1999</v>
      </c>
      <c r="R2638" s="852" t="s">
        <v>1995</v>
      </c>
      <c r="S2638" s="699" t="s">
        <v>2002</v>
      </c>
      <c r="T2638" s="181"/>
      <c r="U2638" s="181"/>
      <c r="AC2638" s="361" t="str">
        <f t="shared" si="44"/>
        <v>２３検査結果（非常用の照明装置）別記第三号-上記1から7に記載のない事項-20行目-改善（予定）年月-状況</v>
      </c>
      <c r="AL2638" s="392" t="s">
        <v>3320</v>
      </c>
    </row>
    <row r="2639" spans="5:38" x14ac:dyDescent="0.15">
      <c r="E2639" s="1121">
        <f>'5_入力シート【検査結果表】給水設備及び排水設備'!$V$10</f>
        <v>0</v>
      </c>
      <c r="J2639" s="699" t="s">
        <v>2199</v>
      </c>
      <c r="K2639" s="699" t="s">
        <v>5549</v>
      </c>
      <c r="L2639" s="852" t="s">
        <v>92</v>
      </c>
      <c r="M2639" s="699" t="s">
        <v>2201</v>
      </c>
      <c r="N2639" s="699"/>
      <c r="O2639" s="699"/>
      <c r="P2639" s="699"/>
      <c r="Q2639" s="699"/>
      <c r="R2639" s="699"/>
      <c r="S2639" s="699"/>
      <c r="T2639" s="181"/>
      <c r="U2639" s="181"/>
      <c r="AC2639" s="361" t="str">
        <f t="shared" si="44"/>
        <v>２４検査結果（給水設備及び排水設備）別記第四号-検査者番号1</v>
      </c>
      <c r="AL2639" s="392" t="s">
        <v>4871</v>
      </c>
    </row>
    <row r="2640" spans="5:38" x14ac:dyDescent="0.15">
      <c r="E2640" s="1121">
        <f>'5_入力シート【検査結果表】給水設備及び排水設備'!$BD$10</f>
        <v>0</v>
      </c>
      <c r="J2640" s="699" t="s">
        <v>2199</v>
      </c>
      <c r="K2640" s="699" t="s">
        <v>5549</v>
      </c>
      <c r="L2640" s="852" t="s">
        <v>92</v>
      </c>
      <c r="M2640" s="699" t="s">
        <v>2202</v>
      </c>
      <c r="N2640" s="699"/>
      <c r="O2640" s="699"/>
      <c r="P2640" s="699"/>
      <c r="Q2640" s="699"/>
      <c r="R2640" s="699"/>
      <c r="S2640" s="699"/>
      <c r="T2640" s="181"/>
      <c r="U2640" s="181"/>
      <c r="AC2640" s="361" t="str">
        <f t="shared" si="44"/>
        <v>２４検査結果（給水設備及び排水設備）別記第四号-検査者番号2</v>
      </c>
      <c r="AL2640" s="392" t="s">
        <v>4872</v>
      </c>
    </row>
    <row r="2641" spans="5:38" x14ac:dyDescent="0.15">
      <c r="E2641" s="1121">
        <f>'5_入力シート【検査結果表】給水設備及び排水設備'!$CM$10</f>
        <v>0</v>
      </c>
      <c r="J2641" s="699" t="s">
        <v>2199</v>
      </c>
      <c r="K2641" s="699" t="s">
        <v>5549</v>
      </c>
      <c r="L2641" s="852" t="s">
        <v>92</v>
      </c>
      <c r="M2641" s="699" t="s">
        <v>2203</v>
      </c>
      <c r="N2641" s="699"/>
      <c r="O2641" s="699"/>
      <c r="P2641" s="699"/>
      <c r="Q2641" s="699"/>
      <c r="R2641" s="699"/>
      <c r="S2641" s="699"/>
      <c r="T2641" s="181"/>
      <c r="U2641" s="181"/>
      <c r="AC2641" s="361" t="str">
        <f t="shared" si="44"/>
        <v>２４検査結果（給水設備及び排水設備）別記第四号-検査者番号3</v>
      </c>
      <c r="AL2641" s="392" t="s">
        <v>4873</v>
      </c>
    </row>
    <row r="2642" spans="5:38" x14ac:dyDescent="0.15">
      <c r="E2642" s="1121">
        <f>'5_入力シート【検査結果表】給水設備及び排水設備'!$AZ$16</f>
        <v>0</v>
      </c>
      <c r="J2642" s="699" t="s">
        <v>2199</v>
      </c>
      <c r="K2642" s="699" t="s">
        <v>5549</v>
      </c>
      <c r="L2642" s="852" t="s">
        <v>92</v>
      </c>
      <c r="M2642" s="699" t="s">
        <v>2204</v>
      </c>
      <c r="N2642" s="852" t="s">
        <v>1995</v>
      </c>
      <c r="O2642" s="699" t="s">
        <v>1994</v>
      </c>
      <c r="P2642" s="852" t="s">
        <v>1995</v>
      </c>
      <c r="Q2642" s="699" t="s">
        <v>3514</v>
      </c>
      <c r="R2642" s="699"/>
      <c r="S2642" s="699"/>
      <c r="T2642" s="181"/>
      <c r="U2642" s="181"/>
      <c r="AC2642" s="361" t="str">
        <f t="shared" si="44"/>
        <v>２４検査結果（給水設備及び排水設備）別記第四号-1　飲料用の排水管設備、排水設備-1（1）-検査結果</v>
      </c>
      <c r="AL2642" s="392" t="s">
        <v>4874</v>
      </c>
    </row>
    <row r="2643" spans="5:38" x14ac:dyDescent="0.15">
      <c r="E2643" s="1121">
        <f>'5_入力シート【検査結果表】給水設備及び排水設備'!$BL$16</f>
        <v>0</v>
      </c>
      <c r="J2643" s="699" t="s">
        <v>2199</v>
      </c>
      <c r="K2643" s="699" t="s">
        <v>5549</v>
      </c>
      <c r="L2643" s="852" t="s">
        <v>92</v>
      </c>
      <c r="M2643" s="699" t="s">
        <v>2204</v>
      </c>
      <c r="N2643" s="852" t="s">
        <v>1995</v>
      </c>
      <c r="O2643" s="699" t="s">
        <v>1994</v>
      </c>
      <c r="P2643" s="852" t="s">
        <v>1995</v>
      </c>
      <c r="Q2643" s="699" t="s">
        <v>1996</v>
      </c>
      <c r="R2643" s="699"/>
      <c r="S2643" s="699"/>
      <c r="T2643" s="181"/>
      <c r="U2643" s="181"/>
      <c r="AC2643" s="361" t="str">
        <f t="shared" si="44"/>
        <v>２４検査結果（給水設備及び排水設備）別記第四号-1　飲料用の排水管設備、排水設備-1（1）-検査者番号</v>
      </c>
      <c r="AL2643" s="392" t="s">
        <v>4875</v>
      </c>
    </row>
    <row r="2644" spans="5:38" x14ac:dyDescent="0.15">
      <c r="E2644" s="1121">
        <f>'5_入力シート【検査結果表】給水設備及び排水設備'!$BN$16</f>
        <v>0</v>
      </c>
      <c r="J2644" s="699" t="s">
        <v>2199</v>
      </c>
      <c r="K2644" s="699" t="s">
        <v>5549</v>
      </c>
      <c r="L2644" s="852" t="s">
        <v>92</v>
      </c>
      <c r="M2644" s="699" t="s">
        <v>2204</v>
      </c>
      <c r="N2644" s="852" t="s">
        <v>1995</v>
      </c>
      <c r="O2644" s="699" t="s">
        <v>1994</v>
      </c>
      <c r="P2644" s="852" t="s">
        <v>1995</v>
      </c>
      <c r="Q2644" s="699" t="s">
        <v>1997</v>
      </c>
      <c r="R2644" s="699"/>
      <c r="S2644" s="699"/>
      <c r="T2644" s="181"/>
      <c r="U2644" s="181"/>
      <c r="AC2644" s="361" t="str">
        <f t="shared" si="44"/>
        <v>２４検査結果（給水設備及び排水設備）別記第四号-1　飲料用の排水管設備、排水設備-1（1）-指摘の具体的内容等</v>
      </c>
      <c r="AL2644" s="392" t="s">
        <v>4876</v>
      </c>
    </row>
    <row r="2645" spans="5:38" x14ac:dyDescent="0.15">
      <c r="E2645" s="1121">
        <f>'5_入力シート【検査結果表】給水設備及び排水設備'!$BX$16</f>
        <v>0</v>
      </c>
      <c r="J2645" s="699" t="s">
        <v>2199</v>
      </c>
      <c r="K2645" s="699" t="s">
        <v>5549</v>
      </c>
      <c r="L2645" s="852" t="s">
        <v>92</v>
      </c>
      <c r="M2645" s="699" t="s">
        <v>2204</v>
      </c>
      <c r="N2645" s="852" t="s">
        <v>1995</v>
      </c>
      <c r="O2645" s="699" t="s">
        <v>1994</v>
      </c>
      <c r="P2645" s="852" t="s">
        <v>1995</v>
      </c>
      <c r="Q2645" s="699" t="s">
        <v>1998</v>
      </c>
      <c r="R2645" s="699"/>
      <c r="S2645" s="699"/>
      <c r="T2645" s="181"/>
      <c r="U2645" s="181"/>
      <c r="AC2645" s="361" t="str">
        <f t="shared" si="44"/>
        <v>２４検査結果（給水設備及び排水設備）別記第四号-1　飲料用の排水管設備、排水設備-1（1）-改善策の具体的内容等</v>
      </c>
      <c r="AL2645" s="392" t="s">
        <v>4877</v>
      </c>
    </row>
    <row r="2646" spans="5:38" x14ac:dyDescent="0.15">
      <c r="E2646" s="1121">
        <f>'5_入力シート【検査結果表】給水設備及び排水設備'!$CM$16</f>
        <v>0</v>
      </c>
      <c r="J2646" s="699" t="s">
        <v>2199</v>
      </c>
      <c r="K2646" s="699" t="s">
        <v>5549</v>
      </c>
      <c r="L2646" s="852" t="s">
        <v>92</v>
      </c>
      <c r="M2646" s="699" t="s">
        <v>2204</v>
      </c>
      <c r="N2646" s="852" t="s">
        <v>1995</v>
      </c>
      <c r="O2646" s="699" t="s">
        <v>1994</v>
      </c>
      <c r="P2646" s="852" t="s">
        <v>1995</v>
      </c>
      <c r="Q2646" s="699" t="s">
        <v>1999</v>
      </c>
      <c r="R2646" s="852" t="s">
        <v>1995</v>
      </c>
      <c r="S2646" s="699" t="s">
        <v>2000</v>
      </c>
      <c r="T2646" s="181"/>
      <c r="U2646" s="181"/>
      <c r="AC2646" s="361" t="str">
        <f t="shared" si="44"/>
        <v>２４検査結果（給水設備及び排水設備）別記第四号-1　飲料用の排水管設備、排水設備-1（1）-改善（予定）年月-年（令和）</v>
      </c>
      <c r="AL2646" s="392" t="s">
        <v>4878</v>
      </c>
    </row>
    <row r="2647" spans="5:38" x14ac:dyDescent="0.15">
      <c r="E2647" s="1121">
        <f>'5_入力シート【検査結果表】給水設備及び排水設備'!$CP$16</f>
        <v>0</v>
      </c>
      <c r="J2647" s="699" t="s">
        <v>2199</v>
      </c>
      <c r="K2647" s="699" t="s">
        <v>5549</v>
      </c>
      <c r="L2647" s="852" t="s">
        <v>92</v>
      </c>
      <c r="M2647" s="699" t="s">
        <v>2204</v>
      </c>
      <c r="N2647" s="852" t="s">
        <v>1995</v>
      </c>
      <c r="O2647" s="699" t="s">
        <v>1994</v>
      </c>
      <c r="P2647" s="852" t="s">
        <v>1995</v>
      </c>
      <c r="Q2647" s="699" t="s">
        <v>1999</v>
      </c>
      <c r="R2647" s="852" t="s">
        <v>1995</v>
      </c>
      <c r="S2647" s="699" t="s">
        <v>2001</v>
      </c>
      <c r="T2647" s="181"/>
      <c r="U2647" s="181"/>
      <c r="AC2647" s="361" t="str">
        <f t="shared" si="44"/>
        <v>２４検査結果（給水設備及び排水設備）別記第四号-1　飲料用の排水管設備、排水設備-1（1）-改善（予定）年月-月</v>
      </c>
      <c r="AL2647" s="392" t="s">
        <v>4879</v>
      </c>
    </row>
    <row r="2648" spans="5:38" x14ac:dyDescent="0.15">
      <c r="E2648" s="1121">
        <f>'5_入力シート【検査結果表】給水設備及び排水設備'!$CS$16</f>
        <v>0</v>
      </c>
      <c r="J2648" s="699" t="s">
        <v>2199</v>
      </c>
      <c r="K2648" s="699" t="s">
        <v>5549</v>
      </c>
      <c r="L2648" s="852" t="s">
        <v>92</v>
      </c>
      <c r="M2648" s="699" t="s">
        <v>2204</v>
      </c>
      <c r="N2648" s="852" t="s">
        <v>1995</v>
      </c>
      <c r="O2648" s="699" t="s">
        <v>1994</v>
      </c>
      <c r="P2648" s="852" t="s">
        <v>1995</v>
      </c>
      <c r="Q2648" s="699" t="s">
        <v>1999</v>
      </c>
      <c r="R2648" s="852" t="s">
        <v>1995</v>
      </c>
      <c r="S2648" s="699" t="s">
        <v>2002</v>
      </c>
      <c r="T2648" s="181"/>
      <c r="U2648" s="181"/>
      <c r="AC2648" s="361" t="str">
        <f t="shared" si="44"/>
        <v>２４検査結果（給水設備及び排水設備）別記第四号-1　飲料用の排水管設備、排水設備-1（1）-改善（予定）年月-状況</v>
      </c>
      <c r="AL2648" s="392" t="s">
        <v>4880</v>
      </c>
    </row>
    <row r="2649" spans="5:38" x14ac:dyDescent="0.15">
      <c r="E2649" s="1121">
        <f>'5_入力シート【検査結果表】給水設備及び排水設備'!$AZ$17</f>
        <v>0</v>
      </c>
      <c r="J2649" s="699" t="s">
        <v>2199</v>
      </c>
      <c r="K2649" s="699" t="s">
        <v>5549</v>
      </c>
      <c r="L2649" s="852" t="s">
        <v>92</v>
      </c>
      <c r="M2649" s="699" t="s">
        <v>2204</v>
      </c>
      <c r="N2649" s="852" t="s">
        <v>1995</v>
      </c>
      <c r="O2649" s="699" t="s">
        <v>2003</v>
      </c>
      <c r="P2649" s="852" t="s">
        <v>1995</v>
      </c>
      <c r="Q2649" s="699" t="s">
        <v>3514</v>
      </c>
      <c r="R2649" s="699"/>
      <c r="S2649" s="699"/>
      <c r="T2649" s="181"/>
      <c r="U2649" s="181"/>
      <c r="AC2649" s="361" t="str">
        <f t="shared" si="44"/>
        <v>２４検査結果（給水設備及び排水設備）別記第四号-1　飲料用の排水管設備、排水設備-1（2）-検査結果</v>
      </c>
      <c r="AL2649" s="392" t="s">
        <v>4881</v>
      </c>
    </row>
    <row r="2650" spans="5:38" x14ac:dyDescent="0.15">
      <c r="E2650" s="1121">
        <f>'5_入力シート【検査結果表】給水設備及び排水設備'!$BL$17</f>
        <v>0</v>
      </c>
      <c r="J2650" s="699" t="s">
        <v>2199</v>
      </c>
      <c r="K2650" s="699" t="s">
        <v>5549</v>
      </c>
      <c r="L2650" s="852" t="s">
        <v>92</v>
      </c>
      <c r="M2650" s="699" t="s">
        <v>2204</v>
      </c>
      <c r="N2650" s="852" t="s">
        <v>1995</v>
      </c>
      <c r="O2650" s="699" t="s">
        <v>2003</v>
      </c>
      <c r="P2650" s="852" t="s">
        <v>1995</v>
      </c>
      <c r="Q2650" s="699" t="s">
        <v>1996</v>
      </c>
      <c r="R2650" s="699"/>
      <c r="S2650" s="699"/>
      <c r="T2650" s="181"/>
      <c r="U2650" s="181"/>
      <c r="AC2650" s="361" t="str">
        <f t="shared" si="44"/>
        <v>２４検査結果（給水設備及び排水設備）別記第四号-1　飲料用の排水管設備、排水設備-1（2）-検査者番号</v>
      </c>
      <c r="AL2650" s="392" t="s">
        <v>4882</v>
      </c>
    </row>
    <row r="2651" spans="5:38" x14ac:dyDescent="0.15">
      <c r="E2651" s="1121">
        <f>'5_入力シート【検査結果表】給水設備及び排水設備'!$BN$17</f>
        <v>0</v>
      </c>
      <c r="J2651" s="699" t="s">
        <v>2199</v>
      </c>
      <c r="K2651" s="699" t="s">
        <v>5549</v>
      </c>
      <c r="L2651" s="852" t="s">
        <v>92</v>
      </c>
      <c r="M2651" s="699" t="s">
        <v>2204</v>
      </c>
      <c r="N2651" s="852" t="s">
        <v>1995</v>
      </c>
      <c r="O2651" s="699" t="s">
        <v>2003</v>
      </c>
      <c r="P2651" s="852" t="s">
        <v>1995</v>
      </c>
      <c r="Q2651" s="699" t="s">
        <v>1997</v>
      </c>
      <c r="R2651" s="699"/>
      <c r="S2651" s="699"/>
      <c r="T2651" s="181"/>
      <c r="U2651" s="181"/>
      <c r="AC2651" s="361" t="str">
        <f t="shared" si="44"/>
        <v>２４検査結果（給水設備及び排水設備）別記第四号-1　飲料用の排水管設備、排水設備-1（2）-指摘の具体的内容等</v>
      </c>
      <c r="AL2651" s="392" t="s">
        <v>4883</v>
      </c>
    </row>
    <row r="2652" spans="5:38" x14ac:dyDescent="0.15">
      <c r="E2652" s="1121">
        <f>'5_入力シート【検査結果表】給水設備及び排水設備'!$BX$17</f>
        <v>0</v>
      </c>
      <c r="J2652" s="699" t="s">
        <v>2199</v>
      </c>
      <c r="K2652" s="699" t="s">
        <v>5549</v>
      </c>
      <c r="L2652" s="852" t="s">
        <v>92</v>
      </c>
      <c r="M2652" s="699" t="s">
        <v>2204</v>
      </c>
      <c r="N2652" s="852" t="s">
        <v>1995</v>
      </c>
      <c r="O2652" s="699" t="s">
        <v>2003</v>
      </c>
      <c r="P2652" s="852" t="s">
        <v>1995</v>
      </c>
      <c r="Q2652" s="699" t="s">
        <v>1998</v>
      </c>
      <c r="R2652" s="699"/>
      <c r="S2652" s="699"/>
      <c r="T2652" s="181"/>
      <c r="U2652" s="181"/>
      <c r="AC2652" s="361" t="str">
        <f t="shared" si="44"/>
        <v>２４検査結果（給水設備及び排水設備）別記第四号-1　飲料用の排水管設備、排水設備-1（2）-改善策の具体的内容等</v>
      </c>
      <c r="AL2652" s="392" t="s">
        <v>4884</v>
      </c>
    </row>
    <row r="2653" spans="5:38" x14ac:dyDescent="0.15">
      <c r="E2653" s="1121">
        <f>'5_入力シート【検査結果表】給水設備及び排水設備'!$CM$17</f>
        <v>0</v>
      </c>
      <c r="J2653" s="699" t="s">
        <v>2199</v>
      </c>
      <c r="K2653" s="699" t="s">
        <v>5549</v>
      </c>
      <c r="L2653" s="852" t="s">
        <v>92</v>
      </c>
      <c r="M2653" s="699" t="s">
        <v>2204</v>
      </c>
      <c r="N2653" s="852" t="s">
        <v>1995</v>
      </c>
      <c r="O2653" s="699" t="s">
        <v>2003</v>
      </c>
      <c r="P2653" s="852" t="s">
        <v>1995</v>
      </c>
      <c r="Q2653" s="699" t="s">
        <v>1999</v>
      </c>
      <c r="R2653" s="852" t="s">
        <v>1995</v>
      </c>
      <c r="S2653" s="699" t="s">
        <v>2000</v>
      </c>
      <c r="T2653" s="181"/>
      <c r="U2653" s="181"/>
      <c r="AC2653" s="361" t="str">
        <f t="shared" si="44"/>
        <v>２４検査結果（給水設備及び排水設備）別記第四号-1　飲料用の排水管設備、排水設備-1（2）-改善（予定）年月-年（令和）</v>
      </c>
      <c r="AL2653" s="392" t="s">
        <v>4885</v>
      </c>
    </row>
    <row r="2654" spans="5:38" x14ac:dyDescent="0.15">
      <c r="E2654" s="1121">
        <f>'5_入力シート【検査結果表】給水設備及び排水設備'!$CP$17</f>
        <v>0</v>
      </c>
      <c r="J2654" s="699" t="s">
        <v>2199</v>
      </c>
      <c r="K2654" s="699" t="s">
        <v>5549</v>
      </c>
      <c r="L2654" s="852" t="s">
        <v>92</v>
      </c>
      <c r="M2654" s="699" t="s">
        <v>2204</v>
      </c>
      <c r="N2654" s="852" t="s">
        <v>1995</v>
      </c>
      <c r="O2654" s="699" t="s">
        <v>2003</v>
      </c>
      <c r="P2654" s="852" t="s">
        <v>1995</v>
      </c>
      <c r="Q2654" s="699" t="s">
        <v>1999</v>
      </c>
      <c r="R2654" s="852" t="s">
        <v>1995</v>
      </c>
      <c r="S2654" s="699" t="s">
        <v>2001</v>
      </c>
      <c r="T2654" s="181"/>
      <c r="U2654" s="181"/>
      <c r="AC2654" s="361" t="str">
        <f t="shared" si="44"/>
        <v>２４検査結果（給水設備及び排水設備）別記第四号-1　飲料用の排水管設備、排水設備-1（2）-改善（予定）年月-月</v>
      </c>
      <c r="AL2654" s="392" t="s">
        <v>4886</v>
      </c>
    </row>
    <row r="2655" spans="5:38" x14ac:dyDescent="0.15">
      <c r="E2655" s="1121">
        <f>'5_入力シート【検査結果表】給水設備及び排水設備'!$CS$17</f>
        <v>0</v>
      </c>
      <c r="J2655" s="699" t="s">
        <v>2199</v>
      </c>
      <c r="K2655" s="699" t="s">
        <v>5549</v>
      </c>
      <c r="L2655" s="852" t="s">
        <v>92</v>
      </c>
      <c r="M2655" s="699" t="s">
        <v>2204</v>
      </c>
      <c r="N2655" s="852" t="s">
        <v>1995</v>
      </c>
      <c r="O2655" s="699" t="s">
        <v>2003</v>
      </c>
      <c r="P2655" s="852" t="s">
        <v>1995</v>
      </c>
      <c r="Q2655" s="699" t="s">
        <v>1999</v>
      </c>
      <c r="R2655" s="852" t="s">
        <v>1995</v>
      </c>
      <c r="S2655" s="699" t="s">
        <v>2002</v>
      </c>
      <c r="T2655" s="181"/>
      <c r="U2655" s="181"/>
      <c r="AC2655" s="361" t="str">
        <f t="shared" si="44"/>
        <v>２４検査結果（給水設備及び排水設備）別記第四号-1　飲料用の排水管設備、排水設備-1（2）-改善（予定）年月-状況</v>
      </c>
      <c r="AL2655" s="392" t="s">
        <v>4887</v>
      </c>
    </row>
    <row r="2656" spans="5:38" x14ac:dyDescent="0.15">
      <c r="E2656" s="1121">
        <f>'5_入力シート【検査結果表】給水設備及び排水設備'!$AZ$18</f>
        <v>0</v>
      </c>
      <c r="J2656" s="699" t="s">
        <v>2199</v>
      </c>
      <c r="K2656" s="699" t="s">
        <v>5549</v>
      </c>
      <c r="L2656" s="852" t="s">
        <v>92</v>
      </c>
      <c r="M2656" s="699" t="s">
        <v>2204</v>
      </c>
      <c r="N2656" s="852" t="s">
        <v>1995</v>
      </c>
      <c r="O2656" s="699" t="s">
        <v>2005</v>
      </c>
      <c r="P2656" s="852" t="s">
        <v>1995</v>
      </c>
      <c r="Q2656" s="699" t="s">
        <v>3514</v>
      </c>
      <c r="R2656" s="699"/>
      <c r="S2656" s="699"/>
      <c r="T2656" s="181"/>
      <c r="U2656" s="181"/>
      <c r="AC2656" s="361" t="str">
        <f t="shared" ref="AC2656:AC2719" si="45">CONCATENATE(J2656,K2656,L2656,M2656,N2656,O2656,P2656,Q2656,R2656,S2656,T2656,U2656)</f>
        <v>２４検査結果（給水設備及び排水設備）別記第四号-1　飲料用の排水管設備、排水設備-1（3）-検査結果</v>
      </c>
      <c r="AL2656" s="392" t="s">
        <v>4888</v>
      </c>
    </row>
    <row r="2657" spans="5:38" x14ac:dyDescent="0.15">
      <c r="E2657" s="1121">
        <f>'5_入力シート【検査結果表】給水設備及び排水設備'!$BL$18</f>
        <v>0</v>
      </c>
      <c r="J2657" s="699" t="s">
        <v>2199</v>
      </c>
      <c r="K2657" s="699" t="s">
        <v>5549</v>
      </c>
      <c r="L2657" s="852" t="s">
        <v>92</v>
      </c>
      <c r="M2657" s="699" t="s">
        <v>2204</v>
      </c>
      <c r="N2657" s="852" t="s">
        <v>1995</v>
      </c>
      <c r="O2657" s="699" t="s">
        <v>2005</v>
      </c>
      <c r="P2657" s="852" t="s">
        <v>1995</v>
      </c>
      <c r="Q2657" s="699" t="s">
        <v>1996</v>
      </c>
      <c r="R2657" s="699"/>
      <c r="S2657" s="699"/>
      <c r="T2657" s="181"/>
      <c r="U2657" s="181"/>
      <c r="AC2657" s="361" t="str">
        <f t="shared" si="45"/>
        <v>２４検査結果（給水設備及び排水設備）別記第四号-1　飲料用の排水管設備、排水設備-1（3）-検査者番号</v>
      </c>
      <c r="AL2657" s="392" t="s">
        <v>4889</v>
      </c>
    </row>
    <row r="2658" spans="5:38" x14ac:dyDescent="0.15">
      <c r="E2658" s="1121">
        <f>'5_入力シート【検査結果表】給水設備及び排水設備'!$BN$18</f>
        <v>0</v>
      </c>
      <c r="J2658" s="699" t="s">
        <v>2199</v>
      </c>
      <c r="K2658" s="699" t="s">
        <v>5549</v>
      </c>
      <c r="L2658" s="852" t="s">
        <v>92</v>
      </c>
      <c r="M2658" s="699" t="s">
        <v>2204</v>
      </c>
      <c r="N2658" s="852" t="s">
        <v>1995</v>
      </c>
      <c r="O2658" s="699" t="s">
        <v>2005</v>
      </c>
      <c r="P2658" s="852" t="s">
        <v>1995</v>
      </c>
      <c r="Q2658" s="699" t="s">
        <v>1997</v>
      </c>
      <c r="R2658" s="699"/>
      <c r="S2658" s="699"/>
      <c r="T2658" s="181"/>
      <c r="U2658" s="181"/>
      <c r="AC2658" s="361" t="str">
        <f t="shared" si="45"/>
        <v>２４検査結果（給水設備及び排水設備）別記第四号-1　飲料用の排水管設備、排水設備-1（3）-指摘の具体的内容等</v>
      </c>
      <c r="AL2658" s="392" t="s">
        <v>4890</v>
      </c>
    </row>
    <row r="2659" spans="5:38" x14ac:dyDescent="0.15">
      <c r="E2659" s="1121">
        <f>'5_入力シート【検査結果表】給水設備及び排水設備'!$BX$18</f>
        <v>0</v>
      </c>
      <c r="J2659" s="699" t="s">
        <v>2199</v>
      </c>
      <c r="K2659" s="699" t="s">
        <v>5549</v>
      </c>
      <c r="L2659" s="852" t="s">
        <v>92</v>
      </c>
      <c r="M2659" s="699" t="s">
        <v>2204</v>
      </c>
      <c r="N2659" s="852" t="s">
        <v>1995</v>
      </c>
      <c r="O2659" s="699" t="s">
        <v>2005</v>
      </c>
      <c r="P2659" s="852" t="s">
        <v>1995</v>
      </c>
      <c r="Q2659" s="699" t="s">
        <v>1998</v>
      </c>
      <c r="R2659" s="699"/>
      <c r="S2659" s="699"/>
      <c r="T2659" s="181"/>
      <c r="U2659" s="181"/>
      <c r="AC2659" s="361" t="str">
        <f t="shared" si="45"/>
        <v>２４検査結果（給水設備及び排水設備）別記第四号-1　飲料用の排水管設備、排水設備-1（3）-改善策の具体的内容等</v>
      </c>
      <c r="AL2659" s="392" t="s">
        <v>4891</v>
      </c>
    </row>
    <row r="2660" spans="5:38" x14ac:dyDescent="0.15">
      <c r="E2660" s="1121">
        <f>'5_入力シート【検査結果表】給水設備及び排水設備'!$CM$18</f>
        <v>0</v>
      </c>
      <c r="J2660" s="699" t="s">
        <v>2199</v>
      </c>
      <c r="K2660" s="699" t="s">
        <v>5549</v>
      </c>
      <c r="L2660" s="852" t="s">
        <v>92</v>
      </c>
      <c r="M2660" s="699" t="s">
        <v>2204</v>
      </c>
      <c r="N2660" s="852" t="s">
        <v>1995</v>
      </c>
      <c r="O2660" s="699" t="s">
        <v>2005</v>
      </c>
      <c r="P2660" s="852" t="s">
        <v>1995</v>
      </c>
      <c r="Q2660" s="699" t="s">
        <v>1999</v>
      </c>
      <c r="R2660" s="852" t="s">
        <v>1995</v>
      </c>
      <c r="S2660" s="699" t="s">
        <v>2000</v>
      </c>
      <c r="T2660" s="181"/>
      <c r="U2660" s="181"/>
      <c r="AC2660" s="361" t="str">
        <f t="shared" si="45"/>
        <v>２４検査結果（給水設備及び排水設備）別記第四号-1　飲料用の排水管設備、排水設備-1（3）-改善（予定）年月-年（令和）</v>
      </c>
      <c r="AL2660" s="392" t="s">
        <v>4892</v>
      </c>
    </row>
    <row r="2661" spans="5:38" x14ac:dyDescent="0.15">
      <c r="E2661" s="1121">
        <f>'5_入力シート【検査結果表】給水設備及び排水設備'!$CP$18</f>
        <v>0</v>
      </c>
      <c r="J2661" s="699" t="s">
        <v>2199</v>
      </c>
      <c r="K2661" s="699" t="s">
        <v>5549</v>
      </c>
      <c r="L2661" s="852" t="s">
        <v>92</v>
      </c>
      <c r="M2661" s="699" t="s">
        <v>2204</v>
      </c>
      <c r="N2661" s="852" t="s">
        <v>1995</v>
      </c>
      <c r="O2661" s="699" t="s">
        <v>2005</v>
      </c>
      <c r="P2661" s="852" t="s">
        <v>1995</v>
      </c>
      <c r="Q2661" s="699" t="s">
        <v>1999</v>
      </c>
      <c r="R2661" s="852" t="s">
        <v>1995</v>
      </c>
      <c r="S2661" s="699" t="s">
        <v>2001</v>
      </c>
      <c r="T2661" s="181"/>
      <c r="U2661" s="181"/>
      <c r="AC2661" s="361" t="str">
        <f t="shared" si="45"/>
        <v>２４検査結果（給水設備及び排水設備）別記第四号-1　飲料用の排水管設備、排水設備-1（3）-改善（予定）年月-月</v>
      </c>
      <c r="AL2661" s="392" t="s">
        <v>4893</v>
      </c>
    </row>
    <row r="2662" spans="5:38" x14ac:dyDescent="0.15">
      <c r="E2662" s="1121">
        <f>'5_入力シート【検査結果表】給水設備及び排水設備'!$CS$18</f>
        <v>0</v>
      </c>
      <c r="J2662" s="699" t="s">
        <v>2199</v>
      </c>
      <c r="K2662" s="699" t="s">
        <v>5549</v>
      </c>
      <c r="L2662" s="852" t="s">
        <v>92</v>
      </c>
      <c r="M2662" s="699" t="s">
        <v>2204</v>
      </c>
      <c r="N2662" s="852" t="s">
        <v>1995</v>
      </c>
      <c r="O2662" s="699" t="s">
        <v>2005</v>
      </c>
      <c r="P2662" s="852" t="s">
        <v>1995</v>
      </c>
      <c r="Q2662" s="699" t="s">
        <v>1999</v>
      </c>
      <c r="R2662" s="852" t="s">
        <v>1995</v>
      </c>
      <c r="S2662" s="699" t="s">
        <v>2002</v>
      </c>
      <c r="T2662" s="181"/>
      <c r="U2662" s="181"/>
      <c r="AC2662" s="361" t="str">
        <f t="shared" si="45"/>
        <v>２４検査結果（給水設備及び排水設備）別記第四号-1　飲料用の排水管設備、排水設備-1（3）-改善（予定）年月-状況</v>
      </c>
      <c r="AL2662" s="392" t="s">
        <v>4894</v>
      </c>
    </row>
    <row r="2663" spans="5:38" x14ac:dyDescent="0.15">
      <c r="E2663" s="1121">
        <f>'5_入力シート【検査結果表】給水設備及び排水設備'!$AZ$19</f>
        <v>0</v>
      </c>
      <c r="J2663" s="699" t="s">
        <v>2199</v>
      </c>
      <c r="K2663" s="699" t="s">
        <v>5549</v>
      </c>
      <c r="L2663" s="852" t="s">
        <v>92</v>
      </c>
      <c r="M2663" s="699" t="s">
        <v>2204</v>
      </c>
      <c r="N2663" s="852" t="s">
        <v>1995</v>
      </c>
      <c r="O2663" s="699" t="s">
        <v>2007</v>
      </c>
      <c r="P2663" s="852" t="s">
        <v>1995</v>
      </c>
      <c r="Q2663" s="699" t="s">
        <v>3514</v>
      </c>
      <c r="R2663" s="699"/>
      <c r="S2663" s="699"/>
      <c r="T2663" s="181"/>
      <c r="U2663" s="181"/>
      <c r="AC2663" s="361" t="str">
        <f t="shared" si="45"/>
        <v>２４検査結果（給水設備及び排水設備）別記第四号-1　飲料用の排水管設備、排水設備-1（4）-検査結果</v>
      </c>
      <c r="AL2663" s="392" t="s">
        <v>4895</v>
      </c>
    </row>
    <row r="2664" spans="5:38" x14ac:dyDescent="0.15">
      <c r="E2664" s="1121">
        <f>'5_入力シート【検査結果表】給水設備及び排水設備'!$BL$19</f>
        <v>0</v>
      </c>
      <c r="J2664" s="699" t="s">
        <v>2199</v>
      </c>
      <c r="K2664" s="699" t="s">
        <v>5549</v>
      </c>
      <c r="L2664" s="852" t="s">
        <v>92</v>
      </c>
      <c r="M2664" s="699" t="s">
        <v>2204</v>
      </c>
      <c r="N2664" s="852" t="s">
        <v>1995</v>
      </c>
      <c r="O2664" s="699" t="s">
        <v>2007</v>
      </c>
      <c r="P2664" s="852" t="s">
        <v>1995</v>
      </c>
      <c r="Q2664" s="699" t="s">
        <v>1996</v>
      </c>
      <c r="R2664" s="699"/>
      <c r="S2664" s="699"/>
      <c r="T2664" s="181"/>
      <c r="U2664" s="181"/>
      <c r="AC2664" s="361" t="str">
        <f t="shared" si="45"/>
        <v>２４検査結果（給水設備及び排水設備）別記第四号-1　飲料用の排水管設備、排水設備-1（4）-検査者番号</v>
      </c>
      <c r="AL2664" s="392" t="s">
        <v>4896</v>
      </c>
    </row>
    <row r="2665" spans="5:38" x14ac:dyDescent="0.15">
      <c r="E2665" s="1121">
        <f>'5_入力シート【検査結果表】給水設備及び排水設備'!$BN$19</f>
        <v>0</v>
      </c>
      <c r="J2665" s="699" t="s">
        <v>2199</v>
      </c>
      <c r="K2665" s="699" t="s">
        <v>5549</v>
      </c>
      <c r="L2665" s="852" t="s">
        <v>92</v>
      </c>
      <c r="M2665" s="699" t="s">
        <v>2204</v>
      </c>
      <c r="N2665" s="852" t="s">
        <v>1995</v>
      </c>
      <c r="O2665" s="699" t="s">
        <v>2007</v>
      </c>
      <c r="P2665" s="852" t="s">
        <v>1995</v>
      </c>
      <c r="Q2665" s="699" t="s">
        <v>1997</v>
      </c>
      <c r="R2665" s="699"/>
      <c r="S2665" s="699"/>
      <c r="T2665" s="181"/>
      <c r="U2665" s="181"/>
      <c r="AC2665" s="361" t="str">
        <f t="shared" si="45"/>
        <v>２４検査結果（給水設備及び排水設備）別記第四号-1　飲料用の排水管設備、排水設備-1（4）-指摘の具体的内容等</v>
      </c>
      <c r="AL2665" s="392" t="s">
        <v>4897</v>
      </c>
    </row>
    <row r="2666" spans="5:38" x14ac:dyDescent="0.15">
      <c r="E2666" s="1121">
        <f>'5_入力シート【検査結果表】給水設備及び排水設備'!$BX$19</f>
        <v>0</v>
      </c>
      <c r="J2666" s="699" t="s">
        <v>2199</v>
      </c>
      <c r="K2666" s="699" t="s">
        <v>5549</v>
      </c>
      <c r="L2666" s="852" t="s">
        <v>92</v>
      </c>
      <c r="M2666" s="699" t="s">
        <v>2204</v>
      </c>
      <c r="N2666" s="852" t="s">
        <v>1995</v>
      </c>
      <c r="O2666" s="699" t="s">
        <v>2007</v>
      </c>
      <c r="P2666" s="852" t="s">
        <v>1995</v>
      </c>
      <c r="Q2666" s="699" t="s">
        <v>1998</v>
      </c>
      <c r="R2666" s="699"/>
      <c r="S2666" s="699"/>
      <c r="T2666" s="181"/>
      <c r="U2666" s="181"/>
      <c r="AC2666" s="361" t="str">
        <f t="shared" si="45"/>
        <v>２４検査結果（給水設備及び排水設備）別記第四号-1　飲料用の排水管設備、排水設備-1（4）-改善策の具体的内容等</v>
      </c>
      <c r="AL2666" s="392" t="s">
        <v>4898</v>
      </c>
    </row>
    <row r="2667" spans="5:38" x14ac:dyDescent="0.15">
      <c r="E2667" s="1121">
        <f>'5_入力シート【検査結果表】給水設備及び排水設備'!$CM$19</f>
        <v>0</v>
      </c>
      <c r="J2667" s="699" t="s">
        <v>2199</v>
      </c>
      <c r="K2667" s="699" t="s">
        <v>5549</v>
      </c>
      <c r="L2667" s="852" t="s">
        <v>92</v>
      </c>
      <c r="M2667" s="699" t="s">
        <v>2204</v>
      </c>
      <c r="N2667" s="852" t="s">
        <v>1995</v>
      </c>
      <c r="O2667" s="699" t="s">
        <v>2007</v>
      </c>
      <c r="P2667" s="852" t="s">
        <v>1995</v>
      </c>
      <c r="Q2667" s="699" t="s">
        <v>1999</v>
      </c>
      <c r="R2667" s="852" t="s">
        <v>1995</v>
      </c>
      <c r="S2667" s="699" t="s">
        <v>2000</v>
      </c>
      <c r="T2667" s="181"/>
      <c r="U2667" s="181"/>
      <c r="AC2667" s="361" t="str">
        <f t="shared" si="45"/>
        <v>２４検査結果（給水設備及び排水設備）別記第四号-1　飲料用の排水管設備、排水設備-1（4）-改善（予定）年月-年（令和）</v>
      </c>
      <c r="AL2667" s="392" t="s">
        <v>4899</v>
      </c>
    </row>
    <row r="2668" spans="5:38" x14ac:dyDescent="0.15">
      <c r="E2668" s="1121">
        <f>'5_入力シート【検査結果表】給水設備及び排水設備'!$CP$19</f>
        <v>0</v>
      </c>
      <c r="J2668" s="699" t="s">
        <v>2199</v>
      </c>
      <c r="K2668" s="699" t="s">
        <v>5549</v>
      </c>
      <c r="L2668" s="852" t="s">
        <v>92</v>
      </c>
      <c r="M2668" s="699" t="s">
        <v>2204</v>
      </c>
      <c r="N2668" s="852" t="s">
        <v>1995</v>
      </c>
      <c r="O2668" s="699" t="s">
        <v>2007</v>
      </c>
      <c r="P2668" s="852" t="s">
        <v>1995</v>
      </c>
      <c r="Q2668" s="699" t="s">
        <v>1999</v>
      </c>
      <c r="R2668" s="852" t="s">
        <v>1995</v>
      </c>
      <c r="S2668" s="699" t="s">
        <v>2001</v>
      </c>
      <c r="T2668" s="181"/>
      <c r="U2668" s="181"/>
      <c r="AC2668" s="361" t="str">
        <f t="shared" si="45"/>
        <v>２４検査結果（給水設備及び排水設備）別記第四号-1　飲料用の排水管設備、排水設備-1（4）-改善（予定）年月-月</v>
      </c>
      <c r="AL2668" s="392" t="s">
        <v>4900</v>
      </c>
    </row>
    <row r="2669" spans="5:38" x14ac:dyDescent="0.15">
      <c r="E2669" s="1121">
        <f>'5_入力シート【検査結果表】給水設備及び排水設備'!$CS$19</f>
        <v>0</v>
      </c>
      <c r="J2669" s="699" t="s">
        <v>2199</v>
      </c>
      <c r="K2669" s="699" t="s">
        <v>5549</v>
      </c>
      <c r="L2669" s="852" t="s">
        <v>92</v>
      </c>
      <c r="M2669" s="699" t="s">
        <v>2204</v>
      </c>
      <c r="N2669" s="852" t="s">
        <v>1995</v>
      </c>
      <c r="O2669" s="699" t="s">
        <v>2007</v>
      </c>
      <c r="P2669" s="852" t="s">
        <v>1995</v>
      </c>
      <c r="Q2669" s="699" t="s">
        <v>1999</v>
      </c>
      <c r="R2669" s="852" t="s">
        <v>1995</v>
      </c>
      <c r="S2669" s="699" t="s">
        <v>2002</v>
      </c>
      <c r="T2669" s="181"/>
      <c r="U2669" s="181"/>
      <c r="AC2669" s="361" t="str">
        <f t="shared" si="45"/>
        <v>２４検査結果（給水設備及び排水設備）別記第四号-1　飲料用の排水管設備、排水設備-1（4）-改善（予定）年月-状況</v>
      </c>
      <c r="AL2669" s="392" t="s">
        <v>4901</v>
      </c>
    </row>
    <row r="2670" spans="5:38" x14ac:dyDescent="0.15">
      <c r="E2670" s="1121">
        <f>'5_入力シート【検査結果表】給水設備及び排水設備'!$AZ$20</f>
        <v>0</v>
      </c>
      <c r="J2670" s="699" t="s">
        <v>2199</v>
      </c>
      <c r="K2670" s="699" t="s">
        <v>5549</v>
      </c>
      <c r="L2670" s="852" t="s">
        <v>92</v>
      </c>
      <c r="M2670" s="699" t="s">
        <v>2204</v>
      </c>
      <c r="N2670" s="852" t="s">
        <v>1995</v>
      </c>
      <c r="O2670" s="699" t="s">
        <v>2009</v>
      </c>
      <c r="P2670" s="852" t="s">
        <v>1995</v>
      </c>
      <c r="Q2670" s="699" t="s">
        <v>3514</v>
      </c>
      <c r="R2670" s="699"/>
      <c r="S2670" s="699"/>
      <c r="T2670" s="181"/>
      <c r="U2670" s="181"/>
      <c r="AC2670" s="361" t="str">
        <f t="shared" si="45"/>
        <v>２４検査結果（給水設備及び排水設備）別記第四号-1　飲料用の排水管設備、排水設備-1（5）-検査結果</v>
      </c>
      <c r="AL2670" s="392" t="s">
        <v>4902</v>
      </c>
    </row>
    <row r="2671" spans="5:38" x14ac:dyDescent="0.15">
      <c r="E2671" s="1121">
        <f>'5_入力シート【検査結果表】給水設備及び排水設備'!$BL$20</f>
        <v>0</v>
      </c>
      <c r="J2671" s="699" t="s">
        <v>2199</v>
      </c>
      <c r="K2671" s="699" t="s">
        <v>5549</v>
      </c>
      <c r="L2671" s="852" t="s">
        <v>92</v>
      </c>
      <c r="M2671" s="699" t="s">
        <v>2204</v>
      </c>
      <c r="N2671" s="852" t="s">
        <v>1995</v>
      </c>
      <c r="O2671" s="699" t="s">
        <v>2009</v>
      </c>
      <c r="P2671" s="852" t="s">
        <v>1995</v>
      </c>
      <c r="Q2671" s="699" t="s">
        <v>1996</v>
      </c>
      <c r="R2671" s="699"/>
      <c r="S2671" s="699"/>
      <c r="T2671" s="181"/>
      <c r="U2671" s="181"/>
      <c r="AC2671" s="361" t="str">
        <f t="shared" si="45"/>
        <v>２４検査結果（給水設備及び排水設備）別記第四号-1　飲料用の排水管設備、排水設備-1（5）-検査者番号</v>
      </c>
      <c r="AL2671" s="392" t="s">
        <v>4903</v>
      </c>
    </row>
    <row r="2672" spans="5:38" x14ac:dyDescent="0.15">
      <c r="E2672" s="1121">
        <f>'5_入力シート【検査結果表】給水設備及び排水設備'!$BN$20</f>
        <v>0</v>
      </c>
      <c r="J2672" s="699" t="s">
        <v>2199</v>
      </c>
      <c r="K2672" s="699" t="s">
        <v>5549</v>
      </c>
      <c r="L2672" s="852" t="s">
        <v>92</v>
      </c>
      <c r="M2672" s="699" t="s">
        <v>2204</v>
      </c>
      <c r="N2672" s="852" t="s">
        <v>1995</v>
      </c>
      <c r="O2672" s="699" t="s">
        <v>2009</v>
      </c>
      <c r="P2672" s="852" t="s">
        <v>1995</v>
      </c>
      <c r="Q2672" s="699" t="s">
        <v>1997</v>
      </c>
      <c r="R2672" s="699"/>
      <c r="S2672" s="699"/>
      <c r="T2672" s="181"/>
      <c r="U2672" s="181"/>
      <c r="AC2672" s="361" t="str">
        <f t="shared" si="45"/>
        <v>２４検査結果（給水設備及び排水設備）別記第四号-1　飲料用の排水管設備、排水設備-1（5）-指摘の具体的内容等</v>
      </c>
      <c r="AL2672" s="392" t="s">
        <v>4904</v>
      </c>
    </row>
    <row r="2673" spans="5:38" x14ac:dyDescent="0.15">
      <c r="E2673" s="1121">
        <f>'5_入力シート【検査結果表】給水設備及び排水設備'!$BX$20</f>
        <v>0</v>
      </c>
      <c r="J2673" s="699" t="s">
        <v>2199</v>
      </c>
      <c r="K2673" s="699" t="s">
        <v>5549</v>
      </c>
      <c r="L2673" s="852" t="s">
        <v>92</v>
      </c>
      <c r="M2673" s="699" t="s">
        <v>2204</v>
      </c>
      <c r="N2673" s="852" t="s">
        <v>1995</v>
      </c>
      <c r="O2673" s="699" t="s">
        <v>2009</v>
      </c>
      <c r="P2673" s="852" t="s">
        <v>1995</v>
      </c>
      <c r="Q2673" s="699" t="s">
        <v>1998</v>
      </c>
      <c r="R2673" s="699"/>
      <c r="S2673" s="699"/>
      <c r="T2673" s="181"/>
      <c r="U2673" s="181"/>
      <c r="AC2673" s="361" t="str">
        <f t="shared" si="45"/>
        <v>２４検査結果（給水設備及び排水設備）別記第四号-1　飲料用の排水管設備、排水設備-1（5）-改善策の具体的内容等</v>
      </c>
      <c r="AL2673" s="392" t="s">
        <v>4905</v>
      </c>
    </row>
    <row r="2674" spans="5:38" x14ac:dyDescent="0.15">
      <c r="E2674" s="1121">
        <f>'5_入力シート【検査結果表】給水設備及び排水設備'!$CM$20</f>
        <v>0</v>
      </c>
      <c r="J2674" s="699" t="s">
        <v>2199</v>
      </c>
      <c r="K2674" s="699" t="s">
        <v>5549</v>
      </c>
      <c r="L2674" s="852" t="s">
        <v>92</v>
      </c>
      <c r="M2674" s="699" t="s">
        <v>2204</v>
      </c>
      <c r="N2674" s="852" t="s">
        <v>1995</v>
      </c>
      <c r="O2674" s="699" t="s">
        <v>2009</v>
      </c>
      <c r="P2674" s="852" t="s">
        <v>1995</v>
      </c>
      <c r="Q2674" s="699" t="s">
        <v>1999</v>
      </c>
      <c r="R2674" s="852" t="s">
        <v>1995</v>
      </c>
      <c r="S2674" s="699" t="s">
        <v>2000</v>
      </c>
      <c r="T2674" s="181"/>
      <c r="U2674" s="181"/>
      <c r="AC2674" s="361" t="str">
        <f t="shared" si="45"/>
        <v>２４検査結果（給水設備及び排水設備）別記第四号-1　飲料用の排水管設備、排水設備-1（5）-改善（予定）年月-年（令和）</v>
      </c>
      <c r="AL2674" s="392" t="s">
        <v>4906</v>
      </c>
    </row>
    <row r="2675" spans="5:38" x14ac:dyDescent="0.15">
      <c r="E2675" s="1121">
        <f>'5_入力シート【検査結果表】給水設備及び排水設備'!$CP$20</f>
        <v>0</v>
      </c>
      <c r="J2675" s="699" t="s">
        <v>2199</v>
      </c>
      <c r="K2675" s="699" t="s">
        <v>5549</v>
      </c>
      <c r="L2675" s="852" t="s">
        <v>92</v>
      </c>
      <c r="M2675" s="699" t="s">
        <v>2204</v>
      </c>
      <c r="N2675" s="852" t="s">
        <v>1995</v>
      </c>
      <c r="O2675" s="699" t="s">
        <v>2009</v>
      </c>
      <c r="P2675" s="852" t="s">
        <v>1995</v>
      </c>
      <c r="Q2675" s="699" t="s">
        <v>1999</v>
      </c>
      <c r="R2675" s="852" t="s">
        <v>1995</v>
      </c>
      <c r="S2675" s="699" t="s">
        <v>2001</v>
      </c>
      <c r="T2675" s="181"/>
      <c r="U2675" s="181"/>
      <c r="AC2675" s="361" t="str">
        <f t="shared" si="45"/>
        <v>２４検査結果（給水設備及び排水設備）別記第四号-1　飲料用の排水管設備、排水設備-1（5）-改善（予定）年月-月</v>
      </c>
      <c r="AL2675" s="392" t="s">
        <v>4907</v>
      </c>
    </row>
    <row r="2676" spans="5:38" x14ac:dyDescent="0.15">
      <c r="E2676" s="1121">
        <f>'5_入力シート【検査結果表】給水設備及び排水設備'!$CS$20</f>
        <v>0</v>
      </c>
      <c r="J2676" s="699" t="s">
        <v>2199</v>
      </c>
      <c r="K2676" s="699" t="s">
        <v>5549</v>
      </c>
      <c r="L2676" s="852" t="s">
        <v>92</v>
      </c>
      <c r="M2676" s="699" t="s">
        <v>2204</v>
      </c>
      <c r="N2676" s="852" t="s">
        <v>1995</v>
      </c>
      <c r="O2676" s="699" t="s">
        <v>2009</v>
      </c>
      <c r="P2676" s="852" t="s">
        <v>1995</v>
      </c>
      <c r="Q2676" s="699" t="s">
        <v>1999</v>
      </c>
      <c r="R2676" s="852" t="s">
        <v>1995</v>
      </c>
      <c r="S2676" s="699" t="s">
        <v>2002</v>
      </c>
      <c r="T2676" s="181"/>
      <c r="U2676" s="181"/>
      <c r="AC2676" s="361" t="str">
        <f t="shared" si="45"/>
        <v>２４検査結果（給水設備及び排水設備）別記第四号-1　飲料用の排水管設備、排水設備-1（5）-改善（予定）年月-状況</v>
      </c>
      <c r="AL2676" s="392" t="s">
        <v>4908</v>
      </c>
    </row>
    <row r="2677" spans="5:38" x14ac:dyDescent="0.15">
      <c r="E2677" s="1121">
        <f>'5_入力シート【検査結果表】給水設備及び排水設備'!$AZ$21</f>
        <v>0</v>
      </c>
      <c r="J2677" s="699" t="s">
        <v>2199</v>
      </c>
      <c r="K2677" s="699" t="s">
        <v>5549</v>
      </c>
      <c r="L2677" s="852" t="s">
        <v>92</v>
      </c>
      <c r="M2677" s="699" t="s">
        <v>2204</v>
      </c>
      <c r="N2677" s="852" t="s">
        <v>1995</v>
      </c>
      <c r="O2677" s="699" t="s">
        <v>2011</v>
      </c>
      <c r="P2677" s="852" t="s">
        <v>1995</v>
      </c>
      <c r="Q2677" s="699" t="s">
        <v>3514</v>
      </c>
      <c r="R2677" s="699"/>
      <c r="S2677" s="699"/>
      <c r="T2677" s="181"/>
      <c r="U2677" s="181"/>
      <c r="AC2677" s="361" t="str">
        <f t="shared" si="45"/>
        <v>２４検査結果（給水設備及び排水設備）別記第四号-1　飲料用の排水管設備、排水設備-1（6）-検査結果</v>
      </c>
      <c r="AL2677" s="392" t="s">
        <v>4909</v>
      </c>
    </row>
    <row r="2678" spans="5:38" x14ac:dyDescent="0.15">
      <c r="E2678" s="1121">
        <f>'5_入力シート【検査結果表】給水設備及び排水設備'!$BL$21</f>
        <v>0</v>
      </c>
      <c r="J2678" s="699" t="s">
        <v>2199</v>
      </c>
      <c r="K2678" s="699" t="s">
        <v>5549</v>
      </c>
      <c r="L2678" s="852" t="s">
        <v>92</v>
      </c>
      <c r="M2678" s="699" t="s">
        <v>2204</v>
      </c>
      <c r="N2678" s="852" t="s">
        <v>1995</v>
      </c>
      <c r="O2678" s="699" t="s">
        <v>2011</v>
      </c>
      <c r="P2678" s="852" t="s">
        <v>1995</v>
      </c>
      <c r="Q2678" s="699" t="s">
        <v>1996</v>
      </c>
      <c r="R2678" s="699"/>
      <c r="S2678" s="699"/>
      <c r="T2678" s="181"/>
      <c r="U2678" s="181"/>
      <c r="AC2678" s="361" t="str">
        <f t="shared" si="45"/>
        <v>２４検査結果（給水設備及び排水設備）別記第四号-1　飲料用の排水管設備、排水設備-1（6）-検査者番号</v>
      </c>
      <c r="AL2678" s="392" t="s">
        <v>4910</v>
      </c>
    </row>
    <row r="2679" spans="5:38" x14ac:dyDescent="0.15">
      <c r="E2679" s="1121">
        <f>'5_入力シート【検査結果表】給水設備及び排水設備'!$BN$21</f>
        <v>0</v>
      </c>
      <c r="J2679" s="699" t="s">
        <v>2199</v>
      </c>
      <c r="K2679" s="699" t="s">
        <v>5549</v>
      </c>
      <c r="L2679" s="852" t="s">
        <v>92</v>
      </c>
      <c r="M2679" s="699" t="s">
        <v>2204</v>
      </c>
      <c r="N2679" s="852" t="s">
        <v>1995</v>
      </c>
      <c r="O2679" s="699" t="s">
        <v>2011</v>
      </c>
      <c r="P2679" s="852" t="s">
        <v>1995</v>
      </c>
      <c r="Q2679" s="699" t="s">
        <v>1997</v>
      </c>
      <c r="R2679" s="699"/>
      <c r="S2679" s="699"/>
      <c r="T2679" s="181"/>
      <c r="U2679" s="181"/>
      <c r="AC2679" s="361" t="str">
        <f t="shared" si="45"/>
        <v>２４検査結果（給水設備及び排水設備）別記第四号-1　飲料用の排水管設備、排水設備-1（6）-指摘の具体的内容等</v>
      </c>
      <c r="AL2679" s="392" t="s">
        <v>4911</v>
      </c>
    </row>
    <row r="2680" spans="5:38" x14ac:dyDescent="0.15">
      <c r="E2680" s="1121">
        <f>'5_入力シート【検査結果表】給水設備及び排水設備'!$BX$21</f>
        <v>0</v>
      </c>
      <c r="J2680" s="699" t="s">
        <v>2199</v>
      </c>
      <c r="K2680" s="699" t="s">
        <v>5549</v>
      </c>
      <c r="L2680" s="852" t="s">
        <v>92</v>
      </c>
      <c r="M2680" s="699" t="s">
        <v>2204</v>
      </c>
      <c r="N2680" s="852" t="s">
        <v>1995</v>
      </c>
      <c r="O2680" s="699" t="s">
        <v>2011</v>
      </c>
      <c r="P2680" s="852" t="s">
        <v>1995</v>
      </c>
      <c r="Q2680" s="699" t="s">
        <v>1998</v>
      </c>
      <c r="R2680" s="699"/>
      <c r="S2680" s="699"/>
      <c r="T2680" s="181"/>
      <c r="U2680" s="181"/>
      <c r="AC2680" s="361" t="str">
        <f t="shared" si="45"/>
        <v>２４検査結果（給水設備及び排水設備）別記第四号-1　飲料用の排水管設備、排水設備-1（6）-改善策の具体的内容等</v>
      </c>
      <c r="AL2680" s="392" t="s">
        <v>4912</v>
      </c>
    </row>
    <row r="2681" spans="5:38" x14ac:dyDescent="0.15">
      <c r="E2681" s="1121">
        <f>'5_入力シート【検査結果表】給水設備及び排水設備'!$CM$21</f>
        <v>0</v>
      </c>
      <c r="J2681" s="699" t="s">
        <v>2199</v>
      </c>
      <c r="K2681" s="699" t="s">
        <v>5549</v>
      </c>
      <c r="L2681" s="852" t="s">
        <v>92</v>
      </c>
      <c r="M2681" s="699" t="s">
        <v>2204</v>
      </c>
      <c r="N2681" s="852" t="s">
        <v>1995</v>
      </c>
      <c r="O2681" s="699" t="s">
        <v>2011</v>
      </c>
      <c r="P2681" s="852" t="s">
        <v>1995</v>
      </c>
      <c r="Q2681" s="699" t="s">
        <v>1999</v>
      </c>
      <c r="R2681" s="852" t="s">
        <v>1995</v>
      </c>
      <c r="S2681" s="699" t="s">
        <v>2000</v>
      </c>
      <c r="T2681" s="181"/>
      <c r="U2681" s="181"/>
      <c r="AC2681" s="361" t="str">
        <f t="shared" si="45"/>
        <v>２４検査結果（給水設備及び排水設備）別記第四号-1　飲料用の排水管設備、排水設備-1（6）-改善（予定）年月-年（令和）</v>
      </c>
      <c r="AL2681" s="392" t="s">
        <v>4913</v>
      </c>
    </row>
    <row r="2682" spans="5:38" x14ac:dyDescent="0.15">
      <c r="E2682" s="1121">
        <f>'5_入力シート【検査結果表】給水設備及び排水設備'!$CP$21</f>
        <v>0</v>
      </c>
      <c r="J2682" s="699" t="s">
        <v>2199</v>
      </c>
      <c r="K2682" s="699" t="s">
        <v>5549</v>
      </c>
      <c r="L2682" s="852" t="s">
        <v>92</v>
      </c>
      <c r="M2682" s="699" t="s">
        <v>2204</v>
      </c>
      <c r="N2682" s="852" t="s">
        <v>1995</v>
      </c>
      <c r="O2682" s="699" t="s">
        <v>2011</v>
      </c>
      <c r="P2682" s="852" t="s">
        <v>1995</v>
      </c>
      <c r="Q2682" s="699" t="s">
        <v>1999</v>
      </c>
      <c r="R2682" s="852" t="s">
        <v>1995</v>
      </c>
      <c r="S2682" s="699" t="s">
        <v>2001</v>
      </c>
      <c r="T2682" s="181"/>
      <c r="U2682" s="181"/>
      <c r="AC2682" s="361" t="str">
        <f t="shared" si="45"/>
        <v>２４検査結果（給水設備及び排水設備）別記第四号-1　飲料用の排水管設備、排水設備-1（6）-改善（予定）年月-月</v>
      </c>
      <c r="AL2682" s="392" t="s">
        <v>4914</v>
      </c>
    </row>
    <row r="2683" spans="5:38" x14ac:dyDescent="0.15">
      <c r="E2683" s="1121">
        <f>'5_入力シート【検査結果表】給水設備及び排水設備'!$CS$21</f>
        <v>0</v>
      </c>
      <c r="J2683" s="699" t="s">
        <v>2199</v>
      </c>
      <c r="K2683" s="699" t="s">
        <v>5549</v>
      </c>
      <c r="L2683" s="852" t="s">
        <v>92</v>
      </c>
      <c r="M2683" s="699" t="s">
        <v>2204</v>
      </c>
      <c r="N2683" s="852" t="s">
        <v>1995</v>
      </c>
      <c r="O2683" s="699" t="s">
        <v>2011</v>
      </c>
      <c r="P2683" s="852" t="s">
        <v>1995</v>
      </c>
      <c r="Q2683" s="699" t="s">
        <v>1999</v>
      </c>
      <c r="R2683" s="852" t="s">
        <v>1995</v>
      </c>
      <c r="S2683" s="699" t="s">
        <v>2002</v>
      </c>
      <c r="T2683" s="181"/>
      <c r="U2683" s="181"/>
      <c r="AC2683" s="361" t="str">
        <f t="shared" si="45"/>
        <v>２４検査結果（給水設備及び排水設備）別記第四号-1　飲料用の排水管設備、排水設備-1（6）-改善（予定）年月-状況</v>
      </c>
      <c r="AL2683" s="392" t="s">
        <v>4915</v>
      </c>
    </row>
    <row r="2684" spans="5:38" x14ac:dyDescent="0.15">
      <c r="E2684" s="1121">
        <f>'5_入力シート【検査結果表】給水設備及び排水設備'!$AZ$22</f>
        <v>0</v>
      </c>
      <c r="J2684" s="699" t="s">
        <v>2199</v>
      </c>
      <c r="K2684" s="699" t="s">
        <v>5549</v>
      </c>
      <c r="L2684" s="852" t="s">
        <v>92</v>
      </c>
      <c r="M2684" s="699" t="s">
        <v>2204</v>
      </c>
      <c r="N2684" s="852" t="s">
        <v>1995</v>
      </c>
      <c r="O2684" s="699" t="s">
        <v>2013</v>
      </c>
      <c r="P2684" s="852" t="s">
        <v>1995</v>
      </c>
      <c r="Q2684" s="699" t="s">
        <v>3514</v>
      </c>
      <c r="R2684" s="699"/>
      <c r="S2684" s="699"/>
      <c r="T2684" s="181"/>
      <c r="U2684" s="181"/>
      <c r="AC2684" s="361" t="str">
        <f t="shared" si="45"/>
        <v>２４検査結果（給水設備及び排水設備）別記第四号-1　飲料用の排水管設備、排水設備-1（7）-検査結果</v>
      </c>
      <c r="AL2684" s="392" t="s">
        <v>4916</v>
      </c>
    </row>
    <row r="2685" spans="5:38" x14ac:dyDescent="0.15">
      <c r="E2685" s="1121">
        <f>'5_入力シート【検査結果表】給水設備及び排水設備'!$BL$22</f>
        <v>0</v>
      </c>
      <c r="J2685" s="699" t="s">
        <v>2199</v>
      </c>
      <c r="K2685" s="699" t="s">
        <v>5549</v>
      </c>
      <c r="L2685" s="852" t="s">
        <v>92</v>
      </c>
      <c r="M2685" s="699" t="s">
        <v>2204</v>
      </c>
      <c r="N2685" s="852" t="s">
        <v>1995</v>
      </c>
      <c r="O2685" s="699" t="s">
        <v>2013</v>
      </c>
      <c r="P2685" s="852" t="s">
        <v>1995</v>
      </c>
      <c r="Q2685" s="699" t="s">
        <v>1996</v>
      </c>
      <c r="R2685" s="699"/>
      <c r="S2685" s="699"/>
      <c r="T2685" s="181"/>
      <c r="U2685" s="181"/>
      <c r="AC2685" s="361" t="str">
        <f t="shared" si="45"/>
        <v>２４検査結果（給水設備及び排水設備）別記第四号-1　飲料用の排水管設備、排水設備-1（7）-検査者番号</v>
      </c>
      <c r="AL2685" s="392" t="s">
        <v>4917</v>
      </c>
    </row>
    <row r="2686" spans="5:38" x14ac:dyDescent="0.15">
      <c r="E2686" s="1121">
        <f>'5_入力シート【検査結果表】給水設備及び排水設備'!$BN$22</f>
        <v>0</v>
      </c>
      <c r="J2686" s="699" t="s">
        <v>2199</v>
      </c>
      <c r="K2686" s="699" t="s">
        <v>5549</v>
      </c>
      <c r="L2686" s="852" t="s">
        <v>92</v>
      </c>
      <c r="M2686" s="699" t="s">
        <v>2204</v>
      </c>
      <c r="N2686" s="852" t="s">
        <v>1995</v>
      </c>
      <c r="O2686" s="699" t="s">
        <v>2013</v>
      </c>
      <c r="P2686" s="852" t="s">
        <v>1995</v>
      </c>
      <c r="Q2686" s="699" t="s">
        <v>1997</v>
      </c>
      <c r="R2686" s="699"/>
      <c r="S2686" s="699"/>
      <c r="T2686" s="181"/>
      <c r="U2686" s="181"/>
      <c r="AC2686" s="361" t="str">
        <f t="shared" si="45"/>
        <v>２４検査結果（給水設備及び排水設備）別記第四号-1　飲料用の排水管設備、排水設備-1（7）-指摘の具体的内容等</v>
      </c>
      <c r="AL2686" s="392" t="s">
        <v>4918</v>
      </c>
    </row>
    <row r="2687" spans="5:38" x14ac:dyDescent="0.15">
      <c r="E2687" s="1121">
        <f>'5_入力シート【検査結果表】給水設備及び排水設備'!$BX$22</f>
        <v>0</v>
      </c>
      <c r="J2687" s="699" t="s">
        <v>2199</v>
      </c>
      <c r="K2687" s="699" t="s">
        <v>5549</v>
      </c>
      <c r="L2687" s="852" t="s">
        <v>92</v>
      </c>
      <c r="M2687" s="699" t="s">
        <v>2204</v>
      </c>
      <c r="N2687" s="852" t="s">
        <v>1995</v>
      </c>
      <c r="O2687" s="699" t="s">
        <v>2013</v>
      </c>
      <c r="P2687" s="852" t="s">
        <v>1995</v>
      </c>
      <c r="Q2687" s="699" t="s">
        <v>1998</v>
      </c>
      <c r="R2687" s="699"/>
      <c r="S2687" s="699"/>
      <c r="T2687" s="181"/>
      <c r="U2687" s="181"/>
      <c r="AC2687" s="361" t="str">
        <f t="shared" si="45"/>
        <v>２４検査結果（給水設備及び排水設備）別記第四号-1　飲料用の排水管設備、排水設備-1（7）-改善策の具体的内容等</v>
      </c>
      <c r="AL2687" s="392" t="s">
        <v>4919</v>
      </c>
    </row>
    <row r="2688" spans="5:38" x14ac:dyDescent="0.15">
      <c r="E2688" s="1121">
        <f>'5_入力シート【検査結果表】給水設備及び排水設備'!$CM$22</f>
        <v>0</v>
      </c>
      <c r="J2688" s="699" t="s">
        <v>2199</v>
      </c>
      <c r="K2688" s="699" t="s">
        <v>5549</v>
      </c>
      <c r="L2688" s="852" t="s">
        <v>92</v>
      </c>
      <c r="M2688" s="699" t="s">
        <v>2204</v>
      </c>
      <c r="N2688" s="852" t="s">
        <v>1995</v>
      </c>
      <c r="O2688" s="699" t="s">
        <v>2013</v>
      </c>
      <c r="P2688" s="852" t="s">
        <v>1995</v>
      </c>
      <c r="Q2688" s="699" t="s">
        <v>1999</v>
      </c>
      <c r="R2688" s="852" t="s">
        <v>1995</v>
      </c>
      <c r="S2688" s="699" t="s">
        <v>2000</v>
      </c>
      <c r="T2688" s="181"/>
      <c r="U2688" s="181"/>
      <c r="AC2688" s="361" t="str">
        <f t="shared" si="45"/>
        <v>２４検査結果（給水設備及び排水設備）別記第四号-1　飲料用の排水管設備、排水設備-1（7）-改善（予定）年月-年（令和）</v>
      </c>
      <c r="AL2688" s="392" t="s">
        <v>4920</v>
      </c>
    </row>
    <row r="2689" spans="5:38" x14ac:dyDescent="0.15">
      <c r="E2689" s="1121">
        <f>'5_入力シート【検査結果表】給水設備及び排水設備'!$CP$22</f>
        <v>0</v>
      </c>
      <c r="J2689" s="699" t="s">
        <v>2199</v>
      </c>
      <c r="K2689" s="699" t="s">
        <v>5549</v>
      </c>
      <c r="L2689" s="852" t="s">
        <v>92</v>
      </c>
      <c r="M2689" s="699" t="s">
        <v>2204</v>
      </c>
      <c r="N2689" s="852" t="s">
        <v>1995</v>
      </c>
      <c r="O2689" s="699" t="s">
        <v>2013</v>
      </c>
      <c r="P2689" s="852" t="s">
        <v>1995</v>
      </c>
      <c r="Q2689" s="699" t="s">
        <v>1999</v>
      </c>
      <c r="R2689" s="852" t="s">
        <v>1995</v>
      </c>
      <c r="S2689" s="699" t="s">
        <v>2001</v>
      </c>
      <c r="T2689" s="181"/>
      <c r="U2689" s="181"/>
      <c r="AC2689" s="361" t="str">
        <f t="shared" si="45"/>
        <v>２４検査結果（給水設備及び排水設備）別記第四号-1　飲料用の排水管設備、排水設備-1（7）-改善（予定）年月-月</v>
      </c>
      <c r="AL2689" s="392" t="s">
        <v>4921</v>
      </c>
    </row>
    <row r="2690" spans="5:38" x14ac:dyDescent="0.15">
      <c r="E2690" s="1121">
        <f>'5_入力シート【検査結果表】給水設備及び排水設備'!$CS$22</f>
        <v>0</v>
      </c>
      <c r="J2690" s="699" t="s">
        <v>2199</v>
      </c>
      <c r="K2690" s="699" t="s">
        <v>5549</v>
      </c>
      <c r="L2690" s="852" t="s">
        <v>92</v>
      </c>
      <c r="M2690" s="699" t="s">
        <v>2204</v>
      </c>
      <c r="N2690" s="852" t="s">
        <v>1995</v>
      </c>
      <c r="O2690" s="699" t="s">
        <v>2013</v>
      </c>
      <c r="P2690" s="852" t="s">
        <v>1995</v>
      </c>
      <c r="Q2690" s="699" t="s">
        <v>1999</v>
      </c>
      <c r="R2690" s="852" t="s">
        <v>1995</v>
      </c>
      <c r="S2690" s="699" t="s">
        <v>2002</v>
      </c>
      <c r="T2690" s="181"/>
      <c r="U2690" s="181"/>
      <c r="AC2690" s="361" t="str">
        <f t="shared" si="45"/>
        <v>２４検査結果（給水設備及び排水設備）別記第四号-1　飲料用の排水管設備、排水設備-1（7）-改善（予定）年月-状況</v>
      </c>
      <c r="AL2690" s="392" t="s">
        <v>4922</v>
      </c>
    </row>
    <row r="2691" spans="5:38" x14ac:dyDescent="0.15">
      <c r="E2691" s="1121">
        <f>'5_入力シート【検査結果表】給水設備及び排水設備'!$AZ$23</f>
        <v>0</v>
      </c>
      <c r="J2691" s="699" t="s">
        <v>2199</v>
      </c>
      <c r="K2691" s="699" t="s">
        <v>5549</v>
      </c>
      <c r="L2691" s="852" t="s">
        <v>92</v>
      </c>
      <c r="M2691" s="699" t="s">
        <v>2204</v>
      </c>
      <c r="N2691" s="852" t="s">
        <v>1995</v>
      </c>
      <c r="O2691" s="699" t="s">
        <v>2015</v>
      </c>
      <c r="P2691" s="852" t="s">
        <v>1995</v>
      </c>
      <c r="Q2691" s="699" t="s">
        <v>3514</v>
      </c>
      <c r="R2691" s="699"/>
      <c r="S2691" s="699"/>
      <c r="T2691" s="181"/>
      <c r="U2691" s="181"/>
      <c r="AC2691" s="361" t="str">
        <f t="shared" si="45"/>
        <v>２４検査結果（給水設備及び排水設備）別記第四号-1　飲料用の排水管設備、排水設備-1（8）-検査結果</v>
      </c>
      <c r="AL2691" s="392" t="s">
        <v>4923</v>
      </c>
    </row>
    <row r="2692" spans="5:38" x14ac:dyDescent="0.15">
      <c r="E2692" s="1121">
        <f>'5_入力シート【検査結果表】給水設備及び排水設備'!$BL$23</f>
        <v>0</v>
      </c>
      <c r="J2692" s="699" t="s">
        <v>2199</v>
      </c>
      <c r="K2692" s="699" t="s">
        <v>5549</v>
      </c>
      <c r="L2692" s="852" t="s">
        <v>92</v>
      </c>
      <c r="M2692" s="699" t="s">
        <v>2204</v>
      </c>
      <c r="N2692" s="852" t="s">
        <v>1995</v>
      </c>
      <c r="O2692" s="699" t="s">
        <v>2015</v>
      </c>
      <c r="P2692" s="852" t="s">
        <v>1995</v>
      </c>
      <c r="Q2692" s="699" t="s">
        <v>1996</v>
      </c>
      <c r="R2692" s="699"/>
      <c r="S2692" s="699"/>
      <c r="T2692" s="181"/>
      <c r="U2692" s="181"/>
      <c r="AC2692" s="361" t="str">
        <f t="shared" si="45"/>
        <v>２４検査結果（給水設備及び排水設備）別記第四号-1　飲料用の排水管設備、排水設備-1（8）-検査者番号</v>
      </c>
      <c r="AL2692" s="392" t="s">
        <v>4924</v>
      </c>
    </row>
    <row r="2693" spans="5:38" x14ac:dyDescent="0.15">
      <c r="E2693" s="1121">
        <f>'5_入力シート【検査結果表】給水設備及び排水設備'!$BN$23</f>
        <v>0</v>
      </c>
      <c r="J2693" s="699" t="s">
        <v>2199</v>
      </c>
      <c r="K2693" s="699" t="s">
        <v>5549</v>
      </c>
      <c r="L2693" s="852" t="s">
        <v>92</v>
      </c>
      <c r="M2693" s="699" t="s">
        <v>2204</v>
      </c>
      <c r="N2693" s="852" t="s">
        <v>1995</v>
      </c>
      <c r="O2693" s="699" t="s">
        <v>2015</v>
      </c>
      <c r="P2693" s="852" t="s">
        <v>1995</v>
      </c>
      <c r="Q2693" s="699" t="s">
        <v>1997</v>
      </c>
      <c r="R2693" s="699"/>
      <c r="S2693" s="699"/>
      <c r="T2693" s="181"/>
      <c r="U2693" s="181"/>
      <c r="AC2693" s="361" t="str">
        <f t="shared" si="45"/>
        <v>２４検査結果（給水設備及び排水設備）別記第四号-1　飲料用の排水管設備、排水設備-1（8）-指摘の具体的内容等</v>
      </c>
      <c r="AL2693" s="392" t="s">
        <v>4925</v>
      </c>
    </row>
    <row r="2694" spans="5:38" x14ac:dyDescent="0.15">
      <c r="E2694" s="1121">
        <f>'5_入力シート【検査結果表】給水設備及び排水設備'!$BX$23</f>
        <v>0</v>
      </c>
      <c r="J2694" s="699" t="s">
        <v>2199</v>
      </c>
      <c r="K2694" s="699" t="s">
        <v>5549</v>
      </c>
      <c r="L2694" s="852" t="s">
        <v>92</v>
      </c>
      <c r="M2694" s="699" t="s">
        <v>2204</v>
      </c>
      <c r="N2694" s="852" t="s">
        <v>1995</v>
      </c>
      <c r="O2694" s="699" t="s">
        <v>2015</v>
      </c>
      <c r="P2694" s="852" t="s">
        <v>1995</v>
      </c>
      <c r="Q2694" s="699" t="s">
        <v>1998</v>
      </c>
      <c r="R2694" s="699"/>
      <c r="S2694" s="699"/>
      <c r="T2694" s="181"/>
      <c r="U2694" s="181"/>
      <c r="AC2694" s="361" t="str">
        <f t="shared" si="45"/>
        <v>２４検査結果（給水設備及び排水設備）別記第四号-1　飲料用の排水管設備、排水設備-1（8）-改善策の具体的内容等</v>
      </c>
      <c r="AL2694" s="392" t="s">
        <v>4926</v>
      </c>
    </row>
    <row r="2695" spans="5:38" x14ac:dyDescent="0.15">
      <c r="E2695" s="1121">
        <f>'5_入力シート【検査結果表】給水設備及び排水設備'!$CM$23</f>
        <v>0</v>
      </c>
      <c r="J2695" s="699" t="s">
        <v>2199</v>
      </c>
      <c r="K2695" s="699" t="s">
        <v>5549</v>
      </c>
      <c r="L2695" s="852" t="s">
        <v>92</v>
      </c>
      <c r="M2695" s="699" t="s">
        <v>2204</v>
      </c>
      <c r="N2695" s="852" t="s">
        <v>1995</v>
      </c>
      <c r="O2695" s="699" t="s">
        <v>2015</v>
      </c>
      <c r="P2695" s="852" t="s">
        <v>1995</v>
      </c>
      <c r="Q2695" s="699" t="s">
        <v>1999</v>
      </c>
      <c r="R2695" s="852" t="s">
        <v>1995</v>
      </c>
      <c r="S2695" s="699" t="s">
        <v>2000</v>
      </c>
      <c r="T2695" s="181"/>
      <c r="U2695" s="181"/>
      <c r="AC2695" s="361" t="str">
        <f t="shared" si="45"/>
        <v>２４検査結果（給水設備及び排水設備）別記第四号-1　飲料用の排水管設備、排水設備-1（8）-改善（予定）年月-年（令和）</v>
      </c>
      <c r="AL2695" s="392" t="s">
        <v>4927</v>
      </c>
    </row>
    <row r="2696" spans="5:38" x14ac:dyDescent="0.15">
      <c r="E2696" s="1121">
        <f>'5_入力シート【検査結果表】給水設備及び排水設備'!$CP$23</f>
        <v>0</v>
      </c>
      <c r="J2696" s="699" t="s">
        <v>2199</v>
      </c>
      <c r="K2696" s="699" t="s">
        <v>5549</v>
      </c>
      <c r="L2696" s="852" t="s">
        <v>92</v>
      </c>
      <c r="M2696" s="699" t="s">
        <v>2204</v>
      </c>
      <c r="N2696" s="852" t="s">
        <v>1995</v>
      </c>
      <c r="O2696" s="699" t="s">
        <v>2015</v>
      </c>
      <c r="P2696" s="852" t="s">
        <v>1995</v>
      </c>
      <c r="Q2696" s="699" t="s">
        <v>1999</v>
      </c>
      <c r="R2696" s="852" t="s">
        <v>1995</v>
      </c>
      <c r="S2696" s="699" t="s">
        <v>2001</v>
      </c>
      <c r="T2696" s="181"/>
      <c r="U2696" s="181"/>
      <c r="AC2696" s="361" t="str">
        <f t="shared" si="45"/>
        <v>２４検査結果（給水設備及び排水設備）別記第四号-1　飲料用の排水管設備、排水設備-1（8）-改善（予定）年月-月</v>
      </c>
      <c r="AL2696" s="392" t="s">
        <v>4928</v>
      </c>
    </row>
    <row r="2697" spans="5:38" x14ac:dyDescent="0.15">
      <c r="E2697" s="1121">
        <f>'5_入力シート【検査結果表】給水設備及び排水設備'!$CS$23</f>
        <v>0</v>
      </c>
      <c r="J2697" s="699" t="s">
        <v>2199</v>
      </c>
      <c r="K2697" s="699" t="s">
        <v>5549</v>
      </c>
      <c r="L2697" s="852" t="s">
        <v>92</v>
      </c>
      <c r="M2697" s="699" t="s">
        <v>2204</v>
      </c>
      <c r="N2697" s="852" t="s">
        <v>1995</v>
      </c>
      <c r="O2697" s="699" t="s">
        <v>2015</v>
      </c>
      <c r="P2697" s="852" t="s">
        <v>1995</v>
      </c>
      <c r="Q2697" s="699" t="s">
        <v>1999</v>
      </c>
      <c r="R2697" s="852" t="s">
        <v>1995</v>
      </c>
      <c r="S2697" s="699" t="s">
        <v>2002</v>
      </c>
      <c r="T2697" s="181"/>
      <c r="U2697" s="181"/>
      <c r="AC2697" s="361" t="str">
        <f t="shared" si="45"/>
        <v>２４検査結果（給水設備及び排水設備）別記第四号-1　飲料用の排水管設備、排水設備-1（8）-改善（予定）年月-状況</v>
      </c>
      <c r="AL2697" s="392" t="s">
        <v>4929</v>
      </c>
    </row>
    <row r="2698" spans="5:38" x14ac:dyDescent="0.15">
      <c r="E2698" s="1121">
        <f>'5_入力シート【検査結果表】給水設備及び排水設備'!$AZ$24</f>
        <v>0</v>
      </c>
      <c r="J2698" s="699" t="s">
        <v>2199</v>
      </c>
      <c r="K2698" s="699" t="s">
        <v>5549</v>
      </c>
      <c r="L2698" s="852" t="s">
        <v>92</v>
      </c>
      <c r="M2698" s="699" t="s">
        <v>2204</v>
      </c>
      <c r="N2698" s="852" t="s">
        <v>1995</v>
      </c>
      <c r="O2698" s="699" t="s">
        <v>2016</v>
      </c>
      <c r="P2698" s="852" t="s">
        <v>1995</v>
      </c>
      <c r="Q2698" s="699" t="s">
        <v>3514</v>
      </c>
      <c r="R2698" s="699"/>
      <c r="S2698" s="699"/>
      <c r="T2698" s="181"/>
      <c r="U2698" s="181"/>
      <c r="AC2698" s="361" t="str">
        <f t="shared" si="45"/>
        <v>２４検査結果（給水設備及び排水設備）別記第四号-1　飲料用の排水管設備、排水設備-1（9）-検査結果</v>
      </c>
      <c r="AL2698" s="392" t="s">
        <v>4930</v>
      </c>
    </row>
    <row r="2699" spans="5:38" x14ac:dyDescent="0.15">
      <c r="E2699" s="1121">
        <f>'5_入力シート【検査結果表】給水設備及び排水設備'!$BL$24</f>
        <v>0</v>
      </c>
      <c r="J2699" s="699" t="s">
        <v>2199</v>
      </c>
      <c r="K2699" s="699" t="s">
        <v>5549</v>
      </c>
      <c r="L2699" s="852" t="s">
        <v>92</v>
      </c>
      <c r="M2699" s="699" t="s">
        <v>2204</v>
      </c>
      <c r="N2699" s="852" t="s">
        <v>1995</v>
      </c>
      <c r="O2699" s="699" t="s">
        <v>2016</v>
      </c>
      <c r="P2699" s="852" t="s">
        <v>1995</v>
      </c>
      <c r="Q2699" s="699" t="s">
        <v>1996</v>
      </c>
      <c r="R2699" s="699"/>
      <c r="S2699" s="699"/>
      <c r="T2699" s="181"/>
      <c r="U2699" s="181"/>
      <c r="AC2699" s="361" t="str">
        <f t="shared" si="45"/>
        <v>２４検査結果（給水設備及び排水設備）別記第四号-1　飲料用の排水管設備、排水設備-1（9）-検査者番号</v>
      </c>
      <c r="AL2699" s="392" t="s">
        <v>4931</v>
      </c>
    </row>
    <row r="2700" spans="5:38" x14ac:dyDescent="0.15">
      <c r="E2700" s="1121">
        <f>'5_入力シート【検査結果表】給水設備及び排水設備'!$BN$24</f>
        <v>0</v>
      </c>
      <c r="J2700" s="699" t="s">
        <v>2199</v>
      </c>
      <c r="K2700" s="699" t="s">
        <v>5549</v>
      </c>
      <c r="L2700" s="852" t="s">
        <v>92</v>
      </c>
      <c r="M2700" s="699" t="s">
        <v>2204</v>
      </c>
      <c r="N2700" s="852" t="s">
        <v>1995</v>
      </c>
      <c r="O2700" s="699" t="s">
        <v>2016</v>
      </c>
      <c r="P2700" s="852" t="s">
        <v>1995</v>
      </c>
      <c r="Q2700" s="699" t="s">
        <v>1997</v>
      </c>
      <c r="R2700" s="699"/>
      <c r="S2700" s="699"/>
      <c r="T2700" s="181"/>
      <c r="U2700" s="181"/>
      <c r="AC2700" s="361" t="str">
        <f t="shared" si="45"/>
        <v>２４検査結果（給水設備及び排水設備）別記第四号-1　飲料用の排水管設備、排水設備-1（9）-指摘の具体的内容等</v>
      </c>
      <c r="AL2700" s="392" t="s">
        <v>4932</v>
      </c>
    </row>
    <row r="2701" spans="5:38" x14ac:dyDescent="0.15">
      <c r="E2701" s="1121">
        <f>'5_入力シート【検査結果表】給水設備及び排水設備'!$BX$24</f>
        <v>0</v>
      </c>
      <c r="J2701" s="699" t="s">
        <v>2199</v>
      </c>
      <c r="K2701" s="699" t="s">
        <v>5549</v>
      </c>
      <c r="L2701" s="852" t="s">
        <v>92</v>
      </c>
      <c r="M2701" s="699" t="s">
        <v>2204</v>
      </c>
      <c r="N2701" s="852" t="s">
        <v>1995</v>
      </c>
      <c r="O2701" s="699" t="s">
        <v>2016</v>
      </c>
      <c r="P2701" s="852" t="s">
        <v>1995</v>
      </c>
      <c r="Q2701" s="699" t="s">
        <v>1998</v>
      </c>
      <c r="R2701" s="699"/>
      <c r="S2701" s="699"/>
      <c r="T2701" s="181"/>
      <c r="U2701" s="181"/>
      <c r="AC2701" s="361" t="str">
        <f t="shared" si="45"/>
        <v>２４検査結果（給水設備及び排水設備）別記第四号-1　飲料用の排水管設備、排水設備-1（9）-改善策の具体的内容等</v>
      </c>
      <c r="AL2701" s="392" t="s">
        <v>4933</v>
      </c>
    </row>
    <row r="2702" spans="5:38" x14ac:dyDescent="0.15">
      <c r="E2702" s="1121">
        <f>'5_入力シート【検査結果表】給水設備及び排水設備'!$CM$24</f>
        <v>0</v>
      </c>
      <c r="J2702" s="699" t="s">
        <v>2199</v>
      </c>
      <c r="K2702" s="699" t="s">
        <v>5549</v>
      </c>
      <c r="L2702" s="852" t="s">
        <v>92</v>
      </c>
      <c r="M2702" s="699" t="s">
        <v>2204</v>
      </c>
      <c r="N2702" s="852" t="s">
        <v>1995</v>
      </c>
      <c r="O2702" s="699" t="s">
        <v>2016</v>
      </c>
      <c r="P2702" s="852" t="s">
        <v>1995</v>
      </c>
      <c r="Q2702" s="699" t="s">
        <v>1999</v>
      </c>
      <c r="R2702" s="852" t="s">
        <v>1995</v>
      </c>
      <c r="S2702" s="699" t="s">
        <v>2000</v>
      </c>
      <c r="T2702" s="181"/>
      <c r="U2702" s="181"/>
      <c r="AC2702" s="361" t="str">
        <f t="shared" si="45"/>
        <v>２４検査結果（給水設備及び排水設備）別記第四号-1　飲料用の排水管設備、排水設備-1（9）-改善（予定）年月-年（令和）</v>
      </c>
      <c r="AL2702" s="392" t="s">
        <v>4934</v>
      </c>
    </row>
    <row r="2703" spans="5:38" x14ac:dyDescent="0.15">
      <c r="E2703" s="1121">
        <f>'5_入力シート【検査結果表】給水設備及び排水設備'!$CP$24</f>
        <v>0</v>
      </c>
      <c r="J2703" s="699" t="s">
        <v>2199</v>
      </c>
      <c r="K2703" s="699" t="s">
        <v>5549</v>
      </c>
      <c r="L2703" s="852" t="s">
        <v>92</v>
      </c>
      <c r="M2703" s="699" t="s">
        <v>2204</v>
      </c>
      <c r="N2703" s="852" t="s">
        <v>1995</v>
      </c>
      <c r="O2703" s="699" t="s">
        <v>2016</v>
      </c>
      <c r="P2703" s="852" t="s">
        <v>1995</v>
      </c>
      <c r="Q2703" s="699" t="s">
        <v>1999</v>
      </c>
      <c r="R2703" s="852" t="s">
        <v>1995</v>
      </c>
      <c r="S2703" s="699" t="s">
        <v>2001</v>
      </c>
      <c r="T2703" s="181"/>
      <c r="U2703" s="181"/>
      <c r="AC2703" s="361" t="str">
        <f t="shared" si="45"/>
        <v>２４検査結果（給水設備及び排水設備）別記第四号-1　飲料用の排水管設備、排水設備-1（9）-改善（予定）年月-月</v>
      </c>
      <c r="AL2703" s="392" t="s">
        <v>4935</v>
      </c>
    </row>
    <row r="2704" spans="5:38" x14ac:dyDescent="0.15">
      <c r="E2704" s="1121">
        <f>'5_入力シート【検査結果表】給水設備及び排水設備'!$CS$24</f>
        <v>0</v>
      </c>
      <c r="J2704" s="699" t="s">
        <v>2199</v>
      </c>
      <c r="K2704" s="699" t="s">
        <v>5549</v>
      </c>
      <c r="L2704" s="852" t="s">
        <v>92</v>
      </c>
      <c r="M2704" s="699" t="s">
        <v>2204</v>
      </c>
      <c r="N2704" s="852" t="s">
        <v>1995</v>
      </c>
      <c r="O2704" s="699" t="s">
        <v>2016</v>
      </c>
      <c r="P2704" s="852" t="s">
        <v>1995</v>
      </c>
      <c r="Q2704" s="699" t="s">
        <v>1999</v>
      </c>
      <c r="R2704" s="852" t="s">
        <v>1995</v>
      </c>
      <c r="S2704" s="699" t="s">
        <v>2002</v>
      </c>
      <c r="T2704" s="181"/>
      <c r="U2704" s="181"/>
      <c r="AC2704" s="361" t="str">
        <f t="shared" si="45"/>
        <v>２４検査結果（給水設備及び排水設備）別記第四号-1　飲料用の排水管設備、排水設備-1（9）-改善（予定）年月-状況</v>
      </c>
      <c r="AL2704" s="392" t="s">
        <v>4936</v>
      </c>
    </row>
    <row r="2705" spans="5:38" x14ac:dyDescent="0.15">
      <c r="E2705" s="1121">
        <f>'5_入力シート【検査結果表】給水設備及び排水設備'!$AZ$25</f>
        <v>0</v>
      </c>
      <c r="J2705" s="699" t="s">
        <v>2199</v>
      </c>
      <c r="K2705" s="699" t="s">
        <v>5549</v>
      </c>
      <c r="L2705" s="852" t="s">
        <v>92</v>
      </c>
      <c r="M2705" s="699" t="s">
        <v>2204</v>
      </c>
      <c r="N2705" s="852" t="s">
        <v>1995</v>
      </c>
      <c r="O2705" s="699" t="s">
        <v>2017</v>
      </c>
      <c r="P2705" s="852" t="s">
        <v>1995</v>
      </c>
      <c r="Q2705" s="699" t="s">
        <v>3514</v>
      </c>
      <c r="R2705" s="699"/>
      <c r="S2705" s="699"/>
      <c r="T2705" s="181"/>
      <c r="U2705" s="181"/>
      <c r="AC2705" s="361" t="str">
        <f t="shared" si="45"/>
        <v>２４検査結果（給水設備及び排水設備）別記第四号-1　飲料用の排水管設備、排水設備-1（10）-検査結果</v>
      </c>
      <c r="AL2705" s="392" t="s">
        <v>4937</v>
      </c>
    </row>
    <row r="2706" spans="5:38" x14ac:dyDescent="0.15">
      <c r="E2706" s="1121">
        <f>'5_入力シート【検査結果表】給水設備及び排水設備'!$BL$25</f>
        <v>0</v>
      </c>
      <c r="J2706" s="699" t="s">
        <v>2199</v>
      </c>
      <c r="K2706" s="699" t="s">
        <v>5549</v>
      </c>
      <c r="L2706" s="852" t="s">
        <v>92</v>
      </c>
      <c r="M2706" s="699" t="s">
        <v>2204</v>
      </c>
      <c r="N2706" s="852" t="s">
        <v>1995</v>
      </c>
      <c r="O2706" s="699" t="s">
        <v>2017</v>
      </c>
      <c r="P2706" s="852" t="s">
        <v>1995</v>
      </c>
      <c r="Q2706" s="699" t="s">
        <v>1996</v>
      </c>
      <c r="R2706" s="699"/>
      <c r="S2706" s="699"/>
      <c r="T2706" s="181"/>
      <c r="U2706" s="181"/>
      <c r="AC2706" s="361" t="str">
        <f t="shared" si="45"/>
        <v>２４検査結果（給水設備及び排水設備）別記第四号-1　飲料用の排水管設備、排水設備-1（10）-検査者番号</v>
      </c>
      <c r="AL2706" s="392" t="s">
        <v>4938</v>
      </c>
    </row>
    <row r="2707" spans="5:38" x14ac:dyDescent="0.15">
      <c r="E2707" s="1121">
        <f>'5_入力シート【検査結果表】給水設備及び排水設備'!$BN$25</f>
        <v>0</v>
      </c>
      <c r="J2707" s="699" t="s">
        <v>2199</v>
      </c>
      <c r="K2707" s="699" t="s">
        <v>5549</v>
      </c>
      <c r="L2707" s="852" t="s">
        <v>92</v>
      </c>
      <c r="M2707" s="699" t="s">
        <v>2204</v>
      </c>
      <c r="N2707" s="852" t="s">
        <v>1995</v>
      </c>
      <c r="O2707" s="699" t="s">
        <v>2017</v>
      </c>
      <c r="P2707" s="852" t="s">
        <v>1995</v>
      </c>
      <c r="Q2707" s="699" t="s">
        <v>1997</v>
      </c>
      <c r="R2707" s="699"/>
      <c r="S2707" s="699"/>
      <c r="T2707" s="181"/>
      <c r="U2707" s="181"/>
      <c r="AC2707" s="361" t="str">
        <f t="shared" si="45"/>
        <v>２４検査結果（給水設備及び排水設備）別記第四号-1　飲料用の排水管設備、排水設備-1（10）-指摘の具体的内容等</v>
      </c>
      <c r="AL2707" s="392" t="s">
        <v>4939</v>
      </c>
    </row>
    <row r="2708" spans="5:38" x14ac:dyDescent="0.15">
      <c r="E2708" s="1121">
        <f>'5_入力シート【検査結果表】給水設備及び排水設備'!$BX$25</f>
        <v>0</v>
      </c>
      <c r="J2708" s="699" t="s">
        <v>2199</v>
      </c>
      <c r="K2708" s="699" t="s">
        <v>5549</v>
      </c>
      <c r="L2708" s="852" t="s">
        <v>92</v>
      </c>
      <c r="M2708" s="699" t="s">
        <v>2204</v>
      </c>
      <c r="N2708" s="852" t="s">
        <v>1995</v>
      </c>
      <c r="O2708" s="699" t="s">
        <v>2017</v>
      </c>
      <c r="P2708" s="852" t="s">
        <v>1995</v>
      </c>
      <c r="Q2708" s="699" t="s">
        <v>1998</v>
      </c>
      <c r="R2708" s="699"/>
      <c r="S2708" s="699"/>
      <c r="T2708" s="181"/>
      <c r="U2708" s="181"/>
      <c r="AC2708" s="361" t="str">
        <f t="shared" si="45"/>
        <v>２４検査結果（給水設備及び排水設備）別記第四号-1　飲料用の排水管設備、排水設備-1（10）-改善策の具体的内容等</v>
      </c>
      <c r="AL2708" s="392" t="s">
        <v>4940</v>
      </c>
    </row>
    <row r="2709" spans="5:38" x14ac:dyDescent="0.15">
      <c r="E2709" s="1121">
        <f>'5_入力シート【検査結果表】給水設備及び排水設備'!$CM$25</f>
        <v>0</v>
      </c>
      <c r="J2709" s="699" t="s">
        <v>2199</v>
      </c>
      <c r="K2709" s="699" t="s">
        <v>5549</v>
      </c>
      <c r="L2709" s="852" t="s">
        <v>92</v>
      </c>
      <c r="M2709" s="699" t="s">
        <v>2204</v>
      </c>
      <c r="N2709" s="852" t="s">
        <v>1995</v>
      </c>
      <c r="O2709" s="699" t="s">
        <v>2017</v>
      </c>
      <c r="P2709" s="852" t="s">
        <v>1995</v>
      </c>
      <c r="Q2709" s="699" t="s">
        <v>1999</v>
      </c>
      <c r="R2709" s="852" t="s">
        <v>1995</v>
      </c>
      <c r="S2709" s="699" t="s">
        <v>2000</v>
      </c>
      <c r="T2709" s="181"/>
      <c r="U2709" s="181"/>
      <c r="AC2709" s="361" t="str">
        <f t="shared" si="45"/>
        <v>２４検査結果（給水設備及び排水設備）別記第四号-1　飲料用の排水管設備、排水設備-1（10）-改善（予定）年月-年（令和）</v>
      </c>
      <c r="AL2709" s="392" t="s">
        <v>4941</v>
      </c>
    </row>
    <row r="2710" spans="5:38" x14ac:dyDescent="0.15">
      <c r="E2710" s="1121">
        <f>'5_入力シート【検査結果表】給水設備及び排水設備'!$CP$25</f>
        <v>0</v>
      </c>
      <c r="J2710" s="699" t="s">
        <v>2199</v>
      </c>
      <c r="K2710" s="699" t="s">
        <v>5549</v>
      </c>
      <c r="L2710" s="852" t="s">
        <v>92</v>
      </c>
      <c r="M2710" s="699" t="s">
        <v>2204</v>
      </c>
      <c r="N2710" s="852" t="s">
        <v>1995</v>
      </c>
      <c r="O2710" s="699" t="s">
        <v>2017</v>
      </c>
      <c r="P2710" s="852" t="s">
        <v>1995</v>
      </c>
      <c r="Q2710" s="699" t="s">
        <v>1999</v>
      </c>
      <c r="R2710" s="852" t="s">
        <v>1995</v>
      </c>
      <c r="S2710" s="699" t="s">
        <v>2001</v>
      </c>
      <c r="T2710" s="181"/>
      <c r="U2710" s="181"/>
      <c r="AC2710" s="361" t="str">
        <f t="shared" si="45"/>
        <v>２４検査結果（給水設備及び排水設備）別記第四号-1　飲料用の排水管設備、排水設備-1（10）-改善（予定）年月-月</v>
      </c>
      <c r="AL2710" s="392" t="s">
        <v>4942</v>
      </c>
    </row>
    <row r="2711" spans="5:38" x14ac:dyDescent="0.15">
      <c r="E2711" s="1121">
        <f>'5_入力シート【検査結果表】給水設備及び排水設備'!$CS$25</f>
        <v>0</v>
      </c>
      <c r="J2711" s="699" t="s">
        <v>2199</v>
      </c>
      <c r="K2711" s="699" t="s">
        <v>5549</v>
      </c>
      <c r="L2711" s="852" t="s">
        <v>92</v>
      </c>
      <c r="M2711" s="699" t="s">
        <v>2204</v>
      </c>
      <c r="N2711" s="852" t="s">
        <v>1995</v>
      </c>
      <c r="O2711" s="699" t="s">
        <v>2017</v>
      </c>
      <c r="P2711" s="852" t="s">
        <v>1995</v>
      </c>
      <c r="Q2711" s="699" t="s">
        <v>1999</v>
      </c>
      <c r="R2711" s="852" t="s">
        <v>1995</v>
      </c>
      <c r="S2711" s="699" t="s">
        <v>2002</v>
      </c>
      <c r="T2711" s="181"/>
      <c r="U2711" s="181"/>
      <c r="AC2711" s="361" t="str">
        <f t="shared" si="45"/>
        <v>２４検査結果（給水設備及び排水設備）別記第四号-1　飲料用の排水管設備、排水設備-1（10）-改善（予定）年月-状況</v>
      </c>
      <c r="AL2711" s="392" t="s">
        <v>4943</v>
      </c>
    </row>
    <row r="2712" spans="5:38" x14ac:dyDescent="0.15">
      <c r="E2712" s="1121">
        <f>'5_入力シート【検査結果表】給水設備及び排水設備'!$AZ$26</f>
        <v>0</v>
      </c>
      <c r="J2712" s="699" t="s">
        <v>2199</v>
      </c>
      <c r="K2712" s="699" t="s">
        <v>5549</v>
      </c>
      <c r="L2712" s="852" t="s">
        <v>92</v>
      </c>
      <c r="M2712" s="699" t="s">
        <v>2204</v>
      </c>
      <c r="N2712" s="852" t="s">
        <v>1995</v>
      </c>
      <c r="O2712" s="699" t="s">
        <v>2018</v>
      </c>
      <c r="P2712" s="852" t="s">
        <v>1995</v>
      </c>
      <c r="Q2712" s="699" t="s">
        <v>3514</v>
      </c>
      <c r="R2712" s="699"/>
      <c r="S2712" s="699"/>
      <c r="T2712" s="181"/>
      <c r="U2712" s="181"/>
      <c r="AC2712" s="361" t="str">
        <f t="shared" si="45"/>
        <v>２４検査結果（給水設備及び排水設備）別記第四号-1　飲料用の排水管設備、排水設備-1（11）-検査結果</v>
      </c>
      <c r="AL2712" s="392" t="s">
        <v>4944</v>
      </c>
    </row>
    <row r="2713" spans="5:38" x14ac:dyDescent="0.15">
      <c r="E2713" s="1121">
        <f>'5_入力シート【検査結果表】給水設備及び排水設備'!$BL$26</f>
        <v>0</v>
      </c>
      <c r="J2713" s="699" t="s">
        <v>2199</v>
      </c>
      <c r="K2713" s="699" t="s">
        <v>5549</v>
      </c>
      <c r="L2713" s="852" t="s">
        <v>92</v>
      </c>
      <c r="M2713" s="699" t="s">
        <v>2204</v>
      </c>
      <c r="N2713" s="852" t="s">
        <v>1995</v>
      </c>
      <c r="O2713" s="699" t="s">
        <v>2018</v>
      </c>
      <c r="P2713" s="852" t="s">
        <v>1995</v>
      </c>
      <c r="Q2713" s="699" t="s">
        <v>1996</v>
      </c>
      <c r="R2713" s="699"/>
      <c r="S2713" s="699"/>
      <c r="T2713" s="181"/>
      <c r="U2713" s="181"/>
      <c r="AC2713" s="361" t="str">
        <f t="shared" si="45"/>
        <v>２４検査結果（給水設備及び排水設備）別記第四号-1　飲料用の排水管設備、排水設備-1（11）-検査者番号</v>
      </c>
      <c r="AL2713" s="392" t="s">
        <v>4945</v>
      </c>
    </row>
    <row r="2714" spans="5:38" x14ac:dyDescent="0.15">
      <c r="E2714" s="1121">
        <f>'5_入力シート【検査結果表】給水設備及び排水設備'!$BN$26</f>
        <v>0</v>
      </c>
      <c r="J2714" s="699" t="s">
        <v>2199</v>
      </c>
      <c r="K2714" s="699" t="s">
        <v>5549</v>
      </c>
      <c r="L2714" s="852" t="s">
        <v>92</v>
      </c>
      <c r="M2714" s="699" t="s">
        <v>2204</v>
      </c>
      <c r="N2714" s="852" t="s">
        <v>1995</v>
      </c>
      <c r="O2714" s="699" t="s">
        <v>2018</v>
      </c>
      <c r="P2714" s="852" t="s">
        <v>1995</v>
      </c>
      <c r="Q2714" s="699" t="s">
        <v>1997</v>
      </c>
      <c r="R2714" s="699"/>
      <c r="S2714" s="699"/>
      <c r="T2714" s="181"/>
      <c r="U2714" s="181"/>
      <c r="AC2714" s="361" t="str">
        <f t="shared" si="45"/>
        <v>２４検査結果（給水設備及び排水設備）別記第四号-1　飲料用の排水管設備、排水設備-1（11）-指摘の具体的内容等</v>
      </c>
      <c r="AL2714" s="392" t="s">
        <v>4946</v>
      </c>
    </row>
    <row r="2715" spans="5:38" x14ac:dyDescent="0.15">
      <c r="E2715" s="1121">
        <f>'5_入力シート【検査結果表】給水設備及び排水設備'!$BX$26</f>
        <v>0</v>
      </c>
      <c r="J2715" s="699" t="s">
        <v>2199</v>
      </c>
      <c r="K2715" s="699" t="s">
        <v>5549</v>
      </c>
      <c r="L2715" s="852" t="s">
        <v>92</v>
      </c>
      <c r="M2715" s="699" t="s">
        <v>2204</v>
      </c>
      <c r="N2715" s="852" t="s">
        <v>1995</v>
      </c>
      <c r="O2715" s="699" t="s">
        <v>2018</v>
      </c>
      <c r="P2715" s="852" t="s">
        <v>1995</v>
      </c>
      <c r="Q2715" s="699" t="s">
        <v>1998</v>
      </c>
      <c r="R2715" s="699"/>
      <c r="S2715" s="699"/>
      <c r="T2715" s="181"/>
      <c r="U2715" s="181"/>
      <c r="AC2715" s="361" t="str">
        <f t="shared" si="45"/>
        <v>２４検査結果（給水設備及び排水設備）別記第四号-1　飲料用の排水管設備、排水設備-1（11）-改善策の具体的内容等</v>
      </c>
      <c r="AL2715" s="392" t="s">
        <v>4947</v>
      </c>
    </row>
    <row r="2716" spans="5:38" x14ac:dyDescent="0.15">
      <c r="E2716" s="1121">
        <f>'5_入力シート【検査結果表】給水設備及び排水設備'!$CM$26</f>
        <v>0</v>
      </c>
      <c r="J2716" s="699" t="s">
        <v>2199</v>
      </c>
      <c r="K2716" s="699" t="s">
        <v>5549</v>
      </c>
      <c r="L2716" s="852" t="s">
        <v>92</v>
      </c>
      <c r="M2716" s="699" t="s">
        <v>2204</v>
      </c>
      <c r="N2716" s="852" t="s">
        <v>1995</v>
      </c>
      <c r="O2716" s="699" t="s">
        <v>2018</v>
      </c>
      <c r="P2716" s="852" t="s">
        <v>1995</v>
      </c>
      <c r="Q2716" s="699" t="s">
        <v>1999</v>
      </c>
      <c r="R2716" s="852" t="s">
        <v>1995</v>
      </c>
      <c r="S2716" s="699" t="s">
        <v>2000</v>
      </c>
      <c r="T2716" s="181"/>
      <c r="U2716" s="181"/>
      <c r="AC2716" s="361" t="str">
        <f t="shared" si="45"/>
        <v>２４検査結果（給水設備及び排水設備）別記第四号-1　飲料用の排水管設備、排水設備-1（11）-改善（予定）年月-年（令和）</v>
      </c>
      <c r="AL2716" s="392" t="s">
        <v>4948</v>
      </c>
    </row>
    <row r="2717" spans="5:38" x14ac:dyDescent="0.15">
      <c r="E2717" s="1121">
        <f>'5_入力シート【検査結果表】給水設備及び排水設備'!$CP$26</f>
        <v>0</v>
      </c>
      <c r="J2717" s="699" t="s">
        <v>2199</v>
      </c>
      <c r="K2717" s="699" t="s">
        <v>5549</v>
      </c>
      <c r="L2717" s="852" t="s">
        <v>92</v>
      </c>
      <c r="M2717" s="699" t="s">
        <v>2204</v>
      </c>
      <c r="N2717" s="852" t="s">
        <v>1995</v>
      </c>
      <c r="O2717" s="699" t="s">
        <v>2018</v>
      </c>
      <c r="P2717" s="852" t="s">
        <v>1995</v>
      </c>
      <c r="Q2717" s="699" t="s">
        <v>1999</v>
      </c>
      <c r="R2717" s="852" t="s">
        <v>1995</v>
      </c>
      <c r="S2717" s="699" t="s">
        <v>2001</v>
      </c>
      <c r="T2717" s="181"/>
      <c r="U2717" s="181"/>
      <c r="AC2717" s="361" t="str">
        <f t="shared" si="45"/>
        <v>２４検査結果（給水設備及び排水設備）別記第四号-1　飲料用の排水管設備、排水設備-1（11）-改善（予定）年月-月</v>
      </c>
      <c r="AL2717" s="392" t="s">
        <v>4949</v>
      </c>
    </row>
    <row r="2718" spans="5:38" x14ac:dyDescent="0.15">
      <c r="E2718" s="1121">
        <f>'5_入力シート【検査結果表】給水設備及び排水設備'!$CS$26</f>
        <v>0</v>
      </c>
      <c r="J2718" s="699" t="s">
        <v>2199</v>
      </c>
      <c r="K2718" s="699" t="s">
        <v>5549</v>
      </c>
      <c r="L2718" s="852" t="s">
        <v>92</v>
      </c>
      <c r="M2718" s="699" t="s">
        <v>2204</v>
      </c>
      <c r="N2718" s="852" t="s">
        <v>1995</v>
      </c>
      <c r="O2718" s="699" t="s">
        <v>2018</v>
      </c>
      <c r="P2718" s="852" t="s">
        <v>1995</v>
      </c>
      <c r="Q2718" s="699" t="s">
        <v>1999</v>
      </c>
      <c r="R2718" s="852" t="s">
        <v>1995</v>
      </c>
      <c r="S2718" s="699" t="s">
        <v>2002</v>
      </c>
      <c r="T2718" s="181"/>
      <c r="U2718" s="181"/>
      <c r="AC2718" s="361" t="str">
        <f t="shared" si="45"/>
        <v>２４検査結果（給水設備及び排水設備）別記第四号-1　飲料用の排水管設備、排水設備-1（11）-改善（予定）年月-状況</v>
      </c>
      <c r="AL2718" s="392" t="s">
        <v>4950</v>
      </c>
    </row>
    <row r="2719" spans="5:38" x14ac:dyDescent="0.15">
      <c r="E2719" s="1121">
        <f>'5_入力シート【検査結果表】給水設備及び排水設備'!$AZ$31</f>
        <v>0</v>
      </c>
      <c r="J2719" s="699" t="s">
        <v>2199</v>
      </c>
      <c r="K2719" s="699" t="s">
        <v>5549</v>
      </c>
      <c r="L2719" s="852" t="s">
        <v>92</v>
      </c>
      <c r="M2719" s="699" t="s">
        <v>2206</v>
      </c>
      <c r="N2719" s="852" t="s">
        <v>92</v>
      </c>
      <c r="O2719" s="699" t="s">
        <v>2205</v>
      </c>
      <c r="P2719" s="852" t="s">
        <v>92</v>
      </c>
      <c r="Q2719" s="699" t="s">
        <v>3514</v>
      </c>
      <c r="R2719" s="699"/>
      <c r="S2719" s="699"/>
      <c r="T2719" s="181"/>
      <c r="U2719" s="181"/>
      <c r="AC2719" s="361" t="str">
        <f t="shared" si="45"/>
        <v>２４検査結果（給水設備及び排水設備）別記第四号-2　飲料水の配管設備-2（1）-検査結果</v>
      </c>
      <c r="AL2719" s="392" t="s">
        <v>4951</v>
      </c>
    </row>
    <row r="2720" spans="5:38" x14ac:dyDescent="0.15">
      <c r="E2720" s="1121">
        <f>'5_入力シート【検査結果表】給水設備及び排水設備'!$BL$31</f>
        <v>0</v>
      </c>
      <c r="J2720" s="699" t="s">
        <v>2199</v>
      </c>
      <c r="K2720" s="699" t="s">
        <v>5549</v>
      </c>
      <c r="L2720" s="852" t="s">
        <v>92</v>
      </c>
      <c r="M2720" s="699" t="s">
        <v>2206</v>
      </c>
      <c r="N2720" s="852" t="s">
        <v>92</v>
      </c>
      <c r="O2720" s="699" t="s">
        <v>2205</v>
      </c>
      <c r="P2720" s="852" t="s">
        <v>92</v>
      </c>
      <c r="Q2720" s="699" t="s">
        <v>1032</v>
      </c>
      <c r="R2720" s="699"/>
      <c r="S2720" s="699"/>
      <c r="T2720" s="181"/>
      <c r="U2720" s="181"/>
      <c r="AC2720" s="361" t="str">
        <f t="shared" ref="AC2720:AC2783" si="46">CONCATENATE(J2720,K2720,L2720,M2720,N2720,O2720,P2720,Q2720,R2720,S2720,T2720,U2720)</f>
        <v>２４検査結果（給水設備及び排水設備）別記第四号-2　飲料水の配管設備-2（1）-検査者番号</v>
      </c>
      <c r="AL2720" s="392" t="s">
        <v>4952</v>
      </c>
    </row>
    <row r="2721" spans="5:38" x14ac:dyDescent="0.15">
      <c r="E2721" s="1121">
        <f>'5_入力シート【検査結果表】給水設備及び排水設備'!$BN$31</f>
        <v>0</v>
      </c>
      <c r="J2721" s="699" t="s">
        <v>2199</v>
      </c>
      <c r="K2721" s="699" t="s">
        <v>5549</v>
      </c>
      <c r="L2721" s="852" t="s">
        <v>92</v>
      </c>
      <c r="M2721" s="699" t="s">
        <v>2206</v>
      </c>
      <c r="N2721" s="852" t="s">
        <v>92</v>
      </c>
      <c r="O2721" s="699" t="s">
        <v>2205</v>
      </c>
      <c r="P2721" s="852" t="s">
        <v>92</v>
      </c>
      <c r="Q2721" s="699" t="s">
        <v>1997</v>
      </c>
      <c r="R2721" s="699"/>
      <c r="S2721" s="699"/>
      <c r="T2721" s="181"/>
      <c r="U2721" s="181"/>
      <c r="AC2721" s="361" t="str">
        <f t="shared" si="46"/>
        <v>２４検査結果（給水設備及び排水設備）別記第四号-2　飲料水の配管設備-2（1）-指摘の具体的内容等</v>
      </c>
      <c r="AL2721" s="392" t="s">
        <v>4953</v>
      </c>
    </row>
    <row r="2722" spans="5:38" x14ac:dyDescent="0.15">
      <c r="E2722" s="1121">
        <f>'5_入力シート【検査結果表】給水設備及び排水設備'!$BX$31</f>
        <v>0</v>
      </c>
      <c r="J2722" s="699" t="s">
        <v>2199</v>
      </c>
      <c r="K2722" s="699" t="s">
        <v>5549</v>
      </c>
      <c r="L2722" s="852" t="s">
        <v>92</v>
      </c>
      <c r="M2722" s="699" t="s">
        <v>2206</v>
      </c>
      <c r="N2722" s="852" t="s">
        <v>92</v>
      </c>
      <c r="O2722" s="699" t="s">
        <v>2205</v>
      </c>
      <c r="P2722" s="852" t="s">
        <v>92</v>
      </c>
      <c r="Q2722" s="699" t="s">
        <v>1998</v>
      </c>
      <c r="R2722" s="699"/>
      <c r="S2722" s="699"/>
      <c r="T2722" s="181"/>
      <c r="U2722" s="181"/>
      <c r="AC2722" s="361" t="str">
        <f t="shared" si="46"/>
        <v>２４検査結果（給水設備及び排水設備）別記第四号-2　飲料水の配管設備-2（1）-改善策の具体的内容等</v>
      </c>
      <c r="AL2722" s="392" t="s">
        <v>4954</v>
      </c>
    </row>
    <row r="2723" spans="5:38" x14ac:dyDescent="0.15">
      <c r="E2723" s="1121">
        <f>'5_入力シート【検査結果表】給水設備及び排水設備'!$CM$31</f>
        <v>0</v>
      </c>
      <c r="J2723" s="699" t="s">
        <v>2199</v>
      </c>
      <c r="K2723" s="699" t="s">
        <v>5549</v>
      </c>
      <c r="L2723" s="852" t="s">
        <v>92</v>
      </c>
      <c r="M2723" s="699" t="s">
        <v>2206</v>
      </c>
      <c r="N2723" s="852" t="s">
        <v>92</v>
      </c>
      <c r="O2723" s="699" t="s">
        <v>2205</v>
      </c>
      <c r="P2723" s="852" t="s">
        <v>92</v>
      </c>
      <c r="Q2723" s="699" t="s">
        <v>155</v>
      </c>
      <c r="R2723" s="852" t="s">
        <v>92</v>
      </c>
      <c r="S2723" s="699" t="s">
        <v>1978</v>
      </c>
      <c r="T2723" s="181"/>
      <c r="U2723" s="181"/>
      <c r="AC2723" s="361" t="str">
        <f t="shared" si="46"/>
        <v>２４検査結果（給水設備及び排水設備）別記第四号-2　飲料水の配管設備-2（1）-改善（予定）年月-年（令和）</v>
      </c>
      <c r="AL2723" s="392" t="s">
        <v>4955</v>
      </c>
    </row>
    <row r="2724" spans="5:38" x14ac:dyDescent="0.15">
      <c r="E2724" s="1121">
        <f>'5_入力シート【検査結果表】給水設備及び排水設備'!$CP$31</f>
        <v>0</v>
      </c>
      <c r="J2724" s="699" t="s">
        <v>2199</v>
      </c>
      <c r="K2724" s="699" t="s">
        <v>5549</v>
      </c>
      <c r="L2724" s="852" t="s">
        <v>92</v>
      </c>
      <c r="M2724" s="699" t="s">
        <v>2206</v>
      </c>
      <c r="N2724" s="852" t="s">
        <v>92</v>
      </c>
      <c r="O2724" s="699" t="s">
        <v>2205</v>
      </c>
      <c r="P2724" s="852" t="s">
        <v>92</v>
      </c>
      <c r="Q2724" s="699" t="s">
        <v>155</v>
      </c>
      <c r="R2724" s="852" t="s">
        <v>92</v>
      </c>
      <c r="S2724" s="699" t="s">
        <v>81</v>
      </c>
      <c r="T2724" s="181"/>
      <c r="U2724" s="181"/>
      <c r="AC2724" s="361" t="str">
        <f t="shared" si="46"/>
        <v>２４検査結果（給水設備及び排水設備）別記第四号-2　飲料水の配管設備-2（1）-改善（予定）年月-月</v>
      </c>
      <c r="AL2724" s="392" t="s">
        <v>4956</v>
      </c>
    </row>
    <row r="2725" spans="5:38" x14ac:dyDescent="0.15">
      <c r="E2725" s="1121">
        <f>'5_入力シート【検査結果表】給水設備及び排水設備'!$CS$31</f>
        <v>0</v>
      </c>
      <c r="J2725" s="699" t="s">
        <v>2199</v>
      </c>
      <c r="K2725" s="699" t="s">
        <v>5549</v>
      </c>
      <c r="L2725" s="852" t="s">
        <v>92</v>
      </c>
      <c r="M2725" s="699" t="s">
        <v>2206</v>
      </c>
      <c r="N2725" s="852" t="s">
        <v>92</v>
      </c>
      <c r="O2725" s="699" t="s">
        <v>2205</v>
      </c>
      <c r="P2725" s="852" t="s">
        <v>92</v>
      </c>
      <c r="Q2725" s="699" t="s">
        <v>155</v>
      </c>
      <c r="R2725" s="852" t="s">
        <v>92</v>
      </c>
      <c r="S2725" s="699" t="s">
        <v>145</v>
      </c>
      <c r="T2725" s="181"/>
      <c r="U2725" s="181"/>
      <c r="AC2725" s="361" t="str">
        <f t="shared" si="46"/>
        <v>２４検査結果（給水設備及び排水設備）別記第四号-2　飲料水の配管設備-2（1）-改善（予定）年月-状況</v>
      </c>
      <c r="AL2725" s="392" t="s">
        <v>4957</v>
      </c>
    </row>
    <row r="2726" spans="5:38" x14ac:dyDescent="0.15">
      <c r="E2726" s="1121">
        <f>'5_入力シート【検査結果表】給水設備及び排水設備'!$AZ$32</f>
        <v>0</v>
      </c>
      <c r="J2726" s="699" t="s">
        <v>2199</v>
      </c>
      <c r="K2726" s="699" t="s">
        <v>5549</v>
      </c>
      <c r="L2726" s="852" t="s">
        <v>92</v>
      </c>
      <c r="M2726" s="699" t="s">
        <v>2206</v>
      </c>
      <c r="N2726" s="852" t="s">
        <v>92</v>
      </c>
      <c r="O2726" s="699" t="s">
        <v>2032</v>
      </c>
      <c r="P2726" s="852" t="s">
        <v>92</v>
      </c>
      <c r="Q2726" s="699" t="s">
        <v>3514</v>
      </c>
      <c r="R2726" s="699"/>
      <c r="S2726" s="699"/>
      <c r="T2726" s="181"/>
      <c r="U2726" s="181"/>
      <c r="AC2726" s="361" t="str">
        <f t="shared" si="46"/>
        <v>２４検査結果（給水設備及び排水設備）別記第四号-2　飲料水の配管設備-2（2）-検査結果</v>
      </c>
      <c r="AL2726" s="392" t="s">
        <v>4958</v>
      </c>
    </row>
    <row r="2727" spans="5:38" x14ac:dyDescent="0.15">
      <c r="E2727" s="1121">
        <f>'5_入力シート【検査結果表】給水設備及び排水設備'!$BL$32</f>
        <v>0</v>
      </c>
      <c r="J2727" s="699" t="s">
        <v>2199</v>
      </c>
      <c r="K2727" s="699" t="s">
        <v>5549</v>
      </c>
      <c r="L2727" s="852" t="s">
        <v>92</v>
      </c>
      <c r="M2727" s="699" t="s">
        <v>2206</v>
      </c>
      <c r="N2727" s="852" t="s">
        <v>92</v>
      </c>
      <c r="O2727" s="699" t="s">
        <v>2032</v>
      </c>
      <c r="P2727" s="852" t="s">
        <v>92</v>
      </c>
      <c r="Q2727" s="699" t="s">
        <v>1032</v>
      </c>
      <c r="R2727" s="699"/>
      <c r="S2727" s="699"/>
      <c r="T2727" s="181"/>
      <c r="U2727" s="181"/>
      <c r="AC2727" s="361" t="str">
        <f t="shared" si="46"/>
        <v>２４検査結果（給水設備及び排水設備）別記第四号-2　飲料水の配管設備-2（2）-検査者番号</v>
      </c>
      <c r="AL2727" s="392" t="s">
        <v>4959</v>
      </c>
    </row>
    <row r="2728" spans="5:38" x14ac:dyDescent="0.15">
      <c r="E2728" s="1121">
        <f>'5_入力シート【検査結果表】給水設備及び排水設備'!$BN$32</f>
        <v>0</v>
      </c>
      <c r="J2728" s="699" t="s">
        <v>2199</v>
      </c>
      <c r="K2728" s="699" t="s">
        <v>5549</v>
      </c>
      <c r="L2728" s="852" t="s">
        <v>92</v>
      </c>
      <c r="M2728" s="699" t="s">
        <v>2206</v>
      </c>
      <c r="N2728" s="852" t="s">
        <v>92</v>
      </c>
      <c r="O2728" s="699" t="s">
        <v>2032</v>
      </c>
      <c r="P2728" s="852" t="s">
        <v>92</v>
      </c>
      <c r="Q2728" s="699" t="s">
        <v>1997</v>
      </c>
      <c r="R2728" s="699"/>
      <c r="S2728" s="699"/>
      <c r="T2728" s="181"/>
      <c r="U2728" s="181"/>
      <c r="AC2728" s="361" t="str">
        <f t="shared" si="46"/>
        <v>２４検査結果（給水設備及び排水設備）別記第四号-2　飲料水の配管設備-2（2）-指摘の具体的内容等</v>
      </c>
      <c r="AL2728" s="392" t="s">
        <v>4960</v>
      </c>
    </row>
    <row r="2729" spans="5:38" x14ac:dyDescent="0.15">
      <c r="E2729" s="1121">
        <f>'5_入力シート【検査結果表】給水設備及び排水設備'!$BX$32</f>
        <v>0</v>
      </c>
      <c r="J2729" s="699" t="s">
        <v>2199</v>
      </c>
      <c r="K2729" s="699" t="s">
        <v>5549</v>
      </c>
      <c r="L2729" s="852" t="s">
        <v>92</v>
      </c>
      <c r="M2729" s="699" t="s">
        <v>2206</v>
      </c>
      <c r="N2729" s="852" t="s">
        <v>92</v>
      </c>
      <c r="O2729" s="699" t="s">
        <v>2032</v>
      </c>
      <c r="P2729" s="852" t="s">
        <v>92</v>
      </c>
      <c r="Q2729" s="699" t="s">
        <v>1998</v>
      </c>
      <c r="R2729" s="699"/>
      <c r="S2729" s="699"/>
      <c r="T2729" s="181"/>
      <c r="U2729" s="181"/>
      <c r="AC2729" s="361" t="str">
        <f t="shared" si="46"/>
        <v>２４検査結果（給水設備及び排水設備）別記第四号-2　飲料水の配管設備-2（2）-改善策の具体的内容等</v>
      </c>
      <c r="AL2729" s="392" t="s">
        <v>4961</v>
      </c>
    </row>
    <row r="2730" spans="5:38" x14ac:dyDescent="0.15">
      <c r="E2730" s="1121">
        <f>'5_入力シート【検査結果表】給水設備及び排水設備'!$CM$32</f>
        <v>0</v>
      </c>
      <c r="J2730" s="699" t="s">
        <v>2199</v>
      </c>
      <c r="K2730" s="699" t="s">
        <v>5549</v>
      </c>
      <c r="L2730" s="852" t="s">
        <v>92</v>
      </c>
      <c r="M2730" s="699" t="s">
        <v>2206</v>
      </c>
      <c r="N2730" s="852" t="s">
        <v>92</v>
      </c>
      <c r="O2730" s="699" t="s">
        <v>2032</v>
      </c>
      <c r="P2730" s="852" t="s">
        <v>92</v>
      </c>
      <c r="Q2730" s="699" t="s">
        <v>155</v>
      </c>
      <c r="R2730" s="852" t="s">
        <v>92</v>
      </c>
      <c r="S2730" s="699" t="s">
        <v>1978</v>
      </c>
      <c r="T2730" s="181"/>
      <c r="U2730" s="181"/>
      <c r="AC2730" s="361" t="str">
        <f t="shared" si="46"/>
        <v>２４検査結果（給水設備及び排水設備）別記第四号-2　飲料水の配管設備-2（2）-改善（予定）年月-年（令和）</v>
      </c>
      <c r="AL2730" s="392" t="s">
        <v>4962</v>
      </c>
    </row>
    <row r="2731" spans="5:38" x14ac:dyDescent="0.15">
      <c r="E2731" s="1121">
        <f>'5_入力シート【検査結果表】給水設備及び排水設備'!$CP$32</f>
        <v>0</v>
      </c>
      <c r="J2731" s="699" t="s">
        <v>2199</v>
      </c>
      <c r="K2731" s="699" t="s">
        <v>5549</v>
      </c>
      <c r="L2731" s="852" t="s">
        <v>92</v>
      </c>
      <c r="M2731" s="699" t="s">
        <v>2206</v>
      </c>
      <c r="N2731" s="852" t="s">
        <v>92</v>
      </c>
      <c r="O2731" s="699" t="s">
        <v>2032</v>
      </c>
      <c r="P2731" s="852" t="s">
        <v>92</v>
      </c>
      <c r="Q2731" s="699" t="s">
        <v>155</v>
      </c>
      <c r="R2731" s="852" t="s">
        <v>92</v>
      </c>
      <c r="S2731" s="699" t="s">
        <v>81</v>
      </c>
      <c r="T2731" s="181"/>
      <c r="U2731" s="181"/>
      <c r="AC2731" s="361" t="str">
        <f t="shared" si="46"/>
        <v>２４検査結果（給水設備及び排水設備）別記第四号-2　飲料水の配管設備-2（2）-改善（予定）年月-月</v>
      </c>
      <c r="AL2731" s="392" t="s">
        <v>4963</v>
      </c>
    </row>
    <row r="2732" spans="5:38" x14ac:dyDescent="0.15">
      <c r="E2732" s="1121">
        <f>'5_入力シート【検査結果表】給水設備及び排水設備'!$CS$32</f>
        <v>0</v>
      </c>
      <c r="J2732" s="699" t="s">
        <v>2199</v>
      </c>
      <c r="K2732" s="699" t="s">
        <v>5549</v>
      </c>
      <c r="L2732" s="852" t="s">
        <v>92</v>
      </c>
      <c r="M2732" s="699" t="s">
        <v>2206</v>
      </c>
      <c r="N2732" s="852" t="s">
        <v>92</v>
      </c>
      <c r="O2732" s="699" t="s">
        <v>2032</v>
      </c>
      <c r="P2732" s="852" t="s">
        <v>92</v>
      </c>
      <c r="Q2732" s="699" t="s">
        <v>155</v>
      </c>
      <c r="R2732" s="852" t="s">
        <v>92</v>
      </c>
      <c r="S2732" s="699" t="s">
        <v>145</v>
      </c>
      <c r="T2732" s="181"/>
      <c r="U2732" s="181"/>
      <c r="AC2732" s="361" t="str">
        <f t="shared" si="46"/>
        <v>２４検査結果（給水設備及び排水設備）別記第四号-2　飲料水の配管設備-2（2）-改善（予定）年月-状況</v>
      </c>
      <c r="AL2732" s="392" t="s">
        <v>4964</v>
      </c>
    </row>
    <row r="2733" spans="5:38" x14ac:dyDescent="0.15">
      <c r="E2733" s="1121">
        <f>'5_入力シート【検査結果表】給水設備及び排水設備'!$AZ$33</f>
        <v>0</v>
      </c>
      <c r="J2733" s="699" t="s">
        <v>2199</v>
      </c>
      <c r="K2733" s="699" t="s">
        <v>5549</v>
      </c>
      <c r="L2733" s="852" t="s">
        <v>92</v>
      </c>
      <c r="M2733" s="699" t="s">
        <v>2206</v>
      </c>
      <c r="N2733" s="852" t="s">
        <v>92</v>
      </c>
      <c r="O2733" s="699" t="s">
        <v>2033</v>
      </c>
      <c r="P2733" s="852" t="s">
        <v>92</v>
      </c>
      <c r="Q2733" s="699" t="s">
        <v>3514</v>
      </c>
      <c r="R2733" s="699"/>
      <c r="S2733" s="699"/>
      <c r="T2733" s="181"/>
      <c r="U2733" s="181"/>
      <c r="AC2733" s="361" t="str">
        <f t="shared" si="46"/>
        <v>２４検査結果（給水設備及び排水設備）別記第四号-2　飲料水の配管設備-2（3）-検査結果</v>
      </c>
      <c r="AL2733" s="392" t="s">
        <v>4965</v>
      </c>
    </row>
    <row r="2734" spans="5:38" x14ac:dyDescent="0.15">
      <c r="E2734" s="1121">
        <f>'5_入力シート【検査結果表】給水設備及び排水設備'!$BL$33</f>
        <v>0</v>
      </c>
      <c r="J2734" s="699" t="s">
        <v>2199</v>
      </c>
      <c r="K2734" s="699" t="s">
        <v>5549</v>
      </c>
      <c r="L2734" s="852" t="s">
        <v>92</v>
      </c>
      <c r="M2734" s="699" t="s">
        <v>2206</v>
      </c>
      <c r="N2734" s="852" t="s">
        <v>92</v>
      </c>
      <c r="O2734" s="699" t="s">
        <v>2033</v>
      </c>
      <c r="P2734" s="852" t="s">
        <v>92</v>
      </c>
      <c r="Q2734" s="699" t="s">
        <v>1032</v>
      </c>
      <c r="R2734" s="699"/>
      <c r="S2734" s="699"/>
      <c r="T2734" s="181"/>
      <c r="U2734" s="181"/>
      <c r="AC2734" s="361" t="str">
        <f t="shared" si="46"/>
        <v>２４検査結果（給水設備及び排水設備）別記第四号-2　飲料水の配管設備-2（3）-検査者番号</v>
      </c>
      <c r="AL2734" s="392" t="s">
        <v>4966</v>
      </c>
    </row>
    <row r="2735" spans="5:38" x14ac:dyDescent="0.15">
      <c r="E2735" s="1121">
        <f>'5_入力シート【検査結果表】給水設備及び排水設備'!$BN$33</f>
        <v>0</v>
      </c>
      <c r="J2735" s="699" t="s">
        <v>2199</v>
      </c>
      <c r="K2735" s="699" t="s">
        <v>5549</v>
      </c>
      <c r="L2735" s="852" t="s">
        <v>92</v>
      </c>
      <c r="M2735" s="699" t="s">
        <v>2206</v>
      </c>
      <c r="N2735" s="852" t="s">
        <v>92</v>
      </c>
      <c r="O2735" s="699" t="s">
        <v>2033</v>
      </c>
      <c r="P2735" s="852" t="s">
        <v>92</v>
      </c>
      <c r="Q2735" s="699" t="s">
        <v>1997</v>
      </c>
      <c r="R2735" s="699"/>
      <c r="S2735" s="699"/>
      <c r="T2735" s="181"/>
      <c r="U2735" s="181"/>
      <c r="AC2735" s="361" t="str">
        <f t="shared" si="46"/>
        <v>２４検査結果（給水設備及び排水設備）別記第四号-2　飲料水の配管設備-2（3）-指摘の具体的内容等</v>
      </c>
      <c r="AL2735" s="392" t="s">
        <v>4967</v>
      </c>
    </row>
    <row r="2736" spans="5:38" x14ac:dyDescent="0.15">
      <c r="E2736" s="1121">
        <f>'5_入力シート【検査結果表】給水設備及び排水設備'!$BX$33</f>
        <v>0</v>
      </c>
      <c r="J2736" s="699" t="s">
        <v>2199</v>
      </c>
      <c r="K2736" s="699" t="s">
        <v>5549</v>
      </c>
      <c r="L2736" s="852" t="s">
        <v>92</v>
      </c>
      <c r="M2736" s="699" t="s">
        <v>2206</v>
      </c>
      <c r="N2736" s="852" t="s">
        <v>92</v>
      </c>
      <c r="O2736" s="699" t="s">
        <v>2033</v>
      </c>
      <c r="P2736" s="852" t="s">
        <v>92</v>
      </c>
      <c r="Q2736" s="699" t="s">
        <v>1998</v>
      </c>
      <c r="R2736" s="699"/>
      <c r="S2736" s="699"/>
      <c r="T2736" s="181"/>
      <c r="U2736" s="181"/>
      <c r="AC2736" s="361" t="str">
        <f t="shared" si="46"/>
        <v>２４検査結果（給水設備及び排水設備）別記第四号-2　飲料水の配管設備-2（3）-改善策の具体的内容等</v>
      </c>
      <c r="AL2736" s="392" t="s">
        <v>4968</v>
      </c>
    </row>
    <row r="2737" spans="5:38" x14ac:dyDescent="0.15">
      <c r="E2737" s="1121">
        <f>'5_入力シート【検査結果表】給水設備及び排水設備'!$CM$33</f>
        <v>0</v>
      </c>
      <c r="J2737" s="699" t="s">
        <v>2199</v>
      </c>
      <c r="K2737" s="699" t="s">
        <v>5549</v>
      </c>
      <c r="L2737" s="852" t="s">
        <v>92</v>
      </c>
      <c r="M2737" s="699" t="s">
        <v>2206</v>
      </c>
      <c r="N2737" s="852" t="s">
        <v>92</v>
      </c>
      <c r="O2737" s="699" t="s">
        <v>2033</v>
      </c>
      <c r="P2737" s="852" t="s">
        <v>92</v>
      </c>
      <c r="Q2737" s="699" t="s">
        <v>155</v>
      </c>
      <c r="R2737" s="852" t="s">
        <v>92</v>
      </c>
      <c r="S2737" s="699" t="s">
        <v>1978</v>
      </c>
      <c r="T2737" s="181"/>
      <c r="U2737" s="181"/>
      <c r="AC2737" s="361" t="str">
        <f t="shared" si="46"/>
        <v>２４検査結果（給水設備及び排水設備）別記第四号-2　飲料水の配管設備-2（3）-改善（予定）年月-年（令和）</v>
      </c>
      <c r="AL2737" s="392" t="s">
        <v>4969</v>
      </c>
    </row>
    <row r="2738" spans="5:38" x14ac:dyDescent="0.15">
      <c r="E2738" s="1121">
        <f>'5_入力シート【検査結果表】給水設備及び排水設備'!$CP$33</f>
        <v>0</v>
      </c>
      <c r="J2738" s="699" t="s">
        <v>2199</v>
      </c>
      <c r="K2738" s="699" t="s">
        <v>5549</v>
      </c>
      <c r="L2738" s="852" t="s">
        <v>92</v>
      </c>
      <c r="M2738" s="699" t="s">
        <v>2206</v>
      </c>
      <c r="N2738" s="852" t="s">
        <v>92</v>
      </c>
      <c r="O2738" s="699" t="s">
        <v>2033</v>
      </c>
      <c r="P2738" s="852" t="s">
        <v>92</v>
      </c>
      <c r="Q2738" s="699" t="s">
        <v>155</v>
      </c>
      <c r="R2738" s="852" t="s">
        <v>92</v>
      </c>
      <c r="S2738" s="699" t="s">
        <v>81</v>
      </c>
      <c r="T2738" s="181"/>
      <c r="U2738" s="181"/>
      <c r="AC2738" s="361" t="str">
        <f t="shared" si="46"/>
        <v>２４検査結果（給水設備及び排水設備）別記第四号-2　飲料水の配管設備-2（3）-改善（予定）年月-月</v>
      </c>
      <c r="AL2738" s="392" t="s">
        <v>4970</v>
      </c>
    </row>
    <row r="2739" spans="5:38" x14ac:dyDescent="0.15">
      <c r="E2739" s="1121">
        <f>'5_入力シート【検査結果表】給水設備及び排水設備'!$CS$33</f>
        <v>0</v>
      </c>
      <c r="J2739" s="699" t="s">
        <v>2199</v>
      </c>
      <c r="K2739" s="699" t="s">
        <v>5549</v>
      </c>
      <c r="L2739" s="852" t="s">
        <v>92</v>
      </c>
      <c r="M2739" s="699" t="s">
        <v>2206</v>
      </c>
      <c r="N2739" s="852" t="s">
        <v>92</v>
      </c>
      <c r="O2739" s="699" t="s">
        <v>2033</v>
      </c>
      <c r="P2739" s="852" t="s">
        <v>92</v>
      </c>
      <c r="Q2739" s="699" t="s">
        <v>155</v>
      </c>
      <c r="R2739" s="852" t="s">
        <v>92</v>
      </c>
      <c r="S2739" s="699" t="s">
        <v>145</v>
      </c>
      <c r="T2739" s="181"/>
      <c r="U2739" s="181"/>
      <c r="AC2739" s="361" t="str">
        <f t="shared" si="46"/>
        <v>２４検査結果（給水設備及び排水設備）別記第四号-2　飲料水の配管設備-2（3）-改善（予定）年月-状況</v>
      </c>
      <c r="AL2739" s="392" t="s">
        <v>4971</v>
      </c>
    </row>
    <row r="2740" spans="5:38" x14ac:dyDescent="0.15">
      <c r="E2740" s="1121">
        <f>'5_入力シート【検査結果表】給水設備及び排水設備'!$AZ$34</f>
        <v>0</v>
      </c>
      <c r="J2740" s="699" t="s">
        <v>2199</v>
      </c>
      <c r="K2740" s="699" t="s">
        <v>5549</v>
      </c>
      <c r="L2740" s="852" t="s">
        <v>92</v>
      </c>
      <c r="M2740" s="699" t="s">
        <v>2206</v>
      </c>
      <c r="N2740" s="852" t="s">
        <v>92</v>
      </c>
      <c r="O2740" s="699" t="s">
        <v>2034</v>
      </c>
      <c r="P2740" s="852" t="s">
        <v>92</v>
      </c>
      <c r="Q2740" s="699" t="s">
        <v>3514</v>
      </c>
      <c r="R2740" s="699"/>
      <c r="S2740" s="699"/>
      <c r="T2740" s="181"/>
      <c r="U2740" s="181"/>
      <c r="AC2740" s="361" t="str">
        <f t="shared" si="46"/>
        <v>２４検査結果（給水設備及び排水設備）別記第四号-2　飲料水の配管設備-2（4）-検査結果</v>
      </c>
      <c r="AL2740" s="392" t="s">
        <v>4972</v>
      </c>
    </row>
    <row r="2741" spans="5:38" x14ac:dyDescent="0.15">
      <c r="E2741" s="1121">
        <f>'5_入力シート【検査結果表】給水設備及び排水設備'!$BL$34</f>
        <v>0</v>
      </c>
      <c r="J2741" s="699" t="s">
        <v>2199</v>
      </c>
      <c r="K2741" s="699" t="s">
        <v>5549</v>
      </c>
      <c r="L2741" s="852" t="s">
        <v>92</v>
      </c>
      <c r="M2741" s="699" t="s">
        <v>2206</v>
      </c>
      <c r="N2741" s="852" t="s">
        <v>92</v>
      </c>
      <c r="O2741" s="699" t="s">
        <v>2034</v>
      </c>
      <c r="P2741" s="852" t="s">
        <v>92</v>
      </c>
      <c r="Q2741" s="699" t="s">
        <v>1032</v>
      </c>
      <c r="R2741" s="699"/>
      <c r="S2741" s="699"/>
      <c r="T2741" s="181"/>
      <c r="U2741" s="181"/>
      <c r="AC2741" s="361" t="str">
        <f t="shared" si="46"/>
        <v>２４検査結果（給水設備及び排水設備）別記第四号-2　飲料水の配管設備-2（4）-検査者番号</v>
      </c>
      <c r="AL2741" s="392" t="s">
        <v>4973</v>
      </c>
    </row>
    <row r="2742" spans="5:38" x14ac:dyDescent="0.15">
      <c r="E2742" s="1121">
        <f>'5_入力シート【検査結果表】給水設備及び排水設備'!$BN$34</f>
        <v>0</v>
      </c>
      <c r="J2742" s="699" t="s">
        <v>2199</v>
      </c>
      <c r="K2742" s="699" t="s">
        <v>5549</v>
      </c>
      <c r="L2742" s="852" t="s">
        <v>92</v>
      </c>
      <c r="M2742" s="699" t="s">
        <v>2206</v>
      </c>
      <c r="N2742" s="852" t="s">
        <v>92</v>
      </c>
      <c r="O2742" s="699" t="s">
        <v>2034</v>
      </c>
      <c r="P2742" s="852" t="s">
        <v>92</v>
      </c>
      <c r="Q2742" s="699" t="s">
        <v>1997</v>
      </c>
      <c r="R2742" s="699"/>
      <c r="S2742" s="699"/>
      <c r="T2742" s="181"/>
      <c r="U2742" s="181"/>
      <c r="AC2742" s="361" t="str">
        <f t="shared" si="46"/>
        <v>２４検査結果（給水設備及び排水設備）別記第四号-2　飲料水の配管設備-2（4）-指摘の具体的内容等</v>
      </c>
      <c r="AL2742" s="392" t="s">
        <v>4974</v>
      </c>
    </row>
    <row r="2743" spans="5:38" x14ac:dyDescent="0.15">
      <c r="E2743" s="1121">
        <f>'5_入力シート【検査結果表】給水設備及び排水設備'!$BX$34</f>
        <v>0</v>
      </c>
      <c r="J2743" s="699" t="s">
        <v>2199</v>
      </c>
      <c r="K2743" s="699" t="s">
        <v>5549</v>
      </c>
      <c r="L2743" s="852" t="s">
        <v>92</v>
      </c>
      <c r="M2743" s="699" t="s">
        <v>2206</v>
      </c>
      <c r="N2743" s="852" t="s">
        <v>92</v>
      </c>
      <c r="O2743" s="699" t="s">
        <v>2034</v>
      </c>
      <c r="P2743" s="852" t="s">
        <v>92</v>
      </c>
      <c r="Q2743" s="699" t="s">
        <v>1998</v>
      </c>
      <c r="R2743" s="699"/>
      <c r="S2743" s="699"/>
      <c r="T2743" s="181"/>
      <c r="U2743" s="181"/>
      <c r="AC2743" s="361" t="str">
        <f t="shared" si="46"/>
        <v>２４検査結果（給水設備及び排水設備）別記第四号-2　飲料水の配管設備-2（4）-改善策の具体的内容等</v>
      </c>
      <c r="AL2743" s="392" t="s">
        <v>4975</v>
      </c>
    </row>
    <row r="2744" spans="5:38" x14ac:dyDescent="0.15">
      <c r="E2744" s="1121">
        <f>'5_入力シート【検査結果表】給水設備及び排水設備'!$CM$34</f>
        <v>0</v>
      </c>
      <c r="J2744" s="699" t="s">
        <v>2199</v>
      </c>
      <c r="K2744" s="699" t="s">
        <v>5549</v>
      </c>
      <c r="L2744" s="852" t="s">
        <v>92</v>
      </c>
      <c r="M2744" s="699" t="s">
        <v>2206</v>
      </c>
      <c r="N2744" s="852" t="s">
        <v>92</v>
      </c>
      <c r="O2744" s="699" t="s">
        <v>2034</v>
      </c>
      <c r="P2744" s="852" t="s">
        <v>92</v>
      </c>
      <c r="Q2744" s="699" t="s">
        <v>155</v>
      </c>
      <c r="R2744" s="852" t="s">
        <v>92</v>
      </c>
      <c r="S2744" s="699" t="s">
        <v>1978</v>
      </c>
      <c r="T2744" s="181"/>
      <c r="U2744" s="181"/>
      <c r="AC2744" s="361" t="str">
        <f t="shared" si="46"/>
        <v>２４検査結果（給水設備及び排水設備）別記第四号-2　飲料水の配管設備-2（4）-改善（予定）年月-年（令和）</v>
      </c>
      <c r="AL2744" s="392" t="s">
        <v>4976</v>
      </c>
    </row>
    <row r="2745" spans="5:38" x14ac:dyDescent="0.15">
      <c r="E2745" s="1121">
        <f>'5_入力シート【検査結果表】給水設備及び排水設備'!$CP$34</f>
        <v>0</v>
      </c>
      <c r="J2745" s="699" t="s">
        <v>2199</v>
      </c>
      <c r="K2745" s="699" t="s">
        <v>5549</v>
      </c>
      <c r="L2745" s="852" t="s">
        <v>92</v>
      </c>
      <c r="M2745" s="699" t="s">
        <v>2206</v>
      </c>
      <c r="N2745" s="852" t="s">
        <v>92</v>
      </c>
      <c r="O2745" s="699" t="s">
        <v>2034</v>
      </c>
      <c r="P2745" s="852" t="s">
        <v>92</v>
      </c>
      <c r="Q2745" s="699" t="s">
        <v>155</v>
      </c>
      <c r="R2745" s="852" t="s">
        <v>92</v>
      </c>
      <c r="S2745" s="699" t="s">
        <v>81</v>
      </c>
      <c r="T2745" s="181"/>
      <c r="U2745" s="181"/>
      <c r="AC2745" s="361" t="str">
        <f t="shared" si="46"/>
        <v>２４検査結果（給水設備及び排水設備）別記第四号-2　飲料水の配管設備-2（4）-改善（予定）年月-月</v>
      </c>
      <c r="AL2745" s="392" t="s">
        <v>4977</v>
      </c>
    </row>
    <row r="2746" spans="5:38" x14ac:dyDescent="0.15">
      <c r="E2746" s="1121">
        <f>'5_入力シート【検査結果表】給水設備及び排水設備'!$CS$34</f>
        <v>0</v>
      </c>
      <c r="J2746" s="699" t="s">
        <v>2199</v>
      </c>
      <c r="K2746" s="699" t="s">
        <v>5549</v>
      </c>
      <c r="L2746" s="852" t="s">
        <v>92</v>
      </c>
      <c r="M2746" s="699" t="s">
        <v>2206</v>
      </c>
      <c r="N2746" s="852" t="s">
        <v>92</v>
      </c>
      <c r="O2746" s="699" t="s">
        <v>2034</v>
      </c>
      <c r="P2746" s="852" t="s">
        <v>92</v>
      </c>
      <c r="Q2746" s="699" t="s">
        <v>155</v>
      </c>
      <c r="R2746" s="852" t="s">
        <v>92</v>
      </c>
      <c r="S2746" s="699" t="s">
        <v>145</v>
      </c>
      <c r="T2746" s="181"/>
      <c r="U2746" s="181"/>
      <c r="AC2746" s="361" t="str">
        <f t="shared" si="46"/>
        <v>２４検査結果（給水設備及び排水設備）別記第四号-2　飲料水の配管設備-2（4）-改善（予定）年月-状況</v>
      </c>
      <c r="AL2746" s="392" t="s">
        <v>4978</v>
      </c>
    </row>
    <row r="2747" spans="5:38" x14ac:dyDescent="0.15">
      <c r="E2747" s="1121">
        <f>'5_入力シート【検査結果表】給水設備及び排水設備'!$AZ$35</f>
        <v>0</v>
      </c>
      <c r="J2747" s="699" t="s">
        <v>2199</v>
      </c>
      <c r="K2747" s="699" t="s">
        <v>5549</v>
      </c>
      <c r="L2747" s="852" t="s">
        <v>92</v>
      </c>
      <c r="M2747" s="699" t="s">
        <v>2206</v>
      </c>
      <c r="N2747" s="852" t="s">
        <v>92</v>
      </c>
      <c r="O2747" s="699" t="s">
        <v>2035</v>
      </c>
      <c r="P2747" s="852" t="s">
        <v>92</v>
      </c>
      <c r="Q2747" s="699" t="s">
        <v>3514</v>
      </c>
      <c r="R2747" s="699"/>
      <c r="S2747" s="699"/>
      <c r="T2747" s="181"/>
      <c r="U2747" s="181"/>
      <c r="AC2747" s="361" t="str">
        <f t="shared" si="46"/>
        <v>２４検査結果（給水設備及び排水設備）別記第四号-2　飲料水の配管設備-2（5）-検査結果</v>
      </c>
      <c r="AL2747" s="392" t="s">
        <v>4979</v>
      </c>
    </row>
    <row r="2748" spans="5:38" x14ac:dyDescent="0.15">
      <c r="E2748" s="1121">
        <f>'5_入力シート【検査結果表】給水設備及び排水設備'!$BL$35</f>
        <v>0</v>
      </c>
      <c r="J2748" s="699" t="s">
        <v>2199</v>
      </c>
      <c r="K2748" s="699" t="s">
        <v>5549</v>
      </c>
      <c r="L2748" s="852" t="s">
        <v>92</v>
      </c>
      <c r="M2748" s="699" t="s">
        <v>2206</v>
      </c>
      <c r="N2748" s="852" t="s">
        <v>92</v>
      </c>
      <c r="O2748" s="699" t="s">
        <v>2035</v>
      </c>
      <c r="P2748" s="852" t="s">
        <v>92</v>
      </c>
      <c r="Q2748" s="699" t="s">
        <v>1032</v>
      </c>
      <c r="R2748" s="699"/>
      <c r="S2748" s="699"/>
      <c r="T2748" s="181"/>
      <c r="U2748" s="181"/>
      <c r="AC2748" s="361" t="str">
        <f t="shared" si="46"/>
        <v>２４検査結果（給水設備及び排水設備）別記第四号-2　飲料水の配管設備-2（5）-検査者番号</v>
      </c>
      <c r="AL2748" s="392" t="s">
        <v>4980</v>
      </c>
    </row>
    <row r="2749" spans="5:38" x14ac:dyDescent="0.15">
      <c r="E2749" s="1121">
        <f>'5_入力シート【検査結果表】給水設備及び排水設備'!$BN$35</f>
        <v>0</v>
      </c>
      <c r="J2749" s="699" t="s">
        <v>2199</v>
      </c>
      <c r="K2749" s="699" t="s">
        <v>5549</v>
      </c>
      <c r="L2749" s="852" t="s">
        <v>92</v>
      </c>
      <c r="M2749" s="699" t="s">
        <v>2206</v>
      </c>
      <c r="N2749" s="852" t="s">
        <v>92</v>
      </c>
      <c r="O2749" s="699" t="s">
        <v>2035</v>
      </c>
      <c r="P2749" s="852" t="s">
        <v>92</v>
      </c>
      <c r="Q2749" s="699" t="s">
        <v>1997</v>
      </c>
      <c r="R2749" s="699"/>
      <c r="S2749" s="699"/>
      <c r="T2749" s="181"/>
      <c r="U2749" s="181"/>
      <c r="AC2749" s="361" t="str">
        <f t="shared" si="46"/>
        <v>２４検査結果（給水設備及び排水設備）別記第四号-2　飲料水の配管設備-2（5）-指摘の具体的内容等</v>
      </c>
      <c r="AL2749" s="392" t="s">
        <v>4981</v>
      </c>
    </row>
    <row r="2750" spans="5:38" x14ac:dyDescent="0.15">
      <c r="E2750" s="1121">
        <f>'5_入力シート【検査結果表】給水設備及び排水設備'!$BX$35</f>
        <v>0</v>
      </c>
      <c r="J2750" s="699" t="s">
        <v>2199</v>
      </c>
      <c r="K2750" s="699" t="s">
        <v>5549</v>
      </c>
      <c r="L2750" s="852" t="s">
        <v>92</v>
      </c>
      <c r="M2750" s="699" t="s">
        <v>2206</v>
      </c>
      <c r="N2750" s="852" t="s">
        <v>92</v>
      </c>
      <c r="O2750" s="699" t="s">
        <v>2035</v>
      </c>
      <c r="P2750" s="852" t="s">
        <v>92</v>
      </c>
      <c r="Q2750" s="699" t="s">
        <v>1998</v>
      </c>
      <c r="R2750" s="699"/>
      <c r="S2750" s="699"/>
      <c r="T2750" s="181"/>
      <c r="U2750" s="181"/>
      <c r="AC2750" s="361" t="str">
        <f t="shared" si="46"/>
        <v>２４検査結果（給水設備及び排水設備）別記第四号-2　飲料水の配管設備-2（5）-改善策の具体的内容等</v>
      </c>
      <c r="AL2750" s="392" t="s">
        <v>4982</v>
      </c>
    </row>
    <row r="2751" spans="5:38" x14ac:dyDescent="0.15">
      <c r="E2751" s="1121">
        <f>'5_入力シート【検査結果表】給水設備及び排水設備'!$CM$35</f>
        <v>0</v>
      </c>
      <c r="J2751" s="699" t="s">
        <v>2199</v>
      </c>
      <c r="K2751" s="699" t="s">
        <v>5549</v>
      </c>
      <c r="L2751" s="852" t="s">
        <v>92</v>
      </c>
      <c r="M2751" s="699" t="s">
        <v>2206</v>
      </c>
      <c r="N2751" s="852" t="s">
        <v>92</v>
      </c>
      <c r="O2751" s="699" t="s">
        <v>2035</v>
      </c>
      <c r="P2751" s="852" t="s">
        <v>92</v>
      </c>
      <c r="Q2751" s="699" t="s">
        <v>155</v>
      </c>
      <c r="R2751" s="852" t="s">
        <v>92</v>
      </c>
      <c r="S2751" s="699" t="s">
        <v>1978</v>
      </c>
      <c r="T2751" s="181"/>
      <c r="U2751" s="181"/>
      <c r="AC2751" s="361" t="str">
        <f t="shared" si="46"/>
        <v>２４検査結果（給水設備及び排水設備）別記第四号-2　飲料水の配管設備-2（5）-改善（予定）年月-年（令和）</v>
      </c>
      <c r="AL2751" s="392" t="s">
        <v>4983</v>
      </c>
    </row>
    <row r="2752" spans="5:38" x14ac:dyDescent="0.15">
      <c r="E2752" s="1121">
        <f>'5_入力シート【検査結果表】給水設備及び排水設備'!$CP$35</f>
        <v>0</v>
      </c>
      <c r="J2752" s="699" t="s">
        <v>2199</v>
      </c>
      <c r="K2752" s="699" t="s">
        <v>5549</v>
      </c>
      <c r="L2752" s="852" t="s">
        <v>92</v>
      </c>
      <c r="M2752" s="699" t="s">
        <v>2206</v>
      </c>
      <c r="N2752" s="852" t="s">
        <v>92</v>
      </c>
      <c r="O2752" s="699" t="s">
        <v>2035</v>
      </c>
      <c r="P2752" s="852" t="s">
        <v>92</v>
      </c>
      <c r="Q2752" s="699" t="s">
        <v>155</v>
      </c>
      <c r="R2752" s="852" t="s">
        <v>92</v>
      </c>
      <c r="S2752" s="699" t="s">
        <v>81</v>
      </c>
      <c r="T2752" s="181"/>
      <c r="U2752" s="181"/>
      <c r="AC2752" s="361" t="str">
        <f t="shared" si="46"/>
        <v>２４検査結果（給水設備及び排水設備）別記第四号-2　飲料水の配管設備-2（5）-改善（予定）年月-月</v>
      </c>
      <c r="AL2752" s="392" t="s">
        <v>4984</v>
      </c>
    </row>
    <row r="2753" spans="5:38" x14ac:dyDescent="0.15">
      <c r="E2753" s="1121">
        <f>'5_入力シート【検査結果表】給水設備及び排水設備'!$CS$35</f>
        <v>0</v>
      </c>
      <c r="J2753" s="699" t="s">
        <v>2199</v>
      </c>
      <c r="K2753" s="699" t="s">
        <v>5549</v>
      </c>
      <c r="L2753" s="852" t="s">
        <v>92</v>
      </c>
      <c r="M2753" s="699" t="s">
        <v>2206</v>
      </c>
      <c r="N2753" s="852" t="s">
        <v>92</v>
      </c>
      <c r="O2753" s="699" t="s">
        <v>2035</v>
      </c>
      <c r="P2753" s="852" t="s">
        <v>92</v>
      </c>
      <c r="Q2753" s="699" t="s">
        <v>155</v>
      </c>
      <c r="R2753" s="852" t="s">
        <v>92</v>
      </c>
      <c r="S2753" s="699" t="s">
        <v>145</v>
      </c>
      <c r="T2753" s="181"/>
      <c r="U2753" s="181"/>
      <c r="AC2753" s="361" t="str">
        <f t="shared" si="46"/>
        <v>２４検査結果（給水設備及び排水設備）別記第四号-2　飲料水の配管設備-2（5）-改善（予定）年月-状況</v>
      </c>
      <c r="AL2753" s="392" t="s">
        <v>4985</v>
      </c>
    </row>
    <row r="2754" spans="5:38" x14ac:dyDescent="0.15">
      <c r="E2754" s="1121">
        <f>'5_入力シート【検査結果表】給水設備及び排水設備'!$AZ$36</f>
        <v>0</v>
      </c>
      <c r="J2754" s="699" t="s">
        <v>2199</v>
      </c>
      <c r="K2754" s="699" t="s">
        <v>5549</v>
      </c>
      <c r="L2754" s="852" t="s">
        <v>92</v>
      </c>
      <c r="M2754" s="699" t="s">
        <v>2206</v>
      </c>
      <c r="N2754" s="852" t="s">
        <v>92</v>
      </c>
      <c r="O2754" s="699" t="s">
        <v>2036</v>
      </c>
      <c r="P2754" s="852" t="s">
        <v>92</v>
      </c>
      <c r="Q2754" s="699" t="s">
        <v>3514</v>
      </c>
      <c r="R2754" s="699"/>
      <c r="S2754" s="699"/>
      <c r="T2754" s="181"/>
      <c r="U2754" s="181"/>
      <c r="AC2754" s="361" t="str">
        <f t="shared" si="46"/>
        <v>２４検査結果（給水設備及び排水設備）別記第四号-2　飲料水の配管設備-2（6）-検査結果</v>
      </c>
      <c r="AL2754" s="392" t="s">
        <v>4986</v>
      </c>
    </row>
    <row r="2755" spans="5:38" x14ac:dyDescent="0.15">
      <c r="E2755" s="1121">
        <f>'5_入力シート【検査結果表】給水設備及び排水設備'!$BL$36</f>
        <v>0</v>
      </c>
      <c r="J2755" s="699" t="s">
        <v>2199</v>
      </c>
      <c r="K2755" s="699" t="s">
        <v>5549</v>
      </c>
      <c r="L2755" s="852" t="s">
        <v>92</v>
      </c>
      <c r="M2755" s="699" t="s">
        <v>2206</v>
      </c>
      <c r="N2755" s="852" t="s">
        <v>92</v>
      </c>
      <c r="O2755" s="699" t="s">
        <v>2036</v>
      </c>
      <c r="P2755" s="852" t="s">
        <v>92</v>
      </c>
      <c r="Q2755" s="699" t="s">
        <v>1032</v>
      </c>
      <c r="R2755" s="699"/>
      <c r="S2755" s="699"/>
      <c r="T2755" s="181"/>
      <c r="U2755" s="181"/>
      <c r="AC2755" s="361" t="str">
        <f t="shared" si="46"/>
        <v>２４検査結果（給水設備及び排水設備）別記第四号-2　飲料水の配管設備-2（6）-検査者番号</v>
      </c>
      <c r="AL2755" s="392" t="s">
        <v>4987</v>
      </c>
    </row>
    <row r="2756" spans="5:38" x14ac:dyDescent="0.15">
      <c r="E2756" s="1121">
        <f>'5_入力シート【検査結果表】給水設備及び排水設備'!$BN$36</f>
        <v>0</v>
      </c>
      <c r="J2756" s="699" t="s">
        <v>2199</v>
      </c>
      <c r="K2756" s="699" t="s">
        <v>5549</v>
      </c>
      <c r="L2756" s="852" t="s">
        <v>92</v>
      </c>
      <c r="M2756" s="699" t="s">
        <v>2206</v>
      </c>
      <c r="N2756" s="852" t="s">
        <v>92</v>
      </c>
      <c r="O2756" s="699" t="s">
        <v>2036</v>
      </c>
      <c r="P2756" s="852" t="s">
        <v>92</v>
      </c>
      <c r="Q2756" s="699" t="s">
        <v>1997</v>
      </c>
      <c r="R2756" s="699"/>
      <c r="S2756" s="699"/>
      <c r="T2756" s="181"/>
      <c r="U2756" s="181"/>
      <c r="AC2756" s="361" t="str">
        <f t="shared" si="46"/>
        <v>２４検査結果（給水設備及び排水設備）別記第四号-2　飲料水の配管設備-2（6）-指摘の具体的内容等</v>
      </c>
      <c r="AL2756" s="392" t="s">
        <v>4988</v>
      </c>
    </row>
    <row r="2757" spans="5:38" x14ac:dyDescent="0.15">
      <c r="E2757" s="1121">
        <f>'5_入力シート【検査結果表】給水設備及び排水設備'!$BX$36</f>
        <v>0</v>
      </c>
      <c r="J2757" s="699" t="s">
        <v>2199</v>
      </c>
      <c r="K2757" s="699" t="s">
        <v>5549</v>
      </c>
      <c r="L2757" s="852" t="s">
        <v>92</v>
      </c>
      <c r="M2757" s="699" t="s">
        <v>2206</v>
      </c>
      <c r="N2757" s="852" t="s">
        <v>92</v>
      </c>
      <c r="O2757" s="699" t="s">
        <v>2036</v>
      </c>
      <c r="P2757" s="852" t="s">
        <v>92</v>
      </c>
      <c r="Q2757" s="699" t="s">
        <v>1998</v>
      </c>
      <c r="R2757" s="699"/>
      <c r="S2757" s="699"/>
      <c r="T2757" s="181"/>
      <c r="U2757" s="181"/>
      <c r="AC2757" s="361" t="str">
        <f t="shared" si="46"/>
        <v>２４検査結果（給水設備及び排水設備）別記第四号-2　飲料水の配管設備-2（6）-改善策の具体的内容等</v>
      </c>
      <c r="AL2757" s="392" t="s">
        <v>4989</v>
      </c>
    </row>
    <row r="2758" spans="5:38" x14ac:dyDescent="0.15">
      <c r="E2758" s="1121">
        <f>'5_入力シート【検査結果表】給水設備及び排水設備'!$CM$36</f>
        <v>0</v>
      </c>
      <c r="J2758" s="699" t="s">
        <v>2199</v>
      </c>
      <c r="K2758" s="699" t="s">
        <v>5549</v>
      </c>
      <c r="L2758" s="852" t="s">
        <v>92</v>
      </c>
      <c r="M2758" s="699" t="s">
        <v>2206</v>
      </c>
      <c r="N2758" s="852" t="s">
        <v>92</v>
      </c>
      <c r="O2758" s="699" t="s">
        <v>2036</v>
      </c>
      <c r="P2758" s="852" t="s">
        <v>92</v>
      </c>
      <c r="Q2758" s="699" t="s">
        <v>155</v>
      </c>
      <c r="R2758" s="852" t="s">
        <v>92</v>
      </c>
      <c r="S2758" s="699" t="s">
        <v>1978</v>
      </c>
      <c r="T2758" s="181"/>
      <c r="U2758" s="181"/>
      <c r="AC2758" s="361" t="str">
        <f t="shared" si="46"/>
        <v>２４検査結果（給水設備及び排水設備）別記第四号-2　飲料水の配管設備-2（6）-改善（予定）年月-年（令和）</v>
      </c>
      <c r="AL2758" s="392" t="s">
        <v>4990</v>
      </c>
    </row>
    <row r="2759" spans="5:38" x14ac:dyDescent="0.15">
      <c r="E2759" s="1121">
        <f>'5_入力シート【検査結果表】給水設備及び排水設備'!$CP$36</f>
        <v>0</v>
      </c>
      <c r="J2759" s="699" t="s">
        <v>2199</v>
      </c>
      <c r="K2759" s="699" t="s">
        <v>5549</v>
      </c>
      <c r="L2759" s="852" t="s">
        <v>92</v>
      </c>
      <c r="M2759" s="699" t="s">
        <v>2206</v>
      </c>
      <c r="N2759" s="852" t="s">
        <v>92</v>
      </c>
      <c r="O2759" s="699" t="s">
        <v>2036</v>
      </c>
      <c r="P2759" s="852" t="s">
        <v>92</v>
      </c>
      <c r="Q2759" s="699" t="s">
        <v>155</v>
      </c>
      <c r="R2759" s="852" t="s">
        <v>92</v>
      </c>
      <c r="S2759" s="699" t="s">
        <v>81</v>
      </c>
      <c r="T2759" s="181"/>
      <c r="U2759" s="181"/>
      <c r="AC2759" s="361" t="str">
        <f t="shared" si="46"/>
        <v>２４検査結果（給水設備及び排水設備）別記第四号-2　飲料水の配管設備-2（6）-改善（予定）年月-月</v>
      </c>
      <c r="AL2759" s="392" t="s">
        <v>4991</v>
      </c>
    </row>
    <row r="2760" spans="5:38" x14ac:dyDescent="0.15">
      <c r="E2760" s="1121">
        <f>'5_入力シート【検査結果表】給水設備及び排水設備'!$CS$36</f>
        <v>0</v>
      </c>
      <c r="J2760" s="699" t="s">
        <v>2199</v>
      </c>
      <c r="K2760" s="699" t="s">
        <v>5549</v>
      </c>
      <c r="L2760" s="852" t="s">
        <v>92</v>
      </c>
      <c r="M2760" s="699" t="s">
        <v>2206</v>
      </c>
      <c r="N2760" s="852" t="s">
        <v>92</v>
      </c>
      <c r="O2760" s="699" t="s">
        <v>2036</v>
      </c>
      <c r="P2760" s="852" t="s">
        <v>92</v>
      </c>
      <c r="Q2760" s="699" t="s">
        <v>155</v>
      </c>
      <c r="R2760" s="852" t="s">
        <v>92</v>
      </c>
      <c r="S2760" s="699" t="s">
        <v>145</v>
      </c>
      <c r="T2760" s="181"/>
      <c r="U2760" s="181"/>
      <c r="AC2760" s="361" t="str">
        <f t="shared" si="46"/>
        <v>２４検査結果（給水設備及び排水設備）別記第四号-2　飲料水の配管設備-2（6）-改善（予定）年月-状況</v>
      </c>
      <c r="AL2760" s="392" t="s">
        <v>4992</v>
      </c>
    </row>
    <row r="2761" spans="5:38" x14ac:dyDescent="0.15">
      <c r="E2761" s="1121">
        <f>'5_入力シート【検査結果表】給水設備及び排水設備'!$AZ$37</f>
        <v>0</v>
      </c>
      <c r="J2761" s="699" t="s">
        <v>2199</v>
      </c>
      <c r="K2761" s="699" t="s">
        <v>5549</v>
      </c>
      <c r="L2761" s="852" t="s">
        <v>92</v>
      </c>
      <c r="M2761" s="699" t="s">
        <v>2206</v>
      </c>
      <c r="N2761" s="852" t="s">
        <v>92</v>
      </c>
      <c r="O2761" s="699" t="s">
        <v>2037</v>
      </c>
      <c r="P2761" s="852" t="s">
        <v>92</v>
      </c>
      <c r="Q2761" s="699" t="s">
        <v>3514</v>
      </c>
      <c r="R2761" s="699"/>
      <c r="S2761" s="699"/>
      <c r="T2761" s="181"/>
      <c r="U2761" s="181"/>
      <c r="AC2761" s="361" t="str">
        <f t="shared" si="46"/>
        <v>２４検査結果（給水設備及び排水設備）別記第四号-2　飲料水の配管設備-2（7）-検査結果</v>
      </c>
      <c r="AL2761" s="392" t="s">
        <v>4993</v>
      </c>
    </row>
    <row r="2762" spans="5:38" x14ac:dyDescent="0.15">
      <c r="E2762" s="1121">
        <f>'5_入力シート【検査結果表】給水設備及び排水設備'!$BL$37</f>
        <v>0</v>
      </c>
      <c r="J2762" s="699" t="s">
        <v>2199</v>
      </c>
      <c r="K2762" s="699" t="s">
        <v>5549</v>
      </c>
      <c r="L2762" s="852" t="s">
        <v>92</v>
      </c>
      <c r="M2762" s="699" t="s">
        <v>2206</v>
      </c>
      <c r="N2762" s="852" t="s">
        <v>92</v>
      </c>
      <c r="O2762" s="699" t="s">
        <v>2037</v>
      </c>
      <c r="P2762" s="852" t="s">
        <v>92</v>
      </c>
      <c r="Q2762" s="699" t="s">
        <v>1032</v>
      </c>
      <c r="R2762" s="699"/>
      <c r="S2762" s="699"/>
      <c r="T2762" s="181"/>
      <c r="U2762" s="181"/>
      <c r="AC2762" s="361" t="str">
        <f t="shared" si="46"/>
        <v>２４検査結果（給水設備及び排水設備）別記第四号-2　飲料水の配管設備-2（7）-検査者番号</v>
      </c>
      <c r="AL2762" s="392" t="s">
        <v>4994</v>
      </c>
    </row>
    <row r="2763" spans="5:38" x14ac:dyDescent="0.15">
      <c r="E2763" s="1121">
        <f>'5_入力シート【検査結果表】給水設備及び排水設備'!$BN$37</f>
        <v>0</v>
      </c>
      <c r="J2763" s="699" t="s">
        <v>2199</v>
      </c>
      <c r="K2763" s="699" t="s">
        <v>5549</v>
      </c>
      <c r="L2763" s="852" t="s">
        <v>92</v>
      </c>
      <c r="M2763" s="699" t="s">
        <v>2206</v>
      </c>
      <c r="N2763" s="852" t="s">
        <v>92</v>
      </c>
      <c r="O2763" s="699" t="s">
        <v>2037</v>
      </c>
      <c r="P2763" s="852" t="s">
        <v>92</v>
      </c>
      <c r="Q2763" s="699" t="s">
        <v>1997</v>
      </c>
      <c r="R2763" s="699"/>
      <c r="S2763" s="699"/>
      <c r="T2763" s="181"/>
      <c r="U2763" s="181"/>
      <c r="AC2763" s="361" t="str">
        <f t="shared" si="46"/>
        <v>２４検査結果（給水設備及び排水設備）別記第四号-2　飲料水の配管設備-2（7）-指摘の具体的内容等</v>
      </c>
      <c r="AL2763" s="392" t="s">
        <v>4995</v>
      </c>
    </row>
    <row r="2764" spans="5:38" x14ac:dyDescent="0.15">
      <c r="E2764" s="1121">
        <f>'5_入力シート【検査結果表】給水設備及び排水設備'!$BX$37</f>
        <v>0</v>
      </c>
      <c r="J2764" s="699" t="s">
        <v>2199</v>
      </c>
      <c r="K2764" s="699" t="s">
        <v>5549</v>
      </c>
      <c r="L2764" s="852" t="s">
        <v>92</v>
      </c>
      <c r="M2764" s="699" t="s">
        <v>2206</v>
      </c>
      <c r="N2764" s="852" t="s">
        <v>92</v>
      </c>
      <c r="O2764" s="699" t="s">
        <v>2037</v>
      </c>
      <c r="P2764" s="852" t="s">
        <v>92</v>
      </c>
      <c r="Q2764" s="699" t="s">
        <v>1998</v>
      </c>
      <c r="R2764" s="699"/>
      <c r="S2764" s="699"/>
      <c r="T2764" s="181"/>
      <c r="U2764" s="181"/>
      <c r="AC2764" s="361" t="str">
        <f t="shared" si="46"/>
        <v>２４検査結果（給水設備及び排水設備）別記第四号-2　飲料水の配管設備-2（7）-改善策の具体的内容等</v>
      </c>
      <c r="AL2764" s="392" t="s">
        <v>4996</v>
      </c>
    </row>
    <row r="2765" spans="5:38" x14ac:dyDescent="0.15">
      <c r="E2765" s="1121">
        <f>'5_入力シート【検査結果表】給水設備及び排水設備'!$CM$37</f>
        <v>0</v>
      </c>
      <c r="J2765" s="699" t="s">
        <v>2199</v>
      </c>
      <c r="K2765" s="699" t="s">
        <v>5549</v>
      </c>
      <c r="L2765" s="852" t="s">
        <v>92</v>
      </c>
      <c r="M2765" s="699" t="s">
        <v>2206</v>
      </c>
      <c r="N2765" s="852" t="s">
        <v>92</v>
      </c>
      <c r="O2765" s="699" t="s">
        <v>2037</v>
      </c>
      <c r="P2765" s="852" t="s">
        <v>92</v>
      </c>
      <c r="Q2765" s="699" t="s">
        <v>155</v>
      </c>
      <c r="R2765" s="852" t="s">
        <v>92</v>
      </c>
      <c r="S2765" s="699" t="s">
        <v>1978</v>
      </c>
      <c r="T2765" s="181"/>
      <c r="U2765" s="181"/>
      <c r="AC2765" s="361" t="str">
        <f t="shared" si="46"/>
        <v>２４検査結果（給水設備及び排水設備）別記第四号-2　飲料水の配管設備-2（7）-改善（予定）年月-年（令和）</v>
      </c>
      <c r="AL2765" s="392" t="s">
        <v>4997</v>
      </c>
    </row>
    <row r="2766" spans="5:38" x14ac:dyDescent="0.15">
      <c r="E2766" s="1121">
        <f>'5_入力シート【検査結果表】給水設備及び排水設備'!$CP$37</f>
        <v>0</v>
      </c>
      <c r="J2766" s="699" t="s">
        <v>2199</v>
      </c>
      <c r="K2766" s="699" t="s">
        <v>5549</v>
      </c>
      <c r="L2766" s="852" t="s">
        <v>92</v>
      </c>
      <c r="M2766" s="699" t="s">
        <v>2206</v>
      </c>
      <c r="N2766" s="852" t="s">
        <v>92</v>
      </c>
      <c r="O2766" s="699" t="s">
        <v>2037</v>
      </c>
      <c r="P2766" s="852" t="s">
        <v>92</v>
      </c>
      <c r="Q2766" s="699" t="s">
        <v>155</v>
      </c>
      <c r="R2766" s="852" t="s">
        <v>92</v>
      </c>
      <c r="S2766" s="699" t="s">
        <v>81</v>
      </c>
      <c r="T2766" s="181"/>
      <c r="U2766" s="181"/>
      <c r="AC2766" s="361" t="str">
        <f t="shared" si="46"/>
        <v>２４検査結果（給水設備及び排水設備）別記第四号-2　飲料水の配管設備-2（7）-改善（予定）年月-月</v>
      </c>
      <c r="AL2766" s="392" t="s">
        <v>4998</v>
      </c>
    </row>
    <row r="2767" spans="5:38" x14ac:dyDescent="0.15">
      <c r="E2767" s="1121">
        <f>'5_入力シート【検査結果表】給水設備及び排水設備'!$CS$37</f>
        <v>0</v>
      </c>
      <c r="J2767" s="699" t="s">
        <v>2199</v>
      </c>
      <c r="K2767" s="699" t="s">
        <v>5549</v>
      </c>
      <c r="L2767" s="852" t="s">
        <v>92</v>
      </c>
      <c r="M2767" s="699" t="s">
        <v>2206</v>
      </c>
      <c r="N2767" s="852" t="s">
        <v>92</v>
      </c>
      <c r="O2767" s="699" t="s">
        <v>2037</v>
      </c>
      <c r="P2767" s="852" t="s">
        <v>92</v>
      </c>
      <c r="Q2767" s="699" t="s">
        <v>155</v>
      </c>
      <c r="R2767" s="852" t="s">
        <v>92</v>
      </c>
      <c r="S2767" s="699" t="s">
        <v>145</v>
      </c>
      <c r="T2767" s="181"/>
      <c r="U2767" s="181"/>
      <c r="AC2767" s="361" t="str">
        <f t="shared" si="46"/>
        <v>２４検査結果（給水設備及び排水設備）別記第四号-2　飲料水の配管設備-2（7）-改善（予定）年月-状況</v>
      </c>
      <c r="AL2767" s="392" t="s">
        <v>4999</v>
      </c>
    </row>
    <row r="2768" spans="5:38" x14ac:dyDescent="0.15">
      <c r="E2768" s="1121">
        <f>'5_入力シート【検査結果表】給水設備及び排水設備'!$AZ$38</f>
        <v>0</v>
      </c>
      <c r="J2768" s="699" t="s">
        <v>2199</v>
      </c>
      <c r="K2768" s="699" t="s">
        <v>5549</v>
      </c>
      <c r="L2768" s="852" t="s">
        <v>92</v>
      </c>
      <c r="M2768" s="699" t="s">
        <v>2206</v>
      </c>
      <c r="N2768" s="852" t="s">
        <v>92</v>
      </c>
      <c r="O2768" s="699" t="s">
        <v>2038</v>
      </c>
      <c r="P2768" s="852" t="s">
        <v>92</v>
      </c>
      <c r="Q2768" s="699" t="s">
        <v>3514</v>
      </c>
      <c r="R2768" s="699"/>
      <c r="S2768" s="699"/>
      <c r="T2768" s="181"/>
      <c r="U2768" s="181"/>
      <c r="AC2768" s="361" t="str">
        <f t="shared" si="46"/>
        <v>２４検査結果（給水設備及び排水設備）別記第四号-2　飲料水の配管設備-2（8）-検査結果</v>
      </c>
      <c r="AL2768" s="392" t="s">
        <v>5000</v>
      </c>
    </row>
    <row r="2769" spans="5:38" x14ac:dyDescent="0.15">
      <c r="E2769" s="1121">
        <f>'5_入力シート【検査結果表】給水設備及び排水設備'!$BL$38</f>
        <v>0</v>
      </c>
      <c r="J2769" s="699" t="s">
        <v>2199</v>
      </c>
      <c r="K2769" s="699" t="s">
        <v>5549</v>
      </c>
      <c r="L2769" s="852" t="s">
        <v>92</v>
      </c>
      <c r="M2769" s="699" t="s">
        <v>2206</v>
      </c>
      <c r="N2769" s="852" t="s">
        <v>92</v>
      </c>
      <c r="O2769" s="699" t="s">
        <v>2038</v>
      </c>
      <c r="P2769" s="852" t="s">
        <v>92</v>
      </c>
      <c r="Q2769" s="699" t="s">
        <v>1032</v>
      </c>
      <c r="R2769" s="699"/>
      <c r="S2769" s="699"/>
      <c r="T2769" s="181"/>
      <c r="U2769" s="181"/>
      <c r="AC2769" s="361" t="str">
        <f t="shared" si="46"/>
        <v>２４検査結果（給水設備及び排水設備）別記第四号-2　飲料水の配管設備-2（8）-検査者番号</v>
      </c>
      <c r="AL2769" s="392" t="s">
        <v>5001</v>
      </c>
    </row>
    <row r="2770" spans="5:38" x14ac:dyDescent="0.15">
      <c r="E2770" s="1121">
        <f>'5_入力シート【検査結果表】給水設備及び排水設備'!$BN$38</f>
        <v>0</v>
      </c>
      <c r="J2770" s="699" t="s">
        <v>2199</v>
      </c>
      <c r="K2770" s="699" t="s">
        <v>5549</v>
      </c>
      <c r="L2770" s="852" t="s">
        <v>92</v>
      </c>
      <c r="M2770" s="699" t="s">
        <v>2206</v>
      </c>
      <c r="N2770" s="852" t="s">
        <v>92</v>
      </c>
      <c r="O2770" s="699" t="s">
        <v>2038</v>
      </c>
      <c r="P2770" s="852" t="s">
        <v>92</v>
      </c>
      <c r="Q2770" s="699" t="s">
        <v>1997</v>
      </c>
      <c r="R2770" s="699"/>
      <c r="S2770" s="699"/>
      <c r="T2770" s="181"/>
      <c r="U2770" s="181"/>
      <c r="AC2770" s="361" t="str">
        <f t="shared" si="46"/>
        <v>２４検査結果（給水設備及び排水設備）別記第四号-2　飲料水の配管設備-2（8）-指摘の具体的内容等</v>
      </c>
      <c r="AL2770" s="392" t="s">
        <v>5002</v>
      </c>
    </row>
    <row r="2771" spans="5:38" x14ac:dyDescent="0.15">
      <c r="E2771" s="1121">
        <f>'5_入力シート【検査結果表】給水設備及び排水設備'!$BX$38</f>
        <v>0</v>
      </c>
      <c r="J2771" s="699" t="s">
        <v>2199</v>
      </c>
      <c r="K2771" s="699" t="s">
        <v>5549</v>
      </c>
      <c r="L2771" s="852" t="s">
        <v>92</v>
      </c>
      <c r="M2771" s="699" t="s">
        <v>2206</v>
      </c>
      <c r="N2771" s="852" t="s">
        <v>92</v>
      </c>
      <c r="O2771" s="699" t="s">
        <v>2038</v>
      </c>
      <c r="P2771" s="852" t="s">
        <v>92</v>
      </c>
      <c r="Q2771" s="699" t="s">
        <v>1998</v>
      </c>
      <c r="R2771" s="699"/>
      <c r="S2771" s="699"/>
      <c r="T2771" s="181"/>
      <c r="U2771" s="181"/>
      <c r="AC2771" s="361" t="str">
        <f t="shared" si="46"/>
        <v>２４検査結果（給水設備及び排水設備）別記第四号-2　飲料水の配管設備-2（8）-改善策の具体的内容等</v>
      </c>
      <c r="AL2771" s="392" t="s">
        <v>5003</v>
      </c>
    </row>
    <row r="2772" spans="5:38" x14ac:dyDescent="0.15">
      <c r="E2772" s="1121">
        <f>'5_入力シート【検査結果表】給水設備及び排水設備'!$CM$38</f>
        <v>0</v>
      </c>
      <c r="J2772" s="699" t="s">
        <v>2199</v>
      </c>
      <c r="K2772" s="699" t="s">
        <v>5549</v>
      </c>
      <c r="L2772" s="852" t="s">
        <v>92</v>
      </c>
      <c r="M2772" s="699" t="s">
        <v>2206</v>
      </c>
      <c r="N2772" s="852" t="s">
        <v>92</v>
      </c>
      <c r="O2772" s="699" t="s">
        <v>2038</v>
      </c>
      <c r="P2772" s="852" t="s">
        <v>92</v>
      </c>
      <c r="Q2772" s="699" t="s">
        <v>155</v>
      </c>
      <c r="R2772" s="852" t="s">
        <v>92</v>
      </c>
      <c r="S2772" s="699" t="s">
        <v>1978</v>
      </c>
      <c r="T2772" s="181"/>
      <c r="U2772" s="181"/>
      <c r="AC2772" s="361" t="str">
        <f t="shared" si="46"/>
        <v>２４検査結果（給水設備及び排水設備）別記第四号-2　飲料水の配管設備-2（8）-改善（予定）年月-年（令和）</v>
      </c>
      <c r="AL2772" s="392" t="s">
        <v>5004</v>
      </c>
    </row>
    <row r="2773" spans="5:38" x14ac:dyDescent="0.15">
      <c r="E2773" s="1121">
        <f>'5_入力シート【検査結果表】給水設備及び排水設備'!$CP$38</f>
        <v>0</v>
      </c>
      <c r="J2773" s="699" t="s">
        <v>2199</v>
      </c>
      <c r="K2773" s="699" t="s">
        <v>5549</v>
      </c>
      <c r="L2773" s="852" t="s">
        <v>92</v>
      </c>
      <c r="M2773" s="699" t="s">
        <v>2206</v>
      </c>
      <c r="N2773" s="852" t="s">
        <v>92</v>
      </c>
      <c r="O2773" s="699" t="s">
        <v>2038</v>
      </c>
      <c r="P2773" s="852" t="s">
        <v>92</v>
      </c>
      <c r="Q2773" s="699" t="s">
        <v>155</v>
      </c>
      <c r="R2773" s="852" t="s">
        <v>92</v>
      </c>
      <c r="S2773" s="699" t="s">
        <v>81</v>
      </c>
      <c r="T2773" s="181"/>
      <c r="U2773" s="181"/>
      <c r="AC2773" s="361" t="str">
        <f t="shared" si="46"/>
        <v>２４検査結果（給水設備及び排水設備）別記第四号-2　飲料水の配管設備-2（8）-改善（予定）年月-月</v>
      </c>
      <c r="AL2773" s="392" t="s">
        <v>5005</v>
      </c>
    </row>
    <row r="2774" spans="5:38" x14ac:dyDescent="0.15">
      <c r="E2774" s="1121">
        <f>'5_入力シート【検査結果表】給水設備及び排水設備'!$CS$38</f>
        <v>0</v>
      </c>
      <c r="J2774" s="699" t="s">
        <v>2199</v>
      </c>
      <c r="K2774" s="699" t="s">
        <v>5549</v>
      </c>
      <c r="L2774" s="852" t="s">
        <v>92</v>
      </c>
      <c r="M2774" s="699" t="s">
        <v>2206</v>
      </c>
      <c r="N2774" s="852" t="s">
        <v>92</v>
      </c>
      <c r="O2774" s="699" t="s">
        <v>2038</v>
      </c>
      <c r="P2774" s="852" t="s">
        <v>92</v>
      </c>
      <c r="Q2774" s="699" t="s">
        <v>155</v>
      </c>
      <c r="R2774" s="852" t="s">
        <v>92</v>
      </c>
      <c r="S2774" s="699" t="s">
        <v>145</v>
      </c>
      <c r="T2774" s="181"/>
      <c r="U2774" s="181"/>
      <c r="AC2774" s="361" t="str">
        <f t="shared" si="46"/>
        <v>２４検査結果（給水設備及び排水設備）別記第四号-2　飲料水の配管設備-2（8）-改善（予定）年月-状況</v>
      </c>
      <c r="AL2774" s="392" t="s">
        <v>5006</v>
      </c>
    </row>
    <row r="2775" spans="5:38" x14ac:dyDescent="0.15">
      <c r="E2775" s="1121">
        <f>'5_入力シート【検査結果表】給水設備及び排水設備'!$AZ$39</f>
        <v>0</v>
      </c>
      <c r="J2775" s="699" t="s">
        <v>2199</v>
      </c>
      <c r="K2775" s="699" t="s">
        <v>5549</v>
      </c>
      <c r="L2775" s="852" t="s">
        <v>92</v>
      </c>
      <c r="M2775" s="699" t="s">
        <v>2206</v>
      </c>
      <c r="N2775" s="852" t="s">
        <v>92</v>
      </c>
      <c r="O2775" s="699" t="s">
        <v>2039</v>
      </c>
      <c r="P2775" s="852" t="s">
        <v>92</v>
      </c>
      <c r="Q2775" s="699" t="s">
        <v>3514</v>
      </c>
      <c r="R2775" s="699"/>
      <c r="S2775" s="699"/>
      <c r="T2775" s="181"/>
      <c r="U2775" s="181"/>
      <c r="AC2775" s="361" t="str">
        <f t="shared" si="46"/>
        <v>２４検査結果（給水設備及び排水設備）別記第四号-2　飲料水の配管設備-2（9）-検査結果</v>
      </c>
      <c r="AL2775" s="392" t="s">
        <v>5007</v>
      </c>
    </row>
    <row r="2776" spans="5:38" x14ac:dyDescent="0.15">
      <c r="E2776" s="1121">
        <f>'5_入力シート【検査結果表】給水設備及び排水設備'!$BL$39</f>
        <v>0</v>
      </c>
      <c r="J2776" s="699" t="s">
        <v>2199</v>
      </c>
      <c r="K2776" s="699" t="s">
        <v>5549</v>
      </c>
      <c r="L2776" s="852" t="s">
        <v>92</v>
      </c>
      <c r="M2776" s="699" t="s">
        <v>2206</v>
      </c>
      <c r="N2776" s="852" t="s">
        <v>92</v>
      </c>
      <c r="O2776" s="699" t="s">
        <v>2039</v>
      </c>
      <c r="P2776" s="852" t="s">
        <v>92</v>
      </c>
      <c r="Q2776" s="699" t="s">
        <v>1032</v>
      </c>
      <c r="R2776" s="699"/>
      <c r="S2776" s="699"/>
      <c r="T2776" s="181"/>
      <c r="U2776" s="181"/>
      <c r="AC2776" s="361" t="str">
        <f t="shared" si="46"/>
        <v>２４検査結果（給水設備及び排水設備）別記第四号-2　飲料水の配管設備-2（9）-検査者番号</v>
      </c>
      <c r="AL2776" s="392" t="s">
        <v>5008</v>
      </c>
    </row>
    <row r="2777" spans="5:38" x14ac:dyDescent="0.15">
      <c r="E2777" s="1121">
        <f>'5_入力シート【検査結果表】給水設備及び排水設備'!$BN$39</f>
        <v>0</v>
      </c>
      <c r="J2777" s="699" t="s">
        <v>2199</v>
      </c>
      <c r="K2777" s="699" t="s">
        <v>5549</v>
      </c>
      <c r="L2777" s="852" t="s">
        <v>92</v>
      </c>
      <c r="M2777" s="699" t="s">
        <v>2206</v>
      </c>
      <c r="N2777" s="852" t="s">
        <v>92</v>
      </c>
      <c r="O2777" s="699" t="s">
        <v>2039</v>
      </c>
      <c r="P2777" s="852" t="s">
        <v>92</v>
      </c>
      <c r="Q2777" s="699" t="s">
        <v>1997</v>
      </c>
      <c r="R2777" s="699"/>
      <c r="S2777" s="699"/>
      <c r="T2777" s="181"/>
      <c r="U2777" s="181"/>
      <c r="AC2777" s="361" t="str">
        <f t="shared" si="46"/>
        <v>２４検査結果（給水設備及び排水設備）別記第四号-2　飲料水の配管設備-2（9）-指摘の具体的内容等</v>
      </c>
      <c r="AL2777" s="392" t="s">
        <v>5009</v>
      </c>
    </row>
    <row r="2778" spans="5:38" x14ac:dyDescent="0.15">
      <c r="E2778" s="1121">
        <f>'5_入力シート【検査結果表】給水設備及び排水設備'!$BX$39</f>
        <v>0</v>
      </c>
      <c r="J2778" s="699" t="s">
        <v>2199</v>
      </c>
      <c r="K2778" s="699" t="s">
        <v>5549</v>
      </c>
      <c r="L2778" s="852" t="s">
        <v>92</v>
      </c>
      <c r="M2778" s="699" t="s">
        <v>2206</v>
      </c>
      <c r="N2778" s="852" t="s">
        <v>92</v>
      </c>
      <c r="O2778" s="699" t="s">
        <v>2039</v>
      </c>
      <c r="P2778" s="852" t="s">
        <v>92</v>
      </c>
      <c r="Q2778" s="699" t="s">
        <v>1998</v>
      </c>
      <c r="R2778" s="699"/>
      <c r="S2778" s="699"/>
      <c r="T2778" s="181"/>
      <c r="U2778" s="181"/>
      <c r="AC2778" s="361" t="str">
        <f t="shared" si="46"/>
        <v>２４検査結果（給水設備及び排水設備）別記第四号-2　飲料水の配管設備-2（9）-改善策の具体的内容等</v>
      </c>
      <c r="AL2778" s="392" t="s">
        <v>5010</v>
      </c>
    </row>
    <row r="2779" spans="5:38" x14ac:dyDescent="0.15">
      <c r="E2779" s="1121">
        <f>'5_入力シート【検査結果表】給水設備及び排水設備'!$CM$39</f>
        <v>0</v>
      </c>
      <c r="J2779" s="699" t="s">
        <v>2199</v>
      </c>
      <c r="K2779" s="699" t="s">
        <v>5549</v>
      </c>
      <c r="L2779" s="852" t="s">
        <v>92</v>
      </c>
      <c r="M2779" s="699" t="s">
        <v>2206</v>
      </c>
      <c r="N2779" s="852" t="s">
        <v>92</v>
      </c>
      <c r="O2779" s="699" t="s">
        <v>2039</v>
      </c>
      <c r="P2779" s="852" t="s">
        <v>92</v>
      </c>
      <c r="Q2779" s="699" t="s">
        <v>155</v>
      </c>
      <c r="R2779" s="852" t="s">
        <v>92</v>
      </c>
      <c r="S2779" s="699" t="s">
        <v>1978</v>
      </c>
      <c r="T2779" s="181"/>
      <c r="U2779" s="181"/>
      <c r="AC2779" s="361" t="str">
        <f t="shared" si="46"/>
        <v>２４検査結果（給水設備及び排水設備）別記第四号-2　飲料水の配管設備-2（9）-改善（予定）年月-年（令和）</v>
      </c>
      <c r="AL2779" s="392" t="s">
        <v>5011</v>
      </c>
    </row>
    <row r="2780" spans="5:38" x14ac:dyDescent="0.15">
      <c r="E2780" s="1121">
        <f>'5_入力シート【検査結果表】給水設備及び排水設備'!$CP$39</f>
        <v>0</v>
      </c>
      <c r="J2780" s="699" t="s">
        <v>2199</v>
      </c>
      <c r="K2780" s="699" t="s">
        <v>5549</v>
      </c>
      <c r="L2780" s="852" t="s">
        <v>92</v>
      </c>
      <c r="M2780" s="699" t="s">
        <v>2206</v>
      </c>
      <c r="N2780" s="852" t="s">
        <v>92</v>
      </c>
      <c r="O2780" s="699" t="s">
        <v>2039</v>
      </c>
      <c r="P2780" s="852" t="s">
        <v>92</v>
      </c>
      <c r="Q2780" s="699" t="s">
        <v>155</v>
      </c>
      <c r="R2780" s="852" t="s">
        <v>92</v>
      </c>
      <c r="S2780" s="699" t="s">
        <v>81</v>
      </c>
      <c r="T2780" s="181"/>
      <c r="U2780" s="181"/>
      <c r="AC2780" s="361" t="str">
        <f t="shared" si="46"/>
        <v>２４検査結果（給水設備及び排水設備）別記第四号-2　飲料水の配管設備-2（9）-改善（予定）年月-月</v>
      </c>
      <c r="AL2780" s="392" t="s">
        <v>5012</v>
      </c>
    </row>
    <row r="2781" spans="5:38" x14ac:dyDescent="0.15">
      <c r="E2781" s="1121">
        <f>'5_入力シート【検査結果表】給水設備及び排水設備'!$CS$39</f>
        <v>0</v>
      </c>
      <c r="J2781" s="699" t="s">
        <v>2199</v>
      </c>
      <c r="K2781" s="699" t="s">
        <v>5549</v>
      </c>
      <c r="L2781" s="852" t="s">
        <v>92</v>
      </c>
      <c r="M2781" s="699" t="s">
        <v>2206</v>
      </c>
      <c r="N2781" s="852" t="s">
        <v>92</v>
      </c>
      <c r="O2781" s="699" t="s">
        <v>2039</v>
      </c>
      <c r="P2781" s="852" t="s">
        <v>92</v>
      </c>
      <c r="Q2781" s="699" t="s">
        <v>155</v>
      </c>
      <c r="R2781" s="852" t="s">
        <v>92</v>
      </c>
      <c r="S2781" s="699" t="s">
        <v>145</v>
      </c>
      <c r="T2781" s="181"/>
      <c r="U2781" s="181"/>
      <c r="AC2781" s="361" t="str">
        <f t="shared" si="46"/>
        <v>２４検査結果（給水設備及び排水設備）別記第四号-2　飲料水の配管設備-2（9）-改善（予定）年月-状況</v>
      </c>
      <c r="AL2781" s="392" t="s">
        <v>5013</v>
      </c>
    </row>
    <row r="2782" spans="5:38" x14ac:dyDescent="0.15">
      <c r="E2782" s="1121">
        <f>'5_入力シート【検査結果表】給水設備及び排水設備'!$AZ$40</f>
        <v>0</v>
      </c>
      <c r="J2782" s="699" t="s">
        <v>2199</v>
      </c>
      <c r="K2782" s="699" t="s">
        <v>5549</v>
      </c>
      <c r="L2782" s="852" t="s">
        <v>92</v>
      </c>
      <c r="M2782" s="699" t="s">
        <v>2206</v>
      </c>
      <c r="N2782" s="852" t="s">
        <v>92</v>
      </c>
      <c r="O2782" s="699" t="s">
        <v>2040</v>
      </c>
      <c r="P2782" s="852" t="s">
        <v>92</v>
      </c>
      <c r="Q2782" s="699" t="s">
        <v>3514</v>
      </c>
      <c r="R2782" s="699"/>
      <c r="S2782" s="699"/>
      <c r="T2782" s="181"/>
      <c r="U2782" s="181"/>
      <c r="AC2782" s="361" t="str">
        <f t="shared" si="46"/>
        <v>２４検査結果（給水設備及び排水設備）別記第四号-2　飲料水の配管設備-2（10）-検査結果</v>
      </c>
      <c r="AL2782" s="392" t="s">
        <v>5014</v>
      </c>
    </row>
    <row r="2783" spans="5:38" x14ac:dyDescent="0.15">
      <c r="E2783" s="1121">
        <f>'5_入力シート【検査結果表】給水設備及び排水設備'!$BL$40</f>
        <v>0</v>
      </c>
      <c r="J2783" s="699" t="s">
        <v>2199</v>
      </c>
      <c r="K2783" s="699" t="s">
        <v>5549</v>
      </c>
      <c r="L2783" s="852" t="s">
        <v>92</v>
      </c>
      <c r="M2783" s="699" t="s">
        <v>2206</v>
      </c>
      <c r="N2783" s="852" t="s">
        <v>92</v>
      </c>
      <c r="O2783" s="699" t="s">
        <v>2040</v>
      </c>
      <c r="P2783" s="852" t="s">
        <v>92</v>
      </c>
      <c r="Q2783" s="699" t="s">
        <v>1032</v>
      </c>
      <c r="R2783" s="699"/>
      <c r="S2783" s="699"/>
      <c r="T2783" s="181"/>
      <c r="U2783" s="181"/>
      <c r="AC2783" s="361" t="str">
        <f t="shared" si="46"/>
        <v>２４検査結果（給水設備及び排水設備）別記第四号-2　飲料水の配管設備-2（10）-検査者番号</v>
      </c>
      <c r="AL2783" s="392" t="s">
        <v>5015</v>
      </c>
    </row>
    <row r="2784" spans="5:38" x14ac:dyDescent="0.15">
      <c r="E2784" s="1121">
        <f>'5_入力シート【検査結果表】給水設備及び排水設備'!$BN$40</f>
        <v>0</v>
      </c>
      <c r="J2784" s="699" t="s">
        <v>2199</v>
      </c>
      <c r="K2784" s="699" t="s">
        <v>5549</v>
      </c>
      <c r="L2784" s="852" t="s">
        <v>92</v>
      </c>
      <c r="M2784" s="699" t="s">
        <v>2206</v>
      </c>
      <c r="N2784" s="852" t="s">
        <v>92</v>
      </c>
      <c r="O2784" s="699" t="s">
        <v>2040</v>
      </c>
      <c r="P2784" s="852" t="s">
        <v>92</v>
      </c>
      <c r="Q2784" s="699" t="s">
        <v>1997</v>
      </c>
      <c r="R2784" s="699"/>
      <c r="S2784" s="699"/>
      <c r="T2784" s="181"/>
      <c r="U2784" s="181"/>
      <c r="AC2784" s="361" t="str">
        <f t="shared" ref="AC2784:AC2847" si="47">CONCATENATE(J2784,K2784,L2784,M2784,N2784,O2784,P2784,Q2784,R2784,S2784,T2784,U2784)</f>
        <v>２４検査結果（給水設備及び排水設備）別記第四号-2　飲料水の配管設備-2（10）-指摘の具体的内容等</v>
      </c>
      <c r="AL2784" s="392" t="s">
        <v>5016</v>
      </c>
    </row>
    <row r="2785" spans="5:38" x14ac:dyDescent="0.15">
      <c r="E2785" s="1121">
        <f>'5_入力シート【検査結果表】給水設備及び排水設備'!$BX$40</f>
        <v>0</v>
      </c>
      <c r="J2785" s="699" t="s">
        <v>2199</v>
      </c>
      <c r="K2785" s="699" t="s">
        <v>5549</v>
      </c>
      <c r="L2785" s="852" t="s">
        <v>92</v>
      </c>
      <c r="M2785" s="699" t="s">
        <v>2206</v>
      </c>
      <c r="N2785" s="852" t="s">
        <v>92</v>
      </c>
      <c r="O2785" s="699" t="s">
        <v>2040</v>
      </c>
      <c r="P2785" s="852" t="s">
        <v>92</v>
      </c>
      <c r="Q2785" s="699" t="s">
        <v>1998</v>
      </c>
      <c r="R2785" s="699"/>
      <c r="S2785" s="699"/>
      <c r="T2785" s="181"/>
      <c r="U2785" s="181"/>
      <c r="AC2785" s="361" t="str">
        <f t="shared" si="47"/>
        <v>２４検査結果（給水設備及び排水設備）別記第四号-2　飲料水の配管設備-2（10）-改善策の具体的内容等</v>
      </c>
      <c r="AL2785" s="392" t="s">
        <v>5017</v>
      </c>
    </row>
    <row r="2786" spans="5:38" x14ac:dyDescent="0.15">
      <c r="E2786" s="1121">
        <f>'5_入力シート【検査結果表】給水設備及び排水設備'!$CM$40</f>
        <v>0</v>
      </c>
      <c r="J2786" s="699" t="s">
        <v>2199</v>
      </c>
      <c r="K2786" s="699" t="s">
        <v>5549</v>
      </c>
      <c r="L2786" s="852" t="s">
        <v>92</v>
      </c>
      <c r="M2786" s="699" t="s">
        <v>2206</v>
      </c>
      <c r="N2786" s="852" t="s">
        <v>92</v>
      </c>
      <c r="O2786" s="699" t="s">
        <v>2040</v>
      </c>
      <c r="P2786" s="852" t="s">
        <v>92</v>
      </c>
      <c r="Q2786" s="699" t="s">
        <v>155</v>
      </c>
      <c r="R2786" s="852" t="s">
        <v>92</v>
      </c>
      <c r="S2786" s="699" t="s">
        <v>1978</v>
      </c>
      <c r="T2786" s="181"/>
      <c r="U2786" s="181"/>
      <c r="AC2786" s="361" t="str">
        <f t="shared" si="47"/>
        <v>２４検査結果（給水設備及び排水設備）別記第四号-2　飲料水の配管設備-2（10）-改善（予定）年月-年（令和）</v>
      </c>
      <c r="AL2786" s="392" t="s">
        <v>5018</v>
      </c>
    </row>
    <row r="2787" spans="5:38" x14ac:dyDescent="0.15">
      <c r="E2787" s="1121">
        <f>'5_入力シート【検査結果表】給水設備及び排水設備'!$CP$40</f>
        <v>0</v>
      </c>
      <c r="J2787" s="699" t="s">
        <v>2199</v>
      </c>
      <c r="K2787" s="699" t="s">
        <v>5549</v>
      </c>
      <c r="L2787" s="852" t="s">
        <v>92</v>
      </c>
      <c r="M2787" s="699" t="s">
        <v>2206</v>
      </c>
      <c r="N2787" s="852" t="s">
        <v>92</v>
      </c>
      <c r="O2787" s="699" t="s">
        <v>2040</v>
      </c>
      <c r="P2787" s="852" t="s">
        <v>92</v>
      </c>
      <c r="Q2787" s="699" t="s">
        <v>155</v>
      </c>
      <c r="R2787" s="852" t="s">
        <v>92</v>
      </c>
      <c r="S2787" s="699" t="s">
        <v>81</v>
      </c>
      <c r="T2787" s="181"/>
      <c r="U2787" s="181"/>
      <c r="AC2787" s="361" t="str">
        <f t="shared" si="47"/>
        <v>２４検査結果（給水設備及び排水設備）別記第四号-2　飲料水の配管設備-2（10）-改善（予定）年月-月</v>
      </c>
      <c r="AL2787" s="392" t="s">
        <v>5019</v>
      </c>
    </row>
    <row r="2788" spans="5:38" x14ac:dyDescent="0.15">
      <c r="E2788" s="1121">
        <f>'5_入力シート【検査結果表】給水設備及び排水設備'!$CS$40</f>
        <v>0</v>
      </c>
      <c r="J2788" s="699" t="s">
        <v>2199</v>
      </c>
      <c r="K2788" s="699" t="s">
        <v>5549</v>
      </c>
      <c r="L2788" s="852" t="s">
        <v>92</v>
      </c>
      <c r="M2788" s="699" t="s">
        <v>2206</v>
      </c>
      <c r="N2788" s="852" t="s">
        <v>92</v>
      </c>
      <c r="O2788" s="699" t="s">
        <v>2040</v>
      </c>
      <c r="P2788" s="852" t="s">
        <v>92</v>
      </c>
      <c r="Q2788" s="699" t="s">
        <v>155</v>
      </c>
      <c r="R2788" s="852" t="s">
        <v>92</v>
      </c>
      <c r="S2788" s="699" t="s">
        <v>145</v>
      </c>
      <c r="T2788" s="181"/>
      <c r="U2788" s="181"/>
      <c r="AC2788" s="361" t="str">
        <f t="shared" si="47"/>
        <v>２４検査結果（給水設備及び排水設備）別記第四号-2　飲料水の配管設備-2（10）-改善（予定）年月-状況</v>
      </c>
      <c r="AL2788" s="392" t="s">
        <v>5020</v>
      </c>
    </row>
    <row r="2789" spans="5:38" x14ac:dyDescent="0.15">
      <c r="E2789" s="1121">
        <f>'5_入力シート【検査結果表】給水設備及び排水設備'!$AZ$41</f>
        <v>0</v>
      </c>
      <c r="J2789" s="699" t="s">
        <v>2199</v>
      </c>
      <c r="K2789" s="699" t="s">
        <v>5549</v>
      </c>
      <c r="L2789" s="852" t="s">
        <v>92</v>
      </c>
      <c r="M2789" s="699" t="s">
        <v>2206</v>
      </c>
      <c r="N2789" s="852" t="s">
        <v>92</v>
      </c>
      <c r="O2789" s="699" t="s">
        <v>2041</v>
      </c>
      <c r="P2789" s="852" t="s">
        <v>92</v>
      </c>
      <c r="Q2789" s="699" t="s">
        <v>3514</v>
      </c>
      <c r="R2789" s="699"/>
      <c r="S2789" s="699"/>
      <c r="T2789" s="181"/>
      <c r="U2789" s="181"/>
      <c r="AC2789" s="361" t="str">
        <f t="shared" si="47"/>
        <v>２４検査結果（給水設備及び排水設備）別記第四号-2　飲料水の配管設備-2（11）-検査結果</v>
      </c>
      <c r="AL2789" s="392" t="s">
        <v>5021</v>
      </c>
    </row>
    <row r="2790" spans="5:38" x14ac:dyDescent="0.15">
      <c r="E2790" s="1121">
        <f>'5_入力シート【検査結果表】給水設備及び排水設備'!$BL$41</f>
        <v>0</v>
      </c>
      <c r="J2790" s="699" t="s">
        <v>2199</v>
      </c>
      <c r="K2790" s="699" t="s">
        <v>5549</v>
      </c>
      <c r="L2790" s="852" t="s">
        <v>92</v>
      </c>
      <c r="M2790" s="699" t="s">
        <v>2206</v>
      </c>
      <c r="N2790" s="852" t="s">
        <v>92</v>
      </c>
      <c r="O2790" s="699" t="s">
        <v>2041</v>
      </c>
      <c r="P2790" s="852" t="s">
        <v>92</v>
      </c>
      <c r="Q2790" s="699" t="s">
        <v>1032</v>
      </c>
      <c r="R2790" s="699"/>
      <c r="S2790" s="699"/>
      <c r="T2790" s="181"/>
      <c r="U2790" s="181"/>
      <c r="AC2790" s="361" t="str">
        <f t="shared" si="47"/>
        <v>２４検査結果（給水設備及び排水設備）別記第四号-2　飲料水の配管設備-2（11）-検査者番号</v>
      </c>
      <c r="AL2790" s="392" t="s">
        <v>5022</v>
      </c>
    </row>
    <row r="2791" spans="5:38" x14ac:dyDescent="0.15">
      <c r="E2791" s="1121">
        <f>'5_入力シート【検査結果表】給水設備及び排水設備'!$BN$41</f>
        <v>0</v>
      </c>
      <c r="J2791" s="699" t="s">
        <v>2199</v>
      </c>
      <c r="K2791" s="699" t="s">
        <v>5549</v>
      </c>
      <c r="L2791" s="852" t="s">
        <v>92</v>
      </c>
      <c r="M2791" s="699" t="s">
        <v>2206</v>
      </c>
      <c r="N2791" s="852" t="s">
        <v>92</v>
      </c>
      <c r="O2791" s="699" t="s">
        <v>2041</v>
      </c>
      <c r="P2791" s="852" t="s">
        <v>92</v>
      </c>
      <c r="Q2791" s="699" t="s">
        <v>1997</v>
      </c>
      <c r="R2791" s="699"/>
      <c r="S2791" s="699"/>
      <c r="T2791" s="181"/>
      <c r="U2791" s="181"/>
      <c r="AC2791" s="361" t="str">
        <f t="shared" si="47"/>
        <v>２４検査結果（給水設備及び排水設備）別記第四号-2　飲料水の配管設備-2（11）-指摘の具体的内容等</v>
      </c>
      <c r="AL2791" s="392" t="s">
        <v>5023</v>
      </c>
    </row>
    <row r="2792" spans="5:38" x14ac:dyDescent="0.15">
      <c r="E2792" s="1121">
        <f>'5_入力シート【検査結果表】給水設備及び排水設備'!$BX$41</f>
        <v>0</v>
      </c>
      <c r="J2792" s="699" t="s">
        <v>2199</v>
      </c>
      <c r="K2792" s="699" t="s">
        <v>5549</v>
      </c>
      <c r="L2792" s="852" t="s">
        <v>92</v>
      </c>
      <c r="M2792" s="699" t="s">
        <v>2206</v>
      </c>
      <c r="N2792" s="852" t="s">
        <v>92</v>
      </c>
      <c r="O2792" s="699" t="s">
        <v>2041</v>
      </c>
      <c r="P2792" s="852" t="s">
        <v>92</v>
      </c>
      <c r="Q2792" s="699" t="s">
        <v>1998</v>
      </c>
      <c r="R2792" s="699"/>
      <c r="S2792" s="699"/>
      <c r="T2792" s="181"/>
      <c r="U2792" s="181"/>
      <c r="AC2792" s="361" t="str">
        <f t="shared" si="47"/>
        <v>２４検査結果（給水設備及び排水設備）別記第四号-2　飲料水の配管設備-2（11）-改善策の具体的内容等</v>
      </c>
      <c r="AL2792" s="392" t="s">
        <v>5024</v>
      </c>
    </row>
    <row r="2793" spans="5:38" x14ac:dyDescent="0.15">
      <c r="E2793" s="1121">
        <f>'5_入力シート【検査結果表】給水設備及び排水設備'!$CM$41</f>
        <v>0</v>
      </c>
      <c r="J2793" s="699" t="s">
        <v>2199</v>
      </c>
      <c r="K2793" s="699" t="s">
        <v>5549</v>
      </c>
      <c r="L2793" s="852" t="s">
        <v>92</v>
      </c>
      <c r="M2793" s="699" t="s">
        <v>2206</v>
      </c>
      <c r="N2793" s="852" t="s">
        <v>92</v>
      </c>
      <c r="O2793" s="699" t="s">
        <v>2041</v>
      </c>
      <c r="P2793" s="852" t="s">
        <v>92</v>
      </c>
      <c r="Q2793" s="699" t="s">
        <v>155</v>
      </c>
      <c r="R2793" s="852" t="s">
        <v>92</v>
      </c>
      <c r="S2793" s="699" t="s">
        <v>1978</v>
      </c>
      <c r="T2793" s="181"/>
      <c r="U2793" s="181"/>
      <c r="AC2793" s="361" t="str">
        <f t="shared" si="47"/>
        <v>２４検査結果（給水設備及び排水設備）別記第四号-2　飲料水の配管設備-2（11）-改善（予定）年月-年（令和）</v>
      </c>
      <c r="AL2793" s="392" t="s">
        <v>5025</v>
      </c>
    </row>
    <row r="2794" spans="5:38" x14ac:dyDescent="0.15">
      <c r="E2794" s="1121">
        <f>'5_入力シート【検査結果表】給水設備及び排水設備'!$CP$41</f>
        <v>0</v>
      </c>
      <c r="J2794" s="699" t="s">
        <v>2199</v>
      </c>
      <c r="K2794" s="699" t="s">
        <v>5549</v>
      </c>
      <c r="L2794" s="852" t="s">
        <v>92</v>
      </c>
      <c r="M2794" s="699" t="s">
        <v>2206</v>
      </c>
      <c r="N2794" s="852" t="s">
        <v>92</v>
      </c>
      <c r="O2794" s="699" t="s">
        <v>2041</v>
      </c>
      <c r="P2794" s="852" t="s">
        <v>92</v>
      </c>
      <c r="Q2794" s="699" t="s">
        <v>155</v>
      </c>
      <c r="R2794" s="852" t="s">
        <v>92</v>
      </c>
      <c r="S2794" s="699" t="s">
        <v>81</v>
      </c>
      <c r="T2794" s="181"/>
      <c r="U2794" s="181"/>
      <c r="AC2794" s="361" t="str">
        <f t="shared" si="47"/>
        <v>２４検査結果（給水設備及び排水設備）別記第四号-2　飲料水の配管設備-2（11）-改善（予定）年月-月</v>
      </c>
      <c r="AL2794" s="392" t="s">
        <v>5026</v>
      </c>
    </row>
    <row r="2795" spans="5:38" x14ac:dyDescent="0.15">
      <c r="E2795" s="1121">
        <f>'5_入力シート【検査結果表】給水設備及び排水設備'!$CS$41</f>
        <v>0</v>
      </c>
      <c r="J2795" s="699" t="s">
        <v>2199</v>
      </c>
      <c r="K2795" s="699" t="s">
        <v>5549</v>
      </c>
      <c r="L2795" s="852" t="s">
        <v>92</v>
      </c>
      <c r="M2795" s="699" t="s">
        <v>2206</v>
      </c>
      <c r="N2795" s="852" t="s">
        <v>92</v>
      </c>
      <c r="O2795" s="699" t="s">
        <v>2041</v>
      </c>
      <c r="P2795" s="852" t="s">
        <v>92</v>
      </c>
      <c r="Q2795" s="699" t="s">
        <v>155</v>
      </c>
      <c r="R2795" s="852" t="s">
        <v>92</v>
      </c>
      <c r="S2795" s="699" t="s">
        <v>145</v>
      </c>
      <c r="T2795" s="181"/>
      <c r="U2795" s="181"/>
      <c r="AC2795" s="361" t="str">
        <f t="shared" si="47"/>
        <v>２４検査結果（給水設備及び排水設備）別記第四号-2　飲料水の配管設備-2（11）-改善（予定）年月-状況</v>
      </c>
      <c r="AL2795" s="392" t="s">
        <v>5027</v>
      </c>
    </row>
    <row r="2796" spans="5:38" x14ac:dyDescent="0.15">
      <c r="E2796" s="1121">
        <f>'5_入力シート【検査結果表】給水設備及び排水設備'!$AZ$46</f>
        <v>0</v>
      </c>
      <c r="J2796" s="699" t="s">
        <v>2199</v>
      </c>
      <c r="K2796" s="699" t="s">
        <v>5549</v>
      </c>
      <c r="L2796" s="852" t="s">
        <v>92</v>
      </c>
      <c r="M2796" s="699" t="s">
        <v>2207</v>
      </c>
      <c r="N2796" s="852" t="s">
        <v>92</v>
      </c>
      <c r="O2796" s="699" t="s">
        <v>2208</v>
      </c>
      <c r="P2796" s="852" t="s">
        <v>92</v>
      </c>
      <c r="Q2796" s="699" t="s">
        <v>3514</v>
      </c>
      <c r="R2796" s="699"/>
      <c r="S2796" s="699"/>
      <c r="T2796" s="181"/>
      <c r="U2796" s="181"/>
      <c r="AC2796" s="361" t="str">
        <f t="shared" si="47"/>
        <v>２４検査結果（給水設備及び排水設備）別記第四号-3　排水設備-3（1）-検査結果</v>
      </c>
      <c r="AL2796" s="392" t="s">
        <v>5028</v>
      </c>
    </row>
    <row r="2797" spans="5:38" x14ac:dyDescent="0.15">
      <c r="E2797" s="1121">
        <f>'5_入力シート【検査結果表】給水設備及び排水設備'!$BL$46</f>
        <v>0</v>
      </c>
      <c r="J2797" s="699" t="s">
        <v>2199</v>
      </c>
      <c r="K2797" s="699" t="s">
        <v>5549</v>
      </c>
      <c r="L2797" s="852" t="s">
        <v>92</v>
      </c>
      <c r="M2797" s="699" t="s">
        <v>2207</v>
      </c>
      <c r="N2797" s="852" t="s">
        <v>92</v>
      </c>
      <c r="O2797" s="699" t="s">
        <v>2208</v>
      </c>
      <c r="P2797" s="852" t="s">
        <v>92</v>
      </c>
      <c r="Q2797" s="699" t="s">
        <v>1032</v>
      </c>
      <c r="R2797" s="699"/>
      <c r="S2797" s="699"/>
      <c r="T2797" s="181"/>
      <c r="U2797" s="181"/>
      <c r="AC2797" s="361" t="str">
        <f t="shared" si="47"/>
        <v>２４検査結果（給水設備及び排水設備）別記第四号-3　排水設備-3（1）-検査者番号</v>
      </c>
      <c r="AL2797" s="392" t="s">
        <v>5029</v>
      </c>
    </row>
    <row r="2798" spans="5:38" x14ac:dyDescent="0.15">
      <c r="E2798" s="1121">
        <f>'5_入力シート【検査結果表】給水設備及び排水設備'!$BN$46</f>
        <v>0</v>
      </c>
      <c r="J2798" s="699" t="s">
        <v>2199</v>
      </c>
      <c r="K2798" s="699" t="s">
        <v>5549</v>
      </c>
      <c r="L2798" s="852" t="s">
        <v>92</v>
      </c>
      <c r="M2798" s="699" t="s">
        <v>2207</v>
      </c>
      <c r="N2798" s="852" t="s">
        <v>92</v>
      </c>
      <c r="O2798" s="699" t="s">
        <v>2208</v>
      </c>
      <c r="P2798" s="852" t="s">
        <v>92</v>
      </c>
      <c r="Q2798" s="699" t="s">
        <v>1997</v>
      </c>
      <c r="R2798" s="699"/>
      <c r="S2798" s="699"/>
      <c r="T2798" s="181"/>
      <c r="U2798" s="181"/>
      <c r="AC2798" s="361" t="str">
        <f t="shared" si="47"/>
        <v>２４検査結果（給水設備及び排水設備）別記第四号-3　排水設備-3（1）-指摘の具体的内容等</v>
      </c>
      <c r="AL2798" s="392" t="s">
        <v>5030</v>
      </c>
    </row>
    <row r="2799" spans="5:38" x14ac:dyDescent="0.15">
      <c r="E2799" s="1121">
        <f>'5_入力シート【検査結果表】給水設備及び排水設備'!$BX$46</f>
        <v>0</v>
      </c>
      <c r="J2799" s="699" t="s">
        <v>2199</v>
      </c>
      <c r="K2799" s="699" t="s">
        <v>5549</v>
      </c>
      <c r="L2799" s="852" t="s">
        <v>92</v>
      </c>
      <c r="M2799" s="699" t="s">
        <v>2207</v>
      </c>
      <c r="N2799" s="852" t="s">
        <v>92</v>
      </c>
      <c r="O2799" s="699" t="s">
        <v>2208</v>
      </c>
      <c r="P2799" s="852" t="s">
        <v>92</v>
      </c>
      <c r="Q2799" s="699" t="s">
        <v>1998</v>
      </c>
      <c r="R2799" s="699"/>
      <c r="S2799" s="699"/>
      <c r="T2799" s="181"/>
      <c r="U2799" s="181"/>
      <c r="AC2799" s="361" t="str">
        <f t="shared" si="47"/>
        <v>２４検査結果（給水設備及び排水設備）別記第四号-3　排水設備-3（1）-改善策の具体的内容等</v>
      </c>
      <c r="AL2799" s="392" t="s">
        <v>5031</v>
      </c>
    </row>
    <row r="2800" spans="5:38" x14ac:dyDescent="0.15">
      <c r="E2800" s="1121">
        <f>'5_入力シート【検査結果表】給水設備及び排水設備'!$CM$46</f>
        <v>0</v>
      </c>
      <c r="J2800" s="699" t="s">
        <v>2199</v>
      </c>
      <c r="K2800" s="699" t="s">
        <v>5549</v>
      </c>
      <c r="L2800" s="852" t="s">
        <v>92</v>
      </c>
      <c r="M2800" s="699" t="s">
        <v>2207</v>
      </c>
      <c r="N2800" s="852" t="s">
        <v>92</v>
      </c>
      <c r="O2800" s="699" t="s">
        <v>2208</v>
      </c>
      <c r="P2800" s="852" t="s">
        <v>92</v>
      </c>
      <c r="Q2800" s="699" t="s">
        <v>155</v>
      </c>
      <c r="R2800" s="852" t="s">
        <v>92</v>
      </c>
      <c r="S2800" s="699" t="s">
        <v>1978</v>
      </c>
      <c r="T2800" s="181"/>
      <c r="U2800" s="181"/>
      <c r="AC2800" s="361" t="str">
        <f t="shared" si="47"/>
        <v>２４検査結果（給水設備及び排水設備）別記第四号-3　排水設備-3（1）-改善（予定）年月-年（令和）</v>
      </c>
      <c r="AL2800" s="392" t="s">
        <v>5032</v>
      </c>
    </row>
    <row r="2801" spans="5:38" x14ac:dyDescent="0.15">
      <c r="E2801" s="1121">
        <f>'5_入力シート【検査結果表】給水設備及び排水設備'!$CP$46</f>
        <v>0</v>
      </c>
      <c r="J2801" s="699" t="s">
        <v>2199</v>
      </c>
      <c r="K2801" s="699" t="s">
        <v>5549</v>
      </c>
      <c r="L2801" s="852" t="s">
        <v>92</v>
      </c>
      <c r="M2801" s="699" t="s">
        <v>2207</v>
      </c>
      <c r="N2801" s="852" t="s">
        <v>92</v>
      </c>
      <c r="O2801" s="699" t="s">
        <v>2208</v>
      </c>
      <c r="P2801" s="852" t="s">
        <v>92</v>
      </c>
      <c r="Q2801" s="699" t="s">
        <v>155</v>
      </c>
      <c r="R2801" s="852" t="s">
        <v>92</v>
      </c>
      <c r="S2801" s="699" t="s">
        <v>81</v>
      </c>
      <c r="T2801" s="181"/>
      <c r="U2801" s="181"/>
      <c r="AC2801" s="361" t="str">
        <f t="shared" si="47"/>
        <v>２４検査結果（給水設備及び排水設備）別記第四号-3　排水設備-3（1）-改善（予定）年月-月</v>
      </c>
      <c r="AL2801" s="392" t="s">
        <v>5033</v>
      </c>
    </row>
    <row r="2802" spans="5:38" x14ac:dyDescent="0.15">
      <c r="E2802" s="1121">
        <f>'5_入力シート【検査結果表】給水設備及び排水設備'!$CS$46</f>
        <v>0</v>
      </c>
      <c r="J2802" s="699" t="s">
        <v>2199</v>
      </c>
      <c r="K2802" s="699" t="s">
        <v>5549</v>
      </c>
      <c r="L2802" s="852" t="s">
        <v>92</v>
      </c>
      <c r="M2802" s="699" t="s">
        <v>2207</v>
      </c>
      <c r="N2802" s="852" t="s">
        <v>92</v>
      </c>
      <c r="O2802" s="699" t="s">
        <v>2208</v>
      </c>
      <c r="P2802" s="852" t="s">
        <v>92</v>
      </c>
      <c r="Q2802" s="699" t="s">
        <v>155</v>
      </c>
      <c r="R2802" s="852" t="s">
        <v>92</v>
      </c>
      <c r="S2802" s="699" t="s">
        <v>145</v>
      </c>
      <c r="T2802" s="181"/>
      <c r="U2802" s="181"/>
      <c r="AC2802" s="361" t="str">
        <f t="shared" si="47"/>
        <v>２４検査結果（給水設備及び排水設備）別記第四号-3　排水設備-3（1）-改善（予定）年月-状況</v>
      </c>
      <c r="AL2802" s="392" t="s">
        <v>5034</v>
      </c>
    </row>
    <row r="2803" spans="5:38" x14ac:dyDescent="0.15">
      <c r="E2803" s="1121">
        <f>'5_入力シート【検査結果表】給水設備及び排水設備'!$AZ$47</f>
        <v>0</v>
      </c>
      <c r="J2803" s="699" t="s">
        <v>2199</v>
      </c>
      <c r="K2803" s="699" t="s">
        <v>5549</v>
      </c>
      <c r="L2803" s="852" t="s">
        <v>92</v>
      </c>
      <c r="M2803" s="699" t="s">
        <v>2207</v>
      </c>
      <c r="N2803" s="852" t="s">
        <v>92</v>
      </c>
      <c r="O2803" s="699" t="s">
        <v>2047</v>
      </c>
      <c r="P2803" s="852" t="s">
        <v>92</v>
      </c>
      <c r="Q2803" s="699" t="s">
        <v>3514</v>
      </c>
      <c r="R2803" s="699"/>
      <c r="S2803" s="699"/>
      <c r="T2803" s="181"/>
      <c r="U2803" s="181"/>
      <c r="AC2803" s="361" t="str">
        <f t="shared" si="47"/>
        <v>２４検査結果（給水設備及び排水設備）別記第四号-3　排水設備-3（2）-検査結果</v>
      </c>
      <c r="AL2803" s="392" t="s">
        <v>5035</v>
      </c>
    </row>
    <row r="2804" spans="5:38" x14ac:dyDescent="0.15">
      <c r="E2804" s="1121">
        <f>'5_入力シート【検査結果表】給水設備及び排水設備'!$BL$47</f>
        <v>0</v>
      </c>
      <c r="J2804" s="699" t="s">
        <v>2199</v>
      </c>
      <c r="K2804" s="699" t="s">
        <v>5549</v>
      </c>
      <c r="L2804" s="852" t="s">
        <v>92</v>
      </c>
      <c r="M2804" s="699" t="s">
        <v>2207</v>
      </c>
      <c r="N2804" s="852" t="s">
        <v>92</v>
      </c>
      <c r="O2804" s="699" t="s">
        <v>2047</v>
      </c>
      <c r="P2804" s="852" t="s">
        <v>92</v>
      </c>
      <c r="Q2804" s="699" t="s">
        <v>1032</v>
      </c>
      <c r="R2804" s="699"/>
      <c r="S2804" s="699"/>
      <c r="T2804" s="181"/>
      <c r="U2804" s="181"/>
      <c r="AC2804" s="361" t="str">
        <f t="shared" si="47"/>
        <v>２４検査結果（給水設備及び排水設備）別記第四号-3　排水設備-3（2）-検査者番号</v>
      </c>
      <c r="AL2804" s="392" t="s">
        <v>5036</v>
      </c>
    </row>
    <row r="2805" spans="5:38" x14ac:dyDescent="0.15">
      <c r="E2805" s="1121">
        <f>'5_入力シート【検査結果表】給水設備及び排水設備'!$BN$47</f>
        <v>0</v>
      </c>
      <c r="J2805" s="699" t="s">
        <v>2199</v>
      </c>
      <c r="K2805" s="699" t="s">
        <v>5549</v>
      </c>
      <c r="L2805" s="852" t="s">
        <v>92</v>
      </c>
      <c r="M2805" s="699" t="s">
        <v>2207</v>
      </c>
      <c r="N2805" s="852" t="s">
        <v>92</v>
      </c>
      <c r="O2805" s="699" t="s">
        <v>2047</v>
      </c>
      <c r="P2805" s="852" t="s">
        <v>92</v>
      </c>
      <c r="Q2805" s="699" t="s">
        <v>1997</v>
      </c>
      <c r="R2805" s="699"/>
      <c r="S2805" s="699"/>
      <c r="T2805" s="181"/>
      <c r="U2805" s="181"/>
      <c r="AC2805" s="361" t="str">
        <f t="shared" si="47"/>
        <v>２４検査結果（給水設備及び排水設備）別記第四号-3　排水設備-3（2）-指摘の具体的内容等</v>
      </c>
      <c r="AL2805" s="392" t="s">
        <v>5037</v>
      </c>
    </row>
    <row r="2806" spans="5:38" x14ac:dyDescent="0.15">
      <c r="E2806" s="1121">
        <f>'5_入力シート【検査結果表】給水設備及び排水設備'!$BX$47</f>
        <v>0</v>
      </c>
      <c r="J2806" s="699" t="s">
        <v>2199</v>
      </c>
      <c r="K2806" s="699" t="s">
        <v>5549</v>
      </c>
      <c r="L2806" s="852" t="s">
        <v>92</v>
      </c>
      <c r="M2806" s="699" t="s">
        <v>2207</v>
      </c>
      <c r="N2806" s="852" t="s">
        <v>92</v>
      </c>
      <c r="O2806" s="699" t="s">
        <v>2047</v>
      </c>
      <c r="P2806" s="852" t="s">
        <v>92</v>
      </c>
      <c r="Q2806" s="699" t="s">
        <v>1998</v>
      </c>
      <c r="R2806" s="699"/>
      <c r="S2806" s="699"/>
      <c r="T2806" s="181"/>
      <c r="U2806" s="181"/>
      <c r="AC2806" s="361" t="str">
        <f t="shared" si="47"/>
        <v>２４検査結果（給水設備及び排水設備）別記第四号-3　排水設備-3（2）-改善策の具体的内容等</v>
      </c>
      <c r="AL2806" s="392" t="s">
        <v>5038</v>
      </c>
    </row>
    <row r="2807" spans="5:38" x14ac:dyDescent="0.15">
      <c r="E2807" s="1121">
        <f>'5_入力シート【検査結果表】給水設備及び排水設備'!$CM$47</f>
        <v>0</v>
      </c>
      <c r="J2807" s="699" t="s">
        <v>2199</v>
      </c>
      <c r="K2807" s="699" t="s">
        <v>5549</v>
      </c>
      <c r="L2807" s="852" t="s">
        <v>92</v>
      </c>
      <c r="M2807" s="699" t="s">
        <v>2207</v>
      </c>
      <c r="N2807" s="852" t="s">
        <v>92</v>
      </c>
      <c r="O2807" s="699" t="s">
        <v>2047</v>
      </c>
      <c r="P2807" s="852" t="s">
        <v>92</v>
      </c>
      <c r="Q2807" s="699" t="s">
        <v>155</v>
      </c>
      <c r="R2807" s="852" t="s">
        <v>92</v>
      </c>
      <c r="S2807" s="699" t="s">
        <v>1978</v>
      </c>
      <c r="T2807" s="181"/>
      <c r="U2807" s="181"/>
      <c r="AC2807" s="361" t="str">
        <f t="shared" si="47"/>
        <v>２４検査結果（給水設備及び排水設備）別記第四号-3　排水設備-3（2）-改善（予定）年月-年（令和）</v>
      </c>
      <c r="AL2807" s="392" t="s">
        <v>5039</v>
      </c>
    </row>
    <row r="2808" spans="5:38" x14ac:dyDescent="0.15">
      <c r="E2808" s="1121">
        <f>'5_入力シート【検査結果表】給水設備及び排水設備'!$CP$47</f>
        <v>0</v>
      </c>
      <c r="J2808" s="699" t="s">
        <v>2199</v>
      </c>
      <c r="K2808" s="699" t="s">
        <v>5549</v>
      </c>
      <c r="L2808" s="852" t="s">
        <v>92</v>
      </c>
      <c r="M2808" s="699" t="s">
        <v>2207</v>
      </c>
      <c r="N2808" s="852" t="s">
        <v>92</v>
      </c>
      <c r="O2808" s="699" t="s">
        <v>2047</v>
      </c>
      <c r="P2808" s="852" t="s">
        <v>92</v>
      </c>
      <c r="Q2808" s="699" t="s">
        <v>155</v>
      </c>
      <c r="R2808" s="852" t="s">
        <v>92</v>
      </c>
      <c r="S2808" s="699" t="s">
        <v>81</v>
      </c>
      <c r="T2808" s="181"/>
      <c r="U2808" s="181"/>
      <c r="AC2808" s="361" t="str">
        <f t="shared" si="47"/>
        <v>２４検査結果（給水設備及び排水設備）別記第四号-3　排水設備-3（2）-改善（予定）年月-月</v>
      </c>
      <c r="AL2808" s="392" t="s">
        <v>5040</v>
      </c>
    </row>
    <row r="2809" spans="5:38" x14ac:dyDescent="0.15">
      <c r="E2809" s="1121">
        <f>'5_入力シート【検査結果表】給水設備及び排水設備'!$CS$47</f>
        <v>0</v>
      </c>
      <c r="J2809" s="699" t="s">
        <v>2199</v>
      </c>
      <c r="K2809" s="699" t="s">
        <v>5549</v>
      </c>
      <c r="L2809" s="852" t="s">
        <v>92</v>
      </c>
      <c r="M2809" s="699" t="s">
        <v>2207</v>
      </c>
      <c r="N2809" s="852" t="s">
        <v>92</v>
      </c>
      <c r="O2809" s="699" t="s">
        <v>2047</v>
      </c>
      <c r="P2809" s="852" t="s">
        <v>92</v>
      </c>
      <c r="Q2809" s="699" t="s">
        <v>155</v>
      </c>
      <c r="R2809" s="852" t="s">
        <v>92</v>
      </c>
      <c r="S2809" s="699" t="s">
        <v>145</v>
      </c>
      <c r="T2809" s="181"/>
      <c r="U2809" s="181"/>
      <c r="AC2809" s="361" t="str">
        <f t="shared" si="47"/>
        <v>２４検査結果（給水設備及び排水設備）別記第四号-3　排水設備-3（2）-改善（予定）年月-状況</v>
      </c>
      <c r="AL2809" s="392" t="s">
        <v>5041</v>
      </c>
    </row>
    <row r="2810" spans="5:38" x14ac:dyDescent="0.15">
      <c r="E2810" s="1121">
        <f>'5_入力シート【検査結果表】給水設備及び排水設備'!$AZ$48</f>
        <v>0</v>
      </c>
      <c r="J2810" s="699" t="s">
        <v>2199</v>
      </c>
      <c r="K2810" s="699" t="s">
        <v>5549</v>
      </c>
      <c r="L2810" s="852" t="s">
        <v>92</v>
      </c>
      <c r="M2810" s="699" t="s">
        <v>2207</v>
      </c>
      <c r="N2810" s="852" t="s">
        <v>92</v>
      </c>
      <c r="O2810" s="699" t="s">
        <v>2048</v>
      </c>
      <c r="P2810" s="852" t="s">
        <v>92</v>
      </c>
      <c r="Q2810" s="699" t="s">
        <v>3514</v>
      </c>
      <c r="R2810" s="699"/>
      <c r="S2810" s="699"/>
      <c r="T2810" s="181"/>
      <c r="U2810" s="181"/>
      <c r="AC2810" s="361" t="str">
        <f t="shared" si="47"/>
        <v>２４検査結果（給水設備及び排水設備）別記第四号-3　排水設備-3（3）-検査結果</v>
      </c>
      <c r="AL2810" s="392" t="s">
        <v>5042</v>
      </c>
    </row>
    <row r="2811" spans="5:38" x14ac:dyDescent="0.15">
      <c r="E2811" s="1121">
        <f>'5_入力シート【検査結果表】給水設備及び排水設備'!$BL$48</f>
        <v>0</v>
      </c>
      <c r="J2811" s="699" t="s">
        <v>2199</v>
      </c>
      <c r="K2811" s="699" t="s">
        <v>5549</v>
      </c>
      <c r="L2811" s="852" t="s">
        <v>92</v>
      </c>
      <c r="M2811" s="699" t="s">
        <v>2207</v>
      </c>
      <c r="N2811" s="852" t="s">
        <v>92</v>
      </c>
      <c r="O2811" s="699" t="s">
        <v>2048</v>
      </c>
      <c r="P2811" s="852" t="s">
        <v>92</v>
      </c>
      <c r="Q2811" s="699" t="s">
        <v>1032</v>
      </c>
      <c r="R2811" s="699"/>
      <c r="S2811" s="699"/>
      <c r="T2811" s="181"/>
      <c r="U2811" s="181"/>
      <c r="AC2811" s="361" t="str">
        <f t="shared" si="47"/>
        <v>２４検査結果（給水設備及び排水設備）別記第四号-3　排水設備-3（3）-検査者番号</v>
      </c>
      <c r="AL2811" s="392" t="s">
        <v>5043</v>
      </c>
    </row>
    <row r="2812" spans="5:38" x14ac:dyDescent="0.15">
      <c r="E2812" s="1121">
        <f>'5_入力シート【検査結果表】給水設備及び排水設備'!$BN$48</f>
        <v>0</v>
      </c>
      <c r="J2812" s="699" t="s">
        <v>2199</v>
      </c>
      <c r="K2812" s="699" t="s">
        <v>5549</v>
      </c>
      <c r="L2812" s="852" t="s">
        <v>92</v>
      </c>
      <c r="M2812" s="699" t="s">
        <v>2207</v>
      </c>
      <c r="N2812" s="852" t="s">
        <v>92</v>
      </c>
      <c r="O2812" s="699" t="s">
        <v>2048</v>
      </c>
      <c r="P2812" s="852" t="s">
        <v>92</v>
      </c>
      <c r="Q2812" s="699" t="s">
        <v>1997</v>
      </c>
      <c r="R2812" s="699"/>
      <c r="S2812" s="699"/>
      <c r="T2812" s="181"/>
      <c r="U2812" s="181"/>
      <c r="AC2812" s="361" t="str">
        <f t="shared" si="47"/>
        <v>２４検査結果（給水設備及び排水設備）別記第四号-3　排水設備-3（3）-指摘の具体的内容等</v>
      </c>
      <c r="AL2812" s="392" t="s">
        <v>5044</v>
      </c>
    </row>
    <row r="2813" spans="5:38" x14ac:dyDescent="0.15">
      <c r="E2813" s="1121">
        <f>'5_入力シート【検査結果表】給水設備及び排水設備'!$BX$48</f>
        <v>0</v>
      </c>
      <c r="J2813" s="699" t="s">
        <v>2199</v>
      </c>
      <c r="K2813" s="699" t="s">
        <v>5549</v>
      </c>
      <c r="L2813" s="852" t="s">
        <v>92</v>
      </c>
      <c r="M2813" s="699" t="s">
        <v>2207</v>
      </c>
      <c r="N2813" s="852" t="s">
        <v>92</v>
      </c>
      <c r="O2813" s="699" t="s">
        <v>2048</v>
      </c>
      <c r="P2813" s="852" t="s">
        <v>92</v>
      </c>
      <c r="Q2813" s="699" t="s">
        <v>1998</v>
      </c>
      <c r="R2813" s="699"/>
      <c r="S2813" s="699"/>
      <c r="T2813" s="181"/>
      <c r="U2813" s="181"/>
      <c r="AC2813" s="361" t="str">
        <f t="shared" si="47"/>
        <v>２４検査結果（給水設備及び排水設備）別記第四号-3　排水設備-3（3）-改善策の具体的内容等</v>
      </c>
      <c r="AL2813" s="392" t="s">
        <v>5045</v>
      </c>
    </row>
    <row r="2814" spans="5:38" x14ac:dyDescent="0.15">
      <c r="E2814" s="1121">
        <f>'5_入力シート【検査結果表】給水設備及び排水設備'!$CM$48</f>
        <v>0</v>
      </c>
      <c r="J2814" s="699" t="s">
        <v>2199</v>
      </c>
      <c r="K2814" s="699" t="s">
        <v>5549</v>
      </c>
      <c r="L2814" s="852" t="s">
        <v>92</v>
      </c>
      <c r="M2814" s="699" t="s">
        <v>2207</v>
      </c>
      <c r="N2814" s="852" t="s">
        <v>92</v>
      </c>
      <c r="O2814" s="699" t="s">
        <v>2048</v>
      </c>
      <c r="P2814" s="852" t="s">
        <v>92</v>
      </c>
      <c r="Q2814" s="699" t="s">
        <v>155</v>
      </c>
      <c r="R2814" s="852" t="s">
        <v>92</v>
      </c>
      <c r="S2814" s="699" t="s">
        <v>1978</v>
      </c>
      <c r="T2814" s="181"/>
      <c r="U2814" s="181"/>
      <c r="AC2814" s="361" t="str">
        <f t="shared" si="47"/>
        <v>２４検査結果（給水設備及び排水設備）別記第四号-3　排水設備-3（3）-改善（予定）年月-年（令和）</v>
      </c>
      <c r="AL2814" s="392" t="s">
        <v>5046</v>
      </c>
    </row>
    <row r="2815" spans="5:38" x14ac:dyDescent="0.15">
      <c r="E2815" s="1121">
        <f>'5_入力シート【検査結果表】給水設備及び排水設備'!$CP$48</f>
        <v>0</v>
      </c>
      <c r="J2815" s="699" t="s">
        <v>2199</v>
      </c>
      <c r="K2815" s="699" t="s">
        <v>5549</v>
      </c>
      <c r="L2815" s="852" t="s">
        <v>92</v>
      </c>
      <c r="M2815" s="699" t="s">
        <v>2207</v>
      </c>
      <c r="N2815" s="852" t="s">
        <v>92</v>
      </c>
      <c r="O2815" s="699" t="s">
        <v>2048</v>
      </c>
      <c r="P2815" s="852" t="s">
        <v>92</v>
      </c>
      <c r="Q2815" s="699" t="s">
        <v>155</v>
      </c>
      <c r="R2815" s="852" t="s">
        <v>92</v>
      </c>
      <c r="S2815" s="699" t="s">
        <v>81</v>
      </c>
      <c r="T2815" s="181"/>
      <c r="U2815" s="181"/>
      <c r="AC2815" s="361" t="str">
        <f t="shared" si="47"/>
        <v>２４検査結果（給水設備及び排水設備）別記第四号-3　排水設備-3（3）-改善（予定）年月-月</v>
      </c>
      <c r="AL2815" s="392" t="s">
        <v>5047</v>
      </c>
    </row>
    <row r="2816" spans="5:38" x14ac:dyDescent="0.15">
      <c r="E2816" s="1121">
        <f>'5_入力シート【検査結果表】給水設備及び排水設備'!$CS$48</f>
        <v>0</v>
      </c>
      <c r="J2816" s="699" t="s">
        <v>2199</v>
      </c>
      <c r="K2816" s="699" t="s">
        <v>5549</v>
      </c>
      <c r="L2816" s="852" t="s">
        <v>92</v>
      </c>
      <c r="M2816" s="699" t="s">
        <v>2207</v>
      </c>
      <c r="N2816" s="852" t="s">
        <v>92</v>
      </c>
      <c r="O2816" s="699" t="s">
        <v>2048</v>
      </c>
      <c r="P2816" s="852" t="s">
        <v>92</v>
      </c>
      <c r="Q2816" s="699" t="s">
        <v>155</v>
      </c>
      <c r="R2816" s="852" t="s">
        <v>92</v>
      </c>
      <c r="S2816" s="699" t="s">
        <v>145</v>
      </c>
      <c r="T2816" s="181"/>
      <c r="U2816" s="181"/>
      <c r="AC2816" s="361" t="str">
        <f t="shared" si="47"/>
        <v>２４検査結果（給水設備及び排水設備）別記第四号-3　排水設備-3（3）-改善（予定）年月-状況</v>
      </c>
      <c r="AL2816" s="392" t="s">
        <v>5048</v>
      </c>
    </row>
    <row r="2817" spans="5:38" x14ac:dyDescent="0.15">
      <c r="E2817" s="1121">
        <f>'5_入力シート【検査結果表】給水設備及び排水設備'!$AZ$49</f>
        <v>0</v>
      </c>
      <c r="J2817" s="699" t="s">
        <v>2199</v>
      </c>
      <c r="K2817" s="699" t="s">
        <v>5549</v>
      </c>
      <c r="L2817" s="852" t="s">
        <v>92</v>
      </c>
      <c r="M2817" s="699" t="s">
        <v>2207</v>
      </c>
      <c r="N2817" s="852" t="s">
        <v>92</v>
      </c>
      <c r="O2817" s="699" t="s">
        <v>2049</v>
      </c>
      <c r="P2817" s="852" t="s">
        <v>92</v>
      </c>
      <c r="Q2817" s="699" t="s">
        <v>3514</v>
      </c>
      <c r="R2817" s="699"/>
      <c r="S2817" s="699"/>
      <c r="T2817" s="181"/>
      <c r="U2817" s="181"/>
      <c r="AC2817" s="361" t="str">
        <f t="shared" si="47"/>
        <v>２４検査結果（給水設備及び排水設備）別記第四号-3　排水設備-3（4）-検査結果</v>
      </c>
      <c r="AL2817" s="392" t="s">
        <v>5049</v>
      </c>
    </row>
    <row r="2818" spans="5:38" x14ac:dyDescent="0.15">
      <c r="E2818" s="1121">
        <f>'5_入力シート【検査結果表】給水設備及び排水設備'!$BL$49</f>
        <v>0</v>
      </c>
      <c r="J2818" s="699" t="s">
        <v>2199</v>
      </c>
      <c r="K2818" s="699" t="s">
        <v>5549</v>
      </c>
      <c r="L2818" s="852" t="s">
        <v>92</v>
      </c>
      <c r="M2818" s="699" t="s">
        <v>2207</v>
      </c>
      <c r="N2818" s="852" t="s">
        <v>92</v>
      </c>
      <c r="O2818" s="699" t="s">
        <v>2049</v>
      </c>
      <c r="P2818" s="852" t="s">
        <v>92</v>
      </c>
      <c r="Q2818" s="699" t="s">
        <v>1032</v>
      </c>
      <c r="R2818" s="699"/>
      <c r="S2818" s="699"/>
      <c r="T2818" s="181"/>
      <c r="U2818" s="181"/>
      <c r="AC2818" s="361" t="str">
        <f t="shared" si="47"/>
        <v>２４検査結果（給水設備及び排水設備）別記第四号-3　排水設備-3（4）-検査者番号</v>
      </c>
      <c r="AL2818" s="392" t="s">
        <v>5050</v>
      </c>
    </row>
    <row r="2819" spans="5:38" x14ac:dyDescent="0.15">
      <c r="E2819" s="1121">
        <f>'5_入力シート【検査結果表】給水設備及び排水設備'!$BN$49</f>
        <v>0</v>
      </c>
      <c r="J2819" s="699" t="s">
        <v>2199</v>
      </c>
      <c r="K2819" s="699" t="s">
        <v>5549</v>
      </c>
      <c r="L2819" s="852" t="s">
        <v>92</v>
      </c>
      <c r="M2819" s="699" t="s">
        <v>2207</v>
      </c>
      <c r="N2819" s="852" t="s">
        <v>92</v>
      </c>
      <c r="O2819" s="699" t="s">
        <v>2049</v>
      </c>
      <c r="P2819" s="852" t="s">
        <v>92</v>
      </c>
      <c r="Q2819" s="699" t="s">
        <v>1997</v>
      </c>
      <c r="R2819" s="699"/>
      <c r="S2819" s="699"/>
      <c r="T2819" s="181"/>
      <c r="U2819" s="181"/>
      <c r="AC2819" s="361" t="str">
        <f t="shared" si="47"/>
        <v>２４検査結果（給水設備及び排水設備）別記第四号-3　排水設備-3（4）-指摘の具体的内容等</v>
      </c>
      <c r="AL2819" s="392" t="s">
        <v>5051</v>
      </c>
    </row>
    <row r="2820" spans="5:38" x14ac:dyDescent="0.15">
      <c r="E2820" s="1121">
        <f>'5_入力シート【検査結果表】給水設備及び排水設備'!$BX$49</f>
        <v>0</v>
      </c>
      <c r="J2820" s="699" t="s">
        <v>2199</v>
      </c>
      <c r="K2820" s="699" t="s">
        <v>5549</v>
      </c>
      <c r="L2820" s="852" t="s">
        <v>92</v>
      </c>
      <c r="M2820" s="699" t="s">
        <v>2207</v>
      </c>
      <c r="N2820" s="852" t="s">
        <v>92</v>
      </c>
      <c r="O2820" s="699" t="s">
        <v>2049</v>
      </c>
      <c r="P2820" s="852" t="s">
        <v>92</v>
      </c>
      <c r="Q2820" s="699" t="s">
        <v>1998</v>
      </c>
      <c r="R2820" s="699"/>
      <c r="S2820" s="699"/>
      <c r="T2820" s="181"/>
      <c r="U2820" s="181"/>
      <c r="AC2820" s="361" t="str">
        <f t="shared" si="47"/>
        <v>２４検査結果（給水設備及び排水設備）別記第四号-3　排水設備-3（4）-改善策の具体的内容等</v>
      </c>
      <c r="AL2820" s="392" t="s">
        <v>5052</v>
      </c>
    </row>
    <row r="2821" spans="5:38" x14ac:dyDescent="0.15">
      <c r="E2821" s="1121">
        <f>'5_入力シート【検査結果表】給水設備及び排水設備'!$CM$49</f>
        <v>0</v>
      </c>
      <c r="J2821" s="699" t="s">
        <v>2199</v>
      </c>
      <c r="K2821" s="699" t="s">
        <v>5549</v>
      </c>
      <c r="L2821" s="852" t="s">
        <v>92</v>
      </c>
      <c r="M2821" s="699" t="s">
        <v>2207</v>
      </c>
      <c r="N2821" s="852" t="s">
        <v>92</v>
      </c>
      <c r="O2821" s="699" t="s">
        <v>2049</v>
      </c>
      <c r="P2821" s="852" t="s">
        <v>92</v>
      </c>
      <c r="Q2821" s="699" t="s">
        <v>155</v>
      </c>
      <c r="R2821" s="852" t="s">
        <v>92</v>
      </c>
      <c r="S2821" s="699" t="s">
        <v>1978</v>
      </c>
      <c r="T2821" s="181"/>
      <c r="U2821" s="181"/>
      <c r="AC2821" s="361" t="str">
        <f t="shared" si="47"/>
        <v>２４検査結果（給水設備及び排水設備）別記第四号-3　排水設備-3（4）-改善（予定）年月-年（令和）</v>
      </c>
      <c r="AL2821" s="392" t="s">
        <v>5053</v>
      </c>
    </row>
    <row r="2822" spans="5:38" x14ac:dyDescent="0.15">
      <c r="E2822" s="1121">
        <f>'5_入力シート【検査結果表】給水設備及び排水設備'!$CP$49</f>
        <v>0</v>
      </c>
      <c r="J2822" s="699" t="s">
        <v>2199</v>
      </c>
      <c r="K2822" s="699" t="s">
        <v>5549</v>
      </c>
      <c r="L2822" s="852" t="s">
        <v>92</v>
      </c>
      <c r="M2822" s="699" t="s">
        <v>2207</v>
      </c>
      <c r="N2822" s="852" t="s">
        <v>92</v>
      </c>
      <c r="O2822" s="699" t="s">
        <v>2049</v>
      </c>
      <c r="P2822" s="852" t="s">
        <v>92</v>
      </c>
      <c r="Q2822" s="699" t="s">
        <v>155</v>
      </c>
      <c r="R2822" s="852" t="s">
        <v>92</v>
      </c>
      <c r="S2822" s="699" t="s">
        <v>81</v>
      </c>
      <c r="T2822" s="181"/>
      <c r="U2822" s="181"/>
      <c r="AC2822" s="361" t="str">
        <f t="shared" si="47"/>
        <v>２４検査結果（給水設備及び排水設備）別記第四号-3　排水設備-3（4）-改善（予定）年月-月</v>
      </c>
      <c r="AL2822" s="392" t="s">
        <v>5054</v>
      </c>
    </row>
    <row r="2823" spans="5:38" x14ac:dyDescent="0.15">
      <c r="E2823" s="1121">
        <f>'5_入力シート【検査結果表】給水設備及び排水設備'!$CS$49</f>
        <v>0</v>
      </c>
      <c r="J2823" s="699" t="s">
        <v>2199</v>
      </c>
      <c r="K2823" s="699" t="s">
        <v>5549</v>
      </c>
      <c r="L2823" s="852" t="s">
        <v>92</v>
      </c>
      <c r="M2823" s="699" t="s">
        <v>2207</v>
      </c>
      <c r="N2823" s="852" t="s">
        <v>92</v>
      </c>
      <c r="O2823" s="699" t="s">
        <v>2049</v>
      </c>
      <c r="P2823" s="852" t="s">
        <v>92</v>
      </c>
      <c r="Q2823" s="699" t="s">
        <v>155</v>
      </c>
      <c r="R2823" s="852" t="s">
        <v>92</v>
      </c>
      <c r="S2823" s="699" t="s">
        <v>145</v>
      </c>
      <c r="T2823" s="181"/>
      <c r="U2823" s="181"/>
      <c r="AC2823" s="361" t="str">
        <f t="shared" si="47"/>
        <v>２４検査結果（給水設備及び排水設備）別記第四号-3　排水設備-3（4）-改善（予定）年月-状況</v>
      </c>
      <c r="AL2823" s="392" t="s">
        <v>5055</v>
      </c>
    </row>
    <row r="2824" spans="5:38" x14ac:dyDescent="0.15">
      <c r="E2824" s="1121">
        <f>'5_入力シート【検査結果表】給水設備及び排水設備'!$AZ$50</f>
        <v>0</v>
      </c>
      <c r="J2824" s="699" t="s">
        <v>2199</v>
      </c>
      <c r="K2824" s="699" t="s">
        <v>5549</v>
      </c>
      <c r="L2824" s="852" t="s">
        <v>92</v>
      </c>
      <c r="M2824" s="699" t="s">
        <v>2207</v>
      </c>
      <c r="N2824" s="852" t="s">
        <v>92</v>
      </c>
      <c r="O2824" s="699" t="s">
        <v>2050</v>
      </c>
      <c r="P2824" s="852" t="s">
        <v>92</v>
      </c>
      <c r="Q2824" s="699" t="s">
        <v>3514</v>
      </c>
      <c r="R2824" s="699"/>
      <c r="S2824" s="699"/>
      <c r="T2824" s="181"/>
      <c r="U2824" s="181"/>
      <c r="AC2824" s="361" t="str">
        <f t="shared" si="47"/>
        <v>２４検査結果（給水設備及び排水設備）別記第四号-3　排水設備-3（5）-検査結果</v>
      </c>
      <c r="AL2824" s="392" t="s">
        <v>5056</v>
      </c>
    </row>
    <row r="2825" spans="5:38" x14ac:dyDescent="0.15">
      <c r="E2825" s="1121">
        <f>'5_入力シート【検査結果表】給水設備及び排水設備'!$BL$50</f>
        <v>0</v>
      </c>
      <c r="J2825" s="699" t="s">
        <v>2199</v>
      </c>
      <c r="K2825" s="699" t="s">
        <v>5549</v>
      </c>
      <c r="L2825" s="852" t="s">
        <v>92</v>
      </c>
      <c r="M2825" s="699" t="s">
        <v>2207</v>
      </c>
      <c r="N2825" s="852" t="s">
        <v>92</v>
      </c>
      <c r="O2825" s="699" t="s">
        <v>2050</v>
      </c>
      <c r="P2825" s="852" t="s">
        <v>92</v>
      </c>
      <c r="Q2825" s="699" t="s">
        <v>1032</v>
      </c>
      <c r="R2825" s="699"/>
      <c r="S2825" s="699"/>
      <c r="T2825" s="181"/>
      <c r="U2825" s="181"/>
      <c r="AC2825" s="361" t="str">
        <f t="shared" si="47"/>
        <v>２４検査結果（給水設備及び排水設備）別記第四号-3　排水設備-3（5）-検査者番号</v>
      </c>
      <c r="AL2825" s="392" t="s">
        <v>5057</v>
      </c>
    </row>
    <row r="2826" spans="5:38" x14ac:dyDescent="0.15">
      <c r="E2826" s="1121">
        <f>'5_入力シート【検査結果表】給水設備及び排水設備'!$BN$50</f>
        <v>0</v>
      </c>
      <c r="J2826" s="699" t="s">
        <v>2199</v>
      </c>
      <c r="K2826" s="699" t="s">
        <v>5549</v>
      </c>
      <c r="L2826" s="852" t="s">
        <v>92</v>
      </c>
      <c r="M2826" s="699" t="s">
        <v>2207</v>
      </c>
      <c r="N2826" s="852" t="s">
        <v>92</v>
      </c>
      <c r="O2826" s="699" t="s">
        <v>2050</v>
      </c>
      <c r="P2826" s="852" t="s">
        <v>92</v>
      </c>
      <c r="Q2826" s="699" t="s">
        <v>1997</v>
      </c>
      <c r="R2826" s="699"/>
      <c r="S2826" s="699"/>
      <c r="T2826" s="181"/>
      <c r="U2826" s="181"/>
      <c r="AC2826" s="361" t="str">
        <f t="shared" si="47"/>
        <v>２４検査結果（給水設備及び排水設備）別記第四号-3　排水設備-3（5）-指摘の具体的内容等</v>
      </c>
      <c r="AL2826" s="392" t="s">
        <v>5058</v>
      </c>
    </row>
    <row r="2827" spans="5:38" x14ac:dyDescent="0.15">
      <c r="E2827" s="1121">
        <f>'5_入力シート【検査結果表】給水設備及び排水設備'!$BX$50</f>
        <v>0</v>
      </c>
      <c r="J2827" s="699" t="s">
        <v>2199</v>
      </c>
      <c r="K2827" s="699" t="s">
        <v>5549</v>
      </c>
      <c r="L2827" s="852" t="s">
        <v>92</v>
      </c>
      <c r="M2827" s="699" t="s">
        <v>2207</v>
      </c>
      <c r="N2827" s="852" t="s">
        <v>92</v>
      </c>
      <c r="O2827" s="699" t="s">
        <v>2050</v>
      </c>
      <c r="P2827" s="852" t="s">
        <v>92</v>
      </c>
      <c r="Q2827" s="699" t="s">
        <v>1998</v>
      </c>
      <c r="R2827" s="699"/>
      <c r="S2827" s="699"/>
      <c r="T2827" s="181"/>
      <c r="U2827" s="181"/>
      <c r="AC2827" s="361" t="str">
        <f t="shared" si="47"/>
        <v>２４検査結果（給水設備及び排水設備）別記第四号-3　排水設備-3（5）-改善策の具体的内容等</v>
      </c>
      <c r="AL2827" s="392" t="s">
        <v>5059</v>
      </c>
    </row>
    <row r="2828" spans="5:38" x14ac:dyDescent="0.15">
      <c r="E2828" s="1121">
        <f>'5_入力シート【検査結果表】給水設備及び排水設備'!$CM$50</f>
        <v>0</v>
      </c>
      <c r="J2828" s="699" t="s">
        <v>2199</v>
      </c>
      <c r="K2828" s="699" t="s">
        <v>5549</v>
      </c>
      <c r="L2828" s="852" t="s">
        <v>92</v>
      </c>
      <c r="M2828" s="699" t="s">
        <v>2207</v>
      </c>
      <c r="N2828" s="852" t="s">
        <v>92</v>
      </c>
      <c r="O2828" s="699" t="s">
        <v>2050</v>
      </c>
      <c r="P2828" s="852" t="s">
        <v>92</v>
      </c>
      <c r="Q2828" s="699" t="s">
        <v>155</v>
      </c>
      <c r="R2828" s="852" t="s">
        <v>92</v>
      </c>
      <c r="S2828" s="699" t="s">
        <v>1978</v>
      </c>
      <c r="T2828" s="181"/>
      <c r="U2828" s="181"/>
      <c r="AC2828" s="361" t="str">
        <f t="shared" si="47"/>
        <v>２４検査結果（給水設備及び排水設備）別記第四号-3　排水設備-3（5）-改善（予定）年月-年（令和）</v>
      </c>
      <c r="AL2828" s="392" t="s">
        <v>5060</v>
      </c>
    </row>
    <row r="2829" spans="5:38" x14ac:dyDescent="0.15">
      <c r="E2829" s="1121">
        <f>'5_入力シート【検査結果表】給水設備及び排水設備'!$CP$50</f>
        <v>0</v>
      </c>
      <c r="J2829" s="699" t="s">
        <v>2199</v>
      </c>
      <c r="K2829" s="699" t="s">
        <v>5549</v>
      </c>
      <c r="L2829" s="852" t="s">
        <v>92</v>
      </c>
      <c r="M2829" s="699" t="s">
        <v>2207</v>
      </c>
      <c r="N2829" s="852" t="s">
        <v>92</v>
      </c>
      <c r="O2829" s="699" t="s">
        <v>2050</v>
      </c>
      <c r="P2829" s="852" t="s">
        <v>92</v>
      </c>
      <c r="Q2829" s="699" t="s">
        <v>155</v>
      </c>
      <c r="R2829" s="852" t="s">
        <v>92</v>
      </c>
      <c r="S2829" s="699" t="s">
        <v>81</v>
      </c>
      <c r="T2829" s="181"/>
      <c r="U2829" s="181"/>
      <c r="AC2829" s="361" t="str">
        <f t="shared" si="47"/>
        <v>２４検査結果（給水設備及び排水設備）別記第四号-3　排水設備-3（5）-改善（予定）年月-月</v>
      </c>
      <c r="AL2829" s="392" t="s">
        <v>5061</v>
      </c>
    </row>
    <row r="2830" spans="5:38" x14ac:dyDescent="0.15">
      <c r="E2830" s="1121">
        <f>'5_入力シート【検査結果表】給水設備及び排水設備'!$CS$50</f>
        <v>0</v>
      </c>
      <c r="J2830" s="699" t="s">
        <v>2199</v>
      </c>
      <c r="K2830" s="699" t="s">
        <v>5549</v>
      </c>
      <c r="L2830" s="852" t="s">
        <v>92</v>
      </c>
      <c r="M2830" s="699" t="s">
        <v>2207</v>
      </c>
      <c r="N2830" s="852" t="s">
        <v>92</v>
      </c>
      <c r="O2830" s="699" t="s">
        <v>2050</v>
      </c>
      <c r="P2830" s="852" t="s">
        <v>92</v>
      </c>
      <c r="Q2830" s="699" t="s">
        <v>155</v>
      </c>
      <c r="R2830" s="852" t="s">
        <v>92</v>
      </c>
      <c r="S2830" s="699" t="s">
        <v>145</v>
      </c>
      <c r="T2830" s="181"/>
      <c r="U2830" s="181"/>
      <c r="AC2830" s="361" t="str">
        <f t="shared" si="47"/>
        <v>２４検査結果（給水設備及び排水設備）別記第四号-3　排水設備-3（5）-改善（予定）年月-状況</v>
      </c>
      <c r="AL2830" s="392" t="s">
        <v>5062</v>
      </c>
    </row>
    <row r="2831" spans="5:38" x14ac:dyDescent="0.15">
      <c r="E2831" s="1121">
        <f>'5_入力シート【検査結果表】給水設備及び排水設備'!$AZ$51</f>
        <v>0</v>
      </c>
      <c r="J2831" s="699" t="s">
        <v>2199</v>
      </c>
      <c r="K2831" s="699" t="s">
        <v>5549</v>
      </c>
      <c r="L2831" s="852" t="s">
        <v>92</v>
      </c>
      <c r="M2831" s="699" t="s">
        <v>2207</v>
      </c>
      <c r="N2831" s="852" t="s">
        <v>92</v>
      </c>
      <c r="O2831" s="699" t="s">
        <v>2051</v>
      </c>
      <c r="P2831" s="852" t="s">
        <v>92</v>
      </c>
      <c r="Q2831" s="699" t="s">
        <v>3514</v>
      </c>
      <c r="R2831" s="699"/>
      <c r="S2831" s="699"/>
      <c r="T2831" s="181"/>
      <c r="U2831" s="181"/>
      <c r="AC2831" s="361" t="str">
        <f t="shared" si="47"/>
        <v>２４検査結果（給水設備及び排水設備）別記第四号-3　排水設備-3（6）-検査結果</v>
      </c>
      <c r="AL2831" s="392" t="s">
        <v>5063</v>
      </c>
    </row>
    <row r="2832" spans="5:38" x14ac:dyDescent="0.15">
      <c r="E2832" s="1121">
        <f>'5_入力シート【検査結果表】給水設備及び排水設備'!$BL$51</f>
        <v>0</v>
      </c>
      <c r="J2832" s="699" t="s">
        <v>2199</v>
      </c>
      <c r="K2832" s="699" t="s">
        <v>5549</v>
      </c>
      <c r="L2832" s="852" t="s">
        <v>92</v>
      </c>
      <c r="M2832" s="699" t="s">
        <v>2207</v>
      </c>
      <c r="N2832" s="852" t="s">
        <v>92</v>
      </c>
      <c r="O2832" s="699" t="s">
        <v>2051</v>
      </c>
      <c r="P2832" s="852" t="s">
        <v>92</v>
      </c>
      <c r="Q2832" s="699" t="s">
        <v>1032</v>
      </c>
      <c r="R2832" s="699"/>
      <c r="S2832" s="699"/>
      <c r="T2832" s="181"/>
      <c r="U2832" s="181"/>
      <c r="AC2832" s="361" t="str">
        <f t="shared" si="47"/>
        <v>２４検査結果（給水設備及び排水設備）別記第四号-3　排水設備-3（6）-検査者番号</v>
      </c>
      <c r="AL2832" s="392" t="s">
        <v>5064</v>
      </c>
    </row>
    <row r="2833" spans="5:38" x14ac:dyDescent="0.15">
      <c r="E2833" s="1121">
        <f>'5_入力シート【検査結果表】給水設備及び排水設備'!$BN$51</f>
        <v>0</v>
      </c>
      <c r="J2833" s="699" t="s">
        <v>2199</v>
      </c>
      <c r="K2833" s="699" t="s">
        <v>5549</v>
      </c>
      <c r="L2833" s="852" t="s">
        <v>92</v>
      </c>
      <c r="M2833" s="699" t="s">
        <v>2207</v>
      </c>
      <c r="N2833" s="852" t="s">
        <v>92</v>
      </c>
      <c r="O2833" s="699" t="s">
        <v>2051</v>
      </c>
      <c r="P2833" s="852" t="s">
        <v>92</v>
      </c>
      <c r="Q2833" s="699" t="s">
        <v>1997</v>
      </c>
      <c r="R2833" s="699"/>
      <c r="S2833" s="699"/>
      <c r="T2833" s="181"/>
      <c r="U2833" s="181"/>
      <c r="AC2833" s="361" t="str">
        <f t="shared" si="47"/>
        <v>２４検査結果（給水設備及び排水設備）別記第四号-3　排水設備-3（6）-指摘の具体的内容等</v>
      </c>
      <c r="AL2833" s="392" t="s">
        <v>5065</v>
      </c>
    </row>
    <row r="2834" spans="5:38" x14ac:dyDescent="0.15">
      <c r="E2834" s="1121">
        <f>'5_入力シート【検査結果表】給水設備及び排水設備'!$BX$51</f>
        <v>0</v>
      </c>
      <c r="J2834" s="699" t="s">
        <v>2199</v>
      </c>
      <c r="K2834" s="699" t="s">
        <v>5549</v>
      </c>
      <c r="L2834" s="852" t="s">
        <v>92</v>
      </c>
      <c r="M2834" s="699" t="s">
        <v>2207</v>
      </c>
      <c r="N2834" s="852" t="s">
        <v>92</v>
      </c>
      <c r="O2834" s="699" t="s">
        <v>2051</v>
      </c>
      <c r="P2834" s="852" t="s">
        <v>92</v>
      </c>
      <c r="Q2834" s="699" t="s">
        <v>1998</v>
      </c>
      <c r="R2834" s="699"/>
      <c r="S2834" s="699"/>
      <c r="T2834" s="181"/>
      <c r="U2834" s="181"/>
      <c r="AC2834" s="361" t="str">
        <f t="shared" si="47"/>
        <v>２４検査結果（給水設備及び排水設備）別記第四号-3　排水設備-3（6）-改善策の具体的内容等</v>
      </c>
      <c r="AL2834" s="392" t="s">
        <v>5066</v>
      </c>
    </row>
    <row r="2835" spans="5:38" x14ac:dyDescent="0.15">
      <c r="E2835" s="1121">
        <f>'5_入力シート【検査結果表】給水設備及び排水設備'!$CM$51</f>
        <v>0</v>
      </c>
      <c r="J2835" s="699" t="s">
        <v>2199</v>
      </c>
      <c r="K2835" s="699" t="s">
        <v>5549</v>
      </c>
      <c r="L2835" s="852" t="s">
        <v>92</v>
      </c>
      <c r="M2835" s="699" t="s">
        <v>2207</v>
      </c>
      <c r="N2835" s="852" t="s">
        <v>92</v>
      </c>
      <c r="O2835" s="699" t="s">
        <v>2051</v>
      </c>
      <c r="P2835" s="852" t="s">
        <v>92</v>
      </c>
      <c r="Q2835" s="699" t="s">
        <v>155</v>
      </c>
      <c r="R2835" s="852" t="s">
        <v>92</v>
      </c>
      <c r="S2835" s="699" t="s">
        <v>1978</v>
      </c>
      <c r="T2835" s="181"/>
      <c r="U2835" s="181"/>
      <c r="AC2835" s="361" t="str">
        <f t="shared" si="47"/>
        <v>２４検査結果（給水設備及び排水設備）別記第四号-3　排水設備-3（6）-改善（予定）年月-年（令和）</v>
      </c>
      <c r="AL2835" s="392" t="s">
        <v>5067</v>
      </c>
    </row>
    <row r="2836" spans="5:38" x14ac:dyDescent="0.15">
      <c r="E2836" s="1121">
        <f>'5_入力シート【検査結果表】給水設備及び排水設備'!$CP$51</f>
        <v>0</v>
      </c>
      <c r="J2836" s="699" t="s">
        <v>2199</v>
      </c>
      <c r="K2836" s="699" t="s">
        <v>5549</v>
      </c>
      <c r="L2836" s="852" t="s">
        <v>92</v>
      </c>
      <c r="M2836" s="699" t="s">
        <v>2207</v>
      </c>
      <c r="N2836" s="852" t="s">
        <v>92</v>
      </c>
      <c r="O2836" s="699" t="s">
        <v>2051</v>
      </c>
      <c r="P2836" s="852" t="s">
        <v>92</v>
      </c>
      <c r="Q2836" s="699" t="s">
        <v>155</v>
      </c>
      <c r="R2836" s="852" t="s">
        <v>92</v>
      </c>
      <c r="S2836" s="699" t="s">
        <v>81</v>
      </c>
      <c r="T2836" s="181"/>
      <c r="U2836" s="181"/>
      <c r="AC2836" s="361" t="str">
        <f t="shared" si="47"/>
        <v>２４検査結果（給水設備及び排水設備）別記第四号-3　排水設備-3（6）-改善（予定）年月-月</v>
      </c>
      <c r="AL2836" s="392" t="s">
        <v>5068</v>
      </c>
    </row>
    <row r="2837" spans="5:38" x14ac:dyDescent="0.15">
      <c r="E2837" s="1121">
        <f>'5_入力シート【検査結果表】給水設備及び排水設備'!$CS$51</f>
        <v>0</v>
      </c>
      <c r="J2837" s="699" t="s">
        <v>2199</v>
      </c>
      <c r="K2837" s="699" t="s">
        <v>5549</v>
      </c>
      <c r="L2837" s="852" t="s">
        <v>92</v>
      </c>
      <c r="M2837" s="699" t="s">
        <v>2207</v>
      </c>
      <c r="N2837" s="852" t="s">
        <v>92</v>
      </c>
      <c r="O2837" s="699" t="s">
        <v>2051</v>
      </c>
      <c r="P2837" s="852" t="s">
        <v>92</v>
      </c>
      <c r="Q2837" s="699" t="s">
        <v>155</v>
      </c>
      <c r="R2837" s="852" t="s">
        <v>92</v>
      </c>
      <c r="S2837" s="699" t="s">
        <v>145</v>
      </c>
      <c r="T2837" s="181"/>
      <c r="U2837" s="181"/>
      <c r="AC2837" s="361" t="str">
        <f t="shared" si="47"/>
        <v>２４検査結果（給水設備及び排水設備）別記第四号-3　排水設備-3（6）-改善（予定）年月-状況</v>
      </c>
      <c r="AL2837" s="392" t="s">
        <v>5069</v>
      </c>
    </row>
    <row r="2838" spans="5:38" x14ac:dyDescent="0.15">
      <c r="E2838" s="1121">
        <f>'5_入力シート【検査結果表】給水設備及び排水設備'!$AZ$52</f>
        <v>0</v>
      </c>
      <c r="J2838" s="699" t="s">
        <v>2199</v>
      </c>
      <c r="K2838" s="699" t="s">
        <v>5549</v>
      </c>
      <c r="L2838" s="852" t="s">
        <v>92</v>
      </c>
      <c r="M2838" s="699" t="s">
        <v>2207</v>
      </c>
      <c r="N2838" s="852" t="s">
        <v>92</v>
      </c>
      <c r="O2838" s="699" t="s">
        <v>2052</v>
      </c>
      <c r="P2838" s="852" t="s">
        <v>92</v>
      </c>
      <c r="Q2838" s="699" t="s">
        <v>3514</v>
      </c>
      <c r="R2838" s="699"/>
      <c r="S2838" s="699"/>
      <c r="T2838" s="181"/>
      <c r="U2838" s="181"/>
      <c r="AC2838" s="361" t="str">
        <f t="shared" si="47"/>
        <v>２４検査結果（給水設備及び排水設備）別記第四号-3　排水設備-3（7）-検査結果</v>
      </c>
      <c r="AL2838" s="392" t="s">
        <v>5070</v>
      </c>
    </row>
    <row r="2839" spans="5:38" x14ac:dyDescent="0.15">
      <c r="E2839" s="1121">
        <f>'5_入力シート【検査結果表】給水設備及び排水設備'!$BL$52</f>
        <v>0</v>
      </c>
      <c r="J2839" s="699" t="s">
        <v>2199</v>
      </c>
      <c r="K2839" s="699" t="s">
        <v>5549</v>
      </c>
      <c r="L2839" s="852" t="s">
        <v>92</v>
      </c>
      <c r="M2839" s="699" t="s">
        <v>2207</v>
      </c>
      <c r="N2839" s="852" t="s">
        <v>92</v>
      </c>
      <c r="O2839" s="699" t="s">
        <v>2052</v>
      </c>
      <c r="P2839" s="852" t="s">
        <v>92</v>
      </c>
      <c r="Q2839" s="699" t="s">
        <v>1032</v>
      </c>
      <c r="R2839" s="699"/>
      <c r="S2839" s="699"/>
      <c r="T2839" s="181"/>
      <c r="U2839" s="181"/>
      <c r="AC2839" s="361" t="str">
        <f t="shared" si="47"/>
        <v>２４検査結果（給水設備及び排水設備）別記第四号-3　排水設備-3（7）-検査者番号</v>
      </c>
      <c r="AL2839" s="392" t="s">
        <v>5071</v>
      </c>
    </row>
    <row r="2840" spans="5:38" x14ac:dyDescent="0.15">
      <c r="E2840" s="1121">
        <f>'5_入力シート【検査結果表】給水設備及び排水設備'!$BN$52</f>
        <v>0</v>
      </c>
      <c r="J2840" s="699" t="s">
        <v>2199</v>
      </c>
      <c r="K2840" s="699" t="s">
        <v>5549</v>
      </c>
      <c r="L2840" s="852" t="s">
        <v>92</v>
      </c>
      <c r="M2840" s="699" t="s">
        <v>2207</v>
      </c>
      <c r="N2840" s="852" t="s">
        <v>92</v>
      </c>
      <c r="O2840" s="699" t="s">
        <v>2052</v>
      </c>
      <c r="P2840" s="852" t="s">
        <v>92</v>
      </c>
      <c r="Q2840" s="699" t="s">
        <v>1997</v>
      </c>
      <c r="R2840" s="699"/>
      <c r="S2840" s="699"/>
      <c r="T2840" s="181"/>
      <c r="U2840" s="181"/>
      <c r="AC2840" s="361" t="str">
        <f t="shared" si="47"/>
        <v>２４検査結果（給水設備及び排水設備）別記第四号-3　排水設備-3（7）-指摘の具体的内容等</v>
      </c>
      <c r="AL2840" s="392" t="s">
        <v>5072</v>
      </c>
    </row>
    <row r="2841" spans="5:38" x14ac:dyDescent="0.15">
      <c r="E2841" s="1121">
        <f>'5_入力シート【検査結果表】給水設備及び排水設備'!$BX$52</f>
        <v>0</v>
      </c>
      <c r="J2841" s="699" t="s">
        <v>2199</v>
      </c>
      <c r="K2841" s="699" t="s">
        <v>5549</v>
      </c>
      <c r="L2841" s="852" t="s">
        <v>92</v>
      </c>
      <c r="M2841" s="699" t="s">
        <v>2207</v>
      </c>
      <c r="N2841" s="852" t="s">
        <v>92</v>
      </c>
      <c r="O2841" s="699" t="s">
        <v>2052</v>
      </c>
      <c r="P2841" s="852" t="s">
        <v>92</v>
      </c>
      <c r="Q2841" s="699" t="s">
        <v>1998</v>
      </c>
      <c r="R2841" s="699"/>
      <c r="S2841" s="699"/>
      <c r="T2841" s="181"/>
      <c r="U2841" s="181"/>
      <c r="AC2841" s="361" t="str">
        <f t="shared" si="47"/>
        <v>２４検査結果（給水設備及び排水設備）別記第四号-3　排水設備-3（7）-改善策の具体的内容等</v>
      </c>
      <c r="AL2841" s="392" t="s">
        <v>5073</v>
      </c>
    </row>
    <row r="2842" spans="5:38" x14ac:dyDescent="0.15">
      <c r="E2842" s="1121">
        <f>'5_入力シート【検査結果表】給水設備及び排水設備'!$CM$52</f>
        <v>0</v>
      </c>
      <c r="J2842" s="699" t="s">
        <v>2199</v>
      </c>
      <c r="K2842" s="699" t="s">
        <v>5549</v>
      </c>
      <c r="L2842" s="852" t="s">
        <v>92</v>
      </c>
      <c r="M2842" s="699" t="s">
        <v>2207</v>
      </c>
      <c r="N2842" s="852" t="s">
        <v>92</v>
      </c>
      <c r="O2842" s="699" t="s">
        <v>2052</v>
      </c>
      <c r="P2842" s="852" t="s">
        <v>92</v>
      </c>
      <c r="Q2842" s="699" t="s">
        <v>155</v>
      </c>
      <c r="R2842" s="852" t="s">
        <v>92</v>
      </c>
      <c r="S2842" s="699" t="s">
        <v>1978</v>
      </c>
      <c r="T2842" s="181"/>
      <c r="U2842" s="181"/>
      <c r="AC2842" s="361" t="str">
        <f t="shared" si="47"/>
        <v>２４検査結果（給水設備及び排水設備）別記第四号-3　排水設備-3（7）-改善（予定）年月-年（令和）</v>
      </c>
      <c r="AL2842" s="392" t="s">
        <v>5074</v>
      </c>
    </row>
    <row r="2843" spans="5:38" x14ac:dyDescent="0.15">
      <c r="E2843" s="1121">
        <f>'5_入力シート【検査結果表】給水設備及び排水設備'!$CP$52</f>
        <v>0</v>
      </c>
      <c r="J2843" s="699" t="s">
        <v>2199</v>
      </c>
      <c r="K2843" s="699" t="s">
        <v>5549</v>
      </c>
      <c r="L2843" s="852" t="s">
        <v>92</v>
      </c>
      <c r="M2843" s="699" t="s">
        <v>2207</v>
      </c>
      <c r="N2843" s="852" t="s">
        <v>92</v>
      </c>
      <c r="O2843" s="699" t="s">
        <v>2052</v>
      </c>
      <c r="P2843" s="852" t="s">
        <v>92</v>
      </c>
      <c r="Q2843" s="699" t="s">
        <v>155</v>
      </c>
      <c r="R2843" s="852" t="s">
        <v>92</v>
      </c>
      <c r="S2843" s="699" t="s">
        <v>81</v>
      </c>
      <c r="T2843" s="181"/>
      <c r="U2843" s="181"/>
      <c r="AC2843" s="361" t="str">
        <f t="shared" si="47"/>
        <v>２４検査結果（給水設備及び排水設備）別記第四号-3　排水設備-3（7）-改善（予定）年月-月</v>
      </c>
      <c r="AL2843" s="392" t="s">
        <v>5075</v>
      </c>
    </row>
    <row r="2844" spans="5:38" x14ac:dyDescent="0.15">
      <c r="E2844" s="1121">
        <f>'5_入力シート【検査結果表】給水設備及び排水設備'!$CS$52</f>
        <v>0</v>
      </c>
      <c r="J2844" s="699" t="s">
        <v>2199</v>
      </c>
      <c r="K2844" s="699" t="s">
        <v>5549</v>
      </c>
      <c r="L2844" s="852" t="s">
        <v>92</v>
      </c>
      <c r="M2844" s="699" t="s">
        <v>2207</v>
      </c>
      <c r="N2844" s="852" t="s">
        <v>92</v>
      </c>
      <c r="O2844" s="699" t="s">
        <v>2052</v>
      </c>
      <c r="P2844" s="852" t="s">
        <v>92</v>
      </c>
      <c r="Q2844" s="699" t="s">
        <v>155</v>
      </c>
      <c r="R2844" s="852" t="s">
        <v>92</v>
      </c>
      <c r="S2844" s="699" t="s">
        <v>145</v>
      </c>
      <c r="T2844" s="181"/>
      <c r="U2844" s="181"/>
      <c r="AC2844" s="361" t="str">
        <f t="shared" si="47"/>
        <v>２４検査結果（給水設備及び排水設備）別記第四号-3　排水設備-3（7）-改善（予定）年月-状況</v>
      </c>
      <c r="AL2844" s="392" t="s">
        <v>5076</v>
      </c>
    </row>
    <row r="2845" spans="5:38" x14ac:dyDescent="0.15">
      <c r="E2845" s="1121">
        <f>'5_入力シート【検査結果表】給水設備及び排水設備'!$AZ$53</f>
        <v>0</v>
      </c>
      <c r="J2845" s="699" t="s">
        <v>2199</v>
      </c>
      <c r="K2845" s="699" t="s">
        <v>5549</v>
      </c>
      <c r="L2845" s="852" t="s">
        <v>92</v>
      </c>
      <c r="M2845" s="699" t="s">
        <v>2207</v>
      </c>
      <c r="N2845" s="852" t="s">
        <v>92</v>
      </c>
      <c r="O2845" s="699" t="s">
        <v>2053</v>
      </c>
      <c r="P2845" s="852" t="s">
        <v>92</v>
      </c>
      <c r="Q2845" s="699" t="s">
        <v>3514</v>
      </c>
      <c r="R2845" s="699"/>
      <c r="S2845" s="699"/>
      <c r="T2845" s="181"/>
      <c r="U2845" s="181"/>
      <c r="AC2845" s="361" t="str">
        <f t="shared" si="47"/>
        <v>２４検査結果（給水設備及び排水設備）別記第四号-3　排水設備-3（8）-検査結果</v>
      </c>
      <c r="AL2845" s="392" t="s">
        <v>5077</v>
      </c>
    </row>
    <row r="2846" spans="5:38" x14ac:dyDescent="0.15">
      <c r="E2846" s="1121">
        <f>'5_入力シート【検査結果表】給水設備及び排水設備'!$BL$53</f>
        <v>0</v>
      </c>
      <c r="J2846" s="699" t="s">
        <v>2199</v>
      </c>
      <c r="K2846" s="699" t="s">
        <v>5549</v>
      </c>
      <c r="L2846" s="852" t="s">
        <v>92</v>
      </c>
      <c r="M2846" s="699" t="s">
        <v>2207</v>
      </c>
      <c r="N2846" s="852" t="s">
        <v>92</v>
      </c>
      <c r="O2846" s="699" t="s">
        <v>2053</v>
      </c>
      <c r="P2846" s="852" t="s">
        <v>92</v>
      </c>
      <c r="Q2846" s="699" t="s">
        <v>1032</v>
      </c>
      <c r="R2846" s="699"/>
      <c r="S2846" s="699"/>
      <c r="T2846" s="181"/>
      <c r="U2846" s="181"/>
      <c r="AC2846" s="361" t="str">
        <f t="shared" si="47"/>
        <v>２４検査結果（給水設備及び排水設備）別記第四号-3　排水設備-3（8）-検査者番号</v>
      </c>
      <c r="AL2846" s="392" t="s">
        <v>5078</v>
      </c>
    </row>
    <row r="2847" spans="5:38" x14ac:dyDescent="0.15">
      <c r="E2847" s="1121">
        <f>'5_入力シート【検査結果表】給水設備及び排水設備'!$BN$53</f>
        <v>0</v>
      </c>
      <c r="J2847" s="699" t="s">
        <v>2199</v>
      </c>
      <c r="K2847" s="699" t="s">
        <v>5549</v>
      </c>
      <c r="L2847" s="852" t="s">
        <v>92</v>
      </c>
      <c r="M2847" s="699" t="s">
        <v>2207</v>
      </c>
      <c r="N2847" s="852" t="s">
        <v>92</v>
      </c>
      <c r="O2847" s="699" t="s">
        <v>2053</v>
      </c>
      <c r="P2847" s="852" t="s">
        <v>92</v>
      </c>
      <c r="Q2847" s="699" t="s">
        <v>1997</v>
      </c>
      <c r="R2847" s="699"/>
      <c r="S2847" s="699"/>
      <c r="T2847" s="181"/>
      <c r="U2847" s="181"/>
      <c r="AC2847" s="361" t="str">
        <f t="shared" si="47"/>
        <v>２４検査結果（給水設備及び排水設備）別記第四号-3　排水設備-3（8）-指摘の具体的内容等</v>
      </c>
      <c r="AL2847" s="392" t="s">
        <v>5079</v>
      </c>
    </row>
    <row r="2848" spans="5:38" x14ac:dyDescent="0.15">
      <c r="E2848" s="1121">
        <f>'5_入力シート【検査結果表】給水設備及び排水設備'!$BX$53</f>
        <v>0</v>
      </c>
      <c r="J2848" s="699" t="s">
        <v>2199</v>
      </c>
      <c r="K2848" s="699" t="s">
        <v>5549</v>
      </c>
      <c r="L2848" s="852" t="s">
        <v>92</v>
      </c>
      <c r="M2848" s="699" t="s">
        <v>2207</v>
      </c>
      <c r="N2848" s="852" t="s">
        <v>92</v>
      </c>
      <c r="O2848" s="699" t="s">
        <v>2053</v>
      </c>
      <c r="P2848" s="852" t="s">
        <v>92</v>
      </c>
      <c r="Q2848" s="699" t="s">
        <v>1998</v>
      </c>
      <c r="R2848" s="699"/>
      <c r="S2848" s="699"/>
      <c r="T2848" s="181"/>
      <c r="U2848" s="181"/>
      <c r="AC2848" s="361" t="str">
        <f t="shared" ref="AC2848:AC2911" si="48">CONCATENATE(J2848,K2848,L2848,M2848,N2848,O2848,P2848,Q2848,R2848,S2848,T2848,U2848)</f>
        <v>２４検査結果（給水設備及び排水設備）別記第四号-3　排水設備-3（8）-改善策の具体的内容等</v>
      </c>
      <c r="AL2848" s="392" t="s">
        <v>5080</v>
      </c>
    </row>
    <row r="2849" spans="5:38" x14ac:dyDescent="0.15">
      <c r="E2849" s="1121">
        <f>'5_入力シート【検査結果表】給水設備及び排水設備'!$CM$53</f>
        <v>0</v>
      </c>
      <c r="J2849" s="699" t="s">
        <v>2199</v>
      </c>
      <c r="K2849" s="699" t="s">
        <v>5549</v>
      </c>
      <c r="L2849" s="852" t="s">
        <v>92</v>
      </c>
      <c r="M2849" s="699" t="s">
        <v>2207</v>
      </c>
      <c r="N2849" s="852" t="s">
        <v>92</v>
      </c>
      <c r="O2849" s="699" t="s">
        <v>2053</v>
      </c>
      <c r="P2849" s="852" t="s">
        <v>92</v>
      </c>
      <c r="Q2849" s="699" t="s">
        <v>155</v>
      </c>
      <c r="R2849" s="852" t="s">
        <v>92</v>
      </c>
      <c r="S2849" s="699" t="s">
        <v>1978</v>
      </c>
      <c r="T2849" s="181"/>
      <c r="U2849" s="181"/>
      <c r="AC2849" s="361" t="str">
        <f t="shared" si="48"/>
        <v>２４検査結果（給水設備及び排水設備）別記第四号-3　排水設備-3（8）-改善（予定）年月-年（令和）</v>
      </c>
      <c r="AL2849" s="392" t="s">
        <v>5081</v>
      </c>
    </row>
    <row r="2850" spans="5:38" x14ac:dyDescent="0.15">
      <c r="E2850" s="1121">
        <f>'5_入力シート【検査結果表】給水設備及び排水設備'!$CP$53</f>
        <v>0</v>
      </c>
      <c r="J2850" s="699" t="s">
        <v>2199</v>
      </c>
      <c r="K2850" s="699" t="s">
        <v>5549</v>
      </c>
      <c r="L2850" s="852" t="s">
        <v>92</v>
      </c>
      <c r="M2850" s="699" t="s">
        <v>2207</v>
      </c>
      <c r="N2850" s="852" t="s">
        <v>92</v>
      </c>
      <c r="O2850" s="699" t="s">
        <v>2053</v>
      </c>
      <c r="P2850" s="852" t="s">
        <v>92</v>
      </c>
      <c r="Q2850" s="699" t="s">
        <v>155</v>
      </c>
      <c r="R2850" s="852" t="s">
        <v>92</v>
      </c>
      <c r="S2850" s="699" t="s">
        <v>81</v>
      </c>
      <c r="T2850" s="181"/>
      <c r="U2850" s="181"/>
      <c r="AC2850" s="361" t="str">
        <f t="shared" si="48"/>
        <v>２４検査結果（給水設備及び排水設備）別記第四号-3　排水設備-3（8）-改善（予定）年月-月</v>
      </c>
      <c r="AL2850" s="392" t="s">
        <v>5082</v>
      </c>
    </row>
    <row r="2851" spans="5:38" x14ac:dyDescent="0.15">
      <c r="E2851" s="1121">
        <f>'5_入力シート【検査結果表】給水設備及び排水設備'!$CS$53</f>
        <v>0</v>
      </c>
      <c r="J2851" s="699" t="s">
        <v>2199</v>
      </c>
      <c r="K2851" s="699" t="s">
        <v>5549</v>
      </c>
      <c r="L2851" s="852" t="s">
        <v>92</v>
      </c>
      <c r="M2851" s="699" t="s">
        <v>2207</v>
      </c>
      <c r="N2851" s="852" t="s">
        <v>92</v>
      </c>
      <c r="O2851" s="699" t="s">
        <v>2053</v>
      </c>
      <c r="P2851" s="852" t="s">
        <v>92</v>
      </c>
      <c r="Q2851" s="699" t="s">
        <v>155</v>
      </c>
      <c r="R2851" s="852" t="s">
        <v>92</v>
      </c>
      <c r="S2851" s="699" t="s">
        <v>145</v>
      </c>
      <c r="T2851" s="181"/>
      <c r="U2851" s="181"/>
      <c r="AC2851" s="361" t="str">
        <f t="shared" si="48"/>
        <v>２４検査結果（給水設備及び排水設備）別記第四号-3　排水設備-3（8）-改善（予定）年月-状況</v>
      </c>
      <c r="AL2851" s="392" t="s">
        <v>5083</v>
      </c>
    </row>
    <row r="2852" spans="5:38" x14ac:dyDescent="0.15">
      <c r="E2852" s="1121">
        <f>'5_入力シート【検査結果表】給水設備及び排水設備'!$AZ$54</f>
        <v>0</v>
      </c>
      <c r="J2852" s="699" t="s">
        <v>2199</v>
      </c>
      <c r="K2852" s="699" t="s">
        <v>5549</v>
      </c>
      <c r="L2852" s="852" t="s">
        <v>92</v>
      </c>
      <c r="M2852" s="699" t="s">
        <v>2207</v>
      </c>
      <c r="N2852" s="852" t="s">
        <v>92</v>
      </c>
      <c r="O2852" s="699" t="s">
        <v>2209</v>
      </c>
      <c r="P2852" s="852" t="s">
        <v>92</v>
      </c>
      <c r="Q2852" s="699" t="s">
        <v>3514</v>
      </c>
      <c r="R2852" s="699"/>
      <c r="S2852" s="699"/>
      <c r="T2852" s="181"/>
      <c r="U2852" s="181"/>
      <c r="AC2852" s="361" t="str">
        <f t="shared" si="48"/>
        <v>２４検査結果（給水設備及び排水設備）別記第四号-3　排水設備-3（9）-検査結果</v>
      </c>
      <c r="AL2852" s="392" t="s">
        <v>5084</v>
      </c>
    </row>
    <row r="2853" spans="5:38" x14ac:dyDescent="0.15">
      <c r="E2853" s="1121">
        <f>'5_入力シート【検査結果表】給水設備及び排水設備'!$BL$54</f>
        <v>0</v>
      </c>
      <c r="J2853" s="699" t="s">
        <v>2199</v>
      </c>
      <c r="K2853" s="699" t="s">
        <v>5549</v>
      </c>
      <c r="L2853" s="852" t="s">
        <v>92</v>
      </c>
      <c r="M2853" s="699" t="s">
        <v>2207</v>
      </c>
      <c r="N2853" s="852" t="s">
        <v>92</v>
      </c>
      <c r="O2853" s="699" t="s">
        <v>2209</v>
      </c>
      <c r="P2853" s="852" t="s">
        <v>92</v>
      </c>
      <c r="Q2853" s="699" t="s">
        <v>1032</v>
      </c>
      <c r="R2853" s="699"/>
      <c r="S2853" s="699"/>
      <c r="T2853" s="181"/>
      <c r="U2853" s="181"/>
      <c r="AC2853" s="361" t="str">
        <f t="shared" si="48"/>
        <v>２４検査結果（給水設備及び排水設備）別記第四号-3　排水設備-3（9）-検査者番号</v>
      </c>
      <c r="AL2853" s="392" t="s">
        <v>5085</v>
      </c>
    </row>
    <row r="2854" spans="5:38" x14ac:dyDescent="0.15">
      <c r="E2854" s="1121">
        <f>'5_入力シート【検査結果表】給水設備及び排水設備'!$BN$54</f>
        <v>0</v>
      </c>
      <c r="J2854" s="699" t="s">
        <v>2199</v>
      </c>
      <c r="K2854" s="699" t="s">
        <v>5549</v>
      </c>
      <c r="L2854" s="852" t="s">
        <v>92</v>
      </c>
      <c r="M2854" s="699" t="s">
        <v>2207</v>
      </c>
      <c r="N2854" s="852" t="s">
        <v>92</v>
      </c>
      <c r="O2854" s="699" t="s">
        <v>2209</v>
      </c>
      <c r="P2854" s="852" t="s">
        <v>92</v>
      </c>
      <c r="Q2854" s="699" t="s">
        <v>1997</v>
      </c>
      <c r="R2854" s="699"/>
      <c r="S2854" s="699"/>
      <c r="T2854" s="181"/>
      <c r="U2854" s="181"/>
      <c r="AC2854" s="361" t="str">
        <f t="shared" si="48"/>
        <v>２４検査結果（給水設備及び排水設備）別記第四号-3　排水設備-3（9）-指摘の具体的内容等</v>
      </c>
      <c r="AL2854" s="392" t="s">
        <v>5086</v>
      </c>
    </row>
    <row r="2855" spans="5:38" x14ac:dyDescent="0.15">
      <c r="E2855" s="1121">
        <f>'5_入力シート【検査結果表】給水設備及び排水設備'!$BX$54</f>
        <v>0</v>
      </c>
      <c r="J2855" s="699" t="s">
        <v>2199</v>
      </c>
      <c r="K2855" s="699" t="s">
        <v>5549</v>
      </c>
      <c r="L2855" s="852" t="s">
        <v>92</v>
      </c>
      <c r="M2855" s="699" t="s">
        <v>2207</v>
      </c>
      <c r="N2855" s="852" t="s">
        <v>92</v>
      </c>
      <c r="O2855" s="699" t="s">
        <v>2209</v>
      </c>
      <c r="P2855" s="852" t="s">
        <v>92</v>
      </c>
      <c r="Q2855" s="699" t="s">
        <v>1998</v>
      </c>
      <c r="R2855" s="699"/>
      <c r="S2855" s="699"/>
      <c r="T2855" s="181"/>
      <c r="U2855" s="181"/>
      <c r="AC2855" s="361" t="str">
        <f t="shared" si="48"/>
        <v>２４検査結果（給水設備及び排水設備）別記第四号-3　排水設備-3（9）-改善策の具体的内容等</v>
      </c>
      <c r="AL2855" s="392" t="s">
        <v>5087</v>
      </c>
    </row>
    <row r="2856" spans="5:38" x14ac:dyDescent="0.15">
      <c r="E2856" s="1121">
        <f>'5_入力シート【検査結果表】給水設備及び排水設備'!$CM$54</f>
        <v>0</v>
      </c>
      <c r="J2856" s="699" t="s">
        <v>2199</v>
      </c>
      <c r="K2856" s="699" t="s">
        <v>5549</v>
      </c>
      <c r="L2856" s="852" t="s">
        <v>92</v>
      </c>
      <c r="M2856" s="699" t="s">
        <v>2207</v>
      </c>
      <c r="N2856" s="852" t="s">
        <v>92</v>
      </c>
      <c r="O2856" s="699" t="s">
        <v>2209</v>
      </c>
      <c r="P2856" s="852" t="s">
        <v>92</v>
      </c>
      <c r="Q2856" s="699" t="s">
        <v>155</v>
      </c>
      <c r="R2856" s="852" t="s">
        <v>92</v>
      </c>
      <c r="S2856" s="699" t="s">
        <v>1978</v>
      </c>
      <c r="T2856" s="181"/>
      <c r="U2856" s="181"/>
      <c r="AC2856" s="361" t="str">
        <f t="shared" si="48"/>
        <v>２４検査結果（給水設備及び排水設備）別記第四号-3　排水設備-3（9）-改善（予定）年月-年（令和）</v>
      </c>
      <c r="AL2856" s="392" t="s">
        <v>5088</v>
      </c>
    </row>
    <row r="2857" spans="5:38" x14ac:dyDescent="0.15">
      <c r="E2857" s="1121">
        <f>'5_入力シート【検査結果表】給水設備及び排水設備'!$CP$54</f>
        <v>0</v>
      </c>
      <c r="J2857" s="699" t="s">
        <v>2199</v>
      </c>
      <c r="K2857" s="699" t="s">
        <v>5549</v>
      </c>
      <c r="L2857" s="852" t="s">
        <v>92</v>
      </c>
      <c r="M2857" s="699" t="s">
        <v>2207</v>
      </c>
      <c r="N2857" s="852" t="s">
        <v>92</v>
      </c>
      <c r="O2857" s="699" t="s">
        <v>2209</v>
      </c>
      <c r="P2857" s="852" t="s">
        <v>92</v>
      </c>
      <c r="Q2857" s="699" t="s">
        <v>155</v>
      </c>
      <c r="R2857" s="852" t="s">
        <v>92</v>
      </c>
      <c r="S2857" s="699" t="s">
        <v>81</v>
      </c>
      <c r="T2857" s="181"/>
      <c r="U2857" s="181"/>
      <c r="AC2857" s="361" t="str">
        <f t="shared" si="48"/>
        <v>２４検査結果（給水設備及び排水設備）別記第四号-3　排水設備-3（9）-改善（予定）年月-月</v>
      </c>
      <c r="AL2857" s="392" t="s">
        <v>5089</v>
      </c>
    </row>
    <row r="2858" spans="5:38" x14ac:dyDescent="0.15">
      <c r="E2858" s="1121">
        <f>'5_入力シート【検査結果表】給水設備及び排水設備'!$CS$54</f>
        <v>0</v>
      </c>
      <c r="J2858" s="699" t="s">
        <v>2199</v>
      </c>
      <c r="K2858" s="699" t="s">
        <v>5549</v>
      </c>
      <c r="L2858" s="852" t="s">
        <v>92</v>
      </c>
      <c r="M2858" s="699" t="s">
        <v>2207</v>
      </c>
      <c r="N2858" s="852" t="s">
        <v>92</v>
      </c>
      <c r="O2858" s="699" t="s">
        <v>2209</v>
      </c>
      <c r="P2858" s="852" t="s">
        <v>92</v>
      </c>
      <c r="Q2858" s="699" t="s">
        <v>155</v>
      </c>
      <c r="R2858" s="852" t="s">
        <v>92</v>
      </c>
      <c r="S2858" s="699" t="s">
        <v>145</v>
      </c>
      <c r="T2858" s="181"/>
      <c r="U2858" s="181"/>
      <c r="AC2858" s="361" t="str">
        <f t="shared" si="48"/>
        <v>２４検査結果（給水設備及び排水設備）別記第四号-3　排水設備-3（9）-改善（予定）年月-状況</v>
      </c>
      <c r="AL2858" s="392" t="s">
        <v>5090</v>
      </c>
    </row>
    <row r="2859" spans="5:38" x14ac:dyDescent="0.15">
      <c r="E2859" s="1121">
        <f>'5_入力シート【検査結果表】給水設備及び排水設備'!$AZ$55</f>
        <v>0</v>
      </c>
      <c r="J2859" s="699" t="s">
        <v>2199</v>
      </c>
      <c r="K2859" s="699" t="s">
        <v>5549</v>
      </c>
      <c r="L2859" s="852" t="s">
        <v>92</v>
      </c>
      <c r="M2859" s="699" t="s">
        <v>2207</v>
      </c>
      <c r="N2859" s="852" t="s">
        <v>92</v>
      </c>
      <c r="O2859" s="699" t="s">
        <v>2210</v>
      </c>
      <c r="P2859" s="852" t="s">
        <v>92</v>
      </c>
      <c r="Q2859" s="699" t="s">
        <v>3514</v>
      </c>
      <c r="R2859" s="699"/>
      <c r="S2859" s="699"/>
      <c r="T2859" s="181"/>
      <c r="U2859" s="181"/>
      <c r="AC2859" s="361" t="str">
        <f t="shared" si="48"/>
        <v>２４検査結果（給水設備及び排水設備）別記第四号-3　排水設備-3（10）-検査結果</v>
      </c>
      <c r="AL2859" s="392" t="s">
        <v>5091</v>
      </c>
    </row>
    <row r="2860" spans="5:38" x14ac:dyDescent="0.15">
      <c r="E2860" s="1121">
        <f>'5_入力シート【検査結果表】給水設備及び排水設備'!$BL$55</f>
        <v>0</v>
      </c>
      <c r="J2860" s="699" t="s">
        <v>2199</v>
      </c>
      <c r="K2860" s="699" t="s">
        <v>5549</v>
      </c>
      <c r="L2860" s="852" t="s">
        <v>92</v>
      </c>
      <c r="M2860" s="699" t="s">
        <v>2207</v>
      </c>
      <c r="N2860" s="852" t="s">
        <v>92</v>
      </c>
      <c r="O2860" s="699" t="s">
        <v>2210</v>
      </c>
      <c r="P2860" s="852" t="s">
        <v>92</v>
      </c>
      <c r="Q2860" s="699" t="s">
        <v>1032</v>
      </c>
      <c r="R2860" s="699"/>
      <c r="S2860" s="699"/>
      <c r="T2860" s="181"/>
      <c r="U2860" s="181"/>
      <c r="AC2860" s="361" t="str">
        <f t="shared" si="48"/>
        <v>２４検査結果（給水設備及び排水設備）別記第四号-3　排水設備-3（10）-検査者番号</v>
      </c>
      <c r="AL2860" s="392" t="s">
        <v>5092</v>
      </c>
    </row>
    <row r="2861" spans="5:38" x14ac:dyDescent="0.15">
      <c r="E2861" s="1121">
        <f>'5_入力シート【検査結果表】給水設備及び排水設備'!$BN$55</f>
        <v>0</v>
      </c>
      <c r="J2861" s="699" t="s">
        <v>2199</v>
      </c>
      <c r="K2861" s="699" t="s">
        <v>5549</v>
      </c>
      <c r="L2861" s="852" t="s">
        <v>92</v>
      </c>
      <c r="M2861" s="699" t="s">
        <v>2207</v>
      </c>
      <c r="N2861" s="852" t="s">
        <v>92</v>
      </c>
      <c r="O2861" s="699" t="s">
        <v>2210</v>
      </c>
      <c r="P2861" s="852" t="s">
        <v>92</v>
      </c>
      <c r="Q2861" s="699" t="s">
        <v>1997</v>
      </c>
      <c r="R2861" s="699"/>
      <c r="S2861" s="699"/>
      <c r="T2861" s="181"/>
      <c r="U2861" s="181"/>
      <c r="AC2861" s="361" t="str">
        <f t="shared" si="48"/>
        <v>２４検査結果（給水設備及び排水設備）別記第四号-3　排水設備-3（10）-指摘の具体的内容等</v>
      </c>
      <c r="AL2861" s="392" t="s">
        <v>5093</v>
      </c>
    </row>
    <row r="2862" spans="5:38" x14ac:dyDescent="0.15">
      <c r="E2862" s="1121">
        <f>'5_入力シート【検査結果表】給水設備及び排水設備'!$BX$55</f>
        <v>0</v>
      </c>
      <c r="J2862" s="699" t="s">
        <v>2199</v>
      </c>
      <c r="K2862" s="699" t="s">
        <v>5549</v>
      </c>
      <c r="L2862" s="852" t="s">
        <v>92</v>
      </c>
      <c r="M2862" s="699" t="s">
        <v>2207</v>
      </c>
      <c r="N2862" s="852" t="s">
        <v>92</v>
      </c>
      <c r="O2862" s="699" t="s">
        <v>2210</v>
      </c>
      <c r="P2862" s="852" t="s">
        <v>92</v>
      </c>
      <c r="Q2862" s="699" t="s">
        <v>1998</v>
      </c>
      <c r="R2862" s="699"/>
      <c r="S2862" s="699"/>
      <c r="T2862" s="181"/>
      <c r="U2862" s="181"/>
      <c r="AC2862" s="361" t="str">
        <f t="shared" si="48"/>
        <v>２４検査結果（給水設備及び排水設備）別記第四号-3　排水設備-3（10）-改善策の具体的内容等</v>
      </c>
      <c r="AL2862" s="392" t="s">
        <v>5094</v>
      </c>
    </row>
    <row r="2863" spans="5:38" x14ac:dyDescent="0.15">
      <c r="E2863" s="1121">
        <f>'5_入力シート【検査結果表】給水設備及び排水設備'!$CM$55</f>
        <v>0</v>
      </c>
      <c r="J2863" s="699" t="s">
        <v>2199</v>
      </c>
      <c r="K2863" s="699" t="s">
        <v>5549</v>
      </c>
      <c r="L2863" s="852" t="s">
        <v>92</v>
      </c>
      <c r="M2863" s="699" t="s">
        <v>2207</v>
      </c>
      <c r="N2863" s="852" t="s">
        <v>92</v>
      </c>
      <c r="O2863" s="699" t="s">
        <v>2210</v>
      </c>
      <c r="P2863" s="852" t="s">
        <v>92</v>
      </c>
      <c r="Q2863" s="699" t="s">
        <v>155</v>
      </c>
      <c r="R2863" s="852" t="s">
        <v>92</v>
      </c>
      <c r="S2863" s="699" t="s">
        <v>1978</v>
      </c>
      <c r="T2863" s="181"/>
      <c r="U2863" s="181"/>
      <c r="AC2863" s="361" t="str">
        <f t="shared" si="48"/>
        <v>２４検査結果（給水設備及び排水設備）別記第四号-3　排水設備-3（10）-改善（予定）年月-年（令和）</v>
      </c>
      <c r="AL2863" s="392" t="s">
        <v>5095</v>
      </c>
    </row>
    <row r="2864" spans="5:38" x14ac:dyDescent="0.15">
      <c r="E2864" s="1121">
        <f>'5_入力シート【検査結果表】給水設備及び排水設備'!$CP$55</f>
        <v>0</v>
      </c>
      <c r="J2864" s="699" t="s">
        <v>2199</v>
      </c>
      <c r="K2864" s="699" t="s">
        <v>5549</v>
      </c>
      <c r="L2864" s="852" t="s">
        <v>92</v>
      </c>
      <c r="M2864" s="699" t="s">
        <v>2207</v>
      </c>
      <c r="N2864" s="852" t="s">
        <v>92</v>
      </c>
      <c r="O2864" s="699" t="s">
        <v>2210</v>
      </c>
      <c r="P2864" s="852" t="s">
        <v>92</v>
      </c>
      <c r="Q2864" s="699" t="s">
        <v>155</v>
      </c>
      <c r="R2864" s="852" t="s">
        <v>92</v>
      </c>
      <c r="S2864" s="699" t="s">
        <v>81</v>
      </c>
      <c r="T2864" s="181"/>
      <c r="U2864" s="181"/>
      <c r="AC2864" s="361" t="str">
        <f t="shared" si="48"/>
        <v>２４検査結果（給水設備及び排水設備）別記第四号-3　排水設備-3（10）-改善（予定）年月-月</v>
      </c>
      <c r="AL2864" s="392" t="s">
        <v>5096</v>
      </c>
    </row>
    <row r="2865" spans="5:38" x14ac:dyDescent="0.15">
      <c r="E2865" s="1121">
        <f>'5_入力シート【検査結果表】給水設備及び排水設備'!$CS$55</f>
        <v>0</v>
      </c>
      <c r="J2865" s="699" t="s">
        <v>2199</v>
      </c>
      <c r="K2865" s="699" t="s">
        <v>5549</v>
      </c>
      <c r="L2865" s="852" t="s">
        <v>92</v>
      </c>
      <c r="M2865" s="699" t="s">
        <v>2207</v>
      </c>
      <c r="N2865" s="852" t="s">
        <v>92</v>
      </c>
      <c r="O2865" s="699" t="s">
        <v>2210</v>
      </c>
      <c r="P2865" s="852" t="s">
        <v>92</v>
      </c>
      <c r="Q2865" s="699" t="s">
        <v>155</v>
      </c>
      <c r="R2865" s="852" t="s">
        <v>92</v>
      </c>
      <c r="S2865" s="699" t="s">
        <v>145</v>
      </c>
      <c r="T2865" s="181"/>
      <c r="U2865" s="181"/>
      <c r="AC2865" s="361" t="str">
        <f t="shared" si="48"/>
        <v>２４検査結果（給水設備及び排水設備）別記第四号-3　排水設備-3（10）-改善（予定）年月-状況</v>
      </c>
      <c r="AL2865" s="392" t="s">
        <v>5097</v>
      </c>
    </row>
    <row r="2866" spans="5:38" x14ac:dyDescent="0.15">
      <c r="E2866" s="1121">
        <f>'5_入力シート【検査結果表】給水設備及び排水設備'!$AZ$56</f>
        <v>0</v>
      </c>
      <c r="J2866" s="699" t="s">
        <v>2199</v>
      </c>
      <c r="K2866" s="699" t="s">
        <v>5549</v>
      </c>
      <c r="L2866" s="852" t="s">
        <v>92</v>
      </c>
      <c r="M2866" s="699" t="s">
        <v>2207</v>
      </c>
      <c r="N2866" s="852" t="s">
        <v>92</v>
      </c>
      <c r="O2866" s="699" t="s">
        <v>2211</v>
      </c>
      <c r="P2866" s="852" t="s">
        <v>92</v>
      </c>
      <c r="Q2866" s="699" t="s">
        <v>3514</v>
      </c>
      <c r="R2866" s="699"/>
      <c r="S2866" s="699"/>
      <c r="T2866" s="181"/>
      <c r="U2866" s="181"/>
      <c r="AC2866" s="361" t="str">
        <f t="shared" si="48"/>
        <v>２４検査結果（給水設備及び排水設備）別記第四号-3　排水設備-3（11）-検査結果</v>
      </c>
      <c r="AL2866" s="392" t="s">
        <v>5098</v>
      </c>
    </row>
    <row r="2867" spans="5:38" x14ac:dyDescent="0.15">
      <c r="E2867" s="1121">
        <f>'5_入力シート【検査結果表】給水設備及び排水設備'!$BL$56</f>
        <v>0</v>
      </c>
      <c r="J2867" s="699" t="s">
        <v>2199</v>
      </c>
      <c r="K2867" s="699" t="s">
        <v>5549</v>
      </c>
      <c r="L2867" s="852" t="s">
        <v>92</v>
      </c>
      <c r="M2867" s="699" t="s">
        <v>2207</v>
      </c>
      <c r="N2867" s="852" t="s">
        <v>92</v>
      </c>
      <c r="O2867" s="699" t="s">
        <v>2211</v>
      </c>
      <c r="P2867" s="852" t="s">
        <v>92</v>
      </c>
      <c r="Q2867" s="699" t="s">
        <v>1032</v>
      </c>
      <c r="R2867" s="699"/>
      <c r="S2867" s="699"/>
      <c r="T2867" s="181"/>
      <c r="U2867" s="181"/>
      <c r="AC2867" s="361" t="str">
        <f t="shared" si="48"/>
        <v>２４検査結果（給水設備及び排水設備）別記第四号-3　排水設備-3（11）-検査者番号</v>
      </c>
      <c r="AL2867" s="392" t="s">
        <v>5099</v>
      </c>
    </row>
    <row r="2868" spans="5:38" x14ac:dyDescent="0.15">
      <c r="E2868" s="1121">
        <f>'5_入力シート【検査結果表】給水設備及び排水設備'!$BN$56</f>
        <v>0</v>
      </c>
      <c r="J2868" s="699" t="s">
        <v>2199</v>
      </c>
      <c r="K2868" s="699" t="s">
        <v>5549</v>
      </c>
      <c r="L2868" s="852" t="s">
        <v>92</v>
      </c>
      <c r="M2868" s="699" t="s">
        <v>2207</v>
      </c>
      <c r="N2868" s="852" t="s">
        <v>92</v>
      </c>
      <c r="O2868" s="699" t="s">
        <v>2211</v>
      </c>
      <c r="P2868" s="852" t="s">
        <v>92</v>
      </c>
      <c r="Q2868" s="699" t="s">
        <v>1997</v>
      </c>
      <c r="R2868" s="699"/>
      <c r="S2868" s="699"/>
      <c r="T2868" s="181"/>
      <c r="U2868" s="181"/>
      <c r="AC2868" s="361" t="str">
        <f t="shared" si="48"/>
        <v>２４検査結果（給水設備及び排水設備）別記第四号-3　排水設備-3（11）-指摘の具体的内容等</v>
      </c>
      <c r="AL2868" s="392" t="s">
        <v>5100</v>
      </c>
    </row>
    <row r="2869" spans="5:38" x14ac:dyDescent="0.15">
      <c r="E2869" s="1121">
        <f>'5_入力シート【検査結果表】給水設備及び排水設備'!$BX$56</f>
        <v>0</v>
      </c>
      <c r="J2869" s="699" t="s">
        <v>2199</v>
      </c>
      <c r="K2869" s="699" t="s">
        <v>5549</v>
      </c>
      <c r="L2869" s="852" t="s">
        <v>92</v>
      </c>
      <c r="M2869" s="699" t="s">
        <v>2207</v>
      </c>
      <c r="N2869" s="852" t="s">
        <v>92</v>
      </c>
      <c r="O2869" s="699" t="s">
        <v>2211</v>
      </c>
      <c r="P2869" s="852" t="s">
        <v>92</v>
      </c>
      <c r="Q2869" s="699" t="s">
        <v>1998</v>
      </c>
      <c r="R2869" s="699"/>
      <c r="S2869" s="699"/>
      <c r="T2869" s="181"/>
      <c r="U2869" s="181"/>
      <c r="AC2869" s="361" t="str">
        <f t="shared" si="48"/>
        <v>２４検査結果（給水設備及び排水設備）別記第四号-3　排水設備-3（11）-改善策の具体的内容等</v>
      </c>
      <c r="AL2869" s="392" t="s">
        <v>5101</v>
      </c>
    </row>
    <row r="2870" spans="5:38" x14ac:dyDescent="0.15">
      <c r="E2870" s="1121">
        <f>'5_入力シート【検査結果表】給水設備及び排水設備'!$CM$56</f>
        <v>0</v>
      </c>
      <c r="J2870" s="699" t="s">
        <v>2199</v>
      </c>
      <c r="K2870" s="699" t="s">
        <v>5549</v>
      </c>
      <c r="L2870" s="852" t="s">
        <v>92</v>
      </c>
      <c r="M2870" s="699" t="s">
        <v>2207</v>
      </c>
      <c r="N2870" s="852" t="s">
        <v>92</v>
      </c>
      <c r="O2870" s="699" t="s">
        <v>2211</v>
      </c>
      <c r="P2870" s="852" t="s">
        <v>92</v>
      </c>
      <c r="Q2870" s="699" t="s">
        <v>155</v>
      </c>
      <c r="R2870" s="852" t="s">
        <v>92</v>
      </c>
      <c r="S2870" s="699" t="s">
        <v>1978</v>
      </c>
      <c r="T2870" s="181"/>
      <c r="U2870" s="181"/>
      <c r="AC2870" s="361" t="str">
        <f t="shared" si="48"/>
        <v>２４検査結果（給水設備及び排水設備）別記第四号-3　排水設備-3（11）-改善（予定）年月-年（令和）</v>
      </c>
      <c r="AL2870" s="392" t="s">
        <v>5102</v>
      </c>
    </row>
    <row r="2871" spans="5:38" x14ac:dyDescent="0.15">
      <c r="E2871" s="1121">
        <f>'5_入力シート【検査結果表】給水設備及び排水設備'!$CP$56</f>
        <v>0</v>
      </c>
      <c r="J2871" s="699" t="s">
        <v>2199</v>
      </c>
      <c r="K2871" s="699" t="s">
        <v>5549</v>
      </c>
      <c r="L2871" s="852" t="s">
        <v>92</v>
      </c>
      <c r="M2871" s="699" t="s">
        <v>2207</v>
      </c>
      <c r="N2871" s="852" t="s">
        <v>92</v>
      </c>
      <c r="O2871" s="699" t="s">
        <v>2211</v>
      </c>
      <c r="P2871" s="852" t="s">
        <v>92</v>
      </c>
      <c r="Q2871" s="699" t="s">
        <v>155</v>
      </c>
      <c r="R2871" s="852" t="s">
        <v>92</v>
      </c>
      <c r="S2871" s="699" t="s">
        <v>81</v>
      </c>
      <c r="T2871" s="181"/>
      <c r="U2871" s="181"/>
      <c r="AC2871" s="361" t="str">
        <f t="shared" si="48"/>
        <v>２４検査結果（給水設備及び排水設備）別記第四号-3　排水設備-3（11）-改善（予定）年月-月</v>
      </c>
      <c r="AL2871" s="392" t="s">
        <v>5103</v>
      </c>
    </row>
    <row r="2872" spans="5:38" x14ac:dyDescent="0.15">
      <c r="E2872" s="1121">
        <f>'5_入力シート【検査結果表】給水設備及び排水設備'!$CS$56</f>
        <v>0</v>
      </c>
      <c r="J2872" s="699" t="s">
        <v>2199</v>
      </c>
      <c r="K2872" s="699" t="s">
        <v>5549</v>
      </c>
      <c r="L2872" s="852" t="s">
        <v>92</v>
      </c>
      <c r="M2872" s="699" t="s">
        <v>2207</v>
      </c>
      <c r="N2872" s="852" t="s">
        <v>92</v>
      </c>
      <c r="O2872" s="699" t="s">
        <v>2211</v>
      </c>
      <c r="P2872" s="852" t="s">
        <v>92</v>
      </c>
      <c r="Q2872" s="699" t="s">
        <v>155</v>
      </c>
      <c r="R2872" s="852" t="s">
        <v>92</v>
      </c>
      <c r="S2872" s="699" t="s">
        <v>145</v>
      </c>
      <c r="T2872" s="181"/>
      <c r="U2872" s="181"/>
      <c r="AC2872" s="361" t="str">
        <f t="shared" si="48"/>
        <v>２４検査結果（給水設備及び排水設備）別記第四号-3　排水設備-3（11）-改善（予定）年月-状況</v>
      </c>
      <c r="AL2872" s="392" t="s">
        <v>5104</v>
      </c>
    </row>
    <row r="2873" spans="5:38" x14ac:dyDescent="0.15">
      <c r="E2873" s="1121">
        <f>'5_入力シート【検査結果表】給水設備及び排水設備'!$AZ$57</f>
        <v>0</v>
      </c>
      <c r="J2873" s="699" t="s">
        <v>2199</v>
      </c>
      <c r="K2873" s="699" t="s">
        <v>5549</v>
      </c>
      <c r="L2873" s="852" t="s">
        <v>92</v>
      </c>
      <c r="M2873" s="699" t="s">
        <v>2207</v>
      </c>
      <c r="N2873" s="852" t="s">
        <v>92</v>
      </c>
      <c r="O2873" s="699" t="s">
        <v>2212</v>
      </c>
      <c r="P2873" s="852" t="s">
        <v>92</v>
      </c>
      <c r="Q2873" s="699" t="s">
        <v>3514</v>
      </c>
      <c r="R2873" s="699"/>
      <c r="S2873" s="699"/>
      <c r="T2873" s="181"/>
      <c r="U2873" s="181"/>
      <c r="AC2873" s="361" t="str">
        <f t="shared" si="48"/>
        <v>２４検査結果（給水設備及び排水設備）別記第四号-3　排水設備-3（12）-検査結果</v>
      </c>
      <c r="AL2873" s="392" t="s">
        <v>5105</v>
      </c>
    </row>
    <row r="2874" spans="5:38" x14ac:dyDescent="0.15">
      <c r="E2874" s="1121">
        <f>'5_入力シート【検査結果表】給水設備及び排水設備'!$BL$57</f>
        <v>0</v>
      </c>
      <c r="J2874" s="699" t="s">
        <v>2199</v>
      </c>
      <c r="K2874" s="699" t="s">
        <v>5549</v>
      </c>
      <c r="L2874" s="852" t="s">
        <v>92</v>
      </c>
      <c r="M2874" s="699" t="s">
        <v>2207</v>
      </c>
      <c r="N2874" s="852" t="s">
        <v>92</v>
      </c>
      <c r="O2874" s="699" t="s">
        <v>2212</v>
      </c>
      <c r="P2874" s="852" t="s">
        <v>92</v>
      </c>
      <c r="Q2874" s="699" t="s">
        <v>1032</v>
      </c>
      <c r="R2874" s="699"/>
      <c r="S2874" s="699"/>
      <c r="T2874" s="181"/>
      <c r="U2874" s="181"/>
      <c r="AC2874" s="361" t="str">
        <f t="shared" si="48"/>
        <v>２４検査結果（給水設備及び排水設備）別記第四号-3　排水設備-3（12）-検査者番号</v>
      </c>
      <c r="AL2874" s="392" t="s">
        <v>5106</v>
      </c>
    </row>
    <row r="2875" spans="5:38" x14ac:dyDescent="0.15">
      <c r="E2875" s="1121">
        <f>'5_入力シート【検査結果表】給水設備及び排水設備'!$BN$57</f>
        <v>0</v>
      </c>
      <c r="J2875" s="699" t="s">
        <v>2199</v>
      </c>
      <c r="K2875" s="699" t="s">
        <v>5549</v>
      </c>
      <c r="L2875" s="852" t="s">
        <v>92</v>
      </c>
      <c r="M2875" s="699" t="s">
        <v>2207</v>
      </c>
      <c r="N2875" s="852" t="s">
        <v>92</v>
      </c>
      <c r="O2875" s="699" t="s">
        <v>2212</v>
      </c>
      <c r="P2875" s="852" t="s">
        <v>92</v>
      </c>
      <c r="Q2875" s="699" t="s">
        <v>1997</v>
      </c>
      <c r="R2875" s="699"/>
      <c r="S2875" s="699"/>
      <c r="T2875" s="181"/>
      <c r="U2875" s="181"/>
      <c r="AC2875" s="361" t="str">
        <f t="shared" si="48"/>
        <v>２４検査結果（給水設備及び排水設備）別記第四号-3　排水設備-3（12）-指摘の具体的内容等</v>
      </c>
      <c r="AL2875" s="392" t="s">
        <v>5107</v>
      </c>
    </row>
    <row r="2876" spans="5:38" x14ac:dyDescent="0.15">
      <c r="E2876" s="1121">
        <f>'5_入力シート【検査結果表】給水設備及び排水設備'!$BX$57</f>
        <v>0</v>
      </c>
      <c r="J2876" s="699" t="s">
        <v>2199</v>
      </c>
      <c r="K2876" s="699" t="s">
        <v>5549</v>
      </c>
      <c r="L2876" s="852" t="s">
        <v>92</v>
      </c>
      <c r="M2876" s="699" t="s">
        <v>2207</v>
      </c>
      <c r="N2876" s="852" t="s">
        <v>92</v>
      </c>
      <c r="O2876" s="699" t="s">
        <v>2212</v>
      </c>
      <c r="P2876" s="852" t="s">
        <v>92</v>
      </c>
      <c r="Q2876" s="699" t="s">
        <v>1998</v>
      </c>
      <c r="R2876" s="699"/>
      <c r="S2876" s="699"/>
      <c r="T2876" s="181"/>
      <c r="U2876" s="181"/>
      <c r="AC2876" s="361" t="str">
        <f t="shared" si="48"/>
        <v>２４検査結果（給水設備及び排水設備）別記第四号-3　排水設備-3（12）-改善策の具体的内容等</v>
      </c>
      <c r="AL2876" s="392" t="s">
        <v>5108</v>
      </c>
    </row>
    <row r="2877" spans="5:38" x14ac:dyDescent="0.15">
      <c r="E2877" s="1121">
        <f>'5_入力シート【検査結果表】給水設備及び排水設備'!$CM$57</f>
        <v>0</v>
      </c>
      <c r="J2877" s="699" t="s">
        <v>2199</v>
      </c>
      <c r="K2877" s="699" t="s">
        <v>5549</v>
      </c>
      <c r="L2877" s="852" t="s">
        <v>92</v>
      </c>
      <c r="M2877" s="699" t="s">
        <v>2207</v>
      </c>
      <c r="N2877" s="852" t="s">
        <v>92</v>
      </c>
      <c r="O2877" s="699" t="s">
        <v>2212</v>
      </c>
      <c r="P2877" s="852" t="s">
        <v>92</v>
      </c>
      <c r="Q2877" s="699" t="s">
        <v>155</v>
      </c>
      <c r="R2877" s="852" t="s">
        <v>92</v>
      </c>
      <c r="S2877" s="699" t="s">
        <v>1978</v>
      </c>
      <c r="T2877" s="181"/>
      <c r="U2877" s="181"/>
      <c r="AC2877" s="361" t="str">
        <f t="shared" si="48"/>
        <v>２４検査結果（給水設備及び排水設備）別記第四号-3　排水設備-3（12）-改善（予定）年月-年（令和）</v>
      </c>
      <c r="AL2877" s="392" t="s">
        <v>5109</v>
      </c>
    </row>
    <row r="2878" spans="5:38" x14ac:dyDescent="0.15">
      <c r="E2878" s="1121">
        <f>'5_入力シート【検査結果表】給水設備及び排水設備'!$CP$57</f>
        <v>0</v>
      </c>
      <c r="J2878" s="699" t="s">
        <v>2199</v>
      </c>
      <c r="K2878" s="699" t="s">
        <v>5549</v>
      </c>
      <c r="L2878" s="852" t="s">
        <v>92</v>
      </c>
      <c r="M2878" s="699" t="s">
        <v>2207</v>
      </c>
      <c r="N2878" s="852" t="s">
        <v>92</v>
      </c>
      <c r="O2878" s="699" t="s">
        <v>2212</v>
      </c>
      <c r="P2878" s="852" t="s">
        <v>92</v>
      </c>
      <c r="Q2878" s="699" t="s">
        <v>155</v>
      </c>
      <c r="R2878" s="852" t="s">
        <v>92</v>
      </c>
      <c r="S2878" s="699" t="s">
        <v>81</v>
      </c>
      <c r="T2878" s="181"/>
      <c r="U2878" s="181"/>
      <c r="AC2878" s="361" t="str">
        <f t="shared" si="48"/>
        <v>２４検査結果（給水設備及び排水設備）別記第四号-3　排水設備-3（12）-改善（予定）年月-月</v>
      </c>
      <c r="AL2878" s="392" t="s">
        <v>5110</v>
      </c>
    </row>
    <row r="2879" spans="5:38" x14ac:dyDescent="0.15">
      <c r="E2879" s="1121">
        <f>'5_入力シート【検査結果表】給水設備及び排水設備'!$CS$57</f>
        <v>0</v>
      </c>
      <c r="J2879" s="699" t="s">
        <v>2199</v>
      </c>
      <c r="K2879" s="699" t="s">
        <v>5549</v>
      </c>
      <c r="L2879" s="852" t="s">
        <v>92</v>
      </c>
      <c r="M2879" s="699" t="s">
        <v>2207</v>
      </c>
      <c r="N2879" s="852" t="s">
        <v>92</v>
      </c>
      <c r="O2879" s="699" t="s">
        <v>2212</v>
      </c>
      <c r="P2879" s="852" t="s">
        <v>92</v>
      </c>
      <c r="Q2879" s="699" t="s">
        <v>155</v>
      </c>
      <c r="R2879" s="852" t="s">
        <v>92</v>
      </c>
      <c r="S2879" s="699" t="s">
        <v>145</v>
      </c>
      <c r="T2879" s="181"/>
      <c r="U2879" s="181"/>
      <c r="AC2879" s="361" t="str">
        <f t="shared" si="48"/>
        <v>２４検査結果（給水設備及び排水設備）別記第四号-3　排水設備-3（12）-改善（予定）年月-状況</v>
      </c>
      <c r="AL2879" s="392" t="s">
        <v>5111</v>
      </c>
    </row>
    <row r="2880" spans="5:38" x14ac:dyDescent="0.15">
      <c r="E2880" s="1121">
        <f>'5_入力シート【検査結果表】給水設備及び排水設備'!$AZ$58</f>
        <v>0</v>
      </c>
      <c r="J2880" s="699" t="s">
        <v>2199</v>
      </c>
      <c r="K2880" s="699" t="s">
        <v>5549</v>
      </c>
      <c r="L2880" s="852" t="s">
        <v>92</v>
      </c>
      <c r="M2880" s="699" t="s">
        <v>2207</v>
      </c>
      <c r="N2880" s="852" t="s">
        <v>92</v>
      </c>
      <c r="O2880" s="699" t="s">
        <v>2213</v>
      </c>
      <c r="P2880" s="852" t="s">
        <v>92</v>
      </c>
      <c r="Q2880" s="699" t="s">
        <v>3514</v>
      </c>
      <c r="R2880" s="699"/>
      <c r="S2880" s="699"/>
      <c r="T2880" s="181"/>
      <c r="U2880" s="181"/>
      <c r="AC2880" s="361" t="str">
        <f t="shared" si="48"/>
        <v>２４検査結果（給水設備及び排水設備）別記第四号-3　排水設備-3（13）-検査結果</v>
      </c>
      <c r="AL2880" s="392" t="s">
        <v>5112</v>
      </c>
    </row>
    <row r="2881" spans="5:38" x14ac:dyDescent="0.15">
      <c r="E2881" s="1121">
        <f>'5_入力シート【検査結果表】給水設備及び排水設備'!$BL$58</f>
        <v>0</v>
      </c>
      <c r="J2881" s="699" t="s">
        <v>2199</v>
      </c>
      <c r="K2881" s="699" t="s">
        <v>5549</v>
      </c>
      <c r="L2881" s="852" t="s">
        <v>92</v>
      </c>
      <c r="M2881" s="699" t="s">
        <v>2207</v>
      </c>
      <c r="N2881" s="852" t="s">
        <v>92</v>
      </c>
      <c r="O2881" s="699" t="s">
        <v>2213</v>
      </c>
      <c r="P2881" s="852" t="s">
        <v>92</v>
      </c>
      <c r="Q2881" s="699" t="s">
        <v>1032</v>
      </c>
      <c r="R2881" s="699"/>
      <c r="S2881" s="699"/>
      <c r="T2881" s="181"/>
      <c r="U2881" s="181"/>
      <c r="AC2881" s="361" t="str">
        <f t="shared" si="48"/>
        <v>２４検査結果（給水設備及び排水設備）別記第四号-3　排水設備-3（13）-検査者番号</v>
      </c>
      <c r="AL2881" s="392" t="s">
        <v>5113</v>
      </c>
    </row>
    <row r="2882" spans="5:38" x14ac:dyDescent="0.15">
      <c r="E2882" s="1121">
        <f>'5_入力シート【検査結果表】給水設備及び排水設備'!$BN$58</f>
        <v>0</v>
      </c>
      <c r="J2882" s="699" t="s">
        <v>2199</v>
      </c>
      <c r="K2882" s="699" t="s">
        <v>5549</v>
      </c>
      <c r="L2882" s="852" t="s">
        <v>92</v>
      </c>
      <c r="M2882" s="699" t="s">
        <v>2207</v>
      </c>
      <c r="N2882" s="852" t="s">
        <v>92</v>
      </c>
      <c r="O2882" s="699" t="s">
        <v>2213</v>
      </c>
      <c r="P2882" s="852" t="s">
        <v>92</v>
      </c>
      <c r="Q2882" s="699" t="s">
        <v>1997</v>
      </c>
      <c r="R2882" s="699"/>
      <c r="S2882" s="699"/>
      <c r="T2882" s="181"/>
      <c r="U2882" s="181"/>
      <c r="AC2882" s="361" t="str">
        <f t="shared" si="48"/>
        <v>２４検査結果（給水設備及び排水設備）別記第四号-3　排水設備-3（13）-指摘の具体的内容等</v>
      </c>
      <c r="AL2882" s="392" t="s">
        <v>5114</v>
      </c>
    </row>
    <row r="2883" spans="5:38" x14ac:dyDescent="0.15">
      <c r="E2883" s="1121">
        <f>'5_入力シート【検査結果表】給水設備及び排水設備'!$BX$58</f>
        <v>0</v>
      </c>
      <c r="J2883" s="699" t="s">
        <v>2199</v>
      </c>
      <c r="K2883" s="699" t="s">
        <v>5549</v>
      </c>
      <c r="L2883" s="852" t="s">
        <v>92</v>
      </c>
      <c r="M2883" s="699" t="s">
        <v>2207</v>
      </c>
      <c r="N2883" s="852" t="s">
        <v>92</v>
      </c>
      <c r="O2883" s="699" t="s">
        <v>2213</v>
      </c>
      <c r="P2883" s="852" t="s">
        <v>92</v>
      </c>
      <c r="Q2883" s="699" t="s">
        <v>1998</v>
      </c>
      <c r="R2883" s="699"/>
      <c r="S2883" s="699"/>
      <c r="T2883" s="181"/>
      <c r="U2883" s="181"/>
      <c r="AC2883" s="361" t="str">
        <f t="shared" si="48"/>
        <v>２４検査結果（給水設備及び排水設備）別記第四号-3　排水設備-3（13）-改善策の具体的内容等</v>
      </c>
      <c r="AL2883" s="392" t="s">
        <v>5115</v>
      </c>
    </row>
    <row r="2884" spans="5:38" x14ac:dyDescent="0.15">
      <c r="E2884" s="1121">
        <f>'5_入力シート【検査結果表】給水設備及び排水設備'!$CM$58</f>
        <v>0</v>
      </c>
      <c r="J2884" s="699" t="s">
        <v>2199</v>
      </c>
      <c r="K2884" s="699" t="s">
        <v>5549</v>
      </c>
      <c r="L2884" s="852" t="s">
        <v>92</v>
      </c>
      <c r="M2884" s="699" t="s">
        <v>2207</v>
      </c>
      <c r="N2884" s="852" t="s">
        <v>92</v>
      </c>
      <c r="O2884" s="699" t="s">
        <v>2213</v>
      </c>
      <c r="P2884" s="852" t="s">
        <v>92</v>
      </c>
      <c r="Q2884" s="699" t="s">
        <v>155</v>
      </c>
      <c r="R2884" s="852" t="s">
        <v>92</v>
      </c>
      <c r="S2884" s="699" t="s">
        <v>1978</v>
      </c>
      <c r="T2884" s="181"/>
      <c r="U2884" s="181"/>
      <c r="AC2884" s="361" t="str">
        <f t="shared" si="48"/>
        <v>２４検査結果（給水設備及び排水設備）別記第四号-3　排水設備-3（13）-改善（予定）年月-年（令和）</v>
      </c>
      <c r="AL2884" s="392" t="s">
        <v>5116</v>
      </c>
    </row>
    <row r="2885" spans="5:38" x14ac:dyDescent="0.15">
      <c r="E2885" s="1121">
        <f>'5_入力シート【検査結果表】給水設備及び排水設備'!$CP$58</f>
        <v>0</v>
      </c>
      <c r="J2885" s="699" t="s">
        <v>2199</v>
      </c>
      <c r="K2885" s="699" t="s">
        <v>5549</v>
      </c>
      <c r="L2885" s="852" t="s">
        <v>92</v>
      </c>
      <c r="M2885" s="699" t="s">
        <v>2207</v>
      </c>
      <c r="N2885" s="852" t="s">
        <v>92</v>
      </c>
      <c r="O2885" s="699" t="s">
        <v>2213</v>
      </c>
      <c r="P2885" s="852" t="s">
        <v>92</v>
      </c>
      <c r="Q2885" s="699" t="s">
        <v>155</v>
      </c>
      <c r="R2885" s="852" t="s">
        <v>92</v>
      </c>
      <c r="S2885" s="699" t="s">
        <v>81</v>
      </c>
      <c r="T2885" s="181"/>
      <c r="U2885" s="181"/>
      <c r="AC2885" s="361" t="str">
        <f t="shared" si="48"/>
        <v>２４検査結果（給水設備及び排水設備）別記第四号-3　排水設備-3（13）-改善（予定）年月-月</v>
      </c>
      <c r="AL2885" s="392" t="s">
        <v>5117</v>
      </c>
    </row>
    <row r="2886" spans="5:38" x14ac:dyDescent="0.15">
      <c r="E2886" s="1121">
        <f>'5_入力シート【検査結果表】給水設備及び排水設備'!$CS$58</f>
        <v>0</v>
      </c>
      <c r="J2886" s="699" t="s">
        <v>2199</v>
      </c>
      <c r="K2886" s="699" t="s">
        <v>5549</v>
      </c>
      <c r="L2886" s="852" t="s">
        <v>92</v>
      </c>
      <c r="M2886" s="699" t="s">
        <v>2207</v>
      </c>
      <c r="N2886" s="852" t="s">
        <v>92</v>
      </c>
      <c r="O2886" s="699" t="s">
        <v>2213</v>
      </c>
      <c r="P2886" s="852" t="s">
        <v>92</v>
      </c>
      <c r="Q2886" s="699" t="s">
        <v>155</v>
      </c>
      <c r="R2886" s="852" t="s">
        <v>92</v>
      </c>
      <c r="S2886" s="699" t="s">
        <v>145</v>
      </c>
      <c r="T2886" s="181"/>
      <c r="U2886" s="181"/>
      <c r="AC2886" s="361" t="str">
        <f t="shared" si="48"/>
        <v>２４検査結果（給水設備及び排水設備）別記第四号-3　排水設備-3（13）-改善（予定）年月-状況</v>
      </c>
      <c r="AL2886" s="392" t="s">
        <v>5118</v>
      </c>
    </row>
    <row r="2887" spans="5:38" x14ac:dyDescent="0.15">
      <c r="E2887" s="1121">
        <f>'5_入力シート【検査結果表】給水設備及び排水設備'!$AZ$59</f>
        <v>0</v>
      </c>
      <c r="J2887" s="699" t="s">
        <v>2199</v>
      </c>
      <c r="K2887" s="699" t="s">
        <v>5549</v>
      </c>
      <c r="L2887" s="852" t="s">
        <v>92</v>
      </c>
      <c r="M2887" s="699" t="s">
        <v>2207</v>
      </c>
      <c r="N2887" s="852" t="s">
        <v>92</v>
      </c>
      <c r="O2887" s="699" t="s">
        <v>2214</v>
      </c>
      <c r="P2887" s="852" t="s">
        <v>92</v>
      </c>
      <c r="Q2887" s="699" t="s">
        <v>3514</v>
      </c>
      <c r="R2887" s="699"/>
      <c r="S2887" s="699"/>
      <c r="T2887" s="181"/>
      <c r="U2887" s="181"/>
      <c r="AC2887" s="361" t="str">
        <f t="shared" si="48"/>
        <v>２４検査結果（給水設備及び排水設備）別記第四号-3　排水設備-3（14）-検査結果</v>
      </c>
      <c r="AL2887" s="392" t="s">
        <v>5119</v>
      </c>
    </row>
    <row r="2888" spans="5:38" x14ac:dyDescent="0.15">
      <c r="E2888" s="1121">
        <f>'5_入力シート【検査結果表】給水設備及び排水設備'!$BL$59</f>
        <v>0</v>
      </c>
      <c r="J2888" s="699" t="s">
        <v>2199</v>
      </c>
      <c r="K2888" s="699" t="s">
        <v>5549</v>
      </c>
      <c r="L2888" s="852" t="s">
        <v>92</v>
      </c>
      <c r="M2888" s="699" t="s">
        <v>2207</v>
      </c>
      <c r="N2888" s="852" t="s">
        <v>92</v>
      </c>
      <c r="O2888" s="699" t="s">
        <v>2214</v>
      </c>
      <c r="P2888" s="852" t="s">
        <v>92</v>
      </c>
      <c r="Q2888" s="699" t="s">
        <v>1032</v>
      </c>
      <c r="R2888" s="699"/>
      <c r="S2888" s="699"/>
      <c r="T2888" s="181"/>
      <c r="U2888" s="181"/>
      <c r="AC2888" s="361" t="str">
        <f t="shared" si="48"/>
        <v>２４検査結果（給水設備及び排水設備）別記第四号-3　排水設備-3（14）-検査者番号</v>
      </c>
      <c r="AL2888" s="392" t="s">
        <v>5120</v>
      </c>
    </row>
    <row r="2889" spans="5:38" x14ac:dyDescent="0.15">
      <c r="E2889" s="1121">
        <f>'5_入力シート【検査結果表】給水設備及び排水設備'!$BN$59</f>
        <v>0</v>
      </c>
      <c r="J2889" s="699" t="s">
        <v>2199</v>
      </c>
      <c r="K2889" s="699" t="s">
        <v>5549</v>
      </c>
      <c r="L2889" s="852" t="s">
        <v>92</v>
      </c>
      <c r="M2889" s="699" t="s">
        <v>2207</v>
      </c>
      <c r="N2889" s="852" t="s">
        <v>92</v>
      </c>
      <c r="O2889" s="699" t="s">
        <v>2214</v>
      </c>
      <c r="P2889" s="852" t="s">
        <v>92</v>
      </c>
      <c r="Q2889" s="699" t="s">
        <v>1997</v>
      </c>
      <c r="R2889" s="699"/>
      <c r="S2889" s="699"/>
      <c r="T2889" s="181"/>
      <c r="U2889" s="181"/>
      <c r="AC2889" s="361" t="str">
        <f t="shared" si="48"/>
        <v>２４検査結果（給水設備及び排水設備）別記第四号-3　排水設備-3（14）-指摘の具体的内容等</v>
      </c>
      <c r="AL2889" s="392" t="s">
        <v>5121</v>
      </c>
    </row>
    <row r="2890" spans="5:38" x14ac:dyDescent="0.15">
      <c r="E2890" s="1121">
        <f>'5_入力シート【検査結果表】給水設備及び排水設備'!$BX$59</f>
        <v>0</v>
      </c>
      <c r="J2890" s="699" t="s">
        <v>2199</v>
      </c>
      <c r="K2890" s="699" t="s">
        <v>5549</v>
      </c>
      <c r="L2890" s="852" t="s">
        <v>92</v>
      </c>
      <c r="M2890" s="699" t="s">
        <v>2207</v>
      </c>
      <c r="N2890" s="852" t="s">
        <v>92</v>
      </c>
      <c r="O2890" s="699" t="s">
        <v>2214</v>
      </c>
      <c r="P2890" s="852" t="s">
        <v>92</v>
      </c>
      <c r="Q2890" s="699" t="s">
        <v>1998</v>
      </c>
      <c r="R2890" s="699"/>
      <c r="S2890" s="699"/>
      <c r="T2890" s="181"/>
      <c r="U2890" s="181"/>
      <c r="AC2890" s="361" t="str">
        <f t="shared" si="48"/>
        <v>２４検査結果（給水設備及び排水設備）別記第四号-3　排水設備-3（14）-改善策の具体的内容等</v>
      </c>
      <c r="AL2890" s="392" t="s">
        <v>5122</v>
      </c>
    </row>
    <row r="2891" spans="5:38" x14ac:dyDescent="0.15">
      <c r="E2891" s="1121">
        <f>'5_入力シート【検査結果表】給水設備及び排水設備'!$CM$59</f>
        <v>0</v>
      </c>
      <c r="J2891" s="699" t="s">
        <v>2199</v>
      </c>
      <c r="K2891" s="699" t="s">
        <v>5549</v>
      </c>
      <c r="L2891" s="852" t="s">
        <v>92</v>
      </c>
      <c r="M2891" s="699" t="s">
        <v>2207</v>
      </c>
      <c r="N2891" s="852" t="s">
        <v>92</v>
      </c>
      <c r="O2891" s="699" t="s">
        <v>2214</v>
      </c>
      <c r="P2891" s="852" t="s">
        <v>92</v>
      </c>
      <c r="Q2891" s="699" t="s">
        <v>155</v>
      </c>
      <c r="R2891" s="852" t="s">
        <v>92</v>
      </c>
      <c r="S2891" s="699" t="s">
        <v>1978</v>
      </c>
      <c r="T2891" s="181"/>
      <c r="U2891" s="181"/>
      <c r="AC2891" s="361" t="str">
        <f t="shared" si="48"/>
        <v>２４検査結果（給水設備及び排水設備）別記第四号-3　排水設備-3（14）-改善（予定）年月-年（令和）</v>
      </c>
      <c r="AL2891" s="392" t="s">
        <v>5123</v>
      </c>
    </row>
    <row r="2892" spans="5:38" x14ac:dyDescent="0.15">
      <c r="E2892" s="1121">
        <f>'5_入力シート【検査結果表】給水設備及び排水設備'!$CP$59</f>
        <v>0</v>
      </c>
      <c r="J2892" s="699" t="s">
        <v>2199</v>
      </c>
      <c r="K2892" s="699" t="s">
        <v>5549</v>
      </c>
      <c r="L2892" s="852" t="s">
        <v>92</v>
      </c>
      <c r="M2892" s="699" t="s">
        <v>2207</v>
      </c>
      <c r="N2892" s="852" t="s">
        <v>92</v>
      </c>
      <c r="O2892" s="699" t="s">
        <v>2214</v>
      </c>
      <c r="P2892" s="852" t="s">
        <v>92</v>
      </c>
      <c r="Q2892" s="699" t="s">
        <v>155</v>
      </c>
      <c r="R2892" s="852" t="s">
        <v>92</v>
      </c>
      <c r="S2892" s="699" t="s">
        <v>81</v>
      </c>
      <c r="T2892" s="181"/>
      <c r="U2892" s="181"/>
      <c r="AC2892" s="361" t="str">
        <f t="shared" si="48"/>
        <v>２４検査結果（給水設備及び排水設備）別記第四号-3　排水設備-3（14）-改善（予定）年月-月</v>
      </c>
      <c r="AL2892" s="392" t="s">
        <v>5124</v>
      </c>
    </row>
    <row r="2893" spans="5:38" x14ac:dyDescent="0.15">
      <c r="E2893" s="1121">
        <f>'5_入力シート【検査結果表】給水設備及び排水設備'!$CS$59</f>
        <v>0</v>
      </c>
      <c r="J2893" s="699" t="s">
        <v>2199</v>
      </c>
      <c r="K2893" s="699" t="s">
        <v>5549</v>
      </c>
      <c r="L2893" s="852" t="s">
        <v>92</v>
      </c>
      <c r="M2893" s="699" t="s">
        <v>2207</v>
      </c>
      <c r="N2893" s="852" t="s">
        <v>92</v>
      </c>
      <c r="O2893" s="699" t="s">
        <v>2214</v>
      </c>
      <c r="P2893" s="852" t="s">
        <v>92</v>
      </c>
      <c r="Q2893" s="699" t="s">
        <v>155</v>
      </c>
      <c r="R2893" s="852" t="s">
        <v>92</v>
      </c>
      <c r="S2893" s="699" t="s">
        <v>145</v>
      </c>
      <c r="T2893" s="181"/>
      <c r="U2893" s="181"/>
      <c r="AC2893" s="361" t="str">
        <f t="shared" si="48"/>
        <v>２４検査結果（給水設備及び排水設備）別記第四号-3　排水設備-3（14）-改善（予定）年月-状況</v>
      </c>
      <c r="AL2893" s="392" t="s">
        <v>5125</v>
      </c>
    </row>
    <row r="2894" spans="5:38" x14ac:dyDescent="0.15">
      <c r="E2894" s="1121">
        <f>'5_入力シート【検査結果表】給水設備及び排水設備'!$AZ$60</f>
        <v>0</v>
      </c>
      <c r="J2894" s="699" t="s">
        <v>2199</v>
      </c>
      <c r="K2894" s="699" t="s">
        <v>5549</v>
      </c>
      <c r="L2894" s="852" t="s">
        <v>92</v>
      </c>
      <c r="M2894" s="699" t="s">
        <v>2207</v>
      </c>
      <c r="N2894" s="852" t="s">
        <v>92</v>
      </c>
      <c r="O2894" s="699" t="s">
        <v>2215</v>
      </c>
      <c r="P2894" s="852" t="s">
        <v>92</v>
      </c>
      <c r="Q2894" s="699" t="s">
        <v>3514</v>
      </c>
      <c r="R2894" s="699"/>
      <c r="S2894" s="699"/>
      <c r="T2894" s="181"/>
      <c r="U2894" s="181"/>
      <c r="AC2894" s="361" t="str">
        <f t="shared" si="48"/>
        <v>２４検査結果（給水設備及び排水設備）別記第四号-3　排水設備-3（15）-検査結果</v>
      </c>
      <c r="AL2894" s="392" t="s">
        <v>5126</v>
      </c>
    </row>
    <row r="2895" spans="5:38" x14ac:dyDescent="0.15">
      <c r="E2895" s="1121">
        <f>'5_入力シート【検査結果表】給水設備及び排水設備'!$BL$60</f>
        <v>0</v>
      </c>
      <c r="J2895" s="699" t="s">
        <v>2199</v>
      </c>
      <c r="K2895" s="699" t="s">
        <v>5549</v>
      </c>
      <c r="L2895" s="852" t="s">
        <v>92</v>
      </c>
      <c r="M2895" s="699" t="s">
        <v>2207</v>
      </c>
      <c r="N2895" s="852" t="s">
        <v>92</v>
      </c>
      <c r="O2895" s="699" t="s">
        <v>2215</v>
      </c>
      <c r="P2895" s="852" t="s">
        <v>92</v>
      </c>
      <c r="Q2895" s="699" t="s">
        <v>1032</v>
      </c>
      <c r="R2895" s="699"/>
      <c r="S2895" s="699"/>
      <c r="T2895" s="181"/>
      <c r="U2895" s="181"/>
      <c r="AC2895" s="361" t="str">
        <f t="shared" si="48"/>
        <v>２４検査結果（給水設備及び排水設備）別記第四号-3　排水設備-3（15）-検査者番号</v>
      </c>
      <c r="AL2895" s="392" t="s">
        <v>5127</v>
      </c>
    </row>
    <row r="2896" spans="5:38" x14ac:dyDescent="0.15">
      <c r="E2896" s="1121">
        <f>'5_入力シート【検査結果表】給水設備及び排水設備'!$BN$60</f>
        <v>0</v>
      </c>
      <c r="J2896" s="699" t="s">
        <v>2199</v>
      </c>
      <c r="K2896" s="699" t="s">
        <v>5549</v>
      </c>
      <c r="L2896" s="852" t="s">
        <v>92</v>
      </c>
      <c r="M2896" s="699" t="s">
        <v>2207</v>
      </c>
      <c r="N2896" s="852" t="s">
        <v>92</v>
      </c>
      <c r="O2896" s="699" t="s">
        <v>2215</v>
      </c>
      <c r="P2896" s="852" t="s">
        <v>92</v>
      </c>
      <c r="Q2896" s="699" t="s">
        <v>1997</v>
      </c>
      <c r="R2896" s="699"/>
      <c r="S2896" s="699"/>
      <c r="T2896" s="181"/>
      <c r="U2896" s="181"/>
      <c r="AC2896" s="361" t="str">
        <f t="shared" si="48"/>
        <v>２４検査結果（給水設備及び排水設備）別記第四号-3　排水設備-3（15）-指摘の具体的内容等</v>
      </c>
      <c r="AL2896" s="392" t="s">
        <v>5128</v>
      </c>
    </row>
    <row r="2897" spans="5:38" x14ac:dyDescent="0.15">
      <c r="E2897" s="1121">
        <f>'5_入力シート【検査結果表】給水設備及び排水設備'!$BX$60</f>
        <v>0</v>
      </c>
      <c r="J2897" s="699" t="s">
        <v>2199</v>
      </c>
      <c r="K2897" s="699" t="s">
        <v>5549</v>
      </c>
      <c r="L2897" s="852" t="s">
        <v>92</v>
      </c>
      <c r="M2897" s="699" t="s">
        <v>2207</v>
      </c>
      <c r="N2897" s="852" t="s">
        <v>92</v>
      </c>
      <c r="O2897" s="699" t="s">
        <v>2215</v>
      </c>
      <c r="P2897" s="852" t="s">
        <v>92</v>
      </c>
      <c r="Q2897" s="699" t="s">
        <v>1998</v>
      </c>
      <c r="R2897" s="699"/>
      <c r="S2897" s="699"/>
      <c r="T2897" s="181"/>
      <c r="U2897" s="181"/>
      <c r="AC2897" s="361" t="str">
        <f t="shared" si="48"/>
        <v>２４検査結果（給水設備及び排水設備）別記第四号-3　排水設備-3（15）-改善策の具体的内容等</v>
      </c>
      <c r="AL2897" s="392" t="s">
        <v>5129</v>
      </c>
    </row>
    <row r="2898" spans="5:38" x14ac:dyDescent="0.15">
      <c r="E2898" s="1121">
        <f>'5_入力シート【検査結果表】給水設備及び排水設備'!$CM$60</f>
        <v>0</v>
      </c>
      <c r="J2898" s="699" t="s">
        <v>2199</v>
      </c>
      <c r="K2898" s="699" t="s">
        <v>5549</v>
      </c>
      <c r="L2898" s="852" t="s">
        <v>92</v>
      </c>
      <c r="M2898" s="699" t="s">
        <v>2207</v>
      </c>
      <c r="N2898" s="852" t="s">
        <v>92</v>
      </c>
      <c r="O2898" s="699" t="s">
        <v>2215</v>
      </c>
      <c r="P2898" s="852" t="s">
        <v>92</v>
      </c>
      <c r="Q2898" s="699" t="s">
        <v>155</v>
      </c>
      <c r="R2898" s="852" t="s">
        <v>92</v>
      </c>
      <c r="S2898" s="699" t="s">
        <v>1978</v>
      </c>
      <c r="T2898" s="181"/>
      <c r="U2898" s="181"/>
      <c r="AC2898" s="361" t="str">
        <f t="shared" si="48"/>
        <v>２４検査結果（給水設備及び排水設備）別記第四号-3　排水設備-3（15）-改善（予定）年月-年（令和）</v>
      </c>
      <c r="AL2898" s="392" t="s">
        <v>5130</v>
      </c>
    </row>
    <row r="2899" spans="5:38" x14ac:dyDescent="0.15">
      <c r="E2899" s="1121">
        <f>'5_入力シート【検査結果表】給水設備及び排水設備'!$CP$60</f>
        <v>0</v>
      </c>
      <c r="J2899" s="699" t="s">
        <v>2199</v>
      </c>
      <c r="K2899" s="699" t="s">
        <v>5549</v>
      </c>
      <c r="L2899" s="852" t="s">
        <v>92</v>
      </c>
      <c r="M2899" s="699" t="s">
        <v>2207</v>
      </c>
      <c r="N2899" s="852" t="s">
        <v>92</v>
      </c>
      <c r="O2899" s="699" t="s">
        <v>2215</v>
      </c>
      <c r="P2899" s="852" t="s">
        <v>92</v>
      </c>
      <c r="Q2899" s="699" t="s">
        <v>155</v>
      </c>
      <c r="R2899" s="852" t="s">
        <v>92</v>
      </c>
      <c r="S2899" s="699" t="s">
        <v>81</v>
      </c>
      <c r="T2899" s="181"/>
      <c r="U2899" s="181"/>
      <c r="AC2899" s="361" t="str">
        <f t="shared" si="48"/>
        <v>２４検査結果（給水設備及び排水設備）別記第四号-3　排水設備-3（15）-改善（予定）年月-月</v>
      </c>
      <c r="AL2899" s="392" t="s">
        <v>5131</v>
      </c>
    </row>
    <row r="2900" spans="5:38" x14ac:dyDescent="0.15">
      <c r="E2900" s="1121">
        <f>'5_入力シート【検査結果表】給水設備及び排水設備'!$CS$60</f>
        <v>0</v>
      </c>
      <c r="J2900" s="699" t="s">
        <v>2199</v>
      </c>
      <c r="K2900" s="699" t="s">
        <v>5549</v>
      </c>
      <c r="L2900" s="852" t="s">
        <v>92</v>
      </c>
      <c r="M2900" s="699" t="s">
        <v>2207</v>
      </c>
      <c r="N2900" s="852" t="s">
        <v>92</v>
      </c>
      <c r="O2900" s="699" t="s">
        <v>2215</v>
      </c>
      <c r="P2900" s="852" t="s">
        <v>92</v>
      </c>
      <c r="Q2900" s="699" t="s">
        <v>155</v>
      </c>
      <c r="R2900" s="852" t="s">
        <v>92</v>
      </c>
      <c r="S2900" s="699" t="s">
        <v>145</v>
      </c>
      <c r="T2900" s="181"/>
      <c r="U2900" s="181"/>
      <c r="AC2900" s="361" t="str">
        <f t="shared" si="48"/>
        <v>２４検査結果（給水設備及び排水設備）別記第四号-3　排水設備-3（15）-改善（予定）年月-状況</v>
      </c>
      <c r="AL2900" s="392" t="s">
        <v>5132</v>
      </c>
    </row>
    <row r="2901" spans="5:38" x14ac:dyDescent="0.15">
      <c r="E2901" s="1121">
        <f>'5_入力シート【検査結果表】給水設備及び排水設備'!$AZ$61</f>
        <v>0</v>
      </c>
      <c r="J2901" s="699" t="s">
        <v>2199</v>
      </c>
      <c r="K2901" s="699" t="s">
        <v>5549</v>
      </c>
      <c r="L2901" s="852" t="s">
        <v>92</v>
      </c>
      <c r="M2901" s="699" t="s">
        <v>2207</v>
      </c>
      <c r="N2901" s="852" t="s">
        <v>92</v>
      </c>
      <c r="O2901" s="699" t="s">
        <v>2216</v>
      </c>
      <c r="P2901" s="852" t="s">
        <v>92</v>
      </c>
      <c r="Q2901" s="699" t="s">
        <v>3514</v>
      </c>
      <c r="R2901" s="699"/>
      <c r="S2901" s="699"/>
      <c r="T2901" s="181"/>
      <c r="U2901" s="181"/>
      <c r="AC2901" s="361" t="str">
        <f t="shared" si="48"/>
        <v>２４検査結果（給水設備及び排水設備）別記第四号-3　排水設備-3（16）-検査結果</v>
      </c>
      <c r="AL2901" s="392" t="s">
        <v>5133</v>
      </c>
    </row>
    <row r="2902" spans="5:38" x14ac:dyDescent="0.15">
      <c r="E2902" s="1121">
        <f>'5_入力シート【検査結果表】給水設備及び排水設備'!$BL$61</f>
        <v>0</v>
      </c>
      <c r="J2902" s="699" t="s">
        <v>2199</v>
      </c>
      <c r="K2902" s="699" t="s">
        <v>5549</v>
      </c>
      <c r="L2902" s="852" t="s">
        <v>92</v>
      </c>
      <c r="M2902" s="699" t="s">
        <v>2207</v>
      </c>
      <c r="N2902" s="852" t="s">
        <v>92</v>
      </c>
      <c r="O2902" s="699" t="s">
        <v>2216</v>
      </c>
      <c r="P2902" s="852" t="s">
        <v>92</v>
      </c>
      <c r="Q2902" s="699" t="s">
        <v>1032</v>
      </c>
      <c r="R2902" s="699"/>
      <c r="S2902" s="699"/>
      <c r="T2902" s="181"/>
      <c r="U2902" s="181"/>
      <c r="AC2902" s="361" t="str">
        <f t="shared" si="48"/>
        <v>２４検査結果（給水設備及び排水設備）別記第四号-3　排水設備-3（16）-検査者番号</v>
      </c>
      <c r="AL2902" s="392" t="s">
        <v>5134</v>
      </c>
    </row>
    <row r="2903" spans="5:38" x14ac:dyDescent="0.15">
      <c r="E2903" s="1121">
        <f>'5_入力シート【検査結果表】給水設備及び排水設備'!$BN$61</f>
        <v>0</v>
      </c>
      <c r="J2903" s="699" t="s">
        <v>2199</v>
      </c>
      <c r="K2903" s="699" t="s">
        <v>5549</v>
      </c>
      <c r="L2903" s="852" t="s">
        <v>92</v>
      </c>
      <c r="M2903" s="699" t="s">
        <v>2207</v>
      </c>
      <c r="N2903" s="852" t="s">
        <v>92</v>
      </c>
      <c r="O2903" s="699" t="s">
        <v>2216</v>
      </c>
      <c r="P2903" s="852" t="s">
        <v>92</v>
      </c>
      <c r="Q2903" s="699" t="s">
        <v>1997</v>
      </c>
      <c r="R2903" s="699"/>
      <c r="S2903" s="699"/>
      <c r="T2903" s="181"/>
      <c r="U2903" s="181"/>
      <c r="AC2903" s="361" t="str">
        <f t="shared" si="48"/>
        <v>２４検査結果（給水設備及び排水設備）別記第四号-3　排水設備-3（16）-指摘の具体的内容等</v>
      </c>
      <c r="AL2903" s="392" t="s">
        <v>5135</v>
      </c>
    </row>
    <row r="2904" spans="5:38" x14ac:dyDescent="0.15">
      <c r="E2904" s="1121">
        <f>'5_入力シート【検査結果表】給水設備及び排水設備'!$BX$61</f>
        <v>0</v>
      </c>
      <c r="J2904" s="699" t="s">
        <v>2199</v>
      </c>
      <c r="K2904" s="699" t="s">
        <v>5549</v>
      </c>
      <c r="L2904" s="852" t="s">
        <v>92</v>
      </c>
      <c r="M2904" s="699" t="s">
        <v>2207</v>
      </c>
      <c r="N2904" s="852" t="s">
        <v>92</v>
      </c>
      <c r="O2904" s="699" t="s">
        <v>2216</v>
      </c>
      <c r="P2904" s="852" t="s">
        <v>92</v>
      </c>
      <c r="Q2904" s="699" t="s">
        <v>1998</v>
      </c>
      <c r="R2904" s="699"/>
      <c r="S2904" s="699"/>
      <c r="T2904" s="181"/>
      <c r="U2904" s="181"/>
      <c r="AC2904" s="361" t="str">
        <f t="shared" si="48"/>
        <v>２４検査結果（給水設備及び排水設備）別記第四号-3　排水設備-3（16）-改善策の具体的内容等</v>
      </c>
      <c r="AL2904" s="392" t="s">
        <v>5136</v>
      </c>
    </row>
    <row r="2905" spans="5:38" x14ac:dyDescent="0.15">
      <c r="E2905" s="1121">
        <f>'5_入力シート【検査結果表】給水設備及び排水設備'!$CM$61</f>
        <v>0</v>
      </c>
      <c r="J2905" s="699" t="s">
        <v>2199</v>
      </c>
      <c r="K2905" s="699" t="s">
        <v>5549</v>
      </c>
      <c r="L2905" s="852" t="s">
        <v>92</v>
      </c>
      <c r="M2905" s="699" t="s">
        <v>2207</v>
      </c>
      <c r="N2905" s="852" t="s">
        <v>92</v>
      </c>
      <c r="O2905" s="699" t="s">
        <v>2216</v>
      </c>
      <c r="P2905" s="852" t="s">
        <v>92</v>
      </c>
      <c r="Q2905" s="699" t="s">
        <v>155</v>
      </c>
      <c r="R2905" s="852" t="s">
        <v>92</v>
      </c>
      <c r="S2905" s="699" t="s">
        <v>1978</v>
      </c>
      <c r="T2905" s="181"/>
      <c r="U2905" s="181"/>
      <c r="AC2905" s="361" t="str">
        <f t="shared" si="48"/>
        <v>２４検査結果（給水設備及び排水設備）別記第四号-3　排水設備-3（16）-改善（予定）年月-年（令和）</v>
      </c>
      <c r="AL2905" s="392" t="s">
        <v>5137</v>
      </c>
    </row>
    <row r="2906" spans="5:38" x14ac:dyDescent="0.15">
      <c r="E2906" s="1121">
        <f>'5_入力シート【検査結果表】給水設備及び排水設備'!$CP$61</f>
        <v>0</v>
      </c>
      <c r="J2906" s="699" t="s">
        <v>2199</v>
      </c>
      <c r="K2906" s="699" t="s">
        <v>5549</v>
      </c>
      <c r="L2906" s="852" t="s">
        <v>92</v>
      </c>
      <c r="M2906" s="699" t="s">
        <v>2207</v>
      </c>
      <c r="N2906" s="852" t="s">
        <v>92</v>
      </c>
      <c r="O2906" s="699" t="s">
        <v>2216</v>
      </c>
      <c r="P2906" s="852" t="s">
        <v>92</v>
      </c>
      <c r="Q2906" s="699" t="s">
        <v>155</v>
      </c>
      <c r="R2906" s="852" t="s">
        <v>92</v>
      </c>
      <c r="S2906" s="699" t="s">
        <v>81</v>
      </c>
      <c r="T2906" s="181"/>
      <c r="U2906" s="181"/>
      <c r="AC2906" s="361" t="str">
        <f t="shared" si="48"/>
        <v>２４検査結果（給水設備及び排水設備）別記第四号-3　排水設備-3（16）-改善（予定）年月-月</v>
      </c>
      <c r="AL2906" s="392" t="s">
        <v>5138</v>
      </c>
    </row>
    <row r="2907" spans="5:38" x14ac:dyDescent="0.15">
      <c r="E2907" s="1121">
        <f>'5_入力シート【検査結果表】給水設備及び排水設備'!$CS$61</f>
        <v>0</v>
      </c>
      <c r="J2907" s="699" t="s">
        <v>2199</v>
      </c>
      <c r="K2907" s="699" t="s">
        <v>5549</v>
      </c>
      <c r="L2907" s="852" t="s">
        <v>92</v>
      </c>
      <c r="M2907" s="699" t="s">
        <v>2207</v>
      </c>
      <c r="N2907" s="852" t="s">
        <v>92</v>
      </c>
      <c r="O2907" s="699" t="s">
        <v>2216</v>
      </c>
      <c r="P2907" s="852" t="s">
        <v>92</v>
      </c>
      <c r="Q2907" s="699" t="s">
        <v>155</v>
      </c>
      <c r="R2907" s="852" t="s">
        <v>92</v>
      </c>
      <c r="S2907" s="699" t="s">
        <v>145</v>
      </c>
      <c r="T2907" s="181"/>
      <c r="U2907" s="181"/>
      <c r="AC2907" s="361" t="str">
        <f t="shared" si="48"/>
        <v>２４検査結果（給水設備及び排水設備）別記第四号-3　排水設備-3（16）-改善（予定）年月-状況</v>
      </c>
      <c r="AL2907" s="392" t="s">
        <v>5139</v>
      </c>
    </row>
    <row r="2908" spans="5:38" x14ac:dyDescent="0.15">
      <c r="E2908" s="1121">
        <f>'5_入力シート【検査結果表】給水設備及び排水設備'!$AZ$62</f>
        <v>0</v>
      </c>
      <c r="J2908" s="699" t="s">
        <v>2199</v>
      </c>
      <c r="K2908" s="699" t="s">
        <v>5549</v>
      </c>
      <c r="L2908" s="852" t="s">
        <v>92</v>
      </c>
      <c r="M2908" s="699" t="s">
        <v>2207</v>
      </c>
      <c r="N2908" s="852" t="s">
        <v>92</v>
      </c>
      <c r="O2908" s="699" t="s">
        <v>2217</v>
      </c>
      <c r="P2908" s="852" t="s">
        <v>92</v>
      </c>
      <c r="Q2908" s="699" t="s">
        <v>3514</v>
      </c>
      <c r="R2908" s="699"/>
      <c r="S2908" s="699"/>
      <c r="T2908" s="181"/>
      <c r="U2908" s="181"/>
      <c r="AC2908" s="361" t="str">
        <f t="shared" si="48"/>
        <v>２４検査結果（給水設備及び排水設備）別記第四号-3　排水設備-3（17）-検査結果</v>
      </c>
      <c r="AL2908" s="392" t="s">
        <v>5140</v>
      </c>
    </row>
    <row r="2909" spans="5:38" x14ac:dyDescent="0.15">
      <c r="E2909" s="1121">
        <f>'5_入力シート【検査結果表】給水設備及び排水設備'!$BL$62</f>
        <v>0</v>
      </c>
      <c r="J2909" s="699" t="s">
        <v>2199</v>
      </c>
      <c r="K2909" s="699" t="s">
        <v>5549</v>
      </c>
      <c r="L2909" s="852" t="s">
        <v>92</v>
      </c>
      <c r="M2909" s="699" t="s">
        <v>2207</v>
      </c>
      <c r="N2909" s="852" t="s">
        <v>92</v>
      </c>
      <c r="O2909" s="699" t="s">
        <v>2217</v>
      </c>
      <c r="P2909" s="852" t="s">
        <v>92</v>
      </c>
      <c r="Q2909" s="699" t="s">
        <v>1032</v>
      </c>
      <c r="R2909" s="699"/>
      <c r="S2909" s="699"/>
      <c r="T2909" s="181"/>
      <c r="U2909" s="181"/>
      <c r="AC2909" s="361" t="str">
        <f t="shared" si="48"/>
        <v>２４検査結果（給水設備及び排水設備）別記第四号-3　排水設備-3（17）-検査者番号</v>
      </c>
      <c r="AL2909" s="392" t="s">
        <v>5141</v>
      </c>
    </row>
    <row r="2910" spans="5:38" x14ac:dyDescent="0.15">
      <c r="E2910" s="1121">
        <f>'5_入力シート【検査結果表】給水設備及び排水設備'!$BN$62</f>
        <v>0</v>
      </c>
      <c r="J2910" s="699" t="s">
        <v>2199</v>
      </c>
      <c r="K2910" s="699" t="s">
        <v>5549</v>
      </c>
      <c r="L2910" s="852" t="s">
        <v>92</v>
      </c>
      <c r="M2910" s="699" t="s">
        <v>2207</v>
      </c>
      <c r="N2910" s="852" t="s">
        <v>92</v>
      </c>
      <c r="O2910" s="699" t="s">
        <v>2217</v>
      </c>
      <c r="P2910" s="852" t="s">
        <v>92</v>
      </c>
      <c r="Q2910" s="699" t="s">
        <v>1997</v>
      </c>
      <c r="R2910" s="699"/>
      <c r="S2910" s="699"/>
      <c r="T2910" s="181"/>
      <c r="U2910" s="181"/>
      <c r="AC2910" s="361" t="str">
        <f t="shared" si="48"/>
        <v>２４検査結果（給水設備及び排水設備）別記第四号-3　排水設備-3（17）-指摘の具体的内容等</v>
      </c>
      <c r="AL2910" s="392" t="s">
        <v>5142</v>
      </c>
    </row>
    <row r="2911" spans="5:38" x14ac:dyDescent="0.15">
      <c r="E2911" s="1121">
        <f>'5_入力シート【検査結果表】給水設備及び排水設備'!$BX$62</f>
        <v>0</v>
      </c>
      <c r="J2911" s="699" t="s">
        <v>2199</v>
      </c>
      <c r="K2911" s="699" t="s">
        <v>5549</v>
      </c>
      <c r="L2911" s="852" t="s">
        <v>92</v>
      </c>
      <c r="M2911" s="699" t="s">
        <v>2207</v>
      </c>
      <c r="N2911" s="852" t="s">
        <v>92</v>
      </c>
      <c r="O2911" s="699" t="s">
        <v>2217</v>
      </c>
      <c r="P2911" s="852" t="s">
        <v>92</v>
      </c>
      <c r="Q2911" s="699" t="s">
        <v>1998</v>
      </c>
      <c r="R2911" s="699"/>
      <c r="S2911" s="699"/>
      <c r="T2911" s="181"/>
      <c r="U2911" s="181"/>
      <c r="AC2911" s="361" t="str">
        <f t="shared" si="48"/>
        <v>２４検査結果（給水設備及び排水設備）別記第四号-3　排水設備-3（17）-改善策の具体的内容等</v>
      </c>
      <c r="AL2911" s="392" t="s">
        <v>5143</v>
      </c>
    </row>
    <row r="2912" spans="5:38" x14ac:dyDescent="0.15">
      <c r="E2912" s="1121">
        <f>'5_入力シート【検査結果表】給水設備及び排水設備'!$CM$62</f>
        <v>0</v>
      </c>
      <c r="J2912" s="699" t="s">
        <v>2199</v>
      </c>
      <c r="K2912" s="699" t="s">
        <v>5549</v>
      </c>
      <c r="L2912" s="852" t="s">
        <v>92</v>
      </c>
      <c r="M2912" s="699" t="s">
        <v>2207</v>
      </c>
      <c r="N2912" s="852" t="s">
        <v>92</v>
      </c>
      <c r="O2912" s="699" t="s">
        <v>2217</v>
      </c>
      <c r="P2912" s="852" t="s">
        <v>92</v>
      </c>
      <c r="Q2912" s="699" t="s">
        <v>155</v>
      </c>
      <c r="R2912" s="852" t="s">
        <v>92</v>
      </c>
      <c r="S2912" s="699" t="s">
        <v>1978</v>
      </c>
      <c r="T2912" s="181"/>
      <c r="U2912" s="181"/>
      <c r="AC2912" s="361" t="str">
        <f t="shared" ref="AC2912:AC2975" si="49">CONCATENATE(J2912,K2912,L2912,M2912,N2912,O2912,P2912,Q2912,R2912,S2912,T2912,U2912)</f>
        <v>２４検査結果（給水設備及び排水設備）別記第四号-3　排水設備-3（17）-改善（予定）年月-年（令和）</v>
      </c>
      <c r="AL2912" s="392" t="s">
        <v>5144</v>
      </c>
    </row>
    <row r="2913" spans="5:38" x14ac:dyDescent="0.15">
      <c r="E2913" s="1121">
        <f>'5_入力シート【検査結果表】給水設備及び排水設備'!$CP$62</f>
        <v>0</v>
      </c>
      <c r="J2913" s="699" t="s">
        <v>2199</v>
      </c>
      <c r="K2913" s="699" t="s">
        <v>5549</v>
      </c>
      <c r="L2913" s="852" t="s">
        <v>92</v>
      </c>
      <c r="M2913" s="699" t="s">
        <v>2207</v>
      </c>
      <c r="N2913" s="852" t="s">
        <v>92</v>
      </c>
      <c r="O2913" s="699" t="s">
        <v>2217</v>
      </c>
      <c r="P2913" s="852" t="s">
        <v>92</v>
      </c>
      <c r="Q2913" s="699" t="s">
        <v>155</v>
      </c>
      <c r="R2913" s="852" t="s">
        <v>92</v>
      </c>
      <c r="S2913" s="699" t="s">
        <v>81</v>
      </c>
      <c r="T2913" s="181"/>
      <c r="U2913" s="181"/>
      <c r="AC2913" s="361" t="str">
        <f t="shared" si="49"/>
        <v>２４検査結果（給水設備及び排水設備）別記第四号-3　排水設備-3（17）-改善（予定）年月-月</v>
      </c>
      <c r="AL2913" s="392" t="s">
        <v>5145</v>
      </c>
    </row>
    <row r="2914" spans="5:38" x14ac:dyDescent="0.15">
      <c r="E2914" s="1121">
        <f>'5_入力シート【検査結果表】給水設備及び排水設備'!$CS$62</f>
        <v>0</v>
      </c>
      <c r="J2914" s="699" t="s">
        <v>2199</v>
      </c>
      <c r="K2914" s="699" t="s">
        <v>5549</v>
      </c>
      <c r="L2914" s="852" t="s">
        <v>92</v>
      </c>
      <c r="M2914" s="699" t="s">
        <v>2207</v>
      </c>
      <c r="N2914" s="852" t="s">
        <v>92</v>
      </c>
      <c r="O2914" s="699" t="s">
        <v>2217</v>
      </c>
      <c r="P2914" s="852" t="s">
        <v>92</v>
      </c>
      <c r="Q2914" s="699" t="s">
        <v>155</v>
      </c>
      <c r="R2914" s="852" t="s">
        <v>92</v>
      </c>
      <c r="S2914" s="699" t="s">
        <v>145</v>
      </c>
      <c r="T2914" s="181"/>
      <c r="U2914" s="181"/>
      <c r="AC2914" s="361" t="str">
        <f t="shared" si="49"/>
        <v>２４検査結果（給水設備及び排水設備）別記第四号-3　排水設備-3（17）-改善（予定）年月-状況</v>
      </c>
      <c r="AL2914" s="392" t="s">
        <v>5146</v>
      </c>
    </row>
    <row r="2915" spans="5:38" x14ac:dyDescent="0.15">
      <c r="E2915" s="1121">
        <f>'5_入力シート【検査結果表】給水設備及び排水設備'!$AZ$63</f>
        <v>0</v>
      </c>
      <c r="J2915" s="699" t="s">
        <v>2199</v>
      </c>
      <c r="K2915" s="699" t="s">
        <v>5549</v>
      </c>
      <c r="L2915" s="852" t="s">
        <v>92</v>
      </c>
      <c r="M2915" s="699" t="s">
        <v>2207</v>
      </c>
      <c r="N2915" s="852" t="s">
        <v>92</v>
      </c>
      <c r="O2915" s="699" t="s">
        <v>2218</v>
      </c>
      <c r="P2915" s="852" t="s">
        <v>92</v>
      </c>
      <c r="Q2915" s="699" t="s">
        <v>3514</v>
      </c>
      <c r="R2915" s="699"/>
      <c r="S2915" s="699"/>
      <c r="T2915" s="181"/>
      <c r="U2915" s="181"/>
      <c r="AC2915" s="361" t="str">
        <f t="shared" si="49"/>
        <v>２４検査結果（給水設備及び排水設備）別記第四号-3　排水設備-3（18）-検査結果</v>
      </c>
      <c r="AL2915" s="392" t="s">
        <v>5147</v>
      </c>
    </row>
    <row r="2916" spans="5:38" x14ac:dyDescent="0.15">
      <c r="E2916" s="1121">
        <f>'5_入力シート【検査結果表】給水設備及び排水設備'!$BL$63</f>
        <v>0</v>
      </c>
      <c r="J2916" s="699" t="s">
        <v>2199</v>
      </c>
      <c r="K2916" s="699" t="s">
        <v>5549</v>
      </c>
      <c r="L2916" s="852" t="s">
        <v>92</v>
      </c>
      <c r="M2916" s="699" t="s">
        <v>2207</v>
      </c>
      <c r="N2916" s="852" t="s">
        <v>92</v>
      </c>
      <c r="O2916" s="699" t="s">
        <v>2218</v>
      </c>
      <c r="P2916" s="852" t="s">
        <v>92</v>
      </c>
      <c r="Q2916" s="699" t="s">
        <v>1032</v>
      </c>
      <c r="R2916" s="699"/>
      <c r="S2916" s="699"/>
      <c r="T2916" s="181"/>
      <c r="U2916" s="181"/>
      <c r="AC2916" s="361" t="str">
        <f t="shared" si="49"/>
        <v>２４検査結果（給水設備及び排水設備）別記第四号-3　排水設備-3（18）-検査者番号</v>
      </c>
      <c r="AL2916" s="392" t="s">
        <v>5148</v>
      </c>
    </row>
    <row r="2917" spans="5:38" x14ac:dyDescent="0.15">
      <c r="E2917" s="1121">
        <f>'5_入力シート【検査結果表】給水設備及び排水設備'!$BN$63</f>
        <v>0</v>
      </c>
      <c r="J2917" s="699" t="s">
        <v>2199</v>
      </c>
      <c r="K2917" s="699" t="s">
        <v>5549</v>
      </c>
      <c r="L2917" s="852" t="s">
        <v>92</v>
      </c>
      <c r="M2917" s="699" t="s">
        <v>2207</v>
      </c>
      <c r="N2917" s="852" t="s">
        <v>92</v>
      </c>
      <c r="O2917" s="699" t="s">
        <v>2218</v>
      </c>
      <c r="P2917" s="852" t="s">
        <v>92</v>
      </c>
      <c r="Q2917" s="699" t="s">
        <v>1997</v>
      </c>
      <c r="R2917" s="699"/>
      <c r="S2917" s="699"/>
      <c r="T2917" s="181"/>
      <c r="U2917" s="181"/>
      <c r="AC2917" s="361" t="str">
        <f t="shared" si="49"/>
        <v>２４検査結果（給水設備及び排水設備）別記第四号-3　排水設備-3（18）-指摘の具体的内容等</v>
      </c>
      <c r="AL2917" s="392" t="s">
        <v>5149</v>
      </c>
    </row>
    <row r="2918" spans="5:38" x14ac:dyDescent="0.15">
      <c r="E2918" s="1121">
        <f>'5_入力シート【検査結果表】給水設備及び排水設備'!$BX$63</f>
        <v>0</v>
      </c>
      <c r="J2918" s="699" t="s">
        <v>2199</v>
      </c>
      <c r="K2918" s="699" t="s">
        <v>5549</v>
      </c>
      <c r="L2918" s="852" t="s">
        <v>92</v>
      </c>
      <c r="M2918" s="699" t="s">
        <v>2207</v>
      </c>
      <c r="N2918" s="852" t="s">
        <v>92</v>
      </c>
      <c r="O2918" s="699" t="s">
        <v>2218</v>
      </c>
      <c r="P2918" s="852" t="s">
        <v>92</v>
      </c>
      <c r="Q2918" s="699" t="s">
        <v>1998</v>
      </c>
      <c r="R2918" s="699"/>
      <c r="S2918" s="699"/>
      <c r="T2918" s="181"/>
      <c r="U2918" s="181"/>
      <c r="AC2918" s="361" t="str">
        <f t="shared" si="49"/>
        <v>２４検査結果（給水設備及び排水設備）別記第四号-3　排水設備-3（18）-改善策の具体的内容等</v>
      </c>
      <c r="AL2918" s="392" t="s">
        <v>5150</v>
      </c>
    </row>
    <row r="2919" spans="5:38" x14ac:dyDescent="0.15">
      <c r="E2919" s="1121">
        <f>'5_入力シート【検査結果表】給水設備及び排水設備'!$CM$63</f>
        <v>0</v>
      </c>
      <c r="J2919" s="699" t="s">
        <v>2199</v>
      </c>
      <c r="K2919" s="699" t="s">
        <v>5549</v>
      </c>
      <c r="L2919" s="852" t="s">
        <v>92</v>
      </c>
      <c r="M2919" s="699" t="s">
        <v>2207</v>
      </c>
      <c r="N2919" s="852" t="s">
        <v>92</v>
      </c>
      <c r="O2919" s="699" t="s">
        <v>2218</v>
      </c>
      <c r="P2919" s="852" t="s">
        <v>92</v>
      </c>
      <c r="Q2919" s="699" t="s">
        <v>155</v>
      </c>
      <c r="R2919" s="852" t="s">
        <v>92</v>
      </c>
      <c r="S2919" s="699" t="s">
        <v>1978</v>
      </c>
      <c r="T2919" s="181"/>
      <c r="U2919" s="181"/>
      <c r="AC2919" s="361" t="str">
        <f t="shared" si="49"/>
        <v>２４検査結果（給水設備及び排水設備）別記第四号-3　排水設備-3（18）-改善（予定）年月-年（令和）</v>
      </c>
      <c r="AL2919" s="392" t="s">
        <v>5151</v>
      </c>
    </row>
    <row r="2920" spans="5:38" x14ac:dyDescent="0.15">
      <c r="E2920" s="1121">
        <f>'5_入力シート【検査結果表】給水設備及び排水設備'!$CP$63</f>
        <v>0</v>
      </c>
      <c r="J2920" s="699" t="s">
        <v>2199</v>
      </c>
      <c r="K2920" s="699" t="s">
        <v>5549</v>
      </c>
      <c r="L2920" s="852" t="s">
        <v>92</v>
      </c>
      <c r="M2920" s="699" t="s">
        <v>2207</v>
      </c>
      <c r="N2920" s="852" t="s">
        <v>92</v>
      </c>
      <c r="O2920" s="699" t="s">
        <v>2218</v>
      </c>
      <c r="P2920" s="852" t="s">
        <v>92</v>
      </c>
      <c r="Q2920" s="699" t="s">
        <v>155</v>
      </c>
      <c r="R2920" s="852" t="s">
        <v>92</v>
      </c>
      <c r="S2920" s="699" t="s">
        <v>81</v>
      </c>
      <c r="T2920" s="181"/>
      <c r="U2920" s="181"/>
      <c r="AC2920" s="361" t="str">
        <f t="shared" si="49"/>
        <v>２４検査結果（給水設備及び排水設備）別記第四号-3　排水設備-3（18）-改善（予定）年月-月</v>
      </c>
      <c r="AL2920" s="392" t="s">
        <v>5152</v>
      </c>
    </row>
    <row r="2921" spans="5:38" x14ac:dyDescent="0.15">
      <c r="E2921" s="1121">
        <f>'5_入力シート【検査結果表】給水設備及び排水設備'!$CS$63</f>
        <v>0</v>
      </c>
      <c r="J2921" s="699" t="s">
        <v>2199</v>
      </c>
      <c r="K2921" s="699" t="s">
        <v>5549</v>
      </c>
      <c r="L2921" s="852" t="s">
        <v>92</v>
      </c>
      <c r="M2921" s="699" t="s">
        <v>2207</v>
      </c>
      <c r="N2921" s="852" t="s">
        <v>92</v>
      </c>
      <c r="O2921" s="699" t="s">
        <v>2218</v>
      </c>
      <c r="P2921" s="852" t="s">
        <v>92</v>
      </c>
      <c r="Q2921" s="699" t="s">
        <v>155</v>
      </c>
      <c r="R2921" s="852" t="s">
        <v>92</v>
      </c>
      <c r="S2921" s="699" t="s">
        <v>145</v>
      </c>
      <c r="T2921" s="181"/>
      <c r="U2921" s="181"/>
      <c r="AC2921" s="361" t="str">
        <f t="shared" si="49"/>
        <v>２４検査結果（給水設備及び排水設備）別記第四号-3　排水設備-3（18）-改善（予定）年月-状況</v>
      </c>
      <c r="AL2921" s="392" t="s">
        <v>5153</v>
      </c>
    </row>
    <row r="2922" spans="5:38" x14ac:dyDescent="0.15">
      <c r="E2922" s="1121">
        <f>'5_入力シート【検査結果表】給水設備及び排水設備'!$AZ$64</f>
        <v>0</v>
      </c>
      <c r="J2922" s="699" t="s">
        <v>2199</v>
      </c>
      <c r="K2922" s="699" t="s">
        <v>5549</v>
      </c>
      <c r="L2922" s="852" t="s">
        <v>92</v>
      </c>
      <c r="M2922" s="699" t="s">
        <v>2207</v>
      </c>
      <c r="N2922" s="852" t="s">
        <v>92</v>
      </c>
      <c r="O2922" s="699" t="s">
        <v>2219</v>
      </c>
      <c r="P2922" s="852" t="s">
        <v>92</v>
      </c>
      <c r="Q2922" s="699" t="s">
        <v>3514</v>
      </c>
      <c r="R2922" s="699"/>
      <c r="S2922" s="699"/>
      <c r="T2922" s="181"/>
      <c r="U2922" s="181"/>
      <c r="AC2922" s="361" t="str">
        <f t="shared" si="49"/>
        <v>２４検査結果（給水設備及び排水設備）別記第四号-3　排水設備-3（19）-検査結果</v>
      </c>
      <c r="AL2922" s="392" t="s">
        <v>5154</v>
      </c>
    </row>
    <row r="2923" spans="5:38" x14ac:dyDescent="0.15">
      <c r="E2923" s="1121">
        <f>'5_入力シート【検査結果表】給水設備及び排水設備'!$BL$64</f>
        <v>0</v>
      </c>
      <c r="J2923" s="699" t="s">
        <v>2199</v>
      </c>
      <c r="K2923" s="699" t="s">
        <v>5549</v>
      </c>
      <c r="L2923" s="852" t="s">
        <v>92</v>
      </c>
      <c r="M2923" s="699" t="s">
        <v>2207</v>
      </c>
      <c r="N2923" s="852" t="s">
        <v>92</v>
      </c>
      <c r="O2923" s="699" t="s">
        <v>2219</v>
      </c>
      <c r="P2923" s="852" t="s">
        <v>92</v>
      </c>
      <c r="Q2923" s="699" t="s">
        <v>1032</v>
      </c>
      <c r="R2923" s="699"/>
      <c r="S2923" s="699"/>
      <c r="T2923" s="181"/>
      <c r="U2923" s="181"/>
      <c r="AC2923" s="361" t="str">
        <f t="shared" si="49"/>
        <v>２４検査結果（給水設備及び排水設備）別記第四号-3　排水設備-3（19）-検査者番号</v>
      </c>
      <c r="AL2923" s="392" t="s">
        <v>5155</v>
      </c>
    </row>
    <row r="2924" spans="5:38" x14ac:dyDescent="0.15">
      <c r="E2924" s="1121">
        <f>'5_入力シート【検査結果表】給水設備及び排水設備'!$BN$64</f>
        <v>0</v>
      </c>
      <c r="J2924" s="699" t="s">
        <v>2199</v>
      </c>
      <c r="K2924" s="699" t="s">
        <v>5549</v>
      </c>
      <c r="L2924" s="852" t="s">
        <v>92</v>
      </c>
      <c r="M2924" s="699" t="s">
        <v>2207</v>
      </c>
      <c r="N2924" s="852" t="s">
        <v>92</v>
      </c>
      <c r="O2924" s="699" t="s">
        <v>2219</v>
      </c>
      <c r="P2924" s="852" t="s">
        <v>92</v>
      </c>
      <c r="Q2924" s="699" t="s">
        <v>1997</v>
      </c>
      <c r="R2924" s="699"/>
      <c r="S2924" s="699"/>
      <c r="T2924" s="181"/>
      <c r="U2924" s="181"/>
      <c r="AC2924" s="361" t="str">
        <f t="shared" si="49"/>
        <v>２４検査結果（給水設備及び排水設備）別記第四号-3　排水設備-3（19）-指摘の具体的内容等</v>
      </c>
      <c r="AL2924" s="392" t="s">
        <v>5156</v>
      </c>
    </row>
    <row r="2925" spans="5:38" x14ac:dyDescent="0.15">
      <c r="E2925" s="1121">
        <f>'5_入力シート【検査結果表】給水設備及び排水設備'!$BX$64</f>
        <v>0</v>
      </c>
      <c r="J2925" s="699" t="s">
        <v>2199</v>
      </c>
      <c r="K2925" s="699" t="s">
        <v>5549</v>
      </c>
      <c r="L2925" s="852" t="s">
        <v>92</v>
      </c>
      <c r="M2925" s="699" t="s">
        <v>2207</v>
      </c>
      <c r="N2925" s="852" t="s">
        <v>92</v>
      </c>
      <c r="O2925" s="699" t="s">
        <v>2219</v>
      </c>
      <c r="P2925" s="852" t="s">
        <v>92</v>
      </c>
      <c r="Q2925" s="699" t="s">
        <v>1998</v>
      </c>
      <c r="R2925" s="699"/>
      <c r="S2925" s="699"/>
      <c r="T2925" s="181"/>
      <c r="U2925" s="181"/>
      <c r="AC2925" s="361" t="str">
        <f t="shared" si="49"/>
        <v>２４検査結果（給水設備及び排水設備）別記第四号-3　排水設備-3（19）-改善策の具体的内容等</v>
      </c>
      <c r="AL2925" s="392" t="s">
        <v>5157</v>
      </c>
    </row>
    <row r="2926" spans="5:38" x14ac:dyDescent="0.15">
      <c r="E2926" s="1121">
        <f>'5_入力シート【検査結果表】給水設備及び排水設備'!$CM$64</f>
        <v>0</v>
      </c>
      <c r="J2926" s="699" t="s">
        <v>2199</v>
      </c>
      <c r="K2926" s="699" t="s">
        <v>5549</v>
      </c>
      <c r="L2926" s="852" t="s">
        <v>92</v>
      </c>
      <c r="M2926" s="699" t="s">
        <v>2207</v>
      </c>
      <c r="N2926" s="852" t="s">
        <v>92</v>
      </c>
      <c r="O2926" s="699" t="s">
        <v>2219</v>
      </c>
      <c r="P2926" s="852" t="s">
        <v>92</v>
      </c>
      <c r="Q2926" s="699" t="s">
        <v>155</v>
      </c>
      <c r="R2926" s="852" t="s">
        <v>92</v>
      </c>
      <c r="S2926" s="699" t="s">
        <v>1978</v>
      </c>
      <c r="T2926" s="181"/>
      <c r="U2926" s="181"/>
      <c r="AC2926" s="361" t="str">
        <f t="shared" si="49"/>
        <v>２４検査結果（給水設備及び排水設備）別記第四号-3　排水設備-3（19）-改善（予定）年月-年（令和）</v>
      </c>
      <c r="AL2926" s="392" t="s">
        <v>5158</v>
      </c>
    </row>
    <row r="2927" spans="5:38" x14ac:dyDescent="0.15">
      <c r="E2927" s="1121">
        <f>'5_入力シート【検査結果表】給水設備及び排水設備'!$CP$64</f>
        <v>0</v>
      </c>
      <c r="J2927" s="699" t="s">
        <v>2199</v>
      </c>
      <c r="K2927" s="699" t="s">
        <v>5549</v>
      </c>
      <c r="L2927" s="852" t="s">
        <v>92</v>
      </c>
      <c r="M2927" s="699" t="s">
        <v>2207</v>
      </c>
      <c r="N2927" s="852" t="s">
        <v>92</v>
      </c>
      <c r="O2927" s="699" t="s">
        <v>2219</v>
      </c>
      <c r="P2927" s="852" t="s">
        <v>92</v>
      </c>
      <c r="Q2927" s="699" t="s">
        <v>155</v>
      </c>
      <c r="R2927" s="852" t="s">
        <v>92</v>
      </c>
      <c r="S2927" s="699" t="s">
        <v>81</v>
      </c>
      <c r="T2927" s="181"/>
      <c r="U2927" s="181"/>
      <c r="AC2927" s="361" t="str">
        <f t="shared" si="49"/>
        <v>２４検査結果（給水設備及び排水設備）別記第四号-3　排水設備-3（19）-改善（予定）年月-月</v>
      </c>
      <c r="AL2927" s="392" t="s">
        <v>5159</v>
      </c>
    </row>
    <row r="2928" spans="5:38" x14ac:dyDescent="0.15">
      <c r="E2928" s="1121">
        <f>'5_入力シート【検査結果表】給水設備及び排水設備'!$CS$64</f>
        <v>0</v>
      </c>
      <c r="J2928" s="699" t="s">
        <v>2199</v>
      </c>
      <c r="K2928" s="699" t="s">
        <v>5549</v>
      </c>
      <c r="L2928" s="852" t="s">
        <v>92</v>
      </c>
      <c r="M2928" s="699" t="s">
        <v>2207</v>
      </c>
      <c r="N2928" s="852" t="s">
        <v>92</v>
      </c>
      <c r="O2928" s="699" t="s">
        <v>2219</v>
      </c>
      <c r="P2928" s="852" t="s">
        <v>92</v>
      </c>
      <c r="Q2928" s="699" t="s">
        <v>155</v>
      </c>
      <c r="R2928" s="852" t="s">
        <v>92</v>
      </c>
      <c r="S2928" s="699" t="s">
        <v>145</v>
      </c>
      <c r="T2928" s="181"/>
      <c r="U2928" s="181"/>
      <c r="AC2928" s="361" t="str">
        <f t="shared" si="49"/>
        <v>２４検査結果（給水設備及び排水設備）別記第四号-3　排水設備-3（19）-改善（予定）年月-状況</v>
      </c>
      <c r="AL2928" s="392" t="s">
        <v>5160</v>
      </c>
    </row>
    <row r="2929" spans="5:38" x14ac:dyDescent="0.15">
      <c r="E2929" s="1121">
        <f>'5_入力シート【検査結果表】給水設備及び排水設備'!$AZ$65</f>
        <v>0</v>
      </c>
      <c r="J2929" s="699" t="s">
        <v>2199</v>
      </c>
      <c r="K2929" s="699" t="s">
        <v>5549</v>
      </c>
      <c r="L2929" s="852" t="s">
        <v>92</v>
      </c>
      <c r="M2929" s="699" t="s">
        <v>2207</v>
      </c>
      <c r="N2929" s="852" t="s">
        <v>92</v>
      </c>
      <c r="O2929" s="699" t="s">
        <v>2220</v>
      </c>
      <c r="P2929" s="852" t="s">
        <v>92</v>
      </c>
      <c r="Q2929" s="699" t="s">
        <v>3514</v>
      </c>
      <c r="R2929" s="699"/>
      <c r="S2929" s="699"/>
      <c r="T2929" s="181"/>
      <c r="U2929" s="181"/>
      <c r="AC2929" s="361" t="str">
        <f t="shared" si="49"/>
        <v>２４検査結果（給水設備及び排水設備）別記第四号-3　排水設備-3（20）-検査結果</v>
      </c>
      <c r="AL2929" s="392" t="s">
        <v>5161</v>
      </c>
    </row>
    <row r="2930" spans="5:38" x14ac:dyDescent="0.15">
      <c r="E2930" s="1121">
        <f>'5_入力シート【検査結果表】給水設備及び排水設備'!$BL$65</f>
        <v>0</v>
      </c>
      <c r="J2930" s="699" t="s">
        <v>2199</v>
      </c>
      <c r="K2930" s="699" t="s">
        <v>5549</v>
      </c>
      <c r="L2930" s="852" t="s">
        <v>92</v>
      </c>
      <c r="M2930" s="699" t="s">
        <v>2207</v>
      </c>
      <c r="N2930" s="852" t="s">
        <v>92</v>
      </c>
      <c r="O2930" s="699" t="s">
        <v>2220</v>
      </c>
      <c r="P2930" s="852" t="s">
        <v>92</v>
      </c>
      <c r="Q2930" s="699" t="s">
        <v>1032</v>
      </c>
      <c r="R2930" s="699"/>
      <c r="S2930" s="699"/>
      <c r="T2930" s="181"/>
      <c r="U2930" s="181"/>
      <c r="AC2930" s="361" t="str">
        <f t="shared" si="49"/>
        <v>２４検査結果（給水設備及び排水設備）別記第四号-3　排水設備-3（20）-検査者番号</v>
      </c>
      <c r="AL2930" s="392" t="s">
        <v>5162</v>
      </c>
    </row>
    <row r="2931" spans="5:38" x14ac:dyDescent="0.15">
      <c r="E2931" s="1121">
        <f>'5_入力シート【検査結果表】給水設備及び排水設備'!$BN$65</f>
        <v>0</v>
      </c>
      <c r="J2931" s="699" t="s">
        <v>2199</v>
      </c>
      <c r="K2931" s="699" t="s">
        <v>5549</v>
      </c>
      <c r="L2931" s="852" t="s">
        <v>92</v>
      </c>
      <c r="M2931" s="699" t="s">
        <v>2207</v>
      </c>
      <c r="N2931" s="852" t="s">
        <v>92</v>
      </c>
      <c r="O2931" s="699" t="s">
        <v>2220</v>
      </c>
      <c r="P2931" s="852" t="s">
        <v>92</v>
      </c>
      <c r="Q2931" s="699" t="s">
        <v>1997</v>
      </c>
      <c r="R2931" s="699"/>
      <c r="S2931" s="699"/>
      <c r="T2931" s="181"/>
      <c r="U2931" s="181"/>
      <c r="AC2931" s="361" t="str">
        <f t="shared" si="49"/>
        <v>２４検査結果（給水設備及び排水設備）別記第四号-3　排水設備-3（20）-指摘の具体的内容等</v>
      </c>
      <c r="AL2931" s="392" t="s">
        <v>5163</v>
      </c>
    </row>
    <row r="2932" spans="5:38" x14ac:dyDescent="0.15">
      <c r="E2932" s="1121">
        <f>'5_入力シート【検査結果表】給水設備及び排水設備'!$BX$65</f>
        <v>0</v>
      </c>
      <c r="J2932" s="699" t="s">
        <v>2199</v>
      </c>
      <c r="K2932" s="699" t="s">
        <v>5549</v>
      </c>
      <c r="L2932" s="852" t="s">
        <v>92</v>
      </c>
      <c r="M2932" s="699" t="s">
        <v>2207</v>
      </c>
      <c r="N2932" s="852" t="s">
        <v>92</v>
      </c>
      <c r="O2932" s="699" t="s">
        <v>2220</v>
      </c>
      <c r="P2932" s="852" t="s">
        <v>92</v>
      </c>
      <c r="Q2932" s="699" t="s">
        <v>1998</v>
      </c>
      <c r="R2932" s="699"/>
      <c r="S2932" s="699"/>
      <c r="T2932" s="181"/>
      <c r="U2932" s="181"/>
      <c r="AC2932" s="361" t="str">
        <f t="shared" si="49"/>
        <v>２４検査結果（給水設備及び排水設備）別記第四号-3　排水設備-3（20）-改善策の具体的内容等</v>
      </c>
      <c r="AL2932" s="392" t="s">
        <v>5164</v>
      </c>
    </row>
    <row r="2933" spans="5:38" x14ac:dyDescent="0.15">
      <c r="E2933" s="1121">
        <f>'5_入力シート【検査結果表】給水設備及び排水設備'!$CM$65</f>
        <v>0</v>
      </c>
      <c r="J2933" s="699" t="s">
        <v>2199</v>
      </c>
      <c r="K2933" s="699" t="s">
        <v>5549</v>
      </c>
      <c r="L2933" s="852" t="s">
        <v>92</v>
      </c>
      <c r="M2933" s="699" t="s">
        <v>2207</v>
      </c>
      <c r="N2933" s="852" t="s">
        <v>92</v>
      </c>
      <c r="O2933" s="699" t="s">
        <v>2220</v>
      </c>
      <c r="P2933" s="852" t="s">
        <v>92</v>
      </c>
      <c r="Q2933" s="699" t="s">
        <v>155</v>
      </c>
      <c r="R2933" s="852" t="s">
        <v>92</v>
      </c>
      <c r="S2933" s="699" t="s">
        <v>1978</v>
      </c>
      <c r="T2933" s="181"/>
      <c r="U2933" s="181"/>
      <c r="AC2933" s="361" t="str">
        <f t="shared" si="49"/>
        <v>２４検査結果（給水設備及び排水設備）別記第四号-3　排水設備-3（20）-改善（予定）年月-年（令和）</v>
      </c>
      <c r="AL2933" s="392" t="s">
        <v>5165</v>
      </c>
    </row>
    <row r="2934" spans="5:38" x14ac:dyDescent="0.15">
      <c r="E2934" s="1121">
        <f>'5_入力シート【検査結果表】給水設備及び排水設備'!$CP$65</f>
        <v>0</v>
      </c>
      <c r="J2934" s="699" t="s">
        <v>2199</v>
      </c>
      <c r="K2934" s="699" t="s">
        <v>5549</v>
      </c>
      <c r="L2934" s="852" t="s">
        <v>92</v>
      </c>
      <c r="M2934" s="699" t="s">
        <v>2207</v>
      </c>
      <c r="N2934" s="852" t="s">
        <v>92</v>
      </c>
      <c r="O2934" s="699" t="s">
        <v>2220</v>
      </c>
      <c r="P2934" s="852" t="s">
        <v>92</v>
      </c>
      <c r="Q2934" s="699" t="s">
        <v>155</v>
      </c>
      <c r="R2934" s="852" t="s">
        <v>92</v>
      </c>
      <c r="S2934" s="699" t="s">
        <v>81</v>
      </c>
      <c r="T2934" s="181"/>
      <c r="U2934" s="181"/>
      <c r="AC2934" s="361" t="str">
        <f t="shared" si="49"/>
        <v>２４検査結果（給水設備及び排水設備）別記第四号-3　排水設備-3（20）-改善（予定）年月-月</v>
      </c>
      <c r="AL2934" s="392" t="s">
        <v>5166</v>
      </c>
    </row>
    <row r="2935" spans="5:38" x14ac:dyDescent="0.15">
      <c r="E2935" s="1121">
        <f>'5_入力シート【検査結果表】給水設備及び排水設備'!$CS$65</f>
        <v>0</v>
      </c>
      <c r="J2935" s="699" t="s">
        <v>2199</v>
      </c>
      <c r="K2935" s="699" t="s">
        <v>5549</v>
      </c>
      <c r="L2935" s="852" t="s">
        <v>92</v>
      </c>
      <c r="M2935" s="699" t="s">
        <v>2207</v>
      </c>
      <c r="N2935" s="852" t="s">
        <v>92</v>
      </c>
      <c r="O2935" s="699" t="s">
        <v>2220</v>
      </c>
      <c r="P2935" s="852" t="s">
        <v>92</v>
      </c>
      <c r="Q2935" s="699" t="s">
        <v>155</v>
      </c>
      <c r="R2935" s="852" t="s">
        <v>92</v>
      </c>
      <c r="S2935" s="699" t="s">
        <v>145</v>
      </c>
      <c r="T2935" s="181"/>
      <c r="U2935" s="181"/>
      <c r="AC2935" s="361" t="str">
        <f t="shared" si="49"/>
        <v>２４検査結果（給水設備及び排水設備）別記第四号-3　排水設備-3（20）-改善（予定）年月-状況</v>
      </c>
      <c r="AL2935" s="392" t="s">
        <v>5167</v>
      </c>
    </row>
    <row r="2936" spans="5:38" x14ac:dyDescent="0.15">
      <c r="E2936" s="1121">
        <f>'5_入力シート【検査結果表】給水設備及び排水設備'!$AZ$66</f>
        <v>0</v>
      </c>
      <c r="J2936" s="699" t="s">
        <v>2199</v>
      </c>
      <c r="K2936" s="699" t="s">
        <v>5549</v>
      </c>
      <c r="L2936" s="852" t="s">
        <v>92</v>
      </c>
      <c r="M2936" s="699" t="s">
        <v>2207</v>
      </c>
      <c r="N2936" s="852" t="s">
        <v>92</v>
      </c>
      <c r="O2936" s="699" t="s">
        <v>2221</v>
      </c>
      <c r="P2936" s="852" t="s">
        <v>92</v>
      </c>
      <c r="Q2936" s="699" t="s">
        <v>3514</v>
      </c>
      <c r="R2936" s="699"/>
      <c r="S2936" s="699"/>
      <c r="T2936" s="181"/>
      <c r="U2936" s="181"/>
      <c r="AC2936" s="361" t="str">
        <f t="shared" si="49"/>
        <v>２４検査結果（給水設備及び排水設備）別記第四号-3　排水設備-3（21）-検査結果</v>
      </c>
      <c r="AL2936" s="392" t="s">
        <v>5168</v>
      </c>
    </row>
    <row r="2937" spans="5:38" x14ac:dyDescent="0.15">
      <c r="E2937" s="1121">
        <f>'5_入力シート【検査結果表】給水設備及び排水設備'!$BL$66</f>
        <v>0</v>
      </c>
      <c r="J2937" s="699" t="s">
        <v>2199</v>
      </c>
      <c r="K2937" s="699" t="s">
        <v>5549</v>
      </c>
      <c r="L2937" s="852" t="s">
        <v>92</v>
      </c>
      <c r="M2937" s="699" t="s">
        <v>2207</v>
      </c>
      <c r="N2937" s="852" t="s">
        <v>92</v>
      </c>
      <c r="O2937" s="699" t="s">
        <v>2221</v>
      </c>
      <c r="P2937" s="852" t="s">
        <v>92</v>
      </c>
      <c r="Q2937" s="699" t="s">
        <v>1032</v>
      </c>
      <c r="R2937" s="699"/>
      <c r="S2937" s="699"/>
      <c r="T2937" s="181"/>
      <c r="U2937" s="181"/>
      <c r="AC2937" s="361" t="str">
        <f t="shared" si="49"/>
        <v>２４検査結果（給水設備及び排水設備）別記第四号-3　排水設備-3（21）-検査者番号</v>
      </c>
      <c r="AL2937" s="392" t="s">
        <v>5169</v>
      </c>
    </row>
    <row r="2938" spans="5:38" x14ac:dyDescent="0.15">
      <c r="E2938" s="1121">
        <f>'5_入力シート【検査結果表】給水設備及び排水設備'!$BN$66</f>
        <v>0</v>
      </c>
      <c r="J2938" s="699" t="s">
        <v>2199</v>
      </c>
      <c r="K2938" s="699" t="s">
        <v>5549</v>
      </c>
      <c r="L2938" s="852" t="s">
        <v>92</v>
      </c>
      <c r="M2938" s="699" t="s">
        <v>2207</v>
      </c>
      <c r="N2938" s="852" t="s">
        <v>92</v>
      </c>
      <c r="O2938" s="699" t="s">
        <v>2221</v>
      </c>
      <c r="P2938" s="852" t="s">
        <v>92</v>
      </c>
      <c r="Q2938" s="699" t="s">
        <v>1997</v>
      </c>
      <c r="R2938" s="699"/>
      <c r="S2938" s="699"/>
      <c r="T2938" s="181"/>
      <c r="U2938" s="181"/>
      <c r="AC2938" s="361" t="str">
        <f t="shared" si="49"/>
        <v>２４検査結果（給水設備及び排水設備）別記第四号-3　排水設備-3（21）-指摘の具体的内容等</v>
      </c>
      <c r="AL2938" s="392" t="s">
        <v>5170</v>
      </c>
    </row>
    <row r="2939" spans="5:38" x14ac:dyDescent="0.15">
      <c r="E2939" s="1121">
        <f>'5_入力シート【検査結果表】給水設備及び排水設備'!$BX$66</f>
        <v>0</v>
      </c>
      <c r="J2939" s="699" t="s">
        <v>2199</v>
      </c>
      <c r="K2939" s="699" t="s">
        <v>5549</v>
      </c>
      <c r="L2939" s="852" t="s">
        <v>92</v>
      </c>
      <c r="M2939" s="699" t="s">
        <v>2207</v>
      </c>
      <c r="N2939" s="852" t="s">
        <v>92</v>
      </c>
      <c r="O2939" s="699" t="s">
        <v>2221</v>
      </c>
      <c r="P2939" s="852" t="s">
        <v>92</v>
      </c>
      <c r="Q2939" s="699" t="s">
        <v>1998</v>
      </c>
      <c r="R2939" s="699"/>
      <c r="S2939" s="699"/>
      <c r="T2939" s="181"/>
      <c r="U2939" s="181"/>
      <c r="AC2939" s="361" t="str">
        <f t="shared" si="49"/>
        <v>２４検査結果（給水設備及び排水設備）別記第四号-3　排水設備-3（21）-改善策の具体的内容等</v>
      </c>
      <c r="AL2939" s="392" t="s">
        <v>5171</v>
      </c>
    </row>
    <row r="2940" spans="5:38" x14ac:dyDescent="0.15">
      <c r="E2940" s="1121">
        <f>'5_入力シート【検査結果表】給水設備及び排水設備'!$CM$66</f>
        <v>0</v>
      </c>
      <c r="J2940" s="699" t="s">
        <v>2199</v>
      </c>
      <c r="K2940" s="699" t="s">
        <v>5549</v>
      </c>
      <c r="L2940" s="852" t="s">
        <v>92</v>
      </c>
      <c r="M2940" s="699" t="s">
        <v>2207</v>
      </c>
      <c r="N2940" s="852" t="s">
        <v>92</v>
      </c>
      <c r="O2940" s="699" t="s">
        <v>2221</v>
      </c>
      <c r="P2940" s="852" t="s">
        <v>92</v>
      </c>
      <c r="Q2940" s="699" t="s">
        <v>155</v>
      </c>
      <c r="R2940" s="852" t="s">
        <v>92</v>
      </c>
      <c r="S2940" s="699" t="s">
        <v>1978</v>
      </c>
      <c r="T2940" s="181"/>
      <c r="U2940" s="181"/>
      <c r="AC2940" s="361" t="str">
        <f t="shared" si="49"/>
        <v>２４検査結果（給水設備及び排水設備）別記第四号-3　排水設備-3（21）-改善（予定）年月-年（令和）</v>
      </c>
      <c r="AL2940" s="392" t="s">
        <v>5172</v>
      </c>
    </row>
    <row r="2941" spans="5:38" x14ac:dyDescent="0.15">
      <c r="E2941" s="1121">
        <f>'5_入力シート【検査結果表】給水設備及び排水設備'!$CP$66</f>
        <v>0</v>
      </c>
      <c r="J2941" s="699" t="s">
        <v>2199</v>
      </c>
      <c r="K2941" s="699" t="s">
        <v>5549</v>
      </c>
      <c r="L2941" s="852" t="s">
        <v>92</v>
      </c>
      <c r="M2941" s="699" t="s">
        <v>2207</v>
      </c>
      <c r="N2941" s="852" t="s">
        <v>92</v>
      </c>
      <c r="O2941" s="699" t="s">
        <v>2221</v>
      </c>
      <c r="P2941" s="852" t="s">
        <v>92</v>
      </c>
      <c r="Q2941" s="699" t="s">
        <v>155</v>
      </c>
      <c r="R2941" s="852" t="s">
        <v>92</v>
      </c>
      <c r="S2941" s="699" t="s">
        <v>81</v>
      </c>
      <c r="T2941" s="181"/>
      <c r="U2941" s="181"/>
      <c r="AC2941" s="361" t="str">
        <f t="shared" si="49"/>
        <v>２４検査結果（給水設備及び排水設備）別記第四号-3　排水設備-3（21）-改善（予定）年月-月</v>
      </c>
      <c r="AL2941" s="392" t="s">
        <v>5173</v>
      </c>
    </row>
    <row r="2942" spans="5:38" x14ac:dyDescent="0.15">
      <c r="E2942" s="1121">
        <f>'5_入力シート【検査結果表】給水設備及び排水設備'!$CS$66</f>
        <v>0</v>
      </c>
      <c r="J2942" s="699" t="s">
        <v>2199</v>
      </c>
      <c r="K2942" s="699" t="s">
        <v>5549</v>
      </c>
      <c r="L2942" s="852" t="s">
        <v>92</v>
      </c>
      <c r="M2942" s="699" t="s">
        <v>2207</v>
      </c>
      <c r="N2942" s="852" t="s">
        <v>92</v>
      </c>
      <c r="O2942" s="699" t="s">
        <v>2221</v>
      </c>
      <c r="P2942" s="852" t="s">
        <v>92</v>
      </c>
      <c r="Q2942" s="699" t="s">
        <v>155</v>
      </c>
      <c r="R2942" s="852" t="s">
        <v>92</v>
      </c>
      <c r="S2942" s="699" t="s">
        <v>145</v>
      </c>
      <c r="T2942" s="181"/>
      <c r="U2942" s="181"/>
      <c r="AC2942" s="361" t="str">
        <f t="shared" si="49"/>
        <v>２４検査結果（給水設備及び排水設備）別記第四号-3　排水設備-3（21）-改善（予定）年月-状況</v>
      </c>
      <c r="AL2942" s="392" t="s">
        <v>5174</v>
      </c>
    </row>
    <row r="2943" spans="5:38" x14ac:dyDescent="0.15">
      <c r="E2943" s="1121">
        <f>'5_入力シート【検査結果表】給水設備及び排水設備'!$M$71</f>
        <v>0</v>
      </c>
      <c r="J2943" s="699" t="s">
        <v>2199</v>
      </c>
      <c r="K2943" s="699" t="s">
        <v>5549</v>
      </c>
      <c r="L2943" s="852" t="s">
        <v>92</v>
      </c>
      <c r="M2943" s="699" t="s">
        <v>2222</v>
      </c>
      <c r="N2943" s="852" t="s">
        <v>92</v>
      </c>
      <c r="O2943" s="699" t="s">
        <v>2223</v>
      </c>
      <c r="P2943" s="852" t="s">
        <v>92</v>
      </c>
      <c r="Q2943" s="699" t="s">
        <v>157</v>
      </c>
      <c r="R2943" s="699"/>
      <c r="S2943" s="699"/>
      <c r="T2943" s="181"/>
      <c r="U2943" s="181"/>
      <c r="AC2943" s="361" t="str">
        <f t="shared" si="49"/>
        <v>２４検査結果（給水設備及び排水設備）別記第四号-4　上記以外の検査項目等-1行目-番号</v>
      </c>
      <c r="AL2943" s="392" t="s">
        <v>5175</v>
      </c>
    </row>
    <row r="2944" spans="5:38" x14ac:dyDescent="0.15">
      <c r="E2944" s="1121">
        <f>'5_入力シート【検査結果表】給水設備及び排水設備'!$P$71</f>
        <v>0</v>
      </c>
      <c r="J2944" s="699" t="s">
        <v>2199</v>
      </c>
      <c r="K2944" s="699" t="s">
        <v>5549</v>
      </c>
      <c r="L2944" s="852" t="s">
        <v>92</v>
      </c>
      <c r="M2944" s="699" t="s">
        <v>2222</v>
      </c>
      <c r="N2944" s="852" t="s">
        <v>92</v>
      </c>
      <c r="O2944" s="699" t="s">
        <v>2223</v>
      </c>
      <c r="P2944" s="852" t="s">
        <v>92</v>
      </c>
      <c r="Q2944" s="699" t="s">
        <v>2057</v>
      </c>
      <c r="R2944" s="699"/>
      <c r="S2944" s="699"/>
      <c r="T2944" s="181"/>
      <c r="U2944" s="181"/>
      <c r="AC2944" s="361" t="str">
        <f t="shared" si="49"/>
        <v>２４検査結果（給水設備及び排水設備）別記第四号-4　上記以外の検査項目等-1行目-検査項目</v>
      </c>
      <c r="AL2944" s="392" t="s">
        <v>5176</v>
      </c>
    </row>
    <row r="2945" spans="5:38" x14ac:dyDescent="0.15">
      <c r="E2945" s="1121">
        <f>'5_入力シート【検査結果表】給水設備及び排水設備'!$AA$71</f>
        <v>0</v>
      </c>
      <c r="J2945" s="699" t="s">
        <v>2199</v>
      </c>
      <c r="K2945" s="699" t="s">
        <v>5549</v>
      </c>
      <c r="L2945" s="852" t="s">
        <v>92</v>
      </c>
      <c r="M2945" s="699" t="s">
        <v>2222</v>
      </c>
      <c r="N2945" s="852" t="s">
        <v>92</v>
      </c>
      <c r="O2945" s="699" t="s">
        <v>2223</v>
      </c>
      <c r="P2945" s="852" t="s">
        <v>92</v>
      </c>
      <c r="Q2945" s="699" t="s">
        <v>2058</v>
      </c>
      <c r="R2945" s="699"/>
      <c r="S2945" s="699"/>
      <c r="T2945" s="181"/>
      <c r="U2945" s="181"/>
      <c r="AC2945" s="361" t="str">
        <f t="shared" si="49"/>
        <v>２４検査結果（給水設備及び排水設備）別記第四号-4　上記以外の検査項目等-1行目-検査事項</v>
      </c>
      <c r="AL2945" s="392" t="s">
        <v>5177</v>
      </c>
    </row>
    <row r="2946" spans="5:38" x14ac:dyDescent="0.15">
      <c r="E2946" s="1121">
        <f>'5_入力シート【検査結果表】給水設備及び排水設備'!$AZ$71</f>
        <v>0</v>
      </c>
      <c r="J2946" s="699" t="s">
        <v>2199</v>
      </c>
      <c r="K2946" s="699" t="s">
        <v>5549</v>
      </c>
      <c r="L2946" s="852" t="s">
        <v>92</v>
      </c>
      <c r="M2946" s="699" t="s">
        <v>2222</v>
      </c>
      <c r="N2946" s="852" t="s">
        <v>92</v>
      </c>
      <c r="O2946" s="699" t="s">
        <v>2223</v>
      </c>
      <c r="P2946" s="852" t="s">
        <v>92</v>
      </c>
      <c r="Q2946" s="699" t="s">
        <v>3514</v>
      </c>
      <c r="R2946" s="699"/>
      <c r="S2946" s="699"/>
      <c r="T2946" s="181"/>
      <c r="U2946" s="181"/>
      <c r="AC2946" s="361" t="str">
        <f t="shared" si="49"/>
        <v>２４検査結果（給水設備及び排水設備）別記第四号-4　上記以外の検査項目等-1行目-検査結果</v>
      </c>
      <c r="AL2946" s="392" t="s">
        <v>5178</v>
      </c>
    </row>
    <row r="2947" spans="5:38" x14ac:dyDescent="0.15">
      <c r="E2947" s="1121">
        <f>'5_入力シート【検査結果表】給水設備及び排水設備'!$BL$71</f>
        <v>0</v>
      </c>
      <c r="J2947" s="699" t="s">
        <v>2199</v>
      </c>
      <c r="K2947" s="699" t="s">
        <v>5549</v>
      </c>
      <c r="L2947" s="852" t="s">
        <v>92</v>
      </c>
      <c r="M2947" s="699" t="s">
        <v>2222</v>
      </c>
      <c r="N2947" s="852" t="s">
        <v>92</v>
      </c>
      <c r="O2947" s="699" t="s">
        <v>2223</v>
      </c>
      <c r="P2947" s="852" t="s">
        <v>92</v>
      </c>
      <c r="Q2947" s="699" t="s">
        <v>1032</v>
      </c>
      <c r="R2947" s="699"/>
      <c r="S2947" s="699"/>
      <c r="T2947" s="181"/>
      <c r="U2947" s="181"/>
      <c r="AC2947" s="361" t="str">
        <f t="shared" si="49"/>
        <v>２４検査結果（給水設備及び排水設備）別記第四号-4　上記以外の検査項目等-1行目-検査者番号</v>
      </c>
      <c r="AL2947" s="392" t="s">
        <v>5179</v>
      </c>
    </row>
    <row r="2948" spans="5:38" x14ac:dyDescent="0.15">
      <c r="E2948" s="1121">
        <f>'5_入力シート【検査結果表】給水設備及び排水設備'!$BN$71</f>
        <v>0</v>
      </c>
      <c r="J2948" s="699" t="s">
        <v>2199</v>
      </c>
      <c r="K2948" s="699" t="s">
        <v>5549</v>
      </c>
      <c r="L2948" s="852" t="s">
        <v>92</v>
      </c>
      <c r="M2948" s="699" t="s">
        <v>2222</v>
      </c>
      <c r="N2948" s="852" t="s">
        <v>92</v>
      </c>
      <c r="O2948" s="699" t="s">
        <v>2223</v>
      </c>
      <c r="P2948" s="852" t="s">
        <v>92</v>
      </c>
      <c r="Q2948" s="699" t="s">
        <v>1997</v>
      </c>
      <c r="R2948" s="699"/>
      <c r="S2948" s="699"/>
      <c r="T2948" s="181"/>
      <c r="U2948" s="181"/>
      <c r="AC2948" s="361" t="str">
        <f t="shared" si="49"/>
        <v>２４検査結果（給水設備及び排水設備）別記第四号-4　上記以外の検査項目等-1行目-指摘の具体的内容等</v>
      </c>
      <c r="AL2948" s="392" t="s">
        <v>5180</v>
      </c>
    </row>
    <row r="2949" spans="5:38" x14ac:dyDescent="0.15">
      <c r="E2949" s="1121">
        <f>'5_入力シート【検査結果表】給水設備及び排水設備'!$BX$71</f>
        <v>0</v>
      </c>
      <c r="J2949" s="699" t="s">
        <v>2199</v>
      </c>
      <c r="K2949" s="699" t="s">
        <v>5549</v>
      </c>
      <c r="L2949" s="852" t="s">
        <v>92</v>
      </c>
      <c r="M2949" s="699" t="s">
        <v>2222</v>
      </c>
      <c r="N2949" s="852" t="s">
        <v>92</v>
      </c>
      <c r="O2949" s="699" t="s">
        <v>2223</v>
      </c>
      <c r="P2949" s="852" t="s">
        <v>92</v>
      </c>
      <c r="Q2949" s="699" t="s">
        <v>1998</v>
      </c>
      <c r="R2949" s="699"/>
      <c r="S2949" s="699"/>
      <c r="T2949" s="181"/>
      <c r="U2949" s="181"/>
      <c r="AC2949" s="361" t="str">
        <f t="shared" si="49"/>
        <v>２４検査結果（給水設備及び排水設備）別記第四号-4　上記以外の検査項目等-1行目-改善策の具体的内容等</v>
      </c>
      <c r="AL2949" s="392" t="s">
        <v>5181</v>
      </c>
    </row>
    <row r="2950" spans="5:38" x14ac:dyDescent="0.15">
      <c r="E2950" s="1121">
        <f>'5_入力シート【検査結果表】給水設備及び排水設備'!$CM$71</f>
        <v>0</v>
      </c>
      <c r="J2950" s="699" t="s">
        <v>2199</v>
      </c>
      <c r="K2950" s="699" t="s">
        <v>5549</v>
      </c>
      <c r="L2950" s="852" t="s">
        <v>92</v>
      </c>
      <c r="M2950" s="699" t="s">
        <v>2222</v>
      </c>
      <c r="N2950" s="852" t="s">
        <v>92</v>
      </c>
      <c r="O2950" s="699" t="s">
        <v>2223</v>
      </c>
      <c r="P2950" s="852" t="s">
        <v>92</v>
      </c>
      <c r="Q2950" s="699" t="s">
        <v>155</v>
      </c>
      <c r="R2950" s="852" t="s">
        <v>92</v>
      </c>
      <c r="S2950" s="699" t="s">
        <v>1978</v>
      </c>
      <c r="T2950" s="181"/>
      <c r="U2950" s="181"/>
      <c r="AC2950" s="361" t="str">
        <f t="shared" si="49"/>
        <v>２４検査結果（給水設備及び排水設備）別記第四号-4　上記以外の検査項目等-1行目-改善（予定）年月-年（令和）</v>
      </c>
      <c r="AL2950" s="392" t="s">
        <v>5182</v>
      </c>
    </row>
    <row r="2951" spans="5:38" x14ac:dyDescent="0.15">
      <c r="E2951" s="1121">
        <f>'5_入力シート【検査結果表】給水設備及び排水設備'!$CP$71</f>
        <v>0</v>
      </c>
      <c r="J2951" s="699" t="s">
        <v>2199</v>
      </c>
      <c r="K2951" s="699" t="s">
        <v>5549</v>
      </c>
      <c r="L2951" s="852" t="s">
        <v>92</v>
      </c>
      <c r="M2951" s="699" t="s">
        <v>2222</v>
      </c>
      <c r="N2951" s="852" t="s">
        <v>92</v>
      </c>
      <c r="O2951" s="699" t="s">
        <v>2223</v>
      </c>
      <c r="P2951" s="852" t="s">
        <v>92</v>
      </c>
      <c r="Q2951" s="699" t="s">
        <v>155</v>
      </c>
      <c r="R2951" s="852" t="s">
        <v>92</v>
      </c>
      <c r="S2951" s="699" t="s">
        <v>81</v>
      </c>
      <c r="T2951" s="181"/>
      <c r="U2951" s="181"/>
      <c r="AC2951" s="361" t="str">
        <f t="shared" si="49"/>
        <v>２４検査結果（給水設備及び排水設備）別記第四号-4　上記以外の検査項目等-1行目-改善（予定）年月-月</v>
      </c>
      <c r="AL2951" s="392" t="s">
        <v>5183</v>
      </c>
    </row>
    <row r="2952" spans="5:38" x14ac:dyDescent="0.15">
      <c r="E2952" s="1121">
        <f>'5_入力シート【検査結果表】給水設備及び排水設備'!$CS$71</f>
        <v>0</v>
      </c>
      <c r="J2952" s="699" t="s">
        <v>2199</v>
      </c>
      <c r="K2952" s="699" t="s">
        <v>5549</v>
      </c>
      <c r="L2952" s="852" t="s">
        <v>92</v>
      </c>
      <c r="M2952" s="699" t="s">
        <v>2222</v>
      </c>
      <c r="N2952" s="852" t="s">
        <v>92</v>
      </c>
      <c r="O2952" s="699" t="s">
        <v>2223</v>
      </c>
      <c r="P2952" s="852" t="s">
        <v>92</v>
      </c>
      <c r="Q2952" s="699" t="s">
        <v>155</v>
      </c>
      <c r="R2952" s="852" t="s">
        <v>92</v>
      </c>
      <c r="S2952" s="699" t="s">
        <v>145</v>
      </c>
      <c r="T2952" s="181"/>
      <c r="U2952" s="181"/>
      <c r="AC2952" s="361" t="str">
        <f t="shared" si="49"/>
        <v>２４検査結果（給水設備及び排水設備）別記第四号-4　上記以外の検査項目等-1行目-改善（予定）年月-状況</v>
      </c>
      <c r="AL2952" s="392" t="s">
        <v>5184</v>
      </c>
    </row>
    <row r="2953" spans="5:38" x14ac:dyDescent="0.15">
      <c r="E2953" s="1121">
        <f>'5_入力シート【検査結果表】給水設備及び排水設備'!$M$72</f>
        <v>0</v>
      </c>
      <c r="J2953" s="699" t="s">
        <v>2199</v>
      </c>
      <c r="K2953" s="699" t="s">
        <v>5549</v>
      </c>
      <c r="L2953" s="852" t="s">
        <v>92</v>
      </c>
      <c r="M2953" s="699" t="s">
        <v>2222</v>
      </c>
      <c r="N2953" s="852" t="s">
        <v>92</v>
      </c>
      <c r="O2953" s="699" t="s">
        <v>2224</v>
      </c>
      <c r="P2953" s="852" t="s">
        <v>92</v>
      </c>
      <c r="Q2953" s="699" t="s">
        <v>157</v>
      </c>
      <c r="R2953" s="699"/>
      <c r="S2953" s="699"/>
      <c r="T2953" s="181"/>
      <c r="U2953" s="181"/>
      <c r="AC2953" s="361" t="str">
        <f t="shared" si="49"/>
        <v>２４検査結果（給水設備及び排水設備）別記第四号-4　上記以外の検査項目等-2行目-番号</v>
      </c>
      <c r="AL2953" s="392" t="s">
        <v>5185</v>
      </c>
    </row>
    <row r="2954" spans="5:38" x14ac:dyDescent="0.15">
      <c r="E2954" s="1121">
        <f>'5_入力シート【検査結果表】給水設備及び排水設備'!$P$72</f>
        <v>0</v>
      </c>
      <c r="J2954" s="699" t="s">
        <v>2199</v>
      </c>
      <c r="K2954" s="699" t="s">
        <v>5549</v>
      </c>
      <c r="L2954" s="852" t="s">
        <v>92</v>
      </c>
      <c r="M2954" s="699" t="s">
        <v>2222</v>
      </c>
      <c r="N2954" s="852" t="s">
        <v>92</v>
      </c>
      <c r="O2954" s="699" t="s">
        <v>2224</v>
      </c>
      <c r="P2954" s="852" t="s">
        <v>92</v>
      </c>
      <c r="Q2954" s="699" t="s">
        <v>2057</v>
      </c>
      <c r="R2954" s="699"/>
      <c r="S2954" s="699"/>
      <c r="T2954" s="181"/>
      <c r="U2954" s="181"/>
      <c r="AC2954" s="361" t="str">
        <f t="shared" si="49"/>
        <v>２４検査結果（給水設備及び排水設備）別記第四号-4　上記以外の検査項目等-2行目-検査項目</v>
      </c>
      <c r="AL2954" s="392" t="s">
        <v>5186</v>
      </c>
    </row>
    <row r="2955" spans="5:38" x14ac:dyDescent="0.15">
      <c r="E2955" s="1121">
        <f>'5_入力シート【検査結果表】給水設備及び排水設備'!$AA$72</f>
        <v>0</v>
      </c>
      <c r="J2955" s="699" t="s">
        <v>2199</v>
      </c>
      <c r="K2955" s="699" t="s">
        <v>5549</v>
      </c>
      <c r="L2955" s="852" t="s">
        <v>92</v>
      </c>
      <c r="M2955" s="699" t="s">
        <v>2222</v>
      </c>
      <c r="N2955" s="852" t="s">
        <v>92</v>
      </c>
      <c r="O2955" s="699" t="s">
        <v>2224</v>
      </c>
      <c r="P2955" s="852" t="s">
        <v>92</v>
      </c>
      <c r="Q2955" s="699" t="s">
        <v>2058</v>
      </c>
      <c r="R2955" s="699"/>
      <c r="S2955" s="699"/>
      <c r="T2955" s="181"/>
      <c r="U2955" s="181"/>
      <c r="AC2955" s="361" t="str">
        <f t="shared" si="49"/>
        <v>２４検査結果（給水設備及び排水設備）別記第四号-4　上記以外の検査項目等-2行目-検査事項</v>
      </c>
      <c r="AL2955" s="392" t="s">
        <v>5187</v>
      </c>
    </row>
    <row r="2956" spans="5:38" x14ac:dyDescent="0.15">
      <c r="E2956" s="1121">
        <f>'5_入力シート【検査結果表】給水設備及び排水設備'!$AZ$72</f>
        <v>0</v>
      </c>
      <c r="J2956" s="699" t="s">
        <v>2199</v>
      </c>
      <c r="K2956" s="699" t="s">
        <v>5549</v>
      </c>
      <c r="L2956" s="852" t="s">
        <v>92</v>
      </c>
      <c r="M2956" s="699" t="s">
        <v>2222</v>
      </c>
      <c r="N2956" s="852" t="s">
        <v>92</v>
      </c>
      <c r="O2956" s="699" t="s">
        <v>2224</v>
      </c>
      <c r="P2956" s="852" t="s">
        <v>92</v>
      </c>
      <c r="Q2956" s="699" t="s">
        <v>3514</v>
      </c>
      <c r="R2956" s="699"/>
      <c r="S2956" s="699"/>
      <c r="T2956" s="181"/>
      <c r="U2956" s="181"/>
      <c r="AC2956" s="361" t="str">
        <f t="shared" si="49"/>
        <v>２４検査結果（給水設備及び排水設備）別記第四号-4　上記以外の検査項目等-2行目-検査結果</v>
      </c>
      <c r="AL2956" s="392" t="s">
        <v>5188</v>
      </c>
    </row>
    <row r="2957" spans="5:38" x14ac:dyDescent="0.15">
      <c r="E2957" s="1121">
        <f>'5_入力シート【検査結果表】給水設備及び排水設備'!$BL$72</f>
        <v>0</v>
      </c>
      <c r="J2957" s="699" t="s">
        <v>2199</v>
      </c>
      <c r="K2957" s="699" t="s">
        <v>5549</v>
      </c>
      <c r="L2957" s="852" t="s">
        <v>92</v>
      </c>
      <c r="M2957" s="699" t="s">
        <v>2222</v>
      </c>
      <c r="N2957" s="852" t="s">
        <v>92</v>
      </c>
      <c r="O2957" s="699" t="s">
        <v>2224</v>
      </c>
      <c r="P2957" s="852" t="s">
        <v>92</v>
      </c>
      <c r="Q2957" s="699" t="s">
        <v>1032</v>
      </c>
      <c r="R2957" s="699"/>
      <c r="S2957" s="699"/>
      <c r="T2957" s="181"/>
      <c r="U2957" s="181"/>
      <c r="AC2957" s="361" t="str">
        <f t="shared" si="49"/>
        <v>２４検査結果（給水設備及び排水設備）別記第四号-4　上記以外の検査項目等-2行目-検査者番号</v>
      </c>
      <c r="AL2957" s="392" t="s">
        <v>5189</v>
      </c>
    </row>
    <row r="2958" spans="5:38" x14ac:dyDescent="0.15">
      <c r="E2958" s="1121">
        <f>'5_入力シート【検査結果表】給水設備及び排水設備'!$BN$72</f>
        <v>0</v>
      </c>
      <c r="J2958" s="699" t="s">
        <v>2199</v>
      </c>
      <c r="K2958" s="699" t="s">
        <v>5549</v>
      </c>
      <c r="L2958" s="852" t="s">
        <v>92</v>
      </c>
      <c r="M2958" s="699" t="s">
        <v>2222</v>
      </c>
      <c r="N2958" s="852" t="s">
        <v>92</v>
      </c>
      <c r="O2958" s="699" t="s">
        <v>2224</v>
      </c>
      <c r="P2958" s="852" t="s">
        <v>92</v>
      </c>
      <c r="Q2958" s="699" t="s">
        <v>1997</v>
      </c>
      <c r="R2958" s="699"/>
      <c r="S2958" s="699"/>
      <c r="T2958" s="181"/>
      <c r="U2958" s="181"/>
      <c r="AC2958" s="361" t="str">
        <f t="shared" si="49"/>
        <v>２４検査結果（給水設備及び排水設備）別記第四号-4　上記以外の検査項目等-2行目-指摘の具体的内容等</v>
      </c>
      <c r="AL2958" s="392" t="s">
        <v>5190</v>
      </c>
    </row>
    <row r="2959" spans="5:38" x14ac:dyDescent="0.15">
      <c r="E2959" s="1121">
        <f>'5_入力シート【検査結果表】給水設備及び排水設備'!$BX$72</f>
        <v>0</v>
      </c>
      <c r="J2959" s="699" t="s">
        <v>2199</v>
      </c>
      <c r="K2959" s="699" t="s">
        <v>5549</v>
      </c>
      <c r="L2959" s="852" t="s">
        <v>92</v>
      </c>
      <c r="M2959" s="699" t="s">
        <v>2222</v>
      </c>
      <c r="N2959" s="852" t="s">
        <v>92</v>
      </c>
      <c r="O2959" s="699" t="s">
        <v>2224</v>
      </c>
      <c r="P2959" s="852" t="s">
        <v>92</v>
      </c>
      <c r="Q2959" s="699" t="s">
        <v>1998</v>
      </c>
      <c r="R2959" s="699"/>
      <c r="S2959" s="699"/>
      <c r="T2959" s="181"/>
      <c r="U2959" s="181"/>
      <c r="AC2959" s="361" t="str">
        <f t="shared" si="49"/>
        <v>２４検査結果（給水設備及び排水設備）別記第四号-4　上記以外の検査項目等-2行目-改善策の具体的内容等</v>
      </c>
      <c r="AL2959" s="392" t="s">
        <v>5191</v>
      </c>
    </row>
    <row r="2960" spans="5:38" x14ac:dyDescent="0.15">
      <c r="E2960" s="1121">
        <f>'5_入力シート【検査結果表】給水設備及び排水設備'!$CM$72</f>
        <v>0</v>
      </c>
      <c r="J2960" s="699" t="s">
        <v>2199</v>
      </c>
      <c r="K2960" s="699" t="s">
        <v>5549</v>
      </c>
      <c r="L2960" s="852" t="s">
        <v>92</v>
      </c>
      <c r="M2960" s="699" t="s">
        <v>2222</v>
      </c>
      <c r="N2960" s="852" t="s">
        <v>92</v>
      </c>
      <c r="O2960" s="699" t="s">
        <v>2224</v>
      </c>
      <c r="P2960" s="852" t="s">
        <v>92</v>
      </c>
      <c r="Q2960" s="699" t="s">
        <v>155</v>
      </c>
      <c r="R2960" s="852" t="s">
        <v>92</v>
      </c>
      <c r="S2960" s="699" t="s">
        <v>1978</v>
      </c>
      <c r="T2960" s="181"/>
      <c r="U2960" s="181"/>
      <c r="AC2960" s="361" t="str">
        <f t="shared" si="49"/>
        <v>２４検査結果（給水設備及び排水設備）別記第四号-4　上記以外の検査項目等-2行目-改善（予定）年月-年（令和）</v>
      </c>
      <c r="AL2960" s="392" t="s">
        <v>5192</v>
      </c>
    </row>
    <row r="2961" spans="5:38" x14ac:dyDescent="0.15">
      <c r="E2961" s="1121">
        <f>'5_入力シート【検査結果表】給水設備及び排水設備'!$CP$72</f>
        <v>0</v>
      </c>
      <c r="J2961" s="699" t="s">
        <v>2199</v>
      </c>
      <c r="K2961" s="699" t="s">
        <v>5549</v>
      </c>
      <c r="L2961" s="852" t="s">
        <v>92</v>
      </c>
      <c r="M2961" s="699" t="s">
        <v>2222</v>
      </c>
      <c r="N2961" s="852" t="s">
        <v>92</v>
      </c>
      <c r="O2961" s="699" t="s">
        <v>2224</v>
      </c>
      <c r="P2961" s="852" t="s">
        <v>92</v>
      </c>
      <c r="Q2961" s="699" t="s">
        <v>155</v>
      </c>
      <c r="R2961" s="852" t="s">
        <v>92</v>
      </c>
      <c r="S2961" s="699" t="s">
        <v>81</v>
      </c>
      <c r="T2961" s="181"/>
      <c r="U2961" s="181"/>
      <c r="AC2961" s="361" t="str">
        <f t="shared" si="49"/>
        <v>２４検査結果（給水設備及び排水設備）別記第四号-4　上記以外の検査項目等-2行目-改善（予定）年月-月</v>
      </c>
      <c r="AL2961" s="392" t="s">
        <v>5193</v>
      </c>
    </row>
    <row r="2962" spans="5:38" x14ac:dyDescent="0.15">
      <c r="E2962" s="1121">
        <f>'5_入力シート【検査結果表】給水設備及び排水設備'!$CS$72</f>
        <v>0</v>
      </c>
      <c r="J2962" s="699" t="s">
        <v>2199</v>
      </c>
      <c r="K2962" s="699" t="s">
        <v>5549</v>
      </c>
      <c r="L2962" s="852" t="s">
        <v>92</v>
      </c>
      <c r="M2962" s="699" t="s">
        <v>2222</v>
      </c>
      <c r="N2962" s="852" t="s">
        <v>92</v>
      </c>
      <c r="O2962" s="699" t="s">
        <v>2224</v>
      </c>
      <c r="P2962" s="852" t="s">
        <v>92</v>
      </c>
      <c r="Q2962" s="699" t="s">
        <v>155</v>
      </c>
      <c r="R2962" s="852" t="s">
        <v>92</v>
      </c>
      <c r="S2962" s="699" t="s">
        <v>145</v>
      </c>
      <c r="T2962" s="181"/>
      <c r="U2962" s="181"/>
      <c r="AC2962" s="361" t="str">
        <f t="shared" si="49"/>
        <v>２４検査結果（給水設備及び排水設備）別記第四号-4　上記以外の検査項目等-2行目-改善（予定）年月-状況</v>
      </c>
      <c r="AL2962" s="392" t="s">
        <v>5194</v>
      </c>
    </row>
    <row r="2963" spans="5:38" x14ac:dyDescent="0.15">
      <c r="E2963" s="1121">
        <f>'5_入力シート【検査結果表】給水設備及び排水設備'!$M$73</f>
        <v>0</v>
      </c>
      <c r="J2963" s="699" t="s">
        <v>2199</v>
      </c>
      <c r="K2963" s="699" t="s">
        <v>5549</v>
      </c>
      <c r="L2963" s="852" t="s">
        <v>92</v>
      </c>
      <c r="M2963" s="699" t="s">
        <v>2222</v>
      </c>
      <c r="N2963" s="852" t="s">
        <v>92</v>
      </c>
      <c r="O2963" s="699" t="s">
        <v>2225</v>
      </c>
      <c r="P2963" s="852" t="s">
        <v>92</v>
      </c>
      <c r="Q2963" s="699" t="s">
        <v>157</v>
      </c>
      <c r="R2963" s="699"/>
      <c r="S2963" s="699"/>
      <c r="T2963" s="181"/>
      <c r="U2963" s="181"/>
      <c r="AC2963" s="361" t="str">
        <f t="shared" si="49"/>
        <v>２４検査結果（給水設備及び排水設備）別記第四号-4　上記以外の検査項目等-3行目-番号</v>
      </c>
      <c r="AL2963" s="392" t="s">
        <v>5195</v>
      </c>
    </row>
    <row r="2964" spans="5:38" x14ac:dyDescent="0.15">
      <c r="E2964" s="1121">
        <f>'5_入力シート【検査結果表】給水設備及び排水設備'!$P$73</f>
        <v>0</v>
      </c>
      <c r="J2964" s="699" t="s">
        <v>2199</v>
      </c>
      <c r="K2964" s="699" t="s">
        <v>5549</v>
      </c>
      <c r="L2964" s="852" t="s">
        <v>92</v>
      </c>
      <c r="M2964" s="699" t="s">
        <v>2222</v>
      </c>
      <c r="N2964" s="852" t="s">
        <v>92</v>
      </c>
      <c r="O2964" s="699" t="s">
        <v>2225</v>
      </c>
      <c r="P2964" s="852" t="s">
        <v>92</v>
      </c>
      <c r="Q2964" s="699" t="s">
        <v>2057</v>
      </c>
      <c r="R2964" s="699"/>
      <c r="S2964" s="699"/>
      <c r="T2964" s="181"/>
      <c r="U2964" s="181"/>
      <c r="AC2964" s="361" t="str">
        <f t="shared" si="49"/>
        <v>２４検査結果（給水設備及び排水設備）別記第四号-4　上記以外の検査項目等-3行目-検査項目</v>
      </c>
      <c r="AL2964" s="392" t="s">
        <v>5196</v>
      </c>
    </row>
    <row r="2965" spans="5:38" x14ac:dyDescent="0.15">
      <c r="E2965" s="1121">
        <f>'5_入力シート【検査結果表】給水設備及び排水設備'!$AA$73</f>
        <v>0</v>
      </c>
      <c r="J2965" s="699" t="s">
        <v>2199</v>
      </c>
      <c r="K2965" s="699" t="s">
        <v>5549</v>
      </c>
      <c r="L2965" s="852" t="s">
        <v>92</v>
      </c>
      <c r="M2965" s="699" t="s">
        <v>2222</v>
      </c>
      <c r="N2965" s="852" t="s">
        <v>92</v>
      </c>
      <c r="O2965" s="699" t="s">
        <v>2225</v>
      </c>
      <c r="P2965" s="852" t="s">
        <v>92</v>
      </c>
      <c r="Q2965" s="699" t="s">
        <v>2058</v>
      </c>
      <c r="R2965" s="699"/>
      <c r="S2965" s="699"/>
      <c r="T2965" s="181"/>
      <c r="U2965" s="181"/>
      <c r="AC2965" s="361" t="str">
        <f t="shared" si="49"/>
        <v>２４検査結果（給水設備及び排水設備）別記第四号-4　上記以外の検査項目等-3行目-検査事項</v>
      </c>
      <c r="AL2965" s="392" t="s">
        <v>5197</v>
      </c>
    </row>
    <row r="2966" spans="5:38" x14ac:dyDescent="0.15">
      <c r="E2966" s="1121">
        <f>'5_入力シート【検査結果表】給水設備及び排水設備'!$AZ$73</f>
        <v>0</v>
      </c>
      <c r="J2966" s="699" t="s">
        <v>2199</v>
      </c>
      <c r="K2966" s="699" t="s">
        <v>5549</v>
      </c>
      <c r="L2966" s="852" t="s">
        <v>92</v>
      </c>
      <c r="M2966" s="699" t="s">
        <v>2222</v>
      </c>
      <c r="N2966" s="852" t="s">
        <v>92</v>
      </c>
      <c r="O2966" s="699" t="s">
        <v>2225</v>
      </c>
      <c r="P2966" s="852" t="s">
        <v>92</v>
      </c>
      <c r="Q2966" s="699" t="s">
        <v>3514</v>
      </c>
      <c r="R2966" s="699"/>
      <c r="S2966" s="699"/>
      <c r="T2966" s="181"/>
      <c r="U2966" s="181"/>
      <c r="AC2966" s="361" t="str">
        <f t="shared" si="49"/>
        <v>２４検査結果（給水設備及び排水設備）別記第四号-4　上記以外の検査項目等-3行目-検査結果</v>
      </c>
      <c r="AL2966" s="392" t="s">
        <v>5198</v>
      </c>
    </row>
    <row r="2967" spans="5:38" x14ac:dyDescent="0.15">
      <c r="E2967" s="1121">
        <f>'5_入力シート【検査結果表】給水設備及び排水設備'!$BL$73</f>
        <v>0</v>
      </c>
      <c r="J2967" s="699" t="s">
        <v>2199</v>
      </c>
      <c r="K2967" s="699" t="s">
        <v>5549</v>
      </c>
      <c r="L2967" s="852" t="s">
        <v>92</v>
      </c>
      <c r="M2967" s="699" t="s">
        <v>2222</v>
      </c>
      <c r="N2967" s="852" t="s">
        <v>92</v>
      </c>
      <c r="O2967" s="699" t="s">
        <v>2225</v>
      </c>
      <c r="P2967" s="852" t="s">
        <v>92</v>
      </c>
      <c r="Q2967" s="699" t="s">
        <v>1032</v>
      </c>
      <c r="R2967" s="699"/>
      <c r="S2967" s="699"/>
      <c r="T2967" s="181"/>
      <c r="U2967" s="181"/>
      <c r="AC2967" s="361" t="str">
        <f t="shared" si="49"/>
        <v>２４検査結果（給水設備及び排水設備）別記第四号-4　上記以外の検査項目等-3行目-検査者番号</v>
      </c>
      <c r="AL2967" s="392" t="s">
        <v>5199</v>
      </c>
    </row>
    <row r="2968" spans="5:38" x14ac:dyDescent="0.15">
      <c r="E2968" s="1121">
        <f>'5_入力シート【検査結果表】給水設備及び排水設備'!$BN$73</f>
        <v>0</v>
      </c>
      <c r="J2968" s="699" t="s">
        <v>2199</v>
      </c>
      <c r="K2968" s="699" t="s">
        <v>5549</v>
      </c>
      <c r="L2968" s="852" t="s">
        <v>92</v>
      </c>
      <c r="M2968" s="699" t="s">
        <v>2222</v>
      </c>
      <c r="N2968" s="852" t="s">
        <v>92</v>
      </c>
      <c r="O2968" s="699" t="s">
        <v>2225</v>
      </c>
      <c r="P2968" s="852" t="s">
        <v>92</v>
      </c>
      <c r="Q2968" s="699" t="s">
        <v>1997</v>
      </c>
      <c r="R2968" s="699"/>
      <c r="S2968" s="699"/>
      <c r="T2968" s="181"/>
      <c r="U2968" s="181"/>
      <c r="AC2968" s="361" t="str">
        <f t="shared" si="49"/>
        <v>２４検査結果（給水設備及び排水設備）別記第四号-4　上記以外の検査項目等-3行目-指摘の具体的内容等</v>
      </c>
      <c r="AL2968" s="392" t="s">
        <v>5200</v>
      </c>
    </row>
    <row r="2969" spans="5:38" x14ac:dyDescent="0.15">
      <c r="E2969" s="1121">
        <f>'5_入力シート【検査結果表】給水設備及び排水設備'!$BX$73</f>
        <v>0</v>
      </c>
      <c r="J2969" s="699" t="s">
        <v>2199</v>
      </c>
      <c r="K2969" s="699" t="s">
        <v>5549</v>
      </c>
      <c r="L2969" s="852" t="s">
        <v>92</v>
      </c>
      <c r="M2969" s="699" t="s">
        <v>2222</v>
      </c>
      <c r="N2969" s="852" t="s">
        <v>92</v>
      </c>
      <c r="O2969" s="699" t="s">
        <v>2225</v>
      </c>
      <c r="P2969" s="852" t="s">
        <v>92</v>
      </c>
      <c r="Q2969" s="699" t="s">
        <v>1998</v>
      </c>
      <c r="R2969" s="699"/>
      <c r="S2969" s="699"/>
      <c r="T2969" s="181"/>
      <c r="U2969" s="181"/>
      <c r="AC2969" s="361" t="str">
        <f t="shared" si="49"/>
        <v>２４検査結果（給水設備及び排水設備）別記第四号-4　上記以外の検査項目等-3行目-改善策の具体的内容等</v>
      </c>
      <c r="AL2969" s="392" t="s">
        <v>5201</v>
      </c>
    </row>
    <row r="2970" spans="5:38" x14ac:dyDescent="0.15">
      <c r="E2970" s="1121">
        <f>'5_入力シート【検査結果表】給水設備及び排水設備'!$CM$73</f>
        <v>0</v>
      </c>
      <c r="J2970" s="699" t="s">
        <v>2199</v>
      </c>
      <c r="K2970" s="699" t="s">
        <v>5549</v>
      </c>
      <c r="L2970" s="852" t="s">
        <v>92</v>
      </c>
      <c r="M2970" s="699" t="s">
        <v>2222</v>
      </c>
      <c r="N2970" s="852" t="s">
        <v>92</v>
      </c>
      <c r="O2970" s="699" t="s">
        <v>2225</v>
      </c>
      <c r="P2970" s="852" t="s">
        <v>92</v>
      </c>
      <c r="Q2970" s="699" t="s">
        <v>155</v>
      </c>
      <c r="R2970" s="852" t="s">
        <v>92</v>
      </c>
      <c r="S2970" s="699" t="s">
        <v>1978</v>
      </c>
      <c r="T2970" s="181"/>
      <c r="U2970" s="181"/>
      <c r="AC2970" s="361" t="str">
        <f t="shared" si="49"/>
        <v>２４検査結果（給水設備及び排水設備）別記第四号-4　上記以外の検査項目等-3行目-改善（予定）年月-年（令和）</v>
      </c>
      <c r="AL2970" s="392" t="s">
        <v>5202</v>
      </c>
    </row>
    <row r="2971" spans="5:38" x14ac:dyDescent="0.15">
      <c r="E2971" s="1121">
        <f>'5_入力シート【検査結果表】給水設備及び排水設備'!$CP$73</f>
        <v>0</v>
      </c>
      <c r="J2971" s="699" t="s">
        <v>2199</v>
      </c>
      <c r="K2971" s="699" t="s">
        <v>5549</v>
      </c>
      <c r="L2971" s="852" t="s">
        <v>92</v>
      </c>
      <c r="M2971" s="699" t="s">
        <v>2222</v>
      </c>
      <c r="N2971" s="852" t="s">
        <v>92</v>
      </c>
      <c r="O2971" s="699" t="s">
        <v>2225</v>
      </c>
      <c r="P2971" s="852" t="s">
        <v>92</v>
      </c>
      <c r="Q2971" s="699" t="s">
        <v>155</v>
      </c>
      <c r="R2971" s="852" t="s">
        <v>92</v>
      </c>
      <c r="S2971" s="699" t="s">
        <v>81</v>
      </c>
      <c r="T2971" s="181"/>
      <c r="U2971" s="181"/>
      <c r="AC2971" s="361" t="str">
        <f t="shared" si="49"/>
        <v>２４検査結果（給水設備及び排水設備）別記第四号-4　上記以外の検査項目等-3行目-改善（予定）年月-月</v>
      </c>
      <c r="AL2971" s="392" t="s">
        <v>5203</v>
      </c>
    </row>
    <row r="2972" spans="5:38" x14ac:dyDescent="0.15">
      <c r="E2972" s="1121">
        <f>'5_入力シート【検査結果表】給水設備及び排水設備'!$CS$73</f>
        <v>0</v>
      </c>
      <c r="J2972" s="699" t="s">
        <v>2199</v>
      </c>
      <c r="K2972" s="699" t="s">
        <v>5549</v>
      </c>
      <c r="L2972" s="852" t="s">
        <v>92</v>
      </c>
      <c r="M2972" s="699" t="s">
        <v>2222</v>
      </c>
      <c r="N2972" s="852" t="s">
        <v>92</v>
      </c>
      <c r="O2972" s="699" t="s">
        <v>2225</v>
      </c>
      <c r="P2972" s="852" t="s">
        <v>92</v>
      </c>
      <c r="Q2972" s="699" t="s">
        <v>155</v>
      </c>
      <c r="R2972" s="852" t="s">
        <v>92</v>
      </c>
      <c r="S2972" s="699" t="s">
        <v>145</v>
      </c>
      <c r="T2972" s="181"/>
      <c r="U2972" s="181"/>
      <c r="AC2972" s="361" t="str">
        <f t="shared" si="49"/>
        <v>２４検査結果（給水設備及び排水設備）別記第四号-4　上記以外の検査項目等-3行目-改善（予定）年月-状況</v>
      </c>
      <c r="AL2972" s="392" t="s">
        <v>5204</v>
      </c>
    </row>
    <row r="2973" spans="5:38" x14ac:dyDescent="0.15">
      <c r="E2973" s="1121">
        <f>'5_入力シート【検査結果表】給水設備及び排水設備'!$M$78</f>
        <v>0</v>
      </c>
      <c r="J2973" s="699" t="s">
        <v>2199</v>
      </c>
      <c r="K2973" s="699" t="s">
        <v>2200</v>
      </c>
      <c r="L2973" s="852" t="s">
        <v>92</v>
      </c>
      <c r="M2973" s="699" t="s">
        <v>2226</v>
      </c>
      <c r="N2973" s="852" t="s">
        <v>92</v>
      </c>
      <c r="O2973" s="699" t="s">
        <v>2223</v>
      </c>
      <c r="P2973" s="852" t="s">
        <v>92</v>
      </c>
      <c r="Q2973" s="699" t="s">
        <v>157</v>
      </c>
      <c r="R2973" s="699"/>
      <c r="S2973" s="699"/>
      <c r="T2973" s="181"/>
      <c r="U2973" s="181"/>
      <c r="AC2973" s="361" t="str">
        <f t="shared" si="49"/>
        <v>２４検査結果（給水設備及び排水設備）別記第三号-上記1から4に記載のない事項-1行目-番号</v>
      </c>
      <c r="AL2973" s="392" t="s">
        <v>3321</v>
      </c>
    </row>
    <row r="2974" spans="5:38" x14ac:dyDescent="0.15">
      <c r="E2974" s="1121">
        <f>'5_入力シート【検査結果表】給水設備及び排水設備'!$P$78</f>
        <v>0</v>
      </c>
      <c r="J2974" s="699" t="s">
        <v>2199</v>
      </c>
      <c r="K2974" s="699" t="s">
        <v>2200</v>
      </c>
      <c r="L2974" s="852" t="s">
        <v>92</v>
      </c>
      <c r="M2974" s="699" t="s">
        <v>2226</v>
      </c>
      <c r="N2974" s="852" t="s">
        <v>92</v>
      </c>
      <c r="O2974" s="699" t="s">
        <v>2223</v>
      </c>
      <c r="P2974" s="852" t="s">
        <v>92</v>
      </c>
      <c r="Q2974" s="699" t="s">
        <v>2057</v>
      </c>
      <c r="R2974" s="699"/>
      <c r="S2974" s="699"/>
      <c r="T2974" s="181"/>
      <c r="U2974" s="181"/>
      <c r="AC2974" s="361" t="str">
        <f t="shared" si="49"/>
        <v>２４検査結果（給水設備及び排水設備）別記第三号-上記1から4に記載のない事項-1行目-検査項目</v>
      </c>
      <c r="AL2974" s="392" t="s">
        <v>3322</v>
      </c>
    </row>
    <row r="2975" spans="5:38" x14ac:dyDescent="0.15">
      <c r="E2975" s="1121">
        <f>'5_入力シート【検査結果表】給水設備及び排水設備'!$AA$78</f>
        <v>0</v>
      </c>
      <c r="J2975" s="699" t="s">
        <v>2199</v>
      </c>
      <c r="K2975" s="699" t="s">
        <v>2200</v>
      </c>
      <c r="L2975" s="852" t="s">
        <v>92</v>
      </c>
      <c r="M2975" s="699" t="s">
        <v>2226</v>
      </c>
      <c r="N2975" s="852" t="s">
        <v>92</v>
      </c>
      <c r="O2975" s="699" t="s">
        <v>2223</v>
      </c>
      <c r="P2975" s="852" t="s">
        <v>92</v>
      </c>
      <c r="Q2975" s="699" t="s">
        <v>2058</v>
      </c>
      <c r="R2975" s="699"/>
      <c r="S2975" s="699"/>
      <c r="T2975" s="181"/>
      <c r="U2975" s="181"/>
      <c r="AC2975" s="361" t="str">
        <f t="shared" si="49"/>
        <v>２４検査結果（給水設備及び排水設備）別記第三号-上記1から4に記載のない事項-1行目-検査事項</v>
      </c>
      <c r="AL2975" s="392" t="s">
        <v>3323</v>
      </c>
    </row>
    <row r="2976" spans="5:38" x14ac:dyDescent="0.15">
      <c r="E2976" s="1121">
        <f>'5_入力シート【検査結果表】給水設備及び排水設備'!$AZ$78</f>
        <v>0</v>
      </c>
      <c r="J2976" s="699" t="s">
        <v>2199</v>
      </c>
      <c r="K2976" s="699" t="s">
        <v>2200</v>
      </c>
      <c r="L2976" s="852" t="s">
        <v>92</v>
      </c>
      <c r="M2976" s="699" t="s">
        <v>2226</v>
      </c>
      <c r="N2976" s="852" t="s">
        <v>92</v>
      </c>
      <c r="O2976" s="699" t="s">
        <v>2223</v>
      </c>
      <c r="P2976" s="852" t="s">
        <v>92</v>
      </c>
      <c r="Q2976" s="699" t="s">
        <v>3514</v>
      </c>
      <c r="R2976" s="699"/>
      <c r="S2976" s="699"/>
      <c r="T2976" s="181"/>
      <c r="U2976" s="181"/>
      <c r="AC2976" s="361" t="str">
        <f t="shared" ref="AC2976:AC3039" si="50">CONCATENATE(J2976,K2976,L2976,M2976,N2976,O2976,P2976,Q2976,R2976,S2976,T2976,U2976)</f>
        <v>２４検査結果（給水設備及び排水設備）別記第三号-上記1から4に記載のない事項-1行目-検査結果</v>
      </c>
      <c r="AL2976" s="392" t="s">
        <v>3849</v>
      </c>
    </row>
    <row r="2977" spans="5:38" x14ac:dyDescent="0.15">
      <c r="E2977" s="1121">
        <f>'5_入力シート【検査結果表】給水設備及び排水設備'!$BL$78</f>
        <v>0</v>
      </c>
      <c r="J2977" s="699" t="s">
        <v>2199</v>
      </c>
      <c r="K2977" s="699" t="s">
        <v>2200</v>
      </c>
      <c r="L2977" s="852" t="s">
        <v>92</v>
      </c>
      <c r="M2977" s="699" t="s">
        <v>2226</v>
      </c>
      <c r="N2977" s="852" t="s">
        <v>92</v>
      </c>
      <c r="O2977" s="699" t="s">
        <v>2223</v>
      </c>
      <c r="P2977" s="852" t="s">
        <v>92</v>
      </c>
      <c r="Q2977" s="699" t="s">
        <v>1032</v>
      </c>
      <c r="R2977" s="699"/>
      <c r="S2977" s="699"/>
      <c r="T2977" s="181"/>
      <c r="U2977" s="181"/>
      <c r="AC2977" s="361" t="str">
        <f t="shared" si="50"/>
        <v>２４検査結果（給水設備及び排水設備）別記第三号-上記1から4に記載のない事項-1行目-検査者番号</v>
      </c>
      <c r="AL2977" s="392" t="s">
        <v>3324</v>
      </c>
    </row>
    <row r="2978" spans="5:38" x14ac:dyDescent="0.15">
      <c r="E2978" s="1121">
        <f>'5_入力シート【検査結果表】給水設備及び排水設備'!$BN$78</f>
        <v>0</v>
      </c>
      <c r="J2978" s="699" t="s">
        <v>2199</v>
      </c>
      <c r="K2978" s="699" t="s">
        <v>2200</v>
      </c>
      <c r="L2978" s="852" t="s">
        <v>92</v>
      </c>
      <c r="M2978" s="699" t="s">
        <v>2226</v>
      </c>
      <c r="N2978" s="852" t="s">
        <v>92</v>
      </c>
      <c r="O2978" s="699" t="s">
        <v>2223</v>
      </c>
      <c r="P2978" s="852" t="s">
        <v>92</v>
      </c>
      <c r="Q2978" s="699" t="s">
        <v>1997</v>
      </c>
      <c r="R2978" s="699"/>
      <c r="S2978" s="699"/>
      <c r="T2978" s="181"/>
      <c r="U2978" s="181"/>
      <c r="AC2978" s="361" t="str">
        <f t="shared" si="50"/>
        <v>２４検査結果（給水設備及び排水設備）別記第三号-上記1から4に記載のない事項-1行目-指摘の具体的内容等</v>
      </c>
      <c r="AL2978" s="392" t="s">
        <v>3325</v>
      </c>
    </row>
    <row r="2979" spans="5:38" x14ac:dyDescent="0.15">
      <c r="E2979" s="1121">
        <f>'5_入力シート【検査結果表】給水設備及び排水設備'!$BX$78</f>
        <v>0</v>
      </c>
      <c r="J2979" s="699" t="s">
        <v>2199</v>
      </c>
      <c r="K2979" s="699" t="s">
        <v>2200</v>
      </c>
      <c r="L2979" s="852" t="s">
        <v>92</v>
      </c>
      <c r="M2979" s="699" t="s">
        <v>2226</v>
      </c>
      <c r="N2979" s="852" t="s">
        <v>92</v>
      </c>
      <c r="O2979" s="699" t="s">
        <v>2223</v>
      </c>
      <c r="P2979" s="852" t="s">
        <v>92</v>
      </c>
      <c r="Q2979" s="699" t="s">
        <v>1998</v>
      </c>
      <c r="R2979" s="699"/>
      <c r="S2979" s="699"/>
      <c r="T2979" s="181"/>
      <c r="U2979" s="181"/>
      <c r="AC2979" s="361" t="str">
        <f t="shared" si="50"/>
        <v>２４検査結果（給水設備及び排水設備）別記第三号-上記1から4に記載のない事項-1行目-改善策の具体的内容等</v>
      </c>
      <c r="AL2979" s="392" t="s">
        <v>3326</v>
      </c>
    </row>
    <row r="2980" spans="5:38" x14ac:dyDescent="0.15">
      <c r="E2980" s="1121">
        <f>'5_入力シート【検査結果表】給水設備及び排水設備'!$CM$78</f>
        <v>0</v>
      </c>
      <c r="J2980" s="699" t="s">
        <v>2199</v>
      </c>
      <c r="K2980" s="699" t="s">
        <v>2200</v>
      </c>
      <c r="L2980" s="852" t="s">
        <v>92</v>
      </c>
      <c r="M2980" s="699" t="s">
        <v>2226</v>
      </c>
      <c r="N2980" s="852" t="s">
        <v>92</v>
      </c>
      <c r="O2980" s="699" t="s">
        <v>2223</v>
      </c>
      <c r="P2980" s="852" t="s">
        <v>92</v>
      </c>
      <c r="Q2980" s="699" t="s">
        <v>155</v>
      </c>
      <c r="R2980" s="852" t="s">
        <v>92</v>
      </c>
      <c r="S2980" s="699" t="s">
        <v>1978</v>
      </c>
      <c r="T2980" s="181"/>
      <c r="U2980" s="181"/>
      <c r="AC2980" s="361" t="str">
        <f t="shared" si="50"/>
        <v>２４検査結果（給水設備及び排水設備）別記第三号-上記1から4に記載のない事項-1行目-改善（予定）年月-年（令和）</v>
      </c>
      <c r="AL2980" s="392" t="s">
        <v>3327</v>
      </c>
    </row>
    <row r="2981" spans="5:38" x14ac:dyDescent="0.15">
      <c r="E2981" s="1121">
        <f>'5_入力シート【検査結果表】給水設備及び排水設備'!$CP$78</f>
        <v>0</v>
      </c>
      <c r="J2981" s="699" t="s">
        <v>2199</v>
      </c>
      <c r="K2981" s="699" t="s">
        <v>2200</v>
      </c>
      <c r="L2981" s="852" t="s">
        <v>92</v>
      </c>
      <c r="M2981" s="699" t="s">
        <v>2226</v>
      </c>
      <c r="N2981" s="852" t="s">
        <v>92</v>
      </c>
      <c r="O2981" s="699" t="s">
        <v>2223</v>
      </c>
      <c r="P2981" s="852" t="s">
        <v>92</v>
      </c>
      <c r="Q2981" s="699" t="s">
        <v>155</v>
      </c>
      <c r="R2981" s="852" t="s">
        <v>92</v>
      </c>
      <c r="S2981" s="699" t="s">
        <v>81</v>
      </c>
      <c r="T2981" s="181"/>
      <c r="U2981" s="181"/>
      <c r="AC2981" s="361" t="str">
        <f t="shared" si="50"/>
        <v>２４検査結果（給水設備及び排水設備）別記第三号-上記1から4に記載のない事項-1行目-改善（予定）年月-月</v>
      </c>
      <c r="AL2981" s="392" t="s">
        <v>3328</v>
      </c>
    </row>
    <row r="2982" spans="5:38" x14ac:dyDescent="0.15">
      <c r="E2982" s="1121">
        <f>'5_入力シート【検査結果表】給水設備及び排水設備'!$CS$78</f>
        <v>0</v>
      </c>
      <c r="J2982" s="699" t="s">
        <v>2199</v>
      </c>
      <c r="K2982" s="699" t="s">
        <v>2200</v>
      </c>
      <c r="L2982" s="852" t="s">
        <v>92</v>
      </c>
      <c r="M2982" s="699" t="s">
        <v>2226</v>
      </c>
      <c r="N2982" s="852" t="s">
        <v>92</v>
      </c>
      <c r="O2982" s="699" t="s">
        <v>2223</v>
      </c>
      <c r="P2982" s="852" t="s">
        <v>92</v>
      </c>
      <c r="Q2982" s="699" t="s">
        <v>155</v>
      </c>
      <c r="R2982" s="852" t="s">
        <v>92</v>
      </c>
      <c r="S2982" s="699" t="s">
        <v>145</v>
      </c>
      <c r="T2982" s="181"/>
      <c r="U2982" s="181"/>
      <c r="AC2982" s="361" t="str">
        <f t="shared" si="50"/>
        <v>２４検査結果（給水設備及び排水設備）別記第三号-上記1から4に記載のない事項-1行目-改善（予定）年月-状況</v>
      </c>
      <c r="AL2982" s="392" t="s">
        <v>3329</v>
      </c>
    </row>
    <row r="2983" spans="5:38" x14ac:dyDescent="0.15">
      <c r="E2983" s="1121">
        <f>'5_入力シート【検査結果表】給水設備及び排水設備'!$M$79</f>
        <v>0</v>
      </c>
      <c r="J2983" s="699" t="s">
        <v>2199</v>
      </c>
      <c r="K2983" s="699" t="s">
        <v>2200</v>
      </c>
      <c r="L2983" s="852" t="s">
        <v>92</v>
      </c>
      <c r="M2983" s="699" t="s">
        <v>2226</v>
      </c>
      <c r="N2983" s="852" t="s">
        <v>92</v>
      </c>
      <c r="O2983" s="699" t="s">
        <v>2224</v>
      </c>
      <c r="P2983" s="852" t="s">
        <v>92</v>
      </c>
      <c r="Q2983" s="699" t="s">
        <v>157</v>
      </c>
      <c r="R2983" s="699"/>
      <c r="S2983" s="699"/>
      <c r="T2983" s="181"/>
      <c r="U2983" s="181"/>
      <c r="AC2983" s="361" t="str">
        <f t="shared" si="50"/>
        <v>２４検査結果（給水設備及び排水設備）別記第三号-上記1から4に記載のない事項-2行目-番号</v>
      </c>
      <c r="AL2983" s="392" t="s">
        <v>3330</v>
      </c>
    </row>
    <row r="2984" spans="5:38" x14ac:dyDescent="0.15">
      <c r="E2984" s="1121">
        <f>'5_入力シート【検査結果表】給水設備及び排水設備'!$P$79</f>
        <v>0</v>
      </c>
      <c r="J2984" s="699" t="s">
        <v>2199</v>
      </c>
      <c r="K2984" s="699" t="s">
        <v>2200</v>
      </c>
      <c r="L2984" s="852" t="s">
        <v>92</v>
      </c>
      <c r="M2984" s="699" t="s">
        <v>2226</v>
      </c>
      <c r="N2984" s="852" t="s">
        <v>92</v>
      </c>
      <c r="O2984" s="699" t="s">
        <v>2224</v>
      </c>
      <c r="P2984" s="852" t="s">
        <v>92</v>
      </c>
      <c r="Q2984" s="699" t="s">
        <v>2057</v>
      </c>
      <c r="R2984" s="699"/>
      <c r="S2984" s="699"/>
      <c r="T2984" s="181"/>
      <c r="U2984" s="181"/>
      <c r="AC2984" s="361" t="str">
        <f t="shared" si="50"/>
        <v>２４検査結果（給水設備及び排水設備）別記第三号-上記1から4に記載のない事項-2行目-検査項目</v>
      </c>
      <c r="AL2984" s="392" t="s">
        <v>3331</v>
      </c>
    </row>
    <row r="2985" spans="5:38" x14ac:dyDescent="0.15">
      <c r="E2985" s="1121">
        <f>'5_入力シート【検査結果表】給水設備及び排水設備'!$AA$79</f>
        <v>0</v>
      </c>
      <c r="J2985" s="699" t="s">
        <v>2199</v>
      </c>
      <c r="K2985" s="699" t="s">
        <v>2200</v>
      </c>
      <c r="L2985" s="852" t="s">
        <v>92</v>
      </c>
      <c r="M2985" s="699" t="s">
        <v>2226</v>
      </c>
      <c r="N2985" s="852" t="s">
        <v>92</v>
      </c>
      <c r="O2985" s="699" t="s">
        <v>2224</v>
      </c>
      <c r="P2985" s="852" t="s">
        <v>92</v>
      </c>
      <c r="Q2985" s="699" t="s">
        <v>2058</v>
      </c>
      <c r="R2985" s="699"/>
      <c r="S2985" s="699"/>
      <c r="T2985" s="181"/>
      <c r="U2985" s="181"/>
      <c r="AC2985" s="361" t="str">
        <f t="shared" si="50"/>
        <v>２４検査結果（給水設備及び排水設備）別記第三号-上記1から4に記載のない事項-2行目-検査事項</v>
      </c>
      <c r="AL2985" s="392" t="s">
        <v>3332</v>
      </c>
    </row>
    <row r="2986" spans="5:38" x14ac:dyDescent="0.15">
      <c r="E2986" s="1121">
        <f>'5_入力シート【検査結果表】給水設備及び排水設備'!$AZ$79</f>
        <v>0</v>
      </c>
      <c r="J2986" s="699" t="s">
        <v>2199</v>
      </c>
      <c r="K2986" s="699" t="s">
        <v>2200</v>
      </c>
      <c r="L2986" s="852" t="s">
        <v>92</v>
      </c>
      <c r="M2986" s="699" t="s">
        <v>2226</v>
      </c>
      <c r="N2986" s="852" t="s">
        <v>92</v>
      </c>
      <c r="O2986" s="699" t="s">
        <v>2224</v>
      </c>
      <c r="P2986" s="852" t="s">
        <v>92</v>
      </c>
      <c r="Q2986" s="699" t="s">
        <v>3514</v>
      </c>
      <c r="R2986" s="699"/>
      <c r="S2986" s="699"/>
      <c r="T2986" s="181"/>
      <c r="U2986" s="181"/>
      <c r="AC2986" s="361" t="str">
        <f t="shared" si="50"/>
        <v>２４検査結果（給水設備及び排水設備）別記第三号-上記1から4に記載のない事項-2行目-検査結果</v>
      </c>
      <c r="AL2986" s="392" t="s">
        <v>3850</v>
      </c>
    </row>
    <row r="2987" spans="5:38" x14ac:dyDescent="0.15">
      <c r="E2987" s="1121">
        <f>'5_入力シート【検査結果表】給水設備及び排水設備'!$BL$79</f>
        <v>0</v>
      </c>
      <c r="J2987" s="699" t="s">
        <v>2199</v>
      </c>
      <c r="K2987" s="699" t="s">
        <v>2200</v>
      </c>
      <c r="L2987" s="852" t="s">
        <v>92</v>
      </c>
      <c r="M2987" s="699" t="s">
        <v>2226</v>
      </c>
      <c r="N2987" s="852" t="s">
        <v>92</v>
      </c>
      <c r="O2987" s="699" t="s">
        <v>2224</v>
      </c>
      <c r="P2987" s="852" t="s">
        <v>92</v>
      </c>
      <c r="Q2987" s="699" t="s">
        <v>1032</v>
      </c>
      <c r="R2987" s="699"/>
      <c r="S2987" s="699"/>
      <c r="T2987" s="181"/>
      <c r="U2987" s="181"/>
      <c r="AC2987" s="361" t="str">
        <f t="shared" si="50"/>
        <v>２４検査結果（給水設備及び排水設備）別記第三号-上記1から4に記載のない事項-2行目-検査者番号</v>
      </c>
      <c r="AL2987" s="392" t="s">
        <v>3333</v>
      </c>
    </row>
    <row r="2988" spans="5:38" x14ac:dyDescent="0.15">
      <c r="E2988" s="1121">
        <f>'5_入力シート【検査結果表】給水設備及び排水設備'!$BN$79</f>
        <v>0</v>
      </c>
      <c r="J2988" s="699" t="s">
        <v>2199</v>
      </c>
      <c r="K2988" s="699" t="s">
        <v>2200</v>
      </c>
      <c r="L2988" s="852" t="s">
        <v>92</v>
      </c>
      <c r="M2988" s="699" t="s">
        <v>2226</v>
      </c>
      <c r="N2988" s="852" t="s">
        <v>92</v>
      </c>
      <c r="O2988" s="699" t="s">
        <v>2224</v>
      </c>
      <c r="P2988" s="852" t="s">
        <v>92</v>
      </c>
      <c r="Q2988" s="699" t="s">
        <v>1997</v>
      </c>
      <c r="R2988" s="699"/>
      <c r="S2988" s="699"/>
      <c r="T2988" s="181"/>
      <c r="U2988" s="181"/>
      <c r="AC2988" s="361" t="str">
        <f t="shared" si="50"/>
        <v>２４検査結果（給水設備及び排水設備）別記第三号-上記1から4に記載のない事項-2行目-指摘の具体的内容等</v>
      </c>
      <c r="AL2988" s="392" t="s">
        <v>3334</v>
      </c>
    </row>
    <row r="2989" spans="5:38" x14ac:dyDescent="0.15">
      <c r="E2989" s="1121">
        <f>'5_入力シート【検査結果表】給水設備及び排水設備'!$BX$79</f>
        <v>0</v>
      </c>
      <c r="J2989" s="699" t="s">
        <v>2199</v>
      </c>
      <c r="K2989" s="699" t="s">
        <v>2200</v>
      </c>
      <c r="L2989" s="852" t="s">
        <v>92</v>
      </c>
      <c r="M2989" s="699" t="s">
        <v>2226</v>
      </c>
      <c r="N2989" s="852" t="s">
        <v>92</v>
      </c>
      <c r="O2989" s="699" t="s">
        <v>2224</v>
      </c>
      <c r="P2989" s="852" t="s">
        <v>92</v>
      </c>
      <c r="Q2989" s="699" t="s">
        <v>1998</v>
      </c>
      <c r="R2989" s="699"/>
      <c r="S2989" s="699"/>
      <c r="T2989" s="181"/>
      <c r="U2989" s="181"/>
      <c r="AC2989" s="361" t="str">
        <f t="shared" si="50"/>
        <v>２４検査結果（給水設備及び排水設備）別記第三号-上記1から4に記載のない事項-2行目-改善策の具体的内容等</v>
      </c>
      <c r="AL2989" s="392" t="s">
        <v>3335</v>
      </c>
    </row>
    <row r="2990" spans="5:38" x14ac:dyDescent="0.15">
      <c r="E2990" s="1121">
        <f>'5_入力シート【検査結果表】給水設備及び排水設備'!$CM$79</f>
        <v>0</v>
      </c>
      <c r="J2990" s="699" t="s">
        <v>2199</v>
      </c>
      <c r="K2990" s="699" t="s">
        <v>2200</v>
      </c>
      <c r="L2990" s="852" t="s">
        <v>92</v>
      </c>
      <c r="M2990" s="699" t="s">
        <v>2226</v>
      </c>
      <c r="N2990" s="852" t="s">
        <v>92</v>
      </c>
      <c r="O2990" s="699" t="s">
        <v>2224</v>
      </c>
      <c r="P2990" s="852" t="s">
        <v>92</v>
      </c>
      <c r="Q2990" s="699" t="s">
        <v>155</v>
      </c>
      <c r="R2990" s="852" t="s">
        <v>92</v>
      </c>
      <c r="S2990" s="699" t="s">
        <v>1978</v>
      </c>
      <c r="T2990" s="181"/>
      <c r="U2990" s="181"/>
      <c r="AC2990" s="361" t="str">
        <f t="shared" si="50"/>
        <v>２４検査結果（給水設備及び排水設備）別記第三号-上記1から4に記載のない事項-2行目-改善（予定）年月-年（令和）</v>
      </c>
      <c r="AL2990" s="392" t="s">
        <v>3336</v>
      </c>
    </row>
    <row r="2991" spans="5:38" x14ac:dyDescent="0.15">
      <c r="E2991" s="1121">
        <f>'5_入力シート【検査結果表】給水設備及び排水設備'!$CP$79</f>
        <v>0</v>
      </c>
      <c r="J2991" s="699" t="s">
        <v>2199</v>
      </c>
      <c r="K2991" s="699" t="s">
        <v>2200</v>
      </c>
      <c r="L2991" s="852" t="s">
        <v>92</v>
      </c>
      <c r="M2991" s="699" t="s">
        <v>2226</v>
      </c>
      <c r="N2991" s="852" t="s">
        <v>92</v>
      </c>
      <c r="O2991" s="699" t="s">
        <v>2224</v>
      </c>
      <c r="P2991" s="852" t="s">
        <v>92</v>
      </c>
      <c r="Q2991" s="699" t="s">
        <v>155</v>
      </c>
      <c r="R2991" s="852" t="s">
        <v>92</v>
      </c>
      <c r="S2991" s="699" t="s">
        <v>81</v>
      </c>
      <c r="T2991" s="181"/>
      <c r="U2991" s="181"/>
      <c r="AC2991" s="361" t="str">
        <f t="shared" si="50"/>
        <v>２４検査結果（給水設備及び排水設備）別記第三号-上記1から4に記載のない事項-2行目-改善（予定）年月-月</v>
      </c>
      <c r="AL2991" s="392" t="s">
        <v>3337</v>
      </c>
    </row>
    <row r="2992" spans="5:38" x14ac:dyDescent="0.15">
      <c r="E2992" s="1121">
        <f>'5_入力シート【検査結果表】給水設備及び排水設備'!$CS$79</f>
        <v>0</v>
      </c>
      <c r="J2992" s="699" t="s">
        <v>2199</v>
      </c>
      <c r="K2992" s="699" t="s">
        <v>2200</v>
      </c>
      <c r="L2992" s="852" t="s">
        <v>92</v>
      </c>
      <c r="M2992" s="699" t="s">
        <v>2226</v>
      </c>
      <c r="N2992" s="852" t="s">
        <v>92</v>
      </c>
      <c r="O2992" s="699" t="s">
        <v>2224</v>
      </c>
      <c r="P2992" s="852" t="s">
        <v>92</v>
      </c>
      <c r="Q2992" s="699" t="s">
        <v>155</v>
      </c>
      <c r="R2992" s="852" t="s">
        <v>92</v>
      </c>
      <c r="S2992" s="699" t="s">
        <v>145</v>
      </c>
      <c r="T2992" s="181"/>
      <c r="U2992" s="181"/>
      <c r="AC2992" s="361" t="str">
        <f t="shared" si="50"/>
        <v>２４検査結果（給水設備及び排水設備）別記第三号-上記1から4に記載のない事項-2行目-改善（予定）年月-状況</v>
      </c>
      <c r="AL2992" s="392" t="s">
        <v>3338</v>
      </c>
    </row>
    <row r="2993" spans="5:38" x14ac:dyDescent="0.15">
      <c r="E2993" s="1121">
        <f>'5_入力シート【検査結果表】給水設備及び排水設備'!$M$80</f>
        <v>0</v>
      </c>
      <c r="J2993" s="699" t="s">
        <v>2199</v>
      </c>
      <c r="K2993" s="699" t="s">
        <v>2200</v>
      </c>
      <c r="L2993" s="852" t="s">
        <v>92</v>
      </c>
      <c r="M2993" s="699" t="s">
        <v>2226</v>
      </c>
      <c r="N2993" s="852" t="s">
        <v>92</v>
      </c>
      <c r="O2993" s="699" t="s">
        <v>2225</v>
      </c>
      <c r="P2993" s="852" t="s">
        <v>92</v>
      </c>
      <c r="Q2993" s="699" t="s">
        <v>157</v>
      </c>
      <c r="R2993" s="699"/>
      <c r="S2993" s="699"/>
      <c r="T2993" s="181"/>
      <c r="U2993" s="181"/>
      <c r="AC2993" s="361" t="str">
        <f t="shared" si="50"/>
        <v>２４検査結果（給水設備及び排水設備）別記第三号-上記1から4に記載のない事項-3行目-番号</v>
      </c>
      <c r="AL2993" s="392" t="s">
        <v>3339</v>
      </c>
    </row>
    <row r="2994" spans="5:38" x14ac:dyDescent="0.15">
      <c r="E2994" s="1121">
        <f>'5_入力シート【検査結果表】給水設備及び排水設備'!$P$80</f>
        <v>0</v>
      </c>
      <c r="J2994" s="699" t="s">
        <v>2199</v>
      </c>
      <c r="K2994" s="699" t="s">
        <v>2200</v>
      </c>
      <c r="L2994" s="852" t="s">
        <v>92</v>
      </c>
      <c r="M2994" s="699" t="s">
        <v>2226</v>
      </c>
      <c r="N2994" s="852" t="s">
        <v>92</v>
      </c>
      <c r="O2994" s="699" t="s">
        <v>2225</v>
      </c>
      <c r="P2994" s="852" t="s">
        <v>92</v>
      </c>
      <c r="Q2994" s="699" t="s">
        <v>2057</v>
      </c>
      <c r="R2994" s="699"/>
      <c r="S2994" s="699"/>
      <c r="T2994" s="181"/>
      <c r="U2994" s="181"/>
      <c r="AC2994" s="361" t="str">
        <f t="shared" si="50"/>
        <v>２４検査結果（給水設備及び排水設備）別記第三号-上記1から4に記載のない事項-3行目-検査項目</v>
      </c>
      <c r="AL2994" s="392" t="s">
        <v>3340</v>
      </c>
    </row>
    <row r="2995" spans="5:38" x14ac:dyDescent="0.15">
      <c r="E2995" s="1121">
        <f>'5_入力シート【検査結果表】給水設備及び排水設備'!$AA$80</f>
        <v>0</v>
      </c>
      <c r="J2995" s="699" t="s">
        <v>2199</v>
      </c>
      <c r="K2995" s="699" t="s">
        <v>2200</v>
      </c>
      <c r="L2995" s="852" t="s">
        <v>92</v>
      </c>
      <c r="M2995" s="699" t="s">
        <v>2226</v>
      </c>
      <c r="N2995" s="852" t="s">
        <v>92</v>
      </c>
      <c r="O2995" s="699" t="s">
        <v>2225</v>
      </c>
      <c r="P2995" s="852" t="s">
        <v>92</v>
      </c>
      <c r="Q2995" s="699" t="s">
        <v>2058</v>
      </c>
      <c r="R2995" s="699"/>
      <c r="S2995" s="699"/>
      <c r="T2995" s="181"/>
      <c r="U2995" s="181"/>
      <c r="AC2995" s="361" t="str">
        <f t="shared" si="50"/>
        <v>２４検査結果（給水設備及び排水設備）別記第三号-上記1から4に記載のない事項-3行目-検査事項</v>
      </c>
      <c r="AL2995" s="392" t="s">
        <v>3341</v>
      </c>
    </row>
    <row r="2996" spans="5:38" x14ac:dyDescent="0.15">
      <c r="E2996" s="1121">
        <f>'5_入力シート【検査結果表】給水設備及び排水設備'!$AZ$80</f>
        <v>0</v>
      </c>
      <c r="J2996" s="699" t="s">
        <v>2199</v>
      </c>
      <c r="K2996" s="699" t="s">
        <v>2200</v>
      </c>
      <c r="L2996" s="852" t="s">
        <v>92</v>
      </c>
      <c r="M2996" s="699" t="s">
        <v>2226</v>
      </c>
      <c r="N2996" s="852" t="s">
        <v>92</v>
      </c>
      <c r="O2996" s="699" t="s">
        <v>2225</v>
      </c>
      <c r="P2996" s="852" t="s">
        <v>92</v>
      </c>
      <c r="Q2996" s="699" t="s">
        <v>3514</v>
      </c>
      <c r="R2996" s="699"/>
      <c r="S2996" s="699"/>
      <c r="T2996" s="181"/>
      <c r="U2996" s="181"/>
      <c r="AC2996" s="361" t="str">
        <f t="shared" si="50"/>
        <v>２４検査結果（給水設備及び排水設備）別記第三号-上記1から4に記載のない事項-3行目-検査結果</v>
      </c>
      <c r="AL2996" s="392" t="s">
        <v>3851</v>
      </c>
    </row>
    <row r="2997" spans="5:38" x14ac:dyDescent="0.15">
      <c r="E2997" s="1121">
        <f>'5_入力シート【検査結果表】給水設備及び排水設備'!$BL$80</f>
        <v>0</v>
      </c>
      <c r="J2997" s="699" t="s">
        <v>2199</v>
      </c>
      <c r="K2997" s="699" t="s">
        <v>2200</v>
      </c>
      <c r="L2997" s="852" t="s">
        <v>92</v>
      </c>
      <c r="M2997" s="699" t="s">
        <v>2226</v>
      </c>
      <c r="N2997" s="852" t="s">
        <v>92</v>
      </c>
      <c r="O2997" s="699" t="s">
        <v>2225</v>
      </c>
      <c r="P2997" s="852" t="s">
        <v>92</v>
      </c>
      <c r="Q2997" s="699" t="s">
        <v>1032</v>
      </c>
      <c r="R2997" s="699"/>
      <c r="S2997" s="699"/>
      <c r="T2997" s="181"/>
      <c r="U2997" s="181"/>
      <c r="AC2997" s="361" t="str">
        <f t="shared" si="50"/>
        <v>２４検査結果（給水設備及び排水設備）別記第三号-上記1から4に記載のない事項-3行目-検査者番号</v>
      </c>
      <c r="AL2997" s="392" t="s">
        <v>3342</v>
      </c>
    </row>
    <row r="2998" spans="5:38" x14ac:dyDescent="0.15">
      <c r="E2998" s="1121">
        <f>'5_入力シート【検査結果表】給水設備及び排水設備'!$BN$80</f>
        <v>0</v>
      </c>
      <c r="J2998" s="699" t="s">
        <v>2199</v>
      </c>
      <c r="K2998" s="699" t="s">
        <v>2200</v>
      </c>
      <c r="L2998" s="852" t="s">
        <v>92</v>
      </c>
      <c r="M2998" s="699" t="s">
        <v>2226</v>
      </c>
      <c r="N2998" s="852" t="s">
        <v>92</v>
      </c>
      <c r="O2998" s="699" t="s">
        <v>2225</v>
      </c>
      <c r="P2998" s="852" t="s">
        <v>92</v>
      </c>
      <c r="Q2998" s="699" t="s">
        <v>1997</v>
      </c>
      <c r="R2998" s="699"/>
      <c r="S2998" s="699"/>
      <c r="T2998" s="181"/>
      <c r="U2998" s="181"/>
      <c r="AC2998" s="361" t="str">
        <f t="shared" si="50"/>
        <v>２４検査結果（給水設備及び排水設備）別記第三号-上記1から4に記載のない事項-3行目-指摘の具体的内容等</v>
      </c>
      <c r="AL2998" s="392" t="s">
        <v>3343</v>
      </c>
    </row>
    <row r="2999" spans="5:38" x14ac:dyDescent="0.15">
      <c r="E2999" s="1121">
        <f>'5_入力シート【検査結果表】給水設備及び排水設備'!$BX$80</f>
        <v>0</v>
      </c>
      <c r="J2999" s="699" t="s">
        <v>2199</v>
      </c>
      <c r="K2999" s="699" t="s">
        <v>2200</v>
      </c>
      <c r="L2999" s="852" t="s">
        <v>92</v>
      </c>
      <c r="M2999" s="699" t="s">
        <v>2226</v>
      </c>
      <c r="N2999" s="852" t="s">
        <v>92</v>
      </c>
      <c r="O2999" s="699" t="s">
        <v>2225</v>
      </c>
      <c r="P2999" s="852" t="s">
        <v>92</v>
      </c>
      <c r="Q2999" s="699" t="s">
        <v>1998</v>
      </c>
      <c r="R2999" s="699"/>
      <c r="S2999" s="699"/>
      <c r="T2999" s="181"/>
      <c r="U2999" s="181"/>
      <c r="AC2999" s="361" t="str">
        <f t="shared" si="50"/>
        <v>２４検査結果（給水設備及び排水設備）別記第三号-上記1から4に記載のない事項-3行目-改善策の具体的内容等</v>
      </c>
      <c r="AL2999" s="392" t="s">
        <v>3344</v>
      </c>
    </row>
    <row r="3000" spans="5:38" x14ac:dyDescent="0.15">
      <c r="E3000" s="1121">
        <f>'5_入力シート【検査結果表】給水設備及び排水設備'!$CM$80</f>
        <v>0</v>
      </c>
      <c r="J3000" s="699" t="s">
        <v>2199</v>
      </c>
      <c r="K3000" s="699" t="s">
        <v>2200</v>
      </c>
      <c r="L3000" s="852" t="s">
        <v>92</v>
      </c>
      <c r="M3000" s="699" t="s">
        <v>2226</v>
      </c>
      <c r="N3000" s="852" t="s">
        <v>92</v>
      </c>
      <c r="O3000" s="699" t="s">
        <v>2225</v>
      </c>
      <c r="P3000" s="852" t="s">
        <v>92</v>
      </c>
      <c r="Q3000" s="699" t="s">
        <v>155</v>
      </c>
      <c r="R3000" s="852" t="s">
        <v>92</v>
      </c>
      <c r="S3000" s="699" t="s">
        <v>1978</v>
      </c>
      <c r="T3000" s="181"/>
      <c r="U3000" s="181"/>
      <c r="AC3000" s="361" t="str">
        <f t="shared" si="50"/>
        <v>２４検査結果（給水設備及び排水設備）別記第三号-上記1から4に記載のない事項-3行目-改善（予定）年月-年（令和）</v>
      </c>
      <c r="AL3000" s="392" t="s">
        <v>3345</v>
      </c>
    </row>
    <row r="3001" spans="5:38" x14ac:dyDescent="0.15">
      <c r="E3001" s="1121">
        <f>'5_入力シート【検査結果表】給水設備及び排水設備'!$CP$80</f>
        <v>0</v>
      </c>
      <c r="J3001" s="699" t="s">
        <v>2199</v>
      </c>
      <c r="K3001" s="699" t="s">
        <v>2200</v>
      </c>
      <c r="L3001" s="852" t="s">
        <v>92</v>
      </c>
      <c r="M3001" s="699" t="s">
        <v>2226</v>
      </c>
      <c r="N3001" s="852" t="s">
        <v>92</v>
      </c>
      <c r="O3001" s="699" t="s">
        <v>2225</v>
      </c>
      <c r="P3001" s="852" t="s">
        <v>92</v>
      </c>
      <c r="Q3001" s="699" t="s">
        <v>155</v>
      </c>
      <c r="R3001" s="852" t="s">
        <v>92</v>
      </c>
      <c r="S3001" s="699" t="s">
        <v>81</v>
      </c>
      <c r="T3001" s="181"/>
      <c r="U3001" s="181"/>
      <c r="AC3001" s="361" t="str">
        <f t="shared" si="50"/>
        <v>２４検査結果（給水設備及び排水設備）別記第三号-上記1から4に記載のない事項-3行目-改善（予定）年月-月</v>
      </c>
      <c r="AL3001" s="392" t="s">
        <v>3346</v>
      </c>
    </row>
    <row r="3002" spans="5:38" x14ac:dyDescent="0.15">
      <c r="E3002" s="1121">
        <f>'5_入力シート【検査結果表】給水設備及び排水設備'!$CS$80</f>
        <v>0</v>
      </c>
      <c r="J3002" s="699" t="s">
        <v>2199</v>
      </c>
      <c r="K3002" s="699" t="s">
        <v>2200</v>
      </c>
      <c r="L3002" s="852" t="s">
        <v>92</v>
      </c>
      <c r="M3002" s="699" t="s">
        <v>2226</v>
      </c>
      <c r="N3002" s="852" t="s">
        <v>92</v>
      </c>
      <c r="O3002" s="699" t="s">
        <v>2225</v>
      </c>
      <c r="P3002" s="852" t="s">
        <v>92</v>
      </c>
      <c r="Q3002" s="699" t="s">
        <v>155</v>
      </c>
      <c r="R3002" s="852" t="s">
        <v>92</v>
      </c>
      <c r="S3002" s="699" t="s">
        <v>145</v>
      </c>
      <c r="T3002" s="181"/>
      <c r="U3002" s="181"/>
      <c r="AC3002" s="361" t="str">
        <f t="shared" si="50"/>
        <v>２４検査結果（給水設備及び排水設備）別記第三号-上記1から4に記載のない事項-3行目-改善（予定）年月-状況</v>
      </c>
      <c r="AL3002" s="392" t="s">
        <v>3347</v>
      </c>
    </row>
    <row r="3003" spans="5:38" x14ac:dyDescent="0.15">
      <c r="E3003" s="1121">
        <f>'5_入力シート【検査結果表】給水設備及び排水設備'!$M$81</f>
        <v>0</v>
      </c>
      <c r="J3003" s="699" t="s">
        <v>2199</v>
      </c>
      <c r="K3003" s="699" t="s">
        <v>2200</v>
      </c>
      <c r="L3003" s="852" t="s">
        <v>92</v>
      </c>
      <c r="M3003" s="699" t="s">
        <v>2226</v>
      </c>
      <c r="N3003" s="852" t="s">
        <v>92</v>
      </c>
      <c r="O3003" s="699" t="s">
        <v>2227</v>
      </c>
      <c r="P3003" s="852" t="s">
        <v>92</v>
      </c>
      <c r="Q3003" s="699" t="s">
        <v>157</v>
      </c>
      <c r="R3003" s="699"/>
      <c r="S3003" s="699"/>
      <c r="T3003" s="181"/>
      <c r="U3003" s="181"/>
      <c r="AC3003" s="361" t="str">
        <f t="shared" si="50"/>
        <v>２４検査結果（給水設備及び排水設備）別記第三号-上記1から4に記載のない事項-4行目-番号</v>
      </c>
      <c r="AL3003" s="392" t="s">
        <v>3348</v>
      </c>
    </row>
    <row r="3004" spans="5:38" x14ac:dyDescent="0.15">
      <c r="E3004" s="1121">
        <f>'5_入力シート【検査結果表】給水設備及び排水設備'!$P$81</f>
        <v>0</v>
      </c>
      <c r="J3004" s="699" t="s">
        <v>2199</v>
      </c>
      <c r="K3004" s="699" t="s">
        <v>2200</v>
      </c>
      <c r="L3004" s="852" t="s">
        <v>92</v>
      </c>
      <c r="M3004" s="699" t="s">
        <v>2226</v>
      </c>
      <c r="N3004" s="852" t="s">
        <v>92</v>
      </c>
      <c r="O3004" s="699" t="s">
        <v>2227</v>
      </c>
      <c r="P3004" s="852" t="s">
        <v>92</v>
      </c>
      <c r="Q3004" s="699" t="s">
        <v>2057</v>
      </c>
      <c r="R3004" s="699"/>
      <c r="S3004" s="699"/>
      <c r="T3004" s="181"/>
      <c r="U3004" s="181"/>
      <c r="AC3004" s="361" t="str">
        <f t="shared" si="50"/>
        <v>２４検査結果（給水設備及び排水設備）別記第三号-上記1から4に記載のない事項-4行目-検査項目</v>
      </c>
      <c r="AL3004" s="392" t="s">
        <v>3349</v>
      </c>
    </row>
    <row r="3005" spans="5:38" x14ac:dyDescent="0.15">
      <c r="E3005" s="1121">
        <f>'5_入力シート【検査結果表】給水設備及び排水設備'!$AA$81</f>
        <v>0</v>
      </c>
      <c r="J3005" s="699" t="s">
        <v>2199</v>
      </c>
      <c r="K3005" s="699" t="s">
        <v>2200</v>
      </c>
      <c r="L3005" s="852" t="s">
        <v>92</v>
      </c>
      <c r="M3005" s="699" t="s">
        <v>2226</v>
      </c>
      <c r="N3005" s="852" t="s">
        <v>92</v>
      </c>
      <c r="O3005" s="699" t="s">
        <v>2227</v>
      </c>
      <c r="P3005" s="852" t="s">
        <v>92</v>
      </c>
      <c r="Q3005" s="699" t="s">
        <v>2058</v>
      </c>
      <c r="R3005" s="699"/>
      <c r="S3005" s="699"/>
      <c r="T3005" s="181"/>
      <c r="U3005" s="181"/>
      <c r="AC3005" s="361" t="str">
        <f t="shared" si="50"/>
        <v>２４検査結果（給水設備及び排水設備）別記第三号-上記1から4に記載のない事項-4行目-検査事項</v>
      </c>
      <c r="AL3005" s="392" t="s">
        <v>3350</v>
      </c>
    </row>
    <row r="3006" spans="5:38" x14ac:dyDescent="0.15">
      <c r="E3006" s="1121">
        <f>'5_入力シート【検査結果表】給水設備及び排水設備'!$AZ$81</f>
        <v>0</v>
      </c>
      <c r="J3006" s="699" t="s">
        <v>2199</v>
      </c>
      <c r="K3006" s="699" t="s">
        <v>2200</v>
      </c>
      <c r="L3006" s="852" t="s">
        <v>92</v>
      </c>
      <c r="M3006" s="699" t="s">
        <v>2226</v>
      </c>
      <c r="N3006" s="852" t="s">
        <v>92</v>
      </c>
      <c r="O3006" s="699" t="s">
        <v>2227</v>
      </c>
      <c r="P3006" s="852" t="s">
        <v>92</v>
      </c>
      <c r="Q3006" s="699" t="s">
        <v>3514</v>
      </c>
      <c r="R3006" s="699"/>
      <c r="S3006" s="699"/>
      <c r="T3006" s="181"/>
      <c r="U3006" s="181"/>
      <c r="AC3006" s="361" t="str">
        <f t="shared" si="50"/>
        <v>２４検査結果（給水設備及び排水設備）別記第三号-上記1から4に記載のない事項-4行目-検査結果</v>
      </c>
      <c r="AL3006" s="392" t="s">
        <v>3852</v>
      </c>
    </row>
    <row r="3007" spans="5:38" x14ac:dyDescent="0.15">
      <c r="E3007" s="1121">
        <f>'5_入力シート【検査結果表】給水設備及び排水設備'!$BL$81</f>
        <v>0</v>
      </c>
      <c r="J3007" s="699" t="s">
        <v>2199</v>
      </c>
      <c r="K3007" s="699" t="s">
        <v>2200</v>
      </c>
      <c r="L3007" s="852" t="s">
        <v>92</v>
      </c>
      <c r="M3007" s="699" t="s">
        <v>2226</v>
      </c>
      <c r="N3007" s="852" t="s">
        <v>92</v>
      </c>
      <c r="O3007" s="699" t="s">
        <v>2227</v>
      </c>
      <c r="P3007" s="852" t="s">
        <v>92</v>
      </c>
      <c r="Q3007" s="699" t="s">
        <v>1032</v>
      </c>
      <c r="R3007" s="699"/>
      <c r="S3007" s="699"/>
      <c r="T3007" s="181"/>
      <c r="U3007" s="181"/>
      <c r="AC3007" s="361" t="str">
        <f t="shared" si="50"/>
        <v>２４検査結果（給水設備及び排水設備）別記第三号-上記1から4に記載のない事項-4行目-検査者番号</v>
      </c>
      <c r="AL3007" s="392" t="s">
        <v>3351</v>
      </c>
    </row>
    <row r="3008" spans="5:38" x14ac:dyDescent="0.15">
      <c r="E3008" s="1121">
        <f>'5_入力シート【検査結果表】給水設備及び排水設備'!$BN$81</f>
        <v>0</v>
      </c>
      <c r="J3008" s="699" t="s">
        <v>2199</v>
      </c>
      <c r="K3008" s="699" t="s">
        <v>2200</v>
      </c>
      <c r="L3008" s="852" t="s">
        <v>92</v>
      </c>
      <c r="M3008" s="699" t="s">
        <v>2226</v>
      </c>
      <c r="N3008" s="852" t="s">
        <v>92</v>
      </c>
      <c r="O3008" s="699" t="s">
        <v>2227</v>
      </c>
      <c r="P3008" s="852" t="s">
        <v>92</v>
      </c>
      <c r="Q3008" s="699" t="s">
        <v>1997</v>
      </c>
      <c r="R3008" s="699"/>
      <c r="S3008" s="699"/>
      <c r="T3008" s="181"/>
      <c r="U3008" s="181"/>
      <c r="AC3008" s="361" t="str">
        <f t="shared" si="50"/>
        <v>２４検査結果（給水設備及び排水設備）別記第三号-上記1から4に記載のない事項-4行目-指摘の具体的内容等</v>
      </c>
      <c r="AL3008" s="392" t="s">
        <v>3352</v>
      </c>
    </row>
    <row r="3009" spans="5:38" x14ac:dyDescent="0.15">
      <c r="E3009" s="1121">
        <f>'5_入力シート【検査結果表】給水設備及び排水設備'!$BX$81</f>
        <v>0</v>
      </c>
      <c r="J3009" s="699" t="s">
        <v>2199</v>
      </c>
      <c r="K3009" s="699" t="s">
        <v>2200</v>
      </c>
      <c r="L3009" s="852" t="s">
        <v>92</v>
      </c>
      <c r="M3009" s="699" t="s">
        <v>2226</v>
      </c>
      <c r="N3009" s="852" t="s">
        <v>92</v>
      </c>
      <c r="O3009" s="699" t="s">
        <v>2227</v>
      </c>
      <c r="P3009" s="852" t="s">
        <v>92</v>
      </c>
      <c r="Q3009" s="699" t="s">
        <v>1998</v>
      </c>
      <c r="R3009" s="699"/>
      <c r="S3009" s="699"/>
      <c r="T3009" s="181"/>
      <c r="U3009" s="181"/>
      <c r="AC3009" s="361" t="str">
        <f t="shared" si="50"/>
        <v>２４検査結果（給水設備及び排水設備）別記第三号-上記1から4に記載のない事項-4行目-改善策の具体的内容等</v>
      </c>
      <c r="AL3009" s="392" t="s">
        <v>3353</v>
      </c>
    </row>
    <row r="3010" spans="5:38" x14ac:dyDescent="0.15">
      <c r="E3010" s="1121">
        <f>'5_入力シート【検査結果表】給水設備及び排水設備'!$CM$81</f>
        <v>0</v>
      </c>
      <c r="J3010" s="699" t="s">
        <v>2199</v>
      </c>
      <c r="K3010" s="699" t="s">
        <v>2200</v>
      </c>
      <c r="L3010" s="852" t="s">
        <v>92</v>
      </c>
      <c r="M3010" s="699" t="s">
        <v>2226</v>
      </c>
      <c r="N3010" s="852" t="s">
        <v>92</v>
      </c>
      <c r="O3010" s="699" t="s">
        <v>2227</v>
      </c>
      <c r="P3010" s="852" t="s">
        <v>92</v>
      </c>
      <c r="Q3010" s="699" t="s">
        <v>155</v>
      </c>
      <c r="R3010" s="852" t="s">
        <v>92</v>
      </c>
      <c r="S3010" s="699" t="s">
        <v>1978</v>
      </c>
      <c r="T3010" s="181"/>
      <c r="U3010" s="181"/>
      <c r="AC3010" s="361" t="str">
        <f t="shared" si="50"/>
        <v>２４検査結果（給水設備及び排水設備）別記第三号-上記1から4に記載のない事項-4行目-改善（予定）年月-年（令和）</v>
      </c>
      <c r="AL3010" s="392" t="s">
        <v>3354</v>
      </c>
    </row>
    <row r="3011" spans="5:38" x14ac:dyDescent="0.15">
      <c r="E3011" s="1121">
        <f>'5_入力シート【検査結果表】給水設備及び排水設備'!$CP$81</f>
        <v>0</v>
      </c>
      <c r="J3011" s="699" t="s">
        <v>2199</v>
      </c>
      <c r="K3011" s="699" t="s">
        <v>2200</v>
      </c>
      <c r="L3011" s="852" t="s">
        <v>92</v>
      </c>
      <c r="M3011" s="699" t="s">
        <v>2226</v>
      </c>
      <c r="N3011" s="852" t="s">
        <v>92</v>
      </c>
      <c r="O3011" s="699" t="s">
        <v>2227</v>
      </c>
      <c r="P3011" s="852" t="s">
        <v>92</v>
      </c>
      <c r="Q3011" s="699" t="s">
        <v>155</v>
      </c>
      <c r="R3011" s="852" t="s">
        <v>92</v>
      </c>
      <c r="S3011" s="699" t="s">
        <v>81</v>
      </c>
      <c r="T3011" s="181"/>
      <c r="U3011" s="181"/>
      <c r="AC3011" s="361" t="str">
        <f t="shared" si="50"/>
        <v>２４検査結果（給水設備及び排水設備）別記第三号-上記1から4に記載のない事項-4行目-改善（予定）年月-月</v>
      </c>
      <c r="AL3011" s="392" t="s">
        <v>3355</v>
      </c>
    </row>
    <row r="3012" spans="5:38" x14ac:dyDescent="0.15">
      <c r="E3012" s="1121">
        <f>'5_入力シート【検査結果表】給水設備及び排水設備'!$CS$81</f>
        <v>0</v>
      </c>
      <c r="J3012" s="699" t="s">
        <v>2199</v>
      </c>
      <c r="K3012" s="699" t="s">
        <v>2200</v>
      </c>
      <c r="L3012" s="852" t="s">
        <v>92</v>
      </c>
      <c r="M3012" s="699" t="s">
        <v>2226</v>
      </c>
      <c r="N3012" s="852" t="s">
        <v>92</v>
      </c>
      <c r="O3012" s="699" t="s">
        <v>2227</v>
      </c>
      <c r="P3012" s="852" t="s">
        <v>92</v>
      </c>
      <c r="Q3012" s="699" t="s">
        <v>155</v>
      </c>
      <c r="R3012" s="852" t="s">
        <v>92</v>
      </c>
      <c r="S3012" s="699" t="s">
        <v>145</v>
      </c>
      <c r="T3012" s="181"/>
      <c r="U3012" s="181"/>
      <c r="AC3012" s="361" t="str">
        <f t="shared" si="50"/>
        <v>２４検査結果（給水設備及び排水設備）別記第三号-上記1から4に記載のない事項-4行目-改善（予定）年月-状況</v>
      </c>
      <c r="AL3012" s="392" t="s">
        <v>3356</v>
      </c>
    </row>
    <row r="3013" spans="5:38" x14ac:dyDescent="0.15">
      <c r="E3013" s="1121">
        <f>'5_入力シート【検査結果表】給水設備及び排水設備'!$M$82</f>
        <v>0</v>
      </c>
      <c r="J3013" s="699" t="s">
        <v>2199</v>
      </c>
      <c r="K3013" s="699" t="s">
        <v>2200</v>
      </c>
      <c r="L3013" s="852" t="s">
        <v>92</v>
      </c>
      <c r="M3013" s="699" t="s">
        <v>2226</v>
      </c>
      <c r="N3013" s="852" t="s">
        <v>92</v>
      </c>
      <c r="O3013" s="699" t="s">
        <v>2228</v>
      </c>
      <c r="P3013" s="852" t="s">
        <v>92</v>
      </c>
      <c r="Q3013" s="699" t="s">
        <v>157</v>
      </c>
      <c r="R3013" s="699"/>
      <c r="S3013" s="699"/>
      <c r="T3013" s="181"/>
      <c r="U3013" s="181"/>
      <c r="AC3013" s="361" t="str">
        <f t="shared" si="50"/>
        <v>２４検査結果（給水設備及び排水設備）別記第三号-上記1から4に記載のない事項-5行目-番号</v>
      </c>
      <c r="AL3013" s="392" t="s">
        <v>3357</v>
      </c>
    </row>
    <row r="3014" spans="5:38" x14ac:dyDescent="0.15">
      <c r="E3014" s="1121">
        <f>'5_入力シート【検査結果表】給水設備及び排水設備'!$P$82</f>
        <v>0</v>
      </c>
      <c r="J3014" s="699" t="s">
        <v>2199</v>
      </c>
      <c r="K3014" s="699" t="s">
        <v>2200</v>
      </c>
      <c r="L3014" s="852" t="s">
        <v>92</v>
      </c>
      <c r="M3014" s="699" t="s">
        <v>2226</v>
      </c>
      <c r="N3014" s="852" t="s">
        <v>92</v>
      </c>
      <c r="O3014" s="699" t="s">
        <v>2228</v>
      </c>
      <c r="P3014" s="852" t="s">
        <v>92</v>
      </c>
      <c r="Q3014" s="699" t="s">
        <v>2057</v>
      </c>
      <c r="R3014" s="699"/>
      <c r="S3014" s="699"/>
      <c r="T3014" s="181"/>
      <c r="U3014" s="181"/>
      <c r="AC3014" s="361" t="str">
        <f t="shared" si="50"/>
        <v>２４検査結果（給水設備及び排水設備）別記第三号-上記1から4に記載のない事項-5行目-検査項目</v>
      </c>
      <c r="AL3014" s="392" t="s">
        <v>3358</v>
      </c>
    </row>
    <row r="3015" spans="5:38" x14ac:dyDescent="0.15">
      <c r="E3015" s="1121">
        <f>'5_入力シート【検査結果表】給水設備及び排水設備'!$AA$82</f>
        <v>0</v>
      </c>
      <c r="J3015" s="699" t="s">
        <v>2199</v>
      </c>
      <c r="K3015" s="699" t="s">
        <v>2200</v>
      </c>
      <c r="L3015" s="852" t="s">
        <v>92</v>
      </c>
      <c r="M3015" s="699" t="s">
        <v>2226</v>
      </c>
      <c r="N3015" s="852" t="s">
        <v>92</v>
      </c>
      <c r="O3015" s="699" t="s">
        <v>2228</v>
      </c>
      <c r="P3015" s="852" t="s">
        <v>92</v>
      </c>
      <c r="Q3015" s="699" t="s">
        <v>2058</v>
      </c>
      <c r="R3015" s="699"/>
      <c r="S3015" s="699"/>
      <c r="T3015" s="181"/>
      <c r="U3015" s="181"/>
      <c r="AC3015" s="361" t="str">
        <f t="shared" si="50"/>
        <v>２４検査結果（給水設備及び排水設備）別記第三号-上記1から4に記載のない事項-5行目-検査事項</v>
      </c>
      <c r="AL3015" s="392" t="s">
        <v>3359</v>
      </c>
    </row>
    <row r="3016" spans="5:38" x14ac:dyDescent="0.15">
      <c r="E3016" s="1121">
        <f>'5_入力シート【検査結果表】給水設備及び排水設備'!$AZ$82</f>
        <v>0</v>
      </c>
      <c r="J3016" s="699" t="s">
        <v>2199</v>
      </c>
      <c r="K3016" s="699" t="s">
        <v>2200</v>
      </c>
      <c r="L3016" s="852" t="s">
        <v>92</v>
      </c>
      <c r="M3016" s="699" t="s">
        <v>2226</v>
      </c>
      <c r="N3016" s="852" t="s">
        <v>92</v>
      </c>
      <c r="O3016" s="699" t="s">
        <v>2228</v>
      </c>
      <c r="P3016" s="852" t="s">
        <v>92</v>
      </c>
      <c r="Q3016" s="699" t="s">
        <v>3514</v>
      </c>
      <c r="R3016" s="699"/>
      <c r="S3016" s="699"/>
      <c r="T3016" s="181"/>
      <c r="U3016" s="181"/>
      <c r="AC3016" s="361" t="str">
        <f t="shared" si="50"/>
        <v>２４検査結果（給水設備及び排水設備）別記第三号-上記1から4に記載のない事項-5行目-検査結果</v>
      </c>
      <c r="AL3016" s="392" t="s">
        <v>3853</v>
      </c>
    </row>
    <row r="3017" spans="5:38" x14ac:dyDescent="0.15">
      <c r="E3017" s="1121">
        <f>'5_入力シート【検査結果表】給水設備及び排水設備'!$BL$82</f>
        <v>0</v>
      </c>
      <c r="J3017" s="699" t="s">
        <v>2199</v>
      </c>
      <c r="K3017" s="699" t="s">
        <v>2200</v>
      </c>
      <c r="L3017" s="852" t="s">
        <v>92</v>
      </c>
      <c r="M3017" s="699" t="s">
        <v>2226</v>
      </c>
      <c r="N3017" s="852" t="s">
        <v>92</v>
      </c>
      <c r="O3017" s="699" t="s">
        <v>2228</v>
      </c>
      <c r="P3017" s="852" t="s">
        <v>92</v>
      </c>
      <c r="Q3017" s="699" t="s">
        <v>1032</v>
      </c>
      <c r="R3017" s="699"/>
      <c r="S3017" s="699"/>
      <c r="T3017" s="181"/>
      <c r="U3017" s="181"/>
      <c r="AC3017" s="361" t="str">
        <f t="shared" si="50"/>
        <v>２４検査結果（給水設備及び排水設備）別記第三号-上記1から4に記載のない事項-5行目-検査者番号</v>
      </c>
      <c r="AL3017" s="392" t="s">
        <v>3360</v>
      </c>
    </row>
    <row r="3018" spans="5:38" x14ac:dyDescent="0.15">
      <c r="E3018" s="1121">
        <f>'5_入力シート【検査結果表】給水設備及び排水設備'!$BN$82</f>
        <v>0</v>
      </c>
      <c r="J3018" s="699" t="s">
        <v>2199</v>
      </c>
      <c r="K3018" s="699" t="s">
        <v>2200</v>
      </c>
      <c r="L3018" s="852" t="s">
        <v>92</v>
      </c>
      <c r="M3018" s="699" t="s">
        <v>2226</v>
      </c>
      <c r="N3018" s="852" t="s">
        <v>92</v>
      </c>
      <c r="O3018" s="699" t="s">
        <v>2228</v>
      </c>
      <c r="P3018" s="852" t="s">
        <v>92</v>
      </c>
      <c r="Q3018" s="699" t="s">
        <v>1997</v>
      </c>
      <c r="R3018" s="699"/>
      <c r="S3018" s="699"/>
      <c r="T3018" s="181"/>
      <c r="U3018" s="181"/>
      <c r="AC3018" s="361" t="str">
        <f t="shared" si="50"/>
        <v>２４検査結果（給水設備及び排水設備）別記第三号-上記1から4に記載のない事項-5行目-指摘の具体的内容等</v>
      </c>
      <c r="AL3018" s="392" t="s">
        <v>3361</v>
      </c>
    </row>
    <row r="3019" spans="5:38" x14ac:dyDescent="0.15">
      <c r="E3019" s="1121">
        <f>'5_入力シート【検査結果表】給水設備及び排水設備'!$BX$82</f>
        <v>0</v>
      </c>
      <c r="J3019" s="699" t="s">
        <v>2199</v>
      </c>
      <c r="K3019" s="699" t="s">
        <v>2200</v>
      </c>
      <c r="L3019" s="852" t="s">
        <v>92</v>
      </c>
      <c r="M3019" s="699" t="s">
        <v>2226</v>
      </c>
      <c r="N3019" s="852" t="s">
        <v>92</v>
      </c>
      <c r="O3019" s="699" t="s">
        <v>2228</v>
      </c>
      <c r="P3019" s="852" t="s">
        <v>92</v>
      </c>
      <c r="Q3019" s="699" t="s">
        <v>1998</v>
      </c>
      <c r="R3019" s="699"/>
      <c r="S3019" s="699"/>
      <c r="T3019" s="181"/>
      <c r="U3019" s="181"/>
      <c r="AC3019" s="361" t="str">
        <f t="shared" si="50"/>
        <v>２４検査結果（給水設備及び排水設備）別記第三号-上記1から4に記載のない事項-5行目-改善策の具体的内容等</v>
      </c>
      <c r="AL3019" s="392" t="s">
        <v>3362</v>
      </c>
    </row>
    <row r="3020" spans="5:38" x14ac:dyDescent="0.15">
      <c r="E3020" s="1121">
        <f>'5_入力シート【検査結果表】給水設備及び排水設備'!$CM$82</f>
        <v>0</v>
      </c>
      <c r="J3020" s="699" t="s">
        <v>2199</v>
      </c>
      <c r="K3020" s="699" t="s">
        <v>2200</v>
      </c>
      <c r="L3020" s="852" t="s">
        <v>92</v>
      </c>
      <c r="M3020" s="699" t="s">
        <v>2226</v>
      </c>
      <c r="N3020" s="852" t="s">
        <v>92</v>
      </c>
      <c r="O3020" s="699" t="s">
        <v>2228</v>
      </c>
      <c r="P3020" s="852" t="s">
        <v>92</v>
      </c>
      <c r="Q3020" s="699" t="s">
        <v>155</v>
      </c>
      <c r="R3020" s="852" t="s">
        <v>92</v>
      </c>
      <c r="S3020" s="699" t="s">
        <v>1978</v>
      </c>
      <c r="T3020" s="181"/>
      <c r="U3020" s="181"/>
      <c r="AC3020" s="361" t="str">
        <f t="shared" si="50"/>
        <v>２４検査結果（給水設備及び排水設備）別記第三号-上記1から4に記載のない事項-5行目-改善（予定）年月-年（令和）</v>
      </c>
      <c r="AL3020" s="392" t="s">
        <v>3363</v>
      </c>
    </row>
    <row r="3021" spans="5:38" x14ac:dyDescent="0.15">
      <c r="E3021" s="1121">
        <f>'5_入力シート【検査結果表】給水設備及び排水設備'!$CP$82</f>
        <v>0</v>
      </c>
      <c r="J3021" s="699" t="s">
        <v>2199</v>
      </c>
      <c r="K3021" s="699" t="s">
        <v>2200</v>
      </c>
      <c r="L3021" s="852" t="s">
        <v>92</v>
      </c>
      <c r="M3021" s="699" t="s">
        <v>2226</v>
      </c>
      <c r="N3021" s="852" t="s">
        <v>92</v>
      </c>
      <c r="O3021" s="699" t="s">
        <v>2228</v>
      </c>
      <c r="P3021" s="852" t="s">
        <v>92</v>
      </c>
      <c r="Q3021" s="699" t="s">
        <v>155</v>
      </c>
      <c r="R3021" s="852" t="s">
        <v>92</v>
      </c>
      <c r="S3021" s="699" t="s">
        <v>81</v>
      </c>
      <c r="T3021" s="181"/>
      <c r="U3021" s="181"/>
      <c r="AC3021" s="361" t="str">
        <f t="shared" si="50"/>
        <v>２４検査結果（給水設備及び排水設備）別記第三号-上記1から4に記載のない事項-5行目-改善（予定）年月-月</v>
      </c>
      <c r="AL3021" s="392" t="s">
        <v>3364</v>
      </c>
    </row>
    <row r="3022" spans="5:38" x14ac:dyDescent="0.15">
      <c r="E3022" s="1121">
        <f>'5_入力シート【検査結果表】給水設備及び排水設備'!$CS$82</f>
        <v>0</v>
      </c>
      <c r="J3022" s="699" t="s">
        <v>2199</v>
      </c>
      <c r="K3022" s="699" t="s">
        <v>2200</v>
      </c>
      <c r="L3022" s="852" t="s">
        <v>92</v>
      </c>
      <c r="M3022" s="699" t="s">
        <v>2226</v>
      </c>
      <c r="N3022" s="852" t="s">
        <v>92</v>
      </c>
      <c r="O3022" s="699" t="s">
        <v>2228</v>
      </c>
      <c r="P3022" s="852" t="s">
        <v>92</v>
      </c>
      <c r="Q3022" s="699" t="s">
        <v>155</v>
      </c>
      <c r="R3022" s="852" t="s">
        <v>92</v>
      </c>
      <c r="S3022" s="699" t="s">
        <v>145</v>
      </c>
      <c r="T3022" s="181"/>
      <c r="U3022" s="181"/>
      <c r="AC3022" s="361" t="str">
        <f t="shared" si="50"/>
        <v>２４検査結果（給水設備及び排水設備）別記第三号-上記1から4に記載のない事項-5行目-改善（予定）年月-状況</v>
      </c>
      <c r="AL3022" s="392" t="s">
        <v>3365</v>
      </c>
    </row>
    <row r="3023" spans="5:38" x14ac:dyDescent="0.15">
      <c r="E3023" s="1121">
        <f>'5_入力シート【検査結果表】給水設備及び排水設備'!$M$82</f>
        <v>0</v>
      </c>
      <c r="J3023" s="699" t="s">
        <v>2199</v>
      </c>
      <c r="K3023" s="699" t="s">
        <v>2200</v>
      </c>
      <c r="L3023" s="852" t="s">
        <v>92</v>
      </c>
      <c r="M3023" s="699" t="s">
        <v>2226</v>
      </c>
      <c r="N3023" s="852" t="s">
        <v>92</v>
      </c>
      <c r="O3023" s="699" t="s">
        <v>2229</v>
      </c>
      <c r="P3023" s="852" t="s">
        <v>92</v>
      </c>
      <c r="Q3023" s="699" t="s">
        <v>157</v>
      </c>
      <c r="R3023" s="699"/>
      <c r="S3023" s="699"/>
      <c r="T3023" s="181"/>
      <c r="U3023" s="181"/>
      <c r="AC3023" s="361" t="str">
        <f t="shared" si="50"/>
        <v>２４検査結果（給水設備及び排水設備）別記第三号-上記1から4に記載のない事項-6行目-番号</v>
      </c>
      <c r="AL3023" s="392" t="s">
        <v>3366</v>
      </c>
    </row>
    <row r="3024" spans="5:38" x14ac:dyDescent="0.15">
      <c r="E3024" s="1121">
        <f>'5_入力シート【検査結果表】給水設備及び排水設備'!$P$82</f>
        <v>0</v>
      </c>
      <c r="J3024" s="699" t="s">
        <v>2199</v>
      </c>
      <c r="K3024" s="699" t="s">
        <v>2200</v>
      </c>
      <c r="L3024" s="852" t="s">
        <v>92</v>
      </c>
      <c r="M3024" s="699" t="s">
        <v>2226</v>
      </c>
      <c r="N3024" s="852" t="s">
        <v>92</v>
      </c>
      <c r="O3024" s="699" t="s">
        <v>2229</v>
      </c>
      <c r="P3024" s="852" t="s">
        <v>92</v>
      </c>
      <c r="Q3024" s="699" t="s">
        <v>2057</v>
      </c>
      <c r="R3024" s="699"/>
      <c r="S3024" s="699"/>
      <c r="T3024" s="181"/>
      <c r="U3024" s="181"/>
      <c r="AC3024" s="361" t="str">
        <f t="shared" si="50"/>
        <v>２４検査結果（給水設備及び排水設備）別記第三号-上記1から4に記載のない事項-6行目-検査項目</v>
      </c>
      <c r="AL3024" s="392" t="s">
        <v>3367</v>
      </c>
    </row>
    <row r="3025" spans="5:38" x14ac:dyDescent="0.15">
      <c r="E3025" s="1121">
        <f>'5_入力シート【検査結果表】給水設備及び排水設備'!$AA$82</f>
        <v>0</v>
      </c>
      <c r="J3025" s="699" t="s">
        <v>2199</v>
      </c>
      <c r="K3025" s="699" t="s">
        <v>2200</v>
      </c>
      <c r="L3025" s="852" t="s">
        <v>92</v>
      </c>
      <c r="M3025" s="699" t="s">
        <v>2226</v>
      </c>
      <c r="N3025" s="852" t="s">
        <v>92</v>
      </c>
      <c r="O3025" s="699" t="s">
        <v>2229</v>
      </c>
      <c r="P3025" s="852" t="s">
        <v>92</v>
      </c>
      <c r="Q3025" s="699" t="s">
        <v>2058</v>
      </c>
      <c r="R3025" s="699"/>
      <c r="S3025" s="699"/>
      <c r="T3025" s="181"/>
      <c r="U3025" s="181"/>
      <c r="AC3025" s="361" t="str">
        <f t="shared" si="50"/>
        <v>２４検査結果（給水設備及び排水設備）別記第三号-上記1から4に記載のない事項-6行目-検査事項</v>
      </c>
      <c r="AL3025" s="392" t="s">
        <v>3368</v>
      </c>
    </row>
    <row r="3026" spans="5:38" x14ac:dyDescent="0.15">
      <c r="E3026" s="1121">
        <f>'5_入力シート【検査結果表】給水設備及び排水設備'!$AZ$83</f>
        <v>0</v>
      </c>
      <c r="J3026" s="699" t="s">
        <v>2199</v>
      </c>
      <c r="K3026" s="699" t="s">
        <v>2200</v>
      </c>
      <c r="L3026" s="852" t="s">
        <v>92</v>
      </c>
      <c r="M3026" s="699" t="s">
        <v>2226</v>
      </c>
      <c r="N3026" s="852" t="s">
        <v>92</v>
      </c>
      <c r="O3026" s="699" t="s">
        <v>2229</v>
      </c>
      <c r="P3026" s="852" t="s">
        <v>92</v>
      </c>
      <c r="Q3026" s="699" t="s">
        <v>3514</v>
      </c>
      <c r="R3026" s="699"/>
      <c r="S3026" s="699"/>
      <c r="T3026" s="181"/>
      <c r="U3026" s="181"/>
      <c r="AC3026" s="361" t="str">
        <f t="shared" si="50"/>
        <v>２４検査結果（給水設備及び排水設備）別記第三号-上記1から4に記載のない事項-6行目-検査結果</v>
      </c>
      <c r="AL3026" s="392" t="s">
        <v>3854</v>
      </c>
    </row>
    <row r="3027" spans="5:38" x14ac:dyDescent="0.15">
      <c r="E3027" s="1121">
        <f>'5_入力シート【検査結果表】給水設備及び排水設備'!$BL$83</f>
        <v>0</v>
      </c>
      <c r="J3027" s="699" t="s">
        <v>2199</v>
      </c>
      <c r="K3027" s="699" t="s">
        <v>2200</v>
      </c>
      <c r="L3027" s="852" t="s">
        <v>92</v>
      </c>
      <c r="M3027" s="699" t="s">
        <v>2226</v>
      </c>
      <c r="N3027" s="852" t="s">
        <v>92</v>
      </c>
      <c r="O3027" s="699" t="s">
        <v>2229</v>
      </c>
      <c r="P3027" s="852" t="s">
        <v>92</v>
      </c>
      <c r="Q3027" s="699" t="s">
        <v>1032</v>
      </c>
      <c r="R3027" s="699"/>
      <c r="S3027" s="699"/>
      <c r="T3027" s="181"/>
      <c r="U3027" s="181"/>
      <c r="AC3027" s="361" t="str">
        <f t="shared" si="50"/>
        <v>２４検査結果（給水設備及び排水設備）別記第三号-上記1から4に記載のない事項-6行目-検査者番号</v>
      </c>
      <c r="AL3027" s="392" t="s">
        <v>3369</v>
      </c>
    </row>
    <row r="3028" spans="5:38" x14ac:dyDescent="0.15">
      <c r="E3028" s="1121">
        <f>'5_入力シート【検査結果表】給水設備及び排水設備'!$BN$83</f>
        <v>0</v>
      </c>
      <c r="J3028" s="699" t="s">
        <v>2199</v>
      </c>
      <c r="K3028" s="699" t="s">
        <v>2200</v>
      </c>
      <c r="L3028" s="852" t="s">
        <v>92</v>
      </c>
      <c r="M3028" s="699" t="s">
        <v>2226</v>
      </c>
      <c r="N3028" s="852" t="s">
        <v>92</v>
      </c>
      <c r="O3028" s="699" t="s">
        <v>2229</v>
      </c>
      <c r="P3028" s="852" t="s">
        <v>92</v>
      </c>
      <c r="Q3028" s="699" t="s">
        <v>1997</v>
      </c>
      <c r="R3028" s="699"/>
      <c r="S3028" s="699"/>
      <c r="T3028" s="181"/>
      <c r="U3028" s="181"/>
      <c r="AC3028" s="361" t="str">
        <f t="shared" si="50"/>
        <v>２４検査結果（給水設備及び排水設備）別記第三号-上記1から4に記載のない事項-6行目-指摘の具体的内容等</v>
      </c>
      <c r="AL3028" s="392" t="s">
        <v>3370</v>
      </c>
    </row>
    <row r="3029" spans="5:38" x14ac:dyDescent="0.15">
      <c r="E3029" s="1121">
        <f>'5_入力シート【検査結果表】給水設備及び排水設備'!$BX$83</f>
        <v>0</v>
      </c>
      <c r="J3029" s="699" t="s">
        <v>2199</v>
      </c>
      <c r="K3029" s="699" t="s">
        <v>2200</v>
      </c>
      <c r="L3029" s="852" t="s">
        <v>92</v>
      </c>
      <c r="M3029" s="699" t="s">
        <v>2226</v>
      </c>
      <c r="N3029" s="852" t="s">
        <v>92</v>
      </c>
      <c r="O3029" s="699" t="s">
        <v>2229</v>
      </c>
      <c r="P3029" s="852" t="s">
        <v>92</v>
      </c>
      <c r="Q3029" s="699" t="s">
        <v>1998</v>
      </c>
      <c r="R3029" s="699"/>
      <c r="S3029" s="699"/>
      <c r="T3029" s="181"/>
      <c r="U3029" s="181"/>
      <c r="AC3029" s="361" t="str">
        <f t="shared" si="50"/>
        <v>２４検査結果（給水設備及び排水設備）別記第三号-上記1から4に記載のない事項-6行目-改善策の具体的内容等</v>
      </c>
      <c r="AL3029" s="392" t="s">
        <v>3371</v>
      </c>
    </row>
    <row r="3030" spans="5:38" x14ac:dyDescent="0.15">
      <c r="E3030" s="1121">
        <f>'5_入力シート【検査結果表】給水設備及び排水設備'!$CM$83</f>
        <v>0</v>
      </c>
      <c r="J3030" s="699" t="s">
        <v>2199</v>
      </c>
      <c r="K3030" s="699" t="s">
        <v>2200</v>
      </c>
      <c r="L3030" s="852" t="s">
        <v>92</v>
      </c>
      <c r="M3030" s="699" t="s">
        <v>2226</v>
      </c>
      <c r="N3030" s="852" t="s">
        <v>92</v>
      </c>
      <c r="O3030" s="699" t="s">
        <v>2229</v>
      </c>
      <c r="P3030" s="852" t="s">
        <v>92</v>
      </c>
      <c r="Q3030" s="699" t="s">
        <v>155</v>
      </c>
      <c r="R3030" s="852" t="s">
        <v>92</v>
      </c>
      <c r="S3030" s="699" t="s">
        <v>1978</v>
      </c>
      <c r="T3030" s="181"/>
      <c r="U3030" s="181"/>
      <c r="AC3030" s="361" t="str">
        <f t="shared" si="50"/>
        <v>２４検査結果（給水設備及び排水設備）別記第三号-上記1から4に記載のない事項-6行目-改善（予定）年月-年（令和）</v>
      </c>
      <c r="AL3030" s="392" t="s">
        <v>3372</v>
      </c>
    </row>
    <row r="3031" spans="5:38" x14ac:dyDescent="0.15">
      <c r="E3031" s="1121">
        <f>'5_入力シート【検査結果表】給水設備及び排水設備'!$CP$83</f>
        <v>0</v>
      </c>
      <c r="J3031" s="699" t="s">
        <v>2199</v>
      </c>
      <c r="K3031" s="699" t="s">
        <v>2200</v>
      </c>
      <c r="L3031" s="852" t="s">
        <v>92</v>
      </c>
      <c r="M3031" s="699" t="s">
        <v>2226</v>
      </c>
      <c r="N3031" s="852" t="s">
        <v>92</v>
      </c>
      <c r="O3031" s="699" t="s">
        <v>2229</v>
      </c>
      <c r="P3031" s="852" t="s">
        <v>92</v>
      </c>
      <c r="Q3031" s="699" t="s">
        <v>155</v>
      </c>
      <c r="R3031" s="852" t="s">
        <v>92</v>
      </c>
      <c r="S3031" s="699" t="s">
        <v>81</v>
      </c>
      <c r="T3031" s="181"/>
      <c r="U3031" s="181"/>
      <c r="AC3031" s="361" t="str">
        <f t="shared" si="50"/>
        <v>２４検査結果（給水設備及び排水設備）別記第三号-上記1から4に記載のない事項-6行目-改善（予定）年月-月</v>
      </c>
      <c r="AL3031" s="392" t="s">
        <v>3373</v>
      </c>
    </row>
    <row r="3032" spans="5:38" x14ac:dyDescent="0.15">
      <c r="E3032" s="1121">
        <f>'5_入力シート【検査結果表】給水設備及び排水設備'!$CS$83</f>
        <v>0</v>
      </c>
      <c r="J3032" s="699" t="s">
        <v>2199</v>
      </c>
      <c r="K3032" s="699" t="s">
        <v>2200</v>
      </c>
      <c r="L3032" s="852" t="s">
        <v>92</v>
      </c>
      <c r="M3032" s="699" t="s">
        <v>2226</v>
      </c>
      <c r="N3032" s="852" t="s">
        <v>92</v>
      </c>
      <c r="O3032" s="699" t="s">
        <v>2229</v>
      </c>
      <c r="P3032" s="852" t="s">
        <v>92</v>
      </c>
      <c r="Q3032" s="699" t="s">
        <v>155</v>
      </c>
      <c r="R3032" s="852" t="s">
        <v>92</v>
      </c>
      <c r="S3032" s="699" t="s">
        <v>145</v>
      </c>
      <c r="T3032" s="181"/>
      <c r="U3032" s="181"/>
      <c r="AC3032" s="361" t="str">
        <f t="shared" si="50"/>
        <v>２４検査結果（給水設備及び排水設備）別記第三号-上記1から4に記載のない事項-6行目-改善（予定）年月-状況</v>
      </c>
      <c r="AL3032" s="392" t="s">
        <v>3374</v>
      </c>
    </row>
    <row r="3033" spans="5:38" x14ac:dyDescent="0.15">
      <c r="E3033" s="1121">
        <f>'5_入力シート【検査結果表】給水設備及び排水設備'!$M$84</f>
        <v>0</v>
      </c>
      <c r="J3033" s="699" t="s">
        <v>2199</v>
      </c>
      <c r="K3033" s="699" t="s">
        <v>2200</v>
      </c>
      <c r="L3033" s="852" t="s">
        <v>92</v>
      </c>
      <c r="M3033" s="699" t="s">
        <v>2226</v>
      </c>
      <c r="N3033" s="852" t="s">
        <v>92</v>
      </c>
      <c r="O3033" s="699" t="s">
        <v>2230</v>
      </c>
      <c r="P3033" s="852" t="s">
        <v>92</v>
      </c>
      <c r="Q3033" s="699" t="s">
        <v>157</v>
      </c>
      <c r="R3033" s="699"/>
      <c r="S3033" s="699"/>
      <c r="T3033" s="181"/>
      <c r="U3033" s="181"/>
      <c r="AC3033" s="361" t="str">
        <f t="shared" si="50"/>
        <v>２４検査結果（給水設備及び排水設備）別記第三号-上記1から4に記載のない事項-7行目-番号</v>
      </c>
      <c r="AL3033" s="392" t="s">
        <v>3375</v>
      </c>
    </row>
    <row r="3034" spans="5:38" x14ac:dyDescent="0.15">
      <c r="E3034" s="1121">
        <f>'5_入力シート【検査結果表】給水設備及び排水設備'!$P$84</f>
        <v>0</v>
      </c>
      <c r="J3034" s="699" t="s">
        <v>2199</v>
      </c>
      <c r="K3034" s="699" t="s">
        <v>2200</v>
      </c>
      <c r="L3034" s="852" t="s">
        <v>92</v>
      </c>
      <c r="M3034" s="699" t="s">
        <v>2226</v>
      </c>
      <c r="N3034" s="852" t="s">
        <v>92</v>
      </c>
      <c r="O3034" s="699" t="s">
        <v>2230</v>
      </c>
      <c r="P3034" s="852" t="s">
        <v>92</v>
      </c>
      <c r="Q3034" s="699" t="s">
        <v>2057</v>
      </c>
      <c r="R3034" s="699"/>
      <c r="S3034" s="699"/>
      <c r="T3034" s="181"/>
      <c r="U3034" s="181"/>
      <c r="AC3034" s="361" t="str">
        <f t="shared" si="50"/>
        <v>２４検査結果（給水設備及び排水設備）別記第三号-上記1から4に記載のない事項-7行目-検査項目</v>
      </c>
      <c r="AL3034" s="392" t="s">
        <v>3376</v>
      </c>
    </row>
    <row r="3035" spans="5:38" x14ac:dyDescent="0.15">
      <c r="E3035" s="1121">
        <f>'5_入力シート【検査結果表】給水設備及び排水設備'!$AA$84</f>
        <v>0</v>
      </c>
      <c r="J3035" s="699" t="s">
        <v>2199</v>
      </c>
      <c r="K3035" s="699" t="s">
        <v>2200</v>
      </c>
      <c r="L3035" s="852" t="s">
        <v>92</v>
      </c>
      <c r="M3035" s="699" t="s">
        <v>2226</v>
      </c>
      <c r="N3035" s="852" t="s">
        <v>92</v>
      </c>
      <c r="O3035" s="699" t="s">
        <v>2230</v>
      </c>
      <c r="P3035" s="852" t="s">
        <v>92</v>
      </c>
      <c r="Q3035" s="699" t="s">
        <v>2058</v>
      </c>
      <c r="R3035" s="699"/>
      <c r="S3035" s="699"/>
      <c r="T3035" s="181"/>
      <c r="U3035" s="181"/>
      <c r="AC3035" s="361" t="str">
        <f t="shared" si="50"/>
        <v>２４検査結果（給水設備及び排水設備）別記第三号-上記1から4に記載のない事項-7行目-検査事項</v>
      </c>
      <c r="AL3035" s="392" t="s">
        <v>3377</v>
      </c>
    </row>
    <row r="3036" spans="5:38" x14ac:dyDescent="0.15">
      <c r="E3036" s="1121">
        <f>'5_入力シート【検査結果表】給水設備及び排水設備'!$AZ$84</f>
        <v>0</v>
      </c>
      <c r="J3036" s="699" t="s">
        <v>2199</v>
      </c>
      <c r="K3036" s="699" t="s">
        <v>2200</v>
      </c>
      <c r="L3036" s="852" t="s">
        <v>92</v>
      </c>
      <c r="M3036" s="699" t="s">
        <v>2226</v>
      </c>
      <c r="N3036" s="852" t="s">
        <v>92</v>
      </c>
      <c r="O3036" s="699" t="s">
        <v>2230</v>
      </c>
      <c r="P3036" s="852" t="s">
        <v>92</v>
      </c>
      <c r="Q3036" s="699" t="s">
        <v>3514</v>
      </c>
      <c r="R3036" s="699"/>
      <c r="S3036" s="699"/>
      <c r="T3036" s="181"/>
      <c r="U3036" s="181"/>
      <c r="AC3036" s="361" t="str">
        <f t="shared" si="50"/>
        <v>２４検査結果（給水設備及び排水設備）別記第三号-上記1から4に記載のない事項-7行目-検査結果</v>
      </c>
      <c r="AL3036" s="392" t="s">
        <v>3855</v>
      </c>
    </row>
    <row r="3037" spans="5:38" x14ac:dyDescent="0.15">
      <c r="E3037" s="1121">
        <f>'5_入力シート【検査結果表】給水設備及び排水設備'!$BL$84</f>
        <v>0</v>
      </c>
      <c r="J3037" s="699" t="s">
        <v>2199</v>
      </c>
      <c r="K3037" s="699" t="s">
        <v>2200</v>
      </c>
      <c r="L3037" s="852" t="s">
        <v>92</v>
      </c>
      <c r="M3037" s="699" t="s">
        <v>2226</v>
      </c>
      <c r="N3037" s="852" t="s">
        <v>92</v>
      </c>
      <c r="O3037" s="699" t="s">
        <v>2230</v>
      </c>
      <c r="P3037" s="852" t="s">
        <v>92</v>
      </c>
      <c r="Q3037" s="699" t="s">
        <v>1032</v>
      </c>
      <c r="R3037" s="699"/>
      <c r="S3037" s="699"/>
      <c r="T3037" s="181"/>
      <c r="U3037" s="181"/>
      <c r="AC3037" s="361" t="str">
        <f t="shared" si="50"/>
        <v>２４検査結果（給水設備及び排水設備）別記第三号-上記1から4に記載のない事項-7行目-検査者番号</v>
      </c>
      <c r="AL3037" s="392" t="s">
        <v>3378</v>
      </c>
    </row>
    <row r="3038" spans="5:38" x14ac:dyDescent="0.15">
      <c r="E3038" s="1121">
        <f>'5_入力シート【検査結果表】給水設備及び排水設備'!$BN$84</f>
        <v>0</v>
      </c>
      <c r="J3038" s="699" t="s">
        <v>2199</v>
      </c>
      <c r="K3038" s="699" t="s">
        <v>2200</v>
      </c>
      <c r="L3038" s="852" t="s">
        <v>92</v>
      </c>
      <c r="M3038" s="699" t="s">
        <v>2226</v>
      </c>
      <c r="N3038" s="852" t="s">
        <v>92</v>
      </c>
      <c r="O3038" s="699" t="s">
        <v>2230</v>
      </c>
      <c r="P3038" s="852" t="s">
        <v>92</v>
      </c>
      <c r="Q3038" s="699" t="s">
        <v>1997</v>
      </c>
      <c r="R3038" s="699"/>
      <c r="S3038" s="699"/>
      <c r="T3038" s="181"/>
      <c r="U3038" s="181"/>
      <c r="AC3038" s="361" t="str">
        <f t="shared" si="50"/>
        <v>２４検査結果（給水設備及び排水設備）別記第三号-上記1から4に記載のない事項-7行目-指摘の具体的内容等</v>
      </c>
      <c r="AL3038" s="392" t="s">
        <v>3379</v>
      </c>
    </row>
    <row r="3039" spans="5:38" x14ac:dyDescent="0.15">
      <c r="E3039" s="1121">
        <f>'5_入力シート【検査結果表】給水設備及び排水設備'!$BX$84</f>
        <v>0</v>
      </c>
      <c r="J3039" s="699" t="s">
        <v>2199</v>
      </c>
      <c r="K3039" s="699" t="s">
        <v>2200</v>
      </c>
      <c r="L3039" s="852" t="s">
        <v>92</v>
      </c>
      <c r="M3039" s="699" t="s">
        <v>2226</v>
      </c>
      <c r="N3039" s="852" t="s">
        <v>92</v>
      </c>
      <c r="O3039" s="699" t="s">
        <v>2230</v>
      </c>
      <c r="P3039" s="852" t="s">
        <v>92</v>
      </c>
      <c r="Q3039" s="699" t="s">
        <v>1998</v>
      </c>
      <c r="R3039" s="699"/>
      <c r="S3039" s="699"/>
      <c r="T3039" s="181"/>
      <c r="U3039" s="181"/>
      <c r="AC3039" s="361" t="str">
        <f t="shared" si="50"/>
        <v>２４検査結果（給水設備及び排水設備）別記第三号-上記1から4に記載のない事項-7行目-改善策の具体的内容等</v>
      </c>
      <c r="AL3039" s="392" t="s">
        <v>3380</v>
      </c>
    </row>
    <row r="3040" spans="5:38" x14ac:dyDescent="0.15">
      <c r="E3040" s="1121">
        <f>'5_入力シート【検査結果表】給水設備及び排水設備'!$CM$84</f>
        <v>0</v>
      </c>
      <c r="J3040" s="699" t="s">
        <v>2199</v>
      </c>
      <c r="K3040" s="699" t="s">
        <v>2200</v>
      </c>
      <c r="L3040" s="852" t="s">
        <v>92</v>
      </c>
      <c r="M3040" s="699" t="s">
        <v>2226</v>
      </c>
      <c r="N3040" s="852" t="s">
        <v>92</v>
      </c>
      <c r="O3040" s="699" t="s">
        <v>2230</v>
      </c>
      <c r="P3040" s="852" t="s">
        <v>92</v>
      </c>
      <c r="Q3040" s="699" t="s">
        <v>155</v>
      </c>
      <c r="R3040" s="852" t="s">
        <v>92</v>
      </c>
      <c r="S3040" s="699" t="s">
        <v>1978</v>
      </c>
      <c r="T3040" s="181"/>
      <c r="U3040" s="181"/>
      <c r="AC3040" s="361" t="str">
        <f t="shared" ref="AC3040:AC3103" si="51">CONCATENATE(J3040,K3040,L3040,M3040,N3040,O3040,P3040,Q3040,R3040,S3040,T3040,U3040)</f>
        <v>２４検査結果（給水設備及び排水設備）別記第三号-上記1から4に記載のない事項-7行目-改善（予定）年月-年（令和）</v>
      </c>
      <c r="AL3040" s="392" t="s">
        <v>3381</v>
      </c>
    </row>
    <row r="3041" spans="5:38" x14ac:dyDescent="0.15">
      <c r="E3041" s="1121">
        <f>'5_入力シート【検査結果表】給水設備及び排水設備'!$CP$84</f>
        <v>0</v>
      </c>
      <c r="J3041" s="699" t="s">
        <v>2199</v>
      </c>
      <c r="K3041" s="699" t="s">
        <v>2200</v>
      </c>
      <c r="L3041" s="852" t="s">
        <v>92</v>
      </c>
      <c r="M3041" s="699" t="s">
        <v>2226</v>
      </c>
      <c r="N3041" s="852" t="s">
        <v>92</v>
      </c>
      <c r="O3041" s="699" t="s">
        <v>2230</v>
      </c>
      <c r="P3041" s="852" t="s">
        <v>92</v>
      </c>
      <c r="Q3041" s="699" t="s">
        <v>155</v>
      </c>
      <c r="R3041" s="852" t="s">
        <v>92</v>
      </c>
      <c r="S3041" s="699" t="s">
        <v>81</v>
      </c>
      <c r="T3041" s="181"/>
      <c r="U3041" s="181"/>
      <c r="AC3041" s="361" t="str">
        <f t="shared" si="51"/>
        <v>２４検査結果（給水設備及び排水設備）別記第三号-上記1から4に記載のない事項-7行目-改善（予定）年月-月</v>
      </c>
      <c r="AL3041" s="392" t="s">
        <v>3382</v>
      </c>
    </row>
    <row r="3042" spans="5:38" x14ac:dyDescent="0.15">
      <c r="E3042" s="1121">
        <f>'5_入力シート【検査結果表】給水設備及び排水設備'!$CS$84</f>
        <v>0</v>
      </c>
      <c r="J3042" s="699" t="s">
        <v>2199</v>
      </c>
      <c r="K3042" s="699" t="s">
        <v>2200</v>
      </c>
      <c r="L3042" s="852" t="s">
        <v>92</v>
      </c>
      <c r="M3042" s="699" t="s">
        <v>2226</v>
      </c>
      <c r="N3042" s="852" t="s">
        <v>92</v>
      </c>
      <c r="O3042" s="699" t="s">
        <v>2230</v>
      </c>
      <c r="P3042" s="852" t="s">
        <v>92</v>
      </c>
      <c r="Q3042" s="699" t="s">
        <v>155</v>
      </c>
      <c r="R3042" s="852" t="s">
        <v>92</v>
      </c>
      <c r="S3042" s="699" t="s">
        <v>145</v>
      </c>
      <c r="T3042" s="181"/>
      <c r="U3042" s="181"/>
      <c r="AC3042" s="361" t="str">
        <f t="shared" si="51"/>
        <v>２４検査結果（給水設備及び排水設備）別記第三号-上記1から4に記載のない事項-7行目-改善（予定）年月-状況</v>
      </c>
      <c r="AL3042" s="392" t="s">
        <v>3383</v>
      </c>
    </row>
    <row r="3043" spans="5:38" x14ac:dyDescent="0.15">
      <c r="E3043" s="1121">
        <f>'5_入力シート【検査結果表】給水設備及び排水設備'!$M$85</f>
        <v>0</v>
      </c>
      <c r="J3043" s="699" t="s">
        <v>2199</v>
      </c>
      <c r="K3043" s="699" t="s">
        <v>2200</v>
      </c>
      <c r="L3043" s="852" t="s">
        <v>92</v>
      </c>
      <c r="M3043" s="699" t="s">
        <v>2226</v>
      </c>
      <c r="N3043" s="852" t="s">
        <v>92</v>
      </c>
      <c r="O3043" s="699" t="s">
        <v>2231</v>
      </c>
      <c r="P3043" s="852" t="s">
        <v>92</v>
      </c>
      <c r="Q3043" s="699" t="s">
        <v>157</v>
      </c>
      <c r="R3043" s="699"/>
      <c r="S3043" s="699"/>
      <c r="T3043" s="181"/>
      <c r="U3043" s="181"/>
      <c r="AC3043" s="361" t="str">
        <f t="shared" si="51"/>
        <v>２４検査結果（給水設備及び排水設備）別記第三号-上記1から4に記載のない事項-8行目-番号</v>
      </c>
      <c r="AL3043" s="392" t="s">
        <v>3384</v>
      </c>
    </row>
    <row r="3044" spans="5:38" x14ac:dyDescent="0.15">
      <c r="E3044" s="1121">
        <f>'5_入力シート【検査結果表】給水設備及び排水設備'!$P$85</f>
        <v>0</v>
      </c>
      <c r="J3044" s="699" t="s">
        <v>2199</v>
      </c>
      <c r="K3044" s="699" t="s">
        <v>2200</v>
      </c>
      <c r="L3044" s="852" t="s">
        <v>92</v>
      </c>
      <c r="M3044" s="699" t="s">
        <v>2226</v>
      </c>
      <c r="N3044" s="852" t="s">
        <v>92</v>
      </c>
      <c r="O3044" s="699" t="s">
        <v>2231</v>
      </c>
      <c r="P3044" s="852" t="s">
        <v>92</v>
      </c>
      <c r="Q3044" s="699" t="s">
        <v>2057</v>
      </c>
      <c r="R3044" s="699"/>
      <c r="S3044" s="699"/>
      <c r="T3044" s="181"/>
      <c r="U3044" s="181"/>
      <c r="AC3044" s="361" t="str">
        <f t="shared" si="51"/>
        <v>２４検査結果（給水設備及び排水設備）別記第三号-上記1から4に記載のない事項-8行目-検査項目</v>
      </c>
      <c r="AL3044" s="392" t="s">
        <v>3385</v>
      </c>
    </row>
    <row r="3045" spans="5:38" x14ac:dyDescent="0.15">
      <c r="E3045" s="1121">
        <f>'5_入力シート【検査結果表】給水設備及び排水設備'!$AA$85</f>
        <v>0</v>
      </c>
      <c r="J3045" s="699" t="s">
        <v>2199</v>
      </c>
      <c r="K3045" s="699" t="s">
        <v>2200</v>
      </c>
      <c r="L3045" s="852" t="s">
        <v>92</v>
      </c>
      <c r="M3045" s="699" t="s">
        <v>2226</v>
      </c>
      <c r="N3045" s="852" t="s">
        <v>92</v>
      </c>
      <c r="O3045" s="699" t="s">
        <v>2231</v>
      </c>
      <c r="P3045" s="852" t="s">
        <v>92</v>
      </c>
      <c r="Q3045" s="699" t="s">
        <v>2058</v>
      </c>
      <c r="R3045" s="699"/>
      <c r="S3045" s="699"/>
      <c r="T3045" s="181"/>
      <c r="U3045" s="181"/>
      <c r="AC3045" s="361" t="str">
        <f t="shared" si="51"/>
        <v>２４検査結果（給水設備及び排水設備）別記第三号-上記1から4に記載のない事項-8行目-検査事項</v>
      </c>
      <c r="AL3045" s="392" t="s">
        <v>3386</v>
      </c>
    </row>
    <row r="3046" spans="5:38" x14ac:dyDescent="0.15">
      <c r="E3046" s="1121">
        <f>'5_入力シート【検査結果表】給水設備及び排水設備'!$AZ$85</f>
        <v>0</v>
      </c>
      <c r="J3046" s="699" t="s">
        <v>2199</v>
      </c>
      <c r="K3046" s="699" t="s">
        <v>2200</v>
      </c>
      <c r="L3046" s="852" t="s">
        <v>92</v>
      </c>
      <c r="M3046" s="699" t="s">
        <v>2226</v>
      </c>
      <c r="N3046" s="852" t="s">
        <v>92</v>
      </c>
      <c r="O3046" s="699" t="s">
        <v>2231</v>
      </c>
      <c r="P3046" s="852" t="s">
        <v>92</v>
      </c>
      <c r="Q3046" s="699" t="s">
        <v>3514</v>
      </c>
      <c r="R3046" s="699"/>
      <c r="S3046" s="699"/>
      <c r="T3046" s="181"/>
      <c r="U3046" s="181"/>
      <c r="AC3046" s="361" t="str">
        <f t="shared" si="51"/>
        <v>２４検査結果（給水設備及び排水設備）別記第三号-上記1から4に記載のない事項-8行目-検査結果</v>
      </c>
      <c r="AL3046" s="392" t="s">
        <v>3856</v>
      </c>
    </row>
    <row r="3047" spans="5:38" x14ac:dyDescent="0.15">
      <c r="E3047" s="1121">
        <f>'5_入力シート【検査結果表】給水設備及び排水設備'!$BL$85</f>
        <v>0</v>
      </c>
      <c r="J3047" s="699" t="s">
        <v>2199</v>
      </c>
      <c r="K3047" s="699" t="s">
        <v>2200</v>
      </c>
      <c r="L3047" s="852" t="s">
        <v>92</v>
      </c>
      <c r="M3047" s="699" t="s">
        <v>2226</v>
      </c>
      <c r="N3047" s="852" t="s">
        <v>92</v>
      </c>
      <c r="O3047" s="699" t="s">
        <v>2231</v>
      </c>
      <c r="P3047" s="852" t="s">
        <v>92</v>
      </c>
      <c r="Q3047" s="699" t="s">
        <v>1032</v>
      </c>
      <c r="R3047" s="699"/>
      <c r="S3047" s="699"/>
      <c r="T3047" s="181"/>
      <c r="U3047" s="181"/>
      <c r="AC3047" s="361" t="str">
        <f t="shared" si="51"/>
        <v>２４検査結果（給水設備及び排水設備）別記第三号-上記1から4に記載のない事項-8行目-検査者番号</v>
      </c>
      <c r="AL3047" s="392" t="s">
        <v>3387</v>
      </c>
    </row>
    <row r="3048" spans="5:38" x14ac:dyDescent="0.15">
      <c r="E3048" s="1121">
        <f>'5_入力シート【検査結果表】給水設備及び排水設備'!$BN$85</f>
        <v>0</v>
      </c>
      <c r="J3048" s="699" t="s">
        <v>2199</v>
      </c>
      <c r="K3048" s="699" t="s">
        <v>2200</v>
      </c>
      <c r="L3048" s="852" t="s">
        <v>92</v>
      </c>
      <c r="M3048" s="699" t="s">
        <v>2226</v>
      </c>
      <c r="N3048" s="852" t="s">
        <v>92</v>
      </c>
      <c r="O3048" s="699" t="s">
        <v>2231</v>
      </c>
      <c r="P3048" s="852" t="s">
        <v>92</v>
      </c>
      <c r="Q3048" s="699" t="s">
        <v>1997</v>
      </c>
      <c r="R3048" s="699"/>
      <c r="S3048" s="699"/>
      <c r="T3048" s="181"/>
      <c r="U3048" s="181"/>
      <c r="AC3048" s="361" t="str">
        <f t="shared" si="51"/>
        <v>２４検査結果（給水設備及び排水設備）別記第三号-上記1から4に記載のない事項-8行目-指摘の具体的内容等</v>
      </c>
      <c r="AL3048" s="392" t="s">
        <v>3388</v>
      </c>
    </row>
    <row r="3049" spans="5:38" x14ac:dyDescent="0.15">
      <c r="E3049" s="1121">
        <f>'5_入力シート【検査結果表】給水設備及び排水設備'!$BX$85</f>
        <v>0</v>
      </c>
      <c r="J3049" s="699" t="s">
        <v>2199</v>
      </c>
      <c r="K3049" s="699" t="s">
        <v>2200</v>
      </c>
      <c r="L3049" s="852" t="s">
        <v>92</v>
      </c>
      <c r="M3049" s="699" t="s">
        <v>2226</v>
      </c>
      <c r="N3049" s="852" t="s">
        <v>92</v>
      </c>
      <c r="O3049" s="699" t="s">
        <v>2231</v>
      </c>
      <c r="P3049" s="852" t="s">
        <v>92</v>
      </c>
      <c r="Q3049" s="699" t="s">
        <v>1998</v>
      </c>
      <c r="R3049" s="699"/>
      <c r="S3049" s="699"/>
      <c r="T3049" s="181"/>
      <c r="U3049" s="181"/>
      <c r="AC3049" s="361" t="str">
        <f t="shared" si="51"/>
        <v>２４検査結果（給水設備及び排水設備）別記第三号-上記1から4に記載のない事項-8行目-改善策の具体的内容等</v>
      </c>
      <c r="AL3049" s="392" t="s">
        <v>3389</v>
      </c>
    </row>
    <row r="3050" spans="5:38" x14ac:dyDescent="0.15">
      <c r="E3050" s="1121">
        <f>'5_入力シート【検査結果表】給水設備及び排水設備'!$CM$85</f>
        <v>0</v>
      </c>
      <c r="J3050" s="699" t="s">
        <v>2199</v>
      </c>
      <c r="K3050" s="699" t="s">
        <v>2200</v>
      </c>
      <c r="L3050" s="852" t="s">
        <v>92</v>
      </c>
      <c r="M3050" s="699" t="s">
        <v>2226</v>
      </c>
      <c r="N3050" s="852" t="s">
        <v>92</v>
      </c>
      <c r="O3050" s="699" t="s">
        <v>2231</v>
      </c>
      <c r="P3050" s="852" t="s">
        <v>92</v>
      </c>
      <c r="Q3050" s="699" t="s">
        <v>155</v>
      </c>
      <c r="R3050" s="852" t="s">
        <v>92</v>
      </c>
      <c r="S3050" s="699" t="s">
        <v>1978</v>
      </c>
      <c r="T3050" s="181"/>
      <c r="U3050" s="181"/>
      <c r="AC3050" s="361" t="str">
        <f t="shared" si="51"/>
        <v>２４検査結果（給水設備及び排水設備）別記第三号-上記1から4に記載のない事項-8行目-改善（予定）年月-年（令和）</v>
      </c>
      <c r="AL3050" s="392" t="s">
        <v>3390</v>
      </c>
    </row>
    <row r="3051" spans="5:38" x14ac:dyDescent="0.15">
      <c r="E3051" s="1121">
        <f>'5_入力シート【検査結果表】給水設備及び排水設備'!$CP$85</f>
        <v>0</v>
      </c>
      <c r="J3051" s="699" t="s">
        <v>2199</v>
      </c>
      <c r="K3051" s="699" t="s">
        <v>2200</v>
      </c>
      <c r="L3051" s="852" t="s">
        <v>92</v>
      </c>
      <c r="M3051" s="699" t="s">
        <v>2226</v>
      </c>
      <c r="N3051" s="852" t="s">
        <v>92</v>
      </c>
      <c r="O3051" s="699" t="s">
        <v>2231</v>
      </c>
      <c r="P3051" s="852" t="s">
        <v>92</v>
      </c>
      <c r="Q3051" s="699" t="s">
        <v>155</v>
      </c>
      <c r="R3051" s="852" t="s">
        <v>92</v>
      </c>
      <c r="S3051" s="699" t="s">
        <v>81</v>
      </c>
      <c r="T3051" s="181"/>
      <c r="U3051" s="181"/>
      <c r="AC3051" s="361" t="str">
        <f t="shared" si="51"/>
        <v>２４検査結果（給水設備及び排水設備）別記第三号-上記1から4に記載のない事項-8行目-改善（予定）年月-月</v>
      </c>
      <c r="AL3051" s="392" t="s">
        <v>3391</v>
      </c>
    </row>
    <row r="3052" spans="5:38" x14ac:dyDescent="0.15">
      <c r="E3052" s="1121">
        <f>'5_入力シート【検査結果表】給水設備及び排水設備'!$CS$85</f>
        <v>0</v>
      </c>
      <c r="J3052" s="699" t="s">
        <v>2199</v>
      </c>
      <c r="K3052" s="699" t="s">
        <v>2200</v>
      </c>
      <c r="L3052" s="852" t="s">
        <v>92</v>
      </c>
      <c r="M3052" s="699" t="s">
        <v>2226</v>
      </c>
      <c r="N3052" s="852" t="s">
        <v>92</v>
      </c>
      <c r="O3052" s="699" t="s">
        <v>2231</v>
      </c>
      <c r="P3052" s="852" t="s">
        <v>92</v>
      </c>
      <c r="Q3052" s="699" t="s">
        <v>155</v>
      </c>
      <c r="R3052" s="852" t="s">
        <v>92</v>
      </c>
      <c r="S3052" s="699" t="s">
        <v>145</v>
      </c>
      <c r="T3052" s="181"/>
      <c r="U3052" s="181"/>
      <c r="AC3052" s="361" t="str">
        <f t="shared" si="51"/>
        <v>２４検査結果（給水設備及び排水設備）別記第三号-上記1から4に記載のない事項-8行目-改善（予定）年月-状況</v>
      </c>
      <c r="AL3052" s="392" t="s">
        <v>3392</v>
      </c>
    </row>
    <row r="3053" spans="5:38" x14ac:dyDescent="0.15">
      <c r="E3053" s="1121">
        <f>'5_入力シート【検査結果表】給水設備及び排水設備'!$M$86</f>
        <v>0</v>
      </c>
      <c r="J3053" s="699" t="s">
        <v>2199</v>
      </c>
      <c r="K3053" s="699" t="s">
        <v>2200</v>
      </c>
      <c r="L3053" s="852" t="s">
        <v>92</v>
      </c>
      <c r="M3053" s="699" t="s">
        <v>2226</v>
      </c>
      <c r="N3053" s="852" t="s">
        <v>92</v>
      </c>
      <c r="O3053" s="699" t="s">
        <v>2232</v>
      </c>
      <c r="P3053" s="852" t="s">
        <v>92</v>
      </c>
      <c r="Q3053" s="699" t="s">
        <v>157</v>
      </c>
      <c r="R3053" s="699"/>
      <c r="S3053" s="699"/>
      <c r="T3053" s="181"/>
      <c r="U3053" s="181"/>
      <c r="AC3053" s="361" t="str">
        <f t="shared" si="51"/>
        <v>２４検査結果（給水設備及び排水設備）別記第三号-上記1から4に記載のない事項-9行目-番号</v>
      </c>
      <c r="AL3053" s="392" t="s">
        <v>3393</v>
      </c>
    </row>
    <row r="3054" spans="5:38" x14ac:dyDescent="0.15">
      <c r="E3054" s="1121">
        <f>'5_入力シート【検査結果表】給水設備及び排水設備'!$P$86</f>
        <v>0</v>
      </c>
      <c r="J3054" s="699" t="s">
        <v>2199</v>
      </c>
      <c r="K3054" s="699" t="s">
        <v>2200</v>
      </c>
      <c r="L3054" s="852" t="s">
        <v>92</v>
      </c>
      <c r="M3054" s="699" t="s">
        <v>2226</v>
      </c>
      <c r="N3054" s="852" t="s">
        <v>92</v>
      </c>
      <c r="O3054" s="699" t="s">
        <v>2232</v>
      </c>
      <c r="P3054" s="852" t="s">
        <v>92</v>
      </c>
      <c r="Q3054" s="699" t="s">
        <v>2057</v>
      </c>
      <c r="R3054" s="699"/>
      <c r="S3054" s="699"/>
      <c r="T3054" s="181"/>
      <c r="U3054" s="181"/>
      <c r="AC3054" s="361" t="str">
        <f t="shared" si="51"/>
        <v>２４検査結果（給水設備及び排水設備）別記第三号-上記1から4に記載のない事項-9行目-検査項目</v>
      </c>
      <c r="AL3054" s="392" t="s">
        <v>3394</v>
      </c>
    </row>
    <row r="3055" spans="5:38" x14ac:dyDescent="0.15">
      <c r="E3055" s="1121">
        <f>'5_入力シート【検査結果表】給水設備及び排水設備'!$AA$86</f>
        <v>0</v>
      </c>
      <c r="J3055" s="699" t="s">
        <v>2199</v>
      </c>
      <c r="K3055" s="699" t="s">
        <v>2200</v>
      </c>
      <c r="L3055" s="852" t="s">
        <v>92</v>
      </c>
      <c r="M3055" s="699" t="s">
        <v>2226</v>
      </c>
      <c r="N3055" s="852" t="s">
        <v>92</v>
      </c>
      <c r="O3055" s="699" t="s">
        <v>2232</v>
      </c>
      <c r="P3055" s="852" t="s">
        <v>92</v>
      </c>
      <c r="Q3055" s="699" t="s">
        <v>2058</v>
      </c>
      <c r="R3055" s="699"/>
      <c r="S3055" s="699"/>
      <c r="T3055" s="181"/>
      <c r="U3055" s="181"/>
      <c r="AC3055" s="361" t="str">
        <f t="shared" si="51"/>
        <v>２４検査結果（給水設備及び排水設備）別記第三号-上記1から4に記載のない事項-9行目-検査事項</v>
      </c>
      <c r="AL3055" s="392" t="s">
        <v>3395</v>
      </c>
    </row>
    <row r="3056" spans="5:38" x14ac:dyDescent="0.15">
      <c r="E3056" s="1121">
        <f>'5_入力シート【検査結果表】給水設備及び排水設備'!$AZ$86</f>
        <v>0</v>
      </c>
      <c r="J3056" s="699" t="s">
        <v>2199</v>
      </c>
      <c r="K3056" s="699" t="s">
        <v>2200</v>
      </c>
      <c r="L3056" s="852" t="s">
        <v>92</v>
      </c>
      <c r="M3056" s="699" t="s">
        <v>2226</v>
      </c>
      <c r="N3056" s="852" t="s">
        <v>92</v>
      </c>
      <c r="O3056" s="699" t="s">
        <v>2232</v>
      </c>
      <c r="P3056" s="852" t="s">
        <v>92</v>
      </c>
      <c r="Q3056" s="699" t="s">
        <v>3514</v>
      </c>
      <c r="R3056" s="699"/>
      <c r="S3056" s="699"/>
      <c r="T3056" s="181"/>
      <c r="U3056" s="181"/>
      <c r="AC3056" s="361" t="str">
        <f t="shared" si="51"/>
        <v>２４検査結果（給水設備及び排水設備）別記第三号-上記1から4に記載のない事項-9行目-検査結果</v>
      </c>
      <c r="AL3056" s="392" t="s">
        <v>3857</v>
      </c>
    </row>
    <row r="3057" spans="5:38" x14ac:dyDescent="0.15">
      <c r="E3057" s="1121">
        <f>'5_入力シート【検査結果表】給水設備及び排水設備'!$BL$86</f>
        <v>0</v>
      </c>
      <c r="J3057" s="699" t="s">
        <v>2199</v>
      </c>
      <c r="K3057" s="699" t="s">
        <v>2200</v>
      </c>
      <c r="L3057" s="852" t="s">
        <v>92</v>
      </c>
      <c r="M3057" s="699" t="s">
        <v>2226</v>
      </c>
      <c r="N3057" s="852" t="s">
        <v>92</v>
      </c>
      <c r="O3057" s="699" t="s">
        <v>2232</v>
      </c>
      <c r="P3057" s="852" t="s">
        <v>92</v>
      </c>
      <c r="Q3057" s="699" t="s">
        <v>1032</v>
      </c>
      <c r="R3057" s="699"/>
      <c r="S3057" s="699"/>
      <c r="T3057" s="181"/>
      <c r="U3057" s="181"/>
      <c r="AC3057" s="361" t="str">
        <f t="shared" si="51"/>
        <v>２４検査結果（給水設備及び排水設備）別記第三号-上記1から4に記載のない事項-9行目-検査者番号</v>
      </c>
      <c r="AL3057" s="392" t="s">
        <v>3396</v>
      </c>
    </row>
    <row r="3058" spans="5:38" x14ac:dyDescent="0.15">
      <c r="E3058" s="1121">
        <f>'5_入力シート【検査結果表】給水設備及び排水設備'!$BN$86</f>
        <v>0</v>
      </c>
      <c r="J3058" s="699" t="s">
        <v>2199</v>
      </c>
      <c r="K3058" s="699" t="s">
        <v>2200</v>
      </c>
      <c r="L3058" s="852" t="s">
        <v>92</v>
      </c>
      <c r="M3058" s="699" t="s">
        <v>2226</v>
      </c>
      <c r="N3058" s="852" t="s">
        <v>92</v>
      </c>
      <c r="O3058" s="699" t="s">
        <v>2232</v>
      </c>
      <c r="P3058" s="852" t="s">
        <v>92</v>
      </c>
      <c r="Q3058" s="699" t="s">
        <v>1997</v>
      </c>
      <c r="R3058" s="699"/>
      <c r="S3058" s="699"/>
      <c r="T3058" s="181"/>
      <c r="U3058" s="181"/>
      <c r="AC3058" s="361" t="str">
        <f t="shared" si="51"/>
        <v>２４検査結果（給水設備及び排水設備）別記第三号-上記1から4に記載のない事項-9行目-指摘の具体的内容等</v>
      </c>
      <c r="AL3058" s="392" t="s">
        <v>3397</v>
      </c>
    </row>
    <row r="3059" spans="5:38" x14ac:dyDescent="0.15">
      <c r="E3059" s="1121">
        <f>'5_入力シート【検査結果表】給水設備及び排水設備'!$BX$86</f>
        <v>0</v>
      </c>
      <c r="J3059" s="699" t="s">
        <v>2199</v>
      </c>
      <c r="K3059" s="699" t="s">
        <v>2200</v>
      </c>
      <c r="L3059" s="852" t="s">
        <v>92</v>
      </c>
      <c r="M3059" s="699" t="s">
        <v>2226</v>
      </c>
      <c r="N3059" s="852" t="s">
        <v>92</v>
      </c>
      <c r="O3059" s="699" t="s">
        <v>2232</v>
      </c>
      <c r="P3059" s="852" t="s">
        <v>92</v>
      </c>
      <c r="Q3059" s="699" t="s">
        <v>1998</v>
      </c>
      <c r="R3059" s="699"/>
      <c r="S3059" s="699"/>
      <c r="T3059" s="181"/>
      <c r="U3059" s="181"/>
      <c r="AC3059" s="361" t="str">
        <f t="shared" si="51"/>
        <v>２４検査結果（給水設備及び排水設備）別記第三号-上記1から4に記載のない事項-9行目-改善策の具体的内容等</v>
      </c>
      <c r="AL3059" s="392" t="s">
        <v>3398</v>
      </c>
    </row>
    <row r="3060" spans="5:38" x14ac:dyDescent="0.15">
      <c r="E3060" s="1121">
        <f>'5_入力シート【検査結果表】給水設備及び排水設備'!$CM$86</f>
        <v>0</v>
      </c>
      <c r="J3060" s="699" t="s">
        <v>2199</v>
      </c>
      <c r="K3060" s="699" t="s">
        <v>2200</v>
      </c>
      <c r="L3060" s="852" t="s">
        <v>92</v>
      </c>
      <c r="M3060" s="699" t="s">
        <v>2226</v>
      </c>
      <c r="N3060" s="852" t="s">
        <v>92</v>
      </c>
      <c r="O3060" s="699" t="s">
        <v>2232</v>
      </c>
      <c r="P3060" s="852" t="s">
        <v>92</v>
      </c>
      <c r="Q3060" s="699" t="s">
        <v>155</v>
      </c>
      <c r="R3060" s="852" t="s">
        <v>92</v>
      </c>
      <c r="S3060" s="699" t="s">
        <v>1978</v>
      </c>
      <c r="T3060" s="181"/>
      <c r="U3060" s="181"/>
      <c r="AC3060" s="361" t="str">
        <f t="shared" si="51"/>
        <v>２４検査結果（給水設備及び排水設備）別記第三号-上記1から4に記載のない事項-9行目-改善（予定）年月-年（令和）</v>
      </c>
      <c r="AL3060" s="392" t="s">
        <v>3399</v>
      </c>
    </row>
    <row r="3061" spans="5:38" x14ac:dyDescent="0.15">
      <c r="E3061" s="1121">
        <f>'5_入力シート【検査結果表】給水設備及び排水設備'!$CP$86</f>
        <v>0</v>
      </c>
      <c r="J3061" s="699" t="s">
        <v>2199</v>
      </c>
      <c r="K3061" s="699" t="s">
        <v>2200</v>
      </c>
      <c r="L3061" s="852" t="s">
        <v>92</v>
      </c>
      <c r="M3061" s="699" t="s">
        <v>2226</v>
      </c>
      <c r="N3061" s="852" t="s">
        <v>92</v>
      </c>
      <c r="O3061" s="699" t="s">
        <v>2232</v>
      </c>
      <c r="P3061" s="852" t="s">
        <v>92</v>
      </c>
      <c r="Q3061" s="699" t="s">
        <v>155</v>
      </c>
      <c r="R3061" s="852" t="s">
        <v>92</v>
      </c>
      <c r="S3061" s="699" t="s">
        <v>81</v>
      </c>
      <c r="T3061" s="181"/>
      <c r="U3061" s="181"/>
      <c r="AC3061" s="361" t="str">
        <f t="shared" si="51"/>
        <v>２４検査結果（給水設備及び排水設備）別記第三号-上記1から4に記載のない事項-9行目-改善（予定）年月-月</v>
      </c>
      <c r="AL3061" s="392" t="s">
        <v>3400</v>
      </c>
    </row>
    <row r="3062" spans="5:38" x14ac:dyDescent="0.15">
      <c r="E3062" s="1121">
        <f>'5_入力シート【検査結果表】給水設備及び排水設備'!$CS$86</f>
        <v>0</v>
      </c>
      <c r="J3062" s="699" t="s">
        <v>2199</v>
      </c>
      <c r="K3062" s="699" t="s">
        <v>2200</v>
      </c>
      <c r="L3062" s="852" t="s">
        <v>92</v>
      </c>
      <c r="M3062" s="699" t="s">
        <v>2226</v>
      </c>
      <c r="N3062" s="852" t="s">
        <v>92</v>
      </c>
      <c r="O3062" s="699" t="s">
        <v>2232</v>
      </c>
      <c r="P3062" s="852" t="s">
        <v>92</v>
      </c>
      <c r="Q3062" s="699" t="s">
        <v>155</v>
      </c>
      <c r="R3062" s="852" t="s">
        <v>92</v>
      </c>
      <c r="S3062" s="699" t="s">
        <v>145</v>
      </c>
      <c r="T3062" s="181"/>
      <c r="U3062" s="181"/>
      <c r="AC3062" s="361" t="str">
        <f t="shared" si="51"/>
        <v>２４検査結果（給水設備及び排水設備）別記第三号-上記1から4に記載のない事項-9行目-改善（予定）年月-状況</v>
      </c>
      <c r="AL3062" s="392" t="s">
        <v>3401</v>
      </c>
    </row>
    <row r="3063" spans="5:38" x14ac:dyDescent="0.15">
      <c r="E3063" s="1121">
        <f>'5_入力シート【検査結果表】給水設備及び排水設備'!$M$86</f>
        <v>0</v>
      </c>
      <c r="J3063" s="699" t="s">
        <v>2199</v>
      </c>
      <c r="K3063" s="699" t="s">
        <v>2200</v>
      </c>
      <c r="L3063" s="852" t="s">
        <v>92</v>
      </c>
      <c r="M3063" s="699" t="s">
        <v>2226</v>
      </c>
      <c r="N3063" s="852" t="s">
        <v>92</v>
      </c>
      <c r="O3063" s="699" t="s">
        <v>2233</v>
      </c>
      <c r="P3063" s="852" t="s">
        <v>92</v>
      </c>
      <c r="Q3063" s="699" t="s">
        <v>157</v>
      </c>
      <c r="R3063" s="699"/>
      <c r="S3063" s="699"/>
      <c r="T3063" s="181"/>
      <c r="U3063" s="181"/>
      <c r="AC3063" s="361" t="str">
        <f t="shared" si="51"/>
        <v>２４検査結果（給水設備及び排水設備）別記第三号-上記1から4に記載のない事項-10行目-番号</v>
      </c>
      <c r="AL3063" s="392" t="s">
        <v>3402</v>
      </c>
    </row>
    <row r="3064" spans="5:38" x14ac:dyDescent="0.15">
      <c r="E3064" s="1121">
        <f>'5_入力シート【検査結果表】給水設備及び排水設備'!$P$86</f>
        <v>0</v>
      </c>
      <c r="J3064" s="699" t="s">
        <v>2199</v>
      </c>
      <c r="K3064" s="699" t="s">
        <v>2200</v>
      </c>
      <c r="L3064" s="852" t="s">
        <v>92</v>
      </c>
      <c r="M3064" s="699" t="s">
        <v>2226</v>
      </c>
      <c r="N3064" s="852" t="s">
        <v>92</v>
      </c>
      <c r="O3064" s="699" t="s">
        <v>2233</v>
      </c>
      <c r="P3064" s="852" t="s">
        <v>92</v>
      </c>
      <c r="Q3064" s="699" t="s">
        <v>2057</v>
      </c>
      <c r="R3064" s="699"/>
      <c r="S3064" s="699"/>
      <c r="T3064" s="181"/>
      <c r="U3064" s="181"/>
      <c r="AC3064" s="361" t="str">
        <f t="shared" si="51"/>
        <v>２４検査結果（給水設備及び排水設備）別記第三号-上記1から4に記載のない事項-10行目-検査項目</v>
      </c>
      <c r="AL3064" s="392" t="s">
        <v>3403</v>
      </c>
    </row>
    <row r="3065" spans="5:38" x14ac:dyDescent="0.15">
      <c r="E3065" s="1121">
        <f>'5_入力シート【検査結果表】給水設備及び排水設備'!$AA$86</f>
        <v>0</v>
      </c>
      <c r="J3065" s="699" t="s">
        <v>2199</v>
      </c>
      <c r="K3065" s="699" t="s">
        <v>2200</v>
      </c>
      <c r="L3065" s="852" t="s">
        <v>92</v>
      </c>
      <c r="M3065" s="699" t="s">
        <v>2226</v>
      </c>
      <c r="N3065" s="852" t="s">
        <v>92</v>
      </c>
      <c r="O3065" s="699" t="s">
        <v>2233</v>
      </c>
      <c r="P3065" s="852" t="s">
        <v>92</v>
      </c>
      <c r="Q3065" s="699" t="s">
        <v>2058</v>
      </c>
      <c r="R3065" s="699"/>
      <c r="S3065" s="699"/>
      <c r="T3065" s="181"/>
      <c r="U3065" s="181"/>
      <c r="AC3065" s="361" t="str">
        <f t="shared" si="51"/>
        <v>２４検査結果（給水設備及び排水設備）別記第三号-上記1から4に記載のない事項-10行目-検査事項</v>
      </c>
      <c r="AL3065" s="392" t="s">
        <v>3404</v>
      </c>
    </row>
    <row r="3066" spans="5:38" x14ac:dyDescent="0.15">
      <c r="E3066" s="1121">
        <f>'5_入力シート【検査結果表】給水設備及び排水設備'!$AZ$86</f>
        <v>0</v>
      </c>
      <c r="J3066" s="699" t="s">
        <v>2199</v>
      </c>
      <c r="K3066" s="699" t="s">
        <v>2200</v>
      </c>
      <c r="L3066" s="852" t="s">
        <v>92</v>
      </c>
      <c r="M3066" s="699" t="s">
        <v>2226</v>
      </c>
      <c r="N3066" s="852" t="s">
        <v>92</v>
      </c>
      <c r="O3066" s="699" t="s">
        <v>2233</v>
      </c>
      <c r="P3066" s="852" t="s">
        <v>92</v>
      </c>
      <c r="Q3066" s="699" t="s">
        <v>3514</v>
      </c>
      <c r="R3066" s="699"/>
      <c r="S3066" s="699"/>
      <c r="T3066" s="181"/>
      <c r="U3066" s="181"/>
      <c r="AC3066" s="361" t="str">
        <f t="shared" si="51"/>
        <v>２４検査結果（給水設備及び排水設備）別記第三号-上記1から4に記載のない事項-10行目-検査結果</v>
      </c>
      <c r="AL3066" s="392" t="s">
        <v>3858</v>
      </c>
    </row>
    <row r="3067" spans="5:38" x14ac:dyDescent="0.15">
      <c r="E3067" s="1121">
        <f>'5_入力シート【検査結果表】給水設備及び排水設備'!$BL$86</f>
        <v>0</v>
      </c>
      <c r="J3067" s="699" t="s">
        <v>2199</v>
      </c>
      <c r="K3067" s="699" t="s">
        <v>2200</v>
      </c>
      <c r="L3067" s="852" t="s">
        <v>92</v>
      </c>
      <c r="M3067" s="699" t="s">
        <v>2226</v>
      </c>
      <c r="N3067" s="852" t="s">
        <v>92</v>
      </c>
      <c r="O3067" s="699" t="s">
        <v>2233</v>
      </c>
      <c r="P3067" s="852" t="s">
        <v>92</v>
      </c>
      <c r="Q3067" s="699" t="s">
        <v>1032</v>
      </c>
      <c r="R3067" s="699"/>
      <c r="S3067" s="699"/>
      <c r="T3067" s="181"/>
      <c r="U3067" s="181"/>
      <c r="AC3067" s="361" t="str">
        <f t="shared" si="51"/>
        <v>２４検査結果（給水設備及び排水設備）別記第三号-上記1から4に記載のない事項-10行目-検査者番号</v>
      </c>
      <c r="AL3067" s="392" t="s">
        <v>3405</v>
      </c>
    </row>
    <row r="3068" spans="5:38" x14ac:dyDescent="0.15">
      <c r="E3068" s="1121">
        <f>'5_入力シート【検査結果表】給水設備及び排水設備'!$BN$86</f>
        <v>0</v>
      </c>
      <c r="J3068" s="699" t="s">
        <v>2199</v>
      </c>
      <c r="K3068" s="699" t="s">
        <v>2200</v>
      </c>
      <c r="L3068" s="852" t="s">
        <v>92</v>
      </c>
      <c r="M3068" s="699" t="s">
        <v>2226</v>
      </c>
      <c r="N3068" s="852" t="s">
        <v>92</v>
      </c>
      <c r="O3068" s="699" t="s">
        <v>2233</v>
      </c>
      <c r="P3068" s="852" t="s">
        <v>92</v>
      </c>
      <c r="Q3068" s="699" t="s">
        <v>1997</v>
      </c>
      <c r="R3068" s="699"/>
      <c r="S3068" s="699"/>
      <c r="T3068" s="181"/>
      <c r="U3068" s="181"/>
      <c r="AC3068" s="361" t="str">
        <f t="shared" si="51"/>
        <v>２４検査結果（給水設備及び排水設備）別記第三号-上記1から4に記載のない事項-10行目-指摘の具体的内容等</v>
      </c>
      <c r="AL3068" s="392" t="s">
        <v>3406</v>
      </c>
    </row>
    <row r="3069" spans="5:38" x14ac:dyDescent="0.15">
      <c r="E3069" s="1121">
        <f>'5_入力シート【検査結果表】給水設備及び排水設備'!$BX$86</f>
        <v>0</v>
      </c>
      <c r="J3069" s="699" t="s">
        <v>2199</v>
      </c>
      <c r="K3069" s="699" t="s">
        <v>2200</v>
      </c>
      <c r="L3069" s="852" t="s">
        <v>92</v>
      </c>
      <c r="M3069" s="699" t="s">
        <v>2226</v>
      </c>
      <c r="N3069" s="852" t="s">
        <v>92</v>
      </c>
      <c r="O3069" s="699" t="s">
        <v>2233</v>
      </c>
      <c r="P3069" s="852" t="s">
        <v>92</v>
      </c>
      <c r="Q3069" s="699" t="s">
        <v>1998</v>
      </c>
      <c r="R3069" s="699"/>
      <c r="S3069" s="699"/>
      <c r="T3069" s="181"/>
      <c r="U3069" s="181"/>
      <c r="AC3069" s="361" t="str">
        <f t="shared" si="51"/>
        <v>２４検査結果（給水設備及び排水設備）別記第三号-上記1から4に記載のない事項-10行目-改善策の具体的内容等</v>
      </c>
      <c r="AL3069" s="392" t="s">
        <v>3407</v>
      </c>
    </row>
    <row r="3070" spans="5:38" x14ac:dyDescent="0.15">
      <c r="E3070" s="1121">
        <f>'5_入力シート【検査結果表】給水設備及び排水設備'!$CM$86</f>
        <v>0</v>
      </c>
      <c r="J3070" s="699" t="s">
        <v>2199</v>
      </c>
      <c r="K3070" s="699" t="s">
        <v>2200</v>
      </c>
      <c r="L3070" s="852" t="s">
        <v>92</v>
      </c>
      <c r="M3070" s="699" t="s">
        <v>2226</v>
      </c>
      <c r="N3070" s="852" t="s">
        <v>92</v>
      </c>
      <c r="O3070" s="699" t="s">
        <v>2233</v>
      </c>
      <c r="P3070" s="852" t="s">
        <v>92</v>
      </c>
      <c r="Q3070" s="699" t="s">
        <v>155</v>
      </c>
      <c r="R3070" s="852" t="s">
        <v>92</v>
      </c>
      <c r="S3070" s="699" t="s">
        <v>1978</v>
      </c>
      <c r="T3070" s="181"/>
      <c r="U3070" s="181"/>
      <c r="AC3070" s="361" t="str">
        <f t="shared" si="51"/>
        <v>２４検査結果（給水設備及び排水設備）別記第三号-上記1から4に記載のない事項-10行目-改善（予定）年月-年（令和）</v>
      </c>
      <c r="AL3070" s="392" t="s">
        <v>3408</v>
      </c>
    </row>
    <row r="3071" spans="5:38" x14ac:dyDescent="0.15">
      <c r="E3071" s="1121">
        <f>'5_入力シート【検査結果表】給水設備及び排水設備'!$CP$86</f>
        <v>0</v>
      </c>
      <c r="J3071" s="699" t="s">
        <v>2199</v>
      </c>
      <c r="K3071" s="699" t="s">
        <v>2200</v>
      </c>
      <c r="L3071" s="852" t="s">
        <v>92</v>
      </c>
      <c r="M3071" s="699" t="s">
        <v>2226</v>
      </c>
      <c r="N3071" s="852" t="s">
        <v>92</v>
      </c>
      <c r="O3071" s="699" t="s">
        <v>2233</v>
      </c>
      <c r="P3071" s="852" t="s">
        <v>92</v>
      </c>
      <c r="Q3071" s="699" t="s">
        <v>155</v>
      </c>
      <c r="R3071" s="852" t="s">
        <v>92</v>
      </c>
      <c r="S3071" s="699" t="s">
        <v>81</v>
      </c>
      <c r="T3071" s="181"/>
      <c r="U3071" s="181"/>
      <c r="AC3071" s="361" t="str">
        <f t="shared" si="51"/>
        <v>２４検査結果（給水設備及び排水設備）別記第三号-上記1から4に記載のない事項-10行目-改善（予定）年月-月</v>
      </c>
      <c r="AL3071" s="392" t="s">
        <v>3409</v>
      </c>
    </row>
    <row r="3072" spans="5:38" x14ac:dyDescent="0.15">
      <c r="E3072" s="1121">
        <f>'5_入力シート【検査結果表】給水設備及び排水設備'!$CS$86</f>
        <v>0</v>
      </c>
      <c r="J3072" s="699" t="s">
        <v>2199</v>
      </c>
      <c r="K3072" s="699" t="s">
        <v>2200</v>
      </c>
      <c r="L3072" s="852" t="s">
        <v>92</v>
      </c>
      <c r="M3072" s="699" t="s">
        <v>2226</v>
      </c>
      <c r="N3072" s="852" t="s">
        <v>92</v>
      </c>
      <c r="O3072" s="699" t="s">
        <v>2233</v>
      </c>
      <c r="P3072" s="852" t="s">
        <v>92</v>
      </c>
      <c r="Q3072" s="699" t="s">
        <v>155</v>
      </c>
      <c r="R3072" s="852" t="s">
        <v>92</v>
      </c>
      <c r="S3072" s="699" t="s">
        <v>145</v>
      </c>
      <c r="T3072" s="181"/>
      <c r="U3072" s="181"/>
      <c r="AC3072" s="361" t="str">
        <f t="shared" si="51"/>
        <v>２４検査結果（給水設備及び排水設備）別記第三号-上記1から4に記載のない事項-10行目-改善（予定）年月-状況</v>
      </c>
      <c r="AL3072" s="392" t="s">
        <v>3410</v>
      </c>
    </row>
    <row r="3073" spans="5:38" x14ac:dyDescent="0.15">
      <c r="E3073" s="1121">
        <f>'5_入力シート【検査結果表】給水設備及び排水設備'!$M$87</f>
        <v>0</v>
      </c>
      <c r="J3073" s="699" t="s">
        <v>2199</v>
      </c>
      <c r="K3073" s="699" t="s">
        <v>2200</v>
      </c>
      <c r="L3073" s="852" t="s">
        <v>92</v>
      </c>
      <c r="M3073" s="699" t="s">
        <v>2226</v>
      </c>
      <c r="N3073" s="852" t="s">
        <v>92</v>
      </c>
      <c r="O3073" s="699" t="s">
        <v>2234</v>
      </c>
      <c r="P3073" s="852" t="s">
        <v>92</v>
      </c>
      <c r="Q3073" s="699" t="s">
        <v>157</v>
      </c>
      <c r="R3073" s="699"/>
      <c r="S3073" s="699"/>
      <c r="T3073" s="181"/>
      <c r="U3073" s="181"/>
      <c r="AC3073" s="361" t="str">
        <f t="shared" si="51"/>
        <v>２４検査結果（給水設備及び排水設備）別記第三号-上記1から4に記載のない事項-11行目-番号</v>
      </c>
      <c r="AL3073" s="392" t="s">
        <v>3411</v>
      </c>
    </row>
    <row r="3074" spans="5:38" x14ac:dyDescent="0.15">
      <c r="E3074" s="1121">
        <f>'5_入力シート【検査結果表】給水設備及び排水設備'!$P$87</f>
        <v>0</v>
      </c>
      <c r="J3074" s="699" t="s">
        <v>2199</v>
      </c>
      <c r="K3074" s="699" t="s">
        <v>2200</v>
      </c>
      <c r="L3074" s="852" t="s">
        <v>92</v>
      </c>
      <c r="M3074" s="699" t="s">
        <v>2226</v>
      </c>
      <c r="N3074" s="852" t="s">
        <v>92</v>
      </c>
      <c r="O3074" s="699" t="s">
        <v>2234</v>
      </c>
      <c r="P3074" s="852" t="s">
        <v>92</v>
      </c>
      <c r="Q3074" s="699" t="s">
        <v>2057</v>
      </c>
      <c r="R3074" s="699"/>
      <c r="S3074" s="699"/>
      <c r="T3074" s="181"/>
      <c r="U3074" s="181"/>
      <c r="AC3074" s="361" t="str">
        <f t="shared" si="51"/>
        <v>２４検査結果（給水設備及び排水設備）別記第三号-上記1から4に記載のない事項-11行目-検査項目</v>
      </c>
      <c r="AL3074" s="392" t="s">
        <v>3412</v>
      </c>
    </row>
    <row r="3075" spans="5:38" x14ac:dyDescent="0.15">
      <c r="E3075" s="1121">
        <f>'5_入力シート【検査結果表】給水設備及び排水設備'!$AA$87</f>
        <v>0</v>
      </c>
      <c r="J3075" s="699" t="s">
        <v>2199</v>
      </c>
      <c r="K3075" s="699" t="s">
        <v>2200</v>
      </c>
      <c r="L3075" s="852" t="s">
        <v>92</v>
      </c>
      <c r="M3075" s="699" t="s">
        <v>2226</v>
      </c>
      <c r="N3075" s="852" t="s">
        <v>92</v>
      </c>
      <c r="O3075" s="699" t="s">
        <v>2234</v>
      </c>
      <c r="P3075" s="852" t="s">
        <v>92</v>
      </c>
      <c r="Q3075" s="699" t="s">
        <v>2058</v>
      </c>
      <c r="R3075" s="699"/>
      <c r="S3075" s="699"/>
      <c r="T3075" s="181"/>
      <c r="U3075" s="181"/>
      <c r="AC3075" s="361" t="str">
        <f t="shared" si="51"/>
        <v>２４検査結果（給水設備及び排水設備）別記第三号-上記1から4に記載のない事項-11行目-検査事項</v>
      </c>
      <c r="AL3075" s="392" t="s">
        <v>3413</v>
      </c>
    </row>
    <row r="3076" spans="5:38" x14ac:dyDescent="0.15">
      <c r="E3076" s="1121">
        <f>'5_入力シート【検査結果表】給水設備及び排水設備'!$AZ$87</f>
        <v>0</v>
      </c>
      <c r="J3076" s="699" t="s">
        <v>2199</v>
      </c>
      <c r="K3076" s="699" t="s">
        <v>2200</v>
      </c>
      <c r="L3076" s="852" t="s">
        <v>92</v>
      </c>
      <c r="M3076" s="699" t="s">
        <v>2226</v>
      </c>
      <c r="N3076" s="852" t="s">
        <v>92</v>
      </c>
      <c r="O3076" s="699" t="s">
        <v>2234</v>
      </c>
      <c r="P3076" s="852" t="s">
        <v>92</v>
      </c>
      <c r="Q3076" s="699" t="s">
        <v>3514</v>
      </c>
      <c r="R3076" s="699"/>
      <c r="S3076" s="699"/>
      <c r="T3076" s="181"/>
      <c r="U3076" s="181"/>
      <c r="AC3076" s="361" t="str">
        <f t="shared" si="51"/>
        <v>２４検査結果（給水設備及び排水設備）別記第三号-上記1から4に記載のない事項-11行目-検査結果</v>
      </c>
      <c r="AL3076" s="392" t="s">
        <v>3859</v>
      </c>
    </row>
    <row r="3077" spans="5:38" x14ac:dyDescent="0.15">
      <c r="E3077" s="1121">
        <f>'5_入力シート【検査結果表】給水設備及び排水設備'!$BL$87</f>
        <v>0</v>
      </c>
      <c r="J3077" s="699" t="s">
        <v>2199</v>
      </c>
      <c r="K3077" s="699" t="s">
        <v>2200</v>
      </c>
      <c r="L3077" s="852" t="s">
        <v>92</v>
      </c>
      <c r="M3077" s="699" t="s">
        <v>2226</v>
      </c>
      <c r="N3077" s="852" t="s">
        <v>92</v>
      </c>
      <c r="O3077" s="699" t="s">
        <v>2234</v>
      </c>
      <c r="P3077" s="852" t="s">
        <v>92</v>
      </c>
      <c r="Q3077" s="699" t="s">
        <v>1032</v>
      </c>
      <c r="R3077" s="699"/>
      <c r="S3077" s="699"/>
      <c r="T3077" s="181"/>
      <c r="U3077" s="181"/>
      <c r="AC3077" s="361" t="str">
        <f t="shared" si="51"/>
        <v>２４検査結果（給水設備及び排水設備）別記第三号-上記1から4に記載のない事項-11行目-検査者番号</v>
      </c>
      <c r="AL3077" s="392" t="s">
        <v>3414</v>
      </c>
    </row>
    <row r="3078" spans="5:38" x14ac:dyDescent="0.15">
      <c r="E3078" s="1121">
        <f>'5_入力シート【検査結果表】給水設備及び排水設備'!$BN$87</f>
        <v>0</v>
      </c>
      <c r="J3078" s="699" t="s">
        <v>2199</v>
      </c>
      <c r="K3078" s="699" t="s">
        <v>2200</v>
      </c>
      <c r="L3078" s="852" t="s">
        <v>92</v>
      </c>
      <c r="M3078" s="699" t="s">
        <v>2226</v>
      </c>
      <c r="N3078" s="852" t="s">
        <v>92</v>
      </c>
      <c r="O3078" s="699" t="s">
        <v>2234</v>
      </c>
      <c r="P3078" s="852" t="s">
        <v>92</v>
      </c>
      <c r="Q3078" s="699" t="s">
        <v>1997</v>
      </c>
      <c r="R3078" s="699"/>
      <c r="S3078" s="699"/>
      <c r="T3078" s="181"/>
      <c r="U3078" s="181"/>
      <c r="AC3078" s="361" t="str">
        <f t="shared" si="51"/>
        <v>２４検査結果（給水設備及び排水設備）別記第三号-上記1から4に記載のない事項-11行目-指摘の具体的内容等</v>
      </c>
      <c r="AL3078" s="392" t="s">
        <v>3415</v>
      </c>
    </row>
    <row r="3079" spans="5:38" x14ac:dyDescent="0.15">
      <c r="E3079" s="1121">
        <f>'5_入力シート【検査結果表】給水設備及び排水設備'!$BX$87</f>
        <v>0</v>
      </c>
      <c r="J3079" s="699" t="s">
        <v>2199</v>
      </c>
      <c r="K3079" s="699" t="s">
        <v>2200</v>
      </c>
      <c r="L3079" s="852" t="s">
        <v>92</v>
      </c>
      <c r="M3079" s="699" t="s">
        <v>2226</v>
      </c>
      <c r="N3079" s="852" t="s">
        <v>92</v>
      </c>
      <c r="O3079" s="699" t="s">
        <v>2234</v>
      </c>
      <c r="P3079" s="852" t="s">
        <v>92</v>
      </c>
      <c r="Q3079" s="699" t="s">
        <v>1998</v>
      </c>
      <c r="R3079" s="699"/>
      <c r="S3079" s="699"/>
      <c r="T3079" s="181"/>
      <c r="U3079" s="181"/>
      <c r="AC3079" s="361" t="str">
        <f t="shared" si="51"/>
        <v>２４検査結果（給水設備及び排水設備）別記第三号-上記1から4に記載のない事項-11行目-改善策の具体的内容等</v>
      </c>
      <c r="AL3079" s="392" t="s">
        <v>3416</v>
      </c>
    </row>
    <row r="3080" spans="5:38" x14ac:dyDescent="0.15">
      <c r="E3080" s="1121">
        <f>'5_入力シート【検査結果表】給水設備及び排水設備'!$CM$87</f>
        <v>0</v>
      </c>
      <c r="J3080" s="699" t="s">
        <v>2199</v>
      </c>
      <c r="K3080" s="699" t="s">
        <v>2200</v>
      </c>
      <c r="L3080" s="852" t="s">
        <v>92</v>
      </c>
      <c r="M3080" s="699" t="s">
        <v>2226</v>
      </c>
      <c r="N3080" s="852" t="s">
        <v>92</v>
      </c>
      <c r="O3080" s="699" t="s">
        <v>2234</v>
      </c>
      <c r="P3080" s="852" t="s">
        <v>92</v>
      </c>
      <c r="Q3080" s="699" t="s">
        <v>155</v>
      </c>
      <c r="R3080" s="852" t="s">
        <v>92</v>
      </c>
      <c r="S3080" s="699" t="s">
        <v>1978</v>
      </c>
      <c r="T3080" s="181"/>
      <c r="U3080" s="181"/>
      <c r="AC3080" s="361" t="str">
        <f t="shared" si="51"/>
        <v>２４検査結果（給水設備及び排水設備）別記第三号-上記1から4に記載のない事項-11行目-改善（予定）年月-年（令和）</v>
      </c>
      <c r="AL3080" s="392" t="s">
        <v>3417</v>
      </c>
    </row>
    <row r="3081" spans="5:38" x14ac:dyDescent="0.15">
      <c r="E3081" s="1121">
        <f>'5_入力シート【検査結果表】給水設備及び排水設備'!$CP$87</f>
        <v>0</v>
      </c>
      <c r="J3081" s="699" t="s">
        <v>2199</v>
      </c>
      <c r="K3081" s="699" t="s">
        <v>2200</v>
      </c>
      <c r="L3081" s="852" t="s">
        <v>92</v>
      </c>
      <c r="M3081" s="699" t="s">
        <v>2226</v>
      </c>
      <c r="N3081" s="852" t="s">
        <v>92</v>
      </c>
      <c r="O3081" s="699" t="s">
        <v>2234</v>
      </c>
      <c r="P3081" s="852" t="s">
        <v>92</v>
      </c>
      <c r="Q3081" s="699" t="s">
        <v>155</v>
      </c>
      <c r="R3081" s="852" t="s">
        <v>92</v>
      </c>
      <c r="S3081" s="699" t="s">
        <v>81</v>
      </c>
      <c r="T3081" s="181"/>
      <c r="U3081" s="181"/>
      <c r="AC3081" s="361" t="str">
        <f t="shared" si="51"/>
        <v>２４検査結果（給水設備及び排水設備）別記第三号-上記1から4に記載のない事項-11行目-改善（予定）年月-月</v>
      </c>
      <c r="AL3081" s="392" t="s">
        <v>3418</v>
      </c>
    </row>
    <row r="3082" spans="5:38" x14ac:dyDescent="0.15">
      <c r="E3082" s="1121">
        <f>'5_入力シート【検査結果表】給水設備及び排水設備'!$CS$87</f>
        <v>0</v>
      </c>
      <c r="J3082" s="699" t="s">
        <v>2199</v>
      </c>
      <c r="K3082" s="699" t="s">
        <v>2200</v>
      </c>
      <c r="L3082" s="852" t="s">
        <v>92</v>
      </c>
      <c r="M3082" s="699" t="s">
        <v>2226</v>
      </c>
      <c r="N3082" s="852" t="s">
        <v>92</v>
      </c>
      <c r="O3082" s="699" t="s">
        <v>2234</v>
      </c>
      <c r="P3082" s="852" t="s">
        <v>92</v>
      </c>
      <c r="Q3082" s="699" t="s">
        <v>155</v>
      </c>
      <c r="R3082" s="852" t="s">
        <v>92</v>
      </c>
      <c r="S3082" s="699" t="s">
        <v>145</v>
      </c>
      <c r="T3082" s="181"/>
      <c r="U3082" s="181"/>
      <c r="AC3082" s="361" t="str">
        <f t="shared" si="51"/>
        <v>２４検査結果（給水設備及び排水設備）別記第三号-上記1から4に記載のない事項-11行目-改善（予定）年月-状況</v>
      </c>
      <c r="AL3082" s="392" t="s">
        <v>3419</v>
      </c>
    </row>
    <row r="3083" spans="5:38" x14ac:dyDescent="0.15">
      <c r="E3083" s="1121">
        <f>'5_入力シート【検査結果表】給水設備及び排水設備'!$M$88</f>
        <v>0</v>
      </c>
      <c r="J3083" s="699" t="s">
        <v>2199</v>
      </c>
      <c r="K3083" s="699" t="s">
        <v>2200</v>
      </c>
      <c r="L3083" s="852" t="s">
        <v>92</v>
      </c>
      <c r="M3083" s="699" t="s">
        <v>2226</v>
      </c>
      <c r="N3083" s="852" t="s">
        <v>92</v>
      </c>
      <c r="O3083" s="699" t="s">
        <v>2235</v>
      </c>
      <c r="P3083" s="852" t="s">
        <v>92</v>
      </c>
      <c r="Q3083" s="699" t="s">
        <v>157</v>
      </c>
      <c r="R3083" s="699"/>
      <c r="S3083" s="699"/>
      <c r="T3083" s="181"/>
      <c r="U3083" s="181"/>
      <c r="AC3083" s="361" t="str">
        <f t="shared" si="51"/>
        <v>２４検査結果（給水設備及び排水設備）別記第三号-上記1から4に記載のない事項-12行目-番号</v>
      </c>
      <c r="AL3083" s="392" t="s">
        <v>3420</v>
      </c>
    </row>
    <row r="3084" spans="5:38" x14ac:dyDescent="0.15">
      <c r="E3084" s="1121">
        <f>'5_入力シート【検査結果表】給水設備及び排水設備'!$P$88</f>
        <v>0</v>
      </c>
      <c r="J3084" s="699" t="s">
        <v>2199</v>
      </c>
      <c r="K3084" s="699" t="s">
        <v>2200</v>
      </c>
      <c r="L3084" s="852" t="s">
        <v>92</v>
      </c>
      <c r="M3084" s="699" t="s">
        <v>2226</v>
      </c>
      <c r="N3084" s="852" t="s">
        <v>92</v>
      </c>
      <c r="O3084" s="699" t="s">
        <v>2235</v>
      </c>
      <c r="P3084" s="852" t="s">
        <v>92</v>
      </c>
      <c r="Q3084" s="699" t="s">
        <v>2057</v>
      </c>
      <c r="R3084" s="699"/>
      <c r="S3084" s="699"/>
      <c r="T3084" s="181"/>
      <c r="U3084" s="181"/>
      <c r="AC3084" s="361" t="str">
        <f t="shared" si="51"/>
        <v>２４検査結果（給水設備及び排水設備）別記第三号-上記1から4に記載のない事項-12行目-検査項目</v>
      </c>
      <c r="AL3084" s="392" t="s">
        <v>3421</v>
      </c>
    </row>
    <row r="3085" spans="5:38" x14ac:dyDescent="0.15">
      <c r="E3085" s="1121">
        <f>'5_入力シート【検査結果表】給水設備及び排水設備'!$AA$88</f>
        <v>0</v>
      </c>
      <c r="J3085" s="699" t="s">
        <v>2199</v>
      </c>
      <c r="K3085" s="699" t="s">
        <v>2200</v>
      </c>
      <c r="L3085" s="852" t="s">
        <v>92</v>
      </c>
      <c r="M3085" s="699" t="s">
        <v>2226</v>
      </c>
      <c r="N3085" s="852" t="s">
        <v>92</v>
      </c>
      <c r="O3085" s="699" t="s">
        <v>2235</v>
      </c>
      <c r="P3085" s="852" t="s">
        <v>92</v>
      </c>
      <c r="Q3085" s="699" t="s">
        <v>2058</v>
      </c>
      <c r="R3085" s="699"/>
      <c r="S3085" s="699"/>
      <c r="T3085" s="181"/>
      <c r="U3085" s="181"/>
      <c r="AC3085" s="361" t="str">
        <f t="shared" si="51"/>
        <v>２４検査結果（給水設備及び排水設備）別記第三号-上記1から4に記載のない事項-12行目-検査事項</v>
      </c>
      <c r="AL3085" s="392" t="s">
        <v>3422</v>
      </c>
    </row>
    <row r="3086" spans="5:38" x14ac:dyDescent="0.15">
      <c r="E3086" s="1121">
        <f>'5_入力シート【検査結果表】給水設備及び排水設備'!$AZ$89</f>
        <v>0</v>
      </c>
      <c r="J3086" s="699" t="s">
        <v>2199</v>
      </c>
      <c r="K3086" s="699" t="s">
        <v>2200</v>
      </c>
      <c r="L3086" s="852" t="s">
        <v>92</v>
      </c>
      <c r="M3086" s="699" t="s">
        <v>2226</v>
      </c>
      <c r="N3086" s="852" t="s">
        <v>92</v>
      </c>
      <c r="O3086" s="699" t="s">
        <v>2235</v>
      </c>
      <c r="P3086" s="852" t="s">
        <v>92</v>
      </c>
      <c r="Q3086" s="699" t="s">
        <v>3514</v>
      </c>
      <c r="R3086" s="699"/>
      <c r="S3086" s="699"/>
      <c r="T3086" s="181"/>
      <c r="U3086" s="181"/>
      <c r="AC3086" s="361" t="str">
        <f t="shared" si="51"/>
        <v>２４検査結果（給水設備及び排水設備）別記第三号-上記1から4に記載のない事項-12行目-検査結果</v>
      </c>
      <c r="AL3086" s="392" t="s">
        <v>3860</v>
      </c>
    </row>
    <row r="3087" spans="5:38" x14ac:dyDescent="0.15">
      <c r="E3087" s="1121">
        <f>'5_入力シート【検査結果表】給水設備及び排水設備'!$BL$89</f>
        <v>0</v>
      </c>
      <c r="J3087" s="699" t="s">
        <v>2199</v>
      </c>
      <c r="K3087" s="699" t="s">
        <v>2200</v>
      </c>
      <c r="L3087" s="852" t="s">
        <v>92</v>
      </c>
      <c r="M3087" s="699" t="s">
        <v>2226</v>
      </c>
      <c r="N3087" s="852" t="s">
        <v>92</v>
      </c>
      <c r="O3087" s="699" t="s">
        <v>2235</v>
      </c>
      <c r="P3087" s="852" t="s">
        <v>92</v>
      </c>
      <c r="Q3087" s="699" t="s">
        <v>1032</v>
      </c>
      <c r="R3087" s="699"/>
      <c r="S3087" s="699"/>
      <c r="T3087" s="181"/>
      <c r="U3087" s="181"/>
      <c r="AC3087" s="361" t="str">
        <f t="shared" si="51"/>
        <v>２４検査結果（給水設備及び排水設備）別記第三号-上記1から4に記載のない事項-12行目-検査者番号</v>
      </c>
      <c r="AL3087" s="392" t="s">
        <v>3423</v>
      </c>
    </row>
    <row r="3088" spans="5:38" x14ac:dyDescent="0.15">
      <c r="E3088" s="1121">
        <f>'5_入力シート【検査結果表】給水設備及び排水設備'!$BN$89</f>
        <v>0</v>
      </c>
      <c r="J3088" s="699" t="s">
        <v>2199</v>
      </c>
      <c r="K3088" s="699" t="s">
        <v>2200</v>
      </c>
      <c r="L3088" s="852" t="s">
        <v>92</v>
      </c>
      <c r="M3088" s="699" t="s">
        <v>2226</v>
      </c>
      <c r="N3088" s="852" t="s">
        <v>92</v>
      </c>
      <c r="O3088" s="699" t="s">
        <v>2235</v>
      </c>
      <c r="P3088" s="852" t="s">
        <v>92</v>
      </c>
      <c r="Q3088" s="699" t="s">
        <v>1997</v>
      </c>
      <c r="R3088" s="699"/>
      <c r="S3088" s="699"/>
      <c r="T3088" s="181"/>
      <c r="U3088" s="181"/>
      <c r="AC3088" s="361" t="str">
        <f t="shared" si="51"/>
        <v>２４検査結果（給水設備及び排水設備）別記第三号-上記1から4に記載のない事項-12行目-指摘の具体的内容等</v>
      </c>
      <c r="AL3088" s="392" t="s">
        <v>3424</v>
      </c>
    </row>
    <row r="3089" spans="5:38" x14ac:dyDescent="0.15">
      <c r="E3089" s="1121">
        <f>'5_入力シート【検査結果表】給水設備及び排水設備'!$BX$89</f>
        <v>0</v>
      </c>
      <c r="J3089" s="699" t="s">
        <v>2199</v>
      </c>
      <c r="K3089" s="699" t="s">
        <v>2200</v>
      </c>
      <c r="L3089" s="852" t="s">
        <v>92</v>
      </c>
      <c r="M3089" s="699" t="s">
        <v>2226</v>
      </c>
      <c r="N3089" s="852" t="s">
        <v>92</v>
      </c>
      <c r="O3089" s="699" t="s">
        <v>2235</v>
      </c>
      <c r="P3089" s="852" t="s">
        <v>92</v>
      </c>
      <c r="Q3089" s="699" t="s">
        <v>1998</v>
      </c>
      <c r="R3089" s="699"/>
      <c r="S3089" s="699"/>
      <c r="T3089" s="181"/>
      <c r="U3089" s="181"/>
      <c r="AC3089" s="361" t="str">
        <f t="shared" si="51"/>
        <v>２４検査結果（給水設備及び排水設備）別記第三号-上記1から4に記載のない事項-12行目-改善策の具体的内容等</v>
      </c>
      <c r="AL3089" s="392" t="s">
        <v>3425</v>
      </c>
    </row>
    <row r="3090" spans="5:38" x14ac:dyDescent="0.15">
      <c r="E3090" s="1121">
        <f>'5_入力シート【検査結果表】給水設備及び排水設備'!$CM$89</f>
        <v>0</v>
      </c>
      <c r="J3090" s="699" t="s">
        <v>2199</v>
      </c>
      <c r="K3090" s="699" t="s">
        <v>2200</v>
      </c>
      <c r="L3090" s="852" t="s">
        <v>92</v>
      </c>
      <c r="M3090" s="699" t="s">
        <v>2226</v>
      </c>
      <c r="N3090" s="852" t="s">
        <v>92</v>
      </c>
      <c r="O3090" s="699" t="s">
        <v>2235</v>
      </c>
      <c r="P3090" s="852" t="s">
        <v>92</v>
      </c>
      <c r="Q3090" s="699" t="s">
        <v>155</v>
      </c>
      <c r="R3090" s="852" t="s">
        <v>92</v>
      </c>
      <c r="S3090" s="699" t="s">
        <v>1978</v>
      </c>
      <c r="T3090" s="181"/>
      <c r="U3090" s="181"/>
      <c r="AC3090" s="361" t="str">
        <f t="shared" si="51"/>
        <v>２４検査結果（給水設備及び排水設備）別記第三号-上記1から4に記載のない事項-12行目-改善（予定）年月-年（令和）</v>
      </c>
      <c r="AL3090" s="392" t="s">
        <v>3426</v>
      </c>
    </row>
    <row r="3091" spans="5:38" x14ac:dyDescent="0.15">
      <c r="E3091" s="1121">
        <f>'5_入力シート【検査結果表】給水設備及び排水設備'!$CP$89</f>
        <v>0</v>
      </c>
      <c r="J3091" s="699" t="s">
        <v>2199</v>
      </c>
      <c r="K3091" s="699" t="s">
        <v>2200</v>
      </c>
      <c r="L3091" s="852" t="s">
        <v>92</v>
      </c>
      <c r="M3091" s="699" t="s">
        <v>2226</v>
      </c>
      <c r="N3091" s="852" t="s">
        <v>92</v>
      </c>
      <c r="O3091" s="699" t="s">
        <v>2235</v>
      </c>
      <c r="P3091" s="852" t="s">
        <v>92</v>
      </c>
      <c r="Q3091" s="699" t="s">
        <v>155</v>
      </c>
      <c r="R3091" s="852" t="s">
        <v>92</v>
      </c>
      <c r="S3091" s="699" t="s">
        <v>81</v>
      </c>
      <c r="T3091" s="181"/>
      <c r="U3091" s="181"/>
      <c r="AC3091" s="361" t="str">
        <f t="shared" si="51"/>
        <v>２４検査結果（給水設備及び排水設備）別記第三号-上記1から4に記載のない事項-12行目-改善（予定）年月-月</v>
      </c>
      <c r="AL3091" s="392" t="s">
        <v>3427</v>
      </c>
    </row>
    <row r="3092" spans="5:38" x14ac:dyDescent="0.15">
      <c r="E3092" s="1121">
        <f>'5_入力シート【検査結果表】給水設備及び排水設備'!$CS$89</f>
        <v>0</v>
      </c>
      <c r="J3092" s="699" t="s">
        <v>2199</v>
      </c>
      <c r="K3092" s="699" t="s">
        <v>2200</v>
      </c>
      <c r="L3092" s="852" t="s">
        <v>92</v>
      </c>
      <c r="M3092" s="699" t="s">
        <v>2226</v>
      </c>
      <c r="N3092" s="852" t="s">
        <v>92</v>
      </c>
      <c r="O3092" s="699" t="s">
        <v>2235</v>
      </c>
      <c r="P3092" s="852" t="s">
        <v>92</v>
      </c>
      <c r="Q3092" s="699" t="s">
        <v>155</v>
      </c>
      <c r="R3092" s="852" t="s">
        <v>92</v>
      </c>
      <c r="S3092" s="699" t="s">
        <v>145</v>
      </c>
      <c r="T3092" s="181"/>
      <c r="U3092" s="181"/>
      <c r="AC3092" s="361" t="str">
        <f t="shared" si="51"/>
        <v>２４検査結果（給水設備及び排水設備）別記第三号-上記1から4に記載のない事項-12行目-改善（予定）年月-状況</v>
      </c>
      <c r="AL3092" s="392" t="s">
        <v>3428</v>
      </c>
    </row>
    <row r="3093" spans="5:38" x14ac:dyDescent="0.15">
      <c r="E3093" s="1121">
        <f>'5_入力シート【検査結果表】給水設備及び排水設備'!$M$90</f>
        <v>0</v>
      </c>
      <c r="J3093" s="699" t="s">
        <v>2199</v>
      </c>
      <c r="K3093" s="699" t="s">
        <v>2200</v>
      </c>
      <c r="L3093" s="852" t="s">
        <v>92</v>
      </c>
      <c r="M3093" s="699" t="s">
        <v>2226</v>
      </c>
      <c r="N3093" s="852" t="s">
        <v>92</v>
      </c>
      <c r="O3093" s="699" t="s">
        <v>2236</v>
      </c>
      <c r="P3093" s="852" t="s">
        <v>92</v>
      </c>
      <c r="Q3093" s="699" t="s">
        <v>157</v>
      </c>
      <c r="R3093" s="699"/>
      <c r="S3093" s="699"/>
      <c r="T3093" s="181"/>
      <c r="U3093" s="181"/>
      <c r="AC3093" s="361" t="str">
        <f t="shared" si="51"/>
        <v>２４検査結果（給水設備及び排水設備）別記第三号-上記1から4に記載のない事項-13行目-番号</v>
      </c>
      <c r="AL3093" s="392" t="s">
        <v>3429</v>
      </c>
    </row>
    <row r="3094" spans="5:38" x14ac:dyDescent="0.15">
      <c r="E3094" s="1121">
        <f>'5_入力シート【検査結果表】給水設備及び排水設備'!$P$90</f>
        <v>0</v>
      </c>
      <c r="J3094" s="699" t="s">
        <v>2199</v>
      </c>
      <c r="K3094" s="699" t="s">
        <v>2200</v>
      </c>
      <c r="L3094" s="852" t="s">
        <v>92</v>
      </c>
      <c r="M3094" s="699" t="s">
        <v>2226</v>
      </c>
      <c r="N3094" s="852" t="s">
        <v>92</v>
      </c>
      <c r="O3094" s="699" t="s">
        <v>2236</v>
      </c>
      <c r="P3094" s="852" t="s">
        <v>92</v>
      </c>
      <c r="Q3094" s="699" t="s">
        <v>2057</v>
      </c>
      <c r="R3094" s="699"/>
      <c r="S3094" s="699"/>
      <c r="T3094" s="181"/>
      <c r="U3094" s="181"/>
      <c r="AC3094" s="361" t="str">
        <f t="shared" si="51"/>
        <v>２４検査結果（給水設備及び排水設備）別記第三号-上記1から4に記載のない事項-13行目-検査項目</v>
      </c>
      <c r="AL3094" s="392" t="s">
        <v>3430</v>
      </c>
    </row>
    <row r="3095" spans="5:38" x14ac:dyDescent="0.15">
      <c r="E3095" s="1121">
        <f>'5_入力シート【検査結果表】給水設備及び排水設備'!$AA$90</f>
        <v>0</v>
      </c>
      <c r="J3095" s="699" t="s">
        <v>2199</v>
      </c>
      <c r="K3095" s="699" t="s">
        <v>2200</v>
      </c>
      <c r="L3095" s="852" t="s">
        <v>92</v>
      </c>
      <c r="M3095" s="699" t="s">
        <v>2226</v>
      </c>
      <c r="N3095" s="852" t="s">
        <v>92</v>
      </c>
      <c r="O3095" s="699" t="s">
        <v>2236</v>
      </c>
      <c r="P3095" s="852" t="s">
        <v>92</v>
      </c>
      <c r="Q3095" s="699" t="s">
        <v>2058</v>
      </c>
      <c r="R3095" s="699"/>
      <c r="S3095" s="699"/>
      <c r="T3095" s="181"/>
      <c r="U3095" s="181"/>
      <c r="AC3095" s="361" t="str">
        <f t="shared" si="51"/>
        <v>２４検査結果（給水設備及び排水設備）別記第三号-上記1から4に記載のない事項-13行目-検査事項</v>
      </c>
      <c r="AL3095" s="392" t="s">
        <v>3431</v>
      </c>
    </row>
    <row r="3096" spans="5:38" x14ac:dyDescent="0.15">
      <c r="E3096" s="1121">
        <f>'5_入力シート【検査結果表】給水設備及び排水設備'!$AZ$90</f>
        <v>0</v>
      </c>
      <c r="J3096" s="699" t="s">
        <v>2199</v>
      </c>
      <c r="K3096" s="699" t="s">
        <v>2200</v>
      </c>
      <c r="L3096" s="852" t="s">
        <v>92</v>
      </c>
      <c r="M3096" s="699" t="s">
        <v>2226</v>
      </c>
      <c r="N3096" s="852" t="s">
        <v>92</v>
      </c>
      <c r="O3096" s="699" t="s">
        <v>2236</v>
      </c>
      <c r="P3096" s="852" t="s">
        <v>92</v>
      </c>
      <c r="Q3096" s="699" t="s">
        <v>3514</v>
      </c>
      <c r="R3096" s="699"/>
      <c r="S3096" s="699"/>
      <c r="T3096" s="181"/>
      <c r="U3096" s="181"/>
      <c r="AC3096" s="361" t="str">
        <f t="shared" si="51"/>
        <v>２４検査結果（給水設備及び排水設備）別記第三号-上記1から4に記載のない事項-13行目-検査結果</v>
      </c>
      <c r="AL3096" s="392" t="s">
        <v>3861</v>
      </c>
    </row>
    <row r="3097" spans="5:38" x14ac:dyDescent="0.15">
      <c r="E3097" s="1121">
        <f>'5_入力シート【検査結果表】給水設備及び排水設備'!$BL$90</f>
        <v>0</v>
      </c>
      <c r="J3097" s="699" t="s">
        <v>2199</v>
      </c>
      <c r="K3097" s="699" t="s">
        <v>2200</v>
      </c>
      <c r="L3097" s="852" t="s">
        <v>92</v>
      </c>
      <c r="M3097" s="699" t="s">
        <v>2226</v>
      </c>
      <c r="N3097" s="852" t="s">
        <v>92</v>
      </c>
      <c r="O3097" s="699" t="s">
        <v>2236</v>
      </c>
      <c r="P3097" s="852" t="s">
        <v>92</v>
      </c>
      <c r="Q3097" s="699" t="s">
        <v>1032</v>
      </c>
      <c r="R3097" s="699"/>
      <c r="S3097" s="699"/>
      <c r="T3097" s="181"/>
      <c r="U3097" s="181"/>
      <c r="AC3097" s="361" t="str">
        <f t="shared" si="51"/>
        <v>２４検査結果（給水設備及び排水設備）別記第三号-上記1から4に記載のない事項-13行目-検査者番号</v>
      </c>
      <c r="AL3097" s="392" t="s">
        <v>3432</v>
      </c>
    </row>
    <row r="3098" spans="5:38" x14ac:dyDescent="0.15">
      <c r="E3098" s="1121">
        <f>'5_入力シート【検査結果表】給水設備及び排水設備'!$BN$90</f>
        <v>0</v>
      </c>
      <c r="J3098" s="699" t="s">
        <v>2199</v>
      </c>
      <c r="K3098" s="699" t="s">
        <v>2200</v>
      </c>
      <c r="L3098" s="852" t="s">
        <v>92</v>
      </c>
      <c r="M3098" s="699" t="s">
        <v>2226</v>
      </c>
      <c r="N3098" s="852" t="s">
        <v>92</v>
      </c>
      <c r="O3098" s="699" t="s">
        <v>2236</v>
      </c>
      <c r="P3098" s="852" t="s">
        <v>92</v>
      </c>
      <c r="Q3098" s="699" t="s">
        <v>1997</v>
      </c>
      <c r="R3098" s="699"/>
      <c r="S3098" s="699"/>
      <c r="T3098" s="181"/>
      <c r="U3098" s="181"/>
      <c r="AC3098" s="361" t="str">
        <f t="shared" si="51"/>
        <v>２４検査結果（給水設備及び排水設備）別記第三号-上記1から4に記載のない事項-13行目-指摘の具体的内容等</v>
      </c>
      <c r="AL3098" s="392" t="s">
        <v>3433</v>
      </c>
    </row>
    <row r="3099" spans="5:38" x14ac:dyDescent="0.15">
      <c r="E3099" s="1121">
        <f>'5_入力シート【検査結果表】給水設備及び排水設備'!$BX$90</f>
        <v>0</v>
      </c>
      <c r="J3099" s="699" t="s">
        <v>2199</v>
      </c>
      <c r="K3099" s="699" t="s">
        <v>2200</v>
      </c>
      <c r="L3099" s="852" t="s">
        <v>92</v>
      </c>
      <c r="M3099" s="699" t="s">
        <v>2226</v>
      </c>
      <c r="N3099" s="852" t="s">
        <v>92</v>
      </c>
      <c r="O3099" s="699" t="s">
        <v>2236</v>
      </c>
      <c r="P3099" s="852" t="s">
        <v>92</v>
      </c>
      <c r="Q3099" s="699" t="s">
        <v>1998</v>
      </c>
      <c r="R3099" s="699"/>
      <c r="S3099" s="699"/>
      <c r="T3099" s="181"/>
      <c r="U3099" s="181"/>
      <c r="AC3099" s="361" t="str">
        <f t="shared" si="51"/>
        <v>２４検査結果（給水設備及び排水設備）別記第三号-上記1から4に記載のない事項-13行目-改善策の具体的内容等</v>
      </c>
      <c r="AL3099" s="392" t="s">
        <v>3434</v>
      </c>
    </row>
    <row r="3100" spans="5:38" x14ac:dyDescent="0.15">
      <c r="E3100" s="1121">
        <f>'5_入力シート【検査結果表】給水設備及び排水設備'!$CM$90</f>
        <v>0</v>
      </c>
      <c r="J3100" s="699" t="s">
        <v>2199</v>
      </c>
      <c r="K3100" s="699" t="s">
        <v>2200</v>
      </c>
      <c r="L3100" s="852" t="s">
        <v>92</v>
      </c>
      <c r="M3100" s="699" t="s">
        <v>2226</v>
      </c>
      <c r="N3100" s="852" t="s">
        <v>92</v>
      </c>
      <c r="O3100" s="699" t="s">
        <v>2236</v>
      </c>
      <c r="P3100" s="852" t="s">
        <v>92</v>
      </c>
      <c r="Q3100" s="699" t="s">
        <v>155</v>
      </c>
      <c r="R3100" s="852" t="s">
        <v>92</v>
      </c>
      <c r="S3100" s="699" t="s">
        <v>1978</v>
      </c>
      <c r="T3100" s="181"/>
      <c r="U3100" s="181"/>
      <c r="AC3100" s="361" t="str">
        <f t="shared" si="51"/>
        <v>２４検査結果（給水設備及び排水設備）別記第三号-上記1から4に記載のない事項-13行目-改善（予定）年月-年（令和）</v>
      </c>
      <c r="AL3100" s="392" t="s">
        <v>3435</v>
      </c>
    </row>
    <row r="3101" spans="5:38" x14ac:dyDescent="0.15">
      <c r="E3101" s="1121">
        <f>'5_入力シート【検査結果表】給水設備及び排水設備'!$CP$90</f>
        <v>0</v>
      </c>
      <c r="J3101" s="699" t="s">
        <v>2199</v>
      </c>
      <c r="K3101" s="699" t="s">
        <v>2200</v>
      </c>
      <c r="L3101" s="852" t="s">
        <v>92</v>
      </c>
      <c r="M3101" s="699" t="s">
        <v>2226</v>
      </c>
      <c r="N3101" s="852" t="s">
        <v>92</v>
      </c>
      <c r="O3101" s="699" t="s">
        <v>2236</v>
      </c>
      <c r="P3101" s="852" t="s">
        <v>92</v>
      </c>
      <c r="Q3101" s="699" t="s">
        <v>155</v>
      </c>
      <c r="R3101" s="852" t="s">
        <v>92</v>
      </c>
      <c r="S3101" s="699" t="s">
        <v>81</v>
      </c>
      <c r="T3101" s="181"/>
      <c r="U3101" s="181"/>
      <c r="AC3101" s="361" t="str">
        <f t="shared" si="51"/>
        <v>２４検査結果（給水設備及び排水設備）別記第三号-上記1から4に記載のない事項-13行目-改善（予定）年月-月</v>
      </c>
      <c r="AL3101" s="392" t="s">
        <v>3436</v>
      </c>
    </row>
    <row r="3102" spans="5:38" x14ac:dyDescent="0.15">
      <c r="E3102" s="1121">
        <f>'5_入力シート【検査結果表】給水設備及び排水設備'!$CS$90</f>
        <v>0</v>
      </c>
      <c r="J3102" s="699" t="s">
        <v>2199</v>
      </c>
      <c r="K3102" s="699" t="s">
        <v>2200</v>
      </c>
      <c r="L3102" s="852" t="s">
        <v>92</v>
      </c>
      <c r="M3102" s="699" t="s">
        <v>2226</v>
      </c>
      <c r="N3102" s="852" t="s">
        <v>92</v>
      </c>
      <c r="O3102" s="699" t="s">
        <v>2236</v>
      </c>
      <c r="P3102" s="852" t="s">
        <v>92</v>
      </c>
      <c r="Q3102" s="699" t="s">
        <v>155</v>
      </c>
      <c r="R3102" s="852" t="s">
        <v>92</v>
      </c>
      <c r="S3102" s="699" t="s">
        <v>145</v>
      </c>
      <c r="T3102" s="181"/>
      <c r="U3102" s="181"/>
      <c r="AC3102" s="361" t="str">
        <f t="shared" si="51"/>
        <v>２４検査結果（給水設備及び排水設備）別記第三号-上記1から4に記載のない事項-13行目-改善（予定）年月-状況</v>
      </c>
      <c r="AL3102" s="392" t="s">
        <v>3437</v>
      </c>
    </row>
    <row r="3103" spans="5:38" x14ac:dyDescent="0.15">
      <c r="E3103" s="1121">
        <f>'5_入力シート【検査結果表】給水設備及び排水設備'!$M$91</f>
        <v>0</v>
      </c>
      <c r="J3103" s="699" t="s">
        <v>2199</v>
      </c>
      <c r="K3103" s="699" t="s">
        <v>2200</v>
      </c>
      <c r="L3103" s="852" t="s">
        <v>92</v>
      </c>
      <c r="M3103" s="699" t="s">
        <v>2226</v>
      </c>
      <c r="N3103" s="852" t="s">
        <v>92</v>
      </c>
      <c r="O3103" s="699" t="s">
        <v>2237</v>
      </c>
      <c r="P3103" s="852" t="s">
        <v>92</v>
      </c>
      <c r="Q3103" s="699" t="s">
        <v>157</v>
      </c>
      <c r="R3103" s="699"/>
      <c r="S3103" s="699"/>
      <c r="T3103" s="181"/>
      <c r="U3103" s="181"/>
      <c r="AC3103" s="361" t="str">
        <f t="shared" si="51"/>
        <v>２４検査結果（給水設備及び排水設備）別記第三号-上記1から4に記載のない事項-14行目-番号</v>
      </c>
      <c r="AL3103" s="392" t="s">
        <v>3438</v>
      </c>
    </row>
    <row r="3104" spans="5:38" x14ac:dyDescent="0.15">
      <c r="E3104" s="1121">
        <f>'5_入力シート【検査結果表】給水設備及び排水設備'!$P$91</f>
        <v>0</v>
      </c>
      <c r="J3104" s="699" t="s">
        <v>2199</v>
      </c>
      <c r="K3104" s="699" t="s">
        <v>2200</v>
      </c>
      <c r="L3104" s="852" t="s">
        <v>92</v>
      </c>
      <c r="M3104" s="699" t="s">
        <v>2226</v>
      </c>
      <c r="N3104" s="852" t="s">
        <v>92</v>
      </c>
      <c r="O3104" s="699" t="s">
        <v>2237</v>
      </c>
      <c r="P3104" s="852" t="s">
        <v>92</v>
      </c>
      <c r="Q3104" s="699" t="s">
        <v>2057</v>
      </c>
      <c r="R3104" s="699"/>
      <c r="S3104" s="699"/>
      <c r="T3104" s="181"/>
      <c r="U3104" s="181"/>
      <c r="AC3104" s="361" t="str">
        <f t="shared" ref="AC3104:AC3167" si="52">CONCATENATE(J3104,K3104,L3104,M3104,N3104,O3104,P3104,Q3104,R3104,S3104,T3104,U3104)</f>
        <v>２４検査結果（給水設備及び排水設備）別記第三号-上記1から4に記載のない事項-14行目-検査項目</v>
      </c>
      <c r="AL3104" s="392" t="s">
        <v>3439</v>
      </c>
    </row>
    <row r="3105" spans="5:38" x14ac:dyDescent="0.15">
      <c r="E3105" s="1121">
        <f>'5_入力シート【検査結果表】給水設備及び排水設備'!$AA$91</f>
        <v>0</v>
      </c>
      <c r="J3105" s="699" t="s">
        <v>2199</v>
      </c>
      <c r="K3105" s="699" t="s">
        <v>2200</v>
      </c>
      <c r="L3105" s="852" t="s">
        <v>92</v>
      </c>
      <c r="M3105" s="699" t="s">
        <v>2226</v>
      </c>
      <c r="N3105" s="852" t="s">
        <v>92</v>
      </c>
      <c r="O3105" s="699" t="s">
        <v>2237</v>
      </c>
      <c r="P3105" s="852" t="s">
        <v>92</v>
      </c>
      <c r="Q3105" s="699" t="s">
        <v>2058</v>
      </c>
      <c r="R3105" s="699"/>
      <c r="S3105" s="699"/>
      <c r="T3105" s="181"/>
      <c r="U3105" s="181"/>
      <c r="AC3105" s="361" t="str">
        <f t="shared" si="52"/>
        <v>２４検査結果（給水設備及び排水設備）別記第三号-上記1から4に記載のない事項-14行目-検査事項</v>
      </c>
      <c r="AL3105" s="392" t="s">
        <v>3440</v>
      </c>
    </row>
    <row r="3106" spans="5:38" x14ac:dyDescent="0.15">
      <c r="E3106" s="1121">
        <f>'5_入力シート【検査結果表】給水設備及び排水設備'!$AZ$91</f>
        <v>0</v>
      </c>
      <c r="J3106" s="699" t="s">
        <v>2199</v>
      </c>
      <c r="K3106" s="699" t="s">
        <v>2200</v>
      </c>
      <c r="L3106" s="852" t="s">
        <v>92</v>
      </c>
      <c r="M3106" s="699" t="s">
        <v>2226</v>
      </c>
      <c r="N3106" s="852" t="s">
        <v>92</v>
      </c>
      <c r="O3106" s="699" t="s">
        <v>2237</v>
      </c>
      <c r="P3106" s="852" t="s">
        <v>92</v>
      </c>
      <c r="Q3106" s="699" t="s">
        <v>3514</v>
      </c>
      <c r="R3106" s="699"/>
      <c r="S3106" s="699"/>
      <c r="T3106" s="181"/>
      <c r="U3106" s="181"/>
      <c r="AC3106" s="361" t="str">
        <f t="shared" si="52"/>
        <v>２４検査結果（給水設備及び排水設備）別記第三号-上記1から4に記載のない事項-14行目-検査結果</v>
      </c>
      <c r="AL3106" s="392" t="s">
        <v>3862</v>
      </c>
    </row>
    <row r="3107" spans="5:38" x14ac:dyDescent="0.15">
      <c r="E3107" s="1121">
        <f>'5_入力シート【検査結果表】給水設備及び排水設備'!$BL$91</f>
        <v>0</v>
      </c>
      <c r="J3107" s="699" t="s">
        <v>2199</v>
      </c>
      <c r="K3107" s="699" t="s">
        <v>2200</v>
      </c>
      <c r="L3107" s="852" t="s">
        <v>92</v>
      </c>
      <c r="M3107" s="699" t="s">
        <v>2226</v>
      </c>
      <c r="N3107" s="852" t="s">
        <v>92</v>
      </c>
      <c r="O3107" s="699" t="s">
        <v>2237</v>
      </c>
      <c r="P3107" s="852" t="s">
        <v>92</v>
      </c>
      <c r="Q3107" s="699" t="s">
        <v>1032</v>
      </c>
      <c r="R3107" s="699"/>
      <c r="S3107" s="699"/>
      <c r="T3107" s="181"/>
      <c r="U3107" s="181"/>
      <c r="AC3107" s="361" t="str">
        <f t="shared" si="52"/>
        <v>２４検査結果（給水設備及び排水設備）別記第三号-上記1から4に記載のない事項-14行目-検査者番号</v>
      </c>
      <c r="AL3107" s="392" t="s">
        <v>3441</v>
      </c>
    </row>
    <row r="3108" spans="5:38" x14ac:dyDescent="0.15">
      <c r="E3108" s="1121">
        <f>'5_入力シート【検査結果表】給水設備及び排水設備'!$BN$91</f>
        <v>0</v>
      </c>
      <c r="J3108" s="699" t="s">
        <v>2199</v>
      </c>
      <c r="K3108" s="699" t="s">
        <v>2200</v>
      </c>
      <c r="L3108" s="852" t="s">
        <v>92</v>
      </c>
      <c r="M3108" s="699" t="s">
        <v>2226</v>
      </c>
      <c r="N3108" s="852" t="s">
        <v>92</v>
      </c>
      <c r="O3108" s="699" t="s">
        <v>2237</v>
      </c>
      <c r="P3108" s="852" t="s">
        <v>92</v>
      </c>
      <c r="Q3108" s="699" t="s">
        <v>1997</v>
      </c>
      <c r="R3108" s="699"/>
      <c r="S3108" s="699"/>
      <c r="T3108" s="181"/>
      <c r="U3108" s="181"/>
      <c r="AC3108" s="361" t="str">
        <f t="shared" si="52"/>
        <v>２４検査結果（給水設備及び排水設備）別記第三号-上記1から4に記載のない事項-14行目-指摘の具体的内容等</v>
      </c>
      <c r="AL3108" s="392" t="s">
        <v>3442</v>
      </c>
    </row>
    <row r="3109" spans="5:38" x14ac:dyDescent="0.15">
      <c r="E3109" s="1121">
        <f>'5_入力シート【検査結果表】給水設備及び排水設備'!$BX$91</f>
        <v>0</v>
      </c>
      <c r="J3109" s="699" t="s">
        <v>2199</v>
      </c>
      <c r="K3109" s="699" t="s">
        <v>2200</v>
      </c>
      <c r="L3109" s="852" t="s">
        <v>92</v>
      </c>
      <c r="M3109" s="699" t="s">
        <v>2226</v>
      </c>
      <c r="N3109" s="852" t="s">
        <v>92</v>
      </c>
      <c r="O3109" s="699" t="s">
        <v>2237</v>
      </c>
      <c r="P3109" s="852" t="s">
        <v>92</v>
      </c>
      <c r="Q3109" s="699" t="s">
        <v>1998</v>
      </c>
      <c r="R3109" s="699"/>
      <c r="S3109" s="699"/>
      <c r="T3109" s="181"/>
      <c r="U3109" s="181"/>
      <c r="AC3109" s="361" t="str">
        <f t="shared" si="52"/>
        <v>２４検査結果（給水設備及び排水設備）別記第三号-上記1から4に記載のない事項-14行目-改善策の具体的内容等</v>
      </c>
      <c r="AL3109" s="392" t="s">
        <v>3443</v>
      </c>
    </row>
    <row r="3110" spans="5:38" x14ac:dyDescent="0.15">
      <c r="E3110" s="1121">
        <f>'5_入力シート【検査結果表】給水設備及び排水設備'!$CM$91</f>
        <v>0</v>
      </c>
      <c r="J3110" s="699" t="s">
        <v>2199</v>
      </c>
      <c r="K3110" s="699" t="s">
        <v>2200</v>
      </c>
      <c r="L3110" s="852" t="s">
        <v>92</v>
      </c>
      <c r="M3110" s="699" t="s">
        <v>2226</v>
      </c>
      <c r="N3110" s="852" t="s">
        <v>92</v>
      </c>
      <c r="O3110" s="699" t="s">
        <v>2237</v>
      </c>
      <c r="P3110" s="852" t="s">
        <v>92</v>
      </c>
      <c r="Q3110" s="699" t="s">
        <v>155</v>
      </c>
      <c r="R3110" s="852" t="s">
        <v>92</v>
      </c>
      <c r="S3110" s="699" t="s">
        <v>1978</v>
      </c>
      <c r="T3110" s="181"/>
      <c r="U3110" s="181"/>
      <c r="AC3110" s="361" t="str">
        <f t="shared" si="52"/>
        <v>２４検査結果（給水設備及び排水設備）別記第三号-上記1から4に記載のない事項-14行目-改善（予定）年月-年（令和）</v>
      </c>
      <c r="AL3110" s="392" t="s">
        <v>3444</v>
      </c>
    </row>
    <row r="3111" spans="5:38" x14ac:dyDescent="0.15">
      <c r="E3111" s="1121">
        <f>'5_入力シート【検査結果表】給水設備及び排水設備'!$CP$91</f>
        <v>0</v>
      </c>
      <c r="J3111" s="699" t="s">
        <v>2199</v>
      </c>
      <c r="K3111" s="699" t="s">
        <v>2200</v>
      </c>
      <c r="L3111" s="852" t="s">
        <v>92</v>
      </c>
      <c r="M3111" s="699" t="s">
        <v>2226</v>
      </c>
      <c r="N3111" s="852" t="s">
        <v>92</v>
      </c>
      <c r="O3111" s="699" t="s">
        <v>2237</v>
      </c>
      <c r="P3111" s="852" t="s">
        <v>92</v>
      </c>
      <c r="Q3111" s="699" t="s">
        <v>155</v>
      </c>
      <c r="R3111" s="852" t="s">
        <v>92</v>
      </c>
      <c r="S3111" s="699" t="s">
        <v>81</v>
      </c>
      <c r="T3111" s="181"/>
      <c r="U3111" s="181"/>
      <c r="AC3111" s="361" t="str">
        <f t="shared" si="52"/>
        <v>２４検査結果（給水設備及び排水設備）別記第三号-上記1から4に記載のない事項-14行目-改善（予定）年月-月</v>
      </c>
      <c r="AL3111" s="392" t="s">
        <v>3445</v>
      </c>
    </row>
    <row r="3112" spans="5:38" x14ac:dyDescent="0.15">
      <c r="E3112" s="1121">
        <f>'5_入力シート【検査結果表】給水設備及び排水設備'!$CS$91</f>
        <v>0</v>
      </c>
      <c r="J3112" s="699" t="s">
        <v>2199</v>
      </c>
      <c r="K3112" s="699" t="s">
        <v>2200</v>
      </c>
      <c r="L3112" s="852" t="s">
        <v>92</v>
      </c>
      <c r="M3112" s="699" t="s">
        <v>2226</v>
      </c>
      <c r="N3112" s="852" t="s">
        <v>92</v>
      </c>
      <c r="O3112" s="699" t="s">
        <v>2237</v>
      </c>
      <c r="P3112" s="852" t="s">
        <v>92</v>
      </c>
      <c r="Q3112" s="699" t="s">
        <v>155</v>
      </c>
      <c r="R3112" s="852" t="s">
        <v>92</v>
      </c>
      <c r="S3112" s="699" t="s">
        <v>145</v>
      </c>
      <c r="T3112" s="181"/>
      <c r="U3112" s="181"/>
      <c r="AC3112" s="361" t="str">
        <f t="shared" si="52"/>
        <v>２４検査結果（給水設備及び排水設備）別記第三号-上記1から4に記載のない事項-14行目-改善（予定）年月-状況</v>
      </c>
      <c r="AL3112" s="392" t="s">
        <v>3446</v>
      </c>
    </row>
    <row r="3113" spans="5:38" x14ac:dyDescent="0.15">
      <c r="E3113" s="1121">
        <f>'5_入力シート【検査結果表】給水設備及び排水設備'!$M$92</f>
        <v>0</v>
      </c>
      <c r="J3113" s="699" t="s">
        <v>2199</v>
      </c>
      <c r="K3113" s="699" t="s">
        <v>2200</v>
      </c>
      <c r="L3113" s="852" t="s">
        <v>92</v>
      </c>
      <c r="M3113" s="699" t="s">
        <v>2226</v>
      </c>
      <c r="N3113" s="852" t="s">
        <v>92</v>
      </c>
      <c r="O3113" s="699" t="s">
        <v>2238</v>
      </c>
      <c r="P3113" s="852" t="s">
        <v>92</v>
      </c>
      <c r="Q3113" s="699" t="s">
        <v>157</v>
      </c>
      <c r="R3113" s="699"/>
      <c r="S3113" s="699"/>
      <c r="T3113" s="181"/>
      <c r="U3113" s="181"/>
      <c r="AC3113" s="361" t="str">
        <f t="shared" si="52"/>
        <v>２４検査結果（給水設備及び排水設備）別記第三号-上記1から4に記載のない事項-15行目-番号</v>
      </c>
      <c r="AL3113" s="392" t="s">
        <v>3447</v>
      </c>
    </row>
    <row r="3114" spans="5:38" x14ac:dyDescent="0.15">
      <c r="E3114" s="1121">
        <f>'5_入力シート【検査結果表】給水設備及び排水設備'!$P$92</f>
        <v>0</v>
      </c>
      <c r="J3114" s="699" t="s">
        <v>2199</v>
      </c>
      <c r="K3114" s="699" t="s">
        <v>2200</v>
      </c>
      <c r="L3114" s="852" t="s">
        <v>92</v>
      </c>
      <c r="M3114" s="699" t="s">
        <v>2226</v>
      </c>
      <c r="N3114" s="852" t="s">
        <v>92</v>
      </c>
      <c r="O3114" s="699" t="s">
        <v>2238</v>
      </c>
      <c r="P3114" s="852" t="s">
        <v>92</v>
      </c>
      <c r="Q3114" s="699" t="s">
        <v>2057</v>
      </c>
      <c r="R3114" s="699"/>
      <c r="S3114" s="699"/>
      <c r="T3114" s="181"/>
      <c r="U3114" s="181"/>
      <c r="AC3114" s="361" t="str">
        <f t="shared" si="52"/>
        <v>２４検査結果（給水設備及び排水設備）別記第三号-上記1から4に記載のない事項-15行目-検査項目</v>
      </c>
      <c r="AL3114" s="392" t="s">
        <v>3448</v>
      </c>
    </row>
    <row r="3115" spans="5:38" x14ac:dyDescent="0.15">
      <c r="E3115" s="1121">
        <f>'5_入力シート【検査結果表】給水設備及び排水設備'!$AA$92</f>
        <v>0</v>
      </c>
      <c r="J3115" s="699" t="s">
        <v>2199</v>
      </c>
      <c r="K3115" s="699" t="s">
        <v>2200</v>
      </c>
      <c r="L3115" s="852" t="s">
        <v>92</v>
      </c>
      <c r="M3115" s="699" t="s">
        <v>2226</v>
      </c>
      <c r="N3115" s="852" t="s">
        <v>92</v>
      </c>
      <c r="O3115" s="699" t="s">
        <v>2238</v>
      </c>
      <c r="P3115" s="852" t="s">
        <v>92</v>
      </c>
      <c r="Q3115" s="699" t="s">
        <v>2058</v>
      </c>
      <c r="R3115" s="699"/>
      <c r="S3115" s="699"/>
      <c r="T3115" s="181"/>
      <c r="U3115" s="181"/>
      <c r="AC3115" s="361" t="str">
        <f t="shared" si="52"/>
        <v>２４検査結果（給水設備及び排水設備）別記第三号-上記1から4に記載のない事項-15行目-検査事項</v>
      </c>
      <c r="AL3115" s="392" t="s">
        <v>3449</v>
      </c>
    </row>
    <row r="3116" spans="5:38" x14ac:dyDescent="0.15">
      <c r="E3116" s="1121">
        <f>'5_入力シート【検査結果表】給水設備及び排水設備'!$AZ$92</f>
        <v>0</v>
      </c>
      <c r="J3116" s="699" t="s">
        <v>2199</v>
      </c>
      <c r="K3116" s="699" t="s">
        <v>2200</v>
      </c>
      <c r="L3116" s="852" t="s">
        <v>92</v>
      </c>
      <c r="M3116" s="699" t="s">
        <v>2226</v>
      </c>
      <c r="N3116" s="852" t="s">
        <v>92</v>
      </c>
      <c r="O3116" s="699" t="s">
        <v>2238</v>
      </c>
      <c r="P3116" s="852" t="s">
        <v>92</v>
      </c>
      <c r="Q3116" s="699" t="s">
        <v>3514</v>
      </c>
      <c r="R3116" s="699"/>
      <c r="S3116" s="699"/>
      <c r="T3116" s="181"/>
      <c r="U3116" s="181"/>
      <c r="AC3116" s="361" t="str">
        <f t="shared" si="52"/>
        <v>２４検査結果（給水設備及び排水設備）別記第三号-上記1から4に記載のない事項-15行目-検査結果</v>
      </c>
      <c r="AL3116" s="392" t="s">
        <v>3863</v>
      </c>
    </row>
    <row r="3117" spans="5:38" x14ac:dyDescent="0.15">
      <c r="E3117" s="1121">
        <f>'5_入力シート【検査結果表】給水設備及び排水設備'!$BL$92</f>
        <v>0</v>
      </c>
      <c r="J3117" s="699" t="s">
        <v>2199</v>
      </c>
      <c r="K3117" s="699" t="s">
        <v>2200</v>
      </c>
      <c r="L3117" s="852" t="s">
        <v>92</v>
      </c>
      <c r="M3117" s="699" t="s">
        <v>2226</v>
      </c>
      <c r="N3117" s="852" t="s">
        <v>92</v>
      </c>
      <c r="O3117" s="699" t="s">
        <v>2238</v>
      </c>
      <c r="P3117" s="852" t="s">
        <v>92</v>
      </c>
      <c r="Q3117" s="699" t="s">
        <v>1032</v>
      </c>
      <c r="R3117" s="699"/>
      <c r="S3117" s="699"/>
      <c r="T3117" s="181"/>
      <c r="U3117" s="181"/>
      <c r="AC3117" s="361" t="str">
        <f t="shared" si="52"/>
        <v>２４検査結果（給水設備及び排水設備）別記第三号-上記1から4に記載のない事項-15行目-検査者番号</v>
      </c>
      <c r="AL3117" s="392" t="s">
        <v>3450</v>
      </c>
    </row>
    <row r="3118" spans="5:38" x14ac:dyDescent="0.15">
      <c r="E3118" s="1121">
        <f>'5_入力シート【検査結果表】給水設備及び排水設備'!$BN$92</f>
        <v>0</v>
      </c>
      <c r="J3118" s="699" t="s">
        <v>2199</v>
      </c>
      <c r="K3118" s="699" t="s">
        <v>2200</v>
      </c>
      <c r="L3118" s="852" t="s">
        <v>92</v>
      </c>
      <c r="M3118" s="699" t="s">
        <v>2226</v>
      </c>
      <c r="N3118" s="852" t="s">
        <v>92</v>
      </c>
      <c r="O3118" s="699" t="s">
        <v>2238</v>
      </c>
      <c r="P3118" s="852" t="s">
        <v>92</v>
      </c>
      <c r="Q3118" s="699" t="s">
        <v>1997</v>
      </c>
      <c r="R3118" s="699"/>
      <c r="S3118" s="699"/>
      <c r="T3118" s="181"/>
      <c r="U3118" s="181"/>
      <c r="AC3118" s="361" t="str">
        <f t="shared" si="52"/>
        <v>２４検査結果（給水設備及び排水設備）別記第三号-上記1から4に記載のない事項-15行目-指摘の具体的内容等</v>
      </c>
      <c r="AL3118" s="392" t="s">
        <v>3451</v>
      </c>
    </row>
    <row r="3119" spans="5:38" x14ac:dyDescent="0.15">
      <c r="E3119" s="1121">
        <f>'5_入力シート【検査結果表】給水設備及び排水設備'!$BX$92</f>
        <v>0</v>
      </c>
      <c r="J3119" s="699" t="s">
        <v>2199</v>
      </c>
      <c r="K3119" s="699" t="s">
        <v>2200</v>
      </c>
      <c r="L3119" s="852" t="s">
        <v>92</v>
      </c>
      <c r="M3119" s="699" t="s">
        <v>2226</v>
      </c>
      <c r="N3119" s="852" t="s">
        <v>92</v>
      </c>
      <c r="O3119" s="699" t="s">
        <v>2238</v>
      </c>
      <c r="P3119" s="852" t="s">
        <v>92</v>
      </c>
      <c r="Q3119" s="699" t="s">
        <v>1998</v>
      </c>
      <c r="R3119" s="699"/>
      <c r="S3119" s="699"/>
      <c r="T3119" s="181"/>
      <c r="U3119" s="181"/>
      <c r="AC3119" s="361" t="str">
        <f t="shared" si="52"/>
        <v>２４検査結果（給水設備及び排水設備）別記第三号-上記1から4に記載のない事項-15行目-改善策の具体的内容等</v>
      </c>
      <c r="AL3119" s="392" t="s">
        <v>3452</v>
      </c>
    </row>
    <row r="3120" spans="5:38" x14ac:dyDescent="0.15">
      <c r="E3120" s="1121">
        <f>'5_入力シート【検査結果表】給水設備及び排水設備'!$CM$92</f>
        <v>0</v>
      </c>
      <c r="J3120" s="699" t="s">
        <v>2199</v>
      </c>
      <c r="K3120" s="699" t="s">
        <v>2200</v>
      </c>
      <c r="L3120" s="852" t="s">
        <v>92</v>
      </c>
      <c r="M3120" s="699" t="s">
        <v>2226</v>
      </c>
      <c r="N3120" s="852" t="s">
        <v>92</v>
      </c>
      <c r="O3120" s="699" t="s">
        <v>2238</v>
      </c>
      <c r="P3120" s="852" t="s">
        <v>92</v>
      </c>
      <c r="Q3120" s="699" t="s">
        <v>155</v>
      </c>
      <c r="R3120" s="852" t="s">
        <v>92</v>
      </c>
      <c r="S3120" s="699" t="s">
        <v>1978</v>
      </c>
      <c r="T3120" s="181"/>
      <c r="U3120" s="181"/>
      <c r="AC3120" s="361" t="str">
        <f t="shared" si="52"/>
        <v>２４検査結果（給水設備及び排水設備）別記第三号-上記1から4に記載のない事項-15行目-改善（予定）年月-年（令和）</v>
      </c>
      <c r="AL3120" s="392" t="s">
        <v>3453</v>
      </c>
    </row>
    <row r="3121" spans="5:38" x14ac:dyDescent="0.15">
      <c r="E3121" s="1121">
        <f>'5_入力シート【検査結果表】給水設備及び排水設備'!$CP$92</f>
        <v>0</v>
      </c>
      <c r="J3121" s="699" t="s">
        <v>2199</v>
      </c>
      <c r="K3121" s="699" t="s">
        <v>2200</v>
      </c>
      <c r="L3121" s="852" t="s">
        <v>92</v>
      </c>
      <c r="M3121" s="699" t="s">
        <v>2226</v>
      </c>
      <c r="N3121" s="852" t="s">
        <v>92</v>
      </c>
      <c r="O3121" s="699" t="s">
        <v>2238</v>
      </c>
      <c r="P3121" s="852" t="s">
        <v>92</v>
      </c>
      <c r="Q3121" s="699" t="s">
        <v>155</v>
      </c>
      <c r="R3121" s="852" t="s">
        <v>92</v>
      </c>
      <c r="S3121" s="699" t="s">
        <v>81</v>
      </c>
      <c r="T3121" s="181"/>
      <c r="U3121" s="181"/>
      <c r="AC3121" s="361" t="str">
        <f t="shared" si="52"/>
        <v>２４検査結果（給水設備及び排水設備）別記第三号-上記1から4に記載のない事項-15行目-改善（予定）年月-月</v>
      </c>
      <c r="AL3121" s="392" t="s">
        <v>3454</v>
      </c>
    </row>
    <row r="3122" spans="5:38" x14ac:dyDescent="0.15">
      <c r="E3122" s="1121">
        <f>'5_入力シート【検査結果表】給水設備及び排水設備'!$CS$92</f>
        <v>0</v>
      </c>
      <c r="J3122" s="699" t="s">
        <v>2199</v>
      </c>
      <c r="K3122" s="699" t="s">
        <v>2200</v>
      </c>
      <c r="L3122" s="852" t="s">
        <v>92</v>
      </c>
      <c r="M3122" s="699" t="s">
        <v>2226</v>
      </c>
      <c r="N3122" s="852" t="s">
        <v>92</v>
      </c>
      <c r="O3122" s="699" t="s">
        <v>2238</v>
      </c>
      <c r="P3122" s="852" t="s">
        <v>92</v>
      </c>
      <c r="Q3122" s="699" t="s">
        <v>155</v>
      </c>
      <c r="R3122" s="852" t="s">
        <v>92</v>
      </c>
      <c r="S3122" s="699" t="s">
        <v>145</v>
      </c>
      <c r="T3122" s="181"/>
      <c r="U3122" s="181"/>
      <c r="AC3122" s="361" t="str">
        <f t="shared" si="52"/>
        <v>２４検査結果（給水設備及び排水設備）別記第三号-上記1から4に記載のない事項-15行目-改善（予定）年月-状況</v>
      </c>
      <c r="AL3122" s="392" t="s">
        <v>3455</v>
      </c>
    </row>
    <row r="3123" spans="5:38" x14ac:dyDescent="0.15">
      <c r="E3123" s="1121">
        <f>'5_入力シート【検査結果表】給水設備及び排水設備'!$M$93</f>
        <v>0</v>
      </c>
      <c r="J3123" s="699" t="s">
        <v>2199</v>
      </c>
      <c r="K3123" s="699" t="s">
        <v>2200</v>
      </c>
      <c r="L3123" s="852" t="s">
        <v>92</v>
      </c>
      <c r="M3123" s="699" t="s">
        <v>2226</v>
      </c>
      <c r="N3123" s="852" t="s">
        <v>92</v>
      </c>
      <c r="O3123" s="699" t="s">
        <v>2239</v>
      </c>
      <c r="P3123" s="852" t="s">
        <v>92</v>
      </c>
      <c r="Q3123" s="699" t="s">
        <v>157</v>
      </c>
      <c r="R3123" s="699"/>
      <c r="S3123" s="699"/>
      <c r="T3123" s="181"/>
      <c r="U3123" s="181"/>
      <c r="AC3123" s="361" t="str">
        <f t="shared" si="52"/>
        <v>２４検査結果（給水設備及び排水設備）別記第三号-上記1から4に記載のない事項-16行目-番号</v>
      </c>
      <c r="AL3123" s="392" t="s">
        <v>3456</v>
      </c>
    </row>
    <row r="3124" spans="5:38" x14ac:dyDescent="0.15">
      <c r="E3124" s="1121">
        <f>'5_入力シート【検査結果表】給水設備及び排水設備'!$P$93</f>
        <v>0</v>
      </c>
      <c r="J3124" s="699" t="s">
        <v>2199</v>
      </c>
      <c r="K3124" s="699" t="s">
        <v>2200</v>
      </c>
      <c r="L3124" s="852" t="s">
        <v>92</v>
      </c>
      <c r="M3124" s="699" t="s">
        <v>2226</v>
      </c>
      <c r="N3124" s="852" t="s">
        <v>92</v>
      </c>
      <c r="O3124" s="699" t="s">
        <v>2239</v>
      </c>
      <c r="P3124" s="852" t="s">
        <v>92</v>
      </c>
      <c r="Q3124" s="699" t="s">
        <v>2057</v>
      </c>
      <c r="R3124" s="699"/>
      <c r="S3124" s="699"/>
      <c r="T3124" s="181"/>
      <c r="U3124" s="181"/>
      <c r="AC3124" s="361" t="str">
        <f t="shared" si="52"/>
        <v>２４検査結果（給水設備及び排水設備）別記第三号-上記1から4に記載のない事項-16行目-検査項目</v>
      </c>
      <c r="AL3124" s="392" t="s">
        <v>3457</v>
      </c>
    </row>
    <row r="3125" spans="5:38" x14ac:dyDescent="0.15">
      <c r="E3125" s="1121">
        <f>'5_入力シート【検査結果表】給水設備及び排水設備'!$AA$93</f>
        <v>0</v>
      </c>
      <c r="J3125" s="699" t="s">
        <v>2199</v>
      </c>
      <c r="K3125" s="699" t="s">
        <v>2200</v>
      </c>
      <c r="L3125" s="852" t="s">
        <v>92</v>
      </c>
      <c r="M3125" s="699" t="s">
        <v>2226</v>
      </c>
      <c r="N3125" s="852" t="s">
        <v>92</v>
      </c>
      <c r="O3125" s="699" t="s">
        <v>2239</v>
      </c>
      <c r="P3125" s="852" t="s">
        <v>92</v>
      </c>
      <c r="Q3125" s="699" t="s">
        <v>2058</v>
      </c>
      <c r="R3125" s="699"/>
      <c r="S3125" s="699"/>
      <c r="T3125" s="181"/>
      <c r="U3125" s="181"/>
      <c r="AC3125" s="361" t="str">
        <f t="shared" si="52"/>
        <v>２４検査結果（給水設備及び排水設備）別記第三号-上記1から4に記載のない事項-16行目-検査事項</v>
      </c>
      <c r="AL3125" s="392" t="s">
        <v>3458</v>
      </c>
    </row>
    <row r="3126" spans="5:38" x14ac:dyDescent="0.15">
      <c r="E3126" s="1121">
        <f>'5_入力シート【検査結果表】給水設備及び排水設備'!$AZ$93</f>
        <v>0</v>
      </c>
      <c r="J3126" s="699" t="s">
        <v>2199</v>
      </c>
      <c r="K3126" s="699" t="s">
        <v>2200</v>
      </c>
      <c r="L3126" s="852" t="s">
        <v>92</v>
      </c>
      <c r="M3126" s="699" t="s">
        <v>2226</v>
      </c>
      <c r="N3126" s="852" t="s">
        <v>92</v>
      </c>
      <c r="O3126" s="699" t="s">
        <v>2239</v>
      </c>
      <c r="P3126" s="852" t="s">
        <v>92</v>
      </c>
      <c r="Q3126" s="699" t="s">
        <v>3514</v>
      </c>
      <c r="R3126" s="699"/>
      <c r="S3126" s="699"/>
      <c r="T3126" s="181"/>
      <c r="U3126" s="181"/>
      <c r="AC3126" s="361" t="str">
        <f t="shared" si="52"/>
        <v>２４検査結果（給水設備及び排水設備）別記第三号-上記1から4に記載のない事項-16行目-検査結果</v>
      </c>
      <c r="AL3126" s="392" t="s">
        <v>3864</v>
      </c>
    </row>
    <row r="3127" spans="5:38" x14ac:dyDescent="0.15">
      <c r="E3127" s="1121">
        <f>'5_入力シート【検査結果表】給水設備及び排水設備'!$BL$93</f>
        <v>0</v>
      </c>
      <c r="J3127" s="699" t="s">
        <v>2199</v>
      </c>
      <c r="K3127" s="699" t="s">
        <v>2200</v>
      </c>
      <c r="L3127" s="852" t="s">
        <v>92</v>
      </c>
      <c r="M3127" s="699" t="s">
        <v>2226</v>
      </c>
      <c r="N3127" s="852" t="s">
        <v>92</v>
      </c>
      <c r="O3127" s="699" t="s">
        <v>2239</v>
      </c>
      <c r="P3127" s="852" t="s">
        <v>92</v>
      </c>
      <c r="Q3127" s="699" t="s">
        <v>1032</v>
      </c>
      <c r="R3127" s="699"/>
      <c r="S3127" s="699"/>
      <c r="T3127" s="181"/>
      <c r="U3127" s="181"/>
      <c r="AC3127" s="361" t="str">
        <f t="shared" si="52"/>
        <v>２４検査結果（給水設備及び排水設備）別記第三号-上記1から4に記載のない事項-16行目-検査者番号</v>
      </c>
      <c r="AL3127" s="392" t="s">
        <v>3459</v>
      </c>
    </row>
    <row r="3128" spans="5:38" x14ac:dyDescent="0.15">
      <c r="E3128" s="1121">
        <f>'5_入力シート【検査結果表】給水設備及び排水設備'!$BN$93</f>
        <v>0</v>
      </c>
      <c r="J3128" s="699" t="s">
        <v>2199</v>
      </c>
      <c r="K3128" s="699" t="s">
        <v>2200</v>
      </c>
      <c r="L3128" s="852" t="s">
        <v>92</v>
      </c>
      <c r="M3128" s="699" t="s">
        <v>2226</v>
      </c>
      <c r="N3128" s="852" t="s">
        <v>92</v>
      </c>
      <c r="O3128" s="699" t="s">
        <v>2239</v>
      </c>
      <c r="P3128" s="852" t="s">
        <v>92</v>
      </c>
      <c r="Q3128" s="699" t="s">
        <v>1997</v>
      </c>
      <c r="R3128" s="699"/>
      <c r="S3128" s="699"/>
      <c r="T3128" s="181"/>
      <c r="U3128" s="181"/>
      <c r="AC3128" s="361" t="str">
        <f t="shared" si="52"/>
        <v>２４検査結果（給水設備及び排水設備）別記第三号-上記1から4に記載のない事項-16行目-指摘の具体的内容等</v>
      </c>
      <c r="AL3128" s="392" t="s">
        <v>3460</v>
      </c>
    </row>
    <row r="3129" spans="5:38" x14ac:dyDescent="0.15">
      <c r="E3129" s="1121">
        <f>'5_入力シート【検査結果表】給水設備及び排水設備'!$BX$93</f>
        <v>0</v>
      </c>
      <c r="J3129" s="699" t="s">
        <v>2199</v>
      </c>
      <c r="K3129" s="699" t="s">
        <v>2200</v>
      </c>
      <c r="L3129" s="852" t="s">
        <v>92</v>
      </c>
      <c r="M3129" s="699" t="s">
        <v>2226</v>
      </c>
      <c r="N3129" s="852" t="s">
        <v>92</v>
      </c>
      <c r="O3129" s="699" t="s">
        <v>2239</v>
      </c>
      <c r="P3129" s="852" t="s">
        <v>92</v>
      </c>
      <c r="Q3129" s="699" t="s">
        <v>1998</v>
      </c>
      <c r="R3129" s="699"/>
      <c r="S3129" s="699"/>
      <c r="T3129" s="181"/>
      <c r="U3129" s="181"/>
      <c r="AC3129" s="361" t="str">
        <f t="shared" si="52"/>
        <v>２４検査結果（給水設備及び排水設備）別記第三号-上記1から4に記載のない事項-16行目-改善策の具体的内容等</v>
      </c>
      <c r="AL3129" s="392" t="s">
        <v>3461</v>
      </c>
    </row>
    <row r="3130" spans="5:38" x14ac:dyDescent="0.15">
      <c r="E3130" s="1121">
        <f>'5_入力シート【検査結果表】給水設備及び排水設備'!$CM$93</f>
        <v>0</v>
      </c>
      <c r="J3130" s="699" t="s">
        <v>2199</v>
      </c>
      <c r="K3130" s="699" t="s">
        <v>2200</v>
      </c>
      <c r="L3130" s="852" t="s">
        <v>92</v>
      </c>
      <c r="M3130" s="699" t="s">
        <v>2226</v>
      </c>
      <c r="N3130" s="852" t="s">
        <v>92</v>
      </c>
      <c r="O3130" s="699" t="s">
        <v>2239</v>
      </c>
      <c r="P3130" s="852" t="s">
        <v>92</v>
      </c>
      <c r="Q3130" s="699" t="s">
        <v>155</v>
      </c>
      <c r="R3130" s="852" t="s">
        <v>92</v>
      </c>
      <c r="S3130" s="699" t="s">
        <v>1978</v>
      </c>
      <c r="T3130" s="181"/>
      <c r="U3130" s="181"/>
      <c r="AC3130" s="361" t="str">
        <f t="shared" si="52"/>
        <v>２４検査結果（給水設備及び排水設備）別記第三号-上記1から4に記載のない事項-16行目-改善（予定）年月-年（令和）</v>
      </c>
      <c r="AL3130" s="392" t="s">
        <v>3462</v>
      </c>
    </row>
    <row r="3131" spans="5:38" x14ac:dyDescent="0.15">
      <c r="E3131" s="1121">
        <f>'5_入力シート【検査結果表】給水設備及び排水設備'!$CP$93</f>
        <v>0</v>
      </c>
      <c r="J3131" s="699" t="s">
        <v>2199</v>
      </c>
      <c r="K3131" s="699" t="s">
        <v>2200</v>
      </c>
      <c r="L3131" s="852" t="s">
        <v>92</v>
      </c>
      <c r="M3131" s="699" t="s">
        <v>2226</v>
      </c>
      <c r="N3131" s="852" t="s">
        <v>92</v>
      </c>
      <c r="O3131" s="699" t="s">
        <v>2239</v>
      </c>
      <c r="P3131" s="852" t="s">
        <v>92</v>
      </c>
      <c r="Q3131" s="699" t="s">
        <v>155</v>
      </c>
      <c r="R3131" s="852" t="s">
        <v>92</v>
      </c>
      <c r="S3131" s="699" t="s">
        <v>81</v>
      </c>
      <c r="T3131" s="181"/>
      <c r="U3131" s="181"/>
      <c r="AC3131" s="361" t="str">
        <f t="shared" si="52"/>
        <v>２４検査結果（給水設備及び排水設備）別記第三号-上記1から4に記載のない事項-16行目-改善（予定）年月-月</v>
      </c>
      <c r="AL3131" s="392" t="s">
        <v>3463</v>
      </c>
    </row>
    <row r="3132" spans="5:38" x14ac:dyDescent="0.15">
      <c r="E3132" s="1121">
        <f>'5_入力シート【検査結果表】給水設備及び排水設備'!$CS$93</f>
        <v>0</v>
      </c>
      <c r="J3132" s="699" t="s">
        <v>2199</v>
      </c>
      <c r="K3132" s="699" t="s">
        <v>2200</v>
      </c>
      <c r="L3132" s="852" t="s">
        <v>92</v>
      </c>
      <c r="M3132" s="699" t="s">
        <v>2226</v>
      </c>
      <c r="N3132" s="852" t="s">
        <v>92</v>
      </c>
      <c r="O3132" s="699" t="s">
        <v>2239</v>
      </c>
      <c r="P3132" s="852" t="s">
        <v>92</v>
      </c>
      <c r="Q3132" s="699" t="s">
        <v>155</v>
      </c>
      <c r="R3132" s="852" t="s">
        <v>92</v>
      </c>
      <c r="S3132" s="699" t="s">
        <v>145</v>
      </c>
      <c r="T3132" s="181"/>
      <c r="U3132" s="181"/>
      <c r="AC3132" s="361" t="str">
        <f t="shared" si="52"/>
        <v>２４検査結果（給水設備及び排水設備）別記第三号-上記1から4に記載のない事項-16行目-改善（予定）年月-状況</v>
      </c>
      <c r="AL3132" s="392" t="s">
        <v>3464</v>
      </c>
    </row>
    <row r="3133" spans="5:38" x14ac:dyDescent="0.15">
      <c r="E3133" s="1121">
        <f>'5_入力シート【検査結果表】給水設備及び排水設備'!$M$94</f>
        <v>0</v>
      </c>
      <c r="J3133" s="699" t="s">
        <v>2199</v>
      </c>
      <c r="K3133" s="699" t="s">
        <v>2200</v>
      </c>
      <c r="L3133" s="852" t="s">
        <v>92</v>
      </c>
      <c r="M3133" s="699" t="s">
        <v>2226</v>
      </c>
      <c r="N3133" s="852" t="s">
        <v>92</v>
      </c>
      <c r="O3133" s="699" t="s">
        <v>2240</v>
      </c>
      <c r="P3133" s="852" t="s">
        <v>92</v>
      </c>
      <c r="Q3133" s="699" t="s">
        <v>157</v>
      </c>
      <c r="R3133" s="699"/>
      <c r="S3133" s="699"/>
      <c r="T3133" s="181"/>
      <c r="U3133" s="181"/>
      <c r="AC3133" s="361" t="str">
        <f t="shared" si="52"/>
        <v>２４検査結果（給水設備及び排水設備）別記第三号-上記1から4に記載のない事項-17行目-番号</v>
      </c>
      <c r="AL3133" s="392" t="s">
        <v>3465</v>
      </c>
    </row>
    <row r="3134" spans="5:38" x14ac:dyDescent="0.15">
      <c r="E3134" s="1121">
        <f>'5_入力シート【検査結果表】給水設備及び排水設備'!$P$94</f>
        <v>0</v>
      </c>
      <c r="J3134" s="699" t="s">
        <v>2199</v>
      </c>
      <c r="K3134" s="699" t="s">
        <v>2200</v>
      </c>
      <c r="L3134" s="852" t="s">
        <v>92</v>
      </c>
      <c r="M3134" s="699" t="s">
        <v>2226</v>
      </c>
      <c r="N3134" s="852" t="s">
        <v>92</v>
      </c>
      <c r="O3134" s="699" t="s">
        <v>2240</v>
      </c>
      <c r="P3134" s="852" t="s">
        <v>92</v>
      </c>
      <c r="Q3134" s="699" t="s">
        <v>2057</v>
      </c>
      <c r="R3134" s="699"/>
      <c r="S3134" s="699"/>
      <c r="T3134" s="181"/>
      <c r="U3134" s="181"/>
      <c r="AC3134" s="361" t="str">
        <f t="shared" si="52"/>
        <v>２４検査結果（給水設備及び排水設備）別記第三号-上記1から4に記載のない事項-17行目-検査項目</v>
      </c>
      <c r="AL3134" s="392" t="s">
        <v>3466</v>
      </c>
    </row>
    <row r="3135" spans="5:38" x14ac:dyDescent="0.15">
      <c r="E3135" s="1121">
        <f>'5_入力シート【検査結果表】給水設備及び排水設備'!$AA$94</f>
        <v>0</v>
      </c>
      <c r="J3135" s="699" t="s">
        <v>2199</v>
      </c>
      <c r="K3135" s="699" t="s">
        <v>2200</v>
      </c>
      <c r="L3135" s="852" t="s">
        <v>92</v>
      </c>
      <c r="M3135" s="699" t="s">
        <v>2226</v>
      </c>
      <c r="N3135" s="852" t="s">
        <v>92</v>
      </c>
      <c r="O3135" s="699" t="s">
        <v>2240</v>
      </c>
      <c r="P3135" s="852" t="s">
        <v>92</v>
      </c>
      <c r="Q3135" s="699" t="s">
        <v>2058</v>
      </c>
      <c r="R3135" s="699"/>
      <c r="S3135" s="699"/>
      <c r="T3135" s="181"/>
      <c r="U3135" s="181"/>
      <c r="AC3135" s="361" t="str">
        <f t="shared" si="52"/>
        <v>２４検査結果（給水設備及び排水設備）別記第三号-上記1から4に記載のない事項-17行目-検査事項</v>
      </c>
      <c r="AL3135" s="392" t="s">
        <v>3467</v>
      </c>
    </row>
    <row r="3136" spans="5:38" x14ac:dyDescent="0.15">
      <c r="E3136" s="1121">
        <f>'5_入力シート【検査結果表】給水設備及び排水設備'!$AZ$94</f>
        <v>0</v>
      </c>
      <c r="J3136" s="699" t="s">
        <v>2199</v>
      </c>
      <c r="K3136" s="699" t="s">
        <v>2200</v>
      </c>
      <c r="L3136" s="852" t="s">
        <v>92</v>
      </c>
      <c r="M3136" s="699" t="s">
        <v>2226</v>
      </c>
      <c r="N3136" s="852" t="s">
        <v>92</v>
      </c>
      <c r="O3136" s="699" t="s">
        <v>2240</v>
      </c>
      <c r="P3136" s="852" t="s">
        <v>92</v>
      </c>
      <c r="Q3136" s="699" t="s">
        <v>3514</v>
      </c>
      <c r="R3136" s="699"/>
      <c r="S3136" s="699"/>
      <c r="T3136" s="181"/>
      <c r="U3136" s="181"/>
      <c r="AC3136" s="361" t="str">
        <f t="shared" si="52"/>
        <v>２４検査結果（給水設備及び排水設備）別記第三号-上記1から4に記載のない事項-17行目-検査結果</v>
      </c>
      <c r="AL3136" s="392" t="s">
        <v>3865</v>
      </c>
    </row>
    <row r="3137" spans="5:38" x14ac:dyDescent="0.15">
      <c r="E3137" s="1121">
        <f>'5_入力シート【検査結果表】給水設備及び排水設備'!$BL$94</f>
        <v>0</v>
      </c>
      <c r="J3137" s="699" t="s">
        <v>2199</v>
      </c>
      <c r="K3137" s="699" t="s">
        <v>2200</v>
      </c>
      <c r="L3137" s="852" t="s">
        <v>92</v>
      </c>
      <c r="M3137" s="699" t="s">
        <v>2226</v>
      </c>
      <c r="N3137" s="852" t="s">
        <v>92</v>
      </c>
      <c r="O3137" s="699" t="s">
        <v>2240</v>
      </c>
      <c r="P3137" s="852" t="s">
        <v>92</v>
      </c>
      <c r="Q3137" s="699" t="s">
        <v>1032</v>
      </c>
      <c r="R3137" s="699"/>
      <c r="S3137" s="699"/>
      <c r="T3137" s="181"/>
      <c r="U3137" s="181"/>
      <c r="AC3137" s="361" t="str">
        <f t="shared" si="52"/>
        <v>２４検査結果（給水設備及び排水設備）別記第三号-上記1から4に記載のない事項-17行目-検査者番号</v>
      </c>
      <c r="AL3137" s="392" t="s">
        <v>3468</v>
      </c>
    </row>
    <row r="3138" spans="5:38" x14ac:dyDescent="0.15">
      <c r="E3138" s="1121">
        <f>'5_入力シート【検査結果表】給水設備及び排水設備'!$BN$94</f>
        <v>0</v>
      </c>
      <c r="J3138" s="699" t="s">
        <v>2199</v>
      </c>
      <c r="K3138" s="699" t="s">
        <v>2200</v>
      </c>
      <c r="L3138" s="852" t="s">
        <v>92</v>
      </c>
      <c r="M3138" s="699" t="s">
        <v>2226</v>
      </c>
      <c r="N3138" s="852" t="s">
        <v>92</v>
      </c>
      <c r="O3138" s="699" t="s">
        <v>2240</v>
      </c>
      <c r="P3138" s="852" t="s">
        <v>92</v>
      </c>
      <c r="Q3138" s="699" t="s">
        <v>1997</v>
      </c>
      <c r="R3138" s="699"/>
      <c r="S3138" s="699"/>
      <c r="T3138" s="181"/>
      <c r="U3138" s="181"/>
      <c r="AC3138" s="361" t="str">
        <f t="shared" si="52"/>
        <v>２４検査結果（給水設備及び排水設備）別記第三号-上記1から4に記載のない事項-17行目-指摘の具体的内容等</v>
      </c>
      <c r="AL3138" s="392" t="s">
        <v>3469</v>
      </c>
    </row>
    <row r="3139" spans="5:38" x14ac:dyDescent="0.15">
      <c r="E3139" s="1121">
        <f>'5_入力シート【検査結果表】給水設備及び排水設備'!$BX$94</f>
        <v>0</v>
      </c>
      <c r="J3139" s="699" t="s">
        <v>2199</v>
      </c>
      <c r="K3139" s="699" t="s">
        <v>2200</v>
      </c>
      <c r="L3139" s="852" t="s">
        <v>92</v>
      </c>
      <c r="M3139" s="699" t="s">
        <v>2226</v>
      </c>
      <c r="N3139" s="852" t="s">
        <v>92</v>
      </c>
      <c r="O3139" s="699" t="s">
        <v>2240</v>
      </c>
      <c r="P3139" s="852" t="s">
        <v>92</v>
      </c>
      <c r="Q3139" s="699" t="s">
        <v>1998</v>
      </c>
      <c r="R3139" s="699"/>
      <c r="S3139" s="699"/>
      <c r="T3139" s="181"/>
      <c r="U3139" s="181"/>
      <c r="AC3139" s="361" t="str">
        <f t="shared" si="52"/>
        <v>２４検査結果（給水設備及び排水設備）別記第三号-上記1から4に記載のない事項-17行目-改善策の具体的内容等</v>
      </c>
      <c r="AL3139" s="392" t="s">
        <v>3470</v>
      </c>
    </row>
    <row r="3140" spans="5:38" x14ac:dyDescent="0.15">
      <c r="E3140" s="1121">
        <f>'5_入力シート【検査結果表】給水設備及び排水設備'!$CM$94</f>
        <v>0</v>
      </c>
      <c r="J3140" s="699" t="s">
        <v>2199</v>
      </c>
      <c r="K3140" s="699" t="s">
        <v>2200</v>
      </c>
      <c r="L3140" s="852" t="s">
        <v>92</v>
      </c>
      <c r="M3140" s="699" t="s">
        <v>2226</v>
      </c>
      <c r="N3140" s="852" t="s">
        <v>92</v>
      </c>
      <c r="O3140" s="699" t="s">
        <v>2240</v>
      </c>
      <c r="P3140" s="852" t="s">
        <v>92</v>
      </c>
      <c r="Q3140" s="699" t="s">
        <v>155</v>
      </c>
      <c r="R3140" s="852" t="s">
        <v>92</v>
      </c>
      <c r="S3140" s="699" t="s">
        <v>1978</v>
      </c>
      <c r="T3140" s="181"/>
      <c r="U3140" s="181"/>
      <c r="AC3140" s="361" t="str">
        <f t="shared" si="52"/>
        <v>２４検査結果（給水設備及び排水設備）別記第三号-上記1から4に記載のない事項-17行目-改善（予定）年月-年（令和）</v>
      </c>
      <c r="AL3140" s="392" t="s">
        <v>3471</v>
      </c>
    </row>
    <row r="3141" spans="5:38" x14ac:dyDescent="0.15">
      <c r="E3141" s="1121">
        <f>'5_入力シート【検査結果表】給水設備及び排水設備'!$CP$94</f>
        <v>0</v>
      </c>
      <c r="J3141" s="699" t="s">
        <v>2199</v>
      </c>
      <c r="K3141" s="699" t="s">
        <v>2200</v>
      </c>
      <c r="L3141" s="852" t="s">
        <v>92</v>
      </c>
      <c r="M3141" s="699" t="s">
        <v>2226</v>
      </c>
      <c r="N3141" s="852" t="s">
        <v>92</v>
      </c>
      <c r="O3141" s="699" t="s">
        <v>2240</v>
      </c>
      <c r="P3141" s="852" t="s">
        <v>92</v>
      </c>
      <c r="Q3141" s="699" t="s">
        <v>155</v>
      </c>
      <c r="R3141" s="852" t="s">
        <v>92</v>
      </c>
      <c r="S3141" s="699" t="s">
        <v>81</v>
      </c>
      <c r="T3141" s="181"/>
      <c r="U3141" s="181"/>
      <c r="AC3141" s="361" t="str">
        <f t="shared" si="52"/>
        <v>２４検査結果（給水設備及び排水設備）別記第三号-上記1から4に記載のない事項-17行目-改善（予定）年月-月</v>
      </c>
      <c r="AL3141" s="392" t="s">
        <v>3472</v>
      </c>
    </row>
    <row r="3142" spans="5:38" x14ac:dyDescent="0.15">
      <c r="E3142" s="1121">
        <f>'5_入力シート【検査結果表】給水設備及び排水設備'!$CS$94</f>
        <v>0</v>
      </c>
      <c r="J3142" s="699" t="s">
        <v>2199</v>
      </c>
      <c r="K3142" s="699" t="s">
        <v>2200</v>
      </c>
      <c r="L3142" s="852" t="s">
        <v>92</v>
      </c>
      <c r="M3142" s="699" t="s">
        <v>2226</v>
      </c>
      <c r="N3142" s="852" t="s">
        <v>92</v>
      </c>
      <c r="O3142" s="699" t="s">
        <v>2240</v>
      </c>
      <c r="P3142" s="852" t="s">
        <v>92</v>
      </c>
      <c r="Q3142" s="699" t="s">
        <v>155</v>
      </c>
      <c r="R3142" s="852" t="s">
        <v>92</v>
      </c>
      <c r="S3142" s="699" t="s">
        <v>145</v>
      </c>
      <c r="T3142" s="181"/>
      <c r="U3142" s="181"/>
      <c r="AC3142" s="361" t="str">
        <f t="shared" si="52"/>
        <v>２４検査結果（給水設備及び排水設備）別記第三号-上記1から4に記載のない事項-17行目-改善（予定）年月-状況</v>
      </c>
      <c r="AL3142" s="392" t="s">
        <v>3473</v>
      </c>
    </row>
    <row r="3143" spans="5:38" x14ac:dyDescent="0.15">
      <c r="E3143" s="1121">
        <f>'5_入力シート【検査結果表】給水設備及び排水設備'!$M$95</f>
        <v>0</v>
      </c>
      <c r="J3143" s="699" t="s">
        <v>2199</v>
      </c>
      <c r="K3143" s="699" t="s">
        <v>2200</v>
      </c>
      <c r="L3143" s="852" t="s">
        <v>92</v>
      </c>
      <c r="M3143" s="699" t="s">
        <v>2226</v>
      </c>
      <c r="N3143" s="852" t="s">
        <v>92</v>
      </c>
      <c r="O3143" s="699" t="s">
        <v>2241</v>
      </c>
      <c r="P3143" s="852" t="s">
        <v>92</v>
      </c>
      <c r="Q3143" s="699" t="s">
        <v>157</v>
      </c>
      <c r="R3143" s="699"/>
      <c r="S3143" s="699"/>
      <c r="T3143" s="181"/>
      <c r="U3143" s="181"/>
      <c r="AC3143" s="361" t="str">
        <f t="shared" si="52"/>
        <v>２４検査結果（給水設備及び排水設備）別記第三号-上記1から4に記載のない事項-18行目-番号</v>
      </c>
      <c r="AL3143" s="392" t="s">
        <v>3474</v>
      </c>
    </row>
    <row r="3144" spans="5:38" x14ac:dyDescent="0.15">
      <c r="E3144" s="1121">
        <f>'5_入力シート【検査結果表】給水設備及び排水設備'!$P$95</f>
        <v>0</v>
      </c>
      <c r="J3144" s="699" t="s">
        <v>2199</v>
      </c>
      <c r="K3144" s="699" t="s">
        <v>2200</v>
      </c>
      <c r="L3144" s="852" t="s">
        <v>92</v>
      </c>
      <c r="M3144" s="699" t="s">
        <v>2226</v>
      </c>
      <c r="N3144" s="852" t="s">
        <v>92</v>
      </c>
      <c r="O3144" s="699" t="s">
        <v>2241</v>
      </c>
      <c r="P3144" s="852" t="s">
        <v>92</v>
      </c>
      <c r="Q3144" s="699" t="s">
        <v>2057</v>
      </c>
      <c r="R3144" s="699"/>
      <c r="S3144" s="699"/>
      <c r="T3144" s="181"/>
      <c r="U3144" s="181"/>
      <c r="AC3144" s="361" t="str">
        <f t="shared" si="52"/>
        <v>２４検査結果（給水設備及び排水設備）別記第三号-上記1から4に記載のない事項-18行目-検査項目</v>
      </c>
      <c r="AL3144" s="392" t="s">
        <v>3475</v>
      </c>
    </row>
    <row r="3145" spans="5:38" x14ac:dyDescent="0.15">
      <c r="E3145" s="1121">
        <f>'5_入力シート【検査結果表】給水設備及び排水設備'!$AA$95</f>
        <v>0</v>
      </c>
      <c r="J3145" s="699" t="s">
        <v>2199</v>
      </c>
      <c r="K3145" s="699" t="s">
        <v>2200</v>
      </c>
      <c r="L3145" s="852" t="s">
        <v>92</v>
      </c>
      <c r="M3145" s="699" t="s">
        <v>2226</v>
      </c>
      <c r="N3145" s="852" t="s">
        <v>92</v>
      </c>
      <c r="O3145" s="699" t="s">
        <v>2241</v>
      </c>
      <c r="P3145" s="852" t="s">
        <v>92</v>
      </c>
      <c r="Q3145" s="699" t="s">
        <v>2058</v>
      </c>
      <c r="R3145" s="699"/>
      <c r="S3145" s="699"/>
      <c r="T3145" s="181"/>
      <c r="U3145" s="181"/>
      <c r="AC3145" s="361" t="str">
        <f t="shared" si="52"/>
        <v>２４検査結果（給水設備及び排水設備）別記第三号-上記1から4に記載のない事項-18行目-検査事項</v>
      </c>
      <c r="AL3145" s="392" t="s">
        <v>3476</v>
      </c>
    </row>
    <row r="3146" spans="5:38" x14ac:dyDescent="0.15">
      <c r="E3146" s="1121">
        <f>'5_入力シート【検査結果表】給水設備及び排水設備'!$AZ$95</f>
        <v>0</v>
      </c>
      <c r="J3146" s="699" t="s">
        <v>2199</v>
      </c>
      <c r="K3146" s="699" t="s">
        <v>2200</v>
      </c>
      <c r="L3146" s="852" t="s">
        <v>92</v>
      </c>
      <c r="M3146" s="699" t="s">
        <v>2226</v>
      </c>
      <c r="N3146" s="852" t="s">
        <v>92</v>
      </c>
      <c r="O3146" s="699" t="s">
        <v>2241</v>
      </c>
      <c r="P3146" s="852" t="s">
        <v>92</v>
      </c>
      <c r="Q3146" s="699" t="s">
        <v>3514</v>
      </c>
      <c r="R3146" s="699"/>
      <c r="S3146" s="699"/>
      <c r="T3146" s="181"/>
      <c r="U3146" s="181"/>
      <c r="AC3146" s="361" t="str">
        <f t="shared" si="52"/>
        <v>２４検査結果（給水設備及び排水設備）別記第三号-上記1から4に記載のない事項-18行目-検査結果</v>
      </c>
      <c r="AL3146" s="392" t="s">
        <v>3866</v>
      </c>
    </row>
    <row r="3147" spans="5:38" x14ac:dyDescent="0.15">
      <c r="E3147" s="1121">
        <f>'5_入力シート【検査結果表】給水設備及び排水設備'!$BL$95</f>
        <v>0</v>
      </c>
      <c r="J3147" s="699" t="s">
        <v>2199</v>
      </c>
      <c r="K3147" s="699" t="s">
        <v>2200</v>
      </c>
      <c r="L3147" s="852" t="s">
        <v>92</v>
      </c>
      <c r="M3147" s="699" t="s">
        <v>2226</v>
      </c>
      <c r="N3147" s="852" t="s">
        <v>92</v>
      </c>
      <c r="O3147" s="699" t="s">
        <v>2241</v>
      </c>
      <c r="P3147" s="852" t="s">
        <v>92</v>
      </c>
      <c r="Q3147" s="699" t="s">
        <v>1032</v>
      </c>
      <c r="R3147" s="699"/>
      <c r="S3147" s="699"/>
      <c r="T3147" s="181"/>
      <c r="U3147" s="181"/>
      <c r="AC3147" s="361" t="str">
        <f t="shared" si="52"/>
        <v>２４検査結果（給水設備及び排水設備）別記第三号-上記1から4に記載のない事項-18行目-検査者番号</v>
      </c>
      <c r="AL3147" s="392" t="s">
        <v>3477</v>
      </c>
    </row>
    <row r="3148" spans="5:38" x14ac:dyDescent="0.15">
      <c r="E3148" s="1121">
        <f>'5_入力シート【検査結果表】給水設備及び排水設備'!$BN$95</f>
        <v>0</v>
      </c>
      <c r="J3148" s="699" t="s">
        <v>2199</v>
      </c>
      <c r="K3148" s="699" t="s">
        <v>2200</v>
      </c>
      <c r="L3148" s="852" t="s">
        <v>92</v>
      </c>
      <c r="M3148" s="699" t="s">
        <v>2226</v>
      </c>
      <c r="N3148" s="852" t="s">
        <v>92</v>
      </c>
      <c r="O3148" s="699" t="s">
        <v>2241</v>
      </c>
      <c r="P3148" s="852" t="s">
        <v>92</v>
      </c>
      <c r="Q3148" s="699" t="s">
        <v>1997</v>
      </c>
      <c r="R3148" s="699"/>
      <c r="S3148" s="699"/>
      <c r="T3148" s="181"/>
      <c r="U3148" s="181"/>
      <c r="AC3148" s="361" t="str">
        <f t="shared" si="52"/>
        <v>２４検査結果（給水設備及び排水設備）別記第三号-上記1から4に記載のない事項-18行目-指摘の具体的内容等</v>
      </c>
      <c r="AL3148" s="392" t="s">
        <v>3478</v>
      </c>
    </row>
    <row r="3149" spans="5:38" x14ac:dyDescent="0.15">
      <c r="E3149" s="1121">
        <f>'5_入力シート【検査結果表】給水設備及び排水設備'!$BX$95</f>
        <v>0</v>
      </c>
      <c r="J3149" s="699" t="s">
        <v>2199</v>
      </c>
      <c r="K3149" s="699" t="s">
        <v>2200</v>
      </c>
      <c r="L3149" s="852" t="s">
        <v>92</v>
      </c>
      <c r="M3149" s="699" t="s">
        <v>2226</v>
      </c>
      <c r="N3149" s="852" t="s">
        <v>92</v>
      </c>
      <c r="O3149" s="699" t="s">
        <v>2241</v>
      </c>
      <c r="P3149" s="852" t="s">
        <v>92</v>
      </c>
      <c r="Q3149" s="699" t="s">
        <v>1998</v>
      </c>
      <c r="R3149" s="699"/>
      <c r="S3149" s="699"/>
      <c r="T3149" s="181"/>
      <c r="U3149" s="181"/>
      <c r="AC3149" s="361" t="str">
        <f t="shared" si="52"/>
        <v>２４検査結果（給水設備及び排水設備）別記第三号-上記1から4に記載のない事項-18行目-改善策の具体的内容等</v>
      </c>
      <c r="AL3149" s="392" t="s">
        <v>3479</v>
      </c>
    </row>
    <row r="3150" spans="5:38" x14ac:dyDescent="0.15">
      <c r="E3150" s="1121">
        <f>'5_入力シート【検査結果表】給水設備及び排水設備'!$CM$95</f>
        <v>0</v>
      </c>
      <c r="J3150" s="699" t="s">
        <v>2199</v>
      </c>
      <c r="K3150" s="699" t="s">
        <v>2200</v>
      </c>
      <c r="L3150" s="852" t="s">
        <v>92</v>
      </c>
      <c r="M3150" s="699" t="s">
        <v>2226</v>
      </c>
      <c r="N3150" s="852" t="s">
        <v>92</v>
      </c>
      <c r="O3150" s="699" t="s">
        <v>2241</v>
      </c>
      <c r="P3150" s="852" t="s">
        <v>92</v>
      </c>
      <c r="Q3150" s="699" t="s">
        <v>155</v>
      </c>
      <c r="R3150" s="852" t="s">
        <v>92</v>
      </c>
      <c r="S3150" s="699" t="s">
        <v>1978</v>
      </c>
      <c r="T3150" s="181"/>
      <c r="U3150" s="181"/>
      <c r="AC3150" s="361" t="str">
        <f t="shared" si="52"/>
        <v>２４検査結果（給水設備及び排水設備）別記第三号-上記1から4に記載のない事項-18行目-改善（予定）年月-年（令和）</v>
      </c>
      <c r="AL3150" s="392" t="s">
        <v>3480</v>
      </c>
    </row>
    <row r="3151" spans="5:38" x14ac:dyDescent="0.15">
      <c r="E3151" s="1121">
        <f>'5_入力シート【検査結果表】給水設備及び排水設備'!$CP$95</f>
        <v>0</v>
      </c>
      <c r="J3151" s="699" t="s">
        <v>2199</v>
      </c>
      <c r="K3151" s="699" t="s">
        <v>2200</v>
      </c>
      <c r="L3151" s="852" t="s">
        <v>92</v>
      </c>
      <c r="M3151" s="699" t="s">
        <v>2226</v>
      </c>
      <c r="N3151" s="852" t="s">
        <v>92</v>
      </c>
      <c r="O3151" s="699" t="s">
        <v>2241</v>
      </c>
      <c r="P3151" s="852" t="s">
        <v>92</v>
      </c>
      <c r="Q3151" s="699" t="s">
        <v>155</v>
      </c>
      <c r="R3151" s="852" t="s">
        <v>92</v>
      </c>
      <c r="S3151" s="699" t="s">
        <v>81</v>
      </c>
      <c r="T3151" s="181"/>
      <c r="U3151" s="181"/>
      <c r="AC3151" s="361" t="str">
        <f t="shared" si="52"/>
        <v>２４検査結果（給水設備及び排水設備）別記第三号-上記1から4に記載のない事項-18行目-改善（予定）年月-月</v>
      </c>
      <c r="AL3151" s="392" t="s">
        <v>3481</v>
      </c>
    </row>
    <row r="3152" spans="5:38" x14ac:dyDescent="0.15">
      <c r="E3152" s="1121">
        <f>'5_入力シート【検査結果表】給水設備及び排水設備'!$CS$95</f>
        <v>0</v>
      </c>
      <c r="J3152" s="699" t="s">
        <v>2199</v>
      </c>
      <c r="K3152" s="699" t="s">
        <v>2200</v>
      </c>
      <c r="L3152" s="852" t="s">
        <v>92</v>
      </c>
      <c r="M3152" s="699" t="s">
        <v>2226</v>
      </c>
      <c r="N3152" s="852" t="s">
        <v>92</v>
      </c>
      <c r="O3152" s="699" t="s">
        <v>2241</v>
      </c>
      <c r="P3152" s="852" t="s">
        <v>92</v>
      </c>
      <c r="Q3152" s="699" t="s">
        <v>155</v>
      </c>
      <c r="R3152" s="852" t="s">
        <v>92</v>
      </c>
      <c r="S3152" s="699" t="s">
        <v>145</v>
      </c>
      <c r="T3152" s="181"/>
      <c r="U3152" s="181"/>
      <c r="AC3152" s="361" t="str">
        <f t="shared" si="52"/>
        <v>２４検査結果（給水設備及び排水設備）別記第三号-上記1から4に記載のない事項-18行目-改善（予定）年月-状況</v>
      </c>
      <c r="AL3152" s="392" t="s">
        <v>3482</v>
      </c>
    </row>
    <row r="3153" spans="5:38" x14ac:dyDescent="0.15">
      <c r="E3153" s="1121">
        <f>'5_入力シート【検査結果表】給水設備及び排水設備'!$M$96</f>
        <v>0</v>
      </c>
      <c r="J3153" s="699" t="s">
        <v>2199</v>
      </c>
      <c r="K3153" s="699" t="s">
        <v>2200</v>
      </c>
      <c r="L3153" s="852" t="s">
        <v>92</v>
      </c>
      <c r="M3153" s="699" t="s">
        <v>2226</v>
      </c>
      <c r="N3153" s="852" t="s">
        <v>92</v>
      </c>
      <c r="O3153" s="699" t="s">
        <v>2242</v>
      </c>
      <c r="P3153" s="852" t="s">
        <v>92</v>
      </c>
      <c r="Q3153" s="699" t="s">
        <v>157</v>
      </c>
      <c r="R3153" s="699"/>
      <c r="S3153" s="699"/>
      <c r="T3153" s="181"/>
      <c r="U3153" s="181"/>
      <c r="AC3153" s="361" t="str">
        <f t="shared" si="52"/>
        <v>２４検査結果（給水設備及び排水設備）別記第三号-上記1から4に記載のない事項-19行目-番号</v>
      </c>
      <c r="AL3153" s="392" t="s">
        <v>3483</v>
      </c>
    </row>
    <row r="3154" spans="5:38" x14ac:dyDescent="0.15">
      <c r="E3154" s="1121">
        <f>'5_入力シート【検査結果表】給水設備及び排水設備'!$P$96</f>
        <v>0</v>
      </c>
      <c r="J3154" s="699" t="s">
        <v>2199</v>
      </c>
      <c r="K3154" s="699" t="s">
        <v>2200</v>
      </c>
      <c r="L3154" s="852" t="s">
        <v>92</v>
      </c>
      <c r="M3154" s="699" t="s">
        <v>2226</v>
      </c>
      <c r="N3154" s="852" t="s">
        <v>92</v>
      </c>
      <c r="O3154" s="699" t="s">
        <v>2242</v>
      </c>
      <c r="P3154" s="852" t="s">
        <v>92</v>
      </c>
      <c r="Q3154" s="699" t="s">
        <v>2057</v>
      </c>
      <c r="R3154" s="699"/>
      <c r="S3154" s="699"/>
      <c r="T3154" s="181"/>
      <c r="U3154" s="181"/>
      <c r="AC3154" s="361" t="str">
        <f t="shared" si="52"/>
        <v>２４検査結果（給水設備及び排水設備）別記第三号-上記1から4に記載のない事項-19行目-検査項目</v>
      </c>
      <c r="AL3154" s="392" t="s">
        <v>3484</v>
      </c>
    </row>
    <row r="3155" spans="5:38" x14ac:dyDescent="0.15">
      <c r="E3155" s="1121">
        <f>'5_入力シート【検査結果表】給水設備及び排水設備'!$AA$96</f>
        <v>0</v>
      </c>
      <c r="J3155" s="699" t="s">
        <v>2199</v>
      </c>
      <c r="K3155" s="699" t="s">
        <v>2200</v>
      </c>
      <c r="L3155" s="852" t="s">
        <v>92</v>
      </c>
      <c r="M3155" s="699" t="s">
        <v>2226</v>
      </c>
      <c r="N3155" s="852" t="s">
        <v>92</v>
      </c>
      <c r="O3155" s="699" t="s">
        <v>2242</v>
      </c>
      <c r="P3155" s="852" t="s">
        <v>92</v>
      </c>
      <c r="Q3155" s="699" t="s">
        <v>2058</v>
      </c>
      <c r="R3155" s="699"/>
      <c r="S3155" s="699"/>
      <c r="T3155" s="181"/>
      <c r="U3155" s="181"/>
      <c r="AC3155" s="361" t="str">
        <f t="shared" si="52"/>
        <v>２４検査結果（給水設備及び排水設備）別記第三号-上記1から4に記載のない事項-19行目-検査事項</v>
      </c>
      <c r="AL3155" s="392" t="s">
        <v>3485</v>
      </c>
    </row>
    <row r="3156" spans="5:38" x14ac:dyDescent="0.15">
      <c r="E3156" s="1121">
        <f>'5_入力シート【検査結果表】給水設備及び排水設備'!$AZ$96</f>
        <v>0</v>
      </c>
      <c r="J3156" s="699" t="s">
        <v>2199</v>
      </c>
      <c r="K3156" s="699" t="s">
        <v>2200</v>
      </c>
      <c r="L3156" s="852" t="s">
        <v>92</v>
      </c>
      <c r="M3156" s="699" t="s">
        <v>2226</v>
      </c>
      <c r="N3156" s="852" t="s">
        <v>92</v>
      </c>
      <c r="O3156" s="699" t="s">
        <v>2242</v>
      </c>
      <c r="P3156" s="852" t="s">
        <v>92</v>
      </c>
      <c r="Q3156" s="699" t="s">
        <v>3514</v>
      </c>
      <c r="R3156" s="699"/>
      <c r="S3156" s="699"/>
      <c r="T3156" s="181"/>
      <c r="U3156" s="181"/>
      <c r="AC3156" s="361" t="str">
        <f t="shared" si="52"/>
        <v>２４検査結果（給水設備及び排水設備）別記第三号-上記1から4に記載のない事項-19行目-検査結果</v>
      </c>
      <c r="AL3156" s="392" t="s">
        <v>3867</v>
      </c>
    </row>
    <row r="3157" spans="5:38" x14ac:dyDescent="0.15">
      <c r="E3157" s="1121">
        <f>'5_入力シート【検査結果表】給水設備及び排水設備'!$BL$96</f>
        <v>0</v>
      </c>
      <c r="J3157" s="699" t="s">
        <v>2199</v>
      </c>
      <c r="K3157" s="699" t="s">
        <v>2200</v>
      </c>
      <c r="L3157" s="852" t="s">
        <v>92</v>
      </c>
      <c r="M3157" s="699" t="s">
        <v>2226</v>
      </c>
      <c r="N3157" s="852" t="s">
        <v>92</v>
      </c>
      <c r="O3157" s="699" t="s">
        <v>2242</v>
      </c>
      <c r="P3157" s="852" t="s">
        <v>92</v>
      </c>
      <c r="Q3157" s="699" t="s">
        <v>1032</v>
      </c>
      <c r="R3157" s="699"/>
      <c r="S3157" s="699"/>
      <c r="T3157" s="181"/>
      <c r="U3157" s="181"/>
      <c r="AC3157" s="361" t="str">
        <f t="shared" si="52"/>
        <v>２４検査結果（給水設備及び排水設備）別記第三号-上記1から4に記載のない事項-19行目-検査者番号</v>
      </c>
      <c r="AL3157" s="392" t="s">
        <v>3486</v>
      </c>
    </row>
    <row r="3158" spans="5:38" x14ac:dyDescent="0.15">
      <c r="E3158" s="1121">
        <f>'5_入力シート【検査結果表】給水設備及び排水設備'!$BN$96</f>
        <v>0</v>
      </c>
      <c r="J3158" s="699" t="s">
        <v>2199</v>
      </c>
      <c r="K3158" s="699" t="s">
        <v>2200</v>
      </c>
      <c r="L3158" s="852" t="s">
        <v>92</v>
      </c>
      <c r="M3158" s="699" t="s">
        <v>2226</v>
      </c>
      <c r="N3158" s="852" t="s">
        <v>92</v>
      </c>
      <c r="O3158" s="699" t="s">
        <v>2242</v>
      </c>
      <c r="P3158" s="852" t="s">
        <v>92</v>
      </c>
      <c r="Q3158" s="699" t="s">
        <v>1997</v>
      </c>
      <c r="R3158" s="699"/>
      <c r="S3158" s="699"/>
      <c r="T3158" s="181"/>
      <c r="U3158" s="181"/>
      <c r="AC3158" s="361" t="str">
        <f t="shared" si="52"/>
        <v>２４検査結果（給水設備及び排水設備）別記第三号-上記1から4に記載のない事項-19行目-指摘の具体的内容等</v>
      </c>
      <c r="AL3158" s="392" t="s">
        <v>3487</v>
      </c>
    </row>
    <row r="3159" spans="5:38" x14ac:dyDescent="0.15">
      <c r="E3159" s="1121">
        <f>'5_入力シート【検査結果表】給水設備及び排水設備'!$BX$96</f>
        <v>0</v>
      </c>
      <c r="J3159" s="699" t="s">
        <v>2199</v>
      </c>
      <c r="K3159" s="699" t="s">
        <v>2200</v>
      </c>
      <c r="L3159" s="852" t="s">
        <v>92</v>
      </c>
      <c r="M3159" s="699" t="s">
        <v>2226</v>
      </c>
      <c r="N3159" s="852" t="s">
        <v>92</v>
      </c>
      <c r="O3159" s="699" t="s">
        <v>2242</v>
      </c>
      <c r="P3159" s="852" t="s">
        <v>92</v>
      </c>
      <c r="Q3159" s="699" t="s">
        <v>1998</v>
      </c>
      <c r="R3159" s="699"/>
      <c r="S3159" s="699"/>
      <c r="T3159" s="181"/>
      <c r="U3159" s="181"/>
      <c r="AC3159" s="361" t="str">
        <f t="shared" si="52"/>
        <v>２４検査結果（給水設備及び排水設備）別記第三号-上記1から4に記載のない事項-19行目-改善策の具体的内容等</v>
      </c>
      <c r="AL3159" s="392" t="s">
        <v>3488</v>
      </c>
    </row>
    <row r="3160" spans="5:38" x14ac:dyDescent="0.15">
      <c r="E3160" s="1121">
        <f>'5_入力シート【検査結果表】給水設備及び排水設備'!$CM$96</f>
        <v>0</v>
      </c>
      <c r="J3160" s="699" t="s">
        <v>2199</v>
      </c>
      <c r="K3160" s="699" t="s">
        <v>2200</v>
      </c>
      <c r="L3160" s="852" t="s">
        <v>92</v>
      </c>
      <c r="M3160" s="699" t="s">
        <v>2226</v>
      </c>
      <c r="N3160" s="852" t="s">
        <v>92</v>
      </c>
      <c r="O3160" s="699" t="s">
        <v>2242</v>
      </c>
      <c r="P3160" s="852" t="s">
        <v>92</v>
      </c>
      <c r="Q3160" s="699" t="s">
        <v>155</v>
      </c>
      <c r="R3160" s="852" t="s">
        <v>92</v>
      </c>
      <c r="S3160" s="699" t="s">
        <v>1978</v>
      </c>
      <c r="T3160" s="181"/>
      <c r="U3160" s="181"/>
      <c r="AC3160" s="361" t="str">
        <f t="shared" si="52"/>
        <v>２４検査結果（給水設備及び排水設備）別記第三号-上記1から4に記載のない事項-19行目-改善（予定）年月-年（令和）</v>
      </c>
      <c r="AL3160" s="392" t="s">
        <v>3489</v>
      </c>
    </row>
    <row r="3161" spans="5:38" x14ac:dyDescent="0.15">
      <c r="E3161" s="1121">
        <f>'5_入力シート【検査結果表】給水設備及び排水設備'!$CP$96</f>
        <v>0</v>
      </c>
      <c r="J3161" s="699" t="s">
        <v>2199</v>
      </c>
      <c r="K3161" s="699" t="s">
        <v>2200</v>
      </c>
      <c r="L3161" s="852" t="s">
        <v>92</v>
      </c>
      <c r="M3161" s="699" t="s">
        <v>2226</v>
      </c>
      <c r="N3161" s="852" t="s">
        <v>92</v>
      </c>
      <c r="O3161" s="699" t="s">
        <v>2242</v>
      </c>
      <c r="P3161" s="852" t="s">
        <v>92</v>
      </c>
      <c r="Q3161" s="699" t="s">
        <v>155</v>
      </c>
      <c r="R3161" s="852" t="s">
        <v>92</v>
      </c>
      <c r="S3161" s="699" t="s">
        <v>81</v>
      </c>
      <c r="T3161" s="181"/>
      <c r="U3161" s="181"/>
      <c r="AC3161" s="361" t="str">
        <f t="shared" si="52"/>
        <v>２４検査結果（給水設備及び排水設備）別記第三号-上記1から4に記載のない事項-19行目-改善（予定）年月-月</v>
      </c>
      <c r="AL3161" s="392" t="s">
        <v>3490</v>
      </c>
    </row>
    <row r="3162" spans="5:38" x14ac:dyDescent="0.15">
      <c r="E3162" s="1121">
        <f>'5_入力シート【検査結果表】給水設備及び排水設備'!$CS$96</f>
        <v>0</v>
      </c>
      <c r="J3162" s="699" t="s">
        <v>2199</v>
      </c>
      <c r="K3162" s="699" t="s">
        <v>2200</v>
      </c>
      <c r="L3162" s="852" t="s">
        <v>92</v>
      </c>
      <c r="M3162" s="699" t="s">
        <v>2226</v>
      </c>
      <c r="N3162" s="852" t="s">
        <v>92</v>
      </c>
      <c r="O3162" s="699" t="s">
        <v>2242</v>
      </c>
      <c r="P3162" s="852" t="s">
        <v>92</v>
      </c>
      <c r="Q3162" s="699" t="s">
        <v>155</v>
      </c>
      <c r="R3162" s="852" t="s">
        <v>92</v>
      </c>
      <c r="S3162" s="699" t="s">
        <v>145</v>
      </c>
      <c r="T3162" s="181"/>
      <c r="U3162" s="181"/>
      <c r="AC3162" s="361" t="str">
        <f t="shared" si="52"/>
        <v>２４検査結果（給水設備及び排水設備）別記第三号-上記1から4に記載のない事項-19行目-改善（予定）年月-状況</v>
      </c>
      <c r="AL3162" s="392" t="s">
        <v>3491</v>
      </c>
    </row>
    <row r="3163" spans="5:38" x14ac:dyDescent="0.15">
      <c r="E3163" s="1121">
        <f>'5_入力シート【検査結果表】給水設備及び排水設備'!$M$97</f>
        <v>0</v>
      </c>
      <c r="J3163" s="699" t="s">
        <v>2199</v>
      </c>
      <c r="K3163" s="699" t="s">
        <v>2200</v>
      </c>
      <c r="L3163" s="852" t="s">
        <v>92</v>
      </c>
      <c r="M3163" s="699" t="s">
        <v>2226</v>
      </c>
      <c r="N3163" s="852" t="s">
        <v>92</v>
      </c>
      <c r="O3163" s="699" t="s">
        <v>2243</v>
      </c>
      <c r="P3163" s="852" t="s">
        <v>92</v>
      </c>
      <c r="Q3163" s="699" t="s">
        <v>157</v>
      </c>
      <c r="R3163" s="699"/>
      <c r="S3163" s="699"/>
      <c r="T3163" s="181"/>
      <c r="U3163" s="181"/>
      <c r="AC3163" s="361" t="str">
        <f t="shared" si="52"/>
        <v>２４検査結果（給水設備及び排水設備）別記第三号-上記1から4に記載のない事項-20行目-番号</v>
      </c>
      <c r="AL3163" s="392" t="s">
        <v>3492</v>
      </c>
    </row>
    <row r="3164" spans="5:38" x14ac:dyDescent="0.15">
      <c r="E3164" s="1121">
        <f>'5_入力シート【検査結果表】給水設備及び排水設備'!$P$97</f>
        <v>0</v>
      </c>
      <c r="J3164" s="699" t="s">
        <v>2199</v>
      </c>
      <c r="K3164" s="699" t="s">
        <v>2200</v>
      </c>
      <c r="L3164" s="852" t="s">
        <v>92</v>
      </c>
      <c r="M3164" s="699" t="s">
        <v>2226</v>
      </c>
      <c r="N3164" s="852" t="s">
        <v>92</v>
      </c>
      <c r="O3164" s="699" t="s">
        <v>2243</v>
      </c>
      <c r="P3164" s="852" t="s">
        <v>92</v>
      </c>
      <c r="Q3164" s="699" t="s">
        <v>2057</v>
      </c>
      <c r="R3164" s="699"/>
      <c r="S3164" s="699"/>
      <c r="T3164" s="181"/>
      <c r="U3164" s="181"/>
      <c r="AC3164" s="361" t="str">
        <f t="shared" si="52"/>
        <v>２４検査結果（給水設備及び排水設備）別記第三号-上記1から4に記載のない事項-20行目-検査項目</v>
      </c>
      <c r="AL3164" s="392" t="s">
        <v>3493</v>
      </c>
    </row>
    <row r="3165" spans="5:38" x14ac:dyDescent="0.15">
      <c r="E3165" s="1121">
        <f>'5_入力シート【検査結果表】給水設備及び排水設備'!$AA$97</f>
        <v>0</v>
      </c>
      <c r="J3165" s="699" t="s">
        <v>2199</v>
      </c>
      <c r="K3165" s="699" t="s">
        <v>2200</v>
      </c>
      <c r="L3165" s="852" t="s">
        <v>92</v>
      </c>
      <c r="M3165" s="699" t="s">
        <v>2226</v>
      </c>
      <c r="N3165" s="852" t="s">
        <v>92</v>
      </c>
      <c r="O3165" s="699" t="s">
        <v>2243</v>
      </c>
      <c r="P3165" s="852" t="s">
        <v>92</v>
      </c>
      <c r="Q3165" s="699" t="s">
        <v>2058</v>
      </c>
      <c r="R3165" s="699"/>
      <c r="S3165" s="699"/>
      <c r="T3165" s="181"/>
      <c r="U3165" s="181"/>
      <c r="AC3165" s="361" t="str">
        <f t="shared" si="52"/>
        <v>２４検査結果（給水設備及び排水設備）別記第三号-上記1から4に記載のない事項-20行目-検査事項</v>
      </c>
      <c r="AL3165" s="392" t="s">
        <v>3494</v>
      </c>
    </row>
    <row r="3166" spans="5:38" x14ac:dyDescent="0.15">
      <c r="E3166" s="1121">
        <f>'5_入力シート【検査結果表】給水設備及び排水設備'!$AZ$97</f>
        <v>0</v>
      </c>
      <c r="J3166" s="699" t="s">
        <v>2199</v>
      </c>
      <c r="K3166" s="699" t="s">
        <v>2200</v>
      </c>
      <c r="L3166" s="852" t="s">
        <v>92</v>
      </c>
      <c r="M3166" s="699" t="s">
        <v>2226</v>
      </c>
      <c r="N3166" s="852" t="s">
        <v>92</v>
      </c>
      <c r="O3166" s="699" t="s">
        <v>2243</v>
      </c>
      <c r="P3166" s="852" t="s">
        <v>92</v>
      </c>
      <c r="Q3166" s="699" t="s">
        <v>3514</v>
      </c>
      <c r="R3166" s="699"/>
      <c r="S3166" s="699"/>
      <c r="T3166" s="181"/>
      <c r="U3166" s="181"/>
      <c r="AC3166" s="361" t="str">
        <f t="shared" si="52"/>
        <v>２４検査結果（給水設備及び排水設備）別記第三号-上記1から4に記載のない事項-20行目-検査結果</v>
      </c>
      <c r="AL3166" s="392" t="s">
        <v>3868</v>
      </c>
    </row>
    <row r="3167" spans="5:38" x14ac:dyDescent="0.15">
      <c r="E3167" s="1121">
        <f>'5_入力シート【検査結果表】給水設備及び排水設備'!$BL$97</f>
        <v>0</v>
      </c>
      <c r="J3167" s="699" t="s">
        <v>2199</v>
      </c>
      <c r="K3167" s="699" t="s">
        <v>2200</v>
      </c>
      <c r="L3167" s="852" t="s">
        <v>92</v>
      </c>
      <c r="M3167" s="699" t="s">
        <v>2226</v>
      </c>
      <c r="N3167" s="852" t="s">
        <v>92</v>
      </c>
      <c r="O3167" s="699" t="s">
        <v>2243</v>
      </c>
      <c r="P3167" s="852" t="s">
        <v>92</v>
      </c>
      <c r="Q3167" s="699" t="s">
        <v>1032</v>
      </c>
      <c r="R3167" s="699"/>
      <c r="S3167" s="699"/>
      <c r="T3167" s="181"/>
      <c r="U3167" s="181"/>
      <c r="AC3167" s="361" t="str">
        <f t="shared" si="52"/>
        <v>２４検査結果（給水設備及び排水設備）別記第三号-上記1から4に記載のない事項-20行目-検査者番号</v>
      </c>
      <c r="AL3167" s="392" t="s">
        <v>3495</v>
      </c>
    </row>
    <row r="3168" spans="5:38" x14ac:dyDescent="0.15">
      <c r="E3168" s="1121">
        <f>'5_入力シート【検査結果表】給水設備及び排水設備'!$BN$97</f>
        <v>0</v>
      </c>
      <c r="J3168" s="699" t="s">
        <v>2199</v>
      </c>
      <c r="K3168" s="699" t="s">
        <v>2200</v>
      </c>
      <c r="L3168" s="852" t="s">
        <v>92</v>
      </c>
      <c r="M3168" s="699" t="s">
        <v>2226</v>
      </c>
      <c r="N3168" s="852" t="s">
        <v>92</v>
      </c>
      <c r="O3168" s="699" t="s">
        <v>2243</v>
      </c>
      <c r="P3168" s="852" t="s">
        <v>92</v>
      </c>
      <c r="Q3168" s="699" t="s">
        <v>1997</v>
      </c>
      <c r="R3168" s="699"/>
      <c r="S3168" s="699"/>
      <c r="T3168" s="181"/>
      <c r="U3168" s="181"/>
      <c r="AC3168" s="361" t="str">
        <f t="shared" ref="AC3168:AC3192" si="53">CONCATENATE(J3168,K3168,L3168,M3168,N3168,O3168,P3168,Q3168,R3168,S3168,T3168,U3168)</f>
        <v>２４検査結果（給水設備及び排水設備）別記第三号-上記1から4に記載のない事項-20行目-指摘の具体的内容等</v>
      </c>
      <c r="AL3168" s="392" t="s">
        <v>3496</v>
      </c>
    </row>
    <row r="3169" spans="5:38" x14ac:dyDescent="0.15">
      <c r="E3169" s="1121">
        <f>'5_入力シート【検査結果表】給水設備及び排水設備'!$BX$97</f>
        <v>0</v>
      </c>
      <c r="J3169" s="699" t="s">
        <v>2199</v>
      </c>
      <c r="K3169" s="699" t="s">
        <v>2200</v>
      </c>
      <c r="L3169" s="852" t="s">
        <v>92</v>
      </c>
      <c r="M3169" s="699" t="s">
        <v>2226</v>
      </c>
      <c r="N3169" s="852" t="s">
        <v>92</v>
      </c>
      <c r="O3169" s="699" t="s">
        <v>2243</v>
      </c>
      <c r="P3169" s="852" t="s">
        <v>92</v>
      </c>
      <c r="Q3169" s="699" t="s">
        <v>1998</v>
      </c>
      <c r="R3169" s="699"/>
      <c r="S3169" s="699"/>
      <c r="T3169" s="181"/>
      <c r="U3169" s="181"/>
      <c r="AC3169" s="361" t="str">
        <f t="shared" si="53"/>
        <v>２４検査結果（給水設備及び排水設備）別記第三号-上記1から4に記載のない事項-20行目-改善策の具体的内容等</v>
      </c>
      <c r="AL3169" s="392" t="s">
        <v>3497</v>
      </c>
    </row>
    <row r="3170" spans="5:38" x14ac:dyDescent="0.15">
      <c r="E3170" s="1121">
        <f>'5_入力シート【検査結果表】給水設備及び排水設備'!$CM$97</f>
        <v>0</v>
      </c>
      <c r="J3170" s="699" t="s">
        <v>2199</v>
      </c>
      <c r="K3170" s="699" t="s">
        <v>2200</v>
      </c>
      <c r="L3170" s="852" t="s">
        <v>92</v>
      </c>
      <c r="M3170" s="699" t="s">
        <v>2226</v>
      </c>
      <c r="N3170" s="852" t="s">
        <v>92</v>
      </c>
      <c r="O3170" s="699" t="s">
        <v>2243</v>
      </c>
      <c r="P3170" s="852" t="s">
        <v>92</v>
      </c>
      <c r="Q3170" s="699" t="s">
        <v>155</v>
      </c>
      <c r="R3170" s="852" t="s">
        <v>92</v>
      </c>
      <c r="S3170" s="699" t="s">
        <v>1978</v>
      </c>
      <c r="T3170" s="181"/>
      <c r="U3170" s="181"/>
      <c r="AC3170" s="361" t="str">
        <f t="shared" si="53"/>
        <v>２４検査結果（給水設備及び排水設備）別記第三号-上記1から4に記載のない事項-20行目-改善（予定）年月-年（令和）</v>
      </c>
      <c r="AL3170" s="392" t="s">
        <v>3498</v>
      </c>
    </row>
    <row r="3171" spans="5:38" x14ac:dyDescent="0.15">
      <c r="E3171" s="1121">
        <f>'5_入力シート【検査結果表】給水設備及び排水設備'!$CP$97</f>
        <v>0</v>
      </c>
      <c r="J3171" s="699" t="s">
        <v>2199</v>
      </c>
      <c r="K3171" s="699" t="s">
        <v>2200</v>
      </c>
      <c r="L3171" s="852" t="s">
        <v>92</v>
      </c>
      <c r="M3171" s="699" t="s">
        <v>2226</v>
      </c>
      <c r="N3171" s="852" t="s">
        <v>92</v>
      </c>
      <c r="O3171" s="699" t="s">
        <v>2243</v>
      </c>
      <c r="P3171" s="852" t="s">
        <v>92</v>
      </c>
      <c r="Q3171" s="699" t="s">
        <v>155</v>
      </c>
      <c r="R3171" s="852" t="s">
        <v>92</v>
      </c>
      <c r="S3171" s="699" t="s">
        <v>81</v>
      </c>
      <c r="T3171" s="181"/>
      <c r="U3171" s="181"/>
      <c r="AC3171" s="361" t="str">
        <f t="shared" si="53"/>
        <v>２４検査結果（給水設備及び排水設備）別記第三号-上記1から4に記載のない事項-20行目-改善（予定）年月-月</v>
      </c>
      <c r="AL3171" s="392" t="s">
        <v>3499</v>
      </c>
    </row>
    <row r="3172" spans="5:38" x14ac:dyDescent="0.15">
      <c r="E3172" s="1121">
        <f>'5_入力シート【検査結果表】給水設備及び排水設備'!$CS$97</f>
        <v>0</v>
      </c>
      <c r="J3172" s="699" t="s">
        <v>2199</v>
      </c>
      <c r="K3172" s="699" t="s">
        <v>2200</v>
      </c>
      <c r="L3172" s="852" t="s">
        <v>92</v>
      </c>
      <c r="M3172" s="699" t="s">
        <v>2226</v>
      </c>
      <c r="N3172" s="852" t="s">
        <v>92</v>
      </c>
      <c r="O3172" s="699" t="s">
        <v>2243</v>
      </c>
      <c r="P3172" s="852" t="s">
        <v>92</v>
      </c>
      <c r="Q3172" s="699" t="s">
        <v>155</v>
      </c>
      <c r="R3172" s="852" t="s">
        <v>92</v>
      </c>
      <c r="S3172" s="699" t="s">
        <v>145</v>
      </c>
      <c r="T3172" s="181"/>
      <c r="U3172" s="181"/>
      <c r="AC3172" s="361" t="str">
        <f t="shared" si="53"/>
        <v>２４検査結果（給水設備及び排水設備）別記第三号-上記1から4に記載のない事項-20行目-改善（予定）年月-状況</v>
      </c>
      <c r="AL3172" s="392" t="s">
        <v>3500</v>
      </c>
    </row>
    <row r="3173" spans="5:38" x14ac:dyDescent="0.15">
      <c r="E3173" s="1121">
        <f>'6_入力シート【写真】'!$Z$19</f>
        <v>0</v>
      </c>
      <c r="K3173" s="181" t="s">
        <v>2247</v>
      </c>
      <c r="AC3173" s="361" t="str">
        <f t="shared" si="53"/>
        <v>関係写真-1-特記事項(自由記入)_1</v>
      </c>
      <c r="AL3173" s="392" t="s">
        <v>2247</v>
      </c>
    </row>
    <row r="3174" spans="5:38" x14ac:dyDescent="0.15">
      <c r="E3174" s="1121">
        <f>'6_入力シート【写真】'!$Z$42</f>
        <v>0</v>
      </c>
      <c r="K3174" s="181" t="s">
        <v>2248</v>
      </c>
      <c r="AC3174" s="361" t="str">
        <f t="shared" si="53"/>
        <v>関係写真-1-特記事項(自由記入)_2</v>
      </c>
      <c r="AL3174" s="392" t="s">
        <v>2248</v>
      </c>
    </row>
    <row r="3175" spans="5:38" x14ac:dyDescent="0.15">
      <c r="E3175" s="1121">
        <f>'6_入力シート【写真】'!$Z$81</f>
        <v>0</v>
      </c>
      <c r="K3175" s="181" t="s">
        <v>2249</v>
      </c>
      <c r="AC3175" s="361" t="str">
        <f t="shared" si="53"/>
        <v>関係写真-2-特記事項(自由記入)_1</v>
      </c>
      <c r="AL3175" s="392" t="s">
        <v>2249</v>
      </c>
    </row>
    <row r="3176" spans="5:38" x14ac:dyDescent="0.15">
      <c r="E3176" s="1121">
        <f>'6_入力シート【写真】'!$Z$104</f>
        <v>0</v>
      </c>
      <c r="K3176" s="181" t="s">
        <v>2250</v>
      </c>
      <c r="AC3176" s="361" t="str">
        <f t="shared" si="53"/>
        <v>関係写真-2-特記事項(自由記入)_2</v>
      </c>
      <c r="AL3176" s="392" t="s">
        <v>2250</v>
      </c>
    </row>
    <row r="3177" spans="5:38" x14ac:dyDescent="0.15">
      <c r="E3177" s="1121">
        <f>'6_入力シート【写真】'!$Z$145</f>
        <v>0</v>
      </c>
      <c r="K3177" s="181" t="s">
        <v>2251</v>
      </c>
      <c r="AC3177" s="361" t="str">
        <f t="shared" si="53"/>
        <v>関係写真-3-特記事項(自由記入)_1</v>
      </c>
      <c r="AL3177" s="392" t="s">
        <v>2251</v>
      </c>
    </row>
    <row r="3178" spans="5:38" x14ac:dyDescent="0.15">
      <c r="E3178" s="1121">
        <f>'6_入力シート【写真】'!$Z$168</f>
        <v>0</v>
      </c>
      <c r="K3178" s="181" t="s">
        <v>2252</v>
      </c>
      <c r="AC3178" s="361" t="str">
        <f t="shared" si="53"/>
        <v>関係写真-3-特記事項(自由記入)_2</v>
      </c>
      <c r="AL3178" s="392" t="s">
        <v>2252</v>
      </c>
    </row>
    <row r="3179" spans="5:38" x14ac:dyDescent="0.15">
      <c r="E3179" s="1121">
        <f>'6_入力シート【写真】'!$Z$205</f>
        <v>0</v>
      </c>
      <c r="K3179" s="181" t="s">
        <v>2253</v>
      </c>
      <c r="AC3179" s="361" t="str">
        <f t="shared" si="53"/>
        <v>関係写真-4-特記事項(自由記入)_1</v>
      </c>
      <c r="AL3179" s="392" t="s">
        <v>2253</v>
      </c>
    </row>
    <row r="3180" spans="5:38" x14ac:dyDescent="0.15">
      <c r="E3180" s="1121">
        <f>'6_入力シート【写真】'!$Z$228</f>
        <v>0</v>
      </c>
      <c r="K3180" s="181" t="s">
        <v>2254</v>
      </c>
      <c r="AC3180" s="361" t="str">
        <f t="shared" si="53"/>
        <v>関係写真-4-特記事項(自由記入)_2</v>
      </c>
      <c r="AL3180" s="392" t="s">
        <v>2254</v>
      </c>
    </row>
    <row r="3181" spans="5:38" x14ac:dyDescent="0.15">
      <c r="E3181" s="1121">
        <f>'6_入力シート【写真】'!$Z$265</f>
        <v>0</v>
      </c>
      <c r="K3181" s="181" t="s">
        <v>2255</v>
      </c>
      <c r="AC3181" s="361" t="str">
        <f t="shared" si="53"/>
        <v>関係写真-5-特記事項(自由記入)_1</v>
      </c>
      <c r="AL3181" s="392" t="s">
        <v>2255</v>
      </c>
    </row>
    <row r="3182" spans="5:38" x14ac:dyDescent="0.15">
      <c r="E3182" s="1121">
        <f>'6_入力シート【写真】'!$Z$288</f>
        <v>0</v>
      </c>
      <c r="K3182" s="181" t="s">
        <v>2256</v>
      </c>
      <c r="AC3182" s="361" t="str">
        <f t="shared" si="53"/>
        <v>関係写真-5-特記事項(自由記入)_2</v>
      </c>
      <c r="AL3182" s="392" t="s">
        <v>2256</v>
      </c>
    </row>
    <row r="3183" spans="5:38" x14ac:dyDescent="0.15">
      <c r="E3183" s="1121">
        <f>'6_入力シート【写真】'!$Z$325</f>
        <v>0</v>
      </c>
      <c r="K3183" s="181" t="s">
        <v>2257</v>
      </c>
      <c r="AC3183" s="361" t="str">
        <f t="shared" si="53"/>
        <v>関係写真-6-特記事項(自由記入)_1</v>
      </c>
      <c r="AL3183" s="392" t="s">
        <v>2257</v>
      </c>
    </row>
    <row r="3184" spans="5:38" x14ac:dyDescent="0.15">
      <c r="E3184" s="1121">
        <f>'6_入力シート【写真】'!$Z$348</f>
        <v>0</v>
      </c>
      <c r="K3184" s="181" t="s">
        <v>2258</v>
      </c>
      <c r="AC3184" s="361" t="str">
        <f t="shared" si="53"/>
        <v>関係写真-6-特記事項(自由記入)_2</v>
      </c>
      <c r="AL3184" s="392" t="s">
        <v>2258</v>
      </c>
    </row>
    <row r="3185" spans="3:38" x14ac:dyDescent="0.15">
      <c r="E3185" s="1121">
        <f>'6_入力シート【写真】'!$Z$385</f>
        <v>0</v>
      </c>
      <c r="K3185" s="181" t="s">
        <v>2259</v>
      </c>
      <c r="AC3185" s="361" t="str">
        <f t="shared" si="53"/>
        <v>関係写真-7-特記事項(自由記入)_1</v>
      </c>
      <c r="AL3185" s="392" t="s">
        <v>2259</v>
      </c>
    </row>
    <row r="3186" spans="3:38" x14ac:dyDescent="0.15">
      <c r="E3186" s="1121">
        <f>'6_入力シート【写真】'!$Z$408</f>
        <v>0</v>
      </c>
      <c r="K3186" s="181" t="s">
        <v>2260</v>
      </c>
      <c r="AC3186" s="361" t="str">
        <f t="shared" si="53"/>
        <v>関係写真-7-特記事項(自由記入)_2</v>
      </c>
      <c r="AL3186" s="392" t="s">
        <v>2260</v>
      </c>
    </row>
    <row r="3187" spans="3:38" x14ac:dyDescent="0.15">
      <c r="E3187" s="1121">
        <f>'6_入力シート【写真】'!$Z$445</f>
        <v>0</v>
      </c>
      <c r="K3187" s="181" t="s">
        <v>2261</v>
      </c>
      <c r="AC3187" s="361" t="str">
        <f t="shared" si="53"/>
        <v>関係写真-8-特記事項(自由記入)_1</v>
      </c>
      <c r="AL3187" s="392" t="s">
        <v>2261</v>
      </c>
    </row>
    <row r="3188" spans="3:38" x14ac:dyDescent="0.15">
      <c r="E3188" s="1121">
        <f>'6_入力シート【写真】'!$Z$468</f>
        <v>0</v>
      </c>
      <c r="K3188" s="181" t="s">
        <v>2262</v>
      </c>
      <c r="AC3188" s="361" t="str">
        <f t="shared" si="53"/>
        <v>関係写真-8-特記事項(自由記入)_2</v>
      </c>
      <c r="AL3188" s="392" t="s">
        <v>2262</v>
      </c>
    </row>
    <row r="3189" spans="3:38" x14ac:dyDescent="0.15">
      <c r="E3189" s="1121">
        <f>'6_入力シート【写真】'!$Z$505</f>
        <v>0</v>
      </c>
      <c r="K3189" s="181" t="s">
        <v>2263</v>
      </c>
      <c r="AC3189" s="361" t="str">
        <f t="shared" si="53"/>
        <v>関係写真-9-特記事項(自由記入)_1</v>
      </c>
      <c r="AL3189" s="392" t="s">
        <v>2263</v>
      </c>
    </row>
    <row r="3190" spans="3:38" x14ac:dyDescent="0.15">
      <c r="E3190" s="1121">
        <f>'6_入力シート【写真】'!$Z$528</f>
        <v>0</v>
      </c>
      <c r="K3190" s="181" t="s">
        <v>2264</v>
      </c>
      <c r="AC3190" s="361" t="str">
        <f t="shared" si="53"/>
        <v>関係写真-9-特記事項(自由記入)_2</v>
      </c>
      <c r="AL3190" s="392" t="s">
        <v>2264</v>
      </c>
    </row>
    <row r="3191" spans="3:38" x14ac:dyDescent="0.15">
      <c r="E3191" s="1121">
        <f>'6_入力シート【写真】'!$Z$565</f>
        <v>0</v>
      </c>
      <c r="K3191" s="181" t="s">
        <v>2265</v>
      </c>
      <c r="AC3191" s="361" t="str">
        <f t="shared" si="53"/>
        <v>関係写真-10-特記事項(自由記入)_1</v>
      </c>
      <c r="AL3191" s="392" t="s">
        <v>2265</v>
      </c>
    </row>
    <row r="3192" spans="3:38" x14ac:dyDescent="0.15">
      <c r="E3192" s="1121">
        <f>'6_入力シート【写真】'!$Z$588</f>
        <v>0</v>
      </c>
      <c r="K3192" s="181" t="s">
        <v>2266</v>
      </c>
      <c r="AC3192" s="361" t="str">
        <f t="shared" si="53"/>
        <v>関係写真-10-特記事項(自由記入)_2</v>
      </c>
      <c r="AL3192" s="392" t="s">
        <v>2266</v>
      </c>
    </row>
    <row r="3193" spans="3:38" x14ac:dyDescent="0.15">
      <c r="C3193" s="361"/>
      <c r="K3193" s="601"/>
      <c r="AC3193" s="361"/>
    </row>
    <row r="3194" spans="3:38" x14ac:dyDescent="0.15">
      <c r="AC3194" s="361"/>
    </row>
  </sheetData>
  <phoneticPr fontId="3"/>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CA563-ADA0-4564-BDED-BD6E3B06557B}">
  <sheetPr codeName="Sheet10"/>
  <dimension ref="A1:DRK4"/>
  <sheetViews>
    <sheetView topLeftCell="DRE1" workbookViewId="0">
      <selection activeCell="JF2" sqref="JF2"/>
    </sheetView>
  </sheetViews>
  <sheetFormatPr defaultRowHeight="13.5" x14ac:dyDescent="0.15"/>
  <cols>
    <col min="1" max="35" width="20.75" customWidth="1"/>
    <col min="36" max="36" width="20.75" style="361" customWidth="1"/>
    <col min="37" max="142" width="20.75" customWidth="1"/>
    <col min="143" max="144" width="20.75" style="361" customWidth="1"/>
    <col min="145" max="3183" width="20.75" customWidth="1"/>
  </cols>
  <sheetData>
    <row r="1" spans="1:3183" ht="50.1" customHeight="1" x14ac:dyDescent="0.15">
      <c r="A1" s="1982" t="s">
        <v>2271</v>
      </c>
      <c r="B1" s="1982" t="s">
        <v>3720</v>
      </c>
      <c r="C1" s="1982" t="s">
        <v>3721</v>
      </c>
      <c r="D1" s="1982" t="s">
        <v>3722</v>
      </c>
      <c r="E1" s="1982" t="s">
        <v>3723</v>
      </c>
      <c r="F1" s="1982" t="s">
        <v>2272</v>
      </c>
      <c r="G1" s="1982" t="s">
        <v>2273</v>
      </c>
      <c r="H1" s="1982" t="s">
        <v>2274</v>
      </c>
      <c r="I1" s="1982" t="s">
        <v>2275</v>
      </c>
      <c r="J1" s="1982" t="s">
        <v>2276</v>
      </c>
      <c r="K1" s="1982" t="s">
        <v>2277</v>
      </c>
      <c r="L1" s="1982" t="s">
        <v>2278</v>
      </c>
      <c r="M1" s="1982" t="s">
        <v>2279</v>
      </c>
      <c r="N1" s="1982" t="s">
        <v>2280</v>
      </c>
      <c r="O1" s="1982" t="s">
        <v>2281</v>
      </c>
      <c r="P1" s="1982" t="s">
        <v>2282</v>
      </c>
      <c r="Q1" s="1982" t="s">
        <v>2283</v>
      </c>
      <c r="R1" s="1982" t="s">
        <v>2284</v>
      </c>
      <c r="S1" s="1982" t="s">
        <v>2285</v>
      </c>
      <c r="T1" s="1982" t="s">
        <v>2286</v>
      </c>
      <c r="U1" s="1982" t="s">
        <v>2287</v>
      </c>
      <c r="V1" s="1982" t="s">
        <v>3502</v>
      </c>
      <c r="W1" s="1982" t="s">
        <v>3503</v>
      </c>
      <c r="X1" s="1982" t="s">
        <v>3504</v>
      </c>
      <c r="Y1" s="1982" t="s">
        <v>3505</v>
      </c>
      <c r="Z1" s="1982" t="s">
        <v>3506</v>
      </c>
      <c r="AA1" s="1982" t="s">
        <v>3507</v>
      </c>
      <c r="AB1" s="1982" t="s">
        <v>3508</v>
      </c>
      <c r="AC1" s="1982" t="s">
        <v>3509</v>
      </c>
      <c r="AD1" s="1982" t="s">
        <v>3510</v>
      </c>
      <c r="AE1" s="1982" t="s">
        <v>3511</v>
      </c>
      <c r="AF1" s="1982" t="s">
        <v>3512</v>
      </c>
      <c r="AG1" s="1982" t="s">
        <v>5558</v>
      </c>
      <c r="AH1" s="1982" t="s">
        <v>5559</v>
      </c>
      <c r="AI1" s="1982" t="s">
        <v>5560</v>
      </c>
      <c r="AJ1" s="1982" t="s">
        <v>5561</v>
      </c>
      <c r="AK1" s="1982" t="s">
        <v>2288</v>
      </c>
      <c r="AL1" s="1982" t="s">
        <v>2289</v>
      </c>
      <c r="AM1" s="1982" t="s">
        <v>2290</v>
      </c>
      <c r="AN1" s="1982" t="s">
        <v>2291</v>
      </c>
      <c r="AO1" s="1982" t="s">
        <v>2292</v>
      </c>
      <c r="AP1" s="1982" t="s">
        <v>2293</v>
      </c>
      <c r="AQ1" s="1982" t="s">
        <v>2294</v>
      </c>
      <c r="AR1" s="1982" t="s">
        <v>2295</v>
      </c>
      <c r="AS1" s="1982" t="s">
        <v>2296</v>
      </c>
      <c r="AT1" s="1982" t="s">
        <v>2297</v>
      </c>
      <c r="AU1" s="1982" t="s">
        <v>2298</v>
      </c>
      <c r="AV1" s="1982" t="s">
        <v>2299</v>
      </c>
      <c r="AW1" s="1982" t="s">
        <v>2300</v>
      </c>
      <c r="AX1" s="1982" t="s">
        <v>2301</v>
      </c>
      <c r="AY1" s="1982" t="s">
        <v>2302</v>
      </c>
      <c r="AZ1" s="1982" t="s">
        <v>2303</v>
      </c>
      <c r="BA1" s="1982" t="s">
        <v>2304</v>
      </c>
      <c r="BB1" s="1982" t="s">
        <v>2305</v>
      </c>
      <c r="BC1" s="1982" t="s">
        <v>2306</v>
      </c>
      <c r="BD1" s="1982" t="s">
        <v>2307</v>
      </c>
      <c r="BE1" s="1982" t="s">
        <v>2308</v>
      </c>
      <c r="BF1" s="1982" t="s">
        <v>2309</v>
      </c>
      <c r="BG1" s="1982" t="s">
        <v>2310</v>
      </c>
      <c r="BH1" s="1982" t="s">
        <v>2311</v>
      </c>
      <c r="BI1" s="1982" t="s">
        <v>2312</v>
      </c>
      <c r="BJ1" s="1982" t="s">
        <v>2313</v>
      </c>
      <c r="BK1" s="1982" t="s">
        <v>2314</v>
      </c>
      <c r="BL1" s="1982" t="s">
        <v>2315</v>
      </c>
      <c r="BM1" s="1982" t="s">
        <v>6450</v>
      </c>
      <c r="BN1" s="1982" t="s">
        <v>2316</v>
      </c>
      <c r="BO1" s="1982" t="s">
        <v>5538</v>
      </c>
      <c r="BP1" s="1982" t="s">
        <v>5539</v>
      </c>
      <c r="BQ1" s="1982" t="s">
        <v>5540</v>
      </c>
      <c r="BR1" s="1982" t="s">
        <v>5541</v>
      </c>
      <c r="BS1" s="1982" t="s">
        <v>5542</v>
      </c>
      <c r="BT1" s="1982" t="s">
        <v>6451</v>
      </c>
      <c r="BU1" s="1982" t="s">
        <v>5543</v>
      </c>
      <c r="BV1" s="1982" t="s">
        <v>2317</v>
      </c>
      <c r="BW1" s="1982" t="s">
        <v>2318</v>
      </c>
      <c r="BX1" s="1982" t="s">
        <v>2319</v>
      </c>
      <c r="BY1" s="1982" t="s">
        <v>2320</v>
      </c>
      <c r="BZ1" s="1982" t="s">
        <v>2321</v>
      </c>
      <c r="CA1" s="1982" t="s">
        <v>2322</v>
      </c>
      <c r="CB1" s="1982" t="s">
        <v>2323</v>
      </c>
      <c r="CC1" s="1982" t="s">
        <v>2324</v>
      </c>
      <c r="CD1" s="1982" t="s">
        <v>2325</v>
      </c>
      <c r="CE1" s="1982" t="s">
        <v>2326</v>
      </c>
      <c r="CF1" s="1982" t="s">
        <v>2327</v>
      </c>
      <c r="CG1" s="1982" t="s">
        <v>2328</v>
      </c>
      <c r="CH1" s="1982" t="s">
        <v>2329</v>
      </c>
      <c r="CI1" s="1982" t="s">
        <v>2330</v>
      </c>
      <c r="CJ1" s="1982" t="s">
        <v>2331</v>
      </c>
      <c r="CK1" s="1982" t="s">
        <v>2332</v>
      </c>
      <c r="CL1" s="1982" t="s">
        <v>2333</v>
      </c>
      <c r="CM1" s="1982" t="s">
        <v>3743</v>
      </c>
      <c r="CN1" s="1982" t="s">
        <v>2334</v>
      </c>
      <c r="CO1" s="1982" t="s">
        <v>2335</v>
      </c>
      <c r="CP1" s="1982" t="s">
        <v>2336</v>
      </c>
      <c r="CQ1" s="1982" t="s">
        <v>2337</v>
      </c>
      <c r="CR1" s="1982" t="s">
        <v>2338</v>
      </c>
      <c r="CS1" s="1982" t="s">
        <v>3602</v>
      </c>
      <c r="CT1" s="1982" t="s">
        <v>3603</v>
      </c>
      <c r="CU1" s="1982" t="s">
        <v>3604</v>
      </c>
      <c r="CV1" s="1982" t="s">
        <v>3605</v>
      </c>
      <c r="CW1" s="1982" t="s">
        <v>3606</v>
      </c>
      <c r="CX1" s="1982" t="s">
        <v>3607</v>
      </c>
      <c r="CY1" s="1982" t="s">
        <v>3608</v>
      </c>
      <c r="CZ1" s="1982" t="s">
        <v>3609</v>
      </c>
      <c r="DA1" s="1982" t="s">
        <v>3610</v>
      </c>
      <c r="DB1" s="1982" t="s">
        <v>3611</v>
      </c>
      <c r="DC1" s="1982" t="s">
        <v>3612</v>
      </c>
      <c r="DD1" s="1982" t="s">
        <v>3725</v>
      </c>
      <c r="DE1" s="1982" t="s">
        <v>3614</v>
      </c>
      <c r="DF1" s="1982" t="s">
        <v>3613</v>
      </c>
      <c r="DG1" s="1982" t="s">
        <v>3615</v>
      </c>
      <c r="DH1" s="1982" t="s">
        <v>3616</v>
      </c>
      <c r="DI1" s="1982" t="s">
        <v>3617</v>
      </c>
      <c r="DJ1" s="1982" t="s">
        <v>3618</v>
      </c>
      <c r="DK1" s="1982" t="s">
        <v>3619</v>
      </c>
      <c r="DL1" s="1982" t="s">
        <v>3620</v>
      </c>
      <c r="DM1" s="1982" t="s">
        <v>3621</v>
      </c>
      <c r="DN1" s="1982" t="s">
        <v>3622</v>
      </c>
      <c r="DO1" s="1982" t="s">
        <v>3623</v>
      </c>
      <c r="DP1" s="1982" t="s">
        <v>3624</v>
      </c>
      <c r="DQ1" s="1982" t="s">
        <v>3625</v>
      </c>
      <c r="DR1" s="1982" t="s">
        <v>3726</v>
      </c>
      <c r="DS1" s="1982" t="s">
        <v>3627</v>
      </c>
      <c r="DT1" s="1982" t="s">
        <v>3626</v>
      </c>
      <c r="DU1" s="1982" t="s">
        <v>2339</v>
      </c>
      <c r="DV1" s="1982" t="s">
        <v>2340</v>
      </c>
      <c r="DW1" s="1982" t="s">
        <v>2341</v>
      </c>
      <c r="DX1" s="1982" t="s">
        <v>2342</v>
      </c>
      <c r="DY1" s="1982" t="s">
        <v>2343</v>
      </c>
      <c r="DZ1" s="1982" t="s">
        <v>2344</v>
      </c>
      <c r="EA1" s="1982" t="s">
        <v>2345</v>
      </c>
      <c r="EB1" s="1982" t="s">
        <v>2346</v>
      </c>
      <c r="EC1" s="1982" t="s">
        <v>2347</v>
      </c>
      <c r="ED1" s="1982" t="s">
        <v>2348</v>
      </c>
      <c r="EE1" s="1982" t="s">
        <v>2349</v>
      </c>
      <c r="EF1" s="1982" t="s">
        <v>2350</v>
      </c>
      <c r="EG1" s="1982" t="s">
        <v>2351</v>
      </c>
      <c r="EH1" s="1982" t="s">
        <v>2352</v>
      </c>
      <c r="EI1" s="1982" t="s">
        <v>2353</v>
      </c>
      <c r="EJ1" s="1982" t="s">
        <v>2354</v>
      </c>
      <c r="EK1" s="1982" t="s">
        <v>2355</v>
      </c>
      <c r="EL1" s="1982" t="s">
        <v>2356</v>
      </c>
      <c r="EM1" s="1982" t="s">
        <v>5562</v>
      </c>
      <c r="EN1" s="1982" t="s">
        <v>5563</v>
      </c>
      <c r="EO1" s="1982" t="s">
        <v>2357</v>
      </c>
      <c r="EP1" s="1982" t="s">
        <v>2358</v>
      </c>
      <c r="EQ1" s="1982" t="s">
        <v>2359</v>
      </c>
      <c r="ER1" s="1982" t="s">
        <v>2360</v>
      </c>
      <c r="ES1" s="1982" t="s">
        <v>2361</v>
      </c>
      <c r="ET1" s="1982" t="s">
        <v>2362</v>
      </c>
      <c r="EU1" s="1982" t="s">
        <v>2363</v>
      </c>
      <c r="EV1" s="1982" t="s">
        <v>2364</v>
      </c>
      <c r="EW1" s="1982" t="s">
        <v>2365</v>
      </c>
      <c r="EX1" s="1982" t="s">
        <v>2366</v>
      </c>
      <c r="EY1" s="1982" t="s">
        <v>3744</v>
      </c>
      <c r="EZ1" s="1982" t="s">
        <v>2367</v>
      </c>
      <c r="FA1" s="1982" t="s">
        <v>2368</v>
      </c>
      <c r="FB1" s="1982" t="s">
        <v>2369</v>
      </c>
      <c r="FC1" s="1982" t="s">
        <v>2370</v>
      </c>
      <c r="FD1" s="1982" t="s">
        <v>2371</v>
      </c>
      <c r="FE1" s="1982" t="s">
        <v>3628</v>
      </c>
      <c r="FF1" s="1982" t="s">
        <v>3629</v>
      </c>
      <c r="FG1" s="1982" t="s">
        <v>3630</v>
      </c>
      <c r="FH1" s="1982" t="s">
        <v>3631</v>
      </c>
      <c r="FI1" s="1982" t="s">
        <v>3632</v>
      </c>
      <c r="FJ1" s="1982" t="s">
        <v>3633</v>
      </c>
      <c r="FK1" s="1982" t="s">
        <v>3634</v>
      </c>
      <c r="FL1" s="1982" t="s">
        <v>3635</v>
      </c>
      <c r="FM1" s="1982" t="s">
        <v>3636</v>
      </c>
      <c r="FN1" s="1982" t="s">
        <v>3637</v>
      </c>
      <c r="FO1" s="1982" t="s">
        <v>3638</v>
      </c>
      <c r="FP1" s="1982" t="s">
        <v>3639</v>
      </c>
      <c r="FQ1" s="1982" t="s">
        <v>3640</v>
      </c>
      <c r="FR1" s="1982" t="s">
        <v>3641</v>
      </c>
      <c r="FS1" s="1982" t="s">
        <v>3642</v>
      </c>
      <c r="FT1" s="1982" t="s">
        <v>3643</v>
      </c>
      <c r="FU1" s="1982" t="s">
        <v>3644</v>
      </c>
      <c r="FV1" s="1982" t="s">
        <v>3645</v>
      </c>
      <c r="FW1" s="1982" t="s">
        <v>3646</v>
      </c>
      <c r="FX1" s="1982" t="s">
        <v>3647</v>
      </c>
      <c r="FY1" s="1982" t="s">
        <v>3648</v>
      </c>
      <c r="FZ1" s="1982" t="s">
        <v>3649</v>
      </c>
      <c r="GA1" s="1982" t="s">
        <v>3650</v>
      </c>
      <c r="GB1" s="1982" t="s">
        <v>3651</v>
      </c>
      <c r="GC1" s="1982" t="s">
        <v>3652</v>
      </c>
      <c r="GD1" s="1982" t="s">
        <v>3727</v>
      </c>
      <c r="GE1" s="1982" t="s">
        <v>3654</v>
      </c>
      <c r="GF1" s="1982" t="s">
        <v>3653</v>
      </c>
      <c r="GG1" s="1982" t="s">
        <v>2372</v>
      </c>
      <c r="GH1" s="1982" t="s">
        <v>2373</v>
      </c>
      <c r="GI1" s="1982" t="s">
        <v>2374</v>
      </c>
      <c r="GJ1" s="1982" t="s">
        <v>2375</v>
      </c>
      <c r="GK1" s="1982" t="s">
        <v>2376</v>
      </c>
      <c r="GL1" s="1982" t="s">
        <v>2377</v>
      </c>
      <c r="GM1" s="1982" t="s">
        <v>2378</v>
      </c>
      <c r="GN1" s="1982" t="s">
        <v>2379</v>
      </c>
      <c r="GO1" s="1982" t="s">
        <v>2380</v>
      </c>
      <c r="GP1" s="1982" t="s">
        <v>2381</v>
      </c>
      <c r="GQ1" s="1982" t="s">
        <v>2382</v>
      </c>
      <c r="GR1" s="1982" t="s">
        <v>2383</v>
      </c>
      <c r="GS1" s="1982" t="s">
        <v>2384</v>
      </c>
      <c r="GT1" s="1982" t="s">
        <v>2385</v>
      </c>
      <c r="GU1" s="1982" t="s">
        <v>2386</v>
      </c>
      <c r="GV1" s="1982" t="s">
        <v>2387</v>
      </c>
      <c r="GW1" s="1982" t="s">
        <v>2388</v>
      </c>
      <c r="GX1" s="1982" t="s">
        <v>2389</v>
      </c>
      <c r="GY1" s="1982" t="s">
        <v>2390</v>
      </c>
      <c r="GZ1" s="1982" t="s">
        <v>2391</v>
      </c>
      <c r="HA1" s="1982" t="s">
        <v>2392</v>
      </c>
      <c r="HB1" s="1982" t="s">
        <v>2393</v>
      </c>
      <c r="HC1" s="1982" t="s">
        <v>2394</v>
      </c>
      <c r="HD1" s="1982" t="s">
        <v>2395</v>
      </c>
      <c r="HE1" s="1982" t="s">
        <v>2396</v>
      </c>
      <c r="HF1" s="1982" t="s">
        <v>2397</v>
      </c>
      <c r="HG1" s="1982" t="s">
        <v>2398</v>
      </c>
      <c r="HH1" s="1982" t="s">
        <v>2399</v>
      </c>
      <c r="HI1" s="1982" t="s">
        <v>2400</v>
      </c>
      <c r="HJ1" s="1982" t="s">
        <v>2401</v>
      </c>
      <c r="HK1" s="1982" t="s">
        <v>3745</v>
      </c>
      <c r="HL1" s="1982" t="s">
        <v>2402</v>
      </c>
      <c r="HM1" s="1982" t="s">
        <v>2403</v>
      </c>
      <c r="HN1" s="1982" t="s">
        <v>2404</v>
      </c>
      <c r="HO1" s="1982" t="s">
        <v>2405</v>
      </c>
      <c r="HP1" s="1982" t="s">
        <v>2406</v>
      </c>
      <c r="HQ1" s="1982" t="s">
        <v>3655</v>
      </c>
      <c r="HR1" s="1982" t="s">
        <v>3656</v>
      </c>
      <c r="HS1" s="1982" t="s">
        <v>3657</v>
      </c>
      <c r="HT1" s="1982" t="s">
        <v>3658</v>
      </c>
      <c r="HU1" s="1982" t="s">
        <v>3659</v>
      </c>
      <c r="HV1" s="1982" t="s">
        <v>3660</v>
      </c>
      <c r="HW1" s="1982" t="s">
        <v>3661</v>
      </c>
      <c r="HX1" s="1982" t="s">
        <v>3662</v>
      </c>
      <c r="HY1" s="1982" t="s">
        <v>3663</v>
      </c>
      <c r="HZ1" s="1982" t="s">
        <v>3664</v>
      </c>
      <c r="IA1" s="1982" t="s">
        <v>3665</v>
      </c>
      <c r="IB1" s="1982" t="s">
        <v>3728</v>
      </c>
      <c r="IC1" s="1982" t="s">
        <v>3667</v>
      </c>
      <c r="ID1" s="1982" t="s">
        <v>3666</v>
      </c>
      <c r="IE1" s="1982" t="s">
        <v>3668</v>
      </c>
      <c r="IF1" s="1982" t="s">
        <v>3669</v>
      </c>
      <c r="IG1" s="1982" t="s">
        <v>3670</v>
      </c>
      <c r="IH1" s="1982" t="s">
        <v>3671</v>
      </c>
      <c r="II1" s="1982" t="s">
        <v>3672</v>
      </c>
      <c r="IJ1" s="1982" t="s">
        <v>3673</v>
      </c>
      <c r="IK1" s="1982" t="s">
        <v>3674</v>
      </c>
      <c r="IL1" s="1982" t="s">
        <v>3675</v>
      </c>
      <c r="IM1" s="1982" t="s">
        <v>3676</v>
      </c>
      <c r="IN1" s="1982" t="s">
        <v>3677</v>
      </c>
      <c r="IO1" s="1982" t="s">
        <v>3678</v>
      </c>
      <c r="IP1" s="1982" t="s">
        <v>3729</v>
      </c>
      <c r="IQ1" s="1982" t="s">
        <v>3680</v>
      </c>
      <c r="IR1" s="1982" t="s">
        <v>3679</v>
      </c>
      <c r="IS1" s="1982" t="s">
        <v>3746</v>
      </c>
      <c r="IT1" s="1982" t="s">
        <v>3747</v>
      </c>
      <c r="IU1" s="1982" t="s">
        <v>3748</v>
      </c>
      <c r="IV1" s="1982" t="s">
        <v>3749</v>
      </c>
      <c r="IW1" s="1982" t="s">
        <v>2407</v>
      </c>
      <c r="IX1" s="1982" t="s">
        <v>2408</v>
      </c>
      <c r="IY1" s="1982" t="s">
        <v>2409</v>
      </c>
      <c r="IZ1" s="1982" t="s">
        <v>2410</v>
      </c>
      <c r="JA1" s="1982" t="s">
        <v>2411</v>
      </c>
      <c r="JB1" s="1982" t="s">
        <v>2412</v>
      </c>
      <c r="JC1" s="1982" t="s">
        <v>3750</v>
      </c>
      <c r="JD1" s="1982" t="s">
        <v>3751</v>
      </c>
      <c r="JE1" s="1982" t="s">
        <v>3752</v>
      </c>
      <c r="JF1" s="1982" t="s">
        <v>3753</v>
      </c>
      <c r="JG1" s="1982" t="s">
        <v>3754</v>
      </c>
      <c r="JH1" s="1982" t="s">
        <v>3755</v>
      </c>
      <c r="JI1" s="1982" t="s">
        <v>2413</v>
      </c>
      <c r="JJ1" s="1982" t="s">
        <v>2414</v>
      </c>
      <c r="JK1" s="1982" t="s">
        <v>2415</v>
      </c>
      <c r="JL1" s="1982" t="s">
        <v>2416</v>
      </c>
      <c r="JM1" s="1982" t="s">
        <v>2417</v>
      </c>
      <c r="JN1" s="1982" t="s">
        <v>2418</v>
      </c>
      <c r="JO1" s="1982" t="s">
        <v>2419</v>
      </c>
      <c r="JP1" s="1982" t="s">
        <v>2420</v>
      </c>
      <c r="JQ1" s="1982" t="s">
        <v>2421</v>
      </c>
      <c r="JR1" s="1982" t="s">
        <v>2422</v>
      </c>
      <c r="JS1" s="1982" t="s">
        <v>2423</v>
      </c>
      <c r="JT1" s="1982" t="s">
        <v>3730</v>
      </c>
      <c r="JU1" s="1982" t="s">
        <v>2425</v>
      </c>
      <c r="JV1" s="1982" t="s">
        <v>2424</v>
      </c>
      <c r="JW1" s="1982" t="s">
        <v>3681</v>
      </c>
      <c r="JX1" s="1982" t="s">
        <v>3682</v>
      </c>
      <c r="JY1" s="1982" t="s">
        <v>3683</v>
      </c>
      <c r="JZ1" s="1982" t="s">
        <v>3684</v>
      </c>
      <c r="KA1" s="1982" t="s">
        <v>3685</v>
      </c>
      <c r="KB1" s="1982" t="s">
        <v>3686</v>
      </c>
      <c r="KC1" s="1982" t="s">
        <v>3687</v>
      </c>
      <c r="KD1" s="1982" t="s">
        <v>3688</v>
      </c>
      <c r="KE1" s="1982" t="s">
        <v>3689</v>
      </c>
      <c r="KF1" s="1982" t="s">
        <v>3690</v>
      </c>
      <c r="KG1" s="1982" t="s">
        <v>3691</v>
      </c>
      <c r="KH1" s="1982" t="s">
        <v>3731</v>
      </c>
      <c r="KI1" s="1982" t="s">
        <v>3693</v>
      </c>
      <c r="KJ1" s="1982" t="s">
        <v>3692</v>
      </c>
      <c r="KK1" s="1982" t="s">
        <v>3694</v>
      </c>
      <c r="KL1" s="1982" t="s">
        <v>3695</v>
      </c>
      <c r="KM1" s="1982" t="s">
        <v>3696</v>
      </c>
      <c r="KN1" s="1982" t="s">
        <v>3697</v>
      </c>
      <c r="KO1" s="1982" t="s">
        <v>3698</v>
      </c>
      <c r="KP1" s="1982" t="s">
        <v>3699</v>
      </c>
      <c r="KQ1" s="1982" t="s">
        <v>3700</v>
      </c>
      <c r="KR1" s="1982" t="s">
        <v>3701</v>
      </c>
      <c r="KS1" s="1982" t="s">
        <v>3702</v>
      </c>
      <c r="KT1" s="1982" t="s">
        <v>3703</v>
      </c>
      <c r="KU1" s="1982" t="s">
        <v>3704</v>
      </c>
      <c r="KV1" s="1982" t="s">
        <v>3732</v>
      </c>
      <c r="KW1" s="1982" t="s">
        <v>3706</v>
      </c>
      <c r="KX1" s="1982" t="s">
        <v>3705</v>
      </c>
      <c r="KY1" s="1982" t="s">
        <v>2426</v>
      </c>
      <c r="KZ1" s="1982" t="s">
        <v>2427</v>
      </c>
      <c r="LA1" s="1982" t="s">
        <v>2428</v>
      </c>
      <c r="LB1" s="1982" t="s">
        <v>2429</v>
      </c>
      <c r="LC1" s="1982" t="s">
        <v>2430</v>
      </c>
      <c r="LD1" s="1982" t="s">
        <v>2431</v>
      </c>
      <c r="LE1" s="1982" t="s">
        <v>2432</v>
      </c>
      <c r="LF1" s="1982" t="s">
        <v>2433</v>
      </c>
      <c r="LG1" s="1982" t="s">
        <v>2434</v>
      </c>
      <c r="LH1" s="1982" t="s">
        <v>2435</v>
      </c>
      <c r="LI1" s="1982" t="s">
        <v>2436</v>
      </c>
      <c r="LJ1" s="1982" t="s">
        <v>2437</v>
      </c>
      <c r="LK1" s="1982" t="s">
        <v>2438</v>
      </c>
      <c r="LL1" s="1982" t="s">
        <v>2439</v>
      </c>
      <c r="LM1" s="1982" t="s">
        <v>2440</v>
      </c>
      <c r="LN1" s="1982" t="s">
        <v>2441</v>
      </c>
      <c r="LO1" s="1982" t="s">
        <v>2442</v>
      </c>
      <c r="LP1" s="1982" t="s">
        <v>2443</v>
      </c>
      <c r="LQ1" s="1982" t="s">
        <v>2444</v>
      </c>
      <c r="LR1" s="1982" t="s">
        <v>2445</v>
      </c>
      <c r="LS1" s="1982" t="s">
        <v>2446</v>
      </c>
      <c r="LT1" s="1982" t="s">
        <v>2447</v>
      </c>
      <c r="LU1" s="1982" t="s">
        <v>2448</v>
      </c>
      <c r="LV1" s="1982" t="s">
        <v>2449</v>
      </c>
      <c r="LW1" s="1982" t="s">
        <v>2450</v>
      </c>
      <c r="LX1" s="1982" t="s">
        <v>2451</v>
      </c>
      <c r="LY1" s="1982" t="s">
        <v>2452</v>
      </c>
      <c r="LZ1" s="1982" t="s">
        <v>2453</v>
      </c>
      <c r="MA1" s="1982" t="s">
        <v>2454</v>
      </c>
      <c r="MB1" s="1982" t="s">
        <v>2455</v>
      </c>
      <c r="MC1" s="1982" t="s">
        <v>2456</v>
      </c>
      <c r="MD1" s="1982" t="s">
        <v>2457</v>
      </c>
      <c r="ME1" s="1982" t="s">
        <v>2458</v>
      </c>
      <c r="MF1" s="1982" t="s">
        <v>2459</v>
      </c>
      <c r="MG1" s="1982" t="s">
        <v>2460</v>
      </c>
      <c r="MH1" s="1982" t="s">
        <v>2461</v>
      </c>
      <c r="MI1" s="1982" t="s">
        <v>2462</v>
      </c>
      <c r="MJ1" s="1982" t="s">
        <v>2463</v>
      </c>
      <c r="MK1" s="1982" t="s">
        <v>2464</v>
      </c>
      <c r="ML1" s="1982" t="s">
        <v>2465</v>
      </c>
      <c r="MM1" s="1982" t="s">
        <v>2466</v>
      </c>
      <c r="MN1" s="1982" t="s">
        <v>2467</v>
      </c>
      <c r="MO1" s="1982" t="s">
        <v>2468</v>
      </c>
      <c r="MP1" s="1982" t="s">
        <v>2469</v>
      </c>
      <c r="MQ1" s="1982" t="s">
        <v>2470</v>
      </c>
      <c r="MR1" s="1982" t="s">
        <v>2471</v>
      </c>
      <c r="MS1" s="1982" t="s">
        <v>2472</v>
      </c>
      <c r="MT1" s="1982" t="s">
        <v>2473</v>
      </c>
      <c r="MU1" s="1982" t="s">
        <v>2474</v>
      </c>
      <c r="MV1" s="1982" t="s">
        <v>2475</v>
      </c>
      <c r="MW1" s="1982" t="s">
        <v>2476</v>
      </c>
      <c r="MX1" s="1982" t="s">
        <v>2477</v>
      </c>
      <c r="MY1" s="1982" t="s">
        <v>2478</v>
      </c>
      <c r="MZ1" s="1982" t="s">
        <v>2479</v>
      </c>
      <c r="NA1" s="1982" t="s">
        <v>2480</v>
      </c>
      <c r="NB1" s="1982" t="s">
        <v>2481</v>
      </c>
      <c r="NC1" s="1982" t="s">
        <v>2482</v>
      </c>
      <c r="ND1" s="1982" t="s">
        <v>2483</v>
      </c>
      <c r="NE1" s="1982" t="s">
        <v>2484</v>
      </c>
      <c r="NF1" s="1982" t="s">
        <v>2485</v>
      </c>
      <c r="NG1" s="1982" t="s">
        <v>2486</v>
      </c>
      <c r="NH1" s="1982" t="s">
        <v>2487</v>
      </c>
      <c r="NI1" s="1982" t="s">
        <v>2488</v>
      </c>
      <c r="NJ1" s="1982" t="s">
        <v>2489</v>
      </c>
      <c r="NK1" s="1982" t="s">
        <v>2490</v>
      </c>
      <c r="NL1" s="1982" t="s">
        <v>2491</v>
      </c>
      <c r="NM1" s="1982" t="s">
        <v>2492</v>
      </c>
      <c r="NN1" s="1982" t="s">
        <v>2493</v>
      </c>
      <c r="NO1" s="1982" t="s">
        <v>2494</v>
      </c>
      <c r="NP1" s="1982" t="s">
        <v>2495</v>
      </c>
      <c r="NQ1" s="1982" t="s">
        <v>2496</v>
      </c>
      <c r="NR1" s="1982" t="s">
        <v>2497</v>
      </c>
      <c r="NS1" s="1982" t="s">
        <v>2498</v>
      </c>
      <c r="NT1" s="1982" t="s">
        <v>2499</v>
      </c>
      <c r="NU1" s="1982" t="s">
        <v>2500</v>
      </c>
      <c r="NV1" s="1982" t="s">
        <v>2501</v>
      </c>
      <c r="NW1" s="1982" t="s">
        <v>2502</v>
      </c>
      <c r="NX1" s="1982" t="s">
        <v>2503</v>
      </c>
      <c r="NY1" s="1982" t="s">
        <v>2504</v>
      </c>
      <c r="NZ1" s="1982" t="s">
        <v>2505</v>
      </c>
      <c r="OA1" s="1982" t="s">
        <v>2506</v>
      </c>
      <c r="OB1" s="1982" t="s">
        <v>2507</v>
      </c>
      <c r="OC1" s="1982" t="s">
        <v>2508</v>
      </c>
      <c r="OD1" s="1982" t="s">
        <v>2509</v>
      </c>
      <c r="OE1" s="1982" t="s">
        <v>2510</v>
      </c>
      <c r="OF1" s="1982" t="s">
        <v>2511</v>
      </c>
      <c r="OG1" s="1982" t="s">
        <v>2512</v>
      </c>
      <c r="OH1" s="1982" t="s">
        <v>2513</v>
      </c>
      <c r="OI1" s="1982" t="s">
        <v>2514</v>
      </c>
      <c r="OJ1" s="1982" t="s">
        <v>2515</v>
      </c>
      <c r="OK1" s="1982" t="s">
        <v>2516</v>
      </c>
      <c r="OL1" s="1982" t="s">
        <v>2517</v>
      </c>
      <c r="OM1" s="1982" t="s">
        <v>2518</v>
      </c>
      <c r="ON1" s="1982" t="s">
        <v>2519</v>
      </c>
      <c r="OO1" s="1982" t="s">
        <v>2520</v>
      </c>
      <c r="OP1" s="1982" t="s">
        <v>2521</v>
      </c>
      <c r="OQ1" s="1982" t="s">
        <v>2522</v>
      </c>
      <c r="OR1" s="1982" t="s">
        <v>2523</v>
      </c>
      <c r="OS1" s="1982" t="s">
        <v>2524</v>
      </c>
      <c r="OT1" s="1982" t="s">
        <v>2525</v>
      </c>
      <c r="OU1" s="1982" t="s">
        <v>2526</v>
      </c>
      <c r="OV1" s="1982" t="s">
        <v>2527</v>
      </c>
      <c r="OW1" s="1982" t="s">
        <v>2528</v>
      </c>
      <c r="OX1" s="1982" t="s">
        <v>2529</v>
      </c>
      <c r="OY1" s="1982" t="s">
        <v>2530</v>
      </c>
      <c r="OZ1" s="1982" t="s">
        <v>2531</v>
      </c>
      <c r="PA1" s="1982" t="s">
        <v>2532</v>
      </c>
      <c r="PB1" s="1982" t="s">
        <v>2533</v>
      </c>
      <c r="PC1" s="1982" t="s">
        <v>2534</v>
      </c>
      <c r="PD1" s="1982" t="s">
        <v>2535</v>
      </c>
      <c r="PE1" s="1982" t="s">
        <v>2536</v>
      </c>
      <c r="PF1" s="1982" t="s">
        <v>2537</v>
      </c>
      <c r="PG1" s="1982" t="s">
        <v>2538</v>
      </c>
      <c r="PH1" s="1982" t="s">
        <v>2539</v>
      </c>
      <c r="PI1" s="1982" t="s">
        <v>2540</v>
      </c>
      <c r="PJ1" s="1982" t="s">
        <v>2541</v>
      </c>
      <c r="PK1" s="1982" t="s">
        <v>2542</v>
      </c>
      <c r="PL1" s="1982" t="s">
        <v>2543</v>
      </c>
      <c r="PM1" s="1982" t="s">
        <v>2544</v>
      </c>
      <c r="PN1" s="1982" t="s">
        <v>2545</v>
      </c>
      <c r="PO1" s="1982" t="s">
        <v>2546</v>
      </c>
      <c r="PP1" s="1982" t="s">
        <v>2547</v>
      </c>
      <c r="PQ1" s="1982" t="s">
        <v>2548</v>
      </c>
      <c r="PR1" s="1982" t="s">
        <v>2549</v>
      </c>
      <c r="PS1" s="1982" t="s">
        <v>2550</v>
      </c>
      <c r="PT1" s="1982" t="s">
        <v>2551</v>
      </c>
      <c r="PU1" s="1982" t="s">
        <v>2552</v>
      </c>
      <c r="PV1" s="1982" t="s">
        <v>2553</v>
      </c>
      <c r="PW1" s="1982" t="s">
        <v>2554</v>
      </c>
      <c r="PX1" s="1982" t="s">
        <v>2555</v>
      </c>
      <c r="PY1" s="1982" t="s">
        <v>2556</v>
      </c>
      <c r="PZ1" s="1982" t="s">
        <v>2557</v>
      </c>
      <c r="QA1" s="1982" t="s">
        <v>2558</v>
      </c>
      <c r="QB1" s="1982" t="s">
        <v>2559</v>
      </c>
      <c r="QC1" s="1982" t="s">
        <v>2560</v>
      </c>
      <c r="QD1" s="1982" t="s">
        <v>2561</v>
      </c>
      <c r="QE1" s="1982" t="s">
        <v>2562</v>
      </c>
      <c r="QF1" s="1982" t="s">
        <v>2563</v>
      </c>
      <c r="QG1" s="1982" t="s">
        <v>2564</v>
      </c>
      <c r="QH1" s="1982" t="s">
        <v>2565</v>
      </c>
      <c r="QI1" s="1982" t="s">
        <v>2566</v>
      </c>
      <c r="QJ1" s="1982" t="s">
        <v>2567</v>
      </c>
      <c r="QK1" s="1982" t="s">
        <v>2568</v>
      </c>
      <c r="QL1" s="1982" t="s">
        <v>2569</v>
      </c>
      <c r="QM1" s="1982" t="s">
        <v>2570</v>
      </c>
      <c r="QN1" s="1982" t="s">
        <v>2571</v>
      </c>
      <c r="QO1" s="1982" t="s">
        <v>2572</v>
      </c>
      <c r="QP1" s="1982" t="s">
        <v>2573</v>
      </c>
      <c r="QQ1" s="1982" t="s">
        <v>2574</v>
      </c>
      <c r="QR1" s="1982" t="s">
        <v>2575</v>
      </c>
      <c r="QS1" s="1982" t="s">
        <v>2576</v>
      </c>
      <c r="QT1" s="1982" t="s">
        <v>2577</v>
      </c>
      <c r="QU1" s="1982" t="s">
        <v>2578</v>
      </c>
      <c r="QV1" s="1982" t="s">
        <v>2579</v>
      </c>
      <c r="QW1" s="1982" t="s">
        <v>2580</v>
      </c>
      <c r="QX1" s="1982" t="s">
        <v>2581</v>
      </c>
      <c r="QY1" s="1982" t="s">
        <v>2582</v>
      </c>
      <c r="QZ1" s="1982" t="s">
        <v>2583</v>
      </c>
      <c r="RA1" s="1982" t="s">
        <v>2584</v>
      </c>
      <c r="RB1" s="1982" t="s">
        <v>2585</v>
      </c>
      <c r="RC1" s="1982" t="s">
        <v>2586</v>
      </c>
      <c r="RD1" s="1982" t="s">
        <v>2587</v>
      </c>
      <c r="RE1" s="1982" t="s">
        <v>2588</v>
      </c>
      <c r="RF1" s="1982" t="s">
        <v>2589</v>
      </c>
      <c r="RG1" s="1982" t="s">
        <v>2590</v>
      </c>
      <c r="RH1" s="1982" t="s">
        <v>2591</v>
      </c>
      <c r="RI1" s="1982" t="s">
        <v>2592</v>
      </c>
      <c r="RJ1" s="1982" t="s">
        <v>2593</v>
      </c>
      <c r="RK1" s="1982" t="s">
        <v>2594</v>
      </c>
      <c r="RL1" s="1982" t="s">
        <v>2595</v>
      </c>
      <c r="RM1" s="1982" t="s">
        <v>2596</v>
      </c>
      <c r="RN1" s="1982" t="s">
        <v>2597</v>
      </c>
      <c r="RO1" s="1982" t="s">
        <v>2598</v>
      </c>
      <c r="RP1" s="1982" t="s">
        <v>2599</v>
      </c>
      <c r="RQ1" s="1982" t="s">
        <v>2600</v>
      </c>
      <c r="RR1" s="1982" t="s">
        <v>2601</v>
      </c>
      <c r="RS1" s="1982" t="s">
        <v>2602</v>
      </c>
      <c r="RT1" s="1982" t="s">
        <v>2603</v>
      </c>
      <c r="RU1" s="1982" t="s">
        <v>2604</v>
      </c>
      <c r="RV1" s="1982" t="s">
        <v>2605</v>
      </c>
      <c r="RW1" s="1982" t="s">
        <v>2606</v>
      </c>
      <c r="RX1" s="1982" t="s">
        <v>2607</v>
      </c>
      <c r="RY1" s="1982" t="s">
        <v>2608</v>
      </c>
      <c r="RZ1" s="1982" t="s">
        <v>2609</v>
      </c>
      <c r="SA1" s="1982" t="s">
        <v>2610</v>
      </c>
      <c r="SB1" s="1982" t="s">
        <v>2611</v>
      </c>
      <c r="SC1" s="1982" t="s">
        <v>2612</v>
      </c>
      <c r="SD1" s="1982" t="s">
        <v>2613</v>
      </c>
      <c r="SE1" s="1982" t="s">
        <v>2614</v>
      </c>
      <c r="SF1" s="1982" t="s">
        <v>2615</v>
      </c>
      <c r="SG1" s="1982" t="s">
        <v>2616</v>
      </c>
      <c r="SH1" s="1982" t="s">
        <v>2617</v>
      </c>
      <c r="SI1" s="1982" t="s">
        <v>2618</v>
      </c>
      <c r="SJ1" s="1982" t="s">
        <v>2619</v>
      </c>
      <c r="SK1" s="1982" t="s">
        <v>2620</v>
      </c>
      <c r="SL1" s="1982" t="s">
        <v>2621</v>
      </c>
      <c r="SM1" s="1982" t="s">
        <v>2622</v>
      </c>
      <c r="SN1" s="1982" t="s">
        <v>2623</v>
      </c>
      <c r="SO1" s="1982" t="s">
        <v>2624</v>
      </c>
      <c r="SP1" s="1982" t="s">
        <v>2625</v>
      </c>
      <c r="SQ1" s="1982" t="s">
        <v>2626</v>
      </c>
      <c r="SR1" s="1982" t="s">
        <v>2627</v>
      </c>
      <c r="SS1" s="1982" t="s">
        <v>2628</v>
      </c>
      <c r="ST1" s="1982" t="s">
        <v>2629</v>
      </c>
      <c r="SU1" s="1982" t="s">
        <v>2630</v>
      </c>
      <c r="SV1" s="1982" t="s">
        <v>2631</v>
      </c>
      <c r="SW1" s="1982" t="s">
        <v>5544</v>
      </c>
      <c r="SX1" s="1982" t="s">
        <v>5205</v>
      </c>
      <c r="SY1" s="1982" t="s">
        <v>5206</v>
      </c>
      <c r="SZ1" s="1982" t="s">
        <v>5207</v>
      </c>
      <c r="TA1" s="1982" t="s">
        <v>5208</v>
      </c>
      <c r="TB1" s="1982" t="s">
        <v>5209</v>
      </c>
      <c r="TC1" s="1982" t="s">
        <v>5210</v>
      </c>
      <c r="TD1" s="1982" t="s">
        <v>5211</v>
      </c>
      <c r="TE1" s="1982" t="s">
        <v>5212</v>
      </c>
      <c r="TF1" s="1982" t="s">
        <v>5213</v>
      </c>
      <c r="TG1" s="1982" t="s">
        <v>5214</v>
      </c>
      <c r="TH1" s="1982" t="s">
        <v>5215</v>
      </c>
      <c r="TI1" s="1982" t="s">
        <v>5216</v>
      </c>
      <c r="TJ1" s="1982" t="s">
        <v>5217</v>
      </c>
      <c r="TK1" s="1982" t="s">
        <v>5218</v>
      </c>
      <c r="TL1" s="1982" t="s">
        <v>5219</v>
      </c>
      <c r="TM1" s="1982" t="s">
        <v>5220</v>
      </c>
      <c r="TN1" s="1982" t="s">
        <v>5221</v>
      </c>
      <c r="TO1" s="1982" t="s">
        <v>5222</v>
      </c>
      <c r="TP1" s="1982" t="s">
        <v>5223</v>
      </c>
      <c r="TQ1" s="1982" t="s">
        <v>5224</v>
      </c>
      <c r="TR1" s="1982" t="s">
        <v>5225</v>
      </c>
      <c r="TS1" s="1982" t="s">
        <v>5226</v>
      </c>
      <c r="TT1" s="1982" t="s">
        <v>5227</v>
      </c>
      <c r="TU1" s="1982" t="s">
        <v>5228</v>
      </c>
      <c r="TV1" s="1982" t="s">
        <v>5229</v>
      </c>
      <c r="TW1" s="1982" t="s">
        <v>5230</v>
      </c>
      <c r="TX1" s="1982" t="s">
        <v>5231</v>
      </c>
      <c r="TY1" s="1982" t="s">
        <v>5232</v>
      </c>
      <c r="TZ1" s="1982" t="s">
        <v>5233</v>
      </c>
      <c r="UA1" s="1982" t="s">
        <v>5234</v>
      </c>
      <c r="UB1" s="1982" t="s">
        <v>5235</v>
      </c>
      <c r="UC1" s="1982" t="s">
        <v>5236</v>
      </c>
      <c r="UD1" s="1982" t="s">
        <v>5237</v>
      </c>
      <c r="UE1" s="1982" t="s">
        <v>5238</v>
      </c>
      <c r="UF1" s="1982" t="s">
        <v>5239</v>
      </c>
      <c r="UG1" s="1982" t="s">
        <v>5240</v>
      </c>
      <c r="UH1" s="1982" t="s">
        <v>5241</v>
      </c>
      <c r="UI1" s="1982" t="s">
        <v>5242</v>
      </c>
      <c r="UJ1" s="1982" t="s">
        <v>5243</v>
      </c>
      <c r="UK1" s="1982" t="s">
        <v>5244</v>
      </c>
      <c r="UL1" s="1982" t="s">
        <v>5245</v>
      </c>
      <c r="UM1" s="1982" t="s">
        <v>5246</v>
      </c>
      <c r="UN1" s="1982" t="s">
        <v>5247</v>
      </c>
      <c r="UO1" s="1982" t="s">
        <v>5248</v>
      </c>
      <c r="UP1" s="1982" t="s">
        <v>5249</v>
      </c>
      <c r="UQ1" s="1982" t="s">
        <v>5250</v>
      </c>
      <c r="UR1" s="1982" t="s">
        <v>5251</v>
      </c>
      <c r="US1" s="1982" t="s">
        <v>5252</v>
      </c>
      <c r="UT1" s="1982" t="s">
        <v>5253</v>
      </c>
      <c r="UU1" s="1982" t="s">
        <v>5254</v>
      </c>
      <c r="UV1" s="1982" t="s">
        <v>5255</v>
      </c>
      <c r="UW1" s="1982" t="s">
        <v>5256</v>
      </c>
      <c r="UX1" s="1982" t="s">
        <v>5257</v>
      </c>
      <c r="UY1" s="1982" t="s">
        <v>5258</v>
      </c>
      <c r="UZ1" s="1982" t="s">
        <v>5259</v>
      </c>
      <c r="VA1" s="1982" t="s">
        <v>5260</v>
      </c>
      <c r="VB1" s="1982" t="s">
        <v>5261</v>
      </c>
      <c r="VC1" s="1982" t="s">
        <v>5262</v>
      </c>
      <c r="VD1" s="1982" t="s">
        <v>5263</v>
      </c>
      <c r="VE1" s="1982" t="s">
        <v>5264</v>
      </c>
      <c r="VF1" s="1982" t="s">
        <v>5265</v>
      </c>
      <c r="VG1" s="1982" t="s">
        <v>5266</v>
      </c>
      <c r="VH1" s="1982" t="s">
        <v>5267</v>
      </c>
      <c r="VI1" s="1982" t="s">
        <v>5268</v>
      </c>
      <c r="VJ1" s="1982" t="s">
        <v>5269</v>
      </c>
      <c r="VK1" s="1982" t="s">
        <v>5270</v>
      </c>
      <c r="VL1" s="1982" t="s">
        <v>5271</v>
      </c>
      <c r="VM1" s="1982" t="s">
        <v>5272</v>
      </c>
      <c r="VN1" s="1982" t="s">
        <v>5273</v>
      </c>
      <c r="VO1" s="1982" t="s">
        <v>5274</v>
      </c>
      <c r="VP1" s="1982" t="s">
        <v>5275</v>
      </c>
      <c r="VQ1" s="1982" t="s">
        <v>5276</v>
      </c>
      <c r="VR1" s="1982" t="s">
        <v>5277</v>
      </c>
      <c r="VS1" s="1982" t="s">
        <v>5278</v>
      </c>
      <c r="VT1" s="1982" t="s">
        <v>5279</v>
      </c>
      <c r="VU1" s="1982" t="s">
        <v>5280</v>
      </c>
      <c r="VV1" s="1982" t="s">
        <v>5281</v>
      </c>
      <c r="VW1" s="1982" t="s">
        <v>5282</v>
      </c>
      <c r="VX1" s="1982" t="s">
        <v>5283</v>
      </c>
      <c r="VY1" s="1982" t="s">
        <v>5284</v>
      </c>
      <c r="VZ1" s="1982" t="s">
        <v>5285</v>
      </c>
      <c r="WA1" s="1982" t="s">
        <v>5286</v>
      </c>
      <c r="WB1" s="1982" t="s">
        <v>5287</v>
      </c>
      <c r="WC1" s="1982" t="s">
        <v>5288</v>
      </c>
      <c r="WD1" s="1982" t="s">
        <v>5289</v>
      </c>
      <c r="WE1" s="1982" t="s">
        <v>5290</v>
      </c>
      <c r="WF1" s="1982" t="s">
        <v>5291</v>
      </c>
      <c r="WG1" s="1982" t="s">
        <v>5292</v>
      </c>
      <c r="WH1" s="1982" t="s">
        <v>5293</v>
      </c>
      <c r="WI1" s="1982" t="s">
        <v>5294</v>
      </c>
      <c r="WJ1" s="1982" t="s">
        <v>5295</v>
      </c>
      <c r="WK1" s="1982" t="s">
        <v>5296</v>
      </c>
      <c r="WL1" s="1982" t="s">
        <v>5297</v>
      </c>
      <c r="WM1" s="1982" t="s">
        <v>5298</v>
      </c>
      <c r="WN1" s="1982" t="s">
        <v>5299</v>
      </c>
      <c r="WO1" s="1982" t="s">
        <v>5300</v>
      </c>
      <c r="WP1" s="1982" t="s">
        <v>5301</v>
      </c>
      <c r="WQ1" s="1982" t="s">
        <v>5302</v>
      </c>
      <c r="WR1" s="1982" t="s">
        <v>5303</v>
      </c>
      <c r="WS1" s="1982" t="s">
        <v>5304</v>
      </c>
      <c r="WT1" s="1982" t="s">
        <v>5305</v>
      </c>
      <c r="WU1" s="1982" t="s">
        <v>5306</v>
      </c>
      <c r="WV1" s="1982" t="s">
        <v>5307</v>
      </c>
      <c r="WW1" s="1982" t="s">
        <v>5308</v>
      </c>
      <c r="WX1" s="1982" t="s">
        <v>5309</v>
      </c>
      <c r="WY1" s="1982" t="s">
        <v>5310</v>
      </c>
      <c r="WZ1" s="1982" t="s">
        <v>5311</v>
      </c>
      <c r="XA1" s="1982" t="s">
        <v>5312</v>
      </c>
      <c r="XB1" s="1982" t="s">
        <v>5313</v>
      </c>
      <c r="XC1" s="1982" t="s">
        <v>5314</v>
      </c>
      <c r="XD1" s="1982" t="s">
        <v>5315</v>
      </c>
      <c r="XE1" s="1982" t="s">
        <v>5316</v>
      </c>
      <c r="XF1" s="1982" t="s">
        <v>5317</v>
      </c>
      <c r="XG1" s="1982" t="s">
        <v>5318</v>
      </c>
      <c r="XH1" s="1982" t="s">
        <v>5319</v>
      </c>
      <c r="XI1" s="1982" t="s">
        <v>5320</v>
      </c>
      <c r="XJ1" s="1982" t="s">
        <v>5321</v>
      </c>
      <c r="XK1" s="1982" t="s">
        <v>5322</v>
      </c>
      <c r="XL1" s="1982" t="s">
        <v>5323</v>
      </c>
      <c r="XM1" s="1982" t="s">
        <v>5324</v>
      </c>
      <c r="XN1" s="1982" t="s">
        <v>5325</v>
      </c>
      <c r="XO1" s="1982" t="s">
        <v>5326</v>
      </c>
      <c r="XP1" s="1982" t="s">
        <v>5327</v>
      </c>
      <c r="XQ1" s="1982" t="s">
        <v>5328</v>
      </c>
      <c r="XR1" s="1982" t="s">
        <v>5329</v>
      </c>
      <c r="XS1" s="1982" t="s">
        <v>5330</v>
      </c>
      <c r="XT1" s="1982" t="s">
        <v>5331</v>
      </c>
      <c r="XU1" s="1982" t="s">
        <v>5332</v>
      </c>
      <c r="XV1" s="1982" t="s">
        <v>5333</v>
      </c>
      <c r="XW1" s="1982" t="s">
        <v>5334</v>
      </c>
      <c r="XX1" s="1982" t="s">
        <v>5335</v>
      </c>
      <c r="XY1" s="1982" t="s">
        <v>5336</v>
      </c>
      <c r="XZ1" s="1982" t="s">
        <v>5337</v>
      </c>
      <c r="YA1" s="1982" t="s">
        <v>5338</v>
      </c>
      <c r="YB1" s="1982" t="s">
        <v>5339</v>
      </c>
      <c r="YC1" s="1982" t="s">
        <v>5340</v>
      </c>
      <c r="YD1" s="1982" t="s">
        <v>5341</v>
      </c>
      <c r="YE1" s="1982" t="s">
        <v>5342</v>
      </c>
      <c r="YF1" s="1982" t="s">
        <v>5343</v>
      </c>
      <c r="YG1" s="1982" t="s">
        <v>5344</v>
      </c>
      <c r="YH1" s="1982" t="s">
        <v>5345</v>
      </c>
      <c r="YI1" s="1982" t="s">
        <v>5346</v>
      </c>
      <c r="YJ1" s="1982" t="s">
        <v>5347</v>
      </c>
      <c r="YK1" s="1982" t="s">
        <v>5348</v>
      </c>
      <c r="YL1" s="1982" t="s">
        <v>5349</v>
      </c>
      <c r="YM1" s="1982" t="s">
        <v>5350</v>
      </c>
      <c r="YN1" s="1982" t="s">
        <v>5351</v>
      </c>
      <c r="YO1" s="1982" t="s">
        <v>5352</v>
      </c>
      <c r="YP1" s="1982" t="s">
        <v>5353</v>
      </c>
      <c r="YQ1" s="1982" t="s">
        <v>6452</v>
      </c>
      <c r="YR1" s="1982" t="s">
        <v>6453</v>
      </c>
      <c r="YS1" s="1982" t="s">
        <v>6454</v>
      </c>
      <c r="YT1" s="1982" t="s">
        <v>6455</v>
      </c>
      <c r="YU1" s="1982" t="s">
        <v>6456</v>
      </c>
      <c r="YV1" s="1982" t="s">
        <v>6457</v>
      </c>
      <c r="YW1" s="1982" t="s">
        <v>6458</v>
      </c>
      <c r="YX1" s="1982" t="s">
        <v>5354</v>
      </c>
      <c r="YY1" s="1982" t="s">
        <v>5355</v>
      </c>
      <c r="YZ1" s="1982" t="s">
        <v>5356</v>
      </c>
      <c r="ZA1" s="1982" t="s">
        <v>5357</v>
      </c>
      <c r="ZB1" s="1982" t="s">
        <v>5358</v>
      </c>
      <c r="ZC1" s="1982" t="s">
        <v>5359</v>
      </c>
      <c r="ZD1" s="1982" t="s">
        <v>5360</v>
      </c>
      <c r="ZE1" s="1982" t="s">
        <v>5361</v>
      </c>
      <c r="ZF1" s="1982" t="s">
        <v>5362</v>
      </c>
      <c r="ZG1" s="1982" t="s">
        <v>5363</v>
      </c>
      <c r="ZH1" s="1982" t="s">
        <v>5364</v>
      </c>
      <c r="ZI1" s="1982" t="s">
        <v>5365</v>
      </c>
      <c r="ZJ1" s="1982" t="s">
        <v>5366</v>
      </c>
      <c r="ZK1" s="1982" t="s">
        <v>5367</v>
      </c>
      <c r="ZL1" s="1982" t="s">
        <v>5368</v>
      </c>
      <c r="ZM1" s="1982" t="s">
        <v>5369</v>
      </c>
      <c r="ZN1" s="1982" t="s">
        <v>5370</v>
      </c>
      <c r="ZO1" s="1982" t="s">
        <v>5371</v>
      </c>
      <c r="ZP1" s="1982" t="s">
        <v>5372</v>
      </c>
      <c r="ZQ1" s="1982" t="s">
        <v>5373</v>
      </c>
      <c r="ZR1" s="1982" t="s">
        <v>5374</v>
      </c>
      <c r="ZS1" s="1982" t="s">
        <v>5375</v>
      </c>
      <c r="ZT1" s="1982" t="s">
        <v>5376</v>
      </c>
      <c r="ZU1" s="1982" t="s">
        <v>5377</v>
      </c>
      <c r="ZV1" s="1982" t="s">
        <v>5378</v>
      </c>
      <c r="ZW1" s="1982" t="s">
        <v>5379</v>
      </c>
      <c r="ZX1" s="1982" t="s">
        <v>5380</v>
      </c>
      <c r="ZY1" s="1982" t="s">
        <v>5381</v>
      </c>
      <c r="ZZ1" s="1982" t="s">
        <v>5382</v>
      </c>
      <c r="AAA1" s="1982" t="s">
        <v>5383</v>
      </c>
      <c r="AAB1" s="1982" t="s">
        <v>5384</v>
      </c>
      <c r="AAC1" s="1982" t="s">
        <v>5385</v>
      </c>
      <c r="AAD1" s="1982" t="s">
        <v>5386</v>
      </c>
      <c r="AAE1" s="1982" t="s">
        <v>5387</v>
      </c>
      <c r="AAF1" s="1982" t="s">
        <v>5388</v>
      </c>
      <c r="AAG1" s="1982" t="s">
        <v>5389</v>
      </c>
      <c r="AAH1" s="1982" t="s">
        <v>5390</v>
      </c>
      <c r="AAI1" s="1982" t="s">
        <v>5391</v>
      </c>
      <c r="AAJ1" s="1982" t="s">
        <v>5392</v>
      </c>
      <c r="AAK1" s="1982" t="s">
        <v>5393</v>
      </c>
      <c r="AAL1" s="1982" t="s">
        <v>5394</v>
      </c>
      <c r="AAM1" s="1982" t="s">
        <v>5395</v>
      </c>
      <c r="AAN1" s="1982" t="s">
        <v>5396</v>
      </c>
      <c r="AAO1" s="1982" t="s">
        <v>5397</v>
      </c>
      <c r="AAP1" s="1982" t="s">
        <v>5398</v>
      </c>
      <c r="AAQ1" s="1982" t="s">
        <v>5399</v>
      </c>
      <c r="AAR1" s="1982" t="s">
        <v>5400</v>
      </c>
      <c r="AAS1" s="1982" t="s">
        <v>5401</v>
      </c>
      <c r="AAT1" s="1982" t="s">
        <v>5402</v>
      </c>
      <c r="AAU1" s="1982" t="s">
        <v>5403</v>
      </c>
      <c r="AAV1" s="1982" t="s">
        <v>5404</v>
      </c>
      <c r="AAW1" s="1982" t="s">
        <v>5405</v>
      </c>
      <c r="AAX1" s="1982" t="s">
        <v>5406</v>
      </c>
      <c r="AAY1" s="1982" t="s">
        <v>5407</v>
      </c>
      <c r="AAZ1" s="1982" t="s">
        <v>5408</v>
      </c>
      <c r="ABA1" s="1982" t="s">
        <v>5409</v>
      </c>
      <c r="ABB1" s="1982" t="s">
        <v>5410</v>
      </c>
      <c r="ABC1" s="1982" t="s">
        <v>5411</v>
      </c>
      <c r="ABD1" s="1982" t="s">
        <v>5412</v>
      </c>
      <c r="ABE1" s="1982" t="s">
        <v>5413</v>
      </c>
      <c r="ABF1" s="1982" t="s">
        <v>5414</v>
      </c>
      <c r="ABG1" s="1982" t="s">
        <v>5415</v>
      </c>
      <c r="ABH1" s="1982" t="s">
        <v>5416</v>
      </c>
      <c r="ABI1" s="1982" t="s">
        <v>5417</v>
      </c>
      <c r="ABJ1" s="1982" t="s">
        <v>5418</v>
      </c>
      <c r="ABK1" s="1982" t="s">
        <v>5419</v>
      </c>
      <c r="ABL1" s="1982" t="s">
        <v>5420</v>
      </c>
      <c r="ABM1" s="1982" t="s">
        <v>5421</v>
      </c>
      <c r="ABN1" s="1982" t="s">
        <v>5422</v>
      </c>
      <c r="ABO1" s="1982" t="s">
        <v>5423</v>
      </c>
      <c r="ABP1" s="1982" t="s">
        <v>5424</v>
      </c>
      <c r="ABQ1" s="1982" t="s">
        <v>5425</v>
      </c>
      <c r="ABR1" s="1982" t="s">
        <v>5426</v>
      </c>
      <c r="ABS1" s="1982" t="s">
        <v>5427</v>
      </c>
      <c r="ABT1" s="1982" t="s">
        <v>5428</v>
      </c>
      <c r="ABU1" s="1982" t="s">
        <v>5429</v>
      </c>
      <c r="ABV1" s="1982" t="s">
        <v>5430</v>
      </c>
      <c r="ABW1" s="1982" t="s">
        <v>5431</v>
      </c>
      <c r="ABX1" s="1982" t="s">
        <v>5432</v>
      </c>
      <c r="ABY1" s="1982" t="s">
        <v>5433</v>
      </c>
      <c r="ABZ1" s="1982" t="s">
        <v>5434</v>
      </c>
      <c r="ACA1" s="1982" t="s">
        <v>5435</v>
      </c>
      <c r="ACB1" s="1982" t="s">
        <v>5436</v>
      </c>
      <c r="ACC1" s="1982" t="s">
        <v>5437</v>
      </c>
      <c r="ACD1" s="1982" t="s">
        <v>5438</v>
      </c>
      <c r="ACE1" s="1982" t="s">
        <v>5439</v>
      </c>
      <c r="ACF1" s="1982" t="s">
        <v>5440</v>
      </c>
      <c r="ACG1" s="1982" t="s">
        <v>5441</v>
      </c>
      <c r="ACH1" s="1982" t="s">
        <v>5442</v>
      </c>
      <c r="ACI1" s="1982" t="s">
        <v>5443</v>
      </c>
      <c r="ACJ1" s="1982" t="s">
        <v>5444</v>
      </c>
      <c r="ACK1" s="1982" t="s">
        <v>6459</v>
      </c>
      <c r="ACL1" s="1982" t="s">
        <v>6460</v>
      </c>
      <c r="ACM1" s="1982" t="s">
        <v>6461</v>
      </c>
      <c r="ACN1" s="1982" t="s">
        <v>6462</v>
      </c>
      <c r="ACO1" s="1982" t="s">
        <v>6463</v>
      </c>
      <c r="ACP1" s="1982" t="s">
        <v>6464</v>
      </c>
      <c r="ACQ1" s="1982" t="s">
        <v>6465</v>
      </c>
      <c r="ACR1" s="1982" t="s">
        <v>5445</v>
      </c>
      <c r="ACS1" s="1982" t="s">
        <v>5446</v>
      </c>
      <c r="ACT1" s="1982" t="s">
        <v>5447</v>
      </c>
      <c r="ACU1" s="1982" t="s">
        <v>5448</v>
      </c>
      <c r="ACV1" s="1982" t="s">
        <v>5449</v>
      </c>
      <c r="ACW1" s="1982" t="s">
        <v>5450</v>
      </c>
      <c r="ACX1" s="1982" t="s">
        <v>5451</v>
      </c>
      <c r="ACY1" s="1982" t="s">
        <v>5452</v>
      </c>
      <c r="ACZ1" s="1982" t="s">
        <v>5453</v>
      </c>
      <c r="ADA1" s="1982" t="s">
        <v>5454</v>
      </c>
      <c r="ADB1" s="1982" t="s">
        <v>5455</v>
      </c>
      <c r="ADC1" s="1982" t="s">
        <v>5456</v>
      </c>
      <c r="ADD1" s="1982" t="s">
        <v>5457</v>
      </c>
      <c r="ADE1" s="1982" t="s">
        <v>5458</v>
      </c>
      <c r="ADF1" s="1982" t="s">
        <v>5459</v>
      </c>
      <c r="ADG1" s="1982" t="s">
        <v>5460</v>
      </c>
      <c r="ADH1" s="1982" t="s">
        <v>5461</v>
      </c>
      <c r="ADI1" s="1982" t="s">
        <v>5462</v>
      </c>
      <c r="ADJ1" s="1982" t="s">
        <v>5463</v>
      </c>
      <c r="ADK1" s="1982" t="s">
        <v>5464</v>
      </c>
      <c r="ADL1" s="1982" t="s">
        <v>5465</v>
      </c>
      <c r="ADM1" s="1982" t="s">
        <v>5466</v>
      </c>
      <c r="ADN1" s="1982" t="s">
        <v>5467</v>
      </c>
      <c r="ADO1" s="1982" t="s">
        <v>5468</v>
      </c>
      <c r="ADP1" s="1982" t="s">
        <v>5469</v>
      </c>
      <c r="ADQ1" s="1982" t="s">
        <v>5470</v>
      </c>
      <c r="ADR1" s="1982" t="s">
        <v>5471</v>
      </c>
      <c r="ADS1" s="1982" t="s">
        <v>5472</v>
      </c>
      <c r="ADT1" s="1982" t="s">
        <v>5473</v>
      </c>
      <c r="ADU1" s="1982" t="s">
        <v>5474</v>
      </c>
      <c r="ADV1" s="1982" t="s">
        <v>5475</v>
      </c>
      <c r="ADW1" s="1982" t="s">
        <v>5476</v>
      </c>
      <c r="ADX1" s="1982" t="s">
        <v>5477</v>
      </c>
      <c r="ADY1" s="1982" t="s">
        <v>5478</v>
      </c>
      <c r="ADZ1" s="1982" t="s">
        <v>5479</v>
      </c>
      <c r="AEA1" s="1982" t="s">
        <v>5480</v>
      </c>
      <c r="AEB1" s="1982" t="s">
        <v>5481</v>
      </c>
      <c r="AEC1" s="1982" t="s">
        <v>5482</v>
      </c>
      <c r="AED1" s="1982" t="s">
        <v>5483</v>
      </c>
      <c r="AEE1" s="1982" t="s">
        <v>5484</v>
      </c>
      <c r="AEF1" s="1982" t="s">
        <v>5485</v>
      </c>
      <c r="AEG1" s="1982" t="s">
        <v>5486</v>
      </c>
      <c r="AEH1" s="1982" t="s">
        <v>5487</v>
      </c>
      <c r="AEI1" s="1982" t="s">
        <v>5488</v>
      </c>
      <c r="AEJ1" s="1982" t="s">
        <v>5489</v>
      </c>
      <c r="AEK1" s="1982" t="s">
        <v>5490</v>
      </c>
      <c r="AEL1" s="1982" t="s">
        <v>5491</v>
      </c>
      <c r="AEM1" s="1982" t="s">
        <v>5492</v>
      </c>
      <c r="AEN1" s="1982" t="s">
        <v>5493</v>
      </c>
      <c r="AEO1" s="1982" t="s">
        <v>5494</v>
      </c>
      <c r="AEP1" s="1982" t="s">
        <v>5495</v>
      </c>
      <c r="AEQ1" s="1982" t="s">
        <v>5496</v>
      </c>
      <c r="AER1" s="1982" t="s">
        <v>5497</v>
      </c>
      <c r="AES1" s="1982" t="s">
        <v>5498</v>
      </c>
      <c r="AET1" s="1982" t="s">
        <v>5499</v>
      </c>
      <c r="AEU1" s="1982" t="s">
        <v>5500</v>
      </c>
      <c r="AEV1" s="1982" t="s">
        <v>5501</v>
      </c>
      <c r="AEW1" s="1982" t="s">
        <v>5502</v>
      </c>
      <c r="AEX1" s="1982" t="s">
        <v>5503</v>
      </c>
      <c r="AEY1" s="1982" t="s">
        <v>5504</v>
      </c>
      <c r="AEZ1" s="1982" t="s">
        <v>5505</v>
      </c>
      <c r="AFA1" s="1982" t="s">
        <v>5506</v>
      </c>
      <c r="AFB1" s="1982" t="s">
        <v>5507</v>
      </c>
      <c r="AFC1" s="1982" t="s">
        <v>5508</v>
      </c>
      <c r="AFD1" s="1982" t="s">
        <v>5509</v>
      </c>
      <c r="AFE1" s="1982" t="s">
        <v>5510</v>
      </c>
      <c r="AFF1" s="1982" t="s">
        <v>5511</v>
      </c>
      <c r="AFG1" s="1982" t="s">
        <v>5512</v>
      </c>
      <c r="AFH1" s="1982" t="s">
        <v>5513</v>
      </c>
      <c r="AFI1" s="1982" t="s">
        <v>5514</v>
      </c>
      <c r="AFJ1" s="1982" t="s">
        <v>5515</v>
      </c>
      <c r="AFK1" s="1982" t="s">
        <v>5516</v>
      </c>
      <c r="AFL1" s="1982" t="s">
        <v>5517</v>
      </c>
      <c r="AFM1" s="1982" t="s">
        <v>5527</v>
      </c>
      <c r="AFN1" s="1982" t="s">
        <v>5518</v>
      </c>
      <c r="AFO1" s="1982" t="s">
        <v>5519</v>
      </c>
      <c r="AFP1" s="1982" t="s">
        <v>5520</v>
      </c>
      <c r="AFQ1" s="1982" t="s">
        <v>5521</v>
      </c>
      <c r="AFR1" s="1982" t="s">
        <v>5522</v>
      </c>
      <c r="AFS1" s="1982" t="s">
        <v>5523</v>
      </c>
      <c r="AFT1" s="1982" t="s">
        <v>5524</v>
      </c>
      <c r="AFU1" s="1982" t="s">
        <v>5525</v>
      </c>
      <c r="AFV1" s="1982" t="s">
        <v>5526</v>
      </c>
      <c r="AFW1" s="1982" t="s">
        <v>5545</v>
      </c>
      <c r="AFX1" s="1982" t="s">
        <v>5528</v>
      </c>
      <c r="AFY1" s="1982" t="s">
        <v>5529</v>
      </c>
      <c r="AFZ1" s="1982" t="s">
        <v>5530</v>
      </c>
      <c r="AGA1" s="1982" t="s">
        <v>5531</v>
      </c>
      <c r="AGB1" s="1982" t="s">
        <v>5532</v>
      </c>
      <c r="AGC1" s="1982" t="s">
        <v>5533</v>
      </c>
      <c r="AGD1" s="1982" t="s">
        <v>5534</v>
      </c>
      <c r="AGE1" s="1982" t="s">
        <v>5535</v>
      </c>
      <c r="AGF1" s="1982" t="s">
        <v>5546</v>
      </c>
      <c r="AGG1" s="1982" t="s">
        <v>2632</v>
      </c>
      <c r="AGH1" s="1982" t="s">
        <v>2633</v>
      </c>
      <c r="AGI1" s="1982" t="s">
        <v>2634</v>
      </c>
      <c r="AGJ1" s="1982" t="s">
        <v>3756</v>
      </c>
      <c r="AGK1" s="1982" t="s">
        <v>2635</v>
      </c>
      <c r="AGL1" s="1982" t="s">
        <v>2636</v>
      </c>
      <c r="AGM1" s="1982" t="s">
        <v>2637</v>
      </c>
      <c r="AGN1" s="1982" t="s">
        <v>3878</v>
      </c>
      <c r="AGO1" s="1982" t="s">
        <v>3879</v>
      </c>
      <c r="AGP1" s="1982" t="s">
        <v>3880</v>
      </c>
      <c r="AGQ1" s="1982" t="s">
        <v>2638</v>
      </c>
      <c r="AGR1" s="1982" t="s">
        <v>2639</v>
      </c>
      <c r="AGS1" s="1982" t="s">
        <v>2640</v>
      </c>
      <c r="AGT1" s="1982" t="s">
        <v>3757</v>
      </c>
      <c r="AGU1" s="1982" t="s">
        <v>2641</v>
      </c>
      <c r="AGV1" s="1982" t="s">
        <v>2642</v>
      </c>
      <c r="AGW1" s="1982" t="s">
        <v>2643</v>
      </c>
      <c r="AGX1" s="1982" t="s">
        <v>3881</v>
      </c>
      <c r="AGY1" s="1982" t="s">
        <v>3882</v>
      </c>
      <c r="AGZ1" s="1982" t="s">
        <v>3883</v>
      </c>
      <c r="AHA1" s="1982" t="s">
        <v>2644</v>
      </c>
      <c r="AHB1" s="1982" t="s">
        <v>2645</v>
      </c>
      <c r="AHC1" s="1982" t="s">
        <v>2646</v>
      </c>
      <c r="AHD1" s="1982" t="s">
        <v>3758</v>
      </c>
      <c r="AHE1" s="1982" t="s">
        <v>2647</v>
      </c>
      <c r="AHF1" s="1982" t="s">
        <v>2648</v>
      </c>
      <c r="AHG1" s="1982" t="s">
        <v>2649</v>
      </c>
      <c r="AHH1" s="1982" t="s">
        <v>3884</v>
      </c>
      <c r="AHI1" s="1982" t="s">
        <v>3885</v>
      </c>
      <c r="AHJ1" s="1982" t="s">
        <v>3886</v>
      </c>
      <c r="AHK1" s="1982" t="s">
        <v>2650</v>
      </c>
      <c r="AHL1" s="1982" t="s">
        <v>2651</v>
      </c>
      <c r="AHM1" s="1982" t="s">
        <v>2652</v>
      </c>
      <c r="AHN1" s="1982" t="s">
        <v>3759</v>
      </c>
      <c r="AHO1" s="1982" t="s">
        <v>2653</v>
      </c>
      <c r="AHP1" s="1982" t="s">
        <v>2654</v>
      </c>
      <c r="AHQ1" s="1982" t="s">
        <v>2655</v>
      </c>
      <c r="AHR1" s="1982" t="s">
        <v>3887</v>
      </c>
      <c r="AHS1" s="1982" t="s">
        <v>3888</v>
      </c>
      <c r="AHT1" s="1982" t="s">
        <v>3889</v>
      </c>
      <c r="AHU1" s="1982" t="s">
        <v>2656</v>
      </c>
      <c r="AHV1" s="1982" t="s">
        <v>2657</v>
      </c>
      <c r="AHW1" s="1982" t="s">
        <v>2658</v>
      </c>
      <c r="AHX1" s="1982" t="s">
        <v>3760</v>
      </c>
      <c r="AHY1" s="1982" t="s">
        <v>2659</v>
      </c>
      <c r="AHZ1" s="1982" t="s">
        <v>2660</v>
      </c>
      <c r="AIA1" s="1982" t="s">
        <v>2661</v>
      </c>
      <c r="AIB1" s="1982" t="s">
        <v>3890</v>
      </c>
      <c r="AIC1" s="1982" t="s">
        <v>3891</v>
      </c>
      <c r="AID1" s="1982" t="s">
        <v>3892</v>
      </c>
      <c r="AIE1" s="1982" t="s">
        <v>2662</v>
      </c>
      <c r="AIF1" s="1982" t="s">
        <v>2663</v>
      </c>
      <c r="AIG1" s="1982" t="s">
        <v>2664</v>
      </c>
      <c r="AIH1" s="1982" t="s">
        <v>3761</v>
      </c>
      <c r="AII1" s="1982" t="s">
        <v>2665</v>
      </c>
      <c r="AIJ1" s="1982" t="s">
        <v>2666</v>
      </c>
      <c r="AIK1" s="1982" t="s">
        <v>2667</v>
      </c>
      <c r="AIL1" s="1982" t="s">
        <v>3893</v>
      </c>
      <c r="AIM1" s="1982" t="s">
        <v>3894</v>
      </c>
      <c r="AIN1" s="1982" t="s">
        <v>3895</v>
      </c>
      <c r="AIO1" s="1982" t="s">
        <v>2668</v>
      </c>
      <c r="AIP1" s="1982" t="s">
        <v>2669</v>
      </c>
      <c r="AIQ1" s="1982" t="s">
        <v>2670</v>
      </c>
      <c r="AIR1" s="1982" t="s">
        <v>3762</v>
      </c>
      <c r="AIS1" s="1982" t="s">
        <v>2671</v>
      </c>
      <c r="AIT1" s="1982" t="s">
        <v>2672</v>
      </c>
      <c r="AIU1" s="1982" t="s">
        <v>2673</v>
      </c>
      <c r="AIV1" s="1982" t="s">
        <v>3896</v>
      </c>
      <c r="AIW1" s="1982" t="s">
        <v>3897</v>
      </c>
      <c r="AIX1" s="1982" t="s">
        <v>3898</v>
      </c>
      <c r="AIY1" s="1982" t="s">
        <v>2674</v>
      </c>
      <c r="AIZ1" s="1982" t="s">
        <v>2675</v>
      </c>
      <c r="AJA1" s="1982" t="s">
        <v>2676</v>
      </c>
      <c r="AJB1" s="1982" t="s">
        <v>3763</v>
      </c>
      <c r="AJC1" s="1982" t="s">
        <v>2677</v>
      </c>
      <c r="AJD1" s="1982" t="s">
        <v>2678</v>
      </c>
      <c r="AJE1" s="1982" t="s">
        <v>2679</v>
      </c>
      <c r="AJF1" s="1982" t="s">
        <v>3899</v>
      </c>
      <c r="AJG1" s="1982" t="s">
        <v>3900</v>
      </c>
      <c r="AJH1" s="1982" t="s">
        <v>3901</v>
      </c>
      <c r="AJI1" s="1982" t="s">
        <v>2675</v>
      </c>
      <c r="AJJ1" s="1982" t="s">
        <v>2680</v>
      </c>
      <c r="AJK1" s="1982" t="s">
        <v>2681</v>
      </c>
      <c r="AJL1" s="1982" t="s">
        <v>3764</v>
      </c>
      <c r="AJM1" s="1982" t="s">
        <v>2682</v>
      </c>
      <c r="AJN1" s="1982" t="s">
        <v>2683</v>
      </c>
      <c r="AJO1" s="1982" t="s">
        <v>2684</v>
      </c>
      <c r="AJP1" s="1982" t="s">
        <v>3902</v>
      </c>
      <c r="AJQ1" s="1982" t="s">
        <v>3903</v>
      </c>
      <c r="AJR1" s="1982" t="s">
        <v>3904</v>
      </c>
      <c r="AJS1" s="1982" t="s">
        <v>2685</v>
      </c>
      <c r="AJT1" s="1982" t="s">
        <v>2686</v>
      </c>
      <c r="AJU1" s="1982" t="s">
        <v>2687</v>
      </c>
      <c r="AJV1" s="1982" t="s">
        <v>3765</v>
      </c>
      <c r="AJW1" s="1982" t="s">
        <v>2688</v>
      </c>
      <c r="AJX1" s="1982" t="s">
        <v>2689</v>
      </c>
      <c r="AJY1" s="1982" t="s">
        <v>2690</v>
      </c>
      <c r="AJZ1" s="1982" t="s">
        <v>3905</v>
      </c>
      <c r="AKA1" s="1982" t="s">
        <v>3906</v>
      </c>
      <c r="AKB1" s="1982" t="s">
        <v>3907</v>
      </c>
      <c r="AKC1" s="1982" t="s">
        <v>2691</v>
      </c>
      <c r="AKD1" s="1982" t="s">
        <v>2692</v>
      </c>
      <c r="AKE1" s="1982" t="s">
        <v>2693</v>
      </c>
      <c r="AKF1" s="1982" t="s">
        <v>3766</v>
      </c>
      <c r="AKG1" s="1982" t="s">
        <v>2694</v>
      </c>
      <c r="AKH1" s="1982" t="s">
        <v>2695</v>
      </c>
      <c r="AKI1" s="1982" t="s">
        <v>2696</v>
      </c>
      <c r="AKJ1" s="1982" t="s">
        <v>3908</v>
      </c>
      <c r="AKK1" s="1982" t="s">
        <v>3909</v>
      </c>
      <c r="AKL1" s="1982" t="s">
        <v>3910</v>
      </c>
      <c r="AKM1" s="1982" t="s">
        <v>3911</v>
      </c>
      <c r="AKN1" s="1982" t="s">
        <v>3912</v>
      </c>
      <c r="AKO1" s="1982" t="s">
        <v>3913</v>
      </c>
      <c r="AKP1" s="1982" t="s">
        <v>3914</v>
      </c>
      <c r="AKQ1" s="1982" t="s">
        <v>3915</v>
      </c>
      <c r="AKR1" s="1982" t="s">
        <v>3916</v>
      </c>
      <c r="AKS1" s="1982" t="s">
        <v>3917</v>
      </c>
      <c r="AKT1" s="1982" t="s">
        <v>3918</v>
      </c>
      <c r="AKU1" s="1982" t="s">
        <v>3919</v>
      </c>
      <c r="AKV1" s="1982" t="s">
        <v>3920</v>
      </c>
      <c r="AKW1" s="1982" t="s">
        <v>3921</v>
      </c>
      <c r="AKX1" s="1982" t="s">
        <v>3922</v>
      </c>
      <c r="AKY1" s="1982" t="s">
        <v>3923</v>
      </c>
      <c r="AKZ1" s="1982" t="s">
        <v>3924</v>
      </c>
      <c r="ALA1" s="1982" t="s">
        <v>3925</v>
      </c>
      <c r="ALB1" s="1982" t="s">
        <v>3926</v>
      </c>
      <c r="ALC1" s="1982" t="s">
        <v>3927</v>
      </c>
      <c r="ALD1" s="1982" t="s">
        <v>3928</v>
      </c>
      <c r="ALE1" s="1982" t="s">
        <v>3929</v>
      </c>
      <c r="ALF1" s="1982" t="s">
        <v>3930</v>
      </c>
      <c r="ALG1" s="1982" t="s">
        <v>3931</v>
      </c>
      <c r="ALH1" s="1982" t="s">
        <v>3932</v>
      </c>
      <c r="ALI1" s="1982" t="s">
        <v>3933</v>
      </c>
      <c r="ALJ1" s="1982" t="s">
        <v>3934</v>
      </c>
      <c r="ALK1" s="1982" t="s">
        <v>3935</v>
      </c>
      <c r="ALL1" s="1982" t="s">
        <v>3936</v>
      </c>
      <c r="ALM1" s="1982" t="s">
        <v>3937</v>
      </c>
      <c r="ALN1" s="1982" t="s">
        <v>3938</v>
      </c>
      <c r="ALO1" s="1982" t="s">
        <v>3939</v>
      </c>
      <c r="ALP1" s="1982" t="s">
        <v>3940</v>
      </c>
      <c r="ALQ1" s="1982" t="s">
        <v>3941</v>
      </c>
      <c r="ALR1" s="1982" t="s">
        <v>3942</v>
      </c>
      <c r="ALS1" s="1982" t="s">
        <v>3943</v>
      </c>
      <c r="ALT1" s="1982" t="s">
        <v>3944</v>
      </c>
      <c r="ALU1" s="1982" t="s">
        <v>3945</v>
      </c>
      <c r="ALV1" s="1982" t="s">
        <v>3946</v>
      </c>
      <c r="ALW1" s="1982" t="s">
        <v>3947</v>
      </c>
      <c r="ALX1" s="1982" t="s">
        <v>3948</v>
      </c>
      <c r="ALY1" s="1982" t="s">
        <v>3949</v>
      </c>
      <c r="ALZ1" s="1982" t="s">
        <v>3950</v>
      </c>
      <c r="AMA1" s="1982" t="s">
        <v>3951</v>
      </c>
      <c r="AMB1" s="1982" t="s">
        <v>3952</v>
      </c>
      <c r="AMC1" s="1982" t="s">
        <v>3953</v>
      </c>
      <c r="AMD1" s="1982" t="s">
        <v>3954</v>
      </c>
      <c r="AME1" s="1982" t="s">
        <v>3955</v>
      </c>
      <c r="AMF1" s="1982" t="s">
        <v>3956</v>
      </c>
      <c r="AMG1" s="1982" t="s">
        <v>3957</v>
      </c>
      <c r="AMH1" s="1982" t="s">
        <v>3958</v>
      </c>
      <c r="AMI1" s="1982" t="s">
        <v>3959</v>
      </c>
      <c r="AMJ1" s="1982" t="s">
        <v>3960</v>
      </c>
      <c r="AMK1" s="1982" t="s">
        <v>3961</v>
      </c>
      <c r="AML1" s="1982" t="s">
        <v>3962</v>
      </c>
      <c r="AMM1" s="1982" t="s">
        <v>3963</v>
      </c>
      <c r="AMN1" s="1982" t="s">
        <v>3964</v>
      </c>
      <c r="AMO1" s="1982" t="s">
        <v>3965</v>
      </c>
      <c r="AMP1" s="1982" t="s">
        <v>3966</v>
      </c>
      <c r="AMQ1" s="1982" t="s">
        <v>3967</v>
      </c>
      <c r="AMR1" s="1982" t="s">
        <v>3968</v>
      </c>
      <c r="AMS1" s="1982" t="s">
        <v>3969</v>
      </c>
      <c r="AMT1" s="1982" t="s">
        <v>3970</v>
      </c>
      <c r="AMU1" s="1982" t="s">
        <v>3971</v>
      </c>
      <c r="AMV1" s="1982" t="s">
        <v>3972</v>
      </c>
      <c r="AMW1" s="1982" t="s">
        <v>3973</v>
      </c>
      <c r="AMX1" s="1982" t="s">
        <v>3974</v>
      </c>
      <c r="AMY1" s="1982" t="s">
        <v>3975</v>
      </c>
      <c r="AMZ1" s="1982" t="s">
        <v>3976</v>
      </c>
      <c r="ANA1" s="1982" t="s">
        <v>3977</v>
      </c>
      <c r="ANB1" s="1982" t="s">
        <v>3978</v>
      </c>
      <c r="ANC1" s="1982" t="s">
        <v>3979</v>
      </c>
      <c r="AND1" s="1982" t="s">
        <v>3980</v>
      </c>
      <c r="ANE1" s="1982" t="s">
        <v>3972</v>
      </c>
      <c r="ANF1" s="1982" t="s">
        <v>3981</v>
      </c>
      <c r="ANG1" s="1982" t="s">
        <v>3982</v>
      </c>
      <c r="ANH1" s="1982" t="s">
        <v>3983</v>
      </c>
      <c r="ANI1" s="1982" t="s">
        <v>3984</v>
      </c>
      <c r="ANJ1" s="1982" t="s">
        <v>3985</v>
      </c>
      <c r="ANK1" s="1982" t="s">
        <v>3986</v>
      </c>
      <c r="ANL1" s="1982" t="s">
        <v>3987</v>
      </c>
      <c r="ANM1" s="1982" t="s">
        <v>3988</v>
      </c>
      <c r="ANN1" s="1982" t="s">
        <v>3989</v>
      </c>
      <c r="ANO1" s="1982" t="s">
        <v>3990</v>
      </c>
      <c r="ANP1" s="1982" t="s">
        <v>3991</v>
      </c>
      <c r="ANQ1" s="1982" t="s">
        <v>3992</v>
      </c>
      <c r="ANR1" s="1982" t="s">
        <v>3993</v>
      </c>
      <c r="ANS1" s="1982" t="s">
        <v>3994</v>
      </c>
      <c r="ANT1" s="1982" t="s">
        <v>3995</v>
      </c>
      <c r="ANU1" s="1982" t="s">
        <v>3996</v>
      </c>
      <c r="ANV1" s="1982" t="s">
        <v>3997</v>
      </c>
      <c r="ANW1" s="1982" t="s">
        <v>3998</v>
      </c>
      <c r="ANX1" s="1982" t="s">
        <v>3999</v>
      </c>
      <c r="ANY1" s="1982" t="s">
        <v>4019</v>
      </c>
      <c r="ANZ1" s="1982" t="s">
        <v>4020</v>
      </c>
      <c r="AOA1" s="1982" t="s">
        <v>4021</v>
      </c>
      <c r="AOB1" s="1982" t="s">
        <v>4022</v>
      </c>
      <c r="AOC1" s="1982" t="s">
        <v>4023</v>
      </c>
      <c r="AOD1" s="1982" t="s">
        <v>4024</v>
      </c>
      <c r="AOE1" s="1982" t="s">
        <v>4025</v>
      </c>
      <c r="AOF1" s="1982" t="s">
        <v>4026</v>
      </c>
      <c r="AOG1" s="1982" t="s">
        <v>4027</v>
      </c>
      <c r="AOH1" s="1982" t="s">
        <v>4028</v>
      </c>
      <c r="AOI1" s="1982" t="s">
        <v>4029</v>
      </c>
      <c r="AOJ1" s="1982" t="s">
        <v>4030</v>
      </c>
      <c r="AOK1" s="1982" t="s">
        <v>4031</v>
      </c>
      <c r="AOL1" s="1982" t="s">
        <v>4032</v>
      </c>
      <c r="AOM1" s="1982" t="s">
        <v>4033</v>
      </c>
      <c r="AON1" s="1982" t="s">
        <v>4034</v>
      </c>
      <c r="AOO1" s="1982" t="s">
        <v>4035</v>
      </c>
      <c r="AOP1" s="1982" t="s">
        <v>4036</v>
      </c>
      <c r="AOQ1" s="1982" t="s">
        <v>4037</v>
      </c>
      <c r="AOR1" s="1982" t="s">
        <v>4038</v>
      </c>
      <c r="AOS1" s="1982" t="s">
        <v>4039</v>
      </c>
      <c r="AOT1" s="1982" t="s">
        <v>4040</v>
      </c>
      <c r="AOU1" s="1982" t="s">
        <v>4041</v>
      </c>
      <c r="AOV1" s="1982" t="s">
        <v>4042</v>
      </c>
      <c r="AOW1" s="1982" t="s">
        <v>4043</v>
      </c>
      <c r="AOX1" s="1982" t="s">
        <v>4044</v>
      </c>
      <c r="AOY1" s="1982" t="s">
        <v>4045</v>
      </c>
      <c r="AOZ1" s="1982" t="s">
        <v>4046</v>
      </c>
      <c r="APA1" s="1982" t="s">
        <v>4047</v>
      </c>
      <c r="APB1" s="1982" t="s">
        <v>4048</v>
      </c>
      <c r="APC1" s="1982" t="s">
        <v>4049</v>
      </c>
      <c r="APD1" s="1982" t="s">
        <v>4050</v>
      </c>
      <c r="APE1" s="1982" t="s">
        <v>4051</v>
      </c>
      <c r="APF1" s="1982" t="s">
        <v>4052</v>
      </c>
      <c r="APG1" s="1982" t="s">
        <v>4053</v>
      </c>
      <c r="APH1" s="1982" t="s">
        <v>4054</v>
      </c>
      <c r="API1" s="1982" t="s">
        <v>4055</v>
      </c>
      <c r="APJ1" s="1982" t="s">
        <v>4056</v>
      </c>
      <c r="APK1" s="1982" t="s">
        <v>4057</v>
      </c>
      <c r="APL1" s="1982" t="s">
        <v>4058</v>
      </c>
      <c r="APM1" s="1982" t="s">
        <v>4059</v>
      </c>
      <c r="APN1" s="1982" t="s">
        <v>4060</v>
      </c>
      <c r="APO1" s="1982" t="s">
        <v>4061</v>
      </c>
      <c r="APP1" s="1982" t="s">
        <v>4062</v>
      </c>
      <c r="APQ1" s="1982" t="s">
        <v>4063</v>
      </c>
      <c r="APR1" s="1982" t="s">
        <v>4064</v>
      </c>
      <c r="APS1" s="1982" t="s">
        <v>4065</v>
      </c>
      <c r="APT1" s="1982" t="s">
        <v>4066</v>
      </c>
      <c r="APU1" s="1982" t="s">
        <v>4067</v>
      </c>
      <c r="APV1" s="1982" t="s">
        <v>4068</v>
      </c>
      <c r="APW1" s="1982" t="s">
        <v>4069</v>
      </c>
      <c r="APX1" s="1982" t="s">
        <v>4070</v>
      </c>
      <c r="APY1" s="1982" t="s">
        <v>4071</v>
      </c>
      <c r="APZ1" s="1982" t="s">
        <v>4072</v>
      </c>
      <c r="AQA1" s="1982" t="s">
        <v>4073</v>
      </c>
      <c r="AQB1" s="1982" t="s">
        <v>4074</v>
      </c>
      <c r="AQC1" s="1982" t="s">
        <v>4075</v>
      </c>
      <c r="AQD1" s="1982" t="s">
        <v>4076</v>
      </c>
      <c r="AQE1" s="1982" t="s">
        <v>4077</v>
      </c>
      <c r="AQF1" s="1982" t="s">
        <v>4078</v>
      </c>
      <c r="AQG1" s="1982" t="s">
        <v>4079</v>
      </c>
      <c r="AQH1" s="1982" t="s">
        <v>4080</v>
      </c>
      <c r="AQI1" s="1982" t="s">
        <v>4081</v>
      </c>
      <c r="AQJ1" s="1982" t="s">
        <v>4082</v>
      </c>
      <c r="AQK1" s="1982" t="s">
        <v>4083</v>
      </c>
      <c r="AQL1" s="1982" t="s">
        <v>4084</v>
      </c>
      <c r="AQM1" s="1982" t="s">
        <v>4085</v>
      </c>
      <c r="AQN1" s="1982" t="s">
        <v>4086</v>
      </c>
      <c r="AQO1" s="1982" t="s">
        <v>4087</v>
      </c>
      <c r="AQP1" s="1982" t="s">
        <v>4088</v>
      </c>
      <c r="AQQ1" s="1982" t="s">
        <v>4089</v>
      </c>
      <c r="AQR1" s="1982" t="s">
        <v>4090</v>
      </c>
      <c r="AQS1" s="1982" t="s">
        <v>4091</v>
      </c>
      <c r="AQT1" s="1982" t="s">
        <v>4092</v>
      </c>
      <c r="AQU1" s="1982" t="s">
        <v>4093</v>
      </c>
      <c r="AQV1" s="1982" t="s">
        <v>4094</v>
      </c>
      <c r="AQW1" s="1982" t="s">
        <v>4095</v>
      </c>
      <c r="AQX1" s="1982" t="s">
        <v>4096</v>
      </c>
      <c r="AQY1" s="1982" t="s">
        <v>4097</v>
      </c>
      <c r="AQZ1" s="1982" t="s">
        <v>4098</v>
      </c>
      <c r="ARA1" s="1982" t="s">
        <v>4099</v>
      </c>
      <c r="ARB1" s="1982" t="s">
        <v>4100</v>
      </c>
      <c r="ARC1" s="1982" t="s">
        <v>4101</v>
      </c>
      <c r="ARD1" s="1982" t="s">
        <v>4102</v>
      </c>
      <c r="ARE1" s="1982" t="s">
        <v>4103</v>
      </c>
      <c r="ARF1" s="1982" t="s">
        <v>4104</v>
      </c>
      <c r="ARG1" s="1982" t="s">
        <v>4105</v>
      </c>
      <c r="ARH1" s="1982" t="s">
        <v>4106</v>
      </c>
      <c r="ARI1" s="1982" t="s">
        <v>4107</v>
      </c>
      <c r="ARJ1" s="1982" t="s">
        <v>4108</v>
      </c>
      <c r="ARK1" s="1982" t="s">
        <v>4109</v>
      </c>
      <c r="ARL1" s="1982" t="s">
        <v>4110</v>
      </c>
      <c r="ARM1" s="1982" t="s">
        <v>4111</v>
      </c>
      <c r="ARN1" s="1982" t="s">
        <v>4112</v>
      </c>
      <c r="ARO1" s="1982" t="s">
        <v>4113</v>
      </c>
      <c r="ARP1" s="1982" t="s">
        <v>4114</v>
      </c>
      <c r="ARQ1" s="1982" t="s">
        <v>4115</v>
      </c>
      <c r="ARR1" s="1982" t="s">
        <v>4116</v>
      </c>
      <c r="ARS1" s="1982" t="s">
        <v>4117</v>
      </c>
      <c r="ART1" s="1982" t="s">
        <v>4118</v>
      </c>
      <c r="ARU1" s="1982" t="s">
        <v>4119</v>
      </c>
      <c r="ARV1" s="1982" t="s">
        <v>4120</v>
      </c>
      <c r="ARW1" s="1982" t="s">
        <v>4121</v>
      </c>
      <c r="ARX1" s="1982" t="s">
        <v>4122</v>
      </c>
      <c r="ARY1" s="1982" t="s">
        <v>4123</v>
      </c>
      <c r="ARZ1" s="1982" t="s">
        <v>4124</v>
      </c>
      <c r="ASA1" s="1982" t="s">
        <v>4125</v>
      </c>
      <c r="ASB1" s="1982" t="s">
        <v>4126</v>
      </c>
      <c r="ASC1" s="1982" t="s">
        <v>4127</v>
      </c>
      <c r="ASD1" s="1982" t="s">
        <v>4128</v>
      </c>
      <c r="ASE1" s="1982" t="s">
        <v>4129</v>
      </c>
      <c r="ASF1" s="1982" t="s">
        <v>4130</v>
      </c>
      <c r="ASG1" s="1982" t="s">
        <v>4131</v>
      </c>
      <c r="ASH1" s="1982" t="s">
        <v>4132</v>
      </c>
      <c r="ASI1" s="1982" t="s">
        <v>4133</v>
      </c>
      <c r="ASJ1" s="1982" t="s">
        <v>4134</v>
      </c>
      <c r="ASK1" s="1982" t="s">
        <v>4135</v>
      </c>
      <c r="ASL1" s="1982" t="s">
        <v>4136</v>
      </c>
      <c r="ASM1" s="1982" t="s">
        <v>4137</v>
      </c>
      <c r="ASN1" s="1982" t="s">
        <v>4138</v>
      </c>
      <c r="ASO1" s="1982" t="s">
        <v>4139</v>
      </c>
      <c r="ASP1" s="1982" t="s">
        <v>4140</v>
      </c>
      <c r="ASQ1" s="1982" t="s">
        <v>4141</v>
      </c>
      <c r="ASR1" s="1982" t="s">
        <v>4142</v>
      </c>
      <c r="ASS1" s="1982" t="s">
        <v>4143</v>
      </c>
      <c r="AST1" s="1982" t="s">
        <v>4144</v>
      </c>
      <c r="ASU1" s="1982" t="s">
        <v>4145</v>
      </c>
      <c r="ASV1" s="1982" t="s">
        <v>4146</v>
      </c>
      <c r="ASW1" s="1982" t="s">
        <v>4147</v>
      </c>
      <c r="ASX1" s="1982" t="s">
        <v>4148</v>
      </c>
      <c r="ASY1" s="1982" t="s">
        <v>4149</v>
      </c>
      <c r="ASZ1" s="1982" t="s">
        <v>4150</v>
      </c>
      <c r="ATA1" s="1982" t="s">
        <v>4151</v>
      </c>
      <c r="ATB1" s="1982" t="s">
        <v>4152</v>
      </c>
      <c r="ATC1" s="1982" t="s">
        <v>4153</v>
      </c>
      <c r="ATD1" s="1982" t="s">
        <v>4154</v>
      </c>
      <c r="ATE1" s="1982" t="s">
        <v>4155</v>
      </c>
      <c r="ATF1" s="1982" t="s">
        <v>4156</v>
      </c>
      <c r="ATG1" s="1982" t="s">
        <v>4157</v>
      </c>
      <c r="ATH1" s="1982" t="s">
        <v>4158</v>
      </c>
      <c r="ATI1" s="1982" t="s">
        <v>4159</v>
      </c>
      <c r="ATJ1" s="1982" t="s">
        <v>4160</v>
      </c>
      <c r="ATK1" s="1982" t="s">
        <v>4161</v>
      </c>
      <c r="ATL1" s="1982" t="s">
        <v>4162</v>
      </c>
      <c r="ATM1" s="1982" t="s">
        <v>4163</v>
      </c>
      <c r="ATN1" s="1982" t="s">
        <v>4164</v>
      </c>
      <c r="ATO1" s="1982" t="s">
        <v>4165</v>
      </c>
      <c r="ATP1" s="1982" t="s">
        <v>4166</v>
      </c>
      <c r="ATQ1" s="1982" t="s">
        <v>4167</v>
      </c>
      <c r="ATR1" s="1982" t="s">
        <v>4168</v>
      </c>
      <c r="ATS1" s="1982" t="s">
        <v>4169</v>
      </c>
      <c r="ATT1" s="1982" t="s">
        <v>4170</v>
      </c>
      <c r="ATU1" s="1982" t="s">
        <v>4171</v>
      </c>
      <c r="ATV1" s="1982" t="s">
        <v>4172</v>
      </c>
      <c r="ATW1" s="1982" t="s">
        <v>4173</v>
      </c>
      <c r="ATX1" s="1982" t="s">
        <v>4174</v>
      </c>
      <c r="ATY1" s="1982" t="s">
        <v>4175</v>
      </c>
      <c r="ATZ1" s="1982" t="s">
        <v>4176</v>
      </c>
      <c r="AUA1" s="1982" t="s">
        <v>4177</v>
      </c>
      <c r="AUB1" s="1982" t="s">
        <v>4178</v>
      </c>
      <c r="AUC1" s="1982" t="s">
        <v>4179</v>
      </c>
      <c r="AUD1" s="1982" t="s">
        <v>4180</v>
      </c>
      <c r="AUE1" s="1982" t="s">
        <v>4181</v>
      </c>
      <c r="AUF1" s="1982" t="s">
        <v>4182</v>
      </c>
      <c r="AUG1" s="1982" t="s">
        <v>4183</v>
      </c>
      <c r="AUH1" s="1982" t="s">
        <v>4184</v>
      </c>
      <c r="AUI1" s="1982" t="s">
        <v>4185</v>
      </c>
      <c r="AUJ1" s="1982" t="s">
        <v>4186</v>
      </c>
      <c r="AUK1" s="1982" t="s">
        <v>4187</v>
      </c>
      <c r="AUL1" s="1982" t="s">
        <v>4188</v>
      </c>
      <c r="AUM1" s="1982" t="s">
        <v>4189</v>
      </c>
      <c r="AUN1" s="1982" t="s">
        <v>4190</v>
      </c>
      <c r="AUO1" s="1982" t="s">
        <v>4191</v>
      </c>
      <c r="AUP1" s="1982" t="s">
        <v>4192</v>
      </c>
      <c r="AUQ1" s="1982" t="s">
        <v>4193</v>
      </c>
      <c r="AUR1" s="1982" t="s">
        <v>4194</v>
      </c>
      <c r="AUS1" s="1982" t="s">
        <v>4195</v>
      </c>
      <c r="AUT1" s="1982" t="s">
        <v>4196</v>
      </c>
      <c r="AUU1" s="1982" t="s">
        <v>4197</v>
      </c>
      <c r="AUV1" s="1982" t="s">
        <v>4198</v>
      </c>
      <c r="AUW1" s="1982" t="s">
        <v>4199</v>
      </c>
      <c r="AUX1" s="1982" t="s">
        <v>4200</v>
      </c>
      <c r="AUY1" s="1982" t="s">
        <v>4201</v>
      </c>
      <c r="AUZ1" s="1982" t="s">
        <v>4202</v>
      </c>
      <c r="AVA1" s="1982" t="s">
        <v>4203</v>
      </c>
      <c r="AVB1" s="1982" t="s">
        <v>4204</v>
      </c>
      <c r="AVC1" s="1982" t="s">
        <v>4205</v>
      </c>
      <c r="AVD1" s="1982" t="s">
        <v>4206</v>
      </c>
      <c r="AVE1" s="1982" t="s">
        <v>4207</v>
      </c>
      <c r="AVF1" s="1982" t="s">
        <v>4208</v>
      </c>
      <c r="AVG1" s="1982" t="s">
        <v>4209</v>
      </c>
      <c r="AVH1" s="1982" t="s">
        <v>4210</v>
      </c>
      <c r="AVI1" s="1982" t="s">
        <v>4211</v>
      </c>
      <c r="AVJ1" s="1982" t="s">
        <v>4212</v>
      </c>
      <c r="AVK1" s="1982" t="s">
        <v>4213</v>
      </c>
      <c r="AVL1" s="1982" t="s">
        <v>4214</v>
      </c>
      <c r="AVM1" s="1982" t="s">
        <v>4215</v>
      </c>
      <c r="AVN1" s="1982" t="s">
        <v>4216</v>
      </c>
      <c r="AVO1" s="1982" t="s">
        <v>4217</v>
      </c>
      <c r="AVP1" s="1982" t="s">
        <v>4218</v>
      </c>
      <c r="AVQ1" s="1982" t="s">
        <v>4219</v>
      </c>
      <c r="AVR1" s="1982" t="s">
        <v>4220</v>
      </c>
      <c r="AVS1" s="1982" t="s">
        <v>4221</v>
      </c>
      <c r="AVT1" s="1982" t="s">
        <v>4222</v>
      </c>
      <c r="AVU1" s="1982" t="s">
        <v>4223</v>
      </c>
      <c r="AVV1" s="1982" t="s">
        <v>4224</v>
      </c>
      <c r="AVW1" s="1982" t="s">
        <v>4225</v>
      </c>
      <c r="AVX1" s="1982" t="s">
        <v>4226</v>
      </c>
      <c r="AVY1" s="1982" t="s">
        <v>4227</v>
      </c>
      <c r="AVZ1" s="1982" t="s">
        <v>4228</v>
      </c>
      <c r="AWA1" s="1982" t="s">
        <v>4229</v>
      </c>
      <c r="AWB1" s="1982" t="s">
        <v>4230</v>
      </c>
      <c r="AWC1" s="1982" t="s">
        <v>4231</v>
      </c>
      <c r="AWD1" s="1982" t="s">
        <v>4232</v>
      </c>
      <c r="AWE1" s="1982" t="s">
        <v>4233</v>
      </c>
      <c r="AWF1" s="1982" t="s">
        <v>4234</v>
      </c>
      <c r="AWG1" s="1982" t="s">
        <v>4235</v>
      </c>
      <c r="AWH1" s="1982" t="s">
        <v>4236</v>
      </c>
      <c r="AWI1" s="1982" t="s">
        <v>4237</v>
      </c>
      <c r="AWJ1" s="1982" t="s">
        <v>4238</v>
      </c>
      <c r="AWK1" s="1982" t="s">
        <v>4239</v>
      </c>
      <c r="AWL1" s="1982" t="s">
        <v>4240</v>
      </c>
      <c r="AWM1" s="1982" t="s">
        <v>4241</v>
      </c>
      <c r="AWN1" s="1982" t="s">
        <v>4242</v>
      </c>
      <c r="AWO1" s="1982" t="s">
        <v>4243</v>
      </c>
      <c r="AWP1" s="1982" t="s">
        <v>4244</v>
      </c>
      <c r="AWQ1" s="1982" t="s">
        <v>4245</v>
      </c>
      <c r="AWR1" s="1982" t="s">
        <v>4246</v>
      </c>
      <c r="AWS1" s="1982" t="s">
        <v>4247</v>
      </c>
      <c r="AWT1" s="1982" t="s">
        <v>4248</v>
      </c>
      <c r="AWU1" s="1982" t="s">
        <v>4249</v>
      </c>
      <c r="AWV1" s="1982" t="s">
        <v>4250</v>
      </c>
      <c r="AWW1" s="1982" t="s">
        <v>4251</v>
      </c>
      <c r="AWX1" s="1982" t="s">
        <v>4252</v>
      </c>
      <c r="AWY1" s="1982" t="s">
        <v>4253</v>
      </c>
      <c r="AWZ1" s="1982" t="s">
        <v>4254</v>
      </c>
      <c r="AXA1" s="1982" t="s">
        <v>4255</v>
      </c>
      <c r="AXB1" s="1982" t="s">
        <v>4256</v>
      </c>
      <c r="AXC1" s="1982" t="s">
        <v>4257</v>
      </c>
      <c r="AXD1" s="1982" t="s">
        <v>4258</v>
      </c>
      <c r="AXE1" s="1982" t="s">
        <v>4259</v>
      </c>
      <c r="AXF1" s="1982" t="s">
        <v>4260</v>
      </c>
      <c r="AXG1" s="1982" t="s">
        <v>4261</v>
      </c>
      <c r="AXH1" s="1982" t="s">
        <v>4262</v>
      </c>
      <c r="AXI1" s="1982" t="s">
        <v>4263</v>
      </c>
      <c r="AXJ1" s="1982" t="s">
        <v>4264</v>
      </c>
      <c r="AXK1" s="1982" t="s">
        <v>4265</v>
      </c>
      <c r="AXL1" s="1982" t="s">
        <v>4266</v>
      </c>
      <c r="AXM1" s="1982" t="s">
        <v>4267</v>
      </c>
      <c r="AXN1" s="1982" t="s">
        <v>4268</v>
      </c>
      <c r="AXO1" s="1982" t="s">
        <v>4269</v>
      </c>
      <c r="AXP1" s="1982" t="s">
        <v>4270</v>
      </c>
      <c r="AXQ1" s="1982" t="s">
        <v>4271</v>
      </c>
      <c r="AXR1" s="1982" t="s">
        <v>4272</v>
      </c>
      <c r="AXS1" s="1982" t="s">
        <v>4273</v>
      </c>
      <c r="AXT1" s="1982" t="s">
        <v>4274</v>
      </c>
      <c r="AXU1" s="1982" t="s">
        <v>4275</v>
      </c>
      <c r="AXV1" s="1982" t="s">
        <v>4276</v>
      </c>
      <c r="AXW1" s="1982" t="s">
        <v>4277</v>
      </c>
      <c r="AXX1" s="1982" t="s">
        <v>4278</v>
      </c>
      <c r="AXY1" s="1982" t="s">
        <v>4279</v>
      </c>
      <c r="AXZ1" s="1982" t="s">
        <v>4280</v>
      </c>
      <c r="AYA1" s="1982" t="s">
        <v>4281</v>
      </c>
      <c r="AYB1" s="1982" t="s">
        <v>4282</v>
      </c>
      <c r="AYC1" s="1982" t="s">
        <v>4283</v>
      </c>
      <c r="AYD1" s="1982" t="s">
        <v>4284</v>
      </c>
      <c r="AYE1" s="1982" t="s">
        <v>4285</v>
      </c>
      <c r="AYF1" s="1982" t="s">
        <v>4286</v>
      </c>
      <c r="AYG1" s="1982" t="s">
        <v>4287</v>
      </c>
      <c r="AYH1" s="1982" t="s">
        <v>4288</v>
      </c>
      <c r="AYI1" s="1982" t="s">
        <v>4289</v>
      </c>
      <c r="AYJ1" s="1982" t="s">
        <v>4290</v>
      </c>
      <c r="AYK1" s="1982" t="s">
        <v>4291</v>
      </c>
      <c r="AYL1" s="1982" t="s">
        <v>4292</v>
      </c>
      <c r="AYM1" s="1982" t="s">
        <v>4293</v>
      </c>
      <c r="AYN1" s="1982" t="s">
        <v>4294</v>
      </c>
      <c r="AYO1" s="1982" t="s">
        <v>4295</v>
      </c>
      <c r="AYP1" s="1982" t="s">
        <v>4296</v>
      </c>
      <c r="AYQ1" s="1982" t="s">
        <v>4297</v>
      </c>
      <c r="AYR1" s="1982" t="s">
        <v>4298</v>
      </c>
      <c r="AYS1" s="1982" t="s">
        <v>4299</v>
      </c>
      <c r="AYT1" s="1982" t="s">
        <v>4300</v>
      </c>
      <c r="AYU1" s="1982" t="s">
        <v>4301</v>
      </c>
      <c r="AYV1" s="1982" t="s">
        <v>4302</v>
      </c>
      <c r="AYW1" s="1982" t="s">
        <v>4303</v>
      </c>
      <c r="AYX1" s="1982" t="s">
        <v>4304</v>
      </c>
      <c r="AYY1" s="1982" t="s">
        <v>4305</v>
      </c>
      <c r="AYZ1" s="1982" t="s">
        <v>4306</v>
      </c>
      <c r="AZA1" s="1982" t="s">
        <v>4307</v>
      </c>
      <c r="AZB1" s="1982" t="s">
        <v>4308</v>
      </c>
      <c r="AZC1" s="1982" t="s">
        <v>4309</v>
      </c>
      <c r="AZD1" s="1982" t="s">
        <v>4310</v>
      </c>
      <c r="AZE1" s="1982" t="s">
        <v>4311</v>
      </c>
      <c r="AZF1" s="1982" t="s">
        <v>4312</v>
      </c>
      <c r="AZG1" s="1982" t="s">
        <v>4313</v>
      </c>
      <c r="AZH1" s="1982" t="s">
        <v>4314</v>
      </c>
      <c r="AZI1" s="1982" t="s">
        <v>4315</v>
      </c>
      <c r="AZJ1" s="1982" t="s">
        <v>4316</v>
      </c>
      <c r="AZK1" s="1982" t="s">
        <v>4317</v>
      </c>
      <c r="AZL1" s="1982" t="s">
        <v>4318</v>
      </c>
      <c r="AZM1" s="1982" t="s">
        <v>4319</v>
      </c>
      <c r="AZN1" s="1982" t="s">
        <v>4320</v>
      </c>
      <c r="AZO1" s="1982" t="s">
        <v>4321</v>
      </c>
      <c r="AZP1" s="1982" t="s">
        <v>4322</v>
      </c>
      <c r="AZQ1" s="1982" t="s">
        <v>4323</v>
      </c>
      <c r="AZR1" s="1982" t="s">
        <v>4324</v>
      </c>
      <c r="AZS1" s="1982" t="s">
        <v>4325</v>
      </c>
      <c r="AZT1" s="1982" t="s">
        <v>4326</v>
      </c>
      <c r="AZU1" s="1982" t="s">
        <v>4327</v>
      </c>
      <c r="AZV1" s="1982" t="s">
        <v>4328</v>
      </c>
      <c r="AZW1" s="1982" t="s">
        <v>4329</v>
      </c>
      <c r="AZX1" s="1982" t="s">
        <v>4330</v>
      </c>
      <c r="AZY1" s="1982" t="s">
        <v>4331</v>
      </c>
      <c r="AZZ1" s="1982" t="s">
        <v>4332</v>
      </c>
      <c r="BAA1" s="1982" t="s">
        <v>4333</v>
      </c>
      <c r="BAB1" s="1982" t="s">
        <v>4334</v>
      </c>
      <c r="BAC1" s="1982" t="s">
        <v>4335</v>
      </c>
      <c r="BAD1" s="1982" t="s">
        <v>4336</v>
      </c>
      <c r="BAE1" s="1982" t="s">
        <v>4337</v>
      </c>
      <c r="BAF1" s="1982" t="s">
        <v>4338</v>
      </c>
      <c r="BAG1" s="1982" t="s">
        <v>4339</v>
      </c>
      <c r="BAH1" s="1982" t="s">
        <v>4340</v>
      </c>
      <c r="BAI1" s="1982" t="s">
        <v>4341</v>
      </c>
      <c r="BAJ1" s="1982" t="s">
        <v>4342</v>
      </c>
      <c r="BAK1" s="1982" t="s">
        <v>4343</v>
      </c>
      <c r="BAL1" s="1982" t="s">
        <v>4344</v>
      </c>
      <c r="BAM1" s="1982" t="s">
        <v>4345</v>
      </c>
      <c r="BAN1" s="1982" t="s">
        <v>4346</v>
      </c>
      <c r="BAO1" s="1982" t="s">
        <v>4347</v>
      </c>
      <c r="BAP1" s="1982" t="s">
        <v>4348</v>
      </c>
      <c r="BAQ1" s="1982" t="s">
        <v>4349</v>
      </c>
      <c r="BAR1" s="1982" t="s">
        <v>4350</v>
      </c>
      <c r="BAS1" s="1982" t="s">
        <v>4351</v>
      </c>
      <c r="BAT1" s="1982" t="s">
        <v>4352</v>
      </c>
      <c r="BAU1" s="1982" t="s">
        <v>4353</v>
      </c>
      <c r="BAV1" s="1982" t="s">
        <v>4354</v>
      </c>
      <c r="BAW1" s="1982" t="s">
        <v>4355</v>
      </c>
      <c r="BAX1" s="1982" t="s">
        <v>4356</v>
      </c>
      <c r="BAY1" s="1982" t="s">
        <v>4357</v>
      </c>
      <c r="BAZ1" s="1982" t="s">
        <v>4358</v>
      </c>
      <c r="BBA1" s="1982" t="s">
        <v>4359</v>
      </c>
      <c r="BBB1" s="1982" t="s">
        <v>4360</v>
      </c>
      <c r="BBC1" s="1982" t="s">
        <v>4361</v>
      </c>
      <c r="BBD1" s="1982" t="s">
        <v>4362</v>
      </c>
      <c r="BBE1" s="1982" t="s">
        <v>4363</v>
      </c>
      <c r="BBF1" s="1982" t="s">
        <v>4364</v>
      </c>
      <c r="BBG1" s="1982" t="s">
        <v>4365</v>
      </c>
      <c r="BBH1" s="1982" t="s">
        <v>4366</v>
      </c>
      <c r="BBI1" s="1982" t="s">
        <v>4367</v>
      </c>
      <c r="BBJ1" s="1982" t="s">
        <v>4368</v>
      </c>
      <c r="BBK1" s="1982" t="s">
        <v>4369</v>
      </c>
      <c r="BBL1" s="1982" t="s">
        <v>4370</v>
      </c>
      <c r="BBM1" s="1982" t="s">
        <v>4371</v>
      </c>
      <c r="BBN1" s="1982" t="s">
        <v>4372</v>
      </c>
      <c r="BBO1" s="1982" t="s">
        <v>4373</v>
      </c>
      <c r="BBP1" s="1982" t="s">
        <v>4374</v>
      </c>
      <c r="BBQ1" s="1982" t="s">
        <v>4375</v>
      </c>
      <c r="BBR1" s="1982" t="s">
        <v>4376</v>
      </c>
      <c r="BBS1" s="1982" t="s">
        <v>4377</v>
      </c>
      <c r="BBT1" s="1982" t="s">
        <v>4378</v>
      </c>
      <c r="BBU1" s="1982" t="s">
        <v>4379</v>
      </c>
      <c r="BBV1" s="1982" t="s">
        <v>4380</v>
      </c>
      <c r="BBW1" s="1982" t="s">
        <v>4381</v>
      </c>
      <c r="BBX1" s="1982" t="s">
        <v>4382</v>
      </c>
      <c r="BBY1" s="1982" t="s">
        <v>4383</v>
      </c>
      <c r="BBZ1" s="1982" t="s">
        <v>4384</v>
      </c>
      <c r="BCA1" s="1982" t="s">
        <v>4385</v>
      </c>
      <c r="BCB1" s="1982" t="s">
        <v>4386</v>
      </c>
      <c r="BCC1" s="1982" t="s">
        <v>4387</v>
      </c>
      <c r="BCD1" s="1982" t="s">
        <v>4388</v>
      </c>
      <c r="BCE1" s="1982" t="s">
        <v>4389</v>
      </c>
      <c r="BCF1" s="1982" t="s">
        <v>4390</v>
      </c>
      <c r="BCG1" s="1982" t="s">
        <v>4391</v>
      </c>
      <c r="BCH1" s="1982" t="s">
        <v>4392</v>
      </c>
      <c r="BCI1" s="1982" t="s">
        <v>4393</v>
      </c>
      <c r="BCJ1" s="1982" t="s">
        <v>4394</v>
      </c>
      <c r="BCK1" s="1982" t="s">
        <v>4395</v>
      </c>
      <c r="BCL1" s="1982" t="s">
        <v>4396</v>
      </c>
      <c r="BCM1" s="1982" t="s">
        <v>4397</v>
      </c>
      <c r="BCN1" s="1982" t="s">
        <v>4398</v>
      </c>
      <c r="BCO1" s="1982" t="s">
        <v>4399</v>
      </c>
      <c r="BCP1" s="1982" t="s">
        <v>4400</v>
      </c>
      <c r="BCQ1" s="1982" t="s">
        <v>4401</v>
      </c>
      <c r="BCR1" s="1982" t="s">
        <v>4402</v>
      </c>
      <c r="BCS1" s="1982" t="s">
        <v>4403</v>
      </c>
      <c r="BCT1" s="1982" t="s">
        <v>4404</v>
      </c>
      <c r="BCU1" s="1982" t="s">
        <v>4405</v>
      </c>
      <c r="BCV1" s="1982" t="s">
        <v>4406</v>
      </c>
      <c r="BCW1" s="1982" t="s">
        <v>4407</v>
      </c>
      <c r="BCX1" s="1982" t="s">
        <v>4408</v>
      </c>
      <c r="BCY1" s="1982" t="s">
        <v>4409</v>
      </c>
      <c r="BCZ1" s="1982" t="s">
        <v>4410</v>
      </c>
      <c r="BDA1" s="1982" t="s">
        <v>4411</v>
      </c>
      <c r="BDB1" s="1982" t="s">
        <v>4412</v>
      </c>
      <c r="BDC1" s="1982" t="s">
        <v>4413</v>
      </c>
      <c r="BDD1" s="1982" t="s">
        <v>4414</v>
      </c>
      <c r="BDE1" s="1982" t="s">
        <v>4415</v>
      </c>
      <c r="BDF1" s="1982" t="s">
        <v>4416</v>
      </c>
      <c r="BDG1" s="1982" t="s">
        <v>4417</v>
      </c>
      <c r="BDH1" s="1982" t="s">
        <v>4418</v>
      </c>
      <c r="BDI1" s="1982" t="s">
        <v>4419</v>
      </c>
      <c r="BDJ1" s="1982" t="s">
        <v>4420</v>
      </c>
      <c r="BDK1" s="1982" t="s">
        <v>4421</v>
      </c>
      <c r="BDL1" s="1982" t="s">
        <v>4422</v>
      </c>
      <c r="BDM1" s="1982" t="s">
        <v>4423</v>
      </c>
      <c r="BDN1" s="1982" t="s">
        <v>4424</v>
      </c>
      <c r="BDO1" s="1982" t="s">
        <v>4425</v>
      </c>
      <c r="BDP1" s="1982" t="s">
        <v>4426</v>
      </c>
      <c r="BDQ1" s="1982" t="s">
        <v>4427</v>
      </c>
      <c r="BDR1" s="1982" t="s">
        <v>4428</v>
      </c>
      <c r="BDS1" s="1982" t="s">
        <v>4429</v>
      </c>
      <c r="BDT1" s="1982" t="s">
        <v>4430</v>
      </c>
      <c r="BDU1" s="1982" t="s">
        <v>4431</v>
      </c>
      <c r="BDV1" s="1982" t="s">
        <v>4432</v>
      </c>
      <c r="BDW1" s="1982" t="s">
        <v>4433</v>
      </c>
      <c r="BDX1" s="1982" t="s">
        <v>4434</v>
      </c>
      <c r="BDY1" s="1982" t="s">
        <v>4435</v>
      </c>
      <c r="BDZ1" s="1982" t="s">
        <v>4436</v>
      </c>
      <c r="BEA1" s="1982" t="s">
        <v>4437</v>
      </c>
      <c r="BEB1" s="1982" t="s">
        <v>4438</v>
      </c>
      <c r="BEC1" s="1982" t="s">
        <v>4439</v>
      </c>
      <c r="BED1" s="1982" t="s">
        <v>4440</v>
      </c>
      <c r="BEE1" s="1982" t="s">
        <v>4441</v>
      </c>
      <c r="BEF1" s="1982" t="s">
        <v>4442</v>
      </c>
      <c r="BEG1" s="1982" t="s">
        <v>4443</v>
      </c>
      <c r="BEH1" s="1982" t="s">
        <v>4444</v>
      </c>
      <c r="BEI1" s="1982" t="s">
        <v>4445</v>
      </c>
      <c r="BEJ1" s="1982" t="s">
        <v>4446</v>
      </c>
      <c r="BEK1" s="1982" t="s">
        <v>4447</v>
      </c>
      <c r="BEL1" s="1982" t="s">
        <v>4448</v>
      </c>
      <c r="BEM1" s="1982" t="s">
        <v>4449</v>
      </c>
      <c r="BEN1" s="1982" t="s">
        <v>4450</v>
      </c>
      <c r="BEO1" s="1982" t="s">
        <v>4451</v>
      </c>
      <c r="BEP1" s="1982" t="s">
        <v>4452</v>
      </c>
      <c r="BEQ1" s="1982" t="s">
        <v>4453</v>
      </c>
      <c r="BER1" s="1982" t="s">
        <v>4454</v>
      </c>
      <c r="BES1" s="1982" t="s">
        <v>4455</v>
      </c>
      <c r="BET1" s="1982" t="s">
        <v>4456</v>
      </c>
      <c r="BEU1" s="1982" t="s">
        <v>4457</v>
      </c>
      <c r="BEV1" s="1982" t="s">
        <v>4458</v>
      </c>
      <c r="BEW1" s="1982" t="s">
        <v>4459</v>
      </c>
      <c r="BEX1" s="1982" t="s">
        <v>4460</v>
      </c>
      <c r="BEY1" s="1982" t="s">
        <v>4461</v>
      </c>
      <c r="BEZ1" s="1982" t="s">
        <v>4462</v>
      </c>
      <c r="BFA1" s="1982" t="s">
        <v>4463</v>
      </c>
      <c r="BFB1" s="1982" t="s">
        <v>4464</v>
      </c>
      <c r="BFC1" s="1982" t="s">
        <v>4465</v>
      </c>
      <c r="BFD1" s="1982" t="s">
        <v>4466</v>
      </c>
      <c r="BFE1" s="1982" t="s">
        <v>4467</v>
      </c>
      <c r="BFF1" s="1982" t="s">
        <v>4468</v>
      </c>
      <c r="BFG1" s="1982" t="s">
        <v>4469</v>
      </c>
      <c r="BFH1" s="1982" t="s">
        <v>4470</v>
      </c>
      <c r="BFI1" s="1982" t="s">
        <v>4471</v>
      </c>
      <c r="BFJ1" s="1982" t="s">
        <v>4472</v>
      </c>
      <c r="BFK1" s="1982" t="s">
        <v>4473</v>
      </c>
      <c r="BFL1" s="1982" t="s">
        <v>4474</v>
      </c>
      <c r="BFM1" s="1982" t="s">
        <v>4475</v>
      </c>
      <c r="BFN1" s="1982" t="s">
        <v>4476</v>
      </c>
      <c r="BFO1" s="1982" t="s">
        <v>4477</v>
      </c>
      <c r="BFP1" s="1982" t="s">
        <v>4478</v>
      </c>
      <c r="BFQ1" s="1982" t="s">
        <v>4479</v>
      </c>
      <c r="BFR1" s="1982" t="s">
        <v>4480</v>
      </c>
      <c r="BFS1" s="1982" t="s">
        <v>4481</v>
      </c>
      <c r="BFT1" s="1982" t="s">
        <v>4482</v>
      </c>
      <c r="BFU1" s="1982" t="s">
        <v>4483</v>
      </c>
      <c r="BFV1" s="1982" t="s">
        <v>4484</v>
      </c>
      <c r="BFW1" s="1982" t="s">
        <v>4485</v>
      </c>
      <c r="BFX1" s="1982" t="s">
        <v>4486</v>
      </c>
      <c r="BFY1" s="1982" t="s">
        <v>4487</v>
      </c>
      <c r="BFZ1" s="1982" t="s">
        <v>4488</v>
      </c>
      <c r="BGA1" s="1982" t="s">
        <v>4489</v>
      </c>
      <c r="BGB1" s="1982" t="s">
        <v>4490</v>
      </c>
      <c r="BGC1" s="1982" t="s">
        <v>4491</v>
      </c>
      <c r="BGD1" s="1982" t="s">
        <v>4492</v>
      </c>
      <c r="BGE1" s="1982" t="s">
        <v>4493</v>
      </c>
      <c r="BGF1" s="1982" t="s">
        <v>4494</v>
      </c>
      <c r="BGG1" s="1982" t="s">
        <v>4495</v>
      </c>
      <c r="BGH1" s="1982" t="s">
        <v>4496</v>
      </c>
      <c r="BGI1" s="1982" t="s">
        <v>4497</v>
      </c>
      <c r="BGJ1" s="1982" t="s">
        <v>4498</v>
      </c>
      <c r="BGK1" s="1982" t="s">
        <v>4499</v>
      </c>
      <c r="BGL1" s="1982" t="s">
        <v>4500</v>
      </c>
      <c r="BGM1" s="1982" t="s">
        <v>4501</v>
      </c>
      <c r="BGN1" s="1982" t="s">
        <v>4502</v>
      </c>
      <c r="BGO1" s="1982" t="s">
        <v>4503</v>
      </c>
      <c r="BGP1" s="1982" t="s">
        <v>4504</v>
      </c>
      <c r="BGQ1" s="1982" t="s">
        <v>4505</v>
      </c>
      <c r="BGR1" s="1982" t="s">
        <v>4506</v>
      </c>
      <c r="BGS1" s="1982" t="s">
        <v>4507</v>
      </c>
      <c r="BGT1" s="1982" t="s">
        <v>4508</v>
      </c>
      <c r="BGU1" s="1982" t="s">
        <v>4509</v>
      </c>
      <c r="BGV1" s="1982" t="s">
        <v>4510</v>
      </c>
      <c r="BGW1" s="1982" t="s">
        <v>4511</v>
      </c>
      <c r="BGX1" s="1982" t="s">
        <v>4512</v>
      </c>
      <c r="BGY1" s="1982" t="s">
        <v>4513</v>
      </c>
      <c r="BGZ1" s="1982" t="s">
        <v>4514</v>
      </c>
      <c r="BHA1" s="1982" t="s">
        <v>4515</v>
      </c>
      <c r="BHB1" s="1982" t="s">
        <v>4516</v>
      </c>
      <c r="BHC1" s="1982" t="s">
        <v>4517</v>
      </c>
      <c r="BHD1" s="1982" t="s">
        <v>4518</v>
      </c>
      <c r="BHE1" s="1982" t="s">
        <v>4519</v>
      </c>
      <c r="BHF1" s="1982" t="s">
        <v>4520</v>
      </c>
      <c r="BHG1" s="1982" t="s">
        <v>4521</v>
      </c>
      <c r="BHH1" s="1982" t="s">
        <v>4522</v>
      </c>
      <c r="BHI1" s="1982" t="s">
        <v>4523</v>
      </c>
      <c r="BHJ1" s="1982" t="s">
        <v>4524</v>
      </c>
      <c r="BHK1" s="1982" t="s">
        <v>4525</v>
      </c>
      <c r="BHL1" s="1982" t="s">
        <v>4526</v>
      </c>
      <c r="BHM1" s="1982" t="s">
        <v>4527</v>
      </c>
      <c r="BHN1" s="1982" t="s">
        <v>4528</v>
      </c>
      <c r="BHO1" s="1982" t="s">
        <v>4529</v>
      </c>
      <c r="BHP1" s="1982" t="s">
        <v>4530</v>
      </c>
      <c r="BHQ1" s="1982" t="s">
        <v>4531</v>
      </c>
      <c r="BHR1" s="1982" t="s">
        <v>4532</v>
      </c>
      <c r="BHS1" s="1982" t="s">
        <v>4533</v>
      </c>
      <c r="BHT1" s="1982" t="s">
        <v>4534</v>
      </c>
      <c r="BHU1" s="1982" t="s">
        <v>4535</v>
      </c>
      <c r="BHV1" s="1982" t="s">
        <v>4536</v>
      </c>
      <c r="BHW1" s="1982" t="s">
        <v>4537</v>
      </c>
      <c r="BHX1" s="1982" t="s">
        <v>4538</v>
      </c>
      <c r="BHY1" s="1982" t="s">
        <v>4539</v>
      </c>
      <c r="BHZ1" s="1982" t="s">
        <v>4540</v>
      </c>
      <c r="BIA1" s="1982" t="s">
        <v>4541</v>
      </c>
      <c r="BIB1" s="1982" t="s">
        <v>4542</v>
      </c>
      <c r="BIC1" s="1982" t="s">
        <v>4543</v>
      </c>
      <c r="BID1" s="1982" t="s">
        <v>4544</v>
      </c>
      <c r="BIE1" s="1982" t="s">
        <v>4545</v>
      </c>
      <c r="BIF1" s="1982" t="s">
        <v>4546</v>
      </c>
      <c r="BIG1" s="1982" t="s">
        <v>4547</v>
      </c>
      <c r="BIH1" s="1982" t="s">
        <v>4548</v>
      </c>
      <c r="BII1" s="1982" t="s">
        <v>4549</v>
      </c>
      <c r="BIJ1" s="1982" t="s">
        <v>4550</v>
      </c>
      <c r="BIK1" s="1982" t="s">
        <v>4551</v>
      </c>
      <c r="BIL1" s="1982" t="s">
        <v>4552</v>
      </c>
      <c r="BIM1" s="1982" t="s">
        <v>4553</v>
      </c>
      <c r="BIN1" s="1982" t="s">
        <v>4554</v>
      </c>
      <c r="BIO1" s="1982" t="s">
        <v>4555</v>
      </c>
      <c r="BIP1" s="1982" t="s">
        <v>4556</v>
      </c>
      <c r="BIQ1" s="1982" t="s">
        <v>4557</v>
      </c>
      <c r="BIR1" s="1982" t="s">
        <v>4558</v>
      </c>
      <c r="BIS1" s="1982" t="s">
        <v>4559</v>
      </c>
      <c r="BIT1" s="1982" t="s">
        <v>4560</v>
      </c>
      <c r="BIU1" s="1982" t="s">
        <v>4561</v>
      </c>
      <c r="BIV1" s="1982" t="s">
        <v>4562</v>
      </c>
      <c r="BIW1" s="1982" t="s">
        <v>4563</v>
      </c>
      <c r="BIX1" s="1982" t="s">
        <v>4564</v>
      </c>
      <c r="BIY1" s="1982" t="s">
        <v>4565</v>
      </c>
      <c r="BIZ1" s="1982" t="s">
        <v>4566</v>
      </c>
      <c r="BJA1" s="1982" t="s">
        <v>4567</v>
      </c>
      <c r="BJB1" s="1982" t="s">
        <v>4568</v>
      </c>
      <c r="BJC1" s="1982" t="s">
        <v>4569</v>
      </c>
      <c r="BJD1" s="1982" t="s">
        <v>4570</v>
      </c>
      <c r="BJE1" s="1982" t="s">
        <v>4571</v>
      </c>
      <c r="BJF1" s="1982" t="s">
        <v>4572</v>
      </c>
      <c r="BJG1" s="1982" t="s">
        <v>4573</v>
      </c>
      <c r="BJH1" s="1982" t="s">
        <v>4574</v>
      </c>
      <c r="BJI1" s="1982" t="s">
        <v>4575</v>
      </c>
      <c r="BJJ1" s="1982" t="s">
        <v>4576</v>
      </c>
      <c r="BJK1" s="1982" t="s">
        <v>4577</v>
      </c>
      <c r="BJL1" s="1982" t="s">
        <v>4578</v>
      </c>
      <c r="BJM1" s="1982" t="s">
        <v>4579</v>
      </c>
      <c r="BJN1" s="1982" t="s">
        <v>4580</v>
      </c>
      <c r="BJO1" s="1982" t="s">
        <v>4581</v>
      </c>
      <c r="BJP1" s="1982" t="s">
        <v>4582</v>
      </c>
      <c r="BJQ1" s="1982" t="s">
        <v>4583</v>
      </c>
      <c r="BJR1" s="1982" t="s">
        <v>4584</v>
      </c>
      <c r="BJS1" s="1982" t="s">
        <v>4585</v>
      </c>
      <c r="BJT1" s="1982" t="s">
        <v>4586</v>
      </c>
      <c r="BJU1" s="1982" t="s">
        <v>4587</v>
      </c>
      <c r="BJV1" s="1982" t="s">
        <v>4588</v>
      </c>
      <c r="BJW1" s="1982" t="s">
        <v>4589</v>
      </c>
      <c r="BJX1" s="1982" t="s">
        <v>4590</v>
      </c>
      <c r="BJY1" s="1982" t="s">
        <v>4591</v>
      </c>
      <c r="BJZ1" s="1982" t="s">
        <v>4592</v>
      </c>
      <c r="BKA1" s="1982" t="s">
        <v>4593</v>
      </c>
      <c r="BKB1" s="1982" t="s">
        <v>4594</v>
      </c>
      <c r="BKC1" s="1982" t="s">
        <v>4595</v>
      </c>
      <c r="BKD1" s="1982" t="s">
        <v>4596</v>
      </c>
      <c r="BKE1" s="1982" t="s">
        <v>4597</v>
      </c>
      <c r="BKF1" s="1982" t="s">
        <v>4598</v>
      </c>
      <c r="BKG1" s="1982" t="s">
        <v>4599</v>
      </c>
      <c r="BKH1" s="1982" t="s">
        <v>4600</v>
      </c>
      <c r="BKI1" s="1982" t="s">
        <v>4601</v>
      </c>
      <c r="BKJ1" s="1982" t="s">
        <v>4602</v>
      </c>
      <c r="BKK1" s="1982" t="s">
        <v>4603</v>
      </c>
      <c r="BKL1" s="1982" t="s">
        <v>4604</v>
      </c>
      <c r="BKM1" s="1982" t="s">
        <v>4605</v>
      </c>
      <c r="BKN1" s="1982" t="s">
        <v>4606</v>
      </c>
      <c r="BKO1" s="1982" t="s">
        <v>4607</v>
      </c>
      <c r="BKP1" s="1982" t="s">
        <v>4608</v>
      </c>
      <c r="BKQ1" s="1982" t="s">
        <v>4609</v>
      </c>
      <c r="BKR1" s="1982" t="s">
        <v>4610</v>
      </c>
      <c r="BKS1" s="1982" t="s">
        <v>4611</v>
      </c>
      <c r="BKT1" s="1982" t="s">
        <v>4612</v>
      </c>
      <c r="BKU1" s="1982" t="s">
        <v>4613</v>
      </c>
      <c r="BKV1" s="1982" t="s">
        <v>4614</v>
      </c>
      <c r="BKW1" s="1982" t="s">
        <v>4615</v>
      </c>
      <c r="BKX1" s="1982" t="s">
        <v>4616</v>
      </c>
      <c r="BKY1" s="1982" t="s">
        <v>4617</v>
      </c>
      <c r="BKZ1" s="1982" t="s">
        <v>4618</v>
      </c>
      <c r="BLA1" s="1982" t="s">
        <v>4619</v>
      </c>
      <c r="BLB1" s="1982" t="s">
        <v>4620</v>
      </c>
      <c r="BLC1" s="1982" t="s">
        <v>4621</v>
      </c>
      <c r="BLD1" s="1982" t="s">
        <v>4622</v>
      </c>
      <c r="BLE1" s="1982" t="s">
        <v>4623</v>
      </c>
      <c r="BLF1" s="1982" t="s">
        <v>4624</v>
      </c>
      <c r="BLG1" s="1982" t="s">
        <v>4625</v>
      </c>
      <c r="BLH1" s="1982" t="s">
        <v>4626</v>
      </c>
      <c r="BLI1" s="1982" t="s">
        <v>4627</v>
      </c>
      <c r="BLJ1" s="1982" t="s">
        <v>4628</v>
      </c>
      <c r="BLK1" s="1982" t="s">
        <v>4629</v>
      </c>
      <c r="BLL1" s="1982" t="s">
        <v>4630</v>
      </c>
      <c r="BLM1" s="1982" t="s">
        <v>4631</v>
      </c>
      <c r="BLN1" s="1982" t="s">
        <v>4632</v>
      </c>
      <c r="BLO1" s="1982" t="s">
        <v>4633</v>
      </c>
      <c r="BLP1" s="1982" t="s">
        <v>4634</v>
      </c>
      <c r="BLQ1" s="1982" t="s">
        <v>4635</v>
      </c>
      <c r="BLR1" s="1982" t="s">
        <v>4636</v>
      </c>
      <c r="BLS1" s="1982" t="s">
        <v>4637</v>
      </c>
      <c r="BLT1" s="1982" t="s">
        <v>4638</v>
      </c>
      <c r="BLU1" s="1982" t="s">
        <v>4639</v>
      </c>
      <c r="BLV1" s="1982" t="s">
        <v>4640</v>
      </c>
      <c r="BLW1" s="1982" t="s">
        <v>4641</v>
      </c>
      <c r="BLX1" s="1982" t="s">
        <v>4642</v>
      </c>
      <c r="BLY1" s="1982" t="s">
        <v>4643</v>
      </c>
      <c r="BLZ1" s="1982" t="s">
        <v>4644</v>
      </c>
      <c r="BMA1" s="1982" t="s">
        <v>4645</v>
      </c>
      <c r="BMB1" s="1982" t="s">
        <v>4646</v>
      </c>
      <c r="BMC1" s="1982" t="s">
        <v>4647</v>
      </c>
      <c r="BMD1" s="1982" t="s">
        <v>4648</v>
      </c>
      <c r="BME1" s="1982" t="s">
        <v>4649</v>
      </c>
      <c r="BMF1" s="1982" t="s">
        <v>4650</v>
      </c>
      <c r="BMG1" s="1982" t="s">
        <v>4651</v>
      </c>
      <c r="BMH1" s="1982" t="s">
        <v>4652</v>
      </c>
      <c r="BMI1" s="1982" t="s">
        <v>4653</v>
      </c>
      <c r="BMJ1" s="1982" t="s">
        <v>4654</v>
      </c>
      <c r="BMK1" s="1982" t="s">
        <v>4655</v>
      </c>
      <c r="BML1" s="1982" t="s">
        <v>4656</v>
      </c>
      <c r="BMM1" s="1982" t="s">
        <v>4657</v>
      </c>
      <c r="BMN1" s="1982" t="s">
        <v>4658</v>
      </c>
      <c r="BMO1" s="1982" t="s">
        <v>4659</v>
      </c>
      <c r="BMP1" s="1982" t="s">
        <v>4660</v>
      </c>
      <c r="BMQ1" s="1982" t="s">
        <v>4661</v>
      </c>
      <c r="BMR1" s="1982" t="s">
        <v>4662</v>
      </c>
      <c r="BMS1" s="1982" t="s">
        <v>4663</v>
      </c>
      <c r="BMT1" s="1982" t="s">
        <v>4664</v>
      </c>
      <c r="BMU1" s="1982" t="s">
        <v>4665</v>
      </c>
      <c r="BMV1" s="1982" t="s">
        <v>4666</v>
      </c>
      <c r="BMW1" s="1982" t="s">
        <v>4667</v>
      </c>
      <c r="BMX1" s="1982" t="s">
        <v>4668</v>
      </c>
      <c r="BMY1" s="1982" t="s">
        <v>4669</v>
      </c>
      <c r="BMZ1" s="1982" t="s">
        <v>4670</v>
      </c>
      <c r="BNA1" s="1982" t="s">
        <v>4671</v>
      </c>
      <c r="BNB1" s="1982" t="s">
        <v>4672</v>
      </c>
      <c r="BNC1" s="1982" t="s">
        <v>4673</v>
      </c>
      <c r="BND1" s="1982" t="s">
        <v>4674</v>
      </c>
      <c r="BNE1" s="1982" t="s">
        <v>4675</v>
      </c>
      <c r="BNF1" s="1982" t="s">
        <v>4676</v>
      </c>
      <c r="BNG1" s="1982" t="s">
        <v>4677</v>
      </c>
      <c r="BNH1" s="1982" t="s">
        <v>4678</v>
      </c>
      <c r="BNI1" s="1982" t="s">
        <v>4679</v>
      </c>
      <c r="BNJ1" s="1982" t="s">
        <v>4680</v>
      </c>
      <c r="BNK1" s="1982" t="s">
        <v>4681</v>
      </c>
      <c r="BNL1" s="1982" t="s">
        <v>4682</v>
      </c>
      <c r="BNM1" s="1982" t="s">
        <v>4683</v>
      </c>
      <c r="BNN1" s="1982" t="s">
        <v>4684</v>
      </c>
      <c r="BNO1" s="1982" t="s">
        <v>4685</v>
      </c>
      <c r="BNP1" s="1982" t="s">
        <v>4686</v>
      </c>
      <c r="BNQ1" s="1982" t="s">
        <v>4687</v>
      </c>
      <c r="BNR1" s="1982" t="s">
        <v>4688</v>
      </c>
      <c r="BNS1" s="1982" t="s">
        <v>4689</v>
      </c>
      <c r="BNT1" s="1982" t="s">
        <v>4690</v>
      </c>
      <c r="BNU1" s="1982" t="s">
        <v>4691</v>
      </c>
      <c r="BNV1" s="1982" t="s">
        <v>4692</v>
      </c>
      <c r="BNW1" s="1982" t="s">
        <v>4693</v>
      </c>
      <c r="BNX1" s="1982" t="s">
        <v>4694</v>
      </c>
      <c r="BNY1" s="1982" t="s">
        <v>4695</v>
      </c>
      <c r="BNZ1" s="1982" t="s">
        <v>4696</v>
      </c>
      <c r="BOA1" s="1982" t="s">
        <v>4697</v>
      </c>
      <c r="BOB1" s="1982" t="s">
        <v>4698</v>
      </c>
      <c r="BOC1" s="1982" t="s">
        <v>4699</v>
      </c>
      <c r="BOD1" s="1982" t="s">
        <v>4700</v>
      </c>
      <c r="BOE1" s="1982" t="s">
        <v>4701</v>
      </c>
      <c r="BOF1" s="1982" t="s">
        <v>4702</v>
      </c>
      <c r="BOG1" s="1982" t="s">
        <v>4703</v>
      </c>
      <c r="BOH1" s="1982" t="s">
        <v>4704</v>
      </c>
      <c r="BOI1" s="1982" t="s">
        <v>4705</v>
      </c>
      <c r="BOJ1" s="1982" t="s">
        <v>4706</v>
      </c>
      <c r="BOK1" s="1982" t="s">
        <v>4707</v>
      </c>
      <c r="BOL1" s="1982" t="s">
        <v>4708</v>
      </c>
      <c r="BOM1" s="1982" t="s">
        <v>4709</v>
      </c>
      <c r="BON1" s="1982" t="s">
        <v>4710</v>
      </c>
      <c r="BOO1" s="1982" t="s">
        <v>4711</v>
      </c>
      <c r="BOP1" s="1982" t="s">
        <v>4712</v>
      </c>
      <c r="BOQ1" s="1982" t="s">
        <v>4713</v>
      </c>
      <c r="BOR1" s="1982" t="s">
        <v>4714</v>
      </c>
      <c r="BOS1" s="1982" t="s">
        <v>4715</v>
      </c>
      <c r="BOT1" s="1982" t="s">
        <v>4716</v>
      </c>
      <c r="BOU1" s="1982" t="s">
        <v>4717</v>
      </c>
      <c r="BOV1" s="1982" t="s">
        <v>4718</v>
      </c>
      <c r="BOW1" s="1982" t="s">
        <v>4719</v>
      </c>
      <c r="BOX1" s="1982" t="s">
        <v>4720</v>
      </c>
      <c r="BOY1" s="1982" t="s">
        <v>4721</v>
      </c>
      <c r="BOZ1" s="1982" t="s">
        <v>4722</v>
      </c>
      <c r="BPA1" s="1982" t="s">
        <v>4723</v>
      </c>
      <c r="BPB1" s="1982" t="s">
        <v>4724</v>
      </c>
      <c r="BPC1" s="1982" t="s">
        <v>4725</v>
      </c>
      <c r="BPD1" s="1982" t="s">
        <v>4726</v>
      </c>
      <c r="BPE1" s="1982" t="s">
        <v>4727</v>
      </c>
      <c r="BPF1" s="1982" t="s">
        <v>4728</v>
      </c>
      <c r="BPG1" s="1982" t="s">
        <v>4729</v>
      </c>
      <c r="BPH1" s="1982" t="s">
        <v>4730</v>
      </c>
      <c r="BPI1" s="1982" t="s">
        <v>4731</v>
      </c>
      <c r="BPJ1" s="1982" t="s">
        <v>4732</v>
      </c>
      <c r="BPK1" s="1982" t="s">
        <v>4733</v>
      </c>
      <c r="BPL1" s="1982" t="s">
        <v>4734</v>
      </c>
      <c r="BPM1" s="1982" t="s">
        <v>4735</v>
      </c>
      <c r="BPN1" s="1982" t="s">
        <v>4736</v>
      </c>
      <c r="BPO1" s="1982" t="s">
        <v>4737</v>
      </c>
      <c r="BPP1" s="1982" t="s">
        <v>4738</v>
      </c>
      <c r="BPQ1" s="1982" t="s">
        <v>4739</v>
      </c>
      <c r="BPR1" s="1982" t="s">
        <v>4740</v>
      </c>
      <c r="BPS1" s="1982" t="s">
        <v>4741</v>
      </c>
      <c r="BPT1" s="1982" t="s">
        <v>4742</v>
      </c>
      <c r="BPU1" s="1982" t="s">
        <v>4743</v>
      </c>
      <c r="BPV1" s="1982" t="s">
        <v>4744</v>
      </c>
      <c r="BPW1" s="1982" t="s">
        <v>4745</v>
      </c>
      <c r="BPX1" s="1982" t="s">
        <v>4746</v>
      </c>
      <c r="BPY1" s="1982" t="s">
        <v>4747</v>
      </c>
      <c r="BPZ1" s="1982" t="s">
        <v>4748</v>
      </c>
      <c r="BQA1" s="1982" t="s">
        <v>4749</v>
      </c>
      <c r="BQB1" s="1982" t="s">
        <v>4750</v>
      </c>
      <c r="BQC1" s="1982" t="s">
        <v>4751</v>
      </c>
      <c r="BQD1" s="1982" t="s">
        <v>4752</v>
      </c>
      <c r="BQE1" s="1982" t="s">
        <v>4753</v>
      </c>
      <c r="BQF1" s="1982" t="s">
        <v>4754</v>
      </c>
      <c r="BQG1" s="1982" t="s">
        <v>4755</v>
      </c>
      <c r="BQH1" s="1982" t="s">
        <v>4756</v>
      </c>
      <c r="BQI1" s="1982" t="s">
        <v>4757</v>
      </c>
      <c r="BQJ1" s="1982" t="s">
        <v>4758</v>
      </c>
      <c r="BQK1" s="1982" t="s">
        <v>4759</v>
      </c>
      <c r="BQL1" s="1982" t="s">
        <v>4760</v>
      </c>
      <c r="BQM1" s="1982" t="s">
        <v>4761</v>
      </c>
      <c r="BQN1" s="1982" t="s">
        <v>4762</v>
      </c>
      <c r="BQO1" s="1982" t="s">
        <v>4763</v>
      </c>
      <c r="BQP1" s="1982" t="s">
        <v>4764</v>
      </c>
      <c r="BQQ1" s="1982" t="s">
        <v>4765</v>
      </c>
      <c r="BQR1" s="1982" t="s">
        <v>4766</v>
      </c>
      <c r="BQS1" s="1982" t="s">
        <v>4767</v>
      </c>
      <c r="BQT1" s="1982" t="s">
        <v>4768</v>
      </c>
      <c r="BQU1" s="1982" t="s">
        <v>4769</v>
      </c>
      <c r="BQV1" s="1982" t="s">
        <v>4770</v>
      </c>
      <c r="BQW1" s="1982" t="s">
        <v>4771</v>
      </c>
      <c r="BQX1" s="1982" t="s">
        <v>4772</v>
      </c>
      <c r="BQY1" s="1982" t="s">
        <v>4773</v>
      </c>
      <c r="BQZ1" s="1982" t="s">
        <v>4774</v>
      </c>
      <c r="BRA1" s="1982" t="s">
        <v>4775</v>
      </c>
      <c r="BRB1" s="1982" t="s">
        <v>4776</v>
      </c>
      <c r="BRC1" s="1982" t="s">
        <v>4777</v>
      </c>
      <c r="BRD1" s="1982" t="s">
        <v>4778</v>
      </c>
      <c r="BRE1" s="1982" t="s">
        <v>4779</v>
      </c>
      <c r="BRF1" s="1982" t="s">
        <v>4780</v>
      </c>
      <c r="BRG1" s="1982" t="s">
        <v>4781</v>
      </c>
      <c r="BRH1" s="1982" t="s">
        <v>4782</v>
      </c>
      <c r="BRI1" s="1982" t="s">
        <v>4783</v>
      </c>
      <c r="BRJ1" s="1982" t="s">
        <v>4784</v>
      </c>
      <c r="BRK1" s="1982" t="s">
        <v>4785</v>
      </c>
      <c r="BRL1" s="1982" t="s">
        <v>4786</v>
      </c>
      <c r="BRM1" s="1982" t="s">
        <v>4787</v>
      </c>
      <c r="BRN1" s="1982" t="s">
        <v>4788</v>
      </c>
      <c r="BRO1" s="1982" t="s">
        <v>4789</v>
      </c>
      <c r="BRP1" s="1982" t="s">
        <v>4790</v>
      </c>
      <c r="BRQ1" s="1982" t="s">
        <v>4791</v>
      </c>
      <c r="BRR1" s="1982" t="s">
        <v>4792</v>
      </c>
      <c r="BRS1" s="1982" t="s">
        <v>4793</v>
      </c>
      <c r="BRT1" s="1982" t="s">
        <v>4794</v>
      </c>
      <c r="BRU1" s="1982" t="s">
        <v>4795</v>
      </c>
      <c r="BRV1" s="1982" t="s">
        <v>4796</v>
      </c>
      <c r="BRW1" s="1982" t="s">
        <v>4797</v>
      </c>
      <c r="BRX1" s="1982" t="s">
        <v>4798</v>
      </c>
      <c r="BRY1" s="1982" t="s">
        <v>4799</v>
      </c>
      <c r="BRZ1" s="1982" t="s">
        <v>4800</v>
      </c>
      <c r="BSA1" s="1982" t="s">
        <v>4801</v>
      </c>
      <c r="BSB1" s="1982" t="s">
        <v>4802</v>
      </c>
      <c r="BSC1" s="1982" t="s">
        <v>4803</v>
      </c>
      <c r="BSD1" s="1982" t="s">
        <v>4804</v>
      </c>
      <c r="BSE1" s="1982" t="s">
        <v>4805</v>
      </c>
      <c r="BSF1" s="1982" t="s">
        <v>4806</v>
      </c>
      <c r="BSG1" s="1982" t="s">
        <v>4807</v>
      </c>
      <c r="BSH1" s="1982" t="s">
        <v>4808</v>
      </c>
      <c r="BSI1" s="1982" t="s">
        <v>4809</v>
      </c>
      <c r="BSJ1" s="1982" t="s">
        <v>4810</v>
      </c>
      <c r="BSK1" s="1982" t="s">
        <v>4811</v>
      </c>
      <c r="BSL1" s="1982" t="s">
        <v>4812</v>
      </c>
      <c r="BSM1" s="1982" t="s">
        <v>4813</v>
      </c>
      <c r="BSN1" s="1982" t="s">
        <v>4814</v>
      </c>
      <c r="BSO1" s="1982" t="s">
        <v>4815</v>
      </c>
      <c r="BSP1" s="1982" t="s">
        <v>4816</v>
      </c>
      <c r="BSQ1" s="1982" t="s">
        <v>4817</v>
      </c>
      <c r="BSR1" s="1982" t="s">
        <v>4818</v>
      </c>
      <c r="BSS1" s="1982" t="s">
        <v>4819</v>
      </c>
      <c r="BST1" s="1982" t="s">
        <v>4820</v>
      </c>
      <c r="BSU1" s="1982" t="s">
        <v>4821</v>
      </c>
      <c r="BSV1" s="1982" t="s">
        <v>4822</v>
      </c>
      <c r="BSW1" s="1982" t="s">
        <v>4823</v>
      </c>
      <c r="BSX1" s="1982" t="s">
        <v>4824</v>
      </c>
      <c r="BSY1" s="1982" t="s">
        <v>4825</v>
      </c>
      <c r="BSZ1" s="1982" t="s">
        <v>4826</v>
      </c>
      <c r="BTA1" s="1982" t="s">
        <v>4827</v>
      </c>
      <c r="BTB1" s="1982" t="s">
        <v>4828</v>
      </c>
      <c r="BTC1" s="1982" t="s">
        <v>4829</v>
      </c>
      <c r="BTD1" s="1982" t="s">
        <v>4830</v>
      </c>
      <c r="BTE1" s="1982" t="s">
        <v>4831</v>
      </c>
      <c r="BTF1" s="1982" t="s">
        <v>4832</v>
      </c>
      <c r="BTG1" s="1982" t="s">
        <v>4833</v>
      </c>
      <c r="BTH1" s="1982" t="s">
        <v>4834</v>
      </c>
      <c r="BTI1" s="1982" t="s">
        <v>4835</v>
      </c>
      <c r="BTJ1" s="1982" t="s">
        <v>4836</v>
      </c>
      <c r="BTK1" s="1982" t="s">
        <v>4837</v>
      </c>
      <c r="BTL1" s="1982" t="s">
        <v>4838</v>
      </c>
      <c r="BTM1" s="1982" t="s">
        <v>4839</v>
      </c>
      <c r="BTN1" s="1982" t="s">
        <v>4840</v>
      </c>
      <c r="BTO1" s="1982" t="s">
        <v>4841</v>
      </c>
      <c r="BTP1" s="1982" t="s">
        <v>4842</v>
      </c>
      <c r="BTQ1" s="1982" t="s">
        <v>4843</v>
      </c>
      <c r="BTR1" s="1982" t="s">
        <v>4844</v>
      </c>
      <c r="BTS1" s="1982" t="s">
        <v>4845</v>
      </c>
      <c r="BTT1" s="1982" t="s">
        <v>4846</v>
      </c>
      <c r="BTU1" s="1982" t="s">
        <v>4847</v>
      </c>
      <c r="BTV1" s="1982" t="s">
        <v>4848</v>
      </c>
      <c r="BTW1" s="1982" t="s">
        <v>4849</v>
      </c>
      <c r="BTX1" s="1982" t="s">
        <v>4850</v>
      </c>
      <c r="BTY1" s="1982" t="s">
        <v>4851</v>
      </c>
      <c r="BTZ1" s="1982" t="s">
        <v>4852</v>
      </c>
      <c r="BUA1" s="1982" t="s">
        <v>4853</v>
      </c>
      <c r="BUB1" s="1982" t="s">
        <v>4854</v>
      </c>
      <c r="BUC1" s="1982" t="s">
        <v>4855</v>
      </c>
      <c r="BUD1" s="1982" t="s">
        <v>4856</v>
      </c>
      <c r="BUE1" s="1982" t="s">
        <v>4857</v>
      </c>
      <c r="BUF1" s="1982" t="s">
        <v>4858</v>
      </c>
      <c r="BUG1" s="1982" t="s">
        <v>4859</v>
      </c>
      <c r="BUH1" s="1982" t="s">
        <v>4860</v>
      </c>
      <c r="BUI1" s="1982" t="s">
        <v>4861</v>
      </c>
      <c r="BUJ1" s="1982" t="s">
        <v>4862</v>
      </c>
      <c r="BUK1" s="1982" t="s">
        <v>4863</v>
      </c>
      <c r="BUL1" s="1982" t="s">
        <v>4864</v>
      </c>
      <c r="BUM1" s="1982" t="s">
        <v>4865</v>
      </c>
      <c r="BUN1" s="1982" t="s">
        <v>4866</v>
      </c>
      <c r="BUO1" s="1982" t="s">
        <v>4867</v>
      </c>
      <c r="BUP1" s="1982" t="s">
        <v>4868</v>
      </c>
      <c r="BUQ1" s="1982" t="s">
        <v>4869</v>
      </c>
      <c r="BUR1" s="1982" t="s">
        <v>4870</v>
      </c>
      <c r="BUS1" s="1982" t="s">
        <v>2697</v>
      </c>
      <c r="BUT1" s="1982" t="s">
        <v>2698</v>
      </c>
      <c r="BUU1" s="1982" t="s">
        <v>2699</v>
      </c>
      <c r="BUV1" s="1982" t="s">
        <v>3767</v>
      </c>
      <c r="BUW1" s="1982" t="s">
        <v>2700</v>
      </c>
      <c r="BUX1" s="1982" t="s">
        <v>2701</v>
      </c>
      <c r="BUY1" s="1982" t="s">
        <v>2702</v>
      </c>
      <c r="BUZ1" s="1982" t="s">
        <v>2703</v>
      </c>
      <c r="BVA1" s="1982" t="s">
        <v>2704</v>
      </c>
      <c r="BVB1" s="1982" t="s">
        <v>2705</v>
      </c>
      <c r="BVC1" s="1982" t="s">
        <v>2706</v>
      </c>
      <c r="BVD1" s="1982" t="s">
        <v>2707</v>
      </c>
      <c r="BVE1" s="1982" t="s">
        <v>2708</v>
      </c>
      <c r="BVF1" s="1982" t="s">
        <v>3768</v>
      </c>
      <c r="BVG1" s="1982" t="s">
        <v>2709</v>
      </c>
      <c r="BVH1" s="1982" t="s">
        <v>2710</v>
      </c>
      <c r="BVI1" s="1982" t="s">
        <v>2711</v>
      </c>
      <c r="BVJ1" s="1982" t="s">
        <v>2712</v>
      </c>
      <c r="BVK1" s="1982" t="s">
        <v>2713</v>
      </c>
      <c r="BVL1" s="1982" t="s">
        <v>2714</v>
      </c>
      <c r="BVM1" s="1982" t="s">
        <v>2715</v>
      </c>
      <c r="BVN1" s="1982" t="s">
        <v>2716</v>
      </c>
      <c r="BVO1" s="1982" t="s">
        <v>2717</v>
      </c>
      <c r="BVP1" s="1982" t="s">
        <v>3769</v>
      </c>
      <c r="BVQ1" s="1982" t="s">
        <v>2718</v>
      </c>
      <c r="BVR1" s="1982" t="s">
        <v>2719</v>
      </c>
      <c r="BVS1" s="1982" t="s">
        <v>2720</v>
      </c>
      <c r="BVT1" s="1982" t="s">
        <v>2721</v>
      </c>
      <c r="BVU1" s="1982" t="s">
        <v>2722</v>
      </c>
      <c r="BVV1" s="1982" t="s">
        <v>2723</v>
      </c>
      <c r="BVW1" s="1982" t="s">
        <v>2724</v>
      </c>
      <c r="BVX1" s="1982" t="s">
        <v>2725</v>
      </c>
      <c r="BVY1" s="1982" t="s">
        <v>2726</v>
      </c>
      <c r="BVZ1" s="1982" t="s">
        <v>3770</v>
      </c>
      <c r="BWA1" s="1982" t="s">
        <v>2727</v>
      </c>
      <c r="BWB1" s="1982" t="s">
        <v>2728</v>
      </c>
      <c r="BWC1" s="1982" t="s">
        <v>2729</v>
      </c>
      <c r="BWD1" s="1982" t="s">
        <v>2730</v>
      </c>
      <c r="BWE1" s="1982" t="s">
        <v>2731</v>
      </c>
      <c r="BWF1" s="1982" t="s">
        <v>2732</v>
      </c>
      <c r="BWG1" s="1982" t="s">
        <v>2733</v>
      </c>
      <c r="BWH1" s="1982" t="s">
        <v>2734</v>
      </c>
      <c r="BWI1" s="1982" t="s">
        <v>2735</v>
      </c>
      <c r="BWJ1" s="1982" t="s">
        <v>3771</v>
      </c>
      <c r="BWK1" s="1982" t="s">
        <v>2736</v>
      </c>
      <c r="BWL1" s="1982" t="s">
        <v>2737</v>
      </c>
      <c r="BWM1" s="1982" t="s">
        <v>2738</v>
      </c>
      <c r="BWN1" s="1982" t="s">
        <v>2739</v>
      </c>
      <c r="BWO1" s="1982" t="s">
        <v>2740</v>
      </c>
      <c r="BWP1" s="1982" t="s">
        <v>2741</v>
      </c>
      <c r="BWQ1" s="1982" t="s">
        <v>2742</v>
      </c>
      <c r="BWR1" s="1982" t="s">
        <v>2743</v>
      </c>
      <c r="BWS1" s="1982" t="s">
        <v>2744</v>
      </c>
      <c r="BWT1" s="1982" t="s">
        <v>3772</v>
      </c>
      <c r="BWU1" s="1982" t="s">
        <v>2745</v>
      </c>
      <c r="BWV1" s="1982" t="s">
        <v>2746</v>
      </c>
      <c r="BWW1" s="1982" t="s">
        <v>2747</v>
      </c>
      <c r="BWX1" s="1982" t="s">
        <v>2748</v>
      </c>
      <c r="BWY1" s="1982" t="s">
        <v>2749</v>
      </c>
      <c r="BWZ1" s="1982" t="s">
        <v>2750</v>
      </c>
      <c r="BXA1" s="1982" t="s">
        <v>2751</v>
      </c>
      <c r="BXB1" s="1982" t="s">
        <v>2752</v>
      </c>
      <c r="BXC1" s="1982" t="s">
        <v>2753</v>
      </c>
      <c r="BXD1" s="1982" t="s">
        <v>3773</v>
      </c>
      <c r="BXE1" s="1982" t="s">
        <v>2754</v>
      </c>
      <c r="BXF1" s="1982" t="s">
        <v>2755</v>
      </c>
      <c r="BXG1" s="1982" t="s">
        <v>2756</v>
      </c>
      <c r="BXH1" s="1982" t="s">
        <v>2757</v>
      </c>
      <c r="BXI1" s="1982" t="s">
        <v>2758</v>
      </c>
      <c r="BXJ1" s="1982" t="s">
        <v>2759</v>
      </c>
      <c r="BXK1" s="1982" t="s">
        <v>2760</v>
      </c>
      <c r="BXL1" s="1982" t="s">
        <v>2761</v>
      </c>
      <c r="BXM1" s="1982" t="s">
        <v>2762</v>
      </c>
      <c r="BXN1" s="1982" t="s">
        <v>3774</v>
      </c>
      <c r="BXO1" s="1982" t="s">
        <v>2763</v>
      </c>
      <c r="BXP1" s="1982" t="s">
        <v>2764</v>
      </c>
      <c r="BXQ1" s="1982" t="s">
        <v>2765</v>
      </c>
      <c r="BXR1" s="1982" t="s">
        <v>2766</v>
      </c>
      <c r="BXS1" s="1982" t="s">
        <v>2767</v>
      </c>
      <c r="BXT1" s="1982" t="s">
        <v>2768</v>
      </c>
      <c r="BXU1" s="1982" t="s">
        <v>2769</v>
      </c>
      <c r="BXV1" s="1982" t="s">
        <v>2770</v>
      </c>
      <c r="BXW1" s="1982" t="s">
        <v>2771</v>
      </c>
      <c r="BXX1" s="1982" t="s">
        <v>3775</v>
      </c>
      <c r="BXY1" s="1982" t="s">
        <v>2772</v>
      </c>
      <c r="BXZ1" s="1982" t="s">
        <v>2773</v>
      </c>
      <c r="BYA1" s="1982" t="s">
        <v>2774</v>
      </c>
      <c r="BYB1" s="1982" t="s">
        <v>2775</v>
      </c>
      <c r="BYC1" s="1982" t="s">
        <v>2776</v>
      </c>
      <c r="BYD1" s="1982" t="s">
        <v>2777</v>
      </c>
      <c r="BYE1" s="1982" t="s">
        <v>2778</v>
      </c>
      <c r="BYF1" s="1982" t="s">
        <v>2779</v>
      </c>
      <c r="BYG1" s="1982" t="s">
        <v>2780</v>
      </c>
      <c r="BYH1" s="1982" t="s">
        <v>3776</v>
      </c>
      <c r="BYI1" s="1982" t="s">
        <v>2781</v>
      </c>
      <c r="BYJ1" s="1982" t="s">
        <v>2782</v>
      </c>
      <c r="BYK1" s="1982" t="s">
        <v>2783</v>
      </c>
      <c r="BYL1" s="1982" t="s">
        <v>2784</v>
      </c>
      <c r="BYM1" s="1982" t="s">
        <v>2785</v>
      </c>
      <c r="BYN1" s="1982" t="s">
        <v>2786</v>
      </c>
      <c r="BYO1" s="1982" t="s">
        <v>2787</v>
      </c>
      <c r="BYP1" s="1982" t="s">
        <v>2788</v>
      </c>
      <c r="BYQ1" s="1982" t="s">
        <v>2789</v>
      </c>
      <c r="BYR1" s="1982" t="s">
        <v>3777</v>
      </c>
      <c r="BYS1" s="1982" t="s">
        <v>2790</v>
      </c>
      <c r="BYT1" s="1982" t="s">
        <v>2791</v>
      </c>
      <c r="BYU1" s="1982" t="s">
        <v>2792</v>
      </c>
      <c r="BYV1" s="1982" t="s">
        <v>2793</v>
      </c>
      <c r="BYW1" s="1982" t="s">
        <v>2794</v>
      </c>
      <c r="BYX1" s="1982" t="s">
        <v>2795</v>
      </c>
      <c r="BYY1" s="1982" t="s">
        <v>2796</v>
      </c>
      <c r="BYZ1" s="1982" t="s">
        <v>2797</v>
      </c>
      <c r="BZA1" s="1982" t="s">
        <v>2798</v>
      </c>
      <c r="BZB1" s="1982" t="s">
        <v>3778</v>
      </c>
      <c r="BZC1" s="1982" t="s">
        <v>2799</v>
      </c>
      <c r="BZD1" s="1982" t="s">
        <v>2800</v>
      </c>
      <c r="BZE1" s="1982" t="s">
        <v>2801</v>
      </c>
      <c r="BZF1" s="1982" t="s">
        <v>2802</v>
      </c>
      <c r="BZG1" s="1982" t="s">
        <v>2803</v>
      </c>
      <c r="BZH1" s="1982" t="s">
        <v>2804</v>
      </c>
      <c r="BZI1" s="1982" t="s">
        <v>2805</v>
      </c>
      <c r="BZJ1" s="1982" t="s">
        <v>2806</v>
      </c>
      <c r="BZK1" s="1982" t="s">
        <v>2807</v>
      </c>
      <c r="BZL1" s="1982" t="s">
        <v>3779</v>
      </c>
      <c r="BZM1" s="1982" t="s">
        <v>2808</v>
      </c>
      <c r="BZN1" s="1982" t="s">
        <v>2809</v>
      </c>
      <c r="BZO1" s="1982" t="s">
        <v>2810</v>
      </c>
      <c r="BZP1" s="1982" t="s">
        <v>2811</v>
      </c>
      <c r="BZQ1" s="1982" t="s">
        <v>2812</v>
      </c>
      <c r="BZR1" s="1982" t="s">
        <v>2813</v>
      </c>
      <c r="BZS1" s="1982" t="s">
        <v>2814</v>
      </c>
      <c r="BZT1" s="1982" t="s">
        <v>2815</v>
      </c>
      <c r="BZU1" s="1982" t="s">
        <v>2816</v>
      </c>
      <c r="BZV1" s="1982" t="s">
        <v>3780</v>
      </c>
      <c r="BZW1" s="1982" t="s">
        <v>2817</v>
      </c>
      <c r="BZX1" s="1982" t="s">
        <v>2818</v>
      </c>
      <c r="BZY1" s="1982" t="s">
        <v>2819</v>
      </c>
      <c r="BZZ1" s="1982" t="s">
        <v>2820</v>
      </c>
      <c r="CAA1" s="1982" t="s">
        <v>2821</v>
      </c>
      <c r="CAB1" s="1982" t="s">
        <v>2822</v>
      </c>
      <c r="CAC1" s="1982" t="s">
        <v>2823</v>
      </c>
      <c r="CAD1" s="1982" t="s">
        <v>2824</v>
      </c>
      <c r="CAE1" s="1982" t="s">
        <v>2825</v>
      </c>
      <c r="CAF1" s="1982" t="s">
        <v>3781</v>
      </c>
      <c r="CAG1" s="1982" t="s">
        <v>2826</v>
      </c>
      <c r="CAH1" s="1982" t="s">
        <v>2827</v>
      </c>
      <c r="CAI1" s="1982" t="s">
        <v>2828</v>
      </c>
      <c r="CAJ1" s="1982" t="s">
        <v>2829</v>
      </c>
      <c r="CAK1" s="1982" t="s">
        <v>2830</v>
      </c>
      <c r="CAL1" s="1982" t="s">
        <v>2831</v>
      </c>
      <c r="CAM1" s="1982" t="s">
        <v>2832</v>
      </c>
      <c r="CAN1" s="1982" t="s">
        <v>2833</v>
      </c>
      <c r="CAO1" s="1982" t="s">
        <v>2834</v>
      </c>
      <c r="CAP1" s="1982" t="s">
        <v>3782</v>
      </c>
      <c r="CAQ1" s="1982" t="s">
        <v>2835</v>
      </c>
      <c r="CAR1" s="1982" t="s">
        <v>2836</v>
      </c>
      <c r="CAS1" s="1982" t="s">
        <v>2837</v>
      </c>
      <c r="CAT1" s="1982" t="s">
        <v>2838</v>
      </c>
      <c r="CAU1" s="1982" t="s">
        <v>2839</v>
      </c>
      <c r="CAV1" s="1982" t="s">
        <v>2840</v>
      </c>
      <c r="CAW1" s="1982" t="s">
        <v>2841</v>
      </c>
      <c r="CAX1" s="1982" t="s">
        <v>2842</v>
      </c>
      <c r="CAY1" s="1982" t="s">
        <v>2843</v>
      </c>
      <c r="CAZ1" s="1982" t="s">
        <v>3783</v>
      </c>
      <c r="CBA1" s="1982" t="s">
        <v>2844</v>
      </c>
      <c r="CBB1" s="1982" t="s">
        <v>2845</v>
      </c>
      <c r="CBC1" s="1982" t="s">
        <v>2846</v>
      </c>
      <c r="CBD1" s="1982" t="s">
        <v>2847</v>
      </c>
      <c r="CBE1" s="1982" t="s">
        <v>2848</v>
      </c>
      <c r="CBF1" s="1982" t="s">
        <v>2849</v>
      </c>
      <c r="CBG1" s="1982" t="s">
        <v>2850</v>
      </c>
      <c r="CBH1" s="1982" t="s">
        <v>2851</v>
      </c>
      <c r="CBI1" s="1982" t="s">
        <v>2852</v>
      </c>
      <c r="CBJ1" s="1982" t="s">
        <v>3784</v>
      </c>
      <c r="CBK1" s="1982" t="s">
        <v>2853</v>
      </c>
      <c r="CBL1" s="1982" t="s">
        <v>2854</v>
      </c>
      <c r="CBM1" s="1982" t="s">
        <v>2855</v>
      </c>
      <c r="CBN1" s="1982" t="s">
        <v>2856</v>
      </c>
      <c r="CBO1" s="1982" t="s">
        <v>2857</v>
      </c>
      <c r="CBP1" s="1982" t="s">
        <v>2858</v>
      </c>
      <c r="CBQ1" s="1982" t="s">
        <v>2859</v>
      </c>
      <c r="CBR1" s="1982" t="s">
        <v>2860</v>
      </c>
      <c r="CBS1" s="1982" t="s">
        <v>2861</v>
      </c>
      <c r="CBT1" s="1982" t="s">
        <v>3785</v>
      </c>
      <c r="CBU1" s="1982" t="s">
        <v>2862</v>
      </c>
      <c r="CBV1" s="1982" t="s">
        <v>2863</v>
      </c>
      <c r="CBW1" s="1982" t="s">
        <v>2864</v>
      </c>
      <c r="CBX1" s="1982" t="s">
        <v>2865</v>
      </c>
      <c r="CBY1" s="1982" t="s">
        <v>2866</v>
      </c>
      <c r="CBZ1" s="1982" t="s">
        <v>2867</v>
      </c>
      <c r="CCA1" s="1982" t="s">
        <v>2868</v>
      </c>
      <c r="CCB1" s="1982" t="s">
        <v>2869</v>
      </c>
      <c r="CCC1" s="1982" t="s">
        <v>2870</v>
      </c>
      <c r="CCD1" s="1982" t="s">
        <v>3786</v>
      </c>
      <c r="CCE1" s="1982" t="s">
        <v>2871</v>
      </c>
      <c r="CCF1" s="1982" t="s">
        <v>2872</v>
      </c>
      <c r="CCG1" s="1982" t="s">
        <v>2873</v>
      </c>
      <c r="CCH1" s="1982" t="s">
        <v>2874</v>
      </c>
      <c r="CCI1" s="1982" t="s">
        <v>2875</v>
      </c>
      <c r="CCJ1" s="1982" t="s">
        <v>2876</v>
      </c>
      <c r="CCK1" s="1982" t="s">
        <v>2877</v>
      </c>
      <c r="CCL1" s="1982" t="s">
        <v>2878</v>
      </c>
      <c r="CCM1" s="1982" t="s">
        <v>2879</v>
      </c>
      <c r="CCN1" s="1982" t="s">
        <v>3787</v>
      </c>
      <c r="CCO1" s="1982" t="s">
        <v>2880</v>
      </c>
      <c r="CCP1" s="1982" t="s">
        <v>2881</v>
      </c>
      <c r="CCQ1" s="1982" t="s">
        <v>2882</v>
      </c>
      <c r="CCR1" s="1982" t="s">
        <v>2883</v>
      </c>
      <c r="CCS1" s="1982" t="s">
        <v>2884</v>
      </c>
      <c r="CCT1" s="1982" t="s">
        <v>2885</v>
      </c>
      <c r="CCU1" s="1982" t="s">
        <v>3788</v>
      </c>
      <c r="CCV1" s="1982" t="s">
        <v>2886</v>
      </c>
      <c r="CCW1" s="1982" t="s">
        <v>2887</v>
      </c>
      <c r="CCX1" s="1982" t="s">
        <v>2888</v>
      </c>
      <c r="CCY1" s="1982" t="s">
        <v>2889</v>
      </c>
      <c r="CCZ1" s="1982" t="s">
        <v>2890</v>
      </c>
      <c r="CDA1" s="1982" t="s">
        <v>2891</v>
      </c>
      <c r="CDB1" s="1982" t="s">
        <v>3789</v>
      </c>
      <c r="CDC1" s="1982" t="s">
        <v>2892</v>
      </c>
      <c r="CDD1" s="1982" t="s">
        <v>2893</v>
      </c>
      <c r="CDE1" s="1982" t="s">
        <v>2894</v>
      </c>
      <c r="CDF1" s="1982" t="s">
        <v>2895</v>
      </c>
      <c r="CDG1" s="1982" t="s">
        <v>2896</v>
      </c>
      <c r="CDH1" s="1982" t="s">
        <v>2897</v>
      </c>
      <c r="CDI1" s="1982" t="s">
        <v>3790</v>
      </c>
      <c r="CDJ1" s="1982" t="s">
        <v>2898</v>
      </c>
      <c r="CDK1" s="1982" t="s">
        <v>2899</v>
      </c>
      <c r="CDL1" s="1982" t="s">
        <v>2900</v>
      </c>
      <c r="CDM1" s="1982" t="s">
        <v>2901</v>
      </c>
      <c r="CDN1" s="1982" t="s">
        <v>2902</v>
      </c>
      <c r="CDO1" s="1982" t="s">
        <v>2903</v>
      </c>
      <c r="CDP1" s="1982" t="s">
        <v>3791</v>
      </c>
      <c r="CDQ1" s="1982" t="s">
        <v>2904</v>
      </c>
      <c r="CDR1" s="1982" t="s">
        <v>2905</v>
      </c>
      <c r="CDS1" s="1982" t="s">
        <v>2906</v>
      </c>
      <c r="CDT1" s="1982" t="s">
        <v>2907</v>
      </c>
      <c r="CDU1" s="1982" t="s">
        <v>2908</v>
      </c>
      <c r="CDV1" s="1982" t="s">
        <v>2909</v>
      </c>
      <c r="CDW1" s="1982" t="s">
        <v>3792</v>
      </c>
      <c r="CDX1" s="1982" t="s">
        <v>2910</v>
      </c>
      <c r="CDY1" s="1982" t="s">
        <v>2911</v>
      </c>
      <c r="CDZ1" s="1982" t="s">
        <v>2912</v>
      </c>
      <c r="CEA1" s="1982" t="s">
        <v>2913</v>
      </c>
      <c r="CEB1" s="1982" t="s">
        <v>2914</v>
      </c>
      <c r="CEC1" s="1982" t="s">
        <v>2915</v>
      </c>
      <c r="CED1" s="1982" t="s">
        <v>6466</v>
      </c>
      <c r="CEE1" s="1982" t="s">
        <v>6467</v>
      </c>
      <c r="CEF1" s="1982" t="s">
        <v>6468</v>
      </c>
      <c r="CEG1" s="1982" t="s">
        <v>6469</v>
      </c>
      <c r="CEH1" s="1982" t="s">
        <v>6470</v>
      </c>
      <c r="CEI1" s="1982" t="s">
        <v>6471</v>
      </c>
      <c r="CEJ1" s="1982" t="s">
        <v>6472</v>
      </c>
      <c r="CEK1" s="1982" t="s">
        <v>3793</v>
      </c>
      <c r="CEL1" s="1982" t="s">
        <v>2916</v>
      </c>
      <c r="CEM1" s="1982" t="s">
        <v>2917</v>
      </c>
      <c r="CEN1" s="1982" t="s">
        <v>2918</v>
      </c>
      <c r="CEO1" s="1982" t="s">
        <v>2919</v>
      </c>
      <c r="CEP1" s="1982" t="s">
        <v>2920</v>
      </c>
      <c r="CEQ1" s="1982" t="s">
        <v>2921</v>
      </c>
      <c r="CER1" s="1982" t="s">
        <v>3794</v>
      </c>
      <c r="CES1" s="1982" t="s">
        <v>2922</v>
      </c>
      <c r="CET1" s="1982" t="s">
        <v>2923</v>
      </c>
      <c r="CEU1" s="1982" t="s">
        <v>2924</v>
      </c>
      <c r="CEV1" s="1982" t="s">
        <v>2925</v>
      </c>
      <c r="CEW1" s="1982" t="s">
        <v>2926</v>
      </c>
      <c r="CEX1" s="1982" t="s">
        <v>2927</v>
      </c>
      <c r="CEY1" s="1982" t="s">
        <v>3795</v>
      </c>
      <c r="CEZ1" s="1982" t="s">
        <v>2928</v>
      </c>
      <c r="CFA1" s="1982" t="s">
        <v>2929</v>
      </c>
      <c r="CFB1" s="1982" t="s">
        <v>2930</v>
      </c>
      <c r="CFC1" s="1982" t="s">
        <v>2931</v>
      </c>
      <c r="CFD1" s="1982" t="s">
        <v>2932</v>
      </c>
      <c r="CFE1" s="1982" t="s">
        <v>2933</v>
      </c>
      <c r="CFF1" s="1982" t="s">
        <v>3796</v>
      </c>
      <c r="CFG1" s="1982" t="s">
        <v>2934</v>
      </c>
      <c r="CFH1" s="1982" t="s">
        <v>2935</v>
      </c>
      <c r="CFI1" s="1982" t="s">
        <v>2936</v>
      </c>
      <c r="CFJ1" s="1982" t="s">
        <v>2937</v>
      </c>
      <c r="CFK1" s="1982" t="s">
        <v>2938</v>
      </c>
      <c r="CFL1" s="1982" t="s">
        <v>2939</v>
      </c>
      <c r="CFM1" s="1982" t="s">
        <v>3797</v>
      </c>
      <c r="CFN1" s="1982" t="s">
        <v>2940</v>
      </c>
      <c r="CFO1" s="1982" t="s">
        <v>2941</v>
      </c>
      <c r="CFP1" s="1982" t="s">
        <v>2942</v>
      </c>
      <c r="CFQ1" s="1982" t="s">
        <v>2943</v>
      </c>
      <c r="CFR1" s="1982" t="s">
        <v>2944</v>
      </c>
      <c r="CFS1" s="1982" t="s">
        <v>2945</v>
      </c>
      <c r="CFT1" s="1982" t="s">
        <v>3798</v>
      </c>
      <c r="CFU1" s="1982" t="s">
        <v>2946</v>
      </c>
      <c r="CFV1" s="1982" t="s">
        <v>2947</v>
      </c>
      <c r="CFW1" s="1982" t="s">
        <v>2948</v>
      </c>
      <c r="CFX1" s="1982" t="s">
        <v>2949</v>
      </c>
      <c r="CFY1" s="1982" t="s">
        <v>2950</v>
      </c>
      <c r="CFZ1" s="1982" t="s">
        <v>2951</v>
      </c>
      <c r="CGA1" s="1982" t="s">
        <v>3799</v>
      </c>
      <c r="CGB1" s="1982" t="s">
        <v>2952</v>
      </c>
      <c r="CGC1" s="1982" t="s">
        <v>2953</v>
      </c>
      <c r="CGD1" s="1982" t="s">
        <v>2954</v>
      </c>
      <c r="CGE1" s="1982" t="s">
        <v>2955</v>
      </c>
      <c r="CGF1" s="1982" t="s">
        <v>2956</v>
      </c>
      <c r="CGG1" s="1982" t="s">
        <v>2957</v>
      </c>
      <c r="CGH1" s="1982" t="s">
        <v>3800</v>
      </c>
      <c r="CGI1" s="1982" t="s">
        <v>2958</v>
      </c>
      <c r="CGJ1" s="1982" t="s">
        <v>2959</v>
      </c>
      <c r="CGK1" s="1982" t="s">
        <v>2960</v>
      </c>
      <c r="CGL1" s="1982" t="s">
        <v>2961</v>
      </c>
      <c r="CGM1" s="1982" t="s">
        <v>2962</v>
      </c>
      <c r="CGN1" s="1982" t="s">
        <v>2963</v>
      </c>
      <c r="CGO1" s="1982" t="s">
        <v>3801</v>
      </c>
      <c r="CGP1" s="1982" t="s">
        <v>2964</v>
      </c>
      <c r="CGQ1" s="1982" t="s">
        <v>2965</v>
      </c>
      <c r="CGR1" s="1982" t="s">
        <v>2966</v>
      </c>
      <c r="CGS1" s="1982" t="s">
        <v>2967</v>
      </c>
      <c r="CGT1" s="1982" t="s">
        <v>2968</v>
      </c>
      <c r="CGU1" s="1982" t="s">
        <v>2969</v>
      </c>
      <c r="CGV1" s="1982" t="s">
        <v>3802</v>
      </c>
      <c r="CGW1" s="1982" t="s">
        <v>2970</v>
      </c>
      <c r="CGX1" s="1982" t="s">
        <v>2971</v>
      </c>
      <c r="CGY1" s="1982" t="s">
        <v>2972</v>
      </c>
      <c r="CGZ1" s="1982" t="s">
        <v>2973</v>
      </c>
      <c r="CHA1" s="1982" t="s">
        <v>2974</v>
      </c>
      <c r="CHB1" s="1982" t="s">
        <v>2975</v>
      </c>
      <c r="CHC1" s="1982" t="s">
        <v>3803</v>
      </c>
      <c r="CHD1" s="1982" t="s">
        <v>2976</v>
      </c>
      <c r="CHE1" s="1982" t="s">
        <v>2977</v>
      </c>
      <c r="CHF1" s="1982" t="s">
        <v>2978</v>
      </c>
      <c r="CHG1" s="1982" t="s">
        <v>2979</v>
      </c>
      <c r="CHH1" s="1982" t="s">
        <v>2980</v>
      </c>
      <c r="CHI1" s="1982" t="s">
        <v>2981</v>
      </c>
      <c r="CHJ1" s="1982" t="s">
        <v>3804</v>
      </c>
      <c r="CHK1" s="1982" t="s">
        <v>2982</v>
      </c>
      <c r="CHL1" s="1982" t="s">
        <v>2983</v>
      </c>
      <c r="CHM1" s="1982" t="s">
        <v>2984</v>
      </c>
      <c r="CHN1" s="1982" t="s">
        <v>2985</v>
      </c>
      <c r="CHO1" s="1982" t="s">
        <v>2986</v>
      </c>
      <c r="CHP1" s="1982" t="s">
        <v>2987</v>
      </c>
      <c r="CHQ1" s="1982" t="s">
        <v>3805</v>
      </c>
      <c r="CHR1" s="1982" t="s">
        <v>2988</v>
      </c>
      <c r="CHS1" s="1982" t="s">
        <v>2989</v>
      </c>
      <c r="CHT1" s="1982" t="s">
        <v>2990</v>
      </c>
      <c r="CHU1" s="1982" t="s">
        <v>2991</v>
      </c>
      <c r="CHV1" s="1982" t="s">
        <v>2992</v>
      </c>
      <c r="CHW1" s="1982" t="s">
        <v>2993</v>
      </c>
      <c r="CHX1" s="1982" t="s">
        <v>3806</v>
      </c>
      <c r="CHY1" s="1982" t="s">
        <v>2994</v>
      </c>
      <c r="CHZ1" s="1982" t="s">
        <v>2995</v>
      </c>
      <c r="CIA1" s="1982" t="s">
        <v>2996</v>
      </c>
      <c r="CIB1" s="1982" t="s">
        <v>2997</v>
      </c>
      <c r="CIC1" s="1982" t="s">
        <v>2998</v>
      </c>
      <c r="CID1" s="1982" t="s">
        <v>2999</v>
      </c>
      <c r="CIE1" s="1982" t="s">
        <v>3807</v>
      </c>
      <c r="CIF1" s="1982" t="s">
        <v>3000</v>
      </c>
      <c r="CIG1" s="1982" t="s">
        <v>3001</v>
      </c>
      <c r="CIH1" s="1982" t="s">
        <v>3002</v>
      </c>
      <c r="CII1" s="1982" t="s">
        <v>3003</v>
      </c>
      <c r="CIJ1" s="1982" t="s">
        <v>3004</v>
      </c>
      <c r="CIK1" s="1982" t="s">
        <v>3005</v>
      </c>
      <c r="CIL1" s="1982" t="s">
        <v>3808</v>
      </c>
      <c r="CIM1" s="1982" t="s">
        <v>3006</v>
      </c>
      <c r="CIN1" s="1982" t="s">
        <v>3007</v>
      </c>
      <c r="CIO1" s="1982" t="s">
        <v>3008</v>
      </c>
      <c r="CIP1" s="1982" t="s">
        <v>3009</v>
      </c>
      <c r="CIQ1" s="1982" t="s">
        <v>3010</v>
      </c>
      <c r="CIR1" s="1982" t="s">
        <v>3011</v>
      </c>
      <c r="CIS1" s="1982" t="s">
        <v>3809</v>
      </c>
      <c r="CIT1" s="1982" t="s">
        <v>3012</v>
      </c>
      <c r="CIU1" s="1982" t="s">
        <v>3013</v>
      </c>
      <c r="CIV1" s="1982" t="s">
        <v>3014</v>
      </c>
      <c r="CIW1" s="1982" t="s">
        <v>3015</v>
      </c>
      <c r="CIX1" s="1982" t="s">
        <v>3016</v>
      </c>
      <c r="CIY1" s="1982" t="s">
        <v>3017</v>
      </c>
      <c r="CIZ1" s="1982" t="s">
        <v>3810</v>
      </c>
      <c r="CJA1" s="1982" t="s">
        <v>3018</v>
      </c>
      <c r="CJB1" s="1982" t="s">
        <v>3019</v>
      </c>
      <c r="CJC1" s="1982" t="s">
        <v>3020</v>
      </c>
      <c r="CJD1" s="1982" t="s">
        <v>3021</v>
      </c>
      <c r="CJE1" s="1982" t="s">
        <v>3022</v>
      </c>
      <c r="CJF1" s="1982" t="s">
        <v>3023</v>
      </c>
      <c r="CJG1" s="1982" t="s">
        <v>3811</v>
      </c>
      <c r="CJH1" s="1982" t="s">
        <v>3024</v>
      </c>
      <c r="CJI1" s="1982" t="s">
        <v>3025</v>
      </c>
      <c r="CJJ1" s="1982" t="s">
        <v>3026</v>
      </c>
      <c r="CJK1" s="1982" t="s">
        <v>3027</v>
      </c>
      <c r="CJL1" s="1982" t="s">
        <v>3028</v>
      </c>
      <c r="CJM1" s="1982" t="s">
        <v>3029</v>
      </c>
      <c r="CJN1" s="1982" t="s">
        <v>3812</v>
      </c>
      <c r="CJO1" s="1982" t="s">
        <v>3030</v>
      </c>
      <c r="CJP1" s="1982" t="s">
        <v>3031</v>
      </c>
      <c r="CJQ1" s="1982" t="s">
        <v>3032</v>
      </c>
      <c r="CJR1" s="1982" t="s">
        <v>3033</v>
      </c>
      <c r="CJS1" s="1982" t="s">
        <v>3034</v>
      </c>
      <c r="CJT1" s="1982" t="s">
        <v>3035</v>
      </c>
      <c r="CJU1" s="1982" t="s">
        <v>3813</v>
      </c>
      <c r="CJV1" s="1982" t="s">
        <v>3036</v>
      </c>
      <c r="CJW1" s="1982" t="s">
        <v>3037</v>
      </c>
      <c r="CJX1" s="1982" t="s">
        <v>3038</v>
      </c>
      <c r="CJY1" s="1982" t="s">
        <v>3039</v>
      </c>
      <c r="CJZ1" s="1982" t="s">
        <v>3040</v>
      </c>
      <c r="CKA1" s="1982" t="s">
        <v>3041</v>
      </c>
      <c r="CKB1" s="1982" t="s">
        <v>3814</v>
      </c>
      <c r="CKC1" s="1982" t="s">
        <v>3042</v>
      </c>
      <c r="CKD1" s="1982" t="s">
        <v>3043</v>
      </c>
      <c r="CKE1" s="1982" t="s">
        <v>3044</v>
      </c>
      <c r="CKF1" s="1982" t="s">
        <v>3045</v>
      </c>
      <c r="CKG1" s="1982" t="s">
        <v>3046</v>
      </c>
      <c r="CKH1" s="1982" t="s">
        <v>3047</v>
      </c>
      <c r="CKI1" s="1982" t="s">
        <v>3815</v>
      </c>
      <c r="CKJ1" s="1982" t="s">
        <v>3048</v>
      </c>
      <c r="CKK1" s="1982" t="s">
        <v>3049</v>
      </c>
      <c r="CKL1" s="1982" t="s">
        <v>3050</v>
      </c>
      <c r="CKM1" s="1982" t="s">
        <v>3051</v>
      </c>
      <c r="CKN1" s="1982" t="s">
        <v>3052</v>
      </c>
      <c r="CKO1" s="1982" t="s">
        <v>3053</v>
      </c>
      <c r="CKP1" s="1982" t="s">
        <v>3816</v>
      </c>
      <c r="CKQ1" s="1982" t="s">
        <v>3054</v>
      </c>
      <c r="CKR1" s="1982" t="s">
        <v>3055</v>
      </c>
      <c r="CKS1" s="1982" t="s">
        <v>3056</v>
      </c>
      <c r="CKT1" s="1982" t="s">
        <v>3057</v>
      </c>
      <c r="CKU1" s="1982" t="s">
        <v>3058</v>
      </c>
      <c r="CKV1" s="1982" t="s">
        <v>3059</v>
      </c>
      <c r="CKW1" s="1982" t="s">
        <v>3817</v>
      </c>
      <c r="CKX1" s="1982" t="s">
        <v>3060</v>
      </c>
      <c r="CKY1" s="1982" t="s">
        <v>3061</v>
      </c>
      <c r="CKZ1" s="1982" t="s">
        <v>3062</v>
      </c>
      <c r="CLA1" s="1982" t="s">
        <v>3063</v>
      </c>
      <c r="CLB1" s="1982" t="s">
        <v>3064</v>
      </c>
      <c r="CLC1" s="1982" t="s">
        <v>3065</v>
      </c>
      <c r="CLD1" s="1982" t="s">
        <v>3818</v>
      </c>
      <c r="CLE1" s="1982" t="s">
        <v>3066</v>
      </c>
      <c r="CLF1" s="1982" t="s">
        <v>3067</v>
      </c>
      <c r="CLG1" s="1982" t="s">
        <v>3068</v>
      </c>
      <c r="CLH1" s="1982" t="s">
        <v>3069</v>
      </c>
      <c r="CLI1" s="1982" t="s">
        <v>3070</v>
      </c>
      <c r="CLJ1" s="1982" t="s">
        <v>3071</v>
      </c>
      <c r="CLK1" s="1982" t="s">
        <v>3819</v>
      </c>
      <c r="CLL1" s="1982" t="s">
        <v>3072</v>
      </c>
      <c r="CLM1" s="1982" t="s">
        <v>3073</v>
      </c>
      <c r="CLN1" s="1982" t="s">
        <v>3074</v>
      </c>
      <c r="CLO1" s="1982" t="s">
        <v>3075</v>
      </c>
      <c r="CLP1" s="1982" t="s">
        <v>3076</v>
      </c>
      <c r="CLQ1" s="1982" t="s">
        <v>3077</v>
      </c>
      <c r="CLR1" s="1982" t="s">
        <v>3820</v>
      </c>
      <c r="CLS1" s="1982" t="s">
        <v>3078</v>
      </c>
      <c r="CLT1" s="1982" t="s">
        <v>3079</v>
      </c>
      <c r="CLU1" s="1982" t="s">
        <v>3080</v>
      </c>
      <c r="CLV1" s="1982" t="s">
        <v>3081</v>
      </c>
      <c r="CLW1" s="1982" t="s">
        <v>3082</v>
      </c>
      <c r="CLX1" s="1982" t="s">
        <v>3083</v>
      </c>
      <c r="CLY1" s="1982" t="s">
        <v>3821</v>
      </c>
      <c r="CLZ1" s="1982" t="s">
        <v>3084</v>
      </c>
      <c r="CMA1" s="1982" t="s">
        <v>3085</v>
      </c>
      <c r="CMB1" s="1982" t="s">
        <v>3086</v>
      </c>
      <c r="CMC1" s="1982" t="s">
        <v>3087</v>
      </c>
      <c r="CMD1" s="1982" t="s">
        <v>3088</v>
      </c>
      <c r="CME1" s="1982" t="s">
        <v>3089</v>
      </c>
      <c r="CMF1" s="1982" t="s">
        <v>3822</v>
      </c>
      <c r="CMG1" s="1982" t="s">
        <v>3090</v>
      </c>
      <c r="CMH1" s="1982" t="s">
        <v>3091</v>
      </c>
      <c r="CMI1" s="1982" t="s">
        <v>3092</v>
      </c>
      <c r="CMJ1" s="1982" t="s">
        <v>3093</v>
      </c>
      <c r="CMK1" s="1982" t="s">
        <v>3094</v>
      </c>
      <c r="CML1" s="1982" t="s">
        <v>3095</v>
      </c>
      <c r="CMM1" s="1982" t="s">
        <v>3823</v>
      </c>
      <c r="CMN1" s="1982" t="s">
        <v>3096</v>
      </c>
      <c r="CMO1" s="1982" t="s">
        <v>3097</v>
      </c>
      <c r="CMP1" s="1982" t="s">
        <v>3098</v>
      </c>
      <c r="CMQ1" s="1982" t="s">
        <v>3099</v>
      </c>
      <c r="CMR1" s="1982" t="s">
        <v>3100</v>
      </c>
      <c r="CMS1" s="1982" t="s">
        <v>3101</v>
      </c>
      <c r="CMT1" s="1982" t="s">
        <v>3824</v>
      </c>
      <c r="CMU1" s="1982" t="s">
        <v>3102</v>
      </c>
      <c r="CMV1" s="1982" t="s">
        <v>3103</v>
      </c>
      <c r="CMW1" s="1982" t="s">
        <v>3104</v>
      </c>
      <c r="CMX1" s="1982" t="s">
        <v>3105</v>
      </c>
      <c r="CMY1" s="1982" t="s">
        <v>3106</v>
      </c>
      <c r="CMZ1" s="1982" t="s">
        <v>3107</v>
      </c>
      <c r="CNA1" s="1982" t="s">
        <v>3825</v>
      </c>
      <c r="CNB1" s="1982" t="s">
        <v>3108</v>
      </c>
      <c r="CNC1" s="1982" t="s">
        <v>3109</v>
      </c>
      <c r="CND1" s="1982" t="s">
        <v>3110</v>
      </c>
      <c r="CNE1" s="1982" t="s">
        <v>3111</v>
      </c>
      <c r="CNF1" s="1982" t="s">
        <v>3112</v>
      </c>
      <c r="CNG1" s="1982" t="s">
        <v>3113</v>
      </c>
      <c r="CNH1" s="1982" t="s">
        <v>3114</v>
      </c>
      <c r="CNI1" s="1982" t="s">
        <v>3115</v>
      </c>
      <c r="CNJ1" s="1982" t="s">
        <v>3116</v>
      </c>
      <c r="CNK1" s="1982" t="s">
        <v>3826</v>
      </c>
      <c r="CNL1" s="1982" t="s">
        <v>3117</v>
      </c>
      <c r="CNM1" s="1982" t="s">
        <v>3118</v>
      </c>
      <c r="CNN1" s="1982" t="s">
        <v>3119</v>
      </c>
      <c r="CNO1" s="1982" t="s">
        <v>3120</v>
      </c>
      <c r="CNP1" s="1982" t="s">
        <v>3121</v>
      </c>
      <c r="CNQ1" s="1982" t="s">
        <v>3122</v>
      </c>
      <c r="CNR1" s="1982" t="s">
        <v>3123</v>
      </c>
      <c r="CNS1" s="1982" t="s">
        <v>3124</v>
      </c>
      <c r="CNT1" s="1982" t="s">
        <v>3125</v>
      </c>
      <c r="CNU1" s="1982" t="s">
        <v>3827</v>
      </c>
      <c r="CNV1" s="1982" t="s">
        <v>3126</v>
      </c>
      <c r="CNW1" s="1982" t="s">
        <v>3127</v>
      </c>
      <c r="CNX1" s="1982" t="s">
        <v>3128</v>
      </c>
      <c r="CNY1" s="1982" t="s">
        <v>3129</v>
      </c>
      <c r="CNZ1" s="1982" t="s">
        <v>3130</v>
      </c>
      <c r="COA1" s="1982" t="s">
        <v>3131</v>
      </c>
      <c r="COB1" s="1982" t="s">
        <v>3132</v>
      </c>
      <c r="COC1" s="1982" t="s">
        <v>3133</v>
      </c>
      <c r="COD1" s="1982" t="s">
        <v>3134</v>
      </c>
      <c r="COE1" s="1982" t="s">
        <v>3828</v>
      </c>
      <c r="COF1" s="1982" t="s">
        <v>3135</v>
      </c>
      <c r="COG1" s="1982" t="s">
        <v>3136</v>
      </c>
      <c r="COH1" s="1982" t="s">
        <v>3137</v>
      </c>
      <c r="COI1" s="1982" t="s">
        <v>3138</v>
      </c>
      <c r="COJ1" s="1982" t="s">
        <v>3139</v>
      </c>
      <c r="COK1" s="1982" t="s">
        <v>3140</v>
      </c>
      <c r="COL1" s="1982" t="s">
        <v>3141</v>
      </c>
      <c r="COM1" s="1982" t="s">
        <v>3142</v>
      </c>
      <c r="CON1" s="1982" t="s">
        <v>3143</v>
      </c>
      <c r="COO1" s="1982" t="s">
        <v>3829</v>
      </c>
      <c r="COP1" s="1982" t="s">
        <v>3144</v>
      </c>
      <c r="COQ1" s="1982" t="s">
        <v>3145</v>
      </c>
      <c r="COR1" s="1982" t="s">
        <v>3146</v>
      </c>
      <c r="COS1" s="1982" t="s">
        <v>3147</v>
      </c>
      <c r="COT1" s="1982" t="s">
        <v>3148</v>
      </c>
      <c r="COU1" s="1982" t="s">
        <v>3149</v>
      </c>
      <c r="COV1" s="1982" t="s">
        <v>3150</v>
      </c>
      <c r="COW1" s="1982" t="s">
        <v>3151</v>
      </c>
      <c r="COX1" s="1982" t="s">
        <v>3152</v>
      </c>
      <c r="COY1" s="1982" t="s">
        <v>3830</v>
      </c>
      <c r="COZ1" s="1982" t="s">
        <v>3153</v>
      </c>
      <c r="CPA1" s="1982" t="s">
        <v>3154</v>
      </c>
      <c r="CPB1" s="1982" t="s">
        <v>3155</v>
      </c>
      <c r="CPC1" s="1982" t="s">
        <v>3156</v>
      </c>
      <c r="CPD1" s="1982" t="s">
        <v>3157</v>
      </c>
      <c r="CPE1" s="1982" t="s">
        <v>3158</v>
      </c>
      <c r="CPF1" s="1982" t="s">
        <v>3159</v>
      </c>
      <c r="CPG1" s="1982" t="s">
        <v>3160</v>
      </c>
      <c r="CPH1" s="1982" t="s">
        <v>3161</v>
      </c>
      <c r="CPI1" s="1982" t="s">
        <v>3831</v>
      </c>
      <c r="CPJ1" s="1982" t="s">
        <v>3162</v>
      </c>
      <c r="CPK1" s="1982" t="s">
        <v>3163</v>
      </c>
      <c r="CPL1" s="1982" t="s">
        <v>3164</v>
      </c>
      <c r="CPM1" s="1982" t="s">
        <v>3165</v>
      </c>
      <c r="CPN1" s="1982" t="s">
        <v>3166</v>
      </c>
      <c r="CPO1" s="1982" t="s">
        <v>3167</v>
      </c>
      <c r="CPP1" s="1982" t="s">
        <v>3168</v>
      </c>
      <c r="CPQ1" s="1982" t="s">
        <v>3169</v>
      </c>
      <c r="CPR1" s="1982" t="s">
        <v>3170</v>
      </c>
      <c r="CPS1" s="1982" t="s">
        <v>3832</v>
      </c>
      <c r="CPT1" s="1982" t="s">
        <v>3171</v>
      </c>
      <c r="CPU1" s="1982" t="s">
        <v>3172</v>
      </c>
      <c r="CPV1" s="1982" t="s">
        <v>3173</v>
      </c>
      <c r="CPW1" s="1982" t="s">
        <v>3174</v>
      </c>
      <c r="CPX1" s="1982" t="s">
        <v>3175</v>
      </c>
      <c r="CPY1" s="1982" t="s">
        <v>3176</v>
      </c>
      <c r="CPZ1" s="1982" t="s">
        <v>3177</v>
      </c>
      <c r="CQA1" s="1982" t="s">
        <v>3178</v>
      </c>
      <c r="CQB1" s="1982" t="s">
        <v>3179</v>
      </c>
      <c r="CQC1" s="1982" t="s">
        <v>3833</v>
      </c>
      <c r="CQD1" s="1982" t="s">
        <v>3180</v>
      </c>
      <c r="CQE1" s="1982" t="s">
        <v>3181</v>
      </c>
      <c r="CQF1" s="1982" t="s">
        <v>3182</v>
      </c>
      <c r="CQG1" s="1982" t="s">
        <v>3183</v>
      </c>
      <c r="CQH1" s="1982" t="s">
        <v>3184</v>
      </c>
      <c r="CQI1" s="1982" t="s">
        <v>3185</v>
      </c>
      <c r="CQJ1" s="1982" t="s">
        <v>3186</v>
      </c>
      <c r="CQK1" s="1982" t="s">
        <v>3187</v>
      </c>
      <c r="CQL1" s="1982" t="s">
        <v>3188</v>
      </c>
      <c r="CQM1" s="1982" t="s">
        <v>3834</v>
      </c>
      <c r="CQN1" s="1982" t="s">
        <v>3189</v>
      </c>
      <c r="CQO1" s="1982" t="s">
        <v>3190</v>
      </c>
      <c r="CQP1" s="1982" t="s">
        <v>3191</v>
      </c>
      <c r="CQQ1" s="1982" t="s">
        <v>3192</v>
      </c>
      <c r="CQR1" s="1982" t="s">
        <v>3193</v>
      </c>
      <c r="CQS1" s="1982" t="s">
        <v>3194</v>
      </c>
      <c r="CQT1" s="1982" t="s">
        <v>3195</v>
      </c>
      <c r="CQU1" s="1982" t="s">
        <v>3196</v>
      </c>
      <c r="CQV1" s="1982" t="s">
        <v>3197</v>
      </c>
      <c r="CQW1" s="1982" t="s">
        <v>3835</v>
      </c>
      <c r="CQX1" s="1982" t="s">
        <v>3198</v>
      </c>
      <c r="CQY1" s="1982" t="s">
        <v>3199</v>
      </c>
      <c r="CQZ1" s="1982" t="s">
        <v>3200</v>
      </c>
      <c r="CRA1" s="1982" t="s">
        <v>3201</v>
      </c>
      <c r="CRB1" s="1982" t="s">
        <v>3202</v>
      </c>
      <c r="CRC1" s="1982" t="s">
        <v>3203</v>
      </c>
      <c r="CRD1" s="1982" t="s">
        <v>3204</v>
      </c>
      <c r="CRE1" s="1982" t="s">
        <v>3205</v>
      </c>
      <c r="CRF1" s="1982" t="s">
        <v>3206</v>
      </c>
      <c r="CRG1" s="1982" t="s">
        <v>3836</v>
      </c>
      <c r="CRH1" s="1982" t="s">
        <v>3207</v>
      </c>
      <c r="CRI1" s="1982" t="s">
        <v>3208</v>
      </c>
      <c r="CRJ1" s="1982" t="s">
        <v>3209</v>
      </c>
      <c r="CRK1" s="1982" t="s">
        <v>3210</v>
      </c>
      <c r="CRL1" s="1982" t="s">
        <v>3211</v>
      </c>
      <c r="CRM1" s="1982" t="s">
        <v>3212</v>
      </c>
      <c r="CRN1" s="1982" t="s">
        <v>3213</v>
      </c>
      <c r="CRO1" s="1982" t="s">
        <v>3214</v>
      </c>
      <c r="CRP1" s="1982" t="s">
        <v>3215</v>
      </c>
      <c r="CRQ1" s="1982" t="s">
        <v>3837</v>
      </c>
      <c r="CRR1" s="1982" t="s">
        <v>3216</v>
      </c>
      <c r="CRS1" s="1982" t="s">
        <v>3217</v>
      </c>
      <c r="CRT1" s="1982" t="s">
        <v>3218</v>
      </c>
      <c r="CRU1" s="1982" t="s">
        <v>3219</v>
      </c>
      <c r="CRV1" s="1982" t="s">
        <v>3220</v>
      </c>
      <c r="CRW1" s="1982" t="s">
        <v>3221</v>
      </c>
      <c r="CRX1" s="1982" t="s">
        <v>3222</v>
      </c>
      <c r="CRY1" s="1982" t="s">
        <v>3223</v>
      </c>
      <c r="CRZ1" s="1982" t="s">
        <v>3224</v>
      </c>
      <c r="CSA1" s="1982" t="s">
        <v>3838</v>
      </c>
      <c r="CSB1" s="1982" t="s">
        <v>3225</v>
      </c>
      <c r="CSC1" s="1982" t="s">
        <v>3226</v>
      </c>
      <c r="CSD1" s="1982" t="s">
        <v>3227</v>
      </c>
      <c r="CSE1" s="1982" t="s">
        <v>3228</v>
      </c>
      <c r="CSF1" s="1982" t="s">
        <v>3229</v>
      </c>
      <c r="CSG1" s="1982" t="s">
        <v>3230</v>
      </c>
      <c r="CSH1" s="1982" t="s">
        <v>3231</v>
      </c>
      <c r="CSI1" s="1982" t="s">
        <v>3232</v>
      </c>
      <c r="CSJ1" s="1982" t="s">
        <v>3233</v>
      </c>
      <c r="CSK1" s="1982" t="s">
        <v>3839</v>
      </c>
      <c r="CSL1" s="1982" t="s">
        <v>3234</v>
      </c>
      <c r="CSM1" s="1982" t="s">
        <v>3235</v>
      </c>
      <c r="CSN1" s="1982" t="s">
        <v>3236</v>
      </c>
      <c r="CSO1" s="1982" t="s">
        <v>3237</v>
      </c>
      <c r="CSP1" s="1982" t="s">
        <v>3238</v>
      </c>
      <c r="CSQ1" s="1982" t="s">
        <v>3239</v>
      </c>
      <c r="CSR1" s="1982" t="s">
        <v>3240</v>
      </c>
      <c r="CSS1" s="1982" t="s">
        <v>3241</v>
      </c>
      <c r="CST1" s="1982" t="s">
        <v>3242</v>
      </c>
      <c r="CSU1" s="1982" t="s">
        <v>3840</v>
      </c>
      <c r="CSV1" s="1982" t="s">
        <v>3243</v>
      </c>
      <c r="CSW1" s="1982" t="s">
        <v>3244</v>
      </c>
      <c r="CSX1" s="1982" t="s">
        <v>3245</v>
      </c>
      <c r="CSY1" s="1982" t="s">
        <v>3246</v>
      </c>
      <c r="CSZ1" s="1982" t="s">
        <v>3247</v>
      </c>
      <c r="CTA1" s="1982" t="s">
        <v>3248</v>
      </c>
      <c r="CTB1" s="1982" t="s">
        <v>3249</v>
      </c>
      <c r="CTC1" s="1982" t="s">
        <v>3250</v>
      </c>
      <c r="CTD1" s="1982" t="s">
        <v>3251</v>
      </c>
      <c r="CTE1" s="1982" t="s">
        <v>3841</v>
      </c>
      <c r="CTF1" s="1982" t="s">
        <v>3252</v>
      </c>
      <c r="CTG1" s="1982" t="s">
        <v>3253</v>
      </c>
      <c r="CTH1" s="1982" t="s">
        <v>3254</v>
      </c>
      <c r="CTI1" s="1982" t="s">
        <v>3255</v>
      </c>
      <c r="CTJ1" s="1982" t="s">
        <v>3256</v>
      </c>
      <c r="CTK1" s="1982" t="s">
        <v>3257</v>
      </c>
      <c r="CTL1" s="1982" t="s">
        <v>3258</v>
      </c>
      <c r="CTM1" s="1982" t="s">
        <v>3259</v>
      </c>
      <c r="CTN1" s="1982" t="s">
        <v>3260</v>
      </c>
      <c r="CTO1" s="1982" t="s">
        <v>3842</v>
      </c>
      <c r="CTP1" s="1982" t="s">
        <v>3261</v>
      </c>
      <c r="CTQ1" s="1982" t="s">
        <v>3262</v>
      </c>
      <c r="CTR1" s="1982" t="s">
        <v>3263</v>
      </c>
      <c r="CTS1" s="1982" t="s">
        <v>3264</v>
      </c>
      <c r="CTT1" s="1982" t="s">
        <v>3265</v>
      </c>
      <c r="CTU1" s="1982" t="s">
        <v>3266</v>
      </c>
      <c r="CTV1" s="1982" t="s">
        <v>3267</v>
      </c>
      <c r="CTW1" s="1982" t="s">
        <v>3268</v>
      </c>
      <c r="CTX1" s="1982" t="s">
        <v>3269</v>
      </c>
      <c r="CTY1" s="1982" t="s">
        <v>3843</v>
      </c>
      <c r="CTZ1" s="1982" t="s">
        <v>3270</v>
      </c>
      <c r="CUA1" s="1982" t="s">
        <v>3271</v>
      </c>
      <c r="CUB1" s="1982" t="s">
        <v>3272</v>
      </c>
      <c r="CUC1" s="1982" t="s">
        <v>3273</v>
      </c>
      <c r="CUD1" s="1982" t="s">
        <v>3274</v>
      </c>
      <c r="CUE1" s="1982" t="s">
        <v>3275</v>
      </c>
      <c r="CUF1" s="1982" t="s">
        <v>3276</v>
      </c>
      <c r="CUG1" s="1982" t="s">
        <v>3277</v>
      </c>
      <c r="CUH1" s="1982" t="s">
        <v>3278</v>
      </c>
      <c r="CUI1" s="1982" t="s">
        <v>3844</v>
      </c>
      <c r="CUJ1" s="1982" t="s">
        <v>3279</v>
      </c>
      <c r="CUK1" s="1982" t="s">
        <v>3280</v>
      </c>
      <c r="CUL1" s="1982" t="s">
        <v>3281</v>
      </c>
      <c r="CUM1" s="1982" t="s">
        <v>3282</v>
      </c>
      <c r="CUN1" s="1982" t="s">
        <v>3283</v>
      </c>
      <c r="CUO1" s="1982" t="s">
        <v>3284</v>
      </c>
      <c r="CUP1" s="1982" t="s">
        <v>3285</v>
      </c>
      <c r="CUQ1" s="1982" t="s">
        <v>3286</v>
      </c>
      <c r="CUR1" s="1982" t="s">
        <v>3287</v>
      </c>
      <c r="CUS1" s="1982" t="s">
        <v>3845</v>
      </c>
      <c r="CUT1" s="1982" t="s">
        <v>3288</v>
      </c>
      <c r="CUU1" s="1982" t="s">
        <v>3289</v>
      </c>
      <c r="CUV1" s="1982" t="s">
        <v>3290</v>
      </c>
      <c r="CUW1" s="1982" t="s">
        <v>3291</v>
      </c>
      <c r="CUX1" s="1982" t="s">
        <v>3292</v>
      </c>
      <c r="CUY1" s="1982" t="s">
        <v>3293</v>
      </c>
      <c r="CUZ1" s="1982" t="s">
        <v>3294</v>
      </c>
      <c r="CVA1" s="1982" t="s">
        <v>3295</v>
      </c>
      <c r="CVB1" s="1982" t="s">
        <v>3296</v>
      </c>
      <c r="CVC1" s="1982" t="s">
        <v>3846</v>
      </c>
      <c r="CVD1" s="1982" t="s">
        <v>3297</v>
      </c>
      <c r="CVE1" s="1982" t="s">
        <v>3298</v>
      </c>
      <c r="CVF1" s="1982" t="s">
        <v>3299</v>
      </c>
      <c r="CVG1" s="1982" t="s">
        <v>3300</v>
      </c>
      <c r="CVH1" s="1982" t="s">
        <v>3301</v>
      </c>
      <c r="CVI1" s="1982" t="s">
        <v>3302</v>
      </c>
      <c r="CVJ1" s="1982" t="s">
        <v>3303</v>
      </c>
      <c r="CVK1" s="1982" t="s">
        <v>3304</v>
      </c>
      <c r="CVL1" s="1982" t="s">
        <v>3305</v>
      </c>
      <c r="CVM1" s="1982" t="s">
        <v>3847</v>
      </c>
      <c r="CVN1" s="1982" t="s">
        <v>3306</v>
      </c>
      <c r="CVO1" s="1982" t="s">
        <v>3307</v>
      </c>
      <c r="CVP1" s="1982" t="s">
        <v>3308</v>
      </c>
      <c r="CVQ1" s="1982" t="s">
        <v>3309</v>
      </c>
      <c r="CVR1" s="1982" t="s">
        <v>3310</v>
      </c>
      <c r="CVS1" s="1982" t="s">
        <v>3311</v>
      </c>
      <c r="CVT1" s="1982" t="s">
        <v>3312</v>
      </c>
      <c r="CVU1" s="1982" t="s">
        <v>3313</v>
      </c>
      <c r="CVV1" s="1982" t="s">
        <v>3314</v>
      </c>
      <c r="CVW1" s="1982" t="s">
        <v>3848</v>
      </c>
      <c r="CVX1" s="1982" t="s">
        <v>3315</v>
      </c>
      <c r="CVY1" s="1982" t="s">
        <v>3316</v>
      </c>
      <c r="CVZ1" s="1982" t="s">
        <v>3317</v>
      </c>
      <c r="CWA1" s="1982" t="s">
        <v>3318</v>
      </c>
      <c r="CWB1" s="1982" t="s">
        <v>3319</v>
      </c>
      <c r="CWC1" s="1982" t="s">
        <v>3320</v>
      </c>
      <c r="CWD1" s="1982" t="s">
        <v>4871</v>
      </c>
      <c r="CWE1" s="1982" t="s">
        <v>4872</v>
      </c>
      <c r="CWF1" s="1982" t="s">
        <v>4873</v>
      </c>
      <c r="CWG1" s="1982" t="s">
        <v>4874</v>
      </c>
      <c r="CWH1" s="1982" t="s">
        <v>4875</v>
      </c>
      <c r="CWI1" s="1982" t="s">
        <v>4876</v>
      </c>
      <c r="CWJ1" s="1982" t="s">
        <v>4877</v>
      </c>
      <c r="CWK1" s="1982" t="s">
        <v>4878</v>
      </c>
      <c r="CWL1" s="1982" t="s">
        <v>4879</v>
      </c>
      <c r="CWM1" s="1982" t="s">
        <v>4880</v>
      </c>
      <c r="CWN1" s="1982" t="s">
        <v>4881</v>
      </c>
      <c r="CWO1" s="1982" t="s">
        <v>4882</v>
      </c>
      <c r="CWP1" s="1982" t="s">
        <v>4883</v>
      </c>
      <c r="CWQ1" s="1982" t="s">
        <v>4884</v>
      </c>
      <c r="CWR1" s="1982" t="s">
        <v>4885</v>
      </c>
      <c r="CWS1" s="1982" t="s">
        <v>4886</v>
      </c>
      <c r="CWT1" s="1982" t="s">
        <v>4887</v>
      </c>
      <c r="CWU1" s="1982" t="s">
        <v>4888</v>
      </c>
      <c r="CWV1" s="1982" t="s">
        <v>4889</v>
      </c>
      <c r="CWW1" s="1982" t="s">
        <v>4890</v>
      </c>
      <c r="CWX1" s="1982" t="s">
        <v>4891</v>
      </c>
      <c r="CWY1" s="1982" t="s">
        <v>4892</v>
      </c>
      <c r="CWZ1" s="1982" t="s">
        <v>4893</v>
      </c>
      <c r="CXA1" s="1982" t="s">
        <v>4894</v>
      </c>
      <c r="CXB1" s="1982" t="s">
        <v>4895</v>
      </c>
      <c r="CXC1" s="1982" t="s">
        <v>4896</v>
      </c>
      <c r="CXD1" s="1982" t="s">
        <v>4897</v>
      </c>
      <c r="CXE1" s="1982" t="s">
        <v>4898</v>
      </c>
      <c r="CXF1" s="1982" t="s">
        <v>4899</v>
      </c>
      <c r="CXG1" s="1982" t="s">
        <v>4900</v>
      </c>
      <c r="CXH1" s="1982" t="s">
        <v>4901</v>
      </c>
      <c r="CXI1" s="1982" t="s">
        <v>4902</v>
      </c>
      <c r="CXJ1" s="1982" t="s">
        <v>4903</v>
      </c>
      <c r="CXK1" s="1982" t="s">
        <v>4904</v>
      </c>
      <c r="CXL1" s="1982" t="s">
        <v>4905</v>
      </c>
      <c r="CXM1" s="1982" t="s">
        <v>4906</v>
      </c>
      <c r="CXN1" s="1982" t="s">
        <v>4907</v>
      </c>
      <c r="CXO1" s="1982" t="s">
        <v>4908</v>
      </c>
      <c r="CXP1" s="1982" t="s">
        <v>4909</v>
      </c>
      <c r="CXQ1" s="1982" t="s">
        <v>4910</v>
      </c>
      <c r="CXR1" s="1982" t="s">
        <v>4911</v>
      </c>
      <c r="CXS1" s="1982" t="s">
        <v>4912</v>
      </c>
      <c r="CXT1" s="1982" t="s">
        <v>4913</v>
      </c>
      <c r="CXU1" s="1982" t="s">
        <v>4914</v>
      </c>
      <c r="CXV1" s="1982" t="s">
        <v>4915</v>
      </c>
      <c r="CXW1" s="1982" t="s">
        <v>4916</v>
      </c>
      <c r="CXX1" s="1982" t="s">
        <v>4917</v>
      </c>
      <c r="CXY1" s="1982" t="s">
        <v>4918</v>
      </c>
      <c r="CXZ1" s="1982" t="s">
        <v>4919</v>
      </c>
      <c r="CYA1" s="1982" t="s">
        <v>4920</v>
      </c>
      <c r="CYB1" s="1982" t="s">
        <v>4921</v>
      </c>
      <c r="CYC1" s="1982" t="s">
        <v>4922</v>
      </c>
      <c r="CYD1" s="1982" t="s">
        <v>4923</v>
      </c>
      <c r="CYE1" s="1982" t="s">
        <v>4924</v>
      </c>
      <c r="CYF1" s="1982" t="s">
        <v>4925</v>
      </c>
      <c r="CYG1" s="1982" t="s">
        <v>4926</v>
      </c>
      <c r="CYH1" s="1982" t="s">
        <v>4927</v>
      </c>
      <c r="CYI1" s="1982" t="s">
        <v>4928</v>
      </c>
      <c r="CYJ1" s="1982" t="s">
        <v>4929</v>
      </c>
      <c r="CYK1" s="1982" t="s">
        <v>4930</v>
      </c>
      <c r="CYL1" s="1982" t="s">
        <v>4931</v>
      </c>
      <c r="CYM1" s="1982" t="s">
        <v>4932</v>
      </c>
      <c r="CYN1" s="1982" t="s">
        <v>4933</v>
      </c>
      <c r="CYO1" s="1982" t="s">
        <v>4934</v>
      </c>
      <c r="CYP1" s="1982" t="s">
        <v>4935</v>
      </c>
      <c r="CYQ1" s="1982" t="s">
        <v>4936</v>
      </c>
      <c r="CYR1" s="1982" t="s">
        <v>4937</v>
      </c>
      <c r="CYS1" s="1982" t="s">
        <v>4938</v>
      </c>
      <c r="CYT1" s="1982" t="s">
        <v>4939</v>
      </c>
      <c r="CYU1" s="1982" t="s">
        <v>4940</v>
      </c>
      <c r="CYV1" s="1982" t="s">
        <v>4941</v>
      </c>
      <c r="CYW1" s="1982" t="s">
        <v>4942</v>
      </c>
      <c r="CYX1" s="1982" t="s">
        <v>4943</v>
      </c>
      <c r="CYY1" s="1982" t="s">
        <v>4944</v>
      </c>
      <c r="CYZ1" s="1982" t="s">
        <v>4945</v>
      </c>
      <c r="CZA1" s="1982" t="s">
        <v>4946</v>
      </c>
      <c r="CZB1" s="1982" t="s">
        <v>4947</v>
      </c>
      <c r="CZC1" s="1982" t="s">
        <v>4948</v>
      </c>
      <c r="CZD1" s="1982" t="s">
        <v>4949</v>
      </c>
      <c r="CZE1" s="1982" t="s">
        <v>4950</v>
      </c>
      <c r="CZF1" s="1982" t="s">
        <v>4951</v>
      </c>
      <c r="CZG1" s="1982" t="s">
        <v>4952</v>
      </c>
      <c r="CZH1" s="1982" t="s">
        <v>4953</v>
      </c>
      <c r="CZI1" s="1982" t="s">
        <v>4954</v>
      </c>
      <c r="CZJ1" s="1982" t="s">
        <v>4955</v>
      </c>
      <c r="CZK1" s="1982" t="s">
        <v>4956</v>
      </c>
      <c r="CZL1" s="1982" t="s">
        <v>4957</v>
      </c>
      <c r="CZM1" s="1982" t="s">
        <v>4958</v>
      </c>
      <c r="CZN1" s="1982" t="s">
        <v>4959</v>
      </c>
      <c r="CZO1" s="1982" t="s">
        <v>4960</v>
      </c>
      <c r="CZP1" s="1982" t="s">
        <v>4961</v>
      </c>
      <c r="CZQ1" s="1982" t="s">
        <v>4962</v>
      </c>
      <c r="CZR1" s="1982" t="s">
        <v>4963</v>
      </c>
      <c r="CZS1" s="1982" t="s">
        <v>4964</v>
      </c>
      <c r="CZT1" s="1982" t="s">
        <v>4965</v>
      </c>
      <c r="CZU1" s="1982" t="s">
        <v>4966</v>
      </c>
      <c r="CZV1" s="1982" t="s">
        <v>4967</v>
      </c>
      <c r="CZW1" s="1982" t="s">
        <v>4968</v>
      </c>
      <c r="CZX1" s="1982" t="s">
        <v>4969</v>
      </c>
      <c r="CZY1" s="1982" t="s">
        <v>4970</v>
      </c>
      <c r="CZZ1" s="1982" t="s">
        <v>4971</v>
      </c>
      <c r="DAA1" s="1982" t="s">
        <v>4972</v>
      </c>
      <c r="DAB1" s="1982" t="s">
        <v>4973</v>
      </c>
      <c r="DAC1" s="1982" t="s">
        <v>4974</v>
      </c>
      <c r="DAD1" s="1982" t="s">
        <v>4975</v>
      </c>
      <c r="DAE1" s="1982" t="s">
        <v>4976</v>
      </c>
      <c r="DAF1" s="1982" t="s">
        <v>4977</v>
      </c>
      <c r="DAG1" s="1982" t="s">
        <v>4978</v>
      </c>
      <c r="DAH1" s="1982" t="s">
        <v>4979</v>
      </c>
      <c r="DAI1" s="1982" t="s">
        <v>4980</v>
      </c>
      <c r="DAJ1" s="1982" t="s">
        <v>4981</v>
      </c>
      <c r="DAK1" s="1982" t="s">
        <v>4982</v>
      </c>
      <c r="DAL1" s="1982" t="s">
        <v>4983</v>
      </c>
      <c r="DAM1" s="1982" t="s">
        <v>4984</v>
      </c>
      <c r="DAN1" s="1982" t="s">
        <v>4985</v>
      </c>
      <c r="DAO1" s="1982" t="s">
        <v>4986</v>
      </c>
      <c r="DAP1" s="1982" t="s">
        <v>4987</v>
      </c>
      <c r="DAQ1" s="1982" t="s">
        <v>4988</v>
      </c>
      <c r="DAR1" s="1982" t="s">
        <v>4989</v>
      </c>
      <c r="DAS1" s="1982" t="s">
        <v>4990</v>
      </c>
      <c r="DAT1" s="1982" t="s">
        <v>4991</v>
      </c>
      <c r="DAU1" s="1982" t="s">
        <v>4992</v>
      </c>
      <c r="DAV1" s="1982" t="s">
        <v>4993</v>
      </c>
      <c r="DAW1" s="1982" t="s">
        <v>4994</v>
      </c>
      <c r="DAX1" s="1982" t="s">
        <v>4995</v>
      </c>
      <c r="DAY1" s="1982" t="s">
        <v>4996</v>
      </c>
      <c r="DAZ1" s="1982" t="s">
        <v>4997</v>
      </c>
      <c r="DBA1" s="1982" t="s">
        <v>4998</v>
      </c>
      <c r="DBB1" s="1982" t="s">
        <v>4999</v>
      </c>
      <c r="DBC1" s="1982" t="s">
        <v>5000</v>
      </c>
      <c r="DBD1" s="1982" t="s">
        <v>5001</v>
      </c>
      <c r="DBE1" s="1982" t="s">
        <v>5002</v>
      </c>
      <c r="DBF1" s="1982" t="s">
        <v>5003</v>
      </c>
      <c r="DBG1" s="1982" t="s">
        <v>5004</v>
      </c>
      <c r="DBH1" s="1982" t="s">
        <v>5005</v>
      </c>
      <c r="DBI1" s="1982" t="s">
        <v>5006</v>
      </c>
      <c r="DBJ1" s="1982" t="s">
        <v>5007</v>
      </c>
      <c r="DBK1" s="1982" t="s">
        <v>5008</v>
      </c>
      <c r="DBL1" s="1982" t="s">
        <v>5009</v>
      </c>
      <c r="DBM1" s="1982" t="s">
        <v>5010</v>
      </c>
      <c r="DBN1" s="1982" t="s">
        <v>5011</v>
      </c>
      <c r="DBO1" s="1982" t="s">
        <v>5012</v>
      </c>
      <c r="DBP1" s="1982" t="s">
        <v>5013</v>
      </c>
      <c r="DBQ1" s="1982" t="s">
        <v>5014</v>
      </c>
      <c r="DBR1" s="1982" t="s">
        <v>5015</v>
      </c>
      <c r="DBS1" s="1982" t="s">
        <v>5016</v>
      </c>
      <c r="DBT1" s="1982" t="s">
        <v>5017</v>
      </c>
      <c r="DBU1" s="1982" t="s">
        <v>5018</v>
      </c>
      <c r="DBV1" s="1982" t="s">
        <v>5019</v>
      </c>
      <c r="DBW1" s="1982" t="s">
        <v>5020</v>
      </c>
      <c r="DBX1" s="1982" t="s">
        <v>5021</v>
      </c>
      <c r="DBY1" s="1982" t="s">
        <v>5022</v>
      </c>
      <c r="DBZ1" s="1982" t="s">
        <v>5023</v>
      </c>
      <c r="DCA1" s="1982" t="s">
        <v>5024</v>
      </c>
      <c r="DCB1" s="1982" t="s">
        <v>5025</v>
      </c>
      <c r="DCC1" s="1982" t="s">
        <v>5026</v>
      </c>
      <c r="DCD1" s="1982" t="s">
        <v>5027</v>
      </c>
      <c r="DCE1" s="1982" t="s">
        <v>5028</v>
      </c>
      <c r="DCF1" s="1982" t="s">
        <v>5029</v>
      </c>
      <c r="DCG1" s="1982" t="s">
        <v>5030</v>
      </c>
      <c r="DCH1" s="1982" t="s">
        <v>5031</v>
      </c>
      <c r="DCI1" s="1982" t="s">
        <v>5032</v>
      </c>
      <c r="DCJ1" s="1982" t="s">
        <v>5033</v>
      </c>
      <c r="DCK1" s="1982" t="s">
        <v>5034</v>
      </c>
      <c r="DCL1" s="1982" t="s">
        <v>5035</v>
      </c>
      <c r="DCM1" s="1982" t="s">
        <v>5036</v>
      </c>
      <c r="DCN1" s="1982" t="s">
        <v>5037</v>
      </c>
      <c r="DCO1" s="1982" t="s">
        <v>5038</v>
      </c>
      <c r="DCP1" s="1982" t="s">
        <v>5039</v>
      </c>
      <c r="DCQ1" s="1982" t="s">
        <v>5040</v>
      </c>
      <c r="DCR1" s="1982" t="s">
        <v>5041</v>
      </c>
      <c r="DCS1" s="1982" t="s">
        <v>5042</v>
      </c>
      <c r="DCT1" s="1982" t="s">
        <v>5043</v>
      </c>
      <c r="DCU1" s="1982" t="s">
        <v>5044</v>
      </c>
      <c r="DCV1" s="1982" t="s">
        <v>5045</v>
      </c>
      <c r="DCW1" s="1982" t="s">
        <v>5046</v>
      </c>
      <c r="DCX1" s="1982" t="s">
        <v>5047</v>
      </c>
      <c r="DCY1" s="1982" t="s">
        <v>5048</v>
      </c>
      <c r="DCZ1" s="1982" t="s">
        <v>5049</v>
      </c>
      <c r="DDA1" s="1982" t="s">
        <v>5050</v>
      </c>
      <c r="DDB1" s="1982" t="s">
        <v>5051</v>
      </c>
      <c r="DDC1" s="1982" t="s">
        <v>5052</v>
      </c>
      <c r="DDD1" s="1982" t="s">
        <v>5053</v>
      </c>
      <c r="DDE1" s="1982" t="s">
        <v>5054</v>
      </c>
      <c r="DDF1" s="1982" t="s">
        <v>5055</v>
      </c>
      <c r="DDG1" s="1982" t="s">
        <v>5056</v>
      </c>
      <c r="DDH1" s="1982" t="s">
        <v>5057</v>
      </c>
      <c r="DDI1" s="1982" t="s">
        <v>5058</v>
      </c>
      <c r="DDJ1" s="1982" t="s">
        <v>5059</v>
      </c>
      <c r="DDK1" s="1982" t="s">
        <v>5060</v>
      </c>
      <c r="DDL1" s="1982" t="s">
        <v>5061</v>
      </c>
      <c r="DDM1" s="1982" t="s">
        <v>5062</v>
      </c>
      <c r="DDN1" s="1982" t="s">
        <v>5063</v>
      </c>
      <c r="DDO1" s="1982" t="s">
        <v>5064</v>
      </c>
      <c r="DDP1" s="1982" t="s">
        <v>5065</v>
      </c>
      <c r="DDQ1" s="1982" t="s">
        <v>5066</v>
      </c>
      <c r="DDR1" s="1982" t="s">
        <v>5067</v>
      </c>
      <c r="DDS1" s="1982" t="s">
        <v>5068</v>
      </c>
      <c r="DDT1" s="1982" t="s">
        <v>5069</v>
      </c>
      <c r="DDU1" s="1982" t="s">
        <v>5070</v>
      </c>
      <c r="DDV1" s="1982" t="s">
        <v>5071</v>
      </c>
      <c r="DDW1" s="1982" t="s">
        <v>5072</v>
      </c>
      <c r="DDX1" s="1982" t="s">
        <v>5073</v>
      </c>
      <c r="DDY1" s="1982" t="s">
        <v>5074</v>
      </c>
      <c r="DDZ1" s="1982" t="s">
        <v>5075</v>
      </c>
      <c r="DEA1" s="1982" t="s">
        <v>5076</v>
      </c>
      <c r="DEB1" s="1982" t="s">
        <v>5077</v>
      </c>
      <c r="DEC1" s="1982" t="s">
        <v>5078</v>
      </c>
      <c r="DED1" s="1982" t="s">
        <v>5079</v>
      </c>
      <c r="DEE1" s="1982" t="s">
        <v>5080</v>
      </c>
      <c r="DEF1" s="1982" t="s">
        <v>5081</v>
      </c>
      <c r="DEG1" s="1982" t="s">
        <v>5082</v>
      </c>
      <c r="DEH1" s="1982" t="s">
        <v>5083</v>
      </c>
      <c r="DEI1" s="1982" t="s">
        <v>5084</v>
      </c>
      <c r="DEJ1" s="1982" t="s">
        <v>5085</v>
      </c>
      <c r="DEK1" s="1982" t="s">
        <v>5086</v>
      </c>
      <c r="DEL1" s="1982" t="s">
        <v>5087</v>
      </c>
      <c r="DEM1" s="1982" t="s">
        <v>5088</v>
      </c>
      <c r="DEN1" s="1982" t="s">
        <v>5089</v>
      </c>
      <c r="DEO1" s="1982" t="s">
        <v>5090</v>
      </c>
      <c r="DEP1" s="1982" t="s">
        <v>5091</v>
      </c>
      <c r="DEQ1" s="1982" t="s">
        <v>5092</v>
      </c>
      <c r="DER1" s="1982" t="s">
        <v>5093</v>
      </c>
      <c r="DES1" s="1982" t="s">
        <v>5094</v>
      </c>
      <c r="DET1" s="1982" t="s">
        <v>5095</v>
      </c>
      <c r="DEU1" s="1982" t="s">
        <v>5096</v>
      </c>
      <c r="DEV1" s="1982" t="s">
        <v>5097</v>
      </c>
      <c r="DEW1" s="1982" t="s">
        <v>5098</v>
      </c>
      <c r="DEX1" s="1982" t="s">
        <v>5099</v>
      </c>
      <c r="DEY1" s="1982" t="s">
        <v>5100</v>
      </c>
      <c r="DEZ1" s="1982" t="s">
        <v>5101</v>
      </c>
      <c r="DFA1" s="1982" t="s">
        <v>5102</v>
      </c>
      <c r="DFB1" s="1982" t="s">
        <v>5103</v>
      </c>
      <c r="DFC1" s="1982" t="s">
        <v>5104</v>
      </c>
      <c r="DFD1" s="1982" t="s">
        <v>5105</v>
      </c>
      <c r="DFE1" s="1982" t="s">
        <v>5106</v>
      </c>
      <c r="DFF1" s="1982" t="s">
        <v>5107</v>
      </c>
      <c r="DFG1" s="1982" t="s">
        <v>5108</v>
      </c>
      <c r="DFH1" s="1982" t="s">
        <v>5109</v>
      </c>
      <c r="DFI1" s="1982" t="s">
        <v>5110</v>
      </c>
      <c r="DFJ1" s="1982" t="s">
        <v>5111</v>
      </c>
      <c r="DFK1" s="1982" t="s">
        <v>5112</v>
      </c>
      <c r="DFL1" s="1982" t="s">
        <v>5113</v>
      </c>
      <c r="DFM1" s="1982" t="s">
        <v>5114</v>
      </c>
      <c r="DFN1" s="1982" t="s">
        <v>5115</v>
      </c>
      <c r="DFO1" s="1982" t="s">
        <v>5116</v>
      </c>
      <c r="DFP1" s="1982" t="s">
        <v>5117</v>
      </c>
      <c r="DFQ1" s="1982" t="s">
        <v>5118</v>
      </c>
      <c r="DFR1" s="1982" t="s">
        <v>5119</v>
      </c>
      <c r="DFS1" s="1982" t="s">
        <v>5120</v>
      </c>
      <c r="DFT1" s="1982" t="s">
        <v>5121</v>
      </c>
      <c r="DFU1" s="1982" t="s">
        <v>5122</v>
      </c>
      <c r="DFV1" s="1982" t="s">
        <v>5123</v>
      </c>
      <c r="DFW1" s="1982" t="s">
        <v>5124</v>
      </c>
      <c r="DFX1" s="1982" t="s">
        <v>5125</v>
      </c>
      <c r="DFY1" s="1982" t="s">
        <v>5126</v>
      </c>
      <c r="DFZ1" s="1982" t="s">
        <v>5127</v>
      </c>
      <c r="DGA1" s="1982" t="s">
        <v>5128</v>
      </c>
      <c r="DGB1" s="1982" t="s">
        <v>5129</v>
      </c>
      <c r="DGC1" s="1982" t="s">
        <v>5130</v>
      </c>
      <c r="DGD1" s="1982" t="s">
        <v>5131</v>
      </c>
      <c r="DGE1" s="1982" t="s">
        <v>5132</v>
      </c>
      <c r="DGF1" s="1982" t="s">
        <v>5133</v>
      </c>
      <c r="DGG1" s="1982" t="s">
        <v>5134</v>
      </c>
      <c r="DGH1" s="1982" t="s">
        <v>5135</v>
      </c>
      <c r="DGI1" s="1982" t="s">
        <v>5136</v>
      </c>
      <c r="DGJ1" s="1982" t="s">
        <v>5137</v>
      </c>
      <c r="DGK1" s="1982" t="s">
        <v>5138</v>
      </c>
      <c r="DGL1" s="1982" t="s">
        <v>5139</v>
      </c>
      <c r="DGM1" s="1982" t="s">
        <v>5140</v>
      </c>
      <c r="DGN1" s="1982" t="s">
        <v>5141</v>
      </c>
      <c r="DGO1" s="1982" t="s">
        <v>5142</v>
      </c>
      <c r="DGP1" s="1982" t="s">
        <v>5143</v>
      </c>
      <c r="DGQ1" s="1982" t="s">
        <v>5144</v>
      </c>
      <c r="DGR1" s="1982" t="s">
        <v>5145</v>
      </c>
      <c r="DGS1" s="1982" t="s">
        <v>5146</v>
      </c>
      <c r="DGT1" s="1982" t="s">
        <v>5147</v>
      </c>
      <c r="DGU1" s="1982" t="s">
        <v>5148</v>
      </c>
      <c r="DGV1" s="1982" t="s">
        <v>5149</v>
      </c>
      <c r="DGW1" s="1982" t="s">
        <v>5150</v>
      </c>
      <c r="DGX1" s="1982" t="s">
        <v>5151</v>
      </c>
      <c r="DGY1" s="1982" t="s">
        <v>5152</v>
      </c>
      <c r="DGZ1" s="1982" t="s">
        <v>5153</v>
      </c>
      <c r="DHA1" s="1982" t="s">
        <v>5154</v>
      </c>
      <c r="DHB1" s="1982" t="s">
        <v>5155</v>
      </c>
      <c r="DHC1" s="1982" t="s">
        <v>5156</v>
      </c>
      <c r="DHD1" s="1982" t="s">
        <v>5157</v>
      </c>
      <c r="DHE1" s="1982" t="s">
        <v>5158</v>
      </c>
      <c r="DHF1" s="1982" t="s">
        <v>5159</v>
      </c>
      <c r="DHG1" s="1982" t="s">
        <v>5160</v>
      </c>
      <c r="DHH1" s="1982" t="s">
        <v>5161</v>
      </c>
      <c r="DHI1" s="1982" t="s">
        <v>5162</v>
      </c>
      <c r="DHJ1" s="1982" t="s">
        <v>5163</v>
      </c>
      <c r="DHK1" s="1982" t="s">
        <v>5164</v>
      </c>
      <c r="DHL1" s="1982" t="s">
        <v>5165</v>
      </c>
      <c r="DHM1" s="1982" t="s">
        <v>5166</v>
      </c>
      <c r="DHN1" s="1982" t="s">
        <v>5167</v>
      </c>
      <c r="DHO1" s="1982" t="s">
        <v>5168</v>
      </c>
      <c r="DHP1" s="1982" t="s">
        <v>5169</v>
      </c>
      <c r="DHQ1" s="1982" t="s">
        <v>5170</v>
      </c>
      <c r="DHR1" s="1982" t="s">
        <v>5171</v>
      </c>
      <c r="DHS1" s="1982" t="s">
        <v>5172</v>
      </c>
      <c r="DHT1" s="1982" t="s">
        <v>5173</v>
      </c>
      <c r="DHU1" s="1982" t="s">
        <v>5174</v>
      </c>
      <c r="DHV1" s="1982" t="s">
        <v>5175</v>
      </c>
      <c r="DHW1" s="1982" t="s">
        <v>5176</v>
      </c>
      <c r="DHX1" s="1982" t="s">
        <v>5177</v>
      </c>
      <c r="DHY1" s="1982" t="s">
        <v>5178</v>
      </c>
      <c r="DHZ1" s="1982" t="s">
        <v>5179</v>
      </c>
      <c r="DIA1" s="1982" t="s">
        <v>5180</v>
      </c>
      <c r="DIB1" s="1982" t="s">
        <v>5181</v>
      </c>
      <c r="DIC1" s="1982" t="s">
        <v>5182</v>
      </c>
      <c r="DID1" s="1982" t="s">
        <v>5183</v>
      </c>
      <c r="DIE1" s="1982" t="s">
        <v>5184</v>
      </c>
      <c r="DIF1" s="1982" t="s">
        <v>5185</v>
      </c>
      <c r="DIG1" s="1982" t="s">
        <v>5186</v>
      </c>
      <c r="DIH1" s="1982" t="s">
        <v>5187</v>
      </c>
      <c r="DII1" s="1982" t="s">
        <v>5188</v>
      </c>
      <c r="DIJ1" s="1982" t="s">
        <v>5189</v>
      </c>
      <c r="DIK1" s="1982" t="s">
        <v>5190</v>
      </c>
      <c r="DIL1" s="1982" t="s">
        <v>5191</v>
      </c>
      <c r="DIM1" s="1982" t="s">
        <v>5192</v>
      </c>
      <c r="DIN1" s="1982" t="s">
        <v>5193</v>
      </c>
      <c r="DIO1" s="1982" t="s">
        <v>5194</v>
      </c>
      <c r="DIP1" s="1982" t="s">
        <v>5195</v>
      </c>
      <c r="DIQ1" s="1982" t="s">
        <v>5196</v>
      </c>
      <c r="DIR1" s="1982" t="s">
        <v>5197</v>
      </c>
      <c r="DIS1" s="1982" t="s">
        <v>5198</v>
      </c>
      <c r="DIT1" s="1982" t="s">
        <v>5199</v>
      </c>
      <c r="DIU1" s="1982" t="s">
        <v>5200</v>
      </c>
      <c r="DIV1" s="1982" t="s">
        <v>5201</v>
      </c>
      <c r="DIW1" s="1982" t="s">
        <v>5202</v>
      </c>
      <c r="DIX1" s="1982" t="s">
        <v>5203</v>
      </c>
      <c r="DIY1" s="1982" t="s">
        <v>5204</v>
      </c>
      <c r="DIZ1" s="1982" t="s">
        <v>3321</v>
      </c>
      <c r="DJA1" s="1982" t="s">
        <v>3322</v>
      </c>
      <c r="DJB1" s="1982" t="s">
        <v>3323</v>
      </c>
      <c r="DJC1" s="1982" t="s">
        <v>3849</v>
      </c>
      <c r="DJD1" s="1982" t="s">
        <v>3324</v>
      </c>
      <c r="DJE1" s="1982" t="s">
        <v>3325</v>
      </c>
      <c r="DJF1" s="1982" t="s">
        <v>3326</v>
      </c>
      <c r="DJG1" s="1982" t="s">
        <v>3327</v>
      </c>
      <c r="DJH1" s="1982" t="s">
        <v>3328</v>
      </c>
      <c r="DJI1" s="1982" t="s">
        <v>3329</v>
      </c>
      <c r="DJJ1" s="1982" t="s">
        <v>3330</v>
      </c>
      <c r="DJK1" s="1982" t="s">
        <v>3331</v>
      </c>
      <c r="DJL1" s="1982" t="s">
        <v>3332</v>
      </c>
      <c r="DJM1" s="1982" t="s">
        <v>3850</v>
      </c>
      <c r="DJN1" s="1982" t="s">
        <v>3333</v>
      </c>
      <c r="DJO1" s="1982" t="s">
        <v>3334</v>
      </c>
      <c r="DJP1" s="1982" t="s">
        <v>3335</v>
      </c>
      <c r="DJQ1" s="1982" t="s">
        <v>3336</v>
      </c>
      <c r="DJR1" s="1982" t="s">
        <v>3337</v>
      </c>
      <c r="DJS1" s="1982" t="s">
        <v>3338</v>
      </c>
      <c r="DJT1" s="1982" t="s">
        <v>3339</v>
      </c>
      <c r="DJU1" s="1982" t="s">
        <v>3340</v>
      </c>
      <c r="DJV1" s="1982" t="s">
        <v>3341</v>
      </c>
      <c r="DJW1" s="1982" t="s">
        <v>3851</v>
      </c>
      <c r="DJX1" s="1982" t="s">
        <v>3342</v>
      </c>
      <c r="DJY1" s="1982" t="s">
        <v>3343</v>
      </c>
      <c r="DJZ1" s="1982" t="s">
        <v>3344</v>
      </c>
      <c r="DKA1" s="1982" t="s">
        <v>3345</v>
      </c>
      <c r="DKB1" s="1982" t="s">
        <v>3346</v>
      </c>
      <c r="DKC1" s="1982" t="s">
        <v>3347</v>
      </c>
      <c r="DKD1" s="1982" t="s">
        <v>3348</v>
      </c>
      <c r="DKE1" s="1982" t="s">
        <v>3349</v>
      </c>
      <c r="DKF1" s="1982" t="s">
        <v>3350</v>
      </c>
      <c r="DKG1" s="1982" t="s">
        <v>3852</v>
      </c>
      <c r="DKH1" s="1982" t="s">
        <v>3351</v>
      </c>
      <c r="DKI1" s="1982" t="s">
        <v>3352</v>
      </c>
      <c r="DKJ1" s="1982" t="s">
        <v>3353</v>
      </c>
      <c r="DKK1" s="1982" t="s">
        <v>3354</v>
      </c>
      <c r="DKL1" s="1982" t="s">
        <v>3355</v>
      </c>
      <c r="DKM1" s="1982" t="s">
        <v>3356</v>
      </c>
      <c r="DKN1" s="1982" t="s">
        <v>3357</v>
      </c>
      <c r="DKO1" s="1982" t="s">
        <v>3358</v>
      </c>
      <c r="DKP1" s="1982" t="s">
        <v>3359</v>
      </c>
      <c r="DKQ1" s="1982" t="s">
        <v>3853</v>
      </c>
      <c r="DKR1" s="1982" t="s">
        <v>3360</v>
      </c>
      <c r="DKS1" s="1982" t="s">
        <v>3361</v>
      </c>
      <c r="DKT1" s="1982" t="s">
        <v>3362</v>
      </c>
      <c r="DKU1" s="1982" t="s">
        <v>3363</v>
      </c>
      <c r="DKV1" s="1982" t="s">
        <v>3364</v>
      </c>
      <c r="DKW1" s="1982" t="s">
        <v>3365</v>
      </c>
      <c r="DKX1" s="1982" t="s">
        <v>3366</v>
      </c>
      <c r="DKY1" s="1982" t="s">
        <v>3367</v>
      </c>
      <c r="DKZ1" s="1982" t="s">
        <v>3368</v>
      </c>
      <c r="DLA1" s="1982" t="s">
        <v>3854</v>
      </c>
      <c r="DLB1" s="1982" t="s">
        <v>3369</v>
      </c>
      <c r="DLC1" s="1982" t="s">
        <v>3370</v>
      </c>
      <c r="DLD1" s="1982" t="s">
        <v>3371</v>
      </c>
      <c r="DLE1" s="1982" t="s">
        <v>3372</v>
      </c>
      <c r="DLF1" s="1982" t="s">
        <v>3373</v>
      </c>
      <c r="DLG1" s="1982" t="s">
        <v>3374</v>
      </c>
      <c r="DLH1" s="1982" t="s">
        <v>3375</v>
      </c>
      <c r="DLI1" s="1982" t="s">
        <v>3376</v>
      </c>
      <c r="DLJ1" s="1982" t="s">
        <v>3377</v>
      </c>
      <c r="DLK1" s="1982" t="s">
        <v>3855</v>
      </c>
      <c r="DLL1" s="1982" t="s">
        <v>3378</v>
      </c>
      <c r="DLM1" s="1982" t="s">
        <v>3379</v>
      </c>
      <c r="DLN1" s="1982" t="s">
        <v>3380</v>
      </c>
      <c r="DLO1" s="1982" t="s">
        <v>3381</v>
      </c>
      <c r="DLP1" s="1982" t="s">
        <v>3382</v>
      </c>
      <c r="DLQ1" s="1982" t="s">
        <v>3383</v>
      </c>
      <c r="DLR1" s="1982" t="s">
        <v>3384</v>
      </c>
      <c r="DLS1" s="1982" t="s">
        <v>3385</v>
      </c>
      <c r="DLT1" s="1982" t="s">
        <v>3386</v>
      </c>
      <c r="DLU1" s="1982" t="s">
        <v>3856</v>
      </c>
      <c r="DLV1" s="1982" t="s">
        <v>3387</v>
      </c>
      <c r="DLW1" s="1982" t="s">
        <v>3388</v>
      </c>
      <c r="DLX1" s="1982" t="s">
        <v>3389</v>
      </c>
      <c r="DLY1" s="1982" t="s">
        <v>3390</v>
      </c>
      <c r="DLZ1" s="1982" t="s">
        <v>3391</v>
      </c>
      <c r="DMA1" s="1982" t="s">
        <v>3392</v>
      </c>
      <c r="DMB1" s="1982" t="s">
        <v>3393</v>
      </c>
      <c r="DMC1" s="1982" t="s">
        <v>3394</v>
      </c>
      <c r="DMD1" s="1982" t="s">
        <v>3395</v>
      </c>
      <c r="DME1" s="1982" t="s">
        <v>3857</v>
      </c>
      <c r="DMF1" s="1982" t="s">
        <v>3396</v>
      </c>
      <c r="DMG1" s="1982" t="s">
        <v>3397</v>
      </c>
      <c r="DMH1" s="1982" t="s">
        <v>3398</v>
      </c>
      <c r="DMI1" s="1982" t="s">
        <v>3399</v>
      </c>
      <c r="DMJ1" s="1982" t="s">
        <v>3400</v>
      </c>
      <c r="DMK1" s="1982" t="s">
        <v>3401</v>
      </c>
      <c r="DML1" s="1982" t="s">
        <v>3402</v>
      </c>
      <c r="DMM1" s="1982" t="s">
        <v>3403</v>
      </c>
      <c r="DMN1" s="1982" t="s">
        <v>3404</v>
      </c>
      <c r="DMO1" s="1982" t="s">
        <v>3858</v>
      </c>
      <c r="DMP1" s="1982" t="s">
        <v>3405</v>
      </c>
      <c r="DMQ1" s="1982" t="s">
        <v>3406</v>
      </c>
      <c r="DMR1" s="1982" t="s">
        <v>3407</v>
      </c>
      <c r="DMS1" s="1982" t="s">
        <v>3408</v>
      </c>
      <c r="DMT1" s="1982" t="s">
        <v>3409</v>
      </c>
      <c r="DMU1" s="1982" t="s">
        <v>3410</v>
      </c>
      <c r="DMV1" s="1982" t="s">
        <v>3411</v>
      </c>
      <c r="DMW1" s="1982" t="s">
        <v>3412</v>
      </c>
      <c r="DMX1" s="1982" t="s">
        <v>3413</v>
      </c>
      <c r="DMY1" s="1982" t="s">
        <v>3859</v>
      </c>
      <c r="DMZ1" s="1982" t="s">
        <v>3414</v>
      </c>
      <c r="DNA1" s="1982" t="s">
        <v>3415</v>
      </c>
      <c r="DNB1" s="1982" t="s">
        <v>3416</v>
      </c>
      <c r="DNC1" s="1982" t="s">
        <v>3417</v>
      </c>
      <c r="DND1" s="1982" t="s">
        <v>3418</v>
      </c>
      <c r="DNE1" s="1982" t="s">
        <v>3419</v>
      </c>
      <c r="DNF1" s="1982" t="s">
        <v>3420</v>
      </c>
      <c r="DNG1" s="1982" t="s">
        <v>3421</v>
      </c>
      <c r="DNH1" s="1982" t="s">
        <v>3422</v>
      </c>
      <c r="DNI1" s="1982" t="s">
        <v>3860</v>
      </c>
      <c r="DNJ1" s="1982" t="s">
        <v>3423</v>
      </c>
      <c r="DNK1" s="1982" t="s">
        <v>3424</v>
      </c>
      <c r="DNL1" s="1982" t="s">
        <v>3425</v>
      </c>
      <c r="DNM1" s="1982" t="s">
        <v>3426</v>
      </c>
      <c r="DNN1" s="1982" t="s">
        <v>3427</v>
      </c>
      <c r="DNO1" s="1982" t="s">
        <v>3428</v>
      </c>
      <c r="DNP1" s="1982" t="s">
        <v>3429</v>
      </c>
      <c r="DNQ1" s="1982" t="s">
        <v>3430</v>
      </c>
      <c r="DNR1" s="1982" t="s">
        <v>3431</v>
      </c>
      <c r="DNS1" s="1982" t="s">
        <v>3861</v>
      </c>
      <c r="DNT1" s="1982" t="s">
        <v>3432</v>
      </c>
      <c r="DNU1" s="1982" t="s">
        <v>3433</v>
      </c>
      <c r="DNV1" s="1982" t="s">
        <v>3434</v>
      </c>
      <c r="DNW1" s="1982" t="s">
        <v>3435</v>
      </c>
      <c r="DNX1" s="1982" t="s">
        <v>3436</v>
      </c>
      <c r="DNY1" s="1982" t="s">
        <v>3437</v>
      </c>
      <c r="DNZ1" s="1982" t="s">
        <v>3438</v>
      </c>
      <c r="DOA1" s="1982" t="s">
        <v>3439</v>
      </c>
      <c r="DOB1" s="1982" t="s">
        <v>3440</v>
      </c>
      <c r="DOC1" s="1982" t="s">
        <v>3862</v>
      </c>
      <c r="DOD1" s="1982" t="s">
        <v>3441</v>
      </c>
      <c r="DOE1" s="1982" t="s">
        <v>3442</v>
      </c>
      <c r="DOF1" s="1982" t="s">
        <v>3443</v>
      </c>
      <c r="DOG1" s="1982" t="s">
        <v>3444</v>
      </c>
      <c r="DOH1" s="1982" t="s">
        <v>3445</v>
      </c>
      <c r="DOI1" s="1982" t="s">
        <v>3446</v>
      </c>
      <c r="DOJ1" s="1982" t="s">
        <v>3447</v>
      </c>
      <c r="DOK1" s="1982" t="s">
        <v>3448</v>
      </c>
      <c r="DOL1" s="1982" t="s">
        <v>3449</v>
      </c>
      <c r="DOM1" s="1982" t="s">
        <v>3863</v>
      </c>
      <c r="DON1" s="1982" t="s">
        <v>3450</v>
      </c>
      <c r="DOO1" s="1982" t="s">
        <v>3451</v>
      </c>
      <c r="DOP1" s="1982" t="s">
        <v>3452</v>
      </c>
      <c r="DOQ1" s="1982" t="s">
        <v>3453</v>
      </c>
      <c r="DOR1" s="1982" t="s">
        <v>3454</v>
      </c>
      <c r="DOS1" s="1982" t="s">
        <v>3455</v>
      </c>
      <c r="DOT1" s="1982" t="s">
        <v>3456</v>
      </c>
      <c r="DOU1" s="1982" t="s">
        <v>3457</v>
      </c>
      <c r="DOV1" s="1982" t="s">
        <v>3458</v>
      </c>
      <c r="DOW1" s="1982" t="s">
        <v>3864</v>
      </c>
      <c r="DOX1" s="1982" t="s">
        <v>3459</v>
      </c>
      <c r="DOY1" s="1982" t="s">
        <v>3460</v>
      </c>
      <c r="DOZ1" s="1982" t="s">
        <v>3461</v>
      </c>
      <c r="DPA1" s="1982" t="s">
        <v>3462</v>
      </c>
      <c r="DPB1" s="1982" t="s">
        <v>3463</v>
      </c>
      <c r="DPC1" s="1982" t="s">
        <v>3464</v>
      </c>
      <c r="DPD1" s="1982" t="s">
        <v>3465</v>
      </c>
      <c r="DPE1" s="1982" t="s">
        <v>3466</v>
      </c>
      <c r="DPF1" s="1982" t="s">
        <v>3467</v>
      </c>
      <c r="DPG1" s="1982" t="s">
        <v>3865</v>
      </c>
      <c r="DPH1" s="1982" t="s">
        <v>3468</v>
      </c>
      <c r="DPI1" s="1982" t="s">
        <v>3469</v>
      </c>
      <c r="DPJ1" s="1982" t="s">
        <v>3470</v>
      </c>
      <c r="DPK1" s="1982" t="s">
        <v>3471</v>
      </c>
      <c r="DPL1" s="1982" t="s">
        <v>3472</v>
      </c>
      <c r="DPM1" s="1982" t="s">
        <v>3473</v>
      </c>
      <c r="DPN1" s="1982" t="s">
        <v>3474</v>
      </c>
      <c r="DPO1" s="1982" t="s">
        <v>3475</v>
      </c>
      <c r="DPP1" s="1982" t="s">
        <v>3476</v>
      </c>
      <c r="DPQ1" s="1982" t="s">
        <v>3866</v>
      </c>
      <c r="DPR1" s="1982" t="s">
        <v>3477</v>
      </c>
      <c r="DPS1" s="1982" t="s">
        <v>3478</v>
      </c>
      <c r="DPT1" s="1982" t="s">
        <v>3479</v>
      </c>
      <c r="DPU1" s="1982" t="s">
        <v>3480</v>
      </c>
      <c r="DPV1" s="1982" t="s">
        <v>3481</v>
      </c>
      <c r="DPW1" s="1982" t="s">
        <v>3482</v>
      </c>
      <c r="DPX1" s="1982" t="s">
        <v>3483</v>
      </c>
      <c r="DPY1" s="1982" t="s">
        <v>3484</v>
      </c>
      <c r="DPZ1" s="1982" t="s">
        <v>3485</v>
      </c>
      <c r="DQA1" s="1982" t="s">
        <v>3867</v>
      </c>
      <c r="DQB1" s="1982" t="s">
        <v>3486</v>
      </c>
      <c r="DQC1" s="1982" t="s">
        <v>3487</v>
      </c>
      <c r="DQD1" s="1982" t="s">
        <v>3488</v>
      </c>
      <c r="DQE1" s="1982" t="s">
        <v>3489</v>
      </c>
      <c r="DQF1" s="1982" t="s">
        <v>3490</v>
      </c>
      <c r="DQG1" s="1982" t="s">
        <v>3491</v>
      </c>
      <c r="DQH1" s="1982" t="s">
        <v>3492</v>
      </c>
      <c r="DQI1" s="1982" t="s">
        <v>3493</v>
      </c>
      <c r="DQJ1" s="1982" t="s">
        <v>3494</v>
      </c>
      <c r="DQK1" s="1982" t="s">
        <v>3868</v>
      </c>
      <c r="DQL1" s="1982" t="s">
        <v>3495</v>
      </c>
      <c r="DQM1" s="1982" t="s">
        <v>3496</v>
      </c>
      <c r="DQN1" s="1982" t="s">
        <v>3497</v>
      </c>
      <c r="DQO1" s="1982" t="s">
        <v>3498</v>
      </c>
      <c r="DQP1" s="1982" t="s">
        <v>3499</v>
      </c>
      <c r="DQQ1" s="1982" t="s">
        <v>3500</v>
      </c>
      <c r="DQR1" s="1982" t="s">
        <v>2247</v>
      </c>
      <c r="DQS1" s="1982" t="s">
        <v>2248</v>
      </c>
      <c r="DQT1" s="1982" t="s">
        <v>2249</v>
      </c>
      <c r="DQU1" s="1982" t="s">
        <v>2250</v>
      </c>
      <c r="DQV1" s="1982" t="s">
        <v>2251</v>
      </c>
      <c r="DQW1" s="1982" t="s">
        <v>2252</v>
      </c>
      <c r="DQX1" s="1982" t="s">
        <v>2253</v>
      </c>
      <c r="DQY1" s="1982" t="s">
        <v>2254</v>
      </c>
      <c r="DQZ1" s="1982" t="s">
        <v>2255</v>
      </c>
      <c r="DRA1" s="1982" t="s">
        <v>2256</v>
      </c>
      <c r="DRB1" s="1982" t="s">
        <v>2257</v>
      </c>
      <c r="DRC1" s="1982" t="s">
        <v>2258</v>
      </c>
      <c r="DRD1" s="1982" t="s">
        <v>2259</v>
      </c>
      <c r="DRE1" s="1982" t="s">
        <v>2260</v>
      </c>
      <c r="DRF1" s="1982" t="s">
        <v>2261</v>
      </c>
      <c r="DRG1" s="1982" t="s">
        <v>2262</v>
      </c>
      <c r="DRH1" s="1982" t="s">
        <v>2263</v>
      </c>
      <c r="DRI1" s="1982" t="s">
        <v>2264</v>
      </c>
      <c r="DRJ1" s="1982" t="s">
        <v>2265</v>
      </c>
      <c r="DRK1" s="1982" t="s">
        <v>2266</v>
      </c>
    </row>
    <row r="2" spans="1:3183" x14ac:dyDescent="0.15">
      <c r="A2" t="str">
        <f t="array" ref="A2:DRK2">TRANSPOSE(リンクシート!E10:E3192)</f>
        <v>京都市長</v>
      </c>
      <c r="B2" t="str">
        <v>令和</v>
      </c>
      <c r="C2">
        <v>0</v>
      </c>
      <c r="D2" t="str">
        <v>建築設備</v>
      </c>
      <c r="E2" t="str">
        <v>令和</v>
      </c>
      <c r="F2">
        <v>0</v>
      </c>
      <c r="G2">
        <v>0</v>
      </c>
      <c r="H2">
        <v>0</v>
      </c>
      <c r="I2">
        <v>0</v>
      </c>
      <c r="J2">
        <v>0</v>
      </c>
      <c r="K2">
        <v>0</v>
      </c>
      <c r="L2">
        <v>0</v>
      </c>
      <c r="M2">
        <v>0</v>
      </c>
      <c r="N2" t="str">
        <v>京都府</v>
      </c>
      <c r="O2" t="str">
        <v>京都市</v>
      </c>
      <c r="P2">
        <v>0</v>
      </c>
      <c r="Q2">
        <v>0</v>
      </c>
      <c r="R2">
        <v>0</v>
      </c>
      <c r="S2">
        <v>0</v>
      </c>
      <c r="T2">
        <v>0</v>
      </c>
      <c r="U2">
        <v>0</v>
      </c>
      <c r="V2">
        <v>0</v>
      </c>
      <c r="W2">
        <v>0</v>
      </c>
      <c r="X2">
        <v>0</v>
      </c>
      <c r="Y2">
        <v>0</v>
      </c>
      <c r="Z2">
        <v>0</v>
      </c>
      <c r="AA2">
        <v>0</v>
      </c>
      <c r="AB2">
        <v>0</v>
      </c>
      <c r="AC2">
        <v>0</v>
      </c>
      <c r="AD2">
        <v>0</v>
      </c>
      <c r="AE2">
        <v>0</v>
      </c>
      <c r="AF2">
        <v>0</v>
      </c>
      <c r="AG2">
        <v>0</v>
      </c>
      <c r="AH2">
        <v>0</v>
      </c>
      <c r="AI2">
        <v>0</v>
      </c>
      <c r="AJ2">
        <v>0</v>
      </c>
      <c r="AK2">
        <v>0</v>
      </c>
      <c r="AL2">
        <v>0</v>
      </c>
      <c r="AM2">
        <v>0</v>
      </c>
      <c r="AN2">
        <v>0</v>
      </c>
      <c r="AO2">
        <v>0</v>
      </c>
      <c r="AP2" t="b">
        <v>0</v>
      </c>
      <c r="AQ2">
        <v>0</v>
      </c>
      <c r="AR2">
        <v>0</v>
      </c>
      <c r="AS2">
        <v>0</v>
      </c>
      <c r="AT2">
        <v>0</v>
      </c>
      <c r="AU2">
        <v>0</v>
      </c>
      <c r="AV2">
        <v>0</v>
      </c>
      <c r="AW2">
        <v>0</v>
      </c>
      <c r="AX2">
        <v>0</v>
      </c>
      <c r="AY2">
        <v>0</v>
      </c>
      <c r="AZ2">
        <v>0</v>
      </c>
      <c r="BA2">
        <v>0</v>
      </c>
      <c r="BB2">
        <v>0</v>
      </c>
      <c r="BC2">
        <v>0</v>
      </c>
      <c r="BD2" t="str">
        <v>有</v>
      </c>
      <c r="BE2" t="str">
        <v>有</v>
      </c>
      <c r="BF2" t="str">
        <v>有</v>
      </c>
      <c r="BG2" t="str">
        <v>無</v>
      </c>
      <c r="BH2">
        <v>0</v>
      </c>
      <c r="BI2">
        <v>0</v>
      </c>
      <c r="BJ2">
        <v>0</v>
      </c>
      <c r="BK2">
        <v>0</v>
      </c>
      <c r="BL2">
        <v>0</v>
      </c>
      <c r="BM2">
        <v>0</v>
      </c>
      <c r="BN2">
        <v>0</v>
      </c>
      <c r="BO2">
        <v>0</v>
      </c>
      <c r="BP2">
        <v>0</v>
      </c>
      <c r="BQ2">
        <v>0</v>
      </c>
      <c r="BR2">
        <v>0</v>
      </c>
      <c r="BS2">
        <v>0</v>
      </c>
      <c r="BT2">
        <v>0</v>
      </c>
      <c r="BU2">
        <v>0</v>
      </c>
      <c r="BV2">
        <v>0</v>
      </c>
      <c r="BW2">
        <v>0</v>
      </c>
      <c r="BX2">
        <v>0</v>
      </c>
      <c r="BY2">
        <v>0</v>
      </c>
      <c r="BZ2">
        <v>0</v>
      </c>
      <c r="CA2">
        <v>0</v>
      </c>
      <c r="CB2">
        <v>0</v>
      </c>
      <c r="CC2">
        <v>0</v>
      </c>
      <c r="CD2">
        <v>0</v>
      </c>
      <c r="CE2">
        <v>0</v>
      </c>
      <c r="CF2">
        <v>0</v>
      </c>
      <c r="CG2">
        <v>0</v>
      </c>
      <c r="CH2">
        <v>0</v>
      </c>
      <c r="CI2">
        <v>0</v>
      </c>
      <c r="CJ2">
        <v>0</v>
      </c>
      <c r="CK2">
        <v>0</v>
      </c>
      <c r="CL2">
        <v>0</v>
      </c>
      <c r="CM2">
        <v>0</v>
      </c>
      <c r="CN2">
        <v>0</v>
      </c>
      <c r="CO2">
        <v>0</v>
      </c>
      <c r="CP2">
        <v>0</v>
      </c>
      <c r="CQ2">
        <v>0</v>
      </c>
      <c r="CR2">
        <v>0</v>
      </c>
      <c r="CS2" t="b">
        <v>0</v>
      </c>
      <c r="CT2">
        <v>0</v>
      </c>
      <c r="CU2">
        <v>0</v>
      </c>
      <c r="CV2">
        <v>0</v>
      </c>
      <c r="CW2">
        <v>0</v>
      </c>
      <c r="CX2">
        <v>0</v>
      </c>
      <c r="CY2">
        <v>0</v>
      </c>
      <c r="CZ2">
        <v>0</v>
      </c>
      <c r="DA2">
        <v>0</v>
      </c>
      <c r="DB2">
        <v>0</v>
      </c>
      <c r="DC2">
        <v>0</v>
      </c>
      <c r="DD2">
        <v>0</v>
      </c>
      <c r="DE2">
        <v>0</v>
      </c>
      <c r="DF2">
        <v>0</v>
      </c>
      <c r="DG2" t="b">
        <v>0</v>
      </c>
      <c r="DH2">
        <v>0</v>
      </c>
      <c r="DI2">
        <v>0</v>
      </c>
      <c r="DJ2">
        <v>0</v>
      </c>
      <c r="DK2">
        <v>0</v>
      </c>
      <c r="DL2">
        <v>0</v>
      </c>
      <c r="DM2">
        <v>0</v>
      </c>
      <c r="DN2">
        <v>0</v>
      </c>
      <c r="DO2">
        <v>0</v>
      </c>
      <c r="DP2">
        <v>0</v>
      </c>
      <c r="DQ2">
        <v>0</v>
      </c>
      <c r="DR2">
        <v>0</v>
      </c>
      <c r="DS2">
        <v>0</v>
      </c>
      <c r="DT2">
        <v>0</v>
      </c>
      <c r="DU2">
        <v>0</v>
      </c>
      <c r="DV2">
        <v>0</v>
      </c>
      <c r="DW2">
        <v>0</v>
      </c>
      <c r="DX2">
        <v>0</v>
      </c>
      <c r="DY2">
        <v>0</v>
      </c>
      <c r="DZ2">
        <v>0</v>
      </c>
      <c r="EA2">
        <v>0</v>
      </c>
      <c r="EB2">
        <v>0</v>
      </c>
      <c r="EC2">
        <v>0</v>
      </c>
      <c r="ED2">
        <v>0</v>
      </c>
      <c r="EE2">
        <v>0</v>
      </c>
      <c r="EF2">
        <v>0</v>
      </c>
      <c r="EG2">
        <v>0</v>
      </c>
      <c r="EH2">
        <v>0</v>
      </c>
      <c r="EI2">
        <v>0</v>
      </c>
      <c r="EJ2">
        <v>0</v>
      </c>
      <c r="EK2">
        <v>0</v>
      </c>
      <c r="EL2">
        <v>0</v>
      </c>
      <c r="EM2" s="361">
        <v>0</v>
      </c>
      <c r="EN2" s="361">
        <v>0</v>
      </c>
      <c r="EO2">
        <v>0</v>
      </c>
      <c r="EP2">
        <v>0</v>
      </c>
      <c r="EQ2">
        <v>0</v>
      </c>
      <c r="ER2">
        <v>0</v>
      </c>
      <c r="ES2">
        <v>0</v>
      </c>
      <c r="ET2">
        <v>0</v>
      </c>
      <c r="EU2">
        <v>0</v>
      </c>
      <c r="EV2">
        <v>0</v>
      </c>
      <c r="EW2">
        <v>0</v>
      </c>
      <c r="EX2">
        <v>0</v>
      </c>
      <c r="EY2">
        <v>0</v>
      </c>
      <c r="EZ2">
        <v>0</v>
      </c>
      <c r="FA2">
        <v>0</v>
      </c>
      <c r="FB2">
        <v>0</v>
      </c>
      <c r="FC2">
        <v>0</v>
      </c>
      <c r="FD2">
        <v>0</v>
      </c>
      <c r="FE2" t="b">
        <v>0</v>
      </c>
      <c r="FF2">
        <v>0</v>
      </c>
      <c r="FG2">
        <v>0</v>
      </c>
      <c r="FH2">
        <v>0</v>
      </c>
      <c r="FI2">
        <v>0</v>
      </c>
      <c r="FJ2">
        <v>0</v>
      </c>
      <c r="FK2">
        <v>0</v>
      </c>
      <c r="FL2">
        <v>0</v>
      </c>
      <c r="FM2">
        <v>0</v>
      </c>
      <c r="FN2">
        <v>0</v>
      </c>
      <c r="FO2">
        <v>0</v>
      </c>
      <c r="FP2">
        <v>0</v>
      </c>
      <c r="FQ2">
        <v>0</v>
      </c>
      <c r="FR2">
        <v>0</v>
      </c>
      <c r="FS2" t="b">
        <v>0</v>
      </c>
      <c r="FT2">
        <v>0</v>
      </c>
      <c r="FU2">
        <v>0</v>
      </c>
      <c r="FV2">
        <v>0</v>
      </c>
      <c r="FW2">
        <v>0</v>
      </c>
      <c r="FX2">
        <v>0</v>
      </c>
      <c r="FY2">
        <v>0</v>
      </c>
      <c r="FZ2">
        <v>0</v>
      </c>
      <c r="GA2">
        <v>0</v>
      </c>
      <c r="GB2">
        <v>0</v>
      </c>
      <c r="GC2">
        <v>0</v>
      </c>
      <c r="GD2">
        <v>0</v>
      </c>
      <c r="GE2">
        <v>0</v>
      </c>
      <c r="GF2">
        <v>0</v>
      </c>
      <c r="GG2">
        <v>0</v>
      </c>
      <c r="GH2">
        <v>0</v>
      </c>
      <c r="GI2">
        <v>0</v>
      </c>
      <c r="GJ2">
        <v>0</v>
      </c>
      <c r="GK2">
        <v>0</v>
      </c>
      <c r="GL2">
        <v>0</v>
      </c>
      <c r="GM2">
        <v>0</v>
      </c>
      <c r="GN2">
        <v>0</v>
      </c>
      <c r="GO2">
        <v>0</v>
      </c>
      <c r="GP2">
        <v>0</v>
      </c>
      <c r="GQ2">
        <v>0</v>
      </c>
      <c r="GR2">
        <v>0</v>
      </c>
      <c r="GS2">
        <v>0</v>
      </c>
      <c r="GT2">
        <v>0</v>
      </c>
      <c r="GU2">
        <v>0</v>
      </c>
      <c r="GV2">
        <v>0</v>
      </c>
      <c r="GW2">
        <v>0</v>
      </c>
      <c r="GX2">
        <v>0</v>
      </c>
      <c r="GY2">
        <v>0</v>
      </c>
      <c r="GZ2">
        <v>0</v>
      </c>
      <c r="HA2">
        <v>0</v>
      </c>
      <c r="HB2">
        <v>0</v>
      </c>
      <c r="HC2">
        <v>0</v>
      </c>
      <c r="HD2">
        <v>0</v>
      </c>
      <c r="HE2">
        <v>0</v>
      </c>
      <c r="HF2">
        <v>0</v>
      </c>
      <c r="HG2">
        <v>0</v>
      </c>
      <c r="HH2">
        <v>0</v>
      </c>
      <c r="HI2">
        <v>0</v>
      </c>
      <c r="HJ2">
        <v>0</v>
      </c>
      <c r="HK2">
        <v>0</v>
      </c>
      <c r="HL2">
        <v>0</v>
      </c>
      <c r="HM2">
        <v>0</v>
      </c>
      <c r="HN2">
        <v>0</v>
      </c>
      <c r="HO2">
        <v>0</v>
      </c>
      <c r="HP2">
        <v>0</v>
      </c>
      <c r="HQ2" t="b">
        <v>0</v>
      </c>
      <c r="HR2">
        <v>0</v>
      </c>
      <c r="HS2">
        <v>0</v>
      </c>
      <c r="HT2">
        <v>0</v>
      </c>
      <c r="HU2">
        <v>0</v>
      </c>
      <c r="HV2">
        <v>0</v>
      </c>
      <c r="HW2">
        <v>0</v>
      </c>
      <c r="HX2">
        <v>0</v>
      </c>
      <c r="HY2">
        <v>0</v>
      </c>
      <c r="HZ2">
        <v>0</v>
      </c>
      <c r="IA2">
        <v>0</v>
      </c>
      <c r="IB2">
        <v>0</v>
      </c>
      <c r="IC2">
        <v>0</v>
      </c>
      <c r="ID2">
        <v>0</v>
      </c>
      <c r="IE2" t="b">
        <v>0</v>
      </c>
      <c r="IF2">
        <v>0</v>
      </c>
      <c r="IG2">
        <v>0</v>
      </c>
      <c r="IH2">
        <v>0</v>
      </c>
      <c r="II2">
        <v>0</v>
      </c>
      <c r="IJ2">
        <v>0</v>
      </c>
      <c r="IK2">
        <v>0</v>
      </c>
      <c r="IL2">
        <v>0</v>
      </c>
      <c r="IM2">
        <v>0</v>
      </c>
      <c r="IN2">
        <v>0</v>
      </c>
      <c r="IO2">
        <v>0</v>
      </c>
      <c r="IP2">
        <v>0</v>
      </c>
      <c r="IQ2">
        <v>0</v>
      </c>
      <c r="IR2">
        <v>0</v>
      </c>
      <c r="IS2">
        <v>0</v>
      </c>
      <c r="IT2">
        <v>0</v>
      </c>
      <c r="IU2">
        <v>0</v>
      </c>
      <c r="IV2">
        <v>0</v>
      </c>
      <c r="IW2">
        <v>0</v>
      </c>
      <c r="IX2">
        <v>0</v>
      </c>
      <c r="IY2">
        <v>0</v>
      </c>
      <c r="IZ2">
        <v>0</v>
      </c>
      <c r="JA2">
        <v>0</v>
      </c>
      <c r="JB2">
        <v>0</v>
      </c>
      <c r="JC2">
        <v>0</v>
      </c>
      <c r="JD2">
        <v>0</v>
      </c>
      <c r="JE2">
        <v>0</v>
      </c>
      <c r="JF2">
        <v>0</v>
      </c>
      <c r="JG2">
        <v>0</v>
      </c>
      <c r="JH2">
        <v>0</v>
      </c>
      <c r="JI2">
        <v>0</v>
      </c>
      <c r="JJ2">
        <v>0</v>
      </c>
      <c r="JK2">
        <v>0</v>
      </c>
      <c r="JL2">
        <v>0</v>
      </c>
      <c r="JM2">
        <v>0</v>
      </c>
      <c r="JN2">
        <v>0</v>
      </c>
      <c r="JO2">
        <v>0</v>
      </c>
      <c r="JP2">
        <v>0</v>
      </c>
      <c r="JQ2">
        <v>0</v>
      </c>
      <c r="JR2">
        <v>0</v>
      </c>
      <c r="JS2">
        <v>0</v>
      </c>
      <c r="JT2">
        <v>0</v>
      </c>
      <c r="JU2">
        <v>0</v>
      </c>
      <c r="JV2">
        <v>0</v>
      </c>
      <c r="JW2" t="b">
        <v>0</v>
      </c>
      <c r="JX2">
        <v>0</v>
      </c>
      <c r="JY2">
        <v>0</v>
      </c>
      <c r="JZ2">
        <v>0</v>
      </c>
      <c r="KA2">
        <v>0</v>
      </c>
      <c r="KB2">
        <v>0</v>
      </c>
      <c r="KC2">
        <v>0</v>
      </c>
      <c r="KD2">
        <v>0</v>
      </c>
      <c r="KE2">
        <v>0</v>
      </c>
      <c r="KF2">
        <v>0</v>
      </c>
      <c r="KG2">
        <v>0</v>
      </c>
      <c r="KH2">
        <v>0</v>
      </c>
      <c r="KI2">
        <v>0</v>
      </c>
      <c r="KJ2">
        <v>0</v>
      </c>
      <c r="KK2" t="b">
        <v>0</v>
      </c>
      <c r="KL2">
        <v>0</v>
      </c>
      <c r="KM2">
        <v>0</v>
      </c>
      <c r="KN2">
        <v>0</v>
      </c>
      <c r="KO2">
        <v>0</v>
      </c>
      <c r="KP2">
        <v>0</v>
      </c>
      <c r="KQ2">
        <v>0</v>
      </c>
      <c r="KR2">
        <v>0</v>
      </c>
      <c r="KS2">
        <v>0</v>
      </c>
      <c r="KT2">
        <v>0</v>
      </c>
      <c r="KU2">
        <v>0</v>
      </c>
      <c r="KV2">
        <v>0</v>
      </c>
      <c r="KW2">
        <v>0</v>
      </c>
      <c r="KX2">
        <v>0</v>
      </c>
      <c r="KY2">
        <v>0</v>
      </c>
      <c r="KZ2">
        <v>0</v>
      </c>
      <c r="LA2">
        <v>0</v>
      </c>
      <c r="LB2">
        <v>0</v>
      </c>
      <c r="LC2">
        <v>0</v>
      </c>
      <c r="LD2">
        <v>0</v>
      </c>
      <c r="LE2">
        <v>0</v>
      </c>
      <c r="LF2">
        <v>0</v>
      </c>
      <c r="LG2">
        <v>0</v>
      </c>
      <c r="LH2">
        <v>0</v>
      </c>
      <c r="LI2">
        <v>0</v>
      </c>
      <c r="LJ2">
        <v>0</v>
      </c>
      <c r="LK2">
        <v>0</v>
      </c>
      <c r="LL2">
        <v>0</v>
      </c>
      <c r="LM2">
        <v>0</v>
      </c>
      <c r="LN2">
        <v>0</v>
      </c>
      <c r="LO2">
        <v>0</v>
      </c>
      <c r="LP2">
        <v>0</v>
      </c>
      <c r="LQ2">
        <v>0</v>
      </c>
      <c r="LR2">
        <v>0</v>
      </c>
      <c r="LS2">
        <v>0</v>
      </c>
      <c r="LT2">
        <v>0</v>
      </c>
      <c r="LU2">
        <v>0</v>
      </c>
      <c r="LV2">
        <v>0</v>
      </c>
      <c r="LW2">
        <v>0</v>
      </c>
      <c r="LX2">
        <v>0</v>
      </c>
      <c r="LY2">
        <v>0</v>
      </c>
      <c r="LZ2">
        <v>0</v>
      </c>
      <c r="MA2">
        <v>0</v>
      </c>
      <c r="MB2">
        <v>0</v>
      </c>
      <c r="MC2">
        <v>0</v>
      </c>
      <c r="MD2">
        <v>0</v>
      </c>
      <c r="ME2">
        <v>0</v>
      </c>
      <c r="MF2">
        <v>0</v>
      </c>
      <c r="MG2">
        <v>0</v>
      </c>
      <c r="MH2">
        <v>0</v>
      </c>
      <c r="MI2">
        <v>0</v>
      </c>
      <c r="MJ2">
        <v>0</v>
      </c>
      <c r="MK2">
        <v>0</v>
      </c>
      <c r="ML2">
        <v>0</v>
      </c>
      <c r="MM2">
        <v>0</v>
      </c>
      <c r="MN2">
        <v>0</v>
      </c>
      <c r="MO2">
        <v>0</v>
      </c>
      <c r="MP2">
        <v>0</v>
      </c>
      <c r="MQ2">
        <v>0</v>
      </c>
      <c r="MR2">
        <v>0</v>
      </c>
      <c r="MS2">
        <v>0</v>
      </c>
      <c r="MT2">
        <v>0</v>
      </c>
      <c r="MU2">
        <v>0</v>
      </c>
      <c r="MV2">
        <v>0</v>
      </c>
      <c r="MW2">
        <v>0</v>
      </c>
      <c r="MX2">
        <v>0</v>
      </c>
      <c r="MY2">
        <v>0</v>
      </c>
      <c r="MZ2">
        <v>0</v>
      </c>
      <c r="NA2">
        <v>0</v>
      </c>
      <c r="NB2">
        <v>0</v>
      </c>
      <c r="NC2">
        <v>0</v>
      </c>
      <c r="ND2">
        <v>0</v>
      </c>
      <c r="NE2">
        <v>0</v>
      </c>
      <c r="NF2">
        <v>0</v>
      </c>
      <c r="NG2">
        <v>0</v>
      </c>
      <c r="NH2">
        <v>0</v>
      </c>
      <c r="NI2">
        <v>0</v>
      </c>
      <c r="NJ2">
        <v>0</v>
      </c>
      <c r="NK2">
        <v>0</v>
      </c>
      <c r="NL2">
        <v>0</v>
      </c>
      <c r="NM2">
        <v>0</v>
      </c>
      <c r="NN2">
        <v>0</v>
      </c>
      <c r="NO2">
        <v>0</v>
      </c>
      <c r="NP2">
        <v>0</v>
      </c>
      <c r="NQ2">
        <v>0</v>
      </c>
      <c r="NR2">
        <v>0</v>
      </c>
      <c r="NS2">
        <v>0</v>
      </c>
      <c r="NT2">
        <v>0</v>
      </c>
      <c r="NU2">
        <v>0</v>
      </c>
      <c r="NV2">
        <v>0</v>
      </c>
      <c r="NW2">
        <v>0</v>
      </c>
      <c r="NX2">
        <v>0</v>
      </c>
      <c r="NY2">
        <v>0</v>
      </c>
      <c r="NZ2">
        <v>0</v>
      </c>
      <c r="OA2">
        <v>0</v>
      </c>
      <c r="OB2">
        <v>0</v>
      </c>
      <c r="OC2">
        <v>0</v>
      </c>
      <c r="OD2">
        <v>0</v>
      </c>
      <c r="OE2">
        <v>0</v>
      </c>
      <c r="OF2">
        <v>0</v>
      </c>
      <c r="OG2">
        <v>0</v>
      </c>
      <c r="OH2">
        <v>0</v>
      </c>
      <c r="OI2">
        <v>0</v>
      </c>
      <c r="OJ2">
        <v>0</v>
      </c>
      <c r="OK2">
        <v>0</v>
      </c>
      <c r="OL2">
        <v>0</v>
      </c>
      <c r="OM2">
        <v>0</v>
      </c>
      <c r="ON2">
        <v>0</v>
      </c>
      <c r="OO2">
        <v>0</v>
      </c>
      <c r="OP2">
        <v>0</v>
      </c>
      <c r="OQ2">
        <v>0</v>
      </c>
      <c r="OR2">
        <v>0</v>
      </c>
      <c r="OS2">
        <v>0</v>
      </c>
      <c r="OT2">
        <v>0</v>
      </c>
      <c r="OU2">
        <v>0</v>
      </c>
      <c r="OV2">
        <v>0</v>
      </c>
      <c r="OW2">
        <v>0</v>
      </c>
      <c r="OX2">
        <v>0</v>
      </c>
      <c r="OY2">
        <v>0</v>
      </c>
      <c r="OZ2">
        <v>0</v>
      </c>
      <c r="PA2">
        <v>0</v>
      </c>
      <c r="PB2">
        <v>0</v>
      </c>
      <c r="PC2">
        <v>0</v>
      </c>
      <c r="PD2">
        <v>0</v>
      </c>
      <c r="PE2">
        <v>0</v>
      </c>
      <c r="PF2">
        <v>0</v>
      </c>
      <c r="PG2">
        <v>0</v>
      </c>
      <c r="PH2">
        <v>0</v>
      </c>
      <c r="PI2">
        <v>0</v>
      </c>
      <c r="PJ2">
        <v>0</v>
      </c>
      <c r="PK2">
        <v>0</v>
      </c>
      <c r="PL2">
        <v>0</v>
      </c>
      <c r="PM2">
        <v>0</v>
      </c>
      <c r="PN2">
        <v>0</v>
      </c>
      <c r="PO2">
        <v>0</v>
      </c>
      <c r="PP2">
        <v>0</v>
      </c>
      <c r="PQ2">
        <v>0</v>
      </c>
      <c r="PR2">
        <v>0</v>
      </c>
      <c r="PS2">
        <v>0</v>
      </c>
      <c r="PT2">
        <v>0</v>
      </c>
      <c r="PU2">
        <v>0</v>
      </c>
      <c r="PV2">
        <v>0</v>
      </c>
      <c r="PW2">
        <v>0</v>
      </c>
      <c r="PX2">
        <v>0</v>
      </c>
      <c r="PY2">
        <v>0</v>
      </c>
      <c r="PZ2">
        <v>0</v>
      </c>
      <c r="QA2">
        <v>0</v>
      </c>
      <c r="QB2">
        <v>0</v>
      </c>
      <c r="QC2">
        <v>0</v>
      </c>
      <c r="QD2">
        <v>0</v>
      </c>
      <c r="QE2">
        <v>0</v>
      </c>
      <c r="QF2">
        <v>0</v>
      </c>
      <c r="QG2">
        <v>0</v>
      </c>
      <c r="QH2">
        <v>0</v>
      </c>
      <c r="QI2">
        <v>0</v>
      </c>
      <c r="QJ2">
        <v>0</v>
      </c>
      <c r="QK2">
        <v>0</v>
      </c>
      <c r="QL2">
        <v>0</v>
      </c>
      <c r="QM2">
        <v>0</v>
      </c>
      <c r="QN2">
        <v>0</v>
      </c>
      <c r="QO2">
        <v>0</v>
      </c>
      <c r="QP2">
        <v>0</v>
      </c>
      <c r="QQ2">
        <v>0</v>
      </c>
      <c r="QR2">
        <v>0</v>
      </c>
      <c r="QS2">
        <v>0</v>
      </c>
      <c r="QT2">
        <v>0</v>
      </c>
      <c r="QU2">
        <v>0</v>
      </c>
      <c r="QV2">
        <v>0</v>
      </c>
      <c r="QW2">
        <v>0</v>
      </c>
      <c r="QX2">
        <v>0</v>
      </c>
      <c r="QY2">
        <v>0</v>
      </c>
      <c r="QZ2">
        <v>0</v>
      </c>
      <c r="RA2">
        <v>0</v>
      </c>
      <c r="RB2">
        <v>0</v>
      </c>
      <c r="RC2">
        <v>0</v>
      </c>
      <c r="RD2">
        <v>0</v>
      </c>
      <c r="RE2">
        <v>0</v>
      </c>
      <c r="RF2">
        <v>0</v>
      </c>
      <c r="RG2">
        <v>0</v>
      </c>
      <c r="RH2">
        <v>0</v>
      </c>
      <c r="RI2">
        <v>0</v>
      </c>
      <c r="RJ2">
        <v>0</v>
      </c>
      <c r="RK2">
        <v>0</v>
      </c>
      <c r="RL2">
        <v>0</v>
      </c>
      <c r="RM2">
        <v>0</v>
      </c>
      <c r="RN2">
        <v>0</v>
      </c>
      <c r="RO2">
        <v>0</v>
      </c>
      <c r="RP2">
        <v>0</v>
      </c>
      <c r="RQ2">
        <v>0</v>
      </c>
      <c r="RR2">
        <v>0</v>
      </c>
      <c r="RS2">
        <v>0</v>
      </c>
      <c r="RT2">
        <v>0</v>
      </c>
      <c r="RU2">
        <v>0</v>
      </c>
      <c r="RV2">
        <v>0</v>
      </c>
      <c r="RW2">
        <v>0</v>
      </c>
      <c r="RX2">
        <v>0</v>
      </c>
      <c r="RY2">
        <v>0</v>
      </c>
      <c r="RZ2">
        <v>0</v>
      </c>
      <c r="SA2">
        <v>0</v>
      </c>
      <c r="SB2">
        <v>0</v>
      </c>
      <c r="SC2">
        <v>0</v>
      </c>
      <c r="SD2">
        <v>0</v>
      </c>
      <c r="SE2">
        <v>0</v>
      </c>
      <c r="SF2">
        <v>0</v>
      </c>
      <c r="SG2">
        <v>0</v>
      </c>
      <c r="SH2">
        <v>0</v>
      </c>
      <c r="SI2">
        <v>0</v>
      </c>
      <c r="SJ2">
        <v>0</v>
      </c>
      <c r="SK2">
        <v>0</v>
      </c>
      <c r="SL2">
        <v>0</v>
      </c>
      <c r="SM2">
        <v>0</v>
      </c>
      <c r="SN2">
        <v>0</v>
      </c>
      <c r="SO2">
        <v>0</v>
      </c>
      <c r="SP2">
        <v>0</v>
      </c>
      <c r="SQ2">
        <v>0</v>
      </c>
      <c r="SR2">
        <v>0</v>
      </c>
      <c r="SS2">
        <v>0</v>
      </c>
      <c r="ST2">
        <v>0</v>
      </c>
      <c r="SU2">
        <v>0</v>
      </c>
      <c r="SV2">
        <v>0</v>
      </c>
      <c r="SW2">
        <v>0</v>
      </c>
      <c r="SX2">
        <v>0</v>
      </c>
      <c r="SY2">
        <v>0</v>
      </c>
      <c r="SZ2">
        <v>0</v>
      </c>
      <c r="TA2">
        <v>0</v>
      </c>
      <c r="TB2">
        <v>0</v>
      </c>
      <c r="TC2">
        <v>0</v>
      </c>
      <c r="TD2">
        <v>0</v>
      </c>
      <c r="TE2">
        <v>0</v>
      </c>
      <c r="TF2">
        <v>0</v>
      </c>
      <c r="TG2">
        <v>0</v>
      </c>
      <c r="TH2">
        <v>0</v>
      </c>
      <c r="TI2">
        <v>0</v>
      </c>
      <c r="TJ2">
        <v>0</v>
      </c>
      <c r="TK2">
        <v>0</v>
      </c>
      <c r="TL2">
        <v>0</v>
      </c>
      <c r="TM2">
        <v>0</v>
      </c>
      <c r="TN2">
        <v>0</v>
      </c>
      <c r="TO2">
        <v>0</v>
      </c>
      <c r="TP2">
        <v>0</v>
      </c>
      <c r="TQ2">
        <v>0</v>
      </c>
      <c r="TR2">
        <v>0</v>
      </c>
      <c r="TS2">
        <v>0</v>
      </c>
      <c r="TT2">
        <v>0</v>
      </c>
      <c r="TU2">
        <v>0</v>
      </c>
      <c r="TV2">
        <v>0</v>
      </c>
      <c r="TW2">
        <v>0</v>
      </c>
      <c r="TX2">
        <v>0</v>
      </c>
      <c r="TY2">
        <v>0</v>
      </c>
      <c r="TZ2">
        <v>0</v>
      </c>
      <c r="UA2">
        <v>0</v>
      </c>
      <c r="UB2">
        <v>0</v>
      </c>
      <c r="UC2">
        <v>0</v>
      </c>
      <c r="UD2">
        <v>0</v>
      </c>
      <c r="UE2">
        <v>0</v>
      </c>
      <c r="UF2">
        <v>0</v>
      </c>
      <c r="UG2">
        <v>0</v>
      </c>
      <c r="UH2">
        <v>0</v>
      </c>
      <c r="UI2">
        <v>0</v>
      </c>
      <c r="UJ2">
        <v>0</v>
      </c>
      <c r="UK2">
        <v>0</v>
      </c>
      <c r="UL2">
        <v>0</v>
      </c>
      <c r="UM2">
        <v>0</v>
      </c>
      <c r="UN2">
        <v>0</v>
      </c>
      <c r="UO2">
        <v>0</v>
      </c>
      <c r="UP2">
        <v>0</v>
      </c>
      <c r="UQ2">
        <v>0</v>
      </c>
      <c r="UR2">
        <v>0</v>
      </c>
      <c r="US2">
        <v>0</v>
      </c>
      <c r="UT2">
        <v>0</v>
      </c>
      <c r="UU2">
        <v>0</v>
      </c>
      <c r="UV2">
        <v>0</v>
      </c>
      <c r="UW2">
        <v>0</v>
      </c>
      <c r="UX2">
        <v>0</v>
      </c>
      <c r="UY2">
        <v>0</v>
      </c>
      <c r="UZ2">
        <v>0</v>
      </c>
      <c r="VA2">
        <v>0</v>
      </c>
      <c r="VB2">
        <v>0</v>
      </c>
      <c r="VC2">
        <v>0</v>
      </c>
      <c r="VD2">
        <v>0</v>
      </c>
      <c r="VE2">
        <v>0</v>
      </c>
      <c r="VF2">
        <v>0</v>
      </c>
      <c r="VG2">
        <v>0</v>
      </c>
      <c r="VH2">
        <v>0</v>
      </c>
      <c r="VI2">
        <v>0</v>
      </c>
      <c r="VJ2">
        <v>0</v>
      </c>
      <c r="VK2">
        <v>0</v>
      </c>
      <c r="VL2">
        <v>0</v>
      </c>
      <c r="VM2">
        <v>0</v>
      </c>
      <c r="VN2">
        <v>0</v>
      </c>
      <c r="VO2">
        <v>0</v>
      </c>
      <c r="VP2">
        <v>0</v>
      </c>
      <c r="VQ2">
        <v>0</v>
      </c>
      <c r="VR2">
        <v>0</v>
      </c>
      <c r="VS2">
        <v>0</v>
      </c>
      <c r="VT2">
        <v>0</v>
      </c>
      <c r="VU2">
        <v>0</v>
      </c>
      <c r="VV2">
        <v>0</v>
      </c>
      <c r="VW2">
        <v>0</v>
      </c>
      <c r="VX2">
        <v>0</v>
      </c>
      <c r="VY2">
        <v>0</v>
      </c>
      <c r="VZ2">
        <v>0</v>
      </c>
      <c r="WA2">
        <v>0</v>
      </c>
      <c r="WB2">
        <v>0</v>
      </c>
      <c r="WC2">
        <v>0</v>
      </c>
      <c r="WD2">
        <v>0</v>
      </c>
      <c r="WE2">
        <v>0</v>
      </c>
      <c r="WF2">
        <v>0</v>
      </c>
      <c r="WG2">
        <v>0</v>
      </c>
      <c r="WH2">
        <v>0</v>
      </c>
      <c r="WI2">
        <v>0</v>
      </c>
      <c r="WJ2">
        <v>0</v>
      </c>
      <c r="WK2">
        <v>0</v>
      </c>
      <c r="WL2">
        <v>0</v>
      </c>
      <c r="WM2">
        <v>0</v>
      </c>
      <c r="WN2">
        <v>0</v>
      </c>
      <c r="WO2">
        <v>0</v>
      </c>
      <c r="WP2">
        <v>0</v>
      </c>
      <c r="WQ2">
        <v>0</v>
      </c>
      <c r="WR2">
        <v>0</v>
      </c>
      <c r="WS2">
        <v>0</v>
      </c>
      <c r="WT2">
        <v>0</v>
      </c>
      <c r="WU2">
        <v>0</v>
      </c>
      <c r="WV2">
        <v>0</v>
      </c>
      <c r="WW2">
        <v>0</v>
      </c>
      <c r="WX2">
        <v>0</v>
      </c>
      <c r="WY2">
        <v>0</v>
      </c>
      <c r="WZ2">
        <v>0</v>
      </c>
      <c r="XA2">
        <v>0</v>
      </c>
      <c r="XB2">
        <v>0</v>
      </c>
      <c r="XC2">
        <v>0</v>
      </c>
      <c r="XD2">
        <v>0</v>
      </c>
      <c r="XE2">
        <v>0</v>
      </c>
      <c r="XF2">
        <v>0</v>
      </c>
      <c r="XG2">
        <v>0</v>
      </c>
      <c r="XH2">
        <v>0</v>
      </c>
      <c r="XI2">
        <v>0</v>
      </c>
      <c r="XJ2">
        <v>0</v>
      </c>
      <c r="XK2">
        <v>0</v>
      </c>
      <c r="XL2">
        <v>0</v>
      </c>
      <c r="XM2">
        <v>0</v>
      </c>
      <c r="XN2">
        <v>0</v>
      </c>
      <c r="XO2">
        <v>0</v>
      </c>
      <c r="XP2">
        <v>0</v>
      </c>
      <c r="XQ2">
        <v>0</v>
      </c>
      <c r="XR2">
        <v>0</v>
      </c>
      <c r="XS2">
        <v>0</v>
      </c>
      <c r="XT2">
        <v>0</v>
      </c>
      <c r="XU2">
        <v>0</v>
      </c>
      <c r="XV2">
        <v>0</v>
      </c>
      <c r="XW2">
        <v>0</v>
      </c>
      <c r="XX2">
        <v>0</v>
      </c>
      <c r="XY2">
        <v>0</v>
      </c>
      <c r="XZ2">
        <v>0</v>
      </c>
      <c r="YA2">
        <v>0</v>
      </c>
      <c r="YB2">
        <v>0</v>
      </c>
      <c r="YC2">
        <v>0</v>
      </c>
      <c r="YD2">
        <v>0</v>
      </c>
      <c r="YE2">
        <v>0</v>
      </c>
      <c r="YF2">
        <v>0</v>
      </c>
      <c r="YG2">
        <v>0</v>
      </c>
      <c r="YH2">
        <v>0</v>
      </c>
      <c r="YI2">
        <v>0</v>
      </c>
      <c r="YJ2">
        <v>0</v>
      </c>
      <c r="YK2">
        <v>0</v>
      </c>
      <c r="YL2">
        <v>0</v>
      </c>
      <c r="YM2">
        <v>0</v>
      </c>
      <c r="YN2">
        <v>0</v>
      </c>
      <c r="YO2">
        <v>0</v>
      </c>
      <c r="YP2">
        <v>0</v>
      </c>
      <c r="YQ2">
        <v>0</v>
      </c>
      <c r="YR2">
        <v>0</v>
      </c>
      <c r="YS2">
        <v>0</v>
      </c>
      <c r="YT2">
        <v>0</v>
      </c>
      <c r="YU2">
        <v>0</v>
      </c>
      <c r="YV2">
        <v>0</v>
      </c>
      <c r="YW2">
        <v>0</v>
      </c>
      <c r="YX2">
        <v>0</v>
      </c>
      <c r="YY2">
        <v>0</v>
      </c>
      <c r="YZ2">
        <v>0</v>
      </c>
      <c r="ZA2">
        <v>0</v>
      </c>
      <c r="ZB2">
        <v>0</v>
      </c>
      <c r="ZC2">
        <v>0</v>
      </c>
      <c r="ZD2">
        <v>0</v>
      </c>
      <c r="ZE2">
        <v>0</v>
      </c>
      <c r="ZF2">
        <v>0</v>
      </c>
      <c r="ZG2">
        <v>0</v>
      </c>
      <c r="ZH2">
        <v>0</v>
      </c>
      <c r="ZI2">
        <v>0</v>
      </c>
      <c r="ZJ2">
        <v>0</v>
      </c>
      <c r="ZK2">
        <v>0</v>
      </c>
      <c r="ZL2">
        <v>0</v>
      </c>
      <c r="ZM2">
        <v>0</v>
      </c>
      <c r="ZN2">
        <v>0</v>
      </c>
      <c r="ZO2">
        <v>0</v>
      </c>
      <c r="ZP2">
        <v>0</v>
      </c>
      <c r="ZQ2">
        <v>0</v>
      </c>
      <c r="ZR2">
        <v>0</v>
      </c>
      <c r="ZS2">
        <v>0</v>
      </c>
      <c r="ZT2">
        <v>0</v>
      </c>
      <c r="ZU2">
        <v>0</v>
      </c>
      <c r="ZV2">
        <v>0</v>
      </c>
      <c r="ZW2">
        <v>0</v>
      </c>
      <c r="ZX2">
        <v>0</v>
      </c>
      <c r="ZY2">
        <v>0</v>
      </c>
      <c r="ZZ2">
        <v>0</v>
      </c>
      <c r="AAA2">
        <v>0</v>
      </c>
      <c r="AAB2">
        <v>0</v>
      </c>
      <c r="AAC2">
        <v>0</v>
      </c>
      <c r="AAD2">
        <v>0</v>
      </c>
      <c r="AAE2">
        <v>0</v>
      </c>
      <c r="AAF2">
        <v>0</v>
      </c>
      <c r="AAG2">
        <v>0</v>
      </c>
      <c r="AAH2">
        <v>0</v>
      </c>
      <c r="AAI2">
        <v>0</v>
      </c>
      <c r="AAJ2">
        <v>0</v>
      </c>
      <c r="AAK2">
        <v>0</v>
      </c>
      <c r="AAL2">
        <v>0</v>
      </c>
      <c r="AAM2">
        <v>0</v>
      </c>
      <c r="AAN2">
        <v>0</v>
      </c>
      <c r="AAO2">
        <v>0</v>
      </c>
      <c r="AAP2">
        <v>0</v>
      </c>
      <c r="AAQ2">
        <v>0</v>
      </c>
      <c r="AAR2">
        <v>0</v>
      </c>
      <c r="AAS2">
        <v>0</v>
      </c>
      <c r="AAT2">
        <v>0</v>
      </c>
      <c r="AAU2">
        <v>0</v>
      </c>
      <c r="AAV2">
        <v>0</v>
      </c>
      <c r="AAW2">
        <v>0</v>
      </c>
      <c r="AAX2">
        <v>0</v>
      </c>
      <c r="AAY2">
        <v>0</v>
      </c>
      <c r="AAZ2">
        <v>0</v>
      </c>
      <c r="ABA2">
        <v>0</v>
      </c>
      <c r="ABB2">
        <v>0</v>
      </c>
      <c r="ABC2">
        <v>0</v>
      </c>
      <c r="ABD2">
        <v>0</v>
      </c>
      <c r="ABE2">
        <v>0</v>
      </c>
      <c r="ABF2">
        <v>0</v>
      </c>
      <c r="ABG2">
        <v>0</v>
      </c>
      <c r="ABH2">
        <v>0</v>
      </c>
      <c r="ABI2">
        <v>0</v>
      </c>
      <c r="ABJ2">
        <v>0</v>
      </c>
      <c r="ABK2">
        <v>0</v>
      </c>
      <c r="ABL2">
        <v>0</v>
      </c>
      <c r="ABM2">
        <v>0</v>
      </c>
      <c r="ABN2">
        <v>0</v>
      </c>
      <c r="ABO2">
        <v>0</v>
      </c>
      <c r="ABP2">
        <v>0</v>
      </c>
      <c r="ABQ2">
        <v>0</v>
      </c>
      <c r="ABR2">
        <v>0</v>
      </c>
      <c r="ABS2">
        <v>0</v>
      </c>
      <c r="ABT2">
        <v>0</v>
      </c>
      <c r="ABU2">
        <v>0</v>
      </c>
      <c r="ABV2">
        <v>0</v>
      </c>
      <c r="ABW2">
        <v>0</v>
      </c>
      <c r="ABX2">
        <v>0</v>
      </c>
      <c r="ABY2">
        <v>0</v>
      </c>
      <c r="ABZ2">
        <v>0</v>
      </c>
      <c r="ACA2">
        <v>0</v>
      </c>
      <c r="ACB2">
        <v>0</v>
      </c>
      <c r="ACC2">
        <v>0</v>
      </c>
      <c r="ACD2">
        <v>0</v>
      </c>
      <c r="ACE2">
        <v>0</v>
      </c>
      <c r="ACF2">
        <v>0</v>
      </c>
      <c r="ACG2">
        <v>0</v>
      </c>
      <c r="ACH2">
        <v>0</v>
      </c>
      <c r="ACI2">
        <v>0</v>
      </c>
      <c r="ACJ2">
        <v>0</v>
      </c>
      <c r="ACK2">
        <v>0</v>
      </c>
      <c r="ACL2">
        <v>0</v>
      </c>
      <c r="ACM2">
        <v>0</v>
      </c>
      <c r="ACN2">
        <v>0</v>
      </c>
      <c r="ACO2">
        <v>0</v>
      </c>
      <c r="ACP2">
        <v>0</v>
      </c>
      <c r="ACQ2">
        <v>0</v>
      </c>
      <c r="ACR2">
        <v>0</v>
      </c>
      <c r="ACS2">
        <v>0</v>
      </c>
      <c r="ACT2">
        <v>0</v>
      </c>
      <c r="ACU2">
        <v>0</v>
      </c>
      <c r="ACV2">
        <v>0</v>
      </c>
      <c r="ACW2">
        <v>0</v>
      </c>
      <c r="ACX2">
        <v>0</v>
      </c>
      <c r="ACY2">
        <v>0</v>
      </c>
      <c r="ACZ2">
        <v>0</v>
      </c>
      <c r="ADA2">
        <v>0</v>
      </c>
      <c r="ADB2">
        <v>0</v>
      </c>
      <c r="ADC2">
        <v>0</v>
      </c>
      <c r="ADD2">
        <v>0</v>
      </c>
      <c r="ADE2">
        <v>0</v>
      </c>
      <c r="ADF2">
        <v>0</v>
      </c>
      <c r="ADG2">
        <v>0</v>
      </c>
      <c r="ADH2">
        <v>0</v>
      </c>
      <c r="ADI2">
        <v>0</v>
      </c>
      <c r="ADJ2">
        <v>0</v>
      </c>
      <c r="ADK2">
        <v>0</v>
      </c>
      <c r="ADL2">
        <v>0</v>
      </c>
      <c r="ADM2">
        <v>0</v>
      </c>
      <c r="ADN2">
        <v>0</v>
      </c>
      <c r="ADO2">
        <v>0</v>
      </c>
      <c r="ADP2">
        <v>0</v>
      </c>
      <c r="ADQ2">
        <v>0</v>
      </c>
      <c r="ADR2">
        <v>0</v>
      </c>
      <c r="ADS2">
        <v>0</v>
      </c>
      <c r="ADT2">
        <v>0</v>
      </c>
      <c r="ADU2">
        <v>0</v>
      </c>
      <c r="ADV2">
        <v>0</v>
      </c>
      <c r="ADW2">
        <v>0</v>
      </c>
      <c r="ADX2">
        <v>0</v>
      </c>
      <c r="ADY2">
        <v>0</v>
      </c>
      <c r="ADZ2">
        <v>0</v>
      </c>
      <c r="AEA2">
        <v>0</v>
      </c>
      <c r="AEB2">
        <v>0</v>
      </c>
      <c r="AEC2">
        <v>0</v>
      </c>
      <c r="AED2">
        <v>0</v>
      </c>
      <c r="AEE2">
        <v>0</v>
      </c>
      <c r="AEF2">
        <v>0</v>
      </c>
      <c r="AEG2">
        <v>0</v>
      </c>
      <c r="AEH2">
        <v>0</v>
      </c>
      <c r="AEI2">
        <v>0</v>
      </c>
      <c r="AEJ2">
        <v>0</v>
      </c>
      <c r="AEK2">
        <v>0</v>
      </c>
      <c r="AEL2">
        <v>0</v>
      </c>
      <c r="AEM2">
        <v>0</v>
      </c>
      <c r="AEN2">
        <v>0</v>
      </c>
      <c r="AEO2">
        <v>0</v>
      </c>
      <c r="AEP2">
        <v>0</v>
      </c>
      <c r="AEQ2">
        <v>0</v>
      </c>
      <c r="AER2">
        <v>0</v>
      </c>
      <c r="AES2">
        <v>0</v>
      </c>
      <c r="AET2">
        <v>0</v>
      </c>
      <c r="AEU2">
        <v>0</v>
      </c>
      <c r="AEV2">
        <v>0</v>
      </c>
      <c r="AEW2">
        <v>0</v>
      </c>
      <c r="AEX2">
        <v>0</v>
      </c>
      <c r="AEY2">
        <v>0</v>
      </c>
      <c r="AEZ2">
        <v>0</v>
      </c>
      <c r="AFA2">
        <v>0</v>
      </c>
      <c r="AFB2">
        <v>0</v>
      </c>
      <c r="AFC2">
        <v>0</v>
      </c>
      <c r="AFD2">
        <v>0</v>
      </c>
      <c r="AFE2">
        <v>0</v>
      </c>
      <c r="AFF2">
        <v>0</v>
      </c>
      <c r="AFG2">
        <v>0</v>
      </c>
      <c r="AFH2">
        <v>0</v>
      </c>
      <c r="AFI2">
        <v>0</v>
      </c>
      <c r="AFJ2">
        <v>0</v>
      </c>
      <c r="AFK2">
        <v>0</v>
      </c>
      <c r="AFL2">
        <v>0</v>
      </c>
      <c r="AFM2">
        <v>0</v>
      </c>
      <c r="AFN2">
        <v>0</v>
      </c>
      <c r="AFO2">
        <v>0</v>
      </c>
      <c r="AFP2">
        <v>0</v>
      </c>
      <c r="AFQ2">
        <v>0</v>
      </c>
      <c r="AFR2">
        <v>0</v>
      </c>
      <c r="AFS2">
        <v>0</v>
      </c>
      <c r="AFT2">
        <v>0</v>
      </c>
      <c r="AFU2">
        <v>0</v>
      </c>
      <c r="AFV2">
        <v>0</v>
      </c>
      <c r="AFW2">
        <v>0</v>
      </c>
      <c r="AFX2">
        <v>0</v>
      </c>
      <c r="AFY2">
        <v>0</v>
      </c>
      <c r="AFZ2">
        <v>0</v>
      </c>
      <c r="AGA2">
        <v>0</v>
      </c>
      <c r="AGB2">
        <v>0</v>
      </c>
      <c r="AGC2">
        <v>0</v>
      </c>
      <c r="AGD2">
        <v>0</v>
      </c>
      <c r="AGE2">
        <v>0</v>
      </c>
      <c r="AGF2">
        <v>0</v>
      </c>
      <c r="AGG2">
        <v>0</v>
      </c>
      <c r="AGH2">
        <v>0</v>
      </c>
      <c r="AGI2">
        <v>0</v>
      </c>
      <c r="AGJ2">
        <v>0</v>
      </c>
      <c r="AGK2">
        <v>0</v>
      </c>
      <c r="AGL2">
        <v>0</v>
      </c>
      <c r="AGM2">
        <v>0</v>
      </c>
      <c r="AGN2">
        <v>0</v>
      </c>
      <c r="AGO2">
        <v>0</v>
      </c>
      <c r="AGP2">
        <v>0</v>
      </c>
      <c r="AGQ2">
        <v>0</v>
      </c>
      <c r="AGR2">
        <v>0</v>
      </c>
      <c r="AGS2">
        <v>0</v>
      </c>
      <c r="AGT2">
        <v>0</v>
      </c>
      <c r="AGU2">
        <v>0</v>
      </c>
      <c r="AGV2">
        <v>0</v>
      </c>
      <c r="AGW2">
        <v>0</v>
      </c>
      <c r="AGX2">
        <v>0</v>
      </c>
      <c r="AGY2">
        <v>0</v>
      </c>
      <c r="AGZ2">
        <v>0</v>
      </c>
      <c r="AHA2">
        <v>0</v>
      </c>
      <c r="AHB2">
        <v>0</v>
      </c>
      <c r="AHC2">
        <v>0</v>
      </c>
      <c r="AHD2">
        <v>0</v>
      </c>
      <c r="AHE2">
        <v>0</v>
      </c>
      <c r="AHF2">
        <v>0</v>
      </c>
      <c r="AHG2">
        <v>0</v>
      </c>
      <c r="AHH2">
        <v>0</v>
      </c>
      <c r="AHI2">
        <v>0</v>
      </c>
      <c r="AHJ2">
        <v>0</v>
      </c>
      <c r="AHK2">
        <v>0</v>
      </c>
      <c r="AHL2">
        <v>0</v>
      </c>
      <c r="AHM2">
        <v>0</v>
      </c>
      <c r="AHN2">
        <v>0</v>
      </c>
      <c r="AHO2">
        <v>0</v>
      </c>
      <c r="AHP2">
        <v>0</v>
      </c>
      <c r="AHQ2">
        <v>0</v>
      </c>
      <c r="AHR2">
        <v>0</v>
      </c>
      <c r="AHS2">
        <v>0</v>
      </c>
      <c r="AHT2">
        <v>0</v>
      </c>
      <c r="AHU2">
        <v>0</v>
      </c>
      <c r="AHV2">
        <v>0</v>
      </c>
      <c r="AHW2">
        <v>0</v>
      </c>
      <c r="AHX2">
        <v>0</v>
      </c>
      <c r="AHY2">
        <v>0</v>
      </c>
      <c r="AHZ2">
        <v>0</v>
      </c>
      <c r="AIA2">
        <v>0</v>
      </c>
      <c r="AIB2">
        <v>0</v>
      </c>
      <c r="AIC2">
        <v>0</v>
      </c>
      <c r="AID2">
        <v>0</v>
      </c>
      <c r="AIE2">
        <v>0</v>
      </c>
      <c r="AIF2">
        <v>0</v>
      </c>
      <c r="AIG2">
        <v>0</v>
      </c>
      <c r="AIH2">
        <v>0</v>
      </c>
      <c r="AII2">
        <v>0</v>
      </c>
      <c r="AIJ2">
        <v>0</v>
      </c>
      <c r="AIK2">
        <v>0</v>
      </c>
      <c r="AIL2">
        <v>0</v>
      </c>
      <c r="AIM2">
        <v>0</v>
      </c>
      <c r="AIN2">
        <v>0</v>
      </c>
      <c r="AIO2">
        <v>0</v>
      </c>
      <c r="AIP2">
        <v>0</v>
      </c>
      <c r="AIQ2">
        <v>0</v>
      </c>
      <c r="AIR2">
        <v>0</v>
      </c>
      <c r="AIS2">
        <v>0</v>
      </c>
      <c r="AIT2">
        <v>0</v>
      </c>
      <c r="AIU2">
        <v>0</v>
      </c>
      <c r="AIV2">
        <v>0</v>
      </c>
      <c r="AIW2">
        <v>0</v>
      </c>
      <c r="AIX2">
        <v>0</v>
      </c>
      <c r="AIY2">
        <v>0</v>
      </c>
      <c r="AIZ2">
        <v>0</v>
      </c>
      <c r="AJA2">
        <v>0</v>
      </c>
      <c r="AJB2">
        <v>0</v>
      </c>
      <c r="AJC2">
        <v>0</v>
      </c>
      <c r="AJD2">
        <v>0</v>
      </c>
      <c r="AJE2">
        <v>0</v>
      </c>
      <c r="AJF2">
        <v>0</v>
      </c>
      <c r="AJG2">
        <v>0</v>
      </c>
      <c r="AJH2">
        <v>0</v>
      </c>
      <c r="AJI2">
        <v>0</v>
      </c>
      <c r="AJJ2">
        <v>0</v>
      </c>
      <c r="AJK2">
        <v>0</v>
      </c>
      <c r="AJL2">
        <v>0</v>
      </c>
      <c r="AJM2">
        <v>0</v>
      </c>
      <c r="AJN2">
        <v>0</v>
      </c>
      <c r="AJO2">
        <v>0</v>
      </c>
      <c r="AJP2">
        <v>0</v>
      </c>
      <c r="AJQ2">
        <v>0</v>
      </c>
      <c r="AJR2">
        <v>0</v>
      </c>
      <c r="AJS2">
        <v>0</v>
      </c>
      <c r="AJT2">
        <v>0</v>
      </c>
      <c r="AJU2">
        <v>0</v>
      </c>
      <c r="AJV2">
        <v>0</v>
      </c>
      <c r="AJW2">
        <v>0</v>
      </c>
      <c r="AJX2">
        <v>0</v>
      </c>
      <c r="AJY2">
        <v>0</v>
      </c>
      <c r="AJZ2">
        <v>0</v>
      </c>
      <c r="AKA2">
        <v>0</v>
      </c>
      <c r="AKB2">
        <v>0</v>
      </c>
      <c r="AKC2">
        <v>0</v>
      </c>
      <c r="AKD2">
        <v>0</v>
      </c>
      <c r="AKE2">
        <v>0</v>
      </c>
      <c r="AKF2">
        <v>0</v>
      </c>
      <c r="AKG2">
        <v>0</v>
      </c>
      <c r="AKH2">
        <v>0</v>
      </c>
      <c r="AKI2">
        <v>0</v>
      </c>
      <c r="AKJ2">
        <v>0</v>
      </c>
      <c r="AKK2">
        <v>0</v>
      </c>
      <c r="AKL2">
        <v>0</v>
      </c>
      <c r="AKM2">
        <v>0</v>
      </c>
      <c r="AKN2">
        <v>0</v>
      </c>
      <c r="AKO2">
        <v>0</v>
      </c>
      <c r="AKP2">
        <v>0</v>
      </c>
      <c r="AKQ2">
        <v>0</v>
      </c>
      <c r="AKR2">
        <v>0</v>
      </c>
      <c r="AKS2">
        <v>0</v>
      </c>
      <c r="AKT2">
        <v>0</v>
      </c>
      <c r="AKU2">
        <v>0</v>
      </c>
      <c r="AKV2">
        <v>0</v>
      </c>
      <c r="AKW2">
        <v>0</v>
      </c>
      <c r="AKX2">
        <v>0</v>
      </c>
      <c r="AKY2">
        <v>0</v>
      </c>
      <c r="AKZ2">
        <v>0</v>
      </c>
      <c r="ALA2">
        <v>0</v>
      </c>
      <c r="ALB2">
        <v>0</v>
      </c>
      <c r="ALC2">
        <v>0</v>
      </c>
      <c r="ALD2">
        <v>0</v>
      </c>
      <c r="ALE2">
        <v>0</v>
      </c>
      <c r="ALF2">
        <v>0</v>
      </c>
      <c r="ALG2">
        <v>0</v>
      </c>
      <c r="ALH2">
        <v>0</v>
      </c>
      <c r="ALI2">
        <v>0</v>
      </c>
      <c r="ALJ2">
        <v>0</v>
      </c>
      <c r="ALK2">
        <v>0</v>
      </c>
      <c r="ALL2">
        <v>0</v>
      </c>
      <c r="ALM2">
        <v>0</v>
      </c>
      <c r="ALN2">
        <v>0</v>
      </c>
      <c r="ALO2">
        <v>0</v>
      </c>
      <c r="ALP2">
        <v>0</v>
      </c>
      <c r="ALQ2">
        <v>0</v>
      </c>
      <c r="ALR2">
        <v>0</v>
      </c>
      <c r="ALS2">
        <v>0</v>
      </c>
      <c r="ALT2">
        <v>0</v>
      </c>
      <c r="ALU2">
        <v>0</v>
      </c>
      <c r="ALV2">
        <v>0</v>
      </c>
      <c r="ALW2">
        <v>0</v>
      </c>
      <c r="ALX2">
        <v>0</v>
      </c>
      <c r="ALY2">
        <v>0</v>
      </c>
      <c r="ALZ2">
        <v>0</v>
      </c>
      <c r="AMA2">
        <v>0</v>
      </c>
      <c r="AMB2">
        <v>0</v>
      </c>
      <c r="AMC2">
        <v>0</v>
      </c>
      <c r="AMD2">
        <v>0</v>
      </c>
      <c r="AME2">
        <v>0</v>
      </c>
      <c r="AMF2">
        <v>0</v>
      </c>
      <c r="AMG2">
        <v>0</v>
      </c>
      <c r="AMH2">
        <v>0</v>
      </c>
      <c r="AMI2">
        <v>0</v>
      </c>
      <c r="AMJ2">
        <v>0</v>
      </c>
      <c r="AMK2">
        <v>0</v>
      </c>
      <c r="AML2">
        <v>0</v>
      </c>
      <c r="AMM2">
        <v>0</v>
      </c>
      <c r="AMN2">
        <v>0</v>
      </c>
      <c r="AMO2">
        <v>0</v>
      </c>
      <c r="AMP2">
        <v>0</v>
      </c>
      <c r="AMQ2">
        <v>0</v>
      </c>
      <c r="AMR2">
        <v>0</v>
      </c>
      <c r="AMS2">
        <v>0</v>
      </c>
      <c r="AMT2">
        <v>0</v>
      </c>
      <c r="AMU2">
        <v>0</v>
      </c>
      <c r="AMV2">
        <v>0</v>
      </c>
      <c r="AMW2">
        <v>0</v>
      </c>
      <c r="AMX2">
        <v>0</v>
      </c>
      <c r="AMY2">
        <v>0</v>
      </c>
      <c r="AMZ2">
        <v>0</v>
      </c>
      <c r="ANA2">
        <v>0</v>
      </c>
      <c r="ANB2">
        <v>0</v>
      </c>
      <c r="ANC2">
        <v>0</v>
      </c>
      <c r="AND2">
        <v>0</v>
      </c>
      <c r="ANE2">
        <v>0</v>
      </c>
      <c r="ANF2">
        <v>0</v>
      </c>
      <c r="ANG2">
        <v>0</v>
      </c>
      <c r="ANH2">
        <v>0</v>
      </c>
      <c r="ANI2">
        <v>0</v>
      </c>
      <c r="ANJ2">
        <v>0</v>
      </c>
      <c r="ANK2">
        <v>0</v>
      </c>
      <c r="ANL2">
        <v>0</v>
      </c>
      <c r="ANM2">
        <v>0</v>
      </c>
      <c r="ANN2">
        <v>0</v>
      </c>
      <c r="ANO2">
        <v>0</v>
      </c>
      <c r="ANP2">
        <v>0</v>
      </c>
      <c r="ANQ2">
        <v>0</v>
      </c>
      <c r="ANR2">
        <v>0</v>
      </c>
      <c r="ANS2">
        <v>0</v>
      </c>
      <c r="ANT2">
        <v>0</v>
      </c>
      <c r="ANU2">
        <v>0</v>
      </c>
      <c r="ANV2">
        <v>0</v>
      </c>
      <c r="ANW2">
        <v>0</v>
      </c>
      <c r="ANX2">
        <v>0</v>
      </c>
      <c r="ANY2">
        <v>0</v>
      </c>
      <c r="ANZ2">
        <v>0</v>
      </c>
      <c r="AOA2">
        <v>0</v>
      </c>
      <c r="AOB2">
        <v>0</v>
      </c>
      <c r="AOC2">
        <v>0</v>
      </c>
      <c r="AOD2">
        <v>0</v>
      </c>
      <c r="AOE2">
        <v>0</v>
      </c>
      <c r="AOF2">
        <v>0</v>
      </c>
      <c r="AOG2">
        <v>0</v>
      </c>
      <c r="AOH2">
        <v>0</v>
      </c>
      <c r="AOI2">
        <v>0</v>
      </c>
      <c r="AOJ2">
        <v>0</v>
      </c>
      <c r="AOK2">
        <v>0</v>
      </c>
      <c r="AOL2">
        <v>0</v>
      </c>
      <c r="AOM2">
        <v>0</v>
      </c>
      <c r="AON2">
        <v>0</v>
      </c>
      <c r="AOO2">
        <v>0</v>
      </c>
      <c r="AOP2">
        <v>0</v>
      </c>
      <c r="AOQ2">
        <v>0</v>
      </c>
      <c r="AOR2">
        <v>0</v>
      </c>
      <c r="AOS2">
        <v>0</v>
      </c>
      <c r="AOT2">
        <v>0</v>
      </c>
      <c r="AOU2">
        <v>0</v>
      </c>
      <c r="AOV2">
        <v>0</v>
      </c>
      <c r="AOW2">
        <v>0</v>
      </c>
      <c r="AOX2">
        <v>0</v>
      </c>
      <c r="AOY2">
        <v>0</v>
      </c>
      <c r="AOZ2">
        <v>0</v>
      </c>
      <c r="APA2">
        <v>0</v>
      </c>
      <c r="APB2">
        <v>0</v>
      </c>
      <c r="APC2">
        <v>0</v>
      </c>
      <c r="APD2">
        <v>0</v>
      </c>
      <c r="APE2">
        <v>0</v>
      </c>
      <c r="APF2">
        <v>0</v>
      </c>
      <c r="APG2">
        <v>0</v>
      </c>
      <c r="APH2">
        <v>0</v>
      </c>
      <c r="API2">
        <v>0</v>
      </c>
      <c r="APJ2">
        <v>0</v>
      </c>
      <c r="APK2">
        <v>0</v>
      </c>
      <c r="APL2">
        <v>0</v>
      </c>
      <c r="APM2">
        <v>0</v>
      </c>
      <c r="APN2">
        <v>0</v>
      </c>
      <c r="APO2">
        <v>0</v>
      </c>
      <c r="APP2">
        <v>0</v>
      </c>
      <c r="APQ2">
        <v>0</v>
      </c>
      <c r="APR2">
        <v>0</v>
      </c>
      <c r="APS2">
        <v>0</v>
      </c>
      <c r="APT2">
        <v>0</v>
      </c>
      <c r="APU2">
        <v>0</v>
      </c>
      <c r="APV2">
        <v>0</v>
      </c>
      <c r="APW2">
        <v>0</v>
      </c>
      <c r="APX2">
        <v>0</v>
      </c>
      <c r="APY2">
        <v>0</v>
      </c>
      <c r="APZ2">
        <v>0</v>
      </c>
      <c r="AQA2">
        <v>0</v>
      </c>
      <c r="AQB2">
        <v>0</v>
      </c>
      <c r="AQC2">
        <v>0</v>
      </c>
      <c r="AQD2">
        <v>0</v>
      </c>
      <c r="AQE2">
        <v>0</v>
      </c>
      <c r="AQF2">
        <v>0</v>
      </c>
      <c r="AQG2">
        <v>0</v>
      </c>
      <c r="AQH2">
        <v>0</v>
      </c>
      <c r="AQI2">
        <v>0</v>
      </c>
      <c r="AQJ2">
        <v>0</v>
      </c>
      <c r="AQK2">
        <v>0</v>
      </c>
      <c r="AQL2">
        <v>0</v>
      </c>
      <c r="AQM2">
        <v>0</v>
      </c>
      <c r="AQN2">
        <v>0</v>
      </c>
      <c r="AQO2">
        <v>0</v>
      </c>
      <c r="AQP2">
        <v>0</v>
      </c>
      <c r="AQQ2">
        <v>0</v>
      </c>
      <c r="AQR2">
        <v>0</v>
      </c>
      <c r="AQS2">
        <v>0</v>
      </c>
      <c r="AQT2">
        <v>0</v>
      </c>
      <c r="AQU2">
        <v>0</v>
      </c>
      <c r="AQV2">
        <v>0</v>
      </c>
      <c r="AQW2">
        <v>0</v>
      </c>
      <c r="AQX2">
        <v>0</v>
      </c>
      <c r="AQY2">
        <v>0</v>
      </c>
      <c r="AQZ2">
        <v>0</v>
      </c>
      <c r="ARA2">
        <v>0</v>
      </c>
      <c r="ARB2">
        <v>0</v>
      </c>
      <c r="ARC2">
        <v>0</v>
      </c>
      <c r="ARD2">
        <v>0</v>
      </c>
      <c r="ARE2">
        <v>0</v>
      </c>
      <c r="ARF2">
        <v>0</v>
      </c>
      <c r="ARG2">
        <v>0</v>
      </c>
      <c r="ARH2">
        <v>0</v>
      </c>
      <c r="ARI2">
        <v>0</v>
      </c>
      <c r="ARJ2">
        <v>0</v>
      </c>
      <c r="ARK2">
        <v>0</v>
      </c>
      <c r="ARL2">
        <v>0</v>
      </c>
      <c r="ARM2">
        <v>0</v>
      </c>
      <c r="ARN2">
        <v>0</v>
      </c>
      <c r="ARO2">
        <v>0</v>
      </c>
      <c r="ARP2">
        <v>0</v>
      </c>
      <c r="ARQ2">
        <v>0</v>
      </c>
      <c r="ARR2">
        <v>0</v>
      </c>
      <c r="ARS2">
        <v>0</v>
      </c>
      <c r="ART2">
        <v>0</v>
      </c>
      <c r="ARU2">
        <v>0</v>
      </c>
      <c r="ARV2">
        <v>0</v>
      </c>
      <c r="ARW2">
        <v>0</v>
      </c>
      <c r="ARX2">
        <v>0</v>
      </c>
      <c r="ARY2">
        <v>0</v>
      </c>
      <c r="ARZ2">
        <v>0</v>
      </c>
      <c r="ASA2">
        <v>0</v>
      </c>
      <c r="ASB2">
        <v>0</v>
      </c>
      <c r="ASC2">
        <v>0</v>
      </c>
      <c r="ASD2">
        <v>0</v>
      </c>
      <c r="ASE2">
        <v>0</v>
      </c>
      <c r="ASF2">
        <v>0</v>
      </c>
      <c r="ASG2">
        <v>0</v>
      </c>
      <c r="ASH2">
        <v>0</v>
      </c>
      <c r="ASI2">
        <v>0</v>
      </c>
      <c r="ASJ2">
        <v>0</v>
      </c>
      <c r="ASK2">
        <v>0</v>
      </c>
      <c r="ASL2">
        <v>0</v>
      </c>
      <c r="ASM2">
        <v>0</v>
      </c>
      <c r="ASN2">
        <v>0</v>
      </c>
      <c r="ASO2">
        <v>0</v>
      </c>
      <c r="ASP2">
        <v>0</v>
      </c>
      <c r="ASQ2">
        <v>0</v>
      </c>
      <c r="ASR2">
        <v>0</v>
      </c>
      <c r="ASS2">
        <v>0</v>
      </c>
      <c r="AST2">
        <v>0</v>
      </c>
      <c r="ASU2">
        <v>0</v>
      </c>
      <c r="ASV2">
        <v>0</v>
      </c>
      <c r="ASW2">
        <v>0</v>
      </c>
      <c r="ASX2">
        <v>0</v>
      </c>
      <c r="ASY2">
        <v>0</v>
      </c>
      <c r="ASZ2">
        <v>0</v>
      </c>
      <c r="ATA2">
        <v>0</v>
      </c>
      <c r="ATB2">
        <v>0</v>
      </c>
      <c r="ATC2">
        <v>0</v>
      </c>
      <c r="ATD2">
        <v>0</v>
      </c>
      <c r="ATE2">
        <v>0</v>
      </c>
      <c r="ATF2">
        <v>0</v>
      </c>
      <c r="ATG2">
        <v>0</v>
      </c>
      <c r="ATH2">
        <v>0</v>
      </c>
      <c r="ATI2">
        <v>0</v>
      </c>
      <c r="ATJ2">
        <v>0</v>
      </c>
      <c r="ATK2">
        <v>0</v>
      </c>
      <c r="ATL2">
        <v>0</v>
      </c>
      <c r="ATM2">
        <v>0</v>
      </c>
      <c r="ATN2">
        <v>0</v>
      </c>
      <c r="ATO2">
        <v>0</v>
      </c>
      <c r="ATP2">
        <v>0</v>
      </c>
      <c r="ATQ2">
        <v>0</v>
      </c>
      <c r="ATR2">
        <v>0</v>
      </c>
      <c r="ATS2">
        <v>0</v>
      </c>
      <c r="ATT2">
        <v>0</v>
      </c>
      <c r="ATU2">
        <v>0</v>
      </c>
      <c r="ATV2">
        <v>0</v>
      </c>
      <c r="ATW2">
        <v>0</v>
      </c>
      <c r="ATX2">
        <v>0</v>
      </c>
      <c r="ATY2">
        <v>0</v>
      </c>
      <c r="ATZ2">
        <v>0</v>
      </c>
      <c r="AUA2">
        <v>0</v>
      </c>
      <c r="AUB2">
        <v>0</v>
      </c>
      <c r="AUC2">
        <v>0</v>
      </c>
      <c r="AUD2">
        <v>0</v>
      </c>
      <c r="AUE2">
        <v>0</v>
      </c>
      <c r="AUF2">
        <v>0</v>
      </c>
      <c r="AUG2">
        <v>0</v>
      </c>
      <c r="AUH2">
        <v>0</v>
      </c>
      <c r="AUI2">
        <v>0</v>
      </c>
      <c r="AUJ2">
        <v>0</v>
      </c>
      <c r="AUK2">
        <v>0</v>
      </c>
      <c r="AUL2">
        <v>0</v>
      </c>
      <c r="AUM2">
        <v>0</v>
      </c>
      <c r="AUN2">
        <v>0</v>
      </c>
      <c r="AUO2">
        <v>0</v>
      </c>
      <c r="AUP2">
        <v>0</v>
      </c>
      <c r="AUQ2">
        <v>0</v>
      </c>
      <c r="AUR2">
        <v>0</v>
      </c>
      <c r="AUS2">
        <v>0</v>
      </c>
      <c r="AUT2">
        <v>0</v>
      </c>
      <c r="AUU2">
        <v>0</v>
      </c>
      <c r="AUV2">
        <v>0</v>
      </c>
      <c r="AUW2">
        <v>0</v>
      </c>
      <c r="AUX2">
        <v>0</v>
      </c>
      <c r="AUY2">
        <v>0</v>
      </c>
      <c r="AUZ2">
        <v>0</v>
      </c>
      <c r="AVA2">
        <v>0</v>
      </c>
      <c r="AVB2">
        <v>0</v>
      </c>
      <c r="AVC2">
        <v>0</v>
      </c>
      <c r="AVD2">
        <v>0</v>
      </c>
      <c r="AVE2">
        <v>0</v>
      </c>
      <c r="AVF2">
        <v>0</v>
      </c>
      <c r="AVG2">
        <v>0</v>
      </c>
      <c r="AVH2">
        <v>0</v>
      </c>
      <c r="AVI2">
        <v>0</v>
      </c>
      <c r="AVJ2">
        <v>0</v>
      </c>
      <c r="AVK2">
        <v>0</v>
      </c>
      <c r="AVL2">
        <v>0</v>
      </c>
      <c r="AVM2">
        <v>0</v>
      </c>
      <c r="AVN2">
        <v>0</v>
      </c>
      <c r="AVO2">
        <v>0</v>
      </c>
      <c r="AVP2">
        <v>0</v>
      </c>
      <c r="AVQ2">
        <v>0</v>
      </c>
      <c r="AVR2">
        <v>0</v>
      </c>
      <c r="AVS2">
        <v>0</v>
      </c>
      <c r="AVT2">
        <v>0</v>
      </c>
      <c r="AVU2">
        <v>0</v>
      </c>
      <c r="AVV2">
        <v>0</v>
      </c>
      <c r="AVW2">
        <v>0</v>
      </c>
      <c r="AVX2">
        <v>0</v>
      </c>
      <c r="AVY2">
        <v>0</v>
      </c>
      <c r="AVZ2">
        <v>0</v>
      </c>
      <c r="AWA2">
        <v>0</v>
      </c>
      <c r="AWB2">
        <v>0</v>
      </c>
      <c r="AWC2">
        <v>0</v>
      </c>
      <c r="AWD2">
        <v>0</v>
      </c>
      <c r="AWE2">
        <v>0</v>
      </c>
      <c r="AWF2">
        <v>0</v>
      </c>
      <c r="AWG2">
        <v>0</v>
      </c>
      <c r="AWH2">
        <v>0</v>
      </c>
      <c r="AWI2">
        <v>0</v>
      </c>
      <c r="AWJ2">
        <v>0</v>
      </c>
      <c r="AWK2">
        <v>0</v>
      </c>
      <c r="AWL2">
        <v>0</v>
      </c>
      <c r="AWM2">
        <v>0</v>
      </c>
      <c r="AWN2">
        <v>0</v>
      </c>
      <c r="AWO2">
        <v>0</v>
      </c>
      <c r="AWP2">
        <v>0</v>
      </c>
      <c r="AWQ2">
        <v>0</v>
      </c>
      <c r="AWR2">
        <v>0</v>
      </c>
      <c r="AWS2">
        <v>0</v>
      </c>
      <c r="AWT2">
        <v>0</v>
      </c>
      <c r="AWU2">
        <v>0</v>
      </c>
      <c r="AWV2">
        <v>0</v>
      </c>
      <c r="AWW2">
        <v>0</v>
      </c>
      <c r="AWX2">
        <v>0</v>
      </c>
      <c r="AWY2">
        <v>0</v>
      </c>
      <c r="AWZ2">
        <v>0</v>
      </c>
      <c r="AXA2">
        <v>0</v>
      </c>
      <c r="AXB2">
        <v>0</v>
      </c>
      <c r="AXC2">
        <v>0</v>
      </c>
      <c r="AXD2">
        <v>0</v>
      </c>
      <c r="AXE2">
        <v>0</v>
      </c>
      <c r="AXF2">
        <v>0</v>
      </c>
      <c r="AXG2">
        <v>0</v>
      </c>
      <c r="AXH2">
        <v>0</v>
      </c>
      <c r="AXI2">
        <v>0</v>
      </c>
      <c r="AXJ2">
        <v>0</v>
      </c>
      <c r="AXK2">
        <v>0</v>
      </c>
      <c r="AXL2">
        <v>0</v>
      </c>
      <c r="AXM2">
        <v>0</v>
      </c>
      <c r="AXN2">
        <v>0</v>
      </c>
      <c r="AXO2">
        <v>0</v>
      </c>
      <c r="AXP2">
        <v>0</v>
      </c>
      <c r="AXQ2">
        <v>0</v>
      </c>
      <c r="AXR2">
        <v>0</v>
      </c>
      <c r="AXS2">
        <v>0</v>
      </c>
      <c r="AXT2">
        <v>0</v>
      </c>
      <c r="AXU2">
        <v>0</v>
      </c>
      <c r="AXV2">
        <v>0</v>
      </c>
      <c r="AXW2">
        <v>0</v>
      </c>
      <c r="AXX2">
        <v>0</v>
      </c>
      <c r="AXY2">
        <v>0</v>
      </c>
      <c r="AXZ2">
        <v>0</v>
      </c>
      <c r="AYA2">
        <v>0</v>
      </c>
      <c r="AYB2">
        <v>0</v>
      </c>
      <c r="AYC2">
        <v>0</v>
      </c>
      <c r="AYD2">
        <v>0</v>
      </c>
      <c r="AYE2">
        <v>0</v>
      </c>
      <c r="AYF2">
        <v>0</v>
      </c>
      <c r="AYG2">
        <v>0</v>
      </c>
      <c r="AYH2">
        <v>0</v>
      </c>
      <c r="AYI2">
        <v>0</v>
      </c>
      <c r="AYJ2">
        <v>0</v>
      </c>
      <c r="AYK2">
        <v>0</v>
      </c>
      <c r="AYL2">
        <v>0</v>
      </c>
      <c r="AYM2">
        <v>0</v>
      </c>
      <c r="AYN2">
        <v>0</v>
      </c>
      <c r="AYO2">
        <v>0</v>
      </c>
      <c r="AYP2">
        <v>0</v>
      </c>
      <c r="AYQ2">
        <v>0</v>
      </c>
      <c r="AYR2">
        <v>0</v>
      </c>
      <c r="AYS2">
        <v>0</v>
      </c>
      <c r="AYT2">
        <v>0</v>
      </c>
      <c r="AYU2">
        <v>0</v>
      </c>
      <c r="AYV2">
        <v>0</v>
      </c>
      <c r="AYW2">
        <v>0</v>
      </c>
      <c r="AYX2">
        <v>0</v>
      </c>
      <c r="AYY2">
        <v>0</v>
      </c>
      <c r="AYZ2">
        <v>0</v>
      </c>
      <c r="AZA2">
        <v>0</v>
      </c>
      <c r="AZB2">
        <v>0</v>
      </c>
      <c r="AZC2">
        <v>0</v>
      </c>
      <c r="AZD2">
        <v>0</v>
      </c>
      <c r="AZE2">
        <v>0</v>
      </c>
      <c r="AZF2">
        <v>0</v>
      </c>
      <c r="AZG2">
        <v>0</v>
      </c>
      <c r="AZH2">
        <v>0</v>
      </c>
      <c r="AZI2">
        <v>0</v>
      </c>
      <c r="AZJ2">
        <v>0</v>
      </c>
      <c r="AZK2">
        <v>0</v>
      </c>
      <c r="AZL2">
        <v>0</v>
      </c>
      <c r="AZM2">
        <v>0</v>
      </c>
      <c r="AZN2">
        <v>0</v>
      </c>
      <c r="AZO2">
        <v>0</v>
      </c>
      <c r="AZP2">
        <v>0</v>
      </c>
      <c r="AZQ2">
        <v>0</v>
      </c>
      <c r="AZR2">
        <v>0</v>
      </c>
      <c r="AZS2">
        <v>0</v>
      </c>
      <c r="AZT2">
        <v>0</v>
      </c>
      <c r="AZU2">
        <v>0</v>
      </c>
      <c r="AZV2">
        <v>0</v>
      </c>
      <c r="AZW2">
        <v>0</v>
      </c>
      <c r="AZX2">
        <v>0</v>
      </c>
      <c r="AZY2">
        <v>0</v>
      </c>
      <c r="AZZ2">
        <v>0</v>
      </c>
      <c r="BAA2">
        <v>0</v>
      </c>
      <c r="BAB2">
        <v>0</v>
      </c>
      <c r="BAC2">
        <v>0</v>
      </c>
      <c r="BAD2">
        <v>0</v>
      </c>
      <c r="BAE2">
        <v>0</v>
      </c>
      <c r="BAF2">
        <v>0</v>
      </c>
      <c r="BAG2">
        <v>0</v>
      </c>
      <c r="BAH2">
        <v>0</v>
      </c>
      <c r="BAI2">
        <v>0</v>
      </c>
      <c r="BAJ2">
        <v>0</v>
      </c>
      <c r="BAK2">
        <v>0</v>
      </c>
      <c r="BAL2">
        <v>0</v>
      </c>
      <c r="BAM2">
        <v>0</v>
      </c>
      <c r="BAN2">
        <v>0</v>
      </c>
      <c r="BAO2">
        <v>0</v>
      </c>
      <c r="BAP2">
        <v>0</v>
      </c>
      <c r="BAQ2">
        <v>0</v>
      </c>
      <c r="BAR2">
        <v>0</v>
      </c>
      <c r="BAS2">
        <v>0</v>
      </c>
      <c r="BAT2">
        <v>0</v>
      </c>
      <c r="BAU2">
        <v>0</v>
      </c>
      <c r="BAV2">
        <v>0</v>
      </c>
      <c r="BAW2">
        <v>0</v>
      </c>
      <c r="BAX2">
        <v>0</v>
      </c>
      <c r="BAY2">
        <v>0</v>
      </c>
      <c r="BAZ2">
        <v>0</v>
      </c>
      <c r="BBA2">
        <v>0</v>
      </c>
      <c r="BBB2">
        <v>0</v>
      </c>
      <c r="BBC2">
        <v>0</v>
      </c>
      <c r="BBD2">
        <v>0</v>
      </c>
      <c r="BBE2">
        <v>0</v>
      </c>
      <c r="BBF2">
        <v>0</v>
      </c>
      <c r="BBG2">
        <v>0</v>
      </c>
      <c r="BBH2">
        <v>0</v>
      </c>
      <c r="BBI2">
        <v>0</v>
      </c>
      <c r="BBJ2">
        <v>0</v>
      </c>
      <c r="BBK2">
        <v>0</v>
      </c>
      <c r="BBL2">
        <v>0</v>
      </c>
      <c r="BBM2">
        <v>0</v>
      </c>
      <c r="BBN2">
        <v>0</v>
      </c>
      <c r="BBO2">
        <v>0</v>
      </c>
      <c r="BBP2">
        <v>0</v>
      </c>
      <c r="BBQ2">
        <v>0</v>
      </c>
      <c r="BBR2">
        <v>0</v>
      </c>
      <c r="BBS2">
        <v>0</v>
      </c>
      <c r="BBT2">
        <v>0</v>
      </c>
      <c r="BBU2">
        <v>0</v>
      </c>
      <c r="BBV2">
        <v>0</v>
      </c>
      <c r="BBW2">
        <v>0</v>
      </c>
      <c r="BBX2">
        <v>0</v>
      </c>
      <c r="BBY2">
        <v>0</v>
      </c>
      <c r="BBZ2">
        <v>0</v>
      </c>
      <c r="BCA2">
        <v>0</v>
      </c>
      <c r="BCB2">
        <v>0</v>
      </c>
      <c r="BCC2">
        <v>0</v>
      </c>
      <c r="BCD2">
        <v>0</v>
      </c>
      <c r="BCE2">
        <v>0</v>
      </c>
      <c r="BCF2">
        <v>0</v>
      </c>
      <c r="BCG2">
        <v>0</v>
      </c>
      <c r="BCH2">
        <v>0</v>
      </c>
      <c r="BCI2">
        <v>0</v>
      </c>
      <c r="BCJ2">
        <v>0</v>
      </c>
      <c r="BCK2">
        <v>0</v>
      </c>
      <c r="BCL2">
        <v>0</v>
      </c>
      <c r="BCM2">
        <v>0</v>
      </c>
      <c r="BCN2">
        <v>0</v>
      </c>
      <c r="BCO2">
        <v>0</v>
      </c>
      <c r="BCP2">
        <v>0</v>
      </c>
      <c r="BCQ2">
        <v>0</v>
      </c>
      <c r="BCR2">
        <v>0</v>
      </c>
      <c r="BCS2">
        <v>0</v>
      </c>
      <c r="BCT2">
        <v>0</v>
      </c>
      <c r="BCU2">
        <v>0</v>
      </c>
      <c r="BCV2">
        <v>0</v>
      </c>
      <c r="BCW2">
        <v>0</v>
      </c>
      <c r="BCX2">
        <v>0</v>
      </c>
      <c r="BCY2">
        <v>0</v>
      </c>
      <c r="BCZ2">
        <v>0</v>
      </c>
      <c r="BDA2">
        <v>0</v>
      </c>
      <c r="BDB2">
        <v>0</v>
      </c>
      <c r="BDC2">
        <v>0</v>
      </c>
      <c r="BDD2">
        <v>0</v>
      </c>
      <c r="BDE2">
        <v>0</v>
      </c>
      <c r="BDF2">
        <v>0</v>
      </c>
      <c r="BDG2">
        <v>0</v>
      </c>
      <c r="BDH2">
        <v>0</v>
      </c>
      <c r="BDI2">
        <v>0</v>
      </c>
      <c r="BDJ2">
        <v>0</v>
      </c>
      <c r="BDK2">
        <v>0</v>
      </c>
      <c r="BDL2">
        <v>0</v>
      </c>
      <c r="BDM2">
        <v>0</v>
      </c>
      <c r="BDN2">
        <v>0</v>
      </c>
      <c r="BDO2">
        <v>0</v>
      </c>
      <c r="BDP2">
        <v>0</v>
      </c>
      <c r="BDQ2">
        <v>0</v>
      </c>
      <c r="BDR2">
        <v>0</v>
      </c>
      <c r="BDS2">
        <v>0</v>
      </c>
      <c r="BDT2">
        <v>0</v>
      </c>
      <c r="BDU2">
        <v>0</v>
      </c>
      <c r="BDV2">
        <v>0</v>
      </c>
      <c r="BDW2">
        <v>0</v>
      </c>
      <c r="BDX2">
        <v>0</v>
      </c>
      <c r="BDY2">
        <v>0</v>
      </c>
      <c r="BDZ2">
        <v>0</v>
      </c>
      <c r="BEA2">
        <v>0</v>
      </c>
      <c r="BEB2">
        <v>0</v>
      </c>
      <c r="BEC2">
        <v>0</v>
      </c>
      <c r="BED2">
        <v>0</v>
      </c>
      <c r="BEE2">
        <v>0</v>
      </c>
      <c r="BEF2">
        <v>0</v>
      </c>
      <c r="BEG2">
        <v>0</v>
      </c>
      <c r="BEH2">
        <v>0</v>
      </c>
      <c r="BEI2">
        <v>0</v>
      </c>
      <c r="BEJ2">
        <v>0</v>
      </c>
      <c r="BEK2">
        <v>0</v>
      </c>
      <c r="BEL2">
        <v>0</v>
      </c>
      <c r="BEM2">
        <v>0</v>
      </c>
      <c r="BEN2">
        <v>0</v>
      </c>
      <c r="BEO2">
        <v>0</v>
      </c>
      <c r="BEP2">
        <v>0</v>
      </c>
      <c r="BEQ2">
        <v>0</v>
      </c>
      <c r="BER2">
        <v>0</v>
      </c>
      <c r="BES2">
        <v>0</v>
      </c>
      <c r="BET2">
        <v>0</v>
      </c>
      <c r="BEU2">
        <v>0</v>
      </c>
      <c r="BEV2">
        <v>0</v>
      </c>
      <c r="BEW2">
        <v>0</v>
      </c>
      <c r="BEX2">
        <v>0</v>
      </c>
      <c r="BEY2">
        <v>0</v>
      </c>
      <c r="BEZ2">
        <v>0</v>
      </c>
      <c r="BFA2">
        <v>0</v>
      </c>
      <c r="BFB2">
        <v>0</v>
      </c>
      <c r="BFC2">
        <v>0</v>
      </c>
      <c r="BFD2">
        <v>0</v>
      </c>
      <c r="BFE2">
        <v>0</v>
      </c>
      <c r="BFF2">
        <v>0</v>
      </c>
      <c r="BFG2">
        <v>0</v>
      </c>
      <c r="BFH2">
        <v>0</v>
      </c>
      <c r="BFI2">
        <v>0</v>
      </c>
      <c r="BFJ2">
        <v>0</v>
      </c>
      <c r="BFK2">
        <v>0</v>
      </c>
      <c r="BFL2">
        <v>0</v>
      </c>
      <c r="BFM2">
        <v>0</v>
      </c>
      <c r="BFN2">
        <v>0</v>
      </c>
      <c r="BFO2">
        <v>0</v>
      </c>
      <c r="BFP2">
        <v>0</v>
      </c>
      <c r="BFQ2">
        <v>0</v>
      </c>
      <c r="BFR2">
        <v>0</v>
      </c>
      <c r="BFS2">
        <v>0</v>
      </c>
      <c r="BFT2">
        <v>0</v>
      </c>
      <c r="BFU2">
        <v>0</v>
      </c>
      <c r="BFV2">
        <v>0</v>
      </c>
      <c r="BFW2">
        <v>0</v>
      </c>
      <c r="BFX2">
        <v>0</v>
      </c>
      <c r="BFY2">
        <v>0</v>
      </c>
      <c r="BFZ2">
        <v>0</v>
      </c>
      <c r="BGA2">
        <v>0</v>
      </c>
      <c r="BGB2">
        <v>0</v>
      </c>
      <c r="BGC2">
        <v>0</v>
      </c>
      <c r="BGD2">
        <v>0</v>
      </c>
      <c r="BGE2">
        <v>0</v>
      </c>
      <c r="BGF2">
        <v>0</v>
      </c>
      <c r="BGG2">
        <v>0</v>
      </c>
      <c r="BGH2">
        <v>0</v>
      </c>
      <c r="BGI2">
        <v>0</v>
      </c>
      <c r="BGJ2">
        <v>0</v>
      </c>
      <c r="BGK2">
        <v>0</v>
      </c>
      <c r="BGL2">
        <v>0</v>
      </c>
      <c r="BGM2">
        <v>0</v>
      </c>
      <c r="BGN2">
        <v>0</v>
      </c>
      <c r="BGO2">
        <v>0</v>
      </c>
      <c r="BGP2">
        <v>0</v>
      </c>
      <c r="BGQ2">
        <v>0</v>
      </c>
      <c r="BGR2">
        <v>0</v>
      </c>
      <c r="BGS2">
        <v>0</v>
      </c>
      <c r="BGT2">
        <v>0</v>
      </c>
      <c r="BGU2">
        <v>0</v>
      </c>
      <c r="BGV2">
        <v>0</v>
      </c>
      <c r="BGW2">
        <v>0</v>
      </c>
      <c r="BGX2">
        <v>0</v>
      </c>
      <c r="BGY2">
        <v>0</v>
      </c>
      <c r="BGZ2">
        <v>0</v>
      </c>
      <c r="BHA2">
        <v>0</v>
      </c>
      <c r="BHB2">
        <v>0</v>
      </c>
      <c r="BHC2">
        <v>0</v>
      </c>
      <c r="BHD2">
        <v>0</v>
      </c>
      <c r="BHE2">
        <v>0</v>
      </c>
      <c r="BHF2">
        <v>0</v>
      </c>
      <c r="BHG2">
        <v>0</v>
      </c>
      <c r="BHH2">
        <v>0</v>
      </c>
      <c r="BHI2">
        <v>0</v>
      </c>
      <c r="BHJ2">
        <v>0</v>
      </c>
      <c r="BHK2">
        <v>0</v>
      </c>
      <c r="BHL2">
        <v>0</v>
      </c>
      <c r="BHM2">
        <v>0</v>
      </c>
      <c r="BHN2">
        <v>0</v>
      </c>
      <c r="BHO2">
        <v>0</v>
      </c>
      <c r="BHP2">
        <v>0</v>
      </c>
      <c r="BHQ2">
        <v>0</v>
      </c>
      <c r="BHR2">
        <v>0</v>
      </c>
      <c r="BHS2">
        <v>0</v>
      </c>
      <c r="BHT2">
        <v>0</v>
      </c>
      <c r="BHU2">
        <v>0</v>
      </c>
      <c r="BHV2">
        <v>0</v>
      </c>
      <c r="BHW2">
        <v>0</v>
      </c>
      <c r="BHX2">
        <v>0</v>
      </c>
      <c r="BHY2">
        <v>0</v>
      </c>
      <c r="BHZ2">
        <v>0</v>
      </c>
      <c r="BIA2">
        <v>0</v>
      </c>
      <c r="BIB2">
        <v>0</v>
      </c>
      <c r="BIC2">
        <v>0</v>
      </c>
      <c r="BID2">
        <v>0</v>
      </c>
      <c r="BIE2">
        <v>0</v>
      </c>
      <c r="BIF2">
        <v>0</v>
      </c>
      <c r="BIG2">
        <v>0</v>
      </c>
      <c r="BIH2">
        <v>0</v>
      </c>
      <c r="BII2">
        <v>0</v>
      </c>
      <c r="BIJ2">
        <v>0</v>
      </c>
      <c r="BIK2">
        <v>0</v>
      </c>
      <c r="BIL2">
        <v>0</v>
      </c>
      <c r="BIM2">
        <v>0</v>
      </c>
      <c r="BIN2">
        <v>0</v>
      </c>
      <c r="BIO2">
        <v>0</v>
      </c>
      <c r="BIP2">
        <v>0</v>
      </c>
      <c r="BIQ2">
        <v>0</v>
      </c>
      <c r="BIR2">
        <v>0</v>
      </c>
      <c r="BIS2">
        <v>0</v>
      </c>
      <c r="BIT2">
        <v>0</v>
      </c>
      <c r="BIU2">
        <v>0</v>
      </c>
      <c r="BIV2">
        <v>0</v>
      </c>
      <c r="BIW2">
        <v>0</v>
      </c>
      <c r="BIX2">
        <v>0</v>
      </c>
      <c r="BIY2">
        <v>0</v>
      </c>
      <c r="BIZ2">
        <v>0</v>
      </c>
      <c r="BJA2">
        <v>0</v>
      </c>
      <c r="BJB2">
        <v>0</v>
      </c>
      <c r="BJC2">
        <v>0</v>
      </c>
      <c r="BJD2">
        <v>0</v>
      </c>
      <c r="BJE2">
        <v>0</v>
      </c>
      <c r="BJF2">
        <v>0</v>
      </c>
      <c r="BJG2">
        <v>0</v>
      </c>
      <c r="BJH2">
        <v>0</v>
      </c>
      <c r="BJI2">
        <v>0</v>
      </c>
      <c r="BJJ2">
        <v>0</v>
      </c>
      <c r="BJK2">
        <v>0</v>
      </c>
      <c r="BJL2">
        <v>0</v>
      </c>
      <c r="BJM2">
        <v>0</v>
      </c>
      <c r="BJN2">
        <v>0</v>
      </c>
      <c r="BJO2">
        <v>0</v>
      </c>
      <c r="BJP2">
        <v>0</v>
      </c>
      <c r="BJQ2">
        <v>0</v>
      </c>
      <c r="BJR2">
        <v>0</v>
      </c>
      <c r="BJS2">
        <v>0</v>
      </c>
      <c r="BJT2">
        <v>0</v>
      </c>
      <c r="BJU2">
        <v>0</v>
      </c>
      <c r="BJV2">
        <v>0</v>
      </c>
      <c r="BJW2">
        <v>0</v>
      </c>
      <c r="BJX2">
        <v>0</v>
      </c>
      <c r="BJY2">
        <v>0</v>
      </c>
      <c r="BJZ2">
        <v>0</v>
      </c>
      <c r="BKA2">
        <v>0</v>
      </c>
      <c r="BKB2">
        <v>0</v>
      </c>
      <c r="BKC2">
        <v>0</v>
      </c>
      <c r="BKD2">
        <v>0</v>
      </c>
      <c r="BKE2">
        <v>0</v>
      </c>
      <c r="BKF2">
        <v>0</v>
      </c>
      <c r="BKG2">
        <v>0</v>
      </c>
      <c r="BKH2">
        <v>0</v>
      </c>
      <c r="BKI2">
        <v>0</v>
      </c>
      <c r="BKJ2">
        <v>0</v>
      </c>
      <c r="BKK2">
        <v>0</v>
      </c>
      <c r="BKL2">
        <v>0</v>
      </c>
      <c r="BKM2">
        <v>0</v>
      </c>
      <c r="BKN2">
        <v>0</v>
      </c>
      <c r="BKO2">
        <v>0</v>
      </c>
      <c r="BKP2">
        <v>0</v>
      </c>
      <c r="BKQ2">
        <v>0</v>
      </c>
      <c r="BKR2">
        <v>0</v>
      </c>
      <c r="BKS2">
        <v>0</v>
      </c>
      <c r="BKT2">
        <v>0</v>
      </c>
      <c r="BKU2">
        <v>0</v>
      </c>
      <c r="BKV2">
        <v>0</v>
      </c>
      <c r="BKW2">
        <v>0</v>
      </c>
      <c r="BKX2">
        <v>0</v>
      </c>
      <c r="BKY2">
        <v>0</v>
      </c>
      <c r="BKZ2">
        <v>0</v>
      </c>
      <c r="BLA2">
        <v>0</v>
      </c>
      <c r="BLB2">
        <v>0</v>
      </c>
      <c r="BLC2">
        <v>0</v>
      </c>
      <c r="BLD2">
        <v>0</v>
      </c>
      <c r="BLE2">
        <v>0</v>
      </c>
      <c r="BLF2">
        <v>0</v>
      </c>
      <c r="BLG2">
        <v>0</v>
      </c>
      <c r="BLH2">
        <v>0</v>
      </c>
      <c r="BLI2">
        <v>0</v>
      </c>
      <c r="BLJ2">
        <v>0</v>
      </c>
      <c r="BLK2">
        <v>0</v>
      </c>
      <c r="BLL2">
        <v>0</v>
      </c>
      <c r="BLM2">
        <v>0</v>
      </c>
      <c r="BLN2">
        <v>0</v>
      </c>
      <c r="BLO2">
        <v>0</v>
      </c>
      <c r="BLP2">
        <v>0</v>
      </c>
      <c r="BLQ2">
        <v>0</v>
      </c>
      <c r="BLR2">
        <v>0</v>
      </c>
      <c r="BLS2">
        <v>0</v>
      </c>
      <c r="BLT2">
        <v>0</v>
      </c>
      <c r="BLU2">
        <v>0</v>
      </c>
      <c r="BLV2">
        <v>0</v>
      </c>
      <c r="BLW2">
        <v>0</v>
      </c>
      <c r="BLX2">
        <v>0</v>
      </c>
      <c r="BLY2">
        <v>0</v>
      </c>
      <c r="BLZ2">
        <v>0</v>
      </c>
      <c r="BMA2">
        <v>0</v>
      </c>
      <c r="BMB2">
        <v>0</v>
      </c>
      <c r="BMC2">
        <v>0</v>
      </c>
      <c r="BMD2">
        <v>0</v>
      </c>
      <c r="BME2">
        <v>0</v>
      </c>
      <c r="BMF2">
        <v>0</v>
      </c>
      <c r="BMG2">
        <v>0</v>
      </c>
      <c r="BMH2">
        <v>0</v>
      </c>
      <c r="BMI2">
        <v>0</v>
      </c>
      <c r="BMJ2">
        <v>0</v>
      </c>
      <c r="BMK2">
        <v>0</v>
      </c>
      <c r="BML2">
        <v>0</v>
      </c>
      <c r="BMM2">
        <v>0</v>
      </c>
      <c r="BMN2">
        <v>0</v>
      </c>
      <c r="BMO2">
        <v>0</v>
      </c>
      <c r="BMP2">
        <v>0</v>
      </c>
      <c r="BMQ2">
        <v>0</v>
      </c>
      <c r="BMR2">
        <v>0</v>
      </c>
      <c r="BMS2">
        <v>0</v>
      </c>
      <c r="BMT2">
        <v>0</v>
      </c>
      <c r="BMU2">
        <v>0</v>
      </c>
      <c r="BMV2">
        <v>0</v>
      </c>
      <c r="BMW2">
        <v>0</v>
      </c>
      <c r="BMX2">
        <v>0</v>
      </c>
      <c r="BMY2">
        <v>0</v>
      </c>
      <c r="BMZ2">
        <v>0</v>
      </c>
      <c r="BNA2">
        <v>0</v>
      </c>
      <c r="BNB2">
        <v>0</v>
      </c>
      <c r="BNC2">
        <v>0</v>
      </c>
      <c r="BND2">
        <v>0</v>
      </c>
      <c r="BNE2">
        <v>0</v>
      </c>
      <c r="BNF2">
        <v>0</v>
      </c>
      <c r="BNG2">
        <v>0</v>
      </c>
      <c r="BNH2">
        <v>0</v>
      </c>
      <c r="BNI2">
        <v>0</v>
      </c>
      <c r="BNJ2">
        <v>0</v>
      </c>
      <c r="BNK2">
        <v>0</v>
      </c>
      <c r="BNL2">
        <v>0</v>
      </c>
      <c r="BNM2">
        <v>0</v>
      </c>
      <c r="BNN2">
        <v>0</v>
      </c>
      <c r="BNO2">
        <v>0</v>
      </c>
      <c r="BNP2">
        <v>0</v>
      </c>
      <c r="BNQ2">
        <v>0</v>
      </c>
      <c r="BNR2">
        <v>0</v>
      </c>
      <c r="BNS2">
        <v>0</v>
      </c>
      <c r="BNT2">
        <v>0</v>
      </c>
      <c r="BNU2">
        <v>0</v>
      </c>
      <c r="BNV2">
        <v>0</v>
      </c>
      <c r="BNW2">
        <v>0</v>
      </c>
      <c r="BNX2">
        <v>0</v>
      </c>
      <c r="BNY2">
        <v>0</v>
      </c>
      <c r="BNZ2">
        <v>0</v>
      </c>
      <c r="BOA2">
        <v>0</v>
      </c>
      <c r="BOB2">
        <v>0</v>
      </c>
      <c r="BOC2">
        <v>0</v>
      </c>
      <c r="BOD2">
        <v>0</v>
      </c>
      <c r="BOE2">
        <v>0</v>
      </c>
      <c r="BOF2">
        <v>0</v>
      </c>
      <c r="BOG2">
        <v>0</v>
      </c>
      <c r="BOH2">
        <v>0</v>
      </c>
      <c r="BOI2">
        <v>0</v>
      </c>
      <c r="BOJ2">
        <v>0</v>
      </c>
      <c r="BOK2">
        <v>0</v>
      </c>
      <c r="BOL2">
        <v>0</v>
      </c>
      <c r="BOM2">
        <v>0</v>
      </c>
      <c r="BON2">
        <v>0</v>
      </c>
      <c r="BOO2">
        <v>0</v>
      </c>
      <c r="BOP2">
        <v>0</v>
      </c>
      <c r="BOQ2">
        <v>0</v>
      </c>
      <c r="BOR2">
        <v>0</v>
      </c>
      <c r="BOS2">
        <v>0</v>
      </c>
      <c r="BOT2">
        <v>0</v>
      </c>
      <c r="BOU2">
        <v>0</v>
      </c>
      <c r="BOV2">
        <v>0</v>
      </c>
      <c r="BOW2">
        <v>0</v>
      </c>
      <c r="BOX2">
        <v>0</v>
      </c>
      <c r="BOY2">
        <v>0</v>
      </c>
      <c r="BOZ2">
        <v>0</v>
      </c>
      <c r="BPA2">
        <v>0</v>
      </c>
      <c r="BPB2">
        <v>0</v>
      </c>
      <c r="BPC2">
        <v>0</v>
      </c>
      <c r="BPD2">
        <v>0</v>
      </c>
      <c r="BPE2">
        <v>0</v>
      </c>
      <c r="BPF2">
        <v>0</v>
      </c>
      <c r="BPG2">
        <v>0</v>
      </c>
      <c r="BPH2">
        <v>0</v>
      </c>
      <c r="BPI2">
        <v>0</v>
      </c>
      <c r="BPJ2">
        <v>0</v>
      </c>
      <c r="BPK2">
        <v>0</v>
      </c>
      <c r="BPL2">
        <v>0</v>
      </c>
      <c r="BPM2">
        <v>0</v>
      </c>
      <c r="BPN2">
        <v>0</v>
      </c>
      <c r="BPO2">
        <v>0</v>
      </c>
      <c r="BPP2">
        <v>0</v>
      </c>
      <c r="BPQ2">
        <v>0</v>
      </c>
      <c r="BPR2">
        <v>0</v>
      </c>
      <c r="BPS2">
        <v>0</v>
      </c>
      <c r="BPT2">
        <v>0</v>
      </c>
      <c r="BPU2">
        <v>0</v>
      </c>
      <c r="BPV2">
        <v>0</v>
      </c>
      <c r="BPW2">
        <v>0</v>
      </c>
      <c r="BPX2">
        <v>0</v>
      </c>
      <c r="BPY2">
        <v>0</v>
      </c>
      <c r="BPZ2">
        <v>0</v>
      </c>
      <c r="BQA2">
        <v>0</v>
      </c>
      <c r="BQB2">
        <v>0</v>
      </c>
      <c r="BQC2">
        <v>0</v>
      </c>
      <c r="BQD2">
        <v>0</v>
      </c>
      <c r="BQE2">
        <v>0</v>
      </c>
      <c r="BQF2">
        <v>0</v>
      </c>
      <c r="BQG2">
        <v>0</v>
      </c>
      <c r="BQH2">
        <v>0</v>
      </c>
      <c r="BQI2">
        <v>0</v>
      </c>
      <c r="BQJ2">
        <v>0</v>
      </c>
      <c r="BQK2">
        <v>0</v>
      </c>
      <c r="BQL2">
        <v>0</v>
      </c>
      <c r="BQM2">
        <v>0</v>
      </c>
      <c r="BQN2">
        <v>0</v>
      </c>
      <c r="BQO2">
        <v>0</v>
      </c>
      <c r="BQP2">
        <v>0</v>
      </c>
      <c r="BQQ2">
        <v>0</v>
      </c>
      <c r="BQR2">
        <v>0</v>
      </c>
      <c r="BQS2">
        <v>0</v>
      </c>
      <c r="BQT2">
        <v>0</v>
      </c>
      <c r="BQU2">
        <v>0</v>
      </c>
      <c r="BQV2">
        <v>0</v>
      </c>
      <c r="BQW2">
        <v>0</v>
      </c>
      <c r="BQX2">
        <v>0</v>
      </c>
      <c r="BQY2">
        <v>0</v>
      </c>
      <c r="BQZ2">
        <v>0</v>
      </c>
      <c r="BRA2">
        <v>0</v>
      </c>
      <c r="BRB2">
        <v>0</v>
      </c>
      <c r="BRC2">
        <v>0</v>
      </c>
      <c r="BRD2">
        <v>0</v>
      </c>
      <c r="BRE2">
        <v>0</v>
      </c>
      <c r="BRF2">
        <v>0</v>
      </c>
      <c r="BRG2">
        <v>0</v>
      </c>
      <c r="BRH2">
        <v>0</v>
      </c>
      <c r="BRI2">
        <v>0</v>
      </c>
      <c r="BRJ2">
        <v>0</v>
      </c>
      <c r="BRK2">
        <v>0</v>
      </c>
      <c r="BRL2">
        <v>0</v>
      </c>
      <c r="BRM2">
        <v>0</v>
      </c>
      <c r="BRN2">
        <v>0</v>
      </c>
      <c r="BRO2">
        <v>0</v>
      </c>
      <c r="BRP2">
        <v>0</v>
      </c>
      <c r="BRQ2">
        <v>0</v>
      </c>
      <c r="BRR2">
        <v>0</v>
      </c>
      <c r="BRS2">
        <v>0</v>
      </c>
      <c r="BRT2">
        <v>0</v>
      </c>
      <c r="BRU2">
        <v>0</v>
      </c>
      <c r="BRV2">
        <v>0</v>
      </c>
      <c r="BRW2">
        <v>0</v>
      </c>
      <c r="BRX2">
        <v>0</v>
      </c>
      <c r="BRY2">
        <v>0</v>
      </c>
      <c r="BRZ2">
        <v>0</v>
      </c>
      <c r="BSA2">
        <v>0</v>
      </c>
      <c r="BSB2">
        <v>0</v>
      </c>
      <c r="BSC2">
        <v>0</v>
      </c>
      <c r="BSD2">
        <v>0</v>
      </c>
      <c r="BSE2">
        <v>0</v>
      </c>
      <c r="BSF2">
        <v>0</v>
      </c>
      <c r="BSG2">
        <v>0</v>
      </c>
      <c r="BSH2">
        <v>0</v>
      </c>
      <c r="BSI2">
        <v>0</v>
      </c>
      <c r="BSJ2">
        <v>0</v>
      </c>
      <c r="BSK2">
        <v>0</v>
      </c>
      <c r="BSL2">
        <v>0</v>
      </c>
      <c r="BSM2">
        <v>0</v>
      </c>
      <c r="BSN2">
        <v>0</v>
      </c>
      <c r="BSO2">
        <v>0</v>
      </c>
      <c r="BSP2">
        <v>0</v>
      </c>
      <c r="BSQ2">
        <v>0</v>
      </c>
      <c r="BSR2">
        <v>0</v>
      </c>
      <c r="BSS2">
        <v>0</v>
      </c>
      <c r="BST2">
        <v>0</v>
      </c>
      <c r="BSU2">
        <v>0</v>
      </c>
      <c r="BSV2">
        <v>0</v>
      </c>
      <c r="BSW2">
        <v>0</v>
      </c>
      <c r="BSX2">
        <v>0</v>
      </c>
      <c r="BSY2">
        <v>0</v>
      </c>
      <c r="BSZ2">
        <v>0</v>
      </c>
      <c r="BTA2">
        <v>0</v>
      </c>
      <c r="BTB2">
        <v>0</v>
      </c>
      <c r="BTC2">
        <v>0</v>
      </c>
      <c r="BTD2">
        <v>0</v>
      </c>
      <c r="BTE2">
        <v>0</v>
      </c>
      <c r="BTF2">
        <v>0</v>
      </c>
      <c r="BTG2">
        <v>0</v>
      </c>
      <c r="BTH2">
        <v>0</v>
      </c>
      <c r="BTI2">
        <v>0</v>
      </c>
      <c r="BTJ2">
        <v>0</v>
      </c>
      <c r="BTK2">
        <v>0</v>
      </c>
      <c r="BTL2">
        <v>0</v>
      </c>
      <c r="BTM2">
        <v>0</v>
      </c>
      <c r="BTN2">
        <v>0</v>
      </c>
      <c r="BTO2">
        <v>0</v>
      </c>
      <c r="BTP2">
        <v>0</v>
      </c>
      <c r="BTQ2">
        <v>0</v>
      </c>
      <c r="BTR2">
        <v>0</v>
      </c>
      <c r="BTS2">
        <v>0</v>
      </c>
      <c r="BTT2">
        <v>0</v>
      </c>
      <c r="BTU2">
        <v>0</v>
      </c>
      <c r="BTV2">
        <v>0</v>
      </c>
      <c r="BTW2">
        <v>0</v>
      </c>
      <c r="BTX2">
        <v>0</v>
      </c>
      <c r="BTY2">
        <v>0</v>
      </c>
      <c r="BTZ2">
        <v>0</v>
      </c>
      <c r="BUA2">
        <v>0</v>
      </c>
      <c r="BUB2">
        <v>0</v>
      </c>
      <c r="BUC2">
        <v>0</v>
      </c>
      <c r="BUD2">
        <v>0</v>
      </c>
      <c r="BUE2">
        <v>0</v>
      </c>
      <c r="BUF2">
        <v>0</v>
      </c>
      <c r="BUG2">
        <v>0</v>
      </c>
      <c r="BUH2">
        <v>0</v>
      </c>
      <c r="BUI2">
        <v>0</v>
      </c>
      <c r="BUJ2">
        <v>0</v>
      </c>
      <c r="BUK2">
        <v>0</v>
      </c>
      <c r="BUL2">
        <v>0</v>
      </c>
      <c r="BUM2">
        <v>0</v>
      </c>
      <c r="BUN2">
        <v>0</v>
      </c>
      <c r="BUO2">
        <v>0</v>
      </c>
      <c r="BUP2">
        <v>0</v>
      </c>
      <c r="BUQ2">
        <v>0</v>
      </c>
      <c r="BUR2">
        <v>0</v>
      </c>
      <c r="BUS2">
        <v>0</v>
      </c>
      <c r="BUT2">
        <v>0</v>
      </c>
      <c r="BUU2">
        <v>0</v>
      </c>
      <c r="BUV2">
        <v>0</v>
      </c>
      <c r="BUW2">
        <v>0</v>
      </c>
      <c r="BUX2">
        <v>0</v>
      </c>
      <c r="BUY2">
        <v>0</v>
      </c>
      <c r="BUZ2">
        <v>0</v>
      </c>
      <c r="BVA2">
        <v>0</v>
      </c>
      <c r="BVB2">
        <v>0</v>
      </c>
      <c r="BVC2">
        <v>0</v>
      </c>
      <c r="BVD2">
        <v>0</v>
      </c>
      <c r="BVE2">
        <v>0</v>
      </c>
      <c r="BVF2">
        <v>0</v>
      </c>
      <c r="BVG2">
        <v>0</v>
      </c>
      <c r="BVH2">
        <v>0</v>
      </c>
      <c r="BVI2">
        <v>0</v>
      </c>
      <c r="BVJ2">
        <v>0</v>
      </c>
      <c r="BVK2">
        <v>0</v>
      </c>
      <c r="BVL2">
        <v>0</v>
      </c>
      <c r="BVM2">
        <v>0</v>
      </c>
      <c r="BVN2">
        <v>0</v>
      </c>
      <c r="BVO2">
        <v>0</v>
      </c>
      <c r="BVP2">
        <v>0</v>
      </c>
      <c r="BVQ2">
        <v>0</v>
      </c>
      <c r="BVR2">
        <v>0</v>
      </c>
      <c r="BVS2">
        <v>0</v>
      </c>
      <c r="BVT2">
        <v>0</v>
      </c>
      <c r="BVU2">
        <v>0</v>
      </c>
      <c r="BVV2">
        <v>0</v>
      </c>
      <c r="BVW2">
        <v>0</v>
      </c>
      <c r="BVX2">
        <v>0</v>
      </c>
      <c r="BVY2">
        <v>0</v>
      </c>
      <c r="BVZ2">
        <v>0</v>
      </c>
      <c r="BWA2">
        <v>0</v>
      </c>
      <c r="BWB2">
        <v>0</v>
      </c>
      <c r="BWC2">
        <v>0</v>
      </c>
      <c r="BWD2">
        <v>0</v>
      </c>
      <c r="BWE2">
        <v>0</v>
      </c>
      <c r="BWF2">
        <v>0</v>
      </c>
      <c r="BWG2">
        <v>0</v>
      </c>
      <c r="BWH2">
        <v>0</v>
      </c>
      <c r="BWI2">
        <v>0</v>
      </c>
      <c r="BWJ2">
        <v>0</v>
      </c>
      <c r="BWK2">
        <v>0</v>
      </c>
      <c r="BWL2">
        <v>0</v>
      </c>
      <c r="BWM2">
        <v>0</v>
      </c>
      <c r="BWN2">
        <v>0</v>
      </c>
      <c r="BWO2">
        <v>0</v>
      </c>
      <c r="BWP2">
        <v>0</v>
      </c>
      <c r="BWQ2">
        <v>0</v>
      </c>
      <c r="BWR2">
        <v>0</v>
      </c>
      <c r="BWS2">
        <v>0</v>
      </c>
      <c r="BWT2">
        <v>0</v>
      </c>
      <c r="BWU2">
        <v>0</v>
      </c>
      <c r="BWV2">
        <v>0</v>
      </c>
      <c r="BWW2">
        <v>0</v>
      </c>
      <c r="BWX2">
        <v>0</v>
      </c>
      <c r="BWY2">
        <v>0</v>
      </c>
      <c r="BWZ2">
        <v>0</v>
      </c>
      <c r="BXA2">
        <v>0</v>
      </c>
      <c r="BXB2">
        <v>0</v>
      </c>
      <c r="BXC2">
        <v>0</v>
      </c>
      <c r="BXD2">
        <v>0</v>
      </c>
      <c r="BXE2">
        <v>0</v>
      </c>
      <c r="BXF2">
        <v>0</v>
      </c>
      <c r="BXG2">
        <v>0</v>
      </c>
      <c r="BXH2">
        <v>0</v>
      </c>
      <c r="BXI2">
        <v>0</v>
      </c>
      <c r="BXJ2">
        <v>0</v>
      </c>
      <c r="BXK2">
        <v>0</v>
      </c>
      <c r="BXL2">
        <v>0</v>
      </c>
      <c r="BXM2">
        <v>0</v>
      </c>
      <c r="BXN2">
        <v>0</v>
      </c>
      <c r="BXO2">
        <v>0</v>
      </c>
      <c r="BXP2">
        <v>0</v>
      </c>
      <c r="BXQ2">
        <v>0</v>
      </c>
      <c r="BXR2">
        <v>0</v>
      </c>
      <c r="BXS2">
        <v>0</v>
      </c>
      <c r="BXT2">
        <v>0</v>
      </c>
      <c r="BXU2">
        <v>0</v>
      </c>
      <c r="BXV2">
        <v>0</v>
      </c>
      <c r="BXW2">
        <v>0</v>
      </c>
      <c r="BXX2">
        <v>0</v>
      </c>
      <c r="BXY2">
        <v>0</v>
      </c>
      <c r="BXZ2">
        <v>0</v>
      </c>
      <c r="BYA2">
        <v>0</v>
      </c>
      <c r="BYB2">
        <v>0</v>
      </c>
      <c r="BYC2">
        <v>0</v>
      </c>
      <c r="BYD2">
        <v>0</v>
      </c>
      <c r="BYE2">
        <v>0</v>
      </c>
      <c r="BYF2">
        <v>0</v>
      </c>
      <c r="BYG2">
        <v>0</v>
      </c>
      <c r="BYH2">
        <v>0</v>
      </c>
      <c r="BYI2">
        <v>0</v>
      </c>
      <c r="BYJ2">
        <v>0</v>
      </c>
      <c r="BYK2">
        <v>0</v>
      </c>
      <c r="BYL2">
        <v>0</v>
      </c>
      <c r="BYM2">
        <v>0</v>
      </c>
      <c r="BYN2">
        <v>0</v>
      </c>
      <c r="BYO2">
        <v>0</v>
      </c>
      <c r="BYP2">
        <v>0</v>
      </c>
      <c r="BYQ2">
        <v>0</v>
      </c>
      <c r="BYR2">
        <v>0</v>
      </c>
      <c r="BYS2">
        <v>0</v>
      </c>
      <c r="BYT2">
        <v>0</v>
      </c>
      <c r="BYU2">
        <v>0</v>
      </c>
      <c r="BYV2">
        <v>0</v>
      </c>
      <c r="BYW2">
        <v>0</v>
      </c>
      <c r="BYX2">
        <v>0</v>
      </c>
      <c r="BYY2">
        <v>0</v>
      </c>
      <c r="BYZ2">
        <v>0</v>
      </c>
      <c r="BZA2">
        <v>0</v>
      </c>
      <c r="BZB2">
        <v>0</v>
      </c>
      <c r="BZC2">
        <v>0</v>
      </c>
      <c r="BZD2">
        <v>0</v>
      </c>
      <c r="BZE2">
        <v>0</v>
      </c>
      <c r="BZF2">
        <v>0</v>
      </c>
      <c r="BZG2">
        <v>0</v>
      </c>
      <c r="BZH2">
        <v>0</v>
      </c>
      <c r="BZI2">
        <v>0</v>
      </c>
      <c r="BZJ2">
        <v>0</v>
      </c>
      <c r="BZK2">
        <v>0</v>
      </c>
      <c r="BZL2">
        <v>0</v>
      </c>
      <c r="BZM2">
        <v>0</v>
      </c>
      <c r="BZN2">
        <v>0</v>
      </c>
      <c r="BZO2">
        <v>0</v>
      </c>
      <c r="BZP2">
        <v>0</v>
      </c>
      <c r="BZQ2">
        <v>0</v>
      </c>
      <c r="BZR2">
        <v>0</v>
      </c>
      <c r="BZS2">
        <v>0</v>
      </c>
      <c r="BZT2">
        <v>0</v>
      </c>
      <c r="BZU2">
        <v>0</v>
      </c>
      <c r="BZV2">
        <v>0</v>
      </c>
      <c r="BZW2">
        <v>0</v>
      </c>
      <c r="BZX2">
        <v>0</v>
      </c>
      <c r="BZY2">
        <v>0</v>
      </c>
      <c r="BZZ2">
        <v>0</v>
      </c>
      <c r="CAA2">
        <v>0</v>
      </c>
      <c r="CAB2">
        <v>0</v>
      </c>
      <c r="CAC2">
        <v>0</v>
      </c>
      <c r="CAD2">
        <v>0</v>
      </c>
      <c r="CAE2">
        <v>0</v>
      </c>
      <c r="CAF2">
        <v>0</v>
      </c>
      <c r="CAG2">
        <v>0</v>
      </c>
      <c r="CAH2">
        <v>0</v>
      </c>
      <c r="CAI2">
        <v>0</v>
      </c>
      <c r="CAJ2">
        <v>0</v>
      </c>
      <c r="CAK2">
        <v>0</v>
      </c>
      <c r="CAL2">
        <v>0</v>
      </c>
      <c r="CAM2">
        <v>0</v>
      </c>
      <c r="CAN2">
        <v>0</v>
      </c>
      <c r="CAO2">
        <v>0</v>
      </c>
      <c r="CAP2">
        <v>0</v>
      </c>
      <c r="CAQ2">
        <v>0</v>
      </c>
      <c r="CAR2">
        <v>0</v>
      </c>
      <c r="CAS2">
        <v>0</v>
      </c>
      <c r="CAT2">
        <v>0</v>
      </c>
      <c r="CAU2">
        <v>0</v>
      </c>
      <c r="CAV2">
        <v>0</v>
      </c>
      <c r="CAW2">
        <v>0</v>
      </c>
      <c r="CAX2">
        <v>0</v>
      </c>
      <c r="CAY2">
        <v>0</v>
      </c>
      <c r="CAZ2">
        <v>0</v>
      </c>
      <c r="CBA2">
        <v>0</v>
      </c>
      <c r="CBB2">
        <v>0</v>
      </c>
      <c r="CBC2">
        <v>0</v>
      </c>
      <c r="CBD2">
        <v>0</v>
      </c>
      <c r="CBE2">
        <v>0</v>
      </c>
      <c r="CBF2">
        <v>0</v>
      </c>
      <c r="CBG2">
        <v>0</v>
      </c>
      <c r="CBH2">
        <v>0</v>
      </c>
      <c r="CBI2">
        <v>0</v>
      </c>
      <c r="CBJ2">
        <v>0</v>
      </c>
      <c r="CBK2">
        <v>0</v>
      </c>
      <c r="CBL2">
        <v>0</v>
      </c>
      <c r="CBM2">
        <v>0</v>
      </c>
      <c r="CBN2">
        <v>0</v>
      </c>
      <c r="CBO2">
        <v>0</v>
      </c>
      <c r="CBP2">
        <v>0</v>
      </c>
      <c r="CBQ2">
        <v>0</v>
      </c>
      <c r="CBR2">
        <v>0</v>
      </c>
      <c r="CBS2">
        <v>0</v>
      </c>
      <c r="CBT2">
        <v>0</v>
      </c>
      <c r="CBU2">
        <v>0</v>
      </c>
      <c r="CBV2">
        <v>0</v>
      </c>
      <c r="CBW2">
        <v>0</v>
      </c>
      <c r="CBX2">
        <v>0</v>
      </c>
      <c r="CBY2">
        <v>0</v>
      </c>
      <c r="CBZ2">
        <v>0</v>
      </c>
      <c r="CCA2">
        <v>0</v>
      </c>
      <c r="CCB2">
        <v>0</v>
      </c>
      <c r="CCC2">
        <v>0</v>
      </c>
      <c r="CCD2">
        <v>0</v>
      </c>
      <c r="CCE2">
        <v>0</v>
      </c>
      <c r="CCF2">
        <v>0</v>
      </c>
      <c r="CCG2">
        <v>0</v>
      </c>
      <c r="CCH2">
        <v>0</v>
      </c>
      <c r="CCI2">
        <v>0</v>
      </c>
      <c r="CCJ2">
        <v>0</v>
      </c>
      <c r="CCK2">
        <v>0</v>
      </c>
      <c r="CCL2">
        <v>0</v>
      </c>
      <c r="CCM2">
        <v>0</v>
      </c>
      <c r="CCN2">
        <v>0</v>
      </c>
      <c r="CCO2">
        <v>0</v>
      </c>
      <c r="CCP2">
        <v>0</v>
      </c>
      <c r="CCQ2">
        <v>0</v>
      </c>
      <c r="CCR2">
        <v>0</v>
      </c>
      <c r="CCS2">
        <v>0</v>
      </c>
      <c r="CCT2">
        <v>0</v>
      </c>
      <c r="CCU2">
        <v>0</v>
      </c>
      <c r="CCV2">
        <v>0</v>
      </c>
      <c r="CCW2">
        <v>0</v>
      </c>
      <c r="CCX2">
        <v>0</v>
      </c>
      <c r="CCY2">
        <v>0</v>
      </c>
      <c r="CCZ2">
        <v>0</v>
      </c>
      <c r="CDA2">
        <v>0</v>
      </c>
      <c r="CDB2">
        <v>0</v>
      </c>
      <c r="CDC2">
        <v>0</v>
      </c>
      <c r="CDD2">
        <v>0</v>
      </c>
      <c r="CDE2">
        <v>0</v>
      </c>
      <c r="CDF2">
        <v>0</v>
      </c>
      <c r="CDG2">
        <v>0</v>
      </c>
      <c r="CDH2">
        <v>0</v>
      </c>
      <c r="CDI2">
        <v>0</v>
      </c>
      <c r="CDJ2">
        <v>0</v>
      </c>
      <c r="CDK2">
        <v>0</v>
      </c>
      <c r="CDL2">
        <v>0</v>
      </c>
      <c r="CDM2">
        <v>0</v>
      </c>
      <c r="CDN2">
        <v>0</v>
      </c>
      <c r="CDO2">
        <v>0</v>
      </c>
      <c r="CDP2">
        <v>0</v>
      </c>
      <c r="CDQ2">
        <v>0</v>
      </c>
      <c r="CDR2">
        <v>0</v>
      </c>
      <c r="CDS2">
        <v>0</v>
      </c>
      <c r="CDT2">
        <v>0</v>
      </c>
      <c r="CDU2">
        <v>0</v>
      </c>
      <c r="CDV2">
        <v>0</v>
      </c>
      <c r="CDW2">
        <v>0</v>
      </c>
      <c r="CDX2">
        <v>0</v>
      </c>
      <c r="CDY2">
        <v>0</v>
      </c>
      <c r="CDZ2">
        <v>0</v>
      </c>
      <c r="CEA2">
        <v>0</v>
      </c>
      <c r="CEB2">
        <v>0</v>
      </c>
      <c r="CEC2">
        <v>0</v>
      </c>
      <c r="CED2">
        <v>0</v>
      </c>
      <c r="CEE2">
        <v>0</v>
      </c>
      <c r="CEF2">
        <v>0</v>
      </c>
      <c r="CEG2">
        <v>0</v>
      </c>
      <c r="CEH2">
        <v>0</v>
      </c>
      <c r="CEI2">
        <v>0</v>
      </c>
      <c r="CEJ2">
        <v>0</v>
      </c>
      <c r="CEK2">
        <v>0</v>
      </c>
      <c r="CEL2">
        <v>0</v>
      </c>
      <c r="CEM2">
        <v>0</v>
      </c>
      <c r="CEN2">
        <v>0</v>
      </c>
      <c r="CEO2">
        <v>0</v>
      </c>
      <c r="CEP2">
        <v>0</v>
      </c>
      <c r="CEQ2">
        <v>0</v>
      </c>
      <c r="CER2">
        <v>0</v>
      </c>
      <c r="CES2">
        <v>0</v>
      </c>
      <c r="CET2">
        <v>0</v>
      </c>
      <c r="CEU2">
        <v>0</v>
      </c>
      <c r="CEV2">
        <v>0</v>
      </c>
      <c r="CEW2">
        <v>0</v>
      </c>
      <c r="CEX2">
        <v>0</v>
      </c>
      <c r="CEY2">
        <v>0</v>
      </c>
      <c r="CEZ2">
        <v>0</v>
      </c>
      <c r="CFA2">
        <v>0</v>
      </c>
      <c r="CFB2">
        <v>0</v>
      </c>
      <c r="CFC2">
        <v>0</v>
      </c>
      <c r="CFD2">
        <v>0</v>
      </c>
      <c r="CFE2">
        <v>0</v>
      </c>
      <c r="CFF2">
        <v>0</v>
      </c>
      <c r="CFG2">
        <v>0</v>
      </c>
      <c r="CFH2">
        <v>0</v>
      </c>
      <c r="CFI2">
        <v>0</v>
      </c>
      <c r="CFJ2">
        <v>0</v>
      </c>
      <c r="CFK2">
        <v>0</v>
      </c>
      <c r="CFL2">
        <v>0</v>
      </c>
      <c r="CFM2">
        <v>0</v>
      </c>
      <c r="CFN2">
        <v>0</v>
      </c>
      <c r="CFO2">
        <v>0</v>
      </c>
      <c r="CFP2">
        <v>0</v>
      </c>
      <c r="CFQ2">
        <v>0</v>
      </c>
      <c r="CFR2">
        <v>0</v>
      </c>
      <c r="CFS2">
        <v>0</v>
      </c>
      <c r="CFT2">
        <v>0</v>
      </c>
      <c r="CFU2">
        <v>0</v>
      </c>
      <c r="CFV2">
        <v>0</v>
      </c>
      <c r="CFW2">
        <v>0</v>
      </c>
      <c r="CFX2">
        <v>0</v>
      </c>
      <c r="CFY2">
        <v>0</v>
      </c>
      <c r="CFZ2">
        <v>0</v>
      </c>
      <c r="CGA2">
        <v>0</v>
      </c>
      <c r="CGB2">
        <v>0</v>
      </c>
      <c r="CGC2">
        <v>0</v>
      </c>
      <c r="CGD2">
        <v>0</v>
      </c>
      <c r="CGE2">
        <v>0</v>
      </c>
      <c r="CGF2">
        <v>0</v>
      </c>
      <c r="CGG2">
        <v>0</v>
      </c>
      <c r="CGH2">
        <v>0</v>
      </c>
      <c r="CGI2">
        <v>0</v>
      </c>
      <c r="CGJ2">
        <v>0</v>
      </c>
      <c r="CGK2">
        <v>0</v>
      </c>
      <c r="CGL2">
        <v>0</v>
      </c>
      <c r="CGM2">
        <v>0</v>
      </c>
      <c r="CGN2">
        <v>0</v>
      </c>
      <c r="CGO2">
        <v>0</v>
      </c>
      <c r="CGP2">
        <v>0</v>
      </c>
      <c r="CGQ2">
        <v>0</v>
      </c>
      <c r="CGR2">
        <v>0</v>
      </c>
      <c r="CGS2">
        <v>0</v>
      </c>
      <c r="CGT2">
        <v>0</v>
      </c>
      <c r="CGU2">
        <v>0</v>
      </c>
      <c r="CGV2">
        <v>0</v>
      </c>
      <c r="CGW2">
        <v>0</v>
      </c>
      <c r="CGX2">
        <v>0</v>
      </c>
      <c r="CGY2">
        <v>0</v>
      </c>
      <c r="CGZ2">
        <v>0</v>
      </c>
      <c r="CHA2">
        <v>0</v>
      </c>
      <c r="CHB2">
        <v>0</v>
      </c>
      <c r="CHC2">
        <v>0</v>
      </c>
      <c r="CHD2">
        <v>0</v>
      </c>
      <c r="CHE2">
        <v>0</v>
      </c>
      <c r="CHF2">
        <v>0</v>
      </c>
      <c r="CHG2">
        <v>0</v>
      </c>
      <c r="CHH2">
        <v>0</v>
      </c>
      <c r="CHI2">
        <v>0</v>
      </c>
      <c r="CHJ2">
        <v>0</v>
      </c>
      <c r="CHK2">
        <v>0</v>
      </c>
      <c r="CHL2">
        <v>0</v>
      </c>
      <c r="CHM2">
        <v>0</v>
      </c>
      <c r="CHN2">
        <v>0</v>
      </c>
      <c r="CHO2">
        <v>0</v>
      </c>
      <c r="CHP2">
        <v>0</v>
      </c>
      <c r="CHQ2">
        <v>0</v>
      </c>
      <c r="CHR2">
        <v>0</v>
      </c>
      <c r="CHS2">
        <v>0</v>
      </c>
      <c r="CHT2">
        <v>0</v>
      </c>
      <c r="CHU2">
        <v>0</v>
      </c>
      <c r="CHV2">
        <v>0</v>
      </c>
      <c r="CHW2">
        <v>0</v>
      </c>
      <c r="CHX2">
        <v>0</v>
      </c>
      <c r="CHY2">
        <v>0</v>
      </c>
      <c r="CHZ2">
        <v>0</v>
      </c>
      <c r="CIA2">
        <v>0</v>
      </c>
      <c r="CIB2">
        <v>0</v>
      </c>
      <c r="CIC2">
        <v>0</v>
      </c>
      <c r="CID2">
        <v>0</v>
      </c>
      <c r="CIE2">
        <v>0</v>
      </c>
      <c r="CIF2">
        <v>0</v>
      </c>
      <c r="CIG2">
        <v>0</v>
      </c>
      <c r="CIH2">
        <v>0</v>
      </c>
      <c r="CII2">
        <v>0</v>
      </c>
      <c r="CIJ2">
        <v>0</v>
      </c>
      <c r="CIK2">
        <v>0</v>
      </c>
      <c r="CIL2">
        <v>0</v>
      </c>
      <c r="CIM2">
        <v>0</v>
      </c>
      <c r="CIN2">
        <v>0</v>
      </c>
      <c r="CIO2">
        <v>0</v>
      </c>
      <c r="CIP2">
        <v>0</v>
      </c>
      <c r="CIQ2">
        <v>0</v>
      </c>
      <c r="CIR2">
        <v>0</v>
      </c>
      <c r="CIS2">
        <v>0</v>
      </c>
      <c r="CIT2">
        <v>0</v>
      </c>
      <c r="CIU2">
        <v>0</v>
      </c>
      <c r="CIV2">
        <v>0</v>
      </c>
      <c r="CIW2">
        <v>0</v>
      </c>
      <c r="CIX2">
        <v>0</v>
      </c>
      <c r="CIY2">
        <v>0</v>
      </c>
      <c r="CIZ2">
        <v>0</v>
      </c>
      <c r="CJA2">
        <v>0</v>
      </c>
      <c r="CJB2">
        <v>0</v>
      </c>
      <c r="CJC2">
        <v>0</v>
      </c>
      <c r="CJD2">
        <v>0</v>
      </c>
      <c r="CJE2">
        <v>0</v>
      </c>
      <c r="CJF2">
        <v>0</v>
      </c>
      <c r="CJG2">
        <v>0</v>
      </c>
      <c r="CJH2">
        <v>0</v>
      </c>
      <c r="CJI2">
        <v>0</v>
      </c>
      <c r="CJJ2">
        <v>0</v>
      </c>
      <c r="CJK2">
        <v>0</v>
      </c>
      <c r="CJL2">
        <v>0</v>
      </c>
      <c r="CJM2">
        <v>0</v>
      </c>
      <c r="CJN2">
        <v>0</v>
      </c>
      <c r="CJO2">
        <v>0</v>
      </c>
      <c r="CJP2">
        <v>0</v>
      </c>
      <c r="CJQ2">
        <v>0</v>
      </c>
      <c r="CJR2">
        <v>0</v>
      </c>
      <c r="CJS2">
        <v>0</v>
      </c>
      <c r="CJT2">
        <v>0</v>
      </c>
      <c r="CJU2">
        <v>0</v>
      </c>
      <c r="CJV2">
        <v>0</v>
      </c>
      <c r="CJW2">
        <v>0</v>
      </c>
      <c r="CJX2">
        <v>0</v>
      </c>
      <c r="CJY2">
        <v>0</v>
      </c>
      <c r="CJZ2">
        <v>0</v>
      </c>
      <c r="CKA2">
        <v>0</v>
      </c>
      <c r="CKB2">
        <v>0</v>
      </c>
      <c r="CKC2">
        <v>0</v>
      </c>
      <c r="CKD2">
        <v>0</v>
      </c>
      <c r="CKE2">
        <v>0</v>
      </c>
      <c r="CKF2">
        <v>0</v>
      </c>
      <c r="CKG2">
        <v>0</v>
      </c>
      <c r="CKH2">
        <v>0</v>
      </c>
      <c r="CKI2">
        <v>0</v>
      </c>
      <c r="CKJ2">
        <v>0</v>
      </c>
      <c r="CKK2">
        <v>0</v>
      </c>
      <c r="CKL2">
        <v>0</v>
      </c>
      <c r="CKM2">
        <v>0</v>
      </c>
      <c r="CKN2">
        <v>0</v>
      </c>
      <c r="CKO2">
        <v>0</v>
      </c>
      <c r="CKP2">
        <v>0</v>
      </c>
      <c r="CKQ2">
        <v>0</v>
      </c>
      <c r="CKR2">
        <v>0</v>
      </c>
      <c r="CKS2">
        <v>0</v>
      </c>
      <c r="CKT2">
        <v>0</v>
      </c>
      <c r="CKU2">
        <v>0</v>
      </c>
      <c r="CKV2">
        <v>0</v>
      </c>
      <c r="CKW2">
        <v>0</v>
      </c>
      <c r="CKX2">
        <v>0</v>
      </c>
      <c r="CKY2">
        <v>0</v>
      </c>
      <c r="CKZ2">
        <v>0</v>
      </c>
      <c r="CLA2">
        <v>0</v>
      </c>
      <c r="CLB2">
        <v>0</v>
      </c>
      <c r="CLC2">
        <v>0</v>
      </c>
      <c r="CLD2">
        <v>0</v>
      </c>
      <c r="CLE2">
        <v>0</v>
      </c>
      <c r="CLF2">
        <v>0</v>
      </c>
      <c r="CLG2">
        <v>0</v>
      </c>
      <c r="CLH2">
        <v>0</v>
      </c>
      <c r="CLI2">
        <v>0</v>
      </c>
      <c r="CLJ2">
        <v>0</v>
      </c>
      <c r="CLK2">
        <v>0</v>
      </c>
      <c r="CLL2">
        <v>0</v>
      </c>
      <c r="CLM2">
        <v>0</v>
      </c>
      <c r="CLN2">
        <v>0</v>
      </c>
      <c r="CLO2">
        <v>0</v>
      </c>
      <c r="CLP2">
        <v>0</v>
      </c>
      <c r="CLQ2">
        <v>0</v>
      </c>
      <c r="CLR2">
        <v>0</v>
      </c>
      <c r="CLS2">
        <v>0</v>
      </c>
      <c r="CLT2">
        <v>0</v>
      </c>
      <c r="CLU2">
        <v>0</v>
      </c>
      <c r="CLV2">
        <v>0</v>
      </c>
      <c r="CLW2">
        <v>0</v>
      </c>
      <c r="CLX2">
        <v>0</v>
      </c>
      <c r="CLY2">
        <v>0</v>
      </c>
      <c r="CLZ2">
        <v>0</v>
      </c>
      <c r="CMA2">
        <v>0</v>
      </c>
      <c r="CMB2">
        <v>0</v>
      </c>
      <c r="CMC2">
        <v>0</v>
      </c>
      <c r="CMD2">
        <v>0</v>
      </c>
      <c r="CME2">
        <v>0</v>
      </c>
      <c r="CMF2">
        <v>0</v>
      </c>
      <c r="CMG2">
        <v>0</v>
      </c>
      <c r="CMH2">
        <v>0</v>
      </c>
      <c r="CMI2">
        <v>0</v>
      </c>
      <c r="CMJ2">
        <v>0</v>
      </c>
      <c r="CMK2">
        <v>0</v>
      </c>
      <c r="CML2">
        <v>0</v>
      </c>
      <c r="CMM2">
        <v>0</v>
      </c>
      <c r="CMN2">
        <v>0</v>
      </c>
      <c r="CMO2">
        <v>0</v>
      </c>
      <c r="CMP2">
        <v>0</v>
      </c>
      <c r="CMQ2">
        <v>0</v>
      </c>
      <c r="CMR2">
        <v>0</v>
      </c>
      <c r="CMS2">
        <v>0</v>
      </c>
      <c r="CMT2">
        <v>0</v>
      </c>
      <c r="CMU2">
        <v>0</v>
      </c>
      <c r="CMV2">
        <v>0</v>
      </c>
      <c r="CMW2">
        <v>0</v>
      </c>
      <c r="CMX2">
        <v>0</v>
      </c>
      <c r="CMY2">
        <v>0</v>
      </c>
      <c r="CMZ2">
        <v>0</v>
      </c>
      <c r="CNA2">
        <v>0</v>
      </c>
      <c r="CNB2">
        <v>0</v>
      </c>
      <c r="CNC2">
        <v>0</v>
      </c>
      <c r="CND2">
        <v>0</v>
      </c>
      <c r="CNE2">
        <v>0</v>
      </c>
      <c r="CNF2">
        <v>0</v>
      </c>
      <c r="CNG2">
        <v>0</v>
      </c>
      <c r="CNH2">
        <v>0</v>
      </c>
      <c r="CNI2">
        <v>0</v>
      </c>
      <c r="CNJ2">
        <v>0</v>
      </c>
      <c r="CNK2">
        <v>0</v>
      </c>
      <c r="CNL2">
        <v>0</v>
      </c>
      <c r="CNM2">
        <v>0</v>
      </c>
      <c r="CNN2">
        <v>0</v>
      </c>
      <c r="CNO2">
        <v>0</v>
      </c>
      <c r="CNP2">
        <v>0</v>
      </c>
      <c r="CNQ2">
        <v>0</v>
      </c>
      <c r="CNR2">
        <v>0</v>
      </c>
      <c r="CNS2">
        <v>0</v>
      </c>
      <c r="CNT2">
        <v>0</v>
      </c>
      <c r="CNU2">
        <v>0</v>
      </c>
      <c r="CNV2">
        <v>0</v>
      </c>
      <c r="CNW2">
        <v>0</v>
      </c>
      <c r="CNX2">
        <v>0</v>
      </c>
      <c r="CNY2">
        <v>0</v>
      </c>
      <c r="CNZ2">
        <v>0</v>
      </c>
      <c r="COA2">
        <v>0</v>
      </c>
      <c r="COB2">
        <v>0</v>
      </c>
      <c r="COC2">
        <v>0</v>
      </c>
      <c r="COD2">
        <v>0</v>
      </c>
      <c r="COE2">
        <v>0</v>
      </c>
      <c r="COF2">
        <v>0</v>
      </c>
      <c r="COG2">
        <v>0</v>
      </c>
      <c r="COH2">
        <v>0</v>
      </c>
      <c r="COI2">
        <v>0</v>
      </c>
      <c r="COJ2">
        <v>0</v>
      </c>
      <c r="COK2">
        <v>0</v>
      </c>
      <c r="COL2">
        <v>0</v>
      </c>
      <c r="COM2">
        <v>0</v>
      </c>
      <c r="CON2">
        <v>0</v>
      </c>
      <c r="COO2">
        <v>0</v>
      </c>
      <c r="COP2">
        <v>0</v>
      </c>
      <c r="COQ2">
        <v>0</v>
      </c>
      <c r="COR2">
        <v>0</v>
      </c>
      <c r="COS2">
        <v>0</v>
      </c>
      <c r="COT2">
        <v>0</v>
      </c>
      <c r="COU2">
        <v>0</v>
      </c>
      <c r="COV2">
        <v>0</v>
      </c>
      <c r="COW2">
        <v>0</v>
      </c>
      <c r="COX2">
        <v>0</v>
      </c>
      <c r="COY2">
        <v>0</v>
      </c>
      <c r="COZ2">
        <v>0</v>
      </c>
      <c r="CPA2">
        <v>0</v>
      </c>
      <c r="CPB2">
        <v>0</v>
      </c>
      <c r="CPC2">
        <v>0</v>
      </c>
      <c r="CPD2">
        <v>0</v>
      </c>
      <c r="CPE2">
        <v>0</v>
      </c>
      <c r="CPF2">
        <v>0</v>
      </c>
      <c r="CPG2">
        <v>0</v>
      </c>
      <c r="CPH2">
        <v>0</v>
      </c>
      <c r="CPI2">
        <v>0</v>
      </c>
      <c r="CPJ2">
        <v>0</v>
      </c>
      <c r="CPK2">
        <v>0</v>
      </c>
      <c r="CPL2">
        <v>0</v>
      </c>
      <c r="CPM2">
        <v>0</v>
      </c>
      <c r="CPN2">
        <v>0</v>
      </c>
      <c r="CPO2">
        <v>0</v>
      </c>
      <c r="CPP2">
        <v>0</v>
      </c>
      <c r="CPQ2">
        <v>0</v>
      </c>
      <c r="CPR2">
        <v>0</v>
      </c>
      <c r="CPS2">
        <v>0</v>
      </c>
      <c r="CPT2">
        <v>0</v>
      </c>
      <c r="CPU2">
        <v>0</v>
      </c>
      <c r="CPV2">
        <v>0</v>
      </c>
      <c r="CPW2">
        <v>0</v>
      </c>
      <c r="CPX2">
        <v>0</v>
      </c>
      <c r="CPY2">
        <v>0</v>
      </c>
      <c r="CPZ2">
        <v>0</v>
      </c>
      <c r="CQA2">
        <v>0</v>
      </c>
      <c r="CQB2">
        <v>0</v>
      </c>
      <c r="CQC2">
        <v>0</v>
      </c>
      <c r="CQD2">
        <v>0</v>
      </c>
      <c r="CQE2">
        <v>0</v>
      </c>
      <c r="CQF2">
        <v>0</v>
      </c>
      <c r="CQG2">
        <v>0</v>
      </c>
      <c r="CQH2">
        <v>0</v>
      </c>
      <c r="CQI2">
        <v>0</v>
      </c>
      <c r="CQJ2">
        <v>0</v>
      </c>
      <c r="CQK2">
        <v>0</v>
      </c>
      <c r="CQL2">
        <v>0</v>
      </c>
      <c r="CQM2">
        <v>0</v>
      </c>
      <c r="CQN2">
        <v>0</v>
      </c>
      <c r="CQO2">
        <v>0</v>
      </c>
      <c r="CQP2">
        <v>0</v>
      </c>
      <c r="CQQ2">
        <v>0</v>
      </c>
      <c r="CQR2">
        <v>0</v>
      </c>
      <c r="CQS2">
        <v>0</v>
      </c>
      <c r="CQT2">
        <v>0</v>
      </c>
      <c r="CQU2">
        <v>0</v>
      </c>
      <c r="CQV2">
        <v>0</v>
      </c>
      <c r="CQW2">
        <v>0</v>
      </c>
      <c r="CQX2">
        <v>0</v>
      </c>
      <c r="CQY2">
        <v>0</v>
      </c>
      <c r="CQZ2">
        <v>0</v>
      </c>
      <c r="CRA2">
        <v>0</v>
      </c>
      <c r="CRB2">
        <v>0</v>
      </c>
      <c r="CRC2">
        <v>0</v>
      </c>
      <c r="CRD2">
        <v>0</v>
      </c>
      <c r="CRE2">
        <v>0</v>
      </c>
      <c r="CRF2">
        <v>0</v>
      </c>
      <c r="CRG2">
        <v>0</v>
      </c>
      <c r="CRH2">
        <v>0</v>
      </c>
      <c r="CRI2">
        <v>0</v>
      </c>
      <c r="CRJ2">
        <v>0</v>
      </c>
      <c r="CRK2">
        <v>0</v>
      </c>
      <c r="CRL2">
        <v>0</v>
      </c>
      <c r="CRM2">
        <v>0</v>
      </c>
      <c r="CRN2">
        <v>0</v>
      </c>
      <c r="CRO2">
        <v>0</v>
      </c>
      <c r="CRP2">
        <v>0</v>
      </c>
      <c r="CRQ2">
        <v>0</v>
      </c>
      <c r="CRR2">
        <v>0</v>
      </c>
      <c r="CRS2">
        <v>0</v>
      </c>
      <c r="CRT2">
        <v>0</v>
      </c>
      <c r="CRU2">
        <v>0</v>
      </c>
      <c r="CRV2">
        <v>0</v>
      </c>
      <c r="CRW2">
        <v>0</v>
      </c>
      <c r="CRX2">
        <v>0</v>
      </c>
      <c r="CRY2">
        <v>0</v>
      </c>
      <c r="CRZ2">
        <v>0</v>
      </c>
      <c r="CSA2">
        <v>0</v>
      </c>
      <c r="CSB2">
        <v>0</v>
      </c>
      <c r="CSC2">
        <v>0</v>
      </c>
      <c r="CSD2">
        <v>0</v>
      </c>
      <c r="CSE2">
        <v>0</v>
      </c>
      <c r="CSF2">
        <v>0</v>
      </c>
      <c r="CSG2">
        <v>0</v>
      </c>
      <c r="CSH2">
        <v>0</v>
      </c>
      <c r="CSI2">
        <v>0</v>
      </c>
      <c r="CSJ2">
        <v>0</v>
      </c>
      <c r="CSK2">
        <v>0</v>
      </c>
      <c r="CSL2">
        <v>0</v>
      </c>
      <c r="CSM2">
        <v>0</v>
      </c>
      <c r="CSN2">
        <v>0</v>
      </c>
      <c r="CSO2">
        <v>0</v>
      </c>
      <c r="CSP2">
        <v>0</v>
      </c>
      <c r="CSQ2">
        <v>0</v>
      </c>
      <c r="CSR2">
        <v>0</v>
      </c>
      <c r="CSS2">
        <v>0</v>
      </c>
      <c r="CST2">
        <v>0</v>
      </c>
      <c r="CSU2">
        <v>0</v>
      </c>
      <c r="CSV2">
        <v>0</v>
      </c>
      <c r="CSW2">
        <v>0</v>
      </c>
      <c r="CSX2">
        <v>0</v>
      </c>
      <c r="CSY2">
        <v>0</v>
      </c>
      <c r="CSZ2">
        <v>0</v>
      </c>
      <c r="CTA2">
        <v>0</v>
      </c>
      <c r="CTB2">
        <v>0</v>
      </c>
      <c r="CTC2">
        <v>0</v>
      </c>
      <c r="CTD2">
        <v>0</v>
      </c>
      <c r="CTE2">
        <v>0</v>
      </c>
      <c r="CTF2">
        <v>0</v>
      </c>
      <c r="CTG2">
        <v>0</v>
      </c>
      <c r="CTH2">
        <v>0</v>
      </c>
      <c r="CTI2">
        <v>0</v>
      </c>
      <c r="CTJ2">
        <v>0</v>
      </c>
      <c r="CTK2">
        <v>0</v>
      </c>
      <c r="CTL2">
        <v>0</v>
      </c>
      <c r="CTM2">
        <v>0</v>
      </c>
      <c r="CTN2">
        <v>0</v>
      </c>
      <c r="CTO2">
        <v>0</v>
      </c>
      <c r="CTP2">
        <v>0</v>
      </c>
      <c r="CTQ2">
        <v>0</v>
      </c>
      <c r="CTR2">
        <v>0</v>
      </c>
      <c r="CTS2">
        <v>0</v>
      </c>
      <c r="CTT2">
        <v>0</v>
      </c>
      <c r="CTU2">
        <v>0</v>
      </c>
      <c r="CTV2">
        <v>0</v>
      </c>
      <c r="CTW2">
        <v>0</v>
      </c>
      <c r="CTX2">
        <v>0</v>
      </c>
      <c r="CTY2">
        <v>0</v>
      </c>
      <c r="CTZ2">
        <v>0</v>
      </c>
      <c r="CUA2">
        <v>0</v>
      </c>
      <c r="CUB2">
        <v>0</v>
      </c>
      <c r="CUC2">
        <v>0</v>
      </c>
      <c r="CUD2">
        <v>0</v>
      </c>
      <c r="CUE2">
        <v>0</v>
      </c>
      <c r="CUF2">
        <v>0</v>
      </c>
      <c r="CUG2">
        <v>0</v>
      </c>
      <c r="CUH2">
        <v>0</v>
      </c>
      <c r="CUI2">
        <v>0</v>
      </c>
      <c r="CUJ2">
        <v>0</v>
      </c>
      <c r="CUK2">
        <v>0</v>
      </c>
      <c r="CUL2">
        <v>0</v>
      </c>
      <c r="CUM2">
        <v>0</v>
      </c>
      <c r="CUN2">
        <v>0</v>
      </c>
      <c r="CUO2">
        <v>0</v>
      </c>
      <c r="CUP2">
        <v>0</v>
      </c>
      <c r="CUQ2">
        <v>0</v>
      </c>
      <c r="CUR2">
        <v>0</v>
      </c>
      <c r="CUS2">
        <v>0</v>
      </c>
      <c r="CUT2">
        <v>0</v>
      </c>
      <c r="CUU2">
        <v>0</v>
      </c>
      <c r="CUV2">
        <v>0</v>
      </c>
      <c r="CUW2">
        <v>0</v>
      </c>
      <c r="CUX2">
        <v>0</v>
      </c>
      <c r="CUY2">
        <v>0</v>
      </c>
      <c r="CUZ2">
        <v>0</v>
      </c>
      <c r="CVA2">
        <v>0</v>
      </c>
      <c r="CVB2">
        <v>0</v>
      </c>
      <c r="CVC2">
        <v>0</v>
      </c>
      <c r="CVD2">
        <v>0</v>
      </c>
      <c r="CVE2">
        <v>0</v>
      </c>
      <c r="CVF2">
        <v>0</v>
      </c>
      <c r="CVG2">
        <v>0</v>
      </c>
      <c r="CVH2">
        <v>0</v>
      </c>
      <c r="CVI2">
        <v>0</v>
      </c>
      <c r="CVJ2">
        <v>0</v>
      </c>
      <c r="CVK2">
        <v>0</v>
      </c>
      <c r="CVL2">
        <v>0</v>
      </c>
      <c r="CVM2">
        <v>0</v>
      </c>
      <c r="CVN2">
        <v>0</v>
      </c>
      <c r="CVO2">
        <v>0</v>
      </c>
      <c r="CVP2">
        <v>0</v>
      </c>
      <c r="CVQ2">
        <v>0</v>
      </c>
      <c r="CVR2">
        <v>0</v>
      </c>
      <c r="CVS2">
        <v>0</v>
      </c>
      <c r="CVT2">
        <v>0</v>
      </c>
      <c r="CVU2">
        <v>0</v>
      </c>
      <c r="CVV2">
        <v>0</v>
      </c>
      <c r="CVW2">
        <v>0</v>
      </c>
      <c r="CVX2">
        <v>0</v>
      </c>
      <c r="CVY2">
        <v>0</v>
      </c>
      <c r="CVZ2">
        <v>0</v>
      </c>
      <c r="CWA2">
        <v>0</v>
      </c>
      <c r="CWB2">
        <v>0</v>
      </c>
      <c r="CWC2">
        <v>0</v>
      </c>
      <c r="CWD2">
        <v>0</v>
      </c>
      <c r="CWE2">
        <v>0</v>
      </c>
      <c r="CWF2">
        <v>0</v>
      </c>
      <c r="CWG2">
        <v>0</v>
      </c>
      <c r="CWH2">
        <v>0</v>
      </c>
      <c r="CWI2">
        <v>0</v>
      </c>
      <c r="CWJ2">
        <v>0</v>
      </c>
      <c r="CWK2">
        <v>0</v>
      </c>
      <c r="CWL2">
        <v>0</v>
      </c>
      <c r="CWM2">
        <v>0</v>
      </c>
      <c r="CWN2">
        <v>0</v>
      </c>
      <c r="CWO2">
        <v>0</v>
      </c>
      <c r="CWP2">
        <v>0</v>
      </c>
      <c r="CWQ2">
        <v>0</v>
      </c>
      <c r="CWR2">
        <v>0</v>
      </c>
      <c r="CWS2">
        <v>0</v>
      </c>
      <c r="CWT2">
        <v>0</v>
      </c>
      <c r="CWU2">
        <v>0</v>
      </c>
      <c r="CWV2">
        <v>0</v>
      </c>
      <c r="CWW2">
        <v>0</v>
      </c>
      <c r="CWX2">
        <v>0</v>
      </c>
      <c r="CWY2">
        <v>0</v>
      </c>
      <c r="CWZ2">
        <v>0</v>
      </c>
      <c r="CXA2">
        <v>0</v>
      </c>
      <c r="CXB2">
        <v>0</v>
      </c>
      <c r="CXC2">
        <v>0</v>
      </c>
      <c r="CXD2">
        <v>0</v>
      </c>
      <c r="CXE2">
        <v>0</v>
      </c>
      <c r="CXF2">
        <v>0</v>
      </c>
      <c r="CXG2">
        <v>0</v>
      </c>
      <c r="CXH2">
        <v>0</v>
      </c>
      <c r="CXI2">
        <v>0</v>
      </c>
      <c r="CXJ2">
        <v>0</v>
      </c>
      <c r="CXK2">
        <v>0</v>
      </c>
      <c r="CXL2">
        <v>0</v>
      </c>
      <c r="CXM2">
        <v>0</v>
      </c>
      <c r="CXN2">
        <v>0</v>
      </c>
      <c r="CXO2">
        <v>0</v>
      </c>
      <c r="CXP2">
        <v>0</v>
      </c>
      <c r="CXQ2">
        <v>0</v>
      </c>
      <c r="CXR2">
        <v>0</v>
      </c>
      <c r="CXS2">
        <v>0</v>
      </c>
      <c r="CXT2">
        <v>0</v>
      </c>
      <c r="CXU2">
        <v>0</v>
      </c>
      <c r="CXV2">
        <v>0</v>
      </c>
      <c r="CXW2">
        <v>0</v>
      </c>
      <c r="CXX2">
        <v>0</v>
      </c>
      <c r="CXY2">
        <v>0</v>
      </c>
      <c r="CXZ2">
        <v>0</v>
      </c>
      <c r="CYA2">
        <v>0</v>
      </c>
      <c r="CYB2">
        <v>0</v>
      </c>
      <c r="CYC2">
        <v>0</v>
      </c>
      <c r="CYD2">
        <v>0</v>
      </c>
      <c r="CYE2">
        <v>0</v>
      </c>
      <c r="CYF2">
        <v>0</v>
      </c>
      <c r="CYG2">
        <v>0</v>
      </c>
      <c r="CYH2">
        <v>0</v>
      </c>
      <c r="CYI2">
        <v>0</v>
      </c>
      <c r="CYJ2">
        <v>0</v>
      </c>
      <c r="CYK2">
        <v>0</v>
      </c>
      <c r="CYL2">
        <v>0</v>
      </c>
      <c r="CYM2">
        <v>0</v>
      </c>
      <c r="CYN2">
        <v>0</v>
      </c>
      <c r="CYO2">
        <v>0</v>
      </c>
      <c r="CYP2">
        <v>0</v>
      </c>
      <c r="CYQ2">
        <v>0</v>
      </c>
      <c r="CYR2">
        <v>0</v>
      </c>
      <c r="CYS2">
        <v>0</v>
      </c>
      <c r="CYT2">
        <v>0</v>
      </c>
      <c r="CYU2">
        <v>0</v>
      </c>
      <c r="CYV2">
        <v>0</v>
      </c>
      <c r="CYW2">
        <v>0</v>
      </c>
      <c r="CYX2">
        <v>0</v>
      </c>
      <c r="CYY2">
        <v>0</v>
      </c>
      <c r="CYZ2">
        <v>0</v>
      </c>
      <c r="CZA2">
        <v>0</v>
      </c>
      <c r="CZB2">
        <v>0</v>
      </c>
      <c r="CZC2">
        <v>0</v>
      </c>
      <c r="CZD2">
        <v>0</v>
      </c>
      <c r="CZE2">
        <v>0</v>
      </c>
      <c r="CZF2">
        <v>0</v>
      </c>
      <c r="CZG2">
        <v>0</v>
      </c>
      <c r="CZH2">
        <v>0</v>
      </c>
      <c r="CZI2">
        <v>0</v>
      </c>
      <c r="CZJ2">
        <v>0</v>
      </c>
      <c r="CZK2">
        <v>0</v>
      </c>
      <c r="CZL2">
        <v>0</v>
      </c>
      <c r="CZM2">
        <v>0</v>
      </c>
      <c r="CZN2">
        <v>0</v>
      </c>
      <c r="CZO2">
        <v>0</v>
      </c>
      <c r="CZP2">
        <v>0</v>
      </c>
      <c r="CZQ2">
        <v>0</v>
      </c>
      <c r="CZR2">
        <v>0</v>
      </c>
      <c r="CZS2">
        <v>0</v>
      </c>
      <c r="CZT2">
        <v>0</v>
      </c>
      <c r="CZU2">
        <v>0</v>
      </c>
      <c r="CZV2">
        <v>0</v>
      </c>
      <c r="CZW2">
        <v>0</v>
      </c>
      <c r="CZX2">
        <v>0</v>
      </c>
      <c r="CZY2">
        <v>0</v>
      </c>
      <c r="CZZ2">
        <v>0</v>
      </c>
      <c r="DAA2">
        <v>0</v>
      </c>
      <c r="DAB2">
        <v>0</v>
      </c>
      <c r="DAC2">
        <v>0</v>
      </c>
      <c r="DAD2">
        <v>0</v>
      </c>
      <c r="DAE2">
        <v>0</v>
      </c>
      <c r="DAF2">
        <v>0</v>
      </c>
      <c r="DAG2">
        <v>0</v>
      </c>
      <c r="DAH2">
        <v>0</v>
      </c>
      <c r="DAI2">
        <v>0</v>
      </c>
      <c r="DAJ2">
        <v>0</v>
      </c>
      <c r="DAK2">
        <v>0</v>
      </c>
      <c r="DAL2">
        <v>0</v>
      </c>
      <c r="DAM2">
        <v>0</v>
      </c>
      <c r="DAN2">
        <v>0</v>
      </c>
      <c r="DAO2">
        <v>0</v>
      </c>
      <c r="DAP2">
        <v>0</v>
      </c>
      <c r="DAQ2">
        <v>0</v>
      </c>
      <c r="DAR2">
        <v>0</v>
      </c>
      <c r="DAS2">
        <v>0</v>
      </c>
      <c r="DAT2">
        <v>0</v>
      </c>
      <c r="DAU2">
        <v>0</v>
      </c>
      <c r="DAV2">
        <v>0</v>
      </c>
      <c r="DAW2">
        <v>0</v>
      </c>
      <c r="DAX2">
        <v>0</v>
      </c>
      <c r="DAY2">
        <v>0</v>
      </c>
      <c r="DAZ2">
        <v>0</v>
      </c>
      <c r="DBA2">
        <v>0</v>
      </c>
      <c r="DBB2">
        <v>0</v>
      </c>
      <c r="DBC2">
        <v>0</v>
      </c>
      <c r="DBD2">
        <v>0</v>
      </c>
      <c r="DBE2">
        <v>0</v>
      </c>
      <c r="DBF2">
        <v>0</v>
      </c>
      <c r="DBG2">
        <v>0</v>
      </c>
      <c r="DBH2">
        <v>0</v>
      </c>
      <c r="DBI2">
        <v>0</v>
      </c>
      <c r="DBJ2">
        <v>0</v>
      </c>
      <c r="DBK2">
        <v>0</v>
      </c>
      <c r="DBL2">
        <v>0</v>
      </c>
      <c r="DBM2">
        <v>0</v>
      </c>
      <c r="DBN2">
        <v>0</v>
      </c>
      <c r="DBO2">
        <v>0</v>
      </c>
      <c r="DBP2">
        <v>0</v>
      </c>
      <c r="DBQ2">
        <v>0</v>
      </c>
      <c r="DBR2">
        <v>0</v>
      </c>
      <c r="DBS2">
        <v>0</v>
      </c>
      <c r="DBT2">
        <v>0</v>
      </c>
      <c r="DBU2">
        <v>0</v>
      </c>
      <c r="DBV2">
        <v>0</v>
      </c>
      <c r="DBW2">
        <v>0</v>
      </c>
      <c r="DBX2">
        <v>0</v>
      </c>
      <c r="DBY2">
        <v>0</v>
      </c>
      <c r="DBZ2">
        <v>0</v>
      </c>
      <c r="DCA2">
        <v>0</v>
      </c>
      <c r="DCB2">
        <v>0</v>
      </c>
      <c r="DCC2">
        <v>0</v>
      </c>
      <c r="DCD2">
        <v>0</v>
      </c>
      <c r="DCE2">
        <v>0</v>
      </c>
      <c r="DCF2">
        <v>0</v>
      </c>
      <c r="DCG2">
        <v>0</v>
      </c>
      <c r="DCH2">
        <v>0</v>
      </c>
      <c r="DCI2">
        <v>0</v>
      </c>
      <c r="DCJ2">
        <v>0</v>
      </c>
      <c r="DCK2">
        <v>0</v>
      </c>
      <c r="DCL2">
        <v>0</v>
      </c>
      <c r="DCM2">
        <v>0</v>
      </c>
      <c r="DCN2">
        <v>0</v>
      </c>
      <c r="DCO2">
        <v>0</v>
      </c>
      <c r="DCP2">
        <v>0</v>
      </c>
      <c r="DCQ2">
        <v>0</v>
      </c>
      <c r="DCR2">
        <v>0</v>
      </c>
      <c r="DCS2">
        <v>0</v>
      </c>
      <c r="DCT2">
        <v>0</v>
      </c>
      <c r="DCU2">
        <v>0</v>
      </c>
      <c r="DCV2">
        <v>0</v>
      </c>
      <c r="DCW2">
        <v>0</v>
      </c>
      <c r="DCX2">
        <v>0</v>
      </c>
      <c r="DCY2">
        <v>0</v>
      </c>
      <c r="DCZ2">
        <v>0</v>
      </c>
      <c r="DDA2">
        <v>0</v>
      </c>
      <c r="DDB2">
        <v>0</v>
      </c>
      <c r="DDC2">
        <v>0</v>
      </c>
      <c r="DDD2">
        <v>0</v>
      </c>
      <c r="DDE2">
        <v>0</v>
      </c>
      <c r="DDF2">
        <v>0</v>
      </c>
      <c r="DDG2">
        <v>0</v>
      </c>
      <c r="DDH2">
        <v>0</v>
      </c>
      <c r="DDI2">
        <v>0</v>
      </c>
      <c r="DDJ2">
        <v>0</v>
      </c>
      <c r="DDK2">
        <v>0</v>
      </c>
      <c r="DDL2">
        <v>0</v>
      </c>
      <c r="DDM2">
        <v>0</v>
      </c>
      <c r="DDN2">
        <v>0</v>
      </c>
      <c r="DDO2">
        <v>0</v>
      </c>
      <c r="DDP2">
        <v>0</v>
      </c>
      <c r="DDQ2">
        <v>0</v>
      </c>
      <c r="DDR2">
        <v>0</v>
      </c>
      <c r="DDS2">
        <v>0</v>
      </c>
      <c r="DDT2">
        <v>0</v>
      </c>
      <c r="DDU2">
        <v>0</v>
      </c>
      <c r="DDV2">
        <v>0</v>
      </c>
      <c r="DDW2">
        <v>0</v>
      </c>
      <c r="DDX2">
        <v>0</v>
      </c>
      <c r="DDY2">
        <v>0</v>
      </c>
      <c r="DDZ2">
        <v>0</v>
      </c>
      <c r="DEA2">
        <v>0</v>
      </c>
      <c r="DEB2">
        <v>0</v>
      </c>
      <c r="DEC2">
        <v>0</v>
      </c>
      <c r="DED2">
        <v>0</v>
      </c>
      <c r="DEE2">
        <v>0</v>
      </c>
      <c r="DEF2">
        <v>0</v>
      </c>
      <c r="DEG2">
        <v>0</v>
      </c>
      <c r="DEH2">
        <v>0</v>
      </c>
      <c r="DEI2">
        <v>0</v>
      </c>
      <c r="DEJ2">
        <v>0</v>
      </c>
      <c r="DEK2">
        <v>0</v>
      </c>
      <c r="DEL2">
        <v>0</v>
      </c>
      <c r="DEM2">
        <v>0</v>
      </c>
      <c r="DEN2">
        <v>0</v>
      </c>
      <c r="DEO2">
        <v>0</v>
      </c>
      <c r="DEP2">
        <v>0</v>
      </c>
      <c r="DEQ2">
        <v>0</v>
      </c>
      <c r="DER2">
        <v>0</v>
      </c>
      <c r="DES2">
        <v>0</v>
      </c>
      <c r="DET2">
        <v>0</v>
      </c>
      <c r="DEU2">
        <v>0</v>
      </c>
      <c r="DEV2">
        <v>0</v>
      </c>
      <c r="DEW2">
        <v>0</v>
      </c>
      <c r="DEX2">
        <v>0</v>
      </c>
      <c r="DEY2">
        <v>0</v>
      </c>
      <c r="DEZ2">
        <v>0</v>
      </c>
      <c r="DFA2">
        <v>0</v>
      </c>
      <c r="DFB2">
        <v>0</v>
      </c>
      <c r="DFC2">
        <v>0</v>
      </c>
      <c r="DFD2">
        <v>0</v>
      </c>
      <c r="DFE2">
        <v>0</v>
      </c>
      <c r="DFF2">
        <v>0</v>
      </c>
      <c r="DFG2">
        <v>0</v>
      </c>
      <c r="DFH2">
        <v>0</v>
      </c>
      <c r="DFI2">
        <v>0</v>
      </c>
      <c r="DFJ2">
        <v>0</v>
      </c>
      <c r="DFK2">
        <v>0</v>
      </c>
      <c r="DFL2">
        <v>0</v>
      </c>
      <c r="DFM2">
        <v>0</v>
      </c>
      <c r="DFN2">
        <v>0</v>
      </c>
      <c r="DFO2">
        <v>0</v>
      </c>
      <c r="DFP2">
        <v>0</v>
      </c>
      <c r="DFQ2">
        <v>0</v>
      </c>
      <c r="DFR2">
        <v>0</v>
      </c>
      <c r="DFS2">
        <v>0</v>
      </c>
      <c r="DFT2">
        <v>0</v>
      </c>
      <c r="DFU2">
        <v>0</v>
      </c>
      <c r="DFV2">
        <v>0</v>
      </c>
      <c r="DFW2">
        <v>0</v>
      </c>
      <c r="DFX2">
        <v>0</v>
      </c>
      <c r="DFY2">
        <v>0</v>
      </c>
      <c r="DFZ2">
        <v>0</v>
      </c>
      <c r="DGA2">
        <v>0</v>
      </c>
      <c r="DGB2">
        <v>0</v>
      </c>
      <c r="DGC2">
        <v>0</v>
      </c>
      <c r="DGD2">
        <v>0</v>
      </c>
      <c r="DGE2">
        <v>0</v>
      </c>
      <c r="DGF2">
        <v>0</v>
      </c>
      <c r="DGG2">
        <v>0</v>
      </c>
      <c r="DGH2">
        <v>0</v>
      </c>
      <c r="DGI2">
        <v>0</v>
      </c>
      <c r="DGJ2">
        <v>0</v>
      </c>
      <c r="DGK2">
        <v>0</v>
      </c>
      <c r="DGL2">
        <v>0</v>
      </c>
      <c r="DGM2">
        <v>0</v>
      </c>
      <c r="DGN2">
        <v>0</v>
      </c>
      <c r="DGO2">
        <v>0</v>
      </c>
      <c r="DGP2">
        <v>0</v>
      </c>
      <c r="DGQ2">
        <v>0</v>
      </c>
      <c r="DGR2">
        <v>0</v>
      </c>
      <c r="DGS2">
        <v>0</v>
      </c>
      <c r="DGT2">
        <v>0</v>
      </c>
      <c r="DGU2">
        <v>0</v>
      </c>
      <c r="DGV2">
        <v>0</v>
      </c>
      <c r="DGW2">
        <v>0</v>
      </c>
      <c r="DGX2">
        <v>0</v>
      </c>
      <c r="DGY2">
        <v>0</v>
      </c>
      <c r="DGZ2">
        <v>0</v>
      </c>
      <c r="DHA2">
        <v>0</v>
      </c>
      <c r="DHB2">
        <v>0</v>
      </c>
      <c r="DHC2">
        <v>0</v>
      </c>
      <c r="DHD2">
        <v>0</v>
      </c>
      <c r="DHE2">
        <v>0</v>
      </c>
      <c r="DHF2">
        <v>0</v>
      </c>
      <c r="DHG2">
        <v>0</v>
      </c>
      <c r="DHH2">
        <v>0</v>
      </c>
      <c r="DHI2">
        <v>0</v>
      </c>
      <c r="DHJ2">
        <v>0</v>
      </c>
      <c r="DHK2">
        <v>0</v>
      </c>
      <c r="DHL2">
        <v>0</v>
      </c>
      <c r="DHM2">
        <v>0</v>
      </c>
      <c r="DHN2">
        <v>0</v>
      </c>
      <c r="DHO2">
        <v>0</v>
      </c>
      <c r="DHP2">
        <v>0</v>
      </c>
      <c r="DHQ2">
        <v>0</v>
      </c>
      <c r="DHR2">
        <v>0</v>
      </c>
      <c r="DHS2">
        <v>0</v>
      </c>
      <c r="DHT2">
        <v>0</v>
      </c>
      <c r="DHU2">
        <v>0</v>
      </c>
      <c r="DHV2">
        <v>0</v>
      </c>
      <c r="DHW2">
        <v>0</v>
      </c>
      <c r="DHX2">
        <v>0</v>
      </c>
      <c r="DHY2">
        <v>0</v>
      </c>
      <c r="DHZ2">
        <v>0</v>
      </c>
      <c r="DIA2">
        <v>0</v>
      </c>
      <c r="DIB2">
        <v>0</v>
      </c>
      <c r="DIC2">
        <v>0</v>
      </c>
      <c r="DID2">
        <v>0</v>
      </c>
      <c r="DIE2">
        <v>0</v>
      </c>
      <c r="DIF2">
        <v>0</v>
      </c>
      <c r="DIG2">
        <v>0</v>
      </c>
      <c r="DIH2">
        <v>0</v>
      </c>
      <c r="DII2">
        <v>0</v>
      </c>
      <c r="DIJ2">
        <v>0</v>
      </c>
      <c r="DIK2">
        <v>0</v>
      </c>
      <c r="DIL2">
        <v>0</v>
      </c>
      <c r="DIM2">
        <v>0</v>
      </c>
      <c r="DIN2">
        <v>0</v>
      </c>
      <c r="DIO2">
        <v>0</v>
      </c>
      <c r="DIP2">
        <v>0</v>
      </c>
      <c r="DIQ2">
        <v>0</v>
      </c>
      <c r="DIR2">
        <v>0</v>
      </c>
      <c r="DIS2">
        <v>0</v>
      </c>
      <c r="DIT2">
        <v>0</v>
      </c>
      <c r="DIU2">
        <v>0</v>
      </c>
      <c r="DIV2">
        <v>0</v>
      </c>
      <c r="DIW2">
        <v>0</v>
      </c>
      <c r="DIX2">
        <v>0</v>
      </c>
      <c r="DIY2">
        <v>0</v>
      </c>
      <c r="DIZ2">
        <v>0</v>
      </c>
      <c r="DJA2">
        <v>0</v>
      </c>
      <c r="DJB2">
        <v>0</v>
      </c>
      <c r="DJC2">
        <v>0</v>
      </c>
      <c r="DJD2">
        <v>0</v>
      </c>
      <c r="DJE2">
        <v>0</v>
      </c>
      <c r="DJF2">
        <v>0</v>
      </c>
      <c r="DJG2">
        <v>0</v>
      </c>
      <c r="DJH2">
        <v>0</v>
      </c>
      <c r="DJI2">
        <v>0</v>
      </c>
      <c r="DJJ2">
        <v>0</v>
      </c>
      <c r="DJK2">
        <v>0</v>
      </c>
      <c r="DJL2">
        <v>0</v>
      </c>
      <c r="DJM2">
        <v>0</v>
      </c>
      <c r="DJN2">
        <v>0</v>
      </c>
      <c r="DJO2">
        <v>0</v>
      </c>
      <c r="DJP2">
        <v>0</v>
      </c>
      <c r="DJQ2">
        <v>0</v>
      </c>
      <c r="DJR2">
        <v>0</v>
      </c>
      <c r="DJS2">
        <v>0</v>
      </c>
      <c r="DJT2">
        <v>0</v>
      </c>
      <c r="DJU2">
        <v>0</v>
      </c>
      <c r="DJV2">
        <v>0</v>
      </c>
      <c r="DJW2">
        <v>0</v>
      </c>
      <c r="DJX2">
        <v>0</v>
      </c>
      <c r="DJY2">
        <v>0</v>
      </c>
      <c r="DJZ2">
        <v>0</v>
      </c>
      <c r="DKA2">
        <v>0</v>
      </c>
      <c r="DKB2">
        <v>0</v>
      </c>
      <c r="DKC2">
        <v>0</v>
      </c>
      <c r="DKD2">
        <v>0</v>
      </c>
      <c r="DKE2">
        <v>0</v>
      </c>
      <c r="DKF2">
        <v>0</v>
      </c>
      <c r="DKG2">
        <v>0</v>
      </c>
      <c r="DKH2">
        <v>0</v>
      </c>
      <c r="DKI2">
        <v>0</v>
      </c>
      <c r="DKJ2">
        <v>0</v>
      </c>
      <c r="DKK2">
        <v>0</v>
      </c>
      <c r="DKL2">
        <v>0</v>
      </c>
      <c r="DKM2">
        <v>0</v>
      </c>
      <c r="DKN2">
        <v>0</v>
      </c>
      <c r="DKO2">
        <v>0</v>
      </c>
      <c r="DKP2">
        <v>0</v>
      </c>
      <c r="DKQ2">
        <v>0</v>
      </c>
      <c r="DKR2">
        <v>0</v>
      </c>
      <c r="DKS2">
        <v>0</v>
      </c>
      <c r="DKT2">
        <v>0</v>
      </c>
      <c r="DKU2">
        <v>0</v>
      </c>
      <c r="DKV2">
        <v>0</v>
      </c>
      <c r="DKW2">
        <v>0</v>
      </c>
      <c r="DKX2">
        <v>0</v>
      </c>
      <c r="DKY2">
        <v>0</v>
      </c>
      <c r="DKZ2">
        <v>0</v>
      </c>
      <c r="DLA2">
        <v>0</v>
      </c>
      <c r="DLB2">
        <v>0</v>
      </c>
      <c r="DLC2">
        <v>0</v>
      </c>
      <c r="DLD2">
        <v>0</v>
      </c>
      <c r="DLE2">
        <v>0</v>
      </c>
      <c r="DLF2">
        <v>0</v>
      </c>
      <c r="DLG2">
        <v>0</v>
      </c>
      <c r="DLH2">
        <v>0</v>
      </c>
      <c r="DLI2">
        <v>0</v>
      </c>
      <c r="DLJ2">
        <v>0</v>
      </c>
      <c r="DLK2">
        <v>0</v>
      </c>
      <c r="DLL2">
        <v>0</v>
      </c>
      <c r="DLM2">
        <v>0</v>
      </c>
      <c r="DLN2">
        <v>0</v>
      </c>
      <c r="DLO2">
        <v>0</v>
      </c>
      <c r="DLP2">
        <v>0</v>
      </c>
      <c r="DLQ2">
        <v>0</v>
      </c>
      <c r="DLR2">
        <v>0</v>
      </c>
      <c r="DLS2">
        <v>0</v>
      </c>
      <c r="DLT2">
        <v>0</v>
      </c>
      <c r="DLU2">
        <v>0</v>
      </c>
      <c r="DLV2">
        <v>0</v>
      </c>
      <c r="DLW2">
        <v>0</v>
      </c>
      <c r="DLX2">
        <v>0</v>
      </c>
      <c r="DLY2">
        <v>0</v>
      </c>
      <c r="DLZ2">
        <v>0</v>
      </c>
      <c r="DMA2">
        <v>0</v>
      </c>
      <c r="DMB2">
        <v>0</v>
      </c>
      <c r="DMC2">
        <v>0</v>
      </c>
      <c r="DMD2">
        <v>0</v>
      </c>
      <c r="DME2">
        <v>0</v>
      </c>
      <c r="DMF2">
        <v>0</v>
      </c>
      <c r="DMG2">
        <v>0</v>
      </c>
      <c r="DMH2">
        <v>0</v>
      </c>
      <c r="DMI2">
        <v>0</v>
      </c>
      <c r="DMJ2">
        <v>0</v>
      </c>
      <c r="DMK2">
        <v>0</v>
      </c>
      <c r="DML2">
        <v>0</v>
      </c>
      <c r="DMM2">
        <v>0</v>
      </c>
      <c r="DMN2">
        <v>0</v>
      </c>
      <c r="DMO2">
        <v>0</v>
      </c>
      <c r="DMP2">
        <v>0</v>
      </c>
      <c r="DMQ2">
        <v>0</v>
      </c>
      <c r="DMR2">
        <v>0</v>
      </c>
      <c r="DMS2">
        <v>0</v>
      </c>
      <c r="DMT2">
        <v>0</v>
      </c>
      <c r="DMU2">
        <v>0</v>
      </c>
      <c r="DMV2">
        <v>0</v>
      </c>
      <c r="DMW2">
        <v>0</v>
      </c>
      <c r="DMX2">
        <v>0</v>
      </c>
      <c r="DMY2">
        <v>0</v>
      </c>
      <c r="DMZ2">
        <v>0</v>
      </c>
      <c r="DNA2">
        <v>0</v>
      </c>
      <c r="DNB2">
        <v>0</v>
      </c>
      <c r="DNC2">
        <v>0</v>
      </c>
      <c r="DND2">
        <v>0</v>
      </c>
      <c r="DNE2">
        <v>0</v>
      </c>
      <c r="DNF2">
        <v>0</v>
      </c>
      <c r="DNG2">
        <v>0</v>
      </c>
      <c r="DNH2">
        <v>0</v>
      </c>
      <c r="DNI2">
        <v>0</v>
      </c>
      <c r="DNJ2">
        <v>0</v>
      </c>
      <c r="DNK2">
        <v>0</v>
      </c>
      <c r="DNL2">
        <v>0</v>
      </c>
      <c r="DNM2">
        <v>0</v>
      </c>
      <c r="DNN2">
        <v>0</v>
      </c>
      <c r="DNO2">
        <v>0</v>
      </c>
      <c r="DNP2">
        <v>0</v>
      </c>
      <c r="DNQ2">
        <v>0</v>
      </c>
      <c r="DNR2">
        <v>0</v>
      </c>
      <c r="DNS2">
        <v>0</v>
      </c>
      <c r="DNT2">
        <v>0</v>
      </c>
      <c r="DNU2">
        <v>0</v>
      </c>
      <c r="DNV2">
        <v>0</v>
      </c>
      <c r="DNW2">
        <v>0</v>
      </c>
      <c r="DNX2">
        <v>0</v>
      </c>
      <c r="DNY2">
        <v>0</v>
      </c>
      <c r="DNZ2">
        <v>0</v>
      </c>
      <c r="DOA2">
        <v>0</v>
      </c>
      <c r="DOB2">
        <v>0</v>
      </c>
      <c r="DOC2">
        <v>0</v>
      </c>
      <c r="DOD2">
        <v>0</v>
      </c>
      <c r="DOE2">
        <v>0</v>
      </c>
      <c r="DOF2">
        <v>0</v>
      </c>
      <c r="DOG2">
        <v>0</v>
      </c>
      <c r="DOH2">
        <v>0</v>
      </c>
      <c r="DOI2">
        <v>0</v>
      </c>
      <c r="DOJ2">
        <v>0</v>
      </c>
      <c r="DOK2">
        <v>0</v>
      </c>
      <c r="DOL2">
        <v>0</v>
      </c>
      <c r="DOM2">
        <v>0</v>
      </c>
      <c r="DON2">
        <v>0</v>
      </c>
      <c r="DOO2">
        <v>0</v>
      </c>
      <c r="DOP2">
        <v>0</v>
      </c>
      <c r="DOQ2">
        <v>0</v>
      </c>
      <c r="DOR2">
        <v>0</v>
      </c>
      <c r="DOS2">
        <v>0</v>
      </c>
      <c r="DOT2">
        <v>0</v>
      </c>
      <c r="DOU2">
        <v>0</v>
      </c>
      <c r="DOV2">
        <v>0</v>
      </c>
      <c r="DOW2">
        <v>0</v>
      </c>
      <c r="DOX2">
        <v>0</v>
      </c>
      <c r="DOY2">
        <v>0</v>
      </c>
      <c r="DOZ2">
        <v>0</v>
      </c>
      <c r="DPA2">
        <v>0</v>
      </c>
      <c r="DPB2">
        <v>0</v>
      </c>
      <c r="DPC2">
        <v>0</v>
      </c>
      <c r="DPD2">
        <v>0</v>
      </c>
      <c r="DPE2">
        <v>0</v>
      </c>
      <c r="DPF2">
        <v>0</v>
      </c>
      <c r="DPG2">
        <v>0</v>
      </c>
      <c r="DPH2">
        <v>0</v>
      </c>
      <c r="DPI2">
        <v>0</v>
      </c>
      <c r="DPJ2">
        <v>0</v>
      </c>
      <c r="DPK2">
        <v>0</v>
      </c>
      <c r="DPL2">
        <v>0</v>
      </c>
      <c r="DPM2">
        <v>0</v>
      </c>
      <c r="DPN2">
        <v>0</v>
      </c>
      <c r="DPO2">
        <v>0</v>
      </c>
      <c r="DPP2">
        <v>0</v>
      </c>
      <c r="DPQ2">
        <v>0</v>
      </c>
      <c r="DPR2">
        <v>0</v>
      </c>
      <c r="DPS2">
        <v>0</v>
      </c>
      <c r="DPT2">
        <v>0</v>
      </c>
      <c r="DPU2">
        <v>0</v>
      </c>
      <c r="DPV2">
        <v>0</v>
      </c>
      <c r="DPW2">
        <v>0</v>
      </c>
      <c r="DPX2">
        <v>0</v>
      </c>
      <c r="DPY2">
        <v>0</v>
      </c>
      <c r="DPZ2">
        <v>0</v>
      </c>
      <c r="DQA2">
        <v>0</v>
      </c>
      <c r="DQB2">
        <v>0</v>
      </c>
      <c r="DQC2">
        <v>0</v>
      </c>
      <c r="DQD2">
        <v>0</v>
      </c>
      <c r="DQE2">
        <v>0</v>
      </c>
      <c r="DQF2">
        <v>0</v>
      </c>
      <c r="DQG2">
        <v>0</v>
      </c>
      <c r="DQH2">
        <v>0</v>
      </c>
      <c r="DQI2">
        <v>0</v>
      </c>
      <c r="DQJ2">
        <v>0</v>
      </c>
      <c r="DQK2">
        <v>0</v>
      </c>
      <c r="DQL2">
        <v>0</v>
      </c>
      <c r="DQM2">
        <v>0</v>
      </c>
      <c r="DQN2">
        <v>0</v>
      </c>
      <c r="DQO2">
        <v>0</v>
      </c>
      <c r="DQP2">
        <v>0</v>
      </c>
      <c r="DQQ2">
        <v>0</v>
      </c>
      <c r="DQR2">
        <v>0</v>
      </c>
      <c r="DQS2">
        <v>0</v>
      </c>
      <c r="DQT2">
        <v>0</v>
      </c>
      <c r="DQU2">
        <v>0</v>
      </c>
      <c r="DQV2">
        <v>0</v>
      </c>
      <c r="DQW2">
        <v>0</v>
      </c>
      <c r="DQX2">
        <v>0</v>
      </c>
      <c r="DQY2">
        <v>0</v>
      </c>
      <c r="DQZ2">
        <v>0</v>
      </c>
      <c r="DRA2">
        <v>0</v>
      </c>
      <c r="DRB2">
        <v>0</v>
      </c>
      <c r="DRC2">
        <v>0</v>
      </c>
      <c r="DRD2">
        <v>0</v>
      </c>
      <c r="DRE2">
        <v>0</v>
      </c>
      <c r="DRF2">
        <v>0</v>
      </c>
      <c r="DRG2">
        <v>0</v>
      </c>
      <c r="DRH2">
        <v>0</v>
      </c>
      <c r="DRI2">
        <v>0</v>
      </c>
      <c r="DRJ2">
        <v>0</v>
      </c>
      <c r="DRK2">
        <v>0</v>
      </c>
    </row>
    <row r="3" spans="1:3183" x14ac:dyDescent="0.15">
      <c r="B3" s="361"/>
      <c r="C3" s="361"/>
    </row>
    <row r="4" spans="1:3183" s="361" customFormat="1" x14ac:dyDescent="0.15"/>
  </sheetData>
  <phoneticPr fontId="3"/>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571B8-E4AE-4C83-B30C-539C14CF9C93}">
  <sheetPr codeName="Sheet11"/>
  <dimension ref="B1:AG317"/>
  <sheetViews>
    <sheetView topLeftCell="E4" workbookViewId="0">
      <selection activeCell="M71" sqref="M71"/>
    </sheetView>
  </sheetViews>
  <sheetFormatPr defaultColWidth="9" defaultRowHeight="13.5" x14ac:dyDescent="0.15"/>
  <cols>
    <col min="1" max="1" width="0" style="1110" hidden="1" customWidth="1"/>
    <col min="2" max="2" width="9.5" style="1110" hidden="1" customWidth="1"/>
    <col min="3" max="3" width="12.75" style="1110" hidden="1" customWidth="1"/>
    <col min="4" max="4" width="16.125" style="1110" hidden="1" customWidth="1"/>
    <col min="5" max="5" width="11.5" style="1182" bestFit="1" customWidth="1"/>
    <col min="6" max="6" width="9" style="1110"/>
    <col min="7" max="7" width="11" style="1110" customWidth="1"/>
    <col min="8" max="8" width="3.375" style="1110" customWidth="1"/>
    <col min="9" max="9" width="24.625" style="1110" customWidth="1"/>
    <col min="10" max="10" width="3.375" style="1110" bestFit="1" customWidth="1"/>
    <col min="11" max="11" width="19.125" style="1110" bestFit="1" customWidth="1"/>
    <col min="12" max="12" width="3.375" style="1110" bestFit="1" customWidth="1"/>
    <col min="13" max="13" width="34.25" style="1110" bestFit="1" customWidth="1"/>
    <col min="14" max="14" width="3.375" style="1110" bestFit="1" customWidth="1"/>
    <col min="15" max="15" width="19.25" style="1110" customWidth="1"/>
    <col min="16" max="16" width="9" style="1110" customWidth="1"/>
    <col min="17" max="33" width="9" style="1110" hidden="1" customWidth="1"/>
    <col min="34" max="37" width="9" style="1110" customWidth="1"/>
    <col min="38" max="16384" width="9" style="1110"/>
  </cols>
  <sheetData>
    <row r="1" spans="2:28" hidden="1" x14ac:dyDescent="0.15"/>
    <row r="2" spans="2:28" hidden="1" x14ac:dyDescent="0.15">
      <c r="B2" s="1110" t="s">
        <v>3710</v>
      </c>
    </row>
    <row r="3" spans="2:28" hidden="1" x14ac:dyDescent="0.15">
      <c r="B3" s="1110" t="s">
        <v>3707</v>
      </c>
      <c r="C3" s="1110" t="s">
        <v>3707</v>
      </c>
      <c r="D3" s="1110" t="s">
        <v>3708</v>
      </c>
    </row>
    <row r="4" spans="2:28" x14ac:dyDescent="0.15">
      <c r="B4" s="1110" t="s">
        <v>3709</v>
      </c>
      <c r="C4" s="1110" t="s">
        <v>3709</v>
      </c>
      <c r="D4" s="1110" t="s">
        <v>3709</v>
      </c>
      <c r="E4" s="1182" t="s">
        <v>3709</v>
      </c>
    </row>
    <row r="5" spans="2:28" x14ac:dyDescent="0.15">
      <c r="C5" s="1110" t="str">
        <f>IF(D5="",0,D5)</f>
        <v>令和</v>
      </c>
      <c r="D5" s="1182" t="s">
        <v>75</v>
      </c>
      <c r="E5" s="1182" t="s">
        <v>5971</v>
      </c>
      <c r="F5" s="1110" t="s">
        <v>5972</v>
      </c>
      <c r="G5" s="1183" t="s">
        <v>1802</v>
      </c>
      <c r="H5" s="1183" t="s">
        <v>5970</v>
      </c>
      <c r="I5" s="1183" t="s">
        <v>1374</v>
      </c>
      <c r="J5" s="1183"/>
      <c r="K5" s="1183"/>
      <c r="L5" s="1183"/>
      <c r="M5" s="1183"/>
      <c r="N5" s="1183"/>
      <c r="O5" s="1183"/>
      <c r="R5" s="1110" t="str">
        <f t="shared" ref="R5:R11" si="0">CONCATENATE(G5,H5,I5,J5,K5,L5,M5,N5,O5)</f>
        <v>報告日－元号</v>
      </c>
      <c r="AB5" s="1110" t="s">
        <v>5973</v>
      </c>
    </row>
    <row r="6" spans="2:28" x14ac:dyDescent="0.15">
      <c r="C6" s="1110">
        <f t="shared" ref="C6:C69" si="1">IF(D6="",0,D6)</f>
        <v>0</v>
      </c>
      <c r="D6" s="1182">
        <f>'1_入力シート【基本情報】'!$BF$4</f>
        <v>0</v>
      </c>
      <c r="E6" s="1182" t="str">
        <f>SUBSTITUTE(C6,CHAR(10),"")</f>
        <v>0</v>
      </c>
      <c r="G6" s="1183" t="s">
        <v>1802</v>
      </c>
      <c r="H6" s="1183" t="s">
        <v>5970</v>
      </c>
      <c r="I6" s="1183" t="s">
        <v>2</v>
      </c>
      <c r="J6" s="1183"/>
      <c r="K6" s="1183"/>
      <c r="L6" s="1183"/>
      <c r="M6" s="1183"/>
      <c r="N6" s="1183"/>
      <c r="O6" s="1183"/>
      <c r="R6" s="1110" t="str">
        <f t="shared" si="0"/>
        <v>報告日－年</v>
      </c>
      <c r="AB6" s="1110" t="s">
        <v>5974</v>
      </c>
    </row>
    <row r="7" spans="2:28" ht="13.5" customHeight="1" x14ac:dyDescent="0.15">
      <c r="C7" s="1110">
        <f t="shared" si="1"/>
        <v>0</v>
      </c>
      <c r="D7" s="1182">
        <f>'1_入力シート【基本情報】'!$BK$4</f>
        <v>0</v>
      </c>
      <c r="E7" s="1182" t="str">
        <f t="shared" ref="E7:E70" si="2">SUBSTITUTE(C7,CHAR(10),"")</f>
        <v>0</v>
      </c>
      <c r="G7" s="1183" t="s">
        <v>1802</v>
      </c>
      <c r="H7" s="1183" t="s">
        <v>5970</v>
      </c>
      <c r="I7" s="1183" t="s">
        <v>81</v>
      </c>
      <c r="J7" s="1183"/>
      <c r="K7" s="1183"/>
      <c r="L7" s="1183"/>
      <c r="M7" s="1183"/>
      <c r="N7" s="1183"/>
      <c r="O7" s="1183"/>
      <c r="R7" s="1110" t="str">
        <f t="shared" si="0"/>
        <v>報告日－月</v>
      </c>
      <c r="AB7" s="1110" t="s">
        <v>5975</v>
      </c>
    </row>
    <row r="8" spans="2:28" ht="13.5" customHeight="1" x14ac:dyDescent="0.15">
      <c r="C8" s="1110">
        <f t="shared" si="1"/>
        <v>0</v>
      </c>
      <c r="D8" s="1182">
        <f>'1_入力シート【基本情報】'!$BP$4</f>
        <v>0</v>
      </c>
      <c r="E8" s="1182" t="str">
        <f t="shared" si="2"/>
        <v>0</v>
      </c>
      <c r="G8" s="1183" t="s">
        <v>1802</v>
      </c>
      <c r="H8" s="1183" t="s">
        <v>5970</v>
      </c>
      <c r="I8" s="1183" t="s">
        <v>80</v>
      </c>
      <c r="J8" s="1183"/>
      <c r="K8" s="1183"/>
      <c r="L8" s="1183"/>
      <c r="M8" s="1183"/>
      <c r="N8" s="1183"/>
      <c r="O8" s="1183"/>
      <c r="R8" s="1110" t="str">
        <f t="shared" si="0"/>
        <v>報告日－日</v>
      </c>
      <c r="AB8" s="1110" t="s">
        <v>5976</v>
      </c>
    </row>
    <row r="9" spans="2:28" ht="13.5" customHeight="1" x14ac:dyDescent="0.15">
      <c r="C9" s="1110">
        <f t="shared" si="1"/>
        <v>0</v>
      </c>
      <c r="D9" s="1184">
        <f>'1_入力シート【基本情報】'!$AB$10</f>
        <v>0</v>
      </c>
      <c r="E9" s="1182" t="str">
        <f t="shared" si="2"/>
        <v>0</v>
      </c>
      <c r="G9" s="1183" t="s">
        <v>100</v>
      </c>
      <c r="H9" s="1183" t="s">
        <v>5970</v>
      </c>
      <c r="I9" s="1185">
        <v>1</v>
      </c>
      <c r="J9" s="1183"/>
      <c r="K9" s="1183"/>
      <c r="L9" s="1183"/>
      <c r="M9" s="1183"/>
      <c r="N9" s="1183"/>
      <c r="O9" s="1183"/>
      <c r="R9" s="1110" t="str">
        <f t="shared" si="0"/>
        <v>ID－1</v>
      </c>
      <c r="AB9" s="1110" t="s">
        <v>5977</v>
      </c>
    </row>
    <row r="10" spans="2:28" x14ac:dyDescent="0.15">
      <c r="C10" s="1110">
        <f t="shared" si="1"/>
        <v>0</v>
      </c>
      <c r="D10" s="1184">
        <f>'1_入力シート【基本情報】'!$AK$10</f>
        <v>0</v>
      </c>
      <c r="E10" s="1182" t="str">
        <f t="shared" si="2"/>
        <v>0</v>
      </c>
      <c r="G10" s="1183" t="s">
        <v>100</v>
      </c>
      <c r="H10" s="1183" t="s">
        <v>5970</v>
      </c>
      <c r="I10" s="1185">
        <v>2</v>
      </c>
      <c r="J10" s="1183"/>
      <c r="K10" s="1183"/>
      <c r="L10" s="1183"/>
      <c r="M10" s="1183"/>
      <c r="N10" s="1183"/>
      <c r="O10" s="1183"/>
      <c r="R10" s="1110" t="str">
        <f t="shared" si="0"/>
        <v>ID－2</v>
      </c>
      <c r="AB10" s="1110" t="s">
        <v>5978</v>
      </c>
    </row>
    <row r="11" spans="2:28" x14ac:dyDescent="0.15">
      <c r="C11" s="1110">
        <f t="shared" si="1"/>
        <v>0</v>
      </c>
      <c r="D11" s="1184">
        <f>'1_入力シート【基本情報】'!$AT$10</f>
        <v>0</v>
      </c>
      <c r="E11" s="1182" t="str">
        <f t="shared" si="2"/>
        <v>0</v>
      </c>
      <c r="G11" s="1183" t="s">
        <v>100</v>
      </c>
      <c r="H11" s="1183" t="s">
        <v>5970</v>
      </c>
      <c r="I11" s="1185">
        <v>3</v>
      </c>
      <c r="J11" s="1183"/>
      <c r="K11" s="1183"/>
      <c r="L11" s="1183"/>
      <c r="M11" s="1183"/>
      <c r="N11" s="1183"/>
      <c r="O11" s="1183"/>
      <c r="R11" s="1110" t="str">
        <f t="shared" si="0"/>
        <v>ID－3</v>
      </c>
      <c r="AB11" s="1110" t="s">
        <v>5979</v>
      </c>
    </row>
    <row r="12" spans="2:28" x14ac:dyDescent="0.15">
      <c r="C12" s="1110">
        <f t="shared" si="1"/>
        <v>0</v>
      </c>
      <c r="D12" s="1182" t="str">
        <f>'＜入力不要＞概要書'!$N$31</f>
        <v/>
      </c>
      <c r="E12" s="1182" t="str">
        <f t="shared" si="2"/>
        <v>0</v>
      </c>
      <c r="G12" s="1183" t="s">
        <v>5564</v>
      </c>
      <c r="H12" s="1183" t="s">
        <v>20</v>
      </c>
      <c r="I12" s="1183" t="s">
        <v>5643</v>
      </c>
      <c r="J12" s="1183" t="s">
        <v>20</v>
      </c>
      <c r="K12" s="1183" t="s">
        <v>5589</v>
      </c>
      <c r="L12" s="1183"/>
      <c r="M12" s="1183"/>
      <c r="N12" s="1183"/>
      <c r="O12" s="1183"/>
      <c r="R12" s="1110" t="str">
        <f>CONCATENATE(G12,H12,I12,J12,K12,L12,M12,N12,O12)</f>
        <v>第一面－【１．所有者】－【イ．氏名のフリガナ】</v>
      </c>
      <c r="AB12" s="1110" t="s">
        <v>5660</v>
      </c>
    </row>
    <row r="13" spans="2:28" x14ac:dyDescent="0.15">
      <c r="C13" s="1110">
        <f t="shared" si="1"/>
        <v>0</v>
      </c>
      <c r="D13" s="1182" t="str">
        <f>'＜入力不要＞概要書'!$N$32</f>
        <v/>
      </c>
      <c r="E13" s="1182" t="str">
        <f t="shared" si="2"/>
        <v>0</v>
      </c>
      <c r="G13" s="1183" t="s">
        <v>5564</v>
      </c>
      <c r="H13" s="1183" t="s">
        <v>20</v>
      </c>
      <c r="I13" s="1183" t="s">
        <v>5643</v>
      </c>
      <c r="J13" s="1183" t="s">
        <v>20</v>
      </c>
      <c r="K13" s="1183" t="s">
        <v>5590</v>
      </c>
      <c r="L13" s="1183"/>
      <c r="M13" s="1183"/>
      <c r="N13" s="1183"/>
      <c r="O13" s="1183"/>
      <c r="R13" s="1110" t="str">
        <f t="shared" ref="R13:R76" si="3">CONCATENATE(G13,H13,I13,J13,K13,L13,M13,N13,O13)</f>
        <v>第一面－【１．所有者】－【ロ．氏名】</v>
      </c>
      <c r="AB13" s="1110" t="s">
        <v>5661</v>
      </c>
    </row>
    <row r="14" spans="2:28" x14ac:dyDescent="0.15">
      <c r="C14" s="1110">
        <f t="shared" si="1"/>
        <v>0</v>
      </c>
      <c r="D14" s="1182" t="str">
        <f>'＜入力不要＞概要書'!$N$33</f>
        <v/>
      </c>
      <c r="E14" s="1182" t="str">
        <f t="shared" si="2"/>
        <v>0</v>
      </c>
      <c r="G14" s="1183" t="s">
        <v>5564</v>
      </c>
      <c r="H14" s="1183" t="s">
        <v>20</v>
      </c>
      <c r="I14" s="1183" t="s">
        <v>5643</v>
      </c>
      <c r="J14" s="1183" t="s">
        <v>20</v>
      </c>
      <c r="K14" s="1183" t="s">
        <v>5591</v>
      </c>
      <c r="L14" s="1183"/>
      <c r="M14" s="1183"/>
      <c r="N14" s="1183"/>
      <c r="O14" s="1183"/>
      <c r="R14" s="1110" t="str">
        <f t="shared" si="3"/>
        <v>第一面－【１．所有者】－【ハ．郵便番号】</v>
      </c>
      <c r="AB14" s="1110" t="s">
        <v>5662</v>
      </c>
    </row>
    <row r="15" spans="2:28" x14ac:dyDescent="0.15">
      <c r="C15" s="1110">
        <f t="shared" si="1"/>
        <v>0</v>
      </c>
      <c r="D15" s="1182">
        <f>'＜入力不要＞概要書'!$N$34</f>
        <v>0</v>
      </c>
      <c r="E15" s="1182" t="str">
        <f t="shared" si="2"/>
        <v>0</v>
      </c>
      <c r="G15" s="1183" t="s">
        <v>5564</v>
      </c>
      <c r="H15" s="1183" t="s">
        <v>20</v>
      </c>
      <c r="I15" s="1183" t="s">
        <v>5643</v>
      </c>
      <c r="J15" s="1183" t="s">
        <v>20</v>
      </c>
      <c r="K15" s="1183" t="s">
        <v>5592</v>
      </c>
      <c r="L15" s="1183"/>
      <c r="M15" s="1183"/>
      <c r="N15" s="1183"/>
      <c r="O15" s="1183"/>
      <c r="R15" s="1110" t="str">
        <f t="shared" si="3"/>
        <v>第一面－【１．所有者】－【ニ．住所】</v>
      </c>
      <c r="AB15" s="1110" t="s">
        <v>5663</v>
      </c>
    </row>
    <row r="16" spans="2:28" x14ac:dyDescent="0.15">
      <c r="C16" s="1110">
        <f t="shared" si="1"/>
        <v>0</v>
      </c>
      <c r="D16" s="1182" t="str">
        <f>'＜入力不要＞概要書'!$N$42</f>
        <v/>
      </c>
      <c r="E16" s="1182" t="str">
        <f t="shared" si="2"/>
        <v>0</v>
      </c>
      <c r="G16" s="1183" t="s">
        <v>5564</v>
      </c>
      <c r="H16" s="1183" t="s">
        <v>20</v>
      </c>
      <c r="I16" s="1183" t="s">
        <v>5644</v>
      </c>
      <c r="J16" s="1183" t="s">
        <v>20</v>
      </c>
      <c r="K16" s="1183" t="s">
        <v>5589</v>
      </c>
      <c r="L16" s="1183"/>
      <c r="M16" s="1183"/>
      <c r="N16" s="1183"/>
      <c r="O16" s="1183"/>
      <c r="R16" s="1110" t="str">
        <f t="shared" si="3"/>
        <v>第一面－【２．管理者】－【イ．氏名のフリガナ】</v>
      </c>
      <c r="AB16" s="1110" t="s">
        <v>5664</v>
      </c>
    </row>
    <row r="17" spans="3:28" x14ac:dyDescent="0.15">
      <c r="C17" s="1110">
        <f t="shared" si="1"/>
        <v>0</v>
      </c>
      <c r="D17" s="1182" t="str">
        <f>'＜入力不要＞概要書'!$N$43</f>
        <v/>
      </c>
      <c r="E17" s="1182" t="str">
        <f t="shared" si="2"/>
        <v>0</v>
      </c>
      <c r="G17" s="1183" t="s">
        <v>5564</v>
      </c>
      <c r="H17" s="1183" t="s">
        <v>20</v>
      </c>
      <c r="I17" s="1183" t="s">
        <v>5644</v>
      </c>
      <c r="J17" s="1183" t="s">
        <v>20</v>
      </c>
      <c r="K17" s="1183" t="s">
        <v>5590</v>
      </c>
      <c r="L17" s="1183"/>
      <c r="M17" s="1183"/>
      <c r="N17" s="1183"/>
      <c r="O17" s="1183"/>
      <c r="R17" s="1110" t="str">
        <f t="shared" si="3"/>
        <v>第一面－【２．管理者】－【ロ．氏名】</v>
      </c>
      <c r="AB17" s="1110" t="s">
        <v>5665</v>
      </c>
    </row>
    <row r="18" spans="3:28" x14ac:dyDescent="0.15">
      <c r="C18" s="1110">
        <f t="shared" si="1"/>
        <v>0</v>
      </c>
      <c r="D18" s="1182" t="str">
        <f>'＜入力不要＞概要書'!$N$44</f>
        <v/>
      </c>
      <c r="E18" s="1182" t="str">
        <f t="shared" si="2"/>
        <v>0</v>
      </c>
      <c r="G18" s="1183" t="s">
        <v>5564</v>
      </c>
      <c r="H18" s="1183" t="s">
        <v>20</v>
      </c>
      <c r="I18" s="1183" t="s">
        <v>5644</v>
      </c>
      <c r="J18" s="1183" t="s">
        <v>20</v>
      </c>
      <c r="K18" s="1183" t="s">
        <v>5591</v>
      </c>
      <c r="L18" s="1183"/>
      <c r="M18" s="1183"/>
      <c r="N18" s="1183"/>
      <c r="O18" s="1183"/>
      <c r="R18" s="1110" t="str">
        <f t="shared" si="3"/>
        <v>第一面－【２．管理者】－【ハ．郵便番号】</v>
      </c>
      <c r="AB18" s="1110" t="s">
        <v>5666</v>
      </c>
    </row>
    <row r="19" spans="3:28" x14ac:dyDescent="0.15">
      <c r="C19" s="1110">
        <f t="shared" si="1"/>
        <v>0</v>
      </c>
      <c r="D19" s="1182">
        <f>'＜入力不要＞概要書'!$N$45</f>
        <v>0</v>
      </c>
      <c r="E19" s="1182" t="str">
        <f t="shared" si="2"/>
        <v>0</v>
      </c>
      <c r="G19" s="1183" t="s">
        <v>5564</v>
      </c>
      <c r="H19" s="1183" t="s">
        <v>20</v>
      </c>
      <c r="I19" s="1183" t="s">
        <v>5644</v>
      </c>
      <c r="J19" s="1183" t="s">
        <v>20</v>
      </c>
      <c r="K19" s="1183" t="s">
        <v>5592</v>
      </c>
      <c r="L19" s="1183"/>
      <c r="M19" s="1183"/>
      <c r="N19" s="1183"/>
      <c r="O19" s="1183"/>
      <c r="R19" s="1110" t="str">
        <f t="shared" si="3"/>
        <v>第一面－【２．管理者】－【ニ．住所】</v>
      </c>
      <c r="AB19" s="1110" t="s">
        <v>5667</v>
      </c>
    </row>
    <row r="20" spans="3:28" x14ac:dyDescent="0.15">
      <c r="C20" s="1110" t="str">
        <f t="shared" si="1"/>
        <v>京都市</v>
      </c>
      <c r="D20" s="1182" t="str">
        <f>'＜入力不要＞概要書'!$N$53</f>
        <v>京都市</v>
      </c>
      <c r="E20" s="1182" t="str">
        <f t="shared" si="2"/>
        <v>京都市</v>
      </c>
      <c r="G20" s="1183" t="s">
        <v>5564</v>
      </c>
      <c r="H20" s="1183" t="s">
        <v>20</v>
      </c>
      <c r="I20" s="1183" t="s">
        <v>5645</v>
      </c>
      <c r="J20" s="1183" t="s">
        <v>20</v>
      </c>
      <c r="K20" s="1183" t="s">
        <v>5593</v>
      </c>
      <c r="L20" s="1183"/>
      <c r="M20" s="1183"/>
      <c r="N20" s="1183"/>
      <c r="O20" s="1183"/>
      <c r="R20" s="1110" t="str">
        <f t="shared" si="3"/>
        <v>第一面－【３．報告対象建築物】－【イ．所在地】</v>
      </c>
      <c r="AB20" s="1110" t="s">
        <v>5668</v>
      </c>
    </row>
    <row r="21" spans="3:28" x14ac:dyDescent="0.15">
      <c r="C21" s="1110">
        <f t="shared" si="1"/>
        <v>0</v>
      </c>
      <c r="D21" s="1182" t="str">
        <f>'＜入力不要＞概要書'!$N$54</f>
        <v/>
      </c>
      <c r="E21" s="1182" t="str">
        <f t="shared" si="2"/>
        <v>0</v>
      </c>
      <c r="G21" s="1183" t="s">
        <v>5564</v>
      </c>
      <c r="H21" s="1183" t="s">
        <v>20</v>
      </c>
      <c r="I21" s="1183" t="s">
        <v>5645</v>
      </c>
      <c r="J21" s="1183" t="s">
        <v>20</v>
      </c>
      <c r="K21" s="1183" t="s">
        <v>5594</v>
      </c>
      <c r="L21" s="1183"/>
      <c r="M21" s="1183"/>
      <c r="N21" s="1183"/>
      <c r="O21" s="1183"/>
      <c r="R21" s="1110" t="str">
        <f t="shared" si="3"/>
        <v>第一面－【３．報告対象建築物】－【ロ．名称のフリガナ】</v>
      </c>
      <c r="AB21" s="1110" t="s">
        <v>5669</v>
      </c>
    </row>
    <row r="22" spans="3:28" x14ac:dyDescent="0.15">
      <c r="C22" s="1110">
        <f t="shared" si="1"/>
        <v>0</v>
      </c>
      <c r="D22" s="1182" t="str">
        <f>'＜入力不要＞概要書'!$N$55</f>
        <v/>
      </c>
      <c r="E22" s="1182" t="str">
        <f t="shared" si="2"/>
        <v>0</v>
      </c>
      <c r="G22" s="1183" t="s">
        <v>5564</v>
      </c>
      <c r="H22" s="1183" t="s">
        <v>20</v>
      </c>
      <c r="I22" s="1183" t="s">
        <v>5645</v>
      </c>
      <c r="J22" s="1183" t="s">
        <v>20</v>
      </c>
      <c r="K22" s="1183" t="s">
        <v>5595</v>
      </c>
      <c r="L22" s="1183"/>
      <c r="M22" s="1183"/>
      <c r="N22" s="1183"/>
      <c r="O22" s="1183"/>
      <c r="R22" s="1110" t="str">
        <f t="shared" si="3"/>
        <v>第一面－【３．報告対象建築物】－【ハ．名称】</v>
      </c>
      <c r="AB22" s="1110" t="s">
        <v>5670</v>
      </c>
    </row>
    <row r="23" spans="3:28" x14ac:dyDescent="0.15">
      <c r="C23" s="1110">
        <f t="shared" si="1"/>
        <v>0</v>
      </c>
      <c r="D23" s="1182" t="str">
        <f>'＜入力不要＞概要書'!$N$56</f>
        <v/>
      </c>
      <c r="E23" s="1182" t="str">
        <f t="shared" si="2"/>
        <v>0</v>
      </c>
      <c r="G23" s="1183" t="s">
        <v>5564</v>
      </c>
      <c r="H23" s="1183" t="s">
        <v>20</v>
      </c>
      <c r="I23" s="1183" t="s">
        <v>5645</v>
      </c>
      <c r="J23" s="1183" t="s">
        <v>20</v>
      </c>
      <c r="K23" s="1183" t="s">
        <v>5596</v>
      </c>
      <c r="L23" s="1183"/>
      <c r="M23" s="1183"/>
      <c r="N23" s="1183"/>
      <c r="O23" s="1183"/>
      <c r="R23" s="1110" t="str">
        <f t="shared" si="3"/>
        <v>第一面－【３．報告対象建築物】－【ニ．用途】</v>
      </c>
      <c r="AB23" s="1110" t="s">
        <v>5671</v>
      </c>
    </row>
    <row r="24" spans="3:28" x14ac:dyDescent="0.15">
      <c r="C24" s="1110">
        <f t="shared" si="1"/>
        <v>0</v>
      </c>
      <c r="D24" s="1182" t="str">
        <f>'＜入力不要＞概要書'!$N$63</f>
        <v/>
      </c>
      <c r="E24" s="1182" t="str">
        <f t="shared" si="2"/>
        <v>0</v>
      </c>
      <c r="G24" s="1183" t="s">
        <v>5564</v>
      </c>
      <c r="H24" s="1183" t="s">
        <v>20</v>
      </c>
      <c r="I24" s="1183" t="s">
        <v>5646</v>
      </c>
      <c r="J24" s="1183" t="s">
        <v>20</v>
      </c>
      <c r="K24" s="1183" t="s">
        <v>5597</v>
      </c>
      <c r="L24" s="1183" t="s">
        <v>20</v>
      </c>
      <c r="M24" s="1183" t="s">
        <v>883</v>
      </c>
      <c r="N24" s="1183"/>
      <c r="O24" s="1183"/>
      <c r="R24" s="1110" t="str">
        <f t="shared" si="3"/>
        <v>第一面－【４．検査による指摘の概要】－【イ．指摘の内容】－要是正の指摘あり</v>
      </c>
      <c r="AB24" s="1110" t="s">
        <v>5672</v>
      </c>
    </row>
    <row r="25" spans="3:28" x14ac:dyDescent="0.15">
      <c r="C25" s="1110">
        <f t="shared" si="1"/>
        <v>0</v>
      </c>
      <c r="D25" s="1182" t="str">
        <f>'＜入力不要＞概要書'!$X$63</f>
        <v/>
      </c>
      <c r="E25" s="1182" t="str">
        <f t="shared" si="2"/>
        <v>0</v>
      </c>
      <c r="G25" s="1183" t="s">
        <v>5564</v>
      </c>
      <c r="H25" s="1183" t="s">
        <v>20</v>
      </c>
      <c r="I25" s="1183" t="s">
        <v>5646</v>
      </c>
      <c r="J25" s="1183" t="s">
        <v>20</v>
      </c>
      <c r="K25" s="1183" t="s">
        <v>5597</v>
      </c>
      <c r="L25" s="1183" t="s">
        <v>20</v>
      </c>
      <c r="M25" s="1183" t="s">
        <v>5565</v>
      </c>
      <c r="N25" s="1183"/>
      <c r="O25" s="1183"/>
      <c r="R25" s="1110" t="str">
        <f t="shared" si="3"/>
        <v>第一面－【４．検査による指摘の概要】－【イ．指摘の内容】－既存不適格</v>
      </c>
      <c r="AB25" s="1110" t="s">
        <v>5673</v>
      </c>
    </row>
    <row r="26" spans="3:28" x14ac:dyDescent="0.15">
      <c r="C26" s="1110">
        <f t="shared" si="1"/>
        <v>0</v>
      </c>
      <c r="D26" s="1182" t="str">
        <f>'＜入力不要＞概要書'!$AG$63</f>
        <v/>
      </c>
      <c r="E26" s="1182" t="str">
        <f t="shared" si="2"/>
        <v>0</v>
      </c>
      <c r="G26" s="1183" t="s">
        <v>5564</v>
      </c>
      <c r="H26" s="1183" t="s">
        <v>20</v>
      </c>
      <c r="I26" s="1183" t="s">
        <v>5646</v>
      </c>
      <c r="J26" s="1183" t="s">
        <v>20</v>
      </c>
      <c r="K26" s="1183" t="s">
        <v>5597</v>
      </c>
      <c r="L26" s="1183" t="s">
        <v>20</v>
      </c>
      <c r="M26" s="1183" t="s">
        <v>634</v>
      </c>
      <c r="N26" s="1183"/>
      <c r="O26" s="1183"/>
      <c r="R26" s="1110" t="str">
        <f t="shared" si="3"/>
        <v>第一面－【４．検査による指摘の概要】－【イ．指摘の内容】－指摘なし</v>
      </c>
      <c r="AB26" s="1110" t="s">
        <v>5674</v>
      </c>
    </row>
    <row r="27" spans="3:28" x14ac:dyDescent="0.15">
      <c r="C27" s="1110">
        <f t="shared" si="1"/>
        <v>0</v>
      </c>
      <c r="D27" s="1182" t="str">
        <f>'＜入力不要＞概要書'!$N$64</f>
        <v/>
      </c>
      <c r="E27" s="1182" t="str">
        <f t="shared" si="2"/>
        <v>0</v>
      </c>
      <c r="G27" s="1183" t="s">
        <v>5564</v>
      </c>
      <c r="H27" s="1183" t="s">
        <v>20</v>
      </c>
      <c r="I27" s="1183" t="s">
        <v>5646</v>
      </c>
      <c r="J27" s="1183" t="s">
        <v>20</v>
      </c>
      <c r="K27" s="1183" t="s">
        <v>5598</v>
      </c>
      <c r="L27" s="1183"/>
      <c r="M27" s="1183"/>
      <c r="N27" s="1183"/>
      <c r="O27" s="1183"/>
      <c r="R27" s="1110" t="str">
        <f t="shared" si="3"/>
        <v>第一面－【４．検査による指摘の概要】－【ロ．指摘の概要】</v>
      </c>
      <c r="AB27" s="1110" t="s">
        <v>5675</v>
      </c>
    </row>
    <row r="28" spans="3:28" x14ac:dyDescent="0.15">
      <c r="C28" s="1110">
        <f t="shared" si="1"/>
        <v>0</v>
      </c>
      <c r="D28" s="1182" t="str">
        <f>'＜入力不要＞概要書'!$N$69</f>
        <v/>
      </c>
      <c r="E28" s="1182" t="str">
        <f t="shared" si="2"/>
        <v>0</v>
      </c>
      <c r="G28" s="1183" t="s">
        <v>5564</v>
      </c>
      <c r="H28" s="1183" t="s">
        <v>20</v>
      </c>
      <c r="I28" s="1183" t="s">
        <v>5646</v>
      </c>
      <c r="J28" s="1183" t="s">
        <v>20</v>
      </c>
      <c r="K28" s="1183" t="s">
        <v>5599</v>
      </c>
      <c r="L28" s="1183" t="s">
        <v>20</v>
      </c>
      <c r="M28" s="1183" t="s">
        <v>647</v>
      </c>
      <c r="N28" s="1183"/>
      <c r="O28" s="1183"/>
      <c r="R28" s="1110" t="str">
        <f t="shared" si="3"/>
        <v>第一面－【４．検査による指摘の概要】－【ハ．改善予定の有無】－有</v>
      </c>
      <c r="AB28" s="1110" t="s">
        <v>5676</v>
      </c>
    </row>
    <row r="29" spans="3:28" x14ac:dyDescent="0.15">
      <c r="C29" s="1110">
        <f t="shared" si="1"/>
        <v>0</v>
      </c>
      <c r="D29" s="1182" t="str">
        <f>'＜入力不要＞概要書'!$Q$69</f>
        <v/>
      </c>
      <c r="E29" s="1182" t="str">
        <f t="shared" si="2"/>
        <v>0</v>
      </c>
      <c r="G29" s="1183" t="s">
        <v>5564</v>
      </c>
      <c r="H29" s="1183" t="s">
        <v>20</v>
      </c>
      <c r="I29" s="1183" t="s">
        <v>5646</v>
      </c>
      <c r="J29" s="1183" t="s">
        <v>20</v>
      </c>
      <c r="K29" s="1183" t="s">
        <v>5599</v>
      </c>
      <c r="L29" s="1183" t="s">
        <v>20</v>
      </c>
      <c r="M29" s="1183" t="s">
        <v>647</v>
      </c>
      <c r="N29" s="1183" t="s">
        <v>20</v>
      </c>
      <c r="O29" s="1183" t="s">
        <v>1374</v>
      </c>
      <c r="R29" s="1110" t="str">
        <f t="shared" si="3"/>
        <v>第一面－【４．検査による指摘の概要】－【ハ．改善予定の有無】－有－元号</v>
      </c>
      <c r="AB29" s="1110" t="s">
        <v>5677</v>
      </c>
    </row>
    <row r="30" spans="3:28" x14ac:dyDescent="0.15">
      <c r="C30" s="1110">
        <f t="shared" si="1"/>
        <v>0</v>
      </c>
      <c r="D30" s="1186" t="str">
        <f>'＜入力不要＞概要書'!$S$69</f>
        <v/>
      </c>
      <c r="E30" s="1182" t="str">
        <f t="shared" si="2"/>
        <v>0</v>
      </c>
      <c r="G30" s="1183" t="s">
        <v>5564</v>
      </c>
      <c r="H30" s="1183" t="s">
        <v>20</v>
      </c>
      <c r="I30" s="1183" t="s">
        <v>5646</v>
      </c>
      <c r="J30" s="1183" t="s">
        <v>20</v>
      </c>
      <c r="K30" s="1183" t="s">
        <v>5599</v>
      </c>
      <c r="L30" s="1183" t="s">
        <v>20</v>
      </c>
      <c r="M30" s="1183" t="s">
        <v>647</v>
      </c>
      <c r="N30" s="1183" t="s">
        <v>20</v>
      </c>
      <c r="O30" s="1183" t="s">
        <v>2</v>
      </c>
      <c r="R30" s="1110" t="str">
        <f t="shared" si="3"/>
        <v>第一面－【４．検査による指摘の概要】－【ハ．改善予定の有無】－有－年</v>
      </c>
      <c r="AB30" s="1110" t="s">
        <v>5678</v>
      </c>
    </row>
    <row r="31" spans="3:28" x14ac:dyDescent="0.15">
      <c r="C31" s="1110">
        <f t="shared" si="1"/>
        <v>0</v>
      </c>
      <c r="D31" s="1182" t="str">
        <f>'＜入力不要＞概要書'!$V$69</f>
        <v/>
      </c>
      <c r="E31" s="1182" t="str">
        <f t="shared" si="2"/>
        <v>0</v>
      </c>
      <c r="G31" s="1183" t="s">
        <v>5564</v>
      </c>
      <c r="H31" s="1183" t="s">
        <v>20</v>
      </c>
      <c r="I31" s="1183" t="s">
        <v>5646</v>
      </c>
      <c r="J31" s="1183" t="s">
        <v>20</v>
      </c>
      <c r="K31" s="1183" t="s">
        <v>5599</v>
      </c>
      <c r="L31" s="1183" t="s">
        <v>20</v>
      </c>
      <c r="M31" s="1183" t="s">
        <v>647</v>
      </c>
      <c r="N31" s="1183" t="s">
        <v>20</v>
      </c>
      <c r="O31" s="1183" t="s">
        <v>81</v>
      </c>
      <c r="R31" s="1110" t="str">
        <f t="shared" si="3"/>
        <v>第一面－【４．検査による指摘の概要】－【ハ．改善予定の有無】－有－月</v>
      </c>
      <c r="AB31" s="1110" t="s">
        <v>5679</v>
      </c>
    </row>
    <row r="32" spans="3:28" x14ac:dyDescent="0.15">
      <c r="C32" s="1110">
        <f t="shared" si="1"/>
        <v>0</v>
      </c>
      <c r="D32" s="1182" t="str">
        <f>'＜入力不要＞概要書'!$AG$69</f>
        <v/>
      </c>
      <c r="E32" s="1182" t="str">
        <f t="shared" si="2"/>
        <v>0</v>
      </c>
      <c r="G32" s="1183" t="s">
        <v>5564</v>
      </c>
      <c r="H32" s="1183" t="s">
        <v>20</v>
      </c>
      <c r="I32" s="1183" t="s">
        <v>5646</v>
      </c>
      <c r="J32" s="1183" t="s">
        <v>20</v>
      </c>
      <c r="K32" s="1183" t="s">
        <v>5599</v>
      </c>
      <c r="L32" s="1183" t="s">
        <v>20</v>
      </c>
      <c r="M32" s="1183" t="s">
        <v>765</v>
      </c>
      <c r="N32" s="1183"/>
      <c r="O32" s="1183"/>
      <c r="R32" s="1110" t="str">
        <f t="shared" si="3"/>
        <v>第一面－【４．検査による指摘の概要】－【ハ．改善予定の有無】－無</v>
      </c>
      <c r="AB32" s="1110" t="s">
        <v>5680</v>
      </c>
    </row>
    <row r="33" spans="3:28" x14ac:dyDescent="0.15">
      <c r="C33" s="1110" t="str">
        <f t="shared" si="1"/>
        <v>検査結果表記載なし</v>
      </c>
      <c r="D33" s="1182" t="str">
        <f>'＜入力不要＞概要書'!$N$70</f>
        <v>検査結果表記載なし</v>
      </c>
      <c r="E33" s="1182" t="str">
        <f t="shared" si="2"/>
        <v>検査結果表記載なし</v>
      </c>
      <c r="G33" s="1183" t="s">
        <v>5564</v>
      </c>
      <c r="H33" s="1183" t="s">
        <v>20</v>
      </c>
      <c r="I33" s="1183" t="s">
        <v>5646</v>
      </c>
      <c r="J33" s="1183" t="s">
        <v>20</v>
      </c>
      <c r="K33" s="1183" t="s">
        <v>5600</v>
      </c>
      <c r="L33" s="1183"/>
      <c r="M33" s="1183"/>
      <c r="N33" s="1183"/>
      <c r="O33" s="1183"/>
      <c r="R33" s="1110" t="str">
        <f t="shared" si="3"/>
        <v>第一面－【４．検査による指摘の概要】－【ニ．その他特記事項】</v>
      </c>
      <c r="AB33" s="1110" t="s">
        <v>5681</v>
      </c>
    </row>
    <row r="34" spans="3:28" x14ac:dyDescent="0.15">
      <c r="C34" s="1110">
        <f t="shared" si="1"/>
        <v>0</v>
      </c>
      <c r="D34" s="1182" t="str">
        <f>'＜入力不要＞概要書'!$L$78</f>
        <v/>
      </c>
      <c r="E34" s="1182" t="str">
        <f t="shared" si="2"/>
        <v>0</v>
      </c>
      <c r="G34" s="1183" t="s">
        <v>5564</v>
      </c>
      <c r="H34" s="1183" t="s">
        <v>20</v>
      </c>
      <c r="I34" s="1183" t="s">
        <v>5647</v>
      </c>
      <c r="J34" s="1183" t="s">
        <v>20</v>
      </c>
      <c r="K34" s="1183" t="s">
        <v>925</v>
      </c>
      <c r="L34" s="1183" t="s">
        <v>20</v>
      </c>
      <c r="M34" s="1183" t="s">
        <v>647</v>
      </c>
      <c r="N34" s="1183"/>
      <c r="O34" s="1183"/>
      <c r="R34" s="1110" t="str">
        <f t="shared" si="3"/>
        <v>第一面－【５．不具合の発生状況】－【イ．不具合】－有</v>
      </c>
      <c r="AB34" s="1110" t="s">
        <v>5682</v>
      </c>
    </row>
    <row r="35" spans="3:28" x14ac:dyDescent="0.15">
      <c r="C35" s="1110">
        <f t="shared" si="1"/>
        <v>0</v>
      </c>
      <c r="D35" s="1182" t="str">
        <f>'＜入力不要＞概要書'!$O$78</f>
        <v/>
      </c>
      <c r="E35" s="1182" t="str">
        <f t="shared" si="2"/>
        <v>0</v>
      </c>
      <c r="G35" s="1183" t="s">
        <v>5564</v>
      </c>
      <c r="H35" s="1183" t="s">
        <v>20</v>
      </c>
      <c r="I35" s="1183" t="s">
        <v>5647</v>
      </c>
      <c r="J35" s="1183" t="s">
        <v>20</v>
      </c>
      <c r="K35" s="1183" t="s">
        <v>925</v>
      </c>
      <c r="L35" s="1183" t="s">
        <v>20</v>
      </c>
      <c r="M35" s="1183" t="s">
        <v>765</v>
      </c>
      <c r="N35" s="1183"/>
      <c r="O35" s="1183"/>
      <c r="R35" s="1110" t="str">
        <f t="shared" si="3"/>
        <v>第一面－【５．不具合の発生状況】－【イ．不具合】－無</v>
      </c>
      <c r="AB35" s="1110" t="s">
        <v>5683</v>
      </c>
    </row>
    <row r="36" spans="3:28" x14ac:dyDescent="0.15">
      <c r="C36" s="1110">
        <f t="shared" si="1"/>
        <v>0</v>
      </c>
      <c r="D36" s="1186" t="str">
        <f>'＜入力不要＞概要書'!$L$79</f>
        <v/>
      </c>
      <c r="E36" s="1182" t="str">
        <f t="shared" si="2"/>
        <v>0</v>
      </c>
      <c r="G36" s="1183" t="s">
        <v>5564</v>
      </c>
      <c r="H36" s="1183" t="s">
        <v>20</v>
      </c>
      <c r="I36" s="1183" t="s">
        <v>5647</v>
      </c>
      <c r="J36" s="1183" t="s">
        <v>20</v>
      </c>
      <c r="K36" s="1183" t="s">
        <v>924</v>
      </c>
      <c r="L36" s="1183" t="s">
        <v>20</v>
      </c>
      <c r="M36" s="1183" t="s">
        <v>647</v>
      </c>
      <c r="N36" s="1183"/>
      <c r="O36" s="1183"/>
      <c r="R36" s="1110" t="str">
        <f t="shared" si="3"/>
        <v>第一面－【５．不具合の発生状況】－【ロ．不具合記録】－有</v>
      </c>
      <c r="AB36" s="1110" t="s">
        <v>5684</v>
      </c>
    </row>
    <row r="37" spans="3:28" x14ac:dyDescent="0.15">
      <c r="C37" s="1110">
        <f t="shared" si="1"/>
        <v>0</v>
      </c>
      <c r="D37" s="1182" t="str">
        <f>'＜入力不要＞概要書'!$O$79</f>
        <v/>
      </c>
      <c r="E37" s="1182" t="str">
        <f t="shared" si="2"/>
        <v>0</v>
      </c>
      <c r="G37" s="1183" t="s">
        <v>5564</v>
      </c>
      <c r="H37" s="1183" t="s">
        <v>20</v>
      </c>
      <c r="I37" s="1183" t="s">
        <v>5647</v>
      </c>
      <c r="J37" s="1183" t="s">
        <v>20</v>
      </c>
      <c r="K37" s="1183" t="s">
        <v>924</v>
      </c>
      <c r="L37" s="1183" t="s">
        <v>20</v>
      </c>
      <c r="M37" s="1183" t="s">
        <v>765</v>
      </c>
      <c r="N37" s="1183"/>
      <c r="O37" s="1183"/>
      <c r="R37" s="1110" t="str">
        <f t="shared" si="3"/>
        <v>第一面－【５．不具合の発生状況】－【ロ．不具合記録】－無</v>
      </c>
      <c r="AB37" s="1110" t="s">
        <v>5685</v>
      </c>
    </row>
    <row r="38" spans="3:28" x14ac:dyDescent="0.15">
      <c r="C38" s="1110">
        <f t="shared" si="1"/>
        <v>0</v>
      </c>
      <c r="D38" s="1182" t="str">
        <f>'＜入力不要＞概要書'!$N$80</f>
        <v/>
      </c>
      <c r="E38" s="1182" t="str">
        <f t="shared" si="2"/>
        <v>0</v>
      </c>
      <c r="G38" s="1183" t="s">
        <v>5564</v>
      </c>
      <c r="H38" s="1183" t="s">
        <v>20</v>
      </c>
      <c r="I38" s="1183" t="s">
        <v>5647</v>
      </c>
      <c r="J38" s="1183" t="s">
        <v>20</v>
      </c>
      <c r="K38" s="1183" t="s">
        <v>5601</v>
      </c>
      <c r="L38" s="1183"/>
      <c r="M38" s="1183"/>
      <c r="N38" s="1183"/>
      <c r="O38" s="1183"/>
      <c r="R38" s="1110" t="str">
        <f t="shared" si="3"/>
        <v>第一面－【５．不具合の発生状況】－【ハ．不具合の概要】</v>
      </c>
      <c r="AB38" s="1110" t="s">
        <v>5686</v>
      </c>
    </row>
    <row r="39" spans="3:28" x14ac:dyDescent="0.15">
      <c r="C39" s="1110">
        <f t="shared" si="1"/>
        <v>0</v>
      </c>
      <c r="D39" s="1182" t="str">
        <f>'＜入力不要＞概要書'!$L$90</f>
        <v/>
      </c>
      <c r="E39" s="1182" t="str">
        <f t="shared" si="2"/>
        <v>0</v>
      </c>
      <c r="G39" s="1183" t="s">
        <v>5564</v>
      </c>
      <c r="H39" s="1183" t="s">
        <v>20</v>
      </c>
      <c r="I39" s="1183" t="s">
        <v>5647</v>
      </c>
      <c r="J39" s="1183" t="s">
        <v>20</v>
      </c>
      <c r="K39" s="1183" t="s">
        <v>5602</v>
      </c>
      <c r="L39" s="1183" t="s">
        <v>20</v>
      </c>
      <c r="M39" s="1183" t="s">
        <v>1376</v>
      </c>
      <c r="N39" s="1183"/>
      <c r="O39" s="1183"/>
      <c r="R39" s="1110" t="str">
        <f t="shared" si="3"/>
        <v>第一面－【５．不具合の発生状況】－【ニ．改善の状況】－実施済</v>
      </c>
      <c r="AB39" s="1110" t="s">
        <v>5687</v>
      </c>
    </row>
    <row r="40" spans="3:28" x14ac:dyDescent="0.15">
      <c r="C40" s="1110">
        <f t="shared" si="1"/>
        <v>0</v>
      </c>
      <c r="D40" s="1182" t="str">
        <f>'＜入力不要＞概要書'!$Q$90</f>
        <v/>
      </c>
      <c r="E40" s="1182" t="str">
        <f t="shared" si="2"/>
        <v>0</v>
      </c>
      <c r="G40" s="1183" t="s">
        <v>5564</v>
      </c>
      <c r="H40" s="1183" t="s">
        <v>20</v>
      </c>
      <c r="I40" s="1183" t="s">
        <v>5647</v>
      </c>
      <c r="J40" s="1183" t="s">
        <v>20</v>
      </c>
      <c r="K40" s="1183" t="s">
        <v>5602</v>
      </c>
      <c r="L40" s="1183" t="s">
        <v>20</v>
      </c>
      <c r="M40" s="1183" t="s">
        <v>763</v>
      </c>
      <c r="N40" s="1183"/>
      <c r="O40" s="1183"/>
      <c r="R40" s="1110" t="str">
        <f t="shared" si="3"/>
        <v>第一面－【５．不具合の発生状況】－【ニ．改善の状況】－改善予定</v>
      </c>
      <c r="AB40" s="1110" t="s">
        <v>5688</v>
      </c>
    </row>
    <row r="41" spans="3:28" x14ac:dyDescent="0.15">
      <c r="C41" s="1110">
        <f t="shared" si="1"/>
        <v>0</v>
      </c>
      <c r="D41" s="1182" t="str">
        <f>'＜入力不要＞概要書'!$W$90</f>
        <v/>
      </c>
      <c r="E41" s="1182" t="str">
        <f t="shared" si="2"/>
        <v>0</v>
      </c>
      <c r="G41" s="1183" t="s">
        <v>5564</v>
      </c>
      <c r="H41" s="1183" t="s">
        <v>20</v>
      </c>
      <c r="I41" s="1183" t="s">
        <v>5647</v>
      </c>
      <c r="J41" s="1183" t="s">
        <v>20</v>
      </c>
      <c r="K41" s="1183" t="s">
        <v>5602</v>
      </c>
      <c r="L41" s="1183" t="s">
        <v>20</v>
      </c>
      <c r="M41" s="1183" t="s">
        <v>763</v>
      </c>
      <c r="N41" s="1183" t="s">
        <v>20</v>
      </c>
      <c r="O41" s="1183" t="s">
        <v>1374</v>
      </c>
      <c r="R41" s="1110" t="str">
        <f t="shared" si="3"/>
        <v>第一面－【５．不具合の発生状況】－【ニ．改善の状況】－改善予定－元号</v>
      </c>
      <c r="AB41" s="1110" t="s">
        <v>5689</v>
      </c>
    </row>
    <row r="42" spans="3:28" x14ac:dyDescent="0.15">
      <c r="C42" s="1110">
        <f t="shared" si="1"/>
        <v>0</v>
      </c>
      <c r="D42" s="1182" t="str">
        <f>'＜入力不要＞概要書'!$Y$90</f>
        <v/>
      </c>
      <c r="E42" s="1182" t="str">
        <f t="shared" si="2"/>
        <v>0</v>
      </c>
      <c r="G42" s="1183" t="s">
        <v>5564</v>
      </c>
      <c r="H42" s="1183" t="s">
        <v>20</v>
      </c>
      <c r="I42" s="1183" t="s">
        <v>5647</v>
      </c>
      <c r="J42" s="1183" t="s">
        <v>20</v>
      </c>
      <c r="K42" s="1183" t="s">
        <v>5602</v>
      </c>
      <c r="L42" s="1183" t="s">
        <v>20</v>
      </c>
      <c r="M42" s="1183" t="s">
        <v>763</v>
      </c>
      <c r="N42" s="1183" t="s">
        <v>20</v>
      </c>
      <c r="O42" s="1183" t="s">
        <v>2</v>
      </c>
      <c r="R42" s="1110" t="str">
        <f t="shared" si="3"/>
        <v>第一面－【５．不具合の発生状況】－【ニ．改善の状況】－改善予定－年</v>
      </c>
      <c r="AB42" s="1110" t="s">
        <v>5690</v>
      </c>
    </row>
    <row r="43" spans="3:28" x14ac:dyDescent="0.15">
      <c r="C43" s="1110">
        <f t="shared" si="1"/>
        <v>0</v>
      </c>
      <c r="D43" s="1182" t="str">
        <f>'＜入力不要＞概要書'!$AB$90</f>
        <v/>
      </c>
      <c r="E43" s="1182" t="str">
        <f t="shared" si="2"/>
        <v>0</v>
      </c>
      <c r="G43" s="1183" t="s">
        <v>5564</v>
      </c>
      <c r="H43" s="1183" t="s">
        <v>20</v>
      </c>
      <c r="I43" s="1183" t="s">
        <v>5647</v>
      </c>
      <c r="J43" s="1183" t="s">
        <v>20</v>
      </c>
      <c r="K43" s="1183" t="s">
        <v>5602</v>
      </c>
      <c r="L43" s="1183" t="s">
        <v>20</v>
      </c>
      <c r="M43" s="1183" t="s">
        <v>763</v>
      </c>
      <c r="N43" s="1183" t="s">
        <v>20</v>
      </c>
      <c r="O43" s="1183" t="s">
        <v>5642</v>
      </c>
      <c r="R43" s="1110" t="str">
        <f t="shared" si="3"/>
        <v>第一面－【５．不具合の発生状況】－【ニ．改善の状況】－改善予定－月に改善予定</v>
      </c>
      <c r="AB43" s="1110" t="s">
        <v>5691</v>
      </c>
    </row>
    <row r="44" spans="3:28" x14ac:dyDescent="0.15">
      <c r="C44" s="1110">
        <f t="shared" si="1"/>
        <v>0</v>
      </c>
      <c r="D44" s="1182" t="str">
        <f>'＜入力不要＞概要書'!$L$91</f>
        <v/>
      </c>
      <c r="E44" s="1182" t="str">
        <f t="shared" si="2"/>
        <v>0</v>
      </c>
      <c r="G44" s="1183" t="s">
        <v>5564</v>
      </c>
      <c r="H44" s="1183" t="s">
        <v>20</v>
      </c>
      <c r="I44" s="1183" t="s">
        <v>5647</v>
      </c>
      <c r="J44" s="1183" t="s">
        <v>20</v>
      </c>
      <c r="K44" s="1183" t="s">
        <v>5602</v>
      </c>
      <c r="L44" s="1183" t="s">
        <v>20</v>
      </c>
      <c r="M44" s="1183" t="s">
        <v>5566</v>
      </c>
      <c r="N44" s="1183"/>
      <c r="O44" s="1183"/>
      <c r="R44" s="1110" t="str">
        <f t="shared" si="3"/>
        <v>第一面－【５．不具合の発生状況】－【ニ．改善の状況】－予定なし</v>
      </c>
      <c r="AB44" s="1110" t="s">
        <v>5692</v>
      </c>
    </row>
    <row r="45" spans="3:28" x14ac:dyDescent="0.15">
      <c r="C45" s="1110">
        <f t="shared" si="1"/>
        <v>0</v>
      </c>
      <c r="D45" s="1182" t="str">
        <f>'＜入力不要＞概要書'!$U$91</f>
        <v/>
      </c>
      <c r="E45" s="1182" t="str">
        <f t="shared" si="2"/>
        <v>0</v>
      </c>
      <c r="G45" s="1183" t="s">
        <v>5564</v>
      </c>
      <c r="H45" s="1183" t="s">
        <v>20</v>
      </c>
      <c r="I45" s="1183" t="s">
        <v>5647</v>
      </c>
      <c r="J45" s="1183" t="s">
        <v>20</v>
      </c>
      <c r="K45" s="1183" t="s">
        <v>5602</v>
      </c>
      <c r="L45" s="1183" t="s">
        <v>20</v>
      </c>
      <c r="M45" s="1183" t="s">
        <v>5566</v>
      </c>
      <c r="N45" s="1183" t="s">
        <v>20</v>
      </c>
      <c r="O45" s="1183" t="s">
        <v>5567</v>
      </c>
      <c r="R45" s="1110" t="str">
        <f t="shared" si="3"/>
        <v>第一面－【５．不具合の発生状況】－【ニ．改善の状況】－予定なし－理由</v>
      </c>
      <c r="AB45" s="1110" t="s">
        <v>5693</v>
      </c>
    </row>
    <row r="46" spans="3:28" x14ac:dyDescent="0.15">
      <c r="C46" s="1110">
        <f>IF(OR(D46="",D46="　"),0,D46)</f>
        <v>0</v>
      </c>
      <c r="D46" s="1182" t="str">
        <f>'＜入力不要＞概要書'!$C$98</f>
        <v>　</v>
      </c>
      <c r="E46" s="1182" t="str">
        <f t="shared" si="2"/>
        <v>0</v>
      </c>
      <c r="G46" s="1183" t="s">
        <v>5568</v>
      </c>
      <c r="H46" s="1183" t="s">
        <v>20</v>
      </c>
      <c r="I46" s="1183" t="s">
        <v>5628</v>
      </c>
      <c r="J46" s="1183"/>
      <c r="K46" s="1183" t="s">
        <v>930</v>
      </c>
      <c r="L46" s="1183"/>
      <c r="M46" s="1183"/>
      <c r="N46" s="1183"/>
      <c r="O46" s="1183"/>
      <c r="R46" s="1110" t="str">
        <f t="shared" si="3"/>
        <v>第一面別紙－換気設備に関する指摘の概要</v>
      </c>
      <c r="AB46" s="1110" t="s">
        <v>5694</v>
      </c>
    </row>
    <row r="47" spans="3:28" x14ac:dyDescent="0.15">
      <c r="C47" s="1110">
        <f t="shared" ref="C47:C49" si="4">IF(OR(D47="",D47="　"),0,D47)</f>
        <v>0</v>
      </c>
      <c r="D47" s="1182" t="str">
        <f>'＜入力不要＞概要書'!$C$109</f>
        <v>　</v>
      </c>
      <c r="E47" s="1182" t="str">
        <f t="shared" si="2"/>
        <v>0</v>
      </c>
      <c r="G47" s="1183" t="s">
        <v>5568</v>
      </c>
      <c r="H47" s="1183" t="s">
        <v>20</v>
      </c>
      <c r="I47" s="1183" t="s">
        <v>5629</v>
      </c>
      <c r="J47" s="1183"/>
      <c r="K47" s="1183" t="s">
        <v>930</v>
      </c>
      <c r="L47" s="1183"/>
      <c r="M47" s="1183"/>
      <c r="N47" s="1183"/>
      <c r="O47" s="1183"/>
      <c r="R47" s="1110" t="str">
        <f t="shared" si="3"/>
        <v>第一面別紙－排煙設備に関する指摘の概要</v>
      </c>
      <c r="AB47" s="1110" t="s">
        <v>5695</v>
      </c>
    </row>
    <row r="48" spans="3:28" x14ac:dyDescent="0.15">
      <c r="C48" s="1110">
        <f t="shared" si="4"/>
        <v>0</v>
      </c>
      <c r="D48" s="1182" t="str">
        <f>'＜入力不要＞概要書'!$C$120</f>
        <v>　</v>
      </c>
      <c r="E48" s="1182" t="str">
        <f t="shared" si="2"/>
        <v>0</v>
      </c>
      <c r="G48" s="1183" t="s">
        <v>5568</v>
      </c>
      <c r="H48" s="1183" t="s">
        <v>20</v>
      </c>
      <c r="I48" s="1183" t="s">
        <v>5630</v>
      </c>
      <c r="J48" s="1183"/>
      <c r="K48" s="1183" t="s">
        <v>930</v>
      </c>
      <c r="L48" s="1183"/>
      <c r="M48" s="1183"/>
      <c r="N48" s="1183"/>
      <c r="O48" s="1183"/>
      <c r="R48" s="1110" t="str">
        <f t="shared" si="3"/>
        <v>第一面別紙－非常用照明設備に関する指摘の概要</v>
      </c>
      <c r="AB48" s="1110" t="s">
        <v>5696</v>
      </c>
    </row>
    <row r="49" spans="3:28" x14ac:dyDescent="0.15">
      <c r="C49" s="1110">
        <f t="shared" si="4"/>
        <v>0</v>
      </c>
      <c r="D49" s="1182" t="str">
        <f>'＜入力不要＞概要書'!$C$131</f>
        <v>　</v>
      </c>
      <c r="E49" s="1182" t="str">
        <f t="shared" si="2"/>
        <v>0</v>
      </c>
      <c r="G49" s="1183" t="s">
        <v>5568</v>
      </c>
      <c r="H49" s="1183" t="s">
        <v>20</v>
      </c>
      <c r="I49" s="1183" t="s">
        <v>5631</v>
      </c>
      <c r="J49" s="1183"/>
      <c r="K49" s="1183" t="s">
        <v>930</v>
      </c>
      <c r="L49" s="1183"/>
      <c r="M49" s="1183"/>
      <c r="N49" s="1183"/>
      <c r="O49" s="1183"/>
      <c r="R49" s="1110" t="str">
        <f t="shared" si="3"/>
        <v>第一面別紙－給排水設備に関する指摘の概要</v>
      </c>
      <c r="AB49" s="1110" t="s">
        <v>5697</v>
      </c>
    </row>
    <row r="50" spans="3:28" x14ac:dyDescent="0.15">
      <c r="C50" s="1110">
        <f t="shared" si="1"/>
        <v>0</v>
      </c>
      <c r="D50" s="1186">
        <f>'＜入力不要＞概要書'!$P$147</f>
        <v>0</v>
      </c>
      <c r="E50" s="1182" t="str">
        <f t="shared" si="2"/>
        <v>0</v>
      </c>
      <c r="G50" s="1183" t="s">
        <v>5569</v>
      </c>
      <c r="H50" s="1183" t="s">
        <v>20</v>
      </c>
      <c r="I50" s="1183" t="s">
        <v>5648</v>
      </c>
      <c r="J50" s="1183" t="s">
        <v>20</v>
      </c>
      <c r="K50" s="1183" t="s">
        <v>5603</v>
      </c>
      <c r="L50" s="1183" t="s">
        <v>20</v>
      </c>
      <c r="M50" s="1183" t="s">
        <v>89</v>
      </c>
      <c r="N50" s="1183" t="s">
        <v>20</v>
      </c>
      <c r="O50" s="1183" t="s">
        <v>54</v>
      </c>
      <c r="R50" s="1110" t="str">
        <f t="shared" si="3"/>
        <v>第二面－【１．建築物の概要】－【イ．階数】－地上－階</v>
      </c>
      <c r="AB50" s="1110" t="s">
        <v>5698</v>
      </c>
    </row>
    <row r="51" spans="3:28" x14ac:dyDescent="0.15">
      <c r="C51" s="1110">
        <f t="shared" si="1"/>
        <v>0</v>
      </c>
      <c r="D51" s="1182" t="str">
        <f>'＜入力不要＞概要書'!$X$147</f>
        <v/>
      </c>
      <c r="E51" s="1182" t="str">
        <f t="shared" si="2"/>
        <v>0</v>
      </c>
      <c r="G51" s="1183" t="s">
        <v>5569</v>
      </c>
      <c r="H51" s="1183" t="s">
        <v>20</v>
      </c>
      <c r="I51" s="1183" t="s">
        <v>5648</v>
      </c>
      <c r="J51" s="1183" t="s">
        <v>20</v>
      </c>
      <c r="K51" s="1183" t="s">
        <v>5603</v>
      </c>
      <c r="L51" s="1183" t="s">
        <v>20</v>
      </c>
      <c r="M51" s="1183" t="s">
        <v>88</v>
      </c>
      <c r="N51" s="1183" t="s">
        <v>20</v>
      </c>
      <c r="O51" s="1183" t="s">
        <v>54</v>
      </c>
      <c r="R51" s="1110" t="str">
        <f t="shared" si="3"/>
        <v>第二面－【１．建築物の概要】－【イ．階数】－地下－階</v>
      </c>
      <c r="AB51" s="1110" t="s">
        <v>5699</v>
      </c>
    </row>
    <row r="52" spans="3:28" x14ac:dyDescent="0.15">
      <c r="C52" s="1110">
        <f t="shared" si="1"/>
        <v>0</v>
      </c>
      <c r="D52" s="1187" t="str">
        <f>'＜入力不要＞概要書'!$M$148</f>
        <v/>
      </c>
      <c r="E52" s="1182" t="str">
        <f t="shared" si="2"/>
        <v>0</v>
      </c>
      <c r="G52" s="1183" t="s">
        <v>5569</v>
      </c>
      <c r="H52" s="1183" t="s">
        <v>20</v>
      </c>
      <c r="I52" s="1183" t="s">
        <v>5648</v>
      </c>
      <c r="J52" s="1183" t="s">
        <v>20</v>
      </c>
      <c r="K52" s="1183" t="s">
        <v>5604</v>
      </c>
      <c r="L52" s="1183" t="s">
        <v>20</v>
      </c>
      <c r="M52" s="1183" t="s">
        <v>84</v>
      </c>
      <c r="N52" s="1183"/>
      <c r="O52" s="1183"/>
      <c r="R52" s="1110" t="str">
        <f t="shared" si="3"/>
        <v>第二面－【１．建築物の概要】－【ロ．建築面積】－㎡</v>
      </c>
      <c r="AB52" s="1110" t="s">
        <v>5700</v>
      </c>
    </row>
    <row r="53" spans="3:28" x14ac:dyDescent="0.15">
      <c r="C53" s="1110">
        <f t="shared" si="1"/>
        <v>0</v>
      </c>
      <c r="D53" s="1187" t="str">
        <f>'＜入力不要＞概要書'!$M$149</f>
        <v/>
      </c>
      <c r="E53" s="1182" t="str">
        <f t="shared" si="2"/>
        <v>0</v>
      </c>
      <c r="G53" s="1183" t="s">
        <v>5569</v>
      </c>
      <c r="H53" s="1183" t="s">
        <v>20</v>
      </c>
      <c r="I53" s="1183" t="s">
        <v>5648</v>
      </c>
      <c r="J53" s="1183" t="s">
        <v>20</v>
      </c>
      <c r="K53" s="1183" t="s">
        <v>5605</v>
      </c>
      <c r="L53" s="1183" t="s">
        <v>20</v>
      </c>
      <c r="M53" s="1183" t="s">
        <v>84</v>
      </c>
      <c r="N53" s="1183"/>
      <c r="O53" s="1183"/>
      <c r="R53" s="1110" t="str">
        <f t="shared" si="3"/>
        <v>第二面－【１．建築物の概要】－【ハ．延べ面積】－㎡</v>
      </c>
      <c r="AB53" s="1110" t="s">
        <v>5701</v>
      </c>
    </row>
    <row r="54" spans="3:28" x14ac:dyDescent="0.15">
      <c r="C54" s="1110" t="str">
        <f t="shared" si="1"/>
        <v>レ</v>
      </c>
      <c r="D54" s="1182" t="str">
        <f>'＜入力不要＞概要書'!$O$150</f>
        <v>レ</v>
      </c>
      <c r="E54" s="1182" t="str">
        <f t="shared" si="2"/>
        <v>レ</v>
      </c>
      <c r="G54" s="1183" t="s">
        <v>5569</v>
      </c>
      <c r="H54" s="1183" t="s">
        <v>20</v>
      </c>
      <c r="I54" s="1183" t="s">
        <v>5648</v>
      </c>
      <c r="J54" s="1183" t="s">
        <v>20</v>
      </c>
      <c r="K54" s="1183" t="s">
        <v>5606</v>
      </c>
      <c r="L54" s="1183" t="s">
        <v>20</v>
      </c>
      <c r="M54" s="1183" t="s">
        <v>871</v>
      </c>
      <c r="N54" s="1183"/>
      <c r="O54" s="1183"/>
      <c r="R54" s="1110" t="str">
        <f t="shared" si="3"/>
        <v>第二面－【１．建築物の概要】－【ニ．検査対象建築設備】－換気設備</v>
      </c>
      <c r="AB54" s="1110" t="s">
        <v>5702</v>
      </c>
    </row>
    <row r="55" spans="3:28" x14ac:dyDescent="0.15">
      <c r="C55" s="1110" t="str">
        <f t="shared" si="1"/>
        <v>レ</v>
      </c>
      <c r="D55" s="1182" t="str">
        <f>'＜入力不要＞概要書'!$V$150</f>
        <v>レ</v>
      </c>
      <c r="E55" s="1182" t="str">
        <f t="shared" si="2"/>
        <v>レ</v>
      </c>
      <c r="G55" s="1183" t="s">
        <v>5569</v>
      </c>
      <c r="H55" s="1183" t="s">
        <v>20</v>
      </c>
      <c r="I55" s="1183" t="s">
        <v>5648</v>
      </c>
      <c r="J55" s="1183" t="s">
        <v>20</v>
      </c>
      <c r="K55" s="1183" t="s">
        <v>5606</v>
      </c>
      <c r="L55" s="1183" t="s">
        <v>20</v>
      </c>
      <c r="M55" s="1183" t="s">
        <v>870</v>
      </c>
      <c r="N55" s="1183"/>
      <c r="O55" s="1183"/>
      <c r="R55" s="1110" t="str">
        <f t="shared" si="3"/>
        <v>第二面－【１．建築物の概要】－【ニ．検査対象建築設備】－排煙設備</v>
      </c>
      <c r="AB55" s="1110" t="s">
        <v>5703</v>
      </c>
    </row>
    <row r="56" spans="3:28" x14ac:dyDescent="0.15">
      <c r="C56" s="1110" t="str">
        <f t="shared" si="1"/>
        <v>レ</v>
      </c>
      <c r="D56" s="1182" t="str">
        <f>'＜入力不要＞概要書'!$AC$150</f>
        <v>レ</v>
      </c>
      <c r="E56" s="1182" t="str">
        <f t="shared" si="2"/>
        <v>レ</v>
      </c>
      <c r="G56" s="1183" t="s">
        <v>5569</v>
      </c>
      <c r="H56" s="1183" t="s">
        <v>20</v>
      </c>
      <c r="I56" s="1183" t="s">
        <v>5648</v>
      </c>
      <c r="J56" s="1183" t="s">
        <v>20</v>
      </c>
      <c r="K56" s="1183" t="s">
        <v>5606</v>
      </c>
      <c r="L56" s="1183" t="s">
        <v>20</v>
      </c>
      <c r="M56" s="1183" t="s">
        <v>869</v>
      </c>
      <c r="N56" s="1183"/>
      <c r="O56" s="1183"/>
      <c r="R56" s="1110" t="str">
        <f t="shared" si="3"/>
        <v>第二面－【１．建築物の概要】－【ニ．検査対象建築設備】－非常用の照明装置</v>
      </c>
      <c r="AB56" s="1110" t="s">
        <v>5704</v>
      </c>
    </row>
    <row r="57" spans="3:28" x14ac:dyDescent="0.15">
      <c r="C57" s="1110">
        <f t="shared" si="1"/>
        <v>0</v>
      </c>
      <c r="D57" s="1182" t="str">
        <f>'＜入力不要＞概要書'!$O$151</f>
        <v/>
      </c>
      <c r="E57" s="1182" t="str">
        <f t="shared" si="2"/>
        <v>0</v>
      </c>
      <c r="G57" s="1183" t="s">
        <v>5569</v>
      </c>
      <c r="H57" s="1183" t="s">
        <v>20</v>
      </c>
      <c r="I57" s="1183" t="s">
        <v>5648</v>
      </c>
      <c r="J57" s="1183" t="s">
        <v>20</v>
      </c>
      <c r="K57" s="1183" t="s">
        <v>5606</v>
      </c>
      <c r="L57" s="1183" t="s">
        <v>20</v>
      </c>
      <c r="M57" s="1183" t="s">
        <v>868</v>
      </c>
      <c r="N57" s="1183"/>
      <c r="O57" s="1183"/>
      <c r="R57" s="1110" t="str">
        <f t="shared" si="3"/>
        <v>第二面－【１．建築物の概要】－【ニ．検査対象建築設備】－給水設備及び排水設備</v>
      </c>
      <c r="AB57" s="1110" t="s">
        <v>5705</v>
      </c>
    </row>
    <row r="58" spans="3:28" x14ac:dyDescent="0.15">
      <c r="C58" s="1110">
        <f t="shared" si="1"/>
        <v>0</v>
      </c>
      <c r="D58" s="1182">
        <f>'＜入力不要＞概要書'!$T$158</f>
        <v>0</v>
      </c>
      <c r="E58" s="1182" t="str">
        <f t="shared" si="2"/>
        <v>0</v>
      </c>
      <c r="G58" s="1183" t="s">
        <v>5569</v>
      </c>
      <c r="H58" s="1183" t="s">
        <v>20</v>
      </c>
      <c r="I58" s="1183" t="s">
        <v>5649</v>
      </c>
      <c r="J58" s="1183" t="s">
        <v>20</v>
      </c>
      <c r="K58" s="1183" t="s">
        <v>5607</v>
      </c>
      <c r="L58" s="1183" t="s">
        <v>20</v>
      </c>
      <c r="M58" s="1183" t="s">
        <v>1374</v>
      </c>
      <c r="N58" s="1183"/>
      <c r="O58" s="1183"/>
      <c r="R58" s="1110" t="str">
        <f t="shared" si="3"/>
        <v>第二面－【２．確認済証交付年月日等】－【イ．確認済証交付年月日】－元号</v>
      </c>
      <c r="AB58" s="1110" t="s">
        <v>5706</v>
      </c>
    </row>
    <row r="59" spans="3:28" x14ac:dyDescent="0.15">
      <c r="C59" s="1110">
        <f t="shared" si="1"/>
        <v>0</v>
      </c>
      <c r="D59" s="1182">
        <f>'＜入力不要＞概要書'!$V$158</f>
        <v>0</v>
      </c>
      <c r="E59" s="1182" t="str">
        <f t="shared" si="2"/>
        <v>0</v>
      </c>
      <c r="G59" s="1183" t="s">
        <v>5569</v>
      </c>
      <c r="H59" s="1183" t="s">
        <v>20</v>
      </c>
      <c r="I59" s="1183" t="s">
        <v>5649</v>
      </c>
      <c r="J59" s="1183" t="s">
        <v>20</v>
      </c>
      <c r="K59" s="1183" t="s">
        <v>5607</v>
      </c>
      <c r="L59" s="1183" t="s">
        <v>20</v>
      </c>
      <c r="M59" s="1183" t="s">
        <v>2</v>
      </c>
      <c r="N59" s="1183"/>
      <c r="O59" s="1183"/>
      <c r="R59" s="1110" t="str">
        <f t="shared" si="3"/>
        <v>第二面－【２．確認済証交付年月日等】－【イ．確認済証交付年月日】－年</v>
      </c>
      <c r="AB59" s="1110" t="s">
        <v>5707</v>
      </c>
    </row>
    <row r="60" spans="3:28" x14ac:dyDescent="0.15">
      <c r="C60" s="1110">
        <f t="shared" si="1"/>
        <v>0</v>
      </c>
      <c r="D60" s="1182">
        <f>'＜入力不要＞概要書'!$Y$158</f>
        <v>0</v>
      </c>
      <c r="E60" s="1182" t="str">
        <f t="shared" si="2"/>
        <v>0</v>
      </c>
      <c r="G60" s="1183" t="s">
        <v>5569</v>
      </c>
      <c r="H60" s="1183" t="s">
        <v>20</v>
      </c>
      <c r="I60" s="1183" t="s">
        <v>5649</v>
      </c>
      <c r="J60" s="1183" t="s">
        <v>20</v>
      </c>
      <c r="K60" s="1183" t="s">
        <v>5607</v>
      </c>
      <c r="L60" s="1183" t="s">
        <v>20</v>
      </c>
      <c r="M60" s="1183" t="s">
        <v>81</v>
      </c>
      <c r="N60" s="1183"/>
      <c r="O60" s="1183"/>
      <c r="R60" s="1110" t="str">
        <f t="shared" si="3"/>
        <v>第二面－【２．確認済証交付年月日等】－【イ．確認済証交付年月日】－月</v>
      </c>
      <c r="AB60" s="1110" t="s">
        <v>5708</v>
      </c>
    </row>
    <row r="61" spans="3:28" x14ac:dyDescent="0.15">
      <c r="C61" s="1110">
        <f t="shared" si="1"/>
        <v>0</v>
      </c>
      <c r="D61" s="1182">
        <f>'＜入力不要＞概要書'!$AB$158</f>
        <v>0</v>
      </c>
      <c r="E61" s="1182" t="str">
        <f t="shared" si="2"/>
        <v>0</v>
      </c>
      <c r="G61" s="1183" t="s">
        <v>5569</v>
      </c>
      <c r="H61" s="1183" t="s">
        <v>20</v>
      </c>
      <c r="I61" s="1183" t="s">
        <v>5649</v>
      </c>
      <c r="J61" s="1183" t="s">
        <v>20</v>
      </c>
      <c r="K61" s="1183" t="s">
        <v>5607</v>
      </c>
      <c r="L61" s="1183" t="s">
        <v>20</v>
      </c>
      <c r="M61" s="1183" t="s">
        <v>80</v>
      </c>
      <c r="N61" s="1183"/>
      <c r="O61" s="1183"/>
      <c r="R61" s="1110" t="str">
        <f t="shared" si="3"/>
        <v>第二面－【２．確認済証交付年月日等】－【イ．確認済証交付年月日】－日</v>
      </c>
      <c r="AB61" s="1110" t="s">
        <v>5709</v>
      </c>
    </row>
    <row r="62" spans="3:28" x14ac:dyDescent="0.15">
      <c r="C62" s="1110">
        <f t="shared" si="1"/>
        <v>0</v>
      </c>
      <c r="D62" s="1182">
        <f>'＜入力不要＞概要書'!$AG$158</f>
        <v>0</v>
      </c>
      <c r="E62" s="1182" t="str">
        <f t="shared" si="2"/>
        <v>0</v>
      </c>
      <c r="G62" s="1183" t="s">
        <v>5569</v>
      </c>
      <c r="H62" s="1183" t="s">
        <v>20</v>
      </c>
      <c r="I62" s="1183" t="s">
        <v>5649</v>
      </c>
      <c r="J62" s="1183" t="s">
        <v>20</v>
      </c>
      <c r="K62" s="1183" t="s">
        <v>5607</v>
      </c>
      <c r="L62" s="1183" t="s">
        <v>20</v>
      </c>
      <c r="M62" s="1183" t="s">
        <v>5632</v>
      </c>
      <c r="N62" s="1183"/>
      <c r="O62" s="1183"/>
      <c r="R62" s="1110" t="str">
        <f t="shared" si="3"/>
        <v>第二面－【２．確認済証交付年月日等】－【イ．確認済証交付年月日】－第号</v>
      </c>
      <c r="AB62" s="1110" t="s">
        <v>5710</v>
      </c>
    </row>
    <row r="63" spans="3:28" x14ac:dyDescent="0.15">
      <c r="C63" s="1110">
        <f t="shared" si="1"/>
        <v>0</v>
      </c>
      <c r="D63" s="1182" t="str">
        <f>'＜入力不要＞概要書'!$Q$159</f>
        <v/>
      </c>
      <c r="E63" s="1182" t="str">
        <f t="shared" si="2"/>
        <v>0</v>
      </c>
      <c r="G63" s="1183" t="s">
        <v>5569</v>
      </c>
      <c r="H63" s="1183" t="s">
        <v>20</v>
      </c>
      <c r="I63" s="1183" t="s">
        <v>5649</v>
      </c>
      <c r="J63" s="1183" t="s">
        <v>20</v>
      </c>
      <c r="K63" s="1183" t="s">
        <v>5608</v>
      </c>
      <c r="L63" s="1183" t="s">
        <v>20</v>
      </c>
      <c r="M63" s="1183" t="s">
        <v>6402</v>
      </c>
      <c r="N63" s="1183"/>
      <c r="O63" s="1183"/>
      <c r="R63" s="1110" t="str">
        <f t="shared" si="3"/>
        <v>第二面－【２．確認済証交付年月日等】－【ロ．確認済証交付者】－建築主事等</v>
      </c>
      <c r="AB63" s="1110" t="s">
        <v>5711</v>
      </c>
    </row>
    <row r="64" spans="3:28" x14ac:dyDescent="0.15">
      <c r="C64" s="1110">
        <f t="shared" si="1"/>
        <v>0</v>
      </c>
      <c r="D64" s="1182" t="str">
        <f>'＜入力不要＞概要書'!$W$159</f>
        <v/>
      </c>
      <c r="E64" s="1182" t="str">
        <f t="shared" si="2"/>
        <v>0</v>
      </c>
      <c r="G64" s="1183" t="s">
        <v>5569</v>
      </c>
      <c r="H64" s="1183" t="s">
        <v>20</v>
      </c>
      <c r="I64" s="1183" t="s">
        <v>5649</v>
      </c>
      <c r="J64" s="1183" t="s">
        <v>20</v>
      </c>
      <c r="K64" s="1183" t="s">
        <v>5608</v>
      </c>
      <c r="L64" s="1183" t="s">
        <v>20</v>
      </c>
      <c r="M64" s="1183" t="s">
        <v>1859</v>
      </c>
      <c r="N64" s="1183"/>
      <c r="O64" s="1183"/>
      <c r="R64" s="1110" t="str">
        <f t="shared" si="3"/>
        <v>第二面－【２．確認済証交付年月日等】－【ロ．確認済証交付者】－指定確認検査機関</v>
      </c>
      <c r="AB64" s="1110" t="s">
        <v>5712</v>
      </c>
    </row>
    <row r="65" spans="3:28" x14ac:dyDescent="0.15">
      <c r="C65" s="1110">
        <f t="shared" si="1"/>
        <v>0</v>
      </c>
      <c r="D65" s="1182">
        <f>'＜入力不要＞概要書'!$AG$159</f>
        <v>0</v>
      </c>
      <c r="E65" s="1182" t="str">
        <f t="shared" si="2"/>
        <v>0</v>
      </c>
      <c r="G65" s="1183" t="s">
        <v>5569</v>
      </c>
      <c r="H65" s="1183" t="s">
        <v>20</v>
      </c>
      <c r="I65" s="1183" t="s">
        <v>5649</v>
      </c>
      <c r="J65" s="1183" t="s">
        <v>20</v>
      </c>
      <c r="K65" s="1183" t="s">
        <v>5608</v>
      </c>
      <c r="L65" s="1183" t="s">
        <v>20</v>
      </c>
      <c r="M65" s="1183" t="s">
        <v>1859</v>
      </c>
      <c r="N65" s="1183" t="s">
        <v>20</v>
      </c>
      <c r="O65" s="1183" t="s">
        <v>28</v>
      </c>
      <c r="R65" s="1110" t="str">
        <f t="shared" si="3"/>
        <v>第二面－【２．確認済証交付年月日等】－【ロ．確認済証交付者】－指定確認検査機関－名称</v>
      </c>
      <c r="AB65" s="1110" t="s">
        <v>5713</v>
      </c>
    </row>
    <row r="66" spans="3:28" x14ac:dyDescent="0.15">
      <c r="C66" s="1110">
        <f t="shared" si="1"/>
        <v>0</v>
      </c>
      <c r="D66" s="1182">
        <f>'＜入力不要＞概要書'!$T$160</f>
        <v>0</v>
      </c>
      <c r="E66" s="1182" t="str">
        <f t="shared" si="2"/>
        <v>0</v>
      </c>
      <c r="G66" s="1183" t="s">
        <v>5569</v>
      </c>
      <c r="H66" s="1183" t="s">
        <v>20</v>
      </c>
      <c r="I66" s="1183" t="s">
        <v>5649</v>
      </c>
      <c r="J66" s="1183" t="s">
        <v>20</v>
      </c>
      <c r="K66" s="1183" t="s">
        <v>5609</v>
      </c>
      <c r="L66" s="1183" t="s">
        <v>20</v>
      </c>
      <c r="M66" s="1183" t="s">
        <v>1374</v>
      </c>
      <c r="N66" s="1183"/>
      <c r="O66" s="1183"/>
      <c r="R66" s="1110" t="str">
        <f t="shared" si="3"/>
        <v>第二面－【２．確認済証交付年月日等】－【ハ．検査済証交付年月日】－元号</v>
      </c>
      <c r="AB66" s="1110" t="s">
        <v>5714</v>
      </c>
    </row>
    <row r="67" spans="3:28" x14ac:dyDescent="0.15">
      <c r="C67" s="1110">
        <f t="shared" si="1"/>
        <v>0</v>
      </c>
      <c r="D67" s="1182">
        <f>'＜入力不要＞概要書'!$V$160</f>
        <v>0</v>
      </c>
      <c r="E67" s="1182" t="str">
        <f t="shared" si="2"/>
        <v>0</v>
      </c>
      <c r="G67" s="1183" t="s">
        <v>5569</v>
      </c>
      <c r="H67" s="1183" t="s">
        <v>20</v>
      </c>
      <c r="I67" s="1183" t="s">
        <v>5649</v>
      </c>
      <c r="J67" s="1183" t="s">
        <v>20</v>
      </c>
      <c r="K67" s="1183" t="s">
        <v>5609</v>
      </c>
      <c r="L67" s="1183" t="s">
        <v>20</v>
      </c>
      <c r="M67" s="1183" t="s">
        <v>2</v>
      </c>
      <c r="N67" s="1183"/>
      <c r="O67" s="1183"/>
      <c r="R67" s="1110" t="str">
        <f t="shared" si="3"/>
        <v>第二面－【２．確認済証交付年月日等】－【ハ．検査済証交付年月日】－年</v>
      </c>
      <c r="AB67" s="1110" t="s">
        <v>5715</v>
      </c>
    </row>
    <row r="68" spans="3:28" x14ac:dyDescent="0.15">
      <c r="C68" s="1110">
        <f t="shared" si="1"/>
        <v>0</v>
      </c>
      <c r="D68" s="1182">
        <f>'＜入力不要＞概要書'!$Y$160</f>
        <v>0</v>
      </c>
      <c r="E68" s="1182" t="str">
        <f t="shared" si="2"/>
        <v>0</v>
      </c>
      <c r="G68" s="1183" t="s">
        <v>5569</v>
      </c>
      <c r="H68" s="1183" t="s">
        <v>20</v>
      </c>
      <c r="I68" s="1183" t="s">
        <v>5649</v>
      </c>
      <c r="J68" s="1183" t="s">
        <v>20</v>
      </c>
      <c r="K68" s="1183" t="s">
        <v>5609</v>
      </c>
      <c r="L68" s="1183" t="s">
        <v>20</v>
      </c>
      <c r="M68" s="1183" t="s">
        <v>81</v>
      </c>
      <c r="N68" s="1183"/>
      <c r="O68" s="1183"/>
      <c r="R68" s="1110" t="str">
        <f t="shared" si="3"/>
        <v>第二面－【２．確認済証交付年月日等】－【ハ．検査済証交付年月日】－月</v>
      </c>
      <c r="AB68" s="1110" t="s">
        <v>5716</v>
      </c>
    </row>
    <row r="69" spans="3:28" x14ac:dyDescent="0.15">
      <c r="C69" s="1110">
        <f t="shared" si="1"/>
        <v>0</v>
      </c>
      <c r="D69" s="1182">
        <f>'＜入力不要＞概要書'!$AB$160</f>
        <v>0</v>
      </c>
      <c r="E69" s="1182" t="str">
        <f t="shared" si="2"/>
        <v>0</v>
      </c>
      <c r="G69" s="1183" t="s">
        <v>5569</v>
      </c>
      <c r="H69" s="1183" t="s">
        <v>20</v>
      </c>
      <c r="I69" s="1183" t="s">
        <v>5649</v>
      </c>
      <c r="J69" s="1183" t="s">
        <v>20</v>
      </c>
      <c r="K69" s="1183" t="s">
        <v>5609</v>
      </c>
      <c r="L69" s="1183" t="s">
        <v>20</v>
      </c>
      <c r="M69" s="1183" t="s">
        <v>80</v>
      </c>
      <c r="N69" s="1183"/>
      <c r="O69" s="1183"/>
      <c r="R69" s="1110" t="str">
        <f t="shared" si="3"/>
        <v>第二面－【２．確認済証交付年月日等】－【ハ．検査済証交付年月日】－日</v>
      </c>
      <c r="AB69" s="1110" t="s">
        <v>5717</v>
      </c>
    </row>
    <row r="70" spans="3:28" x14ac:dyDescent="0.15">
      <c r="C70" s="1110">
        <f t="shared" ref="C70:C133" si="5">IF(D70="",0,D70)</f>
        <v>0</v>
      </c>
      <c r="D70" s="1182">
        <f>'＜入力不要＞概要書'!$AG$160</f>
        <v>0</v>
      </c>
      <c r="E70" s="1182" t="str">
        <f t="shared" si="2"/>
        <v>0</v>
      </c>
      <c r="G70" s="1183" t="s">
        <v>5569</v>
      </c>
      <c r="H70" s="1183" t="s">
        <v>20</v>
      </c>
      <c r="I70" s="1183" t="s">
        <v>5649</v>
      </c>
      <c r="J70" s="1183" t="s">
        <v>20</v>
      </c>
      <c r="K70" s="1183" t="s">
        <v>5609</v>
      </c>
      <c r="L70" s="1183" t="s">
        <v>20</v>
      </c>
      <c r="M70" s="1183" t="s">
        <v>5632</v>
      </c>
      <c r="N70" s="1183"/>
      <c r="O70" s="1183"/>
      <c r="R70" s="1110" t="str">
        <f t="shared" si="3"/>
        <v>第二面－【２．確認済証交付年月日等】－【ハ．検査済証交付年月日】－第号</v>
      </c>
      <c r="AB70" s="1110" t="s">
        <v>5718</v>
      </c>
    </row>
    <row r="71" spans="3:28" x14ac:dyDescent="0.15">
      <c r="C71" s="1110">
        <f t="shared" si="5"/>
        <v>0</v>
      </c>
      <c r="D71" s="1182" t="str">
        <f>'＜入力不要＞概要書'!$Q$161</f>
        <v/>
      </c>
      <c r="E71" s="1182" t="str">
        <f t="shared" ref="E71:E134" si="6">SUBSTITUTE(C71,CHAR(10),"")</f>
        <v>0</v>
      </c>
      <c r="G71" s="1183" t="s">
        <v>5569</v>
      </c>
      <c r="H71" s="1183" t="s">
        <v>20</v>
      </c>
      <c r="I71" s="1183" t="s">
        <v>5649</v>
      </c>
      <c r="J71" s="1183" t="s">
        <v>20</v>
      </c>
      <c r="K71" s="1183" t="s">
        <v>5610</v>
      </c>
      <c r="L71" s="1183" t="s">
        <v>20</v>
      </c>
      <c r="M71" s="1183" t="s">
        <v>6402</v>
      </c>
      <c r="N71" s="1183"/>
      <c r="O71" s="1183"/>
      <c r="R71" s="1110" t="str">
        <f t="shared" si="3"/>
        <v>第二面－【２．確認済証交付年月日等】－【ニ．検査済証交付者】－建築主事等</v>
      </c>
      <c r="AB71" s="1110" t="s">
        <v>5719</v>
      </c>
    </row>
    <row r="72" spans="3:28" x14ac:dyDescent="0.15">
      <c r="C72" s="1110">
        <f t="shared" si="5"/>
        <v>0</v>
      </c>
      <c r="D72" s="1182" t="str">
        <f>'＜入力不要＞概要書'!$W$161</f>
        <v/>
      </c>
      <c r="E72" s="1182" t="str">
        <f t="shared" si="6"/>
        <v>0</v>
      </c>
      <c r="G72" s="1183" t="s">
        <v>5569</v>
      </c>
      <c r="H72" s="1183" t="s">
        <v>20</v>
      </c>
      <c r="I72" s="1183" t="s">
        <v>5649</v>
      </c>
      <c r="J72" s="1183" t="s">
        <v>20</v>
      </c>
      <c r="K72" s="1183" t="s">
        <v>5610</v>
      </c>
      <c r="L72" s="1183" t="s">
        <v>20</v>
      </c>
      <c r="M72" s="1183" t="s">
        <v>1859</v>
      </c>
      <c r="N72" s="1183"/>
      <c r="O72" s="1183"/>
      <c r="R72" s="1110" t="str">
        <f t="shared" si="3"/>
        <v>第二面－【２．確認済証交付年月日等】－【ニ．検査済証交付者】－指定確認検査機関</v>
      </c>
      <c r="AB72" s="1110" t="s">
        <v>5720</v>
      </c>
    </row>
    <row r="73" spans="3:28" x14ac:dyDescent="0.15">
      <c r="C73" s="1110">
        <f t="shared" si="5"/>
        <v>0</v>
      </c>
      <c r="D73" s="1182">
        <f>'＜入力不要＞概要書'!$AG$161</f>
        <v>0</v>
      </c>
      <c r="E73" s="1182" t="str">
        <f t="shared" si="6"/>
        <v>0</v>
      </c>
      <c r="G73" s="1183" t="s">
        <v>5569</v>
      </c>
      <c r="H73" s="1183" t="s">
        <v>20</v>
      </c>
      <c r="I73" s="1183" t="s">
        <v>5649</v>
      </c>
      <c r="J73" s="1183" t="s">
        <v>20</v>
      </c>
      <c r="K73" s="1183" t="s">
        <v>5610</v>
      </c>
      <c r="L73" s="1183" t="s">
        <v>20</v>
      </c>
      <c r="M73" s="1183" t="s">
        <v>1859</v>
      </c>
      <c r="N73" s="1183" t="s">
        <v>20</v>
      </c>
      <c r="O73" s="1183" t="s">
        <v>28</v>
      </c>
      <c r="R73" s="1110" t="str">
        <f t="shared" si="3"/>
        <v>第二面－【２．確認済証交付年月日等】－【ニ．検査済証交付者】－指定確認検査機関－名称</v>
      </c>
      <c r="AB73" s="1110" t="s">
        <v>5721</v>
      </c>
    </row>
    <row r="74" spans="3:28" x14ac:dyDescent="0.15">
      <c r="C74" s="1110">
        <f t="shared" si="5"/>
        <v>0</v>
      </c>
      <c r="D74" s="1182" t="str">
        <f>'＜入力不要＞概要書'!$P$168</f>
        <v/>
      </c>
      <c r="E74" s="1182" t="str">
        <f t="shared" si="6"/>
        <v>0</v>
      </c>
      <c r="G74" s="1183" t="s">
        <v>5569</v>
      </c>
      <c r="H74" s="1183" t="s">
        <v>20</v>
      </c>
      <c r="I74" s="1183" t="s">
        <v>5650</v>
      </c>
      <c r="J74" s="1183" t="s">
        <v>20</v>
      </c>
      <c r="K74" s="1183" t="s">
        <v>5611</v>
      </c>
      <c r="L74" s="1183" t="s">
        <v>20</v>
      </c>
      <c r="M74" s="1183" t="s">
        <v>5570</v>
      </c>
      <c r="N74" s="1183"/>
      <c r="O74" s="1183"/>
      <c r="R74" s="1110" t="str">
        <f t="shared" si="3"/>
        <v>第二面－【３．検査日等】－【イ．今回の検査】－（令和固定）</v>
      </c>
      <c r="AB74" s="1110" t="s">
        <v>5722</v>
      </c>
    </row>
    <row r="75" spans="3:28" x14ac:dyDescent="0.15">
      <c r="C75" s="1110">
        <f t="shared" si="5"/>
        <v>0</v>
      </c>
      <c r="D75" s="1182">
        <f>'＜入力不要＞概要書'!$R$168</f>
        <v>0</v>
      </c>
      <c r="E75" s="1182" t="str">
        <f t="shared" si="6"/>
        <v>0</v>
      </c>
      <c r="G75" s="1183" t="s">
        <v>5569</v>
      </c>
      <c r="H75" s="1183" t="s">
        <v>20</v>
      </c>
      <c r="I75" s="1183" t="s">
        <v>5650</v>
      </c>
      <c r="J75" s="1183" t="s">
        <v>20</v>
      </c>
      <c r="K75" s="1183" t="s">
        <v>5611</v>
      </c>
      <c r="L75" s="1183" t="s">
        <v>20</v>
      </c>
      <c r="M75" s="1183" t="s">
        <v>2</v>
      </c>
      <c r="N75" s="1183"/>
      <c r="O75" s="1183"/>
      <c r="R75" s="1110" t="str">
        <f t="shared" si="3"/>
        <v>第二面－【３．検査日等】－【イ．今回の検査】－年</v>
      </c>
      <c r="AB75" s="1110" t="s">
        <v>5723</v>
      </c>
    </row>
    <row r="76" spans="3:28" x14ac:dyDescent="0.15">
      <c r="C76" s="1110">
        <f t="shared" si="5"/>
        <v>0</v>
      </c>
      <c r="D76" s="1182">
        <f>'＜入力不要＞概要書'!$U$168</f>
        <v>0</v>
      </c>
      <c r="E76" s="1182" t="str">
        <f t="shared" si="6"/>
        <v>0</v>
      </c>
      <c r="G76" s="1183" t="s">
        <v>5569</v>
      </c>
      <c r="H76" s="1183" t="s">
        <v>20</v>
      </c>
      <c r="I76" s="1183" t="s">
        <v>5650</v>
      </c>
      <c r="J76" s="1183" t="s">
        <v>20</v>
      </c>
      <c r="K76" s="1183" t="s">
        <v>5611</v>
      </c>
      <c r="L76" s="1183" t="s">
        <v>20</v>
      </c>
      <c r="M76" s="1183" t="s">
        <v>81</v>
      </c>
      <c r="N76" s="1183"/>
      <c r="O76" s="1183"/>
      <c r="R76" s="1110" t="str">
        <f t="shared" si="3"/>
        <v>第二面－【３．検査日等】－【イ．今回の検査】－月</v>
      </c>
      <c r="AB76" s="1110" t="s">
        <v>5724</v>
      </c>
    </row>
    <row r="77" spans="3:28" x14ac:dyDescent="0.15">
      <c r="C77" s="1110">
        <f t="shared" si="5"/>
        <v>0</v>
      </c>
      <c r="D77" s="1182">
        <f>'＜入力不要＞概要書'!$X$168</f>
        <v>0</v>
      </c>
      <c r="E77" s="1182" t="str">
        <f t="shared" si="6"/>
        <v>0</v>
      </c>
      <c r="G77" s="1183" t="s">
        <v>5569</v>
      </c>
      <c r="H77" s="1183" t="s">
        <v>20</v>
      </c>
      <c r="I77" s="1183" t="s">
        <v>5650</v>
      </c>
      <c r="J77" s="1183" t="s">
        <v>20</v>
      </c>
      <c r="K77" s="1183" t="s">
        <v>5611</v>
      </c>
      <c r="L77" s="1183" t="s">
        <v>20</v>
      </c>
      <c r="M77" s="1183" t="s">
        <v>80</v>
      </c>
      <c r="N77" s="1183"/>
      <c r="O77" s="1183"/>
      <c r="R77" s="1110" t="str">
        <f t="shared" ref="R77:R140" si="7">CONCATENATE(G77,H77,I77,J77,K77,L77,M77,N77,O77)</f>
        <v>第二面－【３．検査日等】－【イ．今回の検査】－日</v>
      </c>
      <c r="AB77" s="1110" t="s">
        <v>5725</v>
      </c>
    </row>
    <row r="78" spans="3:28" x14ac:dyDescent="0.15">
      <c r="C78" s="1110">
        <f t="shared" si="5"/>
        <v>0</v>
      </c>
      <c r="D78" s="1182" t="str">
        <f>'＜入力不要＞概要書'!$L$169</f>
        <v/>
      </c>
      <c r="E78" s="1182" t="str">
        <f t="shared" si="6"/>
        <v>0</v>
      </c>
      <c r="G78" s="1183" t="s">
        <v>5569</v>
      </c>
      <c r="H78" s="1183" t="s">
        <v>20</v>
      </c>
      <c r="I78" s="1183" t="s">
        <v>5650</v>
      </c>
      <c r="J78" s="1183" t="s">
        <v>20</v>
      </c>
      <c r="K78" s="1183" t="s">
        <v>5612</v>
      </c>
      <c r="L78" s="1183" t="s">
        <v>20</v>
      </c>
      <c r="M78" s="1183" t="s">
        <v>649</v>
      </c>
      <c r="N78" s="1183"/>
      <c r="O78" s="1183"/>
      <c r="R78" s="1110" t="str">
        <f t="shared" si="7"/>
        <v>第二面－【３．検査日等】－【ロ．前回の検査】－実施</v>
      </c>
      <c r="AB78" s="1110" t="s">
        <v>5726</v>
      </c>
    </row>
    <row r="79" spans="3:28" x14ac:dyDescent="0.15">
      <c r="C79" s="1110">
        <f t="shared" si="5"/>
        <v>0</v>
      </c>
      <c r="D79" s="1182">
        <f>'＜入力不要＞概要書'!$P$169</f>
        <v>0</v>
      </c>
      <c r="E79" s="1182" t="str">
        <f t="shared" si="6"/>
        <v>0</v>
      </c>
      <c r="G79" s="1183" t="s">
        <v>5569</v>
      </c>
      <c r="H79" s="1183" t="s">
        <v>20</v>
      </c>
      <c r="I79" s="1183" t="s">
        <v>5650</v>
      </c>
      <c r="J79" s="1183" t="s">
        <v>20</v>
      </c>
      <c r="K79" s="1183" t="s">
        <v>5612</v>
      </c>
      <c r="L79" s="1183" t="s">
        <v>20</v>
      </c>
      <c r="M79" s="1183" t="s">
        <v>649</v>
      </c>
      <c r="N79" s="1183" t="s">
        <v>20</v>
      </c>
      <c r="O79" s="1183" t="s">
        <v>1374</v>
      </c>
      <c r="R79" s="1110" t="str">
        <f t="shared" si="7"/>
        <v>第二面－【３．検査日等】－【ロ．前回の検査】－実施－元号</v>
      </c>
      <c r="AB79" s="1110" t="s">
        <v>5727</v>
      </c>
    </row>
    <row r="80" spans="3:28" x14ac:dyDescent="0.15">
      <c r="C80" s="1110">
        <f t="shared" si="5"/>
        <v>0</v>
      </c>
      <c r="D80" s="1182">
        <f>'＜入力不要＞概要書'!$R$169</f>
        <v>0</v>
      </c>
      <c r="E80" s="1182" t="str">
        <f t="shared" si="6"/>
        <v>0</v>
      </c>
      <c r="G80" s="1183" t="s">
        <v>5569</v>
      </c>
      <c r="H80" s="1183" t="s">
        <v>20</v>
      </c>
      <c r="I80" s="1183" t="s">
        <v>5650</v>
      </c>
      <c r="J80" s="1183" t="s">
        <v>20</v>
      </c>
      <c r="K80" s="1183" t="s">
        <v>5612</v>
      </c>
      <c r="L80" s="1183" t="s">
        <v>20</v>
      </c>
      <c r="M80" s="1183" t="s">
        <v>649</v>
      </c>
      <c r="N80" s="1183" t="s">
        <v>20</v>
      </c>
      <c r="O80" s="1183" t="s">
        <v>2</v>
      </c>
      <c r="R80" s="1110" t="str">
        <f t="shared" si="7"/>
        <v>第二面－【３．検査日等】－【ロ．前回の検査】－実施－年</v>
      </c>
      <c r="AB80" s="1110" t="s">
        <v>5728</v>
      </c>
    </row>
    <row r="81" spans="3:28" x14ac:dyDescent="0.15">
      <c r="C81" s="1110">
        <f t="shared" si="5"/>
        <v>0</v>
      </c>
      <c r="D81" s="1182">
        <f>'＜入力不要＞概要書'!$U$169</f>
        <v>0</v>
      </c>
      <c r="E81" s="1182" t="str">
        <f t="shared" si="6"/>
        <v>0</v>
      </c>
      <c r="G81" s="1183" t="s">
        <v>5569</v>
      </c>
      <c r="H81" s="1183" t="s">
        <v>20</v>
      </c>
      <c r="I81" s="1183" t="s">
        <v>5650</v>
      </c>
      <c r="J81" s="1183" t="s">
        <v>20</v>
      </c>
      <c r="K81" s="1183" t="s">
        <v>5612</v>
      </c>
      <c r="L81" s="1183" t="s">
        <v>20</v>
      </c>
      <c r="M81" s="1183" t="s">
        <v>649</v>
      </c>
      <c r="N81" s="1183" t="s">
        <v>20</v>
      </c>
      <c r="O81" s="1183" t="s">
        <v>81</v>
      </c>
      <c r="R81" s="1110" t="str">
        <f t="shared" si="7"/>
        <v>第二面－【３．検査日等】－【ロ．前回の検査】－実施－月</v>
      </c>
      <c r="AB81" s="1110" t="s">
        <v>5729</v>
      </c>
    </row>
    <row r="82" spans="3:28" x14ac:dyDescent="0.15">
      <c r="C82" s="1110">
        <f t="shared" si="5"/>
        <v>0</v>
      </c>
      <c r="D82" s="1182">
        <f>'＜入力不要＞概要書'!$X$169</f>
        <v>0</v>
      </c>
      <c r="E82" s="1182" t="str">
        <f t="shared" si="6"/>
        <v>0</v>
      </c>
      <c r="G82" s="1183" t="s">
        <v>5569</v>
      </c>
      <c r="H82" s="1183" t="s">
        <v>20</v>
      </c>
      <c r="I82" s="1183" t="s">
        <v>5650</v>
      </c>
      <c r="J82" s="1183" t="s">
        <v>20</v>
      </c>
      <c r="K82" s="1183" t="s">
        <v>5612</v>
      </c>
      <c r="L82" s="1183" t="s">
        <v>20</v>
      </c>
      <c r="M82" s="1183" t="s">
        <v>649</v>
      </c>
      <c r="N82" s="1183" t="s">
        <v>20</v>
      </c>
      <c r="O82" s="1183" t="s">
        <v>80</v>
      </c>
      <c r="R82" s="1110" t="str">
        <f t="shared" si="7"/>
        <v>第二面－【３．検査日等】－【ロ．前回の検査】－実施－日</v>
      </c>
      <c r="AB82" s="1110" t="s">
        <v>5730</v>
      </c>
    </row>
    <row r="83" spans="3:28" x14ac:dyDescent="0.15">
      <c r="C83" s="1110">
        <f t="shared" si="5"/>
        <v>0</v>
      </c>
      <c r="D83" s="1182" t="str">
        <f>'＜入力不要＞概要書'!$AE$169</f>
        <v/>
      </c>
      <c r="E83" s="1182" t="str">
        <f t="shared" si="6"/>
        <v>0</v>
      </c>
      <c r="G83" s="1183" t="s">
        <v>5569</v>
      </c>
      <c r="H83" s="1183" t="s">
        <v>20</v>
      </c>
      <c r="I83" s="1183" t="s">
        <v>5650</v>
      </c>
      <c r="J83" s="1183" t="s">
        <v>20</v>
      </c>
      <c r="K83" s="1183" t="s">
        <v>5612</v>
      </c>
      <c r="L83" s="1183" t="s">
        <v>20</v>
      </c>
      <c r="M83" s="1183" t="s">
        <v>642</v>
      </c>
      <c r="N83" s="1183"/>
      <c r="O83" s="1183"/>
      <c r="R83" s="1110" t="str">
        <f t="shared" si="7"/>
        <v>第二面－【３．検査日等】－【ロ．前回の検査】－未実施</v>
      </c>
      <c r="AB83" s="1110" t="s">
        <v>5731</v>
      </c>
    </row>
    <row r="84" spans="3:28" x14ac:dyDescent="0.15">
      <c r="C84" s="1110">
        <f t="shared" si="5"/>
        <v>0</v>
      </c>
      <c r="D84" s="1182" t="str">
        <f>'＜入力不要＞概要書'!$U$170</f>
        <v/>
      </c>
      <c r="E84" s="1182" t="str">
        <f t="shared" si="6"/>
        <v>0</v>
      </c>
      <c r="G84" s="1183" t="s">
        <v>5569</v>
      </c>
      <c r="H84" s="1183" t="s">
        <v>20</v>
      </c>
      <c r="I84" s="1183" t="s">
        <v>5650</v>
      </c>
      <c r="J84" s="1183" t="s">
        <v>20</v>
      </c>
      <c r="K84" s="1183" t="s">
        <v>5613</v>
      </c>
      <c r="L84" s="1183" t="s">
        <v>20</v>
      </c>
      <c r="M84" s="1183" t="s">
        <v>5571</v>
      </c>
      <c r="N84" s="1183"/>
      <c r="O84" s="1183"/>
      <c r="R84" s="1110" t="str">
        <f t="shared" si="7"/>
        <v>第二面－【３．検査日等】－【ハ．前回の検査に関する書類の写し】－有</v>
      </c>
      <c r="AB84" s="1110" t="s">
        <v>5732</v>
      </c>
    </row>
    <row r="85" spans="3:28" x14ac:dyDescent="0.15">
      <c r="C85" s="1110">
        <f t="shared" si="5"/>
        <v>0</v>
      </c>
      <c r="D85" s="1182" t="str">
        <f>'＜入力不要＞概要書'!$X$170</f>
        <v/>
      </c>
      <c r="E85" s="1182" t="str">
        <f t="shared" si="6"/>
        <v>0</v>
      </c>
      <c r="G85" s="1183" t="s">
        <v>5569</v>
      </c>
      <c r="H85" s="1183" t="s">
        <v>20</v>
      </c>
      <c r="I85" s="1183" t="s">
        <v>5650</v>
      </c>
      <c r="J85" s="1183" t="s">
        <v>20</v>
      </c>
      <c r="K85" s="1183" t="s">
        <v>5613</v>
      </c>
      <c r="L85" s="1183" t="s">
        <v>20</v>
      </c>
      <c r="M85" s="1183" t="s">
        <v>765</v>
      </c>
      <c r="N85" s="1183"/>
      <c r="O85" s="1183"/>
      <c r="R85" s="1110" t="str">
        <f t="shared" si="7"/>
        <v>第二面－【３．検査日等】－【ハ．前回の検査に関する書類の写し】－無</v>
      </c>
      <c r="AB85" s="1110" t="s">
        <v>5733</v>
      </c>
    </row>
    <row r="86" spans="3:28" x14ac:dyDescent="0.15">
      <c r="C86" s="1110">
        <f t="shared" si="5"/>
        <v>0</v>
      </c>
      <c r="D86" s="1182" t="str">
        <f>'＜入力不要＞概要書'!$K$178</f>
        <v/>
      </c>
      <c r="E86" s="1182" t="str">
        <f t="shared" si="6"/>
        <v>0</v>
      </c>
      <c r="G86" s="1183" t="s">
        <v>5569</v>
      </c>
      <c r="H86" s="1183" t="s">
        <v>20</v>
      </c>
      <c r="I86" s="1183" t="s">
        <v>5651</v>
      </c>
      <c r="J86" s="1183" t="s">
        <v>20</v>
      </c>
      <c r="K86" s="1183" t="s">
        <v>5862</v>
      </c>
      <c r="L86" s="1183" t="s">
        <v>20</v>
      </c>
      <c r="M86" s="1183" t="s">
        <v>806</v>
      </c>
      <c r="N86" s="1183" t="s">
        <v>20</v>
      </c>
      <c r="O86" s="1183" t="s">
        <v>35</v>
      </c>
      <c r="R86" s="1110" t="str">
        <f t="shared" si="7"/>
        <v>第二面－【４．換気設備の検査者】－代表となる検査者－【イ．資格】－建築士</v>
      </c>
      <c r="AB86" s="1110" t="s">
        <v>5864</v>
      </c>
    </row>
    <row r="87" spans="3:28" x14ac:dyDescent="0.15">
      <c r="C87" s="1110">
        <f t="shared" si="5"/>
        <v>0</v>
      </c>
      <c r="D87" s="1182" t="str">
        <f>'＜入力不要＞概要書'!$X$178</f>
        <v/>
      </c>
      <c r="E87" s="1182" t="str">
        <f t="shared" si="6"/>
        <v>0</v>
      </c>
      <c r="G87" s="1183" t="s">
        <v>5569</v>
      </c>
      <c r="H87" s="1183" t="s">
        <v>20</v>
      </c>
      <c r="I87" s="1183" t="s">
        <v>5651</v>
      </c>
      <c r="J87" s="1183" t="s">
        <v>20</v>
      </c>
      <c r="K87" s="1183" t="s">
        <v>5862</v>
      </c>
      <c r="L87" s="1183" t="s">
        <v>20</v>
      </c>
      <c r="M87" s="1183" t="s">
        <v>806</v>
      </c>
      <c r="N87" s="1183" t="s">
        <v>20</v>
      </c>
      <c r="O87" s="1183" t="s">
        <v>5573</v>
      </c>
      <c r="R87" s="1110" t="str">
        <f t="shared" si="7"/>
        <v>第二面－【４．換気設備の検査者】－代表となる検査者－【イ．資格】－建築士登録</v>
      </c>
      <c r="AB87" s="1110" t="s">
        <v>5865</v>
      </c>
    </row>
    <row r="88" spans="3:28" x14ac:dyDescent="0.15">
      <c r="C88" s="1110">
        <f t="shared" si="5"/>
        <v>0</v>
      </c>
      <c r="D88" s="1182" t="str">
        <f>'＜入力不要＞概要書'!$AH$178</f>
        <v/>
      </c>
      <c r="E88" s="1182" t="str">
        <f t="shared" si="6"/>
        <v>0</v>
      </c>
      <c r="G88" s="1183" t="s">
        <v>5569</v>
      </c>
      <c r="H88" s="1183" t="s">
        <v>20</v>
      </c>
      <c r="I88" s="1183" t="s">
        <v>5651</v>
      </c>
      <c r="J88" s="1183" t="s">
        <v>20</v>
      </c>
      <c r="K88" s="1183" t="s">
        <v>5862</v>
      </c>
      <c r="L88" s="1183" t="s">
        <v>20</v>
      </c>
      <c r="M88" s="1183" t="s">
        <v>806</v>
      </c>
      <c r="N88" s="1183" t="s">
        <v>20</v>
      </c>
      <c r="O88" s="1183" t="s">
        <v>5633</v>
      </c>
      <c r="R88" s="1110" t="str">
        <f t="shared" si="7"/>
        <v>第二面－【４．換気設備の検査者】－代表となる検査者－【イ．資格】－建築士登録第号</v>
      </c>
      <c r="AB88" s="1110" t="s">
        <v>5866</v>
      </c>
    </row>
    <row r="89" spans="3:28" x14ac:dyDescent="0.15">
      <c r="C89" s="1110">
        <f t="shared" si="5"/>
        <v>0</v>
      </c>
      <c r="D89" s="1182" t="str">
        <f>'＜入力不要＞概要書'!$AH$179</f>
        <v/>
      </c>
      <c r="E89" s="1182" t="str">
        <f t="shared" si="6"/>
        <v>0</v>
      </c>
      <c r="G89" s="1183" t="s">
        <v>5569</v>
      </c>
      <c r="H89" s="1183" t="s">
        <v>20</v>
      </c>
      <c r="I89" s="1183" t="s">
        <v>5651</v>
      </c>
      <c r="J89" s="1183" t="s">
        <v>20</v>
      </c>
      <c r="K89" s="1183" t="s">
        <v>5862</v>
      </c>
      <c r="L89" s="1183" t="s">
        <v>20</v>
      </c>
      <c r="M89" s="1183" t="s">
        <v>806</v>
      </c>
      <c r="N89" s="1183" t="s">
        <v>20</v>
      </c>
      <c r="O89" s="1183" t="s">
        <v>5634</v>
      </c>
      <c r="R89" s="1110" t="str">
        <f t="shared" si="7"/>
        <v>第二面－【４．換気設備の検査者】－代表となる検査者－【イ．資格】－建築設備検査員第号</v>
      </c>
      <c r="AB89" s="1110" t="s">
        <v>5867</v>
      </c>
    </row>
    <row r="90" spans="3:28" x14ac:dyDescent="0.15">
      <c r="C90" s="1110">
        <f t="shared" si="5"/>
        <v>0</v>
      </c>
      <c r="D90" s="1182" t="str">
        <f>'＜入力不要＞概要書'!$N$181</f>
        <v/>
      </c>
      <c r="E90" s="1182" t="str">
        <f t="shared" si="6"/>
        <v>0</v>
      </c>
      <c r="G90" s="1183" t="s">
        <v>5569</v>
      </c>
      <c r="H90" s="1183" t="s">
        <v>20</v>
      </c>
      <c r="I90" s="1183" t="s">
        <v>5651</v>
      </c>
      <c r="J90" s="1183" t="s">
        <v>20</v>
      </c>
      <c r="K90" s="1183" t="s">
        <v>5862</v>
      </c>
      <c r="L90" s="1183" t="s">
        <v>20</v>
      </c>
      <c r="M90" s="1183" t="s">
        <v>801</v>
      </c>
      <c r="N90" s="1183"/>
      <c r="O90" s="1183"/>
      <c r="R90" s="1110" t="str">
        <f t="shared" si="7"/>
        <v>第二面－【４．換気設備の検査者】－代表となる検査者－【ロ．氏名のフリガナ】</v>
      </c>
      <c r="AB90" s="1110" t="s">
        <v>5868</v>
      </c>
    </row>
    <row r="91" spans="3:28" x14ac:dyDescent="0.15">
      <c r="C91" s="1110">
        <f t="shared" si="5"/>
        <v>0</v>
      </c>
      <c r="D91" s="1182">
        <f>'＜入力不要＞概要書'!$N$182</f>
        <v>0</v>
      </c>
      <c r="E91" s="1182" t="str">
        <f t="shared" si="6"/>
        <v>0</v>
      </c>
      <c r="G91" s="1183" t="s">
        <v>5569</v>
      </c>
      <c r="H91" s="1183" t="s">
        <v>20</v>
      </c>
      <c r="I91" s="1183" t="s">
        <v>5651</v>
      </c>
      <c r="J91" s="1183" t="s">
        <v>20</v>
      </c>
      <c r="K91" s="1183" t="s">
        <v>5862</v>
      </c>
      <c r="L91" s="1183" t="s">
        <v>20</v>
      </c>
      <c r="M91" s="1183" t="s">
        <v>800</v>
      </c>
      <c r="N91" s="1183"/>
      <c r="O91" s="1183"/>
      <c r="R91" s="1110" t="str">
        <f t="shared" si="7"/>
        <v>第二面－【４．換気設備の検査者】－代表となる検査者－【ハ．氏名】</v>
      </c>
      <c r="AB91" s="1110" t="s">
        <v>5869</v>
      </c>
    </row>
    <row r="92" spans="3:28" x14ac:dyDescent="0.15">
      <c r="C92" s="1110">
        <f t="shared" si="5"/>
        <v>0</v>
      </c>
      <c r="D92" s="1182">
        <f>'＜入力不要＞概要書'!$N$183</f>
        <v>0</v>
      </c>
      <c r="E92" s="1182" t="str">
        <f t="shared" si="6"/>
        <v>0</v>
      </c>
      <c r="G92" s="1183" t="s">
        <v>5569</v>
      </c>
      <c r="H92" s="1183" t="s">
        <v>20</v>
      </c>
      <c r="I92" s="1183" t="s">
        <v>5651</v>
      </c>
      <c r="J92" s="1183" t="s">
        <v>20</v>
      </c>
      <c r="K92" s="1183" t="s">
        <v>5862</v>
      </c>
      <c r="L92" s="1183" t="s">
        <v>20</v>
      </c>
      <c r="M92" s="1183" t="s">
        <v>799</v>
      </c>
      <c r="N92" s="1183"/>
      <c r="O92" s="1183"/>
      <c r="R92" s="1110" t="str">
        <f t="shared" si="7"/>
        <v>第二面－【４．換気設備の検査者】－代表となる検査者－【ニ．勤務先】</v>
      </c>
      <c r="AB92" s="1110" t="s">
        <v>5870</v>
      </c>
    </row>
    <row r="93" spans="3:28" x14ac:dyDescent="0.15">
      <c r="C93" s="1110">
        <f t="shared" si="5"/>
        <v>0</v>
      </c>
      <c r="D93" s="1182" t="str">
        <f>'＜入力不要＞概要書'!$K$184</f>
        <v/>
      </c>
      <c r="E93" s="1182" t="str">
        <f t="shared" si="6"/>
        <v>0</v>
      </c>
      <c r="G93" s="1183" t="s">
        <v>5569</v>
      </c>
      <c r="H93" s="1183" t="s">
        <v>20</v>
      </c>
      <c r="I93" s="1183" t="s">
        <v>5651</v>
      </c>
      <c r="J93" s="1183" t="s">
        <v>20</v>
      </c>
      <c r="K93" s="1183" t="s">
        <v>5862</v>
      </c>
      <c r="L93" s="1183" t="s">
        <v>20</v>
      </c>
      <c r="M93" s="1183" t="s">
        <v>799</v>
      </c>
      <c r="N93" s="1183" t="s">
        <v>20</v>
      </c>
      <c r="O93" s="1183" t="s">
        <v>5577</v>
      </c>
      <c r="R93" s="1110" t="str">
        <f t="shared" si="7"/>
        <v>第二面－【４．換気設備の検査者】－代表となる検査者－【ニ．勤務先】－建築士事務所</v>
      </c>
      <c r="AB93" s="1110" t="s">
        <v>5871</v>
      </c>
    </row>
    <row r="94" spans="3:28" x14ac:dyDescent="0.15">
      <c r="C94" s="1110">
        <f t="shared" si="5"/>
        <v>0</v>
      </c>
      <c r="D94" s="1182" t="str">
        <f>'＜入力不要＞概要書'!$X$184</f>
        <v/>
      </c>
      <c r="E94" s="1182" t="str">
        <f t="shared" si="6"/>
        <v>0</v>
      </c>
      <c r="G94" s="1183" t="s">
        <v>5569</v>
      </c>
      <c r="H94" s="1183" t="s">
        <v>20</v>
      </c>
      <c r="I94" s="1183" t="s">
        <v>5651</v>
      </c>
      <c r="J94" s="1183" t="s">
        <v>20</v>
      </c>
      <c r="K94" s="1183" t="s">
        <v>5862</v>
      </c>
      <c r="L94" s="1183" t="s">
        <v>20</v>
      </c>
      <c r="M94" s="1183" t="s">
        <v>799</v>
      </c>
      <c r="N94" s="1183" t="s">
        <v>20</v>
      </c>
      <c r="O94" s="1183" t="s">
        <v>5578</v>
      </c>
      <c r="R94" s="1110" t="str">
        <f t="shared" si="7"/>
        <v>第二面－【４．換気設備の検査者】－代表となる検査者－【ニ．勤務先】－知事登録</v>
      </c>
      <c r="AB94" s="1110" t="s">
        <v>5872</v>
      </c>
    </row>
    <row r="95" spans="3:28" x14ac:dyDescent="0.15">
      <c r="C95" s="1110">
        <f t="shared" si="5"/>
        <v>0</v>
      </c>
      <c r="D95" s="1182" t="str">
        <f>'＜入力不要＞概要書'!$AH$184</f>
        <v/>
      </c>
      <c r="E95" s="1182" t="str">
        <f t="shared" si="6"/>
        <v>0</v>
      </c>
      <c r="G95" s="1183" t="s">
        <v>5569</v>
      </c>
      <c r="H95" s="1183" t="s">
        <v>20</v>
      </c>
      <c r="I95" s="1183" t="s">
        <v>5651</v>
      </c>
      <c r="J95" s="1183" t="s">
        <v>20</v>
      </c>
      <c r="K95" s="1183" t="s">
        <v>5862</v>
      </c>
      <c r="L95" s="1183" t="s">
        <v>20</v>
      </c>
      <c r="M95" s="1183" t="s">
        <v>799</v>
      </c>
      <c r="N95" s="1183" t="s">
        <v>20</v>
      </c>
      <c r="O95" s="1183" t="s">
        <v>5635</v>
      </c>
      <c r="R95" s="1110" t="str">
        <f t="shared" si="7"/>
        <v>第二面－【４．換気設備の検査者】－代表となる検査者－【ニ．勤務先】－知事登録第号</v>
      </c>
      <c r="AB95" s="1110" t="s">
        <v>5873</v>
      </c>
    </row>
    <row r="96" spans="3:28" x14ac:dyDescent="0.15">
      <c r="C96" s="1110">
        <f t="shared" si="5"/>
        <v>0</v>
      </c>
      <c r="D96" s="1182" t="str">
        <f>'＜入力不要＞概要書'!$N$185</f>
        <v/>
      </c>
      <c r="E96" s="1182" t="str">
        <f t="shared" si="6"/>
        <v>0</v>
      </c>
      <c r="G96" s="1183" t="s">
        <v>5569</v>
      </c>
      <c r="H96" s="1183" t="s">
        <v>20</v>
      </c>
      <c r="I96" s="1183" t="s">
        <v>5651</v>
      </c>
      <c r="J96" s="1183" t="s">
        <v>20</v>
      </c>
      <c r="K96" s="1183" t="s">
        <v>5862</v>
      </c>
      <c r="L96" s="1183" t="s">
        <v>20</v>
      </c>
      <c r="M96" s="1183" t="s">
        <v>795</v>
      </c>
      <c r="N96" s="1183"/>
      <c r="O96" s="1183"/>
      <c r="R96" s="1110" t="str">
        <f t="shared" si="7"/>
        <v>第二面－【４．換気設備の検査者】－代表となる検査者－【ホ．郵便番号】</v>
      </c>
      <c r="AB96" s="1110" t="s">
        <v>5874</v>
      </c>
    </row>
    <row r="97" spans="3:28" x14ac:dyDescent="0.15">
      <c r="C97" s="1110">
        <f t="shared" si="5"/>
        <v>0</v>
      </c>
      <c r="D97" s="1182">
        <f>'＜入力不要＞概要書'!$N$186</f>
        <v>0</v>
      </c>
      <c r="E97" s="1182" t="str">
        <f t="shared" si="6"/>
        <v>0</v>
      </c>
      <c r="G97" s="1183" t="s">
        <v>5569</v>
      </c>
      <c r="H97" s="1183" t="s">
        <v>20</v>
      </c>
      <c r="I97" s="1183" t="s">
        <v>5651</v>
      </c>
      <c r="J97" s="1183" t="s">
        <v>20</v>
      </c>
      <c r="K97" s="1183" t="s">
        <v>5862</v>
      </c>
      <c r="L97" s="1183" t="s">
        <v>20</v>
      </c>
      <c r="M97" s="1183" t="s">
        <v>794</v>
      </c>
      <c r="N97" s="1183"/>
      <c r="O97" s="1183"/>
      <c r="R97" s="1110" t="str">
        <f t="shared" si="7"/>
        <v>第二面－【４．換気設備の検査者】－代表となる検査者－【ヘ．所在地】</v>
      </c>
      <c r="AB97" s="1110" t="s">
        <v>5875</v>
      </c>
    </row>
    <row r="98" spans="3:28" x14ac:dyDescent="0.15">
      <c r="C98" s="1110">
        <f t="shared" si="5"/>
        <v>0</v>
      </c>
      <c r="D98" s="1182" t="str">
        <f>'＜入力不要＞概要書'!$N$187</f>
        <v/>
      </c>
      <c r="E98" s="1182" t="str">
        <f t="shared" si="6"/>
        <v>0</v>
      </c>
      <c r="G98" s="1183" t="s">
        <v>5569</v>
      </c>
      <c r="H98" s="1183" t="s">
        <v>20</v>
      </c>
      <c r="I98" s="1183" t="s">
        <v>5651</v>
      </c>
      <c r="J98" s="1183" t="s">
        <v>20</v>
      </c>
      <c r="K98" s="1183" t="s">
        <v>5862</v>
      </c>
      <c r="L98" s="1183" t="s">
        <v>20</v>
      </c>
      <c r="M98" s="1183" t="s">
        <v>793</v>
      </c>
      <c r="N98" s="1183"/>
      <c r="O98" s="1183"/>
      <c r="R98" s="1110" t="str">
        <f t="shared" si="7"/>
        <v>第二面－【４．換気設備の検査者】－代表となる検査者－【ト．電話番号】</v>
      </c>
      <c r="AB98" s="1110" t="s">
        <v>5876</v>
      </c>
    </row>
    <row r="99" spans="3:28" x14ac:dyDescent="0.15">
      <c r="C99" s="1110">
        <f t="shared" si="5"/>
        <v>0</v>
      </c>
      <c r="D99" s="1182" t="str">
        <f>'＜入力不要＞概要書'!$K$189</f>
        <v/>
      </c>
      <c r="E99" s="1182" t="str">
        <f t="shared" si="6"/>
        <v>0</v>
      </c>
      <c r="G99" s="1183" t="s">
        <v>5569</v>
      </c>
      <c r="H99" s="1183" t="s">
        <v>20</v>
      </c>
      <c r="I99" s="1183" t="s">
        <v>5651</v>
      </c>
      <c r="J99" s="1183" t="s">
        <v>20</v>
      </c>
      <c r="K99" s="1183" t="s">
        <v>5863</v>
      </c>
      <c r="L99" s="1183" t="s">
        <v>20</v>
      </c>
      <c r="M99" s="1183" t="s">
        <v>806</v>
      </c>
      <c r="N99" s="1183" t="s">
        <v>20</v>
      </c>
      <c r="O99" s="1183" t="s">
        <v>35</v>
      </c>
      <c r="R99" s="1110" t="str">
        <f t="shared" si="7"/>
        <v>第二面－【４．換気設備の検査者】－その他の検査者－【イ．資格】－建築士</v>
      </c>
      <c r="AB99" s="1110" t="s">
        <v>5877</v>
      </c>
    </row>
    <row r="100" spans="3:28" x14ac:dyDescent="0.15">
      <c r="C100" s="1110">
        <f t="shared" si="5"/>
        <v>0</v>
      </c>
      <c r="D100" s="1182" t="str">
        <f>'＜入力不要＞概要書'!$X$189</f>
        <v/>
      </c>
      <c r="E100" s="1182" t="str">
        <f t="shared" si="6"/>
        <v>0</v>
      </c>
      <c r="G100" s="1183" t="s">
        <v>5569</v>
      </c>
      <c r="H100" s="1183" t="s">
        <v>20</v>
      </c>
      <c r="I100" s="1183" t="s">
        <v>5651</v>
      </c>
      <c r="J100" s="1183" t="s">
        <v>20</v>
      </c>
      <c r="K100" s="1183" t="s">
        <v>5863</v>
      </c>
      <c r="L100" s="1183" t="s">
        <v>20</v>
      </c>
      <c r="M100" s="1183" t="s">
        <v>806</v>
      </c>
      <c r="N100" s="1183" t="s">
        <v>20</v>
      </c>
      <c r="O100" s="1183" t="s">
        <v>5573</v>
      </c>
      <c r="R100" s="1110" t="str">
        <f t="shared" si="7"/>
        <v>第二面－【４．換気設備の検査者】－その他の検査者－【イ．資格】－建築士登録</v>
      </c>
      <c r="AB100" s="1110" t="s">
        <v>5878</v>
      </c>
    </row>
    <row r="101" spans="3:28" x14ac:dyDescent="0.15">
      <c r="C101" s="1110">
        <f t="shared" si="5"/>
        <v>0</v>
      </c>
      <c r="D101" s="1182" t="str">
        <f>'＜入力不要＞概要書'!$AH$189</f>
        <v/>
      </c>
      <c r="E101" s="1182" t="str">
        <f t="shared" si="6"/>
        <v>0</v>
      </c>
      <c r="G101" s="1183" t="s">
        <v>5569</v>
      </c>
      <c r="H101" s="1183" t="s">
        <v>20</v>
      </c>
      <c r="I101" s="1183" t="s">
        <v>5651</v>
      </c>
      <c r="J101" s="1183" t="s">
        <v>20</v>
      </c>
      <c r="K101" s="1183" t="s">
        <v>5863</v>
      </c>
      <c r="L101" s="1183" t="s">
        <v>20</v>
      </c>
      <c r="M101" s="1183" t="s">
        <v>806</v>
      </c>
      <c r="N101" s="1183" t="s">
        <v>20</v>
      </c>
      <c r="O101" s="1183" t="s">
        <v>5633</v>
      </c>
      <c r="R101" s="1110" t="str">
        <f t="shared" si="7"/>
        <v>第二面－【４．換気設備の検査者】－その他の検査者－【イ．資格】－建築士登録第号</v>
      </c>
      <c r="AB101" s="1110" t="s">
        <v>5879</v>
      </c>
    </row>
    <row r="102" spans="3:28" x14ac:dyDescent="0.15">
      <c r="C102" s="1110">
        <f t="shared" si="5"/>
        <v>0</v>
      </c>
      <c r="D102" s="1182">
        <f>'＜入力不要＞概要書'!$AH$190</f>
        <v>0</v>
      </c>
      <c r="E102" s="1182" t="str">
        <f t="shared" si="6"/>
        <v>0</v>
      </c>
      <c r="G102" s="1183" t="s">
        <v>5569</v>
      </c>
      <c r="H102" s="1183" t="s">
        <v>20</v>
      </c>
      <c r="I102" s="1183" t="s">
        <v>5651</v>
      </c>
      <c r="J102" s="1183" t="s">
        <v>20</v>
      </c>
      <c r="K102" s="1183" t="s">
        <v>5863</v>
      </c>
      <c r="L102" s="1183" t="s">
        <v>20</v>
      </c>
      <c r="M102" s="1183" t="s">
        <v>806</v>
      </c>
      <c r="N102" s="1183" t="s">
        <v>20</v>
      </c>
      <c r="O102" s="1183" t="s">
        <v>5634</v>
      </c>
      <c r="R102" s="1110" t="str">
        <f t="shared" si="7"/>
        <v>第二面－【４．換気設備の検査者】－その他の検査者－【イ．資格】－建築設備検査員第号</v>
      </c>
      <c r="AB102" s="1110" t="s">
        <v>5880</v>
      </c>
    </row>
    <row r="103" spans="3:28" x14ac:dyDescent="0.15">
      <c r="C103" s="1110">
        <f t="shared" si="5"/>
        <v>0</v>
      </c>
      <c r="D103" s="1182" t="str">
        <f>'＜入力不要＞概要書'!$N$192</f>
        <v/>
      </c>
      <c r="E103" s="1182" t="str">
        <f t="shared" si="6"/>
        <v>0</v>
      </c>
      <c r="G103" s="1183" t="s">
        <v>5569</v>
      </c>
      <c r="H103" s="1183" t="s">
        <v>20</v>
      </c>
      <c r="I103" s="1183" t="s">
        <v>5651</v>
      </c>
      <c r="J103" s="1183" t="s">
        <v>20</v>
      </c>
      <c r="K103" s="1183" t="s">
        <v>5863</v>
      </c>
      <c r="L103" s="1183" t="s">
        <v>20</v>
      </c>
      <c r="M103" s="1183" t="s">
        <v>801</v>
      </c>
      <c r="N103" s="1183"/>
      <c r="O103" s="1183"/>
      <c r="R103" s="1110" t="str">
        <f t="shared" si="7"/>
        <v>第二面－【４．換気設備の検査者】－その他の検査者－【ロ．氏名のフリガナ】</v>
      </c>
      <c r="AB103" s="1110" t="s">
        <v>5881</v>
      </c>
    </row>
    <row r="104" spans="3:28" x14ac:dyDescent="0.15">
      <c r="C104" s="1110">
        <f t="shared" si="5"/>
        <v>0</v>
      </c>
      <c r="D104" s="1182">
        <f>'＜入力不要＞概要書'!$N$193</f>
        <v>0</v>
      </c>
      <c r="E104" s="1182" t="str">
        <f t="shared" si="6"/>
        <v>0</v>
      </c>
      <c r="G104" s="1183" t="s">
        <v>5569</v>
      </c>
      <c r="H104" s="1183" t="s">
        <v>20</v>
      </c>
      <c r="I104" s="1183" t="s">
        <v>5651</v>
      </c>
      <c r="J104" s="1183" t="s">
        <v>20</v>
      </c>
      <c r="K104" s="1183" t="s">
        <v>5863</v>
      </c>
      <c r="L104" s="1183" t="s">
        <v>20</v>
      </c>
      <c r="M104" s="1183" t="s">
        <v>800</v>
      </c>
      <c r="N104" s="1183"/>
      <c r="O104" s="1183"/>
      <c r="R104" s="1110" t="str">
        <f t="shared" si="7"/>
        <v>第二面－【４．換気設備の検査者】－その他の検査者－【ハ．氏名】</v>
      </c>
      <c r="AB104" s="1110" t="s">
        <v>5882</v>
      </c>
    </row>
    <row r="105" spans="3:28" x14ac:dyDescent="0.15">
      <c r="C105" s="1110">
        <f t="shared" si="5"/>
        <v>0</v>
      </c>
      <c r="D105" s="1182" t="str">
        <f>'＜入力不要＞概要書'!$N$194</f>
        <v/>
      </c>
      <c r="E105" s="1182" t="str">
        <f t="shared" si="6"/>
        <v>0</v>
      </c>
      <c r="G105" s="1183" t="s">
        <v>5569</v>
      </c>
      <c r="H105" s="1183" t="s">
        <v>20</v>
      </c>
      <c r="I105" s="1183" t="s">
        <v>5651</v>
      </c>
      <c r="J105" s="1183" t="s">
        <v>20</v>
      </c>
      <c r="K105" s="1183" t="s">
        <v>5863</v>
      </c>
      <c r="L105" s="1183" t="s">
        <v>20</v>
      </c>
      <c r="M105" s="1183" t="s">
        <v>799</v>
      </c>
      <c r="N105" s="1183"/>
      <c r="O105" s="1183"/>
      <c r="R105" s="1110" t="str">
        <f t="shared" si="7"/>
        <v>第二面－【４．換気設備の検査者】－その他の検査者－【ニ．勤務先】</v>
      </c>
      <c r="AB105" s="1110" t="s">
        <v>5883</v>
      </c>
    </row>
    <row r="106" spans="3:28" x14ac:dyDescent="0.15">
      <c r="C106" s="1110">
        <f t="shared" si="5"/>
        <v>0</v>
      </c>
      <c r="D106" s="1182" t="str">
        <f>'＜入力不要＞概要書'!$K$195</f>
        <v/>
      </c>
      <c r="E106" s="1182" t="str">
        <f t="shared" si="6"/>
        <v>0</v>
      </c>
      <c r="G106" s="1183" t="s">
        <v>5569</v>
      </c>
      <c r="H106" s="1183" t="s">
        <v>20</v>
      </c>
      <c r="I106" s="1183" t="s">
        <v>5651</v>
      </c>
      <c r="J106" s="1183" t="s">
        <v>20</v>
      </c>
      <c r="K106" s="1183" t="s">
        <v>5863</v>
      </c>
      <c r="L106" s="1183" t="s">
        <v>20</v>
      </c>
      <c r="M106" s="1183" t="s">
        <v>799</v>
      </c>
      <c r="N106" s="1183" t="s">
        <v>20</v>
      </c>
      <c r="O106" s="1183" t="s">
        <v>5577</v>
      </c>
      <c r="R106" s="1110" t="str">
        <f t="shared" si="7"/>
        <v>第二面－【４．換気設備の検査者】－その他の検査者－【ニ．勤務先】－建築士事務所</v>
      </c>
      <c r="AB106" s="1110" t="s">
        <v>5884</v>
      </c>
    </row>
    <row r="107" spans="3:28" x14ac:dyDescent="0.15">
      <c r="C107" s="1110">
        <f t="shared" si="5"/>
        <v>0</v>
      </c>
      <c r="D107" s="1182" t="str">
        <f>'＜入力不要＞概要書'!$X$195</f>
        <v/>
      </c>
      <c r="E107" s="1182" t="str">
        <f t="shared" si="6"/>
        <v>0</v>
      </c>
      <c r="G107" s="1183" t="s">
        <v>5569</v>
      </c>
      <c r="H107" s="1183" t="s">
        <v>20</v>
      </c>
      <c r="I107" s="1183" t="s">
        <v>5651</v>
      </c>
      <c r="J107" s="1183" t="s">
        <v>20</v>
      </c>
      <c r="K107" s="1183" t="s">
        <v>5863</v>
      </c>
      <c r="L107" s="1183" t="s">
        <v>20</v>
      </c>
      <c r="M107" s="1183" t="s">
        <v>799</v>
      </c>
      <c r="N107" s="1183" t="s">
        <v>20</v>
      </c>
      <c r="O107" s="1183" t="s">
        <v>5578</v>
      </c>
      <c r="R107" s="1110" t="str">
        <f t="shared" si="7"/>
        <v>第二面－【４．換気設備の検査者】－その他の検査者－【ニ．勤務先】－知事登録</v>
      </c>
      <c r="AB107" s="1110" t="s">
        <v>5885</v>
      </c>
    </row>
    <row r="108" spans="3:28" x14ac:dyDescent="0.15">
      <c r="C108" s="1110">
        <f t="shared" si="5"/>
        <v>0</v>
      </c>
      <c r="D108" s="1182" t="str">
        <f>'＜入力不要＞概要書'!$AH$195</f>
        <v/>
      </c>
      <c r="E108" s="1182" t="str">
        <f t="shared" si="6"/>
        <v>0</v>
      </c>
      <c r="G108" s="1183" t="s">
        <v>5569</v>
      </c>
      <c r="H108" s="1183" t="s">
        <v>20</v>
      </c>
      <c r="I108" s="1183" t="s">
        <v>5651</v>
      </c>
      <c r="J108" s="1183" t="s">
        <v>20</v>
      </c>
      <c r="K108" s="1183" t="s">
        <v>5863</v>
      </c>
      <c r="L108" s="1183" t="s">
        <v>20</v>
      </c>
      <c r="M108" s="1183" t="s">
        <v>799</v>
      </c>
      <c r="N108" s="1183" t="s">
        <v>20</v>
      </c>
      <c r="O108" s="1183" t="s">
        <v>5579</v>
      </c>
      <c r="R108" s="1110" t="str">
        <f t="shared" si="7"/>
        <v>第二面－【４．換気設備の検査者】－その他の検査者－【ニ．勤務先】－知事登録番号</v>
      </c>
      <c r="AB108" s="1110" t="s">
        <v>5886</v>
      </c>
    </row>
    <row r="109" spans="3:28" x14ac:dyDescent="0.15">
      <c r="C109" s="1110">
        <f t="shared" si="5"/>
        <v>0</v>
      </c>
      <c r="D109" s="1182" t="str">
        <f>'＜入力不要＞概要書'!$N$196</f>
        <v/>
      </c>
      <c r="E109" s="1182" t="str">
        <f t="shared" si="6"/>
        <v>0</v>
      </c>
      <c r="G109" s="1183" t="s">
        <v>5569</v>
      </c>
      <c r="H109" s="1183" t="s">
        <v>20</v>
      </c>
      <c r="I109" s="1183" t="s">
        <v>5651</v>
      </c>
      <c r="J109" s="1183" t="s">
        <v>20</v>
      </c>
      <c r="K109" s="1183" t="s">
        <v>5863</v>
      </c>
      <c r="L109" s="1183" t="s">
        <v>20</v>
      </c>
      <c r="M109" s="1183" t="s">
        <v>795</v>
      </c>
      <c r="N109" s="1183"/>
      <c r="O109" s="1183"/>
      <c r="R109" s="1110" t="str">
        <f t="shared" si="7"/>
        <v>第二面－【４．換気設備の検査者】－その他の検査者－【ホ．郵便番号】</v>
      </c>
      <c r="AB109" s="1110" t="s">
        <v>5887</v>
      </c>
    </row>
    <row r="110" spans="3:28" x14ac:dyDescent="0.15">
      <c r="C110" s="1110">
        <f t="shared" si="5"/>
        <v>0</v>
      </c>
      <c r="D110" s="1182" t="str">
        <f>'＜入力不要＞概要書'!$N$197</f>
        <v/>
      </c>
      <c r="E110" s="1182" t="str">
        <f t="shared" si="6"/>
        <v>0</v>
      </c>
      <c r="G110" s="1183" t="s">
        <v>5569</v>
      </c>
      <c r="H110" s="1183" t="s">
        <v>20</v>
      </c>
      <c r="I110" s="1183" t="s">
        <v>5651</v>
      </c>
      <c r="J110" s="1183" t="s">
        <v>20</v>
      </c>
      <c r="K110" s="1183" t="s">
        <v>5863</v>
      </c>
      <c r="L110" s="1183" t="s">
        <v>20</v>
      </c>
      <c r="M110" s="1183" t="s">
        <v>794</v>
      </c>
      <c r="N110" s="1183"/>
      <c r="O110" s="1183"/>
      <c r="R110" s="1110" t="str">
        <f t="shared" si="7"/>
        <v>第二面－【４．換気設備の検査者】－その他の検査者－【ヘ．所在地】</v>
      </c>
      <c r="AB110" s="1110" t="s">
        <v>5888</v>
      </c>
    </row>
    <row r="111" spans="3:28" x14ac:dyDescent="0.15">
      <c r="C111" s="1110">
        <f t="shared" si="5"/>
        <v>0</v>
      </c>
      <c r="D111" s="1182" t="str">
        <f>'＜入力不要＞概要書'!$N$198</f>
        <v/>
      </c>
      <c r="E111" s="1182" t="str">
        <f t="shared" si="6"/>
        <v>0</v>
      </c>
      <c r="G111" s="1183" t="s">
        <v>5569</v>
      </c>
      <c r="H111" s="1183" t="s">
        <v>20</v>
      </c>
      <c r="I111" s="1183" t="s">
        <v>5651</v>
      </c>
      <c r="J111" s="1183" t="s">
        <v>20</v>
      </c>
      <c r="K111" s="1183" t="s">
        <v>5863</v>
      </c>
      <c r="L111" s="1183" t="s">
        <v>20</v>
      </c>
      <c r="M111" s="1183" t="s">
        <v>793</v>
      </c>
      <c r="N111" s="1183"/>
      <c r="O111" s="1183"/>
      <c r="R111" s="1110" t="str">
        <f t="shared" si="7"/>
        <v>第二面－【４．換気設備の検査者】－その他の検査者－【ト．電話番号】</v>
      </c>
      <c r="AB111" s="1110" t="s">
        <v>5889</v>
      </c>
    </row>
    <row r="112" spans="3:28" x14ac:dyDescent="0.15">
      <c r="C112" s="1110">
        <f t="shared" si="5"/>
        <v>0</v>
      </c>
      <c r="D112" s="1182" t="str">
        <f>'＜入力不要＞概要書'!$L$216</f>
        <v/>
      </c>
      <c r="E112" s="1182" t="str">
        <f t="shared" si="6"/>
        <v>0</v>
      </c>
      <c r="G112" s="1183" t="s">
        <v>5569</v>
      </c>
      <c r="H112" s="1183" t="s">
        <v>20</v>
      </c>
      <c r="I112" s="1183" t="s">
        <v>5652</v>
      </c>
      <c r="J112" s="1183" t="s">
        <v>20</v>
      </c>
      <c r="K112" s="1183" t="s">
        <v>5614</v>
      </c>
      <c r="L112" s="1183" t="s">
        <v>20</v>
      </c>
      <c r="M112" s="1183" t="s">
        <v>1442</v>
      </c>
      <c r="N112" s="1183"/>
      <c r="O112" s="1183"/>
      <c r="R112" s="1110" t="str">
        <f t="shared" si="7"/>
        <v>第二面－【５．換気設備の概要】－【イ．無窓居室】－自然換気設備</v>
      </c>
      <c r="AB112" s="1110" t="s">
        <v>5734</v>
      </c>
    </row>
    <row r="113" spans="3:28" x14ac:dyDescent="0.15">
      <c r="C113" s="1110">
        <f t="shared" si="5"/>
        <v>0</v>
      </c>
      <c r="D113" s="1182">
        <f>'＜入力不要＞概要書'!$T$216</f>
        <v>0</v>
      </c>
      <c r="E113" s="1182" t="str">
        <f t="shared" si="6"/>
        <v>0</v>
      </c>
      <c r="G113" s="1183" t="s">
        <v>5569</v>
      </c>
      <c r="H113" s="1183" t="s">
        <v>20</v>
      </c>
      <c r="I113" s="1183" t="s">
        <v>5652</v>
      </c>
      <c r="J113" s="1183" t="s">
        <v>20</v>
      </c>
      <c r="K113" s="1183" t="s">
        <v>5614</v>
      </c>
      <c r="L113" s="1183" t="s">
        <v>20</v>
      </c>
      <c r="M113" s="1183" t="s">
        <v>1442</v>
      </c>
      <c r="N113" s="1183" t="s">
        <v>20</v>
      </c>
      <c r="O113" s="1183" t="s">
        <v>61</v>
      </c>
      <c r="R113" s="1110" t="str">
        <f t="shared" si="7"/>
        <v>第二面－【５．換気設備の概要】－【イ．無窓居室】－自然換気設備－系統</v>
      </c>
      <c r="AB113" s="1110" t="s">
        <v>5735</v>
      </c>
    </row>
    <row r="114" spans="3:28" x14ac:dyDescent="0.15">
      <c r="C114" s="1110">
        <f t="shared" si="5"/>
        <v>0</v>
      </c>
      <c r="D114" s="1182">
        <f>'＜入力不要＞概要書'!$X$216</f>
        <v>0</v>
      </c>
      <c r="E114" s="1182" t="str">
        <f t="shared" si="6"/>
        <v>0</v>
      </c>
      <c r="G114" s="1183" t="s">
        <v>5569</v>
      </c>
      <c r="H114" s="1183" t="s">
        <v>20</v>
      </c>
      <c r="I114" s="1183" t="s">
        <v>5652</v>
      </c>
      <c r="J114" s="1183" t="s">
        <v>20</v>
      </c>
      <c r="K114" s="1183" t="s">
        <v>5614</v>
      </c>
      <c r="L114" s="1183" t="s">
        <v>20</v>
      </c>
      <c r="M114" s="1183" t="s">
        <v>1442</v>
      </c>
      <c r="N114" s="1183" t="s">
        <v>20</v>
      </c>
      <c r="O114" s="1183" t="s">
        <v>60</v>
      </c>
      <c r="R114" s="1110" t="str">
        <f t="shared" si="7"/>
        <v>第二面－【５．換気設備の概要】－【イ．無窓居室】－自然換気設備－室</v>
      </c>
      <c r="AB114" s="1110" t="s">
        <v>5736</v>
      </c>
    </row>
    <row r="115" spans="3:28" x14ac:dyDescent="0.15">
      <c r="C115" s="1110">
        <f t="shared" si="5"/>
        <v>0</v>
      </c>
      <c r="D115" s="1182" t="str">
        <f>'＜入力不要＞概要書'!$AC$216</f>
        <v/>
      </c>
      <c r="E115" s="1182" t="str">
        <f t="shared" si="6"/>
        <v>0</v>
      </c>
      <c r="G115" s="1183" t="s">
        <v>5569</v>
      </c>
      <c r="H115" s="1183" t="s">
        <v>20</v>
      </c>
      <c r="I115" s="1183" t="s">
        <v>5652</v>
      </c>
      <c r="J115" s="1183" t="s">
        <v>20</v>
      </c>
      <c r="K115" s="1183" t="s">
        <v>5614</v>
      </c>
      <c r="L115" s="1183" t="s">
        <v>20</v>
      </c>
      <c r="M115" s="1183" t="s">
        <v>1895</v>
      </c>
      <c r="N115" s="1183"/>
      <c r="O115" s="1183"/>
      <c r="R115" s="1110" t="str">
        <f t="shared" si="7"/>
        <v>第二面－【５．換気設備の概要】－【イ．無窓居室】－機械換気設備</v>
      </c>
      <c r="AB115" s="1110" t="s">
        <v>5737</v>
      </c>
    </row>
    <row r="116" spans="3:28" x14ac:dyDescent="0.15">
      <c r="C116" s="1110">
        <f t="shared" si="5"/>
        <v>0</v>
      </c>
      <c r="D116" s="1182">
        <f>'＜入力不要＞概要書'!$AK$216</f>
        <v>0</v>
      </c>
      <c r="E116" s="1182" t="str">
        <f t="shared" si="6"/>
        <v>0</v>
      </c>
      <c r="G116" s="1183" t="s">
        <v>5569</v>
      </c>
      <c r="H116" s="1183" t="s">
        <v>20</v>
      </c>
      <c r="I116" s="1183" t="s">
        <v>5652</v>
      </c>
      <c r="J116" s="1183" t="s">
        <v>20</v>
      </c>
      <c r="K116" s="1183" t="s">
        <v>5614</v>
      </c>
      <c r="L116" s="1183" t="s">
        <v>20</v>
      </c>
      <c r="M116" s="1183" t="s">
        <v>1895</v>
      </c>
      <c r="N116" s="1183" t="s">
        <v>20</v>
      </c>
      <c r="O116" s="1183" t="s">
        <v>61</v>
      </c>
      <c r="R116" s="1110" t="str">
        <f t="shared" si="7"/>
        <v>第二面－【５．換気設備の概要】－【イ．無窓居室】－機械換気設備－系統</v>
      </c>
      <c r="AB116" s="1110" t="s">
        <v>5738</v>
      </c>
    </row>
    <row r="117" spans="3:28" x14ac:dyDescent="0.15">
      <c r="C117" s="1110">
        <f t="shared" si="5"/>
        <v>0</v>
      </c>
      <c r="D117" s="1182">
        <f>'＜入力不要＞概要書'!$AO$216</f>
        <v>0</v>
      </c>
      <c r="E117" s="1182" t="str">
        <f t="shared" si="6"/>
        <v>0</v>
      </c>
      <c r="G117" s="1183" t="s">
        <v>5569</v>
      </c>
      <c r="H117" s="1183" t="s">
        <v>20</v>
      </c>
      <c r="I117" s="1183" t="s">
        <v>5652</v>
      </c>
      <c r="J117" s="1183" t="s">
        <v>20</v>
      </c>
      <c r="K117" s="1183" t="s">
        <v>5614</v>
      </c>
      <c r="L117" s="1183" t="s">
        <v>20</v>
      </c>
      <c r="M117" s="1183" t="s">
        <v>1895</v>
      </c>
      <c r="N117" s="1183" t="s">
        <v>20</v>
      </c>
      <c r="O117" s="1183" t="s">
        <v>60</v>
      </c>
      <c r="R117" s="1110" t="str">
        <f t="shared" si="7"/>
        <v>第二面－【５．換気設備の概要】－【イ．無窓居室】－機械換気設備－室</v>
      </c>
      <c r="AB117" s="1110" t="s">
        <v>5739</v>
      </c>
    </row>
    <row r="118" spans="3:28" x14ac:dyDescent="0.15">
      <c r="C118" s="1110">
        <f t="shared" si="5"/>
        <v>0</v>
      </c>
      <c r="D118" s="1182" t="str">
        <f>'＜入力不要＞概要書'!$L$217</f>
        <v/>
      </c>
      <c r="E118" s="1182" t="str">
        <f t="shared" si="6"/>
        <v>0</v>
      </c>
      <c r="G118" s="1183" t="s">
        <v>5569</v>
      </c>
      <c r="H118" s="1183" t="s">
        <v>20</v>
      </c>
      <c r="I118" s="1183" t="s">
        <v>5652</v>
      </c>
      <c r="J118" s="1183" t="s">
        <v>20</v>
      </c>
      <c r="K118" s="1183" t="s">
        <v>5614</v>
      </c>
      <c r="L118" s="1183" t="s">
        <v>20</v>
      </c>
      <c r="M118" s="1183" t="s">
        <v>1896</v>
      </c>
      <c r="N118" s="1183"/>
      <c r="O118" s="1183"/>
      <c r="R118" s="1110" t="str">
        <f t="shared" si="7"/>
        <v>第二面－【５．換気設備の概要】－【イ．無窓居室】－中央管理方式の空気調和設備</v>
      </c>
      <c r="AB118" s="1110" t="s">
        <v>5740</v>
      </c>
    </row>
    <row r="119" spans="3:28" x14ac:dyDescent="0.15">
      <c r="C119" s="1110">
        <f t="shared" si="5"/>
        <v>0</v>
      </c>
      <c r="D119" s="1182">
        <f>'＜入力不要＞概要書'!$AA$217</f>
        <v>0</v>
      </c>
      <c r="E119" s="1182" t="str">
        <f t="shared" si="6"/>
        <v>0</v>
      </c>
      <c r="G119" s="1183" t="s">
        <v>5569</v>
      </c>
      <c r="H119" s="1183" t="s">
        <v>20</v>
      </c>
      <c r="I119" s="1183" t="s">
        <v>5652</v>
      </c>
      <c r="J119" s="1183" t="s">
        <v>20</v>
      </c>
      <c r="K119" s="1183" t="s">
        <v>5614</v>
      </c>
      <c r="L119" s="1183" t="s">
        <v>20</v>
      </c>
      <c r="M119" s="1183" t="s">
        <v>1896</v>
      </c>
      <c r="N119" s="1183" t="s">
        <v>20</v>
      </c>
      <c r="O119" s="1183" t="s">
        <v>61</v>
      </c>
      <c r="R119" s="1110" t="str">
        <f t="shared" si="7"/>
        <v>第二面－【５．換気設備の概要】－【イ．無窓居室】－中央管理方式の空気調和設備－系統</v>
      </c>
      <c r="AB119" s="1110" t="s">
        <v>5741</v>
      </c>
    </row>
    <row r="120" spans="3:28" x14ac:dyDescent="0.15">
      <c r="C120" s="1110">
        <f t="shared" si="5"/>
        <v>0</v>
      </c>
      <c r="D120" s="1182">
        <f>'＜入力不要＞概要書'!$AE$217</f>
        <v>0</v>
      </c>
      <c r="E120" s="1182" t="str">
        <f t="shared" si="6"/>
        <v>0</v>
      </c>
      <c r="G120" s="1183" t="s">
        <v>5569</v>
      </c>
      <c r="H120" s="1183" t="s">
        <v>20</v>
      </c>
      <c r="I120" s="1183" t="s">
        <v>5652</v>
      </c>
      <c r="J120" s="1183" t="s">
        <v>20</v>
      </c>
      <c r="K120" s="1183" t="s">
        <v>5614</v>
      </c>
      <c r="L120" s="1183" t="s">
        <v>20</v>
      </c>
      <c r="M120" s="1183" t="s">
        <v>1896</v>
      </c>
      <c r="N120" s="1183" t="s">
        <v>20</v>
      </c>
      <c r="O120" s="1183" t="s">
        <v>60</v>
      </c>
      <c r="R120" s="1110" t="str">
        <f t="shared" si="7"/>
        <v>第二面－【５．換気設備の概要】－【イ．無窓居室】－中央管理方式の空気調和設備－室</v>
      </c>
      <c r="AB120" s="1110" t="s">
        <v>5742</v>
      </c>
    </row>
    <row r="121" spans="3:28" x14ac:dyDescent="0.15">
      <c r="C121" s="1110">
        <f t="shared" si="5"/>
        <v>0</v>
      </c>
      <c r="D121" s="1182" t="str">
        <f>'＜入力不要＞概要書'!$L$218</f>
        <v/>
      </c>
      <c r="E121" s="1182" t="str">
        <f t="shared" si="6"/>
        <v>0</v>
      </c>
      <c r="G121" s="1183" t="s">
        <v>5569</v>
      </c>
      <c r="H121" s="1183" t="s">
        <v>20</v>
      </c>
      <c r="I121" s="1183" t="s">
        <v>5652</v>
      </c>
      <c r="J121" s="1183" t="s">
        <v>20</v>
      </c>
      <c r="K121" s="1183" t="s">
        <v>5614</v>
      </c>
      <c r="L121" s="1183" t="s">
        <v>20</v>
      </c>
      <c r="M121" s="1183" t="s">
        <v>5</v>
      </c>
      <c r="N121" s="1183"/>
      <c r="O121" s="1183"/>
      <c r="R121" s="1110" t="str">
        <f t="shared" si="7"/>
        <v>第二面－【５．換気設備の概要】－【イ．無窓居室】－その他</v>
      </c>
      <c r="AB121" s="1110" t="s">
        <v>5743</v>
      </c>
    </row>
    <row r="122" spans="3:28" x14ac:dyDescent="0.15">
      <c r="C122" s="1110">
        <f t="shared" si="5"/>
        <v>0</v>
      </c>
      <c r="D122" s="1182">
        <f>'＜入力不要＞概要書'!$Q$218</f>
        <v>0</v>
      </c>
      <c r="E122" s="1182" t="str">
        <f t="shared" si="6"/>
        <v>0</v>
      </c>
      <c r="G122" s="1183" t="s">
        <v>5569</v>
      </c>
      <c r="H122" s="1183" t="s">
        <v>20</v>
      </c>
      <c r="I122" s="1183" t="s">
        <v>5652</v>
      </c>
      <c r="J122" s="1183" t="s">
        <v>20</v>
      </c>
      <c r="K122" s="1183" t="s">
        <v>5614</v>
      </c>
      <c r="L122" s="1183" t="s">
        <v>20</v>
      </c>
      <c r="M122" s="1183" t="s">
        <v>5</v>
      </c>
      <c r="N122" s="1183" t="s">
        <v>20</v>
      </c>
      <c r="O122" s="1183" t="s">
        <v>61</v>
      </c>
      <c r="R122" s="1110" t="str">
        <f t="shared" si="7"/>
        <v>第二面－【５．換気設備の概要】－【イ．無窓居室】－その他－系統</v>
      </c>
      <c r="AB122" s="1110" t="s">
        <v>5744</v>
      </c>
    </row>
    <row r="123" spans="3:28" x14ac:dyDescent="0.15">
      <c r="C123" s="1110">
        <f t="shared" si="5"/>
        <v>0</v>
      </c>
      <c r="D123" s="1182">
        <f>'＜入力不要＞概要書'!$U$218</f>
        <v>0</v>
      </c>
      <c r="E123" s="1182" t="str">
        <f t="shared" si="6"/>
        <v>0</v>
      </c>
      <c r="G123" s="1183" t="s">
        <v>5569</v>
      </c>
      <c r="H123" s="1183" t="s">
        <v>20</v>
      </c>
      <c r="I123" s="1183" t="s">
        <v>5652</v>
      </c>
      <c r="J123" s="1183" t="s">
        <v>20</v>
      </c>
      <c r="K123" s="1183" t="s">
        <v>5614</v>
      </c>
      <c r="L123" s="1183" t="s">
        <v>20</v>
      </c>
      <c r="M123" s="1183" t="s">
        <v>5</v>
      </c>
      <c r="N123" s="1183" t="s">
        <v>20</v>
      </c>
      <c r="O123" s="1183" t="s">
        <v>60</v>
      </c>
      <c r="R123" s="1110" t="str">
        <f t="shared" si="7"/>
        <v>第二面－【５．換気設備の概要】－【イ．無窓居室】－その他－室</v>
      </c>
      <c r="AB123" s="1110" t="s">
        <v>5745</v>
      </c>
    </row>
    <row r="124" spans="3:28" x14ac:dyDescent="0.15">
      <c r="C124" s="1110">
        <f t="shared" si="5"/>
        <v>0</v>
      </c>
      <c r="D124" s="1182" t="str">
        <f>'＜入力不要＞概要書'!$AC$218</f>
        <v/>
      </c>
      <c r="E124" s="1182" t="str">
        <f t="shared" si="6"/>
        <v>0</v>
      </c>
      <c r="G124" s="1183" t="s">
        <v>5569</v>
      </c>
      <c r="H124" s="1183" t="s">
        <v>20</v>
      </c>
      <c r="I124" s="1183" t="s">
        <v>5652</v>
      </c>
      <c r="J124" s="1183" t="s">
        <v>20</v>
      </c>
      <c r="K124" s="1183" t="s">
        <v>5614</v>
      </c>
      <c r="L124" s="1183" t="s">
        <v>20</v>
      </c>
      <c r="M124" s="1183" t="s">
        <v>765</v>
      </c>
      <c r="N124" s="1183"/>
      <c r="O124" s="1183"/>
      <c r="R124" s="1110" t="str">
        <f t="shared" si="7"/>
        <v>第二面－【５．換気設備の概要】－【イ．無窓居室】－無</v>
      </c>
      <c r="AB124" s="1110" t="s">
        <v>5746</v>
      </c>
    </row>
    <row r="125" spans="3:28" x14ac:dyDescent="0.15">
      <c r="C125" s="1110">
        <f t="shared" si="5"/>
        <v>0</v>
      </c>
      <c r="D125" s="1182" t="str">
        <f>'＜入力不要＞概要書'!$L$219</f>
        <v/>
      </c>
      <c r="E125" s="1182" t="str">
        <f t="shared" si="6"/>
        <v>0</v>
      </c>
      <c r="G125" s="1183" t="s">
        <v>5569</v>
      </c>
      <c r="H125" s="1183" t="s">
        <v>20</v>
      </c>
      <c r="I125" s="1183" t="s">
        <v>5652</v>
      </c>
      <c r="J125" s="1183" t="s">
        <v>20</v>
      </c>
      <c r="K125" s="1183" t="s">
        <v>5615</v>
      </c>
      <c r="L125" s="1183" t="s">
        <v>20</v>
      </c>
      <c r="M125" s="1183" t="s">
        <v>1442</v>
      </c>
      <c r="N125" s="1183"/>
      <c r="O125" s="1183"/>
      <c r="R125" s="1110" t="str">
        <f t="shared" si="7"/>
        <v>第二面－【５．換気設備の概要】－【ロ．火気使用室】－自然換気設備</v>
      </c>
      <c r="AB125" s="1110" t="s">
        <v>5747</v>
      </c>
    </row>
    <row r="126" spans="3:28" x14ac:dyDescent="0.15">
      <c r="C126" s="1110">
        <f t="shared" si="5"/>
        <v>0</v>
      </c>
      <c r="D126" s="1182">
        <f>'＜入力不要＞概要書'!$T$219</f>
        <v>0</v>
      </c>
      <c r="E126" s="1182" t="str">
        <f t="shared" si="6"/>
        <v>0</v>
      </c>
      <c r="G126" s="1183" t="s">
        <v>5569</v>
      </c>
      <c r="H126" s="1183" t="s">
        <v>20</v>
      </c>
      <c r="I126" s="1183" t="s">
        <v>5652</v>
      </c>
      <c r="J126" s="1183" t="s">
        <v>20</v>
      </c>
      <c r="K126" s="1183" t="s">
        <v>5615</v>
      </c>
      <c r="L126" s="1183" t="s">
        <v>20</v>
      </c>
      <c r="M126" s="1183" t="s">
        <v>1442</v>
      </c>
      <c r="N126" s="1183" t="s">
        <v>20</v>
      </c>
      <c r="O126" s="1183" t="s">
        <v>61</v>
      </c>
      <c r="R126" s="1110" t="str">
        <f t="shared" si="7"/>
        <v>第二面－【５．換気設備の概要】－【ロ．火気使用室】－自然換気設備－系統</v>
      </c>
      <c r="AB126" s="1110" t="s">
        <v>5748</v>
      </c>
    </row>
    <row r="127" spans="3:28" x14ac:dyDescent="0.15">
      <c r="C127" s="1110">
        <f t="shared" si="5"/>
        <v>0</v>
      </c>
      <c r="D127" s="1182">
        <f>'＜入力不要＞概要書'!$X$219</f>
        <v>0</v>
      </c>
      <c r="E127" s="1182" t="str">
        <f t="shared" si="6"/>
        <v>0</v>
      </c>
      <c r="G127" s="1183" t="s">
        <v>5569</v>
      </c>
      <c r="H127" s="1183" t="s">
        <v>20</v>
      </c>
      <c r="I127" s="1183" t="s">
        <v>5652</v>
      </c>
      <c r="J127" s="1183" t="s">
        <v>20</v>
      </c>
      <c r="K127" s="1183" t="s">
        <v>5615</v>
      </c>
      <c r="L127" s="1183" t="s">
        <v>20</v>
      </c>
      <c r="M127" s="1183" t="s">
        <v>1442</v>
      </c>
      <c r="N127" s="1183" t="s">
        <v>20</v>
      </c>
      <c r="O127" s="1183" t="s">
        <v>60</v>
      </c>
      <c r="R127" s="1110" t="str">
        <f t="shared" si="7"/>
        <v>第二面－【５．換気設備の概要】－【ロ．火気使用室】－自然換気設備－室</v>
      </c>
      <c r="AB127" s="1110" t="s">
        <v>5749</v>
      </c>
    </row>
    <row r="128" spans="3:28" x14ac:dyDescent="0.15">
      <c r="C128" s="1110">
        <f t="shared" si="5"/>
        <v>0</v>
      </c>
      <c r="D128" s="1182" t="str">
        <f>'＜入力不要＞概要書'!$AC$219</f>
        <v/>
      </c>
      <c r="E128" s="1182" t="str">
        <f t="shared" si="6"/>
        <v>0</v>
      </c>
      <c r="G128" s="1183" t="s">
        <v>5569</v>
      </c>
      <c r="H128" s="1183" t="s">
        <v>20</v>
      </c>
      <c r="I128" s="1183" t="s">
        <v>5652</v>
      </c>
      <c r="J128" s="1183" t="s">
        <v>20</v>
      </c>
      <c r="K128" s="1183" t="s">
        <v>5615</v>
      </c>
      <c r="L128" s="1183" t="s">
        <v>20</v>
      </c>
      <c r="M128" s="1183" t="s">
        <v>1895</v>
      </c>
      <c r="N128" s="1183"/>
      <c r="O128" s="1183"/>
      <c r="R128" s="1110" t="str">
        <f t="shared" si="7"/>
        <v>第二面－【５．換気設備の概要】－【ロ．火気使用室】－機械換気設備</v>
      </c>
      <c r="AB128" s="1110" t="s">
        <v>5750</v>
      </c>
    </row>
    <row r="129" spans="3:28" x14ac:dyDescent="0.15">
      <c r="C129" s="1110">
        <f t="shared" si="5"/>
        <v>0</v>
      </c>
      <c r="D129" s="1182">
        <f>'＜入力不要＞概要書'!$AK$219</f>
        <v>0</v>
      </c>
      <c r="E129" s="1182" t="str">
        <f t="shared" si="6"/>
        <v>0</v>
      </c>
      <c r="G129" s="1183" t="s">
        <v>5569</v>
      </c>
      <c r="H129" s="1183" t="s">
        <v>20</v>
      </c>
      <c r="I129" s="1183" t="s">
        <v>5652</v>
      </c>
      <c r="J129" s="1183" t="s">
        <v>20</v>
      </c>
      <c r="K129" s="1183" t="s">
        <v>5615</v>
      </c>
      <c r="L129" s="1183" t="s">
        <v>20</v>
      </c>
      <c r="M129" s="1183" t="s">
        <v>1895</v>
      </c>
      <c r="N129" s="1183" t="s">
        <v>20</v>
      </c>
      <c r="O129" s="1183" t="s">
        <v>61</v>
      </c>
      <c r="R129" s="1110" t="str">
        <f t="shared" si="7"/>
        <v>第二面－【５．換気設備の概要】－【ロ．火気使用室】－機械換気設備－系統</v>
      </c>
      <c r="AB129" s="1110" t="s">
        <v>5751</v>
      </c>
    </row>
    <row r="130" spans="3:28" x14ac:dyDescent="0.15">
      <c r="C130" s="1110">
        <f t="shared" si="5"/>
        <v>0</v>
      </c>
      <c r="D130" s="1182">
        <f>'＜入力不要＞概要書'!$AO$219</f>
        <v>0</v>
      </c>
      <c r="E130" s="1182" t="str">
        <f t="shared" si="6"/>
        <v>0</v>
      </c>
      <c r="G130" s="1183" t="s">
        <v>5569</v>
      </c>
      <c r="H130" s="1183" t="s">
        <v>20</v>
      </c>
      <c r="I130" s="1183" t="s">
        <v>5652</v>
      </c>
      <c r="J130" s="1183" t="s">
        <v>20</v>
      </c>
      <c r="K130" s="1183" t="s">
        <v>5615</v>
      </c>
      <c r="L130" s="1183" t="s">
        <v>20</v>
      </c>
      <c r="M130" s="1183" t="s">
        <v>1895</v>
      </c>
      <c r="N130" s="1183" t="s">
        <v>20</v>
      </c>
      <c r="O130" s="1183" t="s">
        <v>60</v>
      </c>
      <c r="R130" s="1110" t="str">
        <f t="shared" si="7"/>
        <v>第二面－【５．換気設備の概要】－【ロ．火気使用室】－機械換気設備－室</v>
      </c>
      <c r="AB130" s="1110" t="s">
        <v>5752</v>
      </c>
    </row>
    <row r="131" spans="3:28" x14ac:dyDescent="0.15">
      <c r="C131" s="1110">
        <f t="shared" si="5"/>
        <v>0</v>
      </c>
      <c r="D131" s="1182" t="str">
        <f>'＜入力不要＞概要書'!$L$220</f>
        <v/>
      </c>
      <c r="E131" s="1182" t="str">
        <f t="shared" si="6"/>
        <v>0</v>
      </c>
      <c r="G131" s="1183" t="s">
        <v>5569</v>
      </c>
      <c r="H131" s="1183" t="s">
        <v>20</v>
      </c>
      <c r="I131" s="1183" t="s">
        <v>5652</v>
      </c>
      <c r="J131" s="1183" t="s">
        <v>20</v>
      </c>
      <c r="K131" s="1183" t="s">
        <v>5615</v>
      </c>
      <c r="L131" s="1183" t="s">
        <v>20</v>
      </c>
      <c r="M131" s="1183" t="s">
        <v>5</v>
      </c>
      <c r="N131" s="1183"/>
      <c r="O131" s="1183"/>
      <c r="R131" s="1110" t="str">
        <f t="shared" si="7"/>
        <v>第二面－【５．換気設備の概要】－【ロ．火気使用室】－その他</v>
      </c>
      <c r="AB131" s="1110" t="s">
        <v>5753</v>
      </c>
    </row>
    <row r="132" spans="3:28" x14ac:dyDescent="0.15">
      <c r="C132" s="1110">
        <f t="shared" si="5"/>
        <v>0</v>
      </c>
      <c r="D132" s="1182">
        <f>'＜入力不要＞概要書'!$Q$220</f>
        <v>0</v>
      </c>
      <c r="E132" s="1182" t="str">
        <f t="shared" si="6"/>
        <v>0</v>
      </c>
      <c r="G132" s="1183" t="s">
        <v>5569</v>
      </c>
      <c r="H132" s="1183" t="s">
        <v>20</v>
      </c>
      <c r="I132" s="1183" t="s">
        <v>5652</v>
      </c>
      <c r="J132" s="1183" t="s">
        <v>20</v>
      </c>
      <c r="K132" s="1183" t="s">
        <v>5615</v>
      </c>
      <c r="L132" s="1183" t="s">
        <v>20</v>
      </c>
      <c r="M132" s="1183" t="s">
        <v>5</v>
      </c>
      <c r="N132" s="1183" t="s">
        <v>20</v>
      </c>
      <c r="O132" s="1183" t="s">
        <v>61</v>
      </c>
      <c r="R132" s="1110" t="str">
        <f t="shared" si="7"/>
        <v>第二面－【５．換気設備の概要】－【ロ．火気使用室】－その他－系統</v>
      </c>
      <c r="AB132" s="1110" t="s">
        <v>5754</v>
      </c>
    </row>
    <row r="133" spans="3:28" x14ac:dyDescent="0.15">
      <c r="C133" s="1110">
        <f t="shared" si="5"/>
        <v>0</v>
      </c>
      <c r="D133" s="1182">
        <f>'＜入力不要＞概要書'!$U$220</f>
        <v>0</v>
      </c>
      <c r="E133" s="1182" t="str">
        <f t="shared" si="6"/>
        <v>0</v>
      </c>
      <c r="G133" s="1183" t="s">
        <v>5569</v>
      </c>
      <c r="H133" s="1183" t="s">
        <v>20</v>
      </c>
      <c r="I133" s="1183" t="s">
        <v>5652</v>
      </c>
      <c r="J133" s="1183" t="s">
        <v>20</v>
      </c>
      <c r="K133" s="1183" t="s">
        <v>5615</v>
      </c>
      <c r="L133" s="1183" t="s">
        <v>20</v>
      </c>
      <c r="M133" s="1183" t="s">
        <v>5</v>
      </c>
      <c r="N133" s="1183" t="s">
        <v>20</v>
      </c>
      <c r="O133" s="1183" t="s">
        <v>60</v>
      </c>
      <c r="R133" s="1110" t="str">
        <f t="shared" si="7"/>
        <v>第二面－【５．換気設備の概要】－【ロ．火気使用室】－その他－室</v>
      </c>
      <c r="AB133" s="1110" t="s">
        <v>5755</v>
      </c>
    </row>
    <row r="134" spans="3:28" x14ac:dyDescent="0.15">
      <c r="C134" s="1110">
        <f t="shared" ref="C134:C197" si="8">IF(D134="",0,D134)</f>
        <v>0</v>
      </c>
      <c r="D134" s="1182" t="str">
        <f>'＜入力不要＞概要書'!$AC$220</f>
        <v/>
      </c>
      <c r="E134" s="1182" t="str">
        <f t="shared" si="6"/>
        <v>0</v>
      </c>
      <c r="G134" s="1183" t="s">
        <v>5569</v>
      </c>
      <c r="H134" s="1183" t="s">
        <v>20</v>
      </c>
      <c r="I134" s="1183" t="s">
        <v>5652</v>
      </c>
      <c r="J134" s="1183" t="s">
        <v>20</v>
      </c>
      <c r="K134" s="1183" t="s">
        <v>5615</v>
      </c>
      <c r="L134" s="1183" t="s">
        <v>20</v>
      </c>
      <c r="M134" s="1183" t="s">
        <v>765</v>
      </c>
      <c r="N134" s="1183"/>
      <c r="O134" s="1183"/>
      <c r="R134" s="1110" t="str">
        <f t="shared" si="7"/>
        <v>第二面－【５．換気設備の概要】－【ロ．火気使用室】－無</v>
      </c>
      <c r="AB134" s="1110" t="s">
        <v>5756</v>
      </c>
    </row>
    <row r="135" spans="3:28" x14ac:dyDescent="0.15">
      <c r="C135" s="1110">
        <f t="shared" si="8"/>
        <v>0</v>
      </c>
      <c r="D135" s="1182" t="str">
        <f>'＜入力不要＞概要書'!$L$221</f>
        <v/>
      </c>
      <c r="E135" s="1182" t="str">
        <f t="shared" ref="E135:E198" si="9">SUBSTITUTE(C135,CHAR(10),"")</f>
        <v>0</v>
      </c>
      <c r="G135" s="1183" t="s">
        <v>5569</v>
      </c>
      <c r="H135" s="1183" t="s">
        <v>20</v>
      </c>
      <c r="I135" s="1183" t="s">
        <v>5652</v>
      </c>
      <c r="J135" s="1183" t="s">
        <v>20</v>
      </c>
      <c r="K135" s="1183" t="s">
        <v>5616</v>
      </c>
      <c r="L135" s="1183" t="s">
        <v>20</v>
      </c>
      <c r="M135" s="1183" t="s">
        <v>1442</v>
      </c>
      <c r="N135" s="1183"/>
      <c r="O135" s="1183"/>
      <c r="R135" s="1110" t="str">
        <f t="shared" si="7"/>
        <v>第二面－【５．換気設備の概要】－【ハ．居室等】－自然換気設備</v>
      </c>
      <c r="AB135" s="1110" t="s">
        <v>5757</v>
      </c>
    </row>
    <row r="136" spans="3:28" x14ac:dyDescent="0.15">
      <c r="C136" s="1110">
        <f t="shared" si="8"/>
        <v>0</v>
      </c>
      <c r="D136" s="1182">
        <f>'＜入力不要＞概要書'!$T$221</f>
        <v>0</v>
      </c>
      <c r="E136" s="1182" t="str">
        <f t="shared" si="9"/>
        <v>0</v>
      </c>
      <c r="G136" s="1183" t="s">
        <v>5569</v>
      </c>
      <c r="H136" s="1183" t="s">
        <v>20</v>
      </c>
      <c r="I136" s="1183" t="s">
        <v>5652</v>
      </c>
      <c r="J136" s="1183" t="s">
        <v>20</v>
      </c>
      <c r="K136" s="1183" t="s">
        <v>5616</v>
      </c>
      <c r="L136" s="1183" t="s">
        <v>20</v>
      </c>
      <c r="M136" s="1183" t="s">
        <v>1442</v>
      </c>
      <c r="N136" s="1183" t="s">
        <v>20</v>
      </c>
      <c r="O136" s="1183" t="s">
        <v>61</v>
      </c>
      <c r="R136" s="1110" t="str">
        <f t="shared" si="7"/>
        <v>第二面－【５．換気設備の概要】－【ハ．居室等】－自然換気設備－系統</v>
      </c>
      <c r="AB136" s="1110" t="s">
        <v>5758</v>
      </c>
    </row>
    <row r="137" spans="3:28" x14ac:dyDescent="0.15">
      <c r="C137" s="1110">
        <f t="shared" si="8"/>
        <v>0</v>
      </c>
      <c r="D137" s="1182">
        <f>'＜入力不要＞概要書'!$X$221</f>
        <v>0</v>
      </c>
      <c r="E137" s="1182" t="str">
        <f t="shared" si="9"/>
        <v>0</v>
      </c>
      <c r="G137" s="1183" t="s">
        <v>5569</v>
      </c>
      <c r="H137" s="1183" t="s">
        <v>20</v>
      </c>
      <c r="I137" s="1183" t="s">
        <v>5652</v>
      </c>
      <c r="J137" s="1183" t="s">
        <v>20</v>
      </c>
      <c r="K137" s="1183" t="s">
        <v>5616</v>
      </c>
      <c r="L137" s="1183" t="s">
        <v>20</v>
      </c>
      <c r="M137" s="1183" t="s">
        <v>1442</v>
      </c>
      <c r="N137" s="1183" t="s">
        <v>20</v>
      </c>
      <c r="O137" s="1183" t="s">
        <v>60</v>
      </c>
      <c r="R137" s="1110" t="str">
        <f t="shared" si="7"/>
        <v>第二面－【５．換気設備の概要】－【ハ．居室等】－自然換気設備－室</v>
      </c>
      <c r="AB137" s="1110" t="s">
        <v>5759</v>
      </c>
    </row>
    <row r="138" spans="3:28" x14ac:dyDescent="0.15">
      <c r="C138" s="1110">
        <f t="shared" si="8"/>
        <v>0</v>
      </c>
      <c r="D138" s="1182" t="str">
        <f>'＜入力不要＞概要書'!$AC$221</f>
        <v/>
      </c>
      <c r="E138" s="1182" t="str">
        <f t="shared" si="9"/>
        <v>0</v>
      </c>
      <c r="G138" s="1183" t="s">
        <v>5569</v>
      </c>
      <c r="H138" s="1183" t="s">
        <v>20</v>
      </c>
      <c r="I138" s="1183" t="s">
        <v>5652</v>
      </c>
      <c r="J138" s="1183" t="s">
        <v>20</v>
      </c>
      <c r="K138" s="1183" t="s">
        <v>5616</v>
      </c>
      <c r="L138" s="1183" t="s">
        <v>20</v>
      </c>
      <c r="M138" s="1183" t="s">
        <v>1895</v>
      </c>
      <c r="N138" s="1183"/>
      <c r="O138" s="1183"/>
      <c r="R138" s="1110" t="str">
        <f t="shared" si="7"/>
        <v>第二面－【５．換気設備の概要】－【ハ．居室等】－機械換気設備</v>
      </c>
      <c r="AB138" s="1110" t="s">
        <v>5760</v>
      </c>
    </row>
    <row r="139" spans="3:28" x14ac:dyDescent="0.15">
      <c r="C139" s="1110">
        <f t="shared" si="8"/>
        <v>0</v>
      </c>
      <c r="D139" s="1182">
        <f>'＜入力不要＞概要書'!$AK$221</f>
        <v>0</v>
      </c>
      <c r="E139" s="1182" t="str">
        <f t="shared" si="9"/>
        <v>0</v>
      </c>
      <c r="G139" s="1183" t="s">
        <v>5569</v>
      </c>
      <c r="H139" s="1183" t="s">
        <v>20</v>
      </c>
      <c r="I139" s="1183" t="s">
        <v>5652</v>
      </c>
      <c r="J139" s="1183" t="s">
        <v>20</v>
      </c>
      <c r="K139" s="1183" t="s">
        <v>5616</v>
      </c>
      <c r="L139" s="1183" t="s">
        <v>20</v>
      </c>
      <c r="M139" s="1183" t="s">
        <v>1895</v>
      </c>
      <c r="N139" s="1183" t="s">
        <v>20</v>
      </c>
      <c r="O139" s="1183" t="s">
        <v>61</v>
      </c>
      <c r="R139" s="1110" t="str">
        <f t="shared" si="7"/>
        <v>第二面－【５．換気設備の概要】－【ハ．居室等】－機械換気設備－系統</v>
      </c>
      <c r="AB139" s="1110" t="s">
        <v>5761</v>
      </c>
    </row>
    <row r="140" spans="3:28" x14ac:dyDescent="0.15">
      <c r="C140" s="1110">
        <f t="shared" si="8"/>
        <v>0</v>
      </c>
      <c r="D140" s="1182">
        <f>'＜入力不要＞概要書'!$AO$221</f>
        <v>0</v>
      </c>
      <c r="E140" s="1182" t="str">
        <f t="shared" si="9"/>
        <v>0</v>
      </c>
      <c r="G140" s="1183" t="s">
        <v>5569</v>
      </c>
      <c r="H140" s="1183" t="s">
        <v>20</v>
      </c>
      <c r="I140" s="1183" t="s">
        <v>5652</v>
      </c>
      <c r="J140" s="1183" t="s">
        <v>20</v>
      </c>
      <c r="K140" s="1183" t="s">
        <v>5616</v>
      </c>
      <c r="L140" s="1183" t="s">
        <v>20</v>
      </c>
      <c r="M140" s="1183" t="s">
        <v>1895</v>
      </c>
      <c r="N140" s="1183" t="s">
        <v>20</v>
      </c>
      <c r="O140" s="1183" t="s">
        <v>60</v>
      </c>
      <c r="R140" s="1110" t="str">
        <f t="shared" si="7"/>
        <v>第二面－【５．換気設備の概要】－【ハ．居室等】－機械換気設備－室</v>
      </c>
      <c r="AB140" s="1110" t="s">
        <v>5762</v>
      </c>
    </row>
    <row r="141" spans="3:28" x14ac:dyDescent="0.15">
      <c r="C141" s="1110">
        <f t="shared" si="8"/>
        <v>0</v>
      </c>
      <c r="D141" s="1182" t="str">
        <f>'＜入力不要＞概要書'!$L$222</f>
        <v/>
      </c>
      <c r="E141" s="1182" t="str">
        <f t="shared" si="9"/>
        <v>0</v>
      </c>
      <c r="G141" s="1183" t="s">
        <v>5569</v>
      </c>
      <c r="H141" s="1183" t="s">
        <v>20</v>
      </c>
      <c r="I141" s="1183" t="s">
        <v>5652</v>
      </c>
      <c r="J141" s="1183" t="s">
        <v>20</v>
      </c>
      <c r="K141" s="1183" t="s">
        <v>5616</v>
      </c>
      <c r="L141" s="1183" t="s">
        <v>20</v>
      </c>
      <c r="M141" s="1183" t="s">
        <v>1896</v>
      </c>
      <c r="N141" s="1183"/>
      <c r="O141" s="1183"/>
      <c r="R141" s="1110" t="str">
        <f t="shared" ref="R141:R204" si="10">CONCATENATE(G141,H141,I141,J141,K141,L141,M141,N141,O141)</f>
        <v>第二面－【５．換気設備の概要】－【ハ．居室等】－中央管理方式の空気調和設備</v>
      </c>
      <c r="AB141" s="1110" t="s">
        <v>5763</v>
      </c>
    </row>
    <row r="142" spans="3:28" x14ac:dyDescent="0.15">
      <c r="C142" s="1110">
        <f t="shared" si="8"/>
        <v>0</v>
      </c>
      <c r="D142" s="1182">
        <f>'＜入力不要＞概要書'!$AA$222</f>
        <v>0</v>
      </c>
      <c r="E142" s="1182" t="str">
        <f t="shared" si="9"/>
        <v>0</v>
      </c>
      <c r="G142" s="1183" t="s">
        <v>5569</v>
      </c>
      <c r="H142" s="1183" t="s">
        <v>20</v>
      </c>
      <c r="I142" s="1183" t="s">
        <v>5652</v>
      </c>
      <c r="J142" s="1183" t="s">
        <v>20</v>
      </c>
      <c r="K142" s="1183" t="s">
        <v>5616</v>
      </c>
      <c r="L142" s="1183" t="s">
        <v>20</v>
      </c>
      <c r="M142" s="1183" t="s">
        <v>1896</v>
      </c>
      <c r="N142" s="1183" t="s">
        <v>20</v>
      </c>
      <c r="O142" s="1183" t="s">
        <v>61</v>
      </c>
      <c r="R142" s="1110" t="str">
        <f t="shared" si="10"/>
        <v>第二面－【５．換気設備の概要】－【ハ．居室等】－中央管理方式の空気調和設備－系統</v>
      </c>
      <c r="AB142" s="1110" t="s">
        <v>5764</v>
      </c>
    </row>
    <row r="143" spans="3:28" x14ac:dyDescent="0.15">
      <c r="C143" s="1110">
        <f t="shared" si="8"/>
        <v>0</v>
      </c>
      <c r="D143" s="1182">
        <f>'＜入力不要＞概要書'!$AE$222</f>
        <v>0</v>
      </c>
      <c r="E143" s="1182" t="str">
        <f t="shared" si="9"/>
        <v>0</v>
      </c>
      <c r="G143" s="1183" t="s">
        <v>5569</v>
      </c>
      <c r="H143" s="1183" t="s">
        <v>20</v>
      </c>
      <c r="I143" s="1183" t="s">
        <v>5652</v>
      </c>
      <c r="J143" s="1183" t="s">
        <v>20</v>
      </c>
      <c r="K143" s="1183" t="s">
        <v>5616</v>
      </c>
      <c r="L143" s="1183" t="s">
        <v>20</v>
      </c>
      <c r="M143" s="1183" t="s">
        <v>1896</v>
      </c>
      <c r="N143" s="1183" t="s">
        <v>20</v>
      </c>
      <c r="O143" s="1183" t="s">
        <v>60</v>
      </c>
      <c r="R143" s="1110" t="str">
        <f t="shared" si="10"/>
        <v>第二面－【５．換気設備の概要】－【ハ．居室等】－中央管理方式の空気調和設備－室</v>
      </c>
      <c r="AB143" s="1110" t="s">
        <v>5765</v>
      </c>
    </row>
    <row r="144" spans="3:28" x14ac:dyDescent="0.15">
      <c r="C144" s="1110">
        <f t="shared" si="8"/>
        <v>0</v>
      </c>
      <c r="D144" s="1182" t="str">
        <f>'＜入力不要＞概要書'!$L$223</f>
        <v/>
      </c>
      <c r="E144" s="1182" t="str">
        <f t="shared" si="9"/>
        <v>0</v>
      </c>
      <c r="G144" s="1183" t="s">
        <v>5569</v>
      </c>
      <c r="H144" s="1183" t="s">
        <v>20</v>
      </c>
      <c r="I144" s="1183" t="s">
        <v>5652</v>
      </c>
      <c r="J144" s="1183" t="s">
        <v>20</v>
      </c>
      <c r="K144" s="1183" t="s">
        <v>5616</v>
      </c>
      <c r="L144" s="1183" t="s">
        <v>20</v>
      </c>
      <c r="M144" s="1183" t="s">
        <v>5</v>
      </c>
      <c r="N144" s="1183"/>
      <c r="O144" s="1183"/>
      <c r="R144" s="1110" t="str">
        <f t="shared" si="10"/>
        <v>第二面－【５．換気設備の概要】－【ハ．居室等】－その他</v>
      </c>
      <c r="AB144" s="1110" t="s">
        <v>5766</v>
      </c>
    </row>
    <row r="145" spans="3:28" x14ac:dyDescent="0.15">
      <c r="C145" s="1110">
        <f t="shared" si="8"/>
        <v>0</v>
      </c>
      <c r="D145" s="1182">
        <f>'＜入力不要＞概要書'!$Q$223</f>
        <v>0</v>
      </c>
      <c r="E145" s="1182" t="str">
        <f t="shared" si="9"/>
        <v>0</v>
      </c>
      <c r="G145" s="1183" t="s">
        <v>5569</v>
      </c>
      <c r="H145" s="1183" t="s">
        <v>20</v>
      </c>
      <c r="I145" s="1183" t="s">
        <v>5652</v>
      </c>
      <c r="J145" s="1183" t="s">
        <v>20</v>
      </c>
      <c r="K145" s="1183" t="s">
        <v>5616</v>
      </c>
      <c r="L145" s="1183" t="s">
        <v>20</v>
      </c>
      <c r="M145" s="1183" t="s">
        <v>5</v>
      </c>
      <c r="N145" s="1183" t="s">
        <v>20</v>
      </c>
      <c r="O145" s="1183" t="s">
        <v>61</v>
      </c>
      <c r="R145" s="1110" t="str">
        <f t="shared" si="10"/>
        <v>第二面－【５．換気設備の概要】－【ハ．居室等】－その他－系統</v>
      </c>
      <c r="AB145" s="1110" t="s">
        <v>5767</v>
      </c>
    </row>
    <row r="146" spans="3:28" x14ac:dyDescent="0.15">
      <c r="C146" s="1110">
        <f t="shared" si="8"/>
        <v>0</v>
      </c>
      <c r="D146" s="1182">
        <f>'＜入力不要＞概要書'!$U$223</f>
        <v>0</v>
      </c>
      <c r="E146" s="1182" t="str">
        <f t="shared" si="9"/>
        <v>0</v>
      </c>
      <c r="G146" s="1183" t="s">
        <v>5569</v>
      </c>
      <c r="H146" s="1183" t="s">
        <v>20</v>
      </c>
      <c r="I146" s="1183" t="s">
        <v>5652</v>
      </c>
      <c r="J146" s="1183" t="s">
        <v>20</v>
      </c>
      <c r="K146" s="1183" t="s">
        <v>5616</v>
      </c>
      <c r="L146" s="1183" t="s">
        <v>20</v>
      </c>
      <c r="M146" s="1183" t="s">
        <v>5</v>
      </c>
      <c r="N146" s="1183" t="s">
        <v>20</v>
      </c>
      <c r="O146" s="1183" t="s">
        <v>60</v>
      </c>
      <c r="R146" s="1110" t="str">
        <f t="shared" si="10"/>
        <v>第二面－【５．換気設備の概要】－【ハ．居室等】－その他－室</v>
      </c>
      <c r="AB146" s="1110" t="s">
        <v>5768</v>
      </c>
    </row>
    <row r="147" spans="3:28" x14ac:dyDescent="0.15">
      <c r="C147" s="1110">
        <f t="shared" si="8"/>
        <v>0</v>
      </c>
      <c r="D147" s="1182" t="str">
        <f>'＜入力不要＞概要書'!$AC$223</f>
        <v/>
      </c>
      <c r="E147" s="1182" t="str">
        <f t="shared" si="9"/>
        <v>0</v>
      </c>
      <c r="G147" s="1183" t="s">
        <v>5569</v>
      </c>
      <c r="H147" s="1183" t="s">
        <v>20</v>
      </c>
      <c r="I147" s="1183" t="s">
        <v>5652</v>
      </c>
      <c r="J147" s="1183" t="s">
        <v>20</v>
      </c>
      <c r="K147" s="1183" t="s">
        <v>5616</v>
      </c>
      <c r="L147" s="1183" t="s">
        <v>20</v>
      </c>
      <c r="M147" s="1183" t="s">
        <v>765</v>
      </c>
      <c r="N147" s="1183"/>
      <c r="O147" s="1183"/>
      <c r="R147" s="1110" t="str">
        <f t="shared" si="10"/>
        <v>第二面－【５．換気設備の概要】－【ハ．居室等】－無</v>
      </c>
      <c r="AB147" s="1110" t="s">
        <v>5769</v>
      </c>
    </row>
    <row r="148" spans="3:28" x14ac:dyDescent="0.15">
      <c r="C148" s="1110">
        <f t="shared" si="8"/>
        <v>0</v>
      </c>
      <c r="D148" s="1182" t="str">
        <f>'＜入力不要＞概要書'!$S$226</f>
        <v/>
      </c>
      <c r="E148" s="1182" t="str">
        <f t="shared" si="9"/>
        <v>0</v>
      </c>
      <c r="G148" s="1183" t="s">
        <v>5569</v>
      </c>
      <c r="H148" s="1183" t="s">
        <v>20</v>
      </c>
      <c r="I148" s="1183" t="s">
        <v>5652</v>
      </c>
      <c r="J148" s="1183" t="s">
        <v>20</v>
      </c>
      <c r="K148" s="1183" t="s">
        <v>5617</v>
      </c>
      <c r="L148" s="1183" t="s">
        <v>20</v>
      </c>
      <c r="M148" s="1183" t="s">
        <v>5571</v>
      </c>
      <c r="N148" s="1183"/>
      <c r="O148" s="1183"/>
      <c r="R148" s="1110" t="str">
        <f t="shared" si="10"/>
        <v>第二面－【５．換気設備の概要】－【ニ．防火ダンパーの有無】－有</v>
      </c>
      <c r="AB148" s="1110" t="s">
        <v>5770</v>
      </c>
    </row>
    <row r="149" spans="3:28" x14ac:dyDescent="0.15">
      <c r="C149" s="1110">
        <f t="shared" si="8"/>
        <v>0</v>
      </c>
      <c r="D149" s="1182" t="str">
        <f>'＜入力不要＞概要書'!$V$226</f>
        <v/>
      </c>
      <c r="E149" s="1182" t="str">
        <f t="shared" si="9"/>
        <v>0</v>
      </c>
      <c r="G149" s="1183" t="s">
        <v>5569</v>
      </c>
      <c r="H149" s="1183" t="s">
        <v>20</v>
      </c>
      <c r="I149" s="1183" t="s">
        <v>5652</v>
      </c>
      <c r="J149" s="1183" t="s">
        <v>20</v>
      </c>
      <c r="K149" s="1183" t="s">
        <v>5617</v>
      </c>
      <c r="L149" s="1183" t="s">
        <v>20</v>
      </c>
      <c r="M149" s="1183" t="s">
        <v>917</v>
      </c>
      <c r="N149" s="1183"/>
      <c r="O149" s="1183"/>
      <c r="R149" s="1110" t="str">
        <f t="shared" si="10"/>
        <v>第二面－【５．換気設備の概要】－【ニ．防火ダンパーの有無】－無</v>
      </c>
      <c r="AB149" s="1110" t="s">
        <v>5771</v>
      </c>
    </row>
    <row r="150" spans="3:28" x14ac:dyDescent="0.15">
      <c r="C150" s="1110">
        <f t="shared" si="8"/>
        <v>0</v>
      </c>
      <c r="D150" s="1182" t="str">
        <f>'＜入力不要＞概要書'!$K$260</f>
        <v/>
      </c>
      <c r="E150" s="1182" t="str">
        <f t="shared" si="9"/>
        <v>0</v>
      </c>
      <c r="G150" s="1183" t="s">
        <v>5569</v>
      </c>
      <c r="H150" s="1183" t="s">
        <v>20</v>
      </c>
      <c r="I150" s="1183" t="s">
        <v>5653</v>
      </c>
      <c r="J150" s="1183" t="s">
        <v>20</v>
      </c>
      <c r="K150" s="1183" t="s">
        <v>5862</v>
      </c>
      <c r="L150" s="1183" t="s">
        <v>20</v>
      </c>
      <c r="M150" s="1183" t="s">
        <v>806</v>
      </c>
      <c r="N150" s="1183" t="s">
        <v>20</v>
      </c>
      <c r="O150" s="1183" t="s">
        <v>35</v>
      </c>
      <c r="R150" s="1110" t="str">
        <f t="shared" si="10"/>
        <v>第二面－【６．排煙設備の検査者】－代表となる検査者－【イ．資格】－建築士</v>
      </c>
      <c r="AB150" s="1110" t="s">
        <v>5890</v>
      </c>
    </row>
    <row r="151" spans="3:28" x14ac:dyDescent="0.15">
      <c r="C151" s="1110">
        <f t="shared" si="8"/>
        <v>0</v>
      </c>
      <c r="D151" s="1182" t="str">
        <f>'＜入力不要＞概要書'!$X$260</f>
        <v/>
      </c>
      <c r="E151" s="1182" t="str">
        <f t="shared" si="9"/>
        <v>0</v>
      </c>
      <c r="G151" s="1183" t="s">
        <v>5569</v>
      </c>
      <c r="H151" s="1183" t="s">
        <v>20</v>
      </c>
      <c r="I151" s="1183" t="s">
        <v>5653</v>
      </c>
      <c r="J151" s="1183" t="s">
        <v>20</v>
      </c>
      <c r="K151" s="1183" t="s">
        <v>5862</v>
      </c>
      <c r="L151" s="1183" t="s">
        <v>20</v>
      </c>
      <c r="M151" s="1183" t="s">
        <v>806</v>
      </c>
      <c r="N151" s="1183" t="s">
        <v>20</v>
      </c>
      <c r="O151" s="1183" t="s">
        <v>5573</v>
      </c>
      <c r="R151" s="1110" t="str">
        <f t="shared" si="10"/>
        <v>第二面－【６．排煙設備の検査者】－代表となる検査者－【イ．資格】－建築士登録</v>
      </c>
      <c r="AB151" s="1110" t="s">
        <v>5891</v>
      </c>
    </row>
    <row r="152" spans="3:28" x14ac:dyDescent="0.15">
      <c r="C152" s="1110">
        <f t="shared" si="8"/>
        <v>0</v>
      </c>
      <c r="D152" s="1182" t="str">
        <f>'＜入力不要＞概要書'!$AH$260</f>
        <v/>
      </c>
      <c r="E152" s="1182" t="str">
        <f t="shared" si="9"/>
        <v>0</v>
      </c>
      <c r="G152" s="1183" t="s">
        <v>5569</v>
      </c>
      <c r="H152" s="1183" t="s">
        <v>20</v>
      </c>
      <c r="I152" s="1183" t="s">
        <v>5653</v>
      </c>
      <c r="J152" s="1183" t="s">
        <v>20</v>
      </c>
      <c r="K152" s="1183" t="s">
        <v>5862</v>
      </c>
      <c r="L152" s="1183" t="s">
        <v>20</v>
      </c>
      <c r="M152" s="1183" t="s">
        <v>806</v>
      </c>
      <c r="N152" s="1183" t="s">
        <v>20</v>
      </c>
      <c r="O152" s="1183" t="s">
        <v>5633</v>
      </c>
      <c r="R152" s="1110" t="str">
        <f t="shared" si="10"/>
        <v>第二面－【６．排煙設備の検査者】－代表となる検査者－【イ．資格】－建築士登録第号</v>
      </c>
      <c r="AB152" s="1110" t="s">
        <v>5892</v>
      </c>
    </row>
    <row r="153" spans="3:28" x14ac:dyDescent="0.15">
      <c r="C153" s="1110">
        <f t="shared" si="8"/>
        <v>0</v>
      </c>
      <c r="D153" s="1182" t="str">
        <f>'＜入力不要＞概要書'!$AH$261</f>
        <v/>
      </c>
      <c r="E153" s="1182" t="str">
        <f t="shared" si="9"/>
        <v>0</v>
      </c>
      <c r="G153" s="1183" t="s">
        <v>5569</v>
      </c>
      <c r="H153" s="1183" t="s">
        <v>20</v>
      </c>
      <c r="I153" s="1183" t="s">
        <v>5653</v>
      </c>
      <c r="J153" s="1183" t="s">
        <v>20</v>
      </c>
      <c r="K153" s="1183" t="s">
        <v>5862</v>
      </c>
      <c r="L153" s="1183" t="s">
        <v>20</v>
      </c>
      <c r="M153" s="1183" t="s">
        <v>806</v>
      </c>
      <c r="N153" s="1183" t="s">
        <v>20</v>
      </c>
      <c r="O153" s="1183" t="s">
        <v>5634</v>
      </c>
      <c r="R153" s="1110" t="str">
        <f t="shared" si="10"/>
        <v>第二面－【６．排煙設備の検査者】－代表となる検査者－【イ．資格】－建築設備検査員第号</v>
      </c>
      <c r="AB153" s="1110" t="s">
        <v>5893</v>
      </c>
    </row>
    <row r="154" spans="3:28" x14ac:dyDescent="0.15">
      <c r="C154" s="1110">
        <f t="shared" si="8"/>
        <v>0</v>
      </c>
      <c r="D154" s="1182" t="str">
        <f>'＜入力不要＞概要書'!$N$263</f>
        <v/>
      </c>
      <c r="E154" s="1182" t="str">
        <f t="shared" si="9"/>
        <v>0</v>
      </c>
      <c r="G154" s="1183" t="s">
        <v>5569</v>
      </c>
      <c r="H154" s="1183" t="s">
        <v>20</v>
      </c>
      <c r="I154" s="1183" t="s">
        <v>5653</v>
      </c>
      <c r="J154" s="1183" t="s">
        <v>20</v>
      </c>
      <c r="K154" s="1183" t="s">
        <v>5862</v>
      </c>
      <c r="L154" s="1183" t="s">
        <v>20</v>
      </c>
      <c r="M154" s="1183" t="s">
        <v>801</v>
      </c>
      <c r="N154" s="1183"/>
      <c r="O154" s="1183"/>
      <c r="R154" s="1110" t="str">
        <f t="shared" si="10"/>
        <v>第二面－【６．排煙設備の検査者】－代表となる検査者－【ロ．氏名のフリガナ】</v>
      </c>
      <c r="AB154" s="1110" t="s">
        <v>5894</v>
      </c>
    </row>
    <row r="155" spans="3:28" x14ac:dyDescent="0.15">
      <c r="C155" s="1110">
        <f t="shared" si="8"/>
        <v>0</v>
      </c>
      <c r="D155" s="1182" t="str">
        <f>'＜入力不要＞概要書'!$N$264</f>
        <v/>
      </c>
      <c r="E155" s="1182" t="str">
        <f t="shared" si="9"/>
        <v>0</v>
      </c>
      <c r="G155" s="1183" t="s">
        <v>5569</v>
      </c>
      <c r="H155" s="1183" t="s">
        <v>20</v>
      </c>
      <c r="I155" s="1183" t="s">
        <v>5653</v>
      </c>
      <c r="J155" s="1183" t="s">
        <v>20</v>
      </c>
      <c r="K155" s="1183" t="s">
        <v>5862</v>
      </c>
      <c r="L155" s="1183" t="s">
        <v>20</v>
      </c>
      <c r="M155" s="1183" t="s">
        <v>800</v>
      </c>
      <c r="N155" s="1183"/>
      <c r="O155" s="1183"/>
      <c r="R155" s="1110" t="str">
        <f t="shared" si="10"/>
        <v>第二面－【６．排煙設備の検査者】－代表となる検査者－【ハ．氏名】</v>
      </c>
      <c r="AB155" s="1110" t="s">
        <v>5895</v>
      </c>
    </row>
    <row r="156" spans="3:28" x14ac:dyDescent="0.15">
      <c r="C156" s="1110">
        <f t="shared" si="8"/>
        <v>0</v>
      </c>
      <c r="D156" s="1186" t="str">
        <f>'＜入力不要＞概要書'!$N$265</f>
        <v/>
      </c>
      <c r="E156" s="1182" t="str">
        <f t="shared" si="9"/>
        <v>0</v>
      </c>
      <c r="G156" s="1183" t="s">
        <v>5569</v>
      </c>
      <c r="H156" s="1183" t="s">
        <v>20</v>
      </c>
      <c r="I156" s="1183" t="s">
        <v>5653</v>
      </c>
      <c r="J156" s="1183" t="s">
        <v>20</v>
      </c>
      <c r="K156" s="1183" t="s">
        <v>5862</v>
      </c>
      <c r="L156" s="1183" t="s">
        <v>20</v>
      </c>
      <c r="M156" s="1183" t="s">
        <v>799</v>
      </c>
      <c r="N156" s="1183"/>
      <c r="O156" s="1183"/>
      <c r="R156" s="1110" t="str">
        <f t="shared" si="10"/>
        <v>第二面－【６．排煙設備の検査者】－代表となる検査者－【ニ．勤務先】</v>
      </c>
      <c r="AB156" s="1110" t="s">
        <v>5896</v>
      </c>
    </row>
    <row r="157" spans="3:28" x14ac:dyDescent="0.15">
      <c r="C157" s="1110">
        <f t="shared" si="8"/>
        <v>0</v>
      </c>
      <c r="D157" s="1182" t="str">
        <f>'＜入力不要＞概要書'!$K$266</f>
        <v/>
      </c>
      <c r="E157" s="1182" t="str">
        <f t="shared" si="9"/>
        <v>0</v>
      </c>
      <c r="G157" s="1183" t="s">
        <v>5569</v>
      </c>
      <c r="H157" s="1183" t="s">
        <v>20</v>
      </c>
      <c r="I157" s="1183" t="s">
        <v>5653</v>
      </c>
      <c r="J157" s="1183" t="s">
        <v>20</v>
      </c>
      <c r="K157" s="1183" t="s">
        <v>5862</v>
      </c>
      <c r="L157" s="1183" t="s">
        <v>20</v>
      </c>
      <c r="M157" s="1183" t="s">
        <v>799</v>
      </c>
      <c r="N157" s="1183" t="s">
        <v>20</v>
      </c>
      <c r="O157" s="1183" t="s">
        <v>5577</v>
      </c>
      <c r="R157" s="1110" t="str">
        <f t="shared" si="10"/>
        <v>第二面－【６．排煙設備の検査者】－代表となる検査者－【ニ．勤務先】－建築士事務所</v>
      </c>
      <c r="AB157" s="1110" t="s">
        <v>5897</v>
      </c>
    </row>
    <row r="158" spans="3:28" x14ac:dyDescent="0.15">
      <c r="C158" s="1110">
        <f t="shared" si="8"/>
        <v>0</v>
      </c>
      <c r="D158" s="1182" t="str">
        <f>'＜入力不要＞概要書'!$X$266</f>
        <v/>
      </c>
      <c r="E158" s="1182" t="str">
        <f t="shared" si="9"/>
        <v>0</v>
      </c>
      <c r="G158" s="1183" t="s">
        <v>5569</v>
      </c>
      <c r="H158" s="1183" t="s">
        <v>20</v>
      </c>
      <c r="I158" s="1183" t="s">
        <v>5653</v>
      </c>
      <c r="J158" s="1183" t="s">
        <v>20</v>
      </c>
      <c r="K158" s="1183" t="s">
        <v>5862</v>
      </c>
      <c r="L158" s="1183" t="s">
        <v>20</v>
      </c>
      <c r="M158" s="1183" t="s">
        <v>799</v>
      </c>
      <c r="N158" s="1183" t="s">
        <v>20</v>
      </c>
      <c r="O158" s="1183" t="s">
        <v>5578</v>
      </c>
      <c r="R158" s="1110" t="str">
        <f t="shared" si="10"/>
        <v>第二面－【６．排煙設備の検査者】－代表となる検査者－【ニ．勤務先】－知事登録</v>
      </c>
      <c r="AB158" s="1110" t="s">
        <v>5898</v>
      </c>
    </row>
    <row r="159" spans="3:28" x14ac:dyDescent="0.15">
      <c r="C159" s="1110">
        <f t="shared" si="8"/>
        <v>0</v>
      </c>
      <c r="D159" s="1182" t="str">
        <f>'＜入力不要＞概要書'!$AH$266</f>
        <v/>
      </c>
      <c r="E159" s="1182" t="str">
        <f t="shared" si="9"/>
        <v>0</v>
      </c>
      <c r="G159" s="1183" t="s">
        <v>5569</v>
      </c>
      <c r="H159" s="1183" t="s">
        <v>20</v>
      </c>
      <c r="I159" s="1183" t="s">
        <v>5653</v>
      </c>
      <c r="J159" s="1183" t="s">
        <v>20</v>
      </c>
      <c r="K159" s="1183" t="s">
        <v>5862</v>
      </c>
      <c r="L159" s="1183" t="s">
        <v>20</v>
      </c>
      <c r="M159" s="1183" t="s">
        <v>799</v>
      </c>
      <c r="N159" s="1183" t="s">
        <v>20</v>
      </c>
      <c r="O159" s="1183" t="s">
        <v>5635</v>
      </c>
      <c r="R159" s="1110" t="str">
        <f t="shared" si="10"/>
        <v>第二面－【６．排煙設備の検査者】－代表となる検査者－【ニ．勤務先】－知事登録第号</v>
      </c>
      <c r="AB159" s="1110" t="s">
        <v>5899</v>
      </c>
    </row>
    <row r="160" spans="3:28" x14ac:dyDescent="0.15">
      <c r="C160" s="1110">
        <f t="shared" si="8"/>
        <v>0</v>
      </c>
      <c r="D160" s="1182" t="str">
        <f>'＜入力不要＞概要書'!$N$267</f>
        <v/>
      </c>
      <c r="E160" s="1182" t="str">
        <f t="shared" si="9"/>
        <v>0</v>
      </c>
      <c r="G160" s="1183" t="s">
        <v>5569</v>
      </c>
      <c r="H160" s="1183" t="s">
        <v>20</v>
      </c>
      <c r="I160" s="1183" t="s">
        <v>5653</v>
      </c>
      <c r="J160" s="1183" t="s">
        <v>20</v>
      </c>
      <c r="K160" s="1183" t="s">
        <v>5862</v>
      </c>
      <c r="L160" s="1183" t="s">
        <v>20</v>
      </c>
      <c r="M160" s="1183" t="s">
        <v>795</v>
      </c>
      <c r="N160" s="1183"/>
      <c r="O160" s="1183"/>
      <c r="R160" s="1110" t="str">
        <f t="shared" si="10"/>
        <v>第二面－【６．排煙設備の検査者】－代表となる検査者－【ホ．郵便番号】</v>
      </c>
      <c r="AB160" s="1110" t="s">
        <v>5900</v>
      </c>
    </row>
    <row r="161" spans="3:28" x14ac:dyDescent="0.15">
      <c r="C161" s="1110">
        <f t="shared" si="8"/>
        <v>0</v>
      </c>
      <c r="D161" s="1182">
        <f>'＜入力不要＞概要書'!$N$268</f>
        <v>0</v>
      </c>
      <c r="E161" s="1182" t="str">
        <f t="shared" si="9"/>
        <v>0</v>
      </c>
      <c r="G161" s="1183" t="s">
        <v>5569</v>
      </c>
      <c r="H161" s="1183" t="s">
        <v>20</v>
      </c>
      <c r="I161" s="1183" t="s">
        <v>5653</v>
      </c>
      <c r="J161" s="1183" t="s">
        <v>20</v>
      </c>
      <c r="K161" s="1183" t="s">
        <v>5862</v>
      </c>
      <c r="L161" s="1183" t="s">
        <v>20</v>
      </c>
      <c r="M161" s="1183" t="s">
        <v>794</v>
      </c>
      <c r="N161" s="1183"/>
      <c r="O161" s="1183"/>
      <c r="R161" s="1110" t="str">
        <f t="shared" si="10"/>
        <v>第二面－【６．排煙設備の検査者】－代表となる検査者－【ヘ．所在地】</v>
      </c>
      <c r="AB161" s="1110" t="s">
        <v>5901</v>
      </c>
    </row>
    <row r="162" spans="3:28" x14ac:dyDescent="0.15">
      <c r="C162" s="1110">
        <f t="shared" si="8"/>
        <v>0</v>
      </c>
      <c r="D162" s="1182" t="str">
        <f>'＜入力不要＞概要書'!$N$267</f>
        <v/>
      </c>
      <c r="E162" s="1182" t="str">
        <f t="shared" si="9"/>
        <v>0</v>
      </c>
      <c r="G162" s="1183" t="s">
        <v>5569</v>
      </c>
      <c r="H162" s="1183" t="s">
        <v>20</v>
      </c>
      <c r="I162" s="1183" t="s">
        <v>5653</v>
      </c>
      <c r="J162" s="1183" t="s">
        <v>20</v>
      </c>
      <c r="K162" s="1183" t="s">
        <v>5862</v>
      </c>
      <c r="L162" s="1183" t="s">
        <v>20</v>
      </c>
      <c r="M162" s="1183" t="s">
        <v>793</v>
      </c>
      <c r="N162" s="1183"/>
      <c r="O162" s="1183"/>
      <c r="R162" s="1110" t="str">
        <f t="shared" si="10"/>
        <v>第二面－【６．排煙設備の検査者】－代表となる検査者－【ト．電話番号】</v>
      </c>
      <c r="AB162" s="1110" t="s">
        <v>5902</v>
      </c>
    </row>
    <row r="163" spans="3:28" x14ac:dyDescent="0.15">
      <c r="C163" s="1110">
        <f t="shared" si="8"/>
        <v>0</v>
      </c>
      <c r="D163" s="1182" t="str">
        <f>'＜入力不要＞概要書'!$K$271</f>
        <v/>
      </c>
      <c r="E163" s="1182" t="str">
        <f t="shared" si="9"/>
        <v>0</v>
      </c>
      <c r="G163" s="1183" t="s">
        <v>5569</v>
      </c>
      <c r="H163" s="1183" t="s">
        <v>20</v>
      </c>
      <c r="I163" s="1183" t="s">
        <v>5653</v>
      </c>
      <c r="J163" s="1183" t="s">
        <v>20</v>
      </c>
      <c r="K163" s="1183" t="s">
        <v>5863</v>
      </c>
      <c r="L163" s="1183" t="s">
        <v>20</v>
      </c>
      <c r="M163" s="1183" t="s">
        <v>806</v>
      </c>
      <c r="N163" s="1183" t="s">
        <v>20</v>
      </c>
      <c r="O163" s="1183" t="s">
        <v>35</v>
      </c>
      <c r="R163" s="1110" t="str">
        <f t="shared" si="10"/>
        <v>第二面－【６．排煙設備の検査者】－その他の検査者－【イ．資格】－建築士</v>
      </c>
      <c r="AB163" s="1110" t="s">
        <v>5903</v>
      </c>
    </row>
    <row r="164" spans="3:28" x14ac:dyDescent="0.15">
      <c r="C164" s="1110">
        <f t="shared" si="8"/>
        <v>0</v>
      </c>
      <c r="D164" s="1182" t="str">
        <f>'＜入力不要＞概要書'!$X$271</f>
        <v/>
      </c>
      <c r="E164" s="1182" t="str">
        <f t="shared" si="9"/>
        <v>0</v>
      </c>
      <c r="G164" s="1183" t="s">
        <v>5569</v>
      </c>
      <c r="H164" s="1183" t="s">
        <v>20</v>
      </c>
      <c r="I164" s="1183" t="s">
        <v>5653</v>
      </c>
      <c r="J164" s="1183" t="s">
        <v>20</v>
      </c>
      <c r="K164" s="1183" t="s">
        <v>5863</v>
      </c>
      <c r="L164" s="1183" t="s">
        <v>20</v>
      </c>
      <c r="M164" s="1183" t="s">
        <v>806</v>
      </c>
      <c r="N164" s="1183" t="s">
        <v>20</v>
      </c>
      <c r="O164" s="1183" t="s">
        <v>5573</v>
      </c>
      <c r="R164" s="1110" t="str">
        <f t="shared" si="10"/>
        <v>第二面－【６．排煙設備の検査者】－その他の検査者－【イ．資格】－建築士登録</v>
      </c>
      <c r="AB164" s="1110" t="s">
        <v>5904</v>
      </c>
    </row>
    <row r="165" spans="3:28" x14ac:dyDescent="0.15">
      <c r="C165" s="1110">
        <f t="shared" si="8"/>
        <v>0</v>
      </c>
      <c r="D165" s="1182" t="str">
        <f>'＜入力不要＞概要書'!$AH$271</f>
        <v/>
      </c>
      <c r="E165" s="1182" t="str">
        <f t="shared" si="9"/>
        <v>0</v>
      </c>
      <c r="G165" s="1183" t="s">
        <v>5569</v>
      </c>
      <c r="H165" s="1183" t="s">
        <v>20</v>
      </c>
      <c r="I165" s="1183" t="s">
        <v>5653</v>
      </c>
      <c r="J165" s="1183" t="s">
        <v>20</v>
      </c>
      <c r="K165" s="1183" t="s">
        <v>5863</v>
      </c>
      <c r="L165" s="1183" t="s">
        <v>20</v>
      </c>
      <c r="M165" s="1183" t="s">
        <v>806</v>
      </c>
      <c r="N165" s="1183" t="s">
        <v>20</v>
      </c>
      <c r="O165" s="1183" t="s">
        <v>5633</v>
      </c>
      <c r="R165" s="1110" t="str">
        <f t="shared" si="10"/>
        <v>第二面－【６．排煙設備の検査者】－その他の検査者－【イ．資格】－建築士登録第号</v>
      </c>
      <c r="AB165" s="1110" t="s">
        <v>5905</v>
      </c>
    </row>
    <row r="166" spans="3:28" x14ac:dyDescent="0.15">
      <c r="C166" s="1110">
        <f t="shared" si="8"/>
        <v>0</v>
      </c>
      <c r="D166" s="1182" t="str">
        <f>'＜入力不要＞概要書'!$AH$272</f>
        <v/>
      </c>
      <c r="E166" s="1182" t="str">
        <f t="shared" si="9"/>
        <v>0</v>
      </c>
      <c r="G166" s="1183" t="s">
        <v>5569</v>
      </c>
      <c r="H166" s="1183" t="s">
        <v>20</v>
      </c>
      <c r="I166" s="1183" t="s">
        <v>5653</v>
      </c>
      <c r="J166" s="1183" t="s">
        <v>20</v>
      </c>
      <c r="K166" s="1183" t="s">
        <v>5863</v>
      </c>
      <c r="L166" s="1183" t="s">
        <v>20</v>
      </c>
      <c r="M166" s="1183" t="s">
        <v>806</v>
      </c>
      <c r="N166" s="1183" t="s">
        <v>20</v>
      </c>
      <c r="O166" s="1183" t="s">
        <v>5634</v>
      </c>
      <c r="R166" s="1110" t="str">
        <f t="shared" si="10"/>
        <v>第二面－【６．排煙設備の検査者】－その他の検査者－【イ．資格】－建築設備検査員第号</v>
      </c>
      <c r="AB166" s="1110" t="s">
        <v>5906</v>
      </c>
    </row>
    <row r="167" spans="3:28" x14ac:dyDescent="0.15">
      <c r="C167" s="1110">
        <f t="shared" si="8"/>
        <v>0</v>
      </c>
      <c r="D167" s="1182" t="str">
        <f>'＜入力不要＞概要書'!$N$274</f>
        <v/>
      </c>
      <c r="E167" s="1182" t="str">
        <f t="shared" si="9"/>
        <v>0</v>
      </c>
      <c r="G167" s="1183" t="s">
        <v>5569</v>
      </c>
      <c r="H167" s="1183" t="s">
        <v>20</v>
      </c>
      <c r="I167" s="1183" t="s">
        <v>5653</v>
      </c>
      <c r="J167" s="1183" t="s">
        <v>20</v>
      </c>
      <c r="K167" s="1183" t="s">
        <v>5863</v>
      </c>
      <c r="L167" s="1183" t="s">
        <v>20</v>
      </c>
      <c r="M167" s="1183" t="s">
        <v>801</v>
      </c>
      <c r="N167" s="1183"/>
      <c r="O167" s="1183"/>
      <c r="R167" s="1110" t="str">
        <f t="shared" si="10"/>
        <v>第二面－【６．排煙設備の検査者】－その他の検査者－【ロ．氏名のフリガナ】</v>
      </c>
      <c r="AB167" s="1110" t="s">
        <v>5907</v>
      </c>
    </row>
    <row r="168" spans="3:28" x14ac:dyDescent="0.15">
      <c r="C168" s="1110">
        <f t="shared" si="8"/>
        <v>0</v>
      </c>
      <c r="D168" s="1182">
        <f>'＜入力不要＞概要書'!$N$275</f>
        <v>0</v>
      </c>
      <c r="E168" s="1182" t="str">
        <f t="shared" si="9"/>
        <v>0</v>
      </c>
      <c r="G168" s="1183" t="s">
        <v>5569</v>
      </c>
      <c r="H168" s="1183" t="s">
        <v>20</v>
      </c>
      <c r="I168" s="1183" t="s">
        <v>5653</v>
      </c>
      <c r="J168" s="1183" t="s">
        <v>20</v>
      </c>
      <c r="K168" s="1183" t="s">
        <v>5863</v>
      </c>
      <c r="L168" s="1183" t="s">
        <v>20</v>
      </c>
      <c r="M168" s="1183" t="s">
        <v>800</v>
      </c>
      <c r="N168" s="1183"/>
      <c r="O168" s="1183"/>
      <c r="R168" s="1110" t="str">
        <f t="shared" si="10"/>
        <v>第二面－【６．排煙設備の検査者】－その他の検査者－【ハ．氏名】</v>
      </c>
      <c r="AB168" s="1110" t="s">
        <v>5908</v>
      </c>
    </row>
    <row r="169" spans="3:28" x14ac:dyDescent="0.15">
      <c r="C169" s="1110">
        <f t="shared" si="8"/>
        <v>0</v>
      </c>
      <c r="D169" s="1182" t="str">
        <f>'＜入力不要＞概要書'!$N$276</f>
        <v/>
      </c>
      <c r="E169" s="1182" t="str">
        <f t="shared" si="9"/>
        <v>0</v>
      </c>
      <c r="G169" s="1183" t="s">
        <v>5569</v>
      </c>
      <c r="H169" s="1183" t="s">
        <v>20</v>
      </c>
      <c r="I169" s="1183" t="s">
        <v>5653</v>
      </c>
      <c r="J169" s="1183" t="s">
        <v>20</v>
      </c>
      <c r="K169" s="1183" t="s">
        <v>5863</v>
      </c>
      <c r="L169" s="1183" t="s">
        <v>20</v>
      </c>
      <c r="M169" s="1183" t="s">
        <v>799</v>
      </c>
      <c r="N169" s="1183"/>
      <c r="O169" s="1183"/>
      <c r="R169" s="1110" t="str">
        <f t="shared" si="10"/>
        <v>第二面－【６．排煙設備の検査者】－その他の検査者－【ニ．勤務先】</v>
      </c>
      <c r="AB169" s="1110" t="s">
        <v>5909</v>
      </c>
    </row>
    <row r="170" spans="3:28" x14ac:dyDescent="0.15">
      <c r="C170" s="1110">
        <f t="shared" si="8"/>
        <v>0</v>
      </c>
      <c r="D170" s="1182" t="str">
        <f>'＜入力不要＞概要書'!$K$277</f>
        <v/>
      </c>
      <c r="E170" s="1182" t="str">
        <f t="shared" si="9"/>
        <v>0</v>
      </c>
      <c r="G170" s="1183" t="s">
        <v>5569</v>
      </c>
      <c r="H170" s="1183" t="s">
        <v>20</v>
      </c>
      <c r="I170" s="1183" t="s">
        <v>5653</v>
      </c>
      <c r="J170" s="1183" t="s">
        <v>20</v>
      </c>
      <c r="K170" s="1183" t="s">
        <v>5863</v>
      </c>
      <c r="L170" s="1183" t="s">
        <v>20</v>
      </c>
      <c r="M170" s="1183" t="s">
        <v>799</v>
      </c>
      <c r="N170" s="1183" t="s">
        <v>20</v>
      </c>
      <c r="O170" s="1183" t="s">
        <v>5577</v>
      </c>
      <c r="R170" s="1110" t="str">
        <f t="shared" si="10"/>
        <v>第二面－【６．排煙設備の検査者】－その他の検査者－【ニ．勤務先】－建築士事務所</v>
      </c>
      <c r="AB170" s="1110" t="s">
        <v>5910</v>
      </c>
    </row>
    <row r="171" spans="3:28" x14ac:dyDescent="0.15">
      <c r="C171" s="1110">
        <f t="shared" si="8"/>
        <v>0</v>
      </c>
      <c r="D171" s="1182" t="str">
        <f>'＜入力不要＞概要書'!$X$277</f>
        <v/>
      </c>
      <c r="E171" s="1182" t="str">
        <f t="shared" si="9"/>
        <v>0</v>
      </c>
      <c r="G171" s="1183" t="s">
        <v>5569</v>
      </c>
      <c r="H171" s="1183" t="s">
        <v>20</v>
      </c>
      <c r="I171" s="1183" t="s">
        <v>5653</v>
      </c>
      <c r="J171" s="1183" t="s">
        <v>20</v>
      </c>
      <c r="K171" s="1183" t="s">
        <v>5863</v>
      </c>
      <c r="L171" s="1183" t="s">
        <v>20</v>
      </c>
      <c r="M171" s="1183" t="s">
        <v>799</v>
      </c>
      <c r="N171" s="1183" t="s">
        <v>20</v>
      </c>
      <c r="O171" s="1183" t="s">
        <v>5578</v>
      </c>
      <c r="R171" s="1110" t="str">
        <f t="shared" si="10"/>
        <v>第二面－【６．排煙設備の検査者】－その他の検査者－【ニ．勤務先】－知事登録</v>
      </c>
      <c r="AB171" s="1110" t="s">
        <v>5911</v>
      </c>
    </row>
    <row r="172" spans="3:28" x14ac:dyDescent="0.15">
      <c r="C172" s="1110">
        <f t="shared" si="8"/>
        <v>0</v>
      </c>
      <c r="D172" s="1182" t="str">
        <f>'＜入力不要＞概要書'!$AH$277</f>
        <v/>
      </c>
      <c r="E172" s="1182" t="str">
        <f t="shared" si="9"/>
        <v>0</v>
      </c>
      <c r="G172" s="1183" t="s">
        <v>5569</v>
      </c>
      <c r="H172" s="1183" t="s">
        <v>20</v>
      </c>
      <c r="I172" s="1183" t="s">
        <v>5653</v>
      </c>
      <c r="J172" s="1183" t="s">
        <v>20</v>
      </c>
      <c r="K172" s="1183" t="s">
        <v>5863</v>
      </c>
      <c r="L172" s="1183" t="s">
        <v>20</v>
      </c>
      <c r="M172" s="1183" t="s">
        <v>799</v>
      </c>
      <c r="N172" s="1183" t="s">
        <v>20</v>
      </c>
      <c r="O172" s="1183" t="s">
        <v>5635</v>
      </c>
      <c r="R172" s="1110" t="str">
        <f t="shared" si="10"/>
        <v>第二面－【６．排煙設備の検査者】－その他の検査者－【ニ．勤務先】－知事登録第号</v>
      </c>
      <c r="AB172" s="1110" t="s">
        <v>5912</v>
      </c>
    </row>
    <row r="173" spans="3:28" x14ac:dyDescent="0.15">
      <c r="C173" s="1110">
        <f t="shared" si="8"/>
        <v>0</v>
      </c>
      <c r="D173" s="1182" t="str">
        <f>'＜入力不要＞概要書'!$N$278</f>
        <v/>
      </c>
      <c r="E173" s="1182" t="str">
        <f t="shared" si="9"/>
        <v>0</v>
      </c>
      <c r="G173" s="1183" t="s">
        <v>5569</v>
      </c>
      <c r="H173" s="1183" t="s">
        <v>20</v>
      </c>
      <c r="I173" s="1183" t="s">
        <v>5653</v>
      </c>
      <c r="J173" s="1183" t="s">
        <v>20</v>
      </c>
      <c r="K173" s="1183" t="s">
        <v>5863</v>
      </c>
      <c r="L173" s="1183" t="s">
        <v>20</v>
      </c>
      <c r="M173" s="1183" t="s">
        <v>795</v>
      </c>
      <c r="N173" s="1183"/>
      <c r="O173" s="1183"/>
      <c r="R173" s="1110" t="str">
        <f t="shared" si="10"/>
        <v>第二面－【６．排煙設備の検査者】－その他の検査者－【ホ．郵便番号】</v>
      </c>
      <c r="AB173" s="1110" t="s">
        <v>5913</v>
      </c>
    </row>
    <row r="174" spans="3:28" x14ac:dyDescent="0.15">
      <c r="C174" s="1110">
        <f t="shared" si="8"/>
        <v>0</v>
      </c>
      <c r="D174" s="1182" t="str">
        <f>'＜入力不要＞概要書'!$N$279</f>
        <v/>
      </c>
      <c r="E174" s="1182" t="str">
        <f t="shared" si="9"/>
        <v>0</v>
      </c>
      <c r="G174" s="1183" t="s">
        <v>5569</v>
      </c>
      <c r="H174" s="1183" t="s">
        <v>20</v>
      </c>
      <c r="I174" s="1183" t="s">
        <v>5653</v>
      </c>
      <c r="J174" s="1183" t="s">
        <v>20</v>
      </c>
      <c r="K174" s="1183" t="s">
        <v>5863</v>
      </c>
      <c r="L174" s="1183" t="s">
        <v>20</v>
      </c>
      <c r="M174" s="1183" t="s">
        <v>794</v>
      </c>
      <c r="N174" s="1183"/>
      <c r="O174" s="1183"/>
      <c r="R174" s="1110" t="str">
        <f t="shared" si="10"/>
        <v>第二面－【６．排煙設備の検査者】－その他の検査者－【ヘ．所在地】</v>
      </c>
      <c r="AB174" s="1110" t="s">
        <v>5914</v>
      </c>
    </row>
    <row r="175" spans="3:28" x14ac:dyDescent="0.15">
      <c r="C175" s="1110">
        <f t="shared" si="8"/>
        <v>0</v>
      </c>
      <c r="D175" s="1182" t="str">
        <f>'＜入力不要＞概要書'!$N$280</f>
        <v/>
      </c>
      <c r="E175" s="1182" t="str">
        <f t="shared" si="9"/>
        <v>0</v>
      </c>
      <c r="G175" s="1183" t="s">
        <v>5569</v>
      </c>
      <c r="H175" s="1183" t="s">
        <v>20</v>
      </c>
      <c r="I175" s="1183" t="s">
        <v>5653</v>
      </c>
      <c r="J175" s="1183" t="s">
        <v>20</v>
      </c>
      <c r="K175" s="1183" t="s">
        <v>5863</v>
      </c>
      <c r="L175" s="1183" t="s">
        <v>20</v>
      </c>
      <c r="M175" s="1183" t="s">
        <v>793</v>
      </c>
      <c r="N175" s="1183"/>
      <c r="O175" s="1183"/>
      <c r="R175" s="1110" t="str">
        <f t="shared" si="10"/>
        <v>第二面－【６．排煙設備の検査者】－その他の検査者－【ト．電話番号】</v>
      </c>
      <c r="AB175" s="1110" t="s">
        <v>5915</v>
      </c>
    </row>
    <row r="176" spans="3:28" x14ac:dyDescent="0.15">
      <c r="C176" s="1110">
        <f t="shared" si="8"/>
        <v>0</v>
      </c>
      <c r="D176" s="1182" t="str">
        <f>'＜入力不要＞概要書'!$R$296</f>
        <v/>
      </c>
      <c r="E176" s="1182" t="str">
        <f t="shared" si="9"/>
        <v>0</v>
      </c>
      <c r="G176" s="1183" t="s">
        <v>5569</v>
      </c>
      <c r="H176" s="1183" t="s">
        <v>20</v>
      </c>
      <c r="I176" s="1183" t="s">
        <v>5654</v>
      </c>
      <c r="J176" s="1183" t="s">
        <v>20</v>
      </c>
      <c r="K176" s="1183" t="s">
        <v>5618</v>
      </c>
      <c r="L176" s="1183" t="s">
        <v>20</v>
      </c>
      <c r="M176" s="1183" t="s">
        <v>5583</v>
      </c>
      <c r="N176" s="1183"/>
      <c r="O176" s="1183"/>
      <c r="R176" s="1110" t="str">
        <f t="shared" si="10"/>
        <v>第二面－【７．排煙設備の概要】－【イ．避難安全検証法等の適用】－区画避難安全検証法</v>
      </c>
      <c r="AB176" s="1110" t="s">
        <v>5772</v>
      </c>
    </row>
    <row r="177" spans="3:28" x14ac:dyDescent="0.15">
      <c r="C177" s="1110">
        <f t="shared" si="8"/>
        <v>0</v>
      </c>
      <c r="D177" s="1182">
        <f>'＜入力不要＞概要書'!$AC$296</f>
        <v>0</v>
      </c>
      <c r="E177" s="1182" t="str">
        <f t="shared" si="9"/>
        <v>0</v>
      </c>
      <c r="G177" s="1183" t="s">
        <v>5569</v>
      </c>
      <c r="H177" s="1183" t="s">
        <v>20</v>
      </c>
      <c r="I177" s="1183" t="s">
        <v>5654</v>
      </c>
      <c r="J177" s="1183" t="s">
        <v>20</v>
      </c>
      <c r="K177" s="1183" t="s">
        <v>5618</v>
      </c>
      <c r="L177" s="1183" t="s">
        <v>20</v>
      </c>
      <c r="M177" s="1183" t="s">
        <v>5583</v>
      </c>
      <c r="N177" s="1183" t="s">
        <v>20</v>
      </c>
      <c r="O177" s="1183" t="s">
        <v>54</v>
      </c>
      <c r="R177" s="1110" t="str">
        <f t="shared" si="10"/>
        <v>第二面－【７．排煙設備の概要】－【イ．避難安全検証法等の適用】－区画避難安全検証法－階</v>
      </c>
      <c r="AB177" s="1110" t="s">
        <v>5773</v>
      </c>
    </row>
    <row r="178" spans="3:28" x14ac:dyDescent="0.15">
      <c r="C178" s="1110">
        <f t="shared" si="8"/>
        <v>0</v>
      </c>
      <c r="D178" s="1182" t="str">
        <f>'＜入力不要＞概要書'!$AG$296</f>
        <v/>
      </c>
      <c r="E178" s="1182" t="str">
        <f t="shared" si="9"/>
        <v>0</v>
      </c>
      <c r="G178" s="1183" t="s">
        <v>5569</v>
      </c>
      <c r="H178" s="1183" t="s">
        <v>20</v>
      </c>
      <c r="I178" s="1183" t="s">
        <v>5654</v>
      </c>
      <c r="J178" s="1183" t="s">
        <v>20</v>
      </c>
      <c r="K178" s="1183" t="s">
        <v>5618</v>
      </c>
      <c r="L178" s="1183" t="s">
        <v>20</v>
      </c>
      <c r="M178" s="1183" t="s">
        <v>5584</v>
      </c>
      <c r="N178" s="1183"/>
      <c r="O178" s="1183"/>
      <c r="R178" s="1110" t="str">
        <f t="shared" si="10"/>
        <v>第二面－【７．排煙設備の概要】－【イ．避難安全検証法等の適用】－階避難安全検証法</v>
      </c>
      <c r="AB178" s="1110" t="s">
        <v>5774</v>
      </c>
    </row>
    <row r="179" spans="3:28" x14ac:dyDescent="0.15">
      <c r="C179" s="1110">
        <f t="shared" si="8"/>
        <v>0</v>
      </c>
      <c r="D179" s="1182">
        <f>'＜入力不要＞概要書'!$AQ$296</f>
        <v>0</v>
      </c>
      <c r="E179" s="1182" t="str">
        <f t="shared" si="9"/>
        <v>0</v>
      </c>
      <c r="G179" s="1183" t="s">
        <v>5569</v>
      </c>
      <c r="H179" s="1183" t="s">
        <v>20</v>
      </c>
      <c r="I179" s="1183" t="s">
        <v>5654</v>
      </c>
      <c r="J179" s="1183" t="s">
        <v>20</v>
      </c>
      <c r="K179" s="1183" t="s">
        <v>5618</v>
      </c>
      <c r="L179" s="1183" t="s">
        <v>20</v>
      </c>
      <c r="M179" s="1183" t="s">
        <v>5584</v>
      </c>
      <c r="N179" s="1183" t="s">
        <v>20</v>
      </c>
      <c r="O179" s="1183" t="s">
        <v>54</v>
      </c>
      <c r="R179" s="1110" t="str">
        <f t="shared" si="10"/>
        <v>第二面－【７．排煙設備の概要】－【イ．避難安全検証法等の適用】－階避難安全検証法－階</v>
      </c>
      <c r="AB179" s="1110" t="s">
        <v>5775</v>
      </c>
    </row>
    <row r="180" spans="3:28" x14ac:dyDescent="0.15">
      <c r="C180" s="1110">
        <f t="shared" si="8"/>
        <v>0</v>
      </c>
      <c r="D180" s="1182" t="str">
        <f>'＜入力不要＞概要書'!$K$297</f>
        <v/>
      </c>
      <c r="E180" s="1182" t="str">
        <f t="shared" si="9"/>
        <v>0</v>
      </c>
      <c r="G180" s="1183" t="s">
        <v>5569</v>
      </c>
      <c r="H180" s="1183" t="s">
        <v>20</v>
      </c>
      <c r="I180" s="1183" t="s">
        <v>5654</v>
      </c>
      <c r="J180" s="1183" t="s">
        <v>20</v>
      </c>
      <c r="K180" s="1183" t="s">
        <v>5618</v>
      </c>
      <c r="L180" s="1183" t="s">
        <v>20</v>
      </c>
      <c r="M180" s="1183" t="s">
        <v>835</v>
      </c>
      <c r="N180" s="1183"/>
      <c r="O180" s="1183"/>
      <c r="R180" s="1110" t="str">
        <f t="shared" si="10"/>
        <v>第二面－【７．排煙設備の概要】－【イ．避難安全検証法等の適用】－全館避難安全検証法</v>
      </c>
      <c r="AB180" s="1110" t="s">
        <v>5776</v>
      </c>
    </row>
    <row r="181" spans="3:28" x14ac:dyDescent="0.15">
      <c r="C181" s="1110">
        <f t="shared" si="8"/>
        <v>0</v>
      </c>
      <c r="D181" s="1182" t="str">
        <f>'＜入力不要＞概要書'!$V$297</f>
        <v/>
      </c>
      <c r="E181" s="1182" t="str">
        <f t="shared" si="9"/>
        <v>0</v>
      </c>
      <c r="G181" s="1183" t="s">
        <v>5569</v>
      </c>
      <c r="H181" s="1183" t="s">
        <v>20</v>
      </c>
      <c r="I181" s="1183" t="s">
        <v>5654</v>
      </c>
      <c r="J181" s="1183" t="s">
        <v>20</v>
      </c>
      <c r="K181" s="1183" t="s">
        <v>5618</v>
      </c>
      <c r="L181" s="1183" t="s">
        <v>20</v>
      </c>
      <c r="M181" s="1183" t="s">
        <v>5</v>
      </c>
      <c r="N181" s="1183"/>
      <c r="O181" s="1183"/>
      <c r="R181" s="1110" t="str">
        <f t="shared" si="10"/>
        <v>第二面－【７．排煙設備の概要】－【イ．避難安全検証法等の適用】－その他</v>
      </c>
      <c r="AB181" s="1110" t="s">
        <v>5777</v>
      </c>
    </row>
    <row r="182" spans="3:28" x14ac:dyDescent="0.15">
      <c r="C182" s="1110">
        <f t="shared" si="8"/>
        <v>0</v>
      </c>
      <c r="D182" s="1182">
        <f>'＜入力不要＞概要書'!$AA$297</f>
        <v>0</v>
      </c>
      <c r="E182" s="1182" t="str">
        <f t="shared" si="9"/>
        <v>0</v>
      </c>
      <c r="G182" s="1183" t="s">
        <v>5569</v>
      </c>
      <c r="H182" s="1183" t="s">
        <v>20</v>
      </c>
      <c r="I182" s="1183" t="s">
        <v>5654</v>
      </c>
      <c r="J182" s="1183" t="s">
        <v>20</v>
      </c>
      <c r="K182" s="1183" t="s">
        <v>5618</v>
      </c>
      <c r="L182" s="1183" t="s">
        <v>20</v>
      </c>
      <c r="M182" s="1183" t="s">
        <v>5</v>
      </c>
      <c r="N182" s="1183" t="s">
        <v>20</v>
      </c>
      <c r="O182" s="1183" t="s">
        <v>5585</v>
      </c>
      <c r="R182" s="1110" t="str">
        <f t="shared" si="10"/>
        <v>第二面－【７．排煙設備の概要】－【イ．避難安全検証法等の適用】－その他－詳細</v>
      </c>
      <c r="AB182" s="1110" t="s">
        <v>5778</v>
      </c>
    </row>
    <row r="183" spans="3:28" x14ac:dyDescent="0.15">
      <c r="C183" s="1110">
        <f t="shared" si="8"/>
        <v>0</v>
      </c>
      <c r="D183" s="1182" t="str">
        <f>'＜入力不要＞概要書'!$K$299</f>
        <v/>
      </c>
      <c r="E183" s="1182" t="str">
        <f t="shared" si="9"/>
        <v>0</v>
      </c>
      <c r="G183" s="1183" t="s">
        <v>5569</v>
      </c>
      <c r="H183" s="1183" t="s">
        <v>20</v>
      </c>
      <c r="I183" s="1183" t="s">
        <v>5654</v>
      </c>
      <c r="J183" s="1183" t="s">
        <v>20</v>
      </c>
      <c r="K183" s="1183" t="s">
        <v>5619</v>
      </c>
      <c r="L183" s="1183" t="s">
        <v>20</v>
      </c>
      <c r="M183" s="1183" t="s">
        <v>1910</v>
      </c>
      <c r="N183" s="1183"/>
      <c r="O183" s="1183"/>
      <c r="R183" s="1110" t="str">
        <f t="shared" si="10"/>
        <v>第二面－【７．排煙設備の概要】－【ロ．特別避難階段の階段室又は付室】－吸引式</v>
      </c>
      <c r="AB183" s="1110" t="s">
        <v>5779</v>
      </c>
    </row>
    <row r="184" spans="3:28" x14ac:dyDescent="0.15">
      <c r="C184" s="1110">
        <f t="shared" si="8"/>
        <v>0</v>
      </c>
      <c r="D184" s="1182">
        <f>'＜入力不要＞概要書'!$P$299</f>
        <v>0</v>
      </c>
      <c r="E184" s="1182" t="str">
        <f t="shared" si="9"/>
        <v>0</v>
      </c>
      <c r="G184" s="1183" t="s">
        <v>5569</v>
      </c>
      <c r="H184" s="1183" t="s">
        <v>20</v>
      </c>
      <c r="I184" s="1183" t="s">
        <v>5654</v>
      </c>
      <c r="J184" s="1183" t="s">
        <v>20</v>
      </c>
      <c r="K184" s="1183" t="s">
        <v>5619</v>
      </c>
      <c r="L184" s="1183" t="s">
        <v>20</v>
      </c>
      <c r="M184" s="1183" t="s">
        <v>1910</v>
      </c>
      <c r="N184" s="1183" t="s">
        <v>20</v>
      </c>
      <c r="O184" s="1183" t="s">
        <v>45</v>
      </c>
      <c r="R184" s="1110" t="str">
        <f t="shared" si="10"/>
        <v>第二面－【７．排煙設備の概要】－【ロ．特別避難階段の階段室又は付室】－吸引式－区画</v>
      </c>
      <c r="AB184" s="1110" t="s">
        <v>5780</v>
      </c>
    </row>
    <row r="185" spans="3:28" x14ac:dyDescent="0.15">
      <c r="C185" s="1110">
        <f t="shared" si="8"/>
        <v>0</v>
      </c>
      <c r="D185" s="1182" t="str">
        <f>'＜入力不要＞概要書'!$V$299</f>
        <v/>
      </c>
      <c r="E185" s="1182" t="str">
        <f t="shared" si="9"/>
        <v>0</v>
      </c>
      <c r="G185" s="1183" t="s">
        <v>5569</v>
      </c>
      <c r="H185" s="1183" t="s">
        <v>20</v>
      </c>
      <c r="I185" s="1183" t="s">
        <v>5654</v>
      </c>
      <c r="J185" s="1183" t="s">
        <v>20</v>
      </c>
      <c r="K185" s="1183" t="s">
        <v>5619</v>
      </c>
      <c r="L185" s="1183" t="s">
        <v>20</v>
      </c>
      <c r="M185" s="1183" t="s">
        <v>5586</v>
      </c>
      <c r="N185" s="1183"/>
      <c r="O185" s="1183"/>
      <c r="R185" s="1110" t="str">
        <f t="shared" si="10"/>
        <v>第二面－【７．排煙設備の概要】－【ロ．特別避難階段の階段室又は付室】－給気式</v>
      </c>
      <c r="AB185" s="1110" t="s">
        <v>5781</v>
      </c>
    </row>
    <row r="186" spans="3:28" x14ac:dyDescent="0.15">
      <c r="C186" s="1110">
        <f t="shared" si="8"/>
        <v>0</v>
      </c>
      <c r="D186" s="1182">
        <f>'＜入力不要＞概要書'!$AA$299</f>
        <v>0</v>
      </c>
      <c r="E186" s="1182" t="str">
        <f t="shared" si="9"/>
        <v>0</v>
      </c>
      <c r="G186" s="1183" t="s">
        <v>5569</v>
      </c>
      <c r="H186" s="1183" t="s">
        <v>20</v>
      </c>
      <c r="I186" s="1183" t="s">
        <v>5654</v>
      </c>
      <c r="J186" s="1183" t="s">
        <v>20</v>
      </c>
      <c r="K186" s="1183" t="s">
        <v>5619</v>
      </c>
      <c r="L186" s="1183" t="s">
        <v>20</v>
      </c>
      <c r="M186" s="1183" t="s">
        <v>5586</v>
      </c>
      <c r="N186" s="1183" t="s">
        <v>20</v>
      </c>
      <c r="O186" s="1183" t="s">
        <v>45</v>
      </c>
      <c r="R186" s="1110" t="str">
        <f t="shared" si="10"/>
        <v>第二面－【７．排煙設備の概要】－【ロ．特別避難階段の階段室又は付室】－給気式－区画</v>
      </c>
      <c r="AB186" s="1110" t="s">
        <v>5782</v>
      </c>
    </row>
    <row r="187" spans="3:28" x14ac:dyDescent="0.15">
      <c r="C187" s="1110">
        <f t="shared" si="8"/>
        <v>0</v>
      </c>
      <c r="D187" s="1182" t="str">
        <f>'＜入力不要＞概要書'!$AG$299</f>
        <v/>
      </c>
      <c r="E187" s="1182" t="str">
        <f t="shared" si="9"/>
        <v>0</v>
      </c>
      <c r="G187" s="1183" t="s">
        <v>5569</v>
      </c>
      <c r="H187" s="1183" t="s">
        <v>20</v>
      </c>
      <c r="I187" s="1183" t="s">
        <v>5654</v>
      </c>
      <c r="J187" s="1183" t="s">
        <v>20</v>
      </c>
      <c r="K187" s="1183" t="s">
        <v>5619</v>
      </c>
      <c r="L187" s="1183" t="s">
        <v>20</v>
      </c>
      <c r="M187" s="1183" t="s">
        <v>5587</v>
      </c>
      <c r="N187" s="1183"/>
      <c r="O187" s="1183"/>
      <c r="R187" s="1110" t="str">
        <f t="shared" si="10"/>
        <v>第二面－【７．排煙設備の概要】－【ロ．特別避難階段の階段室又は付室】－加圧式</v>
      </c>
      <c r="AB187" s="1110" t="s">
        <v>5783</v>
      </c>
    </row>
    <row r="188" spans="3:28" x14ac:dyDescent="0.15">
      <c r="C188" s="1110">
        <f t="shared" si="8"/>
        <v>0</v>
      </c>
      <c r="D188" s="1182">
        <f>'＜入力不要＞概要書'!$AL$299</f>
        <v>0</v>
      </c>
      <c r="E188" s="1182" t="str">
        <f t="shared" si="9"/>
        <v>0</v>
      </c>
      <c r="G188" s="1183" t="s">
        <v>5569</v>
      </c>
      <c r="H188" s="1183" t="s">
        <v>20</v>
      </c>
      <c r="I188" s="1183" t="s">
        <v>5654</v>
      </c>
      <c r="J188" s="1183" t="s">
        <v>20</v>
      </c>
      <c r="K188" s="1183" t="s">
        <v>5619</v>
      </c>
      <c r="L188" s="1183" t="s">
        <v>20</v>
      </c>
      <c r="M188" s="1183" t="s">
        <v>5587</v>
      </c>
      <c r="N188" s="1183" t="s">
        <v>20</v>
      </c>
      <c r="O188" s="1183" t="s">
        <v>45</v>
      </c>
      <c r="R188" s="1110" t="str">
        <f t="shared" si="10"/>
        <v>第二面－【７．排煙設備の概要】－【ロ．特別避難階段の階段室又は付室】－加圧式－区画</v>
      </c>
      <c r="AB188" s="1110" t="s">
        <v>5784</v>
      </c>
    </row>
    <row r="189" spans="3:28" x14ac:dyDescent="0.15">
      <c r="C189" s="1110">
        <f t="shared" si="8"/>
        <v>0</v>
      </c>
      <c r="D189" s="1182" t="str">
        <f>'＜入力不要＞概要書'!$AR$299</f>
        <v/>
      </c>
      <c r="E189" s="1182" t="str">
        <f t="shared" si="9"/>
        <v>0</v>
      </c>
      <c r="G189" s="1183" t="s">
        <v>5569</v>
      </c>
      <c r="H189" s="1183" t="s">
        <v>20</v>
      </c>
      <c r="I189" s="1183" t="s">
        <v>5654</v>
      </c>
      <c r="J189" s="1183" t="s">
        <v>20</v>
      </c>
      <c r="K189" s="1183" t="s">
        <v>5619</v>
      </c>
      <c r="L189" s="1183" t="s">
        <v>20</v>
      </c>
      <c r="M189" s="1183" t="s">
        <v>765</v>
      </c>
      <c r="N189" s="1183"/>
      <c r="O189" s="1183"/>
      <c r="R189" s="1110" t="str">
        <f t="shared" si="10"/>
        <v>第二面－【７．排煙設備の概要】－【ロ．特別避難階段の階段室又は付室】－無</v>
      </c>
      <c r="AB189" s="1110" t="s">
        <v>5785</v>
      </c>
    </row>
    <row r="190" spans="3:28" x14ac:dyDescent="0.15">
      <c r="C190" s="1110">
        <f t="shared" si="8"/>
        <v>0</v>
      </c>
      <c r="D190" s="1182" t="str">
        <f>'＜入力不要＞概要書'!$K$301</f>
        <v/>
      </c>
      <c r="E190" s="1182" t="str">
        <f t="shared" si="9"/>
        <v>0</v>
      </c>
      <c r="G190" s="1183" t="s">
        <v>5569</v>
      </c>
      <c r="H190" s="1183" t="s">
        <v>20</v>
      </c>
      <c r="I190" s="1183" t="s">
        <v>5654</v>
      </c>
      <c r="J190" s="1183" t="s">
        <v>20</v>
      </c>
      <c r="K190" s="1183" t="s">
        <v>5620</v>
      </c>
      <c r="L190" s="1183" t="s">
        <v>20</v>
      </c>
      <c r="M190" s="1183" t="s">
        <v>1910</v>
      </c>
      <c r="N190" s="1183"/>
      <c r="O190" s="1183"/>
      <c r="R190" s="1110" t="str">
        <f t="shared" si="10"/>
        <v>第二面－【７．排煙設備の概要】－【ハ．非常用エレベーターの昇降路又は乗降ロビー】－吸引式</v>
      </c>
      <c r="AB190" s="1110" t="s">
        <v>5786</v>
      </c>
    </row>
    <row r="191" spans="3:28" x14ac:dyDescent="0.15">
      <c r="C191" s="1110">
        <f t="shared" si="8"/>
        <v>0</v>
      </c>
      <c r="D191" s="1182">
        <f>'＜入力不要＞概要書'!$P$301</f>
        <v>0</v>
      </c>
      <c r="E191" s="1182" t="str">
        <f t="shared" si="9"/>
        <v>0</v>
      </c>
      <c r="G191" s="1183" t="s">
        <v>5569</v>
      </c>
      <c r="H191" s="1183" t="s">
        <v>20</v>
      </c>
      <c r="I191" s="1183" t="s">
        <v>5654</v>
      </c>
      <c r="J191" s="1183" t="s">
        <v>20</v>
      </c>
      <c r="K191" s="1183" t="s">
        <v>5620</v>
      </c>
      <c r="L191" s="1183" t="s">
        <v>20</v>
      </c>
      <c r="M191" s="1183" t="s">
        <v>1910</v>
      </c>
      <c r="N191" s="1183" t="s">
        <v>20</v>
      </c>
      <c r="O191" s="1183" t="s">
        <v>45</v>
      </c>
      <c r="R191" s="1110" t="str">
        <f t="shared" si="10"/>
        <v>第二面－【７．排煙設備の概要】－【ハ．非常用エレベーターの昇降路又は乗降ロビー】－吸引式－区画</v>
      </c>
      <c r="AB191" s="1110" t="s">
        <v>5787</v>
      </c>
    </row>
    <row r="192" spans="3:28" x14ac:dyDescent="0.15">
      <c r="C192" s="1110">
        <f t="shared" si="8"/>
        <v>0</v>
      </c>
      <c r="D192" s="1182" t="str">
        <f>'＜入力不要＞概要書'!$V$301</f>
        <v/>
      </c>
      <c r="E192" s="1182" t="str">
        <f t="shared" si="9"/>
        <v>0</v>
      </c>
      <c r="G192" s="1183" t="s">
        <v>5569</v>
      </c>
      <c r="H192" s="1183" t="s">
        <v>20</v>
      </c>
      <c r="I192" s="1183" t="s">
        <v>5654</v>
      </c>
      <c r="J192" s="1183" t="s">
        <v>20</v>
      </c>
      <c r="K192" s="1183" t="s">
        <v>5620</v>
      </c>
      <c r="L192" s="1183" t="s">
        <v>20</v>
      </c>
      <c r="M192" s="1183" t="s">
        <v>5586</v>
      </c>
      <c r="N192" s="1183"/>
      <c r="O192" s="1183"/>
      <c r="R192" s="1110" t="str">
        <f t="shared" si="10"/>
        <v>第二面－【７．排煙設備の概要】－【ハ．非常用エレベーターの昇降路又は乗降ロビー】－給気式</v>
      </c>
      <c r="AB192" s="1110" t="s">
        <v>5788</v>
      </c>
    </row>
    <row r="193" spans="3:28" x14ac:dyDescent="0.15">
      <c r="C193" s="1110">
        <f t="shared" si="8"/>
        <v>0</v>
      </c>
      <c r="D193" s="1182">
        <f>'＜入力不要＞概要書'!$AA$301</f>
        <v>0</v>
      </c>
      <c r="E193" s="1182" t="str">
        <f t="shared" si="9"/>
        <v>0</v>
      </c>
      <c r="G193" s="1183" t="s">
        <v>5569</v>
      </c>
      <c r="H193" s="1183" t="s">
        <v>20</v>
      </c>
      <c r="I193" s="1183" t="s">
        <v>5654</v>
      </c>
      <c r="J193" s="1183" t="s">
        <v>20</v>
      </c>
      <c r="K193" s="1183" t="s">
        <v>5620</v>
      </c>
      <c r="L193" s="1183" t="s">
        <v>20</v>
      </c>
      <c r="M193" s="1183" t="s">
        <v>5586</v>
      </c>
      <c r="N193" s="1183" t="s">
        <v>20</v>
      </c>
      <c r="O193" s="1183" t="s">
        <v>45</v>
      </c>
      <c r="R193" s="1110" t="str">
        <f t="shared" si="10"/>
        <v>第二面－【７．排煙設備の概要】－【ハ．非常用エレベーターの昇降路又は乗降ロビー】－給気式－区画</v>
      </c>
      <c r="AB193" s="1110" t="s">
        <v>5789</v>
      </c>
    </row>
    <row r="194" spans="3:28" x14ac:dyDescent="0.15">
      <c r="C194" s="1110">
        <f t="shared" si="8"/>
        <v>0</v>
      </c>
      <c r="D194" s="1182" t="str">
        <f>'＜入力不要＞概要書'!$AG$301</f>
        <v/>
      </c>
      <c r="E194" s="1182" t="str">
        <f t="shared" si="9"/>
        <v>0</v>
      </c>
      <c r="G194" s="1183" t="s">
        <v>5569</v>
      </c>
      <c r="H194" s="1183" t="s">
        <v>20</v>
      </c>
      <c r="I194" s="1183" t="s">
        <v>5654</v>
      </c>
      <c r="J194" s="1183" t="s">
        <v>20</v>
      </c>
      <c r="K194" s="1183" t="s">
        <v>5620</v>
      </c>
      <c r="L194" s="1183" t="s">
        <v>20</v>
      </c>
      <c r="M194" s="1183" t="s">
        <v>5587</v>
      </c>
      <c r="N194" s="1183"/>
      <c r="O194" s="1183"/>
      <c r="R194" s="1110" t="str">
        <f t="shared" si="10"/>
        <v>第二面－【７．排煙設備の概要】－【ハ．非常用エレベーターの昇降路又は乗降ロビー】－加圧式</v>
      </c>
      <c r="AB194" s="1110" t="s">
        <v>5790</v>
      </c>
    </row>
    <row r="195" spans="3:28" x14ac:dyDescent="0.15">
      <c r="C195" s="1110">
        <f t="shared" si="8"/>
        <v>0</v>
      </c>
      <c r="D195" s="1182">
        <f>'＜入力不要＞概要書'!$AL$301</f>
        <v>0</v>
      </c>
      <c r="E195" s="1182" t="str">
        <f t="shared" si="9"/>
        <v>0</v>
      </c>
      <c r="G195" s="1183" t="s">
        <v>5569</v>
      </c>
      <c r="H195" s="1183" t="s">
        <v>20</v>
      </c>
      <c r="I195" s="1183" t="s">
        <v>5654</v>
      </c>
      <c r="J195" s="1183" t="s">
        <v>20</v>
      </c>
      <c r="K195" s="1183" t="s">
        <v>5620</v>
      </c>
      <c r="L195" s="1183" t="s">
        <v>20</v>
      </c>
      <c r="M195" s="1183" t="s">
        <v>5587</v>
      </c>
      <c r="N195" s="1183" t="s">
        <v>20</v>
      </c>
      <c r="O195" s="1183" t="s">
        <v>45</v>
      </c>
      <c r="R195" s="1110" t="str">
        <f t="shared" si="10"/>
        <v>第二面－【７．排煙設備の概要】－【ハ．非常用エレベーターの昇降路又は乗降ロビー】－加圧式－区画</v>
      </c>
      <c r="AB195" s="1110" t="s">
        <v>5791</v>
      </c>
    </row>
    <row r="196" spans="3:28" x14ac:dyDescent="0.15">
      <c r="C196" s="1110">
        <f t="shared" si="8"/>
        <v>0</v>
      </c>
      <c r="D196" s="1182" t="str">
        <f>'＜入力不要＞概要書'!$AR$301</f>
        <v/>
      </c>
      <c r="E196" s="1182" t="str">
        <f t="shared" si="9"/>
        <v>0</v>
      </c>
      <c r="G196" s="1183" t="s">
        <v>5569</v>
      </c>
      <c r="H196" s="1183" t="s">
        <v>20</v>
      </c>
      <c r="I196" s="1183" t="s">
        <v>5654</v>
      </c>
      <c r="J196" s="1183" t="s">
        <v>20</v>
      </c>
      <c r="K196" s="1183" t="s">
        <v>5620</v>
      </c>
      <c r="L196" s="1183" t="s">
        <v>20</v>
      </c>
      <c r="M196" s="1183" t="s">
        <v>765</v>
      </c>
      <c r="N196" s="1183"/>
      <c r="O196" s="1183"/>
      <c r="R196" s="1110" t="str">
        <f t="shared" si="10"/>
        <v>第二面－【７．排煙設備の概要】－【ハ．非常用エレベーターの昇降路又は乗降ロビー】－無</v>
      </c>
      <c r="AB196" s="1110" t="s">
        <v>5792</v>
      </c>
    </row>
    <row r="197" spans="3:28" x14ac:dyDescent="0.15">
      <c r="C197" s="1110">
        <f t="shared" si="8"/>
        <v>0</v>
      </c>
      <c r="D197" s="1182" t="str">
        <f>'＜入力不要＞概要書'!$K$303</f>
        <v/>
      </c>
      <c r="E197" s="1182" t="str">
        <f t="shared" si="9"/>
        <v>0</v>
      </c>
      <c r="G197" s="1183" t="s">
        <v>5569</v>
      </c>
      <c r="H197" s="1183" t="s">
        <v>20</v>
      </c>
      <c r="I197" s="1183" t="s">
        <v>5654</v>
      </c>
      <c r="J197" s="1183" t="s">
        <v>20</v>
      </c>
      <c r="K197" s="1183" t="s">
        <v>5621</v>
      </c>
      <c r="L197" s="1183" t="s">
        <v>20</v>
      </c>
      <c r="M197" s="1183" t="s">
        <v>1910</v>
      </c>
      <c r="N197" s="1183"/>
      <c r="O197" s="1183"/>
      <c r="R197" s="1110" t="str">
        <f t="shared" si="10"/>
        <v>第二面－【７．排煙設備の概要】－【ニ．非常用エレベーターの乗降ロビーの用に供する付室】－吸引式</v>
      </c>
      <c r="AB197" s="1110" t="s">
        <v>5793</v>
      </c>
    </row>
    <row r="198" spans="3:28" x14ac:dyDescent="0.15">
      <c r="C198" s="1110">
        <f t="shared" ref="C198:C261" si="11">IF(D198="",0,D198)</f>
        <v>0</v>
      </c>
      <c r="D198" s="1182">
        <f>'＜入力不要＞概要書'!$P$303</f>
        <v>0</v>
      </c>
      <c r="E198" s="1182" t="str">
        <f t="shared" si="9"/>
        <v>0</v>
      </c>
      <c r="G198" s="1183" t="s">
        <v>5569</v>
      </c>
      <c r="H198" s="1183" t="s">
        <v>20</v>
      </c>
      <c r="I198" s="1183" t="s">
        <v>5654</v>
      </c>
      <c r="J198" s="1183" t="s">
        <v>20</v>
      </c>
      <c r="K198" s="1183" t="s">
        <v>5621</v>
      </c>
      <c r="L198" s="1183" t="s">
        <v>20</v>
      </c>
      <c r="M198" s="1183" t="s">
        <v>1910</v>
      </c>
      <c r="N198" s="1183" t="s">
        <v>20</v>
      </c>
      <c r="O198" s="1183" t="s">
        <v>45</v>
      </c>
      <c r="R198" s="1110" t="str">
        <f t="shared" si="10"/>
        <v>第二面－【７．排煙設備の概要】－【ニ．非常用エレベーターの乗降ロビーの用に供する付室】－吸引式－区画</v>
      </c>
      <c r="AB198" s="1110" t="s">
        <v>5794</v>
      </c>
    </row>
    <row r="199" spans="3:28" x14ac:dyDescent="0.15">
      <c r="C199" s="1110">
        <f t="shared" si="11"/>
        <v>0</v>
      </c>
      <c r="D199" s="1182" t="str">
        <f>'＜入力不要＞概要書'!$V$303</f>
        <v/>
      </c>
      <c r="E199" s="1182" t="str">
        <f t="shared" ref="E199:E262" si="12">SUBSTITUTE(C199,CHAR(10),"")</f>
        <v>0</v>
      </c>
      <c r="G199" s="1183" t="s">
        <v>5569</v>
      </c>
      <c r="H199" s="1183" t="s">
        <v>20</v>
      </c>
      <c r="I199" s="1183" t="s">
        <v>5654</v>
      </c>
      <c r="J199" s="1183" t="s">
        <v>20</v>
      </c>
      <c r="K199" s="1183" t="s">
        <v>5621</v>
      </c>
      <c r="L199" s="1183" t="s">
        <v>20</v>
      </c>
      <c r="M199" s="1183" t="s">
        <v>5586</v>
      </c>
      <c r="N199" s="1183"/>
      <c r="O199" s="1183"/>
      <c r="R199" s="1110" t="str">
        <f t="shared" si="10"/>
        <v>第二面－【７．排煙設備の概要】－【ニ．非常用エレベーターの乗降ロビーの用に供する付室】－給気式</v>
      </c>
      <c r="AB199" s="1110" t="s">
        <v>5795</v>
      </c>
    </row>
    <row r="200" spans="3:28" x14ac:dyDescent="0.15">
      <c r="C200" s="1110">
        <f t="shared" si="11"/>
        <v>0</v>
      </c>
      <c r="D200" s="1182">
        <f>'＜入力不要＞概要書'!$AA$303</f>
        <v>0</v>
      </c>
      <c r="E200" s="1182" t="str">
        <f t="shared" si="12"/>
        <v>0</v>
      </c>
      <c r="G200" s="1183" t="s">
        <v>5569</v>
      </c>
      <c r="H200" s="1183" t="s">
        <v>20</v>
      </c>
      <c r="I200" s="1183" t="s">
        <v>5654</v>
      </c>
      <c r="J200" s="1183" t="s">
        <v>20</v>
      </c>
      <c r="K200" s="1183" t="s">
        <v>5621</v>
      </c>
      <c r="L200" s="1183" t="s">
        <v>20</v>
      </c>
      <c r="M200" s="1183" t="s">
        <v>5586</v>
      </c>
      <c r="N200" s="1183" t="s">
        <v>20</v>
      </c>
      <c r="O200" s="1183" t="s">
        <v>45</v>
      </c>
      <c r="R200" s="1110" t="str">
        <f t="shared" si="10"/>
        <v>第二面－【７．排煙設備の概要】－【ニ．非常用エレベーターの乗降ロビーの用に供する付室】－給気式－区画</v>
      </c>
      <c r="AB200" s="1110" t="s">
        <v>5796</v>
      </c>
    </row>
    <row r="201" spans="3:28" x14ac:dyDescent="0.15">
      <c r="C201" s="1110">
        <f t="shared" si="11"/>
        <v>0</v>
      </c>
      <c r="D201" s="1182" t="str">
        <f>'＜入力不要＞概要書'!$AG$303</f>
        <v/>
      </c>
      <c r="E201" s="1182" t="str">
        <f t="shared" si="12"/>
        <v>0</v>
      </c>
      <c r="G201" s="1183" t="s">
        <v>5569</v>
      </c>
      <c r="H201" s="1183" t="s">
        <v>20</v>
      </c>
      <c r="I201" s="1183" t="s">
        <v>5654</v>
      </c>
      <c r="J201" s="1183" t="s">
        <v>20</v>
      </c>
      <c r="K201" s="1183" t="s">
        <v>5621</v>
      </c>
      <c r="L201" s="1183" t="s">
        <v>20</v>
      </c>
      <c r="M201" s="1183" t="s">
        <v>5587</v>
      </c>
      <c r="N201" s="1183"/>
      <c r="O201" s="1183"/>
      <c r="R201" s="1110" t="str">
        <f t="shared" si="10"/>
        <v>第二面－【７．排煙設備の概要】－【ニ．非常用エレベーターの乗降ロビーの用に供する付室】－加圧式</v>
      </c>
      <c r="AB201" s="1110" t="s">
        <v>5797</v>
      </c>
    </row>
    <row r="202" spans="3:28" x14ac:dyDescent="0.15">
      <c r="C202" s="1110">
        <f t="shared" si="11"/>
        <v>0</v>
      </c>
      <c r="D202" s="1182">
        <f>'＜入力不要＞概要書'!$AL$303</f>
        <v>0</v>
      </c>
      <c r="E202" s="1182" t="str">
        <f t="shared" si="12"/>
        <v>0</v>
      </c>
      <c r="G202" s="1183" t="s">
        <v>5569</v>
      </c>
      <c r="H202" s="1183" t="s">
        <v>20</v>
      </c>
      <c r="I202" s="1183" t="s">
        <v>5654</v>
      </c>
      <c r="J202" s="1183" t="s">
        <v>20</v>
      </c>
      <c r="K202" s="1183" t="s">
        <v>5621</v>
      </c>
      <c r="L202" s="1183" t="s">
        <v>20</v>
      </c>
      <c r="M202" s="1183" t="s">
        <v>5587</v>
      </c>
      <c r="N202" s="1183" t="s">
        <v>20</v>
      </c>
      <c r="O202" s="1183" t="s">
        <v>45</v>
      </c>
      <c r="R202" s="1110" t="str">
        <f t="shared" si="10"/>
        <v>第二面－【７．排煙設備の概要】－【ニ．非常用エレベーターの乗降ロビーの用に供する付室】－加圧式－区画</v>
      </c>
      <c r="AB202" s="1110" t="s">
        <v>5798</v>
      </c>
    </row>
    <row r="203" spans="3:28" x14ac:dyDescent="0.15">
      <c r="C203" s="1110">
        <f t="shared" si="11"/>
        <v>0</v>
      </c>
      <c r="D203" s="1182" t="str">
        <f>'＜入力不要＞概要書'!$AR$303</f>
        <v/>
      </c>
      <c r="E203" s="1182" t="str">
        <f t="shared" si="12"/>
        <v>0</v>
      </c>
      <c r="G203" s="1183" t="s">
        <v>5569</v>
      </c>
      <c r="H203" s="1183" t="s">
        <v>20</v>
      </c>
      <c r="I203" s="1183" t="s">
        <v>5654</v>
      </c>
      <c r="J203" s="1183" t="s">
        <v>20</v>
      </c>
      <c r="K203" s="1183" t="s">
        <v>5621</v>
      </c>
      <c r="L203" s="1183" t="s">
        <v>20</v>
      </c>
      <c r="M203" s="1183" t="s">
        <v>765</v>
      </c>
      <c r="N203" s="1183"/>
      <c r="O203" s="1183"/>
      <c r="R203" s="1110" t="str">
        <f t="shared" si="10"/>
        <v>第二面－【７．排煙設備の概要】－【ニ．非常用エレベーターの乗降ロビーの用に供する付室】－無</v>
      </c>
      <c r="AB203" s="1110" t="s">
        <v>5799</v>
      </c>
    </row>
    <row r="204" spans="3:28" x14ac:dyDescent="0.15">
      <c r="C204" s="1110">
        <f t="shared" si="11"/>
        <v>0</v>
      </c>
      <c r="D204" s="1182" t="str">
        <f>'＜入力不要＞概要書'!$K$304</f>
        <v/>
      </c>
      <c r="E204" s="1182" t="str">
        <f t="shared" si="12"/>
        <v>0</v>
      </c>
      <c r="G204" s="1183" t="s">
        <v>5569</v>
      </c>
      <c r="H204" s="1183" t="s">
        <v>20</v>
      </c>
      <c r="I204" s="1183" t="s">
        <v>5654</v>
      </c>
      <c r="J204" s="1183" t="s">
        <v>20</v>
      </c>
      <c r="K204" s="1183" t="s">
        <v>5622</v>
      </c>
      <c r="L204" s="1183" t="s">
        <v>20</v>
      </c>
      <c r="M204" s="1183" t="s">
        <v>1910</v>
      </c>
      <c r="N204" s="1183"/>
      <c r="O204" s="1183"/>
      <c r="R204" s="1110" t="str">
        <f t="shared" si="10"/>
        <v>第二面－【７．排煙設備の概要】－【ホ．居室等】－吸引式</v>
      </c>
      <c r="AB204" s="1110" t="s">
        <v>5800</v>
      </c>
    </row>
    <row r="205" spans="3:28" x14ac:dyDescent="0.15">
      <c r="C205" s="1110">
        <f t="shared" si="11"/>
        <v>0</v>
      </c>
      <c r="D205" s="1182">
        <f>'＜入力不要＞概要書'!$P$304</f>
        <v>0</v>
      </c>
      <c r="E205" s="1182" t="str">
        <f t="shared" si="12"/>
        <v>0</v>
      </c>
      <c r="G205" s="1183" t="s">
        <v>5569</v>
      </c>
      <c r="H205" s="1183" t="s">
        <v>20</v>
      </c>
      <c r="I205" s="1183" t="s">
        <v>5654</v>
      </c>
      <c r="J205" s="1183" t="s">
        <v>20</v>
      </c>
      <c r="K205" s="1183" t="s">
        <v>5622</v>
      </c>
      <c r="L205" s="1183" t="s">
        <v>20</v>
      </c>
      <c r="M205" s="1183" t="s">
        <v>1910</v>
      </c>
      <c r="N205" s="1183" t="s">
        <v>20</v>
      </c>
      <c r="O205" s="1183" t="s">
        <v>45</v>
      </c>
      <c r="R205" s="1110" t="str">
        <f t="shared" ref="R205:R268" si="13">CONCATENATE(G205,H205,I205,J205,K205,L205,M205,N205,O205)</f>
        <v>第二面－【７．排煙設備の概要】－【ホ．居室等】－吸引式－区画</v>
      </c>
      <c r="AB205" s="1110" t="s">
        <v>5801</v>
      </c>
    </row>
    <row r="206" spans="3:28" x14ac:dyDescent="0.15">
      <c r="C206" s="1110">
        <f t="shared" si="11"/>
        <v>0</v>
      </c>
      <c r="D206" s="1182" t="str">
        <f>'＜入力不要＞概要書'!$V$304</f>
        <v/>
      </c>
      <c r="E206" s="1182" t="str">
        <f t="shared" si="12"/>
        <v>0</v>
      </c>
      <c r="G206" s="1183" t="s">
        <v>5569</v>
      </c>
      <c r="H206" s="1183" t="s">
        <v>20</v>
      </c>
      <c r="I206" s="1183" t="s">
        <v>5654</v>
      </c>
      <c r="J206" s="1183" t="s">
        <v>20</v>
      </c>
      <c r="K206" s="1183" t="s">
        <v>5622</v>
      </c>
      <c r="L206" s="1183" t="s">
        <v>20</v>
      </c>
      <c r="M206" s="1183" t="s">
        <v>5586</v>
      </c>
      <c r="N206" s="1183"/>
      <c r="O206" s="1183"/>
      <c r="R206" s="1110" t="str">
        <f t="shared" si="13"/>
        <v>第二面－【７．排煙設備の概要】－【ホ．居室等】－給気式</v>
      </c>
      <c r="AB206" s="1110" t="s">
        <v>5802</v>
      </c>
    </row>
    <row r="207" spans="3:28" x14ac:dyDescent="0.15">
      <c r="C207" s="1110">
        <f t="shared" si="11"/>
        <v>0</v>
      </c>
      <c r="D207" s="1182">
        <f>'＜入力不要＞概要書'!$AA$304</f>
        <v>0</v>
      </c>
      <c r="E207" s="1182" t="str">
        <f t="shared" si="12"/>
        <v>0</v>
      </c>
      <c r="G207" s="1183" t="s">
        <v>5569</v>
      </c>
      <c r="H207" s="1183" t="s">
        <v>20</v>
      </c>
      <c r="I207" s="1183" t="s">
        <v>5654</v>
      </c>
      <c r="J207" s="1183" t="s">
        <v>20</v>
      </c>
      <c r="K207" s="1183" t="s">
        <v>5622</v>
      </c>
      <c r="L207" s="1183" t="s">
        <v>20</v>
      </c>
      <c r="M207" s="1183" t="s">
        <v>5586</v>
      </c>
      <c r="N207" s="1183" t="s">
        <v>20</v>
      </c>
      <c r="O207" s="1183" t="s">
        <v>45</v>
      </c>
      <c r="R207" s="1110" t="str">
        <f t="shared" si="13"/>
        <v>第二面－【７．排煙設備の概要】－【ホ．居室等】－給気式－区画</v>
      </c>
      <c r="AB207" s="1110" t="s">
        <v>5803</v>
      </c>
    </row>
    <row r="208" spans="3:28" x14ac:dyDescent="0.15">
      <c r="C208" s="1110">
        <f t="shared" si="11"/>
        <v>0</v>
      </c>
      <c r="D208" s="1182" t="str">
        <f>'＜入力不要＞概要書'!$AR$304</f>
        <v/>
      </c>
      <c r="E208" s="1182" t="str">
        <f t="shared" si="12"/>
        <v>0</v>
      </c>
      <c r="G208" s="1183" t="s">
        <v>5569</v>
      </c>
      <c r="H208" s="1183" t="s">
        <v>20</v>
      </c>
      <c r="I208" s="1183" t="s">
        <v>5654</v>
      </c>
      <c r="J208" s="1183" t="s">
        <v>20</v>
      </c>
      <c r="K208" s="1183" t="s">
        <v>5622</v>
      </c>
      <c r="L208" s="1183" t="s">
        <v>20</v>
      </c>
      <c r="M208" s="1183" t="s">
        <v>765</v>
      </c>
      <c r="N208" s="1183"/>
      <c r="O208" s="1183"/>
      <c r="R208" s="1110" t="str">
        <f t="shared" si="13"/>
        <v>第二面－【７．排煙設備の概要】－【ホ．居室等】－無</v>
      </c>
      <c r="AB208" s="1110" t="s">
        <v>5804</v>
      </c>
    </row>
    <row r="209" spans="3:28" x14ac:dyDescent="0.15">
      <c r="C209" s="1110">
        <f t="shared" si="11"/>
        <v>0</v>
      </c>
      <c r="D209" s="1182" t="str">
        <f>'＜入力不要＞概要書'!$K$305</f>
        <v/>
      </c>
      <c r="E209" s="1182" t="str">
        <f t="shared" si="12"/>
        <v>0</v>
      </c>
      <c r="G209" s="1183" t="s">
        <v>5569</v>
      </c>
      <c r="H209" s="1183" t="s">
        <v>20</v>
      </c>
      <c r="I209" s="1183" t="s">
        <v>5654</v>
      </c>
      <c r="J209" s="1183" t="s">
        <v>20</v>
      </c>
      <c r="K209" s="1183" t="s">
        <v>5623</v>
      </c>
      <c r="L209" s="1183" t="s">
        <v>20</v>
      </c>
      <c r="M209" s="1183" t="s">
        <v>829</v>
      </c>
      <c r="N209" s="1183"/>
      <c r="O209" s="1183"/>
      <c r="R209" s="1110" t="str">
        <f t="shared" si="13"/>
        <v>第二面－【７．排煙設備の概要】－【ヘ．予備電源】－蓄電池</v>
      </c>
      <c r="AB209" s="1110" t="s">
        <v>5805</v>
      </c>
    </row>
    <row r="210" spans="3:28" x14ac:dyDescent="0.15">
      <c r="C210" s="1110">
        <f t="shared" si="11"/>
        <v>0</v>
      </c>
      <c r="D210" s="1182" t="str">
        <f>'＜入力不要＞概要書'!$P$305</f>
        <v/>
      </c>
      <c r="E210" s="1182" t="str">
        <f t="shared" si="12"/>
        <v>0</v>
      </c>
      <c r="G210" s="1183" t="s">
        <v>5569</v>
      </c>
      <c r="H210" s="1183" t="s">
        <v>20</v>
      </c>
      <c r="I210" s="1183" t="s">
        <v>5654</v>
      </c>
      <c r="J210" s="1183" t="s">
        <v>20</v>
      </c>
      <c r="K210" s="1183" t="s">
        <v>5623</v>
      </c>
      <c r="L210" s="1183" t="s">
        <v>20</v>
      </c>
      <c r="M210" s="1183" t="s">
        <v>828</v>
      </c>
      <c r="N210" s="1183"/>
      <c r="O210" s="1183"/>
      <c r="R210" s="1110" t="str">
        <f t="shared" si="13"/>
        <v>第二面－【７．排煙設備の概要】－【ヘ．予備電源】－自家用発電装置</v>
      </c>
      <c r="AB210" s="1110" t="s">
        <v>5806</v>
      </c>
    </row>
    <row r="211" spans="3:28" x14ac:dyDescent="0.15">
      <c r="C211" s="1110">
        <f t="shared" si="11"/>
        <v>0</v>
      </c>
      <c r="D211" s="1182" t="str">
        <f>'＜入力不要＞概要書'!$Y$305</f>
        <v/>
      </c>
      <c r="E211" s="1182" t="str">
        <f t="shared" si="12"/>
        <v>0</v>
      </c>
      <c r="G211" s="1183" t="s">
        <v>5569</v>
      </c>
      <c r="H211" s="1183" t="s">
        <v>20</v>
      </c>
      <c r="I211" s="1183" t="s">
        <v>5654</v>
      </c>
      <c r="J211" s="1183" t="s">
        <v>20</v>
      </c>
      <c r="K211" s="1183" t="s">
        <v>5623</v>
      </c>
      <c r="L211" s="1183" t="s">
        <v>20</v>
      </c>
      <c r="M211" s="1183" t="s">
        <v>827</v>
      </c>
      <c r="N211" s="1183"/>
      <c r="O211" s="1183"/>
      <c r="R211" s="1110" t="str">
        <f t="shared" si="13"/>
        <v>第二面－【７．排煙設備の概要】－【ヘ．予備電源】－直結エンジン</v>
      </c>
      <c r="AB211" s="1110" t="s">
        <v>5807</v>
      </c>
    </row>
    <row r="212" spans="3:28" x14ac:dyDescent="0.15">
      <c r="C212" s="1110">
        <f t="shared" si="11"/>
        <v>0</v>
      </c>
      <c r="D212" s="1182" t="str">
        <f>'＜入力不要＞概要書'!$AG$305</f>
        <v/>
      </c>
      <c r="E212" s="1182" t="str">
        <f t="shared" si="12"/>
        <v>0</v>
      </c>
      <c r="G212" s="1183" t="s">
        <v>5569</v>
      </c>
      <c r="H212" s="1183" t="s">
        <v>20</v>
      </c>
      <c r="I212" s="1183" t="s">
        <v>5654</v>
      </c>
      <c r="J212" s="1183" t="s">
        <v>20</v>
      </c>
      <c r="K212" s="1183" t="s">
        <v>5623</v>
      </c>
      <c r="L212" s="1183" t="s">
        <v>20</v>
      </c>
      <c r="M212" s="1183" t="s">
        <v>5</v>
      </c>
      <c r="N212" s="1183"/>
      <c r="O212" s="1183"/>
      <c r="R212" s="1110" t="str">
        <f t="shared" si="13"/>
        <v>第二面－【７．排煙設備の概要】－【ヘ．予備電源】－その他</v>
      </c>
      <c r="AB212" s="1110" t="s">
        <v>5808</v>
      </c>
    </row>
    <row r="213" spans="3:28" x14ac:dyDescent="0.15">
      <c r="C213" s="1110">
        <f t="shared" si="11"/>
        <v>0</v>
      </c>
      <c r="D213" s="1182">
        <f>'＜入力不要＞概要書'!$AL$305</f>
        <v>0</v>
      </c>
      <c r="E213" s="1182" t="str">
        <f t="shared" si="12"/>
        <v>0</v>
      </c>
      <c r="G213" s="1183" t="s">
        <v>5569</v>
      </c>
      <c r="H213" s="1183" t="s">
        <v>20</v>
      </c>
      <c r="I213" s="1183" t="s">
        <v>5654</v>
      </c>
      <c r="J213" s="1183" t="s">
        <v>20</v>
      </c>
      <c r="K213" s="1183" t="s">
        <v>5623</v>
      </c>
      <c r="L213" s="1183" t="s">
        <v>20</v>
      </c>
      <c r="M213" s="1183" t="s">
        <v>5</v>
      </c>
      <c r="N213" s="1183" t="s">
        <v>20</v>
      </c>
      <c r="O213" s="1183" t="s">
        <v>5585</v>
      </c>
      <c r="R213" s="1110" t="str">
        <f t="shared" si="13"/>
        <v>第二面－【７．排煙設備の概要】－【ヘ．予備電源】－その他－詳細</v>
      </c>
      <c r="AB213" s="1110" t="s">
        <v>5809</v>
      </c>
    </row>
    <row r="214" spans="3:28" x14ac:dyDescent="0.15">
      <c r="C214" s="1110">
        <f t="shared" si="11"/>
        <v>0</v>
      </c>
      <c r="D214" s="1182" t="str">
        <f>'＜入力不要＞概要書'!$K$337</f>
        <v/>
      </c>
      <c r="E214" s="1182" t="str">
        <f t="shared" si="12"/>
        <v>0</v>
      </c>
      <c r="G214" s="1183" t="s">
        <v>5569</v>
      </c>
      <c r="H214" s="1183" t="s">
        <v>20</v>
      </c>
      <c r="I214" s="1183" t="s">
        <v>5655</v>
      </c>
      <c r="J214" s="1183" t="s">
        <v>20</v>
      </c>
      <c r="K214" s="1183" t="s">
        <v>5862</v>
      </c>
      <c r="L214" s="1183" t="s">
        <v>20</v>
      </c>
      <c r="M214" s="1183" t="s">
        <v>5572</v>
      </c>
      <c r="N214" s="1183" t="s">
        <v>20</v>
      </c>
      <c r="O214" s="1183" t="s">
        <v>35</v>
      </c>
      <c r="R214" s="1110" t="str">
        <f t="shared" si="13"/>
        <v>第二面－【８．非常用の照明装置の検査者】－代表となる検査者－イ．資格－建築士</v>
      </c>
      <c r="AB214" s="1110" t="s">
        <v>5916</v>
      </c>
    </row>
    <row r="215" spans="3:28" x14ac:dyDescent="0.15">
      <c r="C215" s="1110">
        <f t="shared" si="11"/>
        <v>0</v>
      </c>
      <c r="D215" s="1182" t="str">
        <f>'＜入力不要＞概要書'!$X$337</f>
        <v/>
      </c>
      <c r="E215" s="1182" t="str">
        <f t="shared" si="12"/>
        <v>0</v>
      </c>
      <c r="G215" s="1183" t="s">
        <v>5569</v>
      </c>
      <c r="H215" s="1183" t="s">
        <v>20</v>
      </c>
      <c r="I215" s="1183" t="s">
        <v>5655</v>
      </c>
      <c r="J215" s="1183" t="s">
        <v>20</v>
      </c>
      <c r="K215" s="1183" t="s">
        <v>5862</v>
      </c>
      <c r="L215" s="1183" t="s">
        <v>20</v>
      </c>
      <c r="M215" s="1183" t="s">
        <v>5572</v>
      </c>
      <c r="N215" s="1183" t="s">
        <v>20</v>
      </c>
      <c r="O215" s="1183" t="s">
        <v>5573</v>
      </c>
      <c r="R215" s="1110" t="str">
        <f t="shared" si="13"/>
        <v>第二面－【８．非常用の照明装置の検査者】－代表となる検査者－イ．資格－建築士登録</v>
      </c>
      <c r="AB215" s="1110" t="s">
        <v>5917</v>
      </c>
    </row>
    <row r="216" spans="3:28" x14ac:dyDescent="0.15">
      <c r="C216" s="1110">
        <f t="shared" si="11"/>
        <v>0</v>
      </c>
      <c r="D216" s="1182" t="str">
        <f>'＜入力不要＞概要書'!$AH$337</f>
        <v/>
      </c>
      <c r="E216" s="1182" t="str">
        <f t="shared" si="12"/>
        <v>0</v>
      </c>
      <c r="G216" s="1183" t="s">
        <v>5569</v>
      </c>
      <c r="H216" s="1183" t="s">
        <v>20</v>
      </c>
      <c r="I216" s="1183" t="s">
        <v>5655</v>
      </c>
      <c r="J216" s="1183" t="s">
        <v>20</v>
      </c>
      <c r="K216" s="1183" t="s">
        <v>5862</v>
      </c>
      <c r="L216" s="1183" t="s">
        <v>20</v>
      </c>
      <c r="M216" s="1183" t="s">
        <v>5572</v>
      </c>
      <c r="N216" s="1183" t="s">
        <v>20</v>
      </c>
      <c r="O216" s="1183" t="s">
        <v>5633</v>
      </c>
      <c r="R216" s="1110" t="str">
        <f t="shared" si="13"/>
        <v>第二面－【８．非常用の照明装置の検査者】－代表となる検査者－イ．資格－建築士登録第号</v>
      </c>
      <c r="AB216" s="1110" t="s">
        <v>5918</v>
      </c>
    </row>
    <row r="217" spans="3:28" x14ac:dyDescent="0.15">
      <c r="C217" s="1110">
        <f t="shared" si="11"/>
        <v>0</v>
      </c>
      <c r="D217" s="1182" t="str">
        <f>'＜入力不要＞概要書'!$AH$338</f>
        <v/>
      </c>
      <c r="E217" s="1182" t="str">
        <f t="shared" si="12"/>
        <v>0</v>
      </c>
      <c r="G217" s="1183" t="s">
        <v>5569</v>
      </c>
      <c r="H217" s="1183" t="s">
        <v>20</v>
      </c>
      <c r="I217" s="1183" t="s">
        <v>5655</v>
      </c>
      <c r="J217" s="1183" t="s">
        <v>20</v>
      </c>
      <c r="K217" s="1183" t="s">
        <v>5862</v>
      </c>
      <c r="L217" s="1183" t="s">
        <v>20</v>
      </c>
      <c r="M217" s="1183" t="s">
        <v>5572</v>
      </c>
      <c r="N217" s="1183" t="s">
        <v>20</v>
      </c>
      <c r="O217" s="1183" t="s">
        <v>5634</v>
      </c>
      <c r="R217" s="1110" t="str">
        <f t="shared" si="13"/>
        <v>第二面－【８．非常用の照明装置の検査者】－代表となる検査者－イ．資格－建築設備検査員第号</v>
      </c>
      <c r="AB217" s="1110" t="s">
        <v>5919</v>
      </c>
    </row>
    <row r="218" spans="3:28" x14ac:dyDescent="0.15">
      <c r="C218" s="1110">
        <f t="shared" si="11"/>
        <v>0</v>
      </c>
      <c r="D218" s="1182" t="str">
        <f>'＜入力不要＞概要書'!$N$340</f>
        <v/>
      </c>
      <c r="E218" s="1182" t="str">
        <f t="shared" si="12"/>
        <v>0</v>
      </c>
      <c r="G218" s="1183" t="s">
        <v>5569</v>
      </c>
      <c r="H218" s="1183" t="s">
        <v>20</v>
      </c>
      <c r="I218" s="1183" t="s">
        <v>5655</v>
      </c>
      <c r="J218" s="1183" t="s">
        <v>20</v>
      </c>
      <c r="K218" s="1183" t="s">
        <v>5862</v>
      </c>
      <c r="L218" s="1183" t="s">
        <v>20</v>
      </c>
      <c r="M218" s="1183" t="s">
        <v>5574</v>
      </c>
      <c r="N218" s="1183"/>
      <c r="O218" s="1183"/>
      <c r="R218" s="1110" t="str">
        <f t="shared" si="13"/>
        <v>第二面－【８．非常用の照明装置の検査者】－代表となる検査者－ロ．氏名のフリガナ</v>
      </c>
      <c r="AB218" s="1110" t="s">
        <v>5920</v>
      </c>
    </row>
    <row r="219" spans="3:28" x14ac:dyDescent="0.15">
      <c r="C219" s="1110">
        <f t="shared" si="11"/>
        <v>0</v>
      </c>
      <c r="D219" s="1182">
        <f>'＜入力不要＞概要書'!$N$341</f>
        <v>0</v>
      </c>
      <c r="E219" s="1182" t="str">
        <f t="shared" si="12"/>
        <v>0</v>
      </c>
      <c r="G219" s="1183" t="s">
        <v>5569</v>
      </c>
      <c r="H219" s="1183" t="s">
        <v>20</v>
      </c>
      <c r="I219" s="1183" t="s">
        <v>5655</v>
      </c>
      <c r="J219" s="1183" t="s">
        <v>20</v>
      </c>
      <c r="K219" s="1183" t="s">
        <v>5862</v>
      </c>
      <c r="L219" s="1183" t="s">
        <v>20</v>
      </c>
      <c r="M219" s="1183" t="s">
        <v>5575</v>
      </c>
      <c r="N219" s="1183"/>
      <c r="O219" s="1183"/>
      <c r="R219" s="1110" t="str">
        <f t="shared" si="13"/>
        <v>第二面－【８．非常用の照明装置の検査者】－代表となる検査者－ハ．氏名</v>
      </c>
      <c r="AB219" s="1110" t="s">
        <v>5921</v>
      </c>
    </row>
    <row r="220" spans="3:28" x14ac:dyDescent="0.15">
      <c r="C220" s="1110">
        <f t="shared" si="11"/>
        <v>0</v>
      </c>
      <c r="D220" s="1182">
        <f>'＜入力不要＞概要書'!$N$342</f>
        <v>0</v>
      </c>
      <c r="E220" s="1182" t="str">
        <f t="shared" si="12"/>
        <v>0</v>
      </c>
      <c r="G220" s="1183" t="s">
        <v>5569</v>
      </c>
      <c r="H220" s="1183" t="s">
        <v>20</v>
      </c>
      <c r="I220" s="1183" t="s">
        <v>5655</v>
      </c>
      <c r="J220" s="1183" t="s">
        <v>20</v>
      </c>
      <c r="K220" s="1183" t="s">
        <v>5862</v>
      </c>
      <c r="L220" s="1183" t="s">
        <v>20</v>
      </c>
      <c r="M220" s="1183" t="s">
        <v>5576</v>
      </c>
      <c r="N220" s="1183"/>
      <c r="O220" s="1183"/>
      <c r="R220" s="1110" t="str">
        <f t="shared" si="13"/>
        <v>第二面－【８．非常用の照明装置の検査者】－代表となる検査者－ニ．勤務先</v>
      </c>
      <c r="AB220" s="1110" t="s">
        <v>5922</v>
      </c>
    </row>
    <row r="221" spans="3:28" x14ac:dyDescent="0.15">
      <c r="C221" s="1110">
        <f t="shared" si="11"/>
        <v>0</v>
      </c>
      <c r="D221" s="1182" t="str">
        <f>'＜入力不要＞概要書'!$K$343</f>
        <v/>
      </c>
      <c r="E221" s="1182" t="str">
        <f t="shared" si="12"/>
        <v>0</v>
      </c>
      <c r="G221" s="1183" t="s">
        <v>5569</v>
      </c>
      <c r="H221" s="1183" t="s">
        <v>20</v>
      </c>
      <c r="I221" s="1183" t="s">
        <v>5655</v>
      </c>
      <c r="J221" s="1183" t="s">
        <v>20</v>
      </c>
      <c r="K221" s="1183" t="s">
        <v>5862</v>
      </c>
      <c r="L221" s="1183" t="s">
        <v>20</v>
      </c>
      <c r="M221" s="1183" t="s">
        <v>5576</v>
      </c>
      <c r="N221" s="1183" t="s">
        <v>20</v>
      </c>
      <c r="O221" s="1183" t="s">
        <v>5577</v>
      </c>
      <c r="R221" s="1110" t="str">
        <f t="shared" si="13"/>
        <v>第二面－【８．非常用の照明装置の検査者】－代表となる検査者－ニ．勤務先－建築士事務所</v>
      </c>
      <c r="AB221" s="1110" t="s">
        <v>5923</v>
      </c>
    </row>
    <row r="222" spans="3:28" x14ac:dyDescent="0.15">
      <c r="C222" s="1110">
        <f t="shared" si="11"/>
        <v>0</v>
      </c>
      <c r="D222" s="1182" t="str">
        <f>'＜入力不要＞概要書'!$X$343</f>
        <v/>
      </c>
      <c r="E222" s="1182" t="str">
        <f t="shared" si="12"/>
        <v>0</v>
      </c>
      <c r="G222" s="1183" t="s">
        <v>5569</v>
      </c>
      <c r="H222" s="1183" t="s">
        <v>20</v>
      </c>
      <c r="I222" s="1183" t="s">
        <v>5655</v>
      </c>
      <c r="J222" s="1183" t="s">
        <v>20</v>
      </c>
      <c r="K222" s="1183" t="s">
        <v>5862</v>
      </c>
      <c r="L222" s="1183" t="s">
        <v>20</v>
      </c>
      <c r="M222" s="1183" t="s">
        <v>5576</v>
      </c>
      <c r="N222" s="1183" t="s">
        <v>20</v>
      </c>
      <c r="O222" s="1183" t="s">
        <v>5578</v>
      </c>
      <c r="R222" s="1110" t="str">
        <f t="shared" si="13"/>
        <v>第二面－【８．非常用の照明装置の検査者】－代表となる検査者－ニ．勤務先－知事登録</v>
      </c>
      <c r="AB222" s="1110" t="s">
        <v>5924</v>
      </c>
    </row>
    <row r="223" spans="3:28" x14ac:dyDescent="0.15">
      <c r="C223" s="1110">
        <f t="shared" si="11"/>
        <v>0</v>
      </c>
      <c r="D223" s="1182" t="str">
        <f>'＜入力不要＞概要書'!$AH$343</f>
        <v/>
      </c>
      <c r="E223" s="1182" t="str">
        <f t="shared" si="12"/>
        <v>0</v>
      </c>
      <c r="G223" s="1183" t="s">
        <v>5569</v>
      </c>
      <c r="H223" s="1183" t="s">
        <v>20</v>
      </c>
      <c r="I223" s="1183" t="s">
        <v>5655</v>
      </c>
      <c r="J223" s="1183" t="s">
        <v>20</v>
      </c>
      <c r="K223" s="1183" t="s">
        <v>5862</v>
      </c>
      <c r="L223" s="1183" t="s">
        <v>20</v>
      </c>
      <c r="M223" s="1183" t="s">
        <v>5576</v>
      </c>
      <c r="N223" s="1183" t="s">
        <v>20</v>
      </c>
      <c r="O223" s="1183" t="s">
        <v>5635</v>
      </c>
      <c r="R223" s="1110" t="str">
        <f t="shared" si="13"/>
        <v>第二面－【８．非常用の照明装置の検査者】－代表となる検査者－ニ．勤務先－知事登録第号</v>
      </c>
      <c r="AB223" s="1110" t="s">
        <v>5925</v>
      </c>
    </row>
    <row r="224" spans="3:28" x14ac:dyDescent="0.15">
      <c r="C224" s="1110">
        <f t="shared" si="11"/>
        <v>0</v>
      </c>
      <c r="D224" s="1182" t="str">
        <f>'＜入力不要＞概要書'!$N$344</f>
        <v/>
      </c>
      <c r="E224" s="1182" t="str">
        <f t="shared" si="12"/>
        <v>0</v>
      </c>
      <c r="G224" s="1183" t="s">
        <v>5569</v>
      </c>
      <c r="H224" s="1183" t="s">
        <v>20</v>
      </c>
      <c r="I224" s="1183" t="s">
        <v>5655</v>
      </c>
      <c r="J224" s="1183" t="s">
        <v>20</v>
      </c>
      <c r="K224" s="1183" t="s">
        <v>5862</v>
      </c>
      <c r="L224" s="1183" t="s">
        <v>20</v>
      </c>
      <c r="M224" s="1183" t="s">
        <v>5580</v>
      </c>
      <c r="N224" s="1183"/>
      <c r="O224" s="1183"/>
      <c r="R224" s="1110" t="str">
        <f t="shared" si="13"/>
        <v>第二面－【８．非常用の照明装置の検査者】－代表となる検査者－ホ．郵便番号</v>
      </c>
      <c r="AB224" s="1110" t="s">
        <v>5926</v>
      </c>
    </row>
    <row r="225" spans="3:28" x14ac:dyDescent="0.15">
      <c r="C225" s="1110">
        <f t="shared" si="11"/>
        <v>0</v>
      </c>
      <c r="D225" s="1182" t="str">
        <f>'＜入力不要＞概要書'!$N$345</f>
        <v/>
      </c>
      <c r="E225" s="1182" t="str">
        <f t="shared" si="12"/>
        <v>0</v>
      </c>
      <c r="G225" s="1183" t="s">
        <v>5569</v>
      </c>
      <c r="H225" s="1183" t="s">
        <v>20</v>
      </c>
      <c r="I225" s="1183" t="s">
        <v>5655</v>
      </c>
      <c r="J225" s="1183" t="s">
        <v>20</v>
      </c>
      <c r="K225" s="1183" t="s">
        <v>5862</v>
      </c>
      <c r="L225" s="1183" t="s">
        <v>20</v>
      </c>
      <c r="M225" s="1183" t="s">
        <v>5581</v>
      </c>
      <c r="N225" s="1183"/>
      <c r="O225" s="1183"/>
      <c r="R225" s="1110" t="str">
        <f t="shared" si="13"/>
        <v>第二面－【８．非常用の照明装置の検査者】－代表となる検査者－ヘ．所在地</v>
      </c>
      <c r="AB225" s="1110" t="s">
        <v>5927</v>
      </c>
    </row>
    <row r="226" spans="3:28" x14ac:dyDescent="0.15">
      <c r="C226" s="1110">
        <f t="shared" si="11"/>
        <v>0</v>
      </c>
      <c r="D226" s="1182" t="str">
        <f>'＜入力不要＞概要書'!$N$346</f>
        <v/>
      </c>
      <c r="E226" s="1182" t="str">
        <f t="shared" si="12"/>
        <v>0</v>
      </c>
      <c r="G226" s="1183" t="s">
        <v>5569</v>
      </c>
      <c r="H226" s="1183" t="s">
        <v>20</v>
      </c>
      <c r="I226" s="1183" t="s">
        <v>5655</v>
      </c>
      <c r="J226" s="1183" t="s">
        <v>20</v>
      </c>
      <c r="K226" s="1183" t="s">
        <v>5862</v>
      </c>
      <c r="L226" s="1183" t="s">
        <v>20</v>
      </c>
      <c r="M226" s="1183" t="s">
        <v>5582</v>
      </c>
      <c r="N226" s="1183"/>
      <c r="O226" s="1183"/>
      <c r="R226" s="1110" t="str">
        <f t="shared" si="13"/>
        <v>第二面－【８．非常用の照明装置の検査者】－代表となる検査者－ト．電話番号</v>
      </c>
      <c r="AB226" s="1110" t="s">
        <v>5928</v>
      </c>
    </row>
    <row r="227" spans="3:28" x14ac:dyDescent="0.15">
      <c r="C227" s="1110">
        <f t="shared" si="11"/>
        <v>0</v>
      </c>
      <c r="D227" s="1182" t="str">
        <f>'＜入力不要＞概要書'!$K$348</f>
        <v/>
      </c>
      <c r="E227" s="1182" t="str">
        <f t="shared" si="12"/>
        <v>0</v>
      </c>
      <c r="G227" s="1183" t="s">
        <v>5569</v>
      </c>
      <c r="H227" s="1183" t="s">
        <v>20</v>
      </c>
      <c r="I227" s="1183" t="s">
        <v>5655</v>
      </c>
      <c r="J227" s="1183" t="s">
        <v>20</v>
      </c>
      <c r="K227" s="1183" t="s">
        <v>5863</v>
      </c>
      <c r="L227" s="1183" t="s">
        <v>20</v>
      </c>
      <c r="M227" s="1183" t="s">
        <v>5572</v>
      </c>
      <c r="N227" s="1183" t="s">
        <v>20</v>
      </c>
      <c r="O227" s="1183" t="s">
        <v>35</v>
      </c>
      <c r="R227" s="1110" t="str">
        <f t="shared" si="13"/>
        <v>第二面－【８．非常用の照明装置の検査者】－その他の検査者－イ．資格－建築士</v>
      </c>
      <c r="AB227" s="1110" t="s">
        <v>5929</v>
      </c>
    </row>
    <row r="228" spans="3:28" x14ac:dyDescent="0.15">
      <c r="C228" s="1110">
        <f t="shared" si="11"/>
        <v>0</v>
      </c>
      <c r="D228" s="1182" t="str">
        <f>'＜入力不要＞概要書'!$X$348</f>
        <v/>
      </c>
      <c r="E228" s="1182" t="str">
        <f t="shared" si="12"/>
        <v>0</v>
      </c>
      <c r="G228" s="1183" t="s">
        <v>5569</v>
      </c>
      <c r="H228" s="1183" t="s">
        <v>20</v>
      </c>
      <c r="I228" s="1183" t="s">
        <v>5655</v>
      </c>
      <c r="J228" s="1183" t="s">
        <v>20</v>
      </c>
      <c r="K228" s="1183" t="s">
        <v>5863</v>
      </c>
      <c r="L228" s="1183" t="s">
        <v>20</v>
      </c>
      <c r="M228" s="1183" t="s">
        <v>5572</v>
      </c>
      <c r="N228" s="1183" t="s">
        <v>20</v>
      </c>
      <c r="O228" s="1183" t="s">
        <v>5573</v>
      </c>
      <c r="R228" s="1110" t="str">
        <f t="shared" si="13"/>
        <v>第二面－【８．非常用の照明装置の検査者】－その他の検査者－イ．資格－建築士登録</v>
      </c>
      <c r="AB228" s="1110" t="s">
        <v>5930</v>
      </c>
    </row>
    <row r="229" spans="3:28" x14ac:dyDescent="0.15">
      <c r="C229" s="1110">
        <f t="shared" si="11"/>
        <v>0</v>
      </c>
      <c r="D229" s="1182" t="str">
        <f>'＜入力不要＞概要書'!$AH$348</f>
        <v/>
      </c>
      <c r="E229" s="1182" t="str">
        <f t="shared" si="12"/>
        <v>0</v>
      </c>
      <c r="G229" s="1183" t="s">
        <v>5569</v>
      </c>
      <c r="H229" s="1183" t="s">
        <v>20</v>
      </c>
      <c r="I229" s="1183" t="s">
        <v>5655</v>
      </c>
      <c r="J229" s="1183" t="s">
        <v>20</v>
      </c>
      <c r="K229" s="1183" t="s">
        <v>5863</v>
      </c>
      <c r="L229" s="1183" t="s">
        <v>20</v>
      </c>
      <c r="M229" s="1183" t="s">
        <v>5572</v>
      </c>
      <c r="N229" s="1183" t="s">
        <v>20</v>
      </c>
      <c r="O229" s="1183" t="s">
        <v>5633</v>
      </c>
      <c r="R229" s="1110" t="str">
        <f t="shared" si="13"/>
        <v>第二面－【８．非常用の照明装置の検査者】－その他の検査者－イ．資格－建築士登録第号</v>
      </c>
      <c r="AB229" s="1110" t="s">
        <v>5931</v>
      </c>
    </row>
    <row r="230" spans="3:28" x14ac:dyDescent="0.15">
      <c r="C230" s="1110">
        <f t="shared" si="11"/>
        <v>0</v>
      </c>
      <c r="D230" s="1182" t="str">
        <f>'＜入力不要＞概要書'!$AH$349</f>
        <v/>
      </c>
      <c r="E230" s="1182" t="str">
        <f t="shared" si="12"/>
        <v>0</v>
      </c>
      <c r="G230" s="1183" t="s">
        <v>5569</v>
      </c>
      <c r="H230" s="1183" t="s">
        <v>20</v>
      </c>
      <c r="I230" s="1183" t="s">
        <v>5655</v>
      </c>
      <c r="J230" s="1183" t="s">
        <v>20</v>
      </c>
      <c r="K230" s="1183" t="s">
        <v>5863</v>
      </c>
      <c r="L230" s="1183" t="s">
        <v>20</v>
      </c>
      <c r="M230" s="1183" t="s">
        <v>5572</v>
      </c>
      <c r="N230" s="1183" t="s">
        <v>20</v>
      </c>
      <c r="O230" s="1183" t="s">
        <v>5634</v>
      </c>
      <c r="R230" s="1110" t="str">
        <f t="shared" si="13"/>
        <v>第二面－【８．非常用の照明装置の検査者】－その他の検査者－イ．資格－建築設備検査員第号</v>
      </c>
      <c r="AB230" s="1110" t="s">
        <v>5932</v>
      </c>
    </row>
    <row r="231" spans="3:28" x14ac:dyDescent="0.15">
      <c r="C231" s="1110">
        <f t="shared" si="11"/>
        <v>0</v>
      </c>
      <c r="D231" s="1182" t="str">
        <f>'＜入力不要＞概要書'!$N$351</f>
        <v/>
      </c>
      <c r="E231" s="1182" t="str">
        <f t="shared" si="12"/>
        <v>0</v>
      </c>
      <c r="G231" s="1183" t="s">
        <v>5569</v>
      </c>
      <c r="H231" s="1183" t="s">
        <v>20</v>
      </c>
      <c r="I231" s="1183" t="s">
        <v>5655</v>
      </c>
      <c r="J231" s="1183" t="s">
        <v>20</v>
      </c>
      <c r="K231" s="1183" t="s">
        <v>5863</v>
      </c>
      <c r="L231" s="1183" t="s">
        <v>20</v>
      </c>
      <c r="M231" s="1183" t="s">
        <v>5574</v>
      </c>
      <c r="N231" s="1183"/>
      <c r="O231" s="1183"/>
      <c r="R231" s="1110" t="str">
        <f t="shared" si="13"/>
        <v>第二面－【８．非常用の照明装置の検査者】－その他の検査者－ロ．氏名のフリガナ</v>
      </c>
      <c r="AB231" s="1110" t="s">
        <v>5933</v>
      </c>
    </row>
    <row r="232" spans="3:28" x14ac:dyDescent="0.15">
      <c r="C232" s="1110">
        <f t="shared" si="11"/>
        <v>0</v>
      </c>
      <c r="D232" s="1182">
        <f>'＜入力不要＞概要書'!$N$352</f>
        <v>0</v>
      </c>
      <c r="E232" s="1182" t="str">
        <f t="shared" si="12"/>
        <v>0</v>
      </c>
      <c r="G232" s="1183" t="s">
        <v>5569</v>
      </c>
      <c r="H232" s="1183" t="s">
        <v>20</v>
      </c>
      <c r="I232" s="1183" t="s">
        <v>5655</v>
      </c>
      <c r="J232" s="1183" t="s">
        <v>20</v>
      </c>
      <c r="K232" s="1183" t="s">
        <v>5863</v>
      </c>
      <c r="L232" s="1183" t="s">
        <v>20</v>
      </c>
      <c r="M232" s="1183" t="s">
        <v>5575</v>
      </c>
      <c r="N232" s="1183"/>
      <c r="O232" s="1183"/>
      <c r="R232" s="1110" t="str">
        <f t="shared" si="13"/>
        <v>第二面－【８．非常用の照明装置の検査者】－その他の検査者－ハ．氏名</v>
      </c>
      <c r="AB232" s="1110" t="s">
        <v>5934</v>
      </c>
    </row>
    <row r="233" spans="3:28" x14ac:dyDescent="0.15">
      <c r="C233" s="1110">
        <f t="shared" si="11"/>
        <v>0</v>
      </c>
      <c r="D233" s="1182" t="str">
        <f>'＜入力不要＞概要書'!$N$353</f>
        <v/>
      </c>
      <c r="E233" s="1182" t="str">
        <f t="shared" si="12"/>
        <v>0</v>
      </c>
      <c r="G233" s="1183" t="s">
        <v>5569</v>
      </c>
      <c r="H233" s="1183" t="s">
        <v>20</v>
      </c>
      <c r="I233" s="1183" t="s">
        <v>5655</v>
      </c>
      <c r="J233" s="1183" t="s">
        <v>20</v>
      </c>
      <c r="K233" s="1183" t="s">
        <v>5863</v>
      </c>
      <c r="L233" s="1183" t="s">
        <v>20</v>
      </c>
      <c r="M233" s="1183" t="s">
        <v>5576</v>
      </c>
      <c r="N233" s="1183"/>
      <c r="O233" s="1183"/>
      <c r="R233" s="1110" t="str">
        <f t="shared" si="13"/>
        <v>第二面－【８．非常用の照明装置の検査者】－その他の検査者－ニ．勤務先</v>
      </c>
      <c r="AB233" s="1110" t="s">
        <v>5935</v>
      </c>
    </row>
    <row r="234" spans="3:28" x14ac:dyDescent="0.15">
      <c r="C234" s="1110">
        <f t="shared" si="11"/>
        <v>0</v>
      </c>
      <c r="D234" s="1182" t="str">
        <f>'＜入力不要＞概要書'!$K$354</f>
        <v/>
      </c>
      <c r="E234" s="1182" t="str">
        <f t="shared" si="12"/>
        <v>0</v>
      </c>
      <c r="G234" s="1183" t="s">
        <v>5569</v>
      </c>
      <c r="H234" s="1183" t="s">
        <v>20</v>
      </c>
      <c r="I234" s="1183" t="s">
        <v>5655</v>
      </c>
      <c r="J234" s="1183" t="s">
        <v>20</v>
      </c>
      <c r="K234" s="1183" t="s">
        <v>5863</v>
      </c>
      <c r="L234" s="1183" t="s">
        <v>20</v>
      </c>
      <c r="M234" s="1183" t="s">
        <v>5576</v>
      </c>
      <c r="N234" s="1183" t="s">
        <v>20</v>
      </c>
      <c r="O234" s="1183" t="s">
        <v>5577</v>
      </c>
      <c r="R234" s="1110" t="str">
        <f t="shared" si="13"/>
        <v>第二面－【８．非常用の照明装置の検査者】－その他の検査者－ニ．勤務先－建築士事務所</v>
      </c>
      <c r="AB234" s="1110" t="s">
        <v>5936</v>
      </c>
    </row>
    <row r="235" spans="3:28" x14ac:dyDescent="0.15">
      <c r="C235" s="1110">
        <f t="shared" si="11"/>
        <v>0</v>
      </c>
      <c r="D235" s="1182" t="str">
        <f>'＜入力不要＞概要書'!$X$354</f>
        <v/>
      </c>
      <c r="E235" s="1182" t="str">
        <f t="shared" si="12"/>
        <v>0</v>
      </c>
      <c r="G235" s="1183" t="s">
        <v>5569</v>
      </c>
      <c r="H235" s="1183" t="s">
        <v>20</v>
      </c>
      <c r="I235" s="1183" t="s">
        <v>5655</v>
      </c>
      <c r="J235" s="1183" t="s">
        <v>20</v>
      </c>
      <c r="K235" s="1183" t="s">
        <v>5863</v>
      </c>
      <c r="L235" s="1183" t="s">
        <v>20</v>
      </c>
      <c r="M235" s="1183" t="s">
        <v>5576</v>
      </c>
      <c r="N235" s="1183" t="s">
        <v>20</v>
      </c>
      <c r="O235" s="1183" t="s">
        <v>5578</v>
      </c>
      <c r="R235" s="1110" t="str">
        <f t="shared" si="13"/>
        <v>第二面－【８．非常用の照明装置の検査者】－その他の検査者－ニ．勤務先－知事登録</v>
      </c>
      <c r="AB235" s="1110" t="s">
        <v>5937</v>
      </c>
    </row>
    <row r="236" spans="3:28" x14ac:dyDescent="0.15">
      <c r="C236" s="1110">
        <f t="shared" si="11"/>
        <v>0</v>
      </c>
      <c r="D236" s="1182" t="str">
        <f>'＜入力不要＞概要書'!$AH$354</f>
        <v/>
      </c>
      <c r="E236" s="1182" t="str">
        <f t="shared" si="12"/>
        <v>0</v>
      </c>
      <c r="G236" s="1183" t="s">
        <v>5569</v>
      </c>
      <c r="H236" s="1183" t="s">
        <v>20</v>
      </c>
      <c r="I236" s="1183" t="s">
        <v>5655</v>
      </c>
      <c r="J236" s="1183" t="s">
        <v>20</v>
      </c>
      <c r="K236" s="1183" t="s">
        <v>5863</v>
      </c>
      <c r="L236" s="1183" t="s">
        <v>20</v>
      </c>
      <c r="M236" s="1183" t="s">
        <v>5576</v>
      </c>
      <c r="N236" s="1183" t="s">
        <v>20</v>
      </c>
      <c r="O236" s="1183" t="s">
        <v>5635</v>
      </c>
      <c r="R236" s="1110" t="str">
        <f t="shared" si="13"/>
        <v>第二面－【８．非常用の照明装置の検査者】－その他の検査者－ニ．勤務先－知事登録第号</v>
      </c>
      <c r="AB236" s="1110" t="s">
        <v>5938</v>
      </c>
    </row>
    <row r="237" spans="3:28" x14ac:dyDescent="0.15">
      <c r="C237" s="1110">
        <f t="shared" si="11"/>
        <v>0</v>
      </c>
      <c r="D237" s="1182" t="str">
        <f>'＜入力不要＞概要書'!$N$355</f>
        <v/>
      </c>
      <c r="E237" s="1182" t="str">
        <f t="shared" si="12"/>
        <v>0</v>
      </c>
      <c r="G237" s="1183" t="s">
        <v>5569</v>
      </c>
      <c r="H237" s="1183" t="s">
        <v>20</v>
      </c>
      <c r="I237" s="1183" t="s">
        <v>5655</v>
      </c>
      <c r="J237" s="1183" t="s">
        <v>20</v>
      </c>
      <c r="K237" s="1183" t="s">
        <v>5863</v>
      </c>
      <c r="L237" s="1183" t="s">
        <v>20</v>
      </c>
      <c r="M237" s="1183" t="s">
        <v>5580</v>
      </c>
      <c r="N237" s="1183"/>
      <c r="O237" s="1183"/>
      <c r="R237" s="1110" t="str">
        <f t="shared" si="13"/>
        <v>第二面－【８．非常用の照明装置の検査者】－その他の検査者－ホ．郵便番号</v>
      </c>
      <c r="AB237" s="1110" t="s">
        <v>5939</v>
      </c>
    </row>
    <row r="238" spans="3:28" x14ac:dyDescent="0.15">
      <c r="C238" s="1110">
        <f t="shared" si="11"/>
        <v>0</v>
      </c>
      <c r="D238" s="1182" t="str">
        <f>'＜入力不要＞概要書'!$N$356</f>
        <v/>
      </c>
      <c r="E238" s="1182" t="str">
        <f t="shared" si="12"/>
        <v>0</v>
      </c>
      <c r="G238" s="1183" t="s">
        <v>5569</v>
      </c>
      <c r="H238" s="1183" t="s">
        <v>20</v>
      </c>
      <c r="I238" s="1183" t="s">
        <v>5655</v>
      </c>
      <c r="J238" s="1183" t="s">
        <v>20</v>
      </c>
      <c r="K238" s="1183" t="s">
        <v>5863</v>
      </c>
      <c r="L238" s="1183" t="s">
        <v>20</v>
      </c>
      <c r="M238" s="1183" t="s">
        <v>5581</v>
      </c>
      <c r="N238" s="1183"/>
      <c r="O238" s="1183"/>
      <c r="R238" s="1110" t="str">
        <f t="shared" si="13"/>
        <v>第二面－【８．非常用の照明装置の検査者】－その他の検査者－ヘ．所在地</v>
      </c>
      <c r="AB238" s="1110" t="s">
        <v>5940</v>
      </c>
    </row>
    <row r="239" spans="3:28" x14ac:dyDescent="0.15">
      <c r="C239" s="1110">
        <f t="shared" si="11"/>
        <v>0</v>
      </c>
      <c r="D239" s="1182" t="str">
        <f>'＜入力不要＞概要書'!$N$357</f>
        <v/>
      </c>
      <c r="E239" s="1182" t="str">
        <f t="shared" si="12"/>
        <v>0</v>
      </c>
      <c r="G239" s="1183" t="s">
        <v>5569</v>
      </c>
      <c r="H239" s="1183" t="s">
        <v>20</v>
      </c>
      <c r="I239" s="1183" t="s">
        <v>5655</v>
      </c>
      <c r="J239" s="1183" t="s">
        <v>20</v>
      </c>
      <c r="K239" s="1183" t="s">
        <v>5863</v>
      </c>
      <c r="L239" s="1183" t="s">
        <v>20</v>
      </c>
      <c r="M239" s="1183" t="s">
        <v>5582</v>
      </c>
      <c r="N239" s="1183"/>
      <c r="O239" s="1183"/>
      <c r="R239" s="1110" t="str">
        <f t="shared" si="13"/>
        <v>第二面－【８．非常用の照明装置の検査者】－その他の検査者－ト．電話番号</v>
      </c>
      <c r="AB239" s="1110" t="s">
        <v>5941</v>
      </c>
    </row>
    <row r="240" spans="3:28" x14ac:dyDescent="0.15">
      <c r="C240" s="1110">
        <f t="shared" si="11"/>
        <v>0</v>
      </c>
      <c r="D240" s="1182" t="str">
        <f>'＜入力不要＞概要書'!$K$375</f>
        <v/>
      </c>
      <c r="E240" s="1182" t="str">
        <f t="shared" si="12"/>
        <v>0</v>
      </c>
      <c r="G240" s="1183" t="s">
        <v>5569</v>
      </c>
      <c r="H240" s="1183" t="s">
        <v>20</v>
      </c>
      <c r="I240" s="1183" t="s">
        <v>5656</v>
      </c>
      <c r="J240" s="1183" t="s">
        <v>20</v>
      </c>
      <c r="K240" s="1183" t="s">
        <v>5624</v>
      </c>
      <c r="L240" s="1183" t="s">
        <v>20</v>
      </c>
      <c r="M240" s="1183" t="s">
        <v>17</v>
      </c>
      <c r="N240" s="1183"/>
      <c r="O240" s="1183"/>
      <c r="R240" s="1110" t="str">
        <f t="shared" si="13"/>
        <v>第二面－【９．非常用の照明装置の概要】－【イ．照明器具】－白熱灯</v>
      </c>
      <c r="AB240" s="1110" t="s">
        <v>5810</v>
      </c>
    </row>
    <row r="241" spans="3:28" x14ac:dyDescent="0.15">
      <c r="C241" s="1110">
        <f t="shared" si="11"/>
        <v>0</v>
      </c>
      <c r="D241" s="1182">
        <f>'＜入力不要＞概要書'!$P$375</f>
        <v>0</v>
      </c>
      <c r="E241" s="1182" t="str">
        <f t="shared" si="12"/>
        <v>0</v>
      </c>
      <c r="G241" s="1183" t="s">
        <v>5569</v>
      </c>
      <c r="H241" s="1183" t="s">
        <v>20</v>
      </c>
      <c r="I241" s="1183" t="s">
        <v>5656</v>
      </c>
      <c r="J241" s="1183" t="s">
        <v>20</v>
      </c>
      <c r="K241" s="1183" t="s">
        <v>5624</v>
      </c>
      <c r="L241" s="1183" t="s">
        <v>20</v>
      </c>
      <c r="M241" s="1183" t="s">
        <v>17</v>
      </c>
      <c r="N241" s="1183" t="s">
        <v>20</v>
      </c>
      <c r="O241" s="1183" t="s">
        <v>6</v>
      </c>
      <c r="R241" s="1110" t="str">
        <f t="shared" si="13"/>
        <v>第二面－【９．非常用の照明装置の概要】－【イ．照明器具】－白熱灯－灯</v>
      </c>
      <c r="AB241" s="1110" t="s">
        <v>5811</v>
      </c>
    </row>
    <row r="242" spans="3:28" x14ac:dyDescent="0.15">
      <c r="C242" s="1110">
        <f t="shared" si="11"/>
        <v>0</v>
      </c>
      <c r="D242" s="1182" t="str">
        <f>'＜入力不要＞概要書'!$U$375</f>
        <v/>
      </c>
      <c r="E242" s="1182" t="str">
        <f t="shared" si="12"/>
        <v>0</v>
      </c>
      <c r="G242" s="1183" t="s">
        <v>5569</v>
      </c>
      <c r="H242" s="1183" t="s">
        <v>20</v>
      </c>
      <c r="I242" s="1183" t="s">
        <v>5656</v>
      </c>
      <c r="J242" s="1183" t="s">
        <v>20</v>
      </c>
      <c r="K242" s="1183" t="s">
        <v>5624</v>
      </c>
      <c r="L242" s="1183" t="s">
        <v>20</v>
      </c>
      <c r="M242" s="1183" t="s">
        <v>16</v>
      </c>
      <c r="N242" s="1183"/>
      <c r="O242" s="1183"/>
      <c r="R242" s="1110" t="str">
        <f t="shared" si="13"/>
        <v>第二面－【９．非常用の照明装置の概要】－【イ．照明器具】－蛍光灯</v>
      </c>
      <c r="AB242" s="1110" t="s">
        <v>5812</v>
      </c>
    </row>
    <row r="243" spans="3:28" x14ac:dyDescent="0.15">
      <c r="C243" s="1110">
        <f t="shared" si="11"/>
        <v>0</v>
      </c>
      <c r="D243" s="1182">
        <f>'＜入力不要＞概要書'!$Z$375</f>
        <v>0</v>
      </c>
      <c r="E243" s="1182" t="str">
        <f t="shared" si="12"/>
        <v>0</v>
      </c>
      <c r="G243" s="1183" t="s">
        <v>5569</v>
      </c>
      <c r="H243" s="1183" t="s">
        <v>20</v>
      </c>
      <c r="I243" s="1183" t="s">
        <v>5656</v>
      </c>
      <c r="J243" s="1183" t="s">
        <v>20</v>
      </c>
      <c r="K243" s="1183" t="s">
        <v>5624</v>
      </c>
      <c r="L243" s="1183" t="s">
        <v>20</v>
      </c>
      <c r="M243" s="1183" t="s">
        <v>16</v>
      </c>
      <c r="N243" s="1183" t="s">
        <v>20</v>
      </c>
      <c r="O243" s="1183" t="s">
        <v>6</v>
      </c>
      <c r="R243" s="1110" t="str">
        <f t="shared" si="13"/>
        <v>第二面－【９．非常用の照明装置の概要】－【イ．照明器具】－蛍光灯－灯</v>
      </c>
      <c r="AB243" s="1110" t="s">
        <v>5813</v>
      </c>
    </row>
    <row r="244" spans="3:28" x14ac:dyDescent="0.15">
      <c r="C244" s="1110">
        <f t="shared" si="11"/>
        <v>0</v>
      </c>
      <c r="D244" s="1182" t="str">
        <f>'＜入力不要＞概要書'!$AE$375</f>
        <v/>
      </c>
      <c r="E244" s="1182" t="str">
        <f t="shared" si="12"/>
        <v>0</v>
      </c>
      <c r="G244" s="1183" t="s">
        <v>5569</v>
      </c>
      <c r="H244" s="1183" t="s">
        <v>20</v>
      </c>
      <c r="I244" s="1183" t="s">
        <v>5656</v>
      </c>
      <c r="J244" s="1183" t="s">
        <v>20</v>
      </c>
      <c r="K244" s="1183" t="s">
        <v>5624</v>
      </c>
      <c r="L244" s="1183" t="s">
        <v>20</v>
      </c>
      <c r="M244" s="1183" t="s">
        <v>5588</v>
      </c>
      <c r="N244" s="1183"/>
      <c r="O244" s="1183"/>
      <c r="R244" s="1110" t="str">
        <f t="shared" si="13"/>
        <v>第二面－【９．非常用の照明装置の概要】－【イ．照明器具】－LEDランプ</v>
      </c>
      <c r="AB244" s="1110" t="s">
        <v>5814</v>
      </c>
    </row>
    <row r="245" spans="3:28" x14ac:dyDescent="0.15">
      <c r="C245" s="1110">
        <f t="shared" si="11"/>
        <v>0</v>
      </c>
      <c r="D245" s="1182">
        <f>'＜入力不要＞概要書'!$AL$375</f>
        <v>0</v>
      </c>
      <c r="E245" s="1182" t="str">
        <f t="shared" si="12"/>
        <v>0</v>
      </c>
      <c r="G245" s="1183" t="s">
        <v>5569</v>
      </c>
      <c r="H245" s="1183" t="s">
        <v>20</v>
      </c>
      <c r="I245" s="1183" t="s">
        <v>5656</v>
      </c>
      <c r="J245" s="1183" t="s">
        <v>20</v>
      </c>
      <c r="K245" s="1183" t="s">
        <v>5624</v>
      </c>
      <c r="L245" s="1183" t="s">
        <v>20</v>
      </c>
      <c r="M245" s="1183" t="s">
        <v>5588</v>
      </c>
      <c r="N245" s="1183" t="s">
        <v>20</v>
      </c>
      <c r="O245" s="1183" t="s">
        <v>6</v>
      </c>
      <c r="R245" s="1110" t="str">
        <f t="shared" si="13"/>
        <v>第二面－【９．非常用の照明装置の概要】－【イ．照明器具】－LEDランプ－灯</v>
      </c>
      <c r="AB245" s="1110" t="s">
        <v>5815</v>
      </c>
    </row>
    <row r="246" spans="3:28" x14ac:dyDescent="0.15">
      <c r="C246" s="1110">
        <f t="shared" si="11"/>
        <v>0</v>
      </c>
      <c r="D246" s="1182" t="str">
        <f>'＜入力不要＞概要書'!$K$376</f>
        <v/>
      </c>
      <c r="E246" s="1182" t="str">
        <f t="shared" si="12"/>
        <v>0</v>
      </c>
      <c r="G246" s="1183" t="s">
        <v>5569</v>
      </c>
      <c r="H246" s="1183" t="s">
        <v>20</v>
      </c>
      <c r="I246" s="1183" t="s">
        <v>5656</v>
      </c>
      <c r="J246" s="1183" t="s">
        <v>20</v>
      </c>
      <c r="K246" s="1183" t="s">
        <v>5624</v>
      </c>
      <c r="L246" s="1183" t="s">
        <v>20</v>
      </c>
      <c r="M246" s="1183" t="s">
        <v>5</v>
      </c>
      <c r="N246" s="1183"/>
      <c r="O246" s="1183"/>
      <c r="R246" s="1110" t="str">
        <f t="shared" si="13"/>
        <v>第二面－【９．非常用の照明装置の概要】－【イ．照明器具】－その他</v>
      </c>
      <c r="AB246" s="1110" t="s">
        <v>5816</v>
      </c>
    </row>
    <row r="247" spans="3:28" x14ac:dyDescent="0.15">
      <c r="C247" s="1110">
        <f t="shared" si="11"/>
        <v>0</v>
      </c>
      <c r="D247" s="1182">
        <f>'＜入力不要＞概要書'!$P$376</f>
        <v>0</v>
      </c>
      <c r="E247" s="1182" t="str">
        <f t="shared" si="12"/>
        <v>0</v>
      </c>
      <c r="G247" s="1183" t="s">
        <v>5569</v>
      </c>
      <c r="H247" s="1183" t="s">
        <v>20</v>
      </c>
      <c r="I247" s="1183" t="s">
        <v>5656</v>
      </c>
      <c r="J247" s="1183" t="s">
        <v>20</v>
      </c>
      <c r="K247" s="1183" t="s">
        <v>5624</v>
      </c>
      <c r="L247" s="1183" t="s">
        <v>20</v>
      </c>
      <c r="M247" s="1183" t="s">
        <v>5</v>
      </c>
      <c r="N247" s="1183" t="s">
        <v>20</v>
      </c>
      <c r="O247" s="1183" t="s">
        <v>6</v>
      </c>
      <c r="R247" s="1110" t="str">
        <f t="shared" si="13"/>
        <v>第二面－【９．非常用の照明装置の概要】－【イ．照明器具】－その他－灯</v>
      </c>
      <c r="AB247" s="1110" t="s">
        <v>5817</v>
      </c>
    </row>
    <row r="248" spans="3:28" x14ac:dyDescent="0.15">
      <c r="C248" s="1110">
        <f t="shared" si="11"/>
        <v>0</v>
      </c>
      <c r="D248" s="1182" t="str">
        <f>'＜入力不要＞概要書'!$K$379</f>
        <v/>
      </c>
      <c r="E248" s="1182" t="str">
        <f t="shared" si="12"/>
        <v>0</v>
      </c>
      <c r="G248" s="1183" t="s">
        <v>5569</v>
      </c>
      <c r="H248" s="1183" t="s">
        <v>20</v>
      </c>
      <c r="I248" s="1183" t="s">
        <v>5656</v>
      </c>
      <c r="J248" s="1183" t="s">
        <v>20</v>
      </c>
      <c r="K248" s="1183" t="s">
        <v>5625</v>
      </c>
      <c r="L248" s="1183" t="s">
        <v>20</v>
      </c>
      <c r="M248" s="1183" t="s">
        <v>819</v>
      </c>
      <c r="N248" s="1183"/>
      <c r="O248" s="1183"/>
      <c r="R248" s="1110" t="str">
        <f t="shared" si="13"/>
        <v>第二面－【９．非常用の照明装置の概要】－【ロ．予備電源】－蓄電池（内蔵形）</v>
      </c>
      <c r="AB248" s="1110" t="s">
        <v>5818</v>
      </c>
    </row>
    <row r="249" spans="3:28" x14ac:dyDescent="0.15">
      <c r="C249" s="1110">
        <f t="shared" si="11"/>
        <v>0</v>
      </c>
      <c r="D249" s="1182">
        <f>'＜入力不要＞概要書'!$W$379</f>
        <v>0</v>
      </c>
      <c r="E249" s="1182" t="str">
        <f t="shared" si="12"/>
        <v>0</v>
      </c>
      <c r="G249" s="1183" t="s">
        <v>5569</v>
      </c>
      <c r="H249" s="1183" t="s">
        <v>20</v>
      </c>
      <c r="I249" s="1183" t="s">
        <v>5656</v>
      </c>
      <c r="J249" s="1183" t="s">
        <v>20</v>
      </c>
      <c r="K249" s="1183" t="s">
        <v>5625</v>
      </c>
      <c r="L249" s="1183" t="s">
        <v>20</v>
      </c>
      <c r="M249" s="1183" t="s">
        <v>819</v>
      </c>
      <c r="N249" s="1183" t="s">
        <v>20</v>
      </c>
      <c r="O249" s="1183" t="s">
        <v>5636</v>
      </c>
      <c r="R249" s="1110" t="str">
        <f t="shared" si="13"/>
        <v>第二面－【９．非常用の照明装置の概要】－【ロ．予備電源】－蓄電池（内蔵形）－居室灯</v>
      </c>
      <c r="AB249" s="1110" t="s">
        <v>5819</v>
      </c>
    </row>
    <row r="250" spans="3:28" x14ac:dyDescent="0.15">
      <c r="C250" s="1110">
        <f t="shared" si="11"/>
        <v>0</v>
      </c>
      <c r="D250" s="1182">
        <f>'＜入力不要＞概要書'!$AC$379</f>
        <v>0</v>
      </c>
      <c r="E250" s="1182" t="str">
        <f t="shared" si="12"/>
        <v>0</v>
      </c>
      <c r="G250" s="1183" t="s">
        <v>5569</v>
      </c>
      <c r="H250" s="1183" t="s">
        <v>20</v>
      </c>
      <c r="I250" s="1183" t="s">
        <v>5656</v>
      </c>
      <c r="J250" s="1183" t="s">
        <v>20</v>
      </c>
      <c r="K250" s="1183" t="s">
        <v>5625</v>
      </c>
      <c r="L250" s="1183" t="s">
        <v>20</v>
      </c>
      <c r="M250" s="1183" t="s">
        <v>819</v>
      </c>
      <c r="N250" s="1183" t="s">
        <v>20</v>
      </c>
      <c r="O250" s="1183" t="s">
        <v>5637</v>
      </c>
      <c r="R250" s="1110" t="str">
        <f t="shared" si="13"/>
        <v>第二面－【９．非常用の照明装置の概要】－【ロ．予備電源】－蓄電池（内蔵形）－廊下灯</v>
      </c>
      <c r="AB250" s="1110" t="s">
        <v>5820</v>
      </c>
    </row>
    <row r="251" spans="3:28" x14ac:dyDescent="0.15">
      <c r="C251" s="1110">
        <f t="shared" si="11"/>
        <v>0</v>
      </c>
      <c r="D251" s="1182">
        <f>'＜入力不要＞概要書'!$AI$379</f>
        <v>0</v>
      </c>
      <c r="E251" s="1182" t="str">
        <f t="shared" si="12"/>
        <v>0</v>
      </c>
      <c r="G251" s="1183" t="s">
        <v>5569</v>
      </c>
      <c r="H251" s="1183" t="s">
        <v>20</v>
      </c>
      <c r="I251" s="1183" t="s">
        <v>5656</v>
      </c>
      <c r="J251" s="1183" t="s">
        <v>20</v>
      </c>
      <c r="K251" s="1183" t="s">
        <v>5625</v>
      </c>
      <c r="L251" s="1183" t="s">
        <v>20</v>
      </c>
      <c r="M251" s="1183" t="s">
        <v>819</v>
      </c>
      <c r="N251" s="1183" t="s">
        <v>20</v>
      </c>
      <c r="O251" s="1183" t="s">
        <v>5638</v>
      </c>
      <c r="R251" s="1110" t="str">
        <f t="shared" si="13"/>
        <v>第二面－【９．非常用の照明装置の概要】－【ロ．予備電源】－蓄電池（内蔵形）－階段灯</v>
      </c>
      <c r="AB251" s="1110" t="s">
        <v>5821</v>
      </c>
    </row>
    <row r="252" spans="3:28" x14ac:dyDescent="0.15">
      <c r="C252" s="1110">
        <f t="shared" si="11"/>
        <v>0</v>
      </c>
      <c r="D252" s="1182" t="str">
        <f>'＜入力不要＞概要書'!$K$380</f>
        <v/>
      </c>
      <c r="E252" s="1182" t="str">
        <f t="shared" si="12"/>
        <v>0</v>
      </c>
      <c r="G252" s="1183" t="s">
        <v>5569</v>
      </c>
      <c r="H252" s="1183" t="s">
        <v>20</v>
      </c>
      <c r="I252" s="1183" t="s">
        <v>5656</v>
      </c>
      <c r="J252" s="1183" t="s">
        <v>20</v>
      </c>
      <c r="K252" s="1183" t="s">
        <v>5625</v>
      </c>
      <c r="L252" s="1183" t="s">
        <v>20</v>
      </c>
      <c r="M252" s="1183" t="s">
        <v>818</v>
      </c>
      <c r="N252" s="1183"/>
      <c r="O252" s="1183"/>
      <c r="R252" s="1110" t="str">
        <f t="shared" si="13"/>
        <v>第二面－【９．非常用の照明装置の概要】－【ロ．予備電源】－蓄電池（別置形）</v>
      </c>
      <c r="AB252" s="1110" t="s">
        <v>5822</v>
      </c>
    </row>
    <row r="253" spans="3:28" x14ac:dyDescent="0.15">
      <c r="C253" s="1110">
        <f t="shared" si="11"/>
        <v>0</v>
      </c>
      <c r="D253" s="1182">
        <f>'＜入力不要＞概要書'!$W$380</f>
        <v>0</v>
      </c>
      <c r="E253" s="1182" t="str">
        <f t="shared" si="12"/>
        <v>0</v>
      </c>
      <c r="G253" s="1183" t="s">
        <v>5569</v>
      </c>
      <c r="H253" s="1183" t="s">
        <v>20</v>
      </c>
      <c r="I253" s="1183" t="s">
        <v>5656</v>
      </c>
      <c r="J253" s="1183" t="s">
        <v>20</v>
      </c>
      <c r="K253" s="1183" t="s">
        <v>5625</v>
      </c>
      <c r="L253" s="1183" t="s">
        <v>20</v>
      </c>
      <c r="M253" s="1183" t="s">
        <v>818</v>
      </c>
      <c r="N253" s="1183" t="s">
        <v>20</v>
      </c>
      <c r="O253" s="1183" t="s">
        <v>5636</v>
      </c>
      <c r="R253" s="1110" t="str">
        <f t="shared" si="13"/>
        <v>第二面－【９．非常用の照明装置の概要】－【ロ．予備電源】－蓄電池（別置形）－居室灯</v>
      </c>
      <c r="AB253" s="1110" t="s">
        <v>5823</v>
      </c>
    </row>
    <row r="254" spans="3:28" x14ac:dyDescent="0.15">
      <c r="C254" s="1110">
        <f t="shared" si="11"/>
        <v>0</v>
      </c>
      <c r="D254" s="1182">
        <f>'＜入力不要＞概要書'!$AC$380</f>
        <v>0</v>
      </c>
      <c r="E254" s="1182" t="str">
        <f t="shared" si="12"/>
        <v>0</v>
      </c>
      <c r="G254" s="1183" t="s">
        <v>5569</v>
      </c>
      <c r="H254" s="1183" t="s">
        <v>20</v>
      </c>
      <c r="I254" s="1183" t="s">
        <v>5656</v>
      </c>
      <c r="J254" s="1183" t="s">
        <v>20</v>
      </c>
      <c r="K254" s="1183" t="s">
        <v>5625</v>
      </c>
      <c r="L254" s="1183" t="s">
        <v>20</v>
      </c>
      <c r="M254" s="1183" t="s">
        <v>818</v>
      </c>
      <c r="N254" s="1183" t="s">
        <v>20</v>
      </c>
      <c r="O254" s="1183" t="s">
        <v>5637</v>
      </c>
      <c r="R254" s="1110" t="str">
        <f t="shared" si="13"/>
        <v>第二面－【９．非常用の照明装置の概要】－【ロ．予備電源】－蓄電池（別置形）－廊下灯</v>
      </c>
      <c r="AB254" s="1110" t="s">
        <v>5824</v>
      </c>
    </row>
    <row r="255" spans="3:28" x14ac:dyDescent="0.15">
      <c r="C255" s="1110">
        <f t="shared" si="11"/>
        <v>0</v>
      </c>
      <c r="D255" s="1182">
        <f>'＜入力不要＞概要書'!$AI$380</f>
        <v>0</v>
      </c>
      <c r="E255" s="1182" t="str">
        <f t="shared" si="12"/>
        <v>0</v>
      </c>
      <c r="G255" s="1183" t="s">
        <v>5569</v>
      </c>
      <c r="H255" s="1183" t="s">
        <v>20</v>
      </c>
      <c r="I255" s="1183" t="s">
        <v>5656</v>
      </c>
      <c r="J255" s="1183" t="s">
        <v>20</v>
      </c>
      <c r="K255" s="1183" t="s">
        <v>5625</v>
      </c>
      <c r="L255" s="1183" t="s">
        <v>20</v>
      </c>
      <c r="M255" s="1183" t="s">
        <v>818</v>
      </c>
      <c r="N255" s="1183" t="s">
        <v>20</v>
      </c>
      <c r="O255" s="1183" t="s">
        <v>5638</v>
      </c>
      <c r="R255" s="1110" t="str">
        <f t="shared" si="13"/>
        <v>第二面－【９．非常用の照明装置の概要】－【ロ．予備電源】－蓄電池（別置形）－階段灯</v>
      </c>
      <c r="AB255" s="1110" t="s">
        <v>5825</v>
      </c>
    </row>
    <row r="256" spans="3:28" x14ac:dyDescent="0.15">
      <c r="C256" s="1110">
        <f t="shared" si="11"/>
        <v>0</v>
      </c>
      <c r="D256" s="1182" t="str">
        <f>'＜入力不要＞概要書'!$K$381</f>
        <v/>
      </c>
      <c r="E256" s="1182" t="str">
        <f t="shared" si="12"/>
        <v>0</v>
      </c>
      <c r="G256" s="1183" t="s">
        <v>5569</v>
      </c>
      <c r="H256" s="1183" t="s">
        <v>20</v>
      </c>
      <c r="I256" s="1183" t="s">
        <v>5656</v>
      </c>
      <c r="J256" s="1183" t="s">
        <v>20</v>
      </c>
      <c r="K256" s="1183" t="s">
        <v>5625</v>
      </c>
      <c r="L256" s="1183" t="s">
        <v>20</v>
      </c>
      <c r="M256" s="1183" t="s">
        <v>828</v>
      </c>
      <c r="N256" s="1183"/>
      <c r="O256" s="1183"/>
      <c r="R256" s="1110" t="str">
        <f t="shared" si="13"/>
        <v>第二面－【９．非常用の照明装置の概要】－【ロ．予備電源】－自家用発電装置</v>
      </c>
      <c r="AB256" s="1110" t="s">
        <v>5826</v>
      </c>
    </row>
    <row r="257" spans="3:28" x14ac:dyDescent="0.15">
      <c r="C257" s="1110">
        <f t="shared" si="11"/>
        <v>0</v>
      </c>
      <c r="D257" s="1182">
        <f>'＜入力不要＞概要書'!$W$381</f>
        <v>0</v>
      </c>
      <c r="E257" s="1182" t="str">
        <f t="shared" si="12"/>
        <v>0</v>
      </c>
      <c r="G257" s="1183" t="s">
        <v>5569</v>
      </c>
      <c r="H257" s="1183" t="s">
        <v>20</v>
      </c>
      <c r="I257" s="1183" t="s">
        <v>5656</v>
      </c>
      <c r="J257" s="1183" t="s">
        <v>20</v>
      </c>
      <c r="K257" s="1183" t="s">
        <v>5625</v>
      </c>
      <c r="L257" s="1183" t="s">
        <v>20</v>
      </c>
      <c r="M257" s="1183" t="s">
        <v>828</v>
      </c>
      <c r="N257" s="1183" t="s">
        <v>20</v>
      </c>
      <c r="O257" s="1183" t="s">
        <v>5636</v>
      </c>
      <c r="R257" s="1110" t="str">
        <f t="shared" si="13"/>
        <v>第二面－【９．非常用の照明装置の概要】－【ロ．予備電源】－自家用発電装置－居室灯</v>
      </c>
      <c r="AB257" s="1110" t="s">
        <v>5827</v>
      </c>
    </row>
    <row r="258" spans="3:28" x14ac:dyDescent="0.15">
      <c r="C258" s="1110">
        <f t="shared" si="11"/>
        <v>0</v>
      </c>
      <c r="D258" s="1182">
        <f>'＜入力不要＞概要書'!$AC$381</f>
        <v>0</v>
      </c>
      <c r="E258" s="1182" t="str">
        <f t="shared" si="12"/>
        <v>0</v>
      </c>
      <c r="G258" s="1183" t="s">
        <v>5569</v>
      </c>
      <c r="H258" s="1183" t="s">
        <v>20</v>
      </c>
      <c r="I258" s="1183" t="s">
        <v>5656</v>
      </c>
      <c r="J258" s="1183" t="s">
        <v>20</v>
      </c>
      <c r="K258" s="1183" t="s">
        <v>5625</v>
      </c>
      <c r="L258" s="1183" t="s">
        <v>20</v>
      </c>
      <c r="M258" s="1183" t="s">
        <v>828</v>
      </c>
      <c r="N258" s="1183" t="s">
        <v>20</v>
      </c>
      <c r="O258" s="1183" t="s">
        <v>5637</v>
      </c>
      <c r="R258" s="1110" t="str">
        <f t="shared" si="13"/>
        <v>第二面－【９．非常用の照明装置の概要】－【ロ．予備電源】－自家用発電装置－廊下灯</v>
      </c>
      <c r="AB258" s="1110" t="s">
        <v>5828</v>
      </c>
    </row>
    <row r="259" spans="3:28" x14ac:dyDescent="0.15">
      <c r="C259" s="1110">
        <f t="shared" si="11"/>
        <v>0</v>
      </c>
      <c r="D259" s="1182">
        <f>'＜入力不要＞概要書'!$AI$381</f>
        <v>0</v>
      </c>
      <c r="E259" s="1182" t="str">
        <f t="shared" si="12"/>
        <v>0</v>
      </c>
      <c r="G259" s="1183" t="s">
        <v>5569</v>
      </c>
      <c r="H259" s="1183" t="s">
        <v>20</v>
      </c>
      <c r="I259" s="1183" t="s">
        <v>5656</v>
      </c>
      <c r="J259" s="1183" t="s">
        <v>20</v>
      </c>
      <c r="K259" s="1183" t="s">
        <v>5625</v>
      </c>
      <c r="L259" s="1183" t="s">
        <v>20</v>
      </c>
      <c r="M259" s="1183" t="s">
        <v>828</v>
      </c>
      <c r="N259" s="1183" t="s">
        <v>20</v>
      </c>
      <c r="O259" s="1183" t="s">
        <v>5638</v>
      </c>
      <c r="R259" s="1110" t="str">
        <f t="shared" si="13"/>
        <v>第二面－【９．非常用の照明装置の概要】－【ロ．予備電源】－自家用発電装置－階段灯</v>
      </c>
      <c r="AB259" s="1110" t="s">
        <v>5829</v>
      </c>
    </row>
    <row r="260" spans="3:28" x14ac:dyDescent="0.15">
      <c r="C260" s="1110">
        <f t="shared" si="11"/>
        <v>0</v>
      </c>
      <c r="D260" s="1182" t="str">
        <f>'＜入力不要＞概要書'!$K$382</f>
        <v/>
      </c>
      <c r="E260" s="1182" t="str">
        <f t="shared" si="12"/>
        <v>0</v>
      </c>
      <c r="G260" s="1183" t="s">
        <v>5569</v>
      </c>
      <c r="H260" s="1183" t="s">
        <v>20</v>
      </c>
      <c r="I260" s="1183" t="s">
        <v>5656</v>
      </c>
      <c r="J260" s="1183" t="s">
        <v>20</v>
      </c>
      <c r="K260" s="1183" t="s">
        <v>5625</v>
      </c>
      <c r="L260" s="1183" t="s">
        <v>20</v>
      </c>
      <c r="M260" s="1183" t="s">
        <v>3575</v>
      </c>
      <c r="N260" s="1183"/>
      <c r="O260" s="1183"/>
      <c r="R260" s="1110" t="str">
        <f t="shared" si="13"/>
        <v>第二面－【９．非常用の照明装置の概要】－【ロ．予備電源】－蓄電池(別置形)・自家用発電装置併用</v>
      </c>
      <c r="AB260" s="1110" t="s">
        <v>5830</v>
      </c>
    </row>
    <row r="261" spans="3:28" x14ac:dyDescent="0.15">
      <c r="C261" s="1110">
        <f t="shared" si="11"/>
        <v>0</v>
      </c>
      <c r="D261" s="1182">
        <f>'＜入力不要＞概要書'!$AF$382</f>
        <v>0</v>
      </c>
      <c r="E261" s="1182" t="str">
        <f t="shared" si="12"/>
        <v>0</v>
      </c>
      <c r="G261" s="1183" t="s">
        <v>5569</v>
      </c>
      <c r="H261" s="1183" t="s">
        <v>20</v>
      </c>
      <c r="I261" s="1183" t="s">
        <v>5656</v>
      </c>
      <c r="J261" s="1183" t="s">
        <v>20</v>
      </c>
      <c r="K261" s="1183" t="s">
        <v>5625</v>
      </c>
      <c r="L261" s="1183" t="s">
        <v>20</v>
      </c>
      <c r="M261" s="1183" t="s">
        <v>3575</v>
      </c>
      <c r="N261" s="1183" t="s">
        <v>20</v>
      </c>
      <c r="O261" s="1183" t="s">
        <v>5636</v>
      </c>
      <c r="R261" s="1110" t="str">
        <f t="shared" si="13"/>
        <v>第二面－【９．非常用の照明装置の概要】－【ロ．予備電源】－蓄電池(別置形)・自家用発電装置併用－居室灯</v>
      </c>
      <c r="AB261" s="1110" t="s">
        <v>5831</v>
      </c>
    </row>
    <row r="262" spans="3:28" x14ac:dyDescent="0.15">
      <c r="C262" s="1110">
        <f t="shared" ref="C262:C317" si="14">IF(D262="",0,D262)</f>
        <v>0</v>
      </c>
      <c r="D262" s="1182">
        <f>'＜入力不要＞概要書'!$AL$382</f>
        <v>0</v>
      </c>
      <c r="E262" s="1182" t="str">
        <f t="shared" si="12"/>
        <v>0</v>
      </c>
      <c r="G262" s="1183" t="s">
        <v>5569</v>
      </c>
      <c r="H262" s="1183" t="s">
        <v>20</v>
      </c>
      <c r="I262" s="1183" t="s">
        <v>5656</v>
      </c>
      <c r="J262" s="1183" t="s">
        <v>20</v>
      </c>
      <c r="K262" s="1183" t="s">
        <v>5625</v>
      </c>
      <c r="L262" s="1183" t="s">
        <v>20</v>
      </c>
      <c r="M262" s="1183" t="s">
        <v>3575</v>
      </c>
      <c r="N262" s="1183" t="s">
        <v>20</v>
      </c>
      <c r="O262" s="1183" t="s">
        <v>5637</v>
      </c>
      <c r="R262" s="1110" t="str">
        <f t="shared" si="13"/>
        <v>第二面－【９．非常用の照明装置の概要】－【ロ．予備電源】－蓄電池(別置形)・自家用発電装置併用－廊下灯</v>
      </c>
      <c r="AB262" s="1110" t="s">
        <v>5832</v>
      </c>
    </row>
    <row r="263" spans="3:28" x14ac:dyDescent="0.15">
      <c r="C263" s="1110">
        <f t="shared" si="14"/>
        <v>0</v>
      </c>
      <c r="D263" s="1182">
        <f>'＜入力不要＞概要書'!$AR$382</f>
        <v>0</v>
      </c>
      <c r="E263" s="1182" t="str">
        <f t="shared" ref="E263:E317" si="15">SUBSTITUTE(C263,CHAR(10),"")</f>
        <v>0</v>
      </c>
      <c r="G263" s="1183" t="s">
        <v>5569</v>
      </c>
      <c r="H263" s="1183" t="s">
        <v>20</v>
      </c>
      <c r="I263" s="1183" t="s">
        <v>5656</v>
      </c>
      <c r="J263" s="1183" t="s">
        <v>20</v>
      </c>
      <c r="K263" s="1183" t="s">
        <v>5625</v>
      </c>
      <c r="L263" s="1183" t="s">
        <v>20</v>
      </c>
      <c r="M263" s="1183" t="s">
        <v>3575</v>
      </c>
      <c r="N263" s="1183" t="s">
        <v>20</v>
      </c>
      <c r="O263" s="1183" t="s">
        <v>5638</v>
      </c>
      <c r="R263" s="1110" t="str">
        <f t="shared" si="13"/>
        <v>第二面－【９．非常用の照明装置の概要】－【ロ．予備電源】－蓄電池(別置形)・自家用発電装置併用－階段灯</v>
      </c>
      <c r="AB263" s="1110" t="s">
        <v>5833</v>
      </c>
    </row>
    <row r="264" spans="3:28" x14ac:dyDescent="0.15">
      <c r="C264" s="1110">
        <f t="shared" si="14"/>
        <v>0</v>
      </c>
      <c r="D264" s="1182" t="str">
        <f>'＜入力不要＞概要書'!$K$383</f>
        <v/>
      </c>
      <c r="E264" s="1182" t="str">
        <f t="shared" si="15"/>
        <v>0</v>
      </c>
      <c r="G264" s="1183" t="s">
        <v>5569</v>
      </c>
      <c r="H264" s="1183" t="s">
        <v>20</v>
      </c>
      <c r="I264" s="1183" t="s">
        <v>5656</v>
      </c>
      <c r="J264" s="1183" t="s">
        <v>20</v>
      </c>
      <c r="K264" s="1183" t="s">
        <v>5625</v>
      </c>
      <c r="L264" s="1183" t="s">
        <v>20</v>
      </c>
      <c r="M264" s="1183" t="s">
        <v>5</v>
      </c>
      <c r="N264" s="1183"/>
      <c r="O264" s="1183"/>
      <c r="R264" s="1110" t="str">
        <f t="shared" si="13"/>
        <v>第二面－【９．非常用の照明装置の概要】－【ロ．予備電源】－その他</v>
      </c>
      <c r="AB264" s="1110" t="s">
        <v>5834</v>
      </c>
    </row>
    <row r="265" spans="3:28" x14ac:dyDescent="0.15">
      <c r="C265" s="1110">
        <f t="shared" si="14"/>
        <v>0</v>
      </c>
      <c r="D265" s="1182">
        <f>'＜入力不要＞概要書'!$P$383</f>
        <v>0</v>
      </c>
      <c r="E265" s="1182" t="str">
        <f t="shared" si="15"/>
        <v>0</v>
      </c>
      <c r="G265" s="1183" t="s">
        <v>5569</v>
      </c>
      <c r="H265" s="1183" t="s">
        <v>20</v>
      </c>
      <c r="I265" s="1183" t="s">
        <v>5656</v>
      </c>
      <c r="J265" s="1183" t="s">
        <v>20</v>
      </c>
      <c r="K265" s="1183" t="s">
        <v>5625</v>
      </c>
      <c r="L265" s="1183" t="s">
        <v>20</v>
      </c>
      <c r="M265" s="1183" t="s">
        <v>5</v>
      </c>
      <c r="N265" s="1183" t="s">
        <v>20</v>
      </c>
      <c r="O265" s="1183" t="s">
        <v>5585</v>
      </c>
      <c r="R265" s="1110" t="str">
        <f t="shared" si="13"/>
        <v>第二面－【９．非常用の照明装置の概要】－【ロ．予備電源】－その他－詳細</v>
      </c>
      <c r="AB265" s="1110" t="s">
        <v>5835</v>
      </c>
    </row>
    <row r="266" spans="3:28" x14ac:dyDescent="0.15">
      <c r="C266" s="1110">
        <f t="shared" si="14"/>
        <v>0</v>
      </c>
      <c r="D266" s="1182" t="str">
        <f>'＜入力不要＞概要書'!$K$418</f>
        <v/>
      </c>
      <c r="E266" s="1182" t="str">
        <f t="shared" si="15"/>
        <v>0</v>
      </c>
      <c r="G266" s="1183" t="s">
        <v>5569</v>
      </c>
      <c r="H266" s="1183" t="s">
        <v>20</v>
      </c>
      <c r="I266" s="1183" t="s">
        <v>5657</v>
      </c>
      <c r="J266" s="1183" t="s">
        <v>20</v>
      </c>
      <c r="K266" s="1183" t="s">
        <v>5862</v>
      </c>
      <c r="L266" s="1183" t="s">
        <v>20</v>
      </c>
      <c r="M266" s="1183" t="s">
        <v>806</v>
      </c>
      <c r="N266" s="1183" t="s">
        <v>20</v>
      </c>
      <c r="O266" s="1183" t="s">
        <v>35</v>
      </c>
      <c r="R266" s="1110" t="str">
        <f t="shared" si="13"/>
        <v>第二面－【１０．給水設備及び排水設備の検査者】－代表となる検査者－【イ．資格】－建築士</v>
      </c>
      <c r="AB266" s="1110" t="s">
        <v>5942</v>
      </c>
    </row>
    <row r="267" spans="3:28" x14ac:dyDescent="0.15">
      <c r="C267" s="1110">
        <f t="shared" si="14"/>
        <v>0</v>
      </c>
      <c r="D267" s="1182" t="str">
        <f>'＜入力不要＞概要書'!$X$418</f>
        <v/>
      </c>
      <c r="E267" s="1182" t="str">
        <f t="shared" si="15"/>
        <v>0</v>
      </c>
      <c r="G267" s="1183" t="s">
        <v>5569</v>
      </c>
      <c r="H267" s="1183" t="s">
        <v>20</v>
      </c>
      <c r="I267" s="1183" t="s">
        <v>5657</v>
      </c>
      <c r="J267" s="1183" t="s">
        <v>20</v>
      </c>
      <c r="K267" s="1183" t="s">
        <v>5862</v>
      </c>
      <c r="L267" s="1183" t="s">
        <v>20</v>
      </c>
      <c r="M267" s="1183" t="s">
        <v>806</v>
      </c>
      <c r="N267" s="1183" t="s">
        <v>20</v>
      </c>
      <c r="O267" s="1183" t="s">
        <v>5573</v>
      </c>
      <c r="R267" s="1110" t="str">
        <f t="shared" si="13"/>
        <v>第二面－【１０．給水設備及び排水設備の検査者】－代表となる検査者－【イ．資格】－建築士登録</v>
      </c>
      <c r="AB267" s="1110" t="s">
        <v>5943</v>
      </c>
    </row>
    <row r="268" spans="3:28" x14ac:dyDescent="0.15">
      <c r="C268" s="1110">
        <f t="shared" si="14"/>
        <v>0</v>
      </c>
      <c r="D268" s="1182" t="str">
        <f>'＜入力不要＞概要書'!$AH$418</f>
        <v/>
      </c>
      <c r="E268" s="1182" t="str">
        <f t="shared" si="15"/>
        <v>0</v>
      </c>
      <c r="G268" s="1183" t="s">
        <v>5569</v>
      </c>
      <c r="H268" s="1183" t="s">
        <v>20</v>
      </c>
      <c r="I268" s="1183" t="s">
        <v>5657</v>
      </c>
      <c r="J268" s="1183" t="s">
        <v>20</v>
      </c>
      <c r="K268" s="1183" t="s">
        <v>5862</v>
      </c>
      <c r="L268" s="1183" t="s">
        <v>20</v>
      </c>
      <c r="M268" s="1183" t="s">
        <v>806</v>
      </c>
      <c r="N268" s="1183" t="s">
        <v>20</v>
      </c>
      <c r="O268" s="1183" t="s">
        <v>5633</v>
      </c>
      <c r="R268" s="1110" t="str">
        <f t="shared" si="13"/>
        <v>第二面－【１０．給水設備及び排水設備の検査者】－代表となる検査者－【イ．資格】－建築士登録第号</v>
      </c>
      <c r="AB268" s="1110" t="s">
        <v>5944</v>
      </c>
    </row>
    <row r="269" spans="3:28" x14ac:dyDescent="0.15">
      <c r="C269" s="1110">
        <f t="shared" si="14"/>
        <v>0</v>
      </c>
      <c r="D269" s="1182" t="str">
        <f>'＜入力不要＞概要書'!$AH$419</f>
        <v/>
      </c>
      <c r="E269" s="1182" t="str">
        <f t="shared" si="15"/>
        <v>0</v>
      </c>
      <c r="G269" s="1183" t="s">
        <v>5569</v>
      </c>
      <c r="H269" s="1183" t="s">
        <v>20</v>
      </c>
      <c r="I269" s="1183" t="s">
        <v>5657</v>
      </c>
      <c r="J269" s="1183" t="s">
        <v>20</v>
      </c>
      <c r="K269" s="1183" t="s">
        <v>5862</v>
      </c>
      <c r="L269" s="1183" t="s">
        <v>20</v>
      </c>
      <c r="M269" s="1183" t="s">
        <v>806</v>
      </c>
      <c r="N269" s="1183" t="s">
        <v>20</v>
      </c>
      <c r="O269" s="1183" t="s">
        <v>5634</v>
      </c>
      <c r="R269" s="1110" t="str">
        <f t="shared" ref="R269:R317" si="16">CONCATENATE(G269,H269,I269,J269,K269,L269,M269,N269,O269)</f>
        <v>第二面－【１０．給水設備及び排水設備の検査者】－代表となる検査者－【イ．資格】－建築設備検査員第号</v>
      </c>
      <c r="AB269" s="1110" t="s">
        <v>5945</v>
      </c>
    </row>
    <row r="270" spans="3:28" x14ac:dyDescent="0.15">
      <c r="C270" s="1110">
        <f t="shared" si="14"/>
        <v>0</v>
      </c>
      <c r="D270" s="1182" t="str">
        <f>'＜入力不要＞概要書'!$N$421</f>
        <v/>
      </c>
      <c r="E270" s="1182" t="str">
        <f t="shared" si="15"/>
        <v>0</v>
      </c>
      <c r="G270" s="1183" t="s">
        <v>5569</v>
      </c>
      <c r="H270" s="1183" t="s">
        <v>20</v>
      </c>
      <c r="I270" s="1183" t="s">
        <v>5657</v>
      </c>
      <c r="J270" s="1183" t="s">
        <v>20</v>
      </c>
      <c r="K270" s="1183" t="s">
        <v>5862</v>
      </c>
      <c r="L270" s="1183" t="s">
        <v>20</v>
      </c>
      <c r="M270" s="1183" t="s">
        <v>801</v>
      </c>
      <c r="N270" s="1183"/>
      <c r="O270" s="1183"/>
      <c r="R270" s="1110" t="str">
        <f t="shared" si="16"/>
        <v>第二面－【１０．給水設備及び排水設備の検査者】－代表となる検査者－【ロ．氏名のフリガナ】</v>
      </c>
      <c r="AB270" s="1110" t="s">
        <v>5946</v>
      </c>
    </row>
    <row r="271" spans="3:28" x14ac:dyDescent="0.15">
      <c r="C271" s="1110">
        <f t="shared" si="14"/>
        <v>0</v>
      </c>
      <c r="D271" s="1182">
        <f>'＜入力不要＞概要書'!$N$422</f>
        <v>0</v>
      </c>
      <c r="E271" s="1182" t="str">
        <f t="shared" si="15"/>
        <v>0</v>
      </c>
      <c r="G271" s="1183" t="s">
        <v>5569</v>
      </c>
      <c r="H271" s="1183" t="s">
        <v>20</v>
      </c>
      <c r="I271" s="1183" t="s">
        <v>5657</v>
      </c>
      <c r="J271" s="1183" t="s">
        <v>20</v>
      </c>
      <c r="K271" s="1183" t="s">
        <v>5862</v>
      </c>
      <c r="L271" s="1183" t="s">
        <v>20</v>
      </c>
      <c r="M271" s="1183" t="s">
        <v>800</v>
      </c>
      <c r="N271" s="1183"/>
      <c r="O271" s="1183"/>
      <c r="R271" s="1110" t="str">
        <f t="shared" si="16"/>
        <v>第二面－【１０．給水設備及び排水設備の検査者】－代表となる検査者－【ハ．氏名】</v>
      </c>
      <c r="AB271" s="1110" t="s">
        <v>5947</v>
      </c>
    </row>
    <row r="272" spans="3:28" x14ac:dyDescent="0.15">
      <c r="C272" s="1110">
        <f t="shared" si="14"/>
        <v>0</v>
      </c>
      <c r="D272" s="1182">
        <f>'＜入力不要＞概要書'!$N$423</f>
        <v>0</v>
      </c>
      <c r="E272" s="1182" t="str">
        <f t="shared" si="15"/>
        <v>0</v>
      </c>
      <c r="G272" s="1183" t="s">
        <v>5569</v>
      </c>
      <c r="H272" s="1183" t="s">
        <v>20</v>
      </c>
      <c r="I272" s="1183" t="s">
        <v>5657</v>
      </c>
      <c r="J272" s="1183" t="s">
        <v>20</v>
      </c>
      <c r="K272" s="1183" t="s">
        <v>5862</v>
      </c>
      <c r="L272" s="1183" t="s">
        <v>20</v>
      </c>
      <c r="M272" s="1183" t="s">
        <v>799</v>
      </c>
      <c r="N272" s="1183"/>
      <c r="O272" s="1183"/>
      <c r="R272" s="1110" t="str">
        <f t="shared" si="16"/>
        <v>第二面－【１０．給水設備及び排水設備の検査者】－代表となる検査者－【ニ．勤務先】</v>
      </c>
      <c r="AB272" s="1110" t="s">
        <v>5948</v>
      </c>
    </row>
    <row r="273" spans="3:28" x14ac:dyDescent="0.15">
      <c r="C273" s="1110">
        <f t="shared" si="14"/>
        <v>0</v>
      </c>
      <c r="D273" s="1182" t="str">
        <f>'＜入力不要＞概要書'!$K$424</f>
        <v/>
      </c>
      <c r="E273" s="1182" t="str">
        <f t="shared" si="15"/>
        <v>0</v>
      </c>
      <c r="G273" s="1183" t="s">
        <v>5569</v>
      </c>
      <c r="H273" s="1183" t="s">
        <v>20</v>
      </c>
      <c r="I273" s="1183" t="s">
        <v>5657</v>
      </c>
      <c r="J273" s="1183" t="s">
        <v>20</v>
      </c>
      <c r="K273" s="1183" t="s">
        <v>5862</v>
      </c>
      <c r="L273" s="1183" t="s">
        <v>20</v>
      </c>
      <c r="M273" s="1183" t="s">
        <v>799</v>
      </c>
      <c r="N273" s="1183" t="s">
        <v>20</v>
      </c>
      <c r="O273" s="1183" t="s">
        <v>5577</v>
      </c>
      <c r="R273" s="1110" t="str">
        <f t="shared" si="16"/>
        <v>第二面－【１０．給水設備及び排水設備の検査者】－代表となる検査者－【ニ．勤務先】－建築士事務所</v>
      </c>
      <c r="AB273" s="1110" t="s">
        <v>5949</v>
      </c>
    </row>
    <row r="274" spans="3:28" x14ac:dyDescent="0.15">
      <c r="C274" s="1110">
        <f t="shared" si="14"/>
        <v>0</v>
      </c>
      <c r="D274" s="1182" t="str">
        <f>'＜入力不要＞概要書'!$X$424</f>
        <v/>
      </c>
      <c r="E274" s="1182" t="str">
        <f t="shared" si="15"/>
        <v>0</v>
      </c>
      <c r="G274" s="1183" t="s">
        <v>5569</v>
      </c>
      <c r="H274" s="1183" t="s">
        <v>20</v>
      </c>
      <c r="I274" s="1183" t="s">
        <v>5657</v>
      </c>
      <c r="J274" s="1183" t="s">
        <v>20</v>
      </c>
      <c r="K274" s="1183" t="s">
        <v>5862</v>
      </c>
      <c r="L274" s="1183" t="s">
        <v>20</v>
      </c>
      <c r="M274" s="1183" t="s">
        <v>799</v>
      </c>
      <c r="N274" s="1183" t="s">
        <v>20</v>
      </c>
      <c r="O274" s="1183" t="s">
        <v>5578</v>
      </c>
      <c r="R274" s="1110" t="str">
        <f t="shared" si="16"/>
        <v>第二面－【１０．給水設備及び排水設備の検査者】－代表となる検査者－【ニ．勤務先】－知事登録</v>
      </c>
      <c r="AB274" s="1110" t="s">
        <v>5950</v>
      </c>
    </row>
    <row r="275" spans="3:28" x14ac:dyDescent="0.15">
      <c r="C275" s="1110">
        <f t="shared" si="14"/>
        <v>0</v>
      </c>
      <c r="D275" s="1182" t="str">
        <f>'＜入力不要＞概要書'!$AH$424</f>
        <v/>
      </c>
      <c r="E275" s="1182" t="str">
        <f t="shared" si="15"/>
        <v>0</v>
      </c>
      <c r="G275" s="1183" t="s">
        <v>5569</v>
      </c>
      <c r="H275" s="1183" t="s">
        <v>20</v>
      </c>
      <c r="I275" s="1183" t="s">
        <v>5657</v>
      </c>
      <c r="J275" s="1183" t="s">
        <v>20</v>
      </c>
      <c r="K275" s="1183" t="s">
        <v>5862</v>
      </c>
      <c r="L275" s="1183" t="s">
        <v>20</v>
      </c>
      <c r="M275" s="1183" t="s">
        <v>799</v>
      </c>
      <c r="N275" s="1183" t="s">
        <v>20</v>
      </c>
      <c r="O275" s="1183" t="s">
        <v>5635</v>
      </c>
      <c r="R275" s="1110" t="str">
        <f t="shared" si="16"/>
        <v>第二面－【１０．給水設備及び排水設備の検査者】－代表となる検査者－【ニ．勤務先】－知事登録第号</v>
      </c>
      <c r="AB275" s="1110" t="s">
        <v>5951</v>
      </c>
    </row>
    <row r="276" spans="3:28" x14ac:dyDescent="0.15">
      <c r="C276" s="1110">
        <f t="shared" si="14"/>
        <v>0</v>
      </c>
      <c r="D276" s="1182" t="str">
        <f>'＜入力不要＞概要書'!$N$425</f>
        <v/>
      </c>
      <c r="E276" s="1182" t="str">
        <f t="shared" si="15"/>
        <v>0</v>
      </c>
      <c r="G276" s="1183" t="s">
        <v>5569</v>
      </c>
      <c r="H276" s="1183" t="s">
        <v>20</v>
      </c>
      <c r="I276" s="1183" t="s">
        <v>5657</v>
      </c>
      <c r="J276" s="1183" t="s">
        <v>20</v>
      </c>
      <c r="K276" s="1183" t="s">
        <v>5862</v>
      </c>
      <c r="L276" s="1183" t="s">
        <v>20</v>
      </c>
      <c r="M276" s="1183" t="s">
        <v>795</v>
      </c>
      <c r="N276" s="1183"/>
      <c r="O276" s="1183"/>
      <c r="R276" s="1110" t="str">
        <f t="shared" si="16"/>
        <v>第二面－【１０．給水設備及び排水設備の検査者】－代表となる検査者－【ホ．郵便番号】</v>
      </c>
      <c r="AB276" s="1110" t="s">
        <v>5952</v>
      </c>
    </row>
    <row r="277" spans="3:28" x14ac:dyDescent="0.15">
      <c r="C277" s="1110">
        <f t="shared" si="14"/>
        <v>0</v>
      </c>
      <c r="D277" s="1182" t="str">
        <f>'＜入力不要＞概要書'!$N$426</f>
        <v/>
      </c>
      <c r="E277" s="1182" t="str">
        <f t="shared" si="15"/>
        <v>0</v>
      </c>
      <c r="G277" s="1183" t="s">
        <v>5569</v>
      </c>
      <c r="H277" s="1183" t="s">
        <v>20</v>
      </c>
      <c r="I277" s="1183" t="s">
        <v>5657</v>
      </c>
      <c r="J277" s="1183" t="s">
        <v>20</v>
      </c>
      <c r="K277" s="1183" t="s">
        <v>5862</v>
      </c>
      <c r="L277" s="1183" t="s">
        <v>20</v>
      </c>
      <c r="M277" s="1183" t="s">
        <v>794</v>
      </c>
      <c r="N277" s="1183"/>
      <c r="O277" s="1183"/>
      <c r="R277" s="1110" t="str">
        <f t="shared" si="16"/>
        <v>第二面－【１０．給水設備及び排水設備の検査者】－代表となる検査者－【ヘ．所在地】</v>
      </c>
      <c r="AB277" s="1110" t="s">
        <v>5953</v>
      </c>
    </row>
    <row r="278" spans="3:28" x14ac:dyDescent="0.15">
      <c r="C278" s="1110">
        <f t="shared" si="14"/>
        <v>0</v>
      </c>
      <c r="D278" s="1182" t="str">
        <f>'＜入力不要＞概要書'!$N$427</f>
        <v/>
      </c>
      <c r="E278" s="1182" t="str">
        <f t="shared" si="15"/>
        <v>0</v>
      </c>
      <c r="G278" s="1183" t="s">
        <v>5569</v>
      </c>
      <c r="H278" s="1183" t="s">
        <v>20</v>
      </c>
      <c r="I278" s="1183" t="s">
        <v>5657</v>
      </c>
      <c r="J278" s="1183" t="s">
        <v>20</v>
      </c>
      <c r="K278" s="1183" t="s">
        <v>5862</v>
      </c>
      <c r="L278" s="1183" t="s">
        <v>20</v>
      </c>
      <c r="M278" s="1183" t="s">
        <v>793</v>
      </c>
      <c r="N278" s="1183"/>
      <c r="O278" s="1183"/>
      <c r="R278" s="1110" t="str">
        <f t="shared" si="16"/>
        <v>第二面－【１０．給水設備及び排水設備の検査者】－代表となる検査者－【ト．電話番号】</v>
      </c>
      <c r="AB278" s="1110" t="s">
        <v>5954</v>
      </c>
    </row>
    <row r="279" spans="3:28" x14ac:dyDescent="0.15">
      <c r="C279" s="1110">
        <f t="shared" si="14"/>
        <v>0</v>
      </c>
      <c r="D279" s="1182" t="str">
        <f>'＜入力不要＞概要書'!$K$429</f>
        <v/>
      </c>
      <c r="E279" s="1182" t="str">
        <f t="shared" si="15"/>
        <v>0</v>
      </c>
      <c r="G279" s="1183" t="s">
        <v>5569</v>
      </c>
      <c r="H279" s="1183" t="s">
        <v>20</v>
      </c>
      <c r="I279" s="1183" t="s">
        <v>5657</v>
      </c>
      <c r="J279" s="1183" t="s">
        <v>20</v>
      </c>
      <c r="K279" s="1183" t="s">
        <v>5863</v>
      </c>
      <c r="L279" s="1183" t="s">
        <v>20</v>
      </c>
      <c r="M279" s="1183" t="s">
        <v>806</v>
      </c>
      <c r="N279" s="1183" t="s">
        <v>20</v>
      </c>
      <c r="O279" s="1183" t="s">
        <v>35</v>
      </c>
      <c r="R279" s="1110" t="str">
        <f t="shared" si="16"/>
        <v>第二面－【１０．給水設備及び排水設備の検査者】－その他の検査者－【イ．資格】－建築士</v>
      </c>
      <c r="AB279" s="1110" t="s">
        <v>5955</v>
      </c>
    </row>
    <row r="280" spans="3:28" x14ac:dyDescent="0.15">
      <c r="C280" s="1110">
        <f t="shared" si="14"/>
        <v>0</v>
      </c>
      <c r="D280" s="1182" t="str">
        <f>'＜入力不要＞概要書'!$X$429</f>
        <v/>
      </c>
      <c r="E280" s="1182" t="str">
        <f t="shared" si="15"/>
        <v>0</v>
      </c>
      <c r="G280" s="1183" t="s">
        <v>5569</v>
      </c>
      <c r="H280" s="1183" t="s">
        <v>20</v>
      </c>
      <c r="I280" s="1183" t="s">
        <v>5657</v>
      </c>
      <c r="J280" s="1183" t="s">
        <v>20</v>
      </c>
      <c r="K280" s="1183" t="s">
        <v>5863</v>
      </c>
      <c r="L280" s="1183" t="s">
        <v>20</v>
      </c>
      <c r="M280" s="1183" t="s">
        <v>806</v>
      </c>
      <c r="N280" s="1183" t="s">
        <v>20</v>
      </c>
      <c r="O280" s="1183" t="s">
        <v>5573</v>
      </c>
      <c r="R280" s="1110" t="str">
        <f t="shared" si="16"/>
        <v>第二面－【１０．給水設備及び排水設備の検査者】－その他の検査者－【イ．資格】－建築士登録</v>
      </c>
      <c r="AB280" s="1110" t="s">
        <v>5956</v>
      </c>
    </row>
    <row r="281" spans="3:28" x14ac:dyDescent="0.15">
      <c r="C281" s="1110">
        <f t="shared" si="14"/>
        <v>0</v>
      </c>
      <c r="D281" s="1182" t="str">
        <f>'＜入力不要＞概要書'!$AH$429</f>
        <v/>
      </c>
      <c r="E281" s="1182" t="str">
        <f t="shared" si="15"/>
        <v>0</v>
      </c>
      <c r="G281" s="1183" t="s">
        <v>5569</v>
      </c>
      <c r="H281" s="1183" t="s">
        <v>20</v>
      </c>
      <c r="I281" s="1183" t="s">
        <v>5657</v>
      </c>
      <c r="J281" s="1183" t="s">
        <v>20</v>
      </c>
      <c r="K281" s="1183" t="s">
        <v>5863</v>
      </c>
      <c r="L281" s="1183" t="s">
        <v>20</v>
      </c>
      <c r="M281" s="1183" t="s">
        <v>806</v>
      </c>
      <c r="N281" s="1183" t="s">
        <v>20</v>
      </c>
      <c r="O281" s="1183" t="s">
        <v>5633</v>
      </c>
      <c r="R281" s="1110" t="str">
        <f t="shared" si="16"/>
        <v>第二面－【１０．給水設備及び排水設備の検査者】－その他の検査者－【イ．資格】－建築士登録第号</v>
      </c>
      <c r="AB281" s="1110" t="s">
        <v>5957</v>
      </c>
    </row>
    <row r="282" spans="3:28" x14ac:dyDescent="0.15">
      <c r="C282" s="1110">
        <f t="shared" si="14"/>
        <v>0</v>
      </c>
      <c r="D282" s="1182" t="str">
        <f>'＜入力不要＞概要書'!$AH$430</f>
        <v/>
      </c>
      <c r="E282" s="1182" t="str">
        <f t="shared" si="15"/>
        <v>0</v>
      </c>
      <c r="G282" s="1183" t="s">
        <v>5569</v>
      </c>
      <c r="H282" s="1183" t="s">
        <v>20</v>
      </c>
      <c r="I282" s="1183" t="s">
        <v>5657</v>
      </c>
      <c r="J282" s="1183" t="s">
        <v>20</v>
      </c>
      <c r="K282" s="1183" t="s">
        <v>5863</v>
      </c>
      <c r="L282" s="1183" t="s">
        <v>20</v>
      </c>
      <c r="M282" s="1183" t="s">
        <v>806</v>
      </c>
      <c r="N282" s="1183" t="s">
        <v>20</v>
      </c>
      <c r="O282" s="1183" t="s">
        <v>5634</v>
      </c>
      <c r="R282" s="1110" t="str">
        <f t="shared" si="16"/>
        <v>第二面－【１０．給水設備及び排水設備の検査者】－その他の検査者－【イ．資格】－建築設備検査員第号</v>
      </c>
      <c r="AB282" s="1110" t="s">
        <v>5958</v>
      </c>
    </row>
    <row r="283" spans="3:28" x14ac:dyDescent="0.15">
      <c r="C283" s="1110">
        <f t="shared" si="14"/>
        <v>0</v>
      </c>
      <c r="D283" s="1182" t="str">
        <f>'＜入力不要＞概要書'!$N$432</f>
        <v/>
      </c>
      <c r="E283" s="1182" t="str">
        <f t="shared" si="15"/>
        <v>0</v>
      </c>
      <c r="G283" s="1183" t="s">
        <v>5569</v>
      </c>
      <c r="H283" s="1183" t="s">
        <v>20</v>
      </c>
      <c r="I283" s="1183" t="s">
        <v>5657</v>
      </c>
      <c r="J283" s="1183" t="s">
        <v>20</v>
      </c>
      <c r="K283" s="1183" t="s">
        <v>5863</v>
      </c>
      <c r="L283" s="1183" t="s">
        <v>20</v>
      </c>
      <c r="M283" s="1183" t="s">
        <v>801</v>
      </c>
      <c r="N283" s="1183"/>
      <c r="O283" s="1183"/>
      <c r="R283" s="1110" t="str">
        <f t="shared" si="16"/>
        <v>第二面－【１０．給水設備及び排水設備の検査者】－その他の検査者－【ロ．氏名のフリガナ】</v>
      </c>
      <c r="AB283" s="1110" t="s">
        <v>5959</v>
      </c>
    </row>
    <row r="284" spans="3:28" x14ac:dyDescent="0.15">
      <c r="C284" s="1110">
        <f t="shared" si="14"/>
        <v>0</v>
      </c>
      <c r="D284" s="1182">
        <f>'＜入力不要＞概要書'!$N$433</f>
        <v>0</v>
      </c>
      <c r="E284" s="1182" t="str">
        <f t="shared" si="15"/>
        <v>0</v>
      </c>
      <c r="G284" s="1183" t="s">
        <v>5569</v>
      </c>
      <c r="H284" s="1183" t="s">
        <v>20</v>
      </c>
      <c r="I284" s="1183" t="s">
        <v>5657</v>
      </c>
      <c r="J284" s="1183" t="s">
        <v>20</v>
      </c>
      <c r="K284" s="1183" t="s">
        <v>5863</v>
      </c>
      <c r="L284" s="1183" t="s">
        <v>20</v>
      </c>
      <c r="M284" s="1183" t="s">
        <v>800</v>
      </c>
      <c r="N284" s="1183"/>
      <c r="O284" s="1183"/>
      <c r="R284" s="1110" t="str">
        <f t="shared" si="16"/>
        <v>第二面－【１０．給水設備及び排水設備の検査者】－その他の検査者－【ハ．氏名】</v>
      </c>
      <c r="AB284" s="1110" t="s">
        <v>5960</v>
      </c>
    </row>
    <row r="285" spans="3:28" x14ac:dyDescent="0.15">
      <c r="C285" s="1110">
        <f t="shared" si="14"/>
        <v>0</v>
      </c>
      <c r="D285" s="1182" t="str">
        <f>'＜入力不要＞概要書'!$N$434</f>
        <v/>
      </c>
      <c r="E285" s="1182" t="str">
        <f t="shared" si="15"/>
        <v>0</v>
      </c>
      <c r="G285" s="1183" t="s">
        <v>5569</v>
      </c>
      <c r="H285" s="1183" t="s">
        <v>20</v>
      </c>
      <c r="I285" s="1183" t="s">
        <v>5657</v>
      </c>
      <c r="J285" s="1183" t="s">
        <v>20</v>
      </c>
      <c r="K285" s="1183" t="s">
        <v>5863</v>
      </c>
      <c r="L285" s="1183" t="s">
        <v>20</v>
      </c>
      <c r="M285" s="1183" t="s">
        <v>799</v>
      </c>
      <c r="N285" s="1183"/>
      <c r="O285" s="1183"/>
      <c r="R285" s="1110" t="str">
        <f t="shared" si="16"/>
        <v>第二面－【１０．給水設備及び排水設備の検査者】－その他の検査者－【ニ．勤務先】</v>
      </c>
      <c r="AB285" s="1110" t="s">
        <v>5961</v>
      </c>
    </row>
    <row r="286" spans="3:28" x14ac:dyDescent="0.15">
      <c r="C286" s="1110">
        <f t="shared" si="14"/>
        <v>0</v>
      </c>
      <c r="D286" s="1182" t="str">
        <f>'＜入力不要＞概要書'!$K$435</f>
        <v/>
      </c>
      <c r="E286" s="1182" t="str">
        <f t="shared" si="15"/>
        <v>0</v>
      </c>
      <c r="G286" s="1183" t="s">
        <v>5569</v>
      </c>
      <c r="H286" s="1183" t="s">
        <v>20</v>
      </c>
      <c r="I286" s="1183" t="s">
        <v>5657</v>
      </c>
      <c r="J286" s="1183" t="s">
        <v>20</v>
      </c>
      <c r="K286" s="1183" t="s">
        <v>5863</v>
      </c>
      <c r="L286" s="1183" t="s">
        <v>20</v>
      </c>
      <c r="M286" s="1183" t="s">
        <v>799</v>
      </c>
      <c r="N286" s="1183" t="s">
        <v>20</v>
      </c>
      <c r="O286" s="1183" t="s">
        <v>5577</v>
      </c>
      <c r="R286" s="1110" t="str">
        <f t="shared" si="16"/>
        <v>第二面－【１０．給水設備及び排水設備の検査者】－その他の検査者－【ニ．勤務先】－建築士事務所</v>
      </c>
      <c r="AB286" s="1110" t="s">
        <v>5962</v>
      </c>
    </row>
    <row r="287" spans="3:28" x14ac:dyDescent="0.15">
      <c r="C287" s="1110">
        <f t="shared" si="14"/>
        <v>0</v>
      </c>
      <c r="D287" s="1182" t="str">
        <f>'＜入力不要＞概要書'!$X$435</f>
        <v/>
      </c>
      <c r="E287" s="1182" t="str">
        <f t="shared" si="15"/>
        <v>0</v>
      </c>
      <c r="G287" s="1183" t="s">
        <v>5569</v>
      </c>
      <c r="H287" s="1183" t="s">
        <v>20</v>
      </c>
      <c r="I287" s="1183" t="s">
        <v>5657</v>
      </c>
      <c r="J287" s="1183" t="s">
        <v>20</v>
      </c>
      <c r="K287" s="1183" t="s">
        <v>5863</v>
      </c>
      <c r="L287" s="1183" t="s">
        <v>20</v>
      </c>
      <c r="M287" s="1183" t="s">
        <v>799</v>
      </c>
      <c r="N287" s="1183" t="s">
        <v>20</v>
      </c>
      <c r="O287" s="1183" t="s">
        <v>5578</v>
      </c>
      <c r="R287" s="1110" t="str">
        <f t="shared" si="16"/>
        <v>第二面－【１０．給水設備及び排水設備の検査者】－その他の検査者－【ニ．勤務先】－知事登録</v>
      </c>
      <c r="AB287" s="1110" t="s">
        <v>5963</v>
      </c>
    </row>
    <row r="288" spans="3:28" x14ac:dyDescent="0.15">
      <c r="C288" s="1110">
        <f t="shared" si="14"/>
        <v>0</v>
      </c>
      <c r="D288" s="1182" t="str">
        <f>'＜入力不要＞概要書'!$AH$435</f>
        <v/>
      </c>
      <c r="E288" s="1182" t="str">
        <f t="shared" si="15"/>
        <v>0</v>
      </c>
      <c r="G288" s="1183" t="s">
        <v>5569</v>
      </c>
      <c r="H288" s="1183" t="s">
        <v>20</v>
      </c>
      <c r="I288" s="1183" t="s">
        <v>5657</v>
      </c>
      <c r="J288" s="1183" t="s">
        <v>20</v>
      </c>
      <c r="K288" s="1183" t="s">
        <v>5863</v>
      </c>
      <c r="L288" s="1183" t="s">
        <v>20</v>
      </c>
      <c r="M288" s="1183" t="s">
        <v>799</v>
      </c>
      <c r="N288" s="1183" t="s">
        <v>20</v>
      </c>
      <c r="O288" s="1183" t="s">
        <v>5579</v>
      </c>
      <c r="R288" s="1110" t="str">
        <f t="shared" si="16"/>
        <v>第二面－【１０．給水設備及び排水設備の検査者】－その他の検査者－【ニ．勤務先】－知事登録番号</v>
      </c>
      <c r="AB288" s="1110" t="s">
        <v>5964</v>
      </c>
    </row>
    <row r="289" spans="3:28" x14ac:dyDescent="0.15">
      <c r="C289" s="1110">
        <f t="shared" si="14"/>
        <v>0</v>
      </c>
      <c r="D289" s="1182" t="str">
        <f>'＜入力不要＞概要書'!$N$436</f>
        <v/>
      </c>
      <c r="E289" s="1182" t="str">
        <f t="shared" si="15"/>
        <v>0</v>
      </c>
      <c r="G289" s="1183" t="s">
        <v>5569</v>
      </c>
      <c r="H289" s="1183" t="s">
        <v>20</v>
      </c>
      <c r="I289" s="1183" t="s">
        <v>5657</v>
      </c>
      <c r="J289" s="1183" t="s">
        <v>20</v>
      </c>
      <c r="K289" s="1183" t="s">
        <v>5863</v>
      </c>
      <c r="L289" s="1183" t="s">
        <v>20</v>
      </c>
      <c r="M289" s="1183" t="s">
        <v>795</v>
      </c>
      <c r="N289" s="1183"/>
      <c r="O289" s="1183"/>
      <c r="R289" s="1110" t="str">
        <f t="shared" si="16"/>
        <v>第二面－【１０．給水設備及び排水設備の検査者】－その他の検査者－【ホ．郵便番号】</v>
      </c>
      <c r="AB289" s="1110" t="s">
        <v>5965</v>
      </c>
    </row>
    <row r="290" spans="3:28" x14ac:dyDescent="0.15">
      <c r="C290" s="1110">
        <f t="shared" si="14"/>
        <v>0</v>
      </c>
      <c r="D290" s="1182" t="str">
        <f>'＜入力不要＞概要書'!$N$437</f>
        <v/>
      </c>
      <c r="E290" s="1182" t="str">
        <f t="shared" si="15"/>
        <v>0</v>
      </c>
      <c r="G290" s="1183" t="s">
        <v>5569</v>
      </c>
      <c r="H290" s="1183" t="s">
        <v>20</v>
      </c>
      <c r="I290" s="1183" t="s">
        <v>5657</v>
      </c>
      <c r="J290" s="1183" t="s">
        <v>20</v>
      </c>
      <c r="K290" s="1183" t="s">
        <v>5863</v>
      </c>
      <c r="L290" s="1183" t="s">
        <v>20</v>
      </c>
      <c r="M290" s="1183" t="s">
        <v>794</v>
      </c>
      <c r="N290" s="1183"/>
      <c r="O290" s="1183"/>
      <c r="R290" s="1110" t="str">
        <f t="shared" si="16"/>
        <v>第二面－【１０．給水設備及び排水設備の検査者】－その他の検査者－【ヘ．所在地】</v>
      </c>
      <c r="AB290" s="1110" t="s">
        <v>5966</v>
      </c>
    </row>
    <row r="291" spans="3:28" x14ac:dyDescent="0.15">
      <c r="C291" s="1110">
        <f t="shared" si="14"/>
        <v>0</v>
      </c>
      <c r="D291" s="1182" t="str">
        <f>'＜入力不要＞概要書'!$N$438</f>
        <v/>
      </c>
      <c r="E291" s="1182" t="str">
        <f t="shared" si="15"/>
        <v>0</v>
      </c>
      <c r="G291" s="1183" t="s">
        <v>5569</v>
      </c>
      <c r="H291" s="1183" t="s">
        <v>20</v>
      </c>
      <c r="I291" s="1183" t="s">
        <v>5657</v>
      </c>
      <c r="J291" s="1183" t="s">
        <v>20</v>
      </c>
      <c r="K291" s="1183" t="s">
        <v>5863</v>
      </c>
      <c r="L291" s="1183" t="s">
        <v>20</v>
      </c>
      <c r="M291" s="1183" t="s">
        <v>793</v>
      </c>
      <c r="N291" s="1183"/>
      <c r="O291" s="1183"/>
      <c r="R291" s="1110" t="str">
        <f t="shared" si="16"/>
        <v>第二面－【１０．給水設備及び排水設備の検査者】－その他の検査者－【ト．電話番号】</v>
      </c>
      <c r="AB291" s="1110" t="s">
        <v>5967</v>
      </c>
    </row>
    <row r="292" spans="3:28" x14ac:dyDescent="0.15">
      <c r="C292" s="1110">
        <f t="shared" si="14"/>
        <v>0</v>
      </c>
      <c r="D292" s="1182" t="str">
        <f>'＜入力不要＞概要書'!$O$456</f>
        <v/>
      </c>
      <c r="E292" s="1182" t="str">
        <f t="shared" si="15"/>
        <v>0</v>
      </c>
      <c r="G292" s="1183" t="s">
        <v>5569</v>
      </c>
      <c r="H292" s="1183" t="s">
        <v>20</v>
      </c>
      <c r="I292" s="1183" t="s">
        <v>5658</v>
      </c>
      <c r="J292" s="1183" t="s">
        <v>20</v>
      </c>
      <c r="K292" s="1183" t="s">
        <v>5626</v>
      </c>
      <c r="L292" s="1183" t="s">
        <v>20</v>
      </c>
      <c r="M292" s="1183" t="s">
        <v>1944</v>
      </c>
      <c r="N292" s="1183"/>
      <c r="O292" s="1183"/>
      <c r="R292" s="1110" t="str">
        <f t="shared" si="16"/>
        <v>第二面－【１１．給水設備及び排水設備の概要】－【イ．飲料水の配管設備】－給水タンク</v>
      </c>
      <c r="AB292" s="1110" t="s">
        <v>5836</v>
      </c>
    </row>
    <row r="293" spans="3:28" x14ac:dyDescent="0.15">
      <c r="C293" s="1110">
        <f t="shared" si="14"/>
        <v>0</v>
      </c>
      <c r="D293" s="1182">
        <f>'＜入力不要＞概要書'!$V$456</f>
        <v>0</v>
      </c>
      <c r="E293" s="1182" t="str">
        <f t="shared" si="15"/>
        <v>0</v>
      </c>
      <c r="G293" s="1183" t="s">
        <v>5569</v>
      </c>
      <c r="H293" s="1183" t="s">
        <v>20</v>
      </c>
      <c r="I293" s="1183" t="s">
        <v>5658</v>
      </c>
      <c r="J293" s="1183" t="s">
        <v>20</v>
      </c>
      <c r="K293" s="1183" t="s">
        <v>5626</v>
      </c>
      <c r="L293" s="1183" t="s">
        <v>20</v>
      </c>
      <c r="M293" s="1183" t="s">
        <v>1944</v>
      </c>
      <c r="N293" s="1183" t="s">
        <v>20</v>
      </c>
      <c r="O293" s="1183" t="s">
        <v>790</v>
      </c>
      <c r="R293" s="1110" t="str">
        <f t="shared" si="16"/>
        <v>第二面－【１１．給水設備及び排水設備の概要】－【イ．飲料水の配管設備】－給水タンク－基</v>
      </c>
      <c r="AB293" s="1110" t="s">
        <v>5837</v>
      </c>
    </row>
    <row r="294" spans="3:28" x14ac:dyDescent="0.15">
      <c r="C294" s="1110">
        <f t="shared" si="14"/>
        <v>0</v>
      </c>
      <c r="D294" s="1182" t="str">
        <f>'＜入力不要＞概要書'!$Y$456</f>
        <v/>
      </c>
      <c r="E294" s="1182" t="str">
        <f t="shared" si="15"/>
        <v>0</v>
      </c>
      <c r="G294" s="1183" t="s">
        <v>5569</v>
      </c>
      <c r="H294" s="1183" t="s">
        <v>20</v>
      </c>
      <c r="I294" s="1183" t="s">
        <v>5658</v>
      </c>
      <c r="J294" s="1183" t="s">
        <v>20</v>
      </c>
      <c r="K294" s="1183" t="s">
        <v>5626</v>
      </c>
      <c r="L294" s="1183" t="s">
        <v>20</v>
      </c>
      <c r="M294" s="1183" t="s">
        <v>1944</v>
      </c>
      <c r="N294" s="1183" t="s">
        <v>20</v>
      </c>
      <c r="O294" s="1183" t="s">
        <v>1459</v>
      </c>
      <c r="R294" s="1110" t="str">
        <f t="shared" si="16"/>
        <v>第二面－【１１．給水設備及び排水設備の概要】－【イ．飲料水の配管設備】－給水タンク－㎥</v>
      </c>
      <c r="AB294" s="1110" t="s">
        <v>5838</v>
      </c>
    </row>
    <row r="295" spans="3:28" x14ac:dyDescent="0.15">
      <c r="C295" s="1110">
        <f t="shared" si="14"/>
        <v>0</v>
      </c>
      <c r="D295" s="1182" t="str">
        <f>'＜入力不要＞概要書'!$AE$456</f>
        <v/>
      </c>
      <c r="E295" s="1182" t="str">
        <f t="shared" si="15"/>
        <v>0</v>
      </c>
      <c r="G295" s="1183" t="s">
        <v>5569</v>
      </c>
      <c r="H295" s="1183" t="s">
        <v>20</v>
      </c>
      <c r="I295" s="1183" t="s">
        <v>5658</v>
      </c>
      <c r="J295" s="1183" t="s">
        <v>20</v>
      </c>
      <c r="K295" s="1183" t="s">
        <v>5626</v>
      </c>
      <c r="L295" s="1183" t="s">
        <v>20</v>
      </c>
      <c r="M295" s="1183" t="s">
        <v>1392</v>
      </c>
      <c r="N295" s="1183"/>
      <c r="O295" s="1183"/>
      <c r="R295" s="1110" t="str">
        <f t="shared" si="16"/>
        <v>第二面－【１１．給水設備及び排水設備の概要】－【イ．飲料水の配管設備】－貯水タンク</v>
      </c>
      <c r="AB295" s="1110" t="s">
        <v>5839</v>
      </c>
    </row>
    <row r="296" spans="3:28" x14ac:dyDescent="0.15">
      <c r="C296" s="1110">
        <f t="shared" si="14"/>
        <v>0</v>
      </c>
      <c r="D296" s="1182">
        <f>'＜入力不要＞概要書'!$AL$456</f>
        <v>0</v>
      </c>
      <c r="E296" s="1182" t="str">
        <f t="shared" si="15"/>
        <v>0</v>
      </c>
      <c r="G296" s="1183" t="s">
        <v>5569</v>
      </c>
      <c r="H296" s="1183" t="s">
        <v>20</v>
      </c>
      <c r="I296" s="1183" t="s">
        <v>5658</v>
      </c>
      <c r="J296" s="1183" t="s">
        <v>20</v>
      </c>
      <c r="K296" s="1183" t="s">
        <v>5626</v>
      </c>
      <c r="L296" s="1183" t="s">
        <v>20</v>
      </c>
      <c r="M296" s="1183" t="s">
        <v>1392</v>
      </c>
      <c r="N296" s="1183" t="s">
        <v>20</v>
      </c>
      <c r="O296" s="1183" t="s">
        <v>790</v>
      </c>
      <c r="R296" s="1110" t="str">
        <f t="shared" si="16"/>
        <v>第二面－【１１．給水設備及び排水設備の概要】－【イ．飲料水の配管設備】－貯水タンク－基</v>
      </c>
      <c r="AB296" s="1110" t="s">
        <v>5840</v>
      </c>
    </row>
    <row r="297" spans="3:28" x14ac:dyDescent="0.15">
      <c r="C297" s="1110">
        <f t="shared" si="14"/>
        <v>0</v>
      </c>
      <c r="D297" s="1182" t="str">
        <f>'＜入力不要＞概要書'!$AO$456</f>
        <v/>
      </c>
      <c r="E297" s="1182" t="str">
        <f t="shared" si="15"/>
        <v>0</v>
      </c>
      <c r="G297" s="1183" t="s">
        <v>5569</v>
      </c>
      <c r="H297" s="1183" t="s">
        <v>20</v>
      </c>
      <c r="I297" s="1183" t="s">
        <v>5658</v>
      </c>
      <c r="J297" s="1183" t="s">
        <v>20</v>
      </c>
      <c r="K297" s="1183" t="s">
        <v>5626</v>
      </c>
      <c r="L297" s="1183" t="s">
        <v>20</v>
      </c>
      <c r="M297" s="1183" t="s">
        <v>1392</v>
      </c>
      <c r="N297" s="1183" t="s">
        <v>20</v>
      </c>
      <c r="O297" s="1183" t="s">
        <v>1459</v>
      </c>
      <c r="R297" s="1110" t="str">
        <f t="shared" si="16"/>
        <v>第二面－【１１．給水設備及び排水設備の概要】－【イ．飲料水の配管設備】－貯水タンク－㎥</v>
      </c>
      <c r="AB297" s="1110" t="s">
        <v>5841</v>
      </c>
    </row>
    <row r="298" spans="3:28" x14ac:dyDescent="0.15">
      <c r="C298" s="1110">
        <f t="shared" si="14"/>
        <v>0</v>
      </c>
      <c r="D298" s="1182" t="str">
        <f>'＜入力不要＞概要書'!$O$457</f>
        <v/>
      </c>
      <c r="E298" s="1182" t="str">
        <f t="shared" si="15"/>
        <v>0</v>
      </c>
      <c r="G298" s="1183" t="s">
        <v>5569</v>
      </c>
      <c r="H298" s="1183" t="s">
        <v>20</v>
      </c>
      <c r="I298" s="1183" t="s">
        <v>5658</v>
      </c>
      <c r="J298" s="1183" t="s">
        <v>20</v>
      </c>
      <c r="K298" s="1183" t="s">
        <v>5626</v>
      </c>
      <c r="L298" s="1183" t="s">
        <v>20</v>
      </c>
      <c r="M298" s="1183" t="s">
        <v>5</v>
      </c>
      <c r="N298" s="1183"/>
      <c r="O298" s="1183"/>
      <c r="R298" s="1110" t="str">
        <f t="shared" si="16"/>
        <v>第二面－【１１．給水設備及び排水設備の概要】－【イ．飲料水の配管設備】－その他</v>
      </c>
      <c r="AB298" s="1110" t="s">
        <v>5842</v>
      </c>
    </row>
    <row r="299" spans="3:28" x14ac:dyDescent="0.15">
      <c r="C299" s="1110">
        <f t="shared" si="14"/>
        <v>0</v>
      </c>
      <c r="D299" s="1182" t="str">
        <f>'＜入力不要＞概要書'!$T$457</f>
        <v/>
      </c>
      <c r="E299" s="1182" t="str">
        <f t="shared" si="15"/>
        <v>0</v>
      </c>
      <c r="G299" s="1183" t="s">
        <v>5569</v>
      </c>
      <c r="H299" s="1183" t="s">
        <v>20</v>
      </c>
      <c r="I299" s="1183" t="s">
        <v>5658</v>
      </c>
      <c r="J299" s="1183" t="s">
        <v>20</v>
      </c>
      <c r="K299" s="1183" t="s">
        <v>5626</v>
      </c>
      <c r="L299" s="1183" t="s">
        <v>20</v>
      </c>
      <c r="M299" s="1183" t="s">
        <v>5</v>
      </c>
      <c r="N299" s="1183" t="s">
        <v>20</v>
      </c>
      <c r="O299" s="1183" t="s">
        <v>5585</v>
      </c>
      <c r="R299" s="1110" t="str">
        <f t="shared" si="16"/>
        <v>第二面－【１１．給水設備及び排水設備の概要】－【イ．飲料水の配管設備】－その他－詳細</v>
      </c>
      <c r="AB299" s="1110" t="s">
        <v>5843</v>
      </c>
    </row>
    <row r="300" spans="3:28" x14ac:dyDescent="0.15">
      <c r="C300" s="1110">
        <f t="shared" si="14"/>
        <v>0</v>
      </c>
      <c r="D300" s="1182" t="str">
        <f>'＜入力不要＞概要書'!$O$458</f>
        <v/>
      </c>
      <c r="E300" s="1182" t="str">
        <f t="shared" si="15"/>
        <v>0</v>
      </c>
      <c r="G300" s="1183" t="s">
        <v>5569</v>
      </c>
      <c r="H300" s="1183" t="s">
        <v>20</v>
      </c>
      <c r="I300" s="1183" t="s">
        <v>5658</v>
      </c>
      <c r="J300" s="1183" t="s">
        <v>20</v>
      </c>
      <c r="K300" s="1183" t="s">
        <v>5627</v>
      </c>
      <c r="L300" s="1183" t="s">
        <v>20</v>
      </c>
      <c r="M300" s="1183" t="s">
        <v>1950</v>
      </c>
      <c r="N300" s="1183"/>
      <c r="O300" s="1183"/>
      <c r="R300" s="1110" t="str">
        <f t="shared" si="16"/>
        <v>第二面－【１１．給水設備及び排水設備の概要】－【ロ．排水設備】－排水槽</v>
      </c>
      <c r="AB300" s="1110" t="s">
        <v>5844</v>
      </c>
    </row>
    <row r="301" spans="3:28" x14ac:dyDescent="0.15">
      <c r="C301" s="1110">
        <f t="shared" si="14"/>
        <v>0</v>
      </c>
      <c r="D301" s="1182" t="str">
        <f>'＜入力不要＞概要書'!$T$458</f>
        <v/>
      </c>
      <c r="E301" s="1182" t="str">
        <f t="shared" si="15"/>
        <v>0</v>
      </c>
      <c r="G301" s="1183" t="s">
        <v>5569</v>
      </c>
      <c r="H301" s="1183" t="s">
        <v>20</v>
      </c>
      <c r="I301" s="1183" t="s">
        <v>5658</v>
      </c>
      <c r="J301" s="1183" t="s">
        <v>20</v>
      </c>
      <c r="K301" s="1183" t="s">
        <v>5627</v>
      </c>
      <c r="L301" s="1183" t="s">
        <v>20</v>
      </c>
      <c r="M301" s="1183" t="s">
        <v>1950</v>
      </c>
      <c r="N301" s="1183" t="s">
        <v>20</v>
      </c>
      <c r="O301" s="1183" t="s">
        <v>787</v>
      </c>
      <c r="R301" s="1110" t="str">
        <f t="shared" si="16"/>
        <v>第二面－【１１．給水設備及び排水設備の概要】－【ロ．排水設備】－排水槽－汚水槽</v>
      </c>
      <c r="AB301" s="1110" t="s">
        <v>5845</v>
      </c>
    </row>
    <row r="302" spans="3:28" x14ac:dyDescent="0.15">
      <c r="C302" s="1110">
        <f t="shared" si="14"/>
        <v>0</v>
      </c>
      <c r="D302" s="1182" t="str">
        <f>'＜入力不要＞概要書'!$Y$458</f>
        <v/>
      </c>
      <c r="E302" s="1182" t="str">
        <f t="shared" si="15"/>
        <v>0</v>
      </c>
      <c r="G302" s="1183" t="s">
        <v>5569</v>
      </c>
      <c r="H302" s="1183" t="s">
        <v>20</v>
      </c>
      <c r="I302" s="1183" t="s">
        <v>5658</v>
      </c>
      <c r="J302" s="1183" t="s">
        <v>20</v>
      </c>
      <c r="K302" s="1183" t="s">
        <v>5627</v>
      </c>
      <c r="L302" s="1183" t="s">
        <v>20</v>
      </c>
      <c r="M302" s="1183" t="s">
        <v>1950</v>
      </c>
      <c r="N302" s="1183" t="s">
        <v>20</v>
      </c>
      <c r="O302" s="1183" t="s">
        <v>786</v>
      </c>
      <c r="R302" s="1110" t="str">
        <f t="shared" si="16"/>
        <v>第二面－【１１．給水設備及び排水設備の概要】－【ロ．排水設備】－排水槽－雑排水槽</v>
      </c>
      <c r="AB302" s="1110" t="s">
        <v>5846</v>
      </c>
    </row>
    <row r="303" spans="3:28" x14ac:dyDescent="0.15">
      <c r="C303" s="1110">
        <f t="shared" si="14"/>
        <v>0</v>
      </c>
      <c r="D303" s="1182" t="str">
        <f>'＜入力不要＞概要書'!$AE$458</f>
        <v/>
      </c>
      <c r="E303" s="1182" t="str">
        <f t="shared" si="15"/>
        <v>0</v>
      </c>
      <c r="G303" s="1183" t="s">
        <v>5569</v>
      </c>
      <c r="H303" s="1183" t="s">
        <v>20</v>
      </c>
      <c r="I303" s="1183" t="s">
        <v>5658</v>
      </c>
      <c r="J303" s="1183" t="s">
        <v>20</v>
      </c>
      <c r="K303" s="1183" t="s">
        <v>5627</v>
      </c>
      <c r="L303" s="1183" t="s">
        <v>20</v>
      </c>
      <c r="M303" s="1183" t="s">
        <v>1950</v>
      </c>
      <c r="N303" s="1183" t="s">
        <v>20</v>
      </c>
      <c r="O303" s="1183" t="s">
        <v>785</v>
      </c>
      <c r="R303" s="1110" t="str">
        <f t="shared" si="16"/>
        <v>第二面－【１１．給水設備及び排水設備の概要】－【ロ．排水設備】－排水槽－合併槽</v>
      </c>
      <c r="AB303" s="1110" t="s">
        <v>5847</v>
      </c>
    </row>
    <row r="304" spans="3:28" x14ac:dyDescent="0.15">
      <c r="C304" s="1110">
        <f t="shared" si="14"/>
        <v>0</v>
      </c>
      <c r="D304" s="1182" t="str">
        <f>'＜入力不要＞概要書'!$AJ$458</f>
        <v/>
      </c>
      <c r="E304" s="1182" t="str">
        <f t="shared" si="15"/>
        <v>0</v>
      </c>
      <c r="G304" s="1183" t="s">
        <v>5569</v>
      </c>
      <c r="H304" s="1183" t="s">
        <v>20</v>
      </c>
      <c r="I304" s="1183" t="s">
        <v>5658</v>
      </c>
      <c r="J304" s="1183" t="s">
        <v>20</v>
      </c>
      <c r="K304" s="1183" t="s">
        <v>5627</v>
      </c>
      <c r="L304" s="1183" t="s">
        <v>20</v>
      </c>
      <c r="M304" s="1183" t="s">
        <v>1950</v>
      </c>
      <c r="N304" s="1183" t="s">
        <v>20</v>
      </c>
      <c r="O304" s="1183" t="s">
        <v>5639</v>
      </c>
      <c r="R304" s="1110" t="str">
        <f t="shared" si="16"/>
        <v>第二面－【１１．給水設備及び排水設備の概要】－【ロ．排水設備】－排水槽－雨水槽・湧水槽</v>
      </c>
      <c r="AB304" s="1110" t="s">
        <v>5848</v>
      </c>
    </row>
    <row r="305" spans="3:28" x14ac:dyDescent="0.15">
      <c r="C305" s="1110">
        <f t="shared" si="14"/>
        <v>0</v>
      </c>
      <c r="D305" s="1182" t="str">
        <f>'＜入力不要＞概要書'!$O$459</f>
        <v/>
      </c>
      <c r="E305" s="1182" t="str">
        <f t="shared" si="15"/>
        <v>0</v>
      </c>
      <c r="G305" s="1183" t="s">
        <v>5569</v>
      </c>
      <c r="H305" s="1183" t="s">
        <v>20</v>
      </c>
      <c r="I305" s="1183" t="s">
        <v>5658</v>
      </c>
      <c r="J305" s="1183" t="s">
        <v>20</v>
      </c>
      <c r="K305" s="1183" t="s">
        <v>5627</v>
      </c>
      <c r="L305" s="1183" t="s">
        <v>20</v>
      </c>
      <c r="M305" s="1183" t="s">
        <v>783</v>
      </c>
      <c r="N305" s="1183"/>
      <c r="O305" s="1183"/>
      <c r="R305" s="1110" t="str">
        <f t="shared" si="16"/>
        <v>第二面－【１１．給水設備及び排水設備の概要】－【ロ．排水設備】－排水再利用配管設備</v>
      </c>
      <c r="AB305" s="1110" t="s">
        <v>5849</v>
      </c>
    </row>
    <row r="306" spans="3:28" x14ac:dyDescent="0.15">
      <c r="C306" s="1110">
        <f t="shared" si="14"/>
        <v>0</v>
      </c>
      <c r="D306" s="1182" t="str">
        <f>'＜入力不要＞概要書'!$AA$459</f>
        <v/>
      </c>
      <c r="E306" s="1182" t="str">
        <f t="shared" si="15"/>
        <v>0</v>
      </c>
      <c r="G306" s="1183" t="s">
        <v>5569</v>
      </c>
      <c r="H306" s="1183" t="s">
        <v>20</v>
      </c>
      <c r="I306" s="1183" t="s">
        <v>5658</v>
      </c>
      <c r="J306" s="1183" t="s">
        <v>20</v>
      </c>
      <c r="K306" s="1183" t="s">
        <v>5627</v>
      </c>
      <c r="L306" s="1183" t="s">
        <v>20</v>
      </c>
      <c r="M306" s="1183" t="s">
        <v>5</v>
      </c>
      <c r="N306" s="1183"/>
      <c r="O306" s="1183"/>
      <c r="R306" s="1110" t="str">
        <f t="shared" si="16"/>
        <v>第二面－【１１．給水設備及び排水設備の概要】－【ロ．排水設備】－その他</v>
      </c>
      <c r="AB306" s="1110" t="s">
        <v>5850</v>
      </c>
    </row>
    <row r="307" spans="3:28" x14ac:dyDescent="0.15">
      <c r="C307" s="1110">
        <f t="shared" si="14"/>
        <v>0</v>
      </c>
      <c r="D307" s="1182">
        <f>'＜入力不要＞概要書'!$AF$459</f>
        <v>0</v>
      </c>
      <c r="E307" s="1182" t="str">
        <f t="shared" si="15"/>
        <v>0</v>
      </c>
      <c r="G307" s="1183" t="s">
        <v>5569</v>
      </c>
      <c r="H307" s="1183" t="s">
        <v>20</v>
      </c>
      <c r="I307" s="1183" t="s">
        <v>5658</v>
      </c>
      <c r="J307" s="1183" t="s">
        <v>20</v>
      </c>
      <c r="K307" s="1183" t="s">
        <v>5627</v>
      </c>
      <c r="L307" s="1183" t="s">
        <v>20</v>
      </c>
      <c r="M307" s="1183" t="s">
        <v>5</v>
      </c>
      <c r="N307" s="1183" t="s">
        <v>20</v>
      </c>
      <c r="O307" s="1183" t="s">
        <v>5585</v>
      </c>
      <c r="R307" s="1110" t="str">
        <f t="shared" si="16"/>
        <v>第二面－【１１．給水設備及び排水設備の概要】－【ロ．排水設備】－その他－詳細</v>
      </c>
      <c r="AB307" s="1110" t="s">
        <v>5851</v>
      </c>
    </row>
    <row r="308" spans="3:28" x14ac:dyDescent="0.15">
      <c r="C308" s="1110">
        <f t="shared" si="14"/>
        <v>0</v>
      </c>
      <c r="D308" s="1182" t="str">
        <f>'＜入力不要＞概要書'!$O$460</f>
        <v/>
      </c>
      <c r="E308" s="1182" t="str">
        <f t="shared" si="15"/>
        <v>0</v>
      </c>
      <c r="G308" s="1183" t="s">
        <v>5569</v>
      </c>
      <c r="H308" s="1183" t="s">
        <v>20</v>
      </c>
      <c r="I308" s="1183" t="s">
        <v>5658</v>
      </c>
      <c r="J308" s="1183" t="s">
        <v>20</v>
      </c>
      <c r="K308" s="1183" t="s">
        <v>782</v>
      </c>
      <c r="L308" s="1183" t="s">
        <v>20</v>
      </c>
      <c r="M308" s="1183" t="s">
        <v>647</v>
      </c>
      <c r="N308" s="1183"/>
      <c r="O308" s="1183"/>
      <c r="R308" s="1110" t="str">
        <f t="shared" si="16"/>
        <v>第二面－【１１．給水設備及び排水設備の概要】－【ハ．圧力タンクの有無】－有</v>
      </c>
      <c r="AB308" s="1110" t="s">
        <v>5852</v>
      </c>
    </row>
    <row r="309" spans="3:28" x14ac:dyDescent="0.15">
      <c r="C309" s="1110">
        <f t="shared" si="14"/>
        <v>0</v>
      </c>
      <c r="D309" s="1182" t="str">
        <f>'＜入力不要＞概要書'!$S$460</f>
        <v/>
      </c>
      <c r="E309" s="1182" t="str">
        <f t="shared" si="15"/>
        <v>0</v>
      </c>
      <c r="G309" s="1183" t="s">
        <v>5569</v>
      </c>
      <c r="H309" s="1183" t="s">
        <v>20</v>
      </c>
      <c r="I309" s="1183" t="s">
        <v>5658</v>
      </c>
      <c r="J309" s="1183" t="s">
        <v>20</v>
      </c>
      <c r="K309" s="1183" t="s">
        <v>782</v>
      </c>
      <c r="L309" s="1183" t="s">
        <v>20</v>
      </c>
      <c r="M309" s="1183" t="s">
        <v>917</v>
      </c>
      <c r="N309" s="1183"/>
      <c r="O309" s="1183"/>
      <c r="R309" s="1110" t="str">
        <f t="shared" si="16"/>
        <v>第二面－【１１．給水設備及び排水設備の概要】－【ハ．圧力タンクの有無】－無</v>
      </c>
      <c r="AB309" s="1110" t="s">
        <v>5853</v>
      </c>
    </row>
    <row r="310" spans="3:28" x14ac:dyDescent="0.15">
      <c r="C310" s="1110">
        <f t="shared" si="14"/>
        <v>0</v>
      </c>
      <c r="D310" s="1182" t="str">
        <f>'＜入力不要＞概要書'!$L$461</f>
        <v/>
      </c>
      <c r="E310" s="1182" t="str">
        <f t="shared" si="15"/>
        <v>0</v>
      </c>
      <c r="G310" s="1183" t="s">
        <v>5569</v>
      </c>
      <c r="H310" s="1183" t="s">
        <v>20</v>
      </c>
      <c r="I310" s="1183" t="s">
        <v>5658</v>
      </c>
      <c r="J310" s="1183" t="s">
        <v>20</v>
      </c>
      <c r="K310" s="1183" t="s">
        <v>781</v>
      </c>
      <c r="L310" s="1183" t="s">
        <v>20</v>
      </c>
      <c r="M310" s="1183" t="s">
        <v>780</v>
      </c>
      <c r="N310" s="1183"/>
      <c r="O310" s="1183"/>
      <c r="R310" s="1110" t="str">
        <f t="shared" si="16"/>
        <v>第二面－【１１．給水設備及び排水設備の概要】－【ニ．給湯方式】－局所式</v>
      </c>
      <c r="AB310" s="1110" t="s">
        <v>5854</v>
      </c>
    </row>
    <row r="311" spans="3:28" x14ac:dyDescent="0.15">
      <c r="C311" s="1110">
        <f t="shared" si="14"/>
        <v>0</v>
      </c>
      <c r="D311" s="1182" t="str">
        <f>'＜入力不要＞概要書'!$R$461</f>
        <v/>
      </c>
      <c r="E311" s="1182" t="str">
        <f t="shared" si="15"/>
        <v>0</v>
      </c>
      <c r="G311" s="1183" t="s">
        <v>5569</v>
      </c>
      <c r="H311" s="1183" t="s">
        <v>20</v>
      </c>
      <c r="I311" s="1183" t="s">
        <v>5658</v>
      </c>
      <c r="J311" s="1183" t="s">
        <v>20</v>
      </c>
      <c r="K311" s="1183" t="s">
        <v>781</v>
      </c>
      <c r="L311" s="1183" t="s">
        <v>20</v>
      </c>
      <c r="M311" s="1183" t="s">
        <v>779</v>
      </c>
      <c r="N311" s="1183"/>
      <c r="O311" s="1183"/>
      <c r="R311" s="1110" t="str">
        <f t="shared" si="16"/>
        <v>第二面－【１１．給水設備及び排水設備の概要】－【ニ．給湯方式】－中央式</v>
      </c>
      <c r="AB311" s="1110" t="s">
        <v>5855</v>
      </c>
    </row>
    <row r="312" spans="3:28" x14ac:dyDescent="0.15">
      <c r="C312" s="1110">
        <f t="shared" si="14"/>
        <v>0</v>
      </c>
      <c r="D312" s="1182" t="str">
        <f>'＜入力不要＞概要書'!$L$462</f>
        <v/>
      </c>
      <c r="E312" s="1182" t="str">
        <f t="shared" si="15"/>
        <v>0</v>
      </c>
      <c r="G312" s="1183" t="s">
        <v>5569</v>
      </c>
      <c r="H312" s="1183" t="s">
        <v>20</v>
      </c>
      <c r="I312" s="1183" t="s">
        <v>5658</v>
      </c>
      <c r="J312" s="1183" t="s">
        <v>20</v>
      </c>
      <c r="K312" s="1183" t="s">
        <v>5640</v>
      </c>
      <c r="L312" s="1183" t="s">
        <v>20</v>
      </c>
      <c r="M312" s="1183" t="s">
        <v>777</v>
      </c>
      <c r="N312" s="1183"/>
      <c r="O312" s="1183"/>
      <c r="R312" s="1110" t="str">
        <f t="shared" si="16"/>
        <v>第二面－【１１．給水設備及び排水設備の概要】－【ホ．湯沸器】－開放式燃焼器</v>
      </c>
      <c r="AB312" s="1110" t="s">
        <v>5856</v>
      </c>
    </row>
    <row r="313" spans="3:28" x14ac:dyDescent="0.15">
      <c r="C313" s="1110">
        <f t="shared" si="14"/>
        <v>0</v>
      </c>
      <c r="D313" s="1182" t="str">
        <f>'＜入力不要＞概要書'!$U$462</f>
        <v/>
      </c>
      <c r="E313" s="1182" t="str">
        <f t="shared" si="15"/>
        <v>0</v>
      </c>
      <c r="G313" s="1183" t="s">
        <v>5569</v>
      </c>
      <c r="H313" s="1183" t="s">
        <v>20</v>
      </c>
      <c r="I313" s="1183" t="s">
        <v>5658</v>
      </c>
      <c r="J313" s="1183" t="s">
        <v>20</v>
      </c>
      <c r="K313" s="1183" t="s">
        <v>5640</v>
      </c>
      <c r="L313" s="1183" t="s">
        <v>20</v>
      </c>
      <c r="M313" s="1183" t="s">
        <v>776</v>
      </c>
      <c r="N313" s="1183"/>
      <c r="O313" s="1183"/>
      <c r="R313" s="1110" t="str">
        <f t="shared" si="16"/>
        <v>第二面－【１１．給水設備及び排水設備の概要】－【ホ．湯沸器】－半密閉式燃焼器</v>
      </c>
      <c r="AB313" s="1110" t="s">
        <v>5857</v>
      </c>
    </row>
    <row r="314" spans="3:28" x14ac:dyDescent="0.15">
      <c r="C314" s="1110">
        <f t="shared" si="14"/>
        <v>0</v>
      </c>
      <c r="D314" s="1182" t="str">
        <f>'＜入力不要＞概要書'!$AE$462</f>
        <v/>
      </c>
      <c r="E314" s="1182" t="str">
        <f t="shared" si="15"/>
        <v>0</v>
      </c>
      <c r="G314" s="1183" t="s">
        <v>5569</v>
      </c>
      <c r="H314" s="1183" t="s">
        <v>20</v>
      </c>
      <c r="I314" s="1183" t="s">
        <v>5658</v>
      </c>
      <c r="J314" s="1183" t="s">
        <v>20</v>
      </c>
      <c r="K314" s="1183" t="s">
        <v>5640</v>
      </c>
      <c r="L314" s="1183" t="s">
        <v>20</v>
      </c>
      <c r="M314" s="1183" t="s">
        <v>5641</v>
      </c>
      <c r="N314" s="1183"/>
      <c r="O314" s="1183"/>
      <c r="R314" s="1110" t="str">
        <f t="shared" si="16"/>
        <v>第二面－【１１．給水設備及び排水設備の概要】－【ホ．湯沸器】－密閉式燃焼器</v>
      </c>
      <c r="AB314" s="1110" t="s">
        <v>5858</v>
      </c>
    </row>
    <row r="315" spans="3:28" x14ac:dyDescent="0.15">
      <c r="C315" s="1110">
        <f t="shared" si="14"/>
        <v>0</v>
      </c>
      <c r="D315" s="1182" t="str">
        <f>'＜入力不要＞概要書'!$L$463</f>
        <v/>
      </c>
      <c r="E315" s="1182" t="str">
        <f t="shared" si="15"/>
        <v>0</v>
      </c>
      <c r="G315" s="1183" t="s">
        <v>5569</v>
      </c>
      <c r="H315" s="1183" t="s">
        <v>20</v>
      </c>
      <c r="I315" s="1183" t="s">
        <v>5658</v>
      </c>
      <c r="J315" s="1183" t="s">
        <v>20</v>
      </c>
      <c r="K315" s="1183" t="s">
        <v>5640</v>
      </c>
      <c r="L315" s="1183" t="s">
        <v>20</v>
      </c>
      <c r="M315" s="1183" t="s">
        <v>5</v>
      </c>
      <c r="N315" s="1183"/>
      <c r="O315" s="1183"/>
      <c r="R315" s="1110" t="str">
        <f t="shared" si="16"/>
        <v>第二面－【１１．給水設備及び排水設備の概要】－【ホ．湯沸器】－その他</v>
      </c>
      <c r="AB315" s="1110" t="s">
        <v>5859</v>
      </c>
    </row>
    <row r="316" spans="3:28" x14ac:dyDescent="0.15">
      <c r="C316" s="1110">
        <f t="shared" si="14"/>
        <v>0</v>
      </c>
      <c r="D316" s="1182">
        <f>'＜入力不要＞概要書'!$Q$463</f>
        <v>0</v>
      </c>
      <c r="E316" s="1182" t="str">
        <f t="shared" si="15"/>
        <v>0</v>
      </c>
      <c r="G316" s="1183" t="s">
        <v>5569</v>
      </c>
      <c r="H316" s="1183" t="s">
        <v>20</v>
      </c>
      <c r="I316" s="1183" t="s">
        <v>5658</v>
      </c>
      <c r="J316" s="1183" t="s">
        <v>20</v>
      </c>
      <c r="K316" s="1183" t="s">
        <v>5640</v>
      </c>
      <c r="L316" s="1183" t="s">
        <v>20</v>
      </c>
      <c r="M316" s="1183" t="s">
        <v>5</v>
      </c>
      <c r="N316" s="1183" t="s">
        <v>20</v>
      </c>
      <c r="O316" s="1183" t="s">
        <v>5585</v>
      </c>
      <c r="R316" s="1110" t="str">
        <f t="shared" si="16"/>
        <v>第二面－【１１．給水設備及び排水設備の概要】－【ホ．湯沸器】－その他－詳細</v>
      </c>
      <c r="AB316" s="1110" t="s">
        <v>5860</v>
      </c>
    </row>
    <row r="317" spans="3:28" ht="13.5" customHeight="1" x14ac:dyDescent="0.15">
      <c r="C317" s="1110">
        <f t="shared" si="14"/>
        <v>0</v>
      </c>
      <c r="D317" s="1188" t="str">
        <f>'＜入力不要＞概要書'!$C$497</f>
        <v/>
      </c>
      <c r="E317" s="1182" t="str">
        <f t="shared" si="15"/>
        <v>0</v>
      </c>
      <c r="G317" s="1183" t="s">
        <v>5569</v>
      </c>
      <c r="H317" s="1183" t="s">
        <v>20</v>
      </c>
      <c r="I317" s="1183" t="s">
        <v>5659</v>
      </c>
      <c r="J317" s="1183"/>
      <c r="K317" s="1183"/>
      <c r="L317" s="1183"/>
      <c r="M317" s="1183"/>
      <c r="N317" s="1183"/>
      <c r="O317" s="1183"/>
      <c r="R317" s="1110" t="str">
        <f t="shared" si="16"/>
        <v>第二面－【１２．備考】</v>
      </c>
      <c r="AB317" s="1110" t="s">
        <v>5861</v>
      </c>
    </row>
  </sheetData>
  <phoneticPr fontId="3"/>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8B899-B54D-4282-B9C6-CB8144A0A9C2}">
  <sheetPr codeName="Sheet14"/>
  <dimension ref="A1:LA2"/>
  <sheetViews>
    <sheetView workbookViewId="0">
      <selection activeCell="A2" sqref="A2"/>
    </sheetView>
  </sheetViews>
  <sheetFormatPr defaultColWidth="9" defaultRowHeight="13.5" x14ac:dyDescent="0.15"/>
  <cols>
    <col min="1" max="313" width="20.625" style="1110" customWidth="1"/>
    <col min="314" max="16384" width="9" style="1110"/>
  </cols>
  <sheetData>
    <row r="1" spans="1:313" s="1189" customFormat="1" ht="50.1" customHeight="1" x14ac:dyDescent="0.15">
      <c r="A1" s="1189" t="s">
        <v>5973</v>
      </c>
      <c r="B1" s="1189" t="s">
        <v>5974</v>
      </c>
      <c r="C1" s="1189" t="s">
        <v>5975</v>
      </c>
      <c r="D1" s="1189" t="s">
        <v>5976</v>
      </c>
      <c r="E1" s="1189" t="s">
        <v>5977</v>
      </c>
      <c r="F1" s="1189" t="s">
        <v>5978</v>
      </c>
      <c r="G1" s="1189" t="s">
        <v>5979</v>
      </c>
      <c r="H1" s="1189" t="s">
        <v>5660</v>
      </c>
      <c r="I1" s="1189" t="s">
        <v>5661</v>
      </c>
      <c r="J1" s="1189" t="s">
        <v>5662</v>
      </c>
      <c r="K1" s="1189" t="s">
        <v>5663</v>
      </c>
      <c r="L1" s="1189" t="s">
        <v>5664</v>
      </c>
      <c r="M1" s="1189" t="s">
        <v>5665</v>
      </c>
      <c r="N1" s="1189" t="s">
        <v>5666</v>
      </c>
      <c r="O1" s="1189" t="s">
        <v>5667</v>
      </c>
      <c r="P1" s="1189" t="s">
        <v>5668</v>
      </c>
      <c r="Q1" s="1189" t="s">
        <v>5669</v>
      </c>
      <c r="R1" s="1189" t="s">
        <v>5670</v>
      </c>
      <c r="S1" s="1189" t="s">
        <v>5671</v>
      </c>
      <c r="T1" s="1189" t="s">
        <v>5672</v>
      </c>
      <c r="U1" s="1189" t="s">
        <v>5673</v>
      </c>
      <c r="V1" s="1189" t="s">
        <v>5674</v>
      </c>
      <c r="W1" s="1189" t="s">
        <v>5675</v>
      </c>
      <c r="X1" s="1189" t="s">
        <v>5676</v>
      </c>
      <c r="Y1" s="1189" t="s">
        <v>5677</v>
      </c>
      <c r="Z1" s="1189" t="s">
        <v>5678</v>
      </c>
      <c r="AA1" s="1189" t="s">
        <v>5679</v>
      </c>
      <c r="AB1" s="1189" t="s">
        <v>5680</v>
      </c>
      <c r="AC1" s="1189" t="s">
        <v>5681</v>
      </c>
      <c r="AD1" s="1189" t="s">
        <v>5682</v>
      </c>
      <c r="AE1" s="1189" t="s">
        <v>5683</v>
      </c>
      <c r="AF1" s="1189" t="s">
        <v>5684</v>
      </c>
      <c r="AG1" s="1189" t="s">
        <v>5685</v>
      </c>
      <c r="AH1" s="1189" t="s">
        <v>5686</v>
      </c>
      <c r="AI1" s="1189" t="s">
        <v>5687</v>
      </c>
      <c r="AJ1" s="1189" t="s">
        <v>5688</v>
      </c>
      <c r="AK1" s="1189" t="s">
        <v>5689</v>
      </c>
      <c r="AL1" s="1189" t="s">
        <v>5690</v>
      </c>
      <c r="AM1" s="1189" t="s">
        <v>5691</v>
      </c>
      <c r="AN1" s="1189" t="s">
        <v>5692</v>
      </c>
      <c r="AO1" s="1189" t="s">
        <v>5693</v>
      </c>
      <c r="AP1" s="1189" t="s">
        <v>5694</v>
      </c>
      <c r="AQ1" s="1189" t="s">
        <v>5695</v>
      </c>
      <c r="AR1" s="1189" t="s">
        <v>5696</v>
      </c>
      <c r="AS1" s="1189" t="s">
        <v>5697</v>
      </c>
      <c r="AT1" s="1189" t="s">
        <v>5698</v>
      </c>
      <c r="AU1" s="1189" t="s">
        <v>5699</v>
      </c>
      <c r="AV1" s="1189" t="s">
        <v>5700</v>
      </c>
      <c r="AW1" s="1189" t="s">
        <v>5701</v>
      </c>
      <c r="AX1" s="1189" t="s">
        <v>5702</v>
      </c>
      <c r="AY1" s="1189" t="s">
        <v>5703</v>
      </c>
      <c r="AZ1" s="1189" t="s">
        <v>5704</v>
      </c>
      <c r="BA1" s="1189" t="s">
        <v>5705</v>
      </c>
      <c r="BB1" s="1189" t="s">
        <v>5706</v>
      </c>
      <c r="BC1" s="1189" t="s">
        <v>5707</v>
      </c>
      <c r="BD1" s="1189" t="s">
        <v>5708</v>
      </c>
      <c r="BE1" s="1189" t="s">
        <v>5709</v>
      </c>
      <c r="BF1" s="1189" t="s">
        <v>5710</v>
      </c>
      <c r="BG1" s="1189" t="s">
        <v>6445</v>
      </c>
      <c r="BH1" s="1189" t="s">
        <v>5712</v>
      </c>
      <c r="BI1" s="1189" t="s">
        <v>5713</v>
      </c>
      <c r="BJ1" s="1189" t="s">
        <v>5714</v>
      </c>
      <c r="BK1" s="1189" t="s">
        <v>5715</v>
      </c>
      <c r="BL1" s="1189" t="s">
        <v>5716</v>
      </c>
      <c r="BM1" s="1189" t="s">
        <v>5717</v>
      </c>
      <c r="BN1" s="1189" t="s">
        <v>5718</v>
      </c>
      <c r="BO1" s="1189" t="s">
        <v>6446</v>
      </c>
      <c r="BP1" s="1189" t="s">
        <v>5720</v>
      </c>
      <c r="BQ1" s="1189" t="s">
        <v>5721</v>
      </c>
      <c r="BR1" s="1189" t="s">
        <v>5722</v>
      </c>
      <c r="BS1" s="1189" t="s">
        <v>5723</v>
      </c>
      <c r="BT1" s="1189" t="s">
        <v>5724</v>
      </c>
      <c r="BU1" s="1189" t="s">
        <v>5725</v>
      </c>
      <c r="BV1" s="1189" t="s">
        <v>5726</v>
      </c>
      <c r="BW1" s="1189" t="s">
        <v>5727</v>
      </c>
      <c r="BX1" s="1189" t="s">
        <v>5728</v>
      </c>
      <c r="BY1" s="1189" t="s">
        <v>5729</v>
      </c>
      <c r="BZ1" s="1189" t="s">
        <v>5730</v>
      </c>
      <c r="CA1" s="1189" t="s">
        <v>5731</v>
      </c>
      <c r="CB1" s="1189" t="s">
        <v>5732</v>
      </c>
      <c r="CC1" s="1189" t="s">
        <v>5733</v>
      </c>
      <c r="CD1" s="1189" t="s">
        <v>5864</v>
      </c>
      <c r="CE1" s="1189" t="s">
        <v>5865</v>
      </c>
      <c r="CF1" s="1189" t="s">
        <v>5866</v>
      </c>
      <c r="CG1" s="1189" t="s">
        <v>5867</v>
      </c>
      <c r="CH1" s="1189" t="s">
        <v>5868</v>
      </c>
      <c r="CI1" s="1189" t="s">
        <v>5869</v>
      </c>
      <c r="CJ1" s="1189" t="s">
        <v>5870</v>
      </c>
      <c r="CK1" s="1189" t="s">
        <v>5871</v>
      </c>
      <c r="CL1" s="1189" t="s">
        <v>5872</v>
      </c>
      <c r="CM1" s="1189" t="s">
        <v>5873</v>
      </c>
      <c r="CN1" s="1189" t="s">
        <v>5874</v>
      </c>
      <c r="CO1" s="1189" t="s">
        <v>5875</v>
      </c>
      <c r="CP1" s="1189" t="s">
        <v>5876</v>
      </c>
      <c r="CQ1" s="1189" t="s">
        <v>5877</v>
      </c>
      <c r="CR1" s="1189" t="s">
        <v>5878</v>
      </c>
      <c r="CS1" s="1189" t="s">
        <v>5879</v>
      </c>
      <c r="CT1" s="1189" t="s">
        <v>5880</v>
      </c>
      <c r="CU1" s="1189" t="s">
        <v>5881</v>
      </c>
      <c r="CV1" s="1189" t="s">
        <v>5882</v>
      </c>
      <c r="CW1" s="1189" t="s">
        <v>5883</v>
      </c>
      <c r="CX1" s="1189" t="s">
        <v>5884</v>
      </c>
      <c r="CY1" s="1189" t="s">
        <v>5885</v>
      </c>
      <c r="CZ1" s="1189" t="s">
        <v>5886</v>
      </c>
      <c r="DA1" s="1189" t="s">
        <v>5887</v>
      </c>
      <c r="DB1" s="1189" t="s">
        <v>5888</v>
      </c>
      <c r="DC1" s="1189" t="s">
        <v>5889</v>
      </c>
      <c r="DD1" s="1189" t="s">
        <v>5734</v>
      </c>
      <c r="DE1" s="1189" t="s">
        <v>5735</v>
      </c>
      <c r="DF1" s="1189" t="s">
        <v>5736</v>
      </c>
      <c r="DG1" s="1189" t="s">
        <v>5737</v>
      </c>
      <c r="DH1" s="1189" t="s">
        <v>5738</v>
      </c>
      <c r="DI1" s="1189" t="s">
        <v>5739</v>
      </c>
      <c r="DJ1" s="1189" t="s">
        <v>5740</v>
      </c>
      <c r="DK1" s="1189" t="s">
        <v>5741</v>
      </c>
      <c r="DL1" s="1189" t="s">
        <v>5742</v>
      </c>
      <c r="DM1" s="1189" t="s">
        <v>5743</v>
      </c>
      <c r="DN1" s="1189" t="s">
        <v>5744</v>
      </c>
      <c r="DO1" s="1189" t="s">
        <v>5745</v>
      </c>
      <c r="DP1" s="1189" t="s">
        <v>5746</v>
      </c>
      <c r="DQ1" s="1189" t="s">
        <v>5747</v>
      </c>
      <c r="DR1" s="1189" t="s">
        <v>5748</v>
      </c>
      <c r="DS1" s="1189" t="s">
        <v>5749</v>
      </c>
      <c r="DT1" s="1189" t="s">
        <v>5750</v>
      </c>
      <c r="DU1" s="1189" t="s">
        <v>5751</v>
      </c>
      <c r="DV1" s="1189" t="s">
        <v>5752</v>
      </c>
      <c r="DW1" s="1189" t="s">
        <v>5753</v>
      </c>
      <c r="DX1" s="1189" t="s">
        <v>5754</v>
      </c>
      <c r="DY1" s="1189" t="s">
        <v>5755</v>
      </c>
      <c r="DZ1" s="1189" t="s">
        <v>5756</v>
      </c>
      <c r="EA1" s="1189" t="s">
        <v>5757</v>
      </c>
      <c r="EB1" s="1189" t="s">
        <v>5758</v>
      </c>
      <c r="EC1" s="1189" t="s">
        <v>5759</v>
      </c>
      <c r="ED1" s="1189" t="s">
        <v>5760</v>
      </c>
      <c r="EE1" s="1189" t="s">
        <v>5761</v>
      </c>
      <c r="EF1" s="1189" t="s">
        <v>5762</v>
      </c>
      <c r="EG1" s="1189" t="s">
        <v>5763</v>
      </c>
      <c r="EH1" s="1189" t="s">
        <v>5764</v>
      </c>
      <c r="EI1" s="1189" t="s">
        <v>5765</v>
      </c>
      <c r="EJ1" s="1189" t="s">
        <v>5766</v>
      </c>
      <c r="EK1" s="1189" t="s">
        <v>5767</v>
      </c>
      <c r="EL1" s="1189" t="s">
        <v>5768</v>
      </c>
      <c r="EM1" s="1189" t="s">
        <v>5769</v>
      </c>
      <c r="EN1" s="1189" t="s">
        <v>5770</v>
      </c>
      <c r="EO1" s="1189" t="s">
        <v>5771</v>
      </c>
      <c r="EP1" s="1189" t="s">
        <v>5890</v>
      </c>
      <c r="EQ1" s="1189" t="s">
        <v>5891</v>
      </c>
      <c r="ER1" s="1189" t="s">
        <v>5892</v>
      </c>
      <c r="ES1" s="1189" t="s">
        <v>5893</v>
      </c>
      <c r="ET1" s="1189" t="s">
        <v>5894</v>
      </c>
      <c r="EU1" s="1189" t="s">
        <v>5895</v>
      </c>
      <c r="EV1" s="1189" t="s">
        <v>5896</v>
      </c>
      <c r="EW1" s="1189" t="s">
        <v>5897</v>
      </c>
      <c r="EX1" s="1189" t="s">
        <v>5898</v>
      </c>
      <c r="EY1" s="1189" t="s">
        <v>5899</v>
      </c>
      <c r="EZ1" s="1189" t="s">
        <v>5900</v>
      </c>
      <c r="FA1" s="1189" t="s">
        <v>5901</v>
      </c>
      <c r="FB1" s="1189" t="s">
        <v>5902</v>
      </c>
      <c r="FC1" s="1189" t="s">
        <v>5903</v>
      </c>
      <c r="FD1" s="1189" t="s">
        <v>5904</v>
      </c>
      <c r="FE1" s="1189" t="s">
        <v>5905</v>
      </c>
      <c r="FF1" s="1189" t="s">
        <v>5906</v>
      </c>
      <c r="FG1" s="1189" t="s">
        <v>5907</v>
      </c>
      <c r="FH1" s="1189" t="s">
        <v>5908</v>
      </c>
      <c r="FI1" s="1189" t="s">
        <v>5909</v>
      </c>
      <c r="FJ1" s="1189" t="s">
        <v>5910</v>
      </c>
      <c r="FK1" s="1189" t="s">
        <v>5911</v>
      </c>
      <c r="FL1" s="1189" t="s">
        <v>5912</v>
      </c>
      <c r="FM1" s="1189" t="s">
        <v>5913</v>
      </c>
      <c r="FN1" s="1189" t="s">
        <v>5914</v>
      </c>
      <c r="FO1" s="1189" t="s">
        <v>5915</v>
      </c>
      <c r="FP1" s="1189" t="s">
        <v>5772</v>
      </c>
      <c r="FQ1" s="1189" t="s">
        <v>5773</v>
      </c>
      <c r="FR1" s="1189" t="s">
        <v>5774</v>
      </c>
      <c r="FS1" s="1189" t="s">
        <v>5775</v>
      </c>
      <c r="FT1" s="1189" t="s">
        <v>5776</v>
      </c>
      <c r="FU1" s="1189" t="s">
        <v>5777</v>
      </c>
      <c r="FV1" s="1189" t="s">
        <v>5778</v>
      </c>
      <c r="FW1" s="1189" t="s">
        <v>5779</v>
      </c>
      <c r="FX1" s="1189" t="s">
        <v>5780</v>
      </c>
      <c r="FY1" s="1189" t="s">
        <v>5781</v>
      </c>
      <c r="FZ1" s="1189" t="s">
        <v>5782</v>
      </c>
      <c r="GA1" s="1189" t="s">
        <v>5783</v>
      </c>
      <c r="GB1" s="1189" t="s">
        <v>5784</v>
      </c>
      <c r="GC1" s="1189" t="s">
        <v>5785</v>
      </c>
      <c r="GD1" s="1189" t="s">
        <v>5786</v>
      </c>
      <c r="GE1" s="1189" t="s">
        <v>5787</v>
      </c>
      <c r="GF1" s="1189" t="s">
        <v>5788</v>
      </c>
      <c r="GG1" s="1189" t="s">
        <v>5789</v>
      </c>
      <c r="GH1" s="1189" t="s">
        <v>5790</v>
      </c>
      <c r="GI1" s="1189" t="s">
        <v>5791</v>
      </c>
      <c r="GJ1" s="1189" t="s">
        <v>5792</v>
      </c>
      <c r="GK1" s="1189" t="s">
        <v>5793</v>
      </c>
      <c r="GL1" s="1189" t="s">
        <v>5794</v>
      </c>
      <c r="GM1" s="1189" t="s">
        <v>5795</v>
      </c>
      <c r="GN1" s="1189" t="s">
        <v>5796</v>
      </c>
      <c r="GO1" s="1189" t="s">
        <v>5797</v>
      </c>
      <c r="GP1" s="1189" t="s">
        <v>5798</v>
      </c>
      <c r="GQ1" s="1189" t="s">
        <v>5799</v>
      </c>
      <c r="GR1" s="1189" t="s">
        <v>5800</v>
      </c>
      <c r="GS1" s="1189" t="s">
        <v>5801</v>
      </c>
      <c r="GT1" s="1189" t="s">
        <v>5802</v>
      </c>
      <c r="GU1" s="1189" t="s">
        <v>5803</v>
      </c>
      <c r="GV1" s="1189" t="s">
        <v>5804</v>
      </c>
      <c r="GW1" s="1189" t="s">
        <v>5805</v>
      </c>
      <c r="GX1" s="1189" t="s">
        <v>5806</v>
      </c>
      <c r="GY1" s="1189" t="s">
        <v>5807</v>
      </c>
      <c r="GZ1" s="1189" t="s">
        <v>5808</v>
      </c>
      <c r="HA1" s="1189" t="s">
        <v>5809</v>
      </c>
      <c r="HB1" s="1189" t="s">
        <v>5916</v>
      </c>
      <c r="HC1" s="1189" t="s">
        <v>5917</v>
      </c>
      <c r="HD1" s="1189" t="s">
        <v>5918</v>
      </c>
      <c r="HE1" s="1189" t="s">
        <v>5919</v>
      </c>
      <c r="HF1" s="1189" t="s">
        <v>5920</v>
      </c>
      <c r="HG1" s="1189" t="s">
        <v>5921</v>
      </c>
      <c r="HH1" s="1189" t="s">
        <v>5922</v>
      </c>
      <c r="HI1" s="1189" t="s">
        <v>5923</v>
      </c>
      <c r="HJ1" s="1189" t="s">
        <v>5924</v>
      </c>
      <c r="HK1" s="1189" t="s">
        <v>5925</v>
      </c>
      <c r="HL1" s="1189" t="s">
        <v>5926</v>
      </c>
      <c r="HM1" s="1189" t="s">
        <v>5927</v>
      </c>
      <c r="HN1" s="1189" t="s">
        <v>5928</v>
      </c>
      <c r="HO1" s="1189" t="s">
        <v>5929</v>
      </c>
      <c r="HP1" s="1189" t="s">
        <v>5930</v>
      </c>
      <c r="HQ1" s="1189" t="s">
        <v>5931</v>
      </c>
      <c r="HR1" s="1189" t="s">
        <v>5932</v>
      </c>
      <c r="HS1" s="1189" t="s">
        <v>5933</v>
      </c>
      <c r="HT1" s="1189" t="s">
        <v>5934</v>
      </c>
      <c r="HU1" s="1189" t="s">
        <v>5935</v>
      </c>
      <c r="HV1" s="1189" t="s">
        <v>5936</v>
      </c>
      <c r="HW1" s="1189" t="s">
        <v>5937</v>
      </c>
      <c r="HX1" s="1189" t="s">
        <v>5938</v>
      </c>
      <c r="HY1" s="1189" t="s">
        <v>5939</v>
      </c>
      <c r="HZ1" s="1189" t="s">
        <v>5940</v>
      </c>
      <c r="IA1" s="1189" t="s">
        <v>5941</v>
      </c>
      <c r="IB1" s="1189" t="s">
        <v>5810</v>
      </c>
      <c r="IC1" s="1189" t="s">
        <v>5811</v>
      </c>
      <c r="ID1" s="1189" t="s">
        <v>5812</v>
      </c>
      <c r="IE1" s="1189" t="s">
        <v>5813</v>
      </c>
      <c r="IF1" s="1189" t="s">
        <v>5814</v>
      </c>
      <c r="IG1" s="1189" t="s">
        <v>5815</v>
      </c>
      <c r="IH1" s="1189" t="s">
        <v>5816</v>
      </c>
      <c r="II1" s="1189" t="s">
        <v>5817</v>
      </c>
      <c r="IJ1" s="1189" t="s">
        <v>5818</v>
      </c>
      <c r="IK1" s="1189" t="s">
        <v>5819</v>
      </c>
      <c r="IL1" s="1189" t="s">
        <v>5820</v>
      </c>
      <c r="IM1" s="1189" t="s">
        <v>5821</v>
      </c>
      <c r="IN1" s="1189" t="s">
        <v>5822</v>
      </c>
      <c r="IO1" s="1189" t="s">
        <v>5823</v>
      </c>
      <c r="IP1" s="1189" t="s">
        <v>5824</v>
      </c>
      <c r="IQ1" s="1189" t="s">
        <v>5825</v>
      </c>
      <c r="IR1" s="1189" t="s">
        <v>5826</v>
      </c>
      <c r="IS1" s="1189" t="s">
        <v>5827</v>
      </c>
      <c r="IT1" s="1189" t="s">
        <v>5828</v>
      </c>
      <c r="IU1" s="1189" t="s">
        <v>5829</v>
      </c>
      <c r="IV1" s="1189" t="s">
        <v>5830</v>
      </c>
      <c r="IW1" s="1189" t="s">
        <v>5831</v>
      </c>
      <c r="IX1" s="1189" t="s">
        <v>5832</v>
      </c>
      <c r="IY1" s="1189" t="s">
        <v>5833</v>
      </c>
      <c r="IZ1" s="1189" t="s">
        <v>5834</v>
      </c>
      <c r="JA1" s="1189" t="s">
        <v>5835</v>
      </c>
      <c r="JB1" s="1189" t="s">
        <v>5942</v>
      </c>
      <c r="JC1" s="1189" t="s">
        <v>5943</v>
      </c>
      <c r="JD1" s="1189" t="s">
        <v>5944</v>
      </c>
      <c r="JE1" s="1189" t="s">
        <v>5945</v>
      </c>
      <c r="JF1" s="1189" t="s">
        <v>5946</v>
      </c>
      <c r="JG1" s="1189" t="s">
        <v>5947</v>
      </c>
      <c r="JH1" s="1189" t="s">
        <v>5948</v>
      </c>
      <c r="JI1" s="1189" t="s">
        <v>5949</v>
      </c>
      <c r="JJ1" s="1189" t="s">
        <v>5950</v>
      </c>
      <c r="JK1" s="1189" t="s">
        <v>5951</v>
      </c>
      <c r="JL1" s="1189" t="s">
        <v>5952</v>
      </c>
      <c r="JM1" s="1189" t="s">
        <v>5953</v>
      </c>
      <c r="JN1" s="1189" t="s">
        <v>5954</v>
      </c>
      <c r="JO1" s="1189" t="s">
        <v>5955</v>
      </c>
      <c r="JP1" s="1189" t="s">
        <v>5956</v>
      </c>
      <c r="JQ1" s="1189" t="s">
        <v>5957</v>
      </c>
      <c r="JR1" s="1189" t="s">
        <v>5958</v>
      </c>
      <c r="JS1" s="1189" t="s">
        <v>5959</v>
      </c>
      <c r="JT1" s="1189" t="s">
        <v>5960</v>
      </c>
      <c r="JU1" s="1189" t="s">
        <v>5961</v>
      </c>
      <c r="JV1" s="1189" t="s">
        <v>5962</v>
      </c>
      <c r="JW1" s="1189" t="s">
        <v>5963</v>
      </c>
      <c r="JX1" s="1189" t="s">
        <v>5964</v>
      </c>
      <c r="JY1" s="1189" t="s">
        <v>5965</v>
      </c>
      <c r="JZ1" s="1189" t="s">
        <v>5966</v>
      </c>
      <c r="KA1" s="1189" t="s">
        <v>5967</v>
      </c>
      <c r="KB1" s="1189" t="s">
        <v>5836</v>
      </c>
      <c r="KC1" s="1189" t="s">
        <v>5837</v>
      </c>
      <c r="KD1" s="1189" t="s">
        <v>5838</v>
      </c>
      <c r="KE1" s="1189" t="s">
        <v>5839</v>
      </c>
      <c r="KF1" s="1189" t="s">
        <v>5840</v>
      </c>
      <c r="KG1" s="1189" t="s">
        <v>5841</v>
      </c>
      <c r="KH1" s="1189" t="s">
        <v>5842</v>
      </c>
      <c r="KI1" s="1189" t="s">
        <v>5843</v>
      </c>
      <c r="KJ1" s="1189" t="s">
        <v>5844</v>
      </c>
      <c r="KK1" s="1189" t="s">
        <v>5845</v>
      </c>
      <c r="KL1" s="1189" t="s">
        <v>5846</v>
      </c>
      <c r="KM1" s="1189" t="s">
        <v>5847</v>
      </c>
      <c r="KN1" s="1189" t="s">
        <v>5848</v>
      </c>
      <c r="KO1" s="1189" t="s">
        <v>5849</v>
      </c>
      <c r="KP1" s="1189" t="s">
        <v>5850</v>
      </c>
      <c r="KQ1" s="1189" t="s">
        <v>5851</v>
      </c>
      <c r="KR1" s="1189" t="s">
        <v>5852</v>
      </c>
      <c r="KS1" s="1189" t="s">
        <v>5853</v>
      </c>
      <c r="KT1" s="1189" t="s">
        <v>5854</v>
      </c>
      <c r="KU1" s="1189" t="s">
        <v>5855</v>
      </c>
      <c r="KV1" s="1189" t="s">
        <v>5856</v>
      </c>
      <c r="KW1" s="1189" t="s">
        <v>5857</v>
      </c>
      <c r="KX1" s="1189" t="s">
        <v>5858</v>
      </c>
      <c r="KY1" s="1189" t="s">
        <v>5859</v>
      </c>
      <c r="KZ1" s="1189" t="s">
        <v>5860</v>
      </c>
      <c r="LA1" s="1189" t="s">
        <v>5861</v>
      </c>
    </row>
    <row r="2" spans="1:313" ht="13.5" customHeight="1" x14ac:dyDescent="0.15">
      <c r="A2" s="1110" t="str">
        <f t="array" ref="A2:LA2">TRANSPOSE(概要書リンクシート!E5:E317)</f>
        <v>令和</v>
      </c>
      <c r="B2" s="1110" t="str">
        <v>0</v>
      </c>
      <c r="C2" s="1110" t="str">
        <v>0</v>
      </c>
      <c r="D2" s="1110" t="str">
        <v>0</v>
      </c>
      <c r="E2" s="1110" t="str">
        <v>0</v>
      </c>
      <c r="F2" s="1110" t="str">
        <v>0</v>
      </c>
      <c r="G2" s="1110" t="str">
        <v>0</v>
      </c>
      <c r="H2" s="1110" t="str">
        <v>0</v>
      </c>
      <c r="I2" s="1110" t="str">
        <v>0</v>
      </c>
      <c r="J2" s="1110" t="str">
        <v>0</v>
      </c>
      <c r="K2" s="1110" t="str">
        <v>0</v>
      </c>
      <c r="L2" s="1110" t="str">
        <v>0</v>
      </c>
      <c r="M2" s="1110" t="str">
        <v>0</v>
      </c>
      <c r="N2" s="1110" t="str">
        <v>0</v>
      </c>
      <c r="O2" s="1110" t="str">
        <v>0</v>
      </c>
      <c r="P2" s="1110" t="str">
        <v>京都市</v>
      </c>
      <c r="Q2" s="1110" t="str">
        <v>0</v>
      </c>
      <c r="R2" s="1110" t="str">
        <v>0</v>
      </c>
      <c r="S2" s="1110" t="str">
        <v>0</v>
      </c>
      <c r="T2" s="1110" t="str">
        <v>0</v>
      </c>
      <c r="U2" s="1110" t="str">
        <v>0</v>
      </c>
      <c r="V2" s="1110" t="str">
        <v>0</v>
      </c>
      <c r="W2" s="1110" t="str">
        <v>0</v>
      </c>
      <c r="X2" s="1110" t="str">
        <v>0</v>
      </c>
      <c r="Y2" s="1110" t="str">
        <v>0</v>
      </c>
      <c r="Z2" s="1110" t="str">
        <v>0</v>
      </c>
      <c r="AA2" s="1110" t="str">
        <v>0</v>
      </c>
      <c r="AB2" s="1110" t="str">
        <v>0</v>
      </c>
      <c r="AC2" s="1110" t="str">
        <v>検査結果表記載なし</v>
      </c>
      <c r="AD2" s="1110" t="str">
        <v>0</v>
      </c>
      <c r="AE2" s="1110" t="str">
        <v>0</v>
      </c>
      <c r="AF2" s="1110" t="str">
        <v>0</v>
      </c>
      <c r="AG2" s="1110" t="str">
        <v>0</v>
      </c>
      <c r="AH2" s="1110" t="str">
        <v>0</v>
      </c>
      <c r="AI2" s="1110" t="str">
        <v>0</v>
      </c>
      <c r="AJ2" s="1110" t="str">
        <v>0</v>
      </c>
      <c r="AK2" s="1110" t="str">
        <v>0</v>
      </c>
      <c r="AL2" s="1110" t="str">
        <v>0</v>
      </c>
      <c r="AM2" s="1110" t="str">
        <v>0</v>
      </c>
      <c r="AN2" s="1110" t="str">
        <v>0</v>
      </c>
      <c r="AO2" s="1110" t="str">
        <v>0</v>
      </c>
      <c r="AP2" s="1110" t="str">
        <v>0</v>
      </c>
      <c r="AQ2" s="1110" t="str">
        <v>0</v>
      </c>
      <c r="AR2" s="1110" t="str">
        <v>0</v>
      </c>
      <c r="AS2" s="1110" t="str">
        <v>0</v>
      </c>
      <c r="AT2" s="1110" t="str">
        <v>0</v>
      </c>
      <c r="AU2" s="1110" t="str">
        <v>0</v>
      </c>
      <c r="AV2" s="1110" t="str">
        <v>0</v>
      </c>
      <c r="AW2" s="1110" t="str">
        <v>0</v>
      </c>
      <c r="AX2" s="1110" t="str">
        <v>レ</v>
      </c>
      <c r="AY2" s="1110" t="str">
        <v>レ</v>
      </c>
      <c r="AZ2" s="1110" t="str">
        <v>レ</v>
      </c>
      <c r="BA2" s="1110" t="str">
        <v>0</v>
      </c>
      <c r="BB2" s="1110" t="str">
        <v>0</v>
      </c>
      <c r="BC2" s="1110" t="str">
        <v>0</v>
      </c>
      <c r="BD2" s="1110" t="str">
        <v>0</v>
      </c>
      <c r="BE2" s="1110" t="str">
        <v>0</v>
      </c>
      <c r="BF2" s="1110" t="str">
        <v>0</v>
      </c>
      <c r="BG2" s="1110" t="str">
        <v>0</v>
      </c>
      <c r="BH2" s="1110" t="str">
        <v>0</v>
      </c>
      <c r="BI2" s="1110" t="str">
        <v>0</v>
      </c>
      <c r="BJ2" s="1110" t="str">
        <v>0</v>
      </c>
      <c r="BK2" s="1110" t="str">
        <v>0</v>
      </c>
      <c r="BL2" s="1110" t="str">
        <v>0</v>
      </c>
      <c r="BM2" s="1110" t="str">
        <v>0</v>
      </c>
      <c r="BN2" s="1110" t="str">
        <v>0</v>
      </c>
      <c r="BO2" s="1110" t="str">
        <v>0</v>
      </c>
      <c r="BP2" s="1110" t="str">
        <v>0</v>
      </c>
      <c r="BQ2" s="1110" t="str">
        <v>0</v>
      </c>
      <c r="BR2" s="1110" t="str">
        <v>0</v>
      </c>
      <c r="BS2" s="1110" t="str">
        <v>0</v>
      </c>
      <c r="BT2" s="1110" t="str">
        <v>0</v>
      </c>
      <c r="BU2" s="1110" t="str">
        <v>0</v>
      </c>
      <c r="BV2" s="1110" t="str">
        <v>0</v>
      </c>
      <c r="BW2" s="1110" t="str">
        <v>0</v>
      </c>
      <c r="BX2" s="1110" t="str">
        <v>0</v>
      </c>
      <c r="BY2" s="1110" t="str">
        <v>0</v>
      </c>
      <c r="BZ2" s="1110" t="str">
        <v>0</v>
      </c>
      <c r="CA2" s="1110" t="str">
        <v>0</v>
      </c>
      <c r="CB2" s="1110" t="str">
        <v>0</v>
      </c>
      <c r="CC2" s="1110" t="str">
        <v>0</v>
      </c>
      <c r="CD2" s="1110" t="str">
        <v>0</v>
      </c>
      <c r="CE2" s="1110" t="str">
        <v>0</v>
      </c>
      <c r="CF2" s="1110" t="str">
        <v>0</v>
      </c>
      <c r="CG2" s="1110" t="str">
        <v>0</v>
      </c>
      <c r="CH2" s="1110" t="str">
        <v>0</v>
      </c>
      <c r="CI2" s="1110" t="str">
        <v>0</v>
      </c>
      <c r="CJ2" s="1110" t="str">
        <v>0</v>
      </c>
      <c r="CK2" s="1110" t="str">
        <v>0</v>
      </c>
      <c r="CL2" s="1110" t="str">
        <v>0</v>
      </c>
      <c r="CM2" s="1110" t="str">
        <v>0</v>
      </c>
      <c r="CN2" s="1110" t="str">
        <v>0</v>
      </c>
      <c r="CO2" s="1110" t="str">
        <v>0</v>
      </c>
      <c r="CP2" s="1110" t="str">
        <v>0</v>
      </c>
      <c r="CQ2" s="1110" t="str">
        <v>0</v>
      </c>
      <c r="CR2" s="1110" t="str">
        <v>0</v>
      </c>
      <c r="CS2" s="1110" t="str">
        <v>0</v>
      </c>
      <c r="CT2" s="1110" t="str">
        <v>0</v>
      </c>
      <c r="CU2" s="1110" t="str">
        <v>0</v>
      </c>
      <c r="CV2" s="1110" t="str">
        <v>0</v>
      </c>
      <c r="CW2" s="1110" t="str">
        <v>0</v>
      </c>
      <c r="CX2" s="1110" t="str">
        <v>0</v>
      </c>
      <c r="CY2" s="1110" t="str">
        <v>0</v>
      </c>
      <c r="CZ2" s="1110" t="str">
        <v>0</v>
      </c>
      <c r="DA2" s="1110" t="str">
        <v>0</v>
      </c>
      <c r="DB2" s="1110" t="str">
        <v>0</v>
      </c>
      <c r="DC2" s="1110" t="str">
        <v>0</v>
      </c>
      <c r="DD2" s="1110" t="str">
        <v>0</v>
      </c>
      <c r="DE2" s="1110" t="str">
        <v>0</v>
      </c>
      <c r="DF2" s="1110" t="str">
        <v>0</v>
      </c>
      <c r="DG2" s="1110" t="str">
        <v>0</v>
      </c>
      <c r="DH2" s="1110" t="str">
        <v>0</v>
      </c>
      <c r="DI2" s="1110" t="str">
        <v>0</v>
      </c>
      <c r="DJ2" s="1110" t="str">
        <v>0</v>
      </c>
      <c r="DK2" s="1110" t="str">
        <v>0</v>
      </c>
      <c r="DL2" s="1110" t="str">
        <v>0</v>
      </c>
      <c r="DM2" s="1110" t="str">
        <v>0</v>
      </c>
      <c r="DN2" s="1110" t="str">
        <v>0</v>
      </c>
      <c r="DO2" s="1110" t="str">
        <v>0</v>
      </c>
      <c r="DP2" s="1110" t="str">
        <v>0</v>
      </c>
      <c r="DQ2" s="1110" t="str">
        <v>0</v>
      </c>
      <c r="DR2" s="1110" t="str">
        <v>0</v>
      </c>
      <c r="DS2" s="1110" t="str">
        <v>0</v>
      </c>
      <c r="DT2" s="1110" t="str">
        <v>0</v>
      </c>
      <c r="DU2" s="1110" t="str">
        <v>0</v>
      </c>
      <c r="DV2" s="1110" t="str">
        <v>0</v>
      </c>
      <c r="DW2" s="1110" t="str">
        <v>0</v>
      </c>
      <c r="DX2" s="1110" t="str">
        <v>0</v>
      </c>
      <c r="DY2" s="1110" t="str">
        <v>0</v>
      </c>
      <c r="DZ2" s="1110" t="str">
        <v>0</v>
      </c>
      <c r="EA2" s="1110" t="str">
        <v>0</v>
      </c>
      <c r="EB2" s="1110" t="str">
        <v>0</v>
      </c>
      <c r="EC2" s="1110" t="str">
        <v>0</v>
      </c>
      <c r="ED2" s="1110" t="str">
        <v>0</v>
      </c>
      <c r="EE2" s="1110" t="str">
        <v>0</v>
      </c>
      <c r="EF2" s="1110" t="str">
        <v>0</v>
      </c>
      <c r="EG2" s="1110" t="str">
        <v>0</v>
      </c>
      <c r="EH2" s="1110" t="str">
        <v>0</v>
      </c>
      <c r="EI2" s="1110" t="str">
        <v>0</v>
      </c>
      <c r="EJ2" s="1110" t="str">
        <v>0</v>
      </c>
      <c r="EK2" s="1110" t="str">
        <v>0</v>
      </c>
      <c r="EL2" s="1110" t="str">
        <v>0</v>
      </c>
      <c r="EM2" s="1110" t="str">
        <v>0</v>
      </c>
      <c r="EN2" s="1110" t="str">
        <v>0</v>
      </c>
      <c r="EO2" s="1110" t="str">
        <v>0</v>
      </c>
      <c r="EP2" s="1110" t="str">
        <v>0</v>
      </c>
      <c r="EQ2" s="1110" t="str">
        <v>0</v>
      </c>
      <c r="ER2" s="1110" t="str">
        <v>0</v>
      </c>
      <c r="ES2" s="1110" t="str">
        <v>0</v>
      </c>
      <c r="ET2" s="1110" t="str">
        <v>0</v>
      </c>
      <c r="EU2" s="1110" t="str">
        <v>0</v>
      </c>
      <c r="EV2" s="1110" t="str">
        <v>0</v>
      </c>
      <c r="EW2" s="1110" t="str">
        <v>0</v>
      </c>
      <c r="EX2" s="1110" t="str">
        <v>0</v>
      </c>
      <c r="EY2" s="1110" t="str">
        <v>0</v>
      </c>
      <c r="EZ2" s="1110" t="str">
        <v>0</v>
      </c>
      <c r="FA2" s="1110" t="str">
        <v>0</v>
      </c>
      <c r="FB2" s="1110" t="str">
        <v>0</v>
      </c>
      <c r="FC2" s="1110" t="str">
        <v>0</v>
      </c>
      <c r="FD2" s="1110" t="str">
        <v>0</v>
      </c>
      <c r="FE2" s="1110" t="str">
        <v>0</v>
      </c>
      <c r="FF2" s="1110" t="str">
        <v>0</v>
      </c>
      <c r="FG2" s="1110" t="str">
        <v>0</v>
      </c>
      <c r="FH2" s="1110" t="str">
        <v>0</v>
      </c>
      <c r="FI2" s="1110" t="str">
        <v>0</v>
      </c>
      <c r="FJ2" s="1110" t="str">
        <v>0</v>
      </c>
      <c r="FK2" s="1110" t="str">
        <v>0</v>
      </c>
      <c r="FL2" s="1110" t="str">
        <v>0</v>
      </c>
      <c r="FM2" s="1110" t="str">
        <v>0</v>
      </c>
      <c r="FN2" s="1110" t="str">
        <v>0</v>
      </c>
      <c r="FO2" s="1110" t="str">
        <v>0</v>
      </c>
      <c r="FP2" s="1110" t="str">
        <v>0</v>
      </c>
      <c r="FQ2" s="1110" t="str">
        <v>0</v>
      </c>
      <c r="FR2" s="1110" t="str">
        <v>0</v>
      </c>
      <c r="FS2" s="1110" t="str">
        <v>0</v>
      </c>
      <c r="FT2" s="1110" t="str">
        <v>0</v>
      </c>
      <c r="FU2" s="1110" t="str">
        <v>0</v>
      </c>
      <c r="FV2" s="1110" t="str">
        <v>0</v>
      </c>
      <c r="FW2" s="1110" t="str">
        <v>0</v>
      </c>
      <c r="FX2" s="1110" t="str">
        <v>0</v>
      </c>
      <c r="FY2" s="1110" t="str">
        <v>0</v>
      </c>
      <c r="FZ2" s="1110" t="str">
        <v>0</v>
      </c>
      <c r="GA2" s="1110" t="str">
        <v>0</v>
      </c>
      <c r="GB2" s="1110" t="str">
        <v>0</v>
      </c>
      <c r="GC2" s="1110" t="str">
        <v>0</v>
      </c>
      <c r="GD2" s="1110" t="str">
        <v>0</v>
      </c>
      <c r="GE2" s="1110" t="str">
        <v>0</v>
      </c>
      <c r="GF2" s="1110" t="str">
        <v>0</v>
      </c>
      <c r="GG2" s="1110" t="str">
        <v>0</v>
      </c>
      <c r="GH2" s="1110" t="str">
        <v>0</v>
      </c>
      <c r="GI2" s="1110" t="str">
        <v>0</v>
      </c>
      <c r="GJ2" s="1110" t="str">
        <v>0</v>
      </c>
      <c r="GK2" s="1110" t="str">
        <v>0</v>
      </c>
      <c r="GL2" s="1110" t="str">
        <v>0</v>
      </c>
      <c r="GM2" s="1110" t="str">
        <v>0</v>
      </c>
      <c r="GN2" s="1110" t="str">
        <v>0</v>
      </c>
      <c r="GO2" s="1110" t="str">
        <v>0</v>
      </c>
      <c r="GP2" s="1110" t="str">
        <v>0</v>
      </c>
      <c r="GQ2" s="1110" t="str">
        <v>0</v>
      </c>
      <c r="GR2" s="1110" t="str">
        <v>0</v>
      </c>
      <c r="GS2" s="1110" t="str">
        <v>0</v>
      </c>
      <c r="GT2" s="1110" t="str">
        <v>0</v>
      </c>
      <c r="GU2" s="1110" t="str">
        <v>0</v>
      </c>
      <c r="GV2" s="1110" t="str">
        <v>0</v>
      </c>
      <c r="GW2" s="1110" t="str">
        <v>0</v>
      </c>
      <c r="GX2" s="1110" t="str">
        <v>0</v>
      </c>
      <c r="GY2" s="1110" t="str">
        <v>0</v>
      </c>
      <c r="GZ2" s="1110" t="str">
        <v>0</v>
      </c>
      <c r="HA2" s="1110" t="str">
        <v>0</v>
      </c>
      <c r="HB2" s="1110" t="str">
        <v>0</v>
      </c>
      <c r="HC2" s="1110" t="str">
        <v>0</v>
      </c>
      <c r="HD2" s="1110" t="str">
        <v>0</v>
      </c>
      <c r="HE2" s="1110" t="str">
        <v>0</v>
      </c>
      <c r="HF2" s="1110" t="str">
        <v>0</v>
      </c>
      <c r="HG2" s="1110" t="str">
        <v>0</v>
      </c>
      <c r="HH2" s="1110" t="str">
        <v>0</v>
      </c>
      <c r="HI2" s="1110" t="str">
        <v>0</v>
      </c>
      <c r="HJ2" s="1110" t="str">
        <v>0</v>
      </c>
      <c r="HK2" s="1110" t="str">
        <v>0</v>
      </c>
      <c r="HL2" s="1110" t="str">
        <v>0</v>
      </c>
      <c r="HM2" s="1110" t="str">
        <v>0</v>
      </c>
      <c r="HN2" s="1110" t="str">
        <v>0</v>
      </c>
      <c r="HO2" s="1110" t="str">
        <v>0</v>
      </c>
      <c r="HP2" s="1110" t="str">
        <v>0</v>
      </c>
      <c r="HQ2" s="1110" t="str">
        <v>0</v>
      </c>
      <c r="HR2" s="1110" t="str">
        <v>0</v>
      </c>
      <c r="HS2" s="1110" t="str">
        <v>0</v>
      </c>
      <c r="HT2" s="1110" t="str">
        <v>0</v>
      </c>
      <c r="HU2" s="1110" t="str">
        <v>0</v>
      </c>
      <c r="HV2" s="1110" t="str">
        <v>0</v>
      </c>
      <c r="HW2" s="1110" t="str">
        <v>0</v>
      </c>
      <c r="HX2" s="1110" t="str">
        <v>0</v>
      </c>
      <c r="HY2" s="1110" t="str">
        <v>0</v>
      </c>
      <c r="HZ2" s="1110" t="str">
        <v>0</v>
      </c>
      <c r="IA2" s="1110" t="str">
        <v>0</v>
      </c>
      <c r="IB2" s="1110" t="str">
        <v>0</v>
      </c>
      <c r="IC2" s="1110" t="str">
        <v>0</v>
      </c>
      <c r="ID2" s="1110" t="str">
        <v>0</v>
      </c>
      <c r="IE2" s="1110" t="str">
        <v>0</v>
      </c>
      <c r="IF2" s="1110" t="str">
        <v>0</v>
      </c>
      <c r="IG2" s="1110" t="str">
        <v>0</v>
      </c>
      <c r="IH2" s="1110" t="str">
        <v>0</v>
      </c>
      <c r="II2" s="1110" t="str">
        <v>0</v>
      </c>
      <c r="IJ2" s="1110" t="str">
        <v>0</v>
      </c>
      <c r="IK2" s="1110" t="str">
        <v>0</v>
      </c>
      <c r="IL2" s="1110" t="str">
        <v>0</v>
      </c>
      <c r="IM2" s="1110" t="str">
        <v>0</v>
      </c>
      <c r="IN2" s="1110" t="str">
        <v>0</v>
      </c>
      <c r="IO2" s="1110" t="str">
        <v>0</v>
      </c>
      <c r="IP2" s="1110" t="str">
        <v>0</v>
      </c>
      <c r="IQ2" s="1110" t="str">
        <v>0</v>
      </c>
      <c r="IR2" s="1110" t="str">
        <v>0</v>
      </c>
      <c r="IS2" s="1110" t="str">
        <v>0</v>
      </c>
      <c r="IT2" s="1110" t="str">
        <v>0</v>
      </c>
      <c r="IU2" s="1110" t="str">
        <v>0</v>
      </c>
      <c r="IV2" s="1110" t="str">
        <v>0</v>
      </c>
      <c r="IW2" s="1110" t="str">
        <v>0</v>
      </c>
      <c r="IX2" s="1110" t="str">
        <v>0</v>
      </c>
      <c r="IY2" s="1110" t="str">
        <v>0</v>
      </c>
      <c r="IZ2" s="1110" t="str">
        <v>0</v>
      </c>
      <c r="JA2" s="1110" t="str">
        <v>0</v>
      </c>
      <c r="JB2" s="1110" t="str">
        <v>0</v>
      </c>
      <c r="JC2" s="1110" t="str">
        <v>0</v>
      </c>
      <c r="JD2" s="1110" t="str">
        <v>0</v>
      </c>
      <c r="JE2" s="1110" t="str">
        <v>0</v>
      </c>
      <c r="JF2" s="1110" t="str">
        <v>0</v>
      </c>
      <c r="JG2" s="1110" t="str">
        <v>0</v>
      </c>
      <c r="JH2" s="1110" t="str">
        <v>0</v>
      </c>
      <c r="JI2" s="1110" t="str">
        <v>0</v>
      </c>
      <c r="JJ2" s="1110" t="str">
        <v>0</v>
      </c>
      <c r="JK2" s="1110" t="str">
        <v>0</v>
      </c>
      <c r="JL2" s="1110" t="str">
        <v>0</v>
      </c>
      <c r="JM2" s="1110" t="str">
        <v>0</v>
      </c>
      <c r="JN2" s="1110" t="str">
        <v>0</v>
      </c>
      <c r="JO2" s="1110" t="str">
        <v>0</v>
      </c>
      <c r="JP2" s="1110" t="str">
        <v>0</v>
      </c>
      <c r="JQ2" s="1110" t="str">
        <v>0</v>
      </c>
      <c r="JR2" s="1110" t="str">
        <v>0</v>
      </c>
      <c r="JS2" s="1110" t="str">
        <v>0</v>
      </c>
      <c r="JT2" s="1110" t="str">
        <v>0</v>
      </c>
      <c r="JU2" s="1110" t="str">
        <v>0</v>
      </c>
      <c r="JV2" s="1110" t="str">
        <v>0</v>
      </c>
      <c r="JW2" s="1110" t="str">
        <v>0</v>
      </c>
      <c r="JX2" s="1110" t="str">
        <v>0</v>
      </c>
      <c r="JY2" s="1110" t="str">
        <v>0</v>
      </c>
      <c r="JZ2" s="1110" t="str">
        <v>0</v>
      </c>
      <c r="KA2" s="1110" t="str">
        <v>0</v>
      </c>
      <c r="KB2" s="1110" t="str">
        <v>0</v>
      </c>
      <c r="KC2" s="1110" t="str">
        <v>0</v>
      </c>
      <c r="KD2" s="1110" t="str">
        <v>0</v>
      </c>
      <c r="KE2" s="1110" t="str">
        <v>0</v>
      </c>
      <c r="KF2" s="1110" t="str">
        <v>0</v>
      </c>
      <c r="KG2" s="1110" t="str">
        <v>0</v>
      </c>
      <c r="KH2" s="1110" t="str">
        <v>0</v>
      </c>
      <c r="KI2" s="1110" t="str">
        <v>0</v>
      </c>
      <c r="KJ2" s="1110" t="str">
        <v>0</v>
      </c>
      <c r="KK2" s="1110" t="str">
        <v>0</v>
      </c>
      <c r="KL2" s="1110" t="str">
        <v>0</v>
      </c>
      <c r="KM2" s="1110" t="str">
        <v>0</v>
      </c>
      <c r="KN2" s="1110" t="str">
        <v>0</v>
      </c>
      <c r="KO2" s="1110" t="str">
        <v>0</v>
      </c>
      <c r="KP2" s="1110" t="str">
        <v>0</v>
      </c>
      <c r="KQ2" s="1110" t="str">
        <v>0</v>
      </c>
      <c r="KR2" s="1110" t="str">
        <v>0</v>
      </c>
      <c r="KS2" s="1110" t="str">
        <v>0</v>
      </c>
      <c r="KT2" s="1110" t="str">
        <v>0</v>
      </c>
      <c r="KU2" s="1110" t="str">
        <v>0</v>
      </c>
      <c r="KV2" s="1110" t="str">
        <v>0</v>
      </c>
      <c r="KW2" s="1110" t="str">
        <v>0</v>
      </c>
      <c r="KX2" s="1110" t="str">
        <v>0</v>
      </c>
      <c r="KY2" s="1110" t="str">
        <v>0</v>
      </c>
      <c r="KZ2" s="1110" t="str">
        <v>0</v>
      </c>
      <c r="LA2" s="1110" t="str">
        <v>0</v>
      </c>
    </row>
  </sheetData>
  <phoneticPr fontId="3"/>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AE090-C5FE-4675-A7E7-F8845F8E2872}">
  <sheetPr codeName="Sheet27"/>
  <dimension ref="A4:M46"/>
  <sheetViews>
    <sheetView topLeftCell="A31" workbookViewId="0">
      <selection activeCell="A46" sqref="A46"/>
    </sheetView>
  </sheetViews>
  <sheetFormatPr defaultRowHeight="13.5" x14ac:dyDescent="0.15"/>
  <cols>
    <col min="10" max="10" width="9" style="1674"/>
  </cols>
  <sheetData>
    <row r="4" spans="1:13" x14ac:dyDescent="0.15">
      <c r="A4" s="1110" t="s">
        <v>6060</v>
      </c>
      <c r="B4" s="1110"/>
      <c r="C4" s="1110"/>
      <c r="D4" s="1110"/>
      <c r="E4" s="1110"/>
      <c r="F4" s="1110"/>
      <c r="G4" s="1110"/>
    </row>
    <row r="5" spans="1:13" x14ac:dyDescent="0.15">
      <c r="A5" s="1110"/>
      <c r="B5" s="1110"/>
      <c r="C5" s="1110"/>
      <c r="D5" s="1110"/>
      <c r="E5" s="1110"/>
      <c r="F5" s="1110"/>
      <c r="G5" s="1110"/>
    </row>
    <row r="6" spans="1:13" x14ac:dyDescent="0.15">
      <c r="A6" s="1221"/>
      <c r="B6" s="1221"/>
      <c r="C6" s="1221"/>
      <c r="D6" s="1221"/>
      <c r="E6" s="1221"/>
      <c r="F6" s="1221"/>
      <c r="G6" s="1221"/>
    </row>
    <row r="7" spans="1:13" x14ac:dyDescent="0.15">
      <c r="A7" s="1110" t="s">
        <v>139</v>
      </c>
      <c r="B7" s="1110"/>
      <c r="C7" s="1110"/>
      <c r="D7" s="1110"/>
      <c r="E7" s="1110"/>
      <c r="F7" s="1110"/>
      <c r="G7" s="1110" t="s">
        <v>6061</v>
      </c>
      <c r="J7" s="1673" t="s">
        <v>6272</v>
      </c>
    </row>
    <row r="8" spans="1:13" x14ac:dyDescent="0.15">
      <c r="A8" s="1225" t="s">
        <v>100</v>
      </c>
      <c r="B8" s="1219"/>
      <c r="C8" s="1219"/>
      <c r="D8" s="1219"/>
      <c r="E8" s="1219"/>
      <c r="F8" s="1219"/>
      <c r="G8" s="1226">
        <f>'1_入力シート【基本情報】'!$AT$10</f>
        <v>0</v>
      </c>
      <c r="J8" s="1675" t="str">
        <f>SUBSTITUTE(G8,CHAR(10),"")</f>
        <v>0</v>
      </c>
    </row>
    <row r="9" spans="1:13" x14ac:dyDescent="0.15">
      <c r="A9" s="1222" t="s">
        <v>6029</v>
      </c>
      <c r="B9" s="1220"/>
      <c r="C9" s="1220"/>
      <c r="D9" s="1220"/>
      <c r="E9" s="1220"/>
      <c r="F9" s="1220"/>
      <c r="G9" s="1223" t="str">
        <f>'＜入力不要＞概要書'!$N$55</f>
        <v/>
      </c>
      <c r="J9" s="1675" t="str">
        <f t="shared" ref="J9:J46" si="0">SUBSTITUTE(G9,CHAR(10),"")</f>
        <v/>
      </c>
    </row>
    <row r="10" spans="1:13" x14ac:dyDescent="0.15">
      <c r="A10" s="1222" t="s">
        <v>6030</v>
      </c>
      <c r="B10" s="1220"/>
      <c r="C10" s="1220"/>
      <c r="D10" s="1220"/>
      <c r="E10" s="1220"/>
      <c r="F10" s="1220"/>
      <c r="G10" s="1220">
        <v>0</v>
      </c>
      <c r="J10" s="1675" t="str">
        <f t="shared" si="0"/>
        <v>0</v>
      </c>
      <c r="K10" s="206"/>
    </row>
    <row r="11" spans="1:13" x14ac:dyDescent="0.15">
      <c r="A11" s="1222" t="s">
        <v>6031</v>
      </c>
      <c r="B11" s="1220"/>
      <c r="C11" s="1220"/>
      <c r="D11" s="1220"/>
      <c r="E11" s="1220"/>
      <c r="F11" s="1220"/>
      <c r="G11" s="1223" t="str">
        <f>'＜入力不要＞概要書'!$N$53</f>
        <v>京都市</v>
      </c>
      <c r="J11" s="1675" t="str">
        <f t="shared" si="0"/>
        <v>京都市</v>
      </c>
      <c r="K11" s="1340"/>
      <c r="M11" s="851"/>
    </row>
    <row r="12" spans="1:13" x14ac:dyDescent="0.15">
      <c r="A12" s="1220" t="s">
        <v>6032</v>
      </c>
      <c r="B12" s="1220"/>
      <c r="C12" s="1220"/>
      <c r="D12" s="1220"/>
      <c r="E12" s="1220"/>
      <c r="F12" s="1220"/>
      <c r="G12" s="1224" t="str">
        <f>IF('1_入力シート【基本情報】'!$AB$18="","0",'1_入力シート【基本情報】'!$AB$18)</f>
        <v>0</v>
      </c>
      <c r="J12" s="1675" t="str">
        <f t="shared" si="0"/>
        <v>0</v>
      </c>
    </row>
    <row r="13" spans="1:13" x14ac:dyDescent="0.15">
      <c r="A13" s="1220" t="s">
        <v>6033</v>
      </c>
      <c r="B13" s="1220"/>
      <c r="C13" s="1220"/>
      <c r="D13" s="1220"/>
      <c r="E13" s="1220"/>
      <c r="F13" s="1220"/>
      <c r="G13" s="1224" t="str">
        <f>IF('1_入力シート【基本情報】'!$AB$19="","0",'1_入力シート【基本情報】'!$AB$19)</f>
        <v>0</v>
      </c>
      <c r="J13" s="1675" t="str">
        <f t="shared" si="0"/>
        <v>0</v>
      </c>
    </row>
    <row r="14" spans="1:13" x14ac:dyDescent="0.15">
      <c r="A14" s="1220" t="s">
        <v>6034</v>
      </c>
      <c r="B14" s="1220"/>
      <c r="C14" s="1220"/>
      <c r="D14" s="1220"/>
      <c r="E14" s="1220"/>
      <c r="F14" s="1220"/>
      <c r="G14" s="1224" t="str">
        <f>IF('1_入力シート【基本情報】'!$AB$20="","0",'1_入力シート【基本情報】'!$AB$20)</f>
        <v>0</v>
      </c>
      <c r="J14" s="1675" t="str">
        <f t="shared" si="0"/>
        <v>0</v>
      </c>
    </row>
    <row r="15" spans="1:13" x14ac:dyDescent="0.15">
      <c r="A15" s="1222" t="s">
        <v>6035</v>
      </c>
      <c r="B15" s="1220"/>
      <c r="C15" s="1220"/>
      <c r="D15" s="1220"/>
      <c r="E15" s="1220"/>
      <c r="F15" s="1220"/>
      <c r="G15" s="1223" t="str">
        <f>'＜入力不要＞概要書'!$T$158&amp;'＜入力不要＞概要書'!$V$158&amp;"年"&amp;'＜入力不要＞概要書'!$Y$158&amp;"月"&amp;'＜入力不要＞概要書'!$AB$158&amp;"日"</f>
        <v>00年0月0日</v>
      </c>
      <c r="J15" s="1675" t="str">
        <f t="shared" si="0"/>
        <v>00年0月0日</v>
      </c>
      <c r="L15" s="853"/>
    </row>
    <row r="16" spans="1:13" x14ac:dyDescent="0.15">
      <c r="A16" s="1222" t="s">
        <v>6036</v>
      </c>
      <c r="B16" s="1220"/>
      <c r="C16" s="1220"/>
      <c r="D16" s="1220"/>
      <c r="E16" s="1220"/>
      <c r="F16" s="1220"/>
      <c r="G16" s="1223">
        <f>'＜入力不要＞概要書'!$AG$158</f>
        <v>0</v>
      </c>
      <c r="J16" s="1675" t="str">
        <f t="shared" si="0"/>
        <v>0</v>
      </c>
    </row>
    <row r="17" spans="1:10" x14ac:dyDescent="0.15">
      <c r="A17" s="1222" t="s">
        <v>6037</v>
      </c>
      <c r="B17" s="1220"/>
      <c r="C17" s="1220"/>
      <c r="D17" s="1220"/>
      <c r="E17" s="1220"/>
      <c r="F17" s="1220"/>
      <c r="G17" s="1223" t="str">
        <f>'＜入力不要＞概要書'!$T$160&amp;'＜入力不要＞概要書'!$V$160&amp;"年"&amp;'＜入力不要＞概要書'!$Y$160&amp;"月"&amp;'＜入力不要＞概要書'!$AB$160&amp;"日"</f>
        <v>00年0月0日</v>
      </c>
      <c r="J17" s="1675" t="str">
        <f t="shared" si="0"/>
        <v>00年0月0日</v>
      </c>
    </row>
    <row r="18" spans="1:10" x14ac:dyDescent="0.15">
      <c r="A18" s="1222" t="s">
        <v>6038</v>
      </c>
      <c r="B18" s="1220"/>
      <c r="C18" s="1220"/>
      <c r="D18" s="1220"/>
      <c r="E18" s="1220"/>
      <c r="F18" s="1220"/>
      <c r="G18" s="1223">
        <f>'＜入力不要＞概要書'!$AG$160</f>
        <v>0</v>
      </c>
      <c r="J18" s="1675" t="str">
        <f t="shared" si="0"/>
        <v>0</v>
      </c>
    </row>
    <row r="19" spans="1:10" x14ac:dyDescent="0.15">
      <c r="A19" s="1222" t="s">
        <v>6039</v>
      </c>
      <c r="B19" s="1220"/>
      <c r="C19" s="1220"/>
      <c r="D19" s="1220"/>
      <c r="E19" s="1220"/>
      <c r="F19" s="1220"/>
      <c r="G19" s="1223">
        <f>'1_入力シート【基本情報】'!$AB$42</f>
        <v>0</v>
      </c>
      <c r="J19" s="1675" t="str">
        <f t="shared" si="0"/>
        <v>0</v>
      </c>
    </row>
    <row r="20" spans="1:10" x14ac:dyDescent="0.15">
      <c r="A20" s="1222" t="s">
        <v>6040</v>
      </c>
      <c r="B20" s="1220"/>
      <c r="C20" s="1220"/>
      <c r="D20" s="1220"/>
      <c r="E20" s="1220"/>
      <c r="F20" s="1220"/>
      <c r="G20" s="1223">
        <f>'1_入力シート【基本情報】'!$AB$44</f>
        <v>0</v>
      </c>
      <c r="J20" s="1675" t="str">
        <f t="shared" si="0"/>
        <v>0</v>
      </c>
    </row>
    <row r="21" spans="1:10" x14ac:dyDescent="0.15">
      <c r="A21" s="1222" t="s">
        <v>6041</v>
      </c>
      <c r="B21" s="1220"/>
      <c r="C21" s="1220"/>
      <c r="D21" s="1220"/>
      <c r="E21" s="1220"/>
      <c r="F21" s="1220"/>
      <c r="G21" s="1223">
        <f>'1_入力シート【基本情報】'!$AB$46</f>
        <v>0</v>
      </c>
      <c r="J21" s="1675" t="str">
        <f t="shared" si="0"/>
        <v>0</v>
      </c>
    </row>
    <row r="22" spans="1:10" x14ac:dyDescent="0.15">
      <c r="A22" s="1222" t="s">
        <v>6042</v>
      </c>
      <c r="B22" s="1220"/>
      <c r="C22" s="1220"/>
      <c r="D22" s="1220"/>
      <c r="E22" s="1220"/>
      <c r="F22" s="1220"/>
      <c r="G22" s="1223" t="str">
        <f>'＜入力不要＞概要書'!$N$33</f>
        <v/>
      </c>
      <c r="J22" s="1675" t="str">
        <f t="shared" si="0"/>
        <v/>
      </c>
    </row>
    <row r="23" spans="1:10" x14ac:dyDescent="0.15">
      <c r="A23" s="1222" t="s">
        <v>6043</v>
      </c>
      <c r="B23" s="1220"/>
      <c r="C23" s="1220"/>
      <c r="D23" s="1220"/>
      <c r="E23" s="1220"/>
      <c r="F23" s="1220"/>
      <c r="G23" s="1223">
        <f>'＜入力不要＞概要書'!$N$34</f>
        <v>0</v>
      </c>
      <c r="J23" s="1675" t="str">
        <f t="shared" si="0"/>
        <v>0</v>
      </c>
    </row>
    <row r="24" spans="1:10" x14ac:dyDescent="0.15">
      <c r="A24" s="1222" t="s">
        <v>6044</v>
      </c>
      <c r="B24" s="1220"/>
      <c r="C24" s="1220"/>
      <c r="D24" s="1220"/>
      <c r="E24" s="1220"/>
      <c r="F24" s="1220"/>
      <c r="G24" s="1223" t="str">
        <f>'＜入力不要＞報告書'!$N$35</f>
        <v/>
      </c>
      <c r="J24" s="1675" t="str">
        <f t="shared" si="0"/>
        <v/>
      </c>
    </row>
    <row r="25" spans="1:10" x14ac:dyDescent="0.15">
      <c r="A25" s="1222" t="s">
        <v>6045</v>
      </c>
      <c r="B25" s="1220"/>
      <c r="C25" s="1220"/>
      <c r="D25" s="1220"/>
      <c r="E25" s="1220"/>
      <c r="F25" s="1220"/>
      <c r="G25" s="1223" t="str">
        <f>'1_入力シート【基本情報】'!$EE$53</f>
        <v/>
      </c>
      <c r="J25" s="1675" t="str">
        <f t="shared" si="0"/>
        <v/>
      </c>
    </row>
    <row r="26" spans="1:10" x14ac:dyDescent="0.15">
      <c r="A26" s="1222" t="s">
        <v>6046</v>
      </c>
      <c r="B26" s="1220"/>
      <c r="C26" s="1220"/>
      <c r="D26" s="1220"/>
      <c r="E26" s="1220"/>
      <c r="F26" s="1220"/>
      <c r="G26" s="1223" t="str">
        <f>'1_入力シート【基本情報】'!$EE$54</f>
        <v/>
      </c>
      <c r="J26" s="1675" t="str">
        <f t="shared" si="0"/>
        <v/>
      </c>
    </row>
    <row r="27" spans="1:10" x14ac:dyDescent="0.15">
      <c r="A27" s="1222" t="s">
        <v>6047</v>
      </c>
      <c r="B27" s="1220"/>
      <c r="C27" s="1220"/>
      <c r="D27" s="1220"/>
      <c r="E27" s="1220"/>
      <c r="F27" s="1220"/>
      <c r="G27" s="1223" t="str">
        <f>'1_入力シート【基本情報】'!$EE$55</f>
        <v/>
      </c>
      <c r="J27" s="1675" t="str">
        <f t="shared" si="0"/>
        <v/>
      </c>
    </row>
    <row r="28" spans="1:10" x14ac:dyDescent="0.15">
      <c r="A28" s="1222" t="s">
        <v>6048</v>
      </c>
      <c r="B28" s="1220"/>
      <c r="C28" s="1220"/>
      <c r="D28" s="1220"/>
      <c r="E28" s="1220"/>
      <c r="F28" s="1220"/>
      <c r="G28" s="1223" t="str">
        <f>'＜入力不要＞概要書'!$N$44</f>
        <v/>
      </c>
      <c r="J28" s="1675" t="str">
        <f t="shared" si="0"/>
        <v/>
      </c>
    </row>
    <row r="29" spans="1:10" x14ac:dyDescent="0.15">
      <c r="A29" s="1222" t="s">
        <v>6049</v>
      </c>
      <c r="B29" s="1220"/>
      <c r="C29" s="1220"/>
      <c r="D29" s="1220"/>
      <c r="E29" s="1220"/>
      <c r="F29" s="1220"/>
      <c r="G29" s="1223">
        <f>'＜入力不要＞概要書'!$N$45</f>
        <v>0</v>
      </c>
      <c r="J29" s="1675" t="str">
        <f t="shared" si="0"/>
        <v>0</v>
      </c>
    </row>
    <row r="30" spans="1:10" x14ac:dyDescent="0.15">
      <c r="A30" s="1222" t="s">
        <v>6050</v>
      </c>
      <c r="B30" s="1220"/>
      <c r="C30" s="1220"/>
      <c r="D30" s="1220"/>
      <c r="E30" s="1220"/>
      <c r="F30" s="1220"/>
      <c r="G30" s="1223" t="str">
        <f>'＜入力不要＞報告書'!$N$46</f>
        <v/>
      </c>
      <c r="J30" s="1675" t="str">
        <f t="shared" si="0"/>
        <v/>
      </c>
    </row>
    <row r="31" spans="1:10" x14ac:dyDescent="0.15">
      <c r="A31" s="1220" t="s">
        <v>6051</v>
      </c>
      <c r="B31" s="1220"/>
      <c r="C31" s="1220"/>
      <c r="D31" s="1220"/>
      <c r="E31" s="1220"/>
      <c r="F31" s="1220"/>
      <c r="G31" s="1224" t="str">
        <f>IF('＜入力不要＞概要書'!$O$150="","0",'＜入力不要＞概要書'!$O$150)</f>
        <v>レ</v>
      </c>
      <c r="J31" s="1675" t="str">
        <f t="shared" si="0"/>
        <v>レ</v>
      </c>
    </row>
    <row r="32" spans="1:10" x14ac:dyDescent="0.15">
      <c r="A32" s="1220" t="s">
        <v>6337</v>
      </c>
      <c r="B32" s="1220"/>
      <c r="C32" s="1220"/>
      <c r="D32" s="1220"/>
      <c r="E32" s="1220"/>
      <c r="F32" s="1220"/>
      <c r="G32" s="1224" t="str">
        <f>IF('＜入力不要＞概要書'!$V$150="","0",'＜入力不要＞概要書'!$V$150)</f>
        <v>レ</v>
      </c>
      <c r="J32" s="1675" t="str">
        <f t="shared" si="0"/>
        <v>レ</v>
      </c>
    </row>
    <row r="33" spans="1:10" x14ac:dyDescent="0.15">
      <c r="A33" s="1220" t="s">
        <v>6338</v>
      </c>
      <c r="B33" s="1220"/>
      <c r="C33" s="1220"/>
      <c r="D33" s="1220"/>
      <c r="E33" s="1220"/>
      <c r="F33" s="1220"/>
      <c r="G33" s="1224" t="str">
        <f>IF('＜入力不要＞概要書'!$AC$150="","0",'＜入力不要＞概要書'!$AC$150)</f>
        <v>レ</v>
      </c>
      <c r="J33" s="1675" t="str">
        <f t="shared" si="0"/>
        <v>レ</v>
      </c>
    </row>
    <row r="34" spans="1:10" x14ac:dyDescent="0.15">
      <c r="A34" s="1220" t="s">
        <v>6052</v>
      </c>
      <c r="B34" s="1220"/>
      <c r="C34" s="1220"/>
      <c r="D34" s="1220"/>
      <c r="E34" s="1220"/>
      <c r="F34" s="1220"/>
      <c r="G34" s="1224" t="str">
        <f>IF('＜入力不要＞概要書'!$N$63="","0",'＜入力不要＞概要書'!$N$63)</f>
        <v>0</v>
      </c>
      <c r="J34" s="1675" t="str">
        <f t="shared" si="0"/>
        <v>0</v>
      </c>
    </row>
    <row r="35" spans="1:10" x14ac:dyDescent="0.15">
      <c r="A35" s="1220" t="s">
        <v>6053</v>
      </c>
      <c r="B35" s="1220"/>
      <c r="C35" s="1220"/>
      <c r="D35" s="1220"/>
      <c r="E35" s="1220"/>
      <c r="F35" s="1220"/>
      <c r="G35" s="1224" t="str">
        <f>IF('＜入力不要＞概要書'!$X$186="","0",'＜入力不要＞概要書'!$X$186)</f>
        <v>0</v>
      </c>
      <c r="J35" s="1675" t="str">
        <f t="shared" si="0"/>
        <v>0</v>
      </c>
    </row>
    <row r="36" spans="1:10" x14ac:dyDescent="0.15">
      <c r="A36" s="1220" t="s">
        <v>6054</v>
      </c>
      <c r="B36" s="1220"/>
      <c r="C36" s="1220"/>
      <c r="D36" s="1220"/>
      <c r="E36" s="1220"/>
      <c r="F36" s="1220"/>
      <c r="G36" s="1224" t="str">
        <f>IF('＜入力不要＞概要書'!$X$263="","0",'＜入力不要＞概要書'!$X$263)</f>
        <v>0</v>
      </c>
      <c r="J36" s="1675" t="str">
        <f t="shared" si="0"/>
        <v>0</v>
      </c>
    </row>
    <row r="37" spans="1:10" x14ac:dyDescent="0.15">
      <c r="A37" s="1220" t="s">
        <v>6055</v>
      </c>
      <c r="B37" s="1220"/>
      <c r="C37" s="1220"/>
      <c r="D37" s="1220"/>
      <c r="E37" s="1220"/>
      <c r="F37" s="1220"/>
      <c r="G37" s="1224" t="str">
        <f>IF('＜入力不要＞概要書'!$X$344="","0",'＜入力不要＞概要書'!$X$344)</f>
        <v>0</v>
      </c>
      <c r="J37" s="1675" t="str">
        <f t="shared" si="0"/>
        <v>0</v>
      </c>
    </row>
    <row r="38" spans="1:10" x14ac:dyDescent="0.15">
      <c r="A38" s="1220" t="s">
        <v>6056</v>
      </c>
      <c r="B38" s="1220"/>
      <c r="C38" s="1220"/>
      <c r="D38" s="1220"/>
      <c r="E38" s="1220"/>
      <c r="F38" s="1220"/>
      <c r="G38" s="1224" t="str">
        <f>'＜入力不要＞概要書'!$C$98</f>
        <v>　</v>
      </c>
      <c r="J38" s="1675" t="str">
        <f t="shared" si="0"/>
        <v>　</v>
      </c>
    </row>
    <row r="39" spans="1:10" x14ac:dyDescent="0.15">
      <c r="A39" s="1220" t="s">
        <v>6057</v>
      </c>
      <c r="B39" s="1220"/>
      <c r="C39" s="1220"/>
      <c r="D39" s="1220"/>
      <c r="E39" s="1220"/>
      <c r="F39" s="1220"/>
      <c r="G39" s="1224" t="str">
        <f>'＜入力不要＞概要書'!$C$109</f>
        <v>　</v>
      </c>
      <c r="J39" s="1675" t="str">
        <f t="shared" si="0"/>
        <v>　</v>
      </c>
    </row>
    <row r="40" spans="1:10" x14ac:dyDescent="0.15">
      <c r="A40" s="1221" t="s">
        <v>6058</v>
      </c>
      <c r="B40" s="1221"/>
      <c r="C40" s="1221"/>
      <c r="D40" s="1221"/>
      <c r="E40" s="1221"/>
      <c r="F40" s="1221"/>
      <c r="G40" s="1227" t="str">
        <f>'＜入力不要＞概要書'!$C$120</f>
        <v>　</v>
      </c>
      <c r="J40" s="1675" t="str">
        <f t="shared" si="0"/>
        <v>　</v>
      </c>
    </row>
    <row r="41" spans="1:10" x14ac:dyDescent="0.15">
      <c r="J41" s="1675"/>
    </row>
    <row r="42" spans="1:10" x14ac:dyDescent="0.15">
      <c r="J42" s="1675"/>
    </row>
    <row r="43" spans="1:10" x14ac:dyDescent="0.15">
      <c r="A43" s="1352" t="s">
        <v>6245</v>
      </c>
      <c r="G43" s="1353">
        <f>'1_入力シート【基本情報】'!$AB$50</f>
        <v>0</v>
      </c>
      <c r="J43" s="1675" t="str">
        <f t="shared" si="0"/>
        <v>0</v>
      </c>
    </row>
    <row r="44" spans="1:10" x14ac:dyDescent="0.15">
      <c r="A44" s="1352" t="s">
        <v>6246</v>
      </c>
      <c r="G44" s="1353" t="str">
        <f>'1_入力シート【基本情報】'!$EE$56</f>
        <v/>
      </c>
      <c r="J44" s="1675" t="str">
        <f t="shared" si="0"/>
        <v/>
      </c>
    </row>
    <row r="45" spans="1:10" x14ac:dyDescent="0.15">
      <c r="A45" s="1352" t="s">
        <v>6262</v>
      </c>
      <c r="G45" s="1353" t="str">
        <f>目次!$L$1</f>
        <v>Ver121</v>
      </c>
      <c r="J45" s="1675" t="str">
        <f t="shared" si="0"/>
        <v>Ver121</v>
      </c>
    </row>
    <row r="46" spans="1:10" x14ac:dyDescent="0.15">
      <c r="A46" s="1352" t="s">
        <v>6502</v>
      </c>
      <c r="G46" s="1987" t="str">
        <f>'1_入力シート【基本情報】'!$ED$41</f>
        <v/>
      </c>
      <c r="J46" s="1675" t="str">
        <f t="shared" si="0"/>
        <v/>
      </c>
    </row>
  </sheetData>
  <phoneticPr fontId="3"/>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2B2E1-E2B3-4891-B491-893F7FD243F5}">
  <sheetPr codeName="Sheet28"/>
  <dimension ref="A1:AM13"/>
  <sheetViews>
    <sheetView topLeftCell="AD1" workbookViewId="0">
      <selection activeCell="AM2" sqref="AM2"/>
    </sheetView>
  </sheetViews>
  <sheetFormatPr defaultRowHeight="13.5" x14ac:dyDescent="0.15"/>
  <cols>
    <col min="4" max="4" width="12.5" customWidth="1"/>
    <col min="26" max="26" width="19.375" bestFit="1" customWidth="1"/>
  </cols>
  <sheetData>
    <row r="1" spans="1:39" s="361" customFormat="1" x14ac:dyDescent="0.15">
      <c r="A1" s="221" t="s">
        <v>100</v>
      </c>
      <c r="B1" s="221" t="s">
        <v>6029</v>
      </c>
      <c r="C1" s="221" t="s">
        <v>6030</v>
      </c>
      <c r="D1" s="221" t="s">
        <v>6031</v>
      </c>
      <c r="E1" s="1110" t="s">
        <v>6032</v>
      </c>
      <c r="F1" s="1110" t="s">
        <v>6033</v>
      </c>
      <c r="G1" s="1110" t="s">
        <v>6034</v>
      </c>
      <c r="H1" s="221" t="s">
        <v>6035</v>
      </c>
      <c r="I1" s="221" t="s">
        <v>6036</v>
      </c>
      <c r="J1" s="221" t="s">
        <v>6037</v>
      </c>
      <c r="K1" s="221" t="s">
        <v>6038</v>
      </c>
      <c r="L1" s="221" t="s">
        <v>6039</v>
      </c>
      <c r="M1" s="221" t="s">
        <v>6040</v>
      </c>
      <c r="N1" s="221" t="s">
        <v>6041</v>
      </c>
      <c r="O1" s="221" t="s">
        <v>6042</v>
      </c>
      <c r="P1" s="221" t="s">
        <v>6043</v>
      </c>
      <c r="Q1" s="221" t="s">
        <v>6044</v>
      </c>
      <c r="R1" s="221" t="s">
        <v>6045</v>
      </c>
      <c r="S1" s="221" t="s">
        <v>6046</v>
      </c>
      <c r="T1" s="221" t="s">
        <v>6047</v>
      </c>
      <c r="U1" s="221" t="s">
        <v>6048</v>
      </c>
      <c r="V1" s="221" t="s">
        <v>6049</v>
      </c>
      <c r="W1" s="221" t="s">
        <v>6050</v>
      </c>
      <c r="X1" s="1110" t="s">
        <v>6051</v>
      </c>
      <c r="Y1" s="1110" t="s">
        <v>6339</v>
      </c>
      <c r="Z1" s="1110" t="s">
        <v>6340</v>
      </c>
      <c r="AA1" s="1110" t="s">
        <v>6052</v>
      </c>
      <c r="AB1" s="1110" t="s">
        <v>6053</v>
      </c>
      <c r="AC1" s="1110" t="s">
        <v>6054</v>
      </c>
      <c r="AD1" s="1110" t="s">
        <v>6055</v>
      </c>
      <c r="AE1" s="1110" t="s">
        <v>6056</v>
      </c>
      <c r="AF1" s="1110" t="s">
        <v>6057</v>
      </c>
      <c r="AG1" s="1110" t="s">
        <v>6058</v>
      </c>
      <c r="AH1" s="221" t="s">
        <v>6059</v>
      </c>
      <c r="AI1" s="1110" t="s">
        <v>6247</v>
      </c>
      <c r="AJ1" s="1110" t="s">
        <v>6245</v>
      </c>
      <c r="AK1" s="1110" t="s">
        <v>6246</v>
      </c>
      <c r="AL1" s="1110" t="s">
        <v>6262</v>
      </c>
      <c r="AM1" s="1110" t="s">
        <v>6503</v>
      </c>
    </row>
    <row r="2" spans="1:39" s="361" customFormat="1" x14ac:dyDescent="0.15">
      <c r="A2" s="361" t="str">
        <f>京都市リンクシート!$J$8</f>
        <v>0</v>
      </c>
      <c r="B2" s="361" t="str">
        <f>京都市リンクシート!$J$9</f>
        <v/>
      </c>
      <c r="C2" s="361" t="str">
        <f>京都市リンクシート!$J$10</f>
        <v>0</v>
      </c>
      <c r="D2" s="361" t="str">
        <f>京都市リンクシート!$J$11</f>
        <v>京都市</v>
      </c>
      <c r="E2" s="361" t="str">
        <f>京都市リンクシート!$J$12</f>
        <v>0</v>
      </c>
      <c r="F2" s="361" t="str">
        <f>京都市リンクシート!$J$13</f>
        <v>0</v>
      </c>
      <c r="G2" s="361" t="str">
        <f>京都市リンクシート!$J$14</f>
        <v>0</v>
      </c>
      <c r="H2" s="361" t="str">
        <f>京都市リンクシート!$J$15</f>
        <v>00年0月0日</v>
      </c>
      <c r="I2" s="361" t="str">
        <f>京都市リンクシート!$J$16</f>
        <v>0</v>
      </c>
      <c r="J2" s="361" t="str">
        <f>京都市リンクシート!$J$17</f>
        <v>00年0月0日</v>
      </c>
      <c r="K2" s="361" t="str">
        <f>京都市リンクシート!$J$18</f>
        <v>0</v>
      </c>
      <c r="L2" s="361" t="str">
        <f>京都市リンクシート!$J$19</f>
        <v>0</v>
      </c>
      <c r="M2" s="361" t="str">
        <f>京都市リンクシート!$J$20</f>
        <v>0</v>
      </c>
      <c r="N2" s="361" t="str">
        <f>京都市リンクシート!$J$21</f>
        <v>0</v>
      </c>
      <c r="O2" s="361" t="str">
        <f>京都市リンクシート!$J$22</f>
        <v/>
      </c>
      <c r="P2" s="361" t="str">
        <f>京都市リンクシート!$J$23</f>
        <v>0</v>
      </c>
      <c r="Q2" s="361" t="str">
        <f>京都市リンクシート!$J$24</f>
        <v/>
      </c>
      <c r="R2" s="361" t="str">
        <f>京都市リンクシート!$J$25</f>
        <v/>
      </c>
      <c r="S2" s="361" t="str">
        <f>京都市リンクシート!$J$26</f>
        <v/>
      </c>
      <c r="T2" s="361" t="str">
        <f>京都市リンクシート!$J$27</f>
        <v/>
      </c>
      <c r="U2" s="361" t="str">
        <f>京都市リンクシート!$J$28</f>
        <v/>
      </c>
      <c r="V2" s="361" t="str">
        <f>京都市リンクシート!$J$29</f>
        <v>0</v>
      </c>
      <c r="W2" s="361" t="str">
        <f>京都市リンクシート!$J$30</f>
        <v/>
      </c>
      <c r="X2" s="361" t="str">
        <f>京都市リンクシート!$J$31</f>
        <v>レ</v>
      </c>
      <c r="Y2" s="361" t="str">
        <f>京都市リンクシート!$J$32</f>
        <v>レ</v>
      </c>
      <c r="Z2" s="361" t="str">
        <f>京都市リンクシート!$J$33</f>
        <v>レ</v>
      </c>
      <c r="AA2" s="361" t="str">
        <f>京都市リンクシート!$J$34</f>
        <v>0</v>
      </c>
      <c r="AB2" s="361" t="str">
        <f>京都市リンクシート!$J$35</f>
        <v>0</v>
      </c>
      <c r="AC2" s="361" t="str">
        <f>京都市リンクシート!$J$36</f>
        <v>0</v>
      </c>
      <c r="AD2" s="361" t="str">
        <f>京都市リンクシート!$J$37</f>
        <v>0</v>
      </c>
      <c r="AE2" s="361" t="str">
        <f>京都市リンクシート!$J$38</f>
        <v>　</v>
      </c>
      <c r="AF2" s="361" t="str">
        <f>京都市リンクシート!$J$39</f>
        <v>　</v>
      </c>
      <c r="AG2" s="361" t="str">
        <f>京都市リンクシート!$J$40</f>
        <v>　</v>
      </c>
      <c r="AJ2" s="361" t="str">
        <f>京都市リンクシート!$J$43</f>
        <v>0</v>
      </c>
      <c r="AK2" s="361" t="str">
        <f>京都市リンクシート!$J$44</f>
        <v/>
      </c>
      <c r="AL2" s="361" t="str">
        <f>京都市リンクシート!$J$45</f>
        <v>Ver121</v>
      </c>
      <c r="AM2" s="361" t="str">
        <f>京都市リンクシート!$J$46</f>
        <v/>
      </c>
    </row>
    <row r="11" spans="1:39" x14ac:dyDescent="0.15">
      <c r="Z11" s="281"/>
    </row>
    <row r="13" spans="1:39" x14ac:dyDescent="0.15">
      <c r="Z13" s="281"/>
    </row>
  </sheetData>
  <phoneticPr fontId="3"/>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9" tint="-0.499984740745262"/>
  </sheetPr>
  <dimension ref="A1:AG34"/>
  <sheetViews>
    <sheetView topLeftCell="C1" workbookViewId="0">
      <selection activeCell="G5" sqref="G5"/>
    </sheetView>
  </sheetViews>
  <sheetFormatPr defaultRowHeight="13.5" x14ac:dyDescent="0.15"/>
  <cols>
    <col min="1" max="2" width="24.5" customWidth="1"/>
    <col min="3" max="3" width="35.875" customWidth="1"/>
    <col min="4" max="12" width="24.5" customWidth="1"/>
    <col min="13" max="13" width="49.625" customWidth="1"/>
    <col min="14" max="15" width="24.5" customWidth="1"/>
    <col min="17" max="17" width="23.375" customWidth="1"/>
    <col min="19" max="19" width="25.875" customWidth="1"/>
    <col min="21" max="21" width="29.875" customWidth="1"/>
    <col min="23" max="23" width="36.625" customWidth="1"/>
    <col min="25" max="25" width="27.5" customWidth="1"/>
    <col min="27" max="27" width="25.75" customWidth="1"/>
    <col min="29" max="29" width="33.375" customWidth="1"/>
    <col min="31" max="31" width="32.375" customWidth="1"/>
    <col min="33" max="33" width="22.25" customWidth="1"/>
  </cols>
  <sheetData>
    <row r="1" spans="1:33" s="361" customFormat="1" ht="81" x14ac:dyDescent="0.15">
      <c r="A1" s="488" t="s">
        <v>1535</v>
      </c>
      <c r="C1" s="487" t="s">
        <v>1543</v>
      </c>
      <c r="E1" s="488" t="s">
        <v>1538</v>
      </c>
      <c r="G1" s="488" t="s">
        <v>1531</v>
      </c>
      <c r="I1" s="488" t="s">
        <v>1536</v>
      </c>
      <c r="K1" s="488" t="s">
        <v>1546</v>
      </c>
      <c r="M1" s="310" t="s">
        <v>1537</v>
      </c>
      <c r="O1" s="488" t="s">
        <v>1540</v>
      </c>
      <c r="Q1" s="289" t="s">
        <v>1528</v>
      </c>
      <c r="S1" s="289" t="s">
        <v>1721</v>
      </c>
      <c r="U1" s="488" t="s">
        <v>1542</v>
      </c>
      <c r="AC1" s="487" t="s">
        <v>1543</v>
      </c>
      <c r="AE1" s="487" t="s">
        <v>1543</v>
      </c>
      <c r="AG1" s="310" t="s">
        <v>1696</v>
      </c>
    </row>
    <row r="2" spans="1:33" s="361" customFormat="1" ht="14.25" thickBot="1" x14ac:dyDescent="0.2">
      <c r="A2" s="488"/>
      <c r="C2" s="487"/>
      <c r="E2" s="487"/>
      <c r="G2" s="487"/>
      <c r="I2" s="487"/>
      <c r="K2" s="487"/>
      <c r="M2" s="289"/>
      <c r="O2" s="487"/>
      <c r="Q2" s="289"/>
      <c r="S2" s="289"/>
      <c r="U2" s="487"/>
      <c r="W2" s="206"/>
      <c r="X2" s="206"/>
      <c r="Y2" s="206"/>
      <c r="Z2" s="206"/>
      <c r="AA2" s="206"/>
      <c r="AC2" s="487"/>
      <c r="AE2" s="487"/>
      <c r="AG2" s="289"/>
    </row>
    <row r="3" spans="1:33" x14ac:dyDescent="0.15">
      <c r="A3" s="220" t="s">
        <v>651</v>
      </c>
      <c r="B3" s="1"/>
      <c r="C3" s="219" t="s">
        <v>567</v>
      </c>
      <c r="D3" s="1"/>
      <c r="E3" s="219" t="s">
        <v>650</v>
      </c>
      <c r="G3" s="2000" t="s">
        <v>649</v>
      </c>
      <c r="I3" s="210">
        <v>40</v>
      </c>
      <c r="K3" s="211" t="s">
        <v>648</v>
      </c>
      <c r="M3" s="210" t="s">
        <v>647</v>
      </c>
      <c r="O3" s="210" t="s">
        <v>1769</v>
      </c>
      <c r="Q3" s="211" t="s">
        <v>6400</v>
      </c>
      <c r="S3" s="211" t="s">
        <v>1722</v>
      </c>
      <c r="U3" s="210" t="s">
        <v>17</v>
      </c>
      <c r="W3" s="7"/>
      <c r="X3" s="206"/>
      <c r="Y3" s="206"/>
      <c r="Z3" s="206"/>
      <c r="AA3" s="206"/>
      <c r="AC3" s="211" t="s">
        <v>567</v>
      </c>
      <c r="AE3" s="211" t="s">
        <v>645</v>
      </c>
      <c r="AG3" s="210" t="s">
        <v>1697</v>
      </c>
    </row>
    <row r="4" spans="1:33" ht="14.25" thickBot="1" x14ac:dyDescent="0.2">
      <c r="A4" s="218" t="s">
        <v>644</v>
      </c>
      <c r="B4" s="1"/>
      <c r="C4" s="217" t="s">
        <v>6283</v>
      </c>
      <c r="D4" s="1"/>
      <c r="E4" s="216" t="s">
        <v>643</v>
      </c>
      <c r="G4" s="2001" t="s">
        <v>6517</v>
      </c>
      <c r="I4" s="205">
        <v>30</v>
      </c>
      <c r="K4" s="209" t="s">
        <v>626</v>
      </c>
      <c r="M4" s="204" t="s">
        <v>641</v>
      </c>
      <c r="O4" s="205" t="s">
        <v>1770</v>
      </c>
      <c r="Q4" s="208" t="s">
        <v>640</v>
      </c>
      <c r="S4" s="208" t="s">
        <v>1727</v>
      </c>
      <c r="U4" s="205" t="s">
        <v>16</v>
      </c>
      <c r="W4" s="7"/>
      <c r="X4" s="206"/>
      <c r="Y4" s="206"/>
      <c r="Z4" s="206"/>
      <c r="AA4" s="206"/>
      <c r="AC4" s="208" t="s">
        <v>637</v>
      </c>
      <c r="AE4" s="208" t="s">
        <v>1291</v>
      </c>
      <c r="AG4" s="204" t="s">
        <v>1698</v>
      </c>
    </row>
    <row r="5" spans="1:33" ht="14.25" thickBot="1" x14ac:dyDescent="0.2">
      <c r="A5" s="216" t="s">
        <v>636</v>
      </c>
      <c r="B5" s="1"/>
      <c r="C5" s="1"/>
      <c r="D5" s="1"/>
      <c r="E5" s="1"/>
      <c r="G5" s="2002" t="s">
        <v>642</v>
      </c>
      <c r="I5" s="205">
        <v>20</v>
      </c>
      <c r="K5" s="208" t="s">
        <v>635</v>
      </c>
      <c r="O5" s="204" t="s">
        <v>1771</v>
      </c>
      <c r="S5" s="206"/>
      <c r="U5" s="205" t="s">
        <v>6413</v>
      </c>
      <c r="W5" s="7"/>
      <c r="X5" s="206"/>
      <c r="Y5" s="206"/>
      <c r="Z5" s="206"/>
      <c r="AA5" s="206"/>
    </row>
    <row r="6" spans="1:33" ht="27.75" thickBot="1" x14ac:dyDescent="0.2">
      <c r="G6" s="488" t="s">
        <v>1545</v>
      </c>
      <c r="I6" s="204">
        <v>2</v>
      </c>
      <c r="K6" s="491" t="s">
        <v>1541</v>
      </c>
      <c r="M6" s="488" t="s">
        <v>1532</v>
      </c>
      <c r="O6" s="490" t="s">
        <v>1539</v>
      </c>
      <c r="S6" s="206"/>
      <c r="U6" s="205" t="s">
        <v>6414</v>
      </c>
      <c r="W6" s="7"/>
      <c r="X6" s="206"/>
      <c r="Y6" s="206"/>
      <c r="Z6" s="206"/>
      <c r="AA6" s="206"/>
    </row>
    <row r="7" spans="1:33" ht="27.75" thickBot="1" x14ac:dyDescent="0.2">
      <c r="A7" s="488" t="s">
        <v>1759</v>
      </c>
      <c r="G7" s="211" t="s">
        <v>1302</v>
      </c>
      <c r="K7" s="211" t="s">
        <v>1439</v>
      </c>
      <c r="M7" s="181" t="s">
        <v>632</v>
      </c>
      <c r="O7" s="211" t="s">
        <v>1287</v>
      </c>
      <c r="Q7" s="488" t="s">
        <v>1533</v>
      </c>
      <c r="S7" s="207"/>
      <c r="U7" s="205" t="s">
        <v>1765</v>
      </c>
      <c r="W7" s="7"/>
      <c r="X7" s="206"/>
      <c r="Y7" s="206"/>
      <c r="Z7" s="206"/>
      <c r="AA7" s="206"/>
    </row>
    <row r="8" spans="1:33" ht="27.75" thickBot="1" x14ac:dyDescent="0.2">
      <c r="A8" s="211" t="s">
        <v>1795</v>
      </c>
      <c r="G8" s="209" t="s">
        <v>1283</v>
      </c>
      <c r="K8" s="209" t="s">
        <v>1440</v>
      </c>
      <c r="O8" s="209" t="s">
        <v>1288</v>
      </c>
      <c r="Q8" s="487"/>
      <c r="S8" s="489" t="s">
        <v>1534</v>
      </c>
      <c r="U8" s="205" t="s">
        <v>1766</v>
      </c>
      <c r="W8" s="206"/>
      <c r="X8" s="206"/>
      <c r="Y8" s="206"/>
      <c r="Z8" s="206"/>
      <c r="AA8" s="206"/>
    </row>
    <row r="9" spans="1:33" ht="28.5" customHeight="1" thickBot="1" x14ac:dyDescent="0.2">
      <c r="A9" s="208" t="s">
        <v>1760</v>
      </c>
      <c r="G9" s="208" t="s">
        <v>1284</v>
      </c>
      <c r="K9" s="208" t="s">
        <v>1441</v>
      </c>
      <c r="O9" s="209" t="s">
        <v>1286</v>
      </c>
      <c r="Q9" s="211" t="s">
        <v>1395</v>
      </c>
      <c r="S9" s="211" t="s">
        <v>1739</v>
      </c>
      <c r="U9" s="205" t="s">
        <v>6415</v>
      </c>
    </row>
    <row r="10" spans="1:33" ht="41.25" thickBot="1" x14ac:dyDescent="0.2">
      <c r="O10" s="208" t="s">
        <v>1285</v>
      </c>
      <c r="Q10" s="208" t="s">
        <v>1396</v>
      </c>
      <c r="S10" s="209" t="s">
        <v>1397</v>
      </c>
      <c r="U10" s="205" t="s">
        <v>6416</v>
      </c>
      <c r="W10" s="436" t="s">
        <v>1530</v>
      </c>
      <c r="Y10" s="310" t="s">
        <v>1529</v>
      </c>
      <c r="AA10" s="310" t="s">
        <v>1529</v>
      </c>
    </row>
    <row r="11" spans="1:33" ht="14.25" thickBot="1" x14ac:dyDescent="0.2">
      <c r="S11" s="209" t="s">
        <v>1398</v>
      </c>
      <c r="U11" s="204" t="s">
        <v>5</v>
      </c>
      <c r="W11" s="289"/>
      <c r="Y11" s="310"/>
      <c r="AA11" s="310"/>
    </row>
    <row r="12" spans="1:33" ht="24.75" thickBot="1" x14ac:dyDescent="0.2">
      <c r="A12" s="215" t="s">
        <v>631</v>
      </c>
      <c r="B12" s="213"/>
      <c r="C12" s="213"/>
      <c r="D12" s="214"/>
      <c r="E12" s="213"/>
      <c r="F12" s="213"/>
      <c r="G12" s="213"/>
      <c r="H12" s="213"/>
      <c r="I12" s="213"/>
      <c r="J12" s="213"/>
      <c r="K12" s="213"/>
      <c r="L12" s="213"/>
      <c r="M12" s="213"/>
      <c r="N12" s="213"/>
      <c r="O12" s="212"/>
      <c r="S12" s="208" t="s">
        <v>1393</v>
      </c>
      <c r="W12" s="210" t="s">
        <v>629</v>
      </c>
      <c r="Y12" s="210" t="s">
        <v>628</v>
      </c>
      <c r="AA12" s="181" t="s">
        <v>627</v>
      </c>
    </row>
    <row r="13" spans="1:33" ht="14.25" thickBot="1" x14ac:dyDescent="0.2">
      <c r="U13" s="488" t="s">
        <v>1544</v>
      </c>
      <c r="W13" s="205" t="s">
        <v>625</v>
      </c>
      <c r="Y13" s="205" t="s">
        <v>624</v>
      </c>
      <c r="AA13" s="181" t="s">
        <v>623</v>
      </c>
    </row>
    <row r="14" spans="1:33" ht="14.25" thickBot="1" x14ac:dyDescent="0.2">
      <c r="A14" s="289"/>
      <c r="B14" s="206"/>
      <c r="C14" s="289" t="s">
        <v>6163</v>
      </c>
      <c r="D14" s="206"/>
      <c r="E14" s="289" t="s">
        <v>6487</v>
      </c>
      <c r="U14" s="211" t="s">
        <v>630</v>
      </c>
      <c r="W14" s="205" t="s">
        <v>621</v>
      </c>
      <c r="Y14" s="204" t="s">
        <v>1436</v>
      </c>
    </row>
    <row r="15" spans="1:33" x14ac:dyDescent="0.15">
      <c r="A15" s="289" t="s">
        <v>1756</v>
      </c>
      <c r="B15" s="206"/>
      <c r="C15" s="289" t="s">
        <v>6164</v>
      </c>
      <c r="D15" s="206"/>
      <c r="E15" s="289" t="s">
        <v>6488</v>
      </c>
      <c r="U15" s="209" t="s">
        <v>1446</v>
      </c>
      <c r="W15" s="205" t="s">
        <v>620</v>
      </c>
    </row>
    <row r="16" spans="1:33" ht="14.25" thickBot="1" x14ac:dyDescent="0.2">
      <c r="A16" s="289" t="s">
        <v>1757</v>
      </c>
      <c r="B16" s="206"/>
      <c r="C16" s="1276" t="s">
        <v>6165</v>
      </c>
      <c r="D16" s="206"/>
      <c r="E16" s="181" t="s">
        <v>6489</v>
      </c>
      <c r="U16" s="208" t="s">
        <v>622</v>
      </c>
      <c r="W16" s="205" t="s">
        <v>619</v>
      </c>
    </row>
    <row r="17" spans="1:23" ht="14.25" thickBot="1" x14ac:dyDescent="0.2">
      <c r="A17" s="289"/>
      <c r="B17" s="206"/>
      <c r="C17" s="1276" t="s">
        <v>6166</v>
      </c>
      <c r="D17" s="206"/>
      <c r="E17" s="181" t="s">
        <v>6490</v>
      </c>
      <c r="W17" s="205" t="s">
        <v>618</v>
      </c>
    </row>
    <row r="18" spans="1:23" x14ac:dyDescent="0.15">
      <c r="A18" s="210">
        <v>1</v>
      </c>
      <c r="B18" s="206"/>
      <c r="C18" s="1276" t="s">
        <v>6167</v>
      </c>
      <c r="D18" s="206"/>
      <c r="E18" s="181" t="s">
        <v>6491</v>
      </c>
      <c r="W18" s="205" t="s">
        <v>617</v>
      </c>
    </row>
    <row r="19" spans="1:23" x14ac:dyDescent="0.15">
      <c r="A19" s="205">
        <v>2</v>
      </c>
      <c r="B19" s="206"/>
      <c r="C19" s="1276" t="s">
        <v>6168</v>
      </c>
      <c r="D19" s="206"/>
      <c r="E19" s="181" t="s">
        <v>6492</v>
      </c>
      <c r="W19" s="205" t="s">
        <v>616</v>
      </c>
    </row>
    <row r="20" spans="1:23" ht="14.25" thickBot="1" x14ac:dyDescent="0.2">
      <c r="A20" s="204">
        <v>3</v>
      </c>
      <c r="B20" s="206"/>
      <c r="C20" s="1276" t="s">
        <v>6169</v>
      </c>
      <c r="D20" s="206"/>
      <c r="E20" s="181" t="s">
        <v>6493</v>
      </c>
      <c r="W20" s="205" t="s">
        <v>615</v>
      </c>
    </row>
    <row r="21" spans="1:23" x14ac:dyDescent="0.15">
      <c r="B21" s="206"/>
      <c r="C21" s="1276" t="s">
        <v>6170</v>
      </c>
      <c r="D21" s="206"/>
      <c r="E21" s="181" t="s">
        <v>6494</v>
      </c>
      <c r="W21" s="205" t="s">
        <v>614</v>
      </c>
    </row>
    <row r="22" spans="1:23" x14ac:dyDescent="0.15">
      <c r="B22" s="206"/>
      <c r="C22" s="1276" t="s">
        <v>6171</v>
      </c>
      <c r="D22" s="206"/>
      <c r="E22" s="181" t="s">
        <v>6495</v>
      </c>
      <c r="W22" s="205" t="s">
        <v>613</v>
      </c>
    </row>
    <row r="23" spans="1:23" x14ac:dyDescent="0.15">
      <c r="C23" s="1276" t="s">
        <v>6172</v>
      </c>
      <c r="E23" s="181" t="s">
        <v>6496</v>
      </c>
      <c r="W23" s="205" t="s">
        <v>612</v>
      </c>
    </row>
    <row r="24" spans="1:23" x14ac:dyDescent="0.15">
      <c r="C24" s="1276" t="s">
        <v>6173</v>
      </c>
      <c r="E24" s="181" t="s">
        <v>6497</v>
      </c>
      <c r="W24" s="205" t="s">
        <v>611</v>
      </c>
    </row>
    <row r="25" spans="1:23" ht="14.25" thickBot="1" x14ac:dyDescent="0.2">
      <c r="C25" s="1276" t="s">
        <v>6174</v>
      </c>
      <c r="E25" s="181" t="s">
        <v>6498</v>
      </c>
      <c r="W25" s="204" t="s">
        <v>610</v>
      </c>
    </row>
    <row r="26" spans="1:23" x14ac:dyDescent="0.15">
      <c r="C26" s="1276" t="s">
        <v>6161</v>
      </c>
      <c r="E26" s="181" t="s">
        <v>6499</v>
      </c>
    </row>
    <row r="27" spans="1:23" x14ac:dyDescent="0.15">
      <c r="C27" s="1276" t="s">
        <v>6175</v>
      </c>
    </row>
    <row r="28" spans="1:23" x14ac:dyDescent="0.15">
      <c r="C28" s="361"/>
    </row>
    <row r="29" spans="1:23" x14ac:dyDescent="0.15">
      <c r="C29" s="1277" t="s">
        <v>6176</v>
      </c>
    </row>
    <row r="30" spans="1:23" x14ac:dyDescent="0.15">
      <c r="C30" s="1276">
        <v>1</v>
      </c>
    </row>
    <row r="31" spans="1:23" x14ac:dyDescent="0.15">
      <c r="C31" s="1276">
        <v>2</v>
      </c>
    </row>
    <row r="32" spans="1:23" x14ac:dyDescent="0.15">
      <c r="C32" s="1276">
        <v>3</v>
      </c>
    </row>
    <row r="33" spans="3:3" x14ac:dyDescent="0.15">
      <c r="C33" s="1276">
        <v>4</v>
      </c>
    </row>
    <row r="34" spans="3:3" x14ac:dyDescent="0.15">
      <c r="C34" s="1276">
        <v>5</v>
      </c>
    </row>
  </sheetData>
  <phoneticPr fontId="3"/>
  <pageMargins left="0.70866141732283472" right="0.70866141732283472" top="0.74803149606299213" bottom="0.74803149606299213" header="0.31496062992125984" footer="0.31496062992125984"/>
  <pageSetup paperSize="9" orientation="portrait" blackAndWhite="1"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FFFF00"/>
    <pageSetUpPr fitToPage="1"/>
  </sheetPr>
  <dimension ref="A1:HL428"/>
  <sheetViews>
    <sheetView showGridLines="0" topLeftCell="C1" zoomScale="70" zoomScaleNormal="70" workbookViewId="0">
      <pane ySplit="3" topLeftCell="A4" activePane="bottomLeft" state="frozen"/>
      <selection activeCell="I1" sqref="I1"/>
      <selection pane="bottomLeft" activeCell="C1" sqref="C1"/>
    </sheetView>
  </sheetViews>
  <sheetFormatPr defaultColWidth="9" defaultRowHeight="27" customHeight="1" x14ac:dyDescent="0.15"/>
  <cols>
    <col min="1" max="1" width="6.375" style="9" hidden="1" customWidth="1"/>
    <col min="2" max="2" width="30.25" style="8" hidden="1" customWidth="1"/>
    <col min="3" max="8" width="2.625" style="7" customWidth="1"/>
    <col min="9" max="9" width="2.625" style="6" customWidth="1"/>
    <col min="10" max="23" width="2.125" style="5" customWidth="1"/>
    <col min="24" max="24" width="2.25" style="5" customWidth="1"/>
    <col min="25" max="27" width="2.125" style="5" customWidth="1"/>
    <col min="28" max="30" width="2.125" style="4" customWidth="1"/>
    <col min="31" max="31" width="2.75" style="4" customWidth="1"/>
    <col min="32" max="32" width="1.75" style="4" customWidth="1"/>
    <col min="33" max="72" width="2.125" style="4" customWidth="1"/>
    <col min="73" max="73" width="2.125" style="3" customWidth="1"/>
    <col min="74" max="78" width="2.125" style="2" customWidth="1"/>
    <col min="79" max="92" width="2.125" customWidth="1"/>
    <col min="93" max="93" width="2.25" customWidth="1"/>
    <col min="94" max="94" width="2.125" customWidth="1"/>
    <col min="95" max="95" width="1.875" customWidth="1"/>
    <col min="96" max="99" width="2.125" customWidth="1"/>
    <col min="100" max="114" width="2.125" style="206" customWidth="1"/>
    <col min="115" max="115" width="16.5" style="206" hidden="1" customWidth="1"/>
    <col min="116" max="116" width="11.375" style="939" hidden="1" customWidth="1"/>
    <col min="117" max="117" width="11" style="940" hidden="1" customWidth="1"/>
    <col min="118" max="118" width="12" style="940" hidden="1" customWidth="1"/>
    <col min="119" max="119" width="7.375" style="940" hidden="1" customWidth="1"/>
    <col min="120" max="120" width="12.25" style="940" hidden="1" customWidth="1"/>
    <col min="121" max="121" width="13.25" style="940" hidden="1" customWidth="1"/>
    <col min="122" max="122" width="7.375" style="940" hidden="1" customWidth="1"/>
    <col min="123" max="123" width="17.375" style="940" hidden="1" customWidth="1"/>
    <col min="124" max="124" width="10" style="940" hidden="1" customWidth="1"/>
    <col min="125" max="125" width="10.875" style="940" hidden="1" customWidth="1"/>
    <col min="126" max="126" width="9" style="940" hidden="1" customWidth="1"/>
    <col min="127" max="127" width="10.375" style="940" hidden="1" customWidth="1"/>
    <col min="128" max="128" width="9" style="940" hidden="1" customWidth="1"/>
    <col min="129" max="129" width="20" style="940" hidden="1" customWidth="1"/>
    <col min="130" max="165" width="9" style="940" hidden="1" customWidth="1"/>
    <col min="166" max="190" width="9" style="233" hidden="1" customWidth="1"/>
    <col min="191" max="220" width="9" style="1" hidden="1" customWidth="1"/>
    <col min="221" max="16384" width="9" style="1"/>
  </cols>
  <sheetData>
    <row r="1" spans="1:190" ht="17.25" customHeight="1" x14ac:dyDescent="0.15">
      <c r="A1" s="100"/>
      <c r="B1" s="99"/>
      <c r="I1" s="1155"/>
      <c r="BT1" s="1267" t="s">
        <v>6156</v>
      </c>
      <c r="BU1" s="2069">
        <v>1</v>
      </c>
      <c r="BV1" s="2070"/>
      <c r="BW1" s="2069">
        <v>2</v>
      </c>
      <c r="BX1" s="2070"/>
      <c r="BY1" s="2069">
        <v>3</v>
      </c>
      <c r="BZ1" s="2070"/>
      <c r="CA1" s="2069">
        <v>4</v>
      </c>
      <c r="CB1" s="2070"/>
      <c r="CC1" s="2069">
        <v>5</v>
      </c>
      <c r="CD1" s="2070"/>
      <c r="CE1" s="2071">
        <v>6</v>
      </c>
      <c r="CF1" s="2070"/>
      <c r="CG1" s="2071">
        <v>7</v>
      </c>
      <c r="CH1" s="2070"/>
      <c r="CI1" s="2071">
        <v>8</v>
      </c>
      <c r="CJ1" s="2070"/>
      <c r="CK1" s="2071">
        <v>9</v>
      </c>
      <c r="CL1" s="2070"/>
      <c r="CM1" s="2069">
        <v>10</v>
      </c>
      <c r="CN1" s="2070"/>
      <c r="CO1" s="2071">
        <v>11</v>
      </c>
      <c r="CP1" s="2070"/>
      <c r="CQ1" s="2071">
        <v>12</v>
      </c>
      <c r="CR1" s="2070"/>
      <c r="CS1" s="2071">
        <v>13</v>
      </c>
      <c r="CT1" s="2070"/>
      <c r="CU1" s="2113"/>
      <c r="CV1" s="2113"/>
      <c r="DL1" s="939" t="s">
        <v>4018</v>
      </c>
    </row>
    <row r="2" spans="1:190" ht="27" customHeight="1" x14ac:dyDescent="0.15">
      <c r="I2" s="1194"/>
      <c r="J2" s="938"/>
      <c r="K2" s="938"/>
      <c r="L2" s="938"/>
      <c r="M2" s="2103" t="str">
        <f>HYPERLINK("#目次!$F$26:$F$44","目次、シート一覧へ")</f>
        <v>目次、シート一覧へ</v>
      </c>
      <c r="N2" s="2103"/>
      <c r="O2" s="2103"/>
      <c r="P2" s="2103"/>
      <c r="Q2" s="2103"/>
      <c r="R2" s="2103"/>
      <c r="S2" s="2103"/>
      <c r="T2" s="10"/>
      <c r="U2" s="10"/>
      <c r="V2" s="10"/>
      <c r="W2" s="10"/>
      <c r="X2" s="2107"/>
      <c r="Y2" s="2108"/>
      <c r="Z2" s="2109"/>
      <c r="AA2" s="515" t="s">
        <v>6021</v>
      </c>
      <c r="AB2" s="10"/>
      <c r="AC2" s="10"/>
      <c r="AD2" s="10"/>
      <c r="AE2" s="10"/>
      <c r="AF2" s="2110"/>
      <c r="AG2" s="2111"/>
      <c r="AH2" s="2112"/>
      <c r="AI2" s="515" t="s">
        <v>6022</v>
      </c>
      <c r="AJ2" s="515"/>
      <c r="AK2" s="10"/>
      <c r="AL2" s="10"/>
      <c r="AM2" s="10"/>
      <c r="AN2" s="2746"/>
      <c r="AO2" s="2747"/>
      <c r="AP2" s="2748"/>
      <c r="AQ2" s="10" t="s">
        <v>6024</v>
      </c>
      <c r="AR2"/>
      <c r="AS2"/>
      <c r="AT2"/>
      <c r="AU2"/>
      <c r="AV2"/>
      <c r="AW2"/>
      <c r="AX2"/>
      <c r="AY2"/>
      <c r="AZ2" s="1205"/>
      <c r="BA2" s="1206"/>
      <c r="BB2" s="1207"/>
      <c r="BC2" t="s">
        <v>6023</v>
      </c>
      <c r="BD2"/>
      <c r="BE2"/>
      <c r="BF2"/>
      <c r="BG2"/>
      <c r="BH2"/>
      <c r="BI2"/>
      <c r="BJ2"/>
      <c r="BK2"/>
      <c r="BL2"/>
      <c r="BM2"/>
      <c r="BN2"/>
      <c r="BO2"/>
      <c r="BP2"/>
      <c r="BQ2"/>
      <c r="BR2"/>
      <c r="BS2"/>
      <c r="BT2" s="493"/>
      <c r="BU2" s="2114"/>
      <c r="BV2" s="2114"/>
      <c r="BW2" s="2071">
        <v>16</v>
      </c>
      <c r="BX2" s="2071"/>
      <c r="BY2" s="2071">
        <v>17</v>
      </c>
      <c r="BZ2" s="2071"/>
      <c r="CA2" s="2071">
        <v>18</v>
      </c>
      <c r="CB2" s="2071"/>
      <c r="CC2" s="2071">
        <v>19</v>
      </c>
      <c r="CD2" s="2070"/>
      <c r="CE2" s="2071">
        <v>20</v>
      </c>
      <c r="CF2" s="2070"/>
      <c r="CG2" s="2087"/>
      <c r="CH2" s="2088"/>
      <c r="CI2" s="2087"/>
      <c r="CJ2" s="2088"/>
      <c r="CK2" s="2090"/>
      <c r="CL2" s="2088"/>
      <c r="CM2" s="2090"/>
      <c r="CN2" s="2088"/>
      <c r="CO2" s="2087"/>
      <c r="CP2" s="2088"/>
      <c r="CQ2" s="2087"/>
      <c r="CR2" s="2088"/>
      <c r="CS2" s="2087"/>
      <c r="CT2" s="2088"/>
      <c r="CU2" s="2090"/>
      <c r="CV2" s="2088"/>
      <c r="DM2" s="941" t="s">
        <v>297</v>
      </c>
      <c r="DN2" s="941" t="s">
        <v>296</v>
      </c>
      <c r="DO2" s="941" t="s">
        <v>295</v>
      </c>
      <c r="DP2" s="941" t="s">
        <v>295</v>
      </c>
      <c r="DQ2" s="941"/>
      <c r="DR2" s="942"/>
      <c r="DS2" s="943" t="s">
        <v>294</v>
      </c>
      <c r="DT2" s="943" t="s">
        <v>294</v>
      </c>
      <c r="DU2" s="943" t="s">
        <v>294</v>
      </c>
      <c r="DV2" s="944"/>
      <c r="DW2" s="944"/>
      <c r="DX2" s="944"/>
      <c r="DY2" s="944"/>
      <c r="DZ2" s="944"/>
      <c r="EA2" s="944"/>
      <c r="EB2" s="945" t="s">
        <v>293</v>
      </c>
      <c r="EC2" s="944"/>
      <c r="ED2" s="944"/>
      <c r="EE2" s="942" t="s">
        <v>291</v>
      </c>
      <c r="EF2" s="944"/>
      <c r="EG2" s="944"/>
      <c r="EH2" s="944"/>
      <c r="EI2" s="944"/>
      <c r="EJ2" s="944"/>
      <c r="EK2" s="944"/>
      <c r="EL2" s="944"/>
      <c r="EM2" s="944"/>
      <c r="EN2" s="944"/>
      <c r="EO2" s="944"/>
      <c r="EP2" s="944"/>
      <c r="EQ2" s="944"/>
      <c r="ER2" s="944"/>
      <c r="ES2" s="944"/>
      <c r="ET2" s="944"/>
      <c r="EU2" s="944"/>
      <c r="EV2" s="944"/>
      <c r="EW2" s="944"/>
      <c r="EX2" s="944"/>
      <c r="EY2" s="945" t="s">
        <v>292</v>
      </c>
      <c r="EZ2" s="945"/>
      <c r="FA2" s="942" t="s">
        <v>291</v>
      </c>
      <c r="FB2" s="944"/>
      <c r="FC2" s="944"/>
      <c r="FD2" s="944"/>
      <c r="FE2" s="944"/>
      <c r="FF2" s="944"/>
      <c r="FG2" s="944"/>
      <c r="FH2" s="944"/>
      <c r="FI2" s="944"/>
      <c r="FJ2" s="946" t="s">
        <v>290</v>
      </c>
      <c r="FK2" s="946" t="s">
        <v>289</v>
      </c>
      <c r="FL2" s="946" t="s">
        <v>288</v>
      </c>
      <c r="FM2" s="946" t="s">
        <v>287</v>
      </c>
      <c r="FN2" s="946" t="s">
        <v>286</v>
      </c>
      <c r="FO2" s="944"/>
      <c r="FQ2" s="945" t="s">
        <v>293</v>
      </c>
      <c r="FR2" s="944"/>
      <c r="FS2" s="944"/>
      <c r="FT2" s="942" t="s">
        <v>291</v>
      </c>
      <c r="FU2" s="944"/>
      <c r="FV2" s="944"/>
      <c r="FW2" s="944"/>
      <c r="FX2" s="944"/>
      <c r="FY2" s="944"/>
      <c r="FZ2" s="944"/>
    </row>
    <row r="3" spans="1:190" ht="24" customHeight="1" x14ac:dyDescent="0.15">
      <c r="I3" s="1155"/>
      <c r="AW3" s="12"/>
      <c r="AX3" s="12"/>
      <c r="AY3" s="12"/>
      <c r="AZ3" s="12"/>
      <c r="BA3" s="12"/>
      <c r="BB3" s="12"/>
      <c r="BC3" s="12"/>
      <c r="BD3" s="12"/>
      <c r="BE3" s="12"/>
      <c r="BF3" s="12"/>
      <c r="BG3" s="12"/>
      <c r="BH3" s="12"/>
      <c r="BI3" s="12"/>
      <c r="BJ3" s="12"/>
      <c r="BK3" s="12"/>
      <c r="BL3" s="12"/>
      <c r="BM3" s="12"/>
      <c r="BN3" s="12"/>
      <c r="BO3" s="12"/>
      <c r="BP3" s="12"/>
      <c r="BQ3" s="12"/>
      <c r="BR3" s="12"/>
      <c r="BS3" s="12"/>
      <c r="BT3" s="493"/>
      <c r="BU3" s="493"/>
      <c r="BV3" s="1268"/>
      <c r="BW3" s="1269" t="s">
        <v>6157</v>
      </c>
      <c r="BX3" s="1270"/>
      <c r="BY3" s="1270"/>
      <c r="BZ3" s="1270"/>
      <c r="CA3" s="1270"/>
      <c r="CB3" s="1270"/>
      <c r="CC3" s="1270"/>
      <c r="CD3" s="1270"/>
      <c r="CE3" s="1270"/>
      <c r="CF3" s="1270"/>
      <c r="CG3" s="1270"/>
      <c r="CH3" s="1270"/>
      <c r="CI3" s="1270"/>
      <c r="CJ3" s="1270"/>
      <c r="CK3" s="1270"/>
      <c r="CL3" s="1270"/>
      <c r="CM3" s="1270"/>
      <c r="CN3" s="1270"/>
      <c r="CO3" s="1270"/>
      <c r="CP3" s="1270"/>
      <c r="CQ3" s="1270"/>
      <c r="CR3" s="1270"/>
      <c r="CS3" s="1270"/>
      <c r="CT3" s="1270"/>
      <c r="CU3" s="1270"/>
      <c r="CV3" s="1270"/>
      <c r="DN3" s="940" t="s">
        <v>1774</v>
      </c>
      <c r="DO3" s="940" t="s">
        <v>1775</v>
      </c>
    </row>
    <row r="4" spans="1:190" s="25" customFormat="1" ht="35.1" customHeight="1" thickBot="1" x14ac:dyDescent="0.2">
      <c r="A4" s="29"/>
      <c r="B4" s="30"/>
      <c r="C4" s="30"/>
      <c r="D4" s="36"/>
      <c r="E4" s="36"/>
      <c r="F4" s="36"/>
      <c r="G4" s="36"/>
      <c r="H4" s="36"/>
      <c r="I4" s="1156"/>
      <c r="J4" s="2097" t="s">
        <v>75</v>
      </c>
      <c r="K4" s="2098"/>
      <c r="L4" s="2098"/>
      <c r="M4" s="2099"/>
      <c r="N4" s="2099"/>
      <c r="O4" s="2099"/>
      <c r="P4" s="2100" t="s">
        <v>3712</v>
      </c>
      <c r="Q4" s="2101"/>
      <c r="R4" s="2101"/>
      <c r="S4" s="2101"/>
      <c r="T4" s="2101"/>
      <c r="U4" s="2101"/>
      <c r="V4" s="2102"/>
      <c r="W4" s="1546" t="s">
        <v>6257</v>
      </c>
      <c r="X4" s="98"/>
      <c r="Y4" s="98"/>
      <c r="Z4" s="98"/>
      <c r="AA4" s="98"/>
      <c r="AB4" s="97"/>
      <c r="AC4" s="97"/>
      <c r="AD4" s="97"/>
      <c r="AE4" s="97"/>
      <c r="AF4" s="97"/>
      <c r="AG4" s="97"/>
      <c r="AH4" s="97"/>
      <c r="AI4" s="97"/>
      <c r="AJ4" s="97"/>
      <c r="AK4" s="96"/>
      <c r="AL4" s="96"/>
      <c r="AM4" s="96"/>
      <c r="AN4" s="96"/>
      <c r="AO4" s="96"/>
      <c r="AP4" s="96"/>
      <c r="AQ4" s="96"/>
      <c r="AR4" s="96"/>
      <c r="AS4" s="96"/>
      <c r="AT4" s="96"/>
      <c r="AU4" s="96"/>
      <c r="AV4" s="96"/>
      <c r="AW4" s="2096" t="s">
        <v>102</v>
      </c>
      <c r="AX4" s="2093"/>
      <c r="AY4" s="2093"/>
      <c r="AZ4" s="2093"/>
      <c r="BA4" s="2093"/>
      <c r="BB4" s="2093"/>
      <c r="BC4" s="2047" t="s">
        <v>75</v>
      </c>
      <c r="BD4" s="2047"/>
      <c r="BE4" s="2047"/>
      <c r="BF4" s="2061"/>
      <c r="BG4" s="2062"/>
      <c r="BH4" s="2063"/>
      <c r="BI4" s="2049" t="s">
        <v>2</v>
      </c>
      <c r="BJ4" s="2050"/>
      <c r="BK4" s="2061"/>
      <c r="BL4" s="2062"/>
      <c r="BM4" s="2063"/>
      <c r="BN4" s="2049" t="s">
        <v>74</v>
      </c>
      <c r="BO4" s="2050"/>
      <c r="BP4" s="2061"/>
      <c r="BQ4" s="2062"/>
      <c r="BR4" s="2063"/>
      <c r="BS4" s="2049" t="s">
        <v>80</v>
      </c>
      <c r="BT4" s="2051"/>
      <c r="BU4" s="1967" t="s">
        <v>6399</v>
      </c>
      <c r="BV4" s="2"/>
      <c r="BW4" s="2"/>
      <c r="BX4" s="2"/>
      <c r="BY4" s="2"/>
      <c r="BZ4" s="2"/>
      <c r="CA4"/>
      <c r="CB4"/>
      <c r="CC4"/>
      <c r="CD4"/>
      <c r="CE4"/>
      <c r="CF4"/>
      <c r="CG4"/>
      <c r="CH4"/>
      <c r="CI4"/>
      <c r="CJ4"/>
      <c r="CK4"/>
      <c r="CL4"/>
      <c r="CM4"/>
      <c r="CN4"/>
      <c r="CO4"/>
      <c r="CP4"/>
      <c r="CQ4"/>
      <c r="CR4"/>
      <c r="CS4"/>
      <c r="CT4"/>
      <c r="CU4"/>
      <c r="CV4" s="206"/>
      <c r="CW4" s="206"/>
      <c r="CX4" s="206"/>
      <c r="CY4" s="206"/>
      <c r="CZ4" s="206"/>
      <c r="DA4" s="206"/>
      <c r="DB4" s="206"/>
      <c r="DC4" s="206"/>
      <c r="DD4" s="206"/>
      <c r="DE4" s="206"/>
      <c r="DF4" s="206"/>
      <c r="DG4" s="206"/>
      <c r="DH4" s="206"/>
      <c r="DI4" s="206"/>
      <c r="DJ4" s="206"/>
      <c r="DK4" s="206"/>
      <c r="DL4" s="939"/>
      <c r="DM4" s="948">
        <f>COUNTA(BF4,BK4,BP4)</f>
        <v>0</v>
      </c>
      <c r="DN4" s="948" t="str">
        <f>IF(DM4&lt;3,"","令和"&amp;BF4&amp;"年"&amp;BK4&amp;"月"&amp;BP4&amp;"日")</f>
        <v/>
      </c>
      <c r="DO4" s="949" t="str">
        <f>IF(DM4&lt;3,"",DATEVALUE(DN4))</f>
        <v/>
      </c>
      <c r="DP4" s="950">
        <v>43465</v>
      </c>
      <c r="DQ4" s="940"/>
      <c r="DR4" s="940"/>
      <c r="DS4" s="940"/>
      <c r="DT4" s="940"/>
      <c r="DU4" s="940"/>
      <c r="DV4" s="940"/>
      <c r="DW4" s="940"/>
      <c r="DX4" s="940"/>
      <c r="DY4" s="940"/>
      <c r="DZ4" s="940"/>
      <c r="EA4" s="940"/>
      <c r="EB4" s="940"/>
      <c r="EC4" s="940"/>
      <c r="ED4" s="940"/>
      <c r="EE4" s="940"/>
      <c r="EF4" s="940"/>
      <c r="EG4" s="940"/>
      <c r="EH4" s="940"/>
      <c r="EI4" s="940"/>
      <c r="EJ4" s="940"/>
      <c r="EK4" s="940"/>
      <c r="EL4" s="940"/>
      <c r="EM4" s="940"/>
      <c r="EN4" s="940"/>
      <c r="EO4" s="940"/>
      <c r="EP4" s="940"/>
      <c r="EQ4" s="940"/>
      <c r="ER4" s="940"/>
      <c r="ES4" s="940"/>
      <c r="ET4" s="940"/>
      <c r="EU4" s="940"/>
      <c r="EV4" s="940"/>
      <c r="EW4" s="940"/>
      <c r="EX4" s="940"/>
      <c r="EY4" s="940"/>
      <c r="EZ4" s="940"/>
      <c r="FA4" s="940"/>
      <c r="FB4" s="940"/>
      <c r="FC4" s="940"/>
      <c r="FD4" s="940"/>
      <c r="FE4" s="940"/>
      <c r="FF4" s="940"/>
      <c r="FG4" s="940"/>
      <c r="FH4" s="940"/>
      <c r="FI4" s="940"/>
      <c r="FJ4" s="940"/>
      <c r="FK4" s="940"/>
      <c r="FL4" s="940"/>
      <c r="FM4" s="940"/>
      <c r="FN4" s="940"/>
      <c r="FO4" s="940"/>
      <c r="FP4" s="940"/>
      <c r="FQ4" s="940"/>
      <c r="FR4" s="940"/>
      <c r="FS4" s="940"/>
      <c r="FT4" s="951"/>
      <c r="FU4" s="951"/>
      <c r="FV4" s="951"/>
      <c r="FW4" s="951"/>
      <c r="FX4" s="951"/>
      <c r="FY4" s="951"/>
      <c r="FZ4" s="951"/>
      <c r="GA4" s="951"/>
      <c r="GB4" s="951"/>
      <c r="GC4" s="951"/>
      <c r="GD4" s="951"/>
      <c r="GE4" s="951"/>
      <c r="GF4" s="951"/>
      <c r="GG4" s="951"/>
      <c r="GH4" s="951"/>
    </row>
    <row r="5" spans="1:190" ht="15" hidden="1" customHeight="1" x14ac:dyDescent="0.15">
      <c r="I5" s="1155"/>
      <c r="AR5" s="12"/>
      <c r="AS5" s="12"/>
      <c r="AT5" s="12"/>
      <c r="AU5" s="12"/>
      <c r="AV5" s="12"/>
      <c r="AW5" s="12"/>
      <c r="AX5" s="12"/>
      <c r="FJ5" s="940"/>
      <c r="FK5" s="940"/>
      <c r="FL5" s="940"/>
      <c r="FM5" s="940"/>
      <c r="FN5" s="940"/>
      <c r="FO5" s="940"/>
      <c r="FP5" s="940"/>
      <c r="FQ5" s="940"/>
      <c r="FR5" s="940"/>
      <c r="FS5" s="940"/>
    </row>
    <row r="6" spans="1:190" ht="15" hidden="1" customHeight="1" x14ac:dyDescent="0.15">
      <c r="I6" s="1155"/>
      <c r="AR6" s="12"/>
      <c r="AS6" s="12"/>
      <c r="AT6" s="12"/>
      <c r="AU6" s="12"/>
      <c r="AV6" s="12"/>
      <c r="AW6" s="12"/>
      <c r="AX6" s="12"/>
      <c r="FJ6" s="940"/>
      <c r="FK6" s="940"/>
      <c r="FL6" s="940"/>
      <c r="FM6" s="940"/>
      <c r="FN6" s="940"/>
      <c r="FO6" s="940"/>
      <c r="FP6" s="940"/>
      <c r="FQ6" s="940"/>
      <c r="FR6" s="940"/>
      <c r="FS6" s="940"/>
    </row>
    <row r="7" spans="1:190" ht="18" hidden="1" customHeight="1" x14ac:dyDescent="0.15">
      <c r="I7" s="1155"/>
      <c r="AR7" s="12"/>
      <c r="AS7" s="12"/>
      <c r="AT7" s="12"/>
      <c r="AU7" s="12"/>
      <c r="AV7" s="12"/>
      <c r="AW7" s="12"/>
      <c r="AX7" s="12"/>
      <c r="FJ7" s="940"/>
      <c r="FK7" s="940"/>
      <c r="FL7" s="940"/>
      <c r="FM7" s="940"/>
      <c r="FN7" s="940"/>
      <c r="FO7" s="940"/>
      <c r="FP7" s="940"/>
      <c r="FQ7" s="940"/>
      <c r="FR7" s="940"/>
      <c r="FS7" s="940"/>
    </row>
    <row r="8" spans="1:190" ht="35.1" customHeight="1" thickBot="1" x14ac:dyDescent="0.2">
      <c r="C8" s="1495"/>
      <c r="D8" s="1498" t="s">
        <v>6250</v>
      </c>
      <c r="E8" s="1496"/>
      <c r="F8" s="1496"/>
      <c r="G8" s="1496"/>
      <c r="H8" s="1497"/>
      <c r="I8" s="1155"/>
      <c r="M8" s="1546" t="s">
        <v>6256</v>
      </c>
      <c r="AR8" s="12"/>
      <c r="AS8" s="12"/>
      <c r="AT8" s="12"/>
      <c r="AU8" s="12"/>
      <c r="AV8" s="12"/>
      <c r="AW8" s="1546" t="s">
        <v>6398</v>
      </c>
      <c r="AX8" s="12"/>
      <c r="FJ8" s="940"/>
      <c r="FK8" s="940"/>
      <c r="FL8" s="940"/>
      <c r="FM8" s="940"/>
      <c r="FN8" s="940"/>
      <c r="FO8" s="940"/>
      <c r="FP8" s="940"/>
      <c r="FQ8" s="940"/>
      <c r="FR8" s="940"/>
      <c r="FS8" s="940"/>
    </row>
    <row r="9" spans="1:190" s="83" customFormat="1" ht="35.1" customHeight="1" x14ac:dyDescent="0.15">
      <c r="A9" s="280"/>
      <c r="B9" s="102"/>
      <c r="C9" s="1499"/>
      <c r="D9" s="1500"/>
      <c r="E9" s="1500"/>
      <c r="F9" s="1500"/>
      <c r="G9" s="1500"/>
      <c r="H9" s="1501"/>
      <c r="I9" s="1157"/>
      <c r="J9" s="2475" t="s">
        <v>1699</v>
      </c>
      <c r="K9" s="2334"/>
      <c r="L9" s="2334"/>
      <c r="M9" s="2334"/>
      <c r="N9" s="2334"/>
      <c r="O9" s="2334"/>
      <c r="P9" s="2334"/>
      <c r="Q9" s="2334"/>
      <c r="R9" s="2334"/>
      <c r="S9" s="2334"/>
      <c r="T9" s="2334"/>
      <c r="U9" s="2334"/>
      <c r="V9" s="2334"/>
      <c r="W9" s="2334"/>
      <c r="X9" s="2334"/>
      <c r="Y9" s="2334"/>
      <c r="Z9" s="2334"/>
      <c r="AA9" s="2334"/>
      <c r="AB9" s="2334"/>
      <c r="AC9" s="2334"/>
      <c r="AD9" s="2334"/>
      <c r="AE9" s="2334"/>
      <c r="AF9" s="2334"/>
      <c r="AG9" s="2334"/>
      <c r="AH9" s="2334"/>
      <c r="AI9" s="2334"/>
      <c r="AJ9" s="2334"/>
      <c r="AK9" s="2334"/>
      <c r="AL9" s="2334"/>
      <c r="AM9" s="2334"/>
      <c r="AN9" s="2334"/>
      <c r="AO9" s="2334"/>
      <c r="AP9" s="2334"/>
      <c r="AQ9" s="2334"/>
      <c r="AR9" s="2334"/>
      <c r="AS9" s="2334"/>
      <c r="AT9" s="2334"/>
      <c r="AU9" s="2334"/>
      <c r="AV9" s="2334"/>
      <c r="AW9" s="2334"/>
      <c r="AX9" s="2334"/>
      <c r="AY9" s="2334"/>
      <c r="AZ9" s="2334"/>
      <c r="BA9" s="2334"/>
      <c r="BB9" s="2334"/>
      <c r="BC9" s="2334"/>
      <c r="BD9" s="2334"/>
      <c r="BE9" s="2334"/>
      <c r="BF9" s="2334"/>
      <c r="BG9" s="2334"/>
      <c r="BH9" s="2334"/>
      <c r="BI9" s="2334"/>
      <c r="BJ9" s="2334"/>
      <c r="BK9" s="2334"/>
      <c r="BL9" s="2150" t="s">
        <v>1732</v>
      </c>
      <c r="BM9" s="2151"/>
      <c r="BN9" s="2151"/>
      <c r="BO9" s="2151"/>
      <c r="BP9" s="2151"/>
      <c r="BQ9" s="2151"/>
      <c r="BR9" s="2151"/>
      <c r="BS9" s="2151"/>
      <c r="BT9" s="2151"/>
      <c r="BU9" s="2123" t="s">
        <v>6158</v>
      </c>
      <c r="BV9" s="2123"/>
      <c r="BW9" s="2123"/>
      <c r="BX9" s="2123"/>
      <c r="BY9" s="2123"/>
      <c r="BZ9" s="2123"/>
      <c r="CA9" s="2123"/>
      <c r="CB9" s="2123"/>
      <c r="CC9" s="2123"/>
      <c r="CD9" s="2123"/>
      <c r="CE9" s="2123"/>
      <c r="CF9" s="2123"/>
      <c r="CG9" s="2123"/>
      <c r="CH9" s="2123"/>
      <c r="CI9" s="2123"/>
      <c r="CJ9" s="2123"/>
      <c r="CK9" s="2123"/>
      <c r="CL9" s="2123"/>
      <c r="CM9" s="2123"/>
      <c r="CN9" s="2123"/>
      <c r="CO9" s="2123"/>
      <c r="CP9" s="2123"/>
      <c r="CQ9" s="2123"/>
      <c r="CR9" s="2123"/>
      <c r="CS9" s="2123"/>
      <c r="CT9" s="2123"/>
      <c r="CU9" s="2124"/>
      <c r="CV9" s="747"/>
      <c r="CW9" s="747"/>
      <c r="CX9" s="747"/>
      <c r="CY9" s="747"/>
      <c r="CZ9" s="747"/>
      <c r="DA9" s="747"/>
      <c r="DB9" s="747"/>
      <c r="DC9" s="747"/>
      <c r="DD9" s="747"/>
      <c r="DE9" s="747"/>
      <c r="DF9" s="747"/>
      <c r="DG9" s="747"/>
      <c r="DH9" s="747"/>
      <c r="DI9" s="747"/>
      <c r="DJ9" s="747"/>
      <c r="DK9" s="726"/>
      <c r="DL9" s="952"/>
      <c r="DM9" s="953"/>
      <c r="DN9" s="953"/>
      <c r="DO9" s="953"/>
      <c r="DP9" s="953"/>
      <c r="DQ9" s="953"/>
      <c r="DR9" s="953"/>
      <c r="DS9" s="953"/>
      <c r="DT9" s="953"/>
      <c r="DU9" s="953"/>
      <c r="DV9" s="953"/>
      <c r="DW9" s="953"/>
      <c r="DX9" s="953"/>
      <c r="DY9" s="953"/>
      <c r="DZ9" s="953"/>
      <c r="EA9" s="953"/>
      <c r="EB9" s="953"/>
      <c r="EC9" s="953"/>
      <c r="ED9" s="953"/>
      <c r="EE9" s="953"/>
      <c r="EF9" s="953"/>
      <c r="EG9" s="953"/>
      <c r="EH9" s="953"/>
      <c r="EI9" s="953"/>
      <c r="EJ9" s="953"/>
      <c r="EK9" s="953"/>
      <c r="EL9" s="953"/>
      <c r="EM9" s="953"/>
      <c r="EN9" s="953"/>
      <c r="EO9" s="953"/>
      <c r="EP9" s="953"/>
      <c r="EQ9" s="953"/>
      <c r="ER9" s="953"/>
      <c r="ES9" s="953"/>
      <c r="ET9" s="953"/>
      <c r="EU9" s="953"/>
      <c r="EV9" s="953"/>
      <c r="EW9" s="953"/>
      <c r="EX9" s="953"/>
      <c r="EY9" s="953"/>
      <c r="EZ9" s="953"/>
      <c r="FA9" s="953"/>
      <c r="FB9" s="953"/>
      <c r="FC9" s="953"/>
      <c r="FD9" s="953"/>
      <c r="FE9" s="953"/>
      <c r="FF9" s="953"/>
      <c r="FG9" s="953"/>
      <c r="FH9" s="953"/>
      <c r="FI9" s="953"/>
      <c r="FJ9" s="953"/>
      <c r="FK9" s="953"/>
      <c r="FL9" s="953"/>
      <c r="FM9" s="953"/>
      <c r="FN9" s="953"/>
      <c r="FO9" s="953"/>
      <c r="FP9" s="953"/>
      <c r="FQ9" s="954"/>
      <c r="FR9" s="953"/>
      <c r="FS9" s="953"/>
      <c r="FT9" s="953"/>
      <c r="FU9" s="953"/>
      <c r="FV9" s="953"/>
      <c r="FW9" s="953"/>
      <c r="FX9" s="953"/>
      <c r="FY9" s="953"/>
      <c r="FZ9" s="953"/>
      <c r="GA9" s="953"/>
      <c r="GB9" s="953"/>
      <c r="GC9" s="953"/>
      <c r="GD9" s="953"/>
      <c r="GE9" s="953"/>
      <c r="GF9" s="953"/>
      <c r="GG9" s="953"/>
      <c r="GH9" s="953"/>
    </row>
    <row r="10" spans="1:190" s="25" customFormat="1" ht="27" customHeight="1" x14ac:dyDescent="0.15">
      <c r="A10" s="282"/>
      <c r="B10" s="102"/>
      <c r="C10" s="1502"/>
      <c r="D10" s="1503"/>
      <c r="E10" s="1503"/>
      <c r="F10" s="1503"/>
      <c r="G10" s="1503"/>
      <c r="H10" s="1504"/>
      <c r="I10" s="1158"/>
      <c r="J10" s="284"/>
      <c r="K10" s="721"/>
      <c r="L10" s="721"/>
      <c r="M10" s="2514" t="s">
        <v>100</v>
      </c>
      <c r="N10" s="2515"/>
      <c r="O10" s="2515"/>
      <c r="P10" s="2515"/>
      <c r="Q10" s="2515"/>
      <c r="R10" s="2515"/>
      <c r="S10" s="2515"/>
      <c r="T10" s="2515"/>
      <c r="U10" s="2515"/>
      <c r="V10" s="2515"/>
      <c r="W10" s="2515"/>
      <c r="X10" s="2515"/>
      <c r="Y10" s="2514"/>
      <c r="Z10" s="2515"/>
      <c r="AA10" s="2515"/>
      <c r="AB10" s="2104"/>
      <c r="AC10" s="2105"/>
      <c r="AD10" s="2105"/>
      <c r="AE10" s="2105"/>
      <c r="AF10" s="2105"/>
      <c r="AG10" s="2105"/>
      <c r="AH10" s="2105"/>
      <c r="AI10" s="2106"/>
      <c r="AJ10" s="1275"/>
      <c r="AK10" s="2516"/>
      <c r="AL10" s="2517"/>
      <c r="AM10" s="2517"/>
      <c r="AN10" s="2518"/>
      <c r="AO10" s="2518"/>
      <c r="AP10" s="2518"/>
      <c r="AQ10" s="2089" t="s">
        <v>20</v>
      </c>
      <c r="AR10" s="2089"/>
      <c r="AS10" s="2089"/>
      <c r="AT10" s="2066"/>
      <c r="AU10" s="2067"/>
      <c r="AV10" s="2067"/>
      <c r="AW10" s="2068"/>
      <c r="AX10" s="2068"/>
      <c r="AY10" s="2068"/>
      <c r="AZ10" s="711"/>
      <c r="BA10" s="711"/>
      <c r="BB10" s="711"/>
      <c r="BC10" s="711"/>
      <c r="BD10" s="711"/>
      <c r="BE10" s="711"/>
      <c r="BF10" s="711"/>
      <c r="BG10" s="711"/>
      <c r="BH10" s="711"/>
      <c r="BI10" s="711"/>
      <c r="BJ10" s="711"/>
      <c r="BK10" s="711"/>
      <c r="BL10" s="711"/>
      <c r="BM10" s="711"/>
      <c r="BN10" s="711"/>
      <c r="BO10" s="711"/>
      <c r="BP10" s="711"/>
      <c r="BQ10" s="711"/>
      <c r="BR10" s="711"/>
      <c r="BS10" s="711"/>
      <c r="BT10" s="711"/>
      <c r="BU10" s="437"/>
      <c r="BV10" s="1278" t="s">
        <v>6177</v>
      </c>
      <c r="BW10" s="722"/>
      <c r="BX10" s="722"/>
      <c r="BY10" s="722"/>
      <c r="BZ10" s="722"/>
      <c r="CA10" s="722"/>
      <c r="CB10" s="722"/>
      <c r="CC10" s="722"/>
      <c r="CD10" s="722"/>
      <c r="CE10" s="722"/>
      <c r="CF10" s="722"/>
      <c r="CG10" s="722"/>
      <c r="CH10" s="722"/>
      <c r="CI10" s="722"/>
      <c r="CJ10" s="722"/>
      <c r="CK10" s="722"/>
      <c r="CL10" s="722"/>
      <c r="CM10" s="722"/>
      <c r="CN10" s="722"/>
      <c r="CO10" s="722"/>
      <c r="CP10" s="722"/>
      <c r="CQ10" s="722"/>
      <c r="CR10" s="722"/>
      <c r="CS10" s="722"/>
      <c r="CT10" s="722"/>
      <c r="CU10" s="311"/>
      <c r="CV10" s="747"/>
      <c r="CW10" s="747"/>
      <c r="CX10" s="747"/>
      <c r="CY10" s="747"/>
      <c r="CZ10" s="747"/>
      <c r="DA10" s="747"/>
      <c r="DB10" s="747"/>
      <c r="DC10" s="747"/>
      <c r="DD10" s="747"/>
      <c r="DE10" s="747"/>
      <c r="DF10" s="747"/>
      <c r="DG10" s="747"/>
      <c r="DH10" s="747"/>
      <c r="DI10" s="747"/>
      <c r="DJ10" s="747"/>
      <c r="DK10" s="723"/>
      <c r="DL10" s="955"/>
      <c r="DM10" s="951"/>
      <c r="DN10" s="951"/>
      <c r="DO10" s="951"/>
      <c r="DP10" s="951"/>
      <c r="DQ10" s="951"/>
      <c r="DR10" s="951"/>
      <c r="DS10" s="951"/>
      <c r="DT10" s="951"/>
      <c r="DU10" s="951"/>
      <c r="DV10" s="951"/>
      <c r="DW10" s="951"/>
      <c r="DX10" s="951"/>
      <c r="DY10" s="951"/>
      <c r="DZ10" s="951"/>
      <c r="EA10" s="951"/>
      <c r="EB10" s="951"/>
      <c r="EC10" s="951"/>
      <c r="ED10" s="951"/>
      <c r="EE10" s="951"/>
      <c r="EF10" s="951"/>
      <c r="EG10" s="951"/>
      <c r="EH10" s="951"/>
      <c r="EI10" s="951"/>
      <c r="EJ10" s="951"/>
      <c r="EK10" s="951"/>
      <c r="EL10" s="951"/>
      <c r="EM10" s="951"/>
      <c r="EN10" s="951"/>
      <c r="EO10" s="951"/>
      <c r="EP10" s="951"/>
      <c r="EQ10" s="951"/>
      <c r="ER10" s="951"/>
      <c r="ES10" s="951"/>
      <c r="ET10" s="951"/>
      <c r="EU10" s="951"/>
      <c r="EV10" s="951"/>
      <c r="EW10" s="951"/>
      <c r="EX10" s="951"/>
      <c r="EY10" s="951"/>
      <c r="EZ10" s="951"/>
      <c r="FA10" s="951"/>
      <c r="FB10" s="951"/>
      <c r="FC10" s="951"/>
      <c r="FD10" s="951"/>
      <c r="FE10" s="951"/>
      <c r="FF10" s="951"/>
      <c r="FG10" s="951"/>
      <c r="FH10" s="951"/>
      <c r="FI10" s="951"/>
      <c r="FJ10" s="951"/>
      <c r="FK10" s="951"/>
      <c r="FL10" s="951"/>
      <c r="FM10" s="951"/>
      <c r="FN10" s="951"/>
      <c r="FO10" s="951"/>
      <c r="FP10" s="951"/>
      <c r="FQ10" s="956"/>
      <c r="FR10" s="951"/>
      <c r="FS10" s="951"/>
      <c r="FT10" s="951"/>
      <c r="FU10" s="951"/>
      <c r="FV10" s="951"/>
      <c r="FW10" s="951"/>
      <c r="FX10" s="951"/>
      <c r="FY10" s="951"/>
      <c r="FZ10" s="951"/>
      <c r="GA10" s="951"/>
      <c r="GB10" s="951"/>
      <c r="GC10" s="951"/>
      <c r="GD10" s="951"/>
      <c r="GE10" s="951"/>
      <c r="GF10" s="951"/>
      <c r="GG10" s="951"/>
      <c r="GH10" s="951"/>
    </row>
    <row r="11" spans="1:190" s="25" customFormat="1" ht="27" customHeight="1" x14ac:dyDescent="0.15">
      <c r="A11" s="282"/>
      <c r="B11" s="102"/>
      <c r="C11" s="1502"/>
      <c r="D11" s="1503"/>
      <c r="E11" s="1503"/>
      <c r="F11" s="1503"/>
      <c r="G11" s="1503"/>
      <c r="H11" s="1504"/>
      <c r="I11" s="1158"/>
      <c r="J11" s="284"/>
      <c r="K11" s="721"/>
      <c r="L11" s="721"/>
      <c r="M11" s="2425" t="s">
        <v>1292</v>
      </c>
      <c r="N11" s="2426"/>
      <c r="O11" s="2426"/>
      <c r="P11" s="2426"/>
      <c r="Q11" s="2426"/>
      <c r="R11" s="2426"/>
      <c r="S11" s="2119" t="s">
        <v>33</v>
      </c>
      <c r="T11" s="2527"/>
      <c r="U11" s="2527"/>
      <c r="V11" s="2527"/>
      <c r="W11" s="2527"/>
      <c r="X11" s="2527"/>
      <c r="Y11" s="2527"/>
      <c r="Z11" s="2527"/>
      <c r="AA11" s="2527"/>
      <c r="AB11" s="2195"/>
      <c r="AC11" s="2196"/>
      <c r="AD11" s="2196"/>
      <c r="AE11" s="2196"/>
      <c r="AF11" s="2196"/>
      <c r="AG11" s="2196"/>
      <c r="AH11" s="2196"/>
      <c r="AI11" s="2196"/>
      <c r="AJ11" s="2196"/>
      <c r="AK11" s="2196"/>
      <c r="AL11" s="2196"/>
      <c r="AM11" s="2196"/>
      <c r="AN11" s="2196"/>
      <c r="AO11" s="2196"/>
      <c r="AP11" s="2196"/>
      <c r="AQ11" s="2196"/>
      <c r="AR11" s="2196"/>
      <c r="AS11" s="2196"/>
      <c r="AT11" s="2196"/>
      <c r="AU11" s="2196"/>
      <c r="AV11" s="2196"/>
      <c r="AW11" s="2196"/>
      <c r="AX11" s="2196"/>
      <c r="AY11" s="2196"/>
      <c r="AZ11" s="2196"/>
      <c r="BA11" s="2196"/>
      <c r="BB11" s="2196"/>
      <c r="BC11" s="2196"/>
      <c r="BD11" s="2196"/>
      <c r="BE11" s="2196"/>
      <c r="BF11" s="2196"/>
      <c r="BG11" s="2196"/>
      <c r="BH11" s="2196"/>
      <c r="BI11" s="2196"/>
      <c r="BJ11" s="2196"/>
      <c r="BK11" s="2196"/>
      <c r="BL11" s="2196"/>
      <c r="BM11" s="2196"/>
      <c r="BN11" s="2196"/>
      <c r="BO11" s="2196"/>
      <c r="BP11" s="2196"/>
      <c r="BQ11" s="2196"/>
      <c r="BR11" s="2196"/>
      <c r="BS11" s="2196"/>
      <c r="BT11" s="2197"/>
      <c r="BU11" s="437"/>
      <c r="BV11" s="722"/>
      <c r="BW11" s="469" t="s">
        <v>6224</v>
      </c>
      <c r="BX11" s="722"/>
      <c r="BY11" s="722"/>
      <c r="BZ11" s="722"/>
      <c r="CA11" s="722"/>
      <c r="CB11" s="722"/>
      <c r="CC11" s="722"/>
      <c r="CD11" s="722"/>
      <c r="CE11" s="722"/>
      <c r="CF11" s="722"/>
      <c r="CG11" s="722"/>
      <c r="CH11" s="722"/>
      <c r="CI11" s="722"/>
      <c r="CJ11" s="722"/>
      <c r="CK11" s="722"/>
      <c r="CL11" s="722"/>
      <c r="CM11" s="722"/>
      <c r="CN11" s="722"/>
      <c r="CO11" s="722"/>
      <c r="CP11" s="722"/>
      <c r="CQ11" s="722"/>
      <c r="CR11" s="722"/>
      <c r="CS11" s="722"/>
      <c r="CT11" s="722"/>
      <c r="CU11" s="311"/>
      <c r="CV11" s="747"/>
      <c r="CW11" s="747"/>
      <c r="CX11" s="747"/>
      <c r="CY11" s="747"/>
      <c r="CZ11" s="747"/>
      <c r="DA11" s="747"/>
      <c r="DB11" s="747"/>
      <c r="DC11" s="747"/>
      <c r="DD11" s="747"/>
      <c r="DE11" s="747"/>
      <c r="DF11" s="747"/>
      <c r="DG11" s="747"/>
      <c r="DH11" s="747"/>
      <c r="DI11" s="747"/>
      <c r="DJ11" s="747"/>
      <c r="DK11" s="723"/>
      <c r="DL11" s="955"/>
      <c r="DM11" s="951"/>
      <c r="DN11" s="951"/>
      <c r="DO11" s="951"/>
      <c r="DP11" s="951"/>
      <c r="DQ11" s="951"/>
      <c r="DR11" s="951"/>
      <c r="DS11" s="951"/>
      <c r="DT11" s="951"/>
      <c r="DU11" s="951"/>
      <c r="DV11" s="951"/>
      <c r="DW11" s="951"/>
      <c r="DX11" s="951"/>
      <c r="DY11" s="951"/>
      <c r="DZ11" s="951"/>
      <c r="EA11" s="951"/>
      <c r="EB11" s="951"/>
      <c r="EC11" s="951"/>
      <c r="ED11" s="951"/>
      <c r="EE11" s="951"/>
      <c r="EF11" s="951"/>
      <c r="EG11" s="951"/>
      <c r="EH11" s="951"/>
      <c r="EI11" s="951"/>
      <c r="EJ11" s="951"/>
      <c r="EK11" s="951"/>
      <c r="EL11" s="951"/>
      <c r="EM11" s="951"/>
      <c r="EN11" s="951"/>
      <c r="EO11" s="951"/>
      <c r="EP11" s="951"/>
      <c r="EQ11" s="951"/>
      <c r="ER11" s="951"/>
      <c r="ES11" s="951"/>
      <c r="ET11" s="951"/>
      <c r="EU11" s="951"/>
      <c r="EV11" s="951"/>
      <c r="EW11" s="951"/>
      <c r="EX11" s="951"/>
      <c r="EY11" s="951"/>
      <c r="EZ11" s="951"/>
      <c r="FA11" s="951"/>
      <c r="FB11" s="951"/>
      <c r="FC11" s="951"/>
      <c r="FD11" s="951"/>
      <c r="FE11" s="951"/>
      <c r="FF11" s="951"/>
      <c r="FG11" s="951"/>
      <c r="FH11" s="951"/>
      <c r="FI11" s="951"/>
      <c r="FJ11" s="951"/>
      <c r="FK11" s="951"/>
      <c r="FL11" s="951"/>
      <c r="FM11" s="951"/>
      <c r="FN11" s="951"/>
      <c r="FO11" s="951"/>
      <c r="FP11" s="951"/>
      <c r="FQ11" s="956"/>
      <c r="FR11" s="951"/>
      <c r="FS11" s="951"/>
      <c r="FT11" s="951"/>
      <c r="FU11" s="951"/>
      <c r="FV11" s="951"/>
      <c r="FW11" s="951"/>
      <c r="FX11" s="951"/>
      <c r="FY11" s="951"/>
      <c r="FZ11" s="951"/>
      <c r="GA11" s="951"/>
      <c r="GB11" s="951"/>
      <c r="GC11" s="951"/>
      <c r="GD11" s="951"/>
      <c r="GE11" s="951"/>
      <c r="GF11" s="951"/>
      <c r="GG11" s="951"/>
      <c r="GH11" s="951"/>
    </row>
    <row r="12" spans="1:190" s="83" customFormat="1" ht="27" customHeight="1" x14ac:dyDescent="0.15">
      <c r="A12" s="280"/>
      <c r="B12" s="285"/>
      <c r="C12" s="1499"/>
      <c r="D12" s="1500"/>
      <c r="E12" s="1500"/>
      <c r="F12" s="1500"/>
      <c r="G12" s="1500"/>
      <c r="H12" s="1501"/>
      <c r="I12" s="1157"/>
      <c r="J12" s="286"/>
      <c r="K12" s="724"/>
      <c r="L12" s="724"/>
      <c r="M12" s="2426"/>
      <c r="N12" s="2426"/>
      <c r="O12" s="2426"/>
      <c r="P12" s="2426"/>
      <c r="Q12" s="2426"/>
      <c r="R12" s="2426"/>
      <c r="S12" s="2449" t="s">
        <v>1292</v>
      </c>
      <c r="T12" s="2450"/>
      <c r="U12" s="2450"/>
      <c r="V12" s="2450"/>
      <c r="W12" s="2450"/>
      <c r="X12" s="2450"/>
      <c r="Y12" s="2450"/>
      <c r="Z12" s="2450"/>
      <c r="AA12" s="2450"/>
      <c r="AB12" s="2084"/>
      <c r="AC12" s="2085"/>
      <c r="AD12" s="2085"/>
      <c r="AE12" s="2085"/>
      <c r="AF12" s="2085"/>
      <c r="AG12" s="2085"/>
      <c r="AH12" s="2085"/>
      <c r="AI12" s="2085"/>
      <c r="AJ12" s="2085"/>
      <c r="AK12" s="2085"/>
      <c r="AL12" s="2085"/>
      <c r="AM12" s="2085"/>
      <c r="AN12" s="2085"/>
      <c r="AO12" s="2085"/>
      <c r="AP12" s="2085"/>
      <c r="AQ12" s="2085"/>
      <c r="AR12" s="2085"/>
      <c r="AS12" s="2085"/>
      <c r="AT12" s="2085"/>
      <c r="AU12" s="2085"/>
      <c r="AV12" s="2085"/>
      <c r="AW12" s="2085"/>
      <c r="AX12" s="2085"/>
      <c r="AY12" s="2085"/>
      <c r="AZ12" s="2085"/>
      <c r="BA12" s="2085"/>
      <c r="BB12" s="2085"/>
      <c r="BC12" s="2085"/>
      <c r="BD12" s="2085"/>
      <c r="BE12" s="2085"/>
      <c r="BF12" s="2085"/>
      <c r="BG12" s="2085"/>
      <c r="BH12" s="2085"/>
      <c r="BI12" s="2085"/>
      <c r="BJ12" s="2085"/>
      <c r="BK12" s="2085"/>
      <c r="BL12" s="2085"/>
      <c r="BM12" s="2085"/>
      <c r="BN12" s="2085"/>
      <c r="BO12" s="2085"/>
      <c r="BP12" s="2085"/>
      <c r="BQ12" s="2085"/>
      <c r="BR12" s="2085"/>
      <c r="BS12" s="2085"/>
      <c r="BT12" s="2086"/>
      <c r="BU12" s="439"/>
      <c r="BV12" s="440"/>
      <c r="BW12" s="440"/>
      <c r="BX12" s="440"/>
      <c r="BY12" s="722"/>
      <c r="BZ12" s="722"/>
      <c r="CA12" s="722"/>
      <c r="CB12" s="722"/>
      <c r="CC12" s="722"/>
      <c r="CD12" s="722"/>
      <c r="CE12" s="722"/>
      <c r="CF12" s="722"/>
      <c r="CG12" s="722"/>
      <c r="CH12" s="722"/>
      <c r="CI12" s="722"/>
      <c r="CJ12" s="722"/>
      <c r="CK12" s="722"/>
      <c r="CL12" s="722"/>
      <c r="CM12" s="722"/>
      <c r="CN12" s="440"/>
      <c r="CO12" s="440"/>
      <c r="CP12" s="440"/>
      <c r="CQ12" s="440"/>
      <c r="CR12" s="440"/>
      <c r="CS12" s="440"/>
      <c r="CT12" s="440"/>
      <c r="CU12" s="441"/>
      <c r="CV12" s="725"/>
      <c r="CW12" s="725"/>
      <c r="CX12" s="725"/>
      <c r="CY12" s="725"/>
      <c r="CZ12" s="725"/>
      <c r="DA12" s="725"/>
      <c r="DB12" s="725"/>
      <c r="DC12" s="725"/>
      <c r="DD12" s="725"/>
      <c r="DE12" s="725"/>
      <c r="DF12" s="725"/>
      <c r="DG12" s="725"/>
      <c r="DH12" s="725"/>
      <c r="DI12" s="725"/>
      <c r="DJ12" s="725"/>
      <c r="DK12" s="726"/>
      <c r="DL12" s="952"/>
      <c r="DM12" s="953"/>
      <c r="DN12" s="957" t="s">
        <v>1508</v>
      </c>
      <c r="DO12" s="953"/>
      <c r="DP12" s="953"/>
      <c r="DQ12" s="953"/>
      <c r="DR12" s="953"/>
      <c r="DS12" s="953"/>
      <c r="DT12" s="953"/>
      <c r="DU12" s="953"/>
      <c r="DV12" s="953"/>
      <c r="DW12" s="953"/>
      <c r="DX12" s="953"/>
      <c r="DY12" s="953"/>
      <c r="DZ12" s="953"/>
      <c r="EA12" s="953"/>
      <c r="EB12" s="953"/>
      <c r="EC12" s="953"/>
      <c r="ED12" s="953"/>
      <c r="EE12" s="953"/>
      <c r="EF12" s="953"/>
      <c r="EG12" s="953"/>
      <c r="EH12" s="953"/>
      <c r="EI12" s="953"/>
      <c r="EJ12" s="953"/>
      <c r="EK12" s="953"/>
      <c r="EL12" s="953"/>
      <c r="EM12" s="953"/>
      <c r="EN12" s="953"/>
      <c r="EO12" s="953"/>
      <c r="EP12" s="953"/>
      <c r="EQ12" s="953"/>
      <c r="ER12" s="953"/>
      <c r="ES12" s="953"/>
      <c r="ET12" s="953"/>
      <c r="EU12" s="953"/>
      <c r="EV12" s="953"/>
      <c r="EW12" s="953"/>
      <c r="EX12" s="953"/>
      <c r="EY12" s="953"/>
      <c r="EZ12" s="953"/>
      <c r="FA12" s="953"/>
      <c r="FB12" s="953"/>
      <c r="FC12" s="953"/>
      <c r="FD12" s="953"/>
      <c r="FE12" s="953"/>
      <c r="FF12" s="953"/>
      <c r="FG12" s="953"/>
      <c r="FH12" s="953"/>
      <c r="FI12" s="953"/>
      <c r="FJ12" s="953"/>
      <c r="FK12" s="953"/>
      <c r="FL12" s="953"/>
      <c r="FM12" s="953"/>
      <c r="FN12" s="953"/>
      <c r="FO12" s="953"/>
      <c r="FP12" s="953"/>
      <c r="FQ12" s="954"/>
      <c r="FR12" s="953"/>
      <c r="FS12" s="953"/>
      <c r="FT12" s="953"/>
      <c r="FU12" s="953"/>
      <c r="FV12" s="953"/>
      <c r="FW12" s="953"/>
      <c r="FX12" s="953"/>
      <c r="FY12" s="953"/>
      <c r="FZ12" s="953"/>
      <c r="GA12" s="953"/>
      <c r="GB12" s="953"/>
      <c r="GC12" s="953"/>
      <c r="GD12" s="953"/>
      <c r="GE12" s="953"/>
      <c r="GF12" s="953"/>
      <c r="GG12" s="953"/>
      <c r="GH12" s="953"/>
    </row>
    <row r="13" spans="1:190" s="25" customFormat="1" ht="27" customHeight="1" x14ac:dyDescent="0.15">
      <c r="A13" s="282"/>
      <c r="B13" s="283"/>
      <c r="C13" s="1502"/>
      <c r="D13" s="1503"/>
      <c r="E13" s="1503"/>
      <c r="F13" s="1503"/>
      <c r="G13" s="1503"/>
      <c r="H13" s="1504"/>
      <c r="I13" s="1158"/>
      <c r="J13" s="284"/>
      <c r="K13" s="721"/>
      <c r="L13" s="721"/>
      <c r="M13" s="2521" t="s">
        <v>98</v>
      </c>
      <c r="N13" s="2522"/>
      <c r="O13" s="2522"/>
      <c r="P13" s="2522"/>
      <c r="Q13" s="2522"/>
      <c r="R13" s="2522"/>
      <c r="S13" s="2119" t="s">
        <v>1293</v>
      </c>
      <c r="T13" s="2528"/>
      <c r="U13" s="2528"/>
      <c r="V13" s="2528"/>
      <c r="W13" s="2528"/>
      <c r="X13" s="2528"/>
      <c r="Y13" s="2528"/>
      <c r="Z13" s="2527"/>
      <c r="AA13" s="2527"/>
      <c r="AB13" s="2443" t="s">
        <v>6225</v>
      </c>
      <c r="AC13" s="2444"/>
      <c r="AD13" s="2444"/>
      <c r="AE13" s="2444"/>
      <c r="AF13" s="2444"/>
      <c r="AG13" s="2445"/>
      <c r="AH13" s="2445"/>
      <c r="AI13" s="2445"/>
      <c r="AJ13" s="2445"/>
      <c r="AK13" s="2445"/>
      <c r="AL13" s="2445"/>
      <c r="AM13" s="2445"/>
      <c r="AN13" s="2445"/>
      <c r="AO13" s="2445"/>
      <c r="AP13" s="2445"/>
      <c r="AQ13" s="2445"/>
      <c r="AR13" s="2445"/>
      <c r="AS13" s="2445"/>
      <c r="AT13" s="2445"/>
      <c r="AU13" s="2445"/>
      <c r="AV13" s="2445"/>
      <c r="AW13" s="2445"/>
      <c r="AX13" s="2445"/>
      <c r="AY13" s="2445"/>
      <c r="AZ13" s="2445"/>
      <c r="BA13" s="2445"/>
      <c r="BB13" s="2445"/>
      <c r="BC13" s="2445"/>
      <c r="BD13" s="2445"/>
      <c r="BE13" s="2445"/>
      <c r="BF13" s="2445"/>
      <c r="BG13" s="2445"/>
      <c r="BH13" s="2445"/>
      <c r="BI13" s="2445"/>
      <c r="BJ13" s="2445"/>
      <c r="BK13" s="2445"/>
      <c r="BL13" s="2445"/>
      <c r="BM13" s="2445"/>
      <c r="BN13" s="2445"/>
      <c r="BO13" s="2445"/>
      <c r="BP13" s="2445"/>
      <c r="BQ13" s="2445"/>
      <c r="BR13" s="2445"/>
      <c r="BS13" s="2445"/>
      <c r="BT13" s="2446"/>
      <c r="BU13" s="437"/>
      <c r="BV13" s="1342" t="s">
        <v>6227</v>
      </c>
      <c r="BW13" s="369" t="s">
        <v>6228</v>
      </c>
      <c r="BX13" s="722"/>
      <c r="BY13" s="722"/>
      <c r="BZ13" s="722"/>
      <c r="CA13" s="722"/>
      <c r="CB13" s="722"/>
      <c r="CC13" s="722"/>
      <c r="CD13" s="722"/>
      <c r="CE13" s="722"/>
      <c r="CF13" s="722"/>
      <c r="CG13" s="722"/>
      <c r="CH13" s="722"/>
      <c r="CI13" s="722"/>
      <c r="CJ13" s="722"/>
      <c r="CK13" s="722"/>
      <c r="CL13" s="722"/>
      <c r="CM13" s="722"/>
      <c r="CN13" s="722"/>
      <c r="CO13" s="722"/>
      <c r="CP13" s="722"/>
      <c r="CQ13" s="722"/>
      <c r="CR13" s="722"/>
      <c r="CS13" s="722"/>
      <c r="CT13" s="722"/>
      <c r="CU13" s="311"/>
      <c r="CV13" s="747"/>
      <c r="CW13" s="747"/>
      <c r="CX13" s="747"/>
      <c r="CY13" s="747"/>
      <c r="CZ13" s="747"/>
      <c r="DA13" s="747"/>
      <c r="DB13" s="747"/>
      <c r="DC13" s="747"/>
      <c r="DD13" s="747"/>
      <c r="DE13" s="747"/>
      <c r="DF13" s="747"/>
      <c r="DG13" s="747"/>
      <c r="DH13" s="747"/>
      <c r="DI13" s="747"/>
      <c r="DJ13" s="747"/>
      <c r="DK13" s="723"/>
      <c r="DL13" s="955"/>
      <c r="DM13" s="951"/>
      <c r="DN13" s="391" t="str">
        <f>CONCATENATE(AB14,AB15,AB16,AB17)</f>
        <v>京都市</v>
      </c>
      <c r="DO13" s="951"/>
      <c r="DP13" s="951"/>
      <c r="DQ13" s="951"/>
      <c r="DR13" s="951"/>
      <c r="DS13" s="951"/>
      <c r="DT13" s="951"/>
      <c r="DU13" s="951"/>
      <c r="DV13" s="951"/>
      <c r="DW13" s="951"/>
      <c r="DX13" s="951"/>
      <c r="DY13" s="951"/>
      <c r="DZ13" s="951"/>
      <c r="EA13" s="951"/>
      <c r="EB13" s="951"/>
      <c r="EC13" s="951"/>
      <c r="ED13" s="951"/>
      <c r="EE13" s="951"/>
      <c r="EF13" s="951"/>
      <c r="EG13" s="951"/>
      <c r="EH13" s="951"/>
      <c r="EI13" s="951"/>
      <c r="EJ13" s="951"/>
      <c r="EK13" s="951"/>
      <c r="EL13" s="951"/>
      <c r="EM13" s="951"/>
      <c r="EN13" s="951"/>
      <c r="EO13" s="951"/>
      <c r="EP13" s="951"/>
      <c r="EQ13" s="951"/>
      <c r="ER13" s="951"/>
      <c r="ES13" s="951"/>
      <c r="ET13" s="951"/>
      <c r="EU13" s="951"/>
      <c r="EV13" s="951"/>
      <c r="EW13" s="951"/>
      <c r="EX13" s="951"/>
      <c r="EY13" s="951"/>
      <c r="EZ13" s="951"/>
      <c r="FA13" s="951"/>
      <c r="FB13" s="951"/>
      <c r="FC13" s="951"/>
      <c r="FD13" s="951"/>
      <c r="FE13" s="951"/>
      <c r="FF13" s="951"/>
      <c r="FG13" s="951"/>
      <c r="FH13" s="951"/>
      <c r="FI13" s="951"/>
      <c r="FJ13" s="951"/>
      <c r="FK13" s="951"/>
      <c r="FL13" s="951"/>
      <c r="FM13" s="951"/>
      <c r="FN13" s="951"/>
      <c r="FO13" s="951"/>
      <c r="FP13" s="951"/>
      <c r="FQ13" s="956"/>
      <c r="FR13" s="951"/>
      <c r="FS13" s="951"/>
      <c r="FT13" s="951"/>
      <c r="FU13" s="951"/>
      <c r="FV13" s="951"/>
      <c r="FW13" s="951"/>
      <c r="FX13" s="951"/>
      <c r="FY13" s="951"/>
      <c r="FZ13" s="951"/>
      <c r="GA13" s="951"/>
      <c r="GB13" s="951"/>
      <c r="GC13" s="951"/>
      <c r="GD13" s="951"/>
      <c r="GE13" s="951"/>
      <c r="GF13" s="951"/>
      <c r="GG13" s="951"/>
      <c r="GH13" s="951"/>
    </row>
    <row r="14" spans="1:190" s="25" customFormat="1" ht="27" customHeight="1" x14ac:dyDescent="0.15">
      <c r="A14" s="282"/>
      <c r="B14" s="102"/>
      <c r="C14" s="1502"/>
      <c r="D14" s="1503"/>
      <c r="E14" s="1503"/>
      <c r="F14" s="1503"/>
      <c r="G14" s="1503"/>
      <c r="H14" s="1504"/>
      <c r="I14" s="1158"/>
      <c r="J14" s="284"/>
      <c r="K14" s="721"/>
      <c r="L14" s="721"/>
      <c r="M14" s="2523"/>
      <c r="N14" s="2523"/>
      <c r="O14" s="2523"/>
      <c r="P14" s="2523"/>
      <c r="Q14" s="2523"/>
      <c r="R14" s="2523"/>
      <c r="S14" s="2441" t="s">
        <v>1294</v>
      </c>
      <c r="T14" s="2463"/>
      <c r="U14" s="2463"/>
      <c r="V14" s="2463"/>
      <c r="W14" s="2463"/>
      <c r="X14" s="2463"/>
      <c r="Y14" s="2463"/>
      <c r="Z14" s="2463"/>
      <c r="AA14" s="2442"/>
      <c r="AB14" s="2455" t="s">
        <v>6226</v>
      </c>
      <c r="AC14" s="2456"/>
      <c r="AD14" s="2456"/>
      <c r="AE14" s="2457"/>
      <c r="AF14" s="2457"/>
      <c r="AG14" s="2457"/>
      <c r="AH14" s="2457"/>
      <c r="AI14" s="2457"/>
      <c r="AJ14" s="2457"/>
      <c r="AK14" s="2457"/>
      <c r="AL14" s="2457"/>
      <c r="AM14" s="2457"/>
      <c r="AN14" s="2457"/>
      <c r="AO14" s="2457"/>
      <c r="AP14" s="2457"/>
      <c r="AQ14" s="2457"/>
      <c r="AR14" s="2457"/>
      <c r="AS14" s="2457"/>
      <c r="AT14" s="2457"/>
      <c r="AU14" s="2457"/>
      <c r="AV14" s="2457"/>
      <c r="AW14" s="2457"/>
      <c r="AX14" s="2457"/>
      <c r="AY14" s="2457"/>
      <c r="AZ14" s="2457"/>
      <c r="BA14" s="2457"/>
      <c r="BB14" s="2457"/>
      <c r="BC14" s="2457"/>
      <c r="BD14" s="2457"/>
      <c r="BE14" s="2457"/>
      <c r="BF14" s="2457"/>
      <c r="BG14" s="2457"/>
      <c r="BH14" s="2457"/>
      <c r="BI14" s="2457"/>
      <c r="BJ14" s="2457"/>
      <c r="BK14" s="2457"/>
      <c r="BL14" s="2457"/>
      <c r="BM14" s="2457"/>
      <c r="BN14" s="2457"/>
      <c r="BO14" s="2457"/>
      <c r="BP14" s="2457"/>
      <c r="BQ14" s="2457"/>
      <c r="BR14" s="2457"/>
      <c r="BS14" s="2457"/>
      <c r="BT14" s="2458"/>
      <c r="BU14" s="437"/>
      <c r="BV14" s="1342"/>
      <c r="BW14" s="369" t="s">
        <v>6229</v>
      </c>
      <c r="BX14" s="722"/>
      <c r="BY14" s="722"/>
      <c r="BZ14" s="722"/>
      <c r="CA14" s="722"/>
      <c r="CB14" s="722"/>
      <c r="CC14" s="722"/>
      <c r="CD14" s="722"/>
      <c r="CE14" s="722"/>
      <c r="CF14" s="722"/>
      <c r="CG14" s="722"/>
      <c r="CH14" s="722"/>
      <c r="CI14" s="722"/>
      <c r="CJ14" s="722"/>
      <c r="CK14" s="722"/>
      <c r="CL14" s="722"/>
      <c r="CM14" s="722"/>
      <c r="CN14" s="722"/>
      <c r="CO14" s="722"/>
      <c r="CP14" s="722"/>
      <c r="CQ14" s="722"/>
      <c r="CR14" s="722"/>
      <c r="CS14" s="722"/>
      <c r="CT14" s="722"/>
      <c r="CU14" s="311"/>
      <c r="CV14" s="747"/>
      <c r="CW14" s="747"/>
      <c r="CX14" s="747"/>
      <c r="CY14" s="747"/>
      <c r="CZ14" s="747"/>
      <c r="DA14" s="747"/>
      <c r="DB14" s="747"/>
      <c r="DC14" s="747"/>
      <c r="DD14" s="747"/>
      <c r="DE14" s="747"/>
      <c r="DF14" s="747"/>
      <c r="DG14" s="747"/>
      <c r="DH14" s="747"/>
      <c r="DI14" s="747"/>
      <c r="DJ14" s="747"/>
      <c r="DK14" s="723"/>
      <c r="DL14" s="955"/>
      <c r="DM14" s="951"/>
      <c r="DN14" s="951"/>
      <c r="DO14" s="951"/>
      <c r="DP14" s="951"/>
      <c r="DQ14" s="951"/>
      <c r="DR14" s="951"/>
      <c r="DS14" s="951"/>
      <c r="DT14" s="951"/>
      <c r="DU14" s="951"/>
      <c r="DV14" s="951"/>
      <c r="DW14" s="951"/>
      <c r="DX14" s="951"/>
      <c r="DY14" s="951"/>
      <c r="DZ14" s="951"/>
      <c r="EA14" s="951"/>
      <c r="EB14" s="951"/>
      <c r="EC14" s="951"/>
      <c r="ED14" s="951"/>
      <c r="EE14" s="951"/>
      <c r="EF14" s="951"/>
      <c r="EG14" s="951"/>
      <c r="EH14" s="951"/>
      <c r="EI14" s="951"/>
      <c r="EJ14" s="951"/>
      <c r="EK14" s="951"/>
      <c r="EL14" s="951"/>
      <c r="EM14" s="951"/>
      <c r="EN14" s="951"/>
      <c r="EO14" s="951"/>
      <c r="EP14" s="951"/>
      <c r="EQ14" s="951"/>
      <c r="ER14" s="951"/>
      <c r="ES14" s="951"/>
      <c r="ET14" s="951"/>
      <c r="EU14" s="951"/>
      <c r="EV14" s="951"/>
      <c r="EW14" s="951"/>
      <c r="EX14" s="951"/>
      <c r="EY14" s="951"/>
      <c r="EZ14" s="951"/>
      <c r="FA14" s="951"/>
      <c r="FB14" s="951"/>
      <c r="FC14" s="951"/>
      <c r="FD14" s="951"/>
      <c r="FE14" s="951"/>
      <c r="FF14" s="951"/>
      <c r="FG14" s="951"/>
      <c r="FH14" s="951"/>
      <c r="FI14" s="951"/>
      <c r="FJ14" s="951"/>
      <c r="FK14" s="951"/>
      <c r="FL14" s="951"/>
      <c r="FM14" s="951"/>
      <c r="FN14" s="951"/>
      <c r="FO14" s="951"/>
      <c r="FP14" s="951"/>
      <c r="FQ14" s="956"/>
      <c r="FR14" s="951"/>
      <c r="FS14" s="951"/>
      <c r="FT14" s="951"/>
      <c r="FU14" s="951"/>
      <c r="FV14" s="951"/>
      <c r="FW14" s="951"/>
      <c r="FX14" s="951"/>
      <c r="FY14" s="951"/>
      <c r="FZ14" s="951"/>
      <c r="GA14" s="951"/>
      <c r="GB14" s="951"/>
      <c r="GC14" s="951"/>
      <c r="GD14" s="951"/>
      <c r="GE14" s="951"/>
      <c r="GF14" s="951"/>
      <c r="GG14" s="951"/>
      <c r="GH14" s="951"/>
    </row>
    <row r="15" spans="1:190" customFormat="1" ht="27" customHeight="1" x14ac:dyDescent="0.15">
      <c r="A15" s="103"/>
      <c r="B15" s="102"/>
      <c r="C15" s="1505"/>
      <c r="D15" s="1506"/>
      <c r="E15" s="1506"/>
      <c r="F15" s="1506"/>
      <c r="G15" s="1506"/>
      <c r="H15" s="1507"/>
      <c r="I15" s="1159"/>
      <c r="J15" s="284"/>
      <c r="K15" s="721"/>
      <c r="L15" s="721"/>
      <c r="M15" s="2523"/>
      <c r="N15" s="2523"/>
      <c r="O15" s="2523"/>
      <c r="P15" s="2523"/>
      <c r="Q15" s="2523"/>
      <c r="R15" s="2523"/>
      <c r="S15" s="2459" t="s">
        <v>1295</v>
      </c>
      <c r="T15" s="2459"/>
      <c r="U15" s="2460"/>
      <c r="V15" s="2460"/>
      <c r="W15" s="2460"/>
      <c r="X15" s="2460"/>
      <c r="Y15" s="2460"/>
      <c r="Z15" s="2460"/>
      <c r="AA15" s="2153"/>
      <c r="AB15" s="2468"/>
      <c r="AC15" s="2469"/>
      <c r="AD15" s="2469"/>
      <c r="AE15" s="2469"/>
      <c r="AF15" s="2469"/>
      <c r="AG15" s="2469"/>
      <c r="AH15" s="2470"/>
      <c r="AI15" s="2442"/>
      <c r="AJ15" s="2442"/>
      <c r="AK15" s="2442"/>
      <c r="AL15" s="2442"/>
      <c r="AM15" s="2442"/>
      <c r="AN15" s="2442"/>
      <c r="AO15" s="2442"/>
      <c r="AP15" s="2442"/>
      <c r="AQ15" s="2442"/>
      <c r="AR15" s="2442"/>
      <c r="AS15" s="2442"/>
      <c r="AT15" s="2442"/>
      <c r="AU15" s="2442"/>
      <c r="AV15" s="2442"/>
      <c r="AW15" s="2442"/>
      <c r="AX15" s="2442"/>
      <c r="AY15" s="2442"/>
      <c r="AZ15" s="2442"/>
      <c r="BA15" s="2442"/>
      <c r="BB15" s="2442"/>
      <c r="BC15" s="2442"/>
      <c r="BD15" s="2442"/>
      <c r="BE15" s="2442"/>
      <c r="BF15" s="2442"/>
      <c r="BG15" s="2442"/>
      <c r="BH15" s="2442"/>
      <c r="BI15" s="2442"/>
      <c r="BJ15" s="2442"/>
      <c r="BK15" s="2442"/>
      <c r="BL15" s="2442"/>
      <c r="BM15" s="2442"/>
      <c r="BN15" s="2442"/>
      <c r="BO15" s="2442"/>
      <c r="BP15" s="2442"/>
      <c r="BQ15" s="2442"/>
      <c r="BR15" s="2442"/>
      <c r="BS15" s="2442"/>
      <c r="BT15" s="2471"/>
      <c r="BU15" s="390"/>
      <c r="BV15" s="369" t="s">
        <v>6230</v>
      </c>
      <c r="BW15" s="369"/>
      <c r="BX15" s="722"/>
      <c r="BY15" s="369" t="s">
        <v>6501</v>
      </c>
      <c r="BZ15" s="722"/>
      <c r="CA15" s="722"/>
      <c r="CB15" s="722"/>
      <c r="CC15" s="722"/>
      <c r="CD15" s="722"/>
      <c r="CE15" s="722"/>
      <c r="CF15" s="722"/>
      <c r="CG15" s="722"/>
      <c r="CH15" s="722"/>
      <c r="CI15" s="722"/>
      <c r="CJ15" s="722"/>
      <c r="CK15" s="722"/>
      <c r="CL15" s="722"/>
      <c r="CM15" s="722"/>
      <c r="CN15" s="722"/>
      <c r="CO15" s="722"/>
      <c r="CP15" s="722"/>
      <c r="CQ15" s="722"/>
      <c r="CR15" s="722"/>
      <c r="CS15" s="722"/>
      <c r="CT15" s="722"/>
      <c r="CU15" s="311"/>
      <c r="CV15" s="747"/>
      <c r="CW15" s="747"/>
      <c r="CX15" s="747"/>
      <c r="CY15" s="747"/>
      <c r="CZ15" s="747"/>
      <c r="DA15" s="747"/>
      <c r="DB15" s="747"/>
      <c r="DC15" s="747"/>
      <c r="DD15" s="747"/>
      <c r="DE15" s="747"/>
      <c r="DF15" s="747"/>
      <c r="DG15" s="747"/>
      <c r="DH15" s="747"/>
      <c r="DI15" s="747"/>
      <c r="DJ15" s="747"/>
      <c r="DK15" s="207"/>
      <c r="DL15" s="958"/>
      <c r="DM15" s="940"/>
      <c r="DN15" s="940"/>
      <c r="DO15" s="940"/>
      <c r="DP15" s="940"/>
      <c r="DQ15" s="940"/>
      <c r="DR15" s="940"/>
      <c r="DS15" s="940"/>
      <c r="DT15" s="940"/>
      <c r="DU15" s="940"/>
      <c r="DV15" s="940"/>
      <c r="DW15" s="940"/>
      <c r="DX15" s="940"/>
      <c r="DY15" s="940"/>
      <c r="DZ15" s="940"/>
      <c r="EA15" s="940"/>
      <c r="EB15" s="940"/>
      <c r="EC15" s="940"/>
      <c r="ED15" s="940"/>
      <c r="EE15" s="940"/>
      <c r="EF15" s="940"/>
      <c r="EG15" s="940"/>
      <c r="EH15" s="940"/>
      <c r="EI15" s="940"/>
      <c r="EJ15" s="940"/>
      <c r="EK15" s="940"/>
      <c r="EL15" s="940"/>
      <c r="EM15" s="940"/>
      <c r="EN15" s="940"/>
      <c r="EO15" s="940"/>
      <c r="EP15" s="940"/>
      <c r="EQ15" s="940"/>
      <c r="ER15" s="940"/>
      <c r="ES15" s="940"/>
      <c r="ET15" s="940"/>
      <c r="EU15" s="940"/>
      <c r="EV15" s="940"/>
      <c r="EW15" s="940"/>
      <c r="EX15" s="940"/>
      <c r="EY15" s="940"/>
      <c r="EZ15" s="940"/>
      <c r="FA15" s="940"/>
      <c r="FB15" s="940"/>
      <c r="FC15" s="940"/>
      <c r="FD15" s="940"/>
      <c r="FE15" s="940"/>
      <c r="FF15" s="940"/>
      <c r="FG15" s="940"/>
      <c r="FH15" s="940"/>
      <c r="FI15" s="940"/>
      <c r="FJ15" s="940"/>
      <c r="FK15" s="940"/>
      <c r="FL15" s="940"/>
      <c r="FM15" s="940"/>
      <c r="FN15" s="940"/>
      <c r="FO15" s="940"/>
      <c r="FP15" s="940"/>
      <c r="FQ15" s="959"/>
      <c r="FR15" s="940"/>
      <c r="FS15" s="940"/>
      <c r="FT15" s="940"/>
      <c r="FU15" s="940"/>
      <c r="FV15" s="940"/>
      <c r="FW15" s="940"/>
      <c r="FX15" s="940"/>
      <c r="FY15" s="940"/>
      <c r="FZ15" s="940"/>
      <c r="GA15" s="940"/>
      <c r="GB15" s="940"/>
      <c r="GC15" s="940"/>
      <c r="GD15" s="940"/>
      <c r="GE15" s="940"/>
      <c r="GF15" s="940"/>
      <c r="GG15" s="940"/>
      <c r="GH15" s="940"/>
    </row>
    <row r="16" spans="1:190" customFormat="1" ht="27" customHeight="1" x14ac:dyDescent="0.15">
      <c r="A16" s="103"/>
      <c r="B16" s="102"/>
      <c r="C16" s="1505"/>
      <c r="D16" s="1506"/>
      <c r="E16" s="1506"/>
      <c r="F16" s="1506"/>
      <c r="G16" s="1506"/>
      <c r="H16" s="1507"/>
      <c r="I16" s="1159"/>
      <c r="J16" s="284"/>
      <c r="K16" s="721"/>
      <c r="L16" s="721"/>
      <c r="M16" s="2523"/>
      <c r="N16" s="2523"/>
      <c r="O16" s="2523"/>
      <c r="P16" s="2523"/>
      <c r="Q16" s="2523"/>
      <c r="R16" s="2523"/>
      <c r="S16" s="2441" t="s">
        <v>1296</v>
      </c>
      <c r="T16" s="2442"/>
      <c r="U16" s="2442"/>
      <c r="V16" s="2442"/>
      <c r="W16" s="2442"/>
      <c r="X16" s="2442"/>
      <c r="Y16" s="2442"/>
      <c r="Z16" s="2442"/>
      <c r="AA16" s="2442"/>
      <c r="AB16" s="2115"/>
      <c r="AC16" s="2116"/>
      <c r="AD16" s="2116"/>
      <c r="AE16" s="2116"/>
      <c r="AF16" s="2116"/>
      <c r="AG16" s="2116"/>
      <c r="AH16" s="2116"/>
      <c r="AI16" s="2116"/>
      <c r="AJ16" s="2116"/>
      <c r="AK16" s="2116"/>
      <c r="AL16" s="2116"/>
      <c r="AM16" s="2116"/>
      <c r="AN16" s="2116"/>
      <c r="AO16" s="2116"/>
      <c r="AP16" s="2116"/>
      <c r="AQ16" s="2116"/>
      <c r="AR16" s="2116"/>
      <c r="AS16" s="2116"/>
      <c r="AT16" s="2116"/>
      <c r="AU16" s="2116"/>
      <c r="AV16" s="2116"/>
      <c r="AW16" s="2116"/>
      <c r="AX16" s="2116"/>
      <c r="AY16" s="2116"/>
      <c r="AZ16" s="2116"/>
      <c r="BA16" s="2116"/>
      <c r="BB16" s="2116"/>
      <c r="BC16" s="2116"/>
      <c r="BD16" s="2117"/>
      <c r="BE16" s="2117"/>
      <c r="BF16" s="2117"/>
      <c r="BG16" s="2117"/>
      <c r="BH16" s="2117"/>
      <c r="BI16" s="2117"/>
      <c r="BJ16" s="2117"/>
      <c r="BK16" s="2117"/>
      <c r="BL16" s="2117"/>
      <c r="BM16" s="2117"/>
      <c r="BN16" s="2117"/>
      <c r="BO16" s="2117"/>
      <c r="BP16" s="2117"/>
      <c r="BQ16" s="2117"/>
      <c r="BR16" s="2117"/>
      <c r="BS16" s="2117"/>
      <c r="BT16" s="2118"/>
      <c r="BU16" s="390"/>
      <c r="BV16" s="722"/>
      <c r="BW16" s="369"/>
      <c r="BX16" s="722"/>
      <c r="BY16" s="369" t="s">
        <v>6231</v>
      </c>
      <c r="BZ16" s="722"/>
      <c r="CA16" s="722"/>
      <c r="CB16" s="722"/>
      <c r="CC16" s="722"/>
      <c r="CD16" s="722"/>
      <c r="CE16" s="722"/>
      <c r="CF16" s="722"/>
      <c r="CG16" s="722"/>
      <c r="CH16" s="722"/>
      <c r="CI16" s="722"/>
      <c r="CJ16" s="722"/>
      <c r="CK16" s="722"/>
      <c r="CL16" s="722"/>
      <c r="CM16" s="722"/>
      <c r="CN16" s="722"/>
      <c r="CO16" s="722"/>
      <c r="CP16" s="722"/>
      <c r="CQ16" s="722"/>
      <c r="CR16" s="722"/>
      <c r="CS16" s="722"/>
      <c r="CT16" s="722"/>
      <c r="CU16" s="311"/>
      <c r="CV16" s="747"/>
      <c r="CW16" s="747"/>
      <c r="CX16" s="747"/>
      <c r="CY16" s="747"/>
      <c r="CZ16" s="747"/>
      <c r="DA16" s="747"/>
      <c r="DB16" s="747"/>
      <c r="DC16" s="747"/>
      <c r="DD16" s="747"/>
      <c r="DE16" s="747"/>
      <c r="DF16" s="747"/>
      <c r="DG16" s="747"/>
      <c r="DH16" s="747"/>
      <c r="DI16" s="747"/>
      <c r="DJ16" s="747"/>
      <c r="DK16" s="207"/>
      <c r="DL16" s="958"/>
      <c r="DM16" s="940"/>
      <c r="DN16" s="940"/>
      <c r="DO16" s="940"/>
      <c r="DP16" s="940"/>
      <c r="DQ16" s="940"/>
      <c r="DR16" s="940"/>
      <c r="DS16" s="940"/>
      <c r="DT16" s="940"/>
      <c r="DU16" s="940"/>
      <c r="DV16" s="940"/>
      <c r="DW16" s="940"/>
      <c r="DX16" s="940"/>
      <c r="DY16" s="940"/>
      <c r="DZ16" s="940"/>
      <c r="EA16" s="940"/>
      <c r="EB16" s="940"/>
      <c r="EC16" s="940"/>
      <c r="ED16" s="940"/>
      <c r="EE16" s="940"/>
      <c r="EF16" s="940"/>
      <c r="EG16" s="940"/>
      <c r="EH16" s="940"/>
      <c r="EI16" s="940"/>
      <c r="EJ16" s="940"/>
      <c r="EK16" s="940"/>
      <c r="EL16" s="940"/>
      <c r="EM16" s="940"/>
      <c r="EN16" s="940"/>
      <c r="EO16" s="940"/>
      <c r="EP16" s="940"/>
      <c r="EQ16" s="940"/>
      <c r="ER16" s="940"/>
      <c r="ES16" s="940"/>
      <c r="ET16" s="940"/>
      <c r="EU16" s="940"/>
      <c r="EV16" s="940"/>
      <c r="EW16" s="940"/>
      <c r="EX16" s="940"/>
      <c r="EY16" s="940"/>
      <c r="EZ16" s="940"/>
      <c r="FA16" s="940"/>
      <c r="FB16" s="940"/>
      <c r="FC16" s="940"/>
      <c r="FD16" s="940"/>
      <c r="FE16" s="940"/>
      <c r="FF16" s="940"/>
      <c r="FG16" s="940"/>
      <c r="FH16" s="940"/>
      <c r="FI16" s="940"/>
      <c r="FJ16" s="940"/>
      <c r="FK16" s="940"/>
      <c r="FL16" s="940"/>
      <c r="FM16" s="940"/>
      <c r="FN16" s="940"/>
      <c r="FO16" s="940"/>
      <c r="FP16" s="940"/>
      <c r="FQ16" s="959"/>
      <c r="FR16" s="940"/>
      <c r="FS16" s="940"/>
      <c r="FT16" s="940"/>
      <c r="FU16" s="940"/>
      <c r="FV16" s="940"/>
      <c r="FW16" s="940"/>
      <c r="FX16" s="940"/>
      <c r="FY16" s="940"/>
      <c r="FZ16" s="940"/>
      <c r="GA16" s="940"/>
      <c r="GB16" s="940"/>
      <c r="GC16" s="940"/>
      <c r="GD16" s="940"/>
      <c r="GE16" s="940"/>
      <c r="GF16" s="940"/>
      <c r="GG16" s="940"/>
      <c r="GH16" s="940"/>
    </row>
    <row r="17" spans="1:190" s="25" customFormat="1" ht="27" customHeight="1" x14ac:dyDescent="0.15">
      <c r="A17" s="282"/>
      <c r="B17" s="290"/>
      <c r="C17" s="1502"/>
      <c r="D17" s="1503"/>
      <c r="E17" s="1503"/>
      <c r="F17" s="1503"/>
      <c r="G17" s="1503"/>
      <c r="H17" s="1504"/>
      <c r="I17" s="1158"/>
      <c r="J17" s="284"/>
      <c r="K17" s="721"/>
      <c r="L17" s="721"/>
      <c r="M17" s="2523"/>
      <c r="N17" s="2523"/>
      <c r="O17" s="2523"/>
      <c r="P17" s="2523"/>
      <c r="Q17" s="2523"/>
      <c r="R17" s="2523"/>
      <c r="S17" s="2459" t="s">
        <v>1297</v>
      </c>
      <c r="T17" s="2153"/>
      <c r="U17" s="2153"/>
      <c r="V17" s="2153"/>
      <c r="W17" s="2153"/>
      <c r="X17" s="2153"/>
      <c r="Y17" s="2153"/>
      <c r="Z17" s="2153"/>
      <c r="AA17" s="2153"/>
      <c r="AB17" s="2472"/>
      <c r="AC17" s="2473"/>
      <c r="AD17" s="2473"/>
      <c r="AE17" s="2473"/>
      <c r="AF17" s="2473"/>
      <c r="AG17" s="2473"/>
      <c r="AH17" s="2473"/>
      <c r="AI17" s="2473"/>
      <c r="AJ17" s="2473"/>
      <c r="AK17" s="2473"/>
      <c r="AL17" s="2473"/>
      <c r="AM17" s="2473"/>
      <c r="AN17" s="2473"/>
      <c r="AO17" s="2473"/>
      <c r="AP17" s="2473"/>
      <c r="AQ17" s="2473"/>
      <c r="AR17" s="2473"/>
      <c r="AS17" s="2473"/>
      <c r="AT17" s="2473"/>
      <c r="AU17" s="2473"/>
      <c r="AV17" s="2473"/>
      <c r="AW17" s="2473"/>
      <c r="AX17" s="2473"/>
      <c r="AY17" s="2473"/>
      <c r="AZ17" s="2473"/>
      <c r="BA17" s="2473"/>
      <c r="BB17" s="2473"/>
      <c r="BC17" s="2473"/>
      <c r="BD17" s="2473"/>
      <c r="BE17" s="2473"/>
      <c r="BF17" s="2473"/>
      <c r="BG17" s="2473"/>
      <c r="BH17" s="2473"/>
      <c r="BI17" s="2473"/>
      <c r="BJ17" s="2473"/>
      <c r="BK17" s="2473"/>
      <c r="BL17" s="2473"/>
      <c r="BM17" s="2473"/>
      <c r="BN17" s="2473"/>
      <c r="BO17" s="2473"/>
      <c r="BP17" s="2473"/>
      <c r="BQ17" s="2473"/>
      <c r="BR17" s="2473"/>
      <c r="BS17" s="2473"/>
      <c r="BT17" s="2474"/>
      <c r="BU17" s="437"/>
      <c r="BV17" s="722"/>
      <c r="BW17" s="722"/>
      <c r="BX17" s="722"/>
      <c r="BY17" s="369" t="s">
        <v>6232</v>
      </c>
      <c r="BZ17" s="722"/>
      <c r="CA17" s="722"/>
      <c r="CB17" s="722"/>
      <c r="CC17" s="722"/>
      <c r="CD17" s="722"/>
      <c r="CE17" s="722"/>
      <c r="CF17" s="722"/>
      <c r="CG17" s="722"/>
      <c r="CH17" s="722"/>
      <c r="CI17" s="722"/>
      <c r="CJ17" s="722"/>
      <c r="CK17" s="722"/>
      <c r="CL17" s="722"/>
      <c r="CM17" s="722"/>
      <c r="CN17" s="722"/>
      <c r="CO17" s="722"/>
      <c r="CP17" s="722"/>
      <c r="CQ17" s="722"/>
      <c r="CR17" s="722"/>
      <c r="CS17" s="722"/>
      <c r="CT17" s="722"/>
      <c r="CU17" s="311"/>
      <c r="CV17" s="747"/>
      <c r="CW17" s="747"/>
      <c r="CX17" s="747"/>
      <c r="CY17" s="747"/>
      <c r="CZ17" s="747"/>
      <c r="DA17" s="747"/>
      <c r="DB17" s="747"/>
      <c r="DC17" s="747"/>
      <c r="DD17" s="747"/>
      <c r="DE17" s="747"/>
      <c r="DF17" s="747"/>
      <c r="DG17" s="747"/>
      <c r="DH17" s="747"/>
      <c r="DI17" s="747"/>
      <c r="DJ17" s="747"/>
      <c r="DK17" s="723"/>
      <c r="DL17" s="955"/>
      <c r="DM17" s="951"/>
      <c r="DN17" s="951" t="s">
        <v>1746</v>
      </c>
      <c r="DO17" s="951"/>
      <c r="DP17" s="960" t="s">
        <v>1748</v>
      </c>
      <c r="DQ17" s="951"/>
      <c r="DR17" s="951"/>
      <c r="DS17" s="951"/>
      <c r="DT17" s="951"/>
      <c r="DU17" s="951"/>
      <c r="DV17" s="951"/>
      <c r="DW17" s="951"/>
      <c r="DX17" s="951"/>
      <c r="DY17" s="951"/>
      <c r="DZ17" s="951"/>
      <c r="EA17" s="951"/>
      <c r="EB17" s="951"/>
      <c r="EC17" s="951"/>
      <c r="ED17" s="951"/>
      <c r="EE17" s="951"/>
      <c r="EF17" s="951"/>
      <c r="EG17" s="951"/>
      <c r="EH17" s="951"/>
      <c r="EI17" s="951"/>
      <c r="EJ17" s="951"/>
      <c r="EK17" s="951"/>
      <c r="EL17" s="951"/>
      <c r="EM17" s="951"/>
      <c r="EN17" s="951"/>
      <c r="EO17" s="951"/>
      <c r="EP17" s="951"/>
      <c r="EQ17" s="951"/>
      <c r="ER17" s="951"/>
      <c r="ES17" s="951"/>
      <c r="ET17" s="951"/>
      <c r="EU17" s="951"/>
      <c r="EV17" s="951"/>
      <c r="EW17" s="951"/>
      <c r="EX17" s="951"/>
      <c r="EY17" s="951"/>
      <c r="EZ17" s="951"/>
      <c r="FA17" s="951"/>
      <c r="FB17" s="951"/>
      <c r="FC17" s="951"/>
      <c r="FD17" s="951"/>
      <c r="FE17" s="951"/>
      <c r="FF17" s="951"/>
      <c r="FG17" s="951"/>
      <c r="FH17" s="951"/>
      <c r="FI17" s="951"/>
      <c r="FJ17" s="951"/>
      <c r="FK17" s="951"/>
      <c r="FL17" s="951"/>
      <c r="FM17" s="951"/>
      <c r="FN17" s="951"/>
      <c r="FO17" s="951"/>
      <c r="FP17" s="951"/>
      <c r="FQ17" s="956"/>
      <c r="FR17" s="951"/>
      <c r="FS17" s="951"/>
      <c r="FT17" s="951"/>
      <c r="FU17" s="951"/>
      <c r="FV17" s="951"/>
      <c r="FW17" s="951"/>
      <c r="FX17" s="951"/>
      <c r="FY17" s="951"/>
      <c r="FZ17" s="951"/>
      <c r="GA17" s="951"/>
      <c r="GB17" s="951"/>
      <c r="GC17" s="951"/>
      <c r="GD17" s="951"/>
      <c r="GE17" s="951"/>
      <c r="GF17" s="951"/>
      <c r="GG17" s="951"/>
      <c r="GH17" s="951"/>
    </row>
    <row r="18" spans="1:190" s="25" customFormat="1" ht="27" customHeight="1" x14ac:dyDescent="0.15">
      <c r="A18" s="282"/>
      <c r="B18" s="82"/>
      <c r="C18" s="1508"/>
      <c r="D18" s="1509"/>
      <c r="E18" s="1509"/>
      <c r="F18" s="1509"/>
      <c r="G18" s="1509"/>
      <c r="H18" s="1510"/>
      <c r="I18" s="1160"/>
      <c r="J18" s="24"/>
      <c r="K18" s="708"/>
      <c r="L18" s="708"/>
      <c r="M18" s="2093" t="s">
        <v>1305</v>
      </c>
      <c r="N18" s="2094"/>
      <c r="O18" s="2094"/>
      <c r="P18" s="2094"/>
      <c r="Q18" s="2094"/>
      <c r="R18" s="2094"/>
      <c r="S18" s="2075" t="s">
        <v>1306</v>
      </c>
      <c r="T18" s="2076"/>
      <c r="U18" s="2076"/>
      <c r="V18" s="2076"/>
      <c r="W18" s="2076"/>
      <c r="X18" s="2076"/>
      <c r="Y18" s="2076"/>
      <c r="Z18" s="2076"/>
      <c r="AA18" s="2076"/>
      <c r="AB18" s="2052"/>
      <c r="AC18" s="2053"/>
      <c r="AD18" s="2053"/>
      <c r="AE18" s="2053"/>
      <c r="AF18" s="2053"/>
      <c r="AG18" s="2053"/>
      <c r="AH18" s="2053"/>
      <c r="AI18" s="2053"/>
      <c r="AJ18" s="2053"/>
      <c r="AK18" s="2053"/>
      <c r="AL18" s="2053"/>
      <c r="AM18" s="2053"/>
      <c r="AN18" s="2053"/>
      <c r="AO18" s="2053"/>
      <c r="AP18" s="2053"/>
      <c r="AQ18" s="2053"/>
      <c r="AR18" s="2053"/>
      <c r="AS18" s="2053"/>
      <c r="AT18" s="2053"/>
      <c r="AU18" s="2053"/>
      <c r="AV18" s="2053"/>
      <c r="AW18" s="2053"/>
      <c r="AX18" s="2053"/>
      <c r="AY18" s="2053"/>
      <c r="AZ18" s="2053"/>
      <c r="BA18" s="2053"/>
      <c r="BB18" s="2053"/>
      <c r="BC18" s="2053"/>
      <c r="BD18" s="2053"/>
      <c r="BE18" s="2053"/>
      <c r="BF18" s="2053"/>
      <c r="BG18" s="2053"/>
      <c r="BH18" s="2053"/>
      <c r="BI18" s="2053"/>
      <c r="BJ18" s="2053"/>
      <c r="BK18" s="2053"/>
      <c r="BL18" s="2053"/>
      <c r="BM18" s="2053"/>
      <c r="BN18" s="2053"/>
      <c r="BO18" s="2053"/>
      <c r="BP18" s="2053"/>
      <c r="BQ18" s="2053"/>
      <c r="BR18" s="2053"/>
      <c r="BS18" s="2053"/>
      <c r="BT18" s="2054"/>
      <c r="BU18" s="437"/>
      <c r="BV18" s="437" t="s">
        <v>6233</v>
      </c>
      <c r="BW18" s="437" t="s">
        <v>6234</v>
      </c>
      <c r="BX18" s="437"/>
      <c r="BY18" s="442"/>
      <c r="BZ18" s="442"/>
      <c r="CA18" s="390"/>
      <c r="CB18" s="390"/>
      <c r="CC18" s="390"/>
      <c r="CD18" s="390"/>
      <c r="CE18" s="390"/>
      <c r="CF18" s="390"/>
      <c r="CG18" s="390"/>
      <c r="CH18" s="390"/>
      <c r="CI18" s="390"/>
      <c r="CJ18" s="390"/>
      <c r="CK18" s="390"/>
      <c r="CL18" s="390"/>
      <c r="CM18" s="390"/>
      <c r="CN18" s="390"/>
      <c r="CO18" s="390"/>
      <c r="CP18" s="390"/>
      <c r="CQ18" s="390"/>
      <c r="CR18" s="390"/>
      <c r="CS18" s="390"/>
      <c r="CT18" s="390"/>
      <c r="CU18" s="443"/>
      <c r="CV18" s="206"/>
      <c r="CW18" s="206"/>
      <c r="CX18" s="206"/>
      <c r="CY18" s="206"/>
      <c r="CZ18" s="206"/>
      <c r="DA18" s="206"/>
      <c r="DB18" s="206"/>
      <c r="DC18" s="206"/>
      <c r="DD18" s="206"/>
      <c r="DE18" s="206"/>
      <c r="DF18" s="206"/>
      <c r="DG18" s="206"/>
      <c r="DH18" s="206"/>
      <c r="DI18" s="206"/>
      <c r="DJ18" s="206"/>
      <c r="DK18" s="206"/>
      <c r="DL18" s="958"/>
      <c r="DM18" s="940">
        <f>AB18</f>
        <v>0</v>
      </c>
      <c r="DN18" s="948" t="str">
        <f>IF(AND(DP18&gt;1,DM18&lt;&gt;0),CONCATENATE(AB18,"　/　"),IF(AND(DP18=1,DM18&lt;&gt;0),AB18,""))</f>
        <v/>
      </c>
      <c r="DO18" s="961"/>
      <c r="DP18" s="948">
        <f>COUNTA(AB18:BT20)</f>
        <v>0</v>
      </c>
      <c r="DQ18" s="940"/>
      <c r="DR18" s="940"/>
      <c r="DS18" s="940"/>
      <c r="DT18" s="940"/>
      <c r="DU18" s="940"/>
      <c r="DV18" s="940"/>
      <c r="DW18" s="940"/>
      <c r="DX18" s="940"/>
      <c r="DY18" s="940"/>
      <c r="DZ18" s="940"/>
      <c r="EA18" s="940"/>
      <c r="EB18" s="940"/>
      <c r="EC18" s="940"/>
      <c r="ED18" s="940"/>
      <c r="EE18" s="940"/>
      <c r="EF18" s="940"/>
      <c r="EG18" s="940"/>
      <c r="EH18" s="940"/>
      <c r="EI18" s="940"/>
      <c r="EJ18" s="940"/>
      <c r="EK18" s="940"/>
      <c r="EL18" s="940"/>
      <c r="EM18" s="940"/>
      <c r="EN18" s="940"/>
      <c r="EO18" s="940"/>
      <c r="EP18" s="940"/>
      <c r="EQ18" s="940"/>
      <c r="ER18" s="940"/>
      <c r="ES18" s="940"/>
      <c r="ET18" s="940"/>
      <c r="EU18" s="940"/>
      <c r="EV18" s="940"/>
      <c r="EW18" s="940"/>
      <c r="EX18" s="940"/>
      <c r="EY18" s="940"/>
      <c r="EZ18" s="940"/>
      <c r="FA18" s="940"/>
      <c r="FB18" s="940"/>
      <c r="FC18" s="940"/>
      <c r="FD18" s="940"/>
      <c r="FE18" s="940"/>
      <c r="FF18" s="940"/>
      <c r="FG18" s="940"/>
      <c r="FH18" s="940"/>
      <c r="FI18" s="940"/>
      <c r="FJ18" s="940"/>
      <c r="FK18" s="940"/>
      <c r="FL18" s="940"/>
      <c r="FM18" s="940"/>
      <c r="FN18" s="940"/>
      <c r="FO18" s="940"/>
      <c r="FP18" s="940"/>
      <c r="FQ18" s="940"/>
      <c r="FR18" s="940"/>
      <c r="FS18" s="940"/>
      <c r="FT18" s="951"/>
      <c r="FU18" s="951"/>
      <c r="FV18" s="951"/>
      <c r="FW18" s="951"/>
      <c r="FX18" s="951"/>
      <c r="FY18" s="951"/>
      <c r="FZ18" s="951"/>
      <c r="GA18" s="951"/>
      <c r="GB18" s="951"/>
      <c r="GC18" s="951"/>
      <c r="GD18" s="951"/>
      <c r="GE18" s="951"/>
      <c r="GF18" s="951"/>
      <c r="GG18" s="951"/>
      <c r="GH18" s="951"/>
    </row>
    <row r="19" spans="1:190" s="25" customFormat="1" ht="27" customHeight="1" x14ac:dyDescent="0.15">
      <c r="A19" s="282"/>
      <c r="B19" s="44"/>
      <c r="C19" s="1508"/>
      <c r="D19" s="1509"/>
      <c r="E19" s="1509"/>
      <c r="F19" s="1509"/>
      <c r="G19" s="1509"/>
      <c r="H19" s="1510"/>
      <c r="I19" s="1160"/>
      <c r="J19" s="24"/>
      <c r="K19" s="708"/>
      <c r="L19" s="708"/>
      <c r="M19" s="2094"/>
      <c r="N19" s="2094"/>
      <c r="O19" s="2094"/>
      <c r="P19" s="2094"/>
      <c r="Q19" s="2094"/>
      <c r="R19" s="2094"/>
      <c r="S19" s="2077" t="s">
        <v>1307</v>
      </c>
      <c r="T19" s="2078"/>
      <c r="U19" s="2078"/>
      <c r="V19" s="2078"/>
      <c r="W19" s="2078"/>
      <c r="X19" s="2078"/>
      <c r="Y19" s="2078"/>
      <c r="Z19" s="2078"/>
      <c r="AA19" s="2078"/>
      <c r="AB19" s="2055"/>
      <c r="AC19" s="2056"/>
      <c r="AD19" s="2056"/>
      <c r="AE19" s="2056"/>
      <c r="AF19" s="2056"/>
      <c r="AG19" s="2056"/>
      <c r="AH19" s="2056"/>
      <c r="AI19" s="2056"/>
      <c r="AJ19" s="2056"/>
      <c r="AK19" s="2056"/>
      <c r="AL19" s="2056"/>
      <c r="AM19" s="2056"/>
      <c r="AN19" s="2056"/>
      <c r="AO19" s="2056"/>
      <c r="AP19" s="2056"/>
      <c r="AQ19" s="2056"/>
      <c r="AR19" s="2056"/>
      <c r="AS19" s="2056"/>
      <c r="AT19" s="2056"/>
      <c r="AU19" s="2056"/>
      <c r="AV19" s="2056"/>
      <c r="AW19" s="2056"/>
      <c r="AX19" s="2056"/>
      <c r="AY19" s="2056"/>
      <c r="AZ19" s="2056"/>
      <c r="BA19" s="2056"/>
      <c r="BB19" s="2056"/>
      <c r="BC19" s="2056"/>
      <c r="BD19" s="2056"/>
      <c r="BE19" s="2056"/>
      <c r="BF19" s="2056"/>
      <c r="BG19" s="2056"/>
      <c r="BH19" s="2056"/>
      <c r="BI19" s="2056"/>
      <c r="BJ19" s="2056"/>
      <c r="BK19" s="2056"/>
      <c r="BL19" s="2056"/>
      <c r="BM19" s="2056"/>
      <c r="BN19" s="2056"/>
      <c r="BO19" s="2056"/>
      <c r="BP19" s="2056"/>
      <c r="BQ19" s="2056"/>
      <c r="BR19" s="2056"/>
      <c r="BS19" s="2056"/>
      <c r="BT19" s="2057"/>
      <c r="BU19" s="437"/>
      <c r="BV19" s="437"/>
      <c r="BW19" s="437" t="s">
        <v>6473</v>
      </c>
      <c r="BX19" s="437"/>
      <c r="BY19" s="442"/>
      <c r="BZ19" s="442"/>
      <c r="CA19" s="390"/>
      <c r="CB19" s="390"/>
      <c r="CC19" s="390"/>
      <c r="CD19" s="390"/>
      <c r="CE19" s="390"/>
      <c r="CF19" s="390"/>
      <c r="CG19" s="390"/>
      <c r="CH19" s="390"/>
      <c r="CI19" s="390"/>
      <c r="CJ19" s="390"/>
      <c r="CK19" s="390"/>
      <c r="CL19" s="390"/>
      <c r="CM19" s="390"/>
      <c r="CN19" s="390"/>
      <c r="CO19" s="390"/>
      <c r="CP19" s="390"/>
      <c r="CQ19" s="390"/>
      <c r="CR19" s="390"/>
      <c r="CS19" s="390"/>
      <c r="CT19" s="390"/>
      <c r="CU19" s="443"/>
      <c r="CV19" s="206"/>
      <c r="CW19" s="206"/>
      <c r="CX19" s="206"/>
      <c r="CY19" s="206"/>
      <c r="CZ19" s="206"/>
      <c r="DA19" s="206"/>
      <c r="DB19" s="206"/>
      <c r="DC19" s="206"/>
      <c r="DD19" s="206"/>
      <c r="DE19" s="206"/>
      <c r="DF19" s="206"/>
      <c r="DG19" s="206"/>
      <c r="DH19" s="206"/>
      <c r="DI19" s="206"/>
      <c r="DJ19" s="206"/>
      <c r="DK19" s="206"/>
      <c r="DL19" s="958"/>
      <c r="DM19" s="940">
        <f>AB19</f>
        <v>0</v>
      </c>
      <c r="DN19" s="948" t="str">
        <f>IF(AND(DP19&gt;1,DM19&lt;&gt;0),CONCATENATE(AB19,"　/　"),IF(AND(DP19=1,DM19&lt;&gt;0),AB19,""))</f>
        <v/>
      </c>
      <c r="DO19" s="961"/>
      <c r="DP19" s="948">
        <f>COUNTA(AB18:BT20)</f>
        <v>0</v>
      </c>
      <c r="DQ19" s="940"/>
      <c r="DR19" s="940"/>
      <c r="DS19" s="940"/>
      <c r="DT19" s="940"/>
      <c r="DU19" s="940"/>
      <c r="DV19" s="940"/>
      <c r="DW19" s="940"/>
      <c r="DX19" s="940"/>
      <c r="DY19" s="940"/>
      <c r="DZ19" s="940"/>
      <c r="EA19" s="940"/>
      <c r="EB19" s="940"/>
      <c r="EC19" s="940"/>
      <c r="ED19" s="940"/>
      <c r="EE19" s="940"/>
      <c r="EF19" s="940"/>
      <c r="EG19" s="940"/>
      <c r="EH19" s="940"/>
      <c r="EI19" s="940"/>
      <c r="EJ19" s="940"/>
      <c r="EK19" s="940"/>
      <c r="EL19" s="940"/>
      <c r="EM19" s="940"/>
      <c r="EN19" s="940"/>
      <c r="EO19" s="940"/>
      <c r="EP19" s="940"/>
      <c r="EQ19" s="940"/>
      <c r="ER19" s="940"/>
      <c r="ES19" s="940"/>
      <c r="ET19" s="940"/>
      <c r="EU19" s="940"/>
      <c r="EV19" s="940"/>
      <c r="EW19" s="940"/>
      <c r="EX19" s="940"/>
      <c r="EY19" s="940"/>
      <c r="EZ19" s="940"/>
      <c r="FA19" s="940"/>
      <c r="FB19" s="940"/>
      <c r="FC19" s="940"/>
      <c r="FD19" s="940"/>
      <c r="FE19" s="940"/>
      <c r="FF19" s="940"/>
      <c r="FG19" s="940"/>
      <c r="FH19" s="940"/>
      <c r="FI19" s="940"/>
      <c r="FJ19" s="940"/>
      <c r="FK19" s="940"/>
      <c r="FL19" s="940"/>
      <c r="FM19" s="940"/>
      <c r="FN19" s="940"/>
      <c r="FO19" s="940"/>
      <c r="FP19" s="940"/>
      <c r="FQ19" s="940"/>
      <c r="FR19" s="940"/>
      <c r="FS19" s="940"/>
      <c r="FT19" s="951"/>
      <c r="FU19" s="951"/>
      <c r="FV19" s="951"/>
      <c r="FW19" s="951"/>
      <c r="FX19" s="951"/>
      <c r="FY19" s="951"/>
      <c r="FZ19" s="951"/>
      <c r="GA19" s="951"/>
      <c r="GB19" s="951"/>
      <c r="GC19" s="951"/>
      <c r="GD19" s="951"/>
      <c r="GE19" s="951"/>
      <c r="GF19" s="951"/>
      <c r="GG19" s="951"/>
      <c r="GH19" s="951"/>
    </row>
    <row r="20" spans="1:190" ht="27" customHeight="1" thickBot="1" x14ac:dyDescent="0.2">
      <c r="A20" s="282"/>
      <c r="B20" s="26"/>
      <c r="C20" s="1511"/>
      <c r="D20" s="987"/>
      <c r="E20" s="987"/>
      <c r="F20" s="987"/>
      <c r="G20" s="987"/>
      <c r="H20" s="1512"/>
      <c r="I20" s="1155"/>
      <c r="J20" s="68"/>
      <c r="K20" s="67"/>
      <c r="L20" s="67"/>
      <c r="M20" s="2095"/>
      <c r="N20" s="2095"/>
      <c r="O20" s="2095"/>
      <c r="P20" s="2095"/>
      <c r="Q20" s="2095"/>
      <c r="R20" s="2095"/>
      <c r="S20" s="2461" t="s">
        <v>1308</v>
      </c>
      <c r="T20" s="2462"/>
      <c r="U20" s="2462"/>
      <c r="V20" s="2462"/>
      <c r="W20" s="2462"/>
      <c r="X20" s="2462"/>
      <c r="Y20" s="2462"/>
      <c r="Z20" s="2462"/>
      <c r="AA20" s="2462"/>
      <c r="AB20" s="2058"/>
      <c r="AC20" s="2059"/>
      <c r="AD20" s="2059"/>
      <c r="AE20" s="2059"/>
      <c r="AF20" s="2059"/>
      <c r="AG20" s="2059"/>
      <c r="AH20" s="2059"/>
      <c r="AI20" s="2059"/>
      <c r="AJ20" s="2059"/>
      <c r="AK20" s="2059"/>
      <c r="AL20" s="2059"/>
      <c r="AM20" s="2059"/>
      <c r="AN20" s="2059"/>
      <c r="AO20" s="2059"/>
      <c r="AP20" s="2059"/>
      <c r="AQ20" s="2059"/>
      <c r="AR20" s="2059"/>
      <c r="AS20" s="2059"/>
      <c r="AT20" s="2059"/>
      <c r="AU20" s="2059"/>
      <c r="AV20" s="2059"/>
      <c r="AW20" s="2059"/>
      <c r="AX20" s="2059"/>
      <c r="AY20" s="2059"/>
      <c r="AZ20" s="2059"/>
      <c r="BA20" s="2059"/>
      <c r="BB20" s="2059"/>
      <c r="BC20" s="2059"/>
      <c r="BD20" s="2059"/>
      <c r="BE20" s="2059"/>
      <c r="BF20" s="2059"/>
      <c r="BG20" s="2059"/>
      <c r="BH20" s="2059"/>
      <c r="BI20" s="2059"/>
      <c r="BJ20" s="2059"/>
      <c r="BK20" s="2059"/>
      <c r="BL20" s="2059"/>
      <c r="BM20" s="2059"/>
      <c r="BN20" s="2059"/>
      <c r="BO20" s="2059"/>
      <c r="BP20" s="2059"/>
      <c r="BQ20" s="2059"/>
      <c r="BR20" s="2059"/>
      <c r="BS20" s="2059"/>
      <c r="BT20" s="2060"/>
      <c r="BU20" s="444"/>
      <c r="BV20" s="445"/>
      <c r="BW20" s="1345"/>
      <c r="BX20" s="445"/>
      <c r="BY20" s="445"/>
      <c r="BZ20" s="445"/>
      <c r="CA20" s="446"/>
      <c r="CB20" s="446"/>
      <c r="CC20" s="446"/>
      <c r="CD20" s="446"/>
      <c r="CE20" s="446"/>
      <c r="CF20" s="446"/>
      <c r="CG20" s="446"/>
      <c r="CH20" s="446"/>
      <c r="CI20" s="446"/>
      <c r="CJ20" s="446"/>
      <c r="CK20" s="446"/>
      <c r="CL20" s="446"/>
      <c r="CM20" s="446"/>
      <c r="CN20" s="446"/>
      <c r="CO20" s="446"/>
      <c r="CP20" s="446"/>
      <c r="CQ20" s="446"/>
      <c r="CR20" s="446"/>
      <c r="CS20" s="446"/>
      <c r="CT20" s="446"/>
      <c r="CU20" s="447"/>
      <c r="DL20" s="958"/>
      <c r="DM20" s="940">
        <f>AB20</f>
        <v>0</v>
      </c>
      <c r="DN20" s="948" t="str">
        <f>IF(AB20&lt;&gt;"",AB20,"")</f>
        <v/>
      </c>
      <c r="DO20" s="961" t="s">
        <v>1747</v>
      </c>
      <c r="DP20" s="1140" t="str">
        <f>CONCATENATE(DN18,DN19,DN20)</f>
        <v/>
      </c>
      <c r="FJ20" s="940"/>
      <c r="FK20" s="940"/>
      <c r="FL20" s="940"/>
      <c r="FM20" s="940"/>
      <c r="FN20" s="940"/>
      <c r="FO20" s="940"/>
      <c r="FP20" s="940"/>
      <c r="FQ20" s="940"/>
      <c r="FR20" s="940"/>
      <c r="FS20" s="940"/>
    </row>
    <row r="21" spans="1:190" customFormat="1" ht="15" hidden="1" customHeight="1" x14ac:dyDescent="0.15">
      <c r="A21" s="282"/>
      <c r="B21" s="102"/>
      <c r="C21" s="1505"/>
      <c r="D21" s="1506"/>
      <c r="E21" s="1506"/>
      <c r="F21" s="1506"/>
      <c r="G21" s="1506"/>
      <c r="H21" s="1507"/>
      <c r="I21" s="1159"/>
      <c r="J21" s="291"/>
      <c r="K21" s="291"/>
      <c r="L21" s="291"/>
      <c r="M21" s="291"/>
      <c r="N21" s="291"/>
      <c r="O21" s="291"/>
      <c r="P21" s="291"/>
      <c r="Q21" s="291"/>
      <c r="R21" s="291"/>
      <c r="S21" s="291"/>
      <c r="T21" s="291"/>
      <c r="U21" s="291"/>
      <c r="V21" s="291"/>
      <c r="W21" s="291"/>
      <c r="X21" s="291"/>
      <c r="Y21" s="291"/>
      <c r="Z21" s="291"/>
      <c r="AA21" s="29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727"/>
      <c r="BU21" s="28"/>
      <c r="BV21" s="728"/>
      <c r="BW21" s="728"/>
      <c r="BX21" s="728"/>
      <c r="BY21" s="728"/>
      <c r="BZ21" s="728"/>
      <c r="CA21" s="728"/>
      <c r="CB21" s="728"/>
      <c r="CC21" s="728"/>
      <c r="CD21" s="728"/>
      <c r="CE21" s="728"/>
      <c r="CF21" s="728"/>
      <c r="CG21" s="728"/>
      <c r="CH21" s="728"/>
      <c r="CI21" s="728"/>
      <c r="CJ21" s="728"/>
      <c r="CK21" s="728"/>
      <c r="CL21" s="728"/>
      <c r="CM21" s="728"/>
      <c r="CN21" s="728"/>
      <c r="CO21" s="728"/>
      <c r="CP21" s="728"/>
      <c r="CQ21" s="728"/>
      <c r="CR21" s="728"/>
      <c r="CS21" s="728"/>
      <c r="CT21" s="728"/>
      <c r="CU21" s="728"/>
      <c r="CV21" s="748"/>
      <c r="CW21" s="748"/>
      <c r="CX21" s="748"/>
      <c r="CY21" s="748"/>
      <c r="CZ21" s="748"/>
      <c r="DA21" s="748"/>
      <c r="DB21" s="748"/>
      <c r="DC21" s="748"/>
      <c r="DD21" s="748"/>
      <c r="DE21" s="748"/>
      <c r="DF21" s="748"/>
      <c r="DG21" s="748"/>
      <c r="DH21" s="748"/>
      <c r="DI21" s="748"/>
      <c r="DJ21" s="748"/>
      <c r="DK21" s="749"/>
      <c r="DL21" s="962"/>
      <c r="DM21" s="963"/>
      <c r="DN21" s="940"/>
      <c r="DO21" s="940"/>
      <c r="DP21" s="940"/>
      <c r="DQ21" s="940"/>
      <c r="DR21" s="940"/>
      <c r="DS21" s="940"/>
      <c r="DT21" s="940"/>
      <c r="DU21" s="940"/>
      <c r="DV21" s="940"/>
      <c r="DW21" s="940"/>
      <c r="DX21" s="940"/>
      <c r="DY21" s="940"/>
      <c r="DZ21" s="940"/>
      <c r="EA21" s="940"/>
      <c r="EB21" s="940"/>
      <c r="EC21" s="940"/>
      <c r="ED21" s="940"/>
      <c r="EE21" s="940"/>
      <c r="EF21" s="940"/>
      <c r="EG21" s="940"/>
      <c r="EH21" s="940"/>
      <c r="EI21" s="940"/>
      <c r="EJ21" s="940"/>
      <c r="EK21" s="940"/>
      <c r="EL21" s="940"/>
      <c r="EM21" s="940"/>
      <c r="EN21" s="940"/>
      <c r="EO21" s="940"/>
      <c r="EP21" s="940"/>
      <c r="EQ21" s="940"/>
      <c r="ER21" s="940"/>
      <c r="ES21" s="940"/>
      <c r="ET21" s="940"/>
      <c r="EU21" s="940"/>
      <c r="EV21" s="940"/>
      <c r="EW21" s="940"/>
      <c r="EX21" s="940"/>
      <c r="EY21" s="940"/>
      <c r="EZ21" s="940"/>
      <c r="FA21" s="940"/>
      <c r="FB21" s="940"/>
      <c r="FC21" s="940"/>
      <c r="FD21" s="940"/>
      <c r="FE21" s="940"/>
      <c r="FF21" s="940"/>
      <c r="FG21" s="940"/>
      <c r="FH21" s="940"/>
      <c r="FI21" s="940"/>
      <c r="FJ21" s="940"/>
      <c r="FK21" s="940"/>
      <c r="FL21" s="940"/>
      <c r="FM21" s="940"/>
      <c r="FN21" s="940"/>
      <c r="FO21" s="940"/>
      <c r="FP21" s="940"/>
      <c r="FQ21" s="959"/>
      <c r="FR21" s="940"/>
      <c r="FS21" s="940"/>
      <c r="FT21" s="940"/>
      <c r="FU21" s="940"/>
      <c r="FV21" s="940"/>
      <c r="FW21" s="940"/>
      <c r="FX21" s="940"/>
      <c r="FY21" s="940"/>
      <c r="FZ21" s="940"/>
      <c r="GA21" s="940"/>
      <c r="GB21" s="940"/>
      <c r="GC21" s="940"/>
      <c r="GD21" s="940"/>
      <c r="GE21" s="940"/>
      <c r="GF21" s="940"/>
      <c r="GG21" s="940"/>
      <c r="GH21" s="940"/>
    </row>
    <row r="22" spans="1:190" customFormat="1" ht="15" hidden="1" customHeight="1" x14ac:dyDescent="0.15">
      <c r="A22" s="282"/>
      <c r="B22" s="102"/>
      <c r="C22" s="1505"/>
      <c r="D22" s="1506"/>
      <c r="E22" s="1506"/>
      <c r="F22" s="1506"/>
      <c r="G22" s="1506"/>
      <c r="H22" s="1507"/>
      <c r="I22" s="1159"/>
      <c r="J22" s="291"/>
      <c r="K22" s="291"/>
      <c r="L22" s="291"/>
      <c r="M22" s="291"/>
      <c r="N22" s="291"/>
      <c r="O22" s="291"/>
      <c r="P22" s="291"/>
      <c r="Q22" s="291"/>
      <c r="R22" s="291"/>
      <c r="S22" s="291"/>
      <c r="T22" s="291"/>
      <c r="U22" s="291"/>
      <c r="V22" s="291"/>
      <c r="W22" s="291"/>
      <c r="X22" s="291"/>
      <c r="Y22" s="291"/>
      <c r="Z22" s="291"/>
      <c r="AA22" s="29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727"/>
      <c r="BT22" s="727"/>
      <c r="BU22" s="28"/>
      <c r="BV22" s="728"/>
      <c r="BW22" s="728"/>
      <c r="BX22" s="728"/>
      <c r="BY22" s="728"/>
      <c r="BZ22" s="728"/>
      <c r="CA22" s="728"/>
      <c r="CB22" s="728"/>
      <c r="CC22" s="728"/>
      <c r="CD22" s="728"/>
      <c r="CE22" s="728"/>
      <c r="CF22" s="728"/>
      <c r="CG22" s="728"/>
      <c r="CH22" s="728"/>
      <c r="CI22" s="728"/>
      <c r="CJ22" s="728"/>
      <c r="CK22" s="728"/>
      <c r="CL22" s="728"/>
      <c r="CM22" s="728"/>
      <c r="CN22" s="728"/>
      <c r="CO22" s="728"/>
      <c r="CP22" s="728"/>
      <c r="CQ22" s="728"/>
      <c r="CR22" s="728"/>
      <c r="CS22" s="728"/>
      <c r="CT22" s="728"/>
      <c r="CU22" s="728"/>
      <c r="CV22" s="748"/>
      <c r="CW22" s="748"/>
      <c r="CX22" s="748"/>
      <c r="CY22" s="748"/>
      <c r="CZ22" s="748"/>
      <c r="DA22" s="748"/>
      <c r="DB22" s="748"/>
      <c r="DC22" s="748"/>
      <c r="DD22" s="748"/>
      <c r="DE22" s="748"/>
      <c r="DF22" s="748"/>
      <c r="DG22" s="748"/>
      <c r="DH22" s="748"/>
      <c r="DI22" s="748"/>
      <c r="DJ22" s="748"/>
      <c r="DK22" s="749"/>
      <c r="DL22" s="962"/>
      <c r="DM22" s="963"/>
      <c r="DN22" s="940"/>
      <c r="DO22" s="940"/>
      <c r="DP22" s="940"/>
      <c r="DQ22" s="940"/>
      <c r="DR22" s="940"/>
      <c r="DS22" s="940"/>
      <c r="DT22" s="940"/>
      <c r="DU22" s="940"/>
      <c r="DV22" s="940"/>
      <c r="DW22" s="940"/>
      <c r="DX22" s="940"/>
      <c r="DY22" s="940"/>
      <c r="DZ22" s="940"/>
      <c r="EA22" s="940"/>
      <c r="EB22" s="940"/>
      <c r="EC22" s="940"/>
      <c r="ED22" s="940"/>
      <c r="EE22" s="940"/>
      <c r="EF22" s="940"/>
      <c r="EG22" s="940"/>
      <c r="EH22" s="940"/>
      <c r="EI22" s="940"/>
      <c r="EJ22" s="940"/>
      <c r="EK22" s="940"/>
      <c r="EL22" s="940"/>
      <c r="EM22" s="940"/>
      <c r="EN22" s="940"/>
      <c r="EO22" s="940"/>
      <c r="EP22" s="940"/>
      <c r="EQ22" s="940"/>
      <c r="ER22" s="940"/>
      <c r="ES22" s="940"/>
      <c r="ET22" s="940"/>
      <c r="EU22" s="940"/>
      <c r="EV22" s="940"/>
      <c r="EW22" s="940"/>
      <c r="EX22" s="940"/>
      <c r="EY22" s="940"/>
      <c r="EZ22" s="940"/>
      <c r="FA22" s="940"/>
      <c r="FB22" s="940"/>
      <c r="FC22" s="940"/>
      <c r="FD22" s="940"/>
      <c r="FE22" s="940"/>
      <c r="FF22" s="940"/>
      <c r="FG22" s="940"/>
      <c r="FH22" s="940"/>
      <c r="FI22" s="940"/>
      <c r="FJ22" s="940"/>
      <c r="FK22" s="940"/>
      <c r="FL22" s="940"/>
      <c r="FM22" s="940"/>
      <c r="FN22" s="940"/>
      <c r="FO22" s="940"/>
      <c r="FP22" s="940"/>
      <c r="FQ22" s="959"/>
      <c r="FR22" s="940"/>
      <c r="FS22" s="940"/>
      <c r="FT22" s="940"/>
      <c r="FU22" s="940"/>
      <c r="FV22" s="940"/>
      <c r="FW22" s="940"/>
      <c r="FX22" s="940"/>
      <c r="FY22" s="940"/>
      <c r="FZ22" s="940"/>
      <c r="GA22" s="940"/>
      <c r="GB22" s="940"/>
      <c r="GC22" s="940"/>
      <c r="GD22" s="940"/>
      <c r="GE22" s="940"/>
      <c r="GF22" s="940"/>
      <c r="GG22" s="940"/>
      <c r="GH22" s="940"/>
    </row>
    <row r="23" spans="1:190" customFormat="1" ht="15" hidden="1" customHeight="1" x14ac:dyDescent="0.15">
      <c r="A23" s="282"/>
      <c r="B23" s="102"/>
      <c r="C23" s="1505"/>
      <c r="D23" s="1506"/>
      <c r="E23" s="1506"/>
      <c r="F23" s="1506"/>
      <c r="G23" s="1506"/>
      <c r="H23" s="1507"/>
      <c r="I23" s="1159"/>
      <c r="J23" s="291"/>
      <c r="K23" s="291"/>
      <c r="L23" s="291"/>
      <c r="M23" s="291"/>
      <c r="N23" s="291"/>
      <c r="O23" s="291"/>
      <c r="P23" s="291"/>
      <c r="Q23" s="291"/>
      <c r="R23" s="291"/>
      <c r="S23" s="291"/>
      <c r="T23" s="291"/>
      <c r="U23" s="291"/>
      <c r="V23" s="291"/>
      <c r="W23" s="291"/>
      <c r="X23" s="291"/>
      <c r="Y23" s="291"/>
      <c r="Z23" s="291"/>
      <c r="AA23" s="29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727"/>
      <c r="BT23" s="727"/>
      <c r="BU23" s="28"/>
      <c r="BV23" s="728"/>
      <c r="BW23" s="728"/>
      <c r="BX23" s="728"/>
      <c r="BY23" s="728"/>
      <c r="BZ23" s="728"/>
      <c r="CA23" s="728"/>
      <c r="CB23" s="728"/>
      <c r="CC23" s="728"/>
      <c r="CD23" s="728"/>
      <c r="CE23" s="728"/>
      <c r="CF23" s="728"/>
      <c r="CG23" s="728"/>
      <c r="CH23" s="728"/>
      <c r="CI23" s="728"/>
      <c r="CJ23" s="728"/>
      <c r="CK23" s="728"/>
      <c r="CL23" s="728"/>
      <c r="CM23" s="728"/>
      <c r="CN23" s="728"/>
      <c r="CO23" s="728"/>
      <c r="CP23" s="728"/>
      <c r="CQ23" s="728"/>
      <c r="CR23" s="728"/>
      <c r="CS23" s="728"/>
      <c r="CT23" s="728"/>
      <c r="CU23" s="728"/>
      <c r="CV23" s="748"/>
      <c r="CW23" s="748"/>
      <c r="CX23" s="748"/>
      <c r="CY23" s="748"/>
      <c r="CZ23" s="748"/>
      <c r="DA23" s="748"/>
      <c r="DB23" s="748"/>
      <c r="DC23" s="748"/>
      <c r="DD23" s="748"/>
      <c r="DE23" s="748"/>
      <c r="DF23" s="748"/>
      <c r="DG23" s="748"/>
      <c r="DH23" s="748"/>
      <c r="DI23" s="748"/>
      <c r="DJ23" s="748"/>
      <c r="DK23" s="749"/>
      <c r="DL23" s="962"/>
      <c r="DM23" s="963"/>
      <c r="DN23" s="940"/>
      <c r="DO23" s="940"/>
      <c r="DP23" s="940"/>
      <c r="DQ23" s="940"/>
      <c r="DR23" s="940"/>
      <c r="DS23" s="940"/>
      <c r="DT23" s="940"/>
      <c r="DU23" s="940"/>
      <c r="DV23" s="940"/>
      <c r="DW23" s="940"/>
      <c r="DX23" s="940"/>
      <c r="DY23" s="940"/>
      <c r="DZ23" s="940"/>
      <c r="EA23" s="940"/>
      <c r="EB23" s="940"/>
      <c r="EC23" s="940"/>
      <c r="ED23" s="940"/>
      <c r="EE23" s="940"/>
      <c r="EF23" s="940"/>
      <c r="EG23" s="940"/>
      <c r="EH23" s="940"/>
      <c r="EI23" s="940"/>
      <c r="EJ23" s="940"/>
      <c r="EK23" s="940"/>
      <c r="EL23" s="940"/>
      <c r="EM23" s="940"/>
      <c r="EN23" s="940"/>
      <c r="EO23" s="940"/>
      <c r="EP23" s="940"/>
      <c r="EQ23" s="940"/>
      <c r="ER23" s="940"/>
      <c r="ES23" s="940"/>
      <c r="ET23" s="940"/>
      <c r="EU23" s="940"/>
      <c r="EV23" s="940"/>
      <c r="EW23" s="940"/>
      <c r="EX23" s="940"/>
      <c r="EY23" s="940"/>
      <c r="EZ23" s="940"/>
      <c r="FA23" s="940"/>
      <c r="FB23" s="940"/>
      <c r="FC23" s="940"/>
      <c r="FD23" s="940"/>
      <c r="FE23" s="940"/>
      <c r="FF23" s="940"/>
      <c r="FG23" s="940"/>
      <c r="FH23" s="940"/>
      <c r="FI23" s="940"/>
      <c r="FJ23" s="940"/>
      <c r="FK23" s="940"/>
      <c r="FL23" s="940"/>
      <c r="FM23" s="940"/>
      <c r="FN23" s="940"/>
      <c r="FO23" s="940"/>
      <c r="FP23" s="940"/>
      <c r="FQ23" s="959"/>
      <c r="FR23" s="940"/>
      <c r="FS23" s="940"/>
      <c r="FT23" s="940"/>
      <c r="FU23" s="940"/>
      <c r="FV23" s="940"/>
      <c r="FW23" s="940"/>
      <c r="FX23" s="940"/>
      <c r="FY23" s="940"/>
      <c r="FZ23" s="940"/>
      <c r="GA23" s="940"/>
      <c r="GB23" s="940"/>
      <c r="GC23" s="940"/>
      <c r="GD23" s="940"/>
      <c r="GE23" s="940"/>
      <c r="GF23" s="940"/>
      <c r="GG23" s="940"/>
      <c r="GH23" s="940"/>
    </row>
    <row r="24" spans="1:190" customFormat="1" ht="15" customHeight="1" thickBot="1" x14ac:dyDescent="0.2">
      <c r="A24" s="282"/>
      <c r="B24" s="102"/>
      <c r="C24" s="1505"/>
      <c r="D24" s="1506"/>
      <c r="E24" s="1506"/>
      <c r="F24" s="1506"/>
      <c r="G24" s="1506"/>
      <c r="H24" s="1507"/>
      <c r="I24" s="1159"/>
      <c r="J24" s="291"/>
      <c r="K24" s="291"/>
      <c r="L24" s="291"/>
      <c r="M24" s="291"/>
      <c r="N24" s="291"/>
      <c r="O24" s="291"/>
      <c r="P24" s="291"/>
      <c r="Q24" s="291"/>
      <c r="R24" s="291"/>
      <c r="S24" s="291"/>
      <c r="T24" s="291"/>
      <c r="U24" s="291"/>
      <c r="V24" s="291"/>
      <c r="W24" s="291"/>
      <c r="X24" s="291"/>
      <c r="Y24" s="291"/>
      <c r="Z24" s="291"/>
      <c r="AA24" s="29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727"/>
      <c r="BT24" s="727"/>
      <c r="BU24" s="28"/>
      <c r="BV24" s="728"/>
      <c r="BW24" s="728"/>
      <c r="BX24" s="728"/>
      <c r="BY24" s="728"/>
      <c r="BZ24" s="728"/>
      <c r="CA24" s="728"/>
      <c r="CB24" s="728"/>
      <c r="CC24" s="728"/>
      <c r="CD24" s="728"/>
      <c r="CE24" s="728"/>
      <c r="CF24" s="728"/>
      <c r="CG24" s="728"/>
      <c r="CH24" s="728"/>
      <c r="CI24" s="728"/>
      <c r="CJ24" s="728"/>
      <c r="CK24" s="728"/>
      <c r="CL24" s="728"/>
      <c r="CM24" s="728"/>
      <c r="CN24" s="728"/>
      <c r="CO24" s="728"/>
      <c r="CP24" s="728"/>
      <c r="CQ24" s="728"/>
      <c r="CR24" s="728"/>
      <c r="CS24" s="728"/>
      <c r="CT24" s="728"/>
      <c r="CU24" s="728"/>
      <c r="CV24" s="748"/>
      <c r="CW24" s="748"/>
      <c r="CX24" s="748"/>
      <c r="CY24" s="748"/>
      <c r="CZ24" s="748"/>
      <c r="DA24" s="748"/>
      <c r="DB24" s="748"/>
      <c r="DC24" s="748"/>
      <c r="DD24" s="748"/>
      <c r="DE24" s="748"/>
      <c r="DF24" s="748"/>
      <c r="DG24" s="748"/>
      <c r="DH24" s="748"/>
      <c r="DI24" s="748"/>
      <c r="DJ24" s="748"/>
      <c r="DK24" s="749"/>
      <c r="DL24" s="958"/>
      <c r="DM24" s="963"/>
      <c r="DN24" s="940"/>
      <c r="DO24" s="940"/>
      <c r="DP24" s="940"/>
      <c r="DQ24" s="940"/>
      <c r="DR24" s="940"/>
      <c r="DS24" s="940"/>
      <c r="DT24" s="940"/>
      <c r="DU24" s="940"/>
      <c r="DV24" s="940"/>
      <c r="DW24" s="940"/>
      <c r="DX24" s="940"/>
      <c r="DY24" s="940"/>
      <c r="DZ24" s="940"/>
      <c r="EA24" s="940"/>
      <c r="EB24" s="940"/>
      <c r="EC24" s="940"/>
      <c r="ED24" s="940"/>
      <c r="EE24" s="940"/>
      <c r="EF24" s="940"/>
      <c r="EG24" s="940"/>
      <c r="EH24" s="940"/>
      <c r="EI24" s="940"/>
      <c r="EJ24" s="940"/>
      <c r="EK24" s="940"/>
      <c r="EL24" s="940"/>
      <c r="EM24" s="940"/>
      <c r="EN24" s="940"/>
      <c r="EO24" s="940"/>
      <c r="EP24" s="940"/>
      <c r="EQ24" s="940"/>
      <c r="ER24" s="940"/>
      <c r="ES24" s="940"/>
      <c r="ET24" s="940"/>
      <c r="EU24" s="940"/>
      <c r="EV24" s="940"/>
      <c r="EW24" s="940"/>
      <c r="EX24" s="940"/>
      <c r="EY24" s="940"/>
      <c r="EZ24" s="940"/>
      <c r="FA24" s="940"/>
      <c r="FB24" s="940"/>
      <c r="FC24" s="940"/>
      <c r="FD24" s="940"/>
      <c r="FE24" s="940"/>
      <c r="FF24" s="940"/>
      <c r="FG24" s="940"/>
      <c r="FH24" s="940"/>
      <c r="FI24" s="940"/>
      <c r="FJ24" s="940"/>
      <c r="FK24" s="940"/>
      <c r="FL24" s="940"/>
      <c r="FM24" s="940"/>
      <c r="FN24" s="940"/>
      <c r="FO24" s="940"/>
      <c r="FP24" s="940"/>
      <c r="FQ24" s="959"/>
      <c r="FR24" s="940"/>
      <c r="FS24" s="940"/>
      <c r="FT24" s="940"/>
      <c r="FU24" s="940"/>
      <c r="FV24" s="940"/>
      <c r="FW24" s="940"/>
      <c r="FX24" s="940"/>
      <c r="FY24" s="940"/>
      <c r="FZ24" s="940"/>
      <c r="GA24" s="940"/>
      <c r="GB24" s="940"/>
      <c r="GC24" s="940"/>
      <c r="GD24" s="940"/>
      <c r="GE24" s="940"/>
      <c r="GF24" s="940"/>
      <c r="GG24" s="940"/>
      <c r="GH24" s="940"/>
    </row>
    <row r="25" spans="1:190" s="83" customFormat="1" ht="35.1" customHeight="1" thickBot="1" x14ac:dyDescent="0.2">
      <c r="A25" s="280"/>
      <c r="B25" s="102"/>
      <c r="C25" s="1499"/>
      <c r="D25" s="1500"/>
      <c r="E25" s="1500"/>
      <c r="F25" s="1500"/>
      <c r="G25" s="1500"/>
      <c r="H25" s="1501"/>
      <c r="I25" s="1157"/>
      <c r="J25" s="2475" t="s">
        <v>1700</v>
      </c>
      <c r="K25" s="2334"/>
      <c r="L25" s="2334"/>
      <c r="M25" s="2334"/>
      <c r="N25" s="2334"/>
      <c r="O25" s="2334"/>
      <c r="P25" s="2334"/>
      <c r="Q25" s="2334"/>
      <c r="R25" s="2334"/>
      <c r="S25" s="2334"/>
      <c r="T25" s="2334"/>
      <c r="U25" s="2334"/>
      <c r="V25" s="2334"/>
      <c r="W25" s="2334"/>
      <c r="X25" s="2334"/>
      <c r="Y25" s="2334"/>
      <c r="Z25" s="2334"/>
      <c r="AA25" s="2334"/>
      <c r="AB25" s="2334"/>
      <c r="AC25" s="2334"/>
      <c r="AD25" s="2334"/>
      <c r="AE25" s="2334"/>
      <c r="AF25" s="2334"/>
      <c r="AG25" s="2334"/>
      <c r="AH25" s="2334"/>
      <c r="AI25" s="2334"/>
      <c r="AJ25" s="2334"/>
      <c r="AK25" s="2334"/>
      <c r="AL25" s="2334"/>
      <c r="AM25" s="2334"/>
      <c r="AN25" s="2334"/>
      <c r="AO25" s="2334"/>
      <c r="AP25" s="2334"/>
      <c r="AQ25" s="2334"/>
      <c r="AR25" s="2334"/>
      <c r="AS25" s="2334"/>
      <c r="AT25" s="2334"/>
      <c r="AU25" s="2334"/>
      <c r="AV25" s="2334"/>
      <c r="AW25" s="2334"/>
      <c r="AX25" s="2334"/>
      <c r="AY25" s="2334"/>
      <c r="AZ25" s="2334"/>
      <c r="BA25" s="2334"/>
      <c r="BB25" s="2334"/>
      <c r="BC25" s="2334"/>
      <c r="BD25" s="2334"/>
      <c r="BE25" s="2334"/>
      <c r="BF25" s="2334"/>
      <c r="BG25" s="2334"/>
      <c r="BH25" s="2334"/>
      <c r="BI25" s="2334"/>
      <c r="BJ25" s="2334"/>
      <c r="BK25" s="2334"/>
      <c r="BL25" s="2079"/>
      <c r="BM25" s="2080"/>
      <c r="BN25" s="2080"/>
      <c r="BO25" s="2080"/>
      <c r="BP25" s="2080"/>
      <c r="BQ25" s="2080"/>
      <c r="BR25" s="2080"/>
      <c r="BS25" s="2080"/>
      <c r="BT25" s="2080"/>
      <c r="BU25" s="448"/>
      <c r="BV25" s="448"/>
      <c r="BW25" s="448"/>
      <c r="BX25" s="449"/>
      <c r="BY25" s="449"/>
      <c r="BZ25" s="449"/>
      <c r="CA25" s="450"/>
      <c r="CB25" s="450"/>
      <c r="CC25" s="450"/>
      <c r="CD25" s="450"/>
      <c r="CE25" s="450"/>
      <c r="CF25" s="450"/>
      <c r="CG25" s="450"/>
      <c r="CH25" s="450"/>
      <c r="CI25" s="450"/>
      <c r="CJ25" s="450"/>
      <c r="CK25" s="450"/>
      <c r="CL25" s="450"/>
      <c r="CM25" s="450"/>
      <c r="CN25" s="450"/>
      <c r="CO25" s="450"/>
      <c r="CP25" s="450"/>
      <c r="CQ25" s="450"/>
      <c r="CR25" s="450"/>
      <c r="CS25" s="450"/>
      <c r="CT25" s="450"/>
      <c r="CU25" s="451"/>
      <c r="CV25" s="747"/>
      <c r="CW25" s="747"/>
      <c r="CX25" s="747"/>
      <c r="CY25" s="747"/>
      <c r="CZ25" s="747"/>
      <c r="DA25" s="747"/>
      <c r="DB25" s="747"/>
      <c r="DC25" s="747"/>
      <c r="DD25" s="747"/>
      <c r="DE25" s="747"/>
      <c r="DF25" s="747"/>
      <c r="DG25" s="747"/>
      <c r="DH25" s="747"/>
      <c r="DI25" s="747"/>
      <c r="DJ25" s="747"/>
      <c r="DK25" s="726"/>
      <c r="DL25" s="952"/>
      <c r="DM25" s="953"/>
      <c r="DN25" s="953"/>
      <c r="DO25" s="953"/>
      <c r="DP25" s="953"/>
      <c r="DQ25" s="953"/>
      <c r="DR25" s="953"/>
      <c r="DS25" s="951" t="s">
        <v>1679</v>
      </c>
      <c r="DT25" s="953"/>
      <c r="DU25" s="953"/>
      <c r="DV25" s="953"/>
      <c r="DW25" s="953"/>
      <c r="DX25" s="953"/>
      <c r="DY25" s="953"/>
      <c r="DZ25" s="953"/>
      <c r="EA25" s="953"/>
      <c r="EB25" s="953"/>
      <c r="EC25" s="953"/>
      <c r="ED25" s="953"/>
      <c r="EE25" s="953"/>
      <c r="EF25" s="953"/>
      <c r="EG25" s="953"/>
      <c r="EH25" s="953"/>
      <c r="EI25" s="953"/>
      <c r="EJ25" s="953"/>
      <c r="EK25" s="953"/>
      <c r="EL25" s="953"/>
      <c r="EM25" s="953"/>
      <c r="EN25" s="953"/>
      <c r="EO25" s="953"/>
      <c r="EP25" s="953"/>
      <c r="EQ25" s="953"/>
      <c r="ER25" s="953"/>
      <c r="ES25" s="953"/>
      <c r="ET25" s="953"/>
      <c r="EU25" s="953"/>
      <c r="EV25" s="953"/>
      <c r="EW25" s="953"/>
      <c r="EX25" s="953"/>
      <c r="EY25" s="953"/>
      <c r="EZ25" s="953"/>
      <c r="FA25" s="953"/>
      <c r="FB25" s="953"/>
      <c r="FC25" s="953"/>
      <c r="FD25" s="953"/>
      <c r="FE25" s="953"/>
      <c r="FF25" s="953"/>
      <c r="FG25" s="953"/>
      <c r="FH25" s="953"/>
      <c r="FI25" s="953"/>
      <c r="FJ25" s="953"/>
      <c r="FK25" s="953"/>
      <c r="FL25" s="953"/>
      <c r="FM25" s="953"/>
      <c r="FN25" s="953"/>
      <c r="FO25" s="953"/>
      <c r="FP25" s="953"/>
      <c r="FQ25" s="954"/>
      <c r="FR25" s="953"/>
      <c r="FS25" s="953"/>
      <c r="FT25" s="953"/>
      <c r="FU25" s="953"/>
      <c r="FV25" s="953"/>
      <c r="FW25" s="953"/>
      <c r="FX25" s="953"/>
      <c r="FY25" s="953"/>
      <c r="FZ25" s="953"/>
      <c r="GA25" s="953"/>
      <c r="GB25" s="953"/>
      <c r="GC25" s="953"/>
      <c r="GD25" s="953"/>
      <c r="GE25" s="953"/>
      <c r="GF25" s="953"/>
      <c r="GG25" s="953"/>
      <c r="GH25" s="953"/>
    </row>
    <row r="26" spans="1:190" s="25" customFormat="1" ht="27" customHeight="1" thickBot="1" x14ac:dyDescent="0.2">
      <c r="A26" s="9"/>
      <c r="B26" s="102"/>
      <c r="C26" s="1502"/>
      <c r="D26" s="1503"/>
      <c r="E26" s="1503"/>
      <c r="F26" s="1503"/>
      <c r="G26" s="1503"/>
      <c r="H26" s="1504"/>
      <c r="I26" s="1158"/>
      <c r="J26" s="284"/>
      <c r="K26" s="721"/>
      <c r="L26" s="721"/>
      <c r="M26" s="2425" t="s">
        <v>96</v>
      </c>
      <c r="N26" s="2507"/>
      <c r="O26" s="2507"/>
      <c r="P26" s="2507"/>
      <c r="Q26" s="2507"/>
      <c r="R26" s="2507"/>
      <c r="S26" s="2119" t="s">
        <v>33</v>
      </c>
      <c r="T26" s="2120"/>
      <c r="U26" s="2120"/>
      <c r="V26" s="2120"/>
      <c r="W26" s="2120"/>
      <c r="X26" s="2120"/>
      <c r="Y26" s="2120"/>
      <c r="Z26" s="2120"/>
      <c r="AA26" s="2120"/>
      <c r="AB26" s="2166"/>
      <c r="AC26" s="2167"/>
      <c r="AD26" s="2167"/>
      <c r="AE26" s="2167"/>
      <c r="AF26" s="2167"/>
      <c r="AG26" s="2167"/>
      <c r="AH26" s="2167"/>
      <c r="AI26" s="2167"/>
      <c r="AJ26" s="2167"/>
      <c r="AK26" s="2167"/>
      <c r="AL26" s="2167"/>
      <c r="AM26" s="2167"/>
      <c r="AN26" s="2167"/>
      <c r="AO26" s="2167"/>
      <c r="AP26" s="2167"/>
      <c r="AQ26" s="2167"/>
      <c r="AR26" s="2167"/>
      <c r="AS26" s="2167"/>
      <c r="AT26" s="2167"/>
      <c r="AU26" s="2167"/>
      <c r="AV26" s="2167"/>
      <c r="AW26" s="2167"/>
      <c r="AX26" s="2167"/>
      <c r="AY26" s="2167"/>
      <c r="AZ26" s="2167"/>
      <c r="BA26" s="2167"/>
      <c r="BB26" s="2167"/>
      <c r="BC26" s="2167"/>
      <c r="BD26" s="2167"/>
      <c r="BE26" s="2167"/>
      <c r="BF26" s="2167"/>
      <c r="BG26" s="2167"/>
      <c r="BH26" s="2167"/>
      <c r="BI26" s="2167"/>
      <c r="BJ26" s="2167"/>
      <c r="BK26" s="2167"/>
      <c r="BL26" s="2167"/>
      <c r="BM26" s="2167"/>
      <c r="BN26" s="2167"/>
      <c r="BO26" s="2167"/>
      <c r="BP26" s="2167"/>
      <c r="BQ26" s="2167"/>
      <c r="BR26" s="2167"/>
      <c r="BS26" s="2167"/>
      <c r="BT26" s="2168"/>
      <c r="BU26" s="452"/>
      <c r="BV26" s="1668" t="s">
        <v>6233</v>
      </c>
      <c r="BW26" s="1669" t="s">
        <v>6235</v>
      </c>
      <c r="BX26" s="469"/>
      <c r="BY26" s="437"/>
      <c r="BZ26" s="437"/>
      <c r="CA26" s="858"/>
      <c r="CB26" s="858"/>
      <c r="CC26" s="858"/>
      <c r="CD26" s="858"/>
      <c r="CE26" s="858"/>
      <c r="CF26" s="858"/>
      <c r="CG26" s="858"/>
      <c r="CH26" s="858"/>
      <c r="CI26" s="858"/>
      <c r="CJ26" s="858"/>
      <c r="CK26" s="858"/>
      <c r="CL26" s="858"/>
      <c r="CM26" s="858"/>
      <c r="CN26" s="858"/>
      <c r="CO26" s="858"/>
      <c r="CP26" s="858"/>
      <c r="CQ26" s="858"/>
      <c r="CR26" s="858"/>
      <c r="CS26" s="858"/>
      <c r="CT26" s="858"/>
      <c r="CU26" s="311"/>
      <c r="CV26" s="747"/>
      <c r="CW26" s="747"/>
      <c r="CX26" s="747"/>
      <c r="CY26" s="747"/>
      <c r="CZ26" s="747"/>
      <c r="DA26" s="747"/>
      <c r="DB26" s="747"/>
      <c r="DC26" s="747"/>
      <c r="DD26" s="747"/>
      <c r="DE26" s="747"/>
      <c r="DF26" s="747"/>
      <c r="DG26" s="747"/>
      <c r="DH26" s="747"/>
      <c r="DI26" s="747"/>
      <c r="DJ26" s="747"/>
      <c r="DK26" s="726"/>
      <c r="DL26" s="955"/>
      <c r="DM26" s="951"/>
      <c r="DN26" s="951"/>
      <c r="DO26" s="951"/>
      <c r="DP26" s="951"/>
      <c r="DQ26" s="951"/>
      <c r="DR26" s="951"/>
      <c r="DS26" s="964" t="str">
        <f>CONCATENATE(AB26,"　",AB28, AB30)</f>
        <v>　</v>
      </c>
      <c r="DT26" s="951"/>
      <c r="DU26" s="951"/>
      <c r="DV26" s="951"/>
      <c r="DW26" s="951"/>
      <c r="DX26" s="951"/>
      <c r="DY26" s="951"/>
      <c r="DZ26" s="951"/>
      <c r="EA26" s="951"/>
      <c r="EB26" s="951"/>
      <c r="EC26" s="951"/>
      <c r="ED26" s="951"/>
      <c r="EE26" s="951"/>
      <c r="EF26" s="951"/>
      <c r="EG26" s="951"/>
      <c r="EH26" s="951"/>
      <c r="EI26" s="951"/>
      <c r="EJ26" s="951"/>
      <c r="EK26" s="951"/>
      <c r="EL26" s="951"/>
      <c r="EM26" s="951"/>
      <c r="EN26" s="951"/>
      <c r="EO26" s="951"/>
      <c r="EP26" s="951"/>
      <c r="EQ26" s="951"/>
      <c r="ER26" s="951"/>
      <c r="ES26" s="951"/>
      <c r="ET26" s="951"/>
      <c r="EU26" s="951"/>
      <c r="EV26" s="951"/>
      <c r="EW26" s="951"/>
      <c r="EX26" s="951"/>
      <c r="EY26" s="951"/>
      <c r="EZ26" s="951"/>
      <c r="FA26" s="951"/>
      <c r="FB26" s="951"/>
      <c r="FC26" s="951"/>
      <c r="FD26" s="951"/>
      <c r="FE26" s="951"/>
      <c r="FF26" s="951"/>
      <c r="FG26" s="951"/>
      <c r="FH26" s="951"/>
      <c r="FI26" s="951"/>
      <c r="FJ26" s="951"/>
      <c r="FK26" s="951"/>
      <c r="FL26" s="951"/>
      <c r="FM26" s="951"/>
      <c r="FN26" s="951"/>
      <c r="FO26" s="951"/>
      <c r="FP26" s="951"/>
      <c r="FQ26" s="956"/>
      <c r="FR26" s="951"/>
      <c r="FS26" s="951"/>
      <c r="FT26" s="951"/>
      <c r="FU26" s="951"/>
      <c r="FV26" s="951"/>
      <c r="FW26" s="951"/>
      <c r="FX26" s="951"/>
      <c r="FY26" s="951"/>
      <c r="FZ26" s="951"/>
      <c r="GA26" s="951"/>
      <c r="GB26" s="951"/>
      <c r="GC26" s="951"/>
      <c r="GD26" s="951"/>
      <c r="GE26" s="951"/>
      <c r="GF26" s="951"/>
      <c r="GG26" s="951"/>
      <c r="GH26" s="951"/>
    </row>
    <row r="27" spans="1:190" s="25" customFormat="1" ht="27" customHeight="1" thickBot="1" x14ac:dyDescent="0.2">
      <c r="A27" s="9"/>
      <c r="B27" s="102"/>
      <c r="C27" s="1502"/>
      <c r="D27" s="1503"/>
      <c r="E27" s="1503"/>
      <c r="F27" s="1503"/>
      <c r="G27" s="1503"/>
      <c r="H27" s="1504"/>
      <c r="I27" s="1158"/>
      <c r="J27" s="284"/>
      <c r="K27" s="721"/>
      <c r="L27" s="721"/>
      <c r="M27" s="2507"/>
      <c r="N27" s="2507"/>
      <c r="O27" s="2507"/>
      <c r="P27" s="2507"/>
      <c r="Q27" s="2507"/>
      <c r="R27" s="2507"/>
      <c r="S27" s="2091" t="s">
        <v>95</v>
      </c>
      <c r="T27" s="2092"/>
      <c r="U27" s="2092"/>
      <c r="V27" s="2092"/>
      <c r="W27" s="2092"/>
      <c r="X27" s="2092"/>
      <c r="Y27" s="2092"/>
      <c r="Z27" s="2092"/>
      <c r="AA27" s="2092"/>
      <c r="AB27" s="2476"/>
      <c r="AC27" s="2477"/>
      <c r="AD27" s="2477"/>
      <c r="AE27" s="2477"/>
      <c r="AF27" s="2477"/>
      <c r="AG27" s="2477"/>
      <c r="AH27" s="2477"/>
      <c r="AI27" s="2477"/>
      <c r="AJ27" s="2477"/>
      <c r="AK27" s="2477"/>
      <c r="AL27" s="2477"/>
      <c r="AM27" s="2477"/>
      <c r="AN27" s="2477"/>
      <c r="AO27" s="2477"/>
      <c r="AP27" s="2477"/>
      <c r="AQ27" s="2477"/>
      <c r="AR27" s="2477"/>
      <c r="AS27" s="2477"/>
      <c r="AT27" s="2477"/>
      <c r="AU27" s="2477"/>
      <c r="AV27" s="2477"/>
      <c r="AW27" s="2477"/>
      <c r="AX27" s="2477"/>
      <c r="AY27" s="2477"/>
      <c r="AZ27" s="2477"/>
      <c r="BA27" s="2477"/>
      <c r="BB27" s="2477"/>
      <c r="BC27" s="2477"/>
      <c r="BD27" s="2477"/>
      <c r="BE27" s="2477"/>
      <c r="BF27" s="2477"/>
      <c r="BG27" s="2477"/>
      <c r="BH27" s="2477"/>
      <c r="BI27" s="2477"/>
      <c r="BJ27" s="2477"/>
      <c r="BK27" s="2477"/>
      <c r="BL27" s="2477"/>
      <c r="BM27" s="2477"/>
      <c r="BN27" s="2477"/>
      <c r="BO27" s="2477"/>
      <c r="BP27" s="2477"/>
      <c r="BQ27" s="2477"/>
      <c r="BR27" s="2477"/>
      <c r="BS27" s="2477"/>
      <c r="BT27" s="2478"/>
      <c r="BU27" s="452"/>
      <c r="BV27" s="452"/>
      <c r="BW27" s="452"/>
      <c r="BX27" s="437"/>
      <c r="BY27" s="437"/>
      <c r="BZ27" s="437"/>
      <c r="CA27" s="858"/>
      <c r="CB27" s="858"/>
      <c r="CC27" s="858"/>
      <c r="CD27" s="858"/>
      <c r="CE27" s="858"/>
      <c r="CF27" s="858"/>
      <c r="CG27" s="858"/>
      <c r="CH27" s="858"/>
      <c r="CI27" s="858"/>
      <c r="CJ27" s="858"/>
      <c r="CK27" s="858"/>
      <c r="CL27" s="858"/>
      <c r="CM27" s="858"/>
      <c r="CN27" s="858"/>
      <c r="CO27" s="858"/>
      <c r="CP27" s="858"/>
      <c r="CQ27" s="858"/>
      <c r="CR27" s="858"/>
      <c r="CS27" s="858"/>
      <c r="CT27" s="858"/>
      <c r="CU27" s="311"/>
      <c r="CV27" s="747"/>
      <c r="CW27" s="747"/>
      <c r="CX27" s="747"/>
      <c r="CY27" s="747"/>
      <c r="CZ27" s="747"/>
      <c r="DA27" s="747"/>
      <c r="DB27" s="747"/>
      <c r="DC27" s="747"/>
      <c r="DD27" s="747"/>
      <c r="DE27" s="747"/>
      <c r="DF27" s="747"/>
      <c r="DG27" s="747"/>
      <c r="DH27" s="747"/>
      <c r="DI27" s="747"/>
      <c r="DJ27" s="747"/>
      <c r="DK27" s="726"/>
      <c r="DL27" s="955"/>
      <c r="DM27" s="951"/>
      <c r="DN27" s="951"/>
      <c r="DO27" s="951"/>
      <c r="DP27" s="951"/>
      <c r="DQ27" s="951"/>
      <c r="DR27" s="951"/>
      <c r="DS27" s="964" t="str">
        <f>CONCATENATE(AB27,"　",AB29, AB31)</f>
        <v>　</v>
      </c>
      <c r="DT27" s="951"/>
      <c r="DU27" s="951"/>
      <c r="DV27" s="951"/>
      <c r="DW27" s="951"/>
      <c r="DX27" s="951"/>
      <c r="DY27" s="951"/>
      <c r="DZ27" s="951"/>
      <c r="EA27" s="951"/>
      <c r="EB27" s="951"/>
      <c r="EC27" s="951"/>
      <c r="ED27" s="951"/>
      <c r="EE27" s="951"/>
      <c r="EF27" s="951"/>
      <c r="EG27" s="951"/>
      <c r="EH27" s="951"/>
      <c r="EI27" s="951"/>
      <c r="EJ27" s="951"/>
      <c r="EK27" s="951"/>
      <c r="EL27" s="951"/>
      <c r="EM27" s="951"/>
      <c r="EN27" s="951"/>
      <c r="EO27" s="951"/>
      <c r="EP27" s="951"/>
      <c r="EQ27" s="951"/>
      <c r="ER27" s="951"/>
      <c r="ES27" s="951"/>
      <c r="ET27" s="951"/>
      <c r="EU27" s="951"/>
      <c r="EV27" s="951"/>
      <c r="EW27" s="951"/>
      <c r="EX27" s="951"/>
      <c r="EY27" s="951"/>
      <c r="EZ27" s="951"/>
      <c r="FA27" s="951"/>
      <c r="FB27" s="951"/>
      <c r="FC27" s="951"/>
      <c r="FD27" s="951"/>
      <c r="FE27" s="951"/>
      <c r="FF27" s="951"/>
      <c r="FG27" s="951"/>
      <c r="FH27" s="951"/>
      <c r="FI27" s="951"/>
      <c r="FJ27" s="951"/>
      <c r="FK27" s="951"/>
      <c r="FL27" s="951"/>
      <c r="FM27" s="951"/>
      <c r="FN27" s="951"/>
      <c r="FO27" s="951"/>
      <c r="FP27" s="951"/>
      <c r="FQ27" s="956"/>
      <c r="FR27" s="951"/>
      <c r="FS27" s="951"/>
      <c r="FT27" s="951"/>
      <c r="FU27" s="951"/>
      <c r="FV27" s="951"/>
      <c r="FW27" s="951"/>
      <c r="FX27" s="951"/>
      <c r="FY27" s="951"/>
      <c r="FZ27" s="951"/>
      <c r="GA27" s="951"/>
      <c r="GB27" s="951"/>
      <c r="GC27" s="951"/>
      <c r="GD27" s="951"/>
      <c r="GE27" s="951"/>
      <c r="GF27" s="951"/>
      <c r="GG27" s="951"/>
      <c r="GH27" s="951"/>
    </row>
    <row r="28" spans="1:190" s="25" customFormat="1" ht="27" customHeight="1" x14ac:dyDescent="0.15">
      <c r="A28" s="9"/>
      <c r="B28" s="102"/>
      <c r="C28" s="1502"/>
      <c r="D28" s="1503"/>
      <c r="E28" s="1503"/>
      <c r="F28" s="1503"/>
      <c r="G28" s="1503"/>
      <c r="H28" s="1504"/>
      <c r="I28" s="1158"/>
      <c r="J28" s="284"/>
      <c r="K28" s="721"/>
      <c r="L28" s="721"/>
      <c r="M28" s="2425" t="s">
        <v>6278</v>
      </c>
      <c r="N28" s="2507"/>
      <c r="O28" s="2507"/>
      <c r="P28" s="2507"/>
      <c r="Q28" s="2507"/>
      <c r="R28" s="2507"/>
      <c r="S28" s="2119" t="s">
        <v>33</v>
      </c>
      <c r="T28" s="2120"/>
      <c r="U28" s="2120"/>
      <c r="V28" s="2120"/>
      <c r="W28" s="2120"/>
      <c r="X28" s="2120"/>
      <c r="Y28" s="2120"/>
      <c r="Z28" s="2120"/>
      <c r="AA28" s="2120"/>
      <c r="AB28" s="2195"/>
      <c r="AC28" s="2196"/>
      <c r="AD28" s="2196"/>
      <c r="AE28" s="2196"/>
      <c r="AF28" s="2196"/>
      <c r="AG28" s="2196"/>
      <c r="AH28" s="2196"/>
      <c r="AI28" s="2196"/>
      <c r="AJ28" s="2196"/>
      <c r="AK28" s="2196"/>
      <c r="AL28" s="2196"/>
      <c r="AM28" s="2196"/>
      <c r="AN28" s="2196"/>
      <c r="AO28" s="2196"/>
      <c r="AP28" s="2196"/>
      <c r="AQ28" s="2196"/>
      <c r="AR28" s="2196"/>
      <c r="AS28" s="2196"/>
      <c r="AT28" s="2196"/>
      <c r="AU28" s="2196"/>
      <c r="AV28" s="2196"/>
      <c r="AW28" s="2196"/>
      <c r="AX28" s="2196"/>
      <c r="AY28" s="2196"/>
      <c r="AZ28" s="2196"/>
      <c r="BA28" s="2196"/>
      <c r="BB28" s="2196"/>
      <c r="BC28" s="2196"/>
      <c r="BD28" s="2196"/>
      <c r="BE28" s="2196"/>
      <c r="BF28" s="2196"/>
      <c r="BG28" s="2196"/>
      <c r="BH28" s="2196"/>
      <c r="BI28" s="2196"/>
      <c r="BJ28" s="2196"/>
      <c r="BK28" s="2196"/>
      <c r="BL28" s="2196"/>
      <c r="BM28" s="2196"/>
      <c r="BN28" s="2196"/>
      <c r="BO28" s="2196"/>
      <c r="BP28" s="2196"/>
      <c r="BQ28" s="2196"/>
      <c r="BR28" s="2196"/>
      <c r="BS28" s="2196"/>
      <c r="BT28" s="2197"/>
      <c r="BU28" s="452"/>
      <c r="BV28" s="452"/>
      <c r="BW28" s="452"/>
      <c r="BX28" s="437"/>
      <c r="BY28" s="437"/>
      <c r="BZ28" s="437"/>
      <c r="CA28" s="858"/>
      <c r="CB28" s="858"/>
      <c r="CC28" s="858"/>
      <c r="CD28" s="858"/>
      <c r="CE28" s="858"/>
      <c r="CF28" s="858"/>
      <c r="CG28" s="858"/>
      <c r="CH28" s="858"/>
      <c r="CI28" s="858"/>
      <c r="CJ28" s="858"/>
      <c r="CK28" s="858"/>
      <c r="CL28" s="858"/>
      <c r="CM28" s="858"/>
      <c r="CN28" s="858"/>
      <c r="CO28" s="858"/>
      <c r="CP28" s="858"/>
      <c r="CQ28" s="858"/>
      <c r="CR28" s="858"/>
      <c r="CS28" s="858"/>
      <c r="CT28" s="858"/>
      <c r="CU28" s="311"/>
      <c r="CV28" s="747"/>
      <c r="CW28" s="747"/>
      <c r="CX28" s="747"/>
      <c r="CY28" s="747"/>
      <c r="CZ28" s="747"/>
      <c r="DA28" s="747"/>
      <c r="DB28" s="747"/>
      <c r="DC28" s="747"/>
      <c r="DD28" s="747"/>
      <c r="DE28" s="747"/>
      <c r="DF28" s="747"/>
      <c r="DG28" s="747"/>
      <c r="DH28" s="747"/>
      <c r="DI28" s="747"/>
      <c r="DJ28" s="747"/>
      <c r="DK28" s="726"/>
      <c r="DL28" s="955"/>
      <c r="DM28" s="951"/>
      <c r="DN28" s="951"/>
      <c r="DO28" s="951"/>
      <c r="DP28" s="951"/>
      <c r="DQ28" s="951"/>
      <c r="DR28" s="951"/>
      <c r="DS28" s="951"/>
      <c r="DT28" s="951"/>
      <c r="DU28" s="951"/>
      <c r="DV28" s="951"/>
      <c r="DW28" s="951"/>
      <c r="DX28" s="951"/>
      <c r="DY28" s="951"/>
      <c r="DZ28" s="951"/>
      <c r="EA28" s="951"/>
      <c r="EB28" s="951"/>
      <c r="EC28" s="951"/>
      <c r="ED28" s="951"/>
      <c r="EE28" s="951"/>
      <c r="EF28" s="951"/>
      <c r="EG28" s="951"/>
      <c r="EH28" s="951"/>
      <c r="EI28" s="951"/>
      <c r="EJ28" s="951"/>
      <c r="EK28" s="951"/>
      <c r="EL28" s="951"/>
      <c r="EM28" s="951"/>
      <c r="EN28" s="951"/>
      <c r="EO28" s="951"/>
      <c r="EP28" s="951"/>
      <c r="EQ28" s="951"/>
      <c r="ER28" s="951"/>
      <c r="ES28" s="951"/>
      <c r="ET28" s="951"/>
      <c r="EU28" s="951"/>
      <c r="EV28" s="951"/>
      <c r="EW28" s="951"/>
      <c r="EX28" s="951"/>
      <c r="EY28" s="951"/>
      <c r="EZ28" s="951"/>
      <c r="FA28" s="951"/>
      <c r="FB28" s="951"/>
      <c r="FC28" s="951"/>
      <c r="FD28" s="951"/>
      <c r="FE28" s="951"/>
      <c r="FF28" s="951"/>
      <c r="FG28" s="951"/>
      <c r="FH28" s="951"/>
      <c r="FI28" s="951"/>
      <c r="FJ28" s="951"/>
      <c r="FK28" s="951"/>
      <c r="FL28" s="951"/>
      <c r="FM28" s="951"/>
      <c r="FN28" s="951"/>
      <c r="FO28" s="951"/>
      <c r="FP28" s="951"/>
      <c r="FQ28" s="956"/>
      <c r="FR28" s="951"/>
      <c r="FS28" s="951"/>
      <c r="FT28" s="951"/>
      <c r="FU28" s="951"/>
      <c r="FV28" s="951"/>
      <c r="FW28" s="951"/>
      <c r="FX28" s="951"/>
      <c r="FY28" s="951"/>
      <c r="FZ28" s="951"/>
      <c r="GA28" s="951"/>
      <c r="GB28" s="951"/>
      <c r="GC28" s="951"/>
      <c r="GD28" s="951"/>
      <c r="GE28" s="951"/>
      <c r="GF28" s="951"/>
      <c r="GG28" s="951"/>
      <c r="GH28" s="951"/>
    </row>
    <row r="29" spans="1:190" s="25" customFormat="1" ht="27" customHeight="1" x14ac:dyDescent="0.15">
      <c r="A29" s="9"/>
      <c r="B29" s="102"/>
      <c r="C29" s="1502"/>
      <c r="D29" s="1503"/>
      <c r="E29" s="1503"/>
      <c r="F29" s="1503"/>
      <c r="G29" s="1503"/>
      <c r="H29" s="1504"/>
      <c r="I29" s="1158"/>
      <c r="J29" s="284"/>
      <c r="K29" s="721"/>
      <c r="L29" s="721"/>
      <c r="M29" s="2507"/>
      <c r="N29" s="2507"/>
      <c r="O29" s="2507"/>
      <c r="P29" s="2507"/>
      <c r="Q29" s="2507"/>
      <c r="R29" s="2507"/>
      <c r="S29" s="2091" t="s">
        <v>94</v>
      </c>
      <c r="T29" s="2092"/>
      <c r="U29" s="2092"/>
      <c r="V29" s="2092"/>
      <c r="W29" s="2092"/>
      <c r="X29" s="2092"/>
      <c r="Y29" s="2092"/>
      <c r="Z29" s="2092"/>
      <c r="AA29" s="2092"/>
      <c r="AB29" s="2072"/>
      <c r="AC29" s="2073"/>
      <c r="AD29" s="2073"/>
      <c r="AE29" s="2073"/>
      <c r="AF29" s="2073"/>
      <c r="AG29" s="2073"/>
      <c r="AH29" s="2073"/>
      <c r="AI29" s="2073"/>
      <c r="AJ29" s="2073"/>
      <c r="AK29" s="2073"/>
      <c r="AL29" s="2073"/>
      <c r="AM29" s="2073"/>
      <c r="AN29" s="2073"/>
      <c r="AO29" s="2073"/>
      <c r="AP29" s="2073"/>
      <c r="AQ29" s="2073"/>
      <c r="AR29" s="2073"/>
      <c r="AS29" s="2073"/>
      <c r="AT29" s="2073"/>
      <c r="AU29" s="2073"/>
      <c r="AV29" s="2073"/>
      <c r="AW29" s="2073"/>
      <c r="AX29" s="2073"/>
      <c r="AY29" s="2073"/>
      <c r="AZ29" s="2073"/>
      <c r="BA29" s="2073"/>
      <c r="BB29" s="2073"/>
      <c r="BC29" s="2073"/>
      <c r="BD29" s="2073"/>
      <c r="BE29" s="2073"/>
      <c r="BF29" s="2073"/>
      <c r="BG29" s="2073"/>
      <c r="BH29" s="2073"/>
      <c r="BI29" s="2073"/>
      <c r="BJ29" s="2073"/>
      <c r="BK29" s="2073"/>
      <c r="BL29" s="2073"/>
      <c r="BM29" s="2073"/>
      <c r="BN29" s="2073"/>
      <c r="BO29" s="2073"/>
      <c r="BP29" s="2073"/>
      <c r="BQ29" s="2073"/>
      <c r="BR29" s="2073"/>
      <c r="BS29" s="2073"/>
      <c r="BT29" s="2074"/>
      <c r="BU29" s="452"/>
      <c r="BV29" s="452"/>
      <c r="BW29" s="452"/>
      <c r="BX29" s="437"/>
      <c r="BY29" s="437"/>
      <c r="BZ29" s="437"/>
      <c r="CA29" s="858"/>
      <c r="CB29" s="858"/>
      <c r="CC29" s="858"/>
      <c r="CD29" s="858"/>
      <c r="CE29" s="858"/>
      <c r="CF29" s="858"/>
      <c r="CG29" s="858"/>
      <c r="CH29" s="858"/>
      <c r="CI29" s="858"/>
      <c r="CJ29" s="858"/>
      <c r="CK29" s="858"/>
      <c r="CL29" s="858"/>
      <c r="CM29" s="858"/>
      <c r="CN29" s="858"/>
      <c r="CO29" s="858"/>
      <c r="CP29" s="858"/>
      <c r="CQ29" s="858"/>
      <c r="CR29" s="858"/>
      <c r="CS29" s="858"/>
      <c r="CT29" s="858"/>
      <c r="CU29" s="311"/>
      <c r="CV29" s="747"/>
      <c r="CW29" s="747"/>
      <c r="CX29" s="747"/>
      <c r="CY29" s="747"/>
      <c r="CZ29" s="747"/>
      <c r="DA29" s="747"/>
      <c r="DB29" s="747"/>
      <c r="DC29" s="747"/>
      <c r="DD29" s="747"/>
      <c r="DE29" s="747"/>
      <c r="DF29" s="747"/>
      <c r="DG29" s="747"/>
      <c r="DH29" s="747"/>
      <c r="DI29" s="747"/>
      <c r="DJ29" s="747"/>
      <c r="DK29" s="726"/>
      <c r="DL29" s="955"/>
      <c r="DM29" s="951"/>
      <c r="DN29" s="951"/>
      <c r="DO29" s="951"/>
      <c r="DP29" s="951"/>
      <c r="DQ29" s="951"/>
      <c r="DR29" s="951"/>
      <c r="DS29" s="951"/>
      <c r="DT29" s="951"/>
      <c r="DU29" s="951"/>
      <c r="DV29" s="951"/>
      <c r="DW29" s="951"/>
      <c r="DX29" s="951"/>
      <c r="DY29" s="951"/>
      <c r="DZ29" s="951"/>
      <c r="EA29" s="951"/>
      <c r="EB29" s="951"/>
      <c r="EC29" s="951"/>
      <c r="ED29" s="951"/>
      <c r="EE29" s="951"/>
      <c r="EF29" s="951"/>
      <c r="EG29" s="951"/>
      <c r="EH29" s="951"/>
      <c r="EI29" s="951"/>
      <c r="EJ29" s="951"/>
      <c r="EK29" s="951"/>
      <c r="EL29" s="951"/>
      <c r="EM29" s="951"/>
      <c r="EN29" s="951"/>
      <c r="EO29" s="951"/>
      <c r="EP29" s="951"/>
      <c r="EQ29" s="951"/>
      <c r="ER29" s="951"/>
      <c r="ES29" s="951"/>
      <c r="ET29" s="951"/>
      <c r="EU29" s="951"/>
      <c r="EV29" s="951"/>
      <c r="EW29" s="951"/>
      <c r="EX29" s="951"/>
      <c r="EY29" s="951"/>
      <c r="EZ29" s="951"/>
      <c r="FA29" s="951"/>
      <c r="FB29" s="951"/>
      <c r="FC29" s="951"/>
      <c r="FD29" s="951"/>
      <c r="FE29" s="951"/>
      <c r="FF29" s="951"/>
      <c r="FG29" s="951"/>
      <c r="FH29" s="951"/>
      <c r="FI29" s="951"/>
      <c r="FJ29" s="951"/>
      <c r="FK29" s="951"/>
      <c r="FL29" s="951"/>
      <c r="FM29" s="951"/>
      <c r="FN29" s="951"/>
      <c r="FO29" s="951"/>
      <c r="FP29" s="951"/>
      <c r="FQ29" s="956"/>
      <c r="FR29" s="951"/>
      <c r="FS29" s="951"/>
      <c r="FT29" s="951"/>
      <c r="FU29" s="951"/>
      <c r="FV29" s="951"/>
      <c r="FW29" s="951"/>
      <c r="FX29" s="951"/>
      <c r="FY29" s="951"/>
      <c r="FZ29" s="951"/>
      <c r="GA29" s="951"/>
      <c r="GB29" s="951"/>
      <c r="GC29" s="951"/>
      <c r="GD29" s="951"/>
      <c r="GE29" s="951"/>
      <c r="GF29" s="951"/>
      <c r="GG29" s="951"/>
      <c r="GH29" s="951"/>
    </row>
    <row r="30" spans="1:190" s="25" customFormat="1" ht="27" customHeight="1" x14ac:dyDescent="0.15">
      <c r="A30" s="9"/>
      <c r="B30" s="102"/>
      <c r="C30" s="1502"/>
      <c r="D30" s="1503"/>
      <c r="E30" s="1503"/>
      <c r="F30" s="1503"/>
      <c r="G30" s="1503"/>
      <c r="H30" s="1504"/>
      <c r="I30" s="1158"/>
      <c r="J30" s="284"/>
      <c r="K30" s="721"/>
      <c r="L30" s="721"/>
      <c r="M30" s="2425" t="s">
        <v>31</v>
      </c>
      <c r="N30" s="2507"/>
      <c r="O30" s="2507"/>
      <c r="P30" s="2507"/>
      <c r="Q30" s="2507"/>
      <c r="R30" s="2507"/>
      <c r="S30" s="2119" t="s">
        <v>33</v>
      </c>
      <c r="T30" s="2120"/>
      <c r="U30" s="2120"/>
      <c r="V30" s="2120"/>
      <c r="W30" s="2120"/>
      <c r="X30" s="2120"/>
      <c r="Y30" s="2120"/>
      <c r="Z30" s="2120"/>
      <c r="AA30" s="2120"/>
      <c r="AB30" s="2166"/>
      <c r="AC30" s="2167"/>
      <c r="AD30" s="2167"/>
      <c r="AE30" s="2167"/>
      <c r="AF30" s="2167"/>
      <c r="AG30" s="2167"/>
      <c r="AH30" s="2167"/>
      <c r="AI30" s="2167"/>
      <c r="AJ30" s="2167"/>
      <c r="AK30" s="2167"/>
      <c r="AL30" s="2167"/>
      <c r="AM30" s="2167"/>
      <c r="AN30" s="2167"/>
      <c r="AO30" s="2167"/>
      <c r="AP30" s="2167"/>
      <c r="AQ30" s="2167"/>
      <c r="AR30" s="2167"/>
      <c r="AS30" s="2167"/>
      <c r="AT30" s="2167"/>
      <c r="AU30" s="2167"/>
      <c r="AV30" s="2167"/>
      <c r="AW30" s="2167"/>
      <c r="AX30" s="2167"/>
      <c r="AY30" s="2167"/>
      <c r="AZ30" s="2167"/>
      <c r="BA30" s="2167"/>
      <c r="BB30" s="2167"/>
      <c r="BC30" s="2167"/>
      <c r="BD30" s="2167"/>
      <c r="BE30" s="2167"/>
      <c r="BF30" s="2167"/>
      <c r="BG30" s="2167"/>
      <c r="BH30" s="2167"/>
      <c r="BI30" s="2167"/>
      <c r="BJ30" s="2167"/>
      <c r="BK30" s="2167"/>
      <c r="BL30" s="2167"/>
      <c r="BM30" s="2167"/>
      <c r="BN30" s="2167"/>
      <c r="BO30" s="2167"/>
      <c r="BP30" s="2167"/>
      <c r="BQ30" s="2167"/>
      <c r="BR30" s="2167"/>
      <c r="BS30" s="2167"/>
      <c r="BT30" s="2168"/>
      <c r="BU30" s="452"/>
      <c r="BV30" s="452"/>
      <c r="BW30" s="452"/>
      <c r="BX30" s="437"/>
      <c r="BY30" s="437"/>
      <c r="BZ30" s="437"/>
      <c r="CA30" s="858"/>
      <c r="CB30" s="858"/>
      <c r="CC30" s="858"/>
      <c r="CD30" s="858"/>
      <c r="CE30" s="858"/>
      <c r="CF30" s="858"/>
      <c r="CG30" s="858"/>
      <c r="CH30" s="858"/>
      <c r="CI30" s="858"/>
      <c r="CJ30" s="858"/>
      <c r="CK30" s="858"/>
      <c r="CL30" s="858"/>
      <c r="CM30" s="858"/>
      <c r="CN30" s="858"/>
      <c r="CO30" s="858"/>
      <c r="CP30" s="858"/>
      <c r="CQ30" s="858"/>
      <c r="CR30" s="858"/>
      <c r="CS30" s="858"/>
      <c r="CT30" s="858"/>
      <c r="CU30" s="311"/>
      <c r="CV30" s="747"/>
      <c r="CW30" s="747"/>
      <c r="CX30" s="747"/>
      <c r="CY30" s="747"/>
      <c r="CZ30" s="747"/>
      <c r="DA30" s="747"/>
      <c r="DB30" s="747"/>
      <c r="DC30" s="747"/>
      <c r="DD30" s="747"/>
      <c r="DE30" s="747"/>
      <c r="DF30" s="747"/>
      <c r="DG30" s="747"/>
      <c r="DH30" s="747"/>
      <c r="DI30" s="747"/>
      <c r="DJ30" s="747"/>
      <c r="DK30" s="726"/>
      <c r="DL30" s="955"/>
      <c r="DM30" s="951"/>
      <c r="DN30" s="951"/>
      <c r="DO30" s="951"/>
      <c r="DP30" s="951"/>
      <c r="DQ30" s="951"/>
      <c r="DR30" s="951"/>
      <c r="DS30" s="951" t="s">
        <v>1679</v>
      </c>
      <c r="DT30" s="951"/>
      <c r="DU30" s="951"/>
      <c r="DV30" s="951"/>
      <c r="DW30" s="951"/>
      <c r="DX30" s="951"/>
      <c r="DY30" s="951"/>
      <c r="DZ30" s="951"/>
      <c r="EA30" s="951"/>
      <c r="EB30" s="951"/>
      <c r="EC30" s="951"/>
      <c r="ED30" s="951"/>
      <c r="EE30" s="951"/>
      <c r="EF30" s="951"/>
      <c r="EG30" s="951"/>
      <c r="EH30" s="951"/>
      <c r="EI30" s="951"/>
      <c r="EJ30" s="951"/>
      <c r="EK30" s="951"/>
      <c r="EL30" s="951"/>
      <c r="EM30" s="951"/>
      <c r="EN30" s="951"/>
      <c r="EO30" s="951"/>
      <c r="EP30" s="951"/>
      <c r="EQ30" s="951"/>
      <c r="ER30" s="951"/>
      <c r="ES30" s="951"/>
      <c r="ET30" s="951"/>
      <c r="EU30" s="951"/>
      <c r="EV30" s="951"/>
      <c r="EW30" s="951"/>
      <c r="EX30" s="951"/>
      <c r="EY30" s="951"/>
      <c r="EZ30" s="951"/>
      <c r="FA30" s="951"/>
      <c r="FB30" s="951"/>
      <c r="FC30" s="951"/>
      <c r="FD30" s="951"/>
      <c r="FE30" s="951"/>
      <c r="FF30" s="951"/>
      <c r="FG30" s="951"/>
      <c r="FH30" s="951"/>
      <c r="FI30" s="951"/>
      <c r="FJ30" s="951"/>
      <c r="FK30" s="951"/>
      <c r="FL30" s="951"/>
      <c r="FM30" s="951"/>
      <c r="FN30" s="951"/>
      <c r="FO30" s="951"/>
      <c r="FP30" s="951"/>
      <c r="FQ30" s="956"/>
      <c r="FR30" s="951"/>
      <c r="FS30" s="951"/>
      <c r="FT30" s="951"/>
      <c r="FU30" s="951"/>
      <c r="FV30" s="951"/>
      <c r="FW30" s="951"/>
      <c r="FX30" s="951"/>
      <c r="FY30" s="951"/>
      <c r="FZ30" s="951"/>
      <c r="GA30" s="951"/>
      <c r="GB30" s="951"/>
      <c r="GC30" s="951"/>
      <c r="GD30" s="951"/>
      <c r="GE30" s="951"/>
      <c r="GF30" s="951"/>
      <c r="GG30" s="951"/>
      <c r="GH30" s="951"/>
    </row>
    <row r="31" spans="1:190" s="25" customFormat="1" ht="27" customHeight="1" x14ac:dyDescent="0.15">
      <c r="A31" s="9"/>
      <c r="B31" s="102"/>
      <c r="C31" s="1502"/>
      <c r="D31" s="1503"/>
      <c r="E31" s="1503"/>
      <c r="F31" s="1503"/>
      <c r="G31" s="1503"/>
      <c r="H31" s="1504"/>
      <c r="I31" s="1158"/>
      <c r="J31" s="284"/>
      <c r="K31" s="721"/>
      <c r="L31" s="721"/>
      <c r="M31" s="2507"/>
      <c r="N31" s="2507"/>
      <c r="O31" s="2507"/>
      <c r="P31" s="2507"/>
      <c r="Q31" s="2507"/>
      <c r="R31" s="2507"/>
      <c r="S31" s="2091" t="s">
        <v>31</v>
      </c>
      <c r="T31" s="2092"/>
      <c r="U31" s="2092"/>
      <c r="V31" s="2092"/>
      <c r="W31" s="2092"/>
      <c r="X31" s="2092"/>
      <c r="Y31" s="2092"/>
      <c r="Z31" s="2092"/>
      <c r="AA31" s="2092"/>
      <c r="AB31" s="2476"/>
      <c r="AC31" s="2477"/>
      <c r="AD31" s="2477"/>
      <c r="AE31" s="2477"/>
      <c r="AF31" s="2477"/>
      <c r="AG31" s="2477"/>
      <c r="AH31" s="2477"/>
      <c r="AI31" s="2477"/>
      <c r="AJ31" s="2477"/>
      <c r="AK31" s="2477"/>
      <c r="AL31" s="2477"/>
      <c r="AM31" s="2477"/>
      <c r="AN31" s="2477"/>
      <c r="AO31" s="2477"/>
      <c r="AP31" s="2477"/>
      <c r="AQ31" s="2477"/>
      <c r="AR31" s="2477"/>
      <c r="AS31" s="2477"/>
      <c r="AT31" s="2477"/>
      <c r="AU31" s="2477"/>
      <c r="AV31" s="2477"/>
      <c r="AW31" s="2477"/>
      <c r="AX31" s="2477"/>
      <c r="AY31" s="2477"/>
      <c r="AZ31" s="2477"/>
      <c r="BA31" s="2477"/>
      <c r="BB31" s="2477"/>
      <c r="BC31" s="2477"/>
      <c r="BD31" s="2477"/>
      <c r="BE31" s="2477"/>
      <c r="BF31" s="2477"/>
      <c r="BG31" s="2477"/>
      <c r="BH31" s="2477"/>
      <c r="BI31" s="2477"/>
      <c r="BJ31" s="2477"/>
      <c r="BK31" s="2477"/>
      <c r="BL31" s="2477"/>
      <c r="BM31" s="2477"/>
      <c r="BN31" s="2477"/>
      <c r="BO31" s="2477"/>
      <c r="BP31" s="2477"/>
      <c r="BQ31" s="2477"/>
      <c r="BR31" s="2477"/>
      <c r="BS31" s="2477"/>
      <c r="BT31" s="2478"/>
      <c r="BU31" s="452"/>
      <c r="BV31" s="452"/>
      <c r="BW31" s="452"/>
      <c r="BX31" s="437"/>
      <c r="BY31" s="437"/>
      <c r="BZ31" s="437"/>
      <c r="CA31" s="858"/>
      <c r="CB31" s="858"/>
      <c r="CC31" s="858"/>
      <c r="CD31" s="858"/>
      <c r="CE31" s="858"/>
      <c r="CF31" s="858"/>
      <c r="CG31" s="858"/>
      <c r="CH31" s="858"/>
      <c r="CI31" s="858"/>
      <c r="CJ31" s="858"/>
      <c r="CK31" s="858"/>
      <c r="CL31" s="858"/>
      <c r="CM31" s="858"/>
      <c r="CN31" s="858"/>
      <c r="CO31" s="858"/>
      <c r="CP31" s="858"/>
      <c r="CQ31" s="858"/>
      <c r="CR31" s="858"/>
      <c r="CS31" s="858"/>
      <c r="CT31" s="858"/>
      <c r="CU31" s="311"/>
      <c r="CV31" s="747"/>
      <c r="CW31" s="747"/>
      <c r="CX31" s="747"/>
      <c r="CY31" s="747"/>
      <c r="CZ31" s="747"/>
      <c r="DA31" s="747"/>
      <c r="DB31" s="747"/>
      <c r="DC31" s="747"/>
      <c r="DD31" s="747"/>
      <c r="DE31" s="747"/>
      <c r="DF31" s="747"/>
      <c r="DG31" s="747"/>
      <c r="DH31" s="747"/>
      <c r="DI31" s="747"/>
      <c r="DJ31" s="747"/>
      <c r="DK31" s="726"/>
      <c r="DL31" s="955"/>
      <c r="DM31" s="965" t="s">
        <v>1298</v>
      </c>
      <c r="DN31" s="966" t="s">
        <v>1299</v>
      </c>
      <c r="DO31" s="951"/>
      <c r="DP31" s="1198" t="s">
        <v>6015</v>
      </c>
      <c r="DQ31" s="951"/>
      <c r="DR31" s="951"/>
      <c r="DS31" s="967">
        <f>$AB$32</f>
        <v>0</v>
      </c>
      <c r="DT31" s="967">
        <f>$AK$32</f>
        <v>0</v>
      </c>
      <c r="DU31" s="951"/>
      <c r="DV31" s="951"/>
      <c r="DW31" s="951"/>
      <c r="DX31" s="951"/>
      <c r="DY31" s="951"/>
      <c r="DZ31" s="951"/>
      <c r="EA31" s="951"/>
      <c r="EB31" s="951"/>
      <c r="EC31" s="951"/>
      <c r="ED31" s="951"/>
      <c r="EE31" s="951"/>
      <c r="EF31" s="951"/>
      <c r="EG31" s="951"/>
      <c r="EH31" s="951"/>
      <c r="EI31" s="951"/>
      <c r="EJ31" s="951"/>
      <c r="EK31" s="951"/>
      <c r="EL31" s="951"/>
      <c r="EM31" s="951"/>
      <c r="EN31" s="951"/>
      <c r="EO31" s="951"/>
      <c r="EP31" s="951"/>
      <c r="EQ31" s="951"/>
      <c r="ER31" s="951"/>
      <c r="ES31" s="951"/>
      <c r="ET31" s="951"/>
      <c r="EU31" s="951"/>
      <c r="EV31" s="951"/>
      <c r="EW31" s="951"/>
      <c r="EX31" s="951"/>
      <c r="EY31" s="951"/>
      <c r="EZ31" s="951"/>
      <c r="FA31" s="951"/>
      <c r="FB31" s="951"/>
      <c r="FC31" s="951"/>
      <c r="FD31" s="951"/>
      <c r="FE31" s="951"/>
      <c r="FF31" s="951"/>
      <c r="FG31" s="951"/>
      <c r="FH31" s="951"/>
      <c r="FI31" s="951"/>
      <c r="FJ31" s="951"/>
      <c r="FK31" s="951"/>
      <c r="FL31" s="951"/>
      <c r="FM31" s="951"/>
      <c r="FN31" s="951"/>
      <c r="FO31" s="951"/>
      <c r="FP31" s="951"/>
      <c r="FQ31" s="956"/>
      <c r="FR31" s="951"/>
      <c r="FS31" s="951"/>
      <c r="FT31" s="951"/>
      <c r="FU31" s="951"/>
      <c r="FV31" s="951"/>
      <c r="FW31" s="951"/>
      <c r="FX31" s="951"/>
      <c r="FY31" s="951"/>
      <c r="FZ31" s="951"/>
      <c r="GA31" s="951"/>
      <c r="GB31" s="951"/>
      <c r="GC31" s="951"/>
      <c r="GD31" s="951"/>
      <c r="GE31" s="951"/>
      <c r="GF31" s="951"/>
      <c r="GG31" s="951"/>
      <c r="GH31" s="951"/>
    </row>
    <row r="32" spans="1:190" s="25" customFormat="1" ht="27" customHeight="1" x14ac:dyDescent="0.15">
      <c r="A32" s="9"/>
      <c r="B32" s="102"/>
      <c r="C32" s="1502"/>
      <c r="D32" s="1503"/>
      <c r="E32" s="1503"/>
      <c r="F32" s="1503"/>
      <c r="G32" s="1503"/>
      <c r="H32" s="1504"/>
      <c r="I32" s="1158"/>
      <c r="J32" s="284"/>
      <c r="K32" s="721"/>
      <c r="L32" s="721"/>
      <c r="M32" s="2425" t="s">
        <v>23</v>
      </c>
      <c r="N32" s="2425"/>
      <c r="O32" s="2425"/>
      <c r="P32" s="2425"/>
      <c r="Q32" s="2425"/>
      <c r="R32" s="2425"/>
      <c r="S32" s="2425"/>
      <c r="T32" s="2425"/>
      <c r="U32" s="2425"/>
      <c r="V32" s="2425"/>
      <c r="W32" s="2425"/>
      <c r="X32" s="2425"/>
      <c r="Y32" s="2425"/>
      <c r="Z32" s="2425"/>
      <c r="AA32" s="2425"/>
      <c r="AB32" s="2465"/>
      <c r="AC32" s="2465"/>
      <c r="AD32" s="2465"/>
      <c r="AE32" s="2465"/>
      <c r="AF32" s="2465"/>
      <c r="AG32" s="2465"/>
      <c r="AH32" s="2464" t="s">
        <v>20</v>
      </c>
      <c r="AI32" s="2464"/>
      <c r="AJ32" s="2464"/>
      <c r="AK32" s="2465"/>
      <c r="AL32" s="2465"/>
      <c r="AM32" s="2465"/>
      <c r="AN32" s="2465"/>
      <c r="AO32" s="2465"/>
      <c r="AP32" s="2465"/>
      <c r="AQ32" s="877"/>
      <c r="AR32" s="877"/>
      <c r="AS32" s="877"/>
      <c r="AT32" s="877"/>
      <c r="AU32" s="877"/>
      <c r="AV32" s="877"/>
      <c r="AW32" s="877"/>
      <c r="AX32" s="877"/>
      <c r="AY32" s="877"/>
      <c r="AZ32" s="877"/>
      <c r="BA32" s="877"/>
      <c r="BB32" s="877"/>
      <c r="BC32" s="877"/>
      <c r="BD32" s="877"/>
      <c r="BE32" s="877"/>
      <c r="BF32" s="877"/>
      <c r="BG32" s="877"/>
      <c r="BH32" s="877"/>
      <c r="BI32" s="877"/>
      <c r="BJ32" s="877"/>
      <c r="BK32" s="877"/>
      <c r="BL32" s="877"/>
      <c r="BM32" s="877"/>
      <c r="BN32" s="877"/>
      <c r="BO32" s="877"/>
      <c r="BP32" s="877"/>
      <c r="BQ32" s="877"/>
      <c r="BR32" s="877"/>
      <c r="BS32" s="877"/>
      <c r="BT32" s="877"/>
      <c r="BU32" s="452"/>
      <c r="BV32" s="452"/>
      <c r="BW32" s="452"/>
      <c r="BX32" s="437"/>
      <c r="BY32" s="437"/>
      <c r="BZ32" s="437"/>
      <c r="CA32" s="858"/>
      <c r="CB32" s="858"/>
      <c r="CC32" s="858"/>
      <c r="CD32" s="858"/>
      <c r="CE32" s="858"/>
      <c r="CF32" s="858"/>
      <c r="CG32" s="858"/>
      <c r="CH32" s="858"/>
      <c r="CI32" s="858"/>
      <c r="CJ32" s="858"/>
      <c r="CK32" s="858"/>
      <c r="CL32" s="858"/>
      <c r="CM32" s="858"/>
      <c r="CN32" s="858"/>
      <c r="CO32" s="858"/>
      <c r="CP32" s="858"/>
      <c r="CQ32" s="858"/>
      <c r="CR32" s="858"/>
      <c r="CS32" s="858"/>
      <c r="CT32" s="858"/>
      <c r="CU32" s="311"/>
      <c r="CV32" s="747"/>
      <c r="CW32" s="747"/>
      <c r="CX32" s="747"/>
      <c r="CY32" s="747"/>
      <c r="CZ32" s="747"/>
      <c r="DA32" s="747"/>
      <c r="DB32" s="747"/>
      <c r="DC32" s="747"/>
      <c r="DD32" s="747"/>
      <c r="DE32" s="747"/>
      <c r="DF32" s="747"/>
      <c r="DG32" s="747"/>
      <c r="DH32" s="747"/>
      <c r="DI32" s="747"/>
      <c r="DJ32" s="747"/>
      <c r="DK32" s="726"/>
      <c r="DL32" s="955"/>
      <c r="DM32" s="965" t="str">
        <f>CONCATENATE(AB32,"-",AK32)</f>
        <v>-</v>
      </c>
      <c r="DN32" s="966" t="str">
        <f>ASC(DM32)</f>
        <v>-</v>
      </c>
      <c r="DO32" s="951"/>
      <c r="DP32" s="1010">
        <f>IF(DM32="-",1,0)</f>
        <v>1</v>
      </c>
      <c r="DQ32" s="951"/>
      <c r="DR32" s="951"/>
      <c r="DS32" s="951"/>
      <c r="DT32" s="951"/>
      <c r="DU32" s="951"/>
      <c r="DV32" s="951"/>
      <c r="DW32" s="951"/>
      <c r="DX32" s="951"/>
      <c r="DY32" s="951"/>
      <c r="DZ32" s="951"/>
      <c r="EA32" s="951"/>
      <c r="EB32" s="951"/>
      <c r="EC32" s="951"/>
      <c r="ED32" s="951"/>
      <c r="EE32" s="951"/>
      <c r="EF32" s="951"/>
      <c r="EG32" s="951"/>
      <c r="EH32" s="951"/>
      <c r="EI32" s="951"/>
      <c r="EJ32" s="951"/>
      <c r="EK32" s="951"/>
      <c r="EL32" s="951"/>
      <c r="EM32" s="951"/>
      <c r="EN32" s="951"/>
      <c r="EO32" s="951"/>
      <c r="EP32" s="951"/>
      <c r="EQ32" s="951"/>
      <c r="ER32" s="951"/>
      <c r="ES32" s="951"/>
      <c r="ET32" s="951"/>
      <c r="EU32" s="951"/>
      <c r="EV32" s="951"/>
      <c r="EW32" s="951"/>
      <c r="EX32" s="951"/>
      <c r="EY32" s="951"/>
      <c r="EZ32" s="951"/>
      <c r="FA32" s="951"/>
      <c r="FB32" s="951"/>
      <c r="FC32" s="951"/>
      <c r="FD32" s="951"/>
      <c r="FE32" s="951"/>
      <c r="FF32" s="951"/>
      <c r="FG32" s="951"/>
      <c r="FH32" s="951"/>
      <c r="FI32" s="951"/>
      <c r="FJ32" s="951"/>
      <c r="FK32" s="951"/>
      <c r="FL32" s="951"/>
      <c r="FM32" s="951"/>
      <c r="FN32" s="951"/>
      <c r="FO32" s="951"/>
      <c r="FP32" s="951"/>
      <c r="FQ32" s="956"/>
      <c r="FR32" s="951"/>
      <c r="FS32" s="951"/>
      <c r="FT32" s="951"/>
      <c r="FU32" s="951"/>
      <c r="FV32" s="951"/>
      <c r="FW32" s="951"/>
      <c r="FX32" s="951"/>
      <c r="FY32" s="951"/>
      <c r="FZ32" s="951"/>
      <c r="GA32" s="951"/>
      <c r="GB32" s="951"/>
      <c r="GC32" s="951"/>
      <c r="GD32" s="951"/>
      <c r="GE32" s="951"/>
      <c r="GF32" s="951"/>
      <c r="GG32" s="951"/>
      <c r="GH32" s="951"/>
    </row>
    <row r="33" spans="1:190" s="25" customFormat="1" ht="27" customHeight="1" x14ac:dyDescent="0.15">
      <c r="A33" s="9"/>
      <c r="B33" s="102"/>
      <c r="C33" s="1502"/>
      <c r="D33" s="1503"/>
      <c r="E33" s="1503"/>
      <c r="F33" s="1503"/>
      <c r="G33" s="1503"/>
      <c r="H33" s="1504"/>
      <c r="I33" s="1158"/>
      <c r="J33" s="284"/>
      <c r="K33" s="721"/>
      <c r="L33" s="721"/>
      <c r="M33" s="2425" t="s">
        <v>93</v>
      </c>
      <c r="N33" s="2425"/>
      <c r="O33" s="2425"/>
      <c r="P33" s="2425"/>
      <c r="Q33" s="2425"/>
      <c r="R33" s="2425"/>
      <c r="S33" s="2425"/>
      <c r="T33" s="2425"/>
      <c r="U33" s="2425"/>
      <c r="V33" s="2425"/>
      <c r="W33" s="2425"/>
      <c r="X33" s="2425"/>
      <c r="Y33" s="2425"/>
      <c r="Z33" s="2425"/>
      <c r="AA33" s="2425"/>
      <c r="AB33" s="2438"/>
      <c r="AC33" s="2439"/>
      <c r="AD33" s="2439"/>
      <c r="AE33" s="2439"/>
      <c r="AF33" s="2439"/>
      <c r="AG33" s="2439"/>
      <c r="AH33" s="2439"/>
      <c r="AI33" s="2439"/>
      <c r="AJ33" s="2439"/>
      <c r="AK33" s="2439"/>
      <c r="AL33" s="2439"/>
      <c r="AM33" s="2439"/>
      <c r="AN33" s="2439"/>
      <c r="AO33" s="2439"/>
      <c r="AP33" s="2439"/>
      <c r="AQ33" s="2439"/>
      <c r="AR33" s="2439"/>
      <c r="AS33" s="2439"/>
      <c r="AT33" s="2439"/>
      <c r="AU33" s="2439"/>
      <c r="AV33" s="2439"/>
      <c r="AW33" s="2439"/>
      <c r="AX33" s="2439"/>
      <c r="AY33" s="2439"/>
      <c r="AZ33" s="2439"/>
      <c r="BA33" s="2439"/>
      <c r="BB33" s="2439"/>
      <c r="BC33" s="2439"/>
      <c r="BD33" s="2439"/>
      <c r="BE33" s="2439"/>
      <c r="BF33" s="2439"/>
      <c r="BG33" s="2439"/>
      <c r="BH33" s="2439"/>
      <c r="BI33" s="2439"/>
      <c r="BJ33" s="2439"/>
      <c r="BK33" s="2439"/>
      <c r="BL33" s="2439"/>
      <c r="BM33" s="2439"/>
      <c r="BN33" s="2439"/>
      <c r="BO33" s="2439"/>
      <c r="BP33" s="2439"/>
      <c r="BQ33" s="2439"/>
      <c r="BR33" s="2439"/>
      <c r="BS33" s="2439"/>
      <c r="BT33" s="2440"/>
      <c r="BU33" s="452"/>
      <c r="BV33" s="452"/>
      <c r="BW33" s="452"/>
      <c r="BX33" s="437"/>
      <c r="BY33" s="437"/>
      <c r="BZ33" s="437"/>
      <c r="CA33" s="858"/>
      <c r="CB33" s="858"/>
      <c r="CC33" s="858"/>
      <c r="CD33" s="858"/>
      <c r="CE33" s="858"/>
      <c r="CF33" s="858"/>
      <c r="CG33" s="858"/>
      <c r="CH33" s="858"/>
      <c r="CI33" s="858"/>
      <c r="CJ33" s="858"/>
      <c r="CK33" s="858"/>
      <c r="CL33" s="858"/>
      <c r="CM33" s="858"/>
      <c r="CN33" s="858"/>
      <c r="CO33" s="858"/>
      <c r="CP33" s="858"/>
      <c r="CQ33" s="858"/>
      <c r="CR33" s="858"/>
      <c r="CS33" s="858"/>
      <c r="CT33" s="858"/>
      <c r="CU33" s="311"/>
      <c r="CV33" s="747"/>
      <c r="CW33" s="747"/>
      <c r="CX33" s="747"/>
      <c r="CY33" s="747"/>
      <c r="CZ33" s="747"/>
      <c r="DA33" s="747"/>
      <c r="DB33" s="747"/>
      <c r="DC33" s="747"/>
      <c r="DD33" s="747"/>
      <c r="DE33" s="747"/>
      <c r="DF33" s="747"/>
      <c r="DG33" s="747"/>
      <c r="DH33" s="747"/>
      <c r="DI33" s="747"/>
      <c r="DJ33" s="747"/>
      <c r="DK33" s="726"/>
      <c r="DL33" s="955"/>
      <c r="DM33" s="951"/>
      <c r="DN33" s="951"/>
      <c r="DO33" s="391" t="str">
        <f>IF(AB33="","",AB33)</f>
        <v/>
      </c>
      <c r="DP33" s="1198" t="s">
        <v>6015</v>
      </c>
      <c r="DQ33" s="951"/>
      <c r="DR33" s="951"/>
      <c r="DS33" s="951"/>
      <c r="DT33" s="951"/>
      <c r="DU33" s="951"/>
      <c r="DV33" s="951"/>
      <c r="DW33" s="951"/>
      <c r="DX33" s="951"/>
      <c r="DY33" s="951"/>
      <c r="DZ33" s="951"/>
      <c r="EA33" s="951"/>
      <c r="EB33" s="951"/>
      <c r="EC33" s="951"/>
      <c r="ED33" s="951"/>
      <c r="EE33" s="951"/>
      <c r="EF33" s="951"/>
      <c r="EG33" s="951"/>
      <c r="EH33" s="951"/>
      <c r="EI33" s="951"/>
      <c r="EJ33" s="951"/>
      <c r="EK33" s="951"/>
      <c r="EL33" s="951"/>
      <c r="EM33" s="951"/>
      <c r="EN33" s="951"/>
      <c r="EO33" s="951"/>
      <c r="EP33" s="951"/>
      <c r="EQ33" s="951"/>
      <c r="ER33" s="951"/>
      <c r="ES33" s="951"/>
      <c r="ET33" s="951"/>
      <c r="EU33" s="951"/>
      <c r="EV33" s="951"/>
      <c r="EW33" s="951"/>
      <c r="EX33" s="951"/>
      <c r="EY33" s="951"/>
      <c r="EZ33" s="951"/>
      <c r="FA33" s="951"/>
      <c r="FB33" s="951"/>
      <c r="FC33" s="951"/>
      <c r="FD33" s="951"/>
      <c r="FE33" s="951"/>
      <c r="FF33" s="951"/>
      <c r="FG33" s="951"/>
      <c r="FH33" s="951"/>
      <c r="FI33" s="951"/>
      <c r="FJ33" s="951"/>
      <c r="FK33" s="951"/>
      <c r="FL33" s="951"/>
      <c r="FM33" s="951"/>
      <c r="FN33" s="951"/>
      <c r="FO33" s="951"/>
      <c r="FP33" s="951"/>
      <c r="FQ33" s="956"/>
      <c r="FR33" s="951"/>
      <c r="FS33" s="951"/>
      <c r="FT33" s="951"/>
      <c r="FU33" s="951"/>
      <c r="FV33" s="951"/>
      <c r="FW33" s="951"/>
      <c r="FX33" s="951"/>
      <c r="FY33" s="951"/>
      <c r="FZ33" s="951"/>
      <c r="GA33" s="951"/>
      <c r="GB33" s="951"/>
      <c r="GC33" s="951"/>
      <c r="GD33" s="951"/>
      <c r="GE33" s="951"/>
      <c r="GF33" s="951"/>
      <c r="GG33" s="951"/>
      <c r="GH33" s="951"/>
    </row>
    <row r="34" spans="1:190" s="25" customFormat="1" ht="27" customHeight="1" x14ac:dyDescent="0.15">
      <c r="A34" s="9"/>
      <c r="B34" s="102"/>
      <c r="C34" s="1502"/>
      <c r="D34" s="1503"/>
      <c r="E34" s="1503"/>
      <c r="F34" s="1503"/>
      <c r="G34" s="1503"/>
      <c r="H34" s="1504"/>
      <c r="I34" s="1158"/>
      <c r="J34" s="284"/>
      <c r="K34" s="721"/>
      <c r="L34" s="721"/>
      <c r="M34" s="2514" t="s">
        <v>21</v>
      </c>
      <c r="N34" s="2514"/>
      <c r="O34" s="2514"/>
      <c r="P34" s="2514"/>
      <c r="Q34" s="2514"/>
      <c r="R34" s="2514"/>
      <c r="S34" s="2514"/>
      <c r="T34" s="2514"/>
      <c r="U34" s="2514"/>
      <c r="V34" s="2514"/>
      <c r="W34" s="2514"/>
      <c r="X34" s="2514"/>
      <c r="Y34" s="2514"/>
      <c r="Z34" s="2514"/>
      <c r="AA34" s="2514"/>
      <c r="AB34" s="2465"/>
      <c r="AC34" s="2465"/>
      <c r="AD34" s="2465"/>
      <c r="AE34" s="2465"/>
      <c r="AF34" s="2465"/>
      <c r="AG34" s="2465"/>
      <c r="AH34" s="2464" t="s">
        <v>20</v>
      </c>
      <c r="AI34" s="2464"/>
      <c r="AJ34" s="2464"/>
      <c r="AK34" s="2465"/>
      <c r="AL34" s="2465"/>
      <c r="AM34" s="2465"/>
      <c r="AN34" s="2465"/>
      <c r="AO34" s="2465"/>
      <c r="AP34" s="2465"/>
      <c r="AQ34" s="2464" t="s">
        <v>20</v>
      </c>
      <c r="AR34" s="2464"/>
      <c r="AS34" s="2464"/>
      <c r="AT34" s="2465"/>
      <c r="AU34" s="2465"/>
      <c r="AV34" s="2465"/>
      <c r="AW34" s="2465"/>
      <c r="AX34" s="2465"/>
      <c r="AY34" s="2465"/>
      <c r="AZ34" s="878"/>
      <c r="BA34" s="879"/>
      <c r="BB34" s="879"/>
      <c r="BC34" s="879"/>
      <c r="BD34" s="879"/>
      <c r="BE34" s="879"/>
      <c r="BF34" s="879"/>
      <c r="BG34" s="879"/>
      <c r="BH34" s="879"/>
      <c r="BI34" s="879"/>
      <c r="BJ34" s="879"/>
      <c r="BK34" s="879"/>
      <c r="BL34" s="879"/>
      <c r="BM34" s="879"/>
      <c r="BN34" s="879"/>
      <c r="BO34" s="879"/>
      <c r="BP34" s="879"/>
      <c r="BQ34" s="879"/>
      <c r="BR34" s="879"/>
      <c r="BS34" s="879"/>
      <c r="BT34" s="879"/>
      <c r="BU34" s="452"/>
      <c r="BV34" s="452"/>
      <c r="BW34" s="452"/>
      <c r="BX34" s="437"/>
      <c r="BY34" s="437"/>
      <c r="BZ34" s="437"/>
      <c r="CA34" s="858"/>
      <c r="CB34" s="858"/>
      <c r="CC34" s="858"/>
      <c r="CD34" s="858"/>
      <c r="CE34" s="858"/>
      <c r="CF34" s="858"/>
      <c r="CG34" s="858"/>
      <c r="CH34" s="858"/>
      <c r="CI34" s="858"/>
      <c r="CJ34" s="858"/>
      <c r="CK34" s="858"/>
      <c r="CL34" s="858"/>
      <c r="CM34" s="858"/>
      <c r="CN34" s="858"/>
      <c r="CO34" s="858"/>
      <c r="CP34" s="858"/>
      <c r="CQ34" s="858"/>
      <c r="CR34" s="858"/>
      <c r="CS34" s="858"/>
      <c r="CT34" s="858"/>
      <c r="CU34" s="311"/>
      <c r="CV34" s="747"/>
      <c r="CW34" s="747"/>
      <c r="CX34" s="747"/>
      <c r="CY34" s="747"/>
      <c r="CZ34" s="747"/>
      <c r="DA34" s="747"/>
      <c r="DB34" s="747"/>
      <c r="DC34" s="747"/>
      <c r="DD34" s="747"/>
      <c r="DE34" s="747"/>
      <c r="DF34" s="747"/>
      <c r="DG34" s="747"/>
      <c r="DH34" s="747"/>
      <c r="DI34" s="747"/>
      <c r="DJ34" s="747"/>
      <c r="DK34" s="726"/>
      <c r="DL34" s="955"/>
      <c r="DM34" s="968" t="str">
        <f>CONCATENATE(AB34,"-",AK34,"-",AT34)</f>
        <v>--</v>
      </c>
      <c r="DN34" s="969" t="str">
        <f>ASC(DM34)</f>
        <v>--</v>
      </c>
      <c r="DO34" s="951"/>
      <c r="DP34" s="1010">
        <f>IF(DM34="--",1,0)</f>
        <v>1</v>
      </c>
      <c r="DQ34" s="951"/>
      <c r="DR34" s="951"/>
      <c r="DS34" s="967">
        <f>$AB$34</f>
        <v>0</v>
      </c>
      <c r="DT34" s="967">
        <f>$AK$34</f>
        <v>0</v>
      </c>
      <c r="DU34" s="967">
        <f>$AT$34</f>
        <v>0</v>
      </c>
      <c r="DV34" s="951"/>
      <c r="DW34" s="951"/>
      <c r="DX34" s="951"/>
      <c r="DY34" s="951"/>
      <c r="DZ34" s="951"/>
      <c r="EA34" s="951"/>
      <c r="EB34" s="951"/>
      <c r="EC34" s="951"/>
      <c r="ED34" s="951"/>
      <c r="EE34" s="951"/>
      <c r="EF34" s="951"/>
      <c r="EG34" s="951"/>
      <c r="EH34" s="951"/>
      <c r="EI34" s="951"/>
      <c r="EJ34" s="951"/>
      <c r="EK34" s="951"/>
      <c r="EL34" s="951"/>
      <c r="EM34" s="951"/>
      <c r="EN34" s="951"/>
      <c r="EO34" s="951"/>
      <c r="EP34" s="951"/>
      <c r="EQ34" s="951"/>
      <c r="ER34" s="951"/>
      <c r="ES34" s="951"/>
      <c r="ET34" s="951"/>
      <c r="EU34" s="951"/>
      <c r="EV34" s="951"/>
      <c r="EW34" s="951"/>
      <c r="EX34" s="951"/>
      <c r="EY34" s="951"/>
      <c r="EZ34" s="951"/>
      <c r="FA34" s="951"/>
      <c r="FB34" s="951"/>
      <c r="FC34" s="951"/>
      <c r="FD34" s="951"/>
      <c r="FE34" s="951"/>
      <c r="FF34" s="951"/>
      <c r="FG34" s="951"/>
      <c r="FH34" s="951"/>
      <c r="FI34" s="951"/>
      <c r="FJ34" s="951"/>
      <c r="FK34" s="951"/>
      <c r="FL34" s="951"/>
      <c r="FM34" s="951"/>
      <c r="FN34" s="951"/>
      <c r="FO34" s="951"/>
      <c r="FP34" s="951"/>
      <c r="FQ34" s="956"/>
      <c r="FR34" s="951"/>
      <c r="FS34" s="951"/>
      <c r="FT34" s="951"/>
      <c r="FU34" s="951"/>
      <c r="FV34" s="951"/>
      <c r="FW34" s="951"/>
      <c r="FX34" s="951"/>
      <c r="FY34" s="951"/>
      <c r="FZ34" s="951"/>
      <c r="GA34" s="951"/>
      <c r="GB34" s="951"/>
      <c r="GC34" s="951"/>
      <c r="GD34" s="951"/>
      <c r="GE34" s="951"/>
      <c r="GF34" s="951"/>
      <c r="GG34" s="951"/>
      <c r="GH34" s="951"/>
    </row>
    <row r="35" spans="1:190" customFormat="1" ht="27" customHeight="1" x14ac:dyDescent="0.15">
      <c r="A35" s="9"/>
      <c r="B35" s="102"/>
      <c r="C35" s="1505"/>
      <c r="D35" s="1506"/>
      <c r="E35" s="1506"/>
      <c r="F35" s="1506"/>
      <c r="G35" s="1506"/>
      <c r="H35" s="1507"/>
      <c r="I35" s="1159"/>
      <c r="J35" s="292"/>
      <c r="K35" s="49"/>
      <c r="L35" s="49"/>
      <c r="M35" s="2425" t="s">
        <v>1300</v>
      </c>
      <c r="N35" s="2425"/>
      <c r="O35" s="2425"/>
      <c r="P35" s="2425"/>
      <c r="Q35" s="2425"/>
      <c r="R35" s="2425"/>
      <c r="S35" s="2425"/>
      <c r="T35" s="2425"/>
      <c r="U35" s="2425"/>
      <c r="V35" s="2425"/>
      <c r="W35" s="2425"/>
      <c r="X35" s="2425"/>
      <c r="Y35" s="2425"/>
      <c r="Z35" s="2425"/>
      <c r="AA35" s="2425"/>
      <c r="AB35" s="2465"/>
      <c r="AC35" s="2465"/>
      <c r="AD35" s="2465"/>
      <c r="AE35" s="2465"/>
      <c r="AF35" s="2465"/>
      <c r="AG35" s="2465"/>
      <c r="AH35" s="2464" t="s">
        <v>20</v>
      </c>
      <c r="AI35" s="2464"/>
      <c r="AJ35" s="2464"/>
      <c r="AK35" s="2465"/>
      <c r="AL35" s="2465"/>
      <c r="AM35" s="2465"/>
      <c r="AN35" s="2465"/>
      <c r="AO35" s="2465"/>
      <c r="AP35" s="2465"/>
      <c r="AQ35" s="2464" t="s">
        <v>20</v>
      </c>
      <c r="AR35" s="2464"/>
      <c r="AS35" s="2464"/>
      <c r="AT35" s="2465"/>
      <c r="AU35" s="2465"/>
      <c r="AV35" s="2465"/>
      <c r="AW35" s="2465"/>
      <c r="AX35" s="2465"/>
      <c r="AY35" s="2465"/>
      <c r="AZ35" s="880"/>
      <c r="BA35" s="881"/>
      <c r="BB35" s="881"/>
      <c r="BC35" s="881"/>
      <c r="BD35" s="881"/>
      <c r="BE35" s="881"/>
      <c r="BF35" s="881"/>
      <c r="BG35" s="881"/>
      <c r="BH35" s="881"/>
      <c r="BI35" s="881"/>
      <c r="BJ35" s="881"/>
      <c r="BK35" s="881"/>
      <c r="BL35" s="881"/>
      <c r="BM35" s="881"/>
      <c r="BN35" s="881"/>
      <c r="BO35" s="881"/>
      <c r="BP35" s="881"/>
      <c r="BQ35" s="881"/>
      <c r="BR35" s="881"/>
      <c r="BS35" s="881"/>
      <c r="BT35" s="881"/>
      <c r="BU35" s="452"/>
      <c r="BV35" s="452"/>
      <c r="BW35" s="452"/>
      <c r="BX35" s="858"/>
      <c r="BY35" s="858"/>
      <c r="BZ35" s="858"/>
      <c r="CA35" s="858"/>
      <c r="CB35" s="858"/>
      <c r="CC35" s="858"/>
      <c r="CD35" s="858"/>
      <c r="CE35" s="858"/>
      <c r="CF35" s="858"/>
      <c r="CG35" s="858"/>
      <c r="CH35" s="858"/>
      <c r="CI35" s="858"/>
      <c r="CJ35" s="858"/>
      <c r="CK35" s="858"/>
      <c r="CL35" s="858"/>
      <c r="CM35" s="858"/>
      <c r="CN35" s="858"/>
      <c r="CO35" s="858"/>
      <c r="CP35" s="858"/>
      <c r="CQ35" s="858"/>
      <c r="CR35" s="858"/>
      <c r="CS35" s="858"/>
      <c r="CT35" s="858"/>
      <c r="CU35" s="311"/>
      <c r="CV35" s="747"/>
      <c r="CW35" s="747"/>
      <c r="CX35" s="747"/>
      <c r="CY35" s="747"/>
      <c r="CZ35" s="747"/>
      <c r="DA35" s="747"/>
      <c r="DB35" s="747"/>
      <c r="DC35" s="747"/>
      <c r="DD35" s="747"/>
      <c r="DE35" s="747"/>
      <c r="DF35" s="747"/>
      <c r="DG35" s="747"/>
      <c r="DH35" s="747"/>
      <c r="DI35" s="747"/>
      <c r="DJ35" s="747"/>
      <c r="DK35" s="726"/>
      <c r="DL35" s="958"/>
      <c r="DM35" s="968" t="str">
        <f>CONCATENATE(AB35,"-",AK35,"-",AT35)</f>
        <v>--</v>
      </c>
      <c r="DN35" s="969" t="str">
        <f>ASC(DM35)</f>
        <v>--</v>
      </c>
      <c r="DO35" s="940"/>
      <c r="DP35" s="1010">
        <f>IF(DM35="--",1,0)</f>
        <v>1</v>
      </c>
      <c r="DQ35" s="940"/>
      <c r="DR35" s="940"/>
      <c r="DS35" s="967">
        <f>$AB$35</f>
        <v>0</v>
      </c>
      <c r="DT35" s="967">
        <f>$AK$35</f>
        <v>0</v>
      </c>
      <c r="DU35" s="967">
        <f>$AT$35</f>
        <v>0</v>
      </c>
      <c r="DV35" s="940"/>
      <c r="DW35" s="940"/>
      <c r="DX35" s="940"/>
      <c r="DY35" s="940"/>
      <c r="DZ35" s="940"/>
      <c r="EA35" s="940"/>
      <c r="EB35" s="940"/>
      <c r="EC35" s="940"/>
      <c r="ED35" s="940"/>
      <c r="EE35" s="940"/>
      <c r="EF35" s="940"/>
      <c r="EG35" s="940"/>
      <c r="EH35" s="940"/>
      <c r="EI35" s="940"/>
      <c r="EJ35" s="940"/>
      <c r="EK35" s="940"/>
      <c r="EL35" s="940"/>
      <c r="EM35" s="940"/>
      <c r="EN35" s="940"/>
      <c r="EO35" s="940"/>
      <c r="EP35" s="940"/>
      <c r="EQ35" s="940"/>
      <c r="ER35" s="940"/>
      <c r="ES35" s="940"/>
      <c r="ET35" s="940"/>
      <c r="EU35" s="940"/>
      <c r="EV35" s="940"/>
      <c r="EW35" s="940"/>
      <c r="EX35" s="940"/>
      <c r="EY35" s="940"/>
      <c r="EZ35" s="940"/>
      <c r="FA35" s="940"/>
      <c r="FB35" s="940"/>
      <c r="FC35" s="940"/>
      <c r="FD35" s="940"/>
      <c r="FE35" s="940"/>
      <c r="FF35" s="940"/>
      <c r="FG35" s="940"/>
      <c r="FH35" s="940"/>
      <c r="FI35" s="940"/>
      <c r="FJ35" s="940"/>
      <c r="FK35" s="940"/>
      <c r="FL35" s="940"/>
      <c r="FM35" s="940"/>
      <c r="FN35" s="940"/>
      <c r="FO35" s="940"/>
      <c r="FP35" s="940"/>
      <c r="FQ35" s="959"/>
      <c r="FR35" s="940"/>
      <c r="FS35" s="940"/>
      <c r="FT35" s="940"/>
      <c r="FU35" s="940"/>
      <c r="FV35" s="940"/>
      <c r="FW35" s="940"/>
      <c r="FX35" s="940"/>
      <c r="FY35" s="940"/>
      <c r="FZ35" s="940"/>
      <c r="GA35" s="940"/>
      <c r="GB35" s="940"/>
      <c r="GC35" s="940"/>
      <c r="GD35" s="940"/>
      <c r="GE35" s="940"/>
      <c r="GF35" s="940"/>
      <c r="GG35" s="940"/>
      <c r="GH35" s="940"/>
    </row>
    <row r="36" spans="1:190" customFormat="1" ht="30" customHeight="1" thickBot="1" x14ac:dyDescent="0.2">
      <c r="A36" s="9"/>
      <c r="B36" s="102"/>
      <c r="C36" s="1505"/>
      <c r="D36" s="1506"/>
      <c r="E36" s="1506"/>
      <c r="F36" s="1506"/>
      <c r="G36" s="1506"/>
      <c r="H36" s="1507"/>
      <c r="I36" s="1159"/>
      <c r="J36" s="293"/>
      <c r="K36" s="294"/>
      <c r="L36" s="294"/>
      <c r="M36" s="2548" t="s">
        <v>1301</v>
      </c>
      <c r="N36" s="2548"/>
      <c r="O36" s="2548"/>
      <c r="P36" s="2548"/>
      <c r="Q36" s="2548"/>
      <c r="R36" s="2548"/>
      <c r="S36" s="2548"/>
      <c r="T36" s="2548"/>
      <c r="U36" s="2548"/>
      <c r="V36" s="2548"/>
      <c r="W36" s="2548"/>
      <c r="X36" s="2548"/>
      <c r="Y36" s="2548"/>
      <c r="Z36" s="2548"/>
      <c r="AA36" s="2548"/>
      <c r="AB36" s="2479"/>
      <c r="AC36" s="2480"/>
      <c r="AD36" s="2480"/>
      <c r="AE36" s="2480"/>
      <c r="AF36" s="2480"/>
      <c r="AG36" s="2480"/>
      <c r="AH36" s="2480"/>
      <c r="AI36" s="2480"/>
      <c r="AJ36" s="2480"/>
      <c r="AK36" s="2480"/>
      <c r="AL36" s="2480"/>
      <c r="AM36" s="2480"/>
      <c r="AN36" s="2480"/>
      <c r="AO36" s="2480"/>
      <c r="AP36" s="2480"/>
      <c r="AQ36" s="2480"/>
      <c r="AR36" s="2480"/>
      <c r="AS36" s="2480"/>
      <c r="AT36" s="2480"/>
      <c r="AU36" s="2480"/>
      <c r="AV36" s="2480"/>
      <c r="AW36" s="2480"/>
      <c r="AX36" s="2480"/>
      <c r="AY36" s="2480"/>
      <c r="AZ36" s="2480"/>
      <c r="BA36" s="2480"/>
      <c r="BB36" s="2480"/>
      <c r="BC36" s="2480"/>
      <c r="BD36" s="2480"/>
      <c r="BE36" s="2480"/>
      <c r="BF36" s="2480"/>
      <c r="BG36" s="2480"/>
      <c r="BH36" s="2480"/>
      <c r="BI36" s="2480"/>
      <c r="BJ36" s="2480"/>
      <c r="BK36" s="2480"/>
      <c r="BL36" s="2480"/>
      <c r="BM36" s="2480"/>
      <c r="BN36" s="2480"/>
      <c r="BO36" s="2480"/>
      <c r="BP36" s="2480"/>
      <c r="BQ36" s="2480"/>
      <c r="BR36" s="2480"/>
      <c r="BS36" s="2480"/>
      <c r="BT36" s="2481"/>
      <c r="BU36" s="453"/>
      <c r="BV36" s="453"/>
      <c r="BW36" s="1346"/>
      <c r="BX36" s="454"/>
      <c r="BY36" s="2125"/>
      <c r="BZ36" s="2125"/>
      <c r="CA36" s="2125"/>
      <c r="CB36" s="2125"/>
      <c r="CC36" s="2125"/>
      <c r="CD36" s="2125"/>
      <c r="CE36" s="2125"/>
      <c r="CF36" s="2125"/>
      <c r="CG36" s="2125"/>
      <c r="CH36" s="2125"/>
      <c r="CI36" s="2125"/>
      <c r="CJ36" s="2125"/>
      <c r="CK36" s="2125"/>
      <c r="CL36" s="2125"/>
      <c r="CM36" s="2125"/>
      <c r="CN36" s="454"/>
      <c r="CO36" s="454"/>
      <c r="CP36" s="454"/>
      <c r="CQ36" s="454"/>
      <c r="CR36" s="454"/>
      <c r="CS36" s="454"/>
      <c r="CT36" s="454"/>
      <c r="CU36" s="455"/>
      <c r="CV36" s="747"/>
      <c r="CW36" s="747"/>
      <c r="CX36" s="747"/>
      <c r="CY36" s="747"/>
      <c r="CZ36" s="747"/>
      <c r="DA36" s="747"/>
      <c r="DB36" s="747"/>
      <c r="DC36" s="747"/>
      <c r="DD36" s="747"/>
      <c r="DE36" s="747"/>
      <c r="DF36" s="747"/>
      <c r="DG36" s="747"/>
      <c r="DH36" s="747"/>
      <c r="DI36" s="747"/>
      <c r="DJ36" s="747"/>
      <c r="DK36" s="726"/>
      <c r="DL36" s="958"/>
      <c r="DM36" s="940"/>
      <c r="DN36" s="940"/>
      <c r="DO36" s="940"/>
      <c r="DP36" s="940"/>
      <c r="DQ36" s="940"/>
      <c r="DR36" s="940"/>
      <c r="DS36" s="940"/>
      <c r="DT36" s="940"/>
      <c r="DU36" s="940"/>
      <c r="DV36" s="940"/>
      <c r="DW36" s="940"/>
      <c r="DX36" s="940"/>
      <c r="DY36" s="940"/>
      <c r="DZ36" s="940"/>
      <c r="EA36" s="940"/>
      <c r="EB36" s="940"/>
      <c r="EC36" s="940"/>
      <c r="ED36" s="940"/>
      <c r="EE36" s="940"/>
      <c r="EF36" s="940"/>
      <c r="EG36" s="940"/>
      <c r="EH36" s="940"/>
      <c r="EI36" s="940"/>
      <c r="EJ36" s="940"/>
      <c r="EK36" s="940"/>
      <c r="EL36" s="940"/>
      <c r="EM36" s="940"/>
      <c r="EN36" s="940"/>
      <c r="EO36" s="940"/>
      <c r="EP36" s="940"/>
      <c r="EQ36" s="940"/>
      <c r="ER36" s="940"/>
      <c r="ES36" s="940"/>
      <c r="ET36" s="940"/>
      <c r="EU36" s="940"/>
      <c r="EV36" s="940"/>
      <c r="EW36" s="940"/>
      <c r="EX36" s="940"/>
      <c r="EY36" s="940"/>
      <c r="EZ36" s="940"/>
      <c r="FA36" s="940"/>
      <c r="FB36" s="940"/>
      <c r="FC36" s="940"/>
      <c r="FD36" s="940"/>
      <c r="FE36" s="940"/>
      <c r="FF36" s="940"/>
      <c r="FG36" s="940"/>
      <c r="FH36" s="940"/>
      <c r="FI36" s="940"/>
      <c r="FJ36" s="940"/>
      <c r="FK36" s="940"/>
      <c r="FL36" s="940"/>
      <c r="FM36" s="940"/>
      <c r="FN36" s="940"/>
      <c r="FO36" s="940"/>
      <c r="FP36" s="940"/>
      <c r="FQ36" s="959"/>
      <c r="FR36" s="940"/>
      <c r="FS36" s="940"/>
      <c r="FT36" s="940"/>
      <c r="FU36" s="940"/>
      <c r="FV36" s="940"/>
      <c r="FW36" s="940"/>
      <c r="FX36" s="940"/>
      <c r="FY36" s="940"/>
      <c r="FZ36" s="940"/>
      <c r="GA36" s="940"/>
      <c r="GB36" s="940"/>
      <c r="GC36" s="940"/>
      <c r="GD36" s="940"/>
      <c r="GE36" s="940"/>
      <c r="GF36" s="940"/>
      <c r="GG36" s="940"/>
      <c r="GH36" s="940"/>
    </row>
    <row r="37" spans="1:190" ht="30" hidden="1" customHeight="1" x14ac:dyDescent="0.15">
      <c r="C37" s="1511"/>
      <c r="D37" s="987"/>
      <c r="E37" s="987"/>
      <c r="F37" s="987"/>
      <c r="G37" s="987"/>
      <c r="H37" s="1512"/>
      <c r="I37" s="1155"/>
      <c r="AR37" s="12"/>
      <c r="AS37" s="12"/>
      <c r="AT37" s="12"/>
      <c r="AU37" s="12"/>
      <c r="AV37" s="12"/>
      <c r="AW37" s="12"/>
      <c r="AX37" s="12"/>
      <c r="CA37" s="392"/>
      <c r="CB37" s="392"/>
      <c r="CC37" s="392"/>
      <c r="CD37" s="392"/>
      <c r="CE37" s="392"/>
      <c r="CF37" s="392"/>
      <c r="CG37" s="392"/>
      <c r="CH37" s="392"/>
      <c r="CI37" s="392"/>
      <c r="CJ37" s="392"/>
      <c r="CK37" s="392"/>
      <c r="CL37" s="392"/>
      <c r="CM37" s="392"/>
      <c r="CN37" s="392"/>
      <c r="CO37" s="392"/>
      <c r="CP37" s="392"/>
      <c r="CQ37" s="392"/>
      <c r="CR37" s="392"/>
      <c r="CS37" s="392"/>
      <c r="CT37" s="392"/>
      <c r="CU37" s="392"/>
      <c r="CV37" s="729"/>
      <c r="CW37" s="729"/>
      <c r="CX37" s="729"/>
      <c r="CY37" s="729"/>
      <c r="CZ37" s="729"/>
      <c r="DA37" s="729"/>
      <c r="DB37" s="729"/>
      <c r="DC37" s="729"/>
      <c r="DD37" s="729"/>
      <c r="DE37" s="729"/>
      <c r="DF37" s="729"/>
      <c r="DG37" s="729"/>
      <c r="DH37" s="729"/>
      <c r="DI37" s="729"/>
      <c r="DJ37" s="729"/>
      <c r="DK37" s="729"/>
      <c r="DL37" s="962"/>
      <c r="DM37" s="963"/>
      <c r="FJ37" s="940"/>
      <c r="FK37" s="940"/>
      <c r="FL37" s="940"/>
      <c r="FM37" s="940"/>
      <c r="FN37" s="940"/>
      <c r="FO37" s="940"/>
      <c r="FP37" s="940"/>
      <c r="FQ37" s="940"/>
      <c r="FR37" s="940"/>
      <c r="FS37" s="940"/>
    </row>
    <row r="38" spans="1:190" ht="30" hidden="1" customHeight="1" x14ac:dyDescent="0.15">
      <c r="C38" s="1511"/>
      <c r="D38" s="987"/>
      <c r="E38" s="987"/>
      <c r="F38" s="987"/>
      <c r="G38" s="987"/>
      <c r="H38" s="1512"/>
      <c r="I38" s="1155"/>
      <c r="AR38" s="12"/>
      <c r="AS38" s="12"/>
      <c r="AT38" s="12"/>
      <c r="AU38" s="12"/>
      <c r="AV38" s="12"/>
      <c r="AW38" s="12"/>
      <c r="AX38" s="12"/>
      <c r="DL38" s="962"/>
      <c r="FJ38" s="940"/>
      <c r="FK38" s="940"/>
      <c r="FL38" s="940"/>
      <c r="FM38" s="940"/>
      <c r="FN38" s="940"/>
      <c r="FO38" s="940"/>
      <c r="FP38" s="940"/>
      <c r="FQ38" s="940"/>
      <c r="FR38" s="940"/>
      <c r="FS38" s="940"/>
    </row>
    <row r="39" spans="1:190" ht="15" customHeight="1" thickBot="1" x14ac:dyDescent="0.2">
      <c r="C39" s="1511"/>
      <c r="D39" s="987"/>
      <c r="E39" s="987"/>
      <c r="F39" s="987"/>
      <c r="G39" s="987"/>
      <c r="H39" s="1512"/>
      <c r="I39" s="1155"/>
      <c r="AR39" s="12"/>
      <c r="AS39" s="12"/>
      <c r="AT39" s="12"/>
      <c r="AU39" s="12"/>
      <c r="AV39" s="12"/>
      <c r="AW39" s="12"/>
      <c r="AX39" s="12"/>
      <c r="DL39" s="958"/>
      <c r="FJ39" s="940"/>
      <c r="FK39" s="940"/>
      <c r="FL39" s="940"/>
      <c r="FM39" s="940"/>
      <c r="FN39" s="940"/>
      <c r="FO39" s="940"/>
      <c r="FP39" s="940"/>
      <c r="FQ39" s="940"/>
      <c r="FR39" s="940"/>
      <c r="FS39" s="940"/>
    </row>
    <row r="40" spans="1:190" s="83" customFormat="1" ht="35.1" customHeight="1" thickBot="1" x14ac:dyDescent="0.2">
      <c r="A40" s="95"/>
      <c r="B40" s="8"/>
      <c r="C40" s="1513"/>
      <c r="D40" s="1514"/>
      <c r="E40" s="1514"/>
      <c r="F40" s="1514"/>
      <c r="G40" s="1514"/>
      <c r="H40" s="1515"/>
      <c r="I40" s="1161"/>
      <c r="J40" s="1986" t="s">
        <v>1701</v>
      </c>
      <c r="K40" s="834"/>
      <c r="L40" s="834"/>
      <c r="M40" s="834"/>
      <c r="N40" s="834"/>
      <c r="O40" s="834"/>
      <c r="P40" s="834"/>
      <c r="Q40" s="834"/>
      <c r="R40" s="834"/>
      <c r="S40" s="2466" t="s">
        <v>6502</v>
      </c>
      <c r="T40" s="2466"/>
      <c r="U40" s="2466"/>
      <c r="V40" s="2466"/>
      <c r="W40" s="2466"/>
      <c r="X40" s="2466"/>
      <c r="Y40" s="2466"/>
      <c r="Z40" s="2466"/>
      <c r="AA40" s="2466"/>
      <c r="AB40" s="2467" t="str">
        <f>IF($DQ$40=TRUE,"←所有者が複数の場合、代表となる所有者のみ下の欄に記入。他の所有者については、別ファイルで所有者リストを作成し提出してください。","")</f>
        <v/>
      </c>
      <c r="AC40" s="2467"/>
      <c r="AD40" s="2467"/>
      <c r="AE40" s="2467"/>
      <c r="AF40" s="2467"/>
      <c r="AG40" s="2467"/>
      <c r="AH40" s="2467"/>
      <c r="AI40" s="2467"/>
      <c r="AJ40" s="2467"/>
      <c r="AK40" s="2467"/>
      <c r="AL40" s="2467"/>
      <c r="AM40" s="2467"/>
      <c r="AN40" s="2467"/>
      <c r="AO40" s="2467"/>
      <c r="AP40" s="2467"/>
      <c r="AQ40" s="2467"/>
      <c r="AR40" s="2467"/>
      <c r="AS40" s="2467"/>
      <c r="AT40" s="2467"/>
      <c r="AU40" s="2467"/>
      <c r="AV40" s="2467"/>
      <c r="AW40" s="2467"/>
      <c r="AX40" s="2467"/>
      <c r="AY40" s="2467"/>
      <c r="AZ40" s="2467"/>
      <c r="BA40" s="2467"/>
      <c r="BB40" s="2467"/>
      <c r="BC40" s="2467"/>
      <c r="BD40" s="2467"/>
      <c r="BE40" s="2467"/>
      <c r="BF40" s="2467"/>
      <c r="BG40" s="2467"/>
      <c r="BH40" s="2467"/>
      <c r="BI40" s="2467"/>
      <c r="BJ40" s="2467"/>
      <c r="BK40" s="2467"/>
      <c r="BL40" s="2064" t="s">
        <v>101</v>
      </c>
      <c r="BM40" s="2065"/>
      <c r="BN40" s="2065"/>
      <c r="BO40" s="2065"/>
      <c r="BP40" s="2065"/>
      <c r="BQ40" s="2065"/>
      <c r="BR40" s="2065"/>
      <c r="BS40" s="2065"/>
      <c r="BT40" s="2065"/>
      <c r="BU40" s="449"/>
      <c r="BV40" s="456"/>
      <c r="BW40" s="456"/>
      <c r="BX40" s="456"/>
      <c r="BY40" s="456"/>
      <c r="BZ40" s="456"/>
      <c r="CA40" s="457"/>
      <c r="CB40" s="457"/>
      <c r="CC40" s="457"/>
      <c r="CD40" s="457"/>
      <c r="CE40" s="457"/>
      <c r="CF40" s="457"/>
      <c r="CG40" s="457"/>
      <c r="CH40" s="457"/>
      <c r="CI40" s="457"/>
      <c r="CJ40" s="457"/>
      <c r="CK40" s="457"/>
      <c r="CL40" s="457"/>
      <c r="CM40" s="457"/>
      <c r="CN40" s="457"/>
      <c r="CO40" s="457"/>
      <c r="CP40" s="457"/>
      <c r="CQ40" s="457"/>
      <c r="CR40" s="457"/>
      <c r="CS40" s="457"/>
      <c r="CT40" s="457"/>
      <c r="CU40" s="458"/>
      <c r="CV40" s="206"/>
      <c r="CW40" s="206"/>
      <c r="CX40" s="206"/>
      <c r="CY40" s="206"/>
      <c r="CZ40" s="206"/>
      <c r="DA40" s="206"/>
      <c r="DB40" s="206"/>
      <c r="DC40" s="206"/>
      <c r="DD40" s="206"/>
      <c r="DE40" s="206"/>
      <c r="DF40" s="206"/>
      <c r="DG40" s="206"/>
      <c r="DH40" s="206"/>
      <c r="DI40" s="206"/>
      <c r="DJ40" s="206"/>
      <c r="DK40" s="206"/>
      <c r="DL40" s="958"/>
      <c r="DM40" s="940"/>
      <c r="DN40" s="940"/>
      <c r="DO40" s="940"/>
      <c r="DP40" s="940"/>
      <c r="DQ40" s="509" t="b">
        <v>0</v>
      </c>
      <c r="DR40" s="940"/>
      <c r="DS40" s="1179" t="s">
        <v>1522</v>
      </c>
      <c r="DT40" s="1180"/>
      <c r="DU40" s="970"/>
      <c r="DV40" s="953"/>
      <c r="DW40" s="953"/>
      <c r="DX40" s="953"/>
      <c r="DY40" s="953" t="s">
        <v>5556</v>
      </c>
      <c r="DZ40" s="940"/>
      <c r="EA40" s="940"/>
      <c r="EB40" s="940"/>
      <c r="EC40" s="940"/>
      <c r="ED40" s="940" t="s">
        <v>6500</v>
      </c>
      <c r="EE40" s="940"/>
      <c r="EF40" s="940"/>
      <c r="EG40" s="940"/>
      <c r="EH40" s="940"/>
      <c r="EI40" s="940"/>
      <c r="EJ40" s="940"/>
      <c r="EK40" s="940"/>
      <c r="EL40" s="940"/>
      <c r="EM40" s="940"/>
      <c r="EN40" s="940"/>
      <c r="EO40" s="940"/>
      <c r="EP40" s="940"/>
      <c r="EQ40" s="940"/>
      <c r="ER40" s="940"/>
      <c r="ES40" s="940"/>
      <c r="ET40" s="940"/>
      <c r="EU40" s="940"/>
      <c r="EV40" s="940"/>
      <c r="EW40" s="940"/>
      <c r="EX40" s="940"/>
      <c r="EY40" s="940"/>
      <c r="EZ40" s="940"/>
      <c r="FA40" s="940"/>
      <c r="FB40" s="940"/>
      <c r="FC40" s="940"/>
      <c r="FD40" s="940"/>
      <c r="FE40" s="940"/>
      <c r="FF40" s="940"/>
      <c r="FG40" s="940"/>
      <c r="FH40" s="940"/>
      <c r="FI40" s="940"/>
      <c r="FJ40" s="940"/>
      <c r="FK40" s="940"/>
      <c r="FL40" s="940"/>
      <c r="FM40" s="940"/>
      <c r="FN40" s="940"/>
      <c r="FO40" s="940"/>
      <c r="FP40" s="940"/>
      <c r="FQ40" s="940"/>
      <c r="FR40" s="940"/>
      <c r="FS40" s="940"/>
      <c r="FT40" s="953"/>
      <c r="FU40" s="953"/>
      <c r="FV40" s="953"/>
      <c r="FW40" s="953"/>
      <c r="FX40" s="953"/>
      <c r="FY40" s="953"/>
      <c r="FZ40" s="953"/>
      <c r="GA40" s="953"/>
      <c r="GB40" s="953"/>
      <c r="GC40" s="953"/>
      <c r="GD40" s="953"/>
      <c r="GE40" s="953"/>
      <c r="GF40" s="953"/>
      <c r="GG40" s="953"/>
      <c r="GH40" s="953"/>
    </row>
    <row r="41" spans="1:190" s="25" customFormat="1" ht="27" customHeight="1" x14ac:dyDescent="0.15">
      <c r="A41" s="29"/>
      <c r="B41" s="26"/>
      <c r="C41" s="1508"/>
      <c r="D41" s="1509"/>
      <c r="E41" s="1509"/>
      <c r="F41" s="1509"/>
      <c r="G41" s="1509"/>
      <c r="H41" s="1510"/>
      <c r="I41" s="1156"/>
      <c r="J41" s="24"/>
      <c r="K41" s="1176"/>
      <c r="L41" s="1176"/>
      <c r="M41" s="2047" t="s">
        <v>96</v>
      </c>
      <c r="N41" s="2486"/>
      <c r="O41" s="2486"/>
      <c r="P41" s="2486"/>
      <c r="Q41" s="2486"/>
      <c r="R41" s="2486"/>
      <c r="S41" s="2075" t="s">
        <v>33</v>
      </c>
      <c r="T41" s="2129"/>
      <c r="U41" s="2129"/>
      <c r="V41" s="2129"/>
      <c r="W41" s="2129"/>
      <c r="X41" s="2129"/>
      <c r="Y41" s="2129"/>
      <c r="Z41" s="2129"/>
      <c r="AA41" s="2130"/>
      <c r="AB41" s="2166"/>
      <c r="AC41" s="2167"/>
      <c r="AD41" s="2167"/>
      <c r="AE41" s="2167"/>
      <c r="AF41" s="2167"/>
      <c r="AG41" s="2167"/>
      <c r="AH41" s="2167"/>
      <c r="AI41" s="2167"/>
      <c r="AJ41" s="2167"/>
      <c r="AK41" s="2167"/>
      <c r="AL41" s="2167"/>
      <c r="AM41" s="2167"/>
      <c r="AN41" s="2167"/>
      <c r="AO41" s="2167"/>
      <c r="AP41" s="2167"/>
      <c r="AQ41" s="2167"/>
      <c r="AR41" s="2167"/>
      <c r="AS41" s="2167"/>
      <c r="AT41" s="2167"/>
      <c r="AU41" s="2167"/>
      <c r="AV41" s="2167"/>
      <c r="AW41" s="2167"/>
      <c r="AX41" s="2167"/>
      <c r="AY41" s="2167"/>
      <c r="AZ41" s="2167"/>
      <c r="BA41" s="2167"/>
      <c r="BB41" s="2167"/>
      <c r="BC41" s="2167"/>
      <c r="BD41" s="2167"/>
      <c r="BE41" s="2167"/>
      <c r="BF41" s="2167"/>
      <c r="BG41" s="2167"/>
      <c r="BH41" s="2167"/>
      <c r="BI41" s="2167"/>
      <c r="BJ41" s="2167"/>
      <c r="BK41" s="2167"/>
      <c r="BL41" s="2167"/>
      <c r="BM41" s="2167"/>
      <c r="BN41" s="2167"/>
      <c r="BO41" s="2167"/>
      <c r="BP41" s="2167"/>
      <c r="BQ41" s="2167"/>
      <c r="BR41" s="2167"/>
      <c r="BS41" s="2167"/>
      <c r="BT41" s="2168"/>
      <c r="BU41" s="452"/>
      <c r="BV41" s="2045" t="s">
        <v>6273</v>
      </c>
      <c r="BW41" s="2045"/>
      <c r="BX41" s="2045"/>
      <c r="BY41" s="2045"/>
      <c r="BZ41" s="2045"/>
      <c r="CA41" s="2045"/>
      <c r="CB41" s="2045"/>
      <c r="CC41" s="2045"/>
      <c r="CD41" s="2045"/>
      <c r="CE41" s="2045"/>
      <c r="CF41" s="2045"/>
      <c r="CG41" s="2045"/>
      <c r="CH41" s="2045"/>
      <c r="CI41" s="2045"/>
      <c r="CJ41" s="2045"/>
      <c r="CK41" s="2045"/>
      <c r="CL41" s="2045"/>
      <c r="CM41" s="2045"/>
      <c r="CN41" s="2045"/>
      <c r="CO41" s="2045"/>
      <c r="CP41" s="2045"/>
      <c r="CQ41" s="2045"/>
      <c r="CR41" s="2045"/>
      <c r="CS41" s="2045"/>
      <c r="CT41" s="2045"/>
      <c r="CU41" s="2046"/>
      <c r="CV41" s="206"/>
      <c r="CW41" s="206"/>
      <c r="CX41" s="206"/>
      <c r="CY41" s="206"/>
      <c r="CZ41" s="206"/>
      <c r="DA41" s="206"/>
      <c r="DB41" s="206"/>
      <c r="DC41" s="206"/>
      <c r="DD41" s="206"/>
      <c r="DE41" s="206"/>
      <c r="DF41" s="206"/>
      <c r="DG41" s="206"/>
      <c r="DH41" s="206"/>
      <c r="DI41" s="206"/>
      <c r="DJ41" s="206"/>
      <c r="DK41" s="206"/>
      <c r="DL41" s="958"/>
      <c r="DM41" s="940"/>
      <c r="DN41" s="940"/>
      <c r="DO41" s="940"/>
      <c r="DP41" s="940"/>
      <c r="DQ41" s="940"/>
      <c r="DR41" s="940"/>
      <c r="DS41" s="948" t="s">
        <v>33</v>
      </c>
      <c r="DT41" s="1181" t="str">
        <f>SUBSTITUTE(TRIM($AB$41&amp;"　"&amp;$AB$43&amp;"　"&amp;$AB$45),"　","　")</f>
        <v/>
      </c>
      <c r="DU41" s="975"/>
      <c r="DV41" s="975"/>
      <c r="DW41" s="975"/>
      <c r="DX41" s="951"/>
      <c r="DY41" s="973"/>
      <c r="DZ41" s="973" t="str">
        <f>$DT$41</f>
        <v/>
      </c>
      <c r="EA41" s="940"/>
      <c r="EB41" s="940"/>
      <c r="EC41" s="940"/>
      <c r="ED41" s="948" t="str">
        <f>IF(DQ40,"レ","")</f>
        <v/>
      </c>
      <c r="EE41" s="940"/>
      <c r="EF41" s="940"/>
      <c r="EG41" s="940"/>
      <c r="EH41" s="940"/>
      <c r="EI41" s="940"/>
      <c r="EJ41" s="940"/>
      <c r="EK41" s="940"/>
      <c r="EL41" s="940"/>
      <c r="EM41" s="940"/>
      <c r="EN41" s="940"/>
      <c r="EO41" s="940"/>
      <c r="EP41" s="940"/>
      <c r="EQ41" s="940"/>
      <c r="ER41" s="940"/>
      <c r="ES41" s="940"/>
      <c r="ET41" s="940"/>
      <c r="EU41" s="940"/>
      <c r="EV41" s="940"/>
      <c r="EW41" s="940"/>
      <c r="EX41" s="940"/>
      <c r="EY41" s="940"/>
      <c r="EZ41" s="940"/>
      <c r="FA41" s="940"/>
      <c r="FB41" s="940"/>
      <c r="FC41" s="940"/>
      <c r="FD41" s="940"/>
      <c r="FE41" s="940"/>
      <c r="FF41" s="940"/>
      <c r="FG41" s="940"/>
      <c r="FH41" s="940"/>
      <c r="FI41" s="940"/>
      <c r="FJ41" s="940"/>
      <c r="FK41" s="940"/>
      <c r="FL41" s="940"/>
      <c r="FM41" s="940"/>
      <c r="FN41" s="940"/>
      <c r="FO41" s="940"/>
      <c r="FP41" s="940"/>
      <c r="FQ41" s="940"/>
      <c r="FR41" s="940"/>
      <c r="FS41" s="940"/>
      <c r="FT41" s="951"/>
      <c r="FU41" s="951"/>
      <c r="FV41" s="951"/>
      <c r="FW41" s="951"/>
      <c r="FX41" s="951"/>
      <c r="FY41" s="951"/>
      <c r="FZ41" s="951"/>
      <c r="GA41" s="951"/>
      <c r="GB41" s="951"/>
      <c r="GC41" s="951"/>
      <c r="GD41" s="951"/>
      <c r="GE41" s="951"/>
      <c r="GF41" s="951"/>
      <c r="GG41" s="951"/>
      <c r="GH41" s="951"/>
    </row>
    <row r="42" spans="1:190" s="25" customFormat="1" ht="27" customHeight="1" x14ac:dyDescent="0.15">
      <c r="A42" s="29"/>
      <c r="B42" s="26"/>
      <c r="C42" s="1508"/>
      <c r="D42" s="1509"/>
      <c r="E42" s="1509"/>
      <c r="F42" s="1509"/>
      <c r="G42" s="1509"/>
      <c r="H42" s="1510"/>
      <c r="I42" s="1156"/>
      <c r="J42" s="24"/>
      <c r="K42" s="1176"/>
      <c r="L42" s="1176"/>
      <c r="M42" s="2486"/>
      <c r="N42" s="2486"/>
      <c r="O42" s="2486"/>
      <c r="P42" s="2486"/>
      <c r="Q42" s="2486"/>
      <c r="R42" s="2486"/>
      <c r="S42" s="2169" t="s">
        <v>95</v>
      </c>
      <c r="T42" s="2434"/>
      <c r="U42" s="2434"/>
      <c r="V42" s="2434"/>
      <c r="W42" s="2434"/>
      <c r="X42" s="2434"/>
      <c r="Y42" s="2434"/>
      <c r="Z42" s="2434"/>
      <c r="AA42" s="2435"/>
      <c r="AB42" s="2081"/>
      <c r="AC42" s="2082"/>
      <c r="AD42" s="2082"/>
      <c r="AE42" s="2082"/>
      <c r="AF42" s="2082"/>
      <c r="AG42" s="2082"/>
      <c r="AH42" s="2082"/>
      <c r="AI42" s="2082"/>
      <c r="AJ42" s="2082"/>
      <c r="AK42" s="2082"/>
      <c r="AL42" s="2082"/>
      <c r="AM42" s="2082"/>
      <c r="AN42" s="2082"/>
      <c r="AO42" s="2082"/>
      <c r="AP42" s="2082"/>
      <c r="AQ42" s="2082"/>
      <c r="AR42" s="2082"/>
      <c r="AS42" s="2082"/>
      <c r="AT42" s="2082"/>
      <c r="AU42" s="2082"/>
      <c r="AV42" s="2082"/>
      <c r="AW42" s="2082"/>
      <c r="AX42" s="2082"/>
      <c r="AY42" s="2082"/>
      <c r="AZ42" s="2082"/>
      <c r="BA42" s="2082"/>
      <c r="BB42" s="2082"/>
      <c r="BC42" s="2082"/>
      <c r="BD42" s="2082"/>
      <c r="BE42" s="2082"/>
      <c r="BF42" s="2082"/>
      <c r="BG42" s="2082"/>
      <c r="BH42" s="2082"/>
      <c r="BI42" s="2082"/>
      <c r="BJ42" s="2082"/>
      <c r="BK42" s="2082"/>
      <c r="BL42" s="2082"/>
      <c r="BM42" s="2082"/>
      <c r="BN42" s="2082"/>
      <c r="BO42" s="2082"/>
      <c r="BP42" s="2082"/>
      <c r="BQ42" s="2082"/>
      <c r="BR42" s="2082"/>
      <c r="BS42" s="2082"/>
      <c r="BT42" s="2083"/>
      <c r="BU42" s="452"/>
      <c r="BV42" s="2045"/>
      <c r="BW42" s="2045"/>
      <c r="BX42" s="2045"/>
      <c r="BY42" s="2045"/>
      <c r="BZ42" s="2045"/>
      <c r="CA42" s="2045"/>
      <c r="CB42" s="2045"/>
      <c r="CC42" s="2045"/>
      <c r="CD42" s="2045"/>
      <c r="CE42" s="2045"/>
      <c r="CF42" s="2045"/>
      <c r="CG42" s="2045"/>
      <c r="CH42" s="2045"/>
      <c r="CI42" s="2045"/>
      <c r="CJ42" s="2045"/>
      <c r="CK42" s="2045"/>
      <c r="CL42" s="2045"/>
      <c r="CM42" s="2045"/>
      <c r="CN42" s="2045"/>
      <c r="CO42" s="2045"/>
      <c r="CP42" s="2045"/>
      <c r="CQ42" s="2045"/>
      <c r="CR42" s="2045"/>
      <c r="CS42" s="2045"/>
      <c r="CT42" s="2045"/>
      <c r="CU42" s="2046"/>
      <c r="CV42" s="206"/>
      <c r="CW42" s="206"/>
      <c r="CX42" s="206"/>
      <c r="CY42" s="206"/>
      <c r="CZ42" s="206"/>
      <c r="DA42" s="206"/>
      <c r="DB42" s="206"/>
      <c r="DC42" s="206"/>
      <c r="DD42" s="206"/>
      <c r="DE42" s="206"/>
      <c r="DF42" s="206"/>
      <c r="DG42" s="206"/>
      <c r="DH42" s="206"/>
      <c r="DI42" s="206"/>
      <c r="DJ42" s="206"/>
      <c r="DK42" s="206"/>
      <c r="DL42" s="958"/>
      <c r="DM42" s="940"/>
      <c r="DN42" s="940"/>
      <c r="DO42" s="940"/>
      <c r="DP42" s="940"/>
      <c r="DQ42" s="940"/>
      <c r="DR42" s="940"/>
      <c r="DS42" s="948" t="s">
        <v>5554</v>
      </c>
      <c r="DT42" s="1181" t="str">
        <f>SUBSTITUTE(TRIM($AB$42&amp;"　"&amp;$AB$44&amp;"　"&amp;$AB$46),"　","　")</f>
        <v/>
      </c>
      <c r="DU42" s="975"/>
      <c r="DV42" s="975"/>
      <c r="DW42" s="975"/>
      <c r="DX42" s="951"/>
      <c r="DY42" s="1175" t="s">
        <v>5555</v>
      </c>
      <c r="DZ42" s="940" t="str">
        <f>TRIM(AB42)</f>
        <v/>
      </c>
      <c r="EA42" s="940"/>
      <c r="EB42" s="940"/>
      <c r="EC42" s="940"/>
      <c r="ED42" s="940"/>
      <c r="EE42" s="940"/>
      <c r="EF42" s="940"/>
      <c r="EG42" s="940"/>
      <c r="EH42" s="940"/>
      <c r="EI42" s="940"/>
      <c r="EJ42" s="940"/>
      <c r="EK42" s="940"/>
      <c r="EL42" s="940"/>
      <c r="EM42" s="940"/>
      <c r="EN42" s="940"/>
      <c r="EO42" s="940"/>
      <c r="EP42" s="940"/>
      <c r="EQ42" s="940"/>
      <c r="ER42" s="940"/>
      <c r="ES42" s="940"/>
      <c r="ET42" s="940"/>
      <c r="EU42" s="940"/>
      <c r="EV42" s="940"/>
      <c r="EW42" s="940"/>
      <c r="EX42" s="940"/>
      <c r="EY42" s="940"/>
      <c r="EZ42" s="940"/>
      <c r="FA42" s="940"/>
      <c r="FB42" s="940"/>
      <c r="FC42" s="940"/>
      <c r="FD42" s="940"/>
      <c r="FE42" s="940"/>
      <c r="FF42" s="940"/>
      <c r="FG42" s="940"/>
      <c r="FH42" s="940"/>
      <c r="FI42" s="940"/>
      <c r="FJ42" s="940"/>
      <c r="FK42" s="940"/>
      <c r="FL42" s="940"/>
      <c r="FM42" s="940"/>
      <c r="FN42" s="940"/>
      <c r="FO42" s="940"/>
      <c r="FP42" s="940"/>
      <c r="FQ42" s="940"/>
      <c r="FR42" s="940"/>
      <c r="FS42" s="940"/>
      <c r="FT42" s="951"/>
      <c r="FU42" s="951"/>
      <c r="FV42" s="951"/>
      <c r="FW42" s="951"/>
      <c r="FX42" s="951"/>
      <c r="FY42" s="951"/>
      <c r="FZ42" s="951"/>
      <c r="GA42" s="951"/>
      <c r="GB42" s="951"/>
      <c r="GC42" s="951"/>
      <c r="GD42" s="951"/>
      <c r="GE42" s="951"/>
      <c r="GF42" s="951"/>
      <c r="GG42" s="951"/>
      <c r="GH42" s="951"/>
    </row>
    <row r="43" spans="1:190" s="25" customFormat="1" ht="27" customHeight="1" x14ac:dyDescent="0.15">
      <c r="A43" s="29"/>
      <c r="B43" s="26"/>
      <c r="C43" s="1508"/>
      <c r="D43" s="1509"/>
      <c r="E43" s="1509"/>
      <c r="F43" s="1509"/>
      <c r="G43" s="1509"/>
      <c r="H43" s="1510"/>
      <c r="I43" s="1156"/>
      <c r="J43" s="24"/>
      <c r="K43" s="1176"/>
      <c r="L43" s="1176"/>
      <c r="M43" s="2047" t="s">
        <v>6278</v>
      </c>
      <c r="N43" s="2486"/>
      <c r="O43" s="2486"/>
      <c r="P43" s="2486"/>
      <c r="Q43" s="2486"/>
      <c r="R43" s="2486"/>
      <c r="S43" s="2075" t="s">
        <v>33</v>
      </c>
      <c r="T43" s="2129"/>
      <c r="U43" s="2129"/>
      <c r="V43" s="2129"/>
      <c r="W43" s="2129"/>
      <c r="X43" s="2129"/>
      <c r="Y43" s="2129"/>
      <c r="Z43" s="2129"/>
      <c r="AA43" s="2130"/>
      <c r="AB43" s="2166"/>
      <c r="AC43" s="2167"/>
      <c r="AD43" s="2167"/>
      <c r="AE43" s="2167"/>
      <c r="AF43" s="2167"/>
      <c r="AG43" s="2167"/>
      <c r="AH43" s="2167"/>
      <c r="AI43" s="2167"/>
      <c r="AJ43" s="2167"/>
      <c r="AK43" s="2167"/>
      <c r="AL43" s="2167"/>
      <c r="AM43" s="2167"/>
      <c r="AN43" s="2167"/>
      <c r="AO43" s="2167"/>
      <c r="AP43" s="2167"/>
      <c r="AQ43" s="2167"/>
      <c r="AR43" s="2167"/>
      <c r="AS43" s="2167"/>
      <c r="AT43" s="2167"/>
      <c r="AU43" s="2167"/>
      <c r="AV43" s="2167"/>
      <c r="AW43" s="2167"/>
      <c r="AX43" s="2167"/>
      <c r="AY43" s="2167"/>
      <c r="AZ43" s="2167"/>
      <c r="BA43" s="2167"/>
      <c r="BB43" s="2167"/>
      <c r="BC43" s="2167"/>
      <c r="BD43" s="2167"/>
      <c r="BE43" s="2167"/>
      <c r="BF43" s="2167"/>
      <c r="BG43" s="2167"/>
      <c r="BH43" s="2167"/>
      <c r="BI43" s="2167"/>
      <c r="BJ43" s="2167"/>
      <c r="BK43" s="2167"/>
      <c r="BL43" s="2167"/>
      <c r="BM43" s="2167"/>
      <c r="BN43" s="2167"/>
      <c r="BO43" s="2167"/>
      <c r="BP43" s="2167"/>
      <c r="BQ43" s="2167"/>
      <c r="BR43" s="2167"/>
      <c r="BS43" s="2167"/>
      <c r="BT43" s="2168"/>
      <c r="BU43" s="452"/>
      <c r="BV43" s="2045"/>
      <c r="BW43" s="2045"/>
      <c r="BX43" s="2045"/>
      <c r="BY43" s="2045"/>
      <c r="BZ43" s="2045"/>
      <c r="CA43" s="2045"/>
      <c r="CB43" s="2045"/>
      <c r="CC43" s="2045"/>
      <c r="CD43" s="2045"/>
      <c r="CE43" s="2045"/>
      <c r="CF43" s="2045"/>
      <c r="CG43" s="2045"/>
      <c r="CH43" s="2045"/>
      <c r="CI43" s="2045"/>
      <c r="CJ43" s="2045"/>
      <c r="CK43" s="2045"/>
      <c r="CL43" s="2045"/>
      <c r="CM43" s="2045"/>
      <c r="CN43" s="2045"/>
      <c r="CO43" s="2045"/>
      <c r="CP43" s="2045"/>
      <c r="CQ43" s="2045"/>
      <c r="CR43" s="2045"/>
      <c r="CS43" s="2045"/>
      <c r="CT43" s="2045"/>
      <c r="CU43" s="2046"/>
      <c r="CV43" s="206"/>
      <c r="CW43" s="206"/>
      <c r="CX43" s="206"/>
      <c r="CY43" s="206"/>
      <c r="CZ43" s="206"/>
      <c r="DA43" s="206"/>
      <c r="DB43" s="206"/>
      <c r="DC43" s="206"/>
      <c r="DD43" s="206"/>
      <c r="DE43" s="206"/>
      <c r="DF43" s="206"/>
      <c r="DG43" s="206"/>
      <c r="DH43" s="206"/>
      <c r="DI43" s="206"/>
      <c r="DJ43" s="206"/>
      <c r="DK43" s="206"/>
      <c r="DL43" s="958"/>
      <c r="DM43" s="940"/>
      <c r="DN43" s="940"/>
      <c r="DO43" s="940"/>
      <c r="DP43" s="940"/>
      <c r="DQ43" s="940"/>
      <c r="DR43" s="940"/>
      <c r="DS43" s="1011" t="s">
        <v>1506</v>
      </c>
      <c r="DT43" s="1178" t="str">
        <f>$DN$47</f>
        <v>-</v>
      </c>
      <c r="DU43" s="975"/>
      <c r="DV43" s="976"/>
      <c r="DW43" s="976"/>
      <c r="DX43" s="953"/>
      <c r="DY43" s="1175" t="s">
        <v>5550</v>
      </c>
      <c r="DZ43" s="940" t="str">
        <f>SUBSTITUTE(TRIM(AB44&amp;"　"&amp;AB46),"　","　")</f>
        <v/>
      </c>
      <c r="EA43" s="940"/>
      <c r="EB43" s="940"/>
      <c r="EC43" s="940"/>
      <c r="ED43" s="940"/>
      <c r="EE43" s="940"/>
      <c r="EF43" s="940"/>
      <c r="EG43" s="940"/>
      <c r="EH43" s="940"/>
      <c r="EI43" s="940"/>
      <c r="EJ43" s="940"/>
      <c r="EK43" s="940"/>
      <c r="EL43" s="940"/>
      <c r="EM43" s="940"/>
      <c r="EN43" s="940"/>
      <c r="EO43" s="940"/>
      <c r="EP43" s="940"/>
      <c r="EQ43" s="940"/>
      <c r="ER43" s="940"/>
      <c r="ES43" s="940"/>
      <c r="ET43" s="940"/>
      <c r="EU43" s="940"/>
      <c r="EV43" s="940"/>
      <c r="EW43" s="940"/>
      <c r="EX43" s="940"/>
      <c r="EY43" s="940"/>
      <c r="EZ43" s="940"/>
      <c r="FA43" s="940"/>
      <c r="FB43" s="940"/>
      <c r="FC43" s="940"/>
      <c r="FD43" s="940"/>
      <c r="FE43" s="940"/>
      <c r="FF43" s="940"/>
      <c r="FG43" s="940"/>
      <c r="FH43" s="940"/>
      <c r="FI43" s="940"/>
      <c r="FJ43" s="940"/>
      <c r="FK43" s="940"/>
      <c r="FL43" s="940"/>
      <c r="FM43" s="940"/>
      <c r="FN43" s="940"/>
      <c r="FO43" s="940"/>
      <c r="FP43" s="940"/>
      <c r="FQ43" s="940"/>
      <c r="FR43" s="940"/>
      <c r="FS43" s="940"/>
      <c r="FT43" s="951"/>
      <c r="FU43" s="951"/>
      <c r="FV43" s="951"/>
      <c r="FW43" s="951"/>
      <c r="FX43" s="951"/>
      <c r="FY43" s="951"/>
      <c r="FZ43" s="951"/>
      <c r="GA43" s="951"/>
      <c r="GB43" s="951"/>
      <c r="GC43" s="951"/>
      <c r="GD43" s="951"/>
      <c r="GE43" s="951"/>
      <c r="GF43" s="951"/>
      <c r="GG43" s="951"/>
      <c r="GH43" s="951"/>
    </row>
    <row r="44" spans="1:190" s="25" customFormat="1" ht="27" customHeight="1" x14ac:dyDescent="0.15">
      <c r="A44" s="29"/>
      <c r="B44" s="26"/>
      <c r="C44" s="1508"/>
      <c r="D44" s="1509"/>
      <c r="E44" s="1509"/>
      <c r="F44" s="1509"/>
      <c r="G44" s="1509"/>
      <c r="H44" s="1510"/>
      <c r="I44" s="1156"/>
      <c r="J44" s="24"/>
      <c r="K44" s="1176"/>
      <c r="L44" s="1176"/>
      <c r="M44" s="2486"/>
      <c r="N44" s="2486"/>
      <c r="O44" s="2486"/>
      <c r="P44" s="2486"/>
      <c r="Q44" s="2486"/>
      <c r="R44" s="2486"/>
      <c r="S44" s="2169" t="s">
        <v>94</v>
      </c>
      <c r="T44" s="2434"/>
      <c r="U44" s="2434"/>
      <c r="V44" s="2434"/>
      <c r="W44" s="2434"/>
      <c r="X44" s="2434"/>
      <c r="Y44" s="2434"/>
      <c r="Z44" s="2434"/>
      <c r="AA44" s="2435"/>
      <c r="AB44" s="2081"/>
      <c r="AC44" s="2082"/>
      <c r="AD44" s="2082"/>
      <c r="AE44" s="2082"/>
      <c r="AF44" s="2082"/>
      <c r="AG44" s="2082"/>
      <c r="AH44" s="2082"/>
      <c r="AI44" s="2082"/>
      <c r="AJ44" s="2082"/>
      <c r="AK44" s="2082"/>
      <c r="AL44" s="2082"/>
      <c r="AM44" s="2082"/>
      <c r="AN44" s="2082"/>
      <c r="AO44" s="2082"/>
      <c r="AP44" s="2082"/>
      <c r="AQ44" s="2082"/>
      <c r="AR44" s="2082"/>
      <c r="AS44" s="2082"/>
      <c r="AT44" s="2082"/>
      <c r="AU44" s="2082"/>
      <c r="AV44" s="2082"/>
      <c r="AW44" s="2082"/>
      <c r="AX44" s="2082"/>
      <c r="AY44" s="2082"/>
      <c r="AZ44" s="2082"/>
      <c r="BA44" s="2082"/>
      <c r="BB44" s="2082"/>
      <c r="BC44" s="2082"/>
      <c r="BD44" s="2082"/>
      <c r="BE44" s="2082"/>
      <c r="BF44" s="2082"/>
      <c r="BG44" s="2082"/>
      <c r="BH44" s="2082"/>
      <c r="BI44" s="2082"/>
      <c r="BJ44" s="2082"/>
      <c r="BK44" s="2082"/>
      <c r="BL44" s="2082"/>
      <c r="BM44" s="2082"/>
      <c r="BN44" s="2082"/>
      <c r="BO44" s="2082"/>
      <c r="BP44" s="2082"/>
      <c r="BQ44" s="2082"/>
      <c r="BR44" s="2082"/>
      <c r="BS44" s="2082"/>
      <c r="BT44" s="2083"/>
      <c r="BU44" s="452"/>
      <c r="BV44" s="2045"/>
      <c r="BW44" s="2045"/>
      <c r="BX44" s="2045"/>
      <c r="BY44" s="2045"/>
      <c r="BZ44" s="2045"/>
      <c r="CA44" s="2045"/>
      <c r="CB44" s="2045"/>
      <c r="CC44" s="2045"/>
      <c r="CD44" s="2045"/>
      <c r="CE44" s="2045"/>
      <c r="CF44" s="2045"/>
      <c r="CG44" s="2045"/>
      <c r="CH44" s="2045"/>
      <c r="CI44" s="2045"/>
      <c r="CJ44" s="2045"/>
      <c r="CK44" s="2045"/>
      <c r="CL44" s="2045"/>
      <c r="CM44" s="2045"/>
      <c r="CN44" s="2045"/>
      <c r="CO44" s="2045"/>
      <c r="CP44" s="2045"/>
      <c r="CQ44" s="2045"/>
      <c r="CR44" s="2045"/>
      <c r="CS44" s="2045"/>
      <c r="CT44" s="2045"/>
      <c r="CU44" s="2046"/>
      <c r="CV44" s="206"/>
      <c r="CW44" s="206"/>
      <c r="CX44" s="206"/>
      <c r="CY44" s="206"/>
      <c r="CZ44" s="206"/>
      <c r="DA44" s="206"/>
      <c r="DB44" s="206"/>
      <c r="DC44" s="206"/>
      <c r="DD44" s="206"/>
      <c r="DE44" s="206"/>
      <c r="DF44" s="206"/>
      <c r="DG44" s="206"/>
      <c r="DH44" s="206"/>
      <c r="DI44" s="206"/>
      <c r="DJ44" s="206"/>
      <c r="DK44" s="206"/>
      <c r="DL44" s="958"/>
      <c r="DM44" s="940"/>
      <c r="DN44" s="940"/>
      <c r="DO44" s="940"/>
      <c r="DP44" s="940"/>
      <c r="DQ44" s="940"/>
      <c r="DR44" s="940"/>
      <c r="DS44" s="1011" t="s">
        <v>93</v>
      </c>
      <c r="DT44" s="1178" t="str">
        <f>TEXT(AB48,"")</f>
        <v/>
      </c>
      <c r="DU44" s="975"/>
      <c r="DV44" s="976"/>
      <c r="DW44" s="976"/>
      <c r="DX44" s="951"/>
      <c r="DY44" s="948" t="s">
        <v>5551</v>
      </c>
      <c r="DZ44" s="940" t="str">
        <f>SUBSTITUTE(TRIM(AB42&amp;"　"&amp;AB44&amp;"　"&amp;AB46),"　","　")</f>
        <v/>
      </c>
      <c r="EA44" s="940"/>
      <c r="EB44" s="940"/>
      <c r="EC44" s="940"/>
      <c r="ED44" s="940"/>
      <c r="EE44" s="940"/>
      <c r="EF44" s="940"/>
      <c r="EG44" s="940"/>
      <c r="EH44" s="940"/>
      <c r="EI44" s="940"/>
      <c r="EJ44" s="940"/>
      <c r="EK44" s="940"/>
      <c r="EL44" s="940"/>
      <c r="EM44" s="940"/>
      <c r="EN44" s="940"/>
      <c r="EO44" s="940"/>
      <c r="EP44" s="940"/>
      <c r="EQ44" s="940"/>
      <c r="ER44" s="940"/>
      <c r="ES44" s="940"/>
      <c r="ET44" s="940"/>
      <c r="EU44" s="940"/>
      <c r="EV44" s="940"/>
      <c r="EW44" s="940"/>
      <c r="EX44" s="940"/>
      <c r="EY44" s="940"/>
      <c r="EZ44" s="940"/>
      <c r="FA44" s="940"/>
      <c r="FB44" s="940"/>
      <c r="FC44" s="940"/>
      <c r="FD44" s="940"/>
      <c r="FE44" s="940"/>
      <c r="FF44" s="940"/>
      <c r="FG44" s="940"/>
      <c r="FH44" s="940"/>
      <c r="FI44" s="940"/>
      <c r="FJ44" s="940"/>
      <c r="FK44" s="940"/>
      <c r="FL44" s="940"/>
      <c r="FM44" s="940"/>
      <c r="FN44" s="940"/>
      <c r="FO44" s="940"/>
      <c r="FP44" s="940"/>
      <c r="FQ44" s="940"/>
      <c r="FR44" s="940"/>
      <c r="FS44" s="940"/>
      <c r="FT44" s="951"/>
      <c r="FU44" s="951"/>
      <c r="FV44" s="951"/>
      <c r="FW44" s="951"/>
      <c r="FX44" s="951"/>
      <c r="FY44" s="951"/>
      <c r="FZ44" s="951"/>
      <c r="GA44" s="951"/>
      <c r="GB44" s="951"/>
      <c r="GC44" s="951"/>
      <c r="GD44" s="951"/>
      <c r="GE44" s="951"/>
      <c r="GF44" s="951"/>
      <c r="GG44" s="951"/>
      <c r="GH44" s="951"/>
    </row>
    <row r="45" spans="1:190" s="25" customFormat="1" ht="27" customHeight="1" x14ac:dyDescent="0.15">
      <c r="A45" s="29"/>
      <c r="B45" s="8"/>
      <c r="C45" s="1508"/>
      <c r="D45" s="1509"/>
      <c r="E45" s="1509"/>
      <c r="F45" s="1509"/>
      <c r="G45" s="1509"/>
      <c r="H45" s="1510"/>
      <c r="I45" s="1156"/>
      <c r="J45" s="24"/>
      <c r="K45" s="708"/>
      <c r="L45" s="708"/>
      <c r="M45" s="2047" t="s">
        <v>99</v>
      </c>
      <c r="N45" s="2048"/>
      <c r="O45" s="2048"/>
      <c r="P45" s="2048"/>
      <c r="Q45" s="2048"/>
      <c r="R45" s="2048"/>
      <c r="S45" s="2075" t="s">
        <v>33</v>
      </c>
      <c r="T45" s="2076"/>
      <c r="U45" s="2076"/>
      <c r="V45" s="2076"/>
      <c r="W45" s="2076"/>
      <c r="X45" s="2076"/>
      <c r="Y45" s="2076"/>
      <c r="Z45" s="2076"/>
      <c r="AA45" s="2131"/>
      <c r="AB45" s="2451"/>
      <c r="AC45" s="2452"/>
      <c r="AD45" s="2452"/>
      <c r="AE45" s="2452"/>
      <c r="AF45" s="2452"/>
      <c r="AG45" s="2452"/>
      <c r="AH45" s="2452"/>
      <c r="AI45" s="2452"/>
      <c r="AJ45" s="2452"/>
      <c r="AK45" s="2452"/>
      <c r="AL45" s="2452"/>
      <c r="AM45" s="2452"/>
      <c r="AN45" s="2167"/>
      <c r="AO45" s="2167"/>
      <c r="AP45" s="2167"/>
      <c r="AQ45" s="2167"/>
      <c r="AR45" s="2167"/>
      <c r="AS45" s="2167"/>
      <c r="AT45" s="2167"/>
      <c r="AU45" s="2167"/>
      <c r="AV45" s="2167"/>
      <c r="AW45" s="2167"/>
      <c r="AX45" s="2167"/>
      <c r="AY45" s="2167"/>
      <c r="AZ45" s="2167"/>
      <c r="BA45" s="2167"/>
      <c r="BB45" s="2167"/>
      <c r="BC45" s="2167"/>
      <c r="BD45" s="2167"/>
      <c r="BE45" s="2167"/>
      <c r="BF45" s="2167"/>
      <c r="BG45" s="2167"/>
      <c r="BH45" s="2167"/>
      <c r="BI45" s="2167"/>
      <c r="BJ45" s="2167"/>
      <c r="BK45" s="2167"/>
      <c r="BL45" s="2167"/>
      <c r="BM45" s="2167"/>
      <c r="BN45" s="2167"/>
      <c r="BO45" s="2167"/>
      <c r="BP45" s="2167"/>
      <c r="BQ45" s="2167"/>
      <c r="BR45" s="2167"/>
      <c r="BS45" s="2167"/>
      <c r="BT45" s="2168"/>
      <c r="BU45" s="437"/>
      <c r="BV45" s="2045"/>
      <c r="BW45" s="2045"/>
      <c r="BX45" s="2045"/>
      <c r="BY45" s="2045"/>
      <c r="BZ45" s="2045"/>
      <c r="CA45" s="2045"/>
      <c r="CB45" s="2045"/>
      <c r="CC45" s="2045"/>
      <c r="CD45" s="2045"/>
      <c r="CE45" s="2045"/>
      <c r="CF45" s="2045"/>
      <c r="CG45" s="2045"/>
      <c r="CH45" s="2045"/>
      <c r="CI45" s="2045"/>
      <c r="CJ45" s="2045"/>
      <c r="CK45" s="2045"/>
      <c r="CL45" s="2045"/>
      <c r="CM45" s="2045"/>
      <c r="CN45" s="2045"/>
      <c r="CO45" s="2045"/>
      <c r="CP45" s="2045"/>
      <c r="CQ45" s="2045"/>
      <c r="CR45" s="2045"/>
      <c r="CS45" s="2045"/>
      <c r="CT45" s="2045"/>
      <c r="CU45" s="2046"/>
      <c r="CV45" s="206"/>
      <c r="CW45" s="206"/>
      <c r="CX45" s="206"/>
      <c r="CY45" s="206"/>
      <c r="CZ45" s="206"/>
      <c r="DA45" s="206"/>
      <c r="DB45" s="206"/>
      <c r="DC45" s="206"/>
      <c r="DD45" s="206"/>
      <c r="DE45" s="206"/>
      <c r="DF45" s="206"/>
      <c r="DG45" s="206"/>
      <c r="DH45" s="206"/>
      <c r="DI45" s="206"/>
      <c r="DJ45" s="206"/>
      <c r="DK45" s="206"/>
      <c r="DL45" s="958"/>
      <c r="DM45" s="940"/>
      <c r="DN45" s="940"/>
      <c r="DO45" s="940"/>
      <c r="DP45" s="940"/>
      <c r="DQ45" s="940"/>
      <c r="DR45" s="940"/>
      <c r="DS45" s="1011" t="s">
        <v>33</v>
      </c>
      <c r="DT45" s="1178" t="str">
        <f>TEXT(AB45,"")</f>
        <v/>
      </c>
      <c r="DU45" s="233"/>
      <c r="DV45" s="951"/>
      <c r="DW45" s="951"/>
      <c r="DX45" s="951"/>
      <c r="DY45" s="951"/>
      <c r="DZ45" s="940"/>
      <c r="EA45" s="940"/>
      <c r="EB45" s="940"/>
      <c r="EC45" s="940"/>
      <c r="ED45" s="940"/>
      <c r="EE45" s="940"/>
      <c r="EF45" s="940"/>
      <c r="EG45" s="940"/>
      <c r="EH45" s="940"/>
      <c r="EI45" s="940"/>
      <c r="EJ45" s="940"/>
      <c r="EK45" s="940"/>
      <c r="EL45" s="940"/>
      <c r="EM45" s="940"/>
      <c r="EN45" s="940"/>
      <c r="EO45" s="940"/>
      <c r="EP45" s="940"/>
      <c r="EQ45" s="940"/>
      <c r="ER45" s="940"/>
      <c r="ES45" s="940"/>
      <c r="ET45" s="940"/>
      <c r="EU45" s="940"/>
      <c r="EV45" s="940"/>
      <c r="EW45" s="940"/>
      <c r="EX45" s="940"/>
      <c r="EY45" s="940"/>
      <c r="EZ45" s="940"/>
      <c r="FA45" s="940"/>
      <c r="FB45" s="940"/>
      <c r="FC45" s="940"/>
      <c r="FD45" s="940"/>
      <c r="FE45" s="940"/>
      <c r="FF45" s="940"/>
      <c r="FG45" s="940"/>
      <c r="FH45" s="940"/>
      <c r="FI45" s="940"/>
      <c r="FJ45" s="940"/>
      <c r="FK45" s="940"/>
      <c r="FL45" s="940"/>
      <c r="FM45" s="940"/>
      <c r="FN45" s="940"/>
      <c r="FO45" s="940"/>
      <c r="FP45" s="940"/>
      <c r="FQ45" s="940"/>
      <c r="FR45" s="940"/>
      <c r="FS45" s="940"/>
      <c r="FT45" s="951"/>
      <c r="FU45" s="951"/>
      <c r="FV45" s="951"/>
      <c r="FW45" s="951"/>
      <c r="FX45" s="951"/>
      <c r="FY45" s="951"/>
      <c r="FZ45" s="951"/>
      <c r="GA45" s="951"/>
      <c r="GB45" s="951"/>
      <c r="GC45" s="951"/>
      <c r="GD45" s="951"/>
      <c r="GE45" s="951"/>
      <c r="GF45" s="951"/>
      <c r="GG45" s="951"/>
      <c r="GH45" s="951"/>
    </row>
    <row r="46" spans="1:190" s="83" customFormat="1" ht="27" customHeight="1" x14ac:dyDescent="0.15">
      <c r="A46" s="95"/>
      <c r="B46" s="94"/>
      <c r="C46" s="1513"/>
      <c r="D46" s="1514"/>
      <c r="E46" s="1514"/>
      <c r="F46" s="1514"/>
      <c r="G46" s="1514"/>
      <c r="H46" s="1515"/>
      <c r="I46" s="1161"/>
      <c r="J46" s="54"/>
      <c r="K46" s="53"/>
      <c r="L46" s="53"/>
      <c r="M46" s="2048"/>
      <c r="N46" s="2048"/>
      <c r="O46" s="2048"/>
      <c r="P46" s="2048"/>
      <c r="Q46" s="2048"/>
      <c r="R46" s="2048"/>
      <c r="S46" s="2169" t="s">
        <v>99</v>
      </c>
      <c r="T46" s="2453"/>
      <c r="U46" s="2453"/>
      <c r="V46" s="2453"/>
      <c r="W46" s="2453"/>
      <c r="X46" s="2453"/>
      <c r="Y46" s="2453"/>
      <c r="Z46" s="2453"/>
      <c r="AA46" s="2454"/>
      <c r="AB46" s="2081"/>
      <c r="AC46" s="2082"/>
      <c r="AD46" s="2082"/>
      <c r="AE46" s="2082"/>
      <c r="AF46" s="2082"/>
      <c r="AG46" s="2082"/>
      <c r="AH46" s="2082"/>
      <c r="AI46" s="2082"/>
      <c r="AJ46" s="2082"/>
      <c r="AK46" s="2082"/>
      <c r="AL46" s="2082"/>
      <c r="AM46" s="2082"/>
      <c r="AN46" s="2477"/>
      <c r="AO46" s="2477"/>
      <c r="AP46" s="2477"/>
      <c r="AQ46" s="2477"/>
      <c r="AR46" s="2477"/>
      <c r="AS46" s="2477"/>
      <c r="AT46" s="2477"/>
      <c r="AU46" s="2477"/>
      <c r="AV46" s="2477"/>
      <c r="AW46" s="2477"/>
      <c r="AX46" s="2477"/>
      <c r="AY46" s="2477"/>
      <c r="AZ46" s="2477"/>
      <c r="BA46" s="2477"/>
      <c r="BB46" s="2477"/>
      <c r="BC46" s="2477"/>
      <c r="BD46" s="2477"/>
      <c r="BE46" s="2477"/>
      <c r="BF46" s="2477"/>
      <c r="BG46" s="2477"/>
      <c r="BH46" s="2477"/>
      <c r="BI46" s="2477"/>
      <c r="BJ46" s="2477"/>
      <c r="BK46" s="2477"/>
      <c r="BL46" s="2477"/>
      <c r="BM46" s="2477"/>
      <c r="BN46" s="2477"/>
      <c r="BO46" s="2477"/>
      <c r="BP46" s="2477"/>
      <c r="BQ46" s="2477"/>
      <c r="BR46" s="2477"/>
      <c r="BS46" s="2477"/>
      <c r="BT46" s="2478"/>
      <c r="BU46" s="439"/>
      <c r="BV46" s="459"/>
      <c r="BW46" s="459"/>
      <c r="BX46" s="459"/>
      <c r="BY46" s="710"/>
      <c r="BZ46" s="710"/>
      <c r="CA46" s="390"/>
      <c r="CB46" s="390"/>
      <c r="CC46" s="390"/>
      <c r="CD46" s="390"/>
      <c r="CE46" s="390"/>
      <c r="CF46" s="390"/>
      <c r="CG46" s="390"/>
      <c r="CH46" s="390"/>
      <c r="CI46" s="390"/>
      <c r="CJ46" s="390"/>
      <c r="CK46" s="390"/>
      <c r="CL46" s="390"/>
      <c r="CM46" s="390"/>
      <c r="CN46" s="390"/>
      <c r="CO46" s="390"/>
      <c r="CP46" s="390"/>
      <c r="CQ46" s="390"/>
      <c r="CR46" s="390"/>
      <c r="CS46" s="390"/>
      <c r="CT46" s="390"/>
      <c r="CU46" s="443"/>
      <c r="CV46" s="206"/>
      <c r="CW46" s="206"/>
      <c r="CX46" s="206"/>
      <c r="CY46" s="206"/>
      <c r="CZ46" s="206"/>
      <c r="DA46" s="206"/>
      <c r="DB46" s="206"/>
      <c r="DC46" s="206"/>
      <c r="DD46" s="206"/>
      <c r="DE46" s="206"/>
      <c r="DF46" s="206"/>
      <c r="DG46" s="206"/>
      <c r="DH46" s="206"/>
      <c r="DI46" s="206"/>
      <c r="DJ46" s="206"/>
      <c r="DK46" s="206"/>
      <c r="DL46" s="958"/>
      <c r="DM46" s="940" t="s">
        <v>1506</v>
      </c>
      <c r="DN46" s="940"/>
      <c r="DO46" s="940"/>
      <c r="DP46" s="1198" t="s">
        <v>6016</v>
      </c>
      <c r="DQ46" s="940"/>
      <c r="DR46" s="940"/>
      <c r="DS46" s="1011" t="s">
        <v>99</v>
      </c>
      <c r="DT46" s="1178" t="str">
        <f>TEXT(AB46,"")</f>
        <v/>
      </c>
      <c r="DU46" s="233"/>
      <c r="DV46" s="953"/>
      <c r="DW46" s="953"/>
      <c r="DX46" s="953"/>
      <c r="DY46"/>
      <c r="DZ46"/>
      <c r="EA46"/>
      <c r="EB46" s="940"/>
      <c r="EC46" s="940"/>
      <c r="ED46" s="940"/>
      <c r="EE46" s="940"/>
      <c r="EF46" s="940"/>
      <c r="EG46" s="940"/>
      <c r="EH46" s="940"/>
      <c r="EI46" s="940"/>
      <c r="EJ46" s="940"/>
      <c r="EK46" s="940"/>
      <c r="EL46" s="940"/>
      <c r="EM46" s="940"/>
      <c r="EN46" s="940"/>
      <c r="EO46" s="940"/>
      <c r="EP46" s="940"/>
      <c r="EQ46" s="940"/>
      <c r="ER46" s="940"/>
      <c r="ES46" s="940"/>
      <c r="ET46" s="940"/>
      <c r="EU46" s="940"/>
      <c r="EV46" s="940"/>
      <c r="EW46" s="940"/>
      <c r="EX46" s="940"/>
      <c r="EY46" s="940"/>
      <c r="EZ46" s="940"/>
      <c r="FA46" s="940"/>
      <c r="FB46" s="940"/>
      <c r="FC46" s="940"/>
      <c r="FD46" s="940"/>
      <c r="FE46" s="940"/>
      <c r="FF46" s="940"/>
      <c r="FG46" s="940"/>
      <c r="FH46" s="940"/>
      <c r="FI46" s="940"/>
      <c r="FJ46" s="940"/>
      <c r="FK46" s="940"/>
      <c r="FL46" s="940"/>
      <c r="FM46" s="940"/>
      <c r="FN46" s="940"/>
      <c r="FO46" s="940"/>
      <c r="FP46" s="940"/>
      <c r="FQ46" s="940"/>
      <c r="FR46" s="940"/>
      <c r="FS46" s="940"/>
      <c r="FT46" s="953"/>
      <c r="FU46" s="953"/>
      <c r="FV46" s="953"/>
      <c r="FW46" s="953"/>
      <c r="FX46" s="953"/>
      <c r="FY46" s="953"/>
      <c r="FZ46" s="953"/>
      <c r="GA46" s="953"/>
      <c r="GB46" s="953"/>
      <c r="GC46" s="953"/>
      <c r="GD46" s="953"/>
      <c r="GE46" s="953"/>
      <c r="GF46" s="953"/>
      <c r="GG46" s="953"/>
      <c r="GH46" s="953"/>
    </row>
    <row r="47" spans="1:190" s="25" customFormat="1" ht="27" customHeight="1" x14ac:dyDescent="0.15">
      <c r="A47" s="29"/>
      <c r="B47" s="30"/>
      <c r="C47" s="1508"/>
      <c r="D47" s="1509"/>
      <c r="E47" s="1509"/>
      <c r="F47" s="1509"/>
      <c r="G47" s="1509"/>
      <c r="H47" s="1510"/>
      <c r="I47" s="1156"/>
      <c r="J47" s="24"/>
      <c r="K47" s="708"/>
      <c r="L47" s="708"/>
      <c r="M47" s="2047" t="s">
        <v>23</v>
      </c>
      <c r="N47" s="2047"/>
      <c r="O47" s="2047"/>
      <c r="P47" s="2047"/>
      <c r="Q47" s="2047"/>
      <c r="R47" s="2047"/>
      <c r="S47" s="2047"/>
      <c r="T47" s="2047"/>
      <c r="U47" s="2047"/>
      <c r="V47" s="2047"/>
      <c r="W47" s="2047"/>
      <c r="X47" s="2047"/>
      <c r="Y47" s="2047"/>
      <c r="Z47" s="2047"/>
      <c r="AA47" s="2433"/>
      <c r="AB47" s="2509"/>
      <c r="AC47" s="2509"/>
      <c r="AD47" s="2509"/>
      <c r="AE47" s="2509"/>
      <c r="AF47" s="2509"/>
      <c r="AG47" s="2509"/>
      <c r="AH47" s="2510" t="s">
        <v>92</v>
      </c>
      <c r="AI47" s="2510"/>
      <c r="AJ47" s="2510"/>
      <c r="AK47" s="2509"/>
      <c r="AL47" s="2509"/>
      <c r="AM47" s="2509"/>
      <c r="AN47" s="2509"/>
      <c r="AO47" s="2509"/>
      <c r="AP47" s="2509"/>
      <c r="AQ47" s="882"/>
      <c r="AR47" s="882"/>
      <c r="AS47" s="882"/>
      <c r="AT47" s="882"/>
      <c r="AU47" s="882"/>
      <c r="AV47" s="882"/>
      <c r="AW47" s="882"/>
      <c r="AX47" s="882"/>
      <c r="AY47" s="882"/>
      <c r="AZ47" s="882"/>
      <c r="BA47" s="882"/>
      <c r="BB47" s="882"/>
      <c r="BC47" s="882"/>
      <c r="BD47" s="882"/>
      <c r="BE47" s="882"/>
      <c r="BF47" s="882"/>
      <c r="BG47" s="882"/>
      <c r="BH47" s="882"/>
      <c r="BI47" s="882"/>
      <c r="BJ47" s="882"/>
      <c r="BK47" s="882"/>
      <c r="BL47" s="882"/>
      <c r="BM47" s="882"/>
      <c r="BN47" s="882"/>
      <c r="BO47" s="882"/>
      <c r="BP47" s="882"/>
      <c r="BQ47" s="882"/>
      <c r="BR47" s="882"/>
      <c r="BS47" s="882"/>
      <c r="BT47" s="882"/>
      <c r="BU47" s="437"/>
      <c r="BV47" s="710"/>
      <c r="BW47" s="710"/>
      <c r="BX47" s="710"/>
      <c r="BY47" s="710"/>
      <c r="BZ47" s="710"/>
      <c r="CA47" s="390"/>
      <c r="CB47" s="390"/>
      <c r="CC47" s="390"/>
      <c r="CD47" s="390"/>
      <c r="CE47" s="390"/>
      <c r="CF47" s="390"/>
      <c r="CG47" s="390"/>
      <c r="CH47" s="390"/>
      <c r="CI47" s="390"/>
      <c r="CJ47" s="390"/>
      <c r="CK47" s="390"/>
      <c r="CL47" s="390"/>
      <c r="CM47" s="390"/>
      <c r="CN47" s="390"/>
      <c r="CO47" s="390"/>
      <c r="CP47" s="390"/>
      <c r="CQ47" s="390"/>
      <c r="CR47" s="390"/>
      <c r="CS47" s="390"/>
      <c r="CT47" s="390"/>
      <c r="CU47" s="443"/>
      <c r="CV47" s="206"/>
      <c r="CW47" s="206"/>
      <c r="CX47" s="206"/>
      <c r="CY47" s="206"/>
      <c r="CZ47" s="206"/>
      <c r="DA47" s="206"/>
      <c r="DB47" s="206"/>
      <c r="DC47" s="206"/>
      <c r="DD47" s="206"/>
      <c r="DE47" s="206"/>
      <c r="DF47" s="206"/>
      <c r="DG47" s="206"/>
      <c r="DH47" s="206"/>
      <c r="DI47" s="206"/>
      <c r="DJ47" s="206"/>
      <c r="DK47" s="206"/>
      <c r="DL47" s="958"/>
      <c r="DM47" s="947" t="str">
        <f>CONCATENATE(AB47,"-",AK47)</f>
        <v>-</v>
      </c>
      <c r="DN47" s="948" t="str">
        <f>ASC(DM47)</f>
        <v>-</v>
      </c>
      <c r="DO47" s="940" t="s">
        <v>5553</v>
      </c>
      <c r="DP47" s="1010">
        <f>IF(DM47="-",1,0)</f>
        <v>1</v>
      </c>
      <c r="DQ47" s="940"/>
      <c r="DR47" s="940"/>
      <c r="DS47" s="233"/>
      <c r="DT47" s="971" t="str">
        <f>TEXT(AB47,"")</f>
        <v/>
      </c>
      <c r="DU47" s="233"/>
      <c r="DV47" s="951"/>
      <c r="DW47" s="951"/>
      <c r="DX47" s="951"/>
      <c r="DY47" s="951"/>
      <c r="DZ47" s="940"/>
      <c r="EA47" s="951"/>
      <c r="EB47" s="940"/>
      <c r="EC47" s="940"/>
      <c r="ED47" s="940"/>
      <c r="EE47" s="940"/>
      <c r="EF47" s="940"/>
      <c r="EG47" s="940"/>
      <c r="EH47" s="940"/>
      <c r="EI47" s="940"/>
      <c r="EJ47" s="940"/>
      <c r="EK47" s="940"/>
      <c r="EL47" s="940"/>
      <c r="EM47" s="940"/>
      <c r="EN47" s="940"/>
      <c r="EO47" s="940"/>
      <c r="EP47" s="940"/>
      <c r="EQ47" s="940"/>
      <c r="ER47" s="940"/>
      <c r="ES47" s="940"/>
      <c r="ET47" s="940"/>
      <c r="EU47" s="940"/>
      <c r="EV47" s="940"/>
      <c r="EW47" s="940"/>
      <c r="EX47" s="940"/>
      <c r="EY47" s="940"/>
      <c r="EZ47" s="940"/>
      <c r="FA47" s="940"/>
      <c r="FB47" s="940"/>
      <c r="FC47" s="940"/>
      <c r="FD47" s="940"/>
      <c r="FE47" s="940"/>
      <c r="FF47" s="940"/>
      <c r="FG47" s="940"/>
      <c r="FH47" s="940"/>
      <c r="FI47" s="940"/>
      <c r="FJ47" s="940"/>
      <c r="FK47" s="940"/>
      <c r="FL47" s="940"/>
      <c r="FM47" s="940"/>
      <c r="FN47" s="940"/>
      <c r="FO47" s="940"/>
      <c r="FP47" s="940"/>
      <c r="FQ47" s="940"/>
      <c r="FR47" s="940"/>
      <c r="FS47" s="940"/>
      <c r="FT47" s="951"/>
      <c r="FU47" s="951"/>
      <c r="FV47" s="951"/>
      <c r="FW47" s="951"/>
      <c r="FX47" s="951"/>
      <c r="FY47" s="951"/>
      <c r="FZ47" s="951"/>
      <c r="GA47" s="951"/>
      <c r="GB47" s="951"/>
      <c r="GC47" s="951"/>
      <c r="GD47" s="951"/>
      <c r="GE47" s="951"/>
      <c r="GF47" s="951"/>
      <c r="GG47" s="951"/>
      <c r="GH47" s="951"/>
    </row>
    <row r="48" spans="1:190" s="25" customFormat="1" ht="27" customHeight="1" x14ac:dyDescent="0.15">
      <c r="A48" s="29"/>
      <c r="B48" s="8"/>
      <c r="C48" s="1508"/>
      <c r="D48" s="1509"/>
      <c r="E48" s="1509"/>
      <c r="F48" s="1509"/>
      <c r="G48" s="1509"/>
      <c r="H48" s="1510"/>
      <c r="I48" s="1156"/>
      <c r="J48" s="24"/>
      <c r="K48" s="708"/>
      <c r="L48" s="708"/>
      <c r="M48" s="2047" t="s">
        <v>93</v>
      </c>
      <c r="N48" s="2047"/>
      <c r="O48" s="2047"/>
      <c r="P48" s="2047"/>
      <c r="Q48" s="2047"/>
      <c r="R48" s="2047"/>
      <c r="S48" s="2047"/>
      <c r="T48" s="2047"/>
      <c r="U48" s="2047"/>
      <c r="V48" s="2047"/>
      <c r="W48" s="2047"/>
      <c r="X48" s="2047"/>
      <c r="Y48" s="2047"/>
      <c r="Z48" s="2047"/>
      <c r="AA48" s="2433"/>
      <c r="AB48" s="2482"/>
      <c r="AC48" s="2439"/>
      <c r="AD48" s="2439"/>
      <c r="AE48" s="2490"/>
      <c r="AF48" s="2490"/>
      <c r="AG48" s="2490"/>
      <c r="AH48" s="2490"/>
      <c r="AI48" s="2490"/>
      <c r="AJ48" s="2490"/>
      <c r="AK48" s="2490"/>
      <c r="AL48" s="2490"/>
      <c r="AM48" s="2490"/>
      <c r="AN48" s="2490"/>
      <c r="AO48" s="2490"/>
      <c r="AP48" s="2491"/>
      <c r="AQ48" s="2491"/>
      <c r="AR48" s="2491"/>
      <c r="AS48" s="2491"/>
      <c r="AT48" s="2491"/>
      <c r="AU48" s="2491"/>
      <c r="AV48" s="2491"/>
      <c r="AW48" s="2491"/>
      <c r="AX48" s="2491"/>
      <c r="AY48" s="2491"/>
      <c r="AZ48" s="2491"/>
      <c r="BA48" s="2491"/>
      <c r="BB48" s="2491"/>
      <c r="BC48" s="2491"/>
      <c r="BD48" s="2491"/>
      <c r="BE48" s="2491"/>
      <c r="BF48" s="2491"/>
      <c r="BG48" s="2491"/>
      <c r="BH48" s="2491"/>
      <c r="BI48" s="2491"/>
      <c r="BJ48" s="2491"/>
      <c r="BK48" s="2491"/>
      <c r="BL48" s="2491"/>
      <c r="BM48" s="2491"/>
      <c r="BN48" s="2491"/>
      <c r="BO48" s="2491"/>
      <c r="BP48" s="2491"/>
      <c r="BQ48" s="2491"/>
      <c r="BR48" s="2491"/>
      <c r="BS48" s="2491"/>
      <c r="BT48" s="2492"/>
      <c r="BU48" s="437"/>
      <c r="BV48" s="710"/>
      <c r="BW48" s="710"/>
      <c r="BX48" s="710"/>
      <c r="BY48" s="710"/>
      <c r="BZ48" s="710"/>
      <c r="CA48" s="390"/>
      <c r="CB48" s="390"/>
      <c r="CC48" s="390"/>
      <c r="CD48" s="390"/>
      <c r="CE48" s="390"/>
      <c r="CF48" s="390"/>
      <c r="CG48" s="390"/>
      <c r="CH48" s="390"/>
      <c r="CI48" s="390"/>
      <c r="CJ48" s="390"/>
      <c r="CK48" s="390"/>
      <c r="CL48" s="390"/>
      <c r="CM48" s="390"/>
      <c r="CN48" s="390"/>
      <c r="CO48" s="390"/>
      <c r="CP48" s="390"/>
      <c r="CQ48" s="390"/>
      <c r="CR48" s="390"/>
      <c r="CS48" s="390"/>
      <c r="CT48" s="390"/>
      <c r="CU48" s="443"/>
      <c r="CV48" s="206"/>
      <c r="CW48" s="206"/>
      <c r="CX48" s="206"/>
      <c r="CY48" s="206"/>
      <c r="CZ48" s="206"/>
      <c r="DA48" s="206"/>
      <c r="DB48" s="206"/>
      <c r="DC48" s="206"/>
      <c r="DD48" s="206"/>
      <c r="DE48" s="206"/>
      <c r="DF48" s="206"/>
      <c r="DG48" s="206"/>
      <c r="DH48" s="206"/>
      <c r="DI48" s="206"/>
      <c r="DJ48" s="206"/>
      <c r="DK48" s="206"/>
      <c r="DL48" s="958"/>
      <c r="DM48" s="940" t="s">
        <v>1507</v>
      </c>
      <c r="DN48" s="940"/>
      <c r="DO48" s="948" t="str">
        <f>IF(AB48="","",AB48)</f>
        <v/>
      </c>
      <c r="DP48" s="1198" t="s">
        <v>6017</v>
      </c>
      <c r="DQ48" s="940"/>
      <c r="DR48" s="940"/>
      <c r="DS48" s="233"/>
      <c r="DT48" s="971"/>
      <c r="DU48" s="233"/>
      <c r="DV48" s="951"/>
      <c r="DW48" s="951"/>
      <c r="DX48" s="951"/>
      <c r="DY48" s="951"/>
      <c r="DZ48" s="940"/>
      <c r="EA48" s="951"/>
      <c r="EB48" s="940"/>
      <c r="EC48" s="940"/>
      <c r="ED48" s="940"/>
      <c r="EE48" s="940"/>
      <c r="EF48" s="940"/>
      <c r="EG48" s="940"/>
      <c r="EH48" s="940"/>
      <c r="EI48" s="940"/>
      <c r="EJ48" s="940"/>
      <c r="EK48" s="940"/>
      <c r="EL48" s="940"/>
      <c r="EM48" s="940"/>
      <c r="EN48" s="940"/>
      <c r="EO48" s="940"/>
      <c r="EP48" s="940"/>
      <c r="EQ48" s="940"/>
      <c r="ER48" s="940"/>
      <c r="ES48" s="940"/>
      <c r="ET48" s="940"/>
      <c r="EU48" s="940"/>
      <c r="EV48" s="940"/>
      <c r="EW48" s="940"/>
      <c r="EX48" s="940"/>
      <c r="EY48" s="940"/>
      <c r="EZ48" s="940"/>
      <c r="FA48" s="940"/>
      <c r="FB48" s="940"/>
      <c r="FC48" s="940"/>
      <c r="FD48" s="940"/>
      <c r="FE48" s="940"/>
      <c r="FF48" s="940"/>
      <c r="FG48" s="940"/>
      <c r="FH48" s="940"/>
      <c r="FI48" s="940"/>
      <c r="FJ48" s="940"/>
      <c r="FK48" s="940"/>
      <c r="FL48" s="940"/>
      <c r="FM48" s="940"/>
      <c r="FN48" s="940"/>
      <c r="FO48" s="940"/>
      <c r="FP48" s="940"/>
      <c r="FQ48" s="940"/>
      <c r="FR48" s="940"/>
      <c r="FS48" s="940"/>
      <c r="FT48" s="951"/>
      <c r="FU48" s="951"/>
      <c r="FV48" s="951"/>
      <c r="FW48" s="951"/>
      <c r="FX48" s="951"/>
      <c r="FY48" s="951"/>
      <c r="FZ48" s="951"/>
      <c r="GA48" s="951"/>
      <c r="GB48" s="951"/>
      <c r="GC48" s="951"/>
      <c r="GD48" s="951"/>
      <c r="GE48" s="951"/>
      <c r="GF48" s="951"/>
      <c r="GG48" s="951"/>
      <c r="GH48" s="951"/>
    </row>
    <row r="49" spans="1:190" s="25" customFormat="1" ht="27" customHeight="1" x14ac:dyDescent="0.15">
      <c r="A49" s="29"/>
      <c r="B49" s="93"/>
      <c r="C49" s="1508"/>
      <c r="D49" s="1509"/>
      <c r="E49" s="1509"/>
      <c r="F49" s="1509"/>
      <c r="G49" s="1509"/>
      <c r="H49" s="1510"/>
      <c r="I49" s="1156"/>
      <c r="J49" s="24"/>
      <c r="K49" s="1343"/>
      <c r="L49" s="1343"/>
      <c r="M49" s="2266" t="s">
        <v>21</v>
      </c>
      <c r="N49" s="2266"/>
      <c r="O49" s="2266"/>
      <c r="P49" s="2266"/>
      <c r="Q49" s="2266"/>
      <c r="R49" s="2266"/>
      <c r="S49" s="2266"/>
      <c r="T49" s="2266"/>
      <c r="U49" s="2266"/>
      <c r="V49" s="2266"/>
      <c r="W49" s="2266"/>
      <c r="X49" s="2266"/>
      <c r="Y49" s="2266"/>
      <c r="Z49" s="2266"/>
      <c r="AA49" s="2432"/>
      <c r="AB49" s="2487"/>
      <c r="AC49" s="2487"/>
      <c r="AD49" s="2487"/>
      <c r="AE49" s="2487"/>
      <c r="AF49" s="2487"/>
      <c r="AG49" s="2487"/>
      <c r="AH49" s="2511" t="s">
        <v>92</v>
      </c>
      <c r="AI49" s="2511"/>
      <c r="AJ49" s="2511"/>
      <c r="AK49" s="2487"/>
      <c r="AL49" s="2487"/>
      <c r="AM49" s="2487"/>
      <c r="AN49" s="2487"/>
      <c r="AO49" s="2487"/>
      <c r="AP49" s="2487"/>
      <c r="AQ49" s="2511" t="s">
        <v>92</v>
      </c>
      <c r="AR49" s="2511"/>
      <c r="AS49" s="2511"/>
      <c r="AT49" s="2487"/>
      <c r="AU49" s="2487"/>
      <c r="AV49" s="2487"/>
      <c r="AW49" s="2487"/>
      <c r="AX49" s="2487"/>
      <c r="AY49" s="2487"/>
      <c r="AZ49" s="1349"/>
      <c r="BA49" s="885"/>
      <c r="BB49" s="885"/>
      <c r="BC49" s="885"/>
      <c r="BD49" s="885"/>
      <c r="BE49" s="885"/>
      <c r="BF49" s="885"/>
      <c r="BG49" s="885"/>
      <c r="BH49" s="885"/>
      <c r="BI49" s="885"/>
      <c r="BJ49" s="885"/>
      <c r="BK49" s="885"/>
      <c r="BL49" s="885"/>
      <c r="BM49" s="885"/>
      <c r="BN49" s="885"/>
      <c r="BO49" s="885"/>
      <c r="BP49" s="885"/>
      <c r="BQ49" s="885"/>
      <c r="BR49" s="885"/>
      <c r="BS49" s="885"/>
      <c r="BT49" s="885"/>
      <c r="BU49" s="437"/>
      <c r="BV49" s="35"/>
      <c r="BW49" s="710"/>
      <c r="BX49" s="710"/>
      <c r="BY49" s="710"/>
      <c r="BZ49" s="710"/>
      <c r="CA49" s="390"/>
      <c r="CB49" s="390"/>
      <c r="CC49" s="390"/>
      <c r="CD49" s="390"/>
      <c r="CE49" s="390"/>
      <c r="CF49" s="390"/>
      <c r="CG49" s="390"/>
      <c r="CH49" s="390"/>
      <c r="CI49" s="390"/>
      <c r="CJ49" s="390"/>
      <c r="CK49" s="390"/>
      <c r="CL49" s="390"/>
      <c r="CM49" s="390"/>
      <c r="CN49" s="390"/>
      <c r="CO49" s="390"/>
      <c r="CP49" s="390"/>
      <c r="CQ49" s="390"/>
      <c r="CR49" s="390"/>
      <c r="CS49" s="390"/>
      <c r="CT49" s="390"/>
      <c r="CU49" s="443"/>
      <c r="CV49" s="206"/>
      <c r="CW49" s="206"/>
      <c r="CX49" s="206"/>
      <c r="CY49" s="206"/>
      <c r="CZ49" s="206"/>
      <c r="DA49" s="206"/>
      <c r="DB49" s="206"/>
      <c r="DC49" s="206"/>
      <c r="DD49" s="206"/>
      <c r="DE49" s="206"/>
      <c r="DF49" s="206"/>
      <c r="DG49" s="206"/>
      <c r="DH49" s="206"/>
      <c r="DI49" s="206"/>
      <c r="DJ49" s="206"/>
      <c r="DK49" s="206"/>
      <c r="DL49" s="958"/>
      <c r="DM49" s="972" t="str">
        <f>CONCATENATE(AB49,"-",AK49,"-",AT49)</f>
        <v>--</v>
      </c>
      <c r="DN49" s="973" t="str">
        <f>ASC(DM49)</f>
        <v>--</v>
      </c>
      <c r="DO49" s="940"/>
      <c r="DP49" s="1010">
        <f>IF(DM49="--",1,0)</f>
        <v>1</v>
      </c>
      <c r="DQ49" s="940"/>
      <c r="DR49" s="940"/>
      <c r="DS49" s="233"/>
      <c r="DT49" s="971" t="str">
        <f>TEXT(AB49,"")</f>
        <v/>
      </c>
      <c r="DU49" s="233"/>
      <c r="DV49" s="951"/>
      <c r="DW49" s="951"/>
      <c r="DX49" s="951"/>
      <c r="DY49" s="951"/>
      <c r="DZ49" s="940"/>
      <c r="EA49" s="940"/>
      <c r="EB49" s="940"/>
      <c r="EC49" s="940"/>
      <c r="ED49" s="940"/>
      <c r="EE49" s="940"/>
      <c r="EF49" s="940"/>
      <c r="EG49" s="940"/>
      <c r="EH49" s="940"/>
      <c r="EI49" s="940"/>
      <c r="EJ49" s="940"/>
      <c r="EK49" s="940"/>
      <c r="EL49" s="940"/>
      <c r="EM49" s="940"/>
      <c r="EN49" s="940"/>
      <c r="EO49" s="940"/>
      <c r="EP49" s="940"/>
      <c r="EQ49" s="940"/>
      <c r="ER49" s="940"/>
      <c r="ES49" s="940"/>
      <c r="ET49" s="940"/>
      <c r="EU49" s="940"/>
      <c r="EV49" s="940"/>
      <c r="EW49" s="940"/>
      <c r="EX49" s="940"/>
      <c r="EY49" s="940"/>
      <c r="EZ49" s="940"/>
      <c r="FA49" s="940"/>
      <c r="FB49" s="940"/>
      <c r="FC49" s="940"/>
      <c r="FD49" s="940"/>
      <c r="FE49" s="940"/>
      <c r="FF49" s="940"/>
      <c r="FG49" s="940"/>
      <c r="FH49" s="940"/>
      <c r="FI49" s="940"/>
      <c r="FJ49" s="940"/>
      <c r="FK49" s="940"/>
      <c r="FL49" s="940"/>
      <c r="FM49" s="940"/>
      <c r="FN49" s="940"/>
      <c r="FO49" s="940"/>
      <c r="FP49" s="940"/>
      <c r="FQ49" s="940"/>
      <c r="FR49" s="940"/>
      <c r="FS49" s="940"/>
      <c r="FT49" s="951"/>
      <c r="FU49" s="951"/>
      <c r="FV49" s="951"/>
      <c r="FW49" s="951"/>
      <c r="FX49" s="951"/>
      <c r="FY49" s="951"/>
      <c r="FZ49" s="951"/>
      <c r="GA49" s="951"/>
      <c r="GB49" s="951"/>
      <c r="GC49" s="951"/>
      <c r="GD49" s="951"/>
      <c r="GE49" s="951"/>
      <c r="GF49" s="951"/>
      <c r="GG49" s="951"/>
      <c r="GH49" s="951"/>
    </row>
    <row r="50" spans="1:190" ht="29.25" customHeight="1" thickBot="1" x14ac:dyDescent="0.2">
      <c r="A50" s="29"/>
      <c r="C50" s="1511"/>
      <c r="D50" s="987"/>
      <c r="E50" s="987"/>
      <c r="F50" s="987"/>
      <c r="G50" s="987"/>
      <c r="H50" s="1512"/>
      <c r="I50" s="1155"/>
      <c r="J50" s="22"/>
      <c r="K50" s="1344"/>
      <c r="L50" s="1344"/>
      <c r="M50" s="2488" t="s">
        <v>1301</v>
      </c>
      <c r="N50" s="2488"/>
      <c r="O50" s="2488"/>
      <c r="P50" s="2488"/>
      <c r="Q50" s="2488"/>
      <c r="R50" s="2488"/>
      <c r="S50" s="2488"/>
      <c r="T50" s="2488"/>
      <c r="U50" s="2488"/>
      <c r="V50" s="2488"/>
      <c r="W50" s="2488"/>
      <c r="X50" s="2488"/>
      <c r="Y50" s="2488"/>
      <c r="Z50" s="2488"/>
      <c r="AA50" s="2488"/>
      <c r="AB50" s="2489"/>
      <c r="AC50" s="2489"/>
      <c r="AD50" s="2489"/>
      <c r="AE50" s="2489"/>
      <c r="AF50" s="2489"/>
      <c r="AG50" s="2489"/>
      <c r="AH50" s="2489"/>
      <c r="AI50" s="2489"/>
      <c r="AJ50" s="2489"/>
      <c r="AK50" s="2489"/>
      <c r="AL50" s="2489"/>
      <c r="AM50" s="2489"/>
      <c r="AN50" s="2489"/>
      <c r="AO50" s="2489"/>
      <c r="AP50" s="2489"/>
      <c r="AQ50" s="2489"/>
      <c r="AR50" s="2489"/>
      <c r="AS50" s="2489"/>
      <c r="AT50" s="2489"/>
      <c r="AU50" s="2489"/>
      <c r="AV50" s="2489"/>
      <c r="AW50" s="2489"/>
      <c r="AX50" s="2489"/>
      <c r="AY50" s="2489"/>
      <c r="AZ50" s="2489"/>
      <c r="BA50" s="2489"/>
      <c r="BB50" s="2489"/>
      <c r="BC50" s="2489"/>
      <c r="BD50" s="2489"/>
      <c r="BE50" s="2489"/>
      <c r="BF50" s="2489"/>
      <c r="BG50" s="2489"/>
      <c r="BH50" s="2489"/>
      <c r="BI50" s="2489"/>
      <c r="BJ50" s="2489"/>
      <c r="BK50" s="2489"/>
      <c r="BL50" s="2489"/>
      <c r="BM50" s="2489"/>
      <c r="BN50" s="2489"/>
      <c r="BO50" s="2489"/>
      <c r="BP50" s="2489"/>
      <c r="BQ50" s="2489"/>
      <c r="BR50" s="2489"/>
      <c r="BS50" s="2489"/>
      <c r="BT50" s="2489"/>
      <c r="BU50" s="453"/>
      <c r="BV50" s="1345"/>
      <c r="BW50" s="453"/>
      <c r="BX50" s="460"/>
      <c r="BY50" s="445"/>
      <c r="BZ50" s="460"/>
      <c r="CA50" s="446"/>
      <c r="CB50" s="446"/>
      <c r="CC50" s="446"/>
      <c r="CD50" s="446"/>
      <c r="CE50" s="446"/>
      <c r="CF50" s="446"/>
      <c r="CG50" s="446"/>
      <c r="CH50" s="446"/>
      <c r="CI50" s="446"/>
      <c r="CJ50" s="446"/>
      <c r="CK50" s="446"/>
      <c r="CL50" s="446"/>
      <c r="CM50" s="446"/>
      <c r="CN50" s="446"/>
      <c r="CO50" s="446"/>
      <c r="CP50" s="446"/>
      <c r="CQ50" s="446"/>
      <c r="CR50" s="446"/>
      <c r="CS50" s="446"/>
      <c r="CT50" s="446"/>
      <c r="CU50" s="447"/>
      <c r="DL50" s="958"/>
      <c r="FJ50" s="940"/>
      <c r="FK50" s="940"/>
      <c r="FL50" s="940"/>
      <c r="FM50" s="940"/>
      <c r="FN50" s="940"/>
      <c r="FO50" s="940"/>
      <c r="FP50" s="940"/>
      <c r="FQ50" s="940"/>
      <c r="FR50" s="940"/>
      <c r="FS50" s="940"/>
    </row>
    <row r="51" spans="1:190" ht="15" customHeight="1" thickBot="1" x14ac:dyDescent="0.2">
      <c r="A51" s="29"/>
      <c r="C51" s="1511"/>
      <c r="D51" s="987"/>
      <c r="E51" s="987"/>
      <c r="F51" s="987"/>
      <c r="G51" s="987"/>
      <c r="H51" s="1512"/>
      <c r="I51" s="1155"/>
      <c r="BU51" s="28"/>
      <c r="BY51" s="278"/>
      <c r="CA51" s="361"/>
      <c r="CB51" s="361"/>
      <c r="CC51" s="361"/>
      <c r="CD51" s="361"/>
      <c r="CE51" s="361"/>
      <c r="CF51" s="361"/>
      <c r="CG51" s="361"/>
      <c r="CH51" s="361"/>
      <c r="CI51" s="361"/>
      <c r="CJ51" s="361"/>
      <c r="CK51" s="361"/>
      <c r="CL51" s="361"/>
      <c r="CM51" s="361"/>
      <c r="CN51" s="361"/>
      <c r="CO51" s="361"/>
      <c r="CP51" s="361"/>
      <c r="CQ51" s="361"/>
      <c r="CR51" s="361"/>
      <c r="CS51" s="361"/>
      <c r="CT51" s="361"/>
      <c r="CU51" s="361"/>
      <c r="DL51" s="958"/>
      <c r="FJ51" s="940"/>
      <c r="FK51" s="940"/>
      <c r="FL51" s="940"/>
      <c r="FM51" s="940"/>
      <c r="FN51" s="940"/>
      <c r="FO51" s="940"/>
      <c r="FP51" s="940"/>
      <c r="FQ51" s="940"/>
      <c r="FR51" s="940"/>
      <c r="FS51" s="940"/>
    </row>
    <row r="52" spans="1:190" s="83" customFormat="1" ht="35.1" customHeight="1" thickBot="1" x14ac:dyDescent="0.2">
      <c r="A52" s="92"/>
      <c r="B52" s="26"/>
      <c r="C52" s="1513"/>
      <c r="D52" s="1514"/>
      <c r="E52" s="1514"/>
      <c r="F52" s="1514"/>
      <c r="G52" s="1514"/>
      <c r="H52" s="1515"/>
      <c r="I52" s="1161"/>
      <c r="J52" s="831" t="s">
        <v>1702</v>
      </c>
      <c r="K52" s="834"/>
      <c r="L52" s="834"/>
      <c r="M52" s="834"/>
      <c r="N52" s="834"/>
      <c r="O52" s="834"/>
      <c r="P52" s="834"/>
      <c r="Q52" s="834"/>
      <c r="R52" s="834"/>
      <c r="S52" s="2551" t="s">
        <v>1791</v>
      </c>
      <c r="T52" s="2551"/>
      <c r="U52" s="2551"/>
      <c r="V52" s="2551"/>
      <c r="W52" s="2551"/>
      <c r="X52" s="2551"/>
      <c r="Y52" s="2551"/>
      <c r="Z52" s="2551"/>
      <c r="AA52" s="2551"/>
      <c r="AB52" s="2552" t="str">
        <f>IF($DQ$52=TRUE,"←管理者が所有者と同一の場合は記入不要です「3　所有者」が反映されます。","")</f>
        <v/>
      </c>
      <c r="AC52" s="2552"/>
      <c r="AD52" s="2552"/>
      <c r="AE52" s="2552"/>
      <c r="AF52" s="2552"/>
      <c r="AG52" s="2552"/>
      <c r="AH52" s="2552"/>
      <c r="AI52" s="2552"/>
      <c r="AJ52" s="2552"/>
      <c r="AK52" s="2552"/>
      <c r="AL52" s="2552"/>
      <c r="AM52" s="2552"/>
      <c r="AN52" s="2552"/>
      <c r="AO52" s="2552"/>
      <c r="AP52" s="2552"/>
      <c r="AQ52" s="2552"/>
      <c r="AR52" s="2552"/>
      <c r="AS52" s="2552"/>
      <c r="AT52" s="2552"/>
      <c r="AU52" s="2552"/>
      <c r="AV52" s="2552"/>
      <c r="AW52" s="2552"/>
      <c r="AX52" s="2552"/>
      <c r="AY52" s="2552"/>
      <c r="AZ52" s="2552"/>
      <c r="BA52" s="2552"/>
      <c r="BB52" s="2552"/>
      <c r="BC52" s="2552"/>
      <c r="BD52" s="2552"/>
      <c r="BE52" s="2552"/>
      <c r="BF52" s="2552"/>
      <c r="BG52" s="2552"/>
      <c r="BH52" s="2552"/>
      <c r="BI52" s="2552"/>
      <c r="BJ52" s="2552"/>
      <c r="BK52" s="2552"/>
      <c r="BL52" s="2064" t="s">
        <v>97</v>
      </c>
      <c r="BM52" s="2065"/>
      <c r="BN52" s="2065"/>
      <c r="BO52" s="2065"/>
      <c r="BP52" s="2065"/>
      <c r="BQ52" s="2065"/>
      <c r="BR52" s="2065"/>
      <c r="BS52" s="2065"/>
      <c r="BT52" s="2065"/>
      <c r="BU52" s="2126"/>
      <c r="BV52" s="2127"/>
      <c r="BW52" s="2127"/>
      <c r="BX52" s="2127"/>
      <c r="BY52" s="2127"/>
      <c r="BZ52" s="2127"/>
      <c r="CA52" s="2127"/>
      <c r="CB52" s="2127"/>
      <c r="CC52" s="2127"/>
      <c r="CD52" s="2127"/>
      <c r="CE52" s="2127"/>
      <c r="CF52" s="2127"/>
      <c r="CG52" s="2127"/>
      <c r="CH52" s="2127"/>
      <c r="CI52" s="2127"/>
      <c r="CJ52" s="2127"/>
      <c r="CK52" s="2127"/>
      <c r="CL52" s="2127"/>
      <c r="CM52" s="2127"/>
      <c r="CN52" s="2127"/>
      <c r="CO52" s="2127"/>
      <c r="CP52" s="2127"/>
      <c r="CQ52" s="2127"/>
      <c r="CR52" s="2127"/>
      <c r="CS52" s="2127"/>
      <c r="CT52" s="2127"/>
      <c r="CU52" s="2128"/>
      <c r="CV52" s="206"/>
      <c r="CW52" s="206"/>
      <c r="CX52" s="206"/>
      <c r="CY52" s="206"/>
      <c r="CZ52" s="206"/>
      <c r="DA52" s="206"/>
      <c r="DB52" s="206"/>
      <c r="DC52" s="206"/>
      <c r="DD52" s="206"/>
      <c r="DE52" s="206"/>
      <c r="DF52" s="206"/>
      <c r="DG52" s="206"/>
      <c r="DH52" s="206"/>
      <c r="DI52" s="206"/>
      <c r="DJ52" s="206"/>
      <c r="DK52" s="206"/>
      <c r="DL52" s="958"/>
      <c r="DM52" s="940"/>
      <c r="DN52" s="940"/>
      <c r="DO52" s="940"/>
      <c r="DP52" s="940"/>
      <c r="DQ52" s="509" t="b">
        <v>0</v>
      </c>
      <c r="DR52" s="940"/>
      <c r="DS52" s="1177" t="s">
        <v>1609</v>
      </c>
      <c r="DT52" s="1177"/>
      <c r="DU52" s="970"/>
      <c r="DV52" s="974"/>
      <c r="DW52" s="974"/>
      <c r="DX52" s="953"/>
      <c r="DY52" s="953" t="s">
        <v>5556</v>
      </c>
      <c r="DZ52" s="940"/>
      <c r="EA52" s="940"/>
      <c r="EB52" s="940"/>
      <c r="EC52" s="940"/>
      <c r="ED52" s="1215" t="s">
        <v>6027</v>
      </c>
      <c r="EE52" s="1216"/>
      <c r="EF52" s="940"/>
      <c r="EG52" s="940"/>
      <c r="EH52" s="940"/>
      <c r="EI52" s="940"/>
      <c r="EJ52" s="940"/>
      <c r="EK52" s="940"/>
      <c r="EL52" s="940"/>
      <c r="EM52" s="940"/>
      <c r="EN52" s="940"/>
      <c r="EO52" s="940"/>
      <c r="EP52" s="940"/>
      <c r="EQ52" s="940"/>
      <c r="ER52" s="940"/>
      <c r="ES52" s="940"/>
      <c r="ET52" s="940"/>
      <c r="EU52" s="940"/>
      <c r="EV52" s="940"/>
      <c r="EW52" s="940"/>
      <c r="EX52" s="940"/>
      <c r="EY52" s="940"/>
      <c r="EZ52" s="940"/>
      <c r="FA52" s="940"/>
      <c r="FB52" s="940"/>
      <c r="FC52" s="940"/>
      <c r="FD52" s="940"/>
      <c r="FE52" s="940"/>
      <c r="FF52" s="940"/>
      <c r="FG52" s="940"/>
      <c r="FH52" s="940"/>
      <c r="FI52" s="940"/>
      <c r="FJ52" s="940"/>
      <c r="FK52" s="940"/>
      <c r="FL52" s="940"/>
      <c r="FM52" s="940"/>
      <c r="FN52" s="940"/>
      <c r="FO52" s="940"/>
      <c r="FP52" s="940"/>
      <c r="FQ52" s="940"/>
      <c r="FR52" s="940"/>
      <c r="FS52" s="940"/>
      <c r="FT52" s="953"/>
      <c r="FU52" s="953"/>
      <c r="FV52" s="953"/>
      <c r="FW52" s="953"/>
      <c r="FX52" s="953"/>
      <c r="FY52" s="953"/>
      <c r="FZ52" s="953"/>
      <c r="GA52" s="953"/>
      <c r="GB52" s="953"/>
      <c r="GC52" s="953"/>
      <c r="GD52" s="953"/>
      <c r="GE52" s="953"/>
      <c r="GF52" s="953"/>
      <c r="GG52" s="953"/>
      <c r="GH52" s="953"/>
    </row>
    <row r="53" spans="1:190" s="25" customFormat="1" ht="27" customHeight="1" x14ac:dyDescent="0.15">
      <c r="A53" s="2529"/>
      <c r="B53" s="26"/>
      <c r="C53" s="1508"/>
      <c r="D53" s="1509"/>
      <c r="E53" s="1509"/>
      <c r="F53" s="1509"/>
      <c r="G53" s="1509"/>
      <c r="H53" s="1510"/>
      <c r="I53" s="1156"/>
      <c r="J53" s="24"/>
      <c r="K53" s="708"/>
      <c r="L53" s="708"/>
      <c r="M53" s="2047" t="s">
        <v>96</v>
      </c>
      <c r="N53" s="2486"/>
      <c r="O53" s="2486"/>
      <c r="P53" s="2486"/>
      <c r="Q53" s="2486"/>
      <c r="R53" s="2486"/>
      <c r="S53" s="2075" t="s">
        <v>33</v>
      </c>
      <c r="T53" s="2129"/>
      <c r="U53" s="2129"/>
      <c r="V53" s="2129"/>
      <c r="W53" s="2129"/>
      <c r="X53" s="2129"/>
      <c r="Y53" s="2129"/>
      <c r="Z53" s="2129"/>
      <c r="AA53" s="2130"/>
      <c r="AB53" s="2166"/>
      <c r="AC53" s="2167"/>
      <c r="AD53" s="2167"/>
      <c r="AE53" s="2167"/>
      <c r="AF53" s="2167"/>
      <c r="AG53" s="2167"/>
      <c r="AH53" s="2167"/>
      <c r="AI53" s="2167"/>
      <c r="AJ53" s="2167"/>
      <c r="AK53" s="2167"/>
      <c r="AL53" s="2167"/>
      <c r="AM53" s="2167"/>
      <c r="AN53" s="2167"/>
      <c r="AO53" s="2167"/>
      <c r="AP53" s="2167"/>
      <c r="AQ53" s="2167"/>
      <c r="AR53" s="2167"/>
      <c r="AS53" s="2167"/>
      <c r="AT53" s="2167"/>
      <c r="AU53" s="2167"/>
      <c r="AV53" s="2167"/>
      <c r="AW53" s="2167"/>
      <c r="AX53" s="2167"/>
      <c r="AY53" s="2167"/>
      <c r="AZ53" s="2167"/>
      <c r="BA53" s="2167"/>
      <c r="BB53" s="2167"/>
      <c r="BC53" s="2167"/>
      <c r="BD53" s="2167"/>
      <c r="BE53" s="2167"/>
      <c r="BF53" s="2167"/>
      <c r="BG53" s="2167"/>
      <c r="BH53" s="2167"/>
      <c r="BI53" s="2167"/>
      <c r="BJ53" s="2167"/>
      <c r="BK53" s="2167"/>
      <c r="BL53" s="2167"/>
      <c r="BM53" s="2167"/>
      <c r="BN53" s="2167"/>
      <c r="BO53" s="2167"/>
      <c r="BP53" s="2167"/>
      <c r="BQ53" s="2167"/>
      <c r="BR53" s="2167"/>
      <c r="BS53" s="2167"/>
      <c r="BT53" s="2168"/>
      <c r="BU53" s="452"/>
      <c r="BV53" s="2121" t="s">
        <v>6274</v>
      </c>
      <c r="BW53" s="2121"/>
      <c r="BX53" s="2121"/>
      <c r="BY53" s="2121"/>
      <c r="BZ53" s="2121"/>
      <c r="CA53" s="2121"/>
      <c r="CB53" s="2121"/>
      <c r="CC53" s="2121"/>
      <c r="CD53" s="2121"/>
      <c r="CE53" s="2121"/>
      <c r="CF53" s="2121"/>
      <c r="CG53" s="2121"/>
      <c r="CH53" s="2121"/>
      <c r="CI53" s="2121"/>
      <c r="CJ53" s="2121"/>
      <c r="CK53" s="2121"/>
      <c r="CL53" s="2121"/>
      <c r="CM53" s="2121"/>
      <c r="CN53" s="2121"/>
      <c r="CO53" s="2121"/>
      <c r="CP53" s="2121"/>
      <c r="CQ53" s="2121"/>
      <c r="CR53" s="2121"/>
      <c r="CS53" s="2121"/>
      <c r="CT53" s="2121"/>
      <c r="CU53" s="2122"/>
      <c r="CV53" s="206"/>
      <c r="CW53" s="206"/>
      <c r="CX53" s="206"/>
      <c r="CY53" s="206"/>
      <c r="CZ53" s="206"/>
      <c r="DA53" s="206"/>
      <c r="DB53" s="206"/>
      <c r="DC53" s="206"/>
      <c r="DD53" s="206"/>
      <c r="DE53" s="206"/>
      <c r="DF53" s="206"/>
      <c r="DG53" s="206"/>
      <c r="DH53" s="206"/>
      <c r="DI53" s="206"/>
      <c r="DJ53" s="206"/>
      <c r="DK53" s="206"/>
      <c r="DL53" s="958"/>
      <c r="DM53" s="940"/>
      <c r="DN53" s="940"/>
      <c r="DO53" s="940"/>
      <c r="DP53" s="940"/>
      <c r="DQ53" s="940"/>
      <c r="DR53" s="940"/>
      <c r="DS53" s="948" t="s">
        <v>3534</v>
      </c>
      <c r="DT53" s="1181" t="str">
        <f>SUBSTITUTE(TRIM($AB$53&amp;"　"&amp;$AB$55&amp;"　"&amp;$AB$57),"　","　")</f>
        <v/>
      </c>
      <c r="DU53" s="975"/>
      <c r="DV53" s="975"/>
      <c r="DW53" s="975"/>
      <c r="DX53" s="951"/>
      <c r="DY53" s="973"/>
      <c r="DZ53" s="973" t="str">
        <f>$DT$53</f>
        <v/>
      </c>
      <c r="EA53" s="940"/>
      <c r="EB53" s="940"/>
      <c r="EC53" s="940"/>
      <c r="ED53" s="1217" t="s">
        <v>96</v>
      </c>
      <c r="EE53" s="1218" t="str">
        <f>IF($DQ$52=TRUE,IF($AB$42="",0,TEXT($AB$42,"")),TEXT($AB$54,""))</f>
        <v/>
      </c>
      <c r="EF53" s="940"/>
      <c r="EG53" s="1218"/>
      <c r="EH53" s="940"/>
      <c r="EI53" s="940"/>
      <c r="EJ53" s="940"/>
      <c r="EK53" s="940"/>
      <c r="EL53" s="940"/>
      <c r="EM53" s="940"/>
      <c r="EN53" s="940"/>
      <c r="EO53" s="940"/>
      <c r="EP53" s="940"/>
      <c r="EQ53" s="940"/>
      <c r="ER53" s="940"/>
      <c r="ES53" s="940"/>
      <c r="ET53" s="940"/>
      <c r="EU53" s="940"/>
      <c r="EV53" s="940"/>
      <c r="EW53" s="940"/>
      <c r="EX53" s="940"/>
      <c r="EY53" s="940"/>
      <c r="EZ53" s="940"/>
      <c r="FA53" s="940"/>
      <c r="FB53" s="940"/>
      <c r="FC53" s="940"/>
      <c r="FD53" s="940"/>
      <c r="FE53" s="940"/>
      <c r="FF53" s="940"/>
      <c r="FG53" s="940"/>
      <c r="FH53" s="940"/>
      <c r="FI53" s="940"/>
      <c r="FJ53" s="940"/>
      <c r="FK53" s="940"/>
      <c r="FL53" s="940"/>
      <c r="FM53" s="940"/>
      <c r="FN53" s="940"/>
      <c r="FO53" s="940"/>
      <c r="FP53" s="940"/>
      <c r="FQ53" s="940"/>
      <c r="FR53" s="940"/>
      <c r="FS53" s="940"/>
      <c r="FT53" s="951"/>
      <c r="FU53" s="951"/>
      <c r="FV53" s="951"/>
      <c r="FW53" s="951"/>
      <c r="FX53" s="951"/>
      <c r="FY53" s="951"/>
      <c r="FZ53" s="951"/>
      <c r="GA53" s="951"/>
      <c r="GB53" s="951"/>
      <c r="GC53" s="951"/>
      <c r="GD53" s="951"/>
      <c r="GE53" s="951"/>
      <c r="GF53" s="951"/>
      <c r="GG53" s="951"/>
      <c r="GH53" s="951"/>
    </row>
    <row r="54" spans="1:190" s="25" customFormat="1" ht="27" customHeight="1" x14ac:dyDescent="0.15">
      <c r="A54" s="2529"/>
      <c r="B54" s="26"/>
      <c r="C54" s="1508"/>
      <c r="D54" s="1509"/>
      <c r="E54" s="1509"/>
      <c r="F54" s="1509"/>
      <c r="G54" s="1509"/>
      <c r="H54" s="1510"/>
      <c r="I54" s="1156"/>
      <c r="J54" s="24"/>
      <c r="K54" s="708"/>
      <c r="L54" s="708"/>
      <c r="M54" s="2486"/>
      <c r="N54" s="2486"/>
      <c r="O54" s="2486"/>
      <c r="P54" s="2486"/>
      <c r="Q54" s="2486"/>
      <c r="R54" s="2486"/>
      <c r="S54" s="2169" t="s">
        <v>95</v>
      </c>
      <c r="T54" s="2434"/>
      <c r="U54" s="2434"/>
      <c r="V54" s="2434"/>
      <c r="W54" s="2434"/>
      <c r="X54" s="2434"/>
      <c r="Y54" s="2434"/>
      <c r="Z54" s="2434"/>
      <c r="AA54" s="2435"/>
      <c r="AB54" s="2081"/>
      <c r="AC54" s="2082"/>
      <c r="AD54" s="2082"/>
      <c r="AE54" s="2082"/>
      <c r="AF54" s="2082"/>
      <c r="AG54" s="2082"/>
      <c r="AH54" s="2082"/>
      <c r="AI54" s="2082"/>
      <c r="AJ54" s="2082"/>
      <c r="AK54" s="2082"/>
      <c r="AL54" s="2082"/>
      <c r="AM54" s="2082"/>
      <c r="AN54" s="2082"/>
      <c r="AO54" s="2082"/>
      <c r="AP54" s="2082"/>
      <c r="AQ54" s="2082"/>
      <c r="AR54" s="2082"/>
      <c r="AS54" s="2082"/>
      <c r="AT54" s="2082"/>
      <c r="AU54" s="2082"/>
      <c r="AV54" s="2082"/>
      <c r="AW54" s="2082"/>
      <c r="AX54" s="2082"/>
      <c r="AY54" s="2082"/>
      <c r="AZ54" s="2082"/>
      <c r="BA54" s="2082"/>
      <c r="BB54" s="2082"/>
      <c r="BC54" s="2082"/>
      <c r="BD54" s="2082"/>
      <c r="BE54" s="2082"/>
      <c r="BF54" s="2082"/>
      <c r="BG54" s="2082"/>
      <c r="BH54" s="2082"/>
      <c r="BI54" s="2082"/>
      <c r="BJ54" s="2082"/>
      <c r="BK54" s="2082"/>
      <c r="BL54" s="2082"/>
      <c r="BM54" s="2082"/>
      <c r="BN54" s="2082"/>
      <c r="BO54" s="2082"/>
      <c r="BP54" s="2082"/>
      <c r="BQ54" s="2082"/>
      <c r="BR54" s="2082"/>
      <c r="BS54" s="2082"/>
      <c r="BT54" s="2083"/>
      <c r="BU54" s="452"/>
      <c r="BV54" s="2121"/>
      <c r="BW54" s="2121"/>
      <c r="BX54" s="2121"/>
      <c r="BY54" s="2121"/>
      <c r="BZ54" s="2121"/>
      <c r="CA54" s="2121"/>
      <c r="CB54" s="2121"/>
      <c r="CC54" s="2121"/>
      <c r="CD54" s="2121"/>
      <c r="CE54" s="2121"/>
      <c r="CF54" s="2121"/>
      <c r="CG54" s="2121"/>
      <c r="CH54" s="2121"/>
      <c r="CI54" s="2121"/>
      <c r="CJ54" s="2121"/>
      <c r="CK54" s="2121"/>
      <c r="CL54" s="2121"/>
      <c r="CM54" s="2121"/>
      <c r="CN54" s="2121"/>
      <c r="CO54" s="2121"/>
      <c r="CP54" s="2121"/>
      <c r="CQ54" s="2121"/>
      <c r="CR54" s="2121"/>
      <c r="CS54" s="2121"/>
      <c r="CT54" s="2121"/>
      <c r="CU54" s="2122"/>
      <c r="CV54" s="206"/>
      <c r="CW54" s="206"/>
      <c r="CX54" s="206"/>
      <c r="CY54" s="206"/>
      <c r="CZ54" s="206"/>
      <c r="DA54" s="206"/>
      <c r="DB54" s="206"/>
      <c r="DC54" s="206"/>
      <c r="DD54" s="206"/>
      <c r="DE54" s="206"/>
      <c r="DF54" s="206"/>
      <c r="DG54" s="206"/>
      <c r="DH54" s="206"/>
      <c r="DI54" s="206"/>
      <c r="DJ54" s="206"/>
      <c r="DK54" s="206"/>
      <c r="DL54" s="958"/>
      <c r="DM54" s="940"/>
      <c r="DN54" s="940"/>
      <c r="DO54" s="940"/>
      <c r="DP54" s="940"/>
      <c r="DQ54" s="940"/>
      <c r="DR54" s="940"/>
      <c r="DS54" s="948" t="s">
        <v>5554</v>
      </c>
      <c r="DT54" s="1181" t="str">
        <f>SUBSTITUTE(TRIM($AB$54&amp;"　"&amp;$AB$56&amp;"　"&amp;$AB$58),"　","　")</f>
        <v/>
      </c>
      <c r="DU54" s="975"/>
      <c r="DV54" s="975"/>
      <c r="DW54" s="975"/>
      <c r="DX54" s="951"/>
      <c r="DY54" s="1175" t="s">
        <v>5555</v>
      </c>
      <c r="DZ54" s="940" t="str">
        <f>TRIM(AB54)</f>
        <v/>
      </c>
      <c r="EA54" s="940"/>
      <c r="EB54" s="940"/>
      <c r="EC54" s="940"/>
      <c r="ED54" s="287" t="s">
        <v>6028</v>
      </c>
      <c r="EE54" s="1218" t="str">
        <f>IF($DQ$52=TRUE,IF($AB$44="",0,TEXT($AB$44,"")),TEXT($AB$56,""))</f>
        <v/>
      </c>
      <c r="EF54" s="940"/>
      <c r="EG54" s="940"/>
      <c r="EH54" s="940"/>
      <c r="EI54" s="940"/>
      <c r="EJ54" s="940"/>
      <c r="EK54" s="940"/>
      <c r="EL54" s="940"/>
      <c r="EM54" s="940"/>
      <c r="EN54" s="940"/>
      <c r="EO54" s="940"/>
      <c r="EP54" s="940"/>
      <c r="EQ54" s="940"/>
      <c r="ER54" s="940"/>
      <c r="ES54" s="940"/>
      <c r="ET54" s="940"/>
      <c r="EU54" s="940"/>
      <c r="EV54" s="940"/>
      <c r="EW54" s="940"/>
      <c r="EX54" s="940"/>
      <c r="EY54" s="940"/>
      <c r="EZ54" s="940"/>
      <c r="FA54" s="940"/>
      <c r="FB54" s="940"/>
      <c r="FC54" s="940"/>
      <c r="FD54" s="940"/>
      <c r="FE54" s="940"/>
      <c r="FF54" s="940"/>
      <c r="FG54" s="940"/>
      <c r="FH54" s="940"/>
      <c r="FI54" s="940"/>
      <c r="FJ54" s="940"/>
      <c r="FK54" s="940"/>
      <c r="FL54" s="940"/>
      <c r="FM54" s="940"/>
      <c r="FN54" s="940"/>
      <c r="FO54" s="940"/>
      <c r="FP54" s="940"/>
      <c r="FQ54" s="940"/>
      <c r="FR54" s="940"/>
      <c r="FS54" s="940"/>
      <c r="FT54" s="951"/>
      <c r="FU54" s="951"/>
      <c r="FV54" s="951"/>
      <c r="FW54" s="951"/>
      <c r="FX54" s="951"/>
      <c r="FY54" s="951"/>
      <c r="FZ54" s="951"/>
      <c r="GA54" s="951"/>
      <c r="GB54" s="951"/>
      <c r="GC54" s="951"/>
      <c r="GD54" s="951"/>
      <c r="GE54" s="951"/>
      <c r="GF54" s="951"/>
      <c r="GG54" s="951"/>
      <c r="GH54" s="951"/>
    </row>
    <row r="55" spans="1:190" s="25" customFormat="1" ht="27" customHeight="1" x14ac:dyDescent="0.15">
      <c r="A55" s="2529"/>
      <c r="B55" s="26"/>
      <c r="C55" s="1508"/>
      <c r="D55" s="1509"/>
      <c r="E55" s="1509"/>
      <c r="F55" s="1509"/>
      <c r="G55" s="1509"/>
      <c r="H55" s="1510"/>
      <c r="I55" s="1156"/>
      <c r="J55" s="24"/>
      <c r="K55" s="708"/>
      <c r="L55" s="708"/>
      <c r="M55" s="2047" t="s">
        <v>6278</v>
      </c>
      <c r="N55" s="2486"/>
      <c r="O55" s="2486"/>
      <c r="P55" s="2486"/>
      <c r="Q55" s="2486"/>
      <c r="R55" s="2486"/>
      <c r="S55" s="2075" t="s">
        <v>33</v>
      </c>
      <c r="T55" s="2129"/>
      <c r="U55" s="2129"/>
      <c r="V55" s="2129"/>
      <c r="W55" s="2129"/>
      <c r="X55" s="2129"/>
      <c r="Y55" s="2129"/>
      <c r="Z55" s="2129"/>
      <c r="AA55" s="2130"/>
      <c r="AB55" s="2166"/>
      <c r="AC55" s="2167"/>
      <c r="AD55" s="2167"/>
      <c r="AE55" s="2167"/>
      <c r="AF55" s="2167"/>
      <c r="AG55" s="2167"/>
      <c r="AH55" s="2167"/>
      <c r="AI55" s="2167"/>
      <c r="AJ55" s="2167"/>
      <c r="AK55" s="2167"/>
      <c r="AL55" s="2167"/>
      <c r="AM55" s="2167"/>
      <c r="AN55" s="2167"/>
      <c r="AO55" s="2167"/>
      <c r="AP55" s="2167"/>
      <c r="AQ55" s="2167"/>
      <c r="AR55" s="2167"/>
      <c r="AS55" s="2167"/>
      <c r="AT55" s="2167"/>
      <c r="AU55" s="2167"/>
      <c r="AV55" s="2167"/>
      <c r="AW55" s="2167"/>
      <c r="AX55" s="2167"/>
      <c r="AY55" s="2167"/>
      <c r="AZ55" s="2167"/>
      <c r="BA55" s="2167"/>
      <c r="BB55" s="2167"/>
      <c r="BC55" s="2167"/>
      <c r="BD55" s="2167"/>
      <c r="BE55" s="2167"/>
      <c r="BF55" s="2167"/>
      <c r="BG55" s="2167"/>
      <c r="BH55" s="2167"/>
      <c r="BI55" s="2167"/>
      <c r="BJ55" s="2167"/>
      <c r="BK55" s="2167"/>
      <c r="BL55" s="2167"/>
      <c r="BM55" s="2167"/>
      <c r="BN55" s="2167"/>
      <c r="BO55" s="2167"/>
      <c r="BP55" s="2167"/>
      <c r="BQ55" s="2167"/>
      <c r="BR55" s="2167"/>
      <c r="BS55" s="2167"/>
      <c r="BT55" s="2168"/>
      <c r="BU55" s="452"/>
      <c r="BV55" s="452"/>
      <c r="BW55" s="452"/>
      <c r="BX55" s="437"/>
      <c r="BY55" s="437"/>
      <c r="BZ55" s="437"/>
      <c r="CA55" s="390"/>
      <c r="CB55" s="390"/>
      <c r="CC55" s="390"/>
      <c r="CD55" s="390"/>
      <c r="CE55" s="390"/>
      <c r="CF55" s="390"/>
      <c r="CG55" s="390"/>
      <c r="CH55" s="390"/>
      <c r="CI55" s="390"/>
      <c r="CJ55" s="390"/>
      <c r="CK55" s="390"/>
      <c r="CL55" s="390"/>
      <c r="CM55" s="390"/>
      <c r="CN55" s="390"/>
      <c r="CO55" s="390"/>
      <c r="CP55" s="390"/>
      <c r="CQ55" s="390"/>
      <c r="CR55" s="390"/>
      <c r="CS55" s="390"/>
      <c r="CT55" s="390"/>
      <c r="CU55" s="443"/>
      <c r="CV55" s="206"/>
      <c r="CW55" s="206"/>
      <c r="CX55" s="206"/>
      <c r="CY55" s="206"/>
      <c r="CZ55" s="206"/>
      <c r="DA55" s="206"/>
      <c r="DB55" s="206"/>
      <c r="DC55" s="206"/>
      <c r="DD55" s="206"/>
      <c r="DE55" s="206"/>
      <c r="DF55" s="206"/>
      <c r="DG55" s="206"/>
      <c r="DH55" s="206"/>
      <c r="DI55" s="206"/>
      <c r="DJ55" s="206"/>
      <c r="DK55" s="206"/>
      <c r="DL55" s="958"/>
      <c r="DM55" s="940"/>
      <c r="DN55" s="940"/>
      <c r="DO55" s="940"/>
      <c r="DP55" s="940"/>
      <c r="DQ55" s="940"/>
      <c r="DR55" s="940"/>
      <c r="DS55" s="1011" t="s">
        <v>1506</v>
      </c>
      <c r="DT55" s="1178" t="str">
        <f>CONCATENATE(AB59,"-",AK59)</f>
        <v>-</v>
      </c>
      <c r="DU55" s="975"/>
      <c r="DV55" s="976"/>
      <c r="DW55" s="976"/>
      <c r="DX55" s="953"/>
      <c r="DY55" s="1175" t="s">
        <v>5550</v>
      </c>
      <c r="DZ55" s="940" t="str">
        <f>SUBSTITUTE(TRIM(AB56&amp;"　"&amp;AB58),"　","　")</f>
        <v/>
      </c>
      <c r="EA55" s="940"/>
      <c r="EB55" s="940"/>
      <c r="EC55" s="940"/>
      <c r="ED55" s="1351" t="s">
        <v>99</v>
      </c>
      <c r="EE55" s="1218" t="str">
        <f>IF($DQ$52=TRUE,TEXT($AB$46,""),TEXT($AB$58,""))</f>
        <v/>
      </c>
      <c r="EF55" s="940"/>
      <c r="EG55" s="940"/>
      <c r="EH55" s="940"/>
      <c r="EI55" s="940"/>
      <c r="EJ55" s="940"/>
      <c r="EK55" s="940"/>
      <c r="EL55" s="940"/>
      <c r="EM55" s="940"/>
      <c r="EN55" s="940"/>
      <c r="EO55" s="940"/>
      <c r="EP55" s="940"/>
      <c r="EQ55" s="940"/>
      <c r="ER55" s="940"/>
      <c r="ES55" s="940"/>
      <c r="ET55" s="940"/>
      <c r="EU55" s="940"/>
      <c r="EV55" s="940"/>
      <c r="EW55" s="940"/>
      <c r="EX55" s="940"/>
      <c r="EY55" s="940"/>
      <c r="EZ55" s="940"/>
      <c r="FA55" s="940"/>
      <c r="FB55" s="940"/>
      <c r="FC55" s="940"/>
      <c r="FD55" s="940"/>
      <c r="FE55" s="940"/>
      <c r="FF55" s="940"/>
      <c r="FG55" s="940"/>
      <c r="FH55" s="940"/>
      <c r="FI55" s="940"/>
      <c r="FJ55" s="940"/>
      <c r="FK55" s="940"/>
      <c r="FL55" s="940"/>
      <c r="FM55" s="940"/>
      <c r="FN55" s="940"/>
      <c r="FO55" s="940"/>
      <c r="FP55" s="940"/>
      <c r="FQ55" s="940"/>
      <c r="FR55" s="940"/>
      <c r="FS55" s="940"/>
      <c r="FT55" s="951"/>
      <c r="FU55" s="951"/>
      <c r="FV55" s="951"/>
      <c r="FW55" s="951"/>
      <c r="FX55" s="951"/>
      <c r="FY55" s="951"/>
      <c r="FZ55" s="951"/>
      <c r="GA55" s="951"/>
      <c r="GB55" s="951"/>
      <c r="GC55" s="951"/>
      <c r="GD55" s="951"/>
      <c r="GE55" s="951"/>
      <c r="GF55" s="951"/>
      <c r="GG55" s="951"/>
      <c r="GH55" s="951"/>
    </row>
    <row r="56" spans="1:190" s="25" customFormat="1" ht="27" customHeight="1" x14ac:dyDescent="0.15">
      <c r="A56" s="2529"/>
      <c r="B56" s="26"/>
      <c r="C56" s="1508"/>
      <c r="D56" s="1509"/>
      <c r="E56" s="1509"/>
      <c r="F56" s="1509"/>
      <c r="G56" s="1509"/>
      <c r="H56" s="1510"/>
      <c r="I56" s="1156"/>
      <c r="J56" s="24"/>
      <c r="K56" s="708"/>
      <c r="L56" s="708"/>
      <c r="M56" s="2486"/>
      <c r="N56" s="2486"/>
      <c r="O56" s="2486"/>
      <c r="P56" s="2486"/>
      <c r="Q56" s="2486"/>
      <c r="R56" s="2486"/>
      <c r="S56" s="2169" t="s">
        <v>94</v>
      </c>
      <c r="T56" s="2434"/>
      <c r="U56" s="2434"/>
      <c r="V56" s="2434"/>
      <c r="W56" s="2434"/>
      <c r="X56" s="2434"/>
      <c r="Y56" s="2434"/>
      <c r="Z56" s="2434"/>
      <c r="AA56" s="2435"/>
      <c r="AB56" s="2081"/>
      <c r="AC56" s="2082"/>
      <c r="AD56" s="2082"/>
      <c r="AE56" s="2082"/>
      <c r="AF56" s="2082"/>
      <c r="AG56" s="2082"/>
      <c r="AH56" s="2082"/>
      <c r="AI56" s="2082"/>
      <c r="AJ56" s="2082"/>
      <c r="AK56" s="2082"/>
      <c r="AL56" s="2082"/>
      <c r="AM56" s="2082"/>
      <c r="AN56" s="2082"/>
      <c r="AO56" s="2082"/>
      <c r="AP56" s="2082"/>
      <c r="AQ56" s="2082"/>
      <c r="AR56" s="2082"/>
      <c r="AS56" s="2082"/>
      <c r="AT56" s="2082"/>
      <c r="AU56" s="2082"/>
      <c r="AV56" s="2082"/>
      <c r="AW56" s="2082"/>
      <c r="AX56" s="2082"/>
      <c r="AY56" s="2082"/>
      <c r="AZ56" s="2082"/>
      <c r="BA56" s="2082"/>
      <c r="BB56" s="2082"/>
      <c r="BC56" s="2082"/>
      <c r="BD56" s="2082"/>
      <c r="BE56" s="2082"/>
      <c r="BF56" s="2082"/>
      <c r="BG56" s="2082"/>
      <c r="BH56" s="2082"/>
      <c r="BI56" s="2082"/>
      <c r="BJ56" s="2082"/>
      <c r="BK56" s="2082"/>
      <c r="BL56" s="2082"/>
      <c r="BM56" s="2082"/>
      <c r="BN56" s="2082"/>
      <c r="BO56" s="2082"/>
      <c r="BP56" s="2082"/>
      <c r="BQ56" s="2082"/>
      <c r="BR56" s="2082"/>
      <c r="BS56" s="2082"/>
      <c r="BT56" s="2083"/>
      <c r="BU56" s="452"/>
      <c r="BV56" s="452"/>
      <c r="BW56" s="452"/>
      <c r="BX56" s="437"/>
      <c r="BY56" s="437"/>
      <c r="BZ56" s="437"/>
      <c r="CA56" s="390"/>
      <c r="CB56" s="390"/>
      <c r="CC56" s="390"/>
      <c r="CD56" s="390"/>
      <c r="CE56" s="390"/>
      <c r="CF56" s="390"/>
      <c r="CG56" s="390"/>
      <c r="CH56" s="390"/>
      <c r="CI56" s="390"/>
      <c r="CJ56" s="390"/>
      <c r="CK56" s="390"/>
      <c r="CL56" s="390"/>
      <c r="CM56" s="390"/>
      <c r="CN56" s="390"/>
      <c r="CO56" s="390"/>
      <c r="CP56" s="390"/>
      <c r="CQ56" s="390"/>
      <c r="CR56" s="390"/>
      <c r="CS56" s="390"/>
      <c r="CT56" s="390"/>
      <c r="CU56" s="443"/>
      <c r="CV56" s="206"/>
      <c r="CW56" s="206"/>
      <c r="CX56" s="206"/>
      <c r="CY56" s="206"/>
      <c r="CZ56" s="206"/>
      <c r="DA56" s="206"/>
      <c r="DB56" s="206"/>
      <c r="DC56" s="206"/>
      <c r="DD56" s="206"/>
      <c r="DE56" s="206"/>
      <c r="DF56" s="206"/>
      <c r="DG56" s="206"/>
      <c r="DH56" s="206"/>
      <c r="DI56" s="206"/>
      <c r="DJ56" s="206"/>
      <c r="DK56" s="206"/>
      <c r="DL56" s="958"/>
      <c r="DM56" s="940"/>
      <c r="DN56" s="940"/>
      <c r="DO56" s="940"/>
      <c r="DP56" s="940"/>
      <c r="DQ56" s="940"/>
      <c r="DR56" s="940"/>
      <c r="DS56" s="1011" t="s">
        <v>93</v>
      </c>
      <c r="DT56" s="1178" t="str">
        <f>TEXT(F56,"")</f>
        <v/>
      </c>
      <c r="DU56" s="975"/>
      <c r="DV56" s="976"/>
      <c r="DW56" s="976"/>
      <c r="DX56" s="951"/>
      <c r="DY56" s="948" t="s">
        <v>5551</v>
      </c>
      <c r="DZ56" s="940" t="str">
        <f>SUBSTITUTE(TRIM(AB54&amp;"　"&amp;AB56&amp;"　"&amp;AB58),"　","　")</f>
        <v/>
      </c>
      <c r="EA56" s="940"/>
      <c r="EB56" s="940"/>
      <c r="EC56" s="940"/>
      <c r="ED56" s="948" t="s">
        <v>6236</v>
      </c>
      <c r="EE56" s="1350" t="str">
        <f>IF($DQ$52=TRUE,IF($AB$50="",0,TEXT($AB$50,"")),TEXT($AB$62,""))</f>
        <v/>
      </c>
      <c r="EF56" s="940"/>
      <c r="EG56" s="940"/>
      <c r="EH56" s="940"/>
      <c r="EI56" s="940"/>
      <c r="EJ56" s="940"/>
      <c r="EK56" s="940"/>
      <c r="EL56" s="940"/>
      <c r="EM56" s="940"/>
      <c r="EN56" s="940"/>
      <c r="EO56" s="940"/>
      <c r="EP56" s="940"/>
      <c r="EQ56" s="940"/>
      <c r="ER56" s="940"/>
      <c r="ES56" s="940"/>
      <c r="ET56" s="940"/>
      <c r="EU56" s="940"/>
      <c r="EV56" s="940"/>
      <c r="EW56" s="940"/>
      <c r="EX56" s="940"/>
      <c r="EY56" s="940"/>
      <c r="EZ56" s="940"/>
      <c r="FA56" s="940"/>
      <c r="FB56" s="940"/>
      <c r="FC56" s="940"/>
      <c r="FD56" s="940"/>
      <c r="FE56" s="940"/>
      <c r="FF56" s="940"/>
      <c r="FG56" s="940"/>
      <c r="FH56" s="940"/>
      <c r="FI56" s="940"/>
      <c r="FJ56" s="940"/>
      <c r="FK56" s="940"/>
      <c r="FL56" s="940"/>
      <c r="FM56" s="940"/>
      <c r="FN56" s="940"/>
      <c r="FO56" s="940"/>
      <c r="FP56" s="940"/>
      <c r="FQ56" s="940"/>
      <c r="FR56" s="940"/>
      <c r="FS56" s="940"/>
      <c r="FT56" s="951"/>
      <c r="FU56" s="951"/>
      <c r="FV56" s="951"/>
      <c r="FW56" s="951"/>
      <c r="FX56" s="951"/>
      <c r="FY56" s="951"/>
      <c r="FZ56" s="951"/>
      <c r="GA56" s="951"/>
      <c r="GB56" s="951"/>
      <c r="GC56" s="951"/>
      <c r="GD56" s="951"/>
      <c r="GE56" s="951"/>
      <c r="GF56" s="951"/>
      <c r="GG56" s="951"/>
      <c r="GH56" s="951"/>
    </row>
    <row r="57" spans="1:190" s="25" customFormat="1" ht="27" customHeight="1" x14ac:dyDescent="0.15">
      <c r="A57" s="2529"/>
      <c r="B57" s="26"/>
      <c r="C57" s="1508"/>
      <c r="D57" s="1509"/>
      <c r="E57" s="1509"/>
      <c r="F57" s="1509"/>
      <c r="G57" s="1509"/>
      <c r="H57" s="1510"/>
      <c r="I57" s="1156"/>
      <c r="J57" s="24"/>
      <c r="K57" s="708"/>
      <c r="L57" s="708"/>
      <c r="M57" s="2047" t="s">
        <v>31</v>
      </c>
      <c r="N57" s="2486"/>
      <c r="O57" s="2486"/>
      <c r="P57" s="2486"/>
      <c r="Q57" s="2486"/>
      <c r="R57" s="2486"/>
      <c r="S57" s="2075" t="s">
        <v>33</v>
      </c>
      <c r="T57" s="2129"/>
      <c r="U57" s="2129"/>
      <c r="V57" s="2129"/>
      <c r="W57" s="2129"/>
      <c r="X57" s="2129"/>
      <c r="Y57" s="2129"/>
      <c r="Z57" s="2129"/>
      <c r="AA57" s="2130"/>
      <c r="AB57" s="2451"/>
      <c r="AC57" s="2452"/>
      <c r="AD57" s="2452"/>
      <c r="AE57" s="2452"/>
      <c r="AF57" s="2452"/>
      <c r="AG57" s="2452"/>
      <c r="AH57" s="2452"/>
      <c r="AI57" s="2452"/>
      <c r="AJ57" s="2452"/>
      <c r="AK57" s="2452"/>
      <c r="AL57" s="2452"/>
      <c r="AM57" s="2452"/>
      <c r="AN57" s="2452"/>
      <c r="AO57" s="2452"/>
      <c r="AP57" s="2452"/>
      <c r="AQ57" s="2452"/>
      <c r="AR57" s="2452"/>
      <c r="AS57" s="2452"/>
      <c r="AT57" s="2452"/>
      <c r="AU57" s="2452"/>
      <c r="AV57" s="2452"/>
      <c r="AW57" s="2452"/>
      <c r="AX57" s="2452"/>
      <c r="AY57" s="2452"/>
      <c r="AZ57" s="2452"/>
      <c r="BA57" s="2452"/>
      <c r="BB57" s="2452"/>
      <c r="BC57" s="2452"/>
      <c r="BD57" s="2452"/>
      <c r="BE57" s="2452"/>
      <c r="BF57" s="2452"/>
      <c r="BG57" s="2452"/>
      <c r="BH57" s="2452"/>
      <c r="BI57" s="2452"/>
      <c r="BJ57" s="2452"/>
      <c r="BK57" s="2452"/>
      <c r="BL57" s="2452"/>
      <c r="BM57" s="2452"/>
      <c r="BN57" s="2452"/>
      <c r="BO57" s="2452"/>
      <c r="BP57" s="2452"/>
      <c r="BQ57" s="2452"/>
      <c r="BR57" s="2452"/>
      <c r="BS57" s="2452"/>
      <c r="BT57" s="2531"/>
      <c r="BU57" s="452"/>
      <c r="BV57" s="452"/>
      <c r="BW57" s="452"/>
      <c r="BX57" s="437"/>
      <c r="BY57" s="710"/>
      <c r="BZ57" s="437"/>
      <c r="CA57" s="437"/>
      <c r="CB57" s="437"/>
      <c r="CC57" s="437"/>
      <c r="CD57" s="437"/>
      <c r="CE57" s="437"/>
      <c r="CF57" s="437"/>
      <c r="CG57" s="437"/>
      <c r="CH57" s="437"/>
      <c r="CI57" s="437"/>
      <c r="CJ57" s="390"/>
      <c r="CK57" s="390"/>
      <c r="CL57" s="390"/>
      <c r="CM57" s="390"/>
      <c r="CN57" s="390"/>
      <c r="CO57" s="390"/>
      <c r="CP57" s="390"/>
      <c r="CQ57" s="390"/>
      <c r="CR57" s="390"/>
      <c r="CS57" s="390"/>
      <c r="CT57" s="390"/>
      <c r="CU57" s="443"/>
      <c r="CV57" s="206"/>
      <c r="CW57" s="206"/>
      <c r="CX57" s="206"/>
      <c r="CY57" s="206"/>
      <c r="CZ57" s="206"/>
      <c r="DA57" s="206"/>
      <c r="DB57" s="206"/>
      <c r="DC57" s="206"/>
      <c r="DD57" s="206"/>
      <c r="DE57" s="206"/>
      <c r="DF57" s="206"/>
      <c r="DG57" s="206"/>
      <c r="DH57" s="206"/>
      <c r="DI57" s="206"/>
      <c r="DJ57" s="206"/>
      <c r="DK57" s="206"/>
      <c r="DL57" s="958"/>
      <c r="DM57" s="940"/>
      <c r="DN57" s="940"/>
      <c r="DO57" s="940"/>
      <c r="DP57" s="940"/>
      <c r="DQ57" s="940"/>
      <c r="DR57" s="940"/>
      <c r="DS57" s="1011" t="s">
        <v>33</v>
      </c>
      <c r="DT57" s="973" t="str">
        <f>TEXT(AB57,"")</f>
        <v/>
      </c>
      <c r="DU57" s="975"/>
      <c r="DV57" s="975"/>
      <c r="DW57" s="975"/>
      <c r="DX57" s="951"/>
      <c r="DY57" s="940"/>
      <c r="DZ57" s="940"/>
      <c r="EA57" s="940"/>
      <c r="EB57" s="940"/>
      <c r="EC57" s="940"/>
      <c r="ED57" s="940"/>
      <c r="EE57" s="940"/>
      <c r="EF57" s="940"/>
      <c r="EG57" s="940"/>
      <c r="EH57" s="940"/>
      <c r="EI57" s="940"/>
      <c r="EJ57" s="940"/>
      <c r="EK57" s="940"/>
      <c r="EL57" s="940"/>
      <c r="EM57" s="940"/>
      <c r="EN57" s="940"/>
      <c r="EO57" s="940"/>
      <c r="EP57" s="940"/>
      <c r="EQ57" s="940"/>
      <c r="ER57" s="940"/>
      <c r="ES57" s="940"/>
      <c r="ET57" s="940"/>
      <c r="EU57" s="940"/>
      <c r="EV57" s="940"/>
      <c r="EW57" s="940"/>
      <c r="EX57" s="940"/>
      <c r="EY57" s="940"/>
      <c r="EZ57" s="940"/>
      <c r="FA57" s="940"/>
      <c r="FB57" s="940"/>
      <c r="FC57" s="940"/>
      <c r="FD57" s="940"/>
      <c r="FE57" s="940"/>
      <c r="FF57" s="940"/>
      <c r="FG57" s="940"/>
      <c r="FH57" s="940"/>
      <c r="FI57" s="940"/>
      <c r="FJ57" s="940"/>
      <c r="FK57" s="940"/>
      <c r="FL57" s="940"/>
      <c r="FM57" s="940"/>
      <c r="FN57" s="940"/>
      <c r="FO57" s="940"/>
      <c r="FP57" s="940"/>
      <c r="FQ57" s="940"/>
      <c r="FR57" s="940"/>
      <c r="FS57" s="940"/>
      <c r="FT57" s="951"/>
      <c r="FU57" s="951"/>
      <c r="FV57" s="951"/>
      <c r="FW57" s="951"/>
      <c r="FX57" s="951"/>
      <c r="FY57" s="951"/>
      <c r="FZ57" s="951"/>
      <c r="GA57" s="951"/>
      <c r="GB57" s="951"/>
      <c r="GC57" s="951"/>
      <c r="GD57" s="951"/>
      <c r="GE57" s="951"/>
      <c r="GF57" s="951"/>
      <c r="GG57" s="951"/>
      <c r="GH57" s="951"/>
    </row>
    <row r="58" spans="1:190" s="25" customFormat="1" ht="27" customHeight="1" x14ac:dyDescent="0.15">
      <c r="A58" s="2529"/>
      <c r="B58" s="26"/>
      <c r="C58" s="1508"/>
      <c r="D58" s="1509"/>
      <c r="E58" s="1509"/>
      <c r="F58" s="1509"/>
      <c r="G58" s="1509"/>
      <c r="H58" s="1510"/>
      <c r="I58" s="1156"/>
      <c r="J58" s="24"/>
      <c r="K58" s="708"/>
      <c r="L58" s="708"/>
      <c r="M58" s="2486"/>
      <c r="N58" s="2486"/>
      <c r="O58" s="2486"/>
      <c r="P58" s="2486"/>
      <c r="Q58" s="2486"/>
      <c r="R58" s="2486"/>
      <c r="S58" s="2169" t="s">
        <v>31</v>
      </c>
      <c r="T58" s="2434"/>
      <c r="U58" s="2434"/>
      <c r="V58" s="2434"/>
      <c r="W58" s="2434"/>
      <c r="X58" s="2434"/>
      <c r="Y58" s="2434"/>
      <c r="Z58" s="2434"/>
      <c r="AA58" s="2435"/>
      <c r="AB58" s="2081"/>
      <c r="AC58" s="2082"/>
      <c r="AD58" s="2082"/>
      <c r="AE58" s="2082"/>
      <c r="AF58" s="2082"/>
      <c r="AG58" s="2082"/>
      <c r="AH58" s="2082"/>
      <c r="AI58" s="2082"/>
      <c r="AJ58" s="2082"/>
      <c r="AK58" s="2082"/>
      <c r="AL58" s="2082"/>
      <c r="AM58" s="2082"/>
      <c r="AN58" s="2082"/>
      <c r="AO58" s="2082"/>
      <c r="AP58" s="2082"/>
      <c r="AQ58" s="2082"/>
      <c r="AR58" s="2082"/>
      <c r="AS58" s="2082"/>
      <c r="AT58" s="2082"/>
      <c r="AU58" s="2082"/>
      <c r="AV58" s="2082"/>
      <c r="AW58" s="2082"/>
      <c r="AX58" s="2082"/>
      <c r="AY58" s="2082"/>
      <c r="AZ58" s="2082"/>
      <c r="BA58" s="2082"/>
      <c r="BB58" s="2082"/>
      <c r="BC58" s="2082"/>
      <c r="BD58" s="2082"/>
      <c r="BE58" s="2082"/>
      <c r="BF58" s="2082"/>
      <c r="BG58" s="2082"/>
      <c r="BH58" s="2082"/>
      <c r="BI58" s="2082"/>
      <c r="BJ58" s="2082"/>
      <c r="BK58" s="2082"/>
      <c r="BL58" s="2082"/>
      <c r="BM58" s="2082"/>
      <c r="BN58" s="2082"/>
      <c r="BO58" s="2082"/>
      <c r="BP58" s="2082"/>
      <c r="BQ58" s="2082"/>
      <c r="BR58" s="2082"/>
      <c r="BS58" s="2082"/>
      <c r="BT58" s="2083"/>
      <c r="BU58" s="452"/>
      <c r="BV58" s="452"/>
      <c r="BW58" s="452"/>
      <c r="BX58" s="437"/>
      <c r="BY58" s="710"/>
      <c r="BZ58" s="437"/>
      <c r="CA58" s="437"/>
      <c r="CB58" s="437"/>
      <c r="CC58" s="437"/>
      <c r="CD58" s="437"/>
      <c r="CE58" s="437"/>
      <c r="CF58" s="437"/>
      <c r="CG58" s="437"/>
      <c r="CH58" s="437"/>
      <c r="CI58" s="437"/>
      <c r="CJ58" s="390"/>
      <c r="CK58" s="390"/>
      <c r="CL58" s="390"/>
      <c r="CM58" s="390"/>
      <c r="CN58" s="390"/>
      <c r="CO58" s="390"/>
      <c r="CP58" s="390"/>
      <c r="CQ58" s="390"/>
      <c r="CR58" s="390"/>
      <c r="CS58" s="390"/>
      <c r="CT58" s="390"/>
      <c r="CU58" s="443"/>
      <c r="CV58" s="206"/>
      <c r="CW58" s="206"/>
      <c r="CX58" s="206"/>
      <c r="CY58" s="206"/>
      <c r="CZ58" s="206"/>
      <c r="DA58" s="206"/>
      <c r="DB58" s="206"/>
      <c r="DC58" s="206"/>
      <c r="DD58" s="206"/>
      <c r="DE58" s="206"/>
      <c r="DF58" s="206"/>
      <c r="DG58" s="206"/>
      <c r="DH58" s="206"/>
      <c r="DI58" s="206"/>
      <c r="DJ58" s="206"/>
      <c r="DK58" s="206"/>
      <c r="DL58" s="958"/>
      <c r="DM58" s="940" t="s">
        <v>1506</v>
      </c>
      <c r="DN58" s="940"/>
      <c r="DO58" s="940"/>
      <c r="DP58" s="1198" t="s">
        <v>6016</v>
      </c>
      <c r="DQ58" s="940"/>
      <c r="DR58" s="940"/>
      <c r="DS58" s="1011" t="s">
        <v>99</v>
      </c>
      <c r="DT58" s="973" t="str">
        <f>TEXT(AB58,"")</f>
        <v/>
      </c>
      <c r="DU58" s="975"/>
      <c r="DV58" s="975"/>
      <c r="DW58" s="975"/>
      <c r="DX58" s="951"/>
      <c r="DY58" s="940"/>
      <c r="DZ58" s="940"/>
      <c r="EA58" s="940"/>
      <c r="EB58" s="940"/>
      <c r="EC58" s="940"/>
      <c r="ED58" s="940"/>
      <c r="EE58" s="1218"/>
      <c r="EF58" s="940"/>
      <c r="EG58" s="940"/>
      <c r="EH58" s="940"/>
      <c r="EI58" s="940"/>
      <c r="EJ58" s="940"/>
      <c r="EK58" s="940"/>
      <c r="EL58" s="940"/>
      <c r="EM58" s="940"/>
      <c r="EN58" s="940"/>
      <c r="EO58" s="940"/>
      <c r="EP58" s="940"/>
      <c r="EQ58" s="940"/>
      <c r="ER58" s="940"/>
      <c r="ES58" s="940"/>
      <c r="ET58" s="940"/>
      <c r="EU58" s="940"/>
      <c r="EV58" s="940"/>
      <c r="EW58" s="940"/>
      <c r="EX58" s="940"/>
      <c r="EY58" s="940"/>
      <c r="EZ58" s="940"/>
      <c r="FA58" s="940"/>
      <c r="FB58" s="940"/>
      <c r="FC58" s="940"/>
      <c r="FD58" s="940"/>
      <c r="FE58" s="940"/>
      <c r="FF58" s="940"/>
      <c r="FG58" s="940"/>
      <c r="FH58" s="940"/>
      <c r="FI58" s="940"/>
      <c r="FJ58" s="940"/>
      <c r="FK58" s="940"/>
      <c r="FL58" s="940"/>
      <c r="FM58" s="940"/>
      <c r="FN58" s="940"/>
      <c r="FO58" s="940"/>
      <c r="FP58" s="940"/>
      <c r="FQ58" s="940"/>
      <c r="FR58" s="940"/>
      <c r="FS58" s="940"/>
      <c r="FT58" s="951"/>
      <c r="FU58" s="951"/>
      <c r="FV58" s="951"/>
      <c r="FW58" s="951"/>
      <c r="FX58" s="951"/>
      <c r="FY58" s="951"/>
      <c r="FZ58" s="951"/>
      <c r="GA58" s="951"/>
      <c r="GB58" s="951"/>
      <c r="GC58" s="951"/>
      <c r="GD58" s="951"/>
      <c r="GE58" s="951"/>
      <c r="GF58" s="951"/>
      <c r="GG58" s="951"/>
      <c r="GH58" s="951"/>
    </row>
    <row r="59" spans="1:190" s="25" customFormat="1" ht="27" customHeight="1" x14ac:dyDescent="0.15">
      <c r="A59" s="2529"/>
      <c r="B59" s="26"/>
      <c r="C59" s="1508"/>
      <c r="D59" s="1509"/>
      <c r="E59" s="1509"/>
      <c r="F59" s="1509"/>
      <c r="G59" s="1509"/>
      <c r="H59" s="1510"/>
      <c r="I59" s="1156"/>
      <c r="J59" s="24"/>
      <c r="K59" s="708"/>
      <c r="L59" s="708"/>
      <c r="M59" s="2047" t="s">
        <v>23</v>
      </c>
      <c r="N59" s="2047"/>
      <c r="O59" s="2047"/>
      <c r="P59" s="2047"/>
      <c r="Q59" s="2047"/>
      <c r="R59" s="2047"/>
      <c r="S59" s="2047"/>
      <c r="T59" s="2047"/>
      <c r="U59" s="2047"/>
      <c r="V59" s="2047"/>
      <c r="W59" s="2047"/>
      <c r="X59" s="2047"/>
      <c r="Y59" s="2047"/>
      <c r="Z59" s="2047"/>
      <c r="AA59" s="2433"/>
      <c r="AB59" s="2530"/>
      <c r="AC59" s="2465"/>
      <c r="AD59" s="2465"/>
      <c r="AE59" s="2465"/>
      <c r="AF59" s="2465"/>
      <c r="AG59" s="2465"/>
      <c r="AH59" s="2464" t="s">
        <v>92</v>
      </c>
      <c r="AI59" s="2464"/>
      <c r="AJ59" s="2464"/>
      <c r="AK59" s="2465"/>
      <c r="AL59" s="2465"/>
      <c r="AM59" s="2465"/>
      <c r="AN59" s="2465"/>
      <c r="AO59" s="2465"/>
      <c r="AP59" s="2465"/>
      <c r="AQ59" s="875"/>
      <c r="AR59" s="875"/>
      <c r="AS59" s="875"/>
      <c r="AT59" s="875"/>
      <c r="AU59" s="875"/>
      <c r="AV59" s="875"/>
      <c r="AW59" s="875"/>
      <c r="AX59" s="875"/>
      <c r="AY59" s="875"/>
      <c r="AZ59" s="875"/>
      <c r="BA59" s="875"/>
      <c r="BB59" s="875"/>
      <c r="BC59" s="875"/>
      <c r="BD59" s="875"/>
      <c r="BE59" s="875"/>
      <c r="BF59" s="875"/>
      <c r="BG59" s="875"/>
      <c r="BH59" s="875"/>
      <c r="BI59" s="875"/>
      <c r="BJ59" s="875"/>
      <c r="BK59" s="875"/>
      <c r="BL59" s="875"/>
      <c r="BM59" s="875"/>
      <c r="BN59" s="875"/>
      <c r="BO59" s="875"/>
      <c r="BP59" s="875"/>
      <c r="BQ59" s="875"/>
      <c r="BR59" s="875"/>
      <c r="BS59" s="875"/>
      <c r="BT59" s="875"/>
      <c r="BU59" s="452"/>
      <c r="BV59" s="452"/>
      <c r="BW59" s="452"/>
      <c r="BX59" s="437"/>
      <c r="BY59" s="437"/>
      <c r="BZ59" s="437"/>
      <c r="CA59" s="390"/>
      <c r="CB59" s="390"/>
      <c r="CC59" s="390"/>
      <c r="CD59" s="390"/>
      <c r="CE59" s="390"/>
      <c r="CF59" s="390"/>
      <c r="CG59" s="390"/>
      <c r="CH59" s="390"/>
      <c r="CI59" s="390"/>
      <c r="CJ59" s="390"/>
      <c r="CK59" s="390"/>
      <c r="CL59" s="390"/>
      <c r="CM59" s="390"/>
      <c r="CN59" s="390"/>
      <c r="CO59" s="390"/>
      <c r="CP59" s="390"/>
      <c r="CQ59" s="390"/>
      <c r="CR59" s="390"/>
      <c r="CS59" s="390"/>
      <c r="CT59" s="390"/>
      <c r="CU59" s="443"/>
      <c r="CV59" s="206"/>
      <c r="CW59" s="206"/>
      <c r="CX59" s="206"/>
      <c r="CY59" s="206"/>
      <c r="CZ59" s="206"/>
      <c r="DA59" s="206"/>
      <c r="DB59" s="206"/>
      <c r="DC59" s="206"/>
      <c r="DD59" s="206"/>
      <c r="DE59" s="206"/>
      <c r="DF59" s="206"/>
      <c r="DG59" s="206"/>
      <c r="DH59" s="206"/>
      <c r="DI59" s="206"/>
      <c r="DJ59" s="206"/>
      <c r="DK59" s="206"/>
      <c r="DL59" s="958"/>
      <c r="DM59" s="947" t="str">
        <f>CONCATENATE(AB59,"-",AK59)</f>
        <v>-</v>
      </c>
      <c r="DN59" s="948" t="str">
        <f>ASC(DM59)</f>
        <v>-</v>
      </c>
      <c r="DO59" s="940"/>
      <c r="DP59" s="1010">
        <f>IF(DM59="-",1,0)</f>
        <v>1</v>
      </c>
      <c r="DQ59" s="940"/>
      <c r="DR59" s="940"/>
      <c r="DS59" s="1011" t="s">
        <v>1506</v>
      </c>
      <c r="DT59" s="1178" t="str">
        <f>CONCATENATE(AB59,"-",AK59)</f>
        <v>-</v>
      </c>
      <c r="DU59" s="975"/>
      <c r="DV59" s="940"/>
      <c r="DW59" s="940"/>
      <c r="DX59" s="940"/>
      <c r="DY59" s="940"/>
      <c r="DZ59" s="940"/>
      <c r="EA59" s="940"/>
      <c r="EB59" s="940"/>
      <c r="EC59" s="940"/>
      <c r="ED59" s="940"/>
      <c r="EE59" s="940"/>
      <c r="EF59" s="940"/>
      <c r="EG59" s="940"/>
      <c r="EH59" s="940"/>
      <c r="EI59" s="940"/>
      <c r="EJ59" s="940"/>
      <c r="EK59" s="940"/>
      <c r="EL59" s="940"/>
      <c r="EM59" s="940"/>
      <c r="EN59" s="940"/>
      <c r="EO59" s="940"/>
      <c r="EP59" s="940"/>
      <c r="EQ59" s="940"/>
      <c r="ER59" s="940"/>
      <c r="ES59" s="940"/>
      <c r="ET59" s="940"/>
      <c r="EU59" s="940"/>
      <c r="EV59" s="940"/>
      <c r="EW59" s="940"/>
      <c r="EX59" s="940"/>
      <c r="EY59" s="940"/>
      <c r="EZ59" s="940"/>
      <c r="FA59" s="940"/>
      <c r="FB59" s="940"/>
      <c r="FC59" s="940"/>
      <c r="FD59" s="940"/>
      <c r="FE59" s="940"/>
      <c r="FF59" s="940"/>
      <c r="FG59" s="940"/>
      <c r="FH59" s="940"/>
      <c r="FI59" s="940"/>
      <c r="FJ59" s="940"/>
      <c r="FK59" s="940"/>
      <c r="FL59" s="940"/>
      <c r="FM59" s="940"/>
      <c r="FN59" s="940"/>
      <c r="FO59" s="940"/>
      <c r="FP59" s="940"/>
      <c r="FQ59" s="940"/>
      <c r="FR59" s="940"/>
      <c r="FS59" s="940"/>
      <c r="FT59" s="951"/>
      <c r="FU59" s="951"/>
      <c r="FV59" s="951"/>
      <c r="FW59" s="951"/>
      <c r="FX59" s="951"/>
      <c r="FY59" s="951"/>
      <c r="FZ59" s="951"/>
      <c r="GA59" s="951"/>
      <c r="GB59" s="951"/>
      <c r="GC59" s="951"/>
      <c r="GD59" s="951"/>
      <c r="GE59" s="951"/>
      <c r="GF59" s="951"/>
      <c r="GG59" s="951"/>
      <c r="GH59" s="951"/>
    </row>
    <row r="60" spans="1:190" s="25" customFormat="1" ht="27" customHeight="1" x14ac:dyDescent="0.15">
      <c r="A60" s="2529"/>
      <c r="B60" s="26"/>
      <c r="C60" s="1508"/>
      <c r="D60" s="1509"/>
      <c r="E60" s="1509"/>
      <c r="F60" s="1509"/>
      <c r="G60" s="1509"/>
      <c r="H60" s="1510"/>
      <c r="I60" s="1156"/>
      <c r="J60" s="24"/>
      <c r="K60" s="708"/>
      <c r="L60" s="708"/>
      <c r="M60" s="2047" t="s">
        <v>93</v>
      </c>
      <c r="N60" s="2047"/>
      <c r="O60" s="2047"/>
      <c r="P60" s="2047"/>
      <c r="Q60" s="2047"/>
      <c r="R60" s="2047"/>
      <c r="S60" s="2047"/>
      <c r="T60" s="2047"/>
      <c r="U60" s="2047"/>
      <c r="V60" s="2047"/>
      <c r="W60" s="2047"/>
      <c r="X60" s="2047"/>
      <c r="Y60" s="2047"/>
      <c r="Z60" s="2047"/>
      <c r="AA60" s="2433"/>
      <c r="AB60" s="2482"/>
      <c r="AC60" s="2483"/>
      <c r="AD60" s="2483"/>
      <c r="AE60" s="2483"/>
      <c r="AF60" s="2483"/>
      <c r="AG60" s="2483"/>
      <c r="AH60" s="2483"/>
      <c r="AI60" s="2483"/>
      <c r="AJ60" s="2483"/>
      <c r="AK60" s="2483"/>
      <c r="AL60" s="2483"/>
      <c r="AM60" s="2483"/>
      <c r="AN60" s="2483"/>
      <c r="AO60" s="2483"/>
      <c r="AP60" s="2483"/>
      <c r="AQ60" s="2483"/>
      <c r="AR60" s="2483"/>
      <c r="AS60" s="2483"/>
      <c r="AT60" s="2483"/>
      <c r="AU60" s="2483"/>
      <c r="AV60" s="2483"/>
      <c r="AW60" s="2483"/>
      <c r="AX60" s="2483"/>
      <c r="AY60" s="2483"/>
      <c r="AZ60" s="2483"/>
      <c r="BA60" s="2483"/>
      <c r="BB60" s="2483"/>
      <c r="BC60" s="2483"/>
      <c r="BD60" s="2483"/>
      <c r="BE60" s="2483"/>
      <c r="BF60" s="2483"/>
      <c r="BG60" s="2483"/>
      <c r="BH60" s="2483"/>
      <c r="BI60" s="2483"/>
      <c r="BJ60" s="2483"/>
      <c r="BK60" s="2483"/>
      <c r="BL60" s="2483"/>
      <c r="BM60" s="2483"/>
      <c r="BN60" s="2483"/>
      <c r="BO60" s="2483"/>
      <c r="BP60" s="2483"/>
      <c r="BQ60" s="2483"/>
      <c r="BR60" s="2483"/>
      <c r="BS60" s="2483"/>
      <c r="BT60" s="2484"/>
      <c r="BU60" s="452"/>
      <c r="BV60" s="452"/>
      <c r="BW60" s="452"/>
      <c r="BX60" s="437"/>
      <c r="BY60" s="710"/>
      <c r="BZ60" s="437"/>
      <c r="CA60" s="390"/>
      <c r="CB60" s="390"/>
      <c r="CC60" s="390"/>
      <c r="CD60" s="390"/>
      <c r="CE60" s="390"/>
      <c r="CF60" s="390"/>
      <c r="CG60" s="390"/>
      <c r="CH60" s="390"/>
      <c r="CI60" s="390"/>
      <c r="CJ60" s="390"/>
      <c r="CK60" s="390"/>
      <c r="CL60" s="390"/>
      <c r="CM60" s="390"/>
      <c r="CN60" s="390"/>
      <c r="CO60" s="390"/>
      <c r="CP60" s="390"/>
      <c r="CQ60" s="390"/>
      <c r="CR60" s="390"/>
      <c r="CS60" s="390"/>
      <c r="CT60" s="390"/>
      <c r="CU60" s="443"/>
      <c r="CV60" s="206"/>
      <c r="CW60" s="206"/>
      <c r="CX60" s="206"/>
      <c r="CY60" s="206"/>
      <c r="CZ60" s="206"/>
      <c r="DA60" s="206"/>
      <c r="DB60" s="206"/>
      <c r="DC60" s="206"/>
      <c r="DD60" s="206"/>
      <c r="DE60" s="206"/>
      <c r="DF60" s="206"/>
      <c r="DG60" s="206"/>
      <c r="DH60" s="206"/>
      <c r="DI60" s="206"/>
      <c r="DJ60" s="206"/>
      <c r="DK60" s="206"/>
      <c r="DL60" s="958"/>
      <c r="DM60" s="940" t="s">
        <v>1507</v>
      </c>
      <c r="DN60" s="940"/>
      <c r="DO60" s="948" t="str">
        <f>IF(AB60="","",AB60)</f>
        <v/>
      </c>
      <c r="DP60" s="1198" t="s">
        <v>6017</v>
      </c>
      <c r="DQ60" s="940"/>
      <c r="DR60" s="940"/>
      <c r="DS60" s="1011" t="s">
        <v>93</v>
      </c>
      <c r="DT60" s="973" t="str">
        <f>TEXT(AB60,"")</f>
        <v/>
      </c>
      <c r="DU60" s="975"/>
      <c r="DV60" s="940"/>
      <c r="DW60" s="940"/>
      <c r="DX60" s="940"/>
      <c r="DY60" s="940"/>
      <c r="DZ60" s="940"/>
      <c r="EA60" s="940"/>
      <c r="EB60" s="940"/>
      <c r="EC60" s="940"/>
      <c r="ED60" s="940"/>
      <c r="EE60" s="940"/>
      <c r="EF60" s="940"/>
      <c r="EG60" s="940"/>
      <c r="EH60" s="940"/>
      <c r="EI60" s="940"/>
      <c r="EJ60" s="940"/>
      <c r="EK60" s="940"/>
      <c r="EL60" s="940"/>
      <c r="EM60" s="940"/>
      <c r="EN60" s="940"/>
      <c r="EO60" s="940"/>
      <c r="EP60" s="940"/>
      <c r="EQ60" s="940"/>
      <c r="ER60" s="940"/>
      <c r="ES60" s="940"/>
      <c r="ET60" s="940"/>
      <c r="EU60" s="940"/>
      <c r="EV60" s="940"/>
      <c r="EW60" s="940"/>
      <c r="EX60" s="940"/>
      <c r="EY60" s="940"/>
      <c r="EZ60" s="940"/>
      <c r="FA60" s="940"/>
      <c r="FB60" s="940"/>
      <c r="FC60" s="940"/>
      <c r="FD60" s="940"/>
      <c r="FE60" s="940"/>
      <c r="FF60" s="940"/>
      <c r="FG60" s="940"/>
      <c r="FH60" s="940"/>
      <c r="FI60" s="940"/>
      <c r="FJ60" s="940"/>
      <c r="FK60" s="940"/>
      <c r="FL60" s="940"/>
      <c r="FM60" s="940"/>
      <c r="FN60" s="940"/>
      <c r="FO60" s="940"/>
      <c r="FP60" s="940"/>
      <c r="FQ60" s="940"/>
      <c r="FR60" s="940"/>
      <c r="FS60" s="940"/>
      <c r="FT60" s="951"/>
      <c r="FU60" s="951"/>
      <c r="FV60" s="951"/>
      <c r="FW60" s="951"/>
      <c r="FX60" s="951"/>
      <c r="FY60" s="951"/>
      <c r="FZ60" s="951"/>
      <c r="GA60" s="951"/>
      <c r="GB60" s="951"/>
      <c r="GC60" s="951"/>
      <c r="GD60" s="951"/>
      <c r="GE60" s="951"/>
      <c r="GF60" s="951"/>
      <c r="GG60" s="951"/>
      <c r="GH60" s="951"/>
    </row>
    <row r="61" spans="1:190" s="25" customFormat="1" ht="27" customHeight="1" x14ac:dyDescent="0.15">
      <c r="A61" s="2529"/>
      <c r="B61" s="26"/>
      <c r="C61" s="1508"/>
      <c r="D61" s="1509"/>
      <c r="E61" s="1509"/>
      <c r="F61" s="1509"/>
      <c r="G61" s="1509"/>
      <c r="H61" s="1510"/>
      <c r="I61" s="1156"/>
      <c r="J61" s="24"/>
      <c r="K61" s="1343"/>
      <c r="L61" s="1343"/>
      <c r="M61" s="2266" t="s">
        <v>21</v>
      </c>
      <c r="N61" s="2266"/>
      <c r="O61" s="2266"/>
      <c r="P61" s="2266"/>
      <c r="Q61" s="2266"/>
      <c r="R61" s="2266"/>
      <c r="S61" s="2266"/>
      <c r="T61" s="2266"/>
      <c r="U61" s="2266"/>
      <c r="V61" s="2266"/>
      <c r="W61" s="2266"/>
      <c r="X61" s="2266"/>
      <c r="Y61" s="2266"/>
      <c r="Z61" s="2266"/>
      <c r="AA61" s="2432"/>
      <c r="AB61" s="2532"/>
      <c r="AC61" s="2509"/>
      <c r="AD61" s="2509"/>
      <c r="AE61" s="2509"/>
      <c r="AF61" s="2509"/>
      <c r="AG61" s="2509"/>
      <c r="AH61" s="2510" t="s">
        <v>92</v>
      </c>
      <c r="AI61" s="2510"/>
      <c r="AJ61" s="2510"/>
      <c r="AK61" s="2509"/>
      <c r="AL61" s="2509"/>
      <c r="AM61" s="2509"/>
      <c r="AN61" s="2509"/>
      <c r="AO61" s="2509"/>
      <c r="AP61" s="2509"/>
      <c r="AQ61" s="2510" t="s">
        <v>92</v>
      </c>
      <c r="AR61" s="2510"/>
      <c r="AS61" s="2510"/>
      <c r="AT61" s="2509"/>
      <c r="AU61" s="2509"/>
      <c r="AV61" s="2509"/>
      <c r="AW61" s="2509"/>
      <c r="AX61" s="2509"/>
      <c r="AY61" s="2509"/>
      <c r="AZ61" s="1347"/>
      <c r="BA61" s="882"/>
      <c r="BB61" s="882"/>
      <c r="BC61" s="882"/>
      <c r="BD61" s="882"/>
      <c r="BE61" s="882"/>
      <c r="BF61" s="882"/>
      <c r="BG61" s="882"/>
      <c r="BH61" s="882"/>
      <c r="BI61" s="882"/>
      <c r="BJ61" s="882"/>
      <c r="BK61" s="882"/>
      <c r="BL61" s="882"/>
      <c r="BM61" s="882"/>
      <c r="BN61" s="882"/>
      <c r="BO61" s="882"/>
      <c r="BP61" s="882"/>
      <c r="BQ61" s="882"/>
      <c r="BR61" s="882"/>
      <c r="BS61" s="882"/>
      <c r="BT61" s="882"/>
      <c r="BU61" s="452"/>
      <c r="BV61" s="35"/>
      <c r="BW61" s="452"/>
      <c r="BX61" s="437"/>
      <c r="BY61" s="710"/>
      <c r="BZ61" s="437"/>
      <c r="CA61" s="390"/>
      <c r="CB61" s="390"/>
      <c r="CC61" s="390"/>
      <c r="CD61" s="390"/>
      <c r="CE61" s="390"/>
      <c r="CF61" s="390"/>
      <c r="CG61" s="390"/>
      <c r="CH61" s="390"/>
      <c r="CI61" s="390"/>
      <c r="CJ61" s="390"/>
      <c r="CK61" s="390"/>
      <c r="CL61" s="390"/>
      <c r="CM61" s="390"/>
      <c r="CN61" s="390"/>
      <c r="CO61" s="390"/>
      <c r="CP61" s="390"/>
      <c r="CQ61" s="390"/>
      <c r="CR61" s="390"/>
      <c r="CS61" s="390"/>
      <c r="CT61" s="390"/>
      <c r="CU61" s="443"/>
      <c r="CV61" s="206"/>
      <c r="CW61" s="206"/>
      <c r="CX61" s="206"/>
      <c r="CY61" s="206"/>
      <c r="CZ61" s="206"/>
      <c r="DA61" s="206"/>
      <c r="DB61" s="206"/>
      <c r="DC61" s="206"/>
      <c r="DD61" s="206"/>
      <c r="DE61" s="206"/>
      <c r="DF61" s="206"/>
      <c r="DG61" s="206"/>
      <c r="DH61" s="206"/>
      <c r="DI61" s="206"/>
      <c r="DJ61" s="206"/>
      <c r="DK61" s="206"/>
      <c r="DL61" s="958"/>
      <c r="DM61" s="947" t="str">
        <f>CONCATENATE(AB61,"-",AK61,"-",AT61)</f>
        <v>--</v>
      </c>
      <c r="DN61" s="948" t="str">
        <f>ASC(DM61)</f>
        <v>--</v>
      </c>
      <c r="DO61" s="940"/>
      <c r="DP61" s="1010">
        <f>IF(DM61="--",1,0)</f>
        <v>1</v>
      </c>
      <c r="DQ61" s="940"/>
      <c r="DR61" s="940"/>
      <c r="DS61" s="1011" t="s">
        <v>1509</v>
      </c>
      <c r="DT61" s="1178" t="str">
        <f>CONCATENATE(AB61,"-",AK61,"-",AT61)</f>
        <v>--</v>
      </c>
      <c r="DU61" s="975"/>
      <c r="DV61" s="940"/>
      <c r="DW61" s="940"/>
      <c r="DX61" s="940"/>
      <c r="DY61" s="940"/>
      <c r="DZ61" s="940"/>
      <c r="EA61" s="940"/>
      <c r="EB61" s="940"/>
      <c r="EC61" s="940"/>
      <c r="ED61" s="940"/>
      <c r="EE61" s="940"/>
      <c r="EF61" s="940"/>
      <c r="EG61" s="940"/>
      <c r="EH61" s="940"/>
      <c r="EI61" s="940"/>
      <c r="EJ61" s="940"/>
      <c r="EK61" s="940"/>
      <c r="EL61" s="940"/>
      <c r="EM61" s="940"/>
      <c r="EN61" s="940"/>
      <c r="EO61" s="940"/>
      <c r="EP61" s="940"/>
      <c r="EQ61" s="940"/>
      <c r="ER61" s="940"/>
      <c r="ES61" s="940"/>
      <c r="ET61" s="940"/>
      <c r="EU61" s="940"/>
      <c r="EV61" s="940"/>
      <c r="EW61" s="940"/>
      <c r="EX61" s="940"/>
      <c r="EY61" s="940"/>
      <c r="EZ61" s="940"/>
      <c r="FA61" s="940"/>
      <c r="FB61" s="940"/>
      <c r="FC61" s="940"/>
      <c r="FD61" s="940"/>
      <c r="FE61" s="940"/>
      <c r="FF61" s="940"/>
      <c r="FG61" s="940"/>
      <c r="FH61" s="940"/>
      <c r="FI61" s="940"/>
      <c r="FJ61" s="940"/>
      <c r="FK61" s="940"/>
      <c r="FL61" s="940"/>
      <c r="FM61" s="940"/>
      <c r="FN61" s="940"/>
      <c r="FO61" s="940"/>
      <c r="FP61" s="940"/>
      <c r="FQ61" s="940"/>
      <c r="FR61" s="940"/>
      <c r="FS61" s="940"/>
      <c r="FT61" s="951"/>
      <c r="FU61" s="951"/>
      <c r="FV61" s="951"/>
      <c r="FW61" s="951"/>
      <c r="FX61" s="951"/>
      <c r="FY61" s="951"/>
      <c r="FZ61" s="951"/>
      <c r="GA61" s="951"/>
      <c r="GB61" s="951"/>
      <c r="GC61" s="951"/>
      <c r="GD61" s="951"/>
      <c r="GE61" s="951"/>
      <c r="GF61" s="951"/>
      <c r="GG61" s="951"/>
      <c r="GH61" s="951"/>
    </row>
    <row r="62" spans="1:190" ht="30.75" customHeight="1" thickBot="1" x14ac:dyDescent="0.2">
      <c r="A62" s="2529"/>
      <c r="C62" s="1511"/>
      <c r="D62" s="987"/>
      <c r="E62" s="987"/>
      <c r="F62" s="987"/>
      <c r="G62" s="987"/>
      <c r="H62" s="1512"/>
      <c r="I62" s="1155"/>
      <c r="J62" s="22"/>
      <c r="K62" s="1344"/>
      <c r="L62" s="1344"/>
      <c r="M62" s="2488" t="s">
        <v>1301</v>
      </c>
      <c r="N62" s="2488"/>
      <c r="O62" s="2488"/>
      <c r="P62" s="2488"/>
      <c r="Q62" s="2488"/>
      <c r="R62" s="2488"/>
      <c r="S62" s="2488"/>
      <c r="T62" s="2488"/>
      <c r="U62" s="2488"/>
      <c r="V62" s="2488"/>
      <c r="W62" s="2488"/>
      <c r="X62" s="2488"/>
      <c r="Y62" s="2488"/>
      <c r="Z62" s="2488"/>
      <c r="AA62" s="2488"/>
      <c r="AB62" s="2533"/>
      <c r="AC62" s="2533"/>
      <c r="AD62" s="2533"/>
      <c r="AE62" s="2533"/>
      <c r="AF62" s="2533"/>
      <c r="AG62" s="2533"/>
      <c r="AH62" s="2533"/>
      <c r="AI62" s="2533"/>
      <c r="AJ62" s="2533"/>
      <c r="AK62" s="2533"/>
      <c r="AL62" s="2533"/>
      <c r="AM62" s="2533"/>
      <c r="AN62" s="2533"/>
      <c r="AO62" s="2533"/>
      <c r="AP62" s="2533"/>
      <c r="AQ62" s="2533"/>
      <c r="AR62" s="2533"/>
      <c r="AS62" s="2533"/>
      <c r="AT62" s="2533"/>
      <c r="AU62" s="2533"/>
      <c r="AV62" s="2533"/>
      <c r="AW62" s="2533"/>
      <c r="AX62" s="2533"/>
      <c r="AY62" s="2533"/>
      <c r="AZ62" s="2533"/>
      <c r="BA62" s="2533"/>
      <c r="BB62" s="2533"/>
      <c r="BC62" s="2533"/>
      <c r="BD62" s="2533"/>
      <c r="BE62" s="2533"/>
      <c r="BF62" s="2533"/>
      <c r="BG62" s="2533"/>
      <c r="BH62" s="2533"/>
      <c r="BI62" s="2533"/>
      <c r="BJ62" s="2533"/>
      <c r="BK62" s="2533"/>
      <c r="BL62" s="2533"/>
      <c r="BM62" s="2533"/>
      <c r="BN62" s="2533"/>
      <c r="BO62" s="2533"/>
      <c r="BP62" s="2533"/>
      <c r="BQ62" s="2533"/>
      <c r="BR62" s="2533"/>
      <c r="BS62" s="2533"/>
      <c r="BT62" s="2533"/>
      <c r="BU62" s="453"/>
      <c r="BV62" s="1345"/>
      <c r="BW62" s="453"/>
      <c r="BX62" s="460"/>
      <c r="BY62" s="445"/>
      <c r="BZ62" s="460"/>
      <c r="CA62" s="446"/>
      <c r="CB62" s="446"/>
      <c r="CC62" s="446"/>
      <c r="CD62" s="446"/>
      <c r="CE62" s="446"/>
      <c r="CF62" s="446"/>
      <c r="CG62" s="446"/>
      <c r="CH62" s="446"/>
      <c r="CI62" s="446"/>
      <c r="CJ62" s="446"/>
      <c r="CK62" s="446"/>
      <c r="CL62" s="446"/>
      <c r="CM62" s="446"/>
      <c r="CN62" s="446"/>
      <c r="CO62" s="446"/>
      <c r="CP62" s="446"/>
      <c r="CQ62" s="446"/>
      <c r="CR62" s="446"/>
      <c r="CS62" s="446"/>
      <c r="CT62" s="446"/>
      <c r="CU62" s="446"/>
      <c r="CV62" s="1348"/>
      <c r="CW62" s="729"/>
      <c r="CX62" s="729"/>
      <c r="CY62" s="729"/>
      <c r="CZ62" s="729"/>
      <c r="DA62" s="729"/>
      <c r="DB62" s="729"/>
      <c r="DC62" s="729"/>
      <c r="DD62" s="729"/>
      <c r="DE62" s="729"/>
      <c r="DF62" s="729"/>
      <c r="DG62" s="729"/>
      <c r="DH62" s="729"/>
      <c r="DI62" s="729"/>
      <c r="DJ62" s="729"/>
      <c r="DK62" s="729"/>
      <c r="DL62" s="962"/>
      <c r="DM62" s="963"/>
      <c r="FJ62" s="940"/>
      <c r="FK62" s="940"/>
      <c r="FL62" s="940"/>
      <c r="FM62" s="940"/>
      <c r="FN62" s="940"/>
      <c r="FO62" s="940"/>
      <c r="FP62" s="940"/>
      <c r="FQ62" s="940"/>
      <c r="FR62" s="940"/>
      <c r="FS62" s="940"/>
    </row>
    <row r="63" spans="1:190" ht="15" hidden="1" customHeight="1" x14ac:dyDescent="0.15">
      <c r="A63" s="2529"/>
      <c r="C63" s="1511"/>
      <c r="D63" s="987"/>
      <c r="E63" s="987"/>
      <c r="F63" s="987"/>
      <c r="G63" s="987"/>
      <c r="H63" s="1512"/>
      <c r="I63" s="1155"/>
      <c r="BU63" s="28"/>
      <c r="CA63" s="392"/>
      <c r="CB63" s="392"/>
      <c r="CC63" s="392"/>
      <c r="CD63" s="392"/>
      <c r="CE63" s="392"/>
      <c r="CF63" s="392"/>
      <c r="CG63" s="392"/>
      <c r="CH63" s="392"/>
      <c r="CI63" s="392"/>
      <c r="CJ63" s="392"/>
      <c r="CK63" s="392"/>
      <c r="CL63" s="392"/>
      <c r="CM63" s="392"/>
      <c r="CN63" s="392"/>
      <c r="CO63" s="392"/>
      <c r="CP63" s="392"/>
      <c r="CQ63" s="392"/>
      <c r="CR63" s="392"/>
      <c r="CS63" s="392"/>
      <c r="CT63" s="392"/>
      <c r="CU63" s="392"/>
      <c r="CV63" s="729"/>
      <c r="CW63" s="729"/>
      <c r="CX63" s="729"/>
      <c r="CY63" s="729"/>
      <c r="CZ63" s="729"/>
      <c r="DA63" s="729"/>
      <c r="DB63" s="729"/>
      <c r="DC63" s="729"/>
      <c r="DD63" s="729"/>
      <c r="DE63" s="729"/>
      <c r="DF63" s="729"/>
      <c r="DG63" s="729"/>
      <c r="DH63" s="729"/>
      <c r="DI63" s="729"/>
      <c r="DJ63" s="729"/>
      <c r="DK63" s="729"/>
      <c r="DL63" s="962"/>
      <c r="DM63" s="963"/>
      <c r="FJ63" s="940"/>
      <c r="FK63" s="940"/>
      <c r="FL63" s="940"/>
      <c r="FM63" s="940"/>
      <c r="FN63" s="940"/>
      <c r="FO63" s="940"/>
      <c r="FP63" s="940"/>
      <c r="FQ63" s="940"/>
      <c r="FR63" s="940"/>
      <c r="FS63" s="940"/>
    </row>
    <row r="64" spans="1:190" ht="15" hidden="1" customHeight="1" x14ac:dyDescent="0.15">
      <c r="A64" s="2529"/>
      <c r="C64" s="1511"/>
      <c r="D64" s="987"/>
      <c r="E64" s="987"/>
      <c r="F64" s="987"/>
      <c r="G64" s="987"/>
      <c r="H64" s="1512"/>
      <c r="I64" s="1155"/>
      <c r="BU64" s="28"/>
      <c r="CA64" s="392"/>
      <c r="CB64" s="392"/>
      <c r="CC64" s="392"/>
      <c r="CD64" s="392"/>
      <c r="CE64" s="392"/>
      <c r="CF64" s="392"/>
      <c r="CG64" s="392"/>
      <c r="CH64" s="392"/>
      <c r="CI64" s="392"/>
      <c r="CJ64" s="392"/>
      <c r="CK64" s="392"/>
      <c r="CL64" s="392"/>
      <c r="CM64" s="392"/>
      <c r="CN64" s="392"/>
      <c r="CO64" s="392"/>
      <c r="CP64" s="392"/>
      <c r="CQ64" s="392"/>
      <c r="CR64" s="392"/>
      <c r="CS64" s="392"/>
      <c r="CT64" s="392"/>
      <c r="CU64" s="392"/>
      <c r="CV64" s="729"/>
      <c r="CW64" s="729"/>
      <c r="CX64" s="729"/>
      <c r="CY64" s="729"/>
      <c r="CZ64" s="729"/>
      <c r="DA64" s="729"/>
      <c r="DB64" s="729"/>
      <c r="DC64" s="729"/>
      <c r="DD64" s="729"/>
      <c r="DE64" s="729"/>
      <c r="DF64" s="729"/>
      <c r="DG64" s="729"/>
      <c r="DH64" s="729"/>
      <c r="DI64" s="729"/>
      <c r="DJ64" s="729"/>
      <c r="DK64" s="729"/>
      <c r="DL64" s="962"/>
      <c r="DM64" s="963"/>
      <c r="FJ64" s="940"/>
      <c r="FK64" s="940"/>
      <c r="FL64" s="940"/>
      <c r="FM64" s="940"/>
      <c r="FN64" s="940"/>
      <c r="FO64" s="940"/>
      <c r="FP64" s="940"/>
      <c r="FQ64" s="940"/>
      <c r="FR64" s="940"/>
      <c r="FS64" s="940"/>
    </row>
    <row r="65" spans="1:190" ht="15" customHeight="1" thickBot="1" x14ac:dyDescent="0.2">
      <c r="A65" s="2529"/>
      <c r="C65" s="1511"/>
      <c r="D65" s="987"/>
      <c r="E65" s="987"/>
      <c r="F65" s="987"/>
      <c r="G65" s="987"/>
      <c r="H65" s="1512"/>
      <c r="I65" s="1155"/>
      <c r="BU65" s="28"/>
      <c r="CA65" s="392"/>
      <c r="CB65" s="392"/>
      <c r="CC65" s="392"/>
      <c r="CD65" s="392"/>
      <c r="CE65" s="392"/>
      <c r="CF65" s="392"/>
      <c r="CG65" s="392"/>
      <c r="CH65" s="392"/>
      <c r="CI65" s="392"/>
      <c r="CJ65" s="392"/>
      <c r="CK65" s="392"/>
      <c r="CL65" s="392"/>
      <c r="CM65" s="392"/>
      <c r="CN65" s="392"/>
      <c r="CO65" s="392"/>
      <c r="CP65" s="392"/>
      <c r="CQ65" s="392"/>
      <c r="CR65" s="392"/>
      <c r="CS65" s="392"/>
      <c r="CT65" s="392"/>
      <c r="CU65" s="392"/>
      <c r="CV65" s="729"/>
      <c r="CW65" s="729"/>
      <c r="CX65" s="729"/>
      <c r="CY65" s="729"/>
      <c r="CZ65" s="729"/>
      <c r="DA65" s="729"/>
      <c r="DB65" s="729"/>
      <c r="DC65" s="729"/>
      <c r="DD65" s="729"/>
      <c r="DE65" s="729"/>
      <c r="DF65" s="729"/>
      <c r="DG65" s="729"/>
      <c r="DH65" s="729"/>
      <c r="DI65" s="729"/>
      <c r="DJ65" s="729"/>
      <c r="DK65" s="729"/>
      <c r="DL65" s="958"/>
      <c r="DM65" s="963"/>
      <c r="FJ65" s="940"/>
      <c r="FK65" s="940"/>
      <c r="FL65" s="940"/>
      <c r="FM65" s="940"/>
      <c r="FN65" s="940"/>
      <c r="FO65" s="940"/>
      <c r="FP65" s="940"/>
      <c r="FQ65" s="940"/>
      <c r="FR65" s="940"/>
      <c r="FS65" s="940"/>
    </row>
    <row r="66" spans="1:190" s="83" customFormat="1" ht="35.1" customHeight="1" x14ac:dyDescent="0.15">
      <c r="A66" s="21"/>
      <c r="B66" s="8"/>
      <c r="C66" s="1513"/>
      <c r="D66" s="1514"/>
      <c r="E66" s="1514"/>
      <c r="F66" s="1514"/>
      <c r="G66" s="1514"/>
      <c r="H66" s="1515"/>
      <c r="I66" s="1161"/>
      <c r="J66" s="2475" t="s">
        <v>1703</v>
      </c>
      <c r="K66" s="2508"/>
      <c r="L66" s="2508"/>
      <c r="M66" s="2508"/>
      <c r="N66" s="2508"/>
      <c r="O66" s="2508"/>
      <c r="P66" s="2508"/>
      <c r="Q66" s="2508"/>
      <c r="R66" s="2508"/>
      <c r="S66" s="2508"/>
      <c r="T66" s="2508"/>
      <c r="U66" s="2508"/>
      <c r="V66" s="2508"/>
      <c r="W66" s="2508"/>
      <c r="X66" s="2508"/>
      <c r="Y66" s="2508"/>
      <c r="Z66" s="2508"/>
      <c r="AA66" s="2508"/>
      <c r="AB66" s="2508"/>
      <c r="AC66" s="2508"/>
      <c r="AD66" s="2508"/>
      <c r="AE66" s="2508"/>
      <c r="AF66" s="2508"/>
      <c r="AG66" s="2508"/>
      <c r="AH66" s="2508"/>
      <c r="AI66" s="2508"/>
      <c r="AJ66" s="2508"/>
      <c r="AK66" s="2508"/>
      <c r="AL66" s="2508"/>
      <c r="AM66" s="2508"/>
      <c r="AN66" s="2508"/>
      <c r="AO66" s="2508"/>
      <c r="AP66" s="2508"/>
      <c r="AQ66" s="2508"/>
      <c r="AR66" s="2508"/>
      <c r="AS66" s="2508"/>
      <c r="AT66" s="2508"/>
      <c r="AU66" s="2508"/>
      <c r="AV66" s="2508"/>
      <c r="AW66" s="2508"/>
      <c r="AX66" s="2508"/>
      <c r="AY66" s="2508"/>
      <c r="AZ66" s="2508"/>
      <c r="BA66" s="2508"/>
      <c r="BB66" s="2508"/>
      <c r="BC66" s="2508"/>
      <c r="BD66" s="2508"/>
      <c r="BE66" s="2508"/>
      <c r="BF66" s="2508"/>
      <c r="BG66" s="2508"/>
      <c r="BH66" s="2508"/>
      <c r="BI66" s="2508"/>
      <c r="BJ66" s="2508"/>
      <c r="BK66" s="2508"/>
      <c r="BL66" s="2064" t="s">
        <v>91</v>
      </c>
      <c r="BM66" s="2065"/>
      <c r="BN66" s="2065"/>
      <c r="BO66" s="2065"/>
      <c r="BP66" s="2065"/>
      <c r="BQ66" s="2065"/>
      <c r="BR66" s="2065"/>
      <c r="BS66" s="2065"/>
      <c r="BT66" s="2065"/>
      <c r="BU66" s="449"/>
      <c r="BV66" s="449"/>
      <c r="BW66" s="449"/>
      <c r="BX66" s="449"/>
      <c r="BY66" s="461"/>
      <c r="BZ66" s="461"/>
      <c r="CA66" s="457"/>
      <c r="CB66" s="457"/>
      <c r="CC66" s="457"/>
      <c r="CD66" s="457"/>
      <c r="CE66" s="457"/>
      <c r="CF66" s="457"/>
      <c r="CG66" s="457"/>
      <c r="CH66" s="457"/>
      <c r="CI66" s="457"/>
      <c r="CJ66" s="457"/>
      <c r="CK66" s="457"/>
      <c r="CL66" s="457"/>
      <c r="CM66" s="457"/>
      <c r="CN66" s="457"/>
      <c r="CO66" s="457"/>
      <c r="CP66" s="457"/>
      <c r="CQ66" s="457"/>
      <c r="CR66" s="457"/>
      <c r="CS66" s="457"/>
      <c r="CT66" s="457"/>
      <c r="CU66" s="458"/>
      <c r="CV66" s="206"/>
      <c r="CW66" s="206"/>
      <c r="CX66" s="206"/>
      <c r="CY66" s="206"/>
      <c r="CZ66" s="206"/>
      <c r="DA66" s="206"/>
      <c r="DB66" s="206"/>
      <c r="DC66" s="206"/>
      <c r="DD66" s="206"/>
      <c r="DE66" s="206"/>
      <c r="DF66" s="206"/>
      <c r="DG66" s="206"/>
      <c r="DH66" s="206"/>
      <c r="DI66" s="206"/>
      <c r="DJ66" s="206"/>
      <c r="DK66" s="206"/>
      <c r="DL66" s="958"/>
      <c r="DM66" s="940"/>
      <c r="DN66" s="940" t="s">
        <v>5997</v>
      </c>
      <c r="DO66" s="940"/>
      <c r="DP66" s="940"/>
      <c r="DQ66" s="940"/>
      <c r="DR66" s="940"/>
      <c r="DS66" s="940"/>
      <c r="DT66" s="940"/>
      <c r="DU66" s="940"/>
      <c r="DV66" s="940"/>
      <c r="DW66" s="940"/>
      <c r="DX66" s="940"/>
      <c r="DY66" s="940"/>
      <c r="DZ66" s="940"/>
      <c r="EA66" s="940"/>
      <c r="EB66" s="940"/>
      <c r="EC66" s="940"/>
      <c r="ED66" s="940"/>
      <c r="EE66" s="940"/>
      <c r="EF66" s="940"/>
      <c r="EG66" s="940"/>
      <c r="EH66" s="940"/>
      <c r="EI66" s="940"/>
      <c r="EJ66" s="940"/>
      <c r="EK66" s="940"/>
      <c r="EL66" s="940"/>
      <c r="EM66" s="940"/>
      <c r="EN66" s="940"/>
      <c r="EO66" s="940"/>
      <c r="EP66" s="940"/>
      <c r="EQ66" s="940"/>
      <c r="ER66" s="940"/>
      <c r="ES66" s="940"/>
      <c r="ET66" s="940"/>
      <c r="EU66" s="940"/>
      <c r="EV66" s="940"/>
      <c r="EW66" s="940"/>
      <c r="EX66" s="940"/>
      <c r="EY66" s="940"/>
      <c r="EZ66" s="940"/>
      <c r="FA66" s="940"/>
      <c r="FB66" s="940"/>
      <c r="FC66" s="940"/>
      <c r="FD66" s="940"/>
      <c r="FE66" s="940"/>
      <c r="FF66" s="940"/>
      <c r="FG66" s="940"/>
      <c r="FH66" s="940"/>
      <c r="FI66" s="940"/>
      <c r="FJ66" s="940"/>
      <c r="FK66" s="940"/>
      <c r="FL66" s="940"/>
      <c r="FM66" s="940"/>
      <c r="FN66" s="940"/>
      <c r="FO66" s="940"/>
      <c r="FP66" s="940"/>
      <c r="FQ66" s="940"/>
      <c r="FR66" s="940"/>
      <c r="FS66" s="940"/>
      <c r="FT66" s="953"/>
      <c r="FU66" s="953"/>
      <c r="FV66" s="953"/>
      <c r="FW66" s="953"/>
      <c r="FX66" s="953"/>
      <c r="FY66" s="953"/>
      <c r="FZ66" s="953"/>
      <c r="GA66" s="953"/>
      <c r="GB66" s="953"/>
      <c r="GC66" s="953"/>
      <c r="GD66" s="953"/>
      <c r="GE66" s="953"/>
      <c r="GF66" s="953"/>
      <c r="GG66" s="953"/>
      <c r="GH66" s="953"/>
    </row>
    <row r="67" spans="1:190" s="25" customFormat="1" ht="27" customHeight="1" x14ac:dyDescent="0.15">
      <c r="A67" s="23"/>
      <c r="B67" s="8"/>
      <c r="C67" s="1508"/>
      <c r="D67" s="1509"/>
      <c r="E67" s="1509"/>
      <c r="F67" s="1509"/>
      <c r="G67" s="1509"/>
      <c r="H67" s="1510"/>
      <c r="I67" s="1156"/>
      <c r="J67" s="24"/>
      <c r="K67" s="708"/>
      <c r="L67" s="719"/>
      <c r="M67" s="2543" t="s">
        <v>90</v>
      </c>
      <c r="N67" s="2543"/>
      <c r="O67" s="2543"/>
      <c r="P67" s="2543"/>
      <c r="Q67" s="2543"/>
      <c r="R67" s="2543"/>
      <c r="S67" s="2266" t="s">
        <v>89</v>
      </c>
      <c r="T67" s="2266"/>
      <c r="U67" s="2266"/>
      <c r="V67" s="2266"/>
      <c r="W67" s="2266"/>
      <c r="X67" s="2266"/>
      <c r="Y67" s="2266"/>
      <c r="Z67" s="2266"/>
      <c r="AA67" s="2432"/>
      <c r="AB67" s="2544"/>
      <c r="AC67" s="2545"/>
      <c r="AD67" s="2545"/>
      <c r="AE67" s="2546"/>
      <c r="AF67" s="2546"/>
      <c r="AG67" s="2547"/>
      <c r="AH67" s="855" t="s">
        <v>54</v>
      </c>
      <c r="AI67" s="855"/>
      <c r="AJ67" s="855"/>
      <c r="AK67" s="855"/>
      <c r="AL67" s="855"/>
      <c r="AM67" s="855"/>
      <c r="AN67" s="855"/>
      <c r="AO67" s="855"/>
      <c r="AP67" s="855"/>
      <c r="AQ67" s="855"/>
      <c r="AR67" s="855"/>
      <c r="AS67" s="855"/>
      <c r="AT67" s="855"/>
      <c r="AU67" s="855"/>
      <c r="AV67" s="855"/>
      <c r="AW67" s="855"/>
      <c r="AX67" s="855"/>
      <c r="AY67" s="855"/>
      <c r="AZ67" s="855"/>
      <c r="BA67" s="855"/>
      <c r="BB67" s="855"/>
      <c r="BC67" s="855"/>
      <c r="BD67" s="855"/>
      <c r="BE67" s="855"/>
      <c r="BF67" s="855"/>
      <c r="BG67" s="855"/>
      <c r="BH67" s="855"/>
      <c r="BI67" s="855"/>
      <c r="BJ67" s="855"/>
      <c r="BK67" s="855"/>
      <c r="BL67" s="855"/>
      <c r="BM67" s="855"/>
      <c r="BN67" s="855"/>
      <c r="BO67" s="855"/>
      <c r="BP67" s="855"/>
      <c r="BQ67" s="855"/>
      <c r="BR67" s="855"/>
      <c r="BS67" s="855"/>
      <c r="BT67" s="855"/>
      <c r="BU67" s="437"/>
      <c r="BV67" s="437"/>
      <c r="BW67" s="437"/>
      <c r="BX67" s="437"/>
      <c r="BY67" s="442"/>
      <c r="BZ67" s="442"/>
      <c r="CA67" s="390"/>
      <c r="CB67" s="390"/>
      <c r="CC67" s="390"/>
      <c r="CD67" s="390"/>
      <c r="CE67" s="390"/>
      <c r="CF67" s="390"/>
      <c r="CG67" s="390"/>
      <c r="CH67" s="390"/>
      <c r="CI67" s="390"/>
      <c r="CJ67" s="390"/>
      <c r="CK67" s="390"/>
      <c r="CL67" s="390"/>
      <c r="CM67" s="390"/>
      <c r="CN67" s="390"/>
      <c r="CO67" s="390"/>
      <c r="CP67" s="390"/>
      <c r="CQ67" s="390"/>
      <c r="CR67" s="390"/>
      <c r="CS67" s="390"/>
      <c r="CT67" s="390"/>
      <c r="CU67" s="443"/>
      <c r="CV67" s="206"/>
      <c r="CW67" s="206"/>
      <c r="CX67" s="206"/>
      <c r="CY67" s="206"/>
      <c r="CZ67" s="206"/>
      <c r="DA67" s="206"/>
      <c r="DB67" s="206"/>
      <c r="DC67" s="206"/>
      <c r="DD67" s="206"/>
      <c r="DE67" s="206"/>
      <c r="DF67" s="206"/>
      <c r="DG67" s="206"/>
      <c r="DH67" s="206"/>
      <c r="DI67" s="206"/>
      <c r="DJ67" s="206"/>
      <c r="DK67" s="206"/>
      <c r="DL67" s="958"/>
      <c r="DM67" s="940"/>
      <c r="DN67" s="948">
        <f>IF(AB67="",1,0)</f>
        <v>1</v>
      </c>
      <c r="DO67" s="940" t="s">
        <v>5998</v>
      </c>
      <c r="DP67" s="940"/>
      <c r="DQ67" s="940"/>
      <c r="DR67" s="940"/>
      <c r="DS67" s="940"/>
      <c r="DT67" s="940"/>
      <c r="DU67" s="940"/>
      <c r="DV67" s="940"/>
      <c r="DW67" s="940"/>
      <c r="DX67" s="940"/>
      <c r="DY67" s="940"/>
      <c r="DZ67" s="940"/>
      <c r="EA67" s="940"/>
      <c r="EB67" s="940"/>
      <c r="EC67" s="940"/>
      <c r="ED67" s="940"/>
      <c r="EE67" s="940"/>
      <c r="EF67" s="940"/>
      <c r="EG67" s="940"/>
      <c r="EH67" s="940"/>
      <c r="EI67" s="940"/>
      <c r="EJ67" s="940"/>
      <c r="EK67" s="940"/>
      <c r="EL67" s="940"/>
      <c r="EM67" s="940"/>
      <c r="EN67" s="940"/>
      <c r="EO67" s="940"/>
      <c r="EP67" s="940"/>
      <c r="EQ67" s="940"/>
      <c r="ER67" s="940"/>
      <c r="ES67" s="940"/>
      <c r="ET67" s="940"/>
      <c r="EU67" s="940"/>
      <c r="EV67" s="940"/>
      <c r="EW67" s="940"/>
      <c r="EX67" s="940"/>
      <c r="EY67" s="940"/>
      <c r="EZ67" s="940"/>
      <c r="FA67" s="940"/>
      <c r="FB67" s="940"/>
      <c r="FC67" s="940"/>
      <c r="FD67" s="940"/>
      <c r="FE67" s="940"/>
      <c r="FF67" s="940"/>
      <c r="FG67" s="940"/>
      <c r="FH67" s="940"/>
      <c r="FI67" s="940"/>
      <c r="FJ67" s="940"/>
      <c r="FK67" s="940"/>
      <c r="FL67" s="940"/>
      <c r="FM67" s="940"/>
      <c r="FN67" s="940"/>
      <c r="FO67" s="940"/>
      <c r="FP67" s="940"/>
      <c r="FQ67" s="940"/>
      <c r="FR67" s="940"/>
      <c r="FS67" s="940"/>
      <c r="FT67" s="951"/>
      <c r="FU67" s="951"/>
      <c r="FV67" s="951"/>
      <c r="FW67" s="951"/>
      <c r="FX67" s="951"/>
      <c r="FY67" s="951"/>
      <c r="FZ67" s="951"/>
      <c r="GA67" s="951"/>
      <c r="GB67" s="951"/>
      <c r="GC67" s="951"/>
      <c r="GD67" s="951"/>
      <c r="GE67" s="951"/>
      <c r="GF67" s="951"/>
      <c r="GG67" s="951"/>
      <c r="GH67" s="951"/>
    </row>
    <row r="68" spans="1:190" s="19" customFormat="1" ht="27" customHeight="1" x14ac:dyDescent="0.15">
      <c r="A68" s="21"/>
      <c r="B68" s="86"/>
      <c r="C68" s="1511"/>
      <c r="D68" s="987"/>
      <c r="E68" s="987"/>
      <c r="F68" s="987"/>
      <c r="G68" s="987"/>
      <c r="H68" s="1512"/>
      <c r="I68" s="1162"/>
      <c r="J68" s="24"/>
      <c r="K68" s="708"/>
      <c r="L68" s="719"/>
      <c r="M68" s="2355"/>
      <c r="N68" s="2355"/>
      <c r="O68" s="2355"/>
      <c r="P68" s="2355"/>
      <c r="Q68" s="2355"/>
      <c r="R68" s="2355"/>
      <c r="S68" s="2169" t="s">
        <v>88</v>
      </c>
      <c r="T68" s="2169"/>
      <c r="U68" s="2169"/>
      <c r="V68" s="2169"/>
      <c r="W68" s="2169"/>
      <c r="X68" s="2169"/>
      <c r="Y68" s="2169"/>
      <c r="Z68" s="2169"/>
      <c r="AA68" s="2345"/>
      <c r="AB68" s="2559"/>
      <c r="AC68" s="2560"/>
      <c r="AD68" s="2560"/>
      <c r="AE68" s="2561"/>
      <c r="AF68" s="2561"/>
      <c r="AG68" s="2562"/>
      <c r="AH68" s="856" t="s">
        <v>54</v>
      </c>
      <c r="AI68" s="856"/>
      <c r="AJ68" s="39" t="str">
        <f>IF(AB68="","←地下がない場合は、0と入力してください。","")</f>
        <v>←地下がない場合は、0と入力してください。</v>
      </c>
      <c r="AK68" s="856"/>
      <c r="AL68" s="856"/>
      <c r="AM68" s="856"/>
      <c r="AN68" s="856"/>
      <c r="AO68" s="856"/>
      <c r="AP68" s="856"/>
      <c r="AQ68" s="856"/>
      <c r="AR68" s="856"/>
      <c r="AS68" s="856"/>
      <c r="AT68" s="856"/>
      <c r="AU68" s="856"/>
      <c r="AV68" s="856"/>
      <c r="AW68" s="856"/>
      <c r="AX68" s="856"/>
      <c r="AY68" s="856"/>
      <c r="AZ68" s="856"/>
      <c r="BA68" s="856"/>
      <c r="BB68" s="856"/>
      <c r="BC68" s="856"/>
      <c r="BD68" s="856"/>
      <c r="BE68" s="856"/>
      <c r="BF68" s="856"/>
      <c r="BG68" s="856"/>
      <c r="BH68" s="856"/>
      <c r="BI68" s="856"/>
      <c r="BJ68" s="856"/>
      <c r="BK68" s="856"/>
      <c r="BL68" s="856"/>
      <c r="BM68" s="856"/>
      <c r="BN68" s="856"/>
      <c r="BO68" s="856"/>
      <c r="BP68" s="856"/>
      <c r="BQ68" s="856"/>
      <c r="BR68" s="856"/>
      <c r="BS68" s="856"/>
      <c r="BT68" s="856"/>
      <c r="BU68" s="462" t="s">
        <v>87</v>
      </c>
      <c r="BV68" s="35"/>
      <c r="BW68" s="35"/>
      <c r="BX68" s="35"/>
      <c r="BY68" s="442"/>
      <c r="BZ68" s="35"/>
      <c r="CA68" s="390"/>
      <c r="CB68" s="390"/>
      <c r="CC68" s="390"/>
      <c r="CD68" s="390"/>
      <c r="CE68" s="390"/>
      <c r="CF68" s="390"/>
      <c r="CG68" s="390"/>
      <c r="CH68" s="390"/>
      <c r="CI68" s="390"/>
      <c r="CJ68" s="390"/>
      <c r="CK68" s="390"/>
      <c r="CL68" s="390"/>
      <c r="CM68" s="390"/>
      <c r="CN68" s="390"/>
      <c r="CO68" s="390"/>
      <c r="CP68" s="390"/>
      <c r="CQ68" s="390"/>
      <c r="CR68" s="390"/>
      <c r="CS68" s="390"/>
      <c r="CT68" s="390"/>
      <c r="CU68" s="443"/>
      <c r="CV68" s="206"/>
      <c r="CW68" s="206"/>
      <c r="CX68" s="206"/>
      <c r="CY68" s="206"/>
      <c r="CZ68" s="206"/>
      <c r="DA68" s="206"/>
      <c r="DB68" s="206"/>
      <c r="DC68" s="206"/>
      <c r="DD68" s="206"/>
      <c r="DE68" s="206"/>
      <c r="DF68" s="206"/>
      <c r="DG68" s="206"/>
      <c r="DH68" s="206"/>
      <c r="DI68" s="206"/>
      <c r="DJ68" s="206"/>
      <c r="DK68" s="206"/>
      <c r="DL68" s="958"/>
      <c r="DM68" s="940"/>
      <c r="DN68" s="948">
        <f t="shared" ref="DN68:DN70" si="0">IF(AB68="",1,0)</f>
        <v>1</v>
      </c>
      <c r="DO68" s="940" t="s">
        <v>5999</v>
      </c>
      <c r="DP68" s="940"/>
      <c r="DQ68" s="940"/>
      <c r="DR68" s="940"/>
      <c r="DS68" s="940"/>
      <c r="DT68" s="940"/>
      <c r="DU68" s="940"/>
      <c r="DV68" s="940"/>
      <c r="DW68" s="940"/>
      <c r="DX68" s="940"/>
      <c r="DY68" s="940"/>
      <c r="DZ68" s="940"/>
      <c r="EA68" s="940"/>
      <c r="EB68" s="940"/>
      <c r="EC68" s="940"/>
      <c r="ED68" s="940"/>
      <c r="EE68" s="940"/>
      <c r="EF68" s="940"/>
      <c r="EG68" s="940"/>
      <c r="EH68" s="940"/>
      <c r="EI68" s="940"/>
      <c r="EJ68" s="940"/>
      <c r="EK68" s="940"/>
      <c r="EL68" s="940"/>
      <c r="EM68" s="940"/>
      <c r="EN68" s="940"/>
      <c r="EO68" s="940"/>
      <c r="EP68" s="940"/>
      <c r="EQ68" s="940"/>
      <c r="ER68" s="940"/>
      <c r="ES68" s="940"/>
      <c r="ET68" s="940"/>
      <c r="EU68" s="940"/>
      <c r="EV68" s="940"/>
      <c r="EW68" s="940"/>
      <c r="EX68" s="940"/>
      <c r="EY68" s="940"/>
      <c r="EZ68" s="940"/>
      <c r="FA68" s="940"/>
      <c r="FB68" s="940"/>
      <c r="FC68" s="940"/>
      <c r="FD68" s="940"/>
      <c r="FE68" s="940"/>
      <c r="FF68" s="940"/>
      <c r="FG68" s="940"/>
      <c r="FH68" s="940"/>
      <c r="FI68" s="940"/>
      <c r="FJ68" s="940"/>
      <c r="FK68" s="940"/>
      <c r="FL68" s="940"/>
      <c r="FM68" s="940"/>
      <c r="FN68" s="940"/>
      <c r="FO68" s="940"/>
      <c r="FP68" s="940"/>
      <c r="FQ68" s="940"/>
      <c r="FR68" s="940"/>
      <c r="FS68" s="940"/>
      <c r="FT68" s="977"/>
      <c r="FU68" s="977"/>
      <c r="FV68" s="977"/>
      <c r="FW68" s="977"/>
      <c r="FX68" s="977"/>
      <c r="FY68" s="977"/>
      <c r="FZ68" s="977"/>
      <c r="GA68" s="977"/>
      <c r="GB68" s="977"/>
      <c r="GC68" s="977"/>
      <c r="GD68" s="977"/>
      <c r="GE68" s="977"/>
      <c r="GF68" s="977"/>
      <c r="GG68" s="977"/>
      <c r="GH68" s="977"/>
    </row>
    <row r="69" spans="1:190" s="25" customFormat="1" ht="27" customHeight="1" x14ac:dyDescent="0.15">
      <c r="A69" s="29"/>
      <c r="B69" s="8"/>
      <c r="C69" s="1508"/>
      <c r="D69" s="1509"/>
      <c r="E69" s="1509"/>
      <c r="F69" s="1509"/>
      <c r="G69" s="1509"/>
      <c r="H69" s="1510"/>
      <c r="I69" s="1160"/>
      <c r="J69" s="24"/>
      <c r="K69" s="708"/>
      <c r="L69" s="719"/>
      <c r="M69" s="2047" t="s">
        <v>86</v>
      </c>
      <c r="N69" s="2047"/>
      <c r="O69" s="2047"/>
      <c r="P69" s="2047"/>
      <c r="Q69" s="2047"/>
      <c r="R69" s="2047"/>
      <c r="S69" s="2047"/>
      <c r="T69" s="2047"/>
      <c r="U69" s="2047"/>
      <c r="V69" s="2047"/>
      <c r="W69" s="2047"/>
      <c r="X69" s="2047"/>
      <c r="Y69" s="2047"/>
      <c r="Z69" s="2047"/>
      <c r="AA69" s="2433"/>
      <c r="AB69" s="2540"/>
      <c r="AC69" s="2541"/>
      <c r="AD69" s="2541"/>
      <c r="AE69" s="2541"/>
      <c r="AF69" s="2541"/>
      <c r="AG69" s="2542"/>
      <c r="AH69" s="857" t="s">
        <v>84</v>
      </c>
      <c r="AI69" s="854"/>
      <c r="AJ69" s="712"/>
      <c r="AK69" s="854"/>
      <c r="AL69" s="854"/>
      <c r="AM69" s="712"/>
      <c r="AN69" s="712"/>
      <c r="AO69" s="712"/>
      <c r="AP69" s="712"/>
      <c r="AQ69" s="854"/>
      <c r="AR69" s="854"/>
      <c r="AS69" s="854"/>
      <c r="AT69" s="854"/>
      <c r="AU69" s="854"/>
      <c r="AV69" s="854"/>
      <c r="AW69" s="854"/>
      <c r="AX69" s="854"/>
      <c r="AY69" s="854"/>
      <c r="AZ69" s="854"/>
      <c r="BA69" s="854"/>
      <c r="BB69" s="854"/>
      <c r="BC69" s="854"/>
      <c r="BD69" s="854"/>
      <c r="BE69" s="854"/>
      <c r="BF69" s="854"/>
      <c r="BG69" s="854"/>
      <c r="BH69" s="854"/>
      <c r="BI69" s="854"/>
      <c r="BJ69" s="854"/>
      <c r="BK69" s="854"/>
      <c r="BL69" s="854"/>
      <c r="BM69" s="854"/>
      <c r="BN69" s="854"/>
      <c r="BO69" s="854"/>
      <c r="BP69" s="854"/>
      <c r="BQ69" s="854"/>
      <c r="BR69" s="854"/>
      <c r="BS69" s="854"/>
      <c r="BT69" s="854"/>
      <c r="BU69" s="437"/>
      <c r="BV69" s="710"/>
      <c r="BW69" s="710"/>
      <c r="BX69" s="710"/>
      <c r="BY69" s="442"/>
      <c r="BZ69" s="463"/>
      <c r="CA69" s="390"/>
      <c r="CB69" s="390"/>
      <c r="CC69" s="390"/>
      <c r="CD69" s="390"/>
      <c r="CE69" s="390"/>
      <c r="CF69" s="390"/>
      <c r="CG69" s="390"/>
      <c r="CH69" s="390"/>
      <c r="CI69" s="390"/>
      <c r="CJ69" s="390"/>
      <c r="CK69" s="390"/>
      <c r="CL69" s="390"/>
      <c r="CM69" s="390"/>
      <c r="CN69" s="390"/>
      <c r="CO69" s="390"/>
      <c r="CP69" s="390"/>
      <c r="CQ69" s="390"/>
      <c r="CR69" s="390"/>
      <c r="CS69" s="390"/>
      <c r="CT69" s="390"/>
      <c r="CU69" s="443"/>
      <c r="CV69" s="206"/>
      <c r="CW69" s="206"/>
      <c r="CX69" s="206"/>
      <c r="CY69" s="206"/>
      <c r="CZ69" s="206"/>
      <c r="DA69" s="206"/>
      <c r="DB69" s="206"/>
      <c r="DC69" s="206"/>
      <c r="DD69" s="206"/>
      <c r="DE69" s="206"/>
      <c r="DF69" s="206"/>
      <c r="DG69" s="206"/>
      <c r="DH69" s="206"/>
      <c r="DI69" s="206"/>
      <c r="DJ69" s="206"/>
      <c r="DK69" s="206"/>
      <c r="DL69" s="958"/>
      <c r="DM69" s="940"/>
      <c r="DN69" s="948">
        <f t="shared" si="0"/>
        <v>1</v>
      </c>
      <c r="DO69" s="940" t="s">
        <v>6000</v>
      </c>
      <c r="DP69" s="940"/>
      <c r="DQ69" s="940"/>
      <c r="DR69" s="940"/>
      <c r="DS69" s="940"/>
      <c r="DT69" s="940"/>
      <c r="DU69" s="940"/>
      <c r="DV69" s="940"/>
      <c r="DW69" s="940"/>
      <c r="DX69" s="940"/>
      <c r="DY69" s="940"/>
      <c r="DZ69" s="940"/>
      <c r="EA69" s="940"/>
      <c r="EB69" s="940"/>
      <c r="EC69" s="940"/>
      <c r="ED69" s="940"/>
      <c r="EE69" s="940"/>
      <c r="EF69" s="940"/>
      <c r="EG69" s="940"/>
      <c r="EH69" s="940"/>
      <c r="EI69" s="940"/>
      <c r="EJ69" s="940"/>
      <c r="EK69" s="940"/>
      <c r="EL69" s="940"/>
      <c r="EM69" s="940"/>
      <c r="EN69" s="940"/>
      <c r="EO69" s="940"/>
      <c r="EP69" s="940"/>
      <c r="EQ69" s="940"/>
      <c r="ER69" s="940"/>
      <c r="ES69" s="940"/>
      <c r="ET69" s="940"/>
      <c r="EU69" s="940"/>
      <c r="EV69" s="940"/>
      <c r="EW69" s="940"/>
      <c r="EX69" s="940"/>
      <c r="EY69" s="940"/>
      <c r="EZ69" s="940"/>
      <c r="FA69" s="940"/>
      <c r="FB69" s="940"/>
      <c r="FC69" s="940"/>
      <c r="FD69" s="940"/>
      <c r="FE69" s="940"/>
      <c r="FF69" s="940"/>
      <c r="FG69" s="940"/>
      <c r="FH69" s="940"/>
      <c r="FI69" s="940"/>
      <c r="FJ69" s="940"/>
      <c r="FK69" s="940"/>
      <c r="FL69" s="940"/>
      <c r="FM69" s="940"/>
      <c r="FN69" s="940"/>
      <c r="FO69" s="940"/>
      <c r="FP69" s="940"/>
      <c r="FQ69" s="940"/>
      <c r="FR69" s="940"/>
      <c r="FS69" s="940"/>
      <c r="FT69" s="951"/>
      <c r="FU69" s="951"/>
      <c r="FV69" s="951"/>
      <c r="FW69" s="951"/>
      <c r="FX69" s="951"/>
      <c r="FY69" s="951"/>
      <c r="FZ69" s="951"/>
      <c r="GA69" s="951"/>
      <c r="GB69" s="951"/>
      <c r="GC69" s="951"/>
      <c r="GD69" s="951"/>
      <c r="GE69" s="951"/>
      <c r="GF69" s="951"/>
      <c r="GG69" s="951"/>
      <c r="GH69" s="951"/>
    </row>
    <row r="70" spans="1:190" s="25" customFormat="1" ht="27" customHeight="1" x14ac:dyDescent="0.15">
      <c r="A70" s="29"/>
      <c r="B70" s="8"/>
      <c r="C70" s="1508"/>
      <c r="D70" s="1509"/>
      <c r="E70" s="1509"/>
      <c r="F70" s="1509"/>
      <c r="G70" s="1509"/>
      <c r="H70" s="1510"/>
      <c r="I70" s="1160"/>
      <c r="J70" s="24"/>
      <c r="K70" s="708"/>
      <c r="L70" s="719"/>
      <c r="M70" s="2047" t="s">
        <v>85</v>
      </c>
      <c r="N70" s="2047"/>
      <c r="O70" s="2047"/>
      <c r="P70" s="2047"/>
      <c r="Q70" s="2047"/>
      <c r="R70" s="2047"/>
      <c r="S70" s="2047" t="s">
        <v>85</v>
      </c>
      <c r="T70" s="2047"/>
      <c r="U70" s="2047"/>
      <c r="V70" s="2047"/>
      <c r="W70" s="2047"/>
      <c r="X70" s="2047"/>
      <c r="Y70" s="2047"/>
      <c r="Z70" s="2047"/>
      <c r="AA70" s="2433"/>
      <c r="AB70" s="2540"/>
      <c r="AC70" s="2541"/>
      <c r="AD70" s="2541"/>
      <c r="AE70" s="2541"/>
      <c r="AF70" s="2541"/>
      <c r="AG70" s="2542"/>
      <c r="AH70" s="857" t="s">
        <v>84</v>
      </c>
      <c r="AI70" s="854"/>
      <c r="AJ70" s="712"/>
      <c r="AK70" s="854"/>
      <c r="AL70" s="854"/>
      <c r="AM70" s="712"/>
      <c r="AN70" s="854"/>
      <c r="AO70" s="712"/>
      <c r="AP70" s="712"/>
      <c r="AQ70" s="854"/>
      <c r="AR70" s="854"/>
      <c r="AS70" s="854"/>
      <c r="AT70" s="854"/>
      <c r="AU70" s="854"/>
      <c r="AV70" s="854"/>
      <c r="AW70" s="854"/>
      <c r="AX70" s="854"/>
      <c r="AY70" s="854"/>
      <c r="AZ70" s="854"/>
      <c r="BA70" s="854"/>
      <c r="BB70" s="854"/>
      <c r="BC70" s="854"/>
      <c r="BD70" s="854"/>
      <c r="BE70" s="854"/>
      <c r="BF70" s="854"/>
      <c r="BG70" s="854"/>
      <c r="BH70" s="854"/>
      <c r="BI70" s="854"/>
      <c r="BJ70" s="854"/>
      <c r="BK70" s="854"/>
      <c r="BL70" s="854"/>
      <c r="BM70" s="854"/>
      <c r="BN70" s="854"/>
      <c r="BO70" s="854"/>
      <c r="BP70" s="854"/>
      <c r="BQ70" s="854"/>
      <c r="BR70" s="854"/>
      <c r="BS70" s="854"/>
      <c r="BT70" s="854"/>
      <c r="BU70" s="437"/>
      <c r="BV70" s="710"/>
      <c r="BW70" s="710"/>
      <c r="BX70" s="710"/>
      <c r="BY70" s="442"/>
      <c r="BZ70" s="710"/>
      <c r="CA70" s="390"/>
      <c r="CB70" s="390"/>
      <c r="CC70" s="390"/>
      <c r="CD70" s="390"/>
      <c r="CE70" s="390"/>
      <c r="CF70" s="390"/>
      <c r="CG70" s="390"/>
      <c r="CH70" s="390"/>
      <c r="CI70" s="390"/>
      <c r="CJ70" s="390"/>
      <c r="CK70" s="390"/>
      <c r="CL70" s="390"/>
      <c r="CM70" s="390"/>
      <c r="CN70" s="390"/>
      <c r="CO70" s="390"/>
      <c r="CP70" s="390"/>
      <c r="CQ70" s="390"/>
      <c r="CR70" s="390"/>
      <c r="CS70" s="390"/>
      <c r="CT70" s="390"/>
      <c r="CU70" s="443"/>
      <c r="CV70" s="206"/>
      <c r="CW70" s="206"/>
      <c r="CX70" s="206"/>
      <c r="CY70" s="206"/>
      <c r="CZ70" s="206"/>
      <c r="DA70" s="206"/>
      <c r="DB70" s="206"/>
      <c r="DC70" s="206"/>
      <c r="DD70" s="206"/>
      <c r="DE70" s="206"/>
      <c r="DF70" s="206"/>
      <c r="DG70" s="206"/>
      <c r="DH70" s="206"/>
      <c r="DI70" s="206"/>
      <c r="DJ70" s="206"/>
      <c r="DK70" s="206"/>
      <c r="DL70" s="958"/>
      <c r="DM70" s="940" t="s">
        <v>5982</v>
      </c>
      <c r="DN70" s="948">
        <f t="shared" si="0"/>
        <v>1</v>
      </c>
      <c r="DO70" s="940" t="s">
        <v>6001</v>
      </c>
      <c r="DP70" s="940"/>
      <c r="DQ70" s="940"/>
      <c r="DR70" s="940"/>
      <c r="DS70" s="940"/>
      <c r="DT70" s="940"/>
      <c r="DU70" s="940"/>
      <c r="DV70" s="940"/>
      <c r="DW70" s="940"/>
      <c r="DX70" s="940"/>
      <c r="DY70" s="940"/>
      <c r="DZ70" s="940"/>
      <c r="EA70" s="940"/>
      <c r="EB70" s="940"/>
      <c r="EC70" s="940"/>
      <c r="ED70" s="940"/>
      <c r="EE70" s="940"/>
      <c r="EF70" s="940"/>
      <c r="EG70" s="940"/>
      <c r="EH70" s="940"/>
      <c r="EI70" s="940"/>
      <c r="EJ70" s="940"/>
      <c r="EK70" s="940"/>
      <c r="EL70" s="940"/>
      <c r="EM70" s="940"/>
      <c r="EN70" s="940"/>
      <c r="EO70" s="940"/>
      <c r="EP70" s="940"/>
      <c r="EQ70" s="940"/>
      <c r="ER70" s="940"/>
      <c r="ES70" s="940"/>
      <c r="ET70" s="940"/>
      <c r="EU70" s="940"/>
      <c r="EV70" s="940"/>
      <c r="EW70" s="940"/>
      <c r="EX70" s="940"/>
      <c r="EY70" s="940"/>
      <c r="EZ70" s="940"/>
      <c r="FA70" s="940"/>
      <c r="FB70" s="940"/>
      <c r="FC70" s="940"/>
      <c r="FD70" s="940"/>
      <c r="FE70" s="940"/>
      <c r="FF70" s="940"/>
      <c r="FG70" s="940"/>
      <c r="FH70" s="940"/>
      <c r="FI70" s="940"/>
      <c r="FJ70" s="940"/>
      <c r="FK70" s="940"/>
      <c r="FL70" s="940"/>
      <c r="FM70" s="940"/>
      <c r="FN70" s="940"/>
      <c r="FO70" s="940"/>
      <c r="FP70" s="940"/>
      <c r="FQ70" s="940"/>
      <c r="FR70" s="940"/>
      <c r="FS70" s="940"/>
      <c r="FT70" s="951"/>
      <c r="FU70" s="951"/>
      <c r="FV70" s="951"/>
      <c r="FW70" s="951"/>
      <c r="FX70" s="951"/>
      <c r="FY70" s="951"/>
      <c r="FZ70" s="951"/>
      <c r="GA70" s="951"/>
      <c r="GB70" s="951"/>
      <c r="GC70" s="951"/>
      <c r="GD70" s="951"/>
      <c r="GE70" s="951"/>
      <c r="GF70" s="951"/>
      <c r="GG70" s="951"/>
      <c r="GH70" s="951"/>
    </row>
    <row r="71" spans="1:190" s="25" customFormat="1" ht="27" customHeight="1" x14ac:dyDescent="0.15">
      <c r="A71" s="29"/>
      <c r="B71" s="8"/>
      <c r="C71" s="1508"/>
      <c r="D71" s="1509"/>
      <c r="E71" s="1509"/>
      <c r="F71" s="1509"/>
      <c r="G71" s="1509"/>
      <c r="H71" s="1510"/>
      <c r="I71" s="1160"/>
      <c r="J71" s="24"/>
      <c r="K71" s="708"/>
      <c r="L71" s="719"/>
      <c r="M71" s="706" t="s">
        <v>1452</v>
      </c>
      <c r="N71" s="706"/>
      <c r="O71" s="706"/>
      <c r="P71" s="706"/>
      <c r="Q71" s="706"/>
      <c r="R71" s="706"/>
      <c r="S71" s="706"/>
      <c r="T71" s="706"/>
      <c r="U71" s="706"/>
      <c r="V71" s="706"/>
      <c r="W71" s="706"/>
      <c r="X71" s="706"/>
      <c r="Y71" s="706"/>
      <c r="Z71" s="706"/>
      <c r="AA71" s="706"/>
      <c r="AB71" s="706"/>
      <c r="AC71" s="706"/>
      <c r="AD71" s="368"/>
      <c r="AE71" s="2553" t="s">
        <v>647</v>
      </c>
      <c r="AF71" s="2554"/>
      <c r="AG71" s="2555"/>
      <c r="AH71" s="882"/>
      <c r="AI71" s="882"/>
      <c r="AJ71" s="884" t="s">
        <v>1438</v>
      </c>
      <c r="AK71" s="882"/>
      <c r="AL71" s="882"/>
      <c r="AM71" s="885"/>
      <c r="AN71" s="885"/>
      <c r="AO71" s="885"/>
      <c r="AP71" s="885"/>
      <c r="AQ71" s="885"/>
      <c r="AR71" s="885"/>
      <c r="AS71" s="885"/>
      <c r="AT71" s="885"/>
      <c r="AU71" s="885"/>
      <c r="AV71" s="885"/>
      <c r="AW71" s="885"/>
      <c r="AX71" s="885"/>
      <c r="AY71" s="885"/>
      <c r="AZ71" s="885"/>
      <c r="BA71" s="885"/>
      <c r="BB71" s="885"/>
      <c r="BC71" s="885"/>
      <c r="BD71" s="885"/>
      <c r="BE71" s="885"/>
      <c r="BF71" s="885"/>
      <c r="BG71" s="885"/>
      <c r="BH71" s="885"/>
      <c r="BI71" s="885"/>
      <c r="BJ71" s="885"/>
      <c r="BK71" s="885"/>
      <c r="BL71" s="885"/>
      <c r="BM71" s="885"/>
      <c r="BN71" s="885"/>
      <c r="BO71" s="885"/>
      <c r="BP71" s="885"/>
      <c r="BQ71" s="885"/>
      <c r="BR71" s="885"/>
      <c r="BS71" s="885"/>
      <c r="BT71" s="885"/>
      <c r="BU71" s="437"/>
      <c r="BV71" s="710"/>
      <c r="BW71" s="710"/>
      <c r="BX71" s="710"/>
      <c r="BY71" s="442"/>
      <c r="BZ71" s="463"/>
      <c r="CA71" s="390"/>
      <c r="CB71" s="390"/>
      <c r="CC71" s="390"/>
      <c r="CD71" s="390"/>
      <c r="CE71" s="390"/>
      <c r="CF71" s="390"/>
      <c r="CG71" s="390"/>
      <c r="CH71" s="390"/>
      <c r="CI71" s="390"/>
      <c r="CJ71" s="437"/>
      <c r="CK71" s="390"/>
      <c r="CL71" s="390"/>
      <c r="CM71" s="390"/>
      <c r="CN71" s="390"/>
      <c r="CO71" s="390"/>
      <c r="CP71" s="390"/>
      <c r="CQ71" s="390"/>
      <c r="CR71" s="390"/>
      <c r="CS71" s="390"/>
      <c r="CT71" s="390"/>
      <c r="CU71" s="443"/>
      <c r="CV71" s="206"/>
      <c r="CW71" s="206"/>
      <c r="CX71" s="206"/>
      <c r="CY71" s="206"/>
      <c r="CZ71" s="206"/>
      <c r="DA71" s="206"/>
      <c r="DB71" s="206"/>
      <c r="DC71" s="206"/>
      <c r="DD71" s="206"/>
      <c r="DE71" s="206"/>
      <c r="DF71" s="206"/>
      <c r="DG71" s="206"/>
      <c r="DH71" s="206"/>
      <c r="DI71" s="206"/>
      <c r="DJ71" s="206"/>
      <c r="DK71" s="206"/>
      <c r="DL71" s="958"/>
      <c r="DM71" s="947">
        <f>IF(AE71="無",1,0)</f>
        <v>0</v>
      </c>
      <c r="DN71" s="940"/>
      <c r="DO71" s="940"/>
      <c r="DP71" s="940"/>
      <c r="DQ71" s="940"/>
      <c r="DR71" s="940"/>
      <c r="DS71" s="940"/>
      <c r="DT71" s="940"/>
      <c r="DU71" s="940"/>
      <c r="DV71" s="940"/>
      <c r="DW71" s="940"/>
      <c r="DX71" s="940"/>
      <c r="DY71" s="940"/>
      <c r="DZ71" s="940"/>
      <c r="EA71" s="940"/>
      <c r="EB71" s="940"/>
      <c r="EC71" s="940"/>
      <c r="ED71" s="940"/>
      <c r="EE71" s="940"/>
      <c r="EF71" s="940"/>
      <c r="EG71" s="940"/>
      <c r="EH71" s="940"/>
      <c r="EI71" s="940"/>
      <c r="EJ71" s="940"/>
      <c r="EK71" s="940"/>
      <c r="EL71" s="940"/>
      <c r="EM71" s="940"/>
      <c r="EN71" s="940"/>
      <c r="EO71" s="940"/>
      <c r="EP71" s="940"/>
      <c r="EQ71" s="940"/>
      <c r="ER71" s="940"/>
      <c r="ES71" s="940"/>
      <c r="ET71" s="940"/>
      <c r="EU71" s="940"/>
      <c r="EV71" s="940"/>
      <c r="EW71" s="940"/>
      <c r="EX71" s="940"/>
      <c r="EY71" s="940"/>
      <c r="EZ71" s="940"/>
      <c r="FA71" s="940"/>
      <c r="FB71" s="940"/>
      <c r="FC71" s="940"/>
      <c r="FD71" s="940"/>
      <c r="FE71" s="940"/>
      <c r="FF71" s="940"/>
      <c r="FG71" s="940"/>
      <c r="FH71" s="940"/>
      <c r="FI71" s="940"/>
      <c r="FJ71" s="940"/>
      <c r="FK71" s="940"/>
      <c r="FL71" s="940"/>
      <c r="FM71" s="940"/>
      <c r="FN71" s="940"/>
      <c r="FO71" s="940"/>
      <c r="FP71" s="940"/>
      <c r="FQ71" s="940"/>
      <c r="FR71" s="940"/>
      <c r="FS71" s="940"/>
      <c r="FT71" s="951"/>
      <c r="FU71" s="951"/>
      <c r="FV71" s="951"/>
      <c r="FW71" s="951"/>
      <c r="FX71" s="951"/>
      <c r="FY71" s="951"/>
      <c r="FZ71" s="951"/>
      <c r="GA71" s="951"/>
      <c r="GB71" s="951"/>
      <c r="GC71" s="951"/>
      <c r="GD71" s="951"/>
      <c r="GE71" s="951"/>
      <c r="GF71" s="951"/>
      <c r="GG71" s="951"/>
      <c r="GH71" s="951"/>
    </row>
    <row r="72" spans="1:190" s="25" customFormat="1" ht="27" customHeight="1" x14ac:dyDescent="0.15">
      <c r="A72" s="29"/>
      <c r="B72" s="8"/>
      <c r="C72" s="1508"/>
      <c r="D72" s="1509"/>
      <c r="E72" s="1509"/>
      <c r="F72" s="1509"/>
      <c r="G72" s="1509"/>
      <c r="H72" s="1510"/>
      <c r="I72" s="1160"/>
      <c r="J72" s="24"/>
      <c r="K72" s="708"/>
      <c r="L72" s="719"/>
      <c r="M72" s="2077" t="s">
        <v>1453</v>
      </c>
      <c r="N72" s="2077"/>
      <c r="O72" s="2077"/>
      <c r="P72" s="2077"/>
      <c r="Q72" s="2077"/>
      <c r="R72" s="2077"/>
      <c r="S72" s="2077"/>
      <c r="T72" s="2077"/>
      <c r="U72" s="2077"/>
      <c r="V72" s="2077"/>
      <c r="W72" s="2077"/>
      <c r="X72" s="2077"/>
      <c r="Y72" s="2077"/>
      <c r="Z72" s="2077"/>
      <c r="AA72" s="2077"/>
      <c r="AB72" s="2077"/>
      <c r="AC72" s="2077"/>
      <c r="AD72" s="2485"/>
      <c r="AE72" s="2524" t="s">
        <v>647</v>
      </c>
      <c r="AF72" s="2525"/>
      <c r="AG72" s="2526"/>
      <c r="AH72" s="885"/>
      <c r="AI72" s="885"/>
      <c r="AJ72" s="471" t="s">
        <v>1438</v>
      </c>
      <c r="AK72" s="885"/>
      <c r="AL72" s="885"/>
      <c r="AM72" s="885"/>
      <c r="AN72" s="885"/>
      <c r="AO72" s="885"/>
      <c r="AP72" s="885"/>
      <c r="AQ72" s="885"/>
      <c r="AR72" s="885"/>
      <c r="AS72" s="885"/>
      <c r="AT72" s="885"/>
      <c r="AU72" s="885"/>
      <c r="AV72" s="885"/>
      <c r="AW72" s="885"/>
      <c r="AX72" s="885"/>
      <c r="AY72" s="885"/>
      <c r="AZ72" s="885"/>
      <c r="BA72" s="885"/>
      <c r="BB72" s="885"/>
      <c r="BC72" s="885"/>
      <c r="BD72" s="885"/>
      <c r="BE72" s="885"/>
      <c r="BF72" s="885"/>
      <c r="BG72" s="885"/>
      <c r="BH72" s="885"/>
      <c r="BI72" s="885"/>
      <c r="BJ72" s="885"/>
      <c r="BK72" s="885"/>
      <c r="BL72" s="885"/>
      <c r="BM72" s="885"/>
      <c r="BN72" s="885"/>
      <c r="BO72" s="885"/>
      <c r="BP72" s="885"/>
      <c r="BQ72" s="885"/>
      <c r="BR72" s="885"/>
      <c r="BS72" s="885"/>
      <c r="BT72" s="885"/>
      <c r="BU72" s="437"/>
      <c r="BV72" s="710"/>
      <c r="BW72" s="710"/>
      <c r="BX72" s="710"/>
      <c r="BY72" s="442"/>
      <c r="BZ72" s="463"/>
      <c r="CA72" s="390"/>
      <c r="CB72" s="390"/>
      <c r="CC72" s="390"/>
      <c r="CD72" s="390"/>
      <c r="CE72" s="390"/>
      <c r="CF72" s="390"/>
      <c r="CG72" s="390"/>
      <c r="CH72" s="390"/>
      <c r="CI72" s="390"/>
      <c r="CJ72" s="437"/>
      <c r="CK72" s="390"/>
      <c r="CL72" s="390"/>
      <c r="CM72" s="390"/>
      <c r="CN72" s="390"/>
      <c r="CO72" s="390"/>
      <c r="CP72" s="390"/>
      <c r="CQ72" s="390"/>
      <c r="CR72" s="390"/>
      <c r="CS72" s="390"/>
      <c r="CT72" s="390"/>
      <c r="CU72" s="443"/>
      <c r="CV72" s="206"/>
      <c r="CW72" s="206"/>
      <c r="CX72" s="206"/>
      <c r="CY72" s="206"/>
      <c r="CZ72" s="206"/>
      <c r="DA72" s="206"/>
      <c r="DB72" s="206"/>
      <c r="DC72" s="206"/>
      <c r="DD72" s="206"/>
      <c r="DE72" s="206"/>
      <c r="DF72" s="206"/>
      <c r="DG72" s="206"/>
      <c r="DH72" s="206"/>
      <c r="DI72" s="206"/>
      <c r="DJ72" s="206"/>
      <c r="DK72" s="206"/>
      <c r="DL72" s="958"/>
      <c r="DM72" s="947">
        <f>IF(AE72="無",1,0)</f>
        <v>0</v>
      </c>
      <c r="DN72" s="940"/>
      <c r="DO72" s="940"/>
      <c r="DP72" s="940"/>
      <c r="DQ72" s="940"/>
      <c r="DR72" s="940"/>
      <c r="DS72" s="940"/>
      <c r="DT72" s="940"/>
      <c r="DU72" s="940"/>
      <c r="DV72" s="940"/>
      <c r="DW72" s="940"/>
      <c r="DX72" s="940"/>
      <c r="DY72" s="940"/>
      <c r="DZ72" s="940"/>
      <c r="EA72" s="940"/>
      <c r="EB72" s="940"/>
      <c r="EC72" s="940"/>
      <c r="ED72" s="940"/>
      <c r="EE72" s="940"/>
      <c r="EF72" s="940"/>
      <c r="EG72" s="940"/>
      <c r="EH72" s="940"/>
      <c r="EI72" s="940"/>
      <c r="EJ72" s="940"/>
      <c r="EK72" s="940"/>
      <c r="EL72" s="940"/>
      <c r="EM72" s="940"/>
      <c r="EN72" s="940"/>
      <c r="EO72" s="940"/>
      <c r="EP72" s="940"/>
      <c r="EQ72" s="940"/>
      <c r="ER72" s="940"/>
      <c r="ES72" s="940"/>
      <c r="ET72" s="940"/>
      <c r="EU72" s="940"/>
      <c r="EV72" s="940"/>
      <c r="EW72" s="940"/>
      <c r="EX72" s="940"/>
      <c r="EY72" s="940"/>
      <c r="EZ72" s="940"/>
      <c r="FA72" s="940"/>
      <c r="FB72" s="940"/>
      <c r="FC72" s="940"/>
      <c r="FD72" s="940"/>
      <c r="FE72" s="940"/>
      <c r="FF72" s="940"/>
      <c r="FG72" s="940"/>
      <c r="FH72" s="940"/>
      <c r="FI72" s="940"/>
      <c r="FJ72" s="940"/>
      <c r="FK72" s="940"/>
      <c r="FL72" s="940"/>
      <c r="FM72" s="940"/>
      <c r="FN72" s="940"/>
      <c r="FO72" s="940"/>
      <c r="FP72" s="940"/>
      <c r="FQ72" s="940"/>
      <c r="FR72" s="940"/>
      <c r="FS72" s="940"/>
      <c r="FT72" s="951"/>
      <c r="FU72" s="951"/>
      <c r="FV72" s="951"/>
      <c r="FW72" s="951"/>
      <c r="FX72" s="951"/>
      <c r="FY72" s="951"/>
      <c r="FZ72" s="951"/>
      <c r="GA72" s="951"/>
      <c r="GB72" s="951"/>
      <c r="GC72" s="951"/>
      <c r="GD72" s="951"/>
      <c r="GE72" s="951"/>
      <c r="GF72" s="951"/>
      <c r="GG72" s="951"/>
      <c r="GH72" s="951"/>
    </row>
    <row r="73" spans="1:190" s="25" customFormat="1" ht="27" customHeight="1" x14ac:dyDescent="0.15">
      <c r="A73" s="29"/>
      <c r="B73" s="8"/>
      <c r="C73" s="1508"/>
      <c r="D73" s="1509"/>
      <c r="E73" s="1509"/>
      <c r="F73" s="1509"/>
      <c r="G73" s="1509"/>
      <c r="H73" s="1510"/>
      <c r="I73" s="1160"/>
      <c r="J73" s="24"/>
      <c r="K73" s="708"/>
      <c r="L73" s="719"/>
      <c r="M73" s="2077" t="s">
        <v>1454</v>
      </c>
      <c r="N73" s="2077"/>
      <c r="O73" s="2077"/>
      <c r="P73" s="2077"/>
      <c r="Q73" s="2077"/>
      <c r="R73" s="2077"/>
      <c r="S73" s="2077"/>
      <c r="T73" s="2077"/>
      <c r="U73" s="2077"/>
      <c r="V73" s="2077"/>
      <c r="W73" s="2077"/>
      <c r="X73" s="2077"/>
      <c r="Y73" s="2077"/>
      <c r="Z73" s="2077"/>
      <c r="AA73" s="2077"/>
      <c r="AB73" s="2077"/>
      <c r="AC73" s="2077"/>
      <c r="AD73" s="2485"/>
      <c r="AE73" s="2524" t="s">
        <v>647</v>
      </c>
      <c r="AF73" s="2525"/>
      <c r="AG73" s="2526"/>
      <c r="AH73" s="885"/>
      <c r="AI73" s="885"/>
      <c r="AJ73" s="471" t="s">
        <v>1438</v>
      </c>
      <c r="AK73" s="885"/>
      <c r="AL73" s="885"/>
      <c r="AM73" s="885"/>
      <c r="AN73" s="885"/>
      <c r="AO73" s="885"/>
      <c r="AP73" s="885"/>
      <c r="AQ73" s="885"/>
      <c r="AR73" s="885"/>
      <c r="AS73" s="885"/>
      <c r="AT73" s="885"/>
      <c r="AU73" s="885"/>
      <c r="AV73" s="885"/>
      <c r="AW73" s="885"/>
      <c r="AX73" s="885"/>
      <c r="AY73" s="885"/>
      <c r="AZ73" s="885"/>
      <c r="BA73" s="885"/>
      <c r="BB73" s="885"/>
      <c r="BC73" s="885"/>
      <c r="BD73" s="885"/>
      <c r="BE73" s="885"/>
      <c r="BF73" s="885"/>
      <c r="BG73" s="885"/>
      <c r="BH73" s="885"/>
      <c r="BI73" s="885"/>
      <c r="BJ73" s="885"/>
      <c r="BK73" s="885"/>
      <c r="BL73" s="885"/>
      <c r="BM73" s="885"/>
      <c r="BN73" s="885"/>
      <c r="BO73" s="885"/>
      <c r="BP73" s="885"/>
      <c r="BQ73" s="885"/>
      <c r="BR73" s="885"/>
      <c r="BS73" s="885"/>
      <c r="BT73" s="885"/>
      <c r="BU73" s="437"/>
      <c r="BV73" s="710"/>
      <c r="BW73" s="710"/>
      <c r="BX73" s="710"/>
      <c r="BY73" s="442"/>
      <c r="BZ73" s="463"/>
      <c r="CA73" s="390"/>
      <c r="CB73" s="390"/>
      <c r="CC73" s="390"/>
      <c r="CD73" s="390"/>
      <c r="CE73" s="390"/>
      <c r="CF73" s="390"/>
      <c r="CG73" s="390"/>
      <c r="CH73" s="390"/>
      <c r="CI73" s="390"/>
      <c r="CJ73" s="437"/>
      <c r="CK73" s="390"/>
      <c r="CL73" s="390"/>
      <c r="CM73" s="390"/>
      <c r="CN73" s="390"/>
      <c r="CO73" s="390"/>
      <c r="CP73" s="390"/>
      <c r="CQ73" s="390"/>
      <c r="CR73" s="390"/>
      <c r="CS73" s="390"/>
      <c r="CT73" s="390"/>
      <c r="CU73" s="443"/>
      <c r="CV73" s="206"/>
      <c r="CW73" s="206"/>
      <c r="CX73" s="206"/>
      <c r="CY73" s="206"/>
      <c r="CZ73" s="206"/>
      <c r="DA73" s="206"/>
      <c r="DB73" s="206"/>
      <c r="DC73" s="206"/>
      <c r="DD73" s="206"/>
      <c r="DE73" s="206"/>
      <c r="DF73" s="206"/>
      <c r="DG73" s="206"/>
      <c r="DH73" s="206"/>
      <c r="DI73" s="206"/>
      <c r="DJ73" s="206"/>
      <c r="DK73" s="206"/>
      <c r="DL73" s="958"/>
      <c r="DM73" s="947">
        <f>IF(AE73="無",1,0)</f>
        <v>0</v>
      </c>
      <c r="DN73" s="940" t="s">
        <v>5983</v>
      </c>
      <c r="DO73" s="940"/>
      <c r="DP73" s="940"/>
      <c r="DQ73" s="940"/>
      <c r="DR73" s="940"/>
      <c r="DS73" s="940"/>
      <c r="DT73" s="940"/>
      <c r="DU73" s="940"/>
      <c r="DV73" s="940"/>
      <c r="DW73" s="940"/>
      <c r="DX73" s="940"/>
      <c r="DY73" s="940"/>
      <c r="DZ73" s="940"/>
      <c r="EA73" s="940"/>
      <c r="EB73" s="940"/>
      <c r="EC73" s="940"/>
      <c r="ED73" s="940"/>
      <c r="EE73" s="940"/>
      <c r="EF73" s="940"/>
      <c r="EG73" s="940"/>
      <c r="EH73" s="940"/>
      <c r="EI73" s="940"/>
      <c r="EJ73" s="940"/>
      <c r="EK73" s="940"/>
      <c r="EL73" s="940"/>
      <c r="EM73" s="940"/>
      <c r="EN73" s="940"/>
      <c r="EO73" s="940"/>
      <c r="EP73" s="940"/>
      <c r="EQ73" s="940"/>
      <c r="ER73" s="940"/>
      <c r="ES73" s="940"/>
      <c r="ET73" s="940"/>
      <c r="EU73" s="940"/>
      <c r="EV73" s="940"/>
      <c r="EW73" s="940"/>
      <c r="EX73" s="940"/>
      <c r="EY73" s="940"/>
      <c r="EZ73" s="940"/>
      <c r="FA73" s="940"/>
      <c r="FB73" s="940"/>
      <c r="FC73" s="940"/>
      <c r="FD73" s="940"/>
      <c r="FE73" s="940"/>
      <c r="FF73" s="940"/>
      <c r="FG73" s="940"/>
      <c r="FH73" s="940"/>
      <c r="FI73" s="940"/>
      <c r="FJ73" s="940"/>
      <c r="FK73" s="940"/>
      <c r="FL73" s="940"/>
      <c r="FM73" s="940"/>
      <c r="FN73" s="940"/>
      <c r="FO73" s="940"/>
      <c r="FP73" s="940"/>
      <c r="FQ73" s="940"/>
      <c r="FR73" s="940"/>
      <c r="FS73" s="940"/>
      <c r="FT73" s="951"/>
      <c r="FU73" s="951"/>
      <c r="FV73" s="951"/>
      <c r="FW73" s="951"/>
      <c r="FX73" s="951"/>
      <c r="FY73" s="951"/>
      <c r="FZ73" s="951"/>
      <c r="GA73" s="951"/>
      <c r="GB73" s="951"/>
      <c r="GC73" s="951"/>
      <c r="GD73" s="951"/>
      <c r="GE73" s="951"/>
      <c r="GF73" s="951"/>
      <c r="GG73" s="951"/>
      <c r="GH73" s="951"/>
    </row>
    <row r="74" spans="1:190" s="25" customFormat="1" ht="27" customHeight="1" thickBot="1" x14ac:dyDescent="0.2">
      <c r="A74" s="29"/>
      <c r="B74" s="8"/>
      <c r="C74" s="1508"/>
      <c r="D74" s="1509"/>
      <c r="E74" s="1509"/>
      <c r="F74" s="1509"/>
      <c r="G74" s="1509"/>
      <c r="H74" s="1510"/>
      <c r="I74" s="1160"/>
      <c r="J74" s="22"/>
      <c r="K74" s="717"/>
      <c r="L74" s="720"/>
      <c r="M74" s="2534" t="s">
        <v>1455</v>
      </c>
      <c r="N74" s="2534"/>
      <c r="O74" s="2534"/>
      <c r="P74" s="2534"/>
      <c r="Q74" s="2534"/>
      <c r="R74" s="2534"/>
      <c r="S74" s="2534"/>
      <c r="T74" s="2534"/>
      <c r="U74" s="2534"/>
      <c r="V74" s="2534"/>
      <c r="W74" s="2534"/>
      <c r="X74" s="2534"/>
      <c r="Y74" s="2534"/>
      <c r="Z74" s="2534"/>
      <c r="AA74" s="2534"/>
      <c r="AB74" s="2534"/>
      <c r="AC74" s="2534"/>
      <c r="AD74" s="2535"/>
      <c r="AE74" s="2537" t="s">
        <v>641</v>
      </c>
      <c r="AF74" s="2538"/>
      <c r="AG74" s="2539"/>
      <c r="AH74" s="883"/>
      <c r="AI74" s="883"/>
      <c r="AJ74" s="886" t="s">
        <v>1438</v>
      </c>
      <c r="AK74" s="883"/>
      <c r="AL74" s="883"/>
      <c r="AM74" s="883"/>
      <c r="AN74" s="883"/>
      <c r="AO74" s="883"/>
      <c r="AP74" s="883"/>
      <c r="AQ74" s="883"/>
      <c r="AR74" s="883"/>
      <c r="AS74" s="883"/>
      <c r="AT74" s="883"/>
      <c r="AU74" s="883"/>
      <c r="AV74" s="883"/>
      <c r="AW74" s="883"/>
      <c r="AX74" s="883"/>
      <c r="AY74" s="883"/>
      <c r="AZ74" s="883"/>
      <c r="BA74" s="883"/>
      <c r="BB74" s="883"/>
      <c r="BC74" s="883"/>
      <c r="BD74" s="883"/>
      <c r="BE74" s="883"/>
      <c r="BF74" s="883"/>
      <c r="BG74" s="883"/>
      <c r="BH74" s="883"/>
      <c r="BI74" s="883"/>
      <c r="BJ74" s="883"/>
      <c r="BK74" s="883"/>
      <c r="BL74" s="883"/>
      <c r="BM74" s="883"/>
      <c r="BN74" s="883"/>
      <c r="BO74" s="883"/>
      <c r="BP74" s="883"/>
      <c r="BQ74" s="883"/>
      <c r="BR74" s="883"/>
      <c r="BS74" s="883"/>
      <c r="BT74" s="883"/>
      <c r="BU74" s="460"/>
      <c r="BV74" s="445"/>
      <c r="BW74" s="445"/>
      <c r="BX74" s="445"/>
      <c r="BY74" s="464"/>
      <c r="BZ74" s="444"/>
      <c r="CA74" s="446"/>
      <c r="CB74" s="446"/>
      <c r="CC74" s="446"/>
      <c r="CD74" s="446"/>
      <c r="CE74" s="446"/>
      <c r="CF74" s="446"/>
      <c r="CG74" s="446"/>
      <c r="CH74" s="446"/>
      <c r="CI74" s="446"/>
      <c r="CJ74" s="460"/>
      <c r="CK74" s="446"/>
      <c r="CL74" s="446"/>
      <c r="CM74" s="446"/>
      <c r="CN74" s="446"/>
      <c r="CO74" s="446"/>
      <c r="CP74" s="446"/>
      <c r="CQ74" s="446"/>
      <c r="CR74" s="446"/>
      <c r="CS74" s="446"/>
      <c r="CT74" s="446"/>
      <c r="CU74" s="447"/>
      <c r="CV74" s="206"/>
      <c r="CW74" s="206"/>
      <c r="CX74" s="206"/>
      <c r="CY74" s="206"/>
      <c r="CZ74" s="206"/>
      <c r="DA74" s="206"/>
      <c r="DB74" s="206"/>
      <c r="DC74" s="206"/>
      <c r="DD74" s="206"/>
      <c r="DE74" s="206"/>
      <c r="DF74" s="206"/>
      <c r="DG74" s="206"/>
      <c r="DH74" s="206"/>
      <c r="DI74" s="206"/>
      <c r="DJ74" s="206"/>
      <c r="DK74" s="206"/>
      <c r="DL74" s="958"/>
      <c r="DM74" s="947">
        <f>IF(AE74="無",1,0)</f>
        <v>1</v>
      </c>
      <c r="DN74" s="940">
        <f>COUNTIF(DM71:DM74,0)</f>
        <v>3</v>
      </c>
      <c r="DO74" s="940"/>
      <c r="DP74" s="940"/>
      <c r="DQ74" s="940"/>
      <c r="DR74" s="940"/>
      <c r="DS74" s="940"/>
      <c r="DT74" s="940"/>
      <c r="DU74" s="940"/>
      <c r="DV74" s="940"/>
      <c r="DW74" s="940"/>
      <c r="DX74" s="940"/>
      <c r="DY74" s="940"/>
      <c r="DZ74" s="940"/>
      <c r="EA74" s="940"/>
      <c r="EB74" s="940"/>
      <c r="EC74" s="940"/>
      <c r="ED74" s="940"/>
      <c r="EE74" s="940"/>
      <c r="EF74" s="940"/>
      <c r="EG74" s="940"/>
      <c r="EH74" s="940"/>
      <c r="EI74" s="940"/>
      <c r="EJ74" s="940"/>
      <c r="EK74" s="940"/>
      <c r="EL74" s="940"/>
      <c r="EM74" s="940"/>
      <c r="EN74" s="940"/>
      <c r="EO74" s="940"/>
      <c r="EP74" s="940"/>
      <c r="EQ74" s="940"/>
      <c r="ER74" s="940"/>
      <c r="ES74" s="940"/>
      <c r="ET74" s="940"/>
      <c r="EU74" s="940"/>
      <c r="EV74" s="940"/>
      <c r="EW74" s="940"/>
      <c r="EX74" s="940"/>
      <c r="EY74" s="940"/>
      <c r="EZ74" s="940"/>
      <c r="FA74" s="940"/>
      <c r="FB74" s="940"/>
      <c r="FC74" s="940"/>
      <c r="FD74" s="940"/>
      <c r="FE74" s="940"/>
      <c r="FF74" s="940"/>
      <c r="FG74" s="940"/>
      <c r="FH74" s="940"/>
      <c r="FI74" s="940"/>
      <c r="FJ74" s="940"/>
      <c r="FK74" s="940"/>
      <c r="FL74" s="940"/>
      <c r="FM74" s="940"/>
      <c r="FN74" s="940"/>
      <c r="FO74" s="940"/>
      <c r="FP74" s="940"/>
      <c r="FQ74" s="940"/>
      <c r="FR74" s="940"/>
      <c r="FS74" s="940"/>
      <c r="FT74" s="951"/>
      <c r="FU74" s="951"/>
      <c r="FV74" s="951"/>
      <c r="FW74" s="951"/>
      <c r="FX74" s="951"/>
      <c r="FY74" s="951"/>
      <c r="FZ74" s="951"/>
      <c r="GA74" s="951"/>
      <c r="GB74" s="951"/>
      <c r="GC74" s="951"/>
      <c r="GD74" s="951"/>
      <c r="GE74" s="951"/>
      <c r="GF74" s="951"/>
      <c r="GG74" s="951"/>
      <c r="GH74" s="951"/>
    </row>
    <row r="75" spans="1:190" ht="15" hidden="1" customHeight="1" x14ac:dyDescent="0.15">
      <c r="C75" s="1511"/>
      <c r="D75" s="987"/>
      <c r="E75" s="987"/>
      <c r="F75" s="987"/>
      <c r="G75" s="987"/>
      <c r="H75" s="1512"/>
      <c r="I75" s="1155"/>
      <c r="BU75" s="28"/>
      <c r="BY75" s="91"/>
      <c r="BZ75" s="91"/>
      <c r="CA75" s="392"/>
      <c r="CB75" s="392"/>
      <c r="CC75" s="392"/>
      <c r="CD75" s="392"/>
      <c r="CE75" s="392"/>
      <c r="CF75" s="392"/>
      <c r="CG75" s="392"/>
      <c r="CH75" s="392"/>
      <c r="CI75" s="392"/>
      <c r="CJ75" s="392"/>
      <c r="CK75" s="392"/>
      <c r="CL75" s="392"/>
      <c r="CM75" s="392"/>
      <c r="CN75" s="392"/>
      <c r="CO75" s="392"/>
      <c r="CP75" s="392"/>
      <c r="CQ75" s="392"/>
      <c r="CR75" s="392"/>
      <c r="CS75" s="392"/>
      <c r="CT75" s="392"/>
      <c r="CU75" s="392"/>
      <c r="CV75" s="729"/>
      <c r="CW75" s="729"/>
      <c r="CX75" s="729"/>
      <c r="CY75" s="729"/>
      <c r="CZ75" s="729"/>
      <c r="DA75" s="729"/>
      <c r="DB75" s="729"/>
      <c r="DC75" s="729"/>
      <c r="DD75" s="729"/>
      <c r="DE75" s="729"/>
      <c r="DF75" s="729"/>
      <c r="DG75" s="729"/>
      <c r="DH75" s="729"/>
      <c r="DI75" s="729"/>
      <c r="DJ75" s="729"/>
      <c r="DK75" s="729"/>
      <c r="DL75" s="958"/>
      <c r="DM75" s="963"/>
      <c r="FJ75" s="940"/>
      <c r="FK75" s="940"/>
      <c r="FL75" s="940"/>
      <c r="FM75" s="940"/>
      <c r="FN75" s="940"/>
      <c r="FO75" s="940"/>
      <c r="FP75" s="940"/>
      <c r="FQ75" s="940"/>
      <c r="FR75" s="940"/>
      <c r="FS75" s="940"/>
    </row>
    <row r="76" spans="1:190" ht="15" hidden="1" customHeight="1" x14ac:dyDescent="0.15">
      <c r="C76" s="1511"/>
      <c r="D76" s="987"/>
      <c r="E76" s="987"/>
      <c r="F76" s="987"/>
      <c r="G76" s="987"/>
      <c r="H76" s="1512"/>
      <c r="I76" s="1155"/>
      <c r="BU76" s="28"/>
      <c r="BY76" s="91"/>
      <c r="BZ76" s="91"/>
      <c r="CA76" s="392"/>
      <c r="CB76" s="392"/>
      <c r="CC76" s="392"/>
      <c r="CD76" s="392"/>
      <c r="CE76" s="392"/>
      <c r="CF76" s="392"/>
      <c r="CG76" s="392"/>
      <c r="CH76" s="392"/>
      <c r="CI76" s="392"/>
      <c r="CJ76" s="392"/>
      <c r="CK76" s="392"/>
      <c r="CL76" s="392"/>
      <c r="CM76" s="392"/>
      <c r="CN76" s="392"/>
      <c r="CO76" s="392"/>
      <c r="CP76" s="392"/>
      <c r="CQ76" s="392"/>
      <c r="CR76" s="392"/>
      <c r="CS76" s="392"/>
      <c r="CT76" s="392"/>
      <c r="CU76" s="392"/>
      <c r="CV76" s="729"/>
      <c r="CW76" s="729"/>
      <c r="CX76" s="729"/>
      <c r="CY76" s="729"/>
      <c r="CZ76" s="729"/>
      <c r="DA76" s="729"/>
      <c r="DB76" s="729"/>
      <c r="DC76" s="729"/>
      <c r="DD76" s="729"/>
      <c r="DE76" s="729"/>
      <c r="DF76" s="729"/>
      <c r="DG76" s="729"/>
      <c r="DH76" s="729"/>
      <c r="DI76" s="729"/>
      <c r="DJ76" s="729"/>
      <c r="DK76" s="729"/>
      <c r="DL76" s="958"/>
      <c r="DM76" s="963"/>
      <c r="FJ76" s="940"/>
      <c r="FK76" s="940"/>
      <c r="FL76" s="940"/>
      <c r="FM76" s="940"/>
      <c r="FN76" s="940"/>
      <c r="FO76" s="940"/>
      <c r="FP76" s="940"/>
      <c r="FQ76" s="940"/>
      <c r="FR76" s="940"/>
      <c r="FS76" s="940"/>
    </row>
    <row r="77" spans="1:190" ht="15" hidden="1" customHeight="1" x14ac:dyDescent="0.15">
      <c r="C77" s="1511"/>
      <c r="D77" s="987"/>
      <c r="E77" s="987"/>
      <c r="F77" s="987"/>
      <c r="G77" s="987"/>
      <c r="H77" s="1512"/>
      <c r="I77" s="1155"/>
      <c r="BU77" s="28"/>
      <c r="BY77" s="91"/>
      <c r="BZ77" s="91"/>
      <c r="CA77" s="392"/>
      <c r="CB77" s="392"/>
      <c r="CC77" s="392"/>
      <c r="CD77" s="392"/>
      <c r="CE77" s="392"/>
      <c r="CF77" s="392"/>
      <c r="CG77" s="392"/>
      <c r="CH77" s="392"/>
      <c r="CI77" s="392"/>
      <c r="CJ77" s="392"/>
      <c r="CK77" s="392"/>
      <c r="CL77" s="392"/>
      <c r="CM77" s="392"/>
      <c r="CN77" s="392"/>
      <c r="CO77" s="392"/>
      <c r="CP77" s="392"/>
      <c r="CQ77" s="392"/>
      <c r="CR77" s="392"/>
      <c r="CS77" s="392"/>
      <c r="CT77" s="392"/>
      <c r="CU77" s="392"/>
      <c r="CV77" s="729"/>
      <c r="CW77" s="729"/>
      <c r="CX77" s="729"/>
      <c r="CY77" s="729"/>
      <c r="CZ77" s="729"/>
      <c r="DA77" s="729"/>
      <c r="DB77" s="729"/>
      <c r="DC77" s="729"/>
      <c r="DD77" s="729"/>
      <c r="DE77" s="729"/>
      <c r="DF77" s="729"/>
      <c r="DG77" s="729"/>
      <c r="DH77" s="729"/>
      <c r="DI77" s="729"/>
      <c r="DJ77" s="729"/>
      <c r="DK77" s="729"/>
      <c r="DL77" s="958"/>
      <c r="DM77" s="963"/>
      <c r="FJ77" s="940"/>
      <c r="FK77" s="940"/>
      <c r="FL77" s="940"/>
      <c r="FM77" s="940"/>
      <c r="FN77" s="940"/>
      <c r="FO77" s="940"/>
      <c r="FP77" s="940"/>
      <c r="FQ77" s="940"/>
      <c r="FR77" s="940"/>
      <c r="FS77" s="940"/>
    </row>
    <row r="78" spans="1:190" ht="15" customHeight="1" thickBot="1" x14ac:dyDescent="0.2">
      <c r="C78" s="1511"/>
      <c r="D78" s="987"/>
      <c r="E78" s="987"/>
      <c r="F78" s="987"/>
      <c r="G78" s="987"/>
      <c r="H78" s="1512"/>
      <c r="I78" s="1155"/>
      <c r="BU78" s="28"/>
      <c r="BY78" s="91"/>
      <c r="BZ78" s="91"/>
      <c r="CA78" s="392"/>
      <c r="CB78" s="392"/>
      <c r="CC78" s="392"/>
      <c r="CD78" s="392"/>
      <c r="CE78" s="392"/>
      <c r="CF78" s="392"/>
      <c r="CG78" s="392"/>
      <c r="CH78" s="392"/>
      <c r="CI78" s="392"/>
      <c r="CJ78" s="392"/>
      <c r="CK78" s="392"/>
      <c r="CL78" s="392"/>
      <c r="CM78" s="392"/>
      <c r="CN78" s="392"/>
      <c r="CO78" s="392"/>
      <c r="CP78" s="392"/>
      <c r="CQ78" s="392"/>
      <c r="CR78" s="392"/>
      <c r="CS78" s="392"/>
      <c r="CT78" s="392"/>
      <c r="CU78" s="392"/>
      <c r="CV78" s="729"/>
      <c r="CW78" s="729"/>
      <c r="CX78" s="729"/>
      <c r="CY78" s="729"/>
      <c r="CZ78" s="729"/>
      <c r="DA78" s="729"/>
      <c r="DB78" s="729"/>
      <c r="DC78" s="729"/>
      <c r="DD78" s="729"/>
      <c r="DE78" s="729"/>
      <c r="DF78" s="729"/>
      <c r="DG78" s="729"/>
      <c r="DH78" s="729"/>
      <c r="DI78" s="729"/>
      <c r="DJ78" s="729"/>
      <c r="DK78" s="729"/>
      <c r="DL78" s="958"/>
      <c r="FJ78" s="940"/>
      <c r="FK78" s="940"/>
      <c r="FL78" s="940"/>
      <c r="FM78" s="940"/>
      <c r="FN78" s="940"/>
      <c r="FO78" s="940"/>
      <c r="FP78" s="940"/>
      <c r="FQ78" s="940"/>
      <c r="FR78" s="940"/>
      <c r="FS78" s="940"/>
    </row>
    <row r="79" spans="1:190" s="25" customFormat="1" ht="35.1" customHeight="1" x14ac:dyDescent="0.15">
      <c r="A79" s="29"/>
      <c r="B79" s="8"/>
      <c r="C79" s="1508"/>
      <c r="D79" s="1509"/>
      <c r="E79" s="1509"/>
      <c r="F79" s="1509"/>
      <c r="G79" s="1509"/>
      <c r="H79" s="1510"/>
      <c r="I79" s="1160"/>
      <c r="J79" s="2475" t="s">
        <v>1704</v>
      </c>
      <c r="K79" s="2508"/>
      <c r="L79" s="2508"/>
      <c r="M79" s="2508"/>
      <c r="N79" s="2508"/>
      <c r="O79" s="2508"/>
      <c r="P79" s="2508"/>
      <c r="Q79" s="2508"/>
      <c r="R79" s="2508"/>
      <c r="S79" s="2508"/>
      <c r="T79" s="2508"/>
      <c r="U79" s="2508"/>
      <c r="V79" s="2508"/>
      <c r="W79" s="2508"/>
      <c r="X79" s="2508"/>
      <c r="Y79" s="2508"/>
      <c r="Z79" s="2508"/>
      <c r="AA79" s="2508"/>
      <c r="AB79" s="89"/>
      <c r="AC79" s="89"/>
      <c r="AD79" s="89"/>
      <c r="AE79" s="89"/>
      <c r="AF79" s="89"/>
      <c r="AG79" s="89"/>
      <c r="AH79" s="89"/>
      <c r="AI79" s="89"/>
      <c r="AJ79" s="89"/>
      <c r="AK79" s="89"/>
      <c r="AL79" s="89"/>
      <c r="AM79" s="89"/>
      <c r="AN79" s="89"/>
      <c r="AO79" s="89"/>
      <c r="AP79" s="89"/>
      <c r="AQ79" s="89"/>
      <c r="AR79" s="89"/>
      <c r="AS79" s="89"/>
      <c r="AT79" s="89"/>
      <c r="AU79" s="89"/>
      <c r="AV79" s="89"/>
      <c r="AW79" s="89"/>
      <c r="AX79" s="89"/>
      <c r="AY79" s="89"/>
      <c r="AZ79" s="89"/>
      <c r="BA79" s="89"/>
      <c r="BB79" s="89"/>
      <c r="BC79" s="89"/>
      <c r="BD79" s="89"/>
      <c r="BE79" s="89"/>
      <c r="BF79" s="89"/>
      <c r="BG79" s="89"/>
      <c r="BH79" s="89"/>
      <c r="BI79" s="89"/>
      <c r="BJ79" s="89"/>
      <c r="BK79" s="89"/>
      <c r="BL79" s="2064" t="s">
        <v>83</v>
      </c>
      <c r="BM79" s="2065"/>
      <c r="BN79" s="2065"/>
      <c r="BO79" s="2065"/>
      <c r="BP79" s="2065"/>
      <c r="BQ79" s="2065"/>
      <c r="BR79" s="2065"/>
      <c r="BS79" s="2065"/>
      <c r="BT79" s="2065"/>
      <c r="BU79" s="465"/>
      <c r="BV79" s="2735" t="str">
        <f>IF($DQ$81=1,"","確認番号等は窓口の概要書閲覧端末で調べることができます。
調べたが不明な場合は「16備考又は別紙PDF」にその旨を記入してください。")</f>
        <v>確認番号等は窓口の概要書閲覧端末で調べることができます。
調べたが不明な場合は「16備考又は別紙PDF」にその旨を記入してください。</v>
      </c>
      <c r="BW79" s="2736"/>
      <c r="BX79" s="2736"/>
      <c r="BY79" s="2736"/>
      <c r="BZ79" s="2736"/>
      <c r="CA79" s="2736"/>
      <c r="CB79" s="2736"/>
      <c r="CC79" s="2736"/>
      <c r="CD79" s="2736"/>
      <c r="CE79" s="2736"/>
      <c r="CF79" s="2736"/>
      <c r="CG79" s="2736"/>
      <c r="CH79" s="2736"/>
      <c r="CI79" s="2736"/>
      <c r="CJ79" s="2736"/>
      <c r="CK79" s="2736"/>
      <c r="CL79" s="2736"/>
      <c r="CM79" s="2736"/>
      <c r="CN79" s="2736"/>
      <c r="CO79" s="2736"/>
      <c r="CP79" s="2736"/>
      <c r="CQ79" s="2736"/>
      <c r="CR79" s="2736"/>
      <c r="CS79" s="2736"/>
      <c r="CT79" s="2736"/>
      <c r="CU79" s="2737"/>
      <c r="CV79" s="206"/>
      <c r="CW79" s="206"/>
      <c r="CX79" s="206"/>
      <c r="CY79" s="206"/>
      <c r="CZ79" s="206"/>
      <c r="DA79" s="206"/>
      <c r="DB79" s="206"/>
      <c r="DC79" s="206"/>
      <c r="DD79" s="206"/>
      <c r="DE79" s="206"/>
      <c r="DF79" s="206"/>
      <c r="DG79" s="206"/>
      <c r="DH79" s="206"/>
      <c r="DI79" s="206"/>
      <c r="DJ79" s="206"/>
      <c r="DK79" s="206"/>
      <c r="DL79" s="958"/>
      <c r="DM79" s="940"/>
      <c r="DN79" s="940"/>
      <c r="DO79" s="940"/>
      <c r="DP79" s="940"/>
      <c r="DQ79" s="940"/>
      <c r="DR79" s="940"/>
      <c r="DS79" s="940"/>
      <c r="DT79" s="940"/>
      <c r="DU79" s="940"/>
      <c r="DV79" s="940"/>
      <c r="DW79" s="940"/>
      <c r="DX79" s="940"/>
      <c r="DY79" s="940"/>
      <c r="DZ79" s="940"/>
      <c r="EA79" s="940"/>
      <c r="EB79" s="940"/>
      <c r="EC79" s="940"/>
      <c r="ED79" s="940"/>
      <c r="EE79" s="940"/>
      <c r="EF79" s="940"/>
      <c r="EG79" s="940"/>
      <c r="EH79" s="940"/>
      <c r="EI79" s="940"/>
      <c r="EJ79" s="940"/>
      <c r="EK79" s="940"/>
      <c r="EL79" s="940"/>
      <c r="EM79" s="940"/>
      <c r="EN79" s="940"/>
      <c r="EO79" s="940"/>
      <c r="EP79" s="940"/>
      <c r="EQ79" s="940"/>
      <c r="ER79" s="940"/>
      <c r="ES79" s="940"/>
      <c r="ET79" s="940"/>
      <c r="EU79" s="940"/>
      <c r="EV79" s="940"/>
      <c r="EW79" s="940"/>
      <c r="EX79" s="940"/>
      <c r="EY79" s="940"/>
      <c r="EZ79" s="940"/>
      <c r="FA79" s="940"/>
      <c r="FB79" s="940"/>
      <c r="FC79" s="940"/>
      <c r="FD79" s="940"/>
      <c r="FE79" s="940"/>
      <c r="FF79" s="940"/>
      <c r="FG79" s="940"/>
      <c r="FH79" s="940"/>
      <c r="FI79" s="940"/>
      <c r="FJ79" s="940"/>
      <c r="FK79" s="940"/>
      <c r="FL79" s="940"/>
      <c r="FM79" s="940"/>
      <c r="FN79" s="940"/>
      <c r="FO79" s="940"/>
      <c r="FP79" s="940"/>
      <c r="FQ79" s="940"/>
      <c r="FR79" s="940"/>
      <c r="FS79" s="940"/>
      <c r="FT79" s="951"/>
      <c r="FU79" s="951"/>
      <c r="FV79" s="951"/>
      <c r="FW79" s="951"/>
      <c r="FX79" s="951"/>
      <c r="FY79" s="951"/>
      <c r="FZ79" s="951"/>
      <c r="GA79" s="951"/>
      <c r="GB79" s="951"/>
      <c r="GC79" s="951"/>
      <c r="GD79" s="951"/>
      <c r="GE79" s="951"/>
      <c r="GF79" s="951"/>
      <c r="GG79" s="951"/>
      <c r="GH79" s="951"/>
    </row>
    <row r="80" spans="1:190" s="19" customFormat="1" ht="27" customHeight="1" thickBot="1" x14ac:dyDescent="0.2">
      <c r="A80" s="21"/>
      <c r="B80" s="86"/>
      <c r="C80" s="1511"/>
      <c r="D80" s="987"/>
      <c r="E80" s="987"/>
      <c r="F80" s="987"/>
      <c r="G80" s="987"/>
      <c r="H80" s="1512"/>
      <c r="I80" s="1162"/>
      <c r="J80" s="24"/>
      <c r="K80" s="708"/>
      <c r="L80" s="708"/>
      <c r="M80" s="2093" t="s">
        <v>82</v>
      </c>
      <c r="N80" s="2093"/>
      <c r="O80" s="2093"/>
      <c r="P80" s="2093"/>
      <c r="Q80" s="2093"/>
      <c r="R80" s="2093"/>
      <c r="S80" s="2093"/>
      <c r="T80" s="2093"/>
      <c r="U80" s="2093"/>
      <c r="V80" s="2093"/>
      <c r="W80" s="2093"/>
      <c r="X80" s="2093"/>
      <c r="Y80" s="2093"/>
      <c r="Z80" s="2093"/>
      <c r="AA80" s="2093"/>
      <c r="AB80" s="2503"/>
      <c r="AC80" s="2504"/>
      <c r="AD80" s="2505"/>
      <c r="AE80" s="2063"/>
      <c r="AF80" s="2506"/>
      <c r="AG80" s="2506"/>
      <c r="AH80" s="2430" t="s">
        <v>6511</v>
      </c>
      <c r="AI80" s="2431"/>
      <c r="AJ80" s="2556"/>
      <c r="AK80" s="2556"/>
      <c r="AL80" s="2556"/>
      <c r="AM80" s="2436" t="s">
        <v>6512</v>
      </c>
      <c r="AN80" s="2536"/>
      <c r="AO80" s="2556"/>
      <c r="AP80" s="2556"/>
      <c r="AQ80" s="2556"/>
      <c r="AR80" s="2436" t="s">
        <v>6513</v>
      </c>
      <c r="AS80" s="2437"/>
      <c r="AT80" s="2437" t="s">
        <v>6514</v>
      </c>
      <c r="AU80" s="2437"/>
      <c r="AV80" s="2557"/>
      <c r="AW80" s="2557"/>
      <c r="AX80" s="2557"/>
      <c r="AY80" s="2557"/>
      <c r="AZ80" s="2557"/>
      <c r="BA80" s="2557"/>
      <c r="BB80" s="2557"/>
      <c r="BC80" s="2557"/>
      <c r="BD80" s="2557"/>
      <c r="BE80" s="2557"/>
      <c r="BF80" s="2557"/>
      <c r="BG80" s="2557"/>
      <c r="BH80" s="2557"/>
      <c r="BI80" s="2557"/>
      <c r="BJ80" s="2558"/>
      <c r="BK80" s="2266" t="s">
        <v>24</v>
      </c>
      <c r="BL80" s="2266"/>
      <c r="BM80" s="861"/>
      <c r="BN80" s="861"/>
      <c r="BO80" s="861"/>
      <c r="BP80" s="861"/>
      <c r="BQ80" s="861"/>
      <c r="BR80" s="861"/>
      <c r="BS80" s="861"/>
      <c r="BT80" s="861"/>
      <c r="BU80" s="1667" t="str">
        <f>IF($DQ$81=1,"","←")</f>
        <v>←</v>
      </c>
      <c r="BV80" s="2738"/>
      <c r="BW80" s="2738"/>
      <c r="BX80" s="2738"/>
      <c r="BY80" s="2738"/>
      <c r="BZ80" s="2738"/>
      <c r="CA80" s="2738"/>
      <c r="CB80" s="2738"/>
      <c r="CC80" s="2738"/>
      <c r="CD80" s="2738"/>
      <c r="CE80" s="2738"/>
      <c r="CF80" s="2738"/>
      <c r="CG80" s="2738"/>
      <c r="CH80" s="2738"/>
      <c r="CI80" s="2738"/>
      <c r="CJ80" s="2738"/>
      <c r="CK80" s="2738"/>
      <c r="CL80" s="2738"/>
      <c r="CM80" s="2738"/>
      <c r="CN80" s="2738"/>
      <c r="CO80" s="2738"/>
      <c r="CP80" s="2738"/>
      <c r="CQ80" s="2738"/>
      <c r="CR80" s="2738"/>
      <c r="CS80" s="2738"/>
      <c r="CT80" s="2738"/>
      <c r="CU80" s="2739"/>
      <c r="CV80" s="206"/>
      <c r="CW80" s="206"/>
      <c r="CX80" s="206"/>
      <c r="CY80" s="206"/>
      <c r="CZ80" s="206"/>
      <c r="DA80" s="206"/>
      <c r="DB80" s="206"/>
      <c r="DC80" s="206"/>
      <c r="DD80" s="206"/>
      <c r="DE80" s="206"/>
      <c r="DF80" s="206"/>
      <c r="DG80" s="206"/>
      <c r="DH80" s="206"/>
      <c r="DI80" s="206"/>
      <c r="DJ80" s="206"/>
      <c r="DK80" s="206"/>
      <c r="DL80" s="958"/>
      <c r="DM80" s="978" t="s">
        <v>1437</v>
      </c>
      <c r="DN80" s="940" t="s">
        <v>6401</v>
      </c>
      <c r="DO80" s="978" t="s">
        <v>1437</v>
      </c>
      <c r="DP80" s="940" t="s">
        <v>6401</v>
      </c>
      <c r="DQ80" s="940" t="s">
        <v>6518</v>
      </c>
      <c r="DR80" s="940"/>
      <c r="DS80" s="940"/>
      <c r="DT80" s="940"/>
      <c r="DU80" s="940"/>
      <c r="DV80" s="940"/>
      <c r="DW80" s="940"/>
      <c r="DX80" s="940"/>
      <c r="DY80" s="940"/>
      <c r="DZ80" s="940"/>
      <c r="EA80" s="940"/>
      <c r="EB80" s="940"/>
      <c r="EC80" s="940"/>
      <c r="ED80" s="940"/>
      <c r="EE80" s="940"/>
      <c r="EF80" s="940"/>
      <c r="EG80" s="940"/>
      <c r="EH80" s="940"/>
      <c r="EI80" s="940"/>
      <c r="EJ80" s="940"/>
      <c r="EK80" s="940"/>
      <c r="EL80" s="940"/>
      <c r="EM80" s="940"/>
      <c r="EN80" s="940"/>
      <c r="EO80" s="940"/>
      <c r="EP80" s="940"/>
      <c r="EQ80" s="940"/>
      <c r="ER80" s="940"/>
      <c r="ES80" s="940"/>
      <c r="ET80" s="940"/>
      <c r="EU80" s="940"/>
      <c r="EV80" s="940"/>
      <c r="EW80" s="940"/>
      <c r="EX80" s="940"/>
      <c r="EY80" s="940"/>
      <c r="EZ80" s="940"/>
      <c r="FA80" s="940"/>
      <c r="FB80" s="940"/>
      <c r="FC80" s="940"/>
      <c r="FD80" s="940"/>
      <c r="FE80" s="940"/>
      <c r="FF80" s="940"/>
      <c r="FG80" s="940"/>
      <c r="FH80" s="940"/>
      <c r="FI80" s="940"/>
      <c r="FJ80" s="940"/>
      <c r="FK80" s="940"/>
      <c r="FL80" s="940"/>
      <c r="FM80" s="940"/>
      <c r="FN80" s="940"/>
      <c r="FO80" s="940"/>
      <c r="FP80" s="940"/>
      <c r="FQ80" s="940"/>
      <c r="FR80" s="940"/>
      <c r="FS80" s="940"/>
      <c r="FT80" s="977"/>
      <c r="FU80" s="977"/>
      <c r="FV80" s="977"/>
      <c r="FW80" s="977"/>
      <c r="FX80" s="977"/>
      <c r="FY80" s="977"/>
      <c r="FZ80" s="977"/>
      <c r="GA80" s="977"/>
      <c r="GB80" s="977"/>
      <c r="GC80" s="977"/>
      <c r="GD80" s="977"/>
      <c r="GE80" s="977"/>
      <c r="GF80" s="977"/>
      <c r="GG80" s="977"/>
      <c r="GH80" s="977"/>
    </row>
    <row r="81" spans="1:190" s="19" customFormat="1" ht="27" customHeight="1" thickBot="1" x14ac:dyDescent="0.2">
      <c r="A81" s="21"/>
      <c r="B81" s="86"/>
      <c r="C81" s="1511"/>
      <c r="D81" s="987"/>
      <c r="E81" s="987"/>
      <c r="F81" s="987"/>
      <c r="G81" s="987"/>
      <c r="H81" s="1512"/>
      <c r="I81" s="1162"/>
      <c r="J81" s="34"/>
      <c r="K81" s="715"/>
      <c r="L81" s="715"/>
      <c r="M81" s="2047" t="s">
        <v>1734</v>
      </c>
      <c r="N81" s="2047"/>
      <c r="O81" s="2047"/>
      <c r="P81" s="2047"/>
      <c r="Q81" s="2047"/>
      <c r="R81" s="2047"/>
      <c r="S81" s="2047"/>
      <c r="T81" s="2047"/>
      <c r="U81" s="2047"/>
      <c r="V81" s="2047"/>
      <c r="W81" s="2047"/>
      <c r="X81" s="2047"/>
      <c r="Y81" s="2047"/>
      <c r="Z81" s="2047"/>
      <c r="AA81" s="2047"/>
      <c r="AB81" s="2740"/>
      <c r="AC81" s="2741"/>
      <c r="AD81" s="2741"/>
      <c r="AE81" s="2741"/>
      <c r="AF81" s="2741"/>
      <c r="AG81" s="2741"/>
      <c r="AH81" s="2742"/>
      <c r="AI81" s="2742"/>
      <c r="AJ81" s="2500"/>
      <c r="AK81" s="2501"/>
      <c r="AL81" s="2501"/>
      <c r="AM81" s="2501"/>
      <c r="AN81" s="2501"/>
      <c r="AO81" s="2501"/>
      <c r="AP81" s="2501"/>
      <c r="AQ81" s="2501"/>
      <c r="AR81" s="2501"/>
      <c r="AS81" s="2501"/>
      <c r="AT81" s="2501"/>
      <c r="AU81" s="2501"/>
      <c r="AV81" s="2501"/>
      <c r="AW81" s="2501"/>
      <c r="AX81" s="2501"/>
      <c r="AY81" s="2501"/>
      <c r="AZ81" s="2501"/>
      <c r="BA81" s="2501"/>
      <c r="BB81" s="2501"/>
      <c r="BC81" s="2501"/>
      <c r="BD81" s="2501"/>
      <c r="BE81" s="2501"/>
      <c r="BF81" s="2501"/>
      <c r="BG81" s="2501"/>
      <c r="BH81" s="2501"/>
      <c r="BI81" s="2501"/>
      <c r="BJ81" s="2502"/>
      <c r="BK81" s="2047" t="s">
        <v>79</v>
      </c>
      <c r="BL81" s="2047"/>
      <c r="BM81" s="712" t="str">
        <f>IF(AB81="指定確認検査機関","←指定確認検査機関の場合、機関名の入力が必要です","")</f>
        <v/>
      </c>
      <c r="BN81" s="1997"/>
      <c r="BO81" s="1997"/>
      <c r="BP81" s="1997"/>
      <c r="BQ81" s="1997"/>
      <c r="BR81" s="1997"/>
      <c r="BS81" s="1997"/>
      <c r="BT81" s="1997"/>
      <c r="BU81" s="1667"/>
      <c r="BV81" s="1667"/>
      <c r="BW81" s="462"/>
      <c r="BX81" s="462"/>
      <c r="BY81" s="442"/>
      <c r="BZ81" s="442"/>
      <c r="CA81" s="390"/>
      <c r="CB81" s="390"/>
      <c r="CC81" s="390"/>
      <c r="CD81" s="390"/>
      <c r="CE81" s="390"/>
      <c r="CF81" s="390"/>
      <c r="CG81" s="390"/>
      <c r="CH81" s="390"/>
      <c r="CI81" s="390"/>
      <c r="CJ81" s="390"/>
      <c r="CK81" s="390"/>
      <c r="CL81" s="390"/>
      <c r="CM81" s="390"/>
      <c r="CN81" s="390"/>
      <c r="CO81" s="390"/>
      <c r="CP81" s="390"/>
      <c r="CQ81" s="390"/>
      <c r="CR81" s="390"/>
      <c r="CS81" s="390"/>
      <c r="CT81" s="390"/>
      <c r="CU81" s="443"/>
      <c r="CV81" s="206"/>
      <c r="CW81" s="206"/>
      <c r="CX81" s="206"/>
      <c r="CY81" s="206"/>
      <c r="CZ81" s="206"/>
      <c r="DA81" s="206"/>
      <c r="DB81" s="206"/>
      <c r="DC81" s="206"/>
      <c r="DD81" s="206"/>
      <c r="DE81" s="206"/>
      <c r="DF81" s="206"/>
      <c r="DG81" s="206"/>
      <c r="DH81" s="206"/>
      <c r="DI81" s="206"/>
      <c r="DJ81" s="206"/>
      <c r="DK81" s="206"/>
      <c r="DL81" s="958"/>
      <c r="DM81" s="947">
        <f>IF(AB81="指定確認検査機関",1,0)</f>
        <v>0</v>
      </c>
      <c r="DN81" s="948">
        <f>IF(AB81="建築主事等",1,0)</f>
        <v>0</v>
      </c>
      <c r="DO81" s="979" t="str">
        <f>IF(DM81=1,"レ","")</f>
        <v/>
      </c>
      <c r="DP81" s="980" t="str">
        <f>IF(DN81=1,"レ","")</f>
        <v/>
      </c>
      <c r="DQ81" s="1198">
        <f>IF(AND(AB80&lt;&gt;"",AE80&lt;&gt;"",AJ80&lt;&gt;"",AO80&lt;&gt;"",AV80&lt;&gt;"",AB81&lt;&gt;""),1,0)</f>
        <v>0</v>
      </c>
      <c r="DR81" s="940"/>
      <c r="DS81" s="940"/>
      <c r="DT81" s="940"/>
      <c r="DU81" s="940"/>
      <c r="DV81" s="940"/>
      <c r="DW81" s="940"/>
      <c r="DX81" s="940"/>
      <c r="DY81" s="940"/>
      <c r="DZ81" s="940"/>
      <c r="EA81" s="940"/>
      <c r="EB81" s="940"/>
      <c r="EC81" s="940"/>
      <c r="ED81" s="940"/>
      <c r="EE81" s="940"/>
      <c r="EF81" s="940"/>
      <c r="EG81" s="940"/>
      <c r="EH81" s="940"/>
      <c r="EI81" s="940"/>
      <c r="EJ81" s="940"/>
      <c r="EK81" s="940"/>
      <c r="EL81" s="940"/>
      <c r="EM81" s="940"/>
      <c r="EN81" s="940"/>
      <c r="EO81" s="940"/>
      <c r="EP81" s="940"/>
      <c r="EQ81" s="940"/>
      <c r="ER81" s="940"/>
      <c r="ES81" s="940"/>
      <c r="ET81" s="940"/>
      <c r="EU81" s="940"/>
      <c r="EV81" s="940"/>
      <c r="EW81" s="940"/>
      <c r="EX81" s="940"/>
      <c r="EY81" s="940"/>
      <c r="EZ81" s="940"/>
      <c r="FA81" s="940"/>
      <c r="FB81" s="940"/>
      <c r="FC81" s="940"/>
      <c r="FD81" s="940"/>
      <c r="FE81" s="940"/>
      <c r="FF81" s="940"/>
      <c r="FG81" s="940"/>
      <c r="FH81" s="940"/>
      <c r="FI81" s="940"/>
      <c r="FJ81" s="940"/>
      <c r="FK81" s="940"/>
      <c r="FL81" s="940"/>
      <c r="FM81" s="940"/>
      <c r="FN81" s="940"/>
      <c r="FO81" s="940"/>
      <c r="FP81" s="940"/>
      <c r="FQ81" s="940"/>
      <c r="FR81" s="940"/>
      <c r="FS81" s="940"/>
      <c r="FT81" s="977"/>
      <c r="FU81" s="977"/>
      <c r="FV81" s="977"/>
      <c r="FW81" s="977"/>
      <c r="FX81" s="977"/>
      <c r="FY81" s="977"/>
      <c r="FZ81" s="977"/>
      <c r="GA81" s="977"/>
      <c r="GB81" s="977"/>
      <c r="GC81" s="977"/>
      <c r="GD81" s="977"/>
      <c r="GE81" s="977"/>
      <c r="GF81" s="977"/>
      <c r="GG81" s="977"/>
      <c r="GH81" s="977"/>
    </row>
    <row r="82" spans="1:190" s="25" customFormat="1" ht="27" customHeight="1" thickBot="1" x14ac:dyDescent="0.2">
      <c r="A82" s="29"/>
      <c r="B82" s="85" t="s">
        <v>66</v>
      </c>
      <c r="C82" s="1508"/>
      <c r="D82" s="1509"/>
      <c r="E82" s="1509"/>
      <c r="F82" s="1509"/>
      <c r="G82" s="1509"/>
      <c r="H82" s="1510"/>
      <c r="I82" s="1160"/>
      <c r="J82" s="34"/>
      <c r="K82" s="715"/>
      <c r="L82" s="715"/>
      <c r="M82" s="2093" t="s">
        <v>1733</v>
      </c>
      <c r="N82" s="2093"/>
      <c r="O82" s="2093"/>
      <c r="P82" s="2093"/>
      <c r="Q82" s="2093"/>
      <c r="R82" s="2093"/>
      <c r="S82" s="2093"/>
      <c r="T82" s="2093"/>
      <c r="U82" s="2093"/>
      <c r="V82" s="2093"/>
      <c r="W82" s="2093"/>
      <c r="X82" s="2093"/>
      <c r="Y82" s="2093"/>
      <c r="Z82" s="2093"/>
      <c r="AA82" s="2093"/>
      <c r="AB82" s="2503"/>
      <c r="AC82" s="2504"/>
      <c r="AD82" s="2505"/>
      <c r="AE82" s="2063"/>
      <c r="AF82" s="2506"/>
      <c r="AG82" s="2506"/>
      <c r="AH82" s="2430" t="s">
        <v>6511</v>
      </c>
      <c r="AI82" s="2431"/>
      <c r="AJ82" s="2506"/>
      <c r="AK82" s="2506"/>
      <c r="AL82" s="2506"/>
      <c r="AM82" s="2430" t="s">
        <v>6512</v>
      </c>
      <c r="AN82" s="2431"/>
      <c r="AO82" s="2506"/>
      <c r="AP82" s="2506"/>
      <c r="AQ82" s="2506"/>
      <c r="AR82" s="2430" t="s">
        <v>6513</v>
      </c>
      <c r="AS82" s="2495"/>
      <c r="AT82" s="2495" t="s">
        <v>6515</v>
      </c>
      <c r="AU82" s="2495"/>
      <c r="AV82" s="2428"/>
      <c r="AW82" s="2428"/>
      <c r="AX82" s="2428"/>
      <c r="AY82" s="2428"/>
      <c r="AZ82" s="2428"/>
      <c r="BA82" s="2428"/>
      <c r="BB82" s="2428"/>
      <c r="BC82" s="2428"/>
      <c r="BD82" s="2428"/>
      <c r="BE82" s="2428"/>
      <c r="BF82" s="2428"/>
      <c r="BG82" s="2428"/>
      <c r="BH82" s="2428"/>
      <c r="BI82" s="2428"/>
      <c r="BJ82" s="2429"/>
      <c r="BK82" s="2047" t="s">
        <v>24</v>
      </c>
      <c r="BL82" s="2047"/>
      <c r="BM82" s="84"/>
      <c r="BN82" s="84"/>
      <c r="BO82" s="84"/>
      <c r="BP82" s="84"/>
      <c r="BQ82" s="84"/>
      <c r="BR82" s="84"/>
      <c r="BS82" s="84"/>
      <c r="BT82" s="84"/>
      <c r="BU82" s="1667" t="str">
        <f>IF($DQ$83=1,"","←")</f>
        <v>←</v>
      </c>
      <c r="BV82" s="2039" t="str">
        <f>IF($DQ$83=1,"","窓口の概要書閲覧端末で調べたが不明な場合は「16備考又は別紙PDF」にその旨を記入してください。")</f>
        <v>窓口の概要書閲覧端末で調べたが不明な場合は「16備考又は別紙PDF」にその旨を記入してください。</v>
      </c>
      <c r="BW82" s="2040"/>
      <c r="BX82" s="2040"/>
      <c r="BY82" s="2040"/>
      <c r="BZ82" s="2040"/>
      <c r="CA82" s="2040"/>
      <c r="CB82" s="2040"/>
      <c r="CC82" s="2040"/>
      <c r="CD82" s="2040"/>
      <c r="CE82" s="2040"/>
      <c r="CF82" s="2040"/>
      <c r="CG82" s="2040"/>
      <c r="CH82" s="2040"/>
      <c r="CI82" s="2040"/>
      <c r="CJ82" s="2040"/>
      <c r="CK82" s="2040"/>
      <c r="CL82" s="2040"/>
      <c r="CM82" s="2040"/>
      <c r="CN82" s="2040"/>
      <c r="CO82" s="2040"/>
      <c r="CP82" s="2040"/>
      <c r="CQ82" s="2040"/>
      <c r="CR82" s="2040"/>
      <c r="CS82" s="2040"/>
      <c r="CT82" s="2040"/>
      <c r="CU82" s="2041"/>
      <c r="CV82" s="206"/>
      <c r="CW82" s="206"/>
      <c r="CX82" s="206"/>
      <c r="CY82" s="206"/>
      <c r="CZ82" s="206"/>
      <c r="DA82" s="206"/>
      <c r="DB82" s="206"/>
      <c r="DC82" s="206"/>
      <c r="DD82" s="206"/>
      <c r="DE82" s="206"/>
      <c r="DF82" s="206"/>
      <c r="DG82" s="206"/>
      <c r="DH82" s="206"/>
      <c r="DI82" s="206"/>
      <c r="DJ82" s="206"/>
      <c r="DK82" s="206"/>
      <c r="DL82" s="958"/>
      <c r="DM82" s="940"/>
      <c r="DN82" s="940"/>
      <c r="DO82" s="940"/>
      <c r="DP82" s="940"/>
      <c r="DQ82" s="940"/>
      <c r="DR82" s="940"/>
      <c r="DS82" s="940"/>
      <c r="DT82" s="940"/>
      <c r="DU82" s="940"/>
      <c r="DV82" s="940"/>
      <c r="DW82" s="940"/>
      <c r="DX82" s="940"/>
      <c r="DY82" s="940"/>
      <c r="DZ82" s="940"/>
      <c r="EA82" s="940"/>
      <c r="EB82" s="940"/>
      <c r="EC82" s="940"/>
      <c r="ED82" s="940"/>
      <c r="EE82" s="940"/>
      <c r="EF82" s="940"/>
      <c r="EG82" s="940"/>
      <c r="EH82" s="940"/>
      <c r="EI82" s="940"/>
      <c r="EJ82" s="940"/>
      <c r="EK82" s="940"/>
      <c r="EL82" s="940"/>
      <c r="EM82" s="940"/>
      <c r="EN82" s="940"/>
      <c r="EO82" s="940"/>
      <c r="EP82" s="940"/>
      <c r="EQ82" s="940"/>
      <c r="ER82" s="940"/>
      <c r="ES82" s="940"/>
      <c r="ET82" s="940"/>
      <c r="EU82" s="940"/>
      <c r="EV82" s="940"/>
      <c r="EW82" s="940"/>
      <c r="EX82" s="940"/>
      <c r="EY82" s="940"/>
      <c r="EZ82" s="940"/>
      <c r="FA82" s="940"/>
      <c r="FB82" s="940"/>
      <c r="FC82" s="940"/>
      <c r="FD82" s="940"/>
      <c r="FE82" s="940"/>
      <c r="FF82" s="940"/>
      <c r="FG82" s="940"/>
      <c r="FH82" s="940"/>
      <c r="FI82" s="940"/>
      <c r="FJ82" s="940"/>
      <c r="FK82" s="940"/>
      <c r="FL82" s="940"/>
      <c r="FM82" s="940"/>
      <c r="FN82" s="940"/>
      <c r="FO82" s="940"/>
      <c r="FP82" s="940"/>
      <c r="FQ82" s="940"/>
      <c r="FR82" s="940"/>
      <c r="FS82" s="940"/>
      <c r="FT82" s="951"/>
      <c r="FU82" s="951"/>
      <c r="FV82" s="951"/>
      <c r="FW82" s="951"/>
      <c r="FX82" s="951"/>
      <c r="FY82" s="951"/>
      <c r="FZ82" s="951"/>
      <c r="GA82" s="951"/>
      <c r="GB82" s="951"/>
      <c r="GC82" s="951"/>
      <c r="GD82" s="951"/>
      <c r="GE82" s="951"/>
      <c r="GF82" s="951"/>
      <c r="GG82" s="951"/>
      <c r="GH82" s="951"/>
    </row>
    <row r="83" spans="1:190" s="25" customFormat="1" ht="27" customHeight="1" thickBot="1" x14ac:dyDescent="0.2">
      <c r="A83" s="29"/>
      <c r="B83" s="8"/>
      <c r="C83" s="1508"/>
      <c r="D83" s="1509"/>
      <c r="E83" s="1509"/>
      <c r="F83" s="1509"/>
      <c r="G83" s="1509"/>
      <c r="H83" s="1510"/>
      <c r="I83" s="1160"/>
      <c r="J83" s="22"/>
      <c r="K83" s="717"/>
      <c r="L83" s="717"/>
      <c r="M83" s="2488" t="s">
        <v>1735</v>
      </c>
      <c r="N83" s="2488"/>
      <c r="O83" s="2488"/>
      <c r="P83" s="2488"/>
      <c r="Q83" s="2488"/>
      <c r="R83" s="2488"/>
      <c r="S83" s="2488"/>
      <c r="T83" s="2488"/>
      <c r="U83" s="2488"/>
      <c r="V83" s="2488"/>
      <c r="W83" s="2488"/>
      <c r="X83" s="2488"/>
      <c r="Y83" s="2488"/>
      <c r="Z83" s="2488"/>
      <c r="AA83" s="2488"/>
      <c r="AB83" s="2743"/>
      <c r="AC83" s="2744"/>
      <c r="AD83" s="2744"/>
      <c r="AE83" s="2744"/>
      <c r="AF83" s="2744"/>
      <c r="AG83" s="2744"/>
      <c r="AH83" s="2745"/>
      <c r="AI83" s="2745"/>
      <c r="AJ83" s="2059"/>
      <c r="AK83" s="2519"/>
      <c r="AL83" s="2519"/>
      <c r="AM83" s="2519"/>
      <c r="AN83" s="2519"/>
      <c r="AO83" s="2519"/>
      <c r="AP83" s="2519"/>
      <c r="AQ83" s="2519"/>
      <c r="AR83" s="2519"/>
      <c r="AS83" s="2519"/>
      <c r="AT83" s="2519"/>
      <c r="AU83" s="2519"/>
      <c r="AV83" s="2519"/>
      <c r="AW83" s="2519"/>
      <c r="AX83" s="2519"/>
      <c r="AY83" s="2519"/>
      <c r="AZ83" s="2519"/>
      <c r="BA83" s="2519"/>
      <c r="BB83" s="2519"/>
      <c r="BC83" s="2519"/>
      <c r="BD83" s="2519"/>
      <c r="BE83" s="2519"/>
      <c r="BF83" s="2519"/>
      <c r="BG83" s="2519"/>
      <c r="BH83" s="2519"/>
      <c r="BI83" s="2519"/>
      <c r="BJ83" s="2520"/>
      <c r="BK83" s="2494" t="s">
        <v>79</v>
      </c>
      <c r="BL83" s="2494"/>
      <c r="BM83" s="1998" t="str">
        <f>IF(AB83="指定確認検査機関","←指定確認検査機関の場合、機関名の入力が必要です","")</f>
        <v/>
      </c>
      <c r="BN83" s="1999"/>
      <c r="BO83" s="1999"/>
      <c r="BP83" s="1999"/>
      <c r="BQ83" s="1999"/>
      <c r="BR83" s="1999"/>
      <c r="BS83" s="1999"/>
      <c r="BT83" s="1999"/>
      <c r="BU83" s="460"/>
      <c r="BV83" s="1996"/>
      <c r="BW83" s="460"/>
      <c r="BX83" s="460"/>
      <c r="BY83" s="464"/>
      <c r="BZ83" s="464"/>
      <c r="CA83" s="446"/>
      <c r="CB83" s="446"/>
      <c r="CC83" s="446"/>
      <c r="CD83" s="446"/>
      <c r="CE83" s="446"/>
      <c r="CF83" s="446"/>
      <c r="CG83" s="446"/>
      <c r="CH83" s="446"/>
      <c r="CI83" s="446"/>
      <c r="CJ83" s="446"/>
      <c r="CK83" s="446"/>
      <c r="CL83" s="446"/>
      <c r="CM83" s="446"/>
      <c r="CN83" s="446"/>
      <c r="CO83" s="446"/>
      <c r="CP83" s="446"/>
      <c r="CQ83" s="446"/>
      <c r="CR83" s="446"/>
      <c r="CS83" s="446"/>
      <c r="CT83" s="446"/>
      <c r="CU83" s="447"/>
      <c r="CV83" s="206"/>
      <c r="CW83" s="206"/>
      <c r="CX83" s="206"/>
      <c r="CY83" s="206"/>
      <c r="CZ83" s="206"/>
      <c r="DA83" s="206"/>
      <c r="DB83" s="206"/>
      <c r="DC83" s="206"/>
      <c r="DD83" s="206"/>
      <c r="DE83" s="206"/>
      <c r="DF83" s="206"/>
      <c r="DG83" s="206"/>
      <c r="DH83" s="206"/>
      <c r="DI83" s="206"/>
      <c r="DJ83" s="206"/>
      <c r="DK83" s="206"/>
      <c r="DL83" s="958"/>
      <c r="DM83" s="947">
        <f>IF(AB83="指定確認検査機関",1,0)</f>
        <v>0</v>
      </c>
      <c r="DN83" s="948">
        <f>IF(AB83="建築主事等",1,0)</f>
        <v>0</v>
      </c>
      <c r="DO83" s="979" t="str">
        <f>IF(DM83=1,"レ","")</f>
        <v/>
      </c>
      <c r="DP83" s="980" t="str">
        <f>IF(DN83=1,"レ","")</f>
        <v/>
      </c>
      <c r="DQ83" s="1198">
        <f>IF(AND(AB82&lt;&gt;"",AE82&lt;&gt;"",AJ82&lt;&gt;"",AO82&lt;&gt;"",AV82&lt;&gt;"",AB83&lt;&gt;""),1,0)</f>
        <v>0</v>
      </c>
      <c r="DR83" s="940"/>
      <c r="DS83" s="940"/>
      <c r="DT83" s="940"/>
      <c r="DU83" s="940"/>
      <c r="DV83" s="940"/>
      <c r="DW83" s="940"/>
      <c r="DX83" s="940"/>
      <c r="DY83" s="940"/>
      <c r="DZ83" s="940"/>
      <c r="EA83" s="940"/>
      <c r="EB83" s="940"/>
      <c r="EC83" s="940"/>
      <c r="ED83" s="940"/>
      <c r="EE83" s="940"/>
      <c r="EF83" s="940"/>
      <c r="EG83" s="940"/>
      <c r="EH83" s="940"/>
      <c r="EI83" s="940"/>
      <c r="EJ83" s="940"/>
      <c r="EK83" s="940"/>
      <c r="EL83" s="940"/>
      <c r="EM83" s="940"/>
      <c r="EN83" s="940"/>
      <c r="EO83" s="940"/>
      <c r="EP83" s="940"/>
      <c r="EQ83" s="940"/>
      <c r="ER83" s="940"/>
      <c r="ES83" s="940"/>
      <c r="ET83" s="940"/>
      <c r="EU83" s="940"/>
      <c r="EV83" s="940"/>
      <c r="EW83" s="940"/>
      <c r="EX83" s="940"/>
      <c r="EY83" s="940"/>
      <c r="EZ83" s="940"/>
      <c r="FA83" s="940"/>
      <c r="FB83" s="940"/>
      <c r="FC83" s="940"/>
      <c r="FD83" s="940"/>
      <c r="FE83" s="940"/>
      <c r="FF83" s="940"/>
      <c r="FG83" s="940"/>
      <c r="FH83" s="940"/>
      <c r="FI83" s="940"/>
      <c r="FJ83" s="940"/>
      <c r="FK83" s="940"/>
      <c r="FL83" s="940"/>
      <c r="FM83" s="940"/>
      <c r="FN83" s="940"/>
      <c r="FO83" s="940"/>
      <c r="FP83" s="940"/>
      <c r="FQ83" s="940"/>
      <c r="FR83" s="940"/>
      <c r="FS83" s="940"/>
      <c r="FT83" s="951"/>
      <c r="FU83" s="951"/>
      <c r="FV83" s="951"/>
      <c r="FW83" s="951"/>
      <c r="FX83" s="951"/>
      <c r="FY83" s="951"/>
      <c r="FZ83" s="951"/>
      <c r="GA83" s="951"/>
      <c r="GB83" s="951"/>
      <c r="GC83" s="951"/>
      <c r="GD83" s="951"/>
      <c r="GE83" s="951"/>
      <c r="GF83" s="951"/>
      <c r="GG83" s="951"/>
      <c r="GH83" s="951"/>
    </row>
    <row r="84" spans="1:190" s="25" customFormat="1" ht="15" hidden="1" customHeight="1" x14ac:dyDescent="0.15">
      <c r="A84" s="29"/>
      <c r="B84" s="85" t="s">
        <v>66</v>
      </c>
      <c r="C84" s="1508"/>
      <c r="D84" s="1509"/>
      <c r="E84" s="1509"/>
      <c r="F84" s="1509"/>
      <c r="G84" s="1509"/>
      <c r="H84" s="1510"/>
      <c r="I84" s="1163"/>
      <c r="J84" s="5"/>
      <c r="K84" s="5"/>
      <c r="L84" s="5"/>
      <c r="M84" s="5"/>
      <c r="N84" s="5"/>
      <c r="O84" s="5"/>
      <c r="P84" s="5"/>
      <c r="Q84" s="5"/>
      <c r="R84" s="5"/>
      <c r="S84" s="5"/>
      <c r="T84" s="5"/>
      <c r="U84" s="5"/>
      <c r="V84" s="5"/>
      <c r="W84" s="5"/>
      <c r="X84" s="5"/>
      <c r="Y84" s="5"/>
      <c r="Z84" s="5"/>
      <c r="AA84" s="5"/>
      <c r="AB84" s="5"/>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28"/>
      <c r="BV84" s="28"/>
      <c r="BW84" s="28"/>
      <c r="BX84" s="300"/>
      <c r="BY84" s="2"/>
      <c r="BZ84" s="2"/>
      <c r="CA84" s="392"/>
      <c r="CB84" s="392"/>
      <c r="CC84" s="392"/>
      <c r="CD84" s="392"/>
      <c r="CE84" s="392"/>
      <c r="CF84" s="392"/>
      <c r="CG84" s="392"/>
      <c r="CH84" s="392"/>
      <c r="CI84" s="392"/>
      <c r="CJ84" s="392"/>
      <c r="CK84" s="392"/>
      <c r="CL84" s="392"/>
      <c r="CM84" s="392"/>
      <c r="CN84" s="392"/>
      <c r="CO84" s="392"/>
      <c r="CP84" s="392"/>
      <c r="CQ84" s="392"/>
      <c r="CR84" s="392"/>
      <c r="CS84" s="392"/>
      <c r="CT84" s="392"/>
      <c r="CU84" s="392"/>
      <c r="CV84" s="729"/>
      <c r="CW84" s="729"/>
      <c r="CX84" s="729"/>
      <c r="CY84" s="729"/>
      <c r="CZ84" s="729"/>
      <c r="DA84" s="729"/>
      <c r="DB84" s="729"/>
      <c r="DC84" s="729"/>
      <c r="DD84" s="729"/>
      <c r="DE84" s="729"/>
      <c r="DF84" s="729"/>
      <c r="DG84" s="729"/>
      <c r="DH84" s="729"/>
      <c r="DI84" s="729"/>
      <c r="DJ84" s="729"/>
      <c r="DK84" s="729"/>
      <c r="DL84" s="958"/>
      <c r="DM84" s="963"/>
      <c r="DN84" s="940"/>
      <c r="DO84" s="940"/>
      <c r="DP84" s="940"/>
      <c r="DQ84" s="940"/>
      <c r="DR84" s="940"/>
      <c r="DS84" s="940"/>
      <c r="DT84" s="940"/>
      <c r="DU84" s="940"/>
      <c r="DV84" s="940"/>
      <c r="DW84" s="940"/>
      <c r="DX84" s="940"/>
      <c r="DY84" s="940"/>
      <c r="DZ84" s="940"/>
      <c r="EA84" s="940"/>
      <c r="EB84" s="940"/>
      <c r="EC84" s="940"/>
      <c r="ED84" s="940"/>
      <c r="EE84" s="940"/>
      <c r="EF84" s="940"/>
      <c r="EG84" s="940"/>
      <c r="EH84" s="940"/>
      <c r="EI84" s="940"/>
      <c r="EJ84" s="940"/>
      <c r="EK84" s="940"/>
      <c r="EL84" s="940"/>
      <c r="EM84" s="940"/>
      <c r="EN84" s="940"/>
      <c r="EO84" s="940"/>
      <c r="EP84" s="940"/>
      <c r="EQ84" s="940"/>
      <c r="ER84" s="940"/>
      <c r="ES84" s="940"/>
      <c r="ET84" s="940"/>
      <c r="EU84" s="940"/>
      <c r="EV84" s="940"/>
      <c r="EW84" s="940"/>
      <c r="EX84" s="940"/>
      <c r="EY84" s="940"/>
      <c r="EZ84" s="940"/>
      <c r="FA84" s="940"/>
      <c r="FB84" s="940"/>
      <c r="FC84" s="940"/>
      <c r="FD84" s="940"/>
      <c r="FE84" s="940"/>
      <c r="FF84" s="940"/>
      <c r="FG84" s="940"/>
      <c r="FH84" s="940"/>
      <c r="FI84" s="940"/>
      <c r="FJ84" s="940"/>
      <c r="FK84" s="940"/>
      <c r="FL84" s="940"/>
      <c r="FM84" s="940"/>
      <c r="FN84" s="940"/>
      <c r="FO84" s="940"/>
      <c r="FP84" s="940"/>
      <c r="FQ84" s="940"/>
      <c r="FR84" s="940"/>
      <c r="FS84" s="940"/>
      <c r="FT84" s="951"/>
      <c r="FU84" s="951"/>
      <c r="FV84" s="951"/>
      <c r="FW84" s="951"/>
      <c r="FX84" s="951"/>
      <c r="FY84" s="951"/>
      <c r="FZ84" s="951"/>
      <c r="GA84" s="951"/>
      <c r="GB84" s="951"/>
      <c r="GC84" s="951"/>
      <c r="GD84" s="951"/>
      <c r="GE84" s="951"/>
      <c r="GF84" s="951"/>
      <c r="GG84" s="951"/>
      <c r="GH84" s="951"/>
    </row>
    <row r="85" spans="1:190" s="25" customFormat="1" ht="15" hidden="1" customHeight="1" x14ac:dyDescent="0.15">
      <c r="A85" s="29"/>
      <c r="B85" s="85"/>
      <c r="C85" s="1508"/>
      <c r="D85" s="1509"/>
      <c r="E85" s="1509"/>
      <c r="F85" s="1509"/>
      <c r="G85" s="1509"/>
      <c r="H85" s="1510"/>
      <c r="I85" s="1163"/>
      <c r="J85" s="5"/>
      <c r="K85" s="5"/>
      <c r="L85" s="5"/>
      <c r="M85" s="5"/>
      <c r="N85" s="5"/>
      <c r="O85" s="5"/>
      <c r="P85" s="5"/>
      <c r="Q85" s="5"/>
      <c r="R85" s="5"/>
      <c r="S85" s="5"/>
      <c r="T85" s="5"/>
      <c r="U85" s="5"/>
      <c r="V85" s="5"/>
      <c r="W85" s="5"/>
      <c r="X85" s="5"/>
      <c r="Y85" s="5"/>
      <c r="Z85" s="5"/>
      <c r="AA85" s="5"/>
      <c r="AB85" s="5"/>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28"/>
      <c r="BV85" s="28"/>
      <c r="BW85" s="28"/>
      <c r="BX85" s="300"/>
      <c r="BY85" s="2"/>
      <c r="BZ85" s="2"/>
      <c r="CA85" s="392"/>
      <c r="CB85" s="392"/>
      <c r="CC85" s="392"/>
      <c r="CD85" s="392"/>
      <c r="CE85" s="392"/>
      <c r="CF85" s="392"/>
      <c r="CG85" s="392"/>
      <c r="CH85" s="392"/>
      <c r="CI85" s="392"/>
      <c r="CJ85" s="392"/>
      <c r="CK85" s="392"/>
      <c r="CL85" s="392"/>
      <c r="CM85" s="392"/>
      <c r="CN85" s="392"/>
      <c r="CO85" s="392"/>
      <c r="CP85" s="392"/>
      <c r="CQ85" s="392"/>
      <c r="CR85" s="392"/>
      <c r="CS85" s="392"/>
      <c r="CT85" s="392"/>
      <c r="CU85" s="392"/>
      <c r="CV85" s="729"/>
      <c r="CW85" s="729"/>
      <c r="CX85" s="729"/>
      <c r="CY85" s="729"/>
      <c r="CZ85" s="729"/>
      <c r="DA85" s="729"/>
      <c r="DB85" s="729"/>
      <c r="DC85" s="729"/>
      <c r="DD85" s="729"/>
      <c r="DE85" s="729"/>
      <c r="DF85" s="729"/>
      <c r="DG85" s="729"/>
      <c r="DH85" s="729"/>
      <c r="DI85" s="729"/>
      <c r="DJ85" s="729"/>
      <c r="DK85" s="729"/>
      <c r="DL85" s="958"/>
      <c r="DM85" s="963"/>
      <c r="DN85" s="940"/>
      <c r="DO85" s="940"/>
      <c r="DP85" s="940"/>
      <c r="DQ85" s="940"/>
      <c r="DR85" s="940"/>
      <c r="DS85" s="940"/>
      <c r="DT85" s="940"/>
      <c r="DU85" s="940"/>
      <c r="DV85" s="940"/>
      <c r="DW85" s="940"/>
      <c r="DX85" s="940"/>
      <c r="DY85" s="940"/>
      <c r="DZ85" s="940"/>
      <c r="EA85" s="940"/>
      <c r="EB85" s="940"/>
      <c r="EC85" s="940"/>
      <c r="ED85" s="940"/>
      <c r="EE85" s="940"/>
      <c r="EF85" s="940"/>
      <c r="EG85" s="940"/>
      <c r="EH85" s="940"/>
      <c r="EI85" s="940"/>
      <c r="EJ85" s="940"/>
      <c r="EK85" s="940"/>
      <c r="EL85" s="940"/>
      <c r="EM85" s="940"/>
      <c r="EN85" s="940"/>
      <c r="EO85" s="940"/>
      <c r="EP85" s="940"/>
      <c r="EQ85" s="940"/>
      <c r="ER85" s="940"/>
      <c r="ES85" s="940"/>
      <c r="ET85" s="940"/>
      <c r="EU85" s="940"/>
      <c r="EV85" s="940"/>
      <c r="EW85" s="940"/>
      <c r="EX85" s="940"/>
      <c r="EY85" s="940"/>
      <c r="EZ85" s="940"/>
      <c r="FA85" s="940"/>
      <c r="FB85" s="940"/>
      <c r="FC85" s="940"/>
      <c r="FD85" s="940"/>
      <c r="FE85" s="940"/>
      <c r="FF85" s="940"/>
      <c r="FG85" s="940"/>
      <c r="FH85" s="940"/>
      <c r="FI85" s="940"/>
      <c r="FJ85" s="940"/>
      <c r="FK85" s="940"/>
      <c r="FL85" s="940"/>
      <c r="FM85" s="940"/>
      <c r="FN85" s="940"/>
      <c r="FO85" s="940"/>
      <c r="FP85" s="940"/>
      <c r="FQ85" s="940"/>
      <c r="FR85" s="940"/>
      <c r="FS85" s="940"/>
      <c r="FT85" s="951"/>
      <c r="FU85" s="951"/>
      <c r="FV85" s="951"/>
      <c r="FW85" s="951"/>
      <c r="FX85" s="951"/>
      <c r="FY85" s="951"/>
      <c r="FZ85" s="951"/>
      <c r="GA85" s="951"/>
      <c r="GB85" s="951"/>
      <c r="GC85" s="951"/>
      <c r="GD85" s="951"/>
      <c r="GE85" s="951"/>
      <c r="GF85" s="951"/>
      <c r="GG85" s="951"/>
      <c r="GH85" s="951"/>
    </row>
    <row r="86" spans="1:190" s="25" customFormat="1" ht="15" hidden="1" customHeight="1" x14ac:dyDescent="0.15">
      <c r="A86" s="29"/>
      <c r="B86" s="85"/>
      <c r="C86" s="1508"/>
      <c r="D86" s="1509"/>
      <c r="E86" s="1509"/>
      <c r="F86" s="1509"/>
      <c r="G86" s="1509"/>
      <c r="H86" s="1510"/>
      <c r="I86" s="1163"/>
      <c r="J86" s="5"/>
      <c r="K86" s="5"/>
      <c r="L86" s="5"/>
      <c r="M86" s="5"/>
      <c r="N86" s="5"/>
      <c r="O86" s="5"/>
      <c r="P86" s="5"/>
      <c r="Q86" s="5"/>
      <c r="R86" s="5"/>
      <c r="S86" s="5"/>
      <c r="T86" s="5"/>
      <c r="U86" s="5"/>
      <c r="V86" s="5"/>
      <c r="W86" s="5"/>
      <c r="X86" s="5"/>
      <c r="Y86" s="5"/>
      <c r="Z86" s="5"/>
      <c r="AA86" s="5"/>
      <c r="AB86" s="5"/>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28"/>
      <c r="BV86" s="28"/>
      <c r="BW86" s="28"/>
      <c r="BX86" s="300"/>
      <c r="BY86" s="2"/>
      <c r="BZ86" s="2"/>
      <c r="CA86" s="392"/>
      <c r="CB86" s="392"/>
      <c r="CC86" s="392"/>
      <c r="CD86" s="392"/>
      <c r="CE86" s="392"/>
      <c r="CF86" s="392"/>
      <c r="CG86" s="392"/>
      <c r="CH86" s="392"/>
      <c r="CI86" s="392"/>
      <c r="CJ86" s="392"/>
      <c r="CK86" s="392"/>
      <c r="CL86" s="392"/>
      <c r="CM86" s="392"/>
      <c r="CN86" s="392"/>
      <c r="CO86" s="392"/>
      <c r="CP86" s="392"/>
      <c r="CQ86" s="392"/>
      <c r="CR86" s="392"/>
      <c r="CS86" s="392"/>
      <c r="CT86" s="392"/>
      <c r="CU86" s="392"/>
      <c r="CV86" s="729"/>
      <c r="CW86" s="729"/>
      <c r="CX86" s="729"/>
      <c r="CY86" s="729"/>
      <c r="CZ86" s="729"/>
      <c r="DA86" s="729"/>
      <c r="DB86" s="729"/>
      <c r="DC86" s="729"/>
      <c r="DD86" s="729"/>
      <c r="DE86" s="729"/>
      <c r="DF86" s="729"/>
      <c r="DG86" s="729"/>
      <c r="DH86" s="729"/>
      <c r="DI86" s="729"/>
      <c r="DJ86" s="729"/>
      <c r="DK86" s="729"/>
      <c r="DL86" s="958"/>
      <c r="DM86" s="963"/>
      <c r="DN86" s="940"/>
      <c r="DO86" s="940"/>
      <c r="DP86" s="940"/>
      <c r="DQ86" s="940"/>
      <c r="DR86" s="940"/>
      <c r="DS86" s="940"/>
      <c r="DT86" s="940"/>
      <c r="DU86" s="940"/>
      <c r="DV86" s="940"/>
      <c r="DW86" s="940"/>
      <c r="DX86" s="940"/>
      <c r="DY86" s="940"/>
      <c r="DZ86" s="940"/>
      <c r="EA86" s="940"/>
      <c r="EB86" s="940"/>
      <c r="EC86" s="940"/>
      <c r="ED86" s="940"/>
      <c r="EE86" s="940"/>
      <c r="EF86" s="940"/>
      <c r="EG86" s="940"/>
      <c r="EH86" s="940"/>
      <c r="EI86" s="940"/>
      <c r="EJ86" s="940"/>
      <c r="EK86" s="940"/>
      <c r="EL86" s="940"/>
      <c r="EM86" s="940"/>
      <c r="EN86" s="940"/>
      <c r="EO86" s="940"/>
      <c r="EP86" s="940"/>
      <c r="EQ86" s="940"/>
      <c r="ER86" s="940"/>
      <c r="ES86" s="940"/>
      <c r="ET86" s="940"/>
      <c r="EU86" s="940"/>
      <c r="EV86" s="940"/>
      <c r="EW86" s="940"/>
      <c r="EX86" s="940"/>
      <c r="EY86" s="940"/>
      <c r="EZ86" s="940"/>
      <c r="FA86" s="940"/>
      <c r="FB86" s="940"/>
      <c r="FC86" s="940"/>
      <c r="FD86" s="940"/>
      <c r="FE86" s="940"/>
      <c r="FF86" s="940"/>
      <c r="FG86" s="940"/>
      <c r="FH86" s="940"/>
      <c r="FI86" s="940"/>
      <c r="FJ86" s="940"/>
      <c r="FK86" s="940"/>
      <c r="FL86" s="940"/>
      <c r="FM86" s="940"/>
      <c r="FN86" s="940"/>
      <c r="FO86" s="940"/>
      <c r="FP86" s="940"/>
      <c r="FQ86" s="940"/>
      <c r="FR86" s="940"/>
      <c r="FS86" s="940"/>
      <c r="FT86" s="951"/>
      <c r="FU86" s="951"/>
      <c r="FV86" s="951"/>
      <c r="FW86" s="951"/>
      <c r="FX86" s="951"/>
      <c r="FY86" s="951"/>
      <c r="FZ86" s="951"/>
      <c r="GA86" s="951"/>
      <c r="GB86" s="951"/>
      <c r="GC86" s="951"/>
      <c r="GD86" s="951"/>
      <c r="GE86" s="951"/>
      <c r="GF86" s="951"/>
      <c r="GG86" s="951"/>
      <c r="GH86" s="951"/>
    </row>
    <row r="87" spans="1:190" ht="15" customHeight="1" thickBot="1" x14ac:dyDescent="0.2">
      <c r="C87" s="1511"/>
      <c r="D87" s="987"/>
      <c r="E87" s="987"/>
      <c r="F87" s="987"/>
      <c r="G87" s="987"/>
      <c r="H87" s="1512"/>
      <c r="I87" s="1155"/>
      <c r="M87" s="27"/>
      <c r="N87" s="27"/>
      <c r="O87" s="27"/>
      <c r="P87" s="27"/>
      <c r="Q87" s="27"/>
      <c r="R87" s="27"/>
      <c r="BU87" s="28"/>
      <c r="CA87" s="392"/>
      <c r="CB87" s="392"/>
      <c r="CC87" s="392"/>
      <c r="CD87" s="392"/>
      <c r="CE87" s="392"/>
      <c r="CF87" s="392"/>
      <c r="CG87" s="392"/>
      <c r="CH87" s="392"/>
      <c r="CI87" s="392"/>
      <c r="CJ87" s="392"/>
      <c r="CK87" s="392"/>
      <c r="CL87" s="392"/>
      <c r="CM87" s="392"/>
      <c r="CN87" s="392"/>
      <c r="CO87" s="392"/>
      <c r="CP87" s="392"/>
      <c r="CQ87" s="392"/>
      <c r="CR87" s="392"/>
      <c r="CS87" s="392"/>
      <c r="CT87" s="392"/>
      <c r="CU87" s="392"/>
      <c r="CV87" s="729"/>
      <c r="CW87" s="729"/>
      <c r="CX87" s="729"/>
      <c r="CY87" s="729"/>
      <c r="CZ87" s="729"/>
      <c r="DA87" s="729"/>
      <c r="DB87" s="729"/>
      <c r="DC87" s="729"/>
      <c r="DD87" s="729"/>
      <c r="DE87" s="729"/>
      <c r="DF87" s="729"/>
      <c r="DG87" s="729"/>
      <c r="DH87" s="729"/>
      <c r="DI87" s="729"/>
      <c r="DJ87" s="729"/>
      <c r="DK87" s="729"/>
      <c r="DL87" s="958"/>
      <c r="DM87" s="963"/>
      <c r="FJ87" s="940"/>
      <c r="FK87" s="940"/>
      <c r="FL87" s="940"/>
      <c r="FM87" s="940"/>
      <c r="FN87" s="940"/>
      <c r="FO87" s="940"/>
      <c r="FP87" s="940"/>
      <c r="FQ87" s="940"/>
      <c r="FR87" s="940"/>
      <c r="FS87" s="940"/>
    </row>
    <row r="88" spans="1:190" ht="35.1" customHeight="1" x14ac:dyDescent="0.15">
      <c r="A88" s="21"/>
      <c r="C88" s="1511"/>
      <c r="D88" s="987"/>
      <c r="E88" s="987"/>
      <c r="F88" s="987"/>
      <c r="G88" s="987"/>
      <c r="H88" s="1512"/>
      <c r="I88" s="1155"/>
      <c r="J88" s="2406" t="s">
        <v>1705</v>
      </c>
      <c r="K88" s="2493"/>
      <c r="L88" s="2493"/>
      <c r="M88" s="2493"/>
      <c r="N88" s="2493"/>
      <c r="O88" s="2493"/>
      <c r="P88" s="2493"/>
      <c r="Q88" s="2493"/>
      <c r="R88" s="2493"/>
      <c r="S88" s="2493"/>
      <c r="T88" s="2493"/>
      <c r="U88" s="2493"/>
      <c r="V88" s="2493"/>
      <c r="W88" s="2493"/>
      <c r="X88" s="2493"/>
      <c r="Y88" s="2493"/>
      <c r="Z88" s="2493"/>
      <c r="AA88" s="2493"/>
      <c r="AB88" s="89"/>
      <c r="AC88" s="89"/>
      <c r="AD88" s="89"/>
      <c r="AE88" s="89"/>
      <c r="AF88" s="89"/>
      <c r="AG88" s="89"/>
      <c r="AH88" s="89"/>
      <c r="AI88" s="89"/>
      <c r="AJ88" s="89"/>
      <c r="AK88" s="89"/>
      <c r="AL88" s="89"/>
      <c r="AM88" s="89"/>
      <c r="AN88" s="89"/>
      <c r="AO88" s="89"/>
      <c r="AP88" s="89"/>
      <c r="AQ88" s="89"/>
      <c r="AR88" s="89"/>
      <c r="AS88" s="89"/>
      <c r="AT88" s="89"/>
      <c r="AU88" s="89"/>
      <c r="AV88" s="89"/>
      <c r="AW88" s="89"/>
      <c r="AX88" s="89"/>
      <c r="AY88" s="89"/>
      <c r="AZ88" s="89"/>
      <c r="BA88" s="89"/>
      <c r="BB88" s="89"/>
      <c r="BC88" s="89"/>
      <c r="BD88" s="89"/>
      <c r="BE88" s="89"/>
      <c r="BF88" s="89"/>
      <c r="BG88" s="89"/>
      <c r="BH88" s="89"/>
      <c r="BI88" s="90"/>
      <c r="BJ88" s="89"/>
      <c r="BK88" s="89"/>
      <c r="BL88" s="2064" t="s">
        <v>78</v>
      </c>
      <c r="BM88" s="2065"/>
      <c r="BN88" s="2065"/>
      <c r="BO88" s="2065"/>
      <c r="BP88" s="2065"/>
      <c r="BQ88" s="2065"/>
      <c r="BR88" s="2065"/>
      <c r="BS88" s="2065"/>
      <c r="BT88" s="2065"/>
      <c r="BU88" s="890"/>
      <c r="BV88" s="456"/>
      <c r="BW88" s="456"/>
      <c r="BX88" s="456"/>
      <c r="BY88" s="456"/>
      <c r="BZ88" s="456"/>
      <c r="CA88" s="891"/>
      <c r="CB88" s="891"/>
      <c r="CC88" s="891"/>
      <c r="CD88" s="891"/>
      <c r="CE88" s="891"/>
      <c r="CF88" s="891"/>
      <c r="CG88" s="891"/>
      <c r="CH88" s="891"/>
      <c r="CI88" s="891"/>
      <c r="CJ88" s="891"/>
      <c r="CK88" s="891"/>
      <c r="CL88" s="891"/>
      <c r="CM88" s="891"/>
      <c r="CN88" s="891"/>
      <c r="CO88" s="891"/>
      <c r="CP88" s="891"/>
      <c r="CQ88" s="891"/>
      <c r="CR88" s="891"/>
      <c r="CS88" s="891"/>
      <c r="CT88" s="891"/>
      <c r="CU88" s="892"/>
      <c r="DL88" s="958"/>
      <c r="DO88" s="940" t="s">
        <v>1682</v>
      </c>
      <c r="DP88" s="940" t="s">
        <v>1681</v>
      </c>
      <c r="DQ88" s="940" t="s">
        <v>6002</v>
      </c>
      <c r="FJ88" s="940"/>
      <c r="FK88" s="940"/>
      <c r="FL88" s="940"/>
      <c r="FM88" s="940"/>
      <c r="FN88" s="940"/>
      <c r="FO88" s="940"/>
      <c r="FP88" s="940"/>
      <c r="FQ88" s="940"/>
      <c r="FR88" s="940"/>
      <c r="FS88" s="940"/>
    </row>
    <row r="89" spans="1:190" s="25" customFormat="1" ht="27" customHeight="1" thickBot="1" x14ac:dyDescent="0.2">
      <c r="A89" s="29"/>
      <c r="B89" s="8"/>
      <c r="C89" s="1508"/>
      <c r="D89" s="1509"/>
      <c r="E89" s="1509"/>
      <c r="F89" s="1509"/>
      <c r="G89" s="1509"/>
      <c r="H89" s="1510"/>
      <c r="I89" s="1160"/>
      <c r="J89" s="24"/>
      <c r="K89" s="862"/>
      <c r="L89" s="862"/>
      <c r="M89" s="2047" t="s">
        <v>77</v>
      </c>
      <c r="N89" s="2549"/>
      <c r="O89" s="2549"/>
      <c r="P89" s="2549"/>
      <c r="Q89" s="2549"/>
      <c r="R89" s="2549"/>
      <c r="S89" s="2549"/>
      <c r="T89" s="2549"/>
      <c r="U89" s="2549"/>
      <c r="V89" s="2549"/>
      <c r="W89" s="2549"/>
      <c r="X89" s="2047" t="s">
        <v>76</v>
      </c>
      <c r="Y89" s="2549"/>
      <c r="Z89" s="2549"/>
      <c r="AA89" s="2549"/>
      <c r="AB89" s="2549"/>
      <c r="AC89" s="2549"/>
      <c r="AD89" s="2549"/>
      <c r="AE89" s="2549"/>
      <c r="AF89" s="2495" t="s">
        <v>75</v>
      </c>
      <c r="AG89" s="2495"/>
      <c r="AH89" s="2431"/>
      <c r="AI89" s="2061"/>
      <c r="AJ89" s="2062"/>
      <c r="AK89" s="2062"/>
      <c r="AL89" s="2495" t="s">
        <v>2</v>
      </c>
      <c r="AM89" s="2431"/>
      <c r="AN89" s="2061"/>
      <c r="AO89" s="2062"/>
      <c r="AP89" s="2063"/>
      <c r="AQ89" s="2430" t="s">
        <v>1384</v>
      </c>
      <c r="AR89" s="2495"/>
      <c r="AS89" s="2061"/>
      <c r="AT89" s="2062"/>
      <c r="AU89" s="2063"/>
      <c r="AV89" s="2436" t="s">
        <v>73</v>
      </c>
      <c r="AW89" s="2437"/>
      <c r="AX89" s="2437"/>
      <c r="AY89" s="2437"/>
      <c r="AZ89" s="861"/>
      <c r="BA89" s="861"/>
      <c r="BB89" s="879"/>
      <c r="BC89" s="861"/>
      <c r="BD89" s="861"/>
      <c r="BE89" s="861"/>
      <c r="BF89" s="861"/>
      <c r="BG89" s="861"/>
      <c r="BH89" s="861"/>
      <c r="BI89" s="861"/>
      <c r="BJ89" s="861"/>
      <c r="BK89" s="861"/>
      <c r="BL89" s="861"/>
      <c r="BM89" s="861"/>
      <c r="BN89" s="861"/>
      <c r="BO89" s="861"/>
      <c r="BP89" s="861"/>
      <c r="BQ89" s="2004"/>
      <c r="BR89" s="2004"/>
      <c r="BS89" s="2004"/>
      <c r="BT89" s="2004"/>
      <c r="BU89" s="1665" t="s">
        <v>6270</v>
      </c>
      <c r="BV89" s="1666" t="s">
        <v>6271</v>
      </c>
      <c r="BW89" s="710"/>
      <c r="BX89" s="710"/>
      <c r="BY89" s="710"/>
      <c r="BZ89" s="710"/>
      <c r="CA89" s="888"/>
      <c r="CB89" s="888"/>
      <c r="CC89" s="888"/>
      <c r="CD89" s="888"/>
      <c r="CE89" s="888"/>
      <c r="CF89" s="888"/>
      <c r="CG89" s="888"/>
      <c r="CH89" s="888"/>
      <c r="CI89" s="888"/>
      <c r="CJ89" s="888"/>
      <c r="CK89" s="888"/>
      <c r="CL89" s="888"/>
      <c r="CM89" s="888"/>
      <c r="CN89" s="888"/>
      <c r="CO89" s="888"/>
      <c r="CP89" s="888"/>
      <c r="CQ89" s="888"/>
      <c r="CR89" s="888"/>
      <c r="CS89" s="888"/>
      <c r="CT89" s="888"/>
      <c r="CU89" s="889"/>
      <c r="CV89" s="206"/>
      <c r="CW89" s="206"/>
      <c r="CX89" s="206"/>
      <c r="CY89" s="206"/>
      <c r="CZ89" s="206"/>
      <c r="DA89" s="206"/>
      <c r="DB89" s="206"/>
      <c r="DC89" s="206"/>
      <c r="DD89" s="206"/>
      <c r="DE89" s="206"/>
      <c r="DF89" s="206"/>
      <c r="DG89" s="206"/>
      <c r="DH89" s="206"/>
      <c r="DI89" s="206"/>
      <c r="DJ89" s="206"/>
      <c r="DK89" s="206"/>
      <c r="DL89" s="958"/>
      <c r="DM89" s="940" t="s">
        <v>1680</v>
      </c>
      <c r="DN89" s="940" t="s">
        <v>1681</v>
      </c>
      <c r="DO89" s="940" t="s">
        <v>1683</v>
      </c>
      <c r="DP89" s="940" t="s">
        <v>1684</v>
      </c>
      <c r="DQ89" s="948">
        <f>IF(AND(AI89="",AN89="",AS89=""),1,0)</f>
        <v>1</v>
      </c>
      <c r="DR89" s="940" t="s">
        <v>6516</v>
      </c>
      <c r="DS89" s="940"/>
      <c r="DT89" s="940"/>
      <c r="DU89" s="940"/>
      <c r="DV89" s="940"/>
      <c r="DW89" s="940"/>
      <c r="DX89" s="940"/>
      <c r="DY89" s="940"/>
      <c r="DZ89" s="940"/>
      <c r="EA89" s="940"/>
      <c r="EB89" s="940"/>
      <c r="EC89" s="940"/>
      <c r="ED89" s="940"/>
      <c r="EE89" s="940"/>
      <c r="EF89" s="940"/>
      <c r="EG89" s="940"/>
      <c r="EH89" s="940"/>
      <c r="EI89" s="940"/>
      <c r="EJ89" s="940"/>
      <c r="EK89" s="940"/>
      <c r="EL89" s="940"/>
      <c r="EM89" s="940"/>
      <c r="EN89" s="940"/>
      <c r="EO89" s="940"/>
      <c r="EP89" s="940"/>
      <c r="EQ89" s="940"/>
      <c r="ER89" s="940"/>
      <c r="ES89" s="940"/>
      <c r="ET89" s="940"/>
      <c r="EU89" s="940"/>
      <c r="EV89" s="940"/>
      <c r="EW89" s="940"/>
      <c r="EX89" s="940"/>
      <c r="EY89" s="940"/>
      <c r="EZ89" s="940"/>
      <c r="FA89" s="940"/>
      <c r="FB89" s="940"/>
      <c r="FC89" s="940"/>
      <c r="FD89" s="940"/>
      <c r="FE89" s="940"/>
      <c r="FF89" s="940"/>
      <c r="FG89" s="940"/>
      <c r="FH89" s="940"/>
      <c r="FI89" s="940"/>
      <c r="FJ89" s="940"/>
      <c r="FK89" s="940"/>
      <c r="FL89" s="940"/>
      <c r="FM89" s="940"/>
      <c r="FN89" s="940"/>
      <c r="FO89" s="940"/>
      <c r="FP89" s="940"/>
      <c r="FQ89" s="940"/>
      <c r="FR89" s="940"/>
      <c r="FS89" s="940"/>
      <c r="FT89" s="951"/>
      <c r="FU89" s="951"/>
      <c r="FV89" s="951"/>
      <c r="FW89" s="951"/>
      <c r="FX89" s="951"/>
      <c r="FY89" s="951"/>
      <c r="FZ89" s="951"/>
      <c r="GA89" s="951"/>
      <c r="GB89" s="951"/>
      <c r="GC89" s="951"/>
      <c r="GD89" s="951"/>
      <c r="GE89" s="951"/>
      <c r="GF89" s="951"/>
      <c r="GG89" s="951"/>
      <c r="GH89" s="951"/>
    </row>
    <row r="90" spans="1:190" ht="27" customHeight="1" thickBot="1" x14ac:dyDescent="0.2">
      <c r="A90" s="21"/>
      <c r="C90" s="1511"/>
      <c r="D90" s="987"/>
      <c r="E90" s="987"/>
      <c r="F90" s="987"/>
      <c r="G90" s="987"/>
      <c r="H90" s="1512"/>
      <c r="I90" s="1155"/>
      <c r="J90" s="34"/>
      <c r="K90" s="869"/>
      <c r="L90" s="869"/>
      <c r="M90" s="859" t="s">
        <v>72</v>
      </c>
      <c r="N90" s="859"/>
      <c r="O90" s="859"/>
      <c r="P90" s="859"/>
      <c r="Q90" s="859"/>
      <c r="R90" s="859"/>
      <c r="S90" s="859"/>
      <c r="T90" s="859"/>
      <c r="U90" s="859"/>
      <c r="V90" s="859"/>
      <c r="W90" s="859"/>
      <c r="X90" s="2495" t="s">
        <v>70</v>
      </c>
      <c r="Y90" s="2550"/>
      <c r="Z90" s="2550"/>
      <c r="AA90" s="2550"/>
      <c r="AB90" s="2062"/>
      <c r="AC90" s="2568"/>
      <c r="AD90" s="2568"/>
      <c r="AE90" s="2569"/>
      <c r="AF90" s="2062"/>
      <c r="AG90" s="2062"/>
      <c r="AH90" s="2063"/>
      <c r="AI90" s="2061"/>
      <c r="AJ90" s="2062"/>
      <c r="AK90" s="2062"/>
      <c r="AL90" s="2495" t="s">
        <v>2</v>
      </c>
      <c r="AM90" s="2431"/>
      <c r="AN90" s="2061"/>
      <c r="AO90" s="2062"/>
      <c r="AP90" s="2063"/>
      <c r="AQ90" s="2430" t="s">
        <v>74</v>
      </c>
      <c r="AR90" s="2495"/>
      <c r="AS90" s="2061"/>
      <c r="AT90" s="2062"/>
      <c r="AU90" s="2063"/>
      <c r="AV90" s="2430" t="s">
        <v>1794</v>
      </c>
      <c r="AW90" s="2495"/>
      <c r="AX90" s="2495"/>
      <c r="AY90" s="2495"/>
      <c r="AZ90" s="2006" t="str">
        <f>IF(AB90&lt;&gt;"－","","※")</f>
        <v/>
      </c>
      <c r="BA90" s="2734" t="str">
        <f>IF(AB90&lt;&gt;"－","","16備考欄に理由を記入してください。")</f>
        <v/>
      </c>
      <c r="BB90" s="2732"/>
      <c r="BC90" s="2732"/>
      <c r="BD90" s="2732"/>
      <c r="BE90" s="2732"/>
      <c r="BF90" s="2732"/>
      <c r="BG90" s="2732"/>
      <c r="BH90" s="2732"/>
      <c r="BI90" s="2732"/>
      <c r="BJ90" s="2732"/>
      <c r="BK90" s="2732"/>
      <c r="BL90" s="2732"/>
      <c r="BM90" s="2732"/>
      <c r="BN90" s="2732"/>
      <c r="BO90" s="2732"/>
      <c r="BP90" s="2732"/>
      <c r="BQ90" s="837"/>
      <c r="BR90" s="837"/>
      <c r="BS90" s="2005"/>
      <c r="BT90" s="2005"/>
      <c r="BU90" s="2003" t="s">
        <v>6519</v>
      </c>
      <c r="BV90" s="2034" t="s">
        <v>6520</v>
      </c>
      <c r="BW90" s="2035"/>
      <c r="BX90" s="2035"/>
      <c r="BY90" s="2035"/>
      <c r="BZ90" s="2035"/>
      <c r="CA90" s="2035"/>
      <c r="CB90" s="2035"/>
      <c r="CC90" s="2035"/>
      <c r="CD90" s="2035"/>
      <c r="CE90" s="2035"/>
      <c r="CF90" s="2035"/>
      <c r="CG90" s="2035"/>
      <c r="CH90" s="2035"/>
      <c r="CI90" s="2035"/>
      <c r="CJ90" s="2035"/>
      <c r="CK90" s="2035"/>
      <c r="CL90" s="2035"/>
      <c r="CM90" s="2035"/>
      <c r="CN90" s="2035"/>
      <c r="CO90" s="2035"/>
      <c r="CP90" s="2035"/>
      <c r="CQ90" s="2035"/>
      <c r="CR90" s="2035"/>
      <c r="CS90" s="2035"/>
      <c r="CT90" s="2035"/>
      <c r="CU90" s="2036"/>
      <c r="DL90" s="958"/>
      <c r="DM90" s="947">
        <f>IF(AB90="実施",1,0)</f>
        <v>0</v>
      </c>
      <c r="DN90" s="981">
        <f>IF(AB90="未実施",1,0)</f>
        <v>0</v>
      </c>
      <c r="DO90" s="982" t="str">
        <f>IF(DM90=1,"レ","")</f>
        <v/>
      </c>
      <c r="DP90" s="983" t="str">
        <f>IF(DN90=1,"レ","")</f>
        <v/>
      </c>
      <c r="DR90" s="948">
        <f>IF(AB90="－",1,0)</f>
        <v>0</v>
      </c>
      <c r="FJ90" s="940"/>
      <c r="FK90" s="940"/>
      <c r="FL90" s="940"/>
      <c r="FM90" s="940"/>
      <c r="FN90" s="940"/>
      <c r="FO90" s="940"/>
      <c r="FP90" s="940"/>
      <c r="FQ90" s="940"/>
      <c r="FR90" s="940"/>
      <c r="FS90" s="940"/>
    </row>
    <row r="91" spans="1:190" ht="27" customHeight="1" thickBot="1" x14ac:dyDescent="0.2">
      <c r="A91" s="21"/>
      <c r="B91" s="86"/>
      <c r="C91" s="1511"/>
      <c r="D91" s="987"/>
      <c r="E91" s="987"/>
      <c r="F91" s="987"/>
      <c r="G91" s="987"/>
      <c r="H91" s="1512"/>
      <c r="I91" s="1155"/>
      <c r="J91" s="68"/>
      <c r="K91" s="67"/>
      <c r="L91" s="67"/>
      <c r="M91" s="80" t="s">
        <v>71</v>
      </c>
      <c r="N91" s="80"/>
      <c r="O91" s="80"/>
      <c r="P91" s="80"/>
      <c r="Q91" s="80"/>
      <c r="R91" s="80"/>
      <c r="S91" s="80"/>
      <c r="T91" s="80"/>
      <c r="U91" s="80"/>
      <c r="V91" s="80"/>
      <c r="W91" s="80"/>
      <c r="X91" s="2496" t="s">
        <v>70</v>
      </c>
      <c r="Y91" s="2570"/>
      <c r="Z91" s="2570"/>
      <c r="AA91" s="2571"/>
      <c r="AB91" s="2497"/>
      <c r="AC91" s="2498"/>
      <c r="AD91" s="2498"/>
      <c r="AE91" s="2499"/>
      <c r="AF91" s="865"/>
      <c r="AG91" s="865"/>
      <c r="AH91" s="865"/>
      <c r="AI91" s="865"/>
      <c r="AJ91" s="865"/>
      <c r="AK91" s="2496"/>
      <c r="AL91" s="2496"/>
      <c r="AM91" s="2496"/>
      <c r="AN91" s="2496"/>
      <c r="AO91" s="2496"/>
      <c r="AP91" s="2496"/>
      <c r="AQ91" s="866"/>
      <c r="AR91" s="865"/>
      <c r="AS91" s="865"/>
      <c r="AT91" s="2496"/>
      <c r="AU91" s="2496"/>
      <c r="AV91" s="2496"/>
      <c r="AW91" s="2496"/>
      <c r="AX91" s="2496"/>
      <c r="AY91" s="2496"/>
      <c r="AZ91" s="2496"/>
      <c r="BA91" s="2496"/>
      <c r="BB91" s="2496"/>
      <c r="BC91" s="2496"/>
      <c r="BD91" s="2496"/>
      <c r="BE91" s="2496"/>
      <c r="BF91" s="2496"/>
      <c r="BG91" s="2496"/>
      <c r="BH91" s="2496"/>
      <c r="BI91" s="2496"/>
      <c r="BJ91" s="866"/>
      <c r="BK91" s="2488"/>
      <c r="BL91" s="2488"/>
      <c r="BM91" s="88"/>
      <c r="BN91" s="88"/>
      <c r="BO91" s="88"/>
      <c r="BP91" s="88"/>
      <c r="BQ91" s="88"/>
      <c r="BR91" s="88"/>
      <c r="BS91" s="88"/>
      <c r="BT91" s="88"/>
      <c r="BU91" s="887"/>
      <c r="BV91" s="2037"/>
      <c r="BW91" s="2037"/>
      <c r="BX91" s="2037"/>
      <c r="BY91" s="2037"/>
      <c r="BZ91" s="2037"/>
      <c r="CA91" s="2037"/>
      <c r="CB91" s="2037"/>
      <c r="CC91" s="2037"/>
      <c r="CD91" s="2037"/>
      <c r="CE91" s="2037"/>
      <c r="CF91" s="2037"/>
      <c r="CG91" s="2037"/>
      <c r="CH91" s="2037"/>
      <c r="CI91" s="2037"/>
      <c r="CJ91" s="2037"/>
      <c r="CK91" s="2037"/>
      <c r="CL91" s="2037"/>
      <c r="CM91" s="2037"/>
      <c r="CN91" s="2037"/>
      <c r="CO91" s="2037"/>
      <c r="CP91" s="2037"/>
      <c r="CQ91" s="2037"/>
      <c r="CR91" s="2037"/>
      <c r="CS91" s="2037"/>
      <c r="CT91" s="2037"/>
      <c r="CU91" s="2038"/>
      <c r="DL91" s="958"/>
      <c r="DM91" s="947">
        <f>IF(AB91="有",1,0)</f>
        <v>0</v>
      </c>
      <c r="DN91" s="948">
        <f>IF(AB91="無",1,0)</f>
        <v>0</v>
      </c>
      <c r="DO91" s="979" t="str">
        <f>IF(DM91=1,"レ","")</f>
        <v/>
      </c>
      <c r="DP91" s="980" t="str">
        <f>IF(DN91=1,"レ","")</f>
        <v/>
      </c>
      <c r="FJ91" s="940"/>
      <c r="FK91" s="940"/>
      <c r="FL91" s="940"/>
      <c r="FM91" s="940"/>
      <c r="FN91" s="940"/>
      <c r="FO91" s="940"/>
      <c r="FP91" s="940"/>
      <c r="FQ91" s="940"/>
      <c r="FR91" s="940"/>
      <c r="FS91" s="940"/>
    </row>
    <row r="92" spans="1:190" s="301" customFormat="1" ht="15" customHeight="1" thickBot="1" x14ac:dyDescent="0.2">
      <c r="A92" s="295"/>
      <c r="B92" s="26"/>
      <c r="C92" s="1511"/>
      <c r="D92" s="987"/>
      <c r="E92" s="987"/>
      <c r="F92" s="987"/>
      <c r="G92" s="987"/>
      <c r="H92" s="1512"/>
      <c r="I92" s="1155"/>
      <c r="J92" s="5"/>
      <c r="K92" s="5"/>
      <c r="L92" s="5"/>
      <c r="M92" s="27"/>
      <c r="N92" s="27"/>
      <c r="O92" s="27"/>
      <c r="P92" s="27"/>
      <c r="Q92" s="27"/>
      <c r="R92" s="27"/>
      <c r="S92" s="5"/>
      <c r="T92" s="5"/>
      <c r="U92" s="5"/>
      <c r="V92" s="5"/>
      <c r="W92" s="5"/>
      <c r="X92" s="5"/>
      <c r="Y92" s="5"/>
      <c r="Z92" s="5"/>
      <c r="AA92" s="5"/>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300"/>
      <c r="BV92" s="7"/>
      <c r="BW92" s="7"/>
      <c r="BX92" s="7"/>
      <c r="BY92" s="7"/>
      <c r="BZ92" s="7"/>
      <c r="CA92" s="729"/>
      <c r="CB92" s="729"/>
      <c r="CC92" s="729"/>
      <c r="CD92" s="729"/>
      <c r="CE92" s="729"/>
      <c r="CF92" s="729"/>
      <c r="CG92" s="729"/>
      <c r="CH92" s="729"/>
      <c r="CI92" s="729"/>
      <c r="CJ92" s="729"/>
      <c r="CK92" s="729"/>
      <c r="CL92" s="729"/>
      <c r="CM92" s="729"/>
      <c r="CN92" s="729"/>
      <c r="CO92" s="729"/>
      <c r="CP92" s="729"/>
      <c r="CQ92" s="729"/>
      <c r="CR92" s="729"/>
      <c r="CS92" s="729"/>
      <c r="CT92" s="729"/>
      <c r="CU92" s="729"/>
      <c r="CV92" s="729"/>
      <c r="CW92" s="729"/>
      <c r="CX92" s="729"/>
      <c r="CY92" s="729"/>
      <c r="CZ92" s="729"/>
      <c r="DA92" s="729"/>
      <c r="DB92" s="729"/>
      <c r="DC92" s="729"/>
      <c r="DD92" s="729"/>
      <c r="DE92" s="729"/>
      <c r="DF92" s="729"/>
      <c r="DG92" s="729"/>
      <c r="DH92" s="729"/>
      <c r="DI92" s="729"/>
      <c r="DJ92" s="729"/>
      <c r="DK92" s="729"/>
      <c r="DL92" s="958"/>
      <c r="DM92" s="962"/>
      <c r="DN92" s="939"/>
      <c r="DO92" s="939"/>
      <c r="DP92" s="939"/>
      <c r="DQ92" s="939"/>
      <c r="DR92" s="939"/>
      <c r="DS92" s="939"/>
      <c r="DT92" s="939"/>
      <c r="DU92" s="939"/>
      <c r="DV92" s="939"/>
      <c r="DW92" s="939"/>
      <c r="DX92" s="939"/>
      <c r="DY92" s="939"/>
      <c r="DZ92" s="939"/>
      <c r="EA92" s="939"/>
      <c r="EB92" s="939"/>
      <c r="EC92" s="939"/>
      <c r="ED92" s="939"/>
      <c r="EE92" s="939"/>
      <c r="EF92" s="939"/>
      <c r="EG92" s="939"/>
      <c r="EH92" s="939"/>
      <c r="EI92" s="939"/>
      <c r="EJ92" s="939"/>
      <c r="EK92" s="939"/>
      <c r="EL92" s="939"/>
      <c r="EM92" s="939"/>
      <c r="EN92" s="939"/>
      <c r="EO92" s="939"/>
      <c r="EP92" s="939"/>
      <c r="EQ92" s="939"/>
      <c r="ER92" s="939"/>
      <c r="ES92" s="939"/>
      <c r="ET92" s="939"/>
      <c r="EU92" s="939"/>
      <c r="EV92" s="939"/>
      <c r="EW92" s="939"/>
      <c r="EX92" s="939"/>
      <c r="EY92" s="939"/>
      <c r="EZ92" s="939"/>
      <c r="FA92" s="939"/>
      <c r="FB92" s="939"/>
      <c r="FC92" s="939"/>
      <c r="FD92" s="939"/>
      <c r="FE92" s="939"/>
      <c r="FF92" s="939"/>
      <c r="FG92" s="939"/>
      <c r="FH92" s="939"/>
      <c r="FI92" s="939"/>
      <c r="FJ92" s="939"/>
      <c r="FK92" s="939"/>
      <c r="FL92" s="939"/>
      <c r="FM92" s="939"/>
      <c r="FN92" s="939"/>
      <c r="FO92" s="939"/>
      <c r="FP92" s="939"/>
      <c r="FQ92" s="939"/>
      <c r="FR92" s="939"/>
      <c r="FS92" s="939"/>
      <c r="FT92" s="984"/>
      <c r="FU92" s="984"/>
      <c r="FV92" s="984"/>
      <c r="FW92" s="984"/>
      <c r="FX92" s="984"/>
      <c r="FY92" s="984"/>
      <c r="FZ92" s="984"/>
      <c r="GA92" s="984"/>
      <c r="GB92" s="984"/>
      <c r="GC92" s="984"/>
      <c r="GD92" s="984"/>
      <c r="GE92" s="984"/>
      <c r="GF92" s="984"/>
      <c r="GG92" s="984"/>
      <c r="GH92" s="984"/>
    </row>
    <row r="93" spans="1:190" ht="15" hidden="1" customHeight="1" x14ac:dyDescent="0.15">
      <c r="C93" s="1511"/>
      <c r="D93" s="987"/>
      <c r="E93" s="987"/>
      <c r="F93" s="987"/>
      <c r="G93" s="987"/>
      <c r="H93" s="1512"/>
      <c r="I93" s="1155"/>
      <c r="M93" s="27"/>
      <c r="N93" s="27"/>
      <c r="O93" s="27"/>
      <c r="P93" s="27"/>
      <c r="Q93" s="27"/>
      <c r="R93" s="27"/>
      <c r="BU93" s="28"/>
      <c r="CA93" s="392"/>
      <c r="CB93" s="392"/>
      <c r="CC93" s="392"/>
      <c r="CD93" s="392"/>
      <c r="CE93" s="392"/>
      <c r="CF93" s="392"/>
      <c r="CG93" s="392"/>
      <c r="CH93" s="392"/>
      <c r="CI93" s="392"/>
      <c r="CJ93" s="392"/>
      <c r="CK93" s="392"/>
      <c r="CL93" s="392"/>
      <c r="CM93" s="392"/>
      <c r="CN93" s="392"/>
      <c r="CO93" s="392"/>
      <c r="CP93" s="392"/>
      <c r="CQ93" s="392"/>
      <c r="CR93" s="392"/>
      <c r="CS93" s="392"/>
      <c r="CT93" s="392"/>
      <c r="CU93" s="392"/>
      <c r="CV93" s="729"/>
      <c r="CW93" s="729"/>
      <c r="CX93" s="729"/>
      <c r="CY93" s="729"/>
      <c r="CZ93" s="729"/>
      <c r="DA93" s="729"/>
      <c r="DB93" s="729"/>
      <c r="DC93" s="729"/>
      <c r="DD93" s="729"/>
      <c r="DE93" s="729"/>
      <c r="DF93" s="729"/>
      <c r="DG93" s="729"/>
      <c r="DH93" s="729"/>
      <c r="DI93" s="729"/>
      <c r="DJ93" s="729"/>
      <c r="DK93" s="729"/>
      <c r="DL93" s="958"/>
      <c r="DM93" s="963"/>
      <c r="FJ93" s="940"/>
      <c r="FK93" s="940"/>
      <c r="FL93" s="940"/>
      <c r="FM93" s="940"/>
      <c r="FN93" s="940"/>
      <c r="FO93" s="940"/>
      <c r="FP93" s="940"/>
      <c r="FQ93" s="940"/>
      <c r="FR93" s="940"/>
      <c r="FS93" s="940"/>
    </row>
    <row r="94" spans="1:190" ht="15" hidden="1" customHeight="1" x14ac:dyDescent="0.15">
      <c r="C94" s="1511"/>
      <c r="D94" s="987"/>
      <c r="E94" s="987"/>
      <c r="F94" s="987"/>
      <c r="G94" s="987"/>
      <c r="H94" s="1512"/>
      <c r="I94" s="1155"/>
      <c r="M94" s="27"/>
      <c r="N94" s="27"/>
      <c r="O94" s="27"/>
      <c r="P94" s="27"/>
      <c r="Q94" s="27"/>
      <c r="R94" s="27"/>
      <c r="BU94" s="28"/>
      <c r="CA94" s="392"/>
      <c r="CB94" s="392"/>
      <c r="CC94" s="392"/>
      <c r="CD94" s="392"/>
      <c r="CE94" s="392"/>
      <c r="CF94" s="392"/>
      <c r="CG94" s="392"/>
      <c r="CH94" s="392"/>
      <c r="CI94" s="392"/>
      <c r="CJ94" s="392"/>
      <c r="CK94" s="392"/>
      <c r="CL94" s="392"/>
      <c r="CM94" s="392"/>
      <c r="CN94" s="392"/>
      <c r="CO94" s="392"/>
      <c r="CP94" s="392"/>
      <c r="CQ94" s="392"/>
      <c r="CR94" s="392"/>
      <c r="CS94" s="392"/>
      <c r="CT94" s="392"/>
      <c r="CU94" s="392"/>
      <c r="CV94" s="729"/>
      <c r="CW94" s="729"/>
      <c r="CX94" s="729"/>
      <c r="CY94" s="729"/>
      <c r="CZ94" s="729"/>
      <c r="DA94" s="729"/>
      <c r="DB94" s="729"/>
      <c r="DC94" s="729"/>
      <c r="DD94" s="729"/>
      <c r="DE94" s="729"/>
      <c r="DF94" s="729"/>
      <c r="DG94" s="729"/>
      <c r="DH94" s="729"/>
      <c r="DI94" s="729"/>
      <c r="DJ94" s="729"/>
      <c r="DK94" s="729"/>
      <c r="DL94" s="958"/>
      <c r="DM94" s="963"/>
      <c r="FJ94" s="940"/>
      <c r="FK94" s="940"/>
      <c r="FL94" s="940"/>
      <c r="FM94" s="940"/>
      <c r="FN94" s="940"/>
      <c r="FO94" s="940"/>
      <c r="FP94" s="940"/>
      <c r="FQ94" s="940"/>
      <c r="FR94" s="940"/>
      <c r="FS94" s="940"/>
    </row>
    <row r="95" spans="1:190" ht="15" hidden="1" customHeight="1" thickBot="1" x14ac:dyDescent="0.2">
      <c r="C95" s="1511"/>
      <c r="D95" s="987"/>
      <c r="E95" s="987"/>
      <c r="F95" s="987"/>
      <c r="G95" s="987"/>
      <c r="H95" s="1512"/>
      <c r="I95" s="1155"/>
      <c r="M95" s="27"/>
      <c r="N95" s="27"/>
      <c r="O95" s="27"/>
      <c r="P95" s="27"/>
      <c r="Q95" s="27"/>
      <c r="R95" s="27"/>
      <c r="BU95" s="28"/>
      <c r="CA95" s="392"/>
      <c r="CB95" s="392"/>
      <c r="CC95" s="392"/>
      <c r="CD95" s="392"/>
      <c r="CE95" s="392"/>
      <c r="CF95" s="392"/>
      <c r="CG95" s="392"/>
      <c r="CH95" s="392"/>
      <c r="CI95" s="392"/>
      <c r="CJ95" s="392"/>
      <c r="CK95" s="392"/>
      <c r="CL95" s="392"/>
      <c r="CM95" s="392"/>
      <c r="CN95" s="392"/>
      <c r="CO95" s="392"/>
      <c r="CP95" s="392"/>
      <c r="CQ95" s="392"/>
      <c r="CR95" s="392"/>
      <c r="CS95" s="392"/>
      <c r="CT95" s="392"/>
      <c r="CU95" s="392"/>
      <c r="CV95" s="729"/>
      <c r="CW95" s="729"/>
      <c r="CX95" s="729"/>
      <c r="CY95" s="729"/>
      <c r="CZ95" s="729"/>
      <c r="DA95" s="729"/>
      <c r="DB95" s="729"/>
      <c r="DC95" s="729"/>
      <c r="DD95" s="729"/>
      <c r="DE95" s="729"/>
      <c r="DF95" s="729"/>
      <c r="DG95" s="729"/>
      <c r="DH95" s="729"/>
      <c r="DI95" s="729"/>
      <c r="DJ95" s="729"/>
      <c r="DK95" s="729"/>
      <c r="DL95" s="958"/>
      <c r="DM95" s="963"/>
      <c r="FJ95" s="940"/>
      <c r="FK95" s="940"/>
      <c r="FL95" s="940"/>
      <c r="FM95" s="940"/>
      <c r="FN95" s="940"/>
      <c r="FO95" s="940"/>
      <c r="FP95" s="940"/>
      <c r="FQ95" s="940"/>
      <c r="FR95" s="940"/>
      <c r="FS95" s="940"/>
    </row>
    <row r="96" spans="1:190" ht="35.1" customHeight="1" thickBot="1" x14ac:dyDescent="0.2">
      <c r="A96" s="21"/>
      <c r="C96" s="1511"/>
      <c r="D96" s="987"/>
      <c r="E96" s="987"/>
      <c r="F96" s="987"/>
      <c r="G96" s="987"/>
      <c r="H96" s="1512"/>
      <c r="I96" s="1155"/>
      <c r="J96" s="2406" t="s">
        <v>5552</v>
      </c>
      <c r="K96" s="2493"/>
      <c r="L96" s="2493"/>
      <c r="M96" s="2493"/>
      <c r="N96" s="2493"/>
      <c r="O96" s="2493"/>
      <c r="P96" s="2493"/>
      <c r="Q96" s="2493"/>
      <c r="R96" s="2493"/>
      <c r="S96" s="2493"/>
      <c r="T96" s="2493"/>
      <c r="U96" s="2493"/>
      <c r="V96" s="2493"/>
      <c r="W96" s="2493"/>
      <c r="X96" s="2493"/>
      <c r="Y96" s="2493"/>
      <c r="Z96" s="2493"/>
      <c r="AA96" s="2493"/>
      <c r="AB96" s="2493"/>
      <c r="AC96" s="2493"/>
      <c r="AD96" s="2493"/>
      <c r="AE96" s="2493"/>
      <c r="AF96" s="2493"/>
      <c r="AG96" s="2493"/>
      <c r="AH96" s="2493"/>
      <c r="AI96" s="2493"/>
      <c r="AJ96" s="2493"/>
      <c r="AK96" s="2493"/>
      <c r="AL96" s="2493"/>
      <c r="AM96" s="2493"/>
      <c r="AN96" s="2493"/>
      <c r="AO96" s="2493"/>
      <c r="AP96" s="2493"/>
      <c r="AQ96" s="2493"/>
      <c r="AR96" s="2493"/>
      <c r="AS96" s="2493"/>
      <c r="AT96" s="2493"/>
      <c r="AU96" s="2493"/>
      <c r="AV96" s="2493"/>
      <c r="AW96" s="2493"/>
      <c r="AX96" s="2493"/>
      <c r="AY96" s="2493"/>
      <c r="AZ96" s="2493"/>
      <c r="BA96" s="2493"/>
      <c r="BB96" s="2493"/>
      <c r="BC96" s="2493"/>
      <c r="BD96" s="2493"/>
      <c r="BE96" s="2493"/>
      <c r="BF96" s="2493"/>
      <c r="BG96" s="2493"/>
      <c r="BH96" s="2493"/>
      <c r="BI96" s="2493"/>
      <c r="BJ96" s="2493"/>
      <c r="BK96" s="2493"/>
      <c r="BL96" s="2064" t="s">
        <v>69</v>
      </c>
      <c r="BM96" s="2065"/>
      <c r="BN96" s="2065"/>
      <c r="BO96" s="2065"/>
      <c r="BP96" s="2065"/>
      <c r="BQ96" s="2065"/>
      <c r="BR96" s="2065"/>
      <c r="BS96" s="2065"/>
      <c r="BT96" s="2065"/>
      <c r="BU96" s="466"/>
      <c r="BV96" s="456"/>
      <c r="BW96" s="456"/>
      <c r="BX96" s="456"/>
      <c r="BY96" s="456"/>
      <c r="BZ96" s="456"/>
      <c r="CA96" s="457"/>
      <c r="CB96" s="457"/>
      <c r="CC96" s="457"/>
      <c r="CD96" s="457"/>
      <c r="CE96" s="457"/>
      <c r="CF96" s="457"/>
      <c r="CG96" s="457"/>
      <c r="CH96" s="457"/>
      <c r="CI96" s="457"/>
      <c r="CJ96" s="457"/>
      <c r="CK96" s="457"/>
      <c r="CL96" s="457"/>
      <c r="CM96" s="457"/>
      <c r="CN96" s="457"/>
      <c r="CO96" s="457"/>
      <c r="CP96" s="457"/>
      <c r="CQ96" s="457"/>
      <c r="CR96" s="457"/>
      <c r="CS96" s="457"/>
      <c r="CT96" s="457"/>
      <c r="CU96" s="458"/>
      <c r="DL96" s="958"/>
      <c r="DM96" s="940" t="s">
        <v>1723</v>
      </c>
      <c r="FJ96" s="940"/>
      <c r="FK96" s="940"/>
      <c r="FL96" s="940"/>
      <c r="FM96" s="940"/>
      <c r="FN96" s="940"/>
      <c r="FO96" s="940"/>
      <c r="FP96" s="940"/>
      <c r="FQ96" s="940"/>
      <c r="FR96" s="940"/>
      <c r="FS96" s="940"/>
    </row>
    <row r="97" spans="1:190" s="25" customFormat="1" ht="27" customHeight="1" thickBot="1" x14ac:dyDescent="0.2">
      <c r="A97" s="29"/>
      <c r="B97" s="8"/>
      <c r="C97" s="1508"/>
      <c r="D97" s="1509"/>
      <c r="E97" s="1509"/>
      <c r="F97" s="1509"/>
      <c r="G97" s="1509"/>
      <c r="H97" s="1510"/>
      <c r="I97" s="1160"/>
      <c r="J97" s="24"/>
      <c r="K97" s="708"/>
      <c r="L97" s="708"/>
      <c r="M97" s="2266" t="s">
        <v>37</v>
      </c>
      <c r="N97" s="2266"/>
      <c r="O97" s="2266"/>
      <c r="P97" s="2266"/>
      <c r="Q97" s="2266"/>
      <c r="R97" s="2266"/>
      <c r="S97" s="2075" t="s">
        <v>36</v>
      </c>
      <c r="T97" s="2129"/>
      <c r="U97" s="2129"/>
      <c r="V97" s="2129"/>
      <c r="W97" s="2129"/>
      <c r="X97" s="2129"/>
      <c r="Y97" s="2129"/>
      <c r="Z97" s="2129"/>
      <c r="AA97" s="2130"/>
      <c r="AB97" s="2220"/>
      <c r="AC97" s="2221"/>
      <c r="AD97" s="2221"/>
      <c r="AE97" s="2221"/>
      <c r="AF97" s="2222"/>
      <c r="AG97" s="2222"/>
      <c r="AH97" s="2222"/>
      <c r="AI97" s="2222"/>
      <c r="AJ97" s="2222"/>
      <c r="AK97" s="2222"/>
      <c r="AL97" s="2222"/>
      <c r="AM97" s="2222"/>
      <c r="AN97" s="2222"/>
      <c r="AO97" s="2222"/>
      <c r="AP97" s="2223"/>
      <c r="AQ97" s="279"/>
      <c r="AR97" s="61"/>
      <c r="AS97" s="61"/>
      <c r="AT97" s="61"/>
      <c r="AU97" s="61"/>
      <c r="AV97" s="61"/>
      <c r="AW97" s="61"/>
      <c r="AX97" s="61"/>
      <c r="AY97" s="60"/>
      <c r="AZ97" s="62"/>
      <c r="BA97" s="60"/>
      <c r="BB97" s="60"/>
      <c r="BC97" s="60"/>
      <c r="BD97" s="60"/>
      <c r="BE97" s="60"/>
      <c r="BF97" s="60"/>
      <c r="BG97" s="60"/>
      <c r="BH97" s="60"/>
      <c r="BI97" s="61"/>
      <c r="BJ97" s="61"/>
      <c r="BK97" s="61"/>
      <c r="BL97" s="61"/>
      <c r="BM97" s="61"/>
      <c r="BN97" s="61"/>
      <c r="BO97" s="61"/>
      <c r="BP97" s="60"/>
      <c r="BQ97" s="60"/>
      <c r="BR97" s="60"/>
      <c r="BS97" s="60"/>
      <c r="BT97" s="60"/>
      <c r="BU97" s="437"/>
      <c r="BV97" s="710"/>
      <c r="BW97" s="710"/>
      <c r="BX97" s="710"/>
      <c r="BY97" s="437"/>
      <c r="BZ97" s="710"/>
      <c r="CA97" s="390"/>
      <c r="CB97" s="390"/>
      <c r="CC97" s="390"/>
      <c r="CD97" s="390"/>
      <c r="CE97" s="390"/>
      <c r="CF97" s="390"/>
      <c r="CG97" s="390"/>
      <c r="CH97" s="390"/>
      <c r="CI97" s="390"/>
      <c r="CJ97" s="390"/>
      <c r="CK97" s="390"/>
      <c r="CL97" s="390"/>
      <c r="CM97" s="390"/>
      <c r="CN97" s="390"/>
      <c r="CO97" s="390"/>
      <c r="CP97" s="390"/>
      <c r="CQ97" s="390"/>
      <c r="CR97" s="390"/>
      <c r="CS97" s="390"/>
      <c r="CT97" s="390"/>
      <c r="CU97" s="443"/>
      <c r="CV97" s="206"/>
      <c r="CW97" s="206"/>
      <c r="CX97" s="206"/>
      <c r="CY97" s="206"/>
      <c r="CZ97" s="206"/>
      <c r="DA97" s="206"/>
      <c r="DB97" s="206"/>
      <c r="DC97" s="206"/>
      <c r="DD97" s="206"/>
      <c r="DE97" s="206"/>
      <c r="DF97" s="206"/>
      <c r="DG97" s="206"/>
      <c r="DH97" s="206"/>
      <c r="DI97" s="206"/>
      <c r="DJ97" s="206"/>
      <c r="DK97" s="206"/>
      <c r="DL97" s="958"/>
      <c r="DM97" s="985">
        <f>IF(AB97="",0,IF(AB97="建築設備検査員",1,2))</f>
        <v>0</v>
      </c>
      <c r="DN97" s="940"/>
      <c r="DO97" s="940"/>
      <c r="DP97" s="940"/>
      <c r="DQ97" s="940"/>
      <c r="DR97" s="940"/>
      <c r="DS97" s="986" t="str">
        <f>IF(DM97=2,LEFT($AB$97,2),"")</f>
        <v/>
      </c>
      <c r="DT97" s="233"/>
      <c r="DU97" s="233"/>
      <c r="DV97" s="940"/>
      <c r="DW97" s="940"/>
      <c r="DX97" s="940"/>
      <c r="DY97" s="940"/>
      <c r="DZ97" s="940"/>
      <c r="EA97" s="987"/>
      <c r="EB97" s="940"/>
      <c r="EC97" s="940"/>
      <c r="ED97" s="940"/>
      <c r="EE97" s="940"/>
      <c r="EF97" s="940"/>
      <c r="EG97" s="940"/>
      <c r="EH97" s="940"/>
      <c r="EI97" s="940"/>
      <c r="EJ97" s="940"/>
      <c r="EK97" s="940"/>
      <c r="EL97" s="940"/>
      <c r="EM97" s="940"/>
      <c r="EN97" s="940"/>
      <c r="EO97" s="940"/>
      <c r="EP97" s="940"/>
      <c r="EQ97" s="940"/>
      <c r="ER97" s="940"/>
      <c r="ES97" s="940"/>
      <c r="ET97" s="940"/>
      <c r="EU97" s="940"/>
      <c r="EV97" s="940"/>
      <c r="EW97" s="940"/>
      <c r="EX97" s="940"/>
      <c r="EY97" s="940"/>
      <c r="EZ97" s="940"/>
      <c r="FA97" s="940"/>
      <c r="FB97" s="940"/>
      <c r="FC97" s="940"/>
      <c r="FD97" s="940"/>
      <c r="FE97" s="940"/>
      <c r="FF97" s="940"/>
      <c r="FG97" s="940"/>
      <c r="FH97" s="940"/>
      <c r="FI97" s="940"/>
      <c r="FJ97" s="940"/>
      <c r="FK97" s="940"/>
      <c r="FL97" s="940"/>
      <c r="FM97" s="940"/>
      <c r="FN97" s="940"/>
      <c r="FO97" s="940"/>
      <c r="FP97" s="940"/>
      <c r="FQ97" s="940"/>
      <c r="FR97" s="940"/>
      <c r="FS97" s="940"/>
      <c r="FT97" s="951"/>
      <c r="FU97" s="951"/>
      <c r="FV97" s="951"/>
      <c r="FW97" s="951"/>
      <c r="FX97" s="951"/>
      <c r="FY97" s="951"/>
      <c r="FZ97" s="951"/>
      <c r="GA97" s="951"/>
      <c r="GB97" s="951"/>
      <c r="GC97" s="951"/>
      <c r="GD97" s="951"/>
      <c r="GE97" s="951"/>
      <c r="GF97" s="951"/>
      <c r="GG97" s="951"/>
      <c r="GH97" s="951"/>
    </row>
    <row r="98" spans="1:190" ht="27" customHeight="1" thickBot="1" x14ac:dyDescent="0.2">
      <c r="A98" s="21"/>
      <c r="C98" s="1511"/>
      <c r="D98" s="987"/>
      <c r="E98" s="987"/>
      <c r="F98" s="987"/>
      <c r="G98" s="987"/>
      <c r="H98" s="1512"/>
      <c r="I98" s="1155"/>
      <c r="J98" s="34"/>
      <c r="K98" s="715"/>
      <c r="L98" s="715"/>
      <c r="M98" s="2204"/>
      <c r="N98" s="2204"/>
      <c r="O98" s="2204"/>
      <c r="P98" s="2204"/>
      <c r="Q98" s="2204"/>
      <c r="R98" s="2204"/>
      <c r="S98" s="2152" t="s">
        <v>35</v>
      </c>
      <c r="T98" s="2153"/>
      <c r="U98" s="2153"/>
      <c r="V98" s="2153"/>
      <c r="W98" s="2153"/>
      <c r="X98" s="2153"/>
      <c r="Y98" s="709"/>
      <c r="Z98" s="2132"/>
      <c r="AA98" s="2133"/>
      <c r="AB98" s="2563"/>
      <c r="AC98" s="2564"/>
      <c r="AD98" s="2564"/>
      <c r="AE98" s="2564"/>
      <c r="AF98" s="2564"/>
      <c r="AG98" s="2564"/>
      <c r="AH98" s="2565"/>
      <c r="AI98" s="2566"/>
      <c r="AJ98" s="2566"/>
      <c r="AK98" s="2566"/>
      <c r="AL98" s="2566"/>
      <c r="AM98" s="2566"/>
      <c r="AN98" s="2566"/>
      <c r="AO98" s="2566"/>
      <c r="AP98" s="2567"/>
      <c r="AQ98" s="708" t="s">
        <v>34</v>
      </c>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463"/>
      <c r="BV98" s="710"/>
      <c r="BW98" s="710"/>
      <c r="BX98" s="710"/>
      <c r="BY98" s="710"/>
      <c r="BZ98" s="710"/>
      <c r="CA98" s="390"/>
      <c r="CB98" s="390"/>
      <c r="CC98" s="390"/>
      <c r="CD98" s="390"/>
      <c r="CE98" s="390"/>
      <c r="CF98" s="390"/>
      <c r="CG98" s="390"/>
      <c r="CH98" s="390"/>
      <c r="CI98" s="390"/>
      <c r="CJ98" s="390"/>
      <c r="CK98" s="390"/>
      <c r="CL98" s="390"/>
      <c r="CM98" s="390"/>
      <c r="CN98" s="390"/>
      <c r="CO98" s="390"/>
      <c r="CP98" s="390"/>
      <c r="CQ98" s="390"/>
      <c r="CR98" s="390"/>
      <c r="CS98" s="390"/>
      <c r="CT98" s="390"/>
      <c r="CU98" s="443"/>
      <c r="DL98" s="958"/>
      <c r="DM98" s="988">
        <f>IF(OR($AB$97="一級建築士",$AB$97="二級建築士"),1,0)</f>
        <v>0</v>
      </c>
      <c r="DN98" s="940" t="s">
        <v>1724</v>
      </c>
      <c r="DS98" s="989" t="str">
        <f>IF($AB$98="","",$AB$98)</f>
        <v/>
      </c>
      <c r="DT98" s="990"/>
      <c r="DU98" s="233"/>
      <c r="EA98" s="991"/>
      <c r="FJ98" s="940"/>
      <c r="FK98" s="940"/>
      <c r="FL98" s="940"/>
      <c r="FM98" s="940"/>
      <c r="FN98" s="940"/>
      <c r="FO98" s="940"/>
      <c r="FP98" s="940"/>
      <c r="FQ98" s="940"/>
      <c r="FR98" s="940"/>
      <c r="FS98" s="940"/>
    </row>
    <row r="99" spans="1:190" ht="27" customHeight="1" x14ac:dyDescent="0.15">
      <c r="A99" s="21"/>
      <c r="B99" s="86"/>
      <c r="C99" s="1511"/>
      <c r="D99" s="987"/>
      <c r="E99" s="987"/>
      <c r="F99" s="987"/>
      <c r="G99" s="987"/>
      <c r="H99" s="1512"/>
      <c r="I99" s="1155"/>
      <c r="J99" s="34"/>
      <c r="K99" s="715"/>
      <c r="L99" s="715"/>
      <c r="M99" s="2204"/>
      <c r="N99" s="2204"/>
      <c r="O99" s="2204"/>
      <c r="P99" s="2204"/>
      <c r="Q99" s="2204"/>
      <c r="R99" s="2204"/>
      <c r="S99" s="2154"/>
      <c r="T99" s="2154"/>
      <c r="U99" s="2154"/>
      <c r="V99" s="2154"/>
      <c r="W99" s="2154"/>
      <c r="X99" s="2154"/>
      <c r="Y99" s="713"/>
      <c r="Z99" s="2188" t="s">
        <v>25</v>
      </c>
      <c r="AA99" s="2189"/>
      <c r="AB99" s="2198"/>
      <c r="AC99" s="2199"/>
      <c r="AD99" s="2199"/>
      <c r="AE99" s="2199"/>
      <c r="AF99" s="2199"/>
      <c r="AG99" s="2199"/>
      <c r="AH99" s="2199"/>
      <c r="AI99" s="2200"/>
      <c r="AJ99" s="2200"/>
      <c r="AK99" s="2200"/>
      <c r="AL99" s="2200"/>
      <c r="AM99" s="2200"/>
      <c r="AN99" s="2200"/>
      <c r="AO99" s="2200"/>
      <c r="AP99" s="2201"/>
      <c r="AQ99" s="59" t="s">
        <v>24</v>
      </c>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463"/>
      <c r="BV99" s="710"/>
      <c r="BW99" s="710"/>
      <c r="BX99" s="710"/>
      <c r="BY99" s="710"/>
      <c r="BZ99" s="710"/>
      <c r="CA99" s="390"/>
      <c r="CB99" s="390"/>
      <c r="CC99" s="390"/>
      <c r="CD99" s="390"/>
      <c r="CE99" s="390"/>
      <c r="CF99" s="390"/>
      <c r="CG99" s="390"/>
      <c r="CH99" s="390"/>
      <c r="CI99" s="390"/>
      <c r="CJ99" s="390"/>
      <c r="CK99" s="390"/>
      <c r="CL99" s="390"/>
      <c r="CM99" s="390"/>
      <c r="CN99" s="390"/>
      <c r="CO99" s="390"/>
      <c r="CP99" s="390"/>
      <c r="CQ99" s="390"/>
      <c r="CR99" s="390"/>
      <c r="CS99" s="390"/>
      <c r="CT99" s="390"/>
      <c r="CU99" s="443"/>
      <c r="DL99" s="958"/>
      <c r="DS99" s="992" t="str">
        <f>IF($AB$99="","",$AB$99)</f>
        <v/>
      </c>
      <c r="DT99" s="233"/>
      <c r="DU99" s="233"/>
      <c r="FJ99" s="940"/>
      <c r="FK99" s="940"/>
      <c r="FL99" s="940"/>
      <c r="FM99" s="940"/>
      <c r="FN99" s="940"/>
      <c r="FO99" s="940"/>
      <c r="FP99" s="940"/>
      <c r="FQ99" s="940"/>
      <c r="FR99" s="940"/>
      <c r="FS99" s="940"/>
    </row>
    <row r="100" spans="1:190" s="25" customFormat="1" ht="27" customHeight="1" x14ac:dyDescent="0.15">
      <c r="A100" s="29"/>
      <c r="B100" s="86"/>
      <c r="C100" s="1508"/>
      <c r="D100" s="1509"/>
      <c r="E100" s="1509"/>
      <c r="F100" s="1509"/>
      <c r="G100" s="1509"/>
      <c r="H100" s="1510"/>
      <c r="I100" s="1160"/>
      <c r="J100" s="24"/>
      <c r="K100" s="708"/>
      <c r="L100" s="708"/>
      <c r="M100" s="2267"/>
      <c r="N100" s="2267"/>
      <c r="O100" s="2267"/>
      <c r="P100" s="2267"/>
      <c r="Q100" s="2267"/>
      <c r="R100" s="2267"/>
      <c r="S100" s="2358" t="s">
        <v>68</v>
      </c>
      <c r="T100" s="2358"/>
      <c r="U100" s="2358"/>
      <c r="V100" s="2358"/>
      <c r="W100" s="2358"/>
      <c r="X100" s="2358"/>
      <c r="Y100" s="2358"/>
      <c r="Z100" s="2140" t="s">
        <v>25</v>
      </c>
      <c r="AA100" s="2141"/>
      <c r="AB100" s="2142"/>
      <c r="AC100" s="2143"/>
      <c r="AD100" s="2143"/>
      <c r="AE100" s="2143"/>
      <c r="AF100" s="2143"/>
      <c r="AG100" s="2143"/>
      <c r="AH100" s="2143"/>
      <c r="AI100" s="2144"/>
      <c r="AJ100" s="2144"/>
      <c r="AK100" s="2144"/>
      <c r="AL100" s="2144"/>
      <c r="AM100" s="2144"/>
      <c r="AN100" s="2144"/>
      <c r="AO100" s="2144"/>
      <c r="AP100" s="2145"/>
      <c r="AQ100" s="57" t="s">
        <v>24</v>
      </c>
      <c r="AR100" s="55"/>
      <c r="AS100" s="55"/>
      <c r="AT100" s="55"/>
      <c r="AU100" s="55"/>
      <c r="AV100" s="55"/>
      <c r="AW100" s="55"/>
      <c r="AX100" s="55"/>
      <c r="AY100" s="55"/>
      <c r="AZ100" s="55"/>
      <c r="BA100" s="55"/>
      <c r="BB100" s="55"/>
      <c r="BC100" s="55"/>
      <c r="BD100" s="55"/>
      <c r="BE100" s="55"/>
      <c r="BF100" s="55"/>
      <c r="BG100" s="55"/>
      <c r="BH100" s="55"/>
      <c r="BI100" s="56"/>
      <c r="BJ100" s="56"/>
      <c r="BK100" s="56"/>
      <c r="BL100" s="56"/>
      <c r="BM100" s="56"/>
      <c r="BN100" s="56"/>
      <c r="BO100" s="56"/>
      <c r="BP100" s="55"/>
      <c r="BQ100" s="55"/>
      <c r="BR100" s="55"/>
      <c r="BS100" s="55"/>
      <c r="BT100" s="55"/>
      <c r="BU100" s="437"/>
      <c r="BV100" s="710"/>
      <c r="BW100" s="710"/>
      <c r="BX100" s="710"/>
      <c r="BY100" s="710"/>
      <c r="BZ100" s="710"/>
      <c r="CA100" s="390"/>
      <c r="CB100" s="390"/>
      <c r="CC100" s="390"/>
      <c r="CD100" s="390"/>
      <c r="CE100" s="390"/>
      <c r="CF100" s="390"/>
      <c r="CG100" s="390"/>
      <c r="CH100" s="390"/>
      <c r="CI100" s="390"/>
      <c r="CJ100" s="390"/>
      <c r="CK100" s="390"/>
      <c r="CL100" s="390"/>
      <c r="CM100" s="390"/>
      <c r="CN100" s="390"/>
      <c r="CO100" s="390"/>
      <c r="CP100" s="390"/>
      <c r="CQ100" s="390"/>
      <c r="CR100" s="390"/>
      <c r="CS100" s="390"/>
      <c r="CT100" s="390"/>
      <c r="CU100" s="443"/>
      <c r="CV100" s="206"/>
      <c r="CW100" s="206"/>
      <c r="CX100" s="206"/>
      <c r="CY100" s="206"/>
      <c r="CZ100" s="206"/>
      <c r="DA100" s="206"/>
      <c r="DB100" s="206"/>
      <c r="DC100" s="206"/>
      <c r="DD100" s="206"/>
      <c r="DE100" s="206"/>
      <c r="DF100" s="206"/>
      <c r="DG100" s="206"/>
      <c r="DH100" s="206"/>
      <c r="DI100" s="206"/>
      <c r="DJ100" s="206"/>
      <c r="DK100" s="206"/>
      <c r="DL100" s="958"/>
      <c r="DM100" s="940"/>
      <c r="DN100" s="940"/>
      <c r="DO100" s="940"/>
      <c r="DP100" s="940"/>
      <c r="DQ100" s="940"/>
      <c r="DR100" s="940"/>
      <c r="DS100" s="993" t="str">
        <f>IF($AB$100="","",$AB$100)</f>
        <v/>
      </c>
      <c r="DT100" s="994"/>
      <c r="DU100" s="995"/>
      <c r="DV100" s="940"/>
      <c r="DW100" s="940"/>
      <c r="DX100" s="940"/>
      <c r="DY100" s="940"/>
      <c r="DZ100" s="940"/>
      <c r="EA100" s="940"/>
      <c r="EB100" s="940"/>
      <c r="EC100" s="940"/>
      <c r="ED100" s="940"/>
      <c r="EE100" s="940"/>
      <c r="EF100" s="940"/>
      <c r="EG100" s="940"/>
      <c r="EH100" s="940"/>
      <c r="EI100" s="940"/>
      <c r="EJ100" s="940"/>
      <c r="EK100" s="940"/>
      <c r="EL100" s="940"/>
      <c r="EM100" s="940"/>
      <c r="EN100" s="940"/>
      <c r="EO100" s="940"/>
      <c r="EP100" s="940"/>
      <c r="EQ100" s="940"/>
      <c r="ER100" s="940"/>
      <c r="ES100" s="940"/>
      <c r="ET100" s="940"/>
      <c r="EU100" s="940"/>
      <c r="EV100" s="940"/>
      <c r="EW100" s="940"/>
      <c r="EX100" s="940"/>
      <c r="EY100" s="940"/>
      <c r="EZ100" s="940"/>
      <c r="FA100" s="940"/>
      <c r="FB100" s="940"/>
      <c r="FC100" s="940"/>
      <c r="FD100" s="940"/>
      <c r="FE100" s="940"/>
      <c r="FF100" s="940"/>
      <c r="FG100" s="940"/>
      <c r="FH100" s="940"/>
      <c r="FI100" s="940"/>
      <c r="FJ100" s="940"/>
      <c r="FK100" s="940"/>
      <c r="FL100" s="940"/>
      <c r="FM100" s="940"/>
      <c r="FN100" s="940"/>
      <c r="FO100" s="940"/>
      <c r="FP100" s="940"/>
      <c r="FQ100" s="940"/>
      <c r="FR100" s="940"/>
      <c r="FS100" s="940"/>
      <c r="FT100" s="951"/>
      <c r="FU100" s="951"/>
      <c r="FV100" s="951"/>
      <c r="FW100" s="951"/>
      <c r="FX100" s="951"/>
      <c r="FY100" s="951"/>
      <c r="FZ100" s="951"/>
      <c r="GA100" s="951"/>
      <c r="GB100" s="951"/>
      <c r="GC100" s="951"/>
      <c r="GD100" s="951"/>
      <c r="GE100" s="951"/>
      <c r="GF100" s="951"/>
      <c r="GG100" s="951"/>
      <c r="GH100" s="951"/>
    </row>
    <row r="101" spans="1:190" s="25" customFormat="1" ht="27" customHeight="1" x14ac:dyDescent="0.15">
      <c r="A101" s="29"/>
      <c r="B101" s="8"/>
      <c r="C101" s="1508"/>
      <c r="D101" s="1509"/>
      <c r="E101" s="1509"/>
      <c r="F101" s="1509"/>
      <c r="G101" s="1509"/>
      <c r="H101" s="1510"/>
      <c r="I101" s="1160"/>
      <c r="J101" s="24"/>
      <c r="K101" s="708"/>
      <c r="L101" s="708"/>
      <c r="M101" s="2047" t="s">
        <v>31</v>
      </c>
      <c r="N101" s="2048"/>
      <c r="O101" s="2048"/>
      <c r="P101" s="2048"/>
      <c r="Q101" s="2048"/>
      <c r="R101" s="2048"/>
      <c r="S101" s="2075" t="s">
        <v>33</v>
      </c>
      <c r="T101" s="2076"/>
      <c r="U101" s="2076"/>
      <c r="V101" s="2076"/>
      <c r="W101" s="2076"/>
      <c r="X101" s="2076"/>
      <c r="Y101" s="2076"/>
      <c r="Z101" s="2076"/>
      <c r="AA101" s="2131"/>
      <c r="AB101" s="2155"/>
      <c r="AC101" s="2156"/>
      <c r="AD101" s="2156"/>
      <c r="AE101" s="2156"/>
      <c r="AF101" s="2156"/>
      <c r="AG101" s="2156"/>
      <c r="AH101" s="2156"/>
      <c r="AI101" s="2156"/>
      <c r="AJ101" s="2156"/>
      <c r="AK101" s="2156"/>
      <c r="AL101" s="2156"/>
      <c r="AM101" s="2156"/>
      <c r="AN101" s="2156"/>
      <c r="AO101" s="2156"/>
      <c r="AP101" s="2156"/>
      <c r="AQ101" s="2156"/>
      <c r="AR101" s="2156"/>
      <c r="AS101" s="2156"/>
      <c r="AT101" s="2156"/>
      <c r="AU101" s="2156"/>
      <c r="AV101" s="2156"/>
      <c r="AW101" s="2156"/>
      <c r="AX101" s="2156"/>
      <c r="AY101" s="2156"/>
      <c r="AZ101" s="2156"/>
      <c r="BA101" s="2156"/>
      <c r="BB101" s="2156"/>
      <c r="BC101" s="2156"/>
      <c r="BD101" s="2156"/>
      <c r="BE101" s="2156"/>
      <c r="BF101" s="2156"/>
      <c r="BG101" s="2156"/>
      <c r="BH101" s="2156"/>
      <c r="BI101" s="2156"/>
      <c r="BJ101" s="2156"/>
      <c r="BK101" s="2156"/>
      <c r="BL101" s="2156"/>
      <c r="BM101" s="2156"/>
      <c r="BN101" s="2156"/>
      <c r="BO101" s="2156"/>
      <c r="BP101" s="2156"/>
      <c r="BQ101" s="2157"/>
      <c r="BR101" s="2157"/>
      <c r="BS101" s="2157"/>
      <c r="BT101" s="2158"/>
      <c r="BU101" s="437"/>
      <c r="BV101" s="2146" t="s">
        <v>4013</v>
      </c>
      <c r="BW101" s="2146"/>
      <c r="BX101" s="2146"/>
      <c r="BY101" s="2146"/>
      <c r="BZ101" s="2146"/>
      <c r="CA101" s="2146"/>
      <c r="CB101" s="2146"/>
      <c r="CC101" s="2146"/>
      <c r="CD101" s="2146"/>
      <c r="CE101" s="2146"/>
      <c r="CF101" s="2146"/>
      <c r="CG101" s="2146"/>
      <c r="CH101" s="2146"/>
      <c r="CI101" s="2146"/>
      <c r="CJ101" s="2146"/>
      <c r="CK101" s="2146"/>
      <c r="CL101" s="2146"/>
      <c r="CM101" s="2146"/>
      <c r="CN101" s="2146"/>
      <c r="CO101" s="2146"/>
      <c r="CP101" s="2146"/>
      <c r="CQ101" s="2146"/>
      <c r="CR101" s="2146"/>
      <c r="CS101" s="2146"/>
      <c r="CT101" s="2146"/>
      <c r="CU101" s="2147"/>
      <c r="CV101" s="206"/>
      <c r="CW101" s="206"/>
      <c r="CX101" s="206"/>
      <c r="CY101" s="206"/>
      <c r="CZ101" s="206"/>
      <c r="DA101" s="206"/>
      <c r="DB101" s="206"/>
      <c r="DC101" s="206"/>
      <c r="DD101" s="206"/>
      <c r="DE101" s="206"/>
      <c r="DF101" s="206"/>
      <c r="DG101" s="206"/>
      <c r="DH101" s="206"/>
      <c r="DI101" s="206"/>
      <c r="DJ101" s="206"/>
      <c r="DK101" s="206"/>
      <c r="DL101" s="958"/>
      <c r="DM101" s="940"/>
      <c r="DN101" s="940"/>
      <c r="DO101" s="940"/>
      <c r="DP101" s="940"/>
      <c r="DQ101" s="940"/>
      <c r="DR101" s="940"/>
      <c r="DS101" s="391" t="str">
        <f>IF($AB$101="","",$AB$101)</f>
        <v/>
      </c>
      <c r="DT101"/>
      <c r="DU101"/>
      <c r="DV101"/>
      <c r="DW101"/>
      <c r="DX101" s="940"/>
      <c r="DY101" s="940"/>
      <c r="DZ101" s="940"/>
      <c r="EA101" s="940"/>
      <c r="EB101" s="940"/>
      <c r="EC101" s="940"/>
      <c r="ED101" s="940"/>
      <c r="EE101" s="940"/>
      <c r="EF101" s="940"/>
      <c r="EG101" s="940"/>
      <c r="EH101" s="940"/>
      <c r="EI101" s="940"/>
      <c r="EJ101" s="940"/>
      <c r="EK101" s="940"/>
      <c r="EL101" s="940"/>
      <c r="EM101" s="940"/>
      <c r="EN101" s="940"/>
      <c r="EO101" s="940"/>
      <c r="EP101" s="940"/>
      <c r="EQ101" s="940"/>
      <c r="ER101" s="940"/>
      <c r="ES101" s="940"/>
      <c r="ET101" s="940"/>
      <c r="EU101" s="940"/>
      <c r="EV101" s="940"/>
      <c r="EW101" s="940"/>
      <c r="EX101" s="940"/>
      <c r="EY101" s="940"/>
      <c r="EZ101" s="940"/>
      <c r="FA101" s="940"/>
      <c r="FB101" s="940"/>
      <c r="FC101" s="940"/>
      <c r="FD101" s="940"/>
      <c r="FE101" s="940"/>
      <c r="FF101" s="940"/>
      <c r="FG101" s="940"/>
      <c r="FH101" s="940"/>
      <c r="FI101" s="940"/>
      <c r="FJ101" s="940"/>
      <c r="FK101" s="940"/>
      <c r="FL101" s="940"/>
      <c r="FM101" s="940"/>
      <c r="FN101" s="940"/>
      <c r="FO101" s="940"/>
      <c r="FP101" s="940"/>
      <c r="FQ101" s="940"/>
      <c r="FR101" s="940"/>
      <c r="FS101" s="940"/>
      <c r="FT101" s="951"/>
      <c r="FU101" s="951"/>
      <c r="FV101" s="951"/>
      <c r="FW101" s="951"/>
      <c r="FX101" s="951"/>
      <c r="FY101" s="951"/>
      <c r="FZ101" s="951"/>
      <c r="GA101" s="951"/>
      <c r="GB101" s="951"/>
      <c r="GC101" s="951"/>
      <c r="GD101" s="951"/>
      <c r="GE101" s="951"/>
      <c r="GF101" s="951"/>
      <c r="GG101" s="951"/>
      <c r="GH101" s="951"/>
    </row>
    <row r="102" spans="1:190" s="25" customFormat="1" ht="27" customHeight="1" x14ac:dyDescent="0.15">
      <c r="A102" s="29"/>
      <c r="B102" s="8"/>
      <c r="C102" s="1508"/>
      <c r="D102" s="1509"/>
      <c r="E102" s="1509"/>
      <c r="F102" s="1509"/>
      <c r="G102" s="1509"/>
      <c r="H102" s="1510"/>
      <c r="I102" s="1160"/>
      <c r="J102" s="24"/>
      <c r="K102" s="708"/>
      <c r="L102" s="708"/>
      <c r="M102" s="2048"/>
      <c r="N102" s="2048"/>
      <c r="O102" s="2048"/>
      <c r="P102" s="2048"/>
      <c r="Q102" s="2048"/>
      <c r="R102" s="2048"/>
      <c r="S102" s="2169" t="s">
        <v>31</v>
      </c>
      <c r="T102" s="2170"/>
      <c r="U102" s="2170"/>
      <c r="V102" s="2170"/>
      <c r="W102" s="2170"/>
      <c r="X102" s="2170"/>
      <c r="Y102" s="2170"/>
      <c r="Z102" s="2170"/>
      <c r="AA102" s="2171"/>
      <c r="AB102" s="2392"/>
      <c r="AC102" s="2393"/>
      <c r="AD102" s="2393"/>
      <c r="AE102" s="2393"/>
      <c r="AF102" s="2393"/>
      <c r="AG102" s="2394"/>
      <c r="AH102" s="2394"/>
      <c r="AI102" s="2394"/>
      <c r="AJ102" s="2394"/>
      <c r="AK102" s="2394"/>
      <c r="AL102" s="2394"/>
      <c r="AM102" s="2394"/>
      <c r="AN102" s="2394"/>
      <c r="AO102" s="2394"/>
      <c r="AP102" s="2394"/>
      <c r="AQ102" s="2394"/>
      <c r="AR102" s="2394"/>
      <c r="AS102" s="2394"/>
      <c r="AT102" s="2394"/>
      <c r="AU102" s="2394"/>
      <c r="AV102" s="2394"/>
      <c r="AW102" s="2394"/>
      <c r="AX102" s="2394"/>
      <c r="AY102" s="2394"/>
      <c r="AZ102" s="2394"/>
      <c r="BA102" s="2394"/>
      <c r="BB102" s="2394"/>
      <c r="BC102" s="2394"/>
      <c r="BD102" s="2394"/>
      <c r="BE102" s="2394"/>
      <c r="BF102" s="2394"/>
      <c r="BG102" s="2394"/>
      <c r="BH102" s="2394"/>
      <c r="BI102" s="2394"/>
      <c r="BJ102" s="2394"/>
      <c r="BK102" s="2394"/>
      <c r="BL102" s="2394"/>
      <c r="BM102" s="2394"/>
      <c r="BN102" s="2394"/>
      <c r="BO102" s="2394"/>
      <c r="BP102" s="2394"/>
      <c r="BQ102" s="2395"/>
      <c r="BR102" s="2395"/>
      <c r="BS102" s="2395"/>
      <c r="BT102" s="2396"/>
      <c r="BU102" s="437"/>
      <c r="BV102" s="2146"/>
      <c r="BW102" s="2146"/>
      <c r="BX102" s="2146"/>
      <c r="BY102" s="2146"/>
      <c r="BZ102" s="2146"/>
      <c r="CA102" s="2146"/>
      <c r="CB102" s="2146"/>
      <c r="CC102" s="2146"/>
      <c r="CD102" s="2146"/>
      <c r="CE102" s="2146"/>
      <c r="CF102" s="2146"/>
      <c r="CG102" s="2146"/>
      <c r="CH102" s="2146"/>
      <c r="CI102" s="2146"/>
      <c r="CJ102" s="2146"/>
      <c r="CK102" s="2146"/>
      <c r="CL102" s="2146"/>
      <c r="CM102" s="2146"/>
      <c r="CN102" s="2146"/>
      <c r="CO102" s="2146"/>
      <c r="CP102" s="2146"/>
      <c r="CQ102" s="2146"/>
      <c r="CR102" s="2146"/>
      <c r="CS102" s="2146"/>
      <c r="CT102" s="2146"/>
      <c r="CU102" s="2147"/>
      <c r="CV102" s="206"/>
      <c r="CW102" s="206"/>
      <c r="CX102" s="206"/>
      <c r="CY102" s="206"/>
      <c r="CZ102" s="206"/>
      <c r="DA102" s="206"/>
      <c r="DB102" s="206"/>
      <c r="DC102" s="206"/>
      <c r="DD102" s="206"/>
      <c r="DE102" s="206"/>
      <c r="DF102" s="206"/>
      <c r="DG102" s="206"/>
      <c r="DH102" s="206"/>
      <c r="DI102" s="206"/>
      <c r="DJ102" s="206"/>
      <c r="DK102" s="206"/>
      <c r="DL102" s="958"/>
      <c r="DM102" s="940"/>
      <c r="DN102" s="940"/>
      <c r="DO102" s="940"/>
      <c r="DP102" s="940"/>
      <c r="DQ102" s="940"/>
      <c r="DR102" s="940"/>
      <c r="DS102" s="391" t="str">
        <f>IF($AB$102="","",$AB$102)</f>
        <v/>
      </c>
      <c r="DT102"/>
      <c r="DU102"/>
      <c r="DV102"/>
      <c r="DW102"/>
      <c r="DX102" s="940"/>
      <c r="DY102" s="940"/>
      <c r="DZ102" s="940"/>
      <c r="EA102" s="940"/>
      <c r="EB102" s="940"/>
      <c r="EC102" s="940"/>
      <c r="ED102" s="940"/>
      <c r="EE102" s="940"/>
      <c r="EF102" s="940"/>
      <c r="EG102" s="940"/>
      <c r="EH102" s="940"/>
      <c r="EI102" s="940"/>
      <c r="EJ102" s="940"/>
      <c r="EK102" s="940"/>
      <c r="EL102" s="940"/>
      <c r="EM102" s="940"/>
      <c r="EN102" s="940"/>
      <c r="EO102" s="940"/>
      <c r="EP102" s="940"/>
      <c r="EQ102" s="940"/>
      <c r="ER102" s="940"/>
      <c r="ES102" s="940"/>
      <c r="ET102" s="940"/>
      <c r="EU102" s="940"/>
      <c r="EV102" s="940"/>
      <c r="EW102" s="940"/>
      <c r="EX102" s="940"/>
      <c r="EY102" s="940"/>
      <c r="EZ102" s="940"/>
      <c r="FA102" s="940"/>
      <c r="FB102" s="940"/>
      <c r="FC102" s="940"/>
      <c r="FD102" s="940"/>
      <c r="FE102" s="940"/>
      <c r="FF102" s="940"/>
      <c r="FG102" s="940"/>
      <c r="FH102" s="940"/>
      <c r="FI102" s="940"/>
      <c r="FJ102" s="940"/>
      <c r="FK102" s="940"/>
      <c r="FL102" s="940"/>
      <c r="FM102" s="940"/>
      <c r="FN102" s="940"/>
      <c r="FO102" s="940"/>
      <c r="FP102" s="940"/>
      <c r="FQ102" s="940"/>
      <c r="FR102" s="940"/>
      <c r="FS102" s="940"/>
      <c r="FT102" s="951"/>
      <c r="FU102" s="951"/>
      <c r="FV102" s="951"/>
      <c r="FW102" s="951"/>
      <c r="FX102" s="951"/>
      <c r="FY102" s="951"/>
      <c r="FZ102" s="951"/>
      <c r="GA102" s="951"/>
      <c r="GB102" s="951"/>
      <c r="GC102" s="951"/>
      <c r="GD102" s="951"/>
      <c r="GE102" s="951"/>
      <c r="GF102" s="951"/>
      <c r="GG102" s="951"/>
      <c r="GH102" s="951"/>
    </row>
    <row r="103" spans="1:190" s="25" customFormat="1" ht="27" customHeight="1" x14ac:dyDescent="0.15">
      <c r="A103" s="29"/>
      <c r="B103" s="8"/>
      <c r="C103" s="1508"/>
      <c r="D103" s="1509"/>
      <c r="E103" s="1509"/>
      <c r="F103" s="1509"/>
      <c r="G103" s="1509"/>
      <c r="H103" s="1510"/>
      <c r="I103" s="1160"/>
      <c r="J103" s="24"/>
      <c r="K103" s="708"/>
      <c r="L103" s="708"/>
      <c r="M103" s="2047" t="s">
        <v>29</v>
      </c>
      <c r="N103" s="2048"/>
      <c r="O103" s="2048"/>
      <c r="P103" s="2048"/>
      <c r="Q103" s="2048"/>
      <c r="R103" s="2048"/>
      <c r="S103" s="2075" t="s">
        <v>28</v>
      </c>
      <c r="T103" s="2129"/>
      <c r="U103" s="2129"/>
      <c r="V103" s="2129"/>
      <c r="W103" s="2129"/>
      <c r="X103" s="2129"/>
      <c r="Y103" s="2129"/>
      <c r="Z103" s="2129"/>
      <c r="AA103" s="2130"/>
      <c r="AB103" s="2166"/>
      <c r="AC103" s="2167"/>
      <c r="AD103" s="2167"/>
      <c r="AE103" s="2167"/>
      <c r="AF103" s="2167"/>
      <c r="AG103" s="2167"/>
      <c r="AH103" s="2167"/>
      <c r="AI103" s="2167"/>
      <c r="AJ103" s="2167"/>
      <c r="AK103" s="2167"/>
      <c r="AL103" s="2167"/>
      <c r="AM103" s="2167"/>
      <c r="AN103" s="2167"/>
      <c r="AO103" s="2167"/>
      <c r="AP103" s="2167"/>
      <c r="AQ103" s="2167"/>
      <c r="AR103" s="2167"/>
      <c r="AS103" s="2167"/>
      <c r="AT103" s="2167"/>
      <c r="AU103" s="2167"/>
      <c r="AV103" s="2167"/>
      <c r="AW103" s="2167"/>
      <c r="AX103" s="2167"/>
      <c r="AY103" s="2167"/>
      <c r="AZ103" s="2167"/>
      <c r="BA103" s="2167"/>
      <c r="BB103" s="2167"/>
      <c r="BC103" s="2167"/>
      <c r="BD103" s="2167"/>
      <c r="BE103" s="2167"/>
      <c r="BF103" s="2167"/>
      <c r="BG103" s="2167"/>
      <c r="BH103" s="2167"/>
      <c r="BI103" s="2167"/>
      <c r="BJ103" s="2167"/>
      <c r="BK103" s="2167"/>
      <c r="BL103" s="2167"/>
      <c r="BM103" s="2167"/>
      <c r="BN103" s="2167"/>
      <c r="BO103" s="2167"/>
      <c r="BP103" s="2167"/>
      <c r="BQ103" s="2167"/>
      <c r="BR103" s="2167"/>
      <c r="BS103" s="2167"/>
      <c r="BT103" s="2168"/>
      <c r="BU103" s="437"/>
      <c r="BV103" s="710"/>
      <c r="BW103" s="710"/>
      <c r="BX103" s="710"/>
      <c r="BY103" s="710"/>
      <c r="BZ103" s="710"/>
      <c r="CA103" s="390"/>
      <c r="CB103" s="390"/>
      <c r="CC103" s="390"/>
      <c r="CD103" s="390"/>
      <c r="CE103" s="390"/>
      <c r="CF103" s="390"/>
      <c r="CG103" s="390"/>
      <c r="CH103" s="390"/>
      <c r="CI103" s="390"/>
      <c r="CJ103" s="390"/>
      <c r="CK103" s="390"/>
      <c r="CL103" s="390"/>
      <c r="CM103" s="390"/>
      <c r="CN103" s="390"/>
      <c r="CO103" s="390"/>
      <c r="CP103" s="390"/>
      <c r="CQ103" s="390"/>
      <c r="CR103" s="390"/>
      <c r="CS103" s="390"/>
      <c r="CT103" s="390"/>
      <c r="CU103" s="443"/>
      <c r="CV103" s="206"/>
      <c r="CW103" s="206"/>
      <c r="CX103" s="206"/>
      <c r="CY103" s="206"/>
      <c r="CZ103" s="206"/>
      <c r="DA103" s="206"/>
      <c r="DB103" s="206"/>
      <c r="DC103" s="206"/>
      <c r="DD103" s="206"/>
      <c r="DE103" s="206"/>
      <c r="DF103" s="206"/>
      <c r="DG103" s="206"/>
      <c r="DH103" s="206"/>
      <c r="DI103" s="206"/>
      <c r="DJ103" s="206"/>
      <c r="DK103" s="206"/>
      <c r="DL103" s="958"/>
      <c r="DM103" s="940"/>
      <c r="DN103" s="940"/>
      <c r="DO103" s="940"/>
      <c r="DP103" s="940"/>
      <c r="DQ103" s="940"/>
      <c r="DR103" s="940"/>
      <c r="DS103" s="391" t="str">
        <f>IF($AB$103="","",$AB$103)</f>
        <v/>
      </c>
      <c r="DT103" s="951"/>
      <c r="DU103" s="951"/>
      <c r="DV103" s="940"/>
      <c r="DW103" s="940"/>
      <c r="DX103" s="940"/>
      <c r="DY103" s="940"/>
      <c r="DZ103" s="940"/>
      <c r="EA103" s="940"/>
      <c r="EB103" s="940"/>
      <c r="EC103" s="940"/>
      <c r="ED103" s="940"/>
      <c r="EE103" s="940"/>
      <c r="EF103" s="940"/>
      <c r="EG103" s="940"/>
      <c r="EH103" s="940"/>
      <c r="EI103" s="940"/>
      <c r="EJ103" s="940"/>
      <c r="EK103" s="940"/>
      <c r="EL103" s="940"/>
      <c r="EM103" s="940"/>
      <c r="EN103" s="940"/>
      <c r="EO103" s="940"/>
      <c r="EP103" s="940"/>
      <c r="EQ103" s="940"/>
      <c r="ER103" s="940"/>
      <c r="ES103" s="940"/>
      <c r="ET103" s="940"/>
      <c r="EU103" s="940"/>
      <c r="EV103" s="940"/>
      <c r="EW103" s="940"/>
      <c r="EX103" s="940"/>
      <c r="EY103" s="940"/>
      <c r="EZ103" s="940"/>
      <c r="FA103" s="940"/>
      <c r="FB103" s="940"/>
      <c r="FC103" s="940"/>
      <c r="FD103" s="940"/>
      <c r="FE103" s="940"/>
      <c r="FF103" s="940"/>
      <c r="FG103" s="940"/>
      <c r="FH103" s="940"/>
      <c r="FI103" s="940"/>
      <c r="FJ103" s="940"/>
      <c r="FK103" s="940"/>
      <c r="FL103" s="940"/>
      <c r="FM103" s="940"/>
      <c r="FN103" s="940"/>
      <c r="FO103" s="940"/>
      <c r="FP103" s="940"/>
      <c r="FQ103" s="940"/>
      <c r="FR103" s="940"/>
      <c r="FS103" s="940"/>
      <c r="FT103" s="951"/>
      <c r="FU103" s="951"/>
      <c r="FV103" s="951"/>
      <c r="FW103" s="951"/>
      <c r="FX103" s="951"/>
      <c r="FY103" s="951"/>
      <c r="FZ103" s="951"/>
      <c r="GA103" s="951"/>
      <c r="GB103" s="951"/>
      <c r="GC103" s="951"/>
      <c r="GD103" s="951"/>
      <c r="GE103" s="951"/>
      <c r="GF103" s="951"/>
      <c r="GG103" s="951"/>
      <c r="GH103" s="951"/>
    </row>
    <row r="104" spans="1:190" ht="27" customHeight="1" x14ac:dyDescent="0.15">
      <c r="A104" s="21"/>
      <c r="C104" s="1511"/>
      <c r="D104" s="987"/>
      <c r="E104" s="987"/>
      <c r="F104" s="987"/>
      <c r="G104" s="987"/>
      <c r="H104" s="1512"/>
      <c r="I104" s="1155"/>
      <c r="J104" s="34"/>
      <c r="K104" s="715"/>
      <c r="L104" s="715"/>
      <c r="M104" s="2048"/>
      <c r="N104" s="2048"/>
      <c r="O104" s="2048"/>
      <c r="P104" s="2048"/>
      <c r="Q104" s="2048"/>
      <c r="R104" s="2048"/>
      <c r="S104" s="2152" t="s">
        <v>27</v>
      </c>
      <c r="T104" s="2152"/>
      <c r="U104" s="2152"/>
      <c r="V104" s="2152"/>
      <c r="W104" s="2152"/>
      <c r="X104" s="2152"/>
      <c r="Y104" s="2152"/>
      <c r="Z104" s="2132"/>
      <c r="AA104" s="2133"/>
      <c r="AB104" s="2134"/>
      <c r="AC104" s="2056"/>
      <c r="AD104" s="2056"/>
      <c r="AE104" s="2056"/>
      <c r="AF104" s="2135"/>
      <c r="AG104" s="2135"/>
      <c r="AH104" s="2135"/>
      <c r="AI104" s="2135"/>
      <c r="AJ104" s="2135"/>
      <c r="AK104" s="2135"/>
      <c r="AL104" s="2135"/>
      <c r="AM104" s="2135"/>
      <c r="AN104" s="2135"/>
      <c r="AO104" s="2135"/>
      <c r="AP104" s="2136"/>
      <c r="AQ104" s="709" t="s">
        <v>6026</v>
      </c>
      <c r="AR104" s="87"/>
      <c r="AS104" s="87"/>
      <c r="AT104" s="87"/>
      <c r="AU104" s="87"/>
      <c r="AV104" s="87"/>
      <c r="AW104" s="87"/>
      <c r="AX104" s="87"/>
      <c r="AY104" s="87"/>
      <c r="AZ104" s="87"/>
      <c r="BA104" s="87"/>
      <c r="BB104" s="87"/>
      <c r="BC104" s="87"/>
      <c r="BD104" s="87"/>
      <c r="BE104" s="87"/>
      <c r="BF104" s="87"/>
      <c r="BG104" s="87"/>
      <c r="BH104" s="87"/>
      <c r="BI104" s="87"/>
      <c r="BJ104" s="87"/>
      <c r="BK104" s="87"/>
      <c r="BL104" s="87"/>
      <c r="BM104" s="87"/>
      <c r="BN104" s="87"/>
      <c r="BO104" s="87"/>
      <c r="BP104" s="87"/>
      <c r="BQ104" s="87"/>
      <c r="BR104" s="87"/>
      <c r="BS104" s="87"/>
      <c r="BT104" s="87"/>
      <c r="BU104" s="463"/>
      <c r="BV104" s="2146" t="s">
        <v>4014</v>
      </c>
      <c r="BW104" s="2146"/>
      <c r="BX104" s="2146"/>
      <c r="BY104" s="2146"/>
      <c r="BZ104" s="2146"/>
      <c r="CA104" s="2146"/>
      <c r="CB104" s="2146"/>
      <c r="CC104" s="2146"/>
      <c r="CD104" s="2146"/>
      <c r="CE104" s="2146"/>
      <c r="CF104" s="2146"/>
      <c r="CG104" s="2146"/>
      <c r="CH104" s="2146"/>
      <c r="CI104" s="2146"/>
      <c r="CJ104" s="2146"/>
      <c r="CK104" s="2146"/>
      <c r="CL104" s="2146"/>
      <c r="CM104" s="2146"/>
      <c r="CN104" s="2146"/>
      <c r="CO104" s="2146"/>
      <c r="CP104" s="2146"/>
      <c r="CQ104" s="2146"/>
      <c r="CR104" s="2146"/>
      <c r="CS104" s="2146"/>
      <c r="CT104" s="2146"/>
      <c r="CU104" s="2147"/>
      <c r="DL104" s="958"/>
      <c r="DS104" s="391" t="str">
        <f>IF($AB$104="","",$AB$104)</f>
        <v/>
      </c>
      <c r="DT104" s="951"/>
      <c r="DU104" s="951"/>
      <c r="FJ104" s="940"/>
      <c r="FK104" s="940"/>
      <c r="FL104" s="940"/>
      <c r="FM104" s="940"/>
      <c r="FN104" s="940"/>
      <c r="FO104" s="940"/>
      <c r="FP104" s="940"/>
      <c r="FQ104" s="940"/>
      <c r="FR104" s="940"/>
      <c r="FS104" s="940"/>
    </row>
    <row r="105" spans="1:190" ht="27" customHeight="1" x14ac:dyDescent="0.15">
      <c r="A105" s="21"/>
      <c r="B105" s="86"/>
      <c r="C105" s="1511"/>
      <c r="D105" s="987"/>
      <c r="E105" s="987"/>
      <c r="F105" s="987"/>
      <c r="G105" s="987"/>
      <c r="H105" s="1512"/>
      <c r="I105" s="1155"/>
      <c r="J105" s="34"/>
      <c r="K105" s="715"/>
      <c r="L105" s="715"/>
      <c r="M105" s="2048"/>
      <c r="N105" s="2048"/>
      <c r="O105" s="2048"/>
      <c r="P105" s="2048"/>
      <c r="Q105" s="2048"/>
      <c r="R105" s="2048"/>
      <c r="S105" s="2204"/>
      <c r="T105" s="2204"/>
      <c r="U105" s="2204"/>
      <c r="V105" s="2204"/>
      <c r="W105" s="2204"/>
      <c r="X105" s="2204"/>
      <c r="Y105" s="2204"/>
      <c r="Z105" s="2137"/>
      <c r="AA105" s="2138"/>
      <c r="AB105" s="2419"/>
      <c r="AC105" s="2420"/>
      <c r="AD105" s="2420"/>
      <c r="AE105" s="2420"/>
      <c r="AF105" s="2420"/>
      <c r="AG105" s="2420"/>
      <c r="AH105" s="2421"/>
      <c r="AI105" s="2117"/>
      <c r="AJ105" s="2117"/>
      <c r="AK105" s="2117"/>
      <c r="AL105" s="2117"/>
      <c r="AM105" s="2117"/>
      <c r="AN105" s="2117"/>
      <c r="AO105" s="2117"/>
      <c r="AP105" s="2118"/>
      <c r="AQ105" s="708" t="s">
        <v>26</v>
      </c>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463"/>
      <c r="BV105" s="2146"/>
      <c r="BW105" s="2146"/>
      <c r="BX105" s="2146"/>
      <c r="BY105" s="2146"/>
      <c r="BZ105" s="2146"/>
      <c r="CA105" s="2146"/>
      <c r="CB105" s="2146"/>
      <c r="CC105" s="2146"/>
      <c r="CD105" s="2146"/>
      <c r="CE105" s="2146"/>
      <c r="CF105" s="2146"/>
      <c r="CG105" s="2146"/>
      <c r="CH105" s="2146"/>
      <c r="CI105" s="2146"/>
      <c r="CJ105" s="2146"/>
      <c r="CK105" s="2146"/>
      <c r="CL105" s="2146"/>
      <c r="CM105" s="2146"/>
      <c r="CN105" s="2146"/>
      <c r="CO105" s="2146"/>
      <c r="CP105" s="2146"/>
      <c r="CQ105" s="2146"/>
      <c r="CR105" s="2146"/>
      <c r="CS105" s="2146"/>
      <c r="CT105" s="2146"/>
      <c r="CU105" s="2147"/>
      <c r="DL105" s="958"/>
      <c r="DS105" s="391" t="str">
        <f>IF($AB$105="","",$AB$105)</f>
        <v/>
      </c>
      <c r="DT105" s="977"/>
      <c r="DU105" s="977"/>
      <c r="FJ105" s="940"/>
      <c r="FK105" s="940"/>
      <c r="FL105" s="940"/>
      <c r="FM105" s="940"/>
      <c r="FN105" s="940"/>
      <c r="FO105" s="940"/>
      <c r="FP105" s="940"/>
      <c r="FQ105" s="940"/>
      <c r="FR105" s="940"/>
      <c r="FS105" s="940"/>
    </row>
    <row r="106" spans="1:190" s="25" customFormat="1" ht="27" customHeight="1" x14ac:dyDescent="0.15">
      <c r="A106" s="29"/>
      <c r="B106" s="86"/>
      <c r="C106" s="1508"/>
      <c r="D106" s="1509"/>
      <c r="E106" s="1509"/>
      <c r="F106" s="1509"/>
      <c r="G106" s="1509"/>
      <c r="H106" s="1510"/>
      <c r="I106" s="1160"/>
      <c r="J106" s="24"/>
      <c r="K106" s="708"/>
      <c r="L106" s="708"/>
      <c r="M106" s="2048"/>
      <c r="N106" s="2048"/>
      <c r="O106" s="2048"/>
      <c r="P106" s="2048"/>
      <c r="Q106" s="2048"/>
      <c r="R106" s="2048"/>
      <c r="S106" s="2205"/>
      <c r="T106" s="2205"/>
      <c r="U106" s="2205"/>
      <c r="V106" s="2205"/>
      <c r="W106" s="2205"/>
      <c r="X106" s="2205"/>
      <c r="Y106" s="2205"/>
      <c r="Z106" s="2188" t="s">
        <v>25</v>
      </c>
      <c r="AA106" s="2189"/>
      <c r="AB106" s="2198"/>
      <c r="AC106" s="2199"/>
      <c r="AD106" s="2199"/>
      <c r="AE106" s="2199"/>
      <c r="AF106" s="2199"/>
      <c r="AG106" s="2199"/>
      <c r="AH106" s="2199"/>
      <c r="AI106" s="2200"/>
      <c r="AJ106" s="2200"/>
      <c r="AK106" s="2200"/>
      <c r="AL106" s="2200"/>
      <c r="AM106" s="2200"/>
      <c r="AN106" s="2200"/>
      <c r="AO106" s="2200"/>
      <c r="AP106" s="2201"/>
      <c r="AQ106" s="708" t="s">
        <v>24</v>
      </c>
      <c r="AR106" s="73"/>
      <c r="AS106" s="74"/>
      <c r="AT106" s="74"/>
      <c r="AU106" s="74"/>
      <c r="AV106" s="74"/>
      <c r="AW106" s="74"/>
      <c r="AX106" s="74"/>
      <c r="AY106" s="73"/>
      <c r="AZ106" s="75"/>
      <c r="BA106" s="73"/>
      <c r="BB106" s="73"/>
      <c r="BC106" s="73"/>
      <c r="BD106" s="73"/>
      <c r="BE106" s="73"/>
      <c r="BF106" s="73"/>
      <c r="BG106" s="73"/>
      <c r="BH106" s="73"/>
      <c r="BI106" s="74"/>
      <c r="BJ106" s="74"/>
      <c r="BK106" s="74"/>
      <c r="BL106" s="74"/>
      <c r="BM106" s="74"/>
      <c r="BN106" s="74"/>
      <c r="BO106" s="74"/>
      <c r="BP106" s="73"/>
      <c r="BQ106" s="73"/>
      <c r="BR106" s="73"/>
      <c r="BS106" s="73"/>
      <c r="BT106" s="73"/>
      <c r="BU106" s="437"/>
      <c r="BV106" s="710"/>
      <c r="BW106" s="710"/>
      <c r="BX106" s="710"/>
      <c r="BY106" s="710"/>
      <c r="BZ106" s="463"/>
      <c r="CA106" s="390"/>
      <c r="CB106" s="390"/>
      <c r="CC106" s="390"/>
      <c r="CD106" s="390"/>
      <c r="CE106" s="390"/>
      <c r="CF106" s="390"/>
      <c r="CG106" s="390"/>
      <c r="CH106" s="390"/>
      <c r="CI106" s="390"/>
      <c r="CJ106" s="390"/>
      <c r="CK106" s="390"/>
      <c r="CL106" s="390"/>
      <c r="CM106" s="390"/>
      <c r="CN106" s="390"/>
      <c r="CO106" s="390"/>
      <c r="CP106" s="390"/>
      <c r="CQ106" s="390"/>
      <c r="CR106" s="390"/>
      <c r="CS106" s="390"/>
      <c r="CT106" s="390"/>
      <c r="CU106" s="443"/>
      <c r="CV106" s="206"/>
      <c r="CW106" s="206"/>
      <c r="CX106" s="206"/>
      <c r="CY106" s="206"/>
      <c r="CZ106" s="206"/>
      <c r="DA106" s="206"/>
      <c r="DB106" s="206"/>
      <c r="DC106" s="206"/>
      <c r="DD106" s="206"/>
      <c r="DE106" s="206"/>
      <c r="DF106" s="206"/>
      <c r="DG106" s="206"/>
      <c r="DH106" s="206"/>
      <c r="DI106" s="206"/>
      <c r="DJ106" s="206"/>
      <c r="DK106" s="206"/>
      <c r="DL106" s="958"/>
      <c r="DM106" s="996" t="s">
        <v>1506</v>
      </c>
      <c r="DN106" s="996"/>
      <c r="DO106" s="940"/>
      <c r="DP106" s="1198" t="s">
        <v>6016</v>
      </c>
      <c r="DQ106" s="940"/>
      <c r="DR106" s="940"/>
      <c r="DS106" s="391" t="str">
        <f>IF($AB$106="","",$AB$106)</f>
        <v/>
      </c>
      <c r="DT106" s="977"/>
      <c r="DU106" s="977"/>
      <c r="DV106" s="940"/>
      <c r="DW106" s="940"/>
      <c r="DX106" s="940"/>
      <c r="DY106" s="940"/>
      <c r="DZ106" s="940"/>
      <c r="EA106" s="940"/>
      <c r="EB106" s="940"/>
      <c r="EC106" s="940"/>
      <c r="ED106" s="940"/>
      <c r="EE106" s="940"/>
      <c r="EF106" s="940"/>
      <c r="EG106" s="940"/>
      <c r="EH106" s="940"/>
      <c r="EI106" s="940"/>
      <c r="EJ106" s="940"/>
      <c r="EK106" s="940"/>
      <c r="EL106" s="940"/>
      <c r="EM106" s="940"/>
      <c r="EN106" s="940"/>
      <c r="EO106" s="940"/>
      <c r="EP106" s="940"/>
      <c r="EQ106" s="940"/>
      <c r="ER106" s="940"/>
      <c r="ES106" s="940"/>
      <c r="ET106" s="940"/>
      <c r="EU106" s="940"/>
      <c r="EV106" s="940"/>
      <c r="EW106" s="940"/>
      <c r="EX106" s="940"/>
      <c r="EY106" s="940"/>
      <c r="EZ106" s="940"/>
      <c r="FA106" s="940"/>
      <c r="FB106" s="940"/>
      <c r="FC106" s="940"/>
      <c r="FD106" s="940"/>
      <c r="FE106" s="940"/>
      <c r="FF106" s="940"/>
      <c r="FG106" s="940"/>
      <c r="FH106" s="940"/>
      <c r="FI106" s="940"/>
      <c r="FJ106" s="940"/>
      <c r="FK106" s="940"/>
      <c r="FL106" s="940"/>
      <c r="FM106" s="940"/>
      <c r="FN106" s="940"/>
      <c r="FO106" s="940"/>
      <c r="FP106" s="940"/>
      <c r="FQ106" s="940"/>
      <c r="FR106" s="940"/>
      <c r="FS106" s="940"/>
      <c r="FT106" s="951"/>
      <c r="FU106" s="951"/>
      <c r="FV106" s="951"/>
      <c r="FW106" s="951"/>
      <c r="FX106" s="951"/>
      <c r="FY106" s="951"/>
      <c r="FZ106" s="951"/>
      <c r="GA106" s="951"/>
      <c r="GB106" s="951"/>
      <c r="GC106" s="951"/>
      <c r="GD106" s="951"/>
      <c r="GE106" s="951"/>
      <c r="GF106" s="951"/>
      <c r="GG106" s="951"/>
      <c r="GH106" s="951"/>
    </row>
    <row r="107" spans="1:190" s="25" customFormat="1" ht="27" customHeight="1" x14ac:dyDescent="0.15">
      <c r="A107" s="29"/>
      <c r="B107" s="85" t="s">
        <v>66</v>
      </c>
      <c r="C107" s="1508"/>
      <c r="D107" s="1509"/>
      <c r="E107" s="1509"/>
      <c r="F107" s="1509"/>
      <c r="G107" s="1509"/>
      <c r="H107" s="1510"/>
      <c r="I107" s="1160"/>
      <c r="J107" s="24"/>
      <c r="K107" s="708"/>
      <c r="L107" s="708"/>
      <c r="M107" s="2048"/>
      <c r="N107" s="2048"/>
      <c r="O107" s="2048"/>
      <c r="P107" s="2048"/>
      <c r="Q107" s="2048"/>
      <c r="R107" s="2048"/>
      <c r="S107" s="2178" t="s">
        <v>23</v>
      </c>
      <c r="T107" s="2179"/>
      <c r="U107" s="2179"/>
      <c r="V107" s="2179"/>
      <c r="W107" s="2179"/>
      <c r="X107" s="2179"/>
      <c r="Y107" s="2179"/>
      <c r="Z107" s="2179"/>
      <c r="AA107" s="2180"/>
      <c r="AB107" s="2181"/>
      <c r="AC107" s="2182"/>
      <c r="AD107" s="2182"/>
      <c r="AE107" s="2182"/>
      <c r="AF107" s="2182"/>
      <c r="AG107" s="2182"/>
      <c r="AH107" s="2183" t="s">
        <v>20</v>
      </c>
      <c r="AI107" s="2183"/>
      <c r="AJ107" s="2183"/>
      <c r="AK107" s="2182"/>
      <c r="AL107" s="2182"/>
      <c r="AM107" s="2182"/>
      <c r="AN107" s="2182"/>
      <c r="AO107" s="2182"/>
      <c r="AP107" s="2182"/>
      <c r="AQ107" s="2381"/>
      <c r="AR107" s="2382"/>
      <c r="AS107" s="2382"/>
      <c r="AT107" s="2382"/>
      <c r="AU107" s="2382"/>
      <c r="AV107" s="2382"/>
      <c r="AW107" s="2382"/>
      <c r="AX107" s="2382"/>
      <c r="AY107" s="2382"/>
      <c r="AZ107" s="2382"/>
      <c r="BA107" s="2382"/>
      <c r="BB107" s="2382"/>
      <c r="BC107" s="2382"/>
      <c r="BD107" s="2382"/>
      <c r="BE107" s="2382"/>
      <c r="BF107" s="2382"/>
      <c r="BG107" s="2382"/>
      <c r="BH107" s="2382"/>
      <c r="BI107" s="2382"/>
      <c r="BJ107" s="2382"/>
      <c r="BK107" s="2382"/>
      <c r="BL107" s="2382"/>
      <c r="BM107" s="2382"/>
      <c r="BN107" s="2382"/>
      <c r="BO107" s="2382"/>
      <c r="BP107" s="2382"/>
      <c r="BQ107" s="2382"/>
      <c r="BR107" s="2382"/>
      <c r="BS107" s="2382"/>
      <c r="BT107" s="2382"/>
      <c r="BU107" s="437"/>
      <c r="BV107" s="710"/>
      <c r="BW107" s="710"/>
      <c r="BX107" s="710"/>
      <c r="BY107" s="710"/>
      <c r="BZ107" s="463"/>
      <c r="CA107" s="390"/>
      <c r="CB107" s="390"/>
      <c r="CC107" s="390"/>
      <c r="CD107" s="390"/>
      <c r="CE107" s="390"/>
      <c r="CF107" s="390"/>
      <c r="CG107" s="390"/>
      <c r="CH107" s="390"/>
      <c r="CI107" s="390"/>
      <c r="CJ107" s="390"/>
      <c r="CK107" s="390"/>
      <c r="CL107" s="390"/>
      <c r="CM107" s="390"/>
      <c r="CN107" s="390"/>
      <c r="CO107" s="390"/>
      <c r="CP107" s="390"/>
      <c r="CQ107" s="390"/>
      <c r="CR107" s="390"/>
      <c r="CS107" s="390"/>
      <c r="CT107" s="390"/>
      <c r="CU107" s="443"/>
      <c r="CV107" s="206"/>
      <c r="CW107" s="206"/>
      <c r="CX107" s="206"/>
      <c r="CY107" s="206"/>
      <c r="CZ107" s="206"/>
      <c r="DA107" s="206"/>
      <c r="DB107" s="206"/>
      <c r="DC107" s="206"/>
      <c r="DD107" s="206"/>
      <c r="DE107" s="206"/>
      <c r="DF107" s="206"/>
      <c r="DG107" s="206"/>
      <c r="DH107" s="206"/>
      <c r="DI107" s="206"/>
      <c r="DJ107" s="206"/>
      <c r="DK107" s="206"/>
      <c r="DL107" s="958"/>
      <c r="DM107" s="997" t="str">
        <f>CONCATENATE(AB107,"-",AK107)</f>
        <v>-</v>
      </c>
      <c r="DN107" s="998" t="str">
        <f>ASC(DM107)</f>
        <v>-</v>
      </c>
      <c r="DO107" s="940"/>
      <c r="DP107" s="1010">
        <f>IF(DM107="-",1,0)</f>
        <v>1</v>
      </c>
      <c r="DQ107" s="940"/>
      <c r="DR107" s="940"/>
      <c r="DS107" s="391" t="str">
        <f>IF($DN$107="","",$DN$107)</f>
        <v>-</v>
      </c>
      <c r="DT107" s="951"/>
      <c r="DU107" s="951"/>
      <c r="DV107" s="940"/>
      <c r="DW107" s="940"/>
      <c r="DX107" s="940"/>
      <c r="DY107" s="940"/>
      <c r="DZ107" s="940"/>
      <c r="EA107" s="940"/>
      <c r="EB107" s="940"/>
      <c r="EC107" s="940"/>
      <c r="ED107" s="940"/>
      <c r="EE107" s="940"/>
      <c r="EF107" s="940"/>
      <c r="EG107" s="940"/>
      <c r="EH107" s="940"/>
      <c r="EI107" s="940"/>
      <c r="EJ107" s="940"/>
      <c r="EK107" s="940"/>
      <c r="EL107" s="940"/>
      <c r="EM107" s="940"/>
      <c r="EN107" s="940"/>
      <c r="EO107" s="940"/>
      <c r="EP107" s="940"/>
      <c r="EQ107" s="940"/>
      <c r="ER107" s="940"/>
      <c r="ES107" s="940"/>
      <c r="ET107" s="940"/>
      <c r="EU107" s="940"/>
      <c r="EV107" s="940"/>
      <c r="EW107" s="940"/>
      <c r="EX107" s="940"/>
      <c r="EY107" s="940"/>
      <c r="EZ107" s="940"/>
      <c r="FA107" s="940"/>
      <c r="FB107" s="940"/>
      <c r="FC107" s="940"/>
      <c r="FD107" s="940"/>
      <c r="FE107" s="940"/>
      <c r="FF107" s="940"/>
      <c r="FG107" s="940"/>
      <c r="FH107" s="940"/>
      <c r="FI107" s="940"/>
      <c r="FJ107" s="940"/>
      <c r="FK107" s="940"/>
      <c r="FL107" s="940"/>
      <c r="FM107" s="940"/>
      <c r="FN107" s="940"/>
      <c r="FO107" s="940"/>
      <c r="FP107" s="940"/>
      <c r="FQ107" s="940"/>
      <c r="FR107" s="940"/>
      <c r="FS107" s="940"/>
      <c r="FT107" s="951"/>
      <c r="FU107" s="951"/>
      <c r="FV107" s="951"/>
      <c r="FW107" s="951"/>
      <c r="FX107" s="951"/>
      <c r="FY107" s="951"/>
      <c r="FZ107" s="951"/>
      <c r="GA107" s="951"/>
      <c r="GB107" s="951"/>
      <c r="GC107" s="951"/>
      <c r="GD107" s="951"/>
      <c r="GE107" s="951"/>
      <c r="GF107" s="951"/>
      <c r="GG107" s="951"/>
      <c r="GH107" s="951"/>
    </row>
    <row r="108" spans="1:190" s="25" customFormat="1" ht="27" customHeight="1" x14ac:dyDescent="0.15">
      <c r="A108" s="29"/>
      <c r="B108" s="8"/>
      <c r="C108" s="1508"/>
      <c r="D108" s="1509"/>
      <c r="E108" s="1509"/>
      <c r="F108" s="1509"/>
      <c r="G108" s="1509"/>
      <c r="H108" s="1510"/>
      <c r="I108" s="1160"/>
      <c r="J108" s="24"/>
      <c r="K108" s="708"/>
      <c r="L108" s="708"/>
      <c r="M108" s="2048"/>
      <c r="N108" s="2048"/>
      <c r="O108" s="2048"/>
      <c r="P108" s="2048"/>
      <c r="Q108" s="2048"/>
      <c r="R108" s="2048"/>
      <c r="S108" s="2077" t="s">
        <v>22</v>
      </c>
      <c r="T108" s="2078"/>
      <c r="U108" s="2078"/>
      <c r="V108" s="2078"/>
      <c r="W108" s="2078"/>
      <c r="X108" s="2078"/>
      <c r="Y108" s="2078"/>
      <c r="Z108" s="2078"/>
      <c r="AA108" s="2186"/>
      <c r="AB108" s="2162"/>
      <c r="AC108" s="2163"/>
      <c r="AD108" s="2163"/>
      <c r="AE108" s="2163"/>
      <c r="AF108" s="2163"/>
      <c r="AG108" s="2163"/>
      <c r="AH108" s="2163"/>
      <c r="AI108" s="2163"/>
      <c r="AJ108" s="2163"/>
      <c r="AK108" s="2163"/>
      <c r="AL108" s="2163"/>
      <c r="AM108" s="2163"/>
      <c r="AN108" s="2163"/>
      <c r="AO108" s="2163"/>
      <c r="AP108" s="2163"/>
      <c r="AQ108" s="2163"/>
      <c r="AR108" s="2163"/>
      <c r="AS108" s="2163"/>
      <c r="AT108" s="2163"/>
      <c r="AU108" s="2163"/>
      <c r="AV108" s="2163"/>
      <c r="AW108" s="2163"/>
      <c r="AX108" s="2163"/>
      <c r="AY108" s="2163"/>
      <c r="AZ108" s="2163"/>
      <c r="BA108" s="2163"/>
      <c r="BB108" s="2163"/>
      <c r="BC108" s="2163"/>
      <c r="BD108" s="2163"/>
      <c r="BE108" s="2163"/>
      <c r="BF108" s="2163"/>
      <c r="BG108" s="2163"/>
      <c r="BH108" s="2163"/>
      <c r="BI108" s="2163"/>
      <c r="BJ108" s="2163"/>
      <c r="BK108" s="2163"/>
      <c r="BL108" s="2163"/>
      <c r="BM108" s="2163"/>
      <c r="BN108" s="2163"/>
      <c r="BO108" s="2163"/>
      <c r="BP108" s="2163"/>
      <c r="BQ108" s="2163"/>
      <c r="BR108" s="2163"/>
      <c r="BS108" s="2163"/>
      <c r="BT108" s="2164"/>
      <c r="BU108" s="437"/>
      <c r="BV108" s="710"/>
      <c r="BW108" s="710"/>
      <c r="BX108" s="710"/>
      <c r="BY108" s="710"/>
      <c r="BZ108" s="463"/>
      <c r="CA108" s="390"/>
      <c r="CB108" s="390"/>
      <c r="CC108" s="390"/>
      <c r="CD108" s="390"/>
      <c r="CE108" s="390"/>
      <c r="CF108" s="390"/>
      <c r="CG108" s="390"/>
      <c r="CH108" s="390"/>
      <c r="CI108" s="390"/>
      <c r="CJ108" s="390"/>
      <c r="CK108" s="390"/>
      <c r="CL108" s="390"/>
      <c r="CM108" s="390"/>
      <c r="CN108" s="390"/>
      <c r="CO108" s="390"/>
      <c r="CP108" s="390"/>
      <c r="CQ108" s="390"/>
      <c r="CR108" s="390"/>
      <c r="CS108" s="390"/>
      <c r="CT108" s="390"/>
      <c r="CU108" s="443"/>
      <c r="CV108" s="206"/>
      <c r="CW108" s="206"/>
      <c r="CX108" s="206"/>
      <c r="CY108" s="206"/>
      <c r="CZ108" s="206"/>
      <c r="DA108" s="206"/>
      <c r="DB108" s="206"/>
      <c r="DC108" s="206"/>
      <c r="DD108" s="206"/>
      <c r="DE108" s="206"/>
      <c r="DF108" s="206"/>
      <c r="DG108" s="206"/>
      <c r="DH108" s="206"/>
      <c r="DI108" s="206"/>
      <c r="DJ108" s="206"/>
      <c r="DK108" s="206"/>
      <c r="DL108" s="958"/>
      <c r="DM108" s="999" t="s">
        <v>1509</v>
      </c>
      <c r="DN108" s="999"/>
      <c r="DO108" s="940"/>
      <c r="DP108" s="1198" t="s">
        <v>6017</v>
      </c>
      <c r="DQ108" s="940"/>
      <c r="DR108" s="940"/>
      <c r="DS108" s="391" t="str">
        <f>IF($AB$108="","",$AB$108)</f>
        <v/>
      </c>
      <c r="DT108" s="951"/>
      <c r="DU108" s="951"/>
      <c r="DV108" s="940"/>
      <c r="DW108" s="940"/>
      <c r="DX108" s="940"/>
      <c r="DY108" s="940"/>
      <c r="DZ108" s="940"/>
      <c r="EA108" s="940"/>
      <c r="EB108" s="940"/>
      <c r="EC108" s="940"/>
      <c r="ED108" s="940"/>
      <c r="EE108" s="940"/>
      <c r="EF108" s="940"/>
      <c r="EG108" s="940"/>
      <c r="EH108" s="940"/>
      <c r="EI108" s="940"/>
      <c r="EJ108" s="940"/>
      <c r="EK108" s="940"/>
      <c r="EL108" s="940"/>
      <c r="EM108" s="940"/>
      <c r="EN108" s="940"/>
      <c r="EO108" s="940"/>
      <c r="EP108" s="940"/>
      <c r="EQ108" s="940"/>
      <c r="ER108" s="940"/>
      <c r="ES108" s="940"/>
      <c r="ET108" s="940"/>
      <c r="EU108" s="940"/>
      <c r="EV108" s="940"/>
      <c r="EW108" s="940"/>
      <c r="EX108" s="940"/>
      <c r="EY108" s="940"/>
      <c r="EZ108" s="940"/>
      <c r="FA108" s="940"/>
      <c r="FB108" s="940"/>
      <c r="FC108" s="940"/>
      <c r="FD108" s="940"/>
      <c r="FE108" s="940"/>
      <c r="FF108" s="940"/>
      <c r="FG108" s="940"/>
      <c r="FH108" s="940"/>
      <c r="FI108" s="940"/>
      <c r="FJ108" s="940"/>
      <c r="FK108" s="940"/>
      <c r="FL108" s="940"/>
      <c r="FM108" s="940"/>
      <c r="FN108" s="940"/>
      <c r="FO108" s="940"/>
      <c r="FP108" s="940"/>
      <c r="FQ108" s="940"/>
      <c r="FR108" s="940"/>
      <c r="FS108" s="940"/>
      <c r="FT108" s="951"/>
      <c r="FU108" s="951"/>
      <c r="FV108" s="951"/>
      <c r="FW108" s="951"/>
      <c r="FX108" s="951"/>
      <c r="FY108" s="951"/>
      <c r="FZ108" s="951"/>
      <c r="GA108" s="951"/>
      <c r="GB108" s="951"/>
      <c r="GC108" s="951"/>
      <c r="GD108" s="951"/>
      <c r="GE108" s="951"/>
      <c r="GF108" s="951"/>
      <c r="GG108" s="951"/>
      <c r="GH108" s="951"/>
    </row>
    <row r="109" spans="1:190" s="25" customFormat="1" ht="27" customHeight="1" x14ac:dyDescent="0.15">
      <c r="A109" s="29"/>
      <c r="B109" s="85" t="s">
        <v>66</v>
      </c>
      <c r="C109" s="1508"/>
      <c r="D109" s="1509"/>
      <c r="E109" s="1509"/>
      <c r="F109" s="1509"/>
      <c r="G109" s="1509"/>
      <c r="H109" s="1510"/>
      <c r="I109" s="1160"/>
      <c r="J109" s="24"/>
      <c r="K109" s="708"/>
      <c r="L109" s="708"/>
      <c r="M109" s="2187"/>
      <c r="N109" s="2187"/>
      <c r="O109" s="2187"/>
      <c r="P109" s="2187"/>
      <c r="Q109" s="2187"/>
      <c r="R109" s="2187"/>
      <c r="S109" s="2173" t="s">
        <v>21</v>
      </c>
      <c r="T109" s="2174"/>
      <c r="U109" s="2174"/>
      <c r="V109" s="2174"/>
      <c r="W109" s="2174"/>
      <c r="X109" s="2174"/>
      <c r="Y109" s="2174"/>
      <c r="Z109" s="2174"/>
      <c r="AA109" s="2175"/>
      <c r="AB109" s="2184"/>
      <c r="AC109" s="2165"/>
      <c r="AD109" s="2165"/>
      <c r="AE109" s="2165"/>
      <c r="AF109" s="2165"/>
      <c r="AG109" s="2165"/>
      <c r="AH109" s="2176" t="s">
        <v>20</v>
      </c>
      <c r="AI109" s="2176"/>
      <c r="AJ109" s="2176"/>
      <c r="AK109" s="2165"/>
      <c r="AL109" s="2165"/>
      <c r="AM109" s="2165"/>
      <c r="AN109" s="2165"/>
      <c r="AO109" s="2165"/>
      <c r="AP109" s="2165"/>
      <c r="AQ109" s="2176" t="s">
        <v>20</v>
      </c>
      <c r="AR109" s="2176"/>
      <c r="AS109" s="2176"/>
      <c r="AT109" s="2165"/>
      <c r="AU109" s="2165"/>
      <c r="AV109" s="2165"/>
      <c r="AW109" s="2165"/>
      <c r="AX109" s="2165"/>
      <c r="AY109" s="2165"/>
      <c r="AZ109" s="2177"/>
      <c r="BA109" s="2177"/>
      <c r="BB109" s="2177"/>
      <c r="BC109" s="2177"/>
      <c r="BD109" s="2177"/>
      <c r="BE109" s="2177"/>
      <c r="BF109" s="2177"/>
      <c r="BG109" s="2177"/>
      <c r="BH109" s="2177"/>
      <c r="BI109" s="2177"/>
      <c r="BJ109" s="2177"/>
      <c r="BK109" s="2177"/>
      <c r="BL109" s="2177"/>
      <c r="BM109" s="2177"/>
      <c r="BN109" s="2177"/>
      <c r="BO109" s="2177"/>
      <c r="BP109" s="2177"/>
      <c r="BQ109" s="2177"/>
      <c r="BR109" s="2177"/>
      <c r="BS109" s="2177"/>
      <c r="BT109" s="2177"/>
      <c r="BU109" s="437"/>
      <c r="BV109" s="710"/>
      <c r="BW109" s="710"/>
      <c r="BX109" s="710"/>
      <c r="BY109" s="710"/>
      <c r="BZ109" s="710"/>
      <c r="CA109" s="390"/>
      <c r="CB109" s="390"/>
      <c r="CC109" s="390"/>
      <c r="CD109" s="390"/>
      <c r="CE109" s="390"/>
      <c r="CF109" s="390"/>
      <c r="CG109" s="390"/>
      <c r="CH109" s="390"/>
      <c r="CI109" s="390"/>
      <c r="CJ109" s="390"/>
      <c r="CK109" s="390"/>
      <c r="CL109" s="390"/>
      <c r="CM109" s="390"/>
      <c r="CN109" s="390"/>
      <c r="CO109" s="390"/>
      <c r="CP109" s="390"/>
      <c r="CQ109" s="390"/>
      <c r="CR109" s="390"/>
      <c r="CS109" s="390"/>
      <c r="CT109" s="390"/>
      <c r="CU109" s="443"/>
      <c r="CV109" s="206"/>
      <c r="CW109" s="206"/>
      <c r="CX109" s="206"/>
      <c r="CY109" s="206"/>
      <c r="CZ109" s="206"/>
      <c r="DA109" s="206"/>
      <c r="DB109" s="206"/>
      <c r="DC109" s="206"/>
      <c r="DD109" s="206"/>
      <c r="DE109" s="206"/>
      <c r="DF109" s="206"/>
      <c r="DG109" s="206"/>
      <c r="DH109" s="206"/>
      <c r="DI109" s="206"/>
      <c r="DJ109" s="206"/>
      <c r="DK109" s="206"/>
      <c r="DL109" s="958"/>
      <c r="DM109" s="997" t="str">
        <f>CONCATENATE(AB109,"-",AK109,"-",AT109)</f>
        <v>--</v>
      </c>
      <c r="DN109" s="998" t="str">
        <f>ASC(DM109)</f>
        <v>--</v>
      </c>
      <c r="DO109" s="940"/>
      <c r="DP109" s="1010">
        <f>IF(DM109="--",1,0)</f>
        <v>1</v>
      </c>
      <c r="DQ109" s="940"/>
      <c r="DR109" s="940"/>
      <c r="DS109" s="391" t="str">
        <f>IF($DN$109="","",$DN$109)</f>
        <v>--</v>
      </c>
      <c r="DT109" s="951"/>
      <c r="DU109" s="951"/>
      <c r="DV109" s="940"/>
      <c r="DW109" s="940"/>
      <c r="DX109" s="940"/>
      <c r="DY109" s="940"/>
      <c r="DZ109" s="940"/>
      <c r="EA109" s="991"/>
      <c r="EB109" s="940"/>
      <c r="EC109" s="940"/>
      <c r="ED109" s="940"/>
      <c r="EE109" s="940"/>
      <c r="EF109" s="940"/>
      <c r="EG109" s="940"/>
      <c r="EH109" s="940"/>
      <c r="EI109" s="940"/>
      <c r="EJ109" s="940"/>
      <c r="EK109" s="940"/>
      <c r="EL109" s="940"/>
      <c r="EM109" s="940"/>
      <c r="EN109" s="940"/>
      <c r="EO109" s="940"/>
      <c r="EP109" s="940"/>
      <c r="EQ109" s="940"/>
      <c r="ER109" s="940"/>
      <c r="ES109" s="940"/>
      <c r="ET109" s="940"/>
      <c r="EU109" s="940"/>
      <c r="EV109" s="940"/>
      <c r="EW109" s="940"/>
      <c r="EX109" s="940"/>
      <c r="EY109" s="940"/>
      <c r="EZ109" s="940"/>
      <c r="FA109" s="940"/>
      <c r="FB109" s="940"/>
      <c r="FC109" s="940"/>
      <c r="FD109" s="940"/>
      <c r="FE109" s="940"/>
      <c r="FF109" s="940"/>
      <c r="FG109" s="940"/>
      <c r="FH109" s="940"/>
      <c r="FI109" s="940"/>
      <c r="FJ109" s="940"/>
      <c r="FK109" s="940"/>
      <c r="FL109" s="940"/>
      <c r="FM109" s="940"/>
      <c r="FN109" s="940"/>
      <c r="FO109" s="940"/>
      <c r="FP109" s="940"/>
      <c r="FQ109" s="940"/>
      <c r="FR109" s="940"/>
      <c r="FS109" s="940"/>
      <c r="FT109" s="951"/>
      <c r="FU109" s="951"/>
      <c r="FV109" s="951"/>
      <c r="FW109" s="951"/>
      <c r="FX109" s="951"/>
      <c r="FY109" s="951"/>
      <c r="FZ109" s="951"/>
      <c r="GA109" s="951"/>
      <c r="GB109" s="951"/>
      <c r="GC109" s="951"/>
      <c r="GD109" s="951"/>
      <c r="GE109" s="951"/>
      <c r="GF109" s="951"/>
      <c r="GG109" s="951"/>
      <c r="GH109" s="951"/>
    </row>
    <row r="110" spans="1:190" ht="27" customHeight="1" thickBot="1" x14ac:dyDescent="0.2">
      <c r="A110" s="21"/>
      <c r="C110" s="1511"/>
      <c r="D110" s="987"/>
      <c r="E110" s="987"/>
      <c r="F110" s="987"/>
      <c r="G110" s="987"/>
      <c r="H110" s="1512"/>
      <c r="I110" s="1155"/>
      <c r="J110" s="54"/>
      <c r="K110" s="53"/>
      <c r="L110" s="53"/>
      <c r="M110" s="2751" t="s">
        <v>1432</v>
      </c>
      <c r="N110" s="2426"/>
      <c r="O110" s="2426"/>
      <c r="P110" s="2426"/>
      <c r="Q110" s="2426"/>
      <c r="R110" s="2426"/>
      <c r="S110" s="2426"/>
      <c r="T110" s="2426"/>
      <c r="U110" s="2426"/>
      <c r="V110" s="2426"/>
      <c r="W110" s="2426"/>
      <c r="X110" s="2426"/>
      <c r="Y110" s="2749" t="s">
        <v>1793</v>
      </c>
      <c r="Z110" s="2750"/>
      <c r="AA110" s="2750"/>
      <c r="AB110" s="2750"/>
      <c r="AC110" s="2750"/>
      <c r="AD110" s="2750"/>
      <c r="AE110" s="2750"/>
      <c r="AF110" s="2750"/>
      <c r="AG110" s="2750"/>
      <c r="AH110" s="2750"/>
      <c r="AI110" s="2750"/>
      <c r="AJ110" s="2750"/>
      <c r="AK110" s="2750"/>
      <c r="AL110" s="2750"/>
      <c r="AM110" s="2750"/>
      <c r="AN110" s="2750"/>
      <c r="AO110" s="2750"/>
      <c r="AP110" s="2750"/>
      <c r="AQ110" s="2752" t="str">
        <f>IF(DS110=TRUE,"←勤務先が同一の場合は勤務先欄は記入不要です。","")</f>
        <v/>
      </c>
      <c r="AR110" s="2699"/>
      <c r="AS110" s="2699"/>
      <c r="AT110" s="2699"/>
      <c r="AU110" s="2699"/>
      <c r="AV110" s="2699"/>
      <c r="AW110" s="2699"/>
      <c r="AX110" s="2699"/>
      <c r="AY110" s="2699"/>
      <c r="AZ110" s="2699"/>
      <c r="BA110" s="2699"/>
      <c r="BB110" s="2699"/>
      <c r="BC110" s="2699"/>
      <c r="BD110" s="2699"/>
      <c r="BE110" s="2699"/>
      <c r="BF110" s="2699"/>
      <c r="BG110" s="2699"/>
      <c r="BH110" s="2699"/>
      <c r="BI110" s="2699"/>
      <c r="BJ110" s="2699"/>
      <c r="BK110" s="2699"/>
      <c r="BL110" s="2753"/>
      <c r="BM110" s="2447" t="s">
        <v>69</v>
      </c>
      <c r="BN110" s="2448"/>
      <c r="BO110" s="2448"/>
      <c r="BP110" s="2448"/>
      <c r="BQ110" s="2448"/>
      <c r="BR110" s="2448"/>
      <c r="BS110" s="2448"/>
      <c r="BT110" s="2448"/>
      <c r="BU110" s="463"/>
      <c r="BV110" s="710"/>
      <c r="BW110" s="710"/>
      <c r="BX110" s="710"/>
      <c r="BY110" s="710"/>
      <c r="BZ110" s="710"/>
      <c r="CA110" s="390"/>
      <c r="CB110" s="390"/>
      <c r="CC110" s="390"/>
      <c r="CD110" s="390"/>
      <c r="CE110" s="390"/>
      <c r="CF110" s="390"/>
      <c r="CG110" s="390"/>
      <c r="CH110" s="390"/>
      <c r="CI110" s="390"/>
      <c r="CJ110" s="390"/>
      <c r="CK110" s="390"/>
      <c r="CL110" s="390"/>
      <c r="CM110" s="390"/>
      <c r="CN110" s="390"/>
      <c r="CO110" s="390"/>
      <c r="CP110" s="390"/>
      <c r="CQ110" s="390"/>
      <c r="CR110" s="390"/>
      <c r="CS110" s="390"/>
      <c r="CT110" s="390"/>
      <c r="CU110" s="443"/>
      <c r="DL110" s="958"/>
      <c r="DM110" s="1000" t="s">
        <v>1512</v>
      </c>
      <c r="DN110" s="1000"/>
      <c r="DO110" s="1001"/>
      <c r="DP110" s="1001"/>
      <c r="DQ110" s="1001"/>
      <c r="DS110" s="391" t="b">
        <v>0</v>
      </c>
      <c r="EA110" s="987"/>
      <c r="FJ110" s="940"/>
      <c r="FK110" s="940"/>
      <c r="FL110" s="940"/>
      <c r="FM110" s="940"/>
      <c r="FN110" s="940"/>
      <c r="FO110" s="940"/>
      <c r="FP110" s="940"/>
      <c r="FQ110" s="940"/>
      <c r="FR110" s="940"/>
      <c r="FS110" s="940"/>
    </row>
    <row r="111" spans="1:190" s="25" customFormat="1" ht="27" customHeight="1" thickBot="1" x14ac:dyDescent="0.2">
      <c r="A111" s="29"/>
      <c r="B111" s="8"/>
      <c r="C111" s="1508"/>
      <c r="D111" s="1509"/>
      <c r="E111" s="1509"/>
      <c r="F111" s="1509"/>
      <c r="G111" s="1509"/>
      <c r="H111" s="1510"/>
      <c r="I111" s="1160"/>
      <c r="J111" s="24"/>
      <c r="K111" s="708"/>
      <c r="L111" s="708"/>
      <c r="M111" s="2266" t="s">
        <v>37</v>
      </c>
      <c r="N111" s="2266"/>
      <c r="O111" s="2266"/>
      <c r="P111" s="2266"/>
      <c r="Q111" s="2266"/>
      <c r="R111" s="2266"/>
      <c r="S111" s="2075" t="s">
        <v>36</v>
      </c>
      <c r="T111" s="2129"/>
      <c r="U111" s="2129"/>
      <c r="V111" s="2129"/>
      <c r="W111" s="2129"/>
      <c r="X111" s="2129"/>
      <c r="Y111" s="2129"/>
      <c r="Z111" s="2129"/>
      <c r="AA111" s="2130"/>
      <c r="AB111" s="2220"/>
      <c r="AC111" s="2221"/>
      <c r="AD111" s="2221"/>
      <c r="AE111" s="2221"/>
      <c r="AF111" s="2222"/>
      <c r="AG111" s="2222"/>
      <c r="AH111" s="2222"/>
      <c r="AI111" s="2222"/>
      <c r="AJ111" s="2222"/>
      <c r="AK111" s="2222"/>
      <c r="AL111" s="2222"/>
      <c r="AM111" s="2222"/>
      <c r="AN111" s="2222"/>
      <c r="AO111" s="2222"/>
      <c r="AP111" s="2223"/>
      <c r="AQ111" s="709"/>
      <c r="AR111" s="61"/>
      <c r="AS111" s="61"/>
      <c r="AT111" s="61"/>
      <c r="AU111" s="61"/>
      <c r="AV111" s="61"/>
      <c r="AW111" s="61"/>
      <c r="AX111" s="61"/>
      <c r="AY111" s="60"/>
      <c r="AZ111" s="62"/>
      <c r="BA111" s="60"/>
      <c r="BB111" s="60"/>
      <c r="BC111" s="60"/>
      <c r="BD111" s="60"/>
      <c r="BE111" s="60"/>
      <c r="BF111" s="60"/>
      <c r="BG111" s="60"/>
      <c r="BH111" s="60"/>
      <c r="BI111" s="61"/>
      <c r="BJ111" s="61"/>
      <c r="BK111" s="61"/>
      <c r="BL111" s="61"/>
      <c r="BM111" s="61"/>
      <c r="BN111" s="61"/>
      <c r="BO111" s="61"/>
      <c r="BP111" s="60"/>
      <c r="BQ111" s="60"/>
      <c r="BR111" s="60"/>
      <c r="BS111" s="60"/>
      <c r="BT111" s="60"/>
      <c r="BU111" s="437"/>
      <c r="BV111" s="2146" t="s">
        <v>4015</v>
      </c>
      <c r="BW111" s="2146"/>
      <c r="BX111" s="2146"/>
      <c r="BY111" s="2146"/>
      <c r="BZ111" s="2146"/>
      <c r="CA111" s="2146"/>
      <c r="CB111" s="2146"/>
      <c r="CC111" s="2146"/>
      <c r="CD111" s="2146"/>
      <c r="CE111" s="2146"/>
      <c r="CF111" s="2146"/>
      <c r="CG111" s="2146"/>
      <c r="CH111" s="2146"/>
      <c r="CI111" s="2146"/>
      <c r="CJ111" s="2146"/>
      <c r="CK111" s="2146"/>
      <c r="CL111" s="2146"/>
      <c r="CM111" s="2146"/>
      <c r="CN111" s="2146"/>
      <c r="CO111" s="2146"/>
      <c r="CP111" s="2146"/>
      <c r="CQ111" s="2146"/>
      <c r="CR111" s="2146"/>
      <c r="CS111" s="2146"/>
      <c r="CT111" s="2146"/>
      <c r="CU111" s="2147"/>
      <c r="CV111" s="206"/>
      <c r="CW111" s="206"/>
      <c r="CX111" s="206"/>
      <c r="CY111" s="206"/>
      <c r="CZ111" s="206"/>
      <c r="DA111" s="206"/>
      <c r="DB111" s="206"/>
      <c r="DC111" s="206"/>
      <c r="DD111" s="206"/>
      <c r="DE111" s="206"/>
      <c r="DF111" s="206"/>
      <c r="DG111" s="206"/>
      <c r="DH111" s="206"/>
      <c r="DI111" s="206"/>
      <c r="DJ111" s="206"/>
      <c r="DK111" s="206"/>
      <c r="DL111" s="958"/>
      <c r="DM111" s="985">
        <f>IF(AB111="",0,IF(AB111="建築設備検査員",1,2))</f>
        <v>0</v>
      </c>
      <c r="DN111" s="1002"/>
      <c r="DO111" s="1002"/>
      <c r="DP111" s="1002"/>
      <c r="DQ111" s="1002"/>
      <c r="DR111" s="940"/>
      <c r="DS111" s="986" t="str">
        <f>IF(DM111=2,LEFT($AB111,2),"")</f>
        <v/>
      </c>
      <c r="DT111" s="940"/>
      <c r="DU111" s="940"/>
      <c r="DV111" s="940"/>
      <c r="DW111" s="940"/>
      <c r="DX111" s="940"/>
      <c r="DY111" s="940"/>
      <c r="DZ111" s="940"/>
      <c r="EA111" s="991"/>
      <c r="EB111" s="940"/>
      <c r="EC111" s="940"/>
      <c r="ED111" s="940"/>
      <c r="EE111" s="940"/>
      <c r="EF111" s="940"/>
      <c r="EG111" s="940"/>
      <c r="EH111" s="940"/>
      <c r="EI111" s="940"/>
      <c r="EJ111" s="940"/>
      <c r="EK111" s="940"/>
      <c r="EL111" s="940"/>
      <c r="EM111" s="940"/>
      <c r="EN111" s="940"/>
      <c r="EO111" s="940"/>
      <c r="EP111" s="940"/>
      <c r="EQ111" s="940"/>
      <c r="ER111" s="940"/>
      <c r="ES111" s="940"/>
      <c r="ET111" s="940"/>
      <c r="EU111" s="940"/>
      <c r="EV111" s="940"/>
      <c r="EW111" s="940"/>
      <c r="EX111" s="940"/>
      <c r="EY111" s="940"/>
      <c r="EZ111" s="940"/>
      <c r="FA111" s="940"/>
      <c r="FB111" s="940"/>
      <c r="FC111" s="940"/>
      <c r="FD111" s="940"/>
      <c r="FE111" s="940"/>
      <c r="FF111" s="940"/>
      <c r="FG111" s="940"/>
      <c r="FH111" s="940"/>
      <c r="FI111" s="940"/>
      <c r="FJ111" s="940"/>
      <c r="FK111" s="940"/>
      <c r="FL111" s="940"/>
      <c r="FM111" s="940"/>
      <c r="FN111" s="940"/>
      <c r="FO111" s="940"/>
      <c r="FP111" s="940"/>
      <c r="FQ111" s="940"/>
      <c r="FR111" s="940"/>
      <c r="FS111" s="940"/>
      <c r="FT111" s="951"/>
      <c r="FU111" s="951"/>
      <c r="FV111" s="951"/>
      <c r="FW111" s="951"/>
      <c r="FX111" s="951"/>
      <c r="FY111" s="951"/>
      <c r="FZ111" s="951"/>
      <c r="GA111" s="951"/>
      <c r="GB111" s="951"/>
      <c r="GC111" s="951"/>
      <c r="GD111" s="951"/>
      <c r="GE111" s="951"/>
      <c r="GF111" s="951"/>
      <c r="GG111" s="951"/>
      <c r="GH111" s="951"/>
    </row>
    <row r="112" spans="1:190" ht="27" customHeight="1" thickBot="1" x14ac:dyDescent="0.2">
      <c r="A112" s="21"/>
      <c r="C112" s="1511"/>
      <c r="D112" s="987"/>
      <c r="E112" s="987"/>
      <c r="F112" s="987"/>
      <c r="G112" s="987"/>
      <c r="H112" s="1512"/>
      <c r="I112" s="1155"/>
      <c r="J112" s="34"/>
      <c r="K112" s="715"/>
      <c r="L112" s="715"/>
      <c r="M112" s="2204"/>
      <c r="N112" s="2204"/>
      <c r="O112" s="2204"/>
      <c r="P112" s="2204"/>
      <c r="Q112" s="2204"/>
      <c r="R112" s="2204"/>
      <c r="S112" s="2152" t="s">
        <v>35</v>
      </c>
      <c r="T112" s="2153"/>
      <c r="U112" s="2153"/>
      <c r="V112" s="2153"/>
      <c r="W112" s="2153"/>
      <c r="X112" s="2153"/>
      <c r="Y112" s="709"/>
      <c r="Z112" s="2132"/>
      <c r="AA112" s="2133"/>
      <c r="AB112" s="2419"/>
      <c r="AC112" s="2420"/>
      <c r="AD112" s="2420"/>
      <c r="AE112" s="2420"/>
      <c r="AF112" s="2420"/>
      <c r="AG112" s="2420"/>
      <c r="AH112" s="2421"/>
      <c r="AI112" s="2117"/>
      <c r="AJ112" s="2117"/>
      <c r="AK112" s="2117"/>
      <c r="AL112" s="2117"/>
      <c r="AM112" s="2117"/>
      <c r="AN112" s="2117"/>
      <c r="AO112" s="2117"/>
      <c r="AP112" s="2118"/>
      <c r="AQ112" s="708" t="s">
        <v>34</v>
      </c>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463"/>
      <c r="BV112" s="2146"/>
      <c r="BW112" s="2146"/>
      <c r="BX112" s="2146"/>
      <c r="BY112" s="2146"/>
      <c r="BZ112" s="2146"/>
      <c r="CA112" s="2146"/>
      <c r="CB112" s="2146"/>
      <c r="CC112" s="2146"/>
      <c r="CD112" s="2146"/>
      <c r="CE112" s="2146"/>
      <c r="CF112" s="2146"/>
      <c r="CG112" s="2146"/>
      <c r="CH112" s="2146"/>
      <c r="CI112" s="2146"/>
      <c r="CJ112" s="2146"/>
      <c r="CK112" s="2146"/>
      <c r="CL112" s="2146"/>
      <c r="CM112" s="2146"/>
      <c r="CN112" s="2146"/>
      <c r="CO112" s="2146"/>
      <c r="CP112" s="2146"/>
      <c r="CQ112" s="2146"/>
      <c r="CR112" s="2146"/>
      <c r="CS112" s="2146"/>
      <c r="CT112" s="2146"/>
      <c r="CU112" s="2147"/>
      <c r="DL112" s="958"/>
      <c r="DM112" s="988">
        <f>IF(OR($AB$111="一級建築士",$AB$111="二級建築士"),1,0)</f>
        <v>0</v>
      </c>
      <c r="DN112" s="1003"/>
      <c r="DP112" s="1001"/>
      <c r="DQ112" s="1001"/>
      <c r="DS112" s="1004" t="str">
        <f>IF($AB$112="","",$AB$112)</f>
        <v/>
      </c>
      <c r="FJ112" s="940"/>
      <c r="FK112" s="940"/>
      <c r="FL112" s="940"/>
      <c r="FM112" s="940"/>
      <c r="FN112" s="940"/>
      <c r="FO112" s="940"/>
      <c r="FP112" s="940"/>
      <c r="FQ112" s="940"/>
      <c r="FR112" s="940"/>
      <c r="FS112" s="940"/>
    </row>
    <row r="113" spans="1:190" ht="27" customHeight="1" x14ac:dyDescent="0.15">
      <c r="A113" s="21"/>
      <c r="B113" s="86"/>
      <c r="C113" s="1511"/>
      <c r="D113" s="987"/>
      <c r="E113" s="987"/>
      <c r="F113" s="987"/>
      <c r="G113" s="987"/>
      <c r="H113" s="1512"/>
      <c r="I113" s="1155"/>
      <c r="J113" s="34"/>
      <c r="K113" s="715"/>
      <c r="L113" s="715"/>
      <c r="M113" s="2204"/>
      <c r="N113" s="2204"/>
      <c r="O113" s="2204"/>
      <c r="P113" s="2204"/>
      <c r="Q113" s="2204"/>
      <c r="R113" s="2204"/>
      <c r="S113" s="2154"/>
      <c r="T113" s="2154"/>
      <c r="U113" s="2154"/>
      <c r="V113" s="2154"/>
      <c r="W113" s="2154"/>
      <c r="X113" s="2154"/>
      <c r="Y113" s="713"/>
      <c r="Z113" s="2188" t="s">
        <v>25</v>
      </c>
      <c r="AA113" s="2189"/>
      <c r="AB113" s="2198"/>
      <c r="AC113" s="2199"/>
      <c r="AD113" s="2199"/>
      <c r="AE113" s="2199"/>
      <c r="AF113" s="2199"/>
      <c r="AG113" s="2199"/>
      <c r="AH113" s="2199"/>
      <c r="AI113" s="2200"/>
      <c r="AJ113" s="2200"/>
      <c r="AK113" s="2200"/>
      <c r="AL113" s="2200"/>
      <c r="AM113" s="2200"/>
      <c r="AN113" s="2200"/>
      <c r="AO113" s="2200"/>
      <c r="AP113" s="2201"/>
      <c r="AQ113" s="73" t="s">
        <v>24</v>
      </c>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463"/>
      <c r="BV113" s="710"/>
      <c r="BW113" s="710"/>
      <c r="BX113" s="710"/>
      <c r="BY113" s="710"/>
      <c r="BZ113" s="710"/>
      <c r="CA113" s="390"/>
      <c r="CB113" s="390"/>
      <c r="CC113" s="390"/>
      <c r="CD113" s="390"/>
      <c r="CE113" s="390"/>
      <c r="CF113" s="390"/>
      <c r="CG113" s="390"/>
      <c r="CH113" s="390"/>
      <c r="CI113" s="390"/>
      <c r="CJ113" s="390"/>
      <c r="CK113" s="390"/>
      <c r="CL113" s="390"/>
      <c r="CM113" s="390"/>
      <c r="CN113" s="390"/>
      <c r="CO113" s="390"/>
      <c r="CP113" s="390"/>
      <c r="CQ113" s="390"/>
      <c r="CR113" s="390"/>
      <c r="CS113" s="390"/>
      <c r="CT113" s="390"/>
      <c r="CU113" s="443"/>
      <c r="DL113" s="958"/>
      <c r="DM113" s="1003"/>
      <c r="DN113" s="1003"/>
      <c r="DP113" s="1001"/>
      <c r="DQ113" s="1001"/>
      <c r="DS113" s="992" t="str">
        <f>IF($AB$113="","",$AB$113)</f>
        <v/>
      </c>
      <c r="FJ113" s="940"/>
      <c r="FK113" s="940"/>
      <c r="FL113" s="940"/>
      <c r="FM113" s="940"/>
      <c r="FN113" s="940"/>
      <c r="FO113" s="940"/>
      <c r="FP113" s="940"/>
      <c r="FQ113" s="940"/>
      <c r="FR113" s="940"/>
      <c r="FS113" s="940"/>
    </row>
    <row r="114" spans="1:190" s="25" customFormat="1" ht="27" customHeight="1" x14ac:dyDescent="0.15">
      <c r="A114" s="29"/>
      <c r="B114" s="86"/>
      <c r="C114" s="1508"/>
      <c r="D114" s="1509"/>
      <c r="E114" s="1509"/>
      <c r="F114" s="1509"/>
      <c r="G114" s="1509"/>
      <c r="H114" s="1510"/>
      <c r="I114" s="1160"/>
      <c r="J114" s="24"/>
      <c r="K114" s="708"/>
      <c r="L114" s="708"/>
      <c r="M114" s="2267"/>
      <c r="N114" s="2267"/>
      <c r="O114" s="2267"/>
      <c r="P114" s="2267"/>
      <c r="Q114" s="2267"/>
      <c r="R114" s="2267"/>
      <c r="S114" s="2358" t="s">
        <v>68</v>
      </c>
      <c r="T114" s="2358"/>
      <c r="U114" s="2358"/>
      <c r="V114" s="2358"/>
      <c r="W114" s="2358"/>
      <c r="X114" s="2358"/>
      <c r="Y114" s="2358"/>
      <c r="Z114" s="2140" t="s">
        <v>25</v>
      </c>
      <c r="AA114" s="2141"/>
      <c r="AB114" s="2142"/>
      <c r="AC114" s="2143"/>
      <c r="AD114" s="2143"/>
      <c r="AE114" s="2143"/>
      <c r="AF114" s="2143"/>
      <c r="AG114" s="2143"/>
      <c r="AH114" s="2143"/>
      <c r="AI114" s="2144"/>
      <c r="AJ114" s="2144"/>
      <c r="AK114" s="2144"/>
      <c r="AL114" s="2144"/>
      <c r="AM114" s="2144"/>
      <c r="AN114" s="2144"/>
      <c r="AO114" s="2144"/>
      <c r="AP114" s="2145"/>
      <c r="AQ114" s="57" t="s">
        <v>24</v>
      </c>
      <c r="AR114" s="55"/>
      <c r="AS114" s="55"/>
      <c r="AT114" s="55"/>
      <c r="AU114" s="55"/>
      <c r="AV114" s="55"/>
      <c r="AW114" s="55"/>
      <c r="AX114" s="55"/>
      <c r="AY114" s="55"/>
      <c r="AZ114" s="55"/>
      <c r="BA114" s="55"/>
      <c r="BB114" s="55"/>
      <c r="BC114" s="55"/>
      <c r="BD114" s="55"/>
      <c r="BE114" s="55"/>
      <c r="BF114" s="55"/>
      <c r="BG114" s="55"/>
      <c r="BH114" s="55"/>
      <c r="BI114" s="56"/>
      <c r="BJ114" s="56"/>
      <c r="BK114" s="56"/>
      <c r="BL114" s="56"/>
      <c r="BM114" s="56"/>
      <c r="BN114" s="56"/>
      <c r="BO114" s="56"/>
      <c r="BP114" s="55"/>
      <c r="BQ114" s="55"/>
      <c r="BR114" s="55"/>
      <c r="BS114" s="55"/>
      <c r="BT114" s="55"/>
      <c r="BU114" s="437"/>
      <c r="BV114" s="710"/>
      <c r="BW114" s="710"/>
      <c r="BX114" s="710"/>
      <c r="BY114" s="710"/>
      <c r="BZ114" s="710"/>
      <c r="CA114" s="390"/>
      <c r="CB114" s="390"/>
      <c r="CC114" s="390"/>
      <c r="CD114" s="390"/>
      <c r="CE114" s="390"/>
      <c r="CF114" s="390"/>
      <c r="CG114" s="390"/>
      <c r="CH114" s="390"/>
      <c r="CI114" s="390"/>
      <c r="CJ114" s="390"/>
      <c r="CK114" s="390"/>
      <c r="CL114" s="390"/>
      <c r="CM114" s="390"/>
      <c r="CN114" s="390"/>
      <c r="CO114" s="390"/>
      <c r="CP114" s="390"/>
      <c r="CQ114" s="390"/>
      <c r="CR114" s="390"/>
      <c r="CS114" s="390"/>
      <c r="CT114" s="390"/>
      <c r="CU114" s="443"/>
      <c r="CV114" s="206"/>
      <c r="CW114" s="206"/>
      <c r="CX114" s="206"/>
      <c r="CY114" s="206"/>
      <c r="CZ114" s="206"/>
      <c r="DA114" s="206"/>
      <c r="DB114" s="206"/>
      <c r="DC114" s="206"/>
      <c r="DD114" s="206"/>
      <c r="DE114" s="206"/>
      <c r="DF114" s="206"/>
      <c r="DG114" s="206"/>
      <c r="DH114" s="206"/>
      <c r="DI114" s="206"/>
      <c r="DJ114" s="206"/>
      <c r="DK114" s="206"/>
      <c r="DL114" s="958"/>
      <c r="DM114" s="987"/>
      <c r="DN114" s="1003"/>
      <c r="DO114" s="940"/>
      <c r="DP114" s="1002"/>
      <c r="DQ114" s="1002"/>
      <c r="DR114" s="940"/>
      <c r="DS114" s="992" t="str">
        <f>IF($AB$114="","",$AB$114)</f>
        <v/>
      </c>
      <c r="DT114" s="940"/>
      <c r="DU114" s="940"/>
      <c r="DV114" s="940"/>
      <c r="DW114" s="940"/>
      <c r="DX114" s="940"/>
      <c r="DY114" s="940"/>
      <c r="DZ114" s="940"/>
      <c r="EA114" s="940"/>
      <c r="EB114" s="940"/>
      <c r="EC114" s="940"/>
      <c r="ED114" s="940"/>
      <c r="EE114" s="940"/>
      <c r="EF114" s="940"/>
      <c r="EG114" s="940"/>
      <c r="EH114" s="940"/>
      <c r="EI114" s="940"/>
      <c r="EJ114" s="940"/>
      <c r="EK114" s="940"/>
      <c r="EL114" s="940"/>
      <c r="EM114" s="940"/>
      <c r="EN114" s="940"/>
      <c r="EO114" s="940"/>
      <c r="EP114" s="940"/>
      <c r="EQ114" s="940"/>
      <c r="ER114" s="940"/>
      <c r="ES114" s="940"/>
      <c r="ET114" s="940"/>
      <c r="EU114" s="940"/>
      <c r="EV114" s="940"/>
      <c r="EW114" s="940"/>
      <c r="EX114" s="940"/>
      <c r="EY114" s="940"/>
      <c r="EZ114" s="940"/>
      <c r="FA114" s="940"/>
      <c r="FB114" s="940"/>
      <c r="FC114" s="940"/>
      <c r="FD114" s="940"/>
      <c r="FE114" s="940"/>
      <c r="FF114" s="940"/>
      <c r="FG114" s="940"/>
      <c r="FH114" s="940"/>
      <c r="FI114" s="940"/>
      <c r="FJ114" s="940"/>
      <c r="FK114" s="940"/>
      <c r="FL114" s="940"/>
      <c r="FM114" s="940"/>
      <c r="FN114" s="940"/>
      <c r="FO114" s="940"/>
      <c r="FP114" s="940"/>
      <c r="FQ114" s="940"/>
      <c r="FR114" s="940"/>
      <c r="FS114" s="940"/>
      <c r="FT114" s="951"/>
      <c r="FU114" s="951"/>
      <c r="FV114" s="951"/>
      <c r="FW114" s="951"/>
      <c r="FX114" s="951"/>
      <c r="FY114" s="951"/>
      <c r="FZ114" s="951"/>
      <c r="GA114" s="951"/>
      <c r="GB114" s="951"/>
      <c r="GC114" s="951"/>
      <c r="GD114" s="951"/>
      <c r="GE114" s="951"/>
      <c r="GF114" s="951"/>
      <c r="GG114" s="951"/>
      <c r="GH114" s="951"/>
    </row>
    <row r="115" spans="1:190" s="25" customFormat="1" ht="27" customHeight="1" x14ac:dyDescent="0.15">
      <c r="A115" s="29"/>
      <c r="B115" s="8"/>
      <c r="C115" s="1508"/>
      <c r="D115" s="1509"/>
      <c r="E115" s="1509"/>
      <c r="F115" s="1509"/>
      <c r="G115" s="1509"/>
      <c r="H115" s="1510"/>
      <c r="I115" s="1160"/>
      <c r="J115" s="24"/>
      <c r="K115" s="708"/>
      <c r="L115" s="708"/>
      <c r="M115" s="2047" t="s">
        <v>31</v>
      </c>
      <c r="N115" s="2048"/>
      <c r="O115" s="2048"/>
      <c r="P115" s="2048"/>
      <c r="Q115" s="2048"/>
      <c r="R115" s="2048"/>
      <c r="S115" s="2075" t="s">
        <v>33</v>
      </c>
      <c r="T115" s="2076"/>
      <c r="U115" s="2076"/>
      <c r="V115" s="2076"/>
      <c r="W115" s="2076"/>
      <c r="X115" s="2076"/>
      <c r="Y115" s="2076"/>
      <c r="Z115" s="2076"/>
      <c r="AA115" s="2131"/>
      <c r="AB115" s="2155"/>
      <c r="AC115" s="2156"/>
      <c r="AD115" s="2156"/>
      <c r="AE115" s="2156"/>
      <c r="AF115" s="2156"/>
      <c r="AG115" s="2156"/>
      <c r="AH115" s="2156"/>
      <c r="AI115" s="2156"/>
      <c r="AJ115" s="2156"/>
      <c r="AK115" s="2156"/>
      <c r="AL115" s="2156"/>
      <c r="AM115" s="2156"/>
      <c r="AN115" s="2156"/>
      <c r="AO115" s="2156"/>
      <c r="AP115" s="2156"/>
      <c r="AQ115" s="2156"/>
      <c r="AR115" s="2156"/>
      <c r="AS115" s="2156"/>
      <c r="AT115" s="2156"/>
      <c r="AU115" s="2156"/>
      <c r="AV115" s="2156"/>
      <c r="AW115" s="2156"/>
      <c r="AX115" s="2156"/>
      <c r="AY115" s="2156"/>
      <c r="AZ115" s="2156"/>
      <c r="BA115" s="2156"/>
      <c r="BB115" s="2156"/>
      <c r="BC115" s="2156"/>
      <c r="BD115" s="2156"/>
      <c r="BE115" s="2156"/>
      <c r="BF115" s="2156"/>
      <c r="BG115" s="2156"/>
      <c r="BH115" s="2156"/>
      <c r="BI115" s="2156"/>
      <c r="BJ115" s="2156"/>
      <c r="BK115" s="2156"/>
      <c r="BL115" s="2156"/>
      <c r="BM115" s="2156"/>
      <c r="BN115" s="2156"/>
      <c r="BO115" s="2156"/>
      <c r="BP115" s="2156"/>
      <c r="BQ115" s="2157"/>
      <c r="BR115" s="2157"/>
      <c r="BS115" s="2157"/>
      <c r="BT115" s="2158"/>
      <c r="BU115" s="437"/>
      <c r="BV115" s="710"/>
      <c r="BW115" s="710"/>
      <c r="BX115" s="710"/>
      <c r="BY115" s="710"/>
      <c r="BZ115" s="710"/>
      <c r="CA115" s="390"/>
      <c r="CB115" s="390"/>
      <c r="CC115" s="390"/>
      <c r="CD115" s="390"/>
      <c r="CE115" s="390"/>
      <c r="CF115" s="390"/>
      <c r="CG115" s="390"/>
      <c r="CH115" s="390"/>
      <c r="CI115" s="390"/>
      <c r="CJ115" s="390"/>
      <c r="CK115" s="390"/>
      <c r="CL115" s="390"/>
      <c r="CM115" s="390"/>
      <c r="CN115" s="390"/>
      <c r="CO115" s="390"/>
      <c r="CP115" s="390"/>
      <c r="CQ115" s="390"/>
      <c r="CR115" s="390"/>
      <c r="CS115" s="390"/>
      <c r="CT115" s="390"/>
      <c r="CU115" s="443"/>
      <c r="CV115" s="206"/>
      <c r="CW115" s="206"/>
      <c r="CX115" s="206"/>
      <c r="CY115" s="206"/>
      <c r="CZ115" s="206"/>
      <c r="DA115" s="206"/>
      <c r="DB115" s="206"/>
      <c r="DC115" s="206"/>
      <c r="DD115" s="206"/>
      <c r="DE115" s="206"/>
      <c r="DF115" s="206"/>
      <c r="DG115" s="206"/>
      <c r="DH115" s="206"/>
      <c r="DI115" s="206"/>
      <c r="DJ115" s="206"/>
      <c r="DK115" s="206"/>
      <c r="DL115" s="958"/>
      <c r="DM115" s="1002"/>
      <c r="DN115" s="1002"/>
      <c r="DO115" s="1002"/>
      <c r="DP115" s="1002"/>
      <c r="DQ115" s="1002"/>
      <c r="DR115" s="940"/>
      <c r="DS115" s="391" t="str">
        <f>IF($AB$115="","",$AB$115)</f>
        <v/>
      </c>
      <c r="DT115" s="940"/>
      <c r="DU115" s="940"/>
      <c r="DV115" s="940"/>
      <c r="DW115" s="940"/>
      <c r="DX115" s="940"/>
      <c r="DY115" s="940"/>
      <c r="DZ115" s="940"/>
      <c r="EA115" s="940"/>
      <c r="EB115" s="940"/>
      <c r="EC115" s="940"/>
      <c r="ED115" s="940"/>
      <c r="EE115" s="940"/>
      <c r="EF115" s="940"/>
      <c r="EG115" s="940"/>
      <c r="EH115" s="940"/>
      <c r="EI115" s="940"/>
      <c r="EJ115" s="940"/>
      <c r="EK115" s="940"/>
      <c r="EL115" s="940"/>
      <c r="EM115" s="940"/>
      <c r="EN115" s="940"/>
      <c r="EO115" s="940"/>
      <c r="EP115" s="940"/>
      <c r="EQ115" s="940"/>
      <c r="ER115" s="940"/>
      <c r="ES115" s="940"/>
      <c r="ET115" s="940"/>
      <c r="EU115" s="940"/>
      <c r="EV115" s="940"/>
      <c r="EW115" s="940"/>
      <c r="EX115" s="940"/>
      <c r="EY115" s="940"/>
      <c r="EZ115" s="940"/>
      <c r="FA115" s="940"/>
      <c r="FB115" s="940"/>
      <c r="FC115" s="940"/>
      <c r="FD115" s="940"/>
      <c r="FE115" s="940"/>
      <c r="FF115" s="940"/>
      <c r="FG115" s="940"/>
      <c r="FH115" s="940"/>
      <c r="FI115" s="940"/>
      <c r="FJ115" s="940"/>
      <c r="FK115" s="940"/>
      <c r="FL115" s="940"/>
      <c r="FM115" s="940"/>
      <c r="FN115" s="940"/>
      <c r="FO115" s="940"/>
      <c r="FP115" s="940"/>
      <c r="FQ115" s="940"/>
      <c r="FR115" s="940"/>
      <c r="FS115" s="940"/>
      <c r="FT115" s="951"/>
      <c r="FU115" s="951"/>
      <c r="FV115" s="951"/>
      <c r="FW115" s="951"/>
      <c r="FX115" s="951"/>
      <c r="FY115" s="951"/>
      <c r="FZ115" s="951"/>
      <c r="GA115" s="951"/>
      <c r="GB115" s="951"/>
      <c r="GC115" s="951"/>
      <c r="GD115" s="951"/>
      <c r="GE115" s="951"/>
      <c r="GF115" s="951"/>
      <c r="GG115" s="951"/>
      <c r="GH115" s="951"/>
    </row>
    <row r="116" spans="1:190" s="25" customFormat="1" ht="27" customHeight="1" x14ac:dyDescent="0.15">
      <c r="A116" s="29"/>
      <c r="B116" s="8"/>
      <c r="C116" s="1508"/>
      <c r="D116" s="1509"/>
      <c r="E116" s="1509"/>
      <c r="F116" s="1509"/>
      <c r="G116" s="1509"/>
      <c r="H116" s="1510"/>
      <c r="I116" s="1160"/>
      <c r="J116" s="24"/>
      <c r="K116" s="708"/>
      <c r="L116" s="708"/>
      <c r="M116" s="2048"/>
      <c r="N116" s="2048"/>
      <c r="O116" s="2048"/>
      <c r="P116" s="2048"/>
      <c r="Q116" s="2048"/>
      <c r="R116" s="2048"/>
      <c r="S116" s="2169" t="s">
        <v>31</v>
      </c>
      <c r="T116" s="2170"/>
      <c r="U116" s="2170"/>
      <c r="V116" s="2170"/>
      <c r="W116" s="2170"/>
      <c r="X116" s="2170"/>
      <c r="Y116" s="2170"/>
      <c r="Z116" s="2170"/>
      <c r="AA116" s="2171"/>
      <c r="AB116" s="2392"/>
      <c r="AC116" s="2393"/>
      <c r="AD116" s="2393"/>
      <c r="AE116" s="2393"/>
      <c r="AF116" s="2393"/>
      <c r="AG116" s="2394"/>
      <c r="AH116" s="2394"/>
      <c r="AI116" s="2394"/>
      <c r="AJ116" s="2394"/>
      <c r="AK116" s="2394"/>
      <c r="AL116" s="2394"/>
      <c r="AM116" s="2394"/>
      <c r="AN116" s="2394"/>
      <c r="AO116" s="2394"/>
      <c r="AP116" s="2394"/>
      <c r="AQ116" s="2394"/>
      <c r="AR116" s="2394"/>
      <c r="AS116" s="2394"/>
      <c r="AT116" s="2394"/>
      <c r="AU116" s="2394"/>
      <c r="AV116" s="2394"/>
      <c r="AW116" s="2394"/>
      <c r="AX116" s="2394"/>
      <c r="AY116" s="2394"/>
      <c r="AZ116" s="2394"/>
      <c r="BA116" s="2394"/>
      <c r="BB116" s="2394"/>
      <c r="BC116" s="2394"/>
      <c r="BD116" s="2394"/>
      <c r="BE116" s="2394"/>
      <c r="BF116" s="2394"/>
      <c r="BG116" s="2394"/>
      <c r="BH116" s="2394"/>
      <c r="BI116" s="2394"/>
      <c r="BJ116" s="2394"/>
      <c r="BK116" s="2394"/>
      <c r="BL116" s="2394"/>
      <c r="BM116" s="2394"/>
      <c r="BN116" s="2394"/>
      <c r="BO116" s="2394"/>
      <c r="BP116" s="2394"/>
      <c r="BQ116" s="2395"/>
      <c r="BR116" s="2395"/>
      <c r="BS116" s="2395"/>
      <c r="BT116" s="2396"/>
      <c r="BU116" s="437"/>
      <c r="BV116" s="710"/>
      <c r="BW116" s="710"/>
      <c r="BX116" s="710"/>
      <c r="BY116" s="710"/>
      <c r="BZ116" s="710"/>
      <c r="CA116" s="390"/>
      <c r="CB116" s="390"/>
      <c r="CC116" s="390"/>
      <c r="CD116" s="390"/>
      <c r="CE116" s="390"/>
      <c r="CF116" s="390"/>
      <c r="CG116" s="390"/>
      <c r="CH116" s="390"/>
      <c r="CI116" s="390"/>
      <c r="CJ116" s="390"/>
      <c r="CK116" s="390"/>
      <c r="CL116" s="390"/>
      <c r="CM116" s="390"/>
      <c r="CN116" s="390"/>
      <c r="CO116" s="390"/>
      <c r="CP116" s="390"/>
      <c r="CQ116" s="390"/>
      <c r="CR116" s="390"/>
      <c r="CS116" s="390"/>
      <c r="CT116" s="390"/>
      <c r="CU116" s="443"/>
      <c r="CV116" s="206"/>
      <c r="CW116" s="206"/>
      <c r="CX116" s="206"/>
      <c r="CY116" s="206"/>
      <c r="CZ116" s="206"/>
      <c r="DA116" s="206"/>
      <c r="DB116" s="206"/>
      <c r="DC116" s="206"/>
      <c r="DD116" s="206"/>
      <c r="DE116" s="206"/>
      <c r="DF116" s="206"/>
      <c r="DG116" s="206"/>
      <c r="DH116" s="206"/>
      <c r="DI116" s="206"/>
      <c r="DJ116" s="206"/>
      <c r="DK116" s="206"/>
      <c r="DL116" s="958"/>
      <c r="DM116" s="1002"/>
      <c r="DN116" s="1002"/>
      <c r="DO116" s="1002"/>
      <c r="DP116" s="1002"/>
      <c r="DQ116" s="1002"/>
      <c r="DR116" s="940"/>
      <c r="DS116" s="391" t="str">
        <f>IF($AB$116="","",$AB$116)</f>
        <v/>
      </c>
      <c r="DT116" s="940"/>
      <c r="DU116" s="940"/>
      <c r="DV116" s="940"/>
      <c r="DW116" s="940"/>
      <c r="DX116" s="940"/>
      <c r="DY116" s="940"/>
      <c r="DZ116" s="940"/>
      <c r="EA116" s="940"/>
      <c r="EB116" s="940"/>
      <c r="EC116" s="940"/>
      <c r="ED116" s="940"/>
      <c r="EE116" s="940"/>
      <c r="EF116" s="940"/>
      <c r="EG116" s="940"/>
      <c r="EH116" s="940"/>
      <c r="EI116" s="940"/>
      <c r="EJ116" s="940"/>
      <c r="EK116" s="940"/>
      <c r="EL116" s="940"/>
      <c r="EM116" s="940"/>
      <c r="EN116" s="940"/>
      <c r="EO116" s="940"/>
      <c r="EP116" s="940"/>
      <c r="EQ116" s="940"/>
      <c r="ER116" s="940"/>
      <c r="ES116" s="940"/>
      <c r="ET116" s="940"/>
      <c r="EU116" s="940"/>
      <c r="EV116" s="940"/>
      <c r="EW116" s="940"/>
      <c r="EX116" s="940"/>
      <c r="EY116" s="940"/>
      <c r="EZ116" s="940"/>
      <c r="FA116" s="940"/>
      <c r="FB116" s="940"/>
      <c r="FC116" s="940"/>
      <c r="FD116" s="940"/>
      <c r="FE116" s="940"/>
      <c r="FF116" s="940"/>
      <c r="FG116" s="940"/>
      <c r="FH116" s="940"/>
      <c r="FI116" s="940"/>
      <c r="FJ116" s="940"/>
      <c r="FK116" s="940"/>
      <c r="FL116" s="940"/>
      <c r="FM116" s="940"/>
      <c r="FN116" s="940"/>
      <c r="FO116" s="940"/>
      <c r="FP116" s="940"/>
      <c r="FQ116" s="940"/>
      <c r="FR116" s="940"/>
      <c r="FS116" s="940"/>
      <c r="FT116" s="951"/>
      <c r="FU116" s="951"/>
      <c r="FV116" s="951"/>
      <c r="FW116" s="951"/>
      <c r="FX116" s="951"/>
      <c r="FY116" s="951"/>
      <c r="FZ116" s="951"/>
      <c r="GA116" s="951"/>
      <c r="GB116" s="951"/>
      <c r="GC116" s="951"/>
      <c r="GD116" s="951"/>
      <c r="GE116" s="951"/>
      <c r="GF116" s="951"/>
      <c r="GG116" s="951"/>
      <c r="GH116" s="951"/>
    </row>
    <row r="117" spans="1:190" s="25" customFormat="1" ht="27" customHeight="1" x14ac:dyDescent="0.15">
      <c r="A117" s="29"/>
      <c r="B117" s="8"/>
      <c r="C117" s="1508"/>
      <c r="D117" s="1509"/>
      <c r="E117" s="1509"/>
      <c r="F117" s="1509"/>
      <c r="G117" s="1509"/>
      <c r="H117" s="1510"/>
      <c r="I117" s="1160"/>
      <c r="J117" s="24"/>
      <c r="K117" s="708"/>
      <c r="L117" s="708"/>
      <c r="M117" s="2047" t="s">
        <v>29</v>
      </c>
      <c r="N117" s="2048"/>
      <c r="O117" s="2048"/>
      <c r="P117" s="2048"/>
      <c r="Q117" s="2048"/>
      <c r="R117" s="2048"/>
      <c r="S117" s="2075" t="s">
        <v>28</v>
      </c>
      <c r="T117" s="2129"/>
      <c r="U117" s="2129"/>
      <c r="V117" s="2129"/>
      <c r="W117" s="2129"/>
      <c r="X117" s="2129"/>
      <c r="Y117" s="2129"/>
      <c r="Z117" s="2129"/>
      <c r="AA117" s="2130"/>
      <c r="AB117" s="2166"/>
      <c r="AC117" s="2167"/>
      <c r="AD117" s="2167"/>
      <c r="AE117" s="2167"/>
      <c r="AF117" s="2167"/>
      <c r="AG117" s="2167"/>
      <c r="AH117" s="2167"/>
      <c r="AI117" s="2167"/>
      <c r="AJ117" s="2167"/>
      <c r="AK117" s="2167"/>
      <c r="AL117" s="2167"/>
      <c r="AM117" s="2167"/>
      <c r="AN117" s="2167"/>
      <c r="AO117" s="2167"/>
      <c r="AP117" s="2167"/>
      <c r="AQ117" s="2167"/>
      <c r="AR117" s="2167"/>
      <c r="AS117" s="2167"/>
      <c r="AT117" s="2167"/>
      <c r="AU117" s="2167"/>
      <c r="AV117" s="2167"/>
      <c r="AW117" s="2167"/>
      <c r="AX117" s="2167"/>
      <c r="AY117" s="2167"/>
      <c r="AZ117" s="2167"/>
      <c r="BA117" s="2167"/>
      <c r="BB117" s="2167"/>
      <c r="BC117" s="2167"/>
      <c r="BD117" s="2167"/>
      <c r="BE117" s="2167"/>
      <c r="BF117" s="2167"/>
      <c r="BG117" s="2167"/>
      <c r="BH117" s="2167"/>
      <c r="BI117" s="2167"/>
      <c r="BJ117" s="2167"/>
      <c r="BK117" s="2167"/>
      <c r="BL117" s="2167"/>
      <c r="BM117" s="2167"/>
      <c r="BN117" s="2167"/>
      <c r="BO117" s="2167"/>
      <c r="BP117" s="2167"/>
      <c r="BQ117" s="2167"/>
      <c r="BR117" s="2167"/>
      <c r="BS117" s="2167"/>
      <c r="BT117" s="2168"/>
      <c r="BU117" s="437"/>
      <c r="BV117" s="710"/>
      <c r="BW117" s="710"/>
      <c r="BX117" s="710"/>
      <c r="BY117" s="710"/>
      <c r="BZ117" s="710"/>
      <c r="CA117" s="390"/>
      <c r="CB117" s="390"/>
      <c r="CC117" s="390"/>
      <c r="CD117" s="390"/>
      <c r="CE117" s="390"/>
      <c r="CF117" s="390"/>
      <c r="CG117" s="390"/>
      <c r="CH117" s="390"/>
      <c r="CI117" s="390"/>
      <c r="CJ117" s="390"/>
      <c r="CK117" s="390"/>
      <c r="CL117" s="390"/>
      <c r="CM117" s="390"/>
      <c r="CN117" s="390"/>
      <c r="CO117" s="390"/>
      <c r="CP117" s="390"/>
      <c r="CQ117" s="390"/>
      <c r="CR117" s="390"/>
      <c r="CS117" s="390"/>
      <c r="CT117" s="390"/>
      <c r="CU117" s="443"/>
      <c r="CV117" s="206"/>
      <c r="CW117" s="206"/>
      <c r="CX117" s="206"/>
      <c r="CY117" s="206"/>
      <c r="CZ117" s="206"/>
      <c r="DA117" s="206"/>
      <c r="DB117" s="206"/>
      <c r="DC117" s="206"/>
      <c r="DD117" s="206"/>
      <c r="DE117" s="206"/>
      <c r="DF117" s="206"/>
      <c r="DG117" s="206"/>
      <c r="DH117" s="206"/>
      <c r="DI117" s="206"/>
      <c r="DJ117" s="206"/>
      <c r="DK117" s="206"/>
      <c r="DL117" s="958"/>
      <c r="DM117" s="1002"/>
      <c r="DN117" s="1002"/>
      <c r="DO117" s="1002"/>
      <c r="DP117" s="1002"/>
      <c r="DQ117" s="1002"/>
      <c r="DR117" s="940"/>
      <c r="DS117" s="391" t="str">
        <f>IF($AB$117="","",$AB$117)</f>
        <v/>
      </c>
      <c r="DT117" s="940"/>
      <c r="DU117" s="940"/>
      <c r="DV117" s="940"/>
      <c r="DW117" s="940"/>
      <c r="DX117" s="940"/>
      <c r="DY117" s="940"/>
      <c r="DZ117" s="940"/>
      <c r="EA117" s="940"/>
      <c r="EB117" s="940"/>
      <c r="EC117" s="940"/>
      <c r="ED117" s="940"/>
      <c r="EE117" s="940"/>
      <c r="EF117" s="940"/>
      <c r="EG117" s="940"/>
      <c r="EH117" s="940"/>
      <c r="EI117" s="940"/>
      <c r="EJ117" s="940"/>
      <c r="EK117" s="940"/>
      <c r="EL117" s="940"/>
      <c r="EM117" s="940"/>
      <c r="EN117" s="940"/>
      <c r="EO117" s="940"/>
      <c r="EP117" s="940"/>
      <c r="EQ117" s="940"/>
      <c r="ER117" s="940"/>
      <c r="ES117" s="940"/>
      <c r="ET117" s="940"/>
      <c r="EU117" s="940"/>
      <c r="EV117" s="940"/>
      <c r="EW117" s="940"/>
      <c r="EX117" s="940"/>
      <c r="EY117" s="940"/>
      <c r="EZ117" s="940"/>
      <c r="FA117" s="940"/>
      <c r="FB117" s="940"/>
      <c r="FC117" s="940"/>
      <c r="FD117" s="940"/>
      <c r="FE117" s="940"/>
      <c r="FF117" s="940"/>
      <c r="FG117" s="940"/>
      <c r="FH117" s="940"/>
      <c r="FI117" s="940"/>
      <c r="FJ117" s="940"/>
      <c r="FK117" s="940"/>
      <c r="FL117" s="940"/>
      <c r="FM117" s="940"/>
      <c r="FN117" s="940"/>
      <c r="FO117" s="940"/>
      <c r="FP117" s="940"/>
      <c r="FQ117" s="940"/>
      <c r="FR117" s="940"/>
      <c r="FS117" s="940"/>
      <c r="FT117" s="951"/>
      <c r="FU117" s="951"/>
      <c r="FV117" s="951"/>
      <c r="FW117" s="951"/>
      <c r="FX117" s="951"/>
      <c r="FY117" s="951"/>
      <c r="FZ117" s="951"/>
      <c r="GA117" s="951"/>
      <c r="GB117" s="951"/>
      <c r="GC117" s="951"/>
      <c r="GD117" s="951"/>
      <c r="GE117" s="951"/>
      <c r="GF117" s="951"/>
      <c r="GG117" s="951"/>
      <c r="GH117" s="951"/>
    </row>
    <row r="118" spans="1:190" ht="27" customHeight="1" x14ac:dyDescent="0.15">
      <c r="A118" s="21"/>
      <c r="C118" s="1511"/>
      <c r="D118" s="987"/>
      <c r="E118" s="987"/>
      <c r="F118" s="987"/>
      <c r="G118" s="987"/>
      <c r="H118" s="1512"/>
      <c r="I118" s="1155"/>
      <c r="J118" s="34"/>
      <c r="K118" s="715"/>
      <c r="L118" s="715"/>
      <c r="M118" s="2048"/>
      <c r="N118" s="2048"/>
      <c r="O118" s="2048"/>
      <c r="P118" s="2048"/>
      <c r="Q118" s="2048"/>
      <c r="R118" s="2048"/>
      <c r="S118" s="2152" t="s">
        <v>27</v>
      </c>
      <c r="T118" s="2152"/>
      <c r="U118" s="2152"/>
      <c r="V118" s="2152"/>
      <c r="W118" s="2152"/>
      <c r="X118" s="2152"/>
      <c r="Y118" s="2152"/>
      <c r="Z118" s="2132"/>
      <c r="AA118" s="2133"/>
      <c r="AB118" s="2134"/>
      <c r="AC118" s="2056"/>
      <c r="AD118" s="2056"/>
      <c r="AE118" s="2056"/>
      <c r="AF118" s="2135"/>
      <c r="AG118" s="2135"/>
      <c r="AH118" s="2135"/>
      <c r="AI118" s="2135"/>
      <c r="AJ118" s="2135"/>
      <c r="AK118" s="2135"/>
      <c r="AL118" s="2135"/>
      <c r="AM118" s="2135"/>
      <c r="AN118" s="2135"/>
      <c r="AO118" s="2135"/>
      <c r="AP118" s="2136"/>
      <c r="AQ118" s="709" t="s">
        <v>67</v>
      </c>
      <c r="AR118" s="87"/>
      <c r="AS118" s="87"/>
      <c r="AT118" s="87"/>
      <c r="AU118" s="87"/>
      <c r="AV118" s="87"/>
      <c r="AW118" s="87"/>
      <c r="AX118" s="87"/>
      <c r="AY118" s="87"/>
      <c r="AZ118" s="87"/>
      <c r="BA118" s="87"/>
      <c r="BB118" s="87"/>
      <c r="BC118" s="87"/>
      <c r="BD118" s="87"/>
      <c r="BE118" s="87"/>
      <c r="BF118" s="87"/>
      <c r="BG118" s="87"/>
      <c r="BH118" s="87"/>
      <c r="BI118" s="87"/>
      <c r="BJ118" s="87"/>
      <c r="BK118" s="87"/>
      <c r="BL118" s="87"/>
      <c r="BM118" s="87"/>
      <c r="BN118" s="87"/>
      <c r="BO118" s="87"/>
      <c r="BP118" s="87"/>
      <c r="BQ118" s="87"/>
      <c r="BR118" s="87"/>
      <c r="BS118" s="87"/>
      <c r="BT118" s="87"/>
      <c r="BU118" s="463"/>
      <c r="BV118" s="710"/>
      <c r="BW118" s="710"/>
      <c r="BX118" s="710"/>
      <c r="BY118" s="710"/>
      <c r="BZ118" s="710"/>
      <c r="CA118" s="390"/>
      <c r="CB118" s="390"/>
      <c r="CC118" s="390"/>
      <c r="CD118" s="390"/>
      <c r="CE118" s="390"/>
      <c r="CF118" s="390"/>
      <c r="CG118" s="390"/>
      <c r="CH118" s="390"/>
      <c r="CI118" s="390"/>
      <c r="CJ118" s="390"/>
      <c r="CK118" s="390"/>
      <c r="CL118" s="390"/>
      <c r="CM118" s="390"/>
      <c r="CN118" s="390"/>
      <c r="CO118" s="390"/>
      <c r="CP118" s="390"/>
      <c r="CQ118" s="390"/>
      <c r="CR118" s="390"/>
      <c r="CS118" s="390"/>
      <c r="CT118" s="390"/>
      <c r="CU118" s="443"/>
      <c r="DL118" s="958"/>
      <c r="DM118" s="1001"/>
      <c r="DN118" s="1001"/>
      <c r="DO118" s="1001"/>
      <c r="DP118" s="1001"/>
      <c r="DQ118" s="1001"/>
      <c r="DS118" s="391" t="str">
        <f>IF($AB$118="","",$AB$118)</f>
        <v/>
      </c>
      <c r="FJ118" s="940"/>
      <c r="FK118" s="940"/>
      <c r="FL118" s="940"/>
      <c r="FM118" s="940"/>
      <c r="FN118" s="940"/>
      <c r="FO118" s="940"/>
      <c r="FP118" s="940"/>
      <c r="FQ118" s="940"/>
      <c r="FR118" s="940"/>
      <c r="FS118" s="940"/>
    </row>
    <row r="119" spans="1:190" ht="27" customHeight="1" x14ac:dyDescent="0.15">
      <c r="A119" s="21"/>
      <c r="B119" s="86"/>
      <c r="C119" s="1511"/>
      <c r="D119" s="987"/>
      <c r="E119" s="987"/>
      <c r="F119" s="987"/>
      <c r="G119" s="987"/>
      <c r="H119" s="1512"/>
      <c r="I119" s="1155"/>
      <c r="J119" s="34"/>
      <c r="K119" s="715"/>
      <c r="L119" s="715"/>
      <c r="M119" s="2048"/>
      <c r="N119" s="2048"/>
      <c r="O119" s="2048"/>
      <c r="P119" s="2048"/>
      <c r="Q119" s="2048"/>
      <c r="R119" s="2048"/>
      <c r="S119" s="2204"/>
      <c r="T119" s="2204"/>
      <c r="U119" s="2204"/>
      <c r="V119" s="2204"/>
      <c r="W119" s="2204"/>
      <c r="X119" s="2204"/>
      <c r="Y119" s="2204"/>
      <c r="Z119" s="2137"/>
      <c r="AA119" s="2138"/>
      <c r="AB119" s="2419"/>
      <c r="AC119" s="2420"/>
      <c r="AD119" s="2420"/>
      <c r="AE119" s="2420"/>
      <c r="AF119" s="2420"/>
      <c r="AG119" s="2420"/>
      <c r="AH119" s="2421"/>
      <c r="AI119" s="2117"/>
      <c r="AJ119" s="2117"/>
      <c r="AK119" s="2117"/>
      <c r="AL119" s="2117"/>
      <c r="AM119" s="2117"/>
      <c r="AN119" s="2117"/>
      <c r="AO119" s="2117"/>
      <c r="AP119" s="2118"/>
      <c r="AQ119" s="708" t="s">
        <v>26</v>
      </c>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463"/>
      <c r="BV119" s="710"/>
      <c r="BW119" s="710"/>
      <c r="BX119" s="710"/>
      <c r="BY119" s="710"/>
      <c r="BZ119" s="710"/>
      <c r="CA119" s="390"/>
      <c r="CB119" s="390"/>
      <c r="CC119" s="390"/>
      <c r="CD119" s="390"/>
      <c r="CE119" s="390"/>
      <c r="CF119" s="390"/>
      <c r="CG119" s="390"/>
      <c r="CH119" s="390"/>
      <c r="CI119" s="390"/>
      <c r="CJ119" s="390"/>
      <c r="CK119" s="390"/>
      <c r="CL119" s="390"/>
      <c r="CM119" s="390"/>
      <c r="CN119" s="390"/>
      <c r="CO119" s="390"/>
      <c r="CP119" s="390"/>
      <c r="CQ119" s="390"/>
      <c r="CR119" s="390"/>
      <c r="CS119" s="390"/>
      <c r="CT119" s="390"/>
      <c r="CU119" s="443"/>
      <c r="DL119" s="958"/>
      <c r="DM119" s="1001"/>
      <c r="DN119" s="1001"/>
      <c r="DO119" s="1001"/>
      <c r="DP119" s="1001"/>
      <c r="DQ119" s="1001"/>
      <c r="DS119" s="391" t="str">
        <f>IF($AB$119="","",$AB$119)</f>
        <v/>
      </c>
      <c r="FJ119" s="940"/>
      <c r="FK119" s="940"/>
      <c r="FL119" s="940"/>
      <c r="FM119" s="940"/>
      <c r="FN119" s="940"/>
      <c r="FO119" s="940"/>
      <c r="FP119" s="940"/>
      <c r="FQ119" s="940"/>
      <c r="FR119" s="940"/>
      <c r="FS119" s="940"/>
    </row>
    <row r="120" spans="1:190" s="25" customFormat="1" ht="27" customHeight="1" thickBot="1" x14ac:dyDescent="0.2">
      <c r="A120" s="29"/>
      <c r="B120" s="86"/>
      <c r="C120" s="1508"/>
      <c r="D120" s="1509"/>
      <c r="E120" s="1509"/>
      <c r="F120" s="1509"/>
      <c r="G120" s="1509"/>
      <c r="H120" s="1510"/>
      <c r="I120" s="1160"/>
      <c r="J120" s="24"/>
      <c r="K120" s="708"/>
      <c r="L120" s="708"/>
      <c r="M120" s="2048"/>
      <c r="N120" s="2048"/>
      <c r="O120" s="2048"/>
      <c r="P120" s="2048"/>
      <c r="Q120" s="2048"/>
      <c r="R120" s="2048"/>
      <c r="S120" s="2205"/>
      <c r="T120" s="2205"/>
      <c r="U120" s="2205"/>
      <c r="V120" s="2205"/>
      <c r="W120" s="2205"/>
      <c r="X120" s="2205"/>
      <c r="Y120" s="2205"/>
      <c r="Z120" s="2188" t="s">
        <v>25</v>
      </c>
      <c r="AA120" s="2189"/>
      <c r="AB120" s="2198"/>
      <c r="AC120" s="2199"/>
      <c r="AD120" s="2199"/>
      <c r="AE120" s="2199"/>
      <c r="AF120" s="2199"/>
      <c r="AG120" s="2199"/>
      <c r="AH120" s="2199"/>
      <c r="AI120" s="2200"/>
      <c r="AJ120" s="2200"/>
      <c r="AK120" s="2200"/>
      <c r="AL120" s="2200"/>
      <c r="AM120" s="2200"/>
      <c r="AN120" s="2200"/>
      <c r="AO120" s="2200"/>
      <c r="AP120" s="2201"/>
      <c r="AQ120" s="708" t="s">
        <v>24</v>
      </c>
      <c r="AR120" s="73"/>
      <c r="AS120" s="74"/>
      <c r="AT120" s="74"/>
      <c r="AU120" s="74"/>
      <c r="AV120" s="74"/>
      <c r="AW120" s="74"/>
      <c r="AX120" s="74"/>
      <c r="AY120" s="73"/>
      <c r="AZ120" s="75"/>
      <c r="BA120" s="73"/>
      <c r="BB120" s="73"/>
      <c r="BC120" s="73"/>
      <c r="BD120" s="73"/>
      <c r="BE120" s="73"/>
      <c r="BF120" s="73"/>
      <c r="BG120" s="73"/>
      <c r="BH120" s="73"/>
      <c r="BI120" s="74"/>
      <c r="BJ120" s="74"/>
      <c r="BK120" s="74"/>
      <c r="BL120" s="74"/>
      <c r="BM120" s="74"/>
      <c r="BN120" s="74"/>
      <c r="BO120" s="74"/>
      <c r="BP120" s="73"/>
      <c r="BQ120" s="73"/>
      <c r="BR120" s="73"/>
      <c r="BS120" s="73"/>
      <c r="BT120" s="73"/>
      <c r="BU120" s="437"/>
      <c r="BV120" s="710"/>
      <c r="BW120" s="710"/>
      <c r="BX120" s="710"/>
      <c r="BY120" s="710"/>
      <c r="BZ120" s="463"/>
      <c r="CA120" s="390"/>
      <c r="CB120" s="390"/>
      <c r="CC120" s="390"/>
      <c r="CD120" s="390"/>
      <c r="CE120" s="390"/>
      <c r="CF120" s="390"/>
      <c r="CG120" s="390"/>
      <c r="CH120" s="390"/>
      <c r="CI120" s="437"/>
      <c r="CJ120" s="390"/>
      <c r="CK120" s="390"/>
      <c r="CL120" s="390"/>
      <c r="CM120" s="390"/>
      <c r="CN120" s="390"/>
      <c r="CO120" s="390"/>
      <c r="CP120" s="390"/>
      <c r="CQ120" s="390"/>
      <c r="CR120" s="390"/>
      <c r="CS120" s="390"/>
      <c r="CT120" s="390"/>
      <c r="CU120" s="443"/>
      <c r="CV120" s="206"/>
      <c r="CW120" s="206"/>
      <c r="CX120" s="206"/>
      <c r="CY120" s="206"/>
      <c r="CZ120" s="206"/>
      <c r="DA120" s="206"/>
      <c r="DB120" s="206"/>
      <c r="DC120" s="206"/>
      <c r="DD120" s="206"/>
      <c r="DE120" s="206"/>
      <c r="DF120" s="206"/>
      <c r="DG120" s="206"/>
      <c r="DH120" s="206"/>
      <c r="DI120" s="206"/>
      <c r="DJ120" s="206"/>
      <c r="DK120" s="206"/>
      <c r="DL120" s="958"/>
      <c r="DM120" s="1005" t="s">
        <v>1506</v>
      </c>
      <c r="DN120" s="1006"/>
      <c r="DO120" s="1007"/>
      <c r="DP120" s="1198" t="s">
        <v>6016</v>
      </c>
      <c r="DQ120" s="1008"/>
      <c r="DR120" s="940"/>
      <c r="DS120" s="391" t="str">
        <f>IF($AB$120="","",$AB$120)</f>
        <v/>
      </c>
      <c r="DT120" s="940"/>
      <c r="DU120" s="940"/>
      <c r="DV120" s="940"/>
      <c r="DW120" s="940"/>
      <c r="DX120" s="940"/>
      <c r="DY120" s="940"/>
      <c r="DZ120" s="940"/>
      <c r="EA120" s="940"/>
      <c r="EB120" s="940"/>
      <c r="EC120" s="940"/>
      <c r="ED120" s="940"/>
      <c r="EE120" s="940"/>
      <c r="EF120" s="940"/>
      <c r="EG120" s="940"/>
      <c r="EH120" s="940"/>
      <c r="EI120" s="940"/>
      <c r="EJ120" s="940"/>
      <c r="EK120" s="940"/>
      <c r="EL120" s="940"/>
      <c r="EM120" s="940"/>
      <c r="EN120" s="940"/>
      <c r="EO120" s="940"/>
      <c r="EP120" s="940"/>
      <c r="EQ120" s="940"/>
      <c r="ER120" s="940"/>
      <c r="ES120" s="940"/>
      <c r="ET120" s="940"/>
      <c r="EU120" s="940"/>
      <c r="EV120" s="940"/>
      <c r="EW120" s="940"/>
      <c r="EX120" s="940"/>
      <c r="EY120" s="940"/>
      <c r="EZ120" s="940"/>
      <c r="FA120" s="940"/>
      <c r="FB120" s="940"/>
      <c r="FC120" s="940"/>
      <c r="FD120" s="940"/>
      <c r="FE120" s="940"/>
      <c r="FF120" s="940"/>
      <c r="FG120" s="940"/>
      <c r="FH120" s="940"/>
      <c r="FI120" s="940"/>
      <c r="FJ120" s="940"/>
      <c r="FK120" s="940"/>
      <c r="FL120" s="940"/>
      <c r="FM120" s="940"/>
      <c r="FN120" s="940"/>
      <c r="FO120" s="940"/>
      <c r="FP120" s="940"/>
      <c r="FQ120" s="940"/>
      <c r="FR120" s="940"/>
      <c r="FS120" s="940"/>
      <c r="FT120" s="951"/>
      <c r="FU120" s="951"/>
      <c r="FV120" s="951"/>
      <c r="FW120" s="951"/>
      <c r="FX120" s="951"/>
      <c r="FY120" s="951"/>
      <c r="FZ120" s="951"/>
      <c r="GA120" s="951"/>
      <c r="GB120" s="951"/>
      <c r="GC120" s="951"/>
      <c r="GD120" s="951"/>
      <c r="GE120" s="951"/>
      <c r="GF120" s="951"/>
      <c r="GG120" s="951"/>
      <c r="GH120" s="951"/>
    </row>
    <row r="121" spans="1:190" s="25" customFormat="1" ht="27" customHeight="1" x14ac:dyDescent="0.15">
      <c r="A121" s="29"/>
      <c r="B121" s="85" t="s">
        <v>66</v>
      </c>
      <c r="C121" s="1508"/>
      <c r="D121" s="1509"/>
      <c r="E121" s="1509"/>
      <c r="F121" s="1509"/>
      <c r="G121" s="1509"/>
      <c r="H121" s="1510"/>
      <c r="I121" s="1160"/>
      <c r="J121" s="24"/>
      <c r="K121" s="708"/>
      <c r="L121" s="708"/>
      <c r="M121" s="2048"/>
      <c r="N121" s="2048"/>
      <c r="O121" s="2048"/>
      <c r="P121" s="2048"/>
      <c r="Q121" s="2048"/>
      <c r="R121" s="2048"/>
      <c r="S121" s="2178" t="s">
        <v>23</v>
      </c>
      <c r="T121" s="2179"/>
      <c r="U121" s="2179"/>
      <c r="V121" s="2179"/>
      <c r="W121" s="2179"/>
      <c r="X121" s="2179"/>
      <c r="Y121" s="2179"/>
      <c r="Z121" s="2179"/>
      <c r="AA121" s="2180"/>
      <c r="AB121" s="2181"/>
      <c r="AC121" s="2182"/>
      <c r="AD121" s="2182"/>
      <c r="AE121" s="2182"/>
      <c r="AF121" s="2182"/>
      <c r="AG121" s="2182"/>
      <c r="AH121" s="2183" t="s">
        <v>20</v>
      </c>
      <c r="AI121" s="2183"/>
      <c r="AJ121" s="2183"/>
      <c r="AK121" s="2182"/>
      <c r="AL121" s="2182"/>
      <c r="AM121" s="2182"/>
      <c r="AN121" s="2182"/>
      <c r="AO121" s="2182"/>
      <c r="AP121" s="2182"/>
      <c r="AQ121" s="2381"/>
      <c r="AR121" s="2382"/>
      <c r="AS121" s="2382"/>
      <c r="AT121" s="2382"/>
      <c r="AU121" s="2382"/>
      <c r="AV121" s="2382"/>
      <c r="AW121" s="2382"/>
      <c r="AX121" s="2382"/>
      <c r="AY121" s="2382"/>
      <c r="AZ121" s="2382"/>
      <c r="BA121" s="2382"/>
      <c r="BB121" s="2382"/>
      <c r="BC121" s="2382"/>
      <c r="BD121" s="2382"/>
      <c r="BE121" s="2382"/>
      <c r="BF121" s="2382"/>
      <c r="BG121" s="2382"/>
      <c r="BH121" s="2382"/>
      <c r="BI121" s="2382"/>
      <c r="BJ121" s="2382"/>
      <c r="BK121" s="2382"/>
      <c r="BL121" s="2382"/>
      <c r="BM121" s="2382"/>
      <c r="BN121" s="2382"/>
      <c r="BO121" s="2382"/>
      <c r="BP121" s="2382"/>
      <c r="BQ121" s="2382"/>
      <c r="BR121" s="2382"/>
      <c r="BS121" s="2382"/>
      <c r="BT121" s="2382"/>
      <c r="BU121" s="437"/>
      <c r="BV121" s="710"/>
      <c r="BW121" s="710"/>
      <c r="BX121" s="710"/>
      <c r="BY121" s="710"/>
      <c r="BZ121" s="463"/>
      <c r="CA121" s="390"/>
      <c r="CB121" s="390"/>
      <c r="CC121" s="390"/>
      <c r="CD121" s="390"/>
      <c r="CE121" s="390"/>
      <c r="CF121" s="390"/>
      <c r="CG121" s="390"/>
      <c r="CH121" s="390"/>
      <c r="CI121" s="390"/>
      <c r="CJ121" s="390"/>
      <c r="CK121" s="390"/>
      <c r="CL121" s="390"/>
      <c r="CM121" s="390"/>
      <c r="CN121" s="390"/>
      <c r="CO121" s="390"/>
      <c r="CP121" s="390"/>
      <c r="CQ121" s="390"/>
      <c r="CR121" s="390"/>
      <c r="CS121" s="390"/>
      <c r="CT121" s="390"/>
      <c r="CU121" s="443"/>
      <c r="CV121" s="206"/>
      <c r="CW121" s="206"/>
      <c r="CX121" s="206"/>
      <c r="CY121" s="206"/>
      <c r="CZ121" s="206"/>
      <c r="DA121" s="206"/>
      <c r="DB121" s="206"/>
      <c r="DC121" s="206"/>
      <c r="DD121" s="206"/>
      <c r="DE121" s="206"/>
      <c r="DF121" s="206"/>
      <c r="DG121" s="206"/>
      <c r="DH121" s="206"/>
      <c r="DI121" s="206"/>
      <c r="DJ121" s="206"/>
      <c r="DK121" s="206"/>
      <c r="DL121" s="958"/>
      <c r="DM121" s="997" t="str">
        <f>CONCATENATE(AB121,"-",AK121)</f>
        <v>-</v>
      </c>
      <c r="DN121" s="998" t="str">
        <f>ASC(DM121)</f>
        <v>-</v>
      </c>
      <c r="DO121"/>
      <c r="DP121" s="1010">
        <f>IF(DM121="-",1,0)</f>
        <v>1</v>
      </c>
      <c r="DQ121" s="1009" t="str">
        <f>IF(DS110=TRUE,$DS$107,DN121)</f>
        <v>-</v>
      </c>
      <c r="DR121" s="940"/>
      <c r="DS121" s="391" t="str">
        <f>IF(DN121="","",DN121)</f>
        <v>-</v>
      </c>
      <c r="DT121" s="940"/>
      <c r="DU121" s="940"/>
      <c r="DV121" s="940"/>
      <c r="DW121" s="940"/>
      <c r="DX121" s="940"/>
      <c r="DY121" s="940"/>
      <c r="DZ121" s="940"/>
      <c r="EA121" s="940"/>
      <c r="EB121" s="940"/>
      <c r="EC121" s="940"/>
      <c r="ED121" s="940"/>
      <c r="EE121" s="940"/>
      <c r="EF121" s="940"/>
      <c r="EG121" s="940"/>
      <c r="EH121" s="940"/>
      <c r="EI121" s="940"/>
      <c r="EJ121" s="940"/>
      <c r="EK121" s="940"/>
      <c r="EL121" s="940"/>
      <c r="EM121" s="940"/>
      <c r="EN121" s="940"/>
      <c r="EO121" s="940"/>
      <c r="EP121" s="940"/>
      <c r="EQ121" s="940"/>
      <c r="ER121" s="940"/>
      <c r="ES121" s="940"/>
      <c r="ET121" s="940"/>
      <c r="EU121" s="940"/>
      <c r="EV121" s="940"/>
      <c r="EW121" s="940"/>
      <c r="EX121" s="940"/>
      <c r="EY121" s="940"/>
      <c r="EZ121" s="940"/>
      <c r="FA121" s="940"/>
      <c r="FB121" s="940"/>
      <c r="FC121" s="940"/>
      <c r="FD121" s="940"/>
      <c r="FE121" s="940"/>
      <c r="FF121" s="940"/>
      <c r="FG121" s="940"/>
      <c r="FH121" s="940"/>
      <c r="FI121" s="940"/>
      <c r="FJ121" s="940"/>
      <c r="FK121" s="940"/>
      <c r="FL121" s="940"/>
      <c r="FM121" s="940"/>
      <c r="FN121" s="940"/>
      <c r="FO121" s="940"/>
      <c r="FP121" s="940"/>
      <c r="FQ121" s="940"/>
      <c r="FR121" s="940"/>
      <c r="FS121" s="940"/>
      <c r="FT121" s="951"/>
      <c r="FU121" s="951"/>
      <c r="FV121" s="951"/>
      <c r="FW121" s="951"/>
      <c r="FX121" s="951"/>
      <c r="FY121" s="951"/>
      <c r="FZ121" s="951"/>
      <c r="GA121" s="951"/>
      <c r="GB121" s="951"/>
      <c r="GC121" s="951"/>
      <c r="GD121" s="951"/>
      <c r="GE121" s="951"/>
      <c r="GF121" s="951"/>
      <c r="GG121" s="951"/>
      <c r="GH121" s="951"/>
    </row>
    <row r="122" spans="1:190" s="25" customFormat="1" ht="27" customHeight="1" x14ac:dyDescent="0.15">
      <c r="A122" s="29"/>
      <c r="B122" s="8"/>
      <c r="C122" s="1508"/>
      <c r="D122" s="1509"/>
      <c r="E122" s="1509"/>
      <c r="F122" s="1509"/>
      <c r="G122" s="1509"/>
      <c r="H122" s="1510"/>
      <c r="I122" s="1160"/>
      <c r="J122" s="24"/>
      <c r="K122" s="708"/>
      <c r="L122" s="708"/>
      <c r="M122" s="2048"/>
      <c r="N122" s="2048"/>
      <c r="O122" s="2048"/>
      <c r="P122" s="2048"/>
      <c r="Q122" s="2048"/>
      <c r="R122" s="2048"/>
      <c r="S122" s="2077" t="s">
        <v>22</v>
      </c>
      <c r="T122" s="2078"/>
      <c r="U122" s="2078"/>
      <c r="V122" s="2078"/>
      <c r="W122" s="2078"/>
      <c r="X122" s="2078"/>
      <c r="Y122" s="2078"/>
      <c r="Z122" s="2078"/>
      <c r="AA122" s="2186"/>
      <c r="AB122" s="2411"/>
      <c r="AC122" s="2412"/>
      <c r="AD122" s="2412"/>
      <c r="AE122" s="2412"/>
      <c r="AF122" s="2412"/>
      <c r="AG122" s="2412"/>
      <c r="AH122" s="2412"/>
      <c r="AI122" s="2412"/>
      <c r="AJ122" s="2412"/>
      <c r="AK122" s="2412"/>
      <c r="AL122" s="2412"/>
      <c r="AM122" s="2412"/>
      <c r="AN122" s="2413"/>
      <c r="AO122" s="2413"/>
      <c r="AP122" s="2413"/>
      <c r="AQ122" s="2413"/>
      <c r="AR122" s="2413"/>
      <c r="AS122" s="2413"/>
      <c r="AT122" s="2413"/>
      <c r="AU122" s="2413"/>
      <c r="AV122" s="2413"/>
      <c r="AW122" s="2413"/>
      <c r="AX122" s="2413"/>
      <c r="AY122" s="2413"/>
      <c r="AZ122" s="2413"/>
      <c r="BA122" s="2413"/>
      <c r="BB122" s="2413"/>
      <c r="BC122" s="2413"/>
      <c r="BD122" s="2413"/>
      <c r="BE122" s="2413"/>
      <c r="BF122" s="2413"/>
      <c r="BG122" s="2413"/>
      <c r="BH122" s="2413"/>
      <c r="BI122" s="2413"/>
      <c r="BJ122" s="2413"/>
      <c r="BK122" s="2413"/>
      <c r="BL122" s="2413"/>
      <c r="BM122" s="2413"/>
      <c r="BN122" s="2413"/>
      <c r="BO122" s="2413"/>
      <c r="BP122" s="2413"/>
      <c r="BQ122" s="2414"/>
      <c r="BR122" s="2414"/>
      <c r="BS122" s="2414"/>
      <c r="BT122" s="2415"/>
      <c r="BU122" s="437"/>
      <c r="BV122" s="710"/>
      <c r="BW122" s="710"/>
      <c r="BX122" s="710"/>
      <c r="BY122" s="710"/>
      <c r="BZ122" s="463"/>
      <c r="CA122" s="390"/>
      <c r="CB122" s="390"/>
      <c r="CC122" s="390"/>
      <c r="CD122" s="390"/>
      <c r="CE122" s="390"/>
      <c r="CF122" s="390"/>
      <c r="CG122" s="390"/>
      <c r="CH122" s="390"/>
      <c r="CI122" s="390"/>
      <c r="CJ122" s="390"/>
      <c r="CK122" s="390"/>
      <c r="CL122" s="390"/>
      <c r="CM122" s="390"/>
      <c r="CN122" s="390"/>
      <c r="CO122" s="390"/>
      <c r="CP122" s="390"/>
      <c r="CQ122" s="390"/>
      <c r="CR122" s="390"/>
      <c r="CS122" s="390"/>
      <c r="CT122" s="390"/>
      <c r="CU122" s="443"/>
      <c r="CV122" s="206"/>
      <c r="CW122" s="206"/>
      <c r="CX122" s="206"/>
      <c r="CY122" s="206"/>
      <c r="CZ122" s="206"/>
      <c r="DA122" s="206"/>
      <c r="DB122" s="206"/>
      <c r="DC122" s="206"/>
      <c r="DD122" s="206"/>
      <c r="DE122" s="206"/>
      <c r="DF122" s="206"/>
      <c r="DG122" s="206"/>
      <c r="DH122" s="206"/>
      <c r="DI122" s="206"/>
      <c r="DJ122" s="206"/>
      <c r="DK122" s="206"/>
      <c r="DL122" s="958"/>
      <c r="DM122" s="999" t="s">
        <v>1507</v>
      </c>
      <c r="DN122" s="999"/>
      <c r="DO122"/>
      <c r="DP122" s="1198" t="s">
        <v>6017</v>
      </c>
      <c r="DQ122" s="940"/>
      <c r="DR122" s="940"/>
      <c r="DS122" s="391" t="str">
        <f>IF($AB$122="","",$AB$122)</f>
        <v/>
      </c>
      <c r="DT122" s="940"/>
      <c r="DU122" s="940"/>
      <c r="DV122" s="940"/>
      <c r="DW122" s="940"/>
      <c r="DX122" s="940"/>
      <c r="DY122" s="940"/>
      <c r="DZ122" s="940"/>
      <c r="EA122" s="940"/>
      <c r="EB122" s="940"/>
      <c r="EC122" s="940"/>
      <c r="ED122" s="940"/>
      <c r="EE122" s="940"/>
      <c r="EF122" s="940"/>
      <c r="EG122" s="940"/>
      <c r="EH122" s="940"/>
      <c r="EI122" s="940"/>
      <c r="EJ122" s="940"/>
      <c r="EK122" s="940"/>
      <c r="EL122" s="940"/>
      <c r="EM122" s="940"/>
      <c r="EN122" s="940"/>
      <c r="EO122" s="940"/>
      <c r="EP122" s="940"/>
      <c r="EQ122" s="940"/>
      <c r="ER122" s="940"/>
      <c r="ES122" s="940"/>
      <c r="ET122" s="940"/>
      <c r="EU122" s="940"/>
      <c r="EV122" s="940"/>
      <c r="EW122" s="940"/>
      <c r="EX122" s="940"/>
      <c r="EY122" s="940"/>
      <c r="EZ122" s="940"/>
      <c r="FA122" s="940"/>
      <c r="FB122" s="940"/>
      <c r="FC122" s="940"/>
      <c r="FD122" s="940"/>
      <c r="FE122" s="940"/>
      <c r="FF122" s="940"/>
      <c r="FG122" s="940"/>
      <c r="FH122" s="940"/>
      <c r="FI122" s="940"/>
      <c r="FJ122" s="940"/>
      <c r="FK122" s="940"/>
      <c r="FL122" s="940"/>
      <c r="FM122" s="940"/>
      <c r="FN122" s="940"/>
      <c r="FO122" s="940"/>
      <c r="FP122" s="940"/>
      <c r="FQ122" s="940"/>
      <c r="FR122" s="940"/>
      <c r="FS122" s="940"/>
      <c r="FT122" s="951"/>
      <c r="FU122" s="951"/>
      <c r="FV122" s="951"/>
      <c r="FW122" s="951"/>
      <c r="FX122" s="951"/>
      <c r="FY122" s="951"/>
      <c r="FZ122" s="951"/>
      <c r="GA122" s="951"/>
      <c r="GB122" s="951"/>
      <c r="GC122" s="951"/>
      <c r="GD122" s="951"/>
      <c r="GE122" s="951"/>
      <c r="GF122" s="951"/>
      <c r="GG122" s="951"/>
      <c r="GH122" s="951"/>
    </row>
    <row r="123" spans="1:190" s="25" customFormat="1" ht="27" customHeight="1" x14ac:dyDescent="0.15">
      <c r="A123" s="29"/>
      <c r="B123" s="85" t="s">
        <v>66</v>
      </c>
      <c r="C123" s="1508"/>
      <c r="D123" s="1509"/>
      <c r="E123" s="1509"/>
      <c r="F123" s="1509"/>
      <c r="G123" s="1509"/>
      <c r="H123" s="1510"/>
      <c r="I123" s="1160"/>
      <c r="J123" s="24"/>
      <c r="K123" s="708"/>
      <c r="L123" s="708"/>
      <c r="M123" s="2187"/>
      <c r="N123" s="2187"/>
      <c r="O123" s="2187"/>
      <c r="P123" s="2187"/>
      <c r="Q123" s="2187"/>
      <c r="R123" s="2187"/>
      <c r="S123" s="2173" t="s">
        <v>21</v>
      </c>
      <c r="T123" s="2174"/>
      <c r="U123" s="2174"/>
      <c r="V123" s="2174"/>
      <c r="W123" s="2174"/>
      <c r="X123" s="2174"/>
      <c r="Y123" s="2174"/>
      <c r="Z123" s="2174"/>
      <c r="AA123" s="2175"/>
      <c r="AB123" s="2184"/>
      <c r="AC123" s="2165"/>
      <c r="AD123" s="2165"/>
      <c r="AE123" s="2165"/>
      <c r="AF123" s="2165"/>
      <c r="AG123" s="2165"/>
      <c r="AH123" s="2176" t="s">
        <v>20</v>
      </c>
      <c r="AI123" s="2176"/>
      <c r="AJ123" s="2176"/>
      <c r="AK123" s="2165"/>
      <c r="AL123" s="2165"/>
      <c r="AM123" s="2165"/>
      <c r="AN123" s="2165"/>
      <c r="AO123" s="2165"/>
      <c r="AP123" s="2165"/>
      <c r="AQ123" s="2176" t="s">
        <v>20</v>
      </c>
      <c r="AR123" s="2176"/>
      <c r="AS123" s="2176"/>
      <c r="AT123" s="2165"/>
      <c r="AU123" s="2165"/>
      <c r="AV123" s="2165"/>
      <c r="AW123" s="2165"/>
      <c r="AX123" s="2165"/>
      <c r="AY123" s="2165"/>
      <c r="AZ123" s="2177"/>
      <c r="BA123" s="2177"/>
      <c r="BB123" s="2177"/>
      <c r="BC123" s="2177"/>
      <c r="BD123" s="2177"/>
      <c r="BE123" s="2177"/>
      <c r="BF123" s="2177"/>
      <c r="BG123" s="2177"/>
      <c r="BH123" s="2177"/>
      <c r="BI123" s="2177"/>
      <c r="BJ123" s="2177"/>
      <c r="BK123" s="2177"/>
      <c r="BL123" s="2177"/>
      <c r="BM123" s="2177"/>
      <c r="BN123" s="2177"/>
      <c r="BO123" s="2177"/>
      <c r="BP123" s="2177"/>
      <c r="BQ123" s="2177"/>
      <c r="BR123" s="2177"/>
      <c r="BS123" s="2177"/>
      <c r="BT123" s="2177"/>
      <c r="BU123" s="437"/>
      <c r="BV123" s="710"/>
      <c r="BW123" s="710"/>
      <c r="BX123" s="710"/>
      <c r="BY123" s="710"/>
      <c r="BZ123" s="710"/>
      <c r="CA123" s="390"/>
      <c r="CB123" s="390"/>
      <c r="CC123" s="390"/>
      <c r="CD123" s="390"/>
      <c r="CE123" s="390"/>
      <c r="CF123" s="390"/>
      <c r="CG123" s="390"/>
      <c r="CH123" s="390"/>
      <c r="CI123" s="390"/>
      <c r="CJ123" s="390"/>
      <c r="CK123" s="390"/>
      <c r="CL123" s="390"/>
      <c r="CM123" s="390"/>
      <c r="CN123" s="390"/>
      <c r="CO123" s="390"/>
      <c r="CP123" s="390"/>
      <c r="CQ123" s="390"/>
      <c r="CR123" s="390"/>
      <c r="CS123" s="390"/>
      <c r="CT123" s="390"/>
      <c r="CU123" s="443"/>
      <c r="CV123" s="206"/>
      <c r="CW123" s="206"/>
      <c r="CX123" s="206"/>
      <c r="CY123" s="206"/>
      <c r="CZ123" s="206"/>
      <c r="DA123" s="206"/>
      <c r="DB123" s="206"/>
      <c r="DC123" s="206"/>
      <c r="DD123" s="206"/>
      <c r="DE123" s="206"/>
      <c r="DF123" s="206"/>
      <c r="DG123" s="206"/>
      <c r="DH123" s="206"/>
      <c r="DI123" s="206"/>
      <c r="DJ123" s="206"/>
      <c r="DK123" s="206"/>
      <c r="DL123" s="958"/>
      <c r="DM123" s="997" t="str">
        <f>CONCATENATE(AB123,"-",AK123,"-",AT123)</f>
        <v>--</v>
      </c>
      <c r="DN123" s="998" t="str">
        <f>ASC(DM123)</f>
        <v>--</v>
      </c>
      <c r="DO123"/>
      <c r="DP123" s="1010">
        <f>IF(DM123="--",1,0)</f>
        <v>1</v>
      </c>
      <c r="DQ123" s="1009" t="str">
        <f>IF(DS110=TRUE,$DS$109,DN123)</f>
        <v>--</v>
      </c>
      <c r="DR123" s="940"/>
      <c r="DS123" s="391" t="str">
        <f>IF(DN123="","",DN123)</f>
        <v>--</v>
      </c>
      <c r="DT123" s="940"/>
      <c r="DU123" s="940" t="s">
        <v>3724</v>
      </c>
      <c r="DV123" s="940"/>
      <c r="DW123" s="940"/>
      <c r="DX123" s="940"/>
      <c r="DY123" s="940"/>
      <c r="DZ123" s="940"/>
      <c r="EA123" s="940"/>
      <c r="EB123" s="940"/>
      <c r="EC123" s="940"/>
      <c r="ED123" s="940"/>
      <c r="EE123" s="940"/>
      <c r="EF123" s="940"/>
      <c r="EG123" s="940"/>
      <c r="EH123" s="940"/>
      <c r="EI123" s="940"/>
      <c r="EJ123" s="940"/>
      <c r="EK123" s="940"/>
      <c r="EL123" s="940"/>
      <c r="EM123" s="940"/>
      <c r="EN123" s="940"/>
      <c r="EO123" s="940"/>
      <c r="EP123" s="940"/>
      <c r="EQ123" s="940"/>
      <c r="ER123" s="940"/>
      <c r="ES123" s="940"/>
      <c r="ET123" s="940"/>
      <c r="EU123" s="940"/>
      <c r="EV123" s="940"/>
      <c r="EW123" s="940"/>
      <c r="EX123" s="940"/>
      <c r="EY123" s="940"/>
      <c r="EZ123" s="940"/>
      <c r="FA123" s="940"/>
      <c r="FB123" s="940"/>
      <c r="FC123" s="940"/>
      <c r="FD123" s="940"/>
      <c r="FE123" s="940"/>
      <c r="FF123" s="940"/>
      <c r="FG123" s="940"/>
      <c r="FH123" s="940"/>
      <c r="FI123" s="940"/>
      <c r="FJ123" s="940"/>
      <c r="FK123" s="940"/>
      <c r="FL123" s="940"/>
      <c r="FM123" s="940"/>
      <c r="FN123" s="940"/>
      <c r="FO123" s="940"/>
      <c r="FP123" s="940"/>
      <c r="FQ123" s="940"/>
      <c r="FR123" s="940"/>
      <c r="FS123" s="940"/>
      <c r="FT123" s="951"/>
      <c r="FU123" s="951"/>
      <c r="FV123" s="951"/>
      <c r="FW123" s="951"/>
      <c r="FX123" s="951"/>
      <c r="FY123" s="951"/>
      <c r="FZ123" s="951"/>
      <c r="GA123" s="951"/>
      <c r="GB123" s="951"/>
      <c r="GC123" s="951"/>
      <c r="GD123" s="951"/>
      <c r="GE123" s="951"/>
      <c r="GF123" s="951"/>
      <c r="GG123" s="951"/>
      <c r="GH123" s="951"/>
    </row>
    <row r="124" spans="1:190" ht="27" customHeight="1" thickBot="1" x14ac:dyDescent="0.2">
      <c r="A124" s="306"/>
      <c r="C124" s="1511"/>
      <c r="D124" s="987"/>
      <c r="E124" s="987"/>
      <c r="F124" s="987"/>
      <c r="G124" s="987"/>
      <c r="H124" s="1512"/>
      <c r="I124" s="1155"/>
      <c r="J124" s="54"/>
      <c r="K124" s="53"/>
      <c r="L124" s="53"/>
      <c r="M124" s="2751" t="s">
        <v>1433</v>
      </c>
      <c r="N124" s="2426"/>
      <c r="O124" s="2426"/>
      <c r="P124" s="2426"/>
      <c r="Q124" s="2426"/>
      <c r="R124" s="2426"/>
      <c r="S124" s="2426"/>
      <c r="T124" s="2426"/>
      <c r="U124" s="2426"/>
      <c r="V124" s="2426"/>
      <c r="W124" s="2426"/>
      <c r="X124" s="2426"/>
      <c r="Y124" s="2425" t="s">
        <v>1793</v>
      </c>
      <c r="Z124" s="2425"/>
      <c r="AA124" s="2425"/>
      <c r="AB124" s="2425"/>
      <c r="AC124" s="2425"/>
      <c r="AD124" s="2425"/>
      <c r="AE124" s="2425"/>
      <c r="AF124" s="2425"/>
      <c r="AG124" s="2425"/>
      <c r="AH124" s="2425"/>
      <c r="AI124" s="2425"/>
      <c r="AJ124" s="2425"/>
      <c r="AK124" s="2425"/>
      <c r="AL124" s="2425"/>
      <c r="AM124" s="2425"/>
      <c r="AN124" s="2425"/>
      <c r="AO124" s="2425"/>
      <c r="AP124" s="2425"/>
      <c r="AQ124" s="2754" t="str">
        <f>IF(DS124=TRUE,"←勤務先が同一の場合は勤務先欄は記入不要です。","")</f>
        <v/>
      </c>
      <c r="AR124" s="2753"/>
      <c r="AS124" s="2753"/>
      <c r="AT124" s="2753"/>
      <c r="AU124" s="2753"/>
      <c r="AV124" s="2753"/>
      <c r="AW124" s="2753"/>
      <c r="AX124" s="2753"/>
      <c r="AY124" s="2753"/>
      <c r="AZ124" s="2753"/>
      <c r="BA124" s="2753"/>
      <c r="BB124" s="2753"/>
      <c r="BC124" s="2753"/>
      <c r="BD124" s="2753"/>
      <c r="BE124" s="2753"/>
      <c r="BF124" s="2753"/>
      <c r="BG124" s="2753"/>
      <c r="BH124" s="2753"/>
      <c r="BI124" s="2753"/>
      <c r="BJ124" s="2753"/>
      <c r="BK124" s="2753"/>
      <c r="BL124" s="2753"/>
      <c r="BM124" s="2447" t="s">
        <v>69</v>
      </c>
      <c r="BN124" s="2448"/>
      <c r="BO124" s="2448"/>
      <c r="BP124" s="2448"/>
      <c r="BQ124" s="2448"/>
      <c r="BR124" s="2448"/>
      <c r="BS124" s="2448"/>
      <c r="BT124" s="2448"/>
      <c r="BU124" s="463"/>
      <c r="BV124" s="710"/>
      <c r="BW124" s="710"/>
      <c r="BX124" s="710"/>
      <c r="BY124" s="710"/>
      <c r="BZ124" s="710"/>
      <c r="CA124" s="390"/>
      <c r="CB124" s="390"/>
      <c r="CC124" s="390"/>
      <c r="CD124" s="390"/>
      <c r="CE124" s="390"/>
      <c r="CF124" s="390"/>
      <c r="CG124" s="390"/>
      <c r="CH124" s="390"/>
      <c r="CI124" s="390"/>
      <c r="CJ124" s="390"/>
      <c r="CK124" s="390"/>
      <c r="CL124" s="390"/>
      <c r="CM124" s="390"/>
      <c r="CN124" s="390"/>
      <c r="CO124" s="390"/>
      <c r="CP124" s="390"/>
      <c r="CQ124" s="390"/>
      <c r="CR124" s="390"/>
      <c r="CS124" s="390"/>
      <c r="CT124" s="390"/>
      <c r="CU124" s="443"/>
      <c r="DL124" s="958"/>
      <c r="DM124" s="1000" t="s">
        <v>1510</v>
      </c>
      <c r="DN124" s="1000" t="s">
        <v>1511</v>
      </c>
      <c r="DS124" s="391" t="b">
        <v>0</v>
      </c>
      <c r="DU124" s="1010" t="s">
        <v>1694</v>
      </c>
      <c r="EA124" s="991"/>
      <c r="FJ124" s="940"/>
      <c r="FK124" s="940"/>
      <c r="FL124" s="940"/>
      <c r="FM124" s="940"/>
      <c r="FN124" s="940"/>
      <c r="FO124" s="940"/>
      <c r="FP124" s="940"/>
      <c r="FQ124" s="940"/>
      <c r="FR124" s="940"/>
      <c r="FS124" s="940"/>
    </row>
    <row r="125" spans="1:190" s="25" customFormat="1" ht="27" customHeight="1" thickBot="1" x14ac:dyDescent="0.2">
      <c r="A125" s="29"/>
      <c r="B125" s="8"/>
      <c r="C125" s="1508"/>
      <c r="D125" s="1509"/>
      <c r="E125" s="1509"/>
      <c r="F125" s="1509"/>
      <c r="G125" s="1509"/>
      <c r="H125" s="1510"/>
      <c r="I125" s="1160"/>
      <c r="J125" s="24"/>
      <c r="K125" s="708"/>
      <c r="L125" s="708"/>
      <c r="M125" s="2266" t="s">
        <v>37</v>
      </c>
      <c r="N125" s="2266"/>
      <c r="O125" s="2266"/>
      <c r="P125" s="2266"/>
      <c r="Q125" s="2266"/>
      <c r="R125" s="2266"/>
      <c r="S125" s="2075" t="s">
        <v>36</v>
      </c>
      <c r="T125" s="2129"/>
      <c r="U125" s="2129"/>
      <c r="V125" s="2129"/>
      <c r="W125" s="2129"/>
      <c r="X125" s="2129"/>
      <c r="Y125" s="2129"/>
      <c r="Z125" s="2129"/>
      <c r="AA125" s="2130"/>
      <c r="AB125" s="2220"/>
      <c r="AC125" s="2221"/>
      <c r="AD125" s="2221"/>
      <c r="AE125" s="2221"/>
      <c r="AF125" s="2222"/>
      <c r="AG125" s="2222"/>
      <c r="AH125" s="2222"/>
      <c r="AI125" s="2222"/>
      <c r="AJ125" s="2222"/>
      <c r="AK125" s="2222"/>
      <c r="AL125" s="2222"/>
      <c r="AM125" s="2222"/>
      <c r="AN125" s="2222"/>
      <c r="AO125" s="2222"/>
      <c r="AP125" s="2223"/>
      <c r="AQ125" s="709"/>
      <c r="AR125" s="61"/>
      <c r="AS125" s="61"/>
      <c r="AT125" s="61"/>
      <c r="AU125" s="61"/>
      <c r="AV125" s="61"/>
      <c r="AW125" s="61"/>
      <c r="AX125" s="61"/>
      <c r="AY125" s="60"/>
      <c r="AZ125" s="62"/>
      <c r="BA125" s="60"/>
      <c r="BB125" s="60"/>
      <c r="BC125" s="60"/>
      <c r="BD125" s="60"/>
      <c r="BE125" s="60"/>
      <c r="BF125" s="60"/>
      <c r="BG125" s="60"/>
      <c r="BH125" s="60"/>
      <c r="BI125" s="61"/>
      <c r="BJ125" s="61"/>
      <c r="BK125" s="61"/>
      <c r="BL125" s="61"/>
      <c r="BM125" s="61"/>
      <c r="BN125" s="61"/>
      <c r="BO125" s="61"/>
      <c r="BP125" s="60"/>
      <c r="BQ125" s="60"/>
      <c r="BR125" s="60"/>
      <c r="BS125" s="60"/>
      <c r="BT125" s="60"/>
      <c r="BU125" s="437"/>
      <c r="BV125" s="2146" t="s">
        <v>4015</v>
      </c>
      <c r="BW125" s="2146"/>
      <c r="BX125" s="2146"/>
      <c r="BY125" s="2146"/>
      <c r="BZ125" s="2146"/>
      <c r="CA125" s="2146"/>
      <c r="CB125" s="2146"/>
      <c r="CC125" s="2146"/>
      <c r="CD125" s="2146"/>
      <c r="CE125" s="2146"/>
      <c r="CF125" s="2146"/>
      <c r="CG125" s="2146"/>
      <c r="CH125" s="2146"/>
      <c r="CI125" s="2146"/>
      <c r="CJ125" s="2146"/>
      <c r="CK125" s="2146"/>
      <c r="CL125" s="2146"/>
      <c r="CM125" s="2146"/>
      <c r="CN125" s="2146"/>
      <c r="CO125" s="2146"/>
      <c r="CP125" s="2146"/>
      <c r="CQ125" s="2146"/>
      <c r="CR125" s="2146"/>
      <c r="CS125" s="2146"/>
      <c r="CT125" s="2146"/>
      <c r="CU125" s="2147"/>
      <c r="CV125" s="206"/>
      <c r="CW125" s="206"/>
      <c r="CX125" s="206"/>
      <c r="CY125" s="206"/>
      <c r="CZ125" s="206"/>
      <c r="DA125" s="206"/>
      <c r="DB125" s="206"/>
      <c r="DC125" s="206"/>
      <c r="DD125" s="206"/>
      <c r="DE125" s="206"/>
      <c r="DF125" s="206"/>
      <c r="DG125" s="206"/>
      <c r="DH125" s="206"/>
      <c r="DI125" s="206"/>
      <c r="DJ125" s="206"/>
      <c r="DK125" s="206"/>
      <c r="DL125" s="958"/>
      <c r="DM125" s="985">
        <f>IF(AB125="",0,IF(AB125="建築設備検査員",1,2))</f>
        <v>0</v>
      </c>
      <c r="DN125" s="1003"/>
      <c r="DO125" s="940"/>
      <c r="DP125" s="940"/>
      <c r="DQ125" s="940"/>
      <c r="DR125" s="940"/>
      <c r="DS125" s="986" t="str">
        <f>IF(DM125=2,LEFT($AB125,2),"")</f>
        <v/>
      </c>
      <c r="DT125" s="940"/>
      <c r="DU125" s="1010" t="str">
        <f>IF(AB130&lt;&gt;"",CONCATENATE("換気設備その他検査者2","　",AB125,"　",AB130,"　/　"),"")</f>
        <v/>
      </c>
      <c r="DV125" s="940"/>
      <c r="DW125" s="940"/>
      <c r="DX125" s="940"/>
      <c r="DY125" s="940"/>
      <c r="DZ125" s="940"/>
      <c r="EA125" s="987"/>
      <c r="EB125" s="940"/>
      <c r="EC125" s="940"/>
      <c r="ED125" s="940"/>
      <c r="EE125" s="940"/>
      <c r="EF125" s="940"/>
      <c r="EG125" s="940"/>
      <c r="EH125" s="940"/>
      <c r="EI125" s="940"/>
      <c r="EJ125" s="940"/>
      <c r="EK125" s="940"/>
      <c r="EL125" s="940"/>
      <c r="EM125" s="940"/>
      <c r="EN125" s="940"/>
      <c r="EO125" s="940"/>
      <c r="EP125" s="940"/>
      <c r="EQ125" s="940"/>
      <c r="ER125" s="940"/>
      <c r="ES125" s="940"/>
      <c r="ET125" s="940"/>
      <c r="EU125" s="940"/>
      <c r="EV125" s="940"/>
      <c r="EW125" s="940"/>
      <c r="EX125" s="940"/>
      <c r="EY125" s="940"/>
      <c r="EZ125" s="940"/>
      <c r="FA125" s="940"/>
      <c r="FB125" s="940"/>
      <c r="FC125" s="940"/>
      <c r="FD125" s="940"/>
      <c r="FE125" s="940"/>
      <c r="FF125" s="940"/>
      <c r="FG125" s="940"/>
      <c r="FH125" s="940"/>
      <c r="FI125" s="940"/>
      <c r="FJ125" s="940"/>
      <c r="FK125" s="940"/>
      <c r="FL125" s="940"/>
      <c r="FM125" s="940"/>
      <c r="FN125" s="940"/>
      <c r="FO125" s="940"/>
      <c r="FP125" s="940"/>
      <c r="FQ125" s="940"/>
      <c r="FR125" s="940"/>
      <c r="FS125" s="940"/>
      <c r="FT125" s="951"/>
      <c r="FU125" s="951"/>
      <c r="FV125" s="951"/>
      <c r="FW125" s="951"/>
      <c r="FX125" s="951"/>
      <c r="FY125" s="951"/>
      <c r="FZ125" s="951"/>
      <c r="GA125" s="951"/>
      <c r="GB125" s="951"/>
      <c r="GC125" s="951"/>
      <c r="GD125" s="951"/>
      <c r="GE125" s="951"/>
      <c r="GF125" s="951"/>
      <c r="GG125" s="951"/>
      <c r="GH125" s="951"/>
    </row>
    <row r="126" spans="1:190" ht="27" customHeight="1" thickBot="1" x14ac:dyDescent="0.2">
      <c r="A126" s="306"/>
      <c r="C126" s="1511"/>
      <c r="D126" s="987"/>
      <c r="E126" s="987"/>
      <c r="F126" s="987"/>
      <c r="G126" s="987"/>
      <c r="H126" s="1512"/>
      <c r="I126" s="1155"/>
      <c r="J126" s="34"/>
      <c r="K126" s="715"/>
      <c r="L126" s="715"/>
      <c r="M126" s="2204"/>
      <c r="N126" s="2204"/>
      <c r="O126" s="2204"/>
      <c r="P126" s="2204"/>
      <c r="Q126" s="2204"/>
      <c r="R126" s="2204"/>
      <c r="S126" s="2152" t="s">
        <v>35</v>
      </c>
      <c r="T126" s="2153"/>
      <c r="U126" s="2153"/>
      <c r="V126" s="2153"/>
      <c r="W126" s="2153"/>
      <c r="X126" s="2153"/>
      <c r="Y126" s="709"/>
      <c r="Z126" s="2132"/>
      <c r="AA126" s="2133"/>
      <c r="AB126" s="2419"/>
      <c r="AC126" s="2420"/>
      <c r="AD126" s="2420"/>
      <c r="AE126" s="2420"/>
      <c r="AF126" s="2420"/>
      <c r="AG126" s="2420"/>
      <c r="AH126" s="2421"/>
      <c r="AI126" s="2117"/>
      <c r="AJ126" s="2117"/>
      <c r="AK126" s="2117"/>
      <c r="AL126" s="2117"/>
      <c r="AM126" s="2117"/>
      <c r="AN126" s="2117"/>
      <c r="AO126" s="2117"/>
      <c r="AP126" s="2118"/>
      <c r="AQ126" s="708" t="s">
        <v>34</v>
      </c>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463"/>
      <c r="BV126" s="2146"/>
      <c r="BW126" s="2146"/>
      <c r="BX126" s="2146"/>
      <c r="BY126" s="2146"/>
      <c r="BZ126" s="2146"/>
      <c r="CA126" s="2146"/>
      <c r="CB126" s="2146"/>
      <c r="CC126" s="2146"/>
      <c r="CD126" s="2146"/>
      <c r="CE126" s="2146"/>
      <c r="CF126" s="2146"/>
      <c r="CG126" s="2146"/>
      <c r="CH126" s="2146"/>
      <c r="CI126" s="2146"/>
      <c r="CJ126" s="2146"/>
      <c r="CK126" s="2146"/>
      <c r="CL126" s="2146"/>
      <c r="CM126" s="2146"/>
      <c r="CN126" s="2146"/>
      <c r="CO126" s="2146"/>
      <c r="CP126" s="2146"/>
      <c r="CQ126" s="2146"/>
      <c r="CR126" s="2146"/>
      <c r="CS126" s="2146"/>
      <c r="CT126" s="2146"/>
      <c r="CU126" s="2147"/>
      <c r="DL126" s="958"/>
      <c r="DM126" s="988">
        <f>IF(OR($AB$125="一級建築士",$AB$125="二級建築士"),1,0)</f>
        <v>0</v>
      </c>
      <c r="DN126" s="1003" t="str">
        <f>LEFT(AB125,2)</f>
        <v/>
      </c>
      <c r="DS126" s="1011" t="str">
        <f t="shared" ref="DS126:DS134" si="1">IF(AB126="","",AB126)</f>
        <v/>
      </c>
      <c r="EA126" s="991"/>
      <c r="FJ126" s="940"/>
      <c r="FK126" s="940"/>
      <c r="FL126" s="940"/>
      <c r="FM126" s="940"/>
      <c r="FN126" s="940"/>
      <c r="FO126" s="940"/>
      <c r="FP126" s="940"/>
      <c r="FQ126" s="940"/>
      <c r="FR126" s="940"/>
      <c r="FS126" s="940"/>
    </row>
    <row r="127" spans="1:190" ht="27" customHeight="1" x14ac:dyDescent="0.15">
      <c r="A127" s="306"/>
      <c r="B127" s="86"/>
      <c r="C127" s="1511"/>
      <c r="D127" s="987"/>
      <c r="E127" s="987"/>
      <c r="F127" s="987"/>
      <c r="G127" s="987"/>
      <c r="H127" s="1512"/>
      <c r="I127" s="1155"/>
      <c r="J127" s="34"/>
      <c r="K127" s="715"/>
      <c r="L127" s="715"/>
      <c r="M127" s="2204"/>
      <c r="N127" s="2204"/>
      <c r="O127" s="2204"/>
      <c r="P127" s="2204"/>
      <c r="Q127" s="2204"/>
      <c r="R127" s="2204"/>
      <c r="S127" s="2154"/>
      <c r="T127" s="2154"/>
      <c r="U127" s="2154"/>
      <c r="V127" s="2154"/>
      <c r="W127" s="2154"/>
      <c r="X127" s="2154"/>
      <c r="Y127" s="713"/>
      <c r="Z127" s="2188" t="s">
        <v>25</v>
      </c>
      <c r="AA127" s="2189"/>
      <c r="AB127" s="2198"/>
      <c r="AC127" s="2199"/>
      <c r="AD127" s="2199"/>
      <c r="AE127" s="2199"/>
      <c r="AF127" s="2199"/>
      <c r="AG127" s="2199"/>
      <c r="AH127" s="2199"/>
      <c r="AI127" s="2200"/>
      <c r="AJ127" s="2200"/>
      <c r="AK127" s="2200"/>
      <c r="AL127" s="2200"/>
      <c r="AM127" s="2200"/>
      <c r="AN127" s="2200"/>
      <c r="AO127" s="2200"/>
      <c r="AP127" s="2201"/>
      <c r="AQ127" s="73" t="s">
        <v>24</v>
      </c>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463"/>
      <c r="BV127" s="710"/>
      <c r="BW127" s="710"/>
      <c r="BX127" s="710"/>
      <c r="BY127" s="710"/>
      <c r="BZ127" s="710"/>
      <c r="CA127" s="390"/>
      <c r="CB127" s="390"/>
      <c r="CC127" s="390"/>
      <c r="CD127" s="390"/>
      <c r="CE127" s="390"/>
      <c r="CF127" s="390"/>
      <c r="CG127" s="390"/>
      <c r="CH127" s="390"/>
      <c r="CI127" s="390"/>
      <c r="CJ127" s="390"/>
      <c r="CK127" s="390"/>
      <c r="CL127" s="390"/>
      <c r="CM127" s="390"/>
      <c r="CN127" s="390"/>
      <c r="CO127" s="390"/>
      <c r="CP127" s="390"/>
      <c r="CQ127" s="390"/>
      <c r="CR127" s="390"/>
      <c r="CS127" s="390"/>
      <c r="CT127" s="390"/>
      <c r="CU127" s="443"/>
      <c r="DL127" s="958"/>
      <c r="DM127" s="1003"/>
      <c r="DN127" s="1003"/>
      <c r="DS127" s="1011" t="str">
        <f t="shared" si="1"/>
        <v/>
      </c>
      <c r="FJ127" s="940"/>
      <c r="FK127" s="940"/>
      <c r="FL127" s="940"/>
      <c r="FM127" s="940"/>
      <c r="FN127" s="940"/>
      <c r="FO127" s="940"/>
      <c r="FP127" s="940"/>
      <c r="FQ127" s="940"/>
      <c r="FR127" s="940"/>
      <c r="FS127" s="940"/>
    </row>
    <row r="128" spans="1:190" s="25" customFormat="1" ht="27" customHeight="1" x14ac:dyDescent="0.15">
      <c r="A128" s="29"/>
      <c r="B128" s="86"/>
      <c r="C128" s="1508"/>
      <c r="D128" s="1509"/>
      <c r="E128" s="1509"/>
      <c r="F128" s="1509"/>
      <c r="G128" s="1509"/>
      <c r="H128" s="1510"/>
      <c r="I128" s="1160"/>
      <c r="J128" s="24"/>
      <c r="K128" s="708"/>
      <c r="L128" s="708"/>
      <c r="M128" s="2267"/>
      <c r="N128" s="2267"/>
      <c r="O128" s="2267"/>
      <c r="P128" s="2267"/>
      <c r="Q128" s="2267"/>
      <c r="R128" s="2267"/>
      <c r="S128" s="2358" t="s">
        <v>68</v>
      </c>
      <c r="T128" s="2358"/>
      <c r="U128" s="2358"/>
      <c r="V128" s="2358"/>
      <c r="W128" s="2358"/>
      <c r="X128" s="2358"/>
      <c r="Y128" s="2358"/>
      <c r="Z128" s="2140" t="s">
        <v>25</v>
      </c>
      <c r="AA128" s="2141"/>
      <c r="AB128" s="2142"/>
      <c r="AC128" s="2143"/>
      <c r="AD128" s="2143"/>
      <c r="AE128" s="2143"/>
      <c r="AF128" s="2143"/>
      <c r="AG128" s="2143"/>
      <c r="AH128" s="2143"/>
      <c r="AI128" s="2144"/>
      <c r="AJ128" s="2144"/>
      <c r="AK128" s="2144"/>
      <c r="AL128" s="2144"/>
      <c r="AM128" s="2144"/>
      <c r="AN128" s="2144"/>
      <c r="AO128" s="2144"/>
      <c r="AP128" s="2145"/>
      <c r="AQ128" s="57" t="s">
        <v>24</v>
      </c>
      <c r="AR128" s="55"/>
      <c r="AS128" s="55"/>
      <c r="AT128" s="55"/>
      <c r="AU128" s="55"/>
      <c r="AV128" s="55"/>
      <c r="AW128" s="55"/>
      <c r="AX128" s="55"/>
      <c r="AY128" s="55"/>
      <c r="AZ128" s="55"/>
      <c r="BA128" s="55"/>
      <c r="BB128" s="55"/>
      <c r="BC128" s="55"/>
      <c r="BD128" s="55"/>
      <c r="BE128" s="55"/>
      <c r="BF128" s="55"/>
      <c r="BG128" s="55"/>
      <c r="BH128" s="55"/>
      <c r="BI128" s="56"/>
      <c r="BJ128" s="56"/>
      <c r="BK128" s="56"/>
      <c r="BL128" s="56"/>
      <c r="BM128" s="56"/>
      <c r="BN128" s="56"/>
      <c r="BO128" s="56"/>
      <c r="BP128" s="55"/>
      <c r="BQ128" s="55"/>
      <c r="BR128" s="55"/>
      <c r="BS128" s="55"/>
      <c r="BT128" s="55"/>
      <c r="BU128" s="437"/>
      <c r="BV128" s="710"/>
      <c r="BW128" s="710"/>
      <c r="BX128" s="710"/>
      <c r="BY128" s="710"/>
      <c r="BZ128" s="710"/>
      <c r="CA128" s="390"/>
      <c r="CB128" s="390"/>
      <c r="CC128" s="390"/>
      <c r="CD128" s="390"/>
      <c r="CE128" s="390"/>
      <c r="CF128" s="390"/>
      <c r="CG128" s="390"/>
      <c r="CH128" s="390"/>
      <c r="CI128" s="390"/>
      <c r="CJ128" s="390"/>
      <c r="CK128" s="390"/>
      <c r="CL128" s="390"/>
      <c r="CM128" s="390"/>
      <c r="CN128" s="390"/>
      <c r="CO128" s="390"/>
      <c r="CP128" s="390"/>
      <c r="CQ128" s="390"/>
      <c r="CR128" s="390"/>
      <c r="CS128" s="390"/>
      <c r="CT128" s="390"/>
      <c r="CU128" s="443"/>
      <c r="CV128" s="206"/>
      <c r="CW128" s="206"/>
      <c r="CX128" s="206"/>
      <c r="CY128" s="206"/>
      <c r="CZ128" s="206"/>
      <c r="DA128" s="206"/>
      <c r="DB128" s="206"/>
      <c r="DC128" s="206"/>
      <c r="DD128" s="206"/>
      <c r="DE128" s="206"/>
      <c r="DF128" s="206"/>
      <c r="DG128" s="206"/>
      <c r="DH128" s="206"/>
      <c r="DI128" s="206"/>
      <c r="DJ128" s="206"/>
      <c r="DK128" s="206"/>
      <c r="DL128" s="958"/>
      <c r="DM128" s="987"/>
      <c r="DN128" s="1003"/>
      <c r="DO128" s="940"/>
      <c r="DP128" s="940"/>
      <c r="DQ128" s="940"/>
      <c r="DR128" s="940"/>
      <c r="DS128" s="391" t="str">
        <f t="shared" si="1"/>
        <v/>
      </c>
      <c r="DT128" s="940"/>
      <c r="DU128" s="940"/>
      <c r="DV128" s="940"/>
      <c r="DW128" s="940"/>
      <c r="DX128" s="940"/>
      <c r="DY128" s="940"/>
      <c r="DZ128" s="940"/>
      <c r="EA128" s="940"/>
      <c r="EB128" s="940"/>
      <c r="EC128" s="940"/>
      <c r="ED128" s="940"/>
      <c r="EE128" s="940"/>
      <c r="EF128" s="940"/>
      <c r="EG128" s="940"/>
      <c r="EH128" s="940"/>
      <c r="EI128" s="940"/>
      <c r="EJ128" s="940"/>
      <c r="EK128" s="940"/>
      <c r="EL128" s="940"/>
      <c r="EM128" s="940"/>
      <c r="EN128" s="940"/>
      <c r="EO128" s="940"/>
      <c r="EP128" s="940"/>
      <c r="EQ128" s="940"/>
      <c r="ER128" s="940"/>
      <c r="ES128" s="940"/>
      <c r="ET128" s="940"/>
      <c r="EU128" s="940"/>
      <c r="EV128" s="940"/>
      <c r="EW128" s="940"/>
      <c r="EX128" s="940"/>
      <c r="EY128" s="940"/>
      <c r="EZ128" s="940"/>
      <c r="FA128" s="940"/>
      <c r="FB128" s="940"/>
      <c r="FC128" s="940"/>
      <c r="FD128" s="940"/>
      <c r="FE128" s="940"/>
      <c r="FF128" s="940"/>
      <c r="FG128" s="940"/>
      <c r="FH128" s="940"/>
      <c r="FI128" s="940"/>
      <c r="FJ128" s="940"/>
      <c r="FK128" s="940"/>
      <c r="FL128" s="940"/>
      <c r="FM128" s="940"/>
      <c r="FN128" s="940"/>
      <c r="FO128" s="940"/>
      <c r="FP128" s="940"/>
      <c r="FQ128" s="940"/>
      <c r="FR128" s="940"/>
      <c r="FS128" s="940"/>
      <c r="FT128" s="951"/>
      <c r="FU128" s="951"/>
      <c r="FV128" s="951"/>
      <c r="FW128" s="951"/>
      <c r="FX128" s="951"/>
      <c r="FY128" s="951"/>
      <c r="FZ128" s="951"/>
      <c r="GA128" s="951"/>
      <c r="GB128" s="951"/>
      <c r="GC128" s="951"/>
      <c r="GD128" s="951"/>
      <c r="GE128" s="951"/>
      <c r="GF128" s="951"/>
      <c r="GG128" s="951"/>
      <c r="GH128" s="951"/>
    </row>
    <row r="129" spans="1:190" s="25" customFormat="1" ht="27" customHeight="1" x14ac:dyDescent="0.15">
      <c r="A129" s="29"/>
      <c r="B129" s="8"/>
      <c r="C129" s="1508"/>
      <c r="D129" s="1509"/>
      <c r="E129" s="1509"/>
      <c r="F129" s="1509"/>
      <c r="G129" s="1509"/>
      <c r="H129" s="1510"/>
      <c r="I129" s="1160"/>
      <c r="J129" s="24"/>
      <c r="K129" s="708"/>
      <c r="L129" s="708"/>
      <c r="M129" s="2047" t="s">
        <v>31</v>
      </c>
      <c r="N129" s="2048"/>
      <c r="O129" s="2048"/>
      <c r="P129" s="2048"/>
      <c r="Q129" s="2048"/>
      <c r="R129" s="2048"/>
      <c r="S129" s="2075" t="s">
        <v>33</v>
      </c>
      <c r="T129" s="2076"/>
      <c r="U129" s="2076"/>
      <c r="V129" s="2076"/>
      <c r="W129" s="2076"/>
      <c r="X129" s="2076"/>
      <c r="Y129" s="2076"/>
      <c r="Z129" s="2076"/>
      <c r="AA129" s="2131"/>
      <c r="AB129" s="2427"/>
      <c r="AC129" s="2156"/>
      <c r="AD129" s="2156"/>
      <c r="AE129" s="2156"/>
      <c r="AF129" s="2156"/>
      <c r="AG129" s="2156"/>
      <c r="AH129" s="2156"/>
      <c r="AI129" s="2156"/>
      <c r="AJ129" s="2156"/>
      <c r="AK129" s="2156"/>
      <c r="AL129" s="2156"/>
      <c r="AM129" s="2156"/>
      <c r="AN129" s="2156"/>
      <c r="AO129" s="2156"/>
      <c r="AP129" s="2156"/>
      <c r="AQ129" s="2156"/>
      <c r="AR129" s="2156"/>
      <c r="AS129" s="2156"/>
      <c r="AT129" s="2156"/>
      <c r="AU129" s="2156"/>
      <c r="AV129" s="2156"/>
      <c r="AW129" s="2156"/>
      <c r="AX129" s="2156"/>
      <c r="AY129" s="2156"/>
      <c r="AZ129" s="2156"/>
      <c r="BA129" s="2156"/>
      <c r="BB129" s="2156"/>
      <c r="BC129" s="2156"/>
      <c r="BD129" s="2156"/>
      <c r="BE129" s="2156"/>
      <c r="BF129" s="2156"/>
      <c r="BG129" s="2156"/>
      <c r="BH129" s="2156"/>
      <c r="BI129" s="2156"/>
      <c r="BJ129" s="2156"/>
      <c r="BK129" s="2156"/>
      <c r="BL129" s="2156"/>
      <c r="BM129" s="2156"/>
      <c r="BN129" s="2156"/>
      <c r="BO129" s="2156"/>
      <c r="BP129" s="2156"/>
      <c r="BQ129" s="2157"/>
      <c r="BR129" s="2157"/>
      <c r="BS129" s="2157"/>
      <c r="BT129" s="2157"/>
      <c r="BU129" s="437"/>
      <c r="BV129" s="710"/>
      <c r="BW129" s="710"/>
      <c r="BX129" s="710"/>
      <c r="BY129" s="710"/>
      <c r="BZ129" s="710"/>
      <c r="CA129" s="390"/>
      <c r="CB129" s="390"/>
      <c r="CC129" s="390"/>
      <c r="CD129" s="390"/>
      <c r="CE129" s="390"/>
      <c r="CF129" s="390"/>
      <c r="CG129" s="390"/>
      <c r="CH129" s="390"/>
      <c r="CI129" s="390"/>
      <c r="CJ129" s="390"/>
      <c r="CK129" s="390"/>
      <c r="CL129" s="390"/>
      <c r="CM129" s="390"/>
      <c r="CN129" s="390"/>
      <c r="CO129" s="390"/>
      <c r="CP129" s="390"/>
      <c r="CQ129" s="390"/>
      <c r="CR129" s="390"/>
      <c r="CS129" s="390"/>
      <c r="CT129" s="390"/>
      <c r="CU129" s="443"/>
      <c r="CV129" s="206"/>
      <c r="CW129" s="206"/>
      <c r="CX129" s="206"/>
      <c r="CY129" s="206"/>
      <c r="CZ129" s="206"/>
      <c r="DA129" s="206"/>
      <c r="DB129" s="206"/>
      <c r="DC129" s="206"/>
      <c r="DD129" s="206"/>
      <c r="DE129" s="206"/>
      <c r="DF129" s="206"/>
      <c r="DG129" s="206"/>
      <c r="DH129" s="206"/>
      <c r="DI129" s="206"/>
      <c r="DJ129" s="206"/>
      <c r="DK129" s="206"/>
      <c r="DL129" s="958"/>
      <c r="DM129" s="1002"/>
      <c r="DN129" s="1002"/>
      <c r="DO129" s="940"/>
      <c r="DP129" s="940"/>
      <c r="DQ129" s="940"/>
      <c r="DR129" s="940"/>
      <c r="DS129" s="391" t="str">
        <f t="shared" si="1"/>
        <v/>
      </c>
      <c r="DT129" s="940"/>
      <c r="DU129" s="940"/>
      <c r="DV129" s="940"/>
      <c r="DW129" s="940"/>
      <c r="DX129" s="940"/>
      <c r="DY129" s="940"/>
      <c r="DZ129" s="940"/>
      <c r="EA129" s="940"/>
      <c r="EB129" s="940"/>
      <c r="EC129" s="940"/>
      <c r="ED129" s="940"/>
      <c r="EE129" s="940"/>
      <c r="EF129" s="940"/>
      <c r="EG129" s="940"/>
      <c r="EH129" s="940"/>
      <c r="EI129" s="940"/>
      <c r="EJ129" s="940"/>
      <c r="EK129" s="940"/>
      <c r="EL129" s="940"/>
      <c r="EM129" s="940"/>
      <c r="EN129" s="940"/>
      <c r="EO129" s="940"/>
      <c r="EP129" s="940"/>
      <c r="EQ129" s="940"/>
      <c r="ER129" s="940"/>
      <c r="ES129" s="940"/>
      <c r="ET129" s="940"/>
      <c r="EU129" s="940"/>
      <c r="EV129" s="940"/>
      <c r="EW129" s="940"/>
      <c r="EX129" s="940"/>
      <c r="EY129" s="940"/>
      <c r="EZ129" s="940"/>
      <c r="FA129" s="940"/>
      <c r="FB129" s="940"/>
      <c r="FC129" s="940"/>
      <c r="FD129" s="940"/>
      <c r="FE129" s="940"/>
      <c r="FF129" s="940"/>
      <c r="FG129" s="940"/>
      <c r="FH129" s="940"/>
      <c r="FI129" s="940"/>
      <c r="FJ129" s="940"/>
      <c r="FK129" s="940"/>
      <c r="FL129" s="940"/>
      <c r="FM129" s="940"/>
      <c r="FN129" s="940"/>
      <c r="FO129" s="940"/>
      <c r="FP129" s="940"/>
      <c r="FQ129" s="940"/>
      <c r="FR129" s="940"/>
      <c r="FS129" s="940"/>
      <c r="FT129" s="951"/>
      <c r="FU129" s="951"/>
      <c r="FV129" s="951"/>
      <c r="FW129" s="951"/>
      <c r="FX129" s="951"/>
      <c r="FY129" s="951"/>
      <c r="FZ129" s="951"/>
      <c r="GA129" s="951"/>
      <c r="GB129" s="951"/>
      <c r="GC129" s="951"/>
      <c r="GD129" s="951"/>
      <c r="GE129" s="951"/>
      <c r="GF129" s="951"/>
      <c r="GG129" s="951"/>
      <c r="GH129" s="951"/>
    </row>
    <row r="130" spans="1:190" s="25" customFormat="1" ht="27" customHeight="1" x14ac:dyDescent="0.15">
      <c r="A130" s="29"/>
      <c r="B130" s="8"/>
      <c r="C130" s="1508"/>
      <c r="D130" s="1509"/>
      <c r="E130" s="1509"/>
      <c r="F130" s="1509"/>
      <c r="G130" s="1509"/>
      <c r="H130" s="1510"/>
      <c r="I130" s="1160"/>
      <c r="J130" s="24"/>
      <c r="K130" s="708"/>
      <c r="L130" s="708"/>
      <c r="M130" s="2048"/>
      <c r="N130" s="2048"/>
      <c r="O130" s="2048"/>
      <c r="P130" s="2048"/>
      <c r="Q130" s="2048"/>
      <c r="R130" s="2048"/>
      <c r="S130" s="2169" t="s">
        <v>31</v>
      </c>
      <c r="T130" s="2170"/>
      <c r="U130" s="2170"/>
      <c r="V130" s="2170"/>
      <c r="W130" s="2170"/>
      <c r="X130" s="2170"/>
      <c r="Y130" s="2170"/>
      <c r="Z130" s="2170"/>
      <c r="AA130" s="2171"/>
      <c r="AB130" s="2399"/>
      <c r="AC130" s="2393"/>
      <c r="AD130" s="2393"/>
      <c r="AE130" s="2393"/>
      <c r="AF130" s="2393"/>
      <c r="AG130" s="2394"/>
      <c r="AH130" s="2394"/>
      <c r="AI130" s="2394"/>
      <c r="AJ130" s="2394"/>
      <c r="AK130" s="2394"/>
      <c r="AL130" s="2394"/>
      <c r="AM130" s="2394"/>
      <c r="AN130" s="2394"/>
      <c r="AO130" s="2394"/>
      <c r="AP130" s="2394"/>
      <c r="AQ130" s="2394"/>
      <c r="AR130" s="2394"/>
      <c r="AS130" s="2394"/>
      <c r="AT130" s="2394"/>
      <c r="AU130" s="2394"/>
      <c r="AV130" s="2394"/>
      <c r="AW130" s="2394"/>
      <c r="AX130" s="2394"/>
      <c r="AY130" s="2394"/>
      <c r="AZ130" s="2394"/>
      <c r="BA130" s="2394"/>
      <c r="BB130" s="2394"/>
      <c r="BC130" s="2394"/>
      <c r="BD130" s="2394"/>
      <c r="BE130" s="2394"/>
      <c r="BF130" s="2394"/>
      <c r="BG130" s="2394"/>
      <c r="BH130" s="2394"/>
      <c r="BI130" s="2394"/>
      <c r="BJ130" s="2394"/>
      <c r="BK130" s="2394"/>
      <c r="BL130" s="2394"/>
      <c r="BM130" s="2394"/>
      <c r="BN130" s="2394"/>
      <c r="BO130" s="2394"/>
      <c r="BP130" s="2394"/>
      <c r="BQ130" s="2395"/>
      <c r="BR130" s="2395"/>
      <c r="BS130" s="2395"/>
      <c r="BT130" s="2395"/>
      <c r="BU130" s="437"/>
      <c r="BV130" s="710"/>
      <c r="BW130" s="710"/>
      <c r="BX130" s="710"/>
      <c r="BY130" s="710"/>
      <c r="BZ130" s="710"/>
      <c r="CA130" s="390"/>
      <c r="CB130" s="390"/>
      <c r="CC130" s="390"/>
      <c r="CD130" s="390"/>
      <c r="CE130" s="390"/>
      <c r="CF130" s="390"/>
      <c r="CG130" s="390"/>
      <c r="CH130" s="390"/>
      <c r="CI130" s="390"/>
      <c r="CJ130" s="390"/>
      <c r="CK130" s="390"/>
      <c r="CL130" s="390"/>
      <c r="CM130" s="390"/>
      <c r="CN130" s="390"/>
      <c r="CO130" s="390"/>
      <c r="CP130" s="390"/>
      <c r="CQ130" s="390"/>
      <c r="CR130" s="390"/>
      <c r="CS130" s="390"/>
      <c r="CT130" s="390"/>
      <c r="CU130" s="443"/>
      <c r="CV130" s="206"/>
      <c r="CW130" s="206"/>
      <c r="CX130" s="206"/>
      <c r="CY130" s="206"/>
      <c r="CZ130" s="206"/>
      <c r="DA130" s="206"/>
      <c r="DB130" s="206"/>
      <c r="DC130" s="206"/>
      <c r="DD130" s="206"/>
      <c r="DE130" s="206"/>
      <c r="DF130" s="206"/>
      <c r="DG130" s="206"/>
      <c r="DH130" s="206"/>
      <c r="DI130" s="206"/>
      <c r="DJ130" s="206"/>
      <c r="DK130" s="206"/>
      <c r="DL130" s="958"/>
      <c r="DM130" s="1002"/>
      <c r="DN130" s="1002"/>
      <c r="DO130" s="940"/>
      <c r="DP130" s="940"/>
      <c r="DQ130" s="940"/>
      <c r="DR130" s="940"/>
      <c r="DS130" s="391" t="str">
        <f t="shared" si="1"/>
        <v/>
      </c>
      <c r="DT130" s="940"/>
      <c r="DU130" s="940"/>
      <c r="DV130" s="940"/>
      <c r="DW130" s="940"/>
      <c r="DX130" s="940"/>
      <c r="DY130" s="940"/>
      <c r="DZ130" s="940"/>
      <c r="EA130" s="940"/>
      <c r="EB130" s="940"/>
      <c r="EC130" s="940"/>
      <c r="ED130" s="940"/>
      <c r="EE130" s="940"/>
      <c r="EF130" s="940"/>
      <c r="EG130" s="940"/>
      <c r="EH130" s="940"/>
      <c r="EI130" s="940"/>
      <c r="EJ130" s="940"/>
      <c r="EK130" s="940"/>
      <c r="EL130" s="940"/>
      <c r="EM130" s="940"/>
      <c r="EN130" s="940"/>
      <c r="EO130" s="940"/>
      <c r="EP130" s="940"/>
      <c r="EQ130" s="940"/>
      <c r="ER130" s="940"/>
      <c r="ES130" s="940"/>
      <c r="ET130" s="940"/>
      <c r="EU130" s="940"/>
      <c r="EV130" s="940"/>
      <c r="EW130" s="940"/>
      <c r="EX130" s="940"/>
      <c r="EY130" s="940"/>
      <c r="EZ130" s="940"/>
      <c r="FA130" s="940"/>
      <c r="FB130" s="940"/>
      <c r="FC130" s="940"/>
      <c r="FD130" s="940"/>
      <c r="FE130" s="940"/>
      <c r="FF130" s="940"/>
      <c r="FG130" s="940"/>
      <c r="FH130" s="940"/>
      <c r="FI130" s="940"/>
      <c r="FJ130" s="940"/>
      <c r="FK130" s="940"/>
      <c r="FL130" s="940"/>
      <c r="FM130" s="940"/>
      <c r="FN130" s="940"/>
      <c r="FO130" s="940"/>
      <c r="FP130" s="940"/>
      <c r="FQ130" s="940"/>
      <c r="FR130" s="940"/>
      <c r="FS130" s="940"/>
      <c r="FT130" s="951"/>
      <c r="FU130" s="951"/>
      <c r="FV130" s="951"/>
      <c r="FW130" s="951"/>
      <c r="FX130" s="951"/>
      <c r="FY130" s="951"/>
      <c r="FZ130" s="951"/>
      <c r="GA130" s="951"/>
      <c r="GB130" s="951"/>
      <c r="GC130" s="951"/>
      <c r="GD130" s="951"/>
      <c r="GE130" s="951"/>
      <c r="GF130" s="951"/>
      <c r="GG130" s="951"/>
      <c r="GH130" s="951"/>
    </row>
    <row r="131" spans="1:190" s="25" customFormat="1" ht="27" customHeight="1" x14ac:dyDescent="0.15">
      <c r="A131" s="29"/>
      <c r="B131" s="8"/>
      <c r="C131" s="1508"/>
      <c r="D131" s="1509"/>
      <c r="E131" s="1509"/>
      <c r="F131" s="1509"/>
      <c r="G131" s="1509"/>
      <c r="H131" s="1510"/>
      <c r="I131" s="1160"/>
      <c r="J131" s="24"/>
      <c r="K131" s="708"/>
      <c r="L131" s="708"/>
      <c r="M131" s="2047" t="s">
        <v>29</v>
      </c>
      <c r="N131" s="2048"/>
      <c r="O131" s="2048"/>
      <c r="P131" s="2048"/>
      <c r="Q131" s="2048"/>
      <c r="R131" s="2048"/>
      <c r="S131" s="2075" t="s">
        <v>28</v>
      </c>
      <c r="T131" s="2129"/>
      <c r="U131" s="2129"/>
      <c r="V131" s="2129"/>
      <c r="W131" s="2129"/>
      <c r="X131" s="2129"/>
      <c r="Y131" s="2129"/>
      <c r="Z131" s="2129"/>
      <c r="AA131" s="2130"/>
      <c r="AB131" s="2167"/>
      <c r="AC131" s="2167"/>
      <c r="AD131" s="2167"/>
      <c r="AE131" s="2167"/>
      <c r="AF131" s="2167"/>
      <c r="AG131" s="2167"/>
      <c r="AH131" s="2167"/>
      <c r="AI131" s="2167"/>
      <c r="AJ131" s="2167"/>
      <c r="AK131" s="2167"/>
      <c r="AL131" s="2167"/>
      <c r="AM131" s="2167"/>
      <c r="AN131" s="2167"/>
      <c r="AO131" s="2167"/>
      <c r="AP131" s="2167"/>
      <c r="AQ131" s="2167"/>
      <c r="AR131" s="2167"/>
      <c r="AS131" s="2167"/>
      <c r="AT131" s="2167"/>
      <c r="AU131" s="2167"/>
      <c r="AV131" s="2167"/>
      <c r="AW131" s="2167"/>
      <c r="AX131" s="2167"/>
      <c r="AY131" s="2167"/>
      <c r="AZ131" s="2167"/>
      <c r="BA131" s="2167"/>
      <c r="BB131" s="2167"/>
      <c r="BC131" s="2167"/>
      <c r="BD131" s="2167"/>
      <c r="BE131" s="2167"/>
      <c r="BF131" s="2167"/>
      <c r="BG131" s="2167"/>
      <c r="BH131" s="2167"/>
      <c r="BI131" s="2167"/>
      <c r="BJ131" s="2167"/>
      <c r="BK131" s="2167"/>
      <c r="BL131" s="2167"/>
      <c r="BM131" s="2167"/>
      <c r="BN131" s="2167"/>
      <c r="BO131" s="2167"/>
      <c r="BP131" s="2167"/>
      <c r="BQ131" s="2167"/>
      <c r="BR131" s="2167"/>
      <c r="BS131" s="2167"/>
      <c r="BT131" s="2167"/>
      <c r="BU131" s="437"/>
      <c r="BV131" s="710"/>
      <c r="BW131" s="710"/>
      <c r="BX131" s="710"/>
      <c r="BY131" s="710"/>
      <c r="BZ131" s="710"/>
      <c r="CA131" s="390"/>
      <c r="CB131" s="390"/>
      <c r="CC131" s="390"/>
      <c r="CD131" s="390"/>
      <c r="CE131" s="390"/>
      <c r="CF131" s="390"/>
      <c r="CG131" s="390"/>
      <c r="CH131" s="390"/>
      <c r="CI131" s="390"/>
      <c r="CJ131" s="390"/>
      <c r="CK131" s="390"/>
      <c r="CL131" s="390"/>
      <c r="CM131" s="390"/>
      <c r="CN131" s="390"/>
      <c r="CO131" s="390"/>
      <c r="CP131" s="390"/>
      <c r="CQ131" s="390"/>
      <c r="CR131" s="390"/>
      <c r="CS131" s="390"/>
      <c r="CT131" s="390"/>
      <c r="CU131" s="443"/>
      <c r="CV131" s="206"/>
      <c r="CW131" s="206"/>
      <c r="CX131" s="206"/>
      <c r="CY131" s="206"/>
      <c r="CZ131" s="206"/>
      <c r="DA131" s="206"/>
      <c r="DB131" s="206"/>
      <c r="DC131" s="206"/>
      <c r="DD131" s="206"/>
      <c r="DE131" s="206"/>
      <c r="DF131" s="206"/>
      <c r="DG131" s="206"/>
      <c r="DH131" s="206"/>
      <c r="DI131" s="206"/>
      <c r="DJ131" s="206"/>
      <c r="DK131" s="206"/>
      <c r="DL131" s="958"/>
      <c r="DM131" s="1002"/>
      <c r="DN131" s="1002"/>
      <c r="DO131" s="940"/>
      <c r="DP131" s="940"/>
      <c r="DQ131" s="940"/>
      <c r="DR131" s="940"/>
      <c r="DS131" s="391" t="str">
        <f t="shared" si="1"/>
        <v/>
      </c>
      <c r="DT131" s="940"/>
      <c r="DU131" s="940"/>
      <c r="DV131" s="940"/>
      <c r="DW131" s="940"/>
      <c r="DX131" s="940"/>
      <c r="DY131" s="940"/>
      <c r="DZ131" s="940"/>
      <c r="EA131" s="940"/>
      <c r="EB131" s="940"/>
      <c r="EC131" s="940"/>
      <c r="ED131" s="940"/>
      <c r="EE131" s="940"/>
      <c r="EF131" s="940"/>
      <c r="EG131" s="940"/>
      <c r="EH131" s="940"/>
      <c r="EI131" s="940"/>
      <c r="EJ131" s="940"/>
      <c r="EK131" s="940"/>
      <c r="EL131" s="940"/>
      <c r="EM131" s="940"/>
      <c r="EN131" s="940"/>
      <c r="EO131" s="940"/>
      <c r="EP131" s="940"/>
      <c r="EQ131" s="940"/>
      <c r="ER131" s="940"/>
      <c r="ES131" s="940"/>
      <c r="ET131" s="940"/>
      <c r="EU131" s="940"/>
      <c r="EV131" s="940"/>
      <c r="EW131" s="940"/>
      <c r="EX131" s="940"/>
      <c r="EY131" s="940"/>
      <c r="EZ131" s="940"/>
      <c r="FA131" s="940"/>
      <c r="FB131" s="940"/>
      <c r="FC131" s="940"/>
      <c r="FD131" s="940"/>
      <c r="FE131" s="940"/>
      <c r="FF131" s="940"/>
      <c r="FG131" s="940"/>
      <c r="FH131" s="940"/>
      <c r="FI131" s="940"/>
      <c r="FJ131" s="940"/>
      <c r="FK131" s="940"/>
      <c r="FL131" s="940"/>
      <c r="FM131" s="940"/>
      <c r="FN131" s="940"/>
      <c r="FO131" s="940"/>
      <c r="FP131" s="940"/>
      <c r="FQ131" s="940"/>
      <c r="FR131" s="940"/>
      <c r="FS131" s="940"/>
      <c r="FT131" s="951"/>
      <c r="FU131" s="951"/>
      <c r="FV131" s="951"/>
      <c r="FW131" s="951"/>
      <c r="FX131" s="951"/>
      <c r="FY131" s="951"/>
      <c r="FZ131" s="951"/>
      <c r="GA131" s="951"/>
      <c r="GB131" s="951"/>
      <c r="GC131" s="951"/>
      <c r="GD131" s="951"/>
      <c r="GE131" s="951"/>
      <c r="GF131" s="951"/>
      <c r="GG131" s="951"/>
      <c r="GH131" s="951"/>
    </row>
    <row r="132" spans="1:190" ht="27" customHeight="1" x14ac:dyDescent="0.15">
      <c r="A132" s="306"/>
      <c r="C132" s="1511"/>
      <c r="D132" s="987"/>
      <c r="E132" s="987"/>
      <c r="F132" s="987"/>
      <c r="G132" s="987"/>
      <c r="H132" s="1512"/>
      <c r="I132" s="1155"/>
      <c r="J132" s="34"/>
      <c r="K132" s="715"/>
      <c r="L132" s="715"/>
      <c r="M132" s="2048"/>
      <c r="N132" s="2048"/>
      <c r="O132" s="2048"/>
      <c r="P132" s="2048"/>
      <c r="Q132" s="2048"/>
      <c r="R132" s="2048"/>
      <c r="S132" s="2152" t="s">
        <v>27</v>
      </c>
      <c r="T132" s="2152"/>
      <c r="U132" s="2152"/>
      <c r="V132" s="2152"/>
      <c r="W132" s="2152"/>
      <c r="X132" s="2152"/>
      <c r="Y132" s="2152"/>
      <c r="Z132" s="2132"/>
      <c r="AA132" s="2133"/>
      <c r="AB132" s="2134"/>
      <c r="AC132" s="2056"/>
      <c r="AD132" s="2056"/>
      <c r="AE132" s="2056"/>
      <c r="AF132" s="2135"/>
      <c r="AG132" s="2135"/>
      <c r="AH132" s="2135"/>
      <c r="AI132" s="2135"/>
      <c r="AJ132" s="2135"/>
      <c r="AK132" s="2135"/>
      <c r="AL132" s="2135"/>
      <c r="AM132" s="2135"/>
      <c r="AN132" s="2135"/>
      <c r="AO132" s="2135"/>
      <c r="AP132" s="2136"/>
      <c r="AQ132" s="709" t="s">
        <v>67</v>
      </c>
      <c r="AR132" s="87"/>
      <c r="AS132" s="87"/>
      <c r="AT132" s="87"/>
      <c r="AU132" s="87"/>
      <c r="AV132" s="87"/>
      <c r="AW132" s="87"/>
      <c r="AX132" s="87"/>
      <c r="AY132" s="87"/>
      <c r="AZ132" s="87"/>
      <c r="BA132" s="87"/>
      <c r="BB132" s="87"/>
      <c r="BC132" s="87"/>
      <c r="BD132" s="87"/>
      <c r="BE132" s="87"/>
      <c r="BF132" s="87"/>
      <c r="BG132" s="87"/>
      <c r="BH132" s="87"/>
      <c r="BI132" s="87"/>
      <c r="BJ132" s="87"/>
      <c r="BK132" s="87"/>
      <c r="BL132" s="87"/>
      <c r="BM132" s="87"/>
      <c r="BN132" s="87"/>
      <c r="BO132" s="87"/>
      <c r="BP132" s="87"/>
      <c r="BQ132" s="87"/>
      <c r="BR132" s="87"/>
      <c r="BS132" s="87"/>
      <c r="BT132" s="87"/>
      <c r="BU132" s="463"/>
      <c r="BV132" s="710"/>
      <c r="BW132" s="710"/>
      <c r="BX132" s="710"/>
      <c r="BY132" s="710"/>
      <c r="BZ132" s="710"/>
      <c r="CA132" s="390"/>
      <c r="CB132" s="390"/>
      <c r="CC132" s="390"/>
      <c r="CD132" s="390"/>
      <c r="CE132" s="390"/>
      <c r="CF132" s="390"/>
      <c r="CG132" s="390"/>
      <c r="CH132" s="390"/>
      <c r="CI132" s="390"/>
      <c r="CJ132" s="390"/>
      <c r="CK132" s="390"/>
      <c r="CL132" s="390"/>
      <c r="CM132" s="390"/>
      <c r="CN132" s="390"/>
      <c r="CO132" s="390"/>
      <c r="CP132" s="390"/>
      <c r="CQ132" s="390"/>
      <c r="CR132" s="390"/>
      <c r="CS132" s="390"/>
      <c r="CT132" s="390"/>
      <c r="CU132" s="443"/>
      <c r="DL132" s="958"/>
      <c r="DM132" s="1001"/>
      <c r="DN132" s="1001"/>
      <c r="DS132" s="391" t="str">
        <f t="shared" si="1"/>
        <v/>
      </c>
      <c r="FJ132" s="940"/>
      <c r="FK132" s="940"/>
      <c r="FL132" s="940"/>
      <c r="FM132" s="940"/>
      <c r="FN132" s="940"/>
      <c r="FO132" s="940"/>
      <c r="FP132" s="940"/>
      <c r="FQ132" s="940"/>
      <c r="FR132" s="940"/>
      <c r="FS132" s="940"/>
    </row>
    <row r="133" spans="1:190" ht="27" customHeight="1" x14ac:dyDescent="0.15">
      <c r="A133" s="306"/>
      <c r="B133" s="86"/>
      <c r="C133" s="1511"/>
      <c r="D133" s="987"/>
      <c r="E133" s="987"/>
      <c r="F133" s="987"/>
      <c r="G133" s="987"/>
      <c r="H133" s="1512"/>
      <c r="I133" s="1155"/>
      <c r="J133" s="34"/>
      <c r="K133" s="715"/>
      <c r="L133" s="715"/>
      <c r="M133" s="2048"/>
      <c r="N133" s="2048"/>
      <c r="O133" s="2048"/>
      <c r="P133" s="2048"/>
      <c r="Q133" s="2048"/>
      <c r="R133" s="2048"/>
      <c r="S133" s="2204"/>
      <c r="T133" s="2204"/>
      <c r="U133" s="2204"/>
      <c r="V133" s="2204"/>
      <c r="W133" s="2204"/>
      <c r="X133" s="2204"/>
      <c r="Y133" s="2204"/>
      <c r="Z133" s="2137"/>
      <c r="AA133" s="2138"/>
      <c r="AB133" s="2055"/>
      <c r="AC133" s="2056"/>
      <c r="AD133" s="2056"/>
      <c r="AE133" s="2056"/>
      <c r="AF133" s="2056"/>
      <c r="AG133" s="2056"/>
      <c r="AH133" s="2139"/>
      <c r="AI133" s="2135"/>
      <c r="AJ133" s="2135"/>
      <c r="AK133" s="2135"/>
      <c r="AL133" s="2135"/>
      <c r="AM133" s="2135"/>
      <c r="AN133" s="2135"/>
      <c r="AO133" s="2135"/>
      <c r="AP133" s="2136"/>
      <c r="AQ133" s="708" t="s">
        <v>26</v>
      </c>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463"/>
      <c r="BV133" s="710"/>
      <c r="BW133" s="710"/>
      <c r="BX133" s="710"/>
      <c r="BY133" s="710"/>
      <c r="BZ133" s="710"/>
      <c r="CA133" s="390"/>
      <c r="CB133" s="390"/>
      <c r="CC133" s="390"/>
      <c r="CD133" s="390"/>
      <c r="CE133" s="390"/>
      <c r="CF133" s="390"/>
      <c r="CG133" s="390"/>
      <c r="CH133" s="390"/>
      <c r="CI133" s="390"/>
      <c r="CJ133" s="390"/>
      <c r="CK133" s="390"/>
      <c r="CL133" s="390"/>
      <c r="CM133" s="390"/>
      <c r="CN133" s="390"/>
      <c r="CO133" s="390"/>
      <c r="CP133" s="390"/>
      <c r="CQ133" s="390"/>
      <c r="CR133" s="390"/>
      <c r="CS133" s="390"/>
      <c r="CT133" s="390"/>
      <c r="CU133" s="443"/>
      <c r="DL133" s="958"/>
      <c r="DM133" s="1001" t="s">
        <v>3532</v>
      </c>
      <c r="DN133" s="1001" t="s">
        <v>3533</v>
      </c>
      <c r="DS133" s="1012" t="str">
        <f t="shared" si="1"/>
        <v/>
      </c>
      <c r="FJ133" s="940"/>
      <c r="FK133" s="940"/>
      <c r="FL133" s="940"/>
      <c r="FM133" s="940"/>
      <c r="FN133" s="940"/>
      <c r="FO133" s="940"/>
      <c r="FP133" s="940"/>
      <c r="FQ133" s="940"/>
      <c r="FR133" s="940"/>
      <c r="FS133" s="940"/>
    </row>
    <row r="134" spans="1:190" s="25" customFormat="1" ht="27" customHeight="1" x14ac:dyDescent="0.15">
      <c r="A134" s="29"/>
      <c r="B134" s="86"/>
      <c r="C134" s="1508"/>
      <c r="D134" s="1509"/>
      <c r="E134" s="1509"/>
      <c r="F134" s="1509"/>
      <c r="G134" s="1509"/>
      <c r="H134" s="1510"/>
      <c r="I134" s="1160"/>
      <c r="J134" s="24"/>
      <c r="K134" s="708"/>
      <c r="L134" s="708"/>
      <c r="M134" s="2048"/>
      <c r="N134" s="2048"/>
      <c r="O134" s="2048"/>
      <c r="P134" s="2048"/>
      <c r="Q134" s="2048"/>
      <c r="R134" s="2048"/>
      <c r="S134" s="2205"/>
      <c r="T134" s="2205"/>
      <c r="U134" s="2205"/>
      <c r="V134" s="2205"/>
      <c r="W134" s="2205"/>
      <c r="X134" s="2205"/>
      <c r="Y134" s="2205"/>
      <c r="Z134" s="2188" t="s">
        <v>25</v>
      </c>
      <c r="AA134" s="2189"/>
      <c r="AB134" s="2198"/>
      <c r="AC134" s="2199"/>
      <c r="AD134" s="2199"/>
      <c r="AE134" s="2199"/>
      <c r="AF134" s="2199"/>
      <c r="AG134" s="2199"/>
      <c r="AH134" s="2199"/>
      <c r="AI134" s="2200"/>
      <c r="AJ134" s="2200"/>
      <c r="AK134" s="2200"/>
      <c r="AL134" s="2200"/>
      <c r="AM134" s="2200"/>
      <c r="AN134" s="2200"/>
      <c r="AO134" s="2200"/>
      <c r="AP134" s="2201"/>
      <c r="AQ134" s="708" t="s">
        <v>24</v>
      </c>
      <c r="AR134" s="73"/>
      <c r="AS134" s="74"/>
      <c r="AT134" s="74"/>
      <c r="AU134" s="74"/>
      <c r="AV134" s="74"/>
      <c r="AW134" s="74"/>
      <c r="AX134" s="74"/>
      <c r="AY134" s="73"/>
      <c r="AZ134" s="75"/>
      <c r="BA134" s="73"/>
      <c r="BB134" s="73"/>
      <c r="BC134" s="73"/>
      <c r="BD134" s="73"/>
      <c r="BE134" s="73"/>
      <c r="BF134" s="73"/>
      <c r="BG134" s="73"/>
      <c r="BH134" s="73"/>
      <c r="BI134" s="74"/>
      <c r="BJ134" s="74"/>
      <c r="BK134" s="74"/>
      <c r="BL134" s="74"/>
      <c r="BM134" s="74"/>
      <c r="BN134" s="74"/>
      <c r="BO134" s="74"/>
      <c r="BP134" s="73"/>
      <c r="BQ134" s="73"/>
      <c r="BR134" s="73"/>
      <c r="BS134" s="73"/>
      <c r="BT134" s="73"/>
      <c r="BU134" s="437"/>
      <c r="BV134" s="710"/>
      <c r="BW134" s="710"/>
      <c r="BX134" s="710"/>
      <c r="BY134" s="710"/>
      <c r="BZ134" s="463"/>
      <c r="CA134" s="390"/>
      <c r="CB134" s="390"/>
      <c r="CC134" s="390"/>
      <c r="CD134" s="390"/>
      <c r="CE134" s="390"/>
      <c r="CF134" s="390"/>
      <c r="CG134" s="390"/>
      <c r="CH134" s="390"/>
      <c r="CI134" s="390"/>
      <c r="CJ134" s="390"/>
      <c r="CK134" s="390"/>
      <c r="CL134" s="390"/>
      <c r="CM134" s="390"/>
      <c r="CN134" s="390"/>
      <c r="CO134" s="390"/>
      <c r="CP134" s="390"/>
      <c r="CQ134" s="390"/>
      <c r="CR134" s="390"/>
      <c r="CS134" s="390"/>
      <c r="CT134" s="390"/>
      <c r="CU134" s="443"/>
      <c r="CV134" s="206"/>
      <c r="CW134" s="206"/>
      <c r="CX134" s="206"/>
      <c r="CY134" s="206"/>
      <c r="CZ134" s="206"/>
      <c r="DA134" s="206"/>
      <c r="DB134" s="206"/>
      <c r="DC134" s="206"/>
      <c r="DD134" s="206"/>
      <c r="DE134" s="206"/>
      <c r="DF134" s="206"/>
      <c r="DG134" s="206"/>
      <c r="DH134" s="206"/>
      <c r="DI134" s="206"/>
      <c r="DJ134" s="206"/>
      <c r="DK134" s="206"/>
      <c r="DL134" s="958"/>
      <c r="DM134" s="1002" t="s">
        <v>1506</v>
      </c>
      <c r="DN134" s="1002" t="s">
        <v>1506</v>
      </c>
      <c r="DO134" s="940"/>
      <c r="DP134" s="1198" t="s">
        <v>6016</v>
      </c>
      <c r="DQ134" s="940"/>
      <c r="DR134" s="940"/>
      <c r="DS134" s="391" t="str">
        <f t="shared" si="1"/>
        <v/>
      </c>
      <c r="DT134" s="940"/>
      <c r="DU134" s="940"/>
      <c r="DV134" s="940"/>
      <c r="DW134" s="940"/>
      <c r="DX134" s="940"/>
      <c r="DY134" s="940"/>
      <c r="DZ134" s="940"/>
      <c r="EA134" s="940"/>
      <c r="EB134" s="940"/>
      <c r="EC134" s="940"/>
      <c r="ED134" s="940"/>
      <c r="EE134" s="940"/>
      <c r="EF134" s="940"/>
      <c r="EG134" s="940"/>
      <c r="EH134" s="940"/>
      <c r="EI134" s="940"/>
      <c r="EJ134" s="940"/>
      <c r="EK134" s="940"/>
      <c r="EL134" s="940"/>
      <c r="EM134" s="940"/>
      <c r="EN134" s="940"/>
      <c r="EO134" s="940"/>
      <c r="EP134" s="940"/>
      <c r="EQ134" s="940"/>
      <c r="ER134" s="940"/>
      <c r="ES134" s="940"/>
      <c r="ET134" s="940"/>
      <c r="EU134" s="940"/>
      <c r="EV134" s="940"/>
      <c r="EW134" s="940"/>
      <c r="EX134" s="940"/>
      <c r="EY134" s="940"/>
      <c r="EZ134" s="940"/>
      <c r="FA134" s="940"/>
      <c r="FB134" s="940"/>
      <c r="FC134" s="940"/>
      <c r="FD134" s="940"/>
      <c r="FE134" s="940"/>
      <c r="FF134" s="940"/>
      <c r="FG134" s="940"/>
      <c r="FH134" s="940"/>
      <c r="FI134" s="940"/>
      <c r="FJ134" s="940"/>
      <c r="FK134" s="940"/>
      <c r="FL134" s="940"/>
      <c r="FM134" s="940"/>
      <c r="FN134" s="940"/>
      <c r="FO134" s="940"/>
      <c r="FP134" s="940"/>
      <c r="FQ134" s="940"/>
      <c r="FR134" s="940"/>
      <c r="FS134" s="940"/>
      <c r="FT134" s="951"/>
      <c r="FU134" s="951"/>
      <c r="FV134" s="951"/>
      <c r="FW134" s="951"/>
      <c r="FX134" s="951"/>
      <c r="FY134" s="951"/>
      <c r="FZ134" s="951"/>
      <c r="GA134" s="951"/>
      <c r="GB134" s="951"/>
      <c r="GC134" s="951"/>
      <c r="GD134" s="951"/>
      <c r="GE134" s="951"/>
      <c r="GF134" s="951"/>
      <c r="GG134" s="951"/>
      <c r="GH134" s="951"/>
    </row>
    <row r="135" spans="1:190" s="25" customFormat="1" ht="27" customHeight="1" x14ac:dyDescent="0.15">
      <c r="A135" s="29"/>
      <c r="B135" s="85" t="s">
        <v>66</v>
      </c>
      <c r="C135" s="1508"/>
      <c r="D135" s="1509"/>
      <c r="E135" s="1509"/>
      <c r="F135" s="1509"/>
      <c r="G135" s="1509"/>
      <c r="H135" s="1510"/>
      <c r="I135" s="1160"/>
      <c r="J135" s="24"/>
      <c r="K135" s="708"/>
      <c r="L135" s="708"/>
      <c r="M135" s="2048"/>
      <c r="N135" s="2048"/>
      <c r="O135" s="2048"/>
      <c r="P135" s="2048"/>
      <c r="Q135" s="2048"/>
      <c r="R135" s="2048"/>
      <c r="S135" s="2178" t="s">
        <v>23</v>
      </c>
      <c r="T135" s="2179"/>
      <c r="U135" s="2179"/>
      <c r="V135" s="2179"/>
      <c r="W135" s="2179"/>
      <c r="X135" s="2179"/>
      <c r="Y135" s="2179"/>
      <c r="Z135" s="2179"/>
      <c r="AA135" s="2180"/>
      <c r="AB135" s="2181"/>
      <c r="AC135" s="2182"/>
      <c r="AD135" s="2182"/>
      <c r="AE135" s="2182"/>
      <c r="AF135" s="2182"/>
      <c r="AG135" s="2182"/>
      <c r="AH135" s="2183" t="s">
        <v>20</v>
      </c>
      <c r="AI135" s="2183"/>
      <c r="AJ135" s="2183"/>
      <c r="AK135" s="2182"/>
      <c r="AL135" s="2182"/>
      <c r="AM135" s="2182"/>
      <c r="AN135" s="2182"/>
      <c r="AO135" s="2182"/>
      <c r="AP135" s="2182"/>
      <c r="AQ135" s="2381"/>
      <c r="AR135" s="2382"/>
      <c r="AS135" s="2382"/>
      <c r="AT135" s="2382"/>
      <c r="AU135" s="2382"/>
      <c r="AV135" s="2382"/>
      <c r="AW135" s="2382"/>
      <c r="AX135" s="2382"/>
      <c r="AY135" s="2382"/>
      <c r="AZ135" s="2382"/>
      <c r="BA135" s="2382"/>
      <c r="BB135" s="2382"/>
      <c r="BC135" s="2382"/>
      <c r="BD135" s="2382"/>
      <c r="BE135" s="2382"/>
      <c r="BF135" s="2382"/>
      <c r="BG135" s="2382"/>
      <c r="BH135" s="2382"/>
      <c r="BI135" s="2382"/>
      <c r="BJ135" s="2382"/>
      <c r="BK135" s="2382"/>
      <c r="BL135" s="2382"/>
      <c r="BM135" s="2382"/>
      <c r="BN135" s="2382"/>
      <c r="BO135" s="2382"/>
      <c r="BP135" s="2382"/>
      <c r="BQ135" s="2382"/>
      <c r="BR135" s="2382"/>
      <c r="BS135" s="2382"/>
      <c r="BT135" s="2382"/>
      <c r="BU135" s="437"/>
      <c r="BV135" s="710"/>
      <c r="BW135" s="710"/>
      <c r="BX135" s="710"/>
      <c r="BY135" s="710"/>
      <c r="BZ135" s="463"/>
      <c r="CA135" s="390"/>
      <c r="CB135" s="390"/>
      <c r="CC135" s="390"/>
      <c r="CD135" s="390"/>
      <c r="CE135" s="390"/>
      <c r="CF135" s="390"/>
      <c r="CG135" s="390"/>
      <c r="CH135" s="390"/>
      <c r="CI135" s="390"/>
      <c r="CJ135" s="390"/>
      <c r="CK135" s="390"/>
      <c r="CL135" s="390"/>
      <c r="CM135" s="390"/>
      <c r="CN135" s="390"/>
      <c r="CO135" s="390"/>
      <c r="CP135" s="390"/>
      <c r="CQ135" s="390"/>
      <c r="CR135" s="390"/>
      <c r="CS135" s="390"/>
      <c r="CT135" s="390"/>
      <c r="CU135" s="443"/>
      <c r="CV135" s="206"/>
      <c r="CW135" s="206"/>
      <c r="CX135" s="206"/>
      <c r="CY135" s="206"/>
      <c r="CZ135" s="206"/>
      <c r="DA135" s="206"/>
      <c r="DB135" s="206"/>
      <c r="DC135" s="206"/>
      <c r="DD135" s="206"/>
      <c r="DE135" s="206"/>
      <c r="DF135" s="206"/>
      <c r="DG135" s="206"/>
      <c r="DH135" s="206"/>
      <c r="DI135" s="206"/>
      <c r="DJ135" s="206"/>
      <c r="DK135" s="206"/>
      <c r="DL135" s="958"/>
      <c r="DM135" s="997" t="str">
        <f>CONCATENATE(AB135,"-",AK135)</f>
        <v>-</v>
      </c>
      <c r="DN135" s="998" t="str">
        <f>ASC(DM135)</f>
        <v>-</v>
      </c>
      <c r="DO135"/>
      <c r="DP135" s="1010">
        <f>IF(DM135="-",1,0)</f>
        <v>1</v>
      </c>
      <c r="DQ135" s="1009" t="str">
        <f>IF(DS124=TRUE,$DS$107,DN135)</f>
        <v>-</v>
      </c>
      <c r="DR135" s="940"/>
      <c r="DS135" s="391" t="str">
        <f>IF(DN135="","",DN135)</f>
        <v>-</v>
      </c>
      <c r="DT135" s="940"/>
      <c r="DU135" s="940"/>
      <c r="DV135" s="940"/>
      <c r="DW135" s="940"/>
      <c r="DX135" s="940"/>
      <c r="DY135" s="940"/>
      <c r="DZ135" s="940"/>
      <c r="EA135" s="940"/>
      <c r="EB135" s="940"/>
      <c r="EC135" s="940"/>
      <c r="ED135" s="940"/>
      <c r="EE135" s="940"/>
      <c r="EF135" s="940"/>
      <c r="EG135" s="940"/>
      <c r="EH135" s="940"/>
      <c r="EI135" s="940"/>
      <c r="EJ135" s="940"/>
      <c r="EK135" s="940"/>
      <c r="EL135" s="940"/>
      <c r="EM135" s="940"/>
      <c r="EN135" s="940"/>
      <c r="EO135" s="940"/>
      <c r="EP135" s="940"/>
      <c r="EQ135" s="940"/>
      <c r="ER135" s="940"/>
      <c r="ES135" s="940"/>
      <c r="ET135" s="940"/>
      <c r="EU135" s="940"/>
      <c r="EV135" s="940"/>
      <c r="EW135" s="940"/>
      <c r="EX135" s="940"/>
      <c r="EY135" s="940"/>
      <c r="EZ135" s="940"/>
      <c r="FA135" s="940"/>
      <c r="FB135" s="940"/>
      <c r="FC135" s="940"/>
      <c r="FD135" s="940"/>
      <c r="FE135" s="940"/>
      <c r="FF135" s="940"/>
      <c r="FG135" s="940"/>
      <c r="FH135" s="940"/>
      <c r="FI135" s="940"/>
      <c r="FJ135" s="940"/>
      <c r="FK135" s="940"/>
      <c r="FL135" s="940"/>
      <c r="FM135" s="940"/>
      <c r="FN135" s="940"/>
      <c r="FO135" s="940"/>
      <c r="FP135" s="940"/>
      <c r="FQ135" s="940"/>
      <c r="FR135" s="940"/>
      <c r="FS135" s="940"/>
      <c r="FT135" s="951"/>
      <c r="FU135" s="951"/>
      <c r="FV135" s="951"/>
      <c r="FW135" s="951"/>
      <c r="FX135" s="951"/>
      <c r="FY135" s="951"/>
      <c r="FZ135" s="951"/>
      <c r="GA135" s="951"/>
      <c r="GB135" s="951"/>
      <c r="GC135" s="951"/>
      <c r="GD135" s="951"/>
      <c r="GE135" s="951"/>
      <c r="GF135" s="951"/>
      <c r="GG135" s="951"/>
      <c r="GH135" s="951"/>
    </row>
    <row r="136" spans="1:190" s="25" customFormat="1" ht="27" customHeight="1" x14ac:dyDescent="0.15">
      <c r="A136" s="29"/>
      <c r="B136" s="8"/>
      <c r="C136" s="1508"/>
      <c r="D136" s="1509"/>
      <c r="E136" s="1509"/>
      <c r="F136" s="1509"/>
      <c r="G136" s="1509"/>
      <c r="H136" s="1510"/>
      <c r="I136" s="1160"/>
      <c r="J136" s="24"/>
      <c r="K136" s="708"/>
      <c r="L136" s="708"/>
      <c r="M136" s="2048"/>
      <c r="N136" s="2048"/>
      <c r="O136" s="2048"/>
      <c r="P136" s="2048"/>
      <c r="Q136" s="2048"/>
      <c r="R136" s="2048"/>
      <c r="S136" s="2077" t="s">
        <v>22</v>
      </c>
      <c r="T136" s="2078"/>
      <c r="U136" s="2078"/>
      <c r="V136" s="2078"/>
      <c r="W136" s="2078"/>
      <c r="X136" s="2078"/>
      <c r="Y136" s="2078"/>
      <c r="Z136" s="2078"/>
      <c r="AA136" s="2186"/>
      <c r="AB136" s="2422"/>
      <c r="AC136" s="2412"/>
      <c r="AD136" s="2412"/>
      <c r="AE136" s="2412"/>
      <c r="AF136" s="2412"/>
      <c r="AG136" s="2412"/>
      <c r="AH136" s="2412"/>
      <c r="AI136" s="2412"/>
      <c r="AJ136" s="2412"/>
      <c r="AK136" s="2412"/>
      <c r="AL136" s="2412"/>
      <c r="AM136" s="2412"/>
      <c r="AN136" s="2413"/>
      <c r="AO136" s="2413"/>
      <c r="AP136" s="2413"/>
      <c r="AQ136" s="2413"/>
      <c r="AR136" s="2413"/>
      <c r="AS136" s="2413"/>
      <c r="AT136" s="2413"/>
      <c r="AU136" s="2413"/>
      <c r="AV136" s="2413"/>
      <c r="AW136" s="2413"/>
      <c r="AX136" s="2413"/>
      <c r="AY136" s="2413"/>
      <c r="AZ136" s="2413"/>
      <c r="BA136" s="2413"/>
      <c r="BB136" s="2413"/>
      <c r="BC136" s="2413"/>
      <c r="BD136" s="2413"/>
      <c r="BE136" s="2413"/>
      <c r="BF136" s="2413"/>
      <c r="BG136" s="2413"/>
      <c r="BH136" s="2413"/>
      <c r="BI136" s="2413"/>
      <c r="BJ136" s="2413"/>
      <c r="BK136" s="2413"/>
      <c r="BL136" s="2413"/>
      <c r="BM136" s="2413"/>
      <c r="BN136" s="2413"/>
      <c r="BO136" s="2413"/>
      <c r="BP136" s="2413"/>
      <c r="BQ136" s="2414"/>
      <c r="BR136" s="2414"/>
      <c r="BS136" s="2414"/>
      <c r="BT136" s="2414"/>
      <c r="BU136" s="437"/>
      <c r="BV136" s="710"/>
      <c r="BW136" s="710"/>
      <c r="BX136" s="710"/>
      <c r="BY136" s="710"/>
      <c r="BZ136" s="463"/>
      <c r="CA136" s="390"/>
      <c r="CB136" s="390"/>
      <c r="CC136" s="390"/>
      <c r="CD136" s="390"/>
      <c r="CE136" s="390"/>
      <c r="CF136" s="390"/>
      <c r="CG136" s="390"/>
      <c r="CH136" s="390"/>
      <c r="CI136" s="390"/>
      <c r="CJ136" s="390"/>
      <c r="CK136" s="390"/>
      <c r="CL136" s="390"/>
      <c r="CM136" s="390"/>
      <c r="CN136" s="390"/>
      <c r="CO136" s="390"/>
      <c r="CP136" s="390"/>
      <c r="CQ136" s="390"/>
      <c r="CR136" s="390"/>
      <c r="CS136" s="390"/>
      <c r="CT136" s="390"/>
      <c r="CU136" s="443"/>
      <c r="CV136" s="206"/>
      <c r="CW136" s="206"/>
      <c r="CX136" s="206"/>
      <c r="CY136" s="206"/>
      <c r="CZ136" s="206"/>
      <c r="DA136" s="206"/>
      <c r="DB136" s="206"/>
      <c r="DC136" s="206"/>
      <c r="DD136" s="206"/>
      <c r="DE136" s="206"/>
      <c r="DF136" s="206"/>
      <c r="DG136" s="206"/>
      <c r="DH136" s="206"/>
      <c r="DI136" s="206"/>
      <c r="DJ136" s="206"/>
      <c r="DK136" s="206"/>
      <c r="DL136" s="958"/>
      <c r="DM136" s="999" t="s">
        <v>1509</v>
      </c>
      <c r="DN136" s="999"/>
      <c r="DO136"/>
      <c r="DP136" s="1198" t="s">
        <v>6017</v>
      </c>
      <c r="DQ136" s="940"/>
      <c r="DR136" s="940"/>
      <c r="DS136" s="391" t="str">
        <f>IF(AB136="","",AB136)</f>
        <v/>
      </c>
      <c r="DT136" s="940"/>
      <c r="DU136" s="940"/>
      <c r="DV136" s="940"/>
      <c r="DW136" s="940"/>
      <c r="DX136" s="940"/>
      <c r="DY136" s="940"/>
      <c r="DZ136" s="940"/>
      <c r="EA136" s="940"/>
      <c r="EB136" s="940"/>
      <c r="EC136" s="940"/>
      <c r="ED136" s="940"/>
      <c r="EE136" s="940"/>
      <c r="EF136" s="940"/>
      <c r="EG136" s="940"/>
      <c r="EH136" s="940"/>
      <c r="EI136" s="940"/>
      <c r="EJ136" s="940"/>
      <c r="EK136" s="940"/>
      <c r="EL136" s="940"/>
      <c r="EM136" s="940"/>
      <c r="EN136" s="940"/>
      <c r="EO136" s="940"/>
      <c r="EP136" s="940"/>
      <c r="EQ136" s="940"/>
      <c r="ER136" s="940"/>
      <c r="ES136" s="940"/>
      <c r="ET136" s="940"/>
      <c r="EU136" s="940"/>
      <c r="EV136" s="940"/>
      <c r="EW136" s="940"/>
      <c r="EX136" s="940"/>
      <c r="EY136" s="940"/>
      <c r="EZ136" s="940"/>
      <c r="FA136" s="940"/>
      <c r="FB136" s="940"/>
      <c r="FC136" s="940"/>
      <c r="FD136" s="940"/>
      <c r="FE136" s="940"/>
      <c r="FF136" s="940"/>
      <c r="FG136" s="940"/>
      <c r="FH136" s="940"/>
      <c r="FI136" s="940"/>
      <c r="FJ136" s="940"/>
      <c r="FK136" s="940"/>
      <c r="FL136" s="940"/>
      <c r="FM136" s="940"/>
      <c r="FN136" s="940"/>
      <c r="FO136" s="940"/>
      <c r="FP136" s="940"/>
      <c r="FQ136" s="940"/>
      <c r="FR136" s="940"/>
      <c r="FS136" s="940"/>
      <c r="FT136" s="951"/>
      <c r="FU136" s="951"/>
      <c r="FV136" s="951"/>
      <c r="FW136" s="951"/>
      <c r="FX136" s="951"/>
      <c r="FY136" s="951"/>
      <c r="FZ136" s="951"/>
      <c r="GA136" s="951"/>
      <c r="GB136" s="951"/>
      <c r="GC136" s="951"/>
      <c r="GD136" s="951"/>
      <c r="GE136" s="951"/>
      <c r="GF136" s="951"/>
      <c r="GG136" s="951"/>
      <c r="GH136" s="951"/>
    </row>
    <row r="137" spans="1:190" s="25" customFormat="1" ht="27" customHeight="1" thickBot="1" x14ac:dyDescent="0.2">
      <c r="A137" s="29"/>
      <c r="B137" s="85" t="s">
        <v>66</v>
      </c>
      <c r="C137" s="1508"/>
      <c r="D137" s="1509"/>
      <c r="E137" s="1509"/>
      <c r="F137" s="1509"/>
      <c r="G137" s="1509"/>
      <c r="H137" s="1510"/>
      <c r="I137" s="1160"/>
      <c r="J137" s="22"/>
      <c r="K137" s="717"/>
      <c r="L137" s="717"/>
      <c r="M137" s="2423"/>
      <c r="N137" s="2423"/>
      <c r="O137" s="2423"/>
      <c r="P137" s="2423"/>
      <c r="Q137" s="2423"/>
      <c r="R137" s="2423"/>
      <c r="S137" s="2378" t="s">
        <v>21</v>
      </c>
      <c r="T137" s="2379"/>
      <c r="U137" s="2379"/>
      <c r="V137" s="2379"/>
      <c r="W137" s="2379"/>
      <c r="X137" s="2379"/>
      <c r="Y137" s="2379"/>
      <c r="Z137" s="2379"/>
      <c r="AA137" s="2380"/>
      <c r="AB137" s="2274"/>
      <c r="AC137" s="2275"/>
      <c r="AD137" s="2275"/>
      <c r="AE137" s="2275"/>
      <c r="AF137" s="2275"/>
      <c r="AG137" s="2275"/>
      <c r="AH137" s="2276" t="s">
        <v>20</v>
      </c>
      <c r="AI137" s="2276"/>
      <c r="AJ137" s="2276"/>
      <c r="AK137" s="2275"/>
      <c r="AL137" s="2275"/>
      <c r="AM137" s="2275"/>
      <c r="AN137" s="2275"/>
      <c r="AO137" s="2275"/>
      <c r="AP137" s="2275"/>
      <c r="AQ137" s="2276" t="s">
        <v>20</v>
      </c>
      <c r="AR137" s="2276"/>
      <c r="AS137" s="2276"/>
      <c r="AT137" s="2275"/>
      <c r="AU137" s="2275"/>
      <c r="AV137" s="2275"/>
      <c r="AW137" s="2275"/>
      <c r="AX137" s="2275"/>
      <c r="AY137" s="2275"/>
      <c r="AZ137" s="2363"/>
      <c r="BA137" s="2363"/>
      <c r="BB137" s="2363"/>
      <c r="BC137" s="2363"/>
      <c r="BD137" s="2363"/>
      <c r="BE137" s="2363"/>
      <c r="BF137" s="2363"/>
      <c r="BG137" s="2363"/>
      <c r="BH137" s="2363"/>
      <c r="BI137" s="2363"/>
      <c r="BJ137" s="2363"/>
      <c r="BK137" s="2363"/>
      <c r="BL137" s="2363"/>
      <c r="BM137" s="2363"/>
      <c r="BN137" s="2363"/>
      <c r="BO137" s="2363"/>
      <c r="BP137" s="2363"/>
      <c r="BQ137" s="2363"/>
      <c r="BR137" s="2363"/>
      <c r="BS137" s="2363"/>
      <c r="BT137" s="2363"/>
      <c r="BU137" s="460"/>
      <c r="BV137" s="445"/>
      <c r="BW137" s="445"/>
      <c r="BX137" s="445"/>
      <c r="BY137" s="445"/>
      <c r="BZ137" s="445"/>
      <c r="CA137" s="446"/>
      <c r="CB137" s="446"/>
      <c r="CC137" s="446"/>
      <c r="CD137" s="446"/>
      <c r="CE137" s="446"/>
      <c r="CF137" s="446"/>
      <c r="CG137" s="446"/>
      <c r="CH137" s="446"/>
      <c r="CI137" s="446"/>
      <c r="CJ137" s="446"/>
      <c r="CK137" s="446"/>
      <c r="CL137" s="446"/>
      <c r="CM137" s="446"/>
      <c r="CN137" s="446"/>
      <c r="CO137" s="446"/>
      <c r="CP137" s="446"/>
      <c r="CQ137" s="446"/>
      <c r="CR137" s="446"/>
      <c r="CS137" s="446"/>
      <c r="CT137" s="446"/>
      <c r="CU137" s="447"/>
      <c r="CV137" s="206"/>
      <c r="CW137" s="206"/>
      <c r="CX137" s="206"/>
      <c r="CY137" s="206"/>
      <c r="CZ137" s="206"/>
      <c r="DA137" s="206"/>
      <c r="DB137" s="206"/>
      <c r="DC137" s="206"/>
      <c r="DD137" s="206"/>
      <c r="DE137" s="206"/>
      <c r="DF137" s="206"/>
      <c r="DG137" s="206"/>
      <c r="DH137" s="206"/>
      <c r="DI137" s="206"/>
      <c r="DJ137" s="206"/>
      <c r="DK137" s="206"/>
      <c r="DL137" s="958"/>
      <c r="DM137" s="997" t="str">
        <f>CONCATENATE(AB137,"-",AK137,"-",AT137)</f>
        <v>--</v>
      </c>
      <c r="DN137" s="998" t="str">
        <f>ASC(DM137)</f>
        <v>--</v>
      </c>
      <c r="DO137"/>
      <c r="DP137" s="1010">
        <f>IF(DM137="--",1,0)</f>
        <v>1</v>
      </c>
      <c r="DQ137" s="1120" t="str">
        <f>IF(DS124=TRUE,$DS$109,DN137)</f>
        <v>--</v>
      </c>
      <c r="DR137" s="940"/>
      <c r="DS137" s="391" t="str">
        <f>IF(DN137="","",DN137)</f>
        <v>--</v>
      </c>
      <c r="DT137" s="940"/>
      <c r="DU137" s="940"/>
      <c r="DV137" s="940"/>
      <c r="DW137" s="940"/>
      <c r="DX137" s="940"/>
      <c r="DY137" s="940"/>
      <c r="DZ137" s="940"/>
      <c r="EA137" s="940"/>
      <c r="EB137" s="940"/>
      <c r="EC137" s="940"/>
      <c r="ED137" s="940"/>
      <c r="EE137" s="940"/>
      <c r="EF137" s="940"/>
      <c r="EG137" s="940"/>
      <c r="EH137" s="940"/>
      <c r="EI137" s="940"/>
      <c r="EJ137" s="940"/>
      <c r="EK137" s="940"/>
      <c r="EL137" s="940"/>
      <c r="EM137" s="940"/>
      <c r="EN137" s="940"/>
      <c r="EO137" s="940"/>
      <c r="EP137" s="940"/>
      <c r="EQ137" s="940"/>
      <c r="ER137" s="940"/>
      <c r="ES137" s="940"/>
      <c r="ET137" s="940"/>
      <c r="EU137" s="940"/>
      <c r="EV137" s="940"/>
      <c r="EW137" s="940"/>
      <c r="EX137" s="940"/>
      <c r="EY137" s="940"/>
      <c r="EZ137" s="940"/>
      <c r="FA137" s="940"/>
      <c r="FB137" s="940"/>
      <c r="FC137" s="940"/>
      <c r="FD137" s="940"/>
      <c r="FE137" s="940"/>
      <c r="FF137" s="940"/>
      <c r="FG137" s="940"/>
      <c r="FH137" s="940"/>
      <c r="FI137" s="940"/>
      <c r="FJ137" s="940"/>
      <c r="FK137" s="940"/>
      <c r="FL137" s="940"/>
      <c r="FM137" s="940"/>
      <c r="FN137" s="940"/>
      <c r="FO137" s="940"/>
      <c r="FP137" s="940"/>
      <c r="FQ137" s="940"/>
      <c r="FR137" s="940"/>
      <c r="FS137" s="940"/>
      <c r="FT137" s="951"/>
      <c r="FU137" s="951"/>
      <c r="FV137" s="951"/>
      <c r="FW137" s="951"/>
      <c r="FX137" s="951"/>
      <c r="FY137" s="951"/>
      <c r="FZ137" s="951"/>
      <c r="GA137" s="951"/>
      <c r="GB137" s="951"/>
      <c r="GC137" s="951"/>
      <c r="GD137" s="951"/>
      <c r="GE137" s="951"/>
      <c r="GF137" s="951"/>
      <c r="GG137" s="951"/>
      <c r="GH137" s="951"/>
    </row>
    <row r="138" spans="1:190" ht="15" hidden="1" customHeight="1" x14ac:dyDescent="0.15">
      <c r="C138" s="1511"/>
      <c r="D138" s="987"/>
      <c r="E138" s="987"/>
      <c r="F138" s="987"/>
      <c r="G138" s="987"/>
      <c r="H138" s="1512"/>
      <c r="I138" s="1155"/>
      <c r="BU138" s="28"/>
      <c r="BX138" s="7"/>
      <c r="CA138" s="392"/>
      <c r="CB138" s="392"/>
      <c r="CC138" s="392"/>
      <c r="CD138" s="392"/>
      <c r="CE138" s="392"/>
      <c r="CF138" s="392"/>
      <c r="CG138" s="392"/>
      <c r="CH138" s="392"/>
      <c r="CI138" s="392"/>
      <c r="CJ138" s="392"/>
      <c r="CK138" s="392"/>
      <c r="CL138" s="392"/>
      <c r="CM138" s="392"/>
      <c r="CN138" s="392"/>
      <c r="CO138" s="392"/>
      <c r="CP138" s="392"/>
      <c r="CQ138" s="392"/>
      <c r="CR138" s="392"/>
      <c r="CS138" s="392"/>
      <c r="CT138" s="392"/>
      <c r="CU138" s="392"/>
      <c r="CV138" s="729"/>
      <c r="CW138" s="729"/>
      <c r="CX138" s="729"/>
      <c r="CY138" s="729"/>
      <c r="CZ138" s="729"/>
      <c r="DA138" s="729"/>
      <c r="DB138" s="729"/>
      <c r="DC138" s="729"/>
      <c r="DD138" s="729"/>
      <c r="DE138" s="729"/>
      <c r="DF138" s="729"/>
      <c r="DG138" s="729"/>
      <c r="DH138" s="729"/>
      <c r="DI138" s="729"/>
      <c r="DJ138" s="729"/>
      <c r="DK138" s="729"/>
      <c r="DL138" s="958"/>
      <c r="DM138" s="963"/>
      <c r="DO138" s="953"/>
      <c r="DP138" s="1010">
        <f>IF(DM138="--",1,0)</f>
        <v>0</v>
      </c>
      <c r="FJ138" s="940"/>
      <c r="FK138" s="940"/>
      <c r="FL138" s="940"/>
      <c r="FM138" s="940"/>
      <c r="FN138" s="940"/>
      <c r="FO138" s="940"/>
      <c r="FP138" s="940"/>
      <c r="FQ138" s="940"/>
      <c r="FR138" s="940"/>
      <c r="FS138" s="940"/>
    </row>
    <row r="139" spans="1:190" ht="15" hidden="1" customHeight="1" x14ac:dyDescent="0.15">
      <c r="C139" s="1511"/>
      <c r="D139" s="987"/>
      <c r="E139" s="987"/>
      <c r="F139" s="987"/>
      <c r="G139" s="987"/>
      <c r="H139" s="1512"/>
      <c r="I139" s="1155"/>
      <c r="BU139" s="28"/>
      <c r="BX139" s="7"/>
      <c r="CA139" s="392"/>
      <c r="CB139" s="392"/>
      <c r="CC139" s="392"/>
      <c r="CD139" s="392"/>
      <c r="CE139" s="392"/>
      <c r="CF139" s="392"/>
      <c r="CG139" s="392"/>
      <c r="CH139" s="392"/>
      <c r="CI139" s="392"/>
      <c r="CJ139" s="392"/>
      <c r="CK139" s="392"/>
      <c r="CL139" s="392"/>
      <c r="CM139" s="392"/>
      <c r="CN139" s="392"/>
      <c r="CO139" s="392"/>
      <c r="CP139" s="392"/>
      <c r="CQ139" s="392"/>
      <c r="CR139" s="392"/>
      <c r="CS139" s="392"/>
      <c r="CT139" s="392"/>
      <c r="CU139" s="392"/>
      <c r="CV139" s="729"/>
      <c r="CW139" s="729"/>
      <c r="CX139" s="729"/>
      <c r="CY139" s="729"/>
      <c r="CZ139" s="729"/>
      <c r="DA139" s="729"/>
      <c r="DB139" s="729"/>
      <c r="DC139" s="729"/>
      <c r="DD139" s="729"/>
      <c r="DE139" s="729"/>
      <c r="DF139" s="729"/>
      <c r="DG139" s="729"/>
      <c r="DH139" s="729"/>
      <c r="DI139" s="729"/>
      <c r="DJ139" s="729"/>
      <c r="DK139" s="729"/>
      <c r="DL139" s="958"/>
      <c r="DM139" s="963"/>
      <c r="DQ139" s="953"/>
      <c r="FJ139" s="940"/>
      <c r="FK139" s="940"/>
      <c r="FL139" s="940"/>
      <c r="FM139" s="940"/>
      <c r="FN139" s="940"/>
      <c r="FO139" s="940"/>
      <c r="FP139" s="940"/>
      <c r="FQ139" s="940"/>
      <c r="FR139" s="940"/>
      <c r="FS139" s="940"/>
    </row>
    <row r="140" spans="1:190" ht="15" hidden="1" customHeight="1" x14ac:dyDescent="0.15">
      <c r="C140" s="1511"/>
      <c r="D140" s="987"/>
      <c r="E140" s="987"/>
      <c r="F140" s="987"/>
      <c r="G140" s="987"/>
      <c r="H140" s="1512"/>
      <c r="I140" s="1155"/>
      <c r="BU140" s="28"/>
      <c r="BX140" s="7"/>
      <c r="CA140" s="392"/>
      <c r="CB140" s="392"/>
      <c r="CC140" s="392"/>
      <c r="CD140" s="392"/>
      <c r="CE140" s="392"/>
      <c r="CF140" s="392"/>
      <c r="CG140" s="392"/>
      <c r="CH140" s="392"/>
      <c r="CI140" s="392"/>
      <c r="CJ140" s="392"/>
      <c r="CK140" s="392"/>
      <c r="CL140" s="392"/>
      <c r="CM140" s="392"/>
      <c r="CN140" s="392"/>
      <c r="CO140" s="392"/>
      <c r="CP140" s="392"/>
      <c r="CQ140" s="392"/>
      <c r="CR140" s="392"/>
      <c r="CS140" s="392"/>
      <c r="CT140" s="392"/>
      <c r="CU140" s="392"/>
      <c r="CV140" s="729"/>
      <c r="CW140" s="729"/>
      <c r="CX140" s="729"/>
      <c r="CY140" s="729"/>
      <c r="CZ140" s="729"/>
      <c r="DA140" s="729"/>
      <c r="DB140" s="729"/>
      <c r="DC140" s="729"/>
      <c r="DD140" s="729"/>
      <c r="DE140" s="729"/>
      <c r="DF140" s="729"/>
      <c r="DG140" s="729"/>
      <c r="DH140" s="729"/>
      <c r="DI140" s="729"/>
      <c r="DJ140" s="729"/>
      <c r="DK140" s="729"/>
      <c r="DL140" s="958"/>
      <c r="DM140" s="963"/>
      <c r="DO140" s="951"/>
      <c r="DP140" s="951"/>
      <c r="FJ140" s="940"/>
      <c r="FK140" s="940"/>
      <c r="FL140" s="940"/>
      <c r="FM140" s="940"/>
      <c r="FN140" s="940"/>
      <c r="FO140" s="940"/>
      <c r="FP140" s="940"/>
      <c r="FQ140" s="940"/>
      <c r="FR140" s="940"/>
      <c r="FS140" s="940"/>
    </row>
    <row r="141" spans="1:190" ht="15" customHeight="1" thickBot="1" x14ac:dyDescent="0.2">
      <c r="C141" s="1511"/>
      <c r="D141" s="987"/>
      <c r="E141" s="987"/>
      <c r="F141" s="987"/>
      <c r="G141" s="987"/>
      <c r="H141" s="1512"/>
      <c r="I141" s="1155"/>
      <c r="BU141" s="28"/>
      <c r="BX141" s="7"/>
      <c r="CA141" s="392"/>
      <c r="CB141" s="392"/>
      <c r="CC141" s="392"/>
      <c r="CD141" s="392"/>
      <c r="CE141" s="392"/>
      <c r="CF141" s="392"/>
      <c r="CG141" s="392"/>
      <c r="CH141" s="392"/>
      <c r="CI141" s="392"/>
      <c r="CJ141" s="392"/>
      <c r="CK141" s="392"/>
      <c r="CL141" s="392"/>
      <c r="CM141" s="392"/>
      <c r="CN141" s="392"/>
      <c r="CO141" s="392"/>
      <c r="CP141" s="392"/>
      <c r="CQ141" s="392"/>
      <c r="CR141" s="392"/>
      <c r="CS141" s="392"/>
      <c r="CT141" s="392"/>
      <c r="CU141" s="392"/>
      <c r="CV141" s="729"/>
      <c r="CW141" s="729"/>
      <c r="CX141" s="729"/>
      <c r="CY141" s="729"/>
      <c r="CZ141" s="729"/>
      <c r="DA141" s="729"/>
      <c r="DB141" s="729"/>
      <c r="DC141" s="729"/>
      <c r="DD141" s="729"/>
      <c r="DE141" s="729"/>
      <c r="DF141" s="729"/>
      <c r="DG141" s="729"/>
      <c r="DH141" s="729"/>
      <c r="DI141" s="729"/>
      <c r="DJ141" s="729"/>
      <c r="DK141" s="729"/>
      <c r="DL141" s="958"/>
      <c r="DM141" s="963"/>
      <c r="DO141" s="951"/>
      <c r="DP141" s="951"/>
      <c r="DQ141" s="951"/>
      <c r="FJ141" s="940"/>
      <c r="FK141" s="940"/>
      <c r="FL141" s="940"/>
      <c r="FM141" s="940"/>
      <c r="FN141" s="940"/>
      <c r="FO141" s="940"/>
      <c r="FP141" s="940"/>
      <c r="FQ141" s="940"/>
      <c r="FR141" s="940"/>
      <c r="FS141" s="940"/>
    </row>
    <row r="142" spans="1:190" s="83" customFormat="1" ht="35.1" customHeight="1" thickBot="1" x14ac:dyDescent="0.2">
      <c r="A142" s="103"/>
      <c r="B142" s="362" t="s">
        <v>32</v>
      </c>
      <c r="C142" s="1499"/>
      <c r="D142" s="1500"/>
      <c r="E142" s="1500"/>
      <c r="F142" s="1500"/>
      <c r="G142" s="1500"/>
      <c r="H142" s="1501"/>
      <c r="I142" s="1157"/>
      <c r="J142" s="2406" t="s">
        <v>1706</v>
      </c>
      <c r="K142" s="2418"/>
      <c r="L142" s="2418"/>
      <c r="M142" s="2418"/>
      <c r="N142" s="2418"/>
      <c r="O142" s="2418"/>
      <c r="P142" s="2418"/>
      <c r="Q142" s="2418"/>
      <c r="R142" s="2418"/>
      <c r="S142" s="2418"/>
      <c r="T142" s="2418"/>
      <c r="U142" s="2418"/>
      <c r="V142" s="2418"/>
      <c r="W142" s="2418"/>
      <c r="X142" s="2418"/>
      <c r="Y142" s="2418"/>
      <c r="Z142" s="2418"/>
      <c r="AA142" s="2418"/>
      <c r="AB142" s="2418"/>
      <c r="AC142" s="2418"/>
      <c r="AD142" s="2418"/>
      <c r="AE142" s="2418"/>
      <c r="AF142" s="2418"/>
      <c r="AG142" s="2418"/>
      <c r="AH142" s="2418"/>
      <c r="AI142" s="2418"/>
      <c r="AJ142" s="2418"/>
      <c r="AK142" s="2418"/>
      <c r="AL142" s="2418"/>
      <c r="AM142" s="2418"/>
      <c r="AN142" s="2418"/>
      <c r="AO142" s="2418"/>
      <c r="AP142" s="2418"/>
      <c r="AQ142" s="2418"/>
      <c r="AR142" s="2418"/>
      <c r="AS142" s="2418"/>
      <c r="AT142" s="2418"/>
      <c r="AU142" s="2418"/>
      <c r="AV142" s="2418"/>
      <c r="AW142" s="2418"/>
      <c r="AX142" s="2418"/>
      <c r="AY142" s="2418"/>
      <c r="AZ142" s="2418"/>
      <c r="BA142" s="2418"/>
      <c r="BB142" s="2418"/>
      <c r="BC142" s="2418"/>
      <c r="BD142" s="2418"/>
      <c r="BE142" s="2418"/>
      <c r="BF142" s="2418"/>
      <c r="BG142" s="2418"/>
      <c r="BH142" s="2418"/>
      <c r="BI142" s="2418"/>
      <c r="BJ142" s="2418"/>
      <c r="BK142" s="2418"/>
      <c r="BL142" s="2150" t="s">
        <v>65</v>
      </c>
      <c r="BM142" s="2151"/>
      <c r="BN142" s="2151"/>
      <c r="BO142" s="2151"/>
      <c r="BP142" s="2151"/>
      <c r="BQ142" s="2151"/>
      <c r="BR142" s="2151"/>
      <c r="BS142" s="2151"/>
      <c r="BT142" s="2151"/>
      <c r="BU142" s="449"/>
      <c r="BV142" s="450"/>
      <c r="BW142" s="450"/>
      <c r="BX142" s="450"/>
      <c r="BY142" s="2700"/>
      <c r="BZ142" s="2700"/>
      <c r="CA142" s="2700"/>
      <c r="CB142" s="2700"/>
      <c r="CC142" s="2700"/>
      <c r="CD142" s="2700"/>
      <c r="CE142" s="2700"/>
      <c r="CF142" s="2700"/>
      <c r="CG142" s="2700"/>
      <c r="CH142" s="2700"/>
      <c r="CI142" s="2700"/>
      <c r="CJ142" s="2700"/>
      <c r="CK142" s="2700"/>
      <c r="CL142" s="2700"/>
      <c r="CM142" s="2700"/>
      <c r="CN142" s="450"/>
      <c r="CO142" s="450"/>
      <c r="CP142" s="450"/>
      <c r="CQ142" s="450"/>
      <c r="CR142" s="450"/>
      <c r="CS142" s="450"/>
      <c r="CT142" s="450"/>
      <c r="CU142" s="451"/>
      <c r="CV142" s="747"/>
      <c r="CW142" s="747"/>
      <c r="CX142" s="747"/>
      <c r="CY142" s="747"/>
      <c r="CZ142" s="747"/>
      <c r="DA142" s="747"/>
      <c r="DB142" s="747"/>
      <c r="DC142" s="747"/>
      <c r="DD142" s="747"/>
      <c r="DE142" s="747"/>
      <c r="DF142" s="747"/>
      <c r="DG142" s="747"/>
      <c r="DH142" s="747"/>
      <c r="DI142" s="747"/>
      <c r="DJ142" s="747"/>
      <c r="DK142" s="731"/>
      <c r="DL142" s="952"/>
      <c r="DM142" s="1013" t="s">
        <v>1685</v>
      </c>
      <c r="DN142" s="1013" t="s">
        <v>1686</v>
      </c>
      <c r="DO142" s="940" t="s">
        <v>1687</v>
      </c>
      <c r="DP142" s="940" t="s">
        <v>1688</v>
      </c>
      <c r="DQ142" s="951" t="s">
        <v>1689</v>
      </c>
      <c r="DR142" s="953"/>
      <c r="DS142" s="953"/>
      <c r="DT142" s="953"/>
      <c r="DU142" s="953"/>
      <c r="DV142" s="953"/>
      <c r="DW142" s="953"/>
      <c r="DX142" s="953"/>
      <c r="DY142" s="953"/>
      <c r="DZ142" s="953"/>
      <c r="EA142" s="953"/>
      <c r="EB142" s="953"/>
      <c r="EC142" s="953"/>
      <c r="ED142" s="953"/>
      <c r="EE142" s="953"/>
      <c r="EF142" s="953"/>
      <c r="EG142" s="953"/>
      <c r="EH142" s="953"/>
      <c r="EI142" s="953"/>
      <c r="EJ142" s="953"/>
      <c r="EK142" s="953"/>
      <c r="EL142" s="953"/>
      <c r="EM142" s="953"/>
      <c r="EN142" s="953"/>
      <c r="EO142" s="953"/>
      <c r="EP142" s="953"/>
      <c r="EQ142" s="953"/>
      <c r="ER142" s="953"/>
      <c r="ES142" s="953"/>
      <c r="ET142" s="953"/>
      <c r="EU142" s="953"/>
      <c r="EV142" s="953"/>
      <c r="EW142" s="953"/>
      <c r="EX142" s="953"/>
      <c r="EY142" s="953"/>
      <c r="EZ142" s="953"/>
      <c r="FA142" s="953"/>
      <c r="FB142" s="953"/>
      <c r="FC142" s="953"/>
      <c r="FD142" s="953"/>
      <c r="FE142" s="953"/>
      <c r="FF142" s="953"/>
      <c r="FG142" s="953"/>
      <c r="FH142" s="953"/>
      <c r="FI142" s="953"/>
      <c r="FJ142" s="953"/>
      <c r="FK142" s="953"/>
      <c r="FL142" s="953"/>
      <c r="FM142" s="953"/>
      <c r="FN142" s="953"/>
      <c r="FO142" s="953"/>
      <c r="FP142" s="953"/>
      <c r="FQ142" s="953"/>
      <c r="FR142" s="953"/>
      <c r="FS142" s="953"/>
      <c r="FT142" s="953"/>
      <c r="FU142" s="953"/>
      <c r="FV142" s="953"/>
      <c r="FW142" s="953"/>
      <c r="FX142" s="953"/>
      <c r="FY142" s="953"/>
      <c r="FZ142" s="953"/>
      <c r="GA142" s="953"/>
      <c r="GB142" s="953"/>
      <c r="GC142" s="953"/>
      <c r="GD142" s="953"/>
      <c r="GE142" s="953"/>
      <c r="GF142" s="953"/>
      <c r="GG142" s="953"/>
      <c r="GH142" s="953"/>
    </row>
    <row r="143" spans="1:190" s="25" customFormat="1" ht="27" customHeight="1" thickBot="1" x14ac:dyDescent="0.2">
      <c r="A143" s="2702"/>
      <c r="B143" s="363"/>
      <c r="C143" s="1502"/>
      <c r="D143" s="1503"/>
      <c r="E143" s="1503"/>
      <c r="F143" s="1503"/>
      <c r="G143" s="1503"/>
      <c r="H143" s="1504"/>
      <c r="I143" s="1164"/>
      <c r="J143" s="24"/>
      <c r="K143" s="862"/>
      <c r="L143" s="862"/>
      <c r="M143" s="2543" t="s">
        <v>64</v>
      </c>
      <c r="N143" s="2543"/>
      <c r="O143" s="2543"/>
      <c r="P143" s="2543"/>
      <c r="Q143" s="2543"/>
      <c r="R143" s="2543"/>
      <c r="S143" s="2636" t="s">
        <v>1442</v>
      </c>
      <c r="T143" s="2636"/>
      <c r="U143" s="2636"/>
      <c r="V143" s="2636"/>
      <c r="W143" s="2636"/>
      <c r="X143" s="2636"/>
      <c r="Y143" s="2636"/>
      <c r="Z143" s="2636"/>
      <c r="AA143" s="2636"/>
      <c r="AB143" s="2636"/>
      <c r="AC143" s="2636"/>
      <c r="AD143" s="2636"/>
      <c r="AE143" s="2636"/>
      <c r="AF143" s="2636"/>
      <c r="AG143" s="2636"/>
      <c r="AH143" s="2408"/>
      <c r="AI143" s="2409"/>
      <c r="AJ143" s="2409"/>
      <c r="AK143" s="2409"/>
      <c r="AL143" s="2409"/>
      <c r="AM143" s="2410"/>
      <c r="AN143" s="2400" t="s">
        <v>61</v>
      </c>
      <c r="AO143" s="2400"/>
      <c r="AP143" s="2401"/>
      <c r="AQ143" s="2404"/>
      <c r="AR143" s="2405"/>
      <c r="AS143" s="2405"/>
      <c r="AT143" s="2408"/>
      <c r="AU143" s="2409"/>
      <c r="AV143" s="2409"/>
      <c r="AW143" s="2409"/>
      <c r="AX143" s="2409"/>
      <c r="AY143" s="2410"/>
      <c r="AZ143" s="2148" t="s">
        <v>60</v>
      </c>
      <c r="BA143" s="2149"/>
      <c r="BB143" s="861"/>
      <c r="BC143" s="861"/>
      <c r="BD143" s="861"/>
      <c r="BE143" s="861"/>
      <c r="BF143" s="861"/>
      <c r="BG143" s="861"/>
      <c r="BH143" s="861"/>
      <c r="BI143" s="861"/>
      <c r="BJ143" s="861"/>
      <c r="BK143" s="861"/>
      <c r="BL143" s="867"/>
      <c r="BM143" s="867"/>
      <c r="BN143" s="867"/>
      <c r="BO143" s="867"/>
      <c r="BP143" s="867"/>
      <c r="BQ143" s="867"/>
      <c r="BR143" s="867"/>
      <c r="BS143" s="867"/>
      <c r="BT143" s="867"/>
      <c r="BU143" s="437"/>
      <c r="BV143" s="437"/>
      <c r="BW143" s="437"/>
      <c r="BX143" s="437"/>
      <c r="BY143" s="2701"/>
      <c r="BZ143" s="2701"/>
      <c r="CA143" s="2701"/>
      <c r="CB143" s="2701"/>
      <c r="CC143" s="2701"/>
      <c r="CD143" s="2701"/>
      <c r="CE143" s="2701"/>
      <c r="CF143" s="2701"/>
      <c r="CG143" s="2701"/>
      <c r="CH143" s="2701"/>
      <c r="CI143" s="2701"/>
      <c r="CJ143" s="2701"/>
      <c r="CK143" s="2701"/>
      <c r="CL143" s="2701"/>
      <c r="CM143" s="2701"/>
      <c r="CN143" s="876"/>
      <c r="CO143" s="876"/>
      <c r="CP143" s="876"/>
      <c r="CQ143" s="876"/>
      <c r="CR143" s="876"/>
      <c r="CS143" s="876"/>
      <c r="CT143" s="876"/>
      <c r="CU143" s="311"/>
      <c r="CV143" s="747"/>
      <c r="CW143" s="747"/>
      <c r="CX143" s="747"/>
      <c r="CY143" s="747"/>
      <c r="CZ143" s="747"/>
      <c r="DA143" s="747"/>
      <c r="DB143" s="747"/>
      <c r="DC143" s="747"/>
      <c r="DD143" s="747"/>
      <c r="DE143" s="747"/>
      <c r="DF143" s="79"/>
      <c r="DG143" s="79"/>
      <c r="DH143" s="79"/>
      <c r="DI143" s="79"/>
      <c r="DJ143" s="79"/>
      <c r="DK143" s="79"/>
      <c r="DL143" s="955"/>
      <c r="DM143" s="1014">
        <f>COUNTA(AH143,AT143)</f>
        <v>0</v>
      </c>
      <c r="DN143" s="1015">
        <f>IF(DM143&gt;1,1,0)</f>
        <v>0</v>
      </c>
      <c r="DO143" s="1016" t="str">
        <f>IF(DN143=1,"レ","")</f>
        <v/>
      </c>
      <c r="DP143" s="1017" t="str">
        <f>IF(DN143&lt;&gt;1,"レ","")</f>
        <v>レ</v>
      </c>
      <c r="DQ143" s="964" t="str">
        <f>IF(COUNTIF(DP143:DP146,"レ")=4,"レ","")</f>
        <v>レ</v>
      </c>
      <c r="DR143" s="940"/>
      <c r="DS143" s="940"/>
      <c r="DT143" s="951"/>
      <c r="DU143" s="951"/>
      <c r="DV143" s="951"/>
      <c r="DW143" s="951"/>
      <c r="DX143" s="951"/>
      <c r="DY143" s="951"/>
      <c r="DZ143" s="951"/>
      <c r="EA143" s="951"/>
      <c r="EB143" s="951"/>
      <c r="EC143" s="951"/>
      <c r="ED143" s="951"/>
      <c r="EE143" s="951"/>
      <c r="EF143" s="951"/>
      <c r="EG143" s="951"/>
      <c r="EH143" s="951"/>
      <c r="EI143" s="951"/>
      <c r="EJ143" s="951"/>
      <c r="EK143" s="951"/>
      <c r="EL143" s="951"/>
      <c r="EM143" s="951"/>
      <c r="EN143" s="951"/>
      <c r="EO143" s="951"/>
      <c r="EP143" s="951"/>
      <c r="EQ143" s="951"/>
      <c r="ER143" s="951"/>
      <c r="ES143" s="951"/>
      <c r="ET143" s="951"/>
      <c r="EU143" s="951"/>
      <c r="EV143" s="951"/>
      <c r="EW143" s="951"/>
      <c r="EX143" s="951"/>
      <c r="EY143" s="951"/>
      <c r="EZ143" s="951"/>
      <c r="FA143" s="951"/>
      <c r="FB143" s="951"/>
      <c r="FC143" s="951"/>
      <c r="FD143" s="951"/>
      <c r="FE143" s="951"/>
      <c r="FF143" s="951"/>
      <c r="FG143" s="951"/>
      <c r="FH143" s="951"/>
      <c r="FI143" s="951"/>
      <c r="FJ143" s="951"/>
      <c r="FK143" s="951"/>
      <c r="FL143" s="951"/>
      <c r="FM143" s="951"/>
      <c r="FN143" s="951"/>
      <c r="FO143" s="951"/>
      <c r="FP143" s="951"/>
      <c r="FQ143" s="951"/>
      <c r="FR143" s="951"/>
      <c r="FS143" s="951"/>
      <c r="FT143" s="951"/>
      <c r="FU143" s="951"/>
      <c r="FV143" s="951"/>
      <c r="FW143" s="951"/>
      <c r="FX143" s="951"/>
      <c r="FY143" s="951"/>
      <c r="FZ143" s="951"/>
      <c r="GA143" s="951"/>
      <c r="GB143" s="951"/>
      <c r="GC143" s="951"/>
      <c r="GD143" s="951"/>
      <c r="GE143" s="951"/>
      <c r="GF143" s="951"/>
      <c r="GG143" s="951"/>
      <c r="GH143" s="951"/>
    </row>
    <row r="144" spans="1:190" s="25" customFormat="1" ht="27" customHeight="1" x14ac:dyDescent="0.15">
      <c r="A144" s="2702"/>
      <c r="B144" s="363"/>
      <c r="C144" s="1502"/>
      <c r="D144" s="1503"/>
      <c r="E144" s="1503"/>
      <c r="F144" s="1503"/>
      <c r="G144" s="1503"/>
      <c r="H144" s="1504"/>
      <c r="I144" s="1164"/>
      <c r="J144" s="24"/>
      <c r="K144" s="862"/>
      <c r="L144" s="862"/>
      <c r="M144" s="2572"/>
      <c r="N144" s="2572"/>
      <c r="O144" s="2572"/>
      <c r="P144" s="2572"/>
      <c r="Q144" s="2572"/>
      <c r="R144" s="2572"/>
      <c r="S144" s="2655" t="s">
        <v>1443</v>
      </c>
      <c r="T144" s="2655"/>
      <c r="U144" s="2655"/>
      <c r="V144" s="2655"/>
      <c r="W144" s="2655"/>
      <c r="X144" s="2655"/>
      <c r="Y144" s="2655"/>
      <c r="Z144" s="2655"/>
      <c r="AA144" s="2655"/>
      <c r="AB144" s="2655"/>
      <c r="AC144" s="2655"/>
      <c r="AD144" s="2655"/>
      <c r="AE144" s="2655"/>
      <c r="AF144" s="2655"/>
      <c r="AG144" s="2655"/>
      <c r="AH144" s="2384"/>
      <c r="AI144" s="2200"/>
      <c r="AJ144" s="2200"/>
      <c r="AK144" s="2200"/>
      <c r="AL144" s="2200"/>
      <c r="AM144" s="2201"/>
      <c r="AN144" s="2417" t="s">
        <v>61</v>
      </c>
      <c r="AO144" s="2417"/>
      <c r="AP144" s="2424"/>
      <c r="AQ144" s="2416"/>
      <c r="AR144" s="2417"/>
      <c r="AS144" s="2417"/>
      <c r="AT144" s="2384"/>
      <c r="AU144" s="2200"/>
      <c r="AV144" s="2200"/>
      <c r="AW144" s="2200"/>
      <c r="AX144" s="2200"/>
      <c r="AY144" s="2201"/>
      <c r="AZ144" s="2386" t="s">
        <v>60</v>
      </c>
      <c r="BA144" s="2387"/>
      <c r="BB144" s="862"/>
      <c r="BC144" s="862"/>
      <c r="BD144" s="862"/>
      <c r="BE144" s="862"/>
      <c r="BF144" s="862"/>
      <c r="BG144" s="862"/>
      <c r="BH144" s="862"/>
      <c r="BI144" s="862"/>
      <c r="BJ144" s="862"/>
      <c r="BK144" s="862"/>
      <c r="BL144" s="873"/>
      <c r="BM144" s="873"/>
      <c r="BN144" s="873"/>
      <c r="BO144" s="873"/>
      <c r="BP144" s="873"/>
      <c r="BQ144" s="873"/>
      <c r="BR144" s="873"/>
      <c r="BS144" s="873"/>
      <c r="BT144" s="873"/>
      <c r="BU144" s="437"/>
      <c r="BV144" s="437"/>
      <c r="BW144" s="437"/>
      <c r="BX144" s="437"/>
      <c r="BY144" s="2701"/>
      <c r="BZ144" s="2701"/>
      <c r="CA144" s="2701"/>
      <c r="CB144" s="2701"/>
      <c r="CC144" s="2701"/>
      <c r="CD144" s="2701"/>
      <c r="CE144" s="2701"/>
      <c r="CF144" s="2701"/>
      <c r="CG144" s="2701"/>
      <c r="CH144" s="2701"/>
      <c r="CI144" s="2701"/>
      <c r="CJ144" s="2701"/>
      <c r="CK144" s="2701"/>
      <c r="CL144" s="2701"/>
      <c r="CM144" s="2701"/>
      <c r="CN144" s="437"/>
      <c r="CO144" s="437"/>
      <c r="CP144" s="437"/>
      <c r="CQ144" s="437"/>
      <c r="CR144" s="876"/>
      <c r="CS144" s="876"/>
      <c r="CT144" s="876"/>
      <c r="CU144" s="311"/>
      <c r="CV144" s="747"/>
      <c r="CW144" s="747"/>
      <c r="CX144" s="747"/>
      <c r="CY144" s="747"/>
      <c r="CZ144" s="747"/>
      <c r="DA144" s="747"/>
      <c r="DB144" s="747"/>
      <c r="DC144" s="747"/>
      <c r="DD144" s="747"/>
      <c r="DE144" s="747"/>
      <c r="DF144" s="79"/>
      <c r="DG144" s="79"/>
      <c r="DH144" s="79"/>
      <c r="DI144" s="79"/>
      <c r="DJ144" s="79"/>
      <c r="DK144" s="79"/>
      <c r="DL144" s="955"/>
      <c r="DM144" s="947">
        <f t="shared" ref="DM144:DM154" si="2">COUNTA(AH144,AT144)</f>
        <v>0</v>
      </c>
      <c r="DN144" s="981">
        <f t="shared" ref="DN144:DN154" si="3">IF(DM144&gt;1,1,0)</f>
        <v>0</v>
      </c>
      <c r="DO144" s="1018" t="str">
        <f t="shared" ref="DO144:DO154" si="4">IF(DN144=1,"レ","")</f>
        <v/>
      </c>
      <c r="DP144" s="1019" t="str">
        <f t="shared" ref="DP144:DP154" si="5">IF(DN144&lt;&gt;1,"レ","")</f>
        <v>レ</v>
      </c>
      <c r="DQ144" s="951"/>
      <c r="DR144" s="951"/>
      <c r="DS144" s="951"/>
      <c r="DT144" s="951"/>
      <c r="DU144" s="951"/>
      <c r="DV144" s="951"/>
      <c r="DW144" s="951"/>
      <c r="DX144" s="951"/>
      <c r="DY144" s="951"/>
      <c r="DZ144" s="951"/>
      <c r="EA144" s="951"/>
      <c r="EB144" s="951"/>
      <c r="EC144" s="951"/>
      <c r="ED144" s="951"/>
      <c r="EE144" s="951"/>
      <c r="EF144" s="951"/>
      <c r="EG144" s="940"/>
      <c r="EH144" s="940"/>
      <c r="EI144" s="940"/>
      <c r="EJ144" s="940"/>
      <c r="EK144" s="940"/>
      <c r="EL144" s="940"/>
      <c r="EM144" s="951"/>
      <c r="EN144" s="951"/>
      <c r="EO144" s="951"/>
      <c r="EP144" s="951"/>
      <c r="EQ144" s="951"/>
      <c r="ER144" s="951"/>
      <c r="ES144" s="951"/>
      <c r="ET144" s="951"/>
      <c r="EU144" s="951"/>
      <c r="EV144" s="951"/>
      <c r="EW144" s="951"/>
      <c r="EX144" s="951"/>
      <c r="EY144" s="951"/>
      <c r="EZ144" s="951"/>
      <c r="FA144" s="951"/>
      <c r="FB144" s="951"/>
      <c r="FC144" s="951"/>
      <c r="FD144" s="951"/>
      <c r="FE144" s="951"/>
      <c r="FF144" s="951"/>
      <c r="FG144" s="951"/>
      <c r="FH144" s="951"/>
      <c r="FI144" s="951"/>
      <c r="FJ144" s="951"/>
      <c r="FK144" s="951"/>
      <c r="FL144" s="951"/>
      <c r="FM144" s="951"/>
      <c r="FN144" s="951"/>
      <c r="FO144" s="951"/>
      <c r="FP144" s="951"/>
      <c r="FQ144" s="951"/>
      <c r="FR144" s="951"/>
      <c r="FS144" s="951"/>
      <c r="FT144" s="951"/>
      <c r="FU144" s="951"/>
      <c r="FV144" s="951"/>
      <c r="FW144" s="951"/>
      <c r="FX144" s="951"/>
      <c r="FY144" s="951"/>
      <c r="FZ144" s="951"/>
      <c r="GA144" s="951"/>
      <c r="GB144" s="951"/>
      <c r="GC144" s="951"/>
      <c r="GD144" s="951"/>
      <c r="GE144" s="951"/>
      <c r="GF144" s="951"/>
      <c r="GG144" s="951"/>
      <c r="GH144" s="951"/>
    </row>
    <row r="145" spans="1:190" s="25" customFormat="1" ht="27" customHeight="1" x14ac:dyDescent="0.15">
      <c r="A145" s="2702"/>
      <c r="B145" s="363"/>
      <c r="C145" s="1502"/>
      <c r="D145" s="1503"/>
      <c r="E145" s="1503"/>
      <c r="F145" s="1503"/>
      <c r="G145" s="1503"/>
      <c r="H145" s="1504"/>
      <c r="I145" s="1164"/>
      <c r="J145" s="24"/>
      <c r="K145" s="862"/>
      <c r="L145" s="862"/>
      <c r="M145" s="2572"/>
      <c r="N145" s="2572"/>
      <c r="O145" s="2572"/>
      <c r="P145" s="2572"/>
      <c r="Q145" s="2572"/>
      <c r="R145" s="2572"/>
      <c r="S145" s="2655" t="s">
        <v>1444</v>
      </c>
      <c r="T145" s="2655"/>
      <c r="U145" s="2655"/>
      <c r="V145" s="2655"/>
      <c r="W145" s="2655"/>
      <c r="X145" s="2655"/>
      <c r="Y145" s="2655"/>
      <c r="Z145" s="2655"/>
      <c r="AA145" s="2655"/>
      <c r="AB145" s="2655"/>
      <c r="AC145" s="2655"/>
      <c r="AD145" s="2655"/>
      <c r="AE145" s="2655"/>
      <c r="AF145" s="2655"/>
      <c r="AG145" s="2655"/>
      <c r="AH145" s="2384"/>
      <c r="AI145" s="2200"/>
      <c r="AJ145" s="2200"/>
      <c r="AK145" s="2200"/>
      <c r="AL145" s="2200"/>
      <c r="AM145" s="2201"/>
      <c r="AN145" s="2417" t="s">
        <v>61</v>
      </c>
      <c r="AO145" s="2417"/>
      <c r="AP145" s="2424"/>
      <c r="AQ145" s="2390"/>
      <c r="AR145" s="2391"/>
      <c r="AS145" s="2391"/>
      <c r="AT145" s="2384"/>
      <c r="AU145" s="2200"/>
      <c r="AV145" s="2200"/>
      <c r="AW145" s="2200"/>
      <c r="AX145" s="2200"/>
      <c r="AY145" s="2201"/>
      <c r="AZ145" s="2386" t="s">
        <v>60</v>
      </c>
      <c r="BA145" s="2387"/>
      <c r="BB145" s="862"/>
      <c r="BC145" s="862"/>
      <c r="BD145" s="862"/>
      <c r="BE145" s="862"/>
      <c r="BF145" s="862"/>
      <c r="BG145" s="862"/>
      <c r="BH145" s="862"/>
      <c r="BI145" s="862"/>
      <c r="BJ145" s="862"/>
      <c r="BK145" s="862"/>
      <c r="BL145" s="873"/>
      <c r="BM145" s="873"/>
      <c r="BN145" s="873"/>
      <c r="BO145" s="873"/>
      <c r="BP145" s="873"/>
      <c r="BQ145" s="873"/>
      <c r="BR145" s="873"/>
      <c r="BS145" s="873"/>
      <c r="BT145" s="873"/>
      <c r="BU145" s="437"/>
      <c r="BV145" s="437"/>
      <c r="BW145" s="437"/>
      <c r="BX145" s="437"/>
      <c r="BY145" s="2701"/>
      <c r="BZ145" s="2701"/>
      <c r="CA145" s="2701"/>
      <c r="CB145" s="2701"/>
      <c r="CC145" s="2701"/>
      <c r="CD145" s="2701"/>
      <c r="CE145" s="2701"/>
      <c r="CF145" s="2701"/>
      <c r="CG145" s="2701"/>
      <c r="CH145" s="2701"/>
      <c r="CI145" s="2701"/>
      <c r="CJ145" s="2701"/>
      <c r="CK145" s="2701"/>
      <c r="CL145" s="2701"/>
      <c r="CM145" s="2701"/>
      <c r="CN145" s="876"/>
      <c r="CO145" s="876"/>
      <c r="CP145" s="876"/>
      <c r="CQ145" s="876"/>
      <c r="CR145" s="876"/>
      <c r="CS145" s="876"/>
      <c r="CT145" s="876"/>
      <c r="CU145" s="311"/>
      <c r="CV145" s="747"/>
      <c r="CW145" s="747"/>
      <c r="CX145" s="747"/>
      <c r="CY145" s="747"/>
      <c r="CZ145" s="747"/>
      <c r="DA145" s="747"/>
      <c r="DB145" s="747"/>
      <c r="DC145" s="747"/>
      <c r="DD145" s="747"/>
      <c r="DE145" s="747"/>
      <c r="DF145" s="747"/>
      <c r="DG145" s="747"/>
      <c r="DH145" s="747"/>
      <c r="DI145" s="747"/>
      <c r="DJ145" s="747"/>
      <c r="DK145" s="731"/>
      <c r="DL145" s="955"/>
      <c r="DM145" s="947">
        <f t="shared" si="2"/>
        <v>0</v>
      </c>
      <c r="DN145" s="981">
        <f t="shared" si="3"/>
        <v>0</v>
      </c>
      <c r="DO145" s="1018" t="str">
        <f t="shared" si="4"/>
        <v/>
      </c>
      <c r="DP145" s="1019" t="str">
        <f t="shared" si="5"/>
        <v>レ</v>
      </c>
      <c r="DQ145" s="951"/>
      <c r="DR145" s="951"/>
      <c r="DS145" s="951"/>
      <c r="DT145" s="951"/>
      <c r="DU145" s="951"/>
      <c r="DV145" s="951"/>
      <c r="DW145" s="951"/>
      <c r="DX145" s="951"/>
      <c r="DY145" s="951"/>
      <c r="DZ145" s="951"/>
      <c r="EA145" s="951"/>
      <c r="EB145" s="951"/>
      <c r="EC145" s="951"/>
      <c r="ED145" s="951"/>
      <c r="EE145" s="951"/>
      <c r="EF145" s="951"/>
      <c r="EG145" s="940"/>
      <c r="EH145" s="940"/>
      <c r="EI145" s="940"/>
      <c r="EJ145" s="940"/>
      <c r="EK145" s="940"/>
      <c r="EL145" s="940"/>
      <c r="EM145" s="951"/>
      <c r="EN145" s="951"/>
      <c r="EO145" s="951"/>
      <c r="EP145" s="951"/>
      <c r="EQ145" s="951"/>
      <c r="ER145" s="951"/>
      <c r="ES145" s="951"/>
      <c r="ET145" s="951"/>
      <c r="EU145" s="951"/>
      <c r="EV145" s="951"/>
      <c r="EW145" s="951"/>
      <c r="EX145" s="951"/>
      <c r="EY145" s="951"/>
      <c r="EZ145" s="951"/>
      <c r="FA145" s="951"/>
      <c r="FB145" s="951"/>
      <c r="FC145" s="951"/>
      <c r="FD145" s="951"/>
      <c r="FE145" s="951"/>
      <c r="FF145" s="951"/>
      <c r="FG145" s="951"/>
      <c r="FH145" s="951"/>
      <c r="FI145" s="951"/>
      <c r="FJ145" s="951"/>
      <c r="FK145" s="951"/>
      <c r="FL145" s="951"/>
      <c r="FM145" s="951"/>
      <c r="FN145" s="951"/>
      <c r="FO145" s="951"/>
      <c r="FP145" s="951"/>
      <c r="FQ145" s="951"/>
      <c r="FR145" s="951"/>
      <c r="FS145" s="951"/>
      <c r="FT145" s="951"/>
      <c r="FU145" s="951"/>
      <c r="FV145" s="951"/>
      <c r="FW145" s="951"/>
      <c r="FX145" s="951"/>
      <c r="FY145" s="951"/>
      <c r="FZ145" s="951"/>
      <c r="GA145" s="951"/>
      <c r="GB145" s="951"/>
      <c r="GC145" s="951"/>
      <c r="GD145" s="951"/>
      <c r="GE145" s="951"/>
      <c r="GF145" s="951"/>
      <c r="GG145" s="951"/>
      <c r="GH145" s="951"/>
    </row>
    <row r="146" spans="1:190" s="361" customFormat="1" ht="27" customHeight="1" thickBot="1" x14ac:dyDescent="0.2">
      <c r="A146" s="2702"/>
      <c r="B146" s="363"/>
      <c r="C146" s="1505"/>
      <c r="D146" s="1506"/>
      <c r="E146" s="1506"/>
      <c r="F146" s="1506"/>
      <c r="G146" s="1506"/>
      <c r="H146" s="1507"/>
      <c r="I146" s="1159"/>
      <c r="J146" s="902"/>
      <c r="K146" s="903"/>
      <c r="L146" s="903"/>
      <c r="M146" s="2572"/>
      <c r="N146" s="2572"/>
      <c r="O146" s="2572"/>
      <c r="P146" s="2572"/>
      <c r="Q146" s="2572"/>
      <c r="R146" s="2572"/>
      <c r="S146" s="2577" t="s">
        <v>1445</v>
      </c>
      <c r="T146" s="2577"/>
      <c r="U146" s="2577"/>
      <c r="V146" s="2577"/>
      <c r="W146" s="2577"/>
      <c r="X146" s="2577"/>
      <c r="Y146" s="2577"/>
      <c r="Z146" s="2577"/>
      <c r="AA146" s="2577"/>
      <c r="AB146" s="2577"/>
      <c r="AC146" s="2577"/>
      <c r="AD146" s="2577"/>
      <c r="AE146" s="2577"/>
      <c r="AF146" s="2577"/>
      <c r="AG146" s="2577"/>
      <c r="AH146" s="2385"/>
      <c r="AI146" s="2144"/>
      <c r="AJ146" s="2144"/>
      <c r="AK146" s="2144"/>
      <c r="AL146" s="2144"/>
      <c r="AM146" s="2145"/>
      <c r="AN146" s="2388" t="s">
        <v>61</v>
      </c>
      <c r="AO146" s="2388"/>
      <c r="AP146" s="2389"/>
      <c r="AQ146" s="2402"/>
      <c r="AR146" s="2403"/>
      <c r="AS146" s="2403"/>
      <c r="AT146" s="2384"/>
      <c r="AU146" s="2200"/>
      <c r="AV146" s="2200"/>
      <c r="AW146" s="2200"/>
      <c r="AX146" s="2200"/>
      <c r="AY146" s="2201"/>
      <c r="AZ146" s="2512" t="s">
        <v>60</v>
      </c>
      <c r="BA146" s="2513"/>
      <c r="BB146" s="901"/>
      <c r="BC146" s="901"/>
      <c r="BD146" s="901"/>
      <c r="BE146" s="901"/>
      <c r="BF146" s="901"/>
      <c r="BG146" s="901"/>
      <c r="BH146" s="901"/>
      <c r="BI146" s="901"/>
      <c r="BJ146" s="901"/>
      <c r="BK146" s="901"/>
      <c r="BL146" s="872"/>
      <c r="BM146" s="872"/>
      <c r="BN146" s="872"/>
      <c r="BO146" s="872"/>
      <c r="BP146" s="872"/>
      <c r="BQ146" s="872"/>
      <c r="BR146" s="872"/>
      <c r="BS146" s="872"/>
      <c r="BT146" s="872"/>
      <c r="BU146" s="390"/>
      <c r="BV146" s="876"/>
      <c r="BW146" s="876"/>
      <c r="BX146" s="876"/>
      <c r="BY146" s="2701"/>
      <c r="BZ146" s="2701"/>
      <c r="CA146" s="2701"/>
      <c r="CB146" s="2701"/>
      <c r="CC146" s="2701"/>
      <c r="CD146" s="2701"/>
      <c r="CE146" s="2701"/>
      <c r="CF146" s="2701"/>
      <c r="CG146" s="2701"/>
      <c r="CH146" s="2701"/>
      <c r="CI146" s="2701"/>
      <c r="CJ146" s="2701"/>
      <c r="CK146" s="2701"/>
      <c r="CL146" s="2701"/>
      <c r="CM146" s="2701"/>
      <c r="CN146" s="876"/>
      <c r="CO146" s="876"/>
      <c r="CP146" s="876"/>
      <c r="CQ146" s="876"/>
      <c r="CR146" s="876"/>
      <c r="CS146" s="876"/>
      <c r="CT146" s="876"/>
      <c r="CU146" s="311"/>
      <c r="CV146" s="747"/>
      <c r="CW146" s="747"/>
      <c r="CX146" s="747"/>
      <c r="CY146" s="747"/>
      <c r="CZ146" s="747"/>
      <c r="DA146" s="747"/>
      <c r="DB146" s="747"/>
      <c r="DC146" s="747"/>
      <c r="DD146" s="747"/>
      <c r="DE146" s="747"/>
      <c r="DF146" s="747"/>
      <c r="DG146" s="747"/>
      <c r="DH146" s="747"/>
      <c r="DI146" s="747"/>
      <c r="DJ146" s="747"/>
      <c r="DK146" s="731"/>
      <c r="DL146" s="958"/>
      <c r="DM146" s="947">
        <f t="shared" si="2"/>
        <v>0</v>
      </c>
      <c r="DN146" s="981">
        <f t="shared" si="3"/>
        <v>0</v>
      </c>
      <c r="DO146" s="1018" t="str">
        <f t="shared" si="4"/>
        <v/>
      </c>
      <c r="DP146" s="1019" t="str">
        <f t="shared" si="5"/>
        <v>レ</v>
      </c>
      <c r="DQ146" s="951" t="s">
        <v>1689</v>
      </c>
      <c r="DR146" s="940"/>
      <c r="DS146" s="940"/>
      <c r="DT146" s="940"/>
      <c r="DU146" s="940"/>
      <c r="DV146" s="940"/>
      <c r="DW146" s="940"/>
      <c r="DX146" s="940"/>
      <c r="DY146" s="940"/>
      <c r="DZ146" s="940"/>
      <c r="EA146" s="940"/>
      <c r="EB146" s="940"/>
      <c r="EC146" s="940"/>
      <c r="ED146" s="940"/>
      <c r="EE146" s="940"/>
      <c r="EF146" s="940"/>
      <c r="EG146" s="940"/>
      <c r="EH146" s="940"/>
      <c r="EI146" s="940"/>
      <c r="EJ146" s="940"/>
      <c r="EK146" s="940"/>
      <c r="EL146" s="940"/>
      <c r="EM146" s="940"/>
      <c r="EN146" s="940"/>
      <c r="EO146" s="940"/>
      <c r="EP146" s="940"/>
      <c r="EQ146" s="940"/>
      <c r="ER146" s="940"/>
      <c r="ES146" s="940"/>
      <c r="ET146" s="940"/>
      <c r="EU146" s="940"/>
      <c r="EV146" s="940"/>
      <c r="EW146" s="940"/>
      <c r="EX146" s="940"/>
      <c r="EY146" s="940"/>
      <c r="EZ146" s="940"/>
      <c r="FA146" s="940"/>
      <c r="FB146" s="940"/>
      <c r="FC146" s="940"/>
      <c r="FD146" s="940"/>
      <c r="FE146" s="940"/>
      <c r="FF146" s="940"/>
      <c r="FG146" s="940"/>
      <c r="FH146" s="940"/>
      <c r="FI146" s="940"/>
      <c r="FJ146" s="940"/>
      <c r="FK146" s="940"/>
      <c r="FL146" s="940"/>
      <c r="FM146" s="940"/>
      <c r="FN146" s="940"/>
      <c r="FO146" s="940"/>
      <c r="FP146" s="940"/>
      <c r="FQ146" s="940"/>
      <c r="FR146" s="940"/>
      <c r="FS146" s="940"/>
      <c r="FT146" s="940"/>
      <c r="FU146" s="940"/>
      <c r="FV146" s="940"/>
      <c r="FW146" s="940"/>
      <c r="FX146" s="940"/>
      <c r="FY146" s="940"/>
      <c r="FZ146" s="940"/>
      <c r="GA146" s="940"/>
      <c r="GB146" s="940"/>
      <c r="GC146" s="940"/>
      <c r="GD146" s="940"/>
      <c r="GE146" s="940"/>
      <c r="GF146" s="940"/>
      <c r="GG146" s="940"/>
      <c r="GH146" s="940"/>
    </row>
    <row r="147" spans="1:190" s="25" customFormat="1" ht="27" customHeight="1" thickBot="1" x14ac:dyDescent="0.2">
      <c r="A147" s="2702"/>
      <c r="B147" s="363"/>
      <c r="C147" s="1502"/>
      <c r="D147" s="1503"/>
      <c r="E147" s="1503"/>
      <c r="F147" s="1503"/>
      <c r="G147" s="1503"/>
      <c r="H147" s="1504"/>
      <c r="I147" s="1164"/>
      <c r="J147" s="24"/>
      <c r="K147" s="862"/>
      <c r="L147" s="862"/>
      <c r="M147" s="2543" t="s">
        <v>63</v>
      </c>
      <c r="N147" s="2543"/>
      <c r="O147" s="2543"/>
      <c r="P147" s="2543"/>
      <c r="Q147" s="2543"/>
      <c r="R147" s="2543"/>
      <c r="S147" s="2636" t="s">
        <v>1442</v>
      </c>
      <c r="T147" s="2636"/>
      <c r="U147" s="2636"/>
      <c r="V147" s="2636"/>
      <c r="W147" s="2636"/>
      <c r="X147" s="2636"/>
      <c r="Y147" s="2636"/>
      <c r="Z147" s="2636"/>
      <c r="AA147" s="2636"/>
      <c r="AB147" s="2636"/>
      <c r="AC147" s="2636"/>
      <c r="AD147" s="2636"/>
      <c r="AE147" s="2636"/>
      <c r="AF147" s="2636"/>
      <c r="AG147" s="2706"/>
      <c r="AH147" s="2408"/>
      <c r="AI147" s="2409"/>
      <c r="AJ147" s="2409"/>
      <c r="AK147" s="2409"/>
      <c r="AL147" s="2409"/>
      <c r="AM147" s="2410"/>
      <c r="AN147" s="2400" t="s">
        <v>61</v>
      </c>
      <c r="AO147" s="2400"/>
      <c r="AP147" s="2401"/>
      <c r="AQ147" s="2404"/>
      <c r="AR147" s="2405"/>
      <c r="AS147" s="2405"/>
      <c r="AT147" s="2408"/>
      <c r="AU147" s="2409"/>
      <c r="AV147" s="2409"/>
      <c r="AW147" s="2409"/>
      <c r="AX147" s="2409"/>
      <c r="AY147" s="2410"/>
      <c r="AZ147" s="2148" t="s">
        <v>60</v>
      </c>
      <c r="BA147" s="2149"/>
      <c r="BB147" s="861"/>
      <c r="BC147" s="861"/>
      <c r="BD147" s="861"/>
      <c r="BE147" s="861"/>
      <c r="BF147" s="861"/>
      <c r="BG147" s="861"/>
      <c r="BH147" s="861"/>
      <c r="BI147" s="861"/>
      <c r="BJ147" s="861"/>
      <c r="BK147" s="861"/>
      <c r="BL147" s="867"/>
      <c r="BM147" s="867"/>
      <c r="BN147" s="867"/>
      <c r="BO147" s="867"/>
      <c r="BP147" s="867"/>
      <c r="BQ147" s="867"/>
      <c r="BR147" s="867"/>
      <c r="BS147" s="867"/>
      <c r="BT147" s="867"/>
      <c r="BU147" s="437"/>
      <c r="BV147" s="437"/>
      <c r="BW147" s="437"/>
      <c r="BX147" s="437"/>
      <c r="BY147" s="2039"/>
      <c r="BZ147" s="2039"/>
      <c r="CA147" s="2039"/>
      <c r="CB147" s="2039"/>
      <c r="CC147" s="2039"/>
      <c r="CD147" s="2039"/>
      <c r="CE147" s="2039"/>
      <c r="CF147" s="2039"/>
      <c r="CG147" s="2039"/>
      <c r="CH147" s="2039"/>
      <c r="CI147" s="2039"/>
      <c r="CJ147" s="2039"/>
      <c r="CK147" s="2039"/>
      <c r="CL147" s="2039"/>
      <c r="CM147" s="2039"/>
      <c r="CN147" s="876"/>
      <c r="CO147" s="876"/>
      <c r="CP147" s="876"/>
      <c r="CQ147" s="876"/>
      <c r="CR147" s="876"/>
      <c r="CS147" s="876"/>
      <c r="CT147" s="437"/>
      <c r="CU147" s="467"/>
      <c r="CV147" s="79"/>
      <c r="CW147" s="79"/>
      <c r="CX147" s="79"/>
      <c r="CY147" s="79"/>
      <c r="CZ147" s="79"/>
      <c r="DA147" s="79"/>
      <c r="DB147" s="79"/>
      <c r="DC147" s="79"/>
      <c r="DD147" s="747"/>
      <c r="DE147" s="747"/>
      <c r="DF147" s="747"/>
      <c r="DG147" s="747"/>
      <c r="DH147" s="747"/>
      <c r="DI147" s="747"/>
      <c r="DJ147" s="747"/>
      <c r="DK147" s="731"/>
      <c r="DL147" s="955"/>
      <c r="DM147" s="947">
        <f t="shared" si="2"/>
        <v>0</v>
      </c>
      <c r="DN147" s="981">
        <f t="shared" si="3"/>
        <v>0</v>
      </c>
      <c r="DO147" s="1018" t="str">
        <f>IF(DN147=1,"レ","")</f>
        <v/>
      </c>
      <c r="DP147" s="1019" t="str">
        <f t="shared" si="5"/>
        <v>レ</v>
      </c>
      <c r="DQ147" s="964" t="str">
        <f>IF(COUNTIF(DP147:DP150,"レ")=4,"レ","")</f>
        <v>レ</v>
      </c>
      <c r="DR147" s="951"/>
      <c r="DS147" s="951"/>
      <c r="DT147" s="951"/>
      <c r="DU147" s="951"/>
      <c r="DV147" s="951"/>
      <c r="DW147" s="951"/>
      <c r="DX147" s="951"/>
      <c r="DY147" s="951"/>
      <c r="DZ147" s="951"/>
      <c r="EA147" s="951"/>
      <c r="EB147" s="951"/>
      <c r="EC147" s="951"/>
      <c r="ED147" s="951"/>
      <c r="EE147" s="951"/>
      <c r="EF147" s="951"/>
      <c r="EG147" s="951"/>
      <c r="EH147" s="951"/>
      <c r="EI147" s="951"/>
      <c r="EJ147" s="951"/>
      <c r="EK147" s="951"/>
      <c r="EL147" s="951"/>
      <c r="EM147" s="951"/>
      <c r="EN147" s="951"/>
      <c r="EO147" s="951"/>
      <c r="EP147" s="951"/>
      <c r="EQ147" s="951"/>
      <c r="ER147" s="951"/>
      <c r="ES147" s="951"/>
      <c r="ET147" s="951"/>
      <c r="EU147" s="951"/>
      <c r="EV147" s="951"/>
      <c r="EW147" s="951"/>
      <c r="EX147" s="951"/>
      <c r="EY147" s="951"/>
      <c r="EZ147" s="951"/>
      <c r="FA147" s="951"/>
      <c r="FB147" s="951"/>
      <c r="FC147" s="951"/>
      <c r="FD147" s="951"/>
      <c r="FE147" s="951"/>
      <c r="FF147" s="951"/>
      <c r="FG147" s="951"/>
      <c r="FH147" s="951"/>
      <c r="FI147" s="951"/>
      <c r="FJ147" s="951"/>
      <c r="FK147" s="951"/>
      <c r="FL147" s="951"/>
      <c r="FM147" s="951"/>
      <c r="FN147" s="951"/>
      <c r="FO147" s="951"/>
      <c r="FP147" s="951"/>
      <c r="FQ147" s="951"/>
      <c r="FR147" s="951"/>
      <c r="FS147" s="951"/>
      <c r="FT147" s="951"/>
      <c r="FU147" s="951"/>
      <c r="FV147" s="951"/>
      <c r="FW147" s="951"/>
      <c r="FX147" s="951"/>
      <c r="FY147" s="951"/>
      <c r="FZ147" s="951"/>
      <c r="GA147" s="951"/>
      <c r="GB147" s="951"/>
      <c r="GC147" s="951"/>
      <c r="GD147" s="951"/>
      <c r="GE147" s="951"/>
      <c r="GF147" s="951"/>
      <c r="GG147" s="951"/>
      <c r="GH147" s="951"/>
    </row>
    <row r="148" spans="1:190" s="25" customFormat="1" ht="27" customHeight="1" x14ac:dyDescent="0.15">
      <c r="A148" s="2702"/>
      <c r="B148" s="364"/>
      <c r="C148" s="1502"/>
      <c r="D148" s="1503"/>
      <c r="E148" s="1503"/>
      <c r="F148" s="1503"/>
      <c r="G148" s="1503"/>
      <c r="H148" s="1504"/>
      <c r="I148" s="1164"/>
      <c r="J148" s="24"/>
      <c r="K148" s="862"/>
      <c r="L148" s="862"/>
      <c r="M148" s="2572"/>
      <c r="N148" s="2572"/>
      <c r="O148" s="2572"/>
      <c r="P148" s="2572"/>
      <c r="Q148" s="2572"/>
      <c r="R148" s="2572"/>
      <c r="S148" s="2655" t="s">
        <v>1443</v>
      </c>
      <c r="T148" s="2655"/>
      <c r="U148" s="2655"/>
      <c r="V148" s="2655"/>
      <c r="W148" s="2655"/>
      <c r="X148" s="2655"/>
      <c r="Y148" s="2655"/>
      <c r="Z148" s="2655"/>
      <c r="AA148" s="2655"/>
      <c r="AB148" s="2655"/>
      <c r="AC148" s="2655"/>
      <c r="AD148" s="2655"/>
      <c r="AE148" s="2655"/>
      <c r="AF148" s="2655"/>
      <c r="AG148" s="2656"/>
      <c r="AH148" s="2384"/>
      <c r="AI148" s="2200"/>
      <c r="AJ148" s="2200"/>
      <c r="AK148" s="2200"/>
      <c r="AL148" s="2200"/>
      <c r="AM148" s="2201"/>
      <c r="AN148" s="2417" t="s">
        <v>61</v>
      </c>
      <c r="AO148" s="2417"/>
      <c r="AP148" s="2424"/>
      <c r="AQ148" s="2416"/>
      <c r="AR148" s="2417"/>
      <c r="AS148" s="2417"/>
      <c r="AT148" s="2384"/>
      <c r="AU148" s="2200"/>
      <c r="AV148" s="2200"/>
      <c r="AW148" s="2200"/>
      <c r="AX148" s="2200"/>
      <c r="AY148" s="2201"/>
      <c r="AZ148" s="2386" t="s">
        <v>60</v>
      </c>
      <c r="BA148" s="2387"/>
      <c r="BB148" s="862"/>
      <c r="BC148" s="862"/>
      <c r="BD148" s="862"/>
      <c r="BE148" s="862"/>
      <c r="BF148" s="862"/>
      <c r="BG148" s="862"/>
      <c r="BH148" s="862"/>
      <c r="BI148" s="862"/>
      <c r="BJ148" s="862"/>
      <c r="BK148" s="862"/>
      <c r="BL148" s="873"/>
      <c r="BM148" s="873"/>
      <c r="BN148" s="873"/>
      <c r="BO148" s="873"/>
      <c r="BP148" s="873"/>
      <c r="BQ148" s="873"/>
      <c r="BR148" s="873"/>
      <c r="BS148" s="873"/>
      <c r="BT148" s="873"/>
      <c r="BU148" s="437"/>
      <c r="BV148" s="437"/>
      <c r="BW148" s="437"/>
      <c r="BX148" s="437"/>
      <c r="BY148" s="874"/>
      <c r="BZ148" s="874"/>
      <c r="CA148" s="874"/>
      <c r="CB148" s="874"/>
      <c r="CC148" s="874"/>
      <c r="CD148" s="874"/>
      <c r="CE148" s="874"/>
      <c r="CF148" s="874"/>
      <c r="CG148" s="874"/>
      <c r="CH148" s="874"/>
      <c r="CI148" s="874"/>
      <c r="CJ148" s="874"/>
      <c r="CK148" s="874"/>
      <c r="CL148" s="874"/>
      <c r="CM148" s="874"/>
      <c r="CN148" s="437"/>
      <c r="CO148" s="437"/>
      <c r="CP148" s="437"/>
      <c r="CQ148" s="437"/>
      <c r="CR148" s="437"/>
      <c r="CS148" s="437"/>
      <c r="CT148" s="437"/>
      <c r="CU148" s="467"/>
      <c r="CV148" s="79"/>
      <c r="CW148" s="79"/>
      <c r="CX148" s="79"/>
      <c r="CY148" s="79"/>
      <c r="CZ148" s="79"/>
      <c r="DA148" s="79"/>
      <c r="DB148" s="79"/>
      <c r="DC148" s="79"/>
      <c r="DD148" s="79"/>
      <c r="DE148" s="79"/>
      <c r="DF148" s="79"/>
      <c r="DG148" s="79"/>
      <c r="DH148" s="747"/>
      <c r="DI148" s="747"/>
      <c r="DJ148" s="747"/>
      <c r="DK148" s="731"/>
      <c r="DL148" s="955"/>
      <c r="DM148" s="947">
        <f t="shared" si="2"/>
        <v>0</v>
      </c>
      <c r="DN148" s="981">
        <f t="shared" si="3"/>
        <v>0</v>
      </c>
      <c r="DO148" s="1018" t="str">
        <f t="shared" si="4"/>
        <v/>
      </c>
      <c r="DP148" s="1019" t="str">
        <f t="shared" si="5"/>
        <v>レ</v>
      </c>
      <c r="DQ148" s="940"/>
      <c r="DR148" s="951"/>
      <c r="DS148" s="951"/>
      <c r="DT148" s="951"/>
      <c r="DU148" s="951"/>
      <c r="DV148" s="951"/>
      <c r="DW148" s="951"/>
      <c r="DX148" s="951"/>
      <c r="DY148" s="951" t="str">
        <f>IF(COUNTBLANK(DP143:DP154)=0,"レ","")</f>
        <v>レ</v>
      </c>
      <c r="DZ148" s="951"/>
      <c r="EA148" s="951"/>
      <c r="EB148" s="951"/>
      <c r="EC148" s="951"/>
      <c r="ED148" s="951"/>
      <c r="EE148" s="951"/>
      <c r="EF148" s="951"/>
      <c r="EG148" s="951"/>
      <c r="EH148" s="951"/>
      <c r="EI148" s="951"/>
      <c r="EJ148" s="951"/>
      <c r="EK148" s="951"/>
      <c r="EL148" s="951"/>
      <c r="EM148" s="951"/>
      <c r="EN148" s="951"/>
      <c r="EO148" s="951"/>
      <c r="EP148" s="951"/>
      <c r="EQ148" s="951"/>
      <c r="ER148" s="951"/>
      <c r="ES148" s="951"/>
      <c r="ET148" s="951"/>
      <c r="EU148" s="951"/>
      <c r="EV148" s="951"/>
      <c r="EW148" s="951"/>
      <c r="EX148" s="951"/>
      <c r="EY148" s="951"/>
      <c r="EZ148" s="951"/>
      <c r="FA148" s="951"/>
      <c r="FB148" s="951"/>
      <c r="FC148" s="951"/>
      <c r="FD148" s="951"/>
      <c r="FE148" s="951"/>
      <c r="FF148" s="951"/>
      <c r="FG148" s="951"/>
      <c r="FH148" s="951"/>
      <c r="FI148" s="951"/>
      <c r="FJ148" s="951"/>
      <c r="FK148" s="951"/>
      <c r="FL148" s="951"/>
      <c r="FM148" s="951"/>
      <c r="FN148" s="951"/>
      <c r="FO148" s="951"/>
      <c r="FP148" s="951"/>
      <c r="FQ148" s="951"/>
      <c r="FR148" s="951"/>
      <c r="FS148" s="951"/>
      <c r="FT148" s="951"/>
      <c r="FU148" s="951"/>
      <c r="FV148" s="951"/>
      <c r="FW148" s="951"/>
      <c r="FX148" s="951"/>
      <c r="FY148" s="951"/>
      <c r="FZ148" s="951"/>
      <c r="GA148" s="951"/>
      <c r="GB148" s="951"/>
      <c r="GC148" s="951"/>
      <c r="GD148" s="951"/>
      <c r="GE148" s="951"/>
      <c r="GF148" s="951"/>
      <c r="GG148" s="951"/>
      <c r="GH148" s="951"/>
    </row>
    <row r="149" spans="1:190" s="25" customFormat="1" ht="27" hidden="1" customHeight="1" x14ac:dyDescent="0.15">
      <c r="A149" s="2702"/>
      <c r="B149" s="364"/>
      <c r="C149" s="1502"/>
      <c r="D149" s="1503"/>
      <c r="E149" s="1503"/>
      <c r="F149" s="1503"/>
      <c r="G149" s="1503"/>
      <c r="H149" s="1504"/>
      <c r="I149" s="1164"/>
      <c r="J149" s="24"/>
      <c r="K149" s="862"/>
      <c r="L149" s="862"/>
      <c r="M149" s="2572"/>
      <c r="N149" s="2572"/>
      <c r="O149" s="2572"/>
      <c r="P149" s="2572"/>
      <c r="Q149" s="2572"/>
      <c r="R149" s="2572"/>
      <c r="S149" s="2655" t="s">
        <v>1444</v>
      </c>
      <c r="T149" s="2655"/>
      <c r="U149" s="2655"/>
      <c r="V149" s="2655"/>
      <c r="W149" s="2655"/>
      <c r="X149" s="2655"/>
      <c r="Y149" s="2655"/>
      <c r="Z149" s="2655"/>
      <c r="AA149" s="2655"/>
      <c r="AB149" s="2655"/>
      <c r="AC149" s="2655"/>
      <c r="AD149" s="2655"/>
      <c r="AE149" s="2655"/>
      <c r="AF149" s="2655"/>
      <c r="AG149" s="2656"/>
      <c r="AH149" s="2384"/>
      <c r="AI149" s="2200"/>
      <c r="AJ149" s="2200"/>
      <c r="AK149" s="2200"/>
      <c r="AL149" s="2200"/>
      <c r="AM149" s="2201"/>
      <c r="AN149" s="2417" t="s">
        <v>61</v>
      </c>
      <c r="AO149" s="2417"/>
      <c r="AP149" s="2424"/>
      <c r="AQ149" s="2390"/>
      <c r="AR149" s="2391"/>
      <c r="AS149" s="2391"/>
      <c r="AT149" s="2384"/>
      <c r="AU149" s="2200"/>
      <c r="AV149" s="2200"/>
      <c r="AW149" s="2200"/>
      <c r="AX149" s="2200"/>
      <c r="AY149" s="2201"/>
      <c r="AZ149" s="2386" t="s">
        <v>60</v>
      </c>
      <c r="BA149" s="2387"/>
      <c r="BB149" s="862"/>
      <c r="BC149" s="862"/>
      <c r="BD149" s="862"/>
      <c r="BE149" s="862"/>
      <c r="BF149" s="862"/>
      <c r="BG149" s="862"/>
      <c r="BH149" s="862"/>
      <c r="BI149" s="862"/>
      <c r="BJ149" s="862"/>
      <c r="BK149" s="862"/>
      <c r="BL149" s="873"/>
      <c r="BM149" s="873"/>
      <c r="BN149" s="873"/>
      <c r="BO149" s="873"/>
      <c r="BP149" s="873"/>
      <c r="BQ149" s="873"/>
      <c r="BR149" s="873"/>
      <c r="BS149" s="873"/>
      <c r="BT149" s="873"/>
      <c r="BU149" s="437"/>
      <c r="BV149" s="437"/>
      <c r="BW149" s="437"/>
      <c r="BX149" s="437"/>
      <c r="BY149" s="874"/>
      <c r="BZ149" s="874"/>
      <c r="CA149" s="874"/>
      <c r="CB149" s="874"/>
      <c r="CC149" s="874"/>
      <c r="CD149" s="874"/>
      <c r="CE149" s="874"/>
      <c r="CF149" s="874"/>
      <c r="CG149" s="874"/>
      <c r="CH149" s="874"/>
      <c r="CI149" s="874"/>
      <c r="CJ149" s="874"/>
      <c r="CK149" s="874"/>
      <c r="CL149" s="874"/>
      <c r="CM149" s="874"/>
      <c r="CN149" s="437"/>
      <c r="CO149" s="437"/>
      <c r="CP149" s="437"/>
      <c r="CQ149" s="437"/>
      <c r="CR149" s="437"/>
      <c r="CS149" s="437"/>
      <c r="CT149" s="437"/>
      <c r="CU149" s="467"/>
      <c r="CV149" s="79"/>
      <c r="CW149" s="79"/>
      <c r="CX149" s="79"/>
      <c r="CY149" s="79"/>
      <c r="CZ149" s="79"/>
      <c r="DA149" s="79"/>
      <c r="DB149" s="79"/>
      <c r="DC149" s="79"/>
      <c r="DD149" s="79"/>
      <c r="DE149" s="79"/>
      <c r="DF149" s="79"/>
      <c r="DG149" s="79"/>
      <c r="DH149" s="747"/>
      <c r="DI149" s="747"/>
      <c r="DJ149" s="747"/>
      <c r="DK149" s="731"/>
      <c r="DL149" s="955"/>
      <c r="DM149" s="947">
        <f t="shared" si="2"/>
        <v>0</v>
      </c>
      <c r="DN149" s="981">
        <f t="shared" si="3"/>
        <v>0</v>
      </c>
      <c r="DO149" s="1018" t="str">
        <f t="shared" si="4"/>
        <v/>
      </c>
      <c r="DP149" s="1019" t="str">
        <f t="shared" si="5"/>
        <v>レ</v>
      </c>
      <c r="DQ149" s="951"/>
      <c r="DR149" s="951"/>
      <c r="DS149" s="951"/>
      <c r="DT149" s="951"/>
      <c r="DU149" s="951"/>
      <c r="DV149" s="951"/>
      <c r="DW149" s="951"/>
      <c r="DX149" s="951"/>
      <c r="DY149" s="951"/>
      <c r="DZ149" s="951"/>
      <c r="EA149" s="951"/>
      <c r="EB149" s="951"/>
      <c r="EC149" s="951"/>
      <c r="ED149" s="951"/>
      <c r="EE149" s="951"/>
      <c r="EF149" s="951"/>
      <c r="EG149" s="951"/>
      <c r="EH149" s="951"/>
      <c r="EI149" s="951"/>
      <c r="EJ149" s="951"/>
      <c r="EK149" s="951"/>
      <c r="EL149" s="951"/>
      <c r="EM149" s="951"/>
      <c r="EN149" s="951"/>
      <c r="EO149" s="951"/>
      <c r="EP149" s="951"/>
      <c r="EQ149" s="951"/>
      <c r="ER149" s="951"/>
      <c r="ES149" s="951"/>
      <c r="ET149" s="951"/>
      <c r="EU149" s="951"/>
      <c r="EV149" s="951"/>
      <c r="EW149" s="951"/>
      <c r="EX149" s="951"/>
      <c r="EY149" s="951"/>
      <c r="EZ149" s="951"/>
      <c r="FA149" s="951"/>
      <c r="FB149" s="951"/>
      <c r="FC149" s="951"/>
      <c r="FD149" s="951"/>
      <c r="FE149" s="951"/>
      <c r="FF149" s="951"/>
      <c r="FG149" s="951"/>
      <c r="FH149" s="951"/>
      <c r="FI149" s="951"/>
      <c r="FJ149" s="951"/>
      <c r="FK149" s="951"/>
      <c r="FL149" s="951"/>
      <c r="FM149" s="951"/>
      <c r="FN149" s="951"/>
      <c r="FO149" s="951"/>
      <c r="FP149" s="951"/>
      <c r="FQ149" s="951"/>
      <c r="FR149" s="951"/>
      <c r="FS149" s="951"/>
      <c r="FT149" s="951"/>
      <c r="FU149" s="951"/>
      <c r="FV149" s="951"/>
      <c r="FW149" s="951"/>
      <c r="FX149" s="951"/>
      <c r="FY149" s="951"/>
      <c r="FZ149" s="951"/>
      <c r="GA149" s="951"/>
      <c r="GB149" s="951"/>
      <c r="GC149" s="951"/>
      <c r="GD149" s="951"/>
      <c r="GE149" s="951"/>
      <c r="GF149" s="951"/>
      <c r="GG149" s="951"/>
      <c r="GH149" s="951"/>
    </row>
    <row r="150" spans="1:190" s="361" customFormat="1" ht="27" customHeight="1" thickBot="1" x14ac:dyDescent="0.2">
      <c r="A150" s="103"/>
      <c r="B150" s="102"/>
      <c r="C150" s="1505"/>
      <c r="D150" s="1506"/>
      <c r="E150" s="1506"/>
      <c r="F150" s="1506"/>
      <c r="G150" s="1506"/>
      <c r="H150" s="1507"/>
      <c r="I150" s="1159"/>
      <c r="J150" s="902"/>
      <c r="K150" s="903"/>
      <c r="L150" s="903"/>
      <c r="M150" s="2572"/>
      <c r="N150" s="2572"/>
      <c r="O150" s="2572"/>
      <c r="P150" s="2572"/>
      <c r="Q150" s="2572"/>
      <c r="R150" s="2572"/>
      <c r="S150" s="2577" t="s">
        <v>1445</v>
      </c>
      <c r="T150" s="2577"/>
      <c r="U150" s="2577"/>
      <c r="V150" s="2577"/>
      <c r="W150" s="2577"/>
      <c r="X150" s="2577"/>
      <c r="Y150" s="2577"/>
      <c r="Z150" s="2577"/>
      <c r="AA150" s="2577"/>
      <c r="AB150" s="2577"/>
      <c r="AC150" s="2577"/>
      <c r="AD150" s="2577"/>
      <c r="AE150" s="2577"/>
      <c r="AF150" s="2577"/>
      <c r="AG150" s="2578"/>
      <c r="AH150" s="2385"/>
      <c r="AI150" s="2144"/>
      <c r="AJ150" s="2144"/>
      <c r="AK150" s="2144"/>
      <c r="AL150" s="2144"/>
      <c r="AM150" s="2145"/>
      <c r="AN150" s="2388" t="s">
        <v>61</v>
      </c>
      <c r="AO150" s="2388"/>
      <c r="AP150" s="2389"/>
      <c r="AQ150" s="2402"/>
      <c r="AR150" s="2403"/>
      <c r="AS150" s="2403"/>
      <c r="AT150" s="2384"/>
      <c r="AU150" s="2200"/>
      <c r="AV150" s="2200"/>
      <c r="AW150" s="2200"/>
      <c r="AX150" s="2200"/>
      <c r="AY150" s="2201"/>
      <c r="AZ150" s="2512" t="s">
        <v>60</v>
      </c>
      <c r="BA150" s="2513"/>
      <c r="BB150" s="901"/>
      <c r="BC150" s="901"/>
      <c r="BD150" s="901"/>
      <c r="BE150" s="901"/>
      <c r="BF150" s="901"/>
      <c r="BG150" s="901"/>
      <c r="BH150" s="901"/>
      <c r="BI150" s="901"/>
      <c r="BJ150" s="901"/>
      <c r="BK150" s="901"/>
      <c r="BL150" s="872"/>
      <c r="BM150" s="872"/>
      <c r="BN150" s="872"/>
      <c r="BO150" s="872"/>
      <c r="BP150" s="872"/>
      <c r="BQ150" s="872"/>
      <c r="BR150" s="872"/>
      <c r="BS150" s="872"/>
      <c r="BT150" s="872"/>
      <c r="BU150" s="437"/>
      <c r="BV150" s="876"/>
      <c r="BW150" s="876"/>
      <c r="BX150" s="876"/>
      <c r="BY150" s="876"/>
      <c r="BZ150" s="876"/>
      <c r="CA150" s="876"/>
      <c r="CB150" s="876"/>
      <c r="CC150" s="876"/>
      <c r="CD150" s="876"/>
      <c r="CE150" s="876"/>
      <c r="CF150" s="876"/>
      <c r="CG150" s="876"/>
      <c r="CH150" s="876"/>
      <c r="CI150" s="876"/>
      <c r="CJ150" s="876"/>
      <c r="CK150" s="876"/>
      <c r="CL150" s="876"/>
      <c r="CM150" s="876"/>
      <c r="CN150" s="876"/>
      <c r="CO150" s="876"/>
      <c r="CP150" s="876"/>
      <c r="CQ150" s="876"/>
      <c r="CR150" s="876"/>
      <c r="CS150" s="876"/>
      <c r="CT150" s="876"/>
      <c r="CU150" s="311"/>
      <c r="CV150" s="747"/>
      <c r="CW150" s="747"/>
      <c r="CX150" s="747"/>
      <c r="CY150" s="747"/>
      <c r="CZ150" s="747"/>
      <c r="DA150" s="747"/>
      <c r="DB150" s="747"/>
      <c r="DC150" s="747"/>
      <c r="DD150" s="747"/>
      <c r="DE150" s="747"/>
      <c r="DF150" s="747"/>
      <c r="DG150" s="747"/>
      <c r="DH150" s="747"/>
      <c r="DI150" s="747"/>
      <c r="DJ150" s="747"/>
      <c r="DK150" s="207"/>
      <c r="DL150" s="958"/>
      <c r="DM150" s="947">
        <f t="shared" si="2"/>
        <v>0</v>
      </c>
      <c r="DN150" s="981">
        <f t="shared" si="3"/>
        <v>0</v>
      </c>
      <c r="DO150" s="1018" t="str">
        <f t="shared" si="4"/>
        <v/>
      </c>
      <c r="DP150" s="1019" t="str">
        <f t="shared" si="5"/>
        <v>レ</v>
      </c>
      <c r="DQ150" s="951" t="s">
        <v>1689</v>
      </c>
      <c r="DR150" s="940"/>
      <c r="DS150" s="940"/>
      <c r="DT150" s="940"/>
      <c r="DU150" s="940"/>
      <c r="DV150" s="940"/>
      <c r="DW150" s="940"/>
      <c r="DX150" s="940"/>
      <c r="DY150" s="940"/>
      <c r="DZ150" s="940"/>
      <c r="EA150" s="940"/>
      <c r="EB150" s="940"/>
      <c r="EC150" s="940"/>
      <c r="ED150" s="940"/>
      <c r="EE150" s="940"/>
      <c r="EF150" s="940"/>
      <c r="EG150" s="951"/>
      <c r="EH150" s="951"/>
      <c r="EI150" s="951"/>
      <c r="EJ150" s="951"/>
      <c r="EK150" s="951"/>
      <c r="EL150" s="951"/>
      <c r="EM150" s="940"/>
      <c r="EN150" s="940"/>
      <c r="EO150" s="940"/>
      <c r="EP150" s="940"/>
      <c r="EQ150" s="940"/>
      <c r="ER150" s="940"/>
      <c r="ES150" s="940"/>
      <c r="ET150" s="940"/>
      <c r="EU150" s="940"/>
      <c r="EV150" s="940"/>
      <c r="EW150" s="940"/>
      <c r="EX150" s="940"/>
      <c r="EY150" s="940"/>
      <c r="EZ150" s="940"/>
      <c r="FA150" s="940"/>
      <c r="FB150" s="940"/>
      <c r="FC150" s="940"/>
      <c r="FD150" s="940"/>
      <c r="FE150" s="940"/>
      <c r="FF150" s="940"/>
      <c r="FG150" s="940"/>
      <c r="FH150" s="940"/>
      <c r="FI150" s="940"/>
      <c r="FJ150" s="940"/>
      <c r="FK150" s="940"/>
      <c r="FL150" s="940"/>
      <c r="FM150" s="940"/>
      <c r="FN150" s="940"/>
      <c r="FO150" s="940"/>
      <c r="FP150" s="940"/>
      <c r="FQ150" s="940"/>
      <c r="FR150" s="940"/>
      <c r="FS150" s="940"/>
      <c r="FT150" s="940"/>
      <c r="FU150" s="940"/>
      <c r="FV150" s="940"/>
      <c r="FW150" s="940"/>
      <c r="FX150" s="940"/>
      <c r="FY150" s="940"/>
      <c r="FZ150" s="940"/>
      <c r="GA150" s="940"/>
      <c r="GB150" s="940"/>
      <c r="GC150" s="940"/>
      <c r="GD150" s="940"/>
      <c r="GE150" s="940"/>
      <c r="GF150" s="940"/>
      <c r="GG150" s="940"/>
      <c r="GH150" s="940"/>
    </row>
    <row r="151" spans="1:190" s="25" customFormat="1" ht="27" customHeight="1" thickBot="1" x14ac:dyDescent="0.2">
      <c r="A151" s="282"/>
      <c r="B151" s="362" t="s">
        <v>32</v>
      </c>
      <c r="C151" s="1502"/>
      <c r="D151" s="1503"/>
      <c r="E151" s="1503"/>
      <c r="F151" s="1503"/>
      <c r="G151" s="1503"/>
      <c r="H151" s="1504"/>
      <c r="I151" s="1164"/>
      <c r="J151" s="24"/>
      <c r="K151" s="862"/>
      <c r="L151" s="862"/>
      <c r="M151" s="2543" t="s">
        <v>62</v>
      </c>
      <c r="N151" s="2543"/>
      <c r="O151" s="2543"/>
      <c r="P151" s="2543"/>
      <c r="Q151" s="2543"/>
      <c r="R151" s="2543"/>
      <c r="S151" s="2636" t="s">
        <v>1442</v>
      </c>
      <c r="T151" s="2636"/>
      <c r="U151" s="2636"/>
      <c r="V151" s="2636"/>
      <c r="W151" s="2636"/>
      <c r="X151" s="2636"/>
      <c r="Y151" s="2636"/>
      <c r="Z151" s="2636"/>
      <c r="AA151" s="2636"/>
      <c r="AB151" s="2636"/>
      <c r="AC151" s="2636"/>
      <c r="AD151" s="2636"/>
      <c r="AE151" s="2636"/>
      <c r="AF151" s="2636"/>
      <c r="AG151" s="2706"/>
      <c r="AH151" s="2408"/>
      <c r="AI151" s="2409"/>
      <c r="AJ151" s="2409"/>
      <c r="AK151" s="2409"/>
      <c r="AL151" s="2409"/>
      <c r="AM151" s="2410"/>
      <c r="AN151" s="2400" t="s">
        <v>61</v>
      </c>
      <c r="AO151" s="2400"/>
      <c r="AP151" s="2401"/>
      <c r="AQ151" s="2404"/>
      <c r="AR151" s="2405"/>
      <c r="AS151" s="2405"/>
      <c r="AT151" s="2408"/>
      <c r="AU151" s="2409"/>
      <c r="AV151" s="2409"/>
      <c r="AW151" s="2409"/>
      <c r="AX151" s="2409"/>
      <c r="AY151" s="2410"/>
      <c r="AZ151" s="2148" t="s">
        <v>60</v>
      </c>
      <c r="BA151" s="2149"/>
      <c r="BB151" s="861"/>
      <c r="BC151" s="861"/>
      <c r="BD151" s="861"/>
      <c r="BE151" s="861"/>
      <c r="BF151" s="861"/>
      <c r="BG151" s="861"/>
      <c r="BH151" s="861"/>
      <c r="BI151" s="861"/>
      <c r="BJ151" s="861"/>
      <c r="BK151" s="861"/>
      <c r="BL151" s="867"/>
      <c r="BM151" s="867"/>
      <c r="BN151" s="867"/>
      <c r="BO151" s="867"/>
      <c r="BP151" s="867"/>
      <c r="BQ151" s="867"/>
      <c r="BR151" s="867"/>
      <c r="BS151" s="867"/>
      <c r="BT151" s="867"/>
      <c r="BU151" s="437"/>
      <c r="BV151" s="437"/>
      <c r="BW151" s="437"/>
      <c r="BX151" s="437"/>
      <c r="BY151" s="2701"/>
      <c r="BZ151" s="2701"/>
      <c r="CA151" s="2701"/>
      <c r="CB151" s="2701"/>
      <c r="CC151" s="2701"/>
      <c r="CD151" s="2701"/>
      <c r="CE151" s="2701"/>
      <c r="CF151" s="2701"/>
      <c r="CG151" s="2701"/>
      <c r="CH151" s="2701"/>
      <c r="CI151" s="2701"/>
      <c r="CJ151" s="2701"/>
      <c r="CK151" s="2701"/>
      <c r="CL151" s="2701"/>
      <c r="CM151" s="2701"/>
      <c r="CN151" s="876"/>
      <c r="CO151" s="876"/>
      <c r="CP151" s="876"/>
      <c r="CQ151" s="876"/>
      <c r="CR151" s="876"/>
      <c r="CS151" s="876"/>
      <c r="CT151" s="876"/>
      <c r="CU151" s="311"/>
      <c r="CV151" s="747"/>
      <c r="CW151" s="747"/>
      <c r="CX151" s="747"/>
      <c r="CY151" s="747"/>
      <c r="CZ151" s="747"/>
      <c r="DA151" s="747"/>
      <c r="DB151" s="747"/>
      <c r="DC151" s="747"/>
      <c r="DD151" s="747"/>
      <c r="DE151" s="747"/>
      <c r="DF151" s="747"/>
      <c r="DG151" s="747"/>
      <c r="DH151" s="747"/>
      <c r="DI151" s="747"/>
      <c r="DJ151" s="747"/>
      <c r="DK151" s="731"/>
      <c r="DL151" s="955"/>
      <c r="DM151" s="947">
        <f t="shared" si="2"/>
        <v>0</v>
      </c>
      <c r="DN151" s="981">
        <f t="shared" si="3"/>
        <v>0</v>
      </c>
      <c r="DO151" s="1018" t="str">
        <f t="shared" si="4"/>
        <v/>
      </c>
      <c r="DP151" s="1019" t="str">
        <f t="shared" si="5"/>
        <v>レ</v>
      </c>
      <c r="DQ151" s="964" t="str">
        <f>IF(COUNTIF(DP151:DP154,"レ")=4,"レ","")</f>
        <v>レ</v>
      </c>
      <c r="DR151" s="940"/>
      <c r="DS151" s="951"/>
      <c r="DT151" s="951"/>
      <c r="DU151" s="951"/>
      <c r="DV151" s="951"/>
      <c r="DW151" s="951"/>
      <c r="DX151" s="951"/>
      <c r="DY151" s="951"/>
      <c r="DZ151" s="951"/>
      <c r="EA151" s="951"/>
      <c r="EB151" s="951"/>
      <c r="EC151" s="951"/>
      <c r="ED151" s="951"/>
      <c r="EE151" s="951"/>
      <c r="EF151" s="951"/>
      <c r="EG151" s="940"/>
      <c r="EH151" s="940"/>
      <c r="EI151" s="940"/>
      <c r="EJ151" s="940"/>
      <c r="EK151" s="940"/>
      <c r="EL151" s="940"/>
      <c r="EM151" s="951"/>
      <c r="EN151" s="951"/>
      <c r="EO151" s="951"/>
      <c r="EP151" s="951"/>
      <c r="EQ151" s="951"/>
      <c r="ER151" s="951"/>
      <c r="ES151" s="951"/>
      <c r="ET151" s="951"/>
      <c r="EU151" s="951"/>
      <c r="EV151" s="951"/>
      <c r="EW151" s="951"/>
      <c r="EX151" s="951"/>
      <c r="EY151" s="951"/>
      <c r="EZ151" s="951"/>
      <c r="FA151" s="951"/>
      <c r="FB151" s="951"/>
      <c r="FC151" s="951"/>
      <c r="FD151" s="951"/>
      <c r="FE151" s="951"/>
      <c r="FF151" s="951"/>
      <c r="FG151" s="951"/>
      <c r="FH151" s="951"/>
      <c r="FI151" s="951"/>
      <c r="FJ151" s="951"/>
      <c r="FK151" s="951"/>
      <c r="FL151" s="951"/>
      <c r="FM151" s="951"/>
      <c r="FN151" s="951"/>
      <c r="FO151" s="951"/>
      <c r="FP151" s="951"/>
      <c r="FQ151" s="951"/>
      <c r="FR151" s="951"/>
      <c r="FS151" s="951"/>
      <c r="FT151" s="951"/>
      <c r="FU151" s="951"/>
      <c r="FV151" s="951"/>
      <c r="FW151" s="951"/>
      <c r="FX151" s="951"/>
      <c r="FY151" s="951"/>
      <c r="FZ151" s="951"/>
      <c r="GA151" s="951"/>
      <c r="GB151" s="951"/>
      <c r="GC151" s="951"/>
      <c r="GD151" s="951"/>
      <c r="GE151" s="951"/>
      <c r="GF151" s="951"/>
      <c r="GG151" s="951"/>
      <c r="GH151" s="951"/>
    </row>
    <row r="152" spans="1:190" s="25" customFormat="1" ht="27" customHeight="1" x14ac:dyDescent="0.15">
      <c r="A152" s="282"/>
      <c r="B152" s="102"/>
      <c r="C152" s="1502"/>
      <c r="D152" s="1503"/>
      <c r="E152" s="1503"/>
      <c r="F152" s="1503"/>
      <c r="G152" s="1503"/>
      <c r="H152" s="1504"/>
      <c r="I152" s="1164"/>
      <c r="J152" s="24"/>
      <c r="K152" s="862"/>
      <c r="L152" s="862"/>
      <c r="M152" s="2572"/>
      <c r="N152" s="2572"/>
      <c r="O152" s="2572"/>
      <c r="P152" s="2572"/>
      <c r="Q152" s="2572"/>
      <c r="R152" s="2572"/>
      <c r="S152" s="2655" t="s">
        <v>1443</v>
      </c>
      <c r="T152" s="2655"/>
      <c r="U152" s="2655"/>
      <c r="V152" s="2655"/>
      <c r="W152" s="2655"/>
      <c r="X152" s="2655"/>
      <c r="Y152" s="2655"/>
      <c r="Z152" s="2655"/>
      <c r="AA152" s="2655"/>
      <c r="AB152" s="2655"/>
      <c r="AC152" s="2655"/>
      <c r="AD152" s="2655"/>
      <c r="AE152" s="2655"/>
      <c r="AF152" s="2655"/>
      <c r="AG152" s="2656"/>
      <c r="AH152" s="2384"/>
      <c r="AI152" s="2200"/>
      <c r="AJ152" s="2200"/>
      <c r="AK152" s="2200"/>
      <c r="AL152" s="2200"/>
      <c r="AM152" s="2201"/>
      <c r="AN152" s="2417" t="s">
        <v>61</v>
      </c>
      <c r="AO152" s="2417"/>
      <c r="AP152" s="2424"/>
      <c r="AQ152" s="2416"/>
      <c r="AR152" s="2417"/>
      <c r="AS152" s="2417"/>
      <c r="AT152" s="2384"/>
      <c r="AU152" s="2200"/>
      <c r="AV152" s="2200"/>
      <c r="AW152" s="2200"/>
      <c r="AX152" s="2200"/>
      <c r="AY152" s="2201"/>
      <c r="AZ152" s="2386" t="s">
        <v>60</v>
      </c>
      <c r="BA152" s="2387"/>
      <c r="BB152" s="862"/>
      <c r="BC152" s="862"/>
      <c r="BD152" s="862"/>
      <c r="BE152" s="862"/>
      <c r="BF152" s="862"/>
      <c r="BG152" s="862"/>
      <c r="BH152" s="862"/>
      <c r="BI152" s="862"/>
      <c r="BJ152" s="862"/>
      <c r="BK152" s="862"/>
      <c r="BL152" s="873"/>
      <c r="BM152" s="873"/>
      <c r="BN152" s="873"/>
      <c r="BO152" s="873"/>
      <c r="BP152" s="873"/>
      <c r="BQ152" s="873"/>
      <c r="BR152" s="873"/>
      <c r="BS152" s="873"/>
      <c r="BT152" s="873"/>
      <c r="BU152" s="437"/>
      <c r="BV152" s="437"/>
      <c r="BW152" s="437"/>
      <c r="BX152" s="437"/>
      <c r="BY152" s="2701"/>
      <c r="BZ152" s="2701"/>
      <c r="CA152" s="2701"/>
      <c r="CB152" s="2701"/>
      <c r="CC152" s="2701"/>
      <c r="CD152" s="2701"/>
      <c r="CE152" s="2701"/>
      <c r="CF152" s="2701"/>
      <c r="CG152" s="2701"/>
      <c r="CH152" s="2701"/>
      <c r="CI152" s="2701"/>
      <c r="CJ152" s="2701"/>
      <c r="CK152" s="2701"/>
      <c r="CL152" s="2701"/>
      <c r="CM152" s="2701"/>
      <c r="CN152" s="876"/>
      <c r="CO152" s="876"/>
      <c r="CP152" s="876"/>
      <c r="CQ152" s="876"/>
      <c r="CR152" s="876"/>
      <c r="CS152" s="876"/>
      <c r="CT152" s="876"/>
      <c r="CU152" s="311"/>
      <c r="CV152" s="747"/>
      <c r="CW152" s="747"/>
      <c r="CX152" s="747"/>
      <c r="CY152" s="747"/>
      <c r="CZ152" s="747"/>
      <c r="DA152" s="747"/>
      <c r="DB152" s="747"/>
      <c r="DC152" s="747"/>
      <c r="DD152" s="747"/>
      <c r="DE152" s="747"/>
      <c r="DF152" s="747"/>
      <c r="DG152" s="747"/>
      <c r="DH152" s="747"/>
      <c r="DI152" s="747"/>
      <c r="DJ152" s="747"/>
      <c r="DK152" s="723"/>
      <c r="DL152" s="955"/>
      <c r="DM152" s="947">
        <f t="shared" si="2"/>
        <v>0</v>
      </c>
      <c r="DN152" s="981">
        <f t="shared" si="3"/>
        <v>0</v>
      </c>
      <c r="DO152" s="1018" t="str">
        <f t="shared" si="4"/>
        <v/>
      </c>
      <c r="DP152" s="1019" t="str">
        <f t="shared" si="5"/>
        <v>レ</v>
      </c>
      <c r="DQ152" s="951"/>
      <c r="DR152" s="951"/>
      <c r="DS152" s="951"/>
      <c r="DT152" s="951"/>
      <c r="DU152" s="951"/>
      <c r="DV152" s="951"/>
      <c r="DW152" s="951"/>
      <c r="DX152" s="951"/>
      <c r="DY152" s="951"/>
      <c r="DZ152" s="951"/>
      <c r="EA152" s="951"/>
      <c r="EB152" s="951"/>
      <c r="EC152" s="951"/>
      <c r="ED152" s="951"/>
      <c r="EE152" s="951"/>
      <c r="EF152" s="951"/>
      <c r="EG152" s="951"/>
      <c r="EH152" s="951"/>
      <c r="EI152" s="951"/>
      <c r="EJ152" s="951"/>
      <c r="EK152" s="951"/>
      <c r="EL152" s="951"/>
      <c r="EM152" s="951"/>
      <c r="EN152" s="951"/>
      <c r="EO152" s="951"/>
      <c r="EP152" s="951"/>
      <c r="EQ152" s="951"/>
      <c r="ER152" s="951"/>
      <c r="ES152" s="951"/>
      <c r="ET152" s="951"/>
      <c r="EU152" s="951"/>
      <c r="EV152" s="951"/>
      <c r="EW152" s="951"/>
      <c r="EX152" s="951"/>
      <c r="EY152" s="951"/>
      <c r="EZ152" s="951"/>
      <c r="FA152" s="951"/>
      <c r="FB152" s="951"/>
      <c r="FC152" s="951"/>
      <c r="FD152" s="951"/>
      <c r="FE152" s="951"/>
      <c r="FF152" s="951"/>
      <c r="FG152" s="951"/>
      <c r="FH152" s="951"/>
      <c r="FI152" s="951"/>
      <c r="FJ152" s="951"/>
      <c r="FK152" s="951"/>
      <c r="FL152" s="951"/>
      <c r="FM152" s="951"/>
      <c r="FN152" s="951"/>
      <c r="FO152" s="951"/>
      <c r="FP152" s="951"/>
      <c r="FQ152" s="951"/>
      <c r="FR152" s="951"/>
      <c r="FS152" s="951"/>
      <c r="FT152" s="951"/>
      <c r="FU152" s="951"/>
      <c r="FV152" s="951"/>
      <c r="FW152" s="951"/>
      <c r="FX152" s="951"/>
      <c r="FY152" s="951"/>
      <c r="FZ152" s="951"/>
      <c r="GA152" s="951"/>
      <c r="GB152" s="951"/>
      <c r="GC152" s="951"/>
      <c r="GD152" s="951"/>
      <c r="GE152" s="951"/>
      <c r="GF152" s="951"/>
      <c r="GG152" s="951"/>
      <c r="GH152" s="951"/>
    </row>
    <row r="153" spans="1:190" s="25" customFormat="1" ht="27" customHeight="1" thickBot="1" x14ac:dyDescent="0.2">
      <c r="A153" s="282"/>
      <c r="B153" s="102"/>
      <c r="C153" s="1502"/>
      <c r="D153" s="1503"/>
      <c r="E153" s="1503"/>
      <c r="F153" s="1503"/>
      <c r="G153" s="1503"/>
      <c r="H153" s="1504"/>
      <c r="I153" s="1164"/>
      <c r="J153" s="24"/>
      <c r="K153" s="862"/>
      <c r="L153" s="862"/>
      <c r="M153" s="2572"/>
      <c r="N153" s="2572"/>
      <c r="O153" s="2572"/>
      <c r="P153" s="2572"/>
      <c r="Q153" s="2572"/>
      <c r="R153" s="2572"/>
      <c r="S153" s="2655" t="s">
        <v>1444</v>
      </c>
      <c r="T153" s="2655"/>
      <c r="U153" s="2655"/>
      <c r="V153" s="2655"/>
      <c r="W153" s="2655"/>
      <c r="X153" s="2655"/>
      <c r="Y153" s="2655"/>
      <c r="Z153" s="2655"/>
      <c r="AA153" s="2655"/>
      <c r="AB153" s="2655"/>
      <c r="AC153" s="2655"/>
      <c r="AD153" s="2655"/>
      <c r="AE153" s="2655"/>
      <c r="AF153" s="2655"/>
      <c r="AG153" s="2656"/>
      <c r="AH153" s="2384"/>
      <c r="AI153" s="2200"/>
      <c r="AJ153" s="2200"/>
      <c r="AK153" s="2200"/>
      <c r="AL153" s="2200"/>
      <c r="AM153" s="2201"/>
      <c r="AN153" s="2417" t="s">
        <v>61</v>
      </c>
      <c r="AO153" s="2417"/>
      <c r="AP153" s="2424"/>
      <c r="AQ153" s="2390"/>
      <c r="AR153" s="2391"/>
      <c r="AS153" s="2391"/>
      <c r="AT153" s="2384"/>
      <c r="AU153" s="2200"/>
      <c r="AV153" s="2200"/>
      <c r="AW153" s="2200"/>
      <c r="AX153" s="2200"/>
      <c r="AY153" s="2201"/>
      <c r="AZ153" s="2386" t="s">
        <v>60</v>
      </c>
      <c r="BA153" s="2387"/>
      <c r="BB153" s="860"/>
      <c r="BC153" s="862"/>
      <c r="BD153" s="862"/>
      <c r="BE153" s="862"/>
      <c r="BF153" s="862"/>
      <c r="BG153" s="862"/>
      <c r="BH153" s="862"/>
      <c r="BI153" s="862"/>
      <c r="BJ153" s="862"/>
      <c r="BK153" s="862"/>
      <c r="BL153" s="873"/>
      <c r="BM153" s="873"/>
      <c r="BN153" s="873"/>
      <c r="BO153" s="873"/>
      <c r="BP153" s="873"/>
      <c r="BQ153" s="873"/>
      <c r="BR153" s="873"/>
      <c r="BS153" s="873"/>
      <c r="BT153" s="873"/>
      <c r="BU153" s="437"/>
      <c r="BV153" s="437"/>
      <c r="BW153" s="437"/>
      <c r="BX153" s="437"/>
      <c r="BY153" s="2701"/>
      <c r="BZ153" s="2701"/>
      <c r="CA153" s="2701"/>
      <c r="CB153" s="2701"/>
      <c r="CC153" s="2701"/>
      <c r="CD153" s="2701"/>
      <c r="CE153" s="2701"/>
      <c r="CF153" s="2701"/>
      <c r="CG153" s="2701"/>
      <c r="CH153" s="2701"/>
      <c r="CI153" s="2701"/>
      <c r="CJ153" s="2701"/>
      <c r="CK153" s="2701"/>
      <c r="CL153" s="2701"/>
      <c r="CM153" s="2701"/>
      <c r="CN153" s="437"/>
      <c r="CO153" s="437"/>
      <c r="CP153" s="437"/>
      <c r="CQ153" s="437"/>
      <c r="CR153" s="876"/>
      <c r="CS153" s="876"/>
      <c r="CT153" s="876"/>
      <c r="CU153" s="311"/>
      <c r="CV153" s="747"/>
      <c r="CW153" s="747"/>
      <c r="CX153" s="747"/>
      <c r="CY153" s="747"/>
      <c r="CZ153" s="747"/>
      <c r="DA153" s="747"/>
      <c r="DB153" s="747"/>
      <c r="DC153" s="747"/>
      <c r="DD153" s="747"/>
      <c r="DE153" s="747"/>
      <c r="DF153" s="79"/>
      <c r="DG153" s="79"/>
      <c r="DH153" s="79"/>
      <c r="DI153" s="79"/>
      <c r="DJ153" s="79"/>
      <c r="DK153" s="723"/>
      <c r="DL153" s="955"/>
      <c r="DM153" s="947">
        <f t="shared" si="2"/>
        <v>0</v>
      </c>
      <c r="DN153" s="981">
        <f t="shared" si="3"/>
        <v>0</v>
      </c>
      <c r="DO153" s="1018" t="str">
        <f t="shared" si="4"/>
        <v/>
      </c>
      <c r="DP153" s="1019" t="str">
        <f t="shared" si="5"/>
        <v>レ</v>
      </c>
      <c r="DQ153" s="940" t="s">
        <v>5994</v>
      </c>
      <c r="DR153" s="951"/>
      <c r="DS153" s="951"/>
      <c r="DT153" s="951"/>
      <c r="DU153" s="951"/>
      <c r="DV153" s="951"/>
      <c r="DW153" s="951"/>
      <c r="DX153" s="951"/>
      <c r="DY153" s="951"/>
      <c r="DZ153" s="951"/>
      <c r="EA153" s="951"/>
      <c r="EB153" s="951"/>
      <c r="EC153" s="951"/>
      <c r="ED153" s="951"/>
      <c r="EE153" s="951"/>
      <c r="EF153" s="951"/>
      <c r="EG153" s="951"/>
      <c r="EH153" s="951"/>
      <c r="EI153" s="951"/>
      <c r="EJ153" s="951"/>
      <c r="EK153" s="951"/>
      <c r="EL153" s="951"/>
      <c r="EM153" s="951"/>
      <c r="EN153" s="951"/>
      <c r="EO153" s="951"/>
      <c r="EP153" s="951"/>
      <c r="EQ153" s="951"/>
      <c r="ER153" s="951"/>
      <c r="ES153" s="951"/>
      <c r="ET153" s="951"/>
      <c r="EU153" s="951"/>
      <c r="EV153" s="951"/>
      <c r="EW153" s="951"/>
      <c r="EX153" s="951"/>
      <c r="EY153" s="951"/>
      <c r="EZ153" s="951"/>
      <c r="FA153" s="951"/>
      <c r="FB153" s="951"/>
      <c r="FC153" s="951"/>
      <c r="FD153" s="951"/>
      <c r="FE153" s="951"/>
      <c r="FF153" s="951"/>
      <c r="FG153" s="951"/>
      <c r="FH153" s="951"/>
      <c r="FI153" s="951"/>
      <c r="FJ153" s="951"/>
      <c r="FK153" s="951"/>
      <c r="FL153" s="951"/>
      <c r="FM153" s="951"/>
      <c r="FN153" s="951"/>
      <c r="FO153" s="951"/>
      <c r="FP153" s="951"/>
      <c r="FQ153" s="951"/>
      <c r="FR153" s="951"/>
      <c r="FS153" s="951"/>
      <c r="FT153" s="951"/>
      <c r="FU153" s="951"/>
      <c r="FV153" s="951"/>
      <c r="FW153" s="951"/>
      <c r="FX153" s="951"/>
      <c r="FY153" s="951"/>
      <c r="FZ153" s="951"/>
      <c r="GA153" s="951"/>
      <c r="GB153" s="951"/>
      <c r="GC153" s="951"/>
      <c r="GD153" s="951"/>
      <c r="GE153" s="951"/>
      <c r="GF153" s="951"/>
      <c r="GG153" s="951"/>
      <c r="GH153" s="951"/>
    </row>
    <row r="154" spans="1:190" s="361" customFormat="1" ht="27" customHeight="1" thickBot="1" x14ac:dyDescent="0.2">
      <c r="A154" s="103"/>
      <c r="B154" s="102"/>
      <c r="C154" s="1505"/>
      <c r="D154" s="1506"/>
      <c r="E154" s="1506"/>
      <c r="F154" s="1506"/>
      <c r="G154" s="1506"/>
      <c r="H154" s="1507"/>
      <c r="I154" s="1159"/>
      <c r="J154" s="902"/>
      <c r="K154" s="903"/>
      <c r="L154" s="903"/>
      <c r="M154" s="2572"/>
      <c r="N154" s="2572"/>
      <c r="O154" s="2572"/>
      <c r="P154" s="2572"/>
      <c r="Q154" s="2572"/>
      <c r="R154" s="2572"/>
      <c r="S154" s="2577" t="s">
        <v>1445</v>
      </c>
      <c r="T154" s="2577"/>
      <c r="U154" s="2577"/>
      <c r="V154" s="2577"/>
      <c r="W154" s="2577"/>
      <c r="X154" s="2577"/>
      <c r="Y154" s="2577"/>
      <c r="Z154" s="2577"/>
      <c r="AA154" s="2577"/>
      <c r="AB154" s="2577"/>
      <c r="AC154" s="2577"/>
      <c r="AD154" s="2577"/>
      <c r="AE154" s="2577"/>
      <c r="AF154" s="2577"/>
      <c r="AG154" s="2578"/>
      <c r="AH154" s="2385"/>
      <c r="AI154" s="2144"/>
      <c r="AJ154" s="2144"/>
      <c r="AK154" s="2144"/>
      <c r="AL154" s="2144"/>
      <c r="AM154" s="2145"/>
      <c r="AN154" s="2388" t="s">
        <v>61</v>
      </c>
      <c r="AO154" s="2388"/>
      <c r="AP154" s="2389"/>
      <c r="AQ154" s="2402"/>
      <c r="AR154" s="2403"/>
      <c r="AS154" s="2403"/>
      <c r="AT154" s="2384"/>
      <c r="AU154" s="2200"/>
      <c r="AV154" s="2200"/>
      <c r="AW154" s="2200"/>
      <c r="AX154" s="2200"/>
      <c r="AY154" s="2201"/>
      <c r="AZ154" s="2512" t="s">
        <v>60</v>
      </c>
      <c r="BA154" s="2513"/>
      <c r="BB154" s="901"/>
      <c r="BC154" s="901"/>
      <c r="BD154" s="901"/>
      <c r="BE154" s="901"/>
      <c r="BF154" s="901"/>
      <c r="BG154" s="901"/>
      <c r="BH154" s="901"/>
      <c r="BI154" s="901"/>
      <c r="BJ154" s="901"/>
      <c r="BK154" s="901"/>
      <c r="BL154" s="872"/>
      <c r="BM154" s="872"/>
      <c r="BN154" s="872"/>
      <c r="BO154" s="872"/>
      <c r="BP154" s="872"/>
      <c r="BQ154" s="872"/>
      <c r="BR154" s="872"/>
      <c r="BS154" s="872"/>
      <c r="BT154" s="872"/>
      <c r="BU154" s="390"/>
      <c r="BV154" s="876"/>
      <c r="BW154" s="876"/>
      <c r="BX154" s="876"/>
      <c r="BY154" s="2701"/>
      <c r="BZ154" s="2701"/>
      <c r="CA154" s="2701"/>
      <c r="CB154" s="2701"/>
      <c r="CC154" s="2701"/>
      <c r="CD154" s="2701"/>
      <c r="CE154" s="2701"/>
      <c r="CF154" s="2701"/>
      <c r="CG154" s="2701"/>
      <c r="CH154" s="2701"/>
      <c r="CI154" s="2701"/>
      <c r="CJ154" s="2701"/>
      <c r="CK154" s="2701"/>
      <c r="CL154" s="2701"/>
      <c r="CM154" s="2701"/>
      <c r="CN154" s="876"/>
      <c r="CO154" s="876"/>
      <c r="CP154" s="876"/>
      <c r="CQ154" s="876"/>
      <c r="CR154" s="876"/>
      <c r="CS154" s="876"/>
      <c r="CT154" s="876"/>
      <c r="CU154" s="311"/>
      <c r="CV154" s="747"/>
      <c r="CW154" s="747"/>
      <c r="CX154" s="747"/>
      <c r="CY154" s="747"/>
      <c r="CZ154" s="747"/>
      <c r="DA154" s="747"/>
      <c r="DB154" s="747"/>
      <c r="DC154" s="747"/>
      <c r="DD154" s="747"/>
      <c r="DE154" s="747"/>
      <c r="DF154" s="747"/>
      <c r="DG154" s="747"/>
      <c r="DH154" s="747"/>
      <c r="DI154" s="747"/>
      <c r="DJ154" s="747"/>
      <c r="DK154" s="731"/>
      <c r="DL154" s="958"/>
      <c r="DM154" s="1020">
        <f t="shared" si="2"/>
        <v>0</v>
      </c>
      <c r="DN154" s="1021">
        <f t="shared" si="3"/>
        <v>0</v>
      </c>
      <c r="DO154" s="1022" t="str">
        <f t="shared" si="4"/>
        <v/>
      </c>
      <c r="DP154" s="1023" t="str">
        <f t="shared" si="5"/>
        <v>レ</v>
      </c>
      <c r="DQ154" s="964">
        <f>COUNTIF(DQ143:DQ151,"レ")</f>
        <v>3</v>
      </c>
      <c r="DR154" s="940"/>
      <c r="DS154" s="940"/>
      <c r="DT154" s="940"/>
      <c r="DU154" s="940"/>
      <c r="DV154" s="940"/>
      <c r="DW154" s="940"/>
      <c r="DX154" s="940"/>
      <c r="DY154" s="940"/>
      <c r="DZ154" s="940"/>
      <c r="EA154" s="940"/>
      <c r="EB154" s="940"/>
      <c r="EC154" s="940"/>
      <c r="ED154" s="940"/>
      <c r="EE154" s="940"/>
      <c r="EF154" s="940"/>
      <c r="EG154" s="951"/>
      <c r="EH154" s="951"/>
      <c r="EI154" s="951"/>
      <c r="EJ154" s="951"/>
      <c r="EK154" s="951"/>
      <c r="EL154" s="951"/>
      <c r="EM154" s="940"/>
      <c r="EN154" s="940"/>
      <c r="EO154" s="940"/>
      <c r="EP154" s="940"/>
      <c r="EQ154" s="940"/>
      <c r="ER154" s="940"/>
      <c r="ES154" s="940"/>
      <c r="ET154" s="940"/>
      <c r="EU154" s="940"/>
      <c r="EV154" s="940"/>
      <c r="EW154" s="940"/>
      <c r="EX154" s="940"/>
      <c r="EY154" s="940"/>
      <c r="EZ154" s="940"/>
      <c r="FA154" s="940"/>
      <c r="FB154" s="940"/>
      <c r="FC154" s="940"/>
      <c r="FD154" s="940"/>
      <c r="FE154" s="940"/>
      <c r="FF154" s="940"/>
      <c r="FG154" s="940"/>
      <c r="FH154" s="940"/>
      <c r="FI154" s="940"/>
      <c r="FJ154" s="940"/>
      <c r="FK154" s="940"/>
      <c r="FL154" s="940"/>
      <c r="FM154" s="940"/>
      <c r="FN154" s="940"/>
      <c r="FO154" s="940"/>
      <c r="FP154" s="940"/>
      <c r="FQ154" s="940"/>
      <c r="FR154" s="940"/>
      <c r="FS154" s="940"/>
      <c r="FT154" s="940"/>
      <c r="FU154" s="940"/>
      <c r="FV154" s="940"/>
      <c r="FW154" s="940"/>
      <c r="FX154" s="940"/>
      <c r="FY154" s="940"/>
      <c r="FZ154" s="940"/>
      <c r="GA154" s="940"/>
      <c r="GB154" s="940"/>
      <c r="GC154" s="940"/>
      <c r="GD154" s="940"/>
      <c r="GE154" s="940"/>
      <c r="GF154" s="940"/>
      <c r="GG154" s="940"/>
      <c r="GH154" s="940"/>
    </row>
    <row r="155" spans="1:190" s="25" customFormat="1" ht="27" customHeight="1" thickBot="1" x14ac:dyDescent="0.2">
      <c r="A155" s="282"/>
      <c r="B155" s="102"/>
      <c r="C155" s="1502"/>
      <c r="D155" s="1503"/>
      <c r="E155" s="1503"/>
      <c r="F155" s="1503"/>
      <c r="G155" s="1503"/>
      <c r="H155" s="1504"/>
      <c r="I155" s="1164"/>
      <c r="J155" s="22"/>
      <c r="K155" s="871"/>
      <c r="L155" s="871"/>
      <c r="M155" s="80" t="s">
        <v>59</v>
      </c>
      <c r="N155" s="80"/>
      <c r="O155" s="80"/>
      <c r="P155" s="80"/>
      <c r="Q155" s="80"/>
      <c r="R155" s="80"/>
      <c r="S155" s="80"/>
      <c r="T155" s="80"/>
      <c r="U155" s="80"/>
      <c r="V155" s="80"/>
      <c r="W155" s="80"/>
      <c r="X155" s="80"/>
      <c r="Y155" s="2703"/>
      <c r="Z155" s="2704"/>
      <c r="AA155" s="2705"/>
      <c r="AB155" s="865"/>
      <c r="AC155" s="865"/>
      <c r="AD155" s="865"/>
      <c r="AE155" s="865"/>
      <c r="AF155" s="865"/>
      <c r="AG155" s="865"/>
      <c r="AH155" s="865"/>
      <c r="AI155" s="865"/>
      <c r="AJ155" s="865"/>
      <c r="AK155" s="2496"/>
      <c r="AL155" s="2496"/>
      <c r="AM155" s="2496"/>
      <c r="AN155" s="2496"/>
      <c r="AO155" s="2496"/>
      <c r="AP155" s="2496"/>
      <c r="AQ155" s="866"/>
      <c r="AR155" s="865"/>
      <c r="AS155" s="865"/>
      <c r="AT155" s="865"/>
      <c r="AU155" s="865"/>
      <c r="AV155" s="865"/>
      <c r="AW155" s="865"/>
      <c r="AX155" s="865"/>
      <c r="AY155" s="865"/>
      <c r="AZ155" s="865"/>
      <c r="BA155" s="865"/>
      <c r="BB155" s="865"/>
      <c r="BC155" s="865"/>
      <c r="BD155" s="865"/>
      <c r="BE155" s="865"/>
      <c r="BF155" s="865"/>
      <c r="BG155" s="865"/>
      <c r="BH155" s="865"/>
      <c r="BI155" s="865"/>
      <c r="BJ155" s="865"/>
      <c r="BK155" s="865"/>
      <c r="BL155" s="864"/>
      <c r="BM155" s="864"/>
      <c r="BN155" s="864"/>
      <c r="BO155" s="864"/>
      <c r="BP155" s="864"/>
      <c r="BQ155" s="864"/>
      <c r="BR155" s="864"/>
      <c r="BS155" s="864"/>
      <c r="BT155" s="864"/>
      <c r="BU155" s="460"/>
      <c r="BV155" s="454"/>
      <c r="BW155" s="454"/>
      <c r="BX155" s="454"/>
      <c r="BY155" s="454"/>
      <c r="BZ155" s="454"/>
      <c r="CA155" s="454"/>
      <c r="CB155" s="454"/>
      <c r="CC155" s="454"/>
      <c r="CD155" s="454"/>
      <c r="CE155" s="454"/>
      <c r="CF155" s="454"/>
      <c r="CG155" s="454"/>
      <c r="CH155" s="454"/>
      <c r="CI155" s="454"/>
      <c r="CJ155" s="454"/>
      <c r="CK155" s="454"/>
      <c r="CL155" s="454"/>
      <c r="CM155" s="454"/>
      <c r="CN155" s="454"/>
      <c r="CO155" s="454"/>
      <c r="CP155" s="454"/>
      <c r="CQ155" s="454"/>
      <c r="CR155" s="454"/>
      <c r="CS155" s="454"/>
      <c r="CT155" s="454"/>
      <c r="CU155" s="455"/>
      <c r="CV155" s="747"/>
      <c r="CW155" s="747"/>
      <c r="CX155" s="747"/>
      <c r="CY155" s="747"/>
      <c r="CZ155" s="747"/>
      <c r="DA155" s="747"/>
      <c r="DB155" s="747"/>
      <c r="DC155" s="747"/>
      <c r="DD155" s="747"/>
      <c r="DE155" s="747"/>
      <c r="DF155" s="747"/>
      <c r="DG155" s="747"/>
      <c r="DH155" s="747"/>
      <c r="DI155" s="747"/>
      <c r="DJ155" s="747"/>
      <c r="DK155" s="723"/>
      <c r="DL155" s="955"/>
      <c r="DM155" s="1024"/>
      <c r="DN155" s="940"/>
      <c r="DO155" s="1025" t="str">
        <f>IF($Y155="有","レ","")</f>
        <v/>
      </c>
      <c r="DP155" s="1026" t="str">
        <f>IF($Y155="無","レ","")</f>
        <v/>
      </c>
      <c r="DQ155" s="940"/>
      <c r="DR155" s="951"/>
      <c r="DS155" s="951"/>
      <c r="DT155" s="951"/>
      <c r="DU155" s="951"/>
      <c r="DV155" s="951"/>
      <c r="DW155" s="951"/>
      <c r="DX155" s="951"/>
      <c r="DY155" s="951"/>
      <c r="DZ155" s="951"/>
      <c r="EA155" s="951"/>
      <c r="EB155" s="951"/>
      <c r="EC155" s="951"/>
      <c r="ED155" s="951"/>
      <c r="EE155" s="951"/>
      <c r="EF155" s="951"/>
      <c r="EG155" s="940"/>
      <c r="EH155" s="940"/>
      <c r="EI155" s="940"/>
      <c r="EJ155" s="940"/>
      <c r="EK155" s="940"/>
      <c r="EL155" s="940"/>
      <c r="EM155" s="951"/>
      <c r="EN155" s="951"/>
      <c r="EO155" s="951"/>
      <c r="EP155" s="951"/>
      <c r="EQ155" s="951"/>
      <c r="ER155" s="951"/>
      <c r="ES155" s="951"/>
      <c r="ET155" s="951"/>
      <c r="EU155" s="951"/>
      <c r="EV155" s="951"/>
      <c r="EW155" s="951"/>
      <c r="EX155" s="951"/>
      <c r="EY155" s="951"/>
      <c r="EZ155" s="951"/>
      <c r="FA155" s="951"/>
      <c r="FB155" s="951"/>
      <c r="FC155" s="951"/>
      <c r="FD155" s="951"/>
      <c r="FE155" s="951"/>
      <c r="FF155" s="951"/>
      <c r="FG155" s="951"/>
      <c r="FH155" s="951"/>
      <c r="FI155" s="951"/>
      <c r="FJ155" s="951"/>
      <c r="FK155" s="951"/>
      <c r="FL155" s="951"/>
      <c r="FM155" s="951"/>
      <c r="FN155" s="951"/>
      <c r="FO155" s="951"/>
      <c r="FP155" s="951"/>
      <c r="FQ155" s="951"/>
      <c r="FR155" s="951"/>
      <c r="FS155" s="951"/>
      <c r="FT155" s="951"/>
      <c r="FU155" s="951"/>
      <c r="FV155" s="951"/>
      <c r="FW155" s="951"/>
      <c r="FX155" s="951"/>
      <c r="FY155" s="951"/>
      <c r="FZ155" s="951"/>
      <c r="GA155" s="951"/>
      <c r="GB155" s="951"/>
      <c r="GC155" s="951"/>
      <c r="GD155" s="951"/>
      <c r="GE155" s="951"/>
      <c r="GF155" s="951"/>
      <c r="GG155" s="951"/>
      <c r="GH155" s="951"/>
    </row>
    <row r="156" spans="1:190" ht="15" hidden="1" customHeight="1" x14ac:dyDescent="0.15">
      <c r="C156" s="1511"/>
      <c r="D156" s="987"/>
      <c r="E156" s="987"/>
      <c r="F156" s="987"/>
      <c r="G156" s="987"/>
      <c r="H156" s="1512"/>
      <c r="I156" s="1155"/>
      <c r="BU156" s="28"/>
      <c r="BX156" s="7"/>
      <c r="CA156" s="392"/>
      <c r="CB156" s="392"/>
      <c r="CC156" s="392"/>
      <c r="CD156" s="392"/>
      <c r="CE156" s="392"/>
      <c r="CF156" s="392"/>
      <c r="CG156" s="392"/>
      <c r="CH156" s="392"/>
      <c r="CI156" s="392"/>
      <c r="CJ156" s="392"/>
      <c r="CK156" s="392"/>
      <c r="CL156" s="392"/>
      <c r="CM156" s="392"/>
      <c r="CN156" s="392"/>
      <c r="CO156" s="392"/>
      <c r="CP156" s="392"/>
      <c r="CQ156" s="392"/>
      <c r="CR156" s="392"/>
      <c r="CS156" s="392"/>
      <c r="CT156" s="392"/>
      <c r="CU156" s="392"/>
      <c r="CV156" s="729"/>
      <c r="CW156" s="729"/>
      <c r="CX156" s="729"/>
      <c r="CY156" s="729"/>
      <c r="CZ156" s="729"/>
      <c r="DA156" s="729"/>
      <c r="DB156" s="729"/>
      <c r="DC156" s="729"/>
      <c r="DD156" s="729"/>
      <c r="DE156" s="729"/>
      <c r="DF156" s="729"/>
      <c r="DG156" s="729"/>
      <c r="DH156" s="729"/>
      <c r="DI156" s="729"/>
      <c r="DJ156" s="729"/>
      <c r="DK156" s="729"/>
      <c r="DL156" s="958"/>
      <c r="DM156" s="963"/>
      <c r="FJ156" s="940"/>
      <c r="FK156" s="940"/>
      <c r="FL156" s="940"/>
      <c r="FM156" s="940"/>
      <c r="FN156" s="940"/>
      <c r="FO156" s="940"/>
      <c r="FP156" s="940"/>
      <c r="FQ156" s="940"/>
      <c r="FR156" s="940"/>
      <c r="FS156" s="940"/>
    </row>
    <row r="157" spans="1:190" ht="15" hidden="1" customHeight="1" x14ac:dyDescent="0.15">
      <c r="C157" s="1511"/>
      <c r="D157" s="987"/>
      <c r="E157" s="987"/>
      <c r="F157" s="987"/>
      <c r="G157" s="987"/>
      <c r="H157" s="1512"/>
      <c r="I157" s="1155"/>
      <c r="BU157" s="28"/>
      <c r="BX157" s="7"/>
      <c r="CA157" s="392"/>
      <c r="CB157" s="392"/>
      <c r="CC157" s="392"/>
      <c r="CD157" s="392"/>
      <c r="CE157" s="392"/>
      <c r="CF157" s="392"/>
      <c r="CG157" s="392"/>
      <c r="CH157" s="392"/>
      <c r="CI157" s="392"/>
      <c r="CJ157" s="392"/>
      <c r="CK157" s="392"/>
      <c r="CL157" s="392"/>
      <c r="CM157" s="392"/>
      <c r="CN157" s="392"/>
      <c r="CO157" s="392"/>
      <c r="CP157" s="392"/>
      <c r="CQ157" s="392"/>
      <c r="CR157" s="392"/>
      <c r="CS157" s="392"/>
      <c r="CT157" s="392"/>
      <c r="CU157" s="392"/>
      <c r="CV157" s="729"/>
      <c r="CW157" s="729"/>
      <c r="CX157" s="729"/>
      <c r="CY157" s="729"/>
      <c r="CZ157" s="729"/>
      <c r="DA157" s="729"/>
      <c r="DB157" s="729"/>
      <c r="DC157" s="729"/>
      <c r="DD157" s="729"/>
      <c r="DE157" s="729"/>
      <c r="DF157" s="729"/>
      <c r="DG157" s="729"/>
      <c r="DH157" s="729"/>
      <c r="DI157" s="729"/>
      <c r="DJ157" s="729"/>
      <c r="DK157" s="729"/>
      <c r="DL157" s="958"/>
      <c r="DM157" s="963"/>
      <c r="FJ157" s="940"/>
      <c r="FK157" s="940"/>
      <c r="FL157" s="940"/>
      <c r="FM157" s="940"/>
      <c r="FN157" s="940"/>
      <c r="FO157" s="940"/>
      <c r="FP157" s="940"/>
      <c r="FQ157" s="940"/>
      <c r="FR157" s="940"/>
      <c r="FS157" s="940"/>
    </row>
    <row r="158" spans="1:190" ht="15" hidden="1" customHeight="1" x14ac:dyDescent="0.15">
      <c r="C158" s="1511"/>
      <c r="D158" s="987"/>
      <c r="E158" s="987"/>
      <c r="F158" s="987"/>
      <c r="G158" s="987"/>
      <c r="H158" s="1512"/>
      <c r="I158" s="1155"/>
      <c r="BU158" s="28"/>
      <c r="BX158" s="7"/>
      <c r="CA158" s="392"/>
      <c r="CB158" s="392"/>
      <c r="CC158" s="392"/>
      <c r="CD158" s="392"/>
      <c r="CE158" s="392"/>
      <c r="CF158" s="392"/>
      <c r="CG158" s="392"/>
      <c r="CH158" s="392"/>
      <c r="CI158" s="392"/>
      <c r="CJ158" s="392"/>
      <c r="CK158" s="392"/>
      <c r="CL158" s="392"/>
      <c r="CM158" s="392"/>
      <c r="CN158" s="392"/>
      <c r="CO158" s="392"/>
      <c r="CP158" s="392"/>
      <c r="CQ158" s="392"/>
      <c r="CR158" s="392"/>
      <c r="CS158" s="392"/>
      <c r="CT158" s="392"/>
      <c r="CU158" s="392"/>
      <c r="CV158" s="729"/>
      <c r="CW158" s="729"/>
      <c r="CX158" s="729"/>
      <c r="CY158" s="729"/>
      <c r="CZ158" s="729"/>
      <c r="DA158" s="729"/>
      <c r="DB158" s="729"/>
      <c r="DC158" s="729"/>
      <c r="DD158" s="729"/>
      <c r="DE158" s="729"/>
      <c r="DF158" s="729"/>
      <c r="DG158" s="729"/>
      <c r="DH158" s="729"/>
      <c r="DI158" s="729"/>
      <c r="DJ158" s="729"/>
      <c r="DK158" s="729"/>
      <c r="DL158" s="958"/>
      <c r="DM158" s="963"/>
      <c r="FJ158" s="940"/>
      <c r="FK158" s="940"/>
      <c r="FL158" s="940"/>
      <c r="FM158" s="940"/>
      <c r="FN158" s="940"/>
      <c r="FO158" s="940"/>
      <c r="FP158" s="940"/>
      <c r="FQ158" s="940"/>
      <c r="FR158" s="940"/>
      <c r="FS158" s="940"/>
    </row>
    <row r="159" spans="1:190" ht="15" customHeight="1" thickBot="1" x14ac:dyDescent="0.2">
      <c r="C159" s="1511"/>
      <c r="D159" s="987"/>
      <c r="E159" s="987"/>
      <c r="F159" s="987"/>
      <c r="G159" s="987"/>
      <c r="H159" s="1512"/>
      <c r="I159" s="1155"/>
      <c r="BU159" s="28"/>
      <c r="BX159" s="7"/>
      <c r="CA159" s="392"/>
      <c r="CB159" s="392"/>
      <c r="CC159" s="392"/>
      <c r="CD159" s="392"/>
      <c r="CE159" s="392"/>
      <c r="CF159" s="392"/>
      <c r="CG159" s="392"/>
      <c r="CH159" s="392"/>
      <c r="CI159" s="392"/>
      <c r="CJ159" s="392"/>
      <c r="CK159" s="392"/>
      <c r="CL159" s="392"/>
      <c r="CM159" s="392"/>
      <c r="CN159" s="392"/>
      <c r="CO159" s="392"/>
      <c r="CP159" s="392"/>
      <c r="CQ159" s="392"/>
      <c r="CR159" s="392"/>
      <c r="CS159" s="392"/>
      <c r="CT159" s="392"/>
      <c r="CU159" s="392"/>
      <c r="CV159" s="729"/>
      <c r="CW159" s="729"/>
      <c r="CX159" s="729"/>
      <c r="CY159" s="729"/>
      <c r="CZ159" s="729"/>
      <c r="DA159" s="729"/>
      <c r="DB159" s="729"/>
      <c r="DC159" s="729"/>
      <c r="DD159" s="729"/>
      <c r="DE159" s="729"/>
      <c r="DF159" s="729"/>
      <c r="DG159" s="729"/>
      <c r="DH159" s="729"/>
      <c r="DI159" s="729"/>
      <c r="DJ159" s="729"/>
      <c r="DK159" s="729"/>
      <c r="DL159" s="958"/>
      <c r="DM159" s="963"/>
      <c r="FJ159" s="940"/>
      <c r="FK159" s="940"/>
      <c r="FL159" s="940"/>
      <c r="FM159" s="940"/>
      <c r="FN159" s="940"/>
      <c r="FO159" s="940"/>
      <c r="FP159" s="940"/>
      <c r="FQ159" s="940"/>
      <c r="FR159" s="940"/>
      <c r="FS159" s="940"/>
    </row>
    <row r="160" spans="1:190" ht="35.1" customHeight="1" thickBot="1" x14ac:dyDescent="0.2">
      <c r="A160" s="21"/>
      <c r="C160" s="1511"/>
      <c r="D160" s="987"/>
      <c r="E160" s="987"/>
      <c r="F160" s="987"/>
      <c r="G160" s="987"/>
      <c r="H160" s="1512"/>
      <c r="I160" s="1155"/>
      <c r="J160" s="2406" t="s">
        <v>1707</v>
      </c>
      <c r="K160" s="2334"/>
      <c r="L160" s="2334"/>
      <c r="M160" s="2334"/>
      <c r="N160" s="2334"/>
      <c r="O160" s="2334"/>
      <c r="P160" s="2334"/>
      <c r="Q160" s="2334"/>
      <c r="R160" s="2334"/>
      <c r="S160" s="2334"/>
      <c r="T160" s="2334"/>
      <c r="U160" s="2334"/>
      <c r="V160" s="2334"/>
      <c r="W160" s="2334"/>
      <c r="X160" s="2334"/>
      <c r="Y160" s="2334"/>
      <c r="Z160" s="2334"/>
      <c r="AA160" s="2334"/>
      <c r="AB160" s="2334"/>
      <c r="AC160" s="2334"/>
      <c r="AD160" s="2334"/>
      <c r="AE160" s="2334"/>
      <c r="AF160" s="2334"/>
      <c r="AG160" s="2334"/>
      <c r="AH160" s="2334"/>
      <c r="AI160" s="2334"/>
      <c r="AJ160" s="2334"/>
      <c r="AK160" s="2334"/>
      <c r="AL160" s="2334"/>
      <c r="AM160" s="2334"/>
      <c r="AN160" s="2334"/>
      <c r="AO160" s="2334"/>
      <c r="AP160" s="2334"/>
      <c r="AQ160" s="2334"/>
      <c r="AR160" s="2334"/>
      <c r="AS160" s="2334"/>
      <c r="AT160" s="2334"/>
      <c r="AU160" s="2334"/>
      <c r="AV160" s="2334"/>
      <c r="AW160" s="2334"/>
      <c r="AX160" s="2334"/>
      <c r="AY160" s="2334"/>
      <c r="AZ160" s="2334"/>
      <c r="BA160" s="2334"/>
      <c r="BB160" s="2334"/>
      <c r="BC160" s="2334"/>
      <c r="BD160" s="2334"/>
      <c r="BE160" s="2334"/>
      <c r="BF160" s="2334"/>
      <c r="BG160" s="2334"/>
      <c r="BH160" s="2334"/>
      <c r="BI160" s="2334"/>
      <c r="BJ160" s="2334"/>
      <c r="BK160" s="2334"/>
      <c r="BL160" s="2657" t="s">
        <v>58</v>
      </c>
      <c r="BM160" s="2658"/>
      <c r="BN160" s="2658"/>
      <c r="BO160" s="2658"/>
      <c r="BP160" s="2658"/>
      <c r="BQ160" s="2658"/>
      <c r="BR160" s="2658"/>
      <c r="BS160" s="2658"/>
      <c r="BT160" s="2658"/>
      <c r="BU160" s="466"/>
      <c r="BV160" s="456"/>
      <c r="BW160" s="456"/>
      <c r="BX160" s="456"/>
      <c r="BY160" s="456"/>
      <c r="BZ160" s="456"/>
      <c r="CA160" s="457"/>
      <c r="CB160" s="457"/>
      <c r="CC160" s="457"/>
      <c r="CD160" s="457"/>
      <c r="CE160" s="457"/>
      <c r="CF160" s="457"/>
      <c r="CG160" s="457"/>
      <c r="CH160" s="457"/>
      <c r="CI160" s="457"/>
      <c r="CJ160" s="457"/>
      <c r="CK160" s="457"/>
      <c r="CL160" s="457"/>
      <c r="CM160" s="457"/>
      <c r="CN160" s="457"/>
      <c r="CO160" s="457"/>
      <c r="CP160" s="457"/>
      <c r="CQ160" s="457"/>
      <c r="CR160" s="457"/>
      <c r="CS160" s="457"/>
      <c r="CT160" s="457"/>
      <c r="CU160" s="458"/>
      <c r="DL160" s="958"/>
      <c r="FJ160" s="940"/>
      <c r="FK160" s="940"/>
      <c r="FL160" s="940"/>
      <c r="FM160" s="940"/>
      <c r="FN160" s="940"/>
      <c r="FO160" s="940"/>
      <c r="FP160" s="940"/>
      <c r="FQ160" s="940"/>
      <c r="FR160" s="940"/>
      <c r="FS160" s="940"/>
    </row>
    <row r="161" spans="1:190" s="25" customFormat="1" ht="27" customHeight="1" thickBot="1" x14ac:dyDescent="0.2">
      <c r="A161" s="23"/>
      <c r="B161" s="8"/>
      <c r="C161" s="1508"/>
      <c r="D161" s="1509"/>
      <c r="E161" s="1509"/>
      <c r="F161" s="1509"/>
      <c r="G161" s="1509"/>
      <c r="H161" s="1510"/>
      <c r="I161" s="1156"/>
      <c r="J161" s="48"/>
      <c r="K161" s="47"/>
      <c r="L161" s="47"/>
      <c r="M161" s="2266" t="s">
        <v>37</v>
      </c>
      <c r="N161" s="2266"/>
      <c r="O161" s="2266"/>
      <c r="P161" s="2266"/>
      <c r="Q161" s="2266"/>
      <c r="R161" s="2266"/>
      <c r="S161" s="2075" t="s">
        <v>36</v>
      </c>
      <c r="T161" s="2129"/>
      <c r="U161" s="2129"/>
      <c r="V161" s="2129"/>
      <c r="W161" s="2129"/>
      <c r="X161" s="2129"/>
      <c r="Y161" s="2129"/>
      <c r="Z161" s="2129"/>
      <c r="AA161" s="2130"/>
      <c r="AB161" s="2220"/>
      <c r="AC161" s="2221"/>
      <c r="AD161" s="2221"/>
      <c r="AE161" s="2221"/>
      <c r="AF161" s="2222"/>
      <c r="AG161" s="2222"/>
      <c r="AH161" s="2222"/>
      <c r="AI161" s="2222"/>
      <c r="AJ161" s="2222"/>
      <c r="AK161" s="2222"/>
      <c r="AL161" s="2222"/>
      <c r="AM161" s="2222"/>
      <c r="AN161" s="2222"/>
      <c r="AO161" s="2222"/>
      <c r="AP161" s="2223"/>
      <c r="AQ161" s="707"/>
      <c r="AR161" s="61"/>
      <c r="AS161" s="61"/>
      <c r="AT161" s="61"/>
      <c r="AU161" s="61"/>
      <c r="AV161" s="61"/>
      <c r="AW161" s="61"/>
      <c r="AX161" s="61"/>
      <c r="AY161" s="60"/>
      <c r="AZ161" s="62"/>
      <c r="BA161" s="60"/>
      <c r="BB161" s="60"/>
      <c r="BC161" s="60"/>
      <c r="BD161" s="60"/>
      <c r="BE161" s="60"/>
      <c r="BF161" s="60"/>
      <c r="BG161" s="60"/>
      <c r="BH161" s="60"/>
      <c r="BI161" s="61"/>
      <c r="BJ161" s="61"/>
      <c r="BK161" s="61"/>
      <c r="BL161" s="61"/>
      <c r="BM161" s="61"/>
      <c r="BN161" s="61"/>
      <c r="BO161" s="61"/>
      <c r="BP161" s="60"/>
      <c r="BQ161" s="60"/>
      <c r="BR161" s="60"/>
      <c r="BS161" s="60"/>
      <c r="BT161" s="60"/>
      <c r="BU161" s="437"/>
      <c r="BV161" s="437"/>
      <c r="BW161" s="437"/>
      <c r="BX161" s="437"/>
      <c r="BY161" s="437"/>
      <c r="BZ161" s="722"/>
      <c r="CA161" s="390"/>
      <c r="CB161" s="390"/>
      <c r="CC161" s="390"/>
      <c r="CD161" s="390"/>
      <c r="CE161" s="390"/>
      <c r="CF161" s="390"/>
      <c r="CG161" s="390"/>
      <c r="CH161" s="390"/>
      <c r="CI161" s="390"/>
      <c r="CJ161" s="390"/>
      <c r="CK161" s="390"/>
      <c r="CL161" s="390"/>
      <c r="CM161" s="390"/>
      <c r="CN161" s="390"/>
      <c r="CO161" s="390"/>
      <c r="CP161" s="390"/>
      <c r="CQ161" s="390"/>
      <c r="CR161" s="390"/>
      <c r="CS161" s="390"/>
      <c r="CT161" s="390"/>
      <c r="CU161" s="443"/>
      <c r="CV161" s="206"/>
      <c r="CW161" s="206"/>
      <c r="CX161" s="206"/>
      <c r="CY161" s="206"/>
      <c r="CZ161" s="206"/>
      <c r="DA161" s="206"/>
      <c r="DB161" s="206"/>
      <c r="DC161" s="206"/>
      <c r="DD161" s="206"/>
      <c r="DE161" s="206"/>
      <c r="DF161" s="206"/>
      <c r="DG161" s="206"/>
      <c r="DH161" s="206"/>
      <c r="DI161" s="206"/>
      <c r="DJ161" s="206"/>
      <c r="DK161" s="206"/>
      <c r="DL161" s="958"/>
      <c r="DM161" s="985">
        <f>IF(AB161="",0,IF(AB161="建築設備検査員",1,2))</f>
        <v>0</v>
      </c>
      <c r="DN161" s="1002"/>
      <c r="DO161" s="940"/>
      <c r="DP161" s="940"/>
      <c r="DQ161" s="940"/>
      <c r="DR161" s="940"/>
      <c r="DS161" s="986" t="str">
        <f>IF(DM161=2,LEFT($AB$161,2),"")</f>
        <v/>
      </c>
      <c r="DT161" s="233"/>
      <c r="DU161" s="233"/>
      <c r="DV161" s="940"/>
      <c r="DW161" s="940"/>
      <c r="DX161" s="940"/>
      <c r="DY161" s="940"/>
      <c r="DZ161" s="940"/>
      <c r="EA161" s="991"/>
      <c r="EB161" s="940"/>
      <c r="EC161" s="940"/>
      <c r="ED161" s="940"/>
      <c r="EE161" s="940"/>
      <c r="EF161" s="940"/>
      <c r="EG161" s="940"/>
      <c r="EH161" s="940"/>
      <c r="EI161" s="940"/>
      <c r="EJ161" s="940"/>
      <c r="EK161" s="940"/>
      <c r="EL161" s="940"/>
      <c r="EM161" s="940"/>
      <c r="EN161" s="940"/>
      <c r="EO161" s="940"/>
      <c r="EP161" s="940"/>
      <c r="EQ161" s="940"/>
      <c r="ER161" s="940"/>
      <c r="ES161" s="940"/>
      <c r="ET161" s="940"/>
      <c r="EU161" s="940"/>
      <c r="EV161" s="940"/>
      <c r="EW161" s="940"/>
      <c r="EX161" s="940"/>
      <c r="EY161" s="940"/>
      <c r="EZ161" s="940"/>
      <c r="FA161" s="940"/>
      <c r="FB161" s="940"/>
      <c r="FC161" s="940"/>
      <c r="FD161" s="940"/>
      <c r="FE161" s="940"/>
      <c r="FF161" s="940"/>
      <c r="FG161" s="940"/>
      <c r="FH161" s="940"/>
      <c r="FI161" s="940"/>
      <c r="FJ161" s="940"/>
      <c r="FK161" s="940"/>
      <c r="FL161" s="940"/>
      <c r="FM161" s="940"/>
      <c r="FN161" s="940"/>
      <c r="FO161" s="940"/>
      <c r="FP161" s="940"/>
      <c r="FQ161" s="940"/>
      <c r="FR161" s="940"/>
      <c r="FS161" s="940"/>
      <c r="FT161" s="951"/>
      <c r="FU161" s="951"/>
      <c r="FV161" s="951"/>
      <c r="FW161" s="951"/>
      <c r="FX161" s="951"/>
      <c r="FY161" s="951"/>
      <c r="FZ161" s="951"/>
      <c r="GA161" s="951"/>
      <c r="GB161" s="951"/>
      <c r="GC161" s="951"/>
      <c r="GD161" s="951"/>
      <c r="GE161" s="951"/>
      <c r="GF161" s="951"/>
      <c r="GG161" s="951"/>
      <c r="GH161" s="951"/>
    </row>
    <row r="162" spans="1:190" ht="27" customHeight="1" thickBot="1" x14ac:dyDescent="0.2">
      <c r="A162" s="21"/>
      <c r="C162" s="1511"/>
      <c r="D162" s="987"/>
      <c r="E162" s="987"/>
      <c r="F162" s="987"/>
      <c r="G162" s="987"/>
      <c r="H162" s="1512"/>
      <c r="I162" s="1155"/>
      <c r="J162" s="50"/>
      <c r="K162" s="49"/>
      <c r="L162" s="49"/>
      <c r="M162" s="2204"/>
      <c r="N162" s="2204"/>
      <c r="O162" s="2204"/>
      <c r="P162" s="2204"/>
      <c r="Q162" s="2204"/>
      <c r="R162" s="2204"/>
      <c r="S162" s="2152" t="s">
        <v>35</v>
      </c>
      <c r="T162" s="2153"/>
      <c r="U162" s="2153"/>
      <c r="V162" s="2153"/>
      <c r="W162" s="2153"/>
      <c r="X162" s="2153"/>
      <c r="Y162" s="709"/>
      <c r="Z162" s="2132"/>
      <c r="AA162" s="2133"/>
      <c r="AB162" s="2419"/>
      <c r="AC162" s="2420"/>
      <c r="AD162" s="2420"/>
      <c r="AE162" s="2420"/>
      <c r="AF162" s="2420"/>
      <c r="AG162" s="2420"/>
      <c r="AH162" s="2421"/>
      <c r="AI162" s="2117"/>
      <c r="AJ162" s="2117"/>
      <c r="AK162" s="2117"/>
      <c r="AL162" s="2117"/>
      <c r="AM162" s="2117"/>
      <c r="AN162" s="2117"/>
      <c r="AO162" s="2117"/>
      <c r="AP162" s="2118"/>
      <c r="AQ162" s="708" t="s">
        <v>34</v>
      </c>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463"/>
      <c r="BV162" s="710"/>
      <c r="BW162" s="710"/>
      <c r="BX162" s="710"/>
      <c r="BY162" s="710"/>
      <c r="BZ162" s="722"/>
      <c r="CA162" s="390"/>
      <c r="CB162" s="390"/>
      <c r="CC162" s="390"/>
      <c r="CD162" s="390"/>
      <c r="CE162" s="390"/>
      <c r="CF162" s="390"/>
      <c r="CG162" s="390"/>
      <c r="CH162" s="390"/>
      <c r="CI162" s="390"/>
      <c r="CJ162" s="390"/>
      <c r="CK162" s="390"/>
      <c r="CL162" s="390"/>
      <c r="CM162" s="390"/>
      <c r="CN162" s="390"/>
      <c r="CO162" s="390"/>
      <c r="CP162" s="390"/>
      <c r="CQ162" s="390"/>
      <c r="CR162" s="390"/>
      <c r="CS162" s="390"/>
      <c r="CT162" s="390"/>
      <c r="CU162" s="443"/>
      <c r="DL162" s="958"/>
      <c r="DM162" s="988">
        <f>IF(OR($AB$161="一級建築士",$AB$161="二級建築士"),1,0)</f>
        <v>0</v>
      </c>
      <c r="DN162" s="1003"/>
      <c r="DS162" s="989" t="str">
        <f>IF($AB$162="","",$AB$162)</f>
        <v/>
      </c>
      <c r="DT162" s="990"/>
      <c r="DU162" s="233"/>
      <c r="EA162" s="991"/>
      <c r="FJ162" s="940"/>
      <c r="FK162" s="940"/>
      <c r="FL162" s="940"/>
      <c r="FM162" s="940"/>
      <c r="FN162" s="940"/>
      <c r="FO162" s="940"/>
      <c r="FP162" s="940"/>
      <c r="FQ162" s="940"/>
      <c r="FR162" s="940"/>
      <c r="FS162" s="940"/>
    </row>
    <row r="163" spans="1:190" s="25" customFormat="1" ht="27" customHeight="1" x14ac:dyDescent="0.15">
      <c r="A163" s="23"/>
      <c r="B163" s="8"/>
      <c r="C163" s="1508"/>
      <c r="D163" s="1509"/>
      <c r="E163" s="1509"/>
      <c r="F163" s="1509"/>
      <c r="G163" s="1509"/>
      <c r="H163" s="1510"/>
      <c r="I163" s="1156"/>
      <c r="J163" s="48"/>
      <c r="K163" s="47"/>
      <c r="L163" s="47"/>
      <c r="M163" s="2204"/>
      <c r="N163" s="2204"/>
      <c r="O163" s="2204"/>
      <c r="P163" s="2204"/>
      <c r="Q163" s="2204"/>
      <c r="R163" s="2204"/>
      <c r="S163" s="2154"/>
      <c r="T163" s="2154"/>
      <c r="U163" s="2154"/>
      <c r="V163" s="2154"/>
      <c r="W163" s="2154"/>
      <c r="X163" s="2154"/>
      <c r="Y163" s="713"/>
      <c r="Z163" s="2188" t="s">
        <v>25</v>
      </c>
      <c r="AA163" s="2189"/>
      <c r="AB163" s="2198"/>
      <c r="AC163" s="2199"/>
      <c r="AD163" s="2199"/>
      <c r="AE163" s="2199"/>
      <c r="AF163" s="2199"/>
      <c r="AG163" s="2199"/>
      <c r="AH163" s="2199"/>
      <c r="AI163" s="2407"/>
      <c r="AJ163" s="2407"/>
      <c r="AK163" s="2407"/>
      <c r="AL163" s="2407"/>
      <c r="AM163" s="2407"/>
      <c r="AN163" s="2407"/>
      <c r="AO163" s="2407"/>
      <c r="AP163" s="2181"/>
      <c r="AQ163" s="73" t="s">
        <v>24</v>
      </c>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437"/>
      <c r="BV163" s="437"/>
      <c r="BW163" s="437"/>
      <c r="BX163" s="437"/>
      <c r="BY163" s="722"/>
      <c r="BZ163" s="722"/>
      <c r="CA163" s="390"/>
      <c r="CB163" s="390"/>
      <c r="CC163" s="390"/>
      <c r="CD163" s="390"/>
      <c r="CE163" s="390"/>
      <c r="CF163" s="390"/>
      <c r="CG163" s="390"/>
      <c r="CH163" s="390"/>
      <c r="CI163" s="390"/>
      <c r="CJ163" s="390"/>
      <c r="CK163" s="390"/>
      <c r="CL163" s="390"/>
      <c r="CM163" s="390"/>
      <c r="CN163" s="390"/>
      <c r="CO163" s="390"/>
      <c r="CP163" s="390"/>
      <c r="CQ163" s="390"/>
      <c r="CR163" s="390"/>
      <c r="CS163" s="390"/>
      <c r="CT163" s="390"/>
      <c r="CU163" s="443"/>
      <c r="CV163" s="206"/>
      <c r="CW163" s="206"/>
      <c r="CX163" s="206"/>
      <c r="CY163" s="206"/>
      <c r="CZ163" s="206"/>
      <c r="DA163" s="206"/>
      <c r="DB163" s="206"/>
      <c r="DC163" s="206"/>
      <c r="DD163" s="206"/>
      <c r="DE163" s="206"/>
      <c r="DF163" s="206"/>
      <c r="DG163" s="206"/>
      <c r="DH163" s="206"/>
      <c r="DI163" s="206"/>
      <c r="DJ163" s="206"/>
      <c r="DK163" s="206"/>
      <c r="DL163" s="958"/>
      <c r="DM163" s="1003"/>
      <c r="DN163" s="1003"/>
      <c r="DO163" s="940"/>
      <c r="DP163" s="940"/>
      <c r="DQ163" s="940"/>
      <c r="DR163" s="940"/>
      <c r="DS163" s="992" t="str">
        <f>IF($AB$163="","",$AB$163)</f>
        <v/>
      </c>
      <c r="DT163" s="233"/>
      <c r="DU163" s="233"/>
      <c r="DV163" s="940"/>
      <c r="DW163" s="940"/>
      <c r="DX163" s="940"/>
      <c r="DY163" s="940"/>
      <c r="DZ163" s="940"/>
      <c r="EA163" s="940"/>
      <c r="EB163" s="940"/>
      <c r="EC163" s="940"/>
      <c r="ED163" s="940"/>
      <c r="EE163" s="940"/>
      <c r="EF163" s="940"/>
      <c r="EG163" s="940"/>
      <c r="EH163" s="940"/>
      <c r="EI163" s="940"/>
      <c r="EJ163" s="940"/>
      <c r="EK163" s="940"/>
      <c r="EL163" s="940"/>
      <c r="EM163" s="940"/>
      <c r="EN163" s="940"/>
      <c r="EO163" s="940"/>
      <c r="EP163" s="940"/>
      <c r="EQ163" s="940"/>
      <c r="ER163" s="940"/>
      <c r="ES163" s="940"/>
      <c r="ET163" s="940"/>
      <c r="EU163" s="940"/>
      <c r="EV163" s="940"/>
      <c r="EW163" s="940"/>
      <c r="EX163" s="940"/>
      <c r="EY163" s="940"/>
      <c r="EZ163" s="940"/>
      <c r="FA163" s="940"/>
      <c r="FB163" s="940"/>
      <c r="FC163" s="940"/>
      <c r="FD163" s="940"/>
      <c r="FE163" s="940"/>
      <c r="FF163" s="940"/>
      <c r="FG163" s="940"/>
      <c r="FH163" s="940"/>
      <c r="FI163" s="940"/>
      <c r="FJ163" s="940"/>
      <c r="FK163" s="940"/>
      <c r="FL163" s="940"/>
      <c r="FM163" s="940"/>
      <c r="FN163" s="940"/>
      <c r="FO163" s="940"/>
      <c r="FP163" s="940"/>
      <c r="FQ163" s="940"/>
      <c r="FR163" s="940"/>
      <c r="FS163" s="940"/>
      <c r="FT163" s="951"/>
      <c r="FU163" s="951"/>
      <c r="FV163" s="951"/>
      <c r="FW163" s="951"/>
      <c r="FX163" s="951"/>
      <c r="FY163" s="951"/>
      <c r="FZ163" s="951"/>
      <c r="GA163" s="951"/>
      <c r="GB163" s="951"/>
      <c r="GC163" s="951"/>
      <c r="GD163" s="951"/>
      <c r="GE163" s="951"/>
      <c r="GF163" s="951"/>
      <c r="GG163" s="951"/>
      <c r="GH163" s="951"/>
    </row>
    <row r="164" spans="1:190" s="25" customFormat="1" ht="27" customHeight="1" x14ac:dyDescent="0.15">
      <c r="A164" s="23"/>
      <c r="B164" s="8"/>
      <c r="C164" s="1508"/>
      <c r="D164" s="1509"/>
      <c r="E164" s="1509"/>
      <c r="F164" s="1509"/>
      <c r="G164" s="1509"/>
      <c r="H164" s="1510"/>
      <c r="I164" s="1156"/>
      <c r="J164" s="48"/>
      <c r="K164" s="47"/>
      <c r="L164" s="47"/>
      <c r="M164" s="2267"/>
      <c r="N164" s="2267"/>
      <c r="O164" s="2267"/>
      <c r="P164" s="2267"/>
      <c r="Q164" s="2267"/>
      <c r="R164" s="2267"/>
      <c r="S164" s="2358" t="s">
        <v>809</v>
      </c>
      <c r="T164" s="2358"/>
      <c r="U164" s="2358"/>
      <c r="V164" s="2358"/>
      <c r="W164" s="2358"/>
      <c r="X164" s="2358"/>
      <c r="Y164" s="2358"/>
      <c r="Z164" s="2140" t="s">
        <v>25</v>
      </c>
      <c r="AA164" s="2141"/>
      <c r="AB164" s="2142"/>
      <c r="AC164" s="2143"/>
      <c r="AD164" s="2143"/>
      <c r="AE164" s="2143"/>
      <c r="AF164" s="2143"/>
      <c r="AG164" s="2143"/>
      <c r="AH164" s="2143"/>
      <c r="AI164" s="2144"/>
      <c r="AJ164" s="2144"/>
      <c r="AK164" s="2144"/>
      <c r="AL164" s="2144"/>
      <c r="AM164" s="2144"/>
      <c r="AN164" s="2144"/>
      <c r="AO164" s="2144"/>
      <c r="AP164" s="2145"/>
      <c r="AQ164" s="55" t="s">
        <v>24</v>
      </c>
      <c r="AR164" s="55"/>
      <c r="AS164" s="55"/>
      <c r="AT164" s="55"/>
      <c r="AU164" s="55"/>
      <c r="AV164" s="55"/>
      <c r="AW164" s="55"/>
      <c r="AX164" s="55"/>
      <c r="AY164" s="55"/>
      <c r="AZ164" s="55"/>
      <c r="BA164" s="55"/>
      <c r="BB164" s="55"/>
      <c r="BC164" s="55"/>
      <c r="BD164" s="55"/>
      <c r="BE164" s="55"/>
      <c r="BF164" s="55"/>
      <c r="BG164" s="55"/>
      <c r="BH164" s="55"/>
      <c r="BI164" s="56"/>
      <c r="BJ164" s="56"/>
      <c r="BK164" s="56"/>
      <c r="BL164" s="56"/>
      <c r="BM164" s="56"/>
      <c r="BN164" s="56"/>
      <c r="BO164" s="56"/>
      <c r="BP164" s="55"/>
      <c r="BQ164" s="55"/>
      <c r="BR164" s="55"/>
      <c r="BS164" s="55"/>
      <c r="BT164" s="55"/>
      <c r="BU164" s="437"/>
      <c r="BV164" s="437"/>
      <c r="BW164" s="437"/>
      <c r="BX164" s="437"/>
      <c r="BY164" s="722"/>
      <c r="BZ164" s="722"/>
      <c r="CA164" s="390"/>
      <c r="CB164" s="390"/>
      <c r="CC164" s="390"/>
      <c r="CD164" s="390"/>
      <c r="CE164" s="390"/>
      <c r="CF164" s="390"/>
      <c r="CG164" s="390"/>
      <c r="CH164" s="390"/>
      <c r="CI164" s="390"/>
      <c r="CJ164" s="390"/>
      <c r="CK164" s="390"/>
      <c r="CL164" s="390"/>
      <c r="CM164" s="390"/>
      <c r="CN164" s="390"/>
      <c r="CO164" s="390"/>
      <c r="CP164" s="390"/>
      <c r="CQ164" s="390"/>
      <c r="CR164" s="390"/>
      <c r="CS164" s="390"/>
      <c r="CT164" s="390"/>
      <c r="CU164" s="443"/>
      <c r="CV164" s="206"/>
      <c r="CW164" s="206"/>
      <c r="CX164" s="206"/>
      <c r="CY164" s="206"/>
      <c r="CZ164" s="206"/>
      <c r="DA164" s="206"/>
      <c r="DB164" s="206"/>
      <c r="DC164" s="206"/>
      <c r="DD164" s="206"/>
      <c r="DE164" s="206"/>
      <c r="DF164" s="206"/>
      <c r="DG164" s="206"/>
      <c r="DH164" s="206"/>
      <c r="DI164" s="206"/>
      <c r="DJ164" s="206"/>
      <c r="DK164" s="206"/>
      <c r="DL164" s="958"/>
      <c r="DM164" s="987"/>
      <c r="DN164" s="1003"/>
      <c r="DO164" s="940"/>
      <c r="DP164" s="940"/>
      <c r="DQ164" s="940"/>
      <c r="DR164" s="940"/>
      <c r="DS164" s="993" t="str">
        <f>IF($AB$164="","",$AB$164)</f>
        <v/>
      </c>
      <c r="DT164" s="994"/>
      <c r="DU164" s="995"/>
      <c r="DV164" s="940"/>
      <c r="DW164" s="940"/>
      <c r="DX164" s="940"/>
      <c r="DY164" s="940"/>
      <c r="DZ164" s="940"/>
      <c r="EA164" s="940"/>
      <c r="EB164" s="940"/>
      <c r="EC164" s="940"/>
      <c r="ED164" s="940"/>
      <c r="EE164" s="940"/>
      <c r="EF164" s="940"/>
      <c r="EG164" s="940"/>
      <c r="EH164" s="940"/>
      <c r="EI164" s="940"/>
      <c r="EJ164" s="940"/>
      <c r="EK164" s="940"/>
      <c r="EL164" s="940"/>
      <c r="EM164" s="940"/>
      <c r="EN164" s="940"/>
      <c r="EO164" s="940"/>
      <c r="EP164" s="940"/>
      <c r="EQ164" s="940"/>
      <c r="ER164" s="940"/>
      <c r="ES164" s="940"/>
      <c r="ET164" s="940"/>
      <c r="EU164" s="940"/>
      <c r="EV164" s="940"/>
      <c r="EW164" s="940"/>
      <c r="EX164" s="940"/>
      <c r="EY164" s="940"/>
      <c r="EZ164" s="940"/>
      <c r="FA164" s="940"/>
      <c r="FB164" s="940"/>
      <c r="FC164" s="940"/>
      <c r="FD164" s="940"/>
      <c r="FE164" s="940"/>
      <c r="FF164" s="940"/>
      <c r="FG164" s="940"/>
      <c r="FH164" s="940"/>
      <c r="FI164" s="940"/>
      <c r="FJ164" s="940"/>
      <c r="FK164" s="940"/>
      <c r="FL164" s="940"/>
      <c r="FM164" s="940"/>
      <c r="FN164" s="940"/>
      <c r="FO164" s="940"/>
      <c r="FP164" s="940"/>
      <c r="FQ164" s="940"/>
      <c r="FR164" s="940"/>
      <c r="FS164" s="940"/>
      <c r="FT164" s="951"/>
      <c r="FU164" s="951"/>
      <c r="FV164" s="951"/>
      <c r="FW164" s="951"/>
      <c r="FX164" s="951"/>
      <c r="FY164" s="951"/>
      <c r="FZ164" s="951"/>
      <c r="GA164" s="951"/>
      <c r="GB164" s="951"/>
      <c r="GC164" s="951"/>
      <c r="GD164" s="951"/>
      <c r="GE164" s="951"/>
      <c r="GF164" s="951"/>
      <c r="GG164" s="951"/>
      <c r="GH164" s="951"/>
    </row>
    <row r="165" spans="1:190" ht="27" customHeight="1" x14ac:dyDescent="0.15">
      <c r="A165" s="21"/>
      <c r="C165" s="1511"/>
      <c r="D165" s="987"/>
      <c r="E165" s="987"/>
      <c r="F165" s="987"/>
      <c r="G165" s="987"/>
      <c r="H165" s="1512"/>
      <c r="I165" s="1155"/>
      <c r="J165" s="50"/>
      <c r="K165" s="49"/>
      <c r="L165" s="49"/>
      <c r="M165" s="2047" t="s">
        <v>31</v>
      </c>
      <c r="N165" s="2048"/>
      <c r="O165" s="2048"/>
      <c r="P165" s="2048"/>
      <c r="Q165" s="2048"/>
      <c r="R165" s="2048"/>
      <c r="S165" s="2075" t="s">
        <v>33</v>
      </c>
      <c r="T165" s="2076"/>
      <c r="U165" s="2076"/>
      <c r="V165" s="2076"/>
      <c r="W165" s="2076"/>
      <c r="X165" s="2076"/>
      <c r="Y165" s="2076"/>
      <c r="Z165" s="2076"/>
      <c r="AA165" s="2131"/>
      <c r="AB165" s="2155"/>
      <c r="AC165" s="2156"/>
      <c r="AD165" s="2156"/>
      <c r="AE165" s="2156"/>
      <c r="AF165" s="2156"/>
      <c r="AG165" s="2156"/>
      <c r="AH165" s="2156"/>
      <c r="AI165" s="2156"/>
      <c r="AJ165" s="2156"/>
      <c r="AK165" s="2156"/>
      <c r="AL165" s="2156"/>
      <c r="AM165" s="2156"/>
      <c r="AN165" s="2156"/>
      <c r="AO165" s="2156"/>
      <c r="AP165" s="2156"/>
      <c r="AQ165" s="2156"/>
      <c r="AR165" s="2156"/>
      <c r="AS165" s="2156"/>
      <c r="AT165" s="2156"/>
      <c r="AU165" s="2156"/>
      <c r="AV165" s="2156"/>
      <c r="AW165" s="2156"/>
      <c r="AX165" s="2156"/>
      <c r="AY165" s="2156"/>
      <c r="AZ165" s="2156"/>
      <c r="BA165" s="2156"/>
      <c r="BB165" s="2156"/>
      <c r="BC165" s="2156"/>
      <c r="BD165" s="2156"/>
      <c r="BE165" s="2156"/>
      <c r="BF165" s="2156"/>
      <c r="BG165" s="2156"/>
      <c r="BH165" s="2156"/>
      <c r="BI165" s="2156"/>
      <c r="BJ165" s="2156"/>
      <c r="BK165" s="2156"/>
      <c r="BL165" s="2156"/>
      <c r="BM165" s="2156"/>
      <c r="BN165" s="2156"/>
      <c r="BO165" s="2156"/>
      <c r="BP165" s="2156"/>
      <c r="BQ165" s="2157"/>
      <c r="BR165" s="2157"/>
      <c r="BS165" s="2157"/>
      <c r="BT165" s="2158"/>
      <c r="BU165" s="463"/>
      <c r="BV165" s="710"/>
      <c r="BW165" s="710"/>
      <c r="BX165" s="710"/>
      <c r="BY165" s="722"/>
      <c r="BZ165" s="722"/>
      <c r="CA165" s="390"/>
      <c r="CB165" s="390"/>
      <c r="CC165" s="390"/>
      <c r="CD165" s="390"/>
      <c r="CE165" s="390"/>
      <c r="CF165" s="390"/>
      <c r="CG165" s="390"/>
      <c r="CH165" s="390"/>
      <c r="CI165" s="390"/>
      <c r="CJ165" s="390"/>
      <c r="CK165" s="390"/>
      <c r="CL165" s="390"/>
      <c r="CM165" s="390"/>
      <c r="CN165" s="390"/>
      <c r="CO165" s="390"/>
      <c r="CP165" s="390"/>
      <c r="CQ165" s="390"/>
      <c r="CR165" s="390"/>
      <c r="CS165" s="390"/>
      <c r="CT165" s="390"/>
      <c r="CU165" s="443"/>
      <c r="DL165" s="958"/>
      <c r="DM165" s="1002"/>
      <c r="DN165" s="1002"/>
      <c r="DS165" s="391" t="str">
        <f>IF($AB$165="","",$AB$165)</f>
        <v/>
      </c>
      <c r="DT165"/>
      <c r="DU165"/>
      <c r="FJ165" s="940"/>
      <c r="FK165" s="940"/>
      <c r="FL165" s="940"/>
      <c r="FM165" s="940"/>
      <c r="FN165" s="940"/>
      <c r="FO165" s="940"/>
      <c r="FP165" s="940"/>
      <c r="FQ165" s="940"/>
      <c r="FR165" s="940"/>
      <c r="FS165" s="940"/>
    </row>
    <row r="166" spans="1:190" s="25" customFormat="1" ht="27" customHeight="1" x14ac:dyDescent="0.15">
      <c r="A166" s="23"/>
      <c r="B166" s="8"/>
      <c r="C166" s="1508"/>
      <c r="D166" s="1509"/>
      <c r="E166" s="1509"/>
      <c r="F166" s="1509"/>
      <c r="G166" s="1509"/>
      <c r="H166" s="1510"/>
      <c r="I166" s="1156"/>
      <c r="J166" s="48"/>
      <c r="K166" s="47"/>
      <c r="L166" s="47"/>
      <c r="M166" s="2048"/>
      <c r="N166" s="2048"/>
      <c r="O166" s="2048"/>
      <c r="P166" s="2048"/>
      <c r="Q166" s="2048"/>
      <c r="R166" s="2048"/>
      <c r="S166" s="2169" t="s">
        <v>31</v>
      </c>
      <c r="T166" s="2170"/>
      <c r="U166" s="2170"/>
      <c r="V166" s="2170"/>
      <c r="W166" s="2170"/>
      <c r="X166" s="2170"/>
      <c r="Y166" s="2170"/>
      <c r="Z166" s="2170"/>
      <c r="AA166" s="2171"/>
      <c r="AB166" s="2392"/>
      <c r="AC166" s="2393"/>
      <c r="AD166" s="2393"/>
      <c r="AE166" s="2393"/>
      <c r="AF166" s="2393"/>
      <c r="AG166" s="2394"/>
      <c r="AH166" s="2394"/>
      <c r="AI166" s="2394"/>
      <c r="AJ166" s="2394"/>
      <c r="AK166" s="2394"/>
      <c r="AL166" s="2394"/>
      <c r="AM166" s="2394"/>
      <c r="AN166" s="2394"/>
      <c r="AO166" s="2394"/>
      <c r="AP166" s="2394"/>
      <c r="AQ166" s="2394"/>
      <c r="AR166" s="2394"/>
      <c r="AS166" s="2394"/>
      <c r="AT166" s="2394"/>
      <c r="AU166" s="2394"/>
      <c r="AV166" s="2394"/>
      <c r="AW166" s="2394"/>
      <c r="AX166" s="2394"/>
      <c r="AY166" s="2394"/>
      <c r="AZ166" s="2394"/>
      <c r="BA166" s="2394"/>
      <c r="BB166" s="2394"/>
      <c r="BC166" s="2394"/>
      <c r="BD166" s="2394"/>
      <c r="BE166" s="2394"/>
      <c r="BF166" s="2394"/>
      <c r="BG166" s="2394"/>
      <c r="BH166" s="2394"/>
      <c r="BI166" s="2394"/>
      <c r="BJ166" s="2394"/>
      <c r="BK166" s="2394"/>
      <c r="BL166" s="2394"/>
      <c r="BM166" s="2394"/>
      <c r="BN166" s="2394"/>
      <c r="BO166" s="2394"/>
      <c r="BP166" s="2394"/>
      <c r="BQ166" s="2395"/>
      <c r="BR166" s="2395"/>
      <c r="BS166" s="2395"/>
      <c r="BT166" s="2396"/>
      <c r="BU166" s="437"/>
      <c r="BV166" s="437"/>
      <c r="BW166" s="437"/>
      <c r="BX166" s="437"/>
      <c r="BY166" s="442"/>
      <c r="BZ166" s="442"/>
      <c r="CA166" s="390"/>
      <c r="CB166" s="390"/>
      <c r="CC166" s="390"/>
      <c r="CD166" s="390"/>
      <c r="CE166" s="390"/>
      <c r="CF166" s="390"/>
      <c r="CG166" s="390"/>
      <c r="CH166" s="390"/>
      <c r="CI166" s="390"/>
      <c r="CJ166" s="390"/>
      <c r="CK166" s="390"/>
      <c r="CL166" s="390"/>
      <c r="CM166" s="390"/>
      <c r="CN166" s="390"/>
      <c r="CO166" s="390"/>
      <c r="CP166" s="390"/>
      <c r="CQ166" s="390"/>
      <c r="CR166" s="390"/>
      <c r="CS166" s="390"/>
      <c r="CT166" s="390"/>
      <c r="CU166" s="443"/>
      <c r="CV166" s="206"/>
      <c r="CW166" s="206"/>
      <c r="CX166" s="206"/>
      <c r="CY166" s="206"/>
      <c r="CZ166" s="206"/>
      <c r="DA166" s="206"/>
      <c r="DB166" s="206"/>
      <c r="DC166" s="206"/>
      <c r="DD166" s="206"/>
      <c r="DE166" s="206"/>
      <c r="DF166" s="206"/>
      <c r="DG166" s="206"/>
      <c r="DH166" s="206"/>
      <c r="DI166" s="206"/>
      <c r="DJ166" s="206"/>
      <c r="DK166" s="206"/>
      <c r="DL166" s="958"/>
      <c r="DM166" s="1002"/>
      <c r="DN166" s="1002"/>
      <c r="DO166" s="940"/>
      <c r="DP166" s="940"/>
      <c r="DQ166" s="940"/>
      <c r="DR166" s="940"/>
      <c r="DS166" s="391" t="str">
        <f>IF($AB$166="","",$AB$166)</f>
        <v/>
      </c>
      <c r="DT166"/>
      <c r="DU166"/>
      <c r="DV166" s="940"/>
      <c r="DW166" s="940"/>
      <c r="DX166" s="940"/>
      <c r="DY166" s="940"/>
      <c r="DZ166" s="940"/>
      <c r="EA166" s="940"/>
      <c r="EB166" s="940"/>
      <c r="EC166" s="940"/>
      <c r="ED166" s="940"/>
      <c r="EE166" s="940"/>
      <c r="EF166" s="940"/>
      <c r="EG166" s="940"/>
      <c r="EH166" s="940"/>
      <c r="EI166" s="940"/>
      <c r="EJ166" s="940"/>
      <c r="EK166" s="940"/>
      <c r="EL166" s="940"/>
      <c r="EM166" s="940"/>
      <c r="EN166" s="940"/>
      <c r="EO166" s="940"/>
      <c r="EP166" s="940"/>
      <c r="EQ166" s="940"/>
      <c r="ER166" s="940"/>
      <c r="ES166" s="940"/>
      <c r="ET166" s="940"/>
      <c r="EU166" s="940"/>
      <c r="EV166" s="940"/>
      <c r="EW166" s="940"/>
      <c r="EX166" s="940"/>
      <c r="EY166" s="940"/>
      <c r="EZ166" s="940"/>
      <c r="FA166" s="940"/>
      <c r="FB166" s="940"/>
      <c r="FC166" s="940"/>
      <c r="FD166" s="940"/>
      <c r="FE166" s="940"/>
      <c r="FF166" s="940"/>
      <c r="FG166" s="940"/>
      <c r="FH166" s="940"/>
      <c r="FI166" s="940"/>
      <c r="FJ166" s="940"/>
      <c r="FK166" s="940"/>
      <c r="FL166" s="940"/>
      <c r="FM166" s="940"/>
      <c r="FN166" s="940"/>
      <c r="FO166" s="940"/>
      <c r="FP166" s="940"/>
      <c r="FQ166" s="940"/>
      <c r="FR166" s="940"/>
      <c r="FS166" s="940"/>
      <c r="FT166" s="951"/>
      <c r="FU166" s="951"/>
      <c r="FV166" s="951"/>
      <c r="FW166" s="951"/>
      <c r="FX166" s="951"/>
      <c r="FY166" s="951"/>
      <c r="FZ166" s="951"/>
      <c r="GA166" s="951"/>
      <c r="GB166" s="951"/>
      <c r="GC166" s="951"/>
      <c r="GD166" s="951"/>
      <c r="GE166" s="951"/>
      <c r="GF166" s="951"/>
      <c r="GG166" s="951"/>
      <c r="GH166" s="951"/>
    </row>
    <row r="167" spans="1:190" s="25" customFormat="1" ht="27" customHeight="1" x14ac:dyDescent="0.15">
      <c r="A167" s="23"/>
      <c r="B167" s="8"/>
      <c r="C167" s="1508"/>
      <c r="D167" s="1509"/>
      <c r="E167" s="1509"/>
      <c r="F167" s="1509"/>
      <c r="G167" s="1509"/>
      <c r="H167" s="1510"/>
      <c r="I167" s="1156"/>
      <c r="J167" s="48"/>
      <c r="K167" s="47"/>
      <c r="L167" s="47"/>
      <c r="M167" s="2047" t="s">
        <v>29</v>
      </c>
      <c r="N167" s="2048"/>
      <c r="O167" s="2048"/>
      <c r="P167" s="2048"/>
      <c r="Q167" s="2048"/>
      <c r="R167" s="2048"/>
      <c r="S167" s="2075" t="s">
        <v>28</v>
      </c>
      <c r="T167" s="2129"/>
      <c r="U167" s="2129"/>
      <c r="V167" s="2129"/>
      <c r="W167" s="2129"/>
      <c r="X167" s="2129"/>
      <c r="Y167" s="2129"/>
      <c r="Z167" s="2129"/>
      <c r="AA167" s="2130"/>
      <c r="AB167" s="2166"/>
      <c r="AC167" s="2167"/>
      <c r="AD167" s="2167"/>
      <c r="AE167" s="2167"/>
      <c r="AF167" s="2167"/>
      <c r="AG167" s="2167"/>
      <c r="AH167" s="2167"/>
      <c r="AI167" s="2167"/>
      <c r="AJ167" s="2167"/>
      <c r="AK167" s="2167"/>
      <c r="AL167" s="2167"/>
      <c r="AM167" s="2167"/>
      <c r="AN167" s="2167"/>
      <c r="AO167" s="2167"/>
      <c r="AP167" s="2167"/>
      <c r="AQ167" s="2167"/>
      <c r="AR167" s="2167"/>
      <c r="AS167" s="2167"/>
      <c r="AT167" s="2167"/>
      <c r="AU167" s="2167"/>
      <c r="AV167" s="2167"/>
      <c r="AW167" s="2167"/>
      <c r="AX167" s="2167"/>
      <c r="AY167" s="2167"/>
      <c r="AZ167" s="2167"/>
      <c r="BA167" s="2167"/>
      <c r="BB167" s="2167"/>
      <c r="BC167" s="2167"/>
      <c r="BD167" s="2167"/>
      <c r="BE167" s="2167"/>
      <c r="BF167" s="2167"/>
      <c r="BG167" s="2167"/>
      <c r="BH167" s="2167"/>
      <c r="BI167" s="2167"/>
      <c r="BJ167" s="2167"/>
      <c r="BK167" s="2167"/>
      <c r="BL167" s="2167"/>
      <c r="BM167" s="2167"/>
      <c r="BN167" s="2167"/>
      <c r="BO167" s="2167"/>
      <c r="BP167" s="2167"/>
      <c r="BQ167" s="2167"/>
      <c r="BR167" s="2167"/>
      <c r="BS167" s="2167"/>
      <c r="BT167" s="2168"/>
      <c r="BU167" s="437"/>
      <c r="BV167" s="437"/>
      <c r="BW167" s="437"/>
      <c r="BX167" s="437"/>
      <c r="BY167" s="442"/>
      <c r="BZ167" s="442"/>
      <c r="CA167" s="390"/>
      <c r="CB167" s="390"/>
      <c r="CC167" s="390"/>
      <c r="CD167" s="390"/>
      <c r="CE167" s="390"/>
      <c r="CF167" s="390"/>
      <c r="CG167" s="390"/>
      <c r="CH167" s="390"/>
      <c r="CI167" s="390"/>
      <c r="CJ167" s="390"/>
      <c r="CK167" s="390"/>
      <c r="CL167" s="390"/>
      <c r="CM167" s="390"/>
      <c r="CN167" s="390"/>
      <c r="CO167" s="390"/>
      <c r="CP167" s="390"/>
      <c r="CQ167" s="390"/>
      <c r="CR167" s="390"/>
      <c r="CS167" s="390"/>
      <c r="CT167" s="390"/>
      <c r="CU167" s="443"/>
      <c r="CV167" s="206"/>
      <c r="CW167" s="206"/>
      <c r="CX167" s="206"/>
      <c r="CY167" s="206"/>
      <c r="CZ167" s="206"/>
      <c r="DA167" s="206"/>
      <c r="DB167" s="206"/>
      <c r="DC167" s="206"/>
      <c r="DD167" s="206"/>
      <c r="DE167" s="206"/>
      <c r="DF167" s="206"/>
      <c r="DG167" s="206"/>
      <c r="DH167" s="206"/>
      <c r="DI167" s="206"/>
      <c r="DJ167" s="206"/>
      <c r="DK167" s="206"/>
      <c r="DL167" s="958"/>
      <c r="DM167" s="1002"/>
      <c r="DN167" s="1002"/>
      <c r="DO167" s="940"/>
      <c r="DP167" s="940"/>
      <c r="DQ167" s="940"/>
      <c r="DR167" s="940"/>
      <c r="DS167" s="391" t="str">
        <f>IF($AB$167="","",$AB$167)</f>
        <v/>
      </c>
      <c r="DT167" s="951"/>
      <c r="DU167" s="951"/>
      <c r="DV167" s="940"/>
      <c r="DW167" s="940"/>
      <c r="DX167" s="940"/>
      <c r="DY167" s="940"/>
      <c r="DZ167" s="940"/>
      <c r="EA167" s="940"/>
      <c r="EB167" s="940"/>
      <c r="EC167" s="940"/>
      <c r="ED167" s="940"/>
      <c r="EE167" s="940"/>
      <c r="EF167" s="940"/>
      <c r="EG167" s="940"/>
      <c r="EH167" s="940"/>
      <c r="EI167" s="940"/>
      <c r="EJ167" s="940"/>
      <c r="EK167" s="940"/>
      <c r="EL167" s="940"/>
      <c r="EM167" s="940"/>
      <c r="EN167" s="940"/>
      <c r="EO167" s="940"/>
      <c r="EP167" s="940"/>
      <c r="EQ167" s="940"/>
      <c r="ER167" s="940"/>
      <c r="ES167" s="940"/>
      <c r="ET167" s="940"/>
      <c r="EU167" s="940"/>
      <c r="EV167" s="940"/>
      <c r="EW167" s="940"/>
      <c r="EX167" s="940"/>
      <c r="EY167" s="940"/>
      <c r="EZ167" s="940"/>
      <c r="FA167" s="940"/>
      <c r="FB167" s="940"/>
      <c r="FC167" s="940"/>
      <c r="FD167" s="940"/>
      <c r="FE167" s="940"/>
      <c r="FF167" s="940"/>
      <c r="FG167" s="940"/>
      <c r="FH167" s="940"/>
      <c r="FI167" s="940"/>
      <c r="FJ167" s="940"/>
      <c r="FK167" s="940"/>
      <c r="FL167" s="940"/>
      <c r="FM167" s="940"/>
      <c r="FN167" s="940"/>
      <c r="FO167" s="940"/>
      <c r="FP167" s="940"/>
      <c r="FQ167" s="940"/>
      <c r="FR167" s="940"/>
      <c r="FS167" s="940"/>
      <c r="FT167" s="951"/>
      <c r="FU167" s="951"/>
      <c r="FV167" s="951"/>
      <c r="FW167" s="951"/>
      <c r="FX167" s="951"/>
      <c r="FY167" s="951"/>
      <c r="FZ167" s="951"/>
      <c r="GA167" s="951"/>
      <c r="GB167" s="951"/>
      <c r="GC167" s="951"/>
      <c r="GD167" s="951"/>
      <c r="GE167" s="951"/>
      <c r="GF167" s="951"/>
      <c r="GG167" s="951"/>
      <c r="GH167" s="951"/>
    </row>
    <row r="168" spans="1:190" ht="27" customHeight="1" x14ac:dyDescent="0.15">
      <c r="A168" s="687"/>
      <c r="C168" s="1511"/>
      <c r="D168" s="987"/>
      <c r="E168" s="987"/>
      <c r="F168" s="987"/>
      <c r="G168" s="987"/>
      <c r="H168" s="1512"/>
      <c r="I168" s="1155"/>
      <c r="J168" s="34"/>
      <c r="K168" s="715"/>
      <c r="L168" s="715"/>
      <c r="M168" s="2047"/>
      <c r="N168" s="2048"/>
      <c r="O168" s="2048"/>
      <c r="P168" s="2048"/>
      <c r="Q168" s="2048"/>
      <c r="R168" s="2048"/>
      <c r="S168" s="2152" t="s">
        <v>27</v>
      </c>
      <c r="T168" s="2152"/>
      <c r="U168" s="2152"/>
      <c r="V168" s="2152"/>
      <c r="W168" s="2152"/>
      <c r="X168" s="2152"/>
      <c r="Y168" s="2152"/>
      <c r="Z168" s="2132"/>
      <c r="AA168" s="2133"/>
      <c r="AB168" s="2134"/>
      <c r="AC168" s="2056"/>
      <c r="AD168" s="2056"/>
      <c r="AE168" s="2056"/>
      <c r="AF168" s="2135"/>
      <c r="AG168" s="2135"/>
      <c r="AH168" s="2135"/>
      <c r="AI168" s="2135"/>
      <c r="AJ168" s="2135"/>
      <c r="AK168" s="2135"/>
      <c r="AL168" s="2135"/>
      <c r="AM168" s="2135"/>
      <c r="AN168" s="2135"/>
      <c r="AO168" s="2135"/>
      <c r="AP168" s="2136"/>
      <c r="AQ168" s="709" t="s">
        <v>67</v>
      </c>
      <c r="AR168" s="87"/>
      <c r="AS168" s="87"/>
      <c r="AT168" s="87"/>
      <c r="AU168" s="87"/>
      <c r="AV168" s="87"/>
      <c r="AW168" s="87"/>
      <c r="AX168" s="87"/>
      <c r="AY168" s="87"/>
      <c r="AZ168" s="87"/>
      <c r="BA168" s="87"/>
      <c r="BB168" s="87"/>
      <c r="BC168" s="87"/>
      <c r="BD168" s="87"/>
      <c r="BE168" s="87"/>
      <c r="BF168" s="87"/>
      <c r="BG168" s="87"/>
      <c r="BH168" s="87"/>
      <c r="BI168" s="87"/>
      <c r="BJ168" s="87"/>
      <c r="BK168" s="87"/>
      <c r="BL168" s="87"/>
      <c r="BM168" s="87"/>
      <c r="BN168" s="87"/>
      <c r="BO168" s="87"/>
      <c r="BP168" s="87"/>
      <c r="BQ168" s="87"/>
      <c r="BR168" s="87"/>
      <c r="BS168" s="87"/>
      <c r="BT168" s="87"/>
      <c r="BU168" s="463"/>
      <c r="BV168" s="710"/>
      <c r="BW168" s="710"/>
      <c r="BX168" s="710"/>
      <c r="BY168" s="35"/>
      <c r="BZ168" s="710"/>
      <c r="CA168" s="390"/>
      <c r="CB168" s="390"/>
      <c r="CC168" s="390"/>
      <c r="CD168" s="390"/>
      <c r="CE168" s="390"/>
      <c r="CF168" s="390"/>
      <c r="CG168" s="390"/>
      <c r="CH168" s="390"/>
      <c r="CI168" s="390"/>
      <c r="CJ168" s="390"/>
      <c r="CK168" s="390"/>
      <c r="CL168" s="390"/>
      <c r="CM168" s="390"/>
      <c r="CN168" s="390"/>
      <c r="CO168" s="390"/>
      <c r="CP168" s="390"/>
      <c r="CQ168" s="390"/>
      <c r="CR168" s="390"/>
      <c r="CS168" s="390"/>
      <c r="CT168" s="390"/>
      <c r="CU168" s="443"/>
      <c r="DL168" s="958"/>
      <c r="DS168" s="391" t="str">
        <f>IF($AB$168="","",$AB$168)</f>
        <v/>
      </c>
      <c r="DT168" s="951"/>
      <c r="DU168" s="951"/>
      <c r="FJ168" s="940"/>
      <c r="FK168" s="940"/>
      <c r="FL168" s="940"/>
      <c r="FM168" s="940"/>
      <c r="FN168" s="940"/>
      <c r="FO168" s="940"/>
      <c r="FP168" s="940"/>
      <c r="FQ168" s="940"/>
      <c r="FR168" s="940"/>
      <c r="FS168" s="940"/>
    </row>
    <row r="169" spans="1:190" s="25" customFormat="1" ht="27" customHeight="1" x14ac:dyDescent="0.15">
      <c r="A169" s="687"/>
      <c r="B169" s="8"/>
      <c r="C169" s="1508"/>
      <c r="D169" s="1509"/>
      <c r="E169" s="1509"/>
      <c r="F169" s="1509"/>
      <c r="G169" s="1509"/>
      <c r="H169" s="1510"/>
      <c r="I169" s="1156"/>
      <c r="J169" s="48"/>
      <c r="K169" s="47"/>
      <c r="L169" s="47"/>
      <c r="M169" s="2048"/>
      <c r="N169" s="2048"/>
      <c r="O169" s="2048"/>
      <c r="P169" s="2048"/>
      <c r="Q169" s="2048"/>
      <c r="R169" s="2048"/>
      <c r="S169" s="2204"/>
      <c r="T169" s="2204"/>
      <c r="U169" s="2204"/>
      <c r="V169" s="2204"/>
      <c r="W169" s="2204"/>
      <c r="X169" s="2204"/>
      <c r="Y169" s="2204"/>
      <c r="Z169" s="2137"/>
      <c r="AA169" s="2138"/>
      <c r="AB169" s="2055"/>
      <c r="AC169" s="2056"/>
      <c r="AD169" s="2056"/>
      <c r="AE169" s="2056"/>
      <c r="AF169" s="2056"/>
      <c r="AG169" s="2056"/>
      <c r="AH169" s="2056"/>
      <c r="AI169" s="2056"/>
      <c r="AJ169" s="2056"/>
      <c r="AK169" s="2056"/>
      <c r="AL169" s="2056"/>
      <c r="AM169" s="2056"/>
      <c r="AN169" s="2056"/>
      <c r="AO169" s="2056"/>
      <c r="AP169" s="2057"/>
      <c r="AQ169" s="708" t="s">
        <v>26</v>
      </c>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437"/>
      <c r="BV169" s="437"/>
      <c r="BW169" s="437"/>
      <c r="BX169" s="437"/>
      <c r="BY169" s="437"/>
      <c r="BZ169" s="437"/>
      <c r="CA169" s="390"/>
      <c r="CB169" s="390"/>
      <c r="CC169" s="390"/>
      <c r="CD169" s="390"/>
      <c r="CE169" s="390"/>
      <c r="CF169" s="390"/>
      <c r="CG169" s="390"/>
      <c r="CH169" s="390"/>
      <c r="CI169" s="390"/>
      <c r="CJ169" s="390"/>
      <c r="CK169" s="390"/>
      <c r="CL169" s="390"/>
      <c r="CM169" s="390"/>
      <c r="CN169" s="390"/>
      <c r="CO169" s="390"/>
      <c r="CP169" s="390"/>
      <c r="CQ169" s="390"/>
      <c r="CR169" s="390"/>
      <c r="CS169" s="390"/>
      <c r="CT169" s="390"/>
      <c r="CU169" s="443"/>
      <c r="CV169" s="206"/>
      <c r="CW169" s="206"/>
      <c r="CX169" s="206"/>
      <c r="CY169" s="206"/>
      <c r="CZ169" s="206"/>
      <c r="DA169" s="206"/>
      <c r="DB169" s="206"/>
      <c r="DC169" s="206"/>
      <c r="DD169" s="206"/>
      <c r="DE169" s="206"/>
      <c r="DF169" s="206"/>
      <c r="DG169" s="206"/>
      <c r="DH169" s="206"/>
      <c r="DI169" s="206"/>
      <c r="DJ169" s="206"/>
      <c r="DK169" s="206"/>
      <c r="DL169" s="958"/>
      <c r="DM169" s="1006"/>
      <c r="DN169" s="1002"/>
      <c r="DO169" s="940"/>
      <c r="DP169" s="940"/>
      <c r="DQ169" s="940"/>
      <c r="DR169" s="940"/>
      <c r="DS169" s="391" t="str">
        <f>IF($AB$169="","",$AB$169)</f>
        <v/>
      </c>
      <c r="DT169" s="951"/>
      <c r="DU169" s="951"/>
      <c r="DV169" s="940"/>
      <c r="DW169" s="940"/>
      <c r="DX169" s="940"/>
      <c r="DY169" s="940"/>
      <c r="DZ169" s="940"/>
      <c r="EA169" s="940"/>
      <c r="EB169" s="940"/>
      <c r="EC169" s="940"/>
      <c r="ED169" s="940"/>
      <c r="EE169" s="940"/>
      <c r="EF169" s="940"/>
      <c r="EG169" s="940"/>
      <c r="EH169" s="940"/>
      <c r="EI169" s="940"/>
      <c r="EJ169" s="940"/>
      <c r="EK169" s="940"/>
      <c r="EL169" s="940"/>
      <c r="EM169" s="940"/>
      <c r="EN169" s="940"/>
      <c r="EO169" s="940"/>
      <c r="EP169" s="940"/>
      <c r="EQ169" s="940"/>
      <c r="ER169" s="940"/>
      <c r="ES169" s="940"/>
      <c r="ET169" s="940"/>
      <c r="EU169" s="940"/>
      <c r="EV169" s="940"/>
      <c r="EW169" s="940"/>
      <c r="EX169" s="940"/>
      <c r="EY169" s="940"/>
      <c r="EZ169" s="940"/>
      <c r="FA169" s="940"/>
      <c r="FB169" s="940"/>
      <c r="FC169" s="940"/>
      <c r="FD169" s="940"/>
      <c r="FE169" s="940"/>
      <c r="FF169" s="940"/>
      <c r="FG169" s="940"/>
      <c r="FH169" s="940"/>
      <c r="FI169" s="940"/>
      <c r="FJ169" s="940"/>
      <c r="FK169" s="940"/>
      <c r="FL169" s="940"/>
      <c r="FM169" s="940"/>
      <c r="FN169" s="940"/>
      <c r="FO169" s="940"/>
      <c r="FP169" s="940"/>
      <c r="FQ169" s="940"/>
      <c r="FR169" s="940"/>
      <c r="FS169" s="940"/>
      <c r="FT169" s="951"/>
      <c r="FU169" s="951"/>
      <c r="FV169" s="951"/>
      <c r="FW169" s="951"/>
      <c r="FX169" s="951"/>
      <c r="FY169" s="951"/>
      <c r="FZ169" s="951"/>
      <c r="GA169" s="951"/>
      <c r="GB169" s="951"/>
      <c r="GC169" s="951"/>
      <c r="GD169" s="951"/>
      <c r="GE169" s="951"/>
      <c r="GF169" s="951"/>
      <c r="GG169" s="951"/>
      <c r="GH169" s="951"/>
    </row>
    <row r="170" spans="1:190" s="25" customFormat="1" ht="27" customHeight="1" x14ac:dyDescent="0.15">
      <c r="A170" s="23"/>
      <c r="B170" s="8"/>
      <c r="C170" s="1508"/>
      <c r="D170" s="1509"/>
      <c r="E170" s="1509"/>
      <c r="F170" s="1509"/>
      <c r="G170" s="1509"/>
      <c r="H170" s="1510"/>
      <c r="I170" s="1156"/>
      <c r="J170" s="48"/>
      <c r="K170" s="47"/>
      <c r="L170" s="47"/>
      <c r="M170" s="2048"/>
      <c r="N170" s="2048"/>
      <c r="O170" s="2048"/>
      <c r="P170" s="2048"/>
      <c r="Q170" s="2048"/>
      <c r="R170" s="2048"/>
      <c r="S170" s="2205"/>
      <c r="T170" s="2205"/>
      <c r="U170" s="2205"/>
      <c r="V170" s="2205"/>
      <c r="W170" s="2205"/>
      <c r="X170" s="2205"/>
      <c r="Y170" s="2205"/>
      <c r="Z170" s="2188" t="s">
        <v>25</v>
      </c>
      <c r="AA170" s="2189"/>
      <c r="AB170" s="2198"/>
      <c r="AC170" s="2199"/>
      <c r="AD170" s="2199"/>
      <c r="AE170" s="2199"/>
      <c r="AF170" s="2199"/>
      <c r="AG170" s="2199"/>
      <c r="AH170" s="2199"/>
      <c r="AI170" s="2200"/>
      <c r="AJ170" s="2200"/>
      <c r="AK170" s="2200"/>
      <c r="AL170" s="2200"/>
      <c r="AM170" s="2200"/>
      <c r="AN170" s="2200"/>
      <c r="AO170" s="2200"/>
      <c r="AP170" s="2201"/>
      <c r="AQ170" s="76" t="s">
        <v>24</v>
      </c>
      <c r="AR170" s="73"/>
      <c r="AS170" s="74"/>
      <c r="AT170" s="74"/>
      <c r="AU170" s="74"/>
      <c r="AV170" s="74"/>
      <c r="AW170" s="74"/>
      <c r="AX170" s="74"/>
      <c r="AY170" s="73"/>
      <c r="AZ170" s="75"/>
      <c r="BA170" s="73"/>
      <c r="BB170" s="73"/>
      <c r="BC170" s="73"/>
      <c r="BD170" s="73"/>
      <c r="BE170" s="73"/>
      <c r="BF170" s="73"/>
      <c r="BG170" s="73"/>
      <c r="BH170" s="73"/>
      <c r="BI170" s="74"/>
      <c r="BJ170" s="74"/>
      <c r="BK170" s="74"/>
      <c r="BL170" s="74"/>
      <c r="BM170" s="74"/>
      <c r="BN170" s="74"/>
      <c r="BO170" s="74"/>
      <c r="BP170" s="73"/>
      <c r="BQ170" s="73"/>
      <c r="BR170" s="73"/>
      <c r="BS170" s="73"/>
      <c r="BT170" s="73"/>
      <c r="BU170" s="437"/>
      <c r="BV170" s="710"/>
      <c r="BW170" s="710"/>
      <c r="BX170" s="710"/>
      <c r="BY170" s="437"/>
      <c r="BZ170" s="437"/>
      <c r="CA170" s="390"/>
      <c r="CB170" s="390"/>
      <c r="CC170" s="390"/>
      <c r="CD170" s="390"/>
      <c r="CE170" s="390"/>
      <c r="CF170" s="390"/>
      <c r="CG170" s="390"/>
      <c r="CH170" s="390"/>
      <c r="CI170" s="390"/>
      <c r="CJ170" s="390"/>
      <c r="CK170" s="390"/>
      <c r="CL170" s="390"/>
      <c r="CM170" s="390"/>
      <c r="CN170" s="390"/>
      <c r="CO170" s="390"/>
      <c r="CP170" s="390"/>
      <c r="CQ170" s="390"/>
      <c r="CR170" s="390"/>
      <c r="CS170" s="390"/>
      <c r="CT170" s="390"/>
      <c r="CU170" s="443"/>
      <c r="CV170" s="206"/>
      <c r="CW170" s="206"/>
      <c r="CX170" s="206"/>
      <c r="CY170" s="206"/>
      <c r="CZ170" s="206"/>
      <c r="DA170" s="206"/>
      <c r="DB170" s="206"/>
      <c r="DC170" s="206"/>
      <c r="DD170" s="206"/>
      <c r="DE170" s="206"/>
      <c r="DF170" s="206"/>
      <c r="DG170" s="206"/>
      <c r="DH170" s="206"/>
      <c r="DI170" s="206"/>
      <c r="DJ170" s="206"/>
      <c r="DK170" s="206"/>
      <c r="DL170" s="958"/>
      <c r="DM170" s="996" t="s">
        <v>1506</v>
      </c>
      <c r="DN170" s="996"/>
      <c r="DO170" s="940"/>
      <c r="DP170" s="1198" t="s">
        <v>6016</v>
      </c>
      <c r="DQ170" s="940"/>
      <c r="DR170" s="940"/>
      <c r="DS170" s="391" t="str">
        <f>IF($AB$170="","",$AB$170)</f>
        <v/>
      </c>
      <c r="DT170" s="977"/>
      <c r="DU170" s="977"/>
      <c r="DV170" s="940"/>
      <c r="DW170" s="940"/>
      <c r="DX170" s="940"/>
      <c r="DY170" s="940"/>
      <c r="DZ170" s="940"/>
      <c r="EA170" s="940"/>
      <c r="EB170" s="940"/>
      <c r="EC170" s="940"/>
      <c r="ED170" s="940"/>
      <c r="EE170" s="940"/>
      <c r="EF170" s="940"/>
      <c r="EG170" s="940"/>
      <c r="EH170" s="940"/>
      <c r="EI170" s="940"/>
      <c r="EJ170" s="940"/>
      <c r="EK170" s="940"/>
      <c r="EL170" s="940"/>
      <c r="EM170" s="940"/>
      <c r="EN170" s="940"/>
      <c r="EO170" s="940"/>
      <c r="EP170" s="940"/>
      <c r="EQ170" s="940"/>
      <c r="ER170" s="940"/>
      <c r="ES170" s="940"/>
      <c r="ET170" s="940"/>
      <c r="EU170" s="940"/>
      <c r="EV170" s="940"/>
      <c r="EW170" s="940"/>
      <c r="EX170" s="940"/>
      <c r="EY170" s="940"/>
      <c r="EZ170" s="940"/>
      <c r="FA170" s="940"/>
      <c r="FB170" s="940"/>
      <c r="FC170" s="940"/>
      <c r="FD170" s="940"/>
      <c r="FE170" s="940"/>
      <c r="FF170" s="940"/>
      <c r="FG170" s="940"/>
      <c r="FH170" s="940"/>
      <c r="FI170" s="940"/>
      <c r="FJ170" s="940"/>
      <c r="FK170" s="940"/>
      <c r="FL170" s="940"/>
      <c r="FM170" s="940"/>
      <c r="FN170" s="940"/>
      <c r="FO170" s="940"/>
      <c r="FP170" s="940"/>
      <c r="FQ170" s="940"/>
      <c r="FR170" s="940"/>
      <c r="FS170" s="940"/>
      <c r="FT170" s="951"/>
      <c r="FU170" s="951"/>
      <c r="FV170" s="951"/>
      <c r="FW170" s="951"/>
      <c r="FX170" s="951"/>
      <c r="FY170" s="951"/>
      <c r="FZ170" s="951"/>
      <c r="GA170" s="951"/>
      <c r="GB170" s="951"/>
      <c r="GC170" s="951"/>
      <c r="GD170" s="951"/>
      <c r="GE170" s="951"/>
      <c r="GF170" s="951"/>
      <c r="GG170" s="951"/>
      <c r="GH170" s="951"/>
    </row>
    <row r="171" spans="1:190" ht="27" customHeight="1" x14ac:dyDescent="0.15">
      <c r="A171" s="21"/>
      <c r="C171" s="1511"/>
      <c r="D171" s="987"/>
      <c r="E171" s="987"/>
      <c r="F171" s="987"/>
      <c r="G171" s="987"/>
      <c r="H171" s="1512"/>
      <c r="I171" s="1155"/>
      <c r="J171" s="50"/>
      <c r="K171" s="49"/>
      <c r="L171" s="49"/>
      <c r="M171" s="2048"/>
      <c r="N171" s="2048"/>
      <c r="O171" s="2048"/>
      <c r="P171" s="2048"/>
      <c r="Q171" s="2048"/>
      <c r="R171" s="2048"/>
      <c r="S171" s="2178" t="s">
        <v>23</v>
      </c>
      <c r="T171" s="2179"/>
      <c r="U171" s="2179"/>
      <c r="V171" s="2179"/>
      <c r="W171" s="2179"/>
      <c r="X171" s="2179"/>
      <c r="Y171" s="2179"/>
      <c r="Z171" s="2179"/>
      <c r="AA171" s="2180"/>
      <c r="AB171" s="2181"/>
      <c r="AC171" s="2182"/>
      <c r="AD171" s="2182"/>
      <c r="AE171" s="2182"/>
      <c r="AF171" s="2182"/>
      <c r="AG171" s="2182"/>
      <c r="AH171" s="2183" t="s">
        <v>20</v>
      </c>
      <c r="AI171" s="2183"/>
      <c r="AJ171" s="2183"/>
      <c r="AK171" s="2182"/>
      <c r="AL171" s="2182"/>
      <c r="AM171" s="2182"/>
      <c r="AN171" s="2182"/>
      <c r="AO171" s="2182"/>
      <c r="AP171" s="2182"/>
      <c r="AQ171" s="2381"/>
      <c r="AR171" s="2382"/>
      <c r="AS171" s="2382"/>
      <c r="AT171" s="2382"/>
      <c r="AU171" s="2382"/>
      <c r="AV171" s="2382"/>
      <c r="AW171" s="2382"/>
      <c r="AX171" s="2382"/>
      <c r="AY171" s="2382"/>
      <c r="AZ171" s="2382"/>
      <c r="BA171" s="2382"/>
      <c r="BB171" s="2382"/>
      <c r="BC171" s="2382"/>
      <c r="BD171" s="2382"/>
      <c r="BE171" s="2382"/>
      <c r="BF171" s="2382"/>
      <c r="BG171" s="2382"/>
      <c r="BH171" s="2382"/>
      <c r="BI171" s="2382"/>
      <c r="BJ171" s="2382"/>
      <c r="BK171" s="2382"/>
      <c r="BL171" s="2382"/>
      <c r="BM171" s="2382"/>
      <c r="BN171" s="2382"/>
      <c r="BO171" s="2382"/>
      <c r="BP171" s="2382"/>
      <c r="BQ171" s="2382"/>
      <c r="BR171" s="2382"/>
      <c r="BS171" s="2382"/>
      <c r="BT171" s="2382"/>
      <c r="BU171" s="463"/>
      <c r="BV171" s="710"/>
      <c r="BW171" s="710"/>
      <c r="BX171" s="710"/>
      <c r="BY171" s="710"/>
      <c r="BZ171" s="710"/>
      <c r="CA171" s="390"/>
      <c r="CB171" s="390"/>
      <c r="CC171" s="390"/>
      <c r="CD171" s="390"/>
      <c r="CE171" s="390"/>
      <c r="CF171" s="390"/>
      <c r="CG171" s="390"/>
      <c r="CH171" s="390"/>
      <c r="CI171" s="390"/>
      <c r="CJ171" s="390"/>
      <c r="CK171" s="390"/>
      <c r="CL171" s="390"/>
      <c r="CM171" s="390"/>
      <c r="CN171" s="390"/>
      <c r="CO171" s="390"/>
      <c r="CP171" s="390"/>
      <c r="CQ171" s="390"/>
      <c r="CR171" s="390"/>
      <c r="CS171" s="390"/>
      <c r="CT171" s="390"/>
      <c r="CU171" s="443"/>
      <c r="DL171" s="958"/>
      <c r="DM171" s="997" t="str">
        <f>CONCATENATE(AB171,"-",AK171)</f>
        <v>-</v>
      </c>
      <c r="DN171" s="998" t="str">
        <f>ASC(DM171)</f>
        <v>-</v>
      </c>
      <c r="DP171" s="1010">
        <f>IF(DM171="-",1,0)</f>
        <v>1</v>
      </c>
      <c r="DS171" s="391" t="str">
        <f>IF($DN$171="","",$DN$171)</f>
        <v>-</v>
      </c>
      <c r="DT171" s="977"/>
      <c r="DU171" s="977"/>
      <c r="FJ171" s="940"/>
      <c r="FK171" s="940"/>
      <c r="FL171" s="940"/>
      <c r="FM171" s="940"/>
      <c r="FN171" s="940"/>
      <c r="FO171" s="940"/>
      <c r="FP171" s="940"/>
      <c r="FQ171" s="940"/>
      <c r="FR171" s="940"/>
      <c r="FS171" s="940"/>
    </row>
    <row r="172" spans="1:190" s="25" customFormat="1" ht="27" customHeight="1" x14ac:dyDescent="0.15">
      <c r="A172" s="23"/>
      <c r="B172" s="8"/>
      <c r="C172" s="1508"/>
      <c r="D172" s="1509"/>
      <c r="E172" s="1509"/>
      <c r="F172" s="1509"/>
      <c r="G172" s="1509"/>
      <c r="H172" s="1510"/>
      <c r="I172" s="1156"/>
      <c r="J172" s="48"/>
      <c r="K172" s="47"/>
      <c r="L172" s="47"/>
      <c r="M172" s="2048"/>
      <c r="N172" s="2048"/>
      <c r="O172" s="2048"/>
      <c r="P172" s="2048"/>
      <c r="Q172" s="2048"/>
      <c r="R172" s="2048"/>
      <c r="S172" s="2077" t="s">
        <v>22</v>
      </c>
      <c r="T172" s="2078"/>
      <c r="U172" s="2078"/>
      <c r="V172" s="2078"/>
      <c r="W172" s="2078"/>
      <c r="X172" s="2078"/>
      <c r="Y172" s="2078"/>
      <c r="Z172" s="2078"/>
      <c r="AA172" s="2186"/>
      <c r="AB172" s="2411"/>
      <c r="AC172" s="2412"/>
      <c r="AD172" s="2412"/>
      <c r="AE172" s="2412"/>
      <c r="AF172" s="2412"/>
      <c r="AG172" s="2412"/>
      <c r="AH172" s="2412"/>
      <c r="AI172" s="2412"/>
      <c r="AJ172" s="2412"/>
      <c r="AK172" s="2412"/>
      <c r="AL172" s="2412"/>
      <c r="AM172" s="2412"/>
      <c r="AN172" s="2413"/>
      <c r="AO172" s="2413"/>
      <c r="AP172" s="2413"/>
      <c r="AQ172" s="2413"/>
      <c r="AR172" s="2413"/>
      <c r="AS172" s="2413"/>
      <c r="AT172" s="2413"/>
      <c r="AU172" s="2413"/>
      <c r="AV172" s="2413"/>
      <c r="AW172" s="2413"/>
      <c r="AX172" s="2413"/>
      <c r="AY172" s="2413"/>
      <c r="AZ172" s="2413"/>
      <c r="BA172" s="2413"/>
      <c r="BB172" s="2413"/>
      <c r="BC172" s="2413"/>
      <c r="BD172" s="2413"/>
      <c r="BE172" s="2413"/>
      <c r="BF172" s="2413"/>
      <c r="BG172" s="2413"/>
      <c r="BH172" s="2413"/>
      <c r="BI172" s="2413"/>
      <c r="BJ172" s="2413"/>
      <c r="BK172" s="2413"/>
      <c r="BL172" s="2413"/>
      <c r="BM172" s="2413"/>
      <c r="BN172" s="2413"/>
      <c r="BO172" s="2413"/>
      <c r="BP172" s="2413"/>
      <c r="BQ172" s="2414"/>
      <c r="BR172" s="2414"/>
      <c r="BS172" s="2414"/>
      <c r="BT172" s="2415"/>
      <c r="BU172" s="437"/>
      <c r="BV172" s="437"/>
      <c r="BW172" s="437"/>
      <c r="BX172" s="437"/>
      <c r="BY172" s="437"/>
      <c r="BZ172" s="437"/>
      <c r="CA172" s="390"/>
      <c r="CB172" s="390"/>
      <c r="CC172" s="390"/>
      <c r="CD172" s="390"/>
      <c r="CE172" s="390"/>
      <c r="CF172" s="390"/>
      <c r="CG172" s="390"/>
      <c r="CH172" s="390"/>
      <c r="CI172" s="390"/>
      <c r="CJ172" s="390"/>
      <c r="CK172" s="390"/>
      <c r="CL172" s="390"/>
      <c r="CM172" s="390"/>
      <c r="CN172" s="390"/>
      <c r="CO172" s="390"/>
      <c r="CP172" s="390"/>
      <c r="CQ172" s="390"/>
      <c r="CR172" s="390"/>
      <c r="CS172" s="390"/>
      <c r="CT172" s="390"/>
      <c r="CU172" s="443"/>
      <c r="CV172" s="206"/>
      <c r="CW172" s="206"/>
      <c r="CX172" s="206"/>
      <c r="CY172" s="206"/>
      <c r="CZ172" s="206"/>
      <c r="DA172" s="206"/>
      <c r="DB172" s="206"/>
      <c r="DC172" s="206"/>
      <c r="DD172" s="206"/>
      <c r="DE172" s="206"/>
      <c r="DF172" s="206"/>
      <c r="DG172" s="206"/>
      <c r="DH172" s="206"/>
      <c r="DI172" s="206"/>
      <c r="DJ172" s="206"/>
      <c r="DK172" s="206"/>
      <c r="DL172" s="958"/>
      <c r="DM172" s="999" t="s">
        <v>1509</v>
      </c>
      <c r="DN172" s="999"/>
      <c r="DO172" s="940"/>
      <c r="DP172" s="1198" t="s">
        <v>6017</v>
      </c>
      <c r="DQ172" s="940"/>
      <c r="DR172" s="940"/>
      <c r="DS172" s="391" t="str">
        <f>IF($AB$172="","",$AB$172)</f>
        <v/>
      </c>
      <c r="DT172" s="951"/>
      <c r="DU172" s="951"/>
      <c r="DV172" s="940"/>
      <c r="DW172" s="940"/>
      <c r="DX172" s="940"/>
      <c r="DY172" s="940"/>
      <c r="DZ172" s="940"/>
      <c r="EA172" s="940"/>
      <c r="EB172" s="940"/>
      <c r="EC172" s="940"/>
      <c r="ED172" s="940"/>
      <c r="EE172" s="940"/>
      <c r="EF172" s="940"/>
      <c r="EG172" s="940"/>
      <c r="EH172" s="940"/>
      <c r="EI172" s="940"/>
      <c r="EJ172" s="940"/>
      <c r="EK172" s="940"/>
      <c r="EL172" s="940"/>
      <c r="EM172" s="940"/>
      <c r="EN172" s="940"/>
      <c r="EO172" s="940"/>
      <c r="EP172" s="940"/>
      <c r="EQ172" s="940"/>
      <c r="ER172" s="940"/>
      <c r="ES172" s="940"/>
      <c r="ET172" s="940"/>
      <c r="EU172" s="940"/>
      <c r="EV172" s="940"/>
      <c r="EW172" s="940"/>
      <c r="EX172" s="940"/>
      <c r="EY172" s="940"/>
      <c r="EZ172" s="940"/>
      <c r="FA172" s="940"/>
      <c r="FB172" s="940"/>
      <c r="FC172" s="940"/>
      <c r="FD172" s="940"/>
      <c r="FE172" s="940"/>
      <c r="FF172" s="940"/>
      <c r="FG172" s="940"/>
      <c r="FH172" s="940"/>
      <c r="FI172" s="940"/>
      <c r="FJ172" s="940"/>
      <c r="FK172" s="940"/>
      <c r="FL172" s="940"/>
      <c r="FM172" s="940"/>
      <c r="FN172" s="940"/>
      <c r="FO172" s="940"/>
      <c r="FP172" s="940"/>
      <c r="FQ172" s="940"/>
      <c r="FR172" s="940"/>
      <c r="FS172" s="940"/>
      <c r="FT172" s="951"/>
      <c r="FU172" s="951"/>
      <c r="FV172" s="951"/>
      <c r="FW172" s="951"/>
      <c r="FX172" s="951"/>
      <c r="FY172" s="951"/>
      <c r="FZ172" s="951"/>
      <c r="GA172" s="951"/>
      <c r="GB172" s="951"/>
      <c r="GC172" s="951"/>
      <c r="GD172" s="951"/>
      <c r="GE172" s="951"/>
      <c r="GF172" s="951"/>
      <c r="GG172" s="951"/>
      <c r="GH172" s="951"/>
    </row>
    <row r="173" spans="1:190" ht="27" customHeight="1" x14ac:dyDescent="0.15">
      <c r="C173" s="1511"/>
      <c r="D173" s="987"/>
      <c r="E173" s="987"/>
      <c r="F173" s="987"/>
      <c r="G173" s="987"/>
      <c r="H173" s="1512"/>
      <c r="I173" s="1155"/>
      <c r="J173" s="48"/>
      <c r="K173" s="47"/>
      <c r="L173" s="47"/>
      <c r="M173" s="2187"/>
      <c r="N173" s="2187"/>
      <c r="O173" s="2187"/>
      <c r="P173" s="2187"/>
      <c r="Q173" s="2187"/>
      <c r="R173" s="2187"/>
      <c r="S173" s="2173" t="s">
        <v>21</v>
      </c>
      <c r="T173" s="2174"/>
      <c r="U173" s="2174"/>
      <c r="V173" s="2174"/>
      <c r="W173" s="2174"/>
      <c r="X173" s="2174"/>
      <c r="Y173" s="2174"/>
      <c r="Z173" s="2174"/>
      <c r="AA173" s="2175"/>
      <c r="AB173" s="2184"/>
      <c r="AC173" s="2165"/>
      <c r="AD173" s="2165"/>
      <c r="AE173" s="2165"/>
      <c r="AF173" s="2165"/>
      <c r="AG173" s="2165"/>
      <c r="AH173" s="2183" t="s">
        <v>20</v>
      </c>
      <c r="AI173" s="2183"/>
      <c r="AJ173" s="2183"/>
      <c r="AK173" s="2165"/>
      <c r="AL173" s="2165"/>
      <c r="AM173" s="2165"/>
      <c r="AN173" s="2165"/>
      <c r="AO173" s="2165"/>
      <c r="AP173" s="2165"/>
      <c r="AQ173" s="2176" t="s">
        <v>20</v>
      </c>
      <c r="AR173" s="2176"/>
      <c r="AS173" s="2176"/>
      <c r="AT173" s="2165"/>
      <c r="AU173" s="2165"/>
      <c r="AV173" s="2165"/>
      <c r="AW173" s="2165"/>
      <c r="AX173" s="2165"/>
      <c r="AY173" s="2165"/>
      <c r="AZ173" s="2177"/>
      <c r="BA173" s="2177"/>
      <c r="BB173" s="2177"/>
      <c r="BC173" s="2177"/>
      <c r="BD173" s="2177"/>
      <c r="BE173" s="2177"/>
      <c r="BF173" s="2177"/>
      <c r="BG173" s="2177"/>
      <c r="BH173" s="2177"/>
      <c r="BI173" s="2177"/>
      <c r="BJ173" s="2177"/>
      <c r="BK173" s="2177"/>
      <c r="BL173" s="2177"/>
      <c r="BM173" s="2177"/>
      <c r="BN173" s="2177"/>
      <c r="BO173" s="2177"/>
      <c r="BP173" s="2177"/>
      <c r="BQ173" s="2177"/>
      <c r="BR173" s="2177"/>
      <c r="BS173" s="2177"/>
      <c r="BT173" s="2177"/>
      <c r="BU173" s="437"/>
      <c r="BV173" s="710"/>
      <c r="BW173" s="710"/>
      <c r="BX173" s="710"/>
      <c r="BY173" s="710"/>
      <c r="BZ173" s="710"/>
      <c r="CA173" s="390"/>
      <c r="CB173" s="390"/>
      <c r="CC173" s="390"/>
      <c r="CD173" s="390"/>
      <c r="CE173" s="390"/>
      <c r="CF173" s="390"/>
      <c r="CG173" s="390"/>
      <c r="CH173" s="390"/>
      <c r="CI173" s="390"/>
      <c r="CJ173" s="390"/>
      <c r="CK173" s="390"/>
      <c r="CL173" s="390"/>
      <c r="CM173" s="390"/>
      <c r="CN173" s="390"/>
      <c r="CO173" s="390"/>
      <c r="CP173" s="390"/>
      <c r="CQ173" s="390"/>
      <c r="CR173" s="390"/>
      <c r="CS173" s="390"/>
      <c r="CT173" s="390"/>
      <c r="CU173" s="443"/>
      <c r="DL173" s="958"/>
      <c r="DM173" s="997" t="str">
        <f>CONCATENATE(AB173,"-",AK173,"-",AT173)</f>
        <v>--</v>
      </c>
      <c r="DN173" s="998" t="str">
        <f>ASC(DM173)</f>
        <v>--</v>
      </c>
      <c r="DP173" s="1010">
        <f>IF(DM173="--",1,0)</f>
        <v>1</v>
      </c>
      <c r="DS173" s="391" t="str">
        <f>IF($DN$173="","",$DN$173)</f>
        <v>--</v>
      </c>
      <c r="DT173" s="951"/>
      <c r="DU173" s="951"/>
      <c r="FJ173" s="940"/>
      <c r="FK173" s="940"/>
      <c r="FL173" s="940"/>
      <c r="FM173" s="940"/>
      <c r="FN173" s="940"/>
      <c r="FO173" s="940"/>
      <c r="FP173" s="940"/>
      <c r="FQ173" s="940"/>
      <c r="FR173" s="940"/>
      <c r="FS173" s="940"/>
    </row>
    <row r="174" spans="1:190" ht="27" customHeight="1" thickBot="1" x14ac:dyDescent="0.2">
      <c r="A174" s="21"/>
      <c r="B174" s="26"/>
      <c r="C174" s="1511"/>
      <c r="D174" s="987"/>
      <c r="E174" s="987"/>
      <c r="F174" s="987"/>
      <c r="G174" s="987"/>
      <c r="H174" s="1512"/>
      <c r="I174" s="1155"/>
      <c r="J174" s="54"/>
      <c r="K174" s="718"/>
      <c r="L174" s="718"/>
      <c r="M174" s="2757" t="s">
        <v>1432</v>
      </c>
      <c r="N174" s="2758"/>
      <c r="O174" s="2758"/>
      <c r="P174" s="2758"/>
      <c r="Q174" s="2758"/>
      <c r="R174" s="2758"/>
      <c r="S174" s="2758"/>
      <c r="T174" s="2758"/>
      <c r="U174" s="2758"/>
      <c r="V174" s="2758"/>
      <c r="W174" s="2758"/>
      <c r="X174" s="2758"/>
      <c r="Y174" s="2755" t="s">
        <v>1792</v>
      </c>
      <c r="Z174" s="2756"/>
      <c r="AA174" s="2756"/>
      <c r="AB174" s="2756"/>
      <c r="AC174" s="2756"/>
      <c r="AD174" s="2756"/>
      <c r="AE174" s="2756"/>
      <c r="AF174" s="2756"/>
      <c r="AG174" s="2756"/>
      <c r="AH174" s="2756"/>
      <c r="AI174" s="2756"/>
      <c r="AJ174" s="2756"/>
      <c r="AK174" s="2756"/>
      <c r="AL174" s="2756"/>
      <c r="AM174" s="2756"/>
      <c r="AN174" s="2756"/>
      <c r="AO174" s="2756"/>
      <c r="AP174" s="2756"/>
      <c r="AQ174" s="2357" t="str">
        <f>IF(DS174=TRUE,"←勤務先が同一の場合は勤務先欄は記入不要です。","")</f>
        <v/>
      </c>
      <c r="AR174" s="2730"/>
      <c r="AS174" s="2730"/>
      <c r="AT174" s="2730"/>
      <c r="AU174" s="2730"/>
      <c r="AV174" s="2730"/>
      <c r="AW174" s="2730"/>
      <c r="AX174" s="2730"/>
      <c r="AY174" s="2730"/>
      <c r="AZ174" s="2730"/>
      <c r="BA174" s="2730"/>
      <c r="BB174" s="2730"/>
      <c r="BC174" s="2730"/>
      <c r="BD174" s="2730"/>
      <c r="BE174" s="2730"/>
      <c r="BF174" s="2730"/>
      <c r="BG174" s="2730"/>
      <c r="BH174" s="2730"/>
      <c r="BI174" s="2730"/>
      <c r="BJ174" s="2691"/>
      <c r="BK174" s="2691"/>
      <c r="BL174" s="2573" t="s">
        <v>58</v>
      </c>
      <c r="BM174" s="2574"/>
      <c r="BN174" s="2574"/>
      <c r="BO174" s="2574"/>
      <c r="BP174" s="2574"/>
      <c r="BQ174" s="2574"/>
      <c r="BR174" s="2574"/>
      <c r="BS174" s="2574"/>
      <c r="BT174" s="2574"/>
      <c r="BU174" s="462"/>
      <c r="BV174" s="35"/>
      <c r="BW174" s="35"/>
      <c r="BX174" s="710"/>
      <c r="BY174" s="710"/>
      <c r="BZ174" s="463"/>
      <c r="CA174" s="390"/>
      <c r="CB174" s="390"/>
      <c r="CC174" s="390"/>
      <c r="CD174" s="390"/>
      <c r="CE174" s="390"/>
      <c r="CF174" s="390"/>
      <c r="CG174" s="390"/>
      <c r="CH174" s="390"/>
      <c r="CI174" s="390"/>
      <c r="CJ174" s="390"/>
      <c r="CK174" s="390"/>
      <c r="CL174" s="390"/>
      <c r="CM174" s="390"/>
      <c r="CN174" s="390"/>
      <c r="CO174" s="390"/>
      <c r="CP174" s="390"/>
      <c r="CQ174" s="390"/>
      <c r="CR174" s="390"/>
      <c r="CS174" s="390"/>
      <c r="CT174" s="390"/>
      <c r="CU174" s="443"/>
      <c r="DL174" s="958"/>
      <c r="DM174" s="1000" t="s">
        <v>1512</v>
      </c>
      <c r="DN174" s="1000"/>
      <c r="DO174" s="1001"/>
      <c r="DP174" s="1001"/>
      <c r="DQ174" s="1001"/>
      <c r="DS174" s="391" t="b">
        <v>0</v>
      </c>
      <c r="DT174" s="951"/>
      <c r="DU174" s="951"/>
      <c r="EA174" s="1001"/>
      <c r="FJ174" s="940"/>
      <c r="FK174" s="940"/>
      <c r="FL174" s="940"/>
      <c r="FM174" s="940"/>
      <c r="FN174" s="940"/>
      <c r="FO174" s="940"/>
      <c r="FP174" s="940"/>
      <c r="FQ174" s="940"/>
      <c r="FR174" s="940"/>
      <c r="FS174" s="940"/>
    </row>
    <row r="175" spans="1:190" ht="27" customHeight="1" thickBot="1" x14ac:dyDescent="0.2">
      <c r="A175" s="21"/>
      <c r="C175" s="1511"/>
      <c r="D175" s="987"/>
      <c r="E175" s="987"/>
      <c r="F175" s="987"/>
      <c r="G175" s="987"/>
      <c r="H175" s="1512"/>
      <c r="I175" s="1156"/>
      <c r="J175" s="48"/>
      <c r="K175" s="47"/>
      <c r="L175" s="47"/>
      <c r="M175" s="2266" t="s">
        <v>37</v>
      </c>
      <c r="N175" s="2266"/>
      <c r="O175" s="2266"/>
      <c r="P175" s="2266"/>
      <c r="Q175" s="2266"/>
      <c r="R175" s="2266"/>
      <c r="S175" s="2075" t="s">
        <v>36</v>
      </c>
      <c r="T175" s="2129"/>
      <c r="U175" s="2129"/>
      <c r="V175" s="2129"/>
      <c r="W175" s="2129"/>
      <c r="X175" s="2129"/>
      <c r="Y175" s="2129"/>
      <c r="Z175" s="2129"/>
      <c r="AA175" s="2130"/>
      <c r="AB175" s="2220"/>
      <c r="AC175" s="2221"/>
      <c r="AD175" s="2221"/>
      <c r="AE175" s="2221"/>
      <c r="AF175" s="2221"/>
      <c r="AG175" s="2221"/>
      <c r="AH175" s="2221"/>
      <c r="AI175" s="2221"/>
      <c r="AJ175" s="2221"/>
      <c r="AK175" s="2221"/>
      <c r="AL175" s="2221"/>
      <c r="AM175" s="2221"/>
      <c r="AN175" s="2221"/>
      <c r="AO175" s="2221"/>
      <c r="AP175" s="2576"/>
      <c r="AQ175" s="709"/>
      <c r="AR175" s="61"/>
      <c r="AS175" s="61"/>
      <c r="AT175" s="61"/>
      <c r="AU175" s="61"/>
      <c r="AV175" s="61"/>
      <c r="AW175" s="61"/>
      <c r="AX175" s="61"/>
      <c r="AY175" s="60"/>
      <c r="AZ175" s="62"/>
      <c r="BA175" s="60"/>
      <c r="BB175" s="60"/>
      <c r="BC175" s="60"/>
      <c r="BD175" s="60"/>
      <c r="BE175" s="60"/>
      <c r="BF175" s="60"/>
      <c r="BG175" s="60"/>
      <c r="BH175" s="60"/>
      <c r="BI175" s="61"/>
      <c r="BJ175" s="61"/>
      <c r="BK175" s="61"/>
      <c r="BL175" s="61"/>
      <c r="BM175" s="61"/>
      <c r="BN175" s="61"/>
      <c r="BO175" s="61"/>
      <c r="BP175" s="60"/>
      <c r="BQ175" s="60"/>
      <c r="BR175" s="60"/>
      <c r="BS175" s="60"/>
      <c r="BT175" s="60"/>
      <c r="BU175" s="468"/>
      <c r="BV175" s="468"/>
      <c r="BW175" s="468"/>
      <c r="BX175" s="710"/>
      <c r="BY175" s="710"/>
      <c r="BZ175" s="710"/>
      <c r="CA175" s="390"/>
      <c r="CB175" s="390"/>
      <c r="CC175" s="390"/>
      <c r="CD175" s="390"/>
      <c r="CE175" s="390"/>
      <c r="CF175" s="390"/>
      <c r="CG175" s="390"/>
      <c r="CH175" s="390"/>
      <c r="CI175" s="390"/>
      <c r="CJ175" s="390"/>
      <c r="CK175" s="390"/>
      <c r="CL175" s="390"/>
      <c r="CM175" s="390"/>
      <c r="CN175" s="390"/>
      <c r="CO175" s="390"/>
      <c r="CP175" s="390"/>
      <c r="CQ175" s="390"/>
      <c r="CR175" s="390"/>
      <c r="CS175" s="390"/>
      <c r="CT175" s="390"/>
      <c r="CU175" s="443"/>
      <c r="DL175" s="958"/>
      <c r="DM175" s="985">
        <f>IF(AB175="",0,IF(AB175="建築設備検査員",1,2))</f>
        <v>0</v>
      </c>
      <c r="DN175" s="1002"/>
      <c r="DO175" s="1002"/>
      <c r="DP175" s="1002"/>
      <c r="DQ175" s="1002"/>
      <c r="DS175" s="986" t="str">
        <f>IF(DM175=2,LEFT($AB175,2),"")</f>
        <v/>
      </c>
      <c r="EA175" s="991"/>
      <c r="FJ175" s="940"/>
      <c r="FK175" s="940"/>
      <c r="FL175" s="940"/>
      <c r="FM175" s="940"/>
      <c r="FN175" s="940"/>
      <c r="FO175" s="940"/>
      <c r="FP175" s="940"/>
      <c r="FQ175" s="940"/>
      <c r="FR175" s="940"/>
      <c r="FS175" s="940"/>
    </row>
    <row r="176" spans="1:190" s="25" customFormat="1" ht="27" customHeight="1" thickBot="1" x14ac:dyDescent="0.2">
      <c r="A176" s="2172"/>
      <c r="B176" s="51" t="s">
        <v>32</v>
      </c>
      <c r="C176" s="1508"/>
      <c r="D176" s="1509"/>
      <c r="E176" s="1509"/>
      <c r="F176" s="1509"/>
      <c r="G176" s="1509"/>
      <c r="H176" s="1510"/>
      <c r="I176" s="1155"/>
      <c r="J176" s="50"/>
      <c r="K176" s="49"/>
      <c r="L176" s="49"/>
      <c r="M176" s="2204"/>
      <c r="N176" s="2204"/>
      <c r="O176" s="2204"/>
      <c r="P176" s="2204"/>
      <c r="Q176" s="2204"/>
      <c r="R176" s="2204"/>
      <c r="S176" s="2152" t="s">
        <v>35</v>
      </c>
      <c r="T176" s="2153"/>
      <c r="U176" s="2153"/>
      <c r="V176" s="2153"/>
      <c r="W176" s="2153"/>
      <c r="X176" s="2153"/>
      <c r="Y176" s="709"/>
      <c r="Z176" s="2132"/>
      <c r="AA176" s="2133"/>
      <c r="AB176" s="2419"/>
      <c r="AC176" s="2420"/>
      <c r="AD176" s="2420"/>
      <c r="AE176" s="2420"/>
      <c r="AF176" s="2420"/>
      <c r="AG176" s="2420"/>
      <c r="AH176" s="2420"/>
      <c r="AI176" s="2420"/>
      <c r="AJ176" s="2420"/>
      <c r="AK176" s="2420"/>
      <c r="AL176" s="2420"/>
      <c r="AM176" s="2420"/>
      <c r="AN176" s="2420"/>
      <c r="AO176" s="2420"/>
      <c r="AP176" s="2733"/>
      <c r="AQ176" s="708" t="s">
        <v>34</v>
      </c>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469"/>
      <c r="BV176" s="469"/>
      <c r="BW176" s="469"/>
      <c r="BX176" s="437"/>
      <c r="BY176" s="437"/>
      <c r="BZ176" s="470"/>
      <c r="CA176" s="390"/>
      <c r="CB176" s="390"/>
      <c r="CC176" s="390"/>
      <c r="CD176" s="390"/>
      <c r="CE176" s="390"/>
      <c r="CF176" s="390"/>
      <c r="CG176" s="390"/>
      <c r="CH176" s="390"/>
      <c r="CI176" s="390"/>
      <c r="CJ176" s="390"/>
      <c r="CK176" s="390"/>
      <c r="CL176" s="390"/>
      <c r="CM176" s="390"/>
      <c r="CN176" s="390"/>
      <c r="CO176" s="390"/>
      <c r="CP176" s="390"/>
      <c r="CQ176" s="390"/>
      <c r="CR176" s="390"/>
      <c r="CS176" s="390"/>
      <c r="CT176" s="390"/>
      <c r="CU176" s="443"/>
      <c r="CV176" s="206"/>
      <c r="CW176" s="206"/>
      <c r="CX176" s="206"/>
      <c r="CY176" s="206"/>
      <c r="CZ176" s="206"/>
      <c r="DA176" s="206"/>
      <c r="DB176" s="206"/>
      <c r="DC176" s="206"/>
      <c r="DD176" s="206"/>
      <c r="DE176" s="206"/>
      <c r="DF176" s="206"/>
      <c r="DG176" s="206"/>
      <c r="DH176" s="206"/>
      <c r="DI176" s="206"/>
      <c r="DJ176" s="206"/>
      <c r="DK176" s="206"/>
      <c r="DL176" s="958"/>
      <c r="DM176" s="988">
        <f>IF(OR($AB$175="一級建築士",$AB$175="二級建築士"),1,0)</f>
        <v>0</v>
      </c>
      <c r="DN176" s="1003" t="s">
        <v>1728</v>
      </c>
      <c r="DO176" s="940"/>
      <c r="DP176" s="1001"/>
      <c r="DQ176" s="1001"/>
      <c r="DR176" s="940"/>
      <c r="DS176" s="1004" t="str">
        <f>IF($AB$176="","",$AB$176)</f>
        <v/>
      </c>
      <c r="DT176" s="940"/>
      <c r="DU176" s="940"/>
      <c r="DV176" s="940"/>
      <c r="DW176" s="940"/>
      <c r="DX176" s="940"/>
      <c r="DY176" s="940"/>
      <c r="DZ176" s="940"/>
      <c r="EA176" s="991"/>
      <c r="EB176" s="940"/>
      <c r="EC176" s="940"/>
      <c r="ED176" s="940"/>
      <c r="EE176" s="940"/>
      <c r="EF176" s="940"/>
      <c r="EG176" s="940"/>
      <c r="EH176" s="940"/>
      <c r="EI176" s="940"/>
      <c r="EJ176" s="940"/>
      <c r="EK176" s="940"/>
      <c r="EL176" s="940"/>
      <c r="EM176" s="940"/>
      <c r="EN176" s="940"/>
      <c r="EO176" s="940"/>
      <c r="EP176" s="940"/>
      <c r="EQ176" s="940"/>
      <c r="ER176" s="940"/>
      <c r="ES176" s="940"/>
      <c r="ET176" s="940"/>
      <c r="EU176" s="940"/>
      <c r="EV176" s="940"/>
      <c r="EW176" s="940"/>
      <c r="EX176" s="940"/>
      <c r="EY176" s="940"/>
      <c r="EZ176" s="940"/>
      <c r="FA176" s="940"/>
      <c r="FB176" s="940"/>
      <c r="FC176" s="940"/>
      <c r="FD176" s="940"/>
      <c r="FE176" s="940"/>
      <c r="FF176" s="940"/>
      <c r="FG176" s="940"/>
      <c r="FH176" s="940"/>
      <c r="FI176" s="940"/>
      <c r="FJ176" s="940"/>
      <c r="FK176" s="940"/>
      <c r="FL176" s="940"/>
      <c r="FM176" s="940"/>
      <c r="FN176" s="940"/>
      <c r="FO176" s="940"/>
      <c r="FP176" s="940"/>
      <c r="FQ176" s="940"/>
      <c r="FR176" s="940"/>
      <c r="FS176" s="940"/>
      <c r="FT176" s="951"/>
      <c r="FU176" s="951"/>
      <c r="FV176" s="951"/>
      <c r="FW176" s="951"/>
      <c r="FX176" s="951"/>
      <c r="FY176" s="951"/>
      <c r="FZ176" s="951"/>
      <c r="GA176" s="951"/>
      <c r="GB176" s="951"/>
      <c r="GC176" s="951"/>
      <c r="GD176" s="951"/>
      <c r="GE176" s="951"/>
      <c r="GF176" s="951"/>
      <c r="GG176" s="951"/>
      <c r="GH176" s="951"/>
    </row>
    <row r="177" spans="1:190" s="25" customFormat="1" ht="27" customHeight="1" x14ac:dyDescent="0.15">
      <c r="A177" s="2172"/>
      <c r="B177" s="44"/>
      <c r="C177" s="1508"/>
      <c r="D177" s="1509"/>
      <c r="E177" s="1509"/>
      <c r="F177" s="1509"/>
      <c r="G177" s="1509"/>
      <c r="H177" s="1510"/>
      <c r="I177" s="1156"/>
      <c r="J177" s="48"/>
      <c r="K177" s="47"/>
      <c r="L177" s="47"/>
      <c r="M177" s="2204"/>
      <c r="N177" s="2204"/>
      <c r="O177" s="2204"/>
      <c r="P177" s="2204"/>
      <c r="Q177" s="2204"/>
      <c r="R177" s="2204"/>
      <c r="S177" s="2154"/>
      <c r="T177" s="2154"/>
      <c r="U177" s="2154"/>
      <c r="V177" s="2154"/>
      <c r="W177" s="2154"/>
      <c r="X177" s="2154"/>
      <c r="Y177" s="713"/>
      <c r="Z177" s="2188" t="s">
        <v>25</v>
      </c>
      <c r="AA177" s="2189"/>
      <c r="AB177" s="2198"/>
      <c r="AC177" s="2199"/>
      <c r="AD177" s="2199"/>
      <c r="AE177" s="2199"/>
      <c r="AF177" s="2199"/>
      <c r="AG177" s="2199"/>
      <c r="AH177" s="2199"/>
      <c r="AI177" s="2199"/>
      <c r="AJ177" s="2199"/>
      <c r="AK177" s="2199"/>
      <c r="AL177" s="2199"/>
      <c r="AM177" s="2199"/>
      <c r="AN177" s="2199"/>
      <c r="AO177" s="2199"/>
      <c r="AP177" s="2685"/>
      <c r="AQ177" s="59" t="s">
        <v>24</v>
      </c>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437"/>
      <c r="BV177" s="437"/>
      <c r="BW177" s="437"/>
      <c r="BX177" s="437"/>
      <c r="BY177" s="470"/>
      <c r="BZ177" s="470"/>
      <c r="CA177" s="390"/>
      <c r="CB177" s="390"/>
      <c r="CC177" s="390"/>
      <c r="CD177" s="390"/>
      <c r="CE177" s="390"/>
      <c r="CF177" s="390"/>
      <c r="CG177" s="390"/>
      <c r="CH177" s="390"/>
      <c r="CI177" s="390"/>
      <c r="CJ177" s="390"/>
      <c r="CK177" s="390"/>
      <c r="CL177" s="390"/>
      <c r="CM177" s="390"/>
      <c r="CN177" s="390"/>
      <c r="CO177" s="390"/>
      <c r="CP177" s="390"/>
      <c r="CQ177" s="390"/>
      <c r="CR177" s="390"/>
      <c r="CS177" s="390"/>
      <c r="CT177" s="390"/>
      <c r="CU177" s="443"/>
      <c r="CV177" s="206"/>
      <c r="CW177" s="206"/>
      <c r="CX177" s="206"/>
      <c r="CY177" s="206"/>
      <c r="CZ177" s="206"/>
      <c r="DA177" s="206"/>
      <c r="DB177" s="206"/>
      <c r="DC177" s="206"/>
      <c r="DD177" s="206"/>
      <c r="DE177" s="206"/>
      <c r="DF177" s="206"/>
      <c r="DG177" s="206"/>
      <c r="DH177" s="206"/>
      <c r="DI177" s="206"/>
      <c r="DJ177" s="206"/>
      <c r="DK177" s="206"/>
      <c r="DL177" s="958"/>
      <c r="DM177" s="1003"/>
      <c r="DN177" s="1003"/>
      <c r="DO177" s="940"/>
      <c r="DP177" s="1001"/>
      <c r="DQ177" s="1001"/>
      <c r="DR177" s="940"/>
      <c r="DS177" s="992" t="str">
        <f>IF($AB$177="","",$AB$177)</f>
        <v/>
      </c>
      <c r="DT177" s="940"/>
      <c r="DU177" s="940"/>
      <c r="DV177" s="940"/>
      <c r="DW177" s="940"/>
      <c r="DX177" s="940"/>
      <c r="DY177" s="940"/>
      <c r="DZ177" s="940"/>
      <c r="EA177" s="963"/>
      <c r="EB177" s="940"/>
      <c r="EC177" s="940"/>
      <c r="ED177" s="940"/>
      <c r="EE177" s="940"/>
      <c r="EF177" s="940"/>
      <c r="EG177" s="940"/>
      <c r="EH177" s="940"/>
      <c r="EI177" s="940"/>
      <c r="EJ177" s="940"/>
      <c r="EK177" s="940"/>
      <c r="EL177" s="940"/>
      <c r="EM177" s="940"/>
      <c r="EN177" s="940"/>
      <c r="EO177" s="940"/>
      <c r="EP177" s="940"/>
      <c r="EQ177" s="940"/>
      <c r="ER177" s="940"/>
      <c r="ES177" s="940"/>
      <c r="ET177" s="940"/>
      <c r="EU177" s="940"/>
      <c r="EV177" s="940"/>
      <c r="EW177" s="940"/>
      <c r="EX177" s="940"/>
      <c r="EY177" s="940"/>
      <c r="EZ177" s="940"/>
      <c r="FA177" s="940"/>
      <c r="FB177" s="940"/>
      <c r="FC177" s="940"/>
      <c r="FD177" s="940"/>
      <c r="FE177" s="940"/>
      <c r="FF177" s="940"/>
      <c r="FG177" s="940"/>
      <c r="FH177" s="940"/>
      <c r="FI177" s="940"/>
      <c r="FJ177" s="940"/>
      <c r="FK177" s="940"/>
      <c r="FL177" s="940"/>
      <c r="FM177" s="940"/>
      <c r="FN177" s="940"/>
      <c r="FO177" s="940"/>
      <c r="FP177" s="940"/>
      <c r="FQ177" s="940"/>
      <c r="FR177" s="940"/>
      <c r="FS177" s="940"/>
      <c r="FT177" s="951"/>
      <c r="FU177" s="951"/>
      <c r="FV177" s="951"/>
      <c r="FW177" s="951"/>
      <c r="FX177" s="951"/>
      <c r="FY177" s="951"/>
      <c r="FZ177" s="951"/>
      <c r="GA177" s="951"/>
      <c r="GB177" s="951"/>
      <c r="GC177" s="951"/>
      <c r="GD177" s="951"/>
      <c r="GE177" s="951"/>
      <c r="GF177" s="951"/>
      <c r="GG177" s="951"/>
      <c r="GH177" s="951"/>
    </row>
    <row r="178" spans="1:190" s="25" customFormat="1" ht="27" customHeight="1" x14ac:dyDescent="0.15">
      <c r="A178" s="2172"/>
      <c r="B178" s="44"/>
      <c r="C178" s="1508"/>
      <c r="D178" s="1509"/>
      <c r="E178" s="1509"/>
      <c r="F178" s="1509"/>
      <c r="G178" s="1509"/>
      <c r="H178" s="1510"/>
      <c r="I178" s="1156"/>
      <c r="J178" s="48"/>
      <c r="K178" s="47"/>
      <c r="L178" s="47"/>
      <c r="M178" s="2267"/>
      <c r="N178" s="2267"/>
      <c r="O178" s="2267"/>
      <c r="P178" s="2267"/>
      <c r="Q178" s="2267"/>
      <c r="R178" s="2267"/>
      <c r="S178" s="2358" t="s">
        <v>809</v>
      </c>
      <c r="T178" s="2358"/>
      <c r="U178" s="2358"/>
      <c r="V178" s="2358"/>
      <c r="W178" s="2358"/>
      <c r="X178" s="2358"/>
      <c r="Y178" s="2358"/>
      <c r="Z178" s="2140" t="s">
        <v>25</v>
      </c>
      <c r="AA178" s="2141"/>
      <c r="AB178" s="2142"/>
      <c r="AC178" s="2143"/>
      <c r="AD178" s="2143"/>
      <c r="AE178" s="2143"/>
      <c r="AF178" s="2143"/>
      <c r="AG178" s="2143"/>
      <c r="AH178" s="2143"/>
      <c r="AI178" s="2143"/>
      <c r="AJ178" s="2143"/>
      <c r="AK178" s="2143"/>
      <c r="AL178" s="2143"/>
      <c r="AM178" s="2143"/>
      <c r="AN178" s="2143"/>
      <c r="AO178" s="2143"/>
      <c r="AP178" s="2575"/>
      <c r="AQ178" s="57" t="s">
        <v>24</v>
      </c>
      <c r="AR178" s="55"/>
      <c r="AS178" s="55"/>
      <c r="AT178" s="55"/>
      <c r="AU178" s="55"/>
      <c r="AV178" s="55"/>
      <c r="AW178" s="55"/>
      <c r="AX178" s="55"/>
      <c r="AY178" s="55"/>
      <c r="AZ178" s="55"/>
      <c r="BA178" s="55"/>
      <c r="BB178" s="55"/>
      <c r="BC178" s="55"/>
      <c r="BD178" s="55"/>
      <c r="BE178" s="55"/>
      <c r="BF178" s="55"/>
      <c r="BG178" s="55"/>
      <c r="BH178" s="55"/>
      <c r="BI178" s="56"/>
      <c r="BJ178" s="56"/>
      <c r="BK178" s="56"/>
      <c r="BL178" s="56"/>
      <c r="BM178" s="56"/>
      <c r="BN178" s="56"/>
      <c r="BO178" s="56"/>
      <c r="BP178" s="55"/>
      <c r="BQ178" s="55"/>
      <c r="BR178" s="55"/>
      <c r="BS178" s="55"/>
      <c r="BT178" s="55"/>
      <c r="BU178" s="437"/>
      <c r="BV178" s="710"/>
      <c r="BW178" s="710"/>
      <c r="BX178" s="710"/>
      <c r="BY178" s="470"/>
      <c r="BZ178" s="470"/>
      <c r="CA178" s="390"/>
      <c r="CB178" s="390"/>
      <c r="CC178" s="390"/>
      <c r="CD178" s="390"/>
      <c r="CE178" s="390"/>
      <c r="CF178" s="390"/>
      <c r="CG178" s="390"/>
      <c r="CH178" s="390"/>
      <c r="CI178" s="390"/>
      <c r="CJ178" s="390"/>
      <c r="CK178" s="390"/>
      <c r="CL178" s="390"/>
      <c r="CM178" s="390"/>
      <c r="CN178" s="390"/>
      <c r="CO178" s="390"/>
      <c r="CP178" s="390"/>
      <c r="CQ178" s="390"/>
      <c r="CR178" s="390"/>
      <c r="CS178" s="390"/>
      <c r="CT178" s="390"/>
      <c r="CU178" s="443"/>
      <c r="CV178" s="206"/>
      <c r="CW178" s="206"/>
      <c r="CX178" s="206"/>
      <c r="CY178" s="206"/>
      <c r="CZ178" s="206"/>
      <c r="DA178" s="206"/>
      <c r="DB178" s="206"/>
      <c r="DC178" s="206"/>
      <c r="DD178" s="206"/>
      <c r="DE178" s="206"/>
      <c r="DF178" s="206"/>
      <c r="DG178" s="206"/>
      <c r="DH178" s="206"/>
      <c r="DI178" s="206"/>
      <c r="DJ178" s="206"/>
      <c r="DK178" s="206"/>
      <c r="DL178" s="958"/>
      <c r="DM178" s="987"/>
      <c r="DN178" s="1003"/>
      <c r="DO178" s="940"/>
      <c r="DP178" s="1002"/>
      <c r="DQ178" s="1002"/>
      <c r="DR178" s="940"/>
      <c r="DS178" s="992" t="str">
        <f>IF($AB$178="","",$AB$178)</f>
        <v/>
      </c>
      <c r="DT178" s="940"/>
      <c r="DU178" s="940"/>
      <c r="DV178" s="940"/>
      <c r="DW178" s="940"/>
      <c r="DX178" s="940"/>
      <c r="DY178" s="940"/>
      <c r="DZ178" s="940"/>
      <c r="EA178" s="940"/>
      <c r="EB178" s="940"/>
      <c r="EC178" s="940"/>
      <c r="ED178" s="940"/>
      <c r="EE178" s="940"/>
      <c r="EF178" s="940"/>
      <c r="EG178" s="940"/>
      <c r="EH178" s="940"/>
      <c r="EI178" s="940"/>
      <c r="EJ178" s="940"/>
      <c r="EK178" s="940"/>
      <c r="EL178" s="940"/>
      <c r="EM178" s="940"/>
      <c r="EN178" s="940"/>
      <c r="EO178" s="940"/>
      <c r="EP178" s="940"/>
      <c r="EQ178" s="940"/>
      <c r="ER178" s="940"/>
      <c r="ES178" s="940"/>
      <c r="ET178" s="940"/>
      <c r="EU178" s="940"/>
      <c r="EV178" s="940"/>
      <c r="EW178" s="940"/>
      <c r="EX178" s="940"/>
      <c r="EY178" s="940"/>
      <c r="EZ178" s="940"/>
      <c r="FA178" s="940"/>
      <c r="FB178" s="940"/>
      <c r="FC178" s="940"/>
      <c r="FD178" s="940"/>
      <c r="FE178" s="940"/>
      <c r="FF178" s="940"/>
      <c r="FG178" s="940"/>
      <c r="FH178" s="940"/>
      <c r="FI178" s="940"/>
      <c r="FJ178" s="940"/>
      <c r="FK178" s="940"/>
      <c r="FL178" s="940"/>
      <c r="FM178" s="940"/>
      <c r="FN178" s="940"/>
      <c r="FO178" s="940"/>
      <c r="FP178" s="940"/>
      <c r="FQ178" s="940"/>
      <c r="FR178" s="940"/>
      <c r="FS178" s="940"/>
      <c r="FT178" s="951"/>
      <c r="FU178" s="951"/>
      <c r="FV178" s="951"/>
      <c r="FW178" s="951"/>
      <c r="FX178" s="951"/>
      <c r="FY178" s="951"/>
      <c r="FZ178" s="951"/>
      <c r="GA178" s="951"/>
      <c r="GB178" s="951"/>
      <c r="GC178" s="951"/>
      <c r="GD178" s="951"/>
      <c r="GE178" s="951"/>
      <c r="GF178" s="951"/>
      <c r="GG178" s="951"/>
      <c r="GH178" s="951"/>
    </row>
    <row r="179" spans="1:190" s="25" customFormat="1" ht="27" customHeight="1" x14ac:dyDescent="0.15">
      <c r="A179" s="2172"/>
      <c r="B179" s="51" t="s">
        <v>32</v>
      </c>
      <c r="C179" s="1508"/>
      <c r="D179" s="1509"/>
      <c r="E179" s="1509"/>
      <c r="F179" s="1509"/>
      <c r="G179" s="1509"/>
      <c r="H179" s="1510"/>
      <c r="I179" s="1155"/>
      <c r="J179" s="50"/>
      <c r="K179" s="49"/>
      <c r="L179" s="49"/>
      <c r="M179" s="2047" t="s">
        <v>31</v>
      </c>
      <c r="N179" s="2048"/>
      <c r="O179" s="2048"/>
      <c r="P179" s="2048"/>
      <c r="Q179" s="2048"/>
      <c r="R179" s="2048"/>
      <c r="S179" s="2075" t="s">
        <v>33</v>
      </c>
      <c r="T179" s="2076"/>
      <c r="U179" s="2076"/>
      <c r="V179" s="2076"/>
      <c r="W179" s="2076"/>
      <c r="X179" s="2076"/>
      <c r="Y179" s="2076"/>
      <c r="Z179" s="2076"/>
      <c r="AA179" s="2131"/>
      <c r="AB179" s="2155"/>
      <c r="AC179" s="2156"/>
      <c r="AD179" s="2156"/>
      <c r="AE179" s="2156"/>
      <c r="AF179" s="2156"/>
      <c r="AG179" s="2156"/>
      <c r="AH179" s="2156"/>
      <c r="AI179" s="2156"/>
      <c r="AJ179" s="2156"/>
      <c r="AK179" s="2156"/>
      <c r="AL179" s="2156"/>
      <c r="AM179" s="2156"/>
      <c r="AN179" s="2156"/>
      <c r="AO179" s="2156"/>
      <c r="AP179" s="2156"/>
      <c r="AQ179" s="2156"/>
      <c r="AR179" s="2156"/>
      <c r="AS179" s="2156"/>
      <c r="AT179" s="2156"/>
      <c r="AU179" s="2156"/>
      <c r="AV179" s="2156"/>
      <c r="AW179" s="2156"/>
      <c r="AX179" s="2156"/>
      <c r="AY179" s="2156"/>
      <c r="AZ179" s="2156"/>
      <c r="BA179" s="2156"/>
      <c r="BB179" s="2156"/>
      <c r="BC179" s="2156"/>
      <c r="BD179" s="2156"/>
      <c r="BE179" s="2156"/>
      <c r="BF179" s="2156"/>
      <c r="BG179" s="2156"/>
      <c r="BH179" s="2156"/>
      <c r="BI179" s="2156"/>
      <c r="BJ179" s="2156"/>
      <c r="BK179" s="2156"/>
      <c r="BL179" s="2156"/>
      <c r="BM179" s="2156"/>
      <c r="BN179" s="2156"/>
      <c r="BO179" s="2156"/>
      <c r="BP179" s="2156"/>
      <c r="BQ179" s="2157"/>
      <c r="BR179" s="2157"/>
      <c r="BS179" s="2157"/>
      <c r="BT179" s="2158"/>
      <c r="BU179" s="437"/>
      <c r="BV179" s="710"/>
      <c r="BW179" s="710"/>
      <c r="BX179" s="710"/>
      <c r="BY179" s="470"/>
      <c r="BZ179" s="470"/>
      <c r="CA179" s="390"/>
      <c r="CB179" s="390"/>
      <c r="CC179" s="390"/>
      <c r="CD179" s="390"/>
      <c r="CE179" s="390"/>
      <c r="CF179" s="390"/>
      <c r="CG179" s="390"/>
      <c r="CH179" s="390"/>
      <c r="CI179" s="390"/>
      <c r="CJ179" s="390"/>
      <c r="CK179" s="390"/>
      <c r="CL179" s="390"/>
      <c r="CM179" s="390"/>
      <c r="CN179" s="390"/>
      <c r="CO179" s="390"/>
      <c r="CP179" s="390"/>
      <c r="CQ179" s="390"/>
      <c r="CR179" s="390"/>
      <c r="CS179" s="390"/>
      <c r="CT179" s="390"/>
      <c r="CU179" s="443"/>
      <c r="CV179" s="206"/>
      <c r="CW179" s="206"/>
      <c r="CX179" s="206"/>
      <c r="CY179" s="206"/>
      <c r="CZ179" s="206"/>
      <c r="DA179" s="206"/>
      <c r="DB179" s="206"/>
      <c r="DC179" s="206"/>
      <c r="DD179" s="206"/>
      <c r="DE179" s="206"/>
      <c r="DF179" s="206"/>
      <c r="DG179" s="206"/>
      <c r="DH179" s="206"/>
      <c r="DI179" s="206"/>
      <c r="DJ179" s="206"/>
      <c r="DK179" s="206"/>
      <c r="DL179" s="958"/>
      <c r="DM179" s="1002"/>
      <c r="DN179" s="1002"/>
      <c r="DO179" s="1002"/>
      <c r="DP179" s="1002"/>
      <c r="DQ179" s="1002"/>
      <c r="DR179" s="940"/>
      <c r="DS179" s="391" t="str">
        <f>IF($AB$179="","",$AB$179)</f>
        <v/>
      </c>
      <c r="DT179" s="940"/>
      <c r="DU179" s="940"/>
      <c r="DV179" s="940"/>
      <c r="DW179" s="940"/>
      <c r="DX179" s="940"/>
      <c r="DY179" s="940"/>
      <c r="DZ179" s="940"/>
      <c r="EA179" s="940"/>
      <c r="EB179" s="940"/>
      <c r="EC179" s="940"/>
      <c r="ED179" s="940"/>
      <c r="EE179" s="940"/>
      <c r="EF179" s="940"/>
      <c r="EG179" s="940"/>
      <c r="EH179" s="940"/>
      <c r="EI179" s="940"/>
      <c r="EJ179" s="940"/>
      <c r="EK179" s="940"/>
      <c r="EL179" s="940"/>
      <c r="EM179" s="940"/>
      <c r="EN179" s="940"/>
      <c r="EO179" s="940"/>
      <c r="EP179" s="940"/>
      <c r="EQ179" s="940"/>
      <c r="ER179" s="940"/>
      <c r="ES179" s="940"/>
      <c r="ET179" s="940"/>
      <c r="EU179" s="940"/>
      <c r="EV179" s="940"/>
      <c r="EW179" s="940"/>
      <c r="EX179" s="940"/>
      <c r="EY179" s="940"/>
      <c r="EZ179" s="940"/>
      <c r="FA179" s="940"/>
      <c r="FB179" s="940"/>
      <c r="FC179" s="940"/>
      <c r="FD179" s="940"/>
      <c r="FE179" s="940"/>
      <c r="FF179" s="940"/>
      <c r="FG179" s="940"/>
      <c r="FH179" s="940"/>
      <c r="FI179" s="940"/>
      <c r="FJ179" s="940"/>
      <c r="FK179" s="940"/>
      <c r="FL179" s="940"/>
      <c r="FM179" s="940"/>
      <c r="FN179" s="940"/>
      <c r="FO179" s="940"/>
      <c r="FP179" s="940"/>
      <c r="FQ179" s="940"/>
      <c r="FR179" s="940"/>
      <c r="FS179" s="940"/>
      <c r="FT179" s="951"/>
      <c r="FU179" s="951"/>
      <c r="FV179" s="951"/>
      <c r="FW179" s="951"/>
      <c r="FX179" s="951"/>
      <c r="FY179" s="951"/>
      <c r="FZ179" s="951"/>
      <c r="GA179" s="951"/>
      <c r="GB179" s="951"/>
      <c r="GC179" s="951"/>
      <c r="GD179" s="951"/>
      <c r="GE179" s="951"/>
      <c r="GF179" s="951"/>
      <c r="GG179" s="951"/>
      <c r="GH179" s="951"/>
    </row>
    <row r="180" spans="1:190" s="25" customFormat="1" ht="27" customHeight="1" x14ac:dyDescent="0.15">
      <c r="A180" s="2172"/>
      <c r="B180" s="44"/>
      <c r="C180" s="1508"/>
      <c r="D180" s="1509"/>
      <c r="E180" s="1509"/>
      <c r="F180" s="1509"/>
      <c r="G180" s="1509"/>
      <c r="H180" s="1510"/>
      <c r="I180" s="1156"/>
      <c r="J180" s="48"/>
      <c r="K180" s="47"/>
      <c r="L180" s="47"/>
      <c r="M180" s="2048"/>
      <c r="N180" s="2048"/>
      <c r="O180" s="2048"/>
      <c r="P180" s="2048"/>
      <c r="Q180" s="2048"/>
      <c r="R180" s="2048"/>
      <c r="S180" s="2169" t="s">
        <v>31</v>
      </c>
      <c r="T180" s="2170"/>
      <c r="U180" s="2170"/>
      <c r="V180" s="2170"/>
      <c r="W180" s="2170"/>
      <c r="X180" s="2170"/>
      <c r="Y180" s="2170"/>
      <c r="Z180" s="2170"/>
      <c r="AA180" s="2171"/>
      <c r="AB180" s="2392"/>
      <c r="AC180" s="2393"/>
      <c r="AD180" s="2393"/>
      <c r="AE180" s="2393"/>
      <c r="AF180" s="2393"/>
      <c r="AG180" s="2394"/>
      <c r="AH180" s="2394"/>
      <c r="AI180" s="2394"/>
      <c r="AJ180" s="2394"/>
      <c r="AK180" s="2394"/>
      <c r="AL180" s="2394"/>
      <c r="AM180" s="2394"/>
      <c r="AN180" s="2394"/>
      <c r="AO180" s="2394"/>
      <c r="AP180" s="2394"/>
      <c r="AQ180" s="2394"/>
      <c r="AR180" s="2394"/>
      <c r="AS180" s="2394"/>
      <c r="AT180" s="2394"/>
      <c r="AU180" s="2394"/>
      <c r="AV180" s="2394"/>
      <c r="AW180" s="2394"/>
      <c r="AX180" s="2394"/>
      <c r="AY180" s="2394"/>
      <c r="AZ180" s="2394"/>
      <c r="BA180" s="2394"/>
      <c r="BB180" s="2394"/>
      <c r="BC180" s="2394"/>
      <c r="BD180" s="2394"/>
      <c r="BE180" s="2394"/>
      <c r="BF180" s="2394"/>
      <c r="BG180" s="2394"/>
      <c r="BH180" s="2394"/>
      <c r="BI180" s="2394"/>
      <c r="BJ180" s="2394"/>
      <c r="BK180" s="2394"/>
      <c r="BL180" s="2394"/>
      <c r="BM180" s="2394"/>
      <c r="BN180" s="2394"/>
      <c r="BO180" s="2394"/>
      <c r="BP180" s="2394"/>
      <c r="BQ180" s="2395"/>
      <c r="BR180" s="2395"/>
      <c r="BS180" s="2395"/>
      <c r="BT180" s="2396"/>
      <c r="BU180" s="437"/>
      <c r="BV180" s="710"/>
      <c r="BW180" s="710"/>
      <c r="BX180" s="710"/>
      <c r="BY180" s="470"/>
      <c r="BZ180" s="470"/>
      <c r="CA180" s="390"/>
      <c r="CB180" s="390"/>
      <c r="CC180" s="390"/>
      <c r="CD180" s="390"/>
      <c r="CE180" s="390"/>
      <c r="CF180" s="390"/>
      <c r="CG180" s="390"/>
      <c r="CH180" s="390"/>
      <c r="CI180" s="390"/>
      <c r="CJ180" s="390"/>
      <c r="CK180" s="390"/>
      <c r="CL180" s="390"/>
      <c r="CM180" s="390"/>
      <c r="CN180" s="390"/>
      <c r="CO180" s="390"/>
      <c r="CP180" s="390"/>
      <c r="CQ180" s="390"/>
      <c r="CR180" s="390"/>
      <c r="CS180" s="390"/>
      <c r="CT180" s="390"/>
      <c r="CU180" s="443"/>
      <c r="CV180" s="206"/>
      <c r="CW180" s="206"/>
      <c r="CX180" s="206"/>
      <c r="CY180" s="206"/>
      <c r="CZ180" s="206"/>
      <c r="DA180" s="206"/>
      <c r="DB180" s="206"/>
      <c r="DC180" s="206"/>
      <c r="DD180" s="206"/>
      <c r="DE180" s="206"/>
      <c r="DF180" s="206"/>
      <c r="DG180" s="206"/>
      <c r="DH180" s="206"/>
      <c r="DI180" s="206"/>
      <c r="DJ180" s="206"/>
      <c r="DK180" s="206"/>
      <c r="DL180" s="958"/>
      <c r="DM180" s="1002"/>
      <c r="DN180" s="1002"/>
      <c r="DO180" s="1002"/>
      <c r="DP180" s="1002"/>
      <c r="DQ180" s="1002"/>
      <c r="DR180" s="940"/>
      <c r="DS180" s="391" t="str">
        <f>IF($AB$180="","",$AB$180)</f>
        <v/>
      </c>
      <c r="DT180" s="940"/>
      <c r="DU180" s="940"/>
      <c r="DV180" s="940"/>
      <c r="DW180" s="940"/>
      <c r="DX180" s="940"/>
      <c r="DY180" s="940"/>
      <c r="DZ180" s="940"/>
      <c r="EA180" s="940"/>
      <c r="EB180" s="940"/>
      <c r="EC180" s="940"/>
      <c r="ED180" s="940"/>
      <c r="EE180" s="940"/>
      <c r="EF180" s="940"/>
      <c r="EG180" s="940"/>
      <c r="EH180" s="940"/>
      <c r="EI180" s="940"/>
      <c r="EJ180" s="940"/>
      <c r="EK180" s="940"/>
      <c r="EL180" s="940"/>
      <c r="EM180" s="940"/>
      <c r="EN180" s="940"/>
      <c r="EO180" s="940"/>
      <c r="EP180" s="940"/>
      <c r="EQ180" s="940"/>
      <c r="ER180" s="940"/>
      <c r="ES180" s="940"/>
      <c r="ET180" s="940"/>
      <c r="EU180" s="940"/>
      <c r="EV180" s="940"/>
      <c r="EW180" s="940"/>
      <c r="EX180" s="940"/>
      <c r="EY180" s="940"/>
      <c r="EZ180" s="940"/>
      <c r="FA180" s="940"/>
      <c r="FB180" s="940"/>
      <c r="FC180" s="940"/>
      <c r="FD180" s="940"/>
      <c r="FE180" s="940"/>
      <c r="FF180" s="940"/>
      <c r="FG180" s="940"/>
      <c r="FH180" s="940"/>
      <c r="FI180" s="940"/>
      <c r="FJ180" s="940"/>
      <c r="FK180" s="940"/>
      <c r="FL180" s="940"/>
      <c r="FM180" s="940"/>
      <c r="FN180" s="940"/>
      <c r="FO180" s="940"/>
      <c r="FP180" s="940"/>
      <c r="FQ180" s="940"/>
      <c r="FR180" s="940"/>
      <c r="FS180" s="940"/>
      <c r="FT180" s="951"/>
      <c r="FU180" s="951"/>
      <c r="FV180" s="951"/>
      <c r="FW180" s="951"/>
      <c r="FX180" s="951"/>
      <c r="FY180" s="951"/>
      <c r="FZ180" s="951"/>
      <c r="GA180" s="951"/>
      <c r="GB180" s="951"/>
      <c r="GC180" s="951"/>
      <c r="GD180" s="951"/>
      <c r="GE180" s="951"/>
      <c r="GF180" s="951"/>
      <c r="GG180" s="951"/>
      <c r="GH180" s="951"/>
    </row>
    <row r="181" spans="1:190" s="77" customFormat="1" ht="27" customHeight="1" x14ac:dyDescent="0.15">
      <c r="A181" s="2172"/>
      <c r="B181" s="8"/>
      <c r="C181" s="1511"/>
      <c r="D181" s="987"/>
      <c r="E181" s="987"/>
      <c r="F181" s="987"/>
      <c r="G181" s="987"/>
      <c r="H181" s="1512"/>
      <c r="I181" s="1156"/>
      <c r="J181" s="48"/>
      <c r="K181" s="47"/>
      <c r="L181" s="47"/>
      <c r="M181" s="2047" t="s">
        <v>29</v>
      </c>
      <c r="N181" s="2048"/>
      <c r="O181" s="2048"/>
      <c r="P181" s="2048"/>
      <c r="Q181" s="2048"/>
      <c r="R181" s="2048"/>
      <c r="S181" s="2075" t="s">
        <v>28</v>
      </c>
      <c r="T181" s="2129"/>
      <c r="U181" s="2129"/>
      <c r="V181" s="2129"/>
      <c r="W181" s="2129"/>
      <c r="X181" s="2129"/>
      <c r="Y181" s="2129"/>
      <c r="Z181" s="2129"/>
      <c r="AA181" s="2130"/>
      <c r="AB181" s="2166"/>
      <c r="AC181" s="2167"/>
      <c r="AD181" s="2167"/>
      <c r="AE181" s="2167"/>
      <c r="AF181" s="2167"/>
      <c r="AG181" s="2167"/>
      <c r="AH181" s="2167"/>
      <c r="AI181" s="2167"/>
      <c r="AJ181" s="2167"/>
      <c r="AK181" s="2167"/>
      <c r="AL181" s="2167"/>
      <c r="AM181" s="2167"/>
      <c r="AN181" s="2167"/>
      <c r="AO181" s="2167"/>
      <c r="AP181" s="2167"/>
      <c r="AQ181" s="2167"/>
      <c r="AR181" s="2167"/>
      <c r="AS181" s="2167"/>
      <c r="AT181" s="2167"/>
      <c r="AU181" s="2167"/>
      <c r="AV181" s="2167"/>
      <c r="AW181" s="2167"/>
      <c r="AX181" s="2167"/>
      <c r="AY181" s="2167"/>
      <c r="AZ181" s="2167"/>
      <c r="BA181" s="2167"/>
      <c r="BB181" s="2167"/>
      <c r="BC181" s="2167"/>
      <c r="BD181" s="2167"/>
      <c r="BE181" s="2167"/>
      <c r="BF181" s="2167"/>
      <c r="BG181" s="2167"/>
      <c r="BH181" s="2167"/>
      <c r="BI181" s="2167"/>
      <c r="BJ181" s="2167"/>
      <c r="BK181" s="2167"/>
      <c r="BL181" s="2167"/>
      <c r="BM181" s="2167"/>
      <c r="BN181" s="2167"/>
      <c r="BO181" s="2167"/>
      <c r="BP181" s="2167"/>
      <c r="BQ181" s="2167"/>
      <c r="BR181" s="2167"/>
      <c r="BS181" s="2167"/>
      <c r="BT181" s="2168"/>
      <c r="BU181" s="471"/>
      <c r="BV181" s="471"/>
      <c r="BW181" s="471"/>
      <c r="BX181" s="471"/>
      <c r="BY181" s="470"/>
      <c r="BZ181" s="470"/>
      <c r="CA181" s="390"/>
      <c r="CB181" s="390"/>
      <c r="CC181" s="390"/>
      <c r="CD181" s="390"/>
      <c r="CE181" s="390"/>
      <c r="CF181" s="390"/>
      <c r="CG181" s="390"/>
      <c r="CH181" s="390"/>
      <c r="CI181" s="390"/>
      <c r="CJ181" s="390"/>
      <c r="CK181" s="390"/>
      <c r="CL181" s="390"/>
      <c r="CM181" s="390"/>
      <c r="CN181" s="390"/>
      <c r="CO181" s="390"/>
      <c r="CP181" s="390"/>
      <c r="CQ181" s="390"/>
      <c r="CR181" s="390"/>
      <c r="CS181" s="390"/>
      <c r="CT181" s="390"/>
      <c r="CU181" s="443"/>
      <c r="CV181" s="206"/>
      <c r="CW181" s="206"/>
      <c r="CX181" s="206"/>
      <c r="CY181" s="206"/>
      <c r="CZ181" s="206"/>
      <c r="DA181" s="206"/>
      <c r="DB181" s="206"/>
      <c r="DC181" s="206"/>
      <c r="DD181" s="206"/>
      <c r="DE181" s="206"/>
      <c r="DF181" s="206"/>
      <c r="DG181" s="206"/>
      <c r="DH181" s="206"/>
      <c r="DI181" s="206"/>
      <c r="DJ181" s="206"/>
      <c r="DK181" s="206"/>
      <c r="DL181" s="958"/>
      <c r="DM181" s="1002"/>
      <c r="DN181" s="1002"/>
      <c r="DO181" s="1002"/>
      <c r="DP181" s="1002"/>
      <c r="DQ181" s="1002"/>
      <c r="DR181" s="940"/>
      <c r="DS181" s="391" t="str">
        <f>IF($AB$181="","",$AB$181)</f>
        <v/>
      </c>
      <c r="DT181" s="940"/>
      <c r="DU181" s="940"/>
      <c r="DV181" s="940"/>
      <c r="DW181" s="940"/>
      <c r="DX181" s="940"/>
      <c r="DY181" s="940"/>
      <c r="DZ181" s="940"/>
      <c r="EA181" s="940"/>
      <c r="EB181" s="940"/>
      <c r="EC181" s="940"/>
      <c r="ED181" s="940"/>
      <c r="EE181" s="940"/>
      <c r="EF181" s="940"/>
      <c r="EG181" s="940"/>
      <c r="EH181" s="940"/>
      <c r="EI181" s="940"/>
      <c r="EJ181" s="940"/>
      <c r="EK181" s="940"/>
      <c r="EL181" s="940"/>
      <c r="EM181" s="940"/>
      <c r="EN181" s="940"/>
      <c r="EO181" s="940"/>
      <c r="EP181" s="940"/>
      <c r="EQ181" s="940"/>
      <c r="ER181" s="940"/>
      <c r="ES181" s="940"/>
      <c r="ET181" s="940"/>
      <c r="EU181" s="940"/>
      <c r="EV181" s="940"/>
      <c r="EW181" s="940"/>
      <c r="EX181" s="940"/>
      <c r="EY181" s="940"/>
      <c r="EZ181" s="940"/>
      <c r="FA181" s="940"/>
      <c r="FB181" s="940"/>
      <c r="FC181" s="940"/>
      <c r="FD181" s="940"/>
      <c r="FE181" s="940"/>
      <c r="FF181" s="940"/>
      <c r="FG181" s="940"/>
      <c r="FH181" s="940"/>
      <c r="FI181" s="940"/>
      <c r="FJ181" s="940"/>
      <c r="FK181" s="940"/>
      <c r="FL181" s="940"/>
      <c r="FM181" s="940"/>
      <c r="FN181" s="940"/>
      <c r="FO181" s="940"/>
      <c r="FP181" s="940"/>
      <c r="FQ181" s="940"/>
      <c r="FR181" s="940"/>
      <c r="FS181" s="940"/>
      <c r="FT181" s="987"/>
      <c r="FU181" s="987"/>
      <c r="FV181" s="987"/>
      <c r="FW181" s="987"/>
      <c r="FX181" s="987"/>
      <c r="FY181" s="987"/>
      <c r="FZ181" s="987"/>
      <c r="GA181" s="987"/>
      <c r="GB181" s="987"/>
      <c r="GC181" s="987"/>
      <c r="GD181" s="987"/>
      <c r="GE181" s="987"/>
      <c r="GF181" s="987"/>
      <c r="GG181" s="987"/>
      <c r="GH181" s="987"/>
    </row>
    <row r="182" spans="1:190" ht="27" customHeight="1" x14ac:dyDescent="0.15">
      <c r="A182" s="2172"/>
      <c r="C182" s="1511"/>
      <c r="D182" s="987"/>
      <c r="E182" s="987"/>
      <c r="F182" s="987"/>
      <c r="G182" s="987"/>
      <c r="H182" s="1512"/>
      <c r="I182" s="1155"/>
      <c r="J182" s="34"/>
      <c r="K182" s="715"/>
      <c r="L182" s="715"/>
      <c r="M182" s="2047"/>
      <c r="N182" s="2048"/>
      <c r="O182" s="2048"/>
      <c r="P182" s="2048"/>
      <c r="Q182" s="2048"/>
      <c r="R182" s="2048"/>
      <c r="S182" s="2152" t="s">
        <v>27</v>
      </c>
      <c r="T182" s="2152"/>
      <c r="U182" s="2152"/>
      <c r="V182" s="2152"/>
      <c r="W182" s="2152"/>
      <c r="X182" s="2152"/>
      <c r="Y182" s="2152"/>
      <c r="Z182" s="2132"/>
      <c r="AA182" s="2133"/>
      <c r="AB182" s="2134"/>
      <c r="AC182" s="2056"/>
      <c r="AD182" s="2056"/>
      <c r="AE182" s="2056"/>
      <c r="AF182" s="2135"/>
      <c r="AG182" s="2135"/>
      <c r="AH182" s="2135"/>
      <c r="AI182" s="2135"/>
      <c r="AJ182" s="2135"/>
      <c r="AK182" s="2135"/>
      <c r="AL182" s="2135"/>
      <c r="AM182" s="2135"/>
      <c r="AN182" s="2135"/>
      <c r="AO182" s="2135"/>
      <c r="AP182" s="2136"/>
      <c r="AQ182" s="709" t="s">
        <v>67</v>
      </c>
      <c r="AR182" s="87"/>
      <c r="AS182" s="87"/>
      <c r="AT182" s="87"/>
      <c r="AU182" s="87"/>
      <c r="AV182" s="87"/>
      <c r="AW182" s="87"/>
      <c r="AX182" s="87"/>
      <c r="AY182" s="87"/>
      <c r="AZ182" s="87"/>
      <c r="BA182" s="87"/>
      <c r="BB182" s="87"/>
      <c r="BC182" s="87"/>
      <c r="BD182" s="87"/>
      <c r="BE182" s="87"/>
      <c r="BF182" s="87"/>
      <c r="BG182" s="87"/>
      <c r="BH182" s="87"/>
      <c r="BI182" s="87"/>
      <c r="BJ182" s="87"/>
      <c r="BK182" s="87"/>
      <c r="BL182" s="87"/>
      <c r="BM182" s="87"/>
      <c r="BN182" s="87"/>
      <c r="BO182" s="87"/>
      <c r="BP182" s="87"/>
      <c r="BQ182" s="87"/>
      <c r="BR182" s="87"/>
      <c r="BS182" s="87"/>
      <c r="BT182" s="87"/>
      <c r="BU182" s="463"/>
      <c r="BV182" s="710"/>
      <c r="BW182" s="710"/>
      <c r="BX182" s="710"/>
      <c r="BY182" s="35"/>
      <c r="BZ182" s="710"/>
      <c r="CA182" s="390"/>
      <c r="CB182" s="390"/>
      <c r="CC182" s="390"/>
      <c r="CD182" s="390"/>
      <c r="CE182" s="390"/>
      <c r="CF182" s="390"/>
      <c r="CG182" s="390"/>
      <c r="CH182" s="390"/>
      <c r="CI182" s="390"/>
      <c r="CJ182" s="390"/>
      <c r="CK182" s="390"/>
      <c r="CL182" s="390"/>
      <c r="CM182" s="390"/>
      <c r="CN182" s="390"/>
      <c r="CO182" s="390"/>
      <c r="CP182" s="390"/>
      <c r="CQ182" s="390"/>
      <c r="CR182" s="390"/>
      <c r="CS182" s="390"/>
      <c r="CT182" s="390"/>
      <c r="CU182" s="443"/>
      <c r="DL182" s="958"/>
      <c r="DS182" s="391" t="str">
        <f>IF($AB$182="","",$AB$182)</f>
        <v/>
      </c>
      <c r="DT182" s="951"/>
      <c r="DU182" s="951"/>
      <c r="FJ182" s="940"/>
      <c r="FK182" s="940"/>
      <c r="FL182" s="940"/>
      <c r="FM182" s="940"/>
      <c r="FN182" s="940"/>
      <c r="FO182" s="940"/>
      <c r="FP182" s="940"/>
      <c r="FQ182" s="940"/>
      <c r="FR182" s="940"/>
      <c r="FS182" s="940"/>
    </row>
    <row r="183" spans="1:190" ht="27" customHeight="1" x14ac:dyDescent="0.15">
      <c r="A183" s="2172"/>
      <c r="C183" s="1511"/>
      <c r="D183" s="987"/>
      <c r="E183" s="987"/>
      <c r="F183" s="987"/>
      <c r="G183" s="987"/>
      <c r="H183" s="1512"/>
      <c r="I183" s="1156"/>
      <c r="J183" s="48"/>
      <c r="K183" s="47"/>
      <c r="L183" s="47"/>
      <c r="M183" s="2048"/>
      <c r="N183" s="2048"/>
      <c r="O183" s="2048"/>
      <c r="P183" s="2048"/>
      <c r="Q183" s="2048"/>
      <c r="R183" s="2048"/>
      <c r="S183" s="2204"/>
      <c r="T183" s="2204"/>
      <c r="U183" s="2204"/>
      <c r="V183" s="2204"/>
      <c r="W183" s="2204"/>
      <c r="X183" s="2204"/>
      <c r="Y183" s="2204"/>
      <c r="Z183" s="2137"/>
      <c r="AA183" s="2138"/>
      <c r="AB183" s="2055"/>
      <c r="AC183" s="2056"/>
      <c r="AD183" s="2056"/>
      <c r="AE183" s="2056"/>
      <c r="AF183" s="2056"/>
      <c r="AG183" s="2056"/>
      <c r="AH183" s="2139"/>
      <c r="AI183" s="2135"/>
      <c r="AJ183" s="2135"/>
      <c r="AK183" s="2135"/>
      <c r="AL183" s="2135"/>
      <c r="AM183" s="2135"/>
      <c r="AN183" s="2135"/>
      <c r="AO183" s="2135"/>
      <c r="AP183" s="2136"/>
      <c r="AQ183" s="708" t="s">
        <v>26</v>
      </c>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463"/>
      <c r="BV183" s="710"/>
      <c r="BW183" s="710"/>
      <c r="BX183" s="710"/>
      <c r="BY183" s="470"/>
      <c r="BZ183" s="470"/>
      <c r="CA183" s="390"/>
      <c r="CB183" s="390"/>
      <c r="CC183" s="390"/>
      <c r="CD183" s="390"/>
      <c r="CE183" s="390"/>
      <c r="CF183" s="390"/>
      <c r="CG183" s="390"/>
      <c r="CH183" s="390"/>
      <c r="CI183" s="390"/>
      <c r="CJ183" s="390"/>
      <c r="CK183" s="390"/>
      <c r="CL183" s="390"/>
      <c r="CM183" s="390"/>
      <c r="CN183" s="390"/>
      <c r="CO183" s="390"/>
      <c r="CP183" s="390"/>
      <c r="CQ183" s="390"/>
      <c r="CR183" s="390"/>
      <c r="CS183" s="390"/>
      <c r="CT183" s="390"/>
      <c r="CU183" s="443"/>
      <c r="DL183" s="958"/>
      <c r="DM183" s="1001"/>
      <c r="DN183" s="1001"/>
      <c r="DO183" s="1001"/>
      <c r="DP183" s="1001"/>
      <c r="DQ183" s="1001"/>
      <c r="DS183" s="391" t="str">
        <f>IF($AB$183="","",$AB$183)</f>
        <v/>
      </c>
      <c r="FJ183" s="940"/>
      <c r="FK183" s="940"/>
      <c r="FL183" s="940"/>
      <c r="FM183" s="940"/>
      <c r="FN183" s="940"/>
      <c r="FO183" s="940"/>
      <c r="FP183" s="940"/>
      <c r="FQ183" s="940"/>
      <c r="FR183" s="940"/>
      <c r="FS183" s="940"/>
    </row>
    <row r="184" spans="1:190" s="25" customFormat="1" ht="27" customHeight="1" thickBot="1" x14ac:dyDescent="0.2">
      <c r="A184" s="2172"/>
      <c r="B184" s="51" t="s">
        <v>32</v>
      </c>
      <c r="C184" s="1508"/>
      <c r="D184" s="1509"/>
      <c r="E184" s="1509"/>
      <c r="F184" s="1509"/>
      <c r="G184" s="1509"/>
      <c r="H184" s="1510"/>
      <c r="I184" s="1156"/>
      <c r="J184" s="48"/>
      <c r="K184" s="47"/>
      <c r="L184" s="47"/>
      <c r="M184" s="2048"/>
      <c r="N184" s="2048"/>
      <c r="O184" s="2048"/>
      <c r="P184" s="2048"/>
      <c r="Q184" s="2048"/>
      <c r="R184" s="2048"/>
      <c r="S184" s="2205"/>
      <c r="T184" s="2205"/>
      <c r="U184" s="2205"/>
      <c r="V184" s="2205"/>
      <c r="W184" s="2205"/>
      <c r="X184" s="2205"/>
      <c r="Y184" s="2205"/>
      <c r="Z184" s="2188" t="s">
        <v>25</v>
      </c>
      <c r="AA184" s="2189"/>
      <c r="AB184" s="2198"/>
      <c r="AC184" s="2199"/>
      <c r="AD184" s="2199"/>
      <c r="AE184" s="2199"/>
      <c r="AF184" s="2199"/>
      <c r="AG184" s="2199"/>
      <c r="AH184" s="2199"/>
      <c r="AI184" s="2200"/>
      <c r="AJ184" s="2200"/>
      <c r="AK184" s="2200"/>
      <c r="AL184" s="2200"/>
      <c r="AM184" s="2200"/>
      <c r="AN184" s="2200"/>
      <c r="AO184" s="2200"/>
      <c r="AP184" s="2201"/>
      <c r="AQ184" s="76" t="s">
        <v>24</v>
      </c>
      <c r="AR184" s="73"/>
      <c r="AS184" s="74"/>
      <c r="AT184" s="74"/>
      <c r="AU184" s="74"/>
      <c r="AV184" s="74"/>
      <c r="AW184" s="74"/>
      <c r="AX184" s="74"/>
      <c r="AY184" s="73"/>
      <c r="AZ184" s="75"/>
      <c r="BA184" s="73"/>
      <c r="BB184" s="73"/>
      <c r="BC184" s="73"/>
      <c r="BD184" s="73"/>
      <c r="BE184" s="73"/>
      <c r="BF184" s="73"/>
      <c r="BG184" s="73"/>
      <c r="BH184" s="73"/>
      <c r="BI184" s="74"/>
      <c r="BJ184" s="74"/>
      <c r="BK184" s="74"/>
      <c r="BL184" s="74"/>
      <c r="BM184" s="74"/>
      <c r="BN184" s="74"/>
      <c r="BO184" s="74"/>
      <c r="BP184" s="73"/>
      <c r="BQ184" s="73"/>
      <c r="BR184" s="73"/>
      <c r="BS184" s="73"/>
      <c r="BT184" s="73"/>
      <c r="BU184" s="437"/>
      <c r="BV184" s="437"/>
      <c r="BW184" s="437"/>
      <c r="BX184" s="437"/>
      <c r="BY184" s="470"/>
      <c r="BZ184" s="470"/>
      <c r="CA184" s="390"/>
      <c r="CB184" s="390"/>
      <c r="CC184" s="390"/>
      <c r="CD184" s="390"/>
      <c r="CE184" s="390"/>
      <c r="CF184" s="390"/>
      <c r="CG184" s="390"/>
      <c r="CH184" s="390"/>
      <c r="CI184" s="390"/>
      <c r="CJ184" s="390"/>
      <c r="CK184" s="390"/>
      <c r="CL184" s="390"/>
      <c r="CM184" s="390"/>
      <c r="CN184" s="390"/>
      <c r="CO184" s="390"/>
      <c r="CP184" s="390"/>
      <c r="CQ184" s="390"/>
      <c r="CR184" s="390"/>
      <c r="CS184" s="390"/>
      <c r="CT184" s="390"/>
      <c r="CU184" s="443"/>
      <c r="CV184" s="206"/>
      <c r="CW184" s="206"/>
      <c r="CX184" s="206"/>
      <c r="CY184" s="206"/>
      <c r="CZ184" s="206"/>
      <c r="DA184" s="206"/>
      <c r="DB184" s="206"/>
      <c r="DC184" s="206"/>
      <c r="DD184" s="206"/>
      <c r="DE184" s="206"/>
      <c r="DF184" s="206"/>
      <c r="DG184" s="206"/>
      <c r="DH184" s="206"/>
      <c r="DI184" s="206"/>
      <c r="DJ184" s="206"/>
      <c r="DK184" s="206"/>
      <c r="DL184" s="958"/>
      <c r="DM184" s="1005" t="s">
        <v>1506</v>
      </c>
      <c r="DN184" s="1006"/>
      <c r="DO184" s="1007"/>
      <c r="DP184" s="1199" t="s">
        <v>6016</v>
      </c>
      <c r="DQ184" s="1008"/>
      <c r="DR184" s="940"/>
      <c r="DS184" s="391" t="str">
        <f>IF($AB$184="","",$AB$184)</f>
        <v/>
      </c>
      <c r="DT184" s="940"/>
      <c r="DU184" s="940"/>
      <c r="DV184" s="940"/>
      <c r="DW184" s="940"/>
      <c r="DX184" s="940"/>
      <c r="DY184" s="940"/>
      <c r="DZ184" s="940"/>
      <c r="EA184" s="940"/>
      <c r="EB184" s="940"/>
      <c r="EC184" s="940"/>
      <c r="ED184" s="940"/>
      <c r="EE184" s="940"/>
      <c r="EF184" s="940"/>
      <c r="EG184" s="940"/>
      <c r="EH184" s="940"/>
      <c r="EI184" s="940"/>
      <c r="EJ184" s="940"/>
      <c r="EK184" s="940"/>
      <c r="EL184" s="940"/>
      <c r="EM184" s="940"/>
      <c r="EN184" s="940"/>
      <c r="EO184" s="940"/>
      <c r="EP184" s="940"/>
      <c r="EQ184" s="940"/>
      <c r="ER184" s="940"/>
      <c r="ES184" s="940"/>
      <c r="ET184" s="940"/>
      <c r="EU184" s="940"/>
      <c r="EV184" s="940"/>
      <c r="EW184" s="940"/>
      <c r="EX184" s="940"/>
      <c r="EY184" s="940"/>
      <c r="EZ184" s="940"/>
      <c r="FA184" s="940"/>
      <c r="FB184" s="940"/>
      <c r="FC184" s="940"/>
      <c r="FD184" s="940"/>
      <c r="FE184" s="940"/>
      <c r="FF184" s="940"/>
      <c r="FG184" s="940"/>
      <c r="FH184" s="940"/>
      <c r="FI184" s="940"/>
      <c r="FJ184" s="940"/>
      <c r="FK184" s="940"/>
      <c r="FL184" s="940"/>
      <c r="FM184" s="940"/>
      <c r="FN184" s="940"/>
      <c r="FO184" s="940"/>
      <c r="FP184" s="940"/>
      <c r="FQ184" s="940"/>
      <c r="FR184" s="940"/>
      <c r="FS184" s="940"/>
      <c r="FT184" s="951"/>
      <c r="FU184" s="951"/>
      <c r="FV184" s="951"/>
      <c r="FW184" s="951"/>
      <c r="FX184" s="951"/>
      <c r="FY184" s="951"/>
      <c r="FZ184" s="951"/>
      <c r="GA184" s="951"/>
      <c r="GB184" s="951"/>
      <c r="GC184" s="951"/>
      <c r="GD184" s="951"/>
      <c r="GE184" s="951"/>
      <c r="GF184" s="951"/>
      <c r="GG184" s="951"/>
      <c r="GH184" s="951"/>
    </row>
    <row r="185" spans="1:190" s="25" customFormat="1" ht="27" customHeight="1" x14ac:dyDescent="0.15">
      <c r="A185" s="2172"/>
      <c r="B185" s="44"/>
      <c r="C185" s="1508"/>
      <c r="D185" s="1509"/>
      <c r="E185" s="1509"/>
      <c r="F185" s="1509"/>
      <c r="G185" s="1509"/>
      <c r="H185" s="1510"/>
      <c r="I185" s="1155"/>
      <c r="J185" s="50"/>
      <c r="K185" s="49"/>
      <c r="L185" s="49"/>
      <c r="M185" s="2048"/>
      <c r="N185" s="2048"/>
      <c r="O185" s="2048"/>
      <c r="P185" s="2048"/>
      <c r="Q185" s="2048"/>
      <c r="R185" s="2048"/>
      <c r="S185" s="2178" t="s">
        <v>23</v>
      </c>
      <c r="T185" s="2179"/>
      <c r="U185" s="2179"/>
      <c r="V185" s="2179"/>
      <c r="W185" s="2179"/>
      <c r="X185" s="2179"/>
      <c r="Y185" s="2179"/>
      <c r="Z185" s="2179"/>
      <c r="AA185" s="2180"/>
      <c r="AB185" s="2181"/>
      <c r="AC185" s="2182"/>
      <c r="AD185" s="2182"/>
      <c r="AE185" s="2182"/>
      <c r="AF185" s="2182"/>
      <c r="AG185" s="2182"/>
      <c r="AH185" s="2183" t="s">
        <v>20</v>
      </c>
      <c r="AI185" s="2183"/>
      <c r="AJ185" s="2183"/>
      <c r="AK185" s="2182"/>
      <c r="AL185" s="2182"/>
      <c r="AM185" s="2182"/>
      <c r="AN185" s="2182"/>
      <c r="AO185" s="2182"/>
      <c r="AP185" s="2182"/>
      <c r="AQ185" s="2381"/>
      <c r="AR185" s="2382"/>
      <c r="AS185" s="2382"/>
      <c r="AT185" s="2382"/>
      <c r="AU185" s="2382"/>
      <c r="AV185" s="2382"/>
      <c r="AW185" s="2382"/>
      <c r="AX185" s="2382"/>
      <c r="AY185" s="2382"/>
      <c r="AZ185" s="2382"/>
      <c r="BA185" s="2382"/>
      <c r="BB185" s="2382"/>
      <c r="BC185" s="2382"/>
      <c r="BD185" s="2382"/>
      <c r="BE185" s="2382"/>
      <c r="BF185" s="2382"/>
      <c r="BG185" s="2382"/>
      <c r="BH185" s="2382"/>
      <c r="BI185" s="2382"/>
      <c r="BJ185" s="2382"/>
      <c r="BK185" s="2382"/>
      <c r="BL185" s="2382"/>
      <c r="BM185" s="2382"/>
      <c r="BN185" s="2382"/>
      <c r="BO185" s="2382"/>
      <c r="BP185" s="2382"/>
      <c r="BQ185" s="2382"/>
      <c r="BR185" s="2382"/>
      <c r="BS185" s="2382"/>
      <c r="BT185" s="2382"/>
      <c r="BU185" s="437"/>
      <c r="BV185" s="710"/>
      <c r="BW185" s="710"/>
      <c r="BX185" s="710"/>
      <c r="BY185" s="470"/>
      <c r="BZ185" s="470"/>
      <c r="CA185" s="390"/>
      <c r="CB185" s="390"/>
      <c r="CC185" s="390"/>
      <c r="CD185" s="390"/>
      <c r="CE185" s="390"/>
      <c r="CF185" s="390"/>
      <c r="CG185" s="390"/>
      <c r="CH185" s="390"/>
      <c r="CI185" s="390"/>
      <c r="CJ185" s="390"/>
      <c r="CK185" s="390"/>
      <c r="CL185" s="390"/>
      <c r="CM185" s="390"/>
      <c r="CN185" s="390"/>
      <c r="CO185" s="390"/>
      <c r="CP185" s="390"/>
      <c r="CQ185" s="390"/>
      <c r="CR185" s="390"/>
      <c r="CS185" s="390"/>
      <c r="CT185" s="390"/>
      <c r="CU185" s="443"/>
      <c r="CV185" s="206"/>
      <c r="CW185" s="206"/>
      <c r="CX185" s="206"/>
      <c r="CY185" s="206"/>
      <c r="CZ185" s="206"/>
      <c r="DA185" s="206"/>
      <c r="DB185" s="206"/>
      <c r="DC185" s="206"/>
      <c r="DD185" s="206"/>
      <c r="DE185" s="206"/>
      <c r="DF185" s="206"/>
      <c r="DG185" s="206"/>
      <c r="DH185" s="206"/>
      <c r="DI185" s="206"/>
      <c r="DJ185" s="206"/>
      <c r="DK185" s="206"/>
      <c r="DL185" s="958"/>
      <c r="DM185" s="997" t="str">
        <f>CONCATENATE(AB185,"-",AK185)</f>
        <v>-</v>
      </c>
      <c r="DN185" s="998" t="str">
        <f>ASC(DM185)</f>
        <v>-</v>
      </c>
      <c r="DO185" s="206"/>
      <c r="DP185" s="1010">
        <f>IF(DM185="-",1,0)</f>
        <v>1</v>
      </c>
      <c r="DQ185" s="1009" t="str">
        <f>IF(DS174=TRUE,$DS$171,DN185)</f>
        <v>-</v>
      </c>
      <c r="DR185" s="940"/>
      <c r="DS185" s="391" t="str">
        <f>IF($DN$185="","",$DN$185)</f>
        <v>-</v>
      </c>
      <c r="DT185" s="940"/>
      <c r="DU185" s="940"/>
      <c r="DV185" s="940"/>
      <c r="DW185" s="940"/>
      <c r="DX185" s="940"/>
      <c r="DY185" s="940"/>
      <c r="DZ185" s="940"/>
      <c r="EA185" s="940"/>
      <c r="EB185" s="940"/>
      <c r="EC185" s="940"/>
      <c r="ED185" s="940"/>
      <c r="EE185" s="940"/>
      <c r="EF185" s="940"/>
      <c r="EG185" s="940"/>
      <c r="EH185" s="940"/>
      <c r="EI185" s="940"/>
      <c r="EJ185" s="940"/>
      <c r="EK185" s="940"/>
      <c r="EL185" s="940"/>
      <c r="EM185" s="940"/>
      <c r="EN185" s="940"/>
      <c r="EO185" s="940"/>
      <c r="EP185" s="940"/>
      <c r="EQ185" s="940"/>
      <c r="ER185" s="940"/>
      <c r="ES185" s="940"/>
      <c r="ET185" s="940"/>
      <c r="EU185" s="940"/>
      <c r="EV185" s="940"/>
      <c r="EW185" s="940"/>
      <c r="EX185" s="940"/>
      <c r="EY185" s="940"/>
      <c r="EZ185" s="940"/>
      <c r="FA185" s="940"/>
      <c r="FB185" s="940"/>
      <c r="FC185" s="940"/>
      <c r="FD185" s="940"/>
      <c r="FE185" s="940"/>
      <c r="FF185" s="940"/>
      <c r="FG185" s="940"/>
      <c r="FH185" s="940"/>
      <c r="FI185" s="940"/>
      <c r="FJ185" s="940"/>
      <c r="FK185" s="940"/>
      <c r="FL185" s="940"/>
      <c r="FM185" s="940"/>
      <c r="FN185" s="940"/>
      <c r="FO185" s="940"/>
      <c r="FP185" s="940"/>
      <c r="FQ185" s="940"/>
      <c r="FR185" s="940"/>
      <c r="FS185" s="940"/>
      <c r="FT185" s="951"/>
      <c r="FU185" s="951"/>
      <c r="FV185" s="951"/>
      <c r="FW185" s="951"/>
      <c r="FX185" s="951"/>
      <c r="FY185" s="951"/>
      <c r="FZ185" s="951"/>
      <c r="GA185" s="951"/>
      <c r="GB185" s="951"/>
      <c r="GC185" s="951"/>
      <c r="GD185" s="951"/>
      <c r="GE185" s="951"/>
      <c r="GF185" s="951"/>
      <c r="GG185" s="951"/>
      <c r="GH185" s="951"/>
    </row>
    <row r="186" spans="1:190" s="25" customFormat="1" ht="27" customHeight="1" x14ac:dyDescent="0.15">
      <c r="A186" s="2172"/>
      <c r="B186" s="44"/>
      <c r="C186" s="1508"/>
      <c r="D186" s="1509"/>
      <c r="E186" s="1509"/>
      <c r="F186" s="1509"/>
      <c r="G186" s="1509"/>
      <c r="H186" s="1510"/>
      <c r="I186" s="1156"/>
      <c r="J186" s="48"/>
      <c r="K186" s="47"/>
      <c r="L186" s="47"/>
      <c r="M186" s="2048"/>
      <c r="N186" s="2048"/>
      <c r="O186" s="2048"/>
      <c r="P186" s="2048"/>
      <c r="Q186" s="2048"/>
      <c r="R186" s="2048"/>
      <c r="S186" s="2077" t="s">
        <v>22</v>
      </c>
      <c r="T186" s="2078"/>
      <c r="U186" s="2078"/>
      <c r="V186" s="2078"/>
      <c r="W186" s="2078"/>
      <c r="X186" s="2078"/>
      <c r="Y186" s="2078"/>
      <c r="Z186" s="2078"/>
      <c r="AA186" s="2186"/>
      <c r="AB186" s="2224"/>
      <c r="AC186" s="2225"/>
      <c r="AD186" s="2225"/>
      <c r="AE186" s="2225"/>
      <c r="AF186" s="2225"/>
      <c r="AG186" s="2225"/>
      <c r="AH186" s="2225"/>
      <c r="AI186" s="2225"/>
      <c r="AJ186" s="2225"/>
      <c r="AK186" s="2225"/>
      <c r="AL186" s="2225"/>
      <c r="AM186" s="2225"/>
      <c r="AN186" s="2226"/>
      <c r="AO186" s="2226"/>
      <c r="AP186" s="2226"/>
      <c r="AQ186" s="2226"/>
      <c r="AR186" s="2226"/>
      <c r="AS186" s="2226"/>
      <c r="AT186" s="2226"/>
      <c r="AU186" s="2226"/>
      <c r="AV186" s="2226"/>
      <c r="AW186" s="2226"/>
      <c r="AX186" s="2226"/>
      <c r="AY186" s="2226"/>
      <c r="AZ186" s="2226"/>
      <c r="BA186" s="2226"/>
      <c r="BB186" s="2226"/>
      <c r="BC186" s="2226"/>
      <c r="BD186" s="2226"/>
      <c r="BE186" s="2226"/>
      <c r="BF186" s="2226"/>
      <c r="BG186" s="2226"/>
      <c r="BH186" s="2226"/>
      <c r="BI186" s="2226"/>
      <c r="BJ186" s="2226"/>
      <c r="BK186" s="2226"/>
      <c r="BL186" s="2226"/>
      <c r="BM186" s="2226"/>
      <c r="BN186" s="2226"/>
      <c r="BO186" s="2226"/>
      <c r="BP186" s="2226"/>
      <c r="BQ186" s="2227"/>
      <c r="BR186" s="2227"/>
      <c r="BS186" s="2227"/>
      <c r="BT186" s="2228"/>
      <c r="BU186" s="437"/>
      <c r="BV186" s="710"/>
      <c r="BW186" s="710"/>
      <c r="BX186" s="710"/>
      <c r="BY186" s="710"/>
      <c r="BZ186" s="710"/>
      <c r="CA186" s="390"/>
      <c r="CB186" s="390"/>
      <c r="CC186" s="390"/>
      <c r="CD186" s="390"/>
      <c r="CE186" s="390"/>
      <c r="CF186" s="390"/>
      <c r="CG186" s="390"/>
      <c r="CH186" s="390"/>
      <c r="CI186" s="390"/>
      <c r="CJ186" s="390"/>
      <c r="CK186" s="390"/>
      <c r="CL186" s="390"/>
      <c r="CM186" s="390"/>
      <c r="CN186" s="390"/>
      <c r="CO186" s="390"/>
      <c r="CP186" s="390"/>
      <c r="CQ186" s="390"/>
      <c r="CR186" s="390"/>
      <c r="CS186" s="390"/>
      <c r="CT186" s="390"/>
      <c r="CU186" s="443"/>
      <c r="CV186" s="206"/>
      <c r="CW186" s="206"/>
      <c r="CX186" s="206"/>
      <c r="CY186" s="206"/>
      <c r="CZ186" s="206"/>
      <c r="DA186" s="206"/>
      <c r="DB186" s="206"/>
      <c r="DC186" s="206"/>
      <c r="DD186" s="206"/>
      <c r="DE186" s="206"/>
      <c r="DF186" s="206"/>
      <c r="DG186" s="206"/>
      <c r="DH186" s="206"/>
      <c r="DI186" s="206"/>
      <c r="DJ186" s="206"/>
      <c r="DK186" s="206"/>
      <c r="DL186" s="958"/>
      <c r="DM186" s="999" t="s">
        <v>1507</v>
      </c>
      <c r="DN186" s="999"/>
      <c r="DO186" s="1008"/>
      <c r="DP186" s="1200" t="s">
        <v>6017</v>
      </c>
      <c r="DQ186" s="1008"/>
      <c r="DR186" s="940"/>
      <c r="DS186" s="391" t="str">
        <f>IF($AB$186="","",$AB$186)</f>
        <v/>
      </c>
      <c r="DT186" s="940"/>
      <c r="DU186" s="940"/>
      <c r="DV186" s="940"/>
      <c r="DW186" s="940"/>
      <c r="DX186" s="940"/>
      <c r="DY186" s="940"/>
      <c r="DZ186" s="940"/>
      <c r="EA186" s="940"/>
      <c r="EB186" s="940"/>
      <c r="EC186" s="940"/>
      <c r="ED186" s="940"/>
      <c r="EE186" s="940"/>
      <c r="EF186" s="940"/>
      <c r="EG186" s="940"/>
      <c r="EH186" s="940"/>
      <c r="EI186" s="940"/>
      <c r="EJ186" s="940"/>
      <c r="EK186" s="940"/>
      <c r="EL186" s="940"/>
      <c r="EM186" s="940"/>
      <c r="EN186" s="940"/>
      <c r="EO186" s="940"/>
      <c r="EP186" s="940"/>
      <c r="EQ186" s="940"/>
      <c r="ER186" s="940"/>
      <c r="ES186" s="940"/>
      <c r="ET186" s="940"/>
      <c r="EU186" s="940"/>
      <c r="EV186" s="940"/>
      <c r="EW186" s="940"/>
      <c r="EX186" s="940"/>
      <c r="EY186" s="940"/>
      <c r="EZ186" s="940"/>
      <c r="FA186" s="940"/>
      <c r="FB186" s="940"/>
      <c r="FC186" s="940"/>
      <c r="FD186" s="940"/>
      <c r="FE186" s="940"/>
      <c r="FF186" s="940"/>
      <c r="FG186" s="940"/>
      <c r="FH186" s="940"/>
      <c r="FI186" s="940"/>
      <c r="FJ186" s="940"/>
      <c r="FK186" s="940"/>
      <c r="FL186" s="940"/>
      <c r="FM186" s="940"/>
      <c r="FN186" s="940"/>
      <c r="FO186" s="940"/>
      <c r="FP186" s="940"/>
      <c r="FQ186" s="940"/>
      <c r="FR186" s="940"/>
      <c r="FS186" s="940"/>
      <c r="FT186" s="951"/>
      <c r="FU186" s="951"/>
      <c r="FV186" s="951"/>
      <c r="FW186" s="951"/>
      <c r="FX186" s="951"/>
      <c r="FY186" s="951"/>
      <c r="FZ186" s="951"/>
      <c r="GA186" s="951"/>
      <c r="GB186" s="951"/>
      <c r="GC186" s="951"/>
      <c r="GD186" s="951"/>
      <c r="GE186" s="951"/>
      <c r="GF186" s="951"/>
      <c r="GG186" s="951"/>
      <c r="GH186" s="951"/>
    </row>
    <row r="187" spans="1:190" s="25" customFormat="1" ht="27" customHeight="1" x14ac:dyDescent="0.15">
      <c r="A187" s="2172"/>
      <c r="B187" s="44"/>
      <c r="C187" s="1508"/>
      <c r="D187" s="1509"/>
      <c r="E187" s="1509"/>
      <c r="F187" s="1509"/>
      <c r="G187" s="1509"/>
      <c r="H187" s="1510"/>
      <c r="I187" s="1155"/>
      <c r="J187" s="48"/>
      <c r="K187" s="47"/>
      <c r="L187" s="47"/>
      <c r="M187" s="2187"/>
      <c r="N187" s="2187"/>
      <c r="O187" s="2187"/>
      <c r="P187" s="2187"/>
      <c r="Q187" s="2187"/>
      <c r="R187" s="2187"/>
      <c r="S187" s="2173" t="s">
        <v>21</v>
      </c>
      <c r="T187" s="2174"/>
      <c r="U187" s="2174"/>
      <c r="V187" s="2174"/>
      <c r="W187" s="2174"/>
      <c r="X187" s="2174"/>
      <c r="Y187" s="2174"/>
      <c r="Z187" s="2174"/>
      <c r="AA187" s="2175"/>
      <c r="AB187" s="2184"/>
      <c r="AC187" s="2165"/>
      <c r="AD187" s="2165"/>
      <c r="AE187" s="2165"/>
      <c r="AF187" s="2165"/>
      <c r="AG187" s="2165"/>
      <c r="AH187" s="2183" t="s">
        <v>20</v>
      </c>
      <c r="AI187" s="2183"/>
      <c r="AJ187" s="2183"/>
      <c r="AK187" s="2165"/>
      <c r="AL187" s="2165"/>
      <c r="AM187" s="2165"/>
      <c r="AN187" s="2165"/>
      <c r="AO187" s="2165"/>
      <c r="AP187" s="2165"/>
      <c r="AQ187" s="2183" t="s">
        <v>20</v>
      </c>
      <c r="AR187" s="2183"/>
      <c r="AS187" s="2183"/>
      <c r="AT187" s="2165"/>
      <c r="AU187" s="2165"/>
      <c r="AV187" s="2165"/>
      <c r="AW187" s="2165"/>
      <c r="AX187" s="2165"/>
      <c r="AY187" s="2165"/>
      <c r="AZ187" s="2177"/>
      <c r="BA187" s="2177"/>
      <c r="BB187" s="2177"/>
      <c r="BC187" s="2177"/>
      <c r="BD187" s="2177"/>
      <c r="BE187" s="2177"/>
      <c r="BF187" s="2177"/>
      <c r="BG187" s="2177"/>
      <c r="BH187" s="2177"/>
      <c r="BI187" s="2177"/>
      <c r="BJ187" s="2177"/>
      <c r="BK187" s="2177"/>
      <c r="BL187" s="2177"/>
      <c r="BM187" s="2177"/>
      <c r="BN187" s="2177"/>
      <c r="BO187" s="2177"/>
      <c r="BP187" s="2177"/>
      <c r="BQ187" s="2177"/>
      <c r="BR187" s="2177"/>
      <c r="BS187" s="2177"/>
      <c r="BT187" s="2177"/>
      <c r="BU187" s="437"/>
      <c r="BV187" s="710"/>
      <c r="BW187" s="710"/>
      <c r="BX187" s="710"/>
      <c r="BY187" s="710"/>
      <c r="BZ187" s="710"/>
      <c r="CA187" s="390"/>
      <c r="CB187" s="390"/>
      <c r="CC187" s="390"/>
      <c r="CD187" s="390"/>
      <c r="CE187" s="390"/>
      <c r="CF187" s="390"/>
      <c r="CG187" s="390"/>
      <c r="CH187" s="390"/>
      <c r="CI187" s="390"/>
      <c r="CJ187" s="390"/>
      <c r="CK187" s="390"/>
      <c r="CL187" s="390"/>
      <c r="CM187" s="390"/>
      <c r="CN187" s="390"/>
      <c r="CO187" s="390"/>
      <c r="CP187" s="390"/>
      <c r="CQ187" s="390"/>
      <c r="CR187" s="390"/>
      <c r="CS187" s="390"/>
      <c r="CT187" s="390"/>
      <c r="CU187" s="443"/>
      <c r="CV187" s="206"/>
      <c r="CW187" s="206"/>
      <c r="CX187" s="206"/>
      <c r="CY187" s="206"/>
      <c r="CZ187" s="206"/>
      <c r="DA187" s="206"/>
      <c r="DB187" s="206"/>
      <c r="DC187" s="206"/>
      <c r="DD187" s="206"/>
      <c r="DE187" s="206"/>
      <c r="DF187" s="206"/>
      <c r="DG187" s="206"/>
      <c r="DH187" s="206"/>
      <c r="DI187" s="206"/>
      <c r="DJ187" s="206"/>
      <c r="DK187" s="206"/>
      <c r="DL187" s="958"/>
      <c r="DM187" s="997" t="str">
        <f>CONCATENATE(AB187,"-",AK187,"-",AT187)</f>
        <v>--</v>
      </c>
      <c r="DN187" s="998" t="str">
        <f>ASC(DM187)</f>
        <v>--</v>
      </c>
      <c r="DO187"/>
      <c r="DP187" s="1010">
        <f>IF(DM187="--",1,0)</f>
        <v>1</v>
      </c>
      <c r="DQ187" s="1009" t="str">
        <f>IF(DS174=TRUE,DS173,DN187)</f>
        <v>--</v>
      </c>
      <c r="DR187" s="940"/>
      <c r="DS187" s="391" t="str">
        <f>IF($DN$187="","",$DN$187)</f>
        <v>--</v>
      </c>
      <c r="DT187" s="940"/>
      <c r="DU187" s="940"/>
      <c r="DV187" s="940"/>
      <c r="DW187" s="940"/>
      <c r="DX187" s="940"/>
      <c r="DY187" s="940"/>
      <c r="DZ187" s="940"/>
      <c r="EA187" s="940"/>
      <c r="EB187" s="940"/>
      <c r="EC187" s="940"/>
      <c r="ED187" s="940"/>
      <c r="EE187" s="940"/>
      <c r="EF187" s="940"/>
      <c r="EG187" s="940"/>
      <c r="EH187" s="940"/>
      <c r="EI187" s="940"/>
      <c r="EJ187" s="940"/>
      <c r="EK187" s="940"/>
      <c r="EL187" s="940"/>
      <c r="EM187" s="940"/>
      <c r="EN187" s="940"/>
      <c r="EO187" s="940"/>
      <c r="EP187" s="940"/>
      <c r="EQ187" s="940"/>
      <c r="ER187" s="940"/>
      <c r="ES187" s="940"/>
      <c r="ET187" s="940"/>
      <c r="EU187" s="940"/>
      <c r="EV187" s="940"/>
      <c r="EW187" s="940"/>
      <c r="EX187" s="940"/>
      <c r="EY187" s="940"/>
      <c r="EZ187" s="940"/>
      <c r="FA187" s="940"/>
      <c r="FB187" s="940"/>
      <c r="FC187" s="940"/>
      <c r="FD187" s="940"/>
      <c r="FE187" s="940"/>
      <c r="FF187" s="940"/>
      <c r="FG187" s="940"/>
      <c r="FH187" s="940"/>
      <c r="FI187" s="940"/>
      <c r="FJ187" s="940"/>
      <c r="FK187" s="940"/>
      <c r="FL187" s="940"/>
      <c r="FM187" s="940"/>
      <c r="FN187" s="940"/>
      <c r="FO187" s="940"/>
      <c r="FP187" s="940"/>
      <c r="FQ187" s="940"/>
      <c r="FR187" s="940"/>
      <c r="FS187" s="940"/>
      <c r="FT187" s="951"/>
      <c r="FU187" s="951"/>
      <c r="FV187" s="951"/>
      <c r="FW187" s="951"/>
      <c r="FX187" s="951"/>
      <c r="FY187" s="951"/>
      <c r="FZ187" s="951"/>
      <c r="GA187" s="951"/>
      <c r="GB187" s="951"/>
      <c r="GC187" s="951"/>
      <c r="GD187" s="951"/>
      <c r="GE187" s="951"/>
      <c r="GF187" s="951"/>
      <c r="GG187" s="951"/>
      <c r="GH187" s="951"/>
    </row>
    <row r="188" spans="1:190" ht="27" customHeight="1" thickBot="1" x14ac:dyDescent="0.2">
      <c r="A188" s="306"/>
      <c r="B188" s="26"/>
      <c r="C188" s="1511"/>
      <c r="D188" s="987"/>
      <c r="E188" s="987"/>
      <c r="F188" s="987"/>
      <c r="G188" s="987"/>
      <c r="H188" s="1512"/>
      <c r="I188" s="1155"/>
      <c r="J188" s="54"/>
      <c r="K188" s="718"/>
      <c r="L188" s="718"/>
      <c r="M188" s="78" t="s">
        <v>1433</v>
      </c>
      <c r="N188" s="78"/>
      <c r="O188" s="78"/>
      <c r="P188" s="78"/>
      <c r="Q188" s="78"/>
      <c r="R188" s="78"/>
      <c r="S188" s="78"/>
      <c r="T188" s="78"/>
      <c r="U188" s="78"/>
      <c r="V188" s="78"/>
      <c r="W188" s="78"/>
      <c r="X188" s="78"/>
      <c r="Y188" s="2731" t="s">
        <v>1793</v>
      </c>
      <c r="Z188" s="2732"/>
      <c r="AA188" s="2732"/>
      <c r="AB188" s="2732"/>
      <c r="AC188" s="2732"/>
      <c r="AD188" s="2732"/>
      <c r="AE188" s="2732"/>
      <c r="AF188" s="2732"/>
      <c r="AG188" s="2732"/>
      <c r="AH188" s="2732"/>
      <c r="AI188" s="2732"/>
      <c r="AJ188" s="2732"/>
      <c r="AK188" s="2732"/>
      <c r="AL188" s="2732"/>
      <c r="AM188" s="2732"/>
      <c r="AN188" s="2732"/>
      <c r="AO188" s="2732"/>
      <c r="AP188" s="2732"/>
      <c r="AQ188" s="2357" t="str">
        <f>IF(DS188=TRUE,"←勤務先が同一の場合は勤務先欄は記入不要です。","")</f>
        <v/>
      </c>
      <c r="AR188" s="2730"/>
      <c r="AS188" s="2730"/>
      <c r="AT188" s="2730"/>
      <c r="AU188" s="2730"/>
      <c r="AV188" s="2730"/>
      <c r="AW188" s="2730"/>
      <c r="AX188" s="2730"/>
      <c r="AY188" s="2730"/>
      <c r="AZ188" s="2730"/>
      <c r="BA188" s="2730"/>
      <c r="BB188" s="2730"/>
      <c r="BC188" s="2730"/>
      <c r="BD188" s="2730"/>
      <c r="BE188" s="2730"/>
      <c r="BF188" s="2730"/>
      <c r="BG188" s="2730"/>
      <c r="BH188" s="2730"/>
      <c r="BI188" s="2730"/>
      <c r="BJ188" s="2730"/>
      <c r="BK188" s="2730"/>
      <c r="BL188" s="2573" t="s">
        <v>58</v>
      </c>
      <c r="BM188" s="2574"/>
      <c r="BN188" s="2574"/>
      <c r="BO188" s="2574"/>
      <c r="BP188" s="2574"/>
      <c r="BQ188" s="2574"/>
      <c r="BR188" s="2574"/>
      <c r="BS188" s="2574"/>
      <c r="BT188" s="2574"/>
      <c r="BU188" s="462"/>
      <c r="BV188" s="35"/>
      <c r="BW188" s="35"/>
      <c r="BX188" s="710"/>
      <c r="BY188" s="710"/>
      <c r="BZ188" s="463"/>
      <c r="CA188" s="390"/>
      <c r="CB188" s="390"/>
      <c r="CC188" s="390"/>
      <c r="CD188" s="390"/>
      <c r="CE188" s="390"/>
      <c r="CF188" s="390"/>
      <c r="CG188" s="390"/>
      <c r="CH188" s="390"/>
      <c r="CI188" s="390"/>
      <c r="CJ188" s="390"/>
      <c r="CK188" s="390"/>
      <c r="CL188" s="390"/>
      <c r="CM188" s="390"/>
      <c r="CN188" s="390"/>
      <c r="CO188" s="390"/>
      <c r="CP188" s="390"/>
      <c r="CQ188" s="390"/>
      <c r="CR188" s="390"/>
      <c r="CS188" s="390"/>
      <c r="CT188" s="390"/>
      <c r="CU188" s="443"/>
      <c r="DL188" s="958"/>
      <c r="DM188" s="1000" t="s">
        <v>1719</v>
      </c>
      <c r="DN188" s="1000"/>
      <c r="DO188" s="1001"/>
      <c r="DS188" s="391" t="b">
        <v>0</v>
      </c>
      <c r="DU188" s="1010" t="s">
        <v>1694</v>
      </c>
      <c r="EA188" s="1027"/>
      <c r="FJ188" s="940"/>
      <c r="FK188" s="940"/>
      <c r="FL188" s="940"/>
      <c r="FM188" s="940"/>
      <c r="FN188" s="940"/>
      <c r="FO188" s="940"/>
      <c r="FP188" s="940"/>
      <c r="FQ188" s="940"/>
      <c r="FR188" s="940"/>
      <c r="FS188" s="940"/>
    </row>
    <row r="189" spans="1:190" ht="27" customHeight="1" thickBot="1" x14ac:dyDescent="0.2">
      <c r="A189" s="306"/>
      <c r="C189" s="1511"/>
      <c r="D189" s="987"/>
      <c r="E189" s="987"/>
      <c r="F189" s="987"/>
      <c r="G189" s="987"/>
      <c r="H189" s="1512"/>
      <c r="I189" s="1156"/>
      <c r="J189" s="48"/>
      <c r="K189" s="47"/>
      <c r="L189" s="47"/>
      <c r="M189" s="2266" t="s">
        <v>37</v>
      </c>
      <c r="N189" s="2266"/>
      <c r="O189" s="2266"/>
      <c r="P189" s="2266"/>
      <c r="Q189" s="2266"/>
      <c r="R189" s="2266"/>
      <c r="S189" s="2075" t="s">
        <v>36</v>
      </c>
      <c r="T189" s="2129"/>
      <c r="U189" s="2129"/>
      <c r="V189" s="2129"/>
      <c r="W189" s="2129"/>
      <c r="X189" s="2129"/>
      <c r="Y189" s="2129"/>
      <c r="Z189" s="2129"/>
      <c r="AA189" s="2130"/>
      <c r="AB189" s="2686"/>
      <c r="AC189" s="2687"/>
      <c r="AD189" s="2687"/>
      <c r="AE189" s="2687"/>
      <c r="AF189" s="2688"/>
      <c r="AG189" s="2688"/>
      <c r="AH189" s="2688"/>
      <c r="AI189" s="2688"/>
      <c r="AJ189" s="2688"/>
      <c r="AK189" s="2688"/>
      <c r="AL189" s="2688"/>
      <c r="AM189" s="2688"/>
      <c r="AN189" s="2688"/>
      <c r="AO189" s="2688"/>
      <c r="AP189" s="2689"/>
      <c r="AQ189" s="709"/>
      <c r="AR189" s="61"/>
      <c r="AS189" s="61"/>
      <c r="AT189" s="61"/>
      <c r="AU189" s="61"/>
      <c r="AV189" s="61"/>
      <c r="AW189" s="61"/>
      <c r="AX189" s="61"/>
      <c r="AY189" s="60"/>
      <c r="AZ189" s="62"/>
      <c r="BA189" s="60"/>
      <c r="BB189" s="60"/>
      <c r="BC189" s="60"/>
      <c r="BD189" s="60"/>
      <c r="BE189" s="60"/>
      <c r="BF189" s="60"/>
      <c r="BG189" s="60"/>
      <c r="BH189" s="60"/>
      <c r="BI189" s="61"/>
      <c r="BJ189" s="61"/>
      <c r="BK189" s="61"/>
      <c r="BL189" s="61"/>
      <c r="BM189" s="61"/>
      <c r="BN189" s="61"/>
      <c r="BO189" s="61"/>
      <c r="BP189" s="60"/>
      <c r="BQ189" s="60"/>
      <c r="BR189" s="60"/>
      <c r="BS189" s="60"/>
      <c r="BT189" s="60"/>
      <c r="BU189" s="468"/>
      <c r="BV189" s="468"/>
      <c r="BW189" s="468"/>
      <c r="BX189" s="710"/>
      <c r="BY189" s="710"/>
      <c r="BZ189" s="710"/>
      <c r="CA189" s="390"/>
      <c r="CB189" s="390"/>
      <c r="CC189" s="390"/>
      <c r="CD189" s="390"/>
      <c r="CE189" s="390"/>
      <c r="CF189" s="390"/>
      <c r="CG189" s="390"/>
      <c r="CH189" s="390"/>
      <c r="CI189" s="390"/>
      <c r="CJ189" s="390"/>
      <c r="CK189" s="390"/>
      <c r="CL189" s="390"/>
      <c r="CM189" s="390"/>
      <c r="CN189" s="390"/>
      <c r="CO189" s="390"/>
      <c r="CP189" s="390"/>
      <c r="CQ189" s="390"/>
      <c r="CR189" s="390"/>
      <c r="CS189" s="390"/>
      <c r="CT189" s="390"/>
      <c r="CU189" s="443"/>
      <c r="DL189" s="958"/>
      <c r="DM189" s="985">
        <f>IF(AB189="",0,IF(AB189="建築設備検査員",1,2))</f>
        <v>0</v>
      </c>
      <c r="DN189" s="1003"/>
      <c r="DO189" s="1002"/>
      <c r="DS189" s="986" t="str">
        <f>IF(DM189=2,LEFT($AB189,2),"")</f>
        <v/>
      </c>
      <c r="DU189" s="1010" t="str">
        <f>IF(AB194&lt;&gt;"",CONCATENATE("排煙設備その他検査者2","　",AB189,"　",AB194,"　/　"),"")</f>
        <v/>
      </c>
      <c r="EA189" s="991"/>
      <c r="FJ189" s="940"/>
      <c r="FK189" s="940"/>
      <c r="FL189" s="940"/>
      <c r="FM189" s="940"/>
      <c r="FN189" s="940"/>
      <c r="FO189" s="940"/>
      <c r="FP189" s="940"/>
      <c r="FQ189" s="940"/>
      <c r="FR189" s="940"/>
      <c r="FS189" s="940"/>
    </row>
    <row r="190" spans="1:190" s="25" customFormat="1" ht="27" customHeight="1" thickBot="1" x14ac:dyDescent="0.2">
      <c r="A190" s="2172"/>
      <c r="B190" s="51" t="s">
        <v>32</v>
      </c>
      <c r="C190" s="1508"/>
      <c r="D190" s="1509"/>
      <c r="E190" s="1509"/>
      <c r="F190" s="1509"/>
      <c r="G190" s="1509"/>
      <c r="H190" s="1510"/>
      <c r="I190" s="1155"/>
      <c r="J190" s="50"/>
      <c r="K190" s="49"/>
      <c r="L190" s="49"/>
      <c r="M190" s="2204"/>
      <c r="N190" s="2204"/>
      <c r="O190" s="2204"/>
      <c r="P190" s="2204"/>
      <c r="Q190" s="2204"/>
      <c r="R190" s="2204"/>
      <c r="S190" s="2152" t="s">
        <v>35</v>
      </c>
      <c r="T190" s="2153"/>
      <c r="U190" s="2153"/>
      <c r="V190" s="2153"/>
      <c r="W190" s="2153"/>
      <c r="X190" s="2153"/>
      <c r="Y190" s="709"/>
      <c r="Z190" s="2132"/>
      <c r="AA190" s="2133"/>
      <c r="AB190" s="2419"/>
      <c r="AC190" s="2420"/>
      <c r="AD190" s="2420"/>
      <c r="AE190" s="2420"/>
      <c r="AF190" s="2420"/>
      <c r="AG190" s="2420"/>
      <c r="AH190" s="2421"/>
      <c r="AI190" s="2117"/>
      <c r="AJ190" s="2117"/>
      <c r="AK190" s="2117"/>
      <c r="AL190" s="2117"/>
      <c r="AM190" s="2117"/>
      <c r="AN190" s="2117"/>
      <c r="AO190" s="2117"/>
      <c r="AP190" s="2118"/>
      <c r="AQ190" s="708" t="s">
        <v>34</v>
      </c>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469"/>
      <c r="BV190" s="469"/>
      <c r="BW190" s="469"/>
      <c r="BX190" s="437"/>
      <c r="BY190" s="437"/>
      <c r="BZ190" s="470"/>
      <c r="CA190" s="390"/>
      <c r="CB190" s="390"/>
      <c r="CC190" s="390"/>
      <c r="CD190" s="390"/>
      <c r="CE190" s="390"/>
      <c r="CF190" s="390"/>
      <c r="CG190" s="390"/>
      <c r="CH190" s="390"/>
      <c r="CI190" s="390"/>
      <c r="CJ190" s="390"/>
      <c r="CK190" s="390"/>
      <c r="CL190" s="390"/>
      <c r="CM190" s="390"/>
      <c r="CN190" s="390"/>
      <c r="CO190" s="390"/>
      <c r="CP190" s="390"/>
      <c r="CQ190" s="390"/>
      <c r="CR190" s="390"/>
      <c r="CS190" s="390"/>
      <c r="CT190" s="390"/>
      <c r="CU190" s="443"/>
      <c r="CV190" s="206"/>
      <c r="CW190" s="206"/>
      <c r="CX190" s="206"/>
      <c r="CY190" s="206"/>
      <c r="CZ190" s="206"/>
      <c r="DA190" s="206"/>
      <c r="DB190" s="206"/>
      <c r="DC190" s="206"/>
      <c r="DD190" s="206"/>
      <c r="DE190" s="206"/>
      <c r="DF190" s="206"/>
      <c r="DG190" s="206"/>
      <c r="DH190" s="206"/>
      <c r="DI190" s="206"/>
      <c r="DJ190" s="206"/>
      <c r="DK190" s="206"/>
      <c r="DL190" s="958"/>
      <c r="DM190" s="988">
        <f>IF(OR($AB$189="一級建築士",$AB$189="二級建築士"),1,0)</f>
        <v>0</v>
      </c>
      <c r="DN190" s="1003" t="s">
        <v>1728</v>
      </c>
      <c r="DO190" s="940"/>
      <c r="DP190" s="940"/>
      <c r="DQ190" s="940"/>
      <c r="DR190" s="940"/>
      <c r="DS190" s="1004" t="str">
        <f>IF($AB$190="","",$AB$190)</f>
        <v/>
      </c>
      <c r="DT190" s="940"/>
      <c r="DU190" s="940"/>
      <c r="DV190" s="940"/>
      <c r="DW190" s="940"/>
      <c r="DX190" s="940"/>
      <c r="DY190" s="940"/>
      <c r="DZ190" s="940"/>
      <c r="EA190" s="991"/>
      <c r="EB190" s="940"/>
      <c r="EC190" s="940"/>
      <c r="ED190" s="940"/>
      <c r="EE190" s="940"/>
      <c r="EF190" s="940"/>
      <c r="EG190" s="940"/>
      <c r="EH190" s="940"/>
      <c r="EI190" s="940"/>
      <c r="EJ190" s="940"/>
      <c r="EK190" s="940"/>
      <c r="EL190" s="940"/>
      <c r="EM190" s="940"/>
      <c r="EN190" s="940"/>
      <c r="EO190" s="940"/>
      <c r="EP190" s="940"/>
      <c r="EQ190" s="940"/>
      <c r="ER190" s="940"/>
      <c r="ES190" s="940"/>
      <c r="ET190" s="940"/>
      <c r="EU190" s="940"/>
      <c r="EV190" s="940"/>
      <c r="EW190" s="940"/>
      <c r="EX190" s="940"/>
      <c r="EY190" s="940"/>
      <c r="EZ190" s="940"/>
      <c r="FA190" s="940"/>
      <c r="FB190" s="940"/>
      <c r="FC190" s="940"/>
      <c r="FD190" s="940"/>
      <c r="FE190" s="940"/>
      <c r="FF190" s="940"/>
      <c r="FG190" s="940"/>
      <c r="FH190" s="940"/>
      <c r="FI190" s="940"/>
      <c r="FJ190" s="940"/>
      <c r="FK190" s="940"/>
      <c r="FL190" s="940"/>
      <c r="FM190" s="940"/>
      <c r="FN190" s="940"/>
      <c r="FO190" s="940"/>
      <c r="FP190" s="940"/>
      <c r="FQ190" s="940"/>
      <c r="FR190" s="940"/>
      <c r="FS190" s="940"/>
      <c r="FT190" s="951"/>
      <c r="FU190" s="951"/>
      <c r="FV190" s="951"/>
      <c r="FW190" s="951"/>
      <c r="FX190" s="951"/>
      <c r="FY190" s="951"/>
      <c r="FZ190" s="951"/>
      <c r="GA190" s="951"/>
      <c r="GB190" s="951"/>
      <c r="GC190" s="951"/>
      <c r="GD190" s="951"/>
      <c r="GE190" s="951"/>
      <c r="GF190" s="951"/>
      <c r="GG190" s="951"/>
      <c r="GH190" s="951"/>
    </row>
    <row r="191" spans="1:190" s="25" customFormat="1" ht="27" customHeight="1" x14ac:dyDescent="0.15">
      <c r="A191" s="2172"/>
      <c r="B191" s="44"/>
      <c r="C191" s="1508"/>
      <c r="D191" s="1509"/>
      <c r="E191" s="1509"/>
      <c r="F191" s="1509"/>
      <c r="G191" s="1509"/>
      <c r="H191" s="1510"/>
      <c r="I191" s="1156"/>
      <c r="J191" s="48"/>
      <c r="K191" s="47"/>
      <c r="L191" s="47"/>
      <c r="M191" s="2204"/>
      <c r="N191" s="2204"/>
      <c r="O191" s="2204"/>
      <c r="P191" s="2204"/>
      <c r="Q191" s="2204"/>
      <c r="R191" s="2204"/>
      <c r="S191" s="2154"/>
      <c r="T191" s="2154"/>
      <c r="U191" s="2154"/>
      <c r="V191" s="2154"/>
      <c r="W191" s="2154"/>
      <c r="X191" s="2154"/>
      <c r="Y191" s="713"/>
      <c r="Z191" s="2188" t="s">
        <v>25</v>
      </c>
      <c r="AA191" s="2189"/>
      <c r="AB191" s="2198"/>
      <c r="AC191" s="2199"/>
      <c r="AD191" s="2199"/>
      <c r="AE191" s="2199"/>
      <c r="AF191" s="2199"/>
      <c r="AG191" s="2199"/>
      <c r="AH191" s="2199"/>
      <c r="AI191" s="2407"/>
      <c r="AJ191" s="2407"/>
      <c r="AK191" s="2407"/>
      <c r="AL191" s="2407"/>
      <c r="AM191" s="2407"/>
      <c r="AN191" s="2407"/>
      <c r="AO191" s="2407"/>
      <c r="AP191" s="2181"/>
      <c r="AQ191" s="59" t="s">
        <v>24</v>
      </c>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437"/>
      <c r="BV191" s="437"/>
      <c r="BW191" s="437"/>
      <c r="BX191" s="437"/>
      <c r="BY191" s="470"/>
      <c r="BZ191" s="470"/>
      <c r="CA191" s="390"/>
      <c r="CB191" s="390"/>
      <c r="CC191" s="390"/>
      <c r="CD191" s="390"/>
      <c r="CE191" s="390"/>
      <c r="CF191" s="390"/>
      <c r="CG191" s="390"/>
      <c r="CH191" s="390"/>
      <c r="CI191" s="390"/>
      <c r="CJ191" s="390"/>
      <c r="CK191" s="390"/>
      <c r="CL191" s="390"/>
      <c r="CM191" s="390"/>
      <c r="CN191" s="390"/>
      <c r="CO191" s="390"/>
      <c r="CP191" s="390"/>
      <c r="CQ191" s="390"/>
      <c r="CR191" s="390"/>
      <c r="CS191" s="390"/>
      <c r="CT191" s="390"/>
      <c r="CU191" s="443"/>
      <c r="CV191" s="206"/>
      <c r="CW191" s="206"/>
      <c r="CX191" s="206"/>
      <c r="CY191" s="206"/>
      <c r="CZ191" s="206"/>
      <c r="DA191" s="206"/>
      <c r="DB191" s="206"/>
      <c r="DC191" s="206"/>
      <c r="DD191" s="206"/>
      <c r="DE191" s="206"/>
      <c r="DF191" s="206"/>
      <c r="DG191" s="206"/>
      <c r="DH191" s="206"/>
      <c r="DI191" s="206"/>
      <c r="DJ191" s="206"/>
      <c r="DK191" s="206"/>
      <c r="DL191" s="958"/>
      <c r="DM191" s="1003"/>
      <c r="DN191" s="1003"/>
      <c r="DO191" s="940"/>
      <c r="DP191" s="940"/>
      <c r="DQ191" s="940"/>
      <c r="DR191" s="940"/>
      <c r="DS191" s="992" t="str">
        <f>IF($AB$191="","",$AB$191)</f>
        <v/>
      </c>
      <c r="DT191" s="940"/>
      <c r="DU191" s="940"/>
      <c r="DV191" s="940"/>
      <c r="DW191" s="940"/>
      <c r="DX191" s="940"/>
      <c r="DY191" s="940"/>
      <c r="DZ191" s="940"/>
      <c r="EA191" s="939"/>
      <c r="EB191" s="940"/>
      <c r="EC191" s="940"/>
      <c r="ED191" s="940"/>
      <c r="EE191" s="940"/>
      <c r="EF191" s="940"/>
      <c r="EG191" s="940"/>
      <c r="EH191" s="940"/>
      <c r="EI191" s="940"/>
      <c r="EJ191" s="940"/>
      <c r="EK191" s="940"/>
      <c r="EL191" s="940"/>
      <c r="EM191" s="940"/>
      <c r="EN191" s="940"/>
      <c r="EO191" s="940"/>
      <c r="EP191" s="940"/>
      <c r="EQ191" s="940"/>
      <c r="ER191" s="940"/>
      <c r="ES191" s="940"/>
      <c r="ET191" s="940"/>
      <c r="EU191" s="940"/>
      <c r="EV191" s="940"/>
      <c r="EW191" s="940"/>
      <c r="EX191" s="940"/>
      <c r="EY191" s="940"/>
      <c r="EZ191" s="940"/>
      <c r="FA191" s="940"/>
      <c r="FB191" s="940"/>
      <c r="FC191" s="940"/>
      <c r="FD191" s="940"/>
      <c r="FE191" s="940"/>
      <c r="FF191" s="940"/>
      <c r="FG191" s="940"/>
      <c r="FH191" s="940"/>
      <c r="FI191" s="940"/>
      <c r="FJ191" s="940"/>
      <c r="FK191" s="940"/>
      <c r="FL191" s="940"/>
      <c r="FM191" s="940"/>
      <c r="FN191" s="940"/>
      <c r="FO191" s="940"/>
      <c r="FP191" s="940"/>
      <c r="FQ191" s="940"/>
      <c r="FR191" s="940"/>
      <c r="FS191" s="940"/>
      <c r="FT191" s="951"/>
      <c r="FU191" s="951"/>
      <c r="FV191" s="951"/>
      <c r="FW191" s="951"/>
      <c r="FX191" s="951"/>
      <c r="FY191" s="951"/>
      <c r="FZ191" s="951"/>
      <c r="GA191" s="951"/>
      <c r="GB191" s="951"/>
      <c r="GC191" s="951"/>
      <c r="GD191" s="951"/>
      <c r="GE191" s="951"/>
      <c r="GF191" s="951"/>
      <c r="GG191" s="951"/>
      <c r="GH191" s="951"/>
    </row>
    <row r="192" spans="1:190" s="25" customFormat="1" ht="27" customHeight="1" x14ac:dyDescent="0.15">
      <c r="A192" s="2172"/>
      <c r="B192" s="44"/>
      <c r="C192" s="1508"/>
      <c r="D192" s="1509"/>
      <c r="E192" s="1509"/>
      <c r="F192" s="1509"/>
      <c r="G192" s="1509"/>
      <c r="H192" s="1510"/>
      <c r="I192" s="1156"/>
      <c r="J192" s="48"/>
      <c r="K192" s="47"/>
      <c r="L192" s="47"/>
      <c r="M192" s="2267"/>
      <c r="N192" s="2267"/>
      <c r="O192" s="2267"/>
      <c r="P192" s="2267"/>
      <c r="Q192" s="2267"/>
      <c r="R192" s="2267"/>
      <c r="S192" s="2358" t="s">
        <v>809</v>
      </c>
      <c r="T192" s="2358"/>
      <c r="U192" s="2358"/>
      <c r="V192" s="2358"/>
      <c r="W192" s="2358"/>
      <c r="X192" s="2358"/>
      <c r="Y192" s="2358"/>
      <c r="Z192" s="2140" t="s">
        <v>25</v>
      </c>
      <c r="AA192" s="2141"/>
      <c r="AB192" s="2142"/>
      <c r="AC192" s="2143"/>
      <c r="AD192" s="2143"/>
      <c r="AE192" s="2143"/>
      <c r="AF192" s="2143"/>
      <c r="AG192" s="2143"/>
      <c r="AH192" s="2143"/>
      <c r="AI192" s="2144"/>
      <c r="AJ192" s="2144"/>
      <c r="AK192" s="2144"/>
      <c r="AL192" s="2144"/>
      <c r="AM192" s="2144"/>
      <c r="AN192" s="2144"/>
      <c r="AO192" s="2144"/>
      <c r="AP192" s="2145"/>
      <c r="AQ192" s="57" t="s">
        <v>24</v>
      </c>
      <c r="AR192" s="55"/>
      <c r="AS192" s="55"/>
      <c r="AT192" s="55"/>
      <c r="AU192" s="55"/>
      <c r="AV192" s="55"/>
      <c r="AW192" s="55"/>
      <c r="AX192" s="55"/>
      <c r="AY192" s="55"/>
      <c r="AZ192" s="55"/>
      <c r="BA192" s="55"/>
      <c r="BB192" s="55"/>
      <c r="BC192" s="55"/>
      <c r="BD192" s="55"/>
      <c r="BE192" s="55"/>
      <c r="BF192" s="55"/>
      <c r="BG192" s="55"/>
      <c r="BH192" s="55"/>
      <c r="BI192" s="56"/>
      <c r="BJ192" s="56"/>
      <c r="BK192" s="56"/>
      <c r="BL192" s="56"/>
      <c r="BM192" s="56"/>
      <c r="BN192" s="56"/>
      <c r="BO192" s="56"/>
      <c r="BP192" s="55"/>
      <c r="BQ192" s="55"/>
      <c r="BR192" s="55"/>
      <c r="BS192" s="55"/>
      <c r="BT192" s="55"/>
      <c r="BU192" s="437"/>
      <c r="BV192" s="710"/>
      <c r="BW192" s="710"/>
      <c r="BX192" s="710"/>
      <c r="BY192" s="470"/>
      <c r="BZ192" s="470"/>
      <c r="CA192" s="390"/>
      <c r="CB192" s="390"/>
      <c r="CC192" s="390"/>
      <c r="CD192" s="390"/>
      <c r="CE192" s="390"/>
      <c r="CF192" s="390"/>
      <c r="CG192" s="390"/>
      <c r="CH192" s="390"/>
      <c r="CI192" s="390"/>
      <c r="CJ192" s="390"/>
      <c r="CK192" s="390"/>
      <c r="CL192" s="390"/>
      <c r="CM192" s="390"/>
      <c r="CN192" s="390"/>
      <c r="CO192" s="390"/>
      <c r="CP192" s="390"/>
      <c r="CQ192" s="390"/>
      <c r="CR192" s="390"/>
      <c r="CS192" s="390"/>
      <c r="CT192" s="390"/>
      <c r="CU192" s="443"/>
      <c r="CV192" s="206"/>
      <c r="CW192" s="206"/>
      <c r="CX192" s="206"/>
      <c r="CY192" s="206"/>
      <c r="CZ192" s="206"/>
      <c r="DA192" s="206"/>
      <c r="DB192" s="206"/>
      <c r="DC192" s="206"/>
      <c r="DD192" s="206"/>
      <c r="DE192" s="206"/>
      <c r="DF192" s="206"/>
      <c r="DG192" s="206"/>
      <c r="DH192" s="206"/>
      <c r="DI192" s="206"/>
      <c r="DJ192" s="206"/>
      <c r="DK192" s="206"/>
      <c r="DL192" s="958"/>
      <c r="DM192" s="987"/>
      <c r="DN192" s="1003"/>
      <c r="DO192" s="940"/>
      <c r="DP192" s="940"/>
      <c r="DQ192" s="940"/>
      <c r="DR192" s="940"/>
      <c r="DS192" s="992" t="str">
        <f>IF($AB$192="","",$AB$192)</f>
        <v/>
      </c>
      <c r="DT192" s="940"/>
      <c r="DU192" s="940"/>
      <c r="DV192" s="940"/>
      <c r="DW192" s="940"/>
      <c r="DX192" s="940"/>
      <c r="DY192" s="940"/>
      <c r="DZ192" s="940"/>
      <c r="EA192" s="940"/>
      <c r="EB192" s="940"/>
      <c r="EC192" s="940"/>
      <c r="ED192" s="940"/>
      <c r="EE192" s="940"/>
      <c r="EF192" s="940"/>
      <c r="EG192" s="940"/>
      <c r="EH192" s="940"/>
      <c r="EI192" s="940"/>
      <c r="EJ192" s="940"/>
      <c r="EK192" s="940"/>
      <c r="EL192" s="940"/>
      <c r="EM192" s="940"/>
      <c r="EN192" s="940"/>
      <c r="EO192" s="940"/>
      <c r="EP192" s="940"/>
      <c r="EQ192" s="940"/>
      <c r="ER192" s="940"/>
      <c r="ES192" s="940"/>
      <c r="ET192" s="940"/>
      <c r="EU192" s="940"/>
      <c r="EV192" s="940"/>
      <c r="EW192" s="940"/>
      <c r="EX192" s="940"/>
      <c r="EY192" s="940"/>
      <c r="EZ192" s="940"/>
      <c r="FA192" s="940"/>
      <c r="FB192" s="940"/>
      <c r="FC192" s="940"/>
      <c r="FD192" s="940"/>
      <c r="FE192" s="940"/>
      <c r="FF192" s="940"/>
      <c r="FG192" s="940"/>
      <c r="FH192" s="940"/>
      <c r="FI192" s="940"/>
      <c r="FJ192" s="940"/>
      <c r="FK192" s="940"/>
      <c r="FL192" s="940"/>
      <c r="FM192" s="940"/>
      <c r="FN192" s="940"/>
      <c r="FO192" s="940"/>
      <c r="FP192" s="940"/>
      <c r="FQ192" s="940"/>
      <c r="FR192" s="940"/>
      <c r="FS192" s="940"/>
      <c r="FT192" s="951"/>
      <c r="FU192" s="951"/>
      <c r="FV192" s="951"/>
      <c r="FW192" s="951"/>
      <c r="FX192" s="951"/>
      <c r="FY192" s="951"/>
      <c r="FZ192" s="951"/>
      <c r="GA192" s="951"/>
      <c r="GB192" s="951"/>
      <c r="GC192" s="951"/>
      <c r="GD192" s="951"/>
      <c r="GE192" s="951"/>
      <c r="GF192" s="951"/>
      <c r="GG192" s="951"/>
      <c r="GH192" s="951"/>
    </row>
    <row r="193" spans="1:190" s="25" customFormat="1" ht="27" customHeight="1" x14ac:dyDescent="0.15">
      <c r="A193" s="2172"/>
      <c r="B193" s="51" t="s">
        <v>32</v>
      </c>
      <c r="C193" s="1508"/>
      <c r="D193" s="1509"/>
      <c r="E193" s="1509"/>
      <c r="F193" s="1509"/>
      <c r="G193" s="1509"/>
      <c r="H193" s="1510"/>
      <c r="I193" s="1155"/>
      <c r="J193" s="50"/>
      <c r="K193" s="49"/>
      <c r="L193" s="49"/>
      <c r="M193" s="2047" t="s">
        <v>31</v>
      </c>
      <c r="N193" s="2048"/>
      <c r="O193" s="2048"/>
      <c r="P193" s="2048"/>
      <c r="Q193" s="2048"/>
      <c r="R193" s="2048"/>
      <c r="S193" s="2075" t="s">
        <v>33</v>
      </c>
      <c r="T193" s="2076"/>
      <c r="U193" s="2076"/>
      <c r="V193" s="2076"/>
      <c r="W193" s="2076"/>
      <c r="X193" s="2076"/>
      <c r="Y193" s="2076"/>
      <c r="Z193" s="2076"/>
      <c r="AA193" s="2131"/>
      <c r="AB193" s="2155"/>
      <c r="AC193" s="2156"/>
      <c r="AD193" s="2156"/>
      <c r="AE193" s="2156"/>
      <c r="AF193" s="2156"/>
      <c r="AG193" s="2156"/>
      <c r="AH193" s="2156"/>
      <c r="AI193" s="2156"/>
      <c r="AJ193" s="2156"/>
      <c r="AK193" s="2156"/>
      <c r="AL193" s="2156"/>
      <c r="AM193" s="2156"/>
      <c r="AN193" s="2156"/>
      <c r="AO193" s="2156"/>
      <c r="AP193" s="2156"/>
      <c r="AQ193" s="2156"/>
      <c r="AR193" s="2156"/>
      <c r="AS193" s="2156"/>
      <c r="AT193" s="2156"/>
      <c r="AU193" s="2156"/>
      <c r="AV193" s="2156"/>
      <c r="AW193" s="2156"/>
      <c r="AX193" s="2156"/>
      <c r="AY193" s="2156"/>
      <c r="AZ193" s="2156"/>
      <c r="BA193" s="2156"/>
      <c r="BB193" s="2156"/>
      <c r="BC193" s="2156"/>
      <c r="BD193" s="2156"/>
      <c r="BE193" s="2156"/>
      <c r="BF193" s="2156"/>
      <c r="BG193" s="2156"/>
      <c r="BH193" s="2156"/>
      <c r="BI193" s="2156"/>
      <c r="BJ193" s="2156"/>
      <c r="BK193" s="2156"/>
      <c r="BL193" s="2156"/>
      <c r="BM193" s="2156"/>
      <c r="BN193" s="2156"/>
      <c r="BO193" s="2156"/>
      <c r="BP193" s="2156"/>
      <c r="BQ193" s="2157"/>
      <c r="BR193" s="2157"/>
      <c r="BS193" s="2157"/>
      <c r="BT193" s="2158"/>
      <c r="BU193" s="437"/>
      <c r="BV193" s="710"/>
      <c r="BW193" s="710"/>
      <c r="BX193" s="710"/>
      <c r="BY193" s="470"/>
      <c r="BZ193" s="470"/>
      <c r="CA193" s="390"/>
      <c r="CB193" s="390"/>
      <c r="CC193" s="390"/>
      <c r="CD193" s="390"/>
      <c r="CE193" s="390"/>
      <c r="CF193" s="390"/>
      <c r="CG193" s="390"/>
      <c r="CH193" s="390"/>
      <c r="CI193" s="390"/>
      <c r="CJ193" s="390"/>
      <c r="CK193" s="390"/>
      <c r="CL193" s="390"/>
      <c r="CM193" s="390"/>
      <c r="CN193" s="390"/>
      <c r="CO193" s="390"/>
      <c r="CP193" s="390"/>
      <c r="CQ193" s="390"/>
      <c r="CR193" s="390"/>
      <c r="CS193" s="390"/>
      <c r="CT193" s="390"/>
      <c r="CU193" s="443"/>
      <c r="CV193" s="206"/>
      <c r="CW193" s="206"/>
      <c r="CX193" s="206"/>
      <c r="CY193" s="206"/>
      <c r="CZ193" s="206"/>
      <c r="DA193" s="206"/>
      <c r="DB193" s="206"/>
      <c r="DC193" s="206"/>
      <c r="DD193" s="206"/>
      <c r="DE193" s="206"/>
      <c r="DF193" s="206"/>
      <c r="DG193" s="206"/>
      <c r="DH193" s="206"/>
      <c r="DI193" s="206"/>
      <c r="DJ193" s="206"/>
      <c r="DK193" s="206"/>
      <c r="DL193" s="958"/>
      <c r="DM193" s="1002"/>
      <c r="DN193" s="1002"/>
      <c r="DO193" s="940"/>
      <c r="DP193" s="940"/>
      <c r="DQ193" s="940"/>
      <c r="DR193" s="940"/>
      <c r="DS193" s="391" t="str">
        <f>IF($AB$193="","",$AB$193)</f>
        <v/>
      </c>
      <c r="DT193" s="940"/>
      <c r="DU193" s="940"/>
      <c r="DV193" s="940"/>
      <c r="DW193" s="940"/>
      <c r="DX193" s="940"/>
      <c r="DY193" s="940"/>
      <c r="DZ193" s="940"/>
      <c r="EA193" s="940"/>
      <c r="EB193" s="940"/>
      <c r="EC193" s="940"/>
      <c r="ED193" s="940"/>
      <c r="EE193" s="940"/>
      <c r="EF193" s="940"/>
      <c r="EG193" s="940"/>
      <c r="EH193" s="940"/>
      <c r="EI193" s="940"/>
      <c r="EJ193" s="940"/>
      <c r="EK193" s="940"/>
      <c r="EL193" s="940"/>
      <c r="EM193" s="940"/>
      <c r="EN193" s="940"/>
      <c r="EO193" s="940"/>
      <c r="EP193" s="940"/>
      <c r="EQ193" s="940"/>
      <c r="ER193" s="940"/>
      <c r="ES193" s="940"/>
      <c r="ET193" s="940"/>
      <c r="EU193" s="940"/>
      <c r="EV193" s="940"/>
      <c r="EW193" s="940"/>
      <c r="EX193" s="940"/>
      <c r="EY193" s="940"/>
      <c r="EZ193" s="940"/>
      <c r="FA193" s="940"/>
      <c r="FB193" s="940"/>
      <c r="FC193" s="940"/>
      <c r="FD193" s="940"/>
      <c r="FE193" s="940"/>
      <c r="FF193" s="940"/>
      <c r="FG193" s="940"/>
      <c r="FH193" s="940"/>
      <c r="FI193" s="940"/>
      <c r="FJ193" s="940"/>
      <c r="FK193" s="940"/>
      <c r="FL193" s="940"/>
      <c r="FM193" s="940"/>
      <c r="FN193" s="940"/>
      <c r="FO193" s="940"/>
      <c r="FP193" s="940"/>
      <c r="FQ193" s="940"/>
      <c r="FR193" s="940"/>
      <c r="FS193" s="940"/>
      <c r="FT193" s="951"/>
      <c r="FU193" s="951"/>
      <c r="FV193" s="951"/>
      <c r="FW193" s="951"/>
      <c r="FX193" s="951"/>
      <c r="FY193" s="951"/>
      <c r="FZ193" s="951"/>
      <c r="GA193" s="951"/>
      <c r="GB193" s="951"/>
      <c r="GC193" s="951"/>
      <c r="GD193" s="951"/>
      <c r="GE193" s="951"/>
      <c r="GF193" s="951"/>
      <c r="GG193" s="951"/>
      <c r="GH193" s="951"/>
    </row>
    <row r="194" spans="1:190" s="25" customFormat="1" ht="27" customHeight="1" x14ac:dyDescent="0.15">
      <c r="A194" s="2172"/>
      <c r="B194" s="44"/>
      <c r="C194" s="1508"/>
      <c r="D194" s="1509"/>
      <c r="E194" s="1509"/>
      <c r="F194" s="1509"/>
      <c r="G194" s="1509"/>
      <c r="H194" s="1510"/>
      <c r="I194" s="1156"/>
      <c r="J194" s="48"/>
      <c r="K194" s="47"/>
      <c r="L194" s="47"/>
      <c r="M194" s="2048"/>
      <c r="N194" s="2048"/>
      <c r="O194" s="2048"/>
      <c r="P194" s="2048"/>
      <c r="Q194" s="2048"/>
      <c r="R194" s="2048"/>
      <c r="S194" s="2169" t="s">
        <v>31</v>
      </c>
      <c r="T194" s="2170"/>
      <c r="U194" s="2170"/>
      <c r="V194" s="2170"/>
      <c r="W194" s="2170"/>
      <c r="X194" s="2170"/>
      <c r="Y194" s="2170"/>
      <c r="Z194" s="2170"/>
      <c r="AA194" s="2171"/>
      <c r="AB194" s="2392"/>
      <c r="AC194" s="2393"/>
      <c r="AD194" s="2393"/>
      <c r="AE194" s="2393"/>
      <c r="AF194" s="2393"/>
      <c r="AG194" s="2394"/>
      <c r="AH194" s="2394"/>
      <c r="AI194" s="2394"/>
      <c r="AJ194" s="2394"/>
      <c r="AK194" s="2394"/>
      <c r="AL194" s="2394"/>
      <c r="AM194" s="2394"/>
      <c r="AN194" s="2394"/>
      <c r="AO194" s="2394"/>
      <c r="AP194" s="2394"/>
      <c r="AQ194" s="2394"/>
      <c r="AR194" s="2394"/>
      <c r="AS194" s="2394"/>
      <c r="AT194" s="2394"/>
      <c r="AU194" s="2394"/>
      <c r="AV194" s="2394"/>
      <c r="AW194" s="2394"/>
      <c r="AX194" s="2394"/>
      <c r="AY194" s="2394"/>
      <c r="AZ194" s="2394"/>
      <c r="BA194" s="2394"/>
      <c r="BB194" s="2394"/>
      <c r="BC194" s="2394"/>
      <c r="BD194" s="2394"/>
      <c r="BE194" s="2394"/>
      <c r="BF194" s="2394"/>
      <c r="BG194" s="2394"/>
      <c r="BH194" s="2394"/>
      <c r="BI194" s="2394"/>
      <c r="BJ194" s="2394"/>
      <c r="BK194" s="2394"/>
      <c r="BL194" s="2394"/>
      <c r="BM194" s="2394"/>
      <c r="BN194" s="2394"/>
      <c r="BO194" s="2394"/>
      <c r="BP194" s="2394"/>
      <c r="BQ194" s="2395"/>
      <c r="BR194" s="2395"/>
      <c r="BS194" s="2395"/>
      <c r="BT194" s="2396"/>
      <c r="BU194" s="437"/>
      <c r="BV194" s="710"/>
      <c r="BW194" s="710"/>
      <c r="BX194" s="710"/>
      <c r="BY194" s="470"/>
      <c r="BZ194" s="470"/>
      <c r="CA194" s="390"/>
      <c r="CB194" s="390"/>
      <c r="CC194" s="390"/>
      <c r="CD194" s="390"/>
      <c r="CE194" s="390"/>
      <c r="CF194" s="390"/>
      <c r="CG194" s="390"/>
      <c r="CH194" s="390"/>
      <c r="CI194" s="390"/>
      <c r="CJ194" s="390"/>
      <c r="CK194" s="390"/>
      <c r="CL194" s="390"/>
      <c r="CM194" s="390"/>
      <c r="CN194" s="390"/>
      <c r="CO194" s="390"/>
      <c r="CP194" s="390"/>
      <c r="CQ194" s="390"/>
      <c r="CR194" s="390"/>
      <c r="CS194" s="390"/>
      <c r="CT194" s="390"/>
      <c r="CU194" s="443"/>
      <c r="CV194" s="206"/>
      <c r="CW194" s="206"/>
      <c r="CX194" s="206"/>
      <c r="CY194" s="206"/>
      <c r="CZ194" s="206"/>
      <c r="DA194" s="206"/>
      <c r="DB194" s="206"/>
      <c r="DC194" s="206"/>
      <c r="DD194" s="206"/>
      <c r="DE194" s="206"/>
      <c r="DF194" s="206"/>
      <c r="DG194" s="206"/>
      <c r="DH194" s="206"/>
      <c r="DI194" s="206"/>
      <c r="DJ194" s="206"/>
      <c r="DK194" s="206"/>
      <c r="DL194" s="958"/>
      <c r="DM194" s="1002"/>
      <c r="DN194" s="1002"/>
      <c r="DO194" s="940"/>
      <c r="DP194" s="940"/>
      <c r="DQ194" s="940"/>
      <c r="DR194" s="940"/>
      <c r="DS194" s="391" t="str">
        <f>IF($AB$194="","",$AB$194)</f>
        <v/>
      </c>
      <c r="DT194" s="940"/>
      <c r="DU194" s="940"/>
      <c r="DV194" s="940"/>
      <c r="DW194" s="940"/>
      <c r="DX194" s="940"/>
      <c r="DY194" s="940"/>
      <c r="DZ194" s="940"/>
      <c r="EA194" s="940"/>
      <c r="EB194" s="940"/>
      <c r="EC194" s="940"/>
      <c r="ED194" s="940"/>
      <c r="EE194" s="940"/>
      <c r="EF194" s="940"/>
      <c r="EG194" s="940"/>
      <c r="EH194" s="940"/>
      <c r="EI194" s="940"/>
      <c r="EJ194" s="940"/>
      <c r="EK194" s="940"/>
      <c r="EL194" s="940"/>
      <c r="EM194" s="940"/>
      <c r="EN194" s="940"/>
      <c r="EO194" s="940"/>
      <c r="EP194" s="940"/>
      <c r="EQ194" s="940"/>
      <c r="ER194" s="940"/>
      <c r="ES194" s="940"/>
      <c r="ET194" s="940"/>
      <c r="EU194" s="940"/>
      <c r="EV194" s="940"/>
      <c r="EW194" s="940"/>
      <c r="EX194" s="940"/>
      <c r="EY194" s="940"/>
      <c r="EZ194" s="940"/>
      <c r="FA194" s="940"/>
      <c r="FB194" s="940"/>
      <c r="FC194" s="940"/>
      <c r="FD194" s="940"/>
      <c r="FE194" s="940"/>
      <c r="FF194" s="940"/>
      <c r="FG194" s="940"/>
      <c r="FH194" s="940"/>
      <c r="FI194" s="940"/>
      <c r="FJ194" s="940"/>
      <c r="FK194" s="940"/>
      <c r="FL194" s="940"/>
      <c r="FM194" s="940"/>
      <c r="FN194" s="940"/>
      <c r="FO194" s="940"/>
      <c r="FP194" s="940"/>
      <c r="FQ194" s="940"/>
      <c r="FR194" s="940"/>
      <c r="FS194" s="940"/>
      <c r="FT194" s="951"/>
      <c r="FU194" s="951"/>
      <c r="FV194" s="951"/>
      <c r="FW194" s="951"/>
      <c r="FX194" s="951"/>
      <c r="FY194" s="951"/>
      <c r="FZ194" s="951"/>
      <c r="GA194" s="951"/>
      <c r="GB194" s="951"/>
      <c r="GC194" s="951"/>
      <c r="GD194" s="951"/>
      <c r="GE194" s="951"/>
      <c r="GF194" s="951"/>
      <c r="GG194" s="951"/>
      <c r="GH194" s="951"/>
    </row>
    <row r="195" spans="1:190" s="77" customFormat="1" ht="27" customHeight="1" x14ac:dyDescent="0.15">
      <c r="A195" s="2172"/>
      <c r="B195" s="8"/>
      <c r="C195" s="1511"/>
      <c r="D195" s="987"/>
      <c r="E195" s="987"/>
      <c r="F195" s="987"/>
      <c r="G195" s="987"/>
      <c r="H195" s="1512"/>
      <c r="I195" s="1156"/>
      <c r="J195" s="48"/>
      <c r="K195" s="47"/>
      <c r="L195" s="47"/>
      <c r="M195" s="2047" t="s">
        <v>29</v>
      </c>
      <c r="N195" s="2048"/>
      <c r="O195" s="2048"/>
      <c r="P195" s="2048"/>
      <c r="Q195" s="2048"/>
      <c r="R195" s="2048"/>
      <c r="S195" s="2075" t="s">
        <v>28</v>
      </c>
      <c r="T195" s="2129"/>
      <c r="U195" s="2129"/>
      <c r="V195" s="2129"/>
      <c r="W195" s="2129"/>
      <c r="X195" s="2129"/>
      <c r="Y195" s="2129"/>
      <c r="Z195" s="2129"/>
      <c r="AA195" s="2130"/>
      <c r="AB195" s="2166"/>
      <c r="AC195" s="2167"/>
      <c r="AD195" s="2167"/>
      <c r="AE195" s="2167"/>
      <c r="AF195" s="2167"/>
      <c r="AG195" s="2167"/>
      <c r="AH195" s="2167"/>
      <c r="AI195" s="2167"/>
      <c r="AJ195" s="2167"/>
      <c r="AK195" s="2167"/>
      <c r="AL195" s="2167"/>
      <c r="AM195" s="2167"/>
      <c r="AN195" s="2167"/>
      <c r="AO195" s="2167"/>
      <c r="AP195" s="2167"/>
      <c r="AQ195" s="2167"/>
      <c r="AR195" s="2167"/>
      <c r="AS195" s="2167"/>
      <c r="AT195" s="2167"/>
      <c r="AU195" s="2167"/>
      <c r="AV195" s="2167"/>
      <c r="AW195" s="2167"/>
      <c r="AX195" s="2167"/>
      <c r="AY195" s="2167"/>
      <c r="AZ195" s="2167"/>
      <c r="BA195" s="2167"/>
      <c r="BB195" s="2167"/>
      <c r="BC195" s="2167"/>
      <c r="BD195" s="2167"/>
      <c r="BE195" s="2167"/>
      <c r="BF195" s="2167"/>
      <c r="BG195" s="2167"/>
      <c r="BH195" s="2167"/>
      <c r="BI195" s="2167"/>
      <c r="BJ195" s="2167"/>
      <c r="BK195" s="2167"/>
      <c r="BL195" s="2167"/>
      <c r="BM195" s="2167"/>
      <c r="BN195" s="2167"/>
      <c r="BO195" s="2167"/>
      <c r="BP195" s="2167"/>
      <c r="BQ195" s="2167"/>
      <c r="BR195" s="2167"/>
      <c r="BS195" s="2167"/>
      <c r="BT195" s="2168"/>
      <c r="BU195" s="471"/>
      <c r="BV195" s="471"/>
      <c r="BW195" s="471"/>
      <c r="BX195" s="471"/>
      <c r="BY195" s="470"/>
      <c r="BZ195" s="470"/>
      <c r="CA195" s="390"/>
      <c r="CB195" s="390"/>
      <c r="CC195" s="390"/>
      <c r="CD195" s="390"/>
      <c r="CE195" s="390"/>
      <c r="CF195" s="390"/>
      <c r="CG195" s="390"/>
      <c r="CH195" s="390"/>
      <c r="CI195" s="390"/>
      <c r="CJ195" s="390"/>
      <c r="CK195" s="390"/>
      <c r="CL195" s="390"/>
      <c r="CM195" s="390"/>
      <c r="CN195" s="390"/>
      <c r="CO195" s="390"/>
      <c r="CP195" s="390"/>
      <c r="CQ195" s="390"/>
      <c r="CR195" s="390"/>
      <c r="CS195" s="390"/>
      <c r="CT195" s="390"/>
      <c r="CU195" s="443"/>
      <c r="CV195" s="206"/>
      <c r="CW195" s="206"/>
      <c r="CX195" s="206"/>
      <c r="CY195" s="206"/>
      <c r="CZ195" s="206"/>
      <c r="DA195" s="206"/>
      <c r="DB195" s="206"/>
      <c r="DC195" s="206"/>
      <c r="DD195" s="206"/>
      <c r="DE195" s="206"/>
      <c r="DF195" s="206"/>
      <c r="DG195" s="206"/>
      <c r="DH195" s="206"/>
      <c r="DI195" s="206"/>
      <c r="DJ195" s="206"/>
      <c r="DK195" s="206"/>
      <c r="DL195" s="958"/>
      <c r="DM195" s="1002"/>
      <c r="DN195" s="1002"/>
      <c r="DO195" s="940"/>
      <c r="DP195" s="940"/>
      <c r="DQ195" s="940"/>
      <c r="DR195" s="940"/>
      <c r="DS195" s="391" t="str">
        <f>IF($AB$195="","",$AB$195)</f>
        <v/>
      </c>
      <c r="DT195" s="940"/>
      <c r="DU195" s="940"/>
      <c r="DV195" s="940"/>
      <c r="DW195" s="940"/>
      <c r="DX195" s="940"/>
      <c r="DY195" s="940"/>
      <c r="DZ195" s="940"/>
      <c r="EA195" s="940"/>
      <c r="EB195" s="940"/>
      <c r="EC195" s="940"/>
      <c r="ED195" s="940"/>
      <c r="EE195" s="940"/>
      <c r="EF195" s="940"/>
      <c r="EG195" s="940"/>
      <c r="EH195" s="940"/>
      <c r="EI195" s="940"/>
      <c r="EJ195" s="940"/>
      <c r="EK195" s="940"/>
      <c r="EL195" s="940"/>
      <c r="EM195" s="940"/>
      <c r="EN195" s="940"/>
      <c r="EO195" s="940"/>
      <c r="EP195" s="940"/>
      <c r="EQ195" s="940"/>
      <c r="ER195" s="940"/>
      <c r="ES195" s="940"/>
      <c r="ET195" s="940"/>
      <c r="EU195" s="940"/>
      <c r="EV195" s="940"/>
      <c r="EW195" s="940"/>
      <c r="EX195" s="940"/>
      <c r="EY195" s="940"/>
      <c r="EZ195" s="940"/>
      <c r="FA195" s="940"/>
      <c r="FB195" s="940"/>
      <c r="FC195" s="940"/>
      <c r="FD195" s="940"/>
      <c r="FE195" s="940"/>
      <c r="FF195" s="940"/>
      <c r="FG195" s="940"/>
      <c r="FH195" s="940"/>
      <c r="FI195" s="940"/>
      <c r="FJ195" s="940"/>
      <c r="FK195" s="940"/>
      <c r="FL195" s="940"/>
      <c r="FM195" s="940"/>
      <c r="FN195" s="940"/>
      <c r="FO195" s="940"/>
      <c r="FP195" s="940"/>
      <c r="FQ195" s="940"/>
      <c r="FR195" s="940"/>
      <c r="FS195" s="940"/>
      <c r="FT195" s="987"/>
      <c r="FU195" s="987"/>
      <c r="FV195" s="987"/>
      <c r="FW195" s="987"/>
      <c r="FX195" s="987"/>
      <c r="FY195" s="987"/>
      <c r="FZ195" s="987"/>
      <c r="GA195" s="987"/>
      <c r="GB195" s="987"/>
      <c r="GC195" s="987"/>
      <c r="GD195" s="987"/>
      <c r="GE195" s="987"/>
      <c r="GF195" s="987"/>
      <c r="GG195" s="987"/>
      <c r="GH195" s="987"/>
    </row>
    <row r="196" spans="1:190" ht="27" customHeight="1" x14ac:dyDescent="0.15">
      <c r="A196" s="2172"/>
      <c r="C196" s="1511"/>
      <c r="D196" s="987"/>
      <c r="E196" s="987"/>
      <c r="F196" s="987"/>
      <c r="G196" s="987"/>
      <c r="H196" s="1512"/>
      <c r="I196" s="1155"/>
      <c r="J196" s="34"/>
      <c r="K196" s="715"/>
      <c r="L196" s="715"/>
      <c r="M196" s="2047"/>
      <c r="N196" s="2048"/>
      <c r="O196" s="2048"/>
      <c r="P196" s="2048"/>
      <c r="Q196" s="2048"/>
      <c r="R196" s="2048"/>
      <c r="S196" s="2152" t="s">
        <v>27</v>
      </c>
      <c r="T196" s="2152"/>
      <c r="U196" s="2152"/>
      <c r="V196" s="2152"/>
      <c r="W196" s="2152"/>
      <c r="X196" s="2152"/>
      <c r="Y196" s="2152"/>
      <c r="Z196" s="2132"/>
      <c r="AA196" s="2133"/>
      <c r="AB196" s="2134"/>
      <c r="AC196" s="2056"/>
      <c r="AD196" s="2056"/>
      <c r="AE196" s="2056"/>
      <c r="AF196" s="2135"/>
      <c r="AG196" s="2135"/>
      <c r="AH196" s="2135"/>
      <c r="AI196" s="2135"/>
      <c r="AJ196" s="2135"/>
      <c r="AK196" s="2135"/>
      <c r="AL196" s="2135"/>
      <c r="AM196" s="2135"/>
      <c r="AN196" s="2135"/>
      <c r="AO196" s="2135"/>
      <c r="AP196" s="2136"/>
      <c r="AQ196" s="709" t="s">
        <v>67</v>
      </c>
      <c r="AR196" s="87"/>
      <c r="AS196" s="87"/>
      <c r="AT196" s="87"/>
      <c r="AU196" s="87"/>
      <c r="AV196" s="87"/>
      <c r="AW196" s="87"/>
      <c r="AX196" s="87"/>
      <c r="AY196" s="87"/>
      <c r="AZ196" s="87"/>
      <c r="BA196" s="87"/>
      <c r="BB196" s="87"/>
      <c r="BC196" s="87"/>
      <c r="BD196" s="87"/>
      <c r="BE196" s="87"/>
      <c r="BF196" s="87"/>
      <c r="BG196" s="87"/>
      <c r="BH196" s="87"/>
      <c r="BI196" s="87"/>
      <c r="BJ196" s="87"/>
      <c r="BK196" s="87"/>
      <c r="BL196" s="87"/>
      <c r="BM196" s="87"/>
      <c r="BN196" s="87"/>
      <c r="BO196" s="87"/>
      <c r="BP196" s="87"/>
      <c r="BQ196" s="87"/>
      <c r="BR196" s="87"/>
      <c r="BS196" s="87"/>
      <c r="BT196" s="87"/>
      <c r="BU196" s="463"/>
      <c r="BV196" s="710"/>
      <c r="BW196" s="710"/>
      <c r="BX196" s="710"/>
      <c r="BY196" s="35"/>
      <c r="BZ196" s="710"/>
      <c r="CA196" s="390"/>
      <c r="CB196" s="390"/>
      <c r="CC196" s="390"/>
      <c r="CD196" s="390"/>
      <c r="CE196" s="390"/>
      <c r="CF196" s="390"/>
      <c r="CG196" s="390"/>
      <c r="CH196" s="390"/>
      <c r="CI196" s="390"/>
      <c r="CJ196" s="390"/>
      <c r="CK196" s="390"/>
      <c r="CL196" s="390"/>
      <c r="CM196" s="390"/>
      <c r="CN196" s="390"/>
      <c r="CO196" s="390"/>
      <c r="CP196" s="390"/>
      <c r="CQ196" s="390"/>
      <c r="CR196" s="390"/>
      <c r="CS196" s="390"/>
      <c r="CT196" s="390"/>
      <c r="CU196" s="443"/>
      <c r="DL196" s="958"/>
      <c r="DS196" s="391" t="str">
        <f>IF($AB$196="","",$AB$196)</f>
        <v/>
      </c>
      <c r="DT196" s="951"/>
      <c r="DU196" s="951"/>
      <c r="FJ196" s="940"/>
      <c r="FK196" s="940"/>
      <c r="FL196" s="940"/>
      <c r="FM196" s="940"/>
      <c r="FN196" s="940"/>
      <c r="FO196" s="940"/>
      <c r="FP196" s="940"/>
      <c r="FQ196" s="940"/>
      <c r="FR196" s="940"/>
      <c r="FS196" s="940"/>
    </row>
    <row r="197" spans="1:190" ht="27" customHeight="1" thickBot="1" x14ac:dyDescent="0.2">
      <c r="A197" s="2172"/>
      <c r="C197" s="1511"/>
      <c r="D197" s="987"/>
      <c r="E197" s="987"/>
      <c r="F197" s="987"/>
      <c r="G197" s="987"/>
      <c r="H197" s="1512"/>
      <c r="I197" s="1156"/>
      <c r="J197" s="48"/>
      <c r="K197" s="47"/>
      <c r="L197" s="47"/>
      <c r="M197" s="2048"/>
      <c r="N197" s="2048"/>
      <c r="O197" s="2048"/>
      <c r="P197" s="2048"/>
      <c r="Q197" s="2048"/>
      <c r="R197" s="2048"/>
      <c r="S197" s="2204"/>
      <c r="T197" s="2204"/>
      <c r="U197" s="2204"/>
      <c r="V197" s="2204"/>
      <c r="W197" s="2204"/>
      <c r="X197" s="2204"/>
      <c r="Y197" s="2204"/>
      <c r="Z197" s="2137"/>
      <c r="AA197" s="2138"/>
      <c r="AB197" s="2055"/>
      <c r="AC197" s="2056"/>
      <c r="AD197" s="2056"/>
      <c r="AE197" s="2056"/>
      <c r="AF197" s="2056"/>
      <c r="AG197" s="2056"/>
      <c r="AH197" s="2056"/>
      <c r="AI197" s="2056"/>
      <c r="AJ197" s="2056"/>
      <c r="AK197" s="2056"/>
      <c r="AL197" s="2056"/>
      <c r="AM197" s="2056"/>
      <c r="AN197" s="2056"/>
      <c r="AO197" s="2056"/>
      <c r="AP197" s="2057"/>
      <c r="AQ197" s="708" t="s">
        <v>26</v>
      </c>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463"/>
      <c r="BV197" s="710"/>
      <c r="BW197" s="710"/>
      <c r="BX197" s="710"/>
      <c r="BY197" s="470"/>
      <c r="BZ197" s="470"/>
      <c r="CA197" s="390"/>
      <c r="CB197" s="390"/>
      <c r="CC197" s="390"/>
      <c r="CD197" s="390"/>
      <c r="CE197" s="390"/>
      <c r="CF197" s="390"/>
      <c r="CG197" s="390"/>
      <c r="CH197" s="390"/>
      <c r="CI197" s="390"/>
      <c r="CJ197" s="390"/>
      <c r="CK197" s="390"/>
      <c r="CL197" s="390"/>
      <c r="CM197" s="390"/>
      <c r="CN197" s="390"/>
      <c r="CO197" s="390"/>
      <c r="CP197" s="390"/>
      <c r="CQ197" s="390"/>
      <c r="CR197" s="390"/>
      <c r="CS197" s="390"/>
      <c r="CT197" s="390"/>
      <c r="CU197" s="443"/>
      <c r="DL197" s="958"/>
      <c r="DM197" s="1001"/>
      <c r="DN197" s="1001"/>
      <c r="DS197" s="391" t="str">
        <f>IF($AB$197="","",$AB$197)</f>
        <v/>
      </c>
      <c r="FJ197" s="940"/>
      <c r="FK197" s="940"/>
      <c r="FL197" s="940"/>
      <c r="FM197" s="940"/>
      <c r="FN197" s="940"/>
      <c r="FO197" s="940"/>
      <c r="FP197" s="940"/>
      <c r="FQ197" s="940"/>
      <c r="FR197" s="940"/>
      <c r="FS197" s="940"/>
    </row>
    <row r="198" spans="1:190" s="25" customFormat="1" ht="27" customHeight="1" thickBot="1" x14ac:dyDescent="0.2">
      <c r="A198" s="2172"/>
      <c r="B198" s="51" t="s">
        <v>32</v>
      </c>
      <c r="C198" s="1508"/>
      <c r="D198" s="1509"/>
      <c r="E198" s="1509"/>
      <c r="F198" s="1509"/>
      <c r="G198" s="1509"/>
      <c r="H198" s="1510"/>
      <c r="I198" s="1156"/>
      <c r="J198" s="48"/>
      <c r="K198" s="47"/>
      <c r="L198" s="47"/>
      <c r="M198" s="2048"/>
      <c r="N198" s="2048"/>
      <c r="O198" s="2048"/>
      <c r="P198" s="2048"/>
      <c r="Q198" s="2048"/>
      <c r="R198" s="2048"/>
      <c r="S198" s="2205"/>
      <c r="T198" s="2205"/>
      <c r="U198" s="2205"/>
      <c r="V198" s="2205"/>
      <c r="W198" s="2205"/>
      <c r="X198" s="2205"/>
      <c r="Y198" s="2205"/>
      <c r="Z198" s="2188" t="s">
        <v>25</v>
      </c>
      <c r="AA198" s="2189"/>
      <c r="AB198" s="2198"/>
      <c r="AC198" s="2199"/>
      <c r="AD198" s="2199"/>
      <c r="AE198" s="2199"/>
      <c r="AF198" s="2199"/>
      <c r="AG198" s="2199"/>
      <c r="AH198" s="2199"/>
      <c r="AI198" s="2199"/>
      <c r="AJ198" s="2199"/>
      <c r="AK198" s="2199"/>
      <c r="AL198" s="2199"/>
      <c r="AM198" s="2199"/>
      <c r="AN198" s="2199"/>
      <c r="AO198" s="2199"/>
      <c r="AP198" s="2685"/>
      <c r="AQ198" s="76" t="s">
        <v>24</v>
      </c>
      <c r="AR198" s="73"/>
      <c r="AS198" s="74"/>
      <c r="AT198" s="74"/>
      <c r="AU198" s="74"/>
      <c r="AV198" s="74"/>
      <c r="AW198" s="74"/>
      <c r="AX198" s="74"/>
      <c r="AY198" s="73"/>
      <c r="AZ198" s="75"/>
      <c r="BA198" s="73"/>
      <c r="BB198" s="73"/>
      <c r="BC198" s="73"/>
      <c r="BD198" s="73"/>
      <c r="BE198" s="73"/>
      <c r="BF198" s="73"/>
      <c r="BG198" s="73"/>
      <c r="BH198" s="73"/>
      <c r="BI198" s="74"/>
      <c r="BJ198" s="74"/>
      <c r="BK198" s="74"/>
      <c r="BL198" s="74"/>
      <c r="BM198" s="74"/>
      <c r="BN198" s="74"/>
      <c r="BO198" s="74"/>
      <c r="BP198" s="73"/>
      <c r="BQ198" s="73"/>
      <c r="BR198" s="73"/>
      <c r="BS198" s="73"/>
      <c r="BT198" s="73"/>
      <c r="BU198" s="437"/>
      <c r="BV198" s="437"/>
      <c r="BW198" s="437"/>
      <c r="BX198" s="437"/>
      <c r="BY198" s="470"/>
      <c r="BZ198" s="470"/>
      <c r="CA198" s="390"/>
      <c r="CB198" s="390"/>
      <c r="CC198" s="390"/>
      <c r="CD198" s="390"/>
      <c r="CE198" s="390"/>
      <c r="CF198" s="390"/>
      <c r="CG198" s="390"/>
      <c r="CH198" s="390"/>
      <c r="CI198" s="390"/>
      <c r="CJ198" s="390"/>
      <c r="CK198" s="390"/>
      <c r="CL198" s="390"/>
      <c r="CM198" s="390"/>
      <c r="CN198" s="390"/>
      <c r="CO198" s="390"/>
      <c r="CP198" s="390"/>
      <c r="CQ198" s="390"/>
      <c r="CR198" s="390"/>
      <c r="CS198" s="390"/>
      <c r="CT198" s="390"/>
      <c r="CU198" s="443"/>
      <c r="CV198" s="206"/>
      <c r="CW198" s="206"/>
      <c r="CX198" s="206"/>
      <c r="CY198" s="206"/>
      <c r="CZ198" s="206"/>
      <c r="DA198" s="206"/>
      <c r="DB198" s="206"/>
      <c r="DC198" s="206"/>
      <c r="DD198" s="206"/>
      <c r="DE198" s="206"/>
      <c r="DF198" s="206"/>
      <c r="DG198" s="206"/>
      <c r="DH198" s="206"/>
      <c r="DI198" s="206"/>
      <c r="DJ198" s="206"/>
      <c r="DK198" s="206"/>
      <c r="DL198" s="958"/>
      <c r="DM198" s="985"/>
      <c r="DN198" s="1002" t="s">
        <v>1506</v>
      </c>
      <c r="DO198" s="940"/>
      <c r="DP198" s="1198" t="s">
        <v>6016</v>
      </c>
      <c r="DQ198" s="940"/>
      <c r="DR198" s="940"/>
      <c r="DS198" s="391" t="str">
        <f>IF($AB$198="","",$AB$198)</f>
        <v/>
      </c>
      <c r="DT198" s="940"/>
      <c r="DU198" s="940"/>
      <c r="DV198" s="940"/>
      <c r="DW198" s="940"/>
      <c r="DX198" s="940"/>
      <c r="DY198" s="940"/>
      <c r="DZ198" s="940"/>
      <c r="EA198" s="940"/>
      <c r="EB198" s="940"/>
      <c r="EC198" s="940"/>
      <c r="ED198" s="940"/>
      <c r="EE198" s="940"/>
      <c r="EF198" s="940"/>
      <c r="EG198" s="940"/>
      <c r="EH198" s="940"/>
      <c r="EI198" s="940"/>
      <c r="EJ198" s="940"/>
      <c r="EK198" s="940"/>
      <c r="EL198" s="940"/>
      <c r="EM198" s="940"/>
      <c r="EN198" s="940"/>
      <c r="EO198" s="940"/>
      <c r="EP198" s="940"/>
      <c r="EQ198" s="940"/>
      <c r="ER198" s="940"/>
      <c r="ES198" s="940"/>
      <c r="ET198" s="940"/>
      <c r="EU198" s="940"/>
      <c r="EV198" s="940"/>
      <c r="EW198" s="940"/>
      <c r="EX198" s="940"/>
      <c r="EY198" s="940"/>
      <c r="EZ198" s="940"/>
      <c r="FA198" s="940"/>
      <c r="FB198" s="940"/>
      <c r="FC198" s="940"/>
      <c r="FD198" s="940"/>
      <c r="FE198" s="940"/>
      <c r="FF198" s="940"/>
      <c r="FG198" s="940"/>
      <c r="FH198" s="940"/>
      <c r="FI198" s="940"/>
      <c r="FJ198" s="940"/>
      <c r="FK198" s="940"/>
      <c r="FL198" s="940"/>
      <c r="FM198" s="940"/>
      <c r="FN198" s="940"/>
      <c r="FO198" s="940"/>
      <c r="FP198" s="940"/>
      <c r="FQ198" s="940"/>
      <c r="FR198" s="940"/>
      <c r="FS198" s="940"/>
      <c r="FT198" s="951"/>
      <c r="FU198" s="951"/>
      <c r="FV198" s="951"/>
      <c r="FW198" s="951"/>
      <c r="FX198" s="951"/>
      <c r="FY198" s="951"/>
      <c r="FZ198" s="951"/>
      <c r="GA198" s="951"/>
      <c r="GB198" s="951"/>
      <c r="GC198" s="951"/>
      <c r="GD198" s="951"/>
      <c r="GE198" s="951"/>
      <c r="GF198" s="951"/>
      <c r="GG198" s="951"/>
      <c r="GH198" s="951"/>
    </row>
    <row r="199" spans="1:190" s="25" customFormat="1" ht="27" customHeight="1" x14ac:dyDescent="0.15">
      <c r="A199" s="2172"/>
      <c r="B199" s="44"/>
      <c r="C199" s="1508"/>
      <c r="D199" s="1509"/>
      <c r="E199" s="1509"/>
      <c r="F199" s="1509"/>
      <c r="G199" s="1509"/>
      <c r="H199" s="1510"/>
      <c r="I199" s="1155"/>
      <c r="J199" s="50"/>
      <c r="K199" s="49"/>
      <c r="L199" s="49"/>
      <c r="M199" s="2048"/>
      <c r="N199" s="2048"/>
      <c r="O199" s="2048"/>
      <c r="P199" s="2048"/>
      <c r="Q199" s="2048"/>
      <c r="R199" s="2048"/>
      <c r="S199" s="2178" t="s">
        <v>23</v>
      </c>
      <c r="T199" s="2179"/>
      <c r="U199" s="2179"/>
      <c r="V199" s="2179"/>
      <c r="W199" s="2179"/>
      <c r="X199" s="2179"/>
      <c r="Y199" s="2179"/>
      <c r="Z199" s="2179"/>
      <c r="AA199" s="2180"/>
      <c r="AB199" s="2181"/>
      <c r="AC199" s="2182"/>
      <c r="AD199" s="2182"/>
      <c r="AE199" s="2182"/>
      <c r="AF199" s="2182"/>
      <c r="AG199" s="2182"/>
      <c r="AH199" s="2183" t="s">
        <v>20</v>
      </c>
      <c r="AI199" s="2183"/>
      <c r="AJ199" s="2183"/>
      <c r="AK199" s="2597"/>
      <c r="AL199" s="2598"/>
      <c r="AM199" s="2598"/>
      <c r="AN199" s="2598"/>
      <c r="AO199" s="2598"/>
      <c r="AP199" s="2598"/>
      <c r="AQ199" s="2381"/>
      <c r="AR199" s="2382"/>
      <c r="AS199" s="2382"/>
      <c r="AT199" s="2382"/>
      <c r="AU199" s="2382"/>
      <c r="AV199" s="2382"/>
      <c r="AW199" s="2382"/>
      <c r="AX199" s="2382"/>
      <c r="AY199" s="2382"/>
      <c r="AZ199" s="2382"/>
      <c r="BA199" s="2382"/>
      <c r="BB199" s="2382"/>
      <c r="BC199" s="2382"/>
      <c r="BD199" s="2382"/>
      <c r="BE199" s="2382"/>
      <c r="BF199" s="2382"/>
      <c r="BG199" s="2382"/>
      <c r="BH199" s="2382"/>
      <c r="BI199" s="2382"/>
      <c r="BJ199" s="2382"/>
      <c r="BK199" s="2382"/>
      <c r="BL199" s="2382"/>
      <c r="BM199" s="2382"/>
      <c r="BN199" s="2382"/>
      <c r="BO199" s="2382"/>
      <c r="BP199" s="2382"/>
      <c r="BQ199" s="2382"/>
      <c r="BR199" s="2382"/>
      <c r="BS199" s="2382"/>
      <c r="BT199" s="2382"/>
      <c r="BU199" s="437"/>
      <c r="BV199" s="710"/>
      <c r="BW199" s="710"/>
      <c r="BX199" s="710"/>
      <c r="BY199" s="470"/>
      <c r="BZ199" s="470"/>
      <c r="CA199" s="390"/>
      <c r="CB199" s="390"/>
      <c r="CC199" s="390"/>
      <c r="CD199" s="390"/>
      <c r="CE199" s="390"/>
      <c r="CF199" s="390"/>
      <c r="CG199" s="390"/>
      <c r="CH199" s="390"/>
      <c r="CI199" s="390"/>
      <c r="CJ199" s="390"/>
      <c r="CK199" s="390"/>
      <c r="CL199" s="390"/>
      <c r="CM199" s="390"/>
      <c r="CN199" s="390"/>
      <c r="CO199" s="390"/>
      <c r="CP199" s="390"/>
      <c r="CQ199" s="390"/>
      <c r="CR199" s="390"/>
      <c r="CS199" s="390"/>
      <c r="CT199" s="390"/>
      <c r="CU199" s="443"/>
      <c r="CV199" s="206"/>
      <c r="CW199" s="206"/>
      <c r="CX199" s="206"/>
      <c r="CY199" s="206"/>
      <c r="CZ199" s="206"/>
      <c r="DA199" s="206"/>
      <c r="DB199" s="206"/>
      <c r="DC199" s="206"/>
      <c r="DD199" s="206"/>
      <c r="DE199" s="206"/>
      <c r="DF199" s="206"/>
      <c r="DG199" s="206"/>
      <c r="DH199" s="206"/>
      <c r="DI199" s="206"/>
      <c r="DJ199" s="206"/>
      <c r="DK199" s="206"/>
      <c r="DL199" s="958"/>
      <c r="DM199" s="997" t="str">
        <f>CONCATENATE(AB199,"-",AK199)</f>
        <v>-</v>
      </c>
      <c r="DN199" s="998" t="str">
        <f>ASC(DM199)</f>
        <v>-</v>
      </c>
      <c r="DO199" s="940"/>
      <c r="DP199" s="1010">
        <f>IF(DM199="-",1,0)</f>
        <v>1</v>
      </c>
      <c r="DQ199" s="1009" t="str">
        <f>IF(DS188=TRUE,$DS$171,DN199)</f>
        <v>-</v>
      </c>
      <c r="DR199" s="940"/>
      <c r="DS199" s="391" t="str">
        <f>IF($DN$199="","",$DN$199)</f>
        <v>-</v>
      </c>
      <c r="DT199" s="940"/>
      <c r="DU199" s="940"/>
      <c r="DV199" s="940"/>
      <c r="DW199" s="940"/>
      <c r="DX199" s="940"/>
      <c r="DY199" s="940"/>
      <c r="DZ199" s="940"/>
      <c r="EA199" s="940"/>
      <c r="EB199" s="940"/>
      <c r="EC199" s="940"/>
      <c r="ED199" s="940"/>
      <c r="EE199" s="940"/>
      <c r="EF199" s="940"/>
      <c r="EG199" s="940"/>
      <c r="EH199" s="940"/>
      <c r="EI199" s="940"/>
      <c r="EJ199" s="940"/>
      <c r="EK199" s="940"/>
      <c r="EL199" s="940"/>
      <c r="EM199" s="940"/>
      <c r="EN199" s="940"/>
      <c r="EO199" s="940"/>
      <c r="EP199" s="940"/>
      <c r="EQ199" s="940"/>
      <c r="ER199" s="940"/>
      <c r="ES199" s="940"/>
      <c r="ET199" s="940"/>
      <c r="EU199" s="940"/>
      <c r="EV199" s="940"/>
      <c r="EW199" s="940"/>
      <c r="EX199" s="940"/>
      <c r="EY199" s="940"/>
      <c r="EZ199" s="940"/>
      <c r="FA199" s="940"/>
      <c r="FB199" s="940"/>
      <c r="FC199" s="940"/>
      <c r="FD199" s="940"/>
      <c r="FE199" s="940"/>
      <c r="FF199" s="940"/>
      <c r="FG199" s="940"/>
      <c r="FH199" s="940"/>
      <c r="FI199" s="940"/>
      <c r="FJ199" s="940"/>
      <c r="FK199" s="940"/>
      <c r="FL199" s="940"/>
      <c r="FM199" s="940"/>
      <c r="FN199" s="940"/>
      <c r="FO199" s="940"/>
      <c r="FP199" s="940"/>
      <c r="FQ199" s="940"/>
      <c r="FR199" s="940"/>
      <c r="FS199" s="940"/>
      <c r="FT199" s="951"/>
      <c r="FU199" s="951"/>
      <c r="FV199" s="951"/>
      <c r="FW199" s="951"/>
      <c r="FX199" s="951"/>
      <c r="FY199" s="951"/>
      <c r="FZ199" s="951"/>
      <c r="GA199" s="951"/>
      <c r="GB199" s="951"/>
      <c r="GC199" s="951"/>
      <c r="GD199" s="951"/>
      <c r="GE199" s="951"/>
      <c r="GF199" s="951"/>
      <c r="GG199" s="951"/>
      <c r="GH199" s="951"/>
    </row>
    <row r="200" spans="1:190" s="25" customFormat="1" ht="27" customHeight="1" x14ac:dyDescent="0.15">
      <c r="A200" s="2172"/>
      <c r="B200" s="44"/>
      <c r="C200" s="1508"/>
      <c r="D200" s="1509"/>
      <c r="E200" s="1509"/>
      <c r="F200" s="1509"/>
      <c r="G200" s="1509"/>
      <c r="H200" s="1510"/>
      <c r="I200" s="1156"/>
      <c r="J200" s="48"/>
      <c r="K200" s="47"/>
      <c r="L200" s="47"/>
      <c r="M200" s="2048"/>
      <c r="N200" s="2048"/>
      <c r="O200" s="2048"/>
      <c r="P200" s="2048"/>
      <c r="Q200" s="2048"/>
      <c r="R200" s="2048"/>
      <c r="S200" s="2077" t="s">
        <v>22</v>
      </c>
      <c r="T200" s="2078"/>
      <c r="U200" s="2078"/>
      <c r="V200" s="2078"/>
      <c r="W200" s="2078"/>
      <c r="X200" s="2078"/>
      <c r="Y200" s="2078"/>
      <c r="Z200" s="2078"/>
      <c r="AA200" s="2186"/>
      <c r="AB200" s="2411"/>
      <c r="AC200" s="2412"/>
      <c r="AD200" s="2412"/>
      <c r="AE200" s="2412"/>
      <c r="AF200" s="2412"/>
      <c r="AG200" s="2412"/>
      <c r="AH200" s="2412"/>
      <c r="AI200" s="2412"/>
      <c r="AJ200" s="2412"/>
      <c r="AK200" s="2412"/>
      <c r="AL200" s="2412"/>
      <c r="AM200" s="2412"/>
      <c r="AN200" s="2413"/>
      <c r="AO200" s="2413"/>
      <c r="AP200" s="2413"/>
      <c r="AQ200" s="2413"/>
      <c r="AR200" s="2413"/>
      <c r="AS200" s="2413"/>
      <c r="AT200" s="2413"/>
      <c r="AU200" s="2413"/>
      <c r="AV200" s="2413"/>
      <c r="AW200" s="2413"/>
      <c r="AX200" s="2413"/>
      <c r="AY200" s="2413"/>
      <c r="AZ200" s="2413"/>
      <c r="BA200" s="2413"/>
      <c r="BB200" s="2413"/>
      <c r="BC200" s="2413"/>
      <c r="BD200" s="2413"/>
      <c r="BE200" s="2413"/>
      <c r="BF200" s="2413"/>
      <c r="BG200" s="2413"/>
      <c r="BH200" s="2413"/>
      <c r="BI200" s="2413"/>
      <c r="BJ200" s="2413"/>
      <c r="BK200" s="2413"/>
      <c r="BL200" s="2413"/>
      <c r="BM200" s="2413"/>
      <c r="BN200" s="2413"/>
      <c r="BO200" s="2413"/>
      <c r="BP200" s="2413"/>
      <c r="BQ200" s="2414"/>
      <c r="BR200" s="2414"/>
      <c r="BS200" s="2414"/>
      <c r="BT200" s="2415"/>
      <c r="BU200" s="437"/>
      <c r="BV200" s="710"/>
      <c r="BW200" s="710"/>
      <c r="BX200" s="710"/>
      <c r="BY200" s="710"/>
      <c r="BZ200" s="710"/>
      <c r="CA200" s="390"/>
      <c r="CB200" s="390"/>
      <c r="CC200" s="390"/>
      <c r="CD200" s="390"/>
      <c r="CE200" s="390"/>
      <c r="CF200" s="390"/>
      <c r="CG200" s="390"/>
      <c r="CH200" s="390"/>
      <c r="CI200" s="390"/>
      <c r="CJ200" s="390"/>
      <c r="CK200" s="390"/>
      <c r="CL200" s="390"/>
      <c r="CM200" s="390"/>
      <c r="CN200" s="390"/>
      <c r="CO200" s="390"/>
      <c r="CP200" s="390"/>
      <c r="CQ200" s="390"/>
      <c r="CR200" s="390"/>
      <c r="CS200" s="390"/>
      <c r="CT200" s="390"/>
      <c r="CU200" s="443"/>
      <c r="CV200" s="206"/>
      <c r="CW200" s="206"/>
      <c r="CX200" s="206"/>
      <c r="CY200" s="206"/>
      <c r="CZ200" s="206"/>
      <c r="DA200" s="206"/>
      <c r="DB200" s="206"/>
      <c r="DC200" s="206"/>
      <c r="DD200" s="206"/>
      <c r="DE200" s="206"/>
      <c r="DF200" s="206"/>
      <c r="DG200" s="206"/>
      <c r="DH200" s="206"/>
      <c r="DI200" s="206"/>
      <c r="DJ200" s="206"/>
      <c r="DK200" s="206"/>
      <c r="DL200" s="958"/>
      <c r="DM200" s="999" t="s">
        <v>1509</v>
      </c>
      <c r="DN200" s="999"/>
      <c r="DO200" s="940"/>
      <c r="DP200" s="1198" t="s">
        <v>6017</v>
      </c>
      <c r="DQ200" s="1008"/>
      <c r="DR200" s="940"/>
      <c r="DS200" s="391" t="str">
        <f>IF($DN$200="","",$DN$200)</f>
        <v/>
      </c>
      <c r="DT200" s="940"/>
      <c r="DU200" s="940"/>
      <c r="DV200" s="940"/>
      <c r="DW200" s="940"/>
      <c r="DX200" s="940"/>
      <c r="DY200" s="940"/>
      <c r="DZ200" s="940"/>
      <c r="EA200" s="940"/>
      <c r="EB200" s="940"/>
      <c r="EC200" s="940"/>
      <c r="ED200" s="940"/>
      <c r="EE200" s="940"/>
      <c r="EF200" s="940"/>
      <c r="EG200" s="940"/>
      <c r="EH200" s="940"/>
      <c r="EI200" s="940"/>
      <c r="EJ200" s="940"/>
      <c r="EK200" s="940"/>
      <c r="EL200" s="940"/>
      <c r="EM200" s="940"/>
      <c r="EN200" s="940"/>
      <c r="EO200" s="940"/>
      <c r="EP200" s="940"/>
      <c r="EQ200" s="940"/>
      <c r="ER200" s="940"/>
      <c r="ES200" s="940"/>
      <c r="ET200" s="940"/>
      <c r="EU200" s="940"/>
      <c r="EV200" s="940"/>
      <c r="EW200" s="940"/>
      <c r="EX200" s="940"/>
      <c r="EY200" s="940"/>
      <c r="EZ200" s="940"/>
      <c r="FA200" s="940"/>
      <c r="FB200" s="940"/>
      <c r="FC200" s="940"/>
      <c r="FD200" s="940"/>
      <c r="FE200" s="940"/>
      <c r="FF200" s="940"/>
      <c r="FG200" s="940"/>
      <c r="FH200" s="940"/>
      <c r="FI200" s="940"/>
      <c r="FJ200" s="940"/>
      <c r="FK200" s="940"/>
      <c r="FL200" s="940"/>
      <c r="FM200" s="940"/>
      <c r="FN200" s="940"/>
      <c r="FO200" s="940"/>
      <c r="FP200" s="940"/>
      <c r="FQ200" s="940"/>
      <c r="FR200" s="940"/>
      <c r="FS200" s="940"/>
      <c r="FT200" s="951"/>
      <c r="FU200" s="951"/>
      <c r="FV200" s="951"/>
      <c r="FW200" s="951"/>
      <c r="FX200" s="951"/>
      <c r="FY200" s="951"/>
      <c r="FZ200" s="951"/>
      <c r="GA200" s="951"/>
      <c r="GB200" s="951"/>
      <c r="GC200" s="951"/>
      <c r="GD200" s="951"/>
      <c r="GE200" s="951"/>
      <c r="GF200" s="951"/>
      <c r="GG200" s="951"/>
      <c r="GH200" s="951"/>
    </row>
    <row r="201" spans="1:190" s="25" customFormat="1" ht="27" customHeight="1" thickBot="1" x14ac:dyDescent="0.2">
      <c r="A201" s="2172"/>
      <c r="B201" s="44"/>
      <c r="C201" s="1508"/>
      <c r="D201" s="1509"/>
      <c r="E201" s="1509"/>
      <c r="F201" s="1509"/>
      <c r="G201" s="1509"/>
      <c r="H201" s="1510"/>
      <c r="I201" s="1155"/>
      <c r="J201" s="46"/>
      <c r="K201" s="45"/>
      <c r="L201" s="45"/>
      <c r="M201" s="2423"/>
      <c r="N201" s="2423"/>
      <c r="O201" s="2423"/>
      <c r="P201" s="2423"/>
      <c r="Q201" s="2423"/>
      <c r="R201" s="2423"/>
      <c r="S201" s="2378" t="s">
        <v>21</v>
      </c>
      <c r="T201" s="2379"/>
      <c r="U201" s="2379"/>
      <c r="V201" s="2379"/>
      <c r="W201" s="2379"/>
      <c r="X201" s="2379"/>
      <c r="Y201" s="2379"/>
      <c r="Z201" s="2379"/>
      <c r="AA201" s="2380"/>
      <c r="AB201" s="2274"/>
      <c r="AC201" s="2275"/>
      <c r="AD201" s="2275"/>
      <c r="AE201" s="2275"/>
      <c r="AF201" s="2275"/>
      <c r="AG201" s="2275"/>
      <c r="AH201" s="2276" t="s">
        <v>20</v>
      </c>
      <c r="AI201" s="2276"/>
      <c r="AJ201" s="2276"/>
      <c r="AK201" s="2275"/>
      <c r="AL201" s="2275"/>
      <c r="AM201" s="2275"/>
      <c r="AN201" s="2275"/>
      <c r="AO201" s="2275"/>
      <c r="AP201" s="2275"/>
      <c r="AQ201" s="2276" t="s">
        <v>20</v>
      </c>
      <c r="AR201" s="2276"/>
      <c r="AS201" s="2276"/>
      <c r="AT201" s="2275"/>
      <c r="AU201" s="2275"/>
      <c r="AV201" s="2275"/>
      <c r="AW201" s="2275"/>
      <c r="AX201" s="2275"/>
      <c r="AY201" s="2275"/>
      <c r="AZ201" s="2363"/>
      <c r="BA201" s="2363"/>
      <c r="BB201" s="2363"/>
      <c r="BC201" s="2363"/>
      <c r="BD201" s="2363"/>
      <c r="BE201" s="2363"/>
      <c r="BF201" s="2363"/>
      <c r="BG201" s="2363"/>
      <c r="BH201" s="2363"/>
      <c r="BI201" s="2363"/>
      <c r="BJ201" s="2363"/>
      <c r="BK201" s="2363"/>
      <c r="BL201" s="2363"/>
      <c r="BM201" s="2363"/>
      <c r="BN201" s="2363"/>
      <c r="BO201" s="2363"/>
      <c r="BP201" s="2363"/>
      <c r="BQ201" s="2363"/>
      <c r="BR201" s="2363"/>
      <c r="BS201" s="2363"/>
      <c r="BT201" s="2363"/>
      <c r="BU201" s="460"/>
      <c r="BV201" s="445"/>
      <c r="BW201" s="445"/>
      <c r="BX201" s="445"/>
      <c r="BY201" s="445"/>
      <c r="BZ201" s="445"/>
      <c r="CA201" s="446"/>
      <c r="CB201" s="446"/>
      <c r="CC201" s="446"/>
      <c r="CD201" s="446"/>
      <c r="CE201" s="446"/>
      <c r="CF201" s="446"/>
      <c r="CG201" s="446"/>
      <c r="CH201" s="446"/>
      <c r="CI201" s="446"/>
      <c r="CJ201" s="446"/>
      <c r="CK201" s="446"/>
      <c r="CL201" s="446"/>
      <c r="CM201" s="446"/>
      <c r="CN201" s="446"/>
      <c r="CO201" s="446"/>
      <c r="CP201" s="446"/>
      <c r="CQ201" s="446"/>
      <c r="CR201" s="446"/>
      <c r="CS201" s="446"/>
      <c r="CT201" s="446"/>
      <c r="CU201" s="447"/>
      <c r="CV201" s="206"/>
      <c r="CW201" s="206"/>
      <c r="CX201" s="206"/>
      <c r="CY201" s="206"/>
      <c r="CZ201" s="206"/>
      <c r="DA201" s="206"/>
      <c r="DB201" s="206"/>
      <c r="DC201" s="206"/>
      <c r="DD201" s="206"/>
      <c r="DE201" s="206"/>
      <c r="DF201" s="206"/>
      <c r="DG201" s="206"/>
      <c r="DH201" s="206"/>
      <c r="DI201" s="206"/>
      <c r="DJ201" s="206"/>
      <c r="DK201" s="206"/>
      <c r="DL201" s="958"/>
      <c r="DM201" s="997" t="str">
        <f>CONCATENATE(AB201,"-",AK201,"-",AT201)</f>
        <v>--</v>
      </c>
      <c r="DN201" s="998" t="str">
        <f>ASC(DM201)</f>
        <v>--</v>
      </c>
      <c r="DO201" s="940"/>
      <c r="DP201" s="1010">
        <f>IF(DM201="--",1,0)</f>
        <v>1</v>
      </c>
      <c r="DQ201" s="1009" t="str">
        <f>IF(DS188=TRUE,DS187,DN201)</f>
        <v>--</v>
      </c>
      <c r="DR201" s="940"/>
      <c r="DS201" s="391" t="str">
        <f>IF($DN$201="","",$DN$201)</f>
        <v>--</v>
      </c>
      <c r="DT201" s="940"/>
      <c r="DU201" s="940"/>
      <c r="DV201" s="940"/>
      <c r="DW201" s="940"/>
      <c r="DX201" s="940"/>
      <c r="DY201" s="940"/>
      <c r="DZ201" s="940"/>
      <c r="EA201" s="940"/>
      <c r="EB201" s="940"/>
      <c r="EC201" s="940"/>
      <c r="ED201" s="940"/>
      <c r="EE201" s="940"/>
      <c r="EF201" s="940"/>
      <c r="EG201" s="940"/>
      <c r="EH201" s="940"/>
      <c r="EI201" s="940"/>
      <c r="EJ201" s="940"/>
      <c r="EK201" s="940"/>
      <c r="EL201" s="940"/>
      <c r="EM201" s="940"/>
      <c r="EN201" s="940"/>
      <c r="EO201" s="940"/>
      <c r="EP201" s="940"/>
      <c r="EQ201" s="940"/>
      <c r="ER201" s="940"/>
      <c r="ES201" s="940"/>
      <c r="ET201" s="940"/>
      <c r="EU201" s="940"/>
      <c r="EV201" s="940"/>
      <c r="EW201" s="940"/>
      <c r="EX201" s="940"/>
      <c r="EY201" s="940"/>
      <c r="EZ201" s="940"/>
      <c r="FA201" s="940"/>
      <c r="FB201" s="940"/>
      <c r="FC201" s="940"/>
      <c r="FD201" s="940"/>
      <c r="FE201" s="940"/>
      <c r="FF201" s="940"/>
      <c r="FG201" s="940"/>
      <c r="FH201" s="940"/>
      <c r="FI201" s="940"/>
      <c r="FJ201" s="940"/>
      <c r="FK201" s="940"/>
      <c r="FL201" s="940"/>
      <c r="FM201" s="940"/>
      <c r="FN201" s="940"/>
      <c r="FO201" s="940"/>
      <c r="FP201" s="940"/>
      <c r="FQ201" s="940"/>
      <c r="FR201" s="940"/>
      <c r="FS201" s="940"/>
      <c r="FT201" s="951"/>
      <c r="FU201" s="951"/>
      <c r="FV201" s="951"/>
      <c r="FW201" s="951"/>
      <c r="FX201" s="951"/>
      <c r="FY201" s="951"/>
      <c r="FZ201" s="951"/>
      <c r="GA201" s="951"/>
      <c r="GB201" s="951"/>
      <c r="GC201" s="951"/>
      <c r="GD201" s="951"/>
      <c r="GE201" s="951"/>
      <c r="GF201" s="951"/>
      <c r="GG201" s="951"/>
      <c r="GH201" s="951"/>
    </row>
    <row r="202" spans="1:190" ht="15" hidden="1" customHeight="1" x14ac:dyDescent="0.15">
      <c r="C202" s="1511"/>
      <c r="D202" s="987"/>
      <c r="E202" s="987"/>
      <c r="F202" s="987"/>
      <c r="G202" s="987"/>
      <c r="H202" s="1512"/>
      <c r="I202" s="1155"/>
      <c r="BU202" s="28"/>
      <c r="BX202" s="7"/>
      <c r="CA202" s="392"/>
      <c r="CB202" s="392"/>
      <c r="CC202" s="392"/>
      <c r="CD202" s="392"/>
      <c r="CE202" s="392"/>
      <c r="CF202" s="392"/>
      <c r="CG202" s="392"/>
      <c r="CH202" s="392"/>
      <c r="CI202" s="392"/>
      <c r="CJ202" s="392"/>
      <c r="CK202" s="392"/>
      <c r="CL202" s="392"/>
      <c r="CM202" s="392"/>
      <c r="CN202" s="392"/>
      <c r="CO202" s="392"/>
      <c r="CP202" s="392"/>
      <c r="CQ202" s="392"/>
      <c r="CR202" s="392"/>
      <c r="CS202" s="392"/>
      <c r="CT202" s="392"/>
      <c r="CU202" s="392"/>
      <c r="CV202" s="729"/>
      <c r="CW202" s="729"/>
      <c r="CX202" s="729"/>
      <c r="CY202" s="729"/>
      <c r="CZ202" s="729"/>
      <c r="DA202" s="729"/>
      <c r="DB202" s="729"/>
      <c r="DC202" s="729"/>
      <c r="DD202" s="729"/>
      <c r="DE202" s="729"/>
      <c r="DF202" s="729"/>
      <c r="DG202" s="729"/>
      <c r="DH202" s="729"/>
      <c r="DI202" s="729"/>
      <c r="DJ202" s="729"/>
      <c r="DK202" s="729"/>
      <c r="DL202" s="958"/>
      <c r="DM202" s="963"/>
      <c r="FJ202" s="940"/>
      <c r="FK202" s="940"/>
      <c r="FL202" s="940"/>
      <c r="FM202" s="940"/>
      <c r="FN202" s="940"/>
      <c r="FO202" s="940"/>
      <c r="FP202" s="940"/>
      <c r="FQ202" s="940"/>
      <c r="FR202" s="940"/>
      <c r="FS202" s="940"/>
    </row>
    <row r="203" spans="1:190" ht="15" hidden="1" customHeight="1" x14ac:dyDescent="0.15">
      <c r="C203" s="1511"/>
      <c r="D203" s="987"/>
      <c r="E203" s="987"/>
      <c r="F203" s="987"/>
      <c r="G203" s="987"/>
      <c r="H203" s="1512"/>
      <c r="I203" s="1155"/>
      <c r="BU203" s="28"/>
      <c r="BX203" s="7"/>
      <c r="CA203" s="392"/>
      <c r="CB203" s="392"/>
      <c r="CC203" s="392"/>
      <c r="CD203" s="392"/>
      <c r="CE203" s="392"/>
      <c r="CF203" s="392"/>
      <c r="CG203" s="392"/>
      <c r="CH203" s="392"/>
      <c r="CI203" s="392"/>
      <c r="CJ203" s="392"/>
      <c r="CK203" s="392"/>
      <c r="CL203" s="392"/>
      <c r="CM203" s="392"/>
      <c r="CN203" s="392"/>
      <c r="CO203" s="392"/>
      <c r="CP203" s="392"/>
      <c r="CQ203" s="392"/>
      <c r="CR203" s="392"/>
      <c r="CS203" s="392"/>
      <c r="CT203" s="392"/>
      <c r="CU203" s="392"/>
      <c r="CV203" s="729"/>
      <c r="CW203" s="729"/>
      <c r="CX203" s="729"/>
      <c r="CY203" s="729"/>
      <c r="CZ203" s="729"/>
      <c r="DA203" s="729"/>
      <c r="DB203" s="729"/>
      <c r="DC203" s="729"/>
      <c r="DD203" s="729"/>
      <c r="DE203" s="729"/>
      <c r="DF203" s="729"/>
      <c r="DG203" s="729"/>
      <c r="DH203" s="729"/>
      <c r="DI203" s="729"/>
      <c r="DJ203" s="729"/>
      <c r="DK203" s="729"/>
      <c r="DL203" s="958"/>
      <c r="DM203" s="963"/>
      <c r="FJ203" s="940"/>
      <c r="FK203" s="940"/>
      <c r="FL203" s="940"/>
      <c r="FM203" s="940"/>
      <c r="FN203" s="940"/>
      <c r="FO203" s="940"/>
      <c r="FP203" s="940"/>
      <c r="FQ203" s="940"/>
      <c r="FR203" s="940"/>
      <c r="FS203" s="940"/>
    </row>
    <row r="204" spans="1:190" ht="15" hidden="1" customHeight="1" x14ac:dyDescent="0.15">
      <c r="C204" s="1511"/>
      <c r="D204" s="987"/>
      <c r="E204" s="987"/>
      <c r="F204" s="987"/>
      <c r="G204" s="987"/>
      <c r="H204" s="1512"/>
      <c r="I204" s="1155"/>
      <c r="BU204" s="28"/>
      <c r="BX204" s="7"/>
      <c r="CA204" s="392"/>
      <c r="CB204" s="392"/>
      <c r="CC204" s="392"/>
      <c r="CD204" s="392"/>
      <c r="CE204" s="392"/>
      <c r="CF204" s="392"/>
      <c r="CG204" s="392"/>
      <c r="CH204" s="392"/>
      <c r="CI204" s="392"/>
      <c r="CJ204" s="392"/>
      <c r="CK204" s="392"/>
      <c r="CL204" s="392"/>
      <c r="CM204" s="392"/>
      <c r="CN204" s="392"/>
      <c r="CO204" s="392"/>
      <c r="CP204" s="392"/>
      <c r="CQ204" s="392"/>
      <c r="CR204" s="392"/>
      <c r="CS204" s="392"/>
      <c r="CT204" s="392"/>
      <c r="CU204" s="392"/>
      <c r="CV204" s="729"/>
      <c r="CW204" s="729"/>
      <c r="CX204" s="729"/>
      <c r="CY204" s="729"/>
      <c r="CZ204" s="729"/>
      <c r="DA204" s="729"/>
      <c r="DB204" s="729"/>
      <c r="DC204" s="729"/>
      <c r="DD204" s="729"/>
      <c r="DE204" s="729"/>
      <c r="DF204" s="729"/>
      <c r="DG204" s="729"/>
      <c r="DH204" s="729"/>
      <c r="DI204" s="729"/>
      <c r="DJ204" s="729"/>
      <c r="DK204" s="729"/>
      <c r="DL204" s="958"/>
      <c r="DM204" s="963"/>
      <c r="FJ204" s="940"/>
      <c r="FK204" s="940"/>
      <c r="FL204" s="940"/>
      <c r="FM204" s="940"/>
      <c r="FN204" s="940"/>
      <c r="FO204" s="940"/>
      <c r="FP204" s="940"/>
      <c r="FQ204" s="940"/>
      <c r="FR204" s="940"/>
      <c r="FS204" s="940"/>
    </row>
    <row r="205" spans="1:190" ht="15" customHeight="1" thickBot="1" x14ac:dyDescent="0.2">
      <c r="C205" s="1511"/>
      <c r="D205" s="987"/>
      <c r="E205" s="987"/>
      <c r="F205" s="987"/>
      <c r="G205" s="987"/>
      <c r="H205" s="1512"/>
      <c r="I205" s="1155"/>
      <c r="BU205" s="28"/>
      <c r="BX205" s="7"/>
      <c r="CA205" s="392"/>
      <c r="CB205" s="392"/>
      <c r="CC205" s="392"/>
      <c r="CD205" s="392"/>
      <c r="CE205" s="392"/>
      <c r="CF205" s="392"/>
      <c r="CG205" s="392"/>
      <c r="CH205" s="392"/>
      <c r="CI205" s="392"/>
      <c r="CJ205" s="392"/>
      <c r="CK205" s="392"/>
      <c r="CL205" s="392"/>
      <c r="CM205" s="392"/>
      <c r="CN205" s="392"/>
      <c r="CO205" s="392"/>
      <c r="CP205" s="392"/>
      <c r="CQ205" s="392"/>
      <c r="CR205" s="392"/>
      <c r="CS205" s="392"/>
      <c r="CT205" s="392"/>
      <c r="CU205" s="392"/>
      <c r="CV205" s="729"/>
      <c r="CW205" s="729"/>
      <c r="CX205" s="729"/>
      <c r="CY205" s="729"/>
      <c r="CZ205" s="729"/>
      <c r="DA205" s="729"/>
      <c r="DB205" s="729"/>
      <c r="DC205" s="729"/>
      <c r="DD205" s="729"/>
      <c r="DE205" s="729"/>
      <c r="DF205" s="729"/>
      <c r="DG205" s="729"/>
      <c r="DH205" s="729"/>
      <c r="DI205" s="729"/>
      <c r="DJ205" s="729"/>
      <c r="DK205" s="729"/>
      <c r="DL205" s="958"/>
      <c r="DM205" s="963"/>
      <c r="FJ205" s="940"/>
      <c r="FK205" s="940"/>
      <c r="FL205" s="940"/>
      <c r="FM205" s="940"/>
      <c r="FN205" s="940"/>
      <c r="FO205" s="940"/>
      <c r="FP205" s="940"/>
      <c r="FQ205" s="940"/>
      <c r="FR205" s="940"/>
      <c r="FS205" s="940"/>
    </row>
    <row r="206" spans="1:190" ht="35.1" customHeight="1" thickBot="1" x14ac:dyDescent="0.2">
      <c r="A206" s="21"/>
      <c r="C206" s="1511"/>
      <c r="D206" s="987"/>
      <c r="E206" s="987"/>
      <c r="F206" s="987"/>
      <c r="G206" s="987"/>
      <c r="H206" s="1512"/>
      <c r="I206" s="1161"/>
      <c r="J206" s="2406" t="s">
        <v>1708</v>
      </c>
      <c r="K206" s="2588"/>
      <c r="L206" s="2588"/>
      <c r="M206" s="2588"/>
      <c r="N206" s="2588"/>
      <c r="O206" s="2588"/>
      <c r="P206" s="2588"/>
      <c r="Q206" s="2588"/>
      <c r="R206" s="2588"/>
      <c r="S206" s="2588"/>
      <c r="T206" s="2588"/>
      <c r="U206" s="2588"/>
      <c r="V206" s="2588"/>
      <c r="W206" s="2588"/>
      <c r="X206" s="2588"/>
      <c r="Y206" s="2588"/>
      <c r="Z206" s="2588"/>
      <c r="AA206" s="2588"/>
      <c r="AB206" s="2588"/>
      <c r="AC206" s="2588"/>
      <c r="AD206" s="2588"/>
      <c r="AE206" s="2588"/>
      <c r="AF206" s="2588"/>
      <c r="AG206" s="2588"/>
      <c r="AH206" s="2588"/>
      <c r="AI206" s="2588"/>
      <c r="AJ206" s="2588"/>
      <c r="AK206" s="2588"/>
      <c r="AL206" s="2588"/>
      <c r="AM206" s="2588"/>
      <c r="AN206" s="2588"/>
      <c r="AO206" s="2588"/>
      <c r="AP206" s="2588"/>
      <c r="AQ206" s="2588"/>
      <c r="AR206" s="2588"/>
      <c r="AS206" s="2588"/>
      <c r="AT206" s="2588"/>
      <c r="AU206" s="2588"/>
      <c r="AV206" s="2588"/>
      <c r="AW206" s="2588"/>
      <c r="AX206" s="2588"/>
      <c r="AY206" s="2588"/>
      <c r="AZ206" s="2588"/>
      <c r="BA206" s="2588"/>
      <c r="BB206" s="2588"/>
      <c r="BC206" s="2588"/>
      <c r="BD206" s="2588"/>
      <c r="BE206" s="2588"/>
      <c r="BF206" s="2588"/>
      <c r="BG206" s="2588"/>
      <c r="BH206" s="2588"/>
      <c r="BI206" s="2588"/>
      <c r="BJ206" s="2588"/>
      <c r="BK206" s="2588"/>
      <c r="BL206" s="2064" t="s">
        <v>1736</v>
      </c>
      <c r="BM206" s="2065"/>
      <c r="BN206" s="2065"/>
      <c r="BO206" s="2065"/>
      <c r="BP206" s="2065"/>
      <c r="BQ206" s="2065"/>
      <c r="BR206" s="2065"/>
      <c r="BS206" s="2065"/>
      <c r="BT206" s="2065"/>
      <c r="BU206" s="466"/>
      <c r="BV206" s="456"/>
      <c r="BW206" s="456"/>
      <c r="BX206" s="456"/>
      <c r="BY206" s="456"/>
      <c r="BZ206" s="456"/>
      <c r="CA206" s="457"/>
      <c r="CB206" s="457"/>
      <c r="CC206" s="457"/>
      <c r="CD206" s="457"/>
      <c r="CE206" s="457"/>
      <c r="CF206" s="457"/>
      <c r="CG206" s="457"/>
      <c r="CH206" s="457"/>
      <c r="CI206" s="457"/>
      <c r="CJ206" s="457"/>
      <c r="CK206" s="457"/>
      <c r="CL206" s="457"/>
      <c r="CM206" s="457"/>
      <c r="CN206" s="457"/>
      <c r="CO206" s="457"/>
      <c r="CP206" s="457"/>
      <c r="CQ206" s="457"/>
      <c r="CR206" s="457"/>
      <c r="CS206" s="457"/>
      <c r="CT206" s="457"/>
      <c r="CU206" s="458"/>
      <c r="DL206" s="958"/>
      <c r="DM206" s="940" t="s">
        <v>1691</v>
      </c>
      <c r="DO206" s="940" t="s">
        <v>1690</v>
      </c>
      <c r="DP206" s="940" t="s">
        <v>1688</v>
      </c>
      <c r="FJ206" s="940"/>
      <c r="FK206" s="940"/>
      <c r="FL206" s="940"/>
      <c r="FM206" s="940"/>
      <c r="FN206" s="940"/>
      <c r="FO206" s="940"/>
      <c r="FP206" s="940"/>
      <c r="FQ206" s="940"/>
      <c r="FR206" s="940"/>
      <c r="FS206" s="940"/>
    </row>
    <row r="207" spans="1:190" ht="27" customHeight="1" x14ac:dyDescent="0.15">
      <c r="A207" s="21"/>
      <c r="C207" s="1511"/>
      <c r="D207" s="987"/>
      <c r="E207" s="987"/>
      <c r="F207" s="987"/>
      <c r="G207" s="987"/>
      <c r="H207" s="1512"/>
      <c r="I207" s="1160"/>
      <c r="J207" s="24"/>
      <c r="K207" s="862"/>
      <c r="L207" s="862"/>
      <c r="M207" s="2397" t="s">
        <v>57</v>
      </c>
      <c r="N207" s="2397"/>
      <c r="O207" s="2397"/>
      <c r="P207" s="2397"/>
      <c r="Q207" s="2397"/>
      <c r="R207" s="2397"/>
      <c r="S207" s="868"/>
      <c r="T207" s="868"/>
      <c r="U207" s="868"/>
      <c r="V207" s="868"/>
      <c r="W207" s="868"/>
      <c r="X207" s="868"/>
      <c r="Y207" s="2721"/>
      <c r="Z207" s="2722"/>
      <c r="AA207" s="2723"/>
      <c r="AB207" s="2709" t="s">
        <v>56</v>
      </c>
      <c r="AC207" s="2710"/>
      <c r="AD207" s="2710"/>
      <c r="AE207" s="2710"/>
      <c r="AF207" s="2710"/>
      <c r="AG207" s="2710"/>
      <c r="AH207" s="2710"/>
      <c r="AI207" s="2710"/>
      <c r="AJ207" s="2710"/>
      <c r="AK207" s="2599"/>
      <c r="AL207" s="2600"/>
      <c r="AM207" s="2600"/>
      <c r="AN207" s="2600"/>
      <c r="AO207" s="2600"/>
      <c r="AP207" s="2601"/>
      <c r="AQ207" s="2266" t="s">
        <v>54</v>
      </c>
      <c r="AR207" s="2266"/>
      <c r="AS207" s="861"/>
      <c r="AT207" s="861"/>
      <c r="AU207" s="861"/>
      <c r="AV207" s="861"/>
      <c r="AW207" s="861"/>
      <c r="AX207" s="861"/>
      <c r="AY207" s="861"/>
      <c r="AZ207" s="42"/>
      <c r="BA207" s="861"/>
      <c r="BB207" s="861"/>
      <c r="BC207" s="861"/>
      <c r="BD207" s="861"/>
      <c r="BE207" s="861"/>
      <c r="BF207" s="861"/>
      <c r="BG207" s="861"/>
      <c r="BH207" s="861"/>
      <c r="BI207" s="861"/>
      <c r="BJ207" s="861"/>
      <c r="BK207" s="861"/>
      <c r="BL207" s="861"/>
      <c r="BM207" s="861"/>
      <c r="BN207" s="861"/>
      <c r="BO207" s="861"/>
      <c r="BP207" s="861"/>
      <c r="BQ207" s="861"/>
      <c r="BR207" s="861"/>
      <c r="BS207" s="861"/>
      <c r="BT207" s="861"/>
      <c r="BU207" s="463"/>
      <c r="BV207" s="710"/>
      <c r="BW207" s="710"/>
      <c r="BX207" s="710"/>
      <c r="BY207" s="710"/>
      <c r="BZ207" s="710"/>
      <c r="CA207" s="390"/>
      <c r="CB207" s="390"/>
      <c r="CC207" s="390"/>
      <c r="CD207" s="390"/>
      <c r="CE207" s="390"/>
      <c r="CF207" s="390"/>
      <c r="CG207" s="390"/>
      <c r="CH207" s="390"/>
      <c r="CI207" s="390"/>
      <c r="CJ207" s="390"/>
      <c r="CK207" s="390"/>
      <c r="CL207" s="390"/>
      <c r="CM207" s="390"/>
      <c r="CN207" s="390"/>
      <c r="CO207" s="390"/>
      <c r="CP207" s="390"/>
      <c r="CQ207" s="390"/>
      <c r="CR207" s="390"/>
      <c r="CS207" s="390"/>
      <c r="CT207" s="390"/>
      <c r="CU207" s="443"/>
      <c r="DL207" s="958"/>
      <c r="DM207" s="1028">
        <f>IF(Y207="適用",1,0)</f>
        <v>0</v>
      </c>
      <c r="DO207" s="1016" t="str">
        <f>IF(DM207=1,"レ","")</f>
        <v/>
      </c>
      <c r="DP207" s="1017" t="str">
        <f>IF(DM207&lt;&gt;1,"レ","")</f>
        <v>レ</v>
      </c>
      <c r="FJ207" s="940"/>
      <c r="FK207" s="940"/>
      <c r="FL207" s="940"/>
      <c r="FM207" s="940"/>
      <c r="FN207" s="940"/>
      <c r="FO207" s="940"/>
      <c r="FP207" s="940"/>
      <c r="FQ207" s="940"/>
      <c r="FR207" s="940"/>
      <c r="FS207" s="940"/>
    </row>
    <row r="208" spans="1:190" s="25" customFormat="1" ht="27" customHeight="1" x14ac:dyDescent="0.15">
      <c r="A208" s="23"/>
      <c r="B208" s="26"/>
      <c r="C208" s="1508"/>
      <c r="D208" s="1509"/>
      <c r="E208" s="1509"/>
      <c r="F208" s="1509"/>
      <c r="G208" s="1509"/>
      <c r="H208" s="1510"/>
      <c r="I208" s="1160"/>
      <c r="J208" s="24"/>
      <c r="K208" s="862"/>
      <c r="L208" s="862"/>
      <c r="M208" s="2398"/>
      <c r="N208" s="2398"/>
      <c r="O208" s="2398"/>
      <c r="P208" s="2398"/>
      <c r="Q208" s="2398"/>
      <c r="R208" s="2398"/>
      <c r="S208" s="869"/>
      <c r="T208" s="869"/>
      <c r="U208" s="869"/>
      <c r="V208" s="869"/>
      <c r="W208" s="869"/>
      <c r="X208" s="869"/>
      <c r="Y208" s="2602"/>
      <c r="Z208" s="2603"/>
      <c r="AA208" s="2604"/>
      <c r="AB208" s="2178" t="s">
        <v>55</v>
      </c>
      <c r="AC208" s="2711"/>
      <c r="AD208" s="2711"/>
      <c r="AE208" s="2711"/>
      <c r="AF208" s="2711"/>
      <c r="AG208" s="2711"/>
      <c r="AH208" s="2711"/>
      <c r="AI208" s="2711"/>
      <c r="AJ208" s="2711"/>
      <c r="AK208" s="2198"/>
      <c r="AL208" s="2200"/>
      <c r="AM208" s="2200"/>
      <c r="AN208" s="2200"/>
      <c r="AO208" s="2200"/>
      <c r="AP208" s="2201"/>
      <c r="AQ208" s="2204" t="s">
        <v>54</v>
      </c>
      <c r="AR208" s="2204"/>
      <c r="AS208" s="862"/>
      <c r="AT208" s="862"/>
      <c r="AU208" s="862"/>
      <c r="AV208" s="862"/>
      <c r="AW208" s="862"/>
      <c r="AX208" s="862"/>
      <c r="AY208" s="862"/>
      <c r="AZ208" s="862"/>
      <c r="BA208" s="862"/>
      <c r="BB208" s="862"/>
      <c r="BC208" s="862"/>
      <c r="BD208" s="862"/>
      <c r="BE208" s="862"/>
      <c r="BF208" s="862"/>
      <c r="BG208" s="862"/>
      <c r="BH208" s="862"/>
      <c r="BI208" s="862"/>
      <c r="BJ208" s="862"/>
      <c r="BK208" s="862"/>
      <c r="BL208" s="862"/>
      <c r="BM208" s="862"/>
      <c r="BN208" s="862"/>
      <c r="BO208" s="862"/>
      <c r="BP208" s="862"/>
      <c r="BQ208" s="862"/>
      <c r="BR208" s="862"/>
      <c r="BS208" s="862"/>
      <c r="BT208" s="862"/>
      <c r="BU208" s="437"/>
      <c r="BV208" s="437"/>
      <c r="BW208" s="437"/>
      <c r="BX208" s="437"/>
      <c r="BY208" s="442"/>
      <c r="BZ208" s="442"/>
      <c r="CA208" s="390"/>
      <c r="CB208" s="390"/>
      <c r="CC208" s="390"/>
      <c r="CD208" s="390"/>
      <c r="CE208" s="390"/>
      <c r="CF208" s="390"/>
      <c r="CG208" s="390"/>
      <c r="CH208" s="390"/>
      <c r="CI208" s="390"/>
      <c r="CJ208" s="390"/>
      <c r="CK208" s="390"/>
      <c r="CL208" s="390"/>
      <c r="CM208" s="390"/>
      <c r="CN208" s="390"/>
      <c r="CO208" s="390"/>
      <c r="CP208" s="390"/>
      <c r="CQ208" s="390"/>
      <c r="CR208" s="390"/>
      <c r="CS208" s="390"/>
      <c r="CT208" s="390"/>
      <c r="CU208" s="443"/>
      <c r="CV208" s="206"/>
      <c r="CW208" s="206"/>
      <c r="CX208" s="206"/>
      <c r="CY208" s="206"/>
      <c r="CZ208" s="206"/>
      <c r="DA208" s="206"/>
      <c r="DB208" s="206"/>
      <c r="DC208" s="206"/>
      <c r="DD208" s="206"/>
      <c r="DE208" s="206"/>
      <c r="DF208" s="206"/>
      <c r="DG208" s="206"/>
      <c r="DH208" s="206"/>
      <c r="DI208" s="206"/>
      <c r="DJ208" s="206"/>
      <c r="DK208" s="206"/>
      <c r="DL208" s="958"/>
      <c r="DM208" s="1029">
        <f>IF(Y208="適用",1,0)</f>
        <v>0</v>
      </c>
      <c r="DN208" s="940"/>
      <c r="DO208" s="1018" t="str">
        <f t="shared" ref="DO208:DO225" si="6">IF(DM208=1,"レ","")</f>
        <v/>
      </c>
      <c r="DP208" s="1019" t="str">
        <f t="shared" ref="DP208:DP225" si="7">IF(DM208&lt;&gt;1,"レ","")</f>
        <v>レ</v>
      </c>
      <c r="DQ208" s="951"/>
      <c r="DR208" s="940"/>
      <c r="DS208" s="940"/>
      <c r="DT208" s="940"/>
      <c r="DU208" s="940"/>
      <c r="DV208" s="940"/>
      <c r="DW208" s="940"/>
      <c r="DX208" s="940"/>
      <c r="DY208" s="940"/>
      <c r="DZ208" s="940"/>
      <c r="EA208" s="940"/>
      <c r="EB208" s="940"/>
      <c r="EC208" s="940"/>
      <c r="ED208" s="940"/>
      <c r="EE208" s="940"/>
      <c r="EF208" s="940"/>
      <c r="EG208" s="940"/>
      <c r="EH208" s="940"/>
      <c r="EI208" s="940"/>
      <c r="EJ208" s="940"/>
      <c r="EK208" s="940"/>
      <c r="EL208" s="940"/>
      <c r="EM208" s="940"/>
      <c r="EN208" s="940"/>
      <c r="EO208" s="940"/>
      <c r="EP208" s="940"/>
      <c r="EQ208" s="940"/>
      <c r="ER208" s="940"/>
      <c r="ES208" s="940"/>
      <c r="ET208" s="940"/>
      <c r="EU208" s="940"/>
      <c r="EV208" s="940"/>
      <c r="EW208" s="940"/>
      <c r="EX208" s="940"/>
      <c r="EY208" s="940"/>
      <c r="EZ208" s="940"/>
      <c r="FA208" s="940"/>
      <c r="FB208" s="940"/>
      <c r="FC208" s="940"/>
      <c r="FD208" s="940"/>
      <c r="FE208" s="940"/>
      <c r="FF208" s="940"/>
      <c r="FG208" s="940"/>
      <c r="FH208" s="940"/>
      <c r="FI208" s="940"/>
      <c r="FJ208" s="940"/>
      <c r="FK208" s="940"/>
      <c r="FL208" s="940"/>
      <c r="FM208" s="940"/>
      <c r="FN208" s="940"/>
      <c r="FO208" s="940"/>
      <c r="FP208" s="940"/>
      <c r="FQ208" s="940"/>
      <c r="FR208" s="940"/>
      <c r="FS208" s="940"/>
      <c r="FT208" s="951"/>
      <c r="FU208" s="951"/>
      <c r="FV208" s="951"/>
      <c r="FW208" s="951"/>
      <c r="FX208" s="951"/>
      <c r="FY208" s="951"/>
      <c r="FZ208" s="951"/>
      <c r="GA208" s="951"/>
      <c r="GB208" s="951"/>
      <c r="GC208" s="951"/>
      <c r="GD208" s="951"/>
      <c r="GE208" s="951"/>
      <c r="GF208" s="951"/>
      <c r="GG208" s="951"/>
      <c r="GH208" s="951"/>
    </row>
    <row r="209" spans="1:190" s="25" customFormat="1" ht="27" customHeight="1" x14ac:dyDescent="0.15">
      <c r="A209" s="29"/>
      <c r="B209" s="26"/>
      <c r="C209" s="1508"/>
      <c r="D209" s="1509"/>
      <c r="E209" s="1509"/>
      <c r="F209" s="1509"/>
      <c r="G209" s="1509"/>
      <c r="H209" s="1510"/>
      <c r="I209" s="1160"/>
      <c r="J209" s="24"/>
      <c r="K209" s="862"/>
      <c r="L209" s="862"/>
      <c r="M209" s="2398"/>
      <c r="N209" s="2398"/>
      <c r="O209" s="2398"/>
      <c r="P209" s="2398"/>
      <c r="Q209" s="2398"/>
      <c r="R209" s="2398"/>
      <c r="S209" s="869"/>
      <c r="T209" s="869"/>
      <c r="U209" s="869"/>
      <c r="V209" s="869"/>
      <c r="W209" s="869"/>
      <c r="X209" s="869"/>
      <c r="Y209" s="2602"/>
      <c r="Z209" s="2603"/>
      <c r="AA209" s="2604"/>
      <c r="AB209" s="2178" t="s">
        <v>53</v>
      </c>
      <c r="AC209" s="2711"/>
      <c r="AD209" s="2711"/>
      <c r="AE209" s="2711"/>
      <c r="AF209" s="2711"/>
      <c r="AG209" s="2711"/>
      <c r="AH209" s="2711"/>
      <c r="AI209" s="2711"/>
      <c r="AJ209" s="2711"/>
      <c r="AK209" s="862"/>
      <c r="AL209" s="862"/>
      <c r="AM209" s="862"/>
      <c r="AN209" s="862"/>
      <c r="AO209" s="862"/>
      <c r="AP209" s="862"/>
      <c r="AQ209" s="870"/>
      <c r="AR209" s="870"/>
      <c r="AS209" s="862"/>
      <c r="AT209" s="862"/>
      <c r="AU209" s="862"/>
      <c r="AV209" s="862"/>
      <c r="AW209" s="862"/>
      <c r="AX209" s="862"/>
      <c r="AY209" s="862"/>
      <c r="AZ209" s="862"/>
      <c r="BA209" s="862"/>
      <c r="BB209" s="862"/>
      <c r="BC209" s="862"/>
      <c r="BD209" s="862"/>
      <c r="BE209" s="862"/>
      <c r="BF209" s="862"/>
      <c r="BG209" s="862"/>
      <c r="BH209" s="862"/>
      <c r="BI209" s="862"/>
      <c r="BJ209" s="862"/>
      <c r="BK209" s="862"/>
      <c r="BL209" s="862"/>
      <c r="BM209" s="862"/>
      <c r="BN209" s="862"/>
      <c r="BO209" s="862"/>
      <c r="BP209" s="862"/>
      <c r="BQ209" s="862"/>
      <c r="BR209" s="862"/>
      <c r="BS209" s="862"/>
      <c r="BT209" s="862"/>
      <c r="BU209" s="437"/>
      <c r="BV209" s="437"/>
      <c r="BW209" s="437"/>
      <c r="BX209" s="437"/>
      <c r="BY209" s="442"/>
      <c r="BZ209" s="442"/>
      <c r="CA209" s="390"/>
      <c r="CB209" s="390"/>
      <c r="CC209" s="390"/>
      <c r="CD209" s="390"/>
      <c r="CE209" s="390"/>
      <c r="CF209" s="390"/>
      <c r="CG209" s="390"/>
      <c r="CH209" s="390"/>
      <c r="CI209" s="390"/>
      <c r="CJ209" s="390"/>
      <c r="CK209" s="390"/>
      <c r="CL209" s="390"/>
      <c r="CM209" s="390"/>
      <c r="CN209" s="390"/>
      <c r="CO209" s="390"/>
      <c r="CP209" s="390"/>
      <c r="CQ209" s="390"/>
      <c r="CR209" s="390"/>
      <c r="CS209" s="390"/>
      <c r="CT209" s="390"/>
      <c r="CU209" s="443"/>
      <c r="CV209" s="206"/>
      <c r="CW209" s="206"/>
      <c r="CX209" s="206"/>
      <c r="CY209" s="206"/>
      <c r="CZ209" s="206"/>
      <c r="DA209" s="206"/>
      <c r="DB209" s="206"/>
      <c r="DC209" s="206"/>
      <c r="DD209" s="206"/>
      <c r="DE209" s="206"/>
      <c r="DF209" s="206"/>
      <c r="DG209" s="206"/>
      <c r="DH209" s="206"/>
      <c r="DI209" s="206"/>
      <c r="DJ209" s="206"/>
      <c r="DK209" s="206"/>
      <c r="DL209" s="958"/>
      <c r="DM209" s="1029">
        <f>IF(Y209="適用",1,0)</f>
        <v>0</v>
      </c>
      <c r="DN209" s="940"/>
      <c r="DO209" s="1018" t="str">
        <f t="shared" si="6"/>
        <v/>
      </c>
      <c r="DP209" s="1019" t="str">
        <f t="shared" si="7"/>
        <v>レ</v>
      </c>
      <c r="DQ209" s="951"/>
      <c r="DR209" s="940"/>
      <c r="DS209" s="940"/>
      <c r="DT209" s="940"/>
      <c r="DU209" s="940"/>
      <c r="DV209" s="940"/>
      <c r="DW209" s="940"/>
      <c r="DX209" s="940"/>
      <c r="DY209" s="940"/>
      <c r="DZ209" s="940"/>
      <c r="EA209" s="940"/>
      <c r="EB209" s="940"/>
      <c r="EC209" s="940"/>
      <c r="ED209" s="940"/>
      <c r="EE209" s="940"/>
      <c r="EF209" s="940"/>
      <c r="EG209" s="940"/>
      <c r="EH209" s="940"/>
      <c r="EI209" s="940"/>
      <c r="EJ209" s="940"/>
      <c r="EK209" s="940"/>
      <c r="EL209" s="940"/>
      <c r="EM209" s="940"/>
      <c r="EN209" s="940"/>
      <c r="EO209" s="940"/>
      <c r="EP209" s="940"/>
      <c r="EQ209" s="940"/>
      <c r="ER209" s="940"/>
      <c r="ES209" s="940"/>
      <c r="ET209" s="940"/>
      <c r="EU209" s="940"/>
      <c r="EV209" s="940"/>
      <c r="EW209" s="940"/>
      <c r="EX209" s="940"/>
      <c r="EY209" s="940"/>
      <c r="EZ209" s="940"/>
      <c r="FA209" s="940"/>
      <c r="FB209" s="940"/>
      <c r="FC209" s="940"/>
      <c r="FD209" s="940"/>
      <c r="FE209" s="940"/>
      <c r="FF209" s="940"/>
      <c r="FG209" s="940"/>
      <c r="FH209" s="940"/>
      <c r="FI209" s="940"/>
      <c r="FJ209" s="940"/>
      <c r="FK209" s="940"/>
      <c r="FL209" s="940"/>
      <c r="FM209" s="940"/>
      <c r="FN209" s="940"/>
      <c r="FO209" s="940"/>
      <c r="FP209" s="940"/>
      <c r="FQ209" s="940"/>
      <c r="FR209" s="940"/>
      <c r="FS209" s="940"/>
      <c r="FT209" s="951"/>
      <c r="FU209" s="951"/>
      <c r="FV209" s="951"/>
      <c r="FW209" s="951"/>
      <c r="FX209" s="951"/>
      <c r="FY209" s="951"/>
      <c r="FZ209" s="951"/>
      <c r="GA209" s="951"/>
      <c r="GB209" s="951"/>
      <c r="GC209" s="951"/>
      <c r="GD209" s="951"/>
      <c r="GE209" s="951"/>
      <c r="GF209" s="951"/>
      <c r="GG209" s="951"/>
      <c r="GH209" s="951"/>
    </row>
    <row r="210" spans="1:190" ht="27" customHeight="1" thickBot="1" x14ac:dyDescent="0.2">
      <c r="A210" s="21"/>
      <c r="B210" s="26"/>
      <c r="C210" s="1511"/>
      <c r="D210" s="987"/>
      <c r="E210" s="987"/>
      <c r="F210" s="987"/>
      <c r="G210" s="987"/>
      <c r="H210" s="1512"/>
      <c r="I210" s="1155"/>
      <c r="J210" s="34"/>
      <c r="K210" s="869"/>
      <c r="L210" s="869"/>
      <c r="M210" s="2398"/>
      <c r="N210" s="2398"/>
      <c r="O210" s="2398"/>
      <c r="P210" s="2398"/>
      <c r="Q210" s="2398"/>
      <c r="R210" s="2398"/>
      <c r="S210" s="869"/>
      <c r="T210" s="869"/>
      <c r="U210" s="869"/>
      <c r="V210" s="869"/>
      <c r="W210" s="869"/>
      <c r="X210" s="869"/>
      <c r="Y210" s="2590"/>
      <c r="Z210" s="2591"/>
      <c r="AA210" s="2592"/>
      <c r="AB210" s="2719" t="s">
        <v>40</v>
      </c>
      <c r="AC210" s="2720"/>
      <c r="AD210" s="2720"/>
      <c r="AE210" s="2720"/>
      <c r="AF210" s="2720"/>
      <c r="AG210" s="2720"/>
      <c r="AH210" s="2720"/>
      <c r="AI210" s="2720"/>
      <c r="AJ210" s="2720"/>
      <c r="AK210" s="900" t="s">
        <v>4</v>
      </c>
      <c r="AL210" s="2273"/>
      <c r="AM210" s="2759"/>
      <c r="AN210" s="2759"/>
      <c r="AO210" s="2759"/>
      <c r="AP210" s="2759"/>
      <c r="AQ210" s="2759"/>
      <c r="AR210" s="2759"/>
      <c r="AS210" s="2759"/>
      <c r="AT210" s="2759"/>
      <c r="AU210" s="2759"/>
      <c r="AV210" s="2759"/>
      <c r="AW210" s="2759"/>
      <c r="AX210" s="2759"/>
      <c r="AY210" s="2759"/>
      <c r="AZ210" s="2759"/>
      <c r="BA210" s="2759"/>
      <c r="BB210" s="2759"/>
      <c r="BC210" s="899" t="s">
        <v>3</v>
      </c>
      <c r="BD210" s="2589" t="str">
        <f>IF(DM210=1,"←「その他」適用はカッコ内に説明が必要です。","")</f>
        <v/>
      </c>
      <c r="BE210" s="2589"/>
      <c r="BF210" s="2589"/>
      <c r="BG210" s="2589"/>
      <c r="BH210" s="2589"/>
      <c r="BI210" s="2589"/>
      <c r="BJ210" s="2589"/>
      <c r="BK210" s="2589"/>
      <c r="BL210" s="2589"/>
      <c r="BM210" s="2589"/>
      <c r="BN210" s="2589"/>
      <c r="BO210" s="2589"/>
      <c r="BP210" s="2589"/>
      <c r="BQ210" s="2589"/>
      <c r="BR210" s="2589"/>
      <c r="BS210" s="2589"/>
      <c r="BT210" s="2589"/>
      <c r="BU210" s="463"/>
      <c r="BV210" s="710"/>
      <c r="BW210" s="710"/>
      <c r="BX210" s="710"/>
      <c r="BY210" s="463"/>
      <c r="BZ210" s="463"/>
      <c r="CA210" s="390"/>
      <c r="CB210" s="390"/>
      <c r="CC210" s="390"/>
      <c r="CD210" s="390"/>
      <c r="CE210" s="390"/>
      <c r="CF210" s="390"/>
      <c r="CG210" s="390"/>
      <c r="CH210" s="390"/>
      <c r="CI210" s="390"/>
      <c r="CJ210" s="390"/>
      <c r="CK210" s="390"/>
      <c r="CL210" s="390"/>
      <c r="CM210" s="390"/>
      <c r="CN210" s="390"/>
      <c r="CO210" s="390"/>
      <c r="CP210" s="390"/>
      <c r="CQ210" s="390"/>
      <c r="CR210" s="390"/>
      <c r="CS210" s="390"/>
      <c r="CT210" s="390"/>
      <c r="CU210" s="443"/>
      <c r="DL210" s="958"/>
      <c r="DM210" s="1030">
        <f>IF(Y210="適用",1,0)</f>
        <v>0</v>
      </c>
      <c r="DO210" s="1031" t="str">
        <f t="shared" si="6"/>
        <v/>
      </c>
      <c r="DP210" s="1032" t="str">
        <f t="shared" si="7"/>
        <v>レ</v>
      </c>
      <c r="DQ210" s="1033" t="s">
        <v>1689</v>
      </c>
      <c r="FJ210" s="940"/>
      <c r="FK210" s="940"/>
      <c r="FL210" s="940"/>
      <c r="FM210" s="940"/>
      <c r="FN210" s="940"/>
      <c r="FO210" s="940"/>
      <c r="FP210" s="940"/>
      <c r="FQ210" s="940"/>
      <c r="FR210" s="940"/>
      <c r="FS210" s="940"/>
    </row>
    <row r="211" spans="1:190" s="25" customFormat="1" ht="27" customHeight="1" thickBot="1" x14ac:dyDescent="0.2">
      <c r="A211" s="2172"/>
      <c r="B211" s="44"/>
      <c r="C211" s="1508"/>
      <c r="D211" s="1509"/>
      <c r="E211" s="1509"/>
      <c r="F211" s="1509"/>
      <c r="G211" s="1509"/>
      <c r="H211" s="1510"/>
      <c r="I211" s="1160"/>
      <c r="J211" s="24"/>
      <c r="K211" s="862"/>
      <c r="L211" s="862"/>
      <c r="M211" s="2397" t="s">
        <v>52</v>
      </c>
      <c r="N211" s="2397"/>
      <c r="O211" s="2397"/>
      <c r="P211" s="2397"/>
      <c r="Q211" s="2397"/>
      <c r="R211" s="2397"/>
      <c r="S211" s="2712" t="s">
        <v>47</v>
      </c>
      <c r="T211" s="2713"/>
      <c r="U211" s="2713"/>
      <c r="V211" s="2713"/>
      <c r="W211" s="2713"/>
      <c r="X211" s="2713"/>
      <c r="Y211" s="2713"/>
      <c r="Z211" s="2713"/>
      <c r="AA211" s="2713"/>
      <c r="AB211" s="2692"/>
      <c r="AC211" s="2693"/>
      <c r="AD211" s="2693"/>
      <c r="AE211" s="2693"/>
      <c r="AF211" s="2693"/>
      <c r="AG211" s="2693"/>
      <c r="AH211" s="2693"/>
      <c r="AI211" s="2693"/>
      <c r="AJ211" s="2693"/>
      <c r="AK211" s="2693"/>
      <c r="AL211" s="2693"/>
      <c r="AM211" s="2694"/>
      <c r="AN211" s="2583" t="s">
        <v>45</v>
      </c>
      <c r="AO211" s="2583"/>
      <c r="AP211" s="2583"/>
      <c r="AQ211" s="72"/>
      <c r="AR211" s="861"/>
      <c r="AS211" s="861"/>
      <c r="AT211" s="861"/>
      <c r="AU211" s="861"/>
      <c r="AV211" s="861"/>
      <c r="AW211" s="861"/>
      <c r="AX211" s="861"/>
      <c r="AY211" s="861"/>
      <c r="AZ211" s="861"/>
      <c r="BA211" s="861"/>
      <c r="BB211" s="861"/>
      <c r="BC211" s="861"/>
      <c r="BD211" s="861"/>
      <c r="BE211" s="861"/>
      <c r="BF211" s="861"/>
      <c r="BG211" s="861"/>
      <c r="BH211" s="861"/>
      <c r="BI211" s="861"/>
      <c r="BJ211" s="861"/>
      <c r="BK211" s="861"/>
      <c r="BL211" s="861"/>
      <c r="BM211" s="861"/>
      <c r="BN211" s="861"/>
      <c r="BO211" s="861"/>
      <c r="BP211" s="861"/>
      <c r="BQ211" s="861"/>
      <c r="BR211" s="861"/>
      <c r="BS211" s="861"/>
      <c r="BT211" s="861"/>
      <c r="BU211" s="468"/>
      <c r="BV211" s="468"/>
      <c r="BW211" s="468"/>
      <c r="BX211" s="710"/>
      <c r="BY211" s="437"/>
      <c r="BZ211" s="437"/>
      <c r="CA211" s="390"/>
      <c r="CB211" s="390"/>
      <c r="CC211" s="390"/>
      <c r="CD211" s="390"/>
      <c r="CE211" s="390"/>
      <c r="CF211" s="390"/>
      <c r="CG211" s="390"/>
      <c r="CH211" s="390"/>
      <c r="CI211" s="390"/>
      <c r="CJ211" s="390"/>
      <c r="CK211" s="390"/>
      <c r="CL211" s="390"/>
      <c r="CM211" s="390"/>
      <c r="CN211" s="390"/>
      <c r="CO211" s="390"/>
      <c r="CP211" s="390"/>
      <c r="CQ211" s="390"/>
      <c r="CR211" s="390"/>
      <c r="CS211" s="390"/>
      <c r="CT211" s="390"/>
      <c r="CU211" s="443"/>
      <c r="CV211" s="206"/>
      <c r="CW211" s="206"/>
      <c r="CX211" s="206"/>
      <c r="CY211" s="206"/>
      <c r="CZ211" s="206"/>
      <c r="DA211" s="206"/>
      <c r="DB211" s="206"/>
      <c r="DC211" s="206"/>
      <c r="DD211" s="206"/>
      <c r="DE211" s="206"/>
      <c r="DF211" s="206"/>
      <c r="DG211" s="206"/>
      <c r="DH211" s="206"/>
      <c r="DI211" s="206"/>
      <c r="DJ211" s="206"/>
      <c r="DK211" s="206"/>
      <c r="DL211" s="958"/>
      <c r="DM211" s="1028">
        <f>IF(AB211&lt;&gt;"",1,0)</f>
        <v>0</v>
      </c>
      <c r="DN211" s="940"/>
      <c r="DO211" s="1016" t="str">
        <f t="shared" si="6"/>
        <v/>
      </c>
      <c r="DP211" s="1017" t="str">
        <f t="shared" si="7"/>
        <v>レ</v>
      </c>
      <c r="DQ211" s="1034" t="str">
        <f>IF(COUNTIF(DP211:DP213,"レ")=3,"レ","")</f>
        <v>レ</v>
      </c>
      <c r="DR211" s="940"/>
      <c r="DS211" s="940"/>
      <c r="DT211" s="940"/>
      <c r="DU211" s="940"/>
      <c r="DV211" s="940"/>
      <c r="DW211" s="940"/>
      <c r="DX211" s="940"/>
      <c r="DY211" s="940"/>
      <c r="DZ211" s="940"/>
      <c r="EA211" s="940"/>
      <c r="EB211" s="940"/>
      <c r="EC211" s="940"/>
      <c r="ED211" s="940"/>
      <c r="EE211" s="940"/>
      <c r="EF211" s="940"/>
      <c r="EG211" s="940"/>
      <c r="EH211" s="940"/>
      <c r="EI211" s="940"/>
      <c r="EJ211" s="940"/>
      <c r="EK211" s="940"/>
      <c r="EL211" s="940"/>
      <c r="EM211" s="940"/>
      <c r="EN211" s="940"/>
      <c r="EO211" s="940"/>
      <c r="EP211" s="940"/>
      <c r="EQ211" s="940"/>
      <c r="ER211" s="940"/>
      <c r="ES211" s="940"/>
      <c r="ET211" s="940"/>
      <c r="EU211" s="940"/>
      <c r="EV211" s="940"/>
      <c r="EW211" s="940"/>
      <c r="EX211" s="940"/>
      <c r="EY211" s="940"/>
      <c r="EZ211" s="940"/>
      <c r="FA211" s="940"/>
      <c r="FB211" s="940"/>
      <c r="FC211" s="940"/>
      <c r="FD211" s="940"/>
      <c r="FE211" s="940"/>
      <c r="FF211" s="940"/>
      <c r="FG211" s="940"/>
      <c r="FH211" s="940"/>
      <c r="FI211" s="940"/>
      <c r="FJ211" s="940"/>
      <c r="FK211" s="940"/>
      <c r="FL211" s="940"/>
      <c r="FM211" s="940"/>
      <c r="FN211" s="940"/>
      <c r="FO211" s="940"/>
      <c r="FP211" s="940"/>
      <c r="FQ211" s="940"/>
      <c r="FR211" s="940"/>
      <c r="FS211" s="940"/>
      <c r="FT211" s="951"/>
      <c r="FU211" s="951"/>
      <c r="FV211" s="951"/>
      <c r="FW211" s="951"/>
      <c r="FX211" s="951"/>
      <c r="FY211" s="951"/>
      <c r="FZ211" s="951"/>
      <c r="GA211" s="951"/>
      <c r="GB211" s="951"/>
      <c r="GC211" s="951"/>
      <c r="GD211" s="951"/>
      <c r="GE211" s="951"/>
      <c r="GF211" s="951"/>
      <c r="GG211" s="951"/>
      <c r="GH211" s="951"/>
    </row>
    <row r="212" spans="1:190" s="25" customFormat="1" ht="27" customHeight="1" x14ac:dyDescent="0.15">
      <c r="A212" s="2172"/>
      <c r="B212" s="44"/>
      <c r="C212" s="1508"/>
      <c r="D212" s="1509"/>
      <c r="E212" s="1509"/>
      <c r="F212" s="1509"/>
      <c r="G212" s="1509"/>
      <c r="H212" s="1510"/>
      <c r="I212" s="1160"/>
      <c r="J212" s="24"/>
      <c r="K212" s="862"/>
      <c r="L212" s="862"/>
      <c r="M212" s="2398"/>
      <c r="N212" s="2398"/>
      <c r="O212" s="2398"/>
      <c r="P212" s="2398"/>
      <c r="Q212" s="2398"/>
      <c r="R212" s="2398"/>
      <c r="S212" s="2584" t="s">
        <v>46</v>
      </c>
      <c r="T212" s="2584"/>
      <c r="U212" s="2584"/>
      <c r="V212" s="2584"/>
      <c r="W212" s="2584"/>
      <c r="X212" s="2584"/>
      <c r="Y212" s="2584"/>
      <c r="Z212" s="2584"/>
      <c r="AA212" s="2585"/>
      <c r="AB212" s="2716"/>
      <c r="AC212" s="2717"/>
      <c r="AD212" s="2717"/>
      <c r="AE212" s="2717"/>
      <c r="AF212" s="2717"/>
      <c r="AG212" s="2717"/>
      <c r="AH212" s="2717"/>
      <c r="AI212" s="2717"/>
      <c r="AJ212" s="2717"/>
      <c r="AK212" s="2717"/>
      <c r="AL212" s="2717"/>
      <c r="AM212" s="2718"/>
      <c r="AN212" s="2695" t="s">
        <v>45</v>
      </c>
      <c r="AO212" s="2695"/>
      <c r="AP212" s="2695"/>
      <c r="AQ212" s="862"/>
      <c r="AR212" s="862"/>
      <c r="AS212" s="862"/>
      <c r="AT212" s="862"/>
      <c r="AU212" s="862"/>
      <c r="AV212" s="862"/>
      <c r="AW212" s="862"/>
      <c r="AX212" s="862"/>
      <c r="AY212" s="862"/>
      <c r="AZ212" s="862"/>
      <c r="BA212" s="862"/>
      <c r="BB212" s="862"/>
      <c r="BC212" s="862"/>
      <c r="BD212" s="862"/>
      <c r="BE212" s="862"/>
      <c r="BF212" s="862"/>
      <c r="BG212" s="862"/>
      <c r="BH212" s="862"/>
      <c r="BI212" s="862"/>
      <c r="BJ212" s="862"/>
      <c r="BK212" s="862"/>
      <c r="BL212" s="862"/>
      <c r="BM212" s="862"/>
      <c r="BN212" s="862"/>
      <c r="BO212" s="862"/>
      <c r="BP212" s="862"/>
      <c r="BQ212" s="862"/>
      <c r="BR212" s="862"/>
      <c r="BS212" s="862"/>
      <c r="BT212" s="862"/>
      <c r="BU212" s="468"/>
      <c r="BV212" s="468"/>
      <c r="BW212" s="468"/>
      <c r="BX212" s="710"/>
      <c r="BY212" s="437"/>
      <c r="BZ212" s="437"/>
      <c r="CA212" s="390"/>
      <c r="CB212" s="390"/>
      <c r="CC212" s="390"/>
      <c r="CD212" s="390"/>
      <c r="CE212" s="390"/>
      <c r="CF212" s="390"/>
      <c r="CG212" s="390"/>
      <c r="CH212" s="390"/>
      <c r="CI212" s="390"/>
      <c r="CJ212" s="390"/>
      <c r="CK212" s="390"/>
      <c r="CL212" s="390"/>
      <c r="CM212" s="390"/>
      <c r="CN212" s="390"/>
      <c r="CO212" s="390"/>
      <c r="CP212" s="390"/>
      <c r="CQ212" s="390"/>
      <c r="CR212" s="390"/>
      <c r="CS212" s="390"/>
      <c r="CT212" s="390"/>
      <c r="CU212" s="443"/>
      <c r="CV212" s="206"/>
      <c r="CW212" s="206"/>
      <c r="CX212" s="206"/>
      <c r="CY212" s="206"/>
      <c r="CZ212" s="206"/>
      <c r="DA212" s="206"/>
      <c r="DB212" s="206"/>
      <c r="DC212" s="206"/>
      <c r="DD212" s="206"/>
      <c r="DE212" s="206"/>
      <c r="DF212" s="206"/>
      <c r="DG212" s="206"/>
      <c r="DH212" s="206"/>
      <c r="DI212" s="206"/>
      <c r="DJ212" s="206"/>
      <c r="DK212" s="206"/>
      <c r="DL212" s="958"/>
      <c r="DM212" s="1029">
        <f t="shared" ref="DM212:DM221" si="8">IF(AB212&lt;&gt;"",1,0)</f>
        <v>0</v>
      </c>
      <c r="DN212" s="940"/>
      <c r="DO212" s="1018" t="str">
        <f t="shared" si="6"/>
        <v/>
      </c>
      <c r="DP212" s="1019" t="str">
        <f t="shared" si="7"/>
        <v>レ</v>
      </c>
      <c r="DQ212" s="933"/>
      <c r="DR212" s="940"/>
      <c r="DS212" s="940"/>
      <c r="DT212" s="940"/>
      <c r="DU212" s="940"/>
      <c r="DV212" s="940"/>
      <c r="DW212" s="940"/>
      <c r="DX212" s="940"/>
      <c r="DY212" s="940"/>
      <c r="DZ212" s="940"/>
      <c r="EA212" s="940"/>
      <c r="EB212" s="940"/>
      <c r="EC212" s="940"/>
      <c r="ED212" s="940"/>
      <c r="EE212" s="940"/>
      <c r="EF212" s="940"/>
      <c r="EG212" s="940"/>
      <c r="EH212" s="940"/>
      <c r="EI212" s="940"/>
      <c r="EJ212" s="940"/>
      <c r="EK212" s="940"/>
      <c r="EL212" s="940"/>
      <c r="EM212" s="940"/>
      <c r="EN212" s="940"/>
      <c r="EO212" s="940"/>
      <c r="EP212" s="940"/>
      <c r="EQ212" s="940"/>
      <c r="ER212" s="940"/>
      <c r="ES212" s="940"/>
      <c r="ET212" s="940"/>
      <c r="EU212" s="940"/>
      <c r="EV212" s="940"/>
      <c r="EW212" s="940"/>
      <c r="EX212" s="940"/>
      <c r="EY212" s="940"/>
      <c r="EZ212" s="940"/>
      <c r="FA212" s="940"/>
      <c r="FB212" s="940"/>
      <c r="FC212" s="940"/>
      <c r="FD212" s="940"/>
      <c r="FE212" s="940"/>
      <c r="FF212" s="940"/>
      <c r="FG212" s="940"/>
      <c r="FH212" s="940"/>
      <c r="FI212" s="940"/>
      <c r="FJ212" s="940"/>
      <c r="FK212" s="940"/>
      <c r="FL212" s="940"/>
      <c r="FM212" s="940"/>
      <c r="FN212" s="940"/>
      <c r="FO212" s="940"/>
      <c r="FP212" s="940"/>
      <c r="FQ212" s="940"/>
      <c r="FR212" s="940"/>
      <c r="FS212" s="940"/>
      <c r="FT212" s="951"/>
      <c r="FU212" s="951"/>
      <c r="FV212" s="951"/>
      <c r="FW212" s="951"/>
      <c r="FX212" s="951"/>
      <c r="FY212" s="951"/>
      <c r="FZ212" s="951"/>
      <c r="GA212" s="951"/>
      <c r="GB212" s="951"/>
      <c r="GC212" s="951"/>
      <c r="GD212" s="951"/>
      <c r="GE212" s="951"/>
      <c r="GF212" s="951"/>
      <c r="GG212" s="951"/>
      <c r="GH212" s="951"/>
    </row>
    <row r="213" spans="1:190" s="25" customFormat="1" ht="27" customHeight="1" thickBot="1" x14ac:dyDescent="0.2">
      <c r="A213" s="2172"/>
      <c r="B213" s="44"/>
      <c r="C213" s="1508"/>
      <c r="D213" s="1509"/>
      <c r="E213" s="1509"/>
      <c r="F213" s="1509"/>
      <c r="G213" s="1509"/>
      <c r="H213" s="1510"/>
      <c r="I213" s="1155"/>
      <c r="J213" s="34"/>
      <c r="K213" s="869"/>
      <c r="L213" s="869"/>
      <c r="M213" s="2398"/>
      <c r="N213" s="2398"/>
      <c r="O213" s="2398"/>
      <c r="P213" s="2398"/>
      <c r="Q213" s="2398"/>
      <c r="R213" s="2398"/>
      <c r="S213" s="2586" t="s">
        <v>49</v>
      </c>
      <c r="T213" s="2587"/>
      <c r="U213" s="2587"/>
      <c r="V213" s="2587"/>
      <c r="W213" s="2587"/>
      <c r="X213" s="2587"/>
      <c r="Y213" s="2587"/>
      <c r="Z213" s="2587"/>
      <c r="AA213" s="2587"/>
      <c r="AB213" s="2580"/>
      <c r="AC213" s="2581"/>
      <c r="AD213" s="2581"/>
      <c r="AE213" s="2581"/>
      <c r="AF213" s="2581"/>
      <c r="AG213" s="2581"/>
      <c r="AH213" s="2581"/>
      <c r="AI213" s="2581"/>
      <c r="AJ213" s="2581"/>
      <c r="AK213" s="2581"/>
      <c r="AL213" s="2581"/>
      <c r="AM213" s="2582"/>
      <c r="AN213" s="2695" t="s">
        <v>1729</v>
      </c>
      <c r="AO213" s="2695"/>
      <c r="AP213" s="2695"/>
      <c r="AQ213" s="896"/>
      <c r="AR213" s="33"/>
      <c r="AS213" s="33"/>
      <c r="AT213" s="33"/>
      <c r="AU213" s="33"/>
      <c r="AV213" s="862"/>
      <c r="AW213" s="39"/>
      <c r="AX213" s="862"/>
      <c r="AY213" s="33"/>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468"/>
      <c r="BV213" s="468"/>
      <c r="BW213" s="468"/>
      <c r="BX213" s="710"/>
      <c r="BY213" s="710"/>
      <c r="BZ213" s="710"/>
      <c r="CA213" s="390"/>
      <c r="CB213" s="390"/>
      <c r="CC213" s="390"/>
      <c r="CD213" s="390"/>
      <c r="CE213" s="390"/>
      <c r="CF213" s="390"/>
      <c r="CG213" s="390"/>
      <c r="CH213" s="390"/>
      <c r="CI213" s="390"/>
      <c r="CJ213" s="390"/>
      <c r="CK213" s="390"/>
      <c r="CL213" s="390"/>
      <c r="CM213" s="390"/>
      <c r="CN213" s="390"/>
      <c r="CO213" s="390"/>
      <c r="CP213" s="390"/>
      <c r="CQ213" s="390"/>
      <c r="CR213" s="390"/>
      <c r="CS213" s="390"/>
      <c r="CT213" s="390"/>
      <c r="CU213" s="443"/>
      <c r="CV213" s="206"/>
      <c r="CW213" s="206"/>
      <c r="CX213" s="206"/>
      <c r="CY213" s="206"/>
      <c r="CZ213" s="206"/>
      <c r="DA213" s="206"/>
      <c r="DB213" s="206"/>
      <c r="DC213" s="206"/>
      <c r="DD213" s="206"/>
      <c r="DE213" s="206"/>
      <c r="DF213" s="206"/>
      <c r="DG213" s="206"/>
      <c r="DH213" s="206"/>
      <c r="DI213" s="206"/>
      <c r="DJ213" s="206"/>
      <c r="DK213" s="206"/>
      <c r="DL213" s="958"/>
      <c r="DM213" s="1035">
        <f t="shared" si="8"/>
        <v>0</v>
      </c>
      <c r="DN213" s="940"/>
      <c r="DO213" s="1022" t="str">
        <f t="shared" si="6"/>
        <v/>
      </c>
      <c r="DP213" s="1023" t="str">
        <f t="shared" si="7"/>
        <v>レ</v>
      </c>
      <c r="DQ213" s="1033" t="s">
        <v>1689</v>
      </c>
      <c r="DR213" s="940"/>
      <c r="DS213" s="940"/>
      <c r="DT213" s="940"/>
      <c r="DU213" s="940"/>
      <c r="DV213" s="940"/>
      <c r="DW213" s="940"/>
      <c r="DX213" s="940"/>
      <c r="DY213" s="940"/>
      <c r="DZ213" s="940"/>
      <c r="EA213" s="940"/>
      <c r="EB213" s="940"/>
      <c r="EC213" s="940"/>
      <c r="ED213" s="940"/>
      <c r="EE213" s="940"/>
      <c r="EF213" s="940"/>
      <c r="EG213" s="940"/>
      <c r="EH213" s="940"/>
      <c r="EI213" s="940"/>
      <c r="EJ213" s="940"/>
      <c r="EK213" s="940"/>
      <c r="EL213" s="940"/>
      <c r="EM213" s="940"/>
      <c r="EN213" s="940"/>
      <c r="EO213" s="940"/>
      <c r="EP213" s="940"/>
      <c r="EQ213" s="940"/>
      <c r="ER213" s="940"/>
      <c r="ES213" s="940"/>
      <c r="ET213" s="940"/>
      <c r="EU213" s="940"/>
      <c r="EV213" s="940"/>
      <c r="EW213" s="940"/>
      <c r="EX213" s="940"/>
      <c r="EY213" s="940"/>
      <c r="EZ213" s="940"/>
      <c r="FA213" s="940"/>
      <c r="FB213" s="940"/>
      <c r="FC213" s="940"/>
      <c r="FD213" s="940"/>
      <c r="FE213" s="940"/>
      <c r="FF213" s="940"/>
      <c r="FG213" s="940"/>
      <c r="FH213" s="940"/>
      <c r="FI213" s="940"/>
      <c r="FJ213" s="940"/>
      <c r="FK213" s="940"/>
      <c r="FL213" s="940"/>
      <c r="FM213" s="940"/>
      <c r="FN213" s="940"/>
      <c r="FO213" s="940"/>
      <c r="FP213" s="940"/>
      <c r="FQ213" s="940"/>
      <c r="FR213" s="940"/>
      <c r="FS213" s="940"/>
      <c r="FT213" s="951"/>
      <c r="FU213" s="951"/>
      <c r="FV213" s="951"/>
      <c r="FW213" s="951"/>
      <c r="FX213" s="951"/>
      <c r="FY213" s="951"/>
      <c r="FZ213" s="951"/>
      <c r="GA213" s="951"/>
      <c r="GB213" s="951"/>
      <c r="GC213" s="951"/>
      <c r="GD213" s="951"/>
      <c r="GE213" s="951"/>
      <c r="GF213" s="951"/>
      <c r="GG213" s="951"/>
      <c r="GH213" s="951"/>
    </row>
    <row r="214" spans="1:190" s="25" customFormat="1" ht="27" customHeight="1" thickBot="1" x14ac:dyDescent="0.2">
      <c r="A214" s="2172"/>
      <c r="B214" s="44"/>
      <c r="C214" s="1508"/>
      <c r="D214" s="1509"/>
      <c r="E214" s="1509"/>
      <c r="F214" s="1509"/>
      <c r="G214" s="1509"/>
      <c r="H214" s="1510"/>
      <c r="I214" s="1160"/>
      <c r="J214" s="24"/>
      <c r="K214" s="862"/>
      <c r="L214" s="862"/>
      <c r="M214" s="2397" t="s">
        <v>51</v>
      </c>
      <c r="N214" s="2397"/>
      <c r="O214" s="2397"/>
      <c r="P214" s="2397"/>
      <c r="Q214" s="2397"/>
      <c r="R214" s="2397"/>
      <c r="S214" s="2712" t="s">
        <v>47</v>
      </c>
      <c r="T214" s="2713"/>
      <c r="U214" s="2713"/>
      <c r="V214" s="2713"/>
      <c r="W214" s="2713"/>
      <c r="X214" s="2713"/>
      <c r="Y214" s="2713"/>
      <c r="Z214" s="2713"/>
      <c r="AA214" s="2713"/>
      <c r="AB214" s="2692"/>
      <c r="AC214" s="2693"/>
      <c r="AD214" s="2693"/>
      <c r="AE214" s="2693"/>
      <c r="AF214" s="2693"/>
      <c r="AG214" s="2693"/>
      <c r="AH214" s="2693"/>
      <c r="AI214" s="2693"/>
      <c r="AJ214" s="2693"/>
      <c r="AK214" s="2693"/>
      <c r="AL214" s="2693"/>
      <c r="AM214" s="2694"/>
      <c r="AN214" s="2583" t="s">
        <v>45</v>
      </c>
      <c r="AO214" s="2583"/>
      <c r="AP214" s="2583"/>
      <c r="AQ214" s="72"/>
      <c r="AR214" s="861"/>
      <c r="AS214" s="861"/>
      <c r="AT214" s="861"/>
      <c r="AU214" s="861"/>
      <c r="AV214" s="861"/>
      <c r="AW214" s="861"/>
      <c r="AX214" s="861"/>
      <c r="AY214" s="861"/>
      <c r="AZ214" s="861"/>
      <c r="BA214" s="861"/>
      <c r="BB214" s="861"/>
      <c r="BC214" s="861"/>
      <c r="BD214" s="861"/>
      <c r="BE214" s="861"/>
      <c r="BF214" s="861"/>
      <c r="BG214" s="861"/>
      <c r="BH214" s="861"/>
      <c r="BI214" s="861"/>
      <c r="BJ214" s="861"/>
      <c r="BK214" s="861"/>
      <c r="BL214" s="861"/>
      <c r="BM214" s="861"/>
      <c r="BN214" s="861"/>
      <c r="BO214" s="861"/>
      <c r="BP214" s="861"/>
      <c r="BQ214" s="861"/>
      <c r="BR214" s="861"/>
      <c r="BS214" s="861"/>
      <c r="BT214" s="861"/>
      <c r="BU214" s="468"/>
      <c r="BV214" s="468"/>
      <c r="BW214" s="468"/>
      <c r="BX214" s="710"/>
      <c r="BY214" s="710"/>
      <c r="BZ214" s="710"/>
      <c r="CA214" s="390"/>
      <c r="CB214" s="390"/>
      <c r="CC214" s="390"/>
      <c r="CD214" s="390"/>
      <c r="CE214" s="390"/>
      <c r="CF214" s="390"/>
      <c r="CG214" s="390"/>
      <c r="CH214" s="390"/>
      <c r="CI214" s="390"/>
      <c r="CJ214" s="390"/>
      <c r="CK214" s="390"/>
      <c r="CL214" s="390"/>
      <c r="CM214" s="390"/>
      <c r="CN214" s="390"/>
      <c r="CO214" s="390"/>
      <c r="CP214" s="390"/>
      <c r="CQ214" s="390"/>
      <c r="CR214" s="390"/>
      <c r="CS214" s="390"/>
      <c r="CT214" s="390"/>
      <c r="CU214" s="443"/>
      <c r="CV214" s="206"/>
      <c r="CW214" s="206"/>
      <c r="CX214" s="206"/>
      <c r="CY214" s="206"/>
      <c r="CZ214" s="206"/>
      <c r="DA214" s="206"/>
      <c r="DB214" s="206"/>
      <c r="DC214" s="206"/>
      <c r="DD214" s="206"/>
      <c r="DE214" s="206"/>
      <c r="DF214" s="206"/>
      <c r="DG214" s="206"/>
      <c r="DH214" s="206"/>
      <c r="DI214" s="206"/>
      <c r="DJ214" s="206"/>
      <c r="DK214" s="206"/>
      <c r="DL214" s="958"/>
      <c r="DM214" s="1028">
        <f t="shared" si="8"/>
        <v>0</v>
      </c>
      <c r="DN214" s="940"/>
      <c r="DO214" s="1016" t="str">
        <f t="shared" si="6"/>
        <v/>
      </c>
      <c r="DP214" s="1017" t="str">
        <f t="shared" si="7"/>
        <v>レ</v>
      </c>
      <c r="DQ214" s="1034" t="str">
        <f>IF(COUNTIF(DP214:DP216,"レ")=3,"レ","")</f>
        <v>レ</v>
      </c>
      <c r="DR214" s="940"/>
      <c r="DS214" s="940"/>
      <c r="DT214" s="940"/>
      <c r="DU214" s="940"/>
      <c r="DV214" s="940"/>
      <c r="DW214" s="940"/>
      <c r="DX214" s="940"/>
      <c r="DY214" s="940"/>
      <c r="DZ214" s="940"/>
      <c r="EA214" s="940"/>
      <c r="EB214" s="940"/>
      <c r="EC214" s="940"/>
      <c r="ED214" s="940"/>
      <c r="EE214" s="940"/>
      <c r="EF214" s="940"/>
      <c r="EG214" s="940"/>
      <c r="EH214" s="940"/>
      <c r="EI214" s="940"/>
      <c r="EJ214" s="940"/>
      <c r="EK214" s="940"/>
      <c r="EL214" s="940"/>
      <c r="EM214" s="940"/>
      <c r="EN214" s="940"/>
      <c r="EO214" s="940"/>
      <c r="EP214" s="940"/>
      <c r="EQ214" s="940"/>
      <c r="ER214" s="940"/>
      <c r="ES214" s="940"/>
      <c r="ET214" s="940"/>
      <c r="EU214" s="940"/>
      <c r="EV214" s="940"/>
      <c r="EW214" s="940"/>
      <c r="EX214" s="940"/>
      <c r="EY214" s="940"/>
      <c r="EZ214" s="940"/>
      <c r="FA214" s="940"/>
      <c r="FB214" s="940"/>
      <c r="FC214" s="940"/>
      <c r="FD214" s="940"/>
      <c r="FE214" s="940"/>
      <c r="FF214" s="940"/>
      <c r="FG214" s="940"/>
      <c r="FH214" s="940"/>
      <c r="FI214" s="940"/>
      <c r="FJ214" s="940"/>
      <c r="FK214" s="940"/>
      <c r="FL214" s="940"/>
      <c r="FM214" s="940"/>
      <c r="FN214" s="940"/>
      <c r="FO214" s="940"/>
      <c r="FP214" s="940"/>
      <c r="FQ214" s="940"/>
      <c r="FR214" s="940"/>
      <c r="FS214" s="940"/>
      <c r="FT214" s="951"/>
      <c r="FU214" s="951"/>
      <c r="FV214" s="951"/>
      <c r="FW214" s="951"/>
      <c r="FX214" s="951"/>
      <c r="FY214" s="951"/>
      <c r="FZ214" s="951"/>
      <c r="GA214" s="951"/>
      <c r="GB214" s="951"/>
      <c r="GC214" s="951"/>
      <c r="GD214" s="951"/>
      <c r="GE214" s="951"/>
      <c r="GF214" s="951"/>
      <c r="GG214" s="951"/>
      <c r="GH214" s="951"/>
    </row>
    <row r="215" spans="1:190" s="25" customFormat="1" ht="27" customHeight="1" x14ac:dyDescent="0.15">
      <c r="A215" s="2172"/>
      <c r="B215" s="44"/>
      <c r="C215" s="1508"/>
      <c r="D215" s="1509"/>
      <c r="E215" s="1509"/>
      <c r="F215" s="1509"/>
      <c r="G215" s="1509"/>
      <c r="H215" s="1510"/>
      <c r="I215" s="1160"/>
      <c r="J215" s="24"/>
      <c r="K215" s="862"/>
      <c r="L215" s="862"/>
      <c r="M215" s="2398"/>
      <c r="N215" s="2398"/>
      <c r="O215" s="2398"/>
      <c r="P215" s="2398"/>
      <c r="Q215" s="2398"/>
      <c r="R215" s="2398"/>
      <c r="S215" s="2584" t="s">
        <v>46</v>
      </c>
      <c r="T215" s="2584"/>
      <c r="U215" s="2584"/>
      <c r="V215" s="2584"/>
      <c r="W215" s="2584"/>
      <c r="X215" s="2584"/>
      <c r="Y215" s="2584"/>
      <c r="Z215" s="2584"/>
      <c r="AA215" s="2585"/>
      <c r="AB215" s="2716"/>
      <c r="AC215" s="2717"/>
      <c r="AD215" s="2717"/>
      <c r="AE215" s="2717"/>
      <c r="AF215" s="2717"/>
      <c r="AG215" s="2717"/>
      <c r="AH215" s="2717"/>
      <c r="AI215" s="2717"/>
      <c r="AJ215" s="2717"/>
      <c r="AK215" s="2717"/>
      <c r="AL215" s="2717"/>
      <c r="AM215" s="2718"/>
      <c r="AN215" s="2695" t="s">
        <v>45</v>
      </c>
      <c r="AO215" s="2695"/>
      <c r="AP215" s="2695"/>
      <c r="AQ215" s="862"/>
      <c r="AR215" s="862"/>
      <c r="AS215" s="862"/>
      <c r="AT215" s="862"/>
      <c r="AU215" s="862"/>
      <c r="AV215" s="862"/>
      <c r="AW215" s="862"/>
      <c r="AX215" s="862"/>
      <c r="AY215" s="862"/>
      <c r="AZ215" s="862"/>
      <c r="BA215" s="862"/>
      <c r="BB215" s="862"/>
      <c r="BC215" s="862"/>
      <c r="BD215" s="862"/>
      <c r="BE215" s="862"/>
      <c r="BF215" s="862"/>
      <c r="BG215" s="862"/>
      <c r="BH215" s="862"/>
      <c r="BI215" s="862"/>
      <c r="BJ215" s="862"/>
      <c r="BK215" s="862"/>
      <c r="BL215" s="862"/>
      <c r="BM215" s="862"/>
      <c r="BN215" s="862"/>
      <c r="BO215" s="862"/>
      <c r="BP215" s="862"/>
      <c r="BQ215" s="862"/>
      <c r="BR215" s="862"/>
      <c r="BS215" s="862"/>
      <c r="BT215" s="862"/>
      <c r="BU215" s="468"/>
      <c r="BV215" s="468"/>
      <c r="BW215" s="468"/>
      <c r="BX215" s="710"/>
      <c r="BY215" s="710"/>
      <c r="BZ215" s="710"/>
      <c r="CA215" s="390"/>
      <c r="CB215" s="390"/>
      <c r="CC215" s="390"/>
      <c r="CD215" s="390"/>
      <c r="CE215" s="390"/>
      <c r="CF215" s="390"/>
      <c r="CG215" s="390"/>
      <c r="CH215" s="390"/>
      <c r="CI215" s="390"/>
      <c r="CJ215" s="390"/>
      <c r="CK215" s="390"/>
      <c r="CL215" s="390"/>
      <c r="CM215" s="390"/>
      <c r="CN215" s="390"/>
      <c r="CO215" s="390"/>
      <c r="CP215" s="390"/>
      <c r="CQ215" s="390"/>
      <c r="CR215" s="390"/>
      <c r="CS215" s="390"/>
      <c r="CT215" s="390"/>
      <c r="CU215" s="443"/>
      <c r="CV215" s="206"/>
      <c r="CW215" s="206"/>
      <c r="CX215" s="206"/>
      <c r="CY215" s="206"/>
      <c r="CZ215" s="206"/>
      <c r="DA215" s="206"/>
      <c r="DB215" s="206"/>
      <c r="DC215" s="206"/>
      <c r="DD215" s="206"/>
      <c r="DE215" s="206"/>
      <c r="DF215" s="206"/>
      <c r="DG215" s="206"/>
      <c r="DH215" s="206"/>
      <c r="DI215" s="206"/>
      <c r="DJ215" s="206"/>
      <c r="DK215" s="206"/>
      <c r="DL215" s="958"/>
      <c r="DM215" s="1029">
        <f t="shared" si="8"/>
        <v>0</v>
      </c>
      <c r="DN215" s="940"/>
      <c r="DO215" s="1018" t="str">
        <f t="shared" si="6"/>
        <v/>
      </c>
      <c r="DP215" s="1019" t="str">
        <f t="shared" si="7"/>
        <v>レ</v>
      </c>
      <c r="DQ215" s="933"/>
      <c r="DR215" s="940"/>
      <c r="DS215" s="940"/>
      <c r="DT215" s="940"/>
      <c r="DU215" s="940"/>
      <c r="DV215" s="940"/>
      <c r="DW215" s="940"/>
      <c r="DX215" s="940"/>
      <c r="DY215" s="940"/>
      <c r="DZ215" s="940"/>
      <c r="EA215" s="940"/>
      <c r="EB215" s="940"/>
      <c r="EC215" s="940"/>
      <c r="ED215" s="940"/>
      <c r="EE215" s="940"/>
      <c r="EF215" s="940"/>
      <c r="EG215" s="940"/>
      <c r="EH215" s="940"/>
      <c r="EI215" s="940"/>
      <c r="EJ215" s="940"/>
      <c r="EK215" s="940"/>
      <c r="EL215" s="940"/>
      <c r="EM215" s="940"/>
      <c r="EN215" s="940"/>
      <c r="EO215" s="940"/>
      <c r="EP215" s="940"/>
      <c r="EQ215" s="940"/>
      <c r="ER215" s="940"/>
      <c r="ES215" s="940"/>
      <c r="ET215" s="940"/>
      <c r="EU215" s="940"/>
      <c r="EV215" s="940"/>
      <c r="EW215" s="940"/>
      <c r="EX215" s="940"/>
      <c r="EY215" s="940"/>
      <c r="EZ215" s="940"/>
      <c r="FA215" s="940"/>
      <c r="FB215" s="940"/>
      <c r="FC215" s="940"/>
      <c r="FD215" s="940"/>
      <c r="FE215" s="940"/>
      <c r="FF215" s="940"/>
      <c r="FG215" s="940"/>
      <c r="FH215" s="940"/>
      <c r="FI215" s="940"/>
      <c r="FJ215" s="940"/>
      <c r="FK215" s="940"/>
      <c r="FL215" s="940"/>
      <c r="FM215" s="940"/>
      <c r="FN215" s="940"/>
      <c r="FO215" s="940"/>
      <c r="FP215" s="940"/>
      <c r="FQ215" s="940"/>
      <c r="FR215" s="940"/>
      <c r="FS215" s="940"/>
      <c r="FT215" s="951"/>
      <c r="FU215" s="951"/>
      <c r="FV215" s="951"/>
      <c r="FW215" s="951"/>
      <c r="FX215" s="951"/>
      <c r="FY215" s="951"/>
      <c r="FZ215" s="951"/>
      <c r="GA215" s="951"/>
      <c r="GB215" s="951"/>
      <c r="GC215" s="951"/>
      <c r="GD215" s="951"/>
      <c r="GE215" s="951"/>
      <c r="GF215" s="951"/>
      <c r="GG215" s="951"/>
      <c r="GH215" s="951"/>
    </row>
    <row r="216" spans="1:190" s="25" customFormat="1" ht="27" customHeight="1" thickBot="1" x14ac:dyDescent="0.2">
      <c r="A216" s="2172"/>
      <c r="B216" s="44"/>
      <c r="C216" s="1508"/>
      <c r="D216" s="1509"/>
      <c r="E216" s="1509"/>
      <c r="F216" s="1509"/>
      <c r="G216" s="1509"/>
      <c r="H216" s="1510"/>
      <c r="I216" s="1160"/>
      <c r="J216" s="24"/>
      <c r="K216" s="862"/>
      <c r="L216" s="862"/>
      <c r="M216" s="2398"/>
      <c r="N216" s="2398"/>
      <c r="O216" s="2398"/>
      <c r="P216" s="2398"/>
      <c r="Q216" s="2398"/>
      <c r="R216" s="2398"/>
      <c r="S216" s="2586" t="s">
        <v>49</v>
      </c>
      <c r="T216" s="2587"/>
      <c r="U216" s="2587"/>
      <c r="V216" s="2587"/>
      <c r="W216" s="2587"/>
      <c r="X216" s="2587"/>
      <c r="Y216" s="2587"/>
      <c r="Z216" s="2587"/>
      <c r="AA216" s="2587"/>
      <c r="AB216" s="2580"/>
      <c r="AC216" s="2581"/>
      <c r="AD216" s="2581"/>
      <c r="AE216" s="2581"/>
      <c r="AF216" s="2581"/>
      <c r="AG216" s="2581"/>
      <c r="AH216" s="2581"/>
      <c r="AI216" s="2581"/>
      <c r="AJ216" s="2581"/>
      <c r="AK216" s="2581"/>
      <c r="AL216" s="2581"/>
      <c r="AM216" s="2582"/>
      <c r="AN216" s="2579" t="s">
        <v>45</v>
      </c>
      <c r="AO216" s="2579"/>
      <c r="AP216" s="2579"/>
      <c r="AQ216" s="898"/>
      <c r="AR216" s="70"/>
      <c r="AS216" s="70"/>
      <c r="AT216" s="70"/>
      <c r="AU216" s="70"/>
      <c r="AV216" s="863"/>
      <c r="AW216" s="71"/>
      <c r="AX216" s="863"/>
      <c r="AY216" s="70"/>
      <c r="AZ216" s="70"/>
      <c r="BA216" s="70"/>
      <c r="BB216" s="70"/>
      <c r="BC216" s="70"/>
      <c r="BD216" s="70"/>
      <c r="BE216" s="70"/>
      <c r="BF216" s="70"/>
      <c r="BG216" s="70"/>
      <c r="BH216" s="70"/>
      <c r="BI216" s="70"/>
      <c r="BJ216" s="70"/>
      <c r="BK216" s="70"/>
      <c r="BL216" s="70"/>
      <c r="BM216" s="70"/>
      <c r="BN216" s="70"/>
      <c r="BO216" s="70"/>
      <c r="BP216" s="70"/>
      <c r="BQ216" s="70"/>
      <c r="BR216" s="70"/>
      <c r="BS216" s="70"/>
      <c r="BT216" s="70"/>
      <c r="BU216" s="468"/>
      <c r="BV216" s="468"/>
      <c r="BW216" s="468"/>
      <c r="BX216" s="710"/>
      <c r="BY216" s="710"/>
      <c r="BZ216" s="710"/>
      <c r="CA216" s="390"/>
      <c r="CB216" s="390"/>
      <c r="CC216" s="390"/>
      <c r="CD216" s="390"/>
      <c r="CE216" s="390"/>
      <c r="CF216" s="390"/>
      <c r="CG216" s="390"/>
      <c r="CH216" s="390"/>
      <c r="CI216" s="390"/>
      <c r="CJ216" s="390"/>
      <c r="CK216" s="390"/>
      <c r="CL216" s="390"/>
      <c r="CM216" s="390"/>
      <c r="CN216" s="390"/>
      <c r="CO216" s="390"/>
      <c r="CP216" s="390"/>
      <c r="CQ216" s="390"/>
      <c r="CR216" s="390"/>
      <c r="CS216" s="390"/>
      <c r="CT216" s="390"/>
      <c r="CU216" s="443"/>
      <c r="CV216" s="206"/>
      <c r="CW216" s="206"/>
      <c r="CX216" s="206"/>
      <c r="CY216" s="206"/>
      <c r="CZ216" s="206"/>
      <c r="DA216" s="206"/>
      <c r="DB216" s="206"/>
      <c r="DC216" s="206"/>
      <c r="DD216" s="206"/>
      <c r="DE216" s="206"/>
      <c r="DF216" s="206"/>
      <c r="DG216" s="206"/>
      <c r="DH216" s="206"/>
      <c r="DI216" s="206"/>
      <c r="DJ216" s="206"/>
      <c r="DK216" s="206"/>
      <c r="DL216" s="958"/>
      <c r="DM216" s="1035">
        <f t="shared" si="8"/>
        <v>0</v>
      </c>
      <c r="DN216" s="940"/>
      <c r="DO216" s="1022" t="str">
        <f t="shared" si="6"/>
        <v/>
      </c>
      <c r="DP216" s="1023" t="str">
        <f t="shared" si="7"/>
        <v>レ</v>
      </c>
      <c r="DQ216" s="1033" t="s">
        <v>1689</v>
      </c>
      <c r="DR216" s="940"/>
      <c r="DS216" s="940"/>
      <c r="DT216" s="940"/>
      <c r="DU216" s="940"/>
      <c r="DV216" s="940"/>
      <c r="DW216" s="940"/>
      <c r="DX216" s="940"/>
      <c r="DY216" s="940"/>
      <c r="DZ216" s="940"/>
      <c r="EA216" s="940"/>
      <c r="EB216" s="940"/>
      <c r="EC216" s="940"/>
      <c r="ED216" s="940"/>
      <c r="EE216" s="940"/>
      <c r="EF216" s="940"/>
      <c r="EG216" s="940"/>
      <c r="EH216" s="940"/>
      <c r="EI216" s="940"/>
      <c r="EJ216" s="940"/>
      <c r="EK216" s="940"/>
      <c r="EL216" s="940"/>
      <c r="EM216" s="940"/>
      <c r="EN216" s="940"/>
      <c r="EO216" s="940"/>
      <c r="EP216" s="940"/>
      <c r="EQ216" s="940"/>
      <c r="ER216" s="940"/>
      <c r="ES216" s="940"/>
      <c r="ET216" s="940"/>
      <c r="EU216" s="940"/>
      <c r="EV216" s="940"/>
      <c r="EW216" s="940"/>
      <c r="EX216" s="940"/>
      <c r="EY216" s="940"/>
      <c r="EZ216" s="940"/>
      <c r="FA216" s="940"/>
      <c r="FB216" s="940"/>
      <c r="FC216" s="940"/>
      <c r="FD216" s="940"/>
      <c r="FE216" s="940"/>
      <c r="FF216" s="940"/>
      <c r="FG216" s="940"/>
      <c r="FH216" s="940"/>
      <c r="FI216" s="940"/>
      <c r="FJ216" s="940"/>
      <c r="FK216" s="940"/>
      <c r="FL216" s="940"/>
      <c r="FM216" s="940"/>
      <c r="FN216" s="940"/>
      <c r="FO216" s="940"/>
      <c r="FP216" s="940"/>
      <c r="FQ216" s="940"/>
      <c r="FR216" s="940"/>
      <c r="FS216" s="940"/>
      <c r="FT216" s="951"/>
      <c r="FU216" s="951"/>
      <c r="FV216" s="951"/>
      <c r="FW216" s="951"/>
      <c r="FX216" s="951"/>
      <c r="FY216" s="951"/>
      <c r="FZ216" s="951"/>
      <c r="GA216" s="951"/>
      <c r="GB216" s="951"/>
      <c r="GC216" s="951"/>
      <c r="GD216" s="951"/>
      <c r="GE216" s="951"/>
      <c r="GF216" s="951"/>
      <c r="GG216" s="951"/>
      <c r="GH216" s="951"/>
    </row>
    <row r="217" spans="1:190" s="25" customFormat="1" ht="27" customHeight="1" thickBot="1" x14ac:dyDescent="0.2">
      <c r="A217" s="2172"/>
      <c r="B217" s="44"/>
      <c r="C217" s="1508"/>
      <c r="D217" s="1509"/>
      <c r="E217" s="1509"/>
      <c r="F217" s="1509"/>
      <c r="G217" s="1509"/>
      <c r="H217" s="1510"/>
      <c r="I217" s="1160"/>
      <c r="J217" s="24"/>
      <c r="K217" s="862"/>
      <c r="L217" s="862"/>
      <c r="M217" s="2397" t="s">
        <v>50</v>
      </c>
      <c r="N217" s="2397"/>
      <c r="O217" s="2397"/>
      <c r="P217" s="2397"/>
      <c r="Q217" s="2397"/>
      <c r="R217" s="2397"/>
      <c r="S217" s="2712" t="s">
        <v>47</v>
      </c>
      <c r="T217" s="2713"/>
      <c r="U217" s="2713"/>
      <c r="V217" s="2713"/>
      <c r="W217" s="2713"/>
      <c r="X217" s="2713"/>
      <c r="Y217" s="2713"/>
      <c r="Z217" s="2713"/>
      <c r="AA217" s="2713"/>
      <c r="AB217" s="2692"/>
      <c r="AC217" s="2693"/>
      <c r="AD217" s="2693"/>
      <c r="AE217" s="2693"/>
      <c r="AF217" s="2693"/>
      <c r="AG217" s="2693"/>
      <c r="AH217" s="2693"/>
      <c r="AI217" s="2693"/>
      <c r="AJ217" s="2693"/>
      <c r="AK217" s="2693"/>
      <c r="AL217" s="2693"/>
      <c r="AM217" s="2694"/>
      <c r="AN217" s="2695" t="s">
        <v>45</v>
      </c>
      <c r="AO217" s="2695"/>
      <c r="AP217" s="2695"/>
      <c r="AQ217" s="69"/>
      <c r="AR217" s="862"/>
      <c r="AS217" s="862"/>
      <c r="AT217" s="862"/>
      <c r="AU217" s="862"/>
      <c r="AV217" s="862"/>
      <c r="AW217" s="862"/>
      <c r="AX217" s="862"/>
      <c r="AY217" s="862"/>
      <c r="AZ217" s="862"/>
      <c r="BA217" s="862"/>
      <c r="BB217" s="862"/>
      <c r="BC217" s="862"/>
      <c r="BD217" s="862"/>
      <c r="BE217" s="862"/>
      <c r="BF217" s="862"/>
      <c r="BG217" s="862"/>
      <c r="BH217" s="862"/>
      <c r="BI217" s="862"/>
      <c r="BJ217" s="862"/>
      <c r="BK217" s="862"/>
      <c r="BL217" s="862"/>
      <c r="BM217" s="862"/>
      <c r="BN217" s="862"/>
      <c r="BO217" s="862"/>
      <c r="BP217" s="862"/>
      <c r="BQ217" s="862"/>
      <c r="BR217" s="862"/>
      <c r="BS217" s="862"/>
      <c r="BT217" s="862"/>
      <c r="BU217" s="468"/>
      <c r="BV217" s="468"/>
      <c r="BW217" s="468"/>
      <c r="BX217" s="710"/>
      <c r="BY217" s="710"/>
      <c r="BZ217" s="710"/>
      <c r="CA217" s="390"/>
      <c r="CB217" s="390"/>
      <c r="CC217" s="390"/>
      <c r="CD217" s="390"/>
      <c r="CE217" s="390"/>
      <c r="CF217" s="390"/>
      <c r="CG217" s="390"/>
      <c r="CH217" s="390"/>
      <c r="CI217" s="390"/>
      <c r="CJ217" s="390"/>
      <c r="CK217" s="390"/>
      <c r="CL217" s="390"/>
      <c r="CM217" s="390"/>
      <c r="CN217" s="390"/>
      <c r="CO217" s="390"/>
      <c r="CP217" s="390"/>
      <c r="CQ217" s="390"/>
      <c r="CR217" s="390"/>
      <c r="CS217" s="390"/>
      <c r="CT217" s="390"/>
      <c r="CU217" s="443"/>
      <c r="CV217" s="206"/>
      <c r="CW217" s="206"/>
      <c r="CX217" s="206"/>
      <c r="CY217" s="206"/>
      <c r="CZ217" s="206"/>
      <c r="DA217" s="206"/>
      <c r="DB217" s="206"/>
      <c r="DC217" s="206"/>
      <c r="DD217" s="206"/>
      <c r="DE217" s="206"/>
      <c r="DF217" s="206"/>
      <c r="DG217" s="206"/>
      <c r="DH217" s="206"/>
      <c r="DI217" s="206"/>
      <c r="DJ217" s="206"/>
      <c r="DK217" s="206"/>
      <c r="DL217" s="958"/>
      <c r="DM217" s="1028">
        <f t="shared" si="8"/>
        <v>0</v>
      </c>
      <c r="DN217" s="940"/>
      <c r="DO217" s="1016" t="str">
        <f t="shared" si="6"/>
        <v/>
      </c>
      <c r="DP217" s="1017" t="str">
        <f t="shared" si="7"/>
        <v>レ</v>
      </c>
      <c r="DQ217" s="1034" t="str">
        <f>IF(COUNTIF(DP217:DP219,"レ")=3,"レ","")</f>
        <v>レ</v>
      </c>
      <c r="DR217" s="940"/>
      <c r="DS217" s="940"/>
      <c r="DT217" s="940"/>
      <c r="DU217" s="940"/>
      <c r="DV217" s="940"/>
      <c r="DW217" s="940"/>
      <c r="DX217" s="940"/>
      <c r="DY217" s="940"/>
      <c r="DZ217" s="940"/>
      <c r="EA217" s="940"/>
      <c r="EB217" s="940"/>
      <c r="EC217" s="940"/>
      <c r="ED217" s="940"/>
      <c r="EE217" s="940"/>
      <c r="EF217" s="940"/>
      <c r="EG217" s="940"/>
      <c r="EH217" s="940"/>
      <c r="EI217" s="940"/>
      <c r="EJ217" s="940"/>
      <c r="EK217" s="940"/>
      <c r="EL217" s="940"/>
      <c r="EM217" s="940"/>
      <c r="EN217" s="940"/>
      <c r="EO217" s="940"/>
      <c r="EP217" s="940"/>
      <c r="EQ217" s="940"/>
      <c r="ER217" s="940"/>
      <c r="ES217" s="940"/>
      <c r="ET217" s="940"/>
      <c r="EU217" s="940"/>
      <c r="EV217" s="940"/>
      <c r="EW217" s="940"/>
      <c r="EX217" s="940"/>
      <c r="EY217" s="940"/>
      <c r="EZ217" s="940"/>
      <c r="FA217" s="940"/>
      <c r="FB217" s="940"/>
      <c r="FC217" s="940"/>
      <c r="FD217" s="940"/>
      <c r="FE217" s="940"/>
      <c r="FF217" s="940"/>
      <c r="FG217" s="940"/>
      <c r="FH217" s="940"/>
      <c r="FI217" s="940"/>
      <c r="FJ217" s="940"/>
      <c r="FK217" s="940"/>
      <c r="FL217" s="940"/>
      <c r="FM217" s="940"/>
      <c r="FN217" s="940"/>
      <c r="FO217" s="940"/>
      <c r="FP217" s="940"/>
      <c r="FQ217" s="940"/>
      <c r="FR217" s="940"/>
      <c r="FS217" s="940"/>
      <c r="FT217" s="951"/>
      <c r="FU217" s="951"/>
      <c r="FV217" s="951"/>
      <c r="FW217" s="951"/>
      <c r="FX217" s="951"/>
      <c r="FY217" s="951"/>
      <c r="FZ217" s="951"/>
      <c r="GA217" s="951"/>
      <c r="GB217" s="951"/>
      <c r="GC217" s="951"/>
      <c r="GD217" s="951"/>
      <c r="GE217" s="951"/>
      <c r="GF217" s="951"/>
      <c r="GG217" s="951"/>
      <c r="GH217" s="951"/>
    </row>
    <row r="218" spans="1:190" s="25" customFormat="1" ht="27" customHeight="1" x14ac:dyDescent="0.15">
      <c r="A218" s="2172"/>
      <c r="B218" s="44"/>
      <c r="C218" s="1508"/>
      <c r="D218" s="1509"/>
      <c r="E218" s="1509"/>
      <c r="F218" s="1509"/>
      <c r="G218" s="1509"/>
      <c r="H218" s="1510"/>
      <c r="I218" s="1160"/>
      <c r="J218" s="24"/>
      <c r="K218" s="862"/>
      <c r="L218" s="862"/>
      <c r="M218" s="2398"/>
      <c r="N218" s="2398"/>
      <c r="O218" s="2398"/>
      <c r="P218" s="2398"/>
      <c r="Q218" s="2398"/>
      <c r="R218" s="2398"/>
      <c r="S218" s="2584" t="s">
        <v>46</v>
      </c>
      <c r="T218" s="2584"/>
      <c r="U218" s="2584"/>
      <c r="V218" s="2584"/>
      <c r="W218" s="2584"/>
      <c r="X218" s="2584"/>
      <c r="Y218" s="2584"/>
      <c r="Z218" s="2584"/>
      <c r="AA218" s="2585"/>
      <c r="AB218" s="2716"/>
      <c r="AC218" s="2717"/>
      <c r="AD218" s="2717"/>
      <c r="AE218" s="2717"/>
      <c r="AF218" s="2717"/>
      <c r="AG218" s="2717"/>
      <c r="AH218" s="2717"/>
      <c r="AI218" s="2717"/>
      <c r="AJ218" s="2717"/>
      <c r="AK218" s="2717"/>
      <c r="AL218" s="2717"/>
      <c r="AM218" s="2718"/>
      <c r="AN218" s="2695" t="s">
        <v>45</v>
      </c>
      <c r="AO218" s="2695"/>
      <c r="AP218" s="2695"/>
      <c r="AQ218" s="862"/>
      <c r="AR218" s="862"/>
      <c r="AS218" s="862"/>
      <c r="AT218" s="862"/>
      <c r="AU218" s="862"/>
      <c r="AV218" s="862"/>
      <c r="AW218" s="862"/>
      <c r="AX218" s="862"/>
      <c r="AY218" s="862"/>
      <c r="AZ218" s="862"/>
      <c r="BA218" s="862"/>
      <c r="BB218" s="862"/>
      <c r="BC218" s="862"/>
      <c r="BD218" s="862"/>
      <c r="BE218" s="862"/>
      <c r="BF218" s="862"/>
      <c r="BG218" s="862"/>
      <c r="BH218" s="862"/>
      <c r="BI218" s="862"/>
      <c r="BJ218" s="862"/>
      <c r="BK218" s="862"/>
      <c r="BL218" s="862"/>
      <c r="BM218" s="862"/>
      <c r="BN218" s="862"/>
      <c r="BO218" s="862"/>
      <c r="BP218" s="862"/>
      <c r="BQ218" s="862"/>
      <c r="BR218" s="862"/>
      <c r="BS218" s="862"/>
      <c r="BT218" s="862"/>
      <c r="BU218" s="468"/>
      <c r="BV218" s="468"/>
      <c r="BW218" s="468"/>
      <c r="BX218" s="710"/>
      <c r="BY218" s="710"/>
      <c r="BZ218" s="710"/>
      <c r="CA218" s="390"/>
      <c r="CB218" s="390"/>
      <c r="CC218" s="390"/>
      <c r="CD218" s="390"/>
      <c r="CE218" s="390"/>
      <c r="CF218" s="390"/>
      <c r="CG218" s="390"/>
      <c r="CH218" s="390"/>
      <c r="CI218" s="390"/>
      <c r="CJ218" s="390"/>
      <c r="CK218" s="390"/>
      <c r="CL218" s="390"/>
      <c r="CM218" s="390"/>
      <c r="CN218" s="390"/>
      <c r="CO218" s="390"/>
      <c r="CP218" s="390"/>
      <c r="CQ218" s="390"/>
      <c r="CR218" s="390"/>
      <c r="CS218" s="390"/>
      <c r="CT218" s="390"/>
      <c r="CU218" s="443"/>
      <c r="CV218" s="206"/>
      <c r="CW218" s="206"/>
      <c r="CX218" s="206"/>
      <c r="CY218" s="206"/>
      <c r="CZ218" s="206"/>
      <c r="DA218" s="206"/>
      <c r="DB218" s="206"/>
      <c r="DC218" s="206"/>
      <c r="DD218" s="206"/>
      <c r="DE218" s="206"/>
      <c r="DF218" s="206"/>
      <c r="DG218" s="206"/>
      <c r="DH218" s="206"/>
      <c r="DI218" s="206"/>
      <c r="DJ218" s="206"/>
      <c r="DK218" s="206"/>
      <c r="DL218" s="958"/>
      <c r="DM218" s="1029">
        <f t="shared" si="8"/>
        <v>0</v>
      </c>
      <c r="DN218" s="940"/>
      <c r="DO218" s="1018" t="str">
        <f t="shared" si="6"/>
        <v/>
      </c>
      <c r="DP218" s="1019" t="str">
        <f t="shared" si="7"/>
        <v>レ</v>
      </c>
      <c r="DQ218" s="933"/>
      <c r="DR218" s="940"/>
      <c r="DS218" s="940"/>
      <c r="DT218" s="940"/>
      <c r="DU218" s="940"/>
      <c r="DV218" s="940"/>
      <c r="DW218" s="940"/>
      <c r="DX218" s="940"/>
      <c r="DY218" s="940"/>
      <c r="DZ218" s="940"/>
      <c r="EA218" s="940"/>
      <c r="EB218" s="940"/>
      <c r="EC218" s="940"/>
      <c r="ED218" s="940"/>
      <c r="EE218" s="940"/>
      <c r="EF218" s="940"/>
      <c r="EG218" s="940"/>
      <c r="EH218" s="940"/>
      <c r="EI218" s="940"/>
      <c r="EJ218" s="940"/>
      <c r="EK218" s="940"/>
      <c r="EL218" s="940"/>
      <c r="EM218" s="940"/>
      <c r="EN218" s="940"/>
      <c r="EO218" s="940"/>
      <c r="EP218" s="940"/>
      <c r="EQ218" s="940"/>
      <c r="ER218" s="940"/>
      <c r="ES218" s="940"/>
      <c r="ET218" s="940"/>
      <c r="EU218" s="940"/>
      <c r="EV218" s="940"/>
      <c r="EW218" s="940"/>
      <c r="EX218" s="940"/>
      <c r="EY218" s="940"/>
      <c r="EZ218" s="940"/>
      <c r="FA218" s="940"/>
      <c r="FB218" s="940"/>
      <c r="FC218" s="940"/>
      <c r="FD218" s="940"/>
      <c r="FE218" s="940"/>
      <c r="FF218" s="940"/>
      <c r="FG218" s="940"/>
      <c r="FH218" s="940"/>
      <c r="FI218" s="940"/>
      <c r="FJ218" s="940"/>
      <c r="FK218" s="940"/>
      <c r="FL218" s="940"/>
      <c r="FM218" s="940"/>
      <c r="FN218" s="940"/>
      <c r="FO218" s="940"/>
      <c r="FP218" s="940"/>
      <c r="FQ218" s="940"/>
      <c r="FR218" s="940"/>
      <c r="FS218" s="940"/>
      <c r="FT218" s="951"/>
      <c r="FU218" s="951"/>
      <c r="FV218" s="951"/>
      <c r="FW218" s="951"/>
      <c r="FX218" s="951"/>
      <c r="FY218" s="951"/>
      <c r="FZ218" s="951"/>
      <c r="GA218" s="951"/>
      <c r="GB218" s="951"/>
      <c r="GC218" s="951"/>
      <c r="GD218" s="951"/>
      <c r="GE218" s="951"/>
      <c r="GF218" s="951"/>
      <c r="GG218" s="951"/>
      <c r="GH218" s="951"/>
    </row>
    <row r="219" spans="1:190" ht="27" customHeight="1" thickBot="1" x14ac:dyDescent="0.2">
      <c r="A219" s="21"/>
      <c r="C219" s="1511"/>
      <c r="D219" s="987"/>
      <c r="E219" s="987"/>
      <c r="F219" s="987"/>
      <c r="G219" s="987"/>
      <c r="H219" s="1512"/>
      <c r="I219" s="1155"/>
      <c r="J219" s="34"/>
      <c r="K219" s="869"/>
      <c r="L219" s="869"/>
      <c r="M219" s="2398"/>
      <c r="N219" s="2398"/>
      <c r="O219" s="2398"/>
      <c r="P219" s="2398"/>
      <c r="Q219" s="2398"/>
      <c r="R219" s="2398"/>
      <c r="S219" s="2586" t="s">
        <v>49</v>
      </c>
      <c r="T219" s="2587"/>
      <c r="U219" s="2587"/>
      <c r="V219" s="2587"/>
      <c r="W219" s="2587"/>
      <c r="X219" s="2587"/>
      <c r="Y219" s="2587"/>
      <c r="Z219" s="2587"/>
      <c r="AA219" s="2587"/>
      <c r="AB219" s="2580"/>
      <c r="AC219" s="2581"/>
      <c r="AD219" s="2581"/>
      <c r="AE219" s="2581"/>
      <c r="AF219" s="2581"/>
      <c r="AG219" s="2581"/>
      <c r="AH219" s="2581"/>
      <c r="AI219" s="2581"/>
      <c r="AJ219" s="2581"/>
      <c r="AK219" s="2581"/>
      <c r="AL219" s="2581"/>
      <c r="AM219" s="2582"/>
      <c r="AN219" s="2695" t="s">
        <v>45</v>
      </c>
      <c r="AO219" s="2695"/>
      <c r="AP219" s="2695"/>
      <c r="AQ219" s="896"/>
      <c r="AR219" s="33"/>
      <c r="AS219" s="33"/>
      <c r="AT219" s="33"/>
      <c r="AU219" s="33"/>
      <c r="AV219" s="862"/>
      <c r="AW219" s="39"/>
      <c r="AX219" s="862"/>
      <c r="AY219" s="33"/>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468"/>
      <c r="BV219" s="468"/>
      <c r="BW219" s="468"/>
      <c r="BX219" s="710"/>
      <c r="BY219" s="710"/>
      <c r="BZ219" s="710"/>
      <c r="CA219" s="390"/>
      <c r="CB219" s="390"/>
      <c r="CC219" s="390"/>
      <c r="CD219" s="390"/>
      <c r="CE219" s="390"/>
      <c r="CF219" s="390"/>
      <c r="CG219" s="390"/>
      <c r="CH219" s="390"/>
      <c r="CI219" s="390"/>
      <c r="CJ219" s="390"/>
      <c r="CK219" s="390"/>
      <c r="CL219" s="390"/>
      <c r="CM219" s="390"/>
      <c r="CN219" s="390"/>
      <c r="CO219" s="390"/>
      <c r="CP219" s="390"/>
      <c r="CQ219" s="390"/>
      <c r="CR219" s="390"/>
      <c r="CS219" s="390"/>
      <c r="CT219" s="390"/>
      <c r="CU219" s="443"/>
      <c r="DL219" s="958"/>
      <c r="DM219" s="1035">
        <f t="shared" si="8"/>
        <v>0</v>
      </c>
      <c r="DO219" s="1022" t="str">
        <f t="shared" si="6"/>
        <v/>
      </c>
      <c r="DP219" s="1023" t="str">
        <f t="shared" si="7"/>
        <v>レ</v>
      </c>
      <c r="DQ219" s="1033" t="s">
        <v>1689</v>
      </c>
      <c r="FJ219" s="940"/>
      <c r="FK219" s="940"/>
      <c r="FL219" s="940"/>
      <c r="FM219" s="940"/>
      <c r="FN219" s="940"/>
      <c r="FO219" s="940"/>
      <c r="FP219" s="940"/>
      <c r="FQ219" s="940"/>
      <c r="FR219" s="940"/>
      <c r="FS219" s="940"/>
    </row>
    <row r="220" spans="1:190" ht="27" customHeight="1" thickBot="1" x14ac:dyDescent="0.2">
      <c r="A220" s="21"/>
      <c r="C220" s="1511"/>
      <c r="D220" s="987"/>
      <c r="E220" s="987"/>
      <c r="F220" s="987"/>
      <c r="G220" s="987"/>
      <c r="H220" s="1512"/>
      <c r="I220" s="1155"/>
      <c r="J220" s="24"/>
      <c r="K220" s="862"/>
      <c r="L220" s="862"/>
      <c r="M220" s="2543" t="s">
        <v>48</v>
      </c>
      <c r="N220" s="2543"/>
      <c r="O220" s="2543"/>
      <c r="P220" s="2543"/>
      <c r="Q220" s="2543"/>
      <c r="R220" s="2543"/>
      <c r="S220" s="2712" t="s">
        <v>47</v>
      </c>
      <c r="T220" s="2713"/>
      <c r="U220" s="2713"/>
      <c r="V220" s="2713"/>
      <c r="W220" s="2713"/>
      <c r="X220" s="2713"/>
      <c r="Y220" s="2713"/>
      <c r="Z220" s="2713"/>
      <c r="AA220" s="2713"/>
      <c r="AB220" s="2692"/>
      <c r="AC220" s="2693"/>
      <c r="AD220" s="2693"/>
      <c r="AE220" s="2693"/>
      <c r="AF220" s="2693"/>
      <c r="AG220" s="2693"/>
      <c r="AH220" s="2693"/>
      <c r="AI220" s="2693"/>
      <c r="AJ220" s="2693"/>
      <c r="AK220" s="2693"/>
      <c r="AL220" s="2693"/>
      <c r="AM220" s="2694"/>
      <c r="AN220" s="2583" t="s">
        <v>45</v>
      </c>
      <c r="AO220" s="2583"/>
      <c r="AP220" s="2583"/>
      <c r="AQ220" s="861"/>
      <c r="AR220" s="861"/>
      <c r="AS220" s="861"/>
      <c r="AT220" s="861"/>
      <c r="AU220" s="861"/>
      <c r="AV220" s="861"/>
      <c r="AW220" s="861"/>
      <c r="AX220" s="861"/>
      <c r="AY220" s="861"/>
      <c r="AZ220" s="861"/>
      <c r="BA220" s="861"/>
      <c r="BB220" s="861"/>
      <c r="BC220" s="861"/>
      <c r="BD220" s="861"/>
      <c r="BE220" s="861"/>
      <c r="BF220" s="861"/>
      <c r="BG220" s="861"/>
      <c r="BH220" s="861"/>
      <c r="BI220" s="861"/>
      <c r="BJ220" s="861"/>
      <c r="BK220" s="861"/>
      <c r="BL220" s="861"/>
      <c r="BM220" s="861"/>
      <c r="BN220" s="861"/>
      <c r="BO220" s="861"/>
      <c r="BP220" s="861"/>
      <c r="BQ220" s="861"/>
      <c r="BR220" s="861"/>
      <c r="BS220" s="861"/>
      <c r="BT220" s="861"/>
      <c r="BU220" s="468"/>
      <c r="BV220" s="468"/>
      <c r="BW220" s="468"/>
      <c r="BX220" s="710"/>
      <c r="BY220" s="710"/>
      <c r="BZ220" s="710"/>
      <c r="CA220" s="390"/>
      <c r="CB220" s="390"/>
      <c r="CC220" s="390"/>
      <c r="CD220" s="390"/>
      <c r="CE220" s="390"/>
      <c r="CF220" s="390"/>
      <c r="CG220" s="390"/>
      <c r="CH220" s="390"/>
      <c r="CI220" s="390"/>
      <c r="CJ220" s="390"/>
      <c r="CK220" s="390"/>
      <c r="CL220" s="390"/>
      <c r="CM220" s="390"/>
      <c r="CN220" s="390"/>
      <c r="CO220" s="390"/>
      <c r="CP220" s="390"/>
      <c r="CQ220" s="390"/>
      <c r="CR220" s="390"/>
      <c r="CS220" s="390"/>
      <c r="CT220" s="390"/>
      <c r="CU220" s="443"/>
      <c r="DL220" s="958"/>
      <c r="DM220" s="1028">
        <f t="shared" si="8"/>
        <v>0</v>
      </c>
      <c r="DO220" s="1016" t="str">
        <f t="shared" si="6"/>
        <v/>
      </c>
      <c r="DP220" s="1017" t="str">
        <f t="shared" si="7"/>
        <v>レ</v>
      </c>
      <c r="DQ220" s="1034" t="str">
        <f>IF(COUNTIF(DP220:DP221,"レ")=2,"レ","")</f>
        <v>レ</v>
      </c>
      <c r="FJ220" s="940"/>
      <c r="FK220" s="940"/>
      <c r="FL220" s="940"/>
      <c r="FM220" s="940"/>
      <c r="FN220" s="940"/>
      <c r="FO220" s="940"/>
      <c r="FP220" s="940"/>
      <c r="FQ220" s="940"/>
      <c r="FR220" s="940"/>
      <c r="FS220" s="940"/>
    </row>
    <row r="221" spans="1:190" ht="27" customHeight="1" thickBot="1" x14ac:dyDescent="0.2">
      <c r="A221" s="21"/>
      <c r="C221" s="1511"/>
      <c r="D221" s="987"/>
      <c r="E221" s="987"/>
      <c r="F221" s="987"/>
      <c r="G221" s="987"/>
      <c r="H221" s="1512"/>
      <c r="I221" s="1155"/>
      <c r="J221" s="34"/>
      <c r="K221" s="869"/>
      <c r="L221" s="869"/>
      <c r="M221" s="2572"/>
      <c r="N221" s="2572"/>
      <c r="O221" s="2572"/>
      <c r="P221" s="2572"/>
      <c r="Q221" s="2572"/>
      <c r="R221" s="2572"/>
      <c r="S221" s="2724" t="s">
        <v>46</v>
      </c>
      <c r="T221" s="2724"/>
      <c r="U221" s="2724"/>
      <c r="V221" s="2724"/>
      <c r="W221" s="2724"/>
      <c r="X221" s="2724"/>
      <c r="Y221" s="2724"/>
      <c r="Z221" s="2724"/>
      <c r="AA221" s="2725"/>
      <c r="AB221" s="2580"/>
      <c r="AC221" s="2581"/>
      <c r="AD221" s="2581"/>
      <c r="AE221" s="2581"/>
      <c r="AF221" s="2581"/>
      <c r="AG221" s="2581"/>
      <c r="AH221" s="2581"/>
      <c r="AI221" s="2581"/>
      <c r="AJ221" s="2581"/>
      <c r="AK221" s="2581"/>
      <c r="AL221" s="2581"/>
      <c r="AM221" s="2582"/>
      <c r="AN221" s="2579" t="s">
        <v>45</v>
      </c>
      <c r="AO221" s="2579"/>
      <c r="AP221" s="2579"/>
      <c r="AQ221" s="898"/>
      <c r="AR221" s="70"/>
      <c r="AS221" s="70"/>
      <c r="AT221" s="70"/>
      <c r="AU221" s="70"/>
      <c r="AV221" s="863"/>
      <c r="AW221" s="71"/>
      <c r="AX221" s="863"/>
      <c r="AY221" s="70"/>
      <c r="AZ221" s="70"/>
      <c r="BA221" s="70"/>
      <c r="BB221" s="70"/>
      <c r="BC221" s="70"/>
      <c r="BD221" s="70"/>
      <c r="BE221" s="70"/>
      <c r="BF221" s="70"/>
      <c r="BG221" s="70"/>
      <c r="BH221" s="70"/>
      <c r="BI221" s="70"/>
      <c r="BJ221" s="70"/>
      <c r="BK221" s="70"/>
      <c r="BL221" s="70"/>
      <c r="BM221" s="70"/>
      <c r="BN221" s="70"/>
      <c r="BO221" s="70"/>
      <c r="BP221" s="70"/>
      <c r="BQ221" s="70"/>
      <c r="BR221" s="70"/>
      <c r="BS221" s="70"/>
      <c r="BT221" s="70"/>
      <c r="BU221" s="468"/>
      <c r="BV221" s="468"/>
      <c r="BW221" s="468"/>
      <c r="BX221" s="710"/>
      <c r="BY221" s="710"/>
      <c r="BZ221" s="710"/>
      <c r="CA221" s="390"/>
      <c r="CB221" s="390"/>
      <c r="CC221" s="390"/>
      <c r="CD221" s="390"/>
      <c r="CE221" s="390"/>
      <c r="CF221" s="390"/>
      <c r="CG221" s="390"/>
      <c r="CH221" s="390"/>
      <c r="CI221" s="390"/>
      <c r="CJ221" s="390"/>
      <c r="CK221" s="390"/>
      <c r="CL221" s="390"/>
      <c r="CM221" s="390"/>
      <c r="CN221" s="390"/>
      <c r="CO221" s="390"/>
      <c r="CP221" s="390"/>
      <c r="CQ221" s="390"/>
      <c r="CR221" s="390"/>
      <c r="CS221" s="390"/>
      <c r="CT221" s="390"/>
      <c r="CU221" s="443"/>
      <c r="DL221" s="958"/>
      <c r="DM221" s="1035">
        <f t="shared" si="8"/>
        <v>0</v>
      </c>
      <c r="DO221" s="1022" t="str">
        <f t="shared" si="6"/>
        <v/>
      </c>
      <c r="DP221" s="1023" t="str">
        <f t="shared" si="7"/>
        <v>レ</v>
      </c>
      <c r="FJ221" s="940"/>
      <c r="FK221" s="940"/>
      <c r="FL221" s="940"/>
      <c r="FM221" s="940"/>
      <c r="FN221" s="940"/>
      <c r="FO221" s="940"/>
      <c r="FP221" s="940"/>
      <c r="FQ221" s="940"/>
      <c r="FR221" s="940"/>
      <c r="FS221" s="940"/>
    </row>
    <row r="222" spans="1:190" s="25" customFormat="1" ht="27" customHeight="1" thickBot="1" x14ac:dyDescent="0.2">
      <c r="A222" s="21"/>
      <c r="B222" s="44"/>
      <c r="C222" s="1508"/>
      <c r="D222" s="1509"/>
      <c r="E222" s="1509"/>
      <c r="F222" s="1509"/>
      <c r="G222" s="1509"/>
      <c r="H222" s="1510"/>
      <c r="I222" s="1160"/>
      <c r="J222" s="24"/>
      <c r="K222" s="862"/>
      <c r="L222" s="862"/>
      <c r="M222" s="2543" t="s">
        <v>44</v>
      </c>
      <c r="N222" s="2543"/>
      <c r="O222" s="2543"/>
      <c r="P222" s="2543"/>
      <c r="Q222" s="2543"/>
      <c r="R222" s="2543"/>
      <c r="S222" s="2707" t="s">
        <v>43</v>
      </c>
      <c r="T222" s="2708"/>
      <c r="U222" s="2708"/>
      <c r="V222" s="2708"/>
      <c r="W222" s="2708"/>
      <c r="X222" s="2708"/>
      <c r="Y222" s="2708"/>
      <c r="Z222" s="2708"/>
      <c r="AA222" s="2708"/>
      <c r="AB222" s="2631"/>
      <c r="AC222" s="2632"/>
      <c r="AD222" s="2633"/>
      <c r="AE222" s="897"/>
      <c r="AF222" s="897"/>
      <c r="AG222" s="897"/>
      <c r="AH222" s="897"/>
      <c r="AI222" s="897"/>
      <c r="AJ222" s="897"/>
      <c r="AK222" s="897"/>
      <c r="AL222" s="897"/>
      <c r="AM222" s="897"/>
      <c r="AN222" s="2695"/>
      <c r="AO222" s="2695"/>
      <c r="AP222" s="2695"/>
      <c r="AQ222" s="69"/>
      <c r="AR222" s="862"/>
      <c r="AS222" s="862"/>
      <c r="AT222" s="862"/>
      <c r="AU222" s="862"/>
      <c r="AV222" s="862"/>
      <c r="AW222" s="862"/>
      <c r="AX222" s="862"/>
      <c r="AY222" s="862"/>
      <c r="AZ222" s="862"/>
      <c r="BA222" s="862"/>
      <c r="BB222" s="862"/>
      <c r="BC222" s="862"/>
      <c r="BD222" s="862"/>
      <c r="BE222" s="862"/>
      <c r="BF222" s="862"/>
      <c r="BG222" s="862"/>
      <c r="BH222" s="862"/>
      <c r="BI222" s="862"/>
      <c r="BJ222" s="862"/>
      <c r="BK222" s="862"/>
      <c r="BL222" s="862"/>
      <c r="BM222" s="862"/>
      <c r="BN222" s="862"/>
      <c r="BO222" s="862"/>
      <c r="BP222" s="862"/>
      <c r="BQ222" s="862"/>
      <c r="BR222" s="862"/>
      <c r="BS222" s="862"/>
      <c r="BT222" s="862"/>
      <c r="BU222" s="468"/>
      <c r="BV222" s="468"/>
      <c r="BW222" s="468"/>
      <c r="BX222" s="710"/>
      <c r="BY222" s="710"/>
      <c r="BZ222" s="710"/>
      <c r="CA222" s="390"/>
      <c r="CB222" s="390"/>
      <c r="CC222" s="390"/>
      <c r="CD222" s="390"/>
      <c r="CE222" s="390"/>
      <c r="CF222" s="390"/>
      <c r="CG222" s="390"/>
      <c r="CH222" s="390"/>
      <c r="CI222" s="390"/>
      <c r="CJ222" s="390"/>
      <c r="CK222" s="390"/>
      <c r="CL222" s="390"/>
      <c r="CM222" s="390"/>
      <c r="CN222" s="390"/>
      <c r="CO222" s="390"/>
      <c r="CP222" s="390"/>
      <c r="CQ222" s="390"/>
      <c r="CR222" s="390"/>
      <c r="CS222" s="390"/>
      <c r="CT222" s="390"/>
      <c r="CU222" s="443"/>
      <c r="CV222" s="206"/>
      <c r="CW222" s="206"/>
      <c r="CX222" s="206"/>
      <c r="CY222" s="206"/>
      <c r="CZ222" s="206"/>
      <c r="DA222" s="206"/>
      <c r="DB222" s="206"/>
      <c r="DC222" s="206"/>
      <c r="DD222" s="206"/>
      <c r="DE222" s="206"/>
      <c r="DF222" s="206"/>
      <c r="DG222" s="206"/>
      <c r="DH222" s="206"/>
      <c r="DI222" s="206"/>
      <c r="DJ222" s="206"/>
      <c r="DK222" s="206"/>
      <c r="DL222" s="958"/>
      <c r="DM222" s="1028">
        <f>IF(AB222="有",1,0)</f>
        <v>0</v>
      </c>
      <c r="DN222" s="940"/>
      <c r="DO222" s="1016" t="str">
        <f t="shared" si="6"/>
        <v/>
      </c>
      <c r="DP222" s="1017" t="str">
        <f t="shared" si="7"/>
        <v>レ</v>
      </c>
      <c r="DQ222" s="940" t="s">
        <v>5995</v>
      </c>
      <c r="DR222" s="940"/>
      <c r="DS222" s="940"/>
      <c r="DT222" s="940"/>
      <c r="DU222" s="940"/>
      <c r="DV222" s="940"/>
      <c r="DW222" s="940"/>
      <c r="DX222" s="940"/>
      <c r="DY222" s="940"/>
      <c r="DZ222" s="940"/>
      <c r="EA222" s="940"/>
      <c r="EB222" s="940"/>
      <c r="EC222" s="940"/>
      <c r="ED222" s="940"/>
      <c r="EE222" s="940"/>
      <c r="EF222" s="940"/>
      <c r="EG222" s="940"/>
      <c r="EH222" s="940"/>
      <c r="EI222" s="940"/>
      <c r="EJ222" s="940"/>
      <c r="EK222" s="940"/>
      <c r="EL222" s="940"/>
      <c r="EM222" s="940"/>
      <c r="EN222" s="940"/>
      <c r="EO222" s="940"/>
      <c r="EP222" s="940"/>
      <c r="EQ222" s="940"/>
      <c r="ER222" s="940"/>
      <c r="ES222" s="940"/>
      <c r="ET222" s="940"/>
      <c r="EU222" s="940"/>
      <c r="EV222" s="940"/>
      <c r="EW222" s="940"/>
      <c r="EX222" s="940"/>
      <c r="EY222" s="940"/>
      <c r="EZ222" s="940"/>
      <c r="FA222" s="940"/>
      <c r="FB222" s="940"/>
      <c r="FC222" s="940"/>
      <c r="FD222" s="940"/>
      <c r="FE222" s="940"/>
      <c r="FF222" s="940"/>
      <c r="FG222" s="940"/>
      <c r="FH222" s="940"/>
      <c r="FI222" s="940"/>
      <c r="FJ222" s="940"/>
      <c r="FK222" s="940"/>
      <c r="FL222" s="940"/>
      <c r="FM222" s="940"/>
      <c r="FN222" s="940"/>
      <c r="FO222" s="940"/>
      <c r="FP222" s="940"/>
      <c r="FQ222" s="940"/>
      <c r="FR222" s="940"/>
      <c r="FS222" s="940"/>
      <c r="FT222" s="951"/>
      <c r="FU222" s="951"/>
      <c r="FV222" s="951"/>
      <c r="FW222" s="951"/>
      <c r="FX222" s="951"/>
      <c r="FY222" s="951"/>
      <c r="FZ222" s="951"/>
      <c r="GA222" s="951"/>
      <c r="GB222" s="951"/>
      <c r="GC222" s="951"/>
      <c r="GD222" s="951"/>
      <c r="GE222" s="951"/>
      <c r="GF222" s="951"/>
      <c r="GG222" s="951"/>
      <c r="GH222" s="951"/>
    </row>
    <row r="223" spans="1:190" s="25" customFormat="1" ht="27" customHeight="1" thickBot="1" x14ac:dyDescent="0.2">
      <c r="A223" s="21"/>
      <c r="B223" s="44"/>
      <c r="C223" s="1508"/>
      <c r="D223" s="1509"/>
      <c r="E223" s="1509"/>
      <c r="F223" s="1509"/>
      <c r="G223" s="1509"/>
      <c r="H223" s="1510"/>
      <c r="I223" s="1160"/>
      <c r="J223" s="24"/>
      <c r="K223" s="862"/>
      <c r="L223" s="862"/>
      <c r="M223" s="2572"/>
      <c r="N223" s="2572"/>
      <c r="O223" s="2572"/>
      <c r="P223" s="2572"/>
      <c r="Q223" s="2572"/>
      <c r="R223" s="2572"/>
      <c r="S223" s="2584" t="s">
        <v>42</v>
      </c>
      <c r="T223" s="2584"/>
      <c r="U223" s="2584"/>
      <c r="V223" s="2584"/>
      <c r="W223" s="2584"/>
      <c r="X223" s="2584"/>
      <c r="Y223" s="2584"/>
      <c r="Z223" s="2584"/>
      <c r="AA223" s="2584"/>
      <c r="AB223" s="2340"/>
      <c r="AC223" s="2341"/>
      <c r="AD223" s="2342"/>
      <c r="AE223" s="895"/>
      <c r="AF223" s="895"/>
      <c r="AG223" s="895"/>
      <c r="AH223" s="895"/>
      <c r="AI223" s="895"/>
      <c r="AJ223" s="895"/>
      <c r="AK223" s="895"/>
      <c r="AL223" s="895"/>
      <c r="AM223" s="895"/>
      <c r="AN223" s="2695"/>
      <c r="AO223" s="2695"/>
      <c r="AP223" s="2695"/>
      <c r="AQ223" s="862"/>
      <c r="AR223" s="862"/>
      <c r="AS223" s="862"/>
      <c r="AT223" s="862"/>
      <c r="AU223" s="862"/>
      <c r="AV223" s="862"/>
      <c r="AW223" s="862"/>
      <c r="AX223" s="862"/>
      <c r="AY223" s="862"/>
      <c r="AZ223" s="862"/>
      <c r="BA223" s="862"/>
      <c r="BB223" s="862"/>
      <c r="BC223" s="862"/>
      <c r="BD223" s="862"/>
      <c r="BE223" s="862"/>
      <c r="BF223" s="862"/>
      <c r="BG223" s="862"/>
      <c r="BH223" s="862"/>
      <c r="BI223" s="862"/>
      <c r="BJ223" s="862"/>
      <c r="BK223" s="862"/>
      <c r="BL223" s="862"/>
      <c r="BM223" s="862"/>
      <c r="BN223" s="862"/>
      <c r="BO223" s="862"/>
      <c r="BP223" s="862"/>
      <c r="BQ223" s="862"/>
      <c r="BR223" s="862"/>
      <c r="BS223" s="862"/>
      <c r="BT223" s="862"/>
      <c r="BU223" s="468"/>
      <c r="BV223" s="468"/>
      <c r="BW223" s="468"/>
      <c r="BX223" s="710"/>
      <c r="BY223" s="710"/>
      <c r="BZ223" s="710"/>
      <c r="CA223" s="390"/>
      <c r="CB223" s="390"/>
      <c r="CC223" s="390"/>
      <c r="CD223" s="390"/>
      <c r="CE223" s="390"/>
      <c r="CF223" s="390"/>
      <c r="CG223" s="390"/>
      <c r="CH223" s="390"/>
      <c r="CI223" s="390"/>
      <c r="CJ223" s="390"/>
      <c r="CK223" s="390"/>
      <c r="CL223" s="390"/>
      <c r="CM223" s="390"/>
      <c r="CN223" s="390"/>
      <c r="CO223" s="390"/>
      <c r="CP223" s="390"/>
      <c r="CQ223" s="390"/>
      <c r="CR223" s="390"/>
      <c r="CS223" s="390"/>
      <c r="CT223" s="390"/>
      <c r="CU223" s="443"/>
      <c r="CV223" s="206"/>
      <c r="CW223" s="206"/>
      <c r="CX223" s="206"/>
      <c r="CY223" s="206"/>
      <c r="CZ223" s="206"/>
      <c r="DA223" s="206"/>
      <c r="DB223" s="206"/>
      <c r="DC223" s="206"/>
      <c r="DD223" s="206"/>
      <c r="DE223" s="206"/>
      <c r="DF223" s="206"/>
      <c r="DG223" s="206"/>
      <c r="DH223" s="206"/>
      <c r="DI223" s="206"/>
      <c r="DJ223" s="206"/>
      <c r="DK223" s="206"/>
      <c r="DL223" s="958"/>
      <c r="DM223" s="1029">
        <f>IF(AB223="有",1,0)</f>
        <v>0</v>
      </c>
      <c r="DN223" s="940"/>
      <c r="DO223" s="1018" t="str">
        <f t="shared" si="6"/>
        <v/>
      </c>
      <c r="DP223" s="1019" t="str">
        <f t="shared" si="7"/>
        <v>レ</v>
      </c>
      <c r="DQ223" s="964">
        <f>COUNTIF(DQ211:DQ220,"レ")</f>
        <v>4</v>
      </c>
      <c r="DR223" s="940"/>
      <c r="DS223" s="940"/>
      <c r="DT223" s="940"/>
      <c r="DU223" s="940"/>
      <c r="DV223" s="940"/>
      <c r="DW223" s="940"/>
      <c r="DX223" s="940"/>
      <c r="DY223" s="940"/>
      <c r="DZ223" s="940"/>
      <c r="EA223" s="940"/>
      <c r="EB223" s="940"/>
      <c r="EC223" s="940"/>
      <c r="ED223" s="940"/>
      <c r="EE223" s="940"/>
      <c r="EF223" s="940"/>
      <c r="EG223" s="940"/>
      <c r="EH223" s="940"/>
      <c r="EI223" s="940"/>
      <c r="EJ223" s="940"/>
      <c r="EK223" s="940"/>
      <c r="EL223" s="940"/>
      <c r="EM223" s="940"/>
      <c r="EN223" s="940"/>
      <c r="EO223" s="940"/>
      <c r="EP223" s="940"/>
      <c r="EQ223" s="940"/>
      <c r="ER223" s="940"/>
      <c r="ES223" s="940"/>
      <c r="ET223" s="940"/>
      <c r="EU223" s="940"/>
      <c r="EV223" s="940"/>
      <c r="EW223" s="940"/>
      <c r="EX223" s="940"/>
      <c r="EY223" s="940"/>
      <c r="EZ223" s="940"/>
      <c r="FA223" s="940"/>
      <c r="FB223" s="940"/>
      <c r="FC223" s="940"/>
      <c r="FD223" s="940"/>
      <c r="FE223" s="940"/>
      <c r="FF223" s="940"/>
      <c r="FG223" s="940"/>
      <c r="FH223" s="940"/>
      <c r="FI223" s="940"/>
      <c r="FJ223" s="940"/>
      <c r="FK223" s="940"/>
      <c r="FL223" s="940"/>
      <c r="FM223" s="940"/>
      <c r="FN223" s="940"/>
      <c r="FO223" s="940"/>
      <c r="FP223" s="940"/>
      <c r="FQ223" s="940"/>
      <c r="FR223" s="940"/>
      <c r="FS223" s="940"/>
      <c r="FT223" s="951"/>
      <c r="FU223" s="951"/>
      <c r="FV223" s="951"/>
      <c r="FW223" s="951"/>
      <c r="FX223" s="951"/>
      <c r="FY223" s="951"/>
      <c r="FZ223" s="951"/>
      <c r="GA223" s="951"/>
      <c r="GB223" s="951"/>
      <c r="GC223" s="951"/>
      <c r="GD223" s="951"/>
      <c r="GE223" s="951"/>
      <c r="GF223" s="951"/>
      <c r="GG223" s="951"/>
      <c r="GH223" s="951"/>
    </row>
    <row r="224" spans="1:190" ht="27" customHeight="1" x14ac:dyDescent="0.15">
      <c r="A224" s="21"/>
      <c r="C224" s="1511"/>
      <c r="D224" s="987"/>
      <c r="E224" s="987"/>
      <c r="F224" s="987"/>
      <c r="G224" s="987"/>
      <c r="H224" s="1512"/>
      <c r="I224" s="1155"/>
      <c r="J224" s="34"/>
      <c r="K224" s="869"/>
      <c r="L224" s="869"/>
      <c r="M224" s="2572"/>
      <c r="N224" s="2572"/>
      <c r="O224" s="2572"/>
      <c r="P224" s="2572"/>
      <c r="Q224" s="2572"/>
      <c r="R224" s="2572"/>
      <c r="S224" s="2586" t="s">
        <v>41</v>
      </c>
      <c r="T224" s="2587"/>
      <c r="U224" s="2587"/>
      <c r="V224" s="2587"/>
      <c r="W224" s="2587"/>
      <c r="X224" s="2587"/>
      <c r="Y224" s="2587"/>
      <c r="Z224" s="2587"/>
      <c r="AA224" s="2587"/>
      <c r="AB224" s="2340"/>
      <c r="AC224" s="2341"/>
      <c r="AD224" s="2342"/>
      <c r="AE224" s="895"/>
      <c r="AF224" s="895"/>
      <c r="AG224" s="895"/>
      <c r="AH224" s="895"/>
      <c r="AI224" s="895"/>
      <c r="AJ224" s="895"/>
      <c r="AK224" s="895"/>
      <c r="AL224" s="895"/>
      <c r="AM224" s="895"/>
      <c r="AN224" s="2695"/>
      <c r="AO224" s="2695"/>
      <c r="AP224" s="2695"/>
      <c r="AQ224" s="896"/>
      <c r="AR224" s="33"/>
      <c r="AS224" s="33"/>
      <c r="AT224" s="33"/>
      <c r="AU224" s="33"/>
      <c r="AV224" s="862"/>
      <c r="AW224" s="39"/>
      <c r="AX224" s="862"/>
      <c r="AY224" s="33"/>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468"/>
      <c r="BV224" s="468"/>
      <c r="BW224" s="468"/>
      <c r="BX224" s="710"/>
      <c r="BY224" s="710"/>
      <c r="BZ224" s="710"/>
      <c r="CA224" s="390"/>
      <c r="CB224" s="390"/>
      <c r="CC224" s="390"/>
      <c r="CD224" s="390"/>
      <c r="CE224" s="390"/>
      <c r="CF224" s="390"/>
      <c r="CG224" s="390"/>
      <c r="CH224" s="390"/>
      <c r="CI224" s="390"/>
      <c r="CJ224" s="390"/>
      <c r="CK224" s="390"/>
      <c r="CL224" s="390"/>
      <c r="CM224" s="390"/>
      <c r="CN224" s="390"/>
      <c r="CO224" s="390"/>
      <c r="CP224" s="390"/>
      <c r="CQ224" s="390"/>
      <c r="CR224" s="390"/>
      <c r="CS224" s="390"/>
      <c r="CT224" s="390"/>
      <c r="CU224" s="443"/>
      <c r="DL224" s="958"/>
      <c r="DM224" s="1029">
        <f>IF(AB224="有",1,0)</f>
        <v>0</v>
      </c>
      <c r="DO224" s="1018" t="str">
        <f t="shared" si="6"/>
        <v/>
      </c>
      <c r="DP224" s="1019" t="str">
        <f t="shared" si="7"/>
        <v>レ</v>
      </c>
      <c r="FJ224" s="940"/>
      <c r="FK224" s="940"/>
      <c r="FL224" s="940"/>
      <c r="FM224" s="940"/>
      <c r="FN224" s="940"/>
      <c r="FO224" s="940"/>
      <c r="FP224" s="940"/>
      <c r="FQ224" s="940"/>
      <c r="FR224" s="940"/>
      <c r="FS224" s="940"/>
    </row>
    <row r="225" spans="1:190" ht="27" customHeight="1" thickBot="1" x14ac:dyDescent="0.2">
      <c r="A225" s="21"/>
      <c r="C225" s="1511"/>
      <c r="D225" s="987"/>
      <c r="E225" s="987"/>
      <c r="F225" s="987"/>
      <c r="G225" s="987"/>
      <c r="H225" s="1512"/>
      <c r="I225" s="1155"/>
      <c r="J225" s="68"/>
      <c r="K225" s="67"/>
      <c r="L225" s="67"/>
      <c r="M225" s="2670"/>
      <c r="N225" s="2670"/>
      <c r="O225" s="2670"/>
      <c r="P225" s="2670"/>
      <c r="Q225" s="2670"/>
      <c r="R225" s="2670"/>
      <c r="S225" s="2696" t="s">
        <v>40</v>
      </c>
      <c r="T225" s="2696"/>
      <c r="U225" s="2696"/>
      <c r="V225" s="2696"/>
      <c r="W225" s="2696"/>
      <c r="X225" s="2696"/>
      <c r="Y225" s="2696"/>
      <c r="Z225" s="2696"/>
      <c r="AA225" s="2696"/>
      <c r="AB225" s="2726"/>
      <c r="AC225" s="2727"/>
      <c r="AD225" s="2728"/>
      <c r="AE225" s="2697"/>
      <c r="AF225" s="2698"/>
      <c r="AG225" s="2698"/>
      <c r="AH225" s="2698"/>
      <c r="AI225" s="2698"/>
      <c r="AJ225" s="2698"/>
      <c r="AK225" s="894" t="s">
        <v>4</v>
      </c>
      <c r="AL225" s="2714"/>
      <c r="AM225" s="2715"/>
      <c r="AN225" s="2715"/>
      <c r="AO225" s="2715"/>
      <c r="AP225" s="2715"/>
      <c r="AQ225" s="2715"/>
      <c r="AR225" s="2715"/>
      <c r="AS225" s="2715"/>
      <c r="AT225" s="2715"/>
      <c r="AU225" s="2715"/>
      <c r="AV225" s="2715"/>
      <c r="AW225" s="2715"/>
      <c r="AX225" s="2715"/>
      <c r="AY225" s="2715"/>
      <c r="AZ225" s="2715"/>
      <c r="BA225" s="2715"/>
      <c r="BB225" s="2715"/>
      <c r="BC225" s="893" t="s">
        <v>3</v>
      </c>
      <c r="BD225" s="2350" t="str">
        <f>IF(DM225=1,"←「その他」適用はカッコ内に説明が必要です。","")</f>
        <v/>
      </c>
      <c r="BE225" s="2350"/>
      <c r="BF225" s="2350"/>
      <c r="BG225" s="2350"/>
      <c r="BH225" s="2350"/>
      <c r="BI225" s="2350"/>
      <c r="BJ225" s="2350"/>
      <c r="BK225" s="2350"/>
      <c r="BL225" s="2350"/>
      <c r="BM225" s="2350"/>
      <c r="BN225" s="2350"/>
      <c r="BO225" s="2350"/>
      <c r="BP225" s="2350"/>
      <c r="BQ225" s="2350"/>
      <c r="BR225" s="2350"/>
      <c r="BS225" s="2350"/>
      <c r="BT225" s="2350"/>
      <c r="BU225" s="2159"/>
      <c r="BV225" s="2160"/>
      <c r="BW225" s="2160"/>
      <c r="BX225" s="2160"/>
      <c r="BY225" s="2160"/>
      <c r="BZ225" s="2160"/>
      <c r="CA225" s="2160"/>
      <c r="CB225" s="2160"/>
      <c r="CC225" s="2160"/>
      <c r="CD225" s="2160"/>
      <c r="CE225" s="2160"/>
      <c r="CF225" s="2160"/>
      <c r="CG225" s="2160"/>
      <c r="CH225" s="2160"/>
      <c r="CI225" s="2160"/>
      <c r="CJ225" s="2160"/>
      <c r="CK225" s="2160"/>
      <c r="CL225" s="2160"/>
      <c r="CM225" s="2160"/>
      <c r="CN225" s="2160"/>
      <c r="CO225" s="2160"/>
      <c r="CP225" s="2160"/>
      <c r="CQ225" s="2160"/>
      <c r="CR225" s="2160"/>
      <c r="CS225" s="2160"/>
      <c r="CT225" s="2160"/>
      <c r="CU225" s="2161"/>
      <c r="DL225" s="958"/>
      <c r="DM225" s="1035">
        <f>IF(AB225="有",1,0)</f>
        <v>0</v>
      </c>
      <c r="DO225" s="1022" t="str">
        <f t="shared" si="6"/>
        <v/>
      </c>
      <c r="DP225" s="1023" t="str">
        <f t="shared" si="7"/>
        <v>レ</v>
      </c>
      <c r="FJ225" s="940"/>
      <c r="FK225" s="940"/>
      <c r="FL225" s="940"/>
      <c r="FM225" s="940"/>
      <c r="FN225" s="940"/>
      <c r="FO225" s="940"/>
      <c r="FP225" s="940"/>
      <c r="FQ225" s="940"/>
      <c r="FR225" s="940"/>
      <c r="FS225" s="940"/>
    </row>
    <row r="226" spans="1:190" ht="15" hidden="1" customHeight="1" x14ac:dyDescent="0.15">
      <c r="A226" s="21"/>
      <c r="C226" s="1511"/>
      <c r="D226" s="987"/>
      <c r="E226" s="987"/>
      <c r="F226" s="987"/>
      <c r="G226" s="987"/>
      <c r="H226" s="1512"/>
      <c r="I226" s="1155"/>
      <c r="J226" s="27"/>
      <c r="K226" s="27"/>
      <c r="L226" s="27"/>
      <c r="M226" s="27"/>
      <c r="N226" s="27"/>
      <c r="O226" s="27"/>
      <c r="P226" s="27"/>
      <c r="Q226" s="27"/>
      <c r="R226" s="27"/>
      <c r="S226" s="27"/>
      <c r="T226" s="27"/>
      <c r="U226" s="27"/>
      <c r="V226" s="27"/>
      <c r="W226" s="27"/>
      <c r="X226" s="27"/>
      <c r="Y226" s="27"/>
      <c r="Z226" s="27"/>
      <c r="AA226" s="27"/>
      <c r="AB226" s="66"/>
      <c r="AC226" s="66"/>
      <c r="AD226" s="66"/>
      <c r="AE226" s="66"/>
      <c r="AF226" s="66"/>
      <c r="AG226" s="66"/>
      <c r="AH226" s="66"/>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11"/>
      <c r="BR226" s="11"/>
      <c r="BS226" s="11"/>
      <c r="BT226" s="11"/>
      <c r="BU226" s="65"/>
      <c r="BV226" s="64"/>
      <c r="BW226" s="64"/>
      <c r="CA226" s="392"/>
      <c r="CB226" s="392"/>
      <c r="CC226" s="392"/>
      <c r="CD226" s="392"/>
      <c r="CE226" s="392"/>
      <c r="CF226" s="392"/>
      <c r="CG226" s="392"/>
      <c r="CH226" s="392"/>
      <c r="CI226" s="392"/>
      <c r="CJ226" s="392"/>
      <c r="CK226" s="392"/>
      <c r="CL226" s="392"/>
      <c r="CM226" s="392"/>
      <c r="CN226" s="392"/>
      <c r="CO226" s="392"/>
      <c r="CP226" s="392"/>
      <c r="CQ226" s="392"/>
      <c r="CR226" s="392"/>
      <c r="CS226" s="392"/>
      <c r="CT226" s="392"/>
      <c r="CU226" s="392"/>
      <c r="CV226" s="729"/>
      <c r="CW226" s="729"/>
      <c r="CX226" s="729"/>
      <c r="CY226" s="729"/>
      <c r="CZ226" s="729"/>
      <c r="DA226" s="729"/>
      <c r="DB226" s="729"/>
      <c r="DC226" s="729"/>
      <c r="DD226" s="729"/>
      <c r="DE226" s="729"/>
      <c r="DF226" s="729"/>
      <c r="DG226" s="729"/>
      <c r="DH226" s="729"/>
      <c r="DI226" s="729"/>
      <c r="DJ226" s="729"/>
      <c r="DK226" s="729"/>
      <c r="DL226" s="958"/>
      <c r="FJ226" s="940"/>
      <c r="FK226" s="940"/>
      <c r="FL226" s="940"/>
      <c r="FM226" s="940"/>
      <c r="FN226" s="940"/>
      <c r="FO226" s="940"/>
      <c r="FP226" s="940"/>
      <c r="FQ226" s="940"/>
      <c r="FR226" s="940"/>
      <c r="FS226" s="940"/>
    </row>
    <row r="227" spans="1:190" ht="15" hidden="1" customHeight="1" x14ac:dyDescent="0.15">
      <c r="A227" s="295"/>
      <c r="C227" s="1511"/>
      <c r="D227" s="987"/>
      <c r="E227" s="987"/>
      <c r="F227" s="987"/>
      <c r="G227" s="987"/>
      <c r="H227" s="1512"/>
      <c r="I227" s="1155"/>
      <c r="J227" s="27"/>
      <c r="K227" s="27"/>
      <c r="L227" s="27"/>
      <c r="M227" s="27"/>
      <c r="N227" s="27"/>
      <c r="O227" s="27"/>
      <c r="P227" s="27"/>
      <c r="Q227" s="27"/>
      <c r="R227" s="27"/>
      <c r="S227" s="27"/>
      <c r="T227" s="27"/>
      <c r="U227" s="27"/>
      <c r="V227" s="27"/>
      <c r="W227" s="27"/>
      <c r="X227" s="27"/>
      <c r="Y227" s="27"/>
      <c r="Z227" s="27"/>
      <c r="AA227" s="27"/>
      <c r="AB227" s="297"/>
      <c r="AC227" s="297"/>
      <c r="AD227" s="297"/>
      <c r="AE227" s="297"/>
      <c r="AF227" s="297"/>
      <c r="AG227" s="297"/>
      <c r="AH227" s="29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7"/>
      <c r="BH227" s="27"/>
      <c r="BI227" s="27"/>
      <c r="BJ227" s="27"/>
      <c r="BK227" s="27"/>
      <c r="BL227" s="27"/>
      <c r="BM227" s="27"/>
      <c r="BN227" s="27"/>
      <c r="BO227" s="27"/>
      <c r="BP227" s="27"/>
      <c r="BQ227" s="11"/>
      <c r="BR227" s="11"/>
      <c r="BS227" s="11"/>
      <c r="BT227" s="11"/>
      <c r="BU227" s="65"/>
      <c r="BV227" s="64"/>
      <c r="BW227" s="64"/>
      <c r="CA227" s="392"/>
      <c r="CB227" s="392"/>
      <c r="CC227" s="392"/>
      <c r="CD227" s="392"/>
      <c r="CE227" s="392"/>
      <c r="CF227" s="392"/>
      <c r="CG227" s="392"/>
      <c r="CH227" s="392"/>
      <c r="CI227" s="392"/>
      <c r="CJ227" s="392"/>
      <c r="CK227" s="392"/>
      <c r="CL227" s="392"/>
      <c r="CM227" s="392"/>
      <c r="CN227" s="392"/>
      <c r="CO227" s="392"/>
      <c r="CP227" s="392"/>
      <c r="CQ227" s="392"/>
      <c r="CR227" s="392"/>
      <c r="CS227" s="392"/>
      <c r="CT227" s="392"/>
      <c r="CU227" s="392"/>
      <c r="CV227" s="729"/>
      <c r="CW227" s="729"/>
      <c r="CX227" s="729"/>
      <c r="CY227" s="729"/>
      <c r="CZ227" s="729"/>
      <c r="DA227" s="729"/>
      <c r="DB227" s="729"/>
      <c r="DC227" s="729"/>
      <c r="DD227" s="729"/>
      <c r="DE227" s="729"/>
      <c r="DF227" s="729"/>
      <c r="DG227" s="729"/>
      <c r="DH227" s="729"/>
      <c r="DI227" s="729"/>
      <c r="DJ227" s="729"/>
      <c r="DK227" s="729"/>
      <c r="DL227" s="958"/>
      <c r="FJ227" s="940"/>
      <c r="FK227" s="940"/>
      <c r="FL227" s="940"/>
      <c r="FM227" s="940"/>
      <c r="FN227" s="940"/>
      <c r="FO227" s="940"/>
      <c r="FP227" s="940"/>
      <c r="FQ227" s="940"/>
      <c r="FR227" s="940"/>
      <c r="FS227" s="940"/>
    </row>
    <row r="228" spans="1:190" ht="15" hidden="1" customHeight="1" x14ac:dyDescent="0.15">
      <c r="A228" s="295"/>
      <c r="C228" s="1511"/>
      <c r="D228" s="987"/>
      <c r="E228" s="987"/>
      <c r="F228" s="987"/>
      <c r="G228" s="987"/>
      <c r="H228" s="1512"/>
      <c r="I228" s="1155"/>
      <c r="J228" s="27"/>
      <c r="K228" s="27"/>
      <c r="L228" s="27"/>
      <c r="M228" s="27"/>
      <c r="N228" s="27"/>
      <c r="O228" s="27"/>
      <c r="P228" s="27"/>
      <c r="Q228" s="27"/>
      <c r="R228" s="27"/>
      <c r="S228" s="27"/>
      <c r="T228" s="27"/>
      <c r="U228" s="27"/>
      <c r="V228" s="27"/>
      <c r="W228" s="27"/>
      <c r="X228" s="27"/>
      <c r="Y228" s="27"/>
      <c r="Z228" s="27"/>
      <c r="AA228" s="27"/>
      <c r="AB228" s="297"/>
      <c r="AC228" s="297"/>
      <c r="AD228" s="297"/>
      <c r="AE228" s="297"/>
      <c r="AF228" s="297"/>
      <c r="AG228" s="297"/>
      <c r="AH228" s="29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7"/>
      <c r="BH228" s="27"/>
      <c r="BI228" s="27"/>
      <c r="BJ228" s="27"/>
      <c r="BK228" s="27"/>
      <c r="BL228" s="27"/>
      <c r="BM228" s="27"/>
      <c r="BN228" s="27"/>
      <c r="BO228" s="27"/>
      <c r="BP228" s="27"/>
      <c r="BQ228" s="11"/>
      <c r="BR228" s="11"/>
      <c r="BS228" s="11"/>
      <c r="BT228" s="11"/>
      <c r="BU228" s="65"/>
      <c r="BV228" s="64"/>
      <c r="BW228" s="64"/>
      <c r="CA228" s="392"/>
      <c r="CB228" s="392"/>
      <c r="CC228" s="392"/>
      <c r="CD228" s="392"/>
      <c r="CE228" s="392"/>
      <c r="CF228" s="392"/>
      <c r="CG228" s="392"/>
      <c r="CH228" s="392"/>
      <c r="CI228" s="392"/>
      <c r="CJ228" s="392"/>
      <c r="CK228" s="392"/>
      <c r="CL228" s="392"/>
      <c r="CM228" s="392"/>
      <c r="CN228" s="392"/>
      <c r="CO228" s="392"/>
      <c r="CP228" s="392"/>
      <c r="CQ228" s="392"/>
      <c r="CR228" s="392"/>
      <c r="CS228" s="392"/>
      <c r="CT228" s="392"/>
      <c r="CU228" s="392"/>
      <c r="CV228" s="729"/>
      <c r="CW228" s="729"/>
      <c r="CX228" s="729"/>
      <c r="CY228" s="729"/>
      <c r="CZ228" s="729"/>
      <c r="DA228" s="729"/>
      <c r="DB228" s="729"/>
      <c r="DC228" s="729"/>
      <c r="DD228" s="729"/>
      <c r="DE228" s="729"/>
      <c r="DF228" s="729"/>
      <c r="DG228" s="729"/>
      <c r="DH228" s="729"/>
      <c r="DI228" s="729"/>
      <c r="DJ228" s="729"/>
      <c r="DK228" s="729"/>
      <c r="DL228" s="958"/>
      <c r="FJ228" s="940"/>
      <c r="FK228" s="940"/>
      <c r="FL228" s="940"/>
      <c r="FM228" s="940"/>
      <c r="FN228" s="940"/>
      <c r="FO228" s="940"/>
      <c r="FP228" s="940"/>
      <c r="FQ228" s="940"/>
      <c r="FR228" s="940"/>
      <c r="FS228" s="940"/>
    </row>
    <row r="229" spans="1:190" ht="15" hidden="1" customHeight="1" x14ac:dyDescent="0.15">
      <c r="A229" s="295"/>
      <c r="C229" s="1511"/>
      <c r="D229" s="987"/>
      <c r="E229" s="987"/>
      <c r="F229" s="987"/>
      <c r="G229" s="987"/>
      <c r="H229" s="1512"/>
      <c r="I229" s="1155"/>
      <c r="J229" s="27"/>
      <c r="K229" s="27"/>
      <c r="L229" s="27"/>
      <c r="M229" s="27"/>
      <c r="N229" s="27"/>
      <c r="O229" s="27"/>
      <c r="P229" s="27"/>
      <c r="Q229" s="27"/>
      <c r="R229" s="27"/>
      <c r="S229" s="27"/>
      <c r="T229" s="27"/>
      <c r="U229" s="27"/>
      <c r="V229" s="27"/>
      <c r="W229" s="27"/>
      <c r="X229" s="27"/>
      <c r="Y229" s="27"/>
      <c r="Z229" s="27"/>
      <c r="AA229" s="27"/>
      <c r="AB229" s="297"/>
      <c r="AC229" s="297"/>
      <c r="AD229" s="297"/>
      <c r="AE229" s="297"/>
      <c r="AF229" s="297"/>
      <c r="AG229" s="297"/>
      <c r="AH229" s="29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11"/>
      <c r="BR229" s="11"/>
      <c r="BS229" s="11"/>
      <c r="BT229" s="11"/>
      <c r="BU229" s="65"/>
      <c r="BV229" s="64"/>
      <c r="BW229" s="64"/>
      <c r="CA229" s="392"/>
      <c r="CB229" s="392"/>
      <c r="CC229" s="392"/>
      <c r="CD229" s="392"/>
      <c r="CE229" s="392"/>
      <c r="CF229" s="392"/>
      <c r="CG229" s="392"/>
      <c r="CH229" s="392"/>
      <c r="CI229" s="392"/>
      <c r="CJ229" s="392"/>
      <c r="CK229" s="392"/>
      <c r="CL229" s="392"/>
      <c r="CM229" s="392"/>
      <c r="CN229" s="392"/>
      <c r="CO229" s="392"/>
      <c r="CP229" s="392"/>
      <c r="CQ229" s="392"/>
      <c r="CR229" s="392"/>
      <c r="CS229" s="392"/>
      <c r="CT229" s="392"/>
      <c r="CU229" s="392"/>
      <c r="CV229" s="729"/>
      <c r="CW229" s="729"/>
      <c r="CX229" s="729"/>
      <c r="CY229" s="729"/>
      <c r="CZ229" s="729"/>
      <c r="DA229" s="729"/>
      <c r="DB229" s="729"/>
      <c r="DC229" s="729"/>
      <c r="DD229" s="729"/>
      <c r="DE229" s="729"/>
      <c r="DF229" s="729"/>
      <c r="DG229" s="729"/>
      <c r="DH229" s="729"/>
      <c r="DI229" s="729"/>
      <c r="DJ229" s="729"/>
      <c r="DK229" s="729"/>
      <c r="DL229" s="958"/>
      <c r="DM229" s="963"/>
      <c r="FJ229" s="940"/>
      <c r="FK229" s="940"/>
      <c r="FL229" s="940"/>
      <c r="FM229" s="940"/>
      <c r="FN229" s="940"/>
      <c r="FO229" s="940"/>
      <c r="FP229" s="940"/>
      <c r="FQ229" s="940"/>
      <c r="FR229" s="940"/>
      <c r="FS229" s="940"/>
    </row>
    <row r="230" spans="1:190" ht="15" customHeight="1" thickBot="1" x14ac:dyDescent="0.2">
      <c r="A230" s="295"/>
      <c r="B230" s="26"/>
      <c r="C230" s="1511"/>
      <c r="D230" s="987"/>
      <c r="E230" s="987"/>
      <c r="F230" s="987"/>
      <c r="G230" s="987"/>
      <c r="H230" s="1512"/>
      <c r="I230" s="1155"/>
      <c r="BY230" s="41"/>
      <c r="BZ230" s="41"/>
      <c r="CA230" s="392"/>
      <c r="CB230" s="392"/>
      <c r="CC230" s="392"/>
      <c r="CD230" s="392"/>
      <c r="CE230" s="392"/>
      <c r="CF230" s="392"/>
      <c r="CG230" s="392"/>
      <c r="CH230" s="392"/>
      <c r="CI230" s="392"/>
      <c r="CJ230" s="392"/>
      <c r="CK230" s="392"/>
      <c r="CL230" s="392"/>
      <c r="CM230" s="392"/>
      <c r="CN230" s="392"/>
      <c r="CO230" s="392"/>
      <c r="CP230" s="392"/>
      <c r="CQ230" s="392"/>
      <c r="CR230" s="392"/>
      <c r="CS230" s="392"/>
      <c r="CT230" s="392"/>
      <c r="CU230" s="392"/>
      <c r="CV230" s="729"/>
      <c r="CW230" s="729"/>
      <c r="CX230" s="729"/>
      <c r="CY230" s="729"/>
      <c r="CZ230" s="729"/>
      <c r="DA230" s="729"/>
      <c r="DB230" s="729"/>
      <c r="DC230" s="729"/>
      <c r="DD230" s="729"/>
      <c r="DE230" s="729"/>
      <c r="DF230" s="729"/>
      <c r="DG230" s="729"/>
      <c r="DH230" s="729"/>
      <c r="DI230" s="729"/>
      <c r="DJ230" s="729"/>
      <c r="DK230" s="729"/>
      <c r="DL230" s="958"/>
      <c r="DM230" s="963"/>
      <c r="FJ230" s="940"/>
      <c r="FK230" s="940"/>
      <c r="FL230" s="940"/>
      <c r="FM230" s="940"/>
      <c r="FN230" s="940"/>
      <c r="FO230" s="940"/>
      <c r="FP230" s="940"/>
      <c r="FQ230" s="940"/>
      <c r="FR230" s="940"/>
      <c r="FS230" s="940"/>
    </row>
    <row r="231" spans="1:190" ht="35.1" customHeight="1" thickBot="1" x14ac:dyDescent="0.2">
      <c r="A231" s="21"/>
      <c r="B231" s="26"/>
      <c r="C231" s="1511"/>
      <c r="D231" s="987"/>
      <c r="E231" s="987"/>
      <c r="F231" s="987"/>
      <c r="G231" s="987"/>
      <c r="H231" s="1512"/>
      <c r="I231" s="1155"/>
      <c r="J231" s="2406" t="s">
        <v>1709</v>
      </c>
      <c r="K231" s="2493"/>
      <c r="L231" s="2493"/>
      <c r="M231" s="2493"/>
      <c r="N231" s="2493"/>
      <c r="O231" s="2493"/>
      <c r="P231" s="2493"/>
      <c r="Q231" s="2493"/>
      <c r="R231" s="2493"/>
      <c r="S231" s="2493"/>
      <c r="T231" s="2493"/>
      <c r="U231" s="2493"/>
      <c r="V231" s="2493"/>
      <c r="W231" s="2493"/>
      <c r="X231" s="2493"/>
      <c r="Y231" s="2493"/>
      <c r="Z231" s="2493"/>
      <c r="AA231" s="2493"/>
      <c r="AB231" s="2493"/>
      <c r="AC231" s="2493"/>
      <c r="AD231" s="2493"/>
      <c r="AE231" s="2493"/>
      <c r="AF231" s="2493"/>
      <c r="AG231" s="2493"/>
      <c r="AH231" s="2493"/>
      <c r="AI231" s="2493"/>
      <c r="AJ231" s="2493"/>
      <c r="AK231" s="2493"/>
      <c r="AL231" s="2493"/>
      <c r="AM231" s="2493"/>
      <c r="AN231" s="2493"/>
      <c r="AO231" s="2493"/>
      <c r="AP231" s="249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2657" t="s">
        <v>38</v>
      </c>
      <c r="BM231" s="2658"/>
      <c r="BN231" s="2658"/>
      <c r="BO231" s="2658"/>
      <c r="BP231" s="2658"/>
      <c r="BQ231" s="2658"/>
      <c r="BR231" s="2658"/>
      <c r="BS231" s="2658"/>
      <c r="BT231" s="2658"/>
      <c r="BU231" s="466"/>
      <c r="BV231" s="456"/>
      <c r="BW231" s="456"/>
      <c r="BX231" s="456"/>
      <c r="BY231" s="461"/>
      <c r="BZ231" s="461"/>
      <c r="CA231" s="457"/>
      <c r="CB231" s="457"/>
      <c r="CC231" s="457"/>
      <c r="CD231" s="457"/>
      <c r="CE231" s="457"/>
      <c r="CF231" s="457"/>
      <c r="CG231" s="457"/>
      <c r="CH231" s="457"/>
      <c r="CI231" s="457"/>
      <c r="CJ231" s="457"/>
      <c r="CK231" s="457"/>
      <c r="CL231" s="457"/>
      <c r="CM231" s="457"/>
      <c r="CN231" s="457"/>
      <c r="CO231" s="457"/>
      <c r="CP231" s="457"/>
      <c r="CQ231" s="457"/>
      <c r="CR231" s="457"/>
      <c r="CS231" s="457"/>
      <c r="CT231" s="457"/>
      <c r="CU231" s="458"/>
      <c r="DL231" s="958"/>
      <c r="FJ231" s="940"/>
      <c r="FK231" s="940"/>
      <c r="FL231" s="940"/>
      <c r="FM231" s="940"/>
      <c r="FN231" s="940"/>
      <c r="FO231" s="940"/>
      <c r="FP231" s="940"/>
      <c r="FQ231" s="940"/>
      <c r="FR231" s="940"/>
      <c r="FS231" s="940"/>
    </row>
    <row r="232" spans="1:190" s="25" customFormat="1" ht="27" customHeight="1" thickBot="1" x14ac:dyDescent="0.2">
      <c r="A232" s="29"/>
      <c r="B232" s="8"/>
      <c r="C232" s="1508"/>
      <c r="D232" s="1509"/>
      <c r="E232" s="1509"/>
      <c r="F232" s="1509"/>
      <c r="G232" s="1509"/>
      <c r="H232" s="1510"/>
      <c r="I232" s="1160"/>
      <c r="J232" s="48"/>
      <c r="K232" s="47"/>
      <c r="L232" s="47"/>
      <c r="M232" s="2266" t="s">
        <v>37</v>
      </c>
      <c r="N232" s="2266"/>
      <c r="O232" s="2266"/>
      <c r="P232" s="2266"/>
      <c r="Q232" s="2266"/>
      <c r="R232" s="2266"/>
      <c r="S232" s="2075" t="s">
        <v>36</v>
      </c>
      <c r="T232" s="2129"/>
      <c r="U232" s="2129"/>
      <c r="V232" s="2129"/>
      <c r="W232" s="2129"/>
      <c r="X232" s="2129"/>
      <c r="Y232" s="2129"/>
      <c r="Z232" s="2129"/>
      <c r="AA232" s="2130"/>
      <c r="AB232" s="2220"/>
      <c r="AC232" s="2221"/>
      <c r="AD232" s="2221"/>
      <c r="AE232" s="2221"/>
      <c r="AF232" s="2222"/>
      <c r="AG232" s="2222"/>
      <c r="AH232" s="2222"/>
      <c r="AI232" s="2222"/>
      <c r="AJ232" s="2222"/>
      <c r="AK232" s="2222"/>
      <c r="AL232" s="2222"/>
      <c r="AM232" s="2222"/>
      <c r="AN232" s="2222"/>
      <c r="AO232" s="2222"/>
      <c r="AP232" s="2223"/>
      <c r="AQ232" s="709"/>
      <c r="AR232" s="61"/>
      <c r="AS232" s="61"/>
      <c r="AT232" s="61"/>
      <c r="AU232" s="61"/>
      <c r="AV232" s="61"/>
      <c r="AW232" s="61"/>
      <c r="AX232" s="61"/>
      <c r="AY232" s="60"/>
      <c r="AZ232" s="62"/>
      <c r="BA232" s="60"/>
      <c r="BB232" s="60"/>
      <c r="BC232" s="60"/>
      <c r="BD232" s="60"/>
      <c r="BE232" s="60"/>
      <c r="BF232" s="60"/>
      <c r="BG232" s="60"/>
      <c r="BH232" s="60"/>
      <c r="BI232" s="61"/>
      <c r="BJ232" s="61"/>
      <c r="BK232" s="61"/>
      <c r="BL232" s="61"/>
      <c r="BM232" s="61"/>
      <c r="BN232" s="61"/>
      <c r="BO232" s="61"/>
      <c r="BP232" s="60"/>
      <c r="BQ232" s="60"/>
      <c r="BR232" s="60"/>
      <c r="BS232" s="60"/>
      <c r="BT232" s="60"/>
      <c r="BU232" s="437"/>
      <c r="BV232" s="710"/>
      <c r="BW232" s="710"/>
      <c r="BX232" s="710"/>
      <c r="BY232" s="437"/>
      <c r="BZ232" s="442"/>
      <c r="CA232" s="390"/>
      <c r="CB232" s="390"/>
      <c r="CC232" s="390"/>
      <c r="CD232" s="390"/>
      <c r="CE232" s="390"/>
      <c r="CF232" s="390"/>
      <c r="CG232" s="390"/>
      <c r="CH232" s="390"/>
      <c r="CI232" s="390"/>
      <c r="CJ232" s="390"/>
      <c r="CK232" s="390"/>
      <c r="CL232" s="390"/>
      <c r="CM232" s="390"/>
      <c r="CN232" s="390"/>
      <c r="CO232" s="390"/>
      <c r="CP232" s="390"/>
      <c r="CQ232" s="390"/>
      <c r="CR232" s="390"/>
      <c r="CS232" s="390"/>
      <c r="CT232" s="390"/>
      <c r="CU232" s="443"/>
      <c r="CV232" s="206"/>
      <c r="CW232" s="206"/>
      <c r="CX232" s="206"/>
      <c r="CY232" s="206"/>
      <c r="CZ232" s="206"/>
      <c r="DA232" s="206"/>
      <c r="DB232" s="206"/>
      <c r="DC232" s="206"/>
      <c r="DD232" s="206"/>
      <c r="DE232" s="206"/>
      <c r="DF232" s="206"/>
      <c r="DG232" s="206"/>
      <c r="DH232" s="206"/>
      <c r="DI232" s="206"/>
      <c r="DJ232" s="206"/>
      <c r="DK232" s="206"/>
      <c r="DL232" s="958"/>
      <c r="DM232" s="985">
        <f>IF(AB232="",0,IF(AB232="建築設備検査員",1,2))</f>
        <v>0</v>
      </c>
      <c r="DN232" s="1002"/>
      <c r="DO232" s="940"/>
      <c r="DP232" s="940"/>
      <c r="DQ232" s="940"/>
      <c r="DR232" s="940"/>
      <c r="DS232" s="986" t="str">
        <f>IF(DM233=1,LEFT($AB$232,2),"")</f>
        <v/>
      </c>
      <c r="DT232" s="233"/>
      <c r="DU232" s="233"/>
      <c r="DV232" s="940"/>
      <c r="DW232" s="940"/>
      <c r="DX232" s="940"/>
      <c r="DY232" s="940"/>
      <c r="DZ232" s="940"/>
      <c r="EA232" s="1036">
        <f>IF(OR(AB232="一級建築士",AB232="二級建築士"),1,0)</f>
        <v>0</v>
      </c>
      <c r="EB232" s="940"/>
      <c r="EC232" s="940"/>
      <c r="ED232" s="940"/>
      <c r="EE232" s="940"/>
      <c r="EF232" s="940"/>
      <c r="EG232" s="940"/>
      <c r="EH232" s="940"/>
      <c r="EI232" s="940"/>
      <c r="EJ232" s="940"/>
      <c r="EK232" s="940"/>
      <c r="EL232" s="940"/>
      <c r="EM232" s="940"/>
      <c r="EN232" s="940"/>
      <c r="EO232" s="940"/>
      <c r="EP232" s="940"/>
      <c r="EQ232" s="940"/>
      <c r="ER232" s="940"/>
      <c r="ES232" s="940"/>
      <c r="ET232" s="940"/>
      <c r="EU232" s="940"/>
      <c r="EV232" s="940"/>
      <c r="EW232" s="940"/>
      <c r="EX232" s="940"/>
      <c r="EY232" s="940"/>
      <c r="EZ232" s="940"/>
      <c r="FA232" s="940"/>
      <c r="FB232" s="940"/>
      <c r="FC232" s="940"/>
      <c r="FD232" s="940"/>
      <c r="FE232" s="940"/>
      <c r="FF232" s="940"/>
      <c r="FG232" s="940"/>
      <c r="FH232" s="940"/>
      <c r="FI232" s="940"/>
      <c r="FJ232" s="940"/>
      <c r="FK232" s="940"/>
      <c r="FL232" s="940"/>
      <c r="FM232" s="940"/>
      <c r="FN232" s="940"/>
      <c r="FO232" s="940"/>
      <c r="FP232" s="940"/>
      <c r="FQ232" s="940"/>
      <c r="FR232" s="940"/>
      <c r="FS232" s="940"/>
      <c r="FT232" s="951"/>
      <c r="FU232" s="951"/>
      <c r="FV232" s="951"/>
      <c r="FW232" s="951"/>
      <c r="FX232" s="951"/>
      <c r="FY232" s="951"/>
      <c r="FZ232" s="951"/>
      <c r="GA232" s="951"/>
      <c r="GB232" s="951"/>
      <c r="GC232" s="951"/>
      <c r="GD232" s="951"/>
      <c r="GE232" s="951"/>
      <c r="GF232" s="951"/>
      <c r="GG232" s="951"/>
      <c r="GH232" s="951"/>
    </row>
    <row r="233" spans="1:190" s="25" customFormat="1" ht="27" customHeight="1" thickBot="1" x14ac:dyDescent="0.2">
      <c r="A233" s="29"/>
      <c r="B233" s="8"/>
      <c r="C233" s="1508"/>
      <c r="D233" s="1509"/>
      <c r="E233" s="1509"/>
      <c r="F233" s="1509"/>
      <c r="G233" s="1509"/>
      <c r="H233" s="1510"/>
      <c r="I233" s="1160"/>
      <c r="J233" s="50"/>
      <c r="K233" s="49"/>
      <c r="L233" s="49"/>
      <c r="M233" s="2204"/>
      <c r="N233" s="2204"/>
      <c r="O233" s="2204"/>
      <c r="P233" s="2204"/>
      <c r="Q233" s="2204"/>
      <c r="R233" s="2204"/>
      <c r="S233" s="2152" t="s">
        <v>35</v>
      </c>
      <c r="T233" s="2153"/>
      <c r="U233" s="2153"/>
      <c r="V233" s="2153"/>
      <c r="W233" s="2153"/>
      <c r="X233" s="2153"/>
      <c r="Y233" s="709"/>
      <c r="Z233" s="2132"/>
      <c r="AA233" s="2133"/>
      <c r="AB233" s="2055"/>
      <c r="AC233" s="2056"/>
      <c r="AD233" s="2056"/>
      <c r="AE233" s="2056"/>
      <c r="AF233" s="2056"/>
      <c r="AG233" s="2056"/>
      <c r="AH233" s="2139"/>
      <c r="AI233" s="2135"/>
      <c r="AJ233" s="2135"/>
      <c r="AK233" s="2135"/>
      <c r="AL233" s="2135"/>
      <c r="AM233" s="2135"/>
      <c r="AN233" s="2135"/>
      <c r="AO233" s="2135"/>
      <c r="AP233" s="2136"/>
      <c r="AQ233" s="708" t="s">
        <v>34</v>
      </c>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437"/>
      <c r="BV233" s="710"/>
      <c r="BW233" s="710"/>
      <c r="BX233" s="710"/>
      <c r="BY233" s="437"/>
      <c r="BZ233" s="442"/>
      <c r="CA233" s="390"/>
      <c r="CB233" s="390"/>
      <c r="CC233" s="390"/>
      <c r="CD233" s="390"/>
      <c r="CE233" s="390"/>
      <c r="CF233" s="390"/>
      <c r="CG233" s="390"/>
      <c r="CH233" s="390"/>
      <c r="CI233" s="390"/>
      <c r="CJ233" s="390"/>
      <c r="CK233" s="390"/>
      <c r="CL233" s="390"/>
      <c r="CM233" s="390"/>
      <c r="CN233" s="390"/>
      <c r="CO233" s="390"/>
      <c r="CP233" s="390"/>
      <c r="CQ233" s="390"/>
      <c r="CR233" s="390"/>
      <c r="CS233" s="390"/>
      <c r="CT233" s="390"/>
      <c r="CU233" s="443"/>
      <c r="CV233" s="206"/>
      <c r="CW233" s="206"/>
      <c r="CX233" s="206"/>
      <c r="CY233" s="206"/>
      <c r="CZ233" s="206"/>
      <c r="DA233" s="206"/>
      <c r="DB233" s="206"/>
      <c r="DC233" s="206"/>
      <c r="DD233" s="206"/>
      <c r="DE233" s="206"/>
      <c r="DF233" s="206"/>
      <c r="DG233" s="206"/>
      <c r="DH233" s="206"/>
      <c r="DI233" s="206"/>
      <c r="DJ233" s="206"/>
      <c r="DK233" s="206"/>
      <c r="DL233" s="958"/>
      <c r="DM233" s="988">
        <f>IF(OR($AB$232="一級建築士",$AB$232="二級建築士"),1,0)</f>
        <v>0</v>
      </c>
      <c r="DN233" s="1003" t="s">
        <v>1728</v>
      </c>
      <c r="DO233" s="940"/>
      <c r="DP233" s="940"/>
      <c r="DQ233" s="940"/>
      <c r="DR233" s="940"/>
      <c r="DS233" s="989" t="str">
        <f>IF($AB$233="","",$AB$233)</f>
        <v/>
      </c>
      <c r="DT233" s="990"/>
      <c r="DU233" s="233"/>
      <c r="DV233" s="940"/>
      <c r="DW233" s="940"/>
      <c r="DX233" s="940"/>
      <c r="DY233" s="940"/>
      <c r="DZ233" s="940"/>
      <c r="EA233" s="1036">
        <f>IF(AB232="建築設備検査員",2,0)</f>
        <v>0</v>
      </c>
      <c r="EB233" s="940"/>
      <c r="EC233" s="940"/>
      <c r="ED233" s="940"/>
      <c r="EE233" s="940"/>
      <c r="EF233" s="940"/>
      <c r="EG233" s="940"/>
      <c r="EH233" s="940"/>
      <c r="EI233" s="940"/>
      <c r="EJ233" s="940"/>
      <c r="EK233" s="940"/>
      <c r="EL233" s="940"/>
      <c r="EM233" s="940"/>
      <c r="EN233" s="940"/>
      <c r="EO233" s="940"/>
      <c r="EP233" s="940"/>
      <c r="EQ233" s="940"/>
      <c r="ER233" s="940"/>
      <c r="ES233" s="940"/>
      <c r="ET233" s="940"/>
      <c r="EU233" s="940"/>
      <c r="EV233" s="940"/>
      <c r="EW233" s="940"/>
      <c r="EX233" s="940"/>
      <c r="EY233" s="940"/>
      <c r="EZ233" s="940"/>
      <c r="FA233" s="940"/>
      <c r="FB233" s="940"/>
      <c r="FC233" s="940"/>
      <c r="FD233" s="940"/>
      <c r="FE233" s="940"/>
      <c r="FF233" s="940"/>
      <c r="FG233" s="940"/>
      <c r="FH233" s="940"/>
      <c r="FI233" s="940"/>
      <c r="FJ233" s="940"/>
      <c r="FK233" s="940"/>
      <c r="FL233" s="940"/>
      <c r="FM233" s="940"/>
      <c r="FN233" s="940"/>
      <c r="FO233" s="940"/>
      <c r="FP233" s="940"/>
      <c r="FQ233" s="940"/>
      <c r="FR233" s="940"/>
      <c r="FS233" s="940"/>
      <c r="FT233" s="951"/>
      <c r="FU233" s="951"/>
      <c r="FV233" s="951"/>
      <c r="FW233" s="951"/>
      <c r="FX233" s="951"/>
      <c r="FY233" s="951"/>
      <c r="FZ233" s="951"/>
      <c r="GA233" s="951"/>
      <c r="GB233" s="951"/>
      <c r="GC233" s="951"/>
      <c r="GD233" s="951"/>
      <c r="GE233" s="951"/>
      <c r="GF233" s="951"/>
      <c r="GG233" s="951"/>
      <c r="GH233" s="951"/>
    </row>
    <row r="234" spans="1:190" ht="27" customHeight="1" x14ac:dyDescent="0.15">
      <c r="C234" s="1511"/>
      <c r="D234" s="987"/>
      <c r="E234" s="987"/>
      <c r="F234" s="987"/>
      <c r="G234" s="987"/>
      <c r="H234" s="1512"/>
      <c r="I234" s="1160"/>
      <c r="J234" s="48"/>
      <c r="K234" s="47"/>
      <c r="L234" s="47"/>
      <c r="M234" s="2204"/>
      <c r="N234" s="2204"/>
      <c r="O234" s="2204"/>
      <c r="P234" s="2204"/>
      <c r="Q234" s="2204"/>
      <c r="R234" s="2204"/>
      <c r="S234" s="2154"/>
      <c r="T234" s="2154"/>
      <c r="U234" s="2154"/>
      <c r="V234" s="2154"/>
      <c r="W234" s="2154"/>
      <c r="X234" s="2154"/>
      <c r="Y234" s="713"/>
      <c r="Z234" s="2188" t="s">
        <v>25</v>
      </c>
      <c r="AA234" s="2189"/>
      <c r="AB234" s="2198"/>
      <c r="AC234" s="2199"/>
      <c r="AD234" s="2199"/>
      <c r="AE234" s="2199"/>
      <c r="AF234" s="2199"/>
      <c r="AG234" s="2199"/>
      <c r="AH234" s="2199"/>
      <c r="AI234" s="2200"/>
      <c r="AJ234" s="2200"/>
      <c r="AK234" s="2200"/>
      <c r="AL234" s="2200"/>
      <c r="AM234" s="2200"/>
      <c r="AN234" s="2200"/>
      <c r="AO234" s="2200"/>
      <c r="AP234" s="2201"/>
      <c r="AQ234" s="59" t="s">
        <v>24</v>
      </c>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437"/>
      <c r="BV234" s="710"/>
      <c r="BW234" s="710"/>
      <c r="BX234" s="710"/>
      <c r="BY234" s="710"/>
      <c r="BZ234" s="710"/>
      <c r="CA234" s="390"/>
      <c r="CB234" s="390"/>
      <c r="CC234" s="390"/>
      <c r="CD234" s="390"/>
      <c r="CE234" s="390"/>
      <c r="CF234" s="390"/>
      <c r="CG234" s="390"/>
      <c r="CH234" s="390"/>
      <c r="CI234" s="390"/>
      <c r="CJ234" s="390"/>
      <c r="CK234" s="390"/>
      <c r="CL234" s="390"/>
      <c r="CM234" s="390"/>
      <c r="CN234" s="390"/>
      <c r="CO234" s="390"/>
      <c r="CP234" s="390"/>
      <c r="CQ234" s="390"/>
      <c r="CR234" s="390"/>
      <c r="CS234" s="390"/>
      <c r="CT234" s="390"/>
      <c r="CU234" s="443"/>
      <c r="DL234" s="958"/>
      <c r="DM234" s="1003"/>
      <c r="DN234" s="1003"/>
      <c r="DS234" s="992" t="str">
        <f>IF($AB$234="","",$AB$234)</f>
        <v/>
      </c>
      <c r="DT234" s="233"/>
      <c r="DU234" s="233"/>
      <c r="FJ234" s="940"/>
      <c r="FK234" s="940"/>
      <c r="FL234" s="940"/>
      <c r="FM234" s="940"/>
      <c r="FN234" s="940"/>
      <c r="FO234" s="940"/>
      <c r="FP234" s="940"/>
      <c r="FQ234" s="940"/>
      <c r="FR234" s="940"/>
      <c r="FS234" s="940"/>
    </row>
    <row r="235" spans="1:190" ht="27" customHeight="1" x14ac:dyDescent="0.15">
      <c r="A235" s="21"/>
      <c r="B235" s="26"/>
      <c r="C235" s="1511"/>
      <c r="D235" s="987"/>
      <c r="E235" s="987"/>
      <c r="F235" s="987"/>
      <c r="G235" s="987"/>
      <c r="H235" s="1512"/>
      <c r="I235" s="1160"/>
      <c r="J235" s="48"/>
      <c r="K235" s="47"/>
      <c r="L235" s="47"/>
      <c r="M235" s="2267"/>
      <c r="N235" s="2267"/>
      <c r="O235" s="2267"/>
      <c r="P235" s="2267"/>
      <c r="Q235" s="2267"/>
      <c r="R235" s="2267"/>
      <c r="S235" s="2358" t="s">
        <v>809</v>
      </c>
      <c r="T235" s="2358"/>
      <c r="U235" s="2358"/>
      <c r="V235" s="2358"/>
      <c r="W235" s="2358"/>
      <c r="X235" s="2358"/>
      <c r="Y235" s="2358"/>
      <c r="Z235" s="2140" t="s">
        <v>25</v>
      </c>
      <c r="AA235" s="2141"/>
      <c r="AB235" s="2142"/>
      <c r="AC235" s="2143"/>
      <c r="AD235" s="2143"/>
      <c r="AE235" s="2143"/>
      <c r="AF235" s="2143"/>
      <c r="AG235" s="2143"/>
      <c r="AH235" s="2143"/>
      <c r="AI235" s="2144"/>
      <c r="AJ235" s="2144"/>
      <c r="AK235" s="2144"/>
      <c r="AL235" s="2144"/>
      <c r="AM235" s="2144"/>
      <c r="AN235" s="2144"/>
      <c r="AO235" s="2144"/>
      <c r="AP235" s="2145"/>
      <c r="AQ235" s="57" t="s">
        <v>24</v>
      </c>
      <c r="AR235" s="55"/>
      <c r="AS235" s="55"/>
      <c r="AT235" s="55"/>
      <c r="AU235" s="55"/>
      <c r="AV235" s="55"/>
      <c r="AW235" s="55"/>
      <c r="AX235" s="55"/>
      <c r="AY235" s="55"/>
      <c r="AZ235" s="55"/>
      <c r="BA235" s="55"/>
      <c r="BB235" s="55"/>
      <c r="BC235" s="55"/>
      <c r="BD235" s="55"/>
      <c r="BE235" s="55"/>
      <c r="BF235" s="55"/>
      <c r="BG235" s="55"/>
      <c r="BH235" s="55"/>
      <c r="BI235" s="56"/>
      <c r="BJ235" s="56"/>
      <c r="BK235" s="56"/>
      <c r="BL235" s="56"/>
      <c r="BM235" s="56"/>
      <c r="BN235" s="56"/>
      <c r="BO235" s="56"/>
      <c r="BP235" s="55"/>
      <c r="BQ235" s="55"/>
      <c r="BR235" s="55"/>
      <c r="BS235" s="55"/>
      <c r="BT235" s="55"/>
      <c r="BU235" s="463"/>
      <c r="BV235" s="710"/>
      <c r="BW235" s="710"/>
      <c r="BX235" s="710"/>
      <c r="BY235" s="710"/>
      <c r="BZ235" s="710"/>
      <c r="CA235" s="390"/>
      <c r="CB235" s="390"/>
      <c r="CC235" s="390"/>
      <c r="CD235" s="390"/>
      <c r="CE235" s="390"/>
      <c r="CF235" s="390"/>
      <c r="CG235" s="390"/>
      <c r="CH235" s="390"/>
      <c r="CI235" s="390"/>
      <c r="CJ235" s="390"/>
      <c r="CK235" s="390"/>
      <c r="CL235" s="390"/>
      <c r="CM235" s="390"/>
      <c r="CN235" s="390"/>
      <c r="CO235" s="390"/>
      <c r="CP235" s="390"/>
      <c r="CQ235" s="390"/>
      <c r="CR235" s="390"/>
      <c r="CS235" s="390"/>
      <c r="CT235" s="390"/>
      <c r="CU235" s="443"/>
      <c r="DL235" s="958"/>
      <c r="DM235" s="987"/>
      <c r="DN235" s="1003"/>
      <c r="DS235" s="993" t="str">
        <f>IF($AB$235="","",$AB$235)</f>
        <v/>
      </c>
      <c r="DT235" s="994"/>
      <c r="DU235" s="995"/>
      <c r="FJ235" s="940"/>
      <c r="FK235" s="940"/>
      <c r="FL235" s="940"/>
      <c r="FM235" s="940"/>
      <c r="FN235" s="940"/>
      <c r="FO235" s="940"/>
      <c r="FP235" s="940"/>
      <c r="FQ235" s="940"/>
      <c r="FR235" s="940"/>
      <c r="FS235" s="940"/>
    </row>
    <row r="236" spans="1:190" s="25" customFormat="1" ht="27" customHeight="1" x14ac:dyDescent="0.15">
      <c r="A236" s="29"/>
      <c r="B236" s="26"/>
      <c r="C236" s="1508"/>
      <c r="D236" s="1509"/>
      <c r="E236" s="1509"/>
      <c r="F236" s="1509"/>
      <c r="G236" s="1509"/>
      <c r="H236" s="1510"/>
      <c r="I236" s="1160"/>
      <c r="J236" s="50"/>
      <c r="K236" s="49"/>
      <c r="L236" s="49"/>
      <c r="M236" s="2047" t="s">
        <v>31</v>
      </c>
      <c r="N236" s="2048"/>
      <c r="O236" s="2048"/>
      <c r="P236" s="2048"/>
      <c r="Q236" s="2048"/>
      <c r="R236" s="2048"/>
      <c r="S236" s="2075" t="s">
        <v>33</v>
      </c>
      <c r="T236" s="2076"/>
      <c r="U236" s="2076"/>
      <c r="V236" s="2076"/>
      <c r="W236" s="2076"/>
      <c r="X236" s="2076"/>
      <c r="Y236" s="2076"/>
      <c r="Z236" s="2076"/>
      <c r="AA236" s="2131"/>
      <c r="AB236" s="2155"/>
      <c r="AC236" s="2156"/>
      <c r="AD236" s="2156"/>
      <c r="AE236" s="2156"/>
      <c r="AF236" s="2156"/>
      <c r="AG236" s="2156"/>
      <c r="AH236" s="2156"/>
      <c r="AI236" s="2156"/>
      <c r="AJ236" s="2156"/>
      <c r="AK236" s="2156"/>
      <c r="AL236" s="2156"/>
      <c r="AM236" s="2156"/>
      <c r="AN236" s="2156"/>
      <c r="AO236" s="2156"/>
      <c r="AP236" s="2156"/>
      <c r="AQ236" s="2156"/>
      <c r="AR236" s="2156"/>
      <c r="AS236" s="2156"/>
      <c r="AT236" s="2156"/>
      <c r="AU236" s="2156"/>
      <c r="AV236" s="2156"/>
      <c r="AW236" s="2156"/>
      <c r="AX236" s="2156"/>
      <c r="AY236" s="2156"/>
      <c r="AZ236" s="2156"/>
      <c r="BA236" s="2156"/>
      <c r="BB236" s="2156"/>
      <c r="BC236" s="2156"/>
      <c r="BD236" s="2156"/>
      <c r="BE236" s="2156"/>
      <c r="BF236" s="2156"/>
      <c r="BG236" s="2156"/>
      <c r="BH236" s="2156"/>
      <c r="BI236" s="2156"/>
      <c r="BJ236" s="2156"/>
      <c r="BK236" s="2156"/>
      <c r="BL236" s="2156"/>
      <c r="BM236" s="2156"/>
      <c r="BN236" s="2156"/>
      <c r="BO236" s="2156"/>
      <c r="BP236" s="2156"/>
      <c r="BQ236" s="2157"/>
      <c r="BR236" s="2157"/>
      <c r="BS236" s="2157"/>
      <c r="BT236" s="2158"/>
      <c r="BU236" s="437"/>
      <c r="BV236" s="710"/>
      <c r="BW236" s="437"/>
      <c r="BX236" s="437"/>
      <c r="BY236" s="442"/>
      <c r="BZ236" s="442"/>
      <c r="CA236" s="390"/>
      <c r="CB236" s="390"/>
      <c r="CC236" s="390"/>
      <c r="CD236" s="390"/>
      <c r="CE236" s="390"/>
      <c r="CF236" s="390"/>
      <c r="CG236" s="390"/>
      <c r="CH236" s="390"/>
      <c r="CI236" s="390"/>
      <c r="CJ236" s="390"/>
      <c r="CK236" s="390"/>
      <c r="CL236" s="390"/>
      <c r="CM236" s="390"/>
      <c r="CN236" s="390"/>
      <c r="CO236" s="390"/>
      <c r="CP236" s="390"/>
      <c r="CQ236" s="390"/>
      <c r="CR236" s="390"/>
      <c r="CS236" s="390"/>
      <c r="CT236" s="390"/>
      <c r="CU236" s="443"/>
      <c r="CV236" s="206"/>
      <c r="CW236" s="206"/>
      <c r="CX236" s="206"/>
      <c r="CY236" s="206"/>
      <c r="CZ236" s="206"/>
      <c r="DA236" s="206"/>
      <c r="DB236" s="206"/>
      <c r="DC236" s="206"/>
      <c r="DD236" s="206"/>
      <c r="DE236" s="206"/>
      <c r="DF236" s="206"/>
      <c r="DG236" s="206"/>
      <c r="DH236" s="206"/>
      <c r="DI236" s="206"/>
      <c r="DJ236" s="206"/>
      <c r="DK236" s="206"/>
      <c r="DL236" s="958"/>
      <c r="DM236" s="1002"/>
      <c r="DN236" s="1002"/>
      <c r="DO236" s="940"/>
      <c r="DP236" s="940"/>
      <c r="DQ236" s="940"/>
      <c r="DR236" s="940"/>
      <c r="DS236" s="391" t="str">
        <f>IF($AB$236="","",$AB$236)</f>
        <v/>
      </c>
      <c r="DT236"/>
      <c r="DU236"/>
      <c r="DV236"/>
      <c r="DW236" s="940"/>
      <c r="DX236" s="940"/>
      <c r="DY236" s="940"/>
      <c r="DZ236" s="940"/>
      <c r="EA236" s="940"/>
      <c r="EB236" s="940"/>
      <c r="EC236" s="940"/>
      <c r="ED236" s="940"/>
      <c r="EE236" s="940"/>
      <c r="EF236" s="940"/>
      <c r="EG236" s="940"/>
      <c r="EH236" s="940"/>
      <c r="EI236" s="940"/>
      <c r="EJ236" s="940"/>
      <c r="EK236" s="940"/>
      <c r="EL236" s="940"/>
      <c r="EM236" s="940"/>
      <c r="EN236" s="940"/>
      <c r="EO236" s="940"/>
      <c r="EP236" s="940"/>
      <c r="EQ236" s="940"/>
      <c r="ER236" s="940"/>
      <c r="ES236" s="940"/>
      <c r="ET236" s="940"/>
      <c r="EU236" s="940"/>
      <c r="EV236" s="940"/>
      <c r="EW236" s="940"/>
      <c r="EX236" s="940"/>
      <c r="EY236" s="940"/>
      <c r="EZ236" s="940"/>
      <c r="FA236" s="940"/>
      <c r="FB236" s="940"/>
      <c r="FC236" s="940"/>
      <c r="FD236" s="940"/>
      <c r="FE236" s="940"/>
      <c r="FF236" s="940"/>
      <c r="FG236" s="940"/>
      <c r="FH236" s="940"/>
      <c r="FI236" s="940"/>
      <c r="FJ236" s="940"/>
      <c r="FK236" s="940"/>
      <c r="FL236" s="940"/>
      <c r="FM236" s="940"/>
      <c r="FN236" s="940"/>
      <c r="FO236" s="940"/>
      <c r="FP236" s="940"/>
      <c r="FQ236" s="940"/>
      <c r="FR236" s="940"/>
      <c r="FS236" s="940"/>
      <c r="FT236" s="951"/>
      <c r="FU236" s="951"/>
      <c r="FV236" s="951"/>
      <c r="FW236" s="951"/>
      <c r="FX236" s="951"/>
      <c r="FY236" s="951"/>
      <c r="FZ236" s="951"/>
      <c r="GA236" s="951"/>
      <c r="GB236" s="951"/>
      <c r="GC236" s="951"/>
      <c r="GD236" s="951"/>
      <c r="GE236" s="951"/>
      <c r="GF236" s="951"/>
      <c r="GG236" s="951"/>
      <c r="GH236" s="951"/>
    </row>
    <row r="237" spans="1:190" s="25" customFormat="1" ht="27" customHeight="1" x14ac:dyDescent="0.15">
      <c r="A237" s="29"/>
      <c r="B237" s="26"/>
      <c r="C237" s="1508"/>
      <c r="D237" s="1509"/>
      <c r="E237" s="1509"/>
      <c r="F237" s="1509"/>
      <c r="G237" s="1509"/>
      <c r="H237" s="1510"/>
      <c r="I237" s="1160"/>
      <c r="J237" s="48"/>
      <c r="K237" s="47"/>
      <c r="L237" s="47"/>
      <c r="M237" s="2048"/>
      <c r="N237" s="2048"/>
      <c r="O237" s="2048"/>
      <c r="P237" s="2048"/>
      <c r="Q237" s="2048"/>
      <c r="R237" s="2048"/>
      <c r="S237" s="2169" t="s">
        <v>31</v>
      </c>
      <c r="T237" s="2170"/>
      <c r="U237" s="2170"/>
      <c r="V237" s="2170"/>
      <c r="W237" s="2170"/>
      <c r="X237" s="2170"/>
      <c r="Y237" s="2170"/>
      <c r="Z237" s="2170"/>
      <c r="AA237" s="2171"/>
      <c r="AB237" s="2392"/>
      <c r="AC237" s="2393"/>
      <c r="AD237" s="2393"/>
      <c r="AE237" s="2393"/>
      <c r="AF237" s="2393"/>
      <c r="AG237" s="2394"/>
      <c r="AH237" s="2394"/>
      <c r="AI237" s="2394"/>
      <c r="AJ237" s="2394"/>
      <c r="AK237" s="2394"/>
      <c r="AL237" s="2394"/>
      <c r="AM237" s="2394"/>
      <c r="AN237" s="2394"/>
      <c r="AO237" s="2394"/>
      <c r="AP237" s="2394"/>
      <c r="AQ237" s="2394"/>
      <c r="AR237" s="2394"/>
      <c r="AS237" s="2394"/>
      <c r="AT237" s="2394"/>
      <c r="AU237" s="2394"/>
      <c r="AV237" s="2394"/>
      <c r="AW237" s="2394"/>
      <c r="AX237" s="2394"/>
      <c r="AY237" s="2394"/>
      <c r="AZ237" s="2394"/>
      <c r="BA237" s="2394"/>
      <c r="BB237" s="2394"/>
      <c r="BC237" s="2394"/>
      <c r="BD237" s="2394"/>
      <c r="BE237" s="2394"/>
      <c r="BF237" s="2394"/>
      <c r="BG237" s="2394"/>
      <c r="BH237" s="2394"/>
      <c r="BI237" s="2394"/>
      <c r="BJ237" s="2394"/>
      <c r="BK237" s="2394"/>
      <c r="BL237" s="2394"/>
      <c r="BM237" s="2394"/>
      <c r="BN237" s="2394"/>
      <c r="BO237" s="2394"/>
      <c r="BP237" s="2394"/>
      <c r="BQ237" s="2395"/>
      <c r="BR237" s="2395"/>
      <c r="BS237" s="2395"/>
      <c r="BT237" s="2396"/>
      <c r="BU237" s="437"/>
      <c r="BV237" s="710"/>
      <c r="BW237" s="710"/>
      <c r="BX237" s="710"/>
      <c r="BY237" s="442"/>
      <c r="BZ237" s="442"/>
      <c r="CA237" s="390"/>
      <c r="CB237" s="390"/>
      <c r="CC237" s="390"/>
      <c r="CD237" s="390"/>
      <c r="CE237" s="390"/>
      <c r="CF237" s="390"/>
      <c r="CG237" s="390"/>
      <c r="CH237" s="390"/>
      <c r="CI237" s="390"/>
      <c r="CJ237" s="390"/>
      <c r="CK237" s="390"/>
      <c r="CL237" s="390"/>
      <c r="CM237" s="390"/>
      <c r="CN237" s="390"/>
      <c r="CO237" s="390"/>
      <c r="CP237" s="390"/>
      <c r="CQ237" s="390"/>
      <c r="CR237" s="390"/>
      <c r="CS237" s="390"/>
      <c r="CT237" s="390"/>
      <c r="CU237" s="443"/>
      <c r="CV237" s="206"/>
      <c r="CW237" s="206"/>
      <c r="CX237" s="206"/>
      <c r="CY237" s="206"/>
      <c r="CZ237" s="206"/>
      <c r="DA237" s="206"/>
      <c r="DB237" s="206"/>
      <c r="DC237" s="206"/>
      <c r="DD237" s="206"/>
      <c r="DE237" s="206"/>
      <c r="DF237" s="206"/>
      <c r="DG237" s="206"/>
      <c r="DH237" s="206"/>
      <c r="DI237" s="206"/>
      <c r="DJ237" s="206"/>
      <c r="DK237" s="206"/>
      <c r="DL237" s="958"/>
      <c r="DM237" s="1002"/>
      <c r="DN237" s="1002"/>
      <c r="DO237" s="940"/>
      <c r="DP237" s="940"/>
      <c r="DQ237" s="940"/>
      <c r="DR237" s="940"/>
      <c r="DS237" s="391" t="str">
        <f>IF($AB$237="","",$AB$237)</f>
        <v/>
      </c>
      <c r="DT237"/>
      <c r="DU237"/>
      <c r="DV237"/>
      <c r="DW237" s="940"/>
      <c r="DX237" s="940"/>
      <c r="DY237" s="940"/>
      <c r="DZ237" s="940"/>
      <c r="EA237" s="940"/>
      <c r="EB237" s="940"/>
      <c r="EC237" s="940"/>
      <c r="ED237" s="940"/>
      <c r="EE237" s="940"/>
      <c r="EF237" s="940"/>
      <c r="EG237" s="940"/>
      <c r="EH237" s="940"/>
      <c r="EI237" s="940"/>
      <c r="EJ237" s="940"/>
      <c r="EK237" s="940"/>
      <c r="EL237" s="940"/>
      <c r="EM237" s="940"/>
      <c r="EN237" s="940"/>
      <c r="EO237" s="940"/>
      <c r="EP237" s="940"/>
      <c r="EQ237" s="940"/>
      <c r="ER237" s="940"/>
      <c r="ES237" s="940"/>
      <c r="ET237" s="940"/>
      <c r="EU237" s="940"/>
      <c r="EV237" s="940"/>
      <c r="EW237" s="940"/>
      <c r="EX237" s="940"/>
      <c r="EY237" s="940"/>
      <c r="EZ237" s="940"/>
      <c r="FA237" s="940"/>
      <c r="FB237" s="940"/>
      <c r="FC237" s="940"/>
      <c r="FD237" s="940"/>
      <c r="FE237" s="940"/>
      <c r="FF237" s="940"/>
      <c r="FG237" s="940"/>
      <c r="FH237" s="940"/>
      <c r="FI237" s="940"/>
      <c r="FJ237" s="940"/>
      <c r="FK237" s="940"/>
      <c r="FL237" s="940"/>
      <c r="FM237" s="940"/>
      <c r="FN237" s="940"/>
      <c r="FO237" s="940"/>
      <c r="FP237" s="940"/>
      <c r="FQ237" s="940"/>
      <c r="FR237" s="940"/>
      <c r="FS237" s="940"/>
      <c r="FT237" s="951"/>
      <c r="FU237" s="951"/>
      <c r="FV237" s="951"/>
      <c r="FW237" s="951"/>
      <c r="FX237" s="951"/>
      <c r="FY237" s="951"/>
      <c r="FZ237" s="951"/>
      <c r="GA237" s="951"/>
      <c r="GB237" s="951"/>
      <c r="GC237" s="951"/>
      <c r="GD237" s="951"/>
      <c r="GE237" s="951"/>
      <c r="GF237" s="951"/>
      <c r="GG237" s="951"/>
      <c r="GH237" s="951"/>
    </row>
    <row r="238" spans="1:190" ht="27" customHeight="1" x14ac:dyDescent="0.15">
      <c r="A238" s="21"/>
      <c r="B238" s="26"/>
      <c r="C238" s="1511"/>
      <c r="D238" s="987"/>
      <c r="E238" s="987"/>
      <c r="F238" s="987"/>
      <c r="G238" s="987"/>
      <c r="H238" s="1512"/>
      <c r="I238" s="1155"/>
      <c r="J238" s="48"/>
      <c r="K238" s="47"/>
      <c r="L238" s="47"/>
      <c r="M238" s="2047" t="s">
        <v>29</v>
      </c>
      <c r="N238" s="2048"/>
      <c r="O238" s="2048"/>
      <c r="P238" s="2048"/>
      <c r="Q238" s="2048"/>
      <c r="R238" s="2048"/>
      <c r="S238" s="2075" t="s">
        <v>28</v>
      </c>
      <c r="T238" s="2129"/>
      <c r="U238" s="2129"/>
      <c r="V238" s="2129"/>
      <c r="W238" s="2129"/>
      <c r="X238" s="2129"/>
      <c r="Y238" s="2129"/>
      <c r="Z238" s="2129"/>
      <c r="AA238" s="2130"/>
      <c r="AB238" s="2166"/>
      <c r="AC238" s="2167"/>
      <c r="AD238" s="2167"/>
      <c r="AE238" s="2167"/>
      <c r="AF238" s="2167"/>
      <c r="AG238" s="2167"/>
      <c r="AH238" s="2167"/>
      <c r="AI238" s="2167"/>
      <c r="AJ238" s="2167"/>
      <c r="AK238" s="2167"/>
      <c r="AL238" s="2167"/>
      <c r="AM238" s="2167"/>
      <c r="AN238" s="2167"/>
      <c r="AO238" s="2167"/>
      <c r="AP238" s="2167"/>
      <c r="AQ238" s="2167"/>
      <c r="AR238" s="2167"/>
      <c r="AS238" s="2167"/>
      <c r="AT238" s="2167"/>
      <c r="AU238" s="2167"/>
      <c r="AV238" s="2167"/>
      <c r="AW238" s="2167"/>
      <c r="AX238" s="2167"/>
      <c r="AY238" s="2167"/>
      <c r="AZ238" s="2167"/>
      <c r="BA238" s="2167"/>
      <c r="BB238" s="2167"/>
      <c r="BC238" s="2167"/>
      <c r="BD238" s="2167"/>
      <c r="BE238" s="2167"/>
      <c r="BF238" s="2167"/>
      <c r="BG238" s="2167"/>
      <c r="BH238" s="2167"/>
      <c r="BI238" s="2167"/>
      <c r="BJ238" s="2167"/>
      <c r="BK238" s="2167"/>
      <c r="BL238" s="2167"/>
      <c r="BM238" s="2167"/>
      <c r="BN238" s="2167"/>
      <c r="BO238" s="2167"/>
      <c r="BP238" s="2167"/>
      <c r="BQ238" s="2167"/>
      <c r="BR238" s="2167"/>
      <c r="BS238" s="2167"/>
      <c r="BT238" s="2168"/>
      <c r="BU238" s="463"/>
      <c r="BV238" s="710"/>
      <c r="BW238" s="710"/>
      <c r="BX238" s="710"/>
      <c r="BY238" s="442"/>
      <c r="BZ238" s="442"/>
      <c r="CA238" s="390"/>
      <c r="CB238" s="390"/>
      <c r="CC238" s="390"/>
      <c r="CD238" s="390"/>
      <c r="CE238" s="390"/>
      <c r="CF238" s="390"/>
      <c r="CG238" s="390"/>
      <c r="CH238" s="390"/>
      <c r="CI238" s="390"/>
      <c r="CJ238" s="390"/>
      <c r="CK238" s="390"/>
      <c r="CL238" s="390"/>
      <c r="CM238" s="390"/>
      <c r="CN238" s="390"/>
      <c r="CO238" s="390"/>
      <c r="CP238" s="390"/>
      <c r="CQ238" s="390"/>
      <c r="CR238" s="390"/>
      <c r="CS238" s="390"/>
      <c r="CT238" s="390"/>
      <c r="CU238" s="443"/>
      <c r="DL238" s="958"/>
      <c r="DM238" s="1002"/>
      <c r="DN238" s="1002"/>
      <c r="DS238" s="391" t="str">
        <f>IF($AB$238="","",$AB$238)</f>
        <v/>
      </c>
      <c r="DT238" s="951"/>
      <c r="DU238" s="951"/>
      <c r="FJ238" s="940"/>
      <c r="FK238" s="940"/>
      <c r="FL238" s="940"/>
      <c r="FM238" s="940"/>
      <c r="FN238" s="940"/>
      <c r="FO238" s="940"/>
      <c r="FP238" s="940"/>
      <c r="FQ238" s="940"/>
      <c r="FR238" s="940"/>
      <c r="FS238" s="940"/>
    </row>
    <row r="239" spans="1:190" ht="27" customHeight="1" x14ac:dyDescent="0.15">
      <c r="A239" s="688"/>
      <c r="C239" s="1511"/>
      <c r="D239" s="987"/>
      <c r="E239" s="987"/>
      <c r="F239" s="987"/>
      <c r="G239" s="987"/>
      <c r="H239" s="1512"/>
      <c r="I239" s="1155"/>
      <c r="J239" s="34"/>
      <c r="K239" s="715"/>
      <c r="L239" s="715"/>
      <c r="M239" s="2047"/>
      <c r="N239" s="2048"/>
      <c r="O239" s="2048"/>
      <c r="P239" s="2048"/>
      <c r="Q239" s="2048"/>
      <c r="R239" s="2048"/>
      <c r="S239" s="2152" t="s">
        <v>27</v>
      </c>
      <c r="T239" s="2152"/>
      <c r="U239" s="2152"/>
      <c r="V239" s="2152"/>
      <c r="W239" s="2152"/>
      <c r="X239" s="2152"/>
      <c r="Y239" s="38"/>
      <c r="Z239" s="2132"/>
      <c r="AA239" s="2133"/>
      <c r="AB239" s="2134"/>
      <c r="AC239" s="2056"/>
      <c r="AD239" s="2056"/>
      <c r="AE239" s="2056"/>
      <c r="AF239" s="2135"/>
      <c r="AG239" s="2135"/>
      <c r="AH239" s="2135"/>
      <c r="AI239" s="2135"/>
      <c r="AJ239" s="2135"/>
      <c r="AK239" s="2135"/>
      <c r="AL239" s="2135"/>
      <c r="AM239" s="2135"/>
      <c r="AN239" s="2135"/>
      <c r="AO239" s="2135"/>
      <c r="AP239" s="2136"/>
      <c r="AQ239" s="736" t="s">
        <v>67</v>
      </c>
      <c r="AR239" s="87"/>
      <c r="AS239" s="87"/>
      <c r="AT239" s="87"/>
      <c r="AU239" s="87"/>
      <c r="AV239" s="87"/>
      <c r="AW239" s="87"/>
      <c r="AX239" s="87"/>
      <c r="AY239" s="87"/>
      <c r="AZ239" s="87"/>
      <c r="BA239" s="87"/>
      <c r="BB239" s="87"/>
      <c r="BC239" s="87"/>
      <c r="BD239" s="87"/>
      <c r="BE239" s="87"/>
      <c r="BF239" s="87"/>
      <c r="BG239" s="87"/>
      <c r="BH239" s="87"/>
      <c r="BI239" s="87"/>
      <c r="BJ239" s="87"/>
      <c r="BK239" s="87"/>
      <c r="BL239" s="87"/>
      <c r="BM239" s="87"/>
      <c r="BN239" s="87"/>
      <c r="BO239" s="87"/>
      <c r="BP239" s="87"/>
      <c r="BQ239" s="87"/>
      <c r="BR239" s="87"/>
      <c r="BS239" s="87"/>
      <c r="BT239" s="87"/>
      <c r="BU239" s="463"/>
      <c r="BV239" s="710"/>
      <c r="BW239" s="710"/>
      <c r="BX239" s="710"/>
      <c r="BY239" s="35"/>
      <c r="BZ239" s="710"/>
      <c r="CA239" s="390"/>
      <c r="CB239" s="390"/>
      <c r="CC239" s="390"/>
      <c r="CD239" s="390"/>
      <c r="CE239" s="390"/>
      <c r="CF239" s="390"/>
      <c r="CG239" s="390"/>
      <c r="CH239" s="390"/>
      <c r="CI239" s="390"/>
      <c r="CJ239" s="390"/>
      <c r="CK239" s="390"/>
      <c r="CL239" s="390"/>
      <c r="CM239" s="390"/>
      <c r="CN239" s="390"/>
      <c r="CO239" s="390"/>
      <c r="CP239" s="390"/>
      <c r="CQ239" s="390"/>
      <c r="CR239" s="390"/>
      <c r="CS239" s="390"/>
      <c r="CT239" s="390"/>
      <c r="CU239" s="443"/>
      <c r="DL239" s="958"/>
      <c r="DS239" s="391" t="str">
        <f>IF($AB$239="","",$AB$239)</f>
        <v/>
      </c>
      <c r="DT239" s="951"/>
      <c r="DU239" s="951"/>
      <c r="FJ239" s="940"/>
      <c r="FK239" s="940"/>
      <c r="FL239" s="940"/>
      <c r="FM239" s="940"/>
      <c r="FN239" s="940"/>
      <c r="FO239" s="940"/>
      <c r="FP239" s="940"/>
      <c r="FQ239" s="940"/>
      <c r="FR239" s="940"/>
      <c r="FS239" s="940"/>
    </row>
    <row r="240" spans="1:190" s="25" customFormat="1" ht="27" customHeight="1" x14ac:dyDescent="0.15">
      <c r="A240" s="29"/>
      <c r="B240" s="26"/>
      <c r="C240" s="1508"/>
      <c r="D240" s="1509"/>
      <c r="E240" s="1509"/>
      <c r="F240" s="1509"/>
      <c r="G240" s="1509"/>
      <c r="H240" s="1510"/>
      <c r="I240" s="1155"/>
      <c r="J240" s="48"/>
      <c r="K240" s="47"/>
      <c r="L240" s="47"/>
      <c r="M240" s="2048"/>
      <c r="N240" s="2048"/>
      <c r="O240" s="2048"/>
      <c r="P240" s="2048"/>
      <c r="Q240" s="2048"/>
      <c r="R240" s="2048"/>
      <c r="S240" s="2204"/>
      <c r="T240" s="2204"/>
      <c r="U240" s="2204"/>
      <c r="V240" s="2204"/>
      <c r="W240" s="2204"/>
      <c r="X240" s="2204"/>
      <c r="Y240" s="708"/>
      <c r="Z240" s="2137"/>
      <c r="AA240" s="2138"/>
      <c r="AB240" s="2055"/>
      <c r="AC240" s="2056"/>
      <c r="AD240" s="2056"/>
      <c r="AE240" s="2056"/>
      <c r="AF240" s="2056"/>
      <c r="AG240" s="2056"/>
      <c r="AH240" s="2056"/>
      <c r="AI240" s="2056"/>
      <c r="AJ240" s="2056"/>
      <c r="AK240" s="2056"/>
      <c r="AL240" s="2056"/>
      <c r="AM240" s="2056"/>
      <c r="AN240" s="2056"/>
      <c r="AO240" s="2056"/>
      <c r="AP240" s="2057"/>
      <c r="AQ240" s="76" t="s">
        <v>26</v>
      </c>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437"/>
      <c r="BV240" s="710"/>
      <c r="BW240" s="710"/>
      <c r="BX240" s="710"/>
      <c r="BY240" s="710"/>
      <c r="BZ240" s="710"/>
      <c r="CA240" s="390"/>
      <c r="CB240" s="390"/>
      <c r="CC240" s="390"/>
      <c r="CD240" s="390"/>
      <c r="CE240" s="390"/>
      <c r="CF240" s="390"/>
      <c r="CG240" s="390"/>
      <c r="CH240" s="390"/>
      <c r="CI240" s="390"/>
      <c r="CJ240" s="390"/>
      <c r="CK240" s="390"/>
      <c r="CL240" s="390"/>
      <c r="CM240" s="390"/>
      <c r="CN240" s="390"/>
      <c r="CO240" s="390"/>
      <c r="CP240" s="390"/>
      <c r="CQ240" s="390"/>
      <c r="CR240" s="390"/>
      <c r="CS240" s="390"/>
      <c r="CT240" s="390"/>
      <c r="CU240" s="443"/>
      <c r="CV240" s="206"/>
      <c r="CW240" s="206"/>
      <c r="CX240" s="206"/>
      <c r="CY240" s="206"/>
      <c r="CZ240" s="206"/>
      <c r="DA240" s="206"/>
      <c r="DB240" s="206"/>
      <c r="DC240" s="206"/>
      <c r="DD240" s="206"/>
      <c r="DE240" s="206"/>
      <c r="DF240" s="206"/>
      <c r="DG240" s="206"/>
      <c r="DH240" s="206"/>
      <c r="DI240" s="206"/>
      <c r="DJ240" s="206"/>
      <c r="DK240" s="206"/>
      <c r="DL240" s="958"/>
      <c r="DM240" s="1006"/>
      <c r="DN240" s="1002"/>
      <c r="DO240" s="940"/>
      <c r="DP240" s="940"/>
      <c r="DQ240" s="940"/>
      <c r="DR240" s="940"/>
      <c r="DS240" s="391" t="str">
        <f>IF($AB$240="","",$AB$240)</f>
        <v/>
      </c>
      <c r="DT240" s="951"/>
      <c r="DU240" s="951"/>
      <c r="DV240" s="940"/>
      <c r="DW240" s="940"/>
      <c r="DX240" s="940"/>
      <c r="DY240" s="940"/>
      <c r="DZ240" s="940"/>
      <c r="EA240" s="940"/>
      <c r="EB240" s="940"/>
      <c r="EC240" s="940"/>
      <c r="ED240" s="940"/>
      <c r="EE240" s="940"/>
      <c r="EF240" s="940"/>
      <c r="EG240" s="940"/>
      <c r="EH240" s="940"/>
      <c r="EI240" s="940"/>
      <c r="EJ240" s="940"/>
      <c r="EK240" s="940"/>
      <c r="EL240" s="940"/>
      <c r="EM240" s="940"/>
      <c r="EN240" s="940"/>
      <c r="EO240" s="940"/>
      <c r="EP240" s="940"/>
      <c r="EQ240" s="940"/>
      <c r="ER240" s="940"/>
      <c r="ES240" s="940"/>
      <c r="ET240" s="940"/>
      <c r="EU240" s="940"/>
      <c r="EV240" s="940"/>
      <c r="EW240" s="940"/>
      <c r="EX240" s="940"/>
      <c r="EY240" s="940"/>
      <c r="EZ240" s="940"/>
      <c r="FA240" s="940"/>
      <c r="FB240" s="940"/>
      <c r="FC240" s="940"/>
      <c r="FD240" s="940"/>
      <c r="FE240" s="940"/>
      <c r="FF240" s="940"/>
      <c r="FG240" s="940"/>
      <c r="FH240" s="940"/>
      <c r="FI240" s="940"/>
      <c r="FJ240" s="940"/>
      <c r="FK240" s="940"/>
      <c r="FL240" s="940"/>
      <c r="FM240" s="940"/>
      <c r="FN240" s="940"/>
      <c r="FO240" s="940"/>
      <c r="FP240" s="940"/>
      <c r="FQ240" s="940"/>
      <c r="FR240" s="940"/>
      <c r="FS240" s="940"/>
      <c r="FT240" s="951"/>
      <c r="FU240" s="951"/>
      <c r="FV240" s="951"/>
      <c r="FW240" s="951"/>
      <c r="FX240" s="951"/>
      <c r="FY240" s="951"/>
      <c r="FZ240" s="951"/>
      <c r="GA240" s="951"/>
      <c r="GB240" s="951"/>
      <c r="GC240" s="951"/>
      <c r="GD240" s="951"/>
      <c r="GE240" s="951"/>
      <c r="GF240" s="951"/>
      <c r="GG240" s="951"/>
      <c r="GH240" s="951"/>
    </row>
    <row r="241" spans="1:190" ht="27" customHeight="1" x14ac:dyDescent="0.15">
      <c r="A241" s="21"/>
      <c r="B241" s="26"/>
      <c r="C241" s="1511"/>
      <c r="D241" s="987"/>
      <c r="E241" s="987"/>
      <c r="F241" s="987"/>
      <c r="G241" s="987"/>
      <c r="H241" s="1512"/>
      <c r="I241" s="1160"/>
      <c r="J241" s="48"/>
      <c r="K241" s="47"/>
      <c r="L241" s="47"/>
      <c r="M241" s="2048"/>
      <c r="N241" s="2048"/>
      <c r="O241" s="2048"/>
      <c r="P241" s="2048"/>
      <c r="Q241" s="2048"/>
      <c r="R241" s="2048"/>
      <c r="S241" s="2205"/>
      <c r="T241" s="2205"/>
      <c r="U241" s="2205"/>
      <c r="V241" s="2205"/>
      <c r="W241" s="2205"/>
      <c r="X241" s="2205"/>
      <c r="Y241" s="713"/>
      <c r="Z241" s="2188" t="s">
        <v>25</v>
      </c>
      <c r="AA241" s="2189"/>
      <c r="AB241" s="2198"/>
      <c r="AC241" s="2199"/>
      <c r="AD241" s="2199"/>
      <c r="AE241" s="2199"/>
      <c r="AF241" s="2199"/>
      <c r="AG241" s="2199"/>
      <c r="AH241" s="2199"/>
      <c r="AI241" s="2199"/>
      <c r="AJ241" s="2199"/>
      <c r="AK241" s="2199"/>
      <c r="AL241" s="2199"/>
      <c r="AM241" s="2199"/>
      <c r="AN241" s="2199"/>
      <c r="AO241" s="2199"/>
      <c r="AP241" s="2685"/>
      <c r="AQ241" s="76" t="s">
        <v>24</v>
      </c>
      <c r="AR241" s="73"/>
      <c r="AS241" s="74"/>
      <c r="AT241" s="74"/>
      <c r="AU241" s="74"/>
      <c r="AV241" s="74"/>
      <c r="AW241" s="74"/>
      <c r="AX241" s="74"/>
      <c r="AY241" s="73"/>
      <c r="AZ241" s="75"/>
      <c r="BA241" s="73"/>
      <c r="BB241" s="73"/>
      <c r="BC241" s="73"/>
      <c r="BD241" s="73"/>
      <c r="BE241" s="73"/>
      <c r="BF241" s="73"/>
      <c r="BG241" s="73"/>
      <c r="BH241" s="73"/>
      <c r="BI241" s="74"/>
      <c r="BJ241" s="74"/>
      <c r="BK241" s="74"/>
      <c r="BL241" s="74"/>
      <c r="BM241" s="74"/>
      <c r="BN241" s="74"/>
      <c r="BO241" s="74"/>
      <c r="BP241" s="73"/>
      <c r="BQ241" s="73"/>
      <c r="BR241" s="73"/>
      <c r="BS241" s="73"/>
      <c r="BT241" s="73"/>
      <c r="BU241" s="463"/>
      <c r="BV241" s="710"/>
      <c r="BW241" s="710"/>
      <c r="BX241" s="710"/>
      <c r="BY241" s="710"/>
      <c r="BZ241" s="710"/>
      <c r="CA241" s="390"/>
      <c r="CB241" s="390"/>
      <c r="CC241" s="390"/>
      <c r="CD241" s="390"/>
      <c r="CE241" s="390"/>
      <c r="CF241" s="390"/>
      <c r="CG241" s="390"/>
      <c r="CH241" s="390"/>
      <c r="CI241" s="390"/>
      <c r="CJ241" s="390"/>
      <c r="CK241" s="390"/>
      <c r="CL241" s="390"/>
      <c r="CM241" s="390"/>
      <c r="CN241" s="390"/>
      <c r="CO241" s="390"/>
      <c r="CP241" s="390"/>
      <c r="CQ241" s="390"/>
      <c r="CR241" s="390"/>
      <c r="CS241" s="390"/>
      <c r="CT241" s="390"/>
      <c r="CU241" s="443"/>
      <c r="DL241" s="958"/>
      <c r="DM241" s="996" t="s">
        <v>1506</v>
      </c>
      <c r="DN241" s="996"/>
      <c r="DP241" s="1198" t="s">
        <v>6016</v>
      </c>
      <c r="DS241" s="391" t="str">
        <f>IF($AB$241="","",$AB$241)</f>
        <v/>
      </c>
      <c r="DT241" s="977"/>
      <c r="DU241" s="977"/>
      <c r="FJ241" s="940"/>
      <c r="FK241" s="940"/>
      <c r="FL241" s="940"/>
      <c r="FM241" s="940"/>
      <c r="FN241" s="940"/>
      <c r="FO241" s="940"/>
      <c r="FP241" s="940"/>
      <c r="FQ241" s="940"/>
      <c r="FR241" s="940"/>
      <c r="FS241" s="940"/>
    </row>
    <row r="242" spans="1:190" s="25" customFormat="1" ht="27" customHeight="1" x14ac:dyDescent="0.15">
      <c r="A242" s="29"/>
      <c r="B242" s="26"/>
      <c r="C242" s="1508"/>
      <c r="D242" s="1509"/>
      <c r="E242" s="1509"/>
      <c r="F242" s="1509"/>
      <c r="G242" s="1509"/>
      <c r="H242" s="1510"/>
      <c r="I242" s="1160"/>
      <c r="J242" s="50"/>
      <c r="K242" s="49"/>
      <c r="L242" s="49"/>
      <c r="M242" s="2048"/>
      <c r="N242" s="2048"/>
      <c r="O242" s="2048"/>
      <c r="P242" s="2048"/>
      <c r="Q242" s="2048"/>
      <c r="R242" s="2048"/>
      <c r="S242" s="2178" t="s">
        <v>23</v>
      </c>
      <c r="T242" s="2179"/>
      <c r="U242" s="2179"/>
      <c r="V242" s="2179"/>
      <c r="W242" s="2179"/>
      <c r="X242" s="2179"/>
      <c r="Y242" s="2179"/>
      <c r="Z242" s="2179"/>
      <c r="AA242" s="2180"/>
      <c r="AB242" s="2181"/>
      <c r="AC242" s="2182"/>
      <c r="AD242" s="2182"/>
      <c r="AE242" s="2182"/>
      <c r="AF242" s="2182"/>
      <c r="AG242" s="2182"/>
      <c r="AH242" s="2183" t="s">
        <v>3548</v>
      </c>
      <c r="AI242" s="2183"/>
      <c r="AJ242" s="2183"/>
      <c r="AK242" s="2182"/>
      <c r="AL242" s="2182"/>
      <c r="AM242" s="2182"/>
      <c r="AN242" s="2182"/>
      <c r="AO242" s="2182"/>
      <c r="AP242" s="2182"/>
      <c r="AQ242" s="2381"/>
      <c r="AR242" s="2382"/>
      <c r="AS242" s="2382"/>
      <c r="AT242" s="2382"/>
      <c r="AU242" s="2382"/>
      <c r="AV242" s="2382"/>
      <c r="AW242" s="2382"/>
      <c r="AX242" s="2382"/>
      <c r="AY242" s="2382"/>
      <c r="AZ242" s="2382"/>
      <c r="BA242" s="2382"/>
      <c r="BB242" s="2382"/>
      <c r="BC242" s="2382"/>
      <c r="BD242" s="2382"/>
      <c r="BE242" s="2382"/>
      <c r="BF242" s="2382"/>
      <c r="BG242" s="2382"/>
      <c r="BH242" s="2382"/>
      <c r="BI242" s="2382"/>
      <c r="BJ242" s="2382"/>
      <c r="BK242" s="2382"/>
      <c r="BL242" s="2382"/>
      <c r="BM242" s="2382"/>
      <c r="BN242" s="2382"/>
      <c r="BO242" s="2382"/>
      <c r="BP242" s="2382"/>
      <c r="BQ242" s="2382"/>
      <c r="BR242" s="2382"/>
      <c r="BS242" s="2382"/>
      <c r="BT242" s="2382"/>
      <c r="BU242" s="437"/>
      <c r="BV242" s="710"/>
      <c r="BW242" s="710"/>
      <c r="BX242" s="710"/>
      <c r="BY242" s="437"/>
      <c r="BZ242" s="437"/>
      <c r="CA242" s="390"/>
      <c r="CB242" s="390"/>
      <c r="CC242" s="390"/>
      <c r="CD242" s="390"/>
      <c r="CE242" s="390"/>
      <c r="CF242" s="390"/>
      <c r="CG242" s="390"/>
      <c r="CH242" s="390"/>
      <c r="CI242" s="390"/>
      <c r="CJ242" s="390"/>
      <c r="CK242" s="390"/>
      <c r="CL242" s="390"/>
      <c r="CM242" s="390"/>
      <c r="CN242" s="390"/>
      <c r="CO242" s="390"/>
      <c r="CP242" s="390"/>
      <c r="CQ242" s="390"/>
      <c r="CR242" s="390"/>
      <c r="CS242" s="390"/>
      <c r="CT242" s="390"/>
      <c r="CU242" s="443"/>
      <c r="CV242" s="206"/>
      <c r="CW242" s="206"/>
      <c r="CX242" s="206"/>
      <c r="CY242" s="206"/>
      <c r="CZ242" s="206"/>
      <c r="DA242" s="206"/>
      <c r="DB242" s="206"/>
      <c r="DC242" s="206"/>
      <c r="DD242" s="206"/>
      <c r="DE242" s="206"/>
      <c r="DF242" s="206"/>
      <c r="DG242" s="206"/>
      <c r="DH242" s="206"/>
      <c r="DI242" s="206"/>
      <c r="DJ242" s="206"/>
      <c r="DK242" s="206"/>
      <c r="DL242" s="958"/>
      <c r="DM242" s="997" t="str">
        <f>CONCATENATE(AB242,"-",AK242)</f>
        <v>-</v>
      </c>
      <c r="DN242" s="998" t="str">
        <f>ASC(DM242)</f>
        <v>-</v>
      </c>
      <c r="DO242" s="940"/>
      <c r="DP242" s="1010">
        <f>IF(DM242="-",1,0)</f>
        <v>1</v>
      </c>
      <c r="DQ242" s="940"/>
      <c r="DR242" s="940"/>
      <c r="DS242" s="391" t="str">
        <f>IF($DN$242="","",$DN$242)</f>
        <v>-</v>
      </c>
      <c r="DT242" s="977"/>
      <c r="DU242" s="977"/>
      <c r="DV242" s="940"/>
      <c r="DW242" s="940"/>
      <c r="DX242" s="940"/>
      <c r="DY242" s="940"/>
      <c r="DZ242" s="940"/>
      <c r="EA242" s="940"/>
      <c r="EB242" s="940"/>
      <c r="EC242" s="940"/>
      <c r="ED242" s="940"/>
      <c r="EE242" s="940"/>
      <c r="EF242" s="940"/>
      <c r="EG242" s="940"/>
      <c r="EH242" s="940"/>
      <c r="EI242" s="940"/>
      <c r="EJ242" s="940"/>
      <c r="EK242" s="940"/>
      <c r="EL242" s="940"/>
      <c r="EM242" s="940"/>
      <c r="EN242" s="940"/>
      <c r="EO242" s="940"/>
      <c r="EP242" s="940"/>
      <c r="EQ242" s="940"/>
      <c r="ER242" s="940"/>
      <c r="ES242" s="940"/>
      <c r="ET242" s="940"/>
      <c r="EU242" s="940"/>
      <c r="EV242" s="940"/>
      <c r="EW242" s="940"/>
      <c r="EX242" s="940"/>
      <c r="EY242" s="940"/>
      <c r="EZ242" s="940"/>
      <c r="FA242" s="940"/>
      <c r="FB242" s="940"/>
      <c r="FC242" s="940"/>
      <c r="FD242" s="940"/>
      <c r="FE242" s="940"/>
      <c r="FF242" s="940"/>
      <c r="FG242" s="940"/>
      <c r="FH242" s="940"/>
      <c r="FI242" s="940"/>
      <c r="FJ242" s="940"/>
      <c r="FK242" s="940"/>
      <c r="FL242" s="940"/>
      <c r="FM242" s="940"/>
      <c r="FN242" s="940"/>
      <c r="FO242" s="940"/>
      <c r="FP242" s="940"/>
      <c r="FQ242" s="940"/>
      <c r="FR242" s="940"/>
      <c r="FS242" s="940"/>
      <c r="FT242" s="951"/>
      <c r="FU242" s="951"/>
      <c r="FV242" s="951"/>
      <c r="FW242" s="951"/>
      <c r="FX242" s="951"/>
      <c r="FY242" s="951"/>
      <c r="FZ242" s="951"/>
      <c r="GA242" s="951"/>
      <c r="GB242" s="951"/>
      <c r="GC242" s="951"/>
      <c r="GD242" s="951"/>
      <c r="GE242" s="951"/>
      <c r="GF242" s="951"/>
      <c r="GG242" s="951"/>
      <c r="GH242" s="951"/>
    </row>
    <row r="243" spans="1:190" ht="27" customHeight="1" x14ac:dyDescent="0.15">
      <c r="A243" s="21"/>
      <c r="B243" s="26"/>
      <c r="C243" s="1511"/>
      <c r="D243" s="987"/>
      <c r="E243" s="987"/>
      <c r="F243" s="987"/>
      <c r="G243" s="987"/>
      <c r="H243" s="1512"/>
      <c r="I243" s="1155"/>
      <c r="J243" s="48"/>
      <c r="K243" s="47"/>
      <c r="L243" s="47"/>
      <c r="M243" s="2048"/>
      <c r="N243" s="2048"/>
      <c r="O243" s="2048"/>
      <c r="P243" s="2048"/>
      <c r="Q243" s="2048"/>
      <c r="R243" s="2048"/>
      <c r="S243" s="2077" t="s">
        <v>22</v>
      </c>
      <c r="T243" s="2078"/>
      <c r="U243" s="2078"/>
      <c r="V243" s="2078"/>
      <c r="W243" s="2078"/>
      <c r="X243" s="2078"/>
      <c r="Y243" s="2078"/>
      <c r="Z243" s="2078"/>
      <c r="AA243" s="2186"/>
      <c r="AB243" s="2411"/>
      <c r="AC243" s="2412"/>
      <c r="AD243" s="2412"/>
      <c r="AE243" s="2412"/>
      <c r="AF243" s="2412"/>
      <c r="AG243" s="2412"/>
      <c r="AH243" s="2412"/>
      <c r="AI243" s="2412"/>
      <c r="AJ243" s="2412"/>
      <c r="AK243" s="2412"/>
      <c r="AL243" s="2412"/>
      <c r="AM243" s="2412"/>
      <c r="AN243" s="2413"/>
      <c r="AO243" s="2413"/>
      <c r="AP243" s="2413"/>
      <c r="AQ243" s="2413"/>
      <c r="AR243" s="2413"/>
      <c r="AS243" s="2413"/>
      <c r="AT243" s="2413"/>
      <c r="AU243" s="2413"/>
      <c r="AV243" s="2413"/>
      <c r="AW243" s="2413"/>
      <c r="AX243" s="2413"/>
      <c r="AY243" s="2413"/>
      <c r="AZ243" s="2413"/>
      <c r="BA243" s="2413"/>
      <c r="BB243" s="2413"/>
      <c r="BC243" s="2413"/>
      <c r="BD243" s="2413"/>
      <c r="BE243" s="2413"/>
      <c r="BF243" s="2413"/>
      <c r="BG243" s="2413"/>
      <c r="BH243" s="2413"/>
      <c r="BI243" s="2413"/>
      <c r="BJ243" s="2413"/>
      <c r="BK243" s="2413"/>
      <c r="BL243" s="2413"/>
      <c r="BM243" s="2413"/>
      <c r="BN243" s="2413"/>
      <c r="BO243" s="2413"/>
      <c r="BP243" s="2413"/>
      <c r="BQ243" s="2414"/>
      <c r="BR243" s="2414"/>
      <c r="BS243" s="2414"/>
      <c r="BT243" s="2415"/>
      <c r="BU243" s="463"/>
      <c r="BV243" s="710"/>
      <c r="BW243" s="710"/>
      <c r="BX243" s="710"/>
      <c r="BY243" s="710"/>
      <c r="BZ243" s="710"/>
      <c r="CA243" s="390"/>
      <c r="CB243" s="390"/>
      <c r="CC243" s="390"/>
      <c r="CD243" s="390"/>
      <c r="CE243" s="390"/>
      <c r="CF243" s="390"/>
      <c r="CG243" s="390"/>
      <c r="CH243" s="390"/>
      <c r="CI243" s="390"/>
      <c r="CJ243" s="390"/>
      <c r="CK243" s="390"/>
      <c r="CL243" s="390"/>
      <c r="CM243" s="390"/>
      <c r="CN243" s="390"/>
      <c r="CO243" s="390"/>
      <c r="CP243" s="390"/>
      <c r="CQ243" s="390"/>
      <c r="CR243" s="390"/>
      <c r="CS243" s="390"/>
      <c r="CT243" s="390"/>
      <c r="CU243" s="443"/>
      <c r="DL243" s="958"/>
      <c r="DM243" s="999" t="s">
        <v>1509</v>
      </c>
      <c r="DN243" s="999"/>
      <c r="DP243" s="1198" t="s">
        <v>6017</v>
      </c>
      <c r="DS243" s="391" t="str">
        <f>IF($AB$243="","",$AB$243)</f>
        <v/>
      </c>
      <c r="DT243" s="951"/>
      <c r="DU243" s="951"/>
      <c r="FJ243" s="940"/>
      <c r="FK243" s="940"/>
      <c r="FL243" s="940"/>
      <c r="FM243" s="940"/>
      <c r="FN243" s="940"/>
      <c r="FO243" s="940"/>
      <c r="FP243" s="940"/>
      <c r="FQ243" s="940"/>
      <c r="FR243" s="940"/>
      <c r="FS243" s="940"/>
    </row>
    <row r="244" spans="1:190" s="25" customFormat="1" ht="27" customHeight="1" x14ac:dyDescent="0.15">
      <c r="A244" s="29"/>
      <c r="B244" s="26"/>
      <c r="C244" s="1508"/>
      <c r="D244" s="1509"/>
      <c r="E244" s="1509"/>
      <c r="F244" s="1509"/>
      <c r="G244" s="1509"/>
      <c r="H244" s="1510"/>
      <c r="I244" s="1160"/>
      <c r="J244" s="48"/>
      <c r="K244" s="47"/>
      <c r="L244" s="47"/>
      <c r="M244" s="2048"/>
      <c r="N244" s="2048"/>
      <c r="O244" s="2048"/>
      <c r="P244" s="2048"/>
      <c r="Q244" s="2048"/>
      <c r="R244" s="2048"/>
      <c r="S244" s="2358" t="s">
        <v>21</v>
      </c>
      <c r="T244" s="2359"/>
      <c r="U244" s="2359"/>
      <c r="V244" s="2359"/>
      <c r="W244" s="2359"/>
      <c r="X244" s="2359"/>
      <c r="Y244" s="2359"/>
      <c r="Z244" s="2359"/>
      <c r="AA244" s="2360"/>
      <c r="AB244" s="2361"/>
      <c r="AC244" s="2362"/>
      <c r="AD244" s="2362"/>
      <c r="AE244" s="2362"/>
      <c r="AF244" s="2362"/>
      <c r="AG244" s="2362"/>
      <c r="AH244" s="2229" t="s">
        <v>1755</v>
      </c>
      <c r="AI244" s="2229"/>
      <c r="AJ244" s="2229"/>
      <c r="AK244" s="2362"/>
      <c r="AL244" s="2362"/>
      <c r="AM244" s="2362"/>
      <c r="AN244" s="2362"/>
      <c r="AO244" s="2362"/>
      <c r="AP244" s="2362"/>
      <c r="AQ244" s="2229" t="s">
        <v>20</v>
      </c>
      <c r="AR244" s="2229"/>
      <c r="AS244" s="2229"/>
      <c r="AT244" s="2362"/>
      <c r="AU244" s="2362"/>
      <c r="AV244" s="2362"/>
      <c r="AW244" s="2362"/>
      <c r="AX244" s="2362"/>
      <c r="AY244" s="2362"/>
      <c r="AZ244" s="2667"/>
      <c r="BA244" s="2667"/>
      <c r="BB244" s="2667"/>
      <c r="BC244" s="2667"/>
      <c r="BD244" s="2667"/>
      <c r="BE244" s="2667"/>
      <c r="BF244" s="2667"/>
      <c r="BG244" s="2667"/>
      <c r="BH244" s="2667"/>
      <c r="BI244" s="2667"/>
      <c r="BJ244" s="2667"/>
      <c r="BK244" s="2667"/>
      <c r="BL244" s="2177"/>
      <c r="BM244" s="2177"/>
      <c r="BN244" s="2177"/>
      <c r="BO244" s="2177"/>
      <c r="BP244" s="2177"/>
      <c r="BQ244" s="2177"/>
      <c r="BR244" s="2177"/>
      <c r="BS244" s="2177"/>
      <c r="BT244" s="2177"/>
      <c r="BU244" s="437"/>
      <c r="BV244" s="710"/>
      <c r="BW244" s="710"/>
      <c r="BX244" s="710"/>
      <c r="BY244" s="710"/>
      <c r="BZ244" s="710"/>
      <c r="CA244" s="390"/>
      <c r="CB244" s="390"/>
      <c r="CC244" s="390"/>
      <c r="CD244" s="390"/>
      <c r="CE244" s="390"/>
      <c r="CF244" s="390"/>
      <c r="CG244" s="390"/>
      <c r="CH244" s="390"/>
      <c r="CI244" s="390"/>
      <c r="CJ244" s="390"/>
      <c r="CK244" s="390"/>
      <c r="CL244" s="390"/>
      <c r="CM244" s="390"/>
      <c r="CN244" s="390"/>
      <c r="CO244" s="390"/>
      <c r="CP244" s="390"/>
      <c r="CQ244" s="390"/>
      <c r="CR244" s="390"/>
      <c r="CS244" s="390"/>
      <c r="CT244" s="390"/>
      <c r="CU244" s="443"/>
      <c r="CV244" s="206"/>
      <c r="CW244" s="206"/>
      <c r="CX244" s="206"/>
      <c r="CY244" s="206"/>
      <c r="CZ244" s="206"/>
      <c r="DA244" s="206"/>
      <c r="DB244" s="206"/>
      <c r="DC244" s="206"/>
      <c r="DD244" s="206"/>
      <c r="DE244" s="206"/>
      <c r="DF244" s="206"/>
      <c r="DG244" s="206"/>
      <c r="DH244" s="206"/>
      <c r="DI244" s="206"/>
      <c r="DJ244" s="206"/>
      <c r="DK244" s="206"/>
      <c r="DL244" s="958"/>
      <c r="DM244" s="997" t="str">
        <f>CONCATENATE(AB244,"-",AK244,"-",AT244)</f>
        <v>--</v>
      </c>
      <c r="DN244" s="998" t="str">
        <f>ASC(DM244)</f>
        <v>--</v>
      </c>
      <c r="DO244" s="940"/>
      <c r="DP244" s="1010">
        <f>IF(DM244="--",1,0)</f>
        <v>1</v>
      </c>
      <c r="DQ244" s="940"/>
      <c r="DR244" s="940"/>
      <c r="DS244" s="391" t="str">
        <f>IF($DN$244="","",$DN$244)</f>
        <v>--</v>
      </c>
      <c r="DT244" s="951"/>
      <c r="DU244" s="951"/>
      <c r="DV244" s="940"/>
      <c r="DW244" s="940"/>
      <c r="DX244" s="940"/>
      <c r="DY244" s="940"/>
      <c r="DZ244" s="940"/>
      <c r="EA244" s="940"/>
      <c r="EB244" s="940"/>
      <c r="EC244" s="940"/>
      <c r="ED244" s="940"/>
      <c r="EE244" s="940"/>
      <c r="EF244" s="940"/>
      <c r="EG244" s="940"/>
      <c r="EH244" s="940"/>
      <c r="EI244" s="940"/>
      <c r="EJ244" s="940"/>
      <c r="EK244" s="940"/>
      <c r="EL244" s="940"/>
      <c r="EM244" s="940"/>
      <c r="EN244" s="940"/>
      <c r="EO244" s="940"/>
      <c r="EP244" s="940"/>
      <c r="EQ244" s="940"/>
      <c r="ER244" s="940"/>
      <c r="ES244" s="940"/>
      <c r="ET244" s="940"/>
      <c r="EU244" s="940"/>
      <c r="EV244" s="940"/>
      <c r="EW244" s="940"/>
      <c r="EX244" s="940"/>
      <c r="EY244" s="940"/>
      <c r="EZ244" s="940"/>
      <c r="FA244" s="940"/>
      <c r="FB244" s="940"/>
      <c r="FC244" s="940"/>
      <c r="FD244" s="940"/>
      <c r="FE244" s="940"/>
      <c r="FF244" s="940"/>
      <c r="FG244" s="940"/>
      <c r="FH244" s="940"/>
      <c r="FI244" s="940"/>
      <c r="FJ244" s="940"/>
      <c r="FK244" s="940"/>
      <c r="FL244" s="940"/>
      <c r="FM244" s="940"/>
      <c r="FN244" s="940"/>
      <c r="FO244" s="940"/>
      <c r="FP244" s="940"/>
      <c r="FQ244" s="940"/>
      <c r="FR244" s="940"/>
      <c r="FS244" s="940"/>
      <c r="FT244" s="951"/>
      <c r="FU244" s="951"/>
      <c r="FV244" s="951"/>
      <c r="FW244" s="951"/>
      <c r="FX244" s="951"/>
      <c r="FY244" s="951"/>
      <c r="FZ244" s="951"/>
      <c r="GA244" s="951"/>
      <c r="GB244" s="951"/>
      <c r="GC244" s="951"/>
      <c r="GD244" s="951"/>
      <c r="GE244" s="951"/>
      <c r="GF244" s="951"/>
      <c r="GG244" s="951"/>
      <c r="GH244" s="951"/>
    </row>
    <row r="245" spans="1:190" s="25" customFormat="1" ht="27" customHeight="1" thickBot="1" x14ac:dyDescent="0.2">
      <c r="A245" s="29"/>
      <c r="B245" s="51" t="s">
        <v>32</v>
      </c>
      <c r="C245" s="1508"/>
      <c r="D245" s="1509"/>
      <c r="E245" s="1509"/>
      <c r="F245" s="1509"/>
      <c r="G245" s="1509"/>
      <c r="H245" s="1510"/>
      <c r="I245" s="1155"/>
      <c r="J245" s="54"/>
      <c r="K245" s="53" t="s">
        <v>39</v>
      </c>
      <c r="L245" s="53" t="s">
        <v>1434</v>
      </c>
      <c r="M245" s="2690" t="s">
        <v>2269</v>
      </c>
      <c r="N245" s="2691"/>
      <c r="O245" s="2691"/>
      <c r="P245" s="2691"/>
      <c r="Q245" s="2691"/>
      <c r="R245" s="2691"/>
      <c r="S245" s="2691"/>
      <c r="T245" s="2691"/>
      <c r="U245" s="2691"/>
      <c r="V245" s="2691"/>
      <c r="W245" s="2691"/>
      <c r="X245" s="2691"/>
      <c r="Y245" s="2202" t="s">
        <v>1793</v>
      </c>
      <c r="Z245" s="2691"/>
      <c r="AA245" s="2691"/>
      <c r="AB245" s="2691"/>
      <c r="AC245" s="2691"/>
      <c r="AD245" s="2691"/>
      <c r="AE245" s="2691"/>
      <c r="AF245" s="2691"/>
      <c r="AG245" s="2691"/>
      <c r="AH245" s="2691"/>
      <c r="AI245" s="2691"/>
      <c r="AJ245" s="2691"/>
      <c r="AK245" s="2691"/>
      <c r="AL245" s="2691"/>
      <c r="AM245" s="2691"/>
      <c r="AN245" s="2691"/>
      <c r="AO245" s="2691"/>
      <c r="AP245" s="2691"/>
      <c r="AQ245" s="2699" t="str">
        <f>IF(DS245=TRUE,"←勤務先が同一の場合は勤務先欄は記入不要です。","")</f>
        <v/>
      </c>
      <c r="AR245" s="2699"/>
      <c r="AS245" s="2699"/>
      <c r="AT245" s="2699"/>
      <c r="AU245" s="2699"/>
      <c r="AV245" s="2699"/>
      <c r="AW245" s="2699"/>
      <c r="AX245" s="2699"/>
      <c r="AY245" s="2699"/>
      <c r="AZ245" s="2699"/>
      <c r="BA245" s="2699"/>
      <c r="BB245" s="2699"/>
      <c r="BC245" s="2699"/>
      <c r="BD245" s="2699"/>
      <c r="BE245" s="2699"/>
      <c r="BF245" s="2699"/>
      <c r="BG245" s="2699"/>
      <c r="BH245" s="2699"/>
      <c r="BI245" s="2699"/>
      <c r="BJ245" s="2699"/>
      <c r="BK245" s="2699"/>
      <c r="BL245" s="2573" t="s">
        <v>38</v>
      </c>
      <c r="BM245" s="2574"/>
      <c r="BN245" s="2574"/>
      <c r="BO245" s="2574"/>
      <c r="BP245" s="2574"/>
      <c r="BQ245" s="2574"/>
      <c r="BR245" s="2574"/>
      <c r="BS245" s="2574"/>
      <c r="BT245" s="2574"/>
      <c r="BU245" s="437"/>
      <c r="BV245" s="437"/>
      <c r="BW245" s="437"/>
      <c r="BX245" s="437"/>
      <c r="BY245" s="437"/>
      <c r="BZ245" s="710"/>
      <c r="CA245" s="390"/>
      <c r="CB245" s="390"/>
      <c r="CC245" s="390"/>
      <c r="CD245" s="390"/>
      <c r="CE245" s="390"/>
      <c r="CF245" s="390"/>
      <c r="CG245" s="390"/>
      <c r="CH245" s="390"/>
      <c r="CI245" s="390"/>
      <c r="CJ245" s="390"/>
      <c r="CK245" s="390"/>
      <c r="CL245" s="390"/>
      <c r="CM245" s="390"/>
      <c r="CN245" s="390"/>
      <c r="CO245" s="390"/>
      <c r="CP245" s="390"/>
      <c r="CQ245" s="390"/>
      <c r="CR245" s="390"/>
      <c r="CS245" s="390"/>
      <c r="CT245" s="390"/>
      <c r="CU245" s="443"/>
      <c r="CV245" s="206"/>
      <c r="CW245" s="206"/>
      <c r="CX245" s="206"/>
      <c r="CY245" s="206"/>
      <c r="CZ245" s="206"/>
      <c r="DA245" s="206"/>
      <c r="DB245" s="206"/>
      <c r="DC245" s="206"/>
      <c r="DD245" s="206"/>
      <c r="DE245" s="206"/>
      <c r="DF245" s="206"/>
      <c r="DG245" s="206"/>
      <c r="DH245" s="206"/>
      <c r="DI245" s="206"/>
      <c r="DJ245" s="206"/>
      <c r="DK245" s="206"/>
      <c r="DL245" s="958"/>
      <c r="DM245" s="1000" t="s">
        <v>1512</v>
      </c>
      <c r="DN245" s="1000"/>
      <c r="DO245" s="1001"/>
      <c r="DP245" s="1001"/>
      <c r="DQ245" s="1001"/>
      <c r="DR245" s="233"/>
      <c r="DS245" s="391" t="b">
        <v>0</v>
      </c>
      <c r="DT245" s="940"/>
      <c r="DU245" s="940"/>
      <c r="DV245" s="940"/>
      <c r="DW245" s="940"/>
      <c r="DX245" s="940"/>
      <c r="DY245" s="940"/>
      <c r="DZ245" s="940"/>
      <c r="EA245" s="991"/>
      <c r="EB245" s="940"/>
      <c r="EC245" s="940"/>
      <c r="ED245" s="940"/>
      <c r="EE245" s="940"/>
      <c r="EF245" s="940"/>
      <c r="EG245" s="940"/>
      <c r="EH245" s="940"/>
      <c r="EI245" s="940"/>
      <c r="EJ245" s="940"/>
      <c r="EK245" s="940"/>
      <c r="EL245" s="940"/>
      <c r="EM245" s="940"/>
      <c r="EN245" s="940"/>
      <c r="EO245" s="940"/>
      <c r="EP245" s="940"/>
      <c r="EQ245" s="940"/>
      <c r="ER245" s="940"/>
      <c r="ES245" s="940"/>
      <c r="ET245" s="940"/>
      <c r="EU245" s="940"/>
      <c r="EV245" s="940"/>
      <c r="EW245" s="940"/>
      <c r="EX245" s="940"/>
      <c r="EY245" s="940"/>
      <c r="EZ245" s="940"/>
      <c r="FA245" s="940"/>
      <c r="FB245" s="940"/>
      <c r="FC245" s="940"/>
      <c r="FD245" s="940"/>
      <c r="FE245" s="940"/>
      <c r="FF245" s="940"/>
      <c r="FG245" s="940"/>
      <c r="FH245" s="940"/>
      <c r="FI245" s="940"/>
      <c r="FJ245" s="940"/>
      <c r="FK245" s="940"/>
      <c r="FL245" s="940"/>
      <c r="FM245" s="940"/>
      <c r="FN245" s="940"/>
      <c r="FO245" s="940"/>
      <c r="FP245" s="940"/>
      <c r="FQ245" s="940"/>
      <c r="FR245" s="940"/>
      <c r="FS245" s="940"/>
      <c r="FT245" s="951"/>
      <c r="FU245" s="951"/>
      <c r="FV245" s="951"/>
      <c r="FW245" s="951"/>
      <c r="FX245" s="951"/>
      <c r="FY245" s="951"/>
      <c r="FZ245" s="951"/>
      <c r="GA245" s="951"/>
      <c r="GB245" s="951"/>
      <c r="GC245" s="951"/>
      <c r="GD245" s="951"/>
      <c r="GE245" s="951"/>
      <c r="GF245" s="951"/>
      <c r="GG245" s="951"/>
      <c r="GH245" s="951"/>
    </row>
    <row r="246" spans="1:190" ht="27" customHeight="1" thickBot="1" x14ac:dyDescent="0.2">
      <c r="A246" s="21"/>
      <c r="B246" s="26"/>
      <c r="C246" s="1511"/>
      <c r="D246" s="987"/>
      <c r="E246" s="987"/>
      <c r="F246" s="987"/>
      <c r="G246" s="987"/>
      <c r="H246" s="1512"/>
      <c r="I246" s="1155"/>
      <c r="J246" s="48"/>
      <c r="K246" s="47"/>
      <c r="L246" s="47"/>
      <c r="M246" s="2266" t="s">
        <v>37</v>
      </c>
      <c r="N246" s="2266"/>
      <c r="O246" s="2266"/>
      <c r="P246" s="2266"/>
      <c r="Q246" s="2266"/>
      <c r="R246" s="2266"/>
      <c r="S246" s="2075" t="s">
        <v>36</v>
      </c>
      <c r="T246" s="2129"/>
      <c r="U246" s="2129"/>
      <c r="V246" s="2129"/>
      <c r="W246" s="2129"/>
      <c r="X246" s="2129"/>
      <c r="Y246" s="2129"/>
      <c r="Z246" s="2129"/>
      <c r="AA246" s="2130"/>
      <c r="AB246" s="2686"/>
      <c r="AC246" s="2687"/>
      <c r="AD246" s="2687"/>
      <c r="AE246" s="2687"/>
      <c r="AF246" s="2688"/>
      <c r="AG246" s="2688"/>
      <c r="AH246" s="2688"/>
      <c r="AI246" s="2688"/>
      <c r="AJ246" s="2688"/>
      <c r="AK246" s="2688"/>
      <c r="AL246" s="2688"/>
      <c r="AM246" s="2688"/>
      <c r="AN246" s="2688"/>
      <c r="AO246" s="2688"/>
      <c r="AP246" s="2689"/>
      <c r="AQ246" s="279"/>
      <c r="AR246" s="61"/>
      <c r="AS246" s="61"/>
      <c r="AT246" s="61"/>
      <c r="AU246" s="61"/>
      <c r="AV246" s="61"/>
      <c r="AW246" s="61"/>
      <c r="AX246" s="61"/>
      <c r="AY246" s="60"/>
      <c r="AZ246" s="62"/>
      <c r="BA246" s="60"/>
      <c r="BB246" s="60"/>
      <c r="BC246" s="60"/>
      <c r="BD246" s="60"/>
      <c r="BE246" s="60"/>
      <c r="BF246" s="60"/>
      <c r="BG246" s="60"/>
      <c r="BH246" s="60"/>
      <c r="BI246" s="61"/>
      <c r="BJ246" s="61"/>
      <c r="BK246" s="61"/>
      <c r="BL246" s="61"/>
      <c r="BM246" s="61"/>
      <c r="BN246" s="61"/>
      <c r="BO246" s="61"/>
      <c r="BP246" s="60"/>
      <c r="BQ246" s="60"/>
      <c r="BR246" s="60"/>
      <c r="BS246" s="60"/>
      <c r="BT246" s="60"/>
      <c r="BU246" s="463"/>
      <c r="BV246" s="710"/>
      <c r="BW246" s="710"/>
      <c r="BX246" s="710"/>
      <c r="BY246" s="710"/>
      <c r="BZ246" s="710"/>
      <c r="CA246" s="390"/>
      <c r="CB246" s="390"/>
      <c r="CC246" s="390"/>
      <c r="CD246" s="390"/>
      <c r="CE246" s="390"/>
      <c r="CF246" s="390"/>
      <c r="CG246" s="390"/>
      <c r="CH246" s="390"/>
      <c r="CI246" s="390"/>
      <c r="CJ246" s="390"/>
      <c r="CK246" s="390"/>
      <c r="CL246" s="390"/>
      <c r="CM246" s="390"/>
      <c r="CN246" s="390"/>
      <c r="CO246" s="390"/>
      <c r="CP246" s="390"/>
      <c r="CQ246" s="390"/>
      <c r="CR246" s="390"/>
      <c r="CS246" s="390"/>
      <c r="CT246" s="390"/>
      <c r="CU246" s="443"/>
      <c r="DL246" s="958"/>
      <c r="DM246" s="985">
        <f>IF(AB246="",0,IF(AB246="建築設備検査員",1,2))</f>
        <v>0</v>
      </c>
      <c r="DN246" s="1002"/>
      <c r="DO246" s="1002"/>
      <c r="DP246" s="1002"/>
      <c r="DQ246" s="1002"/>
      <c r="DR246" s="951"/>
      <c r="DS246" s="986" t="str">
        <f>IF(DM247=1,LEFT($AB$246,2),"")</f>
        <v/>
      </c>
      <c r="EA246" s="991"/>
      <c r="FJ246" s="940"/>
      <c r="FK246" s="940"/>
      <c r="FL246" s="940"/>
      <c r="FM246" s="940"/>
      <c r="FN246" s="940"/>
      <c r="FO246" s="940"/>
      <c r="FP246" s="940"/>
      <c r="FQ246" s="940"/>
      <c r="FR246" s="940"/>
      <c r="FS246" s="940"/>
    </row>
    <row r="247" spans="1:190" ht="27" customHeight="1" thickBot="1" x14ac:dyDescent="0.2">
      <c r="B247" s="26"/>
      <c r="C247" s="1511"/>
      <c r="D247" s="987"/>
      <c r="E247" s="987"/>
      <c r="F247" s="987"/>
      <c r="G247" s="987"/>
      <c r="H247" s="1512"/>
      <c r="I247" s="1160"/>
      <c r="J247" s="50"/>
      <c r="K247" s="49"/>
      <c r="L247" s="49"/>
      <c r="M247" s="2204"/>
      <c r="N247" s="2204"/>
      <c r="O247" s="2204"/>
      <c r="P247" s="2204"/>
      <c r="Q247" s="2204"/>
      <c r="R247" s="2204"/>
      <c r="S247" s="2152" t="s">
        <v>35</v>
      </c>
      <c r="T247" s="2153"/>
      <c r="U247" s="2153"/>
      <c r="V247" s="2153"/>
      <c r="W247" s="2153"/>
      <c r="X247" s="2153"/>
      <c r="Y247" s="709"/>
      <c r="Z247" s="2132"/>
      <c r="AA247" s="2133"/>
      <c r="AB247" s="2055"/>
      <c r="AC247" s="2056"/>
      <c r="AD247" s="2056"/>
      <c r="AE247" s="2056"/>
      <c r="AF247" s="2056"/>
      <c r="AG247" s="2056"/>
      <c r="AH247" s="2139"/>
      <c r="AI247" s="2135"/>
      <c r="AJ247" s="2135"/>
      <c r="AK247" s="2135"/>
      <c r="AL247" s="2135"/>
      <c r="AM247" s="2135"/>
      <c r="AN247" s="2135"/>
      <c r="AO247" s="2135"/>
      <c r="AP247" s="2136"/>
      <c r="AQ247" s="76" t="s">
        <v>34</v>
      </c>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437"/>
      <c r="BV247" s="710"/>
      <c r="BW247" s="710"/>
      <c r="BX247" s="710"/>
      <c r="BY247" s="710"/>
      <c r="BZ247" s="710"/>
      <c r="CA247" s="390"/>
      <c r="CB247" s="390"/>
      <c r="CC247" s="390"/>
      <c r="CD247" s="390"/>
      <c r="CE247" s="390"/>
      <c r="CF247" s="390"/>
      <c r="CG247" s="390"/>
      <c r="CH247" s="390"/>
      <c r="CI247" s="390"/>
      <c r="CJ247" s="390"/>
      <c r="CK247" s="390"/>
      <c r="CL247" s="390"/>
      <c r="CM247" s="390"/>
      <c r="CN247" s="390"/>
      <c r="CO247" s="390"/>
      <c r="CP247" s="390"/>
      <c r="CQ247" s="390"/>
      <c r="CR247" s="390"/>
      <c r="CS247" s="390"/>
      <c r="CT247" s="390"/>
      <c r="CU247" s="443"/>
      <c r="DL247" s="958"/>
      <c r="DM247" s="988">
        <f>IF(OR($AB$246="一級建築士",$AB$246="二級建築士"),1,0)</f>
        <v>0</v>
      </c>
      <c r="DN247" s="1003" t="s">
        <v>1728</v>
      </c>
      <c r="DP247" s="1001"/>
      <c r="DQ247" s="1001"/>
      <c r="DR247" s="233"/>
      <c r="DS247" s="1004" t="str">
        <f>IF($AB$247="","",$AB$247)</f>
        <v/>
      </c>
      <c r="EA247" s="991"/>
      <c r="FJ247" s="940"/>
      <c r="FK247" s="940"/>
      <c r="FL247" s="940"/>
      <c r="FM247" s="940"/>
      <c r="FN247" s="940"/>
      <c r="FO247" s="940"/>
      <c r="FP247" s="940"/>
      <c r="FQ247" s="940"/>
      <c r="FR247" s="940"/>
      <c r="FS247" s="940"/>
    </row>
    <row r="248" spans="1:190" ht="27" customHeight="1" x14ac:dyDescent="0.15">
      <c r="A248" s="21"/>
      <c r="B248" s="26"/>
      <c r="C248" s="1511"/>
      <c r="D248" s="987"/>
      <c r="E248" s="987"/>
      <c r="F248" s="987"/>
      <c r="G248" s="987"/>
      <c r="H248" s="1512"/>
      <c r="I248" s="1155"/>
      <c r="J248" s="48"/>
      <c r="K248" s="47"/>
      <c r="L248" s="47"/>
      <c r="M248" s="2204"/>
      <c r="N248" s="2204"/>
      <c r="O248" s="2204"/>
      <c r="P248" s="2204"/>
      <c r="Q248" s="2204"/>
      <c r="R248" s="2204"/>
      <c r="S248" s="2154"/>
      <c r="T248" s="2154"/>
      <c r="U248" s="2154"/>
      <c r="V248" s="2154"/>
      <c r="W248" s="2154"/>
      <c r="X248" s="2154"/>
      <c r="Y248" s="713"/>
      <c r="Z248" s="2188" t="s">
        <v>25</v>
      </c>
      <c r="AA248" s="2189"/>
      <c r="AB248" s="2198"/>
      <c r="AC248" s="2199"/>
      <c r="AD248" s="2199"/>
      <c r="AE248" s="2199"/>
      <c r="AF248" s="2199"/>
      <c r="AG248" s="2199"/>
      <c r="AH248" s="2199"/>
      <c r="AI248" s="2200"/>
      <c r="AJ248" s="2200"/>
      <c r="AK248" s="2200"/>
      <c r="AL248" s="2200"/>
      <c r="AM248" s="2200"/>
      <c r="AN248" s="2200"/>
      <c r="AO248" s="2200"/>
      <c r="AP248" s="2201"/>
      <c r="AQ248" s="59" t="s">
        <v>24</v>
      </c>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463"/>
      <c r="BV248" s="710"/>
      <c r="BW248" s="710"/>
      <c r="BX248" s="710"/>
      <c r="BY248" s="442"/>
      <c r="BZ248" s="442"/>
      <c r="CA248" s="390"/>
      <c r="CB248" s="390"/>
      <c r="CC248" s="390"/>
      <c r="CD248" s="390"/>
      <c r="CE248" s="390"/>
      <c r="CF248" s="390"/>
      <c r="CG248" s="390"/>
      <c r="CH248" s="390"/>
      <c r="CI248" s="390"/>
      <c r="CJ248" s="390"/>
      <c r="CK248" s="390"/>
      <c r="CL248" s="390"/>
      <c r="CM248" s="390"/>
      <c r="CN248" s="390"/>
      <c r="CO248" s="390"/>
      <c r="CP248" s="390"/>
      <c r="CQ248" s="390"/>
      <c r="CR248" s="390"/>
      <c r="CS248" s="390"/>
      <c r="CT248" s="390"/>
      <c r="CU248" s="443"/>
      <c r="DL248" s="958"/>
      <c r="DM248" s="1003"/>
      <c r="DN248" s="1003"/>
      <c r="DP248" s="1001"/>
      <c r="DQ248" s="1001"/>
      <c r="DR248" s="233"/>
      <c r="DS248" s="992" t="str">
        <f>IF($AB$248="","",$AB$248)</f>
        <v/>
      </c>
      <c r="FJ248" s="940"/>
      <c r="FK248" s="940"/>
      <c r="FL248" s="940"/>
      <c r="FM248" s="940"/>
      <c r="FN248" s="940"/>
      <c r="FO248" s="940"/>
      <c r="FP248" s="940"/>
      <c r="FQ248" s="940"/>
      <c r="FR248" s="940"/>
      <c r="FS248" s="940"/>
    </row>
    <row r="249" spans="1:190" s="25" customFormat="1" ht="27" customHeight="1" x14ac:dyDescent="0.15">
      <c r="A249" s="29"/>
      <c r="B249" s="52" t="s">
        <v>3530</v>
      </c>
      <c r="C249" s="1508"/>
      <c r="D249" s="1509"/>
      <c r="E249" s="1509"/>
      <c r="F249" s="1509"/>
      <c r="G249" s="1509"/>
      <c r="H249" s="1510"/>
      <c r="I249" s="1160"/>
      <c r="J249" s="48"/>
      <c r="K249" s="47"/>
      <c r="L249" s="47"/>
      <c r="M249" s="2267"/>
      <c r="N249" s="2267"/>
      <c r="O249" s="2267"/>
      <c r="P249" s="2267"/>
      <c r="Q249" s="2267"/>
      <c r="R249" s="2267"/>
      <c r="S249" s="2358" t="s">
        <v>3531</v>
      </c>
      <c r="T249" s="2358"/>
      <c r="U249" s="2358"/>
      <c r="V249" s="2358"/>
      <c r="W249" s="2358"/>
      <c r="X249" s="2358"/>
      <c r="Y249" s="2358"/>
      <c r="Z249" s="2140" t="s">
        <v>25</v>
      </c>
      <c r="AA249" s="2141"/>
      <c r="AB249" s="2142"/>
      <c r="AC249" s="2143"/>
      <c r="AD249" s="2143"/>
      <c r="AE249" s="2143"/>
      <c r="AF249" s="2143"/>
      <c r="AG249" s="2143"/>
      <c r="AH249" s="2143"/>
      <c r="AI249" s="2144"/>
      <c r="AJ249" s="2144"/>
      <c r="AK249" s="2144"/>
      <c r="AL249" s="2144"/>
      <c r="AM249" s="2144"/>
      <c r="AN249" s="2144"/>
      <c r="AO249" s="2144"/>
      <c r="AP249" s="2145"/>
      <c r="AQ249" s="57" t="s">
        <v>24</v>
      </c>
      <c r="AR249" s="55"/>
      <c r="AS249" s="55"/>
      <c r="AT249" s="55"/>
      <c r="AU249" s="55"/>
      <c r="AV249" s="55"/>
      <c r="AW249" s="55"/>
      <c r="AX249" s="55"/>
      <c r="AY249" s="55"/>
      <c r="AZ249" s="55"/>
      <c r="BA249" s="55"/>
      <c r="BB249" s="55"/>
      <c r="BC249" s="55"/>
      <c r="BD249" s="55"/>
      <c r="BE249" s="55"/>
      <c r="BF249" s="55"/>
      <c r="BG249" s="55"/>
      <c r="BH249" s="55"/>
      <c r="BI249" s="56"/>
      <c r="BJ249" s="56"/>
      <c r="BK249" s="56"/>
      <c r="BL249" s="56"/>
      <c r="BM249" s="56"/>
      <c r="BN249" s="56"/>
      <c r="BO249" s="56"/>
      <c r="BP249" s="55"/>
      <c r="BQ249" s="55"/>
      <c r="BR249" s="55"/>
      <c r="BS249" s="55"/>
      <c r="BT249" s="55"/>
      <c r="BU249" s="437"/>
      <c r="BV249" s="437"/>
      <c r="BW249" s="437"/>
      <c r="BX249" s="437"/>
      <c r="BY249" s="442"/>
      <c r="BZ249" s="442"/>
      <c r="CA249" s="390"/>
      <c r="CB249" s="390"/>
      <c r="CC249" s="390"/>
      <c r="CD249" s="390"/>
      <c r="CE249" s="390"/>
      <c r="CF249" s="390"/>
      <c r="CG249" s="390"/>
      <c r="CH249" s="390"/>
      <c r="CI249" s="390"/>
      <c r="CJ249" s="390"/>
      <c r="CK249" s="390"/>
      <c r="CL249" s="390"/>
      <c r="CM249" s="390"/>
      <c r="CN249" s="390"/>
      <c r="CO249" s="390"/>
      <c r="CP249" s="390"/>
      <c r="CQ249" s="390"/>
      <c r="CR249" s="390"/>
      <c r="CS249" s="390"/>
      <c r="CT249" s="390"/>
      <c r="CU249" s="443"/>
      <c r="CV249" s="206"/>
      <c r="CW249" s="206"/>
      <c r="CX249" s="206"/>
      <c r="CY249" s="206"/>
      <c r="CZ249" s="206"/>
      <c r="DA249" s="206"/>
      <c r="DB249" s="206"/>
      <c r="DC249" s="206"/>
      <c r="DD249" s="206"/>
      <c r="DE249" s="206"/>
      <c r="DF249" s="206"/>
      <c r="DG249" s="206"/>
      <c r="DH249" s="206"/>
      <c r="DI249" s="206"/>
      <c r="DJ249" s="206"/>
      <c r="DK249" s="206"/>
      <c r="DL249" s="958"/>
      <c r="DM249" s="987"/>
      <c r="DN249" s="1003"/>
      <c r="DO249" s="940"/>
      <c r="DP249" s="1002"/>
      <c r="DQ249" s="1002"/>
      <c r="DR249" s="951"/>
      <c r="DS249" s="992" t="str">
        <f>IF($AB$249="","",$AB$249)</f>
        <v/>
      </c>
      <c r="DT249" s="940"/>
      <c r="DU249" s="940"/>
      <c r="DV249" s="940"/>
      <c r="DW249" s="940"/>
      <c r="DX249" s="940"/>
      <c r="DY249" s="940"/>
      <c r="DZ249" s="940"/>
      <c r="EA249" s="940"/>
      <c r="EB249" s="940"/>
      <c r="EC249" s="940"/>
      <c r="ED249" s="940"/>
      <c r="EE249" s="940"/>
      <c r="EF249" s="940"/>
      <c r="EG249" s="940"/>
      <c r="EH249" s="940"/>
      <c r="EI249" s="940"/>
      <c r="EJ249" s="940"/>
      <c r="EK249" s="940"/>
      <c r="EL249" s="940"/>
      <c r="EM249" s="940"/>
      <c r="EN249" s="940"/>
      <c r="EO249" s="940"/>
      <c r="EP249" s="940"/>
      <c r="EQ249" s="940"/>
      <c r="ER249" s="940"/>
      <c r="ES249" s="940"/>
      <c r="ET249" s="940"/>
      <c r="EU249" s="940"/>
      <c r="EV249" s="940"/>
      <c r="EW249" s="940"/>
      <c r="EX249" s="940"/>
      <c r="EY249" s="940"/>
      <c r="EZ249" s="940"/>
      <c r="FA249" s="940"/>
      <c r="FB249" s="940"/>
      <c r="FC249" s="940"/>
      <c r="FD249" s="940"/>
      <c r="FE249" s="940"/>
      <c r="FF249" s="940"/>
      <c r="FG249" s="940"/>
      <c r="FH249" s="940"/>
      <c r="FI249" s="940"/>
      <c r="FJ249" s="940"/>
      <c r="FK249" s="940"/>
      <c r="FL249" s="940"/>
      <c r="FM249" s="940"/>
      <c r="FN249" s="940"/>
      <c r="FO249" s="940"/>
      <c r="FP249" s="940"/>
      <c r="FQ249" s="940"/>
      <c r="FR249" s="940"/>
      <c r="FS249" s="940"/>
      <c r="FT249" s="951"/>
      <c r="FU249" s="951"/>
      <c r="FV249" s="951"/>
      <c r="FW249" s="951"/>
      <c r="FX249" s="951"/>
      <c r="FY249" s="951"/>
      <c r="FZ249" s="951"/>
      <c r="GA249" s="951"/>
      <c r="GB249" s="951"/>
      <c r="GC249" s="951"/>
      <c r="GD249" s="951"/>
      <c r="GE249" s="951"/>
      <c r="GF249" s="951"/>
      <c r="GG249" s="951"/>
      <c r="GH249" s="951"/>
    </row>
    <row r="250" spans="1:190" ht="27" customHeight="1" x14ac:dyDescent="0.15">
      <c r="A250" s="21"/>
      <c r="C250" s="1511"/>
      <c r="D250" s="987"/>
      <c r="E250" s="987"/>
      <c r="F250" s="987"/>
      <c r="G250" s="987"/>
      <c r="H250" s="1512"/>
      <c r="I250" s="1155"/>
      <c r="J250" s="50"/>
      <c r="K250" s="49"/>
      <c r="L250" s="49"/>
      <c r="M250" s="2047" t="s">
        <v>31</v>
      </c>
      <c r="N250" s="2048"/>
      <c r="O250" s="2048"/>
      <c r="P250" s="2048"/>
      <c r="Q250" s="2048"/>
      <c r="R250" s="2048"/>
      <c r="S250" s="2075" t="s">
        <v>33</v>
      </c>
      <c r="T250" s="2076"/>
      <c r="U250" s="2076"/>
      <c r="V250" s="2076"/>
      <c r="W250" s="2076"/>
      <c r="X250" s="2076"/>
      <c r="Y250" s="2076"/>
      <c r="Z250" s="2076"/>
      <c r="AA250" s="2131"/>
      <c r="AB250" s="2155"/>
      <c r="AC250" s="2156"/>
      <c r="AD250" s="2156"/>
      <c r="AE250" s="2156"/>
      <c r="AF250" s="2156"/>
      <c r="AG250" s="2156"/>
      <c r="AH250" s="2156"/>
      <c r="AI250" s="2156"/>
      <c r="AJ250" s="2156"/>
      <c r="AK250" s="2156"/>
      <c r="AL250" s="2156"/>
      <c r="AM250" s="2156"/>
      <c r="AN250" s="2156"/>
      <c r="AO250" s="2156"/>
      <c r="AP250" s="2156"/>
      <c r="AQ250" s="2156"/>
      <c r="AR250" s="2156"/>
      <c r="AS250" s="2156"/>
      <c r="AT250" s="2156"/>
      <c r="AU250" s="2156"/>
      <c r="AV250" s="2156"/>
      <c r="AW250" s="2156"/>
      <c r="AX250" s="2156"/>
      <c r="AY250" s="2156"/>
      <c r="AZ250" s="2156"/>
      <c r="BA250" s="2156"/>
      <c r="BB250" s="2156"/>
      <c r="BC250" s="2156"/>
      <c r="BD250" s="2156"/>
      <c r="BE250" s="2156"/>
      <c r="BF250" s="2156"/>
      <c r="BG250" s="2156"/>
      <c r="BH250" s="2156"/>
      <c r="BI250" s="2156"/>
      <c r="BJ250" s="2156"/>
      <c r="BK250" s="2156"/>
      <c r="BL250" s="2156"/>
      <c r="BM250" s="2156"/>
      <c r="BN250" s="2156"/>
      <c r="BO250" s="2156"/>
      <c r="BP250" s="2156"/>
      <c r="BQ250" s="2157"/>
      <c r="BR250" s="2157"/>
      <c r="BS250" s="2157"/>
      <c r="BT250" s="2158"/>
      <c r="BU250" s="463"/>
      <c r="BV250" s="710"/>
      <c r="BW250" s="710"/>
      <c r="BX250" s="710"/>
      <c r="BY250" s="470"/>
      <c r="BZ250" s="470"/>
      <c r="CA250" s="390"/>
      <c r="CB250" s="390"/>
      <c r="CC250" s="390"/>
      <c r="CD250" s="390"/>
      <c r="CE250" s="390"/>
      <c r="CF250" s="390"/>
      <c r="CG250" s="390"/>
      <c r="CH250" s="390"/>
      <c r="CI250" s="390"/>
      <c r="CJ250" s="390"/>
      <c r="CK250" s="390"/>
      <c r="CL250" s="390"/>
      <c r="CM250" s="390"/>
      <c r="CN250" s="390"/>
      <c r="CO250" s="390"/>
      <c r="CP250" s="390"/>
      <c r="CQ250" s="390"/>
      <c r="CR250" s="390"/>
      <c r="CS250" s="390"/>
      <c r="CT250" s="390"/>
      <c r="CU250" s="443"/>
      <c r="DL250" s="958"/>
      <c r="DM250" s="1002"/>
      <c r="DN250" s="1002"/>
      <c r="DO250" s="1002"/>
      <c r="DP250" s="1002"/>
      <c r="DQ250" s="1002"/>
      <c r="DR250" s="951"/>
      <c r="DS250" s="391" t="str">
        <f>IF($AB$250="","",$AB$250)</f>
        <v/>
      </c>
      <c r="FJ250" s="940"/>
      <c r="FK250" s="940"/>
      <c r="FL250" s="940"/>
      <c r="FM250" s="940"/>
      <c r="FN250" s="940"/>
      <c r="FO250" s="940"/>
      <c r="FP250" s="940"/>
      <c r="FQ250" s="940"/>
      <c r="FR250" s="940"/>
      <c r="FS250" s="940"/>
    </row>
    <row r="251" spans="1:190" s="25" customFormat="1" ht="27" customHeight="1" x14ac:dyDescent="0.15">
      <c r="A251" s="29"/>
      <c r="B251" s="51" t="s">
        <v>32</v>
      </c>
      <c r="C251" s="1508"/>
      <c r="D251" s="1509"/>
      <c r="E251" s="1509"/>
      <c r="F251" s="1509"/>
      <c r="G251" s="1509"/>
      <c r="H251" s="1510"/>
      <c r="I251" s="1155"/>
      <c r="J251" s="48"/>
      <c r="K251" s="47"/>
      <c r="L251" s="47"/>
      <c r="M251" s="2048"/>
      <c r="N251" s="2048"/>
      <c r="O251" s="2048"/>
      <c r="P251" s="2048"/>
      <c r="Q251" s="2048"/>
      <c r="R251" s="2048"/>
      <c r="S251" s="2169" t="s">
        <v>31</v>
      </c>
      <c r="T251" s="2170"/>
      <c r="U251" s="2170"/>
      <c r="V251" s="2170"/>
      <c r="W251" s="2170"/>
      <c r="X251" s="2170"/>
      <c r="Y251" s="2170"/>
      <c r="Z251" s="2170"/>
      <c r="AA251" s="2171"/>
      <c r="AB251" s="2392"/>
      <c r="AC251" s="2393"/>
      <c r="AD251" s="2393"/>
      <c r="AE251" s="2393"/>
      <c r="AF251" s="2393"/>
      <c r="AG251" s="2394"/>
      <c r="AH251" s="2394"/>
      <c r="AI251" s="2394"/>
      <c r="AJ251" s="2394"/>
      <c r="AK251" s="2394"/>
      <c r="AL251" s="2394"/>
      <c r="AM251" s="2394"/>
      <c r="AN251" s="2394"/>
      <c r="AO251" s="2394"/>
      <c r="AP251" s="2394"/>
      <c r="AQ251" s="2394"/>
      <c r="AR251" s="2394"/>
      <c r="AS251" s="2394"/>
      <c r="AT251" s="2394"/>
      <c r="AU251" s="2394"/>
      <c r="AV251" s="2394"/>
      <c r="AW251" s="2394"/>
      <c r="AX251" s="2394"/>
      <c r="AY251" s="2394"/>
      <c r="AZ251" s="2394"/>
      <c r="BA251" s="2394"/>
      <c r="BB251" s="2394"/>
      <c r="BC251" s="2394"/>
      <c r="BD251" s="2394"/>
      <c r="BE251" s="2394"/>
      <c r="BF251" s="2394"/>
      <c r="BG251" s="2394"/>
      <c r="BH251" s="2394"/>
      <c r="BI251" s="2394"/>
      <c r="BJ251" s="2394"/>
      <c r="BK251" s="2394"/>
      <c r="BL251" s="2394"/>
      <c r="BM251" s="2394"/>
      <c r="BN251" s="2394"/>
      <c r="BO251" s="2394"/>
      <c r="BP251" s="2394"/>
      <c r="BQ251" s="2395"/>
      <c r="BR251" s="2395"/>
      <c r="BS251" s="2395"/>
      <c r="BT251" s="2396"/>
      <c r="BU251" s="437"/>
      <c r="BV251" s="437"/>
      <c r="BW251" s="437"/>
      <c r="BX251" s="437"/>
      <c r="BY251" s="470"/>
      <c r="BZ251" s="470"/>
      <c r="CA251" s="390"/>
      <c r="CB251" s="390"/>
      <c r="CC251" s="390"/>
      <c r="CD251" s="390"/>
      <c r="CE251" s="390"/>
      <c r="CF251" s="390"/>
      <c r="CG251" s="390"/>
      <c r="CH251" s="390"/>
      <c r="CI251" s="390"/>
      <c r="CJ251" s="390"/>
      <c r="CK251" s="390"/>
      <c r="CL251" s="390"/>
      <c r="CM251" s="390"/>
      <c r="CN251" s="390"/>
      <c r="CO251" s="390"/>
      <c r="CP251" s="390"/>
      <c r="CQ251" s="390"/>
      <c r="CR251" s="390"/>
      <c r="CS251" s="390"/>
      <c r="CT251" s="390"/>
      <c r="CU251" s="443"/>
      <c r="CV251" s="206"/>
      <c r="CW251" s="206"/>
      <c r="CX251" s="206"/>
      <c r="CY251" s="206"/>
      <c r="CZ251" s="206"/>
      <c r="DA251" s="206"/>
      <c r="DB251" s="206"/>
      <c r="DC251" s="206"/>
      <c r="DD251" s="206"/>
      <c r="DE251" s="206"/>
      <c r="DF251" s="206"/>
      <c r="DG251" s="206"/>
      <c r="DH251" s="206"/>
      <c r="DI251" s="206"/>
      <c r="DJ251" s="206"/>
      <c r="DK251" s="206"/>
      <c r="DL251" s="958"/>
      <c r="DM251" s="1002"/>
      <c r="DN251" s="1002"/>
      <c r="DO251" s="1002"/>
      <c r="DP251" s="1002"/>
      <c r="DQ251" s="1002"/>
      <c r="DR251" s="951"/>
      <c r="DS251" s="391" t="str">
        <f>IF($AB$251="","",$AB$251)</f>
        <v/>
      </c>
      <c r="DT251" s="940"/>
      <c r="DU251" s="940"/>
      <c r="DV251" s="940"/>
      <c r="DW251" s="940"/>
      <c r="DX251" s="940"/>
      <c r="DY251" s="940"/>
      <c r="DZ251" s="940"/>
      <c r="EA251" s="940"/>
      <c r="EB251" s="940"/>
      <c r="EC251" s="940"/>
      <c r="ED251" s="940"/>
      <c r="EE251" s="940"/>
      <c r="EF251" s="940"/>
      <c r="EG251" s="940"/>
      <c r="EH251" s="940"/>
      <c r="EI251" s="940"/>
      <c r="EJ251" s="940"/>
      <c r="EK251" s="940"/>
      <c r="EL251" s="940"/>
      <c r="EM251" s="940"/>
      <c r="EN251" s="940"/>
      <c r="EO251" s="940"/>
      <c r="EP251" s="940"/>
      <c r="EQ251" s="940"/>
      <c r="ER251" s="940"/>
      <c r="ES251" s="940"/>
      <c r="ET251" s="940"/>
      <c r="EU251" s="940"/>
      <c r="EV251" s="940"/>
      <c r="EW251" s="940"/>
      <c r="EX251" s="940"/>
      <c r="EY251" s="940"/>
      <c r="EZ251" s="940"/>
      <c r="FA251" s="940"/>
      <c r="FB251" s="940"/>
      <c r="FC251" s="940"/>
      <c r="FD251" s="940"/>
      <c r="FE251" s="940"/>
      <c r="FF251" s="940"/>
      <c r="FG251" s="940"/>
      <c r="FH251" s="940"/>
      <c r="FI251" s="940"/>
      <c r="FJ251" s="940"/>
      <c r="FK251" s="940"/>
      <c r="FL251" s="940"/>
      <c r="FM251" s="940"/>
      <c r="FN251" s="940"/>
      <c r="FO251" s="940"/>
      <c r="FP251" s="940"/>
      <c r="FQ251" s="940"/>
      <c r="FR251" s="940"/>
      <c r="FS251" s="940"/>
      <c r="FT251" s="951"/>
      <c r="FU251" s="951"/>
      <c r="FV251" s="951"/>
      <c r="FW251" s="951"/>
      <c r="FX251" s="951"/>
      <c r="FY251" s="951"/>
      <c r="FZ251" s="951"/>
      <c r="GA251" s="951"/>
      <c r="GB251" s="951"/>
      <c r="GC251" s="951"/>
      <c r="GD251" s="951"/>
      <c r="GE251" s="951"/>
      <c r="GF251" s="951"/>
      <c r="GG251" s="951"/>
      <c r="GH251" s="951"/>
    </row>
    <row r="252" spans="1:190" ht="27" customHeight="1" x14ac:dyDescent="0.15">
      <c r="A252" s="21"/>
      <c r="B252" s="51" t="s">
        <v>30</v>
      </c>
      <c r="C252" s="1511"/>
      <c r="D252" s="987"/>
      <c r="E252" s="987"/>
      <c r="F252" s="987"/>
      <c r="G252" s="987"/>
      <c r="H252" s="1512"/>
      <c r="I252" s="1155"/>
      <c r="J252" s="48"/>
      <c r="K252" s="47"/>
      <c r="L252" s="47"/>
      <c r="M252" s="2047" t="s">
        <v>29</v>
      </c>
      <c r="N252" s="2048"/>
      <c r="O252" s="2048"/>
      <c r="P252" s="2048"/>
      <c r="Q252" s="2048"/>
      <c r="R252" s="2048"/>
      <c r="S252" s="2075" t="s">
        <v>28</v>
      </c>
      <c r="T252" s="2129"/>
      <c r="U252" s="2129"/>
      <c r="V252" s="2129"/>
      <c r="W252" s="2129"/>
      <c r="X252" s="2129"/>
      <c r="Y252" s="2129"/>
      <c r="Z252" s="2129"/>
      <c r="AA252" s="2130"/>
      <c r="AB252" s="2166"/>
      <c r="AC252" s="2167"/>
      <c r="AD252" s="2167"/>
      <c r="AE252" s="2167"/>
      <c r="AF252" s="2167"/>
      <c r="AG252" s="2167"/>
      <c r="AH252" s="2167"/>
      <c r="AI252" s="2167"/>
      <c r="AJ252" s="2167"/>
      <c r="AK252" s="2167"/>
      <c r="AL252" s="2167"/>
      <c r="AM252" s="2167"/>
      <c r="AN252" s="2167"/>
      <c r="AO252" s="2167"/>
      <c r="AP252" s="2167"/>
      <c r="AQ252" s="2167"/>
      <c r="AR252" s="2167"/>
      <c r="AS252" s="2167"/>
      <c r="AT252" s="2167"/>
      <c r="AU252" s="2167"/>
      <c r="AV252" s="2167"/>
      <c r="AW252" s="2167"/>
      <c r="AX252" s="2167"/>
      <c r="AY252" s="2167"/>
      <c r="AZ252" s="2167"/>
      <c r="BA252" s="2167"/>
      <c r="BB252" s="2167"/>
      <c r="BC252" s="2167"/>
      <c r="BD252" s="2167"/>
      <c r="BE252" s="2167"/>
      <c r="BF252" s="2167"/>
      <c r="BG252" s="2167"/>
      <c r="BH252" s="2167"/>
      <c r="BI252" s="2167"/>
      <c r="BJ252" s="2167"/>
      <c r="BK252" s="2167"/>
      <c r="BL252" s="2167"/>
      <c r="BM252" s="2167"/>
      <c r="BN252" s="2167"/>
      <c r="BO252" s="2167"/>
      <c r="BP252" s="2167"/>
      <c r="BQ252" s="2167"/>
      <c r="BR252" s="2167"/>
      <c r="BS252" s="2167"/>
      <c r="BT252" s="2168"/>
      <c r="BU252" s="463"/>
      <c r="BV252" s="710"/>
      <c r="BW252" s="710"/>
      <c r="BX252" s="710"/>
      <c r="BY252" s="470"/>
      <c r="BZ252" s="470"/>
      <c r="CA252" s="390"/>
      <c r="CB252" s="390"/>
      <c r="CC252" s="390"/>
      <c r="CD252" s="390"/>
      <c r="CE252" s="390"/>
      <c r="CF252" s="390"/>
      <c r="CG252" s="390"/>
      <c r="CH252" s="390"/>
      <c r="CI252" s="390"/>
      <c r="CJ252" s="390"/>
      <c r="CK252" s="390"/>
      <c r="CL252" s="390"/>
      <c r="CM252" s="390"/>
      <c r="CN252" s="390"/>
      <c r="CO252" s="390"/>
      <c r="CP252" s="390"/>
      <c r="CQ252" s="390"/>
      <c r="CR252" s="390"/>
      <c r="CS252" s="390"/>
      <c r="CT252" s="390"/>
      <c r="CU252" s="443"/>
      <c r="DL252" s="958"/>
      <c r="DM252" s="1002"/>
      <c r="DN252" s="1002"/>
      <c r="DO252" s="1002"/>
      <c r="DP252" s="1002"/>
      <c r="DQ252" s="1002"/>
      <c r="DR252" s="951"/>
      <c r="DS252" s="391" t="str">
        <f>IF($AB$252="","",$AB$252)</f>
        <v/>
      </c>
      <c r="FJ252" s="940"/>
      <c r="FK252" s="940"/>
      <c r="FL252" s="940"/>
      <c r="FM252" s="940"/>
      <c r="FN252" s="940"/>
      <c r="FO252" s="940"/>
      <c r="FP252" s="940"/>
      <c r="FQ252" s="940"/>
      <c r="FR252" s="940"/>
      <c r="FS252" s="940"/>
    </row>
    <row r="253" spans="1:190" ht="27" customHeight="1" x14ac:dyDescent="0.15">
      <c r="A253" s="688"/>
      <c r="C253" s="1511"/>
      <c r="D253" s="987"/>
      <c r="E253" s="987"/>
      <c r="F253" s="987"/>
      <c r="G253" s="987"/>
      <c r="H253" s="1512"/>
      <c r="I253" s="1155"/>
      <c r="J253" s="34"/>
      <c r="K253" s="715"/>
      <c r="L253" s="715"/>
      <c r="M253" s="2047"/>
      <c r="N253" s="2048"/>
      <c r="O253" s="2048"/>
      <c r="P253" s="2048"/>
      <c r="Q253" s="2048"/>
      <c r="R253" s="2048"/>
      <c r="S253" s="2152" t="s">
        <v>27</v>
      </c>
      <c r="T253" s="2152"/>
      <c r="U253" s="2152"/>
      <c r="V253" s="2152"/>
      <c r="W253" s="2152"/>
      <c r="X253" s="2152"/>
      <c r="Y253" s="38"/>
      <c r="Z253" s="2132"/>
      <c r="AA253" s="2133"/>
      <c r="AB253" s="2134"/>
      <c r="AC253" s="2056"/>
      <c r="AD253" s="2056"/>
      <c r="AE253" s="2056"/>
      <c r="AF253" s="2135"/>
      <c r="AG253" s="2135"/>
      <c r="AH253" s="2135"/>
      <c r="AI253" s="2135"/>
      <c r="AJ253" s="2135"/>
      <c r="AK253" s="2135"/>
      <c r="AL253" s="2135"/>
      <c r="AM253" s="2135"/>
      <c r="AN253" s="2135"/>
      <c r="AO253" s="2135"/>
      <c r="AP253" s="2136"/>
      <c r="AQ253" s="736" t="s">
        <v>67</v>
      </c>
      <c r="AR253" s="87"/>
      <c r="AS253" s="87"/>
      <c r="AT253" s="87"/>
      <c r="AU253" s="87"/>
      <c r="AV253" s="87"/>
      <c r="AW253" s="87"/>
      <c r="AX253" s="87"/>
      <c r="AY253" s="87"/>
      <c r="AZ253" s="87"/>
      <c r="BA253" s="87"/>
      <c r="BB253" s="87"/>
      <c r="BC253" s="87"/>
      <c r="BD253" s="87"/>
      <c r="BE253" s="87"/>
      <c r="BF253" s="87"/>
      <c r="BG253" s="87"/>
      <c r="BH253" s="87"/>
      <c r="BI253" s="87"/>
      <c r="BJ253" s="87"/>
      <c r="BK253" s="87"/>
      <c r="BL253" s="87"/>
      <c r="BM253" s="87"/>
      <c r="BN253" s="87"/>
      <c r="BO253" s="87"/>
      <c r="BP253" s="87"/>
      <c r="BQ253" s="87"/>
      <c r="BR253" s="87"/>
      <c r="BS253" s="87"/>
      <c r="BT253" s="87"/>
      <c r="BU253" s="463"/>
      <c r="BV253" s="710"/>
      <c r="BW253" s="710"/>
      <c r="BX253" s="710"/>
      <c r="BY253" s="35"/>
      <c r="BZ253" s="710"/>
      <c r="CA253" s="390"/>
      <c r="CB253" s="390"/>
      <c r="CC253" s="390"/>
      <c r="CD253" s="390"/>
      <c r="CE253" s="390"/>
      <c r="CF253" s="390"/>
      <c r="CG253" s="390"/>
      <c r="CH253" s="390"/>
      <c r="CI253" s="390"/>
      <c r="CJ253" s="390"/>
      <c r="CK253" s="390"/>
      <c r="CL253" s="390"/>
      <c r="CM253" s="390"/>
      <c r="CN253" s="390"/>
      <c r="CO253" s="390"/>
      <c r="CP253" s="390"/>
      <c r="CQ253" s="390"/>
      <c r="CR253" s="390"/>
      <c r="CS253" s="390"/>
      <c r="CT253" s="390"/>
      <c r="CU253" s="443"/>
      <c r="DL253" s="958"/>
      <c r="DS253" s="391" t="str">
        <f>IF($AB$253="","",$AB$253)</f>
        <v/>
      </c>
      <c r="DT253" s="951"/>
      <c r="DU253" s="951"/>
      <c r="FJ253" s="940"/>
      <c r="FK253" s="940"/>
      <c r="FL253" s="940"/>
      <c r="FM253" s="940"/>
      <c r="FN253" s="940"/>
      <c r="FO253" s="940"/>
      <c r="FP253" s="940"/>
      <c r="FQ253" s="940"/>
      <c r="FR253" s="940"/>
      <c r="FS253" s="940"/>
    </row>
    <row r="254" spans="1:190" ht="27" customHeight="1" x14ac:dyDescent="0.15">
      <c r="C254" s="1511"/>
      <c r="D254" s="987"/>
      <c r="E254" s="987"/>
      <c r="F254" s="987"/>
      <c r="G254" s="987"/>
      <c r="H254" s="1512"/>
      <c r="I254" s="1160"/>
      <c r="J254" s="48"/>
      <c r="K254" s="47"/>
      <c r="L254" s="47"/>
      <c r="M254" s="2048"/>
      <c r="N254" s="2048"/>
      <c r="O254" s="2048"/>
      <c r="P254" s="2048"/>
      <c r="Q254" s="2048"/>
      <c r="R254" s="2048"/>
      <c r="S254" s="2204"/>
      <c r="T254" s="2204"/>
      <c r="U254" s="2204"/>
      <c r="V254" s="2204"/>
      <c r="W254" s="2204"/>
      <c r="X254" s="2204"/>
      <c r="Y254" s="708"/>
      <c r="Z254" s="2137"/>
      <c r="AA254" s="2138"/>
      <c r="AB254" s="2055"/>
      <c r="AC254" s="2056"/>
      <c r="AD254" s="2056"/>
      <c r="AE254" s="2056"/>
      <c r="AF254" s="2056"/>
      <c r="AG254" s="2056"/>
      <c r="AH254" s="2139"/>
      <c r="AI254" s="2135"/>
      <c r="AJ254" s="2135"/>
      <c r="AK254" s="2135"/>
      <c r="AL254" s="2135"/>
      <c r="AM254" s="2135"/>
      <c r="AN254" s="2135"/>
      <c r="AO254" s="2135"/>
      <c r="AP254" s="2136"/>
      <c r="AQ254" s="76" t="s">
        <v>26</v>
      </c>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437"/>
      <c r="BV254" s="710"/>
      <c r="BW254" s="710"/>
      <c r="BX254" s="710"/>
      <c r="BY254" s="710"/>
      <c r="BZ254" s="710"/>
      <c r="CA254" s="390"/>
      <c r="CB254" s="390"/>
      <c r="CC254" s="390"/>
      <c r="CD254" s="390"/>
      <c r="CE254" s="390"/>
      <c r="CF254" s="390"/>
      <c r="CG254" s="390"/>
      <c r="CH254" s="390"/>
      <c r="CI254" s="390"/>
      <c r="CJ254" s="390"/>
      <c r="CK254" s="390"/>
      <c r="CL254" s="390"/>
      <c r="CM254" s="390"/>
      <c r="CN254" s="390"/>
      <c r="CO254" s="390"/>
      <c r="CP254" s="390"/>
      <c r="CQ254" s="390"/>
      <c r="CR254" s="390"/>
      <c r="CS254" s="390"/>
      <c r="CT254" s="390"/>
      <c r="CU254" s="443"/>
      <c r="DL254" s="958"/>
      <c r="DM254" s="1001"/>
      <c r="DN254" s="1001"/>
      <c r="DO254" s="1001"/>
      <c r="DP254" s="1001"/>
      <c r="DQ254" s="1001"/>
      <c r="DR254" s="233"/>
      <c r="DS254" s="391" t="str">
        <f>IF($AB$254="","",$AB$254)</f>
        <v/>
      </c>
      <c r="FJ254" s="940"/>
      <c r="FK254" s="940"/>
      <c r="FL254" s="940"/>
      <c r="FM254" s="940"/>
      <c r="FN254" s="940"/>
      <c r="FO254" s="940"/>
      <c r="FP254" s="940"/>
      <c r="FQ254" s="940"/>
      <c r="FR254" s="940"/>
      <c r="FS254" s="940"/>
    </row>
    <row r="255" spans="1:190" ht="27" customHeight="1" thickBot="1" x14ac:dyDescent="0.2">
      <c r="A255" s="21"/>
      <c r="B255" s="26"/>
      <c r="C255" s="1511"/>
      <c r="D255" s="987"/>
      <c r="E255" s="987"/>
      <c r="F255" s="987"/>
      <c r="G255" s="987"/>
      <c r="H255" s="1512"/>
      <c r="I255" s="1155"/>
      <c r="J255" s="48"/>
      <c r="K255" s="47"/>
      <c r="L255" s="47"/>
      <c r="M255" s="2048"/>
      <c r="N255" s="2048"/>
      <c r="O255" s="2048"/>
      <c r="P255" s="2048"/>
      <c r="Q255" s="2048"/>
      <c r="R255" s="2048"/>
      <c r="S255" s="2205"/>
      <c r="T255" s="2205"/>
      <c r="U255" s="2205"/>
      <c r="V255" s="2205"/>
      <c r="W255" s="2205"/>
      <c r="X255" s="2205"/>
      <c r="Y255" s="713"/>
      <c r="Z255" s="2188" t="s">
        <v>25</v>
      </c>
      <c r="AA255" s="2189"/>
      <c r="AB255" s="2198"/>
      <c r="AC255" s="2199"/>
      <c r="AD255" s="2199"/>
      <c r="AE255" s="2199"/>
      <c r="AF255" s="2199"/>
      <c r="AG255" s="2199"/>
      <c r="AH255" s="2199"/>
      <c r="AI255" s="2199"/>
      <c r="AJ255" s="2199"/>
      <c r="AK255" s="2199"/>
      <c r="AL255" s="2199"/>
      <c r="AM255" s="2199"/>
      <c r="AN255" s="2199"/>
      <c r="AO255" s="2199"/>
      <c r="AP255" s="2685"/>
      <c r="AQ255" s="76" t="s">
        <v>24</v>
      </c>
      <c r="AR255" s="73"/>
      <c r="AS255" s="74"/>
      <c r="AT255" s="74"/>
      <c r="AU255" s="74"/>
      <c r="AV255" s="74"/>
      <c r="AW255" s="74"/>
      <c r="AX255" s="74"/>
      <c r="AY255" s="73"/>
      <c r="AZ255" s="75"/>
      <c r="BA255" s="73"/>
      <c r="BB255" s="73"/>
      <c r="BC255" s="73"/>
      <c r="BD255" s="73"/>
      <c r="BE255" s="73"/>
      <c r="BF255" s="73"/>
      <c r="BG255" s="73"/>
      <c r="BH255" s="73"/>
      <c r="BI255" s="74"/>
      <c r="BJ255" s="74"/>
      <c r="BK255" s="74"/>
      <c r="BL255" s="74"/>
      <c r="BM255" s="74"/>
      <c r="BN255" s="74"/>
      <c r="BO255" s="74"/>
      <c r="BP255" s="73"/>
      <c r="BQ255" s="73"/>
      <c r="BR255" s="73"/>
      <c r="BS255" s="73"/>
      <c r="BT255" s="73"/>
      <c r="BU255" s="463"/>
      <c r="BV255" s="710"/>
      <c r="BW255" s="710"/>
      <c r="BX255" s="710"/>
      <c r="BY255" s="442"/>
      <c r="BZ255" s="442"/>
      <c r="CA255" s="390"/>
      <c r="CB255" s="390"/>
      <c r="CC255" s="390"/>
      <c r="CD255" s="390"/>
      <c r="CE255" s="390"/>
      <c r="CF255" s="390"/>
      <c r="CG255" s="390"/>
      <c r="CH255" s="390"/>
      <c r="CI255" s="390"/>
      <c r="CJ255" s="390"/>
      <c r="CK255" s="390"/>
      <c r="CL255" s="390"/>
      <c r="CM255" s="390"/>
      <c r="CN255" s="390"/>
      <c r="CO255" s="390"/>
      <c r="CP255" s="390"/>
      <c r="CQ255" s="390"/>
      <c r="CR255" s="390"/>
      <c r="CS255" s="390"/>
      <c r="CT255" s="390"/>
      <c r="CU255" s="443"/>
      <c r="DL255" s="958"/>
      <c r="DM255" s="1005" t="s">
        <v>1506</v>
      </c>
      <c r="DN255" s="1006"/>
      <c r="DO255"/>
      <c r="DP255" s="1198" t="s">
        <v>6016</v>
      </c>
      <c r="DQ255" s="1008"/>
      <c r="DR255" s="233"/>
      <c r="DS255" s="391" t="str">
        <f>IF($AB$255="","",$AB$255)</f>
        <v/>
      </c>
      <c r="FJ255" s="940"/>
      <c r="FK255" s="940"/>
      <c r="FL255" s="940"/>
      <c r="FM255" s="940"/>
      <c r="FN255" s="940"/>
      <c r="FO255" s="940"/>
      <c r="FP255" s="940"/>
      <c r="FQ255" s="940"/>
      <c r="FR255" s="940"/>
      <c r="FS255" s="940"/>
    </row>
    <row r="256" spans="1:190" s="25" customFormat="1" ht="27" customHeight="1" x14ac:dyDescent="0.15">
      <c r="A256" s="2172"/>
      <c r="B256" s="44"/>
      <c r="C256" s="1508"/>
      <c r="D256" s="1509"/>
      <c r="E256" s="1509"/>
      <c r="F256" s="1509"/>
      <c r="G256" s="1509"/>
      <c r="H256" s="1510"/>
      <c r="I256" s="1160"/>
      <c r="J256" s="50"/>
      <c r="K256" s="49"/>
      <c r="L256" s="49"/>
      <c r="M256" s="2048"/>
      <c r="N256" s="2048"/>
      <c r="O256" s="2048"/>
      <c r="P256" s="2048"/>
      <c r="Q256" s="2048"/>
      <c r="R256" s="2048"/>
      <c r="S256" s="2178" t="s">
        <v>23</v>
      </c>
      <c r="T256" s="2179"/>
      <c r="U256" s="2179"/>
      <c r="V256" s="2179"/>
      <c r="W256" s="2179"/>
      <c r="X256" s="2179"/>
      <c r="Y256" s="2179"/>
      <c r="Z256" s="2179"/>
      <c r="AA256" s="2180"/>
      <c r="AB256" s="2181"/>
      <c r="AC256" s="2182"/>
      <c r="AD256" s="2182"/>
      <c r="AE256" s="2182"/>
      <c r="AF256" s="2182"/>
      <c r="AG256" s="2182"/>
      <c r="AH256" s="2183" t="s">
        <v>20</v>
      </c>
      <c r="AI256" s="2183"/>
      <c r="AJ256" s="2183"/>
      <c r="AK256" s="2185"/>
      <c r="AL256" s="2185"/>
      <c r="AM256" s="2185"/>
      <c r="AN256" s="2185"/>
      <c r="AO256" s="2185"/>
      <c r="AP256" s="2185"/>
      <c r="AQ256" s="2381"/>
      <c r="AR256" s="2382"/>
      <c r="AS256" s="2382"/>
      <c r="AT256" s="2382"/>
      <c r="AU256" s="2382"/>
      <c r="AV256" s="2382"/>
      <c r="AW256" s="2382"/>
      <c r="AX256" s="2382"/>
      <c r="AY256" s="2382"/>
      <c r="AZ256" s="2382"/>
      <c r="BA256" s="2382"/>
      <c r="BB256" s="2382"/>
      <c r="BC256" s="2382"/>
      <c r="BD256" s="2382"/>
      <c r="BE256" s="2382"/>
      <c r="BF256" s="2382"/>
      <c r="BG256" s="2382"/>
      <c r="BH256" s="2382"/>
      <c r="BI256" s="2382"/>
      <c r="BJ256" s="2382"/>
      <c r="BK256" s="2382"/>
      <c r="BL256" s="2382"/>
      <c r="BM256" s="2382"/>
      <c r="BN256" s="2382"/>
      <c r="BO256" s="2382"/>
      <c r="BP256" s="2382"/>
      <c r="BQ256" s="2382"/>
      <c r="BR256" s="2382"/>
      <c r="BS256" s="2382"/>
      <c r="BT256" s="2382"/>
      <c r="BU256" s="437"/>
      <c r="BV256" s="437"/>
      <c r="BW256" s="437"/>
      <c r="BX256" s="437"/>
      <c r="BY256" s="442"/>
      <c r="BZ256" s="442"/>
      <c r="CA256" s="390"/>
      <c r="CB256" s="390"/>
      <c r="CC256" s="390"/>
      <c r="CD256" s="390"/>
      <c r="CE256" s="390"/>
      <c r="CF256" s="390"/>
      <c r="CG256" s="390"/>
      <c r="CH256" s="390"/>
      <c r="CI256" s="390"/>
      <c r="CJ256" s="390"/>
      <c r="CK256" s="390"/>
      <c r="CL256" s="390"/>
      <c r="CM256" s="390"/>
      <c r="CN256" s="390"/>
      <c r="CO256" s="390"/>
      <c r="CP256" s="390"/>
      <c r="CQ256" s="390"/>
      <c r="CR256" s="390"/>
      <c r="CS256" s="390"/>
      <c r="CT256" s="390"/>
      <c r="CU256" s="443"/>
      <c r="CV256" s="206"/>
      <c r="CW256" s="206"/>
      <c r="CX256" s="206"/>
      <c r="CY256" s="206"/>
      <c r="CZ256" s="206"/>
      <c r="DA256" s="206"/>
      <c r="DB256" s="206"/>
      <c r="DC256" s="206"/>
      <c r="DD256" s="206"/>
      <c r="DE256" s="206"/>
      <c r="DF256" s="206"/>
      <c r="DG256" s="206"/>
      <c r="DH256" s="206"/>
      <c r="DI256" s="206"/>
      <c r="DJ256" s="206"/>
      <c r="DK256" s="206"/>
      <c r="DL256" s="958"/>
      <c r="DM256" s="997" t="str">
        <f>CONCATENATE(AB256,"-",AK256)</f>
        <v>-</v>
      </c>
      <c r="DN256" s="998" t="str">
        <f>ASC(DM256)</f>
        <v>-</v>
      </c>
      <c r="DO256"/>
      <c r="DP256" s="1010">
        <f>IF(DM256="-",1,0)</f>
        <v>1</v>
      </c>
      <c r="DQ256" s="1009" t="str">
        <f>IF(DS245=TRUE,$DS$242,DN256)</f>
        <v>-</v>
      </c>
      <c r="DR256" s="951"/>
      <c r="DS256" s="391" t="str">
        <f>IF($DN$256="","",$DN$256)</f>
        <v>-</v>
      </c>
      <c r="DT256" s="940"/>
      <c r="DU256" s="940"/>
      <c r="DV256" s="940"/>
      <c r="DW256" s="940"/>
      <c r="DX256" s="940"/>
      <c r="DY256" s="940"/>
      <c r="DZ256" s="940"/>
      <c r="EA256" s="940"/>
      <c r="EB256" s="940"/>
      <c r="EC256" s="940"/>
      <c r="ED256" s="940"/>
      <c r="EE256" s="940"/>
      <c r="EF256" s="940"/>
      <c r="EG256" s="940"/>
      <c r="EH256" s="940"/>
      <c r="EI256" s="940"/>
      <c r="EJ256" s="940"/>
      <c r="EK256" s="940"/>
      <c r="EL256" s="940"/>
      <c r="EM256" s="940"/>
      <c r="EN256" s="940"/>
      <c r="EO256" s="940"/>
      <c r="EP256" s="940"/>
      <c r="EQ256" s="940"/>
      <c r="ER256" s="940"/>
      <c r="ES256" s="940"/>
      <c r="ET256" s="940"/>
      <c r="EU256" s="940"/>
      <c r="EV256" s="940"/>
      <c r="EW256" s="940"/>
      <c r="EX256" s="940"/>
      <c r="EY256" s="940"/>
      <c r="EZ256" s="940"/>
      <c r="FA256" s="940"/>
      <c r="FB256" s="940"/>
      <c r="FC256" s="940"/>
      <c r="FD256" s="940"/>
      <c r="FE256" s="940"/>
      <c r="FF256" s="940"/>
      <c r="FG256" s="940"/>
      <c r="FH256" s="940"/>
      <c r="FI256" s="940"/>
      <c r="FJ256" s="940"/>
      <c r="FK256" s="940"/>
      <c r="FL256" s="940"/>
      <c r="FM256" s="940"/>
      <c r="FN256" s="940"/>
      <c r="FO256" s="940"/>
      <c r="FP256" s="940"/>
      <c r="FQ256" s="940"/>
      <c r="FR256" s="940"/>
      <c r="FS256" s="940"/>
      <c r="FT256" s="951"/>
      <c r="FU256" s="951"/>
      <c r="FV256" s="951"/>
      <c r="FW256" s="951"/>
      <c r="FX256" s="951"/>
      <c r="FY256" s="951"/>
      <c r="FZ256" s="951"/>
      <c r="GA256" s="951"/>
      <c r="GB256" s="951"/>
      <c r="GC256" s="951"/>
      <c r="GD256" s="951"/>
      <c r="GE256" s="951"/>
      <c r="GF256" s="951"/>
      <c r="GG256" s="951"/>
      <c r="GH256" s="951"/>
    </row>
    <row r="257" spans="1:190" ht="27" customHeight="1" x14ac:dyDescent="0.15">
      <c r="A257" s="2172"/>
      <c r="B257" s="26"/>
      <c r="C257" s="1511"/>
      <c r="D257" s="987"/>
      <c r="E257" s="987"/>
      <c r="F257" s="987"/>
      <c r="G257" s="987"/>
      <c r="H257" s="1512"/>
      <c r="I257" s="1155"/>
      <c r="J257" s="48"/>
      <c r="K257" s="47"/>
      <c r="L257" s="47"/>
      <c r="M257" s="2048"/>
      <c r="N257" s="2048"/>
      <c r="O257" s="2048"/>
      <c r="P257" s="2048"/>
      <c r="Q257" s="2048"/>
      <c r="R257" s="2048"/>
      <c r="S257" s="2077" t="s">
        <v>22</v>
      </c>
      <c r="T257" s="2078"/>
      <c r="U257" s="2078"/>
      <c r="V257" s="2078"/>
      <c r="W257" s="2078"/>
      <c r="X257" s="2078"/>
      <c r="Y257" s="2078"/>
      <c r="Z257" s="2078"/>
      <c r="AA257" s="2186"/>
      <c r="AB257" s="2411"/>
      <c r="AC257" s="2412"/>
      <c r="AD257" s="2412"/>
      <c r="AE257" s="2412"/>
      <c r="AF257" s="2412"/>
      <c r="AG257" s="2412"/>
      <c r="AH257" s="2412"/>
      <c r="AI257" s="2412"/>
      <c r="AJ257" s="2412"/>
      <c r="AK257" s="2412"/>
      <c r="AL257" s="2412"/>
      <c r="AM257" s="2412"/>
      <c r="AN257" s="2413"/>
      <c r="AO257" s="2413"/>
      <c r="AP257" s="2413"/>
      <c r="AQ257" s="2413"/>
      <c r="AR257" s="2413"/>
      <c r="AS257" s="2413"/>
      <c r="AT257" s="2413"/>
      <c r="AU257" s="2413"/>
      <c r="AV257" s="2413"/>
      <c r="AW257" s="2413"/>
      <c r="AX257" s="2413"/>
      <c r="AY257" s="2413"/>
      <c r="AZ257" s="2413"/>
      <c r="BA257" s="2413"/>
      <c r="BB257" s="2413"/>
      <c r="BC257" s="2413"/>
      <c r="BD257" s="2413"/>
      <c r="BE257" s="2413"/>
      <c r="BF257" s="2413"/>
      <c r="BG257" s="2413"/>
      <c r="BH257" s="2413"/>
      <c r="BI257" s="2413"/>
      <c r="BJ257" s="2413"/>
      <c r="BK257" s="2413"/>
      <c r="BL257" s="2413"/>
      <c r="BM257" s="2413"/>
      <c r="BN257" s="2413"/>
      <c r="BO257" s="2413"/>
      <c r="BP257" s="2413"/>
      <c r="BQ257" s="2414"/>
      <c r="BR257" s="2414"/>
      <c r="BS257" s="2414"/>
      <c r="BT257" s="2415"/>
      <c r="BU257" s="463"/>
      <c r="BV257" s="710"/>
      <c r="BW257" s="710"/>
      <c r="BX257" s="710"/>
      <c r="BY257" s="442"/>
      <c r="BZ257" s="442"/>
      <c r="CA257" s="390"/>
      <c r="CB257" s="390"/>
      <c r="CC257" s="390"/>
      <c r="CD257" s="390"/>
      <c r="CE257" s="390"/>
      <c r="CF257" s="390"/>
      <c r="CG257" s="390"/>
      <c r="CH257" s="390"/>
      <c r="CI257" s="390"/>
      <c r="CJ257" s="390"/>
      <c r="CK257" s="390"/>
      <c r="CL257" s="390"/>
      <c r="CM257" s="390"/>
      <c r="CN257" s="390"/>
      <c r="CO257" s="390"/>
      <c r="CP257" s="390"/>
      <c r="CQ257" s="390"/>
      <c r="CR257" s="390"/>
      <c r="CS257" s="390"/>
      <c r="CT257" s="390"/>
      <c r="CU257" s="443"/>
      <c r="DL257" s="958"/>
      <c r="DM257" s="999" t="s">
        <v>1507</v>
      </c>
      <c r="DN257" s="999"/>
      <c r="DO257" s="1008"/>
      <c r="DP257" s="1198" t="s">
        <v>6017</v>
      </c>
      <c r="DQ257" s="1008"/>
      <c r="DR257" s="951"/>
      <c r="DS257" s="391" t="str">
        <f>IF($AB$257="","",$AB$257)</f>
        <v/>
      </c>
      <c r="FJ257" s="940"/>
      <c r="FK257" s="940"/>
      <c r="FL257" s="940"/>
      <c r="FM257" s="940"/>
      <c r="FN257" s="940"/>
      <c r="FO257" s="940"/>
      <c r="FP257" s="940"/>
      <c r="FQ257" s="940"/>
      <c r="FR257" s="940"/>
      <c r="FS257" s="940"/>
    </row>
    <row r="258" spans="1:190" s="25" customFormat="1" ht="27" customHeight="1" x14ac:dyDescent="0.15">
      <c r="A258" s="2172"/>
      <c r="B258" s="44"/>
      <c r="C258" s="1508"/>
      <c r="D258" s="1509"/>
      <c r="E258" s="1509"/>
      <c r="F258" s="1509"/>
      <c r="G258" s="1509"/>
      <c r="H258" s="1510"/>
      <c r="I258" s="1155"/>
      <c r="J258" s="48"/>
      <c r="K258" s="47"/>
      <c r="L258" s="47"/>
      <c r="M258" s="2187"/>
      <c r="N258" s="2187"/>
      <c r="O258" s="2187"/>
      <c r="P258" s="2187"/>
      <c r="Q258" s="2187"/>
      <c r="R258" s="2187"/>
      <c r="S258" s="2173" t="s">
        <v>21</v>
      </c>
      <c r="T258" s="2174"/>
      <c r="U258" s="2174"/>
      <c r="V258" s="2174"/>
      <c r="W258" s="2174"/>
      <c r="X258" s="2174"/>
      <c r="Y258" s="2174"/>
      <c r="Z258" s="2174"/>
      <c r="AA258" s="2175"/>
      <c r="AB258" s="2184"/>
      <c r="AC258" s="2165"/>
      <c r="AD258" s="2165"/>
      <c r="AE258" s="2165"/>
      <c r="AF258" s="2165"/>
      <c r="AG258" s="2165"/>
      <c r="AH258" s="2176" t="s">
        <v>20</v>
      </c>
      <c r="AI258" s="2176"/>
      <c r="AJ258" s="2176"/>
      <c r="AK258" s="2165"/>
      <c r="AL258" s="2165"/>
      <c r="AM258" s="2165"/>
      <c r="AN258" s="2165"/>
      <c r="AO258" s="2165"/>
      <c r="AP258" s="2165"/>
      <c r="AQ258" s="2176" t="s">
        <v>20</v>
      </c>
      <c r="AR258" s="2176"/>
      <c r="AS258" s="2176"/>
      <c r="AT258" s="2165"/>
      <c r="AU258" s="2165"/>
      <c r="AV258" s="2165"/>
      <c r="AW258" s="2165"/>
      <c r="AX258" s="2165"/>
      <c r="AY258" s="2165"/>
      <c r="AZ258" s="2177"/>
      <c r="BA258" s="2177"/>
      <c r="BB258" s="2177"/>
      <c r="BC258" s="2177"/>
      <c r="BD258" s="2177"/>
      <c r="BE258" s="2177"/>
      <c r="BF258" s="2177"/>
      <c r="BG258" s="2177"/>
      <c r="BH258" s="2177"/>
      <c r="BI258" s="2177"/>
      <c r="BJ258" s="2177"/>
      <c r="BK258" s="2177"/>
      <c r="BL258" s="2177"/>
      <c r="BM258" s="2177"/>
      <c r="BN258" s="2177"/>
      <c r="BO258" s="2177"/>
      <c r="BP258" s="2177"/>
      <c r="BQ258" s="2177"/>
      <c r="BR258" s="2177"/>
      <c r="BS258" s="2177"/>
      <c r="BT258" s="2177"/>
      <c r="BU258" s="437"/>
      <c r="BV258" s="437"/>
      <c r="BW258" s="437"/>
      <c r="BX258" s="437"/>
      <c r="BY258" s="442"/>
      <c r="BZ258" s="442"/>
      <c r="CA258" s="390"/>
      <c r="CB258" s="390"/>
      <c r="CC258" s="390"/>
      <c r="CD258" s="390"/>
      <c r="CE258" s="390"/>
      <c r="CF258" s="390"/>
      <c r="CG258" s="390"/>
      <c r="CH258" s="390"/>
      <c r="CI258" s="390"/>
      <c r="CJ258" s="390"/>
      <c r="CK258" s="390"/>
      <c r="CL258" s="390"/>
      <c r="CM258" s="390"/>
      <c r="CN258" s="390"/>
      <c r="CO258" s="390"/>
      <c r="CP258" s="390"/>
      <c r="CQ258" s="390"/>
      <c r="CR258" s="390"/>
      <c r="CS258" s="390"/>
      <c r="CT258" s="390"/>
      <c r="CU258" s="443"/>
      <c r="CV258" s="206"/>
      <c r="CW258" s="206"/>
      <c r="CX258" s="206"/>
      <c r="CY258" s="206"/>
      <c r="CZ258" s="206"/>
      <c r="DA258" s="206"/>
      <c r="DB258" s="206"/>
      <c r="DC258" s="206"/>
      <c r="DD258" s="206"/>
      <c r="DE258" s="206"/>
      <c r="DF258" s="206"/>
      <c r="DG258" s="206"/>
      <c r="DH258" s="206"/>
      <c r="DI258" s="206"/>
      <c r="DJ258" s="206"/>
      <c r="DK258" s="206"/>
      <c r="DL258" s="958"/>
      <c r="DM258" s="997" t="str">
        <f>CONCATENATE(AB258,"-",AK258,"-",AT258)</f>
        <v>--</v>
      </c>
      <c r="DN258" s="998" t="str">
        <f>ASC(DM258)</f>
        <v>--</v>
      </c>
      <c r="DO258"/>
      <c r="DP258" s="1010">
        <f>IF(DM258="--",1,0)</f>
        <v>1</v>
      </c>
      <c r="DQ258" s="1009" t="str">
        <f>IF(DS245=TRUE,$DS$244,DN258)</f>
        <v>--</v>
      </c>
      <c r="DR258" s="951"/>
      <c r="DS258" s="391" t="str">
        <f>IF($DN$258="","",$DN$258)</f>
        <v>--</v>
      </c>
      <c r="DT258" s="940"/>
      <c r="DU258" s="940"/>
      <c r="DV258" s="940"/>
      <c r="DW258" s="940"/>
      <c r="DX258" s="940"/>
      <c r="DY258" s="940"/>
      <c r="DZ258" s="940"/>
      <c r="EA258" s="940"/>
      <c r="EB258" s="940"/>
      <c r="EC258" s="940"/>
      <c r="ED258" s="940"/>
      <c r="EE258" s="940"/>
      <c r="EF258" s="940"/>
      <c r="EG258" s="940"/>
      <c r="EH258" s="940"/>
      <c r="EI258" s="940"/>
      <c r="EJ258" s="940"/>
      <c r="EK258" s="940"/>
      <c r="EL258" s="940"/>
      <c r="EM258" s="940"/>
      <c r="EN258" s="940"/>
      <c r="EO258" s="940"/>
      <c r="EP258" s="940"/>
      <c r="EQ258" s="940"/>
      <c r="ER258" s="940"/>
      <c r="ES258" s="940"/>
      <c r="ET258" s="940"/>
      <c r="EU258" s="940"/>
      <c r="EV258" s="940"/>
      <c r="EW258" s="940"/>
      <c r="EX258" s="940"/>
      <c r="EY258" s="940"/>
      <c r="EZ258" s="940"/>
      <c r="FA258" s="940"/>
      <c r="FB258" s="940"/>
      <c r="FC258" s="940"/>
      <c r="FD258" s="940"/>
      <c r="FE258" s="940"/>
      <c r="FF258" s="940"/>
      <c r="FG258" s="940"/>
      <c r="FH258" s="940"/>
      <c r="FI258" s="940"/>
      <c r="FJ258" s="940"/>
      <c r="FK258" s="940"/>
      <c r="FL258" s="940"/>
      <c r="FM258" s="940"/>
      <c r="FN258" s="940"/>
      <c r="FO258" s="940"/>
      <c r="FP258" s="940"/>
      <c r="FQ258" s="940"/>
      <c r="FR258" s="940"/>
      <c r="FS258" s="940"/>
      <c r="FT258" s="951"/>
      <c r="FU258" s="951"/>
      <c r="FV258" s="951"/>
      <c r="FW258" s="951"/>
      <c r="FX258" s="951"/>
      <c r="FY258" s="951"/>
      <c r="FZ258" s="951"/>
      <c r="GA258" s="951"/>
      <c r="GB258" s="951"/>
      <c r="GC258" s="951"/>
      <c r="GD258" s="951"/>
      <c r="GE258" s="951"/>
      <c r="GF258" s="951"/>
      <c r="GG258" s="951"/>
      <c r="GH258" s="951"/>
    </row>
    <row r="259" spans="1:190" s="25" customFormat="1" ht="27" customHeight="1" thickBot="1" x14ac:dyDescent="0.2">
      <c r="A259" s="29"/>
      <c r="B259" s="51" t="s">
        <v>32</v>
      </c>
      <c r="C259" s="1508"/>
      <c r="D259" s="1509"/>
      <c r="E259" s="1509"/>
      <c r="F259" s="1509"/>
      <c r="G259" s="1509"/>
      <c r="H259" s="1510"/>
      <c r="I259" s="1155"/>
      <c r="J259" s="54"/>
      <c r="K259" s="53" t="s">
        <v>39</v>
      </c>
      <c r="L259" s="53" t="s">
        <v>1435</v>
      </c>
      <c r="M259" s="2690" t="s">
        <v>2270</v>
      </c>
      <c r="N259" s="2691"/>
      <c r="O259" s="2691"/>
      <c r="P259" s="2691"/>
      <c r="Q259" s="2691"/>
      <c r="R259" s="2691"/>
      <c r="S259" s="2691"/>
      <c r="T259" s="2691"/>
      <c r="U259" s="2691"/>
      <c r="V259" s="2691"/>
      <c r="W259" s="2691"/>
      <c r="X259" s="2691"/>
      <c r="Y259" s="2047" t="s">
        <v>1793</v>
      </c>
      <c r="Z259" s="2729"/>
      <c r="AA259" s="2729"/>
      <c r="AB259" s="2729"/>
      <c r="AC259" s="2729"/>
      <c r="AD259" s="2729"/>
      <c r="AE259" s="2729"/>
      <c r="AF259" s="2729"/>
      <c r="AG259" s="2729"/>
      <c r="AH259" s="2729"/>
      <c r="AI259" s="2729"/>
      <c r="AJ259" s="2729"/>
      <c r="AK259" s="2729"/>
      <c r="AL259" s="2729"/>
      <c r="AM259" s="2729"/>
      <c r="AN259" s="2729"/>
      <c r="AO259" s="2729"/>
      <c r="AP259" s="2729"/>
      <c r="AQ259" s="2357" t="str">
        <f>IF(DS259=TRUE,"←勤務先が同一の場合は勤務先欄は記入不要です。","")</f>
        <v/>
      </c>
      <c r="AR259" s="2730"/>
      <c r="AS259" s="2730"/>
      <c r="AT259" s="2730"/>
      <c r="AU259" s="2730"/>
      <c r="AV259" s="2730"/>
      <c r="AW259" s="2730"/>
      <c r="AX259" s="2730"/>
      <c r="AY259" s="2730"/>
      <c r="AZ259" s="2730"/>
      <c r="BA259" s="2730"/>
      <c r="BB259" s="2730"/>
      <c r="BC259" s="2730"/>
      <c r="BD259" s="2730"/>
      <c r="BE259" s="2730"/>
      <c r="BF259" s="2730"/>
      <c r="BG259" s="2730"/>
      <c r="BH259" s="2730"/>
      <c r="BI259" s="2730"/>
      <c r="BJ259" s="2730"/>
      <c r="BK259" s="2730"/>
      <c r="BL259" s="2573" t="s">
        <v>38</v>
      </c>
      <c r="BM259" s="2574"/>
      <c r="BN259" s="2574"/>
      <c r="BO259" s="2574"/>
      <c r="BP259" s="2574"/>
      <c r="BQ259" s="2574"/>
      <c r="BR259" s="2574"/>
      <c r="BS259" s="2574"/>
      <c r="BT259" s="2574"/>
      <c r="BU259" s="437"/>
      <c r="BV259" s="437"/>
      <c r="BW259" s="437"/>
      <c r="BX259" s="437"/>
      <c r="BY259" s="437"/>
      <c r="BZ259" s="710"/>
      <c r="CA259" s="390"/>
      <c r="CB259" s="390"/>
      <c r="CC259" s="390"/>
      <c r="CD259" s="390"/>
      <c r="CE259" s="390"/>
      <c r="CF259" s="390"/>
      <c r="CG259" s="390"/>
      <c r="CH259" s="390"/>
      <c r="CI259" s="390"/>
      <c r="CJ259" s="390"/>
      <c r="CK259" s="390"/>
      <c r="CL259" s="390"/>
      <c r="CM259" s="390"/>
      <c r="CN259" s="390"/>
      <c r="CO259" s="390"/>
      <c r="CP259" s="390"/>
      <c r="CQ259" s="390"/>
      <c r="CR259" s="390"/>
      <c r="CS259" s="390"/>
      <c r="CT259" s="390"/>
      <c r="CU259" s="443"/>
      <c r="CV259" s="206"/>
      <c r="CW259" s="206"/>
      <c r="CX259" s="206"/>
      <c r="CY259" s="206"/>
      <c r="CZ259" s="206"/>
      <c r="DA259" s="206"/>
      <c r="DB259" s="206"/>
      <c r="DC259" s="206"/>
      <c r="DD259" s="206"/>
      <c r="DE259" s="206"/>
      <c r="DF259" s="206"/>
      <c r="DG259" s="206"/>
      <c r="DH259" s="206"/>
      <c r="DI259" s="206"/>
      <c r="DJ259" s="206"/>
      <c r="DK259" s="206"/>
      <c r="DL259" s="958"/>
      <c r="DM259" s="1000" t="s">
        <v>1512</v>
      </c>
      <c r="DN259" s="1000"/>
      <c r="DO259" s="1001"/>
      <c r="DP259" s="1001"/>
      <c r="DQ259" s="1001"/>
      <c r="DR259" s="233"/>
      <c r="DS259" s="391" t="b">
        <v>0</v>
      </c>
      <c r="DT259" s="940"/>
      <c r="DU259" s="1010" t="s">
        <v>1694</v>
      </c>
      <c r="DV259" s="940"/>
      <c r="DW259" s="940"/>
      <c r="DX259" s="940"/>
      <c r="DY259" s="940"/>
      <c r="DZ259" s="940"/>
      <c r="EA259" s="991"/>
      <c r="EB259" s="940"/>
      <c r="EC259" s="940"/>
      <c r="ED259" s="940"/>
      <c r="EE259" s="940"/>
      <c r="EF259" s="940"/>
      <c r="EG259" s="940"/>
      <c r="EH259" s="940"/>
      <c r="EI259" s="940"/>
      <c r="EJ259" s="940"/>
      <c r="EK259" s="940"/>
      <c r="EL259" s="940"/>
      <c r="EM259" s="940"/>
      <c r="EN259" s="940"/>
      <c r="EO259" s="940"/>
      <c r="EP259" s="940"/>
      <c r="EQ259" s="940"/>
      <c r="ER259" s="940"/>
      <c r="ES259" s="940"/>
      <c r="ET259" s="940"/>
      <c r="EU259" s="940"/>
      <c r="EV259" s="940"/>
      <c r="EW259" s="940"/>
      <c r="EX259" s="940"/>
      <c r="EY259" s="940"/>
      <c r="EZ259" s="940"/>
      <c r="FA259" s="940"/>
      <c r="FB259" s="940"/>
      <c r="FC259" s="940"/>
      <c r="FD259" s="940"/>
      <c r="FE259" s="940"/>
      <c r="FF259" s="940"/>
      <c r="FG259" s="940"/>
      <c r="FH259" s="940"/>
      <c r="FI259" s="940"/>
      <c r="FJ259" s="940"/>
      <c r="FK259" s="940"/>
      <c r="FL259" s="940"/>
      <c r="FM259" s="940"/>
      <c r="FN259" s="940"/>
      <c r="FO259" s="940"/>
      <c r="FP259" s="940"/>
      <c r="FQ259" s="940"/>
      <c r="FR259" s="940"/>
      <c r="FS259" s="940"/>
      <c r="FT259" s="951"/>
      <c r="FU259" s="951"/>
      <c r="FV259" s="951"/>
      <c r="FW259" s="951"/>
      <c r="FX259" s="951"/>
      <c r="FY259" s="951"/>
      <c r="FZ259" s="951"/>
      <c r="GA259" s="951"/>
      <c r="GB259" s="951"/>
      <c r="GC259" s="951"/>
      <c r="GD259" s="951"/>
      <c r="GE259" s="951"/>
      <c r="GF259" s="951"/>
      <c r="GG259" s="951"/>
      <c r="GH259" s="951"/>
    </row>
    <row r="260" spans="1:190" ht="27" customHeight="1" thickBot="1" x14ac:dyDescent="0.2">
      <c r="A260" s="306"/>
      <c r="B260" s="26"/>
      <c r="C260" s="1511"/>
      <c r="D260" s="987"/>
      <c r="E260" s="987"/>
      <c r="F260" s="987"/>
      <c r="G260" s="987"/>
      <c r="H260" s="1512"/>
      <c r="I260" s="1155"/>
      <c r="J260" s="48"/>
      <c r="K260" s="47"/>
      <c r="L260" s="47"/>
      <c r="M260" s="2266" t="s">
        <v>37</v>
      </c>
      <c r="N260" s="2266"/>
      <c r="O260" s="2266"/>
      <c r="P260" s="2266"/>
      <c r="Q260" s="2266"/>
      <c r="R260" s="2266"/>
      <c r="S260" s="2075" t="s">
        <v>36</v>
      </c>
      <c r="T260" s="2129"/>
      <c r="U260" s="2129"/>
      <c r="V260" s="2129"/>
      <c r="W260" s="2129"/>
      <c r="X260" s="2129"/>
      <c r="Y260" s="2129"/>
      <c r="Z260" s="2129"/>
      <c r="AA260" s="2130"/>
      <c r="AB260" s="2220"/>
      <c r="AC260" s="2221"/>
      <c r="AD260" s="2221"/>
      <c r="AE260" s="2221"/>
      <c r="AF260" s="2222"/>
      <c r="AG260" s="2222"/>
      <c r="AH260" s="2222"/>
      <c r="AI260" s="2222"/>
      <c r="AJ260" s="2222"/>
      <c r="AK260" s="2222"/>
      <c r="AL260" s="2222"/>
      <c r="AM260" s="2222"/>
      <c r="AN260" s="2222"/>
      <c r="AO260" s="2222"/>
      <c r="AP260" s="2223"/>
      <c r="AQ260" s="279"/>
      <c r="AR260" s="61"/>
      <c r="AS260" s="61"/>
      <c r="AT260" s="61"/>
      <c r="AU260" s="61"/>
      <c r="AV260" s="61"/>
      <c r="AW260" s="61"/>
      <c r="AX260" s="61"/>
      <c r="AY260" s="60"/>
      <c r="AZ260" s="62"/>
      <c r="BA260" s="60"/>
      <c r="BB260" s="60"/>
      <c r="BC260" s="60"/>
      <c r="BD260" s="60"/>
      <c r="BE260" s="60"/>
      <c r="BF260" s="60"/>
      <c r="BG260" s="60"/>
      <c r="BH260" s="60"/>
      <c r="BI260" s="61"/>
      <c r="BJ260" s="61"/>
      <c r="BK260" s="61"/>
      <c r="BL260" s="61"/>
      <c r="BM260" s="61"/>
      <c r="BN260" s="61"/>
      <c r="BO260" s="61"/>
      <c r="BP260" s="60"/>
      <c r="BQ260" s="60"/>
      <c r="BR260" s="60"/>
      <c r="BS260" s="60"/>
      <c r="BT260" s="60"/>
      <c r="BU260" s="463"/>
      <c r="BV260" s="710"/>
      <c r="BW260" s="710"/>
      <c r="BX260" s="710"/>
      <c r="BY260" s="710"/>
      <c r="BZ260" s="710"/>
      <c r="CA260" s="390"/>
      <c r="CB260" s="390"/>
      <c r="CC260" s="390"/>
      <c r="CD260" s="390"/>
      <c r="CE260" s="390"/>
      <c r="CF260" s="390"/>
      <c r="CG260" s="390"/>
      <c r="CH260" s="390"/>
      <c r="CI260" s="390"/>
      <c r="CJ260" s="390"/>
      <c r="CK260" s="390"/>
      <c r="CL260" s="390"/>
      <c r="CM260" s="390"/>
      <c r="CN260" s="390"/>
      <c r="CO260" s="390"/>
      <c r="CP260" s="390"/>
      <c r="CQ260" s="390"/>
      <c r="CR260" s="390"/>
      <c r="CS260" s="390"/>
      <c r="CT260" s="390"/>
      <c r="CU260" s="443"/>
      <c r="DL260" s="958"/>
      <c r="DM260" s="985">
        <f>IF(AB260="",0,IF(AB260="建築設備検査員",1,2))</f>
        <v>0</v>
      </c>
      <c r="DN260" s="1002"/>
      <c r="DO260" s="1002"/>
      <c r="DP260" s="1002"/>
      <c r="DQ260" s="1002"/>
      <c r="DR260" s="951"/>
      <c r="DS260" s="986" t="str">
        <f>IF(DM261=1,LEFT($AB260,2),"")</f>
        <v/>
      </c>
      <c r="DU260" s="1010" t="str">
        <f>IF(AB265&lt;&gt;"",CONCATENATE("非常用照明設備その他検査者2","　",AB260,"　",AB265,"　/　"),"")</f>
        <v/>
      </c>
      <c r="EA260" s="991"/>
      <c r="FJ260" s="940"/>
      <c r="FK260" s="940"/>
      <c r="FL260" s="940"/>
      <c r="FM260" s="940"/>
      <c r="FN260" s="940"/>
      <c r="FO260" s="940"/>
      <c r="FP260" s="940"/>
      <c r="FQ260" s="940"/>
      <c r="FR260" s="940"/>
      <c r="FS260" s="940"/>
    </row>
    <row r="261" spans="1:190" ht="27" customHeight="1" thickBot="1" x14ac:dyDescent="0.2">
      <c r="B261" s="26"/>
      <c r="C261" s="1511"/>
      <c r="D261" s="987"/>
      <c r="E261" s="987"/>
      <c r="F261" s="987"/>
      <c r="G261" s="987"/>
      <c r="H261" s="1512"/>
      <c r="I261" s="1160"/>
      <c r="J261" s="50"/>
      <c r="K261" s="49"/>
      <c r="L261" s="49"/>
      <c r="M261" s="2204"/>
      <c r="N261" s="2204"/>
      <c r="O261" s="2204"/>
      <c r="P261" s="2204"/>
      <c r="Q261" s="2204"/>
      <c r="R261" s="2204"/>
      <c r="S261" s="2152" t="s">
        <v>35</v>
      </c>
      <c r="T261" s="2153"/>
      <c r="U261" s="2153"/>
      <c r="V261" s="2153"/>
      <c r="W261" s="2153"/>
      <c r="X261" s="2153"/>
      <c r="Y261" s="709"/>
      <c r="Z261" s="2132"/>
      <c r="AA261" s="2133"/>
      <c r="AB261" s="2055"/>
      <c r="AC261" s="2056"/>
      <c r="AD261" s="2056"/>
      <c r="AE261" s="2056"/>
      <c r="AF261" s="2056"/>
      <c r="AG261" s="2056"/>
      <c r="AH261" s="2139"/>
      <c r="AI261" s="2135"/>
      <c r="AJ261" s="2135"/>
      <c r="AK261" s="2135"/>
      <c r="AL261" s="2135"/>
      <c r="AM261" s="2135"/>
      <c r="AN261" s="2135"/>
      <c r="AO261" s="2135"/>
      <c r="AP261" s="2136"/>
      <c r="AQ261" s="76" t="s">
        <v>34</v>
      </c>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437"/>
      <c r="BV261" s="710"/>
      <c r="BW261" s="710"/>
      <c r="BX261" s="710"/>
      <c r="BY261" s="710"/>
      <c r="BZ261" s="710"/>
      <c r="CA261" s="390"/>
      <c r="CB261" s="390"/>
      <c r="CC261" s="390"/>
      <c r="CD261" s="390"/>
      <c r="CE261" s="390"/>
      <c r="CF261" s="390"/>
      <c r="CG261" s="390"/>
      <c r="CH261" s="390"/>
      <c r="CI261" s="390"/>
      <c r="CJ261" s="390"/>
      <c r="CK261" s="390"/>
      <c r="CL261" s="390"/>
      <c r="CM261" s="390"/>
      <c r="CN261" s="390"/>
      <c r="CO261" s="390"/>
      <c r="CP261" s="390"/>
      <c r="CQ261" s="390"/>
      <c r="CR261" s="390"/>
      <c r="CS261" s="390"/>
      <c r="CT261" s="390"/>
      <c r="CU261" s="443"/>
      <c r="DL261" s="958"/>
      <c r="DM261" s="988">
        <f>IF(OR($AB$260="一級建築士",$AB$260="二級建築士"),1,0)</f>
        <v>0</v>
      </c>
      <c r="DN261" s="1003" t="s">
        <v>1728</v>
      </c>
      <c r="DP261" s="1001"/>
      <c r="DQ261" s="1001"/>
      <c r="DR261" s="233"/>
      <c r="DS261" s="1004" t="str">
        <f>IF($AB$261="","",$AB$261)</f>
        <v/>
      </c>
      <c r="EA261" s="991"/>
      <c r="FJ261" s="940"/>
      <c r="FK261" s="940"/>
      <c r="FL261" s="940"/>
      <c r="FM261" s="940"/>
      <c r="FN261" s="940"/>
      <c r="FO261" s="940"/>
      <c r="FP261" s="940"/>
      <c r="FQ261" s="940"/>
      <c r="FR261" s="940"/>
      <c r="FS261" s="940"/>
    </row>
    <row r="262" spans="1:190" ht="27" customHeight="1" x14ac:dyDescent="0.15">
      <c r="A262" s="306"/>
      <c r="B262" s="26"/>
      <c r="C262" s="1511"/>
      <c r="D262" s="987"/>
      <c r="E262" s="987"/>
      <c r="F262" s="987"/>
      <c r="G262" s="987"/>
      <c r="H262" s="1512"/>
      <c r="I262" s="1155"/>
      <c r="J262" s="48"/>
      <c r="K262" s="47"/>
      <c r="L262" s="47"/>
      <c r="M262" s="2204"/>
      <c r="N262" s="2204"/>
      <c r="O262" s="2204"/>
      <c r="P262" s="2204"/>
      <c r="Q262" s="2204"/>
      <c r="R262" s="2204"/>
      <c r="S262" s="2154"/>
      <c r="T262" s="2154"/>
      <c r="U262" s="2154"/>
      <c r="V262" s="2154"/>
      <c r="W262" s="2154"/>
      <c r="X262" s="2154"/>
      <c r="Y262" s="713"/>
      <c r="Z262" s="2188" t="s">
        <v>25</v>
      </c>
      <c r="AA262" s="2189"/>
      <c r="AB262" s="2198"/>
      <c r="AC262" s="2199"/>
      <c r="AD262" s="2199"/>
      <c r="AE262" s="2199"/>
      <c r="AF262" s="2199"/>
      <c r="AG262" s="2199"/>
      <c r="AH262" s="2199"/>
      <c r="AI262" s="2199"/>
      <c r="AJ262" s="2199"/>
      <c r="AK262" s="2199"/>
      <c r="AL262" s="2199"/>
      <c r="AM262" s="2199"/>
      <c r="AN262" s="2199"/>
      <c r="AO262" s="2199"/>
      <c r="AP262" s="2685"/>
      <c r="AQ262" s="59" t="s">
        <v>24</v>
      </c>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463"/>
      <c r="BV262" s="710"/>
      <c r="BW262" s="710"/>
      <c r="BX262" s="710"/>
      <c r="BY262" s="442"/>
      <c r="BZ262" s="442"/>
      <c r="CA262" s="390"/>
      <c r="CB262" s="390"/>
      <c r="CC262" s="390"/>
      <c r="CD262" s="390"/>
      <c r="CE262" s="390"/>
      <c r="CF262" s="390"/>
      <c r="CG262" s="390"/>
      <c r="CH262" s="390"/>
      <c r="CI262" s="390"/>
      <c r="CJ262" s="390"/>
      <c r="CK262" s="390"/>
      <c r="CL262" s="390"/>
      <c r="CM262" s="390"/>
      <c r="CN262" s="390"/>
      <c r="CO262" s="390"/>
      <c r="CP262" s="390"/>
      <c r="CQ262" s="390"/>
      <c r="CR262" s="390"/>
      <c r="CS262" s="390"/>
      <c r="CT262" s="390"/>
      <c r="CU262" s="443"/>
      <c r="DL262" s="958"/>
      <c r="DM262" s="1003"/>
      <c r="DN262" s="1003"/>
      <c r="DP262" s="1001"/>
      <c r="DQ262" s="1001"/>
      <c r="DR262" s="233"/>
      <c r="DS262" s="992" t="str">
        <f>IF($AB$262="","",$AB$262)</f>
        <v/>
      </c>
      <c r="FJ262" s="940"/>
      <c r="FK262" s="940"/>
      <c r="FL262" s="940"/>
      <c r="FM262" s="940"/>
      <c r="FN262" s="940"/>
      <c r="FO262" s="940"/>
      <c r="FP262" s="940"/>
      <c r="FQ262" s="940"/>
      <c r="FR262" s="940"/>
      <c r="FS262" s="940"/>
    </row>
    <row r="263" spans="1:190" s="25" customFormat="1" ht="27" customHeight="1" x14ac:dyDescent="0.15">
      <c r="A263" s="29"/>
      <c r="B263" s="52" t="s">
        <v>3530</v>
      </c>
      <c r="C263" s="1508"/>
      <c r="D263" s="1509"/>
      <c r="E263" s="1509"/>
      <c r="F263" s="1509"/>
      <c r="G263" s="1509"/>
      <c r="H263" s="1510"/>
      <c r="I263" s="1160"/>
      <c r="J263" s="48"/>
      <c r="K263" s="47"/>
      <c r="L263" s="47"/>
      <c r="M263" s="2267"/>
      <c r="N263" s="2267"/>
      <c r="O263" s="2267"/>
      <c r="P263" s="2267"/>
      <c r="Q263" s="2267"/>
      <c r="R263" s="2267"/>
      <c r="S263" s="2358" t="s">
        <v>3531</v>
      </c>
      <c r="T263" s="2358"/>
      <c r="U263" s="2358"/>
      <c r="V263" s="2358"/>
      <c r="W263" s="2358"/>
      <c r="X263" s="2358"/>
      <c r="Y263" s="2358"/>
      <c r="Z263" s="2140" t="s">
        <v>25</v>
      </c>
      <c r="AA263" s="2141"/>
      <c r="AB263" s="2142"/>
      <c r="AC263" s="2143"/>
      <c r="AD263" s="2143"/>
      <c r="AE263" s="2143"/>
      <c r="AF263" s="2143"/>
      <c r="AG263" s="2143"/>
      <c r="AH263" s="2143"/>
      <c r="AI263" s="2144"/>
      <c r="AJ263" s="2144"/>
      <c r="AK263" s="2144"/>
      <c r="AL263" s="2144"/>
      <c r="AM263" s="2144"/>
      <c r="AN263" s="2144"/>
      <c r="AO263" s="2144"/>
      <c r="AP263" s="2145"/>
      <c r="AQ263" s="57" t="s">
        <v>24</v>
      </c>
      <c r="AR263" s="55"/>
      <c r="AS263" s="55"/>
      <c r="AT263" s="55"/>
      <c r="AU263" s="55"/>
      <c r="AV263" s="55"/>
      <c r="AW263" s="55"/>
      <c r="AX263" s="55"/>
      <c r="AY263" s="55"/>
      <c r="AZ263" s="55"/>
      <c r="BA263" s="55"/>
      <c r="BB263" s="55"/>
      <c r="BC263" s="55"/>
      <c r="BD263" s="55"/>
      <c r="BE263" s="55"/>
      <c r="BF263" s="55"/>
      <c r="BG263" s="55"/>
      <c r="BH263" s="55"/>
      <c r="BI263" s="56"/>
      <c r="BJ263" s="56"/>
      <c r="BK263" s="56"/>
      <c r="BL263" s="56"/>
      <c r="BM263" s="56"/>
      <c r="BN263" s="56"/>
      <c r="BO263" s="56"/>
      <c r="BP263" s="55"/>
      <c r="BQ263" s="55"/>
      <c r="BR263" s="55"/>
      <c r="BS263" s="55"/>
      <c r="BT263" s="55"/>
      <c r="BU263" s="437"/>
      <c r="BV263" s="437"/>
      <c r="BW263" s="437"/>
      <c r="BX263" s="437"/>
      <c r="BY263" s="442"/>
      <c r="BZ263" s="442"/>
      <c r="CA263" s="390"/>
      <c r="CB263" s="390"/>
      <c r="CC263" s="390"/>
      <c r="CD263" s="390"/>
      <c r="CE263" s="390"/>
      <c r="CF263" s="390"/>
      <c r="CG263" s="390"/>
      <c r="CH263" s="390"/>
      <c r="CI263" s="390"/>
      <c r="CJ263" s="390"/>
      <c r="CK263" s="390"/>
      <c r="CL263" s="390"/>
      <c r="CM263" s="390"/>
      <c r="CN263" s="390"/>
      <c r="CO263" s="390"/>
      <c r="CP263" s="390"/>
      <c r="CQ263" s="390"/>
      <c r="CR263" s="390"/>
      <c r="CS263" s="390"/>
      <c r="CT263" s="390"/>
      <c r="CU263" s="443"/>
      <c r="CV263" s="206"/>
      <c r="CW263" s="206"/>
      <c r="CX263" s="206"/>
      <c r="CY263" s="206"/>
      <c r="CZ263" s="206"/>
      <c r="DA263" s="206"/>
      <c r="DB263" s="206"/>
      <c r="DC263" s="206"/>
      <c r="DD263" s="206"/>
      <c r="DE263" s="206"/>
      <c r="DF263" s="206"/>
      <c r="DG263" s="206"/>
      <c r="DH263" s="206"/>
      <c r="DI263" s="206"/>
      <c r="DJ263" s="206"/>
      <c r="DK263" s="206"/>
      <c r="DL263" s="958"/>
      <c r="DM263" s="987"/>
      <c r="DN263" s="1003"/>
      <c r="DO263" s="940"/>
      <c r="DP263" s="1002"/>
      <c r="DQ263" s="1002"/>
      <c r="DR263" s="951"/>
      <c r="DS263" s="992" t="str">
        <f>IF($AB$263="","",$AB$263)</f>
        <v/>
      </c>
      <c r="DT263" s="940"/>
      <c r="DU263" s="940"/>
      <c r="DV263" s="940"/>
      <c r="DW263" s="940"/>
      <c r="DX263" s="940"/>
      <c r="DY263" s="940"/>
      <c r="DZ263" s="940"/>
      <c r="EA263" s="940"/>
      <c r="EB263" s="940"/>
      <c r="EC263" s="940"/>
      <c r="ED263" s="940"/>
      <c r="EE263" s="940"/>
      <c r="EF263" s="940"/>
      <c r="EG263" s="940"/>
      <c r="EH263" s="940"/>
      <c r="EI263" s="940"/>
      <c r="EJ263" s="940"/>
      <c r="EK263" s="940"/>
      <c r="EL263" s="940"/>
      <c r="EM263" s="940"/>
      <c r="EN263" s="940"/>
      <c r="EO263" s="940"/>
      <c r="EP263" s="940"/>
      <c r="EQ263" s="940"/>
      <c r="ER263" s="940"/>
      <c r="ES263" s="940"/>
      <c r="ET263" s="940"/>
      <c r="EU263" s="940"/>
      <c r="EV263" s="940"/>
      <c r="EW263" s="940"/>
      <c r="EX263" s="940"/>
      <c r="EY263" s="940"/>
      <c r="EZ263" s="940"/>
      <c r="FA263" s="940"/>
      <c r="FB263" s="940"/>
      <c r="FC263" s="940"/>
      <c r="FD263" s="940"/>
      <c r="FE263" s="940"/>
      <c r="FF263" s="940"/>
      <c r="FG263" s="940"/>
      <c r="FH263" s="940"/>
      <c r="FI263" s="940"/>
      <c r="FJ263" s="940"/>
      <c r="FK263" s="940"/>
      <c r="FL263" s="940"/>
      <c r="FM263" s="940"/>
      <c r="FN263" s="940"/>
      <c r="FO263" s="940"/>
      <c r="FP263" s="940"/>
      <c r="FQ263" s="940"/>
      <c r="FR263" s="940"/>
      <c r="FS263" s="940"/>
      <c r="FT263" s="951"/>
      <c r="FU263" s="951"/>
      <c r="FV263" s="951"/>
      <c r="FW263" s="951"/>
      <c r="FX263" s="951"/>
      <c r="FY263" s="951"/>
      <c r="FZ263" s="951"/>
      <c r="GA263" s="951"/>
      <c r="GB263" s="951"/>
      <c r="GC263" s="951"/>
      <c r="GD263" s="951"/>
      <c r="GE263" s="951"/>
      <c r="GF263" s="951"/>
      <c r="GG263" s="951"/>
      <c r="GH263" s="951"/>
    </row>
    <row r="264" spans="1:190" ht="27" customHeight="1" x14ac:dyDescent="0.15">
      <c r="A264" s="306"/>
      <c r="C264" s="1511"/>
      <c r="D264" s="987"/>
      <c r="E264" s="987"/>
      <c r="F264" s="987"/>
      <c r="G264" s="987"/>
      <c r="H264" s="1512"/>
      <c r="I264" s="1155"/>
      <c r="J264" s="50"/>
      <c r="K264" s="49"/>
      <c r="L264" s="49"/>
      <c r="M264" s="2047" t="s">
        <v>31</v>
      </c>
      <c r="N264" s="2048"/>
      <c r="O264" s="2048"/>
      <c r="P264" s="2048"/>
      <c r="Q264" s="2048"/>
      <c r="R264" s="2048"/>
      <c r="S264" s="2075" t="s">
        <v>33</v>
      </c>
      <c r="T264" s="2076"/>
      <c r="U264" s="2076"/>
      <c r="V264" s="2076"/>
      <c r="W264" s="2076"/>
      <c r="X264" s="2076"/>
      <c r="Y264" s="2076"/>
      <c r="Z264" s="2076"/>
      <c r="AA264" s="2131"/>
      <c r="AB264" s="2155"/>
      <c r="AC264" s="2156"/>
      <c r="AD264" s="2156"/>
      <c r="AE264" s="2156"/>
      <c r="AF264" s="2156"/>
      <c r="AG264" s="2156"/>
      <c r="AH264" s="2156"/>
      <c r="AI264" s="2156"/>
      <c r="AJ264" s="2156"/>
      <c r="AK264" s="2156"/>
      <c r="AL264" s="2156"/>
      <c r="AM264" s="2156"/>
      <c r="AN264" s="2156"/>
      <c r="AO264" s="2156"/>
      <c r="AP264" s="2156"/>
      <c r="AQ264" s="2156"/>
      <c r="AR264" s="2156"/>
      <c r="AS264" s="2156"/>
      <c r="AT264" s="2156"/>
      <c r="AU264" s="2156"/>
      <c r="AV264" s="2156"/>
      <c r="AW264" s="2156"/>
      <c r="AX264" s="2156"/>
      <c r="AY264" s="2156"/>
      <c r="AZ264" s="2156"/>
      <c r="BA264" s="2156"/>
      <c r="BB264" s="2156"/>
      <c r="BC264" s="2156"/>
      <c r="BD264" s="2156"/>
      <c r="BE264" s="2156"/>
      <c r="BF264" s="2156"/>
      <c r="BG264" s="2156"/>
      <c r="BH264" s="2156"/>
      <c r="BI264" s="2156"/>
      <c r="BJ264" s="2156"/>
      <c r="BK264" s="2156"/>
      <c r="BL264" s="2156"/>
      <c r="BM264" s="2156"/>
      <c r="BN264" s="2156"/>
      <c r="BO264" s="2156"/>
      <c r="BP264" s="2156"/>
      <c r="BQ264" s="2157"/>
      <c r="BR264" s="2157"/>
      <c r="BS264" s="2157"/>
      <c r="BT264" s="2158"/>
      <c r="BU264" s="463"/>
      <c r="BV264" s="710"/>
      <c r="BW264" s="710"/>
      <c r="BX264" s="710"/>
      <c r="BY264" s="470"/>
      <c r="BZ264" s="470"/>
      <c r="CA264" s="390"/>
      <c r="CB264" s="390"/>
      <c r="CC264" s="390"/>
      <c r="CD264" s="390"/>
      <c r="CE264" s="390"/>
      <c r="CF264" s="390"/>
      <c r="CG264" s="390"/>
      <c r="CH264" s="390"/>
      <c r="CI264" s="390"/>
      <c r="CJ264" s="390"/>
      <c r="CK264" s="390"/>
      <c r="CL264" s="390"/>
      <c r="CM264" s="390"/>
      <c r="CN264" s="390"/>
      <c r="CO264" s="390"/>
      <c r="CP264" s="390"/>
      <c r="CQ264" s="390"/>
      <c r="CR264" s="390"/>
      <c r="CS264" s="390"/>
      <c r="CT264" s="390"/>
      <c r="CU264" s="443"/>
      <c r="DL264" s="958"/>
      <c r="DM264" s="1002"/>
      <c r="DN264" s="1002"/>
      <c r="DO264" s="1002"/>
      <c r="DP264" s="1002"/>
      <c r="DQ264" s="1002"/>
      <c r="DR264" s="951"/>
      <c r="DS264" s="391" t="str">
        <f>IF($AB$264="","",$AB$264)</f>
        <v/>
      </c>
      <c r="FJ264" s="940"/>
      <c r="FK264" s="940"/>
      <c r="FL264" s="940"/>
      <c r="FM264" s="940"/>
      <c r="FN264" s="940"/>
      <c r="FO264" s="940"/>
      <c r="FP264" s="940"/>
      <c r="FQ264" s="940"/>
      <c r="FR264" s="940"/>
      <c r="FS264" s="940"/>
    </row>
    <row r="265" spans="1:190" s="25" customFormat="1" ht="27" customHeight="1" x14ac:dyDescent="0.15">
      <c r="A265" s="29"/>
      <c r="B265" s="51" t="s">
        <v>32</v>
      </c>
      <c r="C265" s="1508"/>
      <c r="D265" s="1509"/>
      <c r="E265" s="1509"/>
      <c r="F265" s="1509"/>
      <c r="G265" s="1509"/>
      <c r="H265" s="1510"/>
      <c r="I265" s="1155"/>
      <c r="J265" s="48"/>
      <c r="K265" s="47"/>
      <c r="L265" s="47"/>
      <c r="M265" s="2048"/>
      <c r="N265" s="2048"/>
      <c r="O265" s="2048"/>
      <c r="P265" s="2048"/>
      <c r="Q265" s="2048"/>
      <c r="R265" s="2048"/>
      <c r="S265" s="2169" t="s">
        <v>31</v>
      </c>
      <c r="T265" s="2170"/>
      <c r="U265" s="2170"/>
      <c r="V265" s="2170"/>
      <c r="W265" s="2170"/>
      <c r="X265" s="2170"/>
      <c r="Y265" s="2170"/>
      <c r="Z265" s="2170"/>
      <c r="AA265" s="2171"/>
      <c r="AB265" s="2392"/>
      <c r="AC265" s="2393"/>
      <c r="AD265" s="2393"/>
      <c r="AE265" s="2393"/>
      <c r="AF265" s="2393"/>
      <c r="AG265" s="2394"/>
      <c r="AH265" s="2394"/>
      <c r="AI265" s="2394"/>
      <c r="AJ265" s="2394"/>
      <c r="AK265" s="2394"/>
      <c r="AL265" s="2394"/>
      <c r="AM265" s="2394"/>
      <c r="AN265" s="2394"/>
      <c r="AO265" s="2394"/>
      <c r="AP265" s="2394"/>
      <c r="AQ265" s="2394"/>
      <c r="AR265" s="2394"/>
      <c r="AS265" s="2394"/>
      <c r="AT265" s="2394"/>
      <c r="AU265" s="2394"/>
      <c r="AV265" s="2394"/>
      <c r="AW265" s="2394"/>
      <c r="AX265" s="2394"/>
      <c r="AY265" s="2394"/>
      <c r="AZ265" s="2394"/>
      <c r="BA265" s="2394"/>
      <c r="BB265" s="2394"/>
      <c r="BC265" s="2394"/>
      <c r="BD265" s="2394"/>
      <c r="BE265" s="2394"/>
      <c r="BF265" s="2394"/>
      <c r="BG265" s="2394"/>
      <c r="BH265" s="2394"/>
      <c r="BI265" s="2394"/>
      <c r="BJ265" s="2394"/>
      <c r="BK265" s="2394"/>
      <c r="BL265" s="2394"/>
      <c r="BM265" s="2394"/>
      <c r="BN265" s="2394"/>
      <c r="BO265" s="2394"/>
      <c r="BP265" s="2394"/>
      <c r="BQ265" s="2395"/>
      <c r="BR265" s="2395"/>
      <c r="BS265" s="2395"/>
      <c r="BT265" s="2396"/>
      <c r="BU265" s="437"/>
      <c r="BV265" s="437"/>
      <c r="BW265" s="437"/>
      <c r="BX265" s="437"/>
      <c r="BY265" s="470"/>
      <c r="BZ265" s="470"/>
      <c r="CA265" s="390"/>
      <c r="CB265" s="390"/>
      <c r="CC265" s="390"/>
      <c r="CD265" s="390"/>
      <c r="CE265" s="390"/>
      <c r="CF265" s="390"/>
      <c r="CG265" s="390"/>
      <c r="CH265" s="390"/>
      <c r="CI265" s="390"/>
      <c r="CJ265" s="390"/>
      <c r="CK265" s="390"/>
      <c r="CL265" s="390"/>
      <c r="CM265" s="390"/>
      <c r="CN265" s="390"/>
      <c r="CO265" s="390"/>
      <c r="CP265" s="390"/>
      <c r="CQ265" s="390"/>
      <c r="CR265" s="390"/>
      <c r="CS265" s="390"/>
      <c r="CT265" s="390"/>
      <c r="CU265" s="443"/>
      <c r="CV265" s="206"/>
      <c r="CW265" s="206"/>
      <c r="CX265" s="206"/>
      <c r="CY265" s="206"/>
      <c r="CZ265" s="206"/>
      <c r="DA265" s="206"/>
      <c r="DB265" s="206"/>
      <c r="DC265" s="206"/>
      <c r="DD265" s="206"/>
      <c r="DE265" s="206"/>
      <c r="DF265" s="206"/>
      <c r="DG265" s="206"/>
      <c r="DH265" s="206"/>
      <c r="DI265" s="206"/>
      <c r="DJ265" s="206"/>
      <c r="DK265" s="206"/>
      <c r="DL265" s="958"/>
      <c r="DM265" s="1002"/>
      <c r="DN265" s="1002"/>
      <c r="DO265" s="1002"/>
      <c r="DP265" s="1002"/>
      <c r="DQ265" s="1002"/>
      <c r="DR265" s="951"/>
      <c r="DS265" s="391" t="str">
        <f>IF($AB$265="","",$AB$265)</f>
        <v/>
      </c>
      <c r="DT265" s="940"/>
      <c r="DU265" s="940"/>
      <c r="DV265" s="940"/>
      <c r="DW265" s="940"/>
      <c r="DX265" s="940"/>
      <c r="DY265" s="940"/>
      <c r="DZ265" s="940"/>
      <c r="EA265" s="940"/>
      <c r="EB265" s="940"/>
      <c r="EC265" s="940"/>
      <c r="ED265" s="940"/>
      <c r="EE265" s="940"/>
      <c r="EF265" s="940"/>
      <c r="EG265" s="940"/>
      <c r="EH265" s="940"/>
      <c r="EI265" s="940"/>
      <c r="EJ265" s="940"/>
      <c r="EK265" s="940"/>
      <c r="EL265" s="940"/>
      <c r="EM265" s="940"/>
      <c r="EN265" s="940"/>
      <c r="EO265" s="940"/>
      <c r="EP265" s="940"/>
      <c r="EQ265" s="940"/>
      <c r="ER265" s="940"/>
      <c r="ES265" s="940"/>
      <c r="ET265" s="940"/>
      <c r="EU265" s="940"/>
      <c r="EV265" s="940"/>
      <c r="EW265" s="940"/>
      <c r="EX265" s="940"/>
      <c r="EY265" s="940"/>
      <c r="EZ265" s="940"/>
      <c r="FA265" s="940"/>
      <c r="FB265" s="940"/>
      <c r="FC265" s="940"/>
      <c r="FD265" s="940"/>
      <c r="FE265" s="940"/>
      <c r="FF265" s="940"/>
      <c r="FG265" s="940"/>
      <c r="FH265" s="940"/>
      <c r="FI265" s="940"/>
      <c r="FJ265" s="940"/>
      <c r="FK265" s="940"/>
      <c r="FL265" s="940"/>
      <c r="FM265" s="940"/>
      <c r="FN265" s="940"/>
      <c r="FO265" s="940"/>
      <c r="FP265" s="940"/>
      <c r="FQ265" s="940"/>
      <c r="FR265" s="940"/>
      <c r="FS265" s="940"/>
      <c r="FT265" s="951"/>
      <c r="FU265" s="951"/>
      <c r="FV265" s="951"/>
      <c r="FW265" s="951"/>
      <c r="FX265" s="951"/>
      <c r="FY265" s="951"/>
      <c r="FZ265" s="951"/>
      <c r="GA265" s="951"/>
      <c r="GB265" s="951"/>
      <c r="GC265" s="951"/>
      <c r="GD265" s="951"/>
      <c r="GE265" s="951"/>
      <c r="GF265" s="951"/>
      <c r="GG265" s="951"/>
      <c r="GH265" s="951"/>
    </row>
    <row r="266" spans="1:190" ht="27" customHeight="1" x14ac:dyDescent="0.15">
      <c r="A266" s="306"/>
      <c r="B266" s="51" t="s">
        <v>30</v>
      </c>
      <c r="C266" s="1511"/>
      <c r="D266" s="987"/>
      <c r="E266" s="987"/>
      <c r="F266" s="987"/>
      <c r="G266" s="987"/>
      <c r="H266" s="1512"/>
      <c r="I266" s="1155"/>
      <c r="J266" s="48"/>
      <c r="K266" s="47"/>
      <c r="L266" s="47"/>
      <c r="M266" s="2047" t="s">
        <v>29</v>
      </c>
      <c r="N266" s="2048"/>
      <c r="O266" s="2048"/>
      <c r="P266" s="2048"/>
      <c r="Q266" s="2048"/>
      <c r="R266" s="2048"/>
      <c r="S266" s="2075" t="s">
        <v>28</v>
      </c>
      <c r="T266" s="2129"/>
      <c r="U266" s="2129"/>
      <c r="V266" s="2129"/>
      <c r="W266" s="2129"/>
      <c r="X266" s="2129"/>
      <c r="Y266" s="2129"/>
      <c r="Z266" s="2129"/>
      <c r="AA266" s="2130"/>
      <c r="AB266" s="2166"/>
      <c r="AC266" s="2167"/>
      <c r="AD266" s="2167"/>
      <c r="AE266" s="2167"/>
      <c r="AF266" s="2167"/>
      <c r="AG266" s="2167"/>
      <c r="AH266" s="2167"/>
      <c r="AI266" s="2167"/>
      <c r="AJ266" s="2167"/>
      <c r="AK266" s="2167"/>
      <c r="AL266" s="2167"/>
      <c r="AM266" s="2167"/>
      <c r="AN266" s="2167"/>
      <c r="AO266" s="2167"/>
      <c r="AP266" s="2167"/>
      <c r="AQ266" s="2167"/>
      <c r="AR266" s="2167"/>
      <c r="AS266" s="2167"/>
      <c r="AT266" s="2167"/>
      <c r="AU266" s="2167"/>
      <c r="AV266" s="2167"/>
      <c r="AW266" s="2167"/>
      <c r="AX266" s="2167"/>
      <c r="AY266" s="2167"/>
      <c r="AZ266" s="2167"/>
      <c r="BA266" s="2167"/>
      <c r="BB266" s="2167"/>
      <c r="BC266" s="2167"/>
      <c r="BD266" s="2167"/>
      <c r="BE266" s="2167"/>
      <c r="BF266" s="2167"/>
      <c r="BG266" s="2167"/>
      <c r="BH266" s="2167"/>
      <c r="BI266" s="2167"/>
      <c r="BJ266" s="2167"/>
      <c r="BK266" s="2167"/>
      <c r="BL266" s="2167"/>
      <c r="BM266" s="2167"/>
      <c r="BN266" s="2167"/>
      <c r="BO266" s="2167"/>
      <c r="BP266" s="2167"/>
      <c r="BQ266" s="2167"/>
      <c r="BR266" s="2167"/>
      <c r="BS266" s="2167"/>
      <c r="BT266" s="2168"/>
      <c r="BU266" s="463"/>
      <c r="BV266" s="710"/>
      <c r="BW266" s="710"/>
      <c r="BX266" s="710"/>
      <c r="BY266" s="470"/>
      <c r="BZ266" s="470"/>
      <c r="CA266" s="390"/>
      <c r="CB266" s="390"/>
      <c r="CC266" s="390"/>
      <c r="CD266" s="390"/>
      <c r="CE266" s="390"/>
      <c r="CF266" s="390"/>
      <c r="CG266" s="390"/>
      <c r="CH266" s="390"/>
      <c r="CI266" s="390"/>
      <c r="CJ266" s="390"/>
      <c r="CK266" s="390"/>
      <c r="CL266" s="390"/>
      <c r="CM266" s="390"/>
      <c r="CN266" s="390"/>
      <c r="CO266" s="390"/>
      <c r="CP266" s="390"/>
      <c r="CQ266" s="390"/>
      <c r="CR266" s="390"/>
      <c r="CS266" s="390"/>
      <c r="CT266" s="390"/>
      <c r="CU266" s="443"/>
      <c r="DL266" s="958"/>
      <c r="DM266" s="1002"/>
      <c r="DN266" s="1002"/>
      <c r="DO266" s="1002"/>
      <c r="DP266" s="1002"/>
      <c r="DQ266" s="1002"/>
      <c r="DR266" s="951"/>
      <c r="DS266" s="391" t="str">
        <f>IF($AB$266="","",$AB$266)</f>
        <v/>
      </c>
      <c r="FJ266" s="940"/>
      <c r="FK266" s="940"/>
      <c r="FL266" s="940"/>
      <c r="FM266" s="940"/>
      <c r="FN266" s="940"/>
      <c r="FO266" s="940"/>
      <c r="FP266" s="940"/>
      <c r="FQ266" s="940"/>
      <c r="FR266" s="940"/>
      <c r="FS266" s="940"/>
    </row>
    <row r="267" spans="1:190" ht="27" customHeight="1" x14ac:dyDescent="0.15">
      <c r="A267" s="688"/>
      <c r="C267" s="1511"/>
      <c r="D267" s="987"/>
      <c r="E267" s="987"/>
      <c r="F267" s="987"/>
      <c r="G267" s="987"/>
      <c r="H267" s="1512"/>
      <c r="I267" s="1155"/>
      <c r="J267" s="34"/>
      <c r="K267" s="715"/>
      <c r="L267" s="715"/>
      <c r="M267" s="2047"/>
      <c r="N267" s="2048"/>
      <c r="O267" s="2048"/>
      <c r="P267" s="2048"/>
      <c r="Q267" s="2048"/>
      <c r="R267" s="2048"/>
      <c r="S267" s="2152" t="s">
        <v>27</v>
      </c>
      <c r="T267" s="2152"/>
      <c r="U267" s="2152"/>
      <c r="V267" s="2152"/>
      <c r="W267" s="2152"/>
      <c r="X267" s="2152"/>
      <c r="Y267" s="38"/>
      <c r="Z267" s="2132"/>
      <c r="AA267" s="2133"/>
      <c r="AB267" s="2134"/>
      <c r="AC267" s="2056"/>
      <c r="AD267" s="2056"/>
      <c r="AE267" s="2056"/>
      <c r="AF267" s="2135"/>
      <c r="AG267" s="2135"/>
      <c r="AH267" s="2135"/>
      <c r="AI267" s="2135"/>
      <c r="AJ267" s="2135"/>
      <c r="AK267" s="2135"/>
      <c r="AL267" s="2135"/>
      <c r="AM267" s="2135"/>
      <c r="AN267" s="2135"/>
      <c r="AO267" s="2135"/>
      <c r="AP267" s="2136"/>
      <c r="AQ267" s="736" t="s">
        <v>67</v>
      </c>
      <c r="AR267" s="87"/>
      <c r="AS267" s="87"/>
      <c r="AT267" s="87"/>
      <c r="AU267" s="87"/>
      <c r="AV267" s="87"/>
      <c r="AW267" s="87"/>
      <c r="AX267" s="87"/>
      <c r="AY267" s="87"/>
      <c r="AZ267" s="87"/>
      <c r="BA267" s="87"/>
      <c r="BB267" s="87"/>
      <c r="BC267" s="87"/>
      <c r="BD267" s="87"/>
      <c r="BE267" s="87"/>
      <c r="BF267" s="87"/>
      <c r="BG267" s="87"/>
      <c r="BH267" s="87"/>
      <c r="BI267" s="87"/>
      <c r="BJ267" s="87"/>
      <c r="BK267" s="87"/>
      <c r="BL267" s="87"/>
      <c r="BM267" s="87"/>
      <c r="BN267" s="87"/>
      <c r="BO267" s="87"/>
      <c r="BP267" s="87"/>
      <c r="BQ267" s="87"/>
      <c r="BR267" s="87"/>
      <c r="BS267" s="87"/>
      <c r="BT267" s="87"/>
      <c r="BU267" s="463"/>
      <c r="BV267" s="710"/>
      <c r="BW267" s="710"/>
      <c r="BX267" s="710"/>
      <c r="BY267" s="35"/>
      <c r="BZ267" s="710"/>
      <c r="CA267" s="390"/>
      <c r="CB267" s="390"/>
      <c r="CC267" s="390"/>
      <c r="CD267" s="390"/>
      <c r="CE267" s="390"/>
      <c r="CF267" s="390"/>
      <c r="CG267" s="390"/>
      <c r="CH267" s="390"/>
      <c r="CI267" s="390"/>
      <c r="CJ267" s="390"/>
      <c r="CK267" s="390"/>
      <c r="CL267" s="390"/>
      <c r="CM267" s="390"/>
      <c r="CN267" s="390"/>
      <c r="CO267" s="390"/>
      <c r="CP267" s="390"/>
      <c r="CQ267" s="390"/>
      <c r="CR267" s="390"/>
      <c r="CS267" s="390"/>
      <c r="CT267" s="390"/>
      <c r="CU267" s="443"/>
      <c r="DL267" s="958"/>
      <c r="DS267" s="391" t="str">
        <f>IF($AB$267="","",$AB$267)</f>
        <v/>
      </c>
      <c r="DT267" s="951"/>
      <c r="DU267" s="951"/>
      <c r="FJ267" s="940"/>
      <c r="FK267" s="940"/>
      <c r="FL267" s="940"/>
      <c r="FM267" s="940"/>
      <c r="FN267" s="940"/>
      <c r="FO267" s="940"/>
      <c r="FP267" s="940"/>
      <c r="FQ267" s="940"/>
      <c r="FR267" s="940"/>
      <c r="FS267" s="940"/>
    </row>
    <row r="268" spans="1:190" ht="27" customHeight="1" x14ac:dyDescent="0.15">
      <c r="C268" s="1511"/>
      <c r="D268" s="987"/>
      <c r="E268" s="987"/>
      <c r="F268" s="987"/>
      <c r="G268" s="987"/>
      <c r="H268" s="1512"/>
      <c r="I268" s="1160"/>
      <c r="J268" s="48"/>
      <c r="K268" s="47"/>
      <c r="L268" s="47"/>
      <c r="M268" s="2048"/>
      <c r="N268" s="2048"/>
      <c r="O268" s="2048"/>
      <c r="P268" s="2048"/>
      <c r="Q268" s="2048"/>
      <c r="R268" s="2048"/>
      <c r="S268" s="2204"/>
      <c r="T268" s="2204"/>
      <c r="U268" s="2204"/>
      <c r="V268" s="2204"/>
      <c r="W268" s="2204"/>
      <c r="X268" s="2204"/>
      <c r="Y268" s="708"/>
      <c r="Z268" s="2137"/>
      <c r="AA268" s="2138"/>
      <c r="AB268" s="2055"/>
      <c r="AC268" s="2056"/>
      <c r="AD268" s="2056"/>
      <c r="AE268" s="2056"/>
      <c r="AF268" s="2056"/>
      <c r="AG268" s="2056"/>
      <c r="AH268" s="2139"/>
      <c r="AI268" s="2135"/>
      <c r="AJ268" s="2135"/>
      <c r="AK268" s="2135"/>
      <c r="AL268" s="2135"/>
      <c r="AM268" s="2135"/>
      <c r="AN268" s="2135"/>
      <c r="AO268" s="2135"/>
      <c r="AP268" s="2136"/>
      <c r="AQ268" s="76" t="s">
        <v>26</v>
      </c>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437"/>
      <c r="BV268" s="710"/>
      <c r="BW268" s="710"/>
      <c r="BX268" s="710"/>
      <c r="BY268" s="710"/>
      <c r="BZ268" s="710"/>
      <c r="CA268" s="390"/>
      <c r="CB268" s="390"/>
      <c r="CC268" s="390"/>
      <c r="CD268" s="390"/>
      <c r="CE268" s="390"/>
      <c r="CF268" s="390"/>
      <c r="CG268" s="390"/>
      <c r="CH268" s="390"/>
      <c r="CI268" s="390"/>
      <c r="CJ268" s="390"/>
      <c r="CK268" s="390"/>
      <c r="CL268" s="390"/>
      <c r="CM268" s="390"/>
      <c r="CN268" s="390"/>
      <c r="CO268" s="390"/>
      <c r="CP268" s="390"/>
      <c r="CQ268" s="390"/>
      <c r="CR268" s="390"/>
      <c r="CS268" s="390"/>
      <c r="CT268" s="390"/>
      <c r="CU268" s="443"/>
      <c r="DL268" s="958"/>
      <c r="DM268" s="1001"/>
      <c r="DN268" s="1001"/>
      <c r="DO268" s="1001"/>
      <c r="DP268" s="1001"/>
      <c r="DQ268" s="1001"/>
      <c r="DR268" s="233"/>
      <c r="DS268" s="391" t="str">
        <f>IF($AB$268="","",$AB$268)</f>
        <v/>
      </c>
      <c r="FJ268" s="940"/>
      <c r="FK268" s="940"/>
      <c r="FL268" s="940"/>
      <c r="FM268" s="940"/>
      <c r="FN268" s="940"/>
      <c r="FO268" s="940"/>
      <c r="FP268" s="940"/>
      <c r="FQ268" s="940"/>
      <c r="FR268" s="940"/>
      <c r="FS268" s="940"/>
    </row>
    <row r="269" spans="1:190" ht="27" customHeight="1" thickBot="1" x14ac:dyDescent="0.2">
      <c r="A269" s="306"/>
      <c r="B269" s="26"/>
      <c r="C269" s="1511"/>
      <c r="D269" s="987"/>
      <c r="E269" s="987"/>
      <c r="F269" s="987"/>
      <c r="G269" s="987"/>
      <c r="H269" s="1512"/>
      <c r="I269" s="1155"/>
      <c r="J269" s="48"/>
      <c r="K269" s="47"/>
      <c r="L269" s="47"/>
      <c r="M269" s="2048"/>
      <c r="N269" s="2048"/>
      <c r="O269" s="2048"/>
      <c r="P269" s="2048"/>
      <c r="Q269" s="2048"/>
      <c r="R269" s="2048"/>
      <c r="S269" s="2205"/>
      <c r="T269" s="2205"/>
      <c r="U269" s="2205"/>
      <c r="V269" s="2205"/>
      <c r="W269" s="2205"/>
      <c r="X269" s="2205"/>
      <c r="Y269" s="713"/>
      <c r="Z269" s="2188" t="s">
        <v>25</v>
      </c>
      <c r="AA269" s="2189"/>
      <c r="AB269" s="2198"/>
      <c r="AC269" s="2199"/>
      <c r="AD269" s="2199"/>
      <c r="AE269" s="2199"/>
      <c r="AF269" s="2199"/>
      <c r="AG269" s="2199"/>
      <c r="AH269" s="2199"/>
      <c r="AI269" s="2200"/>
      <c r="AJ269" s="2200"/>
      <c r="AK269" s="2200"/>
      <c r="AL269" s="2200"/>
      <c r="AM269" s="2200"/>
      <c r="AN269" s="2200"/>
      <c r="AO269" s="2200"/>
      <c r="AP269" s="2201"/>
      <c r="AQ269" s="76" t="s">
        <v>24</v>
      </c>
      <c r="AR269" s="73"/>
      <c r="AS269" s="74"/>
      <c r="AT269" s="74"/>
      <c r="AU269" s="74"/>
      <c r="AV269" s="74"/>
      <c r="AW269" s="74"/>
      <c r="AX269" s="74"/>
      <c r="AY269" s="73"/>
      <c r="AZ269" s="75"/>
      <c r="BA269" s="73"/>
      <c r="BB269" s="73"/>
      <c r="BC269" s="73"/>
      <c r="BD269" s="73"/>
      <c r="BE269" s="73"/>
      <c r="BF269" s="73"/>
      <c r="BG269" s="73"/>
      <c r="BH269" s="73"/>
      <c r="BI269" s="74"/>
      <c r="BJ269" s="74"/>
      <c r="BK269" s="74"/>
      <c r="BL269" s="74"/>
      <c r="BM269" s="74"/>
      <c r="BN269" s="74"/>
      <c r="BO269" s="74"/>
      <c r="BP269" s="73"/>
      <c r="BQ269" s="73"/>
      <c r="BR269" s="73"/>
      <c r="BS269" s="73"/>
      <c r="BT269" s="73"/>
      <c r="BU269" s="463"/>
      <c r="BV269" s="710"/>
      <c r="BW269" s="710"/>
      <c r="BX269" s="710"/>
      <c r="BY269" s="442"/>
      <c r="BZ269" s="442"/>
      <c r="CA269" s="390"/>
      <c r="CB269" s="390"/>
      <c r="CC269" s="390"/>
      <c r="CD269" s="390"/>
      <c r="CE269" s="390"/>
      <c r="CF269" s="390"/>
      <c r="CG269" s="390"/>
      <c r="CH269" s="390"/>
      <c r="CI269" s="390"/>
      <c r="CJ269" s="390"/>
      <c r="CK269" s="390"/>
      <c r="CL269" s="390"/>
      <c r="CM269" s="390"/>
      <c r="CN269" s="390"/>
      <c r="CO269" s="390"/>
      <c r="CP269" s="390"/>
      <c r="CQ269" s="390"/>
      <c r="CR269" s="390"/>
      <c r="CS269" s="390"/>
      <c r="CT269" s="390"/>
      <c r="CU269" s="443"/>
      <c r="DL269" s="958"/>
      <c r="DM269" s="1005" t="s">
        <v>1506</v>
      </c>
      <c r="DN269" s="1006"/>
      <c r="DO269"/>
      <c r="DP269" s="1198" t="s">
        <v>6016</v>
      </c>
      <c r="DQ269" s="1008"/>
      <c r="DR269" s="233"/>
      <c r="DS269" s="391" t="str">
        <f>IF($AB$269="","",$AB$269)</f>
        <v/>
      </c>
      <c r="FJ269" s="940"/>
      <c r="FK269" s="940"/>
      <c r="FL269" s="940"/>
      <c r="FM269" s="940"/>
      <c r="FN269" s="940"/>
      <c r="FO269" s="940"/>
      <c r="FP269" s="940"/>
      <c r="FQ269" s="940"/>
      <c r="FR269" s="940"/>
      <c r="FS269" s="940"/>
    </row>
    <row r="270" spans="1:190" s="25" customFormat="1" ht="27" customHeight="1" x14ac:dyDescent="0.15">
      <c r="A270" s="2172"/>
      <c r="B270" s="44"/>
      <c r="C270" s="1508"/>
      <c r="D270" s="1509"/>
      <c r="E270" s="1509"/>
      <c r="F270" s="1509"/>
      <c r="G270" s="1509"/>
      <c r="H270" s="1510"/>
      <c r="I270" s="1160"/>
      <c r="J270" s="50"/>
      <c r="K270" s="49"/>
      <c r="L270" s="49"/>
      <c r="M270" s="2048"/>
      <c r="N270" s="2048"/>
      <c r="O270" s="2048"/>
      <c r="P270" s="2048"/>
      <c r="Q270" s="2048"/>
      <c r="R270" s="2048"/>
      <c r="S270" s="2178" t="s">
        <v>23</v>
      </c>
      <c r="T270" s="2179"/>
      <c r="U270" s="2179"/>
      <c r="V270" s="2179"/>
      <c r="W270" s="2179"/>
      <c r="X270" s="2179"/>
      <c r="Y270" s="2179"/>
      <c r="Z270" s="2179"/>
      <c r="AA270" s="2180"/>
      <c r="AB270" s="2181"/>
      <c r="AC270" s="2182"/>
      <c r="AD270" s="2182"/>
      <c r="AE270" s="2182"/>
      <c r="AF270" s="2182"/>
      <c r="AG270" s="2182"/>
      <c r="AH270" s="2183" t="s">
        <v>20</v>
      </c>
      <c r="AI270" s="2183"/>
      <c r="AJ270" s="2183"/>
      <c r="AK270" s="2185"/>
      <c r="AL270" s="2185"/>
      <c r="AM270" s="2185"/>
      <c r="AN270" s="2185"/>
      <c r="AO270" s="2185"/>
      <c r="AP270" s="2185"/>
      <c r="AQ270" s="2381"/>
      <c r="AR270" s="2382"/>
      <c r="AS270" s="2382"/>
      <c r="AT270" s="2382"/>
      <c r="AU270" s="2382"/>
      <c r="AV270" s="2382"/>
      <c r="AW270" s="2382"/>
      <c r="AX270" s="2382"/>
      <c r="AY270" s="2382"/>
      <c r="AZ270" s="2382"/>
      <c r="BA270" s="2382"/>
      <c r="BB270" s="2382"/>
      <c r="BC270" s="2382"/>
      <c r="BD270" s="2382"/>
      <c r="BE270" s="2382"/>
      <c r="BF270" s="2382"/>
      <c r="BG270" s="2382"/>
      <c r="BH270" s="2382"/>
      <c r="BI270" s="2382"/>
      <c r="BJ270" s="2382"/>
      <c r="BK270" s="2382"/>
      <c r="BL270" s="2382"/>
      <c r="BM270" s="2382"/>
      <c r="BN270" s="2382"/>
      <c r="BO270" s="2382"/>
      <c r="BP270" s="2382"/>
      <c r="BQ270" s="2382"/>
      <c r="BR270" s="2382"/>
      <c r="BS270" s="2382"/>
      <c r="BT270" s="2382"/>
      <c r="BU270" s="437"/>
      <c r="BV270" s="437"/>
      <c r="BW270" s="437"/>
      <c r="BX270" s="437"/>
      <c r="BY270" s="442"/>
      <c r="BZ270" s="442"/>
      <c r="CA270" s="390"/>
      <c r="CB270" s="390"/>
      <c r="CC270" s="390"/>
      <c r="CD270" s="390"/>
      <c r="CE270" s="390"/>
      <c r="CF270" s="390"/>
      <c r="CG270" s="390"/>
      <c r="CH270" s="390"/>
      <c r="CI270" s="390"/>
      <c r="CJ270" s="390"/>
      <c r="CK270" s="390"/>
      <c r="CL270" s="390"/>
      <c r="CM270" s="390"/>
      <c r="CN270" s="390"/>
      <c r="CO270" s="390"/>
      <c r="CP270" s="390"/>
      <c r="CQ270" s="390"/>
      <c r="CR270" s="390"/>
      <c r="CS270" s="390"/>
      <c r="CT270" s="390"/>
      <c r="CU270" s="443"/>
      <c r="CV270" s="206"/>
      <c r="CW270" s="206"/>
      <c r="CX270" s="206"/>
      <c r="CY270" s="206"/>
      <c r="CZ270" s="206"/>
      <c r="DA270" s="206"/>
      <c r="DB270" s="206"/>
      <c r="DC270" s="206"/>
      <c r="DD270" s="206"/>
      <c r="DE270" s="206"/>
      <c r="DF270" s="206"/>
      <c r="DG270" s="206"/>
      <c r="DH270" s="206"/>
      <c r="DI270" s="206"/>
      <c r="DJ270" s="206"/>
      <c r="DK270" s="206"/>
      <c r="DL270" s="958"/>
      <c r="DM270" s="997" t="str">
        <f>CONCATENATE(AB270,"-",AK270)</f>
        <v>-</v>
      </c>
      <c r="DN270" s="998" t="str">
        <f>ASC(DM270)</f>
        <v>-</v>
      </c>
      <c r="DO270"/>
      <c r="DP270" s="1010">
        <f>IF(DM270="-",1,0)</f>
        <v>1</v>
      </c>
      <c r="DQ270" s="1009" t="str">
        <f>IF(DS259=TRUE,$DS$242,DN270)</f>
        <v>-</v>
      </c>
      <c r="DR270" s="951"/>
      <c r="DS270" s="391" t="str">
        <f>IF($DN$270="","",$DN$270)</f>
        <v>-</v>
      </c>
      <c r="DT270" s="940"/>
      <c r="DU270" s="940"/>
      <c r="DV270" s="940"/>
      <c r="DW270" s="940"/>
      <c r="DX270" s="940"/>
      <c r="DY270" s="940"/>
      <c r="DZ270" s="940"/>
      <c r="EA270" s="940"/>
      <c r="EB270" s="940"/>
      <c r="EC270" s="940"/>
      <c r="ED270" s="940"/>
      <c r="EE270" s="940"/>
      <c r="EF270" s="940"/>
      <c r="EG270" s="940"/>
      <c r="EH270" s="940"/>
      <c r="EI270" s="940"/>
      <c r="EJ270" s="940"/>
      <c r="EK270" s="940"/>
      <c r="EL270" s="940"/>
      <c r="EM270" s="940"/>
      <c r="EN270" s="940"/>
      <c r="EO270" s="940"/>
      <c r="EP270" s="940"/>
      <c r="EQ270" s="940"/>
      <c r="ER270" s="940"/>
      <c r="ES270" s="940"/>
      <c r="ET270" s="940"/>
      <c r="EU270" s="940"/>
      <c r="EV270" s="940"/>
      <c r="EW270" s="940"/>
      <c r="EX270" s="940"/>
      <c r="EY270" s="940"/>
      <c r="EZ270" s="940"/>
      <c r="FA270" s="940"/>
      <c r="FB270" s="940"/>
      <c r="FC270" s="940"/>
      <c r="FD270" s="940"/>
      <c r="FE270" s="940"/>
      <c r="FF270" s="940"/>
      <c r="FG270" s="940"/>
      <c r="FH270" s="940"/>
      <c r="FI270" s="940"/>
      <c r="FJ270" s="940"/>
      <c r="FK270" s="940"/>
      <c r="FL270" s="940"/>
      <c r="FM270" s="940"/>
      <c r="FN270" s="940"/>
      <c r="FO270" s="940"/>
      <c r="FP270" s="940"/>
      <c r="FQ270" s="940"/>
      <c r="FR270" s="940"/>
      <c r="FS270" s="940"/>
      <c r="FT270" s="951"/>
      <c r="FU270" s="951"/>
      <c r="FV270" s="951"/>
      <c r="FW270" s="951"/>
      <c r="FX270" s="951"/>
      <c r="FY270" s="951"/>
      <c r="FZ270" s="951"/>
      <c r="GA270" s="951"/>
      <c r="GB270" s="951"/>
      <c r="GC270" s="951"/>
      <c r="GD270" s="951"/>
      <c r="GE270" s="951"/>
      <c r="GF270" s="951"/>
      <c r="GG270" s="951"/>
      <c r="GH270" s="951"/>
    </row>
    <row r="271" spans="1:190" ht="27" customHeight="1" x14ac:dyDescent="0.15">
      <c r="A271" s="2172"/>
      <c r="B271" s="26"/>
      <c r="C271" s="1511"/>
      <c r="D271" s="987"/>
      <c r="E271" s="987"/>
      <c r="F271" s="987"/>
      <c r="G271" s="987"/>
      <c r="H271" s="1512"/>
      <c r="I271" s="1155"/>
      <c r="J271" s="48"/>
      <c r="K271" s="47"/>
      <c r="L271" s="47"/>
      <c r="M271" s="2048"/>
      <c r="N271" s="2048"/>
      <c r="O271" s="2048"/>
      <c r="P271" s="2048"/>
      <c r="Q271" s="2048"/>
      <c r="R271" s="2048"/>
      <c r="S271" s="2077" t="s">
        <v>22</v>
      </c>
      <c r="T271" s="2078"/>
      <c r="U271" s="2078"/>
      <c r="V271" s="2078"/>
      <c r="W271" s="2078"/>
      <c r="X271" s="2078"/>
      <c r="Y271" s="2078"/>
      <c r="Z271" s="2078"/>
      <c r="AA271" s="2186"/>
      <c r="AB271" s="2411"/>
      <c r="AC271" s="2412"/>
      <c r="AD271" s="2412"/>
      <c r="AE271" s="2412"/>
      <c r="AF271" s="2412"/>
      <c r="AG271" s="2412"/>
      <c r="AH271" s="2412"/>
      <c r="AI271" s="2412"/>
      <c r="AJ271" s="2412"/>
      <c r="AK271" s="2412"/>
      <c r="AL271" s="2412"/>
      <c r="AM271" s="2412"/>
      <c r="AN271" s="2413"/>
      <c r="AO271" s="2413"/>
      <c r="AP271" s="2413"/>
      <c r="AQ271" s="2413"/>
      <c r="AR271" s="2413"/>
      <c r="AS271" s="2413"/>
      <c r="AT271" s="2413"/>
      <c r="AU271" s="2413"/>
      <c r="AV271" s="2413"/>
      <c r="AW271" s="2413"/>
      <c r="AX271" s="2413"/>
      <c r="AY271" s="2413"/>
      <c r="AZ271" s="2413"/>
      <c r="BA271" s="2413"/>
      <c r="BB271" s="2413"/>
      <c r="BC271" s="2413"/>
      <c r="BD271" s="2413"/>
      <c r="BE271" s="2413"/>
      <c r="BF271" s="2413"/>
      <c r="BG271" s="2413"/>
      <c r="BH271" s="2413"/>
      <c r="BI271" s="2413"/>
      <c r="BJ271" s="2413"/>
      <c r="BK271" s="2413"/>
      <c r="BL271" s="2413"/>
      <c r="BM271" s="2413"/>
      <c r="BN271" s="2413"/>
      <c r="BO271" s="2413"/>
      <c r="BP271" s="2413"/>
      <c r="BQ271" s="2414"/>
      <c r="BR271" s="2414"/>
      <c r="BS271" s="2414"/>
      <c r="BT271" s="2415"/>
      <c r="BU271" s="463"/>
      <c r="BV271" s="710"/>
      <c r="BW271" s="710"/>
      <c r="BX271" s="710"/>
      <c r="BY271" s="442"/>
      <c r="BZ271" s="442"/>
      <c r="CA271" s="390"/>
      <c r="CB271" s="390"/>
      <c r="CC271" s="390"/>
      <c r="CD271" s="390"/>
      <c r="CE271" s="390"/>
      <c r="CF271" s="390"/>
      <c r="CG271" s="390"/>
      <c r="CH271" s="390"/>
      <c r="CI271" s="390"/>
      <c r="CJ271" s="390"/>
      <c r="CK271" s="390"/>
      <c r="CL271" s="390"/>
      <c r="CM271" s="390"/>
      <c r="CN271" s="390"/>
      <c r="CO271" s="390"/>
      <c r="CP271" s="390"/>
      <c r="CQ271" s="390"/>
      <c r="CR271" s="390"/>
      <c r="CS271" s="390"/>
      <c r="CT271" s="390"/>
      <c r="CU271" s="443"/>
      <c r="DL271" s="958"/>
      <c r="DM271" s="999" t="s">
        <v>1507</v>
      </c>
      <c r="DN271" s="999"/>
      <c r="DO271"/>
      <c r="DP271" s="1198" t="s">
        <v>6017</v>
      </c>
      <c r="DQ271" s="1008"/>
      <c r="DR271" s="951"/>
      <c r="DS271" s="391" t="str">
        <f>IF($AB$271="","",$AB$271)</f>
        <v/>
      </c>
      <c r="FJ271" s="940"/>
      <c r="FK271" s="940"/>
      <c r="FL271" s="940"/>
      <c r="FM271" s="940"/>
      <c r="FN271" s="940"/>
      <c r="FO271" s="940"/>
      <c r="FP271" s="940"/>
      <c r="FQ271" s="940"/>
      <c r="FR271" s="940"/>
      <c r="FS271" s="940"/>
    </row>
    <row r="272" spans="1:190" s="25" customFormat="1" ht="27" customHeight="1" thickBot="1" x14ac:dyDescent="0.2">
      <c r="A272" s="2172"/>
      <c r="B272" s="44"/>
      <c r="C272" s="1508"/>
      <c r="D272" s="1509"/>
      <c r="E272" s="1509"/>
      <c r="F272" s="1509"/>
      <c r="G272" s="1509"/>
      <c r="H272" s="1510"/>
      <c r="I272" s="1155"/>
      <c r="J272" s="46"/>
      <c r="K272" s="45"/>
      <c r="L272" s="45"/>
      <c r="M272" s="2423"/>
      <c r="N272" s="2423"/>
      <c r="O272" s="2423"/>
      <c r="P272" s="2423"/>
      <c r="Q272" s="2423"/>
      <c r="R272" s="2423"/>
      <c r="S272" s="2378" t="s">
        <v>21</v>
      </c>
      <c r="T272" s="2379"/>
      <c r="U272" s="2379"/>
      <c r="V272" s="2379"/>
      <c r="W272" s="2379"/>
      <c r="X272" s="2379"/>
      <c r="Y272" s="2379"/>
      <c r="Z272" s="2379"/>
      <c r="AA272" s="2380"/>
      <c r="AB272" s="2274"/>
      <c r="AC272" s="2275"/>
      <c r="AD272" s="2275"/>
      <c r="AE272" s="2275"/>
      <c r="AF272" s="2275"/>
      <c r="AG272" s="2275"/>
      <c r="AH272" s="2276" t="s">
        <v>20</v>
      </c>
      <c r="AI272" s="2276"/>
      <c r="AJ272" s="2276"/>
      <c r="AK272" s="2275"/>
      <c r="AL272" s="2275"/>
      <c r="AM272" s="2275"/>
      <c r="AN272" s="2275"/>
      <c r="AO272" s="2275"/>
      <c r="AP272" s="2275"/>
      <c r="AQ272" s="2276" t="s">
        <v>20</v>
      </c>
      <c r="AR272" s="2276"/>
      <c r="AS272" s="2276"/>
      <c r="AT272" s="2275"/>
      <c r="AU272" s="2275"/>
      <c r="AV272" s="2275"/>
      <c r="AW272" s="2275"/>
      <c r="AX272" s="2275"/>
      <c r="AY272" s="2275"/>
      <c r="AZ272" s="2363"/>
      <c r="BA272" s="2363"/>
      <c r="BB272" s="2363"/>
      <c r="BC272" s="2363"/>
      <c r="BD272" s="2363"/>
      <c r="BE272" s="2363"/>
      <c r="BF272" s="2363"/>
      <c r="BG272" s="2363"/>
      <c r="BH272" s="2363"/>
      <c r="BI272" s="2363"/>
      <c r="BJ272" s="2363"/>
      <c r="BK272" s="2363"/>
      <c r="BL272" s="2363"/>
      <c r="BM272" s="2363"/>
      <c r="BN272" s="2363"/>
      <c r="BO272" s="2363"/>
      <c r="BP272" s="2363"/>
      <c r="BQ272" s="2363"/>
      <c r="BR272" s="2363"/>
      <c r="BS272" s="2363"/>
      <c r="BT272" s="2363"/>
      <c r="BU272" s="460"/>
      <c r="BV272" s="460"/>
      <c r="BW272" s="460"/>
      <c r="BX272" s="460"/>
      <c r="BY272" s="464"/>
      <c r="BZ272" s="464"/>
      <c r="CA272" s="446"/>
      <c r="CB272" s="446"/>
      <c r="CC272" s="446"/>
      <c r="CD272" s="446"/>
      <c r="CE272" s="446"/>
      <c r="CF272" s="446"/>
      <c r="CG272" s="446"/>
      <c r="CH272" s="446"/>
      <c r="CI272" s="446"/>
      <c r="CJ272" s="446"/>
      <c r="CK272" s="446"/>
      <c r="CL272" s="446"/>
      <c r="CM272" s="446"/>
      <c r="CN272" s="446"/>
      <c r="CO272" s="446"/>
      <c r="CP272" s="446"/>
      <c r="CQ272" s="446"/>
      <c r="CR272" s="446"/>
      <c r="CS272" s="446"/>
      <c r="CT272" s="446"/>
      <c r="CU272" s="447"/>
      <c r="CV272" s="206"/>
      <c r="CW272" s="206"/>
      <c r="CX272" s="206"/>
      <c r="CY272" s="206"/>
      <c r="CZ272" s="206"/>
      <c r="DA272" s="206"/>
      <c r="DB272" s="206"/>
      <c r="DC272" s="206"/>
      <c r="DD272" s="206"/>
      <c r="DE272" s="206"/>
      <c r="DF272" s="206"/>
      <c r="DG272" s="206"/>
      <c r="DH272" s="206"/>
      <c r="DI272" s="206"/>
      <c r="DJ272" s="206"/>
      <c r="DK272" s="206"/>
      <c r="DL272" s="958"/>
      <c r="DM272" s="997" t="str">
        <f>CONCATENATE(AB272,"-",AK272,"-",AT272)</f>
        <v>--</v>
      </c>
      <c r="DN272" s="998" t="str">
        <f>ASC(DM272)</f>
        <v>--</v>
      </c>
      <c r="DO272"/>
      <c r="DP272" s="1010">
        <f>IF(DM272="--",1,0)</f>
        <v>1</v>
      </c>
      <c r="DQ272" s="1009" t="str">
        <f>IF(DS259=TRUE,$DS$244,DN272)</f>
        <v>--</v>
      </c>
      <c r="DR272" s="951"/>
      <c r="DS272" s="391" t="str">
        <f>IF($DN$272="","",$DN$272)</f>
        <v>--</v>
      </c>
      <c r="DT272" s="940"/>
      <c r="DU272" s="940"/>
      <c r="DV272" s="940"/>
      <c r="DW272" s="940"/>
      <c r="DX272" s="940"/>
      <c r="DY272" s="940"/>
      <c r="DZ272" s="940"/>
      <c r="EA272" s="940"/>
      <c r="EB272" s="940"/>
      <c r="EC272" s="940"/>
      <c r="ED272" s="940"/>
      <c r="EE272" s="940"/>
      <c r="EF272" s="940"/>
      <c r="EG272" s="940"/>
      <c r="EH272" s="940"/>
      <c r="EI272" s="940"/>
      <c r="EJ272" s="940"/>
      <c r="EK272" s="940"/>
      <c r="EL272" s="940"/>
      <c r="EM272" s="940"/>
      <c r="EN272" s="940"/>
      <c r="EO272" s="940"/>
      <c r="EP272" s="940"/>
      <c r="EQ272" s="940"/>
      <c r="ER272" s="940"/>
      <c r="ES272" s="940"/>
      <c r="ET272" s="940"/>
      <c r="EU272" s="940"/>
      <c r="EV272" s="940"/>
      <c r="EW272" s="940"/>
      <c r="EX272" s="940"/>
      <c r="EY272" s="940"/>
      <c r="EZ272" s="940"/>
      <c r="FA272" s="940"/>
      <c r="FB272" s="940"/>
      <c r="FC272" s="940"/>
      <c r="FD272" s="940"/>
      <c r="FE272" s="940"/>
      <c r="FF272" s="940"/>
      <c r="FG272" s="940"/>
      <c r="FH272" s="940"/>
      <c r="FI272" s="940"/>
      <c r="FJ272" s="940"/>
      <c r="FK272" s="940"/>
      <c r="FL272" s="940"/>
      <c r="FM272" s="940"/>
      <c r="FN272" s="940"/>
      <c r="FO272" s="940"/>
      <c r="FP272" s="940"/>
      <c r="FQ272" s="940"/>
      <c r="FR272" s="940"/>
      <c r="FS272" s="940"/>
      <c r="FT272" s="951"/>
      <c r="FU272" s="951"/>
      <c r="FV272" s="951"/>
      <c r="FW272" s="951"/>
      <c r="FX272" s="951"/>
      <c r="FY272" s="951"/>
      <c r="FZ272" s="951"/>
      <c r="GA272" s="951"/>
      <c r="GB272" s="951"/>
      <c r="GC272" s="951"/>
      <c r="GD272" s="951"/>
      <c r="GE272" s="951"/>
      <c r="GF272" s="951"/>
      <c r="GG272" s="951"/>
      <c r="GH272" s="951"/>
    </row>
    <row r="273" spans="1:190" s="25" customFormat="1" ht="15" hidden="1" customHeight="1" x14ac:dyDescent="0.15">
      <c r="A273" s="23"/>
      <c r="B273" s="44"/>
      <c r="C273" s="1508"/>
      <c r="D273" s="1509"/>
      <c r="E273" s="1509"/>
      <c r="F273" s="1509"/>
      <c r="G273" s="1509"/>
      <c r="H273" s="1510"/>
      <c r="I273" s="1155"/>
      <c r="J273" s="43"/>
      <c r="K273" s="43"/>
      <c r="L273" s="43"/>
      <c r="M273" s="43"/>
      <c r="N273" s="43"/>
      <c r="O273" s="43"/>
      <c r="P273" s="43"/>
      <c r="Q273" s="43"/>
      <c r="R273" s="43"/>
      <c r="S273" s="43"/>
      <c r="T273" s="43"/>
      <c r="U273" s="43"/>
      <c r="V273" s="43"/>
      <c r="W273" s="43"/>
      <c r="X273" s="43"/>
      <c r="Y273" s="43"/>
      <c r="Z273" s="43"/>
      <c r="AA273" s="43"/>
      <c r="AB273" s="43"/>
      <c r="AC273" s="43"/>
      <c r="AD273" s="43"/>
      <c r="AE273" s="43"/>
      <c r="AF273" s="43"/>
      <c r="AG273" s="43"/>
      <c r="AH273" s="43"/>
      <c r="AI273" s="43"/>
      <c r="AJ273" s="43"/>
      <c r="AK273" s="43"/>
      <c r="AL273" s="43"/>
      <c r="AM273" s="43"/>
      <c r="AN273" s="43"/>
      <c r="AO273" s="43"/>
      <c r="AP273" s="43"/>
      <c r="AQ273" s="43"/>
      <c r="AR273" s="43"/>
      <c r="AS273" s="43"/>
      <c r="AT273" s="43"/>
      <c r="AU273" s="43"/>
      <c r="AV273" s="43"/>
      <c r="AW273" s="43"/>
      <c r="AX273" s="43"/>
      <c r="AY273" s="43"/>
      <c r="AZ273" s="43"/>
      <c r="BA273" s="43"/>
      <c r="BB273" s="43"/>
      <c r="BC273" s="43"/>
      <c r="BD273" s="43"/>
      <c r="BE273" s="43"/>
      <c r="BF273" s="43"/>
      <c r="BG273" s="43"/>
      <c r="BH273" s="43"/>
      <c r="BI273" s="43"/>
      <c r="BJ273" s="43"/>
      <c r="BK273" s="43"/>
      <c r="BL273" s="43"/>
      <c r="BM273" s="43"/>
      <c r="BN273" s="43"/>
      <c r="BO273" s="43"/>
      <c r="BP273" s="730"/>
      <c r="BQ273" s="730"/>
      <c r="BR273" s="730"/>
      <c r="BS273" s="730"/>
      <c r="BT273" s="730"/>
      <c r="BU273" s="28"/>
      <c r="BV273" s="28"/>
      <c r="BW273" s="28"/>
      <c r="BX273" s="28"/>
      <c r="BY273" s="41"/>
      <c r="BZ273" s="41"/>
      <c r="CA273" s="392"/>
      <c r="CB273" s="392"/>
      <c r="CC273" s="392"/>
      <c r="CD273" s="392"/>
      <c r="CE273" s="392"/>
      <c r="CF273" s="392"/>
      <c r="CG273" s="392"/>
      <c r="CH273" s="392"/>
      <c r="CI273" s="392"/>
      <c r="CJ273" s="392"/>
      <c r="CK273" s="392"/>
      <c r="CL273" s="392"/>
      <c r="CM273" s="392"/>
      <c r="CN273" s="392"/>
      <c r="CO273" s="392"/>
      <c r="CP273" s="392"/>
      <c r="CQ273" s="392"/>
      <c r="CR273" s="392"/>
      <c r="CS273" s="392"/>
      <c r="CT273" s="392"/>
      <c r="CU273" s="392"/>
      <c r="CV273" s="729"/>
      <c r="CW273" s="729"/>
      <c r="CX273" s="729"/>
      <c r="CY273" s="729"/>
      <c r="CZ273" s="729"/>
      <c r="DA273" s="729"/>
      <c r="DB273" s="729"/>
      <c r="DC273" s="729"/>
      <c r="DD273" s="729"/>
      <c r="DE273" s="729"/>
      <c r="DF273" s="729"/>
      <c r="DG273" s="729"/>
      <c r="DH273" s="729"/>
      <c r="DI273" s="729"/>
      <c r="DJ273" s="729"/>
      <c r="DK273" s="729"/>
      <c r="DL273" s="958"/>
      <c r="DM273" s="940"/>
      <c r="DN273" s="940"/>
      <c r="DO273" s="940"/>
      <c r="DP273" s="940"/>
      <c r="DQ273" s="940"/>
      <c r="DR273" s="940"/>
      <c r="DS273" s="940"/>
      <c r="DT273" s="940"/>
      <c r="DU273" s="940"/>
      <c r="DV273" s="940"/>
      <c r="DW273" s="940"/>
      <c r="DX273" s="940"/>
      <c r="DY273" s="940"/>
      <c r="DZ273" s="940"/>
      <c r="EA273" s="940"/>
      <c r="EB273" s="940"/>
      <c r="EC273" s="940"/>
      <c r="ED273" s="940"/>
      <c r="EE273" s="940"/>
      <c r="EF273" s="940"/>
      <c r="EG273" s="940"/>
      <c r="EH273" s="940"/>
      <c r="EI273" s="940"/>
      <c r="EJ273" s="940"/>
      <c r="EK273" s="940"/>
      <c r="EL273" s="940"/>
      <c r="EM273" s="940"/>
      <c r="EN273" s="940"/>
      <c r="EO273" s="940"/>
      <c r="EP273" s="940"/>
      <c r="EQ273" s="940"/>
      <c r="ER273" s="940"/>
      <c r="ES273" s="940"/>
      <c r="ET273" s="940"/>
      <c r="EU273" s="940"/>
      <c r="EV273" s="940"/>
      <c r="EW273" s="940"/>
      <c r="EX273" s="940"/>
      <c r="EY273" s="940"/>
      <c r="EZ273" s="940"/>
      <c r="FA273" s="940"/>
      <c r="FB273" s="940"/>
      <c r="FC273" s="940"/>
      <c r="FD273" s="940"/>
      <c r="FE273" s="940"/>
      <c r="FF273" s="940"/>
      <c r="FG273" s="940"/>
      <c r="FH273" s="940"/>
      <c r="FI273" s="940"/>
      <c r="FJ273" s="940"/>
      <c r="FK273" s="940"/>
      <c r="FL273" s="940"/>
      <c r="FM273" s="940"/>
      <c r="FN273" s="940"/>
      <c r="FO273" s="940"/>
      <c r="FP273" s="940"/>
      <c r="FQ273" s="940"/>
      <c r="FR273" s="940"/>
      <c r="FS273" s="940"/>
      <c r="FT273" s="951"/>
      <c r="FU273" s="951"/>
      <c r="FV273" s="951"/>
      <c r="FW273" s="951"/>
      <c r="FX273" s="951"/>
      <c r="FY273" s="951"/>
      <c r="FZ273" s="951"/>
      <c r="GA273" s="951"/>
      <c r="GB273" s="951"/>
      <c r="GC273" s="951"/>
      <c r="GD273" s="951"/>
      <c r="GE273" s="951"/>
      <c r="GF273" s="951"/>
      <c r="GG273" s="951"/>
      <c r="GH273" s="951"/>
    </row>
    <row r="274" spans="1:190" s="25" customFormat="1" ht="15" hidden="1" customHeight="1" x14ac:dyDescent="0.15">
      <c r="A274" s="296"/>
      <c r="B274" s="44"/>
      <c r="C274" s="1508"/>
      <c r="D274" s="1509"/>
      <c r="E274" s="1509"/>
      <c r="F274" s="1509"/>
      <c r="G274" s="1509"/>
      <c r="H274" s="1510"/>
      <c r="I274" s="1155"/>
      <c r="J274" s="43"/>
      <c r="K274" s="43"/>
      <c r="L274" s="43"/>
      <c r="M274" s="43"/>
      <c r="N274" s="43"/>
      <c r="O274" s="43"/>
      <c r="P274" s="43"/>
      <c r="Q274" s="43"/>
      <c r="R274" s="43"/>
      <c r="S274" s="43"/>
      <c r="T274" s="43"/>
      <c r="U274" s="43"/>
      <c r="V274" s="43"/>
      <c r="W274" s="43"/>
      <c r="X274" s="43"/>
      <c r="Y274" s="43"/>
      <c r="Z274" s="43"/>
      <c r="AA274" s="43"/>
      <c r="AB274" s="43"/>
      <c r="AC274" s="43"/>
      <c r="AD274" s="43"/>
      <c r="AE274" s="43"/>
      <c r="AF274" s="43"/>
      <c r="AG274" s="43"/>
      <c r="AH274" s="43"/>
      <c r="AI274" s="43"/>
      <c r="AJ274" s="43"/>
      <c r="AK274" s="43"/>
      <c r="AL274" s="43"/>
      <c r="AM274" s="43"/>
      <c r="AN274" s="43"/>
      <c r="AO274" s="43"/>
      <c r="AP274" s="43"/>
      <c r="AQ274" s="43"/>
      <c r="AR274" s="43"/>
      <c r="AS274" s="43"/>
      <c r="AT274" s="43"/>
      <c r="AU274" s="43"/>
      <c r="AV274" s="43"/>
      <c r="AW274" s="43"/>
      <c r="AX274" s="43"/>
      <c r="AY274" s="43"/>
      <c r="AZ274" s="43"/>
      <c r="BA274" s="43"/>
      <c r="BB274" s="43"/>
      <c r="BC274" s="43"/>
      <c r="BD274" s="43"/>
      <c r="BE274" s="43"/>
      <c r="BF274" s="43"/>
      <c r="BG274" s="43"/>
      <c r="BH274" s="43"/>
      <c r="BI274" s="43"/>
      <c r="BJ274" s="43"/>
      <c r="BK274" s="43"/>
      <c r="BL274" s="43"/>
      <c r="BM274" s="43"/>
      <c r="BN274" s="43"/>
      <c r="BO274" s="43"/>
      <c r="BP274" s="730"/>
      <c r="BQ274" s="730"/>
      <c r="BR274" s="730"/>
      <c r="BS274" s="730"/>
      <c r="BT274" s="730"/>
      <c r="BU274" s="28"/>
      <c r="BV274" s="28"/>
      <c r="BW274" s="28"/>
      <c r="BX274" s="28"/>
      <c r="BY274" s="41"/>
      <c r="BZ274" s="41"/>
      <c r="CA274" s="392"/>
      <c r="CB274" s="392"/>
      <c r="CC274" s="392"/>
      <c r="CD274" s="392"/>
      <c r="CE274" s="392"/>
      <c r="CF274" s="392"/>
      <c r="CG274" s="392"/>
      <c r="CH274" s="392"/>
      <c r="CI274" s="392"/>
      <c r="CJ274" s="392"/>
      <c r="CK274" s="392"/>
      <c r="CL274" s="392"/>
      <c r="CM274" s="392"/>
      <c r="CN274" s="392"/>
      <c r="CO274" s="392"/>
      <c r="CP274" s="392"/>
      <c r="CQ274" s="392"/>
      <c r="CR274" s="392"/>
      <c r="CS274" s="392"/>
      <c r="CT274" s="392"/>
      <c r="CU274" s="392"/>
      <c r="CV274" s="729"/>
      <c r="CW274" s="729"/>
      <c r="CX274" s="729"/>
      <c r="CY274" s="729"/>
      <c r="CZ274" s="729"/>
      <c r="DA274" s="729"/>
      <c r="DB274" s="729"/>
      <c r="DC274" s="729"/>
      <c r="DD274" s="729"/>
      <c r="DE274" s="729"/>
      <c r="DF274" s="729"/>
      <c r="DG274" s="729"/>
      <c r="DH274" s="729"/>
      <c r="DI274" s="729"/>
      <c r="DJ274" s="729"/>
      <c r="DK274" s="729"/>
      <c r="DL274" s="958"/>
      <c r="DM274" s="940"/>
      <c r="DN274" s="940"/>
      <c r="DO274" s="940"/>
      <c r="DP274" s="940"/>
      <c r="DQ274" s="940"/>
      <c r="DR274" s="940"/>
      <c r="DS274" s="940"/>
      <c r="DT274" s="940"/>
      <c r="DU274" s="940"/>
      <c r="DV274" s="940"/>
      <c r="DW274" s="940"/>
      <c r="DX274" s="940"/>
      <c r="DY274" s="940"/>
      <c r="DZ274" s="940"/>
      <c r="EA274" s="940"/>
      <c r="EB274" s="940"/>
      <c r="EC274" s="940"/>
      <c r="ED274" s="940"/>
      <c r="EE274" s="940"/>
      <c r="EF274" s="940"/>
      <c r="EG274" s="940"/>
      <c r="EH274" s="940"/>
      <c r="EI274" s="940"/>
      <c r="EJ274" s="940"/>
      <c r="EK274" s="940"/>
      <c r="EL274" s="940"/>
      <c r="EM274" s="940"/>
      <c r="EN274" s="940"/>
      <c r="EO274" s="940"/>
      <c r="EP274" s="940"/>
      <c r="EQ274" s="940"/>
      <c r="ER274" s="940"/>
      <c r="ES274" s="940"/>
      <c r="ET274" s="940"/>
      <c r="EU274" s="940"/>
      <c r="EV274" s="940"/>
      <c r="EW274" s="940"/>
      <c r="EX274" s="940"/>
      <c r="EY274" s="940"/>
      <c r="EZ274" s="940"/>
      <c r="FA274" s="940"/>
      <c r="FB274" s="940"/>
      <c r="FC274" s="940"/>
      <c r="FD274" s="940"/>
      <c r="FE274" s="940"/>
      <c r="FF274" s="940"/>
      <c r="FG274" s="940"/>
      <c r="FH274" s="940"/>
      <c r="FI274" s="940"/>
      <c r="FJ274" s="940"/>
      <c r="FK274" s="940"/>
      <c r="FL274" s="940"/>
      <c r="FM274" s="940"/>
      <c r="FN274" s="940"/>
      <c r="FO274" s="940"/>
      <c r="FP274" s="940"/>
      <c r="FQ274" s="940"/>
      <c r="FR274" s="940"/>
      <c r="FS274" s="940"/>
      <c r="FT274" s="951"/>
      <c r="FU274" s="951"/>
      <c r="FV274" s="951"/>
      <c r="FW274" s="951"/>
      <c r="FX274" s="951"/>
      <c r="FY274" s="951"/>
      <c r="FZ274" s="951"/>
      <c r="GA274" s="951"/>
      <c r="GB274" s="951"/>
      <c r="GC274" s="951"/>
      <c r="GD274" s="951"/>
      <c r="GE274" s="951"/>
      <c r="GF274" s="951"/>
      <c r="GG274" s="951"/>
      <c r="GH274" s="951"/>
    </row>
    <row r="275" spans="1:190" s="25" customFormat="1" ht="15" hidden="1" customHeight="1" x14ac:dyDescent="0.15">
      <c r="A275" s="296"/>
      <c r="B275" s="44"/>
      <c r="C275" s="1508"/>
      <c r="D275" s="1509"/>
      <c r="E275" s="1509"/>
      <c r="F275" s="1509"/>
      <c r="G275" s="1509"/>
      <c r="H275" s="1510"/>
      <c r="I275" s="1155"/>
      <c r="J275" s="43"/>
      <c r="K275" s="43"/>
      <c r="L275" s="43"/>
      <c r="M275" s="43"/>
      <c r="N275" s="43"/>
      <c r="O275" s="43"/>
      <c r="P275" s="43"/>
      <c r="Q275" s="43"/>
      <c r="R275" s="43"/>
      <c r="S275" s="43"/>
      <c r="T275" s="43"/>
      <c r="U275" s="43"/>
      <c r="V275" s="43"/>
      <c r="W275" s="43"/>
      <c r="X275" s="43"/>
      <c r="Y275" s="43"/>
      <c r="Z275" s="43"/>
      <c r="AA275" s="43"/>
      <c r="AB275" s="43"/>
      <c r="AC275" s="43"/>
      <c r="AD275" s="43"/>
      <c r="AE275" s="43"/>
      <c r="AF275" s="43"/>
      <c r="AG275" s="43"/>
      <c r="AH275" s="43"/>
      <c r="AI275" s="43"/>
      <c r="AJ275" s="43"/>
      <c r="AK275" s="43"/>
      <c r="AL275" s="43"/>
      <c r="AM275" s="43"/>
      <c r="AN275" s="43"/>
      <c r="AO275" s="43"/>
      <c r="AP275" s="43"/>
      <c r="AQ275" s="43"/>
      <c r="AR275" s="43"/>
      <c r="AS275" s="43"/>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730"/>
      <c r="BQ275" s="730"/>
      <c r="BR275" s="730"/>
      <c r="BS275" s="730"/>
      <c r="BT275" s="730"/>
      <c r="BU275" s="28"/>
      <c r="BV275" s="28"/>
      <c r="BW275" s="28"/>
      <c r="BX275" s="28"/>
      <c r="BY275" s="41"/>
      <c r="BZ275" s="41"/>
      <c r="CA275" s="392"/>
      <c r="CB275" s="392"/>
      <c r="CC275" s="392"/>
      <c r="CD275" s="392"/>
      <c r="CE275" s="392"/>
      <c r="CF275" s="392"/>
      <c r="CG275" s="392"/>
      <c r="CH275" s="392"/>
      <c r="CI275" s="392"/>
      <c r="CJ275" s="392"/>
      <c r="CK275" s="392"/>
      <c r="CL275" s="392"/>
      <c r="CM275" s="392"/>
      <c r="CN275" s="392"/>
      <c r="CO275" s="392"/>
      <c r="CP275" s="392"/>
      <c r="CQ275" s="392"/>
      <c r="CR275" s="392"/>
      <c r="CS275" s="392"/>
      <c r="CT275" s="392"/>
      <c r="CU275" s="392"/>
      <c r="CV275" s="729"/>
      <c r="CW275" s="729"/>
      <c r="CX275" s="729"/>
      <c r="CY275" s="729"/>
      <c r="CZ275" s="729"/>
      <c r="DA275" s="729"/>
      <c r="DB275" s="729"/>
      <c r="DC275" s="729"/>
      <c r="DD275" s="729"/>
      <c r="DE275" s="729"/>
      <c r="DF275" s="729"/>
      <c r="DG275" s="729"/>
      <c r="DH275" s="729"/>
      <c r="DI275" s="729"/>
      <c r="DJ275" s="729"/>
      <c r="DK275" s="729"/>
      <c r="DL275" s="958"/>
      <c r="DM275" s="940"/>
      <c r="DN275" s="940"/>
      <c r="DO275" s="940"/>
      <c r="DP275" s="940"/>
      <c r="DQ275" s="940"/>
      <c r="DR275" s="940"/>
      <c r="DS275" s="940"/>
      <c r="DT275" s="940"/>
      <c r="DU275" s="940"/>
      <c r="DV275" s="940"/>
      <c r="DW275" s="940"/>
      <c r="DX275" s="940"/>
      <c r="DY275" s="940"/>
      <c r="DZ275" s="940"/>
      <c r="EA275" s="940"/>
      <c r="EB275" s="940"/>
      <c r="EC275" s="940"/>
      <c r="ED275" s="940"/>
      <c r="EE275" s="940"/>
      <c r="EF275" s="940"/>
      <c r="EG275" s="940"/>
      <c r="EH275" s="940"/>
      <c r="EI275" s="940"/>
      <c r="EJ275" s="940"/>
      <c r="EK275" s="940"/>
      <c r="EL275" s="940"/>
      <c r="EM275" s="940"/>
      <c r="EN275" s="940"/>
      <c r="EO275" s="940"/>
      <c r="EP275" s="940"/>
      <c r="EQ275" s="940"/>
      <c r="ER275" s="940"/>
      <c r="ES275" s="940"/>
      <c r="ET275" s="940"/>
      <c r="EU275" s="940"/>
      <c r="EV275" s="940"/>
      <c r="EW275" s="940"/>
      <c r="EX275" s="940"/>
      <c r="EY275" s="940"/>
      <c r="EZ275" s="940"/>
      <c r="FA275" s="940"/>
      <c r="FB275" s="940"/>
      <c r="FC275" s="940"/>
      <c r="FD275" s="940"/>
      <c r="FE275" s="940"/>
      <c r="FF275" s="940"/>
      <c r="FG275" s="940"/>
      <c r="FH275" s="940"/>
      <c r="FI275" s="940"/>
      <c r="FJ275" s="940"/>
      <c r="FK275" s="940"/>
      <c r="FL275" s="940"/>
      <c r="FM275" s="940"/>
      <c r="FN275" s="940"/>
      <c r="FO275" s="940"/>
      <c r="FP275" s="940"/>
      <c r="FQ275" s="940"/>
      <c r="FR275" s="940"/>
      <c r="FS275" s="940"/>
      <c r="FT275" s="951"/>
      <c r="FU275" s="951"/>
      <c r="FV275" s="951"/>
      <c r="FW275" s="951"/>
      <c r="FX275" s="951"/>
      <c r="FY275" s="951"/>
      <c r="FZ275" s="951"/>
      <c r="GA275" s="951"/>
      <c r="GB275" s="951"/>
      <c r="GC275" s="951"/>
      <c r="GD275" s="951"/>
      <c r="GE275" s="951"/>
      <c r="GF275" s="951"/>
      <c r="GG275" s="951"/>
      <c r="GH275" s="951"/>
    </row>
    <row r="276" spans="1:190" s="25" customFormat="1" ht="15" customHeight="1" thickBot="1" x14ac:dyDescent="0.2">
      <c r="A276" s="296"/>
      <c r="B276" s="44"/>
      <c r="C276" s="1508"/>
      <c r="D276" s="1509"/>
      <c r="E276" s="1509"/>
      <c r="F276" s="1509"/>
      <c r="G276" s="1509"/>
      <c r="H276" s="1510"/>
      <c r="I276" s="1155"/>
      <c r="J276" s="43"/>
      <c r="K276" s="43"/>
      <c r="L276" s="43"/>
      <c r="M276" s="43"/>
      <c r="N276" s="43"/>
      <c r="O276" s="43"/>
      <c r="P276" s="43"/>
      <c r="Q276" s="43"/>
      <c r="R276" s="43"/>
      <c r="S276" s="43"/>
      <c r="T276" s="43"/>
      <c r="U276" s="43"/>
      <c r="V276" s="43"/>
      <c r="W276" s="43"/>
      <c r="X276" s="43"/>
      <c r="Y276" s="43"/>
      <c r="Z276" s="43"/>
      <c r="AA276" s="43"/>
      <c r="AB276" s="43"/>
      <c r="AC276" s="43"/>
      <c r="AD276" s="43"/>
      <c r="AE276" s="43"/>
      <c r="AF276" s="43"/>
      <c r="AG276" s="43"/>
      <c r="AH276" s="43"/>
      <c r="AI276" s="43"/>
      <c r="AJ276" s="43"/>
      <c r="AK276" s="43"/>
      <c r="AL276" s="43"/>
      <c r="AM276" s="43"/>
      <c r="AN276" s="43"/>
      <c r="AO276" s="43"/>
      <c r="AP276" s="43"/>
      <c r="AQ276" s="43"/>
      <c r="AR276" s="43"/>
      <c r="AS276" s="43"/>
      <c r="AT276" s="43"/>
      <c r="AU276" s="43"/>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730"/>
      <c r="BU276" s="28"/>
      <c r="BV276" s="28"/>
      <c r="BW276" s="28"/>
      <c r="BX276" s="28"/>
      <c r="BY276" s="41"/>
      <c r="BZ276" s="41"/>
      <c r="CA276" s="392"/>
      <c r="CB276" s="392"/>
      <c r="CC276" s="392"/>
      <c r="CD276" s="392"/>
      <c r="CE276" s="392"/>
      <c r="CF276" s="392"/>
      <c r="CG276" s="392"/>
      <c r="CH276" s="392"/>
      <c r="CI276" s="392"/>
      <c r="CJ276" s="392"/>
      <c r="CK276" s="392"/>
      <c r="CL276" s="392"/>
      <c r="CM276" s="392"/>
      <c r="CN276" s="392"/>
      <c r="CO276" s="392"/>
      <c r="CP276" s="392"/>
      <c r="CQ276" s="392"/>
      <c r="CR276" s="392"/>
      <c r="CS276" s="392"/>
      <c r="CT276" s="392"/>
      <c r="CU276" s="392"/>
      <c r="CV276" s="729"/>
      <c r="CW276" s="729"/>
      <c r="CX276" s="729"/>
      <c r="CY276" s="729"/>
      <c r="CZ276" s="729"/>
      <c r="DA276" s="729"/>
      <c r="DB276" s="729"/>
      <c r="DC276" s="729"/>
      <c r="DD276" s="729"/>
      <c r="DE276" s="729"/>
      <c r="DF276" s="729"/>
      <c r="DG276" s="729"/>
      <c r="DH276" s="729"/>
      <c r="DI276" s="729"/>
      <c r="DJ276" s="729"/>
      <c r="DK276" s="729"/>
      <c r="DL276" s="958"/>
      <c r="DM276" s="940"/>
      <c r="DN276" s="940"/>
      <c r="DO276" s="940"/>
      <c r="DP276" s="940"/>
      <c r="DQ276" s="940"/>
      <c r="DR276" s="940"/>
      <c r="DS276" s="940"/>
      <c r="DT276" s="940"/>
      <c r="DU276" s="940"/>
      <c r="DV276" s="940"/>
      <c r="DW276" s="940"/>
      <c r="DX276" s="940"/>
      <c r="DY276" s="940"/>
      <c r="DZ276" s="940"/>
      <c r="EA276" s="940"/>
      <c r="EB276" s="940"/>
      <c r="EC276" s="940"/>
      <c r="ED276" s="940"/>
      <c r="EE276" s="940"/>
      <c r="EF276" s="940"/>
      <c r="EG276" s="940"/>
      <c r="EH276" s="940"/>
      <c r="EI276" s="940"/>
      <c r="EJ276" s="940"/>
      <c r="EK276" s="940"/>
      <c r="EL276" s="940"/>
      <c r="EM276" s="940"/>
      <c r="EN276" s="940"/>
      <c r="EO276" s="940"/>
      <c r="EP276" s="940"/>
      <c r="EQ276" s="940"/>
      <c r="ER276" s="940"/>
      <c r="ES276" s="940"/>
      <c r="ET276" s="940"/>
      <c r="EU276" s="940"/>
      <c r="EV276" s="940"/>
      <c r="EW276" s="940"/>
      <c r="EX276" s="940"/>
      <c r="EY276" s="940"/>
      <c r="EZ276" s="940"/>
      <c r="FA276" s="940"/>
      <c r="FB276" s="940"/>
      <c r="FC276" s="940"/>
      <c r="FD276" s="940"/>
      <c r="FE276" s="940"/>
      <c r="FF276" s="940"/>
      <c r="FG276" s="940"/>
      <c r="FH276" s="940"/>
      <c r="FI276" s="940"/>
      <c r="FJ276" s="940"/>
      <c r="FK276" s="940"/>
      <c r="FL276" s="940"/>
      <c r="FM276" s="940"/>
      <c r="FN276" s="940"/>
      <c r="FO276" s="940"/>
      <c r="FP276" s="940"/>
      <c r="FQ276" s="940"/>
      <c r="FR276" s="940"/>
      <c r="FS276" s="940"/>
      <c r="FT276" s="951"/>
      <c r="FU276" s="951"/>
      <c r="FV276" s="951"/>
      <c r="FW276" s="951"/>
      <c r="FX276" s="951"/>
      <c r="FY276" s="951"/>
      <c r="FZ276" s="951"/>
      <c r="GA276" s="951"/>
      <c r="GB276" s="951"/>
      <c r="GC276" s="951"/>
      <c r="GD276" s="951"/>
      <c r="GE276" s="951"/>
      <c r="GF276" s="951"/>
      <c r="GG276" s="951"/>
      <c r="GH276" s="951"/>
    </row>
    <row r="277" spans="1:190" s="25" customFormat="1" ht="35.1" customHeight="1" thickBot="1" x14ac:dyDescent="0.2">
      <c r="A277" s="23"/>
      <c r="B277" s="26"/>
      <c r="C277" s="1508"/>
      <c r="D277" s="1509"/>
      <c r="E277" s="1509"/>
      <c r="F277" s="1509"/>
      <c r="G277" s="1509"/>
      <c r="H277" s="1510"/>
      <c r="I277" s="1155"/>
      <c r="J277" s="2406" t="s">
        <v>1710</v>
      </c>
      <c r="K277" s="2588"/>
      <c r="L277" s="2588"/>
      <c r="M277" s="2588"/>
      <c r="N277" s="2588"/>
      <c r="O277" s="2588"/>
      <c r="P277" s="2588"/>
      <c r="Q277" s="2588"/>
      <c r="R277" s="2588"/>
      <c r="S277" s="2588"/>
      <c r="T277" s="2588"/>
      <c r="U277" s="2588"/>
      <c r="V277" s="2588"/>
      <c r="W277" s="2588"/>
      <c r="X277" s="2588"/>
      <c r="Y277" s="2588"/>
      <c r="Z277" s="2588"/>
      <c r="AA277" s="2588"/>
      <c r="AB277" s="2588"/>
      <c r="AC277" s="2588"/>
      <c r="AD277" s="2588"/>
      <c r="AE277" s="2588"/>
      <c r="AF277" s="2588"/>
      <c r="AG277" s="2588"/>
      <c r="AH277" s="2588"/>
      <c r="AI277" s="2588"/>
      <c r="AJ277" s="2588"/>
      <c r="AK277" s="2588"/>
      <c r="AL277" s="2588"/>
      <c r="AM277" s="2588"/>
      <c r="AN277" s="2588"/>
      <c r="AO277" s="2588"/>
      <c r="AP277" s="2588"/>
      <c r="AQ277" s="2588"/>
      <c r="AR277" s="2588"/>
      <c r="AS277" s="2588"/>
      <c r="AT277" s="2588"/>
      <c r="AU277" s="2588"/>
      <c r="AV277" s="2588"/>
      <c r="AW277" s="2588"/>
      <c r="AX277" s="2588"/>
      <c r="AY277" s="2588"/>
      <c r="AZ277" s="2588"/>
      <c r="BA277" s="2588"/>
      <c r="BB277" s="2588"/>
      <c r="BC277" s="2588"/>
      <c r="BD277" s="2588"/>
      <c r="BE277" s="2588"/>
      <c r="BF277" s="2588"/>
      <c r="BG277" s="2588"/>
      <c r="BH277" s="2588"/>
      <c r="BI277" s="2588"/>
      <c r="BJ277" s="2588"/>
      <c r="BK277" s="2588"/>
      <c r="BL277" s="2064" t="s">
        <v>19</v>
      </c>
      <c r="BM277" s="2065"/>
      <c r="BN277" s="2065"/>
      <c r="BO277" s="2065"/>
      <c r="BP277" s="2065"/>
      <c r="BQ277" s="2065"/>
      <c r="BR277" s="2065"/>
      <c r="BS277" s="2065"/>
      <c r="BT277" s="2065"/>
      <c r="BU277" s="465"/>
      <c r="BV277" s="456"/>
      <c r="BW277" s="456"/>
      <c r="BX277" s="456"/>
      <c r="BY277" s="461"/>
      <c r="BZ277" s="461"/>
      <c r="CA277" s="457"/>
      <c r="CB277" s="457"/>
      <c r="CC277" s="457"/>
      <c r="CD277" s="457"/>
      <c r="CE277" s="457"/>
      <c r="CF277" s="457"/>
      <c r="CG277" s="457"/>
      <c r="CH277" s="457"/>
      <c r="CI277" s="457"/>
      <c r="CJ277" s="457"/>
      <c r="CK277" s="457"/>
      <c r="CL277" s="457"/>
      <c r="CM277" s="457"/>
      <c r="CN277" s="457"/>
      <c r="CO277" s="457"/>
      <c r="CP277" s="457"/>
      <c r="CQ277" s="457"/>
      <c r="CR277" s="457"/>
      <c r="CS277" s="457"/>
      <c r="CT277" s="457"/>
      <c r="CU277" s="458"/>
      <c r="CV277" s="206"/>
      <c r="CW277" s="206"/>
      <c r="CX277" s="206"/>
      <c r="CY277" s="206"/>
      <c r="CZ277" s="206"/>
      <c r="DA277" s="206"/>
      <c r="DB277" s="206"/>
      <c r="DC277" s="206"/>
      <c r="DD277" s="206"/>
      <c r="DE277" s="206"/>
      <c r="DF277" s="206"/>
      <c r="DG277" s="206"/>
      <c r="DH277" s="206"/>
      <c r="DI277" s="206"/>
      <c r="DJ277" s="206"/>
      <c r="DK277" s="206"/>
      <c r="DL277" s="958"/>
      <c r="DM277" s="940" t="s">
        <v>1691</v>
      </c>
      <c r="DN277" s="940"/>
      <c r="DO277" s="940" t="s">
        <v>1690</v>
      </c>
      <c r="DP277" s="940" t="s">
        <v>1688</v>
      </c>
      <c r="DQ277" s="940" t="s">
        <v>2245</v>
      </c>
      <c r="DR277" s="940"/>
      <c r="DS277" s="940"/>
      <c r="DT277" s="940"/>
      <c r="DU277" s="940"/>
      <c r="DV277" s="940"/>
      <c r="DW277" s="940"/>
      <c r="DX277" s="940"/>
      <c r="DY277" s="940"/>
      <c r="DZ277" s="940"/>
      <c r="EA277" s="940"/>
      <c r="EB277" s="940"/>
      <c r="EC277" s="940"/>
      <c r="ED277" s="940"/>
      <c r="EE277" s="940"/>
      <c r="EF277" s="940"/>
      <c r="EG277" s="940"/>
      <c r="EH277" s="940"/>
      <c r="EI277" s="940"/>
      <c r="EJ277" s="940"/>
      <c r="EK277" s="940"/>
      <c r="EL277" s="940"/>
      <c r="EM277" s="940"/>
      <c r="EN277" s="940"/>
      <c r="EO277" s="940"/>
      <c r="EP277" s="940"/>
      <c r="EQ277" s="940"/>
      <c r="ER277" s="940"/>
      <c r="ES277" s="940"/>
      <c r="ET277" s="940"/>
      <c r="EU277" s="940"/>
      <c r="EV277" s="940"/>
      <c r="EW277" s="940"/>
      <c r="EX277" s="940"/>
      <c r="EY277" s="940"/>
      <c r="EZ277" s="940"/>
      <c r="FA277" s="940"/>
      <c r="FB277" s="940"/>
      <c r="FC277" s="940"/>
      <c r="FD277" s="940"/>
      <c r="FE277" s="940"/>
      <c r="FF277" s="940"/>
      <c r="FG277" s="940"/>
      <c r="FH277" s="940"/>
      <c r="FI277" s="940"/>
      <c r="FJ277" s="940"/>
      <c r="FK277" s="940"/>
      <c r="FL277" s="940"/>
      <c r="FM277" s="940"/>
      <c r="FN277" s="940"/>
      <c r="FO277" s="940"/>
      <c r="FP277" s="940"/>
      <c r="FQ277" s="940"/>
      <c r="FR277" s="940"/>
      <c r="FS277" s="940"/>
      <c r="FT277" s="951"/>
      <c r="FU277" s="951"/>
      <c r="FV277" s="951"/>
      <c r="FW277" s="951"/>
      <c r="FX277" s="951"/>
      <c r="FY277" s="951"/>
      <c r="FZ277" s="951"/>
      <c r="GA277" s="951"/>
      <c r="GB277" s="951"/>
      <c r="GC277" s="951"/>
      <c r="GD277" s="951"/>
      <c r="GE277" s="951"/>
      <c r="GF277" s="951"/>
      <c r="GG277" s="951"/>
      <c r="GH277" s="951"/>
    </row>
    <row r="278" spans="1:190" ht="27" customHeight="1" x14ac:dyDescent="0.15">
      <c r="A278" s="21"/>
      <c r="B278" s="26"/>
      <c r="C278" s="1511"/>
      <c r="D278" s="987"/>
      <c r="E278" s="987"/>
      <c r="F278" s="987"/>
      <c r="G278" s="987"/>
      <c r="H278" s="1512"/>
      <c r="I278" s="1155"/>
      <c r="J278" s="24"/>
      <c r="K278" s="708"/>
      <c r="L278" s="708"/>
      <c r="M278" s="2543" t="s">
        <v>18</v>
      </c>
      <c r="N278" s="2543"/>
      <c r="O278" s="2543"/>
      <c r="P278" s="2543"/>
      <c r="Q278" s="2543"/>
      <c r="R278" s="2543"/>
      <c r="S278" s="2620" t="s">
        <v>17</v>
      </c>
      <c r="T278" s="2664"/>
      <c r="U278" s="2664"/>
      <c r="V278" s="2664"/>
      <c r="W278" s="2664"/>
      <c r="X278" s="2664"/>
      <c r="Y278" s="2664"/>
      <c r="Z278" s="2664"/>
      <c r="AA278" s="2664"/>
      <c r="AB278" s="2593"/>
      <c r="AC278" s="2594"/>
      <c r="AD278" s="2594"/>
      <c r="AE278" s="2594"/>
      <c r="AF278" s="2594"/>
      <c r="AG278" s="2595"/>
      <c r="AH278" s="2596" t="s">
        <v>6</v>
      </c>
      <c r="AI278" s="2596"/>
      <c r="AJ278" s="714"/>
      <c r="AK278" s="714"/>
      <c r="AL278" s="714"/>
      <c r="AM278" s="714"/>
      <c r="AN278" s="714"/>
      <c r="AO278" s="714"/>
      <c r="AP278" s="714"/>
      <c r="AQ278" s="42"/>
      <c r="AR278" s="707"/>
      <c r="AS278" s="707"/>
      <c r="AT278" s="707"/>
      <c r="AU278" s="707"/>
      <c r="AV278" s="707"/>
      <c r="AW278" s="707"/>
      <c r="AX278" s="707"/>
      <c r="AY278" s="707"/>
      <c r="AZ278" s="707"/>
      <c r="BA278" s="707"/>
      <c r="BB278" s="707"/>
      <c r="BC278" s="707"/>
      <c r="BD278" s="707"/>
      <c r="BE278" s="707"/>
      <c r="BF278" s="707"/>
      <c r="BG278" s="707"/>
      <c r="BH278" s="707"/>
      <c r="BI278" s="707"/>
      <c r="BJ278" s="707"/>
      <c r="BK278" s="707"/>
      <c r="BL278" s="707"/>
      <c r="BM278" s="707"/>
      <c r="BN278" s="707"/>
      <c r="BO278" s="707"/>
      <c r="BP278" s="707"/>
      <c r="BQ278" s="707"/>
      <c r="BR278" s="707"/>
      <c r="BS278" s="707"/>
      <c r="BT278" s="707"/>
      <c r="BU278" s="463"/>
      <c r="BV278" s="710"/>
      <c r="BW278" s="710"/>
      <c r="BX278" s="710"/>
      <c r="BY278" s="442"/>
      <c r="BZ278" s="442"/>
      <c r="CA278" s="390"/>
      <c r="CB278" s="390"/>
      <c r="CC278" s="390"/>
      <c r="CD278" s="390"/>
      <c r="CE278" s="390"/>
      <c r="CF278" s="390"/>
      <c r="CG278" s="390"/>
      <c r="CH278" s="390"/>
      <c r="CI278" s="390"/>
      <c r="CJ278" s="390"/>
      <c r="CK278" s="390"/>
      <c r="CL278" s="390"/>
      <c r="CM278" s="390"/>
      <c r="CN278" s="390"/>
      <c r="CO278" s="390"/>
      <c r="CP278" s="390"/>
      <c r="CQ278" s="390"/>
      <c r="CR278" s="390"/>
      <c r="CS278" s="390"/>
      <c r="CT278" s="390"/>
      <c r="CU278" s="443"/>
      <c r="DL278" s="958"/>
      <c r="DM278" s="1028">
        <f>IF(AB278&gt;0,1,0)</f>
        <v>0</v>
      </c>
      <c r="DO278" s="1016" t="str">
        <f>IF(DM278=1,"レ","")</f>
        <v/>
      </c>
      <c r="DP278" s="1037" t="str">
        <f>IF(DM278&lt;&gt;1,"レ","")</f>
        <v>レ</v>
      </c>
      <c r="DQ278" s="1038">
        <f>SUM(AB278:AG281)</f>
        <v>0</v>
      </c>
      <c r="FJ278" s="940"/>
      <c r="FK278" s="940"/>
      <c r="FL278" s="940"/>
      <c r="FM278" s="940"/>
      <c r="FN278" s="940"/>
      <c r="FO278" s="940"/>
      <c r="FP278" s="940"/>
      <c r="FQ278" s="940"/>
      <c r="FR278" s="940"/>
      <c r="FS278" s="940"/>
    </row>
    <row r="279" spans="1:190" ht="27" customHeight="1" thickBot="1" x14ac:dyDescent="0.2">
      <c r="C279" s="1511"/>
      <c r="D279" s="987"/>
      <c r="E279" s="987"/>
      <c r="F279" s="987"/>
      <c r="G279" s="987"/>
      <c r="H279" s="1512"/>
      <c r="I279" s="1160"/>
      <c r="J279" s="24"/>
      <c r="K279" s="708"/>
      <c r="L279" s="708"/>
      <c r="M279" s="2572"/>
      <c r="N279" s="2572"/>
      <c r="O279" s="2572"/>
      <c r="P279" s="2572"/>
      <c r="Q279" s="2572"/>
      <c r="R279" s="2572"/>
      <c r="S279" s="2605" t="s">
        <v>16</v>
      </c>
      <c r="T279" s="2606"/>
      <c r="U279" s="2606"/>
      <c r="V279" s="2606"/>
      <c r="W279" s="2606"/>
      <c r="X279" s="2606"/>
      <c r="Y279" s="2606"/>
      <c r="Z279" s="2606"/>
      <c r="AA279" s="2606"/>
      <c r="AB279" s="2612"/>
      <c r="AC279" s="2613"/>
      <c r="AD279" s="2613"/>
      <c r="AE279" s="2613"/>
      <c r="AF279" s="2613"/>
      <c r="AG279" s="2614"/>
      <c r="AH279" s="2354" t="s">
        <v>6</v>
      </c>
      <c r="AI279" s="2354"/>
      <c r="AJ279" s="721"/>
      <c r="AK279" s="721"/>
      <c r="AL279" s="721"/>
      <c r="AM279" s="721"/>
      <c r="AN279" s="721"/>
      <c r="AO279" s="721"/>
      <c r="AP279" s="721"/>
      <c r="AQ279" s="721"/>
      <c r="AR279" s="721"/>
      <c r="AS279" s="721"/>
      <c r="AT279" s="721"/>
      <c r="AU279" s="721"/>
      <c r="AV279" s="721"/>
      <c r="AW279" s="721"/>
      <c r="AX279" s="721"/>
      <c r="AY279" s="721"/>
      <c r="AZ279" s="721"/>
      <c r="BA279" s="721"/>
      <c r="BB279" s="721"/>
      <c r="BC279" s="721"/>
      <c r="BD279" s="721"/>
      <c r="BE279" s="721"/>
      <c r="BF279" s="721"/>
      <c r="BG279" s="721"/>
      <c r="BH279" s="721"/>
      <c r="BI279" s="721"/>
      <c r="BJ279" s="721"/>
      <c r="BK279" s="721"/>
      <c r="BL279" s="721"/>
      <c r="BM279" s="721"/>
      <c r="BN279" s="721"/>
      <c r="BO279" s="721"/>
      <c r="BP279" s="721"/>
      <c r="BQ279" s="721"/>
      <c r="BR279" s="721"/>
      <c r="BS279" s="721"/>
      <c r="BT279" s="721"/>
      <c r="BU279" s="437"/>
      <c r="BV279" s="710"/>
      <c r="BW279" s="710"/>
      <c r="BX279" s="710"/>
      <c r="BY279" s="710"/>
      <c r="BZ279" s="710"/>
      <c r="CA279" s="390"/>
      <c r="CB279" s="390"/>
      <c r="CC279" s="390"/>
      <c r="CD279" s="390"/>
      <c r="CE279" s="390"/>
      <c r="CF279" s="390"/>
      <c r="CG279" s="390"/>
      <c r="CH279" s="390"/>
      <c r="CI279" s="390"/>
      <c r="CJ279" s="390"/>
      <c r="CK279" s="390"/>
      <c r="CL279" s="390"/>
      <c r="CM279" s="390"/>
      <c r="CN279" s="390"/>
      <c r="CO279" s="390"/>
      <c r="CP279" s="390"/>
      <c r="CQ279" s="390"/>
      <c r="CR279" s="390"/>
      <c r="CS279" s="390"/>
      <c r="CT279" s="390"/>
      <c r="CU279" s="443"/>
      <c r="DL279" s="958"/>
      <c r="DM279" s="1029">
        <f>IF(AB279&gt;0,1,0)</f>
        <v>0</v>
      </c>
      <c r="DO279" s="1018" t="str">
        <f>IF(DM279=1,"レ","")</f>
        <v/>
      </c>
      <c r="DP279" s="1019" t="str">
        <f>IF(DM279&lt;&gt;1,"レ","")</f>
        <v>レ</v>
      </c>
      <c r="FJ279" s="940"/>
      <c r="FK279" s="940"/>
      <c r="FL279" s="940"/>
      <c r="FM279" s="940"/>
      <c r="FN279" s="940"/>
      <c r="FO279" s="940"/>
      <c r="FP279" s="940"/>
      <c r="FQ279" s="940"/>
      <c r="FR279" s="940"/>
      <c r="FS279" s="940"/>
    </row>
    <row r="280" spans="1:190" ht="27" customHeight="1" x14ac:dyDescent="0.15">
      <c r="A280" s="21"/>
      <c r="B280" s="26"/>
      <c r="C280" s="1511"/>
      <c r="D280" s="987"/>
      <c r="E280" s="987"/>
      <c r="F280" s="987"/>
      <c r="G280" s="987"/>
      <c r="H280" s="1512"/>
      <c r="I280" s="1155"/>
      <c r="J280" s="24"/>
      <c r="K280" s="708"/>
      <c r="L280" s="708"/>
      <c r="M280" s="2572"/>
      <c r="N280" s="2572"/>
      <c r="O280" s="2572"/>
      <c r="P280" s="2572"/>
      <c r="Q280" s="2572"/>
      <c r="R280" s="2572"/>
      <c r="S280" s="2605" t="s">
        <v>15</v>
      </c>
      <c r="T280" s="2606"/>
      <c r="U280" s="2606"/>
      <c r="V280" s="2606"/>
      <c r="W280" s="2606"/>
      <c r="X280" s="2606"/>
      <c r="Y280" s="2606"/>
      <c r="Z280" s="2606"/>
      <c r="AA280" s="2606"/>
      <c r="AB280" s="2612"/>
      <c r="AC280" s="2613"/>
      <c r="AD280" s="2613"/>
      <c r="AE280" s="2613"/>
      <c r="AF280" s="2613"/>
      <c r="AG280" s="2614"/>
      <c r="AH280" s="2354" t="s">
        <v>6</v>
      </c>
      <c r="AI280" s="2354"/>
      <c r="AJ280" s="721"/>
      <c r="AK280" s="721"/>
      <c r="AL280" s="721"/>
      <c r="AM280" s="721"/>
      <c r="AN280" s="721"/>
      <c r="AO280" s="721"/>
      <c r="AP280" s="721"/>
      <c r="AQ280" s="721"/>
      <c r="AR280" s="721"/>
      <c r="AS280" s="721"/>
      <c r="AT280" s="721"/>
      <c r="AU280" s="721"/>
      <c r="AV280" s="721"/>
      <c r="AW280" s="721"/>
      <c r="AX280" s="721"/>
      <c r="AY280" s="708"/>
      <c r="AZ280" s="708"/>
      <c r="BA280" s="708"/>
      <c r="BB280" s="708"/>
      <c r="BC280" s="708"/>
      <c r="BD280" s="708"/>
      <c r="BE280" s="708"/>
      <c r="BF280" s="708"/>
      <c r="BG280" s="708"/>
      <c r="BH280" s="708"/>
      <c r="BI280" s="708"/>
      <c r="BJ280" s="708"/>
      <c r="BK280" s="708"/>
      <c r="BL280" s="708"/>
      <c r="BM280" s="708"/>
      <c r="BN280" s="708"/>
      <c r="BO280" s="708"/>
      <c r="BP280" s="708"/>
      <c r="BQ280" s="708"/>
      <c r="BR280" s="708"/>
      <c r="BS280" s="708"/>
      <c r="BT280" s="708"/>
      <c r="BU280" s="463"/>
      <c r="BV280" s="710"/>
      <c r="BW280" s="710"/>
      <c r="BX280" s="710"/>
      <c r="BY280" s="442"/>
      <c r="BZ280" s="462"/>
      <c r="CA280" s="390"/>
      <c r="CB280" s="390"/>
      <c r="CC280" s="390"/>
      <c r="CD280" s="390"/>
      <c r="CE280" s="390"/>
      <c r="CF280" s="390"/>
      <c r="CG280" s="390"/>
      <c r="CH280" s="390"/>
      <c r="CI280" s="390"/>
      <c r="CJ280" s="390"/>
      <c r="CK280" s="390"/>
      <c r="CL280" s="390"/>
      <c r="CM280" s="390"/>
      <c r="CN280" s="390"/>
      <c r="CO280" s="390"/>
      <c r="CP280" s="390"/>
      <c r="CQ280" s="390"/>
      <c r="CR280" s="390"/>
      <c r="CS280" s="390"/>
      <c r="CT280" s="390"/>
      <c r="CU280" s="443"/>
      <c r="DL280" s="958"/>
      <c r="DM280" s="1029">
        <f>IF(AB280&gt;0,1,0)</f>
        <v>0</v>
      </c>
      <c r="DO280" s="1016" t="str">
        <f>IF(DM280=1,"レ","")</f>
        <v/>
      </c>
      <c r="DP280" s="1017" t="str">
        <f>IF(DM280&lt;&gt;1,"レ","")</f>
        <v>レ</v>
      </c>
      <c r="FJ280" s="940"/>
      <c r="FK280" s="940"/>
      <c r="FL280" s="940"/>
      <c r="FM280" s="940"/>
      <c r="FN280" s="940"/>
      <c r="FO280" s="940"/>
      <c r="FP280" s="940"/>
      <c r="FQ280" s="940"/>
      <c r="FR280" s="940"/>
      <c r="FS280" s="940"/>
    </row>
    <row r="281" spans="1:190" s="25" customFormat="1" ht="27" customHeight="1" thickBot="1" x14ac:dyDescent="0.2">
      <c r="A281" s="29"/>
      <c r="B281" s="26"/>
      <c r="C281" s="1508"/>
      <c r="D281" s="1509"/>
      <c r="E281" s="1509"/>
      <c r="F281" s="1509"/>
      <c r="G281" s="1509"/>
      <c r="H281" s="1510"/>
      <c r="I281" s="1160"/>
      <c r="J281" s="34"/>
      <c r="K281" s="715"/>
      <c r="L281" s="715"/>
      <c r="M281" s="2572"/>
      <c r="N281" s="2572"/>
      <c r="O281" s="2572"/>
      <c r="P281" s="2572"/>
      <c r="Q281" s="2572"/>
      <c r="R281" s="2572"/>
      <c r="S281" s="2618" t="s">
        <v>5</v>
      </c>
      <c r="T281" s="2619"/>
      <c r="U281" s="2619"/>
      <c r="V281" s="2619"/>
      <c r="W281" s="2619"/>
      <c r="X281" s="2619"/>
      <c r="Y281" s="2619"/>
      <c r="Z281" s="2619"/>
      <c r="AA281" s="2619"/>
      <c r="AB281" s="2659"/>
      <c r="AC281" s="2660"/>
      <c r="AD281" s="2660"/>
      <c r="AE281" s="2660"/>
      <c r="AF281" s="2660"/>
      <c r="AG281" s="2661"/>
      <c r="AH281" s="2617" t="s">
        <v>6</v>
      </c>
      <c r="AI281" s="2617"/>
      <c r="AJ281" s="40"/>
      <c r="AK281" s="2662" t="str">
        <f>IF(DQ278&lt;&gt;DQ282,"照明器具の合計と予備電源の合計が一致しません。","")</f>
        <v/>
      </c>
      <c r="AL281" s="2663"/>
      <c r="AM281" s="2663"/>
      <c r="AN281" s="2663"/>
      <c r="AO281" s="2663"/>
      <c r="AP281" s="2663"/>
      <c r="AQ281" s="2663"/>
      <c r="AR281" s="2663"/>
      <c r="AS281" s="2663"/>
      <c r="AT281" s="2663"/>
      <c r="AU281" s="2663"/>
      <c r="AV281" s="2663"/>
      <c r="AW281" s="2663"/>
      <c r="AX281" s="2663"/>
      <c r="AY281" s="2663"/>
      <c r="AZ281" s="2663"/>
      <c r="BA281" s="2663"/>
      <c r="BB281" s="2663"/>
      <c r="BC281" s="2663"/>
      <c r="BD281" s="2663"/>
      <c r="BE281" s="2663"/>
      <c r="BF281" s="2663"/>
      <c r="BG281" s="2663"/>
      <c r="BH281" s="2663"/>
      <c r="BI281" s="2663"/>
      <c r="BJ281" s="2663"/>
      <c r="BK281" s="2663"/>
      <c r="BL281" s="2663"/>
      <c r="BM281" s="2663"/>
      <c r="BN281" s="2663"/>
      <c r="BO281" s="2663"/>
      <c r="BP281" s="2663"/>
      <c r="BQ281" s="2663"/>
      <c r="BR281" s="2663"/>
      <c r="BS281" s="2663"/>
      <c r="BT281" s="2663"/>
      <c r="BU281" s="437"/>
      <c r="BV281" s="437"/>
      <c r="BW281" s="437"/>
      <c r="BX281" s="437"/>
      <c r="BY281" s="462"/>
      <c r="BZ281" s="462"/>
      <c r="CA281" s="437"/>
      <c r="CB281" s="390"/>
      <c r="CC281" s="390"/>
      <c r="CD281" s="390"/>
      <c r="CE281" s="390"/>
      <c r="CF281" s="390"/>
      <c r="CG281" s="390"/>
      <c r="CH281" s="390"/>
      <c r="CI281" s="390"/>
      <c r="CJ281" s="390"/>
      <c r="CK281" s="390"/>
      <c r="CL281" s="390"/>
      <c r="CM281" s="390"/>
      <c r="CN281" s="390"/>
      <c r="CO281" s="390"/>
      <c r="CP281" s="390"/>
      <c r="CQ281" s="390"/>
      <c r="CR281" s="390"/>
      <c r="CS281" s="390"/>
      <c r="CT281" s="390"/>
      <c r="CU281" s="443"/>
      <c r="CV281" s="206"/>
      <c r="CW281" s="206"/>
      <c r="CX281" s="206"/>
      <c r="CY281" s="206"/>
      <c r="CZ281" s="206"/>
      <c r="DA281" s="206"/>
      <c r="DB281" s="206"/>
      <c r="DC281" s="206"/>
      <c r="DD281" s="206"/>
      <c r="DE281" s="206"/>
      <c r="DF281" s="206"/>
      <c r="DG281" s="206"/>
      <c r="DH281" s="206"/>
      <c r="DI281" s="206"/>
      <c r="DJ281" s="206"/>
      <c r="DK281" s="206"/>
      <c r="DL281" s="958"/>
      <c r="DM281" s="1030">
        <f>IF(AB281&gt;0,1,0)</f>
        <v>0</v>
      </c>
      <c r="DN281" s="940"/>
      <c r="DO281" s="1031" t="str">
        <f>IF(DM281=1,"レ","")</f>
        <v/>
      </c>
      <c r="DP281" s="1032" t="str">
        <f>IF(DM281&lt;&gt;1,"レ","")</f>
        <v>レ</v>
      </c>
      <c r="DQ281" s="940" t="s">
        <v>2246</v>
      </c>
      <c r="DR281" s="940"/>
      <c r="DS281" s="940"/>
      <c r="DT281" s="940"/>
      <c r="DU281" s="940"/>
      <c r="DV281" s="940"/>
      <c r="DW281" s="940"/>
      <c r="DX281" s="940"/>
      <c r="DY281" s="940"/>
      <c r="DZ281" s="940"/>
      <c r="EA281" s="940"/>
      <c r="EB281" s="940"/>
      <c r="EC281" s="951"/>
      <c r="ED281" s="940"/>
      <c r="EE281" s="940"/>
      <c r="EF281" s="940"/>
      <c r="EG281" s="940"/>
      <c r="EH281" s="940"/>
      <c r="EI281" s="940"/>
      <c r="EJ281" s="940"/>
      <c r="EK281" s="940"/>
      <c r="EL281" s="940"/>
      <c r="EM281" s="940"/>
      <c r="EN281" s="940"/>
      <c r="EO281" s="940"/>
      <c r="EP281" s="940"/>
      <c r="EQ281" s="940"/>
      <c r="ER281" s="940"/>
      <c r="ES281" s="940"/>
      <c r="ET281" s="940"/>
      <c r="EU281" s="940"/>
      <c r="EV281" s="940"/>
      <c r="EW281" s="940"/>
      <c r="EX281" s="940"/>
      <c r="EY281" s="940"/>
      <c r="EZ281" s="940"/>
      <c r="FA281" s="940"/>
      <c r="FB281" s="940"/>
      <c r="FC281" s="940"/>
      <c r="FD281" s="940"/>
      <c r="FE281" s="940"/>
      <c r="FF281" s="940"/>
      <c r="FG281" s="940"/>
      <c r="FH281" s="940"/>
      <c r="FI281" s="940"/>
      <c r="FJ281" s="940"/>
      <c r="FK281" s="940"/>
      <c r="FL281" s="940"/>
      <c r="FM281" s="940"/>
      <c r="FN281" s="940"/>
      <c r="FO281" s="940"/>
      <c r="FP281" s="940"/>
      <c r="FQ281" s="940"/>
      <c r="FR281" s="940"/>
      <c r="FS281" s="940"/>
      <c r="FT281" s="951"/>
      <c r="FU281" s="951"/>
      <c r="FV281" s="951"/>
      <c r="FW281" s="951"/>
      <c r="FX281" s="951"/>
      <c r="FY281" s="951"/>
      <c r="FZ281" s="951"/>
      <c r="GA281" s="951"/>
      <c r="GB281" s="951"/>
      <c r="GC281" s="951"/>
      <c r="GD281" s="951"/>
      <c r="GE281" s="951"/>
      <c r="GF281" s="951"/>
      <c r="GG281" s="951"/>
      <c r="GH281" s="951"/>
    </row>
    <row r="282" spans="1:190" s="25" customFormat="1" ht="27" customHeight="1" x14ac:dyDescent="0.15">
      <c r="A282" s="29"/>
      <c r="B282" s="26"/>
      <c r="C282" s="1508"/>
      <c r="D282" s="1509"/>
      <c r="E282" s="1509"/>
      <c r="F282" s="1509"/>
      <c r="G282" s="1509"/>
      <c r="H282" s="1510"/>
      <c r="I282" s="1155"/>
      <c r="J282" s="24"/>
      <c r="K282" s="708"/>
      <c r="L282" s="708"/>
      <c r="M282" s="2543" t="s">
        <v>14</v>
      </c>
      <c r="N282" s="2543"/>
      <c r="O282" s="2543"/>
      <c r="P282" s="2543"/>
      <c r="Q282" s="2543"/>
      <c r="R282" s="2543"/>
      <c r="S282" s="2620" t="s">
        <v>13</v>
      </c>
      <c r="T282" s="2620"/>
      <c r="U282" s="2620"/>
      <c r="V282" s="2620"/>
      <c r="W282" s="2620"/>
      <c r="X282" s="2620"/>
      <c r="Y282" s="2620"/>
      <c r="Z282" s="2620"/>
      <c r="AA282" s="2620"/>
      <c r="AB282" s="2620"/>
      <c r="AC282" s="2620"/>
      <c r="AD282" s="2620"/>
      <c r="AE282" s="2620"/>
      <c r="AF282" s="2620"/>
      <c r="AG282" s="2620"/>
      <c r="AH282" s="2119" t="s">
        <v>9</v>
      </c>
      <c r="AI282" s="2119"/>
      <c r="AJ282" s="2629"/>
      <c r="AK282" s="2625"/>
      <c r="AL282" s="2626"/>
      <c r="AM282" s="2626"/>
      <c r="AN282" s="2626"/>
      <c r="AO282" s="2626"/>
      <c r="AP282" s="2627"/>
      <c r="AQ282" s="2615" t="s">
        <v>8</v>
      </c>
      <c r="AR282" s="2615"/>
      <c r="AS282" s="2615"/>
      <c r="AT282" s="2615"/>
      <c r="AU282" s="2616"/>
      <c r="AV282" s="2625"/>
      <c r="AW282" s="2626"/>
      <c r="AX282" s="2626"/>
      <c r="AY282" s="2626"/>
      <c r="AZ282" s="2626"/>
      <c r="BA282" s="2627"/>
      <c r="BB282" s="2615" t="s">
        <v>11</v>
      </c>
      <c r="BC282" s="2615"/>
      <c r="BD282" s="2615"/>
      <c r="BE282" s="2615"/>
      <c r="BF282" s="2615"/>
      <c r="BG282" s="2616"/>
      <c r="BH282" s="2625"/>
      <c r="BI282" s="2626"/>
      <c r="BJ282" s="2626"/>
      <c r="BK282" s="2626"/>
      <c r="BL282" s="2626"/>
      <c r="BM282" s="2627"/>
      <c r="BN282" s="2596" t="s">
        <v>6</v>
      </c>
      <c r="BO282" s="2596"/>
      <c r="BP282" s="707"/>
      <c r="BQ282" s="707"/>
      <c r="BR282" s="707"/>
      <c r="BS282" s="707"/>
      <c r="BT282" s="707"/>
      <c r="BU282" s="437"/>
      <c r="BV282" s="437"/>
      <c r="BW282" s="437"/>
      <c r="BX282" s="437"/>
      <c r="BY282" s="462"/>
      <c r="BZ282" s="462"/>
      <c r="CA282" s="437"/>
      <c r="CB282" s="390"/>
      <c r="CC282" s="390"/>
      <c r="CD282" s="390"/>
      <c r="CE282" s="390"/>
      <c r="CF282" s="390"/>
      <c r="CG282" s="390"/>
      <c r="CH282" s="390"/>
      <c r="CI282" s="390"/>
      <c r="CJ282" s="390"/>
      <c r="CK282" s="390"/>
      <c r="CL282" s="390"/>
      <c r="CM282" s="390"/>
      <c r="CN282" s="390"/>
      <c r="CO282" s="390"/>
      <c r="CP282" s="390"/>
      <c r="CQ282" s="390"/>
      <c r="CR282" s="390"/>
      <c r="CS282" s="390"/>
      <c r="CT282" s="390"/>
      <c r="CU282" s="443"/>
      <c r="CV282" s="206"/>
      <c r="CW282" s="206"/>
      <c r="CX282" s="206"/>
      <c r="CY282" s="206"/>
      <c r="CZ282" s="206"/>
      <c r="DA282" s="206"/>
      <c r="DB282" s="206"/>
      <c r="DC282" s="206"/>
      <c r="DD282" s="206"/>
      <c r="DE282" s="206"/>
      <c r="DF282" s="206"/>
      <c r="DG282" s="206"/>
      <c r="DH282" s="206"/>
      <c r="DI282" s="206"/>
      <c r="DJ282" s="206"/>
      <c r="DK282" s="206"/>
      <c r="DL282" s="958"/>
      <c r="DM282" s="1039">
        <f>COUNTA(AK282,AV282,BH282)</f>
        <v>0</v>
      </c>
      <c r="DN282" s="940"/>
      <c r="DO282" s="1040" t="str">
        <f>IF(DM282&gt;0,"レ","")</f>
        <v/>
      </c>
      <c r="DP282" s="1041" t="str">
        <f>IF(DM282=0,"レ","")</f>
        <v>レ</v>
      </c>
      <c r="DQ282" s="1038">
        <f>SUM(AK282:AP285,AV282:BA285,BH282:BM285)</f>
        <v>0</v>
      </c>
      <c r="DR282" s="940"/>
      <c r="DS282" s="940"/>
      <c r="DT282" s="940"/>
      <c r="DU282" s="940"/>
      <c r="DV282" s="940"/>
      <c r="DW282" s="940"/>
      <c r="DX282" s="940"/>
      <c r="DY282" s="940"/>
      <c r="DZ282" s="940"/>
      <c r="EA282" s="940"/>
      <c r="EB282" s="940"/>
      <c r="EC282" s="951"/>
      <c r="ED282" s="940"/>
      <c r="EE282" s="940"/>
      <c r="EF282" s="940"/>
      <c r="EG282" s="940"/>
      <c r="EH282" s="940"/>
      <c r="EI282" s="940"/>
      <c r="EJ282" s="940"/>
      <c r="EK282" s="940"/>
      <c r="EL282" s="940"/>
      <c r="EM282" s="940"/>
      <c r="EN282" s="940"/>
      <c r="EO282" s="940"/>
      <c r="EP282" s="940"/>
      <c r="EQ282" s="940"/>
      <c r="ER282" s="940"/>
      <c r="ES282" s="940"/>
      <c r="ET282" s="940"/>
      <c r="EU282" s="940"/>
      <c r="EV282" s="940"/>
      <c r="EW282" s="940"/>
      <c r="EX282" s="940"/>
      <c r="EY282" s="940"/>
      <c r="EZ282" s="940"/>
      <c r="FA282" s="940"/>
      <c r="FB282" s="940"/>
      <c r="FC282" s="940"/>
      <c r="FD282" s="940"/>
      <c r="FE282" s="940"/>
      <c r="FF282" s="940"/>
      <c r="FG282" s="940"/>
      <c r="FH282" s="940"/>
      <c r="FI282" s="940"/>
      <c r="FJ282" s="940"/>
      <c r="FK282" s="940"/>
      <c r="FL282" s="940"/>
      <c r="FM282" s="940"/>
      <c r="FN282" s="940"/>
      <c r="FO282" s="940"/>
      <c r="FP282" s="940"/>
      <c r="FQ282" s="940"/>
      <c r="FR282" s="940"/>
      <c r="FS282" s="940"/>
      <c r="FT282" s="951"/>
      <c r="FU282" s="951"/>
      <c r="FV282" s="951"/>
      <c r="FW282" s="951"/>
      <c r="FX282" s="951"/>
      <c r="FY282" s="951"/>
      <c r="FZ282" s="951"/>
      <c r="GA282" s="951"/>
      <c r="GB282" s="951"/>
      <c r="GC282" s="951"/>
      <c r="GD282" s="951"/>
      <c r="GE282" s="951"/>
      <c r="GF282" s="951"/>
      <c r="GG282" s="951"/>
      <c r="GH282" s="951"/>
    </row>
    <row r="283" spans="1:190" s="25" customFormat="1" ht="27" customHeight="1" x14ac:dyDescent="0.15">
      <c r="A283" s="23"/>
      <c r="B283" s="26"/>
      <c r="C283" s="1508"/>
      <c r="D283" s="1509"/>
      <c r="E283" s="1509"/>
      <c r="F283" s="1509"/>
      <c r="G283" s="1509"/>
      <c r="H283" s="1510"/>
      <c r="I283" s="1155"/>
      <c r="J283" s="24"/>
      <c r="K283" s="708"/>
      <c r="L283" s="708"/>
      <c r="M283" s="2572"/>
      <c r="N283" s="2572"/>
      <c r="O283" s="2572"/>
      <c r="P283" s="2572"/>
      <c r="Q283" s="2572"/>
      <c r="R283" s="2572"/>
      <c r="S283" s="2605" t="s">
        <v>12</v>
      </c>
      <c r="T283" s="2605"/>
      <c r="U283" s="2605"/>
      <c r="V283" s="2605"/>
      <c r="W283" s="2605"/>
      <c r="X283" s="2605"/>
      <c r="Y283" s="2605"/>
      <c r="Z283" s="2605"/>
      <c r="AA283" s="2605"/>
      <c r="AB283" s="2605"/>
      <c r="AC283" s="2605"/>
      <c r="AD283" s="2605"/>
      <c r="AE283" s="2605"/>
      <c r="AF283" s="2605"/>
      <c r="AG283" s="2605"/>
      <c r="AH283" s="2621" t="s">
        <v>9</v>
      </c>
      <c r="AI283" s="2621"/>
      <c r="AJ283" s="2622"/>
      <c r="AK283" s="2351"/>
      <c r="AL283" s="2352"/>
      <c r="AM283" s="2352"/>
      <c r="AN283" s="2352"/>
      <c r="AO283" s="2352"/>
      <c r="AP283" s="2353"/>
      <c r="AQ283" s="2623" t="s">
        <v>8</v>
      </c>
      <c r="AR283" s="2623"/>
      <c r="AS283" s="2623"/>
      <c r="AT283" s="2623"/>
      <c r="AU283" s="2624"/>
      <c r="AV283" s="2351"/>
      <c r="AW283" s="2352"/>
      <c r="AX283" s="2352"/>
      <c r="AY283" s="2352"/>
      <c r="AZ283" s="2352"/>
      <c r="BA283" s="2353"/>
      <c r="BB283" s="2623" t="s">
        <v>11</v>
      </c>
      <c r="BC283" s="2623"/>
      <c r="BD283" s="2623"/>
      <c r="BE283" s="2623"/>
      <c r="BF283" s="2623"/>
      <c r="BG283" s="2624"/>
      <c r="BH283" s="2351"/>
      <c r="BI283" s="2352"/>
      <c r="BJ283" s="2352"/>
      <c r="BK283" s="2352"/>
      <c r="BL283" s="2352"/>
      <c r="BM283" s="2353"/>
      <c r="BN283" s="2354" t="s">
        <v>6</v>
      </c>
      <c r="BO283" s="2354"/>
      <c r="BP283" s="721"/>
      <c r="BQ283" s="721"/>
      <c r="BR283" s="721"/>
      <c r="BS283" s="721"/>
      <c r="BT283" s="721"/>
      <c r="BU283" s="437"/>
      <c r="BV283" s="710"/>
      <c r="BW283" s="710"/>
      <c r="BX283" s="710"/>
      <c r="BY283" s="710"/>
      <c r="BZ283" s="710"/>
      <c r="CA283" s="390"/>
      <c r="CB283" s="390"/>
      <c r="CC283" s="390"/>
      <c r="CD283" s="390"/>
      <c r="CE283" s="390"/>
      <c r="CF283" s="390"/>
      <c r="CG283" s="390"/>
      <c r="CH283" s="390"/>
      <c r="CI283" s="390"/>
      <c r="CJ283" s="390"/>
      <c r="CK283" s="390"/>
      <c r="CL283" s="390"/>
      <c r="CM283" s="390"/>
      <c r="CN283" s="390"/>
      <c r="CO283" s="390"/>
      <c r="CP283" s="390"/>
      <c r="CQ283" s="390"/>
      <c r="CR283" s="390"/>
      <c r="CS283" s="390"/>
      <c r="CT283" s="390"/>
      <c r="CU283" s="443"/>
      <c r="CV283" s="206"/>
      <c r="CW283" s="206"/>
      <c r="CX283" s="206"/>
      <c r="CY283" s="206"/>
      <c r="CZ283" s="206"/>
      <c r="DA283" s="206"/>
      <c r="DB283" s="206"/>
      <c r="DC283" s="206"/>
      <c r="DD283" s="206"/>
      <c r="DE283" s="206"/>
      <c r="DF283" s="206"/>
      <c r="DG283" s="206"/>
      <c r="DH283" s="206"/>
      <c r="DI283" s="206"/>
      <c r="DJ283" s="206"/>
      <c r="DK283" s="206"/>
      <c r="DL283" s="958"/>
      <c r="DM283" s="1042">
        <f>COUNTA(AK283,AV283,BH283)</f>
        <v>0</v>
      </c>
      <c r="DN283" s="940"/>
      <c r="DO283" s="1043" t="str">
        <f>IF(DM283&gt;0,"レ","")</f>
        <v/>
      </c>
      <c r="DP283" s="1044" t="str">
        <f>IF(DM283=0,"レ","")</f>
        <v>レ</v>
      </c>
      <c r="DQ283" s="940"/>
      <c r="DR283" s="940"/>
      <c r="DS283" s="940"/>
      <c r="DT283" s="940"/>
      <c r="DU283" s="940"/>
      <c r="DV283" s="940"/>
      <c r="DW283" s="940"/>
      <c r="DX283" s="940"/>
      <c r="DY283" s="940"/>
      <c r="DZ283" s="940"/>
      <c r="EA283" s="940"/>
      <c r="EB283" s="940"/>
      <c r="EC283" s="940"/>
      <c r="ED283" s="940"/>
      <c r="EE283" s="940"/>
      <c r="EF283" s="940"/>
      <c r="EG283" s="940"/>
      <c r="EH283" s="940"/>
      <c r="EI283" s="940"/>
      <c r="EJ283" s="940"/>
      <c r="EK283" s="940"/>
      <c r="EL283" s="940"/>
      <c r="EM283" s="940"/>
      <c r="EN283" s="940"/>
      <c r="EO283" s="940"/>
      <c r="EP283" s="940"/>
      <c r="EQ283" s="940"/>
      <c r="ER283" s="940"/>
      <c r="ES283" s="940"/>
      <c r="ET283" s="940"/>
      <c r="EU283" s="940"/>
      <c r="EV283" s="940"/>
      <c r="EW283" s="940"/>
      <c r="EX283" s="940"/>
      <c r="EY283" s="940"/>
      <c r="EZ283" s="940"/>
      <c r="FA283" s="940"/>
      <c r="FB283" s="940"/>
      <c r="FC283" s="940"/>
      <c r="FD283" s="940"/>
      <c r="FE283" s="940"/>
      <c r="FF283" s="940"/>
      <c r="FG283" s="940"/>
      <c r="FH283" s="940"/>
      <c r="FI283" s="940"/>
      <c r="FJ283" s="940"/>
      <c r="FK283" s="940"/>
      <c r="FL283" s="940"/>
      <c r="FM283" s="940"/>
      <c r="FN283" s="940"/>
      <c r="FO283" s="940"/>
      <c r="FP283" s="940"/>
      <c r="FQ283" s="940"/>
      <c r="FR283" s="940"/>
      <c r="FS283" s="940"/>
      <c r="FT283" s="951"/>
      <c r="FU283" s="951"/>
      <c r="FV283" s="951"/>
      <c r="FW283" s="951"/>
      <c r="FX283" s="951"/>
      <c r="FY283" s="951"/>
      <c r="FZ283" s="951"/>
      <c r="GA283" s="951"/>
      <c r="GB283" s="951"/>
      <c r="GC283" s="951"/>
      <c r="GD283" s="951"/>
      <c r="GE283" s="951"/>
      <c r="GF283" s="951"/>
      <c r="GG283" s="951"/>
      <c r="GH283" s="951"/>
    </row>
    <row r="284" spans="1:190" s="25" customFormat="1" ht="27" customHeight="1" x14ac:dyDescent="0.15">
      <c r="A284" s="23"/>
      <c r="B284" s="26"/>
      <c r="C284" s="1508"/>
      <c r="D284" s="1509"/>
      <c r="E284" s="1509"/>
      <c r="F284" s="1509"/>
      <c r="G284" s="1509"/>
      <c r="H284" s="1510"/>
      <c r="I284" s="1155"/>
      <c r="J284" s="34"/>
      <c r="K284" s="715"/>
      <c r="L284" s="715"/>
      <c r="M284" s="2572"/>
      <c r="N284" s="2572"/>
      <c r="O284" s="2572"/>
      <c r="P284" s="2572"/>
      <c r="Q284" s="2572"/>
      <c r="R284" s="2572"/>
      <c r="S284" s="2628" t="s">
        <v>1718</v>
      </c>
      <c r="T284" s="2628"/>
      <c r="U284" s="2628"/>
      <c r="V284" s="2628"/>
      <c r="W284" s="2628"/>
      <c r="X284" s="2628"/>
      <c r="Y284" s="2628"/>
      <c r="Z284" s="2628"/>
      <c r="AA284" s="2628"/>
      <c r="AB284" s="2628"/>
      <c r="AC284" s="2628"/>
      <c r="AD284" s="2628"/>
      <c r="AE284" s="2628"/>
      <c r="AF284" s="2628"/>
      <c r="AG284" s="2628"/>
      <c r="AH284" s="2621" t="s">
        <v>9</v>
      </c>
      <c r="AI284" s="2621"/>
      <c r="AJ284" s="2622"/>
      <c r="AK284" s="2351"/>
      <c r="AL284" s="2352"/>
      <c r="AM284" s="2352"/>
      <c r="AN284" s="2352"/>
      <c r="AO284" s="2352"/>
      <c r="AP284" s="2353"/>
      <c r="AQ284" s="2623" t="s">
        <v>8</v>
      </c>
      <c r="AR284" s="2623"/>
      <c r="AS284" s="2623"/>
      <c r="AT284" s="2623"/>
      <c r="AU284" s="2624"/>
      <c r="AV284" s="2351"/>
      <c r="AW284" s="2352"/>
      <c r="AX284" s="2352"/>
      <c r="AY284" s="2352"/>
      <c r="AZ284" s="2352"/>
      <c r="BA284" s="2353"/>
      <c r="BB284" s="2623" t="s">
        <v>11</v>
      </c>
      <c r="BC284" s="2623"/>
      <c r="BD284" s="2623"/>
      <c r="BE284" s="2623"/>
      <c r="BF284" s="2623"/>
      <c r="BG284" s="2624"/>
      <c r="BH284" s="2351"/>
      <c r="BI284" s="2352"/>
      <c r="BJ284" s="2352"/>
      <c r="BK284" s="2352"/>
      <c r="BL284" s="2352"/>
      <c r="BM284" s="2353"/>
      <c r="BN284" s="2354" t="s">
        <v>6</v>
      </c>
      <c r="BO284" s="2354"/>
      <c r="BP284" s="35"/>
      <c r="BQ284" s="35"/>
      <c r="BR284" s="35"/>
      <c r="BS284" s="35"/>
      <c r="BT284" s="35"/>
      <c r="BU284" s="437"/>
      <c r="BV284" s="710"/>
      <c r="BW284" s="710"/>
      <c r="BX284" s="710"/>
      <c r="BY284" s="710"/>
      <c r="BZ284" s="710"/>
      <c r="CA284" s="390"/>
      <c r="CB284" s="390"/>
      <c r="CC284" s="390"/>
      <c r="CD284" s="390"/>
      <c r="CE284" s="390"/>
      <c r="CF284" s="390"/>
      <c r="CG284" s="390"/>
      <c r="CH284" s="390"/>
      <c r="CI284" s="390"/>
      <c r="CJ284" s="390"/>
      <c r="CK284" s="390"/>
      <c r="CL284" s="390"/>
      <c r="CM284" s="390"/>
      <c r="CN284" s="390"/>
      <c r="CO284" s="390"/>
      <c r="CP284" s="390"/>
      <c r="CQ284" s="390"/>
      <c r="CR284" s="390"/>
      <c r="CS284" s="390"/>
      <c r="CT284" s="390"/>
      <c r="CU284" s="443"/>
      <c r="CV284" s="206"/>
      <c r="CW284" s="206"/>
      <c r="CX284" s="206"/>
      <c r="CY284" s="206"/>
      <c r="CZ284" s="206"/>
      <c r="DA284" s="206"/>
      <c r="DB284" s="206"/>
      <c r="DC284" s="206"/>
      <c r="DD284" s="206"/>
      <c r="DE284" s="206"/>
      <c r="DF284" s="206"/>
      <c r="DG284" s="206"/>
      <c r="DH284" s="206"/>
      <c r="DI284" s="206"/>
      <c r="DJ284" s="206"/>
      <c r="DK284" s="206"/>
      <c r="DL284" s="958"/>
      <c r="DM284" s="1042">
        <f>COUNTA(AK284,AV284,BH284)</f>
        <v>0</v>
      </c>
      <c r="DN284" s="940"/>
      <c r="DO284" s="1043" t="str">
        <f>IF(DM284&gt;0,"レ","")</f>
        <v/>
      </c>
      <c r="DP284" s="1044" t="str">
        <f>IF(DM284=0,"レ","")</f>
        <v>レ</v>
      </c>
      <c r="DQ284" s="940"/>
      <c r="DR284" s="940"/>
      <c r="DS284" s="940"/>
      <c r="DT284" s="940"/>
      <c r="DU284" s="940"/>
      <c r="DV284" s="940"/>
      <c r="DW284" s="940"/>
      <c r="DX284" s="940"/>
      <c r="DY284" s="940"/>
      <c r="DZ284" s="940"/>
      <c r="EA284" s="940"/>
      <c r="EB284" s="940"/>
      <c r="EC284" s="940"/>
      <c r="ED284" s="940"/>
      <c r="EE284" s="940"/>
      <c r="EF284" s="940"/>
      <c r="EG284" s="940"/>
      <c r="EH284" s="940"/>
      <c r="EI284" s="940"/>
      <c r="EJ284" s="940"/>
      <c r="EK284" s="940"/>
      <c r="EL284" s="940"/>
      <c r="EM284" s="940"/>
      <c r="EN284" s="940"/>
      <c r="EO284" s="940"/>
      <c r="EP284" s="940"/>
      <c r="EQ284" s="940"/>
      <c r="ER284" s="940"/>
      <c r="ES284" s="940"/>
      <c r="ET284" s="940"/>
      <c r="EU284" s="940"/>
      <c r="EV284" s="940"/>
      <c r="EW284" s="940"/>
      <c r="EX284" s="940"/>
      <c r="EY284" s="940"/>
      <c r="EZ284" s="940"/>
      <c r="FA284" s="940"/>
      <c r="FB284" s="940"/>
      <c r="FC284" s="940"/>
      <c r="FD284" s="940"/>
      <c r="FE284" s="940"/>
      <c r="FF284" s="940"/>
      <c r="FG284" s="940"/>
      <c r="FH284" s="940"/>
      <c r="FI284" s="940"/>
      <c r="FJ284" s="940"/>
      <c r="FK284" s="940"/>
      <c r="FL284" s="940"/>
      <c r="FM284" s="940"/>
      <c r="FN284" s="940"/>
      <c r="FO284" s="940"/>
      <c r="FP284" s="940"/>
      <c r="FQ284" s="940"/>
      <c r="FR284" s="940"/>
      <c r="FS284" s="940"/>
      <c r="FT284" s="951"/>
      <c r="FU284" s="951"/>
      <c r="FV284" s="951"/>
      <c r="FW284" s="951"/>
      <c r="FX284" s="951"/>
      <c r="FY284" s="951"/>
      <c r="FZ284" s="951"/>
      <c r="GA284" s="951"/>
      <c r="GB284" s="951"/>
      <c r="GC284" s="951"/>
      <c r="GD284" s="951"/>
      <c r="GE284" s="951"/>
      <c r="GF284" s="951"/>
      <c r="GG284" s="951"/>
      <c r="GH284" s="951"/>
    </row>
    <row r="285" spans="1:190" s="25" customFormat="1" ht="27" customHeight="1" thickBot="1" x14ac:dyDescent="0.2">
      <c r="A285" s="29"/>
      <c r="B285" s="26"/>
      <c r="C285" s="1508"/>
      <c r="D285" s="1509"/>
      <c r="E285" s="1509"/>
      <c r="F285" s="1509"/>
      <c r="G285" s="1509"/>
      <c r="H285" s="1510"/>
      <c r="I285" s="1160"/>
      <c r="J285" s="34"/>
      <c r="K285" s="715"/>
      <c r="L285" s="715"/>
      <c r="M285" s="2572"/>
      <c r="N285" s="2572"/>
      <c r="O285" s="2572"/>
      <c r="P285" s="2572"/>
      <c r="Q285" s="2572"/>
      <c r="R285" s="2572"/>
      <c r="S285" s="2630" t="s">
        <v>10</v>
      </c>
      <c r="T285" s="2630"/>
      <c r="U285" s="2630"/>
      <c r="V285" s="2630"/>
      <c r="W285" s="2630"/>
      <c r="X285" s="2630"/>
      <c r="Y285" s="2630"/>
      <c r="Z285" s="2630"/>
      <c r="AA285" s="2630"/>
      <c r="AB285" s="2630"/>
      <c r="AC285" s="2630"/>
      <c r="AD285" s="2630"/>
      <c r="AE285" s="2630"/>
      <c r="AF285" s="2630"/>
      <c r="AG285" s="2630"/>
      <c r="AH285" s="2621" t="s">
        <v>9</v>
      </c>
      <c r="AI285" s="2621"/>
      <c r="AJ285" s="2622"/>
      <c r="AK285" s="2351"/>
      <c r="AL285" s="2352"/>
      <c r="AM285" s="2352"/>
      <c r="AN285" s="2352"/>
      <c r="AO285" s="2352"/>
      <c r="AP285" s="2353"/>
      <c r="AQ285" s="2623" t="s">
        <v>8</v>
      </c>
      <c r="AR285" s="2623"/>
      <c r="AS285" s="2623"/>
      <c r="AT285" s="2623"/>
      <c r="AU285" s="2624"/>
      <c r="AV285" s="2351"/>
      <c r="AW285" s="2352"/>
      <c r="AX285" s="2352"/>
      <c r="AY285" s="2352"/>
      <c r="AZ285" s="2352"/>
      <c r="BA285" s="2353"/>
      <c r="BB285" s="2610" t="s">
        <v>7</v>
      </c>
      <c r="BC285" s="2610"/>
      <c r="BD285" s="2610"/>
      <c r="BE285" s="2610"/>
      <c r="BF285" s="2610"/>
      <c r="BG285" s="2611"/>
      <c r="BH285" s="2351"/>
      <c r="BI285" s="2352"/>
      <c r="BJ285" s="2352"/>
      <c r="BK285" s="2352"/>
      <c r="BL285" s="2352"/>
      <c r="BM285" s="2353"/>
      <c r="BN285" s="2354" t="s">
        <v>6</v>
      </c>
      <c r="BO285" s="2354"/>
      <c r="BP285" s="33"/>
      <c r="BQ285" s="33"/>
      <c r="BR285" s="33"/>
      <c r="BS285" s="33"/>
      <c r="BT285" s="33"/>
      <c r="BU285" s="437"/>
      <c r="BV285" s="437"/>
      <c r="BW285" s="437"/>
      <c r="BX285" s="437"/>
      <c r="BY285" s="710"/>
      <c r="BZ285" s="710"/>
      <c r="CA285" s="390"/>
      <c r="CB285" s="390"/>
      <c r="CC285" s="390"/>
      <c r="CD285" s="390"/>
      <c r="CE285" s="390"/>
      <c r="CF285" s="390"/>
      <c r="CG285" s="390"/>
      <c r="CH285" s="390"/>
      <c r="CI285" s="390"/>
      <c r="CJ285" s="390"/>
      <c r="CK285" s="390"/>
      <c r="CL285" s="390"/>
      <c r="CM285" s="390"/>
      <c r="CN285" s="390"/>
      <c r="CO285" s="390"/>
      <c r="CP285" s="390"/>
      <c r="CQ285" s="390"/>
      <c r="CR285" s="390"/>
      <c r="CS285" s="390"/>
      <c r="CT285" s="390"/>
      <c r="CU285" s="443"/>
      <c r="CV285" s="206"/>
      <c r="CW285" s="206"/>
      <c r="CX285" s="206"/>
      <c r="CY285" s="206"/>
      <c r="CZ285" s="206"/>
      <c r="DA285" s="206"/>
      <c r="DB285" s="206"/>
      <c r="DC285" s="206"/>
      <c r="DD285" s="206"/>
      <c r="DE285" s="206"/>
      <c r="DF285" s="206"/>
      <c r="DG285" s="206"/>
      <c r="DH285" s="206"/>
      <c r="DI285" s="206"/>
      <c r="DJ285" s="206"/>
      <c r="DK285" s="206"/>
      <c r="DL285" s="958"/>
      <c r="DM285" s="1045">
        <f>COUNTA(AK285,AV285,BH285)</f>
        <v>0</v>
      </c>
      <c r="DN285" s="940"/>
      <c r="DO285" s="1046" t="str">
        <f>IF(DM285&gt;0,"レ","")</f>
        <v/>
      </c>
      <c r="DP285" s="1047" t="str">
        <f>IF(DM285=0,"レ","")</f>
        <v>レ</v>
      </c>
      <c r="DQ285" s="940"/>
      <c r="DR285" s="940"/>
      <c r="DS285" s="940"/>
      <c r="DT285" s="940"/>
      <c r="DU285" s="940"/>
      <c r="DV285" s="940"/>
      <c r="DW285" s="940"/>
      <c r="DX285" s="940"/>
      <c r="DY285" s="940"/>
      <c r="DZ285" s="940"/>
      <c r="EA285" s="940"/>
      <c r="EB285" s="940"/>
      <c r="EC285" s="940"/>
      <c r="ED285" s="940"/>
      <c r="EE285" s="940"/>
      <c r="EF285" s="940"/>
      <c r="EG285" s="940"/>
      <c r="EH285" s="940"/>
      <c r="EI285" s="940"/>
      <c r="EJ285" s="940"/>
      <c r="EK285" s="940"/>
      <c r="EL285" s="940"/>
      <c r="EM285" s="940"/>
      <c r="EN285" s="940"/>
      <c r="EO285" s="940"/>
      <c r="EP285" s="940"/>
      <c r="EQ285" s="940"/>
      <c r="ER285" s="940"/>
      <c r="ES285" s="940"/>
      <c r="ET285" s="940"/>
      <c r="EU285" s="940"/>
      <c r="EV285" s="940"/>
      <c r="EW285" s="940"/>
      <c r="EX285" s="940"/>
      <c r="EY285" s="940"/>
      <c r="EZ285" s="940"/>
      <c r="FA285" s="940"/>
      <c r="FB285" s="940"/>
      <c r="FC285" s="940"/>
      <c r="FD285" s="940"/>
      <c r="FE285" s="940"/>
      <c r="FF285" s="940"/>
      <c r="FG285" s="940"/>
      <c r="FH285" s="940"/>
      <c r="FI285" s="940"/>
      <c r="FJ285" s="940"/>
      <c r="FK285" s="940"/>
      <c r="FL285" s="940"/>
      <c r="FM285" s="940"/>
      <c r="FN285" s="940"/>
      <c r="FO285" s="940"/>
      <c r="FP285" s="940"/>
      <c r="FQ285" s="940"/>
      <c r="FR285" s="940"/>
      <c r="FS285" s="940"/>
      <c r="FT285" s="951"/>
      <c r="FU285" s="951"/>
      <c r="FV285" s="951"/>
      <c r="FW285" s="951"/>
      <c r="FX285" s="951"/>
      <c r="FY285" s="951"/>
      <c r="FZ285" s="951"/>
      <c r="GA285" s="951"/>
      <c r="GB285" s="951"/>
      <c r="GC285" s="951"/>
      <c r="GD285" s="951"/>
      <c r="GE285" s="951"/>
      <c r="GF285" s="951"/>
      <c r="GG285" s="951"/>
      <c r="GH285" s="951"/>
    </row>
    <row r="286" spans="1:190" s="25" customFormat="1" ht="27" customHeight="1" thickBot="1" x14ac:dyDescent="0.2">
      <c r="A286" s="29"/>
      <c r="B286" s="8"/>
      <c r="C286" s="1508"/>
      <c r="D286" s="1509"/>
      <c r="E286" s="1509"/>
      <c r="F286" s="1509"/>
      <c r="G286" s="1509"/>
      <c r="H286" s="1510"/>
      <c r="I286" s="1156"/>
      <c r="J286" s="32"/>
      <c r="K286" s="31"/>
      <c r="L286" s="31"/>
      <c r="M286" s="2670"/>
      <c r="N286" s="2670"/>
      <c r="O286" s="2670"/>
      <c r="P286" s="2670"/>
      <c r="Q286" s="2670"/>
      <c r="R286" s="2670"/>
      <c r="S286" s="2461" t="s">
        <v>5</v>
      </c>
      <c r="T286" s="2461"/>
      <c r="U286" s="2461"/>
      <c r="V286" s="2461"/>
      <c r="W286" s="2461"/>
      <c r="X286" s="2461"/>
      <c r="Y286" s="2461"/>
      <c r="Z286" s="2461"/>
      <c r="AA286" s="2461"/>
      <c r="AB286" s="2680"/>
      <c r="AC286" s="2680"/>
      <c r="AD286" s="2680"/>
      <c r="AE286" s="2680"/>
      <c r="AF286" s="2680"/>
      <c r="AG286" s="2681"/>
      <c r="AH286" s="904" t="s">
        <v>4</v>
      </c>
      <c r="AI286" s="2682"/>
      <c r="AJ286" s="2682"/>
      <c r="AK286" s="2682"/>
      <c r="AL286" s="2682"/>
      <c r="AM286" s="2682"/>
      <c r="AN286" s="2682"/>
      <c r="AO286" s="2682"/>
      <c r="AP286" s="2682"/>
      <c r="AQ286" s="2682"/>
      <c r="AR286" s="2682"/>
      <c r="AS286" s="2682"/>
      <c r="AT286" s="2682"/>
      <c r="AU286" s="2682"/>
      <c r="AV286" s="2682"/>
      <c r="AW286" s="2682"/>
      <c r="AX286" s="2682"/>
      <c r="AY286" s="2682"/>
      <c r="AZ286" s="2682"/>
      <c r="BA286" s="2682"/>
      <c r="BB286" s="2682"/>
      <c r="BC286" s="2682"/>
      <c r="BD286" s="2682"/>
      <c r="BE286" s="2682"/>
      <c r="BF286" s="2682"/>
      <c r="BG286" s="2682"/>
      <c r="BH286" s="2682"/>
      <c r="BI286" s="2682"/>
      <c r="BJ286" s="2682"/>
      <c r="BK286" s="2682"/>
      <c r="BL286" s="2682"/>
      <c r="BM286" s="2683"/>
      <c r="BN286" s="2684" t="s">
        <v>3</v>
      </c>
      <c r="BO286" s="2684"/>
      <c r="BP286" s="2684"/>
      <c r="BQ286" s="2684"/>
      <c r="BR286" s="2684"/>
      <c r="BS286" s="2684"/>
      <c r="BT286" s="2684"/>
      <c r="BU286" s="460"/>
      <c r="BV286" s="445"/>
      <c r="BW286" s="445"/>
      <c r="BX286" s="445"/>
      <c r="BY286" s="445"/>
      <c r="BZ286" s="445"/>
      <c r="CA286" s="446"/>
      <c r="CB286" s="446"/>
      <c r="CC286" s="446"/>
      <c r="CD286" s="446"/>
      <c r="CE286" s="446"/>
      <c r="CF286" s="446"/>
      <c r="CG286" s="446"/>
      <c r="CH286" s="446"/>
      <c r="CI286" s="446"/>
      <c r="CJ286" s="446"/>
      <c r="CK286" s="446"/>
      <c r="CL286" s="446"/>
      <c r="CM286" s="446"/>
      <c r="CN286" s="446"/>
      <c r="CO286" s="446"/>
      <c r="CP286" s="446"/>
      <c r="CQ286" s="446"/>
      <c r="CR286" s="446"/>
      <c r="CS286" s="446"/>
      <c r="CT286" s="446"/>
      <c r="CU286" s="447"/>
      <c r="CV286" s="206"/>
      <c r="CW286" s="206"/>
      <c r="CX286" s="206"/>
      <c r="CY286" s="206"/>
      <c r="CZ286" s="206"/>
      <c r="DA286" s="206"/>
      <c r="DB286" s="206"/>
      <c r="DC286" s="206"/>
      <c r="DD286" s="206"/>
      <c r="DE286" s="206"/>
      <c r="DF286" s="206"/>
      <c r="DG286" s="206"/>
      <c r="DH286" s="206"/>
      <c r="DI286" s="206"/>
      <c r="DJ286" s="206"/>
      <c r="DK286" s="206"/>
      <c r="DL286" s="958"/>
      <c r="DM286" s="940"/>
      <c r="DN286" s="940"/>
      <c r="DO286" s="1048" t="str">
        <f>IF(AI286&lt;&gt;"","レ","")</f>
        <v/>
      </c>
      <c r="DP286" s="940"/>
      <c r="DQ286" s="940"/>
      <c r="DR286" s="940"/>
      <c r="DS286" s="940"/>
      <c r="DT286" s="940"/>
      <c r="DU286" s="940"/>
      <c r="DV286" s="940"/>
      <c r="DW286" s="940"/>
      <c r="DX286" s="940"/>
      <c r="DY286" s="940"/>
      <c r="DZ286" s="940"/>
      <c r="EA286" s="940"/>
      <c r="EB286" s="940"/>
      <c r="EC286" s="940"/>
      <c r="ED286" s="940"/>
      <c r="EE286" s="940"/>
      <c r="EF286" s="940"/>
      <c r="EG286" s="940"/>
      <c r="EH286" s="940"/>
      <c r="EI286" s="940"/>
      <c r="EJ286" s="940"/>
      <c r="EK286" s="940"/>
      <c r="EL286" s="940"/>
      <c r="EM286" s="940"/>
      <c r="EN286" s="940"/>
      <c r="EO286" s="940"/>
      <c r="EP286" s="940"/>
      <c r="EQ286" s="940"/>
      <c r="ER286" s="940"/>
      <c r="ES286" s="940"/>
      <c r="ET286" s="940"/>
      <c r="EU286" s="940"/>
      <c r="EV286" s="940"/>
      <c r="EW286" s="940"/>
      <c r="EX286" s="940"/>
      <c r="EY286" s="940"/>
      <c r="EZ286" s="940"/>
      <c r="FA286" s="940"/>
      <c r="FB286" s="940"/>
      <c r="FC286" s="940"/>
      <c r="FD286" s="940"/>
      <c r="FE286" s="940"/>
      <c r="FF286" s="940"/>
      <c r="FG286" s="940"/>
      <c r="FH286" s="940"/>
      <c r="FI286" s="940"/>
      <c r="FJ286" s="940"/>
      <c r="FK286" s="940"/>
      <c r="FL286" s="940"/>
      <c r="FM286" s="940"/>
      <c r="FN286" s="940"/>
      <c r="FO286" s="940"/>
      <c r="FP286" s="940"/>
      <c r="FQ286" s="940"/>
      <c r="FR286" s="940"/>
      <c r="FS286" s="940"/>
      <c r="FT286" s="951"/>
      <c r="FU286" s="951"/>
      <c r="FV286" s="951"/>
      <c r="FW286" s="951"/>
      <c r="FX286" s="951"/>
      <c r="FY286" s="951"/>
      <c r="FZ286" s="951"/>
      <c r="GA286" s="951"/>
      <c r="GB286" s="951"/>
      <c r="GC286" s="951"/>
      <c r="GD286" s="951"/>
      <c r="GE286" s="951"/>
      <c r="GF286" s="951"/>
      <c r="GG286" s="951"/>
      <c r="GH286" s="951"/>
    </row>
    <row r="287" spans="1:190" ht="15" hidden="1" customHeight="1" x14ac:dyDescent="0.15">
      <c r="A287" s="335"/>
      <c r="C287" s="1511"/>
      <c r="D287" s="987"/>
      <c r="E287" s="987"/>
      <c r="F287" s="987"/>
      <c r="G287" s="987"/>
      <c r="H287" s="1512"/>
      <c r="I287" s="1155"/>
      <c r="J287" s="27"/>
      <c r="K287" s="27"/>
      <c r="L287" s="27"/>
      <c r="M287" s="27"/>
      <c r="N287" s="27"/>
      <c r="O287" s="27"/>
      <c r="P287" s="27"/>
      <c r="Q287" s="27"/>
      <c r="R287" s="27"/>
      <c r="S287" s="27"/>
      <c r="T287" s="27"/>
      <c r="U287" s="27"/>
      <c r="V287" s="27"/>
      <c r="W287" s="27"/>
      <c r="X287" s="27"/>
      <c r="Y287" s="27"/>
      <c r="Z287" s="27"/>
      <c r="AA287" s="27"/>
      <c r="AB287" s="336"/>
      <c r="AC287" s="336"/>
      <c r="AD287" s="336"/>
      <c r="AE287" s="336"/>
      <c r="AF287" s="336"/>
      <c r="AG287" s="336"/>
      <c r="AH287" s="336"/>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7"/>
      <c r="BH287" s="27"/>
      <c r="BI287" s="27"/>
      <c r="BJ287" s="27"/>
      <c r="BK287" s="27"/>
      <c r="BL287" s="27"/>
      <c r="BM287" s="27"/>
      <c r="BN287" s="27"/>
      <c r="BO287" s="27"/>
      <c r="BP287" s="27"/>
      <c r="BQ287" s="27"/>
      <c r="BR287" s="11"/>
      <c r="BS287" s="11"/>
      <c r="BT287" s="11"/>
      <c r="BU287" s="65"/>
      <c r="BV287" s="64"/>
      <c r="BW287" s="64"/>
      <c r="CA287" s="392"/>
      <c r="CB287" s="392"/>
      <c r="CC287" s="392"/>
      <c r="CD287" s="392"/>
      <c r="CE287" s="392"/>
      <c r="CF287" s="392"/>
      <c r="CG287" s="392"/>
      <c r="CH287" s="392"/>
      <c r="CI287" s="392"/>
      <c r="CJ287" s="392"/>
      <c r="CK287" s="392"/>
      <c r="CL287" s="392"/>
      <c r="CM287" s="392"/>
      <c r="CN287" s="392"/>
      <c r="CO287" s="392"/>
      <c r="CP287" s="392"/>
      <c r="CQ287" s="392"/>
      <c r="CR287" s="392"/>
      <c r="CS287" s="392"/>
      <c r="CT287" s="392"/>
      <c r="CU287" s="392"/>
      <c r="CV287" s="729"/>
      <c r="CW287" s="729"/>
      <c r="CX287" s="729"/>
      <c r="CY287" s="729"/>
      <c r="CZ287" s="729"/>
      <c r="DA287" s="729"/>
      <c r="DB287" s="729"/>
      <c r="DC287" s="729"/>
      <c r="DD287" s="729"/>
      <c r="DE287" s="729"/>
      <c r="DF287" s="729"/>
      <c r="DG287" s="729"/>
      <c r="DH287" s="729"/>
      <c r="DI287" s="729"/>
      <c r="DJ287" s="729"/>
      <c r="DK287" s="729"/>
      <c r="DL287" s="958"/>
      <c r="FJ287" s="940"/>
      <c r="FK287" s="940"/>
      <c r="FL287" s="940"/>
      <c r="FM287" s="940"/>
      <c r="FN287" s="940"/>
      <c r="FO287" s="940"/>
      <c r="FP287" s="940"/>
      <c r="FQ287" s="940"/>
      <c r="FR287" s="940"/>
      <c r="FS287" s="940"/>
    </row>
    <row r="288" spans="1:190" ht="15" hidden="1" customHeight="1" x14ac:dyDescent="0.15">
      <c r="A288" s="335"/>
      <c r="C288" s="1511"/>
      <c r="D288" s="987"/>
      <c r="E288" s="987"/>
      <c r="F288" s="987"/>
      <c r="G288" s="987"/>
      <c r="H288" s="1512"/>
      <c r="I288" s="1155"/>
      <c r="J288" s="27"/>
      <c r="K288" s="27"/>
      <c r="L288" s="27"/>
      <c r="M288" s="27"/>
      <c r="N288" s="27"/>
      <c r="O288" s="27"/>
      <c r="P288" s="27"/>
      <c r="Q288" s="27"/>
      <c r="R288" s="27"/>
      <c r="S288" s="27"/>
      <c r="T288" s="27"/>
      <c r="U288" s="27"/>
      <c r="V288" s="27"/>
      <c r="W288" s="27"/>
      <c r="X288" s="27"/>
      <c r="Y288" s="27"/>
      <c r="Z288" s="27"/>
      <c r="AA288" s="27"/>
      <c r="AB288" s="336"/>
      <c r="AC288" s="336"/>
      <c r="AD288" s="336"/>
      <c r="AE288" s="336"/>
      <c r="AF288" s="336"/>
      <c r="AG288" s="336"/>
      <c r="AH288" s="336"/>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7"/>
      <c r="BH288" s="27"/>
      <c r="BI288" s="27"/>
      <c r="BJ288" s="27"/>
      <c r="BK288" s="27"/>
      <c r="BL288" s="27"/>
      <c r="BM288" s="27"/>
      <c r="BN288" s="27"/>
      <c r="BO288" s="27"/>
      <c r="BP288" s="27"/>
      <c r="BQ288" s="27"/>
      <c r="BR288" s="11"/>
      <c r="BS288" s="11"/>
      <c r="BT288" s="11"/>
      <c r="BU288" s="65"/>
      <c r="BV288" s="64"/>
      <c r="BW288" s="64"/>
      <c r="CA288" s="392"/>
      <c r="CB288" s="392"/>
      <c r="CC288" s="392"/>
      <c r="CD288" s="392"/>
      <c r="CE288" s="392"/>
      <c r="CF288" s="392"/>
      <c r="CG288" s="392"/>
      <c r="CH288" s="392"/>
      <c r="CI288" s="392"/>
      <c r="CJ288" s="392"/>
      <c r="CK288" s="392"/>
      <c r="CL288" s="392"/>
      <c r="CM288" s="392"/>
      <c r="CN288" s="392"/>
      <c r="CO288" s="392"/>
      <c r="CP288" s="392"/>
      <c r="CQ288" s="392"/>
      <c r="CR288" s="392"/>
      <c r="CS288" s="392"/>
      <c r="CT288" s="392"/>
      <c r="CU288" s="392"/>
      <c r="CV288" s="729"/>
      <c r="CW288" s="729"/>
      <c r="CX288" s="729"/>
      <c r="CY288" s="729"/>
      <c r="CZ288" s="729"/>
      <c r="DA288" s="729"/>
      <c r="DB288" s="729"/>
      <c r="DC288" s="729"/>
      <c r="DD288" s="729"/>
      <c r="DE288" s="729"/>
      <c r="DF288" s="729"/>
      <c r="DG288" s="729"/>
      <c r="DH288" s="729"/>
      <c r="DI288" s="729"/>
      <c r="DJ288" s="729"/>
      <c r="DK288" s="729"/>
      <c r="DL288" s="958"/>
      <c r="FJ288" s="940"/>
      <c r="FK288" s="940"/>
      <c r="FL288" s="940"/>
      <c r="FM288" s="940"/>
      <c r="FN288" s="940"/>
      <c r="FO288" s="940"/>
      <c r="FP288" s="940"/>
      <c r="FQ288" s="940"/>
      <c r="FR288" s="940"/>
      <c r="FS288" s="940"/>
    </row>
    <row r="289" spans="1:190" ht="15" hidden="1" customHeight="1" x14ac:dyDescent="0.15">
      <c r="A289" s="335"/>
      <c r="C289" s="1511"/>
      <c r="D289" s="987"/>
      <c r="E289" s="987"/>
      <c r="F289" s="987"/>
      <c r="G289" s="987"/>
      <c r="H289" s="1512"/>
      <c r="I289" s="1155"/>
      <c r="J289" s="27"/>
      <c r="K289" s="27"/>
      <c r="L289" s="27"/>
      <c r="M289" s="27"/>
      <c r="N289" s="27"/>
      <c r="O289" s="27"/>
      <c r="P289" s="27"/>
      <c r="Q289" s="27"/>
      <c r="R289" s="27"/>
      <c r="S289" s="27"/>
      <c r="T289" s="27"/>
      <c r="U289" s="27"/>
      <c r="V289" s="27"/>
      <c r="W289" s="27"/>
      <c r="X289" s="27"/>
      <c r="Y289" s="27"/>
      <c r="Z289" s="27"/>
      <c r="AA289" s="27"/>
      <c r="AB289" s="336"/>
      <c r="AC289" s="336"/>
      <c r="AD289" s="336"/>
      <c r="AE289" s="336"/>
      <c r="AF289" s="336"/>
      <c r="AG289" s="336"/>
      <c r="AH289" s="336"/>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7"/>
      <c r="BH289" s="27"/>
      <c r="BI289" s="27"/>
      <c r="BJ289" s="27"/>
      <c r="BK289" s="27"/>
      <c r="BL289" s="27"/>
      <c r="BM289" s="27"/>
      <c r="BN289" s="27"/>
      <c r="BO289" s="27"/>
      <c r="BP289" s="27"/>
      <c r="BQ289" s="27"/>
      <c r="BR289" s="11"/>
      <c r="BS289" s="11"/>
      <c r="BT289" s="11"/>
      <c r="BU289" s="65"/>
      <c r="BV289" s="64"/>
      <c r="BW289" s="64"/>
      <c r="CA289" s="392"/>
      <c r="CB289" s="392"/>
      <c r="CC289" s="392"/>
      <c r="CD289" s="392"/>
      <c r="CE289" s="392"/>
      <c r="CF289" s="392"/>
      <c r="CG289" s="392"/>
      <c r="CH289" s="392"/>
      <c r="CI289" s="392"/>
      <c r="CJ289" s="392"/>
      <c r="CK289" s="392"/>
      <c r="CL289" s="392"/>
      <c r="CM289" s="392"/>
      <c r="CN289" s="392"/>
      <c r="CO289" s="392"/>
      <c r="CP289" s="392"/>
      <c r="CQ289" s="392"/>
      <c r="CR289" s="392"/>
      <c r="CS289" s="392"/>
      <c r="CT289" s="392"/>
      <c r="CU289" s="392"/>
      <c r="CV289" s="729"/>
      <c r="CW289" s="729"/>
      <c r="CX289" s="729"/>
      <c r="CY289" s="729"/>
      <c r="CZ289" s="729"/>
      <c r="DA289" s="729"/>
      <c r="DB289" s="729"/>
      <c r="DC289" s="729"/>
      <c r="DD289" s="729"/>
      <c r="DE289" s="729"/>
      <c r="DF289" s="729"/>
      <c r="DG289" s="729"/>
      <c r="DH289" s="729"/>
      <c r="DI289" s="729"/>
      <c r="DJ289" s="729"/>
      <c r="DK289" s="729"/>
      <c r="DL289" s="958"/>
      <c r="FJ289" s="940"/>
      <c r="FK289" s="940"/>
      <c r="FL289" s="940"/>
      <c r="FM289" s="940"/>
      <c r="FN289" s="940"/>
      <c r="FO289" s="940"/>
      <c r="FP289" s="940"/>
      <c r="FQ289" s="940"/>
      <c r="FR289" s="940"/>
      <c r="FS289" s="940"/>
    </row>
    <row r="290" spans="1:190" ht="15" hidden="1" customHeight="1" x14ac:dyDescent="0.15">
      <c r="A290" s="335"/>
      <c r="C290" s="1511"/>
      <c r="D290" s="987"/>
      <c r="E290" s="987"/>
      <c r="F290" s="987"/>
      <c r="G290" s="987"/>
      <c r="H290" s="1512"/>
      <c r="I290" s="1155"/>
      <c r="J290" s="27"/>
      <c r="K290" s="27"/>
      <c r="L290" s="27"/>
      <c r="M290" s="27"/>
      <c r="N290" s="27"/>
      <c r="O290" s="27"/>
      <c r="P290" s="27"/>
      <c r="Q290" s="27"/>
      <c r="R290" s="27"/>
      <c r="S290" s="27"/>
      <c r="T290" s="27"/>
      <c r="U290" s="27"/>
      <c r="V290" s="27"/>
      <c r="W290" s="27"/>
      <c r="X290" s="27"/>
      <c r="Y290" s="27"/>
      <c r="Z290" s="27"/>
      <c r="AA290" s="27"/>
      <c r="AB290" s="336"/>
      <c r="AC290" s="336"/>
      <c r="AD290" s="336"/>
      <c r="AE290" s="336"/>
      <c r="AF290" s="336"/>
      <c r="AG290" s="336"/>
      <c r="AH290" s="336"/>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11"/>
      <c r="BS290" s="11"/>
      <c r="BT290" s="11"/>
      <c r="BU290" s="65"/>
      <c r="BV290" s="64"/>
      <c r="BW290" s="64"/>
      <c r="CA290" s="392"/>
      <c r="CB290" s="392"/>
      <c r="CC290" s="392"/>
      <c r="CD290" s="392"/>
      <c r="CE290" s="392"/>
      <c r="CF290" s="392"/>
      <c r="CG290" s="392"/>
      <c r="CH290" s="392"/>
      <c r="CI290" s="392"/>
      <c r="CJ290" s="392"/>
      <c r="CK290" s="392"/>
      <c r="CL290" s="392"/>
      <c r="CM290" s="392"/>
      <c r="CN290" s="392"/>
      <c r="CO290" s="392"/>
      <c r="CP290" s="392"/>
      <c r="CQ290" s="392"/>
      <c r="CR290" s="392"/>
      <c r="CS290" s="392"/>
      <c r="CT290" s="392"/>
      <c r="CU290" s="392"/>
      <c r="CV290" s="729"/>
      <c r="CW290" s="729"/>
      <c r="CX290" s="729"/>
      <c r="CY290" s="729"/>
      <c r="CZ290" s="729"/>
      <c r="DA290" s="729"/>
      <c r="DB290" s="729"/>
      <c r="DC290" s="729"/>
      <c r="DD290" s="729"/>
      <c r="DE290" s="729"/>
      <c r="DF290" s="729"/>
      <c r="DG290" s="729"/>
      <c r="DH290" s="729"/>
      <c r="DI290" s="729"/>
      <c r="DJ290" s="729"/>
      <c r="DK290" s="729"/>
      <c r="DL290" s="958"/>
      <c r="FJ290" s="940"/>
      <c r="FK290" s="940"/>
      <c r="FL290" s="940"/>
      <c r="FM290" s="940"/>
      <c r="FN290" s="940"/>
      <c r="FO290" s="940"/>
      <c r="FP290" s="940"/>
      <c r="FQ290" s="940"/>
      <c r="FR290" s="940"/>
      <c r="FS290" s="940"/>
    </row>
    <row r="291" spans="1:190" ht="15" hidden="1" customHeight="1" thickBot="1" x14ac:dyDescent="0.2">
      <c r="A291" s="335"/>
      <c r="B291" s="26"/>
      <c r="C291" s="1511"/>
      <c r="D291" s="987"/>
      <c r="E291" s="987"/>
      <c r="F291" s="987"/>
      <c r="G291" s="987"/>
      <c r="H291" s="1512"/>
      <c r="I291" s="1155"/>
      <c r="BY291" s="41"/>
      <c r="BZ291" s="41"/>
      <c r="DL291" s="958"/>
      <c r="FJ291" s="940"/>
      <c r="FK291" s="940"/>
      <c r="FL291" s="940"/>
      <c r="FM291" s="940"/>
      <c r="FN291" s="940"/>
      <c r="FO291" s="940"/>
      <c r="FP291" s="940"/>
      <c r="FQ291" s="940"/>
      <c r="FR291" s="940"/>
      <c r="FS291" s="940"/>
    </row>
    <row r="292" spans="1:190" ht="35.1" hidden="1" customHeight="1" thickBot="1" x14ac:dyDescent="0.2">
      <c r="A292" s="335"/>
      <c r="B292" s="26"/>
      <c r="C292" s="1511"/>
      <c r="D292" s="987"/>
      <c r="E292" s="987"/>
      <c r="F292" s="987"/>
      <c r="G292" s="987"/>
      <c r="H292" s="1512"/>
      <c r="I292" s="1155"/>
      <c r="J292" s="2406" t="s">
        <v>1711</v>
      </c>
      <c r="K292" s="2493"/>
      <c r="L292" s="2493"/>
      <c r="M292" s="2493"/>
      <c r="N292" s="2493"/>
      <c r="O292" s="2493"/>
      <c r="P292" s="2493"/>
      <c r="Q292" s="2493"/>
      <c r="R292" s="2493"/>
      <c r="S292" s="2493"/>
      <c r="T292" s="2493"/>
      <c r="U292" s="2493"/>
      <c r="V292" s="2493"/>
      <c r="W292" s="2493"/>
      <c r="X292" s="2493"/>
      <c r="Y292" s="2493"/>
      <c r="Z292" s="2493"/>
      <c r="AA292" s="2493"/>
      <c r="AB292" s="2493"/>
      <c r="AC292" s="2493"/>
      <c r="AD292" s="2493"/>
      <c r="AE292" s="2493"/>
      <c r="AF292" s="2493"/>
      <c r="AG292" s="2493"/>
      <c r="AH292" s="2493"/>
      <c r="AI292" s="2493"/>
      <c r="AJ292" s="2493"/>
      <c r="AK292" s="2493"/>
      <c r="AL292" s="2493"/>
      <c r="AM292" s="2493"/>
      <c r="AN292" s="2493"/>
      <c r="AO292" s="2493"/>
      <c r="AP292" s="2493"/>
      <c r="AQ292" s="2080"/>
      <c r="AR292" s="2080"/>
      <c r="AS292" s="2080"/>
      <c r="AT292" s="2080"/>
      <c r="AU292" s="2080"/>
      <c r="AV292" s="2080"/>
      <c r="AW292" s="2080"/>
      <c r="AX292" s="2080"/>
      <c r="AY292" s="2080"/>
      <c r="AZ292" s="2080"/>
      <c r="BA292" s="2080"/>
      <c r="BB292" s="2080"/>
      <c r="BC292" s="2080"/>
      <c r="BD292" s="2080"/>
      <c r="BE292" s="2080"/>
      <c r="BF292" s="2080"/>
      <c r="BG292" s="2080"/>
      <c r="BH292" s="2080"/>
      <c r="BI292" s="2080"/>
      <c r="BJ292" s="2080"/>
      <c r="BK292" s="2080"/>
      <c r="BL292" s="2657" t="s">
        <v>1737</v>
      </c>
      <c r="BM292" s="2658"/>
      <c r="BN292" s="2658"/>
      <c r="BO292" s="2658"/>
      <c r="BP292" s="2658"/>
      <c r="BQ292" s="2658"/>
      <c r="BR292" s="2658"/>
      <c r="BS292" s="2658"/>
      <c r="BT292" s="2658"/>
      <c r="BU292" s="466"/>
      <c r="BV292" s="456"/>
      <c r="BW292" s="456"/>
      <c r="BX292" s="456"/>
      <c r="BY292" s="461"/>
      <c r="BZ292" s="461"/>
      <c r="CA292" s="457"/>
      <c r="CB292" s="457"/>
      <c r="CC292" s="457"/>
      <c r="CD292" s="457"/>
      <c r="CE292" s="457"/>
      <c r="CF292" s="457"/>
      <c r="CG292" s="457"/>
      <c r="CH292" s="457"/>
      <c r="CI292" s="457"/>
      <c r="CJ292" s="457"/>
      <c r="CK292" s="457"/>
      <c r="CL292" s="457"/>
      <c r="CM292" s="457"/>
      <c r="CN292" s="457"/>
      <c r="CO292" s="457"/>
      <c r="CP292" s="457"/>
      <c r="CQ292" s="457"/>
      <c r="CR292" s="457"/>
      <c r="CS292" s="457"/>
      <c r="CT292" s="457"/>
      <c r="CU292" s="458"/>
      <c r="DL292" s="958"/>
      <c r="DM292" s="1000" t="s">
        <v>1512</v>
      </c>
      <c r="FJ292" s="940"/>
      <c r="FK292" s="940"/>
      <c r="FL292" s="940"/>
      <c r="FM292" s="940"/>
      <c r="FN292" s="940"/>
      <c r="FO292" s="940"/>
      <c r="FP292" s="940"/>
      <c r="FQ292" s="940"/>
      <c r="FR292" s="940"/>
      <c r="FS292" s="940"/>
    </row>
    <row r="293" spans="1:190" s="25" customFormat="1" ht="27" hidden="1" customHeight="1" thickBot="1" x14ac:dyDescent="0.2">
      <c r="A293" s="29"/>
      <c r="B293" s="8"/>
      <c r="C293" s="1508"/>
      <c r="D293" s="1509"/>
      <c r="E293" s="1509"/>
      <c r="F293" s="1509"/>
      <c r="G293" s="1509"/>
      <c r="H293" s="1510"/>
      <c r="I293" s="1160"/>
      <c r="J293" s="48"/>
      <c r="K293" s="47"/>
      <c r="L293" s="47"/>
      <c r="M293" s="2266" t="s">
        <v>37</v>
      </c>
      <c r="N293" s="2266"/>
      <c r="O293" s="2266"/>
      <c r="P293" s="2266"/>
      <c r="Q293" s="2266"/>
      <c r="R293" s="2266"/>
      <c r="S293" s="2075" t="s">
        <v>36</v>
      </c>
      <c r="T293" s="2129"/>
      <c r="U293" s="2129"/>
      <c r="V293" s="2129"/>
      <c r="W293" s="2129"/>
      <c r="X293" s="2129"/>
      <c r="Y293" s="2129"/>
      <c r="Z293" s="2129"/>
      <c r="AA293" s="2130"/>
      <c r="AB293" s="2220"/>
      <c r="AC293" s="2221"/>
      <c r="AD293" s="2221"/>
      <c r="AE293" s="2221"/>
      <c r="AF293" s="2222"/>
      <c r="AG293" s="2222"/>
      <c r="AH293" s="2222"/>
      <c r="AI293" s="2222"/>
      <c r="AJ293" s="2222"/>
      <c r="AK293" s="2222"/>
      <c r="AL293" s="2222"/>
      <c r="AM293" s="2222"/>
      <c r="AN293" s="2222"/>
      <c r="AO293" s="2222"/>
      <c r="AP293" s="2223"/>
      <c r="AQ293" s="1203"/>
      <c r="AR293" s="61"/>
      <c r="AS293" s="61"/>
      <c r="AT293" s="61"/>
      <c r="AU293" s="61"/>
      <c r="AV293" s="61"/>
      <c r="AW293" s="61"/>
      <c r="AX293" s="61"/>
      <c r="AY293" s="60"/>
      <c r="AZ293" s="62"/>
      <c r="BA293" s="60"/>
      <c r="BB293" s="60"/>
      <c r="BC293" s="60"/>
      <c r="BD293" s="60"/>
      <c r="BE293" s="60"/>
      <c r="BF293" s="60"/>
      <c r="BG293" s="60"/>
      <c r="BH293" s="60"/>
      <c r="BI293" s="61"/>
      <c r="BJ293" s="61"/>
      <c r="BK293" s="61"/>
      <c r="BL293" s="61"/>
      <c r="BM293" s="61"/>
      <c r="BN293" s="61"/>
      <c r="BO293" s="61"/>
      <c r="BP293" s="60"/>
      <c r="BQ293" s="60"/>
      <c r="BR293" s="60"/>
      <c r="BS293" s="60"/>
      <c r="BT293" s="60"/>
      <c r="BU293" s="437"/>
      <c r="BV293" s="710"/>
      <c r="BW293" s="710"/>
      <c r="BX293" s="710"/>
      <c r="BY293" s="437"/>
      <c r="BZ293" s="442"/>
      <c r="CA293" s="390"/>
      <c r="CB293" s="390"/>
      <c r="CC293" s="390"/>
      <c r="CD293" s="390"/>
      <c r="CE293" s="390"/>
      <c r="CF293" s="390"/>
      <c r="CG293" s="390"/>
      <c r="CH293" s="390"/>
      <c r="CI293" s="390"/>
      <c r="CJ293" s="390"/>
      <c r="CK293" s="390"/>
      <c r="CL293" s="390"/>
      <c r="CM293" s="390"/>
      <c r="CN293" s="390"/>
      <c r="CO293" s="390"/>
      <c r="CP293" s="390"/>
      <c r="CQ293" s="390"/>
      <c r="CR293" s="390"/>
      <c r="CS293" s="390"/>
      <c r="CT293" s="390"/>
      <c r="CU293" s="443"/>
      <c r="CV293" s="206"/>
      <c r="CW293" s="206"/>
      <c r="CX293" s="206"/>
      <c r="CY293" s="206"/>
      <c r="CZ293" s="206"/>
      <c r="DA293" s="206"/>
      <c r="DB293" s="206"/>
      <c r="DC293" s="206"/>
      <c r="DD293" s="206"/>
      <c r="DE293" s="206"/>
      <c r="DF293" s="206"/>
      <c r="DG293" s="206"/>
      <c r="DH293" s="206"/>
      <c r="DI293" s="206"/>
      <c r="DJ293" s="206"/>
      <c r="DK293" s="206"/>
      <c r="DL293" s="958"/>
      <c r="DM293" s="985">
        <f>IF(AB293="",0,IF(AB293="建築設備検査員",1,2))</f>
        <v>0</v>
      </c>
      <c r="DN293" s="1002"/>
      <c r="DO293" s="940"/>
      <c r="DP293" s="940"/>
      <c r="DQ293" s="940"/>
      <c r="DR293" s="940"/>
      <c r="DS293" s="986" t="str">
        <f>IF(DM293=2,LEFT($AB$293,2),"")</f>
        <v/>
      </c>
      <c r="DT293" s="233"/>
      <c r="DU293" s="233"/>
      <c r="DV293" s="940"/>
      <c r="DW293" s="940"/>
      <c r="DX293" s="940"/>
      <c r="DY293" s="940"/>
      <c r="DZ293" s="940"/>
      <c r="EA293" s="1036">
        <f>IF(OR(AB293="一級建築士",AB293="二級建築士"),1,0)</f>
        <v>0</v>
      </c>
      <c r="EB293" s="940"/>
      <c r="EC293" s="940"/>
      <c r="ED293" s="940"/>
      <c r="EE293" s="940"/>
      <c r="EF293" s="940"/>
      <c r="EG293" s="940"/>
      <c r="EH293" s="940"/>
      <c r="EI293" s="940"/>
      <c r="EJ293" s="940"/>
      <c r="EK293" s="940"/>
      <c r="EL293" s="940"/>
      <c r="EM293" s="940"/>
      <c r="EN293" s="940"/>
      <c r="EO293" s="940"/>
      <c r="EP293" s="940"/>
      <c r="EQ293" s="940"/>
      <c r="ER293" s="940"/>
      <c r="ES293" s="940"/>
      <c r="ET293" s="940"/>
      <c r="EU293" s="940"/>
      <c r="EV293" s="940"/>
      <c r="EW293" s="940"/>
      <c r="EX293" s="940"/>
      <c r="EY293" s="940"/>
      <c r="EZ293" s="940"/>
      <c r="FA293" s="940"/>
      <c r="FB293" s="940"/>
      <c r="FC293" s="940"/>
      <c r="FD293" s="940"/>
      <c r="FE293" s="940"/>
      <c r="FF293" s="940"/>
      <c r="FG293" s="940"/>
      <c r="FH293" s="940"/>
      <c r="FI293" s="940"/>
      <c r="FJ293" s="940"/>
      <c r="FK293" s="940"/>
      <c r="FL293" s="940"/>
      <c r="FM293" s="940"/>
      <c r="FN293" s="940"/>
      <c r="FO293" s="940"/>
      <c r="FP293" s="940"/>
      <c r="FQ293" s="940"/>
      <c r="FR293" s="940"/>
      <c r="FS293" s="940"/>
      <c r="FT293" s="951"/>
      <c r="FU293" s="951"/>
      <c r="FV293" s="951"/>
      <c r="FW293" s="951"/>
      <c r="FX293" s="951"/>
      <c r="FY293" s="951"/>
      <c r="FZ293" s="951"/>
      <c r="GA293" s="951"/>
      <c r="GB293" s="951"/>
      <c r="GC293" s="951"/>
      <c r="GD293" s="951"/>
      <c r="GE293" s="951"/>
      <c r="GF293" s="951"/>
      <c r="GG293" s="951"/>
      <c r="GH293" s="951"/>
    </row>
    <row r="294" spans="1:190" s="25" customFormat="1" ht="27" hidden="1" customHeight="1" thickBot="1" x14ac:dyDescent="0.2">
      <c r="A294" s="29"/>
      <c r="B294" s="8"/>
      <c r="C294" s="1508"/>
      <c r="D294" s="1509"/>
      <c r="E294" s="1509"/>
      <c r="F294" s="1509"/>
      <c r="G294" s="1509"/>
      <c r="H294" s="1510"/>
      <c r="I294" s="1160"/>
      <c r="J294" s="50"/>
      <c r="K294" s="49"/>
      <c r="L294" s="49"/>
      <c r="M294" s="2204"/>
      <c r="N294" s="2204"/>
      <c r="O294" s="2204"/>
      <c r="P294" s="2204"/>
      <c r="Q294" s="2204"/>
      <c r="R294" s="2204"/>
      <c r="S294" s="2152" t="s">
        <v>35</v>
      </c>
      <c r="T294" s="2153"/>
      <c r="U294" s="2153"/>
      <c r="V294" s="2153"/>
      <c r="W294" s="2153"/>
      <c r="X294" s="2153"/>
      <c r="Y294" s="709"/>
      <c r="Z294" s="2132"/>
      <c r="AA294" s="2133"/>
      <c r="AB294" s="2055"/>
      <c r="AC294" s="2056"/>
      <c r="AD294" s="2056"/>
      <c r="AE294" s="2056"/>
      <c r="AF294" s="2056"/>
      <c r="AG294" s="2056"/>
      <c r="AH294" s="2139"/>
      <c r="AI294" s="2135"/>
      <c r="AJ294" s="2135"/>
      <c r="AK294" s="2135"/>
      <c r="AL294" s="2135"/>
      <c r="AM294" s="2135"/>
      <c r="AN294" s="2135"/>
      <c r="AO294" s="2135"/>
      <c r="AP294" s="2136"/>
      <c r="AQ294" s="708" t="s">
        <v>34</v>
      </c>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437"/>
      <c r="BV294" s="710"/>
      <c r="BW294" s="710"/>
      <c r="BX294" s="710"/>
      <c r="BY294" s="437"/>
      <c r="BZ294" s="442"/>
      <c r="CA294" s="390"/>
      <c r="CB294" s="390"/>
      <c r="CC294" s="390"/>
      <c r="CD294" s="390"/>
      <c r="CE294" s="390"/>
      <c r="CF294" s="390"/>
      <c r="CG294" s="390"/>
      <c r="CH294" s="390"/>
      <c r="CI294" s="390"/>
      <c r="CJ294" s="390"/>
      <c r="CK294" s="390"/>
      <c r="CL294" s="390"/>
      <c r="CM294" s="390"/>
      <c r="CN294" s="390"/>
      <c r="CO294" s="390"/>
      <c r="CP294" s="390"/>
      <c r="CQ294" s="390"/>
      <c r="CR294" s="390"/>
      <c r="CS294" s="390"/>
      <c r="CT294" s="390"/>
      <c r="CU294" s="443"/>
      <c r="CV294" s="206"/>
      <c r="CW294" s="206"/>
      <c r="CX294" s="206"/>
      <c r="CY294" s="206"/>
      <c r="CZ294" s="206"/>
      <c r="DA294" s="206"/>
      <c r="DB294" s="206"/>
      <c r="DC294" s="206"/>
      <c r="DD294" s="206"/>
      <c r="DE294" s="206"/>
      <c r="DF294" s="206"/>
      <c r="DG294" s="206"/>
      <c r="DH294" s="206"/>
      <c r="DI294" s="206"/>
      <c r="DJ294" s="206"/>
      <c r="DK294" s="206"/>
      <c r="DL294" s="958"/>
      <c r="DM294" s="988">
        <f>IF(OR($AB$293="一級建築士",$AB$293="二級建築士"),1,0)</f>
        <v>0</v>
      </c>
      <c r="DN294" s="1003" t="s">
        <v>1728</v>
      </c>
      <c r="DO294" s="940"/>
      <c r="DP294" s="940"/>
      <c r="DQ294" s="940"/>
      <c r="DR294" s="940"/>
      <c r="DS294" s="989" t="str">
        <f>IF($AB$294="","",$AB$294)</f>
        <v/>
      </c>
      <c r="DT294" s="990"/>
      <c r="DU294" s="233"/>
      <c r="DV294" s="940"/>
      <c r="DW294" s="940"/>
      <c r="DX294" s="940"/>
      <c r="DY294" s="940"/>
      <c r="DZ294" s="940"/>
      <c r="EA294" s="1036">
        <f>IF(AB293="建築設備検査員",2,0)</f>
        <v>0</v>
      </c>
      <c r="EB294" s="940"/>
      <c r="EC294" s="940"/>
      <c r="ED294" s="940"/>
      <c r="EE294" s="940"/>
      <c r="EF294" s="940"/>
      <c r="EG294" s="940"/>
      <c r="EH294" s="940"/>
      <c r="EI294" s="940"/>
      <c r="EJ294" s="940"/>
      <c r="EK294" s="940"/>
      <c r="EL294" s="940"/>
      <c r="EM294" s="940"/>
      <c r="EN294" s="940"/>
      <c r="EO294" s="940"/>
      <c r="EP294" s="940"/>
      <c r="EQ294" s="940"/>
      <c r="ER294" s="940"/>
      <c r="ES294" s="940"/>
      <c r="ET294" s="940"/>
      <c r="EU294" s="940"/>
      <c r="EV294" s="940"/>
      <c r="EW294" s="940"/>
      <c r="EX294" s="940"/>
      <c r="EY294" s="940"/>
      <c r="EZ294" s="940"/>
      <c r="FA294" s="940"/>
      <c r="FB294" s="940"/>
      <c r="FC294" s="940"/>
      <c r="FD294" s="940"/>
      <c r="FE294" s="940"/>
      <c r="FF294" s="940"/>
      <c r="FG294" s="940"/>
      <c r="FH294" s="940"/>
      <c r="FI294" s="940"/>
      <c r="FJ294" s="940"/>
      <c r="FK294" s="940"/>
      <c r="FL294" s="940"/>
      <c r="FM294" s="940"/>
      <c r="FN294" s="940"/>
      <c r="FO294" s="940"/>
      <c r="FP294" s="940"/>
      <c r="FQ294" s="940"/>
      <c r="FR294" s="940"/>
      <c r="FS294" s="940"/>
      <c r="FT294" s="951"/>
      <c r="FU294" s="951"/>
      <c r="FV294" s="951"/>
      <c r="FW294" s="951"/>
      <c r="FX294" s="951"/>
      <c r="FY294" s="951"/>
      <c r="FZ294" s="951"/>
      <c r="GA294" s="951"/>
      <c r="GB294" s="951"/>
      <c r="GC294" s="951"/>
      <c r="GD294" s="951"/>
      <c r="GE294" s="951"/>
      <c r="GF294" s="951"/>
      <c r="GG294" s="951"/>
      <c r="GH294" s="951"/>
    </row>
    <row r="295" spans="1:190" ht="27" hidden="1" customHeight="1" x14ac:dyDescent="0.15">
      <c r="C295" s="1511"/>
      <c r="D295" s="987"/>
      <c r="E295" s="987"/>
      <c r="F295" s="987"/>
      <c r="G295" s="987"/>
      <c r="H295" s="1512"/>
      <c r="I295" s="1160"/>
      <c r="J295" s="48"/>
      <c r="K295" s="47"/>
      <c r="L295" s="47"/>
      <c r="M295" s="2204"/>
      <c r="N295" s="2204"/>
      <c r="O295" s="2204"/>
      <c r="P295" s="2204"/>
      <c r="Q295" s="2204"/>
      <c r="R295" s="2204"/>
      <c r="S295" s="2154"/>
      <c r="T295" s="2154"/>
      <c r="U295" s="2154"/>
      <c r="V295" s="2154"/>
      <c r="W295" s="2154"/>
      <c r="X295" s="2154"/>
      <c r="Y295" s="713"/>
      <c r="Z295" s="2188" t="s">
        <v>25</v>
      </c>
      <c r="AA295" s="2189"/>
      <c r="AB295" s="2198"/>
      <c r="AC295" s="2199"/>
      <c r="AD295" s="2199"/>
      <c r="AE295" s="2199"/>
      <c r="AF295" s="2199"/>
      <c r="AG295" s="2199"/>
      <c r="AH295" s="2199"/>
      <c r="AI295" s="2200"/>
      <c r="AJ295" s="2200"/>
      <c r="AK295" s="2200"/>
      <c r="AL295" s="2200"/>
      <c r="AM295" s="2200"/>
      <c r="AN295" s="2200"/>
      <c r="AO295" s="2200"/>
      <c r="AP295" s="2201"/>
      <c r="AQ295" s="59" t="s">
        <v>24</v>
      </c>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437"/>
      <c r="BV295" s="710"/>
      <c r="BW295" s="710"/>
      <c r="BX295" s="710"/>
      <c r="BY295" s="710"/>
      <c r="BZ295" s="710"/>
      <c r="CA295" s="390"/>
      <c r="CB295" s="390"/>
      <c r="CC295" s="390"/>
      <c r="CD295" s="390"/>
      <c r="CE295" s="390"/>
      <c r="CF295" s="390"/>
      <c r="CG295" s="390"/>
      <c r="CH295" s="390"/>
      <c r="CI295" s="390"/>
      <c r="CJ295" s="390"/>
      <c r="CK295" s="390"/>
      <c r="CL295" s="390"/>
      <c r="CM295" s="390"/>
      <c r="CN295" s="390"/>
      <c r="CO295" s="390"/>
      <c r="CP295" s="390"/>
      <c r="CQ295" s="390"/>
      <c r="CR295" s="390"/>
      <c r="CS295" s="390"/>
      <c r="CT295" s="390"/>
      <c r="CU295" s="443"/>
      <c r="DL295" s="958"/>
      <c r="DM295" s="1003"/>
      <c r="DN295" s="1003"/>
      <c r="DS295" s="992" t="str">
        <f>IF($AB$295="","",$AB$295)</f>
        <v/>
      </c>
      <c r="DT295" s="233"/>
      <c r="DU295" s="233"/>
      <c r="FJ295" s="940"/>
      <c r="FK295" s="940"/>
      <c r="FL295" s="940"/>
      <c r="FM295" s="940"/>
      <c r="FN295" s="940"/>
      <c r="FO295" s="940"/>
      <c r="FP295" s="940"/>
      <c r="FQ295" s="940"/>
      <c r="FR295" s="940"/>
      <c r="FS295" s="940"/>
    </row>
    <row r="296" spans="1:190" ht="27" hidden="1" customHeight="1" x14ac:dyDescent="0.15">
      <c r="A296" s="335"/>
      <c r="B296" s="26"/>
      <c r="C296" s="1511"/>
      <c r="D296" s="987"/>
      <c r="E296" s="987"/>
      <c r="F296" s="987"/>
      <c r="G296" s="987"/>
      <c r="H296" s="1512"/>
      <c r="I296" s="1160"/>
      <c r="J296" s="48"/>
      <c r="K296" s="47"/>
      <c r="L296" s="47"/>
      <c r="M296" s="2267"/>
      <c r="N296" s="2267"/>
      <c r="O296" s="2267"/>
      <c r="P296" s="2267"/>
      <c r="Q296" s="2267"/>
      <c r="R296" s="2267"/>
      <c r="S296" s="2358" t="s">
        <v>809</v>
      </c>
      <c r="T296" s="2358"/>
      <c r="U296" s="2358"/>
      <c r="V296" s="2358"/>
      <c r="W296" s="2358"/>
      <c r="X296" s="2358"/>
      <c r="Y296" s="2358"/>
      <c r="Z296" s="2140" t="s">
        <v>25</v>
      </c>
      <c r="AA296" s="2141"/>
      <c r="AB296" s="2142"/>
      <c r="AC296" s="2143"/>
      <c r="AD296" s="2143"/>
      <c r="AE296" s="2143"/>
      <c r="AF296" s="2143"/>
      <c r="AG296" s="2143"/>
      <c r="AH296" s="2143"/>
      <c r="AI296" s="2144"/>
      <c r="AJ296" s="2144"/>
      <c r="AK296" s="2144"/>
      <c r="AL296" s="2144"/>
      <c r="AM296" s="2144"/>
      <c r="AN296" s="2144"/>
      <c r="AO296" s="2144"/>
      <c r="AP296" s="2145"/>
      <c r="AQ296" s="57" t="s">
        <v>24</v>
      </c>
      <c r="AR296" s="55"/>
      <c r="AS296" s="55"/>
      <c r="AT296" s="55"/>
      <c r="AU296" s="55"/>
      <c r="AV296" s="55"/>
      <c r="AW296" s="55"/>
      <c r="AX296" s="55"/>
      <c r="AY296" s="55"/>
      <c r="AZ296" s="55"/>
      <c r="BA296" s="55"/>
      <c r="BB296" s="55"/>
      <c r="BC296" s="55"/>
      <c r="BD296" s="55"/>
      <c r="BE296" s="55"/>
      <c r="BF296" s="55"/>
      <c r="BG296" s="55"/>
      <c r="BH296" s="55"/>
      <c r="BI296" s="56"/>
      <c r="BJ296" s="56"/>
      <c r="BK296" s="56"/>
      <c r="BL296" s="56"/>
      <c r="BM296" s="56"/>
      <c r="BN296" s="56"/>
      <c r="BO296" s="56"/>
      <c r="BP296" s="55"/>
      <c r="BQ296" s="55"/>
      <c r="BR296" s="55"/>
      <c r="BS296" s="55"/>
      <c r="BT296" s="55"/>
      <c r="BU296" s="463"/>
      <c r="BV296" s="710"/>
      <c r="BW296" s="710"/>
      <c r="BX296" s="710"/>
      <c r="BY296" s="710"/>
      <c r="BZ296" s="710"/>
      <c r="CA296" s="390"/>
      <c r="CB296" s="390"/>
      <c r="CC296" s="390"/>
      <c r="CD296" s="390"/>
      <c r="CE296" s="390"/>
      <c r="CF296" s="390"/>
      <c r="CG296" s="390"/>
      <c r="CH296" s="390"/>
      <c r="CI296" s="390"/>
      <c r="CJ296" s="390"/>
      <c r="CK296" s="390"/>
      <c r="CL296" s="390"/>
      <c r="CM296" s="390"/>
      <c r="CN296" s="390"/>
      <c r="CO296" s="390"/>
      <c r="CP296" s="390"/>
      <c r="CQ296" s="390"/>
      <c r="CR296" s="390"/>
      <c r="CS296" s="390"/>
      <c r="CT296" s="390"/>
      <c r="CU296" s="443"/>
      <c r="DL296" s="958"/>
      <c r="DM296" s="987"/>
      <c r="DN296" s="1003"/>
      <c r="DS296" s="993" t="str">
        <f>IF($AB$296="","",$AB$296)</f>
        <v/>
      </c>
      <c r="DT296" s="994"/>
      <c r="DU296" s="995"/>
      <c r="FJ296" s="940"/>
      <c r="FK296" s="940"/>
      <c r="FL296" s="940"/>
      <c r="FM296" s="940"/>
      <c r="FN296" s="940"/>
      <c r="FO296" s="940"/>
      <c r="FP296" s="940"/>
      <c r="FQ296" s="940"/>
      <c r="FR296" s="940"/>
      <c r="FS296" s="940"/>
    </row>
    <row r="297" spans="1:190" s="25" customFormat="1" ht="27" hidden="1" customHeight="1" x14ac:dyDescent="0.15">
      <c r="A297" s="29"/>
      <c r="B297" s="26"/>
      <c r="C297" s="1508"/>
      <c r="D297" s="1509"/>
      <c r="E297" s="1509"/>
      <c r="F297" s="1509"/>
      <c r="G297" s="1509"/>
      <c r="H297" s="1510"/>
      <c r="I297" s="1160"/>
      <c r="J297" s="50"/>
      <c r="K297" s="49"/>
      <c r="L297" s="49"/>
      <c r="M297" s="2047" t="s">
        <v>31</v>
      </c>
      <c r="N297" s="2048"/>
      <c r="O297" s="2048"/>
      <c r="P297" s="2048"/>
      <c r="Q297" s="2048"/>
      <c r="R297" s="2048"/>
      <c r="S297" s="2075" t="s">
        <v>33</v>
      </c>
      <c r="T297" s="2076"/>
      <c r="U297" s="2076"/>
      <c r="V297" s="2076"/>
      <c r="W297" s="2076"/>
      <c r="X297" s="2076"/>
      <c r="Y297" s="2076"/>
      <c r="Z297" s="2076"/>
      <c r="AA297" s="2131"/>
      <c r="AB297" s="2364"/>
      <c r="AC297" s="2365"/>
      <c r="AD297" s="2365"/>
      <c r="AE297" s="2365"/>
      <c r="AF297" s="2365"/>
      <c r="AG297" s="2365"/>
      <c r="AH297" s="2365"/>
      <c r="AI297" s="2365"/>
      <c r="AJ297" s="2365"/>
      <c r="AK297" s="2365"/>
      <c r="AL297" s="2365"/>
      <c r="AM297" s="2365"/>
      <c r="AN297" s="2365"/>
      <c r="AO297" s="2365"/>
      <c r="AP297" s="2365"/>
      <c r="AQ297" s="2365"/>
      <c r="AR297" s="2365"/>
      <c r="AS297" s="2365"/>
      <c r="AT297" s="2365"/>
      <c r="AU297" s="2365"/>
      <c r="AV297" s="2365"/>
      <c r="AW297" s="2365"/>
      <c r="AX297" s="2365"/>
      <c r="AY297" s="2365"/>
      <c r="AZ297" s="2365"/>
      <c r="BA297" s="2365"/>
      <c r="BB297" s="2365"/>
      <c r="BC297" s="2365"/>
      <c r="BD297" s="2365"/>
      <c r="BE297" s="2365"/>
      <c r="BF297" s="2365"/>
      <c r="BG297" s="2365"/>
      <c r="BH297" s="2365"/>
      <c r="BI297" s="2365"/>
      <c r="BJ297" s="2365"/>
      <c r="BK297" s="2365"/>
      <c r="BL297" s="2365"/>
      <c r="BM297" s="2365"/>
      <c r="BN297" s="2365"/>
      <c r="BO297" s="2365"/>
      <c r="BP297" s="2365"/>
      <c r="BQ297" s="2366"/>
      <c r="BR297" s="2366"/>
      <c r="BS297" s="2366"/>
      <c r="BT297" s="2367"/>
      <c r="BU297" s="437"/>
      <c r="BV297" s="710"/>
      <c r="BW297" s="437"/>
      <c r="BX297" s="437"/>
      <c r="BY297" s="442"/>
      <c r="BZ297" s="442"/>
      <c r="CA297" s="390"/>
      <c r="CB297" s="390"/>
      <c r="CC297" s="390"/>
      <c r="CD297" s="390"/>
      <c r="CE297" s="390"/>
      <c r="CF297" s="390"/>
      <c r="CG297" s="390"/>
      <c r="CH297" s="390"/>
      <c r="CI297" s="390"/>
      <c r="CJ297" s="390"/>
      <c r="CK297" s="390"/>
      <c r="CL297" s="390"/>
      <c r="CM297" s="390"/>
      <c r="CN297" s="390"/>
      <c r="CO297" s="390"/>
      <c r="CP297" s="390"/>
      <c r="CQ297" s="390"/>
      <c r="CR297" s="390"/>
      <c r="CS297" s="390"/>
      <c r="CT297" s="390"/>
      <c r="CU297" s="443"/>
      <c r="CV297" s="206"/>
      <c r="CW297" s="206"/>
      <c r="CX297" s="206"/>
      <c r="CY297" s="206"/>
      <c r="CZ297" s="206"/>
      <c r="DA297" s="206"/>
      <c r="DB297" s="206"/>
      <c r="DC297" s="206"/>
      <c r="DD297" s="206"/>
      <c r="DE297" s="206"/>
      <c r="DF297" s="206"/>
      <c r="DG297" s="206"/>
      <c r="DH297" s="206"/>
      <c r="DI297" s="206"/>
      <c r="DJ297" s="206"/>
      <c r="DK297" s="206"/>
      <c r="DL297" s="958"/>
      <c r="DM297" s="1002"/>
      <c r="DN297" s="1002"/>
      <c r="DO297" s="940"/>
      <c r="DP297" s="940"/>
      <c r="DQ297" s="940"/>
      <c r="DR297" s="940"/>
      <c r="DS297" s="391" t="str">
        <f>IF($AB$297="","",$AB$297)</f>
        <v/>
      </c>
      <c r="DT297"/>
      <c r="DU297"/>
      <c r="DV297"/>
      <c r="DW297"/>
      <c r="DX297" s="940"/>
      <c r="DY297" s="940"/>
      <c r="DZ297" s="940"/>
      <c r="EA297" s="940"/>
      <c r="EB297" s="940"/>
      <c r="EC297" s="940"/>
      <c r="ED297" s="940"/>
      <c r="EE297" s="940"/>
      <c r="EF297" s="940"/>
      <c r="EG297" s="940"/>
      <c r="EH297" s="940"/>
      <c r="EI297" s="940"/>
      <c r="EJ297" s="940"/>
      <c r="EK297" s="940"/>
      <c r="EL297" s="940"/>
      <c r="EM297" s="940"/>
      <c r="EN297" s="940"/>
      <c r="EO297" s="940"/>
      <c r="EP297" s="940"/>
      <c r="EQ297" s="940"/>
      <c r="ER297" s="940"/>
      <c r="ES297" s="940"/>
      <c r="ET297" s="940"/>
      <c r="EU297" s="940"/>
      <c r="EV297" s="940"/>
      <c r="EW297" s="940"/>
      <c r="EX297" s="940"/>
      <c r="EY297" s="940"/>
      <c r="EZ297" s="940"/>
      <c r="FA297" s="940"/>
      <c r="FB297" s="940"/>
      <c r="FC297" s="940"/>
      <c r="FD297" s="940"/>
      <c r="FE297" s="940"/>
      <c r="FF297" s="940"/>
      <c r="FG297" s="940"/>
      <c r="FH297" s="940"/>
      <c r="FI297" s="940"/>
      <c r="FJ297" s="940"/>
      <c r="FK297" s="940"/>
      <c r="FL297" s="940"/>
      <c r="FM297" s="940"/>
      <c r="FN297" s="940"/>
      <c r="FO297" s="940"/>
      <c r="FP297" s="940"/>
      <c r="FQ297" s="940"/>
      <c r="FR297" s="940"/>
      <c r="FS297" s="940"/>
      <c r="FT297" s="951"/>
      <c r="FU297" s="951"/>
      <c r="FV297" s="951"/>
      <c r="FW297" s="951"/>
      <c r="FX297" s="951"/>
      <c r="FY297" s="951"/>
      <c r="FZ297" s="951"/>
      <c r="GA297" s="951"/>
      <c r="GB297" s="951"/>
      <c r="GC297" s="951"/>
      <c r="GD297" s="951"/>
      <c r="GE297" s="951"/>
      <c r="GF297" s="951"/>
      <c r="GG297" s="951"/>
      <c r="GH297" s="951"/>
    </row>
    <row r="298" spans="1:190" s="25" customFormat="1" ht="27" hidden="1" customHeight="1" x14ac:dyDescent="0.15">
      <c r="A298" s="29"/>
      <c r="B298" s="26"/>
      <c r="C298" s="1508"/>
      <c r="D298" s="1509"/>
      <c r="E298" s="1509"/>
      <c r="F298" s="1509"/>
      <c r="G298" s="1509"/>
      <c r="H298" s="1510"/>
      <c r="I298" s="1160"/>
      <c r="J298" s="48"/>
      <c r="K298" s="47"/>
      <c r="L298" s="47"/>
      <c r="M298" s="2048"/>
      <c r="N298" s="2048"/>
      <c r="O298" s="2048"/>
      <c r="P298" s="2048"/>
      <c r="Q298" s="2048"/>
      <c r="R298" s="2048"/>
      <c r="S298" s="2169" t="s">
        <v>31</v>
      </c>
      <c r="T298" s="2170"/>
      <c r="U298" s="2170"/>
      <c r="V298" s="2170"/>
      <c r="W298" s="2170"/>
      <c r="X298" s="2170"/>
      <c r="Y298" s="2170"/>
      <c r="Z298" s="2170"/>
      <c r="AA298" s="2171"/>
      <c r="AB298" s="2190"/>
      <c r="AC298" s="2191"/>
      <c r="AD298" s="2191"/>
      <c r="AE298" s="2191"/>
      <c r="AF298" s="2191"/>
      <c r="AG298" s="2192"/>
      <c r="AH298" s="2192"/>
      <c r="AI298" s="2192"/>
      <c r="AJ298" s="2192"/>
      <c r="AK298" s="2192"/>
      <c r="AL298" s="2192"/>
      <c r="AM298" s="2192"/>
      <c r="AN298" s="2192"/>
      <c r="AO298" s="2192"/>
      <c r="AP298" s="2192"/>
      <c r="AQ298" s="2192"/>
      <c r="AR298" s="2192"/>
      <c r="AS298" s="2192"/>
      <c r="AT298" s="2192"/>
      <c r="AU298" s="2192"/>
      <c r="AV298" s="2192"/>
      <c r="AW298" s="2192"/>
      <c r="AX298" s="2192"/>
      <c r="AY298" s="2192"/>
      <c r="AZ298" s="2192"/>
      <c r="BA298" s="2192"/>
      <c r="BB298" s="2192"/>
      <c r="BC298" s="2192"/>
      <c r="BD298" s="2192"/>
      <c r="BE298" s="2192"/>
      <c r="BF298" s="2192"/>
      <c r="BG298" s="2192"/>
      <c r="BH298" s="2192"/>
      <c r="BI298" s="2192"/>
      <c r="BJ298" s="2192"/>
      <c r="BK298" s="2192"/>
      <c r="BL298" s="2192"/>
      <c r="BM298" s="2192"/>
      <c r="BN298" s="2192"/>
      <c r="BO298" s="2192"/>
      <c r="BP298" s="2192"/>
      <c r="BQ298" s="2193"/>
      <c r="BR298" s="2193"/>
      <c r="BS298" s="2193"/>
      <c r="BT298" s="2194"/>
      <c r="BU298" s="437"/>
      <c r="BV298" s="710"/>
      <c r="BW298" s="710"/>
      <c r="BX298" s="710"/>
      <c r="BY298" s="442"/>
      <c r="BZ298" s="442"/>
      <c r="CA298" s="390"/>
      <c r="CB298" s="390"/>
      <c r="CC298" s="390"/>
      <c r="CD298" s="390"/>
      <c r="CE298" s="390"/>
      <c r="CF298" s="390"/>
      <c r="CG298" s="390"/>
      <c r="CH298" s="390"/>
      <c r="CI298" s="390"/>
      <c r="CJ298" s="390"/>
      <c r="CK298" s="390"/>
      <c r="CL298" s="390"/>
      <c r="CM298" s="390"/>
      <c r="CN298" s="390"/>
      <c r="CO298" s="390"/>
      <c r="CP298" s="390"/>
      <c r="CQ298" s="390"/>
      <c r="CR298" s="390"/>
      <c r="CS298" s="390"/>
      <c r="CT298" s="390"/>
      <c r="CU298" s="443"/>
      <c r="CV298" s="206"/>
      <c r="CW298" s="206"/>
      <c r="CX298" s="206"/>
      <c r="CY298" s="206"/>
      <c r="CZ298" s="206"/>
      <c r="DA298" s="206"/>
      <c r="DB298" s="206"/>
      <c r="DC298" s="206"/>
      <c r="DD298" s="206"/>
      <c r="DE298" s="206"/>
      <c r="DF298" s="206"/>
      <c r="DG298" s="206"/>
      <c r="DH298" s="206"/>
      <c r="DI298" s="206"/>
      <c r="DJ298" s="206"/>
      <c r="DK298" s="206"/>
      <c r="DL298" s="958"/>
      <c r="DM298" s="1002"/>
      <c r="DN298" s="1002"/>
      <c r="DO298" s="940"/>
      <c r="DP298" s="940"/>
      <c r="DQ298" s="940"/>
      <c r="DR298" s="940"/>
      <c r="DS298" s="391" t="str">
        <f>IF($AB$298="","",$AB$298)</f>
        <v/>
      </c>
      <c r="DT298"/>
      <c r="DU298"/>
      <c r="DV298"/>
      <c r="DW298"/>
      <c r="DX298" s="940"/>
      <c r="DY298" s="940"/>
      <c r="DZ298" s="940"/>
      <c r="EA298" s="940"/>
      <c r="EB298" s="940"/>
      <c r="EC298" s="940"/>
      <c r="ED298" s="940"/>
      <c r="EE298" s="940"/>
      <c r="EF298" s="940"/>
      <c r="EG298" s="940"/>
      <c r="EH298" s="940"/>
      <c r="EI298" s="940"/>
      <c r="EJ298" s="940"/>
      <c r="EK298" s="940"/>
      <c r="EL298" s="940"/>
      <c r="EM298" s="940"/>
      <c r="EN298" s="940"/>
      <c r="EO298" s="940"/>
      <c r="EP298" s="940"/>
      <c r="EQ298" s="940"/>
      <c r="ER298" s="940"/>
      <c r="ES298" s="940"/>
      <c r="ET298" s="940"/>
      <c r="EU298" s="940"/>
      <c r="EV298" s="940"/>
      <c r="EW298" s="940"/>
      <c r="EX298" s="940"/>
      <c r="EY298" s="940"/>
      <c r="EZ298" s="940"/>
      <c r="FA298" s="940"/>
      <c r="FB298" s="940"/>
      <c r="FC298" s="940"/>
      <c r="FD298" s="940"/>
      <c r="FE298" s="940"/>
      <c r="FF298" s="940"/>
      <c r="FG298" s="940"/>
      <c r="FH298" s="940"/>
      <c r="FI298" s="940"/>
      <c r="FJ298" s="940"/>
      <c r="FK298" s="940"/>
      <c r="FL298" s="940"/>
      <c r="FM298" s="940"/>
      <c r="FN298" s="940"/>
      <c r="FO298" s="940"/>
      <c r="FP298" s="940"/>
      <c r="FQ298" s="940"/>
      <c r="FR298" s="940"/>
      <c r="FS298" s="940"/>
      <c r="FT298" s="951"/>
      <c r="FU298" s="951"/>
      <c r="FV298" s="951"/>
      <c r="FW298" s="951"/>
      <c r="FX298" s="951"/>
      <c r="FY298" s="951"/>
      <c r="FZ298" s="951"/>
      <c r="GA298" s="951"/>
      <c r="GB298" s="951"/>
      <c r="GC298" s="951"/>
      <c r="GD298" s="951"/>
      <c r="GE298" s="951"/>
      <c r="GF298" s="951"/>
      <c r="GG298" s="951"/>
      <c r="GH298" s="951"/>
    </row>
    <row r="299" spans="1:190" ht="27" hidden="1" customHeight="1" x14ac:dyDescent="0.15">
      <c r="A299" s="335"/>
      <c r="B299" s="26"/>
      <c r="C299" s="1511"/>
      <c r="D299" s="987"/>
      <c r="E299" s="987"/>
      <c r="F299" s="987"/>
      <c r="G299" s="987"/>
      <c r="H299" s="1512"/>
      <c r="I299" s="1155"/>
      <c r="J299" s="48"/>
      <c r="K299" s="47"/>
      <c r="L299" s="47"/>
      <c r="M299" s="2047" t="s">
        <v>29</v>
      </c>
      <c r="N299" s="2048"/>
      <c r="O299" s="2048"/>
      <c r="P299" s="2048"/>
      <c r="Q299" s="2048"/>
      <c r="R299" s="2048"/>
      <c r="S299" s="2075" t="s">
        <v>28</v>
      </c>
      <c r="T299" s="2129"/>
      <c r="U299" s="2129"/>
      <c r="V299" s="2129"/>
      <c r="W299" s="2129"/>
      <c r="X299" s="2129"/>
      <c r="Y299" s="2129"/>
      <c r="Z299" s="2129"/>
      <c r="AA299" s="2130"/>
      <c r="AB299" s="2195"/>
      <c r="AC299" s="2196"/>
      <c r="AD299" s="2196"/>
      <c r="AE299" s="2196"/>
      <c r="AF299" s="2196"/>
      <c r="AG299" s="2196"/>
      <c r="AH299" s="2196"/>
      <c r="AI299" s="2196"/>
      <c r="AJ299" s="2196"/>
      <c r="AK299" s="2196"/>
      <c r="AL299" s="2196"/>
      <c r="AM299" s="2196"/>
      <c r="AN299" s="2196"/>
      <c r="AO299" s="2196"/>
      <c r="AP299" s="2196"/>
      <c r="AQ299" s="2196"/>
      <c r="AR299" s="2196"/>
      <c r="AS299" s="2196"/>
      <c r="AT299" s="2196"/>
      <c r="AU299" s="2196"/>
      <c r="AV299" s="2196"/>
      <c r="AW299" s="2196"/>
      <c r="AX299" s="2196"/>
      <c r="AY299" s="2196"/>
      <c r="AZ299" s="2196"/>
      <c r="BA299" s="2196"/>
      <c r="BB299" s="2196"/>
      <c r="BC299" s="2196"/>
      <c r="BD299" s="2196"/>
      <c r="BE299" s="2196"/>
      <c r="BF299" s="2196"/>
      <c r="BG299" s="2196"/>
      <c r="BH299" s="2196"/>
      <c r="BI299" s="2196"/>
      <c r="BJ299" s="2196"/>
      <c r="BK299" s="2196"/>
      <c r="BL299" s="2196"/>
      <c r="BM299" s="2196"/>
      <c r="BN299" s="2196"/>
      <c r="BO299" s="2196"/>
      <c r="BP299" s="2196"/>
      <c r="BQ299" s="2196"/>
      <c r="BR299" s="2196"/>
      <c r="BS299" s="2196"/>
      <c r="BT299" s="2197"/>
      <c r="BU299" s="463"/>
      <c r="BV299" s="710"/>
      <c r="BW299" s="710"/>
      <c r="BX299" s="710"/>
      <c r="BY299" s="442"/>
      <c r="BZ299" s="442"/>
      <c r="CA299" s="390"/>
      <c r="CB299" s="390"/>
      <c r="CC299" s="390"/>
      <c r="CD299" s="390"/>
      <c r="CE299" s="390"/>
      <c r="CF299" s="390"/>
      <c r="CG299" s="390"/>
      <c r="CH299" s="390"/>
      <c r="CI299" s="390"/>
      <c r="CJ299" s="390"/>
      <c r="CK299" s="390"/>
      <c r="CL299" s="390"/>
      <c r="CM299" s="390"/>
      <c r="CN299" s="390"/>
      <c r="CO299" s="390"/>
      <c r="CP299" s="390"/>
      <c r="CQ299" s="390"/>
      <c r="CR299" s="390"/>
      <c r="CS299" s="390"/>
      <c r="CT299" s="390"/>
      <c r="CU299" s="443"/>
      <c r="DL299" s="958"/>
      <c r="DM299" s="1002"/>
      <c r="DN299" s="1002"/>
      <c r="DS299" s="391" t="str">
        <f>IF($AB$299="","",$AB$299)</f>
        <v/>
      </c>
      <c r="DT299" s="951"/>
      <c r="DU299" s="951"/>
      <c r="FJ299" s="940"/>
      <c r="FK299" s="940"/>
      <c r="FL299" s="940"/>
      <c r="FM299" s="940"/>
      <c r="FN299" s="940"/>
      <c r="FO299" s="940"/>
      <c r="FP299" s="940"/>
      <c r="FQ299" s="940"/>
      <c r="FR299" s="940"/>
      <c r="FS299" s="940"/>
    </row>
    <row r="300" spans="1:190" ht="27" hidden="1" customHeight="1" x14ac:dyDescent="0.15">
      <c r="A300" s="688"/>
      <c r="C300" s="1511"/>
      <c r="D300" s="987"/>
      <c r="E300" s="987"/>
      <c r="F300" s="987"/>
      <c r="G300" s="987"/>
      <c r="H300" s="1512"/>
      <c r="I300" s="1155"/>
      <c r="J300" s="34"/>
      <c r="K300" s="715"/>
      <c r="L300" s="715"/>
      <c r="M300" s="2047"/>
      <c r="N300" s="2048"/>
      <c r="O300" s="2048"/>
      <c r="P300" s="2048"/>
      <c r="Q300" s="2048"/>
      <c r="R300" s="2048"/>
      <c r="S300" s="2152" t="s">
        <v>27</v>
      </c>
      <c r="T300" s="2152"/>
      <c r="U300" s="2152"/>
      <c r="V300" s="2152"/>
      <c r="W300" s="2152"/>
      <c r="X300" s="2152"/>
      <c r="Y300" s="38"/>
      <c r="Z300" s="2132"/>
      <c r="AA300" s="2133"/>
      <c r="AB300" s="2134"/>
      <c r="AC300" s="2056"/>
      <c r="AD300" s="2056"/>
      <c r="AE300" s="2056"/>
      <c r="AF300" s="2135"/>
      <c r="AG300" s="2135"/>
      <c r="AH300" s="2135"/>
      <c r="AI300" s="2135"/>
      <c r="AJ300" s="2135"/>
      <c r="AK300" s="2135"/>
      <c r="AL300" s="2135"/>
      <c r="AM300" s="2135"/>
      <c r="AN300" s="2135"/>
      <c r="AO300" s="2135"/>
      <c r="AP300" s="2136"/>
      <c r="AQ300" s="736" t="s">
        <v>67</v>
      </c>
      <c r="AR300" s="87"/>
      <c r="AS300" s="87"/>
      <c r="AT300" s="87"/>
      <c r="AU300" s="87"/>
      <c r="AV300" s="87"/>
      <c r="AW300" s="87"/>
      <c r="AX300" s="87"/>
      <c r="AY300" s="87"/>
      <c r="AZ300" s="87"/>
      <c r="BA300" s="87"/>
      <c r="BB300" s="87"/>
      <c r="BC300" s="87"/>
      <c r="BD300" s="87"/>
      <c r="BE300" s="87"/>
      <c r="BF300" s="87"/>
      <c r="BG300" s="87"/>
      <c r="BH300" s="87"/>
      <c r="BI300" s="87"/>
      <c r="BJ300" s="87"/>
      <c r="BK300" s="87"/>
      <c r="BL300" s="87"/>
      <c r="BM300" s="87"/>
      <c r="BN300" s="87"/>
      <c r="BO300" s="87"/>
      <c r="BP300" s="87"/>
      <c r="BQ300" s="87"/>
      <c r="BR300" s="87"/>
      <c r="BS300" s="87"/>
      <c r="BT300" s="87"/>
      <c r="BU300" s="463"/>
      <c r="BV300" s="710"/>
      <c r="BW300" s="710"/>
      <c r="BX300" s="710"/>
      <c r="BY300" s="35"/>
      <c r="BZ300" s="710"/>
      <c r="CA300" s="390"/>
      <c r="CB300" s="390"/>
      <c r="CC300" s="390"/>
      <c r="CD300" s="390"/>
      <c r="CE300" s="390"/>
      <c r="CF300" s="390"/>
      <c r="CG300" s="390"/>
      <c r="CH300" s="390"/>
      <c r="CI300" s="390"/>
      <c r="CJ300" s="390"/>
      <c r="CK300" s="390"/>
      <c r="CL300" s="390"/>
      <c r="CM300" s="390"/>
      <c r="CN300" s="390"/>
      <c r="CO300" s="390"/>
      <c r="CP300" s="390"/>
      <c r="CQ300" s="390"/>
      <c r="CR300" s="390"/>
      <c r="CS300" s="390"/>
      <c r="CT300" s="390"/>
      <c r="CU300" s="443"/>
      <c r="DL300" s="958"/>
      <c r="DS300" s="391" t="str">
        <f>IF($AB$300="","",$AB$300)</f>
        <v/>
      </c>
      <c r="DT300" s="951"/>
      <c r="DU300" s="951"/>
      <c r="FJ300" s="940"/>
      <c r="FK300" s="940"/>
      <c r="FL300" s="940"/>
      <c r="FM300" s="940"/>
      <c r="FN300" s="940"/>
      <c r="FO300" s="940"/>
      <c r="FP300" s="940"/>
      <c r="FQ300" s="940"/>
      <c r="FR300" s="940"/>
      <c r="FS300" s="940"/>
    </row>
    <row r="301" spans="1:190" s="25" customFormat="1" ht="27" hidden="1" customHeight="1" x14ac:dyDescent="0.15">
      <c r="A301" s="29"/>
      <c r="B301" s="26"/>
      <c r="C301" s="1508"/>
      <c r="D301" s="1509"/>
      <c r="E301" s="1509"/>
      <c r="F301" s="1509"/>
      <c r="G301" s="1509"/>
      <c r="H301" s="1510"/>
      <c r="I301" s="1155"/>
      <c r="J301" s="48"/>
      <c r="K301" s="47"/>
      <c r="L301" s="47"/>
      <c r="M301" s="2048"/>
      <c r="N301" s="2048"/>
      <c r="O301" s="2048"/>
      <c r="P301" s="2048"/>
      <c r="Q301" s="2048"/>
      <c r="R301" s="2048"/>
      <c r="S301" s="2204"/>
      <c r="T301" s="2204"/>
      <c r="U301" s="2204"/>
      <c r="V301" s="2204"/>
      <c r="W301" s="2204"/>
      <c r="X301" s="2204"/>
      <c r="Y301" s="708"/>
      <c r="Z301" s="2137"/>
      <c r="AA301" s="2138"/>
      <c r="AB301" s="2055"/>
      <c r="AC301" s="2056"/>
      <c r="AD301" s="2056"/>
      <c r="AE301" s="2056"/>
      <c r="AF301" s="2056"/>
      <c r="AG301" s="2056"/>
      <c r="AH301" s="2139"/>
      <c r="AI301" s="2135"/>
      <c r="AJ301" s="2135"/>
      <c r="AK301" s="2135"/>
      <c r="AL301" s="2135"/>
      <c r="AM301" s="2135"/>
      <c r="AN301" s="2135"/>
      <c r="AO301" s="2135"/>
      <c r="AP301" s="2136"/>
      <c r="AQ301" s="76" t="s">
        <v>26</v>
      </c>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437"/>
      <c r="BV301" s="710"/>
      <c r="BW301" s="710"/>
      <c r="BX301" s="710"/>
      <c r="BY301" s="710"/>
      <c r="BZ301" s="710"/>
      <c r="CA301" s="390"/>
      <c r="CB301" s="390"/>
      <c r="CC301" s="390"/>
      <c r="CD301" s="390"/>
      <c r="CE301" s="390"/>
      <c r="CF301" s="390"/>
      <c r="CG301" s="390"/>
      <c r="CH301" s="390"/>
      <c r="CI301" s="390"/>
      <c r="CJ301" s="390"/>
      <c r="CK301" s="390"/>
      <c r="CL301" s="390"/>
      <c r="CM301" s="390"/>
      <c r="CN301" s="390"/>
      <c r="CO301" s="390"/>
      <c r="CP301" s="390"/>
      <c r="CQ301" s="390"/>
      <c r="CR301" s="390"/>
      <c r="CS301" s="390"/>
      <c r="CT301" s="390"/>
      <c r="CU301" s="443"/>
      <c r="CV301" s="206"/>
      <c r="CW301" s="206"/>
      <c r="CX301" s="206"/>
      <c r="CY301" s="206"/>
      <c r="CZ301" s="206"/>
      <c r="DA301" s="206"/>
      <c r="DB301" s="206"/>
      <c r="DC301" s="206"/>
      <c r="DD301" s="206"/>
      <c r="DE301" s="206"/>
      <c r="DF301" s="206"/>
      <c r="DG301" s="206"/>
      <c r="DH301" s="206"/>
      <c r="DI301" s="206"/>
      <c r="DJ301" s="206"/>
      <c r="DK301" s="206"/>
      <c r="DL301" s="958"/>
      <c r="DM301" s="1006"/>
      <c r="DN301" s="1002"/>
      <c r="DO301" s="940"/>
      <c r="DP301" s="940"/>
      <c r="DQ301" s="940"/>
      <c r="DR301" s="940"/>
      <c r="DS301" s="391" t="str">
        <f>IF($AB$301="","",$AB$301)</f>
        <v/>
      </c>
      <c r="DT301" s="951"/>
      <c r="DU301" s="951"/>
      <c r="DV301" s="940"/>
      <c r="DW301" s="940"/>
      <c r="DX301" s="940"/>
      <c r="DY301" s="940"/>
      <c r="DZ301" s="940"/>
      <c r="EA301" s="940"/>
      <c r="EB301" s="940"/>
      <c r="EC301" s="940"/>
      <c r="ED301" s="940"/>
      <c r="EE301" s="940"/>
      <c r="EF301" s="940"/>
      <c r="EG301" s="940"/>
      <c r="EH301" s="940"/>
      <c r="EI301" s="940"/>
      <c r="EJ301" s="940"/>
      <c r="EK301" s="940"/>
      <c r="EL301" s="940"/>
      <c r="EM301" s="940"/>
      <c r="EN301" s="940"/>
      <c r="EO301" s="940"/>
      <c r="EP301" s="940"/>
      <c r="EQ301" s="940"/>
      <c r="ER301" s="940"/>
      <c r="ES301" s="940"/>
      <c r="ET301" s="940"/>
      <c r="EU301" s="940"/>
      <c r="EV301" s="940"/>
      <c r="EW301" s="940"/>
      <c r="EX301" s="940"/>
      <c r="EY301" s="940"/>
      <c r="EZ301" s="940"/>
      <c r="FA301" s="940"/>
      <c r="FB301" s="940"/>
      <c r="FC301" s="940"/>
      <c r="FD301" s="940"/>
      <c r="FE301" s="940"/>
      <c r="FF301" s="940"/>
      <c r="FG301" s="940"/>
      <c r="FH301" s="940"/>
      <c r="FI301" s="940"/>
      <c r="FJ301" s="940"/>
      <c r="FK301" s="940"/>
      <c r="FL301" s="940"/>
      <c r="FM301" s="940"/>
      <c r="FN301" s="940"/>
      <c r="FO301" s="940"/>
      <c r="FP301" s="940"/>
      <c r="FQ301" s="940"/>
      <c r="FR301" s="940"/>
      <c r="FS301" s="940"/>
      <c r="FT301" s="951"/>
      <c r="FU301" s="951"/>
      <c r="FV301" s="951"/>
      <c r="FW301" s="951"/>
      <c r="FX301" s="951"/>
      <c r="FY301" s="951"/>
      <c r="FZ301" s="951"/>
      <c r="GA301" s="951"/>
      <c r="GB301" s="951"/>
      <c r="GC301" s="951"/>
      <c r="GD301" s="951"/>
      <c r="GE301" s="951"/>
      <c r="GF301" s="951"/>
      <c r="GG301" s="951"/>
      <c r="GH301" s="951"/>
    </row>
    <row r="302" spans="1:190" ht="27" hidden="1" customHeight="1" x14ac:dyDescent="0.15">
      <c r="A302" s="335"/>
      <c r="B302" s="26"/>
      <c r="C302" s="1511"/>
      <c r="D302" s="987"/>
      <c r="E302" s="987"/>
      <c r="F302" s="987"/>
      <c r="G302" s="987"/>
      <c r="H302" s="1512"/>
      <c r="I302" s="1160"/>
      <c r="J302" s="48"/>
      <c r="K302" s="47"/>
      <c r="L302" s="47"/>
      <c r="M302" s="2048"/>
      <c r="N302" s="2048"/>
      <c r="O302" s="2048"/>
      <c r="P302" s="2048"/>
      <c r="Q302" s="2048"/>
      <c r="R302" s="2048"/>
      <c r="S302" s="2205"/>
      <c r="T302" s="2205"/>
      <c r="U302" s="2205"/>
      <c r="V302" s="2205"/>
      <c r="W302" s="2205"/>
      <c r="X302" s="2205"/>
      <c r="Y302" s="713"/>
      <c r="Z302" s="2188" t="s">
        <v>25</v>
      </c>
      <c r="AA302" s="2189"/>
      <c r="AB302" s="2198"/>
      <c r="AC302" s="2199"/>
      <c r="AD302" s="2199"/>
      <c r="AE302" s="2199"/>
      <c r="AF302" s="2199"/>
      <c r="AG302" s="2199"/>
      <c r="AH302" s="2199"/>
      <c r="AI302" s="2200"/>
      <c r="AJ302" s="2200"/>
      <c r="AK302" s="2200"/>
      <c r="AL302" s="2200"/>
      <c r="AM302" s="2200"/>
      <c r="AN302" s="2200"/>
      <c r="AO302" s="2200"/>
      <c r="AP302" s="2201"/>
      <c r="AQ302" s="76" t="s">
        <v>24</v>
      </c>
      <c r="AR302" s="73"/>
      <c r="AS302" s="74"/>
      <c r="AT302" s="74"/>
      <c r="AU302" s="74"/>
      <c r="AV302" s="74"/>
      <c r="AW302" s="74"/>
      <c r="AX302" s="74"/>
      <c r="AY302" s="73"/>
      <c r="AZ302" s="75"/>
      <c r="BA302" s="73"/>
      <c r="BB302" s="73"/>
      <c r="BC302" s="73"/>
      <c r="BD302" s="73"/>
      <c r="BE302" s="73"/>
      <c r="BF302" s="73"/>
      <c r="BG302" s="73"/>
      <c r="BH302" s="73"/>
      <c r="BI302" s="74"/>
      <c r="BJ302" s="74"/>
      <c r="BK302" s="74"/>
      <c r="BL302" s="74"/>
      <c r="BM302" s="74"/>
      <c r="BN302" s="74"/>
      <c r="BO302" s="74"/>
      <c r="BP302" s="73"/>
      <c r="BQ302" s="73"/>
      <c r="BR302" s="73"/>
      <c r="BS302" s="73"/>
      <c r="BT302" s="73"/>
      <c r="BU302" s="463"/>
      <c r="BV302" s="710"/>
      <c r="BW302" s="710"/>
      <c r="BX302" s="710"/>
      <c r="BY302" s="710"/>
      <c r="BZ302" s="710"/>
      <c r="CA302" s="390"/>
      <c r="CB302" s="390"/>
      <c r="CC302" s="390"/>
      <c r="CD302" s="390"/>
      <c r="CE302" s="390"/>
      <c r="CF302" s="390"/>
      <c r="CG302" s="390"/>
      <c r="CH302" s="390"/>
      <c r="CI302" s="390"/>
      <c r="CJ302" s="390"/>
      <c r="CK302" s="390"/>
      <c r="CL302" s="390"/>
      <c r="CM302" s="390"/>
      <c r="CN302" s="390"/>
      <c r="CO302" s="390"/>
      <c r="CP302" s="390"/>
      <c r="CQ302" s="390"/>
      <c r="CR302" s="390"/>
      <c r="CS302" s="390"/>
      <c r="CT302" s="390"/>
      <c r="CU302" s="443"/>
      <c r="DL302" s="958"/>
      <c r="DM302" s="996" t="s">
        <v>1506</v>
      </c>
      <c r="DN302" s="996"/>
      <c r="DP302" s="1198" t="s">
        <v>6016</v>
      </c>
      <c r="DS302" s="391" t="str">
        <f>IF($AB$302="","",$AB$302)</f>
        <v/>
      </c>
      <c r="DT302" s="977"/>
      <c r="DU302" s="977"/>
      <c r="FJ302" s="940"/>
      <c r="FK302" s="940"/>
      <c r="FL302" s="940"/>
      <c r="FM302" s="940"/>
      <c r="FN302" s="940"/>
      <c r="FO302" s="940"/>
      <c r="FP302" s="940"/>
      <c r="FQ302" s="940"/>
      <c r="FR302" s="940"/>
      <c r="FS302" s="940"/>
    </row>
    <row r="303" spans="1:190" s="25" customFormat="1" ht="27" hidden="1" customHeight="1" x14ac:dyDescent="0.15">
      <c r="A303" s="29"/>
      <c r="B303" s="26"/>
      <c r="C303" s="1508"/>
      <c r="D303" s="1509"/>
      <c r="E303" s="1509"/>
      <c r="F303" s="1509"/>
      <c r="G303" s="1509"/>
      <c r="H303" s="1510"/>
      <c r="I303" s="1160"/>
      <c r="J303" s="50"/>
      <c r="K303" s="49"/>
      <c r="L303" s="49"/>
      <c r="M303" s="2048"/>
      <c r="N303" s="2048"/>
      <c r="O303" s="2048"/>
      <c r="P303" s="2048"/>
      <c r="Q303" s="2048"/>
      <c r="R303" s="2048"/>
      <c r="S303" s="2178" t="s">
        <v>23</v>
      </c>
      <c r="T303" s="2179"/>
      <c r="U303" s="2179"/>
      <c r="V303" s="2179"/>
      <c r="W303" s="2179"/>
      <c r="X303" s="2179"/>
      <c r="Y303" s="2179"/>
      <c r="Z303" s="2179"/>
      <c r="AA303" s="2180"/>
      <c r="AB303" s="2181"/>
      <c r="AC303" s="2182"/>
      <c r="AD303" s="2182"/>
      <c r="AE303" s="2182"/>
      <c r="AF303" s="2182"/>
      <c r="AG303" s="2182"/>
      <c r="AH303" s="2183" t="s">
        <v>20</v>
      </c>
      <c r="AI303" s="2183"/>
      <c r="AJ303" s="2183"/>
      <c r="AK303" s="2182"/>
      <c r="AL303" s="2182"/>
      <c r="AM303" s="2182"/>
      <c r="AN303" s="2182"/>
      <c r="AO303" s="2182"/>
      <c r="AP303" s="2182"/>
      <c r="AQ303" s="2381"/>
      <c r="AR303" s="2382"/>
      <c r="AS303" s="2382"/>
      <c r="AT303" s="2382"/>
      <c r="AU303" s="2382"/>
      <c r="AV303" s="2382"/>
      <c r="AW303" s="2382"/>
      <c r="AX303" s="2382"/>
      <c r="AY303" s="2382"/>
      <c r="AZ303" s="2382"/>
      <c r="BA303" s="2382"/>
      <c r="BB303" s="2382"/>
      <c r="BC303" s="2382"/>
      <c r="BD303" s="2382"/>
      <c r="BE303" s="2382"/>
      <c r="BF303" s="2382"/>
      <c r="BG303" s="2382"/>
      <c r="BH303" s="2382"/>
      <c r="BI303" s="2382"/>
      <c r="BJ303" s="2382"/>
      <c r="BK303" s="2382"/>
      <c r="BL303" s="2382"/>
      <c r="BM303" s="2382"/>
      <c r="BN303" s="2382"/>
      <c r="BO303" s="2382"/>
      <c r="BP303" s="2382"/>
      <c r="BQ303" s="2382"/>
      <c r="BR303" s="2382"/>
      <c r="BS303" s="2382"/>
      <c r="BT303" s="2382"/>
      <c r="BU303" s="437"/>
      <c r="BV303" s="710"/>
      <c r="BW303" s="710"/>
      <c r="BX303" s="710"/>
      <c r="BY303" s="437"/>
      <c r="BZ303" s="437"/>
      <c r="CA303" s="390"/>
      <c r="CB303" s="390"/>
      <c r="CC303" s="390"/>
      <c r="CD303" s="390"/>
      <c r="CE303" s="390"/>
      <c r="CF303" s="390"/>
      <c r="CG303" s="390"/>
      <c r="CH303" s="390"/>
      <c r="CI303" s="390"/>
      <c r="CJ303" s="390"/>
      <c r="CK303" s="390"/>
      <c r="CL303" s="390"/>
      <c r="CM303" s="390"/>
      <c r="CN303" s="390"/>
      <c r="CO303" s="390"/>
      <c r="CP303" s="390"/>
      <c r="CQ303" s="390"/>
      <c r="CR303" s="390"/>
      <c r="CS303" s="390"/>
      <c r="CT303" s="390"/>
      <c r="CU303" s="443"/>
      <c r="CV303" s="206"/>
      <c r="CW303" s="206"/>
      <c r="CX303" s="206"/>
      <c r="CY303" s="206"/>
      <c r="CZ303" s="206"/>
      <c r="DA303" s="206"/>
      <c r="DB303" s="206"/>
      <c r="DC303" s="206"/>
      <c r="DD303" s="206"/>
      <c r="DE303" s="206"/>
      <c r="DF303" s="206"/>
      <c r="DG303" s="206"/>
      <c r="DH303" s="206"/>
      <c r="DI303" s="206"/>
      <c r="DJ303" s="206"/>
      <c r="DK303" s="206"/>
      <c r="DL303" s="958"/>
      <c r="DM303" s="997" t="str">
        <f>CONCATENATE(AB303,"-",AK303)</f>
        <v>-</v>
      </c>
      <c r="DN303" s="998" t="str">
        <f>ASC(DM303)</f>
        <v>-</v>
      </c>
      <c r="DO303" s="940"/>
      <c r="DP303" s="1010">
        <f>IF(DM303="-",1,0)</f>
        <v>1</v>
      </c>
      <c r="DQ303" s="940"/>
      <c r="DR303" s="940"/>
      <c r="DS303" s="391" t="str">
        <f>IF($DN$303="","",$DN$303)</f>
        <v>-</v>
      </c>
      <c r="DT303" s="977"/>
      <c r="DU303" s="977"/>
      <c r="DV303" s="940"/>
      <c r="DW303" s="940"/>
      <c r="DX303" s="940"/>
      <c r="DY303" s="940"/>
      <c r="DZ303" s="940"/>
      <c r="EA303" s="940"/>
      <c r="EB303" s="940"/>
      <c r="EC303" s="940"/>
      <c r="ED303" s="940"/>
      <c r="EE303" s="940"/>
      <c r="EF303" s="940"/>
      <c r="EG303" s="940"/>
      <c r="EH303" s="940"/>
      <c r="EI303" s="940"/>
      <c r="EJ303" s="940"/>
      <c r="EK303" s="940"/>
      <c r="EL303" s="940"/>
      <c r="EM303" s="940"/>
      <c r="EN303" s="940"/>
      <c r="EO303" s="940"/>
      <c r="EP303" s="940"/>
      <c r="EQ303" s="940"/>
      <c r="ER303" s="940"/>
      <c r="ES303" s="940"/>
      <c r="ET303" s="940"/>
      <c r="EU303" s="940"/>
      <c r="EV303" s="940"/>
      <c r="EW303" s="940"/>
      <c r="EX303" s="940"/>
      <c r="EY303" s="940"/>
      <c r="EZ303" s="940"/>
      <c r="FA303" s="940"/>
      <c r="FB303" s="940"/>
      <c r="FC303" s="940"/>
      <c r="FD303" s="940"/>
      <c r="FE303" s="940"/>
      <c r="FF303" s="940"/>
      <c r="FG303" s="940"/>
      <c r="FH303" s="940"/>
      <c r="FI303" s="940"/>
      <c r="FJ303" s="940"/>
      <c r="FK303" s="940"/>
      <c r="FL303" s="940"/>
      <c r="FM303" s="940"/>
      <c r="FN303" s="940"/>
      <c r="FO303" s="940"/>
      <c r="FP303" s="940"/>
      <c r="FQ303" s="940"/>
      <c r="FR303" s="940"/>
      <c r="FS303" s="940"/>
      <c r="FT303" s="951"/>
      <c r="FU303" s="951"/>
      <c r="FV303" s="951"/>
      <c r="FW303" s="951"/>
      <c r="FX303" s="951"/>
      <c r="FY303" s="951"/>
      <c r="FZ303" s="951"/>
      <c r="GA303" s="951"/>
      <c r="GB303" s="951"/>
      <c r="GC303" s="951"/>
      <c r="GD303" s="951"/>
      <c r="GE303" s="951"/>
      <c r="GF303" s="951"/>
      <c r="GG303" s="951"/>
      <c r="GH303" s="951"/>
    </row>
    <row r="304" spans="1:190" ht="27" hidden="1" customHeight="1" x14ac:dyDescent="0.15">
      <c r="A304" s="335"/>
      <c r="B304" s="26"/>
      <c r="C304" s="1511"/>
      <c r="D304" s="987"/>
      <c r="E304" s="987"/>
      <c r="F304" s="987"/>
      <c r="G304" s="987"/>
      <c r="H304" s="1512"/>
      <c r="I304" s="1155"/>
      <c r="J304" s="48"/>
      <c r="K304" s="47"/>
      <c r="L304" s="47"/>
      <c r="M304" s="2048"/>
      <c r="N304" s="2048"/>
      <c r="O304" s="2048"/>
      <c r="P304" s="2048"/>
      <c r="Q304" s="2048"/>
      <c r="R304" s="2048"/>
      <c r="S304" s="2077" t="s">
        <v>22</v>
      </c>
      <c r="T304" s="2078"/>
      <c r="U304" s="2078"/>
      <c r="V304" s="2078"/>
      <c r="W304" s="2078"/>
      <c r="X304" s="2078"/>
      <c r="Y304" s="2078"/>
      <c r="Z304" s="2078"/>
      <c r="AA304" s="2186"/>
      <c r="AB304" s="2224"/>
      <c r="AC304" s="2225"/>
      <c r="AD304" s="2225"/>
      <c r="AE304" s="2225"/>
      <c r="AF304" s="2225"/>
      <c r="AG304" s="2225"/>
      <c r="AH304" s="2225"/>
      <c r="AI304" s="2225"/>
      <c r="AJ304" s="2225"/>
      <c r="AK304" s="2225"/>
      <c r="AL304" s="2225"/>
      <c r="AM304" s="2225"/>
      <c r="AN304" s="2226"/>
      <c r="AO304" s="2226"/>
      <c r="AP304" s="2226"/>
      <c r="AQ304" s="2226"/>
      <c r="AR304" s="2226"/>
      <c r="AS304" s="2226"/>
      <c r="AT304" s="2226"/>
      <c r="AU304" s="2226"/>
      <c r="AV304" s="2226"/>
      <c r="AW304" s="2226"/>
      <c r="AX304" s="2226"/>
      <c r="AY304" s="2226"/>
      <c r="AZ304" s="2226"/>
      <c r="BA304" s="2226"/>
      <c r="BB304" s="2226"/>
      <c r="BC304" s="2226"/>
      <c r="BD304" s="2226"/>
      <c r="BE304" s="2226"/>
      <c r="BF304" s="2226"/>
      <c r="BG304" s="2226"/>
      <c r="BH304" s="2226"/>
      <c r="BI304" s="2226"/>
      <c r="BJ304" s="2226"/>
      <c r="BK304" s="2226"/>
      <c r="BL304" s="2226"/>
      <c r="BM304" s="2226"/>
      <c r="BN304" s="2226"/>
      <c r="BO304" s="2226"/>
      <c r="BP304" s="2226"/>
      <c r="BQ304" s="2227"/>
      <c r="BR304" s="2227"/>
      <c r="BS304" s="2227"/>
      <c r="BT304" s="2228"/>
      <c r="BU304" s="463"/>
      <c r="BV304" s="710"/>
      <c r="BW304" s="710"/>
      <c r="BX304" s="710"/>
      <c r="BY304" s="710"/>
      <c r="BZ304" s="710"/>
      <c r="CA304" s="390"/>
      <c r="CB304" s="390"/>
      <c r="CC304" s="390"/>
      <c r="CD304" s="390"/>
      <c r="CE304" s="390"/>
      <c r="CF304" s="390"/>
      <c r="CG304" s="390"/>
      <c r="CH304" s="390"/>
      <c r="CI304" s="390"/>
      <c r="CJ304" s="390"/>
      <c r="CK304" s="390"/>
      <c r="CL304" s="390"/>
      <c r="CM304" s="390"/>
      <c r="CN304" s="390"/>
      <c r="CO304" s="390"/>
      <c r="CP304" s="390"/>
      <c r="CQ304" s="390"/>
      <c r="CR304" s="390"/>
      <c r="CS304" s="390"/>
      <c r="CT304" s="390"/>
      <c r="CU304" s="443"/>
      <c r="DL304" s="958"/>
      <c r="DM304" s="999" t="s">
        <v>1509</v>
      </c>
      <c r="DN304" s="999"/>
      <c r="DP304" s="1198" t="s">
        <v>6017</v>
      </c>
      <c r="DS304" s="391" t="str">
        <f>IF($AB$304="","",$AB$304)</f>
        <v/>
      </c>
      <c r="DT304" s="951"/>
      <c r="DU304" s="951"/>
      <c r="FJ304" s="940"/>
      <c r="FK304" s="940"/>
      <c r="FL304" s="940"/>
      <c r="FM304" s="940"/>
      <c r="FN304" s="940"/>
      <c r="FO304" s="940"/>
      <c r="FP304" s="940"/>
      <c r="FQ304" s="940"/>
      <c r="FR304" s="940"/>
      <c r="FS304" s="940"/>
    </row>
    <row r="305" spans="1:190" s="25" customFormat="1" ht="27" hidden="1" customHeight="1" x14ac:dyDescent="0.15">
      <c r="A305" s="29"/>
      <c r="B305" s="26"/>
      <c r="C305" s="1508"/>
      <c r="D305" s="1509"/>
      <c r="E305" s="1509"/>
      <c r="F305" s="1509"/>
      <c r="G305" s="1509"/>
      <c r="H305" s="1510"/>
      <c r="I305" s="1160"/>
      <c r="J305" s="48"/>
      <c r="K305" s="47"/>
      <c r="L305" s="47"/>
      <c r="M305" s="2048"/>
      <c r="N305" s="2048"/>
      <c r="O305" s="2048"/>
      <c r="P305" s="2048"/>
      <c r="Q305" s="2048"/>
      <c r="R305" s="2048"/>
      <c r="S305" s="2358" t="s">
        <v>21</v>
      </c>
      <c r="T305" s="2359"/>
      <c r="U305" s="2359"/>
      <c r="V305" s="2359"/>
      <c r="W305" s="2359"/>
      <c r="X305" s="2359"/>
      <c r="Y305" s="2359"/>
      <c r="Z305" s="2359"/>
      <c r="AA305" s="2360"/>
      <c r="AB305" s="2361"/>
      <c r="AC305" s="2362"/>
      <c r="AD305" s="2362"/>
      <c r="AE305" s="2362"/>
      <c r="AF305" s="2362"/>
      <c r="AG305" s="2362"/>
      <c r="AH305" s="2229" t="s">
        <v>20</v>
      </c>
      <c r="AI305" s="2229"/>
      <c r="AJ305" s="2229"/>
      <c r="AK305" s="2362"/>
      <c r="AL305" s="2362"/>
      <c r="AM305" s="2362"/>
      <c r="AN305" s="2362"/>
      <c r="AO305" s="2362"/>
      <c r="AP305" s="2362"/>
      <c r="AQ305" s="2229" t="s">
        <v>20</v>
      </c>
      <c r="AR305" s="2229"/>
      <c r="AS305" s="2229"/>
      <c r="AT305" s="2362"/>
      <c r="AU305" s="2362"/>
      <c r="AV305" s="2362"/>
      <c r="AW305" s="2362"/>
      <c r="AX305" s="2362"/>
      <c r="AY305" s="2362"/>
      <c r="AZ305" s="2667"/>
      <c r="BA305" s="2667"/>
      <c r="BB305" s="2667"/>
      <c r="BC305" s="2667"/>
      <c r="BD305" s="2667"/>
      <c r="BE305" s="2667"/>
      <c r="BF305" s="2667"/>
      <c r="BG305" s="2667"/>
      <c r="BH305" s="2667"/>
      <c r="BI305" s="2667"/>
      <c r="BJ305" s="2667"/>
      <c r="BK305" s="2667"/>
      <c r="BL305" s="2177"/>
      <c r="BM305" s="2177"/>
      <c r="BN305" s="2177"/>
      <c r="BO305" s="2177"/>
      <c r="BP305" s="2177"/>
      <c r="BQ305" s="2177"/>
      <c r="BR305" s="2177"/>
      <c r="BS305" s="2177"/>
      <c r="BT305" s="2177"/>
      <c r="BU305" s="437"/>
      <c r="BV305" s="710"/>
      <c r="BW305" s="710"/>
      <c r="BX305" s="710"/>
      <c r="BY305" s="710"/>
      <c r="BZ305" s="710"/>
      <c r="CA305" s="390"/>
      <c r="CB305" s="390"/>
      <c r="CC305" s="390"/>
      <c r="CD305" s="390"/>
      <c r="CE305" s="390"/>
      <c r="CF305" s="390"/>
      <c r="CG305" s="390"/>
      <c r="CH305" s="390"/>
      <c r="CI305" s="390"/>
      <c r="CJ305" s="390"/>
      <c r="CK305" s="390"/>
      <c r="CL305" s="390"/>
      <c r="CM305" s="390"/>
      <c r="CN305" s="390"/>
      <c r="CO305" s="390"/>
      <c r="CP305" s="390"/>
      <c r="CQ305" s="390"/>
      <c r="CR305" s="390"/>
      <c r="CS305" s="390"/>
      <c r="CT305" s="390"/>
      <c r="CU305" s="443"/>
      <c r="CV305" s="206"/>
      <c r="CW305" s="206"/>
      <c r="CX305" s="206"/>
      <c r="CY305" s="206"/>
      <c r="CZ305" s="206"/>
      <c r="DA305" s="206"/>
      <c r="DB305" s="206"/>
      <c r="DC305" s="206"/>
      <c r="DD305" s="206"/>
      <c r="DE305" s="206"/>
      <c r="DF305" s="206"/>
      <c r="DG305" s="206"/>
      <c r="DH305" s="206"/>
      <c r="DI305" s="206"/>
      <c r="DJ305" s="206"/>
      <c r="DK305" s="206"/>
      <c r="DL305" s="958"/>
      <c r="DM305" s="997" t="str">
        <f>CONCATENATE(AB305,"-",AK305,"-",AT305)</f>
        <v>--</v>
      </c>
      <c r="DN305" s="998" t="str">
        <f>ASC(DM305)</f>
        <v>--</v>
      </c>
      <c r="DO305" s="940"/>
      <c r="DP305" s="1010">
        <f>IF(DM305="--",1,0)</f>
        <v>1</v>
      </c>
      <c r="DQ305" s="940"/>
      <c r="DR305" s="940"/>
      <c r="DS305" s="391" t="str">
        <f>IF($DN$305="","",$DN$305)</f>
        <v>--</v>
      </c>
      <c r="DT305" s="951"/>
      <c r="DU305" s="951"/>
      <c r="DV305" s="940"/>
      <c r="DW305" s="940"/>
      <c r="DX305" s="940"/>
      <c r="DY305" s="940"/>
      <c r="DZ305" s="940"/>
      <c r="EA305" s="940"/>
      <c r="EB305" s="940"/>
      <c r="EC305" s="940"/>
      <c r="ED305" s="940"/>
      <c r="EE305" s="940"/>
      <c r="EF305" s="940"/>
      <c r="EG305" s="940"/>
      <c r="EH305" s="940"/>
      <c r="EI305" s="940"/>
      <c r="EJ305" s="940"/>
      <c r="EK305" s="940"/>
      <c r="EL305" s="940"/>
      <c r="EM305" s="940"/>
      <c r="EN305" s="940"/>
      <c r="EO305" s="940"/>
      <c r="EP305" s="940"/>
      <c r="EQ305" s="940"/>
      <c r="ER305" s="940"/>
      <c r="ES305" s="940"/>
      <c r="ET305" s="940"/>
      <c r="EU305" s="940"/>
      <c r="EV305" s="940"/>
      <c r="EW305" s="940"/>
      <c r="EX305" s="940"/>
      <c r="EY305" s="940"/>
      <c r="EZ305" s="940"/>
      <c r="FA305" s="940"/>
      <c r="FB305" s="940"/>
      <c r="FC305" s="940"/>
      <c r="FD305" s="940"/>
      <c r="FE305" s="940"/>
      <c r="FF305" s="940"/>
      <c r="FG305" s="940"/>
      <c r="FH305" s="940"/>
      <c r="FI305" s="940"/>
      <c r="FJ305" s="940"/>
      <c r="FK305" s="940"/>
      <c r="FL305" s="940"/>
      <c r="FM305" s="940"/>
      <c r="FN305" s="940"/>
      <c r="FO305" s="940"/>
      <c r="FP305" s="940"/>
      <c r="FQ305" s="940"/>
      <c r="FR305" s="940"/>
      <c r="FS305" s="940"/>
      <c r="FT305" s="951"/>
      <c r="FU305" s="951"/>
      <c r="FV305" s="951"/>
      <c r="FW305" s="951"/>
      <c r="FX305" s="951"/>
      <c r="FY305" s="951"/>
      <c r="FZ305" s="951"/>
      <c r="GA305" s="951"/>
      <c r="GB305" s="951"/>
      <c r="GC305" s="951"/>
      <c r="GD305" s="951"/>
      <c r="GE305" s="951"/>
      <c r="GF305" s="951"/>
      <c r="GG305" s="951"/>
      <c r="GH305" s="951"/>
    </row>
    <row r="306" spans="1:190" s="25" customFormat="1" ht="27" hidden="1" customHeight="1" thickBot="1" x14ac:dyDescent="0.2">
      <c r="A306" s="29"/>
      <c r="B306" s="51" t="s">
        <v>32</v>
      </c>
      <c r="C306" s="1508"/>
      <c r="D306" s="1509"/>
      <c r="E306" s="1509"/>
      <c r="F306" s="1509"/>
      <c r="G306" s="1509"/>
      <c r="H306" s="1510"/>
      <c r="I306" s="1155"/>
      <c r="J306" s="54"/>
      <c r="K306" s="53" t="s">
        <v>39</v>
      </c>
      <c r="L306" s="2665" t="s">
        <v>1434</v>
      </c>
      <c r="M306" s="2666"/>
      <c r="N306" s="2666"/>
      <c r="O306" s="2666"/>
      <c r="P306" s="2666"/>
      <c r="Q306" s="2666"/>
      <c r="R306" s="2666"/>
      <c r="S306" s="2666"/>
      <c r="T306" s="2666"/>
      <c r="U306" s="2666"/>
      <c r="V306" s="2666"/>
      <c r="W306" s="2666"/>
      <c r="X306" s="2666"/>
      <c r="Y306" s="2202" t="s">
        <v>1793</v>
      </c>
      <c r="Z306" s="2203"/>
      <c r="AA306" s="2203"/>
      <c r="AB306" s="2203"/>
      <c r="AC306" s="2203"/>
      <c r="AD306" s="2203"/>
      <c r="AE306" s="2203"/>
      <c r="AF306" s="2203"/>
      <c r="AG306" s="2203"/>
      <c r="AH306" s="2203"/>
      <c r="AI306" s="2203"/>
      <c r="AJ306" s="2203"/>
      <c r="AK306" s="2203"/>
      <c r="AL306" s="2203"/>
      <c r="AM306" s="2203"/>
      <c r="AN306" s="2203"/>
      <c r="AO306" s="2203"/>
      <c r="AP306" s="2203"/>
      <c r="AQ306" s="2357" t="str">
        <f>IF(DS306=TRUE,"←勤務先が同一の場合は勤務先欄は記入不要です。","")</f>
        <v/>
      </c>
      <c r="AR306" s="2357"/>
      <c r="AS306" s="2357"/>
      <c r="AT306" s="2357"/>
      <c r="AU306" s="2357"/>
      <c r="AV306" s="2357"/>
      <c r="AW306" s="2357"/>
      <c r="AX306" s="2357"/>
      <c r="AY306" s="2357"/>
      <c r="AZ306" s="2357"/>
      <c r="BA306" s="2357"/>
      <c r="BB306" s="2357"/>
      <c r="BC306" s="2357"/>
      <c r="BD306" s="2357"/>
      <c r="BE306" s="2357"/>
      <c r="BF306" s="2357"/>
      <c r="BG306" s="2357"/>
      <c r="BH306" s="2357"/>
      <c r="BI306" s="2357"/>
      <c r="BJ306" s="2357"/>
      <c r="BK306" s="2357"/>
      <c r="BL306" s="2573" t="s">
        <v>1737</v>
      </c>
      <c r="BM306" s="2574"/>
      <c r="BN306" s="2574"/>
      <c r="BO306" s="2574"/>
      <c r="BP306" s="2574"/>
      <c r="BQ306" s="2574"/>
      <c r="BR306" s="2574"/>
      <c r="BS306" s="2574"/>
      <c r="BT306" s="2574"/>
      <c r="BU306" s="437"/>
      <c r="BV306" s="437"/>
      <c r="BW306" s="437"/>
      <c r="BX306" s="437"/>
      <c r="BY306" s="437"/>
      <c r="BZ306" s="710"/>
      <c r="CA306" s="390"/>
      <c r="CB306" s="390"/>
      <c r="CC306" s="390"/>
      <c r="CD306" s="390"/>
      <c r="CE306" s="390"/>
      <c r="CF306" s="390"/>
      <c r="CG306" s="390"/>
      <c r="CH306" s="390"/>
      <c r="CI306" s="390"/>
      <c r="CJ306" s="390"/>
      <c r="CK306" s="390"/>
      <c r="CL306" s="390"/>
      <c r="CM306" s="390"/>
      <c r="CN306" s="390"/>
      <c r="CO306" s="390"/>
      <c r="CP306" s="390"/>
      <c r="CQ306" s="390"/>
      <c r="CR306" s="390"/>
      <c r="CS306" s="390"/>
      <c r="CT306" s="390"/>
      <c r="CU306" s="443"/>
      <c r="CV306" s="206"/>
      <c r="CW306" s="206"/>
      <c r="CX306" s="206"/>
      <c r="CY306" s="206"/>
      <c r="CZ306" s="206"/>
      <c r="DA306" s="206"/>
      <c r="DB306" s="206"/>
      <c r="DC306" s="206"/>
      <c r="DD306" s="206"/>
      <c r="DE306" s="206"/>
      <c r="DF306" s="206"/>
      <c r="DG306" s="206"/>
      <c r="DH306" s="206"/>
      <c r="DI306" s="206"/>
      <c r="DJ306" s="206"/>
      <c r="DK306" s="206"/>
      <c r="DL306" s="958"/>
      <c r="DM306" s="1000" t="s">
        <v>1512</v>
      </c>
      <c r="DN306" s="1000"/>
      <c r="DO306" s="1001"/>
      <c r="DP306" s="1001"/>
      <c r="DQ306" s="1001"/>
      <c r="DR306" s="233"/>
      <c r="DS306" s="391" t="b">
        <v>0</v>
      </c>
      <c r="DT306" s="940"/>
      <c r="DU306" s="940"/>
      <c r="DV306" s="940"/>
      <c r="DW306" s="940"/>
      <c r="DX306" s="940"/>
      <c r="DY306" s="940"/>
      <c r="DZ306" s="940"/>
      <c r="EA306" s="991"/>
      <c r="EB306" s="940"/>
      <c r="EC306" s="940"/>
      <c r="ED306" s="940"/>
      <c r="EE306" s="940"/>
      <c r="EF306" s="940"/>
      <c r="EG306" s="940"/>
      <c r="EH306" s="940"/>
      <c r="EI306" s="940"/>
      <c r="EJ306" s="940"/>
      <c r="EK306" s="940"/>
      <c r="EL306" s="940"/>
      <c r="EM306" s="940"/>
      <c r="EN306" s="940"/>
      <c r="EO306" s="940"/>
      <c r="EP306" s="940"/>
      <c r="EQ306" s="940"/>
      <c r="ER306" s="940"/>
      <c r="ES306" s="940"/>
      <c r="ET306" s="940"/>
      <c r="EU306" s="940"/>
      <c r="EV306" s="940"/>
      <c r="EW306" s="940"/>
      <c r="EX306" s="940"/>
      <c r="EY306" s="940"/>
      <c r="EZ306" s="940"/>
      <c r="FA306" s="940"/>
      <c r="FB306" s="940"/>
      <c r="FC306" s="940"/>
      <c r="FD306" s="940"/>
      <c r="FE306" s="940"/>
      <c r="FF306" s="940"/>
      <c r="FG306" s="940"/>
      <c r="FH306" s="940"/>
      <c r="FI306" s="940"/>
      <c r="FJ306" s="940"/>
      <c r="FK306" s="940"/>
      <c r="FL306" s="940"/>
      <c r="FM306" s="940"/>
      <c r="FN306" s="940"/>
      <c r="FO306" s="940"/>
      <c r="FP306" s="940"/>
      <c r="FQ306" s="940"/>
      <c r="FR306" s="940"/>
      <c r="FS306" s="940"/>
      <c r="FT306" s="951"/>
      <c r="FU306" s="951"/>
      <c r="FV306" s="951"/>
      <c r="FW306" s="951"/>
      <c r="FX306" s="951"/>
      <c r="FY306" s="951"/>
      <c r="FZ306" s="951"/>
      <c r="GA306" s="951"/>
      <c r="GB306" s="951"/>
      <c r="GC306" s="951"/>
      <c r="GD306" s="951"/>
      <c r="GE306" s="951"/>
      <c r="GF306" s="951"/>
      <c r="GG306" s="951"/>
      <c r="GH306" s="951"/>
    </row>
    <row r="307" spans="1:190" ht="27" hidden="1" customHeight="1" thickBot="1" x14ac:dyDescent="0.2">
      <c r="A307" s="335"/>
      <c r="B307" s="26"/>
      <c r="C307" s="1511"/>
      <c r="D307" s="987"/>
      <c r="E307" s="987"/>
      <c r="F307" s="987"/>
      <c r="G307" s="987"/>
      <c r="H307" s="1512"/>
      <c r="I307" s="1155"/>
      <c r="J307" s="48"/>
      <c r="K307" s="47"/>
      <c r="L307" s="47"/>
      <c r="M307" s="2266" t="s">
        <v>37</v>
      </c>
      <c r="N307" s="2266"/>
      <c r="O307" s="2266"/>
      <c r="P307" s="2266"/>
      <c r="Q307" s="2266"/>
      <c r="R307" s="2266"/>
      <c r="S307" s="2075" t="s">
        <v>36</v>
      </c>
      <c r="T307" s="2129"/>
      <c r="U307" s="2129"/>
      <c r="V307" s="2129"/>
      <c r="W307" s="2129"/>
      <c r="X307" s="2129"/>
      <c r="Y307" s="2129"/>
      <c r="Z307" s="2129"/>
      <c r="AA307" s="2130"/>
      <c r="AB307" s="2220"/>
      <c r="AC307" s="2221"/>
      <c r="AD307" s="2221"/>
      <c r="AE307" s="2221"/>
      <c r="AF307" s="2222"/>
      <c r="AG307" s="2222"/>
      <c r="AH307" s="2222"/>
      <c r="AI307" s="2222"/>
      <c r="AJ307" s="2222"/>
      <c r="AK307" s="2222"/>
      <c r="AL307" s="2222"/>
      <c r="AM307" s="2222"/>
      <c r="AN307" s="2222"/>
      <c r="AO307" s="2222"/>
      <c r="AP307" s="2223"/>
      <c r="AQ307" s="279"/>
      <c r="AR307" s="61"/>
      <c r="AS307" s="61"/>
      <c r="AT307" s="61"/>
      <c r="AU307" s="61"/>
      <c r="AV307" s="61"/>
      <c r="AW307" s="61"/>
      <c r="AX307" s="61"/>
      <c r="AY307" s="60"/>
      <c r="AZ307" s="62"/>
      <c r="BA307" s="60"/>
      <c r="BB307" s="60"/>
      <c r="BC307" s="60"/>
      <c r="BD307" s="60"/>
      <c r="BE307" s="60"/>
      <c r="BF307" s="60"/>
      <c r="BG307" s="60"/>
      <c r="BH307" s="60"/>
      <c r="BI307" s="61"/>
      <c r="BJ307" s="61"/>
      <c r="BK307" s="61"/>
      <c r="BL307" s="61"/>
      <c r="BM307" s="61"/>
      <c r="BN307" s="61"/>
      <c r="BO307" s="61"/>
      <c r="BP307" s="60"/>
      <c r="BQ307" s="60"/>
      <c r="BR307" s="60"/>
      <c r="BS307" s="60"/>
      <c r="BT307" s="60"/>
      <c r="BU307" s="463"/>
      <c r="BV307" s="710"/>
      <c r="BW307" s="710"/>
      <c r="BX307" s="710"/>
      <c r="BY307" s="710"/>
      <c r="BZ307" s="710"/>
      <c r="CA307" s="390"/>
      <c r="CB307" s="390"/>
      <c r="CC307" s="390"/>
      <c r="CD307" s="390"/>
      <c r="CE307" s="390"/>
      <c r="CF307" s="390"/>
      <c r="CG307" s="390"/>
      <c r="CH307" s="390"/>
      <c r="CI307" s="390"/>
      <c r="CJ307" s="390"/>
      <c r="CK307" s="390"/>
      <c r="CL307" s="390"/>
      <c r="CM307" s="390"/>
      <c r="CN307" s="390"/>
      <c r="CO307" s="390"/>
      <c r="CP307" s="390"/>
      <c r="CQ307" s="390"/>
      <c r="CR307" s="390"/>
      <c r="CS307" s="390"/>
      <c r="CT307" s="390"/>
      <c r="CU307" s="443"/>
      <c r="DL307" s="958"/>
      <c r="DM307" s="985">
        <f>IF(AB307="",0,IF(AB307="建築設備検査員",1,2))</f>
        <v>0</v>
      </c>
      <c r="DN307" s="1002"/>
      <c r="DO307" s="1002"/>
      <c r="DP307" s="1002"/>
      <c r="DQ307" s="1002"/>
      <c r="DR307" s="951"/>
      <c r="DS307" s="986" t="str">
        <f>IF(DM307=2,LEFT($AB307,2),"")</f>
        <v/>
      </c>
      <c r="EA307" s="991"/>
      <c r="FJ307" s="940"/>
      <c r="FK307" s="940"/>
      <c r="FL307" s="940"/>
      <c r="FM307" s="940"/>
      <c r="FN307" s="940"/>
      <c r="FO307" s="940"/>
      <c r="FP307" s="940"/>
      <c r="FQ307" s="940"/>
      <c r="FR307" s="940"/>
      <c r="FS307" s="940"/>
    </row>
    <row r="308" spans="1:190" ht="27" hidden="1" customHeight="1" thickBot="1" x14ac:dyDescent="0.2">
      <c r="B308" s="26"/>
      <c r="C308" s="1511"/>
      <c r="D308" s="987"/>
      <c r="E308" s="987"/>
      <c r="F308" s="987"/>
      <c r="G308" s="987"/>
      <c r="H308" s="1512"/>
      <c r="I308" s="1160"/>
      <c r="J308" s="50"/>
      <c r="K308" s="49"/>
      <c r="L308" s="49"/>
      <c r="M308" s="2204"/>
      <c r="N308" s="2204"/>
      <c r="O308" s="2204"/>
      <c r="P308" s="2204"/>
      <c r="Q308" s="2204"/>
      <c r="R308" s="2204"/>
      <c r="S308" s="2152" t="s">
        <v>35</v>
      </c>
      <c r="T308" s="2153"/>
      <c r="U308" s="2153"/>
      <c r="V308" s="2153"/>
      <c r="W308" s="2153"/>
      <c r="X308" s="2153"/>
      <c r="Y308" s="709"/>
      <c r="Z308" s="2132"/>
      <c r="AA308" s="2133"/>
      <c r="AB308" s="2055"/>
      <c r="AC308" s="2056"/>
      <c r="AD308" s="2056"/>
      <c r="AE308" s="2056"/>
      <c r="AF308" s="2056"/>
      <c r="AG308" s="2056"/>
      <c r="AH308" s="2139"/>
      <c r="AI308" s="2135"/>
      <c r="AJ308" s="2135"/>
      <c r="AK308" s="2135"/>
      <c r="AL308" s="2135"/>
      <c r="AM308" s="2135"/>
      <c r="AN308" s="2135"/>
      <c r="AO308" s="2135"/>
      <c r="AP308" s="2136"/>
      <c r="AQ308" s="76" t="s">
        <v>34</v>
      </c>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437"/>
      <c r="BV308" s="710"/>
      <c r="BW308" s="710"/>
      <c r="BX308" s="710"/>
      <c r="BY308" s="710"/>
      <c r="BZ308" s="710"/>
      <c r="CA308" s="390"/>
      <c r="CB308" s="390"/>
      <c r="CC308" s="390"/>
      <c r="CD308" s="390"/>
      <c r="CE308" s="390"/>
      <c r="CF308" s="390"/>
      <c r="CG308" s="390"/>
      <c r="CH308" s="390"/>
      <c r="CI308" s="390"/>
      <c r="CJ308" s="390"/>
      <c r="CK308" s="390"/>
      <c r="CL308" s="390"/>
      <c r="CM308" s="390"/>
      <c r="CN308" s="390"/>
      <c r="CO308" s="390"/>
      <c r="CP308" s="390"/>
      <c r="CQ308" s="390"/>
      <c r="CR308" s="390"/>
      <c r="CS308" s="390"/>
      <c r="CT308" s="390"/>
      <c r="CU308" s="443"/>
      <c r="DL308" s="958"/>
      <c r="DM308" s="988">
        <f>IF(OR($AB$307="一級建築士",$AB$307="二級建築士"),1,0)</f>
        <v>0</v>
      </c>
      <c r="DN308" s="1003" t="s">
        <v>1728</v>
      </c>
      <c r="DP308" s="1001"/>
      <c r="DQ308" s="1001"/>
      <c r="DR308" s="233"/>
      <c r="DS308" s="1004" t="str">
        <f>IF($AB$308="","",$AB$308)</f>
        <v/>
      </c>
      <c r="EA308" s="991"/>
      <c r="FJ308" s="940"/>
      <c r="FK308" s="940"/>
      <c r="FL308" s="940"/>
      <c r="FM308" s="940"/>
      <c r="FN308" s="940"/>
      <c r="FO308" s="940"/>
      <c r="FP308" s="940"/>
      <c r="FQ308" s="940"/>
      <c r="FR308" s="940"/>
      <c r="FS308" s="940"/>
    </row>
    <row r="309" spans="1:190" ht="27" hidden="1" customHeight="1" x14ac:dyDescent="0.15">
      <c r="A309" s="335"/>
      <c r="B309" s="26"/>
      <c r="C309" s="1511"/>
      <c r="D309" s="987"/>
      <c r="E309" s="987"/>
      <c r="F309" s="987"/>
      <c r="G309" s="987"/>
      <c r="H309" s="1512"/>
      <c r="I309" s="1155"/>
      <c r="J309" s="48"/>
      <c r="K309" s="47"/>
      <c r="L309" s="47"/>
      <c r="M309" s="2204"/>
      <c r="N309" s="2204"/>
      <c r="O309" s="2204"/>
      <c r="P309" s="2204"/>
      <c r="Q309" s="2204"/>
      <c r="R309" s="2204"/>
      <c r="S309" s="2154"/>
      <c r="T309" s="2154"/>
      <c r="U309" s="2154"/>
      <c r="V309" s="2154"/>
      <c r="W309" s="2154"/>
      <c r="X309" s="2154"/>
      <c r="Y309" s="713"/>
      <c r="Z309" s="2188" t="s">
        <v>25</v>
      </c>
      <c r="AA309" s="2189"/>
      <c r="AB309" s="2198"/>
      <c r="AC309" s="2199"/>
      <c r="AD309" s="2199"/>
      <c r="AE309" s="2199"/>
      <c r="AF309" s="2199"/>
      <c r="AG309" s="2199"/>
      <c r="AH309" s="2199"/>
      <c r="AI309" s="2200"/>
      <c r="AJ309" s="2200"/>
      <c r="AK309" s="2200"/>
      <c r="AL309" s="2200"/>
      <c r="AM309" s="2200"/>
      <c r="AN309" s="2200"/>
      <c r="AO309" s="2200"/>
      <c r="AP309" s="2201"/>
      <c r="AQ309" s="59" t="s">
        <v>24</v>
      </c>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463"/>
      <c r="BV309" s="710"/>
      <c r="BW309" s="710"/>
      <c r="BX309" s="710"/>
      <c r="BY309" s="442"/>
      <c r="BZ309" s="442"/>
      <c r="CA309" s="390"/>
      <c r="CB309" s="390"/>
      <c r="CC309" s="390"/>
      <c r="CD309" s="390"/>
      <c r="CE309" s="390"/>
      <c r="CF309" s="390"/>
      <c r="CG309" s="390"/>
      <c r="CH309" s="390"/>
      <c r="CI309" s="390"/>
      <c r="CJ309" s="390"/>
      <c r="CK309" s="390"/>
      <c r="CL309" s="390"/>
      <c r="CM309" s="390"/>
      <c r="CN309" s="390"/>
      <c r="CO309" s="390"/>
      <c r="CP309" s="390"/>
      <c r="CQ309" s="390"/>
      <c r="CR309" s="390"/>
      <c r="CS309" s="390"/>
      <c r="CT309" s="390"/>
      <c r="CU309" s="443"/>
      <c r="DL309" s="958"/>
      <c r="DM309" s="1003"/>
      <c r="DN309" s="1003"/>
      <c r="DP309" s="1001"/>
      <c r="DQ309" s="1001"/>
      <c r="DR309" s="233"/>
      <c r="DS309" s="992" t="str">
        <f>IF($AB$309="","",$AB$309)</f>
        <v/>
      </c>
      <c r="FJ309" s="940"/>
      <c r="FK309" s="940"/>
      <c r="FL309" s="940"/>
      <c r="FM309" s="940"/>
      <c r="FN309" s="940"/>
      <c r="FO309" s="940"/>
      <c r="FP309" s="940"/>
      <c r="FQ309" s="940"/>
      <c r="FR309" s="940"/>
      <c r="FS309" s="940"/>
    </row>
    <row r="310" spans="1:190" s="25" customFormat="1" ht="27" hidden="1" customHeight="1" x14ac:dyDescent="0.15">
      <c r="A310" s="29"/>
      <c r="B310" s="52" t="s">
        <v>3530</v>
      </c>
      <c r="C310" s="1508"/>
      <c r="D310" s="1509"/>
      <c r="E310" s="1509"/>
      <c r="F310" s="1509"/>
      <c r="G310" s="1509"/>
      <c r="H310" s="1510"/>
      <c r="I310" s="1160"/>
      <c r="J310" s="48"/>
      <c r="K310" s="47"/>
      <c r="L310" s="47"/>
      <c r="M310" s="2267"/>
      <c r="N310" s="2267"/>
      <c r="O310" s="2267"/>
      <c r="P310" s="2267"/>
      <c r="Q310" s="2267"/>
      <c r="R310" s="2267"/>
      <c r="S310" s="2358" t="s">
        <v>1719</v>
      </c>
      <c r="T310" s="2358"/>
      <c r="U310" s="2358"/>
      <c r="V310" s="2358"/>
      <c r="W310" s="2358"/>
      <c r="X310" s="2358"/>
      <c r="Y310" s="2358"/>
      <c r="Z310" s="2140" t="s">
        <v>25</v>
      </c>
      <c r="AA310" s="2141"/>
      <c r="AB310" s="2142"/>
      <c r="AC310" s="2143"/>
      <c r="AD310" s="2143"/>
      <c r="AE310" s="2143"/>
      <c r="AF310" s="2143"/>
      <c r="AG310" s="2143"/>
      <c r="AH310" s="2143"/>
      <c r="AI310" s="2144"/>
      <c r="AJ310" s="2144"/>
      <c r="AK310" s="2144"/>
      <c r="AL310" s="2144"/>
      <c r="AM310" s="2144"/>
      <c r="AN310" s="2144"/>
      <c r="AO310" s="2144"/>
      <c r="AP310" s="2145"/>
      <c r="AQ310" s="57" t="s">
        <v>1730</v>
      </c>
      <c r="AR310" s="55"/>
      <c r="AS310" s="55"/>
      <c r="AT310" s="55"/>
      <c r="AU310" s="55"/>
      <c r="AV310" s="55"/>
      <c r="AW310" s="55"/>
      <c r="AX310" s="55"/>
      <c r="AY310" s="55"/>
      <c r="AZ310" s="55"/>
      <c r="BA310" s="55"/>
      <c r="BB310" s="55"/>
      <c r="BC310" s="55"/>
      <c r="BD310" s="55"/>
      <c r="BE310" s="55"/>
      <c r="BF310" s="55"/>
      <c r="BG310" s="55"/>
      <c r="BH310" s="55"/>
      <c r="BI310" s="56"/>
      <c r="BJ310" s="56"/>
      <c r="BK310" s="56"/>
      <c r="BL310" s="56"/>
      <c r="BM310" s="56"/>
      <c r="BN310" s="56"/>
      <c r="BO310" s="56"/>
      <c r="BP310" s="55"/>
      <c r="BQ310" s="55"/>
      <c r="BR310" s="55"/>
      <c r="BS310" s="55"/>
      <c r="BT310" s="55"/>
      <c r="BU310" s="437"/>
      <c r="BV310" s="437"/>
      <c r="BW310" s="437"/>
      <c r="BX310" s="437"/>
      <c r="BY310" s="442"/>
      <c r="BZ310" s="442"/>
      <c r="CA310" s="390"/>
      <c r="CB310" s="390"/>
      <c r="CC310" s="390"/>
      <c r="CD310" s="390"/>
      <c r="CE310" s="390"/>
      <c r="CF310" s="390"/>
      <c r="CG310" s="390"/>
      <c r="CH310" s="390"/>
      <c r="CI310" s="390"/>
      <c r="CJ310" s="390"/>
      <c r="CK310" s="390"/>
      <c r="CL310" s="390"/>
      <c r="CM310" s="390"/>
      <c r="CN310" s="390"/>
      <c r="CO310" s="390"/>
      <c r="CP310" s="390"/>
      <c r="CQ310" s="390"/>
      <c r="CR310" s="390"/>
      <c r="CS310" s="390"/>
      <c r="CT310" s="390"/>
      <c r="CU310" s="443"/>
      <c r="CV310" s="206"/>
      <c r="CW310" s="206"/>
      <c r="CX310" s="206"/>
      <c r="CY310" s="206"/>
      <c r="CZ310" s="206"/>
      <c r="DA310" s="206"/>
      <c r="DB310" s="206"/>
      <c r="DC310" s="206"/>
      <c r="DD310" s="206"/>
      <c r="DE310" s="206"/>
      <c r="DF310" s="206"/>
      <c r="DG310" s="206"/>
      <c r="DH310" s="206"/>
      <c r="DI310" s="206"/>
      <c r="DJ310" s="206"/>
      <c r="DK310" s="206"/>
      <c r="DL310" s="958"/>
      <c r="DM310" s="987"/>
      <c r="DN310" s="1003"/>
      <c r="DO310" s="940"/>
      <c r="DP310" s="1002"/>
      <c r="DQ310" s="1002"/>
      <c r="DR310" s="951"/>
      <c r="DS310" s="992" t="str">
        <f>IF($AB$310="","",$AB$310)</f>
        <v/>
      </c>
      <c r="DT310" s="940"/>
      <c r="DU310" s="940"/>
      <c r="DV310" s="940"/>
      <c r="DW310" s="940"/>
      <c r="DX310" s="940"/>
      <c r="DY310" s="940"/>
      <c r="DZ310" s="940"/>
      <c r="EA310" s="940"/>
      <c r="EB310" s="940"/>
      <c r="EC310" s="940"/>
      <c r="ED310" s="940"/>
      <c r="EE310" s="940"/>
      <c r="EF310" s="940"/>
      <c r="EG310" s="940"/>
      <c r="EH310" s="940"/>
      <c r="EI310" s="940"/>
      <c r="EJ310" s="940"/>
      <c r="EK310" s="940"/>
      <c r="EL310" s="940"/>
      <c r="EM310" s="940"/>
      <c r="EN310" s="940"/>
      <c r="EO310" s="940"/>
      <c r="EP310" s="940"/>
      <c r="EQ310" s="940"/>
      <c r="ER310" s="940"/>
      <c r="ES310" s="940"/>
      <c r="ET310" s="940"/>
      <c r="EU310" s="940"/>
      <c r="EV310" s="940"/>
      <c r="EW310" s="940"/>
      <c r="EX310" s="940"/>
      <c r="EY310" s="940"/>
      <c r="EZ310" s="940"/>
      <c r="FA310" s="940"/>
      <c r="FB310" s="940"/>
      <c r="FC310" s="940"/>
      <c r="FD310" s="940"/>
      <c r="FE310" s="940"/>
      <c r="FF310" s="940"/>
      <c r="FG310" s="940"/>
      <c r="FH310" s="940"/>
      <c r="FI310" s="940"/>
      <c r="FJ310" s="940"/>
      <c r="FK310" s="940"/>
      <c r="FL310" s="940"/>
      <c r="FM310" s="940"/>
      <c r="FN310" s="940"/>
      <c r="FO310" s="940"/>
      <c r="FP310" s="940"/>
      <c r="FQ310" s="940"/>
      <c r="FR310" s="940"/>
      <c r="FS310" s="940"/>
      <c r="FT310" s="951"/>
      <c r="FU310" s="951"/>
      <c r="FV310" s="951"/>
      <c r="FW310" s="951"/>
      <c r="FX310" s="951"/>
      <c r="FY310" s="951"/>
      <c r="FZ310" s="951"/>
      <c r="GA310" s="951"/>
      <c r="GB310" s="951"/>
      <c r="GC310" s="951"/>
      <c r="GD310" s="951"/>
      <c r="GE310" s="951"/>
      <c r="GF310" s="951"/>
      <c r="GG310" s="951"/>
      <c r="GH310" s="951"/>
    </row>
    <row r="311" spans="1:190" ht="27" hidden="1" customHeight="1" x14ac:dyDescent="0.15">
      <c r="A311" s="335"/>
      <c r="C311" s="1511"/>
      <c r="D311" s="987"/>
      <c r="E311" s="987"/>
      <c r="F311" s="987"/>
      <c r="G311" s="987"/>
      <c r="H311" s="1512"/>
      <c r="I311" s="1155"/>
      <c r="J311" s="50"/>
      <c r="K311" s="49"/>
      <c r="L311" s="49"/>
      <c r="M311" s="2047" t="s">
        <v>31</v>
      </c>
      <c r="N311" s="2048"/>
      <c r="O311" s="2048"/>
      <c r="P311" s="2048"/>
      <c r="Q311" s="2048"/>
      <c r="R311" s="2048"/>
      <c r="S311" s="2075" t="s">
        <v>33</v>
      </c>
      <c r="T311" s="2076"/>
      <c r="U311" s="2076"/>
      <c r="V311" s="2076"/>
      <c r="W311" s="2076"/>
      <c r="X311" s="2076"/>
      <c r="Y311" s="2076"/>
      <c r="Z311" s="2076"/>
      <c r="AA311" s="2131"/>
      <c r="AB311" s="2364"/>
      <c r="AC311" s="2365"/>
      <c r="AD311" s="2365"/>
      <c r="AE311" s="2365"/>
      <c r="AF311" s="2365"/>
      <c r="AG311" s="2365"/>
      <c r="AH311" s="2365"/>
      <c r="AI311" s="2365"/>
      <c r="AJ311" s="2365"/>
      <c r="AK311" s="2365"/>
      <c r="AL311" s="2365"/>
      <c r="AM311" s="2365"/>
      <c r="AN311" s="2365"/>
      <c r="AO311" s="2365"/>
      <c r="AP311" s="2365"/>
      <c r="AQ311" s="2365"/>
      <c r="AR311" s="2365"/>
      <c r="AS311" s="2365"/>
      <c r="AT311" s="2365"/>
      <c r="AU311" s="2365"/>
      <c r="AV311" s="2365"/>
      <c r="AW311" s="2365"/>
      <c r="AX311" s="2365"/>
      <c r="AY311" s="2365"/>
      <c r="AZ311" s="2365"/>
      <c r="BA311" s="2365"/>
      <c r="BB311" s="2365"/>
      <c r="BC311" s="2365"/>
      <c r="BD311" s="2365"/>
      <c r="BE311" s="2365"/>
      <c r="BF311" s="2365"/>
      <c r="BG311" s="2365"/>
      <c r="BH311" s="2365"/>
      <c r="BI311" s="2365"/>
      <c r="BJ311" s="2365"/>
      <c r="BK311" s="2365"/>
      <c r="BL311" s="2365"/>
      <c r="BM311" s="2365"/>
      <c r="BN311" s="2365"/>
      <c r="BO311" s="2365"/>
      <c r="BP311" s="2365"/>
      <c r="BQ311" s="2366"/>
      <c r="BR311" s="2366"/>
      <c r="BS311" s="2366"/>
      <c r="BT311" s="2367"/>
      <c r="BU311" s="463"/>
      <c r="BV311" s="710"/>
      <c r="BW311" s="710"/>
      <c r="BX311" s="710"/>
      <c r="BY311" s="470"/>
      <c r="BZ311" s="470"/>
      <c r="CA311" s="390"/>
      <c r="CB311" s="390"/>
      <c r="CC311" s="390"/>
      <c r="CD311" s="390"/>
      <c r="CE311" s="390"/>
      <c r="CF311" s="390"/>
      <c r="CG311" s="390"/>
      <c r="CH311" s="390"/>
      <c r="CI311" s="390"/>
      <c r="CJ311" s="390"/>
      <c r="CK311" s="390"/>
      <c r="CL311" s="390"/>
      <c r="CM311" s="390"/>
      <c r="CN311" s="390"/>
      <c r="CO311" s="390"/>
      <c r="CP311" s="390"/>
      <c r="CQ311" s="390"/>
      <c r="CR311" s="390"/>
      <c r="CS311" s="390"/>
      <c r="CT311" s="390"/>
      <c r="CU311" s="443"/>
      <c r="DL311" s="958"/>
      <c r="DM311" s="1002"/>
      <c r="DN311" s="1002"/>
      <c r="DO311" s="1002"/>
      <c r="DP311" s="1002"/>
      <c r="DQ311" s="1002"/>
      <c r="DR311" s="951"/>
      <c r="DS311" s="391" t="str">
        <f>IF($AB$311="","",$AB$311)</f>
        <v/>
      </c>
      <c r="FJ311" s="940"/>
      <c r="FK311" s="940"/>
      <c r="FL311" s="940"/>
      <c r="FM311" s="940"/>
      <c r="FN311" s="940"/>
      <c r="FO311" s="940"/>
      <c r="FP311" s="940"/>
      <c r="FQ311" s="940"/>
      <c r="FR311" s="940"/>
      <c r="FS311" s="940"/>
    </row>
    <row r="312" spans="1:190" s="25" customFormat="1" ht="27" hidden="1" customHeight="1" x14ac:dyDescent="0.15">
      <c r="A312" s="29"/>
      <c r="B312" s="51" t="s">
        <v>32</v>
      </c>
      <c r="C312" s="1508"/>
      <c r="D312" s="1509"/>
      <c r="E312" s="1509"/>
      <c r="F312" s="1509"/>
      <c r="G312" s="1509"/>
      <c r="H312" s="1510"/>
      <c r="I312" s="1155"/>
      <c r="J312" s="48"/>
      <c r="K312" s="47"/>
      <c r="L312" s="47"/>
      <c r="M312" s="2048"/>
      <c r="N312" s="2048"/>
      <c r="O312" s="2048"/>
      <c r="P312" s="2048"/>
      <c r="Q312" s="2048"/>
      <c r="R312" s="2048"/>
      <c r="S312" s="2169" t="s">
        <v>31</v>
      </c>
      <c r="T312" s="2170"/>
      <c r="U312" s="2170"/>
      <c r="V312" s="2170"/>
      <c r="W312" s="2170"/>
      <c r="X312" s="2170"/>
      <c r="Y312" s="2170"/>
      <c r="Z312" s="2170"/>
      <c r="AA312" s="2171"/>
      <c r="AB312" s="2190"/>
      <c r="AC312" s="2191"/>
      <c r="AD312" s="2191"/>
      <c r="AE312" s="2191"/>
      <c r="AF312" s="2191"/>
      <c r="AG312" s="2192"/>
      <c r="AH312" s="2192"/>
      <c r="AI312" s="2192"/>
      <c r="AJ312" s="2192"/>
      <c r="AK312" s="2192"/>
      <c r="AL312" s="2192"/>
      <c r="AM312" s="2192"/>
      <c r="AN312" s="2192"/>
      <c r="AO312" s="2192"/>
      <c r="AP312" s="2192"/>
      <c r="AQ312" s="2192"/>
      <c r="AR312" s="2192"/>
      <c r="AS312" s="2192"/>
      <c r="AT312" s="2192"/>
      <c r="AU312" s="2192"/>
      <c r="AV312" s="2192"/>
      <c r="AW312" s="2192"/>
      <c r="AX312" s="2192"/>
      <c r="AY312" s="2192"/>
      <c r="AZ312" s="2192"/>
      <c r="BA312" s="2192"/>
      <c r="BB312" s="2192"/>
      <c r="BC312" s="2192"/>
      <c r="BD312" s="2192"/>
      <c r="BE312" s="2192"/>
      <c r="BF312" s="2192"/>
      <c r="BG312" s="2192"/>
      <c r="BH312" s="2192"/>
      <c r="BI312" s="2192"/>
      <c r="BJ312" s="2192"/>
      <c r="BK312" s="2192"/>
      <c r="BL312" s="2192"/>
      <c r="BM312" s="2192"/>
      <c r="BN312" s="2192"/>
      <c r="BO312" s="2192"/>
      <c r="BP312" s="2192"/>
      <c r="BQ312" s="2193"/>
      <c r="BR312" s="2193"/>
      <c r="BS312" s="2193"/>
      <c r="BT312" s="2194"/>
      <c r="BU312" s="437"/>
      <c r="BV312" s="437"/>
      <c r="BW312" s="437"/>
      <c r="BX312" s="437"/>
      <c r="BY312" s="470"/>
      <c r="BZ312" s="470"/>
      <c r="CA312" s="390"/>
      <c r="CB312" s="390"/>
      <c r="CC312" s="390"/>
      <c r="CD312" s="390"/>
      <c r="CE312" s="390"/>
      <c r="CF312" s="390"/>
      <c r="CG312" s="390"/>
      <c r="CH312" s="390"/>
      <c r="CI312" s="390"/>
      <c r="CJ312" s="390"/>
      <c r="CK312" s="390"/>
      <c r="CL312" s="390"/>
      <c r="CM312" s="390"/>
      <c r="CN312" s="390"/>
      <c r="CO312" s="390"/>
      <c r="CP312" s="390"/>
      <c r="CQ312" s="390"/>
      <c r="CR312" s="390"/>
      <c r="CS312" s="390"/>
      <c r="CT312" s="390"/>
      <c r="CU312" s="443"/>
      <c r="CV312" s="206"/>
      <c r="CW312" s="206"/>
      <c r="CX312" s="206"/>
      <c r="CY312" s="206"/>
      <c r="CZ312" s="206"/>
      <c r="DA312" s="206"/>
      <c r="DB312" s="206"/>
      <c r="DC312" s="206"/>
      <c r="DD312" s="206"/>
      <c r="DE312" s="206"/>
      <c r="DF312" s="206"/>
      <c r="DG312" s="206"/>
      <c r="DH312" s="206"/>
      <c r="DI312" s="206"/>
      <c r="DJ312" s="206"/>
      <c r="DK312" s="206"/>
      <c r="DL312" s="958"/>
      <c r="DM312" s="1002"/>
      <c r="DN312" s="1002"/>
      <c r="DO312" s="1002"/>
      <c r="DP312" s="1002"/>
      <c r="DQ312" s="1002"/>
      <c r="DR312" s="951"/>
      <c r="DS312" s="391" t="str">
        <f>IF($AB$312="","",$AB$312)</f>
        <v/>
      </c>
      <c r="DT312" s="940"/>
      <c r="DU312" s="940"/>
      <c r="DV312" s="940"/>
      <c r="DW312" s="940"/>
      <c r="DX312" s="940"/>
      <c r="DY312" s="940"/>
      <c r="DZ312" s="940"/>
      <c r="EA312" s="940"/>
      <c r="EB312" s="940"/>
      <c r="EC312" s="940"/>
      <c r="ED312" s="940"/>
      <c r="EE312" s="940"/>
      <c r="EF312" s="940"/>
      <c r="EG312" s="940"/>
      <c r="EH312" s="940"/>
      <c r="EI312" s="940"/>
      <c r="EJ312" s="940"/>
      <c r="EK312" s="940"/>
      <c r="EL312" s="940"/>
      <c r="EM312" s="940"/>
      <c r="EN312" s="940"/>
      <c r="EO312" s="940"/>
      <c r="EP312" s="940"/>
      <c r="EQ312" s="940"/>
      <c r="ER312" s="940"/>
      <c r="ES312" s="940"/>
      <c r="ET312" s="940"/>
      <c r="EU312" s="940"/>
      <c r="EV312" s="940"/>
      <c r="EW312" s="940"/>
      <c r="EX312" s="940"/>
      <c r="EY312" s="940"/>
      <c r="EZ312" s="940"/>
      <c r="FA312" s="940"/>
      <c r="FB312" s="940"/>
      <c r="FC312" s="940"/>
      <c r="FD312" s="940"/>
      <c r="FE312" s="940"/>
      <c r="FF312" s="940"/>
      <c r="FG312" s="940"/>
      <c r="FH312" s="940"/>
      <c r="FI312" s="940"/>
      <c r="FJ312" s="940"/>
      <c r="FK312" s="940"/>
      <c r="FL312" s="940"/>
      <c r="FM312" s="940"/>
      <c r="FN312" s="940"/>
      <c r="FO312" s="940"/>
      <c r="FP312" s="940"/>
      <c r="FQ312" s="940"/>
      <c r="FR312" s="940"/>
      <c r="FS312" s="940"/>
      <c r="FT312" s="951"/>
      <c r="FU312" s="951"/>
      <c r="FV312" s="951"/>
      <c r="FW312" s="951"/>
      <c r="FX312" s="951"/>
      <c r="FY312" s="951"/>
      <c r="FZ312" s="951"/>
      <c r="GA312" s="951"/>
      <c r="GB312" s="951"/>
      <c r="GC312" s="951"/>
      <c r="GD312" s="951"/>
      <c r="GE312" s="951"/>
      <c r="GF312" s="951"/>
      <c r="GG312" s="951"/>
      <c r="GH312" s="951"/>
    </row>
    <row r="313" spans="1:190" ht="27" hidden="1" customHeight="1" x14ac:dyDescent="0.15">
      <c r="A313" s="335"/>
      <c r="B313" s="51" t="s">
        <v>30</v>
      </c>
      <c r="C313" s="1511"/>
      <c r="D313" s="987"/>
      <c r="E313" s="987"/>
      <c r="F313" s="987"/>
      <c r="G313" s="987"/>
      <c r="H313" s="1512"/>
      <c r="I313" s="1155"/>
      <c r="J313" s="48"/>
      <c r="K313" s="47"/>
      <c r="L313" s="47"/>
      <c r="M313" s="2047" t="s">
        <v>29</v>
      </c>
      <c r="N313" s="2048"/>
      <c r="O313" s="2048"/>
      <c r="P313" s="2048"/>
      <c r="Q313" s="2048"/>
      <c r="R313" s="2048"/>
      <c r="S313" s="2075" t="s">
        <v>28</v>
      </c>
      <c r="T313" s="2129"/>
      <c r="U313" s="2129"/>
      <c r="V313" s="2129"/>
      <c r="W313" s="2129"/>
      <c r="X313" s="2129"/>
      <c r="Y313" s="2129"/>
      <c r="Z313" s="2129"/>
      <c r="AA313" s="2130"/>
      <c r="AB313" s="2195"/>
      <c r="AC313" s="2196"/>
      <c r="AD313" s="2196"/>
      <c r="AE313" s="2196"/>
      <c r="AF313" s="2196"/>
      <c r="AG313" s="2196"/>
      <c r="AH313" s="2196"/>
      <c r="AI313" s="2196"/>
      <c r="AJ313" s="2196"/>
      <c r="AK313" s="2196"/>
      <c r="AL313" s="2196"/>
      <c r="AM313" s="2196"/>
      <c r="AN313" s="2196"/>
      <c r="AO313" s="2196"/>
      <c r="AP313" s="2196"/>
      <c r="AQ313" s="2196"/>
      <c r="AR313" s="2196"/>
      <c r="AS313" s="2196"/>
      <c r="AT313" s="2196"/>
      <c r="AU313" s="2196"/>
      <c r="AV313" s="2196"/>
      <c r="AW313" s="2196"/>
      <c r="AX313" s="2196"/>
      <c r="AY313" s="2196"/>
      <c r="AZ313" s="2196"/>
      <c r="BA313" s="2196"/>
      <c r="BB313" s="2196"/>
      <c r="BC313" s="2196"/>
      <c r="BD313" s="2196"/>
      <c r="BE313" s="2196"/>
      <c r="BF313" s="2196"/>
      <c r="BG313" s="2196"/>
      <c r="BH313" s="2196"/>
      <c r="BI313" s="2196"/>
      <c r="BJ313" s="2196"/>
      <c r="BK313" s="2196"/>
      <c r="BL313" s="2196"/>
      <c r="BM313" s="2196"/>
      <c r="BN313" s="2196"/>
      <c r="BO313" s="2196"/>
      <c r="BP313" s="2196"/>
      <c r="BQ313" s="2196"/>
      <c r="BR313" s="2196"/>
      <c r="BS313" s="2196"/>
      <c r="BT313" s="2197"/>
      <c r="BU313" s="463"/>
      <c r="BV313" s="710"/>
      <c r="BW313" s="710"/>
      <c r="BX313" s="710"/>
      <c r="BY313" s="470"/>
      <c r="BZ313" s="470"/>
      <c r="CA313" s="390"/>
      <c r="CB313" s="390"/>
      <c r="CC313" s="390"/>
      <c r="CD313" s="390"/>
      <c r="CE313" s="390"/>
      <c r="CF313" s="390"/>
      <c r="CG313" s="390"/>
      <c r="CH313" s="390"/>
      <c r="CI313" s="390"/>
      <c r="CJ313" s="390"/>
      <c r="CK313" s="390"/>
      <c r="CL313" s="390"/>
      <c r="CM313" s="390"/>
      <c r="CN313" s="390"/>
      <c r="CO313" s="390"/>
      <c r="CP313" s="390"/>
      <c r="CQ313" s="390"/>
      <c r="CR313" s="390"/>
      <c r="CS313" s="390"/>
      <c r="CT313" s="390"/>
      <c r="CU313" s="443"/>
      <c r="DL313" s="958"/>
      <c r="DM313" s="1002"/>
      <c r="DN313" s="1002"/>
      <c r="DO313" s="1002"/>
      <c r="DP313" s="1002"/>
      <c r="DQ313" s="1002"/>
      <c r="DR313" s="951"/>
      <c r="DS313" s="391" t="str">
        <f>IF($AB$313="","",$AB$313)</f>
        <v/>
      </c>
      <c r="FJ313" s="940"/>
      <c r="FK313" s="940"/>
      <c r="FL313" s="940"/>
      <c r="FM313" s="940"/>
      <c r="FN313" s="940"/>
      <c r="FO313" s="940"/>
      <c r="FP313" s="940"/>
      <c r="FQ313" s="940"/>
      <c r="FR313" s="940"/>
      <c r="FS313" s="940"/>
    </row>
    <row r="314" spans="1:190" ht="27" hidden="1" customHeight="1" x14ac:dyDescent="0.15">
      <c r="A314" s="688"/>
      <c r="C314" s="1511"/>
      <c r="D314" s="987"/>
      <c r="E314" s="987"/>
      <c r="F314" s="987"/>
      <c r="G314" s="987"/>
      <c r="H314" s="1512"/>
      <c r="I314" s="1155"/>
      <c r="J314" s="34"/>
      <c r="K314" s="715"/>
      <c r="L314" s="715"/>
      <c r="M314" s="2047"/>
      <c r="N314" s="2048"/>
      <c r="O314" s="2048"/>
      <c r="P314" s="2048"/>
      <c r="Q314" s="2048"/>
      <c r="R314" s="2048"/>
      <c r="S314" s="2152" t="s">
        <v>27</v>
      </c>
      <c r="T314" s="2152"/>
      <c r="U314" s="2152"/>
      <c r="V314" s="2152"/>
      <c r="W314" s="2152"/>
      <c r="X314" s="2152"/>
      <c r="Y314" s="38"/>
      <c r="Z314" s="2132"/>
      <c r="AA314" s="2133"/>
      <c r="AB314" s="2134"/>
      <c r="AC314" s="2056"/>
      <c r="AD314" s="2056"/>
      <c r="AE314" s="2056"/>
      <c r="AF314" s="2135"/>
      <c r="AG314" s="2135"/>
      <c r="AH314" s="2135"/>
      <c r="AI314" s="2135"/>
      <c r="AJ314" s="2135"/>
      <c r="AK314" s="2135"/>
      <c r="AL314" s="2135"/>
      <c r="AM314" s="2135"/>
      <c r="AN314" s="2135"/>
      <c r="AO314" s="2135"/>
      <c r="AP314" s="2136"/>
      <c r="AQ314" s="736" t="s">
        <v>67</v>
      </c>
      <c r="AR314" s="87"/>
      <c r="AS314" s="87"/>
      <c r="AT314" s="87"/>
      <c r="AU314" s="87"/>
      <c r="AV314" s="87"/>
      <c r="AW314" s="87"/>
      <c r="AX314" s="87"/>
      <c r="AY314" s="87"/>
      <c r="AZ314" s="87"/>
      <c r="BA314" s="87"/>
      <c r="BB314" s="87"/>
      <c r="BC314" s="87"/>
      <c r="BD314" s="87"/>
      <c r="BE314" s="87"/>
      <c r="BF314" s="87"/>
      <c r="BG314" s="87"/>
      <c r="BH314" s="87"/>
      <c r="BI314" s="87"/>
      <c r="BJ314" s="87"/>
      <c r="BK314" s="87"/>
      <c r="BL314" s="87"/>
      <c r="BM314" s="87"/>
      <c r="BN314" s="87"/>
      <c r="BO314" s="87"/>
      <c r="BP314" s="87"/>
      <c r="BQ314" s="87"/>
      <c r="BR314" s="87"/>
      <c r="BS314" s="87"/>
      <c r="BT314" s="87"/>
      <c r="BU314" s="463"/>
      <c r="BV314" s="710"/>
      <c r="BW314" s="710"/>
      <c r="BX314" s="710"/>
      <c r="BY314" s="35"/>
      <c r="BZ314" s="710"/>
      <c r="CA314" s="390"/>
      <c r="CB314" s="390"/>
      <c r="CC314" s="390"/>
      <c r="CD314" s="390"/>
      <c r="CE314" s="390"/>
      <c r="CF314" s="390"/>
      <c r="CG314" s="390"/>
      <c r="CH314" s="390"/>
      <c r="CI314" s="390"/>
      <c r="CJ314" s="390"/>
      <c r="CK314" s="390"/>
      <c r="CL314" s="390"/>
      <c r="CM314" s="390"/>
      <c r="CN314" s="390"/>
      <c r="CO314" s="390"/>
      <c r="CP314" s="390"/>
      <c r="CQ314" s="390"/>
      <c r="CR314" s="390"/>
      <c r="CS314" s="390"/>
      <c r="CT314" s="390"/>
      <c r="CU314" s="443"/>
      <c r="DL314" s="958"/>
      <c r="DS314" s="391" t="str">
        <f>IF($AB$314="","",$AB$314)</f>
        <v/>
      </c>
      <c r="DT314" s="951"/>
      <c r="DU314" s="951"/>
      <c r="FJ314" s="940"/>
      <c r="FK314" s="940"/>
      <c r="FL314" s="940"/>
      <c r="FM314" s="940"/>
      <c r="FN314" s="940"/>
      <c r="FO314" s="940"/>
      <c r="FP314" s="940"/>
      <c r="FQ314" s="940"/>
      <c r="FR314" s="940"/>
      <c r="FS314" s="940"/>
    </row>
    <row r="315" spans="1:190" ht="27" hidden="1" customHeight="1" x14ac:dyDescent="0.15">
      <c r="C315" s="1511"/>
      <c r="D315" s="987"/>
      <c r="E315" s="987"/>
      <c r="F315" s="987"/>
      <c r="G315" s="987"/>
      <c r="H315" s="1512"/>
      <c r="I315" s="1160"/>
      <c r="J315" s="48"/>
      <c r="K315" s="47"/>
      <c r="L315" s="47"/>
      <c r="M315" s="2048"/>
      <c r="N315" s="2048"/>
      <c r="O315" s="2048"/>
      <c r="P315" s="2048"/>
      <c r="Q315" s="2048"/>
      <c r="R315" s="2048"/>
      <c r="S315" s="2204"/>
      <c r="T315" s="2204"/>
      <c r="U315" s="2204"/>
      <c r="V315" s="2204"/>
      <c r="W315" s="2204"/>
      <c r="X315" s="2204"/>
      <c r="Y315" s="708"/>
      <c r="Z315" s="2137"/>
      <c r="AA315" s="2138"/>
      <c r="AB315" s="2055"/>
      <c r="AC315" s="2056"/>
      <c r="AD315" s="2056"/>
      <c r="AE315" s="2056"/>
      <c r="AF315" s="2056"/>
      <c r="AG315" s="2056"/>
      <c r="AH315" s="2139"/>
      <c r="AI315" s="2135"/>
      <c r="AJ315" s="2135"/>
      <c r="AK315" s="2135"/>
      <c r="AL315" s="2135"/>
      <c r="AM315" s="2135"/>
      <c r="AN315" s="2135"/>
      <c r="AO315" s="2135"/>
      <c r="AP315" s="2136"/>
      <c r="AQ315" s="76" t="s">
        <v>26</v>
      </c>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437"/>
      <c r="BV315" s="710"/>
      <c r="BW315" s="710"/>
      <c r="BX315" s="710"/>
      <c r="BY315" s="710"/>
      <c r="BZ315" s="710"/>
      <c r="CA315" s="390"/>
      <c r="CB315" s="390"/>
      <c r="CC315" s="390"/>
      <c r="CD315" s="390"/>
      <c r="CE315" s="390"/>
      <c r="CF315" s="390"/>
      <c r="CG315" s="390"/>
      <c r="CH315" s="390"/>
      <c r="CI315" s="390"/>
      <c r="CJ315" s="390"/>
      <c r="CK315" s="390"/>
      <c r="CL315" s="390"/>
      <c r="CM315" s="390"/>
      <c r="CN315" s="390"/>
      <c r="CO315" s="390"/>
      <c r="CP315" s="390"/>
      <c r="CQ315" s="390"/>
      <c r="CR315" s="390"/>
      <c r="CS315" s="390"/>
      <c r="CT315" s="390"/>
      <c r="CU315" s="443"/>
      <c r="DL315" s="958"/>
      <c r="DM315" s="1001"/>
      <c r="DN315" s="1001"/>
      <c r="DO315" s="1001"/>
      <c r="DP315" s="1001"/>
      <c r="DQ315" s="1001"/>
      <c r="DR315" s="233"/>
      <c r="DS315" s="391" t="str">
        <f>IF($AB$315="","",$AB$315)</f>
        <v/>
      </c>
      <c r="FJ315" s="940"/>
      <c r="FK315" s="940"/>
      <c r="FL315" s="940"/>
      <c r="FM315" s="940"/>
      <c r="FN315" s="940"/>
      <c r="FO315" s="940"/>
      <c r="FP315" s="940"/>
      <c r="FQ315" s="940"/>
      <c r="FR315" s="940"/>
      <c r="FS315" s="940"/>
    </row>
    <row r="316" spans="1:190" ht="27" hidden="1" customHeight="1" thickBot="1" x14ac:dyDescent="0.2">
      <c r="A316" s="335"/>
      <c r="B316" s="26"/>
      <c r="C316" s="1511"/>
      <c r="D316" s="987"/>
      <c r="E316" s="987"/>
      <c r="F316" s="987"/>
      <c r="G316" s="987"/>
      <c r="H316" s="1512"/>
      <c r="I316" s="1155"/>
      <c r="J316" s="48"/>
      <c r="K316" s="47"/>
      <c r="L316" s="47"/>
      <c r="M316" s="2048"/>
      <c r="N316" s="2048"/>
      <c r="O316" s="2048"/>
      <c r="P316" s="2048"/>
      <c r="Q316" s="2048"/>
      <c r="R316" s="2048"/>
      <c r="S316" s="2205"/>
      <c r="T316" s="2205"/>
      <c r="U316" s="2205"/>
      <c r="V316" s="2205"/>
      <c r="W316" s="2205"/>
      <c r="X316" s="2205"/>
      <c r="Y316" s="713"/>
      <c r="Z316" s="2188" t="s">
        <v>25</v>
      </c>
      <c r="AA316" s="2189"/>
      <c r="AB316" s="2198"/>
      <c r="AC316" s="2199"/>
      <c r="AD316" s="2199"/>
      <c r="AE316" s="2199"/>
      <c r="AF316" s="2199"/>
      <c r="AG316" s="2199"/>
      <c r="AH316" s="2199"/>
      <c r="AI316" s="2200"/>
      <c r="AJ316" s="2200"/>
      <c r="AK316" s="2200"/>
      <c r="AL316" s="2200"/>
      <c r="AM316" s="2200"/>
      <c r="AN316" s="2200"/>
      <c r="AO316" s="2200"/>
      <c r="AP316" s="2201"/>
      <c r="AQ316" s="76" t="s">
        <v>24</v>
      </c>
      <c r="AR316" s="73"/>
      <c r="AS316" s="74"/>
      <c r="AT316" s="74"/>
      <c r="AU316" s="74"/>
      <c r="AV316" s="74"/>
      <c r="AW316" s="74"/>
      <c r="AX316" s="74"/>
      <c r="AY316" s="73"/>
      <c r="AZ316" s="75"/>
      <c r="BA316" s="73"/>
      <c r="BB316" s="73"/>
      <c r="BC316" s="73"/>
      <c r="BD316" s="73"/>
      <c r="BE316" s="73"/>
      <c r="BF316" s="73"/>
      <c r="BG316" s="73"/>
      <c r="BH316" s="73"/>
      <c r="BI316" s="74"/>
      <c r="BJ316" s="74"/>
      <c r="BK316" s="74"/>
      <c r="BL316" s="74"/>
      <c r="BM316" s="74"/>
      <c r="BN316" s="74"/>
      <c r="BO316" s="74"/>
      <c r="BP316" s="73"/>
      <c r="BQ316" s="73"/>
      <c r="BR316" s="73"/>
      <c r="BS316" s="73"/>
      <c r="BT316" s="73"/>
      <c r="BU316" s="463"/>
      <c r="BV316" s="710"/>
      <c r="BW316" s="710"/>
      <c r="BX316" s="710"/>
      <c r="BY316" s="442"/>
      <c r="BZ316" s="442"/>
      <c r="CA316" s="390"/>
      <c r="CB316" s="390"/>
      <c r="CC316" s="390"/>
      <c r="CD316" s="390"/>
      <c r="CE316" s="390"/>
      <c r="CF316" s="390"/>
      <c r="CG316" s="390"/>
      <c r="CH316" s="390"/>
      <c r="CI316" s="390"/>
      <c r="CJ316" s="390"/>
      <c r="CK316" s="390"/>
      <c r="CL316" s="390"/>
      <c r="CM316" s="390"/>
      <c r="CN316" s="390"/>
      <c r="CO316" s="390"/>
      <c r="CP316" s="390"/>
      <c r="CQ316" s="390"/>
      <c r="CR316" s="390"/>
      <c r="CS316" s="390"/>
      <c r="CT316" s="390"/>
      <c r="CU316" s="443"/>
      <c r="DL316" s="958"/>
      <c r="DM316" s="1005" t="s">
        <v>1506</v>
      </c>
      <c r="DN316" s="1006"/>
      <c r="DO316"/>
      <c r="DP316" s="1198" t="s">
        <v>6016</v>
      </c>
      <c r="DQ316" s="1008"/>
      <c r="DR316" s="233"/>
      <c r="DS316" s="391" t="str">
        <f>IF($AB$316="","",$AB$316)</f>
        <v/>
      </c>
      <c r="FJ316" s="940"/>
      <c r="FK316" s="940"/>
      <c r="FL316" s="940"/>
      <c r="FM316" s="940"/>
      <c r="FN316" s="940"/>
      <c r="FO316" s="940"/>
      <c r="FP316" s="940"/>
      <c r="FQ316" s="940"/>
      <c r="FR316" s="940"/>
      <c r="FS316" s="940"/>
    </row>
    <row r="317" spans="1:190" s="25" customFormat="1" ht="27" hidden="1" customHeight="1" x14ac:dyDescent="0.15">
      <c r="A317" s="2172"/>
      <c r="B317" s="44"/>
      <c r="C317" s="1508"/>
      <c r="D317" s="1509"/>
      <c r="E317" s="1509"/>
      <c r="F317" s="1509"/>
      <c r="G317" s="1509"/>
      <c r="H317" s="1510"/>
      <c r="I317" s="1160"/>
      <c r="J317" s="50"/>
      <c r="K317" s="49"/>
      <c r="L317" s="49"/>
      <c r="M317" s="2048"/>
      <c r="N317" s="2048"/>
      <c r="O317" s="2048"/>
      <c r="P317" s="2048"/>
      <c r="Q317" s="2048"/>
      <c r="R317" s="2048"/>
      <c r="S317" s="2178" t="s">
        <v>23</v>
      </c>
      <c r="T317" s="2179"/>
      <c r="U317" s="2179"/>
      <c r="V317" s="2179"/>
      <c r="W317" s="2179"/>
      <c r="X317" s="2179"/>
      <c r="Y317" s="2179"/>
      <c r="Z317" s="2179"/>
      <c r="AA317" s="2180"/>
      <c r="AB317" s="2181"/>
      <c r="AC317" s="2182"/>
      <c r="AD317" s="2182"/>
      <c r="AE317" s="2182"/>
      <c r="AF317" s="2182"/>
      <c r="AG317" s="2182"/>
      <c r="AH317" s="2183" t="s">
        <v>20</v>
      </c>
      <c r="AI317" s="2183"/>
      <c r="AJ317" s="2183"/>
      <c r="AK317" s="2181"/>
      <c r="AL317" s="2182"/>
      <c r="AM317" s="2182"/>
      <c r="AN317" s="2182"/>
      <c r="AO317" s="2182"/>
      <c r="AP317" s="2182"/>
      <c r="AQ317" s="2381"/>
      <c r="AR317" s="2382"/>
      <c r="AS317" s="2382"/>
      <c r="AT317" s="2382"/>
      <c r="AU317" s="2382"/>
      <c r="AV317" s="2382"/>
      <c r="AW317" s="2382"/>
      <c r="AX317" s="2382"/>
      <c r="AY317" s="2382"/>
      <c r="AZ317" s="2382"/>
      <c r="BA317" s="2382"/>
      <c r="BB317" s="2382"/>
      <c r="BC317" s="2382"/>
      <c r="BD317" s="2382"/>
      <c r="BE317" s="2382"/>
      <c r="BF317" s="2382"/>
      <c r="BG317" s="2382"/>
      <c r="BH317" s="2382"/>
      <c r="BI317" s="2382"/>
      <c r="BJ317" s="2382"/>
      <c r="BK317" s="2382"/>
      <c r="BL317" s="2382"/>
      <c r="BM317" s="2382"/>
      <c r="BN317" s="2382"/>
      <c r="BO317" s="2382"/>
      <c r="BP317" s="2382"/>
      <c r="BQ317" s="2382"/>
      <c r="BR317" s="2382"/>
      <c r="BS317" s="2382"/>
      <c r="BT317" s="2382"/>
      <c r="BU317" s="437"/>
      <c r="BV317" s="437"/>
      <c r="BW317" s="437"/>
      <c r="BX317" s="437"/>
      <c r="BY317" s="442"/>
      <c r="BZ317" s="442"/>
      <c r="CA317" s="390"/>
      <c r="CB317" s="390"/>
      <c r="CC317" s="390"/>
      <c r="CD317" s="390"/>
      <c r="CE317" s="390"/>
      <c r="CF317" s="390"/>
      <c r="CG317" s="390"/>
      <c r="CH317" s="390"/>
      <c r="CI317" s="390"/>
      <c r="CJ317" s="390"/>
      <c r="CK317" s="390"/>
      <c r="CL317" s="390"/>
      <c r="CM317" s="390"/>
      <c r="CN317" s="390"/>
      <c r="CO317" s="390"/>
      <c r="CP317" s="390"/>
      <c r="CQ317" s="390"/>
      <c r="CR317" s="390"/>
      <c r="CS317" s="390"/>
      <c r="CT317" s="390"/>
      <c r="CU317" s="443"/>
      <c r="CV317" s="206"/>
      <c r="CW317" s="206"/>
      <c r="CX317" s="206"/>
      <c r="CY317" s="206"/>
      <c r="CZ317" s="206"/>
      <c r="DA317" s="206"/>
      <c r="DB317" s="206"/>
      <c r="DC317" s="206"/>
      <c r="DD317" s="206"/>
      <c r="DE317" s="206"/>
      <c r="DF317" s="206"/>
      <c r="DG317" s="206"/>
      <c r="DH317" s="206"/>
      <c r="DI317" s="206"/>
      <c r="DJ317" s="206"/>
      <c r="DK317" s="206"/>
      <c r="DL317" s="958"/>
      <c r="DM317" s="997" t="str">
        <f>CONCATENATE(AB317,"-",AK317)</f>
        <v>-</v>
      </c>
      <c r="DN317" s="998" t="str">
        <f>ASC(DM317)</f>
        <v>-</v>
      </c>
      <c r="DO317"/>
      <c r="DP317" s="1010">
        <f>IF(DM317="-",1,0)</f>
        <v>1</v>
      </c>
      <c r="DQ317" s="1009" t="str">
        <f>IF(DS306=TRUE,DS303,DN317)</f>
        <v>-</v>
      </c>
      <c r="DR317" s="951"/>
      <c r="DS317" s="391" t="str">
        <f>IF($DN$317="","",$DN$317)</f>
        <v>-</v>
      </c>
      <c r="DT317" s="940"/>
      <c r="DU317" s="940"/>
      <c r="DV317" s="940"/>
      <c r="DW317" s="940"/>
      <c r="DX317" s="940"/>
      <c r="DY317" s="940"/>
      <c r="DZ317" s="940"/>
      <c r="EA317" s="940"/>
      <c r="EB317" s="940"/>
      <c r="EC317" s="940"/>
      <c r="ED317" s="940"/>
      <c r="EE317" s="940"/>
      <c r="EF317" s="940"/>
      <c r="EG317" s="940"/>
      <c r="EH317" s="940"/>
      <c r="EI317" s="940"/>
      <c r="EJ317" s="940"/>
      <c r="EK317" s="940"/>
      <c r="EL317" s="940"/>
      <c r="EM317" s="940"/>
      <c r="EN317" s="940"/>
      <c r="EO317" s="940"/>
      <c r="EP317" s="940"/>
      <c r="EQ317" s="940"/>
      <c r="ER317" s="940"/>
      <c r="ES317" s="940"/>
      <c r="ET317" s="940"/>
      <c r="EU317" s="940"/>
      <c r="EV317" s="940"/>
      <c r="EW317" s="940"/>
      <c r="EX317" s="940"/>
      <c r="EY317" s="940"/>
      <c r="EZ317" s="940"/>
      <c r="FA317" s="940"/>
      <c r="FB317" s="940"/>
      <c r="FC317" s="940"/>
      <c r="FD317" s="940"/>
      <c r="FE317" s="940"/>
      <c r="FF317" s="940"/>
      <c r="FG317" s="940"/>
      <c r="FH317" s="940"/>
      <c r="FI317" s="940"/>
      <c r="FJ317" s="940"/>
      <c r="FK317" s="940"/>
      <c r="FL317" s="940"/>
      <c r="FM317" s="940"/>
      <c r="FN317" s="940"/>
      <c r="FO317" s="940"/>
      <c r="FP317" s="940"/>
      <c r="FQ317" s="940"/>
      <c r="FR317" s="940"/>
      <c r="FS317" s="940"/>
      <c r="FT317" s="951"/>
      <c r="FU317" s="951"/>
      <c r="FV317" s="951"/>
      <c r="FW317" s="951"/>
      <c r="FX317" s="951"/>
      <c r="FY317" s="951"/>
      <c r="FZ317" s="951"/>
      <c r="GA317" s="951"/>
      <c r="GB317" s="951"/>
      <c r="GC317" s="951"/>
      <c r="GD317" s="951"/>
      <c r="GE317" s="951"/>
      <c r="GF317" s="951"/>
      <c r="GG317" s="951"/>
      <c r="GH317" s="951"/>
    </row>
    <row r="318" spans="1:190" ht="27" hidden="1" customHeight="1" x14ac:dyDescent="0.15">
      <c r="A318" s="2172"/>
      <c r="B318" s="26"/>
      <c r="C318" s="1511"/>
      <c r="D318" s="987"/>
      <c r="E318" s="987"/>
      <c r="F318" s="987"/>
      <c r="G318" s="987"/>
      <c r="H318" s="1512"/>
      <c r="I318" s="1155"/>
      <c r="J318" s="48"/>
      <c r="K318" s="47"/>
      <c r="L318" s="47"/>
      <c r="M318" s="2048"/>
      <c r="N318" s="2048"/>
      <c r="O318" s="2048"/>
      <c r="P318" s="2048"/>
      <c r="Q318" s="2048"/>
      <c r="R318" s="2048"/>
      <c r="S318" s="2077" t="s">
        <v>22</v>
      </c>
      <c r="T318" s="2078"/>
      <c r="U318" s="2078"/>
      <c r="V318" s="2078"/>
      <c r="W318" s="2078"/>
      <c r="X318" s="2078"/>
      <c r="Y318" s="2078"/>
      <c r="Z318" s="2078"/>
      <c r="AA318" s="2186"/>
      <c r="AB318" s="2224"/>
      <c r="AC318" s="2225"/>
      <c r="AD318" s="2225"/>
      <c r="AE318" s="2225"/>
      <c r="AF318" s="2225"/>
      <c r="AG318" s="2225"/>
      <c r="AH318" s="2225"/>
      <c r="AI318" s="2225"/>
      <c r="AJ318" s="2225"/>
      <c r="AK318" s="2225"/>
      <c r="AL318" s="2225"/>
      <c r="AM318" s="2225"/>
      <c r="AN318" s="2226"/>
      <c r="AO318" s="2226"/>
      <c r="AP318" s="2226"/>
      <c r="AQ318" s="2226"/>
      <c r="AR318" s="2226"/>
      <c r="AS318" s="2226"/>
      <c r="AT318" s="2226"/>
      <c r="AU318" s="2226"/>
      <c r="AV318" s="2226"/>
      <c r="AW318" s="2226"/>
      <c r="AX318" s="2226"/>
      <c r="AY318" s="2226"/>
      <c r="AZ318" s="2226"/>
      <c r="BA318" s="2226"/>
      <c r="BB318" s="2226"/>
      <c r="BC318" s="2226"/>
      <c r="BD318" s="2226"/>
      <c r="BE318" s="2226"/>
      <c r="BF318" s="2226"/>
      <c r="BG318" s="2226"/>
      <c r="BH318" s="2226"/>
      <c r="BI318" s="2226"/>
      <c r="BJ318" s="2226"/>
      <c r="BK318" s="2226"/>
      <c r="BL318" s="2226"/>
      <c r="BM318" s="2226"/>
      <c r="BN318" s="2226"/>
      <c r="BO318" s="2226"/>
      <c r="BP318" s="2226"/>
      <c r="BQ318" s="2227"/>
      <c r="BR318" s="2227"/>
      <c r="BS318" s="2227"/>
      <c r="BT318" s="2228"/>
      <c r="BU318" s="463"/>
      <c r="BV318" s="710"/>
      <c r="BW318" s="710"/>
      <c r="BX318" s="710"/>
      <c r="BY318" s="442"/>
      <c r="BZ318" s="442"/>
      <c r="CA318" s="390"/>
      <c r="CB318" s="390"/>
      <c r="CC318" s="390"/>
      <c r="CD318" s="390"/>
      <c r="CE318" s="390"/>
      <c r="CF318" s="390"/>
      <c r="CG318" s="390"/>
      <c r="CH318" s="390"/>
      <c r="CI318" s="390"/>
      <c r="CJ318" s="390"/>
      <c r="CK318" s="390"/>
      <c r="CL318" s="390"/>
      <c r="CM318" s="390"/>
      <c r="CN318" s="390"/>
      <c r="CO318" s="390"/>
      <c r="CP318" s="390"/>
      <c r="CQ318" s="390"/>
      <c r="CR318" s="390"/>
      <c r="CS318" s="390"/>
      <c r="CT318" s="390"/>
      <c r="CU318" s="443"/>
      <c r="DL318" s="958"/>
      <c r="DM318" s="999" t="s">
        <v>1507</v>
      </c>
      <c r="DN318" s="999"/>
      <c r="DO318"/>
      <c r="DP318" s="1198" t="s">
        <v>6017</v>
      </c>
      <c r="DQ318" s="1008"/>
      <c r="DR318" s="951"/>
      <c r="DS318" s="391" t="str">
        <f>IF($AB$318="","",$AB$318)</f>
        <v/>
      </c>
      <c r="FJ318" s="940"/>
      <c r="FK318" s="940"/>
      <c r="FL318" s="940"/>
      <c r="FM318" s="940"/>
      <c r="FN318" s="940"/>
      <c r="FO318" s="940"/>
      <c r="FP318" s="940"/>
      <c r="FQ318" s="940"/>
      <c r="FR318" s="940"/>
      <c r="FS318" s="940"/>
    </row>
    <row r="319" spans="1:190" s="25" customFormat="1" ht="27" hidden="1" customHeight="1" x14ac:dyDescent="0.15">
      <c r="A319" s="2172"/>
      <c r="B319" s="44"/>
      <c r="C319" s="1508"/>
      <c r="D319" s="1509"/>
      <c r="E319" s="1509"/>
      <c r="F319" s="1509"/>
      <c r="G319" s="1509"/>
      <c r="H319" s="1510"/>
      <c r="I319" s="1155"/>
      <c r="J319" s="48"/>
      <c r="K319" s="47"/>
      <c r="L319" s="47"/>
      <c r="M319" s="2187"/>
      <c r="N319" s="2187"/>
      <c r="O319" s="2187"/>
      <c r="P319" s="2187"/>
      <c r="Q319" s="2187"/>
      <c r="R319" s="2187"/>
      <c r="S319" s="2173" t="s">
        <v>21</v>
      </c>
      <c r="T319" s="2174"/>
      <c r="U319" s="2174"/>
      <c r="V319" s="2174"/>
      <c r="W319" s="2174"/>
      <c r="X319" s="2174"/>
      <c r="Y319" s="2174"/>
      <c r="Z319" s="2174"/>
      <c r="AA319" s="2175"/>
      <c r="AB319" s="2184"/>
      <c r="AC319" s="2165"/>
      <c r="AD319" s="2165"/>
      <c r="AE319" s="2165"/>
      <c r="AF319" s="2165"/>
      <c r="AG319" s="2165"/>
      <c r="AH319" s="2176" t="s">
        <v>20</v>
      </c>
      <c r="AI319" s="2176"/>
      <c r="AJ319" s="2176"/>
      <c r="AK319" s="2165"/>
      <c r="AL319" s="2165"/>
      <c r="AM319" s="2165"/>
      <c r="AN319" s="2165"/>
      <c r="AO319" s="2165"/>
      <c r="AP319" s="2165"/>
      <c r="AQ319" s="2176" t="s">
        <v>20</v>
      </c>
      <c r="AR319" s="2176"/>
      <c r="AS319" s="2176"/>
      <c r="AT319" s="2165"/>
      <c r="AU319" s="2165"/>
      <c r="AV319" s="2165"/>
      <c r="AW319" s="2165"/>
      <c r="AX319" s="2165"/>
      <c r="AY319" s="2165"/>
      <c r="AZ319" s="2177"/>
      <c r="BA319" s="2177"/>
      <c r="BB319" s="2177"/>
      <c r="BC319" s="2177"/>
      <c r="BD319" s="2177"/>
      <c r="BE319" s="2177"/>
      <c r="BF319" s="2177"/>
      <c r="BG319" s="2177"/>
      <c r="BH319" s="2177"/>
      <c r="BI319" s="2177"/>
      <c r="BJ319" s="2177"/>
      <c r="BK319" s="2177"/>
      <c r="BL319" s="2177"/>
      <c r="BM319" s="2177"/>
      <c r="BN319" s="2177"/>
      <c r="BO319" s="2177"/>
      <c r="BP319" s="2177"/>
      <c r="BQ319" s="2177"/>
      <c r="BR319" s="2177"/>
      <c r="BS319" s="2177"/>
      <c r="BT319" s="2177"/>
      <c r="BU319" s="437"/>
      <c r="BV319" s="437"/>
      <c r="BW319" s="437"/>
      <c r="BX319" s="437"/>
      <c r="BY319" s="442"/>
      <c r="BZ319" s="442"/>
      <c r="CA319" s="390"/>
      <c r="CB319" s="390"/>
      <c r="CC319" s="390"/>
      <c r="CD319" s="390"/>
      <c r="CE319" s="390"/>
      <c r="CF319" s="390"/>
      <c r="CG319" s="390"/>
      <c r="CH319" s="390"/>
      <c r="CI319" s="390"/>
      <c r="CJ319" s="390"/>
      <c r="CK319" s="390"/>
      <c r="CL319" s="390"/>
      <c r="CM319" s="390"/>
      <c r="CN319" s="390"/>
      <c r="CO319" s="390"/>
      <c r="CP319" s="390"/>
      <c r="CQ319" s="390"/>
      <c r="CR319" s="390"/>
      <c r="CS319" s="390"/>
      <c r="CT319" s="390"/>
      <c r="CU319" s="443"/>
      <c r="CV319" s="206"/>
      <c r="CW319" s="206"/>
      <c r="CX319" s="206"/>
      <c r="CY319" s="206"/>
      <c r="CZ319" s="206"/>
      <c r="DA319" s="206"/>
      <c r="DB319" s="206"/>
      <c r="DC319" s="206"/>
      <c r="DD319" s="206"/>
      <c r="DE319" s="206"/>
      <c r="DF319" s="206"/>
      <c r="DG319" s="206"/>
      <c r="DH319" s="206"/>
      <c r="DI319" s="206"/>
      <c r="DJ319" s="206"/>
      <c r="DK319" s="206"/>
      <c r="DL319" s="958"/>
      <c r="DM319" s="997" t="str">
        <f>CONCATENATE(AB319,"-",AK319,"-",AT319)</f>
        <v>--</v>
      </c>
      <c r="DN319" s="998" t="str">
        <f>ASC(DM319)</f>
        <v>--</v>
      </c>
      <c r="DO319"/>
      <c r="DP319" s="1010">
        <f>IF(DM319="--",1,0)</f>
        <v>1</v>
      </c>
      <c r="DQ319" s="1009" t="str">
        <f>IF(DS306=TRUE,DS305,DN319)</f>
        <v>--</v>
      </c>
      <c r="DR319" s="951"/>
      <c r="DS319" s="391" t="str">
        <f>IF($DN$319="","",$DN$319)</f>
        <v>--</v>
      </c>
      <c r="DT319" s="940"/>
      <c r="DU319" s="940"/>
      <c r="DV319" s="940"/>
      <c r="DW319" s="940"/>
      <c r="DX319" s="940"/>
      <c r="DY319" s="940"/>
      <c r="DZ319" s="940"/>
      <c r="EA319" s="940"/>
      <c r="EB319" s="940"/>
      <c r="EC319" s="940"/>
      <c r="ED319" s="940"/>
      <c r="EE319" s="940"/>
      <c r="EF319" s="940"/>
      <c r="EG319" s="940"/>
      <c r="EH319" s="940"/>
      <c r="EI319" s="940"/>
      <c r="EJ319" s="940"/>
      <c r="EK319" s="940"/>
      <c r="EL319" s="940"/>
      <c r="EM319" s="940"/>
      <c r="EN319" s="940"/>
      <c r="EO319" s="940"/>
      <c r="EP319" s="940"/>
      <c r="EQ319" s="940"/>
      <c r="ER319" s="940"/>
      <c r="ES319" s="940"/>
      <c r="ET319" s="940"/>
      <c r="EU319" s="940"/>
      <c r="EV319" s="940"/>
      <c r="EW319" s="940"/>
      <c r="EX319" s="940"/>
      <c r="EY319" s="940"/>
      <c r="EZ319" s="940"/>
      <c r="FA319" s="940"/>
      <c r="FB319" s="940"/>
      <c r="FC319" s="940"/>
      <c r="FD319" s="940"/>
      <c r="FE319" s="940"/>
      <c r="FF319" s="940"/>
      <c r="FG319" s="940"/>
      <c r="FH319" s="940"/>
      <c r="FI319" s="940"/>
      <c r="FJ319" s="940"/>
      <c r="FK319" s="940"/>
      <c r="FL319" s="940"/>
      <c r="FM319" s="940"/>
      <c r="FN319" s="940"/>
      <c r="FO319" s="940"/>
      <c r="FP319" s="940"/>
      <c r="FQ319" s="940"/>
      <c r="FR319" s="940"/>
      <c r="FS319" s="940"/>
      <c r="FT319" s="951"/>
      <c r="FU319" s="951"/>
      <c r="FV319" s="951"/>
      <c r="FW319" s="951"/>
      <c r="FX319" s="951"/>
      <c r="FY319" s="951"/>
      <c r="FZ319" s="951"/>
      <c r="GA319" s="951"/>
      <c r="GB319" s="951"/>
      <c r="GC319" s="951"/>
      <c r="GD319" s="951"/>
      <c r="GE319" s="951"/>
      <c r="GF319" s="951"/>
      <c r="GG319" s="951"/>
      <c r="GH319" s="951"/>
    </row>
    <row r="320" spans="1:190" s="25" customFormat="1" ht="27" hidden="1" customHeight="1" thickBot="1" x14ac:dyDescent="0.2">
      <c r="A320" s="29"/>
      <c r="B320" s="51" t="s">
        <v>32</v>
      </c>
      <c r="C320" s="1508"/>
      <c r="D320" s="1509"/>
      <c r="E320" s="1509"/>
      <c r="F320" s="1509"/>
      <c r="G320" s="1509"/>
      <c r="H320" s="1510"/>
      <c r="I320" s="1155"/>
      <c r="J320" s="54"/>
      <c r="K320" s="53" t="s">
        <v>39</v>
      </c>
      <c r="L320" s="53" t="s">
        <v>1435</v>
      </c>
      <c r="M320" s="716"/>
      <c r="N320" s="716"/>
      <c r="O320" s="716"/>
      <c r="P320" s="716"/>
      <c r="Q320" s="716"/>
      <c r="R320" s="716"/>
      <c r="S320" s="716"/>
      <c r="T320" s="716"/>
      <c r="U320" s="716"/>
      <c r="V320" s="716"/>
      <c r="W320" s="716"/>
      <c r="X320" s="716"/>
      <c r="Y320" s="2202" t="s">
        <v>1793</v>
      </c>
      <c r="Z320" s="2203"/>
      <c r="AA320" s="2203"/>
      <c r="AB320" s="2203"/>
      <c r="AC320" s="2203"/>
      <c r="AD320" s="2203"/>
      <c r="AE320" s="2203"/>
      <c r="AF320" s="2203"/>
      <c r="AG320" s="2203"/>
      <c r="AH320" s="2203"/>
      <c r="AI320" s="2203"/>
      <c r="AJ320" s="2203"/>
      <c r="AK320" s="2203"/>
      <c r="AL320" s="2203"/>
      <c r="AM320" s="2203"/>
      <c r="AN320" s="2203"/>
      <c r="AO320" s="2203"/>
      <c r="AP320" s="2203"/>
      <c r="AQ320" s="2357" t="str">
        <f>IF(DS320=TRUE,"←勤務先が同一の場合は勤務先欄は記入不要です。","")</f>
        <v/>
      </c>
      <c r="AR320" s="2357"/>
      <c r="AS320" s="2357"/>
      <c r="AT320" s="2357"/>
      <c r="AU320" s="2357"/>
      <c r="AV320" s="2357"/>
      <c r="AW320" s="2357"/>
      <c r="AX320" s="2357"/>
      <c r="AY320" s="2357"/>
      <c r="AZ320" s="2357"/>
      <c r="BA320" s="2357"/>
      <c r="BB320" s="2357"/>
      <c r="BC320" s="2357"/>
      <c r="BD320" s="2357"/>
      <c r="BE320" s="2357"/>
      <c r="BF320" s="2357"/>
      <c r="BG320" s="2357"/>
      <c r="BH320" s="2357"/>
      <c r="BI320" s="2357"/>
      <c r="BJ320" s="2357"/>
      <c r="BK320" s="2357"/>
      <c r="BL320" s="2573" t="s">
        <v>1</v>
      </c>
      <c r="BM320" s="2574"/>
      <c r="BN320" s="2574"/>
      <c r="BO320" s="2574"/>
      <c r="BP320" s="2574"/>
      <c r="BQ320" s="2574"/>
      <c r="BR320" s="2574"/>
      <c r="BS320" s="2574"/>
      <c r="BT320" s="2574"/>
      <c r="BU320" s="437"/>
      <c r="BV320" s="437"/>
      <c r="BW320" s="437"/>
      <c r="BX320" s="437"/>
      <c r="BY320" s="437"/>
      <c r="BZ320" s="710"/>
      <c r="CA320" s="390"/>
      <c r="CB320" s="390"/>
      <c r="CC320" s="390"/>
      <c r="CD320" s="390"/>
      <c r="CE320" s="390"/>
      <c r="CF320" s="390"/>
      <c r="CG320" s="390"/>
      <c r="CH320" s="390"/>
      <c r="CI320" s="390"/>
      <c r="CJ320" s="390"/>
      <c r="CK320" s="390"/>
      <c r="CL320" s="390"/>
      <c r="CM320" s="390"/>
      <c r="CN320" s="390"/>
      <c r="CO320" s="390"/>
      <c r="CP320" s="390"/>
      <c r="CQ320" s="390"/>
      <c r="CR320" s="390"/>
      <c r="CS320" s="390"/>
      <c r="CT320" s="390"/>
      <c r="CU320" s="443"/>
      <c r="CV320" s="206"/>
      <c r="CW320" s="206"/>
      <c r="CX320" s="206"/>
      <c r="CY320" s="206"/>
      <c r="CZ320" s="206"/>
      <c r="DA320" s="206"/>
      <c r="DB320" s="206"/>
      <c r="DC320" s="206"/>
      <c r="DD320" s="206"/>
      <c r="DE320" s="206"/>
      <c r="DF320" s="206"/>
      <c r="DG320" s="206"/>
      <c r="DH320" s="206"/>
      <c r="DI320" s="206"/>
      <c r="DJ320" s="206"/>
      <c r="DK320" s="206"/>
      <c r="DL320" s="958"/>
      <c r="DM320" s="1000" t="s">
        <v>1512</v>
      </c>
      <c r="DN320" s="1000"/>
      <c r="DO320" s="1001"/>
      <c r="DP320" s="1001"/>
      <c r="DQ320" s="1001"/>
      <c r="DR320" s="233"/>
      <c r="DS320" s="391" t="b">
        <v>0</v>
      </c>
      <c r="DT320" s="940"/>
      <c r="DU320" s="1010" t="s">
        <v>1694</v>
      </c>
      <c r="DV320" s="940"/>
      <c r="DW320" s="940"/>
      <c r="DX320" s="940"/>
      <c r="DY320" s="940"/>
      <c r="DZ320" s="940"/>
      <c r="EA320" s="991"/>
      <c r="EB320" s="940"/>
      <c r="EC320" s="940"/>
      <c r="ED320" s="940"/>
      <c r="EE320" s="940"/>
      <c r="EF320" s="940"/>
      <c r="EG320" s="940"/>
      <c r="EH320" s="940"/>
      <c r="EI320" s="940"/>
      <c r="EJ320" s="940"/>
      <c r="EK320" s="940"/>
      <c r="EL320" s="940"/>
      <c r="EM320" s="940"/>
      <c r="EN320" s="940"/>
      <c r="EO320" s="940"/>
      <c r="EP320" s="940"/>
      <c r="EQ320" s="940"/>
      <c r="ER320" s="940"/>
      <c r="ES320" s="940"/>
      <c r="ET320" s="940"/>
      <c r="EU320" s="940"/>
      <c r="EV320" s="940"/>
      <c r="EW320" s="940"/>
      <c r="EX320" s="940"/>
      <c r="EY320" s="940"/>
      <c r="EZ320" s="940"/>
      <c r="FA320" s="940"/>
      <c r="FB320" s="940"/>
      <c r="FC320" s="940"/>
      <c r="FD320" s="940"/>
      <c r="FE320" s="940"/>
      <c r="FF320" s="940"/>
      <c r="FG320" s="940"/>
      <c r="FH320" s="940"/>
      <c r="FI320" s="940"/>
      <c r="FJ320" s="940"/>
      <c r="FK320" s="940"/>
      <c r="FL320" s="940"/>
      <c r="FM320" s="940"/>
      <c r="FN320" s="940"/>
      <c r="FO320" s="940"/>
      <c r="FP320" s="940"/>
      <c r="FQ320" s="940"/>
      <c r="FR320" s="940"/>
      <c r="FS320" s="940"/>
      <c r="FT320" s="951"/>
      <c r="FU320" s="951"/>
      <c r="FV320" s="951"/>
      <c r="FW320" s="951"/>
      <c r="FX320" s="951"/>
      <c r="FY320" s="951"/>
      <c r="FZ320" s="951"/>
      <c r="GA320" s="951"/>
      <c r="GB320" s="951"/>
      <c r="GC320" s="951"/>
      <c r="GD320" s="951"/>
      <c r="GE320" s="951"/>
      <c r="GF320" s="951"/>
      <c r="GG320" s="951"/>
      <c r="GH320" s="951"/>
    </row>
    <row r="321" spans="1:190" ht="27" hidden="1" customHeight="1" thickBot="1" x14ac:dyDescent="0.2">
      <c r="A321" s="335"/>
      <c r="B321" s="26"/>
      <c r="C321" s="1511"/>
      <c r="D321" s="987"/>
      <c r="E321" s="987"/>
      <c r="F321" s="987"/>
      <c r="G321" s="987"/>
      <c r="H321" s="1512"/>
      <c r="I321" s="1155"/>
      <c r="J321" s="48"/>
      <c r="K321" s="47"/>
      <c r="L321" s="47"/>
      <c r="M321" s="2266" t="s">
        <v>37</v>
      </c>
      <c r="N321" s="2266"/>
      <c r="O321" s="2266"/>
      <c r="P321" s="2266"/>
      <c r="Q321" s="2266"/>
      <c r="R321" s="2266"/>
      <c r="S321" s="2075" t="s">
        <v>36</v>
      </c>
      <c r="T321" s="2129"/>
      <c r="U321" s="2129"/>
      <c r="V321" s="2129"/>
      <c r="W321" s="2129"/>
      <c r="X321" s="2129"/>
      <c r="Y321" s="2129"/>
      <c r="Z321" s="2129"/>
      <c r="AA321" s="2130"/>
      <c r="AB321" s="2220"/>
      <c r="AC321" s="2221"/>
      <c r="AD321" s="2221"/>
      <c r="AE321" s="2221"/>
      <c r="AF321" s="2222"/>
      <c r="AG321" s="2222"/>
      <c r="AH321" s="2222"/>
      <c r="AI321" s="2222"/>
      <c r="AJ321" s="2222"/>
      <c r="AK321" s="2222"/>
      <c r="AL321" s="2222"/>
      <c r="AM321" s="2222"/>
      <c r="AN321" s="2222"/>
      <c r="AO321" s="2222"/>
      <c r="AP321" s="2223"/>
      <c r="AQ321" s="279"/>
      <c r="AR321" s="61"/>
      <c r="AS321" s="61"/>
      <c r="AT321" s="61"/>
      <c r="AU321" s="61"/>
      <c r="AV321" s="61"/>
      <c r="AW321" s="61"/>
      <c r="AX321" s="61"/>
      <c r="AY321" s="60"/>
      <c r="AZ321" s="62"/>
      <c r="BA321" s="60"/>
      <c r="BB321" s="60"/>
      <c r="BC321" s="60"/>
      <c r="BD321" s="60"/>
      <c r="BE321" s="60"/>
      <c r="BF321" s="60"/>
      <c r="BG321" s="60"/>
      <c r="BH321" s="60"/>
      <c r="BI321" s="61"/>
      <c r="BJ321" s="61"/>
      <c r="BK321" s="61"/>
      <c r="BL321" s="61"/>
      <c r="BM321" s="61"/>
      <c r="BN321" s="61"/>
      <c r="BO321" s="61"/>
      <c r="BP321" s="60"/>
      <c r="BQ321" s="60"/>
      <c r="BR321" s="60"/>
      <c r="BS321" s="60"/>
      <c r="BT321" s="60"/>
      <c r="BU321" s="463"/>
      <c r="BV321" s="710"/>
      <c r="BW321" s="710"/>
      <c r="BX321" s="710"/>
      <c r="BY321" s="710"/>
      <c r="BZ321" s="710"/>
      <c r="CA321" s="390"/>
      <c r="CB321" s="390"/>
      <c r="CC321" s="390"/>
      <c r="CD321" s="390"/>
      <c r="CE321" s="390"/>
      <c r="CF321" s="390"/>
      <c r="CG321" s="390"/>
      <c r="CH321" s="390"/>
      <c r="CI321" s="390"/>
      <c r="CJ321" s="390"/>
      <c r="CK321" s="390"/>
      <c r="CL321" s="390"/>
      <c r="CM321" s="390"/>
      <c r="CN321" s="390"/>
      <c r="CO321" s="390"/>
      <c r="CP321" s="390"/>
      <c r="CQ321" s="390"/>
      <c r="CR321" s="390"/>
      <c r="CS321" s="390"/>
      <c r="CT321" s="390"/>
      <c r="CU321" s="443"/>
      <c r="DL321" s="958"/>
      <c r="DM321" s="985">
        <f>IF(AB321="",0,IF(AB321="建築設備検査員",1,2))</f>
        <v>0</v>
      </c>
      <c r="DN321" s="1002"/>
      <c r="DO321" s="1002"/>
      <c r="DP321" s="1002"/>
      <c r="DQ321" s="1002"/>
      <c r="DR321" s="951"/>
      <c r="DS321" s="986" t="str">
        <f>IF(DM321=2,LEFT($AB321,2),"")</f>
        <v/>
      </c>
      <c r="DU321" s="1010" t="str">
        <f>IF(AB326&lt;&gt;"",CONCATENATE("給排水設備その他検査者2","　",AB321,"　",AB326,"　/　"),"")</f>
        <v/>
      </c>
      <c r="EA321" s="991"/>
      <c r="FJ321" s="940"/>
      <c r="FK321" s="940"/>
      <c r="FL321" s="940"/>
      <c r="FM321" s="940"/>
      <c r="FN321" s="940"/>
      <c r="FO321" s="940"/>
      <c r="FP321" s="940"/>
      <c r="FQ321" s="940"/>
      <c r="FR321" s="940"/>
      <c r="FS321" s="940"/>
    </row>
    <row r="322" spans="1:190" ht="27" hidden="1" customHeight="1" thickBot="1" x14ac:dyDescent="0.2">
      <c r="B322" s="26"/>
      <c r="C322" s="1511"/>
      <c r="D322" s="987"/>
      <c r="E322" s="987"/>
      <c r="F322" s="987"/>
      <c r="G322" s="987"/>
      <c r="H322" s="1512"/>
      <c r="I322" s="1160"/>
      <c r="J322" s="50"/>
      <c r="K322" s="49"/>
      <c r="L322" s="49"/>
      <c r="M322" s="2204"/>
      <c r="N322" s="2204"/>
      <c r="O322" s="2204"/>
      <c r="P322" s="2204"/>
      <c r="Q322" s="2204"/>
      <c r="R322" s="2204"/>
      <c r="S322" s="2152" t="s">
        <v>35</v>
      </c>
      <c r="T322" s="2153"/>
      <c r="U322" s="2153"/>
      <c r="V322" s="2153"/>
      <c r="W322" s="2153"/>
      <c r="X322" s="2153"/>
      <c r="Y322" s="709"/>
      <c r="Z322" s="2132"/>
      <c r="AA322" s="2133"/>
      <c r="AB322" s="2055"/>
      <c r="AC322" s="2056"/>
      <c r="AD322" s="2056"/>
      <c r="AE322" s="2056"/>
      <c r="AF322" s="2056"/>
      <c r="AG322" s="2056"/>
      <c r="AH322" s="2139"/>
      <c r="AI322" s="2135"/>
      <c r="AJ322" s="2135"/>
      <c r="AK322" s="2135"/>
      <c r="AL322" s="2135"/>
      <c r="AM322" s="2135"/>
      <c r="AN322" s="2135"/>
      <c r="AO322" s="2135"/>
      <c r="AP322" s="2136"/>
      <c r="AQ322" s="76" t="s">
        <v>34</v>
      </c>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437"/>
      <c r="BV322" s="710"/>
      <c r="BW322" s="710"/>
      <c r="BX322" s="710"/>
      <c r="BY322" s="710"/>
      <c r="BZ322" s="710"/>
      <c r="CA322" s="390"/>
      <c r="CB322" s="390"/>
      <c r="CC322" s="390"/>
      <c r="CD322" s="390"/>
      <c r="CE322" s="390"/>
      <c r="CF322" s="390"/>
      <c r="CG322" s="390"/>
      <c r="CH322" s="390"/>
      <c r="CI322" s="390"/>
      <c r="CJ322" s="390"/>
      <c r="CK322" s="390"/>
      <c r="CL322" s="390"/>
      <c r="CM322" s="390"/>
      <c r="CN322" s="390"/>
      <c r="CO322" s="390"/>
      <c r="CP322" s="390"/>
      <c r="CQ322" s="390"/>
      <c r="CR322" s="390"/>
      <c r="CS322" s="390"/>
      <c r="CT322" s="390"/>
      <c r="CU322" s="443"/>
      <c r="DL322" s="958"/>
      <c r="DM322" s="988">
        <f>IF(OR($AB$321="一級建築士",$AB$321="二級建築士"),1,0)</f>
        <v>0</v>
      </c>
      <c r="DN322" s="1003" t="s">
        <v>35</v>
      </c>
      <c r="DP322" s="1001"/>
      <c r="DQ322" s="1001"/>
      <c r="DR322" s="233"/>
      <c r="DS322" s="1004" t="str">
        <f>IF($AB$322="","",$AB$322)</f>
        <v/>
      </c>
      <c r="EA322" s="991"/>
      <c r="FJ322" s="940"/>
      <c r="FK322" s="940"/>
      <c r="FL322" s="940"/>
      <c r="FM322" s="940"/>
      <c r="FN322" s="940"/>
      <c r="FO322" s="940"/>
      <c r="FP322" s="940"/>
      <c r="FQ322" s="940"/>
      <c r="FR322" s="940"/>
      <c r="FS322" s="940"/>
    </row>
    <row r="323" spans="1:190" ht="27" hidden="1" customHeight="1" x14ac:dyDescent="0.15">
      <c r="A323" s="335"/>
      <c r="B323" s="26"/>
      <c r="C323" s="1511"/>
      <c r="D323" s="987"/>
      <c r="E323" s="987"/>
      <c r="F323" s="987"/>
      <c r="G323" s="987"/>
      <c r="H323" s="1512"/>
      <c r="I323" s="1155"/>
      <c r="J323" s="48"/>
      <c r="K323" s="47"/>
      <c r="L323" s="47"/>
      <c r="M323" s="2204"/>
      <c r="N323" s="2204"/>
      <c r="O323" s="2204"/>
      <c r="P323" s="2204"/>
      <c r="Q323" s="2204"/>
      <c r="R323" s="2204"/>
      <c r="S323" s="2154"/>
      <c r="T323" s="2154"/>
      <c r="U323" s="2154"/>
      <c r="V323" s="2154"/>
      <c r="W323" s="2154"/>
      <c r="X323" s="2154"/>
      <c r="Y323" s="713"/>
      <c r="Z323" s="2188" t="s">
        <v>25</v>
      </c>
      <c r="AA323" s="2189"/>
      <c r="AB323" s="2198"/>
      <c r="AC323" s="2199"/>
      <c r="AD323" s="2199"/>
      <c r="AE323" s="2199"/>
      <c r="AF323" s="2199"/>
      <c r="AG323" s="2199"/>
      <c r="AH323" s="2199"/>
      <c r="AI323" s="2200"/>
      <c r="AJ323" s="2200"/>
      <c r="AK323" s="2200"/>
      <c r="AL323" s="2200"/>
      <c r="AM323" s="2200"/>
      <c r="AN323" s="2200"/>
      <c r="AO323" s="2200"/>
      <c r="AP323" s="2201"/>
      <c r="AQ323" s="59" t="s">
        <v>24</v>
      </c>
      <c r="AR323" s="58"/>
      <c r="AS323" s="58"/>
      <c r="AT323" s="58"/>
      <c r="AU323" s="58"/>
      <c r="AV323" s="58"/>
      <c r="AW323" s="58"/>
      <c r="AX323" s="58"/>
      <c r="AY323" s="58"/>
      <c r="AZ323" s="58"/>
      <c r="BA323" s="58"/>
      <c r="BB323" s="58"/>
      <c r="BC323" s="58"/>
      <c r="BD323" s="58"/>
      <c r="BE323" s="58"/>
      <c r="BF323" s="58"/>
      <c r="BG323" s="58"/>
      <c r="BH323" s="58"/>
      <c r="BI323" s="58"/>
      <c r="BJ323" s="58"/>
      <c r="BK323" s="58"/>
      <c r="BL323" s="58"/>
      <c r="BM323" s="58"/>
      <c r="BN323" s="58"/>
      <c r="BO323" s="58"/>
      <c r="BP323" s="58"/>
      <c r="BQ323" s="58"/>
      <c r="BR323" s="58"/>
      <c r="BS323" s="58"/>
      <c r="BT323" s="58"/>
      <c r="BU323" s="463"/>
      <c r="BV323" s="710"/>
      <c r="BW323" s="710"/>
      <c r="BX323" s="710"/>
      <c r="BY323" s="442"/>
      <c r="BZ323" s="442"/>
      <c r="CA323" s="390"/>
      <c r="CB323" s="390"/>
      <c r="CC323" s="390"/>
      <c r="CD323" s="390"/>
      <c r="CE323" s="390"/>
      <c r="CF323" s="390"/>
      <c r="CG323" s="390"/>
      <c r="CH323" s="390"/>
      <c r="CI323" s="390"/>
      <c r="CJ323" s="390"/>
      <c r="CK323" s="390"/>
      <c r="CL323" s="390"/>
      <c r="CM323" s="390"/>
      <c r="CN323" s="390"/>
      <c r="CO323" s="390"/>
      <c r="CP323" s="390"/>
      <c r="CQ323" s="390"/>
      <c r="CR323" s="390"/>
      <c r="CS323" s="390"/>
      <c r="CT323" s="390"/>
      <c r="CU323" s="443"/>
      <c r="DL323" s="958"/>
      <c r="DM323" s="1003"/>
      <c r="DN323" s="1003"/>
      <c r="DP323" s="1001"/>
      <c r="DQ323" s="1001"/>
      <c r="DR323" s="233"/>
      <c r="DS323" s="992" t="str">
        <f>IF($AB$323="","",$AB$323)</f>
        <v/>
      </c>
      <c r="FJ323" s="940"/>
      <c r="FK323" s="940"/>
      <c r="FL323" s="940"/>
      <c r="FM323" s="940"/>
      <c r="FN323" s="940"/>
      <c r="FO323" s="940"/>
      <c r="FP323" s="940"/>
      <c r="FQ323" s="940"/>
      <c r="FR323" s="940"/>
      <c r="FS323" s="940"/>
    </row>
    <row r="324" spans="1:190" s="25" customFormat="1" ht="27" hidden="1" customHeight="1" x14ac:dyDescent="0.15">
      <c r="A324" s="29"/>
      <c r="B324" s="52" t="s">
        <v>3530</v>
      </c>
      <c r="C324" s="1508"/>
      <c r="D324" s="1509"/>
      <c r="E324" s="1509"/>
      <c r="F324" s="1509"/>
      <c r="G324" s="1509"/>
      <c r="H324" s="1510"/>
      <c r="I324" s="1160"/>
      <c r="J324" s="48"/>
      <c r="K324" s="47"/>
      <c r="L324" s="47"/>
      <c r="M324" s="2267"/>
      <c r="N324" s="2267"/>
      <c r="O324" s="2267"/>
      <c r="P324" s="2267"/>
      <c r="Q324" s="2267"/>
      <c r="R324" s="2267"/>
      <c r="S324" s="2358" t="s">
        <v>1720</v>
      </c>
      <c r="T324" s="2358"/>
      <c r="U324" s="2358"/>
      <c r="V324" s="2358"/>
      <c r="W324" s="2358"/>
      <c r="X324" s="2358"/>
      <c r="Y324" s="2358"/>
      <c r="Z324" s="2140" t="s">
        <v>25</v>
      </c>
      <c r="AA324" s="2141"/>
      <c r="AB324" s="2142"/>
      <c r="AC324" s="2143"/>
      <c r="AD324" s="2143"/>
      <c r="AE324" s="2143"/>
      <c r="AF324" s="2143"/>
      <c r="AG324" s="2143"/>
      <c r="AH324" s="2143"/>
      <c r="AI324" s="2144"/>
      <c r="AJ324" s="2144"/>
      <c r="AK324" s="2144"/>
      <c r="AL324" s="2144"/>
      <c r="AM324" s="2144"/>
      <c r="AN324" s="2144"/>
      <c r="AO324" s="2144"/>
      <c r="AP324" s="2145"/>
      <c r="AQ324" s="57" t="s">
        <v>24</v>
      </c>
      <c r="AR324" s="55"/>
      <c r="AS324" s="55"/>
      <c r="AT324" s="55"/>
      <c r="AU324" s="55"/>
      <c r="AV324" s="55"/>
      <c r="AW324" s="55"/>
      <c r="AX324" s="55"/>
      <c r="AY324" s="55"/>
      <c r="AZ324" s="55"/>
      <c r="BA324" s="55"/>
      <c r="BB324" s="55"/>
      <c r="BC324" s="55"/>
      <c r="BD324" s="55"/>
      <c r="BE324" s="55"/>
      <c r="BF324" s="55"/>
      <c r="BG324" s="55"/>
      <c r="BH324" s="55"/>
      <c r="BI324" s="56"/>
      <c r="BJ324" s="56"/>
      <c r="BK324" s="56"/>
      <c r="BL324" s="56"/>
      <c r="BM324" s="56"/>
      <c r="BN324" s="56"/>
      <c r="BO324" s="56"/>
      <c r="BP324" s="55"/>
      <c r="BQ324" s="55"/>
      <c r="BR324" s="55"/>
      <c r="BS324" s="55"/>
      <c r="BT324" s="55"/>
      <c r="BU324" s="437"/>
      <c r="BV324" s="437"/>
      <c r="BW324" s="437"/>
      <c r="BX324" s="437"/>
      <c r="BY324" s="442"/>
      <c r="BZ324" s="442"/>
      <c r="CA324" s="390"/>
      <c r="CB324" s="390"/>
      <c r="CC324" s="390"/>
      <c r="CD324" s="390"/>
      <c r="CE324" s="390"/>
      <c r="CF324" s="390"/>
      <c r="CG324" s="390"/>
      <c r="CH324" s="390"/>
      <c r="CI324" s="390"/>
      <c r="CJ324" s="390"/>
      <c r="CK324" s="390"/>
      <c r="CL324" s="390"/>
      <c r="CM324" s="390"/>
      <c r="CN324" s="390"/>
      <c r="CO324" s="390"/>
      <c r="CP324" s="390"/>
      <c r="CQ324" s="390"/>
      <c r="CR324" s="390"/>
      <c r="CS324" s="390"/>
      <c r="CT324" s="390"/>
      <c r="CU324" s="443"/>
      <c r="CV324" s="206"/>
      <c r="CW324" s="206"/>
      <c r="CX324" s="206"/>
      <c r="CY324" s="206"/>
      <c r="CZ324" s="206"/>
      <c r="DA324" s="206"/>
      <c r="DB324" s="206"/>
      <c r="DC324" s="206"/>
      <c r="DD324" s="206"/>
      <c r="DE324" s="206"/>
      <c r="DF324" s="206"/>
      <c r="DG324" s="206"/>
      <c r="DH324" s="206"/>
      <c r="DI324" s="206"/>
      <c r="DJ324" s="206"/>
      <c r="DK324" s="206"/>
      <c r="DL324" s="958"/>
      <c r="DM324" s="987"/>
      <c r="DN324" s="1003"/>
      <c r="DO324" s="940"/>
      <c r="DP324" s="1002"/>
      <c r="DQ324" s="1002"/>
      <c r="DR324" s="951"/>
      <c r="DS324" s="992" t="str">
        <f>IF($AB$324="","",$AB$324)</f>
        <v/>
      </c>
      <c r="DT324" s="940"/>
      <c r="DU324" s="940"/>
      <c r="DV324" s="940"/>
      <c r="DW324" s="940"/>
      <c r="DX324" s="940"/>
      <c r="DY324" s="940"/>
      <c r="DZ324" s="940"/>
      <c r="EA324" s="940"/>
      <c r="EB324" s="940"/>
      <c r="EC324" s="940"/>
      <c r="ED324" s="940"/>
      <c r="EE324" s="940"/>
      <c r="EF324" s="940"/>
      <c r="EG324" s="940"/>
      <c r="EH324" s="940"/>
      <c r="EI324" s="940"/>
      <c r="EJ324" s="940"/>
      <c r="EK324" s="940"/>
      <c r="EL324" s="940"/>
      <c r="EM324" s="940"/>
      <c r="EN324" s="940"/>
      <c r="EO324" s="940"/>
      <c r="EP324" s="940"/>
      <c r="EQ324" s="940"/>
      <c r="ER324" s="940"/>
      <c r="ES324" s="940"/>
      <c r="ET324" s="940"/>
      <c r="EU324" s="940"/>
      <c r="EV324" s="940"/>
      <c r="EW324" s="940"/>
      <c r="EX324" s="940"/>
      <c r="EY324" s="940"/>
      <c r="EZ324" s="940"/>
      <c r="FA324" s="940"/>
      <c r="FB324" s="940"/>
      <c r="FC324" s="940"/>
      <c r="FD324" s="940"/>
      <c r="FE324" s="940"/>
      <c r="FF324" s="940"/>
      <c r="FG324" s="940"/>
      <c r="FH324" s="940"/>
      <c r="FI324" s="940"/>
      <c r="FJ324" s="940"/>
      <c r="FK324" s="940"/>
      <c r="FL324" s="940"/>
      <c r="FM324" s="940"/>
      <c r="FN324" s="940"/>
      <c r="FO324" s="940"/>
      <c r="FP324" s="940"/>
      <c r="FQ324" s="940"/>
      <c r="FR324" s="940"/>
      <c r="FS324" s="940"/>
      <c r="FT324" s="951"/>
      <c r="FU324" s="951"/>
      <c r="FV324" s="951"/>
      <c r="FW324" s="951"/>
      <c r="FX324" s="951"/>
      <c r="FY324" s="951"/>
      <c r="FZ324" s="951"/>
      <c r="GA324" s="951"/>
      <c r="GB324" s="951"/>
      <c r="GC324" s="951"/>
      <c r="GD324" s="951"/>
      <c r="GE324" s="951"/>
      <c r="GF324" s="951"/>
      <c r="GG324" s="951"/>
      <c r="GH324" s="951"/>
    </row>
    <row r="325" spans="1:190" ht="27" hidden="1" customHeight="1" x14ac:dyDescent="0.15">
      <c r="A325" s="335"/>
      <c r="C325" s="1511"/>
      <c r="D325" s="987"/>
      <c r="E325" s="987"/>
      <c r="F325" s="987"/>
      <c r="G325" s="987"/>
      <c r="H325" s="1512"/>
      <c r="I325" s="1155"/>
      <c r="J325" s="50"/>
      <c r="K325" s="49"/>
      <c r="L325" s="49"/>
      <c r="M325" s="2047" t="s">
        <v>31</v>
      </c>
      <c r="N325" s="2048"/>
      <c r="O325" s="2048"/>
      <c r="P325" s="2048"/>
      <c r="Q325" s="2048"/>
      <c r="R325" s="2048"/>
      <c r="S325" s="2075" t="s">
        <v>33</v>
      </c>
      <c r="T325" s="2076"/>
      <c r="U325" s="2076"/>
      <c r="V325" s="2076"/>
      <c r="W325" s="2076"/>
      <c r="X325" s="2076"/>
      <c r="Y325" s="2076"/>
      <c r="Z325" s="2076"/>
      <c r="AA325" s="2131"/>
      <c r="AB325" s="2364"/>
      <c r="AC325" s="2365"/>
      <c r="AD325" s="2365"/>
      <c r="AE325" s="2365"/>
      <c r="AF325" s="2365"/>
      <c r="AG325" s="2365"/>
      <c r="AH325" s="2365"/>
      <c r="AI325" s="2365"/>
      <c r="AJ325" s="2365"/>
      <c r="AK325" s="2365"/>
      <c r="AL325" s="2365"/>
      <c r="AM325" s="2365"/>
      <c r="AN325" s="2365"/>
      <c r="AO325" s="2365"/>
      <c r="AP325" s="2365"/>
      <c r="AQ325" s="2365"/>
      <c r="AR325" s="2365"/>
      <c r="AS325" s="2365"/>
      <c r="AT325" s="2365"/>
      <c r="AU325" s="2365"/>
      <c r="AV325" s="2365"/>
      <c r="AW325" s="2365"/>
      <c r="AX325" s="2365"/>
      <c r="AY325" s="2365"/>
      <c r="AZ325" s="2365"/>
      <c r="BA325" s="2365"/>
      <c r="BB325" s="2365"/>
      <c r="BC325" s="2365"/>
      <c r="BD325" s="2365"/>
      <c r="BE325" s="2365"/>
      <c r="BF325" s="2365"/>
      <c r="BG325" s="2365"/>
      <c r="BH325" s="2365"/>
      <c r="BI325" s="2365"/>
      <c r="BJ325" s="2365"/>
      <c r="BK325" s="2365"/>
      <c r="BL325" s="2365"/>
      <c r="BM325" s="2365"/>
      <c r="BN325" s="2365"/>
      <c r="BO325" s="2365"/>
      <c r="BP325" s="2365"/>
      <c r="BQ325" s="2366"/>
      <c r="BR325" s="2366"/>
      <c r="BS325" s="2366"/>
      <c r="BT325" s="2367"/>
      <c r="BU325" s="463"/>
      <c r="BV325" s="710"/>
      <c r="BW325" s="710"/>
      <c r="BX325" s="710"/>
      <c r="BY325" s="470"/>
      <c r="BZ325" s="470"/>
      <c r="CA325" s="390"/>
      <c r="CB325" s="390"/>
      <c r="CC325" s="390"/>
      <c r="CD325" s="390"/>
      <c r="CE325" s="390"/>
      <c r="CF325" s="390"/>
      <c r="CG325" s="390"/>
      <c r="CH325" s="390"/>
      <c r="CI325" s="390"/>
      <c r="CJ325" s="390"/>
      <c r="CK325" s="390"/>
      <c r="CL325" s="390"/>
      <c r="CM325" s="390"/>
      <c r="CN325" s="390"/>
      <c r="CO325" s="390"/>
      <c r="CP325" s="390"/>
      <c r="CQ325" s="390"/>
      <c r="CR325" s="390"/>
      <c r="CS325" s="390"/>
      <c r="CT325" s="390"/>
      <c r="CU325" s="443"/>
      <c r="DL325" s="958"/>
      <c r="DM325" s="1002"/>
      <c r="DN325" s="1002"/>
      <c r="DO325" s="1002"/>
      <c r="DP325" s="1002"/>
      <c r="DQ325" s="1002"/>
      <c r="DR325" s="951"/>
      <c r="DS325" s="391" t="str">
        <f>IF($AB$325="","",$AB$325)</f>
        <v/>
      </c>
      <c r="FJ325" s="940"/>
      <c r="FK325" s="940"/>
      <c r="FL325" s="940"/>
      <c r="FM325" s="940"/>
      <c r="FN325" s="940"/>
      <c r="FO325" s="940"/>
      <c r="FP325" s="940"/>
      <c r="FQ325" s="940"/>
      <c r="FR325" s="940"/>
      <c r="FS325" s="940"/>
    </row>
    <row r="326" spans="1:190" s="25" customFormat="1" ht="27" hidden="1" customHeight="1" x14ac:dyDescent="0.15">
      <c r="A326" s="29"/>
      <c r="B326" s="51" t="s">
        <v>32</v>
      </c>
      <c r="C326" s="1508"/>
      <c r="D326" s="1509"/>
      <c r="E326" s="1509"/>
      <c r="F326" s="1509"/>
      <c r="G326" s="1509"/>
      <c r="H326" s="1510"/>
      <c r="I326" s="1155"/>
      <c r="J326" s="48"/>
      <c r="K326" s="47"/>
      <c r="L326" s="47"/>
      <c r="M326" s="2048"/>
      <c r="N326" s="2048"/>
      <c r="O326" s="2048"/>
      <c r="P326" s="2048"/>
      <c r="Q326" s="2048"/>
      <c r="R326" s="2048"/>
      <c r="S326" s="2169" t="s">
        <v>31</v>
      </c>
      <c r="T326" s="2170"/>
      <c r="U326" s="2170"/>
      <c r="V326" s="2170"/>
      <c r="W326" s="2170"/>
      <c r="X326" s="2170"/>
      <c r="Y326" s="2170"/>
      <c r="Z326" s="2170"/>
      <c r="AA326" s="2171"/>
      <c r="AB326" s="2190"/>
      <c r="AC326" s="2191"/>
      <c r="AD326" s="2191"/>
      <c r="AE326" s="2191"/>
      <c r="AF326" s="2191"/>
      <c r="AG326" s="2192"/>
      <c r="AH326" s="2192"/>
      <c r="AI326" s="2192"/>
      <c r="AJ326" s="2192"/>
      <c r="AK326" s="2192"/>
      <c r="AL326" s="2192"/>
      <c r="AM326" s="2192"/>
      <c r="AN326" s="2192"/>
      <c r="AO326" s="2192"/>
      <c r="AP326" s="2192"/>
      <c r="AQ326" s="2192"/>
      <c r="AR326" s="2192"/>
      <c r="AS326" s="2192"/>
      <c r="AT326" s="2192"/>
      <c r="AU326" s="2192"/>
      <c r="AV326" s="2192"/>
      <c r="AW326" s="2192"/>
      <c r="AX326" s="2192"/>
      <c r="AY326" s="2192"/>
      <c r="AZ326" s="2192"/>
      <c r="BA326" s="2192"/>
      <c r="BB326" s="2192"/>
      <c r="BC326" s="2192"/>
      <c r="BD326" s="2192"/>
      <c r="BE326" s="2192"/>
      <c r="BF326" s="2192"/>
      <c r="BG326" s="2192"/>
      <c r="BH326" s="2192"/>
      <c r="BI326" s="2192"/>
      <c r="BJ326" s="2192"/>
      <c r="BK326" s="2192"/>
      <c r="BL326" s="2192"/>
      <c r="BM326" s="2192"/>
      <c r="BN326" s="2192"/>
      <c r="BO326" s="2192"/>
      <c r="BP326" s="2192"/>
      <c r="BQ326" s="2193"/>
      <c r="BR326" s="2193"/>
      <c r="BS326" s="2193"/>
      <c r="BT326" s="2194"/>
      <c r="BU326" s="437"/>
      <c r="BV326" s="437"/>
      <c r="BW326" s="437"/>
      <c r="BX326" s="437"/>
      <c r="BY326" s="470"/>
      <c r="BZ326" s="470"/>
      <c r="CA326" s="390"/>
      <c r="CB326" s="390"/>
      <c r="CC326" s="390"/>
      <c r="CD326" s="390"/>
      <c r="CE326" s="390"/>
      <c r="CF326" s="390"/>
      <c r="CG326" s="390"/>
      <c r="CH326" s="390"/>
      <c r="CI326" s="390"/>
      <c r="CJ326" s="390"/>
      <c r="CK326" s="390"/>
      <c r="CL326" s="390"/>
      <c r="CM326" s="390"/>
      <c r="CN326" s="390"/>
      <c r="CO326" s="390"/>
      <c r="CP326" s="390"/>
      <c r="CQ326" s="390"/>
      <c r="CR326" s="390"/>
      <c r="CS326" s="390"/>
      <c r="CT326" s="390"/>
      <c r="CU326" s="443"/>
      <c r="CV326" s="206"/>
      <c r="CW326" s="206"/>
      <c r="CX326" s="206"/>
      <c r="CY326" s="206"/>
      <c r="CZ326" s="206"/>
      <c r="DA326" s="206"/>
      <c r="DB326" s="206"/>
      <c r="DC326" s="206"/>
      <c r="DD326" s="206"/>
      <c r="DE326" s="206"/>
      <c r="DF326" s="206"/>
      <c r="DG326" s="206"/>
      <c r="DH326" s="206"/>
      <c r="DI326" s="206"/>
      <c r="DJ326" s="206"/>
      <c r="DK326" s="206"/>
      <c r="DL326" s="958"/>
      <c r="DM326" s="1002"/>
      <c r="DN326" s="1002"/>
      <c r="DO326" s="1002"/>
      <c r="DP326" s="1002"/>
      <c r="DQ326" s="1002"/>
      <c r="DR326" s="951"/>
      <c r="DS326" s="391" t="str">
        <f>IF($AB$326="","",$AB$326)</f>
        <v/>
      </c>
      <c r="DT326" s="940"/>
      <c r="DU326" s="940"/>
      <c r="DV326" s="940"/>
      <c r="DW326" s="940"/>
      <c r="DX326" s="940"/>
      <c r="DY326" s="940"/>
      <c r="DZ326" s="940"/>
      <c r="EA326" s="940"/>
      <c r="EB326" s="940"/>
      <c r="EC326" s="940"/>
      <c r="ED326" s="940"/>
      <c r="EE326" s="940"/>
      <c r="EF326" s="940"/>
      <c r="EG326" s="940"/>
      <c r="EH326" s="940"/>
      <c r="EI326" s="940"/>
      <c r="EJ326" s="940"/>
      <c r="EK326" s="940"/>
      <c r="EL326" s="940"/>
      <c r="EM326" s="940"/>
      <c r="EN326" s="940"/>
      <c r="EO326" s="940"/>
      <c r="EP326" s="940"/>
      <c r="EQ326" s="940"/>
      <c r="ER326" s="940"/>
      <c r="ES326" s="940"/>
      <c r="ET326" s="940"/>
      <c r="EU326" s="940"/>
      <c r="EV326" s="940"/>
      <c r="EW326" s="940"/>
      <c r="EX326" s="940"/>
      <c r="EY326" s="940"/>
      <c r="EZ326" s="940"/>
      <c r="FA326" s="940"/>
      <c r="FB326" s="940"/>
      <c r="FC326" s="940"/>
      <c r="FD326" s="940"/>
      <c r="FE326" s="940"/>
      <c r="FF326" s="940"/>
      <c r="FG326" s="940"/>
      <c r="FH326" s="940"/>
      <c r="FI326" s="940"/>
      <c r="FJ326" s="940"/>
      <c r="FK326" s="940"/>
      <c r="FL326" s="940"/>
      <c r="FM326" s="940"/>
      <c r="FN326" s="940"/>
      <c r="FO326" s="940"/>
      <c r="FP326" s="940"/>
      <c r="FQ326" s="940"/>
      <c r="FR326" s="940"/>
      <c r="FS326" s="940"/>
      <c r="FT326" s="951"/>
      <c r="FU326" s="951"/>
      <c r="FV326" s="951"/>
      <c r="FW326" s="951"/>
      <c r="FX326" s="951"/>
      <c r="FY326" s="951"/>
      <c r="FZ326" s="951"/>
      <c r="GA326" s="951"/>
      <c r="GB326" s="951"/>
      <c r="GC326" s="951"/>
      <c r="GD326" s="951"/>
      <c r="GE326" s="951"/>
      <c r="GF326" s="951"/>
      <c r="GG326" s="951"/>
      <c r="GH326" s="951"/>
    </row>
    <row r="327" spans="1:190" ht="27" hidden="1" customHeight="1" x14ac:dyDescent="0.15">
      <c r="A327" s="335"/>
      <c r="B327" s="51" t="s">
        <v>30</v>
      </c>
      <c r="C327" s="1511"/>
      <c r="D327" s="987"/>
      <c r="E327" s="987"/>
      <c r="F327" s="987"/>
      <c r="G327" s="987"/>
      <c r="H327" s="1512"/>
      <c r="I327" s="1155"/>
      <c r="J327" s="48"/>
      <c r="K327" s="47"/>
      <c r="L327" s="47"/>
      <c r="M327" s="2047" t="s">
        <v>29</v>
      </c>
      <c r="N327" s="2048"/>
      <c r="O327" s="2048"/>
      <c r="P327" s="2048"/>
      <c r="Q327" s="2048"/>
      <c r="R327" s="2048"/>
      <c r="S327" s="2075" t="s">
        <v>28</v>
      </c>
      <c r="T327" s="2129"/>
      <c r="U327" s="2129"/>
      <c r="V327" s="2129"/>
      <c r="W327" s="2129"/>
      <c r="X327" s="2129"/>
      <c r="Y327" s="2129"/>
      <c r="Z327" s="2129"/>
      <c r="AA327" s="2130"/>
      <c r="AB327" s="2195"/>
      <c r="AC327" s="2196"/>
      <c r="AD327" s="2196"/>
      <c r="AE327" s="2196"/>
      <c r="AF327" s="2196"/>
      <c r="AG327" s="2196"/>
      <c r="AH327" s="2196"/>
      <c r="AI327" s="2196"/>
      <c r="AJ327" s="2196"/>
      <c r="AK327" s="2196"/>
      <c r="AL327" s="2196"/>
      <c r="AM327" s="2196"/>
      <c r="AN327" s="2196"/>
      <c r="AO327" s="2196"/>
      <c r="AP327" s="2196"/>
      <c r="AQ327" s="2196"/>
      <c r="AR327" s="2196"/>
      <c r="AS327" s="2196"/>
      <c r="AT327" s="2196"/>
      <c r="AU327" s="2196"/>
      <c r="AV327" s="2196"/>
      <c r="AW327" s="2196"/>
      <c r="AX327" s="2196"/>
      <c r="AY327" s="2196"/>
      <c r="AZ327" s="2196"/>
      <c r="BA327" s="2196"/>
      <c r="BB327" s="2196"/>
      <c r="BC327" s="2196"/>
      <c r="BD327" s="2196"/>
      <c r="BE327" s="2196"/>
      <c r="BF327" s="2196"/>
      <c r="BG327" s="2196"/>
      <c r="BH327" s="2196"/>
      <c r="BI327" s="2196"/>
      <c r="BJ327" s="2196"/>
      <c r="BK327" s="2196"/>
      <c r="BL327" s="2196"/>
      <c r="BM327" s="2196"/>
      <c r="BN327" s="2196"/>
      <c r="BO327" s="2196"/>
      <c r="BP327" s="2196"/>
      <c r="BQ327" s="2196"/>
      <c r="BR327" s="2196"/>
      <c r="BS327" s="2196"/>
      <c r="BT327" s="2197"/>
      <c r="BU327" s="463"/>
      <c r="BV327" s="710"/>
      <c r="BW327" s="710"/>
      <c r="BX327" s="710"/>
      <c r="BY327" s="470"/>
      <c r="BZ327" s="470"/>
      <c r="CA327" s="390"/>
      <c r="CB327" s="390"/>
      <c r="CC327" s="390"/>
      <c r="CD327" s="390"/>
      <c r="CE327" s="390"/>
      <c r="CF327" s="390"/>
      <c r="CG327" s="390"/>
      <c r="CH327" s="390"/>
      <c r="CI327" s="390"/>
      <c r="CJ327" s="390"/>
      <c r="CK327" s="390"/>
      <c r="CL327" s="390"/>
      <c r="CM327" s="390"/>
      <c r="CN327" s="390"/>
      <c r="CO327" s="390"/>
      <c r="CP327" s="390"/>
      <c r="CQ327" s="390"/>
      <c r="CR327" s="390"/>
      <c r="CS327" s="390"/>
      <c r="CT327" s="390"/>
      <c r="CU327" s="443"/>
      <c r="DL327" s="958"/>
      <c r="DM327" s="1002"/>
      <c r="DN327" s="1002"/>
      <c r="DO327" s="1002"/>
      <c r="DP327" s="1002"/>
      <c r="DQ327" s="1002"/>
      <c r="DR327" s="951"/>
      <c r="DS327" s="391" t="str">
        <f>IF($AB$327="","",$AB$327)</f>
        <v/>
      </c>
      <c r="FJ327" s="940"/>
      <c r="FK327" s="940"/>
      <c r="FL327" s="940"/>
      <c r="FM327" s="940"/>
      <c r="FN327" s="940"/>
      <c r="FO327" s="940"/>
      <c r="FP327" s="940"/>
      <c r="FQ327" s="940"/>
      <c r="FR327" s="940"/>
      <c r="FS327" s="940"/>
    </row>
    <row r="328" spans="1:190" ht="27" hidden="1" customHeight="1" x14ac:dyDescent="0.15">
      <c r="A328" s="688"/>
      <c r="C328" s="1511"/>
      <c r="D328" s="987"/>
      <c r="E328" s="987"/>
      <c r="F328" s="987"/>
      <c r="G328" s="987"/>
      <c r="H328" s="1512"/>
      <c r="I328" s="1155"/>
      <c r="J328" s="34"/>
      <c r="K328" s="715"/>
      <c r="L328" s="715"/>
      <c r="M328" s="2047"/>
      <c r="N328" s="2048"/>
      <c r="O328" s="2048"/>
      <c r="P328" s="2048"/>
      <c r="Q328" s="2048"/>
      <c r="R328" s="2048"/>
      <c r="S328" s="2152" t="s">
        <v>27</v>
      </c>
      <c r="T328" s="2152"/>
      <c r="U328" s="2152"/>
      <c r="V328" s="2152"/>
      <c r="W328" s="2152"/>
      <c r="X328" s="2152"/>
      <c r="Y328" s="38"/>
      <c r="Z328" s="2132"/>
      <c r="AA328" s="2133"/>
      <c r="AB328" s="2134"/>
      <c r="AC328" s="2056"/>
      <c r="AD328" s="2056"/>
      <c r="AE328" s="2056"/>
      <c r="AF328" s="2135"/>
      <c r="AG328" s="2135"/>
      <c r="AH328" s="2135"/>
      <c r="AI328" s="2135"/>
      <c r="AJ328" s="2135"/>
      <c r="AK328" s="2135"/>
      <c r="AL328" s="2135"/>
      <c r="AM328" s="2135"/>
      <c r="AN328" s="2135"/>
      <c r="AO328" s="2135"/>
      <c r="AP328" s="2136"/>
      <c r="AQ328" s="736" t="s">
        <v>67</v>
      </c>
      <c r="AR328" s="87"/>
      <c r="AS328" s="87"/>
      <c r="AT328" s="87"/>
      <c r="AU328" s="87"/>
      <c r="AV328" s="87"/>
      <c r="AW328" s="87"/>
      <c r="AX328" s="87"/>
      <c r="AY328" s="87"/>
      <c r="AZ328" s="87"/>
      <c r="BA328" s="87"/>
      <c r="BB328" s="87"/>
      <c r="BC328" s="87"/>
      <c r="BD328" s="87"/>
      <c r="BE328" s="87"/>
      <c r="BF328" s="87"/>
      <c r="BG328" s="87"/>
      <c r="BH328" s="87"/>
      <c r="BI328" s="87"/>
      <c r="BJ328" s="87"/>
      <c r="BK328" s="87"/>
      <c r="BL328" s="87"/>
      <c r="BM328" s="87"/>
      <c r="BN328" s="87"/>
      <c r="BO328" s="87"/>
      <c r="BP328" s="87"/>
      <c r="BQ328" s="87"/>
      <c r="BR328" s="87"/>
      <c r="BS328" s="87"/>
      <c r="BT328" s="87"/>
      <c r="BU328" s="463"/>
      <c r="BV328" s="710"/>
      <c r="BW328" s="710"/>
      <c r="BX328" s="710"/>
      <c r="BY328" s="35"/>
      <c r="BZ328" s="710"/>
      <c r="CA328" s="390"/>
      <c r="CB328" s="390"/>
      <c r="CC328" s="390"/>
      <c r="CD328" s="390"/>
      <c r="CE328" s="390"/>
      <c r="CF328" s="390"/>
      <c r="CG328" s="390"/>
      <c r="CH328" s="390"/>
      <c r="CI328" s="390"/>
      <c r="CJ328" s="390"/>
      <c r="CK328" s="390"/>
      <c r="CL328" s="390"/>
      <c r="CM328" s="390"/>
      <c r="CN328" s="390"/>
      <c r="CO328" s="390"/>
      <c r="CP328" s="390"/>
      <c r="CQ328" s="390"/>
      <c r="CR328" s="390"/>
      <c r="CS328" s="390"/>
      <c r="CT328" s="390"/>
      <c r="CU328" s="443"/>
      <c r="DL328" s="958"/>
      <c r="DS328" s="391" t="str">
        <f>IF($AB$328="","",$AB$328)</f>
        <v/>
      </c>
      <c r="DT328" s="951"/>
      <c r="DU328" s="951"/>
      <c r="FJ328" s="940"/>
      <c r="FK328" s="940"/>
      <c r="FL328" s="940"/>
      <c r="FM328" s="940"/>
      <c r="FN328" s="940"/>
      <c r="FO328" s="940"/>
      <c r="FP328" s="940"/>
      <c r="FQ328" s="940"/>
      <c r="FR328" s="940"/>
      <c r="FS328" s="940"/>
    </row>
    <row r="329" spans="1:190" ht="27" hidden="1" customHeight="1" x14ac:dyDescent="0.15">
      <c r="C329" s="1511"/>
      <c r="D329" s="987"/>
      <c r="E329" s="987"/>
      <c r="F329" s="987"/>
      <c r="G329" s="987"/>
      <c r="H329" s="1512"/>
      <c r="I329" s="1160"/>
      <c r="J329" s="48"/>
      <c r="K329" s="47"/>
      <c r="L329" s="47"/>
      <c r="M329" s="2048"/>
      <c r="N329" s="2048"/>
      <c r="O329" s="2048"/>
      <c r="P329" s="2048"/>
      <c r="Q329" s="2048"/>
      <c r="R329" s="2048"/>
      <c r="S329" s="2204"/>
      <c r="T329" s="2204"/>
      <c r="U329" s="2204"/>
      <c r="V329" s="2204"/>
      <c r="W329" s="2204"/>
      <c r="X329" s="2204"/>
      <c r="Y329" s="708"/>
      <c r="Z329" s="2137"/>
      <c r="AA329" s="2138"/>
      <c r="AB329" s="2055"/>
      <c r="AC329" s="2056"/>
      <c r="AD329" s="2056"/>
      <c r="AE329" s="2056"/>
      <c r="AF329" s="2056"/>
      <c r="AG329" s="2056"/>
      <c r="AH329" s="2139"/>
      <c r="AI329" s="2135"/>
      <c r="AJ329" s="2135"/>
      <c r="AK329" s="2135"/>
      <c r="AL329" s="2135"/>
      <c r="AM329" s="2135"/>
      <c r="AN329" s="2135"/>
      <c r="AO329" s="2135"/>
      <c r="AP329" s="2136"/>
      <c r="AQ329" s="76" t="s">
        <v>26</v>
      </c>
      <c r="AR329" s="58"/>
      <c r="AS329" s="58"/>
      <c r="AT329" s="58"/>
      <c r="AU329" s="58"/>
      <c r="AV329" s="58"/>
      <c r="AW329" s="58"/>
      <c r="AX329" s="58"/>
      <c r="AY329" s="58"/>
      <c r="AZ329" s="58"/>
      <c r="BA329" s="58"/>
      <c r="BB329" s="58"/>
      <c r="BC329" s="58"/>
      <c r="BD329" s="58"/>
      <c r="BE329" s="58"/>
      <c r="BF329" s="58"/>
      <c r="BG329" s="58"/>
      <c r="BH329" s="58"/>
      <c r="BI329" s="58"/>
      <c r="BJ329" s="58"/>
      <c r="BK329" s="58"/>
      <c r="BL329" s="58"/>
      <c r="BM329" s="58"/>
      <c r="BN329" s="58"/>
      <c r="BO329" s="58"/>
      <c r="BP329" s="58"/>
      <c r="BQ329" s="58"/>
      <c r="BR329" s="58"/>
      <c r="BS329" s="58"/>
      <c r="BT329" s="58"/>
      <c r="BU329" s="437"/>
      <c r="BV329" s="710"/>
      <c r="BW329" s="710"/>
      <c r="BX329" s="710"/>
      <c r="BY329" s="710"/>
      <c r="BZ329" s="710"/>
      <c r="CA329" s="390"/>
      <c r="CB329" s="390"/>
      <c r="CC329" s="390"/>
      <c r="CD329" s="390"/>
      <c r="CE329" s="390"/>
      <c r="CF329" s="390"/>
      <c r="CG329" s="390"/>
      <c r="CH329" s="390"/>
      <c r="CI329" s="390"/>
      <c r="CJ329" s="390"/>
      <c r="CK329" s="390"/>
      <c r="CL329" s="390"/>
      <c r="CM329" s="390"/>
      <c r="CN329" s="390"/>
      <c r="CO329" s="390"/>
      <c r="CP329" s="390"/>
      <c r="CQ329" s="390"/>
      <c r="CR329" s="390"/>
      <c r="CS329" s="390"/>
      <c r="CT329" s="390"/>
      <c r="CU329" s="443"/>
      <c r="DL329" s="958"/>
      <c r="DM329" s="1001"/>
      <c r="DN329" s="1001"/>
      <c r="DO329" s="1001"/>
      <c r="DP329" s="1001"/>
      <c r="DQ329" s="1001"/>
      <c r="DR329" s="233"/>
      <c r="DS329" s="391" t="str">
        <f>IF($AB$329="","",$AB$329)</f>
        <v/>
      </c>
      <c r="FJ329" s="940"/>
      <c r="FK329" s="940"/>
      <c r="FL329" s="940"/>
      <c r="FM329" s="940"/>
      <c r="FN329" s="940"/>
      <c r="FO329" s="940"/>
      <c r="FP329" s="940"/>
      <c r="FQ329" s="940"/>
      <c r="FR329" s="940"/>
      <c r="FS329" s="940"/>
    </row>
    <row r="330" spans="1:190" ht="27" hidden="1" customHeight="1" thickBot="1" x14ac:dyDescent="0.2">
      <c r="A330" s="335"/>
      <c r="B330" s="26"/>
      <c r="C330" s="1511"/>
      <c r="D330" s="987"/>
      <c r="E330" s="987"/>
      <c r="F330" s="987"/>
      <c r="G330" s="987"/>
      <c r="H330" s="1512"/>
      <c r="I330" s="1155"/>
      <c r="J330" s="48"/>
      <c r="K330" s="47"/>
      <c r="L330" s="47"/>
      <c r="M330" s="2048"/>
      <c r="N330" s="2048"/>
      <c r="O330" s="2048"/>
      <c r="P330" s="2048"/>
      <c r="Q330" s="2048"/>
      <c r="R330" s="2048"/>
      <c r="S330" s="2205"/>
      <c r="T330" s="2205"/>
      <c r="U330" s="2205"/>
      <c r="V330" s="2205"/>
      <c r="W330" s="2205"/>
      <c r="X330" s="2205"/>
      <c r="Y330" s="713"/>
      <c r="Z330" s="2188" t="s">
        <v>25</v>
      </c>
      <c r="AA330" s="2189"/>
      <c r="AB330" s="2198"/>
      <c r="AC330" s="2199"/>
      <c r="AD330" s="2199"/>
      <c r="AE330" s="2199"/>
      <c r="AF330" s="2199"/>
      <c r="AG330" s="2199"/>
      <c r="AH330" s="2199"/>
      <c r="AI330" s="2200"/>
      <c r="AJ330" s="2200"/>
      <c r="AK330" s="2200"/>
      <c r="AL330" s="2200"/>
      <c r="AM330" s="2200"/>
      <c r="AN330" s="2200"/>
      <c r="AO330" s="2200"/>
      <c r="AP330" s="2201"/>
      <c r="AQ330" s="76" t="s">
        <v>24</v>
      </c>
      <c r="AR330" s="73"/>
      <c r="AS330" s="74"/>
      <c r="AT330" s="74"/>
      <c r="AU330" s="74"/>
      <c r="AV330" s="74"/>
      <c r="AW330" s="74"/>
      <c r="AX330" s="74"/>
      <c r="AY330" s="73"/>
      <c r="AZ330" s="75"/>
      <c r="BA330" s="73"/>
      <c r="BB330" s="73"/>
      <c r="BC330" s="73"/>
      <c r="BD330" s="73"/>
      <c r="BE330" s="73"/>
      <c r="BF330" s="73"/>
      <c r="BG330" s="73"/>
      <c r="BH330" s="73"/>
      <c r="BI330" s="74"/>
      <c r="BJ330" s="74"/>
      <c r="BK330" s="74"/>
      <c r="BL330" s="74"/>
      <c r="BM330" s="74"/>
      <c r="BN330" s="74"/>
      <c r="BO330" s="74"/>
      <c r="BP330" s="73"/>
      <c r="BQ330" s="73"/>
      <c r="BR330" s="73"/>
      <c r="BS330" s="73"/>
      <c r="BT330" s="73"/>
      <c r="BU330" s="463"/>
      <c r="BV330" s="710"/>
      <c r="BW330" s="710"/>
      <c r="BX330" s="710"/>
      <c r="BY330" s="442"/>
      <c r="BZ330" s="442"/>
      <c r="CA330" s="390"/>
      <c r="CB330" s="390"/>
      <c r="CC330" s="390"/>
      <c r="CD330" s="390"/>
      <c r="CE330" s="390"/>
      <c r="CF330" s="390"/>
      <c r="CG330" s="390"/>
      <c r="CH330" s="390"/>
      <c r="CI330" s="390"/>
      <c r="CJ330" s="390"/>
      <c r="CK330" s="390"/>
      <c r="CL330" s="390"/>
      <c r="CM330" s="390"/>
      <c r="CN330" s="390"/>
      <c r="CO330" s="390"/>
      <c r="CP330" s="390"/>
      <c r="CQ330" s="390"/>
      <c r="CR330" s="390"/>
      <c r="CS330" s="390"/>
      <c r="CT330" s="390"/>
      <c r="CU330" s="443"/>
      <c r="DL330" s="958"/>
      <c r="DM330" s="1005" t="s">
        <v>1506</v>
      </c>
      <c r="DN330" s="1006"/>
      <c r="DO330"/>
      <c r="DP330" s="1198" t="s">
        <v>6016</v>
      </c>
      <c r="DQ330" s="1008"/>
      <c r="DR330" s="233"/>
      <c r="DS330" s="391" t="str">
        <f>IF($AB$330="","",$AB$330)</f>
        <v/>
      </c>
      <c r="FJ330" s="940"/>
      <c r="FK330" s="940"/>
      <c r="FL330" s="940"/>
      <c r="FM330" s="940"/>
      <c r="FN330" s="940"/>
      <c r="FO330" s="940"/>
      <c r="FP330" s="940"/>
      <c r="FQ330" s="940"/>
      <c r="FR330" s="940"/>
      <c r="FS330" s="940"/>
    </row>
    <row r="331" spans="1:190" s="25" customFormat="1" ht="27" hidden="1" customHeight="1" x14ac:dyDescent="0.15">
      <c r="A331" s="2172"/>
      <c r="B331" s="44"/>
      <c r="C331" s="1508"/>
      <c r="D331" s="1509"/>
      <c r="E331" s="1509"/>
      <c r="F331" s="1509"/>
      <c r="G331" s="1509"/>
      <c r="H331" s="1510"/>
      <c r="I331" s="1160"/>
      <c r="J331" s="50"/>
      <c r="K331" s="49"/>
      <c r="L331" s="49"/>
      <c r="M331" s="2048"/>
      <c r="N331" s="2048"/>
      <c r="O331" s="2048"/>
      <c r="P331" s="2048"/>
      <c r="Q331" s="2048"/>
      <c r="R331" s="2048"/>
      <c r="S331" s="2178" t="s">
        <v>23</v>
      </c>
      <c r="T331" s="2179"/>
      <c r="U331" s="2179"/>
      <c r="V331" s="2179"/>
      <c r="W331" s="2179"/>
      <c r="X331" s="2179"/>
      <c r="Y331" s="2179"/>
      <c r="Z331" s="2179"/>
      <c r="AA331" s="2180"/>
      <c r="AB331" s="2181"/>
      <c r="AC331" s="2182"/>
      <c r="AD331" s="2182"/>
      <c r="AE331" s="2182"/>
      <c r="AF331" s="2182"/>
      <c r="AG331" s="2182"/>
      <c r="AH331" s="2183" t="s">
        <v>20</v>
      </c>
      <c r="AI331" s="2183"/>
      <c r="AJ331" s="2183"/>
      <c r="AK331" s="2185"/>
      <c r="AL331" s="2185"/>
      <c r="AM331" s="2185"/>
      <c r="AN331" s="2185"/>
      <c r="AO331" s="2185"/>
      <c r="AP331" s="2185"/>
      <c r="AQ331" s="2368"/>
      <c r="AR331" s="2369"/>
      <c r="AS331" s="2369"/>
      <c r="AT331" s="2369"/>
      <c r="AU331" s="2369"/>
      <c r="AV331" s="2369"/>
      <c r="AW331" s="2369"/>
      <c r="AX331" s="2369"/>
      <c r="AY331" s="2369"/>
      <c r="AZ331" s="2369"/>
      <c r="BA331" s="2369"/>
      <c r="BB331" s="2369"/>
      <c r="BC331" s="2369"/>
      <c r="BD331" s="2369"/>
      <c r="BE331" s="2369"/>
      <c r="BF331" s="2369"/>
      <c r="BG331" s="2369"/>
      <c r="BH331" s="2369"/>
      <c r="BI331" s="2369"/>
      <c r="BJ331" s="2369"/>
      <c r="BK331" s="2369"/>
      <c r="BL331" s="2369"/>
      <c r="BM331" s="2369"/>
      <c r="BN331" s="2369"/>
      <c r="BO331" s="2369"/>
      <c r="BP331" s="2369"/>
      <c r="BQ331" s="2369"/>
      <c r="BR331" s="2369"/>
      <c r="BS331" s="2369"/>
      <c r="BT331" s="2369"/>
      <c r="BU331" s="437"/>
      <c r="BV331" s="437"/>
      <c r="BW331" s="437"/>
      <c r="BX331" s="437"/>
      <c r="BY331" s="442"/>
      <c r="BZ331" s="442"/>
      <c r="CA331" s="390"/>
      <c r="CB331" s="390"/>
      <c r="CC331" s="390"/>
      <c r="CD331" s="390"/>
      <c r="CE331" s="390"/>
      <c r="CF331" s="390"/>
      <c r="CG331" s="390"/>
      <c r="CH331" s="390"/>
      <c r="CI331" s="390"/>
      <c r="CJ331" s="390"/>
      <c r="CK331" s="390"/>
      <c r="CL331" s="390"/>
      <c r="CM331" s="390"/>
      <c r="CN331" s="390"/>
      <c r="CO331" s="390"/>
      <c r="CP331" s="390"/>
      <c r="CQ331" s="390"/>
      <c r="CR331" s="390"/>
      <c r="CS331" s="390"/>
      <c r="CT331" s="390"/>
      <c r="CU331" s="443"/>
      <c r="CV331" s="206"/>
      <c r="CW331" s="206"/>
      <c r="CX331" s="206"/>
      <c r="CY331" s="206"/>
      <c r="CZ331" s="206"/>
      <c r="DA331" s="206"/>
      <c r="DB331" s="206"/>
      <c r="DC331" s="206"/>
      <c r="DD331" s="206"/>
      <c r="DE331" s="206"/>
      <c r="DF331" s="206"/>
      <c r="DG331" s="206"/>
      <c r="DH331" s="206"/>
      <c r="DI331" s="206"/>
      <c r="DJ331" s="206"/>
      <c r="DK331" s="206"/>
      <c r="DL331" s="958"/>
      <c r="DM331" s="997" t="str">
        <f>CONCATENATE(AB331,"-",AK331)</f>
        <v>-</v>
      </c>
      <c r="DN331" s="998" t="str">
        <f>ASC(DM331)</f>
        <v>-</v>
      </c>
      <c r="DO331"/>
      <c r="DP331" s="1010">
        <f>IF(DM331="-",1,0)</f>
        <v>1</v>
      </c>
      <c r="DQ331" s="1009" t="str">
        <f>IF(DS320=TRUE,DS303,DN331)</f>
        <v>-</v>
      </c>
      <c r="DR331" s="951"/>
      <c r="DS331" s="391" t="str">
        <f>IF($DN$331="","",$DN$331)</f>
        <v>-</v>
      </c>
      <c r="DT331" s="940"/>
      <c r="DU331" s="940"/>
      <c r="DV331" s="940"/>
      <c r="DW331" s="940"/>
      <c r="DX331" s="940"/>
      <c r="DY331" s="940"/>
      <c r="DZ331" s="940"/>
      <c r="EA331" s="940"/>
      <c r="EB331" s="940"/>
      <c r="EC331" s="940"/>
      <c r="ED331" s="940"/>
      <c r="EE331" s="940"/>
      <c r="EF331" s="940"/>
      <c r="EG331" s="940"/>
      <c r="EH331" s="940"/>
      <c r="EI331" s="940"/>
      <c r="EJ331" s="940"/>
      <c r="EK331" s="940"/>
      <c r="EL331" s="940"/>
      <c r="EM331" s="940"/>
      <c r="EN331" s="940"/>
      <c r="EO331" s="940"/>
      <c r="EP331" s="940"/>
      <c r="EQ331" s="940"/>
      <c r="ER331" s="940"/>
      <c r="ES331" s="940"/>
      <c r="ET331" s="940"/>
      <c r="EU331" s="940"/>
      <c r="EV331" s="940"/>
      <c r="EW331" s="940"/>
      <c r="EX331" s="940"/>
      <c r="EY331" s="940"/>
      <c r="EZ331" s="940"/>
      <c r="FA331" s="940"/>
      <c r="FB331" s="940"/>
      <c r="FC331" s="940"/>
      <c r="FD331" s="940"/>
      <c r="FE331" s="940"/>
      <c r="FF331" s="940"/>
      <c r="FG331" s="940"/>
      <c r="FH331" s="940"/>
      <c r="FI331" s="940"/>
      <c r="FJ331" s="940"/>
      <c r="FK331" s="940"/>
      <c r="FL331" s="940"/>
      <c r="FM331" s="940"/>
      <c r="FN331" s="940"/>
      <c r="FO331" s="940"/>
      <c r="FP331" s="940"/>
      <c r="FQ331" s="940"/>
      <c r="FR331" s="940"/>
      <c r="FS331" s="940"/>
      <c r="FT331" s="951"/>
      <c r="FU331" s="951"/>
      <c r="FV331" s="951"/>
      <c r="FW331" s="951"/>
      <c r="FX331" s="951"/>
      <c r="FY331" s="951"/>
      <c r="FZ331" s="951"/>
      <c r="GA331" s="951"/>
      <c r="GB331" s="951"/>
      <c r="GC331" s="951"/>
      <c r="GD331" s="951"/>
      <c r="GE331" s="951"/>
      <c r="GF331" s="951"/>
      <c r="GG331" s="951"/>
      <c r="GH331" s="951"/>
    </row>
    <row r="332" spans="1:190" ht="27" hidden="1" customHeight="1" x14ac:dyDescent="0.15">
      <c r="A332" s="2172"/>
      <c r="B332" s="26"/>
      <c r="C332" s="1511"/>
      <c r="D332" s="987"/>
      <c r="E332" s="987"/>
      <c r="F332" s="987"/>
      <c r="G332" s="987"/>
      <c r="H332" s="1512"/>
      <c r="I332" s="1155"/>
      <c r="J332" s="48"/>
      <c r="K332" s="47"/>
      <c r="L332" s="47"/>
      <c r="M332" s="2048"/>
      <c r="N332" s="2048"/>
      <c r="O332" s="2048"/>
      <c r="P332" s="2048"/>
      <c r="Q332" s="2048"/>
      <c r="R332" s="2048"/>
      <c r="S332" s="2077" t="s">
        <v>22</v>
      </c>
      <c r="T332" s="2078"/>
      <c r="U332" s="2078"/>
      <c r="V332" s="2078"/>
      <c r="W332" s="2078"/>
      <c r="X332" s="2078"/>
      <c r="Y332" s="2078"/>
      <c r="Z332" s="2078"/>
      <c r="AA332" s="2186"/>
      <c r="AB332" s="2224"/>
      <c r="AC332" s="2225"/>
      <c r="AD332" s="2225"/>
      <c r="AE332" s="2225"/>
      <c r="AF332" s="2225"/>
      <c r="AG332" s="2225"/>
      <c r="AH332" s="2225"/>
      <c r="AI332" s="2225"/>
      <c r="AJ332" s="2225"/>
      <c r="AK332" s="2225"/>
      <c r="AL332" s="2225"/>
      <c r="AM332" s="2225"/>
      <c r="AN332" s="2226"/>
      <c r="AO332" s="2226"/>
      <c r="AP332" s="2226"/>
      <c r="AQ332" s="2226"/>
      <c r="AR332" s="2226"/>
      <c r="AS332" s="2226"/>
      <c r="AT332" s="2226"/>
      <c r="AU332" s="2226"/>
      <c r="AV332" s="2226"/>
      <c r="AW332" s="2226"/>
      <c r="AX332" s="2226"/>
      <c r="AY332" s="2226"/>
      <c r="AZ332" s="2226"/>
      <c r="BA332" s="2226"/>
      <c r="BB332" s="2226"/>
      <c r="BC332" s="2226"/>
      <c r="BD332" s="2226"/>
      <c r="BE332" s="2226"/>
      <c r="BF332" s="2226"/>
      <c r="BG332" s="2226"/>
      <c r="BH332" s="2226"/>
      <c r="BI332" s="2226"/>
      <c r="BJ332" s="2226"/>
      <c r="BK332" s="2226"/>
      <c r="BL332" s="2226"/>
      <c r="BM332" s="2226"/>
      <c r="BN332" s="2226"/>
      <c r="BO332" s="2226"/>
      <c r="BP332" s="2226"/>
      <c r="BQ332" s="2227"/>
      <c r="BR332" s="2227"/>
      <c r="BS332" s="2227"/>
      <c r="BT332" s="2228"/>
      <c r="BU332" s="463"/>
      <c r="BV332" s="710"/>
      <c r="BW332" s="710"/>
      <c r="BX332" s="710"/>
      <c r="BY332" s="442"/>
      <c r="BZ332" s="442"/>
      <c r="CA332" s="390"/>
      <c r="CB332" s="390"/>
      <c r="CC332" s="390"/>
      <c r="CD332" s="390"/>
      <c r="CE332" s="390"/>
      <c r="CF332" s="390"/>
      <c r="CG332" s="390"/>
      <c r="CH332" s="390"/>
      <c r="CI332" s="390"/>
      <c r="CJ332" s="390"/>
      <c r="CK332" s="390"/>
      <c r="CL332" s="390"/>
      <c r="CM332" s="390"/>
      <c r="CN332" s="390"/>
      <c r="CO332" s="390"/>
      <c r="CP332" s="390"/>
      <c r="CQ332" s="390"/>
      <c r="CR332" s="390"/>
      <c r="CS332" s="390"/>
      <c r="CT332" s="390"/>
      <c r="CU332" s="443"/>
      <c r="DL332" s="958"/>
      <c r="DM332" s="999" t="s">
        <v>1507</v>
      </c>
      <c r="DN332" s="999"/>
      <c r="DO332"/>
      <c r="DP332" s="1198" t="s">
        <v>6017</v>
      </c>
      <c r="DQ332" s="1008"/>
      <c r="DR332" s="951"/>
      <c r="DS332" s="391" t="str">
        <f>IF($AB$332="","",$AB$332)</f>
        <v/>
      </c>
      <c r="FJ332" s="940"/>
      <c r="FK332" s="940"/>
      <c r="FL332" s="940"/>
      <c r="FM332" s="940"/>
      <c r="FN332" s="940"/>
      <c r="FO332" s="940"/>
      <c r="FP332" s="940"/>
      <c r="FQ332" s="940"/>
      <c r="FR332" s="940"/>
      <c r="FS332" s="940"/>
    </row>
    <row r="333" spans="1:190" s="25" customFormat="1" ht="27" hidden="1" customHeight="1" thickBot="1" x14ac:dyDescent="0.2">
      <c r="A333" s="2172"/>
      <c r="B333" s="44"/>
      <c r="C333" s="1508"/>
      <c r="D333" s="1509"/>
      <c r="E333" s="1509"/>
      <c r="F333" s="1509"/>
      <c r="G333" s="1509"/>
      <c r="H333" s="1510"/>
      <c r="I333" s="1155"/>
      <c r="J333" s="46"/>
      <c r="K333" s="45"/>
      <c r="L333" s="45"/>
      <c r="M333" s="2423"/>
      <c r="N333" s="2423"/>
      <c r="O333" s="2423"/>
      <c r="P333" s="2423"/>
      <c r="Q333" s="2423"/>
      <c r="R333" s="2423"/>
      <c r="S333" s="2378" t="s">
        <v>21</v>
      </c>
      <c r="T333" s="2379"/>
      <c r="U333" s="2379"/>
      <c r="V333" s="2379"/>
      <c r="W333" s="2379"/>
      <c r="X333" s="2379"/>
      <c r="Y333" s="2379"/>
      <c r="Z333" s="2379"/>
      <c r="AA333" s="2380"/>
      <c r="AB333" s="2274"/>
      <c r="AC333" s="2275"/>
      <c r="AD333" s="2275"/>
      <c r="AE333" s="2275"/>
      <c r="AF333" s="2275"/>
      <c r="AG333" s="2275"/>
      <c r="AH333" s="2276" t="s">
        <v>20</v>
      </c>
      <c r="AI333" s="2276"/>
      <c r="AJ333" s="2276"/>
      <c r="AK333" s="2275"/>
      <c r="AL333" s="2275"/>
      <c r="AM333" s="2275"/>
      <c r="AN333" s="2275"/>
      <c r="AO333" s="2275"/>
      <c r="AP333" s="2275"/>
      <c r="AQ333" s="2276" t="s">
        <v>20</v>
      </c>
      <c r="AR333" s="2276"/>
      <c r="AS333" s="2276"/>
      <c r="AT333" s="2275"/>
      <c r="AU333" s="2275"/>
      <c r="AV333" s="2275"/>
      <c r="AW333" s="2275"/>
      <c r="AX333" s="2275"/>
      <c r="AY333" s="2275"/>
      <c r="AZ333" s="2363"/>
      <c r="BA333" s="2363"/>
      <c r="BB333" s="2363"/>
      <c r="BC333" s="2363"/>
      <c r="BD333" s="2363"/>
      <c r="BE333" s="2363"/>
      <c r="BF333" s="2363"/>
      <c r="BG333" s="2363"/>
      <c r="BH333" s="2363"/>
      <c r="BI333" s="2363"/>
      <c r="BJ333" s="2363"/>
      <c r="BK333" s="2363"/>
      <c r="BL333" s="2363"/>
      <c r="BM333" s="2363"/>
      <c r="BN333" s="2363"/>
      <c r="BO333" s="2363"/>
      <c r="BP333" s="2363"/>
      <c r="BQ333" s="2363"/>
      <c r="BR333" s="2363"/>
      <c r="BS333" s="2363"/>
      <c r="BT333" s="2363"/>
      <c r="BU333" s="460"/>
      <c r="BV333" s="460"/>
      <c r="BW333" s="460"/>
      <c r="BX333" s="460"/>
      <c r="BY333" s="464"/>
      <c r="BZ333" s="464"/>
      <c r="CA333" s="446"/>
      <c r="CB333" s="446"/>
      <c r="CC333" s="446"/>
      <c r="CD333" s="446"/>
      <c r="CE333" s="446"/>
      <c r="CF333" s="446"/>
      <c r="CG333" s="446"/>
      <c r="CH333" s="446"/>
      <c r="CI333" s="446"/>
      <c r="CJ333" s="446"/>
      <c r="CK333" s="446"/>
      <c r="CL333" s="446"/>
      <c r="CM333" s="446"/>
      <c r="CN333" s="446"/>
      <c r="CO333" s="446"/>
      <c r="CP333" s="446"/>
      <c r="CQ333" s="446"/>
      <c r="CR333" s="446"/>
      <c r="CS333" s="446"/>
      <c r="CT333" s="446"/>
      <c r="CU333" s="447"/>
      <c r="CV333" s="206"/>
      <c r="CW333" s="206"/>
      <c r="CX333" s="206"/>
      <c r="CY333" s="206"/>
      <c r="CZ333" s="206"/>
      <c r="DA333" s="206"/>
      <c r="DB333" s="206"/>
      <c r="DC333" s="206"/>
      <c r="DD333" s="206"/>
      <c r="DE333" s="206"/>
      <c r="DF333" s="206"/>
      <c r="DG333" s="206"/>
      <c r="DH333" s="206"/>
      <c r="DI333" s="206"/>
      <c r="DJ333" s="206"/>
      <c r="DK333" s="206"/>
      <c r="DL333" s="958"/>
      <c r="DM333" s="997" t="str">
        <f>CONCATENATE(AB333,"-",AK333,"-",AT333)</f>
        <v>--</v>
      </c>
      <c r="DN333" s="998" t="str">
        <f>ASC(DM333)</f>
        <v>--</v>
      </c>
      <c r="DO333"/>
      <c r="DP333" s="1010">
        <f>IF(DM333="--",1,0)</f>
        <v>1</v>
      </c>
      <c r="DQ333" s="1009" t="str">
        <f>IF(DS320=TRUE,DS305,DN333)</f>
        <v>--</v>
      </c>
      <c r="DR333" s="951"/>
      <c r="DS333" s="391" t="str">
        <f>IF($DN$333="","",$DN$333)</f>
        <v>--</v>
      </c>
      <c r="DT333" s="940"/>
      <c r="DU333" s="940"/>
      <c r="DV333" s="940"/>
      <c r="DW333" s="940"/>
      <c r="DX333" s="940"/>
      <c r="DY333" s="940"/>
      <c r="DZ333" s="940"/>
      <c r="EA333" s="940"/>
      <c r="EB333" s="940"/>
      <c r="EC333" s="940"/>
      <c r="ED333" s="940"/>
      <c r="EE333" s="940"/>
      <c r="EF333" s="940"/>
      <c r="EG333" s="940"/>
      <c r="EH333" s="940"/>
      <c r="EI333" s="940"/>
      <c r="EJ333" s="940"/>
      <c r="EK333" s="940"/>
      <c r="EL333" s="940"/>
      <c r="EM333" s="940"/>
      <c r="EN333" s="940"/>
      <c r="EO333" s="940"/>
      <c r="EP333" s="940"/>
      <c r="EQ333" s="940"/>
      <c r="ER333" s="940"/>
      <c r="ES333" s="940"/>
      <c r="ET333" s="940"/>
      <c r="EU333" s="940"/>
      <c r="EV333" s="940"/>
      <c r="EW333" s="940"/>
      <c r="EX333" s="940"/>
      <c r="EY333" s="940"/>
      <c r="EZ333" s="940"/>
      <c r="FA333" s="940"/>
      <c r="FB333" s="940"/>
      <c r="FC333" s="940"/>
      <c r="FD333" s="940"/>
      <c r="FE333" s="940"/>
      <c r="FF333" s="940"/>
      <c r="FG333" s="940"/>
      <c r="FH333" s="940"/>
      <c r="FI333" s="940"/>
      <c r="FJ333" s="940"/>
      <c r="FK333" s="940"/>
      <c r="FL333" s="940"/>
      <c r="FM333" s="940"/>
      <c r="FN333" s="940"/>
      <c r="FO333" s="940"/>
      <c r="FP333" s="940"/>
      <c r="FQ333" s="940"/>
      <c r="FR333" s="940"/>
      <c r="FS333" s="940"/>
      <c r="FT333" s="951"/>
      <c r="FU333" s="951"/>
      <c r="FV333" s="951"/>
      <c r="FW333" s="951"/>
      <c r="FX333" s="951"/>
      <c r="FY333" s="951"/>
      <c r="FZ333" s="951"/>
      <c r="GA333" s="951"/>
      <c r="GB333" s="951"/>
      <c r="GC333" s="951"/>
      <c r="GD333" s="951"/>
      <c r="GE333" s="951"/>
      <c r="GF333" s="951"/>
      <c r="GG333" s="951"/>
      <c r="GH333" s="951"/>
    </row>
    <row r="334" spans="1:190" ht="15" hidden="1" customHeight="1" x14ac:dyDescent="0.15">
      <c r="A334" s="335"/>
      <c r="B334" s="26"/>
      <c r="C334" s="1511"/>
      <c r="D334" s="987"/>
      <c r="E334" s="987"/>
      <c r="F334" s="987"/>
      <c r="G334" s="987"/>
      <c r="H334" s="1512"/>
      <c r="I334" s="1160"/>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11"/>
      <c r="BU334" s="11"/>
      <c r="BV334" s="37"/>
      <c r="BW334" s="37"/>
      <c r="CA334" s="392"/>
      <c r="CB334" s="392"/>
      <c r="CC334" s="392"/>
      <c r="CD334" s="392"/>
      <c r="CE334" s="392"/>
      <c r="CF334" s="392"/>
      <c r="CG334" s="392"/>
      <c r="CH334" s="392"/>
      <c r="CI334" s="392"/>
      <c r="CJ334" s="392"/>
      <c r="CK334" s="392"/>
      <c r="CL334" s="392"/>
      <c r="CM334" s="392"/>
      <c r="CN334" s="392"/>
      <c r="CO334" s="392"/>
      <c r="CP334" s="392"/>
      <c r="CQ334" s="392"/>
      <c r="CR334" s="392"/>
      <c r="CS334" s="392"/>
      <c r="CT334" s="392"/>
      <c r="CU334" s="392"/>
      <c r="CV334" s="729"/>
      <c r="CW334" s="729"/>
      <c r="CX334" s="729"/>
      <c r="CY334" s="729"/>
      <c r="CZ334" s="729"/>
      <c r="DA334" s="729"/>
      <c r="DB334" s="729"/>
      <c r="DC334" s="729"/>
      <c r="DD334" s="729"/>
      <c r="DE334" s="729"/>
      <c r="DF334" s="729"/>
      <c r="DG334" s="729"/>
      <c r="DH334" s="729"/>
      <c r="DI334" s="729"/>
      <c r="DJ334" s="729"/>
      <c r="DK334" s="729"/>
      <c r="DL334" s="958"/>
      <c r="FJ334" s="940"/>
      <c r="FK334" s="940"/>
      <c r="FL334" s="940"/>
      <c r="FM334" s="940"/>
      <c r="FN334" s="940"/>
      <c r="FO334" s="940"/>
      <c r="FP334" s="940"/>
      <c r="FQ334" s="940"/>
      <c r="FR334" s="940"/>
      <c r="FS334" s="940"/>
    </row>
    <row r="335" spans="1:190" ht="15" hidden="1" customHeight="1" x14ac:dyDescent="0.15">
      <c r="A335" s="335"/>
      <c r="B335" s="26"/>
      <c r="C335" s="1511"/>
      <c r="D335" s="987"/>
      <c r="E335" s="987"/>
      <c r="F335" s="987"/>
      <c r="G335" s="987"/>
      <c r="H335" s="1512"/>
      <c r="I335" s="1160"/>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11"/>
      <c r="BU335" s="11"/>
      <c r="BV335" s="37"/>
      <c r="BW335" s="37"/>
      <c r="CA335" s="392"/>
      <c r="CB335" s="392"/>
      <c r="CC335" s="392"/>
      <c r="CD335" s="392"/>
      <c r="CE335" s="392"/>
      <c r="CF335" s="392"/>
      <c r="CG335" s="392"/>
      <c r="CH335" s="392"/>
      <c r="CI335" s="392"/>
      <c r="CJ335" s="392"/>
      <c r="CK335" s="392"/>
      <c r="CL335" s="392"/>
      <c r="CM335" s="392"/>
      <c r="CN335" s="392"/>
      <c r="CO335" s="392"/>
      <c r="CP335" s="392"/>
      <c r="CQ335" s="392"/>
      <c r="CR335" s="392"/>
      <c r="CS335" s="392"/>
      <c r="CT335" s="392"/>
      <c r="CU335" s="392"/>
      <c r="CV335" s="729"/>
      <c r="CW335" s="729"/>
      <c r="CX335" s="729"/>
      <c r="CY335" s="729"/>
      <c r="CZ335" s="729"/>
      <c r="DA335" s="729"/>
      <c r="DB335" s="729"/>
      <c r="DC335" s="729"/>
      <c r="DD335" s="729"/>
      <c r="DE335" s="729"/>
      <c r="DF335" s="729"/>
      <c r="DG335" s="729"/>
      <c r="DH335" s="729"/>
      <c r="DI335" s="729"/>
      <c r="DJ335" s="729"/>
      <c r="DK335" s="729"/>
      <c r="DL335" s="958"/>
      <c r="FJ335" s="940"/>
      <c r="FK335" s="940"/>
      <c r="FL335" s="940"/>
      <c r="FM335" s="940"/>
      <c r="FN335" s="940"/>
      <c r="FO335" s="940"/>
      <c r="FP335" s="940"/>
      <c r="FQ335" s="940"/>
      <c r="FR335" s="940"/>
      <c r="FS335" s="940"/>
    </row>
    <row r="336" spans="1:190" ht="15" hidden="1" customHeight="1" thickBot="1" x14ac:dyDescent="0.2">
      <c r="A336" s="335"/>
      <c r="B336" s="26"/>
      <c r="C336" s="1511"/>
      <c r="D336" s="987"/>
      <c r="E336" s="987"/>
      <c r="F336" s="987"/>
      <c r="G336" s="987"/>
      <c r="H336" s="1512"/>
      <c r="I336" s="1160"/>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11"/>
      <c r="BU336" s="11"/>
      <c r="BV336" s="37"/>
      <c r="BW336" s="37"/>
      <c r="CA336" s="392"/>
      <c r="CB336" s="392"/>
      <c r="CC336" s="392"/>
      <c r="CD336" s="392"/>
      <c r="CE336" s="392"/>
      <c r="CF336" s="392"/>
      <c r="CG336" s="392"/>
      <c r="CH336" s="392"/>
      <c r="CI336" s="392"/>
      <c r="CJ336" s="392"/>
      <c r="CK336" s="392"/>
      <c r="CL336" s="392"/>
      <c r="CM336" s="392"/>
      <c r="CN336" s="392"/>
      <c r="CO336" s="392"/>
      <c r="CP336" s="392"/>
      <c r="CQ336" s="392"/>
      <c r="CR336" s="392"/>
      <c r="CS336" s="392"/>
      <c r="CT336" s="392"/>
      <c r="CU336" s="392"/>
      <c r="CV336" s="729"/>
      <c r="CW336" s="729"/>
      <c r="CX336" s="729"/>
      <c r="CY336" s="729"/>
      <c r="CZ336" s="729"/>
      <c r="DA336" s="729"/>
      <c r="DB336" s="729"/>
      <c r="DC336" s="729"/>
      <c r="DD336" s="729"/>
      <c r="DE336" s="729"/>
      <c r="DF336" s="729"/>
      <c r="DG336" s="729"/>
      <c r="DH336" s="729"/>
      <c r="DI336" s="729"/>
      <c r="DJ336" s="729"/>
      <c r="DK336" s="729"/>
      <c r="DL336" s="958"/>
      <c r="FJ336" s="940"/>
      <c r="FK336" s="940"/>
      <c r="FL336" s="940"/>
      <c r="FM336" s="940"/>
      <c r="FN336" s="940"/>
      <c r="FO336" s="940"/>
      <c r="FP336" s="940"/>
      <c r="FQ336" s="940"/>
      <c r="FR336" s="940"/>
      <c r="FS336" s="940"/>
    </row>
    <row r="337" spans="1:190" s="83" customFormat="1" ht="35.1" hidden="1" customHeight="1" thickBot="1" x14ac:dyDescent="0.2">
      <c r="A337" s="335"/>
      <c r="B337" s="51" t="s">
        <v>32</v>
      </c>
      <c r="C337" s="1513"/>
      <c r="D337" s="1514"/>
      <c r="E337" s="1514"/>
      <c r="F337" s="1514"/>
      <c r="G337" s="1514"/>
      <c r="H337" s="1515"/>
      <c r="I337" s="1161"/>
      <c r="J337" s="2406" t="s">
        <v>1712</v>
      </c>
      <c r="K337" s="2588"/>
      <c r="L337" s="2588"/>
      <c r="M337" s="2588"/>
      <c r="N337" s="2588"/>
      <c r="O337" s="2588"/>
      <c r="P337" s="2588"/>
      <c r="Q337" s="2588"/>
      <c r="R337" s="2588"/>
      <c r="S337" s="2588"/>
      <c r="T337" s="2588"/>
      <c r="U337" s="2588"/>
      <c r="V337" s="2588"/>
      <c r="W337" s="2588"/>
      <c r="X337" s="2588"/>
      <c r="Y337" s="2588"/>
      <c r="Z337" s="2588"/>
      <c r="AA337" s="2588"/>
      <c r="AB337" s="2588"/>
      <c r="AC337" s="2588"/>
      <c r="AD337" s="2588"/>
      <c r="AE337" s="2588"/>
      <c r="AF337" s="2588"/>
      <c r="AG337" s="2588"/>
      <c r="AH337" s="2588"/>
      <c r="AI337" s="2588"/>
      <c r="AJ337" s="2588"/>
      <c r="AK337" s="2588"/>
      <c r="AL337" s="2588"/>
      <c r="AM337" s="2588"/>
      <c r="AN337" s="2588"/>
      <c r="AO337" s="2588"/>
      <c r="AP337" s="2588"/>
      <c r="AQ337" s="2588"/>
      <c r="AR337" s="2588"/>
      <c r="AS337" s="2588"/>
      <c r="AT337" s="2588"/>
      <c r="AU337" s="2588"/>
      <c r="AV337" s="2588"/>
      <c r="AW337" s="2588"/>
      <c r="AX337" s="2588"/>
      <c r="AY337" s="2588"/>
      <c r="AZ337" s="2588"/>
      <c r="BA337" s="2588"/>
      <c r="BB337" s="2588"/>
      <c r="BC337" s="2588"/>
      <c r="BD337" s="2588"/>
      <c r="BE337" s="2588"/>
      <c r="BF337" s="2588"/>
      <c r="BG337" s="2588"/>
      <c r="BH337" s="2588"/>
      <c r="BI337" s="2588"/>
      <c r="BJ337" s="2588"/>
      <c r="BK337" s="2588"/>
      <c r="BL337" s="2064" t="s">
        <v>1738</v>
      </c>
      <c r="BM337" s="2065"/>
      <c r="BN337" s="2065"/>
      <c r="BO337" s="2065"/>
      <c r="BP337" s="2065"/>
      <c r="BQ337" s="2065"/>
      <c r="BR337" s="2065"/>
      <c r="BS337" s="2065"/>
      <c r="BT337" s="2065"/>
      <c r="BU337" s="449"/>
      <c r="BV337" s="456"/>
      <c r="BW337" s="456"/>
      <c r="BX337" s="456"/>
      <c r="BY337" s="472"/>
      <c r="BZ337" s="472"/>
      <c r="CA337" s="457"/>
      <c r="CB337" s="457"/>
      <c r="CC337" s="457"/>
      <c r="CD337" s="457"/>
      <c r="CE337" s="457"/>
      <c r="CF337" s="457"/>
      <c r="CG337" s="457"/>
      <c r="CH337" s="457"/>
      <c r="CI337" s="457"/>
      <c r="CJ337" s="457"/>
      <c r="CK337" s="457"/>
      <c r="CL337" s="457"/>
      <c r="CM337" s="457"/>
      <c r="CN337" s="457"/>
      <c r="CO337" s="457"/>
      <c r="CP337" s="457"/>
      <c r="CQ337" s="457"/>
      <c r="CR337" s="457"/>
      <c r="CS337" s="457"/>
      <c r="CT337" s="457"/>
      <c r="CU337" s="458"/>
      <c r="CV337" s="206"/>
      <c r="CW337" s="206"/>
      <c r="CX337" s="206"/>
      <c r="CY337" s="206"/>
      <c r="CZ337" s="206"/>
      <c r="DA337" s="206"/>
      <c r="DB337" s="206"/>
      <c r="DC337" s="206"/>
      <c r="DD337" s="206"/>
      <c r="DE337" s="206"/>
      <c r="DF337" s="206"/>
      <c r="DG337" s="206"/>
      <c r="DH337" s="206"/>
      <c r="DI337" s="206"/>
      <c r="DJ337" s="206"/>
      <c r="DK337" s="206"/>
      <c r="DL337" s="958"/>
      <c r="DM337" s="940" t="s">
        <v>1691</v>
      </c>
      <c r="DN337" s="978" t="s">
        <v>6004</v>
      </c>
      <c r="DO337" s="940" t="s">
        <v>1690</v>
      </c>
      <c r="DP337" s="940" t="s">
        <v>1688</v>
      </c>
      <c r="DQ337" s="940"/>
      <c r="DR337" s="940"/>
      <c r="DS337" s="940"/>
      <c r="DT337" s="940"/>
      <c r="DU337" s="940"/>
      <c r="DV337" s="940"/>
      <c r="DW337" s="940"/>
      <c r="DX337" s="940"/>
      <c r="DY337" s="940"/>
      <c r="DZ337" s="940"/>
      <c r="EA337" s="940"/>
      <c r="EB337" s="940"/>
      <c r="EC337" s="940"/>
      <c r="ED337" s="940"/>
      <c r="EE337" s="940"/>
      <c r="EF337" s="940"/>
      <c r="EG337" s="940"/>
      <c r="EH337" s="940"/>
      <c r="EI337" s="940"/>
      <c r="EJ337" s="940"/>
      <c r="EK337" s="940"/>
      <c r="EL337" s="940"/>
      <c r="EM337" s="940"/>
      <c r="EN337" s="940"/>
      <c r="EO337" s="940"/>
      <c r="EP337" s="940"/>
      <c r="EQ337" s="940"/>
      <c r="ER337" s="940"/>
      <c r="ES337" s="940"/>
      <c r="ET337" s="940"/>
      <c r="EU337" s="940"/>
      <c r="EV337" s="940"/>
      <c r="EW337" s="940"/>
      <c r="EX337" s="940"/>
      <c r="EY337" s="940"/>
      <c r="EZ337" s="940"/>
      <c r="FA337" s="940"/>
      <c r="FB337" s="940"/>
      <c r="FC337" s="940"/>
      <c r="FD337" s="940"/>
      <c r="FE337" s="940"/>
      <c r="FF337" s="940"/>
      <c r="FG337" s="940"/>
      <c r="FH337" s="940"/>
      <c r="FI337" s="940"/>
      <c r="FJ337" s="940"/>
      <c r="FK337" s="940"/>
      <c r="FL337" s="940"/>
      <c r="FM337" s="940"/>
      <c r="FN337" s="940"/>
      <c r="FO337" s="940"/>
      <c r="FP337" s="940"/>
      <c r="FQ337" s="940"/>
      <c r="FR337" s="940"/>
      <c r="FS337" s="940"/>
      <c r="FT337" s="953"/>
      <c r="FU337" s="953"/>
      <c r="FV337" s="953"/>
      <c r="FW337" s="953"/>
      <c r="FX337" s="953"/>
      <c r="FY337" s="953"/>
      <c r="FZ337" s="953"/>
      <c r="GA337" s="953"/>
      <c r="GB337" s="953"/>
      <c r="GC337" s="953"/>
      <c r="GD337" s="953"/>
      <c r="GE337" s="953"/>
      <c r="GF337" s="953"/>
      <c r="GG337" s="953"/>
      <c r="GH337" s="953"/>
    </row>
    <row r="338" spans="1:190" s="25" customFormat="1" ht="27" hidden="1" customHeight="1" thickBot="1" x14ac:dyDescent="0.2">
      <c r="A338" s="366"/>
      <c r="B338" s="44"/>
      <c r="C338" s="1508"/>
      <c r="D338" s="1509"/>
      <c r="E338" s="1509"/>
      <c r="F338" s="1509"/>
      <c r="G338" s="1509"/>
      <c r="H338" s="1510"/>
      <c r="I338" s="1160"/>
      <c r="J338" s="24"/>
      <c r="K338" s="708"/>
      <c r="L338" s="708"/>
      <c r="M338" s="2373" t="s">
        <v>1456</v>
      </c>
      <c r="N338" s="2373"/>
      <c r="O338" s="2373"/>
      <c r="P338" s="2373"/>
      <c r="Q338" s="2373"/>
      <c r="R338" s="2373"/>
      <c r="S338" s="2636" t="s">
        <v>1611</v>
      </c>
      <c r="T338" s="2637"/>
      <c r="U338" s="2637"/>
      <c r="V338" s="2637"/>
      <c r="W338" s="2637"/>
      <c r="X338" s="2637"/>
      <c r="Y338" s="2637"/>
      <c r="Z338" s="2637"/>
      <c r="AA338" s="2637"/>
      <c r="AB338" s="2607"/>
      <c r="AC338" s="2608"/>
      <c r="AD338" s="2608"/>
      <c r="AE338" s="2608"/>
      <c r="AF338" s="2608"/>
      <c r="AG338" s="2608"/>
      <c r="AH338" s="2608"/>
      <c r="AI338" s="2609"/>
      <c r="AJ338" s="2652" t="s">
        <v>1460</v>
      </c>
      <c r="AK338" s="2653"/>
      <c r="AL338" s="2654"/>
      <c r="AM338" s="2370"/>
      <c r="AN338" s="2371"/>
      <c r="AO338" s="2371"/>
      <c r="AP338" s="2371"/>
      <c r="AQ338" s="2371"/>
      <c r="AR338" s="2371"/>
      <c r="AS338" s="2372"/>
      <c r="AT338" s="2148" t="s">
        <v>1459</v>
      </c>
      <c r="AU338" s="2644"/>
      <c r="AV338" s="2644"/>
      <c r="AW338" s="707"/>
      <c r="AX338" s="707"/>
      <c r="AY338" s="707"/>
      <c r="AZ338" s="707"/>
      <c r="BA338" s="707"/>
      <c r="BB338" s="707"/>
      <c r="BC338" s="707"/>
      <c r="BD338" s="707"/>
      <c r="BE338" s="707"/>
      <c r="BF338" s="707"/>
      <c r="BG338" s="707"/>
      <c r="BH338" s="707"/>
      <c r="BI338" s="707"/>
      <c r="BJ338" s="707"/>
      <c r="BK338" s="707"/>
      <c r="BL338" s="707"/>
      <c r="BM338" s="707"/>
      <c r="BN338" s="707"/>
      <c r="BO338" s="707"/>
      <c r="BP338" s="707"/>
      <c r="BQ338" s="707"/>
      <c r="BR338" s="707"/>
      <c r="BS338" s="707"/>
      <c r="BT338" s="707"/>
      <c r="BU338" s="468"/>
      <c r="BV338" s="468"/>
      <c r="BW338" s="468"/>
      <c r="BX338" s="710"/>
      <c r="BY338" s="710"/>
      <c r="BZ338" s="710"/>
      <c r="CA338" s="390"/>
      <c r="CB338" s="390"/>
      <c r="CC338" s="390"/>
      <c r="CD338" s="390"/>
      <c r="CE338" s="390"/>
      <c r="CF338" s="390"/>
      <c r="CG338" s="390"/>
      <c r="CH338" s="390"/>
      <c r="CI338" s="390"/>
      <c r="CJ338" s="390"/>
      <c r="CK338" s="390"/>
      <c r="CL338" s="390"/>
      <c r="CM338" s="390"/>
      <c r="CN338" s="390"/>
      <c r="CO338" s="390"/>
      <c r="CP338" s="390"/>
      <c r="CQ338" s="390"/>
      <c r="CR338" s="390"/>
      <c r="CS338" s="390"/>
      <c r="CT338" s="390"/>
      <c r="CU338" s="443"/>
      <c r="CV338" s="206"/>
      <c r="CW338" s="206"/>
      <c r="CX338" s="206"/>
      <c r="CY338" s="206"/>
      <c r="CZ338" s="206"/>
      <c r="DA338" s="206"/>
      <c r="DB338" s="206"/>
      <c r="DC338" s="206"/>
      <c r="DD338" s="206"/>
      <c r="DE338" s="206"/>
      <c r="DF338" s="206"/>
      <c r="DG338" s="206"/>
      <c r="DH338" s="206"/>
      <c r="DI338" s="206"/>
      <c r="DJ338" s="206"/>
      <c r="DK338" s="206"/>
      <c r="DL338" s="958"/>
      <c r="DM338" s="1195">
        <f>IF(AB338&gt;0,1,0)</f>
        <v>0</v>
      </c>
      <c r="DN338" s="948">
        <f>IF(AM338="",1,0)</f>
        <v>1</v>
      </c>
      <c r="DO338" s="1196" t="str">
        <f t="shared" ref="DO338:DO344" si="9">IF(DM338=1,"レ","")</f>
        <v/>
      </c>
      <c r="DP338" s="1017" t="str">
        <f t="shared" ref="DP338:DP344" si="10">IF(DM338&lt;&gt;1,"レ","")</f>
        <v>レ</v>
      </c>
      <c r="DQ338" s="940"/>
      <c r="DR338" s="940"/>
      <c r="DS338" s="940"/>
      <c r="DT338" s="940"/>
      <c r="DU338" s="940"/>
      <c r="DV338" s="940"/>
      <c r="DW338" s="940"/>
      <c r="DX338" s="940"/>
      <c r="DY338" s="940"/>
      <c r="DZ338" s="940"/>
      <c r="EA338" s="940"/>
      <c r="EB338" s="940"/>
      <c r="EC338" s="940"/>
      <c r="ED338" s="940"/>
      <c r="EE338" s="940"/>
      <c r="EF338" s="940"/>
      <c r="EG338" s="940"/>
      <c r="EH338" s="940"/>
      <c r="EI338" s="940"/>
      <c r="EJ338" s="940"/>
      <c r="EK338" s="940"/>
      <c r="EL338" s="940"/>
      <c r="EM338" s="940"/>
      <c r="EN338" s="940"/>
      <c r="EO338" s="940"/>
      <c r="EP338" s="940"/>
      <c r="EQ338" s="940"/>
      <c r="ER338" s="940"/>
      <c r="ES338" s="940"/>
      <c r="ET338" s="940"/>
      <c r="EU338" s="940"/>
      <c r="EV338" s="940"/>
      <c r="EW338" s="940"/>
      <c r="EX338" s="940"/>
      <c r="EY338" s="940"/>
      <c r="EZ338" s="940"/>
      <c r="FA338" s="940"/>
      <c r="FB338" s="940"/>
      <c r="FC338" s="940"/>
      <c r="FD338" s="940"/>
      <c r="FE338" s="940"/>
      <c r="FF338" s="940"/>
      <c r="FG338" s="940"/>
      <c r="FH338" s="940"/>
      <c r="FI338" s="940"/>
      <c r="FJ338" s="940"/>
      <c r="FK338" s="940"/>
      <c r="FL338" s="940"/>
      <c r="FM338" s="940"/>
      <c r="FN338" s="940"/>
      <c r="FO338" s="940"/>
      <c r="FP338" s="940"/>
      <c r="FQ338" s="940"/>
      <c r="FR338" s="940"/>
      <c r="FS338" s="940"/>
      <c r="FT338" s="951"/>
      <c r="FU338" s="951"/>
      <c r="FV338" s="951"/>
      <c r="FW338" s="951"/>
      <c r="FX338" s="951"/>
      <c r="FY338" s="951"/>
      <c r="FZ338" s="951"/>
      <c r="GA338" s="951"/>
      <c r="GB338" s="951"/>
      <c r="GC338" s="951"/>
      <c r="GD338" s="951"/>
      <c r="GE338" s="951"/>
      <c r="GF338" s="951"/>
      <c r="GG338" s="951"/>
      <c r="GH338" s="951"/>
    </row>
    <row r="339" spans="1:190" s="25" customFormat="1" ht="27" hidden="1" customHeight="1" x14ac:dyDescent="0.15">
      <c r="A339" s="366"/>
      <c r="B339" s="44"/>
      <c r="C339" s="1508"/>
      <c r="D339" s="1509"/>
      <c r="E339" s="1509"/>
      <c r="F339" s="1509"/>
      <c r="G339" s="1509"/>
      <c r="H339" s="1510"/>
      <c r="I339" s="1160"/>
      <c r="J339" s="24"/>
      <c r="K339" s="708"/>
      <c r="L339" s="708"/>
      <c r="M339" s="2374"/>
      <c r="N339" s="2374"/>
      <c r="O339" s="2374"/>
      <c r="P339" s="2374"/>
      <c r="Q339" s="2374"/>
      <c r="R339" s="2374"/>
      <c r="S339" s="2655" t="s">
        <v>1392</v>
      </c>
      <c r="T339" s="2655"/>
      <c r="U339" s="2655"/>
      <c r="V339" s="2655"/>
      <c r="W339" s="2655"/>
      <c r="X339" s="2655"/>
      <c r="Y339" s="2655"/>
      <c r="Z339" s="2655"/>
      <c r="AA339" s="2656"/>
      <c r="AB339" s="2649"/>
      <c r="AC339" s="2650"/>
      <c r="AD339" s="2650"/>
      <c r="AE339" s="2650"/>
      <c r="AF339" s="2650"/>
      <c r="AG339" s="2650"/>
      <c r="AH339" s="2650"/>
      <c r="AI339" s="2651"/>
      <c r="AJ339" s="2641" t="s">
        <v>1460</v>
      </c>
      <c r="AK339" s="2642"/>
      <c r="AL339" s="2643"/>
      <c r="AM339" s="2638"/>
      <c r="AN339" s="2639"/>
      <c r="AO339" s="2639"/>
      <c r="AP339" s="2639"/>
      <c r="AQ339" s="2639"/>
      <c r="AR339" s="2639"/>
      <c r="AS339" s="2640"/>
      <c r="AT339" s="2634" t="s">
        <v>1459</v>
      </c>
      <c r="AU339" s="2635"/>
      <c r="AV339" s="2635"/>
      <c r="AW339" s="721"/>
      <c r="AX339" s="721"/>
      <c r="AY339" s="721"/>
      <c r="AZ339" s="721"/>
      <c r="BA339" s="721"/>
      <c r="BB339" s="721"/>
      <c r="BC339" s="721"/>
      <c r="BD339" s="721"/>
      <c r="BE339" s="721"/>
      <c r="BF339" s="721"/>
      <c r="BG339" s="721"/>
      <c r="BH339" s="721"/>
      <c r="BI339" s="721"/>
      <c r="BJ339" s="721"/>
      <c r="BK339" s="721"/>
      <c r="BL339" s="721"/>
      <c r="BM339" s="721"/>
      <c r="BN339" s="721"/>
      <c r="BO339" s="721"/>
      <c r="BP339" s="721"/>
      <c r="BQ339" s="721"/>
      <c r="BR339" s="721"/>
      <c r="BS339" s="721"/>
      <c r="BT339" s="721"/>
      <c r="BU339" s="468"/>
      <c r="BV339" s="468"/>
      <c r="BW339" s="468"/>
      <c r="BX339" s="710"/>
      <c r="BY339" s="710"/>
      <c r="BZ339" s="710"/>
      <c r="CA339" s="390"/>
      <c r="CB339" s="390"/>
      <c r="CC339" s="390"/>
      <c r="CD339" s="390"/>
      <c r="CE339" s="390"/>
      <c r="CF339" s="390"/>
      <c r="CG339" s="390"/>
      <c r="CH339" s="390"/>
      <c r="CI339" s="390"/>
      <c r="CJ339" s="390"/>
      <c r="CK339" s="390"/>
      <c r="CL339" s="390"/>
      <c r="CM339" s="390"/>
      <c r="CN339" s="390"/>
      <c r="CO339" s="390"/>
      <c r="CP339" s="390"/>
      <c r="CQ339" s="390"/>
      <c r="CR339" s="390"/>
      <c r="CS339" s="390"/>
      <c r="CT339" s="390"/>
      <c r="CU339" s="443"/>
      <c r="CV339" s="206"/>
      <c r="CW339" s="206"/>
      <c r="CX339" s="206"/>
      <c r="CY339" s="206"/>
      <c r="CZ339" s="206"/>
      <c r="DA339" s="206"/>
      <c r="DB339" s="206"/>
      <c r="DC339" s="206"/>
      <c r="DD339" s="206"/>
      <c r="DE339" s="206"/>
      <c r="DF339" s="206"/>
      <c r="DG339" s="206"/>
      <c r="DH339" s="206"/>
      <c r="DI339" s="206"/>
      <c r="DJ339" s="206"/>
      <c r="DK339" s="206"/>
      <c r="DL339" s="958"/>
      <c r="DM339" s="1195">
        <f>IF(AB339&gt;0,1,0)</f>
        <v>0</v>
      </c>
      <c r="DN339" s="948">
        <f>IF(AM339="",1,0)</f>
        <v>1</v>
      </c>
      <c r="DO339" s="1197" t="str">
        <f t="shared" si="9"/>
        <v/>
      </c>
      <c r="DP339" s="1019" t="str">
        <f t="shared" si="10"/>
        <v>レ</v>
      </c>
      <c r="DQ339" s="940"/>
      <c r="DR339" s="940"/>
      <c r="DS339" s="940"/>
      <c r="DT339" s="940"/>
      <c r="DU339" s="940"/>
      <c r="DV339" s="940"/>
      <c r="DW339" s="940"/>
      <c r="DX339" s="940"/>
      <c r="DY339" s="940"/>
      <c r="DZ339" s="940"/>
      <c r="EA339" s="940"/>
      <c r="EB339" s="940"/>
      <c r="EC339" s="940"/>
      <c r="ED339" s="940"/>
      <c r="EE339" s="940"/>
      <c r="EF339" s="940"/>
      <c r="EG339" s="940"/>
      <c r="EH339" s="940"/>
      <c r="EI339" s="940"/>
      <c r="EJ339" s="940"/>
      <c r="EK339" s="940"/>
      <c r="EL339" s="940"/>
      <c r="EM339" s="940"/>
      <c r="EN339" s="940"/>
      <c r="EO339" s="940"/>
      <c r="EP339" s="940"/>
      <c r="EQ339" s="940"/>
      <c r="ER339" s="940"/>
      <c r="ES339" s="940"/>
      <c r="ET339" s="940"/>
      <c r="EU339" s="940"/>
      <c r="EV339" s="940"/>
      <c r="EW339" s="940"/>
      <c r="EX339" s="940"/>
      <c r="EY339" s="940"/>
      <c r="EZ339" s="940"/>
      <c r="FA339" s="940"/>
      <c r="FB339" s="940"/>
      <c r="FC339" s="940"/>
      <c r="FD339" s="940"/>
      <c r="FE339" s="940"/>
      <c r="FF339" s="940"/>
      <c r="FG339" s="940"/>
      <c r="FH339" s="940"/>
      <c r="FI339" s="940"/>
      <c r="FJ339" s="940"/>
      <c r="FK339" s="940"/>
      <c r="FL339" s="940"/>
      <c r="FM339" s="940"/>
      <c r="FN339" s="940"/>
      <c r="FO339" s="940"/>
      <c r="FP339" s="940"/>
      <c r="FQ339" s="940"/>
      <c r="FR339" s="940"/>
      <c r="FS339" s="940"/>
      <c r="FT339" s="951"/>
      <c r="FU339" s="951"/>
      <c r="FV339" s="951"/>
      <c r="FW339" s="951"/>
      <c r="FX339" s="951"/>
      <c r="FY339" s="951"/>
      <c r="FZ339" s="951"/>
      <c r="GA339" s="951"/>
      <c r="GB339" s="951"/>
      <c r="GC339" s="951"/>
      <c r="GD339" s="951"/>
      <c r="GE339" s="951"/>
      <c r="GF339" s="951"/>
      <c r="GG339" s="951"/>
      <c r="GH339" s="951"/>
    </row>
    <row r="340" spans="1:190" ht="27" hidden="1" customHeight="1" thickBot="1" x14ac:dyDescent="0.2">
      <c r="A340" s="366"/>
      <c r="C340" s="1511"/>
      <c r="D340" s="987"/>
      <c r="E340" s="987"/>
      <c r="F340" s="987"/>
      <c r="G340" s="987"/>
      <c r="H340" s="1512"/>
      <c r="I340" s="1155"/>
      <c r="J340" s="34"/>
      <c r="K340" s="715"/>
      <c r="L340" s="715"/>
      <c r="M340" s="2374"/>
      <c r="N340" s="2374"/>
      <c r="O340" s="2374"/>
      <c r="P340" s="2374"/>
      <c r="Q340" s="2374"/>
      <c r="R340" s="2374"/>
      <c r="S340" s="2267" t="s">
        <v>40</v>
      </c>
      <c r="T340" s="2267"/>
      <c r="U340" s="2267"/>
      <c r="V340" s="2267"/>
      <c r="W340" s="2267"/>
      <c r="X340" s="2267"/>
      <c r="Y340" s="2267"/>
      <c r="Z340" s="2267"/>
      <c r="AA340" s="2267"/>
      <c r="AB340" s="2376"/>
      <c r="AC340" s="2377"/>
      <c r="AD340" s="2377"/>
      <c r="AE340" s="905" t="s">
        <v>4</v>
      </c>
      <c r="AF340" s="2273"/>
      <c r="AG340" s="2273"/>
      <c r="AH340" s="2273"/>
      <c r="AI340" s="2273"/>
      <c r="AJ340" s="2273"/>
      <c r="AK340" s="2273"/>
      <c r="AL340" s="2273"/>
      <c r="AM340" s="2273"/>
      <c r="AN340" s="2273"/>
      <c r="AO340" s="2273"/>
      <c r="AP340" s="2273"/>
      <c r="AQ340" s="2273"/>
      <c r="AR340" s="2273"/>
      <c r="AS340" s="2273"/>
      <c r="AT340" s="2273"/>
      <c r="AU340" s="2273"/>
      <c r="AV340" s="2273"/>
      <c r="AW340" s="899" t="s">
        <v>3</v>
      </c>
      <c r="AX340" s="2268" t="str">
        <f>IF(DM340=1,"←「その他」適用はカッコ内に説明が必要です。","")</f>
        <v/>
      </c>
      <c r="AY340" s="2268"/>
      <c r="AZ340" s="2268"/>
      <c r="BA340" s="2268"/>
      <c r="BB340" s="2268"/>
      <c r="BC340" s="2268"/>
      <c r="BD340" s="2268"/>
      <c r="BE340" s="2268"/>
      <c r="BF340" s="2268"/>
      <c r="BG340" s="2268"/>
      <c r="BH340" s="2268"/>
      <c r="BI340" s="2268"/>
      <c r="BJ340" s="2268"/>
      <c r="BK340" s="2268"/>
      <c r="BL340" s="2268"/>
      <c r="BM340" s="2268"/>
      <c r="BN340" s="2268"/>
      <c r="BO340" s="2268"/>
      <c r="BP340" s="2268"/>
      <c r="BQ340" s="2268"/>
      <c r="BR340" s="2268"/>
      <c r="BS340" s="2268"/>
      <c r="BT340" s="2268"/>
      <c r="BU340" s="468"/>
      <c r="BV340" s="468"/>
      <c r="BW340" s="468"/>
      <c r="BX340" s="710"/>
      <c r="BY340" s="710"/>
      <c r="BZ340" s="710"/>
      <c r="CA340" s="390"/>
      <c r="CB340" s="390"/>
      <c r="CC340" s="390"/>
      <c r="CD340" s="390"/>
      <c r="CE340" s="390"/>
      <c r="CF340" s="390"/>
      <c r="CG340" s="390"/>
      <c r="CH340" s="390"/>
      <c r="CI340" s="390"/>
      <c r="CJ340" s="390"/>
      <c r="CK340" s="390"/>
      <c r="CL340" s="390"/>
      <c r="CM340" s="390"/>
      <c r="CN340" s="390"/>
      <c r="CO340" s="390"/>
      <c r="CP340" s="390"/>
      <c r="CQ340" s="390"/>
      <c r="CR340" s="390"/>
      <c r="CS340" s="390"/>
      <c r="CT340" s="390"/>
      <c r="CU340" s="443"/>
      <c r="DL340" s="958"/>
      <c r="DM340" s="947">
        <f>IF(AB340="有",1,0)</f>
        <v>0</v>
      </c>
      <c r="DO340" s="1022" t="str">
        <f t="shared" si="9"/>
        <v/>
      </c>
      <c r="DP340" s="1023" t="str">
        <f t="shared" si="10"/>
        <v>レ</v>
      </c>
      <c r="DQ340" s="940" t="s">
        <v>1744</v>
      </c>
      <c r="DR340" s="940" t="s">
        <v>787</v>
      </c>
      <c r="DS340" s="940" t="s">
        <v>786</v>
      </c>
      <c r="DT340" s="940" t="s">
        <v>785</v>
      </c>
      <c r="DU340" s="940" t="s">
        <v>784</v>
      </c>
      <c r="FJ340" s="940"/>
      <c r="FK340" s="940"/>
      <c r="FL340" s="940"/>
      <c r="FM340" s="940"/>
      <c r="FN340" s="940"/>
      <c r="FO340" s="940"/>
      <c r="FP340" s="940"/>
      <c r="FQ340" s="940"/>
      <c r="FR340" s="940"/>
      <c r="FS340" s="940"/>
    </row>
    <row r="341" spans="1:190" ht="27" hidden="1" customHeight="1" thickBot="1" x14ac:dyDescent="0.2">
      <c r="A341" s="366"/>
      <c r="C341" s="1511"/>
      <c r="D341" s="987"/>
      <c r="E341" s="987"/>
      <c r="F341" s="987"/>
      <c r="G341" s="987"/>
      <c r="H341" s="1512"/>
      <c r="I341" s="1155"/>
      <c r="J341" s="24"/>
      <c r="K341" s="708"/>
      <c r="L341" s="708"/>
      <c r="M341" s="2373" t="s">
        <v>1457</v>
      </c>
      <c r="N341" s="2373"/>
      <c r="O341" s="2373"/>
      <c r="P341" s="2373"/>
      <c r="Q341" s="2373"/>
      <c r="R341" s="2373"/>
      <c r="S341" s="2636" t="s">
        <v>1458</v>
      </c>
      <c r="T341" s="2637"/>
      <c r="U341" s="2637"/>
      <c r="V341" s="2637"/>
      <c r="W341" s="2637"/>
      <c r="X341" s="2637"/>
      <c r="Y341" s="2637"/>
      <c r="Z341" s="2637"/>
      <c r="AA341" s="2637"/>
      <c r="AB341" s="2631"/>
      <c r="AC341" s="2632"/>
      <c r="AD341" s="2633"/>
      <c r="AE341" s="2344" t="s">
        <v>787</v>
      </c>
      <c r="AF341" s="2272"/>
      <c r="AG341" s="2343"/>
      <c r="AH341" s="2269"/>
      <c r="AI341" s="2270"/>
      <c r="AJ341" s="2270"/>
      <c r="AK341" s="2271" t="s">
        <v>786</v>
      </c>
      <c r="AL341" s="2272"/>
      <c r="AM341" s="2272"/>
      <c r="AN341" s="2343"/>
      <c r="AO341" s="2269"/>
      <c r="AP341" s="2270"/>
      <c r="AQ341" s="2270"/>
      <c r="AR341" s="2271" t="s">
        <v>785</v>
      </c>
      <c r="AS341" s="2272"/>
      <c r="AT341" s="2343"/>
      <c r="AU341" s="2269"/>
      <c r="AV341" s="2270"/>
      <c r="AW341" s="2270"/>
      <c r="AX341" s="2271" t="s">
        <v>3540</v>
      </c>
      <c r="AY341" s="2272"/>
      <c r="AZ341" s="2272"/>
      <c r="BA341" s="2272"/>
      <c r="BB341" s="2272"/>
      <c r="BC341" s="2272"/>
      <c r="BD341" s="2272"/>
      <c r="BE341" s="714"/>
      <c r="BF341" s="714"/>
      <c r="BG341" s="714"/>
      <c r="BH341" s="714"/>
      <c r="BI341" s="714"/>
      <c r="BJ341" s="714"/>
      <c r="BK341" s="714"/>
      <c r="BL341" s="714"/>
      <c r="BM341" s="714"/>
      <c r="BN341" s="714"/>
      <c r="BO341" s="714"/>
      <c r="BP341" s="714"/>
      <c r="BQ341" s="714"/>
      <c r="BR341" s="714"/>
      <c r="BS341" s="714"/>
      <c r="BT341" s="714"/>
      <c r="BU341" s="468"/>
      <c r="BV341" s="468"/>
      <c r="BW341" s="468"/>
      <c r="BX341" s="710"/>
      <c r="BY341" s="710"/>
      <c r="BZ341" s="710"/>
      <c r="CA341" s="390"/>
      <c r="CB341" s="390"/>
      <c r="CC341" s="390"/>
      <c r="CD341" s="390"/>
      <c r="CE341" s="390"/>
      <c r="CF341" s="390"/>
      <c r="CG341" s="390"/>
      <c r="CH341" s="390"/>
      <c r="CI341" s="390"/>
      <c r="CJ341" s="390"/>
      <c r="CK341" s="390"/>
      <c r="CL341" s="390"/>
      <c r="CM341" s="390"/>
      <c r="CN341" s="390"/>
      <c r="CO341" s="390"/>
      <c r="CP341" s="390"/>
      <c r="CQ341" s="390"/>
      <c r="CR341" s="390"/>
      <c r="CS341" s="390"/>
      <c r="CT341" s="390"/>
      <c r="CU341" s="443"/>
      <c r="DL341" s="958"/>
      <c r="DQ341" s="948" t="str">
        <f>IF(COUNTIF(DR341:DU341,"レ")&gt;0,"レ","")</f>
        <v/>
      </c>
      <c r="DR341" s="948" t="str">
        <f>IF(AB341="有","レ","")</f>
        <v/>
      </c>
      <c r="DS341" s="948" t="str">
        <f>IF(AH341="有","レ","")</f>
        <v/>
      </c>
      <c r="DT341" s="948" t="str">
        <f>IF(AO341="有","レ","")</f>
        <v/>
      </c>
      <c r="DU341" s="948" t="str">
        <f>IF(AU341="有","レ","")</f>
        <v/>
      </c>
      <c r="FJ341" s="940"/>
      <c r="FK341" s="940"/>
      <c r="FL341" s="940"/>
      <c r="FM341" s="940"/>
      <c r="FN341" s="940"/>
      <c r="FO341" s="940"/>
      <c r="FP341" s="940"/>
      <c r="FQ341" s="940"/>
      <c r="FR341" s="940"/>
      <c r="FS341" s="940"/>
    </row>
    <row r="342" spans="1:190" ht="27" hidden="1" customHeight="1" x14ac:dyDescent="0.15">
      <c r="A342" s="366"/>
      <c r="C342" s="1511"/>
      <c r="D342" s="987"/>
      <c r="E342" s="987"/>
      <c r="F342" s="987"/>
      <c r="G342" s="987"/>
      <c r="H342" s="1512"/>
      <c r="I342" s="1155"/>
      <c r="J342" s="34"/>
      <c r="K342" s="715"/>
      <c r="L342" s="715"/>
      <c r="M342" s="2374"/>
      <c r="N342" s="2374"/>
      <c r="O342" s="2374"/>
      <c r="P342" s="2374"/>
      <c r="Q342" s="2374"/>
      <c r="R342" s="2374"/>
      <c r="S342" s="2178" t="s">
        <v>1743</v>
      </c>
      <c r="T342" s="2178"/>
      <c r="U342" s="2178"/>
      <c r="V342" s="2178"/>
      <c r="W342" s="2178"/>
      <c r="X342" s="2178"/>
      <c r="Y342" s="2178"/>
      <c r="Z342" s="2178"/>
      <c r="AA342" s="2383"/>
      <c r="AB342" s="2340"/>
      <c r="AC342" s="2341"/>
      <c r="AD342" s="2342"/>
      <c r="AE342" s="738"/>
      <c r="AF342" s="739"/>
      <c r="AG342" s="739"/>
      <c r="AH342" s="739"/>
      <c r="AI342" s="739"/>
      <c r="AJ342" s="739"/>
      <c r="AK342" s="739"/>
      <c r="AL342" s="739"/>
      <c r="AM342" s="739"/>
      <c r="AN342" s="739"/>
      <c r="AO342" s="739"/>
      <c r="AP342" s="739"/>
      <c r="AQ342" s="739"/>
      <c r="AR342" s="739"/>
      <c r="AS342" s="739"/>
      <c r="AT342" s="739"/>
      <c r="AU342" s="739"/>
      <c r="AV342" s="739"/>
      <c r="AW342" s="740"/>
      <c r="AX342" s="708"/>
      <c r="AY342" s="38"/>
      <c r="AZ342" s="38"/>
      <c r="BA342" s="38"/>
      <c r="BB342" s="38"/>
      <c r="BC342" s="38"/>
      <c r="BD342" s="38"/>
      <c r="BE342" s="38"/>
      <c r="BF342" s="38"/>
      <c r="BG342" s="38"/>
      <c r="BH342" s="38"/>
      <c r="BI342" s="38"/>
      <c r="BJ342" s="38"/>
      <c r="BK342" s="38"/>
      <c r="BL342" s="33"/>
      <c r="BM342" s="33"/>
      <c r="BN342" s="33"/>
      <c r="BO342" s="33"/>
      <c r="BP342" s="33"/>
      <c r="BQ342" s="33"/>
      <c r="BR342" s="33"/>
      <c r="BS342" s="33"/>
      <c r="BT342" s="33"/>
      <c r="BU342" s="468"/>
      <c r="BV342" s="468"/>
      <c r="BW342" s="468"/>
      <c r="BX342" s="710"/>
      <c r="BY342" s="710"/>
      <c r="BZ342" s="710"/>
      <c r="CA342" s="390"/>
      <c r="CB342" s="390"/>
      <c r="CC342" s="390"/>
      <c r="CD342" s="390"/>
      <c r="CE342" s="390"/>
      <c r="CF342" s="390"/>
      <c r="CG342" s="390"/>
      <c r="CH342" s="390"/>
      <c r="CI342" s="390"/>
      <c r="CJ342" s="390"/>
      <c r="CK342" s="390"/>
      <c r="CL342" s="390"/>
      <c r="CM342" s="390"/>
      <c r="CN342" s="390"/>
      <c r="CO342" s="390"/>
      <c r="CP342" s="390"/>
      <c r="CQ342" s="390"/>
      <c r="CR342" s="390"/>
      <c r="CS342" s="390"/>
      <c r="CT342" s="390"/>
      <c r="CU342" s="443"/>
      <c r="DL342" s="958"/>
      <c r="DM342" s="947">
        <f>IF(AB342="有",1,0)</f>
        <v>0</v>
      </c>
      <c r="DO342" s="1016" t="str">
        <f t="shared" si="9"/>
        <v/>
      </c>
      <c r="DP342" s="1049"/>
      <c r="FJ342" s="940"/>
      <c r="FK342" s="940"/>
      <c r="FL342" s="940"/>
      <c r="FM342" s="940"/>
      <c r="FN342" s="940"/>
      <c r="FO342" s="940"/>
      <c r="FP342" s="940"/>
      <c r="FQ342" s="940"/>
      <c r="FR342" s="940"/>
      <c r="FS342" s="940"/>
    </row>
    <row r="343" spans="1:190" ht="27" hidden="1" customHeight="1" thickBot="1" x14ac:dyDescent="0.2">
      <c r="A343" s="366"/>
      <c r="C343" s="1511"/>
      <c r="D343" s="987"/>
      <c r="E343" s="987"/>
      <c r="F343" s="987"/>
      <c r="G343" s="987"/>
      <c r="H343" s="1512"/>
      <c r="I343" s="1155"/>
      <c r="J343" s="34"/>
      <c r="K343" s="715"/>
      <c r="L343" s="715"/>
      <c r="M343" s="2375"/>
      <c r="N343" s="2375"/>
      <c r="O343" s="2375"/>
      <c r="P343" s="2375"/>
      <c r="Q343" s="2375"/>
      <c r="R343" s="2375"/>
      <c r="S343" s="2169" t="s">
        <v>40</v>
      </c>
      <c r="T343" s="2169"/>
      <c r="U343" s="2169"/>
      <c r="V343" s="2169"/>
      <c r="W343" s="2169"/>
      <c r="X343" s="2169"/>
      <c r="Y343" s="2169"/>
      <c r="Z343" s="2169"/>
      <c r="AA343" s="2345"/>
      <c r="AB343" s="2346"/>
      <c r="AC343" s="2347"/>
      <c r="AD343" s="2348"/>
      <c r="AE343" s="899" t="s">
        <v>4</v>
      </c>
      <c r="AF343" s="2349"/>
      <c r="AG343" s="2349"/>
      <c r="AH343" s="2349"/>
      <c r="AI343" s="2349"/>
      <c r="AJ343" s="2349"/>
      <c r="AK343" s="2349"/>
      <c r="AL343" s="2349"/>
      <c r="AM343" s="2349"/>
      <c r="AN343" s="2349"/>
      <c r="AO343" s="2349"/>
      <c r="AP343" s="2349"/>
      <c r="AQ343" s="2349"/>
      <c r="AR343" s="2349"/>
      <c r="AS343" s="2349"/>
      <c r="AT343" s="2349"/>
      <c r="AU343" s="2349"/>
      <c r="AV343" s="2349"/>
      <c r="AW343" s="899" t="s">
        <v>3</v>
      </c>
      <c r="AX343" s="2268" t="str">
        <f>IF(DM343=1,"←「その他」適用はカッコ内に説明が必要です。","")</f>
        <v/>
      </c>
      <c r="AY343" s="2268"/>
      <c r="AZ343" s="2268"/>
      <c r="BA343" s="2268"/>
      <c r="BB343" s="2268"/>
      <c r="BC343" s="2268"/>
      <c r="BD343" s="2268"/>
      <c r="BE343" s="2268"/>
      <c r="BF343" s="2268"/>
      <c r="BG343" s="2268"/>
      <c r="BH343" s="2268"/>
      <c r="BI343" s="2268"/>
      <c r="BJ343" s="2268"/>
      <c r="BK343" s="2268"/>
      <c r="BL343" s="2268"/>
      <c r="BM343" s="2268"/>
      <c r="BN343" s="2268"/>
      <c r="BO343" s="2268"/>
      <c r="BP343" s="2268"/>
      <c r="BQ343" s="2268"/>
      <c r="BR343" s="2268"/>
      <c r="BS343" s="2268"/>
      <c r="BT343" s="2268"/>
      <c r="BU343" s="468"/>
      <c r="BV343" s="468"/>
      <c r="BW343" s="468"/>
      <c r="BX343" s="710"/>
      <c r="BY343" s="710"/>
      <c r="BZ343" s="710"/>
      <c r="CA343" s="390"/>
      <c r="CB343" s="390"/>
      <c r="CC343" s="390"/>
      <c r="CD343" s="390"/>
      <c r="CE343" s="390"/>
      <c r="CF343" s="390"/>
      <c r="CG343" s="390"/>
      <c r="CH343" s="390"/>
      <c r="CI343" s="390"/>
      <c r="CJ343" s="390"/>
      <c r="CK343" s="390"/>
      <c r="CL343" s="390"/>
      <c r="CM343" s="390"/>
      <c r="CN343" s="390"/>
      <c r="CO343" s="390"/>
      <c r="CP343" s="390"/>
      <c r="CQ343" s="390"/>
      <c r="CR343" s="390"/>
      <c r="CS343" s="390"/>
      <c r="CT343" s="390"/>
      <c r="CU343" s="443"/>
      <c r="DL343" s="958"/>
      <c r="DM343" s="947">
        <f>IF(AB343="有",1,0)</f>
        <v>0</v>
      </c>
      <c r="DN343" s="940" t="s">
        <v>5996</v>
      </c>
      <c r="DO343" s="1022" t="str">
        <f t="shared" si="9"/>
        <v/>
      </c>
      <c r="DP343" s="1023" t="str">
        <f t="shared" si="10"/>
        <v>レ</v>
      </c>
      <c r="FJ343" s="940"/>
      <c r="FK343" s="940"/>
      <c r="FL343" s="940"/>
      <c r="FM343" s="940"/>
      <c r="FN343" s="940"/>
      <c r="FO343" s="940"/>
      <c r="FP343" s="940"/>
      <c r="FQ343" s="940"/>
      <c r="FR343" s="940"/>
      <c r="FS343" s="940"/>
    </row>
    <row r="344" spans="1:190" s="25" customFormat="1" ht="27" hidden="1" customHeight="1" thickBot="1" x14ac:dyDescent="0.2">
      <c r="A344" s="367"/>
      <c r="B344" s="82"/>
      <c r="C344" s="1508"/>
      <c r="D344" s="1509"/>
      <c r="E344" s="1509"/>
      <c r="F344" s="1509"/>
      <c r="G344" s="1509"/>
      <c r="H344" s="1510"/>
      <c r="I344" s="1160"/>
      <c r="J344" s="24"/>
      <c r="K344" s="708"/>
      <c r="L344" s="708"/>
      <c r="M344" s="2355" t="s">
        <v>1389</v>
      </c>
      <c r="N344" s="2355"/>
      <c r="O344" s="2355"/>
      <c r="P344" s="2355"/>
      <c r="Q344" s="2355"/>
      <c r="R344" s="2355"/>
      <c r="S344" s="2355"/>
      <c r="T344" s="2355"/>
      <c r="U344" s="2355"/>
      <c r="V344" s="2321"/>
      <c r="W344" s="2322"/>
      <c r="X344" s="2322"/>
      <c r="Y344" s="2322"/>
      <c r="Z344" s="2322"/>
      <c r="AA344" s="2322"/>
      <c r="AB344" s="2323"/>
      <c r="AC344" s="906"/>
      <c r="AD344" s="906"/>
      <c r="AE344" s="906"/>
      <c r="AF344" s="906"/>
      <c r="AG344" s="906"/>
      <c r="AH344" s="369"/>
      <c r="AI344" s="369"/>
      <c r="AJ344" s="369"/>
      <c r="AK344" s="370"/>
      <c r="AL344" s="370"/>
      <c r="AM344" s="370"/>
      <c r="AN344" s="370"/>
      <c r="AO344" s="370"/>
      <c r="AP344" s="370"/>
      <c r="AQ344" s="371"/>
      <c r="AR344" s="372"/>
      <c r="AS344" s="708"/>
      <c r="AT344" s="708"/>
      <c r="AU344" s="708"/>
      <c r="AV344" s="708"/>
      <c r="AW344" s="708"/>
      <c r="AX344" s="708"/>
      <c r="AY344" s="708"/>
      <c r="AZ344" s="708"/>
      <c r="BA344" s="708"/>
      <c r="BB344" s="708"/>
      <c r="BC344" s="708"/>
      <c r="BD344" s="707"/>
      <c r="BE344" s="707"/>
      <c r="BF344" s="707"/>
      <c r="BG344" s="707"/>
      <c r="BH344" s="707"/>
      <c r="BI344" s="707"/>
      <c r="BJ344" s="707"/>
      <c r="BK344" s="707"/>
      <c r="BL344" s="707"/>
      <c r="BM344" s="707"/>
      <c r="BN344" s="707"/>
      <c r="BO344" s="707"/>
      <c r="BP344" s="707"/>
      <c r="BQ344" s="707"/>
      <c r="BR344" s="707"/>
      <c r="BS344" s="707"/>
      <c r="BT344" s="707"/>
      <c r="BU344" s="437"/>
      <c r="BV344" s="437"/>
      <c r="BW344" s="437"/>
      <c r="BX344" s="437"/>
      <c r="BY344" s="437"/>
      <c r="BZ344" s="442"/>
      <c r="CA344" s="390"/>
      <c r="CB344" s="390"/>
      <c r="CC344" s="390"/>
      <c r="CD344" s="390"/>
      <c r="CE344" s="390"/>
      <c r="CF344" s="390"/>
      <c r="CG344" s="390"/>
      <c r="CH344" s="390"/>
      <c r="CI344" s="390"/>
      <c r="CJ344" s="390"/>
      <c r="CK344" s="390"/>
      <c r="CL344" s="390"/>
      <c r="CM344" s="390"/>
      <c r="CN344" s="390"/>
      <c r="CO344" s="390"/>
      <c r="CP344" s="390"/>
      <c r="CQ344" s="390"/>
      <c r="CR344" s="390"/>
      <c r="CS344" s="390"/>
      <c r="CT344" s="390"/>
      <c r="CU344" s="443"/>
      <c r="CV344" s="206"/>
      <c r="CW344" s="206"/>
      <c r="CX344" s="206"/>
      <c r="CY344" s="206"/>
      <c r="CZ344" s="206"/>
      <c r="DA344" s="206"/>
      <c r="DB344" s="206"/>
      <c r="DC344" s="206"/>
      <c r="DD344" s="206"/>
      <c r="DE344" s="206"/>
      <c r="DF344" s="206"/>
      <c r="DG344" s="206"/>
      <c r="DH344" s="206"/>
      <c r="DI344" s="206"/>
      <c r="DJ344" s="206"/>
      <c r="DK344" s="206"/>
      <c r="DL344" s="958"/>
      <c r="DM344" s="1050" t="str">
        <f>IF($V$344="有",1,"")</f>
        <v/>
      </c>
      <c r="DN344" s="948" t="str">
        <f>IF($V$344="無","レ","")</f>
        <v/>
      </c>
      <c r="DO344" s="1192" t="str">
        <f t="shared" si="9"/>
        <v/>
      </c>
      <c r="DP344" s="1023" t="str">
        <f t="shared" si="10"/>
        <v>レ</v>
      </c>
      <c r="DQ344" s="940"/>
      <c r="DR344" s="940"/>
      <c r="DS344" s="940"/>
      <c r="DT344" s="940"/>
      <c r="DU344" s="940"/>
      <c r="DV344" s="940"/>
      <c r="DW344" s="940"/>
      <c r="DX344" s="940"/>
      <c r="DY344" s="940"/>
      <c r="DZ344" s="940"/>
      <c r="EA344" s="940"/>
      <c r="EB344" s="940"/>
      <c r="EC344" s="940"/>
      <c r="ED344" s="940"/>
      <c r="EE344" s="940"/>
      <c r="EF344" s="940"/>
      <c r="EG344" s="940"/>
      <c r="EH344" s="940"/>
      <c r="EI344" s="940"/>
      <c r="EJ344" s="940"/>
      <c r="EK344" s="940"/>
      <c r="EL344" s="940"/>
      <c r="EM344" s="940"/>
      <c r="EN344" s="940"/>
      <c r="EO344" s="940"/>
      <c r="EP344" s="940"/>
      <c r="EQ344" s="940"/>
      <c r="ER344" s="940"/>
      <c r="ES344" s="940"/>
      <c r="ET344" s="940"/>
      <c r="EU344" s="940"/>
      <c r="EV344" s="940"/>
      <c r="EW344" s="940"/>
      <c r="EX344" s="940"/>
      <c r="EY344" s="940"/>
      <c r="EZ344" s="940"/>
      <c r="FA344" s="940"/>
      <c r="FB344" s="940"/>
      <c r="FC344" s="940"/>
      <c r="FD344" s="940"/>
      <c r="FE344" s="940"/>
      <c r="FF344" s="940"/>
      <c r="FG344" s="940"/>
      <c r="FH344" s="940"/>
      <c r="FI344" s="940"/>
      <c r="FJ344" s="940"/>
      <c r="FK344" s="940"/>
      <c r="FL344" s="940"/>
      <c r="FM344" s="940"/>
      <c r="FN344" s="940"/>
      <c r="FO344" s="940"/>
      <c r="FP344" s="940"/>
      <c r="FQ344" s="940"/>
      <c r="FR344" s="940"/>
      <c r="FS344" s="940"/>
      <c r="FT344" s="951"/>
      <c r="FU344" s="951"/>
      <c r="FV344" s="951"/>
      <c r="FW344" s="951"/>
      <c r="FX344" s="951"/>
      <c r="FY344" s="951"/>
      <c r="FZ344" s="951"/>
      <c r="GA344" s="951"/>
      <c r="GB344" s="951"/>
      <c r="GC344" s="951"/>
      <c r="GD344" s="951"/>
      <c r="GE344" s="951"/>
      <c r="GF344" s="951"/>
      <c r="GG344" s="951"/>
      <c r="GH344" s="951"/>
    </row>
    <row r="345" spans="1:190" s="25" customFormat="1" ht="27" hidden="1" customHeight="1" thickBot="1" x14ac:dyDescent="0.2">
      <c r="A345" s="367"/>
      <c r="B345" s="82"/>
      <c r="C345" s="1508"/>
      <c r="D345" s="1509"/>
      <c r="E345" s="1509"/>
      <c r="F345" s="1509"/>
      <c r="G345" s="1509"/>
      <c r="H345" s="1510"/>
      <c r="I345" s="1160"/>
      <c r="J345" s="24"/>
      <c r="K345" s="708"/>
      <c r="L345" s="708"/>
      <c r="M345" s="2093" t="s">
        <v>1390</v>
      </c>
      <c r="N345" s="2093"/>
      <c r="O345" s="2093"/>
      <c r="P345" s="2093"/>
      <c r="Q345" s="2093"/>
      <c r="R345" s="2093"/>
      <c r="S345" s="2093"/>
      <c r="T345" s="2093"/>
      <c r="U345" s="2093"/>
      <c r="V345" s="2321"/>
      <c r="W345" s="2322"/>
      <c r="X345" s="2322"/>
      <c r="Y345" s="2322"/>
      <c r="Z345" s="2322"/>
      <c r="AA345" s="2322"/>
      <c r="AB345" s="2323"/>
      <c r="AC345" s="344"/>
      <c r="AD345" s="344"/>
      <c r="AE345" s="345"/>
      <c r="AF345" s="345"/>
      <c r="AG345" s="345"/>
      <c r="AH345" s="346"/>
      <c r="AI345" s="346"/>
      <c r="AJ345" s="346"/>
      <c r="AK345" s="347"/>
      <c r="AL345" s="347"/>
      <c r="AM345" s="347"/>
      <c r="AN345" s="347"/>
      <c r="AO345" s="347"/>
      <c r="AP345" s="347"/>
      <c r="AQ345" s="348"/>
      <c r="AR345" s="349"/>
      <c r="AS345" s="737"/>
      <c r="AT345" s="737"/>
      <c r="AU345" s="737"/>
      <c r="AV345" s="737"/>
      <c r="AW345" s="737"/>
      <c r="AX345" s="707"/>
      <c r="AY345" s="707"/>
      <c r="AZ345" s="707"/>
      <c r="BA345" s="707"/>
      <c r="BB345" s="707"/>
      <c r="BC345" s="707"/>
      <c r="BD345" s="707"/>
      <c r="BE345" s="707"/>
      <c r="BF345" s="707"/>
      <c r="BG345" s="707"/>
      <c r="BH345" s="707"/>
      <c r="BI345" s="707"/>
      <c r="BJ345" s="707"/>
      <c r="BK345" s="707"/>
      <c r="BL345" s="707"/>
      <c r="BM345" s="707"/>
      <c r="BN345" s="707"/>
      <c r="BO345" s="707"/>
      <c r="BP345" s="707"/>
      <c r="BQ345" s="707"/>
      <c r="BR345" s="707"/>
      <c r="BS345" s="707"/>
      <c r="BT345" s="707"/>
      <c r="BU345" s="437"/>
      <c r="BV345" s="437"/>
      <c r="BW345" s="437"/>
      <c r="BX345" s="437"/>
      <c r="BY345" s="437"/>
      <c r="BZ345" s="442"/>
      <c r="CA345" s="390"/>
      <c r="CB345" s="390"/>
      <c r="CC345" s="390"/>
      <c r="CD345" s="390"/>
      <c r="CE345" s="390"/>
      <c r="CF345" s="390"/>
      <c r="CG345" s="390"/>
      <c r="CH345" s="390"/>
      <c r="CI345" s="390"/>
      <c r="CJ345" s="390"/>
      <c r="CK345" s="390"/>
      <c r="CL345" s="390"/>
      <c r="CM345" s="390"/>
      <c r="CN345" s="390"/>
      <c r="CO345" s="390"/>
      <c r="CP345" s="390"/>
      <c r="CQ345" s="390"/>
      <c r="CR345" s="390"/>
      <c r="CS345" s="390"/>
      <c r="CT345" s="390"/>
      <c r="CU345" s="443"/>
      <c r="CV345" s="206"/>
      <c r="CW345" s="206"/>
      <c r="CX345" s="206"/>
      <c r="CY345" s="206"/>
      <c r="CZ345" s="206"/>
      <c r="DA345" s="206"/>
      <c r="DB345" s="206"/>
      <c r="DC345" s="206"/>
      <c r="DD345" s="206"/>
      <c r="DE345" s="206"/>
      <c r="DF345" s="206"/>
      <c r="DG345" s="206"/>
      <c r="DH345" s="206"/>
      <c r="DI345" s="206"/>
      <c r="DJ345" s="206"/>
      <c r="DK345" s="206"/>
      <c r="DL345" s="958"/>
      <c r="DM345" s="964" t="s">
        <v>1749</v>
      </c>
      <c r="DN345" s="1193" t="s">
        <v>1750</v>
      </c>
      <c r="DO345" s="1052" t="s">
        <v>1739</v>
      </c>
      <c r="DP345" s="1053" t="s">
        <v>1513</v>
      </c>
      <c r="DQ345" s="1053" t="s">
        <v>1514</v>
      </c>
      <c r="DR345" s="1053" t="s">
        <v>5</v>
      </c>
      <c r="DS345" s="940"/>
      <c r="DT345" s="940"/>
      <c r="DU345" s="940"/>
      <c r="DV345" s="940"/>
      <c r="DW345" s="940"/>
      <c r="DX345" s="940"/>
      <c r="DY345" s="940"/>
      <c r="DZ345" s="940"/>
      <c r="EA345" s="940"/>
      <c r="EB345" s="940"/>
      <c r="EC345" s="940"/>
      <c r="ED345" s="940"/>
      <c r="EE345" s="940"/>
      <c r="EF345" s="940"/>
      <c r="EG345" s="940"/>
      <c r="EH345" s="940"/>
      <c r="EI345" s="940"/>
      <c r="EJ345" s="940"/>
      <c r="EK345" s="940"/>
      <c r="EL345" s="940"/>
      <c r="EM345" s="940"/>
      <c r="EN345" s="940"/>
      <c r="EO345" s="940"/>
      <c r="EP345" s="940"/>
      <c r="EQ345" s="940"/>
      <c r="ER345" s="940"/>
      <c r="ES345" s="940"/>
      <c r="ET345" s="940"/>
      <c r="EU345" s="940"/>
      <c r="EV345" s="940"/>
      <c r="EW345" s="940"/>
      <c r="EX345" s="940"/>
      <c r="EY345" s="940"/>
      <c r="EZ345" s="940"/>
      <c r="FA345" s="940"/>
      <c r="FB345" s="940"/>
      <c r="FC345" s="940"/>
      <c r="FD345" s="940"/>
      <c r="FE345" s="940"/>
      <c r="FF345" s="940"/>
      <c r="FG345" s="940"/>
      <c r="FH345" s="940"/>
      <c r="FI345" s="940"/>
      <c r="FJ345" s="940"/>
      <c r="FK345" s="940"/>
      <c r="FL345" s="940"/>
      <c r="FM345" s="940"/>
      <c r="FN345" s="940"/>
      <c r="FO345" s="940"/>
      <c r="FP345" s="940"/>
      <c r="FQ345" s="940"/>
      <c r="FR345" s="940"/>
      <c r="FS345" s="940"/>
      <c r="FT345" s="951"/>
      <c r="FU345" s="951"/>
      <c r="FV345" s="951"/>
      <c r="FW345" s="951"/>
      <c r="FX345" s="951"/>
      <c r="FY345" s="951"/>
      <c r="FZ345" s="951"/>
      <c r="GA345" s="951"/>
      <c r="GB345" s="951"/>
      <c r="GC345" s="951"/>
      <c r="GD345" s="951"/>
      <c r="GE345" s="951"/>
      <c r="GF345" s="951"/>
      <c r="GG345" s="951"/>
      <c r="GH345" s="951"/>
    </row>
    <row r="346" spans="1:190" s="25" customFormat="1" ht="27" hidden="1" customHeight="1" thickBot="1" x14ac:dyDescent="0.2">
      <c r="A346" s="29"/>
      <c r="B346" s="8"/>
      <c r="C346" s="1508"/>
      <c r="D346" s="1509"/>
      <c r="E346" s="1509"/>
      <c r="F346" s="1509"/>
      <c r="G346" s="1509"/>
      <c r="H346" s="1510"/>
      <c r="I346" s="1160"/>
      <c r="J346" s="22"/>
      <c r="K346" s="717"/>
      <c r="L346" s="717"/>
      <c r="M346" s="2645" t="s">
        <v>1391</v>
      </c>
      <c r="N346" s="2645"/>
      <c r="O346" s="2645"/>
      <c r="P346" s="2645"/>
      <c r="Q346" s="2645"/>
      <c r="R346" s="2645"/>
      <c r="S346" s="2645"/>
      <c r="T346" s="2645"/>
      <c r="U346" s="2645"/>
      <c r="V346" s="2646"/>
      <c r="W346" s="2647"/>
      <c r="X346" s="2647"/>
      <c r="Y346" s="2647"/>
      <c r="Z346" s="2647"/>
      <c r="AA346" s="2647"/>
      <c r="AB346" s="2648"/>
      <c r="AC346" s="80"/>
      <c r="AD346" s="80"/>
      <c r="AE346" s="907" t="s">
        <v>4</v>
      </c>
      <c r="AF346" s="2327"/>
      <c r="AG346" s="2327"/>
      <c r="AH346" s="2327"/>
      <c r="AI346" s="2327"/>
      <c r="AJ346" s="2327"/>
      <c r="AK346" s="2327"/>
      <c r="AL346" s="2327"/>
      <c r="AM346" s="2327"/>
      <c r="AN346" s="2327"/>
      <c r="AO346" s="2327"/>
      <c r="AP346" s="2327"/>
      <c r="AQ346" s="2327"/>
      <c r="AR346" s="2327"/>
      <c r="AS346" s="2327"/>
      <c r="AT346" s="2327"/>
      <c r="AU346" s="2327"/>
      <c r="AV346" s="2327"/>
      <c r="AW346" s="907" t="s">
        <v>3</v>
      </c>
      <c r="AX346" s="2350" t="str">
        <f>IF(DR346="レ","←「その他」適用はカッコ内に説明が必要です。","")</f>
        <v/>
      </c>
      <c r="AY346" s="2350"/>
      <c r="AZ346" s="2350"/>
      <c r="BA346" s="2350"/>
      <c r="BB346" s="2350"/>
      <c r="BC346" s="2350"/>
      <c r="BD346" s="2350"/>
      <c r="BE346" s="2350"/>
      <c r="BF346" s="2350"/>
      <c r="BG346" s="2350"/>
      <c r="BH346" s="2350"/>
      <c r="BI346" s="2350"/>
      <c r="BJ346" s="2350"/>
      <c r="BK346" s="2350"/>
      <c r="BL346" s="2350"/>
      <c r="BM346" s="2350"/>
      <c r="BN346" s="2350"/>
      <c r="BO346" s="2350"/>
      <c r="BP346" s="2350"/>
      <c r="BQ346" s="2350"/>
      <c r="BR346" s="2350"/>
      <c r="BS346" s="2350"/>
      <c r="BT346" s="2350"/>
      <c r="BU346" s="460"/>
      <c r="BV346" s="445"/>
      <c r="BW346" s="445"/>
      <c r="BX346" s="445"/>
      <c r="BY346" s="445"/>
      <c r="BZ346" s="445"/>
      <c r="CA346" s="446"/>
      <c r="CB346" s="446"/>
      <c r="CC346" s="446"/>
      <c r="CD346" s="446"/>
      <c r="CE346" s="446"/>
      <c r="CF346" s="446"/>
      <c r="CG346" s="446"/>
      <c r="CH346" s="446"/>
      <c r="CI346" s="446"/>
      <c r="CJ346" s="446"/>
      <c r="CK346" s="446"/>
      <c r="CL346" s="446"/>
      <c r="CM346" s="446"/>
      <c r="CN346" s="446"/>
      <c r="CO346" s="446"/>
      <c r="CP346" s="446"/>
      <c r="CQ346" s="446"/>
      <c r="CR346" s="446"/>
      <c r="CS346" s="446"/>
      <c r="CT346" s="446"/>
      <c r="CU346" s="447"/>
      <c r="CV346" s="206"/>
      <c r="CW346" s="206"/>
      <c r="CX346" s="206"/>
      <c r="CY346" s="206"/>
      <c r="CZ346" s="206"/>
      <c r="DA346" s="206"/>
      <c r="DB346" s="206"/>
      <c r="DC346" s="206"/>
      <c r="DD346" s="206"/>
      <c r="DE346" s="206"/>
      <c r="DF346" s="206"/>
      <c r="DG346" s="206"/>
      <c r="DH346" s="206"/>
      <c r="DI346" s="206"/>
      <c r="DJ346" s="206"/>
      <c r="DK346" s="206"/>
      <c r="DL346" s="958"/>
      <c r="DM346" s="964" t="str">
        <f>IF(V345="中央式","レ","")</f>
        <v/>
      </c>
      <c r="DN346" s="1051" t="str">
        <f>IF(V345="局所式","レ","")</f>
        <v/>
      </c>
      <c r="DO346" s="1054" t="str">
        <f>IF(COUNTIF($V$346,DO345)=1,"レ","")</f>
        <v/>
      </c>
      <c r="DP346" s="1054" t="str">
        <f>IF(COUNTIF($V$346,DP345)=1,"レ","")</f>
        <v/>
      </c>
      <c r="DQ346" s="1054" t="str">
        <f>IF(COUNTIF($V$346,DQ345)=1,"レ","")</f>
        <v/>
      </c>
      <c r="DR346" s="1054" t="str">
        <f>IF(COUNTIF($V$346,DR345)=1,"レ","")</f>
        <v/>
      </c>
      <c r="DS346" s="940"/>
      <c r="DT346" s="940"/>
      <c r="DU346" s="940"/>
      <c r="DV346" s="940"/>
      <c r="DW346" s="940"/>
      <c r="DX346" s="940"/>
      <c r="DY346" s="940"/>
      <c r="DZ346" s="940"/>
      <c r="EA346" s="940"/>
      <c r="EB346" s="940"/>
      <c r="EC346" s="940"/>
      <c r="ED346" s="940"/>
      <c r="EE346" s="940"/>
      <c r="EF346" s="940"/>
      <c r="EG346" s="940"/>
      <c r="EH346" s="940"/>
      <c r="EI346" s="940"/>
      <c r="EJ346" s="940"/>
      <c r="EK346" s="940"/>
      <c r="EL346" s="940"/>
      <c r="EM346" s="940"/>
      <c r="EN346" s="940"/>
      <c r="EO346" s="940"/>
      <c r="EP346" s="940"/>
      <c r="EQ346" s="940"/>
      <c r="ER346" s="940"/>
      <c r="ES346" s="940"/>
      <c r="ET346" s="940"/>
      <c r="EU346" s="940"/>
      <c r="EV346" s="940"/>
      <c r="EW346" s="940"/>
      <c r="EX346" s="940"/>
      <c r="EY346" s="940"/>
      <c r="EZ346" s="940"/>
      <c r="FA346" s="940"/>
      <c r="FB346" s="940"/>
      <c r="FC346" s="940"/>
      <c r="FD346" s="940"/>
      <c r="FE346" s="940"/>
      <c r="FF346" s="940"/>
      <c r="FG346" s="940"/>
      <c r="FH346" s="940"/>
      <c r="FI346" s="940"/>
      <c r="FJ346" s="940"/>
      <c r="FK346" s="940"/>
      <c r="FL346" s="940"/>
      <c r="FM346" s="940"/>
      <c r="FN346" s="940"/>
      <c r="FO346" s="940"/>
      <c r="FP346" s="940"/>
      <c r="FQ346" s="940"/>
      <c r="FR346" s="940"/>
      <c r="FS346" s="940"/>
      <c r="FT346" s="951"/>
      <c r="FU346" s="951"/>
      <c r="FV346" s="951"/>
      <c r="FW346" s="951"/>
      <c r="FX346" s="951"/>
      <c r="FY346" s="951"/>
      <c r="FZ346" s="951"/>
      <c r="GA346" s="951"/>
      <c r="GB346" s="951"/>
      <c r="GC346" s="951"/>
      <c r="GD346" s="951"/>
      <c r="GE346" s="951"/>
      <c r="GF346" s="951"/>
      <c r="GG346" s="951"/>
      <c r="GH346" s="951"/>
    </row>
    <row r="347" spans="1:190" ht="15" hidden="1" customHeight="1" x14ac:dyDescent="0.15">
      <c r="A347" s="366"/>
      <c r="B347" s="26"/>
      <c r="C347" s="1511"/>
      <c r="D347" s="987"/>
      <c r="E347" s="987"/>
      <c r="F347" s="987"/>
      <c r="G347" s="987"/>
      <c r="H347" s="1512"/>
      <c r="I347" s="1160"/>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11"/>
      <c r="BS347" s="11"/>
      <c r="BT347" s="11"/>
      <c r="BU347" s="11"/>
      <c r="BV347" s="37"/>
      <c r="BW347" s="37"/>
      <c r="CA347" s="392"/>
      <c r="CB347" s="392"/>
      <c r="CC347" s="392"/>
      <c r="CD347" s="392"/>
      <c r="CE347" s="392"/>
      <c r="CF347" s="392"/>
      <c r="CG347" s="392"/>
      <c r="CH347" s="392"/>
      <c r="CI347" s="392"/>
      <c r="CJ347" s="392"/>
      <c r="CK347" s="392"/>
      <c r="CL347" s="392"/>
      <c r="CM347" s="392"/>
      <c r="CN347" s="392"/>
      <c r="CO347" s="392"/>
      <c r="CP347" s="392"/>
      <c r="CQ347" s="392"/>
      <c r="CR347" s="392"/>
      <c r="CS347" s="392"/>
      <c r="CT347" s="392"/>
      <c r="CU347" s="392"/>
      <c r="CV347" s="729"/>
      <c r="CW347" s="729"/>
      <c r="CX347" s="729"/>
      <c r="CY347" s="729"/>
      <c r="CZ347" s="729"/>
      <c r="DA347" s="729"/>
      <c r="DB347" s="729"/>
      <c r="DC347" s="729"/>
      <c r="DD347" s="729"/>
      <c r="DE347" s="729"/>
      <c r="DF347" s="729"/>
      <c r="DG347" s="729"/>
      <c r="DH347" s="729"/>
      <c r="DI347" s="729"/>
      <c r="DJ347" s="729"/>
      <c r="DK347" s="729"/>
      <c r="DL347" s="958"/>
      <c r="DM347" s="963"/>
      <c r="FJ347" s="940"/>
      <c r="FK347" s="940"/>
      <c r="FL347" s="940"/>
      <c r="FM347" s="940"/>
      <c r="FN347" s="940"/>
      <c r="FO347" s="940"/>
      <c r="FP347" s="940"/>
      <c r="FQ347" s="940"/>
      <c r="FR347" s="940"/>
      <c r="FS347" s="940"/>
    </row>
    <row r="348" spans="1:190" ht="15" customHeight="1" thickBot="1" x14ac:dyDescent="0.2">
      <c r="A348" s="366"/>
      <c r="B348" s="26"/>
      <c r="C348" s="1511"/>
      <c r="D348" s="987"/>
      <c r="E348" s="987"/>
      <c r="F348" s="987"/>
      <c r="G348" s="987"/>
      <c r="H348" s="1512"/>
      <c r="I348" s="1160"/>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19"/>
      <c r="BW348" s="19"/>
      <c r="CA348" s="361"/>
      <c r="CB348" s="361"/>
      <c r="CC348" s="361"/>
      <c r="CD348" s="361"/>
      <c r="CE348" s="361"/>
      <c r="CF348" s="361"/>
      <c r="CG348" s="361"/>
      <c r="CH348" s="361"/>
      <c r="CI348" s="361"/>
      <c r="CJ348" s="361"/>
      <c r="CK348" s="361"/>
      <c r="CL348" s="361"/>
      <c r="CM348" s="361"/>
      <c r="CN348" s="361"/>
      <c r="CO348" s="361"/>
      <c r="CP348" s="361"/>
      <c r="CQ348" s="361"/>
      <c r="CR348" s="361"/>
      <c r="CS348" s="361"/>
      <c r="CT348" s="361"/>
      <c r="CU348" s="361"/>
      <c r="DL348" s="958"/>
      <c r="FJ348" s="940"/>
      <c r="FK348" s="940"/>
      <c r="FL348" s="940"/>
      <c r="FM348" s="940"/>
      <c r="FN348" s="940"/>
      <c r="FO348" s="940"/>
      <c r="FP348" s="940"/>
      <c r="FQ348" s="940"/>
      <c r="FR348" s="940"/>
      <c r="FS348" s="940"/>
    </row>
    <row r="349" spans="1:190" s="25" customFormat="1" ht="35.1" customHeight="1" x14ac:dyDescent="0.15">
      <c r="A349" s="365"/>
      <c r="B349" s="26"/>
      <c r="C349" s="1508"/>
      <c r="D349" s="1509"/>
      <c r="E349" s="1509"/>
      <c r="F349" s="1509"/>
      <c r="G349" s="1509"/>
      <c r="H349" s="1510"/>
      <c r="I349" s="1160"/>
      <c r="J349" s="2406" t="s">
        <v>1713</v>
      </c>
      <c r="K349" s="2493"/>
      <c r="L349" s="2493"/>
      <c r="M349" s="2493"/>
      <c r="N349" s="2493"/>
      <c r="O349" s="2493"/>
      <c r="P349" s="2493"/>
      <c r="Q349" s="2493"/>
      <c r="R349" s="2493"/>
      <c r="S349" s="2493"/>
      <c r="T349" s="2493"/>
      <c r="U349" s="2493"/>
      <c r="V349" s="2493"/>
      <c r="W349" s="2493"/>
      <c r="X349" s="2493"/>
      <c r="Y349" s="2493"/>
      <c r="Z349" s="2493"/>
      <c r="AA349" s="2493"/>
      <c r="AB349" s="2493"/>
      <c r="AC349" s="2493"/>
      <c r="AD349" s="2493"/>
      <c r="AE349" s="2493"/>
      <c r="AF349" s="2493"/>
      <c r="AG349" s="2493"/>
      <c r="AH349" s="2493"/>
      <c r="AI349" s="2493"/>
      <c r="AJ349" s="2493"/>
      <c r="AK349" s="2493"/>
      <c r="AL349" s="2493"/>
      <c r="AM349" s="2493"/>
      <c r="AN349" s="2493"/>
      <c r="AO349" s="2493"/>
      <c r="AP349" s="2493"/>
      <c r="AQ349" s="2493"/>
      <c r="AR349" s="2493"/>
      <c r="AS349" s="2493"/>
      <c r="AT349" s="2493"/>
      <c r="AU349" s="2493"/>
      <c r="AV349" s="2493"/>
      <c r="AW349" s="2493"/>
      <c r="AX349" s="2493"/>
      <c r="AY349" s="2493"/>
      <c r="AZ349" s="2493"/>
      <c r="BA349" s="2493"/>
      <c r="BB349" s="2493"/>
      <c r="BC349" s="2493"/>
      <c r="BD349" s="2493"/>
      <c r="BE349" s="2493"/>
      <c r="BF349" s="2493"/>
      <c r="BG349" s="2493"/>
      <c r="BH349" s="2493"/>
      <c r="BI349" s="2493"/>
      <c r="BJ349" s="2493"/>
      <c r="BK349" s="2493"/>
      <c r="BL349" s="2657" t="s">
        <v>1</v>
      </c>
      <c r="BM349" s="2657"/>
      <c r="BN349" s="2657"/>
      <c r="BO349" s="2657"/>
      <c r="BP349" s="2657"/>
      <c r="BQ349" s="2657"/>
      <c r="BR349" s="2657"/>
      <c r="BS349" s="2657"/>
      <c r="BT349" s="2657"/>
      <c r="BU349" s="473"/>
      <c r="BV349" s="474"/>
      <c r="BW349" s="474"/>
      <c r="BX349" s="456"/>
      <c r="BY349" s="456"/>
      <c r="BZ349" s="456"/>
      <c r="CA349" s="457"/>
      <c r="CB349" s="457"/>
      <c r="CC349" s="457"/>
      <c r="CD349" s="457"/>
      <c r="CE349" s="457"/>
      <c r="CF349" s="457"/>
      <c r="CG349" s="457"/>
      <c r="CH349" s="457"/>
      <c r="CI349" s="457"/>
      <c r="CJ349" s="457"/>
      <c r="CK349" s="457"/>
      <c r="CL349" s="457"/>
      <c r="CM349" s="457"/>
      <c r="CN349" s="457"/>
      <c r="CO349" s="457"/>
      <c r="CP349" s="457"/>
      <c r="CQ349" s="457"/>
      <c r="CR349" s="457"/>
      <c r="CS349" s="457"/>
      <c r="CT349" s="457"/>
      <c r="CU349" s="458"/>
      <c r="CV349" s="206"/>
      <c r="CW349" s="206"/>
      <c r="CX349" s="206"/>
      <c r="CY349" s="206"/>
      <c r="CZ349" s="206"/>
      <c r="DA349" s="206"/>
      <c r="DB349" s="206"/>
      <c r="DC349" s="206"/>
      <c r="DD349" s="206"/>
      <c r="DE349" s="206"/>
      <c r="DF349" s="206"/>
      <c r="DG349" s="206"/>
      <c r="DH349" s="206"/>
      <c r="DI349" s="206"/>
      <c r="DJ349" s="206"/>
      <c r="DK349" s="206"/>
      <c r="DL349" s="958"/>
      <c r="DM349" s="940"/>
      <c r="DN349" s="940"/>
      <c r="DO349" s="940"/>
      <c r="DP349" s="940"/>
      <c r="DQ349" s="940"/>
      <c r="DR349" s="940"/>
      <c r="DS349" s="940" t="s">
        <v>1693</v>
      </c>
      <c r="DT349" s="940"/>
      <c r="DU349" s="940"/>
      <c r="DV349" s="940"/>
      <c r="DW349" s="940"/>
      <c r="DX349" s="940"/>
      <c r="DY349" s="940"/>
      <c r="DZ349" s="940"/>
      <c r="EA349" s="940"/>
      <c r="EB349" s="940"/>
      <c r="EC349" s="940"/>
      <c r="ED349" s="940"/>
      <c r="EE349" s="940"/>
      <c r="EF349" s="940"/>
      <c r="EG349" s="940"/>
      <c r="EH349" s="940"/>
      <c r="EI349" s="940"/>
      <c r="EJ349" s="940"/>
      <c r="EK349" s="940"/>
      <c r="EL349" s="940"/>
      <c r="EM349" s="940"/>
      <c r="EN349" s="940"/>
      <c r="EO349" s="940"/>
      <c r="EP349" s="940"/>
      <c r="EQ349" s="940"/>
      <c r="ER349" s="940"/>
      <c r="ES349" s="940"/>
      <c r="ET349" s="940"/>
      <c r="EU349" s="940"/>
      <c r="EV349" s="940"/>
      <c r="EW349" s="940"/>
      <c r="EX349" s="940"/>
      <c r="EY349" s="940"/>
      <c r="EZ349" s="940"/>
      <c r="FA349" s="940"/>
      <c r="FB349" s="940"/>
      <c r="FC349" s="940"/>
      <c r="FD349" s="940"/>
      <c r="FE349" s="940"/>
      <c r="FF349" s="940"/>
      <c r="FG349" s="940"/>
      <c r="FH349" s="940"/>
      <c r="FI349" s="940"/>
      <c r="FJ349" s="940"/>
      <c r="FK349" s="940"/>
      <c r="FL349" s="940"/>
      <c r="FM349" s="940"/>
      <c r="FN349" s="940"/>
      <c r="FO349" s="940"/>
      <c r="FP349" s="940"/>
      <c r="FQ349" s="940"/>
      <c r="FR349" s="940"/>
      <c r="FS349" s="940"/>
      <c r="FT349" s="951"/>
      <c r="FU349" s="951"/>
      <c r="FV349" s="951"/>
      <c r="FW349" s="951"/>
      <c r="FX349" s="951"/>
      <c r="FY349" s="951"/>
      <c r="FZ349" s="951"/>
      <c r="GA349" s="951"/>
      <c r="GB349" s="951"/>
      <c r="GC349" s="951"/>
      <c r="GD349" s="951"/>
      <c r="GE349" s="951"/>
      <c r="GF349" s="951"/>
      <c r="GG349" s="951"/>
      <c r="GH349" s="951"/>
    </row>
    <row r="350" spans="1:190" s="25" customFormat="1" ht="27" customHeight="1" x14ac:dyDescent="0.15">
      <c r="A350" s="365"/>
      <c r="B350" s="26"/>
      <c r="C350" s="1508"/>
      <c r="D350" s="1509"/>
      <c r="E350" s="1509"/>
      <c r="F350" s="1509"/>
      <c r="G350" s="1509"/>
      <c r="H350" s="1510"/>
      <c r="I350" s="1160"/>
      <c r="J350" s="24"/>
      <c r="K350" s="708"/>
      <c r="L350" s="708"/>
      <c r="M350" s="2543" t="s">
        <v>0</v>
      </c>
      <c r="N350" s="2543"/>
      <c r="O350" s="2543"/>
      <c r="P350" s="2543"/>
      <c r="Q350" s="2543"/>
      <c r="R350" s="2543"/>
      <c r="S350" s="2543"/>
      <c r="T350" s="2543"/>
      <c r="U350" s="2543"/>
      <c r="V350" s="2543"/>
      <c r="W350" s="2543"/>
      <c r="X350" s="2543"/>
      <c r="Y350" s="2543"/>
      <c r="Z350" s="2543"/>
      <c r="AA350" s="2543"/>
      <c r="AB350" s="2671"/>
      <c r="AC350" s="2672"/>
      <c r="AD350" s="2672"/>
      <c r="AE350" s="2672"/>
      <c r="AF350" s="2672"/>
      <c r="AG350" s="2672"/>
      <c r="AH350" s="2672"/>
      <c r="AI350" s="2672"/>
      <c r="AJ350" s="2672"/>
      <c r="AK350" s="2672"/>
      <c r="AL350" s="2672"/>
      <c r="AM350" s="2672"/>
      <c r="AN350" s="2672"/>
      <c r="AO350" s="2672"/>
      <c r="AP350" s="2672"/>
      <c r="AQ350" s="2672"/>
      <c r="AR350" s="2672"/>
      <c r="AS350" s="2672"/>
      <c r="AT350" s="2672"/>
      <c r="AU350" s="2672"/>
      <c r="AV350" s="2672"/>
      <c r="AW350" s="2672"/>
      <c r="AX350" s="2672"/>
      <c r="AY350" s="2672"/>
      <c r="AZ350" s="2672"/>
      <c r="BA350" s="2672"/>
      <c r="BB350" s="2672"/>
      <c r="BC350" s="2672"/>
      <c r="BD350" s="2672"/>
      <c r="BE350" s="2672"/>
      <c r="BF350" s="2672"/>
      <c r="BG350" s="2672"/>
      <c r="BH350" s="2672"/>
      <c r="BI350" s="2672"/>
      <c r="BJ350" s="2672"/>
      <c r="BK350" s="2672"/>
      <c r="BL350" s="2672"/>
      <c r="BM350" s="2672"/>
      <c r="BN350" s="2672"/>
      <c r="BO350" s="2672"/>
      <c r="BP350" s="2672"/>
      <c r="BQ350" s="2672"/>
      <c r="BR350" s="2672"/>
      <c r="BS350" s="2672"/>
      <c r="BT350" s="2673"/>
      <c r="BU350" s="33"/>
      <c r="BV350" s="462"/>
      <c r="BW350" s="462"/>
      <c r="BX350" s="710"/>
      <c r="BY350" s="710"/>
      <c r="BZ350" s="710"/>
      <c r="CA350" s="390"/>
      <c r="CB350" s="390"/>
      <c r="CC350" s="390"/>
      <c r="CD350" s="390"/>
      <c r="CE350" s="390"/>
      <c r="CF350" s="390"/>
      <c r="CG350" s="390"/>
      <c r="CH350" s="390"/>
      <c r="CI350" s="390"/>
      <c r="CJ350" s="390"/>
      <c r="CK350" s="390"/>
      <c r="CL350" s="390"/>
      <c r="CM350" s="390"/>
      <c r="CN350" s="390"/>
      <c r="CO350" s="390"/>
      <c r="CP350" s="390"/>
      <c r="CQ350" s="390"/>
      <c r="CR350" s="390"/>
      <c r="CS350" s="390"/>
      <c r="CT350" s="390"/>
      <c r="CU350" s="443"/>
      <c r="CV350" s="206"/>
      <c r="CW350" s="206"/>
      <c r="CX350" s="206"/>
      <c r="CY350" s="206"/>
      <c r="CZ350" s="206"/>
      <c r="DA350" s="206"/>
      <c r="DB350" s="206"/>
      <c r="DC350" s="206"/>
      <c r="DD350" s="206"/>
      <c r="DE350" s="206"/>
      <c r="DF350" s="206"/>
      <c r="DG350" s="206"/>
      <c r="DH350" s="206"/>
      <c r="DI350" s="206"/>
      <c r="DJ350" s="206"/>
      <c r="DK350" s="206"/>
      <c r="DL350" s="958"/>
      <c r="DM350" s="940"/>
      <c r="DN350" s="940"/>
      <c r="DO350" s="940"/>
      <c r="DP350" s="940"/>
      <c r="DQ350" s="940"/>
      <c r="DR350" s="940"/>
      <c r="DS350" s="1055">
        <f>$AB$350</f>
        <v>0</v>
      </c>
      <c r="DT350" s="940"/>
      <c r="DU350" s="940"/>
      <c r="DV350" s="940"/>
      <c r="DW350" s="940"/>
      <c r="DX350" s="940"/>
      <c r="DY350" s="940"/>
      <c r="DZ350" s="940"/>
      <c r="EA350" s="940"/>
      <c r="EB350" s="940"/>
      <c r="EC350" s="940"/>
      <c r="ED350" s="940"/>
      <c r="EE350" s="940"/>
      <c r="EF350" s="940"/>
      <c r="EG350" s="940"/>
      <c r="EH350" s="940"/>
      <c r="EI350" s="940"/>
      <c r="EJ350" s="940"/>
      <c r="EK350" s="940"/>
      <c r="EL350" s="940"/>
      <c r="EM350" s="940"/>
      <c r="EN350" s="940"/>
      <c r="EO350" s="940"/>
      <c r="EP350" s="940"/>
      <c r="EQ350" s="940"/>
      <c r="ER350" s="940"/>
      <c r="ES350" s="940"/>
      <c r="ET350" s="940"/>
      <c r="EU350" s="940"/>
      <c r="EV350" s="940"/>
      <c r="EW350" s="940"/>
      <c r="EX350" s="940"/>
      <c r="EY350" s="940"/>
      <c r="EZ350" s="940"/>
      <c r="FA350" s="940"/>
      <c r="FB350" s="940"/>
      <c r="FC350" s="940"/>
      <c r="FD350" s="940"/>
      <c r="FE350" s="940"/>
      <c r="FF350" s="940"/>
      <c r="FG350" s="940"/>
      <c r="FH350" s="940"/>
      <c r="FI350" s="940"/>
      <c r="FJ350" s="940"/>
      <c r="FK350" s="940"/>
      <c r="FL350" s="940"/>
      <c r="FM350" s="940"/>
      <c r="FN350" s="940"/>
      <c r="FO350" s="940"/>
      <c r="FP350" s="940"/>
      <c r="FQ350" s="940"/>
      <c r="FR350" s="940"/>
      <c r="FS350" s="940"/>
      <c r="FT350" s="951"/>
      <c r="FU350" s="951"/>
      <c r="FV350" s="951"/>
      <c r="FW350" s="951"/>
      <c r="FX350" s="951"/>
      <c r="FY350" s="951"/>
      <c r="FZ350" s="951"/>
      <c r="GA350" s="951"/>
      <c r="GB350" s="951"/>
      <c r="GC350" s="951"/>
      <c r="GD350" s="951"/>
      <c r="GE350" s="951"/>
      <c r="GF350" s="951"/>
      <c r="GG350" s="951"/>
      <c r="GH350" s="951"/>
    </row>
    <row r="351" spans="1:190" ht="27" customHeight="1" x14ac:dyDescent="0.15">
      <c r="A351" s="21"/>
      <c r="C351" s="1511"/>
      <c r="D351" s="987"/>
      <c r="E351" s="987"/>
      <c r="F351" s="987"/>
      <c r="G351" s="987"/>
      <c r="H351" s="1512"/>
      <c r="I351" s="1155"/>
      <c r="J351" s="24"/>
      <c r="K351" s="708"/>
      <c r="L351" s="708"/>
      <c r="M351" s="2572"/>
      <c r="N351" s="2572"/>
      <c r="O351" s="2572"/>
      <c r="P351" s="2572"/>
      <c r="Q351" s="2572"/>
      <c r="R351" s="2572"/>
      <c r="S351" s="2572"/>
      <c r="T351" s="2572"/>
      <c r="U351" s="2572"/>
      <c r="V351" s="2572"/>
      <c r="W351" s="2572"/>
      <c r="X351" s="2572"/>
      <c r="Y351" s="2572"/>
      <c r="Z351" s="2572"/>
      <c r="AA351" s="2572"/>
      <c r="AB351" s="2674"/>
      <c r="AC351" s="2675"/>
      <c r="AD351" s="2675"/>
      <c r="AE351" s="2675"/>
      <c r="AF351" s="2675"/>
      <c r="AG351" s="2675"/>
      <c r="AH351" s="2675"/>
      <c r="AI351" s="2675"/>
      <c r="AJ351" s="2675"/>
      <c r="AK351" s="2675"/>
      <c r="AL351" s="2675"/>
      <c r="AM351" s="2675"/>
      <c r="AN351" s="2675"/>
      <c r="AO351" s="2675"/>
      <c r="AP351" s="2675"/>
      <c r="AQ351" s="2675"/>
      <c r="AR351" s="2675"/>
      <c r="AS351" s="2675"/>
      <c r="AT351" s="2675"/>
      <c r="AU351" s="2675"/>
      <c r="AV351" s="2675"/>
      <c r="AW351" s="2675"/>
      <c r="AX351" s="2675"/>
      <c r="AY351" s="2675"/>
      <c r="AZ351" s="2675"/>
      <c r="BA351" s="2675"/>
      <c r="BB351" s="2675"/>
      <c r="BC351" s="2675"/>
      <c r="BD351" s="2675"/>
      <c r="BE351" s="2675"/>
      <c r="BF351" s="2675"/>
      <c r="BG351" s="2675"/>
      <c r="BH351" s="2675"/>
      <c r="BI351" s="2675"/>
      <c r="BJ351" s="2675"/>
      <c r="BK351" s="2675"/>
      <c r="BL351" s="2675"/>
      <c r="BM351" s="2675"/>
      <c r="BN351" s="2675"/>
      <c r="BO351" s="2675"/>
      <c r="BP351" s="2675"/>
      <c r="BQ351" s="2675"/>
      <c r="BR351" s="2675"/>
      <c r="BS351" s="2675"/>
      <c r="BT351" s="2676"/>
      <c r="BU351" s="462"/>
      <c r="BV351" s="462"/>
      <c r="BW351" s="462"/>
      <c r="BX351" s="710"/>
      <c r="BY351" s="710"/>
      <c r="BZ351" s="710"/>
      <c r="CA351" s="390"/>
      <c r="CB351" s="390"/>
      <c r="CC351" s="390"/>
      <c r="CD351" s="390"/>
      <c r="CE351" s="390"/>
      <c r="CF351" s="390"/>
      <c r="CG351" s="390"/>
      <c r="CH351" s="390"/>
      <c r="CI351" s="390"/>
      <c r="CJ351" s="390"/>
      <c r="CK351" s="390"/>
      <c r="CL351" s="390"/>
      <c r="CM351" s="390"/>
      <c r="CN351" s="390"/>
      <c r="CO351" s="390"/>
      <c r="CP351" s="390"/>
      <c r="CQ351" s="390"/>
      <c r="CR351" s="390"/>
      <c r="CS351" s="390"/>
      <c r="CT351" s="390"/>
      <c r="CU351" s="443"/>
      <c r="DL351" s="958"/>
      <c r="DS351" s="940" t="str">
        <f>CONCATENATE(DU125,,DU189,,DU260,,DU321)</f>
        <v/>
      </c>
      <c r="FJ351" s="940"/>
      <c r="FK351" s="940"/>
      <c r="FL351" s="940"/>
      <c r="FM351" s="940"/>
      <c r="FN351" s="940"/>
      <c r="FO351" s="940"/>
      <c r="FP351" s="940"/>
      <c r="FQ351" s="940"/>
      <c r="FR351" s="940"/>
      <c r="FS351" s="940"/>
    </row>
    <row r="352" spans="1:190" s="25" customFormat="1" ht="27" customHeight="1" x14ac:dyDescent="0.15">
      <c r="A352" s="23"/>
      <c r="B352" s="26"/>
      <c r="C352" s="1508"/>
      <c r="D352" s="1509"/>
      <c r="E352" s="1509"/>
      <c r="F352" s="1509"/>
      <c r="G352" s="1509"/>
      <c r="H352" s="1510"/>
      <c r="I352" s="1160"/>
      <c r="J352" s="24"/>
      <c r="K352" s="708"/>
      <c r="L352" s="708"/>
      <c r="M352" s="2572"/>
      <c r="N352" s="2572"/>
      <c r="O352" s="2572"/>
      <c r="P352" s="2572"/>
      <c r="Q352" s="2572"/>
      <c r="R352" s="2572"/>
      <c r="S352" s="2572"/>
      <c r="T352" s="2572"/>
      <c r="U352" s="2572"/>
      <c r="V352" s="2572"/>
      <c r="W352" s="2572"/>
      <c r="X352" s="2572"/>
      <c r="Y352" s="2572"/>
      <c r="Z352" s="2572"/>
      <c r="AA352" s="2572"/>
      <c r="AB352" s="2674"/>
      <c r="AC352" s="2675"/>
      <c r="AD352" s="2675"/>
      <c r="AE352" s="2675"/>
      <c r="AF352" s="2675"/>
      <c r="AG352" s="2675"/>
      <c r="AH352" s="2675"/>
      <c r="AI352" s="2675"/>
      <c r="AJ352" s="2675"/>
      <c r="AK352" s="2675"/>
      <c r="AL352" s="2675"/>
      <c r="AM352" s="2675"/>
      <c r="AN352" s="2675"/>
      <c r="AO352" s="2675"/>
      <c r="AP352" s="2675"/>
      <c r="AQ352" s="2675"/>
      <c r="AR352" s="2675"/>
      <c r="AS352" s="2675"/>
      <c r="AT352" s="2675"/>
      <c r="AU352" s="2675"/>
      <c r="AV352" s="2675"/>
      <c r="AW352" s="2675"/>
      <c r="AX352" s="2675"/>
      <c r="AY352" s="2675"/>
      <c r="AZ352" s="2675"/>
      <c r="BA352" s="2675"/>
      <c r="BB352" s="2675"/>
      <c r="BC352" s="2675"/>
      <c r="BD352" s="2675"/>
      <c r="BE352" s="2675"/>
      <c r="BF352" s="2675"/>
      <c r="BG352" s="2675"/>
      <c r="BH352" s="2675"/>
      <c r="BI352" s="2675"/>
      <c r="BJ352" s="2675"/>
      <c r="BK352" s="2675"/>
      <c r="BL352" s="2675"/>
      <c r="BM352" s="2675"/>
      <c r="BN352" s="2675"/>
      <c r="BO352" s="2675"/>
      <c r="BP352" s="2675"/>
      <c r="BQ352" s="2675"/>
      <c r="BR352" s="2675"/>
      <c r="BS352" s="2675"/>
      <c r="BT352" s="2676"/>
      <c r="BU352" s="468"/>
      <c r="BV352" s="462"/>
      <c r="BW352" s="462"/>
      <c r="BX352" s="710"/>
      <c r="BY352" s="710"/>
      <c r="BZ352" s="710"/>
      <c r="CA352" s="390"/>
      <c r="CB352" s="390"/>
      <c r="CC352" s="390"/>
      <c r="CD352" s="390"/>
      <c r="CE352" s="390"/>
      <c r="CF352" s="390"/>
      <c r="CG352" s="390"/>
      <c r="CH352" s="390"/>
      <c r="CI352" s="390"/>
      <c r="CJ352" s="390"/>
      <c r="CK352" s="390"/>
      <c r="CL352" s="390"/>
      <c r="CM352" s="390"/>
      <c r="CN352" s="390"/>
      <c r="CO352" s="390"/>
      <c r="CP352" s="390"/>
      <c r="CQ352" s="390"/>
      <c r="CR352" s="390"/>
      <c r="CS352" s="390"/>
      <c r="CT352" s="390"/>
      <c r="CU352" s="443"/>
      <c r="CV352" s="206"/>
      <c r="CW352" s="206"/>
      <c r="CX352" s="206"/>
      <c r="CY352" s="206"/>
      <c r="CZ352" s="206"/>
      <c r="DA352" s="206"/>
      <c r="DB352" s="206"/>
      <c r="DC352" s="206"/>
      <c r="DD352" s="206"/>
      <c r="DE352" s="206"/>
      <c r="DF352" s="206"/>
      <c r="DG352" s="206"/>
      <c r="DH352" s="206"/>
      <c r="DI352" s="206"/>
      <c r="DJ352" s="206"/>
      <c r="DK352" s="206"/>
      <c r="DL352" s="958"/>
      <c r="DM352" s="940"/>
      <c r="DN352" s="940"/>
      <c r="DO352" s="940"/>
      <c r="DP352" s="940"/>
      <c r="DQ352" s="940"/>
      <c r="DR352" s="940" t="s">
        <v>1695</v>
      </c>
      <c r="DS352" s="940" t="str">
        <f>CONCATENATE(DS351,AB350)</f>
        <v/>
      </c>
      <c r="DT352" s="940"/>
      <c r="DU352" s="940"/>
      <c r="DV352" s="940"/>
      <c r="DW352" s="940"/>
      <c r="DX352" s="940"/>
      <c r="DY352" s="940"/>
      <c r="DZ352" s="940"/>
      <c r="EA352" s="940"/>
      <c r="EB352" s="940"/>
      <c r="EC352" s="940"/>
      <c r="ED352" s="940"/>
      <c r="EE352" s="940"/>
      <c r="EF352" s="940"/>
      <c r="EG352" s="940"/>
      <c r="EH352" s="940"/>
      <c r="EI352" s="940"/>
      <c r="EJ352" s="940"/>
      <c r="EK352" s="940"/>
      <c r="EL352" s="940"/>
      <c r="EM352" s="940"/>
      <c r="EN352" s="940"/>
      <c r="EO352" s="940"/>
      <c r="EP352" s="940"/>
      <c r="EQ352" s="940"/>
      <c r="ER352" s="940"/>
      <c r="ES352" s="940"/>
      <c r="ET352" s="940"/>
      <c r="EU352" s="940"/>
      <c r="EV352" s="940"/>
      <c r="EW352" s="940"/>
      <c r="EX352" s="940"/>
      <c r="EY352" s="940"/>
      <c r="EZ352" s="940"/>
      <c r="FA352" s="940"/>
      <c r="FB352" s="940"/>
      <c r="FC352" s="940"/>
      <c r="FD352" s="940"/>
      <c r="FE352" s="940"/>
      <c r="FF352" s="940"/>
      <c r="FG352" s="940"/>
      <c r="FH352" s="940"/>
      <c r="FI352" s="940"/>
      <c r="FJ352" s="940"/>
      <c r="FK352" s="940"/>
      <c r="FL352" s="940"/>
      <c r="FM352" s="940"/>
      <c r="FN352" s="940"/>
      <c r="FO352" s="940"/>
      <c r="FP352" s="940"/>
      <c r="FQ352" s="940"/>
      <c r="FR352" s="940"/>
      <c r="FS352" s="940"/>
      <c r="FT352" s="951"/>
      <c r="FU352" s="951"/>
      <c r="FV352" s="951"/>
      <c r="FW352" s="951"/>
      <c r="FX352" s="951"/>
      <c r="FY352" s="951"/>
      <c r="FZ352" s="951"/>
      <c r="GA352" s="951"/>
      <c r="GB352" s="951"/>
      <c r="GC352" s="951"/>
      <c r="GD352" s="951"/>
      <c r="GE352" s="951"/>
      <c r="GF352" s="951"/>
      <c r="GG352" s="951"/>
      <c r="GH352" s="951"/>
    </row>
    <row r="353" spans="1:190" ht="27" customHeight="1" x14ac:dyDescent="0.15">
      <c r="C353" s="1511"/>
      <c r="D353" s="987"/>
      <c r="E353" s="987"/>
      <c r="F353" s="987"/>
      <c r="G353" s="987"/>
      <c r="H353" s="1512"/>
      <c r="I353" s="1160"/>
      <c r="J353" s="24"/>
      <c r="K353" s="708"/>
      <c r="L353" s="708"/>
      <c r="M353" s="2572"/>
      <c r="N353" s="2572"/>
      <c r="O353" s="2572"/>
      <c r="P353" s="2572"/>
      <c r="Q353" s="2572"/>
      <c r="R353" s="2572"/>
      <c r="S353" s="2572"/>
      <c r="T353" s="2572"/>
      <c r="U353" s="2572"/>
      <c r="V353" s="2572"/>
      <c r="W353" s="2572"/>
      <c r="X353" s="2572"/>
      <c r="Y353" s="2572"/>
      <c r="Z353" s="2572"/>
      <c r="AA353" s="2572"/>
      <c r="AB353" s="2674"/>
      <c r="AC353" s="2675"/>
      <c r="AD353" s="2675"/>
      <c r="AE353" s="2675"/>
      <c r="AF353" s="2675"/>
      <c r="AG353" s="2675"/>
      <c r="AH353" s="2675"/>
      <c r="AI353" s="2675"/>
      <c r="AJ353" s="2675"/>
      <c r="AK353" s="2675"/>
      <c r="AL353" s="2675"/>
      <c r="AM353" s="2675"/>
      <c r="AN353" s="2675"/>
      <c r="AO353" s="2675"/>
      <c r="AP353" s="2675"/>
      <c r="AQ353" s="2675"/>
      <c r="AR353" s="2675"/>
      <c r="AS353" s="2675"/>
      <c r="AT353" s="2675"/>
      <c r="AU353" s="2675"/>
      <c r="AV353" s="2675"/>
      <c r="AW353" s="2675"/>
      <c r="AX353" s="2675"/>
      <c r="AY353" s="2675"/>
      <c r="AZ353" s="2675"/>
      <c r="BA353" s="2675"/>
      <c r="BB353" s="2675"/>
      <c r="BC353" s="2675"/>
      <c r="BD353" s="2675"/>
      <c r="BE353" s="2675"/>
      <c r="BF353" s="2675"/>
      <c r="BG353" s="2675"/>
      <c r="BH353" s="2675"/>
      <c r="BI353" s="2675"/>
      <c r="BJ353" s="2675"/>
      <c r="BK353" s="2675"/>
      <c r="BL353" s="2675"/>
      <c r="BM353" s="2675"/>
      <c r="BN353" s="2675"/>
      <c r="BO353" s="2675"/>
      <c r="BP353" s="2675"/>
      <c r="BQ353" s="2675"/>
      <c r="BR353" s="2675"/>
      <c r="BS353" s="2675"/>
      <c r="BT353" s="2676"/>
      <c r="BU353" s="468"/>
      <c r="BV353" s="462"/>
      <c r="BW353" s="462"/>
      <c r="BX353" s="710"/>
      <c r="BY353" s="710"/>
      <c r="BZ353" s="710"/>
      <c r="CA353" s="390"/>
      <c r="CB353" s="390"/>
      <c r="CC353" s="390"/>
      <c r="CD353" s="390"/>
      <c r="CE353" s="390"/>
      <c r="CF353" s="390"/>
      <c r="CG353" s="390"/>
      <c r="CH353" s="390"/>
      <c r="CI353" s="390"/>
      <c r="CJ353" s="390"/>
      <c r="CK353" s="390"/>
      <c r="CL353" s="390"/>
      <c r="CM353" s="390"/>
      <c r="CN353" s="390"/>
      <c r="CO353" s="390"/>
      <c r="CP353" s="390"/>
      <c r="CQ353" s="390"/>
      <c r="CR353" s="390"/>
      <c r="CS353" s="390"/>
      <c r="CT353" s="390"/>
      <c r="CU353" s="443"/>
      <c r="DL353" s="958"/>
      <c r="FJ353" s="940"/>
      <c r="FK353" s="940"/>
      <c r="FL353" s="940"/>
      <c r="FM353" s="940"/>
      <c r="FN353" s="940"/>
      <c r="FO353" s="940"/>
      <c r="FP353" s="940"/>
      <c r="FQ353" s="940"/>
      <c r="FR353" s="940"/>
      <c r="FS353" s="940"/>
    </row>
    <row r="354" spans="1:190" ht="27" customHeight="1" x14ac:dyDescent="0.15">
      <c r="C354" s="1511"/>
      <c r="D354" s="987"/>
      <c r="E354" s="987"/>
      <c r="F354" s="987"/>
      <c r="G354" s="987"/>
      <c r="H354" s="1512"/>
      <c r="I354" s="1160"/>
      <c r="J354" s="24"/>
      <c r="K354" s="708"/>
      <c r="L354" s="708"/>
      <c r="M354" s="2572"/>
      <c r="N354" s="2572"/>
      <c r="O354" s="2572"/>
      <c r="P354" s="2572"/>
      <c r="Q354" s="2572"/>
      <c r="R354" s="2572"/>
      <c r="S354" s="2572"/>
      <c r="T354" s="2572"/>
      <c r="U354" s="2572"/>
      <c r="V354" s="2572"/>
      <c r="W354" s="2572"/>
      <c r="X354" s="2572"/>
      <c r="Y354" s="2572"/>
      <c r="Z354" s="2572"/>
      <c r="AA354" s="2572"/>
      <c r="AB354" s="2674"/>
      <c r="AC354" s="2675"/>
      <c r="AD354" s="2675"/>
      <c r="AE354" s="2675"/>
      <c r="AF354" s="2675"/>
      <c r="AG354" s="2675"/>
      <c r="AH354" s="2675"/>
      <c r="AI354" s="2675"/>
      <c r="AJ354" s="2675"/>
      <c r="AK354" s="2675"/>
      <c r="AL354" s="2675"/>
      <c r="AM354" s="2675"/>
      <c r="AN354" s="2675"/>
      <c r="AO354" s="2675"/>
      <c r="AP354" s="2675"/>
      <c r="AQ354" s="2675"/>
      <c r="AR354" s="2675"/>
      <c r="AS354" s="2675"/>
      <c r="AT354" s="2675"/>
      <c r="AU354" s="2675"/>
      <c r="AV354" s="2675"/>
      <c r="AW354" s="2675"/>
      <c r="AX354" s="2675"/>
      <c r="AY354" s="2675"/>
      <c r="AZ354" s="2675"/>
      <c r="BA354" s="2675"/>
      <c r="BB354" s="2675"/>
      <c r="BC354" s="2675"/>
      <c r="BD354" s="2675"/>
      <c r="BE354" s="2675"/>
      <c r="BF354" s="2675"/>
      <c r="BG354" s="2675"/>
      <c r="BH354" s="2675"/>
      <c r="BI354" s="2675"/>
      <c r="BJ354" s="2675"/>
      <c r="BK354" s="2675"/>
      <c r="BL354" s="2675"/>
      <c r="BM354" s="2675"/>
      <c r="BN354" s="2675"/>
      <c r="BO354" s="2675"/>
      <c r="BP354" s="2675"/>
      <c r="BQ354" s="2675"/>
      <c r="BR354" s="2675"/>
      <c r="BS354" s="2675"/>
      <c r="BT354" s="2676"/>
      <c r="BU354" s="462"/>
      <c r="BV354" s="462"/>
      <c r="BW354" s="462"/>
      <c r="BX354" s="710"/>
      <c r="BY354" s="710"/>
      <c r="BZ354" s="710"/>
      <c r="CA354" s="390"/>
      <c r="CB354" s="390"/>
      <c r="CC354" s="390"/>
      <c r="CD354" s="390"/>
      <c r="CE354" s="390"/>
      <c r="CF354" s="390"/>
      <c r="CG354" s="390"/>
      <c r="CH354" s="390"/>
      <c r="CI354" s="390"/>
      <c r="CJ354" s="390"/>
      <c r="CK354" s="390"/>
      <c r="CL354" s="390"/>
      <c r="CM354" s="390"/>
      <c r="CN354" s="390"/>
      <c r="CO354" s="390"/>
      <c r="CP354" s="390"/>
      <c r="CQ354" s="390"/>
      <c r="CR354" s="390"/>
      <c r="CS354" s="390"/>
      <c r="CT354" s="390"/>
      <c r="CU354" s="443"/>
      <c r="DL354" s="958"/>
      <c r="FJ354" s="940"/>
      <c r="FK354" s="940"/>
      <c r="FL354" s="940"/>
      <c r="FM354" s="940"/>
      <c r="FN354" s="940"/>
      <c r="FO354" s="940"/>
      <c r="FP354" s="940"/>
      <c r="FQ354" s="940"/>
      <c r="FR354" s="940"/>
      <c r="FS354" s="940"/>
    </row>
    <row r="355" spans="1:190" ht="27" customHeight="1" x14ac:dyDescent="0.15">
      <c r="A355" s="21"/>
      <c r="C355" s="1511"/>
      <c r="D355" s="987"/>
      <c r="E355" s="987"/>
      <c r="F355" s="987"/>
      <c r="G355" s="987"/>
      <c r="H355" s="1512"/>
      <c r="I355" s="1160"/>
      <c r="J355" s="24"/>
      <c r="K355" s="708"/>
      <c r="L355" s="708"/>
      <c r="M355" s="2572"/>
      <c r="N355" s="2572"/>
      <c r="O355" s="2572"/>
      <c r="P355" s="2572"/>
      <c r="Q355" s="2572"/>
      <c r="R355" s="2572"/>
      <c r="S355" s="2572"/>
      <c r="T355" s="2572"/>
      <c r="U355" s="2572"/>
      <c r="V355" s="2572"/>
      <c r="W355" s="2572"/>
      <c r="X355" s="2572"/>
      <c r="Y355" s="2572"/>
      <c r="Z355" s="2572"/>
      <c r="AA355" s="2572"/>
      <c r="AB355" s="2674"/>
      <c r="AC355" s="2675"/>
      <c r="AD355" s="2675"/>
      <c r="AE355" s="2675"/>
      <c r="AF355" s="2675"/>
      <c r="AG355" s="2675"/>
      <c r="AH355" s="2675"/>
      <c r="AI355" s="2675"/>
      <c r="AJ355" s="2675"/>
      <c r="AK355" s="2675"/>
      <c r="AL355" s="2675"/>
      <c r="AM355" s="2675"/>
      <c r="AN355" s="2675"/>
      <c r="AO355" s="2675"/>
      <c r="AP355" s="2675"/>
      <c r="AQ355" s="2675"/>
      <c r="AR355" s="2675"/>
      <c r="AS355" s="2675"/>
      <c r="AT355" s="2675"/>
      <c r="AU355" s="2675"/>
      <c r="AV355" s="2675"/>
      <c r="AW355" s="2675"/>
      <c r="AX355" s="2675"/>
      <c r="AY355" s="2675"/>
      <c r="AZ355" s="2675"/>
      <c r="BA355" s="2675"/>
      <c r="BB355" s="2675"/>
      <c r="BC355" s="2675"/>
      <c r="BD355" s="2675"/>
      <c r="BE355" s="2675"/>
      <c r="BF355" s="2675"/>
      <c r="BG355" s="2675"/>
      <c r="BH355" s="2675"/>
      <c r="BI355" s="2675"/>
      <c r="BJ355" s="2675"/>
      <c r="BK355" s="2675"/>
      <c r="BL355" s="2675"/>
      <c r="BM355" s="2675"/>
      <c r="BN355" s="2675"/>
      <c r="BO355" s="2675"/>
      <c r="BP355" s="2675"/>
      <c r="BQ355" s="2675"/>
      <c r="BR355" s="2675"/>
      <c r="BS355" s="2675"/>
      <c r="BT355" s="2676"/>
      <c r="BU355" s="462"/>
      <c r="BV355" s="462"/>
      <c r="BW355" s="462"/>
      <c r="BX355" s="710"/>
      <c r="BY355" s="710"/>
      <c r="BZ355" s="710"/>
      <c r="CA355" s="390"/>
      <c r="CB355" s="390"/>
      <c r="CC355" s="390"/>
      <c r="CD355" s="390"/>
      <c r="CE355" s="390"/>
      <c r="CF355" s="390"/>
      <c r="CG355" s="390"/>
      <c r="CH355" s="390"/>
      <c r="CI355" s="390"/>
      <c r="CJ355" s="390"/>
      <c r="CK355" s="390"/>
      <c r="CL355" s="390"/>
      <c r="CM355" s="390"/>
      <c r="CN355" s="390"/>
      <c r="CO355" s="390"/>
      <c r="CP355" s="390"/>
      <c r="CQ355" s="390"/>
      <c r="CR355" s="390"/>
      <c r="CS355" s="390"/>
      <c r="CT355" s="390"/>
      <c r="CU355" s="443"/>
      <c r="DL355" s="958"/>
      <c r="FJ355" s="940"/>
      <c r="FK355" s="940"/>
      <c r="FL355" s="940"/>
      <c r="FM355" s="940"/>
      <c r="FN355" s="940"/>
      <c r="FO355" s="940"/>
      <c r="FP355" s="940"/>
      <c r="FQ355" s="940"/>
      <c r="FR355" s="940"/>
      <c r="FS355" s="940"/>
    </row>
    <row r="356" spans="1:190" ht="27" customHeight="1" thickBot="1" x14ac:dyDescent="0.2">
      <c r="A356" s="21"/>
      <c r="C356" s="1511"/>
      <c r="D356" s="987"/>
      <c r="E356" s="987"/>
      <c r="F356" s="987"/>
      <c r="G356" s="987"/>
      <c r="H356" s="1512"/>
      <c r="I356" s="1160"/>
      <c r="J356" s="22"/>
      <c r="K356" s="717"/>
      <c r="L356" s="717"/>
      <c r="M356" s="2670"/>
      <c r="N356" s="2670"/>
      <c r="O356" s="2670"/>
      <c r="P356" s="2670"/>
      <c r="Q356" s="2670"/>
      <c r="R356" s="2670"/>
      <c r="S356" s="2670"/>
      <c r="T356" s="2670"/>
      <c r="U356" s="2670"/>
      <c r="V356" s="2670"/>
      <c r="W356" s="2670"/>
      <c r="X356" s="2670"/>
      <c r="Y356" s="2670"/>
      <c r="Z356" s="2670"/>
      <c r="AA356" s="2670"/>
      <c r="AB356" s="2677"/>
      <c r="AC356" s="2678"/>
      <c r="AD356" s="2678"/>
      <c r="AE356" s="2678"/>
      <c r="AF356" s="2678"/>
      <c r="AG356" s="2678"/>
      <c r="AH356" s="2678"/>
      <c r="AI356" s="2678"/>
      <c r="AJ356" s="2678"/>
      <c r="AK356" s="2678"/>
      <c r="AL356" s="2678"/>
      <c r="AM356" s="2678"/>
      <c r="AN356" s="2678"/>
      <c r="AO356" s="2678"/>
      <c r="AP356" s="2678"/>
      <c r="AQ356" s="2678"/>
      <c r="AR356" s="2678"/>
      <c r="AS356" s="2678"/>
      <c r="AT356" s="2678"/>
      <c r="AU356" s="2678"/>
      <c r="AV356" s="2678"/>
      <c r="AW356" s="2678"/>
      <c r="AX356" s="2678"/>
      <c r="AY356" s="2678"/>
      <c r="AZ356" s="2678"/>
      <c r="BA356" s="2678"/>
      <c r="BB356" s="2678"/>
      <c r="BC356" s="2678"/>
      <c r="BD356" s="2678"/>
      <c r="BE356" s="2678"/>
      <c r="BF356" s="2678"/>
      <c r="BG356" s="2678"/>
      <c r="BH356" s="2678"/>
      <c r="BI356" s="2678"/>
      <c r="BJ356" s="2678"/>
      <c r="BK356" s="2678"/>
      <c r="BL356" s="2678"/>
      <c r="BM356" s="2678"/>
      <c r="BN356" s="2678"/>
      <c r="BO356" s="2678"/>
      <c r="BP356" s="2678"/>
      <c r="BQ356" s="2678"/>
      <c r="BR356" s="2678"/>
      <c r="BS356" s="2678"/>
      <c r="BT356" s="2679"/>
      <c r="BU356" s="475"/>
      <c r="BV356" s="475"/>
      <c r="BW356" s="475"/>
      <c r="BX356" s="445"/>
      <c r="BY356" s="445"/>
      <c r="BZ356" s="445"/>
      <c r="CA356" s="446"/>
      <c r="CB356" s="446"/>
      <c r="CC356" s="446"/>
      <c r="CD356" s="446"/>
      <c r="CE356" s="446"/>
      <c r="CF356" s="446"/>
      <c r="CG356" s="446"/>
      <c r="CH356" s="446"/>
      <c r="CI356" s="446"/>
      <c r="CJ356" s="446"/>
      <c r="CK356" s="446"/>
      <c r="CL356" s="446"/>
      <c r="CM356" s="446"/>
      <c r="CN356" s="446"/>
      <c r="CO356" s="446"/>
      <c r="CP356" s="446"/>
      <c r="CQ356" s="446"/>
      <c r="CR356" s="446"/>
      <c r="CS356" s="446"/>
      <c r="CT356" s="446"/>
      <c r="CU356" s="447"/>
      <c r="DL356" s="958"/>
      <c r="FJ356" s="940"/>
      <c r="FK356" s="940"/>
      <c r="FL356" s="940"/>
      <c r="FM356" s="940"/>
      <c r="FN356" s="940"/>
      <c r="FO356" s="940"/>
      <c r="FP356" s="940"/>
      <c r="FQ356" s="940"/>
      <c r="FR356" s="940"/>
      <c r="FS356" s="940"/>
    </row>
    <row r="357" spans="1:190" ht="15" customHeight="1" thickBot="1" x14ac:dyDescent="0.2">
      <c r="A357" s="335"/>
      <c r="B357" s="26"/>
      <c r="C357" s="1511"/>
      <c r="D357" s="987"/>
      <c r="E357" s="987"/>
      <c r="F357" s="987"/>
      <c r="G357" s="987"/>
      <c r="H357" s="1512"/>
      <c r="I357" s="1160"/>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11"/>
      <c r="BS357" s="11"/>
      <c r="BT357" s="11"/>
      <c r="BU357" s="11"/>
      <c r="BV357" s="37"/>
      <c r="BW357" s="37"/>
      <c r="CA357" s="392"/>
      <c r="CB357" s="392"/>
      <c r="CC357" s="392"/>
      <c r="CD357" s="392"/>
      <c r="CE357" s="392"/>
      <c r="CF357" s="392"/>
      <c r="CG357" s="392"/>
      <c r="CH357" s="392"/>
      <c r="CI357" s="392"/>
      <c r="CJ357" s="392"/>
      <c r="CK357" s="392"/>
      <c r="CL357" s="392"/>
      <c r="CM357" s="392"/>
      <c r="CN357" s="392"/>
      <c r="CO357" s="392"/>
      <c r="CP357" s="392"/>
      <c r="CQ357" s="392"/>
      <c r="CR357" s="392"/>
      <c r="CS357" s="392"/>
      <c r="CT357" s="392"/>
      <c r="CU357" s="392"/>
      <c r="CV357" s="729"/>
      <c r="CW357" s="729"/>
      <c r="CX357" s="729"/>
      <c r="CY357" s="729"/>
      <c r="CZ357" s="729"/>
      <c r="DA357" s="729"/>
      <c r="DB357" s="729"/>
      <c r="DC357" s="729"/>
      <c r="DD357" s="729"/>
      <c r="DE357" s="729"/>
      <c r="DF357" s="729"/>
      <c r="DG357" s="729"/>
      <c r="DH357" s="729"/>
      <c r="DI357" s="729"/>
      <c r="DJ357" s="729"/>
      <c r="DK357" s="729"/>
      <c r="DL357" s="958"/>
      <c r="DM357" s="963" t="s">
        <v>6009</v>
      </c>
      <c r="FJ357" s="940"/>
      <c r="FK357" s="940"/>
      <c r="FL357" s="940"/>
      <c r="FM357" s="940"/>
      <c r="FN357" s="940"/>
      <c r="FO357" s="940"/>
      <c r="FP357" s="940"/>
      <c r="FQ357" s="940"/>
      <c r="FR357" s="940"/>
      <c r="FS357" s="940"/>
    </row>
    <row r="358" spans="1:190" s="322" customFormat="1" ht="35.1" customHeight="1" thickBot="1" x14ac:dyDescent="0.2">
      <c r="A358" s="317"/>
      <c r="B358" s="318"/>
      <c r="C358" s="1516"/>
      <c r="D358" s="1517"/>
      <c r="E358" s="1517"/>
      <c r="F358" s="1517"/>
      <c r="G358" s="1517"/>
      <c r="H358" s="1518"/>
      <c r="I358" s="1165"/>
      <c r="J358" s="2332" t="s">
        <v>1714</v>
      </c>
      <c r="K358" s="2333"/>
      <c r="L358" s="2333"/>
      <c r="M358" s="2333"/>
      <c r="N358" s="2333"/>
      <c r="O358" s="2333"/>
      <c r="P358" s="2333"/>
      <c r="Q358" s="2333"/>
      <c r="R358" s="2333"/>
      <c r="S358" s="2333"/>
      <c r="T358" s="2333"/>
      <c r="U358" s="2333"/>
      <c r="V358" s="2333"/>
      <c r="W358" s="2333"/>
      <c r="X358" s="2333"/>
      <c r="Y358" s="2333"/>
      <c r="Z358" s="2333"/>
      <c r="AA358" s="2333"/>
      <c r="AB358" s="2333"/>
      <c r="AC358" s="2333"/>
      <c r="AD358" s="2333"/>
      <c r="AE358" s="2334"/>
      <c r="AF358" s="2334"/>
      <c r="AG358" s="2334"/>
      <c r="AH358" s="2334"/>
      <c r="AI358" s="320"/>
      <c r="AJ358" s="320"/>
      <c r="AK358" s="320"/>
      <c r="AL358" s="321" t="s">
        <v>4012</v>
      </c>
      <c r="AM358" s="320"/>
      <c r="AN358" s="320"/>
      <c r="AO358" s="320"/>
      <c r="AP358" s="320"/>
      <c r="AQ358" s="320"/>
      <c r="AR358" s="320"/>
      <c r="AS358" s="320"/>
      <c r="AT358" s="320"/>
      <c r="AU358" s="320"/>
      <c r="AV358" s="320"/>
      <c r="AW358" s="320"/>
      <c r="AX358" s="320"/>
      <c r="AY358" s="320"/>
      <c r="AZ358" s="320"/>
      <c r="BA358" s="320"/>
      <c r="BB358" s="320"/>
      <c r="BC358" s="320"/>
      <c r="BD358" s="320"/>
      <c r="BE358" s="320"/>
      <c r="BF358" s="320"/>
      <c r="BG358" s="320"/>
      <c r="BH358" s="320"/>
      <c r="BI358" s="1143"/>
      <c r="BJ358" s="1143"/>
      <c r="BK358" s="2320" t="s">
        <v>1740</v>
      </c>
      <c r="BL358" s="2320"/>
      <c r="BM358" s="2320"/>
      <c r="BN358" s="2320"/>
      <c r="BO358" s="2320"/>
      <c r="BP358" s="2320"/>
      <c r="BQ358" s="2320"/>
      <c r="BR358" s="2320"/>
      <c r="BS358" s="2320"/>
      <c r="BT358" s="2320"/>
      <c r="BU358" s="477"/>
      <c r="BV358" s="478"/>
      <c r="BW358" s="478"/>
      <c r="BX358" s="478"/>
      <c r="BY358" s="2284" t="s">
        <v>3518</v>
      </c>
      <c r="BZ358" s="2284"/>
      <c r="CA358" s="2284"/>
      <c r="CB358" s="2284"/>
      <c r="CC358" s="2284"/>
      <c r="CD358" s="2284"/>
      <c r="CE358" s="2284"/>
      <c r="CF358" s="2284"/>
      <c r="CG358" s="2284"/>
      <c r="CH358" s="2284"/>
      <c r="CI358" s="2284"/>
      <c r="CJ358" s="2284"/>
      <c r="CK358" s="2284"/>
      <c r="CL358" s="2284"/>
      <c r="CM358" s="2284"/>
      <c r="CN358" s="478"/>
      <c r="CO358" s="478"/>
      <c r="CP358" s="478"/>
      <c r="CQ358" s="478"/>
      <c r="CR358" s="478"/>
      <c r="CS358" s="478"/>
      <c r="CT358" s="478"/>
      <c r="CU358" s="483"/>
      <c r="CV358" s="733"/>
      <c r="CW358" s="733"/>
      <c r="CX358" s="733"/>
      <c r="CY358" s="733"/>
      <c r="CZ358" s="733"/>
      <c r="DA358" s="733"/>
      <c r="DB358" s="733"/>
      <c r="DC358" s="733"/>
      <c r="DD358" s="733"/>
      <c r="DE358" s="733"/>
      <c r="DF358" s="733"/>
      <c r="DG358" s="733"/>
      <c r="DH358" s="733"/>
      <c r="DI358" s="733"/>
      <c r="DJ358" s="733"/>
      <c r="DK358" s="750"/>
      <c r="DL358" s="1056"/>
      <c r="DM358" t="s">
        <v>6008</v>
      </c>
      <c r="DN358" s="1057"/>
      <c r="DO358" s="1057" t="s">
        <v>1753</v>
      </c>
      <c r="DP358" s="1058"/>
      <c r="DQ358" s="1058"/>
      <c r="DR358" s="940"/>
      <c r="DS358" s="1058"/>
      <c r="DT358" s="1058"/>
      <c r="DU358" s="1058"/>
      <c r="DV358" s="1057"/>
      <c r="DW358" s="1057" t="s">
        <v>1751</v>
      </c>
      <c r="DX358" s="1058"/>
      <c r="DY358" s="1058"/>
      <c r="DZ358" s="1058"/>
      <c r="EA358" s="1058"/>
      <c r="EB358" s="1058"/>
      <c r="EC358" s="1058"/>
      <c r="ED358" s="1058"/>
      <c r="EE358" s="1058"/>
      <c r="EF358" s="1058"/>
      <c r="EG358" s="1058"/>
      <c r="EH358" s="1058"/>
      <c r="EI358" s="1059"/>
      <c r="EJ358" s="1059"/>
      <c r="EK358" s="1059"/>
      <c r="EL358" s="1059"/>
      <c r="EM358" s="1059"/>
      <c r="EN358" s="1059"/>
      <c r="EO358" s="1058"/>
      <c r="EP358" s="1058"/>
      <c r="EQ358" s="1058"/>
      <c r="ER358" s="1058"/>
      <c r="ES358" s="1058"/>
      <c r="ET358" s="1058"/>
      <c r="EU358" s="1058"/>
      <c r="EV358" s="1058"/>
      <c r="EW358" s="1058"/>
      <c r="EX358" s="1058"/>
      <c r="EY358" s="1058"/>
      <c r="EZ358" s="1058"/>
      <c r="FA358" s="1058"/>
      <c r="FB358" s="1058"/>
      <c r="FC358" s="1058"/>
      <c r="FD358" s="1058"/>
      <c r="FE358" s="1058"/>
      <c r="FF358" s="1058"/>
      <c r="FG358" s="1058"/>
      <c r="FH358" s="1058"/>
      <c r="FI358" s="1058"/>
      <c r="FJ358" s="1058"/>
      <c r="FK358" s="1058"/>
      <c r="FL358" s="1058"/>
      <c r="FM358" s="1058"/>
      <c r="FN358" s="1058"/>
      <c r="FO358" s="1058"/>
      <c r="FP358" s="1058"/>
      <c r="FQ358" s="1058"/>
      <c r="FR358" s="1060"/>
      <c r="FS358" s="1058"/>
      <c r="FT358" s="1058"/>
      <c r="FU358" s="1058"/>
      <c r="FV358" s="1058"/>
      <c r="FW358" s="1058"/>
      <c r="FX358" s="1058"/>
      <c r="FY358" s="1058"/>
      <c r="FZ358" s="1058"/>
      <c r="GA358" s="1058"/>
      <c r="GB358" s="1058"/>
      <c r="GC358" s="1058"/>
      <c r="GD358" s="1058"/>
      <c r="GE358" s="1058"/>
      <c r="GF358" s="1058"/>
      <c r="GG358" s="1058"/>
      <c r="GH358" s="1058"/>
    </row>
    <row r="359" spans="1:190" s="323" customFormat="1" ht="27" customHeight="1" thickBot="1" x14ac:dyDescent="0.2">
      <c r="A359" s="324"/>
      <c r="B359" s="318"/>
      <c r="C359" s="1519"/>
      <c r="D359" s="1520"/>
      <c r="E359" s="1520"/>
      <c r="F359" s="1520"/>
      <c r="G359" s="1520"/>
      <c r="H359" s="1521"/>
      <c r="I359" s="1166"/>
      <c r="J359" s="325"/>
      <c r="K359" s="476"/>
      <c r="L359" s="476"/>
      <c r="M359" s="2287" t="s">
        <v>1365</v>
      </c>
      <c r="N359" s="2287"/>
      <c r="O359" s="2287"/>
      <c r="P359" s="2287"/>
      <c r="Q359" s="2287"/>
      <c r="R359" s="2287"/>
      <c r="S359" s="2287"/>
      <c r="T359" s="2287"/>
      <c r="U359" s="2287"/>
      <c r="V359" s="2287"/>
      <c r="W359" s="2287"/>
      <c r="X359" s="2287"/>
      <c r="Y359" s="2287"/>
      <c r="Z359" s="2287"/>
      <c r="AA359" s="2287"/>
      <c r="AB359" s="2289"/>
      <c r="AC359" s="2290"/>
      <c r="AD359" s="2291"/>
      <c r="AE359" s="334" t="str">
        <f>IF(AB359="","←どちらかは必ず選んでください。","")</f>
        <v>←どちらかは必ず選んでください。</v>
      </c>
      <c r="AF359" s="326"/>
      <c r="AG359" s="327"/>
      <c r="AH359" s="327"/>
      <c r="AI359" s="327"/>
      <c r="AJ359" s="327"/>
      <c r="AK359" s="327"/>
      <c r="AL359" s="327"/>
      <c r="AM359" s="327"/>
      <c r="AN359" s="327"/>
      <c r="AO359" s="327"/>
      <c r="AP359" s="327"/>
      <c r="AQ359" s="327"/>
      <c r="AR359" s="327"/>
      <c r="AS359" s="327"/>
      <c r="AT359" s="327"/>
      <c r="AU359" s="327"/>
      <c r="AV359" s="327"/>
      <c r="AW359" s="327"/>
      <c r="AX359" s="327"/>
      <c r="AY359" s="327"/>
      <c r="AZ359" s="327"/>
      <c r="BA359" s="327"/>
      <c r="BB359" s="327"/>
      <c r="BC359" s="327"/>
      <c r="BD359" s="327"/>
      <c r="BE359" s="327"/>
      <c r="BF359" s="327"/>
      <c r="BG359" s="327"/>
      <c r="BH359" s="327"/>
      <c r="BI359" s="327"/>
      <c r="BJ359" s="327"/>
      <c r="BK359" s="327"/>
      <c r="BL359" s="327"/>
      <c r="BM359" s="327"/>
      <c r="BN359" s="327"/>
      <c r="BO359" s="327"/>
      <c r="BP359" s="327"/>
      <c r="BQ359" s="327"/>
      <c r="BR359" s="327"/>
      <c r="BS359" s="327"/>
      <c r="BT359" s="327"/>
      <c r="BU359" s="479"/>
      <c r="BV359" s="479"/>
      <c r="BW359" s="479"/>
      <c r="BX359" s="479"/>
      <c r="BY359" s="2356"/>
      <c r="BZ359" s="2356"/>
      <c r="CA359" s="2356"/>
      <c r="CB359" s="2356"/>
      <c r="CC359" s="2356"/>
      <c r="CD359" s="2356"/>
      <c r="CE359" s="2356"/>
      <c r="CF359" s="2356"/>
      <c r="CG359" s="2356"/>
      <c r="CH359" s="2356"/>
      <c r="CI359" s="2356"/>
      <c r="CJ359" s="2356"/>
      <c r="CK359" s="2356"/>
      <c r="CL359" s="2356"/>
      <c r="CM359" s="2356"/>
      <c r="CN359" s="479"/>
      <c r="CO359" s="479"/>
      <c r="CP359" s="479"/>
      <c r="CQ359" s="479"/>
      <c r="CR359" s="479"/>
      <c r="CS359" s="479"/>
      <c r="CT359" s="479"/>
      <c r="CU359" s="484"/>
      <c r="CV359" s="732"/>
      <c r="CW359" s="732"/>
      <c r="CX359" s="732"/>
      <c r="CY359" s="732"/>
      <c r="CZ359" s="732"/>
      <c r="DA359" s="732"/>
      <c r="DB359" s="733"/>
      <c r="DC359" s="733"/>
      <c r="DD359" s="733"/>
      <c r="DE359" s="733"/>
      <c r="DF359" s="733"/>
      <c r="DG359" s="733"/>
      <c r="DH359" s="733"/>
      <c r="DI359" s="733"/>
      <c r="DJ359" s="733"/>
      <c r="DK359" s="734"/>
      <c r="DL359" s="1061"/>
      <c r="DM359" s="1204">
        <f>IF(AND(AB359="",AB360=""),1,0)</f>
        <v>1</v>
      </c>
      <c r="DN359" s="1058"/>
      <c r="DO359" s="1063" t="str">
        <f>SUBSTITUTE(TRIM(DO361&amp;"　"&amp;DO374&amp;"　"&amp;DO388&amp;"　"&amp;DO401),"　",",")</f>
        <v/>
      </c>
      <c r="DP359" s="1064" t="s">
        <v>647</v>
      </c>
      <c r="DQ359" s="1064" t="s">
        <v>1366</v>
      </c>
      <c r="DR359" s="940"/>
      <c r="DS359" s="1064" t="s">
        <v>647</v>
      </c>
      <c r="DT359" s="1064" t="s">
        <v>1366</v>
      </c>
      <c r="DU359" s="1059"/>
      <c r="DV359" s="1063" t="str">
        <f>IF((COUNTIF(DW359:DZ359,"レ")=4),"レ","")</f>
        <v/>
      </c>
      <c r="DW359" s="1065" t="str">
        <f>$DR$364</f>
        <v/>
      </c>
      <c r="DX359" s="1066" t="str">
        <f>$DR$377</f>
        <v/>
      </c>
      <c r="DY359" s="1066" t="str">
        <f>$DR$391</f>
        <v/>
      </c>
      <c r="DZ359" s="1067" t="str">
        <f>$DR$404</f>
        <v/>
      </c>
      <c r="EA359" s="1063" t="str">
        <f>SUBSTITUTE(TRIM(DZ361&amp;"　"&amp;DZ374&amp;"　"&amp;DZ388&amp;"　"&amp;DZ401),"　",",")</f>
        <v/>
      </c>
      <c r="EB359" s="1059"/>
      <c r="EC359" s="1059"/>
      <c r="ED359" s="1059"/>
      <c r="EE359" s="1059"/>
      <c r="EF359" s="1059"/>
      <c r="EG359" s="1059"/>
      <c r="EH359" s="1059"/>
      <c r="EI359" s="1059"/>
      <c r="EJ359" s="1059"/>
      <c r="EK359" s="1059"/>
      <c r="EL359" s="1059"/>
      <c r="EM359" s="1059"/>
      <c r="EN359" s="1059"/>
      <c r="EO359" s="1059"/>
      <c r="EP359" s="1059"/>
      <c r="EQ359" s="1059"/>
      <c r="ER359" s="1059"/>
      <c r="ES359" s="1059"/>
      <c r="ET359" s="1059"/>
      <c r="EU359" s="1059"/>
      <c r="EV359" s="1059"/>
      <c r="EW359" s="1059"/>
      <c r="EX359" s="1059"/>
      <c r="EY359" s="1059"/>
      <c r="EZ359" s="1059"/>
      <c r="FA359" s="1059"/>
      <c r="FB359" s="1059"/>
      <c r="FC359" s="1059"/>
      <c r="FD359" s="1059"/>
      <c r="FE359" s="1059"/>
      <c r="FF359" s="1059"/>
      <c r="FG359" s="1059"/>
      <c r="FH359" s="1059"/>
      <c r="FI359" s="1059"/>
      <c r="FJ359" s="1059"/>
      <c r="FK359" s="1059"/>
      <c r="FL359" s="1059"/>
      <c r="FM359" s="1059"/>
      <c r="FN359" s="1059"/>
      <c r="FO359" s="1059"/>
      <c r="FP359" s="1059"/>
      <c r="FQ359" s="1059"/>
      <c r="FR359" s="1068"/>
      <c r="FS359" s="1059"/>
      <c r="FT359" s="1059"/>
      <c r="FU359" s="1059"/>
      <c r="FV359" s="1059"/>
      <c r="FW359" s="1059"/>
      <c r="FX359" s="1059"/>
      <c r="FY359" s="1059"/>
      <c r="FZ359" s="1059"/>
      <c r="GA359" s="1059"/>
      <c r="GB359" s="1059"/>
      <c r="GC359" s="1059"/>
      <c r="GD359" s="1059"/>
      <c r="GE359" s="1059"/>
      <c r="GF359" s="1059"/>
      <c r="GG359" s="1059"/>
      <c r="GH359" s="1059"/>
    </row>
    <row r="360" spans="1:190" s="323" customFormat="1" ht="27" customHeight="1" x14ac:dyDescent="0.15">
      <c r="A360" s="324"/>
      <c r="B360" s="318"/>
      <c r="C360" s="1519"/>
      <c r="D360" s="1520"/>
      <c r="E360" s="1520"/>
      <c r="F360" s="1520"/>
      <c r="G360" s="1520"/>
      <c r="H360" s="1521"/>
      <c r="I360" s="1166"/>
      <c r="J360" s="325"/>
      <c r="K360" s="476"/>
      <c r="L360" s="476"/>
      <c r="M360" s="2287" t="s">
        <v>1367</v>
      </c>
      <c r="N360" s="2287"/>
      <c r="O360" s="2287"/>
      <c r="P360" s="2287"/>
      <c r="Q360" s="2287"/>
      <c r="R360" s="2287"/>
      <c r="S360" s="2287"/>
      <c r="T360" s="2287"/>
      <c r="U360" s="2287"/>
      <c r="V360" s="2287"/>
      <c r="W360" s="2287"/>
      <c r="X360" s="2287"/>
      <c r="Y360" s="2287"/>
      <c r="Z360" s="2287"/>
      <c r="AA360" s="2287"/>
      <c r="AB360" s="2289"/>
      <c r="AC360" s="2290"/>
      <c r="AD360" s="2291"/>
      <c r="AE360" s="328"/>
      <c r="AF360" s="328"/>
      <c r="AG360" s="329"/>
      <c r="AH360" s="329"/>
      <c r="AI360" s="329"/>
      <c r="AJ360" s="329"/>
      <c r="AK360" s="329"/>
      <c r="AL360" s="329"/>
      <c r="AM360" s="329"/>
      <c r="AN360" s="329"/>
      <c r="AO360" s="329"/>
      <c r="AP360" s="329"/>
      <c r="AQ360" s="329"/>
      <c r="AR360" s="329"/>
      <c r="AS360" s="329"/>
      <c r="AT360" s="329"/>
      <c r="AU360" s="329"/>
      <c r="AV360" s="329"/>
      <c r="AW360" s="329"/>
      <c r="AX360" s="329"/>
      <c r="AY360" s="329"/>
      <c r="AZ360" s="329"/>
      <c r="BA360" s="329"/>
      <c r="BB360" s="329"/>
      <c r="BC360" s="329"/>
      <c r="BD360" s="329"/>
      <c r="BE360" s="329"/>
      <c r="BF360" s="329"/>
      <c r="BG360" s="329"/>
      <c r="BH360" s="476"/>
      <c r="BI360" s="476"/>
      <c r="BJ360" s="476"/>
      <c r="BK360" s="476"/>
      <c r="BL360" s="476"/>
      <c r="BM360" s="476"/>
      <c r="BN360" s="476"/>
      <c r="BO360" s="476"/>
      <c r="BP360" s="476"/>
      <c r="BQ360" s="476"/>
      <c r="BR360" s="476"/>
      <c r="BS360" s="476"/>
      <c r="BT360" s="476"/>
      <c r="BU360" s="479"/>
      <c r="BV360" s="479"/>
      <c r="BW360" s="479"/>
      <c r="BX360" s="479"/>
      <c r="BY360" s="2356"/>
      <c r="BZ360" s="2356"/>
      <c r="CA360" s="2356"/>
      <c r="CB360" s="2356"/>
      <c r="CC360" s="2356"/>
      <c r="CD360" s="2356"/>
      <c r="CE360" s="2356"/>
      <c r="CF360" s="2356"/>
      <c r="CG360" s="2356"/>
      <c r="CH360" s="2356"/>
      <c r="CI360" s="2356"/>
      <c r="CJ360" s="2356"/>
      <c r="CK360" s="2356"/>
      <c r="CL360" s="2356"/>
      <c r="CM360" s="2356"/>
      <c r="CN360" s="479"/>
      <c r="CO360" s="479"/>
      <c r="CP360" s="479"/>
      <c r="CQ360" s="479"/>
      <c r="CR360" s="479"/>
      <c r="CS360" s="479"/>
      <c r="CT360" s="479"/>
      <c r="CU360" s="484"/>
      <c r="CV360" s="732"/>
      <c r="CW360" s="732"/>
      <c r="CX360" s="732"/>
      <c r="CY360" s="732"/>
      <c r="CZ360" s="732"/>
      <c r="DA360" s="732"/>
      <c r="DB360" s="732"/>
      <c r="DC360" s="732"/>
      <c r="DD360" s="732"/>
      <c r="DE360" s="732"/>
      <c r="DF360" s="732"/>
      <c r="DG360" s="732"/>
      <c r="DH360" s="732"/>
      <c r="DI360" s="732"/>
      <c r="DJ360" s="732"/>
      <c r="DK360" s="735"/>
      <c r="DL360" s="1061"/>
      <c r="DM360"/>
      <c r="DN360" s="1058"/>
      <c r="DO360" s="1069" t="s">
        <v>1752</v>
      </c>
      <c r="DP360" s="1066" t="str">
        <f>IF($AB359="有","レ","")</f>
        <v/>
      </c>
      <c r="DQ360" s="1066" t="str">
        <f>IF($AB359="無","レ","")</f>
        <v/>
      </c>
      <c r="DR360" s="1059"/>
      <c r="DS360" s="1066" t="str">
        <f>IF(AB360="有","レ","")</f>
        <v/>
      </c>
      <c r="DT360" s="1066" t="str">
        <f>IF(AB360="無","レ","")</f>
        <v/>
      </c>
      <c r="DU360" s="1059"/>
      <c r="DV360" s="1059"/>
      <c r="DW360" s="1059"/>
      <c r="DX360" s="1059"/>
      <c r="DY360" s="1059"/>
      <c r="DZ360" s="1059"/>
      <c r="EA360" s="1059"/>
      <c r="EB360" s="1059"/>
      <c r="EC360" s="1059"/>
      <c r="ED360" s="1059"/>
      <c r="EE360" s="1059"/>
      <c r="EF360" s="1059"/>
      <c r="EG360" s="1059"/>
      <c r="EH360" s="1059"/>
      <c r="EI360" s="1059"/>
      <c r="EJ360" s="1059"/>
      <c r="EK360" s="1059"/>
      <c r="EL360" s="1059"/>
      <c r="EM360" s="1059"/>
      <c r="EN360" s="1059"/>
      <c r="EO360" s="1059"/>
      <c r="EP360" s="1059"/>
      <c r="EQ360" s="1059"/>
      <c r="ER360" s="1059"/>
      <c r="ES360" s="1059"/>
      <c r="ET360" s="1059"/>
      <c r="EU360" s="1059"/>
      <c r="EV360" s="1059"/>
      <c r="EW360" s="1059"/>
      <c r="EX360" s="1059"/>
      <c r="EY360" s="1059"/>
      <c r="EZ360" s="1059"/>
      <c r="FA360" s="1059"/>
      <c r="FB360" s="1059"/>
      <c r="FC360" s="1059"/>
      <c r="FD360" s="1059"/>
      <c r="FE360" s="1059"/>
      <c r="FF360" s="1059"/>
      <c r="FG360" s="1059"/>
      <c r="FH360" s="1059"/>
      <c r="FI360" s="1059"/>
      <c r="FJ360" s="1059"/>
      <c r="FK360" s="1059"/>
      <c r="FL360" s="1059"/>
      <c r="FM360" s="1059"/>
      <c r="FN360" s="1059"/>
      <c r="FO360" s="1059"/>
      <c r="FP360" s="1059"/>
      <c r="FQ360" s="1059"/>
      <c r="FR360" s="1068"/>
      <c r="FS360" s="1059"/>
      <c r="FT360" s="1059"/>
      <c r="FU360" s="1059"/>
      <c r="FV360" s="1059"/>
      <c r="FW360" s="1059"/>
      <c r="FX360" s="1059"/>
      <c r="FY360" s="1059"/>
      <c r="FZ360" s="1059"/>
      <c r="GA360" s="1059"/>
      <c r="GB360" s="1059"/>
      <c r="GC360" s="1059"/>
      <c r="GD360" s="1059"/>
      <c r="GE360" s="1059"/>
      <c r="GF360" s="1059"/>
      <c r="GG360" s="1059"/>
      <c r="GH360" s="1059"/>
    </row>
    <row r="361" spans="1:190" s="323" customFormat="1" ht="27" customHeight="1" x14ac:dyDescent="0.15">
      <c r="A361" s="324"/>
      <c r="B361" s="318"/>
      <c r="C361" s="1519"/>
      <c r="D361" s="1520"/>
      <c r="E361" s="1520"/>
      <c r="F361" s="1520"/>
      <c r="G361" s="1520"/>
      <c r="H361" s="1521"/>
      <c r="I361" s="1167"/>
      <c r="J361" s="325"/>
      <c r="K361" s="476"/>
      <c r="L361" s="476"/>
      <c r="M361" s="2292" t="s">
        <v>1368</v>
      </c>
      <c r="N361" s="2292"/>
      <c r="O361" s="2292"/>
      <c r="P361" s="2292"/>
      <c r="Q361" s="2292"/>
      <c r="R361" s="2292"/>
      <c r="S361" s="2292"/>
      <c r="T361" s="2292"/>
      <c r="U361" s="2293"/>
      <c r="V361" s="2294" t="s">
        <v>1369</v>
      </c>
      <c r="W361" s="2295"/>
      <c r="X361" s="2295"/>
      <c r="Y361" s="2295"/>
      <c r="Z361" s="2295"/>
      <c r="AA361" s="2295"/>
      <c r="AB361" s="2295"/>
      <c r="AC361" s="2295"/>
      <c r="AD361" s="2295"/>
      <c r="AE361" s="2295"/>
      <c r="AF361" s="2295"/>
      <c r="AG361" s="2296"/>
      <c r="AH361" s="2300" t="s">
        <v>1370</v>
      </c>
      <c r="AI361" s="2300"/>
      <c r="AJ361" s="2300"/>
      <c r="AK361" s="2300"/>
      <c r="AL361" s="2300"/>
      <c r="AM361" s="2300"/>
      <c r="AN361" s="2300"/>
      <c r="AO361" s="2300"/>
      <c r="AP361" s="2300"/>
      <c r="AQ361" s="2300"/>
      <c r="AR361" s="2300"/>
      <c r="AS361" s="2301"/>
      <c r="AT361" s="2304" t="s">
        <v>1371</v>
      </c>
      <c r="AU361" s="2300"/>
      <c r="AV361" s="2300"/>
      <c r="AW361" s="2300"/>
      <c r="AX361" s="2300"/>
      <c r="AY361" s="2301"/>
      <c r="AZ361" s="2306" t="s">
        <v>1372</v>
      </c>
      <c r="BA361" s="2292"/>
      <c r="BB361" s="2292"/>
      <c r="BC361" s="2292"/>
      <c r="BD361" s="2292"/>
      <c r="BE361" s="2293"/>
      <c r="BF361" s="2295" t="s">
        <v>1373</v>
      </c>
      <c r="BG361" s="2295"/>
      <c r="BH361" s="2295"/>
      <c r="BI361" s="2295"/>
      <c r="BJ361" s="2295"/>
      <c r="BK361" s="2295"/>
      <c r="BL361" s="2295"/>
      <c r="BM361" s="2295"/>
      <c r="BN361" s="2295"/>
      <c r="BO361" s="2295"/>
      <c r="BP361" s="2295"/>
      <c r="BQ361" s="2295"/>
      <c r="BR361" s="2295"/>
      <c r="BS361" s="2295"/>
      <c r="BT361" s="2295"/>
      <c r="BU361" s="479"/>
      <c r="BV361" s="480"/>
      <c r="BW361" s="480"/>
      <c r="BX361" s="480"/>
      <c r="BY361" s="480"/>
      <c r="BZ361" s="480"/>
      <c r="CA361" s="480"/>
      <c r="CB361" s="480"/>
      <c r="CC361" s="480"/>
      <c r="CD361" s="480"/>
      <c r="CE361" s="480"/>
      <c r="CF361" s="480"/>
      <c r="CG361" s="480"/>
      <c r="CH361" s="480"/>
      <c r="CI361" s="480"/>
      <c r="CJ361" s="480"/>
      <c r="CK361" s="480"/>
      <c r="CL361" s="480"/>
      <c r="CM361" s="480"/>
      <c r="CN361" s="480"/>
      <c r="CO361" s="480"/>
      <c r="CP361" s="480"/>
      <c r="CQ361" s="480"/>
      <c r="CR361" s="480"/>
      <c r="CS361" s="480"/>
      <c r="CT361" s="480"/>
      <c r="CU361" s="485"/>
      <c r="CV361" s="733"/>
      <c r="CW361" s="733"/>
      <c r="CX361" s="733"/>
      <c r="CY361" s="733"/>
      <c r="CZ361" s="733"/>
      <c r="DA361" s="733"/>
      <c r="DB361" s="733"/>
      <c r="DC361" s="733"/>
      <c r="DD361" s="733"/>
      <c r="DE361" s="733"/>
      <c r="DF361" s="733"/>
      <c r="DG361" s="733"/>
      <c r="DH361" s="733"/>
      <c r="DI361" s="733"/>
      <c r="DJ361" s="733"/>
      <c r="DK361" s="734"/>
      <c r="DL361" s="1061"/>
      <c r="DM361"/>
      <c r="DN361" s="1070" t="s">
        <v>1374</v>
      </c>
      <c r="DO361" s="1071" t="str">
        <f>SUBSTITUTE(TRIM(V363&amp;"　"&amp;V364&amp;"　"&amp;V365&amp;"　"&amp;V366&amp;"　"&amp;V367),"　",",")</f>
        <v/>
      </c>
      <c r="DP361" s="1059" t="s">
        <v>1375</v>
      </c>
      <c r="DQ361" s="1059"/>
      <c r="DR361" s="1059"/>
      <c r="DS361" s="1059"/>
      <c r="DT361" s="1059" t="s">
        <v>626</v>
      </c>
      <c r="DU361" s="1059"/>
      <c r="DV361" s="1059" t="s">
        <v>1376</v>
      </c>
      <c r="DW361" s="1059"/>
      <c r="DX361" s="1059" t="s">
        <v>1377</v>
      </c>
      <c r="DY361" s="1059"/>
      <c r="DZ361" s="1071" t="str">
        <f>SUBSTITUTE(TRIM(BF363&amp;"　"&amp;BF364&amp;"　"&amp;BF365&amp;"　"&amp;BF366&amp;"　"&amp;BF367),"　",",")</f>
        <v/>
      </c>
      <c r="EA361" s="1059"/>
      <c r="EB361" s="1059"/>
      <c r="EC361" s="1059"/>
      <c r="ED361" s="1059"/>
      <c r="EE361" s="1059"/>
      <c r="EF361" s="1059"/>
      <c r="EG361" s="1059"/>
      <c r="EH361" s="1059"/>
      <c r="EI361" s="1059"/>
      <c r="EJ361" s="1059"/>
      <c r="EK361" s="1059"/>
      <c r="EL361" s="1059"/>
      <c r="EM361" s="1059"/>
      <c r="EN361" s="1059"/>
      <c r="EO361" s="1059"/>
      <c r="EP361" s="1059"/>
      <c r="EQ361" s="1059"/>
      <c r="ER361" s="1059"/>
      <c r="ES361" s="1059"/>
      <c r="ET361" s="1059"/>
      <c r="EU361" s="1059"/>
      <c r="EV361" s="1059"/>
      <c r="EW361" s="1059"/>
      <c r="EX361" s="1059"/>
      <c r="EY361" s="1059"/>
      <c r="EZ361" s="1059"/>
      <c r="FA361" s="1059"/>
      <c r="FB361" s="1059"/>
      <c r="FC361" s="1059"/>
      <c r="FD361" s="1059"/>
      <c r="FE361" s="1059"/>
      <c r="FF361" s="1059"/>
      <c r="FG361" s="1059"/>
      <c r="FH361" s="1059"/>
      <c r="FI361" s="1059"/>
      <c r="FJ361" s="1059"/>
      <c r="FK361" s="1059"/>
      <c r="FL361" s="1059"/>
      <c r="FM361" s="1059"/>
      <c r="FN361" s="1059"/>
      <c r="FO361" s="1059"/>
      <c r="FP361" s="1059"/>
      <c r="FQ361" s="1059"/>
      <c r="FR361" s="1068"/>
      <c r="FS361" s="1059"/>
      <c r="FT361" s="1059"/>
      <c r="FU361" s="1059"/>
      <c r="FV361" s="1059"/>
      <c r="FW361" s="1059"/>
      <c r="FX361" s="1059"/>
      <c r="FY361" s="1059"/>
      <c r="FZ361" s="1059"/>
      <c r="GA361" s="1059"/>
      <c r="GB361" s="1059"/>
      <c r="GC361" s="1059"/>
      <c r="GD361" s="1059"/>
      <c r="GE361" s="1059"/>
      <c r="GF361" s="1059"/>
      <c r="GG361" s="1059"/>
      <c r="GH361" s="1059"/>
    </row>
    <row r="362" spans="1:190" s="323" customFormat="1" ht="27" customHeight="1" thickBot="1" x14ac:dyDescent="0.2">
      <c r="A362" s="324"/>
      <c r="B362" s="318"/>
      <c r="C362" s="1519"/>
      <c r="D362" s="1520"/>
      <c r="E362" s="1520"/>
      <c r="F362" s="1520"/>
      <c r="G362" s="1520"/>
      <c r="H362" s="1521"/>
      <c r="I362" s="1167"/>
      <c r="J362" s="325"/>
      <c r="K362" s="476"/>
      <c r="L362" s="476"/>
      <c r="M362" s="2307" t="s">
        <v>2</v>
      </c>
      <c r="N362" s="2307"/>
      <c r="O362" s="2307"/>
      <c r="P362" s="2307"/>
      <c r="Q362" s="2307"/>
      <c r="R362" s="2308"/>
      <c r="S362" s="2298" t="s">
        <v>81</v>
      </c>
      <c r="T362" s="2298"/>
      <c r="U362" s="2298"/>
      <c r="V362" s="2297"/>
      <c r="W362" s="2298"/>
      <c r="X362" s="2298"/>
      <c r="Y362" s="2298"/>
      <c r="Z362" s="2298"/>
      <c r="AA362" s="2298"/>
      <c r="AB362" s="2298"/>
      <c r="AC362" s="2298"/>
      <c r="AD362" s="2298"/>
      <c r="AE362" s="2298"/>
      <c r="AF362" s="2298"/>
      <c r="AG362" s="2299"/>
      <c r="AH362" s="2302"/>
      <c r="AI362" s="2302"/>
      <c r="AJ362" s="2302"/>
      <c r="AK362" s="2302"/>
      <c r="AL362" s="2302"/>
      <c r="AM362" s="2302"/>
      <c r="AN362" s="2302"/>
      <c r="AO362" s="2302"/>
      <c r="AP362" s="2302"/>
      <c r="AQ362" s="2302"/>
      <c r="AR362" s="2302"/>
      <c r="AS362" s="2303"/>
      <c r="AT362" s="2305"/>
      <c r="AU362" s="2302"/>
      <c r="AV362" s="2302"/>
      <c r="AW362" s="2302"/>
      <c r="AX362" s="2302"/>
      <c r="AY362" s="2303"/>
      <c r="AZ362" s="2309" t="s">
        <v>1378</v>
      </c>
      <c r="BA362" s="2309"/>
      <c r="BB362" s="2310"/>
      <c r="BC362" s="2311" t="s">
        <v>81</v>
      </c>
      <c r="BD362" s="2311"/>
      <c r="BE362" s="2312"/>
      <c r="BF362" s="2298"/>
      <c r="BG362" s="2298"/>
      <c r="BH362" s="2298"/>
      <c r="BI362" s="2298"/>
      <c r="BJ362" s="2298"/>
      <c r="BK362" s="2298"/>
      <c r="BL362" s="2298"/>
      <c r="BM362" s="2298"/>
      <c r="BN362" s="2298"/>
      <c r="BO362" s="2298"/>
      <c r="BP362" s="2298"/>
      <c r="BQ362" s="2298"/>
      <c r="BR362" s="2298"/>
      <c r="BS362" s="2298"/>
      <c r="BT362" s="2298"/>
      <c r="BU362" s="479"/>
      <c r="BV362" s="480"/>
      <c r="BW362" s="480"/>
      <c r="BX362" s="480"/>
      <c r="BY362" s="480"/>
      <c r="BZ362" s="480"/>
      <c r="CA362" s="480"/>
      <c r="CB362" s="480"/>
      <c r="CC362" s="480"/>
      <c r="CD362" s="480"/>
      <c r="CE362" s="480"/>
      <c r="CF362" s="480"/>
      <c r="CG362" s="480"/>
      <c r="CH362" s="480"/>
      <c r="CI362" s="480"/>
      <c r="CJ362" s="480"/>
      <c r="CK362" s="480"/>
      <c r="CL362" s="480"/>
      <c r="CM362" s="480"/>
      <c r="CN362" s="480"/>
      <c r="CO362" s="480"/>
      <c r="CP362" s="480"/>
      <c r="CQ362" s="480"/>
      <c r="CR362" s="480"/>
      <c r="CS362" s="480"/>
      <c r="CT362" s="480"/>
      <c r="CU362" s="485"/>
      <c r="CV362" s="733"/>
      <c r="CW362" s="733"/>
      <c r="CX362" s="733"/>
      <c r="CY362" s="733"/>
      <c r="CZ362" s="733"/>
      <c r="DA362" s="733"/>
      <c r="DB362" s="733"/>
      <c r="DC362" s="733"/>
      <c r="DD362" s="733"/>
      <c r="DE362" s="733"/>
      <c r="DF362" s="733"/>
      <c r="DG362" s="733"/>
      <c r="DH362" s="733"/>
      <c r="DI362" s="733"/>
      <c r="DJ362" s="733"/>
      <c r="DK362" s="734"/>
      <c r="DL362" s="1061" t="s">
        <v>1731</v>
      </c>
      <c r="DM362" s="1062" t="s">
        <v>1379</v>
      </c>
      <c r="DN362" s="1070" t="s">
        <v>139</v>
      </c>
      <c r="DO362" s="1059" t="s">
        <v>1380</v>
      </c>
      <c r="DP362" s="1064" t="s">
        <v>1381</v>
      </c>
      <c r="DQ362" s="1064" t="s">
        <v>626</v>
      </c>
      <c r="DR362" s="1064" t="s">
        <v>635</v>
      </c>
      <c r="DS362" s="1072" t="s">
        <v>1382</v>
      </c>
      <c r="DT362" s="1073" t="s">
        <v>1383</v>
      </c>
      <c r="DU362" s="1064" t="s">
        <v>1384</v>
      </c>
      <c r="DV362" s="1073" t="s">
        <v>1383</v>
      </c>
      <c r="DW362" s="1064" t="s">
        <v>1384</v>
      </c>
      <c r="DX362" s="1064" t="s">
        <v>1385</v>
      </c>
      <c r="DY362" s="1064" t="s">
        <v>1386</v>
      </c>
      <c r="DZ362" s="1059"/>
      <c r="EA362" s="1059"/>
      <c r="EB362" s="1059"/>
      <c r="EC362" s="1059"/>
      <c r="ED362" s="1059"/>
      <c r="EE362" s="1059"/>
      <c r="EF362" s="1059"/>
      <c r="EG362" s="1059"/>
      <c r="EH362" s="1059"/>
      <c r="EI362" s="1059"/>
      <c r="EJ362" s="1059"/>
      <c r="EK362" s="1059"/>
      <c r="EL362" s="1059"/>
      <c r="EM362" s="1059"/>
      <c r="EN362" s="1059"/>
      <c r="EO362" s="1059"/>
      <c r="EP362" s="1059"/>
      <c r="EQ362" s="1059"/>
      <c r="ER362" s="1059"/>
      <c r="ES362" s="1059"/>
      <c r="ET362" s="1059"/>
      <c r="EU362" s="1059"/>
      <c r="EV362" s="1059"/>
      <c r="EW362" s="1059"/>
      <c r="EX362" s="1059"/>
      <c r="EY362" s="1059"/>
      <c r="EZ362" s="1059"/>
      <c r="FA362" s="1059"/>
      <c r="FB362" s="1059"/>
      <c r="FC362" s="1059"/>
      <c r="FD362" s="1059"/>
      <c r="FE362" s="1059"/>
      <c r="FF362" s="1059"/>
      <c r="FG362" s="1059"/>
      <c r="FH362" s="1059"/>
      <c r="FI362" s="1059"/>
      <c r="FJ362" s="1059"/>
      <c r="FK362" s="1059"/>
      <c r="FL362" s="1059"/>
      <c r="FM362" s="1059"/>
      <c r="FN362" s="1059"/>
      <c r="FO362" s="1059"/>
      <c r="FP362" s="1059"/>
      <c r="FQ362" s="1059"/>
      <c r="FR362" s="1068"/>
      <c r="FS362" s="1059"/>
      <c r="FT362" s="1059"/>
      <c r="FU362" s="1059"/>
      <c r="FV362" s="1059"/>
      <c r="FW362" s="1059"/>
      <c r="FX362" s="1059"/>
      <c r="FY362" s="1059"/>
      <c r="FZ362" s="1059"/>
      <c r="GA362" s="1059"/>
      <c r="GB362" s="1059"/>
      <c r="GC362" s="1059"/>
      <c r="GD362" s="1059"/>
      <c r="GE362" s="1059"/>
      <c r="GF362" s="1059"/>
      <c r="GG362" s="1059"/>
      <c r="GH362" s="1059"/>
    </row>
    <row r="363" spans="1:190" s="323" customFormat="1" ht="27" customHeight="1" x14ac:dyDescent="0.15">
      <c r="A363" s="324"/>
      <c r="B363" s="331" t="s">
        <v>1387</v>
      </c>
      <c r="C363" s="1519"/>
      <c r="D363" s="1520"/>
      <c r="E363" s="1520"/>
      <c r="F363" s="1520"/>
      <c r="G363" s="1520"/>
      <c r="H363" s="1521"/>
      <c r="I363" s="1167"/>
      <c r="J363" s="325"/>
      <c r="K363" s="476"/>
      <c r="L363" s="476"/>
      <c r="M363" s="2668"/>
      <c r="N363" s="2249"/>
      <c r="O363" s="2250"/>
      <c r="P363" s="2251"/>
      <c r="Q363" s="2252"/>
      <c r="R363" s="2253"/>
      <c r="S363" s="2251"/>
      <c r="T363" s="2252"/>
      <c r="U363" s="2253"/>
      <c r="V363" s="2254"/>
      <c r="W363" s="2255"/>
      <c r="X363" s="2255"/>
      <c r="Y363" s="2255"/>
      <c r="Z363" s="2255"/>
      <c r="AA363" s="2255"/>
      <c r="AB363" s="2255"/>
      <c r="AC363" s="2255"/>
      <c r="AD363" s="2255"/>
      <c r="AE363" s="2255"/>
      <c r="AF363" s="2255"/>
      <c r="AG363" s="2255"/>
      <c r="AH363" s="2255"/>
      <c r="AI363" s="2255"/>
      <c r="AJ363" s="2255"/>
      <c r="AK363" s="2255"/>
      <c r="AL363" s="2255"/>
      <c r="AM363" s="2255"/>
      <c r="AN363" s="2255"/>
      <c r="AO363" s="2255"/>
      <c r="AP363" s="2255"/>
      <c r="AQ363" s="2255"/>
      <c r="AR363" s="2255"/>
      <c r="AS363" s="2256"/>
      <c r="AT363" s="2257"/>
      <c r="AU363" s="2258"/>
      <c r="AV363" s="2258"/>
      <c r="AW363" s="2258"/>
      <c r="AX363" s="2258"/>
      <c r="AY363" s="2259"/>
      <c r="AZ363" s="2260"/>
      <c r="BA363" s="2261"/>
      <c r="BB363" s="2261"/>
      <c r="BC363" s="2260"/>
      <c r="BD363" s="2260"/>
      <c r="BE363" s="2260"/>
      <c r="BF363" s="2230"/>
      <c r="BG363" s="2231"/>
      <c r="BH363" s="2231"/>
      <c r="BI363" s="2231"/>
      <c r="BJ363" s="2231"/>
      <c r="BK363" s="2231"/>
      <c r="BL363" s="2231"/>
      <c r="BM363" s="2231"/>
      <c r="BN363" s="2231"/>
      <c r="BO363" s="2231"/>
      <c r="BP363" s="2231"/>
      <c r="BQ363" s="2231"/>
      <c r="BR363" s="2231"/>
      <c r="BS363" s="2231"/>
      <c r="BT363" s="2262"/>
      <c r="BU363" s="479"/>
      <c r="BV363" s="480"/>
      <c r="BW363" s="480"/>
      <c r="BX363" s="480"/>
      <c r="BY363" s="479"/>
      <c r="BZ363" s="480"/>
      <c r="CA363" s="479"/>
      <c r="CB363" s="480"/>
      <c r="CC363" s="480"/>
      <c r="CD363" s="480"/>
      <c r="CE363" s="480"/>
      <c r="CF363" s="480"/>
      <c r="CG363" s="480"/>
      <c r="CH363" s="480"/>
      <c r="CI363" s="480"/>
      <c r="CJ363" s="480"/>
      <c r="CK363" s="480"/>
      <c r="CL363" s="480"/>
      <c r="CM363" s="480"/>
      <c r="CN363" s="480"/>
      <c r="CO363" s="480"/>
      <c r="CP363" s="480"/>
      <c r="CQ363" s="480"/>
      <c r="CR363" s="480"/>
      <c r="CS363" s="480"/>
      <c r="CT363" s="480"/>
      <c r="CU363" s="485"/>
      <c r="CV363" s="733"/>
      <c r="CW363" s="733"/>
      <c r="CX363" s="733"/>
      <c r="CY363" s="733"/>
      <c r="CZ363" s="733"/>
      <c r="DA363" s="733"/>
      <c r="DB363" s="733"/>
      <c r="DC363" s="733"/>
      <c r="DD363" s="733"/>
      <c r="DE363" s="733"/>
      <c r="DF363" s="733"/>
      <c r="DG363" s="733"/>
      <c r="DH363" s="733"/>
      <c r="DI363" s="733"/>
      <c r="DJ363" s="733"/>
      <c r="DK363" s="735"/>
      <c r="DL363" s="1064" t="str">
        <f>IF(AT363="予定なし",1,IF(OR(AT363="改善済",AT363="予定"),2,""))</f>
        <v/>
      </c>
      <c r="DM363" s="1074">
        <f>IF(AT363="改善予定",1,0)</f>
        <v>0</v>
      </c>
      <c r="DN363" s="1075">
        <f>COUNTA(P363:AY363)+COUNTA(BF363)</f>
        <v>0</v>
      </c>
      <c r="DO363" s="1076">
        <f>COUNTA(AZ363:BE363)</f>
        <v>0</v>
      </c>
      <c r="DP363" s="1065">
        <f>COUNTIF($AT363:$AY366,"実施済")</f>
        <v>0</v>
      </c>
      <c r="DQ363" s="1066">
        <f>COUNTIF($AT363:$AY366,"改善予定")</f>
        <v>0</v>
      </c>
      <c r="DR363" s="1067">
        <f>COUNTIF($AT363:$AY366,"予定なし")</f>
        <v>0</v>
      </c>
      <c r="DS363" s="1066">
        <f>COUNTA(AZ363:BE363)</f>
        <v>0</v>
      </c>
      <c r="DT363" s="1077" t="str">
        <f>IF(AND($AT363="改善予定",$DO363=2),"令和"&amp;$AZ363&amp;"年"&amp;$BC363&amp;"月1日","")</f>
        <v/>
      </c>
      <c r="DU363" s="1078" t="str">
        <f>IF(DT363="","0",DATEVALUE(DT363))</f>
        <v>0</v>
      </c>
      <c r="DV363" s="1077" t="str">
        <f>IF(AND($AT363="実施済",$DO363=2),"令和"&amp;$AZ363&amp;"年"&amp;$BC363&amp;"月1日","")</f>
        <v/>
      </c>
      <c r="DW363" s="1078" t="str">
        <f>IF(DV363="","0",DATEVALUE(DV363))</f>
        <v>0</v>
      </c>
      <c r="DX363" s="1066">
        <f>IF(OR(AW363="実施済",AW363="改善予定"),1,0)</f>
        <v>0</v>
      </c>
      <c r="DY363" s="1066">
        <f>IF(AND(AB359="有",DX363=1),1,0)</f>
        <v>0</v>
      </c>
      <c r="DZ363" s="1059"/>
      <c r="EA363" s="1059"/>
      <c r="EB363" s="1059"/>
      <c r="EC363" s="1079"/>
      <c r="ED363" s="1059"/>
      <c r="EE363" s="1059"/>
      <c r="EF363" s="1059"/>
      <c r="EG363" s="1059"/>
      <c r="EH363" s="1059"/>
      <c r="EI363" s="1058"/>
      <c r="EJ363" s="1058"/>
      <c r="EK363" s="1058"/>
      <c r="EL363" s="1058"/>
      <c r="EM363" s="1058"/>
      <c r="EN363" s="1058"/>
      <c r="EO363" s="1059"/>
      <c r="EP363" s="1059"/>
      <c r="EQ363" s="1059"/>
      <c r="ER363" s="1059"/>
      <c r="ES363" s="1059"/>
      <c r="ET363" s="1059"/>
      <c r="EU363" s="1059"/>
      <c r="EV363" s="1059"/>
      <c r="EW363" s="1059"/>
      <c r="EX363" s="1059"/>
      <c r="EY363" s="1059"/>
      <c r="EZ363" s="1059"/>
      <c r="FA363" s="1059"/>
      <c r="FB363" s="1059"/>
      <c r="FC363" s="1059"/>
      <c r="FD363" s="1059"/>
      <c r="FE363" s="1059"/>
      <c r="FF363" s="1059"/>
      <c r="FG363" s="1059"/>
      <c r="FH363" s="1059"/>
      <c r="FI363" s="1059"/>
      <c r="FJ363" s="1059"/>
      <c r="FK363" s="1059"/>
      <c r="FL363" s="1059"/>
      <c r="FM363" s="1059"/>
      <c r="FN363" s="1059"/>
      <c r="FO363" s="1059"/>
      <c r="FP363" s="1059"/>
      <c r="FQ363" s="1059"/>
      <c r="FR363" s="1068"/>
      <c r="FS363" s="1059"/>
      <c r="FT363" s="1059"/>
      <c r="FU363" s="1059"/>
      <c r="FV363" s="1059"/>
      <c r="FW363" s="1059"/>
      <c r="FX363" s="1059"/>
      <c r="FY363" s="1059"/>
      <c r="FZ363" s="1059"/>
      <c r="GA363" s="1059"/>
      <c r="GB363" s="1059"/>
      <c r="GC363" s="1059"/>
      <c r="GD363" s="1059"/>
      <c r="GE363" s="1059"/>
      <c r="GF363" s="1059"/>
      <c r="GG363" s="1059"/>
      <c r="GH363" s="1059"/>
    </row>
    <row r="364" spans="1:190" s="323" customFormat="1" ht="27" customHeight="1" x14ac:dyDescent="0.15">
      <c r="A364" s="324"/>
      <c r="B364" s="331" t="s">
        <v>1388</v>
      </c>
      <c r="C364" s="1519"/>
      <c r="D364" s="1520"/>
      <c r="E364" s="1520"/>
      <c r="F364" s="1520"/>
      <c r="G364" s="1520"/>
      <c r="H364" s="1521"/>
      <c r="I364" s="1167"/>
      <c r="J364" s="325"/>
      <c r="K364" s="476"/>
      <c r="L364" s="476"/>
      <c r="M364" s="2210"/>
      <c r="N364" s="2211"/>
      <c r="O364" s="2212"/>
      <c r="P364" s="2213"/>
      <c r="Q364" s="2214"/>
      <c r="R364" s="2215"/>
      <c r="S364" s="2213"/>
      <c r="T364" s="2214"/>
      <c r="U364" s="2215"/>
      <c r="V364" s="2281"/>
      <c r="W364" s="2282"/>
      <c r="X364" s="2282"/>
      <c r="Y364" s="2282"/>
      <c r="Z364" s="2282"/>
      <c r="AA364" s="2282"/>
      <c r="AB364" s="2282"/>
      <c r="AC364" s="2282"/>
      <c r="AD364" s="2282"/>
      <c r="AE364" s="2282"/>
      <c r="AF364" s="2282"/>
      <c r="AG364" s="2282"/>
      <c r="AH364" s="2282"/>
      <c r="AI364" s="2282"/>
      <c r="AJ364" s="2282"/>
      <c r="AK364" s="2282"/>
      <c r="AL364" s="2282"/>
      <c r="AM364" s="2282"/>
      <c r="AN364" s="2282"/>
      <c r="AO364" s="2282"/>
      <c r="AP364" s="2282"/>
      <c r="AQ364" s="2282"/>
      <c r="AR364" s="2282"/>
      <c r="AS364" s="2283"/>
      <c r="AT364" s="2232"/>
      <c r="AU364" s="2233"/>
      <c r="AV364" s="2233"/>
      <c r="AW364" s="2233"/>
      <c r="AX364" s="2233"/>
      <c r="AY364" s="2234"/>
      <c r="AZ364" s="2206"/>
      <c r="BA364" s="2219"/>
      <c r="BB364" s="2219"/>
      <c r="BC364" s="2206"/>
      <c r="BD364" s="2206"/>
      <c r="BE364" s="2206"/>
      <c r="BF364" s="2207"/>
      <c r="BG364" s="2208"/>
      <c r="BH364" s="2208"/>
      <c r="BI364" s="2208"/>
      <c r="BJ364" s="2208"/>
      <c r="BK364" s="2208"/>
      <c r="BL364" s="2208"/>
      <c r="BM364" s="2208"/>
      <c r="BN364" s="2208"/>
      <c r="BO364" s="2208"/>
      <c r="BP364" s="2208"/>
      <c r="BQ364" s="2208"/>
      <c r="BR364" s="2208"/>
      <c r="BS364" s="2208"/>
      <c r="BT364" s="2209"/>
      <c r="BU364" s="479"/>
      <c r="BV364" s="480"/>
      <c r="BW364" s="480"/>
      <c r="BX364" s="480"/>
      <c r="BY364" s="479"/>
      <c r="BZ364" s="480"/>
      <c r="CA364" s="479"/>
      <c r="CB364" s="480"/>
      <c r="CC364" s="480"/>
      <c r="CD364" s="480"/>
      <c r="CE364" s="480"/>
      <c r="CF364" s="480"/>
      <c r="CG364" s="480"/>
      <c r="CH364" s="480"/>
      <c r="CI364" s="480"/>
      <c r="CJ364" s="480"/>
      <c r="CK364" s="480"/>
      <c r="CL364" s="480"/>
      <c r="CM364" s="480"/>
      <c r="CN364" s="480"/>
      <c r="CO364" s="480"/>
      <c r="CP364" s="480"/>
      <c r="CQ364" s="480"/>
      <c r="CR364" s="480"/>
      <c r="CS364" s="480"/>
      <c r="CT364" s="480"/>
      <c r="CU364" s="485"/>
      <c r="CV364" s="733"/>
      <c r="CW364" s="733"/>
      <c r="CX364" s="733"/>
      <c r="CY364" s="733"/>
      <c r="CZ364" s="733"/>
      <c r="DA364" s="733"/>
      <c r="DB364" s="733"/>
      <c r="DC364" s="733"/>
      <c r="DD364" s="733"/>
      <c r="DE364" s="733"/>
      <c r="DF364" s="733"/>
      <c r="DG364" s="733"/>
      <c r="DH364" s="733"/>
      <c r="DI364" s="733"/>
      <c r="DJ364" s="733"/>
      <c r="DK364" s="734"/>
      <c r="DL364" s="1064" t="str">
        <f>IF(AT364="予定なし",1,IF(OR(AT364="改善済",AT364="予定"),2,""))</f>
        <v/>
      </c>
      <c r="DM364" s="1074">
        <f>IF(AT364="改善予定",1,0)</f>
        <v>0</v>
      </c>
      <c r="DN364" s="1080">
        <f>COUNTA(P364:AY364)+COUNTA(BF364)</f>
        <v>0</v>
      </c>
      <c r="DO364" s="1081">
        <f>COUNTA(AZ364:BE364)</f>
        <v>0</v>
      </c>
      <c r="DP364" s="1065" t="str">
        <f>IF(AND(DP363&gt;0,DQ363=0),"レ","")</f>
        <v/>
      </c>
      <c r="DQ364" s="1066" t="str">
        <f>IF(DQ363&gt;0,"レ","")</f>
        <v/>
      </c>
      <c r="DR364" s="1067" t="str">
        <f>IF(AND(DP363=0,DQ363=0,DR363&gt;0),"レ","")</f>
        <v/>
      </c>
      <c r="DS364" s="1066">
        <f>COUNTA(AZ364:BE364)</f>
        <v>0</v>
      </c>
      <c r="DT364" s="1077" t="str">
        <f>IF(AND($AT364="改善予定",$DO364=2),"令和"&amp;$AZ364&amp;"年"&amp;$BC364&amp;"月1日","")</f>
        <v/>
      </c>
      <c r="DU364" s="1078" t="str">
        <f>IF(DT364="","0",DATEVALUE(DT364))</f>
        <v>0</v>
      </c>
      <c r="DV364" s="1077" t="str">
        <f>IF(AND($AT364="実施済",$DO364=2),"令和"&amp;$AZ364&amp;"年"&amp;$BC364&amp;"月1日","")</f>
        <v/>
      </c>
      <c r="DW364" s="1078" t="str">
        <f>IF(DV364="","0",DATEVALUE(DV364))</f>
        <v>0</v>
      </c>
      <c r="DX364" s="1066">
        <f>IF(OR(AW364="実施済",AW364="改善予定"),1,0)</f>
        <v>0</v>
      </c>
      <c r="DY364" s="1066">
        <f>IF(AND(AB359="有",DX364=1),1,0)</f>
        <v>0</v>
      </c>
      <c r="DZ364" s="1059"/>
      <c r="EA364" s="1059"/>
      <c r="EB364" s="1059"/>
      <c r="EC364" s="1079"/>
      <c r="ED364" s="1059"/>
      <c r="EE364" s="1059"/>
      <c r="EF364" s="1059"/>
      <c r="EG364" s="1059"/>
      <c r="EH364" s="1059"/>
      <c r="EI364" s="1058"/>
      <c r="EJ364" s="1058"/>
      <c r="EK364" s="1058"/>
      <c r="EL364" s="1058"/>
      <c r="EM364" s="1058"/>
      <c r="EN364" s="1058"/>
      <c r="EO364" s="1059"/>
      <c r="EP364" s="1059"/>
      <c r="EQ364" s="1059"/>
      <c r="ER364" s="1059"/>
      <c r="ES364" s="1059"/>
      <c r="ET364" s="1059"/>
      <c r="EU364" s="1059"/>
      <c r="EV364" s="1059"/>
      <c r="EW364" s="1059"/>
      <c r="EX364" s="1059"/>
      <c r="EY364" s="1059"/>
      <c r="EZ364" s="1059"/>
      <c r="FA364" s="1059"/>
      <c r="FB364" s="1059"/>
      <c r="FC364" s="1059"/>
      <c r="FD364" s="1059"/>
      <c r="FE364" s="1059"/>
      <c r="FF364" s="1059"/>
      <c r="FG364" s="1059"/>
      <c r="FH364" s="1059"/>
      <c r="FI364" s="1059"/>
      <c r="FJ364" s="1059"/>
      <c r="FK364" s="1059"/>
      <c r="FL364" s="1059"/>
      <c r="FM364" s="1059"/>
      <c r="FN364" s="1059"/>
      <c r="FO364" s="1059"/>
      <c r="FP364" s="1059"/>
      <c r="FQ364" s="1059"/>
      <c r="FR364" s="1068"/>
      <c r="FS364" s="1059"/>
      <c r="FT364" s="1059"/>
      <c r="FU364" s="1059"/>
      <c r="FV364" s="1059"/>
      <c r="FW364" s="1059"/>
      <c r="FX364" s="1059"/>
      <c r="FY364" s="1059"/>
      <c r="FZ364" s="1059"/>
      <c r="GA364" s="1059"/>
      <c r="GB364" s="1059"/>
      <c r="GC364" s="1059"/>
      <c r="GD364" s="1059"/>
      <c r="GE364" s="1059"/>
      <c r="GF364" s="1059"/>
      <c r="GG364" s="1059"/>
      <c r="GH364" s="1059"/>
    </row>
    <row r="365" spans="1:190" s="323" customFormat="1" ht="27" customHeight="1" x14ac:dyDescent="0.15">
      <c r="A365" s="324"/>
      <c r="B365" s="331"/>
      <c r="C365" s="1519"/>
      <c r="D365" s="1520"/>
      <c r="E365" s="1520"/>
      <c r="F365" s="1520"/>
      <c r="G365" s="1520"/>
      <c r="H365" s="1521"/>
      <c r="I365" s="1167"/>
      <c r="J365" s="325"/>
      <c r="K365" s="476"/>
      <c r="L365" s="476"/>
      <c r="M365" s="2210"/>
      <c r="N365" s="2211"/>
      <c r="O365" s="2212"/>
      <c r="P365" s="2213"/>
      <c r="Q365" s="2214"/>
      <c r="R365" s="2215"/>
      <c r="S365" s="2213"/>
      <c r="T365" s="2214"/>
      <c r="U365" s="2215"/>
      <c r="V365" s="2281"/>
      <c r="W365" s="2282"/>
      <c r="X365" s="2282"/>
      <c r="Y365" s="2282"/>
      <c r="Z365" s="2282"/>
      <c r="AA365" s="2282"/>
      <c r="AB365" s="2282"/>
      <c r="AC365" s="2282"/>
      <c r="AD365" s="2282"/>
      <c r="AE365" s="2282"/>
      <c r="AF365" s="2282"/>
      <c r="AG365" s="2282"/>
      <c r="AH365" s="2282"/>
      <c r="AI365" s="2282"/>
      <c r="AJ365" s="2282"/>
      <c r="AK365" s="2282"/>
      <c r="AL365" s="2282"/>
      <c r="AM365" s="2282"/>
      <c r="AN365" s="2282"/>
      <c r="AO365" s="2282"/>
      <c r="AP365" s="2282"/>
      <c r="AQ365" s="2282"/>
      <c r="AR365" s="2282"/>
      <c r="AS365" s="2283"/>
      <c r="AT365" s="2339"/>
      <c r="AU365" s="2233"/>
      <c r="AV365" s="2233"/>
      <c r="AW365" s="2233"/>
      <c r="AX365" s="2233"/>
      <c r="AY365" s="2234"/>
      <c r="AZ365" s="2206"/>
      <c r="BA365" s="2219"/>
      <c r="BB365" s="2219"/>
      <c r="BC365" s="2206"/>
      <c r="BD365" s="2206"/>
      <c r="BE365" s="2206"/>
      <c r="BF365" s="2207"/>
      <c r="BG365" s="2208"/>
      <c r="BH365" s="2208"/>
      <c r="BI365" s="2208"/>
      <c r="BJ365" s="2208"/>
      <c r="BK365" s="2208"/>
      <c r="BL365" s="2208"/>
      <c r="BM365" s="2208"/>
      <c r="BN365" s="2208"/>
      <c r="BO365" s="2208"/>
      <c r="BP365" s="2208"/>
      <c r="BQ365" s="2208"/>
      <c r="BR365" s="2208"/>
      <c r="BS365" s="2208"/>
      <c r="BT365" s="2209"/>
      <c r="BU365" s="479"/>
      <c r="BV365" s="480"/>
      <c r="BW365" s="480"/>
      <c r="BX365" s="480"/>
      <c r="BY365" s="479"/>
      <c r="BZ365" s="480"/>
      <c r="CA365" s="479"/>
      <c r="CB365" s="480"/>
      <c r="CC365" s="480"/>
      <c r="CD365" s="480"/>
      <c r="CE365" s="480"/>
      <c r="CF365" s="480"/>
      <c r="CG365" s="480"/>
      <c r="CH365" s="480"/>
      <c r="CI365" s="480"/>
      <c r="CJ365" s="480"/>
      <c r="CK365" s="480"/>
      <c r="CL365" s="480"/>
      <c r="CM365" s="480"/>
      <c r="CN365" s="480"/>
      <c r="CO365" s="480"/>
      <c r="CP365" s="480"/>
      <c r="CQ365" s="480"/>
      <c r="CR365" s="480"/>
      <c r="CS365" s="480"/>
      <c r="CT365" s="480"/>
      <c r="CU365" s="485"/>
      <c r="CV365" s="733"/>
      <c r="CW365" s="733"/>
      <c r="CX365" s="733"/>
      <c r="CY365" s="733"/>
      <c r="CZ365" s="733"/>
      <c r="DA365" s="733"/>
      <c r="DB365" s="733"/>
      <c r="DC365" s="733"/>
      <c r="DD365" s="733"/>
      <c r="DE365" s="733"/>
      <c r="DF365" s="733"/>
      <c r="DG365" s="733"/>
      <c r="DH365" s="733"/>
      <c r="DI365" s="733"/>
      <c r="DJ365" s="733"/>
      <c r="DK365" s="734"/>
      <c r="DL365" s="1064" t="str">
        <f>IF(AT365="予定なし",1,IF(OR(AT365="改善済",AT365="予定"),2,""))</f>
        <v/>
      </c>
      <c r="DM365" s="1074">
        <f>IF(AT365="改善予定",1,0)</f>
        <v>0</v>
      </c>
      <c r="DN365" s="1080">
        <f>COUNTA(P365:AY365)+COUNTA(BF365)</f>
        <v>0</v>
      </c>
      <c r="DO365" s="1081">
        <f>COUNTA(AZ365:BE365)</f>
        <v>0</v>
      </c>
      <c r="DP365" s="1082" t="s">
        <v>1383</v>
      </c>
      <c r="DQ365" s="1064" t="s">
        <v>1384</v>
      </c>
      <c r="DR365" s="1059"/>
      <c r="DS365" s="1066">
        <f>COUNTA(AZ365:BE365)</f>
        <v>0</v>
      </c>
      <c r="DT365" s="1077" t="str">
        <f>IF(AND($AT365="改善予定",$DO365=2),"令和"&amp;$AZ365&amp;"年"&amp;$BC365&amp;"月1日","")</f>
        <v/>
      </c>
      <c r="DU365" s="1078" t="str">
        <f>IF(DT365="","0",DATEVALUE(DT365))</f>
        <v>0</v>
      </c>
      <c r="DV365" s="1077" t="str">
        <f>IF(AND($AT365="実施済",$DO365=2),"令和"&amp;$AZ365&amp;"年"&amp;$BC365&amp;"月1日","")</f>
        <v/>
      </c>
      <c r="DW365" s="1078" t="str">
        <f>IF(DV365="","0",DATEVALUE(DV365))</f>
        <v>0</v>
      </c>
      <c r="DX365" s="1066">
        <f>IF(OR(AW365="実施済",AW365="改善予定"),1,0)</f>
        <v>0</v>
      </c>
      <c r="DY365" s="1066">
        <f>IF(AND(AB359="有",DX365=1),1,0)</f>
        <v>0</v>
      </c>
      <c r="DZ365" s="1059"/>
      <c r="EA365" s="1059"/>
      <c r="EB365" s="1059"/>
      <c r="EC365" s="1079"/>
      <c r="ED365" s="1059"/>
      <c r="EE365" s="1059"/>
      <c r="EF365" s="1059"/>
      <c r="EG365" s="1059"/>
      <c r="EH365" s="1059"/>
      <c r="EI365" s="1058"/>
      <c r="EJ365" s="1058"/>
      <c r="EK365" s="1058"/>
      <c r="EL365" s="1058"/>
      <c r="EM365" s="1058"/>
      <c r="EN365" s="1058"/>
      <c r="EO365" s="1059"/>
      <c r="EP365" s="1059"/>
      <c r="EQ365" s="1059"/>
      <c r="ER365" s="1059"/>
      <c r="ES365" s="1059"/>
      <c r="ET365" s="1059"/>
      <c r="EU365" s="1059"/>
      <c r="EV365" s="1059"/>
      <c r="EW365" s="1059"/>
      <c r="EX365" s="1059"/>
      <c r="EY365" s="1059"/>
      <c r="EZ365" s="1059"/>
      <c r="FA365" s="1059"/>
      <c r="FB365" s="1059"/>
      <c r="FC365" s="1059"/>
      <c r="FD365" s="1059"/>
      <c r="FE365" s="1059"/>
      <c r="FF365" s="1059"/>
      <c r="FG365" s="1059"/>
      <c r="FH365" s="1059"/>
      <c r="FI365" s="1059"/>
      <c r="FJ365" s="1059"/>
      <c r="FK365" s="1059"/>
      <c r="FL365" s="1059"/>
      <c r="FM365" s="1059"/>
      <c r="FN365" s="1059"/>
      <c r="FO365" s="1059"/>
      <c r="FP365" s="1059"/>
      <c r="FQ365" s="1059"/>
      <c r="FR365" s="1068"/>
      <c r="FS365" s="1059"/>
      <c r="FT365" s="1059"/>
      <c r="FU365" s="1059"/>
      <c r="FV365" s="1059"/>
      <c r="FW365" s="1059"/>
      <c r="FX365" s="1059"/>
      <c r="FY365" s="1059"/>
      <c r="FZ365" s="1059"/>
      <c r="GA365" s="1059"/>
      <c r="GB365" s="1059"/>
      <c r="GC365" s="1059"/>
      <c r="GD365" s="1059"/>
      <c r="GE365" s="1059"/>
      <c r="GF365" s="1059"/>
      <c r="GG365" s="1059"/>
      <c r="GH365" s="1059"/>
    </row>
    <row r="366" spans="1:190" s="323" customFormat="1" ht="27" customHeight="1" thickBot="1" x14ac:dyDescent="0.2">
      <c r="A366" s="324"/>
      <c r="B366" s="331"/>
      <c r="C366" s="1519"/>
      <c r="D366" s="1520"/>
      <c r="E366" s="1520"/>
      <c r="F366" s="1520"/>
      <c r="G366" s="1520"/>
      <c r="H366" s="1521"/>
      <c r="I366" s="1167"/>
      <c r="J366" s="325"/>
      <c r="K366" s="476"/>
      <c r="L366" s="476"/>
      <c r="M366" s="2210"/>
      <c r="N366" s="2211"/>
      <c r="O366" s="2212"/>
      <c r="P366" s="2213"/>
      <c r="Q366" s="2214"/>
      <c r="R366" s="2215"/>
      <c r="S366" s="2213"/>
      <c r="T366" s="2214"/>
      <c r="U366" s="2215"/>
      <c r="V366" s="2281"/>
      <c r="W366" s="2282"/>
      <c r="X366" s="2282"/>
      <c r="Y366" s="2282"/>
      <c r="Z366" s="2282"/>
      <c r="AA366" s="2282"/>
      <c r="AB366" s="2282"/>
      <c r="AC366" s="2282"/>
      <c r="AD366" s="2282"/>
      <c r="AE366" s="2282"/>
      <c r="AF366" s="2282"/>
      <c r="AG366" s="2282"/>
      <c r="AH366" s="2282"/>
      <c r="AI366" s="2282"/>
      <c r="AJ366" s="2282"/>
      <c r="AK366" s="2282"/>
      <c r="AL366" s="2282"/>
      <c r="AM366" s="2282"/>
      <c r="AN366" s="2282"/>
      <c r="AO366" s="2282"/>
      <c r="AP366" s="2282"/>
      <c r="AQ366" s="2282"/>
      <c r="AR366" s="2282"/>
      <c r="AS366" s="2283"/>
      <c r="AT366" s="2232"/>
      <c r="AU366" s="2233"/>
      <c r="AV366" s="2233"/>
      <c r="AW366" s="2233"/>
      <c r="AX366" s="2233"/>
      <c r="AY366" s="2234"/>
      <c r="AZ366" s="2206"/>
      <c r="BA366" s="2219"/>
      <c r="BB366" s="2219"/>
      <c r="BC366" s="2206"/>
      <c r="BD366" s="2206"/>
      <c r="BE366" s="2206"/>
      <c r="BF366" s="2207"/>
      <c r="BG366" s="2208"/>
      <c r="BH366" s="2208"/>
      <c r="BI366" s="2208"/>
      <c r="BJ366" s="2208"/>
      <c r="BK366" s="2208"/>
      <c r="BL366" s="2208"/>
      <c r="BM366" s="2208"/>
      <c r="BN366" s="2208"/>
      <c r="BO366" s="2208"/>
      <c r="BP366" s="2208"/>
      <c r="BQ366" s="2208"/>
      <c r="BR366" s="2208"/>
      <c r="BS366" s="2208"/>
      <c r="BT366" s="2209"/>
      <c r="BU366" s="479"/>
      <c r="BV366" s="480"/>
      <c r="BW366" s="480"/>
      <c r="BX366" s="480"/>
      <c r="BY366" s="479"/>
      <c r="BZ366" s="480"/>
      <c r="CA366" s="479"/>
      <c r="CB366" s="480"/>
      <c r="CC366" s="480"/>
      <c r="CD366" s="480"/>
      <c r="CE366" s="480"/>
      <c r="CF366" s="480"/>
      <c r="CG366" s="480"/>
      <c r="CH366" s="480"/>
      <c r="CI366" s="480"/>
      <c r="CJ366" s="480"/>
      <c r="CK366" s="480"/>
      <c r="CL366" s="480"/>
      <c r="CM366" s="480"/>
      <c r="CN366" s="480"/>
      <c r="CO366" s="480"/>
      <c r="CP366" s="480"/>
      <c r="CQ366" s="480"/>
      <c r="CR366" s="480"/>
      <c r="CS366" s="480"/>
      <c r="CT366" s="480"/>
      <c r="CU366" s="485"/>
      <c r="CV366" s="733"/>
      <c r="CW366" s="733"/>
      <c r="CX366" s="733"/>
      <c r="CY366" s="733"/>
      <c r="CZ366" s="733"/>
      <c r="DA366" s="733"/>
      <c r="DB366" s="733"/>
      <c r="DC366" s="733"/>
      <c r="DD366" s="733"/>
      <c r="DE366" s="733"/>
      <c r="DF366" s="733"/>
      <c r="DG366" s="733"/>
      <c r="DH366" s="733"/>
      <c r="DI366" s="733"/>
      <c r="DJ366" s="733"/>
      <c r="DK366" s="734"/>
      <c r="DL366" s="1064" t="str">
        <f>IF(AT366="予定なし",1,IF(OR(AT366="改善済",AT366="予定"),2,""))</f>
        <v/>
      </c>
      <c r="DM366" s="1074">
        <f>IF(AT366="改善予定",1,0)</f>
        <v>0</v>
      </c>
      <c r="DN366" s="1080">
        <f>COUNTA(P366:AY366)+COUNTA(BF366)</f>
        <v>0</v>
      </c>
      <c r="DO366" s="1081">
        <f>COUNTA(AZ366:BE366)</f>
        <v>0</v>
      </c>
      <c r="DP366" s="1083" t="str">
        <f>IF(AND(DQ364="レ",DU371&lt;&gt;"0"),TEXT(DU368,"e"),"")</f>
        <v/>
      </c>
      <c r="DQ366" s="1084" t="str">
        <f>IF(AND(DQ364="レ",DU371&lt;&gt;"0"),MONTH(DU368),"")</f>
        <v/>
      </c>
      <c r="DR366" s="1059"/>
      <c r="DS366" s="1066">
        <f>COUNTA(AZ366:BE366)</f>
        <v>0</v>
      </c>
      <c r="DT366" s="1077" t="str">
        <f>IF(AND($AT366="改善予定",$DO366=2),"令和"&amp;$AZ366&amp;"年"&amp;$BC366&amp;"月1日","")</f>
        <v/>
      </c>
      <c r="DU366" s="1078" t="str">
        <f>IF(DT366="","0",DATEVALUE(DT366))</f>
        <v>0</v>
      </c>
      <c r="DV366" s="1077" t="str">
        <f>IF(AND($AT366="実施済",$DO366=2),"令和"&amp;$AZ366&amp;"年"&amp;$BC366&amp;"月1日","")</f>
        <v/>
      </c>
      <c r="DW366" s="1078" t="str">
        <f>IF(DV366="","0",DATEVALUE(DV366))</f>
        <v>0</v>
      </c>
      <c r="DX366" s="1066">
        <f>IF(OR(AW366="実施済",AW366="改善予定"),1,0)</f>
        <v>0</v>
      </c>
      <c r="DY366" s="1066">
        <f>IF(AND(AB359="有",DX366=1),1,0)</f>
        <v>0</v>
      </c>
      <c r="DZ366" s="1059"/>
      <c r="EA366" s="1059"/>
      <c r="EB366" s="1059"/>
      <c r="EC366" s="1079"/>
      <c r="ED366" s="1059"/>
      <c r="EE366" s="1059"/>
      <c r="EF366" s="1059"/>
      <c r="EG366" s="1059"/>
      <c r="EH366" s="1059"/>
      <c r="EI366" s="1058"/>
      <c r="EJ366" s="1058"/>
      <c r="EK366" s="1058"/>
      <c r="EL366" s="1058"/>
      <c r="EM366" s="1058"/>
      <c r="EN366" s="1058"/>
      <c r="EO366" s="1059"/>
      <c r="EP366" s="1059"/>
      <c r="EQ366" s="1059"/>
      <c r="ER366" s="1059"/>
      <c r="ES366" s="1059"/>
      <c r="ET366" s="1059"/>
      <c r="EU366" s="1059"/>
      <c r="EV366" s="1059"/>
      <c r="EW366" s="1059"/>
      <c r="EX366" s="1059"/>
      <c r="EY366" s="1059"/>
      <c r="EZ366" s="1059"/>
      <c r="FA366" s="1059"/>
      <c r="FB366" s="1059"/>
      <c r="FC366" s="1059"/>
      <c r="FD366" s="1059"/>
      <c r="FE366" s="1059"/>
      <c r="FF366" s="1059"/>
      <c r="FG366" s="1059"/>
      <c r="FH366" s="1059"/>
      <c r="FI366" s="1059"/>
      <c r="FJ366" s="1059"/>
      <c r="FK366" s="1059"/>
      <c r="FL366" s="1059"/>
      <c r="FM366" s="1059"/>
      <c r="FN366" s="1059"/>
      <c r="FO366" s="1059"/>
      <c r="FP366" s="1059"/>
      <c r="FQ366" s="1059"/>
      <c r="FR366" s="1068"/>
      <c r="FS366" s="1059"/>
      <c r="FT366" s="1059"/>
      <c r="FU366" s="1059"/>
      <c r="FV366" s="1059"/>
      <c r="FW366" s="1059"/>
      <c r="FX366" s="1059"/>
      <c r="FY366" s="1059"/>
      <c r="FZ366" s="1059"/>
      <c r="GA366" s="1059"/>
      <c r="GB366" s="1059"/>
      <c r="GC366" s="1059"/>
      <c r="GD366" s="1059"/>
      <c r="GE366" s="1059"/>
      <c r="GF366" s="1059"/>
      <c r="GG366" s="1059"/>
      <c r="GH366" s="1059"/>
    </row>
    <row r="367" spans="1:190" s="323" customFormat="1" ht="27" customHeight="1" thickBot="1" x14ac:dyDescent="0.2">
      <c r="A367" s="324"/>
      <c r="B367" s="331" t="s">
        <v>1387</v>
      </c>
      <c r="C367" s="1519"/>
      <c r="D367" s="1520"/>
      <c r="E367" s="1520"/>
      <c r="F367" s="1520"/>
      <c r="G367" s="1520"/>
      <c r="H367" s="1521"/>
      <c r="I367" s="1167"/>
      <c r="J367" s="332"/>
      <c r="K367" s="333"/>
      <c r="L367" s="333"/>
      <c r="M367" s="2313"/>
      <c r="N367" s="2314"/>
      <c r="O367" s="2315"/>
      <c r="P367" s="2235"/>
      <c r="Q367" s="2236"/>
      <c r="R367" s="2237"/>
      <c r="S367" s="2235"/>
      <c r="T367" s="2236"/>
      <c r="U367" s="2237"/>
      <c r="V367" s="2238"/>
      <c r="W367" s="2239"/>
      <c r="X367" s="2239"/>
      <c r="Y367" s="2239"/>
      <c r="Z367" s="2239"/>
      <c r="AA367" s="2239"/>
      <c r="AB367" s="2239"/>
      <c r="AC367" s="2239"/>
      <c r="AD367" s="2239"/>
      <c r="AE367" s="2239"/>
      <c r="AF367" s="2239"/>
      <c r="AG367" s="2239"/>
      <c r="AH367" s="2239"/>
      <c r="AI367" s="2239"/>
      <c r="AJ367" s="2239"/>
      <c r="AK367" s="2239"/>
      <c r="AL367" s="2239"/>
      <c r="AM367" s="2239"/>
      <c r="AN367" s="2239"/>
      <c r="AO367" s="2239"/>
      <c r="AP367" s="2239"/>
      <c r="AQ367" s="2239"/>
      <c r="AR367" s="2239"/>
      <c r="AS367" s="2240"/>
      <c r="AT367" s="2241"/>
      <c r="AU367" s="2242"/>
      <c r="AV367" s="2242"/>
      <c r="AW367" s="2242"/>
      <c r="AX367" s="2242"/>
      <c r="AY367" s="2243"/>
      <c r="AZ367" s="2244"/>
      <c r="BA367" s="2245"/>
      <c r="BB367" s="2245"/>
      <c r="BC367" s="2244"/>
      <c r="BD367" s="2244"/>
      <c r="BE367" s="2244"/>
      <c r="BF367" s="2277"/>
      <c r="BG367" s="2278"/>
      <c r="BH367" s="2278"/>
      <c r="BI367" s="2278"/>
      <c r="BJ367" s="2278"/>
      <c r="BK367" s="2278"/>
      <c r="BL367" s="2278"/>
      <c r="BM367" s="2278"/>
      <c r="BN367" s="2278"/>
      <c r="BO367" s="2278"/>
      <c r="BP367" s="2278"/>
      <c r="BQ367" s="2278"/>
      <c r="BR367" s="2278"/>
      <c r="BS367" s="2278"/>
      <c r="BT367" s="2279"/>
      <c r="BU367" s="481"/>
      <c r="BV367" s="482"/>
      <c r="BW367" s="482"/>
      <c r="BX367" s="482"/>
      <c r="BY367" s="481"/>
      <c r="BZ367" s="482"/>
      <c r="CA367" s="481"/>
      <c r="CB367" s="482"/>
      <c r="CC367" s="482"/>
      <c r="CD367" s="482"/>
      <c r="CE367" s="482"/>
      <c r="CF367" s="482"/>
      <c r="CG367" s="482"/>
      <c r="CH367" s="482"/>
      <c r="CI367" s="482"/>
      <c r="CJ367" s="482"/>
      <c r="CK367" s="482"/>
      <c r="CL367" s="482"/>
      <c r="CM367" s="482"/>
      <c r="CN367" s="482"/>
      <c r="CO367" s="482"/>
      <c r="CP367" s="482"/>
      <c r="CQ367" s="482"/>
      <c r="CR367" s="482"/>
      <c r="CS367" s="482"/>
      <c r="CT367" s="482"/>
      <c r="CU367" s="486"/>
      <c r="CV367" s="733"/>
      <c r="CW367" s="733"/>
      <c r="CX367" s="733"/>
      <c r="CY367" s="733"/>
      <c r="CZ367" s="733"/>
      <c r="DA367" s="733"/>
      <c r="DB367" s="733"/>
      <c r="DC367" s="733"/>
      <c r="DD367" s="733"/>
      <c r="DE367" s="733"/>
      <c r="DF367" s="733"/>
      <c r="DG367" s="733"/>
      <c r="DH367" s="733"/>
      <c r="DI367" s="733"/>
      <c r="DJ367" s="733"/>
      <c r="DK367" s="735"/>
      <c r="DL367" s="1064" t="str">
        <f>IF(AT367="予定なし",1,IF(OR(AT367="改善済",AT367="予定"),2,""))</f>
        <v/>
      </c>
      <c r="DM367" s="1074">
        <f>IF(AT367="改善予定",1,0)</f>
        <v>0</v>
      </c>
      <c r="DN367" s="1075">
        <f>COUNTA(P367:AY367)+COUNTA(BF367)</f>
        <v>0</v>
      </c>
      <c r="DO367" s="1081">
        <f>COUNTA(AZ367:BE367)</f>
        <v>0</v>
      </c>
      <c r="DP367" s="1065">
        <f>COUNTIF($AT367:$AY367,"実施済")</f>
        <v>0</v>
      </c>
      <c r="DQ367" s="1066">
        <f>COUNTIF($AT367:$AY367,"改善予定")</f>
        <v>0</v>
      </c>
      <c r="DR367" s="1067">
        <f>COUNTIF($AT367:$AY367,"予定なし")</f>
        <v>0</v>
      </c>
      <c r="DS367" s="1066">
        <f>COUNTA(AZ367:BE367)</f>
        <v>0</v>
      </c>
      <c r="DT367" s="1077" t="str">
        <f>IF(AND($AT367="改善予定",$DO367=2),"令和"&amp;$AZ367&amp;"年"&amp;$BC367&amp;"月1日","")</f>
        <v/>
      </c>
      <c r="DU367" s="1078" t="str">
        <f>IF(DT367="","0",DATEVALUE(DT367))</f>
        <v>0</v>
      </c>
      <c r="DV367" s="1077" t="str">
        <f>IF(AND($AT367="実施済",$DO367=2),"令和"&amp;$AZ367&amp;"年"&amp;$BC367&amp;"月1日","")</f>
        <v/>
      </c>
      <c r="DW367" s="1078" t="str">
        <f>IF(DV367="","0",DATEVALUE(DV367))</f>
        <v>0</v>
      </c>
      <c r="DX367" s="1066">
        <f>IF(OR(AW367="実施済",AW367="改善予定"),1,0)</f>
        <v>0</v>
      </c>
      <c r="DY367" s="1066">
        <f>IF(AND(AB363="有",DX367=1),1,0)</f>
        <v>0</v>
      </c>
      <c r="DZ367" s="1059"/>
      <c r="EA367" s="1059"/>
      <c r="EB367" s="1059"/>
      <c r="EC367" s="1079"/>
      <c r="ED367" s="1059"/>
      <c r="EE367" s="1059"/>
      <c r="EF367" s="1059"/>
      <c r="EG367" s="1059"/>
      <c r="EH367" s="1059"/>
      <c r="EI367" s="1058"/>
      <c r="EJ367" s="1058"/>
      <c r="EK367" s="1058"/>
      <c r="EL367" s="1058"/>
      <c r="EM367" s="1058"/>
      <c r="EN367" s="1058"/>
      <c r="EO367" s="1059"/>
      <c r="EP367" s="1059"/>
      <c r="EQ367" s="1059"/>
      <c r="ER367" s="1059"/>
      <c r="ES367" s="1059"/>
      <c r="ET367" s="1059"/>
      <c r="EU367" s="1059"/>
      <c r="EV367" s="1059"/>
      <c r="EW367" s="1059"/>
      <c r="EX367" s="1059"/>
      <c r="EY367" s="1059"/>
      <c r="EZ367" s="1059"/>
      <c r="FA367" s="1059"/>
      <c r="FB367" s="1059"/>
      <c r="FC367" s="1059"/>
      <c r="FD367" s="1059"/>
      <c r="FE367" s="1059"/>
      <c r="FF367" s="1059"/>
      <c r="FG367" s="1059"/>
      <c r="FH367" s="1059"/>
      <c r="FI367" s="1059"/>
      <c r="FJ367" s="1059"/>
      <c r="FK367" s="1059"/>
      <c r="FL367" s="1059"/>
      <c r="FM367" s="1059"/>
      <c r="FN367" s="1059"/>
      <c r="FO367" s="1059"/>
      <c r="FP367" s="1059"/>
      <c r="FQ367" s="1059"/>
      <c r="FR367" s="1068"/>
      <c r="FS367" s="1059"/>
      <c r="FT367" s="1059"/>
      <c r="FU367" s="1059"/>
      <c r="FV367" s="1059"/>
      <c r="FW367" s="1059"/>
      <c r="FX367" s="1059"/>
      <c r="FY367" s="1059"/>
      <c r="FZ367" s="1059"/>
      <c r="GA367" s="1059"/>
      <c r="GB367" s="1059"/>
      <c r="GC367" s="1059"/>
      <c r="GD367" s="1059"/>
      <c r="GE367" s="1059"/>
      <c r="GF367" s="1059"/>
      <c r="GG367" s="1059"/>
      <c r="GH367" s="1059"/>
    </row>
    <row r="368" spans="1:190" ht="15" customHeight="1" thickBot="1" x14ac:dyDescent="0.2">
      <c r="A368" s="307"/>
      <c r="B368" s="26"/>
      <c r="C368" s="1511"/>
      <c r="D368" s="987"/>
      <c r="E368" s="987"/>
      <c r="F368" s="987"/>
      <c r="G368" s="987"/>
      <c r="H368" s="1512"/>
      <c r="I368" s="1160"/>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11"/>
      <c r="BS368" s="11"/>
      <c r="BT368" s="11"/>
      <c r="BU368" s="11"/>
      <c r="BV368" s="37"/>
      <c r="BW368" s="37"/>
      <c r="CA368" s="392"/>
      <c r="CB368" s="392"/>
      <c r="CC368" s="392"/>
      <c r="CD368" s="392"/>
      <c r="CE368" s="392"/>
      <c r="CF368" s="392"/>
      <c r="CG368" s="392"/>
      <c r="CH368" s="392"/>
      <c r="CI368" s="392"/>
      <c r="CJ368" s="392"/>
      <c r="CK368" s="392"/>
      <c r="CL368" s="392"/>
      <c r="CM368" s="392"/>
      <c r="CN368" s="392"/>
      <c r="CO368" s="392"/>
      <c r="CP368" s="392"/>
      <c r="CQ368" s="392"/>
      <c r="CR368" s="392"/>
      <c r="CS368" s="392"/>
      <c r="CT368" s="392"/>
      <c r="CU368" s="392"/>
      <c r="CV368" s="729"/>
      <c r="CW368" s="729"/>
      <c r="CX368" s="729"/>
      <c r="CY368" s="729"/>
      <c r="CZ368" s="729"/>
      <c r="DA368" s="729"/>
      <c r="DB368" s="729"/>
      <c r="DC368" s="729"/>
      <c r="DD368" s="729"/>
      <c r="DE368" s="729"/>
      <c r="DF368" s="729"/>
      <c r="DG368" s="729"/>
      <c r="DH368" s="729"/>
      <c r="DI368" s="729"/>
      <c r="DJ368" s="729"/>
      <c r="DK368" s="729"/>
      <c r="DL368" s="958"/>
      <c r="DM368" s="963"/>
      <c r="DU368" s="1210" t="str">
        <f t="array" ref="DU368">INDEX(DU363:DU367,MATCH(MIN(ABS(DU363:DU367-$DP$4)),ABS(DU363:DU367-$DP$4),0))</f>
        <v>0</v>
      </c>
      <c r="DW368" s="1209" t="str">
        <f t="array" ref="DW368">INDEX(DW363:DW367,MATCH(MIN(ABS(DW363:DW367-$DP$4)),ABS(DW363:DW367-$DP$4),0))</f>
        <v>0</v>
      </c>
      <c r="FJ368" s="940"/>
      <c r="FK368" s="940"/>
      <c r="FL368" s="940"/>
      <c r="FM368" s="940"/>
      <c r="FN368" s="940"/>
      <c r="FO368" s="940"/>
      <c r="FP368" s="940"/>
      <c r="FQ368" s="940"/>
      <c r="FR368" s="940"/>
      <c r="FS368" s="940"/>
    </row>
    <row r="369" spans="1:190" ht="15" hidden="1" customHeight="1" x14ac:dyDescent="0.15">
      <c r="A369" s="307"/>
      <c r="B369" s="26"/>
      <c r="C369" s="1511"/>
      <c r="D369" s="987"/>
      <c r="E369" s="987"/>
      <c r="F369" s="987"/>
      <c r="G369" s="987"/>
      <c r="H369" s="1512"/>
      <c r="I369" s="1160"/>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11"/>
      <c r="BS369" s="11"/>
      <c r="BT369" s="11"/>
      <c r="BU369" s="11"/>
      <c r="BV369" s="37"/>
      <c r="BW369" s="37"/>
      <c r="CA369" s="392"/>
      <c r="CB369" s="392"/>
      <c r="CC369" s="392"/>
      <c r="CD369" s="392"/>
      <c r="CE369" s="392"/>
      <c r="CF369" s="392"/>
      <c r="CG369" s="392"/>
      <c r="CH369" s="392"/>
      <c r="CI369" s="392"/>
      <c r="CJ369" s="392"/>
      <c r="CK369" s="392"/>
      <c r="CL369" s="392"/>
      <c r="CM369" s="392"/>
      <c r="CN369" s="392"/>
      <c r="CO369" s="392"/>
      <c r="CP369" s="392"/>
      <c r="CQ369" s="392"/>
      <c r="CR369" s="392"/>
      <c r="CS369" s="392"/>
      <c r="CT369" s="392"/>
      <c r="CU369" s="392"/>
      <c r="CV369" s="729"/>
      <c r="CW369" s="729"/>
      <c r="CX369" s="729"/>
      <c r="CY369" s="729"/>
      <c r="CZ369" s="729"/>
      <c r="DA369" s="729"/>
      <c r="DB369" s="729"/>
      <c r="DC369" s="729"/>
      <c r="DD369" s="729"/>
      <c r="DE369" s="729"/>
      <c r="DF369" s="729"/>
      <c r="DG369" s="729"/>
      <c r="DH369" s="729"/>
      <c r="DI369" s="729"/>
      <c r="DJ369" s="729"/>
      <c r="DK369" s="729"/>
      <c r="DL369" s="958"/>
      <c r="DM369" s="963"/>
      <c r="FJ369" s="940"/>
      <c r="FK369" s="940"/>
      <c r="FL369" s="940"/>
      <c r="FM369" s="940"/>
      <c r="FN369" s="940"/>
      <c r="FO369" s="940"/>
      <c r="FP369" s="940"/>
      <c r="FQ369" s="940"/>
      <c r="FR369" s="940"/>
      <c r="FS369" s="940"/>
    </row>
    <row r="370" spans="1:190" ht="15" hidden="1" customHeight="1" thickBot="1" x14ac:dyDescent="0.2">
      <c r="A370" s="307"/>
      <c r="B370" s="26"/>
      <c r="C370" s="1511"/>
      <c r="D370" s="987"/>
      <c r="E370" s="987"/>
      <c r="F370" s="987"/>
      <c r="G370" s="987"/>
      <c r="H370" s="1512"/>
      <c r="I370" s="1160"/>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11"/>
      <c r="BS370" s="11"/>
      <c r="BT370" s="11"/>
      <c r="BU370" s="11"/>
      <c r="BV370" s="37"/>
      <c r="BW370" s="37"/>
      <c r="CA370" s="392"/>
      <c r="CB370" s="392"/>
      <c r="CC370" s="392"/>
      <c r="CD370" s="392"/>
      <c r="CE370" s="392"/>
      <c r="CF370" s="392"/>
      <c r="CG370" s="392"/>
      <c r="CH370" s="392"/>
      <c r="CI370" s="392"/>
      <c r="CJ370" s="392"/>
      <c r="CK370" s="392"/>
      <c r="CL370" s="392"/>
      <c r="CM370" s="392"/>
      <c r="CN370" s="392"/>
      <c r="CO370" s="392"/>
      <c r="CP370" s="392"/>
      <c r="CQ370" s="392"/>
      <c r="CR370" s="392"/>
      <c r="CS370" s="392"/>
      <c r="CT370" s="392"/>
      <c r="CU370" s="392"/>
      <c r="CV370" s="729"/>
      <c r="CW370" s="729"/>
      <c r="CX370" s="729"/>
      <c r="CY370" s="729"/>
      <c r="CZ370" s="729"/>
      <c r="DA370" s="729"/>
      <c r="DB370" s="729"/>
      <c r="DC370" s="729"/>
      <c r="DD370" s="729"/>
      <c r="DE370" s="729"/>
      <c r="DF370" s="729"/>
      <c r="DG370" s="729"/>
      <c r="DH370" s="729"/>
      <c r="DI370" s="729"/>
      <c r="DJ370" s="729"/>
      <c r="DK370" s="729"/>
      <c r="DL370" s="958"/>
      <c r="DM370" s="963"/>
      <c r="FJ370" s="940"/>
      <c r="FK370" s="940"/>
      <c r="FL370" s="940"/>
      <c r="FM370" s="940"/>
      <c r="FN370" s="940"/>
      <c r="FO370" s="940"/>
      <c r="FP370" s="940"/>
      <c r="FQ370" s="940"/>
      <c r="FR370" s="940"/>
      <c r="FS370" s="940"/>
    </row>
    <row r="371" spans="1:190" s="322" customFormat="1" ht="35.1" customHeight="1" x14ac:dyDescent="0.15">
      <c r="A371" s="317"/>
      <c r="B371" s="318"/>
      <c r="C371" s="1516"/>
      <c r="D371" s="1517"/>
      <c r="E371" s="1517"/>
      <c r="F371" s="1517"/>
      <c r="G371" s="1517"/>
      <c r="H371" s="1518"/>
      <c r="I371" s="1165"/>
      <c r="J371" s="2332" t="s">
        <v>1715</v>
      </c>
      <c r="K371" s="2333"/>
      <c r="L371" s="2333"/>
      <c r="M371" s="2333"/>
      <c r="N371" s="2333"/>
      <c r="O371" s="2333"/>
      <c r="P371" s="2333"/>
      <c r="Q371" s="2333"/>
      <c r="R371" s="2333"/>
      <c r="S371" s="2333"/>
      <c r="T371" s="2333"/>
      <c r="U371" s="2333"/>
      <c r="V371" s="2333"/>
      <c r="W371" s="2333"/>
      <c r="X371" s="2333"/>
      <c r="Y371" s="2333"/>
      <c r="Z371" s="2333"/>
      <c r="AA371" s="2333"/>
      <c r="AB371" s="2333"/>
      <c r="AC371" s="2333"/>
      <c r="AD371" s="2333"/>
      <c r="AE371" s="2334"/>
      <c r="AF371" s="2334"/>
      <c r="AG371" s="2334"/>
      <c r="AH371" s="2334"/>
      <c r="AI371" s="320"/>
      <c r="AJ371" s="320"/>
      <c r="AK371" s="320"/>
      <c r="AL371" s="321" t="s">
        <v>4012</v>
      </c>
      <c r="AM371" s="320"/>
      <c r="AN371" s="320"/>
      <c r="AO371" s="320"/>
      <c r="AP371" s="320"/>
      <c r="AQ371" s="320"/>
      <c r="AR371" s="320"/>
      <c r="AS371" s="320"/>
      <c r="AT371" s="320"/>
      <c r="AU371" s="320"/>
      <c r="AV371" s="320"/>
      <c r="AW371" s="320"/>
      <c r="AX371" s="320"/>
      <c r="AY371" s="320"/>
      <c r="AZ371" s="320"/>
      <c r="BA371" s="320"/>
      <c r="BB371" s="320"/>
      <c r="BC371" s="320"/>
      <c r="BD371" s="320"/>
      <c r="BE371" s="320"/>
      <c r="BF371" s="320"/>
      <c r="BG371" s="320"/>
      <c r="BH371" s="320"/>
      <c r="BI371" s="1143"/>
      <c r="BJ371" s="1143"/>
      <c r="BK371" s="2320" t="s">
        <v>1754</v>
      </c>
      <c r="BL371" s="2320"/>
      <c r="BM371" s="2320"/>
      <c r="BN371" s="2320"/>
      <c r="BO371" s="2320"/>
      <c r="BP371" s="2320"/>
      <c r="BQ371" s="2320"/>
      <c r="BR371" s="2320"/>
      <c r="BS371" s="2320"/>
      <c r="BT371" s="2320"/>
      <c r="BU371" s="477"/>
      <c r="BV371" s="478"/>
      <c r="BW371" s="478"/>
      <c r="BX371" s="478"/>
      <c r="BY371" s="2284" t="s">
        <v>3519</v>
      </c>
      <c r="BZ371" s="2285"/>
      <c r="CA371" s="2285"/>
      <c r="CB371" s="2285"/>
      <c r="CC371" s="2285"/>
      <c r="CD371" s="2285"/>
      <c r="CE371" s="2285"/>
      <c r="CF371" s="2285"/>
      <c r="CG371" s="2285"/>
      <c r="CH371" s="2285"/>
      <c r="CI371" s="2285"/>
      <c r="CJ371" s="2285"/>
      <c r="CK371" s="2285"/>
      <c r="CL371" s="2285"/>
      <c r="CM371" s="2285"/>
      <c r="CN371" s="478"/>
      <c r="CO371" s="478"/>
      <c r="CP371" s="478"/>
      <c r="CQ371" s="478"/>
      <c r="CR371" s="478"/>
      <c r="CS371" s="478"/>
      <c r="CT371" s="478"/>
      <c r="CU371" s="483"/>
      <c r="CV371" s="733"/>
      <c r="CW371" s="733"/>
      <c r="CX371" s="733"/>
      <c r="CY371" s="733"/>
      <c r="CZ371" s="733"/>
      <c r="DA371" s="733"/>
      <c r="DB371" s="733"/>
      <c r="DC371" s="733"/>
      <c r="DD371" s="733"/>
      <c r="DE371" s="733"/>
      <c r="DF371" s="733"/>
      <c r="DG371" s="733"/>
      <c r="DH371" s="733"/>
      <c r="DI371" s="733"/>
      <c r="DJ371" s="733"/>
      <c r="DK371" s="750"/>
      <c r="DL371" s="1056"/>
      <c r="DM371" s="963" t="s">
        <v>6009</v>
      </c>
      <c r="DN371" s="1058"/>
      <c r="DO371" s="1058"/>
      <c r="DP371" s="1058"/>
      <c r="DQ371" s="1058"/>
      <c r="DR371" s="1058"/>
      <c r="DS371" s="1058"/>
      <c r="DT371" s="1058"/>
      <c r="DU371" s="1211" t="str">
        <f>TEXT(DU368,"G/標準")</f>
        <v>0</v>
      </c>
      <c r="DV371" s="1057" t="s">
        <v>6025</v>
      </c>
      <c r="DW371" s="1058"/>
      <c r="DX371" s="1058"/>
      <c r="DY371" s="1058"/>
      <c r="DZ371" s="1058"/>
      <c r="EA371" s="1058"/>
      <c r="EB371" s="1058"/>
      <c r="EC371" s="1058"/>
      <c r="ED371" s="1058"/>
      <c r="EE371" s="1058"/>
      <c r="EF371" s="1058"/>
      <c r="EG371" s="1058"/>
      <c r="EH371" s="1058"/>
      <c r="EI371" s="1059"/>
      <c r="EJ371" s="1059"/>
      <c r="EK371" s="1059"/>
      <c r="EL371" s="1059"/>
      <c r="EM371" s="1059"/>
      <c r="EN371" s="1059"/>
      <c r="EO371" s="1058"/>
      <c r="EP371" s="1058"/>
      <c r="EQ371" s="1058"/>
      <c r="ER371" s="1058"/>
      <c r="ES371" s="1058"/>
      <c r="ET371" s="1058"/>
      <c r="EU371" s="1058"/>
      <c r="EV371" s="1058"/>
      <c r="EW371" s="1058"/>
      <c r="EX371" s="1058"/>
      <c r="EY371" s="1058"/>
      <c r="EZ371" s="1058"/>
      <c r="FA371" s="1058"/>
      <c r="FB371" s="1058"/>
      <c r="FC371" s="1058"/>
      <c r="FD371" s="1058"/>
      <c r="FE371" s="1058"/>
      <c r="FF371" s="1058"/>
      <c r="FG371" s="1058"/>
      <c r="FH371" s="1058"/>
      <c r="FI371" s="1058"/>
      <c r="FJ371" s="1058"/>
      <c r="FK371" s="1058"/>
      <c r="FL371" s="1058"/>
      <c r="FM371" s="1058"/>
      <c r="FN371" s="1058"/>
      <c r="FO371" s="1058"/>
      <c r="FP371" s="1058"/>
      <c r="FQ371" s="1058"/>
      <c r="FR371" s="1060"/>
      <c r="FS371" s="1058"/>
      <c r="FT371" s="1058"/>
      <c r="FU371" s="1058"/>
      <c r="FV371" s="1058"/>
      <c r="FW371" s="1058"/>
      <c r="FX371" s="1058"/>
      <c r="FY371" s="1058"/>
      <c r="FZ371" s="1058"/>
      <c r="GA371" s="1058"/>
      <c r="GB371" s="1058"/>
      <c r="GC371" s="1058"/>
      <c r="GD371" s="1058"/>
      <c r="GE371" s="1058"/>
      <c r="GF371" s="1058"/>
      <c r="GG371" s="1058"/>
      <c r="GH371" s="1058"/>
    </row>
    <row r="372" spans="1:190" s="323" customFormat="1" ht="27" customHeight="1" x14ac:dyDescent="0.15">
      <c r="A372" s="324"/>
      <c r="B372" s="318"/>
      <c r="C372" s="1519"/>
      <c r="D372" s="1520"/>
      <c r="E372" s="1520"/>
      <c r="F372" s="1520"/>
      <c r="G372" s="1520"/>
      <c r="H372" s="1521"/>
      <c r="I372" s="1166"/>
      <c r="J372" s="325"/>
      <c r="K372" s="476"/>
      <c r="L372" s="476"/>
      <c r="M372" s="2287" t="s">
        <v>1365</v>
      </c>
      <c r="N372" s="2288"/>
      <c r="O372" s="2288"/>
      <c r="P372" s="2288"/>
      <c r="Q372" s="2288"/>
      <c r="R372" s="2288"/>
      <c r="S372" s="2288"/>
      <c r="T372" s="2288"/>
      <c r="U372" s="2288"/>
      <c r="V372" s="2288"/>
      <c r="W372" s="2288"/>
      <c r="X372" s="2288"/>
      <c r="Y372" s="2288"/>
      <c r="Z372" s="2288"/>
      <c r="AA372" s="2288"/>
      <c r="AB372" s="2289"/>
      <c r="AC372" s="2290"/>
      <c r="AD372" s="2291"/>
      <c r="AE372" s="334" t="str">
        <f>IF(AB372="","←どちらかは必ず選んでください。","")</f>
        <v>←どちらかは必ず選んでください。</v>
      </c>
      <c r="AF372" s="326"/>
      <c r="AG372" s="327"/>
      <c r="AH372" s="327"/>
      <c r="AI372" s="327"/>
      <c r="AJ372" s="327"/>
      <c r="AK372" s="327"/>
      <c r="AL372" s="327"/>
      <c r="AM372" s="327"/>
      <c r="AN372" s="327"/>
      <c r="AO372" s="327"/>
      <c r="AP372" s="327"/>
      <c r="AQ372" s="327"/>
      <c r="AR372" s="327"/>
      <c r="AS372" s="327"/>
      <c r="AT372" s="327"/>
      <c r="AU372" s="327"/>
      <c r="AV372" s="327"/>
      <c r="AW372" s="327"/>
      <c r="AX372" s="327"/>
      <c r="AY372" s="327"/>
      <c r="AZ372" s="327"/>
      <c r="BA372" s="327"/>
      <c r="BB372" s="327"/>
      <c r="BC372" s="327"/>
      <c r="BD372" s="327"/>
      <c r="BE372" s="327"/>
      <c r="BF372" s="327"/>
      <c r="BG372" s="327"/>
      <c r="BH372" s="327"/>
      <c r="BI372" s="327"/>
      <c r="BJ372" s="327"/>
      <c r="BK372" s="327"/>
      <c r="BL372" s="327"/>
      <c r="BM372" s="327"/>
      <c r="BN372" s="327"/>
      <c r="BO372" s="327"/>
      <c r="BP372" s="327"/>
      <c r="BQ372" s="327"/>
      <c r="BR372" s="327"/>
      <c r="BS372" s="327"/>
      <c r="BT372" s="327"/>
      <c r="BU372" s="479"/>
      <c r="BV372" s="479"/>
      <c r="BW372" s="479"/>
      <c r="BX372" s="479"/>
      <c r="BY372" s="2286"/>
      <c r="BZ372" s="2286"/>
      <c r="CA372" s="2286"/>
      <c r="CB372" s="2286"/>
      <c r="CC372" s="2286"/>
      <c r="CD372" s="2286"/>
      <c r="CE372" s="2286"/>
      <c r="CF372" s="2286"/>
      <c r="CG372" s="2286"/>
      <c r="CH372" s="2286"/>
      <c r="CI372" s="2286"/>
      <c r="CJ372" s="2286"/>
      <c r="CK372" s="2286"/>
      <c r="CL372" s="2286"/>
      <c r="CM372" s="2286"/>
      <c r="CN372" s="479"/>
      <c r="CO372" s="479"/>
      <c r="CP372" s="479"/>
      <c r="CQ372" s="479"/>
      <c r="CR372" s="479"/>
      <c r="CS372" s="479"/>
      <c r="CT372" s="479"/>
      <c r="CU372" s="484"/>
      <c r="CV372" s="732"/>
      <c r="CW372" s="732"/>
      <c r="CX372" s="732"/>
      <c r="CY372" s="732"/>
      <c r="CZ372" s="732"/>
      <c r="DA372" s="732"/>
      <c r="DB372" s="733"/>
      <c r="DC372" s="733"/>
      <c r="DD372" s="733"/>
      <c r="DE372" s="733"/>
      <c r="DF372" s="733"/>
      <c r="DG372" s="733"/>
      <c r="DH372" s="733"/>
      <c r="DI372" s="733"/>
      <c r="DJ372" s="733"/>
      <c r="DK372" s="734"/>
      <c r="DL372" s="1061"/>
      <c r="DM372" s="361" t="s">
        <v>6008</v>
      </c>
      <c r="DN372" s="1058"/>
      <c r="DO372" s="1058"/>
      <c r="DP372" s="1064" t="s">
        <v>647</v>
      </c>
      <c r="DQ372" s="1064" t="s">
        <v>1366</v>
      </c>
      <c r="DR372" s="1059"/>
      <c r="DS372" s="1064" t="s">
        <v>647</v>
      </c>
      <c r="DT372" s="1064" t="s">
        <v>1366</v>
      </c>
      <c r="DU372" s="1059"/>
      <c r="DV372" s="1059"/>
      <c r="DW372" s="1059"/>
      <c r="DX372" s="1059"/>
      <c r="DY372" s="1059"/>
      <c r="DZ372" s="1059"/>
      <c r="EA372" s="1059"/>
      <c r="EB372" s="1059"/>
      <c r="EC372" s="1059"/>
      <c r="ED372" s="1059"/>
      <c r="EE372" s="1059"/>
      <c r="EF372" s="1059"/>
      <c r="EG372" s="1059"/>
      <c r="EH372" s="1059"/>
      <c r="EI372" s="1059"/>
      <c r="EJ372" s="1059"/>
      <c r="EK372" s="1059"/>
      <c r="EL372" s="1059"/>
      <c r="EM372" s="1059"/>
      <c r="EN372" s="1059"/>
      <c r="EO372" s="1059"/>
      <c r="EP372" s="1059"/>
      <c r="EQ372" s="1059"/>
      <c r="ER372" s="1059"/>
      <c r="ES372" s="1059"/>
      <c r="ET372" s="1059"/>
      <c r="EU372" s="1059"/>
      <c r="EV372" s="1059"/>
      <c r="EW372" s="1059"/>
      <c r="EX372" s="1059"/>
      <c r="EY372" s="1059"/>
      <c r="EZ372" s="1059"/>
      <c r="FA372" s="1059"/>
      <c r="FB372" s="1059"/>
      <c r="FC372" s="1059"/>
      <c r="FD372" s="1059"/>
      <c r="FE372" s="1059"/>
      <c r="FF372" s="1059"/>
      <c r="FG372" s="1059"/>
      <c r="FH372" s="1059"/>
      <c r="FI372" s="1059"/>
      <c r="FJ372" s="1059"/>
      <c r="FK372" s="1059"/>
      <c r="FL372" s="1059"/>
      <c r="FM372" s="1059"/>
      <c r="FN372" s="1059"/>
      <c r="FO372" s="1059"/>
      <c r="FP372" s="1059"/>
      <c r="FQ372" s="1059"/>
      <c r="FR372" s="1068"/>
      <c r="FS372" s="1059"/>
      <c r="FT372" s="1059"/>
      <c r="FU372" s="1059"/>
      <c r="FV372" s="1059"/>
      <c r="FW372" s="1059"/>
      <c r="FX372" s="1059"/>
      <c r="FY372" s="1059"/>
      <c r="FZ372" s="1059"/>
      <c r="GA372" s="1059"/>
      <c r="GB372" s="1059"/>
      <c r="GC372" s="1059"/>
      <c r="GD372" s="1059"/>
      <c r="GE372" s="1059"/>
      <c r="GF372" s="1059"/>
      <c r="GG372" s="1059"/>
      <c r="GH372" s="1059"/>
    </row>
    <row r="373" spans="1:190" s="323" customFormat="1" ht="27" customHeight="1" x14ac:dyDescent="0.15">
      <c r="A373" s="324"/>
      <c r="B373" s="318"/>
      <c r="C373" s="1519"/>
      <c r="D373" s="1520"/>
      <c r="E373" s="1520"/>
      <c r="F373" s="1520"/>
      <c r="G373" s="1520"/>
      <c r="H373" s="1521"/>
      <c r="I373" s="1166"/>
      <c r="J373" s="325"/>
      <c r="K373" s="476"/>
      <c r="L373" s="476"/>
      <c r="M373" s="2287" t="s">
        <v>1367</v>
      </c>
      <c r="N373" s="2288"/>
      <c r="O373" s="2288"/>
      <c r="P373" s="2288"/>
      <c r="Q373" s="2288"/>
      <c r="R373" s="2288"/>
      <c r="S373" s="2288"/>
      <c r="T373" s="2288"/>
      <c r="U373" s="2288"/>
      <c r="V373" s="2288"/>
      <c r="W373" s="2288"/>
      <c r="X373" s="2288"/>
      <c r="Y373" s="2288"/>
      <c r="Z373" s="2288"/>
      <c r="AA373" s="2288"/>
      <c r="AB373" s="2289"/>
      <c r="AC373" s="2290"/>
      <c r="AD373" s="2291"/>
      <c r="AE373" s="328"/>
      <c r="AF373" s="328"/>
      <c r="AG373" s="329"/>
      <c r="AH373" s="329"/>
      <c r="AI373" s="329"/>
      <c r="AJ373" s="329"/>
      <c r="AK373" s="329"/>
      <c r="AL373" s="329"/>
      <c r="AM373" s="329"/>
      <c r="AN373" s="329"/>
      <c r="AO373" s="329"/>
      <c r="AP373" s="329"/>
      <c r="AQ373" s="329"/>
      <c r="AR373" s="329"/>
      <c r="AS373" s="329"/>
      <c r="AT373" s="329"/>
      <c r="AU373" s="329"/>
      <c r="AV373" s="329"/>
      <c r="AW373" s="329"/>
      <c r="AX373" s="329"/>
      <c r="AY373" s="329"/>
      <c r="AZ373" s="329"/>
      <c r="BA373" s="329"/>
      <c r="BB373" s="329"/>
      <c r="BC373" s="329"/>
      <c r="BD373" s="329"/>
      <c r="BE373" s="329"/>
      <c r="BF373" s="329"/>
      <c r="BG373" s="329"/>
      <c r="BH373" s="476"/>
      <c r="BI373" s="476"/>
      <c r="BJ373" s="476"/>
      <c r="BK373" s="476"/>
      <c r="BL373" s="476"/>
      <c r="BM373" s="476"/>
      <c r="BN373" s="476"/>
      <c r="BO373" s="476"/>
      <c r="BP373" s="476"/>
      <c r="BQ373" s="476"/>
      <c r="BR373" s="476"/>
      <c r="BS373" s="476"/>
      <c r="BT373" s="476"/>
      <c r="BU373" s="479"/>
      <c r="BV373" s="479"/>
      <c r="BW373" s="479"/>
      <c r="BX373" s="479"/>
      <c r="BY373" s="2286"/>
      <c r="BZ373" s="2286"/>
      <c r="CA373" s="2286"/>
      <c r="CB373" s="2286"/>
      <c r="CC373" s="2286"/>
      <c r="CD373" s="2286"/>
      <c r="CE373" s="2286"/>
      <c r="CF373" s="2286"/>
      <c r="CG373" s="2286"/>
      <c r="CH373" s="2286"/>
      <c r="CI373" s="2286"/>
      <c r="CJ373" s="2286"/>
      <c r="CK373" s="2286"/>
      <c r="CL373" s="2286"/>
      <c r="CM373" s="2286"/>
      <c r="CN373" s="479"/>
      <c r="CO373" s="479"/>
      <c r="CP373" s="479"/>
      <c r="CQ373" s="479"/>
      <c r="CR373" s="479"/>
      <c r="CS373" s="479"/>
      <c r="CT373" s="479"/>
      <c r="CU373" s="484"/>
      <c r="CV373" s="732"/>
      <c r="CW373" s="732"/>
      <c r="CX373" s="732"/>
      <c r="CY373" s="732"/>
      <c r="CZ373" s="732"/>
      <c r="DA373" s="732"/>
      <c r="DB373" s="732"/>
      <c r="DC373" s="732"/>
      <c r="DD373" s="732"/>
      <c r="DE373" s="732"/>
      <c r="DF373" s="732"/>
      <c r="DG373" s="732"/>
      <c r="DH373" s="732"/>
      <c r="DI373" s="732"/>
      <c r="DJ373" s="732"/>
      <c r="DK373" s="735"/>
      <c r="DL373" s="1061"/>
      <c r="DM373" s="1204">
        <f>IF(AND(AB372="",AB373=""),1,0)</f>
        <v>1</v>
      </c>
      <c r="DN373" s="1058"/>
      <c r="DO373" s="1069" t="s">
        <v>1752</v>
      </c>
      <c r="DP373" s="1066" t="str">
        <f>IF($AB372="有","レ","")</f>
        <v/>
      </c>
      <c r="DQ373" s="1066" t="str">
        <f>IF($AB372="無","レ","")</f>
        <v/>
      </c>
      <c r="DR373" s="1059"/>
      <c r="DS373" s="1066" t="str">
        <f>IF(AB373="有","レ","")</f>
        <v/>
      </c>
      <c r="DT373" s="1066" t="str">
        <f>IF(AB373="無","レ","")</f>
        <v/>
      </c>
      <c r="DU373" s="1059"/>
      <c r="DV373" s="1059"/>
      <c r="DW373" s="1059"/>
      <c r="DX373" s="1059"/>
      <c r="DY373" s="1059"/>
      <c r="DZ373" s="1059"/>
      <c r="EA373" s="1059"/>
      <c r="EB373" s="1059"/>
      <c r="EC373" s="1059"/>
      <c r="ED373" s="1059"/>
      <c r="EE373" s="1059"/>
      <c r="EF373" s="1059"/>
      <c r="EG373" s="1059"/>
      <c r="EH373" s="1059"/>
      <c r="EI373" s="1059"/>
      <c r="EJ373" s="1059"/>
      <c r="EK373" s="1059"/>
      <c r="EL373" s="1059"/>
      <c r="EM373" s="1059"/>
      <c r="EN373" s="1059"/>
      <c r="EO373" s="1059"/>
      <c r="EP373" s="1059"/>
      <c r="EQ373" s="1059"/>
      <c r="ER373" s="1059"/>
      <c r="ES373" s="1059"/>
      <c r="ET373" s="1059"/>
      <c r="EU373" s="1059"/>
      <c r="EV373" s="1059"/>
      <c r="EW373" s="1059"/>
      <c r="EX373" s="1059"/>
      <c r="EY373" s="1059"/>
      <c r="EZ373" s="1059"/>
      <c r="FA373" s="1059"/>
      <c r="FB373" s="1059"/>
      <c r="FC373" s="1059"/>
      <c r="FD373" s="1059"/>
      <c r="FE373" s="1059"/>
      <c r="FF373" s="1059"/>
      <c r="FG373" s="1059"/>
      <c r="FH373" s="1059"/>
      <c r="FI373" s="1059"/>
      <c r="FJ373" s="1059"/>
      <c r="FK373" s="1059"/>
      <c r="FL373" s="1059"/>
      <c r="FM373" s="1059"/>
      <c r="FN373" s="1059"/>
      <c r="FO373" s="1059"/>
      <c r="FP373" s="1059"/>
      <c r="FQ373" s="1059"/>
      <c r="FR373" s="1068"/>
      <c r="FS373" s="1059"/>
      <c r="FT373" s="1059"/>
      <c r="FU373" s="1059"/>
      <c r="FV373" s="1059"/>
      <c r="FW373" s="1059"/>
      <c r="FX373" s="1059"/>
      <c r="FY373" s="1059"/>
      <c r="FZ373" s="1059"/>
      <c r="GA373" s="1059"/>
      <c r="GB373" s="1059"/>
      <c r="GC373" s="1059"/>
      <c r="GD373" s="1059"/>
      <c r="GE373" s="1059"/>
      <c r="GF373" s="1059"/>
      <c r="GG373" s="1059"/>
      <c r="GH373" s="1059"/>
    </row>
    <row r="374" spans="1:190" s="323" customFormat="1" ht="27" customHeight="1" x14ac:dyDescent="0.15">
      <c r="A374" s="324"/>
      <c r="B374" s="318"/>
      <c r="C374" s="1519"/>
      <c r="D374" s="1520"/>
      <c r="E374" s="1520"/>
      <c r="F374" s="1520"/>
      <c r="G374" s="1520"/>
      <c r="H374" s="1521"/>
      <c r="I374" s="1167"/>
      <c r="J374" s="325"/>
      <c r="K374" s="476"/>
      <c r="L374" s="476"/>
      <c r="M374" s="2292" t="s">
        <v>1368</v>
      </c>
      <c r="N374" s="2292"/>
      <c r="O374" s="2292"/>
      <c r="P374" s="2292"/>
      <c r="Q374" s="2292"/>
      <c r="R374" s="2292"/>
      <c r="S374" s="2292"/>
      <c r="T374" s="2292"/>
      <c r="U374" s="2293"/>
      <c r="V374" s="2294" t="s">
        <v>1369</v>
      </c>
      <c r="W374" s="2295"/>
      <c r="X374" s="2295"/>
      <c r="Y374" s="2295"/>
      <c r="Z374" s="2295"/>
      <c r="AA374" s="2295"/>
      <c r="AB374" s="2295"/>
      <c r="AC374" s="2295"/>
      <c r="AD374" s="2295"/>
      <c r="AE374" s="2295"/>
      <c r="AF374" s="2295"/>
      <c r="AG374" s="2296"/>
      <c r="AH374" s="2300" t="s">
        <v>1370</v>
      </c>
      <c r="AI374" s="2300"/>
      <c r="AJ374" s="2300"/>
      <c r="AK374" s="2300"/>
      <c r="AL374" s="2300"/>
      <c r="AM374" s="2300"/>
      <c r="AN374" s="2300"/>
      <c r="AO374" s="2300"/>
      <c r="AP374" s="2300"/>
      <c r="AQ374" s="2300"/>
      <c r="AR374" s="2300"/>
      <c r="AS374" s="2301"/>
      <c r="AT374" s="2304" t="s">
        <v>1371</v>
      </c>
      <c r="AU374" s="2300"/>
      <c r="AV374" s="2300"/>
      <c r="AW374" s="2300"/>
      <c r="AX374" s="2300"/>
      <c r="AY374" s="2301"/>
      <c r="AZ374" s="2306" t="s">
        <v>1372</v>
      </c>
      <c r="BA374" s="2292"/>
      <c r="BB374" s="2292"/>
      <c r="BC374" s="2292"/>
      <c r="BD374" s="2292"/>
      <c r="BE374" s="2293"/>
      <c r="BF374" s="2295" t="s">
        <v>1373</v>
      </c>
      <c r="BG374" s="2295"/>
      <c r="BH374" s="2295"/>
      <c r="BI374" s="2295"/>
      <c r="BJ374" s="2295"/>
      <c r="BK374" s="2295"/>
      <c r="BL374" s="2295"/>
      <c r="BM374" s="2295"/>
      <c r="BN374" s="2295"/>
      <c r="BO374" s="2295"/>
      <c r="BP374" s="2295"/>
      <c r="BQ374" s="2295"/>
      <c r="BR374" s="2295"/>
      <c r="BS374" s="2295"/>
      <c r="BT374" s="2295"/>
      <c r="BU374" s="479"/>
      <c r="BV374" s="480"/>
      <c r="BW374" s="480"/>
      <c r="BX374" s="480"/>
      <c r="BY374" s="480"/>
      <c r="BZ374" s="480"/>
      <c r="CA374" s="480"/>
      <c r="CB374" s="480"/>
      <c r="CC374" s="480"/>
      <c r="CD374" s="480"/>
      <c r="CE374" s="480"/>
      <c r="CF374" s="480"/>
      <c r="CG374" s="480"/>
      <c r="CH374" s="480"/>
      <c r="CI374" s="480"/>
      <c r="CJ374" s="480"/>
      <c r="CK374" s="480"/>
      <c r="CL374" s="480"/>
      <c r="CM374" s="480"/>
      <c r="CN374" s="480"/>
      <c r="CO374" s="480"/>
      <c r="CP374" s="480"/>
      <c r="CQ374" s="480"/>
      <c r="CR374" s="480"/>
      <c r="CS374" s="480"/>
      <c r="CT374" s="480"/>
      <c r="CU374" s="485"/>
      <c r="CV374" s="733"/>
      <c r="CW374" s="733"/>
      <c r="CX374" s="733"/>
      <c r="CY374" s="733"/>
      <c r="CZ374" s="733"/>
      <c r="DA374" s="733"/>
      <c r="DB374" s="733"/>
      <c r="DC374" s="733"/>
      <c r="DD374" s="733"/>
      <c r="DE374" s="733"/>
      <c r="DF374" s="733"/>
      <c r="DG374" s="733"/>
      <c r="DH374" s="733"/>
      <c r="DI374" s="733"/>
      <c r="DJ374" s="733"/>
      <c r="DK374" s="734"/>
      <c r="DL374" s="1061"/>
      <c r="DM374" s="1062"/>
      <c r="DN374" s="1070" t="s">
        <v>1374</v>
      </c>
      <c r="DO374" s="1071" t="str">
        <f>SUBSTITUTE(TRIM(V376&amp;"　"&amp;V377&amp;"　"&amp;V378&amp;"　"&amp;V379&amp;"　"&amp;V380),"　",",")</f>
        <v/>
      </c>
      <c r="DP374" s="1059" t="s">
        <v>1375</v>
      </c>
      <c r="DQ374" s="1059"/>
      <c r="DR374" s="1059"/>
      <c r="DS374" s="1059"/>
      <c r="DT374" s="1059" t="s">
        <v>626</v>
      </c>
      <c r="DU374" s="1059"/>
      <c r="DV374" s="1059" t="s">
        <v>1376</v>
      </c>
      <c r="DW374" s="1059"/>
      <c r="DX374" s="1059" t="s">
        <v>1377</v>
      </c>
      <c r="DY374" s="1059"/>
      <c r="DZ374" s="1071" t="str">
        <f>SUBSTITUTE(TRIM(BF376&amp;"　"&amp;BF377&amp;"　"&amp;BF378&amp;"　"&amp;BF379&amp;"　"&amp;BF380),"　",",")</f>
        <v/>
      </c>
      <c r="EA374" s="1059"/>
      <c r="EB374" s="1059"/>
      <c r="EC374" s="1059"/>
      <c r="ED374" s="1059"/>
      <c r="EE374" s="1059"/>
      <c r="EF374" s="1059"/>
      <c r="EG374" s="1059"/>
      <c r="EH374" s="1059"/>
      <c r="EI374" s="1059"/>
      <c r="EJ374" s="1059"/>
      <c r="EK374" s="1059"/>
      <c r="EL374" s="1059"/>
      <c r="EM374" s="1059"/>
      <c r="EN374" s="1059"/>
      <c r="EO374" s="1059"/>
      <c r="EP374" s="1059"/>
      <c r="EQ374" s="1059"/>
      <c r="ER374" s="1059"/>
      <c r="ES374" s="1059"/>
      <c r="ET374" s="1059"/>
      <c r="EU374" s="1059"/>
      <c r="EV374" s="1059"/>
      <c r="EW374" s="1059"/>
      <c r="EX374" s="1059"/>
      <c r="EY374" s="1059"/>
      <c r="EZ374" s="1059"/>
      <c r="FA374" s="1059"/>
      <c r="FB374" s="1059"/>
      <c r="FC374" s="1059"/>
      <c r="FD374" s="1059"/>
      <c r="FE374" s="1059"/>
      <c r="FF374" s="1059"/>
      <c r="FG374" s="1059"/>
      <c r="FH374" s="1059"/>
      <c r="FI374" s="1059"/>
      <c r="FJ374" s="1059"/>
      <c r="FK374" s="1059"/>
      <c r="FL374" s="1059"/>
      <c r="FM374" s="1059"/>
      <c r="FN374" s="1059"/>
      <c r="FO374" s="1059"/>
      <c r="FP374" s="1059"/>
      <c r="FQ374" s="1059"/>
      <c r="FR374" s="1068"/>
      <c r="FS374" s="1059"/>
      <c r="FT374" s="1059"/>
      <c r="FU374" s="1059"/>
      <c r="FV374" s="1059"/>
      <c r="FW374" s="1059"/>
      <c r="FX374" s="1059"/>
      <c r="FY374" s="1059"/>
      <c r="FZ374" s="1059"/>
      <c r="GA374" s="1059"/>
      <c r="GB374" s="1059"/>
      <c r="GC374" s="1059"/>
      <c r="GD374" s="1059"/>
      <c r="GE374" s="1059"/>
      <c r="GF374" s="1059"/>
      <c r="GG374" s="1059"/>
      <c r="GH374" s="1059"/>
    </row>
    <row r="375" spans="1:190" s="323" customFormat="1" ht="27" customHeight="1" thickBot="1" x14ac:dyDescent="0.2">
      <c r="A375" s="324"/>
      <c r="B375" s="318"/>
      <c r="C375" s="1519"/>
      <c r="D375" s="1520"/>
      <c r="E375" s="1520"/>
      <c r="F375" s="1520"/>
      <c r="G375" s="1520"/>
      <c r="H375" s="1521"/>
      <c r="I375" s="1167"/>
      <c r="J375" s="325"/>
      <c r="K375" s="476"/>
      <c r="L375" s="476"/>
      <c r="M375" s="2307" t="s">
        <v>2</v>
      </c>
      <c r="N375" s="2307"/>
      <c r="O375" s="2307"/>
      <c r="P375" s="2307"/>
      <c r="Q375" s="2307"/>
      <c r="R375" s="2308"/>
      <c r="S375" s="2298" t="s">
        <v>81</v>
      </c>
      <c r="T375" s="2298"/>
      <c r="U375" s="2298"/>
      <c r="V375" s="2297"/>
      <c r="W375" s="2298"/>
      <c r="X375" s="2298"/>
      <c r="Y375" s="2298"/>
      <c r="Z375" s="2298"/>
      <c r="AA375" s="2298"/>
      <c r="AB375" s="2298"/>
      <c r="AC375" s="2298"/>
      <c r="AD375" s="2298"/>
      <c r="AE375" s="2298"/>
      <c r="AF375" s="2298"/>
      <c r="AG375" s="2299"/>
      <c r="AH375" s="2302"/>
      <c r="AI375" s="2302"/>
      <c r="AJ375" s="2302"/>
      <c r="AK375" s="2302"/>
      <c r="AL375" s="2302"/>
      <c r="AM375" s="2302"/>
      <c r="AN375" s="2302"/>
      <c r="AO375" s="2302"/>
      <c r="AP375" s="2302"/>
      <c r="AQ375" s="2302"/>
      <c r="AR375" s="2302"/>
      <c r="AS375" s="2303"/>
      <c r="AT375" s="2305"/>
      <c r="AU375" s="2302"/>
      <c r="AV375" s="2302"/>
      <c r="AW375" s="2302"/>
      <c r="AX375" s="2302"/>
      <c r="AY375" s="2303"/>
      <c r="AZ375" s="2309" t="s">
        <v>1378</v>
      </c>
      <c r="BA375" s="2309"/>
      <c r="BB375" s="2310"/>
      <c r="BC375" s="2311" t="s">
        <v>81</v>
      </c>
      <c r="BD375" s="2311"/>
      <c r="BE375" s="2312"/>
      <c r="BF375" s="2298"/>
      <c r="BG375" s="2298"/>
      <c r="BH375" s="2298"/>
      <c r="BI375" s="2298"/>
      <c r="BJ375" s="2298"/>
      <c r="BK375" s="2298"/>
      <c r="BL375" s="2298"/>
      <c r="BM375" s="2298"/>
      <c r="BN375" s="2298"/>
      <c r="BO375" s="2298"/>
      <c r="BP375" s="2298"/>
      <c r="BQ375" s="2298"/>
      <c r="BR375" s="2298"/>
      <c r="BS375" s="2298"/>
      <c r="BT375" s="2298"/>
      <c r="BU375" s="479"/>
      <c r="BV375" s="480"/>
      <c r="BW375" s="480"/>
      <c r="BX375" s="480"/>
      <c r="BY375" s="480"/>
      <c r="BZ375" s="480"/>
      <c r="CA375" s="480"/>
      <c r="CB375" s="480"/>
      <c r="CC375" s="480"/>
      <c r="CD375" s="480"/>
      <c r="CE375" s="480"/>
      <c r="CF375" s="480"/>
      <c r="CG375" s="480"/>
      <c r="CH375" s="480"/>
      <c r="CI375" s="480"/>
      <c r="CJ375" s="480"/>
      <c r="CK375" s="480"/>
      <c r="CL375" s="480"/>
      <c r="CM375" s="480"/>
      <c r="CN375" s="480"/>
      <c r="CO375" s="480"/>
      <c r="CP375" s="480"/>
      <c r="CQ375" s="480"/>
      <c r="CR375" s="480"/>
      <c r="CS375" s="480"/>
      <c r="CT375" s="480"/>
      <c r="CU375" s="485"/>
      <c r="CV375" s="733"/>
      <c r="CW375" s="733"/>
      <c r="CX375" s="733"/>
      <c r="CY375" s="733"/>
      <c r="CZ375" s="733"/>
      <c r="DA375" s="733"/>
      <c r="DB375" s="733"/>
      <c r="DC375" s="733"/>
      <c r="DD375" s="733"/>
      <c r="DE375" s="733"/>
      <c r="DF375" s="733"/>
      <c r="DG375" s="733"/>
      <c r="DH375" s="733"/>
      <c r="DI375" s="733"/>
      <c r="DJ375" s="733"/>
      <c r="DK375" s="734"/>
      <c r="DL375" s="1061" t="s">
        <v>1731</v>
      </c>
      <c r="DM375" s="1062" t="s">
        <v>1379</v>
      </c>
      <c r="DN375" s="1070" t="s">
        <v>139</v>
      </c>
      <c r="DO375" s="1059" t="s">
        <v>1380</v>
      </c>
      <c r="DP375" s="1064" t="s">
        <v>1381</v>
      </c>
      <c r="DQ375" s="1064" t="s">
        <v>626</v>
      </c>
      <c r="DR375" s="1064" t="s">
        <v>635</v>
      </c>
      <c r="DS375" s="1072" t="s">
        <v>1382</v>
      </c>
      <c r="DT375" s="1073" t="s">
        <v>1383</v>
      </c>
      <c r="DU375" s="1064" t="s">
        <v>1384</v>
      </c>
      <c r="DV375" s="1073" t="s">
        <v>1383</v>
      </c>
      <c r="DW375" s="1064" t="s">
        <v>1384</v>
      </c>
      <c r="DX375" s="1064" t="s">
        <v>1385</v>
      </c>
      <c r="DY375" s="1064" t="s">
        <v>1386</v>
      </c>
      <c r="DZ375" s="1059"/>
      <c r="EA375" s="1059"/>
      <c r="EB375" s="1059"/>
      <c r="EC375" s="1059"/>
      <c r="ED375" s="1059"/>
      <c r="EE375" s="1059"/>
      <c r="EF375" s="1059"/>
      <c r="EG375" s="1059"/>
      <c r="EH375" s="1059"/>
      <c r="EI375" s="1059"/>
      <c r="EJ375" s="1059"/>
      <c r="EK375" s="1059"/>
      <c r="EL375" s="1059"/>
      <c r="EM375" s="1059"/>
      <c r="EN375" s="1059"/>
      <c r="EO375" s="1059"/>
      <c r="EP375" s="1059"/>
      <c r="EQ375" s="1059"/>
      <c r="ER375" s="1059"/>
      <c r="ES375" s="1059"/>
      <c r="ET375" s="1059"/>
      <c r="EU375" s="1059"/>
      <c r="EV375" s="1059"/>
      <c r="EW375" s="1059"/>
      <c r="EX375" s="1059"/>
      <c r="EY375" s="1059"/>
      <c r="EZ375" s="1059"/>
      <c r="FA375" s="1059"/>
      <c r="FB375" s="1059"/>
      <c r="FC375" s="1059"/>
      <c r="FD375" s="1059"/>
      <c r="FE375" s="1059"/>
      <c r="FF375" s="1059"/>
      <c r="FG375" s="1059"/>
      <c r="FH375" s="1059"/>
      <c r="FI375" s="1059"/>
      <c r="FJ375" s="1059"/>
      <c r="FK375" s="1059"/>
      <c r="FL375" s="1059"/>
      <c r="FM375" s="1059"/>
      <c r="FN375" s="1059"/>
      <c r="FO375" s="1059"/>
      <c r="FP375" s="1059"/>
      <c r="FQ375" s="1059"/>
      <c r="FR375" s="1068"/>
      <c r="FS375" s="1059"/>
      <c r="FT375" s="1059"/>
      <c r="FU375" s="1059"/>
      <c r="FV375" s="1059"/>
      <c r="FW375" s="1059"/>
      <c r="FX375" s="1059"/>
      <c r="FY375" s="1059"/>
      <c r="FZ375" s="1059"/>
      <c r="GA375" s="1059"/>
      <c r="GB375" s="1059"/>
      <c r="GC375" s="1059"/>
      <c r="GD375" s="1059"/>
      <c r="GE375" s="1059"/>
      <c r="GF375" s="1059"/>
      <c r="GG375" s="1059"/>
      <c r="GH375" s="1059"/>
    </row>
    <row r="376" spans="1:190" s="323" customFormat="1" ht="27" customHeight="1" x14ac:dyDescent="0.15">
      <c r="A376" s="324"/>
      <c r="B376" s="331" t="s">
        <v>1387</v>
      </c>
      <c r="C376" s="1519"/>
      <c r="D376" s="1520"/>
      <c r="E376" s="1520"/>
      <c r="F376" s="1520"/>
      <c r="G376" s="1520"/>
      <c r="H376" s="1521"/>
      <c r="I376" s="1167"/>
      <c r="J376" s="325"/>
      <c r="K376" s="476"/>
      <c r="L376" s="476"/>
      <c r="M376" s="2329"/>
      <c r="N376" s="2330"/>
      <c r="O376" s="2331"/>
      <c r="P376" s="2251"/>
      <c r="Q376" s="2252"/>
      <c r="R376" s="2253"/>
      <c r="S376" s="2251"/>
      <c r="T376" s="2252"/>
      <c r="U376" s="2253"/>
      <c r="V376" s="2254"/>
      <c r="W376" s="2255"/>
      <c r="X376" s="2255"/>
      <c r="Y376" s="2255"/>
      <c r="Z376" s="2255"/>
      <c r="AA376" s="2255"/>
      <c r="AB376" s="2255"/>
      <c r="AC376" s="2255"/>
      <c r="AD376" s="2255"/>
      <c r="AE376" s="2255"/>
      <c r="AF376" s="2255"/>
      <c r="AG376" s="2255"/>
      <c r="AH376" s="2255"/>
      <c r="AI376" s="2255"/>
      <c r="AJ376" s="2255"/>
      <c r="AK376" s="2255"/>
      <c r="AL376" s="2255"/>
      <c r="AM376" s="2255"/>
      <c r="AN376" s="2255"/>
      <c r="AO376" s="2255"/>
      <c r="AP376" s="2255"/>
      <c r="AQ376" s="2255"/>
      <c r="AR376" s="2255"/>
      <c r="AS376" s="2256"/>
      <c r="AT376" s="2257"/>
      <c r="AU376" s="2258"/>
      <c r="AV376" s="2258"/>
      <c r="AW376" s="2258"/>
      <c r="AX376" s="2258"/>
      <c r="AY376" s="2259"/>
      <c r="AZ376" s="2260"/>
      <c r="BA376" s="2261"/>
      <c r="BB376" s="2261"/>
      <c r="BC376" s="2260"/>
      <c r="BD376" s="2260"/>
      <c r="BE376" s="2260"/>
      <c r="BF376" s="2230"/>
      <c r="BG376" s="2231"/>
      <c r="BH376" s="2231"/>
      <c r="BI376" s="2231"/>
      <c r="BJ376" s="2231"/>
      <c r="BK376" s="2231"/>
      <c r="BL376" s="2231"/>
      <c r="BM376" s="2231"/>
      <c r="BN376" s="2231"/>
      <c r="BO376" s="2231"/>
      <c r="BP376" s="2231"/>
      <c r="BQ376" s="2231"/>
      <c r="BR376" s="2231"/>
      <c r="BS376" s="2231"/>
      <c r="BT376" s="2262"/>
      <c r="BU376" s="479"/>
      <c r="BV376" s="480"/>
      <c r="BW376" s="480"/>
      <c r="BX376" s="480"/>
      <c r="BY376" s="479"/>
      <c r="BZ376" s="480"/>
      <c r="CA376" s="480"/>
      <c r="CB376" s="480"/>
      <c r="CC376" s="480"/>
      <c r="CD376" s="480"/>
      <c r="CE376" s="480"/>
      <c r="CF376" s="480"/>
      <c r="CG376" s="480"/>
      <c r="CH376" s="480"/>
      <c r="CI376" s="480"/>
      <c r="CJ376" s="480"/>
      <c r="CK376" s="480"/>
      <c r="CL376" s="480"/>
      <c r="CM376" s="480"/>
      <c r="CN376" s="480"/>
      <c r="CO376" s="480"/>
      <c r="CP376" s="480"/>
      <c r="CQ376" s="480"/>
      <c r="CR376" s="480"/>
      <c r="CS376" s="480"/>
      <c r="CT376" s="480"/>
      <c r="CU376" s="485"/>
      <c r="CV376" s="733"/>
      <c r="CW376" s="733"/>
      <c r="CX376" s="733"/>
      <c r="CY376" s="733"/>
      <c r="CZ376" s="733"/>
      <c r="DA376" s="733"/>
      <c r="DB376" s="733"/>
      <c r="DC376" s="733"/>
      <c r="DD376" s="733"/>
      <c r="DE376" s="733"/>
      <c r="DF376" s="733"/>
      <c r="DG376" s="733"/>
      <c r="DH376" s="733"/>
      <c r="DI376" s="733"/>
      <c r="DJ376" s="733"/>
      <c r="DK376" s="735"/>
      <c r="DL376" s="1064" t="str">
        <f>IF(AT376="予定なし",1,IF(OR(AT376="改善済",AT376="予定"),2,""))</f>
        <v/>
      </c>
      <c r="DM376" s="1074">
        <f>IF(AT376="改善予定",1,0)</f>
        <v>0</v>
      </c>
      <c r="DN376" s="1075">
        <f>COUNTA(P376:AY376)+COUNTA(BF376)</f>
        <v>0</v>
      </c>
      <c r="DO376" s="1081">
        <f>COUNTA(AZ376:BE376)</f>
        <v>0</v>
      </c>
      <c r="DP376" s="1065">
        <f>COUNTIF($AT376:$AY379,"実施済")</f>
        <v>0</v>
      </c>
      <c r="DQ376" s="1066">
        <f>COUNTIF($AT376:$AY379,"改善予定")</f>
        <v>0</v>
      </c>
      <c r="DR376" s="1067">
        <f>COUNTIF($AT376:$AY379,"予定なし")</f>
        <v>0</v>
      </c>
      <c r="DS376" s="1066">
        <f>COUNTA(AZ376:BE376)</f>
        <v>0</v>
      </c>
      <c r="DT376" s="1077" t="str">
        <f>IF(AND($AT376="改善予定",$DO376=2),"令和"&amp;$AZ376&amp;"年"&amp;$BC376&amp;"月1日","")</f>
        <v/>
      </c>
      <c r="DU376" s="1078" t="str">
        <f>IF(DT376="","0",DATEVALUE(DT376))</f>
        <v>0</v>
      </c>
      <c r="DV376" s="1077" t="str">
        <f>IF(AND($AT376="実施済",$DO376=2),"令和"&amp;$AZ376&amp;"年"&amp;$BC376&amp;"月1日","")</f>
        <v/>
      </c>
      <c r="DW376" s="1078" t="str">
        <f>IF(DV376="","0",DATEVALUE(DV376))</f>
        <v>0</v>
      </c>
      <c r="DX376" s="1066">
        <f>IF(OR(AW376="実施済",AW376="改善予定"),1,0)</f>
        <v>0</v>
      </c>
      <c r="DY376" s="1066">
        <f>IF(AND(AB372="有",DX376=1),1,0)</f>
        <v>0</v>
      </c>
      <c r="DZ376" s="1059"/>
      <c r="EA376" s="1059"/>
      <c r="EB376" s="1059"/>
      <c r="EC376" s="1059"/>
      <c r="ED376" s="1059"/>
      <c r="EE376" s="1059"/>
      <c r="EF376" s="1059"/>
      <c r="EG376" s="1059"/>
      <c r="EH376" s="1059"/>
      <c r="EI376" s="1058"/>
      <c r="EJ376" s="1058"/>
      <c r="EK376" s="1058"/>
      <c r="EL376" s="1058"/>
      <c r="EM376" s="1058"/>
      <c r="EN376" s="1058"/>
      <c r="EO376" s="1059"/>
      <c r="EP376" s="1059"/>
      <c r="EQ376" s="1059"/>
      <c r="ER376" s="1059"/>
      <c r="ES376" s="1059"/>
      <c r="ET376" s="1059"/>
      <c r="EU376" s="1059"/>
      <c r="EV376" s="1059"/>
      <c r="EW376" s="1059"/>
      <c r="EX376" s="1059"/>
      <c r="EY376" s="1059"/>
      <c r="EZ376" s="1059"/>
      <c r="FA376" s="1059"/>
      <c r="FB376" s="1059"/>
      <c r="FC376" s="1059"/>
      <c r="FD376" s="1059"/>
      <c r="FE376" s="1059"/>
      <c r="FF376" s="1059"/>
      <c r="FG376" s="1059"/>
      <c r="FH376" s="1059"/>
      <c r="FI376" s="1059"/>
      <c r="FJ376" s="1059"/>
      <c r="FK376" s="1059"/>
      <c r="FL376" s="1059"/>
      <c r="FM376" s="1059"/>
      <c r="FN376" s="1059"/>
      <c r="FO376" s="1059"/>
      <c r="FP376" s="1059"/>
      <c r="FQ376" s="1059"/>
      <c r="FR376" s="1068"/>
      <c r="FS376" s="1059"/>
      <c r="FT376" s="1059"/>
      <c r="FU376" s="1059"/>
      <c r="FV376" s="1059"/>
      <c r="FW376" s="1059"/>
      <c r="FX376" s="1059"/>
      <c r="FY376" s="1059"/>
      <c r="FZ376" s="1059"/>
      <c r="GA376" s="1059"/>
      <c r="GB376" s="1059"/>
      <c r="GC376" s="1059"/>
      <c r="GD376" s="1059"/>
      <c r="GE376" s="1059"/>
      <c r="GF376" s="1059"/>
      <c r="GG376" s="1059"/>
      <c r="GH376" s="1059"/>
    </row>
    <row r="377" spans="1:190" s="323" customFormat="1" ht="27" customHeight="1" x14ac:dyDescent="0.15">
      <c r="A377" s="324"/>
      <c r="B377" s="331" t="s">
        <v>1388</v>
      </c>
      <c r="C377" s="1519"/>
      <c r="D377" s="1520"/>
      <c r="E377" s="1520"/>
      <c r="F377" s="1520"/>
      <c r="G377" s="1520"/>
      <c r="H377" s="1521"/>
      <c r="I377" s="1167"/>
      <c r="J377" s="325"/>
      <c r="K377" s="476"/>
      <c r="L377" s="476"/>
      <c r="M377" s="2335"/>
      <c r="N377" s="2325"/>
      <c r="O377" s="2326"/>
      <c r="P377" s="2213"/>
      <c r="Q377" s="2214"/>
      <c r="R377" s="2215"/>
      <c r="S377" s="2213"/>
      <c r="T377" s="2214"/>
      <c r="U377" s="2215"/>
      <c r="V377" s="2281"/>
      <c r="W377" s="2282"/>
      <c r="X377" s="2282"/>
      <c r="Y377" s="2282"/>
      <c r="Z377" s="2282"/>
      <c r="AA377" s="2282"/>
      <c r="AB377" s="2282"/>
      <c r="AC377" s="2282"/>
      <c r="AD377" s="2282"/>
      <c r="AE377" s="2282"/>
      <c r="AF377" s="2282"/>
      <c r="AG377" s="2282"/>
      <c r="AH377" s="2282"/>
      <c r="AI377" s="2282"/>
      <c r="AJ377" s="2282"/>
      <c r="AK377" s="2282"/>
      <c r="AL377" s="2282"/>
      <c r="AM377" s="2282"/>
      <c r="AN377" s="2282"/>
      <c r="AO377" s="2282"/>
      <c r="AP377" s="2282"/>
      <c r="AQ377" s="2282"/>
      <c r="AR377" s="2282"/>
      <c r="AS377" s="2283"/>
      <c r="AT377" s="2232"/>
      <c r="AU377" s="2233"/>
      <c r="AV377" s="2233"/>
      <c r="AW377" s="2233"/>
      <c r="AX377" s="2233"/>
      <c r="AY377" s="2234"/>
      <c r="AZ377" s="2206"/>
      <c r="BA377" s="2219"/>
      <c r="BB377" s="2219"/>
      <c r="BC377" s="2206"/>
      <c r="BD377" s="2206"/>
      <c r="BE377" s="2206"/>
      <c r="BF377" s="2207"/>
      <c r="BG377" s="2208"/>
      <c r="BH377" s="2208"/>
      <c r="BI377" s="2208"/>
      <c r="BJ377" s="2208"/>
      <c r="BK377" s="2208"/>
      <c r="BL377" s="2208"/>
      <c r="BM377" s="2208"/>
      <c r="BN377" s="2208"/>
      <c r="BO377" s="2208"/>
      <c r="BP377" s="2208"/>
      <c r="BQ377" s="2208"/>
      <c r="BR377" s="2208"/>
      <c r="BS377" s="2208"/>
      <c r="BT377" s="2209"/>
      <c r="BU377" s="479"/>
      <c r="BV377" s="480"/>
      <c r="BW377" s="480"/>
      <c r="BX377" s="480"/>
      <c r="BY377" s="479"/>
      <c r="BZ377" s="480"/>
      <c r="CA377" s="480"/>
      <c r="CB377" s="480"/>
      <c r="CC377" s="480"/>
      <c r="CD377" s="480"/>
      <c r="CE377" s="480"/>
      <c r="CF377" s="480"/>
      <c r="CG377" s="480"/>
      <c r="CH377" s="480"/>
      <c r="CI377" s="480"/>
      <c r="CJ377" s="480"/>
      <c r="CK377" s="480"/>
      <c r="CL377" s="480"/>
      <c r="CM377" s="480"/>
      <c r="CN377" s="480"/>
      <c r="CO377" s="480"/>
      <c r="CP377" s="480"/>
      <c r="CQ377" s="480"/>
      <c r="CR377" s="480"/>
      <c r="CS377" s="480"/>
      <c r="CT377" s="480"/>
      <c r="CU377" s="485"/>
      <c r="CV377" s="733"/>
      <c r="CW377" s="733"/>
      <c r="CX377" s="733"/>
      <c r="CY377" s="733"/>
      <c r="CZ377" s="733"/>
      <c r="DA377" s="733"/>
      <c r="DB377" s="733"/>
      <c r="DC377" s="733"/>
      <c r="DD377" s="733"/>
      <c r="DE377" s="733"/>
      <c r="DF377" s="733"/>
      <c r="DG377" s="733"/>
      <c r="DH377" s="733"/>
      <c r="DI377" s="733"/>
      <c r="DJ377" s="733"/>
      <c r="DK377" s="734"/>
      <c r="DL377" s="1064" t="str">
        <f>IF(AT377="予定なし",1,IF(OR(AT377="改善済",AT377="予定"),2,""))</f>
        <v/>
      </c>
      <c r="DM377" s="1074">
        <f>IF(AT377="改善予定",1,0)</f>
        <v>0</v>
      </c>
      <c r="DN377" s="1080">
        <f>COUNTA(P377:AY377)+COUNTA(BF377)</f>
        <v>0</v>
      </c>
      <c r="DO377" s="1081">
        <f t="shared" ref="DO377:DO380" si="11">COUNTA(AZ377:BE377)</f>
        <v>0</v>
      </c>
      <c r="DP377" s="1065" t="str">
        <f>IF(AND(DP376&gt;0,DQ376=0),"レ","")</f>
        <v/>
      </c>
      <c r="DQ377" s="1066" t="str">
        <f>IF(DQ376&gt;0,"レ","")</f>
        <v/>
      </c>
      <c r="DR377" s="1067" t="str">
        <f>IF(AND(DP376=0,DQ376=0,DR376&gt;0),"レ","")</f>
        <v/>
      </c>
      <c r="DS377" s="1066">
        <f>COUNTA(AZ377:BE377)</f>
        <v>0</v>
      </c>
      <c r="DT377" s="1077" t="str">
        <f>IF(AND($AT377="改善予定",$DO377=2),"令和"&amp;$AZ377&amp;"年"&amp;$BC377&amp;"月1日","")</f>
        <v/>
      </c>
      <c r="DU377" s="1078" t="str">
        <f>IF(DT377="","0",DATEVALUE(DT377))</f>
        <v>0</v>
      </c>
      <c r="DV377" s="1077" t="str">
        <f>IF(AND($AT377="実施済",$DO377=2),"令和"&amp;$AZ377&amp;"年"&amp;$BC377&amp;"月1日","")</f>
        <v/>
      </c>
      <c r="DW377" s="1078" t="str">
        <f>IF(DV377="","0",DATEVALUE(DV377))</f>
        <v>0</v>
      </c>
      <c r="DX377" s="1066">
        <f>IF(OR(AW377="実施済",AW377="改善予定"),1,0)</f>
        <v>0</v>
      </c>
      <c r="DY377" s="1066">
        <f>IF(AND(AB372="有",DX377=1),1,0)</f>
        <v>0</v>
      </c>
      <c r="DZ377" s="1059"/>
      <c r="EA377" s="1059"/>
      <c r="EB377" s="1059"/>
      <c r="EC377" s="1059"/>
      <c r="ED377" s="1059"/>
      <c r="EE377" s="1059"/>
      <c r="EF377" s="1059"/>
      <c r="EG377" s="1059"/>
      <c r="EH377" s="1059"/>
      <c r="EI377" s="1058"/>
      <c r="EJ377" s="1058"/>
      <c r="EK377" s="1058"/>
      <c r="EL377" s="1058"/>
      <c r="EM377" s="1058"/>
      <c r="EN377" s="1058"/>
      <c r="EO377" s="1059"/>
      <c r="EP377" s="1059"/>
      <c r="EQ377" s="1059"/>
      <c r="ER377" s="1059"/>
      <c r="ES377" s="1059"/>
      <c r="ET377" s="1059"/>
      <c r="EU377" s="1059"/>
      <c r="EV377" s="1059"/>
      <c r="EW377" s="1059"/>
      <c r="EX377" s="1059"/>
      <c r="EY377" s="1059"/>
      <c r="EZ377" s="1059"/>
      <c r="FA377" s="1059"/>
      <c r="FB377" s="1059"/>
      <c r="FC377" s="1059"/>
      <c r="FD377" s="1059"/>
      <c r="FE377" s="1059"/>
      <c r="FF377" s="1059"/>
      <c r="FG377" s="1059"/>
      <c r="FH377" s="1059"/>
      <c r="FI377" s="1059"/>
      <c r="FJ377" s="1059"/>
      <c r="FK377" s="1059"/>
      <c r="FL377" s="1059"/>
      <c r="FM377" s="1059"/>
      <c r="FN377" s="1059"/>
      <c r="FO377" s="1059"/>
      <c r="FP377" s="1059"/>
      <c r="FQ377" s="1059"/>
      <c r="FR377" s="1068"/>
      <c r="FS377" s="1059"/>
      <c r="FT377" s="1059"/>
      <c r="FU377" s="1059"/>
      <c r="FV377" s="1059"/>
      <c r="FW377" s="1059"/>
      <c r="FX377" s="1059"/>
      <c r="FY377" s="1059"/>
      <c r="FZ377" s="1059"/>
      <c r="GA377" s="1059"/>
      <c r="GB377" s="1059"/>
      <c r="GC377" s="1059"/>
      <c r="GD377" s="1059"/>
      <c r="GE377" s="1059"/>
      <c r="GF377" s="1059"/>
      <c r="GG377" s="1059"/>
      <c r="GH377" s="1059"/>
    </row>
    <row r="378" spans="1:190" s="323" customFormat="1" ht="27" customHeight="1" x14ac:dyDescent="0.15">
      <c r="A378" s="324"/>
      <c r="B378" s="331"/>
      <c r="C378" s="1519"/>
      <c r="D378" s="1520"/>
      <c r="E378" s="1520"/>
      <c r="F378" s="1520"/>
      <c r="G378" s="1520"/>
      <c r="H378" s="1521"/>
      <c r="I378" s="1167"/>
      <c r="J378" s="325"/>
      <c r="K378" s="476"/>
      <c r="L378" s="476"/>
      <c r="M378" s="2324"/>
      <c r="N378" s="2325"/>
      <c r="O378" s="2326"/>
      <c r="P378" s="2213"/>
      <c r="Q378" s="2214"/>
      <c r="R378" s="2215"/>
      <c r="S378" s="2213"/>
      <c r="T378" s="2214"/>
      <c r="U378" s="2215"/>
      <c r="V378" s="2281"/>
      <c r="W378" s="2282"/>
      <c r="X378" s="2282"/>
      <c r="Y378" s="2282"/>
      <c r="Z378" s="2282"/>
      <c r="AA378" s="2282"/>
      <c r="AB378" s="2282"/>
      <c r="AC378" s="2282"/>
      <c r="AD378" s="2282"/>
      <c r="AE378" s="2282"/>
      <c r="AF378" s="2282"/>
      <c r="AG378" s="2282"/>
      <c r="AH378" s="2282"/>
      <c r="AI378" s="2282"/>
      <c r="AJ378" s="2282"/>
      <c r="AK378" s="2282"/>
      <c r="AL378" s="2282"/>
      <c r="AM378" s="2282"/>
      <c r="AN378" s="2282"/>
      <c r="AO378" s="2282"/>
      <c r="AP378" s="2282"/>
      <c r="AQ378" s="2282"/>
      <c r="AR378" s="2282"/>
      <c r="AS378" s="2283"/>
      <c r="AT378" s="2232"/>
      <c r="AU378" s="2233"/>
      <c r="AV378" s="2233"/>
      <c r="AW378" s="2233"/>
      <c r="AX378" s="2233"/>
      <c r="AY378" s="2234"/>
      <c r="AZ378" s="2206"/>
      <c r="BA378" s="2219"/>
      <c r="BB378" s="2219"/>
      <c r="BC378" s="2206"/>
      <c r="BD378" s="2206"/>
      <c r="BE378" s="2206"/>
      <c r="BF378" s="2207"/>
      <c r="BG378" s="2208"/>
      <c r="BH378" s="2208"/>
      <c r="BI378" s="2208"/>
      <c r="BJ378" s="2208"/>
      <c r="BK378" s="2208"/>
      <c r="BL378" s="2208"/>
      <c r="BM378" s="2208"/>
      <c r="BN378" s="2208"/>
      <c r="BO378" s="2208"/>
      <c r="BP378" s="2208"/>
      <c r="BQ378" s="2208"/>
      <c r="BR378" s="2208"/>
      <c r="BS378" s="2208"/>
      <c r="BT378" s="2209"/>
      <c r="BU378" s="479"/>
      <c r="BV378" s="480"/>
      <c r="BW378" s="480"/>
      <c r="BX378" s="480"/>
      <c r="BY378" s="479"/>
      <c r="BZ378" s="480"/>
      <c r="CA378" s="480"/>
      <c r="CB378" s="480"/>
      <c r="CC378" s="480"/>
      <c r="CD378" s="480"/>
      <c r="CE378" s="480"/>
      <c r="CF378" s="480"/>
      <c r="CG378" s="480"/>
      <c r="CH378" s="480"/>
      <c r="CI378" s="480"/>
      <c r="CJ378" s="480"/>
      <c r="CK378" s="480"/>
      <c r="CL378" s="480"/>
      <c r="CM378" s="480"/>
      <c r="CN378" s="480"/>
      <c r="CO378" s="480"/>
      <c r="CP378" s="480"/>
      <c r="CQ378" s="480"/>
      <c r="CR378" s="480"/>
      <c r="CS378" s="480"/>
      <c r="CT378" s="480"/>
      <c r="CU378" s="485"/>
      <c r="CV378" s="733"/>
      <c r="CW378" s="733"/>
      <c r="CX378" s="733"/>
      <c r="CY378" s="733"/>
      <c r="CZ378" s="733"/>
      <c r="DA378" s="733"/>
      <c r="DB378" s="733"/>
      <c r="DC378" s="733"/>
      <c r="DD378" s="733"/>
      <c r="DE378" s="733"/>
      <c r="DF378" s="733"/>
      <c r="DG378" s="733"/>
      <c r="DH378" s="733"/>
      <c r="DI378" s="733"/>
      <c r="DJ378" s="733"/>
      <c r="DK378" s="734"/>
      <c r="DL378" s="1064" t="str">
        <f>IF(AT378="予定なし",1,IF(OR(AT378="改善済",AT378="予定"),2,""))</f>
        <v/>
      </c>
      <c r="DM378" s="1074">
        <f>IF(AT378="改善予定",1,0)</f>
        <v>0</v>
      </c>
      <c r="DN378" s="1080">
        <f>COUNTA(P378:AY378)+COUNTA(BF378)</f>
        <v>0</v>
      </c>
      <c r="DO378" s="1081">
        <f t="shared" si="11"/>
        <v>0</v>
      </c>
      <c r="DP378" s="1082" t="s">
        <v>1383</v>
      </c>
      <c r="DQ378" s="1064" t="s">
        <v>1384</v>
      </c>
      <c r="DR378" s="1059"/>
      <c r="DS378" s="1066">
        <f>COUNTA(AZ378:BE378)</f>
        <v>0</v>
      </c>
      <c r="DT378" s="1077" t="str">
        <f>IF(AND($AT378="改善予定",$DO378=2),"令和"&amp;$AZ378&amp;"年"&amp;$BC378&amp;"月1日","")</f>
        <v/>
      </c>
      <c r="DU378" s="1078" t="str">
        <f>IF(DT378="","0",DATEVALUE(DT378))</f>
        <v>0</v>
      </c>
      <c r="DV378" s="1077" t="str">
        <f>IF(AND($AT378="実施済",$DO378=2),"令和"&amp;$AZ378&amp;"年"&amp;$BC378&amp;"月1日","")</f>
        <v/>
      </c>
      <c r="DW378" s="1078" t="str">
        <f>IF(DV378="","0",DATEVALUE(DV378))</f>
        <v>0</v>
      </c>
      <c r="DX378" s="1066">
        <f>IF(OR(AW378="実施済",AW378="改善予定"),1,0)</f>
        <v>0</v>
      </c>
      <c r="DY378" s="1066">
        <f>IF(AND(AB372="有",DX378=1),1,0)</f>
        <v>0</v>
      </c>
      <c r="DZ378" s="1059"/>
      <c r="EA378" s="1059"/>
      <c r="EB378" s="1059"/>
      <c r="EC378" s="1059"/>
      <c r="ED378" s="1059"/>
      <c r="EE378" s="1059"/>
      <c r="EF378" s="1059"/>
      <c r="EG378" s="1059"/>
      <c r="EH378" s="1059"/>
      <c r="EI378" s="1058"/>
      <c r="EJ378" s="1058"/>
      <c r="EK378" s="1058"/>
      <c r="EL378" s="1058"/>
      <c r="EM378" s="1058"/>
      <c r="EN378" s="1058"/>
      <c r="EO378" s="1059"/>
      <c r="EP378" s="1059"/>
      <c r="EQ378" s="1059"/>
      <c r="ER378" s="1059"/>
      <c r="ES378" s="1059"/>
      <c r="ET378" s="1059"/>
      <c r="EU378" s="1059"/>
      <c r="EV378" s="1059"/>
      <c r="EW378" s="1059"/>
      <c r="EX378" s="1059"/>
      <c r="EY378" s="1059"/>
      <c r="EZ378" s="1059"/>
      <c r="FA378" s="1059"/>
      <c r="FB378" s="1059"/>
      <c r="FC378" s="1059"/>
      <c r="FD378" s="1059"/>
      <c r="FE378" s="1059"/>
      <c r="FF378" s="1059"/>
      <c r="FG378" s="1059"/>
      <c r="FH378" s="1059"/>
      <c r="FI378" s="1059"/>
      <c r="FJ378" s="1059"/>
      <c r="FK378" s="1059"/>
      <c r="FL378" s="1059"/>
      <c r="FM378" s="1059"/>
      <c r="FN378" s="1059"/>
      <c r="FO378" s="1059"/>
      <c r="FP378" s="1059"/>
      <c r="FQ378" s="1059"/>
      <c r="FR378" s="1068"/>
      <c r="FS378" s="1059"/>
      <c r="FT378" s="1059"/>
      <c r="FU378" s="1059"/>
      <c r="FV378" s="1059"/>
      <c r="FW378" s="1059"/>
      <c r="FX378" s="1059"/>
      <c r="FY378" s="1059"/>
      <c r="FZ378" s="1059"/>
      <c r="GA378" s="1059"/>
      <c r="GB378" s="1059"/>
      <c r="GC378" s="1059"/>
      <c r="GD378" s="1059"/>
      <c r="GE378" s="1059"/>
      <c r="GF378" s="1059"/>
      <c r="GG378" s="1059"/>
      <c r="GH378" s="1059"/>
    </row>
    <row r="379" spans="1:190" s="323" customFormat="1" ht="27" customHeight="1" thickBot="1" x14ac:dyDescent="0.2">
      <c r="A379" s="324"/>
      <c r="B379" s="331"/>
      <c r="C379" s="1519"/>
      <c r="D379" s="1520"/>
      <c r="E379" s="1520"/>
      <c r="F379" s="1520"/>
      <c r="G379" s="1520"/>
      <c r="H379" s="1521"/>
      <c r="I379" s="1167"/>
      <c r="J379" s="325"/>
      <c r="K379" s="476"/>
      <c r="L379" s="476"/>
      <c r="M379" s="2324"/>
      <c r="N379" s="2325"/>
      <c r="O379" s="2326"/>
      <c r="P379" s="2213"/>
      <c r="Q379" s="2214"/>
      <c r="R379" s="2215"/>
      <c r="S379" s="2213"/>
      <c r="T379" s="2214"/>
      <c r="U379" s="2215"/>
      <c r="V379" s="2281"/>
      <c r="W379" s="2282"/>
      <c r="X379" s="2282"/>
      <c r="Y379" s="2282"/>
      <c r="Z379" s="2282"/>
      <c r="AA379" s="2282"/>
      <c r="AB379" s="2282"/>
      <c r="AC379" s="2282"/>
      <c r="AD379" s="2282"/>
      <c r="AE379" s="2282"/>
      <c r="AF379" s="2282"/>
      <c r="AG379" s="2282"/>
      <c r="AH379" s="2282"/>
      <c r="AI379" s="2282"/>
      <c r="AJ379" s="2282"/>
      <c r="AK379" s="2282"/>
      <c r="AL379" s="2282"/>
      <c r="AM379" s="2282"/>
      <c r="AN379" s="2282"/>
      <c r="AO379" s="2282"/>
      <c r="AP379" s="2282"/>
      <c r="AQ379" s="2282"/>
      <c r="AR379" s="2282"/>
      <c r="AS379" s="2283"/>
      <c r="AT379" s="2232"/>
      <c r="AU379" s="2233"/>
      <c r="AV379" s="2233"/>
      <c r="AW379" s="2233"/>
      <c r="AX379" s="2233"/>
      <c r="AY379" s="2234"/>
      <c r="AZ379" s="2206"/>
      <c r="BA379" s="2219"/>
      <c r="BB379" s="2219"/>
      <c r="BC379" s="2206"/>
      <c r="BD379" s="2206"/>
      <c r="BE379" s="2206"/>
      <c r="BF379" s="2207"/>
      <c r="BG379" s="2208"/>
      <c r="BH379" s="2208"/>
      <c r="BI379" s="2208"/>
      <c r="BJ379" s="2208"/>
      <c r="BK379" s="2208"/>
      <c r="BL379" s="2208"/>
      <c r="BM379" s="2208"/>
      <c r="BN379" s="2208"/>
      <c r="BO379" s="2208"/>
      <c r="BP379" s="2208"/>
      <c r="BQ379" s="2208"/>
      <c r="BR379" s="2208"/>
      <c r="BS379" s="2208"/>
      <c r="BT379" s="2209"/>
      <c r="BU379" s="479"/>
      <c r="BV379" s="480"/>
      <c r="BW379" s="480"/>
      <c r="BX379" s="480"/>
      <c r="BY379" s="479"/>
      <c r="BZ379" s="480"/>
      <c r="CA379" s="480"/>
      <c r="CB379" s="480"/>
      <c r="CC379" s="480"/>
      <c r="CD379" s="480"/>
      <c r="CE379" s="480"/>
      <c r="CF379" s="480"/>
      <c r="CG379" s="480"/>
      <c r="CH379" s="480"/>
      <c r="CI379" s="480"/>
      <c r="CJ379" s="480"/>
      <c r="CK379" s="480"/>
      <c r="CL379" s="480"/>
      <c r="CM379" s="480"/>
      <c r="CN379" s="480"/>
      <c r="CO379" s="480"/>
      <c r="CP379" s="480"/>
      <c r="CQ379" s="480"/>
      <c r="CR379" s="480"/>
      <c r="CS379" s="480"/>
      <c r="CT379" s="480"/>
      <c r="CU379" s="485"/>
      <c r="CV379" s="733"/>
      <c r="CW379" s="733"/>
      <c r="CX379" s="733"/>
      <c r="CY379" s="733"/>
      <c r="CZ379" s="733"/>
      <c r="DA379" s="733"/>
      <c r="DB379" s="733"/>
      <c r="DC379" s="733"/>
      <c r="DD379" s="733"/>
      <c r="DE379" s="733"/>
      <c r="DF379" s="733"/>
      <c r="DG379" s="733"/>
      <c r="DH379" s="733"/>
      <c r="DI379" s="733"/>
      <c r="DJ379" s="733"/>
      <c r="DK379" s="734"/>
      <c r="DL379" s="1064" t="str">
        <f>IF(AT379="予定なし",1,IF(OR(AT379="改善済",AT379="予定"),2,""))</f>
        <v/>
      </c>
      <c r="DM379" s="1074">
        <f>IF(AT379="改善予定",1,0)</f>
        <v>0</v>
      </c>
      <c r="DN379" s="1080">
        <f>COUNTA(P379:AY379)+COUNTA(BF379)</f>
        <v>0</v>
      </c>
      <c r="DO379" s="1081">
        <f t="shared" si="11"/>
        <v>0</v>
      </c>
      <c r="DP379" s="1083" t="str">
        <f>IF(AND(DQ377="レ",DU385&lt;&gt;"0"),TEXT(DU381,"e"),"")</f>
        <v/>
      </c>
      <c r="DQ379" s="1085" t="str">
        <f>IF(AND(DQ377="レ",DU385&lt;&gt;"0"),MONTH(DU381),"")</f>
        <v/>
      </c>
      <c r="DR379" s="1059"/>
      <c r="DS379" s="1066">
        <f>COUNTA(AZ379:BE379)</f>
        <v>0</v>
      </c>
      <c r="DT379" s="1077" t="str">
        <f>IF(AND($AT379="改善予定",$DO379=2),"令和"&amp;$AZ379&amp;"年"&amp;$BC379&amp;"月1日","")</f>
        <v/>
      </c>
      <c r="DU379" s="1078" t="str">
        <f>IF(DT379="","0",DATEVALUE(DT379))</f>
        <v>0</v>
      </c>
      <c r="DV379" s="1077" t="str">
        <f>IF(AND($AT379="実施済",$DO379=2),"令和"&amp;$AZ379&amp;"年"&amp;$BC379&amp;"月1日","")</f>
        <v/>
      </c>
      <c r="DW379" s="1078" t="str">
        <f>IF(DV379="","0",DATEVALUE(DV379))</f>
        <v>0</v>
      </c>
      <c r="DX379" s="1066">
        <f>IF(OR(AW379="実施済",AW379="改善予定"),1,0)</f>
        <v>0</v>
      </c>
      <c r="DY379" s="1066">
        <f>IF(AND(AB372="有",DX379=1),1,0)</f>
        <v>0</v>
      </c>
      <c r="DZ379" s="1059"/>
      <c r="EA379" s="1059"/>
      <c r="EB379" s="1059"/>
      <c r="EC379" s="1059"/>
      <c r="ED379" s="1059"/>
      <c r="EE379" s="1059"/>
      <c r="EF379" s="1059"/>
      <c r="EG379" s="1059"/>
      <c r="EH379" s="1059"/>
      <c r="EI379" s="1058"/>
      <c r="EJ379" s="1058"/>
      <c r="EK379" s="1058"/>
      <c r="EL379" s="1058"/>
      <c r="EM379" s="1058"/>
      <c r="EN379" s="1058"/>
      <c r="EO379" s="1059"/>
      <c r="EP379" s="1059"/>
      <c r="EQ379" s="1059"/>
      <c r="ER379" s="1059"/>
      <c r="ES379" s="1059"/>
      <c r="ET379" s="1059"/>
      <c r="EU379" s="1059"/>
      <c r="EV379" s="1059"/>
      <c r="EW379" s="1059"/>
      <c r="EX379" s="1059"/>
      <c r="EY379" s="1059"/>
      <c r="EZ379" s="1059"/>
      <c r="FA379" s="1059"/>
      <c r="FB379" s="1059"/>
      <c r="FC379" s="1059"/>
      <c r="FD379" s="1059"/>
      <c r="FE379" s="1059"/>
      <c r="FF379" s="1059"/>
      <c r="FG379" s="1059"/>
      <c r="FH379" s="1059"/>
      <c r="FI379" s="1059"/>
      <c r="FJ379" s="1059"/>
      <c r="FK379" s="1059"/>
      <c r="FL379" s="1059"/>
      <c r="FM379" s="1059"/>
      <c r="FN379" s="1059"/>
      <c r="FO379" s="1059"/>
      <c r="FP379" s="1059"/>
      <c r="FQ379" s="1059"/>
      <c r="FR379" s="1068"/>
      <c r="FS379" s="1059"/>
      <c r="FT379" s="1059"/>
      <c r="FU379" s="1059"/>
      <c r="FV379" s="1059"/>
      <c r="FW379" s="1059"/>
      <c r="FX379" s="1059"/>
      <c r="FY379" s="1059"/>
      <c r="FZ379" s="1059"/>
      <c r="GA379" s="1059"/>
      <c r="GB379" s="1059"/>
      <c r="GC379" s="1059"/>
      <c r="GD379" s="1059"/>
      <c r="GE379" s="1059"/>
      <c r="GF379" s="1059"/>
      <c r="GG379" s="1059"/>
      <c r="GH379" s="1059"/>
    </row>
    <row r="380" spans="1:190" s="323" customFormat="1" ht="27" customHeight="1" thickBot="1" x14ac:dyDescent="0.2">
      <c r="A380" s="324"/>
      <c r="B380" s="331" t="s">
        <v>1387</v>
      </c>
      <c r="C380" s="1519"/>
      <c r="D380" s="1520"/>
      <c r="E380" s="1520"/>
      <c r="F380" s="1520"/>
      <c r="G380" s="1520"/>
      <c r="H380" s="1521"/>
      <c r="I380" s="1167"/>
      <c r="J380" s="332"/>
      <c r="K380" s="333"/>
      <c r="L380" s="333"/>
      <c r="M380" s="2336"/>
      <c r="N380" s="2337"/>
      <c r="O380" s="2338"/>
      <c r="P380" s="2235"/>
      <c r="Q380" s="2236"/>
      <c r="R380" s="2237"/>
      <c r="S380" s="2235"/>
      <c r="T380" s="2236"/>
      <c r="U380" s="2237"/>
      <c r="V380" s="2238"/>
      <c r="W380" s="2239"/>
      <c r="X380" s="2239"/>
      <c r="Y380" s="2239"/>
      <c r="Z380" s="2239"/>
      <c r="AA380" s="2239"/>
      <c r="AB380" s="2239"/>
      <c r="AC380" s="2239"/>
      <c r="AD380" s="2239"/>
      <c r="AE380" s="2239"/>
      <c r="AF380" s="2239"/>
      <c r="AG380" s="2239"/>
      <c r="AH380" s="2239"/>
      <c r="AI380" s="2239"/>
      <c r="AJ380" s="2239"/>
      <c r="AK380" s="2239"/>
      <c r="AL380" s="2239"/>
      <c r="AM380" s="2239"/>
      <c r="AN380" s="2239"/>
      <c r="AO380" s="2239"/>
      <c r="AP380" s="2239"/>
      <c r="AQ380" s="2239"/>
      <c r="AR380" s="2239"/>
      <c r="AS380" s="2240"/>
      <c r="AT380" s="2241"/>
      <c r="AU380" s="2242"/>
      <c r="AV380" s="2242"/>
      <c r="AW380" s="2242"/>
      <c r="AX380" s="2242"/>
      <c r="AY380" s="2243"/>
      <c r="AZ380" s="2244"/>
      <c r="BA380" s="2245"/>
      <c r="BB380" s="2245"/>
      <c r="BC380" s="2244"/>
      <c r="BD380" s="2244"/>
      <c r="BE380" s="2244"/>
      <c r="BF380" s="2277"/>
      <c r="BG380" s="2278"/>
      <c r="BH380" s="2278"/>
      <c r="BI380" s="2278"/>
      <c r="BJ380" s="2278"/>
      <c r="BK380" s="2278"/>
      <c r="BL380" s="2278"/>
      <c r="BM380" s="2278"/>
      <c r="BN380" s="2278"/>
      <c r="BO380" s="2278"/>
      <c r="BP380" s="2278"/>
      <c r="BQ380" s="2278"/>
      <c r="BR380" s="2278"/>
      <c r="BS380" s="2278"/>
      <c r="BT380" s="2279"/>
      <c r="BU380" s="481"/>
      <c r="BV380" s="482"/>
      <c r="BW380" s="482"/>
      <c r="BX380" s="482"/>
      <c r="BY380" s="481"/>
      <c r="BZ380" s="482"/>
      <c r="CA380" s="482"/>
      <c r="CB380" s="482"/>
      <c r="CC380" s="482"/>
      <c r="CD380" s="482"/>
      <c r="CE380" s="482"/>
      <c r="CF380" s="482"/>
      <c r="CG380" s="482"/>
      <c r="CH380" s="482"/>
      <c r="CI380" s="482"/>
      <c r="CJ380" s="482"/>
      <c r="CK380" s="482"/>
      <c r="CL380" s="482"/>
      <c r="CM380" s="482"/>
      <c r="CN380" s="482"/>
      <c r="CO380" s="482"/>
      <c r="CP380" s="482"/>
      <c r="CQ380" s="482"/>
      <c r="CR380" s="482"/>
      <c r="CS380" s="482"/>
      <c r="CT380" s="482"/>
      <c r="CU380" s="486"/>
      <c r="CV380" s="733"/>
      <c r="CW380" s="733"/>
      <c r="CX380" s="733"/>
      <c r="CY380" s="733"/>
      <c r="CZ380" s="733"/>
      <c r="DA380" s="733"/>
      <c r="DB380" s="733"/>
      <c r="DC380" s="733"/>
      <c r="DD380" s="733"/>
      <c r="DE380" s="733"/>
      <c r="DF380" s="733"/>
      <c r="DG380" s="733"/>
      <c r="DH380" s="733"/>
      <c r="DI380" s="733"/>
      <c r="DJ380" s="733"/>
      <c r="DK380" s="735"/>
      <c r="DL380" s="1064" t="str">
        <f>IF(AT380="予定なし",1,IF(OR(AT380="改善済",AT380="予定"),2,""))</f>
        <v/>
      </c>
      <c r="DM380" s="1074">
        <f>IF(AT380="改善予定",1,0)</f>
        <v>0</v>
      </c>
      <c r="DN380" s="1075">
        <f>COUNTA(P380:AY380)+COUNTA(BF380)</f>
        <v>0</v>
      </c>
      <c r="DO380" s="1081">
        <f t="shared" si="11"/>
        <v>0</v>
      </c>
      <c r="DP380" s="1065">
        <f>COUNTIF($AT380:$AY380,"実施済")</f>
        <v>0</v>
      </c>
      <c r="DQ380" s="1066">
        <f>COUNTIF($AT380:$AY380,"改善予定")</f>
        <v>0</v>
      </c>
      <c r="DR380" s="1067">
        <f>COUNTIF($AT380:$AY380,"予定なし")</f>
        <v>0</v>
      </c>
      <c r="DS380" s="1066">
        <f>COUNTA(AZ380:BE380)</f>
        <v>0</v>
      </c>
      <c r="DT380" s="1077" t="str">
        <f>IF(AND($AT380="改善予定",$DO380=2),"令和"&amp;$AZ380&amp;"年"&amp;$BC380&amp;"月1日","")</f>
        <v/>
      </c>
      <c r="DU380" s="1078" t="str">
        <f>IF(DT380="","0",DATEVALUE(DT380))</f>
        <v>0</v>
      </c>
      <c r="DV380" s="1077" t="str">
        <f>IF(AND($AT380="実施済",$DO380=2),"令和"&amp;$AZ380&amp;"年"&amp;$BC380&amp;"月1日","")</f>
        <v/>
      </c>
      <c r="DW380" s="1078" t="str">
        <f>IF(DV380="","0",DATEVALUE(DV380))</f>
        <v>0</v>
      </c>
      <c r="DX380" s="1066">
        <f>IF(OR(AW380="実施済",AW380="改善予定"),1,0)</f>
        <v>0</v>
      </c>
      <c r="DY380" s="1066">
        <f>IF(AND(AB376="有",DX380=1),1,0)</f>
        <v>0</v>
      </c>
      <c r="DZ380" s="1059"/>
      <c r="EA380" s="1059"/>
      <c r="EB380" s="1059"/>
      <c r="EC380" s="1059"/>
      <c r="ED380" s="1059"/>
      <c r="EE380" s="1059"/>
      <c r="EF380" s="1059"/>
      <c r="EG380" s="1059"/>
      <c r="EH380" s="1059"/>
      <c r="EI380" s="1058"/>
      <c r="EJ380" s="1058"/>
      <c r="EK380" s="1058"/>
      <c r="EL380" s="1058"/>
      <c r="EM380" s="1058"/>
      <c r="EN380" s="1058"/>
      <c r="EO380" s="1059"/>
      <c r="EP380" s="1059"/>
      <c r="EQ380" s="1059"/>
      <c r="ER380" s="1059"/>
      <c r="ES380" s="1059"/>
      <c r="ET380" s="1059"/>
      <c r="EU380" s="1059"/>
      <c r="EV380" s="1059"/>
      <c r="EW380" s="1059"/>
      <c r="EX380" s="1059"/>
      <c r="EY380" s="1059"/>
      <c r="EZ380" s="1059"/>
      <c r="FA380" s="1059"/>
      <c r="FB380" s="1059"/>
      <c r="FC380" s="1059"/>
      <c r="FD380" s="1059"/>
      <c r="FE380" s="1059"/>
      <c r="FF380" s="1059"/>
      <c r="FG380" s="1059"/>
      <c r="FH380" s="1059"/>
      <c r="FI380" s="1059"/>
      <c r="FJ380" s="1059"/>
      <c r="FK380" s="1059"/>
      <c r="FL380" s="1059"/>
      <c r="FM380" s="1059"/>
      <c r="FN380" s="1059"/>
      <c r="FO380" s="1059"/>
      <c r="FP380" s="1059"/>
      <c r="FQ380" s="1059"/>
      <c r="FR380" s="1068"/>
      <c r="FS380" s="1059"/>
      <c r="FT380" s="1059"/>
      <c r="FU380" s="1059"/>
      <c r="FV380" s="1059"/>
      <c r="FW380" s="1059"/>
      <c r="FX380" s="1059"/>
      <c r="FY380" s="1059"/>
      <c r="FZ380" s="1059"/>
      <c r="GA380" s="1059"/>
      <c r="GB380" s="1059"/>
      <c r="GC380" s="1059"/>
      <c r="GD380" s="1059"/>
      <c r="GE380" s="1059"/>
      <c r="GF380" s="1059"/>
      <c r="GG380" s="1059"/>
      <c r="GH380" s="1059"/>
    </row>
    <row r="381" spans="1:190" ht="15" customHeight="1" thickBot="1" x14ac:dyDescent="0.2">
      <c r="A381" s="307"/>
      <c r="B381" s="26"/>
      <c r="C381" s="1511"/>
      <c r="D381" s="987"/>
      <c r="E381" s="987"/>
      <c r="F381" s="987"/>
      <c r="G381" s="987"/>
      <c r="H381" s="1512"/>
      <c r="I381" s="1160"/>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11"/>
      <c r="BT381" s="11"/>
      <c r="BU381" s="11"/>
      <c r="BV381" s="37"/>
      <c r="BW381" s="37"/>
      <c r="CA381" s="392"/>
      <c r="CB381" s="392"/>
      <c r="CC381" s="392"/>
      <c r="CD381" s="392"/>
      <c r="CE381" s="392"/>
      <c r="CF381" s="392"/>
      <c r="CG381" s="392"/>
      <c r="CH381" s="392"/>
      <c r="CI381" s="392"/>
      <c r="CJ381" s="392"/>
      <c r="CK381" s="392"/>
      <c r="CL381" s="392"/>
      <c r="CM381" s="392"/>
      <c r="CN381" s="392"/>
      <c r="CO381" s="392"/>
      <c r="CP381" s="392"/>
      <c r="CQ381" s="392"/>
      <c r="CR381" s="392"/>
      <c r="CS381" s="392"/>
      <c r="CT381" s="392"/>
      <c r="CU381" s="392"/>
      <c r="CV381" s="729"/>
      <c r="CW381" s="729"/>
      <c r="CX381" s="729"/>
      <c r="CY381" s="729"/>
      <c r="CZ381" s="729"/>
      <c r="DA381" s="729"/>
      <c r="DB381" s="729"/>
      <c r="DC381" s="729"/>
      <c r="DD381" s="729"/>
      <c r="DE381" s="729"/>
      <c r="DF381" s="729"/>
      <c r="DG381" s="729"/>
      <c r="DH381" s="729"/>
      <c r="DI381" s="729"/>
      <c r="DJ381" s="729"/>
      <c r="DK381" s="729"/>
      <c r="DL381" s="958"/>
      <c r="DM381" s="963"/>
      <c r="DO381"/>
      <c r="DU381" s="1213" t="str">
        <f t="array" ref="DU381">INDEX(DU376:DU380,MATCH(MIN(ABS(DU376:DU380-$DP$4)),ABS(DU376:DU380-$DP$4),0))</f>
        <v>0</v>
      </c>
      <c r="DW381" s="1212" t="str">
        <f t="array" ref="DW381">INDEX(DW376:DW380,MATCH(MIN(ABS(DW376:DW380-$DP$4)),ABS(DW376:DW380-$DP$4),0))</f>
        <v>0</v>
      </c>
      <c r="FJ381" s="940"/>
      <c r="FK381" s="940"/>
      <c r="FL381" s="940"/>
      <c r="FM381" s="940"/>
      <c r="FN381" s="940"/>
      <c r="FO381" s="940"/>
      <c r="FP381" s="940"/>
      <c r="FQ381" s="940"/>
      <c r="FR381" s="940"/>
      <c r="FS381" s="940"/>
    </row>
    <row r="382" spans="1:190" ht="15" hidden="1" customHeight="1" x14ac:dyDescent="0.15">
      <c r="A382" s="307"/>
      <c r="B382" s="26"/>
      <c r="C382" s="1511"/>
      <c r="D382" s="987"/>
      <c r="E382" s="987"/>
      <c r="F382" s="987"/>
      <c r="G382" s="987"/>
      <c r="H382" s="1512"/>
      <c r="I382" s="1160"/>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11"/>
      <c r="BT382" s="11"/>
      <c r="BU382" s="11"/>
      <c r="BV382" s="37"/>
      <c r="BW382" s="37"/>
      <c r="CA382" s="392"/>
      <c r="CB382" s="392"/>
      <c r="CC382" s="392"/>
      <c r="CD382" s="392"/>
      <c r="CE382" s="392"/>
      <c r="CF382" s="392"/>
      <c r="CG382" s="392"/>
      <c r="CH382" s="392"/>
      <c r="CI382" s="392"/>
      <c r="CJ382" s="392"/>
      <c r="CK382" s="392"/>
      <c r="CL382" s="392"/>
      <c r="CM382" s="392"/>
      <c r="CN382" s="392"/>
      <c r="CO382" s="392"/>
      <c r="CP382" s="392"/>
      <c r="CQ382" s="392"/>
      <c r="CR382" s="392"/>
      <c r="CS382" s="392"/>
      <c r="CT382" s="392"/>
      <c r="CU382" s="392"/>
      <c r="CV382" s="729"/>
      <c r="CW382" s="729"/>
      <c r="CX382" s="729"/>
      <c r="CY382" s="729"/>
      <c r="CZ382" s="729"/>
      <c r="DA382" s="729"/>
      <c r="DB382" s="729"/>
      <c r="DC382" s="729"/>
      <c r="DD382" s="729"/>
      <c r="DE382" s="729"/>
      <c r="DF382" s="729"/>
      <c r="DG382" s="729"/>
      <c r="DH382" s="729"/>
      <c r="DI382" s="729"/>
      <c r="DJ382" s="729"/>
      <c r="DK382" s="729"/>
      <c r="DL382" s="958"/>
      <c r="DM382" s="963"/>
      <c r="DO382"/>
      <c r="DU382" s="1211" t="str">
        <f>TEXT(DU381,"G/標準")</f>
        <v>0</v>
      </c>
      <c r="FJ382" s="940"/>
      <c r="FK382" s="940"/>
      <c r="FL382" s="940"/>
      <c r="FM382" s="940"/>
      <c r="FN382" s="940"/>
      <c r="FO382" s="940"/>
      <c r="FP382" s="940"/>
      <c r="FQ382" s="940"/>
      <c r="FR382" s="940"/>
      <c r="FS382" s="940"/>
    </row>
    <row r="383" spans="1:190" ht="15" hidden="1" customHeight="1" x14ac:dyDescent="0.15">
      <c r="A383" s="307"/>
      <c r="B383" s="26"/>
      <c r="C383" s="1511"/>
      <c r="D383" s="987"/>
      <c r="E383" s="987"/>
      <c r="F383" s="987"/>
      <c r="G383" s="987"/>
      <c r="H383" s="1512"/>
      <c r="I383" s="1160"/>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11"/>
      <c r="BT383" s="11"/>
      <c r="BU383" s="11"/>
      <c r="BV383" s="37"/>
      <c r="BW383" s="37"/>
      <c r="CA383" s="392"/>
      <c r="CB383" s="392"/>
      <c r="CC383" s="392"/>
      <c r="CD383" s="392"/>
      <c r="CE383" s="392"/>
      <c r="CF383" s="392"/>
      <c r="CG383" s="392"/>
      <c r="CH383" s="392"/>
      <c r="CI383" s="392"/>
      <c r="CJ383" s="392"/>
      <c r="CK383" s="392"/>
      <c r="CL383" s="392"/>
      <c r="CM383" s="392"/>
      <c r="CN383" s="392"/>
      <c r="CO383" s="392"/>
      <c r="CP383" s="392"/>
      <c r="CQ383" s="392"/>
      <c r="CR383" s="392"/>
      <c r="CS383" s="392"/>
      <c r="CT383" s="392"/>
      <c r="CU383" s="392"/>
      <c r="CV383" s="729"/>
      <c r="CW383" s="729"/>
      <c r="CX383" s="729"/>
      <c r="CY383" s="729"/>
      <c r="CZ383" s="729"/>
      <c r="DA383" s="729"/>
      <c r="DB383" s="729"/>
      <c r="DC383" s="729"/>
      <c r="DD383" s="729"/>
      <c r="DE383" s="729"/>
      <c r="DF383" s="729"/>
      <c r="DG383" s="729"/>
      <c r="DH383" s="729"/>
      <c r="DI383" s="729"/>
      <c r="DJ383" s="729"/>
      <c r="DK383" s="729"/>
      <c r="DL383" s="958"/>
      <c r="DM383" s="963"/>
      <c r="DO383"/>
      <c r="DU383"/>
      <c r="FJ383" s="940"/>
      <c r="FK383" s="940"/>
      <c r="FL383" s="940"/>
      <c r="FM383" s="940"/>
      <c r="FN383" s="940"/>
      <c r="FO383" s="940"/>
      <c r="FP383" s="940"/>
      <c r="FQ383" s="940"/>
      <c r="FR383" s="940"/>
      <c r="FS383" s="940"/>
    </row>
    <row r="384" spans="1:190" ht="15" hidden="1" customHeight="1" thickBot="1" x14ac:dyDescent="0.2">
      <c r="A384" s="335"/>
      <c r="B384" s="26"/>
      <c r="C384" s="1511"/>
      <c r="D384" s="987"/>
      <c r="E384" s="987"/>
      <c r="F384" s="987"/>
      <c r="G384" s="987"/>
      <c r="H384" s="1512"/>
      <c r="I384" s="1160"/>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11"/>
      <c r="BT384" s="11"/>
      <c r="BU384" s="11"/>
      <c r="BV384" s="37"/>
      <c r="BW384" s="37"/>
      <c r="CA384" s="392"/>
      <c r="CB384" s="392"/>
      <c r="CC384" s="392"/>
      <c r="CD384" s="392"/>
      <c r="CE384" s="392"/>
      <c r="CF384" s="392"/>
      <c r="CG384" s="392"/>
      <c r="CH384" s="392"/>
      <c r="CI384" s="392"/>
      <c r="CJ384" s="392"/>
      <c r="CK384" s="392"/>
      <c r="CL384" s="392"/>
      <c r="CM384" s="392"/>
      <c r="CN384" s="392"/>
      <c r="CO384" s="392"/>
      <c r="CP384" s="392"/>
      <c r="CQ384" s="392"/>
      <c r="CR384" s="392"/>
      <c r="CS384" s="392"/>
      <c r="CT384" s="392"/>
      <c r="CU384" s="392"/>
      <c r="CV384" s="729"/>
      <c r="CW384" s="729"/>
      <c r="CX384" s="729"/>
      <c r="CY384" s="729"/>
      <c r="CZ384" s="729"/>
      <c r="DA384" s="729"/>
      <c r="DB384" s="729"/>
      <c r="DC384" s="729"/>
      <c r="DD384" s="729"/>
      <c r="DE384" s="729"/>
      <c r="DF384" s="729"/>
      <c r="DG384" s="729"/>
      <c r="DH384" s="729"/>
      <c r="DI384" s="729"/>
      <c r="DJ384" s="729"/>
      <c r="DK384" s="729"/>
      <c r="DL384" s="958"/>
      <c r="DM384" s="963"/>
      <c r="FJ384" s="940"/>
      <c r="FK384" s="940"/>
      <c r="FL384" s="940"/>
      <c r="FM384" s="940"/>
      <c r="FN384" s="940"/>
      <c r="FO384" s="940"/>
      <c r="FP384" s="940"/>
      <c r="FQ384" s="940"/>
      <c r="FR384" s="940"/>
      <c r="FS384" s="940"/>
    </row>
    <row r="385" spans="1:190" s="322" customFormat="1" ht="35.1" customHeight="1" x14ac:dyDescent="0.15">
      <c r="A385" s="317"/>
      <c r="B385" s="318"/>
      <c r="C385" s="1516"/>
      <c r="D385" s="1517"/>
      <c r="E385" s="1517"/>
      <c r="F385" s="1517"/>
      <c r="G385" s="1517"/>
      <c r="H385" s="1518"/>
      <c r="I385" s="1165"/>
      <c r="J385" s="2332" t="s">
        <v>1716</v>
      </c>
      <c r="K385" s="2333"/>
      <c r="L385" s="2333"/>
      <c r="M385" s="2333"/>
      <c r="N385" s="2333"/>
      <c r="O385" s="2333"/>
      <c r="P385" s="2333"/>
      <c r="Q385" s="2333"/>
      <c r="R385" s="2333"/>
      <c r="S385" s="2333"/>
      <c r="T385" s="2333"/>
      <c r="U385" s="2333"/>
      <c r="V385" s="2333"/>
      <c r="W385" s="2333"/>
      <c r="X385" s="2333"/>
      <c r="Y385" s="2333"/>
      <c r="Z385" s="2333"/>
      <c r="AA385" s="2333"/>
      <c r="AB385" s="2333"/>
      <c r="AC385" s="2333"/>
      <c r="AD385" s="2333"/>
      <c r="AE385" s="2333"/>
      <c r="AF385" s="2333"/>
      <c r="AG385" s="2333"/>
      <c r="AH385" s="2333"/>
      <c r="AI385" s="2334"/>
      <c r="AJ385" s="2334"/>
      <c r="AK385" s="320"/>
      <c r="AL385" s="321" t="s">
        <v>4012</v>
      </c>
      <c r="AM385" s="320"/>
      <c r="AN385" s="320"/>
      <c r="AO385" s="320"/>
      <c r="AP385" s="320"/>
      <c r="AQ385" s="320"/>
      <c r="AR385" s="320"/>
      <c r="AS385" s="320"/>
      <c r="AT385" s="320"/>
      <c r="AU385" s="320"/>
      <c r="AV385" s="320"/>
      <c r="AW385" s="320"/>
      <c r="AX385" s="320"/>
      <c r="AY385" s="320"/>
      <c r="AZ385" s="320"/>
      <c r="BA385" s="320"/>
      <c r="BB385" s="320"/>
      <c r="BC385" s="320"/>
      <c r="BD385" s="320"/>
      <c r="BE385" s="320"/>
      <c r="BF385" s="320"/>
      <c r="BG385" s="320"/>
      <c r="BH385" s="320"/>
      <c r="BI385" s="1143"/>
      <c r="BJ385" s="1143"/>
      <c r="BK385" s="2320" t="s">
        <v>1742</v>
      </c>
      <c r="BL385" s="2320"/>
      <c r="BM385" s="2320"/>
      <c r="BN385" s="2320"/>
      <c r="BO385" s="2320"/>
      <c r="BP385" s="2320"/>
      <c r="BQ385" s="2320"/>
      <c r="BR385" s="2320"/>
      <c r="BS385" s="2320"/>
      <c r="BT385" s="2320"/>
      <c r="BU385" s="477"/>
      <c r="BV385" s="478"/>
      <c r="BW385" s="478"/>
      <c r="BX385" s="478"/>
      <c r="BY385" s="2284" t="s">
        <v>3520</v>
      </c>
      <c r="BZ385" s="2285"/>
      <c r="CA385" s="2285"/>
      <c r="CB385" s="2285"/>
      <c r="CC385" s="2285"/>
      <c r="CD385" s="2285"/>
      <c r="CE385" s="2285"/>
      <c r="CF385" s="2285"/>
      <c r="CG385" s="2285"/>
      <c r="CH385" s="2285"/>
      <c r="CI385" s="2285"/>
      <c r="CJ385" s="2285"/>
      <c r="CK385" s="2285"/>
      <c r="CL385" s="2285"/>
      <c r="CM385" s="2285"/>
      <c r="CN385" s="478"/>
      <c r="CO385" s="478"/>
      <c r="CP385" s="478"/>
      <c r="CQ385" s="478"/>
      <c r="CR385" s="478"/>
      <c r="CS385" s="478"/>
      <c r="CT385" s="478"/>
      <c r="CU385" s="483"/>
      <c r="CV385" s="733"/>
      <c r="CW385" s="733"/>
      <c r="CX385" s="733"/>
      <c r="CY385" s="733"/>
      <c r="CZ385" s="733"/>
      <c r="DA385" s="733"/>
      <c r="DB385" s="733"/>
      <c r="DC385" s="733"/>
      <c r="DD385" s="733"/>
      <c r="DE385" s="733"/>
      <c r="DF385" s="733"/>
      <c r="DG385" s="733"/>
      <c r="DH385" s="733"/>
      <c r="DI385" s="733"/>
      <c r="DJ385" s="733"/>
      <c r="DK385" s="750"/>
      <c r="DL385" s="1056"/>
      <c r="DM385" s="963" t="s">
        <v>6010</v>
      </c>
      <c r="DN385" s="1058"/>
      <c r="DO385" s="1058"/>
      <c r="DP385" s="1058"/>
      <c r="DQ385" s="1058"/>
      <c r="DR385" s="1058"/>
      <c r="DS385" s="1058"/>
      <c r="DT385" s="1058"/>
      <c r="DU385" s="1211" t="str">
        <f>TEXT(DU381,"G/標準")</f>
        <v>0</v>
      </c>
      <c r="DV385" s="1057" t="s">
        <v>6025</v>
      </c>
      <c r="DW385" s="1058"/>
      <c r="DX385" s="1058"/>
      <c r="DY385" s="1058"/>
      <c r="DZ385" s="1058"/>
      <c r="EA385" s="1058"/>
      <c r="EB385" s="1058"/>
      <c r="EC385" s="1058"/>
      <c r="ED385" s="1058"/>
      <c r="EE385" s="1058"/>
      <c r="EF385" s="1058"/>
      <c r="EG385" s="1058"/>
      <c r="EH385" s="1058"/>
      <c r="EI385" s="1059"/>
      <c r="EJ385" s="1059"/>
      <c r="EK385" s="1059"/>
      <c r="EL385" s="1059"/>
      <c r="EM385" s="1059"/>
      <c r="EN385" s="1059"/>
      <c r="EO385" s="1058"/>
      <c r="EP385" s="1058"/>
      <c r="EQ385" s="1058"/>
      <c r="ER385" s="1058"/>
      <c r="ES385" s="1058"/>
      <c r="ET385" s="1058"/>
      <c r="EU385" s="1058"/>
      <c r="EV385" s="1058"/>
      <c r="EW385" s="1058"/>
      <c r="EX385" s="1058"/>
      <c r="EY385" s="1058"/>
      <c r="EZ385" s="1058"/>
      <c r="FA385" s="1058"/>
      <c r="FB385" s="1058"/>
      <c r="FC385" s="1058"/>
      <c r="FD385" s="1058"/>
      <c r="FE385" s="1058"/>
      <c r="FF385" s="1058"/>
      <c r="FG385" s="1058"/>
      <c r="FH385" s="1058"/>
      <c r="FI385" s="1058"/>
      <c r="FJ385" s="1058"/>
      <c r="FK385" s="1058"/>
      <c r="FL385" s="1058"/>
      <c r="FM385" s="1058"/>
      <c r="FN385" s="1058"/>
      <c r="FO385" s="1058"/>
      <c r="FP385" s="1058"/>
      <c r="FQ385" s="1058"/>
      <c r="FR385" s="1060"/>
      <c r="FS385" s="1058"/>
      <c r="FT385" s="1058"/>
      <c r="FU385" s="1058"/>
      <c r="FV385" s="1058"/>
      <c r="FW385" s="1058"/>
      <c r="FX385" s="1058"/>
      <c r="FY385" s="1058"/>
      <c r="FZ385" s="1058"/>
      <c r="GA385" s="1058"/>
      <c r="GB385" s="1058"/>
      <c r="GC385" s="1058"/>
      <c r="GD385" s="1058"/>
      <c r="GE385" s="1058"/>
      <c r="GF385" s="1058"/>
      <c r="GG385" s="1058"/>
      <c r="GH385" s="1058"/>
    </row>
    <row r="386" spans="1:190" s="323" customFormat="1" ht="27" customHeight="1" x14ac:dyDescent="0.15">
      <c r="A386" s="324"/>
      <c r="B386" s="318"/>
      <c r="C386" s="1519"/>
      <c r="D386" s="1520"/>
      <c r="E386" s="1520"/>
      <c r="F386" s="1520"/>
      <c r="G386" s="1520"/>
      <c r="H386" s="1521"/>
      <c r="I386" s="1166"/>
      <c r="J386" s="325"/>
      <c r="K386" s="476"/>
      <c r="L386" s="476"/>
      <c r="M386" s="2287" t="s">
        <v>1365</v>
      </c>
      <c r="N386" s="2288"/>
      <c r="O386" s="2288"/>
      <c r="P386" s="2288"/>
      <c r="Q386" s="2288"/>
      <c r="R386" s="2288"/>
      <c r="S386" s="2288"/>
      <c r="T386" s="2288"/>
      <c r="U386" s="2288"/>
      <c r="V386" s="2288"/>
      <c r="W386" s="2288"/>
      <c r="X386" s="2288"/>
      <c r="Y386" s="2288"/>
      <c r="Z386" s="2288"/>
      <c r="AA386" s="2288"/>
      <c r="AB386" s="2289"/>
      <c r="AC386" s="2290"/>
      <c r="AD386" s="2291"/>
      <c r="AE386" s="334" t="str">
        <f>IF(AB386="","←どちらかは必ず選んでください。","")</f>
        <v>←どちらかは必ず選んでください。</v>
      </c>
      <c r="AF386" s="326"/>
      <c r="AG386" s="327"/>
      <c r="AH386" s="327"/>
      <c r="AI386" s="327"/>
      <c r="AJ386" s="327"/>
      <c r="AK386" s="327"/>
      <c r="AL386" s="327"/>
      <c r="AM386" s="327"/>
      <c r="AN386" s="327"/>
      <c r="AO386" s="327"/>
      <c r="AP386" s="327"/>
      <c r="AQ386" s="327"/>
      <c r="AR386" s="327"/>
      <c r="AS386" s="327"/>
      <c r="AT386" s="327"/>
      <c r="AU386" s="327"/>
      <c r="AV386" s="327"/>
      <c r="AW386" s="327"/>
      <c r="AX386" s="327"/>
      <c r="AY386" s="327"/>
      <c r="AZ386" s="327"/>
      <c r="BA386" s="327"/>
      <c r="BB386" s="327"/>
      <c r="BC386" s="327"/>
      <c r="BD386" s="327"/>
      <c r="BE386" s="327"/>
      <c r="BF386" s="327"/>
      <c r="BG386" s="327"/>
      <c r="BH386" s="327"/>
      <c r="BI386" s="327"/>
      <c r="BJ386" s="327"/>
      <c r="BK386" s="327"/>
      <c r="BL386" s="327"/>
      <c r="BM386" s="327"/>
      <c r="BN386" s="327"/>
      <c r="BO386" s="327"/>
      <c r="BP386" s="327"/>
      <c r="BQ386" s="327"/>
      <c r="BR386" s="327"/>
      <c r="BS386" s="327"/>
      <c r="BT386" s="327"/>
      <c r="BU386" s="479"/>
      <c r="BV386" s="479"/>
      <c r="BW386" s="479"/>
      <c r="BX386" s="479"/>
      <c r="BY386" s="2286"/>
      <c r="BZ386" s="2286"/>
      <c r="CA386" s="2286"/>
      <c r="CB386" s="2286"/>
      <c r="CC386" s="2286"/>
      <c r="CD386" s="2286"/>
      <c r="CE386" s="2286"/>
      <c r="CF386" s="2286"/>
      <c r="CG386" s="2286"/>
      <c r="CH386" s="2286"/>
      <c r="CI386" s="2286"/>
      <c r="CJ386" s="2286"/>
      <c r="CK386" s="2286"/>
      <c r="CL386" s="2286"/>
      <c r="CM386" s="2286"/>
      <c r="CN386" s="479"/>
      <c r="CO386" s="479"/>
      <c r="CP386" s="479"/>
      <c r="CQ386" s="479"/>
      <c r="CR386" s="479"/>
      <c r="CS386" s="479"/>
      <c r="CT386" s="479"/>
      <c r="CU386" s="484"/>
      <c r="CV386" s="732"/>
      <c r="CW386" s="732"/>
      <c r="CX386" s="732"/>
      <c r="CY386" s="732"/>
      <c r="CZ386" s="732"/>
      <c r="DA386" s="732"/>
      <c r="DB386" s="733"/>
      <c r="DC386" s="733"/>
      <c r="DD386" s="733"/>
      <c r="DE386" s="733"/>
      <c r="DF386" s="733"/>
      <c r="DG386" s="733"/>
      <c r="DH386" s="733"/>
      <c r="DI386" s="733"/>
      <c r="DJ386" s="733"/>
      <c r="DK386" s="734"/>
      <c r="DL386" s="1061"/>
      <c r="DM386" s="361" t="s">
        <v>6008</v>
      </c>
      <c r="DN386" s="1058"/>
      <c r="DO386" s="1058"/>
      <c r="DP386" s="1064" t="s">
        <v>647</v>
      </c>
      <c r="DQ386" s="1064" t="s">
        <v>1366</v>
      </c>
      <c r="DR386" s="1059"/>
      <c r="DS386" s="1064" t="s">
        <v>647</v>
      </c>
      <c r="DT386" s="1064" t="s">
        <v>1366</v>
      </c>
      <c r="DU386" s="1059"/>
      <c r="DV386" s="1059"/>
      <c r="DW386" s="1059"/>
      <c r="DX386" s="1059"/>
      <c r="DY386" s="1059"/>
      <c r="DZ386" s="1059"/>
      <c r="EA386" s="1059"/>
      <c r="EB386" s="1059"/>
      <c r="EC386" s="1059"/>
      <c r="ED386" s="1059"/>
      <c r="EE386" s="1059"/>
      <c r="EF386" s="1059"/>
      <c r="EG386" s="1059"/>
      <c r="EH386" s="1059"/>
      <c r="EI386" s="1059"/>
      <c r="EJ386" s="1059"/>
      <c r="EK386" s="1059"/>
      <c r="EL386" s="1059"/>
      <c r="EM386" s="1059"/>
      <c r="EN386" s="1059"/>
      <c r="EO386" s="1059"/>
      <c r="EP386" s="1059"/>
      <c r="EQ386" s="1059"/>
      <c r="ER386" s="1059"/>
      <c r="ES386" s="1059"/>
      <c r="ET386" s="1059"/>
      <c r="EU386" s="1059"/>
      <c r="EV386" s="1059"/>
      <c r="EW386" s="1059"/>
      <c r="EX386" s="1059"/>
      <c r="EY386" s="1059"/>
      <c r="EZ386" s="1059"/>
      <c r="FA386" s="1059"/>
      <c r="FB386" s="1059"/>
      <c r="FC386" s="1059"/>
      <c r="FD386" s="1059"/>
      <c r="FE386" s="1059"/>
      <c r="FF386" s="1059"/>
      <c r="FG386" s="1059"/>
      <c r="FH386" s="1059"/>
      <c r="FI386" s="1059"/>
      <c r="FJ386" s="1059"/>
      <c r="FK386" s="1059"/>
      <c r="FL386" s="1059"/>
      <c r="FM386" s="1059"/>
      <c r="FN386" s="1059"/>
      <c r="FO386" s="1059"/>
      <c r="FP386" s="1059"/>
      <c r="FQ386" s="1059"/>
      <c r="FR386" s="1068"/>
      <c r="FS386" s="1059"/>
      <c r="FT386" s="1059"/>
      <c r="FU386" s="1059"/>
      <c r="FV386" s="1059"/>
      <c r="FW386" s="1059"/>
      <c r="FX386" s="1059"/>
      <c r="FY386" s="1059"/>
      <c r="FZ386" s="1059"/>
      <c r="GA386" s="1059"/>
      <c r="GB386" s="1059"/>
      <c r="GC386" s="1059"/>
      <c r="GD386" s="1059"/>
      <c r="GE386" s="1059"/>
      <c r="GF386" s="1059"/>
      <c r="GG386" s="1059"/>
      <c r="GH386" s="1059"/>
    </row>
    <row r="387" spans="1:190" s="323" customFormat="1" ht="27" customHeight="1" x14ac:dyDescent="0.15">
      <c r="A387" s="324"/>
      <c r="B387" s="318"/>
      <c r="C387" s="1519"/>
      <c r="D387" s="1520"/>
      <c r="E387" s="1520"/>
      <c r="F387" s="1520"/>
      <c r="G387" s="1520"/>
      <c r="H387" s="1521"/>
      <c r="I387" s="1166"/>
      <c r="J387" s="325"/>
      <c r="K387" s="476"/>
      <c r="L387" s="476"/>
      <c r="M387" s="2287" t="s">
        <v>1367</v>
      </c>
      <c r="N387" s="2288"/>
      <c r="O387" s="2288"/>
      <c r="P387" s="2288"/>
      <c r="Q387" s="2288"/>
      <c r="R387" s="2288"/>
      <c r="S387" s="2288"/>
      <c r="T387" s="2288"/>
      <c r="U387" s="2288"/>
      <c r="V387" s="2288"/>
      <c r="W387" s="2288"/>
      <c r="X387" s="2288"/>
      <c r="Y387" s="2288"/>
      <c r="Z387" s="2288"/>
      <c r="AA387" s="2288"/>
      <c r="AB387" s="2289"/>
      <c r="AC387" s="2290"/>
      <c r="AD387" s="2291"/>
      <c r="AE387" s="328"/>
      <c r="AF387" s="328"/>
      <c r="AG387" s="329"/>
      <c r="AH387" s="329"/>
      <c r="AI387" s="329"/>
      <c r="AJ387" s="329"/>
      <c r="AK387" s="329"/>
      <c r="AL387" s="329"/>
      <c r="AM387" s="329"/>
      <c r="AN387" s="329"/>
      <c r="AO387" s="329"/>
      <c r="AP387" s="329"/>
      <c r="AQ387" s="329"/>
      <c r="AR387" s="329"/>
      <c r="AS387" s="329"/>
      <c r="AT387" s="329"/>
      <c r="AU387" s="329"/>
      <c r="AV387" s="329"/>
      <c r="AW387" s="329"/>
      <c r="AX387" s="329"/>
      <c r="AY387" s="329"/>
      <c r="AZ387" s="329"/>
      <c r="BA387" s="329"/>
      <c r="BB387" s="329"/>
      <c r="BC387" s="329"/>
      <c r="BD387" s="329"/>
      <c r="BE387" s="329"/>
      <c r="BF387" s="329"/>
      <c r="BG387" s="329"/>
      <c r="BH387" s="476"/>
      <c r="BI387" s="476"/>
      <c r="BJ387" s="476"/>
      <c r="BK387" s="476"/>
      <c r="BL387" s="476"/>
      <c r="BM387" s="476"/>
      <c r="BN387" s="476"/>
      <c r="BO387" s="476"/>
      <c r="BP387" s="476"/>
      <c r="BQ387" s="476"/>
      <c r="BR387" s="476"/>
      <c r="BS387" s="476"/>
      <c r="BT387" s="476"/>
      <c r="BU387" s="479"/>
      <c r="BV387" s="479"/>
      <c r="BW387" s="479"/>
      <c r="BX387" s="479"/>
      <c r="BY387" s="2286"/>
      <c r="BZ387" s="2286"/>
      <c r="CA387" s="2286"/>
      <c r="CB387" s="2286"/>
      <c r="CC387" s="2286"/>
      <c r="CD387" s="2286"/>
      <c r="CE387" s="2286"/>
      <c r="CF387" s="2286"/>
      <c r="CG387" s="2286"/>
      <c r="CH387" s="2286"/>
      <c r="CI387" s="2286"/>
      <c r="CJ387" s="2286"/>
      <c r="CK387" s="2286"/>
      <c r="CL387" s="2286"/>
      <c r="CM387" s="2286"/>
      <c r="CN387" s="479"/>
      <c r="CO387" s="479"/>
      <c r="CP387" s="479"/>
      <c r="CQ387" s="479"/>
      <c r="CR387" s="479"/>
      <c r="CS387" s="479"/>
      <c r="CT387" s="479"/>
      <c r="CU387" s="484"/>
      <c r="CV387" s="732"/>
      <c r="CW387" s="732"/>
      <c r="CX387" s="732"/>
      <c r="CY387" s="732"/>
      <c r="CZ387" s="732"/>
      <c r="DA387" s="732"/>
      <c r="DB387" s="732"/>
      <c r="DC387" s="732"/>
      <c r="DD387" s="732"/>
      <c r="DE387" s="732"/>
      <c r="DF387" s="732"/>
      <c r="DG387" s="732"/>
      <c r="DH387" s="732"/>
      <c r="DI387" s="732"/>
      <c r="DJ387" s="732"/>
      <c r="DK387" s="735"/>
      <c r="DL387" s="1061"/>
      <c r="DM387" s="1204">
        <f>IF(AND(AB386="",AB387=""),1,0)</f>
        <v>1</v>
      </c>
      <c r="DN387" s="1058"/>
      <c r="DO387" s="1069" t="s">
        <v>1752</v>
      </c>
      <c r="DP387" s="1066" t="str">
        <f>IF($AB386="有","レ","")</f>
        <v/>
      </c>
      <c r="DQ387" s="1066" t="str">
        <f>IF($AB386="無","レ","")</f>
        <v/>
      </c>
      <c r="DR387" s="1059"/>
      <c r="DS387" s="1066" t="str">
        <f>IF(AB387="有","レ","")</f>
        <v/>
      </c>
      <c r="DT387" s="1066" t="str">
        <f>IF(AB387="無","レ","")</f>
        <v/>
      </c>
      <c r="DU387" s="1059"/>
      <c r="DV387" s="1059"/>
      <c r="DW387" s="1059"/>
      <c r="DX387" s="1059"/>
      <c r="DY387" s="1059"/>
      <c r="DZ387" s="1059"/>
      <c r="EA387" s="1059"/>
      <c r="EB387" s="1059"/>
      <c r="EC387" s="1059"/>
      <c r="ED387" s="1059"/>
      <c r="EE387" s="1059"/>
      <c r="EF387" s="1059"/>
      <c r="EG387" s="1059"/>
      <c r="EH387" s="1059"/>
      <c r="EI387" s="1059"/>
      <c r="EJ387" s="1059"/>
      <c r="EK387" s="1059"/>
      <c r="EL387" s="1059"/>
      <c r="EM387" s="1059"/>
      <c r="EN387" s="1059"/>
      <c r="EO387" s="1059"/>
      <c r="EP387" s="1059"/>
      <c r="EQ387" s="1059"/>
      <c r="ER387" s="1059"/>
      <c r="ES387" s="1059"/>
      <c r="ET387" s="1059"/>
      <c r="EU387" s="1059"/>
      <c r="EV387" s="1059"/>
      <c r="EW387" s="1059"/>
      <c r="EX387" s="1059"/>
      <c r="EY387" s="1059"/>
      <c r="EZ387" s="1059"/>
      <c r="FA387" s="1059"/>
      <c r="FB387" s="1059"/>
      <c r="FC387" s="1059"/>
      <c r="FD387" s="1059"/>
      <c r="FE387" s="1059"/>
      <c r="FF387" s="1059"/>
      <c r="FG387" s="1059"/>
      <c r="FH387" s="1059"/>
      <c r="FI387" s="1059"/>
      <c r="FJ387" s="1059"/>
      <c r="FK387" s="1059"/>
      <c r="FL387" s="1059"/>
      <c r="FM387" s="1059"/>
      <c r="FN387" s="1059"/>
      <c r="FO387" s="1059"/>
      <c r="FP387" s="1059"/>
      <c r="FQ387" s="1059"/>
      <c r="FR387" s="1068"/>
      <c r="FS387" s="1059"/>
      <c r="FT387" s="1059"/>
      <c r="FU387" s="1059"/>
      <c r="FV387" s="1059"/>
      <c r="FW387" s="1059"/>
      <c r="FX387" s="1059"/>
      <c r="FY387" s="1059"/>
      <c r="FZ387" s="1059"/>
      <c r="GA387" s="1059"/>
      <c r="GB387" s="1059"/>
      <c r="GC387" s="1059"/>
      <c r="GD387" s="1059"/>
      <c r="GE387" s="1059"/>
      <c r="GF387" s="1059"/>
      <c r="GG387" s="1059"/>
      <c r="GH387" s="1059"/>
    </row>
    <row r="388" spans="1:190" s="323" customFormat="1" ht="27" customHeight="1" x14ac:dyDescent="0.15">
      <c r="A388" s="324"/>
      <c r="B388" s="318"/>
      <c r="C388" s="1519"/>
      <c r="D388" s="1520"/>
      <c r="E388" s="1520"/>
      <c r="F388" s="1520"/>
      <c r="G388" s="1520"/>
      <c r="H388" s="1521"/>
      <c r="I388" s="1167"/>
      <c r="J388" s="325"/>
      <c r="K388" s="476"/>
      <c r="L388" s="476"/>
      <c r="M388" s="2292" t="s">
        <v>1368</v>
      </c>
      <c r="N388" s="2292"/>
      <c r="O388" s="2292"/>
      <c r="P388" s="2292"/>
      <c r="Q388" s="2292"/>
      <c r="R388" s="2292"/>
      <c r="S388" s="2292"/>
      <c r="T388" s="2292"/>
      <c r="U388" s="2293"/>
      <c r="V388" s="2294" t="s">
        <v>1369</v>
      </c>
      <c r="W388" s="2295"/>
      <c r="X388" s="2295"/>
      <c r="Y388" s="2295"/>
      <c r="Z388" s="2295"/>
      <c r="AA388" s="2295"/>
      <c r="AB388" s="2295"/>
      <c r="AC388" s="2295"/>
      <c r="AD388" s="2295"/>
      <c r="AE388" s="2295"/>
      <c r="AF388" s="2295"/>
      <c r="AG388" s="2296"/>
      <c r="AH388" s="2300" t="s">
        <v>1370</v>
      </c>
      <c r="AI388" s="2300"/>
      <c r="AJ388" s="2300"/>
      <c r="AK388" s="2300"/>
      <c r="AL388" s="2300"/>
      <c r="AM388" s="2300"/>
      <c r="AN388" s="2300"/>
      <c r="AO388" s="2300"/>
      <c r="AP388" s="2300"/>
      <c r="AQ388" s="2300"/>
      <c r="AR388" s="2300"/>
      <c r="AS388" s="2301"/>
      <c r="AT388" s="2304" t="s">
        <v>1371</v>
      </c>
      <c r="AU388" s="2300"/>
      <c r="AV388" s="2300"/>
      <c r="AW388" s="2300"/>
      <c r="AX388" s="2300"/>
      <c r="AY388" s="2301"/>
      <c r="AZ388" s="2306" t="s">
        <v>1372</v>
      </c>
      <c r="BA388" s="2292"/>
      <c r="BB388" s="2292"/>
      <c r="BC388" s="2292"/>
      <c r="BD388" s="2292"/>
      <c r="BE388" s="2293"/>
      <c r="BF388" s="2295" t="s">
        <v>1373</v>
      </c>
      <c r="BG388" s="2295"/>
      <c r="BH388" s="2295"/>
      <c r="BI388" s="2295"/>
      <c r="BJ388" s="2295"/>
      <c r="BK388" s="2295"/>
      <c r="BL388" s="2295"/>
      <c r="BM388" s="2295"/>
      <c r="BN388" s="2295"/>
      <c r="BO388" s="2295"/>
      <c r="BP388" s="2295"/>
      <c r="BQ388" s="2295"/>
      <c r="BR388" s="2295"/>
      <c r="BS388" s="2295"/>
      <c r="BT388" s="2295"/>
      <c r="BU388" s="479"/>
      <c r="BV388" s="480"/>
      <c r="BW388" s="480"/>
      <c r="BX388" s="480"/>
      <c r="BY388" s="480"/>
      <c r="BZ388" s="480"/>
      <c r="CA388" s="480"/>
      <c r="CB388" s="480"/>
      <c r="CC388" s="480"/>
      <c r="CD388" s="480"/>
      <c r="CE388" s="480"/>
      <c r="CF388" s="480"/>
      <c r="CG388" s="480"/>
      <c r="CH388" s="480"/>
      <c r="CI388" s="480"/>
      <c r="CJ388" s="480"/>
      <c r="CK388" s="480"/>
      <c r="CL388" s="480"/>
      <c r="CM388" s="480"/>
      <c r="CN388" s="480"/>
      <c r="CO388" s="480"/>
      <c r="CP388" s="480"/>
      <c r="CQ388" s="480"/>
      <c r="CR388" s="480"/>
      <c r="CS388" s="480"/>
      <c r="CT388" s="480"/>
      <c r="CU388" s="485"/>
      <c r="CV388" s="733"/>
      <c r="CW388" s="733"/>
      <c r="CX388" s="733"/>
      <c r="CY388" s="733"/>
      <c r="CZ388" s="733"/>
      <c r="DA388" s="733"/>
      <c r="DB388" s="733"/>
      <c r="DC388" s="733"/>
      <c r="DD388" s="733"/>
      <c r="DE388" s="733"/>
      <c r="DF388" s="733"/>
      <c r="DG388" s="733"/>
      <c r="DH388" s="733"/>
      <c r="DI388" s="733"/>
      <c r="DJ388" s="733"/>
      <c r="DK388" s="734"/>
      <c r="DL388" s="1061"/>
      <c r="DM388" s="1062"/>
      <c r="DN388" s="1070" t="s">
        <v>1374</v>
      </c>
      <c r="DO388" s="1071" t="str">
        <f>SUBSTITUTE(TRIM(V390&amp;"　"&amp;V391&amp;"　"&amp;V392&amp;"　"&amp;V393&amp;"　"&amp;V394),"　",",")</f>
        <v/>
      </c>
      <c r="DP388" s="1059" t="s">
        <v>1375</v>
      </c>
      <c r="DQ388" s="1059"/>
      <c r="DR388" s="1059"/>
      <c r="DS388" s="1059"/>
      <c r="DT388" s="1059" t="s">
        <v>626</v>
      </c>
      <c r="DU388" s="1059"/>
      <c r="DV388" s="1059" t="s">
        <v>1376</v>
      </c>
      <c r="DW388" s="1059"/>
      <c r="DX388" s="1059" t="s">
        <v>1377</v>
      </c>
      <c r="DY388" s="1059"/>
      <c r="DZ388" s="1071" t="str">
        <f>SUBSTITUTE(TRIM(BF390&amp;"　"&amp;BF391&amp;"　"&amp;BF392&amp;"　"&amp;BF393&amp;"　"&amp;BF394),"　",",")</f>
        <v/>
      </c>
      <c r="EA388" s="1059"/>
      <c r="EB388" s="1059"/>
      <c r="EC388" s="1059"/>
      <c r="ED388" s="1059"/>
      <c r="EE388" s="1059"/>
      <c r="EF388" s="1059"/>
      <c r="EG388" s="1059"/>
      <c r="EH388" s="1059"/>
      <c r="EI388" s="1059"/>
      <c r="EJ388" s="1059"/>
      <c r="EK388" s="1059"/>
      <c r="EL388" s="1059"/>
      <c r="EM388" s="1059"/>
      <c r="EN388" s="1059"/>
      <c r="EO388" s="1059"/>
      <c r="EP388" s="1059"/>
      <c r="EQ388" s="1059"/>
      <c r="ER388" s="1059"/>
      <c r="ES388" s="1059"/>
      <c r="ET388" s="1059"/>
      <c r="EU388" s="1059"/>
      <c r="EV388" s="1059"/>
      <c r="EW388" s="1059"/>
      <c r="EX388" s="1059"/>
      <c r="EY388" s="1059"/>
      <c r="EZ388" s="1059"/>
      <c r="FA388" s="1059"/>
      <c r="FB388" s="1059"/>
      <c r="FC388" s="1059"/>
      <c r="FD388" s="1059"/>
      <c r="FE388" s="1059"/>
      <c r="FF388" s="1059"/>
      <c r="FG388" s="1059"/>
      <c r="FH388" s="1059"/>
      <c r="FI388" s="1059"/>
      <c r="FJ388" s="1059"/>
      <c r="FK388" s="1059"/>
      <c r="FL388" s="1059"/>
      <c r="FM388" s="1059"/>
      <c r="FN388" s="1059"/>
      <c r="FO388" s="1059"/>
      <c r="FP388" s="1059"/>
      <c r="FQ388" s="1059"/>
      <c r="FR388" s="1068"/>
      <c r="FS388" s="1059"/>
      <c r="FT388" s="1059"/>
      <c r="FU388" s="1059"/>
      <c r="FV388" s="1059"/>
      <c r="FW388" s="1059"/>
      <c r="FX388" s="1059"/>
      <c r="FY388" s="1059"/>
      <c r="FZ388" s="1059"/>
      <c r="GA388" s="1059"/>
      <c r="GB388" s="1059"/>
      <c r="GC388" s="1059"/>
      <c r="GD388" s="1059"/>
      <c r="GE388" s="1059"/>
      <c r="GF388" s="1059"/>
      <c r="GG388" s="1059"/>
      <c r="GH388" s="1059"/>
    </row>
    <row r="389" spans="1:190" s="323" customFormat="1" ht="27" customHeight="1" thickBot="1" x14ac:dyDescent="0.2">
      <c r="A389" s="324"/>
      <c r="B389" s="318"/>
      <c r="C389" s="1519"/>
      <c r="D389" s="1520"/>
      <c r="E389" s="1520"/>
      <c r="F389" s="1520"/>
      <c r="G389" s="1520"/>
      <c r="H389" s="1521"/>
      <c r="I389" s="1167"/>
      <c r="J389" s="325"/>
      <c r="K389" s="476"/>
      <c r="L389" s="476"/>
      <c r="M389" s="2307" t="s">
        <v>2</v>
      </c>
      <c r="N389" s="2307"/>
      <c r="O389" s="2307"/>
      <c r="P389" s="2307"/>
      <c r="Q389" s="2307"/>
      <c r="R389" s="2308"/>
      <c r="S389" s="2298" t="s">
        <v>81</v>
      </c>
      <c r="T389" s="2298"/>
      <c r="U389" s="2298"/>
      <c r="V389" s="2297"/>
      <c r="W389" s="2298"/>
      <c r="X389" s="2298"/>
      <c r="Y389" s="2298"/>
      <c r="Z389" s="2298"/>
      <c r="AA389" s="2298"/>
      <c r="AB389" s="2298"/>
      <c r="AC389" s="2298"/>
      <c r="AD389" s="2298"/>
      <c r="AE389" s="2298"/>
      <c r="AF389" s="2298"/>
      <c r="AG389" s="2299"/>
      <c r="AH389" s="2302"/>
      <c r="AI389" s="2302"/>
      <c r="AJ389" s="2302"/>
      <c r="AK389" s="2302"/>
      <c r="AL389" s="2302"/>
      <c r="AM389" s="2302"/>
      <c r="AN389" s="2302"/>
      <c r="AO389" s="2302"/>
      <c r="AP389" s="2302"/>
      <c r="AQ389" s="2302"/>
      <c r="AR389" s="2302"/>
      <c r="AS389" s="2303"/>
      <c r="AT389" s="2305"/>
      <c r="AU389" s="2302"/>
      <c r="AV389" s="2302"/>
      <c r="AW389" s="2302"/>
      <c r="AX389" s="2302"/>
      <c r="AY389" s="2303"/>
      <c r="AZ389" s="2309" t="s">
        <v>1378</v>
      </c>
      <c r="BA389" s="2309"/>
      <c r="BB389" s="2310"/>
      <c r="BC389" s="2311" t="s">
        <v>81</v>
      </c>
      <c r="BD389" s="2311"/>
      <c r="BE389" s="2312"/>
      <c r="BF389" s="2298"/>
      <c r="BG389" s="2298"/>
      <c r="BH389" s="2298"/>
      <c r="BI389" s="2298"/>
      <c r="BJ389" s="2298"/>
      <c r="BK389" s="2298"/>
      <c r="BL389" s="2298"/>
      <c r="BM389" s="2298"/>
      <c r="BN389" s="2298"/>
      <c r="BO389" s="2298"/>
      <c r="BP389" s="2298"/>
      <c r="BQ389" s="2298"/>
      <c r="BR389" s="2298"/>
      <c r="BS389" s="2298"/>
      <c r="BT389" s="2298"/>
      <c r="BU389" s="479"/>
      <c r="BV389" s="480"/>
      <c r="BW389" s="480"/>
      <c r="BX389" s="480"/>
      <c r="BY389" s="480"/>
      <c r="BZ389" s="480"/>
      <c r="CA389" s="480"/>
      <c r="CB389" s="480"/>
      <c r="CC389" s="480"/>
      <c r="CD389" s="480"/>
      <c r="CE389" s="480"/>
      <c r="CF389" s="480"/>
      <c r="CG389" s="480"/>
      <c r="CH389" s="480"/>
      <c r="CI389" s="480"/>
      <c r="CJ389" s="480"/>
      <c r="CK389" s="480"/>
      <c r="CL389" s="480"/>
      <c r="CM389" s="480"/>
      <c r="CN389" s="480"/>
      <c r="CO389" s="480"/>
      <c r="CP389" s="480"/>
      <c r="CQ389" s="480"/>
      <c r="CR389" s="480"/>
      <c r="CS389" s="480"/>
      <c r="CT389" s="480"/>
      <c r="CU389" s="485"/>
      <c r="CV389" s="733"/>
      <c r="CW389" s="733"/>
      <c r="CX389" s="733"/>
      <c r="CY389" s="733"/>
      <c r="CZ389" s="733"/>
      <c r="DA389" s="733"/>
      <c r="DB389" s="733"/>
      <c r="DC389" s="733"/>
      <c r="DD389" s="733"/>
      <c r="DE389" s="733"/>
      <c r="DF389" s="733"/>
      <c r="DG389" s="733"/>
      <c r="DH389" s="733"/>
      <c r="DI389" s="733"/>
      <c r="DJ389" s="733"/>
      <c r="DK389" s="734"/>
      <c r="DL389" s="1061" t="s">
        <v>1731</v>
      </c>
      <c r="DM389" s="1062" t="s">
        <v>1379</v>
      </c>
      <c r="DN389" s="1070" t="s">
        <v>139</v>
      </c>
      <c r="DO389" s="1059" t="s">
        <v>1380</v>
      </c>
      <c r="DP389" s="1064" t="s">
        <v>1381</v>
      </c>
      <c r="DQ389" s="1064" t="s">
        <v>626</v>
      </c>
      <c r="DR389" s="1064" t="s">
        <v>635</v>
      </c>
      <c r="DS389" s="1072" t="s">
        <v>1382</v>
      </c>
      <c r="DT389" s="1073" t="s">
        <v>1383</v>
      </c>
      <c r="DU389" s="1064" t="s">
        <v>1384</v>
      </c>
      <c r="DV389" s="1073" t="s">
        <v>1383</v>
      </c>
      <c r="DW389" s="1064" t="s">
        <v>1384</v>
      </c>
      <c r="DX389" s="1064" t="s">
        <v>1385</v>
      </c>
      <c r="DY389" s="1064" t="s">
        <v>1386</v>
      </c>
      <c r="DZ389" s="1059"/>
      <c r="EA389" s="1059"/>
      <c r="EB389" s="1059"/>
      <c r="EC389" s="1059"/>
      <c r="ED389" s="1059"/>
      <c r="EE389" s="1059"/>
      <c r="EF389" s="1059"/>
      <c r="EG389" s="1059"/>
      <c r="EH389" s="1059"/>
      <c r="EI389" s="1059"/>
      <c r="EJ389" s="1059"/>
      <c r="EK389" s="1059"/>
      <c r="EL389" s="1059"/>
      <c r="EM389" s="1059"/>
      <c r="EN389" s="1059"/>
      <c r="EO389" s="1059"/>
      <c r="EP389" s="1059"/>
      <c r="EQ389" s="1059"/>
      <c r="ER389" s="1059"/>
      <c r="ES389" s="1059"/>
      <c r="ET389" s="1059"/>
      <c r="EU389" s="1059"/>
      <c r="EV389" s="1059"/>
      <c r="EW389" s="1059"/>
      <c r="EX389" s="1059"/>
      <c r="EY389" s="1059"/>
      <c r="EZ389" s="1059"/>
      <c r="FA389" s="1059"/>
      <c r="FB389" s="1059"/>
      <c r="FC389" s="1059"/>
      <c r="FD389" s="1059"/>
      <c r="FE389" s="1059"/>
      <c r="FF389" s="1059"/>
      <c r="FG389" s="1059"/>
      <c r="FH389" s="1059"/>
      <c r="FI389" s="1059"/>
      <c r="FJ389" s="1059"/>
      <c r="FK389" s="1059"/>
      <c r="FL389" s="1059"/>
      <c r="FM389" s="1059"/>
      <c r="FN389" s="1059"/>
      <c r="FO389" s="1059"/>
      <c r="FP389" s="1059"/>
      <c r="FQ389" s="1059"/>
      <c r="FR389" s="1068"/>
      <c r="FS389" s="1059"/>
      <c r="FT389" s="1059"/>
      <c r="FU389" s="1059"/>
      <c r="FV389" s="1059"/>
      <c r="FW389" s="1059"/>
      <c r="FX389" s="1059"/>
      <c r="FY389" s="1059"/>
      <c r="FZ389" s="1059"/>
      <c r="GA389" s="1059"/>
      <c r="GB389" s="1059"/>
      <c r="GC389" s="1059"/>
      <c r="GD389" s="1059"/>
      <c r="GE389" s="1059"/>
      <c r="GF389" s="1059"/>
      <c r="GG389" s="1059"/>
      <c r="GH389" s="1059"/>
    </row>
    <row r="390" spans="1:190" s="323" customFormat="1" ht="27" customHeight="1" x14ac:dyDescent="0.15">
      <c r="A390" s="324"/>
      <c r="B390" s="331" t="s">
        <v>1387</v>
      </c>
      <c r="C390" s="1519"/>
      <c r="D390" s="1520"/>
      <c r="E390" s="1520"/>
      <c r="F390" s="1520"/>
      <c r="G390" s="1520"/>
      <c r="H390" s="1521"/>
      <c r="I390" s="1167"/>
      <c r="J390" s="325"/>
      <c r="K390" s="476"/>
      <c r="L390" s="476"/>
      <c r="M390" s="2248"/>
      <c r="N390" s="2249"/>
      <c r="O390" s="2250"/>
      <c r="P390" s="2251"/>
      <c r="Q390" s="2252"/>
      <c r="R390" s="2253"/>
      <c r="S390" s="2251"/>
      <c r="T390" s="2252"/>
      <c r="U390" s="2253"/>
      <c r="V390" s="2254"/>
      <c r="W390" s="2255"/>
      <c r="X390" s="2255"/>
      <c r="Y390" s="2255"/>
      <c r="Z390" s="2255"/>
      <c r="AA390" s="2255"/>
      <c r="AB390" s="2255"/>
      <c r="AC390" s="2255"/>
      <c r="AD390" s="2255"/>
      <c r="AE390" s="2255"/>
      <c r="AF390" s="2255"/>
      <c r="AG390" s="2255"/>
      <c r="AH390" s="2255"/>
      <c r="AI390" s="2255"/>
      <c r="AJ390" s="2255"/>
      <c r="AK390" s="2255"/>
      <c r="AL390" s="2255"/>
      <c r="AM390" s="2255"/>
      <c r="AN390" s="2255"/>
      <c r="AO390" s="2255"/>
      <c r="AP390" s="2255"/>
      <c r="AQ390" s="2255"/>
      <c r="AR390" s="2255"/>
      <c r="AS390" s="2256"/>
      <c r="AT390" s="2257"/>
      <c r="AU390" s="2258"/>
      <c r="AV390" s="2258"/>
      <c r="AW390" s="2258"/>
      <c r="AX390" s="2258"/>
      <c r="AY390" s="2259"/>
      <c r="AZ390" s="2260"/>
      <c r="BA390" s="2261"/>
      <c r="BB390" s="2261"/>
      <c r="BC390" s="2260"/>
      <c r="BD390" s="2260"/>
      <c r="BE390" s="2260"/>
      <c r="BF390" s="2230"/>
      <c r="BG390" s="2231"/>
      <c r="BH390" s="2231"/>
      <c r="BI390" s="2231"/>
      <c r="BJ390" s="2231"/>
      <c r="BK390" s="2231"/>
      <c r="BL390" s="2231"/>
      <c r="BM390" s="2231"/>
      <c r="BN390" s="2231"/>
      <c r="BO390" s="2231"/>
      <c r="BP390" s="2231"/>
      <c r="BQ390" s="2231"/>
      <c r="BR390" s="2231"/>
      <c r="BS390" s="2231"/>
      <c r="BT390" s="2262"/>
      <c r="BU390" s="479"/>
      <c r="BV390" s="480"/>
      <c r="BW390" s="480"/>
      <c r="BX390" s="480"/>
      <c r="BY390" s="480"/>
      <c r="BZ390" s="480"/>
      <c r="CA390" s="479"/>
      <c r="CB390" s="480"/>
      <c r="CC390" s="480"/>
      <c r="CD390" s="480"/>
      <c r="CE390" s="480"/>
      <c r="CF390" s="480"/>
      <c r="CG390" s="480"/>
      <c r="CH390" s="480"/>
      <c r="CI390" s="480"/>
      <c r="CJ390" s="480"/>
      <c r="CK390" s="480"/>
      <c r="CL390" s="480"/>
      <c r="CM390" s="480"/>
      <c r="CN390" s="480"/>
      <c r="CO390" s="480"/>
      <c r="CP390" s="480"/>
      <c r="CQ390" s="480"/>
      <c r="CR390" s="480"/>
      <c r="CS390" s="480"/>
      <c r="CT390" s="480"/>
      <c r="CU390" s="485"/>
      <c r="CV390" s="733"/>
      <c r="CW390" s="733"/>
      <c r="CX390" s="733"/>
      <c r="CY390" s="733"/>
      <c r="CZ390" s="733"/>
      <c r="DA390" s="733"/>
      <c r="DB390" s="733"/>
      <c r="DC390" s="733"/>
      <c r="DD390" s="733"/>
      <c r="DE390" s="733"/>
      <c r="DF390" s="733"/>
      <c r="DG390" s="733"/>
      <c r="DH390" s="733"/>
      <c r="DI390" s="733"/>
      <c r="DJ390" s="733"/>
      <c r="DK390" s="735"/>
      <c r="DL390" s="1064" t="str">
        <f>IF(AT390="予定なし",1,IF(OR(AT390="改善済",AT390="予定"),2,""))</f>
        <v/>
      </c>
      <c r="DM390" s="1074">
        <f>IF(AT390="改善予定",1,0)</f>
        <v>0</v>
      </c>
      <c r="DN390" s="1075">
        <f>COUNTA(P390:AY390)+COUNTA(BF390)</f>
        <v>0</v>
      </c>
      <c r="DO390" s="1081">
        <f>COUNTA(AZ390:BE390)</f>
        <v>0</v>
      </c>
      <c r="DP390" s="1065">
        <f>COUNTIF($AT390:$AY393,"実施済")</f>
        <v>0</v>
      </c>
      <c r="DQ390" s="1066">
        <f>COUNTIF($AT390:$AY393,"改善予定")</f>
        <v>0</v>
      </c>
      <c r="DR390" s="1067">
        <f>COUNTIF($AT390:$AY393,"予定なし")</f>
        <v>0</v>
      </c>
      <c r="DS390" s="1066">
        <f>COUNTA(AZ390:BE390)</f>
        <v>0</v>
      </c>
      <c r="DT390" s="1077" t="str">
        <f>IF(AND($AT390="改善予定",$DO390=2),"令和"&amp;$AZ390&amp;"年"&amp;$BC390&amp;"月1日","")</f>
        <v/>
      </c>
      <c r="DU390" s="1078" t="str">
        <f>IF(DT390="","0",DATEVALUE(DT390))</f>
        <v>0</v>
      </c>
      <c r="DV390" s="1077" t="str">
        <f>IF(AND($AT390="実施済",$DO390=2),"令和"&amp;$AZ390&amp;"年"&amp;$BC390&amp;"月1日","")</f>
        <v/>
      </c>
      <c r="DW390" s="1078" t="str">
        <f>IF(DV390="","0",DATEVALUE(DV390))</f>
        <v>0</v>
      </c>
      <c r="DX390" s="1066">
        <f>IF(OR(AW390="実施済",AW390="改善予定"),1,0)</f>
        <v>0</v>
      </c>
      <c r="DY390" s="1066">
        <f>IF(AND(AB386="有",DX390=1),1,0)</f>
        <v>0</v>
      </c>
      <c r="DZ390" s="1059"/>
      <c r="EA390" s="1059"/>
      <c r="EB390" s="1059"/>
      <c r="EC390" s="1079"/>
      <c r="ED390" s="1059"/>
      <c r="EE390" s="1059"/>
      <c r="EF390" s="1059"/>
      <c r="EG390" s="1059"/>
      <c r="EH390" s="1059"/>
      <c r="EI390" s="1058"/>
      <c r="EJ390" s="1058"/>
      <c r="EK390" s="1058"/>
      <c r="EL390" s="1058"/>
      <c r="EM390" s="1058"/>
      <c r="EN390" s="1058"/>
      <c r="EO390" s="1059"/>
      <c r="EP390" s="1059"/>
      <c r="EQ390" s="1059"/>
      <c r="ER390" s="1059"/>
      <c r="ES390" s="1059"/>
      <c r="ET390" s="1059"/>
      <c r="EU390" s="1059"/>
      <c r="EV390" s="1059"/>
      <c r="EW390" s="1059"/>
      <c r="EX390" s="1059"/>
      <c r="EY390" s="1059"/>
      <c r="EZ390" s="1059"/>
      <c r="FA390" s="1059"/>
      <c r="FB390" s="1059"/>
      <c r="FC390" s="1059"/>
      <c r="FD390" s="1059"/>
      <c r="FE390" s="1059"/>
      <c r="FF390" s="1059"/>
      <c r="FG390" s="1059"/>
      <c r="FH390" s="1059"/>
      <c r="FI390" s="1059"/>
      <c r="FJ390" s="1059"/>
      <c r="FK390" s="1059"/>
      <c r="FL390" s="1059"/>
      <c r="FM390" s="1059"/>
      <c r="FN390" s="1059"/>
      <c r="FO390" s="1059"/>
      <c r="FP390" s="1059"/>
      <c r="FQ390" s="1059"/>
      <c r="FR390" s="1068"/>
      <c r="FS390" s="1059"/>
      <c r="FT390" s="1059"/>
      <c r="FU390" s="1059"/>
      <c r="FV390" s="1059"/>
      <c r="FW390" s="1059"/>
      <c r="FX390" s="1059"/>
      <c r="FY390" s="1059"/>
      <c r="FZ390" s="1059"/>
      <c r="GA390" s="1059"/>
      <c r="GB390" s="1059"/>
      <c r="GC390" s="1059"/>
      <c r="GD390" s="1059"/>
      <c r="GE390" s="1059"/>
      <c r="GF390" s="1059"/>
      <c r="GG390" s="1059"/>
      <c r="GH390" s="1059"/>
    </row>
    <row r="391" spans="1:190" s="323" customFormat="1" ht="27" customHeight="1" x14ac:dyDescent="0.15">
      <c r="A391" s="324"/>
      <c r="B391" s="331" t="s">
        <v>1388</v>
      </c>
      <c r="C391" s="1519"/>
      <c r="D391" s="1520"/>
      <c r="E391" s="1520"/>
      <c r="F391" s="1520"/>
      <c r="G391" s="1520"/>
      <c r="H391" s="1521"/>
      <c r="I391" s="1167"/>
      <c r="J391" s="325"/>
      <c r="K391" s="476"/>
      <c r="L391" s="476"/>
      <c r="M391" s="2280"/>
      <c r="N391" s="2211"/>
      <c r="O391" s="2212"/>
      <c r="P391" s="2213"/>
      <c r="Q391" s="2214"/>
      <c r="R391" s="2215"/>
      <c r="S391" s="2213"/>
      <c r="T391" s="2214"/>
      <c r="U391" s="2215"/>
      <c r="V391" s="2281"/>
      <c r="W391" s="2282"/>
      <c r="X391" s="2282"/>
      <c r="Y391" s="2282"/>
      <c r="Z391" s="2282"/>
      <c r="AA391" s="2282"/>
      <c r="AB391" s="2282"/>
      <c r="AC391" s="2282"/>
      <c r="AD391" s="2282"/>
      <c r="AE391" s="2282"/>
      <c r="AF391" s="2282"/>
      <c r="AG391" s="2282"/>
      <c r="AH391" s="2282"/>
      <c r="AI391" s="2282"/>
      <c r="AJ391" s="2282"/>
      <c r="AK391" s="2282"/>
      <c r="AL391" s="2282"/>
      <c r="AM391" s="2282"/>
      <c r="AN391" s="2282"/>
      <c r="AO391" s="2282"/>
      <c r="AP391" s="2282"/>
      <c r="AQ391" s="2282"/>
      <c r="AR391" s="2282"/>
      <c r="AS391" s="2283"/>
      <c r="AT391" s="2232"/>
      <c r="AU391" s="2233"/>
      <c r="AV391" s="2233"/>
      <c r="AW391" s="2233"/>
      <c r="AX391" s="2233"/>
      <c r="AY391" s="2234"/>
      <c r="AZ391" s="2206"/>
      <c r="BA391" s="2219"/>
      <c r="BB391" s="2219"/>
      <c r="BC391" s="2206"/>
      <c r="BD391" s="2206"/>
      <c r="BE391" s="2206"/>
      <c r="BF391" s="2207"/>
      <c r="BG391" s="2208"/>
      <c r="BH391" s="2208"/>
      <c r="BI391" s="2208"/>
      <c r="BJ391" s="2208"/>
      <c r="BK391" s="2208"/>
      <c r="BL391" s="2208"/>
      <c r="BM391" s="2208"/>
      <c r="BN391" s="2208"/>
      <c r="BO391" s="2208"/>
      <c r="BP391" s="2208"/>
      <c r="BQ391" s="2208"/>
      <c r="BR391" s="2208"/>
      <c r="BS391" s="2208"/>
      <c r="BT391" s="2209"/>
      <c r="BU391" s="479"/>
      <c r="BV391" s="480"/>
      <c r="BW391" s="480"/>
      <c r="BX391" s="480"/>
      <c r="BY391" s="480"/>
      <c r="BZ391" s="480"/>
      <c r="CA391" s="479"/>
      <c r="CB391" s="480"/>
      <c r="CC391" s="480"/>
      <c r="CD391" s="480"/>
      <c r="CE391" s="480"/>
      <c r="CF391" s="480"/>
      <c r="CG391" s="480"/>
      <c r="CH391" s="480"/>
      <c r="CI391" s="480"/>
      <c r="CJ391" s="480"/>
      <c r="CK391" s="480"/>
      <c r="CL391" s="480"/>
      <c r="CM391" s="480"/>
      <c r="CN391" s="480"/>
      <c r="CO391" s="480"/>
      <c r="CP391" s="480"/>
      <c r="CQ391" s="480"/>
      <c r="CR391" s="480"/>
      <c r="CS391" s="480"/>
      <c r="CT391" s="480"/>
      <c r="CU391" s="485"/>
      <c r="CV391" s="733"/>
      <c r="CW391" s="733"/>
      <c r="CX391" s="733"/>
      <c r="CY391" s="733"/>
      <c r="CZ391" s="733"/>
      <c r="DA391" s="733"/>
      <c r="DB391" s="733"/>
      <c r="DC391" s="733"/>
      <c r="DD391" s="733"/>
      <c r="DE391" s="733"/>
      <c r="DF391" s="733"/>
      <c r="DG391" s="733"/>
      <c r="DH391" s="733"/>
      <c r="DI391" s="733"/>
      <c r="DJ391" s="733"/>
      <c r="DK391" s="734"/>
      <c r="DL391" s="1064" t="str">
        <f>IF(AT391="予定なし",1,IF(OR(AT391="改善済",AT391="予定"),2,""))</f>
        <v/>
      </c>
      <c r="DM391" s="1074">
        <f>IF(AT391="改善予定",1,0)</f>
        <v>0</v>
      </c>
      <c r="DN391" s="1080">
        <f>COUNTA(P391:AY391)+COUNTA(BF391)</f>
        <v>0</v>
      </c>
      <c r="DO391" s="1081">
        <f>COUNTA(AZ391:BE391)</f>
        <v>0</v>
      </c>
      <c r="DP391" s="1065" t="str">
        <f>IF(AND(DP390&gt;0,DQ390=0),"レ","")</f>
        <v/>
      </c>
      <c r="DQ391" s="1066" t="str">
        <f>IF(DQ390&gt;0,"レ","")</f>
        <v/>
      </c>
      <c r="DR391" s="1067" t="str">
        <f>IF(AND(DP390=0,DQ390=0,DR390&gt;0),"レ","")</f>
        <v/>
      </c>
      <c r="DS391" s="1066">
        <f>COUNTA(AZ391:BE391)</f>
        <v>0</v>
      </c>
      <c r="DT391" s="1077" t="str">
        <f>IF(AND($AT391="改善予定",$DO391=2),"令和"&amp;$AZ391&amp;"年"&amp;$BC391&amp;"月1日","")</f>
        <v/>
      </c>
      <c r="DU391" s="1078" t="str">
        <f>IF(DT391="","0",DATEVALUE(DT391))</f>
        <v>0</v>
      </c>
      <c r="DV391" s="1077" t="str">
        <f>IF(AND($AT391="実施済",$DO391=2),"令和"&amp;$AZ391&amp;"年"&amp;$BC391&amp;"月1日","")</f>
        <v/>
      </c>
      <c r="DW391" s="1078" t="str">
        <f>IF(DV391="","0",DATEVALUE(DV391))</f>
        <v>0</v>
      </c>
      <c r="DX391" s="1066">
        <f>IF(OR(AW391="実施済",AW391="改善予定"),1,0)</f>
        <v>0</v>
      </c>
      <c r="DY391" s="1066">
        <f>IF(AND(AB386="有",DX391=1),1,0)</f>
        <v>0</v>
      </c>
      <c r="DZ391" s="1059"/>
      <c r="EA391" s="1059"/>
      <c r="EB391" s="1059"/>
      <c r="EC391" s="1079"/>
      <c r="ED391" s="1059"/>
      <c r="EE391" s="1059"/>
      <c r="EF391" s="1059"/>
      <c r="EG391" s="1059"/>
      <c r="EH391" s="1059"/>
      <c r="EI391" s="1058"/>
      <c r="EJ391" s="1058"/>
      <c r="EK391" s="1058"/>
      <c r="EL391" s="1058"/>
      <c r="EM391" s="1058"/>
      <c r="EN391" s="1058"/>
      <c r="EO391" s="1059"/>
      <c r="EP391" s="1059"/>
      <c r="EQ391" s="1059"/>
      <c r="ER391" s="1059"/>
      <c r="ES391" s="1059"/>
      <c r="ET391" s="1059"/>
      <c r="EU391" s="1059"/>
      <c r="EV391" s="1059"/>
      <c r="EW391" s="1059"/>
      <c r="EX391" s="1059"/>
      <c r="EY391" s="1059"/>
      <c r="EZ391" s="1059"/>
      <c r="FA391" s="1059"/>
      <c r="FB391" s="1059"/>
      <c r="FC391" s="1059"/>
      <c r="FD391" s="1059"/>
      <c r="FE391" s="1059"/>
      <c r="FF391" s="1059"/>
      <c r="FG391" s="1059"/>
      <c r="FH391" s="1059"/>
      <c r="FI391" s="1059"/>
      <c r="FJ391" s="1059"/>
      <c r="FK391" s="1059"/>
      <c r="FL391" s="1059"/>
      <c r="FM391" s="1059"/>
      <c r="FN391" s="1059"/>
      <c r="FO391" s="1059"/>
      <c r="FP391" s="1059"/>
      <c r="FQ391" s="1059"/>
      <c r="FR391" s="1068"/>
      <c r="FS391" s="1059"/>
      <c r="FT391" s="1059"/>
      <c r="FU391" s="1059"/>
      <c r="FV391" s="1059"/>
      <c r="FW391" s="1059"/>
      <c r="FX391" s="1059"/>
      <c r="FY391" s="1059"/>
      <c r="FZ391" s="1059"/>
      <c r="GA391" s="1059"/>
      <c r="GB391" s="1059"/>
      <c r="GC391" s="1059"/>
      <c r="GD391" s="1059"/>
      <c r="GE391" s="1059"/>
      <c r="GF391" s="1059"/>
      <c r="GG391" s="1059"/>
      <c r="GH391" s="1059"/>
    </row>
    <row r="392" spans="1:190" s="323" customFormat="1" ht="27" customHeight="1" x14ac:dyDescent="0.15">
      <c r="A392" s="324"/>
      <c r="B392" s="331"/>
      <c r="C392" s="1519"/>
      <c r="D392" s="1520"/>
      <c r="E392" s="1520"/>
      <c r="F392" s="1520"/>
      <c r="G392" s="1520"/>
      <c r="H392" s="1521"/>
      <c r="I392" s="1167"/>
      <c r="J392" s="325"/>
      <c r="K392" s="476"/>
      <c r="L392" s="476"/>
      <c r="M392" s="2280"/>
      <c r="N392" s="2211"/>
      <c r="O392" s="2212"/>
      <c r="P392" s="2213"/>
      <c r="Q392" s="2214"/>
      <c r="R392" s="2215"/>
      <c r="S392" s="2213"/>
      <c r="T392" s="2214"/>
      <c r="U392" s="2215"/>
      <c r="V392" s="2281"/>
      <c r="W392" s="2282"/>
      <c r="X392" s="2282"/>
      <c r="Y392" s="2282"/>
      <c r="Z392" s="2282"/>
      <c r="AA392" s="2282"/>
      <c r="AB392" s="2282"/>
      <c r="AC392" s="2282"/>
      <c r="AD392" s="2282"/>
      <c r="AE392" s="2282"/>
      <c r="AF392" s="2282"/>
      <c r="AG392" s="2282"/>
      <c r="AH392" s="2282"/>
      <c r="AI392" s="2282"/>
      <c r="AJ392" s="2282"/>
      <c r="AK392" s="2282"/>
      <c r="AL392" s="2282"/>
      <c r="AM392" s="2282"/>
      <c r="AN392" s="2282"/>
      <c r="AO392" s="2282"/>
      <c r="AP392" s="2282"/>
      <c r="AQ392" s="2282"/>
      <c r="AR392" s="2282"/>
      <c r="AS392" s="2283"/>
      <c r="AT392" s="2232"/>
      <c r="AU392" s="2233"/>
      <c r="AV392" s="2233"/>
      <c r="AW392" s="2233"/>
      <c r="AX392" s="2233"/>
      <c r="AY392" s="2234"/>
      <c r="AZ392" s="2206"/>
      <c r="BA392" s="2219"/>
      <c r="BB392" s="2219"/>
      <c r="BC392" s="2206"/>
      <c r="BD392" s="2206"/>
      <c r="BE392" s="2206"/>
      <c r="BF392" s="2207"/>
      <c r="BG392" s="2208"/>
      <c r="BH392" s="2208"/>
      <c r="BI392" s="2208"/>
      <c r="BJ392" s="2208"/>
      <c r="BK392" s="2208"/>
      <c r="BL392" s="2208"/>
      <c r="BM392" s="2208"/>
      <c r="BN392" s="2208"/>
      <c r="BO392" s="2208"/>
      <c r="BP392" s="2208"/>
      <c r="BQ392" s="2208"/>
      <c r="BR392" s="2208"/>
      <c r="BS392" s="2208"/>
      <c r="BT392" s="2209"/>
      <c r="BU392" s="479"/>
      <c r="BV392" s="480"/>
      <c r="BW392" s="480"/>
      <c r="BX392" s="480"/>
      <c r="BY392" s="480"/>
      <c r="BZ392" s="480"/>
      <c r="CA392" s="479"/>
      <c r="CB392" s="480"/>
      <c r="CC392" s="480"/>
      <c r="CD392" s="480"/>
      <c r="CE392" s="480"/>
      <c r="CF392" s="480"/>
      <c r="CG392" s="480"/>
      <c r="CH392" s="480"/>
      <c r="CI392" s="480"/>
      <c r="CJ392" s="480"/>
      <c r="CK392" s="480"/>
      <c r="CL392" s="480"/>
      <c r="CM392" s="480"/>
      <c r="CN392" s="480"/>
      <c r="CO392" s="480"/>
      <c r="CP392" s="480"/>
      <c r="CQ392" s="480"/>
      <c r="CR392" s="480"/>
      <c r="CS392" s="480"/>
      <c r="CT392" s="480"/>
      <c r="CU392" s="485"/>
      <c r="CV392" s="733"/>
      <c r="CW392" s="733"/>
      <c r="CX392" s="733"/>
      <c r="CY392" s="733"/>
      <c r="CZ392" s="733"/>
      <c r="DA392" s="733"/>
      <c r="DB392" s="733"/>
      <c r="DC392" s="733"/>
      <c r="DD392" s="733"/>
      <c r="DE392" s="733"/>
      <c r="DF392" s="733"/>
      <c r="DG392" s="733"/>
      <c r="DH392" s="733"/>
      <c r="DI392" s="733"/>
      <c r="DJ392" s="733"/>
      <c r="DK392" s="734"/>
      <c r="DL392" s="1064" t="str">
        <f>IF(AT392="予定なし",1,IF(OR(AT392="改善済",AT392="予定"),2,""))</f>
        <v/>
      </c>
      <c r="DM392" s="1074">
        <f>IF(AT392="改善予定",1,0)</f>
        <v>0</v>
      </c>
      <c r="DN392" s="1080">
        <f>COUNTA(P392:AY392)+COUNTA(BF392)</f>
        <v>0</v>
      </c>
      <c r="DO392" s="1081">
        <f>COUNTA(AZ392:BE392)</f>
        <v>0</v>
      </c>
      <c r="DP392" s="1082" t="s">
        <v>1383</v>
      </c>
      <c r="DQ392" s="1064" t="s">
        <v>1384</v>
      </c>
      <c r="DR392" s="1059"/>
      <c r="DS392" s="1066">
        <f>COUNTA(AZ392:BE392)</f>
        <v>0</v>
      </c>
      <c r="DT392" s="1077" t="str">
        <f>IF(AND($AT392="改善予定",$DO392=2),"令和"&amp;$AZ392&amp;"年"&amp;$BC392&amp;"月1日","")</f>
        <v/>
      </c>
      <c r="DU392" s="1078" t="str">
        <f>IF(DT392="","0",DATEVALUE(DT392))</f>
        <v>0</v>
      </c>
      <c r="DV392" s="1077" t="str">
        <f>IF(AND($AT392="実施済",$DO392=2),"令和"&amp;$AZ392&amp;"年"&amp;$BC392&amp;"月1日","")</f>
        <v/>
      </c>
      <c r="DW392" s="1078" t="str">
        <f>IF(DV392="","0",DATEVALUE(DV392))</f>
        <v>0</v>
      </c>
      <c r="DX392" s="1066">
        <f>IF(OR(AW392="実施済",AW392="改善予定"),1,0)</f>
        <v>0</v>
      </c>
      <c r="DY392" s="1066">
        <f>IF(AND(AB386="有",DX392=1),1,0)</f>
        <v>0</v>
      </c>
      <c r="DZ392" s="1059"/>
      <c r="EA392" s="1059"/>
      <c r="EB392" s="1059"/>
      <c r="EC392" s="1079"/>
      <c r="ED392" s="1059"/>
      <c r="EE392" s="1059"/>
      <c r="EF392" s="1059"/>
      <c r="EG392" s="1059"/>
      <c r="EH392" s="1059"/>
      <c r="EI392" s="1058"/>
      <c r="EJ392" s="1058"/>
      <c r="EK392" s="1058"/>
      <c r="EL392" s="1058"/>
      <c r="EM392" s="1058"/>
      <c r="EN392" s="1058"/>
      <c r="EO392" s="1059"/>
      <c r="EP392" s="1059"/>
      <c r="EQ392" s="1059"/>
      <c r="ER392" s="1059"/>
      <c r="ES392" s="1059"/>
      <c r="ET392" s="1059"/>
      <c r="EU392" s="1059"/>
      <c r="EV392" s="1059"/>
      <c r="EW392" s="1059"/>
      <c r="EX392" s="1059"/>
      <c r="EY392" s="1059"/>
      <c r="EZ392" s="1059"/>
      <c r="FA392" s="1059"/>
      <c r="FB392" s="1059"/>
      <c r="FC392" s="1059"/>
      <c r="FD392" s="1059"/>
      <c r="FE392" s="1059"/>
      <c r="FF392" s="1059"/>
      <c r="FG392" s="1059"/>
      <c r="FH392" s="1059"/>
      <c r="FI392" s="1059"/>
      <c r="FJ392" s="1059"/>
      <c r="FK392" s="1059"/>
      <c r="FL392" s="1059"/>
      <c r="FM392" s="1059"/>
      <c r="FN392" s="1059"/>
      <c r="FO392" s="1059"/>
      <c r="FP392" s="1059"/>
      <c r="FQ392" s="1059"/>
      <c r="FR392" s="1068"/>
      <c r="FS392" s="1059"/>
      <c r="FT392" s="1059"/>
      <c r="FU392" s="1059"/>
      <c r="FV392" s="1059"/>
      <c r="FW392" s="1059"/>
      <c r="FX392" s="1059"/>
      <c r="FY392" s="1059"/>
      <c r="FZ392" s="1059"/>
      <c r="GA392" s="1059"/>
      <c r="GB392" s="1059"/>
      <c r="GC392" s="1059"/>
      <c r="GD392" s="1059"/>
      <c r="GE392" s="1059"/>
      <c r="GF392" s="1059"/>
      <c r="GG392" s="1059"/>
      <c r="GH392" s="1059"/>
    </row>
    <row r="393" spans="1:190" s="323" customFormat="1" ht="27" customHeight="1" thickBot="1" x14ac:dyDescent="0.2">
      <c r="A393" s="324"/>
      <c r="B393" s="331"/>
      <c r="C393" s="1519"/>
      <c r="D393" s="1520"/>
      <c r="E393" s="1520"/>
      <c r="F393" s="1520"/>
      <c r="G393" s="1520"/>
      <c r="H393" s="1521"/>
      <c r="I393" s="1167"/>
      <c r="J393" s="325"/>
      <c r="K393" s="476"/>
      <c r="L393" s="476"/>
      <c r="M393" s="2280"/>
      <c r="N393" s="2211"/>
      <c r="O393" s="2212"/>
      <c r="P393" s="2213"/>
      <c r="Q393" s="2214"/>
      <c r="R393" s="2215"/>
      <c r="S393" s="2213"/>
      <c r="T393" s="2214"/>
      <c r="U393" s="2215"/>
      <c r="V393" s="2281"/>
      <c r="W393" s="2282"/>
      <c r="X393" s="2282"/>
      <c r="Y393" s="2282"/>
      <c r="Z393" s="2282"/>
      <c r="AA393" s="2282"/>
      <c r="AB393" s="2282"/>
      <c r="AC393" s="2282"/>
      <c r="AD393" s="2282"/>
      <c r="AE393" s="2282"/>
      <c r="AF393" s="2282"/>
      <c r="AG393" s="2282"/>
      <c r="AH393" s="2282"/>
      <c r="AI393" s="2282"/>
      <c r="AJ393" s="2282"/>
      <c r="AK393" s="2282"/>
      <c r="AL393" s="2282"/>
      <c r="AM393" s="2282"/>
      <c r="AN393" s="2282"/>
      <c r="AO393" s="2282"/>
      <c r="AP393" s="2282"/>
      <c r="AQ393" s="2282"/>
      <c r="AR393" s="2282"/>
      <c r="AS393" s="2283"/>
      <c r="AT393" s="2232"/>
      <c r="AU393" s="2233"/>
      <c r="AV393" s="2233"/>
      <c r="AW393" s="2233"/>
      <c r="AX393" s="2233"/>
      <c r="AY393" s="2234"/>
      <c r="AZ393" s="2206"/>
      <c r="BA393" s="2219"/>
      <c r="BB393" s="2219"/>
      <c r="BC393" s="2206"/>
      <c r="BD393" s="2206"/>
      <c r="BE393" s="2206"/>
      <c r="BF393" s="2207"/>
      <c r="BG393" s="2208"/>
      <c r="BH393" s="2208"/>
      <c r="BI393" s="2208"/>
      <c r="BJ393" s="2208"/>
      <c r="BK393" s="2208"/>
      <c r="BL393" s="2208"/>
      <c r="BM393" s="2208"/>
      <c r="BN393" s="2208"/>
      <c r="BO393" s="2208"/>
      <c r="BP393" s="2208"/>
      <c r="BQ393" s="2208"/>
      <c r="BR393" s="2208"/>
      <c r="BS393" s="2208"/>
      <c r="BT393" s="2209"/>
      <c r="BU393" s="479"/>
      <c r="BV393" s="480"/>
      <c r="BW393" s="480"/>
      <c r="BX393" s="480"/>
      <c r="BY393" s="480"/>
      <c r="BZ393" s="480"/>
      <c r="CA393" s="479"/>
      <c r="CB393" s="480"/>
      <c r="CC393" s="480"/>
      <c r="CD393" s="480"/>
      <c r="CE393" s="480"/>
      <c r="CF393" s="480"/>
      <c r="CG393" s="480"/>
      <c r="CH393" s="480"/>
      <c r="CI393" s="480"/>
      <c r="CJ393" s="480"/>
      <c r="CK393" s="480"/>
      <c r="CL393" s="480"/>
      <c r="CM393" s="480"/>
      <c r="CN393" s="480"/>
      <c r="CO393" s="480"/>
      <c r="CP393" s="480"/>
      <c r="CQ393" s="480"/>
      <c r="CR393" s="480"/>
      <c r="CS393" s="480"/>
      <c r="CT393" s="480"/>
      <c r="CU393" s="485"/>
      <c r="CV393" s="733"/>
      <c r="CW393" s="733"/>
      <c r="CX393" s="733"/>
      <c r="CY393" s="733"/>
      <c r="CZ393" s="733"/>
      <c r="DA393" s="733"/>
      <c r="DB393" s="733"/>
      <c r="DC393" s="733"/>
      <c r="DD393" s="733"/>
      <c r="DE393" s="733"/>
      <c r="DF393" s="733"/>
      <c r="DG393" s="733"/>
      <c r="DH393" s="733"/>
      <c r="DI393" s="733"/>
      <c r="DJ393" s="733"/>
      <c r="DK393" s="734"/>
      <c r="DL393" s="1064" t="str">
        <f>IF(AT393="予定なし",1,IF(OR(AT393="改善済",AT393="予定"),2,""))</f>
        <v/>
      </c>
      <c r="DM393" s="1074">
        <f>IF(AT393="改善予定",1,0)</f>
        <v>0</v>
      </c>
      <c r="DN393" s="1080">
        <f>COUNTA(P393:AY393)+COUNTA(BF393)</f>
        <v>0</v>
      </c>
      <c r="DO393" s="1081">
        <f>COUNTA(AZ393:BE393)</f>
        <v>0</v>
      </c>
      <c r="DP393" s="1083" t="str">
        <f>IF(AND(DQ391="レ",DU398&lt;&gt;"0"),TEXT(DU395,"e"),"")</f>
        <v/>
      </c>
      <c r="DQ393" s="1085" t="str">
        <f>IF(AND(DQ391="レ",DU398&lt;&gt;"0"),MONTH(DU395),"")</f>
        <v/>
      </c>
      <c r="DR393" s="1059"/>
      <c r="DS393" s="1066">
        <f>COUNTA(AZ393:BE393)</f>
        <v>0</v>
      </c>
      <c r="DT393" s="1077" t="str">
        <f>IF(AND($AT393="改善予定",$DO393=2),"令和"&amp;$AZ393&amp;"年"&amp;$BC393&amp;"月1日","")</f>
        <v/>
      </c>
      <c r="DU393" s="1078" t="str">
        <f>IF(DT393="","0",DATEVALUE(DT393))</f>
        <v>0</v>
      </c>
      <c r="DV393" s="1077" t="str">
        <f>IF(AND($AT393="実施済",$DO393=2),"令和"&amp;$AZ393&amp;"年"&amp;$BC393&amp;"月1日","")</f>
        <v/>
      </c>
      <c r="DW393" s="1078" t="str">
        <f>IF(DV393="","0",DATEVALUE(DV393))</f>
        <v>0</v>
      </c>
      <c r="DX393" s="1066">
        <f>IF(OR(AW393="実施済",AW393="改善予定"),1,0)</f>
        <v>0</v>
      </c>
      <c r="DY393" s="1066">
        <f>IF(AND(AB386="有",DX393=1),1,0)</f>
        <v>0</v>
      </c>
      <c r="DZ393" s="1059"/>
      <c r="EA393" s="1059"/>
      <c r="EB393" s="1059"/>
      <c r="EC393" s="1079"/>
      <c r="ED393" s="1059"/>
      <c r="EE393" s="1059"/>
      <c r="EF393" s="1059"/>
      <c r="EG393" s="1059"/>
      <c r="EH393" s="1059"/>
      <c r="EI393" s="1058"/>
      <c r="EJ393" s="1058"/>
      <c r="EK393" s="1058"/>
      <c r="EL393" s="1058"/>
      <c r="EM393" s="1058"/>
      <c r="EN393" s="1058"/>
      <c r="EO393" s="1059"/>
      <c r="EP393" s="1059"/>
      <c r="EQ393" s="1059"/>
      <c r="ER393" s="1059"/>
      <c r="ES393" s="1059"/>
      <c r="ET393" s="1059"/>
      <c r="EU393" s="1059"/>
      <c r="EV393" s="1059"/>
      <c r="EW393" s="1059"/>
      <c r="EX393" s="1059"/>
      <c r="EY393" s="1059"/>
      <c r="EZ393" s="1059"/>
      <c r="FA393" s="1059"/>
      <c r="FB393" s="1059"/>
      <c r="FC393" s="1059"/>
      <c r="FD393" s="1059"/>
      <c r="FE393" s="1059"/>
      <c r="FF393" s="1059"/>
      <c r="FG393" s="1059"/>
      <c r="FH393" s="1059"/>
      <c r="FI393" s="1059"/>
      <c r="FJ393" s="1059"/>
      <c r="FK393" s="1059"/>
      <c r="FL393" s="1059"/>
      <c r="FM393" s="1059"/>
      <c r="FN393" s="1059"/>
      <c r="FO393" s="1059"/>
      <c r="FP393" s="1059"/>
      <c r="FQ393" s="1059"/>
      <c r="FR393" s="1068"/>
      <c r="FS393" s="1059"/>
      <c r="FT393" s="1059"/>
      <c r="FU393" s="1059"/>
      <c r="FV393" s="1059"/>
      <c r="FW393" s="1059"/>
      <c r="FX393" s="1059"/>
      <c r="FY393" s="1059"/>
      <c r="FZ393" s="1059"/>
      <c r="GA393" s="1059"/>
      <c r="GB393" s="1059"/>
      <c r="GC393" s="1059"/>
      <c r="GD393" s="1059"/>
      <c r="GE393" s="1059"/>
      <c r="GF393" s="1059"/>
      <c r="GG393" s="1059"/>
      <c r="GH393" s="1059"/>
    </row>
    <row r="394" spans="1:190" s="323" customFormat="1" ht="27" customHeight="1" thickBot="1" x14ac:dyDescent="0.2">
      <c r="A394" s="324"/>
      <c r="B394" s="331" t="s">
        <v>1387</v>
      </c>
      <c r="C394" s="1522"/>
      <c r="D394" s="1523"/>
      <c r="E394" s="1523"/>
      <c r="F394" s="1523"/>
      <c r="G394" s="1523"/>
      <c r="H394" s="1524"/>
      <c r="I394" s="1167"/>
      <c r="J394" s="332"/>
      <c r="K394" s="333"/>
      <c r="L394" s="333"/>
      <c r="M394" s="2328"/>
      <c r="N394" s="2314"/>
      <c r="O394" s="2315"/>
      <c r="P394" s="2235"/>
      <c r="Q394" s="2236"/>
      <c r="R394" s="2237"/>
      <c r="S394" s="2235"/>
      <c r="T394" s="2236"/>
      <c r="U394" s="2237"/>
      <c r="V394" s="2238"/>
      <c r="W394" s="2239"/>
      <c r="X394" s="2239"/>
      <c r="Y394" s="2239"/>
      <c r="Z394" s="2239"/>
      <c r="AA394" s="2239"/>
      <c r="AB394" s="2239"/>
      <c r="AC394" s="2239"/>
      <c r="AD394" s="2239"/>
      <c r="AE394" s="2239"/>
      <c r="AF394" s="2239"/>
      <c r="AG394" s="2239"/>
      <c r="AH394" s="2239"/>
      <c r="AI394" s="2239"/>
      <c r="AJ394" s="2239"/>
      <c r="AK394" s="2239"/>
      <c r="AL394" s="2239"/>
      <c r="AM394" s="2239"/>
      <c r="AN394" s="2239"/>
      <c r="AO394" s="2239"/>
      <c r="AP394" s="2239"/>
      <c r="AQ394" s="2239"/>
      <c r="AR394" s="2239"/>
      <c r="AS394" s="2240"/>
      <c r="AT394" s="2241"/>
      <c r="AU394" s="2242"/>
      <c r="AV394" s="2242"/>
      <c r="AW394" s="2242"/>
      <c r="AX394" s="2242"/>
      <c r="AY394" s="2243"/>
      <c r="AZ394" s="2244"/>
      <c r="BA394" s="2245"/>
      <c r="BB394" s="2245"/>
      <c r="BC394" s="2244"/>
      <c r="BD394" s="2244"/>
      <c r="BE394" s="2244"/>
      <c r="BF394" s="2277"/>
      <c r="BG394" s="2278"/>
      <c r="BH394" s="2278"/>
      <c r="BI394" s="2278"/>
      <c r="BJ394" s="2278"/>
      <c r="BK394" s="2278"/>
      <c r="BL394" s="2278"/>
      <c r="BM394" s="2278"/>
      <c r="BN394" s="2278"/>
      <c r="BO394" s="2278"/>
      <c r="BP394" s="2278"/>
      <c r="BQ394" s="2278"/>
      <c r="BR394" s="2278"/>
      <c r="BS394" s="2278"/>
      <c r="BT394" s="2279"/>
      <c r="BU394" s="481"/>
      <c r="BV394" s="482"/>
      <c r="BW394" s="482"/>
      <c r="BX394" s="482"/>
      <c r="BY394" s="482"/>
      <c r="BZ394" s="482"/>
      <c r="CA394" s="481"/>
      <c r="CB394" s="482"/>
      <c r="CC394" s="482"/>
      <c r="CD394" s="482"/>
      <c r="CE394" s="482"/>
      <c r="CF394" s="482"/>
      <c r="CG394" s="482"/>
      <c r="CH394" s="482"/>
      <c r="CI394" s="482"/>
      <c r="CJ394" s="482"/>
      <c r="CK394" s="482"/>
      <c r="CL394" s="482"/>
      <c r="CM394" s="482"/>
      <c r="CN394" s="482"/>
      <c r="CO394" s="482"/>
      <c r="CP394" s="482"/>
      <c r="CQ394" s="482"/>
      <c r="CR394" s="482"/>
      <c r="CS394" s="482"/>
      <c r="CT394" s="482"/>
      <c r="CU394" s="486"/>
      <c r="CV394" s="733"/>
      <c r="CW394" s="733"/>
      <c r="CX394" s="733"/>
      <c r="CY394" s="733"/>
      <c r="CZ394" s="733"/>
      <c r="DA394" s="733"/>
      <c r="DB394" s="733"/>
      <c r="DC394" s="733"/>
      <c r="DD394" s="733"/>
      <c r="DE394" s="733"/>
      <c r="DF394" s="733"/>
      <c r="DG394" s="733"/>
      <c r="DH394" s="733"/>
      <c r="DI394" s="733"/>
      <c r="DJ394" s="733"/>
      <c r="DK394" s="735"/>
      <c r="DL394" s="1064" t="str">
        <f>IF(AT394="予定なし",1,IF(OR(AT394="改善済",AT394="予定"),2,""))</f>
        <v/>
      </c>
      <c r="DM394" s="1074">
        <f>IF(AT394="改善予定",1,0)</f>
        <v>0</v>
      </c>
      <c r="DN394" s="1075">
        <f>COUNTA(P394:AY394)+COUNTA(BF394)</f>
        <v>0</v>
      </c>
      <c r="DO394" s="1081">
        <f>COUNTA(AZ394:BE394)</f>
        <v>0</v>
      </c>
      <c r="DP394" s="1065">
        <f>COUNTIF($AT394:$AY394,"実施済")</f>
        <v>0</v>
      </c>
      <c r="DQ394" s="1066">
        <f>COUNTIF($AT394:$AY394,"改善予定")</f>
        <v>0</v>
      </c>
      <c r="DR394" s="1067">
        <f>COUNTIF($AT394:$AY394,"予定なし")</f>
        <v>0</v>
      </c>
      <c r="DS394" s="1066">
        <f>COUNTA(AZ394:BE394)</f>
        <v>0</v>
      </c>
      <c r="DT394" s="1077" t="str">
        <f>IF(AND($AT394="改善予定",$DO394=2),"令和"&amp;$AZ394&amp;"年"&amp;$BC394&amp;"月1日","")</f>
        <v/>
      </c>
      <c r="DU394" s="1078" t="str">
        <f>IF(DT394="","0",DATEVALUE(DT394))</f>
        <v>0</v>
      </c>
      <c r="DV394" s="1077" t="str">
        <f>IF(AND($AT394="実施済",$DO394=2),"令和"&amp;$AZ394&amp;"年"&amp;$BC394&amp;"月1日","")</f>
        <v/>
      </c>
      <c r="DW394" s="1078" t="str">
        <f>IF(DV394="","0",DATEVALUE(DV394))</f>
        <v>0</v>
      </c>
      <c r="DX394" s="1066">
        <f>IF(OR(AW394="実施済",AW394="改善予定"),1,0)</f>
        <v>0</v>
      </c>
      <c r="DY394" s="1066">
        <f>IF(AND(AB390="有",DX394=1),1,0)</f>
        <v>0</v>
      </c>
      <c r="DZ394" s="1059"/>
      <c r="EA394" s="1059"/>
      <c r="EB394" s="1059"/>
      <c r="EC394" s="1079"/>
      <c r="ED394" s="1059"/>
      <c r="EE394" s="1059"/>
      <c r="EF394" s="1059"/>
      <c r="EG394" s="1059"/>
      <c r="EH394" s="1059"/>
      <c r="EI394" s="1058"/>
      <c r="EJ394" s="1058"/>
      <c r="EK394" s="1058"/>
      <c r="EL394" s="1058"/>
      <c r="EM394" s="1058"/>
      <c r="EN394" s="1058"/>
      <c r="EO394" s="1059"/>
      <c r="EP394" s="1059"/>
      <c r="EQ394" s="1059"/>
      <c r="ER394" s="1059"/>
      <c r="ES394" s="1059"/>
      <c r="ET394" s="1059"/>
      <c r="EU394" s="1059"/>
      <c r="EV394" s="1059"/>
      <c r="EW394" s="1059"/>
      <c r="EX394" s="1059"/>
      <c r="EY394" s="1059"/>
      <c r="EZ394" s="1059"/>
      <c r="FA394" s="1059"/>
      <c r="FB394" s="1059"/>
      <c r="FC394" s="1059"/>
      <c r="FD394" s="1059"/>
      <c r="FE394" s="1059"/>
      <c r="FF394" s="1059"/>
      <c r="FG394" s="1059"/>
      <c r="FH394" s="1059"/>
      <c r="FI394" s="1059"/>
      <c r="FJ394" s="1059"/>
      <c r="FK394" s="1059"/>
      <c r="FL394" s="1059"/>
      <c r="FM394" s="1059"/>
      <c r="FN394" s="1059"/>
      <c r="FO394" s="1059"/>
      <c r="FP394" s="1059"/>
      <c r="FQ394" s="1059"/>
      <c r="FR394" s="1068"/>
      <c r="FS394" s="1059"/>
      <c r="FT394" s="1059"/>
      <c r="FU394" s="1059"/>
      <c r="FV394" s="1059"/>
      <c r="FW394" s="1059"/>
      <c r="FX394" s="1059"/>
      <c r="FY394" s="1059"/>
      <c r="FZ394" s="1059"/>
      <c r="GA394" s="1059"/>
      <c r="GB394" s="1059"/>
      <c r="GC394" s="1059"/>
      <c r="GD394" s="1059"/>
      <c r="GE394" s="1059"/>
      <c r="GF394" s="1059"/>
      <c r="GG394" s="1059"/>
      <c r="GH394" s="1059"/>
    </row>
    <row r="395" spans="1:190" ht="15" hidden="1" customHeight="1" thickBot="1" x14ac:dyDescent="0.2">
      <c r="A395" s="335"/>
      <c r="B395" s="26"/>
      <c r="I395" s="1160"/>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11"/>
      <c r="BT395" s="11"/>
      <c r="BU395" s="11"/>
      <c r="BV395" s="37"/>
      <c r="BW395" s="37"/>
      <c r="CA395" s="392"/>
      <c r="CB395" s="392"/>
      <c r="CC395" s="392"/>
      <c r="CD395" s="392"/>
      <c r="CE395" s="392"/>
      <c r="CF395" s="392"/>
      <c r="CG395" s="392"/>
      <c r="CH395" s="392"/>
      <c r="CI395" s="392"/>
      <c r="CJ395" s="392"/>
      <c r="CK395" s="392"/>
      <c r="CL395" s="392"/>
      <c r="CM395" s="392"/>
      <c r="CN395" s="392"/>
      <c r="CO395" s="392"/>
      <c r="CP395" s="392"/>
      <c r="CQ395" s="392"/>
      <c r="CR395" s="392"/>
      <c r="CS395" s="392"/>
      <c r="CT395" s="392"/>
      <c r="CU395" s="392"/>
      <c r="CV395" s="729"/>
      <c r="CW395" s="729"/>
      <c r="CX395" s="729"/>
      <c r="CY395" s="729"/>
      <c r="CZ395" s="729"/>
      <c r="DA395" s="729"/>
      <c r="DB395" s="729"/>
      <c r="DC395" s="729"/>
      <c r="DD395" s="729"/>
      <c r="DE395" s="729"/>
      <c r="DF395" s="729"/>
      <c r="DG395" s="729"/>
      <c r="DH395" s="729"/>
      <c r="DI395" s="729"/>
      <c r="DJ395" s="729"/>
      <c r="DK395" s="729"/>
      <c r="DL395" s="962"/>
      <c r="DM395" s="963"/>
      <c r="DU395" s="1213" t="str">
        <f t="array" ref="DU395">INDEX(DU390:DU394,MATCH(MIN(ABS(DU390:DU394-$DP$4)),ABS(DU390:DU394-$DP$4),0))</f>
        <v>0</v>
      </c>
      <c r="DW395" s="1212" t="str">
        <f t="array" ref="DW395">INDEX(DW390:DW394,MATCH(MIN(ABS(DW390:DW394-$DP$4)),ABS(DW390:DW394-$DP$4),0))</f>
        <v>0</v>
      </c>
      <c r="FJ395" s="940"/>
      <c r="FK395" s="940"/>
      <c r="FL395" s="940"/>
      <c r="FM395" s="940"/>
      <c r="FN395" s="940"/>
      <c r="FO395" s="940"/>
      <c r="FP395" s="940"/>
      <c r="FQ395" s="940"/>
      <c r="FR395" s="940"/>
      <c r="FS395" s="940"/>
    </row>
    <row r="396" spans="1:190" ht="15" hidden="1" customHeight="1" x14ac:dyDescent="0.15">
      <c r="A396" s="335"/>
      <c r="B396" s="26"/>
      <c r="I396" s="1160"/>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11"/>
      <c r="BT396" s="11"/>
      <c r="BU396" s="11"/>
      <c r="BV396" s="37"/>
      <c r="BW396" s="37"/>
      <c r="CA396" s="392"/>
      <c r="CB396" s="392"/>
      <c r="CC396" s="392"/>
      <c r="CD396" s="392"/>
      <c r="CE396" s="392"/>
      <c r="CF396" s="392"/>
      <c r="CG396" s="392"/>
      <c r="CH396" s="392"/>
      <c r="CI396" s="392"/>
      <c r="CJ396" s="392"/>
      <c r="CK396" s="392"/>
      <c r="CL396" s="392"/>
      <c r="CM396" s="392"/>
      <c r="CN396" s="392"/>
      <c r="CO396" s="392"/>
      <c r="CP396" s="392"/>
      <c r="CQ396" s="392"/>
      <c r="CR396" s="392"/>
      <c r="CS396" s="392"/>
      <c r="CT396" s="392"/>
      <c r="CU396" s="392"/>
      <c r="CV396" s="729"/>
      <c r="CW396" s="729"/>
      <c r="CX396" s="729"/>
      <c r="CY396" s="729"/>
      <c r="CZ396" s="729"/>
      <c r="DA396" s="729"/>
      <c r="DB396" s="729"/>
      <c r="DC396" s="729"/>
      <c r="DD396" s="729"/>
      <c r="DE396" s="729"/>
      <c r="DF396" s="729"/>
      <c r="DG396" s="729"/>
      <c r="DH396" s="729"/>
      <c r="DI396" s="729"/>
      <c r="DJ396" s="729"/>
      <c r="DK396" s="729"/>
      <c r="DL396" s="962"/>
      <c r="DM396" s="963"/>
      <c r="FJ396" s="940"/>
      <c r="FK396" s="940"/>
      <c r="FL396" s="940"/>
      <c r="FM396" s="940"/>
      <c r="FN396" s="940"/>
      <c r="FO396" s="940"/>
      <c r="FP396" s="940"/>
      <c r="FQ396" s="940"/>
      <c r="FR396" s="940"/>
      <c r="FS396" s="940"/>
    </row>
    <row r="397" spans="1:190" ht="15" hidden="1" customHeight="1" thickBot="1" x14ac:dyDescent="0.2">
      <c r="A397" s="335"/>
      <c r="B397" s="26"/>
      <c r="I397" s="1160"/>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11"/>
      <c r="BS397" s="11"/>
      <c r="BT397" s="11"/>
      <c r="BU397" s="11"/>
      <c r="BV397" s="37"/>
      <c r="BW397" s="37"/>
      <c r="CA397" s="392"/>
      <c r="CB397" s="392"/>
      <c r="CC397" s="392"/>
      <c r="CD397" s="392"/>
      <c r="CE397" s="392"/>
      <c r="CF397" s="392"/>
      <c r="CG397" s="392"/>
      <c r="CH397" s="392"/>
      <c r="CI397" s="392"/>
      <c r="CJ397" s="392"/>
      <c r="CK397" s="392"/>
      <c r="CL397" s="392"/>
      <c r="CM397" s="392"/>
      <c r="CN397" s="392"/>
      <c r="CO397" s="392"/>
      <c r="CP397" s="392"/>
      <c r="CQ397" s="392"/>
      <c r="CR397" s="392"/>
      <c r="CS397" s="392"/>
      <c r="CT397" s="392"/>
      <c r="CU397" s="392"/>
      <c r="CV397" s="729"/>
      <c r="CW397" s="729"/>
      <c r="CX397" s="729"/>
      <c r="CY397" s="729"/>
      <c r="CZ397" s="729"/>
      <c r="DA397" s="729"/>
      <c r="DB397" s="729"/>
      <c r="DC397" s="729"/>
      <c r="DD397" s="729"/>
      <c r="DE397" s="729"/>
      <c r="DF397" s="729"/>
      <c r="DG397" s="729"/>
      <c r="DH397" s="729"/>
      <c r="DI397" s="729"/>
      <c r="DJ397" s="729"/>
      <c r="DK397" s="729"/>
      <c r="DL397" s="958"/>
      <c r="DM397" s="963"/>
      <c r="DN397" s="963"/>
      <c r="DO397" s="963"/>
      <c r="DP397" s="963"/>
      <c r="DQ397" s="963"/>
      <c r="DR397" s="963"/>
      <c r="DS397" s="963"/>
      <c r="DT397" s="963"/>
      <c r="DU397" s="963"/>
      <c r="DV397" s="963"/>
      <c r="DW397" s="963"/>
      <c r="DX397" s="963"/>
      <c r="DY397" s="963"/>
      <c r="DZ397" s="963"/>
      <c r="EA397" s="963"/>
      <c r="EB397" s="963"/>
      <c r="EC397" s="963"/>
      <c r="ED397" s="963"/>
      <c r="EE397" s="963"/>
      <c r="EF397" s="963"/>
      <c r="FJ397" s="940"/>
      <c r="FK397" s="940"/>
      <c r="FL397" s="940"/>
      <c r="FM397" s="940"/>
      <c r="FN397" s="940"/>
      <c r="FO397" s="940"/>
      <c r="FP397" s="940"/>
      <c r="FQ397" s="940"/>
      <c r="FR397" s="940"/>
      <c r="FS397" s="940"/>
    </row>
    <row r="398" spans="1:190" s="322" customFormat="1" ht="35.1" hidden="1" customHeight="1" x14ac:dyDescent="0.15">
      <c r="A398" s="317"/>
      <c r="B398" s="318"/>
      <c r="C398" s="319"/>
      <c r="D398" s="319"/>
      <c r="E398" s="319"/>
      <c r="F398" s="319"/>
      <c r="G398" s="319"/>
      <c r="H398" s="319"/>
      <c r="I398" s="1165"/>
      <c r="J398" s="2246" t="s">
        <v>1717</v>
      </c>
      <c r="K398" s="2247"/>
      <c r="L398" s="2247"/>
      <c r="M398" s="2247"/>
      <c r="N398" s="2247"/>
      <c r="O398" s="2247"/>
      <c r="P398" s="2247"/>
      <c r="Q398" s="2247"/>
      <c r="R398" s="2247"/>
      <c r="S398" s="2247"/>
      <c r="T398" s="2247"/>
      <c r="U398" s="2247"/>
      <c r="V398" s="2247"/>
      <c r="W398" s="2247"/>
      <c r="X398" s="2247"/>
      <c r="Y398" s="2247"/>
      <c r="Z398" s="2247"/>
      <c r="AA398" s="2247"/>
      <c r="AB398" s="2247"/>
      <c r="AC398" s="2247"/>
      <c r="AD398" s="2247"/>
      <c r="AE398" s="2247"/>
      <c r="AF398" s="2247"/>
      <c r="AG398" s="2247"/>
      <c r="AH398" s="2247"/>
      <c r="AI398" s="2247"/>
      <c r="AJ398" s="2247"/>
      <c r="AK398" s="320"/>
      <c r="AL398" s="321" t="s">
        <v>4012</v>
      </c>
      <c r="AM398" s="320"/>
      <c r="AN398" s="320"/>
      <c r="AO398" s="320"/>
      <c r="AP398" s="320"/>
      <c r="AQ398" s="320"/>
      <c r="AR398" s="320"/>
      <c r="AS398" s="320"/>
      <c r="AT398" s="320"/>
      <c r="AU398" s="320"/>
      <c r="AV398" s="320"/>
      <c r="AW398" s="320"/>
      <c r="AX398" s="320"/>
      <c r="AY398" s="320"/>
      <c r="AZ398" s="320"/>
      <c r="BA398" s="320"/>
      <c r="BB398" s="320"/>
      <c r="BC398" s="320"/>
      <c r="BD398" s="320"/>
      <c r="BE398" s="320"/>
      <c r="BF398" s="320"/>
      <c r="BG398" s="320"/>
      <c r="BH398" s="320"/>
      <c r="BI398" s="1143"/>
      <c r="BJ398" s="1143"/>
      <c r="BK398" s="2320" t="s">
        <v>1741</v>
      </c>
      <c r="BL398" s="2320"/>
      <c r="BM398" s="2320"/>
      <c r="BN398" s="2320"/>
      <c r="BO398" s="2320"/>
      <c r="BP398" s="2320"/>
      <c r="BQ398" s="2320"/>
      <c r="BR398" s="2320"/>
      <c r="BS398" s="2320"/>
      <c r="BT398" s="2320"/>
      <c r="BU398" s="477"/>
      <c r="BV398" s="478"/>
      <c r="BW398" s="478"/>
      <c r="BX398" s="478"/>
      <c r="BY398" s="2284" t="s">
        <v>3521</v>
      </c>
      <c r="BZ398" s="2285"/>
      <c r="CA398" s="2285"/>
      <c r="CB398" s="2285"/>
      <c r="CC398" s="2285"/>
      <c r="CD398" s="2285"/>
      <c r="CE398" s="2285"/>
      <c r="CF398" s="2285"/>
      <c r="CG398" s="2285"/>
      <c r="CH398" s="2285"/>
      <c r="CI398" s="2285"/>
      <c r="CJ398" s="2285"/>
      <c r="CK398" s="2285"/>
      <c r="CL398" s="2285"/>
      <c r="CM398" s="2285"/>
      <c r="CN398" s="478"/>
      <c r="CO398" s="478"/>
      <c r="CP398" s="478"/>
      <c r="CQ398" s="478"/>
      <c r="CR398" s="478"/>
      <c r="CS398" s="478"/>
      <c r="CT398" s="478"/>
      <c r="CU398" s="483"/>
      <c r="CV398" s="733"/>
      <c r="CW398" s="733"/>
      <c r="CX398" s="733"/>
      <c r="CY398" s="733"/>
      <c r="CZ398" s="733"/>
      <c r="DA398" s="733"/>
      <c r="DB398" s="733"/>
      <c r="DC398" s="733"/>
      <c r="DD398" s="733"/>
      <c r="DE398" s="733"/>
      <c r="DF398" s="733"/>
      <c r="DG398" s="733"/>
      <c r="DH398" s="733"/>
      <c r="DI398" s="733"/>
      <c r="DJ398" s="733"/>
      <c r="DK398" s="750"/>
      <c r="DL398" s="1056"/>
      <c r="DM398" s="963" t="s">
        <v>6010</v>
      </c>
      <c r="DN398" s="1058"/>
      <c r="DO398" s="1058"/>
      <c r="DP398" s="1058"/>
      <c r="DQ398" s="1058"/>
      <c r="DR398" s="1058"/>
      <c r="DS398" s="1058"/>
      <c r="DT398" s="1058"/>
      <c r="DU398" s="1211" t="str">
        <f>TEXT(DU395,"G/標準")</f>
        <v>0</v>
      </c>
      <c r="DV398" s="1057" t="s">
        <v>6025</v>
      </c>
      <c r="DW398" s="1058"/>
      <c r="DX398" s="1058"/>
      <c r="DY398" s="1058"/>
      <c r="DZ398" s="1058"/>
      <c r="EA398" s="1058"/>
      <c r="EB398" s="1058"/>
      <c r="EC398" s="1058"/>
      <c r="ED398" s="1058"/>
      <c r="EE398" s="1058"/>
      <c r="EF398" s="1058"/>
      <c r="EG398" s="1058"/>
      <c r="EH398" s="1058"/>
      <c r="EI398" s="1059"/>
      <c r="EJ398" s="1059"/>
      <c r="EK398" s="1059"/>
      <c r="EL398" s="1059"/>
      <c r="EM398" s="1059"/>
      <c r="EN398" s="1059"/>
      <c r="EO398" s="1058"/>
      <c r="EP398" s="1058"/>
      <c r="EQ398" s="1058"/>
      <c r="ER398" s="1058"/>
      <c r="ES398" s="1058"/>
      <c r="ET398" s="1058"/>
      <c r="EU398" s="1058"/>
      <c r="EV398" s="1058"/>
      <c r="EW398" s="1058"/>
      <c r="EX398" s="1058"/>
      <c r="EY398" s="1058"/>
      <c r="EZ398" s="1058"/>
      <c r="FA398" s="1058"/>
      <c r="FB398" s="1058"/>
      <c r="FC398" s="1058"/>
      <c r="FD398" s="1058"/>
      <c r="FE398" s="1058"/>
      <c r="FF398" s="1058"/>
      <c r="FG398" s="1058"/>
      <c r="FH398" s="1058"/>
      <c r="FI398" s="1058"/>
      <c r="FJ398" s="1058"/>
      <c r="FK398" s="1058"/>
      <c r="FL398" s="1058"/>
      <c r="FM398" s="1058"/>
      <c r="FN398" s="1058"/>
      <c r="FO398" s="1058"/>
      <c r="FP398" s="1058"/>
      <c r="FQ398" s="1058"/>
      <c r="FR398" s="1060"/>
      <c r="FS398" s="1058"/>
      <c r="FT398" s="1058"/>
      <c r="FU398" s="1058"/>
      <c r="FV398" s="1058"/>
      <c r="FW398" s="1058"/>
      <c r="FX398" s="1058"/>
      <c r="FY398" s="1058"/>
      <c r="FZ398" s="1058"/>
      <c r="GA398" s="1058"/>
      <c r="GB398" s="1058"/>
      <c r="GC398" s="1058"/>
      <c r="GD398" s="1058"/>
      <c r="GE398" s="1058"/>
      <c r="GF398" s="1058"/>
      <c r="GG398" s="1058"/>
      <c r="GH398" s="1058"/>
    </row>
    <row r="399" spans="1:190" s="323" customFormat="1" ht="27" hidden="1" customHeight="1" x14ac:dyDescent="0.15">
      <c r="A399" s="324"/>
      <c r="B399" s="318"/>
      <c r="C399" s="324"/>
      <c r="I399" s="1166"/>
      <c r="J399" s="325"/>
      <c r="K399" s="476"/>
      <c r="L399" s="476"/>
      <c r="M399" s="2287" t="s">
        <v>1365</v>
      </c>
      <c r="N399" s="2288"/>
      <c r="O399" s="2288"/>
      <c r="P399" s="2288"/>
      <c r="Q399" s="2288"/>
      <c r="R399" s="2288"/>
      <c r="S399" s="2288"/>
      <c r="T399" s="2288"/>
      <c r="U399" s="2288"/>
      <c r="V399" s="2288"/>
      <c r="W399" s="2288"/>
      <c r="X399" s="2288"/>
      <c r="Y399" s="2288"/>
      <c r="Z399" s="2288"/>
      <c r="AA399" s="2288"/>
      <c r="AB399" s="2289"/>
      <c r="AC399" s="2290"/>
      <c r="AD399" s="2291"/>
      <c r="AE399" s="334" t="str">
        <f>IF(AB399="","←どちらかは必ず選んでください。","")</f>
        <v>←どちらかは必ず選んでください。</v>
      </c>
      <c r="AF399" s="326"/>
      <c r="AG399" s="327"/>
      <c r="AH399" s="327"/>
      <c r="AI399" s="327"/>
      <c r="AJ399" s="327"/>
      <c r="AK399" s="327"/>
      <c r="AL399" s="327"/>
      <c r="AM399" s="327"/>
      <c r="AN399" s="327"/>
      <c r="AO399" s="327"/>
      <c r="AP399" s="327"/>
      <c r="AQ399" s="327"/>
      <c r="AR399" s="327"/>
      <c r="AS399" s="327"/>
      <c r="AT399" s="327"/>
      <c r="AU399" s="327"/>
      <c r="AV399" s="327"/>
      <c r="AW399" s="327"/>
      <c r="AX399" s="327"/>
      <c r="AY399" s="327"/>
      <c r="AZ399" s="327"/>
      <c r="BA399" s="327"/>
      <c r="BB399" s="327"/>
      <c r="BC399" s="327"/>
      <c r="BD399" s="327"/>
      <c r="BE399" s="327"/>
      <c r="BF399" s="327"/>
      <c r="BG399" s="327"/>
      <c r="BH399" s="327"/>
      <c r="BI399" s="327"/>
      <c r="BJ399" s="327"/>
      <c r="BK399" s="327"/>
      <c r="BL399" s="327"/>
      <c r="BM399" s="327"/>
      <c r="BN399" s="327"/>
      <c r="BO399" s="327"/>
      <c r="BP399" s="327"/>
      <c r="BQ399" s="327"/>
      <c r="BR399" s="327"/>
      <c r="BS399" s="327"/>
      <c r="BT399" s="327"/>
      <c r="BU399" s="479"/>
      <c r="BV399" s="479"/>
      <c r="BW399" s="479"/>
      <c r="BX399" s="479"/>
      <c r="BY399" s="2286"/>
      <c r="BZ399" s="2286"/>
      <c r="CA399" s="2286"/>
      <c r="CB399" s="2286"/>
      <c r="CC399" s="2286"/>
      <c r="CD399" s="2286"/>
      <c r="CE399" s="2286"/>
      <c r="CF399" s="2286"/>
      <c r="CG399" s="2286"/>
      <c r="CH399" s="2286"/>
      <c r="CI399" s="2286"/>
      <c r="CJ399" s="2286"/>
      <c r="CK399" s="2286"/>
      <c r="CL399" s="2286"/>
      <c r="CM399" s="2286"/>
      <c r="CN399" s="479"/>
      <c r="CO399" s="479"/>
      <c r="CP399" s="479"/>
      <c r="CQ399" s="479"/>
      <c r="CR399" s="479"/>
      <c r="CS399" s="479"/>
      <c r="CT399" s="479"/>
      <c r="CU399" s="484"/>
      <c r="CV399" s="732"/>
      <c r="CW399" s="732"/>
      <c r="CX399" s="732"/>
      <c r="CY399" s="732"/>
      <c r="CZ399" s="732"/>
      <c r="DA399" s="732"/>
      <c r="DB399" s="733"/>
      <c r="DC399" s="733"/>
      <c r="DD399" s="733"/>
      <c r="DE399" s="733"/>
      <c r="DF399" s="733"/>
      <c r="DG399" s="733"/>
      <c r="DH399" s="733"/>
      <c r="DI399" s="733"/>
      <c r="DJ399" s="733"/>
      <c r="DK399" s="734"/>
      <c r="DL399" s="1061"/>
      <c r="DM399" s="361" t="s">
        <v>6008</v>
      </c>
      <c r="DN399" s="1058"/>
      <c r="DO399" s="1058"/>
      <c r="DP399" s="1064" t="s">
        <v>647</v>
      </c>
      <c r="DQ399" s="1064" t="s">
        <v>1366</v>
      </c>
      <c r="DR399" s="1059"/>
      <c r="DS399" s="1064" t="s">
        <v>647</v>
      </c>
      <c r="DT399" s="1064" t="s">
        <v>1366</v>
      </c>
      <c r="DU399" s="1059"/>
      <c r="DV399" s="1059"/>
      <c r="DW399" s="1059"/>
      <c r="DX399" s="1059"/>
      <c r="DY399" s="1059"/>
      <c r="DZ399" s="1059"/>
      <c r="EA399" s="1059"/>
      <c r="EB399" s="1059"/>
      <c r="EC399" s="1059"/>
      <c r="ED399" s="1059"/>
      <c r="EE399" s="1059"/>
      <c r="EF399" s="1059"/>
      <c r="EG399" s="1059"/>
      <c r="EH399" s="1059"/>
      <c r="EI399" s="1059"/>
      <c r="EJ399" s="1059"/>
      <c r="EK399" s="1059"/>
      <c r="EL399" s="1059"/>
      <c r="EM399" s="1059"/>
      <c r="EN399" s="1059"/>
      <c r="EO399" s="1059"/>
      <c r="EP399" s="1059"/>
      <c r="EQ399" s="1059"/>
      <c r="ER399" s="1059"/>
      <c r="ES399" s="1059"/>
      <c r="ET399" s="1059"/>
      <c r="EU399" s="1059"/>
      <c r="EV399" s="1059"/>
      <c r="EW399" s="1059"/>
      <c r="EX399" s="1059"/>
      <c r="EY399" s="1059"/>
      <c r="EZ399" s="1059"/>
      <c r="FA399" s="1059"/>
      <c r="FB399" s="1059"/>
      <c r="FC399" s="1059"/>
      <c r="FD399" s="1059"/>
      <c r="FE399" s="1059"/>
      <c r="FF399" s="1059"/>
      <c r="FG399" s="1059"/>
      <c r="FH399" s="1059"/>
      <c r="FI399" s="1059"/>
      <c r="FJ399" s="1059"/>
      <c r="FK399" s="1059"/>
      <c r="FL399" s="1059"/>
      <c r="FM399" s="1059"/>
      <c r="FN399" s="1059"/>
      <c r="FO399" s="1059"/>
      <c r="FP399" s="1059"/>
      <c r="FQ399" s="1059"/>
      <c r="FR399" s="1068"/>
      <c r="FS399" s="1059"/>
      <c r="FT399" s="1059"/>
      <c r="FU399" s="1059"/>
      <c r="FV399" s="1059"/>
      <c r="FW399" s="1059"/>
      <c r="FX399" s="1059"/>
      <c r="FY399" s="1059"/>
      <c r="FZ399" s="1059"/>
      <c r="GA399" s="1059"/>
      <c r="GB399" s="1059"/>
      <c r="GC399" s="1059"/>
      <c r="GD399" s="1059"/>
      <c r="GE399" s="1059"/>
      <c r="GF399" s="1059"/>
      <c r="GG399" s="1059"/>
      <c r="GH399" s="1059"/>
    </row>
    <row r="400" spans="1:190" s="323" customFormat="1" ht="27" hidden="1" customHeight="1" x14ac:dyDescent="0.15">
      <c r="A400" s="324"/>
      <c r="B400" s="318"/>
      <c r="C400" s="324"/>
      <c r="I400" s="1166"/>
      <c r="J400" s="325"/>
      <c r="K400" s="476"/>
      <c r="L400" s="476"/>
      <c r="M400" s="2287" t="s">
        <v>1367</v>
      </c>
      <c r="N400" s="2288"/>
      <c r="O400" s="2288"/>
      <c r="P400" s="2288"/>
      <c r="Q400" s="2288"/>
      <c r="R400" s="2288"/>
      <c r="S400" s="2288"/>
      <c r="T400" s="2288"/>
      <c r="U400" s="2288"/>
      <c r="V400" s="2288"/>
      <c r="W400" s="2288"/>
      <c r="X400" s="2288"/>
      <c r="Y400" s="2288"/>
      <c r="Z400" s="2288"/>
      <c r="AA400" s="2288"/>
      <c r="AB400" s="2289"/>
      <c r="AC400" s="2290"/>
      <c r="AD400" s="2291"/>
      <c r="AE400" s="328"/>
      <c r="AF400" s="328"/>
      <c r="AG400" s="329"/>
      <c r="AH400" s="329"/>
      <c r="AI400" s="329"/>
      <c r="AJ400" s="329"/>
      <c r="AK400" s="329"/>
      <c r="AL400" s="329"/>
      <c r="AM400" s="329"/>
      <c r="AN400" s="329"/>
      <c r="AO400" s="329"/>
      <c r="AP400" s="329"/>
      <c r="AQ400" s="329"/>
      <c r="AR400" s="329"/>
      <c r="AS400" s="329"/>
      <c r="AT400" s="329"/>
      <c r="AU400" s="329"/>
      <c r="AV400" s="329"/>
      <c r="AW400" s="329"/>
      <c r="AX400" s="329"/>
      <c r="AY400" s="329"/>
      <c r="AZ400" s="329"/>
      <c r="BA400" s="329"/>
      <c r="BB400" s="329"/>
      <c r="BC400" s="329"/>
      <c r="BD400" s="329"/>
      <c r="BE400" s="329"/>
      <c r="BF400" s="329"/>
      <c r="BG400" s="329"/>
      <c r="BH400" s="476"/>
      <c r="BI400" s="476"/>
      <c r="BJ400" s="476"/>
      <c r="BK400" s="476"/>
      <c r="BL400" s="476"/>
      <c r="BM400" s="476"/>
      <c r="BN400" s="476"/>
      <c r="BO400" s="476"/>
      <c r="BP400" s="476"/>
      <c r="BQ400" s="476"/>
      <c r="BR400" s="476"/>
      <c r="BS400" s="476"/>
      <c r="BT400" s="476"/>
      <c r="BU400" s="479"/>
      <c r="BV400" s="479"/>
      <c r="BW400" s="479"/>
      <c r="BX400" s="479"/>
      <c r="BY400" s="2286"/>
      <c r="BZ400" s="2286"/>
      <c r="CA400" s="2286"/>
      <c r="CB400" s="2286"/>
      <c r="CC400" s="2286"/>
      <c r="CD400" s="2286"/>
      <c r="CE400" s="2286"/>
      <c r="CF400" s="2286"/>
      <c r="CG400" s="2286"/>
      <c r="CH400" s="2286"/>
      <c r="CI400" s="2286"/>
      <c r="CJ400" s="2286"/>
      <c r="CK400" s="2286"/>
      <c r="CL400" s="2286"/>
      <c r="CM400" s="2286"/>
      <c r="CN400" s="479"/>
      <c r="CO400" s="479"/>
      <c r="CP400" s="479"/>
      <c r="CQ400" s="479"/>
      <c r="CR400" s="479"/>
      <c r="CS400" s="479"/>
      <c r="CT400" s="479"/>
      <c r="CU400" s="484"/>
      <c r="CV400" s="732"/>
      <c r="CW400" s="732"/>
      <c r="CX400" s="732"/>
      <c r="CY400" s="732"/>
      <c r="CZ400" s="732"/>
      <c r="DA400" s="732"/>
      <c r="DB400" s="732"/>
      <c r="DC400" s="732"/>
      <c r="DD400" s="732"/>
      <c r="DE400" s="732"/>
      <c r="DF400" s="732"/>
      <c r="DG400" s="732"/>
      <c r="DH400" s="732"/>
      <c r="DI400" s="732"/>
      <c r="DJ400" s="732"/>
      <c r="DK400" s="735"/>
      <c r="DL400" s="1061"/>
      <c r="DM400" s="1204">
        <f>IF(AND(AB399="",AB400=""),1,0)</f>
        <v>1</v>
      </c>
      <c r="DN400" s="1058"/>
      <c r="DO400" s="1069" t="s">
        <v>1752</v>
      </c>
      <c r="DP400" s="1066" t="str">
        <f>IF($AB399="有","レ","")</f>
        <v/>
      </c>
      <c r="DQ400" s="1066" t="str">
        <f>IF($AB399="無","レ","")</f>
        <v/>
      </c>
      <c r="DR400" s="1059"/>
      <c r="DS400" s="1066" t="str">
        <f>IF(AB400="有","レ","")</f>
        <v/>
      </c>
      <c r="DT400" s="1066" t="str">
        <f>IF(AB400="無","レ","")</f>
        <v/>
      </c>
      <c r="DU400" s="1059"/>
      <c r="DV400" s="1059"/>
      <c r="DW400" s="1059"/>
      <c r="DX400" s="1059"/>
      <c r="DY400" s="1059"/>
      <c r="DZ400" s="1059"/>
      <c r="EA400" s="1059"/>
      <c r="EB400" s="1059"/>
      <c r="EC400" s="1059"/>
      <c r="ED400" s="1059"/>
      <c r="EE400" s="1059"/>
      <c r="EF400" s="1059"/>
      <c r="EG400" s="1059"/>
      <c r="EH400" s="1059"/>
      <c r="EI400" s="1059"/>
      <c r="EJ400" s="1059"/>
      <c r="EK400" s="1059"/>
      <c r="EL400" s="1059"/>
      <c r="EM400" s="1059"/>
      <c r="EN400" s="1059"/>
      <c r="EO400" s="1059"/>
      <c r="EP400" s="1059"/>
      <c r="EQ400" s="1059"/>
      <c r="ER400" s="1059"/>
      <c r="ES400" s="1059"/>
      <c r="ET400" s="1059"/>
      <c r="EU400" s="1059"/>
      <c r="EV400" s="1059"/>
      <c r="EW400" s="1059"/>
      <c r="EX400" s="1059"/>
      <c r="EY400" s="1059"/>
      <c r="EZ400" s="1059"/>
      <c r="FA400" s="1059"/>
      <c r="FB400" s="1059"/>
      <c r="FC400" s="1059"/>
      <c r="FD400" s="1059"/>
      <c r="FE400" s="1059"/>
      <c r="FF400" s="1059"/>
      <c r="FG400" s="1059"/>
      <c r="FH400" s="1059"/>
      <c r="FI400" s="1059"/>
      <c r="FJ400" s="1059"/>
      <c r="FK400" s="1059"/>
      <c r="FL400" s="1059"/>
      <c r="FM400" s="1059"/>
      <c r="FN400" s="1059"/>
      <c r="FO400" s="1059"/>
      <c r="FP400" s="1059"/>
      <c r="FQ400" s="1059"/>
      <c r="FR400" s="1068"/>
      <c r="FS400" s="1059"/>
      <c r="FT400" s="1059"/>
      <c r="FU400" s="1059"/>
      <c r="FV400" s="1059"/>
      <c r="FW400" s="1059"/>
      <c r="FX400" s="1059"/>
      <c r="FY400" s="1059"/>
      <c r="FZ400" s="1059"/>
      <c r="GA400" s="1059"/>
      <c r="GB400" s="1059"/>
      <c r="GC400" s="1059"/>
      <c r="GD400" s="1059"/>
      <c r="GE400" s="1059"/>
      <c r="GF400" s="1059"/>
      <c r="GG400" s="1059"/>
      <c r="GH400" s="1059"/>
    </row>
    <row r="401" spans="1:190" s="323" customFormat="1" ht="27" hidden="1" customHeight="1" x14ac:dyDescent="0.15">
      <c r="A401" s="324"/>
      <c r="B401" s="318"/>
      <c r="C401" s="330"/>
      <c r="D401" s="330"/>
      <c r="E401" s="330"/>
      <c r="F401" s="330"/>
      <c r="G401" s="330"/>
      <c r="H401" s="330"/>
      <c r="I401" s="1167"/>
      <c r="J401" s="325"/>
      <c r="K401" s="476"/>
      <c r="L401" s="476"/>
      <c r="M401" s="2292" t="s">
        <v>1368</v>
      </c>
      <c r="N401" s="2292"/>
      <c r="O401" s="2292"/>
      <c r="P401" s="2292"/>
      <c r="Q401" s="2292"/>
      <c r="R401" s="2292"/>
      <c r="S401" s="2292"/>
      <c r="T401" s="2292"/>
      <c r="U401" s="2293"/>
      <c r="V401" s="2294" t="s">
        <v>1369</v>
      </c>
      <c r="W401" s="2295"/>
      <c r="X401" s="2295"/>
      <c r="Y401" s="2295"/>
      <c r="Z401" s="2295"/>
      <c r="AA401" s="2295"/>
      <c r="AB401" s="2295"/>
      <c r="AC401" s="2295"/>
      <c r="AD401" s="2295"/>
      <c r="AE401" s="2295"/>
      <c r="AF401" s="2295"/>
      <c r="AG401" s="2296"/>
      <c r="AH401" s="2300" t="s">
        <v>1370</v>
      </c>
      <c r="AI401" s="2300"/>
      <c r="AJ401" s="2300"/>
      <c r="AK401" s="2300"/>
      <c r="AL401" s="2300"/>
      <c r="AM401" s="2300"/>
      <c r="AN401" s="2300"/>
      <c r="AO401" s="2300"/>
      <c r="AP401" s="2300"/>
      <c r="AQ401" s="2300"/>
      <c r="AR401" s="2300"/>
      <c r="AS401" s="2301"/>
      <c r="AT401" s="2304" t="s">
        <v>1371</v>
      </c>
      <c r="AU401" s="2300"/>
      <c r="AV401" s="2300"/>
      <c r="AW401" s="2300"/>
      <c r="AX401" s="2300"/>
      <c r="AY401" s="2301"/>
      <c r="AZ401" s="2306" t="s">
        <v>1372</v>
      </c>
      <c r="BA401" s="2292"/>
      <c r="BB401" s="2292"/>
      <c r="BC401" s="2292"/>
      <c r="BD401" s="2292"/>
      <c r="BE401" s="2293"/>
      <c r="BF401" s="2295" t="s">
        <v>1373</v>
      </c>
      <c r="BG401" s="2295"/>
      <c r="BH401" s="2295"/>
      <c r="BI401" s="2295"/>
      <c r="BJ401" s="2295"/>
      <c r="BK401" s="2295"/>
      <c r="BL401" s="2295"/>
      <c r="BM401" s="2295"/>
      <c r="BN401" s="2295"/>
      <c r="BO401" s="2295"/>
      <c r="BP401" s="2295"/>
      <c r="BQ401" s="2295"/>
      <c r="BR401" s="2295"/>
      <c r="BS401" s="2295"/>
      <c r="BT401" s="2295"/>
      <c r="BU401" s="479"/>
      <c r="BV401" s="480"/>
      <c r="BW401" s="480"/>
      <c r="BX401" s="480"/>
      <c r="BY401" s="480"/>
      <c r="BZ401" s="480"/>
      <c r="CA401" s="480"/>
      <c r="CB401" s="480"/>
      <c r="CC401" s="480"/>
      <c r="CD401" s="480"/>
      <c r="CE401" s="480"/>
      <c r="CF401" s="480"/>
      <c r="CG401" s="480"/>
      <c r="CH401" s="480"/>
      <c r="CI401" s="480"/>
      <c r="CJ401" s="480"/>
      <c r="CK401" s="480"/>
      <c r="CL401" s="480"/>
      <c r="CM401" s="480"/>
      <c r="CN401" s="480"/>
      <c r="CO401" s="480"/>
      <c r="CP401" s="480"/>
      <c r="CQ401" s="480"/>
      <c r="CR401" s="480"/>
      <c r="CS401" s="480"/>
      <c r="CT401" s="480"/>
      <c r="CU401" s="485"/>
      <c r="CV401" s="733"/>
      <c r="CW401" s="733"/>
      <c r="CX401" s="733"/>
      <c r="CY401" s="733"/>
      <c r="CZ401" s="733"/>
      <c r="DA401" s="733"/>
      <c r="DB401" s="733"/>
      <c r="DC401" s="733"/>
      <c r="DD401" s="733"/>
      <c r="DE401" s="733"/>
      <c r="DF401" s="733"/>
      <c r="DG401" s="733"/>
      <c r="DH401" s="733"/>
      <c r="DI401" s="733"/>
      <c r="DJ401" s="733"/>
      <c r="DK401" s="734"/>
      <c r="DL401" s="1061"/>
      <c r="DM401" s="1062"/>
      <c r="DN401" s="1070" t="s">
        <v>1374</v>
      </c>
      <c r="DO401" s="1071" t="str">
        <f>SUBSTITUTE(TRIM(V403&amp;"　"&amp;V404&amp;"　"&amp;V405&amp;"　"&amp;V406&amp;"　"&amp;V407),"　",",")</f>
        <v/>
      </c>
      <c r="DP401" s="1059" t="s">
        <v>1375</v>
      </c>
      <c r="DQ401" s="1059"/>
      <c r="DR401" s="1059"/>
      <c r="DS401" s="1059"/>
      <c r="DT401" s="1059" t="s">
        <v>626</v>
      </c>
      <c r="DU401" s="1059"/>
      <c r="DV401" s="1059" t="s">
        <v>1376</v>
      </c>
      <c r="DW401" s="1059"/>
      <c r="DX401" s="1059" t="s">
        <v>1377</v>
      </c>
      <c r="DY401" s="1059"/>
      <c r="DZ401" s="1071" t="str">
        <f>SUBSTITUTE(TRIM(BF403&amp;"　"&amp;BF404&amp;"　"&amp;BF405&amp;"　"&amp;BF406&amp;"　"&amp;BF407),"　",",")</f>
        <v/>
      </c>
      <c r="EA401" s="1059"/>
      <c r="EB401" s="1059"/>
      <c r="EC401" s="1059"/>
      <c r="ED401" s="1059"/>
      <c r="EE401" s="1059"/>
      <c r="EF401" s="1059"/>
      <c r="EG401" s="1059"/>
      <c r="EH401" s="1059"/>
      <c r="EI401" s="1059"/>
      <c r="EJ401" s="1059"/>
      <c r="EK401" s="1059"/>
      <c r="EL401" s="1059"/>
      <c r="EM401" s="1059"/>
      <c r="EN401" s="1059"/>
      <c r="EO401" s="1059"/>
      <c r="EP401" s="1059"/>
      <c r="EQ401" s="1059"/>
      <c r="ER401" s="1059"/>
      <c r="ES401" s="1059"/>
      <c r="ET401" s="1059"/>
      <c r="EU401" s="1059"/>
      <c r="EV401" s="1059"/>
      <c r="EW401" s="1059"/>
      <c r="EX401" s="1059"/>
      <c r="EY401" s="1059"/>
      <c r="EZ401" s="1059"/>
      <c r="FA401" s="1059"/>
      <c r="FB401" s="1059"/>
      <c r="FC401" s="1059"/>
      <c r="FD401" s="1059"/>
      <c r="FE401" s="1059"/>
      <c r="FF401" s="1059"/>
      <c r="FG401" s="1059"/>
      <c r="FH401" s="1059"/>
      <c r="FI401" s="1059"/>
      <c r="FJ401" s="1059"/>
      <c r="FK401" s="1059"/>
      <c r="FL401" s="1059"/>
      <c r="FM401" s="1059"/>
      <c r="FN401" s="1059"/>
      <c r="FO401" s="1059"/>
      <c r="FP401" s="1059"/>
      <c r="FQ401" s="1059"/>
      <c r="FR401" s="1068"/>
      <c r="FS401" s="1059"/>
      <c r="FT401" s="1059"/>
      <c r="FU401" s="1059"/>
      <c r="FV401" s="1059"/>
      <c r="FW401" s="1059"/>
      <c r="FX401" s="1059"/>
      <c r="FY401" s="1059"/>
      <c r="FZ401" s="1059"/>
      <c r="GA401" s="1059"/>
      <c r="GB401" s="1059"/>
      <c r="GC401" s="1059"/>
      <c r="GD401" s="1059"/>
      <c r="GE401" s="1059"/>
      <c r="GF401" s="1059"/>
      <c r="GG401" s="1059"/>
      <c r="GH401" s="1059"/>
    </row>
    <row r="402" spans="1:190" s="323" customFormat="1" ht="27" hidden="1" customHeight="1" thickBot="1" x14ac:dyDescent="0.2">
      <c r="A402" s="324"/>
      <c r="B402" s="318"/>
      <c r="C402" s="330"/>
      <c r="D402" s="330"/>
      <c r="E402" s="330"/>
      <c r="F402" s="330"/>
      <c r="G402" s="330"/>
      <c r="H402" s="330"/>
      <c r="I402" s="1167"/>
      <c r="J402" s="325"/>
      <c r="K402" s="476"/>
      <c r="L402" s="476"/>
      <c r="M402" s="2307" t="s">
        <v>2</v>
      </c>
      <c r="N402" s="2307"/>
      <c r="O402" s="2307"/>
      <c r="P402" s="2307"/>
      <c r="Q402" s="2307"/>
      <c r="R402" s="2308"/>
      <c r="S402" s="2298" t="s">
        <v>81</v>
      </c>
      <c r="T402" s="2298"/>
      <c r="U402" s="2298"/>
      <c r="V402" s="2297"/>
      <c r="W402" s="2298"/>
      <c r="X402" s="2298"/>
      <c r="Y402" s="2298"/>
      <c r="Z402" s="2298"/>
      <c r="AA402" s="2298"/>
      <c r="AB402" s="2298"/>
      <c r="AC402" s="2298"/>
      <c r="AD402" s="2298"/>
      <c r="AE402" s="2298"/>
      <c r="AF402" s="2298"/>
      <c r="AG402" s="2299"/>
      <c r="AH402" s="2302"/>
      <c r="AI402" s="2302"/>
      <c r="AJ402" s="2302"/>
      <c r="AK402" s="2302"/>
      <c r="AL402" s="2302"/>
      <c r="AM402" s="2302"/>
      <c r="AN402" s="2302"/>
      <c r="AO402" s="2302"/>
      <c r="AP402" s="2302"/>
      <c r="AQ402" s="2302"/>
      <c r="AR402" s="2302"/>
      <c r="AS402" s="2303"/>
      <c r="AT402" s="2305"/>
      <c r="AU402" s="2302"/>
      <c r="AV402" s="2302"/>
      <c r="AW402" s="2302"/>
      <c r="AX402" s="2302"/>
      <c r="AY402" s="2303"/>
      <c r="AZ402" s="2309" t="s">
        <v>1378</v>
      </c>
      <c r="BA402" s="2309"/>
      <c r="BB402" s="2310"/>
      <c r="BC402" s="2311" t="s">
        <v>81</v>
      </c>
      <c r="BD402" s="2311"/>
      <c r="BE402" s="2312"/>
      <c r="BF402" s="2298"/>
      <c r="BG402" s="2298"/>
      <c r="BH402" s="2298"/>
      <c r="BI402" s="2298"/>
      <c r="BJ402" s="2298"/>
      <c r="BK402" s="2298"/>
      <c r="BL402" s="2298"/>
      <c r="BM402" s="2298"/>
      <c r="BN402" s="2298"/>
      <c r="BO402" s="2298"/>
      <c r="BP402" s="2298"/>
      <c r="BQ402" s="2298"/>
      <c r="BR402" s="2298"/>
      <c r="BS402" s="2298"/>
      <c r="BT402" s="2298"/>
      <c r="BU402" s="479"/>
      <c r="BV402" s="480"/>
      <c r="BW402" s="480"/>
      <c r="BX402" s="480"/>
      <c r="BY402" s="480"/>
      <c r="BZ402" s="480"/>
      <c r="CA402" s="480"/>
      <c r="CB402" s="480"/>
      <c r="CC402" s="480"/>
      <c r="CD402" s="480"/>
      <c r="CE402" s="480"/>
      <c r="CF402" s="480"/>
      <c r="CG402" s="480"/>
      <c r="CH402" s="480"/>
      <c r="CI402" s="480"/>
      <c r="CJ402" s="480"/>
      <c r="CK402" s="480"/>
      <c r="CL402" s="480"/>
      <c r="CM402" s="480"/>
      <c r="CN402" s="480"/>
      <c r="CO402" s="480"/>
      <c r="CP402" s="480"/>
      <c r="CQ402" s="480"/>
      <c r="CR402" s="480"/>
      <c r="CS402" s="480"/>
      <c r="CT402" s="480"/>
      <c r="CU402" s="485"/>
      <c r="CV402" s="733"/>
      <c r="CW402" s="733"/>
      <c r="CX402" s="733"/>
      <c r="CY402" s="733"/>
      <c r="CZ402" s="733"/>
      <c r="DA402" s="733"/>
      <c r="DB402" s="733"/>
      <c r="DC402" s="733"/>
      <c r="DD402" s="733"/>
      <c r="DE402" s="733"/>
      <c r="DF402" s="733"/>
      <c r="DG402" s="733"/>
      <c r="DH402" s="733"/>
      <c r="DI402" s="733"/>
      <c r="DJ402" s="733"/>
      <c r="DK402" s="734"/>
      <c r="DL402" s="1061" t="s">
        <v>1731</v>
      </c>
      <c r="DM402" s="1062" t="s">
        <v>1379</v>
      </c>
      <c r="DN402" s="1070" t="s">
        <v>139</v>
      </c>
      <c r="DO402" s="1059" t="s">
        <v>1380</v>
      </c>
      <c r="DP402" s="1064" t="s">
        <v>1381</v>
      </c>
      <c r="DQ402" s="1064" t="s">
        <v>626</v>
      </c>
      <c r="DR402" s="1064" t="s">
        <v>635</v>
      </c>
      <c r="DS402" s="1072" t="s">
        <v>1382</v>
      </c>
      <c r="DT402" s="1073" t="s">
        <v>1383</v>
      </c>
      <c r="DU402" s="1064" t="s">
        <v>1384</v>
      </c>
      <c r="DV402" s="1073" t="s">
        <v>1383</v>
      </c>
      <c r="DW402" s="1064" t="s">
        <v>1384</v>
      </c>
      <c r="DX402" s="1064" t="s">
        <v>1385</v>
      </c>
      <c r="DY402" s="1064" t="s">
        <v>1386</v>
      </c>
      <c r="DZ402" s="1059"/>
      <c r="EA402" s="1059"/>
      <c r="EB402" s="1059"/>
      <c r="EC402" s="1059"/>
      <c r="ED402" s="1059"/>
      <c r="EE402" s="1059"/>
      <c r="EF402" s="1059"/>
      <c r="EG402" s="1059"/>
      <c r="EH402" s="1059"/>
      <c r="EI402" s="1059"/>
      <c r="EJ402" s="1059"/>
      <c r="EK402" s="1059"/>
      <c r="EL402" s="1059"/>
      <c r="EM402" s="1059"/>
      <c r="EN402" s="1059"/>
      <c r="EO402" s="1059"/>
      <c r="EP402" s="1059"/>
      <c r="EQ402" s="1059"/>
      <c r="ER402" s="1059"/>
      <c r="ES402" s="1059"/>
      <c r="ET402" s="1059"/>
      <c r="EU402" s="1059"/>
      <c r="EV402" s="1059"/>
      <c r="EW402" s="1059"/>
      <c r="EX402" s="1059"/>
      <c r="EY402" s="1059"/>
      <c r="EZ402" s="1059"/>
      <c r="FA402" s="1059"/>
      <c r="FB402" s="1059"/>
      <c r="FC402" s="1059"/>
      <c r="FD402" s="1059"/>
      <c r="FE402" s="1059"/>
      <c r="FF402" s="1059"/>
      <c r="FG402" s="1059"/>
      <c r="FH402" s="1059"/>
      <c r="FI402" s="1059"/>
      <c r="FJ402" s="1059"/>
      <c r="FK402" s="1059"/>
      <c r="FL402" s="1059"/>
      <c r="FM402" s="1059"/>
      <c r="FN402" s="1059"/>
      <c r="FO402" s="1059"/>
      <c r="FP402" s="1059"/>
      <c r="FQ402" s="1059"/>
      <c r="FR402" s="1068"/>
      <c r="FS402" s="1059"/>
      <c r="FT402" s="1059"/>
      <c r="FU402" s="1059"/>
      <c r="FV402" s="1059"/>
      <c r="FW402" s="1059"/>
      <c r="FX402" s="1059"/>
      <c r="FY402" s="1059"/>
      <c r="FZ402" s="1059"/>
      <c r="GA402" s="1059"/>
      <c r="GB402" s="1059"/>
      <c r="GC402" s="1059"/>
      <c r="GD402" s="1059"/>
      <c r="GE402" s="1059"/>
      <c r="GF402" s="1059"/>
      <c r="GG402" s="1059"/>
      <c r="GH402" s="1059"/>
    </row>
    <row r="403" spans="1:190" s="323" customFormat="1" ht="27" hidden="1" customHeight="1" x14ac:dyDescent="0.15">
      <c r="A403" s="324"/>
      <c r="B403" s="331" t="s">
        <v>1387</v>
      </c>
      <c r="C403" s="330"/>
      <c r="D403" s="330"/>
      <c r="E403" s="330"/>
      <c r="F403" s="330"/>
      <c r="G403" s="330"/>
      <c r="H403" s="330"/>
      <c r="I403" s="1167"/>
      <c r="J403" s="325"/>
      <c r="K403" s="476"/>
      <c r="L403" s="476"/>
      <c r="M403" s="2248"/>
      <c r="N403" s="2249"/>
      <c r="O403" s="2250"/>
      <c r="P403" s="2251"/>
      <c r="Q403" s="2252"/>
      <c r="R403" s="2253"/>
      <c r="S403" s="2251"/>
      <c r="T403" s="2252"/>
      <c r="U403" s="2253"/>
      <c r="V403" s="2230"/>
      <c r="W403" s="2231"/>
      <c r="X403" s="2231"/>
      <c r="Y403" s="2231"/>
      <c r="Z403" s="2231"/>
      <c r="AA403" s="2231"/>
      <c r="AB403" s="2231"/>
      <c r="AC403" s="2231"/>
      <c r="AD403" s="2231"/>
      <c r="AE403" s="2231"/>
      <c r="AF403" s="2231"/>
      <c r="AG403" s="2231"/>
      <c r="AH403" s="2231"/>
      <c r="AI403" s="2231"/>
      <c r="AJ403" s="2231"/>
      <c r="AK403" s="2231"/>
      <c r="AL403" s="2231"/>
      <c r="AM403" s="2231"/>
      <c r="AN403" s="2231"/>
      <c r="AO403" s="2231"/>
      <c r="AP403" s="2231"/>
      <c r="AQ403" s="2231"/>
      <c r="AR403" s="2231"/>
      <c r="AS403" s="2262"/>
      <c r="AT403" s="2263"/>
      <c r="AU403" s="2264"/>
      <c r="AV403" s="2264"/>
      <c r="AW403" s="2264"/>
      <c r="AX403" s="2264"/>
      <c r="AY403" s="2265"/>
      <c r="AZ403" s="2260"/>
      <c r="BA403" s="2261"/>
      <c r="BB403" s="2261"/>
      <c r="BC403" s="2260"/>
      <c r="BD403" s="2260"/>
      <c r="BE403" s="2260"/>
      <c r="BF403" s="2230"/>
      <c r="BG403" s="2231"/>
      <c r="BH403" s="2231"/>
      <c r="BI403" s="2231"/>
      <c r="BJ403" s="2231"/>
      <c r="BK403" s="2231"/>
      <c r="BL403" s="2231"/>
      <c r="BM403" s="2231"/>
      <c r="BN403" s="2231"/>
      <c r="BO403" s="2231"/>
      <c r="BP403" s="2231"/>
      <c r="BQ403" s="2231"/>
      <c r="BR403" s="2231"/>
      <c r="BS403" s="2231"/>
      <c r="BT403" s="2262"/>
      <c r="BU403" s="479"/>
      <c r="BV403" s="480"/>
      <c r="BW403" s="480"/>
      <c r="BX403" s="480"/>
      <c r="BY403" s="480"/>
      <c r="BZ403" s="480"/>
      <c r="CA403" s="479"/>
      <c r="CB403" s="480"/>
      <c r="CC403" s="480"/>
      <c r="CD403" s="480"/>
      <c r="CE403" s="480"/>
      <c r="CF403" s="480"/>
      <c r="CG403" s="480"/>
      <c r="CH403" s="480"/>
      <c r="CI403" s="480"/>
      <c r="CJ403" s="480"/>
      <c r="CK403" s="480"/>
      <c r="CL403" s="480"/>
      <c r="CM403" s="480"/>
      <c r="CN403" s="480"/>
      <c r="CO403" s="480"/>
      <c r="CP403" s="480"/>
      <c r="CQ403" s="480"/>
      <c r="CR403" s="480"/>
      <c r="CS403" s="480"/>
      <c r="CT403" s="480"/>
      <c r="CU403" s="485"/>
      <c r="CV403" s="733"/>
      <c r="CW403" s="733"/>
      <c r="CX403" s="733"/>
      <c r="CY403" s="733"/>
      <c r="CZ403" s="733"/>
      <c r="DA403" s="733"/>
      <c r="DB403" s="733"/>
      <c r="DC403" s="733"/>
      <c r="DD403" s="733"/>
      <c r="DE403" s="733"/>
      <c r="DF403" s="733"/>
      <c r="DG403" s="733"/>
      <c r="DH403" s="733"/>
      <c r="DI403" s="733"/>
      <c r="DJ403" s="733"/>
      <c r="DK403" s="735"/>
      <c r="DL403" s="1064" t="str">
        <f>IF(AT403="予定なし",1,IF(OR(AT403="改善済",AT403="予定"),2,""))</f>
        <v/>
      </c>
      <c r="DM403" s="1074">
        <f>IF(AT403="改善予定",1,0)</f>
        <v>0</v>
      </c>
      <c r="DN403" s="1075">
        <f>COUNTA(P403:AY403)+COUNTA(BF403)</f>
        <v>0</v>
      </c>
      <c r="DO403" s="1081">
        <f>COUNTA(AZ403:BE403)</f>
        <v>0</v>
      </c>
      <c r="DP403" s="1065">
        <f>COUNTIF($AT403:$AY406,"実施済")</f>
        <v>0</v>
      </c>
      <c r="DQ403" s="1066">
        <f>COUNTIF($AT403:$AY406,"改善予定")</f>
        <v>0</v>
      </c>
      <c r="DR403" s="1067">
        <f>COUNTIF($AT403:$AY406,"予定なし")</f>
        <v>0</v>
      </c>
      <c r="DS403" s="1066">
        <f>COUNTA(AZ403:BE403)</f>
        <v>0</v>
      </c>
      <c r="DT403" s="1077" t="str">
        <f>IF(AND($AT403="改善予定",$DO403=2),"令和"&amp;$AZ403&amp;"年"&amp;$BC403&amp;"月1日","")</f>
        <v/>
      </c>
      <c r="DU403" s="1078" t="str">
        <f>IF(DT403="","0",DATEVALUE(DT403))</f>
        <v>0</v>
      </c>
      <c r="DV403" s="1077" t="str">
        <f>IF(AND($AT403="実施済",$DO403=2),"令和"&amp;$AZ403&amp;"年"&amp;$BC403&amp;"月1日","")</f>
        <v/>
      </c>
      <c r="DW403" s="1078" t="str">
        <f>IF(DV403="","0",DATEVALUE(DV403))</f>
        <v>0</v>
      </c>
      <c r="DX403" s="1066">
        <f>IF(OR(AW403="実施済",AW403="改善予定"),1,0)</f>
        <v>0</v>
      </c>
      <c r="DY403" s="1066">
        <f>IF(AND(AB399="有",DX403=1),1,0)</f>
        <v>0</v>
      </c>
      <c r="DZ403" s="1059"/>
      <c r="EA403" s="1059"/>
      <c r="EB403" s="1059"/>
      <c r="EC403" s="1079"/>
      <c r="ED403" s="1059"/>
      <c r="EE403" s="1059"/>
      <c r="EF403" s="1059"/>
      <c r="EG403" s="1059"/>
      <c r="EH403" s="1059"/>
      <c r="EI403" s="1058"/>
      <c r="EJ403" s="1058"/>
      <c r="EK403" s="1058"/>
      <c r="EL403" s="1058"/>
      <c r="EM403" s="1058"/>
      <c r="EN403" s="1058"/>
      <c r="EO403" s="1059"/>
      <c r="EP403" s="1059"/>
      <c r="EQ403" s="1059"/>
      <c r="ER403" s="1059"/>
      <c r="ES403" s="1059"/>
      <c r="ET403" s="1059"/>
      <c r="EU403" s="1059"/>
      <c r="EV403" s="1059"/>
      <c r="EW403" s="1059"/>
      <c r="EX403" s="1059"/>
      <c r="EY403" s="1059"/>
      <c r="EZ403" s="1059"/>
      <c r="FA403" s="1059"/>
      <c r="FB403" s="1059"/>
      <c r="FC403" s="1059"/>
      <c r="FD403" s="1059"/>
      <c r="FE403" s="1059"/>
      <c r="FF403" s="1059"/>
      <c r="FG403" s="1059"/>
      <c r="FH403" s="1059"/>
      <c r="FI403" s="1059"/>
      <c r="FJ403" s="1059"/>
      <c r="FK403" s="1059"/>
      <c r="FL403" s="1059"/>
      <c r="FM403" s="1059"/>
      <c r="FN403" s="1059"/>
      <c r="FO403" s="1059"/>
      <c r="FP403" s="1059"/>
      <c r="FQ403" s="1059"/>
      <c r="FR403" s="1068"/>
      <c r="FS403" s="1059"/>
      <c r="FT403" s="1059"/>
      <c r="FU403" s="1059"/>
      <c r="FV403" s="1059"/>
      <c r="FW403" s="1059"/>
      <c r="FX403" s="1059"/>
      <c r="FY403" s="1059"/>
      <c r="FZ403" s="1059"/>
      <c r="GA403" s="1059"/>
      <c r="GB403" s="1059"/>
      <c r="GC403" s="1059"/>
      <c r="GD403" s="1059"/>
      <c r="GE403" s="1059"/>
      <c r="GF403" s="1059"/>
      <c r="GG403" s="1059"/>
      <c r="GH403" s="1059"/>
    </row>
    <row r="404" spans="1:190" s="323" customFormat="1" ht="27" hidden="1" customHeight="1" x14ac:dyDescent="0.15">
      <c r="A404" s="324"/>
      <c r="B404" s="331" t="s">
        <v>1388</v>
      </c>
      <c r="C404" s="330"/>
      <c r="D404" s="330"/>
      <c r="E404" s="330"/>
      <c r="F404" s="330"/>
      <c r="G404" s="330"/>
      <c r="H404" s="330"/>
      <c r="I404" s="1167"/>
      <c r="J404" s="325"/>
      <c r="K404" s="476"/>
      <c r="L404" s="476"/>
      <c r="M404" s="2280"/>
      <c r="N404" s="2211"/>
      <c r="O404" s="2212"/>
      <c r="P404" s="2213"/>
      <c r="Q404" s="2214"/>
      <c r="R404" s="2215"/>
      <c r="S404" s="2213"/>
      <c r="T404" s="2214"/>
      <c r="U404" s="2215"/>
      <c r="V404" s="2207"/>
      <c r="W404" s="2208"/>
      <c r="X404" s="2208"/>
      <c r="Y404" s="2208"/>
      <c r="Z404" s="2208"/>
      <c r="AA404" s="2208"/>
      <c r="AB404" s="2208"/>
      <c r="AC404" s="2208"/>
      <c r="AD404" s="2208"/>
      <c r="AE404" s="2208"/>
      <c r="AF404" s="2208"/>
      <c r="AG404" s="2208"/>
      <c r="AH404" s="2208"/>
      <c r="AI404" s="2208"/>
      <c r="AJ404" s="2208"/>
      <c r="AK404" s="2208"/>
      <c r="AL404" s="2208"/>
      <c r="AM404" s="2208"/>
      <c r="AN404" s="2208"/>
      <c r="AO404" s="2208"/>
      <c r="AP404" s="2208"/>
      <c r="AQ404" s="2208"/>
      <c r="AR404" s="2208"/>
      <c r="AS404" s="2209"/>
      <c r="AT404" s="2216"/>
      <c r="AU404" s="2217"/>
      <c r="AV404" s="2217"/>
      <c r="AW404" s="2217"/>
      <c r="AX404" s="2217"/>
      <c r="AY404" s="2218"/>
      <c r="AZ404" s="2206"/>
      <c r="BA404" s="2219"/>
      <c r="BB404" s="2219"/>
      <c r="BC404" s="2206"/>
      <c r="BD404" s="2206"/>
      <c r="BE404" s="2206"/>
      <c r="BF404" s="2207"/>
      <c r="BG404" s="2208"/>
      <c r="BH404" s="2208"/>
      <c r="BI404" s="2208"/>
      <c r="BJ404" s="2208"/>
      <c r="BK404" s="2208"/>
      <c r="BL404" s="2208"/>
      <c r="BM404" s="2208"/>
      <c r="BN404" s="2208"/>
      <c r="BO404" s="2208"/>
      <c r="BP404" s="2208"/>
      <c r="BQ404" s="2208"/>
      <c r="BR404" s="2208"/>
      <c r="BS404" s="2208"/>
      <c r="BT404" s="2209"/>
      <c r="BU404" s="479"/>
      <c r="BV404" s="480"/>
      <c r="BW404" s="480"/>
      <c r="BX404" s="480"/>
      <c r="BY404" s="480"/>
      <c r="BZ404" s="480"/>
      <c r="CA404" s="479"/>
      <c r="CB404" s="480"/>
      <c r="CC404" s="480"/>
      <c r="CD404" s="480"/>
      <c r="CE404" s="480"/>
      <c r="CF404" s="480"/>
      <c r="CG404" s="480"/>
      <c r="CH404" s="480"/>
      <c r="CI404" s="480"/>
      <c r="CJ404" s="480"/>
      <c r="CK404" s="480"/>
      <c r="CL404" s="480"/>
      <c r="CM404" s="480"/>
      <c r="CN404" s="480"/>
      <c r="CO404" s="480"/>
      <c r="CP404" s="480"/>
      <c r="CQ404" s="480"/>
      <c r="CR404" s="480"/>
      <c r="CS404" s="480"/>
      <c r="CT404" s="480"/>
      <c r="CU404" s="485"/>
      <c r="CV404" s="733"/>
      <c r="CW404" s="733"/>
      <c r="CX404" s="733"/>
      <c r="CY404" s="733"/>
      <c r="CZ404" s="733"/>
      <c r="DA404" s="733"/>
      <c r="DB404" s="733"/>
      <c r="DC404" s="733"/>
      <c r="DD404" s="733"/>
      <c r="DE404" s="733"/>
      <c r="DF404" s="733"/>
      <c r="DG404" s="733"/>
      <c r="DH404" s="733"/>
      <c r="DI404" s="733"/>
      <c r="DJ404" s="733"/>
      <c r="DK404" s="734"/>
      <c r="DL404" s="1064" t="str">
        <f>IF(AT404="予定なし",1,IF(OR(AT404="改善済",AT404="予定"),2,""))</f>
        <v/>
      </c>
      <c r="DM404" s="1074">
        <f>IF(AT404="改善予定",1,0)</f>
        <v>0</v>
      </c>
      <c r="DN404" s="1080">
        <f>COUNTA(P404:AY404)+COUNTA(BF404)</f>
        <v>0</v>
      </c>
      <c r="DO404" s="1081">
        <f>COUNTA(AZ404:BE404)</f>
        <v>0</v>
      </c>
      <c r="DP404" s="1065" t="str">
        <f>IF(AND(DP403&gt;0,DQ403=0),"レ","")</f>
        <v/>
      </c>
      <c r="DQ404" s="1066" t="str">
        <f>IF(DQ403&gt;0,"レ","")</f>
        <v/>
      </c>
      <c r="DR404" s="1067" t="str">
        <f>IF(AND(DP403=0,DQ403=0,DR403&gt;0),"レ","")</f>
        <v/>
      </c>
      <c r="DS404" s="1066">
        <f>COUNTA(AZ404:BE404)</f>
        <v>0</v>
      </c>
      <c r="DT404" s="1077" t="str">
        <f>IF(AND($AT404="改善予定",$DO404=2),"令和"&amp;$AZ404&amp;"年"&amp;$BC404&amp;"月1日","")</f>
        <v/>
      </c>
      <c r="DU404" s="1078" t="str">
        <f>IF(DT404="","0",DATEVALUE(DT404))</f>
        <v>0</v>
      </c>
      <c r="DV404" s="1077" t="str">
        <f>IF(AND($AT404="実施済",$DO404=2),"令和"&amp;$AZ404&amp;"年"&amp;$BC404&amp;"月1日","")</f>
        <v/>
      </c>
      <c r="DW404" s="1078" t="str">
        <f>IF(DV404="","0",DATEVALUE(DV404))</f>
        <v>0</v>
      </c>
      <c r="DX404" s="1066">
        <f>IF(OR(AW404="実施済",AW404="改善予定"),1,0)</f>
        <v>0</v>
      </c>
      <c r="DY404" s="1066">
        <f>IF(AND(AB399="有",DX404=1),1,0)</f>
        <v>0</v>
      </c>
      <c r="DZ404" s="1059"/>
      <c r="EA404" s="1059"/>
      <c r="EB404" s="1059"/>
      <c r="EC404" s="1079"/>
      <c r="ED404" s="1059"/>
      <c r="EE404" s="1059"/>
      <c r="EF404" s="1059"/>
      <c r="EG404" s="1059"/>
      <c r="EH404" s="1059"/>
      <c r="EI404" s="1058"/>
      <c r="EJ404" s="1058"/>
      <c r="EK404" s="1058"/>
      <c r="EL404" s="1058"/>
      <c r="EM404" s="1058"/>
      <c r="EN404" s="1058"/>
      <c r="EO404" s="1059"/>
      <c r="EP404" s="1059"/>
      <c r="EQ404" s="1059"/>
      <c r="ER404" s="1059"/>
      <c r="ES404" s="1059"/>
      <c r="ET404" s="1059"/>
      <c r="EU404" s="1059"/>
      <c r="EV404" s="1059"/>
      <c r="EW404" s="1059"/>
      <c r="EX404" s="1059"/>
      <c r="EY404" s="1059"/>
      <c r="EZ404" s="1059"/>
      <c r="FA404" s="1059"/>
      <c r="FB404" s="1059"/>
      <c r="FC404" s="1059"/>
      <c r="FD404" s="1059"/>
      <c r="FE404" s="1059"/>
      <c r="FF404" s="1059"/>
      <c r="FG404" s="1059"/>
      <c r="FH404" s="1059"/>
      <c r="FI404" s="1059"/>
      <c r="FJ404" s="1059"/>
      <c r="FK404" s="1059"/>
      <c r="FL404" s="1059"/>
      <c r="FM404" s="1059"/>
      <c r="FN404" s="1059"/>
      <c r="FO404" s="1059"/>
      <c r="FP404" s="1059"/>
      <c r="FQ404" s="1059"/>
      <c r="FR404" s="1068"/>
      <c r="FS404" s="1059"/>
      <c r="FT404" s="1059"/>
      <c r="FU404" s="1059"/>
      <c r="FV404" s="1059"/>
      <c r="FW404" s="1059"/>
      <c r="FX404" s="1059"/>
      <c r="FY404" s="1059"/>
      <c r="FZ404" s="1059"/>
      <c r="GA404" s="1059"/>
      <c r="GB404" s="1059"/>
      <c r="GC404" s="1059"/>
      <c r="GD404" s="1059"/>
      <c r="GE404" s="1059"/>
      <c r="GF404" s="1059"/>
      <c r="GG404" s="1059"/>
      <c r="GH404" s="1059"/>
    </row>
    <row r="405" spans="1:190" s="323" customFormat="1" ht="27" hidden="1" customHeight="1" x14ac:dyDescent="0.15">
      <c r="A405" s="324"/>
      <c r="B405" s="331"/>
      <c r="C405" s="330"/>
      <c r="D405" s="330"/>
      <c r="E405" s="330"/>
      <c r="F405" s="330"/>
      <c r="G405" s="330"/>
      <c r="H405" s="330"/>
      <c r="I405" s="1167"/>
      <c r="J405" s="325"/>
      <c r="K405" s="476"/>
      <c r="L405" s="476"/>
      <c r="M405" s="2280"/>
      <c r="N405" s="2211"/>
      <c r="O405" s="2212"/>
      <c r="P405" s="2213"/>
      <c r="Q405" s="2214"/>
      <c r="R405" s="2215"/>
      <c r="S405" s="2213"/>
      <c r="T405" s="2214"/>
      <c r="U405" s="2215"/>
      <c r="V405" s="2207"/>
      <c r="W405" s="2208"/>
      <c r="X405" s="2208"/>
      <c r="Y405" s="2208"/>
      <c r="Z405" s="2208"/>
      <c r="AA405" s="2208"/>
      <c r="AB405" s="2208"/>
      <c r="AC405" s="2208"/>
      <c r="AD405" s="2208"/>
      <c r="AE405" s="2208"/>
      <c r="AF405" s="2208"/>
      <c r="AG405" s="2208"/>
      <c r="AH405" s="2208"/>
      <c r="AI405" s="2208"/>
      <c r="AJ405" s="2208"/>
      <c r="AK405" s="2208"/>
      <c r="AL405" s="2208"/>
      <c r="AM405" s="2208"/>
      <c r="AN405" s="2208"/>
      <c r="AO405" s="2208"/>
      <c r="AP405" s="2208"/>
      <c r="AQ405" s="2208"/>
      <c r="AR405" s="2208"/>
      <c r="AS405" s="2209"/>
      <c r="AT405" s="2319"/>
      <c r="AU405" s="2217"/>
      <c r="AV405" s="2217"/>
      <c r="AW405" s="2217"/>
      <c r="AX405" s="2217"/>
      <c r="AY405" s="2218"/>
      <c r="AZ405" s="2206"/>
      <c r="BA405" s="2219"/>
      <c r="BB405" s="2219"/>
      <c r="BC405" s="2206"/>
      <c r="BD405" s="2206"/>
      <c r="BE405" s="2206"/>
      <c r="BF405" s="2207"/>
      <c r="BG405" s="2208"/>
      <c r="BH405" s="2208"/>
      <c r="BI405" s="2208"/>
      <c r="BJ405" s="2208"/>
      <c r="BK405" s="2208"/>
      <c r="BL405" s="2208"/>
      <c r="BM405" s="2208"/>
      <c r="BN405" s="2208"/>
      <c r="BO405" s="2208"/>
      <c r="BP405" s="2208"/>
      <c r="BQ405" s="2208"/>
      <c r="BR405" s="2208"/>
      <c r="BS405" s="2208"/>
      <c r="BT405" s="2209"/>
      <c r="BU405" s="479"/>
      <c r="BV405" s="480"/>
      <c r="BW405" s="480"/>
      <c r="BX405" s="480"/>
      <c r="BY405" s="480"/>
      <c r="BZ405" s="480"/>
      <c r="CA405" s="479"/>
      <c r="CB405" s="480"/>
      <c r="CC405" s="480"/>
      <c r="CD405" s="480"/>
      <c r="CE405" s="480"/>
      <c r="CF405" s="480"/>
      <c r="CG405" s="480"/>
      <c r="CH405" s="480"/>
      <c r="CI405" s="480"/>
      <c r="CJ405" s="480"/>
      <c r="CK405" s="480"/>
      <c r="CL405" s="480"/>
      <c r="CM405" s="480"/>
      <c r="CN405" s="480"/>
      <c r="CO405" s="480"/>
      <c r="CP405" s="480"/>
      <c r="CQ405" s="480"/>
      <c r="CR405" s="480"/>
      <c r="CS405" s="480"/>
      <c r="CT405" s="480"/>
      <c r="CU405" s="485"/>
      <c r="CV405" s="733"/>
      <c r="CW405" s="733"/>
      <c r="CX405" s="733"/>
      <c r="CY405" s="733"/>
      <c r="CZ405" s="733"/>
      <c r="DA405" s="733"/>
      <c r="DB405" s="733"/>
      <c r="DC405" s="733"/>
      <c r="DD405" s="733"/>
      <c r="DE405" s="733"/>
      <c r="DF405" s="733"/>
      <c r="DG405" s="733"/>
      <c r="DH405" s="733"/>
      <c r="DI405" s="733"/>
      <c r="DJ405" s="733"/>
      <c r="DK405" s="734"/>
      <c r="DL405" s="1064" t="str">
        <f>IF(AT405="予定なし",1,IF(OR(AT405="改善済",AT405="予定"),2,""))</f>
        <v/>
      </c>
      <c r="DM405" s="1074">
        <f>IF(AT405="改善予定",1,0)</f>
        <v>0</v>
      </c>
      <c r="DN405" s="1080">
        <f>COUNTA(P405:AY405)+COUNTA(BF405)</f>
        <v>0</v>
      </c>
      <c r="DO405" s="1081">
        <f>COUNTA(AZ405:BE405)</f>
        <v>0</v>
      </c>
      <c r="DP405" s="1082" t="s">
        <v>1383</v>
      </c>
      <c r="DQ405" s="1064" t="s">
        <v>1384</v>
      </c>
      <c r="DR405" s="1059"/>
      <c r="DS405" s="1066">
        <f>COUNTA(AZ405:BE405)</f>
        <v>0</v>
      </c>
      <c r="DT405" s="1077" t="str">
        <f>IF(AND($AT405="改善予定",$DO405=2),"令和"&amp;$AZ405&amp;"年"&amp;$BC405&amp;"月1日","")</f>
        <v/>
      </c>
      <c r="DU405" s="1078" t="str">
        <f>IF(DT405="","0",DATEVALUE(DT405))</f>
        <v>0</v>
      </c>
      <c r="DV405" s="1077" t="str">
        <f>IF(AND($AT405="実施済",$DO405=2),"令和"&amp;$AZ405&amp;"年"&amp;$BC405&amp;"月1日","")</f>
        <v/>
      </c>
      <c r="DW405" s="1078" t="str">
        <f>IF(DV405="","0",DATEVALUE(DV405))</f>
        <v>0</v>
      </c>
      <c r="DX405" s="1066">
        <f>IF(OR(AW405="実施済",AW405="改善予定"),1,0)</f>
        <v>0</v>
      </c>
      <c r="DY405" s="1066">
        <f>IF(AND(AB399="有",DX405=1),1,0)</f>
        <v>0</v>
      </c>
      <c r="DZ405" s="1059"/>
      <c r="EA405" s="1059"/>
      <c r="EB405" s="1059"/>
      <c r="EC405" s="1079"/>
      <c r="ED405" s="1059"/>
      <c r="EE405" s="1059"/>
      <c r="EF405" s="1059"/>
      <c r="EG405" s="1059"/>
      <c r="EH405" s="1059"/>
      <c r="EI405" s="1058"/>
      <c r="EJ405" s="1058"/>
      <c r="EK405" s="1058"/>
      <c r="EL405" s="1058"/>
      <c r="EM405" s="1058"/>
      <c r="EN405" s="1058"/>
      <c r="EO405" s="1059"/>
      <c r="EP405" s="1059"/>
      <c r="EQ405" s="1059"/>
      <c r="ER405" s="1059"/>
      <c r="ES405" s="1059"/>
      <c r="ET405" s="1059"/>
      <c r="EU405" s="1059"/>
      <c r="EV405" s="1059"/>
      <c r="EW405" s="1059"/>
      <c r="EX405" s="1059"/>
      <c r="EY405" s="1059"/>
      <c r="EZ405" s="1059"/>
      <c r="FA405" s="1059"/>
      <c r="FB405" s="1059"/>
      <c r="FC405" s="1059"/>
      <c r="FD405" s="1059"/>
      <c r="FE405" s="1059"/>
      <c r="FF405" s="1059"/>
      <c r="FG405" s="1059"/>
      <c r="FH405" s="1059"/>
      <c r="FI405" s="1059"/>
      <c r="FJ405" s="1059"/>
      <c r="FK405" s="1059"/>
      <c r="FL405" s="1059"/>
      <c r="FM405" s="1059"/>
      <c r="FN405" s="1059"/>
      <c r="FO405" s="1059"/>
      <c r="FP405" s="1059"/>
      <c r="FQ405" s="1059"/>
      <c r="FR405" s="1068"/>
      <c r="FS405" s="1059"/>
      <c r="FT405" s="1059"/>
      <c r="FU405" s="1059"/>
      <c r="FV405" s="1059"/>
      <c r="FW405" s="1059"/>
      <c r="FX405" s="1059"/>
      <c r="FY405" s="1059"/>
      <c r="FZ405" s="1059"/>
      <c r="GA405" s="1059"/>
      <c r="GB405" s="1059"/>
      <c r="GC405" s="1059"/>
      <c r="GD405" s="1059"/>
      <c r="GE405" s="1059"/>
      <c r="GF405" s="1059"/>
      <c r="GG405" s="1059"/>
      <c r="GH405" s="1059"/>
    </row>
    <row r="406" spans="1:190" s="323" customFormat="1" ht="27" hidden="1" customHeight="1" thickBot="1" x14ac:dyDescent="0.2">
      <c r="A406" s="324"/>
      <c r="B406" s="331"/>
      <c r="C406" s="330"/>
      <c r="D406" s="330"/>
      <c r="E406" s="330"/>
      <c r="F406" s="330"/>
      <c r="G406" s="330"/>
      <c r="H406" s="330"/>
      <c r="I406" s="1167"/>
      <c r="J406" s="325"/>
      <c r="K406" s="476"/>
      <c r="L406" s="476"/>
      <c r="M406" s="2210"/>
      <c r="N406" s="2211"/>
      <c r="O406" s="2212"/>
      <c r="P406" s="2213"/>
      <c r="Q406" s="2214"/>
      <c r="R406" s="2215"/>
      <c r="S406" s="2213"/>
      <c r="T406" s="2214"/>
      <c r="U406" s="2215"/>
      <c r="V406" s="2207"/>
      <c r="W406" s="2208"/>
      <c r="X406" s="2208"/>
      <c r="Y406" s="2208"/>
      <c r="Z406" s="2208"/>
      <c r="AA406" s="2208"/>
      <c r="AB406" s="2208"/>
      <c r="AC406" s="2208"/>
      <c r="AD406" s="2208"/>
      <c r="AE406" s="2208"/>
      <c r="AF406" s="2208"/>
      <c r="AG406" s="2208"/>
      <c r="AH406" s="2208"/>
      <c r="AI406" s="2208"/>
      <c r="AJ406" s="2208"/>
      <c r="AK406" s="2208"/>
      <c r="AL406" s="2208"/>
      <c r="AM406" s="2208"/>
      <c r="AN406" s="2208"/>
      <c r="AO406" s="2208"/>
      <c r="AP406" s="2208"/>
      <c r="AQ406" s="2208"/>
      <c r="AR406" s="2208"/>
      <c r="AS406" s="2209"/>
      <c r="AT406" s="2216"/>
      <c r="AU406" s="2217"/>
      <c r="AV406" s="2217"/>
      <c r="AW406" s="2217"/>
      <c r="AX406" s="2217"/>
      <c r="AY406" s="2218"/>
      <c r="AZ406" s="2206"/>
      <c r="BA406" s="2219"/>
      <c r="BB406" s="2219"/>
      <c r="BC406" s="2206"/>
      <c r="BD406" s="2206"/>
      <c r="BE406" s="2206"/>
      <c r="BF406" s="2207"/>
      <c r="BG406" s="2208"/>
      <c r="BH406" s="2208"/>
      <c r="BI406" s="2208"/>
      <c r="BJ406" s="2208"/>
      <c r="BK406" s="2208"/>
      <c r="BL406" s="2208"/>
      <c r="BM406" s="2208"/>
      <c r="BN406" s="2208"/>
      <c r="BO406" s="2208"/>
      <c r="BP406" s="2208"/>
      <c r="BQ406" s="2208"/>
      <c r="BR406" s="2208"/>
      <c r="BS406" s="2208"/>
      <c r="BT406" s="2209"/>
      <c r="BU406" s="479"/>
      <c r="BV406" s="480"/>
      <c r="BW406" s="480"/>
      <c r="BX406" s="480"/>
      <c r="BY406" s="480"/>
      <c r="BZ406" s="480"/>
      <c r="CA406" s="479"/>
      <c r="CB406" s="480"/>
      <c r="CC406" s="480"/>
      <c r="CD406" s="480"/>
      <c r="CE406" s="480"/>
      <c r="CF406" s="480"/>
      <c r="CG406" s="480"/>
      <c r="CH406" s="480"/>
      <c r="CI406" s="480"/>
      <c r="CJ406" s="480"/>
      <c r="CK406" s="480"/>
      <c r="CL406" s="480"/>
      <c r="CM406" s="480"/>
      <c r="CN406" s="480"/>
      <c r="CO406" s="480"/>
      <c r="CP406" s="480"/>
      <c r="CQ406" s="480"/>
      <c r="CR406" s="480"/>
      <c r="CS406" s="480"/>
      <c r="CT406" s="480"/>
      <c r="CU406" s="485"/>
      <c r="CV406" s="733"/>
      <c r="CW406" s="733"/>
      <c r="CX406" s="733"/>
      <c r="CY406" s="733"/>
      <c r="CZ406" s="733"/>
      <c r="DA406" s="733"/>
      <c r="DB406" s="733"/>
      <c r="DC406" s="733"/>
      <c r="DD406" s="733"/>
      <c r="DE406" s="733"/>
      <c r="DF406" s="733"/>
      <c r="DG406" s="733"/>
      <c r="DH406" s="733"/>
      <c r="DI406" s="733"/>
      <c r="DJ406" s="733"/>
      <c r="DK406" s="734"/>
      <c r="DL406" s="1064" t="str">
        <f>IF(AT406="予定なし",1,IF(OR(AT406="改善済",AT406="予定"),2,""))</f>
        <v/>
      </c>
      <c r="DM406" s="1074">
        <f>IF(AT406="改善予定",1,0)</f>
        <v>0</v>
      </c>
      <c r="DN406" s="1080">
        <f>COUNTA(P406:AY406)+COUNTA(BF406)</f>
        <v>0</v>
      </c>
      <c r="DO406" s="1081">
        <f>COUNTA(AZ406:BE406)</f>
        <v>0</v>
      </c>
      <c r="DP406" s="1083" t="str">
        <f>IF(AND(DQ404="レ",DU409&lt;&gt;"0"),TEXT(DU408,"e"),"")</f>
        <v/>
      </c>
      <c r="DQ406" s="1085" t="str">
        <f>IF(AND(DQ404="レ",DU409&lt;&gt;"0"),MONTH(DU408),"")</f>
        <v/>
      </c>
      <c r="DR406" s="1059"/>
      <c r="DS406" s="1066">
        <f>COUNTA(AZ406:BE406)</f>
        <v>0</v>
      </c>
      <c r="DT406" s="1077" t="str">
        <f>IF(AND($AT406="改善予定",$DO406=2),"令和"&amp;$AZ406&amp;"年"&amp;$BC406&amp;"月1日","")</f>
        <v/>
      </c>
      <c r="DU406" s="1078" t="str">
        <f>IF(DT406="","0",DATEVALUE(DT406))</f>
        <v>0</v>
      </c>
      <c r="DV406" s="1077" t="str">
        <f>IF(AND($AT406="実施済",$DO406=2),"令和"&amp;$AZ406&amp;"年"&amp;$BC406&amp;"月1日","")</f>
        <v/>
      </c>
      <c r="DW406" s="1078" t="str">
        <f>IF(DV406="","0",DATEVALUE(DV406))</f>
        <v>0</v>
      </c>
      <c r="DX406" s="1066">
        <f>IF(OR(AW406="実施済",AW406="改善予定"),1,0)</f>
        <v>0</v>
      </c>
      <c r="DY406" s="1066">
        <f>IF(AND(AB399="有",DX406=1),1,0)</f>
        <v>0</v>
      </c>
      <c r="DZ406" s="1059"/>
      <c r="EA406" s="1059"/>
      <c r="EB406" s="1059"/>
      <c r="EC406" s="1079"/>
      <c r="ED406" s="1059"/>
      <c r="EE406" s="1059"/>
      <c r="EF406" s="1059"/>
      <c r="EG406" s="1059"/>
      <c r="EH406" s="1059"/>
      <c r="EI406" s="1058"/>
      <c r="EJ406" s="1058"/>
      <c r="EK406" s="1058"/>
      <c r="EL406" s="1058"/>
      <c r="EM406" s="1058"/>
      <c r="EN406" s="1058"/>
      <c r="EO406" s="1059"/>
      <c r="EP406" s="1059"/>
      <c r="EQ406" s="1059"/>
      <c r="ER406" s="1059"/>
      <c r="ES406" s="1059"/>
      <c r="ET406" s="1059"/>
      <c r="EU406" s="1059"/>
      <c r="EV406" s="1059"/>
      <c r="EW406" s="1059"/>
      <c r="EX406" s="1059"/>
      <c r="EY406" s="1059"/>
      <c r="EZ406" s="1059"/>
      <c r="FA406" s="1059"/>
      <c r="FB406" s="1059"/>
      <c r="FC406" s="1059"/>
      <c r="FD406" s="1059"/>
      <c r="FE406" s="1059"/>
      <c r="FF406" s="1059"/>
      <c r="FG406" s="1059"/>
      <c r="FH406" s="1059"/>
      <c r="FI406" s="1059"/>
      <c r="FJ406" s="1059"/>
      <c r="FK406" s="1059"/>
      <c r="FL406" s="1059"/>
      <c r="FM406" s="1059"/>
      <c r="FN406" s="1059"/>
      <c r="FO406" s="1059"/>
      <c r="FP406" s="1059"/>
      <c r="FQ406" s="1059"/>
      <c r="FR406" s="1068"/>
      <c r="FS406" s="1059"/>
      <c r="FT406" s="1059"/>
      <c r="FU406" s="1059"/>
      <c r="FV406" s="1059"/>
      <c r="FW406" s="1059"/>
      <c r="FX406" s="1059"/>
      <c r="FY406" s="1059"/>
      <c r="FZ406" s="1059"/>
      <c r="GA406" s="1059"/>
      <c r="GB406" s="1059"/>
      <c r="GC406" s="1059"/>
      <c r="GD406" s="1059"/>
      <c r="GE406" s="1059"/>
      <c r="GF406" s="1059"/>
      <c r="GG406" s="1059"/>
      <c r="GH406" s="1059"/>
    </row>
    <row r="407" spans="1:190" s="323" customFormat="1" ht="27" hidden="1" customHeight="1" thickBot="1" x14ac:dyDescent="0.2">
      <c r="A407" s="324"/>
      <c r="B407" s="331" t="s">
        <v>1387</v>
      </c>
      <c r="C407" s="330"/>
      <c r="D407" s="330"/>
      <c r="E407" s="330"/>
      <c r="F407" s="330"/>
      <c r="G407" s="330"/>
      <c r="H407" s="330"/>
      <c r="I407" s="1167"/>
      <c r="J407" s="332"/>
      <c r="K407" s="333"/>
      <c r="L407" s="333"/>
      <c r="M407" s="2313"/>
      <c r="N407" s="2314"/>
      <c r="O407" s="2315"/>
      <c r="P407" s="2235"/>
      <c r="Q407" s="2236"/>
      <c r="R407" s="2237"/>
      <c r="S407" s="2235"/>
      <c r="T407" s="2236"/>
      <c r="U407" s="2237"/>
      <c r="V407" s="2277"/>
      <c r="W407" s="2278"/>
      <c r="X407" s="2278"/>
      <c r="Y407" s="2278"/>
      <c r="Z407" s="2278"/>
      <c r="AA407" s="2278"/>
      <c r="AB407" s="2278"/>
      <c r="AC407" s="2278"/>
      <c r="AD407" s="2278"/>
      <c r="AE407" s="2278"/>
      <c r="AF407" s="2278"/>
      <c r="AG407" s="2278"/>
      <c r="AH407" s="2278"/>
      <c r="AI407" s="2278"/>
      <c r="AJ407" s="2278"/>
      <c r="AK407" s="2278"/>
      <c r="AL407" s="2278"/>
      <c r="AM407" s="2278"/>
      <c r="AN407" s="2278"/>
      <c r="AO407" s="2278"/>
      <c r="AP407" s="2278"/>
      <c r="AQ407" s="2278"/>
      <c r="AR407" s="2278"/>
      <c r="AS407" s="2279"/>
      <c r="AT407" s="2316"/>
      <c r="AU407" s="2317"/>
      <c r="AV407" s="2317"/>
      <c r="AW407" s="2317"/>
      <c r="AX407" s="2317"/>
      <c r="AY407" s="2318"/>
      <c r="AZ407" s="2244"/>
      <c r="BA407" s="2245"/>
      <c r="BB407" s="2245"/>
      <c r="BC407" s="2244"/>
      <c r="BD407" s="2244"/>
      <c r="BE407" s="2244"/>
      <c r="BF407" s="2277"/>
      <c r="BG407" s="2278"/>
      <c r="BH407" s="2278"/>
      <c r="BI407" s="2278"/>
      <c r="BJ407" s="2278"/>
      <c r="BK407" s="2278"/>
      <c r="BL407" s="2278"/>
      <c r="BM407" s="2278"/>
      <c r="BN407" s="2278"/>
      <c r="BO407" s="2278"/>
      <c r="BP407" s="2278"/>
      <c r="BQ407" s="2278"/>
      <c r="BR407" s="2278"/>
      <c r="BS407" s="2278"/>
      <c r="BT407" s="2279"/>
      <c r="BU407" s="481"/>
      <c r="BV407" s="482"/>
      <c r="BW407" s="482"/>
      <c r="BX407" s="482"/>
      <c r="BY407" s="482"/>
      <c r="BZ407" s="482"/>
      <c r="CA407" s="481"/>
      <c r="CB407" s="482"/>
      <c r="CC407" s="482"/>
      <c r="CD407" s="482"/>
      <c r="CE407" s="482"/>
      <c r="CF407" s="482"/>
      <c r="CG407" s="482"/>
      <c r="CH407" s="482"/>
      <c r="CI407" s="482"/>
      <c r="CJ407" s="482"/>
      <c r="CK407" s="482"/>
      <c r="CL407" s="482"/>
      <c r="CM407" s="482"/>
      <c r="CN407" s="482"/>
      <c r="CO407" s="482"/>
      <c r="CP407" s="482"/>
      <c r="CQ407" s="482"/>
      <c r="CR407" s="482"/>
      <c r="CS407" s="482"/>
      <c r="CT407" s="482"/>
      <c r="CU407" s="486"/>
      <c r="CV407" s="733"/>
      <c r="CW407" s="733"/>
      <c r="CX407" s="733"/>
      <c r="CY407" s="733"/>
      <c r="CZ407" s="733"/>
      <c r="DA407" s="733"/>
      <c r="DB407" s="733"/>
      <c r="DC407" s="733"/>
      <c r="DD407" s="733"/>
      <c r="DE407" s="733"/>
      <c r="DF407" s="733"/>
      <c r="DG407" s="733"/>
      <c r="DH407" s="733"/>
      <c r="DI407" s="733"/>
      <c r="DJ407" s="733"/>
      <c r="DK407" s="735"/>
      <c r="DL407" s="1064" t="str">
        <f>IF(AT407="予定なし",1,IF(OR(AT407="改善済",AT407="予定"),2,""))</f>
        <v/>
      </c>
      <c r="DM407" s="1074">
        <f>IF(AT407="改善予定",1,0)</f>
        <v>0</v>
      </c>
      <c r="DN407" s="1075">
        <f>COUNTA(P407:AY407)+COUNTA(BF407)</f>
        <v>0</v>
      </c>
      <c r="DO407" s="1081">
        <f>COUNTA(AZ407:BE407)</f>
        <v>0</v>
      </c>
      <c r="DP407" s="1065">
        <f>COUNTIF($AT407:$AY407,"実施済")</f>
        <v>0</v>
      </c>
      <c r="DQ407" s="1066">
        <f>COUNTIF($AT407:$AY407,"改善予定")</f>
        <v>0</v>
      </c>
      <c r="DR407" s="1067">
        <f>COUNTIF($AT407:$AY407,"予定なし")</f>
        <v>0</v>
      </c>
      <c r="DS407" s="1066">
        <f>COUNTA(AZ407:BE407)</f>
        <v>0</v>
      </c>
      <c r="DT407" s="1077" t="str">
        <f>IF(AND($AT407="改善予定",$DO407=2),"令和"&amp;$AZ407&amp;"年"&amp;$BC407&amp;"月1日","")</f>
        <v/>
      </c>
      <c r="DU407" s="1078" t="str">
        <f>IF(DT407="","0",DATEVALUE(DT407))</f>
        <v>0</v>
      </c>
      <c r="DV407" s="1077" t="str">
        <f>IF(AND($AT407="実施済",$DO407=2),"令和"&amp;$AZ407&amp;"年"&amp;$BC407&amp;"月1日","")</f>
        <v/>
      </c>
      <c r="DW407" s="1078" t="str">
        <f>IF(DV407="","0",DATEVALUE(DV407))</f>
        <v>0</v>
      </c>
      <c r="DX407" s="1066">
        <f>IF(OR(AW407="実施済",AW407="改善予定"),1,0)</f>
        <v>0</v>
      </c>
      <c r="DY407" s="1066">
        <f>IF(AND(AB403="有",DX407=1),1,0)</f>
        <v>0</v>
      </c>
      <c r="DZ407" s="1059"/>
      <c r="EA407" s="1059"/>
      <c r="EB407" s="1059"/>
      <c r="EC407" s="1079"/>
      <c r="ED407" s="1059"/>
      <c r="EE407" s="1059"/>
      <c r="EF407" s="1059"/>
      <c r="EG407" s="1059"/>
      <c r="EH407" s="1059"/>
      <c r="EI407" s="1058"/>
      <c r="EJ407" s="1058"/>
      <c r="EK407" s="1058"/>
      <c r="EL407" s="1058"/>
      <c r="EM407" s="1058"/>
      <c r="EN407" s="1058"/>
      <c r="EO407" s="1059"/>
      <c r="EP407" s="1059"/>
      <c r="EQ407" s="1059"/>
      <c r="ER407" s="1059"/>
      <c r="ES407" s="1059"/>
      <c r="ET407" s="1059"/>
      <c r="EU407" s="1059"/>
      <c r="EV407" s="1059"/>
      <c r="EW407" s="1059"/>
      <c r="EX407" s="1059"/>
      <c r="EY407" s="1059"/>
      <c r="EZ407" s="1059"/>
      <c r="FA407" s="1059"/>
      <c r="FB407" s="1059"/>
      <c r="FC407" s="1059"/>
      <c r="FD407" s="1059"/>
      <c r="FE407" s="1059"/>
      <c r="FF407" s="1059"/>
      <c r="FG407" s="1059"/>
      <c r="FH407" s="1059"/>
      <c r="FI407" s="1059"/>
      <c r="FJ407" s="1059"/>
      <c r="FK407" s="1059"/>
      <c r="FL407" s="1059"/>
      <c r="FM407" s="1059"/>
      <c r="FN407" s="1059"/>
      <c r="FO407" s="1059"/>
      <c r="FP407" s="1059"/>
      <c r="FQ407" s="1059"/>
      <c r="FR407" s="1068"/>
      <c r="FS407" s="1059"/>
      <c r="FT407" s="1059"/>
      <c r="FU407" s="1059"/>
      <c r="FV407" s="1059"/>
      <c r="FW407" s="1059"/>
      <c r="FX407" s="1059"/>
      <c r="FY407" s="1059"/>
      <c r="FZ407" s="1059"/>
      <c r="GA407" s="1059"/>
      <c r="GB407" s="1059"/>
      <c r="GC407" s="1059"/>
      <c r="GD407" s="1059"/>
      <c r="GE407" s="1059"/>
      <c r="GF407" s="1059"/>
      <c r="GG407" s="1059"/>
      <c r="GH407" s="1059"/>
    </row>
    <row r="408" spans="1:190" ht="17.25" hidden="1" customHeight="1" x14ac:dyDescent="0.15">
      <c r="A408" s="307"/>
      <c r="B408" s="26"/>
      <c r="I408" s="308"/>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19"/>
      <c r="BW408" s="19"/>
      <c r="DU408" s="1214" t="str">
        <f t="array" ref="DU408">INDEX(DU403:DU407,MATCH(MIN(ABS(DU403:DU407-$DP$4)),ABS(DU403:DU407-$DP$4),0))</f>
        <v>0</v>
      </c>
      <c r="DW408" s="1212" t="str">
        <f t="array" ref="DW408">INDEX(DW403:DW407,MATCH(MIN(ABS(DW403:DW407-$DP$4)),ABS(DW403:DW407-$DP$4),0))</f>
        <v>0</v>
      </c>
      <c r="FJ408" s="940"/>
      <c r="FK408" s="940"/>
      <c r="FL408" s="940"/>
      <c r="FM408" s="940"/>
      <c r="FN408" s="940"/>
      <c r="FO408" s="940"/>
      <c r="FP408" s="940"/>
      <c r="FQ408" s="940"/>
      <c r="FR408" s="940"/>
      <c r="FS408" s="940"/>
    </row>
    <row r="409" spans="1:190" ht="35.25" hidden="1" customHeight="1" x14ac:dyDescent="0.15">
      <c r="A409" s="21"/>
      <c r="BS409" s="12"/>
      <c r="BT409" s="12"/>
      <c r="BU409" s="20"/>
      <c r="BV409" s="19"/>
      <c r="BW409" s="19"/>
      <c r="DU409" s="1211" t="str">
        <f>TEXT(DU408,"G/標準")</f>
        <v>0</v>
      </c>
      <c r="DV409" s="1057" t="s">
        <v>6025</v>
      </c>
      <c r="FJ409" s="940"/>
      <c r="FK409" s="940"/>
      <c r="FL409" s="940"/>
      <c r="FM409" s="940"/>
      <c r="FN409" s="940"/>
      <c r="FO409" s="940"/>
      <c r="FP409" s="940"/>
      <c r="FQ409" s="940"/>
      <c r="FR409" s="940"/>
      <c r="FS409" s="940"/>
    </row>
    <row r="410" spans="1:190" s="10" customFormat="1" ht="14.25" thickBot="1" x14ac:dyDescent="0.2">
      <c r="A410" s="4"/>
      <c r="B410" s="18"/>
      <c r="C410" s="5"/>
      <c r="D410" s="5"/>
      <c r="E410" s="5"/>
      <c r="F410" s="5"/>
      <c r="G410" s="5"/>
      <c r="H410" s="5"/>
      <c r="I410" s="17"/>
      <c r="J410" s="17"/>
      <c r="K410" s="2669"/>
      <c r="L410" s="2669"/>
      <c r="M410" s="2669"/>
      <c r="N410" s="2669"/>
      <c r="O410" s="2669"/>
      <c r="P410" s="2669"/>
      <c r="Q410" s="2669"/>
      <c r="R410" s="2669"/>
      <c r="S410" s="17"/>
      <c r="T410" s="17"/>
      <c r="U410" s="16"/>
      <c r="V410" s="15"/>
      <c r="W410" s="14"/>
      <c r="X410" s="14"/>
      <c r="Y410" s="14"/>
      <c r="Z410" s="12"/>
      <c r="AA410" s="13"/>
      <c r="AB410" s="12"/>
      <c r="AC410" s="12"/>
      <c r="AD410" s="12"/>
      <c r="AE410" s="12"/>
      <c r="AF410" s="12"/>
      <c r="AG410" s="12"/>
      <c r="AH410" s="5"/>
      <c r="AI410" s="5"/>
      <c r="AJ410" s="5"/>
      <c r="AK410" s="5"/>
      <c r="AL410" s="5"/>
      <c r="AM410" s="5"/>
      <c r="AN410" s="5"/>
      <c r="AO410" s="5"/>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1"/>
      <c r="BV410" s="5"/>
      <c r="BW410" s="5"/>
      <c r="BX410" s="5"/>
      <c r="BY410" s="5"/>
      <c r="BZ410" s="5"/>
      <c r="CA410"/>
      <c r="CB410"/>
      <c r="CC410"/>
      <c r="CD410"/>
      <c r="CE410"/>
      <c r="CF410"/>
      <c r="CG410"/>
      <c r="CH410"/>
      <c r="CI410"/>
      <c r="CJ410"/>
      <c r="CK410"/>
      <c r="CL410"/>
      <c r="CM410"/>
      <c r="CN410"/>
      <c r="CO410"/>
      <c r="CP410"/>
      <c r="CQ410"/>
      <c r="CR410"/>
      <c r="CS410"/>
      <c r="CT410"/>
      <c r="CU410"/>
      <c r="CV410" s="206"/>
      <c r="CW410" s="206"/>
      <c r="CX410" s="206"/>
      <c r="CY410" s="206"/>
      <c r="CZ410" s="206"/>
      <c r="DA410" s="206"/>
      <c r="DB410" s="206"/>
      <c r="DC410" s="206"/>
      <c r="DD410" s="206"/>
      <c r="DE410" s="206"/>
      <c r="DF410" s="206"/>
      <c r="DG410" s="206"/>
      <c r="DH410" s="206"/>
      <c r="DI410" s="206"/>
      <c r="DJ410" s="206"/>
      <c r="DK410" s="206"/>
      <c r="DL410" s="939"/>
      <c r="DM410" s="940"/>
      <c r="DN410" s="940"/>
      <c r="DO410" s="940"/>
      <c r="DP410" s="940"/>
      <c r="DQ410" s="940"/>
      <c r="DR410" s="940"/>
      <c r="DS410" s="940"/>
      <c r="DT410" s="940"/>
      <c r="DU410" s="940"/>
      <c r="DV410" s="940"/>
      <c r="DW410" s="940"/>
      <c r="DX410" s="940"/>
      <c r="DY410" s="940"/>
      <c r="DZ410" s="940"/>
      <c r="EA410" s="940"/>
      <c r="EB410" s="940"/>
      <c r="EC410" s="940"/>
      <c r="ED410" s="940"/>
      <c r="EE410" s="940"/>
      <c r="EF410" s="940"/>
      <c r="EG410" s="940"/>
      <c r="EH410" s="940"/>
      <c r="EI410" s="940"/>
      <c r="EJ410" s="940"/>
      <c r="EK410" s="940"/>
      <c r="EL410" s="940"/>
      <c r="EM410" s="940"/>
      <c r="EN410" s="940"/>
      <c r="EO410" s="940"/>
      <c r="EP410" s="940"/>
      <c r="EQ410" s="940"/>
      <c r="ER410" s="940"/>
      <c r="ES410" s="940"/>
      <c r="ET410" s="940"/>
      <c r="EU410" s="940"/>
      <c r="EV410" s="940"/>
      <c r="EW410" s="940"/>
      <c r="EX410" s="940"/>
      <c r="EY410" s="940"/>
      <c r="EZ410" s="940"/>
      <c r="FA410" s="940"/>
      <c r="FB410" s="940"/>
      <c r="FC410" s="940"/>
      <c r="FD410" s="940"/>
      <c r="FE410" s="940"/>
      <c r="FF410" s="940"/>
      <c r="FG410" s="940"/>
      <c r="FH410" s="940"/>
      <c r="FI410" s="940"/>
      <c r="FJ410" s="940"/>
      <c r="FK410" s="940"/>
      <c r="FL410" s="940"/>
      <c r="FM410" s="940"/>
      <c r="FN410" s="940"/>
      <c r="FO410" s="940"/>
      <c r="FP410" s="940"/>
      <c r="FQ410" s="940"/>
      <c r="FR410" s="940"/>
      <c r="FS410" s="940"/>
      <c r="FT410" s="260"/>
      <c r="FU410" s="260"/>
      <c r="FV410" s="260"/>
      <c r="FW410" s="260"/>
      <c r="FX410" s="260"/>
      <c r="FY410" s="260"/>
      <c r="FZ410" s="260"/>
      <c r="GA410" s="260"/>
      <c r="GB410" s="260"/>
      <c r="GC410" s="260"/>
      <c r="GD410" s="260"/>
      <c r="GE410" s="260"/>
      <c r="GF410" s="260"/>
      <c r="GG410" s="260"/>
      <c r="GH410" s="260"/>
    </row>
    <row r="411" spans="1:190" s="10" customFormat="1" ht="33.75" customHeight="1" x14ac:dyDescent="0.15">
      <c r="A411" s="4"/>
      <c r="B411" s="18"/>
      <c r="C411" s="5"/>
      <c r="D411" s="5"/>
      <c r="E411" s="5"/>
      <c r="F411" s="5"/>
      <c r="G411" s="5"/>
      <c r="H411" s="5"/>
      <c r="I411" s="17"/>
      <c r="J411" s="1778" t="s">
        <v>6308</v>
      </c>
      <c r="K411" s="1779"/>
      <c r="L411" s="1779"/>
      <c r="M411" s="1779"/>
      <c r="N411" s="1779"/>
      <c r="O411" s="1779"/>
      <c r="P411" s="1779"/>
      <c r="Q411" s="1779"/>
      <c r="R411" s="1779"/>
      <c r="S411" s="1779"/>
      <c r="T411" s="1779"/>
      <c r="U411" s="1779"/>
      <c r="V411" s="1779"/>
      <c r="W411" s="1779"/>
      <c r="X411" s="1779"/>
      <c r="Y411" s="1779"/>
      <c r="Z411" s="1779"/>
      <c r="AA411" s="1779"/>
      <c r="AB411" s="1779"/>
      <c r="AC411" s="1779"/>
      <c r="AD411" s="1779"/>
      <c r="AE411" s="473"/>
      <c r="AF411" s="473"/>
      <c r="AG411" s="473"/>
      <c r="AH411" s="1780"/>
      <c r="AI411" s="1780"/>
      <c r="AJ411" s="1780"/>
      <c r="AK411" s="1780"/>
      <c r="AL411" s="1780"/>
      <c r="AM411" s="1780"/>
      <c r="AN411" s="1780"/>
      <c r="AO411" s="1780"/>
      <c r="AP411" s="473"/>
      <c r="AQ411" s="473"/>
      <c r="AR411" s="473"/>
      <c r="AS411" s="473"/>
      <c r="AT411" s="473"/>
      <c r="AU411" s="473"/>
      <c r="AV411" s="473"/>
      <c r="AW411" s="473"/>
      <c r="AX411" s="473"/>
      <c r="AY411" s="473"/>
      <c r="AZ411" s="473"/>
      <c r="BA411" s="473"/>
      <c r="BB411" s="473"/>
      <c r="BC411" s="473"/>
      <c r="BD411" s="473"/>
      <c r="BE411" s="473"/>
      <c r="BF411" s="473"/>
      <c r="BG411" s="473"/>
      <c r="BH411" s="1781"/>
      <c r="BI411" s="12"/>
      <c r="BJ411" s="12"/>
      <c r="BK411" s="12"/>
      <c r="BL411" s="12"/>
      <c r="BM411" s="12"/>
      <c r="BN411" s="12"/>
      <c r="BO411" s="12"/>
      <c r="BP411" s="12"/>
      <c r="BQ411" s="12"/>
      <c r="BR411" s="12"/>
      <c r="BS411" s="12"/>
      <c r="BT411" s="12"/>
      <c r="BU411" s="11"/>
      <c r="BV411" s="5"/>
      <c r="BW411" s="5"/>
      <c r="BX411" s="5"/>
      <c r="BY411" s="5"/>
      <c r="BZ411" s="5"/>
      <c r="CA411"/>
      <c r="CB411"/>
      <c r="CC411"/>
      <c r="CD411"/>
      <c r="CE411"/>
      <c r="CF411"/>
      <c r="CG411"/>
      <c r="CH411"/>
      <c r="CI411"/>
      <c r="CJ411"/>
      <c r="CK411"/>
      <c r="CL411"/>
      <c r="CM411"/>
      <c r="CN411"/>
      <c r="CO411"/>
      <c r="CP411"/>
      <c r="CQ411"/>
      <c r="CR411"/>
      <c r="CS411"/>
      <c r="CT411"/>
      <c r="CU411"/>
      <c r="CV411" s="206"/>
      <c r="CW411" s="206"/>
      <c r="CX411" s="206"/>
      <c r="CY411" s="206"/>
      <c r="CZ411" s="206"/>
      <c r="DA411" s="206"/>
      <c r="DB411" s="206"/>
      <c r="DC411" s="206"/>
      <c r="DD411" s="206"/>
      <c r="DE411" s="206"/>
      <c r="DF411" s="206"/>
      <c r="DG411" s="206"/>
      <c r="DH411" s="206"/>
      <c r="DI411" s="206"/>
      <c r="DJ411" s="206"/>
      <c r="DK411" s="206"/>
      <c r="DL411" s="939"/>
      <c r="DM411" s="940"/>
      <c r="DN411" s="940"/>
      <c r="DO411" s="940"/>
      <c r="DP411" s="940"/>
      <c r="DQ411" s="940"/>
      <c r="DR411" s="940"/>
      <c r="DS411" s="940"/>
      <c r="DT411" s="940"/>
      <c r="DU411" s="940"/>
      <c r="DV411" s="940"/>
      <c r="DW411" s="940"/>
      <c r="DX411" s="940"/>
      <c r="DY411" s="940"/>
      <c r="DZ411" s="940"/>
      <c r="EA411" s="940"/>
      <c r="EB411" s="940"/>
      <c r="EC411" s="940"/>
      <c r="ED411" s="940"/>
      <c r="EE411" s="940"/>
      <c r="EF411" s="940"/>
      <c r="EG411" s="940"/>
      <c r="EH411" s="940"/>
      <c r="EI411" s="940"/>
      <c r="EJ411" s="940"/>
      <c r="EK411" s="940"/>
      <c r="EL411" s="940"/>
      <c r="EM411" s="940"/>
      <c r="EN411" s="940"/>
      <c r="EO411" s="940"/>
      <c r="EP411" s="940"/>
      <c r="EQ411" s="940"/>
      <c r="ER411" s="940"/>
      <c r="ES411" s="940"/>
      <c r="ET411" s="940"/>
      <c r="EU411" s="940"/>
      <c r="EV411" s="940"/>
      <c r="EW411" s="940"/>
      <c r="EX411" s="940"/>
      <c r="EY411" s="940"/>
      <c r="EZ411" s="940"/>
      <c r="FA411" s="940"/>
      <c r="FB411" s="940"/>
      <c r="FC411" s="940"/>
      <c r="FD411" s="940"/>
      <c r="FE411" s="940"/>
      <c r="FF411" s="940"/>
      <c r="FG411" s="940"/>
      <c r="FH411" s="940"/>
      <c r="FI411" s="940"/>
      <c r="FJ411" s="940"/>
      <c r="FK411" s="940"/>
      <c r="FL411" s="940"/>
      <c r="FM411" s="940"/>
      <c r="FN411" s="940"/>
      <c r="FO411" s="940"/>
      <c r="FP411" s="940"/>
      <c r="FQ411" s="940"/>
      <c r="FR411" s="940"/>
      <c r="FS411" s="940"/>
      <c r="FT411" s="260"/>
      <c r="FU411" s="260"/>
      <c r="FV411" s="260"/>
      <c r="FW411" s="260"/>
      <c r="FX411" s="260"/>
      <c r="FY411" s="260"/>
      <c r="FZ411" s="260"/>
      <c r="GA411" s="260"/>
      <c r="GB411" s="260"/>
      <c r="GC411" s="260"/>
      <c r="GD411" s="260"/>
      <c r="GE411" s="260"/>
      <c r="GF411" s="260"/>
      <c r="GG411" s="260"/>
      <c r="GH411" s="260"/>
    </row>
    <row r="412" spans="1:190" ht="27" customHeight="1" x14ac:dyDescent="0.15">
      <c r="J412" s="34"/>
      <c r="K412" s="1777"/>
      <c r="L412" s="1777"/>
      <c r="M412" s="35" t="s">
        <v>6306</v>
      </c>
      <c r="N412" s="710"/>
      <c r="O412" s="710"/>
      <c r="P412" s="710"/>
      <c r="Q412" s="710"/>
      <c r="R412" s="710"/>
      <c r="S412" s="710"/>
      <c r="T412" s="710"/>
      <c r="U412" s="710"/>
      <c r="V412" s="710"/>
      <c r="W412" s="710"/>
      <c r="X412" s="1777"/>
      <c r="Y412" s="1777"/>
      <c r="Z412" s="1777"/>
      <c r="AA412" s="1777"/>
      <c r="AB412" s="35"/>
      <c r="AC412" s="35"/>
      <c r="AD412" s="35"/>
      <c r="AE412" s="35"/>
      <c r="AF412" s="2042"/>
      <c r="AG412" s="2043"/>
      <c r="AH412" s="2043"/>
      <c r="AI412" s="2043"/>
      <c r="AJ412" s="2043"/>
      <c r="AK412" s="2043"/>
      <c r="AL412" s="2043"/>
      <c r="AM412" s="2043"/>
      <c r="AN412" s="2044"/>
      <c r="AO412" s="33"/>
      <c r="AP412" s="33"/>
      <c r="AQ412" s="1785" t="s">
        <v>6304</v>
      </c>
      <c r="AR412" s="1785" t="s">
        <v>6305</v>
      </c>
      <c r="AS412" s="33"/>
      <c r="AT412" s="33"/>
      <c r="AU412" s="33"/>
      <c r="AV412" s="33"/>
      <c r="AW412" s="33"/>
      <c r="AX412" s="33"/>
      <c r="AY412" s="33"/>
      <c r="AZ412" s="33"/>
      <c r="BA412" s="33"/>
      <c r="BB412" s="33"/>
      <c r="BC412" s="33"/>
      <c r="BD412" s="33"/>
      <c r="BE412" s="33"/>
      <c r="BF412" s="33"/>
      <c r="BG412" s="33"/>
      <c r="BH412" s="1782"/>
      <c r="BI412" s="12"/>
      <c r="BJ412" s="12"/>
      <c r="BK412" s="12"/>
      <c r="BL412" s="12"/>
      <c r="BM412" s="12"/>
      <c r="BN412" s="12"/>
      <c r="BO412" s="12"/>
      <c r="BP412" s="12"/>
      <c r="BQ412" s="12"/>
      <c r="BR412" s="12"/>
      <c r="BS412" s="12"/>
      <c r="BT412" s="12"/>
      <c r="BU412" s="431"/>
      <c r="FJ412" s="940"/>
      <c r="FK412" s="940"/>
      <c r="FL412" s="940"/>
      <c r="FM412" s="940"/>
      <c r="FN412" s="940"/>
      <c r="FO412" s="940"/>
      <c r="FP412" s="940"/>
      <c r="FQ412" s="940"/>
      <c r="FR412" s="940"/>
      <c r="FS412" s="940"/>
    </row>
    <row r="413" spans="1:190" ht="27" customHeight="1" thickBot="1" x14ac:dyDescent="0.2">
      <c r="J413" s="68"/>
      <c r="K413" s="67"/>
      <c r="L413" s="67"/>
      <c r="M413" s="67"/>
      <c r="N413" s="67"/>
      <c r="O413" s="67"/>
      <c r="P413" s="67"/>
      <c r="Q413" s="67"/>
      <c r="R413" s="67"/>
      <c r="S413" s="67"/>
      <c r="T413" s="67"/>
      <c r="U413" s="67"/>
      <c r="V413" s="67"/>
      <c r="W413" s="67"/>
      <c r="X413" s="67"/>
      <c r="Y413" s="67"/>
      <c r="Z413" s="67"/>
      <c r="AA413" s="67"/>
      <c r="AB413" s="1783"/>
      <c r="AC413" s="1783"/>
      <c r="AD413" s="1783"/>
      <c r="AE413" s="1783"/>
      <c r="AF413" s="1783"/>
      <c r="AG413" s="1783"/>
      <c r="AH413" s="1783"/>
      <c r="AI413" s="1783"/>
      <c r="AJ413" s="1783"/>
      <c r="AK413" s="1783"/>
      <c r="AL413" s="1783"/>
      <c r="AM413" s="1783"/>
      <c r="AN413" s="1783"/>
      <c r="AO413" s="1783"/>
      <c r="AP413" s="1783"/>
      <c r="AQ413" s="1783"/>
      <c r="AR413" s="1783"/>
      <c r="AS413" s="1783"/>
      <c r="AT413" s="1783"/>
      <c r="AU413" s="1783"/>
      <c r="AV413" s="1783"/>
      <c r="AW413" s="1783"/>
      <c r="AX413" s="1783"/>
      <c r="AY413" s="1783"/>
      <c r="AZ413" s="1783"/>
      <c r="BA413" s="1783"/>
      <c r="BB413" s="1783"/>
      <c r="BC413" s="1783"/>
      <c r="BD413" s="1783"/>
      <c r="BE413" s="1783"/>
      <c r="BF413" s="1783"/>
      <c r="BG413" s="1783"/>
      <c r="BH413" s="1784"/>
      <c r="BI413" s="12"/>
      <c r="BJ413" s="12"/>
      <c r="BK413" s="12"/>
      <c r="BL413" s="12"/>
      <c r="BM413" s="12"/>
      <c r="BN413" s="12"/>
      <c r="BO413" s="12"/>
      <c r="BP413" s="12"/>
      <c r="BQ413" s="12"/>
      <c r="BR413" s="12"/>
      <c r="BS413" s="12"/>
      <c r="BT413" s="12"/>
      <c r="BU413" s="431"/>
      <c r="FJ413" s="940"/>
      <c r="FK413" s="940"/>
      <c r="FL413" s="940"/>
      <c r="FM413" s="940"/>
      <c r="FN413" s="940"/>
      <c r="FO413" s="940"/>
      <c r="FP413" s="940"/>
      <c r="FQ413" s="940"/>
      <c r="FR413" s="940"/>
      <c r="FS413" s="940"/>
    </row>
    <row r="414" spans="1:190" ht="27" customHeight="1" x14ac:dyDescent="0.15">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431"/>
    </row>
    <row r="415" spans="1:190" ht="27" customHeight="1" x14ac:dyDescent="0.15">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431"/>
    </row>
    <row r="422" spans="11:11" ht="27" hidden="1" customHeight="1" x14ac:dyDescent="0.15"/>
    <row r="423" spans="11:11" ht="27" hidden="1" customHeight="1" x14ac:dyDescent="0.15"/>
    <row r="424" spans="11:11" ht="27" hidden="1" customHeight="1" x14ac:dyDescent="0.15">
      <c r="K424" s="12">
        <f>IF('1_入力シート【基本情報】'!$AE$71="有",'1_入力シート【基本情報】'!$AB$102, IF('1_入力シート【基本情報】'!$AE$72="有",'1_入力シート【基本情報】'!$AB$166, IF('1_入力シート【基本情報】'!$AE$73="有",'1_入力シート【基本情報】'!$AB$237,"")))</f>
        <v>0</v>
      </c>
    </row>
    <row r="425" spans="11:11" ht="27" hidden="1" customHeight="1" x14ac:dyDescent="0.15">
      <c r="K425" s="12" t="str">
        <f>IF(AB102="","",AB102)</f>
        <v/>
      </c>
    </row>
    <row r="426" spans="11:11" ht="27" hidden="1" customHeight="1" x14ac:dyDescent="0.15">
      <c r="K426" s="12" t="str">
        <f>IF(AB166="","",AB166)</f>
        <v/>
      </c>
    </row>
    <row r="427" spans="11:11" ht="27" hidden="1" customHeight="1" x14ac:dyDescent="0.15">
      <c r="K427" s="12" t="str">
        <f>IF(AB237="","",AB237)</f>
        <v/>
      </c>
    </row>
    <row r="428" spans="11:11" ht="27" hidden="1" customHeight="1" x14ac:dyDescent="0.15"/>
  </sheetData>
  <sheetProtection algorithmName="SHA-512" hashValue="hxreNlwfoJV5PXnCft7wXWJJWdo7bfQyI1BiMa2UEZlakPZ8oMc8WFz/gWnJRDGGjmsyrUsxLjxZ/2RzgExnuA==" saltValue="N/zAiYZ/VpTERsIS5WrU/A==" spinCount="100000" sheet="1" objects="1" scenarios="1"/>
  <dataConsolidate/>
  <mergeCells count="1304">
    <mergeCell ref="AQ256:BT256"/>
    <mergeCell ref="M220:R221"/>
    <mergeCell ref="AB222:AD222"/>
    <mergeCell ref="AB244:AG244"/>
    <mergeCell ref="AH256:AJ256"/>
    <mergeCell ref="BA90:BP90"/>
    <mergeCell ref="BV79:CU80"/>
    <mergeCell ref="AB81:AI81"/>
    <mergeCell ref="AB83:AI83"/>
    <mergeCell ref="AN2:AP2"/>
    <mergeCell ref="Y110:AP110"/>
    <mergeCell ref="M110:X110"/>
    <mergeCell ref="Y124:AP124"/>
    <mergeCell ref="M124:X124"/>
    <mergeCell ref="AQ110:BL110"/>
    <mergeCell ref="AQ124:BL124"/>
    <mergeCell ref="Y174:AP174"/>
    <mergeCell ref="M174:X174"/>
    <mergeCell ref="AQ174:BK174"/>
    <mergeCell ref="S151:AG151"/>
    <mergeCell ref="AQ171:BT171"/>
    <mergeCell ref="AH151:AM151"/>
    <mergeCell ref="AN151:AP151"/>
    <mergeCell ref="AN152:AP152"/>
    <mergeCell ref="AN153:AP153"/>
    <mergeCell ref="Z134:AA134"/>
    <mergeCell ref="AB167:BT167"/>
    <mergeCell ref="AL210:BB210"/>
    <mergeCell ref="M181:R187"/>
    <mergeCell ref="M167:R173"/>
    <mergeCell ref="AB189:AP189"/>
    <mergeCell ref="AT144:AY144"/>
    <mergeCell ref="AH149:AM149"/>
    <mergeCell ref="AH185:AJ185"/>
    <mergeCell ref="AK185:AP185"/>
    <mergeCell ref="AB176:AP176"/>
    <mergeCell ref="AZ149:BA149"/>
    <mergeCell ref="AZ150:BA150"/>
    <mergeCell ref="AN149:AP149"/>
    <mergeCell ref="AN150:AP150"/>
    <mergeCell ref="S152:AG152"/>
    <mergeCell ref="S153:AG153"/>
    <mergeCell ref="AZ154:BA154"/>
    <mergeCell ref="AB162:AP162"/>
    <mergeCell ref="AB169:AP169"/>
    <mergeCell ref="S165:AA165"/>
    <mergeCell ref="AB165:BT165"/>
    <mergeCell ref="S181:AA181"/>
    <mergeCell ref="AB181:BT181"/>
    <mergeCell ref="AT149:AY149"/>
    <mergeCell ref="AZ153:BA153"/>
    <mergeCell ref="AQ144:AS144"/>
    <mergeCell ref="A270:A272"/>
    <mergeCell ref="S270:AA270"/>
    <mergeCell ref="AB270:AG270"/>
    <mergeCell ref="AH270:AJ270"/>
    <mergeCell ref="AK270:AP270"/>
    <mergeCell ref="AQ270:BT270"/>
    <mergeCell ref="S271:AA271"/>
    <mergeCell ref="AB271:BT271"/>
    <mergeCell ref="S272:AA272"/>
    <mergeCell ref="AB272:AG272"/>
    <mergeCell ref="AH272:AJ272"/>
    <mergeCell ref="AK272:AP272"/>
    <mergeCell ref="AQ272:AS272"/>
    <mergeCell ref="AT272:AY272"/>
    <mergeCell ref="AZ272:BT272"/>
    <mergeCell ref="M252:R258"/>
    <mergeCell ref="AB250:BT250"/>
    <mergeCell ref="S251:AA251"/>
    <mergeCell ref="A256:A258"/>
    <mergeCell ref="S265:AA265"/>
    <mergeCell ref="AB265:BT265"/>
    <mergeCell ref="S266:AA266"/>
    <mergeCell ref="AB269:AP269"/>
    <mergeCell ref="M266:R272"/>
    <mergeCell ref="M259:X259"/>
    <mergeCell ref="AB266:BT266"/>
    <mergeCell ref="AB262:AP262"/>
    <mergeCell ref="Z262:AA262"/>
    <mergeCell ref="S267:X269"/>
    <mergeCell ref="AB254:AP254"/>
    <mergeCell ref="AQ259:BK259"/>
    <mergeCell ref="Y259:AP259"/>
    <mergeCell ref="Z239:AA239"/>
    <mergeCell ref="AB239:AP239"/>
    <mergeCell ref="AN213:AP213"/>
    <mergeCell ref="AN214:AP214"/>
    <mergeCell ref="S236:AA236"/>
    <mergeCell ref="BL160:BT160"/>
    <mergeCell ref="Z183:AA183"/>
    <mergeCell ref="S195:AA195"/>
    <mergeCell ref="AB215:AM215"/>
    <mergeCell ref="AH199:AJ199"/>
    <mergeCell ref="Z197:AA197"/>
    <mergeCell ref="AB213:AM213"/>
    <mergeCell ref="AB209:AJ209"/>
    <mergeCell ref="AB212:AM212"/>
    <mergeCell ref="M195:R201"/>
    <mergeCell ref="M179:R180"/>
    <mergeCell ref="S178:Y178"/>
    <mergeCell ref="AQ188:BK188"/>
    <mergeCell ref="Y188:AP188"/>
    <mergeCell ref="AN212:AP212"/>
    <mergeCell ref="AN217:AP217"/>
    <mergeCell ref="AB217:AM217"/>
    <mergeCell ref="S220:AA220"/>
    <mergeCell ref="S223:AA223"/>
    <mergeCell ref="S224:AA224"/>
    <mergeCell ref="AB219:AM219"/>
    <mergeCell ref="S215:AA215"/>
    <mergeCell ref="AB211:AM211"/>
    <mergeCell ref="AN223:AP223"/>
    <mergeCell ref="AB221:AM221"/>
    <mergeCell ref="AN222:AP222"/>
    <mergeCell ref="M232:R235"/>
    <mergeCell ref="A211:A218"/>
    <mergeCell ref="AB207:AJ207"/>
    <mergeCell ref="AB208:AJ208"/>
    <mergeCell ref="BY151:CM154"/>
    <mergeCell ref="AB198:AP198"/>
    <mergeCell ref="S211:AA211"/>
    <mergeCell ref="S217:AA217"/>
    <mergeCell ref="S214:AA214"/>
    <mergeCell ref="S216:AA216"/>
    <mergeCell ref="AK208:AP208"/>
    <mergeCell ref="M214:R216"/>
    <mergeCell ref="M217:R219"/>
    <mergeCell ref="AB236:BT236"/>
    <mergeCell ref="S237:AA237"/>
    <mergeCell ref="AB237:BT237"/>
    <mergeCell ref="AN220:AP220"/>
    <mergeCell ref="AL225:BB225"/>
    <mergeCell ref="AN218:AP218"/>
    <mergeCell ref="AB218:AM218"/>
    <mergeCell ref="Y209:AA209"/>
    <mergeCell ref="AB210:AJ210"/>
    <mergeCell ref="AB197:AP197"/>
    <mergeCell ref="Y207:AA207"/>
    <mergeCell ref="S201:AA201"/>
    <mergeCell ref="S194:AA194"/>
    <mergeCell ref="AN215:AP215"/>
    <mergeCell ref="AB214:AM214"/>
    <mergeCell ref="S221:AA221"/>
    <mergeCell ref="AB225:AD225"/>
    <mergeCell ref="S162:X163"/>
    <mergeCell ref="AN154:AP154"/>
    <mergeCell ref="S218:AA218"/>
    <mergeCell ref="AB199:AG199"/>
    <mergeCell ref="S187:AA187"/>
    <mergeCell ref="Z176:AA176"/>
    <mergeCell ref="AK187:AP187"/>
    <mergeCell ref="AQ187:AS187"/>
    <mergeCell ref="AB183:AP183"/>
    <mergeCell ref="S176:X177"/>
    <mergeCell ref="AZ173:BT173"/>
    <mergeCell ref="AB186:BT186"/>
    <mergeCell ref="AB177:AP177"/>
    <mergeCell ref="Z196:AA196"/>
    <mergeCell ref="AB196:AP196"/>
    <mergeCell ref="AB194:BT194"/>
    <mergeCell ref="S200:AA200"/>
    <mergeCell ref="Z198:AA198"/>
    <mergeCell ref="Z233:AA233"/>
    <mergeCell ref="AT201:AY201"/>
    <mergeCell ref="AH201:AJ201"/>
    <mergeCell ref="AK201:AP201"/>
    <mergeCell ref="AH187:AJ187"/>
    <mergeCell ref="S179:AA179"/>
    <mergeCell ref="S222:AA222"/>
    <mergeCell ref="S173:AA173"/>
    <mergeCell ref="AB187:AG187"/>
    <mergeCell ref="AQ173:AS173"/>
    <mergeCell ref="AB173:AG173"/>
    <mergeCell ref="Z184:AA184"/>
    <mergeCell ref="AB184:AP184"/>
    <mergeCell ref="S185:AA185"/>
    <mergeCell ref="AB185:AG185"/>
    <mergeCell ref="S196:Y198"/>
    <mergeCell ref="S186:AA186"/>
    <mergeCell ref="BY142:CM143"/>
    <mergeCell ref="A143:A149"/>
    <mergeCell ref="M143:R146"/>
    <mergeCell ref="BY144:CM146"/>
    <mergeCell ref="M147:R150"/>
    <mergeCell ref="AB201:AG201"/>
    <mergeCell ref="Y155:AA155"/>
    <mergeCell ref="AK155:AL155"/>
    <mergeCell ref="AM155:AN155"/>
    <mergeCell ref="AO155:AP155"/>
    <mergeCell ref="BY147:CM147"/>
    <mergeCell ref="S143:AG143"/>
    <mergeCell ref="S144:AG144"/>
    <mergeCell ref="S145:AG145"/>
    <mergeCell ref="S146:AG146"/>
    <mergeCell ref="S147:AG147"/>
    <mergeCell ref="S148:AG148"/>
    <mergeCell ref="S149:AG149"/>
    <mergeCell ref="AB180:BT180"/>
    <mergeCell ref="AB179:BT179"/>
    <mergeCell ref="AB190:AP190"/>
    <mergeCell ref="Z191:AA191"/>
    <mergeCell ref="AB191:AP191"/>
    <mergeCell ref="S192:Y192"/>
    <mergeCell ref="Z192:AA192"/>
    <mergeCell ref="A190:A201"/>
    <mergeCell ref="A176:A187"/>
    <mergeCell ref="AB161:AP161"/>
    <mergeCell ref="S180:AA180"/>
    <mergeCell ref="AQ199:BT199"/>
    <mergeCell ref="S164:Y164"/>
    <mergeCell ref="BL245:BT245"/>
    <mergeCell ref="AQ242:BT242"/>
    <mergeCell ref="AB243:BT243"/>
    <mergeCell ref="BD225:BT225"/>
    <mergeCell ref="AB246:AP246"/>
    <mergeCell ref="AB234:AP234"/>
    <mergeCell ref="BL231:BT231"/>
    <mergeCell ref="AH244:AJ244"/>
    <mergeCell ref="S235:Y235"/>
    <mergeCell ref="AK244:AP244"/>
    <mergeCell ref="S243:AA243"/>
    <mergeCell ref="M222:R225"/>
    <mergeCell ref="M245:X245"/>
    <mergeCell ref="AB220:AM220"/>
    <mergeCell ref="AN219:AP219"/>
    <mergeCell ref="AN221:AP221"/>
    <mergeCell ref="S219:AA219"/>
    <mergeCell ref="AB232:AP232"/>
    <mergeCell ref="S233:X234"/>
    <mergeCell ref="AB223:AD223"/>
    <mergeCell ref="AN224:AP224"/>
    <mergeCell ref="S225:AA225"/>
    <mergeCell ref="AB224:AD224"/>
    <mergeCell ref="AE225:AJ225"/>
    <mergeCell ref="AH242:AJ242"/>
    <mergeCell ref="AK242:AP242"/>
    <mergeCell ref="S242:AA242"/>
    <mergeCell ref="AB242:AG242"/>
    <mergeCell ref="S244:AA244"/>
    <mergeCell ref="AB241:AP241"/>
    <mergeCell ref="AQ245:BK245"/>
    <mergeCell ref="Y245:AP245"/>
    <mergeCell ref="AB248:AP248"/>
    <mergeCell ref="AB264:BT264"/>
    <mergeCell ref="AB258:AG258"/>
    <mergeCell ref="AH258:AJ258"/>
    <mergeCell ref="AK258:AP258"/>
    <mergeCell ref="S232:AA232"/>
    <mergeCell ref="Z234:AA234"/>
    <mergeCell ref="AB240:AP240"/>
    <mergeCell ref="Z241:AA241"/>
    <mergeCell ref="S239:X241"/>
    <mergeCell ref="J231:AP231"/>
    <mergeCell ref="AK256:AP256"/>
    <mergeCell ref="AB257:BT257"/>
    <mergeCell ref="AB261:AP261"/>
    <mergeCell ref="AT258:AY258"/>
    <mergeCell ref="S264:AA264"/>
    <mergeCell ref="AB263:AP263"/>
    <mergeCell ref="Z255:AA255"/>
    <mergeCell ref="S261:X262"/>
    <mergeCell ref="Z261:AA261"/>
    <mergeCell ref="S253:X255"/>
    <mergeCell ref="AZ258:BT258"/>
    <mergeCell ref="M246:R249"/>
    <mergeCell ref="M260:R263"/>
    <mergeCell ref="AB249:AP249"/>
    <mergeCell ref="M236:R237"/>
    <mergeCell ref="M238:R244"/>
    <mergeCell ref="Z248:AA248"/>
    <mergeCell ref="AB238:BT238"/>
    <mergeCell ref="AT244:AY244"/>
    <mergeCell ref="AZ244:BT244"/>
    <mergeCell ref="AQ244:AS244"/>
    <mergeCell ref="S249:Y249"/>
    <mergeCell ref="Z249:AA249"/>
    <mergeCell ref="S247:X248"/>
    <mergeCell ref="Z247:AA247"/>
    <mergeCell ref="S246:AA246"/>
    <mergeCell ref="Z240:AA240"/>
    <mergeCell ref="S250:AA250"/>
    <mergeCell ref="AB251:BT251"/>
    <mergeCell ref="Z263:AA263"/>
    <mergeCell ref="K410:L410"/>
    <mergeCell ref="M410:N410"/>
    <mergeCell ref="O410:R410"/>
    <mergeCell ref="M350:AA356"/>
    <mergeCell ref="M282:R286"/>
    <mergeCell ref="AB350:BT356"/>
    <mergeCell ref="J349:BK349"/>
    <mergeCell ref="BL349:BT349"/>
    <mergeCell ref="S286:AG286"/>
    <mergeCell ref="AI286:BM286"/>
    <mergeCell ref="BN286:BT286"/>
    <mergeCell ref="AQ282:AU282"/>
    <mergeCell ref="AQ283:AU283"/>
    <mergeCell ref="M250:R251"/>
    <mergeCell ref="BL259:BT259"/>
    <mergeCell ref="BC365:BE365"/>
    <mergeCell ref="BF365:BT365"/>
    <mergeCell ref="S260:AA260"/>
    <mergeCell ref="S258:AA258"/>
    <mergeCell ref="AB255:AP255"/>
    <mergeCell ref="M364:O364"/>
    <mergeCell ref="P364:R364"/>
    <mergeCell ref="S314:X316"/>
    <mergeCell ref="BB283:BG283"/>
    <mergeCell ref="BN282:BO282"/>
    <mergeCell ref="BF363:BT363"/>
    <mergeCell ref="BH283:BM283"/>
    <mergeCell ref="S364:U364"/>
    <mergeCell ref="V364:AG364"/>
    <mergeCell ref="AH364:AS364"/>
    <mergeCell ref="L306:X306"/>
    <mergeCell ref="AT364:AY364"/>
    <mergeCell ref="AZ364:BB364"/>
    <mergeCell ref="S298:AA298"/>
    <mergeCell ref="AB316:AP316"/>
    <mergeCell ref="BL306:BT306"/>
    <mergeCell ref="AT305:AY305"/>
    <mergeCell ref="AZ305:BT305"/>
    <mergeCell ref="M361:U361"/>
    <mergeCell ref="V361:AG362"/>
    <mergeCell ref="AH361:AS362"/>
    <mergeCell ref="AT361:AY362"/>
    <mergeCell ref="AZ361:BE361"/>
    <mergeCell ref="BF361:BT362"/>
    <mergeCell ref="M362:R362"/>
    <mergeCell ref="S362:U362"/>
    <mergeCell ref="AZ362:BB362"/>
    <mergeCell ref="BC362:BE362"/>
    <mergeCell ref="M363:O363"/>
    <mergeCell ref="P363:R363"/>
    <mergeCell ref="AQ303:BT303"/>
    <mergeCell ref="S363:U363"/>
    <mergeCell ref="V363:AG363"/>
    <mergeCell ref="M297:R298"/>
    <mergeCell ref="J292:BK292"/>
    <mergeCell ref="M307:R310"/>
    <mergeCell ref="AB313:BT313"/>
    <mergeCell ref="AB315:AP315"/>
    <mergeCell ref="Z315:AA315"/>
    <mergeCell ref="S339:AA339"/>
    <mergeCell ref="S340:AA340"/>
    <mergeCell ref="S341:AA341"/>
    <mergeCell ref="S308:X309"/>
    <mergeCell ref="Z308:AA308"/>
    <mergeCell ref="BL292:BT292"/>
    <mergeCell ref="AB281:AG281"/>
    <mergeCell ref="BH284:BM284"/>
    <mergeCell ref="AV283:BA283"/>
    <mergeCell ref="AV284:BA284"/>
    <mergeCell ref="AV285:BA285"/>
    <mergeCell ref="S300:X302"/>
    <mergeCell ref="S296:Y296"/>
    <mergeCell ref="Z296:AA296"/>
    <mergeCell ref="AB296:AP296"/>
    <mergeCell ref="AB297:BT297"/>
    <mergeCell ref="AB298:BT298"/>
    <mergeCell ref="AB304:BT304"/>
    <mergeCell ref="BH282:BM282"/>
    <mergeCell ref="BN284:BO284"/>
    <mergeCell ref="M293:R296"/>
    <mergeCell ref="S293:AA293"/>
    <mergeCell ref="AK281:BT281"/>
    <mergeCell ref="AQ284:AU284"/>
    <mergeCell ref="M278:R281"/>
    <mergeCell ref="S278:AA278"/>
    <mergeCell ref="AB293:AP293"/>
    <mergeCell ref="S294:X295"/>
    <mergeCell ref="AH363:AS363"/>
    <mergeCell ref="AT363:AY363"/>
    <mergeCell ref="BC363:BE363"/>
    <mergeCell ref="AZ363:BB363"/>
    <mergeCell ref="AB341:AD341"/>
    <mergeCell ref="AT339:AV339"/>
    <mergeCell ref="S338:AA338"/>
    <mergeCell ref="AM339:AS339"/>
    <mergeCell ref="AJ339:AL339"/>
    <mergeCell ref="AT338:AV338"/>
    <mergeCell ref="AB300:AP300"/>
    <mergeCell ref="Z314:AA314"/>
    <mergeCell ref="AB314:AP314"/>
    <mergeCell ref="BL320:BT320"/>
    <mergeCell ref="AR341:AT341"/>
    <mergeCell ref="S297:AA297"/>
    <mergeCell ref="S313:AA313"/>
    <mergeCell ref="M346:U346"/>
    <mergeCell ref="V346:AB346"/>
    <mergeCell ref="AB321:AP321"/>
    <mergeCell ref="AB328:AP328"/>
    <mergeCell ref="Z322:AA322"/>
    <mergeCell ref="AB322:AP322"/>
    <mergeCell ref="Z323:AA323"/>
    <mergeCell ref="AB323:AP323"/>
    <mergeCell ref="S324:Y324"/>
    <mergeCell ref="Z324:AA324"/>
    <mergeCell ref="AB324:AP324"/>
    <mergeCell ref="J337:BK337"/>
    <mergeCell ref="M338:R340"/>
    <mergeCell ref="AB339:AI339"/>
    <mergeCell ref="AJ338:AL338"/>
    <mergeCell ref="Z294:AA294"/>
    <mergeCell ref="S280:AA280"/>
    <mergeCell ref="BN283:BO283"/>
    <mergeCell ref="S304:AA304"/>
    <mergeCell ref="AB338:AI338"/>
    <mergeCell ref="M327:R333"/>
    <mergeCell ref="BB285:BG285"/>
    <mergeCell ref="AB279:AG279"/>
    <mergeCell ref="BB282:BG282"/>
    <mergeCell ref="AH281:AI281"/>
    <mergeCell ref="AB280:AG280"/>
    <mergeCell ref="AH280:AI280"/>
    <mergeCell ref="S281:AA281"/>
    <mergeCell ref="S282:AG282"/>
    <mergeCell ref="S283:AG283"/>
    <mergeCell ref="AH283:AJ283"/>
    <mergeCell ref="BB284:BG284"/>
    <mergeCell ref="AK285:AP285"/>
    <mergeCell ref="AK282:AP282"/>
    <mergeCell ref="AK283:AP283"/>
    <mergeCell ref="AK284:AP284"/>
    <mergeCell ref="AH284:AJ284"/>
    <mergeCell ref="S279:AA279"/>
    <mergeCell ref="AV282:BA282"/>
    <mergeCell ref="AQ285:AU285"/>
    <mergeCell ref="AH285:AJ285"/>
    <mergeCell ref="S284:AG284"/>
    <mergeCell ref="AH282:AJ282"/>
    <mergeCell ref="S285:AG285"/>
    <mergeCell ref="AB311:BT311"/>
    <mergeCell ref="S312:AA312"/>
    <mergeCell ref="AB312:BT312"/>
    <mergeCell ref="AB278:AG278"/>
    <mergeCell ref="Z190:AA190"/>
    <mergeCell ref="AB172:BT172"/>
    <mergeCell ref="S172:AA172"/>
    <mergeCell ref="AQ185:BT185"/>
    <mergeCell ref="BL277:BT277"/>
    <mergeCell ref="AH279:AI279"/>
    <mergeCell ref="S182:Y184"/>
    <mergeCell ref="Z182:AA182"/>
    <mergeCell ref="AB182:AP182"/>
    <mergeCell ref="AB260:AP260"/>
    <mergeCell ref="AH278:AI278"/>
    <mergeCell ref="M264:R265"/>
    <mergeCell ref="Z268:AA268"/>
    <mergeCell ref="AB268:AP268"/>
    <mergeCell ref="Z269:AA269"/>
    <mergeCell ref="S252:AA252"/>
    <mergeCell ref="AB252:BT252"/>
    <mergeCell ref="S256:AA256"/>
    <mergeCell ref="AB256:AG256"/>
    <mergeCell ref="AZ201:BT201"/>
    <mergeCell ref="AK199:AP199"/>
    <mergeCell ref="AK207:AP207"/>
    <mergeCell ref="Y208:AA208"/>
    <mergeCell ref="AQ207:AR207"/>
    <mergeCell ref="AQ201:AS201"/>
    <mergeCell ref="AB193:BT193"/>
    <mergeCell ref="J277:BK277"/>
    <mergeCell ref="AQ258:AS258"/>
    <mergeCell ref="S263:Y263"/>
    <mergeCell ref="S257:AA257"/>
    <mergeCell ref="Z254:AA254"/>
    <mergeCell ref="AB247:AP247"/>
    <mergeCell ref="AB233:AP233"/>
    <mergeCell ref="AB235:AP235"/>
    <mergeCell ref="Z235:AA235"/>
    <mergeCell ref="AN216:AP216"/>
    <mergeCell ref="AB216:AM216"/>
    <mergeCell ref="S199:AA199"/>
    <mergeCell ref="S238:AA238"/>
    <mergeCell ref="AN211:AP211"/>
    <mergeCell ref="S189:AA189"/>
    <mergeCell ref="AB195:BT195"/>
    <mergeCell ref="S212:AA212"/>
    <mergeCell ref="S213:AA213"/>
    <mergeCell ref="AZ187:BT187"/>
    <mergeCell ref="AH150:AM150"/>
    <mergeCell ref="AH152:AM152"/>
    <mergeCell ref="AH153:AM153"/>
    <mergeCell ref="AZ152:BA152"/>
    <mergeCell ref="S154:AG154"/>
    <mergeCell ref="BL188:BT188"/>
    <mergeCell ref="S190:X191"/>
    <mergeCell ref="AB200:BT200"/>
    <mergeCell ref="BL206:BT206"/>
    <mergeCell ref="AB192:AP192"/>
    <mergeCell ref="J206:BK206"/>
    <mergeCell ref="AT187:AY187"/>
    <mergeCell ref="M161:R164"/>
    <mergeCell ref="BD210:BT210"/>
    <mergeCell ref="S193:AA193"/>
    <mergeCell ref="AQ208:AR208"/>
    <mergeCell ref="Y210:AA210"/>
    <mergeCell ref="M211:R213"/>
    <mergeCell ref="M151:R154"/>
    <mergeCell ref="AQ150:AS150"/>
    <mergeCell ref="AQ151:AS151"/>
    <mergeCell ref="AH145:AM145"/>
    <mergeCell ref="AT152:AY152"/>
    <mergeCell ref="AQ152:AS152"/>
    <mergeCell ref="AN145:AP145"/>
    <mergeCell ref="AN148:AP148"/>
    <mergeCell ref="AT145:AY145"/>
    <mergeCell ref="AH148:AM148"/>
    <mergeCell ref="BL174:BT174"/>
    <mergeCell ref="AB178:AP178"/>
    <mergeCell ref="M165:R166"/>
    <mergeCell ref="AB175:AP175"/>
    <mergeCell ref="AT173:AY173"/>
    <mergeCell ref="M175:R178"/>
    <mergeCell ref="AT150:AY150"/>
    <mergeCell ref="AT151:AY151"/>
    <mergeCell ref="AT147:AY147"/>
    <mergeCell ref="Z162:AA162"/>
    <mergeCell ref="S175:AA175"/>
    <mergeCell ref="AK173:AP173"/>
    <mergeCell ref="Z163:AA163"/>
    <mergeCell ref="S150:AG150"/>
    <mergeCell ref="Z178:AA178"/>
    <mergeCell ref="S167:AA167"/>
    <mergeCell ref="AB170:AP170"/>
    <mergeCell ref="AZ151:BA151"/>
    <mergeCell ref="AB164:AP164"/>
    <mergeCell ref="AH154:AM154"/>
    <mergeCell ref="AH147:AM147"/>
    <mergeCell ref="AT146:AY146"/>
    <mergeCell ref="AF90:AH90"/>
    <mergeCell ref="AB98:AP98"/>
    <mergeCell ref="J96:BK96"/>
    <mergeCell ref="M97:R100"/>
    <mergeCell ref="AQ107:BT107"/>
    <mergeCell ref="S102:AA102"/>
    <mergeCell ref="BM110:BT110"/>
    <mergeCell ref="AQ109:AS109"/>
    <mergeCell ref="BK91:BL91"/>
    <mergeCell ref="BL96:BT96"/>
    <mergeCell ref="AM91:AN91"/>
    <mergeCell ref="AN90:AP90"/>
    <mergeCell ref="AO91:AP91"/>
    <mergeCell ref="AQ90:AR90"/>
    <mergeCell ref="AT91:AU91"/>
    <mergeCell ref="S109:AA109"/>
    <mergeCell ref="M125:R128"/>
    <mergeCell ref="S125:AA125"/>
    <mergeCell ref="AB125:AP125"/>
    <mergeCell ref="S126:X127"/>
    <mergeCell ref="Z126:AA126"/>
    <mergeCell ref="Z127:AA127"/>
    <mergeCell ref="BD91:BE91"/>
    <mergeCell ref="BF91:BG91"/>
    <mergeCell ref="AV91:AW91"/>
    <mergeCell ref="AL90:AM90"/>
    <mergeCell ref="AB90:AE90"/>
    <mergeCell ref="AI90:AK90"/>
    <mergeCell ref="BB91:BC91"/>
    <mergeCell ref="X91:AA91"/>
    <mergeCell ref="AB126:AP126"/>
    <mergeCell ref="AQ123:AS123"/>
    <mergeCell ref="AT123:AY123"/>
    <mergeCell ref="AZ109:BT109"/>
    <mergeCell ref="X89:AE89"/>
    <mergeCell ref="X90:AA90"/>
    <mergeCell ref="BH91:BI91"/>
    <mergeCell ref="AX91:AY91"/>
    <mergeCell ref="AB97:AP97"/>
    <mergeCell ref="S52:AA52"/>
    <mergeCell ref="AB52:BK52"/>
    <mergeCell ref="M73:AD73"/>
    <mergeCell ref="AE71:AG71"/>
    <mergeCell ref="J79:AA79"/>
    <mergeCell ref="BL79:BT79"/>
    <mergeCell ref="AB80:AD80"/>
    <mergeCell ref="AB70:AG70"/>
    <mergeCell ref="AJ80:AL80"/>
    <mergeCell ref="AO80:AQ80"/>
    <mergeCell ref="AV80:BJ80"/>
    <mergeCell ref="AE80:AG80"/>
    <mergeCell ref="AK91:AL91"/>
    <mergeCell ref="M115:R116"/>
    <mergeCell ref="S97:AA97"/>
    <mergeCell ref="M89:W89"/>
    <mergeCell ref="AS89:AU89"/>
    <mergeCell ref="Z99:AA99"/>
    <mergeCell ref="AB99:AP99"/>
    <mergeCell ref="S100:Y100"/>
    <mergeCell ref="Z104:AA104"/>
    <mergeCell ref="AB68:AG68"/>
    <mergeCell ref="AH123:AJ123"/>
    <mergeCell ref="Z118:AA118"/>
    <mergeCell ref="BK81:BL81"/>
    <mergeCell ref="AJ82:AL82"/>
    <mergeCell ref="M74:AD74"/>
    <mergeCell ref="AO82:AQ82"/>
    <mergeCell ref="AT82:AU82"/>
    <mergeCell ref="AK49:AP49"/>
    <mergeCell ref="M49:AA49"/>
    <mergeCell ref="BL52:BT52"/>
    <mergeCell ref="AB46:BT46"/>
    <mergeCell ref="M35:AA35"/>
    <mergeCell ref="M34:AA34"/>
    <mergeCell ref="AK35:AP35"/>
    <mergeCell ref="AQ35:AS35"/>
    <mergeCell ref="AT35:AY35"/>
    <mergeCell ref="AH80:AI80"/>
    <mergeCell ref="AM80:AN80"/>
    <mergeCell ref="M70:AA70"/>
    <mergeCell ref="AE74:AG74"/>
    <mergeCell ref="BK82:BL82"/>
    <mergeCell ref="M80:AA80"/>
    <mergeCell ref="M47:AA47"/>
    <mergeCell ref="AB69:AG69"/>
    <mergeCell ref="M67:R68"/>
    <mergeCell ref="AB67:AG67"/>
    <mergeCell ref="S68:AA68"/>
    <mergeCell ref="M36:AA36"/>
    <mergeCell ref="A53:A65"/>
    <mergeCell ref="M53:R54"/>
    <mergeCell ref="S53:AA53"/>
    <mergeCell ref="AB53:BT53"/>
    <mergeCell ref="S54:AA54"/>
    <mergeCell ref="AB54:BT54"/>
    <mergeCell ref="AT61:AY61"/>
    <mergeCell ref="M59:AA59"/>
    <mergeCell ref="AB59:AG59"/>
    <mergeCell ref="AH59:AJ59"/>
    <mergeCell ref="AK59:AP59"/>
    <mergeCell ref="M60:AA60"/>
    <mergeCell ref="S56:AA56"/>
    <mergeCell ref="AB56:BT56"/>
    <mergeCell ref="M57:R58"/>
    <mergeCell ref="S57:AA57"/>
    <mergeCell ref="AB57:BT57"/>
    <mergeCell ref="AB61:AG61"/>
    <mergeCell ref="S55:AA55"/>
    <mergeCell ref="M55:R56"/>
    <mergeCell ref="M61:AA61"/>
    <mergeCell ref="M62:AA62"/>
    <mergeCell ref="AB62:BT62"/>
    <mergeCell ref="AZ143:BA143"/>
    <mergeCell ref="AZ144:BA144"/>
    <mergeCell ref="AZ145:BA145"/>
    <mergeCell ref="AZ146:BA146"/>
    <mergeCell ref="AT137:AY137"/>
    <mergeCell ref="M33:AA33"/>
    <mergeCell ref="AH61:AJ61"/>
    <mergeCell ref="AK61:AP61"/>
    <mergeCell ref="AQ61:AS61"/>
    <mergeCell ref="BL9:BT9"/>
    <mergeCell ref="M10:X10"/>
    <mergeCell ref="Y10:AA10"/>
    <mergeCell ref="AK10:AP10"/>
    <mergeCell ref="AJ83:BJ83"/>
    <mergeCell ref="AQ135:BT135"/>
    <mergeCell ref="AS90:AU90"/>
    <mergeCell ref="AV90:AY90"/>
    <mergeCell ref="AL89:AM89"/>
    <mergeCell ref="AN89:AP89"/>
    <mergeCell ref="AQ89:AR89"/>
    <mergeCell ref="AI89:AK89"/>
    <mergeCell ref="J9:BK9"/>
    <mergeCell ref="M13:R17"/>
    <mergeCell ref="AE72:AG72"/>
    <mergeCell ref="AE73:AG73"/>
    <mergeCell ref="S11:AA11"/>
    <mergeCell ref="AT49:AY49"/>
    <mergeCell ref="S13:AA13"/>
    <mergeCell ref="M81:AA81"/>
    <mergeCell ref="AH49:AJ49"/>
    <mergeCell ref="AH143:AM143"/>
    <mergeCell ref="AB123:AG123"/>
    <mergeCell ref="AB131:BT131"/>
    <mergeCell ref="AK135:AP135"/>
    <mergeCell ref="AZ137:BT137"/>
    <mergeCell ref="AQ137:AS137"/>
    <mergeCell ref="AB27:BT27"/>
    <mergeCell ref="M28:R29"/>
    <mergeCell ref="M26:R27"/>
    <mergeCell ref="S26:AA26"/>
    <mergeCell ref="AB26:BT26"/>
    <mergeCell ref="S27:AA27"/>
    <mergeCell ref="M30:R31"/>
    <mergeCell ref="S44:AA44"/>
    <mergeCell ref="M103:R109"/>
    <mergeCell ref="S107:AA107"/>
    <mergeCell ref="M101:R102"/>
    <mergeCell ref="AB106:AP106"/>
    <mergeCell ref="Z100:AA100"/>
    <mergeCell ref="AB100:AP100"/>
    <mergeCell ref="AK32:AP32"/>
    <mergeCell ref="J66:BK66"/>
    <mergeCell ref="BL66:BT66"/>
    <mergeCell ref="AB35:AG35"/>
    <mergeCell ref="AB47:AG47"/>
    <mergeCell ref="AH47:AJ47"/>
    <mergeCell ref="AK47:AP47"/>
    <mergeCell ref="AH35:AJ35"/>
    <mergeCell ref="S30:AA30"/>
    <mergeCell ref="AB101:BT101"/>
    <mergeCell ref="AB103:BT103"/>
    <mergeCell ref="S103:AA103"/>
    <mergeCell ref="AB102:BT102"/>
    <mergeCell ref="AQ49:AS49"/>
    <mergeCell ref="S101:AA101"/>
    <mergeCell ref="AB55:BT55"/>
    <mergeCell ref="AB60:BT60"/>
    <mergeCell ref="M72:AD72"/>
    <mergeCell ref="M41:R42"/>
    <mergeCell ref="S41:AA41"/>
    <mergeCell ref="AB41:BT41"/>
    <mergeCell ref="S42:AA42"/>
    <mergeCell ref="AB42:BT42"/>
    <mergeCell ref="M43:R44"/>
    <mergeCell ref="S43:AA43"/>
    <mergeCell ref="AB43:BT43"/>
    <mergeCell ref="AB49:AG49"/>
    <mergeCell ref="M50:AA50"/>
    <mergeCell ref="AB50:BT50"/>
    <mergeCell ref="AB48:BT48"/>
    <mergeCell ref="AV89:AY89"/>
    <mergeCell ref="J88:AA88"/>
    <mergeCell ref="BL88:BT88"/>
    <mergeCell ref="BK83:BL83"/>
    <mergeCell ref="M83:AA83"/>
    <mergeCell ref="AF89:AH89"/>
    <mergeCell ref="AZ91:BA91"/>
    <mergeCell ref="AB91:AE91"/>
    <mergeCell ref="AJ81:BJ81"/>
    <mergeCell ref="M48:AA48"/>
    <mergeCell ref="AM82:AN82"/>
    <mergeCell ref="AR82:AS82"/>
    <mergeCell ref="M82:AA82"/>
    <mergeCell ref="AB82:AD82"/>
    <mergeCell ref="AE82:AG82"/>
    <mergeCell ref="BK80:BL80"/>
    <mergeCell ref="AB28:BT28"/>
    <mergeCell ref="S45:AA45"/>
    <mergeCell ref="AB45:BT45"/>
    <mergeCell ref="S46:AA46"/>
    <mergeCell ref="AB14:BT14"/>
    <mergeCell ref="S15:AA15"/>
    <mergeCell ref="S20:AA20"/>
    <mergeCell ref="S14:AA14"/>
    <mergeCell ref="AH32:AJ32"/>
    <mergeCell ref="AB30:BT30"/>
    <mergeCell ref="S31:AA31"/>
    <mergeCell ref="AB34:AG34"/>
    <mergeCell ref="AH34:AJ34"/>
    <mergeCell ref="AK34:AP34"/>
    <mergeCell ref="AQ34:AS34"/>
    <mergeCell ref="AT34:AY34"/>
    <mergeCell ref="S40:AA40"/>
    <mergeCell ref="AB40:BK40"/>
    <mergeCell ref="AB15:AG15"/>
    <mergeCell ref="AH15:BT15"/>
    <mergeCell ref="AB32:AG32"/>
    <mergeCell ref="S17:AA17"/>
    <mergeCell ref="AB17:BT17"/>
    <mergeCell ref="J25:BK25"/>
    <mergeCell ref="AB31:BT31"/>
    <mergeCell ref="AB36:BT36"/>
    <mergeCell ref="AK121:AP121"/>
    <mergeCell ref="S132:Y134"/>
    <mergeCell ref="AN143:AP143"/>
    <mergeCell ref="AN144:AP144"/>
    <mergeCell ref="M11:R12"/>
    <mergeCell ref="AB134:AP134"/>
    <mergeCell ref="S135:AA135"/>
    <mergeCell ref="AB135:AG135"/>
    <mergeCell ref="S122:AA122"/>
    <mergeCell ref="AB113:AP113"/>
    <mergeCell ref="AB118:AP118"/>
    <mergeCell ref="AB129:BT129"/>
    <mergeCell ref="S130:AA130"/>
    <mergeCell ref="Z98:AA98"/>
    <mergeCell ref="AV82:BJ82"/>
    <mergeCell ref="AH82:AI82"/>
    <mergeCell ref="M111:R114"/>
    <mergeCell ref="AB11:BT11"/>
    <mergeCell ref="S67:AA67"/>
    <mergeCell ref="M69:AA69"/>
    <mergeCell ref="S58:AA58"/>
    <mergeCell ref="AB58:BT58"/>
    <mergeCell ref="AR80:AS80"/>
    <mergeCell ref="AT80:AU80"/>
    <mergeCell ref="AB116:BT116"/>
    <mergeCell ref="AB33:BT33"/>
    <mergeCell ref="AB105:AP105"/>
    <mergeCell ref="S16:AA16"/>
    <mergeCell ref="AB13:BT13"/>
    <mergeCell ref="BM124:BT124"/>
    <mergeCell ref="S12:AA12"/>
    <mergeCell ref="M32:AA32"/>
    <mergeCell ref="AB121:AG121"/>
    <mergeCell ref="AB120:AP120"/>
    <mergeCell ref="Z106:AA106"/>
    <mergeCell ref="AK107:AP107"/>
    <mergeCell ref="AH107:AJ107"/>
    <mergeCell ref="AB111:AP111"/>
    <mergeCell ref="AQ143:AS143"/>
    <mergeCell ref="J142:BK142"/>
    <mergeCell ref="S108:AA108"/>
    <mergeCell ref="S104:Y106"/>
    <mergeCell ref="S112:X113"/>
    <mergeCell ref="Z112:AA112"/>
    <mergeCell ref="AB112:AP112"/>
    <mergeCell ref="Z113:AA113"/>
    <mergeCell ref="S114:Y114"/>
    <mergeCell ref="Z114:AA114"/>
    <mergeCell ref="AB114:AP114"/>
    <mergeCell ref="AH109:AJ109"/>
    <mergeCell ref="S136:AA136"/>
    <mergeCell ref="AB136:BT136"/>
    <mergeCell ref="S137:AA137"/>
    <mergeCell ref="AB109:AG109"/>
    <mergeCell ref="M131:R137"/>
    <mergeCell ref="S121:AA121"/>
    <mergeCell ref="S118:Y120"/>
    <mergeCell ref="AZ123:BT123"/>
    <mergeCell ref="AB119:AP119"/>
    <mergeCell ref="AB104:AP104"/>
    <mergeCell ref="S129:AA129"/>
    <mergeCell ref="M117:R123"/>
    <mergeCell ref="AQ121:BT121"/>
    <mergeCell ref="AK123:AP123"/>
    <mergeCell ref="AB130:BT130"/>
    <mergeCell ref="Z119:AA119"/>
    <mergeCell ref="Z120:AA120"/>
    <mergeCell ref="AN147:AP147"/>
    <mergeCell ref="AH135:AJ135"/>
    <mergeCell ref="AB127:AP127"/>
    <mergeCell ref="S128:Y128"/>
    <mergeCell ref="AQ153:AS153"/>
    <mergeCell ref="AQ154:AS154"/>
    <mergeCell ref="AT154:AY154"/>
    <mergeCell ref="AQ146:AS146"/>
    <mergeCell ref="AQ147:AS147"/>
    <mergeCell ref="J160:BK160"/>
    <mergeCell ref="Z170:AA170"/>
    <mergeCell ref="Z164:AA164"/>
    <mergeCell ref="S161:AA161"/>
    <mergeCell ref="S166:AA166"/>
    <mergeCell ref="AB163:AP163"/>
    <mergeCell ref="S168:Y170"/>
    <mergeCell ref="AT143:AY143"/>
    <mergeCell ref="AH121:AJ121"/>
    <mergeCell ref="AB122:BT122"/>
    <mergeCell ref="S123:AA123"/>
    <mergeCell ref="Z169:AA169"/>
    <mergeCell ref="M129:R130"/>
    <mergeCell ref="AQ145:AS145"/>
    <mergeCell ref="S131:AA131"/>
    <mergeCell ref="AK137:AP137"/>
    <mergeCell ref="AB137:AG137"/>
    <mergeCell ref="AQ148:AS148"/>
    <mergeCell ref="AT148:AY148"/>
    <mergeCell ref="AH137:AJ137"/>
    <mergeCell ref="M311:R312"/>
    <mergeCell ref="AT333:AY333"/>
    <mergeCell ref="AZ333:BT333"/>
    <mergeCell ref="AB325:BT325"/>
    <mergeCell ref="AQ331:BT331"/>
    <mergeCell ref="AM338:AS338"/>
    <mergeCell ref="M341:R343"/>
    <mergeCell ref="AB340:AD340"/>
    <mergeCell ref="S333:AA333"/>
    <mergeCell ref="S325:AA325"/>
    <mergeCell ref="AB302:AP302"/>
    <mergeCell ref="S303:AA303"/>
    <mergeCell ref="AQ317:BT317"/>
    <mergeCell ref="S318:AA318"/>
    <mergeCell ref="AB318:BT318"/>
    <mergeCell ref="S342:AA342"/>
    <mergeCell ref="AH144:AM144"/>
    <mergeCell ref="AH146:AM146"/>
    <mergeCell ref="AZ148:BA148"/>
    <mergeCell ref="Z177:AA177"/>
    <mergeCell ref="S171:AA171"/>
    <mergeCell ref="AH173:AJ173"/>
    <mergeCell ref="AN146:AP146"/>
    <mergeCell ref="AQ149:AS149"/>
    <mergeCell ref="M193:R194"/>
    <mergeCell ref="AT153:AY153"/>
    <mergeCell ref="AB166:BT166"/>
    <mergeCell ref="AB171:AG171"/>
    <mergeCell ref="AH171:AJ171"/>
    <mergeCell ref="AK171:AP171"/>
    <mergeCell ref="M207:R210"/>
    <mergeCell ref="M189:R192"/>
    <mergeCell ref="J358:AH358"/>
    <mergeCell ref="AH303:AJ303"/>
    <mergeCell ref="AK303:AP303"/>
    <mergeCell ref="AQ306:BK306"/>
    <mergeCell ref="Y306:AP306"/>
    <mergeCell ref="S305:AA305"/>
    <mergeCell ref="AB305:AG305"/>
    <mergeCell ref="AH305:AJ305"/>
    <mergeCell ref="AK305:AP305"/>
    <mergeCell ref="AK109:AP109"/>
    <mergeCell ref="AB107:AG107"/>
    <mergeCell ref="S111:AA111"/>
    <mergeCell ref="AB308:AP308"/>
    <mergeCell ref="Z309:AA309"/>
    <mergeCell ref="AB309:AP309"/>
    <mergeCell ref="S310:Y310"/>
    <mergeCell ref="Z310:AA310"/>
    <mergeCell ref="AB310:AP310"/>
    <mergeCell ref="M299:R305"/>
    <mergeCell ref="S299:AA299"/>
    <mergeCell ref="AB299:BT299"/>
    <mergeCell ref="Z301:AA301"/>
    <mergeCell ref="AB301:AP301"/>
    <mergeCell ref="Z302:AA302"/>
    <mergeCell ref="AK333:AP333"/>
    <mergeCell ref="AQ333:AS333"/>
    <mergeCell ref="AB294:AP294"/>
    <mergeCell ref="Z295:AA295"/>
    <mergeCell ref="AB295:AP295"/>
    <mergeCell ref="AB303:AG303"/>
    <mergeCell ref="S321:AA321"/>
    <mergeCell ref="AQ320:BK320"/>
    <mergeCell ref="BY371:CM373"/>
    <mergeCell ref="M372:AA372"/>
    <mergeCell ref="AB372:AD372"/>
    <mergeCell ref="M373:AA373"/>
    <mergeCell ref="AB373:AD373"/>
    <mergeCell ref="AB342:AD342"/>
    <mergeCell ref="AH341:AJ341"/>
    <mergeCell ref="AK341:AN341"/>
    <mergeCell ref="AE341:AG341"/>
    <mergeCell ref="AX343:BT343"/>
    <mergeCell ref="S343:AA343"/>
    <mergeCell ref="AB343:AD343"/>
    <mergeCell ref="AF343:AV343"/>
    <mergeCell ref="AX346:BT346"/>
    <mergeCell ref="BH285:BM285"/>
    <mergeCell ref="BN285:BO285"/>
    <mergeCell ref="M344:U344"/>
    <mergeCell ref="M345:U345"/>
    <mergeCell ref="V344:AB344"/>
    <mergeCell ref="Z300:AA300"/>
    <mergeCell ref="AZ366:BB366"/>
    <mergeCell ref="BC366:BE366"/>
    <mergeCell ref="BF366:BT366"/>
    <mergeCell ref="BC364:BE364"/>
    <mergeCell ref="BF364:BT364"/>
    <mergeCell ref="M365:O365"/>
    <mergeCell ref="P365:R365"/>
    <mergeCell ref="BY358:CM360"/>
    <mergeCell ref="M359:AA359"/>
    <mergeCell ref="AB359:AD359"/>
    <mergeCell ref="M360:AA360"/>
    <mergeCell ref="AB360:AD360"/>
    <mergeCell ref="M374:U374"/>
    <mergeCell ref="V374:AG375"/>
    <mergeCell ref="AH374:AS375"/>
    <mergeCell ref="AT374:AY375"/>
    <mergeCell ref="AZ374:BE374"/>
    <mergeCell ref="BF374:BT375"/>
    <mergeCell ref="M375:R375"/>
    <mergeCell ref="S375:U375"/>
    <mergeCell ref="AZ375:BB375"/>
    <mergeCell ref="BC375:BE375"/>
    <mergeCell ref="J371:AH371"/>
    <mergeCell ref="BK371:BT371"/>
    <mergeCell ref="S365:U365"/>
    <mergeCell ref="V365:AG365"/>
    <mergeCell ref="AH365:AS365"/>
    <mergeCell ref="AT365:AY365"/>
    <mergeCell ref="AZ365:BB365"/>
    <mergeCell ref="M367:O367"/>
    <mergeCell ref="P367:R367"/>
    <mergeCell ref="S367:U367"/>
    <mergeCell ref="V367:AG367"/>
    <mergeCell ref="AH367:AS367"/>
    <mergeCell ref="AT367:AY367"/>
    <mergeCell ref="AZ367:BB367"/>
    <mergeCell ref="BC367:BE367"/>
    <mergeCell ref="BF367:BT367"/>
    <mergeCell ref="M366:O366"/>
    <mergeCell ref="P366:R366"/>
    <mergeCell ref="S366:U366"/>
    <mergeCell ref="V366:AG366"/>
    <mergeCell ref="AH366:AS366"/>
    <mergeCell ref="AT366:AY366"/>
    <mergeCell ref="P378:R378"/>
    <mergeCell ref="S378:U378"/>
    <mergeCell ref="V378:AG378"/>
    <mergeCell ref="AH378:AS378"/>
    <mergeCell ref="AT378:AY378"/>
    <mergeCell ref="AZ378:BB378"/>
    <mergeCell ref="BC378:BE378"/>
    <mergeCell ref="BF378:BT378"/>
    <mergeCell ref="BK385:BT385"/>
    <mergeCell ref="AB387:AD387"/>
    <mergeCell ref="J385:AJ385"/>
    <mergeCell ref="AZ389:BB389"/>
    <mergeCell ref="AT388:AY389"/>
    <mergeCell ref="M377:O377"/>
    <mergeCell ref="P377:R377"/>
    <mergeCell ref="S377:U377"/>
    <mergeCell ref="V377:AG377"/>
    <mergeCell ref="AH377:AS377"/>
    <mergeCell ref="AT377:AY377"/>
    <mergeCell ref="AZ377:BB377"/>
    <mergeCell ref="M380:O380"/>
    <mergeCell ref="P380:R380"/>
    <mergeCell ref="S380:U380"/>
    <mergeCell ref="V380:AG380"/>
    <mergeCell ref="AH380:AS380"/>
    <mergeCell ref="AT380:AY380"/>
    <mergeCell ref="AZ380:BB380"/>
    <mergeCell ref="BC380:BE380"/>
    <mergeCell ref="BF380:BT380"/>
    <mergeCell ref="M378:O378"/>
    <mergeCell ref="BC377:BE377"/>
    <mergeCell ref="BF377:BT377"/>
    <mergeCell ref="S392:U392"/>
    <mergeCell ref="V392:AG392"/>
    <mergeCell ref="AH392:AS392"/>
    <mergeCell ref="AT392:AY392"/>
    <mergeCell ref="AZ392:BB392"/>
    <mergeCell ref="BC392:BE392"/>
    <mergeCell ref="BF392:BT392"/>
    <mergeCell ref="M393:O393"/>
    <mergeCell ref="P393:R393"/>
    <mergeCell ref="S393:U393"/>
    <mergeCell ref="V393:AG393"/>
    <mergeCell ref="AH393:AS393"/>
    <mergeCell ref="AZ393:BB393"/>
    <mergeCell ref="BC393:BE393"/>
    <mergeCell ref="BF393:BT393"/>
    <mergeCell ref="BY385:CM387"/>
    <mergeCell ref="M386:AA386"/>
    <mergeCell ref="AB386:AD386"/>
    <mergeCell ref="M387:AA387"/>
    <mergeCell ref="M388:U388"/>
    <mergeCell ref="V388:AG389"/>
    <mergeCell ref="AH388:AS389"/>
    <mergeCell ref="AZ388:BE388"/>
    <mergeCell ref="BF388:BT389"/>
    <mergeCell ref="M389:R389"/>
    <mergeCell ref="S389:U389"/>
    <mergeCell ref="BC389:BE389"/>
    <mergeCell ref="M404:O404"/>
    <mergeCell ref="P404:R404"/>
    <mergeCell ref="S404:U404"/>
    <mergeCell ref="V404:AG404"/>
    <mergeCell ref="AH404:AS404"/>
    <mergeCell ref="AT404:AY404"/>
    <mergeCell ref="AZ404:BB404"/>
    <mergeCell ref="BC404:BE404"/>
    <mergeCell ref="BF404:BT404"/>
    <mergeCell ref="M403:O403"/>
    <mergeCell ref="P403:R403"/>
    <mergeCell ref="BK398:BT398"/>
    <mergeCell ref="BC390:BE390"/>
    <mergeCell ref="BF390:BT390"/>
    <mergeCell ref="V345:AB345"/>
    <mergeCell ref="M379:O379"/>
    <mergeCell ref="P379:R379"/>
    <mergeCell ref="S379:U379"/>
    <mergeCell ref="V379:AG379"/>
    <mergeCell ref="BK358:BT358"/>
    <mergeCell ref="AH379:AS379"/>
    <mergeCell ref="AT379:AY379"/>
    <mergeCell ref="AZ379:BB379"/>
    <mergeCell ref="BC379:BE379"/>
    <mergeCell ref="BF379:BT379"/>
    <mergeCell ref="AF346:AV346"/>
    <mergeCell ref="M394:O394"/>
    <mergeCell ref="P394:R394"/>
    <mergeCell ref="M376:O376"/>
    <mergeCell ref="P376:R376"/>
    <mergeCell ref="S376:U376"/>
    <mergeCell ref="V376:AG376"/>
    <mergeCell ref="BY398:CM400"/>
    <mergeCell ref="M399:AA399"/>
    <mergeCell ref="AB399:AD399"/>
    <mergeCell ref="M400:AA400"/>
    <mergeCell ref="AB400:AD400"/>
    <mergeCell ref="M401:U401"/>
    <mergeCell ref="V401:AG402"/>
    <mergeCell ref="AH401:AS402"/>
    <mergeCell ref="AT401:AY402"/>
    <mergeCell ref="AZ401:BE401"/>
    <mergeCell ref="BF401:BT402"/>
    <mergeCell ref="M402:R402"/>
    <mergeCell ref="S402:U402"/>
    <mergeCell ref="AZ402:BB402"/>
    <mergeCell ref="BC402:BE402"/>
    <mergeCell ref="S403:U403"/>
    <mergeCell ref="M407:O407"/>
    <mergeCell ref="P407:R407"/>
    <mergeCell ref="S407:U407"/>
    <mergeCell ref="V407:AG407"/>
    <mergeCell ref="AH407:AS407"/>
    <mergeCell ref="AT407:AY407"/>
    <mergeCell ref="AZ407:BB407"/>
    <mergeCell ref="BC407:BE407"/>
    <mergeCell ref="BF407:BT407"/>
    <mergeCell ref="M405:O405"/>
    <mergeCell ref="P405:R405"/>
    <mergeCell ref="S405:U405"/>
    <mergeCell ref="V405:AG405"/>
    <mergeCell ref="AH405:AS405"/>
    <mergeCell ref="AT405:AY405"/>
    <mergeCell ref="AZ405:BB405"/>
    <mergeCell ref="AH403:AS403"/>
    <mergeCell ref="AT403:AY403"/>
    <mergeCell ref="M321:R324"/>
    <mergeCell ref="S311:AA311"/>
    <mergeCell ref="AX340:BT340"/>
    <mergeCell ref="AO341:AQ341"/>
    <mergeCell ref="AU341:AW341"/>
    <mergeCell ref="AX341:BD341"/>
    <mergeCell ref="AF340:AV340"/>
    <mergeCell ref="BL337:BT337"/>
    <mergeCell ref="AB333:AG333"/>
    <mergeCell ref="AH333:AJ333"/>
    <mergeCell ref="BF376:BT376"/>
    <mergeCell ref="AZ403:BB403"/>
    <mergeCell ref="BC403:BE403"/>
    <mergeCell ref="BF403:BT403"/>
    <mergeCell ref="AH376:AS376"/>
    <mergeCell ref="AT376:AY376"/>
    <mergeCell ref="AZ376:BB376"/>
    <mergeCell ref="BC376:BE376"/>
    <mergeCell ref="BF394:BT394"/>
    <mergeCell ref="M391:O391"/>
    <mergeCell ref="P391:R391"/>
    <mergeCell ref="S391:U391"/>
    <mergeCell ref="V391:AG391"/>
    <mergeCell ref="AH391:AS391"/>
    <mergeCell ref="AT391:AY391"/>
    <mergeCell ref="AZ391:BB391"/>
    <mergeCell ref="BC391:BE391"/>
    <mergeCell ref="BF391:BT391"/>
    <mergeCell ref="M392:O392"/>
    <mergeCell ref="P392:R392"/>
    <mergeCell ref="BC405:BE405"/>
    <mergeCell ref="BF405:BT405"/>
    <mergeCell ref="M406:O406"/>
    <mergeCell ref="P406:R406"/>
    <mergeCell ref="S406:U406"/>
    <mergeCell ref="V406:AG406"/>
    <mergeCell ref="AH406:AS406"/>
    <mergeCell ref="AT406:AY406"/>
    <mergeCell ref="AZ406:BB406"/>
    <mergeCell ref="BC406:BE406"/>
    <mergeCell ref="BF406:BT406"/>
    <mergeCell ref="S307:AA307"/>
    <mergeCell ref="AB307:AP307"/>
    <mergeCell ref="Z328:AA328"/>
    <mergeCell ref="AB332:BT332"/>
    <mergeCell ref="AQ305:AS305"/>
    <mergeCell ref="V403:AG403"/>
    <mergeCell ref="AT393:AY393"/>
    <mergeCell ref="S394:U394"/>
    <mergeCell ref="V394:AG394"/>
    <mergeCell ref="AH394:AS394"/>
    <mergeCell ref="AT394:AY394"/>
    <mergeCell ref="AZ394:BB394"/>
    <mergeCell ref="BC394:BE394"/>
    <mergeCell ref="J398:AJ398"/>
    <mergeCell ref="M390:O390"/>
    <mergeCell ref="P390:R390"/>
    <mergeCell ref="S390:U390"/>
    <mergeCell ref="V390:AG390"/>
    <mergeCell ref="AH390:AS390"/>
    <mergeCell ref="AT390:AY390"/>
    <mergeCell ref="AZ390:BB390"/>
    <mergeCell ref="A317:A319"/>
    <mergeCell ref="S319:AA319"/>
    <mergeCell ref="AQ319:AS319"/>
    <mergeCell ref="AT319:AY319"/>
    <mergeCell ref="AZ319:BT319"/>
    <mergeCell ref="S317:AA317"/>
    <mergeCell ref="AB317:AG317"/>
    <mergeCell ref="AH317:AJ317"/>
    <mergeCell ref="AK317:AP317"/>
    <mergeCell ref="AB319:AG319"/>
    <mergeCell ref="AH319:AJ319"/>
    <mergeCell ref="AK319:AP319"/>
    <mergeCell ref="A331:A333"/>
    <mergeCell ref="S331:AA331"/>
    <mergeCell ref="AB331:AG331"/>
    <mergeCell ref="AH331:AJ331"/>
    <mergeCell ref="AK331:AP331"/>
    <mergeCell ref="S332:AA332"/>
    <mergeCell ref="M313:R319"/>
    <mergeCell ref="Z316:AA316"/>
    <mergeCell ref="S322:X323"/>
    <mergeCell ref="AB326:BT326"/>
    <mergeCell ref="S326:AA326"/>
    <mergeCell ref="S327:AA327"/>
    <mergeCell ref="AB327:BT327"/>
    <mergeCell ref="Z329:AA329"/>
    <mergeCell ref="AB329:AP329"/>
    <mergeCell ref="Z330:AA330"/>
    <mergeCell ref="AB330:AP330"/>
    <mergeCell ref="M325:R326"/>
    <mergeCell ref="Y320:AP320"/>
    <mergeCell ref="S328:X330"/>
    <mergeCell ref="BV53:CU54"/>
    <mergeCell ref="BU9:CU9"/>
    <mergeCell ref="BY36:CM36"/>
    <mergeCell ref="BU52:CU52"/>
    <mergeCell ref="S117:AA117"/>
    <mergeCell ref="S115:AA115"/>
    <mergeCell ref="Z132:AA132"/>
    <mergeCell ref="AB132:AP132"/>
    <mergeCell ref="Z133:AA133"/>
    <mergeCell ref="AB133:AP133"/>
    <mergeCell ref="Z253:AA253"/>
    <mergeCell ref="AB253:AP253"/>
    <mergeCell ref="Z267:AA267"/>
    <mergeCell ref="AB267:AP267"/>
    <mergeCell ref="Z168:AA168"/>
    <mergeCell ref="AB168:AP168"/>
    <mergeCell ref="Z128:AA128"/>
    <mergeCell ref="AB128:AP128"/>
    <mergeCell ref="BV101:CU102"/>
    <mergeCell ref="AZ147:BA147"/>
    <mergeCell ref="BL142:BT142"/>
    <mergeCell ref="S98:X99"/>
    <mergeCell ref="AB115:BT115"/>
    <mergeCell ref="Z105:AA105"/>
    <mergeCell ref="BU225:CU225"/>
    <mergeCell ref="AB108:BT108"/>
    <mergeCell ref="AT109:AY109"/>
    <mergeCell ref="AB117:BT117"/>
    <mergeCell ref="S116:AA116"/>
    <mergeCell ref="BV104:CU105"/>
    <mergeCell ref="BV111:CU112"/>
    <mergeCell ref="BV125:CU126"/>
    <mergeCell ref="CQ2:CR2"/>
    <mergeCell ref="AQ10:AS10"/>
    <mergeCell ref="CS2:CT2"/>
    <mergeCell ref="CU2:CV2"/>
    <mergeCell ref="S29:AA29"/>
    <mergeCell ref="BC4:BE4"/>
    <mergeCell ref="M18:R20"/>
    <mergeCell ref="AW4:BB4"/>
    <mergeCell ref="J4:L4"/>
    <mergeCell ref="M4:O4"/>
    <mergeCell ref="P4:V4"/>
    <mergeCell ref="M2:S2"/>
    <mergeCell ref="AB10:AI10"/>
    <mergeCell ref="X2:Z2"/>
    <mergeCell ref="AF2:AH2"/>
    <mergeCell ref="CS1:CT1"/>
    <mergeCell ref="BF4:BH4"/>
    <mergeCell ref="BK4:BM4"/>
    <mergeCell ref="CU1:CV1"/>
    <mergeCell ref="BU2:BV2"/>
    <mergeCell ref="BW2:BX2"/>
    <mergeCell ref="BY2:BZ2"/>
    <mergeCell ref="CA2:CB2"/>
    <mergeCell ref="CC2:CD2"/>
    <mergeCell ref="CE2:CF2"/>
    <mergeCell ref="CG2:CH2"/>
    <mergeCell ref="CI2:CJ2"/>
    <mergeCell ref="CK2:CL2"/>
    <mergeCell ref="CM2:CN2"/>
    <mergeCell ref="CO2:CP2"/>
    <mergeCell ref="AB16:BT16"/>
    <mergeCell ref="S28:AA28"/>
    <mergeCell ref="BV90:CU91"/>
    <mergeCell ref="BV82:CU82"/>
    <mergeCell ref="AF412:AN412"/>
    <mergeCell ref="BV41:CU45"/>
    <mergeCell ref="M45:R46"/>
    <mergeCell ref="BI4:BJ4"/>
    <mergeCell ref="BN4:BO4"/>
    <mergeCell ref="BS4:BT4"/>
    <mergeCell ref="AB18:BT18"/>
    <mergeCell ref="AB19:BT19"/>
    <mergeCell ref="AB20:BT20"/>
    <mergeCell ref="BP4:BR4"/>
    <mergeCell ref="BL40:BT40"/>
    <mergeCell ref="AT10:AY10"/>
    <mergeCell ref="BU1:BV1"/>
    <mergeCell ref="BW1:BX1"/>
    <mergeCell ref="BY1:BZ1"/>
    <mergeCell ref="CA1:CB1"/>
    <mergeCell ref="CC1:CD1"/>
    <mergeCell ref="CE1:CF1"/>
    <mergeCell ref="CG1:CH1"/>
    <mergeCell ref="CI1:CJ1"/>
    <mergeCell ref="CK1:CL1"/>
    <mergeCell ref="CM1:CN1"/>
    <mergeCell ref="CO1:CP1"/>
    <mergeCell ref="CQ1:CR1"/>
    <mergeCell ref="AB29:BT29"/>
    <mergeCell ref="S18:AA18"/>
    <mergeCell ref="S19:AA19"/>
    <mergeCell ref="BL25:BT25"/>
    <mergeCell ref="AB44:BT44"/>
    <mergeCell ref="AB12:BT12"/>
  </mergeCells>
  <phoneticPr fontId="3"/>
  <conditionalFormatting sqref="AB48:AD48">
    <cfRule type="cellIs" dxfId="3275" priority="1276" operator="equal">
      <formula>""</formula>
    </cfRule>
  </conditionalFormatting>
  <conditionalFormatting sqref="AB60:BT60">
    <cfRule type="cellIs" dxfId="3274" priority="1275" operator="equal">
      <formula>""</formula>
    </cfRule>
  </conditionalFormatting>
  <conditionalFormatting sqref="BF4:BH4">
    <cfRule type="cellIs" dxfId="3273" priority="1274" operator="equal">
      <formula>""</formula>
    </cfRule>
  </conditionalFormatting>
  <conditionalFormatting sqref="BK4:BM4">
    <cfRule type="cellIs" dxfId="3272" priority="1273" operator="equal">
      <formula>""</formula>
    </cfRule>
  </conditionalFormatting>
  <conditionalFormatting sqref="BP4:BR4">
    <cfRule type="cellIs" dxfId="3271" priority="1272" operator="equal">
      <formula>""</formula>
    </cfRule>
  </conditionalFormatting>
  <conditionalFormatting sqref="AB101">
    <cfRule type="expression" dxfId="3270" priority="1265">
      <formula>$AB$101=""</formula>
    </cfRule>
  </conditionalFormatting>
  <conditionalFormatting sqref="AB181 AB183:AB187">
    <cfRule type="expression" dxfId="3269" priority="5787">
      <formula>$AB181=""</formula>
    </cfRule>
  </conditionalFormatting>
  <conditionalFormatting sqref="AB53:BT53">
    <cfRule type="expression" dxfId="3268" priority="1263">
      <formula>$AB$53=""</formula>
    </cfRule>
  </conditionalFormatting>
  <conditionalFormatting sqref="AB54:BT54">
    <cfRule type="expression" dxfId="3267" priority="1243">
      <formula>AND($AB$53&lt;&gt;"",$AB$54="")</formula>
    </cfRule>
    <cfRule type="expression" dxfId="3266" priority="1262">
      <formula>$AB$54=""</formula>
    </cfRule>
  </conditionalFormatting>
  <conditionalFormatting sqref="AB56:BT56">
    <cfRule type="expression" dxfId="3265" priority="1241">
      <formula>AND($AB$55&lt;&gt;"",$AB$56="")</formula>
    </cfRule>
    <cfRule type="expression" dxfId="3264" priority="1261">
      <formula>$AB$56=""</formula>
    </cfRule>
  </conditionalFormatting>
  <conditionalFormatting sqref="AB45:BT45">
    <cfRule type="expression" dxfId="3263" priority="1257">
      <formula>$AB$45=""</formula>
    </cfRule>
  </conditionalFormatting>
  <conditionalFormatting sqref="AB46:BT46">
    <cfRule type="expression" dxfId="3262" priority="1256">
      <formula>$AB$46=""</formula>
    </cfRule>
  </conditionalFormatting>
  <conditionalFormatting sqref="AB57:BT57">
    <cfRule type="expression" dxfId="3261" priority="6067">
      <formula>$AB$57=""</formula>
    </cfRule>
  </conditionalFormatting>
  <conditionalFormatting sqref="AB58:BT58">
    <cfRule type="expression" dxfId="3260" priority="6062">
      <formula>$AB$58=""</formula>
    </cfRule>
  </conditionalFormatting>
  <conditionalFormatting sqref="AB102:BT102">
    <cfRule type="expression" dxfId="3259" priority="1253">
      <formula>$AB$102=""</formula>
    </cfRule>
  </conditionalFormatting>
  <conditionalFormatting sqref="AB177:AB178">
    <cfRule type="expression" dxfId="3258" priority="5782">
      <formula>$AB177=""</formula>
    </cfRule>
  </conditionalFormatting>
  <conditionalFormatting sqref="AB59:AG59">
    <cfRule type="expression" dxfId="3257" priority="1255">
      <formula>$AB$59=""</formula>
    </cfRule>
  </conditionalFormatting>
  <conditionalFormatting sqref="AK59:AP59">
    <cfRule type="cellIs" dxfId="3256" priority="1248" operator="equal">
      <formula>""</formula>
    </cfRule>
  </conditionalFormatting>
  <conditionalFormatting sqref="AB61:AG61">
    <cfRule type="cellIs" dxfId="3255" priority="1254" operator="equal">
      <formula>""</formula>
    </cfRule>
  </conditionalFormatting>
  <conditionalFormatting sqref="AK61:AP61">
    <cfRule type="cellIs" dxfId="3254" priority="1247" operator="equal">
      <formula>""</formula>
    </cfRule>
  </conditionalFormatting>
  <conditionalFormatting sqref="AT61:AY61">
    <cfRule type="cellIs" dxfId="3253" priority="1246" operator="equal">
      <formula>""</formula>
    </cfRule>
  </conditionalFormatting>
  <conditionalFormatting sqref="AB53">
    <cfRule type="expression" dxfId="3252" priority="1244">
      <formula>AND($AB$54&lt;&gt;"",$AB$53="")</formula>
    </cfRule>
  </conditionalFormatting>
  <conditionalFormatting sqref="AB55:BT55">
    <cfRule type="expression" dxfId="3251" priority="1245">
      <formula>$AB$55=""</formula>
    </cfRule>
  </conditionalFormatting>
  <conditionalFormatting sqref="AB55">
    <cfRule type="expression" dxfId="3250" priority="1242">
      <formula>AND($AB$56&lt;&gt;"",$AB$55="")</formula>
    </cfRule>
  </conditionalFormatting>
  <conditionalFormatting sqref="AB67:AD68">
    <cfRule type="expression" dxfId="3249" priority="1228">
      <formula>$AB67=""</formula>
    </cfRule>
  </conditionalFormatting>
  <conditionalFormatting sqref="AB69:AG70">
    <cfRule type="cellIs" dxfId="3248" priority="1227" operator="equal">
      <formula>""</formula>
    </cfRule>
  </conditionalFormatting>
  <conditionalFormatting sqref="AE80">
    <cfRule type="expression" dxfId="3247" priority="1225">
      <formula>$AE80=""</formula>
    </cfRule>
  </conditionalFormatting>
  <conditionalFormatting sqref="AJ80 AO80 AV80">
    <cfRule type="expression" dxfId="3246" priority="1223">
      <formula>AJ$80=""</formula>
    </cfRule>
  </conditionalFormatting>
  <conditionalFormatting sqref="AB82:AD82">
    <cfRule type="expression" dxfId="3245" priority="1221">
      <formula>$AB$82=""</formula>
    </cfRule>
  </conditionalFormatting>
  <conditionalFormatting sqref="AE82:AG82 AJ82 AO82">
    <cfRule type="expression" dxfId="3244" priority="1220">
      <formula>AE$82=""</formula>
    </cfRule>
  </conditionalFormatting>
  <conditionalFormatting sqref="AI89">
    <cfRule type="expression" dxfId="3243" priority="1215">
      <formula>$AI$89=""</formula>
    </cfRule>
  </conditionalFormatting>
  <conditionalFormatting sqref="AN89">
    <cfRule type="expression" dxfId="3242" priority="1214">
      <formula>$AN$89=""</formula>
    </cfRule>
  </conditionalFormatting>
  <conditionalFormatting sqref="AS89">
    <cfRule type="expression" dxfId="3241" priority="1213">
      <formula>$AS$89=""</formula>
    </cfRule>
  </conditionalFormatting>
  <conditionalFormatting sqref="AB168:AP170">
    <cfRule type="expression" dxfId="3240" priority="128">
      <formula>AND($DM$162=1,$AB168="")</formula>
    </cfRule>
  </conditionalFormatting>
  <conditionalFormatting sqref="AB179:AB180">
    <cfRule type="expression" dxfId="3239" priority="1271">
      <formula>$AB179=""</formula>
    </cfRule>
  </conditionalFormatting>
  <conditionalFormatting sqref="AB236:AB237">
    <cfRule type="expression" dxfId="3238" priority="1160">
      <formula>$AB236=""</formula>
    </cfRule>
  </conditionalFormatting>
  <conditionalFormatting sqref="AB232:AP232">
    <cfRule type="expression" dxfId="3237" priority="1164">
      <formula>$AB$232=""</formula>
    </cfRule>
  </conditionalFormatting>
  <conditionalFormatting sqref="AK242 AB242:AB244 AK244 AT244">
    <cfRule type="cellIs" dxfId="3236" priority="1161" operator="equal">
      <formula>""</formula>
    </cfRule>
  </conditionalFormatting>
  <conditionalFormatting sqref="AK303 AB303:AB305 AK305 AT305">
    <cfRule type="expression" dxfId="3235" priority="391">
      <formula>AB303=""</formula>
    </cfRule>
  </conditionalFormatting>
  <conditionalFormatting sqref="AB255:AH255">
    <cfRule type="expression" dxfId="3234" priority="1155">
      <formula>$AB$255=""</formula>
    </cfRule>
  </conditionalFormatting>
  <conditionalFormatting sqref="AB254:AH254">
    <cfRule type="expression" dxfId="3233" priority="5826">
      <formula>$AB$254=""</formula>
    </cfRule>
  </conditionalFormatting>
  <conditionalFormatting sqref="AB246:AP246 AB247:AB249">
    <cfRule type="expression" dxfId="3232" priority="5841">
      <formula>$AB246=""</formula>
    </cfRule>
  </conditionalFormatting>
  <conditionalFormatting sqref="AB256:AG256">
    <cfRule type="expression" dxfId="3231" priority="1152">
      <formula>$AB$256=""</formula>
    </cfRule>
  </conditionalFormatting>
  <conditionalFormatting sqref="AB258:AG258">
    <cfRule type="expression" dxfId="3230" priority="1151">
      <formula>$AB$258=""</formula>
    </cfRule>
  </conditionalFormatting>
  <conditionalFormatting sqref="AK258:AP258">
    <cfRule type="expression" dxfId="3229" priority="5853">
      <formula>$AK$258=""</formula>
    </cfRule>
  </conditionalFormatting>
  <conditionalFormatting sqref="AT258:AY258">
    <cfRule type="expression" dxfId="3228" priority="5852">
      <formula>$AT$258=""</formula>
    </cfRule>
  </conditionalFormatting>
  <conditionalFormatting sqref="AK282:AK285">
    <cfRule type="expression" dxfId="3227" priority="1838">
      <formula>$AK282=""</formula>
    </cfRule>
  </conditionalFormatting>
  <conditionalFormatting sqref="AV282:AV285">
    <cfRule type="expression" dxfId="3226" priority="1138">
      <formula>$AV282=""</formula>
    </cfRule>
  </conditionalFormatting>
  <conditionalFormatting sqref="BH282:BH285">
    <cfRule type="expression" dxfId="3225" priority="1134">
      <formula>$BH282=""</formula>
    </cfRule>
  </conditionalFormatting>
  <conditionalFormatting sqref="AB350:BT353">
    <cfRule type="cellIs" dxfId="3224" priority="1124" operator="equal">
      <formula>""</formula>
    </cfRule>
  </conditionalFormatting>
  <conditionalFormatting sqref="AB47:AG47">
    <cfRule type="expression" dxfId="3223" priority="1116">
      <formula>$AB$47=""</formula>
    </cfRule>
  </conditionalFormatting>
  <conditionalFormatting sqref="AK47:AP47">
    <cfRule type="cellIs" dxfId="3222" priority="1115" operator="equal">
      <formula>""</formula>
    </cfRule>
  </conditionalFormatting>
  <conditionalFormatting sqref="AB49:AG49">
    <cfRule type="expression" dxfId="3221" priority="1114">
      <formula>$AB$49=""</formula>
    </cfRule>
  </conditionalFormatting>
  <conditionalFormatting sqref="AK49:AP49">
    <cfRule type="expression" dxfId="3220" priority="1113">
      <formula>$AK$49=""</formula>
    </cfRule>
  </conditionalFormatting>
  <conditionalFormatting sqref="AT49:AY49">
    <cfRule type="expression" dxfId="3219" priority="1112">
      <formula>$AT$49=""</formula>
    </cfRule>
  </conditionalFormatting>
  <conditionalFormatting sqref="AB220">
    <cfRule type="expression" dxfId="3218" priority="1106">
      <formula>AND($AB$97="特定建築物調査員",$AB$100="")</formula>
    </cfRule>
  </conditionalFormatting>
  <conditionalFormatting sqref="AB221">
    <cfRule type="expression" dxfId="3217" priority="1104">
      <formula>AND($AB$97="特定建築物調査員",$AB$100="")</formula>
    </cfRule>
  </conditionalFormatting>
  <conditionalFormatting sqref="AB91:AE91">
    <cfRule type="expression" dxfId="3216" priority="1085">
      <formula>$AB$91=""</formula>
    </cfRule>
  </conditionalFormatting>
  <conditionalFormatting sqref="AB90">
    <cfRule type="expression" dxfId="3215" priority="1084">
      <formula>$AB$90=""</formula>
    </cfRule>
  </conditionalFormatting>
  <conditionalFormatting sqref="AF90:AK90 AN90 AS90">
    <cfRule type="expression" dxfId="3214" priority="1030">
      <formula>$AB$90="未実施"</formula>
    </cfRule>
  </conditionalFormatting>
  <conditionalFormatting sqref="AB81">
    <cfRule type="expression" dxfId="3213" priority="1067">
      <formula>$AB$81=""</formula>
    </cfRule>
  </conditionalFormatting>
  <conditionalFormatting sqref="AB83">
    <cfRule type="expression" dxfId="3212" priority="1066">
      <formula>$AB$83=""</formula>
    </cfRule>
  </conditionalFormatting>
  <conditionalFormatting sqref="S278 S223:AA223">
    <cfRule type="expression" dxfId="3211" priority="1058">
      <formula>$S223:$AA226=""</formula>
    </cfRule>
  </conditionalFormatting>
  <conditionalFormatting sqref="S220:AA220">
    <cfRule type="expression" dxfId="3210" priority="1050">
      <formula>AND($S220="",$S225="")</formula>
    </cfRule>
  </conditionalFormatting>
  <conditionalFormatting sqref="S221">
    <cfRule type="expression" dxfId="3209" priority="1049">
      <formula>$S$221=""</formula>
    </cfRule>
  </conditionalFormatting>
  <conditionalFormatting sqref="S286:AA286">
    <cfRule type="expression" dxfId="3208" priority="1048">
      <formula>$S$286=""</formula>
    </cfRule>
  </conditionalFormatting>
  <conditionalFormatting sqref="S282:AG283">
    <cfRule type="expression" dxfId="3207" priority="1047">
      <formula>$S282:$AG285=""</formula>
    </cfRule>
  </conditionalFormatting>
  <conditionalFormatting sqref="S222:AA222">
    <cfRule type="expression" dxfId="3206" priority="1284">
      <formula>$S222:$AA225=""</formula>
    </cfRule>
  </conditionalFormatting>
  <conditionalFormatting sqref="AB207:AJ208">
    <cfRule type="expression" dxfId="3205" priority="1285">
      <formula>AND($AB207="",$S225="")</formula>
    </cfRule>
  </conditionalFormatting>
  <conditionalFormatting sqref="Y207:Y210">
    <cfRule type="cellIs" dxfId="3204" priority="1044" operator="equal">
      <formula>""</formula>
    </cfRule>
  </conditionalFormatting>
  <conditionalFormatting sqref="S279">
    <cfRule type="expression" dxfId="3203" priority="1043">
      <formula>$S279:$AA282=""</formula>
    </cfRule>
  </conditionalFormatting>
  <conditionalFormatting sqref="S280">
    <cfRule type="expression" dxfId="3202" priority="1042">
      <formula>$S280:$AA283=""</formula>
    </cfRule>
  </conditionalFormatting>
  <conditionalFormatting sqref="S281">
    <cfRule type="expression" dxfId="3201" priority="1041">
      <formula>$S281:$AA284=""</formula>
    </cfRule>
  </conditionalFormatting>
  <conditionalFormatting sqref="AH286">
    <cfRule type="cellIs" dxfId="3200" priority="1040" operator="equal">
      <formula>""</formula>
    </cfRule>
  </conditionalFormatting>
  <conditionalFormatting sqref="AV82:BJ82">
    <cfRule type="expression" dxfId="3199" priority="1034">
      <formula>$AV$82=""</formula>
    </cfRule>
  </conditionalFormatting>
  <conditionalFormatting sqref="AF90:AH90">
    <cfRule type="expression" dxfId="3198" priority="964">
      <formula>AND($AB$90="実施",$AF$90="")</formula>
    </cfRule>
  </conditionalFormatting>
  <conditionalFormatting sqref="AI90:AK90">
    <cfRule type="expression" dxfId="3197" priority="1031">
      <formula>AND($AB$90="実施",$AI$90="")</formula>
    </cfRule>
  </conditionalFormatting>
  <conditionalFormatting sqref="AN90:AP90">
    <cfRule type="expression" dxfId="3196" priority="955">
      <formula>AND($AB$90="実施",$AN$90="")</formula>
    </cfRule>
  </conditionalFormatting>
  <conditionalFormatting sqref="AS90:AU90">
    <cfRule type="expression" dxfId="3195" priority="1029">
      <formula>AND($AB$90="実施",$AS$90="")</formula>
    </cfRule>
  </conditionalFormatting>
  <conditionalFormatting sqref="AB100:AP100">
    <cfRule type="expression" dxfId="3194" priority="5693">
      <formula>$AB100=""</formula>
    </cfRule>
  </conditionalFormatting>
  <conditionalFormatting sqref="AB233:AP235">
    <cfRule type="expression" dxfId="3193" priority="5824">
      <formula>$AB233=""</formula>
    </cfRule>
  </conditionalFormatting>
  <conditionalFormatting sqref="AB80:AD80">
    <cfRule type="expression" dxfId="3192" priority="965">
      <formula>$AB$80=""</formula>
    </cfRule>
  </conditionalFormatting>
  <conditionalFormatting sqref="AC344:AG345">
    <cfRule type="expression" dxfId="3191" priority="939">
      <formula>AND(#REF!="対象無し",#REF!&lt;&gt;"")</formula>
    </cfRule>
    <cfRule type="expression" dxfId="3190" priority="950">
      <formula>#REF!="対象無し"</formula>
    </cfRule>
    <cfRule type="expression" dxfId="3189" priority="951">
      <formula>AND(#REF!&lt;&gt;"",#REF!="")</formula>
    </cfRule>
  </conditionalFormatting>
  <conditionalFormatting sqref="AB252:BT252 AB257">
    <cfRule type="expression" dxfId="3188" priority="5831">
      <formula>$AB252=""</formula>
    </cfRule>
  </conditionalFormatting>
  <conditionalFormatting sqref="AE80:AG80 AJ80 AO80 AV80">
    <cfRule type="expression" dxfId="3187" priority="942">
      <formula>AND($AB$80&lt;&gt;"",AE$80="")</formula>
    </cfRule>
  </conditionalFormatting>
  <conditionalFormatting sqref="AE82:AG82 AJ82 AO82 AV82">
    <cfRule type="expression" dxfId="3186" priority="941">
      <formula>AND($AB$82&lt;&gt;"",AE$82="")</formula>
    </cfRule>
  </conditionalFormatting>
  <conditionalFormatting sqref="AB13:AF13">
    <cfRule type="cellIs" dxfId="3185" priority="936" operator="equal">
      <formula>""</formula>
    </cfRule>
  </conditionalFormatting>
  <conditionalFormatting sqref="AB14:AD14">
    <cfRule type="cellIs" dxfId="3184" priority="935" operator="equal">
      <formula>""</formula>
    </cfRule>
  </conditionalFormatting>
  <conditionalFormatting sqref="AB15">
    <cfRule type="cellIs" dxfId="3183" priority="934" operator="equal">
      <formula>""</formula>
    </cfRule>
  </conditionalFormatting>
  <conditionalFormatting sqref="AB16:BC16">
    <cfRule type="cellIs" dxfId="3182" priority="933" operator="equal">
      <formula>""</formula>
    </cfRule>
  </conditionalFormatting>
  <conditionalFormatting sqref="AB17:BT17">
    <cfRule type="cellIs" dxfId="3181" priority="932" operator="equal">
      <formula>""</formula>
    </cfRule>
  </conditionalFormatting>
  <conditionalFormatting sqref="AB33:BT33">
    <cfRule type="expression" dxfId="3180" priority="931">
      <formula>$AB$33=""</formula>
    </cfRule>
  </conditionalFormatting>
  <conditionalFormatting sqref="AB36">
    <cfRule type="expression" dxfId="3179" priority="930">
      <formula>$AB$36=""</formula>
    </cfRule>
  </conditionalFormatting>
  <conditionalFormatting sqref="AB26:BT26">
    <cfRule type="expression" dxfId="3178" priority="929">
      <formula>$AB$26=""</formula>
    </cfRule>
  </conditionalFormatting>
  <conditionalFormatting sqref="AB27:BT27">
    <cfRule type="expression" dxfId="3177" priority="910">
      <formula>AND($AB$26&lt;&gt;"",$AB$27="")</formula>
    </cfRule>
    <cfRule type="expression" dxfId="3176" priority="928">
      <formula>$AB$27=""</formula>
    </cfRule>
  </conditionalFormatting>
  <conditionalFormatting sqref="AB29:BT29">
    <cfRule type="expression" dxfId="3175" priority="907">
      <formula>AND($AB$28&lt;&gt;"",$AB$29="")</formula>
    </cfRule>
    <cfRule type="expression" dxfId="3174" priority="927">
      <formula>$AB$29=""</formula>
    </cfRule>
  </conditionalFormatting>
  <conditionalFormatting sqref="AT10">
    <cfRule type="expression" dxfId="3173" priority="926">
      <formula>AT$10=""</formula>
    </cfRule>
  </conditionalFormatting>
  <conditionalFormatting sqref="AB11:BT11">
    <cfRule type="expression" dxfId="3172" priority="923">
      <formula>$AB$11=""</formula>
    </cfRule>
  </conditionalFormatting>
  <conditionalFormatting sqref="AB12:BT12">
    <cfRule type="expression" dxfId="3171" priority="922">
      <formula>$AB$12=""</formula>
    </cfRule>
  </conditionalFormatting>
  <conditionalFormatting sqref="AB30:BT30">
    <cfRule type="expression" dxfId="3170" priority="921">
      <formula>$AB$30=""</formula>
    </cfRule>
  </conditionalFormatting>
  <conditionalFormatting sqref="AB31:BT31">
    <cfRule type="expression" dxfId="3169" priority="920">
      <formula>$AB$31=""</formula>
    </cfRule>
  </conditionalFormatting>
  <conditionalFormatting sqref="AB32:AG32">
    <cfRule type="expression" dxfId="3168" priority="919">
      <formula>$AB$32=""</formula>
    </cfRule>
  </conditionalFormatting>
  <conditionalFormatting sqref="AK32:AP32">
    <cfRule type="expression" dxfId="3167" priority="918">
      <formula>$AK$32=""</formula>
    </cfRule>
  </conditionalFormatting>
  <conditionalFormatting sqref="AB34:AG34">
    <cfRule type="expression" dxfId="3166" priority="917">
      <formula>$AB$34=""</formula>
    </cfRule>
  </conditionalFormatting>
  <conditionalFormatting sqref="AK34:AP34">
    <cfRule type="expression" dxfId="3165" priority="916">
      <formula>$AK$34=""</formula>
    </cfRule>
  </conditionalFormatting>
  <conditionalFormatting sqref="AT34:AY34">
    <cfRule type="expression" dxfId="3164" priority="915">
      <formula>$AT$34=""</formula>
    </cfRule>
  </conditionalFormatting>
  <conditionalFormatting sqref="AB35:AG35">
    <cfRule type="expression" dxfId="3163" priority="914">
      <formula>$AB$35=""</formula>
    </cfRule>
  </conditionalFormatting>
  <conditionalFormatting sqref="AK35:AP35">
    <cfRule type="expression" dxfId="3162" priority="913">
      <formula>$AK$35=""</formula>
    </cfRule>
  </conditionalFormatting>
  <conditionalFormatting sqref="AT35:AY35">
    <cfRule type="expression" dxfId="3161" priority="912">
      <formula>$AT$35=""</formula>
    </cfRule>
  </conditionalFormatting>
  <conditionalFormatting sqref="AB26">
    <cfRule type="expression" dxfId="3160" priority="911">
      <formula>AND($AB$27&lt;&gt;"",$AB$26="")</formula>
    </cfRule>
  </conditionalFormatting>
  <conditionalFormatting sqref="AB28:BT28">
    <cfRule type="expression" dxfId="3159" priority="909">
      <formula>$AB$28=""</formula>
    </cfRule>
  </conditionalFormatting>
  <conditionalFormatting sqref="AB28">
    <cfRule type="expression" dxfId="3158" priority="908">
      <formula>AND($AB$29&lt;&gt;"",$AB$28="")</formula>
    </cfRule>
  </conditionalFormatting>
  <conditionalFormatting sqref="AB18">
    <cfRule type="expression" dxfId="3157" priority="1800">
      <formula>$AB$18=""</formula>
    </cfRule>
  </conditionalFormatting>
  <conditionalFormatting sqref="AB18 AB20">
    <cfRule type="expression" dxfId="3156" priority="1803">
      <formula>$AB$18=$AB$20</formula>
    </cfRule>
  </conditionalFormatting>
  <conditionalFormatting sqref="AB20">
    <cfRule type="expression" dxfId="3155" priority="1801">
      <formula>$AB$20=""</formula>
    </cfRule>
  </conditionalFormatting>
  <conditionalFormatting sqref="AB19">
    <cfRule type="expression" dxfId="3154" priority="1804">
      <formula>$AB$19=""</formula>
    </cfRule>
  </conditionalFormatting>
  <conditionalFormatting sqref="AB18:AB19">
    <cfRule type="expression" dxfId="3153" priority="1805">
      <formula>$AB$19=$AB$18</formula>
    </cfRule>
  </conditionalFormatting>
  <conditionalFormatting sqref="AB19:AB20">
    <cfRule type="expression" dxfId="3152" priority="1806">
      <formula>$AB$19=$AB$20</formula>
    </cfRule>
  </conditionalFormatting>
  <conditionalFormatting sqref="S224:AA224">
    <cfRule type="expression" dxfId="3151" priority="1811">
      <formula>$S224:$AA226=""</formula>
    </cfRule>
  </conditionalFormatting>
  <conditionalFormatting sqref="S211:AA212">
    <cfRule type="expression" dxfId="3150" priority="1812">
      <formula>AND($S211="",#REF!="")</formula>
    </cfRule>
  </conditionalFormatting>
  <conditionalFormatting sqref="AB209:AJ210">
    <cfRule type="expression" dxfId="3149" priority="1815">
      <formula>AND($AB209="",#REF!="")</formula>
    </cfRule>
  </conditionalFormatting>
  <conditionalFormatting sqref="S225:AA225">
    <cfRule type="expression" dxfId="3148" priority="1834">
      <formula>$S225:$AA226=""</formula>
    </cfRule>
  </conditionalFormatting>
  <conditionalFormatting sqref="S213:AA213">
    <cfRule type="expression" dxfId="3147" priority="1835">
      <formula>AND($S213="",#REF!="")</formula>
    </cfRule>
  </conditionalFormatting>
  <conditionalFormatting sqref="S284:AG284">
    <cfRule type="expression" dxfId="3146" priority="1844">
      <formula>$S284:$AG286=""</formula>
    </cfRule>
  </conditionalFormatting>
  <conditionalFormatting sqref="S285:AG285">
    <cfRule type="expression" dxfId="3145" priority="6410">
      <formula>$S285:$AG286=""</formula>
    </cfRule>
  </conditionalFormatting>
  <conditionalFormatting sqref="AB132:AP134 AK135 AB135:AB137 AK137 AT137">
    <cfRule type="expression" dxfId="3144" priority="5727">
      <formula>AND($DM$126=1,AB132="")</formula>
    </cfRule>
  </conditionalFormatting>
  <conditionalFormatting sqref="AB129">
    <cfRule type="expression" dxfId="3143" priority="5757">
      <formula>$AB$129=""</formula>
    </cfRule>
  </conditionalFormatting>
  <conditionalFormatting sqref="AB130:BT130">
    <cfRule type="expression" dxfId="3142" priority="5730">
      <formula>$AB$130=""</formula>
    </cfRule>
  </conditionalFormatting>
  <conditionalFormatting sqref="AB125:AP125">
    <cfRule type="expression" dxfId="3141" priority="143">
      <formula>AND($DS$124=TRUE,$AB$125="")</formula>
    </cfRule>
    <cfRule type="expression" dxfId="3140" priority="872">
      <formula>$AB$125=""</formula>
    </cfRule>
  </conditionalFormatting>
  <conditionalFormatting sqref="AB126:AH126">
    <cfRule type="expression" dxfId="3139" priority="5756">
      <formula>$AB$126=""</formula>
    </cfRule>
  </conditionalFormatting>
  <conditionalFormatting sqref="AB127:AP127">
    <cfRule type="expression" dxfId="3138" priority="5737">
      <formula>$AB$127=""</formula>
    </cfRule>
  </conditionalFormatting>
  <conditionalFormatting sqref="AB195 AB197:AB201">
    <cfRule type="expression" dxfId="3137" priority="5810">
      <formula>$AB195=""</formula>
    </cfRule>
  </conditionalFormatting>
  <conditionalFormatting sqref="AB191:AB192">
    <cfRule type="expression" dxfId="3136" priority="5804">
      <formula>$AB191=""</formula>
    </cfRule>
  </conditionalFormatting>
  <conditionalFormatting sqref="AB198:AP198">
    <cfRule type="expression" dxfId="3135" priority="857">
      <formula>AND($AB$104&lt;&gt;"",$AB$106="")</formula>
    </cfRule>
  </conditionalFormatting>
  <conditionalFormatting sqref="AB193:AB194">
    <cfRule type="expression" dxfId="3134" priority="5807">
      <formula>$AB193=""</formula>
    </cfRule>
  </conditionalFormatting>
  <conditionalFormatting sqref="AB190:AP190">
    <cfRule type="expression" dxfId="3133" priority="5816">
      <formula>$AB190=""</formula>
    </cfRule>
  </conditionalFormatting>
  <conditionalFormatting sqref="AK121 AB118:AB123 AK123 AT123">
    <cfRule type="expression" dxfId="3132" priority="5695">
      <formula>AND($DM$112=1,AB118="")</formula>
    </cfRule>
  </conditionalFormatting>
  <conditionalFormatting sqref="AB117 AB118:AP120 AB121 AB122 AB123">
    <cfRule type="expression" dxfId="3131" priority="5724">
      <formula>$AB117=""</formula>
    </cfRule>
  </conditionalFormatting>
  <conditionalFormatting sqref="AB211:AM221">
    <cfRule type="expression" dxfId="3130" priority="821">
      <formula>$AB211=""</formula>
    </cfRule>
  </conditionalFormatting>
  <conditionalFormatting sqref="AB222:AD225">
    <cfRule type="expression" dxfId="3129" priority="820">
      <formula>$AB222=""</formula>
    </cfRule>
  </conditionalFormatting>
  <conditionalFormatting sqref="S214:AA218">
    <cfRule type="expression" dxfId="3128" priority="1907">
      <formula>AND($S214="",#REF!="")</formula>
    </cfRule>
  </conditionalFormatting>
  <conditionalFormatting sqref="S219:AA219">
    <cfRule type="expression" dxfId="3127" priority="1908">
      <formula>AND($S219="",$S231="")</formula>
    </cfRule>
  </conditionalFormatting>
  <conditionalFormatting sqref="AB260:AP263 AB264:BT266 AB268:AP269 AB270:AB272">
    <cfRule type="expression" dxfId="3126" priority="5920">
      <formula>$AB260=""</formula>
    </cfRule>
  </conditionalFormatting>
  <conditionalFormatting sqref="AB278:AG281">
    <cfRule type="expression" dxfId="3125" priority="1142">
      <formula>$AB278=""</formula>
    </cfRule>
  </conditionalFormatting>
  <conditionalFormatting sqref="AB360">
    <cfRule type="expression" dxfId="3124" priority="743">
      <formula>AND($AB$359="無",$AB$360="有")</formula>
    </cfRule>
    <cfRule type="expression" dxfId="3123" priority="744">
      <formula>AND($AB$359="有",$AB$360="")</formula>
    </cfRule>
  </conditionalFormatting>
  <conditionalFormatting sqref="AT363:AT367">
    <cfRule type="expression" dxfId="3122" priority="762">
      <formula>AND($M363&lt;&gt;"",$AT363="")</formula>
    </cfRule>
  </conditionalFormatting>
  <conditionalFormatting sqref="M363:BT367">
    <cfRule type="expression" dxfId="3121" priority="96">
      <formula>AND($DT$360="レ",M363&lt;&gt;"")</formula>
    </cfRule>
    <cfRule type="expression" dxfId="3120" priority="97" stopIfTrue="1">
      <formula>$AB$360="無"</formula>
    </cfRule>
  </conditionalFormatting>
  <conditionalFormatting sqref="AB359">
    <cfRule type="expression" dxfId="3119" priority="560">
      <formula>AND($AB$359="無",$AB$360="有")</formula>
    </cfRule>
    <cfRule type="expression" dxfId="3118" priority="561">
      <formula>$AB$359=""</formula>
    </cfRule>
  </conditionalFormatting>
  <conditionalFormatting sqref="M363:AY363">
    <cfRule type="expression" dxfId="3117" priority="98">
      <formula>AND($AB$360="有",M$363="")</formula>
    </cfRule>
  </conditionalFormatting>
  <conditionalFormatting sqref="AZ363:BE367">
    <cfRule type="expression" dxfId="3116" priority="187">
      <formula>AND($DL363=1,AZ363&lt;&gt;"")</formula>
    </cfRule>
    <cfRule type="expression" dxfId="3115" priority="536">
      <formula>AND($DL363=1, AZ363="")</formula>
    </cfRule>
  </conditionalFormatting>
  <conditionalFormatting sqref="P366:AY366">
    <cfRule type="expression" dxfId="3114" priority="758">
      <formula>AND($M$366&lt;&gt;"",P$366="")</formula>
    </cfRule>
  </conditionalFormatting>
  <conditionalFormatting sqref="P367:AY367">
    <cfRule type="expression" dxfId="3113" priority="547">
      <formula>AND($M$367&lt;&gt;"",P$367="")</formula>
    </cfRule>
  </conditionalFormatting>
  <conditionalFormatting sqref="AB373">
    <cfRule type="expression" dxfId="3112" priority="518">
      <formula>AND($AB$372="無",$AB$373="有")</formula>
    </cfRule>
    <cfRule type="expression" dxfId="3111" priority="519">
      <formula>AND($AB$372="有",$AB$373="")</formula>
    </cfRule>
  </conditionalFormatting>
  <conditionalFormatting sqref="S376:U380">
    <cfRule type="expression" dxfId="3110" priority="529">
      <formula>$S376=""</formula>
    </cfRule>
  </conditionalFormatting>
  <conditionalFormatting sqref="AT376:AT380">
    <cfRule type="expression" dxfId="3109" priority="523">
      <formula>AND($M376&lt;&gt;"",$AT376="")</formula>
    </cfRule>
  </conditionalFormatting>
  <conditionalFormatting sqref="M376:BT380">
    <cfRule type="expression" dxfId="3108" priority="74">
      <formula>AND($DT$373="レ",M376&lt;&gt;"")</formula>
    </cfRule>
    <cfRule type="expression" dxfId="3107" priority="76" stopIfTrue="1">
      <formula>$AB$373="無"</formula>
    </cfRule>
  </conditionalFormatting>
  <conditionalFormatting sqref="AT376:AY380">
    <cfRule type="expression" dxfId="3106" priority="530">
      <formula>$AT376=""</formula>
    </cfRule>
  </conditionalFormatting>
  <conditionalFormatting sqref="M380:O380">
    <cfRule type="expression" dxfId="3105" priority="516">
      <formula>$M380=""</formula>
    </cfRule>
  </conditionalFormatting>
  <conditionalFormatting sqref="V380:AG380">
    <cfRule type="expression" dxfId="3104" priority="517">
      <formula>$M$181=""</formula>
    </cfRule>
  </conditionalFormatting>
  <conditionalFormatting sqref="AB372">
    <cfRule type="expression" dxfId="3103" priority="513">
      <formula>AND($AB$372="無",$AB$373="有")</formula>
    </cfRule>
    <cfRule type="expression" dxfId="3102" priority="514">
      <formula>$AB$372=""</formula>
    </cfRule>
  </conditionalFormatting>
  <conditionalFormatting sqref="M376:AY376">
    <cfRule type="expression" dxfId="3101" priority="498">
      <formula>AND($AB$373="有",M$376="")</formula>
    </cfRule>
  </conditionalFormatting>
  <conditionalFormatting sqref="P378:AY378">
    <cfRule type="expression" dxfId="3100" priority="526">
      <formula>AND($M$378&lt;&gt;"",P$378="")</formula>
    </cfRule>
  </conditionalFormatting>
  <conditionalFormatting sqref="P379:AY379">
    <cfRule type="expression" dxfId="3099" priority="525">
      <formula>AND($M$379&lt;&gt;"",P$379="")</formula>
    </cfRule>
  </conditionalFormatting>
  <conditionalFormatting sqref="P380:AY380">
    <cfRule type="expression" dxfId="3098" priority="501">
      <formula>AND($M$380&lt;&gt;"",P$380="")</formula>
    </cfRule>
  </conditionalFormatting>
  <conditionalFormatting sqref="P377:AY377">
    <cfRule type="expression" dxfId="3097" priority="497">
      <formula>AND($M$377&lt;&gt;"",P$377="")</formula>
    </cfRule>
  </conditionalFormatting>
  <conditionalFormatting sqref="M376:AY380">
    <cfRule type="expression" dxfId="3096" priority="534">
      <formula>M376=""</formula>
    </cfRule>
  </conditionalFormatting>
  <conditionalFormatting sqref="AB387">
    <cfRule type="expression" dxfId="3095" priority="473">
      <formula>AND($AB$386="無",$AB$387="有")</formula>
    </cfRule>
    <cfRule type="expression" dxfId="3094" priority="474">
      <formula>AND($AB$386="有",$AB$387="")</formula>
    </cfRule>
  </conditionalFormatting>
  <conditionalFormatting sqref="AT390:AT394">
    <cfRule type="expression" dxfId="3093" priority="478">
      <formula>AND($M390&lt;&gt;"",$AT390="")</formula>
    </cfRule>
  </conditionalFormatting>
  <conditionalFormatting sqref="M390:BT394">
    <cfRule type="expression" dxfId="3092" priority="73">
      <formula>AND($DT$387="レ",M390&lt;&gt;"")</formula>
    </cfRule>
    <cfRule type="expression" dxfId="3091" priority="79" stopIfTrue="1">
      <formula>$AB$387="無"</formula>
    </cfRule>
  </conditionalFormatting>
  <conditionalFormatting sqref="AT390:AY394">
    <cfRule type="expression" dxfId="3090" priority="485">
      <formula>$AT390=""</formula>
    </cfRule>
  </conditionalFormatting>
  <conditionalFormatting sqref="M394:O394">
    <cfRule type="expression" dxfId="3089" priority="471">
      <formula>$M394=""</formula>
    </cfRule>
  </conditionalFormatting>
  <conditionalFormatting sqref="V394:AG394">
    <cfRule type="expression" dxfId="3088" priority="472">
      <formula>$M$181=""</formula>
    </cfRule>
  </conditionalFormatting>
  <conditionalFormatting sqref="AB386">
    <cfRule type="expression" dxfId="3087" priority="468">
      <formula>AND($AB$386="無",$AB$387="有")</formula>
    </cfRule>
    <cfRule type="expression" dxfId="3086" priority="469">
      <formula>$AB$386=""</formula>
    </cfRule>
  </conditionalFormatting>
  <conditionalFormatting sqref="P392:AY392">
    <cfRule type="expression" dxfId="3085" priority="481">
      <formula>AND($M$392&lt;&gt;"",P$392="")</formula>
    </cfRule>
  </conditionalFormatting>
  <conditionalFormatting sqref="P393:AY393">
    <cfRule type="expression" dxfId="3084" priority="480">
      <formula>AND($M$393&lt;&gt;"",P$393="")</formula>
    </cfRule>
  </conditionalFormatting>
  <conditionalFormatting sqref="P394:AY394">
    <cfRule type="expression" dxfId="3083" priority="456">
      <formula>AND($M$394&lt;&gt;"",P$394="")</formula>
    </cfRule>
  </conditionalFormatting>
  <conditionalFormatting sqref="P391:AY391">
    <cfRule type="expression" dxfId="3082" priority="452">
      <formula>AND($M$391&lt;&gt;"",P$391="")</formula>
    </cfRule>
  </conditionalFormatting>
  <conditionalFormatting sqref="M390:AY394">
    <cfRule type="expression" dxfId="3081" priority="488">
      <formula>M390=""</formula>
    </cfRule>
  </conditionalFormatting>
  <conditionalFormatting sqref="AB400">
    <cfRule type="expression" dxfId="3080" priority="428">
      <formula>AND($AB$399="無",$AB$400="有")</formula>
    </cfRule>
    <cfRule type="expression" dxfId="3079" priority="429">
      <formula>AND($AB$399="有",$AB$400="")</formula>
    </cfRule>
  </conditionalFormatting>
  <conditionalFormatting sqref="S403:U407">
    <cfRule type="expression" dxfId="3078" priority="439">
      <formula>$S403=""</formula>
    </cfRule>
  </conditionalFormatting>
  <conditionalFormatting sqref="M403:BT407">
    <cfRule type="expression" dxfId="3077" priority="68">
      <formula>AND($DT$400="レ",M403&lt;&gt;"")</formula>
    </cfRule>
    <cfRule type="expression" dxfId="3076" priority="69" stopIfTrue="1">
      <formula>$AB$400="無"</formula>
    </cfRule>
  </conditionalFormatting>
  <conditionalFormatting sqref="V407:AG407">
    <cfRule type="expression" dxfId="3075" priority="427">
      <formula>$M$181=""</formula>
    </cfRule>
  </conditionalFormatting>
  <conditionalFormatting sqref="AB399">
    <cfRule type="expression" dxfId="3074" priority="423">
      <formula>AND($AB$399="無",$AB$400="有")</formula>
    </cfRule>
    <cfRule type="expression" dxfId="3073" priority="424">
      <formula>$AB$399=""</formula>
    </cfRule>
  </conditionalFormatting>
  <conditionalFormatting sqref="M403:AY403">
    <cfRule type="expression" dxfId="3072" priority="70">
      <formula>AND($AB$400="有",M$403="")</formula>
    </cfRule>
  </conditionalFormatting>
  <conditionalFormatting sqref="P405:AY405">
    <cfRule type="expression" dxfId="3071" priority="436">
      <formula>AND($M$405&lt;&gt;"",P$405="")</formula>
    </cfRule>
  </conditionalFormatting>
  <conditionalFormatting sqref="P406:AY406">
    <cfRule type="expression" dxfId="3070" priority="435">
      <formula>AND($M$406&lt;&gt;"",P$406="")</formula>
    </cfRule>
  </conditionalFormatting>
  <conditionalFormatting sqref="P407:AY407">
    <cfRule type="expression" dxfId="3069" priority="411">
      <formula>AND($M$407&lt;&gt;"",P$407="")</formula>
    </cfRule>
  </conditionalFormatting>
  <conditionalFormatting sqref="P404:AY404">
    <cfRule type="expression" dxfId="3068" priority="407">
      <formula>AND($M$404&lt;&gt;"",P$404="")</formula>
    </cfRule>
  </conditionalFormatting>
  <conditionalFormatting sqref="M403:AY407">
    <cfRule type="expression" dxfId="3067" priority="443">
      <formula>M403=""</formula>
    </cfRule>
  </conditionalFormatting>
  <conditionalFormatting sqref="AB297:AB298">
    <cfRule type="expression" dxfId="3066" priority="393">
      <formula>$AB297=""</formula>
    </cfRule>
  </conditionalFormatting>
  <conditionalFormatting sqref="AB293:AP293">
    <cfRule type="expression" dxfId="3065" priority="397">
      <formula>$AB$293=""</formula>
    </cfRule>
  </conditionalFormatting>
  <conditionalFormatting sqref="AB316:AH316">
    <cfRule type="expression" dxfId="3064" priority="386">
      <formula>$AB$316=""</formula>
    </cfRule>
  </conditionalFormatting>
  <conditionalFormatting sqref="AB315:AH315">
    <cfRule type="expression" dxfId="3063" priority="389">
      <formula>$AB$315=""</formula>
    </cfRule>
  </conditionalFormatting>
  <conditionalFormatting sqref="AB307:AP307 AB308:AB310">
    <cfRule type="expression" dxfId="3062" priority="5950">
      <formula>$AB307=""</formula>
    </cfRule>
  </conditionalFormatting>
  <conditionalFormatting sqref="AB317:AG317">
    <cfRule type="expression" dxfId="3061" priority="385">
      <formula>$AB317=""</formula>
    </cfRule>
  </conditionalFormatting>
  <conditionalFormatting sqref="AB319:AG319">
    <cfRule type="expression" dxfId="3060" priority="380">
      <formula>$AB$319=""</formula>
    </cfRule>
  </conditionalFormatting>
  <conditionalFormatting sqref="AK319:AP319">
    <cfRule type="expression" dxfId="3059" priority="5956">
      <formula>$AK319=""</formula>
    </cfRule>
  </conditionalFormatting>
  <conditionalFormatting sqref="AT319:AY319">
    <cfRule type="expression" dxfId="3058" priority="5955">
      <formula>$AT319=""</formula>
    </cfRule>
  </conditionalFormatting>
  <conditionalFormatting sqref="AB294:AP294 AB295:AB296">
    <cfRule type="expression" dxfId="3057" priority="5928">
      <formula>$AB294=""</formula>
    </cfRule>
  </conditionalFormatting>
  <conditionalFormatting sqref="AB313:BT313 AB318">
    <cfRule type="expression" dxfId="3056" priority="5939">
      <formula>$AB313=""</formula>
    </cfRule>
  </conditionalFormatting>
  <conditionalFormatting sqref="AB311:BT312">
    <cfRule type="expression" dxfId="3055" priority="150">
      <formula>$AB311&lt;&gt;""</formula>
    </cfRule>
    <cfRule type="expression" dxfId="3054" priority="382">
      <formula>OR($DS$306=TRUE,$AB$307&lt;&gt;"")</formula>
    </cfRule>
    <cfRule type="expression" dxfId="3053" priority="5929">
      <formula>$AB311=""</formula>
    </cfRule>
  </conditionalFormatting>
  <conditionalFormatting sqref="AB321:AP324 AB325:BT327 AB329:AP330 AB331:AB333">
    <cfRule type="expression" dxfId="3052" priority="5980">
      <formula>$AB321=""</formula>
    </cfRule>
  </conditionalFormatting>
  <conditionalFormatting sqref="AK344:AK345">
    <cfRule type="expression" dxfId="3051" priority="323">
      <formula>AND(#REF!="対象無し",#REF!&lt;&gt;"")</formula>
    </cfRule>
    <cfRule type="expression" dxfId="3050" priority="324">
      <formula>#REF!="対象無し"</formula>
    </cfRule>
    <cfRule type="expression" dxfId="3049" priority="325">
      <formula>AND(#REF!&lt;&gt;"",#REF!="")</formula>
    </cfRule>
  </conditionalFormatting>
  <conditionalFormatting sqref="V344:AB346">
    <cfRule type="expression" dxfId="3048" priority="315">
      <formula>$V344=""</formula>
    </cfRule>
  </conditionalFormatting>
  <conditionalFormatting sqref="AI286:BM286">
    <cfRule type="cellIs" dxfId="3047" priority="783" operator="equal">
      <formula>""</formula>
    </cfRule>
  </conditionalFormatting>
  <conditionalFormatting sqref="AL210:BB210">
    <cfRule type="expression" dxfId="3046" priority="51">
      <formula>AND($DM$210&lt;&gt;1,$AL$210&lt;&gt;"")</formula>
    </cfRule>
    <cfRule type="expression" dxfId="3045" priority="195">
      <formula>AND($DM$210=1,$AL$210="")</formula>
    </cfRule>
    <cfRule type="expression" dxfId="3044" priority="815">
      <formula>$AL$210=""</formula>
    </cfRule>
  </conditionalFormatting>
  <conditionalFormatting sqref="AK207:AP208">
    <cfRule type="expression" dxfId="3043" priority="63">
      <formula>AND($DM207&lt;&gt;1,$AK207&lt;&gt;"")</formula>
    </cfRule>
    <cfRule type="expression" dxfId="3042" priority="1170">
      <formula>AND($DM207=1,$AK207="")</formula>
    </cfRule>
  </conditionalFormatting>
  <conditionalFormatting sqref="AJ81:BJ81 AJ83">
    <cfRule type="expression" dxfId="3041" priority="302">
      <formula>AND($DM81=1,$AJ81="")</formula>
    </cfRule>
  </conditionalFormatting>
  <conditionalFormatting sqref="Y155:AA155">
    <cfRule type="expression" dxfId="3040" priority="5665">
      <formula>$Y$155=""</formula>
    </cfRule>
  </conditionalFormatting>
  <conditionalFormatting sqref="AT143:AY146">
    <cfRule type="expression" dxfId="3039" priority="256">
      <formula>$AT143=""</formula>
    </cfRule>
  </conditionalFormatting>
  <conditionalFormatting sqref="AT147:AY150">
    <cfRule type="expression" dxfId="3038" priority="253">
      <formula>$AT147=""</formula>
    </cfRule>
  </conditionalFormatting>
  <conditionalFormatting sqref="AT151:AY154">
    <cfRule type="expression" dxfId="3037" priority="247">
      <formula>$AT151=""</formula>
    </cfRule>
  </conditionalFormatting>
  <conditionalFormatting sqref="AH143:AM143 AH144:AH146">
    <cfRule type="expression" dxfId="3036" priority="816">
      <formula>$AH143=""</formula>
    </cfRule>
  </conditionalFormatting>
  <conditionalFormatting sqref="AH147:AM147 AH148:AH150">
    <cfRule type="expression" dxfId="3035" priority="244">
      <formula>$AH147=""</formula>
    </cfRule>
  </conditionalFormatting>
  <conditionalFormatting sqref="AH151:AM151 AH152:AH154">
    <cfRule type="expression" dxfId="3034" priority="241">
      <formula>$AH151=""</formula>
    </cfRule>
  </conditionalFormatting>
  <conditionalFormatting sqref="AE71:AG74">
    <cfRule type="expression" dxfId="3033" priority="5577">
      <formula>$AE71=""</formula>
    </cfRule>
  </conditionalFormatting>
  <conditionalFormatting sqref="AL225:BB225">
    <cfRule type="expression" dxfId="3032" priority="50">
      <formula>AND($DM$225&lt;&gt;1,$AL$225&lt;&gt;"")</formula>
    </cfRule>
    <cfRule type="expression" dxfId="3031" priority="196">
      <formula>AND($DM$225=1,$AL$225="")</formula>
    </cfRule>
    <cfRule type="expression" dxfId="3030" priority="305">
      <formula>$AL$225=""</formula>
    </cfRule>
  </conditionalFormatting>
  <conditionalFormatting sqref="S338:AA339">
    <cfRule type="expression" dxfId="3029" priority="234">
      <formula>AND($S338="",#REF!="")</formula>
    </cfRule>
  </conditionalFormatting>
  <conditionalFormatting sqref="AF343">
    <cfRule type="expression" dxfId="3028" priority="220">
      <formula>AND($DM$343=1,$AF$343="")</formula>
    </cfRule>
  </conditionalFormatting>
  <conditionalFormatting sqref="S340:AA340">
    <cfRule type="expression" dxfId="3027" priority="5585">
      <formula>AND($S340="",$S347="")</formula>
    </cfRule>
  </conditionalFormatting>
  <conditionalFormatting sqref="AF340">
    <cfRule type="expression" dxfId="3026" priority="236">
      <formula>$DM$340=1</formula>
    </cfRule>
  </conditionalFormatting>
  <conditionalFormatting sqref="S340:AA340">
    <cfRule type="expression" dxfId="3025" priority="216">
      <formula>$S340:$AA340=""</formula>
    </cfRule>
  </conditionalFormatting>
  <conditionalFormatting sqref="AB340:AD340 AB343:AD343 AB338:AB339">
    <cfRule type="expression" dxfId="3024" priority="214">
      <formula>$AB338=""</formula>
    </cfRule>
  </conditionalFormatting>
  <conditionalFormatting sqref="AM338:AM339">
    <cfRule type="expression" dxfId="3023" priority="204">
      <formula>$AM338=""</formula>
    </cfRule>
  </conditionalFormatting>
  <conditionalFormatting sqref="AF340:AV340">
    <cfRule type="expression" dxfId="3022" priority="209">
      <formula>$AF$340&lt;&gt;""</formula>
    </cfRule>
  </conditionalFormatting>
  <conditionalFormatting sqref="AZ407 AZ380">
    <cfRule type="expression" dxfId="3021" priority="5651">
      <formula>AND($DN421=1,$AZ380="")</formula>
    </cfRule>
  </conditionalFormatting>
  <conditionalFormatting sqref="J359:CU367 J358:BK358 BU358:CU358">
    <cfRule type="expression" dxfId="3020" priority="81" stopIfTrue="1">
      <formula>$AE$71="無"</formula>
    </cfRule>
  </conditionalFormatting>
  <conditionalFormatting sqref="J231:CU238 J239:S239 J240:R241 Y239:CU241 J242:CU244 J253:S253 J254:R255 Y253:CU255 J270:CU286 J256:CU258 J267:S267 J268:R269 Y267:CU269 J246:CU252 J245:M245 BL245:CU245 J260:CU266 J259:M259 BL259:CU259 AQ259 AQ245 Y259 Y245 J385:AH385 AK385:BK385 J390:CU394 BC389:CU389 J389:AZ389 BU385:CU385">
    <cfRule type="expression" dxfId="3019" priority="52" stopIfTrue="1">
      <formula>$AE$73="無"</formula>
    </cfRule>
  </conditionalFormatting>
  <conditionalFormatting sqref="J398 AK398:BK398 J403:CU407 BC402:CU402 J402:AZ402 BU398:CU398 J293:CU346 J292:AP292 BL292:CU292">
    <cfRule type="expression" dxfId="3018" priority="12" stopIfTrue="1">
      <formula>$AE$74="無"</formula>
    </cfRule>
  </conditionalFormatting>
  <conditionalFormatting sqref="J206:CU224 J174:M174 AQ174 Y174 BL174:CU174 J189:CU201 BL188:CU188 AQ188 J188:Y188 J225:AE225 AK225:BU225 J175:CU187 J160:CU160 J164:CU173 J161:AA163 AQ161:CU163 J371:AD371 AI371:BK371 J376:CU380 BC375:CU375 J375:AZ375 BU371:CU371">
    <cfRule type="expression" dxfId="3017" priority="48" stopIfTrue="1">
      <formula>$AE$72="無"</formula>
    </cfRule>
  </conditionalFormatting>
  <conditionalFormatting sqref="AB100:AP100">
    <cfRule type="expression" dxfId="3016" priority="5688">
      <formula>AND($DM$97=1,$AB$100="")</formula>
    </cfRule>
  </conditionalFormatting>
  <conditionalFormatting sqref="AK121:AP121">
    <cfRule type="expression" dxfId="3015" priority="861">
      <formula>AND($DS$110=TRUE,$AK$121&lt;&gt;"")</formula>
    </cfRule>
    <cfRule type="expression" dxfId="3014" priority="5718">
      <formula>$AK$121=""</formula>
    </cfRule>
  </conditionalFormatting>
  <conditionalFormatting sqref="AB114:AH114">
    <cfRule type="expression" dxfId="3013" priority="18">
      <formula>AND($DM$111=1,$AB$114="")</formula>
    </cfRule>
  </conditionalFormatting>
  <conditionalFormatting sqref="AB111:AP111">
    <cfRule type="expression" dxfId="3012" priority="17">
      <formula>$AB$111=""</formula>
    </cfRule>
    <cfRule type="expression" dxfId="3011" priority="5698">
      <formula>AND($DS$110=TRUE,$AB$111="")</formula>
    </cfRule>
  </conditionalFormatting>
  <conditionalFormatting sqref="AB113:AH113">
    <cfRule type="expression" dxfId="3010" priority="53">
      <formula>AND($EA$110=1,$AB$113="")</formula>
    </cfRule>
  </conditionalFormatting>
  <conditionalFormatting sqref="AB117:BT117 AK121 AB118:AB123 AK123 AT123">
    <cfRule type="expression" dxfId="3009" priority="5694" stopIfTrue="1">
      <formula>$DS$110=TRUE</formula>
    </cfRule>
  </conditionalFormatting>
  <conditionalFormatting sqref="AB112:AH112 AB113">
    <cfRule type="expression" dxfId="3008" priority="5705">
      <formula>AND($DM$112=1,$AB112="")</formula>
    </cfRule>
  </conditionalFormatting>
  <conditionalFormatting sqref="AB112:AP112 AB113">
    <cfRule type="expression" dxfId="3007" priority="5699">
      <formula>AND($DM$111=1,$AB112&lt;&gt;"")</formula>
    </cfRule>
    <cfRule type="expression" dxfId="3006" priority="5700">
      <formula>AND($DM$111=1,AB113="")</formula>
    </cfRule>
  </conditionalFormatting>
  <conditionalFormatting sqref="AK123:AP123 AT123">
    <cfRule type="expression" dxfId="3005" priority="1120">
      <formula>AND($DS$110=TRUE,AK$123&lt;&gt;"")</formula>
    </cfRule>
    <cfRule type="expression" dxfId="3004" priority="5714">
      <formula>AK$123=""</formula>
    </cfRule>
  </conditionalFormatting>
  <conditionalFormatting sqref="AB117 AB118:AP120 AB121:AB123">
    <cfRule type="expression" dxfId="3003" priority="19">
      <formula>AND($DS$110=TRUE,$AB117&lt;&gt;"")</formula>
    </cfRule>
  </conditionalFormatting>
  <conditionalFormatting sqref="AB115:BT115 AB116">
    <cfRule type="expression" dxfId="3002" priority="155">
      <formula>OR($DS$110=TRUE,$AB$111&lt;&gt;"")</formula>
    </cfRule>
  </conditionalFormatting>
  <conditionalFormatting sqref="AK135:AP135">
    <cfRule type="expression" dxfId="3001" priority="145">
      <formula>AND($DS124=TRUE,$AK$135&lt;&gt;"")</formula>
    </cfRule>
    <cfRule type="expression" dxfId="3000" priority="5740">
      <formula>$AK$135=""</formula>
    </cfRule>
  </conditionalFormatting>
  <conditionalFormatting sqref="AB128:AH128">
    <cfRule type="expression" dxfId="2999" priority="5729">
      <formula>AND($DM125=1,$AB$128="")</formula>
    </cfRule>
    <cfRule type="expression" dxfId="2998" priority="5739">
      <formula>$AB$128=""</formula>
    </cfRule>
  </conditionalFormatting>
  <conditionalFormatting sqref="AB131:BT131 AK135 AB132:AB137 AK137 AT137">
    <cfRule type="expression" dxfId="2997" priority="873" stopIfTrue="1">
      <formula>$DS$124=TRUE</formula>
    </cfRule>
  </conditionalFormatting>
  <conditionalFormatting sqref="AB126:AH126 AB127">
    <cfRule type="expression" dxfId="2996" priority="5735">
      <formula>AND($DM$125=2,$AB126="")</formula>
    </cfRule>
  </conditionalFormatting>
  <conditionalFormatting sqref="AB126:AP126 AB127">
    <cfRule type="expression" dxfId="2995" priority="881">
      <formula>AND($DM$125=1,$AB126&lt;&gt;"")</formula>
    </cfRule>
  </conditionalFormatting>
  <conditionalFormatting sqref="AK137:AP137 AT137">
    <cfRule type="expression" dxfId="2994" priority="142">
      <formula>AND($DS$124=TRUE,AK$137&lt;&gt;"")</formula>
    </cfRule>
    <cfRule type="expression" dxfId="2993" priority="5742">
      <formula>AK$137=""</formula>
    </cfRule>
  </conditionalFormatting>
  <conditionalFormatting sqref="AB131 AB132:AP134 AB135:AB137">
    <cfRule type="expression" dxfId="2992" priority="111">
      <formula>AND($DS$124=TRUE,$AB131&lt;&gt;"")</formula>
    </cfRule>
    <cfRule type="expression" dxfId="2991" priority="5746">
      <formula>$AB131=""</formula>
    </cfRule>
  </conditionalFormatting>
  <conditionalFormatting sqref="AB126:AP127">
    <cfRule type="expression" dxfId="2990" priority="882">
      <formula>AND($DM$125=1,$AB126="")</formula>
    </cfRule>
  </conditionalFormatting>
  <conditionalFormatting sqref="AB129:BT130">
    <cfRule type="expression" dxfId="2989" priority="54">
      <formula>$AB129&lt;&gt;""</formula>
    </cfRule>
    <cfRule type="expression" dxfId="2988" priority="55">
      <formula>AND($AB$130&lt;&gt;"",$AB$129="")</formula>
    </cfRule>
    <cfRule type="expression" dxfId="2987" priority="890">
      <formula>OR($DS$124=TRUE,$AB$125&lt;&gt;"")</formula>
    </cfRule>
  </conditionalFormatting>
  <conditionalFormatting sqref="AB164:AH164">
    <cfRule type="expression" dxfId="2986" priority="5759">
      <formula>AND($DM$161=1,$AB$164="")</formula>
    </cfRule>
    <cfRule type="expression" dxfId="2985" priority="5766">
      <formula>AB$164=""</formula>
    </cfRule>
  </conditionalFormatting>
  <conditionalFormatting sqref="AB178:AH178">
    <cfRule type="expression" dxfId="2984" priority="5772">
      <formula>AND($DM$175=1,$AB$178="")</formula>
    </cfRule>
  </conditionalFormatting>
  <conditionalFormatting sqref="AB175:AP175">
    <cfRule type="expression" dxfId="2983" priority="5773">
      <formula>AND($DS$174=TRUE,$AB$175="")</formula>
    </cfRule>
    <cfRule type="expression" dxfId="2982" priority="5774">
      <formula>$AB$175=""</formula>
    </cfRule>
  </conditionalFormatting>
  <conditionalFormatting sqref="AK185:AP185">
    <cfRule type="expression" dxfId="2981" priority="5777">
      <formula>$AK$185=""</formula>
    </cfRule>
  </conditionalFormatting>
  <conditionalFormatting sqref="AB176:AP176">
    <cfRule type="expression" dxfId="2980" priority="5780">
      <formula>$AB$176=""</formula>
    </cfRule>
  </conditionalFormatting>
  <conditionalFormatting sqref="AB176:AP176 AB177">
    <cfRule type="expression" dxfId="2979" priority="184">
      <formula>AND($DM$175=1,$AB176&lt;&gt;"")</formula>
    </cfRule>
  </conditionalFormatting>
  <conditionalFormatting sqref="AB179:BT179 AB180">
    <cfRule type="expression" dxfId="2978" priority="1182">
      <formula>OR($DS$174=TRUE,$AB$175&lt;&gt;"")</formula>
    </cfRule>
  </conditionalFormatting>
  <conditionalFormatting sqref="AK185 AB181:AB187 AK187 AT187">
    <cfRule type="expression" dxfId="2977" priority="109">
      <formula>AND($DS$174=TRUE,AB181&lt;&gt;"")</formula>
    </cfRule>
    <cfRule type="expression" dxfId="2976" priority="124" stopIfTrue="1">
      <formula>$DS$174=TRUE</formula>
    </cfRule>
  </conditionalFormatting>
  <conditionalFormatting sqref="AK187:AP187">
    <cfRule type="expression" dxfId="2975" priority="170">
      <formula>AND($DS$174=TRUE,AK$187&lt;&gt;"")</formula>
    </cfRule>
    <cfRule type="expression" dxfId="2974" priority="5791">
      <formula>AK$187=""</formula>
    </cfRule>
  </conditionalFormatting>
  <conditionalFormatting sqref="AK199 AB195:AB201 AK201 AT201">
    <cfRule type="expression" dxfId="2973" priority="130" stopIfTrue="1">
      <formula>$DS$188=TRUE</formula>
    </cfRule>
  </conditionalFormatting>
  <conditionalFormatting sqref="AB192:AH192">
    <cfRule type="expression" dxfId="2972" priority="5797">
      <formula>AND($DM$189=1,$AB$192="")</formula>
    </cfRule>
  </conditionalFormatting>
  <conditionalFormatting sqref="AB189:AP189">
    <cfRule type="expression" dxfId="2971" priority="5798">
      <formula>AND($DS$188=TRUE,$AB$189="")</formula>
    </cfRule>
    <cfRule type="expression" dxfId="2970" priority="5799">
      <formula>$AB$189=""</formula>
    </cfRule>
  </conditionalFormatting>
  <conditionalFormatting sqref="AK199:AP199">
    <cfRule type="expression" dxfId="2969" priority="5809">
      <formula>$AK$199=""</formula>
    </cfRule>
  </conditionalFormatting>
  <conditionalFormatting sqref="AB190:AP190 AB191">
    <cfRule type="expression" dxfId="2968" priority="846">
      <formula>AND($DM$189=1,$AB190&lt;&gt;"")</formula>
    </cfRule>
    <cfRule type="expression" dxfId="2967" priority="850">
      <formula>AND($DM$189=1,$AB190="")</formula>
    </cfRule>
  </conditionalFormatting>
  <conditionalFormatting sqref="AB193:BT193 AB194">
    <cfRule type="expression" dxfId="2966" priority="851">
      <formula>OR($AB$189&lt;&gt;"",$DS$188=TRUE)</formula>
    </cfRule>
  </conditionalFormatting>
  <conditionalFormatting sqref="AB195 AB196:AP198 AB199:AB201 AK199 AK201 AT201">
    <cfRule type="expression" dxfId="2965" priority="108">
      <formula>AND($DS$188=TRUE,AB195&lt;&gt;"")</formula>
    </cfRule>
  </conditionalFormatting>
  <conditionalFormatting sqref="AK201:AP201 AT201">
    <cfRule type="expression" dxfId="2964" priority="5812">
      <formula>AK$201=""</formula>
    </cfRule>
  </conditionalFormatting>
  <conditionalFormatting sqref="AB190:AP191">
    <cfRule type="expression" dxfId="2963" priority="5803">
      <formula>AND($DM$190=1,$AB190="")</formula>
    </cfRule>
  </conditionalFormatting>
  <conditionalFormatting sqref="AB233:AP233 AB234">
    <cfRule type="expression" dxfId="2962" priority="5675">
      <formula>AND($DM$233=0,$AB233&lt;&gt;"")</formula>
    </cfRule>
    <cfRule type="expression" dxfId="2961" priority="5817">
      <formula>AND($DM$232=2,$AB233="")</formula>
    </cfRule>
    <cfRule type="expression" dxfId="2960" priority="5818">
      <formula>$EA$233=2</formula>
    </cfRule>
  </conditionalFormatting>
  <conditionalFormatting sqref="AB235:AP235">
    <cfRule type="expression" dxfId="2959" priority="5819">
      <formula>AND($DM$232=1,$AB$235="")</formula>
    </cfRule>
  </conditionalFormatting>
  <conditionalFormatting sqref="AK256 AB252:AB258 AK258 AT258">
    <cfRule type="expression" dxfId="2958" priority="104">
      <formula>AND($DS$245=TRUE,AB252&lt;&gt;"")</formula>
    </cfRule>
    <cfRule type="expression" dxfId="2957" priority="105" stopIfTrue="1">
      <formula>$DS$245=TRUE</formula>
    </cfRule>
  </conditionalFormatting>
  <conditionalFormatting sqref="AB249:AH249">
    <cfRule type="expression" dxfId="2956" priority="5830">
      <formula>AND($DM$246=1,$AB$249="")</formula>
    </cfRule>
  </conditionalFormatting>
  <conditionalFormatting sqref="AK256:AP256">
    <cfRule type="expression" dxfId="2955" priority="5834">
      <formula>$AK$256=""</formula>
    </cfRule>
  </conditionalFormatting>
  <conditionalFormatting sqref="AB247:AP247 AB248">
    <cfRule type="expression" dxfId="2954" priority="1147">
      <formula>AND($DM$246=1,$AB247&lt;&gt;"")</formula>
    </cfRule>
    <cfRule type="expression" dxfId="2953" priority="5839">
      <formula>AND($DM$246=2,$AB247="")</formula>
    </cfRule>
    <cfRule type="expression" dxfId="2952" priority="5840">
      <formula>AND($DM$246=1,$AB$247="")</formula>
    </cfRule>
  </conditionalFormatting>
  <conditionalFormatting sqref="AB307:AP307">
    <cfRule type="expression" dxfId="2951" priority="5864">
      <formula>AND($DS$306=TRUE,$AB$307="")</formula>
    </cfRule>
  </conditionalFormatting>
  <conditionalFormatting sqref="AK270 AB266:AB272 AK272 AT272">
    <cfRule type="expression" dxfId="2950" priority="103">
      <formula>AND($DS$259=TRUE,AB266&lt;&gt;"")</formula>
    </cfRule>
    <cfRule type="expression" dxfId="2949" priority="126" stopIfTrue="1">
      <formula>$DS$259=TRUE</formula>
    </cfRule>
  </conditionalFormatting>
  <conditionalFormatting sqref="AK270:AP270">
    <cfRule type="expression" dxfId="2948" priority="179">
      <formula>AND($DS$259=TRUE,$AK$270&lt;&gt;"")</formula>
    </cfRule>
    <cfRule type="expression" dxfId="2947" priority="5875">
      <formula>$AK$270=""</formula>
    </cfRule>
  </conditionalFormatting>
  <conditionalFormatting sqref="AB321:AP321">
    <cfRule type="expression" dxfId="2946" priority="5876">
      <formula>AND($DS$320=TRUE,$AB$321="")</formula>
    </cfRule>
  </conditionalFormatting>
  <conditionalFormatting sqref="AB261:AP261 AB262">
    <cfRule type="expression" dxfId="2945" priority="810">
      <formula>AND($DM$260=1,$AB261&lt;&gt;"")</formula>
    </cfRule>
    <cfRule type="expression" dxfId="2944" priority="5682">
      <formula>AND($DM$260=2,$AB261="")</formula>
    </cfRule>
    <cfRule type="expression" dxfId="2943" priority="5878">
      <formula>$DM$260=1</formula>
    </cfRule>
  </conditionalFormatting>
  <conditionalFormatting sqref="AK272:AP272 AT272">
    <cfRule type="expression" dxfId="2942" priority="5889">
      <formula>AK$272=""</formula>
    </cfRule>
  </conditionalFormatting>
  <conditionalFormatting sqref="AB263:AH263">
    <cfRule type="expression" dxfId="2941" priority="5919">
      <formula>AND($DM$260=1,$AB$263="")</formula>
    </cfRule>
  </conditionalFormatting>
  <conditionalFormatting sqref="AB294:AP294 AB295">
    <cfRule type="expression" dxfId="2940" priority="5683">
      <formula>AND($EA$294=2,$AB294&lt;&gt;"")</formula>
    </cfRule>
    <cfRule type="expression" dxfId="2939" priority="5922">
      <formula>AND($EA$294=2,$AB294="")</formula>
    </cfRule>
    <cfRule type="expression" dxfId="2938" priority="5923">
      <formula>AND($EA$293=1,$AB294="")</formula>
    </cfRule>
  </conditionalFormatting>
  <conditionalFormatting sqref="AB296:AP296">
    <cfRule type="expression" dxfId="2937" priority="5924">
      <formula>AND($EA$294=2,$AB$296="")</formula>
    </cfRule>
  </conditionalFormatting>
  <conditionalFormatting sqref="AB313 AB314:AP316 AK317 AB317:AB319 AK319 AT319">
    <cfRule type="expression" dxfId="2936" priority="47">
      <formula>AND($DS$306=TRUE,AB313&lt;&gt;"")</formula>
    </cfRule>
    <cfRule type="expression" dxfId="2935" priority="101" stopIfTrue="1">
      <formula>$DS$306=TRUE</formula>
    </cfRule>
  </conditionalFormatting>
  <conditionalFormatting sqref="AB308:AP308 AB309">
    <cfRule type="expression" dxfId="2934" priority="388">
      <formula>AND($DM$307=1,$AB308&lt;&gt;"")</formula>
    </cfRule>
    <cfRule type="expression" dxfId="2933" priority="5933">
      <formula>AND($DM$307=1,$AB308="")</formula>
    </cfRule>
    <cfRule type="expression" dxfId="2932" priority="5934">
      <formula>AND($DM$307=2,$AB308="")</formula>
    </cfRule>
  </conditionalFormatting>
  <conditionalFormatting sqref="AB310:AH310">
    <cfRule type="expression" dxfId="2931" priority="5949">
      <formula>AND($DM$307=1,$AB$310="")</formula>
    </cfRule>
  </conditionalFormatting>
  <conditionalFormatting sqref="AK317:AP317">
    <cfRule type="expression" dxfId="2930" priority="189">
      <formula>AND($DS$306=TRUE,$AK$317&lt;&gt;"")</formula>
    </cfRule>
    <cfRule type="expression" dxfId="2929" priority="5953">
      <formula>$AK$317=""</formula>
    </cfRule>
  </conditionalFormatting>
  <conditionalFormatting sqref="AK331 AK333 AT333 AB327:AB333">
    <cfRule type="expression" dxfId="2928" priority="131" stopIfTrue="1">
      <formula>$DS$320=TRUE</formula>
    </cfRule>
  </conditionalFormatting>
  <conditionalFormatting sqref="AB324:AH324">
    <cfRule type="expression" dxfId="2927" priority="5961">
      <formula>AND($DM$321=1,$AB$324="")</formula>
    </cfRule>
  </conditionalFormatting>
  <conditionalFormatting sqref="AB322:AP322 AB323">
    <cfRule type="expression" dxfId="2926" priority="5962">
      <formula>AND($DM$321=1,$AB322&lt;&gt;"")</formula>
    </cfRule>
    <cfRule type="expression" dxfId="2925" priority="5963">
      <formula>AND($DM$321=1,$AB322="")</formula>
    </cfRule>
    <cfRule type="expression" dxfId="2924" priority="5964">
      <formula>AND($DM$321=1,AB3328="")</formula>
    </cfRule>
  </conditionalFormatting>
  <conditionalFormatting sqref="AB325:BT326">
    <cfRule type="expression" dxfId="2923" priority="132">
      <formula>$AB325&lt;&gt;""</formula>
    </cfRule>
    <cfRule type="expression" dxfId="2922" priority="5957">
      <formula>OR($AB$321&lt;&gt;"",$DS$320=TRUE)</formula>
    </cfRule>
  </conditionalFormatting>
  <conditionalFormatting sqref="AK331:AP331">
    <cfRule type="expression" dxfId="2921" priority="5979">
      <formula>$AK$331=""</formula>
    </cfRule>
  </conditionalFormatting>
  <conditionalFormatting sqref="AK333:AP333 AT333">
    <cfRule type="expression" dxfId="2920" priority="5983">
      <formula>AK$333=""</formula>
    </cfRule>
  </conditionalFormatting>
  <conditionalFormatting sqref="AZ366:BT366">
    <cfRule type="expression" dxfId="2919" priority="5990">
      <formula>AND($DM$366=1,AZ$366="")</formula>
    </cfRule>
  </conditionalFormatting>
  <conditionalFormatting sqref="AZ365:BT365">
    <cfRule type="expression" dxfId="2918" priority="5993">
      <formula>AND($DM$365=1,AZ$365="")</formula>
    </cfRule>
  </conditionalFormatting>
  <conditionalFormatting sqref="AZ367:BT367">
    <cfRule type="expression" dxfId="2917" priority="5996">
      <formula>AND($DM$367=1,AZ$367="")</formula>
    </cfRule>
  </conditionalFormatting>
  <conditionalFormatting sqref="AZ364:BT364">
    <cfRule type="expression" dxfId="2916" priority="5997">
      <formula>AND($DM$364=1,AZ$364="")</formula>
    </cfRule>
  </conditionalFormatting>
  <conditionalFormatting sqref="AB53:BT58 AK59 AB59:AB61 AK61 AT61">
    <cfRule type="expression" dxfId="2915" priority="1240" stopIfTrue="1">
      <formula>$DQ$52=TRUE</formula>
    </cfRule>
  </conditionalFormatting>
  <conditionalFormatting sqref="AB53:BT58 AB59:AB61 AK59 AK61 AT61">
    <cfRule type="expression" dxfId="2914" priority="1239">
      <formula>AND($DQ$52=TRUE,AB53&lt;&gt;"")</formula>
    </cfRule>
  </conditionalFormatting>
  <conditionalFormatting sqref="AB176:AP177">
    <cfRule type="expression" dxfId="2913" priority="1252">
      <formula>AND($DM$175=1,$AB176="")</formula>
    </cfRule>
    <cfRule type="expression" dxfId="2912" priority="5779">
      <formula>AND($DM$176=1,$AB176="")</formula>
    </cfRule>
  </conditionalFormatting>
  <conditionalFormatting sqref="AB116:BT116">
    <cfRule type="expression" dxfId="2911" priority="5708">
      <formula>AND($AB$115&lt;&gt;"",$AB$116="")</formula>
    </cfRule>
  </conditionalFormatting>
  <conditionalFormatting sqref="AB196:AP198 AK199 AB199:AB201 AK201 AT201">
    <cfRule type="expression" dxfId="2910" priority="5800">
      <formula>AND($DM$190=1,AB196="")</formula>
    </cfRule>
  </conditionalFormatting>
  <conditionalFormatting sqref="AB327 AB328:AP330 AK331 AB331:AB333 AK333 AT333">
    <cfRule type="expression" dxfId="2909" priority="121">
      <formula>AND($DS$320=TRUE,AB327&lt;&gt;"")</formula>
    </cfRule>
  </conditionalFormatting>
  <conditionalFormatting sqref="AB103:AB106">
    <cfRule type="cellIs" dxfId="2908" priority="954" operator="equal">
      <formula>""</formula>
    </cfRule>
  </conditionalFormatting>
  <conditionalFormatting sqref="AB165:BT166">
    <cfRule type="cellIs" dxfId="2907" priority="166" operator="equal">
      <formula>""</formula>
    </cfRule>
  </conditionalFormatting>
  <conditionalFormatting sqref="AB167:BT167">
    <cfRule type="cellIs" dxfId="2906" priority="153" operator="equal">
      <formula>""</formula>
    </cfRule>
  </conditionalFormatting>
  <conditionalFormatting sqref="AB169:AP170">
    <cfRule type="cellIs" dxfId="2905" priority="154" operator="equal">
      <formula>""</formula>
    </cfRule>
  </conditionalFormatting>
  <conditionalFormatting sqref="AB238:BT238 AB240:AP241">
    <cfRule type="expression" dxfId="2904" priority="164">
      <formula>$AB238=""</formula>
    </cfRule>
  </conditionalFormatting>
  <conditionalFormatting sqref="AB299:BT299 AB301:AP302">
    <cfRule type="expression" dxfId="2903" priority="158">
      <formula>$AB299=""</formula>
    </cfRule>
  </conditionalFormatting>
  <conditionalFormatting sqref="AB250:BT251">
    <cfRule type="expression" dxfId="2902" priority="149">
      <formula>OR($DS$245=TRUE,$AB$246&lt;&gt;"")</formula>
    </cfRule>
    <cfRule type="expression" dxfId="2901" priority="151">
      <formula>IF(OR($DS$259=FALSE,$AB$246=""),$AB250="")</formula>
    </cfRule>
  </conditionalFormatting>
  <conditionalFormatting sqref="AB115:BT116">
    <cfRule type="expression" dxfId="2900" priority="16">
      <formula>$AB115&lt;&gt;""</formula>
    </cfRule>
    <cfRule type="expression" dxfId="2899" priority="283">
      <formula>$AB$115=""</formula>
    </cfRule>
  </conditionalFormatting>
  <conditionalFormatting sqref="AB179:BT180">
    <cfRule type="expression" dxfId="2898" priority="152">
      <formula>$AB179&lt;&gt;""</formula>
    </cfRule>
  </conditionalFormatting>
  <conditionalFormatting sqref="AB193:BT194">
    <cfRule type="expression" dxfId="2897" priority="140">
      <formula>$AB193&lt;&gt;""</formula>
    </cfRule>
  </conditionalFormatting>
  <conditionalFormatting sqref="AB246:AP246">
    <cfRule type="expression" dxfId="2896" priority="148">
      <formula>$DS$245=TRUE</formula>
    </cfRule>
  </conditionalFormatting>
  <conditionalFormatting sqref="AB246:AP246 AB250:BT251">
    <cfRule type="expression" dxfId="2895" priority="138">
      <formula>$AB246&lt;&gt;""</formula>
    </cfRule>
  </conditionalFormatting>
  <conditionalFormatting sqref="AB264:BT265">
    <cfRule type="expression" dxfId="2894" priority="136">
      <formula>$AB264&lt;&gt;""</formula>
    </cfRule>
    <cfRule type="expression" dxfId="2893" priority="137">
      <formula>OR($AB$260&lt;&gt;"",$DS$259=TRUE)</formula>
    </cfRule>
  </conditionalFormatting>
  <conditionalFormatting sqref="AB182">
    <cfRule type="cellIs" dxfId="2892" priority="1185" operator="equal">
      <formula>""</formula>
    </cfRule>
  </conditionalFormatting>
  <conditionalFormatting sqref="AB196">
    <cfRule type="cellIs" dxfId="2891" priority="5802" operator="equal">
      <formula>""</formula>
    </cfRule>
  </conditionalFormatting>
  <conditionalFormatting sqref="AB239">
    <cfRule type="cellIs" dxfId="2890" priority="133" operator="equal">
      <formula>""</formula>
    </cfRule>
  </conditionalFormatting>
  <conditionalFormatting sqref="AB253">
    <cfRule type="cellIs" dxfId="2889" priority="1146" operator="equal">
      <formula>""</formula>
    </cfRule>
  </conditionalFormatting>
  <conditionalFormatting sqref="AB267">
    <cfRule type="cellIs" dxfId="2888" priority="5868" operator="equal">
      <formula>""</formula>
    </cfRule>
  </conditionalFormatting>
  <conditionalFormatting sqref="AB168">
    <cfRule type="cellIs" dxfId="2887" priority="1195" operator="equal">
      <formula>""</formula>
    </cfRule>
  </conditionalFormatting>
  <conditionalFormatting sqref="AB300">
    <cfRule type="cellIs" dxfId="2886" priority="123" operator="equal">
      <formula>""</formula>
    </cfRule>
  </conditionalFormatting>
  <conditionalFormatting sqref="AB314">
    <cfRule type="cellIs" dxfId="2885" priority="377" operator="equal">
      <formula>""</formula>
    </cfRule>
  </conditionalFormatting>
  <conditionalFormatting sqref="AB328">
    <cfRule type="cellIs" dxfId="2884" priority="5971" operator="equal">
      <formula>""</formula>
    </cfRule>
  </conditionalFormatting>
  <conditionalFormatting sqref="J372:CU374">
    <cfRule type="expression" dxfId="2883" priority="65" stopIfTrue="1">
      <formula>$AE$72="無"</formula>
    </cfRule>
  </conditionalFormatting>
  <conditionalFormatting sqref="J386:CU388">
    <cfRule type="expression" dxfId="2882" priority="72" stopIfTrue="1">
      <formula>$AE$73="無"</formula>
    </cfRule>
  </conditionalFormatting>
  <conditionalFormatting sqref="J399:CU401">
    <cfRule type="expression" dxfId="2881" priority="56" stopIfTrue="1">
      <formula>$AE$74="無"</formula>
    </cfRule>
  </conditionalFormatting>
  <conditionalFormatting sqref="AB328:AP330 AB331 AK331 AB332 AB333 AK333 AT333">
    <cfRule type="expression" dxfId="2880" priority="160">
      <formula>AND($DM$322=1,AB328="")</formula>
    </cfRule>
  </conditionalFormatting>
  <conditionalFormatting sqref="AB104:AP106 AK107 AB107:AB109 AK109 AT109">
    <cfRule type="expression" dxfId="2879" priority="64">
      <formula>AND($DM$98=1,AB104="")</formula>
    </cfRule>
  </conditionalFormatting>
  <conditionalFormatting sqref="AT187:AY187">
    <cfRule type="cellIs" dxfId="2878" priority="5775" operator="equal">
      <formula>""</formula>
    </cfRule>
  </conditionalFormatting>
  <conditionalFormatting sqref="AB182:AP184 AK185 AB185:AB187 AK187 AT187">
    <cfRule type="expression" dxfId="2877" priority="169">
      <formula>AND($DM$176=1,AB182="")</formula>
    </cfRule>
  </conditionalFormatting>
  <conditionalFormatting sqref="AB239:AB241">
    <cfRule type="expression" dxfId="2876" priority="125">
      <formula>AND($DM$233=1,AB239="")</formula>
    </cfRule>
  </conditionalFormatting>
  <conditionalFormatting sqref="AB253:AP255 AK256 AB256:AB258 AK258 AT258">
    <cfRule type="expression" dxfId="2875" priority="176">
      <formula>AND($DM$247=1,AB253="")</formula>
    </cfRule>
  </conditionalFormatting>
  <conditionalFormatting sqref="AB267:AP269 AK270 AB270:AB272 AK272 AT272">
    <cfRule type="expression" dxfId="2874" priority="135">
      <formula>AND($DM$261=1,AB267="")</formula>
    </cfRule>
  </conditionalFormatting>
  <conditionalFormatting sqref="AB300:AP302">
    <cfRule type="expression" dxfId="2873" priority="113">
      <formula>AND($DM$294=1,AB300="")</formula>
    </cfRule>
  </conditionalFormatting>
  <conditionalFormatting sqref="AB314:AP316 AB314:AP316 AB317 AK317 AB318 AB319 AK319 AT319">
    <cfRule type="expression" dxfId="2872" priority="159">
      <formula>AND($DM$308=1,AB314="")</formula>
    </cfRule>
  </conditionalFormatting>
  <conditionalFormatting sqref="M363:AY367">
    <cfRule type="cellIs" dxfId="2871" priority="5998" operator="equal">
      <formula>""</formula>
    </cfRule>
  </conditionalFormatting>
  <conditionalFormatting sqref="AB342:AD342">
    <cfRule type="expression" dxfId="2870" priority="93">
      <formula>$AB342=""</formula>
    </cfRule>
  </conditionalFormatting>
  <conditionalFormatting sqref="AB341 AH341 AO341 AU341">
    <cfRule type="cellIs" dxfId="2869" priority="91" operator="equal">
      <formula>""</formula>
    </cfRule>
  </conditionalFormatting>
  <conditionalFormatting sqref="AF346">
    <cfRule type="expression" dxfId="2868" priority="100">
      <formula>AND($DR$346="レ",$AF$346="")</formula>
    </cfRule>
  </conditionalFormatting>
  <conditionalFormatting sqref="AF346:AV346">
    <cfRule type="expression" dxfId="2867" priority="83">
      <formula>AND($DR$346&lt;&gt;"レ",$AF$346&lt;&gt;"")</formula>
    </cfRule>
  </conditionalFormatting>
  <conditionalFormatting sqref="P363:BT367">
    <cfRule type="expression" dxfId="2866" priority="756">
      <formula>AND($M363&lt;&gt;"",P363="")</formula>
    </cfRule>
  </conditionalFormatting>
  <conditionalFormatting sqref="AZ376:BE380">
    <cfRule type="expression" dxfId="2865" priority="78">
      <formula>AND($DL376=1,AZ376&lt;&gt;"")</formula>
    </cfRule>
    <cfRule type="expression" dxfId="2864" priority="112">
      <formula>AND($DL376=1,AZ376="")</formula>
    </cfRule>
  </conditionalFormatting>
  <conditionalFormatting sqref="P376:BT380">
    <cfRule type="expression" dxfId="2863" priority="512">
      <formula>AND($M376&lt;&gt;"",P376="")</formula>
    </cfRule>
  </conditionalFormatting>
  <conditionalFormatting sqref="AZ390:BE394">
    <cfRule type="expression" dxfId="2862" priority="119">
      <formula>AND($DL390=1,AZ390&lt;&gt;"")</formula>
    </cfRule>
    <cfRule type="expression" dxfId="2861" priority="453">
      <formula>AND($DL390=1,AZ390="")</formula>
    </cfRule>
  </conditionalFormatting>
  <conditionalFormatting sqref="M390:AY390">
    <cfRule type="expression" dxfId="2860" priority="460">
      <formula>AND($AB$387="有",M390="")</formula>
    </cfRule>
  </conditionalFormatting>
  <conditionalFormatting sqref="P390:BT394">
    <cfRule type="expression" dxfId="2859" priority="467">
      <formula>AND($M390&lt;&gt;"",P390="")</formula>
    </cfRule>
  </conditionalFormatting>
  <conditionalFormatting sqref="AZ403:BE407">
    <cfRule type="expression" dxfId="2858" priority="71">
      <formula>AND($DL403=1,AZ403&lt;&gt;"")</formula>
    </cfRule>
    <cfRule type="expression" dxfId="2857" priority="117">
      <formula>AND($DL403=1,$AZ403="")</formula>
    </cfRule>
  </conditionalFormatting>
  <conditionalFormatting sqref="P403:BT407">
    <cfRule type="expression" dxfId="2856" priority="400">
      <formula>AND($M403&lt;&gt;"",P403="")</formula>
    </cfRule>
  </conditionalFormatting>
  <conditionalFormatting sqref="AJ81:BJ81">
    <cfRule type="expression" dxfId="2855" priority="67">
      <formula>AND($DN$81=1,$AJ$81&lt;&gt;"")</formula>
    </cfRule>
  </conditionalFormatting>
  <conditionalFormatting sqref="AJ83:BJ83">
    <cfRule type="expression" dxfId="2854" priority="66">
      <formula>AND($DN$83=1,$AJ$83&lt;&gt;"")</formula>
    </cfRule>
  </conditionalFormatting>
  <conditionalFormatting sqref="AK107 AB107:AB109 AK109 AT109">
    <cfRule type="cellIs" dxfId="2853" priority="141" operator="equal">
      <formula>""</formula>
    </cfRule>
  </conditionalFormatting>
  <conditionalFormatting sqref="AK171 AB171:AB173 AK173 AT173">
    <cfRule type="cellIs" dxfId="2852" priority="107" operator="equal">
      <formula>""</formula>
    </cfRule>
  </conditionalFormatting>
  <conditionalFormatting sqref="J96:CU96 J103:CU103 J101:BV101 J102:BU102 J106:CU110 J104:BV104 J105:BU105 J113:CU124 J111:BV111 J112:BU112 J127:CU155 J125:BV125 J126:BU126 J100:CU100 J97:AA99 AQ97:CU99">
    <cfRule type="expression" dxfId="2851" priority="15" stopIfTrue="1">
      <formula>$DM$71=1</formula>
    </cfRule>
  </conditionalFormatting>
  <conditionalFormatting sqref="AT403:AY407">
    <cfRule type="expression" dxfId="2850" priority="422">
      <formula>AND($M403&lt;&gt;"",P403="")</formula>
    </cfRule>
  </conditionalFormatting>
  <conditionalFormatting sqref="AB278:AG281 AK282:AP285 AV282:BA285 BH282:BM285">
    <cfRule type="expression" dxfId="2849" priority="776">
      <formula>$DQ$278&lt;&gt;$DQ$282</formula>
    </cfRule>
  </conditionalFormatting>
  <conditionalFormatting sqref="AB115:BT115">
    <cfRule type="expression" dxfId="2848" priority="60">
      <formula>AND($AB$116&lt;&gt;"",$AB$115="")</formula>
    </cfRule>
  </conditionalFormatting>
  <conditionalFormatting sqref="AB260:AP260">
    <cfRule type="expression" dxfId="2847" priority="102">
      <formula>AND($DS$259=TRUE,$AB$260="")</formula>
    </cfRule>
  </conditionalFormatting>
  <conditionalFormatting sqref="AF340 AF343">
    <cfRule type="expression" dxfId="2846" priority="82">
      <formula>AND($DM340=0,$AF340&lt;&gt;"")</formula>
    </cfRule>
  </conditionalFormatting>
  <conditionalFormatting sqref="AB97:AP97">
    <cfRule type="expression" dxfId="2845" priority="38">
      <formula>$AB$97=""</formula>
    </cfRule>
  </conditionalFormatting>
  <conditionalFormatting sqref="AB98:AP99">
    <cfRule type="expression" dxfId="2844" priority="43">
      <formula>$AB98=""</formula>
    </cfRule>
  </conditionalFormatting>
  <conditionalFormatting sqref="AB99">
    <cfRule type="expression" dxfId="2843" priority="39">
      <formula>AND($DM$98=1,$AB$99="")</formula>
    </cfRule>
  </conditionalFormatting>
  <conditionalFormatting sqref="AB98:AP98">
    <cfRule type="expression" dxfId="2842" priority="40">
      <formula>AND($DM$98=1,$AB$98="")</formula>
    </cfRule>
  </conditionalFormatting>
  <conditionalFormatting sqref="AB98:AP98 AB99">
    <cfRule type="expression" dxfId="2841" priority="41">
      <formula>AND($DM$97=1,$AB98&lt;&gt;"")</formula>
    </cfRule>
    <cfRule type="expression" dxfId="2840" priority="42">
      <formula>AND($DM$97=1,$AB98="")</formula>
    </cfRule>
  </conditionalFormatting>
  <conditionalFormatting sqref="AB97:AP99">
    <cfRule type="expression" dxfId="2839" priority="37" stopIfTrue="1">
      <formula>$DM$71=1</formula>
    </cfRule>
  </conditionalFormatting>
  <conditionalFormatting sqref="AB161:AP161">
    <cfRule type="expression" dxfId="2838" priority="32">
      <formula>$AB$161=""</formula>
    </cfRule>
  </conditionalFormatting>
  <conditionalFormatting sqref="AB162:AB163">
    <cfRule type="expression" dxfId="2837" priority="36">
      <formula>AB$162=""</formula>
    </cfRule>
  </conditionalFormatting>
  <conditionalFormatting sqref="AB161:AP163">
    <cfRule type="expression" dxfId="2836" priority="31" stopIfTrue="1">
      <formula>$AE$72="無"</formula>
    </cfRule>
  </conditionalFormatting>
  <conditionalFormatting sqref="AB162:AP162 AB163">
    <cfRule type="expression" dxfId="2835" priority="33">
      <formula>AND($DM$161=1,$AB162&lt;&gt;"")</formula>
    </cfRule>
    <cfRule type="expression" dxfId="2834" priority="34">
      <formula>AND($DM$162=1,$AB162="")</formula>
    </cfRule>
    <cfRule type="expression" dxfId="2833" priority="35">
      <formula>AND($DM$161=1,$AB$162="")</formula>
    </cfRule>
  </conditionalFormatting>
  <conditionalFormatting sqref="AB41:BT41">
    <cfRule type="expression" dxfId="2832" priority="30">
      <formula>$AB$41=""</formula>
    </cfRule>
  </conditionalFormatting>
  <conditionalFormatting sqref="AB42:BT42">
    <cfRule type="expression" dxfId="2831" priority="25">
      <formula>AND($AB$41&lt;&gt;"",$AB$42="")</formula>
    </cfRule>
    <cfRule type="expression" dxfId="2830" priority="29">
      <formula>$AB$42=""</formula>
    </cfRule>
  </conditionalFormatting>
  <conditionalFormatting sqref="AB44:BT44">
    <cfRule type="expression" dxfId="2829" priority="23">
      <formula>AND($AB$43&lt;&gt;"",$AB$44="")</formula>
    </cfRule>
    <cfRule type="expression" dxfId="2828" priority="28">
      <formula>$AB$44=""</formula>
    </cfRule>
  </conditionalFormatting>
  <conditionalFormatting sqref="AB41">
    <cfRule type="expression" dxfId="2827" priority="26">
      <formula>AND($AB$42&lt;&gt;"",$AB$41="")</formula>
    </cfRule>
  </conditionalFormatting>
  <conditionalFormatting sqref="AB43:BT43">
    <cfRule type="expression" dxfId="2826" priority="27">
      <formula>$AB$43=""</formula>
    </cfRule>
  </conditionalFormatting>
  <conditionalFormatting sqref="AB43">
    <cfRule type="expression" dxfId="2825" priority="24">
      <formula>AND($AB$44&lt;&gt;"",$AB$43="")</formula>
    </cfRule>
  </conditionalFormatting>
  <conditionalFormatting sqref="AB112:AP113">
    <cfRule type="expression" dxfId="2824" priority="5707">
      <formula>$AB$111=""</formula>
    </cfRule>
  </conditionalFormatting>
  <conditionalFormatting sqref="AB114:AP114">
    <cfRule type="expression" dxfId="2823" priority="5697">
      <formula>$AB$114=""</formula>
    </cfRule>
  </conditionalFormatting>
  <conditionalFormatting sqref="AB313:BT313">
    <cfRule type="expression" dxfId="2822" priority="20">
      <formula>$AB313=""</formula>
    </cfRule>
  </conditionalFormatting>
  <conditionalFormatting sqref="AB313">
    <cfRule type="expression" dxfId="2821" priority="14" stopIfTrue="1">
      <formula>$DS$306=TRUE</formula>
    </cfRule>
  </conditionalFormatting>
  <conditionalFormatting sqref="AB313">
    <cfRule type="expression" dxfId="2820" priority="13">
      <formula>AND($DS$306=TRUE,AB313&lt;&gt;"")</formula>
    </cfRule>
  </conditionalFormatting>
  <conditionalFormatting sqref="AF90 AI90 AN90 AS90">
    <cfRule type="expression" dxfId="2819" priority="11">
      <formula>AND(OR($DN$90=1,$DR$90=1),AF$90&lt;&gt;"")</formula>
    </cfRule>
  </conditionalFormatting>
  <conditionalFormatting sqref="AB10">
    <cfRule type="expression" dxfId="2818" priority="10">
      <formula>AB$10=""</formula>
    </cfRule>
  </conditionalFormatting>
  <conditionalFormatting sqref="AK10">
    <cfRule type="expression" dxfId="2817" priority="9">
      <formula>AK$10=""</formula>
    </cfRule>
  </conditionalFormatting>
  <conditionalFormatting sqref="AB62:BT62">
    <cfRule type="expression" dxfId="2816" priority="6">
      <formula>AND($DQ$52=TRUE,AB62&lt;&gt;"")</formula>
    </cfRule>
    <cfRule type="expression" dxfId="2815" priority="7" stopIfTrue="1">
      <formula>$DQ$52=TRUE</formula>
    </cfRule>
    <cfRule type="expression" dxfId="2814" priority="8">
      <formula>$AB$62=""</formula>
    </cfRule>
  </conditionalFormatting>
  <conditionalFormatting sqref="AB50:BT50">
    <cfRule type="expression" dxfId="2813" priority="5">
      <formula>$AB$50=""</formula>
    </cfRule>
  </conditionalFormatting>
  <conditionalFormatting sqref="M4:O4">
    <cfRule type="expression" dxfId="2812" priority="2">
      <formula>$M$4=""</formula>
    </cfRule>
  </conditionalFormatting>
  <conditionalFormatting sqref="AF412:AN412">
    <cfRule type="cellIs" dxfId="2811" priority="1" operator="equal">
      <formula>""</formula>
    </cfRule>
  </conditionalFormatting>
  <dataValidations xWindow="547" yWindow="702" count="27">
    <dataValidation allowBlank="1" showInputMessage="1" showErrorMessage="1" errorTitle="文字種エラー" error="全角カナで入力してください。" sqref="AB84:BT86" xr:uid="{00000000-0002-0000-0000-000000000000}"/>
    <dataValidation imeMode="fullKatakana" allowBlank="1" showInputMessage="1" sqref="AB11:BT11 AB26:BT26 AB28:BT28 AB30:BT30 AB45:BT45 AB53:BT53 AB55:BT55 AB57:BT57 AB101:BT101 AB115:BT115 AB129:BT129 AB165:BT165 AB179:BT179 AB193:BT193 AB236:BT236 AB250:BT250 AB264:BT264 AB297:BT297 AB311:BT311 AB325:BT325 AB41:BT41 AB43:BT43" xr:uid="{00000000-0002-0000-0000-000001000000}"/>
    <dataValidation allowBlank="1" showErrorMessage="1" sqref="AB60:BT60 AF399 AF359 AF372 AF386 AB33:BT33" xr:uid="{00000000-0002-0000-0000-000002000000}"/>
    <dataValidation imeMode="halfAlpha" allowBlank="1" showInputMessage="1" showErrorMessage="1" sqref="AB99:AH100 AB323:AH323 AE341 AB234:AH234 AB177:AH177 AB248:AH248 AB113:AH113 AB127:AH127 AB191:AH191 AB262:AH262 AB295:AH295 AB309:AH309 AB163:AH163" xr:uid="{00000000-0002-0000-0000-000003000000}"/>
    <dataValidation type="whole" imeMode="halfAlpha" allowBlank="1" showInputMessage="1" showErrorMessage="1" sqref="BK4:BM4 AJ82:AL82 AJ80:AL80 AN89:AN90 S403:U407 S363:U367 AO408:AQ408 AO368:AQ370 BC376:BE380 BC363:BE367 S376:U380 S390:U394 AO381:AQ384 BC390:BE394 AO395:AQ397 BC403:BE407 AO334:AQ336 AO347:AQ357" xr:uid="{00000000-0002-0000-0000-000004000000}">
      <formula1>1</formula1>
      <formula2>12</formula2>
    </dataValidation>
    <dataValidation type="whole" imeMode="halfAlpha" allowBlank="1" showInputMessage="1" showErrorMessage="1" sqref="BP4:BR4 AO82:AQ82 AO80:AQ80 AS89:AS90" xr:uid="{00000000-0002-0000-0000-000005000000}">
      <formula1>1</formula1>
      <formula2>31</formula2>
    </dataValidation>
    <dataValidation allowBlank="1" showInputMessage="1" showErrorMessage="1" promptTitle="所有者氏名" sqref="AB54:BT54 AB27:BT27 AB42:BT42" xr:uid="{00000000-0002-0000-0000-000006000000}"/>
    <dataValidation type="whole" imeMode="halfAlpha" allowBlank="1" showInputMessage="1" showErrorMessage="1" sqref="AE80:AG80 AI89:AI90 BF4:BH4 AE82:AG82 AZ403:BB407 AJ408:AL408 AJ368:AL370 AZ363:BB367 AZ376:BB380 AJ381:AL384 AZ390:BB394 AJ395:AL397 AJ334:AL336 AK347:AL357 AJ347 AJ349:AJ357" xr:uid="{00000000-0002-0000-0000-000007000000}">
      <formula1>1</formula1>
      <formula2>99</formula2>
    </dataValidation>
    <dataValidation type="decimal" imeMode="halfAlpha" operator="greaterThan" allowBlank="1" showInputMessage="1" showErrorMessage="1" sqref="AB69:AG70" xr:uid="{00000000-0002-0000-0000-000008000000}">
      <formula1>0</formula1>
    </dataValidation>
    <dataValidation allowBlank="1" showInputMessage="1" sqref="AK35:AP35 X89 AB44:BT44" xr:uid="{00000000-0002-0000-0000-000009000000}"/>
    <dataValidation type="list" allowBlank="1" showInputMessage="1" showErrorMessage="1" sqref="AG395:AI397 AG368:AI370 AG408:AI408 AG381:AI384 AG334:AI336 AG347:AI347 AG349:AI357" xr:uid="{00000000-0002-0000-0000-00000A000000}">
      <formula1>"令和"</formula1>
    </dataValidation>
    <dataValidation type="custom" imeMode="halfAlpha" allowBlank="1" showInputMessage="1" showErrorMessage="1" errorTitle="無効な入力" error="(例)111-1234_x000a_のように3桁-4桁の形式で入力し_x000a_間にハイフンを入れてください。" sqref="AQ59:BT59 AQ47:BT47 AQ32:BT32" xr:uid="{00000000-0002-0000-0000-00000B000000}">
      <formula1>(MID(AQ32,4,1)="-")*(LEN(AQ32)=8)</formula1>
    </dataValidation>
    <dataValidation type="textLength" imeMode="disabled" allowBlank="1" showInputMessage="1" showErrorMessage="1" errorTitle="無効な入力" error="10桁以上で入力してください" sqref="AZ34:BT34 AZ49:BT49 AZ61:BT61" xr:uid="{00000000-0002-0000-0000-00000C000000}">
      <formula1>12</formula1>
      <formula2>14</formula2>
    </dataValidation>
    <dataValidation imeMode="hiragana" allowBlank="1" showInputMessage="1" showErrorMessage="1" sqref="AB58:BT58" xr:uid="{00000000-0002-0000-0000-00000D000000}"/>
    <dataValidation allowBlank="1" showInputMessage="1" showErrorMessage="1" error="メールアドレスは半角文字で入力してください。" sqref="AB36:BT36" xr:uid="{00000000-0002-0000-0000-00000E000000}"/>
    <dataValidation type="textLength" imeMode="disabled" allowBlank="1" showInputMessage="1" showErrorMessage="1" sqref="AZ35:BT35" xr:uid="{00000000-0002-0000-0000-00000F000000}">
      <formula1>12</formula1>
      <formula2>14</formula2>
    </dataValidation>
    <dataValidation type="whole" operator="greaterThanOrEqual" allowBlank="1" showInputMessage="1" showErrorMessage="1" sqref="AC344:AG345 AV282:BA285 AB278:AG281 BH282:BM285 AB211:AM221 AK282:AP285 AT143:AY154 AH143:AM143 AK344:AP345 AH144:AH154 AE222:AE225 AF222:AM224 AB68:AG68" xr:uid="{00000000-0002-0000-0000-000010000000}">
      <formula1>0</formula1>
    </dataValidation>
    <dataValidation type="whole" allowBlank="1" showInputMessage="1" showErrorMessage="1" sqref="P363:R367 P376:R380 P390:R394 P403:R407" xr:uid="{00000000-0002-0000-0000-000011000000}">
      <formula1>1</formula1>
      <formula2>99</formula2>
    </dataValidation>
    <dataValidation type="decimal" operator="greaterThan" allowBlank="1" showInputMessage="1" showErrorMessage="1" sqref="AR341" xr:uid="{00000000-0002-0000-0000-000013000000}">
      <formula1>0</formula1>
    </dataValidation>
    <dataValidation type="whole" imeMode="halfAlpha" operator="greaterThan" allowBlank="1" showInputMessage="1" showErrorMessage="1" sqref="AB67:AG67 AB338:AI339 AM338:AS339" xr:uid="{AA8E8236-9154-4310-80CA-83A78D0B0ABE}">
      <formula1>0</formula1>
    </dataValidation>
    <dataValidation type="whole" allowBlank="1" showInputMessage="1" showErrorMessage="1" error="ＩＤの下４桁を入力してください" prompt="例A3-「9999」_x000a_カッコ内を入力" sqref="AT10:AY10" xr:uid="{29F2D462-D542-4F92-8C48-7F012923BA33}">
      <formula1>0</formula1>
      <formula2>9999999</formula2>
    </dataValidation>
    <dataValidation type="whole" imeMode="hiragana" operator="greaterThanOrEqual" allowBlank="1" showInputMessage="1" showErrorMessage="1" sqref="M4:O4" xr:uid="{336628DA-0704-4991-8C8B-9198F49A7ED4}">
      <formula1>1</formula1>
    </dataValidation>
    <dataValidation type="list" allowBlank="1" showInputMessage="1" showErrorMessage="1" error="プルダウンより選択" sqref="AF412:AN412" xr:uid="{8D77AFE3-5258-4E43-9B30-CE5B24EFC22D}">
      <formula1>$K$425:$K$427</formula1>
    </dataValidation>
    <dataValidation type="textLength" allowBlank="1" showInputMessage="1" showErrorMessage="1" error="数字3桁で入力してください" sqref="AB32:AG32 AB59:AG59 AB107:AG107 AB121:AG121 AB135:AG135 AB47:AG47" xr:uid="{2F801956-23F1-46A7-B86E-334E48FF8E0D}">
      <formula1>3</formula1>
      <formula2>3</formula2>
    </dataValidation>
    <dataValidation type="textLength" allowBlank="1" showInputMessage="1" showErrorMessage="1" error="数字4桁で入力してください" sqref="AK32:AP32 AK59:AP59 AK121:AP121 AK135:AP135 AK107:AP107 AK47:AP47" xr:uid="{8A77116E-E409-4D34-842A-D746FDC7053C}">
      <formula1>4</formula1>
      <formula2>4</formula2>
    </dataValidation>
    <dataValidation type="textLength" operator="equal" allowBlank="1" showInputMessage="1" showErrorMessage="1" error="数字3桁で入力してください" sqref="AB171:AG171 AB199:AG199 AB256:AG256 AB270:AG270 AB242:AG242 AB185:AG185" xr:uid="{4902EFAE-249E-4FDF-AA82-0A00654D82FF}">
      <formula1>3</formula1>
    </dataValidation>
    <dataValidation type="textLength" operator="equal" allowBlank="1" showInputMessage="1" showErrorMessage="1" error="数字4桁で入力してください" sqref="AK171:AP171 AK185:AP185 AK199:AP199 AK242:AP242 AK256:AP256 AK270:AP270" xr:uid="{87669E1B-ADA8-458B-A8B1-A7C37F38DDFE}">
      <formula1>4</formula1>
    </dataValidation>
  </dataValidations>
  <hyperlinks>
    <hyperlink ref="BU1:BV1" location="'1_入力シート【基本情報】'!J4:CU24" tooltip="1 報告対象建築物" display="'1_入力シート【基本情報】'!J4:CU24" xr:uid="{0E2CAB8B-C613-4759-B70F-0EE9B79BE154}"/>
    <hyperlink ref="BW1:BX1" location="'1_入力シート【基本情報】'!J25:CU39" tooltip="2 報告内容に関する問合せ先" display="'1_入力シート【基本情報】'!J25:CU39" xr:uid="{29B0142E-EB1D-4390-B0C6-DA65A98ACCD6}"/>
    <hyperlink ref="BY1:BZ1" location="'1_入力シート【基本情報】'!J40:CU51" tooltip="3 所有者 " display="'1_入力シート【基本情報】'!J40:CU51" xr:uid="{39B5BDEF-48EE-438B-8648-1D67049BEFAB}"/>
    <hyperlink ref="CA1:CB1" location="'1_入力シート【基本情報】'!J52:CU65" tooltip="4 管理者" display="'1_入力シート【基本情報】'!J52:CU65" xr:uid="{F2C94A39-577E-4795-ABB9-A41A3374D459}"/>
    <hyperlink ref="CC1:CD1" location="'1_入力シート【基本情報】'!J66:CU78" tooltip="5 建築物の概要" display="'1_入力シート【基本情報】'!J66:CU78" xr:uid="{1532394E-54AE-4783-8F75-3E9862D64ED2}"/>
    <hyperlink ref="CE1:CF1" location="'1_入力シート【基本情報】'!J79:CU87" tooltip="６　確認済証交付年月日等" display="'1_入力シート【基本情報】'!J79:CU87" xr:uid="{2278ECF5-8391-4814-8497-5F4B3C31144B}"/>
    <hyperlink ref="CG1:CH1" location="'1_入力シート【基本情報】'!J88:CU92" tooltip="７　検査日等" display="'1_入力シート【基本情報】'!J88:CU92" xr:uid="{6A739C57-AC6A-4BE8-9772-DACD74F7AFAE}"/>
    <hyperlink ref="CI1:CJ1" location="'1_入力シート【基本情報】'!J96:CU141" tooltip="８　換気設備の検査者" display="'1_入力シート【基本情報】'!J96:CU141" xr:uid="{D3AD2911-F164-4399-8182-7F8C67B97521}"/>
    <hyperlink ref="CK1:CL1" location="'1_入力シート【基本情報】'!J142:CU159" tooltip="９　換気設備の概要" display="'1_入力シート【基本情報】'!J142:CU159" xr:uid="{8ACD71E6-F7C7-4022-8A1B-F7F0DD25BA20}"/>
    <hyperlink ref="CM1:CN1" location="'1_入力シート【基本情報】'!J160:CU205" tooltip="１０　排煙設備の検査者" display="'1_入力シート【基本情報】'!J160:CU205" xr:uid="{F04068B4-62AF-401C-AC10-52957215A93D}"/>
    <hyperlink ref="CO1:CP1" location="'1_入力シート【基本情報】'!J206:CU230" tooltip="１１　排煙設備の概要" display="'1_入力シート【基本情報】'!J206:CU230" xr:uid="{AA38B485-5555-4D76-B6ED-F949B60956B9}"/>
    <hyperlink ref="CQ1:CR1" location="'1_入力シート【基本情報】'!J231:CU276" tooltip="１２　非常用の照明装置の検査者" display="'1_入力シート【基本情報】'!J231:CU276" xr:uid="{5FE326DC-D806-40F9-96C9-641483BA6568}"/>
    <hyperlink ref="CS1:CT1" location="'1_入力シート【基本情報】'!J277:CU291" tooltip="１３　非常用の照明装置の概要" display="'1_入力シート【基本情報】'!J277:CU291" xr:uid="{029CA2B8-4385-4622-801E-9121AD497A6E}"/>
    <hyperlink ref="CC2:CD2" location="'1_入力シート【基本情報】'!J385:CU395" tooltip="１９　非常用照明設備に係る不具合等の状況" display="'1_入力シート【基本情報】'!J385:CU395" xr:uid="{B61DDB5E-F720-4569-8688-DCB04866DD5F}"/>
    <hyperlink ref="CA2:CB2" location="'1_入力シート【基本情報】'!J371:CU381" tooltip="１８　排煙設備に係る不具合等の状況" display="'1_入力シート【基本情報】'!J371:CU381" xr:uid="{E27333A0-4442-48FB-90EB-B375A7BADB3E}"/>
    <hyperlink ref="BY2:BZ2" location="'1_入力シート【基本情報】'!J358:CU368" tooltip="１７　換気設備に係る不具合等の状況" display="'1_入力シート【基本情報】'!J358:CU368" xr:uid="{B53F48B5-424A-4D17-9AA8-0A3DF76672FB}"/>
    <hyperlink ref="BW2:BX2" location="'1_入力シート【基本情報】'!J349:CU357" tooltip="１６　備考" display="'1_入力シート【基本情報】'!J349:CU357" xr:uid="{06031BE4-50CF-4A88-B583-3FF25D1A3672}"/>
    <hyperlink ref="CE2:CF2" location="'1_入力シート【基本情報】'!J411:BG413" display="'1_入力シート【基本情報】'!J411:BG413" xr:uid="{97CA9B36-58F1-46C2-A2D9-04F15398ED39}"/>
  </hyperlinks>
  <pageMargins left="0.25" right="0.25" top="0.75" bottom="0.75" header="0.3" footer="0.3"/>
  <pageSetup paperSize="9" scale="73" fitToHeight="0" orientation="portrait" r:id="rId1"/>
  <rowBreaks count="7" manualBreakCount="7">
    <brk id="51" max="16383" man="1"/>
    <brk id="92" min="8" max="71" man="1"/>
    <brk id="135" min="8" max="71" man="1"/>
    <brk id="182" min="8" max="71" man="1"/>
    <brk id="230" min="8" max="71" man="1"/>
    <brk id="270" min="8" max="71" man="1"/>
    <brk id="356" min="8" max="71"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ltText="勤務先同一_x000a_">
                <anchor moveWithCells="1">
                  <from>
                    <xdr:col>36</xdr:col>
                    <xdr:colOff>123825</xdr:colOff>
                    <xdr:row>208</xdr:row>
                    <xdr:rowOff>0</xdr:rowOff>
                  </from>
                  <to>
                    <xdr:col>37</xdr:col>
                    <xdr:colOff>0</xdr:colOff>
                    <xdr:row>208</xdr:row>
                    <xdr:rowOff>266700</xdr:rowOff>
                  </to>
                </anchor>
              </controlPr>
            </control>
          </mc:Choice>
        </mc:AlternateContent>
        <mc:AlternateContent xmlns:mc="http://schemas.openxmlformats.org/markup-compatibility/2006">
          <mc:Choice Requires="x14">
            <control shapeId="1026" r:id="rId5" name="Check Box 2">
              <controlPr locked="0" defaultSize="0" autoFill="0" autoLine="0" autoPict="0" altText="勤務先同一_x000a_">
                <anchor moveWithCells="1">
                  <from>
                    <xdr:col>122</xdr:col>
                    <xdr:colOff>0</xdr:colOff>
                    <xdr:row>207</xdr:row>
                    <xdr:rowOff>0</xdr:rowOff>
                  </from>
                  <to>
                    <xdr:col>220</xdr:col>
                    <xdr:colOff>28575</xdr:colOff>
                    <xdr:row>207</xdr:row>
                    <xdr:rowOff>266700</xdr:rowOff>
                  </to>
                </anchor>
              </controlPr>
            </control>
          </mc:Choice>
        </mc:AlternateContent>
        <mc:AlternateContent xmlns:mc="http://schemas.openxmlformats.org/markup-compatibility/2006">
          <mc:Choice Requires="x14">
            <control shapeId="1027" r:id="rId6" name="Check Box 3">
              <controlPr locked="0" defaultSize="0" autoFill="0" autoLine="0" autoPict="0" altText="勤務先同一_x000a_">
                <anchor moveWithCells="1">
                  <from>
                    <xdr:col>122</xdr:col>
                    <xdr:colOff>0</xdr:colOff>
                    <xdr:row>207</xdr:row>
                    <xdr:rowOff>0</xdr:rowOff>
                  </from>
                  <to>
                    <xdr:col>220</xdr:col>
                    <xdr:colOff>28575</xdr:colOff>
                    <xdr:row>207</xdr:row>
                    <xdr:rowOff>266700</xdr:rowOff>
                  </to>
                </anchor>
              </controlPr>
            </control>
          </mc:Choice>
        </mc:AlternateContent>
        <mc:AlternateContent xmlns:mc="http://schemas.openxmlformats.org/markup-compatibility/2006">
          <mc:Choice Requires="x14">
            <control shapeId="1029" r:id="rId7" name="Check Box 5">
              <controlPr defaultSize="0" autoFill="0" autoLine="0" autoPict="0" altText="">
                <anchor moveWithCells="1">
                  <from>
                    <xdr:col>18</xdr:col>
                    <xdr:colOff>85725</xdr:colOff>
                    <xdr:row>51</xdr:row>
                    <xdr:rowOff>0</xdr:rowOff>
                  </from>
                  <to>
                    <xdr:col>26</xdr:col>
                    <xdr:colOff>57150</xdr:colOff>
                    <xdr:row>51</xdr:row>
                    <xdr:rowOff>419100</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22</xdr:col>
                    <xdr:colOff>104775</xdr:colOff>
                    <xdr:row>108</xdr:row>
                    <xdr:rowOff>323850</xdr:rowOff>
                  </from>
                  <to>
                    <xdr:col>34</xdr:col>
                    <xdr:colOff>0</xdr:colOff>
                    <xdr:row>110</xdr:row>
                    <xdr:rowOff>9525</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22</xdr:col>
                    <xdr:colOff>104775</xdr:colOff>
                    <xdr:row>173</xdr:row>
                    <xdr:rowOff>47625</xdr:rowOff>
                  </from>
                  <to>
                    <xdr:col>33</xdr:col>
                    <xdr:colOff>28575</xdr:colOff>
                    <xdr:row>173</xdr:row>
                    <xdr:rowOff>314325</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22</xdr:col>
                    <xdr:colOff>114300</xdr:colOff>
                    <xdr:row>244</xdr:row>
                    <xdr:rowOff>28575</xdr:rowOff>
                  </from>
                  <to>
                    <xdr:col>33</xdr:col>
                    <xdr:colOff>76200</xdr:colOff>
                    <xdr:row>244</xdr:row>
                    <xdr:rowOff>285750</xdr:rowOff>
                  </to>
                </anchor>
              </controlPr>
            </control>
          </mc:Choice>
        </mc:AlternateContent>
        <mc:AlternateContent xmlns:mc="http://schemas.openxmlformats.org/markup-compatibility/2006">
          <mc:Choice Requires="x14">
            <control shapeId="1034" r:id="rId11" name="Check Box 10">
              <controlPr defaultSize="0" autoFill="0" autoLine="0" autoPict="0">
                <anchor moveWithCells="1">
                  <from>
                    <xdr:col>22</xdr:col>
                    <xdr:colOff>95250</xdr:colOff>
                    <xdr:row>123</xdr:row>
                    <xdr:rowOff>38100</xdr:rowOff>
                  </from>
                  <to>
                    <xdr:col>34</xdr:col>
                    <xdr:colOff>0</xdr:colOff>
                    <xdr:row>123</xdr:row>
                    <xdr:rowOff>323850</xdr:rowOff>
                  </to>
                </anchor>
              </controlPr>
            </control>
          </mc:Choice>
        </mc:AlternateContent>
        <mc:AlternateContent xmlns:mc="http://schemas.openxmlformats.org/markup-compatibility/2006">
          <mc:Choice Requires="x14">
            <control shapeId="1043" r:id="rId12" name="Check Box 19">
              <controlPr defaultSize="0" autoFill="0" autoLine="0" autoPict="0">
                <anchor moveWithCells="1">
                  <from>
                    <xdr:col>22</xdr:col>
                    <xdr:colOff>104775</xdr:colOff>
                    <xdr:row>187</xdr:row>
                    <xdr:rowOff>47625</xdr:rowOff>
                  </from>
                  <to>
                    <xdr:col>33</xdr:col>
                    <xdr:colOff>28575</xdr:colOff>
                    <xdr:row>187</xdr:row>
                    <xdr:rowOff>314325</xdr:rowOff>
                  </to>
                </anchor>
              </controlPr>
            </control>
          </mc:Choice>
        </mc:AlternateContent>
        <mc:AlternateContent xmlns:mc="http://schemas.openxmlformats.org/markup-compatibility/2006">
          <mc:Choice Requires="x14">
            <control shapeId="1062" r:id="rId13" name="Check Box 38">
              <controlPr defaultSize="0" autoFill="0" autoLine="0" autoPict="0">
                <anchor moveWithCells="1">
                  <from>
                    <xdr:col>22</xdr:col>
                    <xdr:colOff>76200</xdr:colOff>
                    <xdr:row>258</xdr:row>
                    <xdr:rowOff>47625</xdr:rowOff>
                  </from>
                  <to>
                    <xdr:col>33</xdr:col>
                    <xdr:colOff>28575</xdr:colOff>
                    <xdr:row>258</xdr:row>
                    <xdr:rowOff>314325</xdr:rowOff>
                  </to>
                </anchor>
              </controlPr>
            </control>
          </mc:Choice>
        </mc:AlternateContent>
        <mc:AlternateContent xmlns:mc="http://schemas.openxmlformats.org/markup-compatibility/2006">
          <mc:Choice Requires="x14">
            <control shapeId="1070" r:id="rId14" name="Check Box 46">
              <controlPr defaultSize="0" autoFill="0" autoLine="0" autoPict="0">
                <anchor moveWithCells="1" sizeWithCells="1">
                  <from>
                    <xdr:col>22</xdr:col>
                    <xdr:colOff>114300</xdr:colOff>
                    <xdr:row>305</xdr:row>
                    <xdr:rowOff>38100</xdr:rowOff>
                  </from>
                  <to>
                    <xdr:col>33</xdr:col>
                    <xdr:colOff>76200</xdr:colOff>
                    <xdr:row>305</xdr:row>
                    <xdr:rowOff>304800</xdr:rowOff>
                  </to>
                </anchor>
              </controlPr>
            </control>
          </mc:Choice>
        </mc:AlternateContent>
        <mc:AlternateContent xmlns:mc="http://schemas.openxmlformats.org/markup-compatibility/2006">
          <mc:Choice Requires="x14">
            <control shapeId="1071" r:id="rId15" name="Check Box 47">
              <controlPr defaultSize="0" autoFill="0" autoLine="0" autoPict="0">
                <anchor moveWithCells="1" sizeWithCells="1">
                  <from>
                    <xdr:col>22</xdr:col>
                    <xdr:colOff>114300</xdr:colOff>
                    <xdr:row>319</xdr:row>
                    <xdr:rowOff>38100</xdr:rowOff>
                  </from>
                  <to>
                    <xdr:col>33</xdr:col>
                    <xdr:colOff>76200</xdr:colOff>
                    <xdr:row>319</xdr:row>
                    <xdr:rowOff>304800</xdr:rowOff>
                  </to>
                </anchor>
              </controlPr>
            </control>
          </mc:Choice>
        </mc:AlternateContent>
        <mc:AlternateContent xmlns:mc="http://schemas.openxmlformats.org/markup-compatibility/2006">
          <mc:Choice Requires="x14">
            <control shapeId="1076" r:id="rId16" name="Check Box 52">
              <controlPr defaultSize="0" autoFill="0" autoLine="0" autoPict="0" altText="">
                <anchor moveWithCells="1">
                  <from>
                    <xdr:col>18</xdr:col>
                    <xdr:colOff>85725</xdr:colOff>
                    <xdr:row>39</xdr:row>
                    <xdr:rowOff>104775</xdr:rowOff>
                  </from>
                  <to>
                    <xdr:col>22</xdr:col>
                    <xdr:colOff>142875</xdr:colOff>
                    <xdr:row>39</xdr:row>
                    <xdr:rowOff>333375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547" yWindow="702" count="15">
        <x14:dataValidation type="list" allowBlank="1" showInputMessage="1" showErrorMessage="1" xr:uid="{00000000-0002-0000-0000-000016000000}">
          <x14:formula1>
            <xm:f>プルダウン選択肢!$AA$12:$AA$13</xm:f>
          </x14:formula1>
          <xm:sqref>AB104:AP104 AB132:AP132 AB118:AP118 AB182:AP182 AB196:AP196 AB239:AP239 AB253:AP253 AB267:AP267 AB168:AP168 AB300:AP300 AB314:AP314 AB328:AP328</xm:sqref>
        </x14:dataValidation>
        <x14:dataValidation type="list" allowBlank="1" showInputMessage="1" showErrorMessage="1" xr:uid="{00000000-0002-0000-0000-000017000000}">
          <x14:formula1>
            <xm:f>プルダウン選択肢!$M$7</xm:f>
          </x14:formula1>
          <xm:sqref>Y207:AA210</xm:sqref>
        </x14:dataValidation>
        <x14:dataValidation type="list" allowBlank="1" showInputMessage="1" showErrorMessage="1" xr:uid="{00000000-0002-0000-0000-000019000000}">
          <x14:formula1>
            <xm:f>プルダウン選択肢!$Q$3:$Q$4</xm:f>
          </x14:formula1>
          <xm:sqref>AB83 AB81:AG81</xm:sqref>
        </x14:dataValidation>
        <x14:dataValidation type="list" allowBlank="1" showInputMessage="1" showErrorMessage="1" xr:uid="{00000000-0002-0000-0000-00001A000000}">
          <x14:formula1>
            <xm:f>プルダウン選択肢!$M$3:$M$4</xm:f>
          </x14:formula1>
          <xm:sqref>AB91:AE91 AE71:AE74 AB359:AB360 AB372:AB373 AB386:AB387 AB399:AB400 V344:AB344 Y155:AA155</xm:sqref>
        </x14:dataValidation>
        <x14:dataValidation type="list" allowBlank="1" showInputMessage="1" showErrorMessage="1" xr:uid="{00000000-0002-0000-0000-00001B000000}">
          <x14:formula1>
            <xm:f>プルダウン選択肢!$Y$12:$Y$14</xm:f>
          </x14:formula1>
          <xm:sqref>AB232:AP232 AB321:AP321 AB293:AP293 AB307:AP307 AB260:AP260 AB189:AP189 AB125:AP125 AB111:AP111 AB246:AP246 AB175:AP175 AB97:AP97 AB161:AP161</xm:sqref>
        </x14:dataValidation>
        <x14:dataValidation type="list" operator="greaterThanOrEqual" allowBlank="1" showInputMessage="1" showErrorMessage="1" xr:uid="{00000000-0002-0000-0000-00001D000000}">
          <x14:formula1>
            <xm:f>プルダウン選択肢!$M$3:$M$4</xm:f>
          </x14:formula1>
          <xm:sqref>AB222:AD225 AB340:AB343 AH341 AO341 AU341</xm:sqref>
        </x14:dataValidation>
        <x14:dataValidation type="list" allowBlank="1" showInputMessage="1" showErrorMessage="1" xr:uid="{00000000-0002-0000-0000-00001E000000}">
          <x14:formula1>
            <xm:f>プルダウン選択肢!$K$3:$K$5</xm:f>
          </x14:formula1>
          <xm:sqref>AT363:AY367 AT376:AY380 AT390:AY394 AT403:AY407</xm:sqref>
        </x14:dataValidation>
        <x14:dataValidation type="list" allowBlank="1" showInputMessage="1" showErrorMessage="1" xr:uid="{00000000-0002-0000-0000-000020000000}">
          <x14:formula1>
            <xm:f>プルダウン選択肢!$Q$9:$Q$10</xm:f>
          </x14:formula1>
          <xm:sqref>V345:AB345</xm:sqref>
        </x14:dataValidation>
        <x14:dataValidation type="list" allowBlank="1" showInputMessage="1" showErrorMessage="1" xr:uid="{00000000-0002-0000-0000-000021000000}">
          <x14:formula1>
            <xm:f>プルダウン選択肢!$S$9:$S$12</xm:f>
          </x14:formula1>
          <xm:sqref>V346:AB346</xm:sqref>
        </x14:dataValidation>
        <x14:dataValidation type="list" allowBlank="1" showInputMessage="1" xr:uid="{A212033B-D814-4B11-8E1D-487C8E115223}">
          <x14:formula1>
            <xm:f>プルダウン選択肢!$C$17:$C$27</xm:f>
          </x14:formula1>
          <xm:sqref>AB10:AI10</xm:sqref>
        </x14:dataValidation>
        <x14:dataValidation type="list" allowBlank="1" showInputMessage="1" xr:uid="{1B0A8984-2FC4-42C8-990A-D6FD67248FA4}">
          <x14:formula1>
            <xm:f>プルダウン選択肢!$C$30:$C$34</xm:f>
          </x14:formula1>
          <xm:sqref>AK10:AP10</xm:sqref>
        </x14:dataValidation>
        <x14:dataValidation type="list" allowBlank="1" showInputMessage="1" showErrorMessage="1" error="該当する「区」を選択してください" xr:uid="{52ACB44A-8C1F-4F08-A37E-E8680EAB7E99}">
          <x14:formula1>
            <xm:f>プルダウン選択肢!$E$16:$E$26</xm:f>
          </x14:formula1>
          <xm:sqref>AB15:AG15</xm:sqref>
        </x14:dataValidation>
        <x14:dataValidation type="list" allowBlank="1" showInputMessage="1" showErrorMessage="1" xr:uid="{00000000-0002-0000-0000-000015000000}">
          <x14:formula1>
            <xm:f>プルダウン選択肢!$G$7:$G$9</xm:f>
          </x14:formula1>
          <xm:sqref>AB82:AD82 AB80:AD80 M403:O407 M390:O394 M376:O380 M363:O367</xm:sqref>
        </x14:dataValidation>
        <x14:dataValidation type="list" allowBlank="1" showInputMessage="1" showErrorMessage="1" xr:uid="{00000000-0002-0000-0000-00001C000000}">
          <x14:formula1>
            <xm:f>プルダウン選択肢!$G$8:$G$9</xm:f>
          </x14:formula1>
          <xm:sqref>AF90:AH90</xm:sqref>
        </x14:dataValidation>
        <x14:dataValidation type="list" allowBlank="1" showInputMessage="1" showErrorMessage="1" xr:uid="{00000000-0002-0000-0000-000018000000}">
          <x14:formula1>
            <xm:f>プルダウン選択肢!$G$3:$G$5</xm:f>
          </x14:formula1>
          <xm:sqref>AB90:AE90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pageSetUpPr fitToPage="1"/>
  </sheetPr>
  <dimension ref="A1:HT505"/>
  <sheetViews>
    <sheetView showGridLines="0" topLeftCell="I1" zoomScale="70" zoomScaleNormal="70" workbookViewId="0">
      <pane ySplit="2" topLeftCell="A3" activePane="bottomLeft" state="frozen"/>
      <selection activeCell="I1" sqref="I1"/>
      <selection pane="bottomLeft" activeCell="EE1" sqref="EE1:HT1048576"/>
    </sheetView>
  </sheetViews>
  <sheetFormatPr defaultColWidth="9" defaultRowHeight="27" customHeight="1" x14ac:dyDescent="0.15"/>
  <cols>
    <col min="1" max="1" width="10.875" style="511" hidden="1" customWidth="1"/>
    <col min="2" max="2" width="12.375" style="512" hidden="1" customWidth="1"/>
    <col min="3" max="3" width="9.125" style="513" hidden="1" customWidth="1"/>
    <col min="4" max="4" width="12" style="513" hidden="1" customWidth="1"/>
    <col min="5" max="5" width="10.125" style="513" hidden="1" customWidth="1"/>
    <col min="6" max="6" width="8.625" style="513" hidden="1" customWidth="1"/>
    <col min="7" max="7" width="16.875" hidden="1" customWidth="1"/>
    <col min="8" max="8" width="21.625" style="230" hidden="1" customWidth="1"/>
    <col min="9" max="9" width="2.125" style="231" customWidth="1"/>
    <col min="10" max="27" width="2.125" style="229" customWidth="1"/>
    <col min="28" max="31" width="2.125" style="10" customWidth="1"/>
    <col min="32" max="35" width="2.125" style="229" customWidth="1"/>
    <col min="36" max="38" width="2.125" style="10" customWidth="1"/>
    <col min="39" max="39" width="2.125" style="229" customWidth="1"/>
    <col min="40" max="43" width="2.125" style="10" customWidth="1"/>
    <col min="44" max="47" width="2.125" style="229" customWidth="1"/>
    <col min="48" max="92" width="2.125" style="10" customWidth="1"/>
    <col min="93" max="93" width="2.125" style="1" customWidth="1"/>
    <col min="94" max="114" width="2.125" style="230" customWidth="1"/>
    <col min="115" max="115" width="1.875" style="230" customWidth="1"/>
    <col min="116" max="134" width="2.125" style="230" customWidth="1"/>
    <col min="135" max="135" width="16.5" style="232" hidden="1" customWidth="1"/>
    <col min="136" max="136" width="11.375" style="194" hidden="1" customWidth="1"/>
    <col min="137" max="137" width="11" style="1" hidden="1" customWidth="1"/>
    <col min="138" max="138" width="13.875" style="1" hidden="1" customWidth="1"/>
    <col min="139" max="140" width="7.375" style="1" hidden="1" customWidth="1"/>
    <col min="141" max="141" width="11.25" style="1" hidden="1" customWidth="1"/>
    <col min="142" max="142" width="27.75" style="1" hidden="1" customWidth="1"/>
    <col min="143" max="150" width="7.375" style="1" hidden="1" customWidth="1"/>
    <col min="151" max="151" width="18" style="1" hidden="1" customWidth="1"/>
    <col min="152" max="155" width="7.375" style="1" hidden="1" customWidth="1"/>
    <col min="156" max="156" width="7.375" style="374" hidden="1" customWidth="1"/>
    <col min="157" max="161" width="7.375" style="1" hidden="1" customWidth="1"/>
    <col min="162" max="162" width="7.375" style="374" hidden="1" customWidth="1"/>
    <col min="163" max="163" width="7.375" style="1" hidden="1" customWidth="1"/>
    <col min="164" max="164" width="12.125" style="361" hidden="1" customWidth="1"/>
    <col min="165" max="166" width="9" style="1" hidden="1" customWidth="1"/>
    <col min="167" max="167" width="12.875" style="1" hidden="1" customWidth="1"/>
    <col min="168" max="168" width="11.25" style="1" hidden="1" customWidth="1"/>
    <col min="169" max="169" width="17" style="1" hidden="1" customWidth="1"/>
    <col min="170" max="171" width="9" style="1" hidden="1" customWidth="1"/>
    <col min="172" max="172" width="3.375" style="1" hidden="1" customWidth="1"/>
    <col min="173" max="183" width="9" style="1" hidden="1" customWidth="1"/>
    <col min="184" max="184" width="5.5" style="1" hidden="1" customWidth="1"/>
    <col min="185" max="193" width="9" style="1" hidden="1" customWidth="1"/>
    <col min="194" max="194" width="9" style="194" hidden="1" customWidth="1"/>
    <col min="195" max="228" width="9" style="1" hidden="1" customWidth="1"/>
    <col min="229" max="1406" width="9" style="1" customWidth="1"/>
    <col min="1407" max="16384" width="9" style="1"/>
  </cols>
  <sheetData>
    <row r="1" spans="1:212" ht="9.9499999999999993" customHeight="1" x14ac:dyDescent="0.15">
      <c r="I1" s="702"/>
    </row>
    <row r="2" spans="1:212" ht="27" customHeight="1" x14ac:dyDescent="0.15">
      <c r="I2" s="702"/>
      <c r="M2" s="10"/>
      <c r="N2" s="10"/>
      <c r="O2" s="10"/>
      <c r="P2" s="10"/>
      <c r="Q2" s="10"/>
      <c r="R2" s="10"/>
      <c r="S2" s="10"/>
      <c r="T2" s="10"/>
      <c r="U2" s="10"/>
      <c r="V2" s="10"/>
      <c r="W2" s="10"/>
      <c r="X2" s="11"/>
      <c r="Y2" s="11"/>
      <c r="Z2" s="11"/>
      <c r="AA2" s="515"/>
      <c r="AF2" s="11"/>
      <c r="AG2" s="11"/>
      <c r="AH2" s="11"/>
      <c r="AI2" s="515"/>
      <c r="AJ2" s="515"/>
      <c r="AM2" s="10"/>
      <c r="AR2" s="2896"/>
      <c r="AS2" s="2897"/>
      <c r="AT2" s="2898"/>
      <c r="AU2" s="10" t="s">
        <v>106</v>
      </c>
      <c r="AZ2" s="2899"/>
      <c r="BA2" s="2899"/>
      <c r="BB2" s="2899"/>
      <c r="BC2" s="10" t="s">
        <v>105</v>
      </c>
      <c r="BH2" s="2900"/>
      <c r="BI2" s="2900"/>
      <c r="BJ2" s="2900"/>
      <c r="BK2" s="10" t="s">
        <v>104</v>
      </c>
      <c r="BT2" s="2901"/>
      <c r="BU2" s="2901"/>
      <c r="BV2" s="2901"/>
      <c r="BW2" s="10" t="s">
        <v>103</v>
      </c>
      <c r="CQ2" s="3016" t="str">
        <f>HYPERLINK("#目次!$F$26:$F$44","目次、シート一覧へ")</f>
        <v>目次、シート一覧へ</v>
      </c>
      <c r="CR2" s="3016"/>
      <c r="CS2" s="3016"/>
      <c r="CT2" s="3016"/>
      <c r="CU2" s="3016"/>
      <c r="CV2" s="3016"/>
      <c r="CW2" s="3016"/>
      <c r="CX2" s="3016"/>
      <c r="CY2" s="3016"/>
      <c r="CZ2" s="3016"/>
      <c r="DA2" s="1272"/>
      <c r="DB2" s="1272"/>
      <c r="DC2" s="1272"/>
      <c r="DD2" s="1272"/>
      <c r="DE2" s="1272"/>
      <c r="EG2" s="187" t="s">
        <v>297</v>
      </c>
      <c r="EH2" s="187" t="s">
        <v>296</v>
      </c>
      <c r="EI2" s="187" t="s">
        <v>295</v>
      </c>
      <c r="EJ2" s="187" t="s">
        <v>295</v>
      </c>
      <c r="EK2" s="187"/>
      <c r="EL2" s="197"/>
      <c r="EM2" s="186" t="s">
        <v>294</v>
      </c>
      <c r="EN2" s="186" t="s">
        <v>294</v>
      </c>
      <c r="EO2" s="186" t="s">
        <v>294</v>
      </c>
      <c r="EP2" s="194"/>
      <c r="EQ2" s="194"/>
      <c r="ER2" s="194"/>
      <c r="ES2" s="194"/>
      <c r="ET2" s="194"/>
      <c r="EU2" s="194"/>
      <c r="EV2" s="198" t="s">
        <v>293</v>
      </c>
      <c r="EW2" s="194"/>
      <c r="EX2" s="194"/>
      <c r="EY2" s="197" t="s">
        <v>291</v>
      </c>
      <c r="FA2" s="194"/>
      <c r="FB2" s="194"/>
      <c r="FC2" s="194"/>
      <c r="FD2" s="194"/>
      <c r="FE2" s="194"/>
      <c r="FG2" s="194"/>
      <c r="FH2" s="289"/>
      <c r="FI2" s="194"/>
      <c r="FJ2" s="194"/>
      <c r="FK2" s="194"/>
      <c r="FL2" s="194"/>
      <c r="FM2" s="194"/>
      <c r="FN2" s="194"/>
      <c r="FO2" s="194"/>
      <c r="FP2" s="194"/>
      <c r="FQ2" s="194"/>
      <c r="FR2" s="194"/>
      <c r="FS2" s="194"/>
      <c r="FT2" s="194"/>
      <c r="FU2" s="194"/>
      <c r="FV2" s="198" t="s">
        <v>292</v>
      </c>
      <c r="FW2" s="198"/>
      <c r="FX2" s="197" t="s">
        <v>291</v>
      </c>
      <c r="FY2" s="194"/>
      <c r="FZ2" s="194"/>
      <c r="GA2" s="194"/>
      <c r="GB2" s="194"/>
      <c r="GC2" s="194"/>
      <c r="GD2" s="194"/>
      <c r="GE2" s="194"/>
      <c r="GF2" s="194"/>
      <c r="GG2" s="196" t="s">
        <v>290</v>
      </c>
      <c r="GH2" s="196" t="s">
        <v>289</v>
      </c>
      <c r="GI2" s="196" t="s">
        <v>288</v>
      </c>
      <c r="GJ2" s="196" t="s">
        <v>287</v>
      </c>
      <c r="GK2" s="196" t="s">
        <v>286</v>
      </c>
    </row>
    <row r="3" spans="1:212" ht="9.75" customHeight="1" x14ac:dyDescent="0.15">
      <c r="I3" s="702"/>
    </row>
    <row r="4" spans="1:212" ht="27" customHeight="1" x14ac:dyDescent="0.15">
      <c r="I4" s="1168"/>
      <c r="J4" s="231"/>
      <c r="AB4" s="229"/>
      <c r="AJ4" s="229"/>
      <c r="AN4" s="229"/>
      <c r="AV4" s="229"/>
      <c r="CO4" s="10"/>
      <c r="CP4" s="1"/>
      <c r="EE4" s="230"/>
      <c r="EG4" s="1">
        <f>COUNTA('1_入力シート【基本情報】'!BF4:BH4,'1_入力シート【基本情報】'!BK4:BM4,'1_入力シート【基本情報】'!BP4:BR4)</f>
        <v>0</v>
      </c>
      <c r="EH4" s="1" t="str">
        <f t="array" ref="EH4">IF(EG4&lt;3,"","令和"&amp;'1_入力シート【基本情報】'!BF4:BH4&amp;"年"&amp;'1_入力シート【基本情報】'!BK4:BM4&amp;"月"&amp;'1_入力シート【基本情報】'!BP4:BR4&amp;"日")</f>
        <v/>
      </c>
      <c r="EK4" s="380">
        <v>43465</v>
      </c>
      <c r="FB4" s="25"/>
      <c r="FC4" s="25"/>
      <c r="FD4" s="25"/>
      <c r="FE4" s="25"/>
      <c r="FF4" s="81"/>
      <c r="FG4" s="25"/>
      <c r="FH4" s="25"/>
    </row>
    <row r="5" spans="1:212" ht="2.1" customHeight="1" x14ac:dyDescent="0.15">
      <c r="I5" s="1168"/>
      <c r="J5" s="298"/>
      <c r="K5" s="299"/>
      <c r="L5" s="299"/>
      <c r="M5" s="299"/>
      <c r="N5" s="299"/>
      <c r="O5" s="299"/>
      <c r="P5" s="299"/>
      <c r="Q5" s="299"/>
      <c r="R5" s="299"/>
      <c r="S5" s="299"/>
      <c r="T5" s="299"/>
      <c r="U5" s="299"/>
      <c r="V5" s="299"/>
      <c r="W5" s="299"/>
      <c r="X5" s="299"/>
      <c r="Y5" s="299"/>
      <c r="Z5" s="299"/>
      <c r="AA5" s="299"/>
      <c r="AB5" s="299"/>
      <c r="AF5" s="299"/>
      <c r="AG5" s="299"/>
      <c r="AH5" s="299"/>
      <c r="AI5" s="299"/>
      <c r="AJ5" s="299"/>
      <c r="AM5" s="299"/>
      <c r="AN5" s="299"/>
      <c r="AR5" s="299"/>
      <c r="AS5" s="299"/>
      <c r="AT5" s="299"/>
      <c r="AU5" s="299"/>
      <c r="AV5" s="299"/>
      <c r="CO5" s="10"/>
      <c r="CP5" s="1"/>
      <c r="EE5" s="230"/>
      <c r="FB5" s="25"/>
      <c r="FC5" s="25"/>
      <c r="FD5" s="25"/>
      <c r="FE5" s="25"/>
      <c r="FF5" s="81"/>
      <c r="FG5" s="25"/>
    </row>
    <row r="6" spans="1:212" ht="2.1" customHeight="1" x14ac:dyDescent="0.15">
      <c r="I6" s="1168"/>
      <c r="J6" s="356"/>
      <c r="K6" s="357"/>
      <c r="L6" s="357"/>
      <c r="M6" s="357"/>
      <c r="N6" s="357"/>
      <c r="O6" s="357"/>
      <c r="P6" s="357"/>
      <c r="Q6" s="357"/>
      <c r="R6" s="357"/>
      <c r="S6" s="357"/>
      <c r="T6" s="357"/>
      <c r="U6" s="357"/>
      <c r="V6" s="357"/>
      <c r="W6" s="357"/>
      <c r="X6" s="357"/>
      <c r="Y6" s="357"/>
      <c r="Z6" s="357"/>
      <c r="AA6" s="357"/>
      <c r="AB6" s="357"/>
      <c r="AF6" s="357"/>
      <c r="AG6" s="357"/>
      <c r="AH6" s="357"/>
      <c r="AI6" s="357"/>
      <c r="AJ6" s="357"/>
      <c r="AM6" s="357"/>
      <c r="AN6" s="357"/>
      <c r="AR6" s="357"/>
      <c r="AS6" s="357"/>
      <c r="AT6" s="357"/>
      <c r="AU6" s="357"/>
      <c r="AV6" s="357"/>
      <c r="CO6" s="10"/>
      <c r="CP6" s="1"/>
      <c r="EE6" s="230"/>
      <c r="FB6" s="25"/>
      <c r="FC6" s="25"/>
      <c r="FD6" s="25"/>
      <c r="FE6" s="25"/>
      <c r="FF6" s="81"/>
      <c r="FG6" s="25"/>
      <c r="FH6" s="83"/>
    </row>
    <row r="7" spans="1:212" ht="2.1" customHeight="1" thickBot="1" x14ac:dyDescent="0.2">
      <c r="I7" s="1168"/>
      <c r="J7" s="298"/>
      <c r="K7" s="299"/>
      <c r="L7" s="299"/>
      <c r="M7" s="299"/>
      <c r="N7" s="299"/>
      <c r="O7" s="299"/>
      <c r="P7" s="299"/>
      <c r="Q7" s="299"/>
      <c r="R7" s="299"/>
      <c r="S7" s="299"/>
      <c r="T7" s="299"/>
      <c r="U7" s="299"/>
      <c r="V7" s="299"/>
      <c r="W7" s="299"/>
      <c r="X7" s="299"/>
      <c r="Y7" s="299"/>
      <c r="Z7" s="299"/>
      <c r="AA7" s="299"/>
      <c r="AB7" s="299"/>
      <c r="AF7" s="299"/>
      <c r="AG7" s="299"/>
      <c r="AH7" s="299"/>
      <c r="AI7" s="299"/>
      <c r="AJ7" s="299"/>
      <c r="AM7" s="299"/>
      <c r="AN7" s="299"/>
      <c r="AR7" s="299"/>
      <c r="AS7" s="299"/>
      <c r="AT7" s="299"/>
      <c r="AU7" s="299"/>
      <c r="AV7" s="299"/>
      <c r="CO7" s="10"/>
      <c r="CP7" s="1"/>
      <c r="EE7" s="230"/>
      <c r="FB7" s="25"/>
      <c r="FC7" s="25"/>
      <c r="FD7" s="25"/>
      <c r="FE7" s="25"/>
      <c r="FF7" s="81"/>
      <c r="FG7" s="25"/>
      <c r="FH7" s="25"/>
    </row>
    <row r="8" spans="1:212" ht="35.1" customHeight="1" x14ac:dyDescent="0.15">
      <c r="A8" s="195"/>
      <c r="B8" s="514"/>
      <c r="I8" s="1169"/>
      <c r="J8" s="2909" t="s">
        <v>4003</v>
      </c>
      <c r="K8" s="2910"/>
      <c r="L8" s="2910"/>
      <c r="M8" s="2910"/>
      <c r="N8" s="2910"/>
      <c r="O8" s="2910"/>
      <c r="P8" s="2910"/>
      <c r="Q8" s="2910"/>
      <c r="R8" s="2910"/>
      <c r="S8" s="2910"/>
      <c r="T8" s="2910"/>
      <c r="U8" s="2910"/>
      <c r="V8" s="2910"/>
      <c r="W8" s="2910"/>
      <c r="X8" s="2910"/>
      <c r="Y8" s="2910"/>
      <c r="Z8" s="2910"/>
      <c r="AA8" s="2910"/>
      <c r="AB8" s="2910"/>
      <c r="AC8" s="2910"/>
      <c r="AD8" s="2910"/>
      <c r="AE8" s="2910"/>
      <c r="AF8" s="2910"/>
      <c r="AG8" s="2910"/>
      <c r="AH8" s="2910"/>
      <c r="AI8" s="2910"/>
      <c r="AJ8" s="2910"/>
      <c r="AK8" s="2910"/>
      <c r="AL8" s="2910"/>
      <c r="AM8" s="2910"/>
      <c r="AN8" s="2910"/>
      <c r="AO8" s="2910"/>
      <c r="AP8" s="2910"/>
      <c r="AQ8" s="2910"/>
      <c r="AR8" s="2910"/>
      <c r="AS8" s="2910"/>
      <c r="AT8" s="2910"/>
      <c r="AU8" s="2910"/>
      <c r="AV8" s="2910"/>
      <c r="AW8" s="2910"/>
      <c r="AX8" s="2910"/>
      <c r="AY8" s="2910"/>
      <c r="AZ8" s="2910"/>
      <c r="BA8" s="2910"/>
      <c r="BB8" s="2910"/>
      <c r="BC8" s="2910"/>
      <c r="BD8" s="2910"/>
      <c r="BE8" s="2910"/>
      <c r="BF8" s="2910"/>
      <c r="BG8" s="2910"/>
      <c r="BH8" s="2910"/>
      <c r="BI8" s="2910"/>
      <c r="BJ8" s="2910"/>
      <c r="BK8" s="2910"/>
      <c r="BL8" s="2910"/>
      <c r="BM8" s="2910"/>
      <c r="BN8" s="2910"/>
      <c r="BO8" s="2910"/>
      <c r="BP8" s="2910"/>
      <c r="BQ8" s="2910"/>
      <c r="BR8" s="2910"/>
      <c r="BS8" s="2910"/>
      <c r="BT8" s="2910"/>
      <c r="BU8" s="2910"/>
      <c r="BV8" s="2910"/>
      <c r="BW8" s="2910"/>
      <c r="BX8" s="2910"/>
      <c r="BY8" s="2910"/>
      <c r="BZ8" s="2910"/>
      <c r="CA8" s="2910"/>
      <c r="CB8" s="2910"/>
      <c r="CC8" s="2910"/>
      <c r="CD8" s="2910"/>
      <c r="CE8" s="2910"/>
      <c r="CF8" s="2910"/>
      <c r="CG8" s="2910"/>
      <c r="CH8" s="2910"/>
      <c r="CI8" s="2910"/>
      <c r="CJ8" s="2910"/>
      <c r="CK8" s="2910"/>
      <c r="CL8" s="2910"/>
      <c r="CM8" s="2910"/>
      <c r="CN8" s="2910"/>
      <c r="CO8" s="2910"/>
      <c r="CP8" s="2910"/>
      <c r="CQ8" s="2910"/>
      <c r="CR8" s="2910"/>
      <c r="CS8" s="2910"/>
      <c r="CT8" s="2910"/>
      <c r="CU8" s="2910"/>
      <c r="CV8" s="2910"/>
      <c r="CW8" s="2910"/>
      <c r="CX8" s="2910"/>
      <c r="CY8" s="2910"/>
      <c r="CZ8" s="2910"/>
      <c r="DA8" s="2910"/>
      <c r="DB8" s="2910"/>
      <c r="DC8" s="2910"/>
      <c r="DD8" s="2910"/>
      <c r="DE8" s="2910"/>
      <c r="DF8" s="2910"/>
      <c r="DG8" s="2910"/>
      <c r="DH8" s="2910"/>
      <c r="DI8" s="2910"/>
      <c r="DJ8" s="2910"/>
      <c r="DK8" s="2910"/>
      <c r="DL8" s="2910"/>
      <c r="DM8" s="2910"/>
      <c r="DN8" s="2910"/>
      <c r="DO8" s="2911"/>
      <c r="EE8" s="230"/>
      <c r="EG8" s="742">
        <f>$V$11</f>
        <v>0</v>
      </c>
      <c r="EH8" s="742">
        <f>$BD$11</f>
        <v>0</v>
      </c>
      <c r="EI8" s="742">
        <f>$CM$11</f>
        <v>0</v>
      </c>
      <c r="FB8" s="25"/>
      <c r="FC8" s="25"/>
      <c r="FD8" s="25"/>
      <c r="FE8" s="25"/>
      <c r="FF8" s="81"/>
      <c r="FG8" s="25"/>
      <c r="FH8" s="25"/>
    </row>
    <row r="9" spans="1:212" ht="10.5" customHeight="1" x14ac:dyDescent="0.15">
      <c r="A9" s="195"/>
      <c r="B9" s="514"/>
      <c r="H9" s="277"/>
      <c r="I9" s="1170"/>
      <c r="J9" s="309"/>
      <c r="K9" s="289"/>
      <c r="L9" s="289"/>
      <c r="M9" s="2902"/>
      <c r="N9" s="2902"/>
      <c r="O9" s="2902"/>
      <c r="P9" s="2902"/>
      <c r="Q9" s="2902"/>
      <c r="R9" s="2902"/>
      <c r="S9" s="2902"/>
      <c r="T9" s="2902"/>
      <c r="U9" s="2902"/>
      <c r="V9" s="2902"/>
      <c r="W9" s="2902"/>
      <c r="X9" s="2902"/>
      <c r="Y9" s="2902"/>
      <c r="Z9" s="2902"/>
      <c r="AA9" s="2902"/>
      <c r="AB9" s="2902"/>
      <c r="AC9" s="2902"/>
      <c r="AD9" s="2902"/>
      <c r="AE9" s="2902"/>
      <c r="AF9" s="2902"/>
      <c r="AG9" s="2902"/>
      <c r="AH9" s="2902"/>
      <c r="AI9" s="2902"/>
      <c r="AJ9" s="2902"/>
      <c r="AK9" s="2902"/>
      <c r="AL9" s="2902"/>
      <c r="AM9" s="2902"/>
      <c r="AN9" s="2902"/>
      <c r="AO9" s="2902"/>
      <c r="AP9" s="2902"/>
      <c r="AQ9" s="2902"/>
      <c r="AR9" s="2902"/>
      <c r="AS9" s="2902"/>
      <c r="AT9" s="2902"/>
      <c r="AU9" s="2902"/>
      <c r="AV9" s="2902"/>
      <c r="AW9" s="2902"/>
      <c r="AX9" s="2902"/>
      <c r="AY9" s="2902"/>
      <c r="AZ9" s="2902"/>
      <c r="BA9" s="2902"/>
      <c r="BB9" s="2902"/>
      <c r="BC9" s="2902"/>
      <c r="BD9" s="2902"/>
      <c r="BE9" s="2902"/>
      <c r="BF9" s="2902"/>
      <c r="BG9" s="2902"/>
      <c r="BH9" s="2902"/>
      <c r="BI9" s="2902"/>
      <c r="BJ9" s="2902"/>
      <c r="BK9" s="2902"/>
      <c r="BL9" s="2902"/>
      <c r="BM9" s="2902"/>
      <c r="BN9" s="2902"/>
      <c r="BO9" s="2902"/>
      <c r="BP9" s="2902"/>
      <c r="BQ9" s="2902"/>
      <c r="BR9" s="2902"/>
      <c r="BS9" s="2902"/>
      <c r="BT9" s="2902"/>
      <c r="BU9" s="2902"/>
      <c r="BV9" s="2902"/>
      <c r="BW9" s="2902"/>
      <c r="BX9" s="2902"/>
      <c r="BY9" s="2902"/>
      <c r="BZ9" s="2902"/>
      <c r="CA9" s="2902"/>
      <c r="CB9" s="2902"/>
      <c r="CC9" s="2902"/>
      <c r="CD9" s="2902"/>
      <c r="CE9" s="2902"/>
      <c r="CF9" s="2902"/>
      <c r="CG9" s="2902"/>
      <c r="CH9" s="2902"/>
      <c r="CI9" s="2902"/>
      <c r="CJ9" s="2902"/>
      <c r="CK9" s="2902"/>
      <c r="CL9" s="2902"/>
      <c r="CM9" s="2902"/>
      <c r="CN9" s="2902"/>
      <c r="CO9" s="2902"/>
      <c r="CP9" s="2902"/>
      <c r="CQ9" s="2902"/>
      <c r="CR9" s="2902"/>
      <c r="CS9" s="2902"/>
      <c r="CT9" s="2902"/>
      <c r="CU9" s="2902"/>
      <c r="CV9" s="2902"/>
      <c r="CW9" s="2902"/>
      <c r="CX9" s="2902"/>
      <c r="CY9" s="2902"/>
      <c r="CZ9" s="2902"/>
      <c r="DA9" s="2902"/>
      <c r="DB9" s="2902"/>
      <c r="DC9" s="2902"/>
      <c r="DD9" s="2902"/>
      <c r="DE9" s="2902"/>
      <c r="DF9" s="2902"/>
      <c r="DG9" s="2902"/>
      <c r="DH9" s="2902"/>
      <c r="DI9" s="2902"/>
      <c r="DJ9" s="2902"/>
      <c r="DK9" s="2902"/>
      <c r="DL9" s="2902"/>
      <c r="DM9" s="2902"/>
      <c r="DN9" s="310"/>
      <c r="DO9" s="311"/>
      <c r="DP9" s="10"/>
      <c r="EE9" s="230"/>
      <c r="EG9" s="182" t="s">
        <v>3522</v>
      </c>
      <c r="FB9" s="25"/>
      <c r="FC9" s="25"/>
      <c r="FD9" s="25"/>
      <c r="FE9" s="25"/>
      <c r="FF9" s="81"/>
      <c r="FG9" s="25"/>
      <c r="FH9" s="83"/>
      <c r="FT9" s="233"/>
      <c r="FU9" s="233"/>
      <c r="FV9" s="233"/>
      <c r="FW9" s="233"/>
      <c r="FX9" s="233"/>
      <c r="FY9" s="233"/>
      <c r="FZ9" s="233"/>
      <c r="GA9" s="233"/>
      <c r="GB9" s="233"/>
      <c r="GC9" s="233"/>
    </row>
    <row r="10" spans="1:212" ht="10.5" customHeight="1" x14ac:dyDescent="0.15">
      <c r="H10" s="277"/>
      <c r="I10" s="1171"/>
      <c r="J10" s="312"/>
      <c r="K10" s="289"/>
      <c r="L10" s="289"/>
      <c r="M10" s="2760"/>
      <c r="N10" s="2760"/>
      <c r="O10" s="2760"/>
      <c r="P10" s="2760"/>
      <c r="Q10" s="2760"/>
      <c r="R10" s="2760"/>
      <c r="S10" s="2760"/>
      <c r="T10" s="2760"/>
      <c r="U10" s="2760"/>
      <c r="V10" s="2903"/>
      <c r="W10" s="2904"/>
      <c r="X10" s="2904"/>
      <c r="Y10" s="2904"/>
      <c r="Z10" s="2904"/>
      <c r="AA10" s="2904"/>
      <c r="AB10" s="2904"/>
      <c r="AC10" s="2904"/>
      <c r="AD10" s="2904"/>
      <c r="AE10" s="2904"/>
      <c r="AF10" s="2904"/>
      <c r="AG10" s="2904"/>
      <c r="AH10" s="2904"/>
      <c r="AI10" s="2904"/>
      <c r="AJ10" s="2904"/>
      <c r="AK10" s="2904"/>
      <c r="AL10" s="2904"/>
      <c r="AM10" s="2904"/>
      <c r="AN10" s="2904"/>
      <c r="AO10" s="2904"/>
      <c r="AP10" s="2904"/>
      <c r="AQ10" s="2904"/>
      <c r="AR10" s="2904"/>
      <c r="AS10" s="2904"/>
      <c r="AT10" s="2904"/>
      <c r="AU10" s="2904"/>
      <c r="AV10" s="2904"/>
      <c r="AW10" s="2904"/>
      <c r="AX10" s="2904"/>
      <c r="AY10" s="2904"/>
      <c r="AZ10" s="2904"/>
      <c r="BA10" s="2904"/>
      <c r="BB10" s="2904"/>
      <c r="BC10" s="2904"/>
      <c r="BD10" s="2904"/>
      <c r="BE10" s="2904"/>
      <c r="BF10" s="2904"/>
      <c r="BG10" s="2904"/>
      <c r="BH10" s="2905"/>
      <c r="BI10" s="289"/>
      <c r="BJ10" s="289"/>
      <c r="BK10" s="289"/>
      <c r="BL10" s="310"/>
      <c r="BM10" s="310"/>
      <c r="BN10" s="310"/>
      <c r="BO10" s="310"/>
      <c r="BP10" s="310"/>
      <c r="BQ10" s="310"/>
      <c r="BR10" s="310"/>
      <c r="BS10" s="310"/>
      <c r="BT10" s="310"/>
      <c r="BU10" s="310"/>
      <c r="BV10" s="310"/>
      <c r="BW10" s="310"/>
      <c r="BX10" s="310"/>
      <c r="BY10" s="310"/>
      <c r="BZ10" s="310"/>
      <c r="CA10" s="310"/>
      <c r="CB10" s="310"/>
      <c r="CC10" s="310"/>
      <c r="CD10" s="310"/>
      <c r="CE10" s="310"/>
      <c r="CF10" s="310"/>
      <c r="CG10" s="310"/>
      <c r="CH10" s="310"/>
      <c r="CI10" s="310"/>
      <c r="CJ10" s="310"/>
      <c r="CK10" s="310"/>
      <c r="CL10" s="310"/>
      <c r="CM10" s="310"/>
      <c r="CN10" s="310"/>
      <c r="CO10" s="310"/>
      <c r="CP10" s="310"/>
      <c r="CQ10" s="310"/>
      <c r="CR10" s="310"/>
      <c r="CS10" s="310"/>
      <c r="CT10" s="310"/>
      <c r="CU10" s="310"/>
      <c r="CV10" s="310"/>
      <c r="CW10" s="310"/>
      <c r="CX10" s="310"/>
      <c r="CY10" s="310"/>
      <c r="CZ10" s="310"/>
      <c r="DA10" s="310"/>
      <c r="DB10" s="310"/>
      <c r="DC10" s="310"/>
      <c r="DD10" s="310"/>
      <c r="DE10" s="310"/>
      <c r="DF10" s="310"/>
      <c r="DG10" s="310"/>
      <c r="DH10" s="310"/>
      <c r="DI10" s="310"/>
      <c r="DJ10" s="310"/>
      <c r="DK10" s="310"/>
      <c r="DL10" s="310"/>
      <c r="DM10" s="313"/>
      <c r="DN10" s="310"/>
      <c r="DO10" s="311"/>
      <c r="DP10" s="299"/>
      <c r="EE10" s="230"/>
      <c r="EG10" s="234" t="s">
        <v>3523</v>
      </c>
      <c r="FH10" s="25"/>
      <c r="FT10" s="233"/>
      <c r="FU10" s="233"/>
      <c r="FV10" s="233"/>
      <c r="FW10" s="233"/>
      <c r="FX10" s="233"/>
      <c r="FY10" s="233"/>
      <c r="FZ10" s="233"/>
      <c r="GA10" s="233"/>
      <c r="GB10" s="233"/>
      <c r="GC10" s="233"/>
      <c r="GH10" s="235"/>
      <c r="GI10" s="235" t="s">
        <v>285</v>
      </c>
      <c r="GJ10" s="235"/>
      <c r="GK10" s="235"/>
      <c r="GL10" s="236"/>
      <c r="GN10" s="3000" t="s">
        <v>3524</v>
      </c>
      <c r="GO10" s="3001"/>
      <c r="GP10" s="3001"/>
      <c r="GQ10" s="3001"/>
      <c r="GR10" s="3002"/>
    </row>
    <row r="11" spans="1:212" ht="24.95" customHeight="1" x14ac:dyDescent="0.15">
      <c r="H11" s="277"/>
      <c r="I11" s="1171"/>
      <c r="J11" s="312"/>
      <c r="K11" s="289"/>
      <c r="L11" s="289"/>
      <c r="M11" s="2760" t="s">
        <v>1032</v>
      </c>
      <c r="N11" s="2760"/>
      <c r="O11" s="2760"/>
      <c r="P11" s="2760"/>
      <c r="Q11" s="2760"/>
      <c r="R11" s="2760">
        <v>1</v>
      </c>
      <c r="S11" s="2760"/>
      <c r="T11" s="2760"/>
      <c r="U11" s="314"/>
      <c r="V11" s="2906">
        <f>'1_入力シート【基本情報】'!$AB$102</f>
        <v>0</v>
      </c>
      <c r="W11" s="2907"/>
      <c r="X11" s="2907"/>
      <c r="Y11" s="2907"/>
      <c r="Z11" s="2907"/>
      <c r="AA11" s="2907"/>
      <c r="AB11" s="2907"/>
      <c r="AC11" s="2907"/>
      <c r="AD11" s="2907"/>
      <c r="AE11" s="2907"/>
      <c r="AF11" s="2907"/>
      <c r="AG11" s="2907"/>
      <c r="AH11" s="2907"/>
      <c r="AI11" s="2907"/>
      <c r="AJ11" s="2907"/>
      <c r="AK11" s="2907"/>
      <c r="AL11" s="2907"/>
      <c r="AM11" s="2907"/>
      <c r="AN11" s="2907"/>
      <c r="AO11" s="2907"/>
      <c r="AP11" s="2907"/>
      <c r="AQ11" s="2907"/>
      <c r="AR11" s="315"/>
      <c r="AS11" s="315"/>
      <c r="AT11" s="315"/>
      <c r="AU11" s="315"/>
      <c r="AV11" s="2760" t="s">
        <v>1032</v>
      </c>
      <c r="AW11" s="2760"/>
      <c r="AX11" s="2760"/>
      <c r="AY11" s="2760"/>
      <c r="AZ11" s="2760"/>
      <c r="BA11" s="2908">
        <v>2</v>
      </c>
      <c r="BB11" s="2908"/>
      <c r="BC11" s="310"/>
      <c r="BD11" s="2906">
        <f>'1_入力シート【基本情報】'!$AB$116</f>
        <v>0</v>
      </c>
      <c r="BE11" s="2907"/>
      <c r="BF11" s="2907"/>
      <c r="BG11" s="2907"/>
      <c r="BH11" s="2907"/>
      <c r="BI11" s="2907"/>
      <c r="BJ11" s="2907"/>
      <c r="BK11" s="2907"/>
      <c r="BL11" s="2907"/>
      <c r="BM11" s="2907"/>
      <c r="BN11" s="2907"/>
      <c r="BO11" s="2907"/>
      <c r="BP11" s="2907"/>
      <c r="BQ11" s="2907"/>
      <c r="BR11" s="2907"/>
      <c r="BS11" s="2907"/>
      <c r="BT11" s="2907"/>
      <c r="BU11" s="2907"/>
      <c r="BV11" s="2907"/>
      <c r="BW11" s="2907"/>
      <c r="BX11" s="2907"/>
      <c r="BY11" s="2907"/>
      <c r="BZ11" s="2907"/>
      <c r="CA11" s="2907"/>
      <c r="CB11" s="316"/>
      <c r="CC11" s="316"/>
      <c r="CD11" s="316"/>
      <c r="CE11" s="2760" t="s">
        <v>1032</v>
      </c>
      <c r="CF11" s="2760"/>
      <c r="CG11" s="2760"/>
      <c r="CH11" s="2760"/>
      <c r="CI11" s="2760"/>
      <c r="CJ11" s="2908">
        <v>3</v>
      </c>
      <c r="CK11" s="2908"/>
      <c r="CL11" s="310"/>
      <c r="CM11" s="2906">
        <f>'1_入力シート【基本情報】'!$AB$130</f>
        <v>0</v>
      </c>
      <c r="CN11" s="2907"/>
      <c r="CO11" s="2907"/>
      <c r="CP11" s="2907"/>
      <c r="CQ11" s="2907"/>
      <c r="CR11" s="2907"/>
      <c r="CS11" s="2907"/>
      <c r="CT11" s="2907"/>
      <c r="CU11" s="2907"/>
      <c r="CV11" s="2907"/>
      <c r="CW11" s="2907"/>
      <c r="CX11" s="2907"/>
      <c r="CY11" s="2907"/>
      <c r="CZ11" s="2907"/>
      <c r="DA11" s="2907"/>
      <c r="DB11" s="2907"/>
      <c r="DC11" s="2907"/>
      <c r="DD11" s="2907"/>
      <c r="DE11" s="2907"/>
      <c r="DF11" s="2907"/>
      <c r="DG11" s="2907"/>
      <c r="DH11" s="2907"/>
      <c r="DI11" s="2907"/>
      <c r="DJ11" s="315"/>
      <c r="DK11" s="315"/>
      <c r="DL11" s="315"/>
      <c r="DM11" s="313"/>
      <c r="DN11" s="310"/>
      <c r="DO11" s="311"/>
      <c r="DP11" s="299"/>
      <c r="DR11"/>
      <c r="DS11"/>
      <c r="DT11"/>
      <c r="DU11"/>
      <c r="DV11"/>
      <c r="DW11"/>
      <c r="DX11"/>
      <c r="DY11"/>
      <c r="DZ11"/>
      <c r="EA11"/>
      <c r="EB11"/>
      <c r="EC11"/>
      <c r="ED11"/>
      <c r="EE11"/>
      <c r="EF11" s="289"/>
      <c r="EG11" s="743">
        <f>COUNTIF(EG8:EI8,"&lt;&gt;0")</f>
        <v>0</v>
      </c>
      <c r="FH11" s="25"/>
      <c r="FT11" s="233"/>
      <c r="FU11" s="233"/>
      <c r="FV11" s="233"/>
      <c r="FW11" s="233"/>
      <c r="FX11" s="233"/>
      <c r="FY11" s="233"/>
      <c r="FZ11" s="233"/>
      <c r="GA11" s="233"/>
      <c r="GB11" s="233"/>
      <c r="GC11" s="233"/>
      <c r="GH11" s="235"/>
      <c r="GI11" s="235" t="s">
        <v>284</v>
      </c>
      <c r="GJ11" s="235"/>
      <c r="GK11" s="235"/>
      <c r="GL11" s="236"/>
      <c r="GN11" s="2746" t="s">
        <v>1523</v>
      </c>
      <c r="GO11" s="2747"/>
      <c r="GP11" s="2747"/>
      <c r="GQ11" s="2747"/>
      <c r="GR11" s="2748"/>
    </row>
    <row r="12" spans="1:212" ht="24.95" customHeight="1" thickBot="1" x14ac:dyDescent="0.2">
      <c r="H12" s="277"/>
      <c r="I12" s="1171"/>
      <c r="J12" s="312"/>
      <c r="K12" s="289"/>
      <c r="L12" s="289"/>
      <c r="M12" s="2760"/>
      <c r="N12" s="2760"/>
      <c r="O12" s="2760"/>
      <c r="P12" s="2760"/>
      <c r="Q12" s="2760"/>
      <c r="R12" s="2760"/>
      <c r="S12" s="2760"/>
      <c r="T12" s="2760"/>
      <c r="U12" s="2760"/>
      <c r="V12" s="2994" t="s">
        <v>6282</v>
      </c>
      <c r="W12" s="2994"/>
      <c r="X12" s="2994"/>
      <c r="Y12" s="2994"/>
      <c r="Z12" s="2994"/>
      <c r="AA12" s="2994"/>
      <c r="AB12" s="2994"/>
      <c r="AC12" s="2994"/>
      <c r="AD12" s="2994"/>
      <c r="AE12" s="2994"/>
      <c r="AF12" s="2994"/>
      <c r="AG12" s="2994"/>
      <c r="AH12" s="2994"/>
      <c r="AI12" s="2994"/>
      <c r="AJ12" s="2994"/>
      <c r="AK12" s="2994"/>
      <c r="AL12" s="2994"/>
      <c r="AM12" s="2994"/>
      <c r="AN12" s="2994"/>
      <c r="AO12" s="2994"/>
      <c r="AP12" s="2994"/>
      <c r="AQ12" s="2994"/>
      <c r="AR12" s="2994"/>
      <c r="AS12" s="2994"/>
      <c r="AT12" s="2994"/>
      <c r="AU12" s="2994"/>
      <c r="AV12" s="2994"/>
      <c r="AW12" s="2994"/>
      <c r="AX12" s="2994"/>
      <c r="AY12" s="2994"/>
      <c r="AZ12" s="2994"/>
      <c r="BA12" s="2994"/>
      <c r="BB12" s="2994"/>
      <c r="BC12" s="2994"/>
      <c r="BD12" s="2994"/>
      <c r="BE12" s="2994"/>
      <c r="BF12" s="2994"/>
      <c r="BG12" s="2994"/>
      <c r="BH12" s="2994"/>
      <c r="BI12" s="2994"/>
      <c r="BJ12" s="2994"/>
      <c r="BK12" s="2994"/>
      <c r="BL12" s="2994"/>
      <c r="BM12" s="2994"/>
      <c r="BN12" s="2994"/>
      <c r="BO12" s="2994"/>
      <c r="BP12" s="2994"/>
      <c r="BQ12" s="2994"/>
      <c r="BR12" s="2994"/>
      <c r="BS12" s="2994"/>
      <c r="BT12" s="2994"/>
      <c r="BU12" s="2994"/>
      <c r="BV12" s="2994"/>
      <c r="BW12" s="2994"/>
      <c r="BX12" s="2994"/>
      <c r="BY12" s="2994"/>
      <c r="BZ12" s="2994"/>
      <c r="CA12" s="2994"/>
      <c r="CB12" s="2994"/>
      <c r="CC12" s="2994"/>
      <c r="CD12" s="2994"/>
      <c r="CE12" s="2994"/>
      <c r="CF12" s="2994"/>
      <c r="CG12" s="2994"/>
      <c r="CH12" s="2994"/>
      <c r="CI12" s="2994"/>
      <c r="CJ12" s="2994"/>
      <c r="CK12" s="2994"/>
      <c r="CL12" s="2994"/>
      <c r="CM12" s="2994"/>
      <c r="CN12" s="2994"/>
      <c r="CO12" s="2994"/>
      <c r="CP12" s="2994"/>
      <c r="CQ12" s="2994"/>
      <c r="CR12" s="2994"/>
      <c r="CS12" s="2994"/>
      <c r="CT12" s="2994"/>
      <c r="CU12" s="2994"/>
      <c r="CV12" s="2994"/>
      <c r="CW12" s="438"/>
      <c r="CX12" s="438"/>
      <c r="CY12" s="2995"/>
      <c r="CZ12" s="2996"/>
      <c r="DA12" s="2996"/>
      <c r="DB12" s="2996"/>
      <c r="DC12" s="2996"/>
      <c r="DD12" s="2996"/>
      <c r="DE12" s="2996"/>
      <c r="DF12" s="2996"/>
      <c r="DG12" s="2996"/>
      <c r="DH12" s="2996"/>
      <c r="DI12" s="2996"/>
      <c r="DJ12" s="2996"/>
      <c r="DK12" s="2996"/>
      <c r="DL12" s="2996"/>
      <c r="DM12" s="2996"/>
      <c r="DN12" s="2996"/>
      <c r="DO12" s="2041"/>
      <c r="DP12" s="10"/>
      <c r="DR12"/>
      <c r="DS12"/>
      <c r="DT12"/>
      <c r="DU12"/>
      <c r="DV12"/>
      <c r="DW12"/>
      <c r="DX12"/>
      <c r="DY12"/>
      <c r="DZ12"/>
      <c r="EA12"/>
      <c r="EB12"/>
      <c r="EC12"/>
      <c r="ED12"/>
      <c r="EE12"/>
      <c r="EF12" s="289"/>
      <c r="EG12" s="1" t="s">
        <v>5984</v>
      </c>
      <c r="ES12" s="107"/>
      <c r="ET12" s="107"/>
      <c r="EU12" s="107"/>
      <c r="EV12" s="2912" t="s">
        <v>281</v>
      </c>
      <c r="EW12" s="2913"/>
      <c r="EX12" s="2913"/>
      <c r="EY12" s="2913"/>
      <c r="EZ12" s="2913"/>
      <c r="FA12" s="2914"/>
      <c r="FB12" s="2912" t="s">
        <v>280</v>
      </c>
      <c r="FC12" s="2913"/>
      <c r="FD12" s="2913"/>
      <c r="FE12" s="2913"/>
      <c r="FF12" s="2913"/>
      <c r="FG12" s="2913"/>
      <c r="FI12"/>
      <c r="FJ12"/>
      <c r="FK12"/>
      <c r="FL12"/>
      <c r="FM12"/>
      <c r="FN12"/>
      <c r="FO12"/>
      <c r="FQ12" s="233"/>
      <c r="FR12" s="233"/>
      <c r="FS12" s="233"/>
      <c r="FT12" s="233"/>
      <c r="FU12" s="233"/>
      <c r="GH12" s="235"/>
      <c r="GI12" s="235" t="s">
        <v>283</v>
      </c>
      <c r="GJ12" s="235"/>
      <c r="GK12" s="235"/>
      <c r="GL12" s="236"/>
      <c r="GN12" s="399"/>
      <c r="GO12" s="399"/>
      <c r="GP12" s="399"/>
      <c r="GQ12" s="399"/>
      <c r="GS12" s="25"/>
      <c r="GT12" s="25"/>
      <c r="GU12" s="25"/>
      <c r="GV12" s="25"/>
      <c r="GW12" s="25"/>
    </row>
    <row r="13" spans="1:212" ht="24.95" customHeight="1" thickBot="1" x14ac:dyDescent="0.2">
      <c r="A13" s="195"/>
      <c r="B13" s="514"/>
      <c r="I13" s="1169"/>
      <c r="J13" s="353"/>
      <c r="K13" s="237"/>
      <c r="L13" s="237"/>
      <c r="M13" s="237"/>
      <c r="N13" s="237"/>
      <c r="O13" s="237"/>
      <c r="P13" s="237"/>
      <c r="Q13" s="237"/>
      <c r="R13" s="237"/>
      <c r="S13" s="237"/>
      <c r="T13" s="237"/>
      <c r="U13" s="237"/>
      <c r="V13" s="2994" t="s">
        <v>3526</v>
      </c>
      <c r="W13" s="2994"/>
      <c r="X13" s="2994"/>
      <c r="Y13" s="2994"/>
      <c r="Z13" s="2994"/>
      <c r="AA13" s="2994"/>
      <c r="AB13" s="2994"/>
      <c r="AC13" s="2994"/>
      <c r="AD13" s="2994"/>
      <c r="AE13" s="2994"/>
      <c r="AF13" s="2994"/>
      <c r="AG13" s="2994"/>
      <c r="AH13" s="2994"/>
      <c r="AI13" s="2994"/>
      <c r="AJ13" s="2994"/>
      <c r="AK13" s="2994"/>
      <c r="AL13" s="2994"/>
      <c r="AM13" s="2994"/>
      <c r="AN13" s="2994"/>
      <c r="AO13" s="2994"/>
      <c r="AP13" s="2994"/>
      <c r="AQ13" s="2994"/>
      <c r="AR13" s="2994"/>
      <c r="AS13" s="2994"/>
      <c r="AT13" s="2994"/>
      <c r="AU13" s="2994"/>
      <c r="AV13" s="2994"/>
      <c r="AW13" s="2994"/>
      <c r="AX13" s="2994"/>
      <c r="AY13" s="2994"/>
      <c r="AZ13" s="2994"/>
      <c r="BA13" s="2994"/>
      <c r="BB13" s="2994"/>
      <c r="BC13" s="2994"/>
      <c r="BD13" s="2994"/>
      <c r="BE13" s="2994"/>
      <c r="BF13" s="2994"/>
      <c r="BG13" s="2994"/>
      <c r="BH13" s="2994"/>
      <c r="BI13" s="2994"/>
      <c r="BJ13" s="2994"/>
      <c r="BK13" s="2994"/>
      <c r="BL13" s="2994"/>
      <c r="BM13" s="2994"/>
      <c r="BN13" s="2994"/>
      <c r="BO13" s="2994"/>
      <c r="BP13" s="2994"/>
      <c r="BQ13" s="2994"/>
      <c r="BR13" s="2994"/>
      <c r="BS13" s="2994"/>
      <c r="BT13" s="2994"/>
      <c r="BU13" s="2994"/>
      <c r="BV13" s="2994"/>
      <c r="BW13" s="2994"/>
      <c r="BX13" s="2994"/>
      <c r="BY13" s="2994"/>
      <c r="BZ13" s="2994"/>
      <c r="CA13" s="2994"/>
      <c r="CB13" s="2994"/>
      <c r="CC13" s="2994"/>
      <c r="CD13" s="2994"/>
      <c r="CE13" s="2994"/>
      <c r="CF13" s="2994"/>
      <c r="CG13" s="2994"/>
      <c r="CH13" s="2994"/>
      <c r="CI13" s="2994"/>
      <c r="CJ13" s="2994"/>
      <c r="CK13" s="2994"/>
      <c r="CL13" s="2994"/>
      <c r="CM13" s="2994"/>
      <c r="CN13" s="2994"/>
      <c r="CO13" s="2994"/>
      <c r="CP13" s="2994"/>
      <c r="CQ13" s="2994"/>
      <c r="CR13" s="2994"/>
      <c r="CS13" s="2994"/>
      <c r="CT13" s="2994"/>
      <c r="CU13" s="2994"/>
      <c r="CV13" s="2994"/>
      <c r="CW13" s="518"/>
      <c r="CX13" s="518"/>
      <c r="CY13" s="2996"/>
      <c r="CZ13" s="2996"/>
      <c r="DA13" s="2996"/>
      <c r="DB13" s="2996"/>
      <c r="DC13" s="2996"/>
      <c r="DD13" s="2996"/>
      <c r="DE13" s="2996"/>
      <c r="DF13" s="2996"/>
      <c r="DG13" s="2996"/>
      <c r="DH13" s="2996"/>
      <c r="DI13" s="2996"/>
      <c r="DJ13" s="2996"/>
      <c r="DK13" s="2996"/>
      <c r="DL13" s="2996"/>
      <c r="DM13" s="2996"/>
      <c r="DN13" s="2996"/>
      <c r="DO13" s="2041"/>
      <c r="DP13" s="229"/>
      <c r="EE13" s="230"/>
      <c r="EG13" s="235">
        <f>COUNTA(AZ17:BK38,AZ43:BK56,AZ61:BK69,AZ74:BK76,AZ81:BK100)</f>
        <v>0</v>
      </c>
      <c r="EH13" s="1190"/>
      <c r="EI13" s="1190"/>
      <c r="EJ13" s="1190"/>
      <c r="EK13" s="1190"/>
      <c r="ER13" s="227"/>
      <c r="ES13" s="227"/>
      <c r="ET13" s="183" t="s">
        <v>270</v>
      </c>
      <c r="EU13" s="183" t="s">
        <v>1613</v>
      </c>
      <c r="EV13" s="2892" t="s">
        <v>281</v>
      </c>
      <c r="EW13" s="2893"/>
      <c r="EX13" s="2893"/>
      <c r="EY13" s="2893"/>
      <c r="EZ13" s="2893"/>
      <c r="FA13" s="2893"/>
      <c r="FB13" s="2892" t="s">
        <v>280</v>
      </c>
      <c r="FC13" s="2893"/>
      <c r="FD13" s="2893"/>
      <c r="FE13" s="2893"/>
      <c r="FF13" s="2893"/>
      <c r="FG13" s="2893"/>
      <c r="FH13" s="502" t="s">
        <v>1616</v>
      </c>
      <c r="FI13"/>
      <c r="FJ13"/>
      <c r="FK13"/>
      <c r="FL13"/>
      <c r="FM13"/>
      <c r="FN13"/>
      <c r="FO13"/>
      <c r="GH13" s="235"/>
      <c r="GI13" s="235" t="s">
        <v>263</v>
      </c>
      <c r="GJ13" s="235"/>
      <c r="GK13" s="235"/>
      <c r="GL13" s="236"/>
      <c r="GN13" s="3003" t="s">
        <v>281</v>
      </c>
      <c r="GO13" s="3004"/>
      <c r="GP13" s="3004"/>
      <c r="GQ13" s="3004"/>
      <c r="GR13" s="3005"/>
      <c r="GT13" s="20"/>
      <c r="GU13" s="20"/>
      <c r="GV13" s="20"/>
      <c r="GX13" s="2746" t="s">
        <v>1524</v>
      </c>
      <c r="GY13" s="2747"/>
      <c r="GZ13" s="2748"/>
    </row>
    <row r="14" spans="1:212" s="10" customFormat="1" ht="35.1" customHeight="1" thickBot="1" x14ac:dyDescent="0.2">
      <c r="A14" s="515"/>
      <c r="B14" s="516"/>
      <c r="C14" s="517"/>
      <c r="D14" s="517"/>
      <c r="E14" s="517"/>
      <c r="F14" s="517"/>
      <c r="G14"/>
      <c r="H14" s="229"/>
      <c r="I14" s="260"/>
      <c r="J14" s="238"/>
      <c r="K14" s="237"/>
      <c r="L14" s="237"/>
      <c r="M14" s="2761" t="s">
        <v>6474</v>
      </c>
      <c r="N14" s="2761"/>
      <c r="O14" s="2761"/>
      <c r="P14" s="2761"/>
      <c r="Q14" s="2761"/>
      <c r="R14" s="2761"/>
      <c r="S14" s="2761"/>
      <c r="T14" s="2761"/>
      <c r="U14" s="2761"/>
      <c r="V14" s="2761"/>
      <c r="W14" s="2761"/>
      <c r="X14" s="2761"/>
      <c r="Y14" s="2761"/>
      <c r="Z14" s="2761"/>
      <c r="AA14" s="2761"/>
      <c r="AB14" s="2761"/>
      <c r="AC14" s="2761"/>
      <c r="AD14" s="2761"/>
      <c r="AE14" s="2761"/>
      <c r="AF14" s="2761"/>
      <c r="AG14" s="2761"/>
      <c r="AH14" s="2761"/>
      <c r="AI14" s="2761"/>
      <c r="AJ14" s="2761"/>
      <c r="AK14" s="2761"/>
      <c r="AL14" s="2761"/>
      <c r="AM14" s="2761"/>
      <c r="AN14" s="2761"/>
      <c r="AO14" s="2761"/>
      <c r="AP14" s="2761"/>
      <c r="AQ14" s="2761"/>
      <c r="AR14" s="2761"/>
      <c r="AS14" s="2761"/>
      <c r="AT14" s="2761"/>
      <c r="AU14" s="2761"/>
      <c r="AV14" s="2761"/>
      <c r="AW14" s="2761"/>
      <c r="AX14" s="2761"/>
      <c r="AY14" s="2761"/>
      <c r="AZ14" s="2761"/>
      <c r="BA14" s="2761"/>
      <c r="BB14" s="2761"/>
      <c r="BC14" s="2761"/>
      <c r="BD14" s="2761"/>
      <c r="BE14" s="2761"/>
      <c r="BF14" s="2761"/>
      <c r="BG14" s="2761"/>
      <c r="BH14" s="2761"/>
      <c r="BI14" s="2761"/>
      <c r="BJ14" s="2761"/>
      <c r="BK14" s="2761"/>
      <c r="BL14" s="2761"/>
      <c r="BM14" s="2761"/>
      <c r="BN14" s="2761"/>
      <c r="BO14" s="2761"/>
      <c r="BP14" s="2761"/>
      <c r="BQ14" s="2761"/>
      <c r="BR14" s="2761"/>
      <c r="BS14" s="2761"/>
      <c r="BT14" s="2761"/>
      <c r="BU14" s="2761"/>
      <c r="BV14" s="2761"/>
      <c r="BW14" s="2761"/>
      <c r="BX14" s="2761"/>
      <c r="BY14" s="2761"/>
      <c r="BZ14" s="2761"/>
      <c r="CA14" s="2761"/>
      <c r="CB14" s="2761"/>
      <c r="CC14" s="2761"/>
      <c r="CD14" s="2761"/>
      <c r="CE14" s="2761"/>
      <c r="CF14" s="2761"/>
      <c r="CG14" s="2761"/>
      <c r="CH14" s="2761"/>
      <c r="CI14" s="2761"/>
      <c r="CJ14" s="2761"/>
      <c r="CK14" s="2761"/>
      <c r="CL14" s="2761"/>
      <c r="CM14" s="2761"/>
      <c r="CN14" s="2761"/>
      <c r="CO14" s="2761"/>
      <c r="CP14" s="2761"/>
      <c r="CQ14" s="2761"/>
      <c r="CR14" s="2761"/>
      <c r="CS14" s="2761"/>
      <c r="CT14" s="2761"/>
      <c r="CU14" s="2761"/>
      <c r="CV14" s="2761"/>
      <c r="CW14" s="2761"/>
      <c r="CX14" s="2761"/>
      <c r="CY14" s="2761"/>
      <c r="CZ14" s="2761"/>
      <c r="DA14" s="2761"/>
      <c r="DB14" s="2761"/>
      <c r="DC14" s="2761"/>
      <c r="DD14" s="2761"/>
      <c r="DE14" s="2761"/>
      <c r="DF14" s="2761"/>
      <c r="DG14" s="2761"/>
      <c r="DH14" s="2761"/>
      <c r="DI14" s="2761"/>
      <c r="DJ14" s="2761"/>
      <c r="DK14" s="2761"/>
      <c r="DL14" s="2761"/>
      <c r="DM14" s="2761"/>
      <c r="DN14" s="2761"/>
      <c r="DO14" s="2762"/>
      <c r="DP14" s="229"/>
      <c r="EF14" s="237"/>
      <c r="EG14" s="388" t="str">
        <f>IF(AND(EH14="",EI14="",EJ14="",EG39&lt;&gt;0),"レ","")</f>
        <v/>
      </c>
      <c r="EH14" s="388" t="str">
        <f>IF(AND(EI14="",EJ14="",EH39&lt;&gt;0),"レ","")</f>
        <v/>
      </c>
      <c r="EI14" s="388" t="str">
        <f>IF(EI39&lt;&gt;0,"レ","")</f>
        <v/>
      </c>
      <c r="EJ14" s="388" t="str">
        <f>IF(AND(EI14="",EJ39&lt;&gt;0),"レ","")</f>
        <v/>
      </c>
      <c r="EK14" s="237"/>
      <c r="EL14" s="237"/>
      <c r="EM14" s="237"/>
      <c r="EN14" s="158"/>
      <c r="EO14" s="158"/>
      <c r="EP14" s="158"/>
      <c r="EQ14" s="158"/>
      <c r="ER14" s="158"/>
      <c r="ES14" s="180" t="str">
        <f>SUBSTITUTE(TRIM(ES17&amp;"　"&amp;ES18&amp;"　"&amp;ES19&amp;"　"&amp;ES20&amp;"　"&amp;ES21&amp;"　"&amp;ES22&amp;"　"&amp;ES23&amp;"　"&amp;ES24&amp;"　"&amp;ES25&amp;"　"&amp;ES26&amp;"　"&amp;ES27&amp;"　"&amp;ES28&amp;"　"&amp;ES29&amp;"　"&amp;ES30&amp;"　"&amp;ES31&amp;"　"&amp;ES32&amp;"　"&amp;ES33&amp;"　"&amp;ES34&amp;"　"&amp;ES35&amp;"　"&amp;ES36&amp;"　"&amp;ES37&amp;"　"&amp;ES38),"　",",")</f>
        <v/>
      </c>
      <c r="ET14" s="158"/>
      <c r="EU14" s="158"/>
      <c r="EV14" s="149" t="str">
        <f>IF(COUNTIF(EX17:EX38,1)&gt;0,"レ","")</f>
        <v/>
      </c>
      <c r="EW14" s="148"/>
      <c r="EX14" s="147" t="str">
        <f>IF(EV14="レ",TEXT(EY39,"e"),"")</f>
        <v/>
      </c>
      <c r="EY14" s="146" t="str">
        <f>IF(EV14="レ",MONTH(EY39),IF(AND(EI14="レ",FA14="レ",FA39=0),"",IF(AND(EI14="レ",FA14="レ",FA39&gt;0),"","")))</f>
        <v/>
      </c>
      <c r="EZ14" s="375"/>
      <c r="FA14" s="144" t="str">
        <f>IF(EV14="",IF(OR(FA39&gt;0,EI14="レ"),"レ",""),"")</f>
        <v/>
      </c>
      <c r="FB14" s="616" t="str">
        <f>IF(AND(COUNTIF(EO17:EO38,"要是正")=0,COUNTIF(FD17:FD38,1)&gt;0),"レ","")</f>
        <v/>
      </c>
      <c r="FC14" s="617"/>
      <c r="FD14" s="147" t="str">
        <f>IF(FB14="レ",TEXT(FE39,"e"),"")</f>
        <v/>
      </c>
      <c r="FE14" s="147" t="str">
        <f>IF(FB14="レ",MONTH(FE39),IF(AND(EJ14="レ",FG14="レ",FG39=0),"",IF(AND(EJ14="レ",FG14="レ",FG39&gt;0),"","")))</f>
        <v/>
      </c>
      <c r="FF14" s="615"/>
      <c r="FG14" s="144" t="str">
        <f>IF(FB14="",IF(OR(FG39&gt;0,EJ14="レ"),"レ",""),"")</f>
        <v/>
      </c>
      <c r="FH14" s="1113" t="str">
        <f>"　"&amp;TRIM(FH40&amp;"　"&amp;FH58&amp;"　"&amp;FH71&amp;"　"&amp;FH78&amp;"　"&amp;FH102)</f>
        <v>　</v>
      </c>
      <c r="FI14" s="281"/>
      <c r="FJ14"/>
      <c r="FK14"/>
      <c r="FL14"/>
      <c r="FM14" s="288"/>
      <c r="FN14"/>
      <c r="FO14"/>
      <c r="FQ14" s="238"/>
      <c r="FR14" s="237"/>
      <c r="FS14" s="237"/>
      <c r="FT14" s="237"/>
      <c r="FU14" s="237"/>
      <c r="FV14" s="386" t="str">
        <f>IF(OR(EV14="レ",EV40="レ",EV58="レ",EV71="レ",EV78="レ"),"レ","")</f>
        <v/>
      </c>
      <c r="FW14" s="387" t="str">
        <f>IF(AND(FV14="",FZ14="",OR(EW14="レ",EW40="レ",EW58="レ",EW71="レ",EW78="レ")),"レ","")</f>
        <v/>
      </c>
      <c r="FX14" s="387" t="str">
        <f>IF(FT22="レ",IF(FV14="レ",TEXT(FV22,"e"),IF(FW14="レ",TEXT(FW22,"e"),"")),"")</f>
        <v/>
      </c>
      <c r="FY14" s="387" t="str">
        <f>IF(FT22="レ",IF(FV14="レ",MONTH(FV22),IF(FW14="レ",MONTH(FW22),"")),"")</f>
        <v/>
      </c>
      <c r="FZ14" s="387" t="str">
        <f>IF(AND(FV14="",FX22&gt;0),"レ","")</f>
        <v/>
      </c>
      <c r="GA14" s="387" t="str">
        <f>IF(AND(FT22="",OR(FB14="レ",FB40="レ",FB58="レ",FB71="レ",FB78="レ")),"レ","")</f>
        <v/>
      </c>
      <c r="GB14" s="387" t="str">
        <f>IF(AND(FT22="",GA14="",GE14="",OR(FC14="レ",FC40="レ",FC58="レ",FC71="レ",FC78="レ")),"レ","")</f>
        <v/>
      </c>
      <c r="GC14" s="387" t="str">
        <f>IF(FU22="レ",IF(GA14="レ",TEXT(GA22,"e"),IF(GB14="レ",TEXT(GB22,"e"),"")),"")</f>
        <v/>
      </c>
      <c r="GD14" s="387" t="str">
        <f>IF(FU22="レ",IF(GA14="レ",MONTH(GA22),IF(GB14="レ",MONTH(GB22),"")),"")</f>
        <v/>
      </c>
      <c r="GE14" s="387" t="str">
        <f>IF(OR(AND(FT22="",GA14="",GC22&gt;0),AND(FT22="",GA14="",GC22&lt;&gt;1)),"レ","")</f>
        <v>レ</v>
      </c>
      <c r="GF14"/>
      <c r="GG14" s="229"/>
      <c r="GH14" s="239" t="s">
        <v>276</v>
      </c>
      <c r="GI14" s="239" t="s">
        <v>275</v>
      </c>
      <c r="GJ14" s="239" t="s">
        <v>274</v>
      </c>
      <c r="GK14" s="239" t="s">
        <v>273</v>
      </c>
      <c r="GL14" s="240" t="s">
        <v>272</v>
      </c>
      <c r="GN14" s="400" t="str">
        <f>IF(COUNTIF(GP17:GP38,1)&gt;0,"レ","")</f>
        <v/>
      </c>
      <c r="GO14" s="401"/>
      <c r="GP14" s="402" t="str">
        <f>IF(GN14="レ",TEXT(GQ39,"ee"),"")</f>
        <v/>
      </c>
      <c r="GQ14" s="147" t="str">
        <f>IF(GN14="レ",MONTH(GQ39),IF(AND($GE$14="レ",GR14="レ",GR39=0),"",IF(AND($GE$14="レ",GR14="レ",GR39=0),"未定","")))</f>
        <v/>
      </c>
      <c r="GR14" s="403" t="str">
        <f>IF(GN14="",IF(OR(GR39&gt;0,GE14="レ"),"レ",""),"")</f>
        <v>レ</v>
      </c>
      <c r="GT14" s="20"/>
      <c r="GU14" s="20"/>
      <c r="GV14" s="20"/>
      <c r="GX14" s="2746" t="s">
        <v>1525</v>
      </c>
      <c r="GY14" s="2747"/>
      <c r="GZ14" s="2748"/>
      <c r="HD14" s="1111"/>
    </row>
    <row r="15" spans="1:212" s="10" customFormat="1" ht="36" customHeight="1" x14ac:dyDescent="0.15">
      <c r="A15" s="515"/>
      <c r="B15" s="516"/>
      <c r="C15" s="517"/>
      <c r="D15" s="517"/>
      <c r="E15" s="517"/>
      <c r="F15" s="517"/>
      <c r="G15"/>
      <c r="H15" s="229"/>
      <c r="I15" s="260"/>
      <c r="J15" s="241"/>
      <c r="K15" s="242"/>
      <c r="L15" s="242"/>
      <c r="M15" s="2915" t="s">
        <v>157</v>
      </c>
      <c r="N15" s="2915"/>
      <c r="O15" s="2915"/>
      <c r="P15" s="2788" t="s">
        <v>1289</v>
      </c>
      <c r="Q15" s="2788"/>
      <c r="R15" s="2788"/>
      <c r="S15" s="2788"/>
      <c r="T15" s="2788"/>
      <c r="U15" s="2788"/>
      <c r="V15" s="2788"/>
      <c r="W15" s="2788"/>
      <c r="X15" s="2788"/>
      <c r="Y15" s="2788"/>
      <c r="Z15" s="2788"/>
      <c r="AA15" s="2788" t="s">
        <v>1290</v>
      </c>
      <c r="AB15" s="2788"/>
      <c r="AC15" s="2788"/>
      <c r="AD15" s="2788"/>
      <c r="AE15" s="2788"/>
      <c r="AF15" s="2788"/>
      <c r="AG15" s="2788"/>
      <c r="AH15" s="2788"/>
      <c r="AI15" s="2788"/>
      <c r="AJ15" s="2788"/>
      <c r="AK15" s="2788"/>
      <c r="AL15" s="2788"/>
      <c r="AM15" s="2788"/>
      <c r="AN15" s="2788"/>
      <c r="AO15" s="2788"/>
      <c r="AP15" s="2788"/>
      <c r="AQ15" s="2788"/>
      <c r="AR15" s="2788"/>
      <c r="AS15" s="2788"/>
      <c r="AT15" s="2788"/>
      <c r="AU15" s="2788"/>
      <c r="AV15" s="2788"/>
      <c r="AW15" s="2788"/>
      <c r="AX15" s="2788"/>
      <c r="AY15" s="2788"/>
      <c r="AZ15" s="2891" t="s">
        <v>3528</v>
      </c>
      <c r="BA15" s="2788"/>
      <c r="BB15" s="2788"/>
      <c r="BC15" s="2788"/>
      <c r="BD15" s="2788"/>
      <c r="BE15" s="2788"/>
      <c r="BF15" s="2788"/>
      <c r="BG15" s="2788"/>
      <c r="BH15" s="2788"/>
      <c r="BI15" s="2788"/>
      <c r="BJ15" s="2788"/>
      <c r="BK15" s="2788"/>
      <c r="BL15" s="2791" t="s">
        <v>1429</v>
      </c>
      <c r="BM15" s="2791"/>
      <c r="BN15" s="2791" t="s">
        <v>156</v>
      </c>
      <c r="BO15" s="3009"/>
      <c r="BP15" s="3009"/>
      <c r="BQ15" s="3009"/>
      <c r="BR15" s="3009"/>
      <c r="BS15" s="3009"/>
      <c r="BT15" s="3009"/>
      <c r="BU15" s="3009"/>
      <c r="BV15" s="3009"/>
      <c r="BW15" s="3009"/>
      <c r="BX15" s="2793" t="s">
        <v>150</v>
      </c>
      <c r="BY15" s="2793"/>
      <c r="BZ15" s="2793"/>
      <c r="CA15" s="2793"/>
      <c r="CB15" s="2793"/>
      <c r="CC15" s="2793"/>
      <c r="CD15" s="2793"/>
      <c r="CE15" s="2793"/>
      <c r="CF15" s="2793"/>
      <c r="CG15" s="2793"/>
      <c r="CH15" s="2793"/>
      <c r="CI15" s="2793"/>
      <c r="CJ15" s="2793"/>
      <c r="CK15" s="2793"/>
      <c r="CL15" s="2793"/>
      <c r="CM15" s="2939" t="s">
        <v>155</v>
      </c>
      <c r="CN15" s="2940"/>
      <c r="CO15" s="2940"/>
      <c r="CP15" s="2940"/>
      <c r="CQ15" s="2940"/>
      <c r="CR15" s="2940"/>
      <c r="CS15" s="2940"/>
      <c r="CT15" s="2940"/>
      <c r="CU15" s="2940"/>
      <c r="CV15" s="2941" t="s">
        <v>154</v>
      </c>
      <c r="CW15" s="2941"/>
      <c r="CX15" s="2941"/>
      <c r="CY15" s="2941"/>
      <c r="CZ15" s="2941"/>
      <c r="DA15" s="2941"/>
      <c r="DB15" s="2941"/>
      <c r="DC15" s="2941"/>
      <c r="DD15" s="2941"/>
      <c r="DE15" s="2941"/>
      <c r="DF15" s="2941"/>
      <c r="DG15" s="2941"/>
      <c r="DH15" s="2941"/>
      <c r="DI15" s="2941"/>
      <c r="DJ15" s="2941"/>
      <c r="DK15" s="2941"/>
      <c r="DL15" s="2941"/>
      <c r="DM15" s="2941"/>
      <c r="DN15" s="2941"/>
      <c r="DO15" s="2942"/>
      <c r="DP15" s="229"/>
      <c r="DQ15" s="229"/>
      <c r="DR15" s="229"/>
      <c r="DS15" s="229"/>
      <c r="DT15" s="229"/>
      <c r="DU15" s="229"/>
      <c r="DV15" s="229"/>
      <c r="DW15" s="229"/>
      <c r="DX15" s="229"/>
      <c r="DY15" s="229"/>
      <c r="DZ15" s="229"/>
      <c r="EA15" s="229"/>
      <c r="EB15" s="229"/>
      <c r="EC15" s="229"/>
      <c r="ED15" s="229"/>
      <c r="EE15" s="229"/>
      <c r="EF15" s="237"/>
      <c r="EO15" s="121" t="s">
        <v>153</v>
      </c>
      <c r="EP15" s="143" t="s">
        <v>152</v>
      </c>
      <c r="ER15" s="2925" t="s">
        <v>1612</v>
      </c>
      <c r="ES15" s="2768" t="s">
        <v>151</v>
      </c>
      <c r="ET15" s="2923" t="s">
        <v>150</v>
      </c>
      <c r="EU15" s="2992" t="s">
        <v>1503</v>
      </c>
      <c r="EV15" s="2811" t="s">
        <v>149</v>
      </c>
      <c r="EW15" s="2812"/>
      <c r="EX15" s="2812"/>
      <c r="EY15" s="2812"/>
      <c r="EZ15" s="2812"/>
      <c r="FA15" s="2812"/>
      <c r="FB15" s="2813" t="s">
        <v>148</v>
      </c>
      <c r="FC15" s="2814"/>
      <c r="FD15" s="2814"/>
      <c r="FE15" s="2814"/>
      <c r="FF15" s="2814"/>
      <c r="FG15" s="2814"/>
      <c r="FH15" s="502" t="s">
        <v>151</v>
      </c>
      <c r="FI15"/>
      <c r="FJ15"/>
      <c r="FK15"/>
      <c r="FL15"/>
      <c r="FM15"/>
      <c r="FN15"/>
      <c r="FO15" s="206"/>
      <c r="FP15" s="27"/>
      <c r="FQ15" s="2894" t="s">
        <v>271</v>
      </c>
      <c r="FR15" s="2895"/>
      <c r="FS15" s="2895"/>
      <c r="FT15" s="2895"/>
      <c r="FU15" s="2895"/>
      <c r="FV15" s="2932" t="s">
        <v>270</v>
      </c>
      <c r="FW15" s="2933"/>
      <c r="FX15" s="2933"/>
      <c r="FY15" s="2933"/>
      <c r="FZ15" s="2934"/>
      <c r="GA15" s="2932" t="s">
        <v>269</v>
      </c>
      <c r="GB15" s="2933"/>
      <c r="GC15" s="2933"/>
      <c r="GD15" s="2933"/>
      <c r="GE15" s="2935"/>
      <c r="GF15" s="229"/>
      <c r="GG15" s="229"/>
      <c r="GH15" s="239" t="s">
        <v>3527</v>
      </c>
      <c r="GI15" s="239"/>
      <c r="GJ15" s="239"/>
      <c r="GK15" s="239"/>
      <c r="GL15" s="240"/>
      <c r="GN15" s="2989" t="s">
        <v>149</v>
      </c>
      <c r="GO15" s="2990"/>
      <c r="GP15" s="2990"/>
      <c r="GQ15" s="2990"/>
      <c r="GR15" s="2991"/>
    </row>
    <row r="16" spans="1:212" s="10" customFormat="1" ht="47.25" customHeight="1" thickBot="1" x14ac:dyDescent="0.2">
      <c r="A16" s="515"/>
      <c r="B16" s="516"/>
      <c r="C16" s="517"/>
      <c r="D16" s="517"/>
      <c r="E16" s="517"/>
      <c r="F16" s="517"/>
      <c r="G16"/>
      <c r="H16" s="229"/>
      <c r="I16" s="260"/>
      <c r="J16" s="241"/>
      <c r="K16" s="242"/>
      <c r="L16" s="242"/>
      <c r="M16" s="2787"/>
      <c r="N16" s="2787"/>
      <c r="O16" s="2787"/>
      <c r="P16" s="2789"/>
      <c r="Q16" s="2789"/>
      <c r="R16" s="2789"/>
      <c r="S16" s="2789"/>
      <c r="T16" s="2789"/>
      <c r="U16" s="2789"/>
      <c r="V16" s="2789"/>
      <c r="W16" s="2789"/>
      <c r="X16" s="2789"/>
      <c r="Y16" s="2789"/>
      <c r="Z16" s="2789"/>
      <c r="AA16" s="2789"/>
      <c r="AB16" s="2789"/>
      <c r="AC16" s="2789"/>
      <c r="AD16" s="2789"/>
      <c r="AE16" s="2789"/>
      <c r="AF16" s="2789"/>
      <c r="AG16" s="2789"/>
      <c r="AH16" s="2789"/>
      <c r="AI16" s="2789"/>
      <c r="AJ16" s="2789"/>
      <c r="AK16" s="2789"/>
      <c r="AL16" s="2789"/>
      <c r="AM16" s="2789"/>
      <c r="AN16" s="2789"/>
      <c r="AO16" s="2789"/>
      <c r="AP16" s="2789"/>
      <c r="AQ16" s="2789"/>
      <c r="AR16" s="2789"/>
      <c r="AS16" s="2789"/>
      <c r="AT16" s="2789"/>
      <c r="AU16" s="2789"/>
      <c r="AV16" s="2789"/>
      <c r="AW16" s="2789"/>
      <c r="AX16" s="2789"/>
      <c r="AY16" s="2789"/>
      <c r="AZ16" s="2789"/>
      <c r="BA16" s="2789"/>
      <c r="BB16" s="2789"/>
      <c r="BC16" s="2789"/>
      <c r="BD16" s="2789"/>
      <c r="BE16" s="2789"/>
      <c r="BF16" s="2789"/>
      <c r="BG16" s="2789"/>
      <c r="BH16" s="2789"/>
      <c r="BI16" s="2789"/>
      <c r="BJ16" s="2789"/>
      <c r="BK16" s="2789"/>
      <c r="BL16" s="2792"/>
      <c r="BM16" s="2792"/>
      <c r="BN16" s="3010"/>
      <c r="BO16" s="3010"/>
      <c r="BP16" s="3010"/>
      <c r="BQ16" s="3010"/>
      <c r="BR16" s="3010"/>
      <c r="BS16" s="3010"/>
      <c r="BT16" s="3010"/>
      <c r="BU16" s="3010"/>
      <c r="BV16" s="3010"/>
      <c r="BW16" s="3010"/>
      <c r="BX16" s="2794"/>
      <c r="BY16" s="2794"/>
      <c r="BZ16" s="2794"/>
      <c r="CA16" s="2794"/>
      <c r="CB16" s="2794"/>
      <c r="CC16" s="2794"/>
      <c r="CD16" s="2794"/>
      <c r="CE16" s="2794"/>
      <c r="CF16" s="2794"/>
      <c r="CG16" s="2794"/>
      <c r="CH16" s="2794"/>
      <c r="CI16" s="2794"/>
      <c r="CJ16" s="2794"/>
      <c r="CK16" s="2794"/>
      <c r="CL16" s="2794"/>
      <c r="CM16" s="2936" t="s">
        <v>146</v>
      </c>
      <c r="CN16" s="2936"/>
      <c r="CO16" s="2936"/>
      <c r="CP16" s="2936" t="s">
        <v>81</v>
      </c>
      <c r="CQ16" s="2936"/>
      <c r="CR16" s="2936"/>
      <c r="CS16" s="2936" t="s">
        <v>145</v>
      </c>
      <c r="CT16" s="2937"/>
      <c r="CU16" s="2938"/>
      <c r="CV16" s="2943"/>
      <c r="CW16" s="2943"/>
      <c r="CX16" s="2943"/>
      <c r="CY16" s="2943"/>
      <c r="CZ16" s="2943"/>
      <c r="DA16" s="2943"/>
      <c r="DB16" s="2943"/>
      <c r="DC16" s="2943"/>
      <c r="DD16" s="2943"/>
      <c r="DE16" s="2943"/>
      <c r="DF16" s="2943"/>
      <c r="DG16" s="2943"/>
      <c r="DH16" s="2943"/>
      <c r="DI16" s="2943"/>
      <c r="DJ16" s="2943"/>
      <c r="DK16" s="2943"/>
      <c r="DL16" s="2943"/>
      <c r="DM16" s="2943"/>
      <c r="DN16" s="2943"/>
      <c r="DO16" s="2944"/>
      <c r="DP16"/>
      <c r="DQ16"/>
      <c r="DR16"/>
      <c r="DS16"/>
      <c r="DT16"/>
      <c r="DU16"/>
      <c r="DV16"/>
      <c r="DW16"/>
      <c r="DX16" s="229"/>
      <c r="DY16" s="229"/>
      <c r="DZ16" s="229"/>
      <c r="EA16" s="229"/>
      <c r="EB16" s="229"/>
      <c r="EC16" s="229"/>
      <c r="ED16" s="229"/>
      <c r="EE16" s="229"/>
      <c r="EF16" s="237"/>
      <c r="EG16" s="131" t="s">
        <v>144</v>
      </c>
      <c r="EH16" s="131" t="s">
        <v>143</v>
      </c>
      <c r="EI16" s="131" t="s">
        <v>142</v>
      </c>
      <c r="EJ16" s="131" t="s">
        <v>141</v>
      </c>
      <c r="EK16" s="140" t="s">
        <v>140</v>
      </c>
      <c r="EL16" s="131" t="s">
        <v>139</v>
      </c>
      <c r="EM16" s="159" t="s">
        <v>138</v>
      </c>
      <c r="EN16" s="130" t="s">
        <v>137</v>
      </c>
      <c r="EO16" s="237"/>
      <c r="EP16" s="237"/>
      <c r="EQ16" s="108" t="s">
        <v>136</v>
      </c>
      <c r="ER16" s="2769"/>
      <c r="ES16" s="2922"/>
      <c r="ET16" s="2924"/>
      <c r="EU16" s="2993"/>
      <c r="EV16" s="136" t="s">
        <v>135</v>
      </c>
      <c r="EW16" s="134" t="s">
        <v>134</v>
      </c>
      <c r="EX16" s="134" t="s">
        <v>131</v>
      </c>
      <c r="EY16" s="133" t="s">
        <v>130</v>
      </c>
      <c r="EZ16" s="376" t="s">
        <v>129</v>
      </c>
      <c r="FA16" s="132" t="s">
        <v>128</v>
      </c>
      <c r="FB16" s="135" t="s">
        <v>133</v>
      </c>
      <c r="FC16" s="133" t="s">
        <v>132</v>
      </c>
      <c r="FD16" s="134" t="s">
        <v>131</v>
      </c>
      <c r="FE16" s="133" t="s">
        <v>130</v>
      </c>
      <c r="FF16" s="376" t="s">
        <v>129</v>
      </c>
      <c r="FG16" s="132" t="s">
        <v>128</v>
      </c>
      <c r="FH16" s="503"/>
      <c r="FJ16" s="597" t="s">
        <v>1776</v>
      </c>
      <c r="FK16" s="598"/>
      <c r="FL16" s="597" t="s">
        <v>1505</v>
      </c>
      <c r="FM16"/>
      <c r="FN16"/>
      <c r="FO16" s="206"/>
      <c r="FP16" s="591"/>
      <c r="FQ16" s="245"/>
      <c r="FR16" s="179" t="s">
        <v>144</v>
      </c>
      <c r="FS16" s="179" t="s">
        <v>143</v>
      </c>
      <c r="FT16" s="179" t="s">
        <v>142</v>
      </c>
      <c r="FU16" s="178" t="s">
        <v>141</v>
      </c>
      <c r="FV16" s="176" t="s">
        <v>268</v>
      </c>
      <c r="FW16" s="175" t="s">
        <v>129</v>
      </c>
      <c r="FX16" s="175" t="s">
        <v>1797</v>
      </c>
      <c r="FY16" s="175" t="s">
        <v>1798</v>
      </c>
      <c r="FZ16" s="177" t="s">
        <v>265</v>
      </c>
      <c r="GA16" s="176" t="s">
        <v>268</v>
      </c>
      <c r="GB16" s="175" t="s">
        <v>129</v>
      </c>
      <c r="GC16" s="175" t="s">
        <v>1797</v>
      </c>
      <c r="GD16" s="175" t="s">
        <v>1798</v>
      </c>
      <c r="GE16" s="174" t="s">
        <v>265</v>
      </c>
      <c r="GF16" s="229"/>
      <c r="GG16" s="246"/>
      <c r="GH16" s="239"/>
      <c r="GI16" s="239"/>
      <c r="GJ16" s="239"/>
      <c r="GK16" s="239"/>
      <c r="GL16" s="240"/>
      <c r="GN16" s="404" t="s">
        <v>135</v>
      </c>
      <c r="GO16" s="405" t="s">
        <v>1526</v>
      </c>
      <c r="GP16" s="405" t="s">
        <v>131</v>
      </c>
      <c r="GQ16" s="405" t="s">
        <v>1527</v>
      </c>
      <c r="GR16" s="406" t="s">
        <v>128</v>
      </c>
      <c r="GT16" s="597" t="s">
        <v>1504</v>
      </c>
      <c r="GU16" s="598"/>
      <c r="GV16" s="597" t="s">
        <v>1505</v>
      </c>
      <c r="HB16" s="10" t="s">
        <v>4017</v>
      </c>
    </row>
    <row r="17" spans="1:210" s="10" customFormat="1" ht="50.1" customHeight="1" x14ac:dyDescent="0.15">
      <c r="A17" s="515"/>
      <c r="B17" s="516"/>
      <c r="C17" s="517"/>
      <c r="D17" s="517"/>
      <c r="E17" s="517"/>
      <c r="F17" s="517"/>
      <c r="G17"/>
      <c r="H17" s="229"/>
      <c r="I17" s="260"/>
      <c r="J17" s="238"/>
      <c r="K17" s="242"/>
      <c r="L17" s="242"/>
      <c r="M17" s="2782" t="s">
        <v>973</v>
      </c>
      <c r="N17" s="2782"/>
      <c r="O17" s="2782"/>
      <c r="P17" s="2867" t="s">
        <v>187</v>
      </c>
      <c r="Q17" s="2868"/>
      <c r="R17" s="2868"/>
      <c r="S17" s="2868"/>
      <c r="T17" s="2867" t="s">
        <v>264</v>
      </c>
      <c r="U17" s="2868"/>
      <c r="V17" s="2868"/>
      <c r="W17" s="2868"/>
      <c r="X17" s="2868"/>
      <c r="Y17" s="2868"/>
      <c r="Z17" s="2873"/>
      <c r="AA17" s="2862" t="s">
        <v>6482</v>
      </c>
      <c r="AB17" s="2862"/>
      <c r="AC17" s="2862"/>
      <c r="AD17" s="2862"/>
      <c r="AE17" s="2862"/>
      <c r="AF17" s="2862"/>
      <c r="AG17" s="2862"/>
      <c r="AH17" s="2862"/>
      <c r="AI17" s="2862"/>
      <c r="AJ17" s="2862"/>
      <c r="AK17" s="2862"/>
      <c r="AL17" s="2862"/>
      <c r="AM17" s="2862"/>
      <c r="AN17" s="2862"/>
      <c r="AO17" s="2862"/>
      <c r="AP17" s="2862"/>
      <c r="AQ17" s="2862"/>
      <c r="AR17" s="2862"/>
      <c r="AS17" s="2862"/>
      <c r="AT17" s="2862"/>
      <c r="AU17" s="2862"/>
      <c r="AV17" s="2862"/>
      <c r="AW17" s="2862"/>
      <c r="AX17" s="2862"/>
      <c r="AY17" s="2863"/>
      <c r="AZ17" s="2778"/>
      <c r="BA17" s="2139"/>
      <c r="BB17" s="2139"/>
      <c r="BC17" s="2139"/>
      <c r="BD17" s="2139"/>
      <c r="BE17" s="2139"/>
      <c r="BF17" s="2139"/>
      <c r="BG17" s="2139"/>
      <c r="BH17" s="2139"/>
      <c r="BI17" s="2139"/>
      <c r="BJ17" s="2139"/>
      <c r="BK17" s="2779"/>
      <c r="BL17" s="2770"/>
      <c r="BM17" s="2771"/>
      <c r="BN17" s="2885"/>
      <c r="BO17" s="2886"/>
      <c r="BP17" s="2886"/>
      <c r="BQ17" s="2886"/>
      <c r="BR17" s="2886"/>
      <c r="BS17" s="2886"/>
      <c r="BT17" s="2886"/>
      <c r="BU17" s="2886"/>
      <c r="BV17" s="2886"/>
      <c r="BW17" s="2887"/>
      <c r="BX17" s="2888"/>
      <c r="BY17" s="2889"/>
      <c r="BZ17" s="2889"/>
      <c r="CA17" s="2889"/>
      <c r="CB17" s="2889"/>
      <c r="CC17" s="2889"/>
      <c r="CD17" s="2889"/>
      <c r="CE17" s="2889"/>
      <c r="CF17" s="2889"/>
      <c r="CG17" s="2889"/>
      <c r="CH17" s="2889"/>
      <c r="CI17" s="2889"/>
      <c r="CJ17" s="2889"/>
      <c r="CK17" s="2889"/>
      <c r="CL17" s="2890"/>
      <c r="CM17" s="2916"/>
      <c r="CN17" s="2917"/>
      <c r="CO17" s="2918"/>
      <c r="CP17" s="2916"/>
      <c r="CQ17" s="2917"/>
      <c r="CR17" s="2918"/>
      <c r="CS17" s="2824"/>
      <c r="CT17" s="2825"/>
      <c r="CU17" s="2826"/>
      <c r="CV17" s="2919"/>
      <c r="CW17" s="2920"/>
      <c r="CX17" s="2920"/>
      <c r="CY17" s="2920"/>
      <c r="CZ17" s="2920"/>
      <c r="DA17" s="2920"/>
      <c r="DB17" s="2920"/>
      <c r="DC17" s="2920"/>
      <c r="DD17" s="2920"/>
      <c r="DE17" s="2920"/>
      <c r="DF17" s="2920"/>
      <c r="DG17" s="2920"/>
      <c r="DH17" s="2920"/>
      <c r="DI17" s="2920"/>
      <c r="DJ17" s="2920"/>
      <c r="DK17" s="2920"/>
      <c r="DL17" s="2920"/>
      <c r="DM17" s="2920"/>
      <c r="DN17" s="2920"/>
      <c r="DO17" s="2921"/>
      <c r="DP17"/>
      <c r="DQ17"/>
      <c r="DR17"/>
      <c r="DS17"/>
      <c r="DT17"/>
      <c r="DU17"/>
      <c r="DV17"/>
      <c r="DW17"/>
      <c r="DZ17" s="229"/>
      <c r="EA17" s="229"/>
      <c r="EB17" s="229"/>
      <c r="EC17" s="229"/>
      <c r="ED17" s="229"/>
      <c r="EE17" s="229"/>
      <c r="EF17" s="237"/>
      <c r="EG17" s="131">
        <f t="shared" ref="EG17:EG38" si="0">COUNTIFS(AZ17,"―対象外")</f>
        <v>0</v>
      </c>
      <c r="EH17" s="131">
        <f t="shared" ref="EH17:EH38" si="1">COUNTIFS(AZ17,"○指摘なし")</f>
        <v>0</v>
      </c>
      <c r="EI17" s="131">
        <f t="shared" ref="EI17:EI38" si="2">COUNTIFS(AZ17,"×要是正（既存不適格以外）")</f>
        <v>0</v>
      </c>
      <c r="EJ17" s="131">
        <f t="shared" ref="EJ17:EJ38" si="3">COUNTIFS(AZ17,"△既存不適格")</f>
        <v>0</v>
      </c>
      <c r="EK17" s="247" t="s">
        <v>246</v>
      </c>
      <c r="EL17" s="131" t="str">
        <f>$T$17</f>
        <v xml:space="preserve">機械換気設備(中央管理方式の空気調和設備を含む。）の外観       </v>
      </c>
      <c r="EM17" s="130">
        <f>COUNTA(CM17:CR17)</f>
        <v>0</v>
      </c>
      <c r="EN17" s="129" t="str">
        <f t="shared" ref="EN17:EN37" si="4">IF(AZ17="×要是正（既存不適格以外）","要是正","")&amp;IF(AZ17="△既存不適格","既存不適格","")</f>
        <v/>
      </c>
      <c r="EO17" s="121" t="str">
        <f>IF($EN17="要是正",MAX($EO9:EO$14)+1,"")</f>
        <v/>
      </c>
      <c r="EP17" s="121" t="str">
        <f>IF($EN17="要是正",MAX($EP9:EP$14)+1,"")</f>
        <v/>
      </c>
      <c r="EQ17" s="128" t="str">
        <f>IF(OR(AZ17="×要是正（既存不適格以外）",AZ17="△既存不適格"),EK17,"")</f>
        <v/>
      </c>
      <c r="ER17" s="127" t="str">
        <f>IF(OR($EN17="要是正",$EN17="既存不適格"),$EL17,"")</f>
        <v/>
      </c>
      <c r="ES17" s="122" t="str">
        <f>IF($EN17="要是正",IF(BN17="","",BN17),"")</f>
        <v/>
      </c>
      <c r="ET17" s="157" t="str">
        <f t="shared" ref="ET17:ET38" si="5">IF($EN17="要是正",IF(BX17="","",BX17),"")</f>
        <v/>
      </c>
      <c r="EU17" s="156">
        <f>IF(AZ17="△既存不適格",BN17&amp;"(既存不適格)",BN17)</f>
        <v>0</v>
      </c>
      <c r="EV17" s="125" t="str">
        <f>IF(OR(EN17="要是正",EN17="既存不適格"),IF(OR(EM17&lt;2,CS17&lt;&gt;"予定"),"","令和"&amp;CM17&amp;"年"&amp;CP17&amp;"月1日"),"")</f>
        <v/>
      </c>
      <c r="EW17" s="123" t="str">
        <f t="shared" ref="EW17:EW38" si="6">IF(EV17="","0",DATEVALUE(EV17))</f>
        <v>0</v>
      </c>
      <c r="EX17" s="610" t="str">
        <f>IF(EN17="要是正",IF(AND(CS17="予定",EM17=2),1,IF(CS17="改善済",2,"")),"")</f>
        <v/>
      </c>
      <c r="EY17" s="608" t="str">
        <f>IF(EX17=1,EW17,"0")</f>
        <v>0</v>
      </c>
      <c r="EZ17" s="608" t="str">
        <f>IF(EX17=2,EW17,"0")</f>
        <v>0</v>
      </c>
      <c r="FA17" s="607" t="str">
        <f t="shared" ref="FA17:FA38" si="7">IF(AND(EN17="要是正",AND(EM17=0,CS17="未定")),CS17,"")</f>
        <v/>
      </c>
      <c r="FB17" s="609" t="str">
        <f>IF(EN17="既存不適格",IF(OR(EM17&lt;2,CS17&lt;&gt;"予定"),"","令和"&amp;CM17&amp;"年"&amp;CP17&amp;"月1日"),"")</f>
        <v/>
      </c>
      <c r="FC17" s="608" t="str">
        <f>IF(FB17="","0",DATEVALUE(FB17))</f>
        <v>0</v>
      </c>
      <c r="FD17" s="124" t="str">
        <f>IF(EN17="既存不適格",IF(AND(CS17="予定",EM17=2),1,IF(EN17="改善済",2,"")),"")</f>
        <v/>
      </c>
      <c r="FE17" s="608" t="str">
        <f>IF(FD17=1,FC17,"0")</f>
        <v>0</v>
      </c>
      <c r="FF17" s="608" t="str">
        <f>IF(FD17=2,FC17,"0")</f>
        <v>0</v>
      </c>
      <c r="FG17" s="607" t="str">
        <f>IF(AND(EN17="既存不適格",AND(EM17=0,CS17="未定")),CS17,"")</f>
        <v/>
      </c>
      <c r="FH17" s="25" t="str">
        <f>IF(EN17="要是正",IF(BN17="","",EQ17&amp;" "&amp;HB17&amp;" "&amp;BN17&amp;"、"),"")</f>
        <v/>
      </c>
      <c r="FJ17" s="599" t="str">
        <f>IF(GO17="0","",IF(CS17="予定",TEXT(GO17,"([$-ja-JP]ge.m);@"),IF(CS17="改善済",TEXT(GO17,"[$-ja-JP]ge.m;@"),TEXT(EW17,"[$-ja-JP]ge.m;@"))))</f>
        <v/>
      </c>
      <c r="FK17" s="598" t="str">
        <f>IF(NOT(OR(CS17="未定",CS17="")),"令和"&amp;CM17&amp;"年"&amp;CP17&amp;"月1日","")</f>
        <v/>
      </c>
      <c r="FL17" s="600" t="str">
        <f>IF(FK17="","0",DATEVALUE(FK17))</f>
        <v>0</v>
      </c>
      <c r="FM17"/>
      <c r="FN17"/>
      <c r="FO17"/>
      <c r="FQ17" s="171">
        <v>1</v>
      </c>
      <c r="FR17" s="130" t="str">
        <f>EG14</f>
        <v/>
      </c>
      <c r="FS17" s="130" t="str">
        <f>EH14</f>
        <v/>
      </c>
      <c r="FT17" s="130" t="str">
        <f>EI14</f>
        <v/>
      </c>
      <c r="FU17" s="162" t="str">
        <f>EJ14</f>
        <v/>
      </c>
      <c r="FV17" s="173" t="str">
        <f>EY39</f>
        <v>0</v>
      </c>
      <c r="FW17" s="170" t="s">
        <v>1796</v>
      </c>
      <c r="FX17" s="167" t="str">
        <f>FA$14</f>
        <v/>
      </c>
      <c r="FY17" s="175" t="s">
        <v>1798</v>
      </c>
      <c r="FZ17" s="169" t="s">
        <v>1799</v>
      </c>
      <c r="GA17" s="173" t="str">
        <f>FE39</f>
        <v>0</v>
      </c>
      <c r="GB17" s="167" t="s">
        <v>1796</v>
      </c>
      <c r="GC17" s="167" t="str">
        <f>FG$14</f>
        <v/>
      </c>
      <c r="GD17" s="175" t="s">
        <v>1798</v>
      </c>
      <c r="GE17" s="166" t="s">
        <v>1799</v>
      </c>
      <c r="GF17" s="229"/>
      <c r="GG17" s="249"/>
      <c r="GH17" s="389" t="str">
        <f t="shared" ref="GH17:GH38" si="8">IF($AZ17="○指摘なし","○",IF($AZ17="―対象外","―",""))</f>
        <v/>
      </c>
      <c r="GI17" s="389" t="str">
        <f>IF(OR($AZ17="×要是正（既存不適格以外）",$AZ17="△既存不適格"),"○", IF($AZ17="―対象外","―",""))</f>
        <v/>
      </c>
      <c r="GJ17" s="389" t="str">
        <f>IF($AZ17="△既存不適格","○", IF($AZ17="―対象外","―",""))</f>
        <v/>
      </c>
      <c r="GK17" s="389">
        <f>IF($AZ17="―対象外","―",$BL17)</f>
        <v>0</v>
      </c>
      <c r="GL17" s="240" t="str">
        <f t="shared" ref="GL17:GL38" si="9">IF($AZ17="―対象外","○","")</f>
        <v/>
      </c>
      <c r="GN17" s="407" t="str">
        <f>IF(NOT(OR(CS17="未定",CS17="")),"令和"&amp;CM17&amp;"年"&amp;CP17&amp;"月1日","")</f>
        <v/>
      </c>
      <c r="GO17" s="408" t="str">
        <f>IF(GN17="","0",DATEVALUE(GN17))</f>
        <v>0</v>
      </c>
      <c r="GP17" s="409" t="str">
        <f>IF(OR(CS17="予定",CS17="改善済"),1,"")</f>
        <v/>
      </c>
      <c r="GQ17" s="408" t="str">
        <f>IF(GP17=1,GO17,"0")</f>
        <v>0</v>
      </c>
      <c r="GR17" s="410" t="str">
        <f>IF(AND(EP17="要是正",AND(EO17=0,CS17="未定")),CS17,"")</f>
        <v/>
      </c>
      <c r="GT17" s="599" t="str">
        <f>IF(CS17="未定","未定",IF(GO17="0","",IF(CS17="予定",TEXT(GO17,"([$-ja-JP]ge.m);@"),IF(CS17="改善済",TEXT(GO17,"[$-ja-JP]ge.m;@"),TEXT(EW17,"[$-ja-JP]ge.m;@")))))</f>
        <v/>
      </c>
      <c r="GU17" s="598" t="str">
        <f>IF(NOT(OR(EC17="未定",EC17="")),"令和"&amp;DW17&amp;"年"&amp;DZ17&amp;"月1日","")</f>
        <v/>
      </c>
      <c r="GV17" s="600" t="str">
        <f>IF(GU17="","0",DATEVALUE(GU17))</f>
        <v>0</v>
      </c>
      <c r="GW17" s="700"/>
      <c r="GX17" s="411">
        <f>IF(AZ17="△既存不適格",BN17&amp;"(既存不適格)",BN17)</f>
        <v>0</v>
      </c>
      <c r="GY17" s="697"/>
      <c r="GZ17" s="697"/>
      <c r="HA17" s="412"/>
      <c r="HB17" s="10" t="str">
        <f t="shared" ref="HB17:HB25" si="10">$T$17</f>
        <v xml:space="preserve">機械換気設備(中央管理方式の空気調和設備を含む。）の外観       </v>
      </c>
    </row>
    <row r="18" spans="1:210" s="10" customFormat="1" ht="50.1" customHeight="1" x14ac:dyDescent="0.15">
      <c r="A18" s="515"/>
      <c r="B18" s="516"/>
      <c r="C18" s="517"/>
      <c r="D18" s="517"/>
      <c r="E18" s="517"/>
      <c r="F18" s="517"/>
      <c r="G18"/>
      <c r="H18" s="229"/>
      <c r="I18" s="260"/>
      <c r="J18" s="238"/>
      <c r="K18" s="242"/>
      <c r="L18" s="242"/>
      <c r="M18" s="2775" t="s">
        <v>970</v>
      </c>
      <c r="N18" s="2775"/>
      <c r="O18" s="2775"/>
      <c r="P18" s="2869"/>
      <c r="Q18" s="2870"/>
      <c r="R18" s="2870"/>
      <c r="S18" s="2870"/>
      <c r="T18" s="2869"/>
      <c r="U18" s="2870"/>
      <c r="V18" s="2870"/>
      <c r="W18" s="2870"/>
      <c r="X18" s="2870"/>
      <c r="Y18" s="2870"/>
      <c r="Z18" s="2874"/>
      <c r="AA18" s="2776" t="s">
        <v>6475</v>
      </c>
      <c r="AB18" s="2776"/>
      <c r="AC18" s="2776"/>
      <c r="AD18" s="2776"/>
      <c r="AE18" s="2776"/>
      <c r="AF18" s="2776"/>
      <c r="AG18" s="2776"/>
      <c r="AH18" s="2776"/>
      <c r="AI18" s="2776"/>
      <c r="AJ18" s="2776"/>
      <c r="AK18" s="2776"/>
      <c r="AL18" s="2776"/>
      <c r="AM18" s="2776"/>
      <c r="AN18" s="2776"/>
      <c r="AO18" s="2776"/>
      <c r="AP18" s="2776"/>
      <c r="AQ18" s="2776"/>
      <c r="AR18" s="2776"/>
      <c r="AS18" s="2776"/>
      <c r="AT18" s="2776"/>
      <c r="AU18" s="2776"/>
      <c r="AV18" s="2776"/>
      <c r="AW18" s="2776"/>
      <c r="AX18" s="2776"/>
      <c r="AY18" s="2777"/>
      <c r="AZ18" s="2778"/>
      <c r="BA18" s="2139"/>
      <c r="BB18" s="2139"/>
      <c r="BC18" s="2139"/>
      <c r="BD18" s="2139"/>
      <c r="BE18" s="2139"/>
      <c r="BF18" s="2139"/>
      <c r="BG18" s="2139"/>
      <c r="BH18" s="2139"/>
      <c r="BI18" s="2139"/>
      <c r="BJ18" s="2139"/>
      <c r="BK18" s="2779"/>
      <c r="BL18" s="2781"/>
      <c r="BM18" s="2781"/>
      <c r="BN18" s="2780"/>
      <c r="BO18" s="2780"/>
      <c r="BP18" s="2780"/>
      <c r="BQ18" s="2780"/>
      <c r="BR18" s="2780"/>
      <c r="BS18" s="2780"/>
      <c r="BT18" s="2780"/>
      <c r="BU18" s="2780"/>
      <c r="BV18" s="2780"/>
      <c r="BW18" s="2780"/>
      <c r="BX18" s="2780"/>
      <c r="BY18" s="2780"/>
      <c r="BZ18" s="2780"/>
      <c r="CA18" s="2780"/>
      <c r="CB18" s="2780"/>
      <c r="CC18" s="2780"/>
      <c r="CD18" s="2780"/>
      <c r="CE18" s="2780"/>
      <c r="CF18" s="2780"/>
      <c r="CG18" s="2780"/>
      <c r="CH18" s="2780"/>
      <c r="CI18" s="2780"/>
      <c r="CJ18" s="2780"/>
      <c r="CK18" s="2780"/>
      <c r="CL18" s="2780"/>
      <c r="CM18" s="2772"/>
      <c r="CN18" s="2773"/>
      <c r="CO18" s="2774"/>
      <c r="CP18" s="2772"/>
      <c r="CQ18" s="2773"/>
      <c r="CR18" s="2774"/>
      <c r="CS18" s="2824"/>
      <c r="CT18" s="2825"/>
      <c r="CU18" s="2826"/>
      <c r="CV18" s="2835"/>
      <c r="CW18" s="2836"/>
      <c r="CX18" s="2836"/>
      <c r="CY18" s="2836"/>
      <c r="CZ18" s="2836"/>
      <c r="DA18" s="2836"/>
      <c r="DB18" s="2836"/>
      <c r="DC18" s="2836"/>
      <c r="DD18" s="2836"/>
      <c r="DE18" s="2836"/>
      <c r="DF18" s="2836"/>
      <c r="DG18" s="2836"/>
      <c r="DH18" s="2836"/>
      <c r="DI18" s="2836"/>
      <c r="DJ18" s="2836"/>
      <c r="DK18" s="2836"/>
      <c r="DL18" s="2836"/>
      <c r="DM18" s="2836"/>
      <c r="DN18" s="2836"/>
      <c r="DO18" s="2837"/>
      <c r="DP18"/>
      <c r="DQ18"/>
      <c r="DR18"/>
      <c r="DS18"/>
      <c r="DT18"/>
      <c r="DU18"/>
      <c r="DV18"/>
      <c r="DW18"/>
      <c r="DZ18" s="229"/>
      <c r="EA18" s="229"/>
      <c r="EB18" s="229"/>
      <c r="EC18" s="229"/>
      <c r="ED18" s="229"/>
      <c r="EE18" s="229"/>
      <c r="EF18" s="237"/>
      <c r="EG18" s="131">
        <f t="shared" si="0"/>
        <v>0</v>
      </c>
      <c r="EH18" s="131">
        <f t="shared" si="1"/>
        <v>0</v>
      </c>
      <c r="EI18" s="131">
        <f t="shared" si="2"/>
        <v>0</v>
      </c>
      <c r="EJ18" s="131">
        <f t="shared" si="3"/>
        <v>0</v>
      </c>
      <c r="EK18" s="247" t="s">
        <v>242</v>
      </c>
      <c r="EL18" s="131" t="str">
        <f t="shared" ref="EL18:EL25" si="11">$T$17</f>
        <v xml:space="preserve">機械換気設備(中央管理方式の空気調和設備を含む。）の外観       </v>
      </c>
      <c r="EM18" s="130">
        <f t="shared" ref="EM18:EM38" si="12">COUNTA(CM18:CR18)</f>
        <v>0</v>
      </c>
      <c r="EN18" s="129" t="str">
        <f>IF(AZ18="×要是正（既存不適格以外）","要是正","")&amp;IF(AZ18="△既存不適格","既存不適格","")</f>
        <v/>
      </c>
      <c r="EO18" s="121" t="str">
        <f>IF($EN18="要是正",MAX($EO10:EO$17)+1,"")</f>
        <v/>
      </c>
      <c r="EP18" s="121" t="str">
        <f>IF($EN18="要是正",MAX($EO10:EP$17)+1,"")</f>
        <v/>
      </c>
      <c r="EQ18" s="128" t="str">
        <f t="shared" ref="EQ18:EQ38" si="13">IF(OR(AZ18="×要是正（既存不適格以外）",AZ18="△既存不適格"),EK18,"")</f>
        <v/>
      </c>
      <c r="ER18" s="127" t="str">
        <f t="shared" ref="ER18:ER38" si="14">IF(OR($EN18="要是正",$EN18="既存不適格"),$EL18,"")</f>
        <v/>
      </c>
      <c r="ES18" s="122" t="str">
        <f t="shared" ref="ES18:ES38" si="15">IF($EN18="要是正",IF(BN18="","",BN18),"")</f>
        <v/>
      </c>
      <c r="ET18" s="157" t="str">
        <f t="shared" si="5"/>
        <v/>
      </c>
      <c r="EU18" s="156">
        <f t="shared" ref="EU18:EU73" si="16">IF(AZ18="△既存不適格",BN18&amp;"(既存不適格)",BN18)</f>
        <v>0</v>
      </c>
      <c r="EV18" s="125" t="str">
        <f t="shared" ref="EV18:EV38" si="17">IF(OR(EN18="要是正",EN18="既存不適格"),IF(OR(EM18&lt;2,CS18&lt;&gt;"予定"),"","令和"&amp;CM18&amp;"年"&amp;CP18&amp;"月1日"),"")</f>
        <v/>
      </c>
      <c r="EW18" s="123" t="str">
        <f t="shared" si="6"/>
        <v>0</v>
      </c>
      <c r="EX18" s="610" t="str">
        <f t="shared" ref="EX18:EX38" si="18">IF(EN18="要是正",IF(AND(CS18="予定",EM18=2),1,IF(CS18="改善済",2,"")),"")</f>
        <v/>
      </c>
      <c r="EY18" s="608" t="str">
        <f t="shared" ref="EY18:EY38" si="19">IF(EX18=1,EW18,"0")</f>
        <v>0</v>
      </c>
      <c r="EZ18" s="377" t="str">
        <f t="shared" ref="EZ18:EZ38" si="20">IF(EX18=2,EW18,"0")</f>
        <v>0</v>
      </c>
      <c r="FA18" s="607" t="str">
        <f t="shared" si="7"/>
        <v/>
      </c>
      <c r="FB18" s="609" t="str">
        <f t="shared" ref="FB18:FB38" si="21">IF(EN18="既存不適格",IF(OR(EM18&lt;2,CS18&lt;&gt;"予定"),"","令和"&amp;CM18&amp;"年"&amp;CP18&amp;"月1日"),"")</f>
        <v/>
      </c>
      <c r="FC18" s="123" t="str">
        <f t="shared" ref="FC18:FC38" si="22">IF(FB18="","0",DATEVALUE(FB18))</f>
        <v>0</v>
      </c>
      <c r="FD18" s="124" t="str">
        <f t="shared" ref="FD18:FD38" si="23">IF(EN18="既存不適格",IF(AND(CS18="予定",EM18=2),1,IF(EN18="改善済",2,"")),"")</f>
        <v/>
      </c>
      <c r="FE18" s="123" t="str">
        <f t="shared" ref="FE18:FE38" si="24">IF(FD18=1,FC18,"0")</f>
        <v>0</v>
      </c>
      <c r="FF18" s="377" t="str">
        <f t="shared" ref="FF18:FF38" si="25">IF(FD18=2,FC18,"0")</f>
        <v>0</v>
      </c>
      <c r="FG18" s="122" t="str">
        <f t="shared" ref="FG18:FG38" si="26">IF(AND(EN18="既存不適格",AND(EM18=0,CS18="未定")),CS18,"")</f>
        <v/>
      </c>
      <c r="FH18" s="25" t="str">
        <f t="shared" ref="FH18:FH39" si="27">IF(EN18="要是正",IF(BN18="","",EQ18&amp;" "&amp;HB18&amp;" "&amp;BN18&amp;"、"),"")</f>
        <v/>
      </c>
      <c r="FI18"/>
      <c r="FJ18" s="599" t="str">
        <f t="shared" ref="FJ18:FJ38" si="28">IF(GO18="0","",IF(CS18="予定",TEXT(GO18,"([$-ja-JP]ge.m);@"),IF(CS18="改善済",TEXT(GO18,"[$-ja-JP]ge.m;@"),TEXT(EW18,"[$-ja-JP]ge.m;@"))))</f>
        <v/>
      </c>
      <c r="FK18" s="598" t="str">
        <f t="shared" ref="FK18:FK39" si="29">IF(NOT(OR(CS18="未定",CS18="")),"令和"&amp;CM18&amp;"年"&amp;CP18&amp;"月1日","")</f>
        <v/>
      </c>
      <c r="FL18" s="600" t="str">
        <f t="shared" ref="FL18:FL39" si="30">IF(FK18="","0",DATEVALUE(FK18))</f>
        <v>0</v>
      </c>
      <c r="FM18"/>
      <c r="FN18"/>
      <c r="FO18"/>
      <c r="FQ18" s="171">
        <v>2</v>
      </c>
      <c r="FR18" s="130" t="str">
        <f>EG40</f>
        <v/>
      </c>
      <c r="FS18" s="130" t="str">
        <f>EH40</f>
        <v/>
      </c>
      <c r="FT18" s="130" t="str">
        <f>EI40</f>
        <v/>
      </c>
      <c r="FU18" s="162" t="str">
        <f>EJ40</f>
        <v/>
      </c>
      <c r="FV18" s="173" t="str">
        <f>EY57</f>
        <v>0</v>
      </c>
      <c r="FW18" s="170" t="s">
        <v>1796</v>
      </c>
      <c r="FX18" s="167" t="str">
        <f>FA$40</f>
        <v/>
      </c>
      <c r="FY18" s="175" t="s">
        <v>1798</v>
      </c>
      <c r="FZ18" s="169" t="s">
        <v>1799</v>
      </c>
      <c r="GA18" s="173" t="str">
        <f>FE57</f>
        <v>0</v>
      </c>
      <c r="GB18" s="167" t="s">
        <v>1796</v>
      </c>
      <c r="GC18" s="167" t="str">
        <f>FG$40</f>
        <v/>
      </c>
      <c r="GD18" s="175" t="s">
        <v>1798</v>
      </c>
      <c r="GE18" s="166" t="s">
        <v>1799</v>
      </c>
      <c r="GF18" s="229"/>
      <c r="GG18" s="249"/>
      <c r="GH18" s="389" t="str">
        <f t="shared" si="8"/>
        <v/>
      </c>
      <c r="GI18" s="389" t="str">
        <f t="shared" ref="GI18:GI38" si="31">IF(OR($AZ18="×要是正（既存不適格以外）",$AZ18="△既存不適格"),"○", IF($AZ18="―対象外","―",""))</f>
        <v/>
      </c>
      <c r="GJ18" s="389" t="str">
        <f t="shared" ref="GJ18:GJ38" si="32">IF($AZ18="△既存不適格","○", IF($AZ18="―対象外","―",""))</f>
        <v/>
      </c>
      <c r="GK18" s="389">
        <f t="shared" ref="GK18:GK38" si="33">IF($AZ18="―対象外","―",$BL18)</f>
        <v>0</v>
      </c>
      <c r="GL18" s="240" t="str">
        <f t="shared" si="9"/>
        <v/>
      </c>
      <c r="GN18" s="407" t="str">
        <f t="shared" ref="GN18:GN37" si="34">IF(NOT(OR(CS18="未定",CS18="")),"令和"&amp;CM18&amp;"年"&amp;CP18&amp;"月1日","")</f>
        <v/>
      </c>
      <c r="GO18" s="408" t="str">
        <f t="shared" ref="GO18:GO38" si="35">IF(GN18="","0",DATEVALUE(GN18))</f>
        <v>0</v>
      </c>
      <c r="GP18" s="409" t="str">
        <f t="shared" ref="GP18:GP37" si="36">IF(OR(CS18="予定",CS18="改善済"),1,"")</f>
        <v/>
      </c>
      <c r="GQ18" s="408" t="str">
        <f t="shared" ref="GQ18:GQ37" si="37">IF(GP18=1,GO18,"0")</f>
        <v>0</v>
      </c>
      <c r="GR18" s="410" t="str">
        <f t="shared" ref="GR18:GR38" si="38">IF(AND(EP18="要是正",AND(EO18=0,CS18="未定")),CS18,"")</f>
        <v/>
      </c>
      <c r="GT18" s="599" t="str">
        <f t="shared" ref="GT18:GT39" si="39">IF(CS18="未定","未定",IF(GO18="0","",IF(CS18="予定",TEXT(GO18,"([$-ja-JP]ge.m);@"),IF(CS18="改善済",TEXT(GO18,"[$-ja-JP]ge.m;@"),TEXT(EW18,"[$-ja-JP]ge.m;@")))))</f>
        <v/>
      </c>
      <c r="GU18" s="598" t="str">
        <f t="shared" ref="GU18:GU39" si="40">IF(NOT(OR(EC18="未定",EC18="")),"令和"&amp;DW18&amp;"年"&amp;DZ18&amp;"月1日","")</f>
        <v/>
      </c>
      <c r="GV18" s="600" t="str">
        <f t="shared" ref="GV18:GV39" si="41">IF(GU18="","0",DATEVALUE(GU18))</f>
        <v>0</v>
      </c>
      <c r="GW18" s="413"/>
      <c r="GX18" s="411">
        <f t="shared" ref="GX18:GX83" si="42">IF(AZ18="△既存不適格",BN18&amp;"(既存不適格)",BN18)</f>
        <v>0</v>
      </c>
      <c r="GY18" s="27"/>
      <c r="GZ18" s="27"/>
      <c r="HA18" s="413"/>
      <c r="HB18" s="10" t="str">
        <f t="shared" si="10"/>
        <v xml:space="preserve">機械換気設備(中央管理方式の空気調和設備を含む。）の外観       </v>
      </c>
    </row>
    <row r="19" spans="1:210" s="10" customFormat="1" ht="50.1" customHeight="1" x14ac:dyDescent="0.15">
      <c r="A19" s="515"/>
      <c r="B19" s="516"/>
      <c r="C19" s="517"/>
      <c r="D19" s="517"/>
      <c r="E19" s="517"/>
      <c r="F19" s="517"/>
      <c r="G19"/>
      <c r="H19" s="229"/>
      <c r="I19" s="260"/>
      <c r="J19" s="238"/>
      <c r="K19" s="242"/>
      <c r="L19" s="242"/>
      <c r="M19" s="2775" t="s">
        <v>6344</v>
      </c>
      <c r="N19" s="2775"/>
      <c r="O19" s="2775"/>
      <c r="P19" s="2869"/>
      <c r="Q19" s="2870"/>
      <c r="R19" s="2870"/>
      <c r="S19" s="2870"/>
      <c r="T19" s="2869"/>
      <c r="U19" s="2870"/>
      <c r="V19" s="2870"/>
      <c r="W19" s="2870"/>
      <c r="X19" s="2870"/>
      <c r="Y19" s="2870"/>
      <c r="Z19" s="2874"/>
      <c r="AA19" s="2776" t="s">
        <v>262</v>
      </c>
      <c r="AB19" s="2776"/>
      <c r="AC19" s="2776"/>
      <c r="AD19" s="2776"/>
      <c r="AE19" s="2776"/>
      <c r="AF19" s="2776"/>
      <c r="AG19" s="2776"/>
      <c r="AH19" s="2776"/>
      <c r="AI19" s="2776"/>
      <c r="AJ19" s="2776"/>
      <c r="AK19" s="2776"/>
      <c r="AL19" s="2776"/>
      <c r="AM19" s="2776"/>
      <c r="AN19" s="2776"/>
      <c r="AO19" s="2776"/>
      <c r="AP19" s="2776"/>
      <c r="AQ19" s="2776"/>
      <c r="AR19" s="2776"/>
      <c r="AS19" s="2776"/>
      <c r="AT19" s="2776"/>
      <c r="AU19" s="2776"/>
      <c r="AV19" s="2776"/>
      <c r="AW19" s="2776"/>
      <c r="AX19" s="2776"/>
      <c r="AY19" s="2777"/>
      <c r="AZ19" s="2778"/>
      <c r="BA19" s="2139"/>
      <c r="BB19" s="2139"/>
      <c r="BC19" s="2139"/>
      <c r="BD19" s="2139"/>
      <c r="BE19" s="2139"/>
      <c r="BF19" s="2139"/>
      <c r="BG19" s="2139"/>
      <c r="BH19" s="2139"/>
      <c r="BI19" s="2139"/>
      <c r="BJ19" s="2139"/>
      <c r="BK19" s="2779"/>
      <c r="BL19" s="2781"/>
      <c r="BM19" s="2781"/>
      <c r="BN19" s="2780"/>
      <c r="BO19" s="2780"/>
      <c r="BP19" s="2780"/>
      <c r="BQ19" s="2780"/>
      <c r="BR19" s="2780"/>
      <c r="BS19" s="2780"/>
      <c r="BT19" s="2780"/>
      <c r="BU19" s="2780"/>
      <c r="BV19" s="2780"/>
      <c r="BW19" s="2780"/>
      <c r="BX19" s="2780"/>
      <c r="BY19" s="2780"/>
      <c r="BZ19" s="2780"/>
      <c r="CA19" s="2780"/>
      <c r="CB19" s="2780"/>
      <c r="CC19" s="2780"/>
      <c r="CD19" s="2780"/>
      <c r="CE19" s="2780"/>
      <c r="CF19" s="2780"/>
      <c r="CG19" s="2780"/>
      <c r="CH19" s="2780"/>
      <c r="CI19" s="2780"/>
      <c r="CJ19" s="2780"/>
      <c r="CK19" s="2780"/>
      <c r="CL19" s="2780"/>
      <c r="CM19" s="2772"/>
      <c r="CN19" s="2773"/>
      <c r="CO19" s="2774"/>
      <c r="CP19" s="2772"/>
      <c r="CQ19" s="2773"/>
      <c r="CR19" s="2774"/>
      <c r="CS19" s="2824"/>
      <c r="CT19" s="2825"/>
      <c r="CU19" s="2826"/>
      <c r="CV19" s="2835"/>
      <c r="CW19" s="2836"/>
      <c r="CX19" s="2836"/>
      <c r="CY19" s="2836"/>
      <c r="CZ19" s="2836"/>
      <c r="DA19" s="2836"/>
      <c r="DB19" s="2836"/>
      <c r="DC19" s="2836"/>
      <c r="DD19" s="2836"/>
      <c r="DE19" s="2836"/>
      <c r="DF19" s="2836"/>
      <c r="DG19" s="2836"/>
      <c r="DH19" s="2836"/>
      <c r="DI19" s="2836"/>
      <c r="DJ19" s="2836"/>
      <c r="DK19" s="2836"/>
      <c r="DL19" s="2836"/>
      <c r="DM19" s="2836"/>
      <c r="DN19" s="2836"/>
      <c r="DO19" s="2837"/>
      <c r="DP19"/>
      <c r="DQ19"/>
      <c r="DR19"/>
      <c r="DS19"/>
      <c r="DT19"/>
      <c r="DU19"/>
      <c r="DV19"/>
      <c r="DW19"/>
      <c r="DZ19" s="229"/>
      <c r="EA19" s="229"/>
      <c r="EB19" s="229"/>
      <c r="EC19" s="229"/>
      <c r="ED19" s="229"/>
      <c r="EE19" s="229"/>
      <c r="EF19" s="237"/>
      <c r="EG19" s="131">
        <f t="shared" si="0"/>
        <v>0</v>
      </c>
      <c r="EH19" s="131">
        <f t="shared" si="1"/>
        <v>0</v>
      </c>
      <c r="EI19" s="131">
        <f t="shared" si="2"/>
        <v>0</v>
      </c>
      <c r="EJ19" s="131">
        <f t="shared" si="3"/>
        <v>0</v>
      </c>
      <c r="EK19" s="247" t="s">
        <v>238</v>
      </c>
      <c r="EL19" s="131" t="str">
        <f t="shared" si="11"/>
        <v xml:space="preserve">機械換気設備(中央管理方式の空気調和設備を含む。）の外観       </v>
      </c>
      <c r="EM19" s="130">
        <f t="shared" si="12"/>
        <v>0</v>
      </c>
      <c r="EN19" s="129" t="str">
        <f t="shared" si="4"/>
        <v/>
      </c>
      <c r="EO19" s="121" t="str">
        <f>IF($EN19="要是正",MAX($EO11:EO$18)+1,"")</f>
        <v/>
      </c>
      <c r="EP19" s="121" t="str">
        <f>IF($EN19="要是正",MAX($EO11:EP$18)+1,"")</f>
        <v/>
      </c>
      <c r="EQ19" s="128" t="str">
        <f t="shared" si="13"/>
        <v/>
      </c>
      <c r="ER19" s="127" t="str">
        <f t="shared" si="14"/>
        <v/>
      </c>
      <c r="ES19" s="122" t="str">
        <f t="shared" si="15"/>
        <v/>
      </c>
      <c r="ET19" s="157" t="str">
        <f t="shared" si="5"/>
        <v/>
      </c>
      <c r="EU19" s="156">
        <f t="shared" si="16"/>
        <v>0</v>
      </c>
      <c r="EV19" s="125" t="str">
        <f t="shared" si="17"/>
        <v/>
      </c>
      <c r="EW19" s="123" t="str">
        <f t="shared" si="6"/>
        <v>0</v>
      </c>
      <c r="EX19" s="610" t="str">
        <f t="shared" si="18"/>
        <v/>
      </c>
      <c r="EY19" s="608" t="str">
        <f t="shared" si="19"/>
        <v>0</v>
      </c>
      <c r="EZ19" s="377" t="str">
        <f t="shared" si="20"/>
        <v>0</v>
      </c>
      <c r="FA19" s="607" t="str">
        <f t="shared" si="7"/>
        <v/>
      </c>
      <c r="FB19" s="609" t="str">
        <f t="shared" si="21"/>
        <v/>
      </c>
      <c r="FC19" s="123" t="str">
        <f t="shared" si="22"/>
        <v>0</v>
      </c>
      <c r="FD19" s="124" t="str">
        <f t="shared" si="23"/>
        <v/>
      </c>
      <c r="FE19" s="123" t="str">
        <f t="shared" si="24"/>
        <v>0</v>
      </c>
      <c r="FF19" s="377" t="str">
        <f t="shared" si="25"/>
        <v>0</v>
      </c>
      <c r="FG19" s="122" t="str">
        <f t="shared" si="26"/>
        <v/>
      </c>
      <c r="FH19" s="25" t="str">
        <f t="shared" si="27"/>
        <v/>
      </c>
      <c r="FI19"/>
      <c r="FJ19" s="599" t="str">
        <f t="shared" si="28"/>
        <v/>
      </c>
      <c r="FK19" s="598" t="str">
        <f t="shared" si="29"/>
        <v/>
      </c>
      <c r="FL19" s="600" t="str">
        <f t="shared" si="30"/>
        <v>0</v>
      </c>
      <c r="FM19"/>
      <c r="FN19"/>
      <c r="FO19"/>
      <c r="FQ19" s="171">
        <v>3</v>
      </c>
      <c r="FR19" s="130" t="str">
        <f>EG58</f>
        <v/>
      </c>
      <c r="FS19" s="130" t="str">
        <f>EH58</f>
        <v/>
      </c>
      <c r="FT19" s="130" t="str">
        <f>EI58</f>
        <v/>
      </c>
      <c r="FU19" s="162" t="str">
        <f>EJ58</f>
        <v/>
      </c>
      <c r="FV19" s="173" t="str">
        <f>EY70</f>
        <v>0</v>
      </c>
      <c r="FW19" s="170" t="s">
        <v>1796</v>
      </c>
      <c r="FX19" s="167" t="str">
        <f>FA$58</f>
        <v/>
      </c>
      <c r="FY19" s="175" t="s">
        <v>1798</v>
      </c>
      <c r="FZ19" s="169" t="s">
        <v>1799</v>
      </c>
      <c r="GA19" s="173" t="str">
        <f>FE70</f>
        <v>0</v>
      </c>
      <c r="GB19" s="167" t="s">
        <v>1796</v>
      </c>
      <c r="GC19" s="167" t="str">
        <f>FG$58</f>
        <v/>
      </c>
      <c r="GD19" s="175" t="s">
        <v>1798</v>
      </c>
      <c r="GE19" s="166" t="s">
        <v>1799</v>
      </c>
      <c r="GF19" s="229"/>
      <c r="GG19" s="249"/>
      <c r="GH19" s="389" t="str">
        <f t="shared" si="8"/>
        <v/>
      </c>
      <c r="GI19" s="389" t="str">
        <f t="shared" si="31"/>
        <v/>
      </c>
      <c r="GJ19" s="389" t="str">
        <f t="shared" si="32"/>
        <v/>
      </c>
      <c r="GK19" s="389">
        <f t="shared" si="33"/>
        <v>0</v>
      </c>
      <c r="GL19" s="240" t="str">
        <f t="shared" si="9"/>
        <v/>
      </c>
      <c r="GN19" s="407" t="str">
        <f t="shared" si="34"/>
        <v/>
      </c>
      <c r="GO19" s="408" t="str">
        <f t="shared" si="35"/>
        <v>0</v>
      </c>
      <c r="GP19" s="409" t="str">
        <f t="shared" si="36"/>
        <v/>
      </c>
      <c r="GQ19" s="408" t="str">
        <f t="shared" si="37"/>
        <v>0</v>
      </c>
      <c r="GR19" s="410" t="str">
        <f t="shared" si="38"/>
        <v/>
      </c>
      <c r="GT19" s="599" t="str">
        <f t="shared" si="39"/>
        <v/>
      </c>
      <c r="GU19" s="598" t="str">
        <f t="shared" si="40"/>
        <v/>
      </c>
      <c r="GV19" s="600" t="str">
        <f t="shared" si="41"/>
        <v>0</v>
      </c>
      <c r="GW19" s="413"/>
      <c r="GX19" s="411">
        <f t="shared" si="42"/>
        <v>0</v>
      </c>
      <c r="GY19" s="27"/>
      <c r="GZ19" s="27"/>
      <c r="HA19" s="413"/>
      <c r="HB19" s="10" t="str">
        <f t="shared" si="10"/>
        <v xml:space="preserve">機械換気設備(中央管理方式の空気調和設備を含む。）の外観       </v>
      </c>
    </row>
    <row r="20" spans="1:210" s="10" customFormat="1" ht="50.1" customHeight="1" x14ac:dyDescent="0.15">
      <c r="A20" s="515"/>
      <c r="B20" s="516"/>
      <c r="C20" s="517"/>
      <c r="D20" s="517"/>
      <c r="E20" s="517"/>
      <c r="F20" s="517"/>
      <c r="G20"/>
      <c r="H20" s="229"/>
      <c r="I20" s="260"/>
      <c r="J20" s="238"/>
      <c r="K20" s="242"/>
      <c r="L20" s="242"/>
      <c r="M20" s="2775" t="s">
        <v>6345</v>
      </c>
      <c r="N20" s="2775"/>
      <c r="O20" s="2775"/>
      <c r="P20" s="2869"/>
      <c r="Q20" s="2870"/>
      <c r="R20" s="2870"/>
      <c r="S20" s="2870"/>
      <c r="T20" s="2869"/>
      <c r="U20" s="2870"/>
      <c r="V20" s="2870"/>
      <c r="W20" s="2870"/>
      <c r="X20" s="2870"/>
      <c r="Y20" s="2870"/>
      <c r="Z20" s="2874"/>
      <c r="AA20" s="2776" t="s">
        <v>261</v>
      </c>
      <c r="AB20" s="2776"/>
      <c r="AC20" s="2776"/>
      <c r="AD20" s="2776"/>
      <c r="AE20" s="2776"/>
      <c r="AF20" s="2776"/>
      <c r="AG20" s="2776"/>
      <c r="AH20" s="2776"/>
      <c r="AI20" s="2776"/>
      <c r="AJ20" s="2776"/>
      <c r="AK20" s="2776"/>
      <c r="AL20" s="2776"/>
      <c r="AM20" s="2776"/>
      <c r="AN20" s="2776"/>
      <c r="AO20" s="2776"/>
      <c r="AP20" s="2776"/>
      <c r="AQ20" s="2776"/>
      <c r="AR20" s="2776"/>
      <c r="AS20" s="2776"/>
      <c r="AT20" s="2776"/>
      <c r="AU20" s="2776"/>
      <c r="AV20" s="2776"/>
      <c r="AW20" s="2776"/>
      <c r="AX20" s="2776"/>
      <c r="AY20" s="2777"/>
      <c r="AZ20" s="2778"/>
      <c r="BA20" s="2139"/>
      <c r="BB20" s="2139"/>
      <c r="BC20" s="2139"/>
      <c r="BD20" s="2139"/>
      <c r="BE20" s="2139"/>
      <c r="BF20" s="2139"/>
      <c r="BG20" s="2139"/>
      <c r="BH20" s="2139"/>
      <c r="BI20" s="2139"/>
      <c r="BJ20" s="2139"/>
      <c r="BK20" s="2779"/>
      <c r="BL20" s="2781"/>
      <c r="BM20" s="2781"/>
      <c r="BN20" s="2780"/>
      <c r="BO20" s="2780"/>
      <c r="BP20" s="2780"/>
      <c r="BQ20" s="2780"/>
      <c r="BR20" s="2780"/>
      <c r="BS20" s="2780"/>
      <c r="BT20" s="2780"/>
      <c r="BU20" s="2780"/>
      <c r="BV20" s="2780"/>
      <c r="BW20" s="2780"/>
      <c r="BX20" s="2780"/>
      <c r="BY20" s="2780"/>
      <c r="BZ20" s="2780"/>
      <c r="CA20" s="2780"/>
      <c r="CB20" s="2780"/>
      <c r="CC20" s="2780"/>
      <c r="CD20" s="2780"/>
      <c r="CE20" s="2780"/>
      <c r="CF20" s="2780"/>
      <c r="CG20" s="2780"/>
      <c r="CH20" s="2780"/>
      <c r="CI20" s="2780"/>
      <c r="CJ20" s="2780"/>
      <c r="CK20" s="2780"/>
      <c r="CL20" s="2780"/>
      <c r="CM20" s="2772"/>
      <c r="CN20" s="2773"/>
      <c r="CO20" s="2774"/>
      <c r="CP20" s="2772"/>
      <c r="CQ20" s="2773"/>
      <c r="CR20" s="2774"/>
      <c r="CS20" s="2824"/>
      <c r="CT20" s="2825"/>
      <c r="CU20" s="2826"/>
      <c r="CV20" s="2835"/>
      <c r="CW20" s="2836"/>
      <c r="CX20" s="2836"/>
      <c r="CY20" s="2836"/>
      <c r="CZ20" s="2836"/>
      <c r="DA20" s="2836"/>
      <c r="DB20" s="2836"/>
      <c r="DC20" s="2836"/>
      <c r="DD20" s="2836"/>
      <c r="DE20" s="2836"/>
      <c r="DF20" s="2836"/>
      <c r="DG20" s="2836"/>
      <c r="DH20" s="2836"/>
      <c r="DI20" s="2836"/>
      <c r="DJ20" s="2836"/>
      <c r="DK20" s="2836"/>
      <c r="DL20" s="2836"/>
      <c r="DM20" s="2836"/>
      <c r="DN20" s="2836"/>
      <c r="DO20" s="2837"/>
      <c r="DP20"/>
      <c r="DQ20"/>
      <c r="DR20"/>
      <c r="DS20"/>
      <c r="DT20"/>
      <c r="DU20"/>
      <c r="DV20"/>
      <c r="DW20"/>
      <c r="DZ20" s="229"/>
      <c r="EA20" s="229"/>
      <c r="EB20" s="229"/>
      <c r="EC20" s="229"/>
      <c r="ED20" s="229"/>
      <c r="EE20" s="229"/>
      <c r="EF20" s="237"/>
      <c r="EG20" s="131">
        <f t="shared" si="0"/>
        <v>0</v>
      </c>
      <c r="EH20" s="131">
        <f t="shared" si="1"/>
        <v>0</v>
      </c>
      <c r="EI20" s="131">
        <f t="shared" si="2"/>
        <v>0</v>
      </c>
      <c r="EJ20" s="131">
        <f t="shared" si="3"/>
        <v>0</v>
      </c>
      <c r="EK20" s="247" t="s">
        <v>234</v>
      </c>
      <c r="EL20" s="131" t="str">
        <f t="shared" si="11"/>
        <v xml:space="preserve">機械換気設備(中央管理方式の空気調和設備を含む。）の外観       </v>
      </c>
      <c r="EM20" s="130">
        <f t="shared" si="12"/>
        <v>0</v>
      </c>
      <c r="EN20" s="129" t="str">
        <f t="shared" si="4"/>
        <v/>
      </c>
      <c r="EO20" s="121" t="str">
        <f>IF($EN20="要是正",MAX($EO12:EO$19)+1,"")</f>
        <v/>
      </c>
      <c r="EP20" s="121" t="str">
        <f>IF($EN20="要是正",MAX($EO12:EP$19)+1,"")</f>
        <v/>
      </c>
      <c r="EQ20" s="128" t="str">
        <f t="shared" si="13"/>
        <v/>
      </c>
      <c r="ER20" s="127" t="str">
        <f t="shared" si="14"/>
        <v/>
      </c>
      <c r="ES20" s="122" t="str">
        <f t="shared" si="15"/>
        <v/>
      </c>
      <c r="ET20" s="157" t="str">
        <f t="shared" si="5"/>
        <v/>
      </c>
      <c r="EU20" s="156">
        <f t="shared" si="16"/>
        <v>0</v>
      </c>
      <c r="EV20" s="125" t="str">
        <f t="shared" si="17"/>
        <v/>
      </c>
      <c r="EW20" s="123" t="str">
        <f t="shared" si="6"/>
        <v>0</v>
      </c>
      <c r="EX20" s="610" t="str">
        <f t="shared" si="18"/>
        <v/>
      </c>
      <c r="EY20" s="608" t="str">
        <f t="shared" si="19"/>
        <v>0</v>
      </c>
      <c r="EZ20" s="377" t="str">
        <f t="shared" si="20"/>
        <v>0</v>
      </c>
      <c r="FA20" s="607" t="str">
        <f t="shared" si="7"/>
        <v/>
      </c>
      <c r="FB20" s="609" t="str">
        <f t="shared" si="21"/>
        <v/>
      </c>
      <c r="FC20" s="123" t="str">
        <f t="shared" si="22"/>
        <v>0</v>
      </c>
      <c r="FD20" s="124" t="str">
        <f t="shared" si="23"/>
        <v/>
      </c>
      <c r="FE20" s="123" t="str">
        <f t="shared" si="24"/>
        <v>0</v>
      </c>
      <c r="FF20" s="377" t="str">
        <f t="shared" si="25"/>
        <v>0</v>
      </c>
      <c r="FG20" s="122" t="str">
        <f t="shared" si="26"/>
        <v/>
      </c>
      <c r="FH20" s="25" t="str">
        <f t="shared" si="27"/>
        <v/>
      </c>
      <c r="FI20"/>
      <c r="FJ20" s="599" t="str">
        <f t="shared" si="28"/>
        <v/>
      </c>
      <c r="FK20" s="598" t="str">
        <f t="shared" si="29"/>
        <v/>
      </c>
      <c r="FL20" s="600" t="str">
        <f t="shared" si="30"/>
        <v>0</v>
      </c>
      <c r="FM20"/>
      <c r="FN20"/>
      <c r="FO20"/>
      <c r="FQ20" s="171">
        <v>4</v>
      </c>
      <c r="FR20" s="130" t="str">
        <f>EG71</f>
        <v/>
      </c>
      <c r="FS20" s="130" t="str">
        <f>EH71</f>
        <v/>
      </c>
      <c r="FT20" s="130" t="str">
        <f>EI71</f>
        <v/>
      </c>
      <c r="FU20" s="162" t="str">
        <f>EJ71</f>
        <v/>
      </c>
      <c r="FV20" s="173" t="str">
        <f>EY77</f>
        <v>0</v>
      </c>
      <c r="FW20" s="170" t="s">
        <v>1796</v>
      </c>
      <c r="FX20" s="167" t="str">
        <f>FA$71</f>
        <v/>
      </c>
      <c r="FY20" s="175" t="s">
        <v>1798</v>
      </c>
      <c r="FZ20" s="169" t="s">
        <v>1799</v>
      </c>
      <c r="GA20" s="173" t="str">
        <f>FE77</f>
        <v>0</v>
      </c>
      <c r="GB20" s="167" t="s">
        <v>1796</v>
      </c>
      <c r="GC20" s="167" t="str">
        <f>FG$71</f>
        <v/>
      </c>
      <c r="GD20" s="175" t="s">
        <v>1798</v>
      </c>
      <c r="GE20" s="166" t="s">
        <v>1799</v>
      </c>
      <c r="GF20" s="229"/>
      <c r="GG20" s="229"/>
      <c r="GH20" s="389" t="str">
        <f t="shared" si="8"/>
        <v/>
      </c>
      <c r="GI20" s="389" t="str">
        <f t="shared" si="31"/>
        <v/>
      </c>
      <c r="GJ20" s="389" t="str">
        <f t="shared" si="32"/>
        <v/>
      </c>
      <c r="GK20" s="389">
        <f t="shared" si="33"/>
        <v>0</v>
      </c>
      <c r="GL20" s="240" t="str">
        <f t="shared" si="9"/>
        <v/>
      </c>
      <c r="GN20" s="407" t="str">
        <f t="shared" si="34"/>
        <v/>
      </c>
      <c r="GO20" s="408" t="str">
        <f t="shared" si="35"/>
        <v>0</v>
      </c>
      <c r="GP20" s="409" t="str">
        <f t="shared" si="36"/>
        <v/>
      </c>
      <c r="GQ20" s="408" t="str">
        <f t="shared" si="37"/>
        <v>0</v>
      </c>
      <c r="GR20" s="410" t="str">
        <f t="shared" si="38"/>
        <v/>
      </c>
      <c r="GT20" s="599" t="str">
        <f t="shared" si="39"/>
        <v/>
      </c>
      <c r="GU20" s="598" t="str">
        <f t="shared" si="40"/>
        <v/>
      </c>
      <c r="GV20" s="600" t="str">
        <f t="shared" si="41"/>
        <v>0</v>
      </c>
      <c r="GW20" s="413"/>
      <c r="GX20" s="411">
        <f t="shared" si="42"/>
        <v>0</v>
      </c>
      <c r="GY20" s="27"/>
      <c r="GZ20" s="27"/>
      <c r="HA20" s="413"/>
      <c r="HB20" s="10" t="str">
        <f t="shared" si="10"/>
        <v xml:space="preserve">機械換気設備(中央管理方式の空気調和設備を含む。）の外観       </v>
      </c>
    </row>
    <row r="21" spans="1:210" s="10" customFormat="1" ht="50.1" customHeight="1" x14ac:dyDescent="0.15">
      <c r="A21" s="515"/>
      <c r="B21" s="516"/>
      <c r="C21" s="517"/>
      <c r="D21" s="517"/>
      <c r="E21" s="517"/>
      <c r="F21" s="517"/>
      <c r="G21"/>
      <c r="H21" s="229"/>
      <c r="I21" s="260"/>
      <c r="J21" s="238"/>
      <c r="K21" s="242"/>
      <c r="L21" s="242"/>
      <c r="M21" s="2775" t="s">
        <v>6346</v>
      </c>
      <c r="N21" s="2775"/>
      <c r="O21" s="2775"/>
      <c r="P21" s="2869"/>
      <c r="Q21" s="2870"/>
      <c r="R21" s="2870"/>
      <c r="S21" s="2870"/>
      <c r="T21" s="2869"/>
      <c r="U21" s="2870"/>
      <c r="V21" s="2870"/>
      <c r="W21" s="2870"/>
      <c r="X21" s="2870"/>
      <c r="Y21" s="2870"/>
      <c r="Z21" s="2874"/>
      <c r="AA21" s="2776" t="s">
        <v>260</v>
      </c>
      <c r="AB21" s="2776"/>
      <c r="AC21" s="2776"/>
      <c r="AD21" s="2776"/>
      <c r="AE21" s="2776"/>
      <c r="AF21" s="2776"/>
      <c r="AG21" s="2776"/>
      <c r="AH21" s="2776"/>
      <c r="AI21" s="2776"/>
      <c r="AJ21" s="2776"/>
      <c r="AK21" s="2776"/>
      <c r="AL21" s="2776"/>
      <c r="AM21" s="2776"/>
      <c r="AN21" s="2776"/>
      <c r="AO21" s="2776"/>
      <c r="AP21" s="2776"/>
      <c r="AQ21" s="2776"/>
      <c r="AR21" s="2776"/>
      <c r="AS21" s="2776"/>
      <c r="AT21" s="2776"/>
      <c r="AU21" s="2776"/>
      <c r="AV21" s="2776"/>
      <c r="AW21" s="2776"/>
      <c r="AX21" s="2776"/>
      <c r="AY21" s="2777"/>
      <c r="AZ21" s="2778"/>
      <c r="BA21" s="2139"/>
      <c r="BB21" s="2139"/>
      <c r="BC21" s="2139"/>
      <c r="BD21" s="2139"/>
      <c r="BE21" s="2139"/>
      <c r="BF21" s="2139"/>
      <c r="BG21" s="2139"/>
      <c r="BH21" s="2139"/>
      <c r="BI21" s="2139"/>
      <c r="BJ21" s="2139"/>
      <c r="BK21" s="2779"/>
      <c r="BL21" s="2781"/>
      <c r="BM21" s="2781"/>
      <c r="BN21" s="2780"/>
      <c r="BO21" s="2780"/>
      <c r="BP21" s="2780"/>
      <c r="BQ21" s="2780"/>
      <c r="BR21" s="2780"/>
      <c r="BS21" s="2780"/>
      <c r="BT21" s="2780"/>
      <c r="BU21" s="2780"/>
      <c r="BV21" s="2780"/>
      <c r="BW21" s="2780"/>
      <c r="BX21" s="2780"/>
      <c r="BY21" s="2780"/>
      <c r="BZ21" s="2780"/>
      <c r="CA21" s="2780"/>
      <c r="CB21" s="2780"/>
      <c r="CC21" s="2780"/>
      <c r="CD21" s="2780"/>
      <c r="CE21" s="2780"/>
      <c r="CF21" s="2780"/>
      <c r="CG21" s="2780"/>
      <c r="CH21" s="2780"/>
      <c r="CI21" s="2780"/>
      <c r="CJ21" s="2780"/>
      <c r="CK21" s="2780"/>
      <c r="CL21" s="2780"/>
      <c r="CM21" s="2772"/>
      <c r="CN21" s="2773"/>
      <c r="CO21" s="2774"/>
      <c r="CP21" s="2772"/>
      <c r="CQ21" s="2773"/>
      <c r="CR21" s="2774"/>
      <c r="CS21" s="2824"/>
      <c r="CT21" s="2825"/>
      <c r="CU21" s="2826"/>
      <c r="CV21" s="2835"/>
      <c r="CW21" s="2836"/>
      <c r="CX21" s="2836"/>
      <c r="CY21" s="2836"/>
      <c r="CZ21" s="2836"/>
      <c r="DA21" s="2836"/>
      <c r="DB21" s="2836"/>
      <c r="DC21" s="2836"/>
      <c r="DD21" s="2836"/>
      <c r="DE21" s="2836"/>
      <c r="DF21" s="2836"/>
      <c r="DG21" s="2836"/>
      <c r="DH21" s="2836"/>
      <c r="DI21" s="2836"/>
      <c r="DJ21" s="2836"/>
      <c r="DK21" s="2836"/>
      <c r="DL21" s="2836"/>
      <c r="DM21" s="2836"/>
      <c r="DN21" s="2836"/>
      <c r="DO21" s="2837"/>
      <c r="DP21"/>
      <c r="DQ21"/>
      <c r="DR21"/>
      <c r="DS21"/>
      <c r="DT21"/>
      <c r="DU21"/>
      <c r="DV21"/>
      <c r="DW21"/>
      <c r="DZ21" s="229"/>
      <c r="EA21" s="229"/>
      <c r="EB21" s="229"/>
      <c r="EC21" s="229"/>
      <c r="ED21" s="229"/>
      <c r="EE21" s="229"/>
      <c r="EF21" s="237"/>
      <c r="EG21" s="131">
        <f t="shared" si="0"/>
        <v>0</v>
      </c>
      <c r="EH21" s="131">
        <f t="shared" si="1"/>
        <v>0</v>
      </c>
      <c r="EI21" s="131">
        <f t="shared" si="2"/>
        <v>0</v>
      </c>
      <c r="EJ21" s="131">
        <f t="shared" si="3"/>
        <v>0</v>
      </c>
      <c r="EK21" s="247" t="s">
        <v>229</v>
      </c>
      <c r="EL21" s="131" t="str">
        <f t="shared" si="11"/>
        <v xml:space="preserve">機械換気設備(中央管理方式の空気調和設備を含む。）の外観       </v>
      </c>
      <c r="EM21" s="130">
        <f t="shared" si="12"/>
        <v>0</v>
      </c>
      <c r="EN21" s="129" t="str">
        <f t="shared" si="4"/>
        <v/>
      </c>
      <c r="EO21" s="121" t="str">
        <f>IF($EN21="要是正",MAX($EO$13:EO20)+1,"")</f>
        <v/>
      </c>
      <c r="EP21" s="121" t="str">
        <f>IF($EN21="要是正",MAX($EO$13:EP20)+1,"")</f>
        <v/>
      </c>
      <c r="EQ21" s="128" t="str">
        <f t="shared" si="13"/>
        <v/>
      </c>
      <c r="ER21" s="127" t="str">
        <f t="shared" si="14"/>
        <v/>
      </c>
      <c r="ES21" s="122" t="str">
        <f t="shared" si="15"/>
        <v/>
      </c>
      <c r="ET21" s="157" t="str">
        <f t="shared" si="5"/>
        <v/>
      </c>
      <c r="EU21" s="156">
        <f t="shared" si="16"/>
        <v>0</v>
      </c>
      <c r="EV21" s="125" t="str">
        <f t="shared" si="17"/>
        <v/>
      </c>
      <c r="EW21" s="123" t="str">
        <f t="shared" si="6"/>
        <v>0</v>
      </c>
      <c r="EX21" s="610" t="str">
        <f t="shared" si="18"/>
        <v/>
      </c>
      <c r="EY21" s="608" t="str">
        <f t="shared" si="19"/>
        <v>0</v>
      </c>
      <c r="EZ21" s="377" t="str">
        <f t="shared" si="20"/>
        <v>0</v>
      </c>
      <c r="FA21" s="607" t="str">
        <f t="shared" si="7"/>
        <v/>
      </c>
      <c r="FB21" s="609" t="str">
        <f t="shared" si="21"/>
        <v/>
      </c>
      <c r="FC21" s="123" t="str">
        <f t="shared" si="22"/>
        <v>0</v>
      </c>
      <c r="FD21" s="124" t="str">
        <f t="shared" si="23"/>
        <v/>
      </c>
      <c r="FE21" s="123" t="str">
        <f t="shared" si="24"/>
        <v>0</v>
      </c>
      <c r="FF21" s="377" t="str">
        <f t="shared" si="25"/>
        <v>0</v>
      </c>
      <c r="FG21" s="122" t="str">
        <f t="shared" si="26"/>
        <v/>
      </c>
      <c r="FH21" s="25" t="str">
        <f t="shared" si="27"/>
        <v/>
      </c>
      <c r="FI21"/>
      <c r="FJ21" s="599" t="str">
        <f t="shared" si="28"/>
        <v/>
      </c>
      <c r="FK21" s="598" t="str">
        <f t="shared" si="29"/>
        <v/>
      </c>
      <c r="FL21" s="600" t="str">
        <f t="shared" si="30"/>
        <v>0</v>
      </c>
      <c r="FM21"/>
      <c r="FN21"/>
      <c r="FO21"/>
      <c r="FQ21" s="171">
        <v>5</v>
      </c>
      <c r="FR21" s="130" t="str">
        <f>EG78</f>
        <v/>
      </c>
      <c r="FS21" s="130" t="str">
        <f>EH78</f>
        <v/>
      </c>
      <c r="FT21" s="130" t="str">
        <f>EI78</f>
        <v/>
      </c>
      <c r="FU21" s="162" t="str">
        <f>EJ78</f>
        <v/>
      </c>
      <c r="FV21" s="173" t="str">
        <f>EY101</f>
        <v>0</v>
      </c>
      <c r="FW21" s="170" t="s">
        <v>1796</v>
      </c>
      <c r="FX21" s="167" t="str">
        <f>FA$78</f>
        <v/>
      </c>
      <c r="FY21" s="175" t="s">
        <v>1798</v>
      </c>
      <c r="FZ21" s="169" t="s">
        <v>1799</v>
      </c>
      <c r="GA21" s="173" t="str">
        <f>FE101</f>
        <v>0</v>
      </c>
      <c r="GB21" s="167" t="s">
        <v>1796</v>
      </c>
      <c r="GC21" s="167" t="str">
        <f>FG$78</f>
        <v/>
      </c>
      <c r="GD21" s="175" t="s">
        <v>1798</v>
      </c>
      <c r="GE21" s="166" t="s">
        <v>1799</v>
      </c>
      <c r="GF21" s="229"/>
      <c r="GG21" s="229"/>
      <c r="GH21" s="389" t="str">
        <f t="shared" si="8"/>
        <v/>
      </c>
      <c r="GI21" s="389" t="str">
        <f t="shared" si="31"/>
        <v/>
      </c>
      <c r="GJ21" s="389" t="str">
        <f t="shared" si="32"/>
        <v/>
      </c>
      <c r="GK21" s="389">
        <f t="shared" si="33"/>
        <v>0</v>
      </c>
      <c r="GL21" s="240" t="str">
        <f t="shared" si="9"/>
        <v/>
      </c>
      <c r="GN21" s="407" t="str">
        <f t="shared" si="34"/>
        <v/>
      </c>
      <c r="GO21" s="408" t="str">
        <f t="shared" si="35"/>
        <v>0</v>
      </c>
      <c r="GP21" s="409" t="str">
        <f t="shared" si="36"/>
        <v/>
      </c>
      <c r="GQ21" s="408" t="str">
        <f t="shared" si="37"/>
        <v>0</v>
      </c>
      <c r="GR21" s="410" t="str">
        <f t="shared" si="38"/>
        <v/>
      </c>
      <c r="GT21" s="599" t="str">
        <f t="shared" si="39"/>
        <v/>
      </c>
      <c r="GU21" s="598" t="str">
        <f t="shared" si="40"/>
        <v/>
      </c>
      <c r="GV21" s="600" t="str">
        <f t="shared" si="41"/>
        <v>0</v>
      </c>
      <c r="GW21" s="413"/>
      <c r="GX21" s="411">
        <f t="shared" si="42"/>
        <v>0</v>
      </c>
      <c r="GY21" s="27"/>
      <c r="GZ21" s="27"/>
      <c r="HA21" s="413"/>
      <c r="HB21" s="10" t="str">
        <f t="shared" si="10"/>
        <v xml:space="preserve">機械換気設備(中央管理方式の空気調和設備を含む。）の外観       </v>
      </c>
    </row>
    <row r="22" spans="1:210" s="10" customFormat="1" ht="50.1" customHeight="1" x14ac:dyDescent="0.15">
      <c r="A22" s="515"/>
      <c r="B22" s="516"/>
      <c r="C22" s="517"/>
      <c r="D22" s="517"/>
      <c r="E22" s="517"/>
      <c r="F22" s="517"/>
      <c r="G22"/>
      <c r="H22" s="229"/>
      <c r="I22" s="260"/>
      <c r="J22" s="238"/>
      <c r="K22" s="242"/>
      <c r="L22" s="242"/>
      <c r="M22" s="2775" t="s">
        <v>6347</v>
      </c>
      <c r="N22" s="2775"/>
      <c r="O22" s="2775"/>
      <c r="P22" s="2869"/>
      <c r="Q22" s="2870"/>
      <c r="R22" s="2870"/>
      <c r="S22" s="2870"/>
      <c r="T22" s="2869"/>
      <c r="U22" s="2870"/>
      <c r="V22" s="2870"/>
      <c r="W22" s="2870"/>
      <c r="X22" s="2870"/>
      <c r="Y22" s="2870"/>
      <c r="Z22" s="2874"/>
      <c r="AA22" s="2776" t="s">
        <v>259</v>
      </c>
      <c r="AB22" s="2776"/>
      <c r="AC22" s="2776"/>
      <c r="AD22" s="2776"/>
      <c r="AE22" s="2776"/>
      <c r="AF22" s="2776"/>
      <c r="AG22" s="2776"/>
      <c r="AH22" s="2776"/>
      <c r="AI22" s="2776"/>
      <c r="AJ22" s="2776"/>
      <c r="AK22" s="2776"/>
      <c r="AL22" s="2776"/>
      <c r="AM22" s="2776"/>
      <c r="AN22" s="2776"/>
      <c r="AO22" s="2776"/>
      <c r="AP22" s="2776"/>
      <c r="AQ22" s="2776"/>
      <c r="AR22" s="2776"/>
      <c r="AS22" s="2776"/>
      <c r="AT22" s="2776"/>
      <c r="AU22" s="2776"/>
      <c r="AV22" s="2776"/>
      <c r="AW22" s="2776"/>
      <c r="AX22" s="2776"/>
      <c r="AY22" s="2777"/>
      <c r="AZ22" s="2778"/>
      <c r="BA22" s="2139"/>
      <c r="BB22" s="2139"/>
      <c r="BC22" s="2139"/>
      <c r="BD22" s="2139"/>
      <c r="BE22" s="2139"/>
      <c r="BF22" s="2139"/>
      <c r="BG22" s="2139"/>
      <c r="BH22" s="2139"/>
      <c r="BI22" s="2139"/>
      <c r="BJ22" s="2139"/>
      <c r="BK22" s="2779"/>
      <c r="BL22" s="2781"/>
      <c r="BM22" s="2781"/>
      <c r="BN22" s="2780"/>
      <c r="BO22" s="2780"/>
      <c r="BP22" s="2780"/>
      <c r="BQ22" s="2780"/>
      <c r="BR22" s="2780"/>
      <c r="BS22" s="2780"/>
      <c r="BT22" s="2780"/>
      <c r="BU22" s="2780"/>
      <c r="BV22" s="2780"/>
      <c r="BW22" s="2780"/>
      <c r="BX22" s="2780"/>
      <c r="BY22" s="2780"/>
      <c r="BZ22" s="2780"/>
      <c r="CA22" s="2780"/>
      <c r="CB22" s="2780"/>
      <c r="CC22" s="2780"/>
      <c r="CD22" s="2780"/>
      <c r="CE22" s="2780"/>
      <c r="CF22" s="2780"/>
      <c r="CG22" s="2780"/>
      <c r="CH22" s="2780"/>
      <c r="CI22" s="2780"/>
      <c r="CJ22" s="2780"/>
      <c r="CK22" s="2780"/>
      <c r="CL22" s="2780"/>
      <c r="CM22" s="2772"/>
      <c r="CN22" s="2773"/>
      <c r="CO22" s="2774"/>
      <c r="CP22" s="2772"/>
      <c r="CQ22" s="2773"/>
      <c r="CR22" s="2774"/>
      <c r="CS22" s="2824"/>
      <c r="CT22" s="2825"/>
      <c r="CU22" s="2826"/>
      <c r="CV22" s="2835"/>
      <c r="CW22" s="2836"/>
      <c r="CX22" s="2836"/>
      <c r="CY22" s="2836"/>
      <c r="CZ22" s="2836"/>
      <c r="DA22" s="2836"/>
      <c r="DB22" s="2836"/>
      <c r="DC22" s="2836"/>
      <c r="DD22" s="2836"/>
      <c r="DE22" s="2836"/>
      <c r="DF22" s="2836"/>
      <c r="DG22" s="2836"/>
      <c r="DH22" s="2836"/>
      <c r="DI22" s="2836"/>
      <c r="DJ22" s="2836"/>
      <c r="DK22" s="2836"/>
      <c r="DL22" s="2836"/>
      <c r="DM22" s="2836"/>
      <c r="DN22" s="2836"/>
      <c r="DO22" s="2837"/>
      <c r="DP22"/>
      <c r="DQ22"/>
      <c r="DR22"/>
      <c r="DS22"/>
      <c r="DT22"/>
      <c r="DU22"/>
      <c r="DV22"/>
      <c r="DW22"/>
      <c r="DZ22" s="229"/>
      <c r="EA22" s="229"/>
      <c r="EB22" s="229"/>
      <c r="EC22" s="229"/>
      <c r="ED22" s="229"/>
      <c r="EE22" s="229"/>
      <c r="EF22" s="237"/>
      <c r="EG22" s="131">
        <f t="shared" si="0"/>
        <v>0</v>
      </c>
      <c r="EH22" s="131">
        <f t="shared" si="1"/>
        <v>0</v>
      </c>
      <c r="EI22" s="131">
        <f t="shared" si="2"/>
        <v>0</v>
      </c>
      <c r="EJ22" s="131">
        <f t="shared" si="3"/>
        <v>0</v>
      </c>
      <c r="EK22" s="247" t="s">
        <v>478</v>
      </c>
      <c r="EL22" s="131" t="str">
        <f t="shared" si="11"/>
        <v xml:space="preserve">機械換気設備(中央管理方式の空気調和設備を含む。）の外観       </v>
      </c>
      <c r="EM22" s="130">
        <f t="shared" si="12"/>
        <v>0</v>
      </c>
      <c r="EN22" s="129" t="str">
        <f t="shared" si="4"/>
        <v/>
      </c>
      <c r="EO22" s="121" t="str">
        <f>IF($EN22="要是正",MAX($EO14:EO$21)+1,"")</f>
        <v/>
      </c>
      <c r="EP22" s="121" t="str">
        <f>IF($EN22="要是正",MAX($EO14:EP$21)+1,"")</f>
        <v/>
      </c>
      <c r="EQ22" s="128" t="str">
        <f t="shared" si="13"/>
        <v/>
      </c>
      <c r="ER22" s="127" t="str">
        <f t="shared" si="14"/>
        <v/>
      </c>
      <c r="ES22" s="122" t="str">
        <f t="shared" si="15"/>
        <v/>
      </c>
      <c r="ET22" s="157" t="str">
        <f t="shared" si="5"/>
        <v/>
      </c>
      <c r="EU22" s="156">
        <f t="shared" si="16"/>
        <v>0</v>
      </c>
      <c r="EV22" s="125" t="str">
        <f t="shared" si="17"/>
        <v/>
      </c>
      <c r="EW22" s="123" t="str">
        <f t="shared" si="6"/>
        <v>0</v>
      </c>
      <c r="EX22" s="610" t="str">
        <f t="shared" si="18"/>
        <v/>
      </c>
      <c r="EY22" s="608" t="str">
        <f t="shared" si="19"/>
        <v>0</v>
      </c>
      <c r="EZ22" s="377" t="str">
        <f t="shared" si="20"/>
        <v>0</v>
      </c>
      <c r="FA22" s="607" t="str">
        <f t="shared" si="7"/>
        <v/>
      </c>
      <c r="FB22" s="609" t="str">
        <f t="shared" si="21"/>
        <v/>
      </c>
      <c r="FC22" s="123" t="str">
        <f t="shared" si="22"/>
        <v>0</v>
      </c>
      <c r="FD22" s="124" t="str">
        <f t="shared" si="23"/>
        <v/>
      </c>
      <c r="FE22" s="123" t="str">
        <f t="shared" si="24"/>
        <v>0</v>
      </c>
      <c r="FF22" s="377" t="str">
        <f t="shared" si="25"/>
        <v>0</v>
      </c>
      <c r="FG22" s="122" t="str">
        <f t="shared" si="26"/>
        <v/>
      </c>
      <c r="FH22" s="25" t="str">
        <f>IF(EN22="要是正",IF(BN22="","",EQ22&amp;" "&amp;HB22&amp;" "&amp;BN22&amp;"、"),"")</f>
        <v/>
      </c>
      <c r="FI22"/>
      <c r="FJ22" s="599" t="str">
        <f t="shared" si="28"/>
        <v/>
      </c>
      <c r="FK22" s="598" t="str">
        <f t="shared" si="29"/>
        <v/>
      </c>
      <c r="FL22" s="600" t="str">
        <f t="shared" si="30"/>
        <v>0</v>
      </c>
      <c r="FM22"/>
      <c r="FN22"/>
      <c r="FO22"/>
      <c r="FQ22" s="604"/>
      <c r="FR22" s="605" t="str">
        <f>IF(AND(FS22&lt;&gt;"レ",FT22&lt;&gt;"レ",FU22&lt;&gt;"レ",COUNTIF(FR17:FR21,"レ")&gt;0),"レ","")</f>
        <v/>
      </c>
      <c r="FS22" s="605" t="str">
        <f>IF(AND(FT22&lt;&gt;"レ",FU22&lt;&gt;"レ",COUNTIF(FS17:FS21,"レ")&gt;0),"レ","")</f>
        <v/>
      </c>
      <c r="FT22" s="605" t="str">
        <f>IF(COUNTIF(FT17:FT21,"レ")&gt;0,"レ","")</f>
        <v/>
      </c>
      <c r="FU22" s="605" t="str">
        <f>IF(AND(FT22&lt;&gt;"レ",COUNTIF(FU17:FU21,"レ")&gt;0),"レ","")</f>
        <v/>
      </c>
      <c r="FV22" s="606" t="str">
        <f t="array" ref="FV22">INDEX(FV17:FV21,MATCH(MIN(ABS(FV17:FV21-$EK$4)),ABS(FV17:FV21-$EK$4),0))</f>
        <v>0</v>
      </c>
      <c r="FW22" s="170" t="s">
        <v>1796</v>
      </c>
      <c r="FX22" s="843">
        <f>COUNTIF(FX17:FX21,"レ")</f>
        <v>0</v>
      </c>
      <c r="FY22" s="175" t="s">
        <v>1798</v>
      </c>
      <c r="FZ22" s="169" t="s">
        <v>1799</v>
      </c>
      <c r="GA22" s="606" t="str">
        <f t="array" ref="GA22">INDEX(GA17:GA21,MATCH(MIN(ABS(GA17:GA21-$EK$4)),ABS(GA17:GA21-$EK$4),0))</f>
        <v>0</v>
      </c>
      <c r="GB22" s="167" t="s">
        <v>1796</v>
      </c>
      <c r="GC22" s="843">
        <f>COUNTIF(GC17:GC21,"レ")</f>
        <v>0</v>
      </c>
      <c r="GD22" s="175" t="s">
        <v>1798</v>
      </c>
      <c r="GE22" s="166" t="s">
        <v>1799</v>
      </c>
      <c r="GF22" s="229"/>
      <c r="GG22" s="249"/>
      <c r="GH22" s="389" t="str">
        <f t="shared" si="8"/>
        <v/>
      </c>
      <c r="GI22" s="389" t="str">
        <f t="shared" si="31"/>
        <v/>
      </c>
      <c r="GJ22" s="389" t="str">
        <f t="shared" si="32"/>
        <v/>
      </c>
      <c r="GK22" s="389">
        <f t="shared" si="33"/>
        <v>0</v>
      </c>
      <c r="GL22" s="240" t="str">
        <f t="shared" si="9"/>
        <v/>
      </c>
      <c r="GN22" s="407" t="str">
        <f t="shared" si="34"/>
        <v/>
      </c>
      <c r="GO22" s="408" t="str">
        <f t="shared" si="35"/>
        <v>0</v>
      </c>
      <c r="GP22" s="409" t="str">
        <f t="shared" si="36"/>
        <v/>
      </c>
      <c r="GQ22" s="408" t="str">
        <f t="shared" si="37"/>
        <v>0</v>
      </c>
      <c r="GR22" s="410" t="str">
        <f t="shared" si="38"/>
        <v/>
      </c>
      <c r="GT22" s="599" t="str">
        <f t="shared" si="39"/>
        <v/>
      </c>
      <c r="GU22" s="598" t="str">
        <f t="shared" si="40"/>
        <v/>
      </c>
      <c r="GV22" s="600" t="str">
        <f t="shared" si="41"/>
        <v>0</v>
      </c>
      <c r="GW22" s="413"/>
      <c r="GX22" s="411">
        <f t="shared" si="42"/>
        <v>0</v>
      </c>
      <c r="GY22" s="27"/>
      <c r="GZ22" s="27"/>
      <c r="HA22" s="413"/>
      <c r="HB22" s="10" t="str">
        <f t="shared" si="10"/>
        <v xml:space="preserve">機械換気設備(中央管理方式の空気調和設備を含む。）の外観       </v>
      </c>
    </row>
    <row r="23" spans="1:210" s="10" customFormat="1" ht="50.1" customHeight="1" x14ac:dyDescent="0.15">
      <c r="A23" s="515"/>
      <c r="B23" s="516"/>
      <c r="C23" s="517"/>
      <c r="D23" s="517"/>
      <c r="E23" s="517"/>
      <c r="F23" s="517"/>
      <c r="G23"/>
      <c r="H23" s="229"/>
      <c r="I23" s="260"/>
      <c r="J23" s="238"/>
      <c r="K23" s="242"/>
      <c r="L23" s="242"/>
      <c r="M23" s="2782" t="s">
        <v>1076</v>
      </c>
      <c r="N23" s="2782"/>
      <c r="O23" s="2782"/>
      <c r="P23" s="2869"/>
      <c r="Q23" s="2870"/>
      <c r="R23" s="2870"/>
      <c r="S23" s="2870"/>
      <c r="T23" s="2869"/>
      <c r="U23" s="2870"/>
      <c r="V23" s="2870"/>
      <c r="W23" s="2870"/>
      <c r="X23" s="2870"/>
      <c r="Y23" s="2870"/>
      <c r="Z23" s="2874"/>
      <c r="AA23" s="2776" t="s">
        <v>181</v>
      </c>
      <c r="AB23" s="2776"/>
      <c r="AC23" s="2776"/>
      <c r="AD23" s="2776"/>
      <c r="AE23" s="2776"/>
      <c r="AF23" s="2776"/>
      <c r="AG23" s="2776"/>
      <c r="AH23" s="2776"/>
      <c r="AI23" s="2776"/>
      <c r="AJ23" s="2776"/>
      <c r="AK23" s="2776"/>
      <c r="AL23" s="2776"/>
      <c r="AM23" s="2776"/>
      <c r="AN23" s="2776"/>
      <c r="AO23" s="2776"/>
      <c r="AP23" s="2776"/>
      <c r="AQ23" s="2776"/>
      <c r="AR23" s="2776"/>
      <c r="AS23" s="2776"/>
      <c r="AT23" s="2776"/>
      <c r="AU23" s="2776"/>
      <c r="AV23" s="2776"/>
      <c r="AW23" s="2776"/>
      <c r="AX23" s="2776"/>
      <c r="AY23" s="2777"/>
      <c r="AZ23" s="2778"/>
      <c r="BA23" s="2139"/>
      <c r="BB23" s="2139"/>
      <c r="BC23" s="2139"/>
      <c r="BD23" s="2139"/>
      <c r="BE23" s="2139"/>
      <c r="BF23" s="2139"/>
      <c r="BG23" s="2139"/>
      <c r="BH23" s="2139"/>
      <c r="BI23" s="2139"/>
      <c r="BJ23" s="2139"/>
      <c r="BK23" s="2779"/>
      <c r="BL23" s="2781"/>
      <c r="BM23" s="2781"/>
      <c r="BN23" s="2780"/>
      <c r="BO23" s="2780"/>
      <c r="BP23" s="2780"/>
      <c r="BQ23" s="2780"/>
      <c r="BR23" s="2780"/>
      <c r="BS23" s="2780"/>
      <c r="BT23" s="2780"/>
      <c r="BU23" s="2780"/>
      <c r="BV23" s="2780"/>
      <c r="BW23" s="2780"/>
      <c r="BX23" s="2780"/>
      <c r="BY23" s="2780"/>
      <c r="BZ23" s="2780"/>
      <c r="CA23" s="2780"/>
      <c r="CB23" s="2780"/>
      <c r="CC23" s="2780"/>
      <c r="CD23" s="2780"/>
      <c r="CE23" s="2780"/>
      <c r="CF23" s="2780"/>
      <c r="CG23" s="2780"/>
      <c r="CH23" s="2780"/>
      <c r="CI23" s="2780"/>
      <c r="CJ23" s="2780"/>
      <c r="CK23" s="2780"/>
      <c r="CL23" s="2780"/>
      <c r="CM23" s="2772"/>
      <c r="CN23" s="2773"/>
      <c r="CO23" s="2774"/>
      <c r="CP23" s="2772"/>
      <c r="CQ23" s="2773"/>
      <c r="CR23" s="2774"/>
      <c r="CS23" s="2824"/>
      <c r="CT23" s="2825"/>
      <c r="CU23" s="2826"/>
      <c r="CV23" s="2876"/>
      <c r="CW23" s="2877"/>
      <c r="CX23" s="2877"/>
      <c r="CY23" s="2877"/>
      <c r="CZ23" s="2877"/>
      <c r="DA23" s="2877"/>
      <c r="DB23" s="2877"/>
      <c r="DC23" s="2877"/>
      <c r="DD23" s="2877"/>
      <c r="DE23" s="2877"/>
      <c r="DF23" s="2877"/>
      <c r="DG23" s="2877"/>
      <c r="DH23" s="2877"/>
      <c r="DI23" s="2877"/>
      <c r="DJ23" s="2877"/>
      <c r="DK23" s="2877"/>
      <c r="DL23" s="2877"/>
      <c r="DM23" s="2877"/>
      <c r="DN23" s="2877"/>
      <c r="DO23" s="2878"/>
      <c r="DP23"/>
      <c r="DQ23"/>
      <c r="DR23"/>
      <c r="DS23"/>
      <c r="DT23"/>
      <c r="DU23"/>
      <c r="DV23"/>
      <c r="DW23"/>
      <c r="DZ23" s="229"/>
      <c r="EA23" s="229"/>
      <c r="EB23" s="229"/>
      <c r="EC23" s="229"/>
      <c r="ED23" s="229"/>
      <c r="EE23" s="229"/>
      <c r="EF23" s="237"/>
      <c r="EG23" s="131">
        <f t="shared" si="0"/>
        <v>0</v>
      </c>
      <c r="EH23" s="131">
        <f t="shared" si="1"/>
        <v>0</v>
      </c>
      <c r="EI23" s="131">
        <f t="shared" si="2"/>
        <v>0</v>
      </c>
      <c r="EJ23" s="131">
        <f t="shared" si="3"/>
        <v>0</v>
      </c>
      <c r="EK23" s="247" t="s">
        <v>477</v>
      </c>
      <c r="EL23" s="131" t="str">
        <f t="shared" si="11"/>
        <v xml:space="preserve">機械換気設備(中央管理方式の空気調和設備を含む。）の外観       </v>
      </c>
      <c r="EM23" s="130">
        <f t="shared" si="12"/>
        <v>0</v>
      </c>
      <c r="EN23" s="129" t="str">
        <f t="shared" si="4"/>
        <v/>
      </c>
      <c r="EO23" s="121" t="str">
        <f>IF($EN23="要是正",MAX(EO$16:$EP22)+1,"")</f>
        <v/>
      </c>
      <c r="EP23" s="121" t="str">
        <f>IF($EN23="要是正",MAX(EP$15:$EP22)+1,"")</f>
        <v/>
      </c>
      <c r="EQ23" s="128" t="str">
        <f t="shared" si="13"/>
        <v/>
      </c>
      <c r="ER23" s="127" t="str">
        <f t="shared" si="14"/>
        <v/>
      </c>
      <c r="ES23" s="122" t="str">
        <f t="shared" si="15"/>
        <v/>
      </c>
      <c r="ET23" s="157" t="str">
        <f t="shared" si="5"/>
        <v/>
      </c>
      <c r="EU23" s="156">
        <f t="shared" si="16"/>
        <v>0</v>
      </c>
      <c r="EV23" s="125" t="str">
        <f t="shared" si="17"/>
        <v/>
      </c>
      <c r="EW23" s="123" t="str">
        <f t="shared" si="6"/>
        <v>0</v>
      </c>
      <c r="EX23" s="610" t="str">
        <f t="shared" si="18"/>
        <v/>
      </c>
      <c r="EY23" s="608" t="str">
        <f t="shared" si="19"/>
        <v>0</v>
      </c>
      <c r="EZ23" s="377" t="str">
        <f t="shared" si="20"/>
        <v>0</v>
      </c>
      <c r="FA23" s="607" t="str">
        <f t="shared" si="7"/>
        <v/>
      </c>
      <c r="FB23" s="609" t="str">
        <f t="shared" si="21"/>
        <v/>
      </c>
      <c r="FC23" s="123" t="str">
        <f t="shared" si="22"/>
        <v>0</v>
      </c>
      <c r="FD23" s="124" t="str">
        <f t="shared" si="23"/>
        <v/>
      </c>
      <c r="FE23" s="123" t="str">
        <f t="shared" si="24"/>
        <v>0</v>
      </c>
      <c r="FF23" s="377" t="str">
        <f t="shared" si="25"/>
        <v>0</v>
      </c>
      <c r="FG23" s="122" t="str">
        <f t="shared" si="26"/>
        <v/>
      </c>
      <c r="FH23" s="25" t="str">
        <f t="shared" si="27"/>
        <v/>
      </c>
      <c r="FI23"/>
      <c r="FJ23" s="599" t="str">
        <f t="shared" si="28"/>
        <v/>
      </c>
      <c r="FK23" s="598" t="str">
        <f t="shared" si="29"/>
        <v/>
      </c>
      <c r="FL23" s="600" t="str">
        <f t="shared" si="30"/>
        <v>0</v>
      </c>
      <c r="FM23"/>
      <c r="FN23"/>
      <c r="FO23"/>
      <c r="FQ23"/>
      <c r="FR23"/>
      <c r="FS23"/>
      <c r="FT23"/>
      <c r="FU23"/>
      <c r="FV23"/>
      <c r="FW23"/>
      <c r="FX23"/>
      <c r="FY23"/>
      <c r="FZ23"/>
      <c r="GA23"/>
      <c r="GB23"/>
      <c r="GC23"/>
      <c r="GD23"/>
      <c r="GE23"/>
      <c r="GF23" s="229"/>
      <c r="GG23" s="249"/>
      <c r="GH23" s="389" t="str">
        <f t="shared" si="8"/>
        <v/>
      </c>
      <c r="GI23" s="389" t="str">
        <f t="shared" si="31"/>
        <v/>
      </c>
      <c r="GJ23" s="389" t="str">
        <f t="shared" si="32"/>
        <v/>
      </c>
      <c r="GK23" s="389">
        <f t="shared" si="33"/>
        <v>0</v>
      </c>
      <c r="GL23" s="240" t="str">
        <f t="shared" si="9"/>
        <v/>
      </c>
      <c r="GN23" s="407" t="str">
        <f t="shared" si="34"/>
        <v/>
      </c>
      <c r="GO23" s="408" t="str">
        <f t="shared" si="35"/>
        <v>0</v>
      </c>
      <c r="GP23" s="409" t="str">
        <f t="shared" si="36"/>
        <v/>
      </c>
      <c r="GQ23" s="408" t="str">
        <f t="shared" si="37"/>
        <v>0</v>
      </c>
      <c r="GR23" s="410" t="str">
        <f t="shared" si="38"/>
        <v/>
      </c>
      <c r="GT23" s="599" t="str">
        <f t="shared" si="39"/>
        <v/>
      </c>
      <c r="GU23" s="598" t="str">
        <f t="shared" si="40"/>
        <v/>
      </c>
      <c r="GV23" s="600" t="str">
        <f t="shared" si="41"/>
        <v>0</v>
      </c>
      <c r="GW23" s="413"/>
      <c r="GX23" s="411">
        <f t="shared" si="42"/>
        <v>0</v>
      </c>
      <c r="GY23" s="27"/>
      <c r="GZ23" s="27"/>
      <c r="HA23" s="413"/>
      <c r="HB23" s="10" t="str">
        <f t="shared" si="10"/>
        <v xml:space="preserve">機械換気設備(中央管理方式の空気調和設備を含む。）の外観       </v>
      </c>
    </row>
    <row r="24" spans="1:210" s="10" customFormat="1" ht="50.1" customHeight="1" x14ac:dyDescent="0.15">
      <c r="A24" s="515"/>
      <c r="B24" s="516"/>
      <c r="C24" s="517"/>
      <c r="D24" s="517"/>
      <c r="E24" s="517"/>
      <c r="F24" s="517"/>
      <c r="G24" s="361"/>
      <c r="H24" s="1965"/>
      <c r="I24" s="260"/>
      <c r="J24" s="238"/>
      <c r="K24" s="242"/>
      <c r="L24" s="242"/>
      <c r="M24" s="2775" t="s">
        <v>1050</v>
      </c>
      <c r="N24" s="2775"/>
      <c r="O24" s="2775"/>
      <c r="P24" s="2869"/>
      <c r="Q24" s="2870"/>
      <c r="R24" s="2870"/>
      <c r="S24" s="2870"/>
      <c r="T24" s="2869"/>
      <c r="U24" s="2870"/>
      <c r="V24" s="2870"/>
      <c r="W24" s="2870"/>
      <c r="X24" s="2870"/>
      <c r="Y24" s="2870"/>
      <c r="Z24" s="2874"/>
      <c r="AA24" s="2776" t="s">
        <v>6403</v>
      </c>
      <c r="AB24" s="2776"/>
      <c r="AC24" s="2776"/>
      <c r="AD24" s="2776"/>
      <c r="AE24" s="2776"/>
      <c r="AF24" s="2776"/>
      <c r="AG24" s="2776"/>
      <c r="AH24" s="2776"/>
      <c r="AI24" s="2776"/>
      <c r="AJ24" s="2776"/>
      <c r="AK24" s="2776"/>
      <c r="AL24" s="2776"/>
      <c r="AM24" s="2776"/>
      <c r="AN24" s="2776"/>
      <c r="AO24" s="2776"/>
      <c r="AP24" s="2776"/>
      <c r="AQ24" s="2776"/>
      <c r="AR24" s="2776"/>
      <c r="AS24" s="2776"/>
      <c r="AT24" s="2776"/>
      <c r="AU24" s="2776"/>
      <c r="AV24" s="2776"/>
      <c r="AW24" s="2776"/>
      <c r="AX24" s="2776"/>
      <c r="AY24" s="2777"/>
      <c r="AZ24" s="2778"/>
      <c r="BA24" s="2139"/>
      <c r="BB24" s="2139"/>
      <c r="BC24" s="2139"/>
      <c r="BD24" s="2139"/>
      <c r="BE24" s="2139"/>
      <c r="BF24" s="2139"/>
      <c r="BG24" s="2139"/>
      <c r="BH24" s="2139"/>
      <c r="BI24" s="2139"/>
      <c r="BJ24" s="2139"/>
      <c r="BK24" s="2779"/>
      <c r="BL24" s="2781"/>
      <c r="BM24" s="2781"/>
      <c r="BN24" s="2780"/>
      <c r="BO24" s="2780"/>
      <c r="BP24" s="2780"/>
      <c r="BQ24" s="2780"/>
      <c r="BR24" s="2780"/>
      <c r="BS24" s="2780"/>
      <c r="BT24" s="2780"/>
      <c r="BU24" s="2780"/>
      <c r="BV24" s="2780"/>
      <c r="BW24" s="2780"/>
      <c r="BX24" s="2780"/>
      <c r="BY24" s="2780"/>
      <c r="BZ24" s="2780"/>
      <c r="CA24" s="2780"/>
      <c r="CB24" s="2780"/>
      <c r="CC24" s="2780"/>
      <c r="CD24" s="2780"/>
      <c r="CE24" s="2780"/>
      <c r="CF24" s="2780"/>
      <c r="CG24" s="2780"/>
      <c r="CH24" s="2780"/>
      <c r="CI24" s="2780"/>
      <c r="CJ24" s="2780"/>
      <c r="CK24" s="2780"/>
      <c r="CL24" s="2780"/>
      <c r="CM24" s="2772"/>
      <c r="CN24" s="2773"/>
      <c r="CO24" s="2774"/>
      <c r="CP24" s="2772"/>
      <c r="CQ24" s="2773"/>
      <c r="CR24" s="2774"/>
      <c r="CS24" s="2824"/>
      <c r="CT24" s="2825"/>
      <c r="CU24" s="2826"/>
      <c r="CV24" s="2876"/>
      <c r="CW24" s="2877"/>
      <c r="CX24" s="2877"/>
      <c r="CY24" s="2877"/>
      <c r="CZ24" s="2877"/>
      <c r="DA24" s="2877"/>
      <c r="DB24" s="2877"/>
      <c r="DC24" s="2877"/>
      <c r="DD24" s="2877"/>
      <c r="DE24" s="2877"/>
      <c r="DF24" s="2877"/>
      <c r="DG24" s="2877"/>
      <c r="DH24" s="2877"/>
      <c r="DI24" s="2877"/>
      <c r="DJ24" s="2877"/>
      <c r="DK24" s="2877"/>
      <c r="DL24" s="2877"/>
      <c r="DM24" s="2877"/>
      <c r="DN24" s="2877"/>
      <c r="DO24" s="2878"/>
      <c r="DP24" s="361"/>
      <c r="DQ24" s="361"/>
      <c r="DR24" s="361"/>
      <c r="DS24" s="361"/>
      <c r="DT24" s="361"/>
      <c r="DU24" s="361"/>
      <c r="DV24" s="361"/>
      <c r="DW24" s="361"/>
      <c r="DZ24" s="1965"/>
      <c r="EA24" s="1965"/>
      <c r="EB24" s="1965"/>
      <c r="EC24" s="1965"/>
      <c r="ED24" s="1965"/>
      <c r="EE24" s="1965"/>
      <c r="EF24" s="237"/>
      <c r="EG24" s="131">
        <f t="shared" ref="EG24" si="43">COUNTIFS(AZ24,"―対象外")</f>
        <v>0</v>
      </c>
      <c r="EH24" s="131">
        <f t="shared" ref="EH24" si="44">COUNTIFS(AZ24,"○指摘なし")</f>
        <v>0</v>
      </c>
      <c r="EI24" s="131">
        <f t="shared" ref="EI24" si="45">COUNTIFS(AZ24,"×要是正（既存不適格以外）")</f>
        <v>0</v>
      </c>
      <c r="EJ24" s="131">
        <f t="shared" ref="EJ24" si="46">COUNTIFS(AZ24,"△既存不適格")</f>
        <v>0</v>
      </c>
      <c r="EK24" s="247" t="s">
        <v>476</v>
      </c>
      <c r="EL24" s="131" t="str">
        <f t="shared" si="11"/>
        <v xml:space="preserve">機械換気設備(中央管理方式の空気調和設備を含む。）の外観       </v>
      </c>
      <c r="EM24" s="130">
        <f t="shared" ref="EM24" si="47">COUNTA(CM24:CR24)</f>
        <v>0</v>
      </c>
      <c r="EN24" s="129" t="str">
        <f t="shared" ref="EN24" si="48">IF(AZ24="×要是正（既存不適格以外）","要是正","")&amp;IF(AZ24="△既存不適格","既存不適格","")</f>
        <v/>
      </c>
      <c r="EO24" s="121" t="str">
        <f>IF($EN24="要是正",MAX(EO$16:$EP23)+1,"")</f>
        <v/>
      </c>
      <c r="EP24" s="121" t="str">
        <f>IF($EN24="要是正",MAX(EP$15:$EP23)+1,"")</f>
        <v/>
      </c>
      <c r="EQ24" s="128" t="str">
        <f t="shared" ref="EQ24" si="49">IF(OR(AZ24="×要是正（既存不適格以外）",AZ24="△既存不適格"),EK24,"")</f>
        <v/>
      </c>
      <c r="ER24" s="127" t="str">
        <f t="shared" si="14"/>
        <v/>
      </c>
      <c r="ES24" s="122" t="str">
        <f t="shared" ref="ES24" si="50">IF($EN24="要是正",IF(BN24="","",BN24),"")</f>
        <v/>
      </c>
      <c r="ET24" s="157" t="str">
        <f t="shared" ref="ET24" si="51">IF($EN24="要是正",IF(BX24="","",BX24),"")</f>
        <v/>
      </c>
      <c r="EU24" s="156">
        <f t="shared" ref="EU24" si="52">IF(AZ24="△既存不適格",BN24&amp;"(既存不適格)",BN24)</f>
        <v>0</v>
      </c>
      <c r="EV24" s="125" t="str">
        <f t="shared" ref="EV24" si="53">IF(OR(EN24="要是正",EN24="既存不適格"),IF(OR(EM24&lt;2,CS24&lt;&gt;"予定"),"","令和"&amp;CM24&amp;"年"&amp;CP24&amp;"月1日"),"")</f>
        <v/>
      </c>
      <c r="EW24" s="123" t="str">
        <f t="shared" ref="EW24" si="54">IF(EV24="","0",DATEVALUE(EV24))</f>
        <v>0</v>
      </c>
      <c r="EX24" s="610" t="str">
        <f t="shared" ref="EX24" si="55">IF(EN24="要是正",IF(AND(CS24="予定",EM24=2),1,IF(CS24="改善済",2,"")),"")</f>
        <v/>
      </c>
      <c r="EY24" s="608" t="str">
        <f t="shared" ref="EY24" si="56">IF(EX24=1,EW24,"0")</f>
        <v>0</v>
      </c>
      <c r="EZ24" s="377" t="str">
        <f t="shared" ref="EZ24" si="57">IF(EX24=2,EW24,"0")</f>
        <v>0</v>
      </c>
      <c r="FA24" s="607" t="str">
        <f t="shared" ref="FA24" si="58">IF(AND(EN24="要是正",AND(EM24=0,CS24="未定")),CS24,"")</f>
        <v/>
      </c>
      <c r="FB24" s="609" t="str">
        <f t="shared" ref="FB24" si="59">IF(EN24="既存不適格",IF(OR(EM24&lt;2,CS24&lt;&gt;"予定"),"","令和"&amp;CM24&amp;"年"&amp;CP24&amp;"月1日"),"")</f>
        <v/>
      </c>
      <c r="FC24" s="123" t="str">
        <f t="shared" ref="FC24" si="60">IF(FB24="","0",DATEVALUE(FB24))</f>
        <v>0</v>
      </c>
      <c r="FD24" s="124" t="str">
        <f t="shared" ref="FD24" si="61">IF(EN24="既存不適格",IF(AND(CS24="予定",EM24=2),1,IF(EN24="改善済",2,"")),"")</f>
        <v/>
      </c>
      <c r="FE24" s="123" t="str">
        <f t="shared" ref="FE24" si="62">IF(FD24=1,FC24,"0")</f>
        <v>0</v>
      </c>
      <c r="FF24" s="377" t="str">
        <f t="shared" ref="FF24" si="63">IF(FD24=2,FC24,"0")</f>
        <v>0</v>
      </c>
      <c r="FG24" s="122" t="str">
        <f t="shared" ref="FG24" si="64">IF(AND(EN24="既存不適格",AND(EM24=0,CS24="未定")),CS24,"")</f>
        <v/>
      </c>
      <c r="FH24" s="25" t="str">
        <f t="shared" ref="FH24" si="65">IF(EN24="要是正",IF(BN24="","",EQ24&amp;" "&amp;HB24&amp;" "&amp;BN24&amp;"、"),"")</f>
        <v/>
      </c>
      <c r="FI24" s="361"/>
      <c r="FJ24" s="599" t="str">
        <f t="shared" ref="FJ24" si="66">IF(GO24="0","",IF(CS24="予定",TEXT(GO24,"([$-ja-JP]ge.m);@"),IF(CS24="改善済",TEXT(GO24,"[$-ja-JP]ge.m;@"),TEXT(EW24,"[$-ja-JP]ge.m;@"))))</f>
        <v/>
      </c>
      <c r="FK24" s="598" t="str">
        <f t="shared" ref="FK24" si="67">IF(NOT(OR(CS24="未定",CS24="")),"令和"&amp;CM24&amp;"年"&amp;CP24&amp;"月1日","")</f>
        <v/>
      </c>
      <c r="FL24" s="600" t="str">
        <f t="shared" ref="FL24" si="68">IF(FK24="","0",DATEVALUE(FK24))</f>
        <v>0</v>
      </c>
      <c r="FM24" s="361"/>
      <c r="FN24" s="361"/>
      <c r="FO24" s="361"/>
      <c r="FQ24" s="361"/>
      <c r="FR24" s="361"/>
      <c r="FS24" s="361"/>
      <c r="FT24" s="361"/>
      <c r="FU24" s="361"/>
      <c r="FV24" s="361"/>
      <c r="FW24" s="361"/>
      <c r="FX24" s="361"/>
      <c r="FY24" s="361"/>
      <c r="FZ24" s="361"/>
      <c r="GA24" s="361"/>
      <c r="GB24" s="361"/>
      <c r="GC24" s="361"/>
      <c r="GD24" s="361"/>
      <c r="GE24" s="361"/>
      <c r="GF24" s="1965"/>
      <c r="GG24" s="342"/>
      <c r="GH24" s="389" t="str">
        <f t="shared" si="8"/>
        <v/>
      </c>
      <c r="GI24" s="389" t="str">
        <f t="shared" si="31"/>
        <v/>
      </c>
      <c r="GJ24" s="389" t="str">
        <f t="shared" si="32"/>
        <v/>
      </c>
      <c r="GK24" s="389">
        <f t="shared" si="33"/>
        <v>0</v>
      </c>
      <c r="GL24" s="240" t="str">
        <f t="shared" si="9"/>
        <v/>
      </c>
      <c r="GN24" s="407" t="str">
        <f t="shared" ref="GN24" si="69">IF(NOT(OR(CS24="未定",CS24="")),"令和"&amp;CM24&amp;"年"&amp;CP24&amp;"月1日","")</f>
        <v/>
      </c>
      <c r="GO24" s="408" t="str">
        <f t="shared" ref="GO24" si="70">IF(GN24="","0",DATEVALUE(GN24))</f>
        <v>0</v>
      </c>
      <c r="GP24" s="409" t="str">
        <f t="shared" ref="GP24" si="71">IF(OR(CS24="予定",CS24="改善済"),1,"")</f>
        <v/>
      </c>
      <c r="GQ24" s="408" t="str">
        <f t="shared" ref="GQ24" si="72">IF(GP24=1,GO24,"0")</f>
        <v>0</v>
      </c>
      <c r="GR24" s="410" t="str">
        <f t="shared" ref="GR24" si="73">IF(AND(EP24="要是正",AND(EO24=0,CS24="未定")),CS24,"")</f>
        <v/>
      </c>
      <c r="GT24" s="599" t="str">
        <f t="shared" ref="GT24" si="74">IF(CS24="未定","未定",IF(GO24="0","",IF(CS24="予定",TEXT(GO24,"([$-ja-JP]ge.m);@"),IF(CS24="改善済",TEXT(GO24,"[$-ja-JP]ge.m;@"),TEXT(EW24,"[$-ja-JP]ge.m;@")))))</f>
        <v/>
      </c>
      <c r="GU24" s="598" t="str">
        <f t="shared" ref="GU24" si="75">IF(NOT(OR(EC24="未定",EC24="")),"令和"&amp;DW24&amp;"年"&amp;DZ24&amp;"月1日","")</f>
        <v/>
      </c>
      <c r="GV24" s="600" t="str">
        <f t="shared" ref="GV24" si="76">IF(GU24="","0",DATEVALUE(GU24))</f>
        <v>0</v>
      </c>
      <c r="GW24" s="413"/>
      <c r="GX24" s="411">
        <f t="shared" ref="GX24" si="77">IF(AZ24="△既存不適格",BN24&amp;"(既存不適格)",BN24)</f>
        <v>0</v>
      </c>
      <c r="GY24" s="27"/>
      <c r="GZ24" s="27"/>
      <c r="HA24" s="413"/>
      <c r="HB24" s="10" t="str">
        <f t="shared" si="10"/>
        <v xml:space="preserve">機械換気設備(中央管理方式の空気調和設備を含む。）の外観       </v>
      </c>
    </row>
    <row r="25" spans="1:210" s="10" customFormat="1" ht="50.1" customHeight="1" x14ac:dyDescent="0.15">
      <c r="A25" s="515"/>
      <c r="B25" s="516"/>
      <c r="C25" s="517"/>
      <c r="D25" s="517"/>
      <c r="E25" s="517"/>
      <c r="F25" s="517"/>
      <c r="G25"/>
      <c r="H25" s="229"/>
      <c r="I25" s="260"/>
      <c r="J25" s="238"/>
      <c r="K25" s="242"/>
      <c r="L25" s="242"/>
      <c r="M25" s="2775" t="s">
        <v>1049</v>
      </c>
      <c r="N25" s="2775"/>
      <c r="O25" s="2775"/>
      <c r="P25" s="2869"/>
      <c r="Q25" s="2870"/>
      <c r="R25" s="2870"/>
      <c r="S25" s="2870"/>
      <c r="T25" s="2871"/>
      <c r="U25" s="2872"/>
      <c r="V25" s="2872"/>
      <c r="W25" s="2872"/>
      <c r="X25" s="2872"/>
      <c r="Y25" s="2872"/>
      <c r="Z25" s="2875"/>
      <c r="AA25" s="2850" t="s">
        <v>6476</v>
      </c>
      <c r="AB25" s="2850"/>
      <c r="AC25" s="2850"/>
      <c r="AD25" s="2850"/>
      <c r="AE25" s="2850"/>
      <c r="AF25" s="2850"/>
      <c r="AG25" s="2850"/>
      <c r="AH25" s="2850"/>
      <c r="AI25" s="2850"/>
      <c r="AJ25" s="2850"/>
      <c r="AK25" s="2850"/>
      <c r="AL25" s="2850"/>
      <c r="AM25" s="2850"/>
      <c r="AN25" s="2850"/>
      <c r="AO25" s="2850"/>
      <c r="AP25" s="2850"/>
      <c r="AQ25" s="2850"/>
      <c r="AR25" s="2850"/>
      <c r="AS25" s="2850"/>
      <c r="AT25" s="2850"/>
      <c r="AU25" s="2850"/>
      <c r="AV25" s="2850"/>
      <c r="AW25" s="2850"/>
      <c r="AX25" s="2850"/>
      <c r="AY25" s="2851"/>
      <c r="AZ25" s="2852"/>
      <c r="BA25" s="2853"/>
      <c r="BB25" s="2853"/>
      <c r="BC25" s="2853"/>
      <c r="BD25" s="2853"/>
      <c r="BE25" s="2853"/>
      <c r="BF25" s="2853"/>
      <c r="BG25" s="2853"/>
      <c r="BH25" s="2853"/>
      <c r="BI25" s="2853"/>
      <c r="BJ25" s="2853"/>
      <c r="BK25" s="2854"/>
      <c r="BL25" s="2855"/>
      <c r="BM25" s="2855"/>
      <c r="BN25" s="2844"/>
      <c r="BO25" s="2844"/>
      <c r="BP25" s="2844"/>
      <c r="BQ25" s="2844"/>
      <c r="BR25" s="2844"/>
      <c r="BS25" s="2844"/>
      <c r="BT25" s="2844"/>
      <c r="BU25" s="2844"/>
      <c r="BV25" s="2844"/>
      <c r="BW25" s="2844"/>
      <c r="BX25" s="2844"/>
      <c r="BY25" s="2844"/>
      <c r="BZ25" s="2844"/>
      <c r="CA25" s="2844"/>
      <c r="CB25" s="2844"/>
      <c r="CC25" s="2844"/>
      <c r="CD25" s="2844"/>
      <c r="CE25" s="2844"/>
      <c r="CF25" s="2844"/>
      <c r="CG25" s="2844"/>
      <c r="CH25" s="2844"/>
      <c r="CI25" s="2844"/>
      <c r="CJ25" s="2844"/>
      <c r="CK25" s="2844"/>
      <c r="CL25" s="2844"/>
      <c r="CM25" s="2838"/>
      <c r="CN25" s="2839"/>
      <c r="CO25" s="2840"/>
      <c r="CP25" s="2838"/>
      <c r="CQ25" s="2839"/>
      <c r="CR25" s="2840"/>
      <c r="CS25" s="2882"/>
      <c r="CT25" s="2883"/>
      <c r="CU25" s="2884"/>
      <c r="CV25" s="2879"/>
      <c r="CW25" s="2880"/>
      <c r="CX25" s="2880"/>
      <c r="CY25" s="2880"/>
      <c r="CZ25" s="2880"/>
      <c r="DA25" s="2880"/>
      <c r="DB25" s="2880"/>
      <c r="DC25" s="2880"/>
      <c r="DD25" s="2880"/>
      <c r="DE25" s="2880"/>
      <c r="DF25" s="2880"/>
      <c r="DG25" s="2880"/>
      <c r="DH25" s="2880"/>
      <c r="DI25" s="2880"/>
      <c r="DJ25" s="2880"/>
      <c r="DK25" s="2880"/>
      <c r="DL25" s="2880"/>
      <c r="DM25" s="2880"/>
      <c r="DN25" s="2880"/>
      <c r="DO25" s="2881"/>
      <c r="DP25"/>
      <c r="DQ25"/>
      <c r="DR25"/>
      <c r="DS25"/>
      <c r="DT25"/>
      <c r="DU25"/>
      <c r="DV25"/>
      <c r="DW25"/>
      <c r="DZ25" s="229"/>
      <c r="EA25" s="229"/>
      <c r="EB25" s="229"/>
      <c r="EC25" s="229"/>
      <c r="ED25" s="229"/>
      <c r="EE25" s="229"/>
      <c r="EF25" s="237"/>
      <c r="EG25" s="131">
        <f t="shared" si="0"/>
        <v>0</v>
      </c>
      <c r="EH25" s="131">
        <f t="shared" si="1"/>
        <v>0</v>
      </c>
      <c r="EI25" s="131">
        <f t="shared" si="2"/>
        <v>0</v>
      </c>
      <c r="EJ25" s="131">
        <f t="shared" si="3"/>
        <v>0</v>
      </c>
      <c r="EK25" s="247" t="s">
        <v>475</v>
      </c>
      <c r="EL25" s="131" t="str">
        <f t="shared" si="11"/>
        <v xml:space="preserve">機械換気設備(中央管理方式の空気調和設備を含む。）の外観       </v>
      </c>
      <c r="EM25" s="130">
        <f t="shared" si="12"/>
        <v>0</v>
      </c>
      <c r="EN25" s="129" t="str">
        <f t="shared" si="4"/>
        <v/>
      </c>
      <c r="EO25" s="121" t="str">
        <f>IF($EN25="要是正",MAX(EO$16:$EP24)+1,"")</f>
        <v/>
      </c>
      <c r="EP25" s="121" t="str">
        <f>IF($EN25="要是正",MAX($EP$16:EP24)+1,"")</f>
        <v/>
      </c>
      <c r="EQ25" s="128" t="str">
        <f>IF(OR(AZ25="×要是正（既存不適格以外）",AZ25="△既存不適格"),EK25,"")</f>
        <v/>
      </c>
      <c r="ER25" s="127" t="str">
        <f t="shared" si="14"/>
        <v/>
      </c>
      <c r="ES25" s="122" t="str">
        <f t="shared" si="15"/>
        <v/>
      </c>
      <c r="ET25" s="157" t="str">
        <f t="shared" si="5"/>
        <v/>
      </c>
      <c r="EU25" s="156">
        <f t="shared" si="16"/>
        <v>0</v>
      </c>
      <c r="EV25" s="125" t="str">
        <f t="shared" si="17"/>
        <v/>
      </c>
      <c r="EW25" s="123" t="str">
        <f t="shared" si="6"/>
        <v>0</v>
      </c>
      <c r="EX25" s="610" t="str">
        <f t="shared" si="18"/>
        <v/>
      </c>
      <c r="EY25" s="608" t="str">
        <f t="shared" si="19"/>
        <v>0</v>
      </c>
      <c r="EZ25" s="377" t="str">
        <f t="shared" si="20"/>
        <v>0</v>
      </c>
      <c r="FA25" s="607" t="str">
        <f t="shared" si="7"/>
        <v/>
      </c>
      <c r="FB25" s="609" t="str">
        <f t="shared" si="21"/>
        <v/>
      </c>
      <c r="FC25" s="123" t="str">
        <f t="shared" si="22"/>
        <v>0</v>
      </c>
      <c r="FD25" s="124" t="str">
        <f t="shared" si="23"/>
        <v/>
      </c>
      <c r="FE25" s="123" t="str">
        <f t="shared" si="24"/>
        <v>0</v>
      </c>
      <c r="FF25" s="377" t="str">
        <f t="shared" si="25"/>
        <v>0</v>
      </c>
      <c r="FG25" s="122" t="str">
        <f t="shared" si="26"/>
        <v/>
      </c>
      <c r="FH25" s="25" t="str">
        <f t="shared" si="27"/>
        <v/>
      </c>
      <c r="FI25"/>
      <c r="FJ25" s="599" t="str">
        <f t="shared" si="28"/>
        <v/>
      </c>
      <c r="FK25" s="598" t="str">
        <f t="shared" si="29"/>
        <v/>
      </c>
      <c r="FL25" s="600" t="str">
        <f t="shared" si="30"/>
        <v>0</v>
      </c>
      <c r="FM25"/>
      <c r="FN25"/>
      <c r="FO25"/>
      <c r="FQ25"/>
      <c r="FR25"/>
      <c r="FS25"/>
      <c r="FT25"/>
      <c r="FU25"/>
      <c r="FV25"/>
      <c r="FW25"/>
      <c r="FX25"/>
      <c r="FY25"/>
      <c r="FZ25"/>
      <c r="GA25"/>
      <c r="GB25"/>
      <c r="GC25"/>
      <c r="GD25"/>
      <c r="GE25"/>
      <c r="GF25" s="229"/>
      <c r="GG25" s="249"/>
      <c r="GH25" s="389" t="str">
        <f t="shared" si="8"/>
        <v/>
      </c>
      <c r="GI25" s="389" t="str">
        <f t="shared" si="31"/>
        <v/>
      </c>
      <c r="GJ25" s="389" t="str">
        <f t="shared" si="32"/>
        <v/>
      </c>
      <c r="GK25" s="389">
        <f t="shared" si="33"/>
        <v>0</v>
      </c>
      <c r="GL25" s="240" t="str">
        <f t="shared" si="9"/>
        <v/>
      </c>
      <c r="GN25" s="407" t="str">
        <f t="shared" si="34"/>
        <v/>
      </c>
      <c r="GO25" s="408" t="str">
        <f t="shared" si="35"/>
        <v>0</v>
      </c>
      <c r="GP25" s="409" t="str">
        <f t="shared" si="36"/>
        <v/>
      </c>
      <c r="GQ25" s="408" t="str">
        <f t="shared" si="37"/>
        <v>0</v>
      </c>
      <c r="GR25" s="410" t="str">
        <f t="shared" si="38"/>
        <v/>
      </c>
      <c r="GT25" s="599" t="str">
        <f t="shared" si="39"/>
        <v/>
      </c>
      <c r="GU25" s="598" t="str">
        <f t="shared" si="40"/>
        <v/>
      </c>
      <c r="GV25" s="600" t="str">
        <f t="shared" si="41"/>
        <v>0</v>
      </c>
      <c r="GW25" s="413"/>
      <c r="GX25" s="411">
        <f t="shared" si="42"/>
        <v>0</v>
      </c>
      <c r="GY25" s="27"/>
      <c r="GZ25" s="27"/>
      <c r="HA25" s="413"/>
      <c r="HB25" s="10" t="str">
        <f t="shared" si="10"/>
        <v xml:space="preserve">機械換気設備(中央管理方式の空気調和設備を含む。）の外観       </v>
      </c>
    </row>
    <row r="26" spans="1:210" s="10" customFormat="1" ht="50.1" customHeight="1" x14ac:dyDescent="0.15">
      <c r="A26" s="515"/>
      <c r="B26" s="516"/>
      <c r="C26" s="517"/>
      <c r="D26" s="517"/>
      <c r="E26" s="517"/>
      <c r="F26" s="517"/>
      <c r="G26"/>
      <c r="H26" s="229"/>
      <c r="I26" s="260"/>
      <c r="J26" s="238"/>
      <c r="K26" s="242"/>
      <c r="L26" s="242"/>
      <c r="M26" s="2775" t="s">
        <v>1015</v>
      </c>
      <c r="N26" s="2775"/>
      <c r="O26" s="2775"/>
      <c r="P26" s="2869"/>
      <c r="Q26" s="2870"/>
      <c r="R26" s="2870"/>
      <c r="S26" s="2870"/>
      <c r="T26" s="2856" t="s">
        <v>258</v>
      </c>
      <c r="U26" s="2857"/>
      <c r="V26" s="2857"/>
      <c r="W26" s="2857"/>
      <c r="X26" s="2857"/>
      <c r="Y26" s="2857"/>
      <c r="Z26" s="2858"/>
      <c r="AA26" s="2862" t="s">
        <v>257</v>
      </c>
      <c r="AB26" s="2862"/>
      <c r="AC26" s="2862"/>
      <c r="AD26" s="2862"/>
      <c r="AE26" s="2862"/>
      <c r="AF26" s="2862"/>
      <c r="AG26" s="2862"/>
      <c r="AH26" s="2862"/>
      <c r="AI26" s="2862"/>
      <c r="AJ26" s="2862"/>
      <c r="AK26" s="2862"/>
      <c r="AL26" s="2862"/>
      <c r="AM26" s="2862"/>
      <c r="AN26" s="2862"/>
      <c r="AO26" s="2862"/>
      <c r="AP26" s="2862"/>
      <c r="AQ26" s="2862"/>
      <c r="AR26" s="2862"/>
      <c r="AS26" s="2862"/>
      <c r="AT26" s="2862"/>
      <c r="AU26" s="2862"/>
      <c r="AV26" s="2862"/>
      <c r="AW26" s="2862"/>
      <c r="AX26" s="2862"/>
      <c r="AY26" s="2863"/>
      <c r="AZ26" s="2864"/>
      <c r="BA26" s="2865"/>
      <c r="BB26" s="2865"/>
      <c r="BC26" s="2865"/>
      <c r="BD26" s="2865"/>
      <c r="BE26" s="2865"/>
      <c r="BF26" s="2865"/>
      <c r="BG26" s="2865"/>
      <c r="BH26" s="2865"/>
      <c r="BI26" s="2865"/>
      <c r="BJ26" s="2865"/>
      <c r="BK26" s="2866"/>
      <c r="BL26" s="2819"/>
      <c r="BM26" s="2819"/>
      <c r="BN26" s="2820"/>
      <c r="BO26" s="2820"/>
      <c r="BP26" s="2820"/>
      <c r="BQ26" s="2820"/>
      <c r="BR26" s="2820"/>
      <c r="BS26" s="2820"/>
      <c r="BT26" s="2820"/>
      <c r="BU26" s="2820"/>
      <c r="BV26" s="2820"/>
      <c r="BW26" s="2820"/>
      <c r="BX26" s="2820"/>
      <c r="BY26" s="2820"/>
      <c r="BZ26" s="2820"/>
      <c r="CA26" s="2820"/>
      <c r="CB26" s="2820"/>
      <c r="CC26" s="2820"/>
      <c r="CD26" s="2820"/>
      <c r="CE26" s="2820"/>
      <c r="CF26" s="2820"/>
      <c r="CG26" s="2820"/>
      <c r="CH26" s="2820"/>
      <c r="CI26" s="2820"/>
      <c r="CJ26" s="2820"/>
      <c r="CK26" s="2820"/>
      <c r="CL26" s="2820"/>
      <c r="CM26" s="2832"/>
      <c r="CN26" s="2833"/>
      <c r="CO26" s="2834"/>
      <c r="CP26" s="2832"/>
      <c r="CQ26" s="2833"/>
      <c r="CR26" s="2834"/>
      <c r="CS26" s="2929"/>
      <c r="CT26" s="2930"/>
      <c r="CU26" s="2931"/>
      <c r="CV26" s="2808"/>
      <c r="CW26" s="2809"/>
      <c r="CX26" s="2809"/>
      <c r="CY26" s="2809"/>
      <c r="CZ26" s="2809"/>
      <c r="DA26" s="2809"/>
      <c r="DB26" s="2809"/>
      <c r="DC26" s="2809"/>
      <c r="DD26" s="2809"/>
      <c r="DE26" s="2809"/>
      <c r="DF26" s="2809"/>
      <c r="DG26" s="2809"/>
      <c r="DH26" s="2809"/>
      <c r="DI26" s="2809"/>
      <c r="DJ26" s="2809"/>
      <c r="DK26" s="2809"/>
      <c r="DL26" s="2809"/>
      <c r="DM26" s="2809"/>
      <c r="DN26" s="2809"/>
      <c r="DO26" s="2810"/>
      <c r="DP26"/>
      <c r="DQ26"/>
      <c r="DR26"/>
      <c r="DS26"/>
      <c r="DT26"/>
      <c r="DU26"/>
      <c r="DV26"/>
      <c r="DW26"/>
      <c r="DZ26" s="229"/>
      <c r="EA26" s="229"/>
      <c r="EB26" s="229"/>
      <c r="EC26" s="229"/>
      <c r="ED26" s="229"/>
      <c r="EE26" s="229"/>
      <c r="EF26" s="237"/>
      <c r="EG26" s="131">
        <f t="shared" si="0"/>
        <v>0</v>
      </c>
      <c r="EH26" s="131">
        <f t="shared" si="1"/>
        <v>0</v>
      </c>
      <c r="EI26" s="131">
        <f t="shared" si="2"/>
        <v>0</v>
      </c>
      <c r="EJ26" s="131">
        <f t="shared" si="3"/>
        <v>0</v>
      </c>
      <c r="EK26" s="247" t="s">
        <v>474</v>
      </c>
      <c r="EL26" s="131" t="str">
        <f>$T$26</f>
        <v>機械換気設備（中央管理方式の空気調和設備を含む。）の性能　　</v>
      </c>
      <c r="EM26" s="130">
        <f t="shared" si="12"/>
        <v>0</v>
      </c>
      <c r="EN26" s="129" t="str">
        <f t="shared" si="4"/>
        <v/>
      </c>
      <c r="EO26" s="121" t="str">
        <f>IF($EN26="要是正",MAX(EO$16:$EP25)+1,"")</f>
        <v/>
      </c>
      <c r="EP26" s="121" t="str">
        <f>IF($EN26="要是正",MAX($EP$16:EP25)+1,"")</f>
        <v/>
      </c>
      <c r="EQ26" s="128" t="str">
        <f t="shared" si="13"/>
        <v/>
      </c>
      <c r="ER26" s="127" t="str">
        <f t="shared" si="14"/>
        <v/>
      </c>
      <c r="ES26" s="122" t="str">
        <f t="shared" si="15"/>
        <v/>
      </c>
      <c r="ET26" s="157" t="str">
        <f t="shared" si="5"/>
        <v/>
      </c>
      <c r="EU26" s="156">
        <f t="shared" si="16"/>
        <v>0</v>
      </c>
      <c r="EV26" s="125" t="str">
        <f t="shared" si="17"/>
        <v/>
      </c>
      <c r="EW26" s="123" t="str">
        <f t="shared" si="6"/>
        <v>0</v>
      </c>
      <c r="EX26" s="610" t="str">
        <f t="shared" si="18"/>
        <v/>
      </c>
      <c r="EY26" s="608" t="str">
        <f t="shared" si="19"/>
        <v>0</v>
      </c>
      <c r="EZ26" s="377" t="str">
        <f t="shared" si="20"/>
        <v>0</v>
      </c>
      <c r="FA26" s="607" t="str">
        <f t="shared" si="7"/>
        <v/>
      </c>
      <c r="FB26" s="609" t="str">
        <f t="shared" si="21"/>
        <v/>
      </c>
      <c r="FC26" s="123" t="str">
        <f t="shared" si="22"/>
        <v>0</v>
      </c>
      <c r="FD26" s="124" t="str">
        <f t="shared" si="23"/>
        <v/>
      </c>
      <c r="FE26" s="123" t="str">
        <f t="shared" si="24"/>
        <v>0</v>
      </c>
      <c r="FF26" s="377" t="str">
        <f t="shared" si="25"/>
        <v>0</v>
      </c>
      <c r="FG26" s="122" t="str">
        <f t="shared" si="26"/>
        <v/>
      </c>
      <c r="FH26" s="25" t="str">
        <f t="shared" si="27"/>
        <v/>
      </c>
      <c r="FI26"/>
      <c r="FJ26" s="599" t="str">
        <f t="shared" si="28"/>
        <v/>
      </c>
      <c r="FK26" s="598" t="str">
        <f t="shared" si="29"/>
        <v/>
      </c>
      <c r="FL26" s="600" t="str">
        <f t="shared" si="30"/>
        <v>0</v>
      </c>
      <c r="FM26"/>
      <c r="FN26"/>
      <c r="FO26"/>
      <c r="FQ26"/>
      <c r="FR26"/>
      <c r="FS26"/>
      <c r="FT26"/>
      <c r="FU26"/>
      <c r="FV26"/>
      <c r="FW26"/>
      <c r="FX26"/>
      <c r="FY26"/>
      <c r="FZ26"/>
      <c r="GA26"/>
      <c r="GB26"/>
      <c r="GC26"/>
      <c r="GD26"/>
      <c r="GE26"/>
      <c r="GF26" s="229"/>
      <c r="GG26" s="229"/>
      <c r="GH26" s="389" t="str">
        <f t="shared" si="8"/>
        <v/>
      </c>
      <c r="GI26" s="389" t="str">
        <f t="shared" si="31"/>
        <v/>
      </c>
      <c r="GJ26" s="389" t="str">
        <f t="shared" si="32"/>
        <v/>
      </c>
      <c r="GK26" s="389">
        <f t="shared" si="33"/>
        <v>0</v>
      </c>
      <c r="GL26" s="240" t="str">
        <f t="shared" si="9"/>
        <v/>
      </c>
      <c r="GN26" s="407" t="str">
        <f t="shared" si="34"/>
        <v/>
      </c>
      <c r="GO26" s="408" t="str">
        <f t="shared" si="35"/>
        <v>0</v>
      </c>
      <c r="GP26" s="409" t="str">
        <f t="shared" si="36"/>
        <v/>
      </c>
      <c r="GQ26" s="408" t="str">
        <f t="shared" si="37"/>
        <v>0</v>
      </c>
      <c r="GR26" s="410" t="str">
        <f t="shared" si="38"/>
        <v/>
      </c>
      <c r="GT26" s="599" t="str">
        <f t="shared" si="39"/>
        <v/>
      </c>
      <c r="GU26" s="598" t="str">
        <f t="shared" si="40"/>
        <v/>
      </c>
      <c r="GV26" s="600" t="str">
        <f t="shared" si="41"/>
        <v>0</v>
      </c>
      <c r="GW26" s="413"/>
      <c r="GX26" s="411">
        <f t="shared" si="42"/>
        <v>0</v>
      </c>
      <c r="GY26" s="27"/>
      <c r="GZ26" s="27"/>
      <c r="HA26" s="413"/>
      <c r="HB26" s="10" t="str">
        <f>$T$26</f>
        <v>機械換気設備（中央管理方式の空気調和設備を含む。）の性能　　</v>
      </c>
    </row>
    <row r="27" spans="1:210" s="10" customFormat="1" ht="50.1" customHeight="1" x14ac:dyDescent="0.15">
      <c r="A27" s="515"/>
      <c r="B27" s="516"/>
      <c r="C27" s="517"/>
      <c r="D27" s="517"/>
      <c r="E27" s="517"/>
      <c r="F27" s="517"/>
      <c r="G27"/>
      <c r="H27" s="229"/>
      <c r="I27" s="260"/>
      <c r="J27" s="238"/>
      <c r="K27" s="242"/>
      <c r="L27" s="242"/>
      <c r="M27" s="2775" t="s">
        <v>1013</v>
      </c>
      <c r="N27" s="2775"/>
      <c r="O27" s="2775"/>
      <c r="P27" s="2871"/>
      <c r="Q27" s="2872"/>
      <c r="R27" s="2872"/>
      <c r="S27" s="2872"/>
      <c r="T27" s="2859"/>
      <c r="U27" s="2860"/>
      <c r="V27" s="2860"/>
      <c r="W27" s="2860"/>
      <c r="X27" s="2860"/>
      <c r="Y27" s="2860"/>
      <c r="Z27" s="2861"/>
      <c r="AA27" s="2845" t="s">
        <v>256</v>
      </c>
      <c r="AB27" s="2845"/>
      <c r="AC27" s="2845"/>
      <c r="AD27" s="2845"/>
      <c r="AE27" s="2845"/>
      <c r="AF27" s="2845"/>
      <c r="AG27" s="2845"/>
      <c r="AH27" s="2845"/>
      <c r="AI27" s="2845"/>
      <c r="AJ27" s="2845"/>
      <c r="AK27" s="2845"/>
      <c r="AL27" s="2845"/>
      <c r="AM27" s="2845"/>
      <c r="AN27" s="2845"/>
      <c r="AO27" s="2845"/>
      <c r="AP27" s="2845"/>
      <c r="AQ27" s="2845"/>
      <c r="AR27" s="2845"/>
      <c r="AS27" s="2845"/>
      <c r="AT27" s="2845"/>
      <c r="AU27" s="2845"/>
      <c r="AV27" s="2845"/>
      <c r="AW27" s="2845"/>
      <c r="AX27" s="2845"/>
      <c r="AY27" s="2846"/>
      <c r="AZ27" s="2847"/>
      <c r="BA27" s="2848"/>
      <c r="BB27" s="2848"/>
      <c r="BC27" s="2848"/>
      <c r="BD27" s="2848"/>
      <c r="BE27" s="2848"/>
      <c r="BF27" s="2848"/>
      <c r="BG27" s="2848"/>
      <c r="BH27" s="2848"/>
      <c r="BI27" s="2848"/>
      <c r="BJ27" s="2848"/>
      <c r="BK27" s="2849"/>
      <c r="BL27" s="2827"/>
      <c r="BM27" s="2827"/>
      <c r="BN27" s="2828"/>
      <c r="BO27" s="2828"/>
      <c r="BP27" s="2828"/>
      <c r="BQ27" s="2828"/>
      <c r="BR27" s="2828"/>
      <c r="BS27" s="2828"/>
      <c r="BT27" s="2828"/>
      <c r="BU27" s="2828"/>
      <c r="BV27" s="2828"/>
      <c r="BW27" s="2828"/>
      <c r="BX27" s="2828"/>
      <c r="BY27" s="2828"/>
      <c r="BZ27" s="2828"/>
      <c r="CA27" s="2828"/>
      <c r="CB27" s="2828"/>
      <c r="CC27" s="2828"/>
      <c r="CD27" s="2828"/>
      <c r="CE27" s="2828"/>
      <c r="CF27" s="2828"/>
      <c r="CG27" s="2828"/>
      <c r="CH27" s="2828"/>
      <c r="CI27" s="2828"/>
      <c r="CJ27" s="2828"/>
      <c r="CK27" s="2828"/>
      <c r="CL27" s="2828"/>
      <c r="CM27" s="2841"/>
      <c r="CN27" s="2842"/>
      <c r="CO27" s="2843"/>
      <c r="CP27" s="2841"/>
      <c r="CQ27" s="2842"/>
      <c r="CR27" s="2843"/>
      <c r="CS27" s="2945"/>
      <c r="CT27" s="2946"/>
      <c r="CU27" s="2947"/>
      <c r="CV27" s="2926"/>
      <c r="CW27" s="2927"/>
      <c r="CX27" s="2927"/>
      <c r="CY27" s="2927"/>
      <c r="CZ27" s="2927"/>
      <c r="DA27" s="2927"/>
      <c r="DB27" s="2927"/>
      <c r="DC27" s="2927"/>
      <c r="DD27" s="2927"/>
      <c r="DE27" s="2927"/>
      <c r="DF27" s="2927"/>
      <c r="DG27" s="2927"/>
      <c r="DH27" s="2927"/>
      <c r="DI27" s="2927"/>
      <c r="DJ27" s="2927"/>
      <c r="DK27" s="2927"/>
      <c r="DL27" s="2927"/>
      <c r="DM27" s="2927"/>
      <c r="DN27" s="2927"/>
      <c r="DO27" s="2928"/>
      <c r="DP27"/>
      <c r="DQ27"/>
      <c r="DR27"/>
      <c r="DS27"/>
      <c r="DT27"/>
      <c r="DU27"/>
      <c r="DV27"/>
      <c r="DW27"/>
      <c r="DZ27" s="229"/>
      <c r="EA27" s="229"/>
      <c r="EB27" s="229"/>
      <c r="EC27" s="229"/>
      <c r="ED27" s="229"/>
      <c r="EE27" s="229"/>
      <c r="EF27" s="237"/>
      <c r="EG27" s="131">
        <f t="shared" si="0"/>
        <v>0</v>
      </c>
      <c r="EH27" s="131">
        <f t="shared" si="1"/>
        <v>0</v>
      </c>
      <c r="EI27" s="131">
        <f t="shared" si="2"/>
        <v>0</v>
      </c>
      <c r="EJ27" s="131">
        <f t="shared" si="3"/>
        <v>0</v>
      </c>
      <c r="EK27" s="247" t="s">
        <v>1461</v>
      </c>
      <c r="EL27" s="131" t="str">
        <f>$T$26</f>
        <v>機械換気設備（中央管理方式の空気調和設備を含む。）の性能　　</v>
      </c>
      <c r="EM27" s="130">
        <f t="shared" si="12"/>
        <v>0</v>
      </c>
      <c r="EN27" s="129" t="str">
        <f t="shared" si="4"/>
        <v/>
      </c>
      <c r="EO27" s="121" t="str">
        <f>IF($EN27="要是正",MAX(EO$16:$EP26)+1,"")</f>
        <v/>
      </c>
      <c r="EP27" s="121" t="str">
        <f>IF($EN27="要是正",MAX($EP$16:EP26)+1,"")</f>
        <v/>
      </c>
      <c r="EQ27" s="128" t="str">
        <f t="shared" si="13"/>
        <v/>
      </c>
      <c r="ER27" s="127" t="str">
        <f t="shared" si="14"/>
        <v/>
      </c>
      <c r="ES27" s="122" t="str">
        <f t="shared" si="15"/>
        <v/>
      </c>
      <c r="ET27" s="157" t="str">
        <f t="shared" si="5"/>
        <v/>
      </c>
      <c r="EU27" s="156">
        <f t="shared" si="16"/>
        <v>0</v>
      </c>
      <c r="EV27" s="125" t="str">
        <f t="shared" si="17"/>
        <v/>
      </c>
      <c r="EW27" s="123" t="str">
        <f t="shared" si="6"/>
        <v>0</v>
      </c>
      <c r="EX27" s="610" t="str">
        <f t="shared" si="18"/>
        <v/>
      </c>
      <c r="EY27" s="608" t="str">
        <f t="shared" si="19"/>
        <v>0</v>
      </c>
      <c r="EZ27" s="377" t="str">
        <f t="shared" si="20"/>
        <v>0</v>
      </c>
      <c r="FA27" s="607" t="str">
        <f t="shared" si="7"/>
        <v/>
      </c>
      <c r="FB27" s="609" t="str">
        <f t="shared" si="21"/>
        <v/>
      </c>
      <c r="FC27" s="123" t="str">
        <f t="shared" si="22"/>
        <v>0</v>
      </c>
      <c r="FD27" s="124" t="str">
        <f t="shared" si="23"/>
        <v/>
      </c>
      <c r="FE27" s="123" t="str">
        <f t="shared" si="24"/>
        <v>0</v>
      </c>
      <c r="FF27" s="377" t="str">
        <f t="shared" si="25"/>
        <v>0</v>
      </c>
      <c r="FG27" s="122" t="str">
        <f t="shared" si="26"/>
        <v/>
      </c>
      <c r="FH27" s="25" t="str">
        <f>IF(EN27="要是正",IF(BN27="","",EQ27&amp;" "&amp;HB27&amp;" "&amp;BN27&amp;"、"),"")</f>
        <v/>
      </c>
      <c r="FI27"/>
      <c r="FJ27" s="599" t="str">
        <f t="shared" si="28"/>
        <v/>
      </c>
      <c r="FK27" s="598" t="str">
        <f t="shared" si="29"/>
        <v/>
      </c>
      <c r="FL27" s="600" t="str">
        <f t="shared" si="30"/>
        <v>0</v>
      </c>
      <c r="FM27"/>
      <c r="FN27"/>
      <c r="FO27"/>
      <c r="FQ27"/>
      <c r="FR27"/>
      <c r="FS27"/>
      <c r="FT27"/>
      <c r="FU27"/>
      <c r="FV27"/>
      <c r="FW27"/>
      <c r="FX27"/>
      <c r="FY27"/>
      <c r="FZ27"/>
      <c r="GA27"/>
      <c r="GB27"/>
      <c r="GC27"/>
      <c r="GD27"/>
      <c r="GE27"/>
      <c r="GF27" s="229"/>
      <c r="GG27" s="229"/>
      <c r="GH27" s="389" t="str">
        <f t="shared" si="8"/>
        <v/>
      </c>
      <c r="GI27" s="389" t="str">
        <f t="shared" si="31"/>
        <v/>
      </c>
      <c r="GJ27" s="389" t="str">
        <f t="shared" si="32"/>
        <v/>
      </c>
      <c r="GK27" s="389">
        <f t="shared" si="33"/>
        <v>0</v>
      </c>
      <c r="GL27" s="240" t="str">
        <f t="shared" si="9"/>
        <v/>
      </c>
      <c r="GN27" s="407" t="str">
        <f t="shared" si="34"/>
        <v/>
      </c>
      <c r="GO27" s="408" t="str">
        <f t="shared" si="35"/>
        <v>0</v>
      </c>
      <c r="GP27" s="409" t="str">
        <f t="shared" si="36"/>
        <v/>
      </c>
      <c r="GQ27" s="408" t="str">
        <f t="shared" si="37"/>
        <v>0</v>
      </c>
      <c r="GR27" s="410" t="str">
        <f t="shared" si="38"/>
        <v/>
      </c>
      <c r="GS27" s="1"/>
      <c r="GT27" s="599" t="str">
        <f t="shared" si="39"/>
        <v/>
      </c>
      <c r="GU27" s="598" t="str">
        <f t="shared" si="40"/>
        <v/>
      </c>
      <c r="GV27" s="600" t="str">
        <f t="shared" si="41"/>
        <v>0</v>
      </c>
      <c r="GW27" s="418"/>
      <c r="GX27" s="411">
        <f t="shared" si="42"/>
        <v>0</v>
      </c>
      <c r="GY27" s="301"/>
      <c r="GZ27" s="301"/>
      <c r="HA27" s="418"/>
      <c r="HB27" s="10" t="str">
        <f>$T$26</f>
        <v>機械換気設備（中央管理方式の空気調和設備を含む。）の性能　　</v>
      </c>
    </row>
    <row r="28" spans="1:210" s="10" customFormat="1" ht="50.1" customHeight="1" x14ac:dyDescent="0.15">
      <c r="A28" s="515"/>
      <c r="B28" s="516"/>
      <c r="C28" s="517"/>
      <c r="D28" s="517"/>
      <c r="E28" s="517"/>
      <c r="F28" s="517"/>
      <c r="G28"/>
      <c r="H28" s="229"/>
      <c r="I28" s="260"/>
      <c r="J28" s="238"/>
      <c r="K28" s="242"/>
      <c r="L28" s="242"/>
      <c r="M28" s="2775" t="s">
        <v>1009</v>
      </c>
      <c r="N28" s="2775"/>
      <c r="O28" s="2775"/>
      <c r="P28" s="2867" t="s">
        <v>255</v>
      </c>
      <c r="Q28" s="2868"/>
      <c r="R28" s="2868"/>
      <c r="S28" s="2868"/>
      <c r="T28" s="2867" t="s">
        <v>254</v>
      </c>
      <c r="U28" s="2868"/>
      <c r="V28" s="2868"/>
      <c r="W28" s="2868"/>
      <c r="X28" s="2868"/>
      <c r="Y28" s="2868"/>
      <c r="Z28" s="2873"/>
      <c r="AA28" s="2862" t="s">
        <v>253</v>
      </c>
      <c r="AB28" s="2862"/>
      <c r="AC28" s="2862"/>
      <c r="AD28" s="2862"/>
      <c r="AE28" s="2862"/>
      <c r="AF28" s="2862"/>
      <c r="AG28" s="2862"/>
      <c r="AH28" s="2862"/>
      <c r="AI28" s="2862"/>
      <c r="AJ28" s="2862"/>
      <c r="AK28" s="2862"/>
      <c r="AL28" s="2862"/>
      <c r="AM28" s="2862"/>
      <c r="AN28" s="2862"/>
      <c r="AO28" s="2862"/>
      <c r="AP28" s="2862"/>
      <c r="AQ28" s="2862"/>
      <c r="AR28" s="2862"/>
      <c r="AS28" s="2862"/>
      <c r="AT28" s="2862"/>
      <c r="AU28" s="2862"/>
      <c r="AV28" s="2862"/>
      <c r="AW28" s="2862"/>
      <c r="AX28" s="2862"/>
      <c r="AY28" s="2863"/>
      <c r="AZ28" s="2864"/>
      <c r="BA28" s="2865"/>
      <c r="BB28" s="2865"/>
      <c r="BC28" s="2865"/>
      <c r="BD28" s="2865"/>
      <c r="BE28" s="2865"/>
      <c r="BF28" s="2865"/>
      <c r="BG28" s="2865"/>
      <c r="BH28" s="2865"/>
      <c r="BI28" s="2865"/>
      <c r="BJ28" s="2865"/>
      <c r="BK28" s="2866"/>
      <c r="BL28" s="2819"/>
      <c r="BM28" s="2819"/>
      <c r="BN28" s="2820"/>
      <c r="BO28" s="2820"/>
      <c r="BP28" s="2820"/>
      <c r="BQ28" s="2820"/>
      <c r="BR28" s="2820"/>
      <c r="BS28" s="2820"/>
      <c r="BT28" s="2820"/>
      <c r="BU28" s="2820"/>
      <c r="BV28" s="2820"/>
      <c r="BW28" s="2820"/>
      <c r="BX28" s="2820"/>
      <c r="BY28" s="2820"/>
      <c r="BZ28" s="2820"/>
      <c r="CA28" s="2820"/>
      <c r="CB28" s="2820"/>
      <c r="CC28" s="2820"/>
      <c r="CD28" s="2820"/>
      <c r="CE28" s="2820"/>
      <c r="CF28" s="2820"/>
      <c r="CG28" s="2820"/>
      <c r="CH28" s="2820"/>
      <c r="CI28" s="2820"/>
      <c r="CJ28" s="2820"/>
      <c r="CK28" s="2820"/>
      <c r="CL28" s="2820"/>
      <c r="CM28" s="2832"/>
      <c r="CN28" s="2833"/>
      <c r="CO28" s="2834"/>
      <c r="CP28" s="2832"/>
      <c r="CQ28" s="2833"/>
      <c r="CR28" s="2834"/>
      <c r="CS28" s="2929"/>
      <c r="CT28" s="2930"/>
      <c r="CU28" s="2931"/>
      <c r="CV28" s="2808"/>
      <c r="CW28" s="2809"/>
      <c r="CX28" s="2809"/>
      <c r="CY28" s="2809"/>
      <c r="CZ28" s="2809"/>
      <c r="DA28" s="2809"/>
      <c r="DB28" s="2809"/>
      <c r="DC28" s="2809"/>
      <c r="DD28" s="2809"/>
      <c r="DE28" s="2809"/>
      <c r="DF28" s="2809"/>
      <c r="DG28" s="2809"/>
      <c r="DH28" s="2809"/>
      <c r="DI28" s="2809"/>
      <c r="DJ28" s="2809"/>
      <c r="DK28" s="2809"/>
      <c r="DL28" s="2809"/>
      <c r="DM28" s="2809"/>
      <c r="DN28" s="2809"/>
      <c r="DO28" s="2810"/>
      <c r="DP28"/>
      <c r="DQ28"/>
      <c r="DR28"/>
      <c r="DS28"/>
      <c r="DT28"/>
      <c r="DU28"/>
      <c r="DV28"/>
      <c r="DW28"/>
      <c r="DZ28" s="229"/>
      <c r="EA28" s="229"/>
      <c r="EB28" s="229"/>
      <c r="EC28" s="229"/>
      <c r="ED28" s="229"/>
      <c r="EE28" s="229"/>
      <c r="EF28" s="237"/>
      <c r="EG28" s="131">
        <f t="shared" si="0"/>
        <v>0</v>
      </c>
      <c r="EH28" s="131">
        <f t="shared" si="1"/>
        <v>0</v>
      </c>
      <c r="EI28" s="131">
        <f t="shared" si="2"/>
        <v>0</v>
      </c>
      <c r="EJ28" s="131">
        <f t="shared" si="3"/>
        <v>0</v>
      </c>
      <c r="EK28" s="247" t="s">
        <v>1462</v>
      </c>
      <c r="EL28" s="131" t="str">
        <f>$T$28</f>
        <v>空気調和設備の主要機器及び配管の外観</v>
      </c>
      <c r="EM28" s="130">
        <f t="shared" si="12"/>
        <v>0</v>
      </c>
      <c r="EN28" s="129" t="str">
        <f t="shared" si="4"/>
        <v/>
      </c>
      <c r="EO28" s="121" t="str">
        <f>IF($EN28="要是正",MAX(EO$16:$EP27)+1,"")</f>
        <v/>
      </c>
      <c r="EP28" s="121" t="str">
        <f>IF($EN28="要是正",MAX($EP$16:EP27)+1,"")</f>
        <v/>
      </c>
      <c r="EQ28" s="128" t="str">
        <f t="shared" si="13"/>
        <v/>
      </c>
      <c r="ER28" s="127" t="str">
        <f t="shared" si="14"/>
        <v/>
      </c>
      <c r="ES28" s="122" t="str">
        <f t="shared" si="15"/>
        <v/>
      </c>
      <c r="ET28" s="157" t="str">
        <f t="shared" si="5"/>
        <v/>
      </c>
      <c r="EU28" s="156">
        <f t="shared" si="16"/>
        <v>0</v>
      </c>
      <c r="EV28" s="125" t="str">
        <f t="shared" si="17"/>
        <v/>
      </c>
      <c r="EW28" s="123" t="str">
        <f t="shared" si="6"/>
        <v>0</v>
      </c>
      <c r="EX28" s="610" t="str">
        <f t="shared" si="18"/>
        <v/>
      </c>
      <c r="EY28" s="608" t="str">
        <f t="shared" si="19"/>
        <v>0</v>
      </c>
      <c r="EZ28" s="377" t="str">
        <f t="shared" si="20"/>
        <v>0</v>
      </c>
      <c r="FA28" s="607" t="str">
        <f t="shared" si="7"/>
        <v/>
      </c>
      <c r="FB28" s="609" t="str">
        <f t="shared" si="21"/>
        <v/>
      </c>
      <c r="FC28" s="123" t="str">
        <f t="shared" si="22"/>
        <v>0</v>
      </c>
      <c r="FD28" s="124" t="str">
        <f t="shared" si="23"/>
        <v/>
      </c>
      <c r="FE28" s="123" t="str">
        <f t="shared" si="24"/>
        <v>0</v>
      </c>
      <c r="FF28" s="377" t="str">
        <f t="shared" si="25"/>
        <v>0</v>
      </c>
      <c r="FG28" s="122" t="str">
        <f t="shared" si="26"/>
        <v/>
      </c>
      <c r="FH28" s="25" t="str">
        <f t="shared" si="27"/>
        <v/>
      </c>
      <c r="FI28"/>
      <c r="FJ28" s="599" t="str">
        <f t="shared" si="28"/>
        <v/>
      </c>
      <c r="FK28" s="598" t="str">
        <f t="shared" si="29"/>
        <v/>
      </c>
      <c r="FL28" s="600" t="str">
        <f t="shared" si="30"/>
        <v>0</v>
      </c>
      <c r="FM28"/>
      <c r="FN28"/>
      <c r="FO28"/>
      <c r="FQ28"/>
      <c r="FR28"/>
      <c r="FS28"/>
      <c r="FT28"/>
      <c r="FU28"/>
      <c r="FV28"/>
      <c r="FW28"/>
      <c r="FX28"/>
      <c r="FY28"/>
      <c r="FZ28"/>
      <c r="GA28"/>
      <c r="GB28"/>
      <c r="GC28"/>
      <c r="GD28"/>
      <c r="GE28"/>
      <c r="GF28" s="229"/>
      <c r="GG28" s="249"/>
      <c r="GH28" s="389" t="str">
        <f t="shared" si="8"/>
        <v/>
      </c>
      <c r="GI28" s="389" t="str">
        <f t="shared" si="31"/>
        <v/>
      </c>
      <c r="GJ28" s="389" t="str">
        <f t="shared" si="32"/>
        <v/>
      </c>
      <c r="GK28" s="389">
        <f t="shared" si="33"/>
        <v>0</v>
      </c>
      <c r="GL28" s="240" t="str">
        <f t="shared" si="9"/>
        <v/>
      </c>
      <c r="GN28" s="407" t="str">
        <f t="shared" si="34"/>
        <v/>
      </c>
      <c r="GO28" s="408" t="str">
        <f t="shared" si="35"/>
        <v>0</v>
      </c>
      <c r="GP28" s="409" t="str">
        <f t="shared" si="36"/>
        <v/>
      </c>
      <c r="GQ28" s="408" t="str">
        <f t="shared" si="37"/>
        <v>0</v>
      </c>
      <c r="GR28" s="410" t="str">
        <f t="shared" si="38"/>
        <v/>
      </c>
      <c r="GT28" s="599" t="str">
        <f t="shared" si="39"/>
        <v/>
      </c>
      <c r="GU28" s="598" t="str">
        <f t="shared" si="40"/>
        <v/>
      </c>
      <c r="GV28" s="600" t="str">
        <f t="shared" si="41"/>
        <v>0</v>
      </c>
      <c r="GW28" s="413"/>
      <c r="GX28" s="411">
        <f t="shared" si="42"/>
        <v>0</v>
      </c>
      <c r="GY28" s="27"/>
      <c r="GZ28" s="27"/>
      <c r="HA28" s="413"/>
      <c r="HB28" s="10" t="str">
        <f>$T$28</f>
        <v>空気調和設備の主要機器及び配管の外観</v>
      </c>
    </row>
    <row r="29" spans="1:210" s="10" customFormat="1" ht="50.1" customHeight="1" x14ac:dyDescent="0.15">
      <c r="A29" s="515"/>
      <c r="B29" s="516"/>
      <c r="C29" s="517"/>
      <c r="D29" s="517"/>
      <c r="E29" s="517"/>
      <c r="F29" s="517"/>
      <c r="G29"/>
      <c r="H29" s="229"/>
      <c r="I29" s="260"/>
      <c r="J29" s="238"/>
      <c r="K29" s="242"/>
      <c r="L29" s="242"/>
      <c r="M29" s="2782" t="s">
        <v>1007</v>
      </c>
      <c r="N29" s="2782"/>
      <c r="O29" s="2782"/>
      <c r="P29" s="2869"/>
      <c r="Q29" s="2870"/>
      <c r="R29" s="2870"/>
      <c r="S29" s="2870"/>
      <c r="T29" s="2869"/>
      <c r="U29" s="2870"/>
      <c r="V29" s="2870"/>
      <c r="W29" s="2870"/>
      <c r="X29" s="2870"/>
      <c r="Y29" s="2870"/>
      <c r="Z29" s="2874"/>
      <c r="AA29" s="2776" t="s">
        <v>252</v>
      </c>
      <c r="AB29" s="2776"/>
      <c r="AC29" s="2776"/>
      <c r="AD29" s="2776"/>
      <c r="AE29" s="2776"/>
      <c r="AF29" s="2776"/>
      <c r="AG29" s="2776"/>
      <c r="AH29" s="2776"/>
      <c r="AI29" s="2776"/>
      <c r="AJ29" s="2776"/>
      <c r="AK29" s="2776"/>
      <c r="AL29" s="2776"/>
      <c r="AM29" s="2776"/>
      <c r="AN29" s="2776"/>
      <c r="AO29" s="2776"/>
      <c r="AP29" s="2776"/>
      <c r="AQ29" s="2776"/>
      <c r="AR29" s="2776"/>
      <c r="AS29" s="2776"/>
      <c r="AT29" s="2776"/>
      <c r="AU29" s="2776"/>
      <c r="AV29" s="2776"/>
      <c r="AW29" s="2776"/>
      <c r="AX29" s="2776"/>
      <c r="AY29" s="2777"/>
      <c r="AZ29" s="2778"/>
      <c r="BA29" s="2139"/>
      <c r="BB29" s="2139"/>
      <c r="BC29" s="2139"/>
      <c r="BD29" s="2139"/>
      <c r="BE29" s="2139"/>
      <c r="BF29" s="2139"/>
      <c r="BG29" s="2139"/>
      <c r="BH29" s="2139"/>
      <c r="BI29" s="2139"/>
      <c r="BJ29" s="2139"/>
      <c r="BK29" s="2779"/>
      <c r="BL29" s="2781"/>
      <c r="BM29" s="2781"/>
      <c r="BN29" s="2780"/>
      <c r="BO29" s="2780"/>
      <c r="BP29" s="2780"/>
      <c r="BQ29" s="2780"/>
      <c r="BR29" s="2780"/>
      <c r="BS29" s="2780"/>
      <c r="BT29" s="2780"/>
      <c r="BU29" s="2780"/>
      <c r="BV29" s="2780"/>
      <c r="BW29" s="2780"/>
      <c r="BX29" s="2780"/>
      <c r="BY29" s="2780"/>
      <c r="BZ29" s="2780"/>
      <c r="CA29" s="2780"/>
      <c r="CB29" s="2780"/>
      <c r="CC29" s="2780"/>
      <c r="CD29" s="2780"/>
      <c r="CE29" s="2780"/>
      <c r="CF29" s="2780"/>
      <c r="CG29" s="2780"/>
      <c r="CH29" s="2780"/>
      <c r="CI29" s="2780"/>
      <c r="CJ29" s="2780"/>
      <c r="CK29" s="2780"/>
      <c r="CL29" s="2780"/>
      <c r="CM29" s="2772"/>
      <c r="CN29" s="2773"/>
      <c r="CO29" s="2774"/>
      <c r="CP29" s="2772"/>
      <c r="CQ29" s="2773"/>
      <c r="CR29" s="2774"/>
      <c r="CS29" s="2824"/>
      <c r="CT29" s="2825"/>
      <c r="CU29" s="2826"/>
      <c r="CV29" s="2835"/>
      <c r="CW29" s="2836"/>
      <c r="CX29" s="2836"/>
      <c r="CY29" s="2836"/>
      <c r="CZ29" s="2836"/>
      <c r="DA29" s="2836"/>
      <c r="DB29" s="2836"/>
      <c r="DC29" s="2836"/>
      <c r="DD29" s="2836"/>
      <c r="DE29" s="2836"/>
      <c r="DF29" s="2836"/>
      <c r="DG29" s="2836"/>
      <c r="DH29" s="2836"/>
      <c r="DI29" s="2836"/>
      <c r="DJ29" s="2836"/>
      <c r="DK29" s="2836"/>
      <c r="DL29" s="2836"/>
      <c r="DM29" s="2836"/>
      <c r="DN29" s="2836"/>
      <c r="DO29" s="2837"/>
      <c r="DP29"/>
      <c r="DQ29"/>
      <c r="DR29"/>
      <c r="DS29"/>
      <c r="DT29"/>
      <c r="DU29"/>
      <c r="DV29"/>
      <c r="DW29"/>
      <c r="DZ29" s="229"/>
      <c r="EA29" s="229"/>
      <c r="EB29" s="229"/>
      <c r="EC29" s="229"/>
      <c r="ED29" s="229"/>
      <c r="EE29" s="229"/>
      <c r="EF29" s="237"/>
      <c r="EG29" s="131">
        <f t="shared" si="0"/>
        <v>0</v>
      </c>
      <c r="EH29" s="131">
        <f t="shared" si="1"/>
        <v>0</v>
      </c>
      <c r="EI29" s="131">
        <f t="shared" si="2"/>
        <v>0</v>
      </c>
      <c r="EJ29" s="131">
        <f t="shared" si="3"/>
        <v>0</v>
      </c>
      <c r="EK29" s="247" t="s">
        <v>1463</v>
      </c>
      <c r="EL29" s="131" t="str">
        <f t="shared" ref="EL29:EL32" si="78">$T$28</f>
        <v>空気調和設備の主要機器及び配管の外観</v>
      </c>
      <c r="EM29" s="130">
        <f t="shared" si="12"/>
        <v>0</v>
      </c>
      <c r="EN29" s="129" t="str">
        <f t="shared" si="4"/>
        <v/>
      </c>
      <c r="EO29" s="121" t="str">
        <f>IF($EN29="要是正",MAX(EO$16:$EP28)+1,"")</f>
        <v/>
      </c>
      <c r="EP29" s="121" t="str">
        <f>IF($EN29="要是正",MAX($EP$16:EP28)+1,"")</f>
        <v/>
      </c>
      <c r="EQ29" s="128" t="str">
        <f t="shared" si="13"/>
        <v/>
      </c>
      <c r="ER29" s="127" t="str">
        <f t="shared" si="14"/>
        <v/>
      </c>
      <c r="ES29" s="122" t="str">
        <f t="shared" si="15"/>
        <v/>
      </c>
      <c r="ET29" s="157" t="str">
        <f t="shared" si="5"/>
        <v/>
      </c>
      <c r="EU29" s="156">
        <f t="shared" si="16"/>
        <v>0</v>
      </c>
      <c r="EV29" s="125" t="str">
        <f t="shared" si="17"/>
        <v/>
      </c>
      <c r="EW29" s="123" t="str">
        <f t="shared" si="6"/>
        <v>0</v>
      </c>
      <c r="EX29" s="610" t="str">
        <f t="shared" si="18"/>
        <v/>
      </c>
      <c r="EY29" s="608" t="str">
        <f t="shared" si="19"/>
        <v>0</v>
      </c>
      <c r="EZ29" s="377" t="str">
        <f t="shared" si="20"/>
        <v>0</v>
      </c>
      <c r="FA29" s="607" t="str">
        <f t="shared" si="7"/>
        <v/>
      </c>
      <c r="FB29" s="609" t="str">
        <f t="shared" si="21"/>
        <v/>
      </c>
      <c r="FC29" s="123" t="str">
        <f t="shared" si="22"/>
        <v>0</v>
      </c>
      <c r="FD29" s="124" t="str">
        <f t="shared" si="23"/>
        <v/>
      </c>
      <c r="FE29" s="123" t="str">
        <f t="shared" si="24"/>
        <v>0</v>
      </c>
      <c r="FF29" s="377" t="str">
        <f t="shared" si="25"/>
        <v>0</v>
      </c>
      <c r="FG29" s="122" t="str">
        <f t="shared" si="26"/>
        <v/>
      </c>
      <c r="FH29" s="25" t="str">
        <f t="shared" si="27"/>
        <v/>
      </c>
      <c r="FI29"/>
      <c r="FJ29" s="599" t="str">
        <f t="shared" si="28"/>
        <v/>
      </c>
      <c r="FK29" s="598" t="str">
        <f t="shared" si="29"/>
        <v/>
      </c>
      <c r="FL29" s="600" t="str">
        <f t="shared" si="30"/>
        <v>0</v>
      </c>
      <c r="FM29"/>
      <c r="FN29"/>
      <c r="FO29"/>
      <c r="FQ29"/>
      <c r="FR29"/>
      <c r="FS29"/>
      <c r="FT29"/>
      <c r="FU29"/>
      <c r="FV29"/>
      <c r="FW29"/>
      <c r="FX29"/>
      <c r="FY29"/>
      <c r="FZ29"/>
      <c r="GA29"/>
      <c r="GB29"/>
      <c r="GC29"/>
      <c r="GD29"/>
      <c r="GE29"/>
      <c r="GF29" s="229"/>
      <c r="GG29" s="249"/>
      <c r="GH29" s="389" t="str">
        <f t="shared" si="8"/>
        <v/>
      </c>
      <c r="GI29" s="389" t="str">
        <f t="shared" si="31"/>
        <v/>
      </c>
      <c r="GJ29" s="389" t="str">
        <f t="shared" si="32"/>
        <v/>
      </c>
      <c r="GK29" s="389">
        <f t="shared" si="33"/>
        <v>0</v>
      </c>
      <c r="GL29" s="240" t="str">
        <f t="shared" si="9"/>
        <v/>
      </c>
      <c r="GN29" s="407" t="str">
        <f t="shared" si="34"/>
        <v/>
      </c>
      <c r="GO29" s="408" t="str">
        <f t="shared" si="35"/>
        <v>0</v>
      </c>
      <c r="GP29" s="409" t="str">
        <f t="shared" si="36"/>
        <v/>
      </c>
      <c r="GQ29" s="408" t="str">
        <f t="shared" si="37"/>
        <v>0</v>
      </c>
      <c r="GR29" s="410" t="str">
        <f t="shared" si="38"/>
        <v/>
      </c>
      <c r="GT29" s="599" t="str">
        <f t="shared" si="39"/>
        <v/>
      </c>
      <c r="GU29" s="598" t="str">
        <f t="shared" si="40"/>
        <v/>
      </c>
      <c r="GV29" s="600" t="str">
        <f t="shared" si="41"/>
        <v>0</v>
      </c>
      <c r="GW29" s="413"/>
      <c r="GX29" s="411">
        <f t="shared" si="42"/>
        <v>0</v>
      </c>
      <c r="GY29" s="27"/>
      <c r="GZ29" s="27"/>
      <c r="HA29" s="413"/>
      <c r="HB29" s="10" t="str">
        <f>$T$28</f>
        <v>空気調和設備の主要機器及び配管の外観</v>
      </c>
    </row>
    <row r="30" spans="1:210" s="10" customFormat="1" ht="50.1" customHeight="1" x14ac:dyDescent="0.15">
      <c r="A30" s="515"/>
      <c r="B30" s="516"/>
      <c r="C30" s="517"/>
      <c r="D30" s="517"/>
      <c r="E30" s="517"/>
      <c r="F30" s="517"/>
      <c r="G30"/>
      <c r="H30" s="229"/>
      <c r="I30" s="260"/>
      <c r="J30" s="238"/>
      <c r="K30" s="242"/>
      <c r="L30" s="242"/>
      <c r="M30" s="2775" t="s">
        <v>1005</v>
      </c>
      <c r="N30" s="2775"/>
      <c r="O30" s="2775"/>
      <c r="P30" s="2869"/>
      <c r="Q30" s="2870"/>
      <c r="R30" s="2870"/>
      <c r="S30" s="2870"/>
      <c r="T30" s="2869"/>
      <c r="U30" s="2870"/>
      <c r="V30" s="2870"/>
      <c r="W30" s="2870"/>
      <c r="X30" s="2870"/>
      <c r="Y30" s="2870"/>
      <c r="Z30" s="2874"/>
      <c r="AA30" s="2776" t="s">
        <v>251</v>
      </c>
      <c r="AB30" s="2776"/>
      <c r="AC30" s="2776"/>
      <c r="AD30" s="2776"/>
      <c r="AE30" s="2776"/>
      <c r="AF30" s="2776"/>
      <c r="AG30" s="2776"/>
      <c r="AH30" s="2776"/>
      <c r="AI30" s="2776"/>
      <c r="AJ30" s="2776"/>
      <c r="AK30" s="2776"/>
      <c r="AL30" s="2776"/>
      <c r="AM30" s="2776"/>
      <c r="AN30" s="2776"/>
      <c r="AO30" s="2776"/>
      <c r="AP30" s="2776"/>
      <c r="AQ30" s="2776"/>
      <c r="AR30" s="2776"/>
      <c r="AS30" s="2776"/>
      <c r="AT30" s="2776"/>
      <c r="AU30" s="2776"/>
      <c r="AV30" s="2776"/>
      <c r="AW30" s="2776"/>
      <c r="AX30" s="2776"/>
      <c r="AY30" s="2777"/>
      <c r="AZ30" s="2778"/>
      <c r="BA30" s="2139"/>
      <c r="BB30" s="2139"/>
      <c r="BC30" s="2139"/>
      <c r="BD30" s="2139"/>
      <c r="BE30" s="2139"/>
      <c r="BF30" s="2139"/>
      <c r="BG30" s="2139"/>
      <c r="BH30" s="2139"/>
      <c r="BI30" s="2139"/>
      <c r="BJ30" s="2139"/>
      <c r="BK30" s="2779"/>
      <c r="BL30" s="2781"/>
      <c r="BM30" s="2781"/>
      <c r="BN30" s="2780"/>
      <c r="BO30" s="2780"/>
      <c r="BP30" s="2780"/>
      <c r="BQ30" s="2780"/>
      <c r="BR30" s="2780"/>
      <c r="BS30" s="2780"/>
      <c r="BT30" s="2780"/>
      <c r="BU30" s="2780"/>
      <c r="BV30" s="2780"/>
      <c r="BW30" s="2780"/>
      <c r="BX30" s="2780"/>
      <c r="BY30" s="2780"/>
      <c r="BZ30" s="2780"/>
      <c r="CA30" s="2780"/>
      <c r="CB30" s="2780"/>
      <c r="CC30" s="2780"/>
      <c r="CD30" s="2780"/>
      <c r="CE30" s="2780"/>
      <c r="CF30" s="2780"/>
      <c r="CG30" s="2780"/>
      <c r="CH30" s="2780"/>
      <c r="CI30" s="2780"/>
      <c r="CJ30" s="2780"/>
      <c r="CK30" s="2780"/>
      <c r="CL30" s="2780"/>
      <c r="CM30" s="2772"/>
      <c r="CN30" s="2773"/>
      <c r="CO30" s="2774"/>
      <c r="CP30" s="2772"/>
      <c r="CQ30" s="2773"/>
      <c r="CR30" s="2774"/>
      <c r="CS30" s="2824"/>
      <c r="CT30" s="2825"/>
      <c r="CU30" s="2826"/>
      <c r="CV30" s="2835"/>
      <c r="CW30" s="2836"/>
      <c r="CX30" s="2836"/>
      <c r="CY30" s="2836"/>
      <c r="CZ30" s="2836"/>
      <c r="DA30" s="2836"/>
      <c r="DB30" s="2836"/>
      <c r="DC30" s="2836"/>
      <c r="DD30" s="2836"/>
      <c r="DE30" s="2836"/>
      <c r="DF30" s="2836"/>
      <c r="DG30" s="2836"/>
      <c r="DH30" s="2836"/>
      <c r="DI30" s="2836"/>
      <c r="DJ30" s="2836"/>
      <c r="DK30" s="2836"/>
      <c r="DL30" s="2836"/>
      <c r="DM30" s="2836"/>
      <c r="DN30" s="2836"/>
      <c r="DO30" s="2837"/>
      <c r="DP30"/>
      <c r="DQ30"/>
      <c r="DR30"/>
      <c r="DS30"/>
      <c r="DT30"/>
      <c r="DU30"/>
      <c r="DV30"/>
      <c r="DW30"/>
      <c r="DZ30" s="229"/>
      <c r="EA30" s="229"/>
      <c r="EB30" s="229"/>
      <c r="EC30" s="229"/>
      <c r="ED30" s="229"/>
      <c r="EE30" s="229"/>
      <c r="EF30" s="237"/>
      <c r="EG30" s="131">
        <f t="shared" si="0"/>
        <v>0</v>
      </c>
      <c r="EH30" s="131">
        <f t="shared" si="1"/>
        <v>0</v>
      </c>
      <c r="EI30" s="131">
        <f t="shared" si="2"/>
        <v>0</v>
      </c>
      <c r="EJ30" s="131">
        <f t="shared" si="3"/>
        <v>0</v>
      </c>
      <c r="EK30" s="247" t="s">
        <v>525</v>
      </c>
      <c r="EL30" s="131" t="str">
        <f t="shared" si="78"/>
        <v>空気調和設備の主要機器及び配管の外観</v>
      </c>
      <c r="EM30" s="130">
        <f t="shared" si="12"/>
        <v>0</v>
      </c>
      <c r="EN30" s="129" t="str">
        <f t="shared" si="4"/>
        <v/>
      </c>
      <c r="EO30" s="121" t="str">
        <f>IF($EN30="要是正",MAX(EO$16:$EP29)+1,"")</f>
        <v/>
      </c>
      <c r="EP30" s="121" t="str">
        <f>IF($EN30="要是正",MAX($EP$16:EP29)+1,"")</f>
        <v/>
      </c>
      <c r="EQ30" s="128" t="str">
        <f t="shared" si="13"/>
        <v/>
      </c>
      <c r="ER30" s="127" t="str">
        <f t="shared" si="14"/>
        <v/>
      </c>
      <c r="ES30" s="122" t="str">
        <f t="shared" si="15"/>
        <v/>
      </c>
      <c r="ET30" s="157" t="str">
        <f t="shared" si="5"/>
        <v/>
      </c>
      <c r="EU30" s="156">
        <f t="shared" si="16"/>
        <v>0</v>
      </c>
      <c r="EV30" s="125" t="str">
        <f t="shared" si="17"/>
        <v/>
      </c>
      <c r="EW30" s="123" t="str">
        <f t="shared" si="6"/>
        <v>0</v>
      </c>
      <c r="EX30" s="610" t="str">
        <f t="shared" si="18"/>
        <v/>
      </c>
      <c r="EY30" s="608" t="str">
        <f t="shared" si="19"/>
        <v>0</v>
      </c>
      <c r="EZ30" s="377" t="str">
        <f t="shared" si="20"/>
        <v>0</v>
      </c>
      <c r="FA30" s="607" t="str">
        <f t="shared" si="7"/>
        <v/>
      </c>
      <c r="FB30" s="609" t="str">
        <f t="shared" si="21"/>
        <v/>
      </c>
      <c r="FC30" s="123" t="str">
        <f t="shared" si="22"/>
        <v>0</v>
      </c>
      <c r="FD30" s="124" t="str">
        <f t="shared" si="23"/>
        <v/>
      </c>
      <c r="FE30" s="123" t="str">
        <f t="shared" si="24"/>
        <v>0</v>
      </c>
      <c r="FF30" s="377" t="str">
        <f t="shared" si="25"/>
        <v>0</v>
      </c>
      <c r="FG30" s="122" t="str">
        <f t="shared" si="26"/>
        <v/>
      </c>
      <c r="FH30" s="25" t="str">
        <f t="shared" si="27"/>
        <v/>
      </c>
      <c r="FI30"/>
      <c r="FJ30" s="599" t="str">
        <f t="shared" si="28"/>
        <v/>
      </c>
      <c r="FK30" s="598" t="str">
        <f t="shared" si="29"/>
        <v/>
      </c>
      <c r="FL30" s="600" t="str">
        <f t="shared" si="30"/>
        <v>0</v>
      </c>
      <c r="FM30"/>
      <c r="FN30"/>
      <c r="FO30"/>
      <c r="FQ30"/>
      <c r="FR30"/>
      <c r="FS30"/>
      <c r="FT30"/>
      <c r="FU30"/>
      <c r="FV30"/>
      <c r="FW30"/>
      <c r="FX30"/>
      <c r="FY30"/>
      <c r="FZ30"/>
      <c r="GA30"/>
      <c r="GB30"/>
      <c r="GC30"/>
      <c r="GD30"/>
      <c r="GE30"/>
      <c r="GF30" s="229"/>
      <c r="GG30" s="249"/>
      <c r="GH30" s="389" t="str">
        <f t="shared" si="8"/>
        <v/>
      </c>
      <c r="GI30" s="389" t="str">
        <f t="shared" si="31"/>
        <v/>
      </c>
      <c r="GJ30" s="389" t="str">
        <f t="shared" si="32"/>
        <v/>
      </c>
      <c r="GK30" s="389">
        <f t="shared" si="33"/>
        <v>0</v>
      </c>
      <c r="GL30" s="240" t="str">
        <f t="shared" si="9"/>
        <v/>
      </c>
      <c r="GN30" s="407" t="str">
        <f t="shared" si="34"/>
        <v/>
      </c>
      <c r="GO30" s="408" t="str">
        <f t="shared" si="35"/>
        <v>0</v>
      </c>
      <c r="GP30" s="409" t="str">
        <f t="shared" si="36"/>
        <v/>
      </c>
      <c r="GQ30" s="408" t="str">
        <f t="shared" si="37"/>
        <v>0</v>
      </c>
      <c r="GR30" s="410" t="str">
        <f t="shared" si="38"/>
        <v/>
      </c>
      <c r="GT30" s="599" t="str">
        <f t="shared" si="39"/>
        <v/>
      </c>
      <c r="GU30" s="598" t="str">
        <f t="shared" si="40"/>
        <v/>
      </c>
      <c r="GV30" s="600" t="str">
        <f t="shared" si="41"/>
        <v>0</v>
      </c>
      <c r="GW30" s="413"/>
      <c r="GX30" s="411">
        <f t="shared" si="42"/>
        <v>0</v>
      </c>
      <c r="GY30" s="27"/>
      <c r="GZ30" s="27"/>
      <c r="HA30" s="413"/>
      <c r="HB30" s="10" t="str">
        <f>$T$28</f>
        <v>空気調和設備の主要機器及び配管の外観</v>
      </c>
    </row>
    <row r="31" spans="1:210" s="10" customFormat="1" ht="50.1" customHeight="1" x14ac:dyDescent="0.15">
      <c r="A31" s="515"/>
      <c r="B31" s="516"/>
      <c r="C31" s="517"/>
      <c r="D31" s="517"/>
      <c r="E31" s="517"/>
      <c r="F31" s="517"/>
      <c r="G31"/>
      <c r="H31" s="229"/>
      <c r="I31" s="260"/>
      <c r="J31" s="238"/>
      <c r="K31" s="242"/>
      <c r="L31" s="242"/>
      <c r="M31" s="2775" t="s">
        <v>1003</v>
      </c>
      <c r="N31" s="2775"/>
      <c r="O31" s="2775"/>
      <c r="P31" s="2869"/>
      <c r="Q31" s="2870"/>
      <c r="R31" s="2870"/>
      <c r="S31" s="2870"/>
      <c r="T31" s="2869"/>
      <c r="U31" s="2870"/>
      <c r="V31" s="2870"/>
      <c r="W31" s="2870"/>
      <c r="X31" s="2870"/>
      <c r="Y31" s="2870"/>
      <c r="Z31" s="2874"/>
      <c r="AA31" s="2776" t="s">
        <v>250</v>
      </c>
      <c r="AB31" s="2776"/>
      <c r="AC31" s="2776"/>
      <c r="AD31" s="2776"/>
      <c r="AE31" s="2776"/>
      <c r="AF31" s="2776"/>
      <c r="AG31" s="2776"/>
      <c r="AH31" s="2776"/>
      <c r="AI31" s="2776"/>
      <c r="AJ31" s="2776"/>
      <c r="AK31" s="2776"/>
      <c r="AL31" s="2776"/>
      <c r="AM31" s="2776"/>
      <c r="AN31" s="2776"/>
      <c r="AO31" s="2776"/>
      <c r="AP31" s="2776"/>
      <c r="AQ31" s="2776"/>
      <c r="AR31" s="2776"/>
      <c r="AS31" s="2776"/>
      <c r="AT31" s="2776"/>
      <c r="AU31" s="2776"/>
      <c r="AV31" s="2776"/>
      <c r="AW31" s="2776"/>
      <c r="AX31" s="2776"/>
      <c r="AY31" s="2777"/>
      <c r="AZ31" s="2778"/>
      <c r="BA31" s="2139"/>
      <c r="BB31" s="2139"/>
      <c r="BC31" s="2139"/>
      <c r="BD31" s="2139"/>
      <c r="BE31" s="2139"/>
      <c r="BF31" s="2139"/>
      <c r="BG31" s="2139"/>
      <c r="BH31" s="2139"/>
      <c r="BI31" s="2139"/>
      <c r="BJ31" s="2139"/>
      <c r="BK31" s="2779"/>
      <c r="BL31" s="2781"/>
      <c r="BM31" s="2781"/>
      <c r="BN31" s="2780"/>
      <c r="BO31" s="2780"/>
      <c r="BP31" s="2780"/>
      <c r="BQ31" s="2780"/>
      <c r="BR31" s="2780"/>
      <c r="BS31" s="2780"/>
      <c r="BT31" s="2780"/>
      <c r="BU31" s="2780"/>
      <c r="BV31" s="2780"/>
      <c r="BW31" s="2780"/>
      <c r="BX31" s="2780"/>
      <c r="BY31" s="2780"/>
      <c r="BZ31" s="2780"/>
      <c r="CA31" s="2780"/>
      <c r="CB31" s="2780"/>
      <c r="CC31" s="2780"/>
      <c r="CD31" s="2780"/>
      <c r="CE31" s="2780"/>
      <c r="CF31" s="2780"/>
      <c r="CG31" s="2780"/>
      <c r="CH31" s="2780"/>
      <c r="CI31" s="2780"/>
      <c r="CJ31" s="2780"/>
      <c r="CK31" s="2780"/>
      <c r="CL31" s="2780"/>
      <c r="CM31" s="2772"/>
      <c r="CN31" s="2773"/>
      <c r="CO31" s="2774"/>
      <c r="CP31" s="2772"/>
      <c r="CQ31" s="2773"/>
      <c r="CR31" s="2774"/>
      <c r="CS31" s="2824"/>
      <c r="CT31" s="2825"/>
      <c r="CU31" s="2826"/>
      <c r="CV31" s="2835"/>
      <c r="CW31" s="2836"/>
      <c r="CX31" s="2836"/>
      <c r="CY31" s="2836"/>
      <c r="CZ31" s="2836"/>
      <c r="DA31" s="2836"/>
      <c r="DB31" s="2836"/>
      <c r="DC31" s="2836"/>
      <c r="DD31" s="2836"/>
      <c r="DE31" s="2836"/>
      <c r="DF31" s="2836"/>
      <c r="DG31" s="2836"/>
      <c r="DH31" s="2836"/>
      <c r="DI31" s="2836"/>
      <c r="DJ31" s="2836"/>
      <c r="DK31" s="2836"/>
      <c r="DL31" s="2836"/>
      <c r="DM31" s="2836"/>
      <c r="DN31" s="2836"/>
      <c r="DO31" s="2837"/>
      <c r="DP31"/>
      <c r="DQ31"/>
      <c r="DR31"/>
      <c r="DS31"/>
      <c r="DT31"/>
      <c r="DU31"/>
      <c r="DV31"/>
      <c r="DW31"/>
      <c r="DZ31" s="229"/>
      <c r="EA31" s="229"/>
      <c r="EB31" s="229"/>
      <c r="EC31" s="229"/>
      <c r="ED31" s="229"/>
      <c r="EE31" s="229"/>
      <c r="EF31" s="237"/>
      <c r="EG31" s="131">
        <f t="shared" si="0"/>
        <v>0</v>
      </c>
      <c r="EH31" s="131">
        <f t="shared" si="1"/>
        <v>0</v>
      </c>
      <c r="EI31" s="131">
        <f t="shared" si="2"/>
        <v>0</v>
      </c>
      <c r="EJ31" s="131">
        <f t="shared" si="3"/>
        <v>0</v>
      </c>
      <c r="EK31" s="247" t="s">
        <v>522</v>
      </c>
      <c r="EL31" s="131" t="str">
        <f t="shared" si="78"/>
        <v>空気調和設備の主要機器及び配管の外観</v>
      </c>
      <c r="EM31" s="130">
        <f t="shared" si="12"/>
        <v>0</v>
      </c>
      <c r="EN31" s="129" t="str">
        <f>IF(AZ31="×要是正（既存不適格以外）","要是正","")&amp;IF(AZ31="△既存不適格","既存不適格","")</f>
        <v/>
      </c>
      <c r="EO31" s="121" t="str">
        <f>IF($EN31="要是正",MAX(EO$16:$EP30)+1,"")</f>
        <v/>
      </c>
      <c r="EP31" s="121" t="str">
        <f>IF($EN31="要是正",MAX($EP$16:EP30)+1,"")</f>
        <v/>
      </c>
      <c r="EQ31" s="128" t="str">
        <f t="shared" si="13"/>
        <v/>
      </c>
      <c r="ER31" s="127" t="str">
        <f t="shared" si="14"/>
        <v/>
      </c>
      <c r="ES31" s="122" t="str">
        <f t="shared" si="15"/>
        <v/>
      </c>
      <c r="ET31" s="157" t="str">
        <f t="shared" si="5"/>
        <v/>
      </c>
      <c r="EU31" s="156">
        <f t="shared" si="16"/>
        <v>0</v>
      </c>
      <c r="EV31" s="125" t="str">
        <f t="shared" si="17"/>
        <v/>
      </c>
      <c r="EW31" s="123" t="str">
        <f t="shared" si="6"/>
        <v>0</v>
      </c>
      <c r="EX31" s="610" t="str">
        <f t="shared" si="18"/>
        <v/>
      </c>
      <c r="EY31" s="608" t="str">
        <f t="shared" si="19"/>
        <v>0</v>
      </c>
      <c r="EZ31" s="377" t="str">
        <f t="shared" si="20"/>
        <v>0</v>
      </c>
      <c r="FA31" s="607" t="str">
        <f t="shared" si="7"/>
        <v/>
      </c>
      <c r="FB31" s="609" t="str">
        <f t="shared" si="21"/>
        <v/>
      </c>
      <c r="FC31" s="123" t="str">
        <f t="shared" si="22"/>
        <v>0</v>
      </c>
      <c r="FD31" s="124" t="str">
        <f t="shared" si="23"/>
        <v/>
      </c>
      <c r="FE31" s="123" t="str">
        <f t="shared" si="24"/>
        <v>0</v>
      </c>
      <c r="FF31" s="377" t="str">
        <f t="shared" si="25"/>
        <v>0</v>
      </c>
      <c r="FG31" s="122" t="str">
        <f t="shared" si="26"/>
        <v/>
      </c>
      <c r="FH31" s="25" t="str">
        <f t="shared" si="27"/>
        <v/>
      </c>
      <c r="FI31"/>
      <c r="FJ31" s="599" t="str">
        <f t="shared" si="28"/>
        <v/>
      </c>
      <c r="FK31" s="598" t="str">
        <f t="shared" si="29"/>
        <v/>
      </c>
      <c r="FL31" s="600" t="str">
        <f t="shared" si="30"/>
        <v>0</v>
      </c>
      <c r="FM31"/>
      <c r="FN31"/>
      <c r="FO31"/>
      <c r="FQ31"/>
      <c r="FR31"/>
      <c r="FS31"/>
      <c r="FT31"/>
      <c r="FU31"/>
      <c r="FV31"/>
      <c r="FW31"/>
      <c r="FX31"/>
      <c r="FY31"/>
      <c r="FZ31"/>
      <c r="GA31"/>
      <c r="GB31"/>
      <c r="GC31"/>
      <c r="GD31"/>
      <c r="GE31"/>
      <c r="GF31" s="229"/>
      <c r="GG31" s="229"/>
      <c r="GH31" s="389" t="str">
        <f t="shared" si="8"/>
        <v/>
      </c>
      <c r="GI31" s="389" t="str">
        <f t="shared" si="31"/>
        <v/>
      </c>
      <c r="GJ31" s="389" t="str">
        <f t="shared" si="32"/>
        <v/>
      </c>
      <c r="GK31" s="389">
        <f t="shared" si="33"/>
        <v>0</v>
      </c>
      <c r="GL31" s="240" t="str">
        <f t="shared" si="9"/>
        <v/>
      </c>
      <c r="GN31" s="407" t="str">
        <f t="shared" si="34"/>
        <v/>
      </c>
      <c r="GO31" s="408" t="str">
        <f t="shared" si="35"/>
        <v>0</v>
      </c>
      <c r="GP31" s="409" t="str">
        <f t="shared" si="36"/>
        <v/>
      </c>
      <c r="GQ31" s="408" t="str">
        <f t="shared" si="37"/>
        <v>0</v>
      </c>
      <c r="GR31" s="410" t="str">
        <f t="shared" si="38"/>
        <v/>
      </c>
      <c r="GT31" s="599" t="str">
        <f t="shared" si="39"/>
        <v/>
      </c>
      <c r="GU31" s="598" t="str">
        <f t="shared" si="40"/>
        <v/>
      </c>
      <c r="GV31" s="600" t="str">
        <f t="shared" si="41"/>
        <v>0</v>
      </c>
      <c r="GW31" s="413"/>
      <c r="GX31" s="411">
        <f t="shared" si="42"/>
        <v>0</v>
      </c>
      <c r="GY31" s="27"/>
      <c r="GZ31" s="27"/>
      <c r="HA31" s="413"/>
      <c r="HB31" s="10" t="str">
        <f>$T$28</f>
        <v>空気調和設備の主要機器及び配管の外観</v>
      </c>
    </row>
    <row r="32" spans="1:210" s="10" customFormat="1" ht="50.1" customHeight="1" x14ac:dyDescent="0.15">
      <c r="A32" s="515"/>
      <c r="B32" s="516"/>
      <c r="C32" s="517"/>
      <c r="D32" s="517"/>
      <c r="E32" s="517"/>
      <c r="F32" s="517"/>
      <c r="G32"/>
      <c r="H32" s="229"/>
      <c r="I32" s="260"/>
      <c r="J32" s="238"/>
      <c r="K32" s="242"/>
      <c r="L32" s="242"/>
      <c r="M32" s="2775" t="s">
        <v>1002</v>
      </c>
      <c r="N32" s="2775"/>
      <c r="O32" s="2775"/>
      <c r="P32" s="2869"/>
      <c r="Q32" s="2870"/>
      <c r="R32" s="2870"/>
      <c r="S32" s="2870"/>
      <c r="T32" s="2871"/>
      <c r="U32" s="2872"/>
      <c r="V32" s="2872"/>
      <c r="W32" s="2872"/>
      <c r="X32" s="2872"/>
      <c r="Y32" s="2872"/>
      <c r="Z32" s="2875"/>
      <c r="AA32" s="2845" t="s">
        <v>249</v>
      </c>
      <c r="AB32" s="2845"/>
      <c r="AC32" s="2845"/>
      <c r="AD32" s="2845"/>
      <c r="AE32" s="2845"/>
      <c r="AF32" s="2845"/>
      <c r="AG32" s="2845"/>
      <c r="AH32" s="2845"/>
      <c r="AI32" s="2845"/>
      <c r="AJ32" s="2845"/>
      <c r="AK32" s="2845"/>
      <c r="AL32" s="2845"/>
      <c r="AM32" s="2845"/>
      <c r="AN32" s="2845"/>
      <c r="AO32" s="2845"/>
      <c r="AP32" s="2845"/>
      <c r="AQ32" s="2845"/>
      <c r="AR32" s="2845"/>
      <c r="AS32" s="2845"/>
      <c r="AT32" s="2845"/>
      <c r="AU32" s="2845"/>
      <c r="AV32" s="2845"/>
      <c r="AW32" s="2845"/>
      <c r="AX32" s="2845"/>
      <c r="AY32" s="2846"/>
      <c r="AZ32" s="2847"/>
      <c r="BA32" s="2848"/>
      <c r="BB32" s="2848"/>
      <c r="BC32" s="2848"/>
      <c r="BD32" s="2848"/>
      <c r="BE32" s="2848"/>
      <c r="BF32" s="2848"/>
      <c r="BG32" s="2848"/>
      <c r="BH32" s="2848"/>
      <c r="BI32" s="2848"/>
      <c r="BJ32" s="2848"/>
      <c r="BK32" s="2849"/>
      <c r="BL32" s="2827"/>
      <c r="BM32" s="2827"/>
      <c r="BN32" s="2828"/>
      <c r="BO32" s="2828"/>
      <c r="BP32" s="2828"/>
      <c r="BQ32" s="2828"/>
      <c r="BR32" s="2828"/>
      <c r="BS32" s="2828"/>
      <c r="BT32" s="2828"/>
      <c r="BU32" s="2828"/>
      <c r="BV32" s="2828"/>
      <c r="BW32" s="2828"/>
      <c r="BX32" s="2828"/>
      <c r="BY32" s="2828"/>
      <c r="BZ32" s="2828"/>
      <c r="CA32" s="2828"/>
      <c r="CB32" s="2828"/>
      <c r="CC32" s="2828"/>
      <c r="CD32" s="2828"/>
      <c r="CE32" s="2828"/>
      <c r="CF32" s="2828"/>
      <c r="CG32" s="2828"/>
      <c r="CH32" s="2828"/>
      <c r="CI32" s="2828"/>
      <c r="CJ32" s="2828"/>
      <c r="CK32" s="2828"/>
      <c r="CL32" s="2828"/>
      <c r="CM32" s="2838"/>
      <c r="CN32" s="2839"/>
      <c r="CO32" s="2840"/>
      <c r="CP32" s="2838"/>
      <c r="CQ32" s="2839"/>
      <c r="CR32" s="2840"/>
      <c r="CS32" s="2882"/>
      <c r="CT32" s="2883"/>
      <c r="CU32" s="2884"/>
      <c r="CV32" s="2926"/>
      <c r="CW32" s="2927"/>
      <c r="CX32" s="2927"/>
      <c r="CY32" s="2927"/>
      <c r="CZ32" s="2927"/>
      <c r="DA32" s="2927"/>
      <c r="DB32" s="2927"/>
      <c r="DC32" s="2927"/>
      <c r="DD32" s="2927"/>
      <c r="DE32" s="2927"/>
      <c r="DF32" s="2927"/>
      <c r="DG32" s="2927"/>
      <c r="DH32" s="2927"/>
      <c r="DI32" s="2927"/>
      <c r="DJ32" s="2927"/>
      <c r="DK32" s="2927"/>
      <c r="DL32" s="2927"/>
      <c r="DM32" s="2927"/>
      <c r="DN32" s="2927"/>
      <c r="DO32" s="2928"/>
      <c r="DP32"/>
      <c r="DQ32"/>
      <c r="DR32"/>
      <c r="DS32"/>
      <c r="DT32"/>
      <c r="DU32"/>
      <c r="DV32"/>
      <c r="DW32"/>
      <c r="DZ32" s="229"/>
      <c r="EA32" s="229"/>
      <c r="EB32" s="229"/>
      <c r="EC32" s="229"/>
      <c r="ED32" s="229"/>
      <c r="EE32" s="229"/>
      <c r="EF32" s="237"/>
      <c r="EG32" s="131">
        <f t="shared" si="0"/>
        <v>0</v>
      </c>
      <c r="EH32" s="131">
        <f t="shared" si="1"/>
        <v>0</v>
      </c>
      <c r="EI32" s="131">
        <f t="shared" si="2"/>
        <v>0</v>
      </c>
      <c r="EJ32" s="131">
        <f t="shared" si="3"/>
        <v>0</v>
      </c>
      <c r="EK32" s="247" t="s">
        <v>520</v>
      </c>
      <c r="EL32" s="131" t="str">
        <f t="shared" si="78"/>
        <v>空気調和設備の主要機器及び配管の外観</v>
      </c>
      <c r="EM32" s="130">
        <f t="shared" si="12"/>
        <v>0</v>
      </c>
      <c r="EN32" s="129" t="str">
        <f t="shared" si="4"/>
        <v/>
      </c>
      <c r="EO32" s="121" t="str">
        <f>IF($EN32="要是正",MAX(EO$16:$EP31)+1,"")</f>
        <v/>
      </c>
      <c r="EP32" s="121" t="str">
        <f>IF($EN32="要是正",MAX($EP$16:EP31)+1,"")</f>
        <v/>
      </c>
      <c r="EQ32" s="128" t="str">
        <f t="shared" si="13"/>
        <v/>
      </c>
      <c r="ER32" s="127" t="str">
        <f t="shared" si="14"/>
        <v/>
      </c>
      <c r="ES32" s="122" t="str">
        <f t="shared" si="15"/>
        <v/>
      </c>
      <c r="ET32" s="157" t="str">
        <f t="shared" si="5"/>
        <v/>
      </c>
      <c r="EU32" s="156">
        <f t="shared" si="16"/>
        <v>0</v>
      </c>
      <c r="EV32" s="125" t="str">
        <f t="shared" si="17"/>
        <v/>
      </c>
      <c r="EW32" s="123" t="str">
        <f t="shared" si="6"/>
        <v>0</v>
      </c>
      <c r="EX32" s="610" t="str">
        <f t="shared" si="18"/>
        <v/>
      </c>
      <c r="EY32" s="608" t="str">
        <f t="shared" si="19"/>
        <v>0</v>
      </c>
      <c r="EZ32" s="377" t="str">
        <f t="shared" si="20"/>
        <v>0</v>
      </c>
      <c r="FA32" s="607" t="str">
        <f t="shared" si="7"/>
        <v/>
      </c>
      <c r="FB32" s="609" t="str">
        <f t="shared" si="21"/>
        <v/>
      </c>
      <c r="FC32" s="123" t="str">
        <f t="shared" si="22"/>
        <v>0</v>
      </c>
      <c r="FD32" s="124" t="str">
        <f t="shared" si="23"/>
        <v/>
      </c>
      <c r="FE32" s="123" t="str">
        <f t="shared" si="24"/>
        <v>0</v>
      </c>
      <c r="FF32" s="377" t="str">
        <f t="shared" si="25"/>
        <v>0</v>
      </c>
      <c r="FG32" s="122" t="str">
        <f t="shared" si="26"/>
        <v/>
      </c>
      <c r="FH32" s="25" t="str">
        <f>IF(EN32="要是正",IF(BN32="","",EQ32&amp;" "&amp;HB32&amp;" "&amp;BN32&amp;"、"),"")</f>
        <v/>
      </c>
      <c r="FI32"/>
      <c r="FJ32" s="599" t="str">
        <f t="shared" si="28"/>
        <v/>
      </c>
      <c r="FK32" s="598" t="str">
        <f t="shared" si="29"/>
        <v/>
      </c>
      <c r="FL32" s="600" t="str">
        <f t="shared" si="30"/>
        <v>0</v>
      </c>
      <c r="FM32"/>
      <c r="FN32"/>
      <c r="FO32"/>
      <c r="FQ32"/>
      <c r="FR32"/>
      <c r="FS32"/>
      <c r="FT32"/>
      <c r="FU32"/>
      <c r="FV32"/>
      <c r="FW32"/>
      <c r="FX32"/>
      <c r="FY32"/>
      <c r="FZ32"/>
      <c r="GA32"/>
      <c r="GB32"/>
      <c r="GC32"/>
      <c r="GD32"/>
      <c r="GE32"/>
      <c r="GF32" s="229"/>
      <c r="GG32" s="229"/>
      <c r="GH32" s="389" t="str">
        <f t="shared" si="8"/>
        <v/>
      </c>
      <c r="GI32" s="389" t="str">
        <f t="shared" si="31"/>
        <v/>
      </c>
      <c r="GJ32" s="389" t="str">
        <f t="shared" si="32"/>
        <v/>
      </c>
      <c r="GK32" s="389">
        <f t="shared" si="33"/>
        <v>0</v>
      </c>
      <c r="GL32" s="240" t="str">
        <f t="shared" si="9"/>
        <v/>
      </c>
      <c r="GN32" s="407" t="str">
        <f t="shared" si="34"/>
        <v/>
      </c>
      <c r="GO32" s="408" t="str">
        <f t="shared" si="35"/>
        <v>0</v>
      </c>
      <c r="GP32" s="409" t="str">
        <f t="shared" si="36"/>
        <v/>
      </c>
      <c r="GQ32" s="408" t="str">
        <f t="shared" si="37"/>
        <v>0</v>
      </c>
      <c r="GR32" s="410" t="str">
        <f t="shared" si="38"/>
        <v/>
      </c>
      <c r="GT32" s="599" t="str">
        <f t="shared" si="39"/>
        <v/>
      </c>
      <c r="GU32" s="598" t="str">
        <f t="shared" si="40"/>
        <v/>
      </c>
      <c r="GV32" s="600" t="str">
        <f t="shared" si="41"/>
        <v>0</v>
      </c>
      <c r="GW32" s="413"/>
      <c r="GX32" s="411">
        <f t="shared" si="42"/>
        <v>0</v>
      </c>
      <c r="GY32" s="27"/>
      <c r="GZ32" s="27"/>
      <c r="HA32" s="413"/>
      <c r="HB32" s="10" t="str">
        <f>$T$28</f>
        <v>空気調和設備の主要機器及び配管の外観</v>
      </c>
    </row>
    <row r="33" spans="1:210" s="10" customFormat="1" ht="50.1" customHeight="1" x14ac:dyDescent="0.15">
      <c r="A33" s="515"/>
      <c r="B33" s="516"/>
      <c r="C33" s="517"/>
      <c r="D33" s="517"/>
      <c r="E33" s="517"/>
      <c r="F33" s="517"/>
      <c r="G33"/>
      <c r="H33" s="229"/>
      <c r="I33" s="260"/>
      <c r="J33" s="238"/>
      <c r="K33" s="242"/>
      <c r="L33" s="242"/>
      <c r="M33" s="2775" t="s">
        <v>1000</v>
      </c>
      <c r="N33" s="2775"/>
      <c r="O33" s="2775"/>
      <c r="P33" s="2869"/>
      <c r="Q33" s="2870"/>
      <c r="R33" s="2870"/>
      <c r="S33" s="2870"/>
      <c r="T33" s="2867" t="s">
        <v>248</v>
      </c>
      <c r="U33" s="2868"/>
      <c r="V33" s="2868"/>
      <c r="W33" s="2868"/>
      <c r="X33" s="2868"/>
      <c r="Y33" s="2868"/>
      <c r="Z33" s="2873"/>
      <c r="AA33" s="2862" t="s">
        <v>247</v>
      </c>
      <c r="AB33" s="2862"/>
      <c r="AC33" s="2862"/>
      <c r="AD33" s="2862"/>
      <c r="AE33" s="2862"/>
      <c r="AF33" s="2862"/>
      <c r="AG33" s="2862"/>
      <c r="AH33" s="2862"/>
      <c r="AI33" s="2862"/>
      <c r="AJ33" s="2862"/>
      <c r="AK33" s="2862"/>
      <c r="AL33" s="2862"/>
      <c r="AM33" s="2862"/>
      <c r="AN33" s="2862"/>
      <c r="AO33" s="2862"/>
      <c r="AP33" s="2862"/>
      <c r="AQ33" s="2862"/>
      <c r="AR33" s="2862"/>
      <c r="AS33" s="2862"/>
      <c r="AT33" s="2862"/>
      <c r="AU33" s="2862"/>
      <c r="AV33" s="2862"/>
      <c r="AW33" s="2862"/>
      <c r="AX33" s="2862"/>
      <c r="AY33" s="2863"/>
      <c r="AZ33" s="2829"/>
      <c r="BA33" s="2830"/>
      <c r="BB33" s="2830"/>
      <c r="BC33" s="2830"/>
      <c r="BD33" s="2830"/>
      <c r="BE33" s="2830"/>
      <c r="BF33" s="2830"/>
      <c r="BG33" s="2830"/>
      <c r="BH33" s="2830"/>
      <c r="BI33" s="2830"/>
      <c r="BJ33" s="2830"/>
      <c r="BK33" s="2831"/>
      <c r="BL33" s="2819"/>
      <c r="BM33" s="2819"/>
      <c r="BN33" s="2820"/>
      <c r="BO33" s="2820"/>
      <c r="BP33" s="2820"/>
      <c r="BQ33" s="2820"/>
      <c r="BR33" s="2820"/>
      <c r="BS33" s="2820"/>
      <c r="BT33" s="2820"/>
      <c r="BU33" s="2820"/>
      <c r="BV33" s="2820"/>
      <c r="BW33" s="2820"/>
      <c r="BX33" s="2820"/>
      <c r="BY33" s="2820"/>
      <c r="BZ33" s="2820"/>
      <c r="CA33" s="2820"/>
      <c r="CB33" s="2820"/>
      <c r="CC33" s="2820"/>
      <c r="CD33" s="2820"/>
      <c r="CE33" s="2820"/>
      <c r="CF33" s="2820"/>
      <c r="CG33" s="2820"/>
      <c r="CH33" s="2820"/>
      <c r="CI33" s="2820"/>
      <c r="CJ33" s="2820"/>
      <c r="CK33" s="2820"/>
      <c r="CL33" s="2820"/>
      <c r="CM33" s="2832"/>
      <c r="CN33" s="2833"/>
      <c r="CO33" s="2834"/>
      <c r="CP33" s="2832"/>
      <c r="CQ33" s="2833"/>
      <c r="CR33" s="2834"/>
      <c r="CS33" s="2929"/>
      <c r="CT33" s="2930"/>
      <c r="CU33" s="2931"/>
      <c r="CV33" s="2808"/>
      <c r="CW33" s="2809"/>
      <c r="CX33" s="2809"/>
      <c r="CY33" s="2809"/>
      <c r="CZ33" s="2809"/>
      <c r="DA33" s="2809"/>
      <c r="DB33" s="2809"/>
      <c r="DC33" s="2809"/>
      <c r="DD33" s="2809"/>
      <c r="DE33" s="2809"/>
      <c r="DF33" s="2809"/>
      <c r="DG33" s="2809"/>
      <c r="DH33" s="2809"/>
      <c r="DI33" s="2809"/>
      <c r="DJ33" s="2809"/>
      <c r="DK33" s="2809"/>
      <c r="DL33" s="2809"/>
      <c r="DM33" s="2809"/>
      <c r="DN33" s="2809"/>
      <c r="DO33" s="2810"/>
      <c r="DP33"/>
      <c r="DQ33"/>
      <c r="DR33"/>
      <c r="DS33"/>
      <c r="DT33"/>
      <c r="DU33"/>
      <c r="DV33"/>
      <c r="DW33"/>
      <c r="DZ33" s="229"/>
      <c r="EA33" s="229"/>
      <c r="EB33" s="229"/>
      <c r="EC33" s="229"/>
      <c r="ED33" s="229"/>
      <c r="EE33" s="229"/>
      <c r="EF33" s="237"/>
      <c r="EG33" s="131">
        <f t="shared" si="0"/>
        <v>0</v>
      </c>
      <c r="EH33" s="131">
        <f t="shared" si="1"/>
        <v>0</v>
      </c>
      <c r="EI33" s="131">
        <f t="shared" si="2"/>
        <v>0</v>
      </c>
      <c r="EJ33" s="131">
        <f t="shared" si="3"/>
        <v>0</v>
      </c>
      <c r="EK33" s="247" t="s">
        <v>518</v>
      </c>
      <c r="EL33" s="131" t="str">
        <f>$T$33</f>
        <v>空気調和設備の性能　</v>
      </c>
      <c r="EM33" s="130">
        <f t="shared" si="12"/>
        <v>0</v>
      </c>
      <c r="EN33" s="129" t="str">
        <f t="shared" si="4"/>
        <v/>
      </c>
      <c r="EO33" s="121" t="str">
        <f>IF($EN33="要是正",MAX(EO$16:$EP32)+1,"")</f>
        <v/>
      </c>
      <c r="EP33" s="121" t="str">
        <f>IF($EN33="要是正",MAX($EP$16:EP32)+1,"")</f>
        <v/>
      </c>
      <c r="EQ33" s="128" t="str">
        <f t="shared" si="13"/>
        <v/>
      </c>
      <c r="ER33" s="127" t="str">
        <f t="shared" si="14"/>
        <v/>
      </c>
      <c r="ES33" s="122" t="str">
        <f t="shared" si="15"/>
        <v/>
      </c>
      <c r="ET33" s="157" t="str">
        <f t="shared" si="5"/>
        <v/>
      </c>
      <c r="EU33" s="156">
        <f t="shared" si="16"/>
        <v>0</v>
      </c>
      <c r="EV33" s="125" t="str">
        <f t="shared" si="17"/>
        <v/>
      </c>
      <c r="EW33" s="123" t="str">
        <f t="shared" si="6"/>
        <v>0</v>
      </c>
      <c r="EX33" s="610" t="str">
        <f t="shared" si="18"/>
        <v/>
      </c>
      <c r="EY33" s="608" t="str">
        <f t="shared" si="19"/>
        <v>0</v>
      </c>
      <c r="EZ33" s="377" t="str">
        <f t="shared" si="20"/>
        <v>0</v>
      </c>
      <c r="FA33" s="607" t="str">
        <f t="shared" si="7"/>
        <v/>
      </c>
      <c r="FB33" s="609" t="str">
        <f t="shared" si="21"/>
        <v/>
      </c>
      <c r="FC33" s="123" t="str">
        <f t="shared" si="22"/>
        <v>0</v>
      </c>
      <c r="FD33" s="124" t="str">
        <f t="shared" si="23"/>
        <v/>
      </c>
      <c r="FE33" s="123" t="str">
        <f t="shared" si="24"/>
        <v>0</v>
      </c>
      <c r="FF33" s="377" t="str">
        <f t="shared" si="25"/>
        <v>0</v>
      </c>
      <c r="FG33" s="122" t="str">
        <f t="shared" si="26"/>
        <v/>
      </c>
      <c r="FH33" s="25" t="str">
        <f t="shared" si="27"/>
        <v/>
      </c>
      <c r="FI33"/>
      <c r="FJ33" s="599" t="str">
        <f t="shared" si="28"/>
        <v/>
      </c>
      <c r="FK33" s="598" t="str">
        <f t="shared" si="29"/>
        <v/>
      </c>
      <c r="FL33" s="600" t="str">
        <f t="shared" si="30"/>
        <v>0</v>
      </c>
      <c r="FM33"/>
      <c r="FN33"/>
      <c r="FO33"/>
      <c r="FQ33"/>
      <c r="FR33"/>
      <c r="FS33"/>
      <c r="FT33"/>
      <c r="FU33"/>
      <c r="FV33"/>
      <c r="FW33"/>
      <c r="FX33"/>
      <c r="FY33"/>
      <c r="FZ33"/>
      <c r="GA33"/>
      <c r="GB33"/>
      <c r="GC33"/>
      <c r="GD33"/>
      <c r="GE33"/>
      <c r="GF33" s="229"/>
      <c r="GG33" s="249"/>
      <c r="GH33" s="389" t="str">
        <f t="shared" si="8"/>
        <v/>
      </c>
      <c r="GI33" s="389" t="str">
        <f t="shared" si="31"/>
        <v/>
      </c>
      <c r="GJ33" s="389" t="str">
        <f t="shared" si="32"/>
        <v/>
      </c>
      <c r="GK33" s="389">
        <f t="shared" si="33"/>
        <v>0</v>
      </c>
      <c r="GL33" s="240" t="str">
        <f t="shared" si="9"/>
        <v/>
      </c>
      <c r="GN33" s="407" t="str">
        <f t="shared" si="34"/>
        <v/>
      </c>
      <c r="GO33" s="408" t="str">
        <f t="shared" si="35"/>
        <v>0</v>
      </c>
      <c r="GP33" s="409" t="str">
        <f t="shared" si="36"/>
        <v/>
      </c>
      <c r="GQ33" s="408" t="str">
        <f t="shared" si="37"/>
        <v>0</v>
      </c>
      <c r="GR33" s="410" t="str">
        <f t="shared" si="38"/>
        <v/>
      </c>
      <c r="GT33" s="599" t="str">
        <f t="shared" si="39"/>
        <v/>
      </c>
      <c r="GU33" s="598" t="str">
        <f t="shared" si="40"/>
        <v/>
      </c>
      <c r="GV33" s="600" t="str">
        <f t="shared" si="41"/>
        <v>0</v>
      </c>
      <c r="GW33" s="413"/>
      <c r="GX33" s="411">
        <f t="shared" si="42"/>
        <v>0</v>
      </c>
      <c r="GY33" s="27"/>
      <c r="GZ33" s="27"/>
      <c r="HA33" s="413"/>
      <c r="HB33" s="10" t="str">
        <f t="shared" ref="HB33:HB38" si="79">$T$33</f>
        <v>空気調和設備の性能　</v>
      </c>
    </row>
    <row r="34" spans="1:210" s="10" customFormat="1" ht="50.1" customHeight="1" x14ac:dyDescent="0.15">
      <c r="A34" s="515"/>
      <c r="B34" s="516"/>
      <c r="C34" s="517"/>
      <c r="D34" s="517"/>
      <c r="E34" s="517"/>
      <c r="F34" s="517"/>
      <c r="G34"/>
      <c r="H34" s="229"/>
      <c r="I34" s="260"/>
      <c r="J34" s="238"/>
      <c r="K34" s="242"/>
      <c r="L34" s="242"/>
      <c r="M34" s="2775" t="s">
        <v>999</v>
      </c>
      <c r="N34" s="2775"/>
      <c r="O34" s="2775"/>
      <c r="P34" s="2869"/>
      <c r="Q34" s="2870"/>
      <c r="R34" s="2870"/>
      <c r="S34" s="2870"/>
      <c r="T34" s="2869"/>
      <c r="U34" s="2870"/>
      <c r="V34" s="2870"/>
      <c r="W34" s="2870"/>
      <c r="X34" s="2870"/>
      <c r="Y34" s="2870"/>
      <c r="Z34" s="2874"/>
      <c r="AA34" s="2776" t="s">
        <v>243</v>
      </c>
      <c r="AB34" s="2776"/>
      <c r="AC34" s="2776"/>
      <c r="AD34" s="2776"/>
      <c r="AE34" s="2776"/>
      <c r="AF34" s="2776"/>
      <c r="AG34" s="2776"/>
      <c r="AH34" s="2776"/>
      <c r="AI34" s="2776"/>
      <c r="AJ34" s="2776"/>
      <c r="AK34" s="2776"/>
      <c r="AL34" s="2776"/>
      <c r="AM34" s="2776"/>
      <c r="AN34" s="2776"/>
      <c r="AO34" s="2776"/>
      <c r="AP34" s="2776"/>
      <c r="AQ34" s="2776"/>
      <c r="AR34" s="2776"/>
      <c r="AS34" s="2776"/>
      <c r="AT34" s="2776"/>
      <c r="AU34" s="2776"/>
      <c r="AV34" s="2776"/>
      <c r="AW34" s="2776"/>
      <c r="AX34" s="2776"/>
      <c r="AY34" s="2777"/>
      <c r="AZ34" s="2778"/>
      <c r="BA34" s="2139"/>
      <c r="BB34" s="2139"/>
      <c r="BC34" s="2139"/>
      <c r="BD34" s="2139"/>
      <c r="BE34" s="2139"/>
      <c r="BF34" s="2139"/>
      <c r="BG34" s="2139"/>
      <c r="BH34" s="2139"/>
      <c r="BI34" s="2139"/>
      <c r="BJ34" s="2139"/>
      <c r="BK34" s="2779"/>
      <c r="BL34" s="2781"/>
      <c r="BM34" s="2781"/>
      <c r="BN34" s="2780"/>
      <c r="BO34" s="2780"/>
      <c r="BP34" s="2780"/>
      <c r="BQ34" s="2780"/>
      <c r="BR34" s="2780"/>
      <c r="BS34" s="2780"/>
      <c r="BT34" s="2780"/>
      <c r="BU34" s="2780"/>
      <c r="BV34" s="2780"/>
      <c r="BW34" s="2780"/>
      <c r="BX34" s="2780"/>
      <c r="BY34" s="2780"/>
      <c r="BZ34" s="2780"/>
      <c r="CA34" s="2780"/>
      <c r="CB34" s="2780"/>
      <c r="CC34" s="2780"/>
      <c r="CD34" s="2780"/>
      <c r="CE34" s="2780"/>
      <c r="CF34" s="2780"/>
      <c r="CG34" s="2780"/>
      <c r="CH34" s="2780"/>
      <c r="CI34" s="2780"/>
      <c r="CJ34" s="2780"/>
      <c r="CK34" s="2780"/>
      <c r="CL34" s="2780"/>
      <c r="CM34" s="2772"/>
      <c r="CN34" s="2773"/>
      <c r="CO34" s="2774"/>
      <c r="CP34" s="2772"/>
      <c r="CQ34" s="2773"/>
      <c r="CR34" s="2774"/>
      <c r="CS34" s="2824"/>
      <c r="CT34" s="2825"/>
      <c r="CU34" s="2826"/>
      <c r="CV34" s="2876"/>
      <c r="CW34" s="2877"/>
      <c r="CX34" s="2877"/>
      <c r="CY34" s="2877"/>
      <c r="CZ34" s="2877"/>
      <c r="DA34" s="2877"/>
      <c r="DB34" s="2877"/>
      <c r="DC34" s="2877"/>
      <c r="DD34" s="2877"/>
      <c r="DE34" s="2877"/>
      <c r="DF34" s="2877"/>
      <c r="DG34" s="2877"/>
      <c r="DH34" s="2877"/>
      <c r="DI34" s="2877"/>
      <c r="DJ34" s="2877"/>
      <c r="DK34" s="2877"/>
      <c r="DL34" s="2877"/>
      <c r="DM34" s="2877"/>
      <c r="DN34" s="2877"/>
      <c r="DO34" s="2878"/>
      <c r="DP34"/>
      <c r="DQ34"/>
      <c r="DR34"/>
      <c r="DS34"/>
      <c r="DT34"/>
      <c r="DU34"/>
      <c r="DV34"/>
      <c r="DW34"/>
      <c r="DZ34" s="229"/>
      <c r="EA34" s="229"/>
      <c r="EB34" s="229"/>
      <c r="EC34" s="229"/>
      <c r="ED34" s="229"/>
      <c r="EE34" s="229"/>
      <c r="EF34" s="237"/>
      <c r="EG34" s="131">
        <f t="shared" si="0"/>
        <v>0</v>
      </c>
      <c r="EH34" s="131">
        <f t="shared" si="1"/>
        <v>0</v>
      </c>
      <c r="EI34" s="131">
        <f t="shared" si="2"/>
        <v>0</v>
      </c>
      <c r="EJ34" s="131">
        <f t="shared" si="3"/>
        <v>0</v>
      </c>
      <c r="EK34" s="247" t="s">
        <v>1464</v>
      </c>
      <c r="EL34" s="131" t="str">
        <f t="shared" ref="EL34:EL38" si="80">$T$33</f>
        <v>空気調和設備の性能　</v>
      </c>
      <c r="EM34" s="130">
        <f t="shared" si="12"/>
        <v>0</v>
      </c>
      <c r="EN34" s="129" t="str">
        <f t="shared" si="4"/>
        <v/>
      </c>
      <c r="EO34" s="121" t="str">
        <f>IF($EN34="要是正",MAX(EO$16:$EP33)+1,"")</f>
        <v/>
      </c>
      <c r="EP34" s="121" t="str">
        <f>IF($EN34="要是正",MAX($EP$16:EP33)+1,"")</f>
        <v/>
      </c>
      <c r="EQ34" s="128" t="str">
        <f t="shared" si="13"/>
        <v/>
      </c>
      <c r="ER34" s="127" t="str">
        <f t="shared" si="14"/>
        <v/>
      </c>
      <c r="ES34" s="122" t="str">
        <f t="shared" si="15"/>
        <v/>
      </c>
      <c r="ET34" s="157" t="str">
        <f t="shared" si="5"/>
        <v/>
      </c>
      <c r="EU34" s="156">
        <f t="shared" si="16"/>
        <v>0</v>
      </c>
      <c r="EV34" s="125" t="str">
        <f t="shared" si="17"/>
        <v/>
      </c>
      <c r="EW34" s="123" t="str">
        <f t="shared" si="6"/>
        <v>0</v>
      </c>
      <c r="EX34" s="610" t="str">
        <f t="shared" si="18"/>
        <v/>
      </c>
      <c r="EY34" s="608" t="str">
        <f t="shared" si="19"/>
        <v>0</v>
      </c>
      <c r="EZ34" s="377" t="str">
        <f t="shared" si="20"/>
        <v>0</v>
      </c>
      <c r="FA34" s="607" t="str">
        <f t="shared" si="7"/>
        <v/>
      </c>
      <c r="FB34" s="609" t="str">
        <f t="shared" si="21"/>
        <v/>
      </c>
      <c r="FC34" s="123" t="str">
        <f t="shared" si="22"/>
        <v>0</v>
      </c>
      <c r="FD34" s="124" t="str">
        <f t="shared" si="23"/>
        <v/>
      </c>
      <c r="FE34" s="123" t="str">
        <f t="shared" si="24"/>
        <v>0</v>
      </c>
      <c r="FF34" s="377" t="str">
        <f t="shared" si="25"/>
        <v>0</v>
      </c>
      <c r="FG34" s="122" t="str">
        <f t="shared" si="26"/>
        <v/>
      </c>
      <c r="FH34" s="25" t="str">
        <f t="shared" si="27"/>
        <v/>
      </c>
      <c r="FI34"/>
      <c r="FJ34" s="599" t="str">
        <f t="shared" si="28"/>
        <v/>
      </c>
      <c r="FK34" s="598" t="str">
        <f t="shared" si="29"/>
        <v/>
      </c>
      <c r="FL34" s="600" t="str">
        <f t="shared" si="30"/>
        <v>0</v>
      </c>
      <c r="FM34"/>
      <c r="FN34"/>
      <c r="FO34"/>
      <c r="FQ34"/>
      <c r="FR34"/>
      <c r="FS34"/>
      <c r="FT34"/>
      <c r="FU34"/>
      <c r="FV34"/>
      <c r="FW34"/>
      <c r="FX34"/>
      <c r="FY34"/>
      <c r="FZ34"/>
      <c r="GA34"/>
      <c r="GB34"/>
      <c r="GC34"/>
      <c r="GD34"/>
      <c r="GE34"/>
      <c r="GF34" s="229"/>
      <c r="GG34" s="249"/>
      <c r="GH34" s="389" t="str">
        <f t="shared" si="8"/>
        <v/>
      </c>
      <c r="GI34" s="389" t="str">
        <f t="shared" si="31"/>
        <v/>
      </c>
      <c r="GJ34" s="389" t="str">
        <f t="shared" si="32"/>
        <v/>
      </c>
      <c r="GK34" s="389">
        <f t="shared" si="33"/>
        <v>0</v>
      </c>
      <c r="GL34" s="240" t="str">
        <f t="shared" si="9"/>
        <v/>
      </c>
      <c r="GN34" s="407" t="str">
        <f t="shared" si="34"/>
        <v/>
      </c>
      <c r="GO34" s="408" t="str">
        <f t="shared" si="35"/>
        <v>0</v>
      </c>
      <c r="GP34" s="409" t="str">
        <f t="shared" si="36"/>
        <v/>
      </c>
      <c r="GQ34" s="408" t="str">
        <f t="shared" si="37"/>
        <v>0</v>
      </c>
      <c r="GR34" s="410" t="str">
        <f t="shared" si="38"/>
        <v/>
      </c>
      <c r="GT34" s="599" t="str">
        <f t="shared" si="39"/>
        <v/>
      </c>
      <c r="GU34" s="598" t="str">
        <f t="shared" si="40"/>
        <v/>
      </c>
      <c r="GV34" s="600" t="str">
        <f t="shared" si="41"/>
        <v>0</v>
      </c>
      <c r="GW34" s="413"/>
      <c r="GX34" s="411">
        <f t="shared" si="42"/>
        <v>0</v>
      </c>
      <c r="GY34" s="27"/>
      <c r="GZ34" s="27"/>
      <c r="HA34" s="413"/>
      <c r="HB34" s="10" t="str">
        <f t="shared" si="79"/>
        <v>空気調和設備の性能　</v>
      </c>
    </row>
    <row r="35" spans="1:210" s="10" customFormat="1" ht="50.1" customHeight="1" x14ac:dyDescent="0.15">
      <c r="A35" s="515"/>
      <c r="B35" s="516"/>
      <c r="C35" s="517"/>
      <c r="D35" s="517"/>
      <c r="E35" s="517"/>
      <c r="F35" s="517"/>
      <c r="G35"/>
      <c r="H35" s="229"/>
      <c r="I35" s="260"/>
      <c r="J35" s="238"/>
      <c r="K35" s="242"/>
      <c r="L35" s="242"/>
      <c r="M35" s="2782" t="s">
        <v>998</v>
      </c>
      <c r="N35" s="2782"/>
      <c r="O35" s="2782"/>
      <c r="P35" s="2869"/>
      <c r="Q35" s="2870"/>
      <c r="R35" s="2870"/>
      <c r="S35" s="2870"/>
      <c r="T35" s="2869"/>
      <c r="U35" s="2870"/>
      <c r="V35" s="2870"/>
      <c r="W35" s="2870"/>
      <c r="X35" s="2870"/>
      <c r="Y35" s="2870"/>
      <c r="Z35" s="2874"/>
      <c r="AA35" s="2776" t="s">
        <v>239</v>
      </c>
      <c r="AB35" s="2776"/>
      <c r="AC35" s="2776"/>
      <c r="AD35" s="2776"/>
      <c r="AE35" s="2776"/>
      <c r="AF35" s="2776"/>
      <c r="AG35" s="2776"/>
      <c r="AH35" s="2776"/>
      <c r="AI35" s="2776"/>
      <c r="AJ35" s="2776"/>
      <c r="AK35" s="2776"/>
      <c r="AL35" s="2776"/>
      <c r="AM35" s="2776"/>
      <c r="AN35" s="2776"/>
      <c r="AO35" s="2776"/>
      <c r="AP35" s="2776"/>
      <c r="AQ35" s="2776"/>
      <c r="AR35" s="2776"/>
      <c r="AS35" s="2776"/>
      <c r="AT35" s="2776"/>
      <c r="AU35" s="2776"/>
      <c r="AV35" s="2776"/>
      <c r="AW35" s="2776"/>
      <c r="AX35" s="2776"/>
      <c r="AY35" s="2777"/>
      <c r="AZ35" s="2778"/>
      <c r="BA35" s="2139"/>
      <c r="BB35" s="2139"/>
      <c r="BC35" s="2139"/>
      <c r="BD35" s="2139"/>
      <c r="BE35" s="2139"/>
      <c r="BF35" s="2139"/>
      <c r="BG35" s="2139"/>
      <c r="BH35" s="2139"/>
      <c r="BI35" s="2139"/>
      <c r="BJ35" s="2139"/>
      <c r="BK35" s="2779"/>
      <c r="BL35" s="2781"/>
      <c r="BM35" s="2781"/>
      <c r="BN35" s="2780"/>
      <c r="BO35" s="2780"/>
      <c r="BP35" s="2780"/>
      <c r="BQ35" s="2780"/>
      <c r="BR35" s="2780"/>
      <c r="BS35" s="2780"/>
      <c r="BT35" s="2780"/>
      <c r="BU35" s="2780"/>
      <c r="BV35" s="2780"/>
      <c r="BW35" s="2780"/>
      <c r="BX35" s="2780"/>
      <c r="BY35" s="2780"/>
      <c r="BZ35" s="2780"/>
      <c r="CA35" s="2780"/>
      <c r="CB35" s="2780"/>
      <c r="CC35" s="2780"/>
      <c r="CD35" s="2780"/>
      <c r="CE35" s="2780"/>
      <c r="CF35" s="2780"/>
      <c r="CG35" s="2780"/>
      <c r="CH35" s="2780"/>
      <c r="CI35" s="2780"/>
      <c r="CJ35" s="2780"/>
      <c r="CK35" s="2780"/>
      <c r="CL35" s="2780"/>
      <c r="CM35" s="2772"/>
      <c r="CN35" s="2773"/>
      <c r="CO35" s="2774"/>
      <c r="CP35" s="2772"/>
      <c r="CQ35" s="2773"/>
      <c r="CR35" s="2774"/>
      <c r="CS35" s="2824"/>
      <c r="CT35" s="2825"/>
      <c r="CU35" s="2826"/>
      <c r="CV35" s="2835"/>
      <c r="CW35" s="2836"/>
      <c r="CX35" s="2836"/>
      <c r="CY35" s="2836"/>
      <c r="CZ35" s="2836"/>
      <c r="DA35" s="2836"/>
      <c r="DB35" s="2836"/>
      <c r="DC35" s="2836"/>
      <c r="DD35" s="2836"/>
      <c r="DE35" s="2836"/>
      <c r="DF35" s="2836"/>
      <c r="DG35" s="2836"/>
      <c r="DH35" s="2836"/>
      <c r="DI35" s="2836"/>
      <c r="DJ35" s="2836"/>
      <c r="DK35" s="2836"/>
      <c r="DL35" s="2836"/>
      <c r="DM35" s="2836"/>
      <c r="DN35" s="2836"/>
      <c r="DO35" s="2837"/>
      <c r="DP35"/>
      <c r="DQ35"/>
      <c r="DR35"/>
      <c r="DS35"/>
      <c r="DT35"/>
      <c r="DU35"/>
      <c r="DV35"/>
      <c r="DW35"/>
      <c r="DZ35" s="229"/>
      <c r="EA35" s="229"/>
      <c r="EB35" s="229"/>
      <c r="EC35" s="229"/>
      <c r="ED35" s="229"/>
      <c r="EE35" s="229"/>
      <c r="EF35" s="237"/>
      <c r="EG35" s="131">
        <f t="shared" si="0"/>
        <v>0</v>
      </c>
      <c r="EH35" s="131">
        <f t="shared" si="1"/>
        <v>0</v>
      </c>
      <c r="EI35" s="131">
        <f t="shared" si="2"/>
        <v>0</v>
      </c>
      <c r="EJ35" s="131">
        <f t="shared" si="3"/>
        <v>0</v>
      </c>
      <c r="EK35" s="247" t="s">
        <v>1465</v>
      </c>
      <c r="EL35" s="131" t="str">
        <f t="shared" si="80"/>
        <v>空気調和設備の性能　</v>
      </c>
      <c r="EM35" s="130">
        <f t="shared" si="12"/>
        <v>0</v>
      </c>
      <c r="EN35" s="129" t="str">
        <f t="shared" si="4"/>
        <v/>
      </c>
      <c r="EO35" s="121" t="str">
        <f>IF($EN35="要是正",MAX(EO$16:$EP34)+1,"")</f>
        <v/>
      </c>
      <c r="EP35" s="121" t="str">
        <f>IF($EN35="要是正",MAX($EP$16:EP34)+1,"")</f>
        <v/>
      </c>
      <c r="EQ35" s="128" t="str">
        <f t="shared" si="13"/>
        <v/>
      </c>
      <c r="ER35" s="127" t="str">
        <f t="shared" si="14"/>
        <v/>
      </c>
      <c r="ES35" s="122" t="str">
        <f t="shared" si="15"/>
        <v/>
      </c>
      <c r="ET35" s="157" t="str">
        <f t="shared" si="5"/>
        <v/>
      </c>
      <c r="EU35" s="156">
        <f t="shared" si="16"/>
        <v>0</v>
      </c>
      <c r="EV35" s="125" t="str">
        <f t="shared" si="17"/>
        <v/>
      </c>
      <c r="EW35" s="123" t="str">
        <f t="shared" si="6"/>
        <v>0</v>
      </c>
      <c r="EX35" s="610" t="str">
        <f t="shared" si="18"/>
        <v/>
      </c>
      <c r="EY35" s="608" t="str">
        <f t="shared" si="19"/>
        <v>0</v>
      </c>
      <c r="EZ35" s="377" t="str">
        <f t="shared" si="20"/>
        <v>0</v>
      </c>
      <c r="FA35" s="607" t="str">
        <f t="shared" si="7"/>
        <v/>
      </c>
      <c r="FB35" s="609" t="str">
        <f t="shared" si="21"/>
        <v/>
      </c>
      <c r="FC35" s="123" t="str">
        <f t="shared" si="22"/>
        <v>0</v>
      </c>
      <c r="FD35" s="124" t="str">
        <f t="shared" si="23"/>
        <v/>
      </c>
      <c r="FE35" s="123" t="str">
        <f t="shared" si="24"/>
        <v>0</v>
      </c>
      <c r="FF35" s="377" t="str">
        <f t="shared" si="25"/>
        <v>0</v>
      </c>
      <c r="FG35" s="122" t="str">
        <f t="shared" si="26"/>
        <v/>
      </c>
      <c r="FH35" s="25" t="str">
        <f t="shared" si="27"/>
        <v/>
      </c>
      <c r="FI35"/>
      <c r="FJ35" s="599" t="str">
        <f t="shared" si="28"/>
        <v/>
      </c>
      <c r="FK35" s="598" t="str">
        <f t="shared" si="29"/>
        <v/>
      </c>
      <c r="FL35" s="600" t="str">
        <f t="shared" si="30"/>
        <v>0</v>
      </c>
      <c r="FM35"/>
      <c r="FN35"/>
      <c r="FO35"/>
      <c r="FQ35"/>
      <c r="FR35"/>
      <c r="FS35"/>
      <c r="FT35"/>
      <c r="FU35"/>
      <c r="FV35"/>
      <c r="FW35"/>
      <c r="FX35"/>
      <c r="FY35"/>
      <c r="FZ35"/>
      <c r="GA35"/>
      <c r="GB35"/>
      <c r="GC35"/>
      <c r="GD35"/>
      <c r="GE35"/>
      <c r="GF35" s="229"/>
      <c r="GG35" s="249"/>
      <c r="GH35" s="389" t="str">
        <f t="shared" si="8"/>
        <v/>
      </c>
      <c r="GI35" s="389" t="str">
        <f t="shared" si="31"/>
        <v/>
      </c>
      <c r="GJ35" s="389" t="str">
        <f t="shared" si="32"/>
        <v/>
      </c>
      <c r="GK35" s="389">
        <f t="shared" si="33"/>
        <v>0</v>
      </c>
      <c r="GL35" s="240" t="str">
        <f t="shared" si="9"/>
        <v/>
      </c>
      <c r="GN35" s="407" t="str">
        <f t="shared" si="34"/>
        <v/>
      </c>
      <c r="GO35" s="408" t="str">
        <f t="shared" si="35"/>
        <v>0</v>
      </c>
      <c r="GP35" s="409" t="str">
        <f t="shared" si="36"/>
        <v/>
      </c>
      <c r="GQ35" s="408" t="str">
        <f t="shared" si="37"/>
        <v>0</v>
      </c>
      <c r="GR35" s="410" t="str">
        <f t="shared" si="38"/>
        <v/>
      </c>
      <c r="GT35" s="599" t="str">
        <f t="shared" si="39"/>
        <v/>
      </c>
      <c r="GU35" s="598" t="str">
        <f t="shared" si="40"/>
        <v/>
      </c>
      <c r="GV35" s="600" t="str">
        <f t="shared" si="41"/>
        <v>0</v>
      </c>
      <c r="GW35" s="413"/>
      <c r="GX35" s="411">
        <f t="shared" si="42"/>
        <v>0</v>
      </c>
      <c r="GY35" s="27"/>
      <c r="GZ35" s="27"/>
      <c r="HA35" s="413"/>
      <c r="HB35" s="10" t="str">
        <f t="shared" si="79"/>
        <v>空気調和設備の性能　</v>
      </c>
    </row>
    <row r="36" spans="1:210" s="10" customFormat="1" ht="50.1" customHeight="1" x14ac:dyDescent="0.15">
      <c r="A36" s="515"/>
      <c r="B36" s="516"/>
      <c r="C36" s="517"/>
      <c r="D36" s="517"/>
      <c r="E36" s="517"/>
      <c r="F36" s="517"/>
      <c r="G36"/>
      <c r="H36" s="229"/>
      <c r="I36" s="260"/>
      <c r="J36" s="238"/>
      <c r="K36" s="242"/>
      <c r="L36" s="242"/>
      <c r="M36" s="2775" t="s">
        <v>996</v>
      </c>
      <c r="N36" s="2775"/>
      <c r="O36" s="2775"/>
      <c r="P36" s="2869"/>
      <c r="Q36" s="2870"/>
      <c r="R36" s="2870"/>
      <c r="S36" s="2870"/>
      <c r="T36" s="2869"/>
      <c r="U36" s="2870"/>
      <c r="V36" s="2870"/>
      <c r="W36" s="2870"/>
      <c r="X36" s="2870"/>
      <c r="Y36" s="2870"/>
      <c r="Z36" s="2874"/>
      <c r="AA36" s="2776" t="s">
        <v>235</v>
      </c>
      <c r="AB36" s="2776"/>
      <c r="AC36" s="2776"/>
      <c r="AD36" s="2776"/>
      <c r="AE36" s="2776"/>
      <c r="AF36" s="2776"/>
      <c r="AG36" s="2776"/>
      <c r="AH36" s="2776"/>
      <c r="AI36" s="2776"/>
      <c r="AJ36" s="2776"/>
      <c r="AK36" s="2776"/>
      <c r="AL36" s="2776"/>
      <c r="AM36" s="2776"/>
      <c r="AN36" s="2776"/>
      <c r="AO36" s="2776"/>
      <c r="AP36" s="2776"/>
      <c r="AQ36" s="2776"/>
      <c r="AR36" s="2776"/>
      <c r="AS36" s="2776"/>
      <c r="AT36" s="2776"/>
      <c r="AU36" s="2776"/>
      <c r="AV36" s="2776"/>
      <c r="AW36" s="2776"/>
      <c r="AX36" s="2776"/>
      <c r="AY36" s="2777"/>
      <c r="AZ36" s="2778"/>
      <c r="BA36" s="2139"/>
      <c r="BB36" s="2139"/>
      <c r="BC36" s="2139"/>
      <c r="BD36" s="2139"/>
      <c r="BE36" s="2139"/>
      <c r="BF36" s="2139"/>
      <c r="BG36" s="2139"/>
      <c r="BH36" s="2139"/>
      <c r="BI36" s="2139"/>
      <c r="BJ36" s="2139"/>
      <c r="BK36" s="2779"/>
      <c r="BL36" s="2781"/>
      <c r="BM36" s="2781"/>
      <c r="BN36" s="2780"/>
      <c r="BO36" s="2780"/>
      <c r="BP36" s="2780"/>
      <c r="BQ36" s="2780"/>
      <c r="BR36" s="2780"/>
      <c r="BS36" s="2780"/>
      <c r="BT36" s="2780"/>
      <c r="BU36" s="2780"/>
      <c r="BV36" s="2780"/>
      <c r="BW36" s="2780"/>
      <c r="BX36" s="2780"/>
      <c r="BY36" s="2780"/>
      <c r="BZ36" s="2780"/>
      <c r="CA36" s="2780"/>
      <c r="CB36" s="2780"/>
      <c r="CC36" s="2780"/>
      <c r="CD36" s="2780"/>
      <c r="CE36" s="2780"/>
      <c r="CF36" s="2780"/>
      <c r="CG36" s="2780"/>
      <c r="CH36" s="2780"/>
      <c r="CI36" s="2780"/>
      <c r="CJ36" s="2780"/>
      <c r="CK36" s="2780"/>
      <c r="CL36" s="2780"/>
      <c r="CM36" s="2772"/>
      <c r="CN36" s="2773"/>
      <c r="CO36" s="2774"/>
      <c r="CP36" s="2772"/>
      <c r="CQ36" s="2773"/>
      <c r="CR36" s="2774"/>
      <c r="CS36" s="2824"/>
      <c r="CT36" s="2825"/>
      <c r="CU36" s="2826"/>
      <c r="CV36" s="2835"/>
      <c r="CW36" s="2836"/>
      <c r="CX36" s="2836"/>
      <c r="CY36" s="2836"/>
      <c r="CZ36" s="2836"/>
      <c r="DA36" s="2836"/>
      <c r="DB36" s="2836"/>
      <c r="DC36" s="2836"/>
      <c r="DD36" s="2836"/>
      <c r="DE36" s="2836"/>
      <c r="DF36" s="2836"/>
      <c r="DG36" s="2836"/>
      <c r="DH36" s="2836"/>
      <c r="DI36" s="2836"/>
      <c r="DJ36" s="2836"/>
      <c r="DK36" s="2836"/>
      <c r="DL36" s="2836"/>
      <c r="DM36" s="2836"/>
      <c r="DN36" s="2836"/>
      <c r="DO36" s="2837"/>
      <c r="DP36"/>
      <c r="DQ36"/>
      <c r="DR36"/>
      <c r="DS36"/>
      <c r="DT36"/>
      <c r="DU36"/>
      <c r="DV36"/>
      <c r="DW36"/>
      <c r="DZ36" s="229"/>
      <c r="EA36" s="229"/>
      <c r="EB36" s="229"/>
      <c r="EC36" s="229"/>
      <c r="ED36" s="229"/>
      <c r="EE36" s="229"/>
      <c r="EF36" s="237"/>
      <c r="EG36" s="131">
        <f t="shared" si="0"/>
        <v>0</v>
      </c>
      <c r="EH36" s="131">
        <f t="shared" si="1"/>
        <v>0</v>
      </c>
      <c r="EI36" s="131">
        <f t="shared" si="2"/>
        <v>0</v>
      </c>
      <c r="EJ36" s="131">
        <f t="shared" si="3"/>
        <v>0</v>
      </c>
      <c r="EK36" s="247" t="s">
        <v>1466</v>
      </c>
      <c r="EL36" s="131" t="str">
        <f t="shared" si="80"/>
        <v>空気調和設備の性能　</v>
      </c>
      <c r="EM36" s="130">
        <f t="shared" si="12"/>
        <v>0</v>
      </c>
      <c r="EN36" s="129" t="str">
        <f t="shared" si="4"/>
        <v/>
      </c>
      <c r="EO36" s="121" t="str">
        <f>IF($EN36="要是正",MAX(EO$16:$EP35)+1,"")</f>
        <v/>
      </c>
      <c r="EP36" s="121" t="str">
        <f>IF($EN36="要是正",MAX($EP$16:EP35)+1,"")</f>
        <v/>
      </c>
      <c r="EQ36" s="128" t="str">
        <f t="shared" si="13"/>
        <v/>
      </c>
      <c r="ER36" s="127" t="str">
        <f t="shared" si="14"/>
        <v/>
      </c>
      <c r="ES36" s="122" t="str">
        <f t="shared" si="15"/>
        <v/>
      </c>
      <c r="ET36" s="157" t="str">
        <f t="shared" si="5"/>
        <v/>
      </c>
      <c r="EU36" s="156">
        <f t="shared" si="16"/>
        <v>0</v>
      </c>
      <c r="EV36" s="125" t="str">
        <f t="shared" si="17"/>
        <v/>
      </c>
      <c r="EW36" s="123" t="str">
        <f t="shared" si="6"/>
        <v>0</v>
      </c>
      <c r="EX36" s="610" t="str">
        <f t="shared" si="18"/>
        <v/>
      </c>
      <c r="EY36" s="608" t="str">
        <f t="shared" si="19"/>
        <v>0</v>
      </c>
      <c r="EZ36" s="377" t="str">
        <f t="shared" si="20"/>
        <v>0</v>
      </c>
      <c r="FA36" s="607" t="str">
        <f t="shared" si="7"/>
        <v/>
      </c>
      <c r="FB36" s="609" t="str">
        <f t="shared" si="21"/>
        <v/>
      </c>
      <c r="FC36" s="123" t="str">
        <f t="shared" si="22"/>
        <v>0</v>
      </c>
      <c r="FD36" s="124" t="str">
        <f t="shared" si="23"/>
        <v/>
      </c>
      <c r="FE36" s="123" t="str">
        <f t="shared" si="24"/>
        <v>0</v>
      </c>
      <c r="FF36" s="377" t="str">
        <f t="shared" si="25"/>
        <v>0</v>
      </c>
      <c r="FG36" s="122" t="str">
        <f t="shared" si="26"/>
        <v/>
      </c>
      <c r="FH36" s="25" t="str">
        <f t="shared" si="27"/>
        <v/>
      </c>
      <c r="FI36"/>
      <c r="FJ36" s="599" t="str">
        <f t="shared" si="28"/>
        <v/>
      </c>
      <c r="FK36" s="598" t="str">
        <f t="shared" si="29"/>
        <v/>
      </c>
      <c r="FL36" s="600" t="str">
        <f t="shared" si="30"/>
        <v>0</v>
      </c>
      <c r="FM36"/>
      <c r="FN36"/>
      <c r="FO36"/>
      <c r="FQ36"/>
      <c r="FR36"/>
      <c r="FS36"/>
      <c r="FT36"/>
      <c r="FU36"/>
      <c r="FV36"/>
      <c r="FW36"/>
      <c r="FX36"/>
      <c r="FY36"/>
      <c r="FZ36"/>
      <c r="GA36"/>
      <c r="GB36"/>
      <c r="GC36"/>
      <c r="GD36"/>
      <c r="GE36"/>
      <c r="GF36" s="229"/>
      <c r="GG36" s="229"/>
      <c r="GH36" s="389" t="str">
        <f t="shared" si="8"/>
        <v/>
      </c>
      <c r="GI36" s="389" t="str">
        <f t="shared" si="31"/>
        <v/>
      </c>
      <c r="GJ36" s="389" t="str">
        <f t="shared" si="32"/>
        <v/>
      </c>
      <c r="GK36" s="389">
        <f t="shared" si="33"/>
        <v>0</v>
      </c>
      <c r="GL36" s="240" t="str">
        <f t="shared" si="9"/>
        <v/>
      </c>
      <c r="GN36" s="407" t="str">
        <f t="shared" si="34"/>
        <v/>
      </c>
      <c r="GO36" s="408" t="str">
        <f t="shared" si="35"/>
        <v>0</v>
      </c>
      <c r="GP36" s="409" t="str">
        <f t="shared" si="36"/>
        <v/>
      </c>
      <c r="GQ36" s="408" t="str">
        <f t="shared" si="37"/>
        <v>0</v>
      </c>
      <c r="GR36" s="410" t="str">
        <f t="shared" si="38"/>
        <v/>
      </c>
      <c r="GT36" s="599" t="str">
        <f t="shared" si="39"/>
        <v/>
      </c>
      <c r="GU36" s="598" t="str">
        <f t="shared" si="40"/>
        <v/>
      </c>
      <c r="GV36" s="600" t="str">
        <f t="shared" si="41"/>
        <v>0</v>
      </c>
      <c r="GW36" s="413"/>
      <c r="GX36" s="411">
        <f t="shared" si="42"/>
        <v>0</v>
      </c>
      <c r="GY36" s="27"/>
      <c r="GZ36" s="27"/>
      <c r="HA36" s="413"/>
      <c r="HB36" s="10" t="str">
        <f t="shared" si="79"/>
        <v>空気調和設備の性能　</v>
      </c>
    </row>
    <row r="37" spans="1:210" s="10" customFormat="1" ht="50.1" customHeight="1" x14ac:dyDescent="0.15">
      <c r="A37" s="515"/>
      <c r="B37" s="516"/>
      <c r="C37" s="517"/>
      <c r="D37" s="517"/>
      <c r="E37" s="517"/>
      <c r="F37" s="517"/>
      <c r="G37"/>
      <c r="H37" s="229"/>
      <c r="I37" s="260"/>
      <c r="J37" s="238"/>
      <c r="K37" s="242"/>
      <c r="L37" s="242"/>
      <c r="M37" s="2775" t="s">
        <v>1048</v>
      </c>
      <c r="N37" s="2775"/>
      <c r="O37" s="2775"/>
      <c r="P37" s="2869"/>
      <c r="Q37" s="2870"/>
      <c r="R37" s="2870"/>
      <c r="S37" s="2870"/>
      <c r="T37" s="2869"/>
      <c r="U37" s="2870"/>
      <c r="V37" s="2870"/>
      <c r="W37" s="2870"/>
      <c r="X37" s="2870"/>
      <c r="Y37" s="2870"/>
      <c r="Z37" s="2874"/>
      <c r="AA37" s="2776" t="s">
        <v>231</v>
      </c>
      <c r="AB37" s="2776"/>
      <c r="AC37" s="2776"/>
      <c r="AD37" s="2776"/>
      <c r="AE37" s="2776"/>
      <c r="AF37" s="2776"/>
      <c r="AG37" s="2776"/>
      <c r="AH37" s="2776"/>
      <c r="AI37" s="2776"/>
      <c r="AJ37" s="2776"/>
      <c r="AK37" s="2776"/>
      <c r="AL37" s="2776"/>
      <c r="AM37" s="2776"/>
      <c r="AN37" s="2776"/>
      <c r="AO37" s="2776"/>
      <c r="AP37" s="2776"/>
      <c r="AQ37" s="2776"/>
      <c r="AR37" s="2776"/>
      <c r="AS37" s="2776"/>
      <c r="AT37" s="2776"/>
      <c r="AU37" s="2776"/>
      <c r="AV37" s="2776"/>
      <c r="AW37" s="2776"/>
      <c r="AX37" s="2776"/>
      <c r="AY37" s="2777"/>
      <c r="AZ37" s="2778"/>
      <c r="BA37" s="2139"/>
      <c r="BB37" s="2139"/>
      <c r="BC37" s="2139"/>
      <c r="BD37" s="2139"/>
      <c r="BE37" s="2139"/>
      <c r="BF37" s="2139"/>
      <c r="BG37" s="2139"/>
      <c r="BH37" s="2139"/>
      <c r="BI37" s="2139"/>
      <c r="BJ37" s="2139"/>
      <c r="BK37" s="2779"/>
      <c r="BL37" s="2781"/>
      <c r="BM37" s="2781"/>
      <c r="BN37" s="2780"/>
      <c r="BO37" s="2780"/>
      <c r="BP37" s="2780"/>
      <c r="BQ37" s="2780"/>
      <c r="BR37" s="2780"/>
      <c r="BS37" s="2780"/>
      <c r="BT37" s="2780"/>
      <c r="BU37" s="2780"/>
      <c r="BV37" s="2780"/>
      <c r="BW37" s="2780"/>
      <c r="BX37" s="2780"/>
      <c r="BY37" s="2780"/>
      <c r="BZ37" s="2780"/>
      <c r="CA37" s="2780"/>
      <c r="CB37" s="2780"/>
      <c r="CC37" s="2780"/>
      <c r="CD37" s="2780"/>
      <c r="CE37" s="2780"/>
      <c r="CF37" s="2780"/>
      <c r="CG37" s="2780"/>
      <c r="CH37" s="2780"/>
      <c r="CI37" s="2780"/>
      <c r="CJ37" s="2780"/>
      <c r="CK37" s="2780"/>
      <c r="CL37" s="2780"/>
      <c r="CM37" s="2772"/>
      <c r="CN37" s="2773"/>
      <c r="CO37" s="2774"/>
      <c r="CP37" s="2772"/>
      <c r="CQ37" s="2773"/>
      <c r="CR37" s="2774"/>
      <c r="CS37" s="2824"/>
      <c r="CT37" s="2825"/>
      <c r="CU37" s="2826"/>
      <c r="CV37" s="2835"/>
      <c r="CW37" s="2836"/>
      <c r="CX37" s="2836"/>
      <c r="CY37" s="2836"/>
      <c r="CZ37" s="2836"/>
      <c r="DA37" s="2836"/>
      <c r="DB37" s="2836"/>
      <c r="DC37" s="2836"/>
      <c r="DD37" s="2836"/>
      <c r="DE37" s="2836"/>
      <c r="DF37" s="2836"/>
      <c r="DG37" s="2836"/>
      <c r="DH37" s="2836"/>
      <c r="DI37" s="2836"/>
      <c r="DJ37" s="2836"/>
      <c r="DK37" s="2836"/>
      <c r="DL37" s="2836"/>
      <c r="DM37" s="2836"/>
      <c r="DN37" s="2836"/>
      <c r="DO37" s="2837"/>
      <c r="DP37"/>
      <c r="DQ37"/>
      <c r="DR37"/>
      <c r="DS37"/>
      <c r="DT37"/>
      <c r="DU37"/>
      <c r="DV37"/>
      <c r="DW37"/>
      <c r="DZ37" s="229"/>
      <c r="EA37" s="229"/>
      <c r="EB37" s="229"/>
      <c r="EC37" s="229"/>
      <c r="ED37" s="229"/>
      <c r="EE37" s="229"/>
      <c r="EF37" s="237"/>
      <c r="EG37" s="131">
        <f t="shared" si="0"/>
        <v>0</v>
      </c>
      <c r="EH37" s="131">
        <f t="shared" si="1"/>
        <v>0</v>
      </c>
      <c r="EI37" s="131">
        <f t="shared" si="2"/>
        <v>0</v>
      </c>
      <c r="EJ37" s="131">
        <f t="shared" si="3"/>
        <v>0</v>
      </c>
      <c r="EK37" s="247" t="s">
        <v>1467</v>
      </c>
      <c r="EL37" s="131" t="str">
        <f t="shared" si="80"/>
        <v>空気調和設備の性能　</v>
      </c>
      <c r="EM37" s="130">
        <f t="shared" si="12"/>
        <v>0</v>
      </c>
      <c r="EN37" s="129" t="str">
        <f t="shared" si="4"/>
        <v/>
      </c>
      <c r="EO37" s="121" t="str">
        <f>IF($EN37="要是正",MAX(EO$16:$EP36)+1,"")</f>
        <v/>
      </c>
      <c r="EP37" s="121" t="str">
        <f>IF($EN37="要是正",MAX($EP$16:EP36)+1,"")</f>
        <v/>
      </c>
      <c r="EQ37" s="128" t="str">
        <f t="shared" si="13"/>
        <v/>
      </c>
      <c r="ER37" s="127" t="str">
        <f t="shared" si="14"/>
        <v/>
      </c>
      <c r="ES37" s="122" t="str">
        <f t="shared" si="15"/>
        <v/>
      </c>
      <c r="ET37" s="157" t="str">
        <f t="shared" si="5"/>
        <v/>
      </c>
      <c r="EU37" s="156">
        <f t="shared" si="16"/>
        <v>0</v>
      </c>
      <c r="EV37" s="125" t="str">
        <f t="shared" si="17"/>
        <v/>
      </c>
      <c r="EW37" s="123" t="str">
        <f t="shared" si="6"/>
        <v>0</v>
      </c>
      <c r="EX37" s="610" t="str">
        <f t="shared" si="18"/>
        <v/>
      </c>
      <c r="EY37" s="608" t="str">
        <f t="shared" si="19"/>
        <v>0</v>
      </c>
      <c r="EZ37" s="377" t="str">
        <f t="shared" si="20"/>
        <v>0</v>
      </c>
      <c r="FA37" s="607" t="str">
        <f t="shared" si="7"/>
        <v/>
      </c>
      <c r="FB37" s="609" t="str">
        <f t="shared" si="21"/>
        <v/>
      </c>
      <c r="FC37" s="123" t="str">
        <f t="shared" si="22"/>
        <v>0</v>
      </c>
      <c r="FD37" s="124" t="str">
        <f t="shared" si="23"/>
        <v/>
      </c>
      <c r="FE37" s="123" t="str">
        <f t="shared" si="24"/>
        <v>0</v>
      </c>
      <c r="FF37" s="377" t="str">
        <f t="shared" si="25"/>
        <v>0</v>
      </c>
      <c r="FG37" s="122" t="str">
        <f t="shared" si="26"/>
        <v/>
      </c>
      <c r="FH37" s="25" t="str">
        <f t="shared" si="27"/>
        <v/>
      </c>
      <c r="FI37"/>
      <c r="FJ37" s="599" t="str">
        <f t="shared" si="28"/>
        <v/>
      </c>
      <c r="FK37" s="598" t="str">
        <f t="shared" si="29"/>
        <v/>
      </c>
      <c r="FL37" s="600" t="str">
        <f t="shared" si="30"/>
        <v>0</v>
      </c>
      <c r="FM37"/>
      <c r="FN37"/>
      <c r="FO37"/>
      <c r="FQ37"/>
      <c r="FR37"/>
      <c r="FS37"/>
      <c r="FT37"/>
      <c r="FU37"/>
      <c r="FV37"/>
      <c r="FW37"/>
      <c r="FX37"/>
      <c r="FY37"/>
      <c r="FZ37"/>
      <c r="GA37"/>
      <c r="GB37"/>
      <c r="GC37"/>
      <c r="GD37"/>
      <c r="GE37"/>
      <c r="GF37" s="229"/>
      <c r="GG37" s="229"/>
      <c r="GH37" s="389" t="str">
        <f t="shared" si="8"/>
        <v/>
      </c>
      <c r="GI37" s="389" t="str">
        <f t="shared" si="31"/>
        <v/>
      </c>
      <c r="GJ37" s="389" t="str">
        <f t="shared" si="32"/>
        <v/>
      </c>
      <c r="GK37" s="389">
        <f t="shared" si="33"/>
        <v>0</v>
      </c>
      <c r="GL37" s="240" t="str">
        <f t="shared" si="9"/>
        <v/>
      </c>
      <c r="GN37" s="407" t="str">
        <f t="shared" si="34"/>
        <v/>
      </c>
      <c r="GO37" s="408" t="str">
        <f t="shared" si="35"/>
        <v>0</v>
      </c>
      <c r="GP37" s="409" t="str">
        <f t="shared" si="36"/>
        <v/>
      </c>
      <c r="GQ37" s="408" t="str">
        <f t="shared" si="37"/>
        <v>0</v>
      </c>
      <c r="GR37" s="410" t="str">
        <f>IF(AND(EP37="要是正",AND(EO37=0,CS37="未定")),CS37,"")</f>
        <v/>
      </c>
      <c r="GT37" s="599" t="str">
        <f t="shared" si="39"/>
        <v/>
      </c>
      <c r="GU37" s="598" t="str">
        <f t="shared" si="40"/>
        <v/>
      </c>
      <c r="GV37" s="600" t="str">
        <f t="shared" si="41"/>
        <v>0</v>
      </c>
      <c r="GW37" s="413"/>
      <c r="GX37" s="411">
        <f t="shared" si="42"/>
        <v>0</v>
      </c>
      <c r="GY37" s="27"/>
      <c r="GZ37" s="27"/>
      <c r="HA37" s="413"/>
      <c r="HB37" s="10" t="str">
        <f t="shared" si="79"/>
        <v>空気調和設備の性能　</v>
      </c>
    </row>
    <row r="38" spans="1:210" s="10" customFormat="1" ht="50.1" customHeight="1" thickBot="1" x14ac:dyDescent="0.2">
      <c r="A38" s="515"/>
      <c r="B38" s="516"/>
      <c r="C38" s="517"/>
      <c r="D38" s="517"/>
      <c r="E38" s="517"/>
      <c r="F38" s="517"/>
      <c r="G38"/>
      <c r="H38" s="229"/>
      <c r="I38" s="260"/>
      <c r="J38" s="238"/>
      <c r="K38" s="520"/>
      <c r="L38" s="520"/>
      <c r="M38" s="2775" t="s">
        <v>1047</v>
      </c>
      <c r="N38" s="2775"/>
      <c r="O38" s="2775"/>
      <c r="P38" s="2871"/>
      <c r="Q38" s="2872"/>
      <c r="R38" s="2872"/>
      <c r="S38" s="2872"/>
      <c r="T38" s="2871"/>
      <c r="U38" s="2872"/>
      <c r="V38" s="2872"/>
      <c r="W38" s="2872"/>
      <c r="X38" s="2872"/>
      <c r="Y38" s="2872"/>
      <c r="Z38" s="2875"/>
      <c r="AA38" s="2850" t="s">
        <v>230</v>
      </c>
      <c r="AB38" s="2850"/>
      <c r="AC38" s="2850"/>
      <c r="AD38" s="2850"/>
      <c r="AE38" s="2850"/>
      <c r="AF38" s="2850"/>
      <c r="AG38" s="2850"/>
      <c r="AH38" s="2850"/>
      <c r="AI38" s="2850"/>
      <c r="AJ38" s="2850"/>
      <c r="AK38" s="2850"/>
      <c r="AL38" s="2850"/>
      <c r="AM38" s="2850"/>
      <c r="AN38" s="2850"/>
      <c r="AO38" s="2850"/>
      <c r="AP38" s="2850"/>
      <c r="AQ38" s="2850"/>
      <c r="AR38" s="2850"/>
      <c r="AS38" s="2850"/>
      <c r="AT38" s="2850"/>
      <c r="AU38" s="2850"/>
      <c r="AV38" s="2850"/>
      <c r="AW38" s="2850"/>
      <c r="AX38" s="2850"/>
      <c r="AY38" s="2851"/>
      <c r="AZ38" s="2852"/>
      <c r="BA38" s="2853"/>
      <c r="BB38" s="2853"/>
      <c r="BC38" s="2853"/>
      <c r="BD38" s="2853"/>
      <c r="BE38" s="2853"/>
      <c r="BF38" s="2853"/>
      <c r="BG38" s="2853"/>
      <c r="BH38" s="2853"/>
      <c r="BI38" s="2853"/>
      <c r="BJ38" s="2853"/>
      <c r="BK38" s="2854"/>
      <c r="BL38" s="2855"/>
      <c r="BM38" s="2855"/>
      <c r="BN38" s="2844"/>
      <c r="BO38" s="2844"/>
      <c r="BP38" s="2844"/>
      <c r="BQ38" s="2844"/>
      <c r="BR38" s="2844"/>
      <c r="BS38" s="2844"/>
      <c r="BT38" s="2844"/>
      <c r="BU38" s="2844"/>
      <c r="BV38" s="2844"/>
      <c r="BW38" s="2844"/>
      <c r="BX38" s="2844"/>
      <c r="BY38" s="2844"/>
      <c r="BZ38" s="2844"/>
      <c r="CA38" s="2844"/>
      <c r="CB38" s="2844"/>
      <c r="CC38" s="2844"/>
      <c r="CD38" s="2844"/>
      <c r="CE38" s="2844"/>
      <c r="CF38" s="2844"/>
      <c r="CG38" s="2844"/>
      <c r="CH38" s="2844"/>
      <c r="CI38" s="2844"/>
      <c r="CJ38" s="2844"/>
      <c r="CK38" s="2844"/>
      <c r="CL38" s="2844"/>
      <c r="CM38" s="2838"/>
      <c r="CN38" s="2839"/>
      <c r="CO38" s="2840"/>
      <c r="CP38" s="2838"/>
      <c r="CQ38" s="2839"/>
      <c r="CR38" s="2840"/>
      <c r="CS38" s="2882"/>
      <c r="CT38" s="2883"/>
      <c r="CU38" s="2884"/>
      <c r="CV38" s="2879"/>
      <c r="CW38" s="2880"/>
      <c r="CX38" s="2880"/>
      <c r="CY38" s="2880"/>
      <c r="CZ38" s="2880"/>
      <c r="DA38" s="2880"/>
      <c r="DB38" s="2880"/>
      <c r="DC38" s="2880"/>
      <c r="DD38" s="2880"/>
      <c r="DE38" s="2880"/>
      <c r="DF38" s="2880"/>
      <c r="DG38" s="2880"/>
      <c r="DH38" s="2880"/>
      <c r="DI38" s="2880"/>
      <c r="DJ38" s="2880"/>
      <c r="DK38" s="2880"/>
      <c r="DL38" s="2880"/>
      <c r="DM38" s="2880"/>
      <c r="DN38" s="2880"/>
      <c r="DO38" s="2881"/>
      <c r="DP38"/>
      <c r="DQ38"/>
      <c r="DR38"/>
      <c r="DS38"/>
      <c r="DT38"/>
      <c r="DU38"/>
      <c r="DV38"/>
      <c r="DW38"/>
      <c r="DZ38" s="229"/>
      <c r="EA38" s="229"/>
      <c r="EB38" s="229"/>
      <c r="EC38" s="229"/>
      <c r="ED38" s="229"/>
      <c r="EE38" s="229"/>
      <c r="EF38" s="237"/>
      <c r="EG38" s="131">
        <f t="shared" si="0"/>
        <v>0</v>
      </c>
      <c r="EH38" s="131">
        <f t="shared" si="1"/>
        <v>0</v>
      </c>
      <c r="EI38" s="131">
        <f t="shared" si="2"/>
        <v>0</v>
      </c>
      <c r="EJ38" s="131">
        <f t="shared" si="3"/>
        <v>0</v>
      </c>
      <c r="EK38" s="247" t="s">
        <v>1551</v>
      </c>
      <c r="EL38" s="131" t="str">
        <f t="shared" si="80"/>
        <v>空気調和設備の性能　</v>
      </c>
      <c r="EM38" s="130">
        <f t="shared" si="12"/>
        <v>0</v>
      </c>
      <c r="EN38" s="129" t="str">
        <f>IF(AZ38="×要是正（既存不適格以外）","要是正","")&amp;IF(AZ38="△既存不適格","既存不適格","")</f>
        <v/>
      </c>
      <c r="EO38" s="121" t="str">
        <f>IF($EN38="要是正",MAX(EO$16:$EO37)+1,"")</f>
        <v/>
      </c>
      <c r="EP38" s="121" t="str">
        <f>IF($EN38="要是正",MAX($EP$16:EP37)+1,"")</f>
        <v/>
      </c>
      <c r="EQ38" s="128" t="str">
        <f t="shared" si="13"/>
        <v/>
      </c>
      <c r="ER38" s="127" t="str">
        <f t="shared" si="14"/>
        <v/>
      </c>
      <c r="ES38" s="122" t="str">
        <f t="shared" si="15"/>
        <v/>
      </c>
      <c r="ET38" s="157" t="str">
        <f t="shared" si="5"/>
        <v/>
      </c>
      <c r="EU38" s="156">
        <f t="shared" si="16"/>
        <v>0</v>
      </c>
      <c r="EV38" s="125" t="str">
        <f t="shared" si="17"/>
        <v/>
      </c>
      <c r="EW38" s="123" t="str">
        <f t="shared" si="6"/>
        <v>0</v>
      </c>
      <c r="EX38" s="610" t="str">
        <f t="shared" si="18"/>
        <v/>
      </c>
      <c r="EY38" s="608" t="str">
        <f t="shared" si="19"/>
        <v>0</v>
      </c>
      <c r="EZ38" s="377" t="str">
        <f t="shared" si="20"/>
        <v>0</v>
      </c>
      <c r="FA38" s="607" t="str">
        <f t="shared" si="7"/>
        <v/>
      </c>
      <c r="FB38" s="609" t="str">
        <f t="shared" si="21"/>
        <v/>
      </c>
      <c r="FC38" s="123" t="str">
        <f t="shared" si="22"/>
        <v>0</v>
      </c>
      <c r="FD38" s="124" t="str">
        <f t="shared" si="23"/>
        <v/>
      </c>
      <c r="FE38" s="123" t="str">
        <f t="shared" si="24"/>
        <v>0</v>
      </c>
      <c r="FF38" s="377" t="str">
        <f t="shared" si="25"/>
        <v>0</v>
      </c>
      <c r="FG38" s="122" t="str">
        <f t="shared" si="26"/>
        <v/>
      </c>
      <c r="FH38" s="25" t="str">
        <f t="shared" si="27"/>
        <v/>
      </c>
      <c r="FI38"/>
      <c r="FJ38" s="599" t="str">
        <f t="shared" si="28"/>
        <v/>
      </c>
      <c r="FK38" s="598" t="str">
        <f t="shared" si="29"/>
        <v/>
      </c>
      <c r="FL38" s="600" t="str">
        <f t="shared" si="30"/>
        <v>0</v>
      </c>
      <c r="FM38"/>
      <c r="FN38"/>
      <c r="FO38"/>
      <c r="FQ38"/>
      <c r="FR38"/>
      <c r="FS38"/>
      <c r="FT38"/>
      <c r="FU38"/>
      <c r="FV38"/>
      <c r="FW38"/>
      <c r="FX38"/>
      <c r="FY38"/>
      <c r="FZ38"/>
      <c r="GA38"/>
      <c r="GB38"/>
      <c r="GC38"/>
      <c r="GD38"/>
      <c r="GE38"/>
      <c r="GF38" s="229"/>
      <c r="GG38" s="229"/>
      <c r="GH38" s="389" t="str">
        <f t="shared" si="8"/>
        <v/>
      </c>
      <c r="GI38" s="389" t="str">
        <f t="shared" si="31"/>
        <v/>
      </c>
      <c r="GJ38" s="389" t="str">
        <f t="shared" si="32"/>
        <v/>
      </c>
      <c r="GK38" s="389">
        <f t="shared" si="33"/>
        <v>0</v>
      </c>
      <c r="GL38" s="240" t="str">
        <f t="shared" si="9"/>
        <v/>
      </c>
      <c r="GN38" s="407" t="str">
        <f>IF(NOT(OR(CS38="未定",CS38="")),"令和"&amp;CM38&amp;"年"&amp;CP38&amp;"月1日","")</f>
        <v/>
      </c>
      <c r="GO38" s="408" t="str">
        <f t="shared" si="35"/>
        <v>0</v>
      </c>
      <c r="GP38" s="409" t="str">
        <f>IF(OR(CS38="予定",CS38="改善済"),1,"")</f>
        <v/>
      </c>
      <c r="GQ38" s="408" t="str">
        <f>IF(GP38=1,GO38,"0")</f>
        <v>0</v>
      </c>
      <c r="GR38" s="410" t="str">
        <f t="shared" si="38"/>
        <v/>
      </c>
      <c r="GT38" s="599" t="str">
        <f t="shared" si="39"/>
        <v/>
      </c>
      <c r="GU38" s="598" t="str">
        <f t="shared" si="40"/>
        <v/>
      </c>
      <c r="GV38" s="600" t="str">
        <f t="shared" si="41"/>
        <v>0</v>
      </c>
      <c r="GW38" s="413"/>
      <c r="GX38" s="411">
        <f t="shared" si="42"/>
        <v>0</v>
      </c>
      <c r="GY38" s="27"/>
      <c r="GZ38" s="27"/>
      <c r="HA38" s="413"/>
      <c r="HB38" s="10" t="str">
        <f t="shared" si="79"/>
        <v>空気調和設備の性能　</v>
      </c>
    </row>
    <row r="39" spans="1:210" ht="50.1" customHeight="1" thickBot="1" x14ac:dyDescent="0.2">
      <c r="A39" s="3"/>
      <c r="I39" s="702"/>
      <c r="J39" s="350"/>
      <c r="K39" s="518"/>
      <c r="L39" s="518"/>
      <c r="M39" s="520"/>
      <c r="N39" s="520"/>
      <c r="O39" s="520"/>
      <c r="P39" s="523"/>
      <c r="Q39" s="523"/>
      <c r="R39" s="523"/>
      <c r="S39" s="523"/>
      <c r="T39" s="523"/>
      <c r="U39" s="523"/>
      <c r="V39" s="523"/>
      <c r="W39" s="523"/>
      <c r="X39" s="523"/>
      <c r="Y39" s="523"/>
      <c r="Z39" s="523"/>
      <c r="AA39" s="523"/>
      <c r="AB39" s="523"/>
      <c r="AC39" s="523"/>
      <c r="AD39" s="523"/>
      <c r="AE39" s="524"/>
      <c r="AF39" s="523"/>
      <c r="AG39" s="523"/>
      <c r="AH39" s="523"/>
      <c r="AI39" s="523"/>
      <c r="AJ39" s="523"/>
      <c r="AK39" s="523"/>
      <c r="AL39" s="523"/>
      <c r="AM39" s="523"/>
      <c r="AN39" s="523"/>
      <c r="AO39" s="523"/>
      <c r="AP39" s="523"/>
      <c r="AQ39" s="524"/>
      <c r="AR39" s="523"/>
      <c r="AS39" s="523"/>
      <c r="AT39" s="523"/>
      <c r="AU39" s="523"/>
      <c r="AV39" s="523"/>
      <c r="AW39" s="523"/>
      <c r="AX39" s="523"/>
      <c r="AY39" s="524"/>
      <c r="AZ39" s="524"/>
      <c r="BA39" s="524"/>
      <c r="BB39" s="524"/>
      <c r="BC39" s="524"/>
      <c r="BD39" s="524"/>
      <c r="BE39" s="524"/>
      <c r="BF39" s="524"/>
      <c r="BG39" s="524"/>
      <c r="BH39" s="524"/>
      <c r="BI39" s="524"/>
      <c r="BJ39" s="524"/>
      <c r="BK39" s="524"/>
      <c r="BL39" s="510"/>
      <c r="BM39" s="510"/>
      <c r="BN39" s="524"/>
      <c r="BO39" s="524"/>
      <c r="BP39" s="524"/>
      <c r="BQ39" s="524"/>
      <c r="BR39" s="524"/>
      <c r="BS39" s="524"/>
      <c r="BT39" s="524"/>
      <c r="BU39" s="524"/>
      <c r="BV39" s="524"/>
      <c r="BW39" s="524"/>
      <c r="BX39" s="524"/>
      <c r="BY39" s="524"/>
      <c r="BZ39" s="524"/>
      <c r="CA39" s="524"/>
      <c r="CB39" s="524"/>
      <c r="CC39" s="524"/>
      <c r="CD39" s="524"/>
      <c r="CE39" s="524"/>
      <c r="CF39" s="524"/>
      <c r="CG39" s="524"/>
      <c r="CH39" s="524"/>
      <c r="CI39" s="524"/>
      <c r="CJ39" s="524"/>
      <c r="CK39" s="524"/>
      <c r="CL39" s="524"/>
      <c r="CM39" s="510"/>
      <c r="CN39" s="510"/>
      <c r="CO39" s="510"/>
      <c r="CP39" s="510"/>
      <c r="CQ39" s="510"/>
      <c r="CR39" s="510"/>
      <c r="CS39" s="522"/>
      <c r="CT39" s="522"/>
      <c r="CU39" s="522"/>
      <c r="CV39" s="522"/>
      <c r="CW39" s="522"/>
      <c r="CX39" s="522"/>
      <c r="CY39" s="522"/>
      <c r="CZ39" s="522"/>
      <c r="DA39" s="522"/>
      <c r="DB39" s="522"/>
      <c r="DC39" s="522"/>
      <c r="DD39" s="522"/>
      <c r="DE39" s="522"/>
      <c r="DF39" s="522"/>
      <c r="DG39" s="522"/>
      <c r="DH39" s="522"/>
      <c r="DI39" s="522"/>
      <c r="DJ39" s="522"/>
      <c r="DK39" s="522"/>
      <c r="DL39" s="522"/>
      <c r="DM39" s="522"/>
      <c r="DN39" s="522"/>
      <c r="DO39" s="525"/>
      <c r="DP39"/>
      <c r="DQ39"/>
      <c r="DR39"/>
      <c r="DS39"/>
      <c r="DT39"/>
      <c r="DU39"/>
      <c r="DV39"/>
      <c r="DW39"/>
      <c r="EG39" s="251">
        <f>SUM(EG17:EG38)</f>
        <v>0</v>
      </c>
      <c r="EH39" s="251">
        <f>SUM(EH17:EH38)</f>
        <v>0</v>
      </c>
      <c r="EI39" s="251">
        <f>SUM(EI17:EI38)</f>
        <v>0</v>
      </c>
      <c r="EJ39" s="251">
        <f>SUM(EJ17:EJ38)</f>
        <v>0</v>
      </c>
      <c r="EO39" s="121" t="str">
        <f>IF($EN39="要是正",MAX($EO$16:EO38)+1,"")</f>
        <v/>
      </c>
      <c r="ES39" s="252"/>
      <c r="EU39" s="156">
        <f>IF(AZ39="△既存不適格",BN39&amp;"(既存不適格)",BN39)</f>
        <v>0</v>
      </c>
      <c r="EV39" s="165"/>
      <c r="EW39" s="154"/>
      <c r="EX39" s="152">
        <f>COUNTIF(EX17:EX38,"1")</f>
        <v>0</v>
      </c>
      <c r="EY39" s="153" t="str">
        <f t="array" ref="EY39">INDEX(EY17:EY38,MATCH(MIN(ABS(EY17:EY38-EK4)),ABS(EY17:EY38-EK4),0))</f>
        <v>0</v>
      </c>
      <c r="EZ39" s="373" t="str">
        <f t="array" ref="EZ39">INDEX(EZ22:EZ38,MATCH(MIN(ABS(EZ22:EZ38-EK4)),ABS(EZ22:EZ38-EK4),0))</f>
        <v>0</v>
      </c>
      <c r="FA39" s="152">
        <f>COUNTIF(FA17:FA38,"未定")</f>
        <v>0</v>
      </c>
      <c r="FB39" s="164"/>
      <c r="FC39" s="163"/>
      <c r="FD39" s="152">
        <f>COUNTIF(FD17:FD38,"1")</f>
        <v>0</v>
      </c>
      <c r="FE39" s="153" t="str">
        <f t="array" ref="FE39">INDEX(FE17:FE38,MATCH(MIN(ABS(FE17:FE38-EK4)),ABS(FE17:FE38-EK4),0))</f>
        <v>0</v>
      </c>
      <c r="FF39" s="373" t="str">
        <f t="array" ref="FF39">INDEX(FF17:FF38,MATCH(MIN(ABS(FF17:FF38-EK4)),ABS(FF17:FF38-EK4),0))</f>
        <v>0</v>
      </c>
      <c r="FG39" s="618">
        <f>COUNTIF(EK309:EK317,"未定")</f>
        <v>0</v>
      </c>
      <c r="FH39" s="25" t="str">
        <f t="shared" si="27"/>
        <v/>
      </c>
      <c r="FJ39" s="599" t="str">
        <f>IF(GO39="0","",IF(CS39="予定",TEXT(GO39,"([$-ja-JP]ge.m);@"),IF(CS39="改善済",TEXT(GO39,"[$-ja-JP]ge.m;@"),TEXT(EW39,"[$-ja-JP]ge.m;@"))))</f>
        <v/>
      </c>
      <c r="FK39" s="598" t="str">
        <f t="shared" si="29"/>
        <v/>
      </c>
      <c r="FL39" s="600" t="str">
        <f t="shared" si="30"/>
        <v>0</v>
      </c>
      <c r="FQ39" s="10"/>
      <c r="FR39" s="10"/>
      <c r="FS39" s="10"/>
      <c r="FT39" s="229"/>
      <c r="FU39" s="229"/>
      <c r="GD39" s="229"/>
      <c r="GH39" s="239" t="str">
        <f>IF($AZ39="○指摘なし","○","")</f>
        <v/>
      </c>
      <c r="GI39" s="239" t="str">
        <f t="shared" ref="GI39" si="81">IF(OR($AZ39="×要是正（既存不適格以外）",$AZ39="△既存不適格"),"○","")</f>
        <v/>
      </c>
      <c r="GJ39" s="239" t="str">
        <f t="shared" ref="GJ39" si="82">IF($AZ39="△既存不適格","○","")</f>
        <v/>
      </c>
      <c r="GK39" s="239"/>
      <c r="GL39" s="236"/>
      <c r="GN39" s="407" t="str">
        <f>IF(NOT(OR(CS39="未定",CS39="")),"令和"&amp;CM39&amp;"年"&amp;CP39&amp;"月1日","")</f>
        <v/>
      </c>
      <c r="GO39" s="408" t="str">
        <f>IF(GN39="","0",DATEVALUE(GN39))</f>
        <v>0</v>
      </c>
      <c r="GP39" s="409" t="str">
        <f>IF(OR(CS39="予定",CS39="改善済"),1,"")</f>
        <v/>
      </c>
      <c r="GQ39" s="408" t="str">
        <f>IF(GP39=1,GO39,"0")</f>
        <v>0</v>
      </c>
      <c r="GR39" s="410" t="str">
        <f>IF(AND(EP39="要是正",AND(EO39=0,CS39="未定")),CS39,"")</f>
        <v/>
      </c>
      <c r="GT39" s="599" t="str">
        <f t="shared" si="39"/>
        <v/>
      </c>
      <c r="GU39" s="598" t="str">
        <f t="shared" si="40"/>
        <v/>
      </c>
      <c r="GV39" s="600" t="str">
        <f t="shared" si="41"/>
        <v>0</v>
      </c>
      <c r="GW39" s="413"/>
      <c r="GX39" s="411">
        <f t="shared" si="42"/>
        <v>0</v>
      </c>
      <c r="GY39" s="27"/>
      <c r="GZ39" s="27"/>
      <c r="HA39" s="413"/>
    </row>
    <row r="40" spans="1:210" s="10" customFormat="1" ht="50.1" customHeight="1" thickBot="1" x14ac:dyDescent="0.2">
      <c r="A40" s="515"/>
      <c r="B40" s="516"/>
      <c r="C40" s="517"/>
      <c r="D40" s="517"/>
      <c r="E40" s="517"/>
      <c r="F40" s="517"/>
      <c r="G40"/>
      <c r="H40" s="229"/>
      <c r="I40" s="260"/>
      <c r="J40" s="238"/>
      <c r="K40" s="38"/>
      <c r="L40" s="38"/>
      <c r="M40" s="2761" t="s">
        <v>4006</v>
      </c>
      <c r="N40" s="2761"/>
      <c r="O40" s="2761"/>
      <c r="P40" s="2761"/>
      <c r="Q40" s="2761"/>
      <c r="R40" s="2761"/>
      <c r="S40" s="2761"/>
      <c r="T40" s="2761"/>
      <c r="U40" s="2761"/>
      <c r="V40" s="2761"/>
      <c r="W40" s="2761"/>
      <c r="X40" s="2761"/>
      <c r="Y40" s="2761"/>
      <c r="Z40" s="2761"/>
      <c r="AA40" s="2761"/>
      <c r="AB40" s="2761"/>
      <c r="AC40" s="2761"/>
      <c r="AD40" s="2761"/>
      <c r="AE40" s="2761"/>
      <c r="AF40" s="2761"/>
      <c r="AG40" s="2761"/>
      <c r="AH40" s="2761"/>
      <c r="AI40" s="2761"/>
      <c r="AJ40" s="2761"/>
      <c r="AK40" s="2761"/>
      <c r="AL40" s="2761"/>
      <c r="AM40" s="2761"/>
      <c r="AN40" s="2761"/>
      <c r="AO40" s="2761"/>
      <c r="AP40" s="2761"/>
      <c r="AQ40" s="2761"/>
      <c r="AR40" s="2761"/>
      <c r="AS40" s="2761"/>
      <c r="AT40" s="2761"/>
      <c r="AU40" s="2761"/>
      <c r="AV40" s="2761"/>
      <c r="AW40" s="2761"/>
      <c r="AX40" s="2761"/>
      <c r="AY40" s="2761"/>
      <c r="AZ40" s="2761"/>
      <c r="BA40" s="2761"/>
      <c r="BB40" s="2761"/>
      <c r="BC40" s="2761"/>
      <c r="BD40" s="2761"/>
      <c r="BE40" s="2761"/>
      <c r="BF40" s="2761"/>
      <c r="BG40" s="2761"/>
      <c r="BH40" s="2761"/>
      <c r="BI40" s="2761"/>
      <c r="BJ40" s="2761"/>
      <c r="BK40" s="2761"/>
      <c r="BL40" s="2761"/>
      <c r="BM40" s="2761"/>
      <c r="BN40" s="2761"/>
      <c r="BO40" s="2761"/>
      <c r="BP40" s="2761"/>
      <c r="BQ40" s="2761"/>
      <c r="BR40" s="2761"/>
      <c r="BS40" s="2761"/>
      <c r="BT40" s="2761"/>
      <c r="BU40" s="2761"/>
      <c r="BV40" s="2761"/>
      <c r="BW40" s="2761"/>
      <c r="BX40" s="2761"/>
      <c r="BY40" s="2761"/>
      <c r="BZ40" s="2761"/>
      <c r="CA40" s="2761"/>
      <c r="CB40" s="2761"/>
      <c r="CC40" s="2761"/>
      <c r="CD40" s="2761"/>
      <c r="CE40" s="2761"/>
      <c r="CF40" s="2761"/>
      <c r="CG40" s="2761"/>
      <c r="CH40" s="2761"/>
      <c r="CI40" s="2761"/>
      <c r="CJ40" s="2761"/>
      <c r="CK40" s="2761"/>
      <c r="CL40" s="2761"/>
      <c r="CM40" s="2761"/>
      <c r="CN40" s="2761"/>
      <c r="CO40" s="2761"/>
      <c r="CP40" s="2761"/>
      <c r="CQ40" s="2761"/>
      <c r="CR40" s="2761"/>
      <c r="CS40" s="2761"/>
      <c r="CT40" s="2761"/>
      <c r="CU40" s="2761"/>
      <c r="CV40" s="2761"/>
      <c r="CW40" s="2761"/>
      <c r="CX40" s="2761"/>
      <c r="CY40" s="2761"/>
      <c r="CZ40" s="2761"/>
      <c r="DA40" s="2761"/>
      <c r="DB40" s="2761"/>
      <c r="DC40" s="2761"/>
      <c r="DD40" s="2761"/>
      <c r="DE40" s="2761"/>
      <c r="DF40" s="2761"/>
      <c r="DG40" s="2761"/>
      <c r="DH40" s="2761"/>
      <c r="DI40" s="2761"/>
      <c r="DJ40" s="2761"/>
      <c r="DK40" s="2761"/>
      <c r="DL40" s="2761"/>
      <c r="DM40" s="2761"/>
      <c r="DN40" s="2761"/>
      <c r="DO40" s="2762"/>
      <c r="DP40"/>
      <c r="DQ40"/>
      <c r="DR40"/>
      <c r="DS40"/>
      <c r="DT40"/>
      <c r="DU40"/>
      <c r="DV40"/>
      <c r="DW40"/>
      <c r="EF40" s="237"/>
      <c r="EG40" s="387" t="str">
        <f>IF(AND(EH40="",EI40="",EJ40="",EG57&lt;&gt;0),"レ","")</f>
        <v/>
      </c>
      <c r="EH40" s="387" t="str">
        <f>IF(AND(EI40="",EJ40="",EH57&lt;&gt;0),"レ","")</f>
        <v/>
      </c>
      <c r="EI40" s="387" t="str">
        <f>IF(EI57&lt;&gt;0,"レ","")</f>
        <v/>
      </c>
      <c r="EJ40" s="387" t="str">
        <f>IF(AND(EI40="",EJ57&lt;&gt;0),"レ","")</f>
        <v/>
      </c>
      <c r="EK40" s="237"/>
      <c r="EL40" s="237"/>
      <c r="EM40" s="237"/>
      <c r="EN40" s="158"/>
      <c r="EO40" s="121" t="str">
        <f>IF($EN40="要是正",MAX($EO$16:EO39)+1,"")</f>
        <v/>
      </c>
      <c r="EP40" s="158"/>
      <c r="EQ40" s="158"/>
      <c r="ER40" s="158"/>
      <c r="ES40" s="150" t="str">
        <f>SUBSTITUTE(TRIM(ES43&amp;"　"&amp;ES44&amp;"　"&amp;ES45&amp;"　"&amp;ES46&amp;"　"&amp;ES47&amp;"　"&amp;ES48&amp;"　"&amp;ES49&amp;"　"&amp;ES50&amp;"　"&amp;ES51&amp;"　"&amp;ES52&amp;"　"&amp;ES53&amp;"　"&amp;ES54&amp;"　"&amp;ES55&amp;"　"&amp;ES30&amp;"　"&amp;ES56),"　",",")</f>
        <v/>
      </c>
      <c r="ET40" s="158"/>
      <c r="EU40" s="156">
        <f t="shared" si="16"/>
        <v>0</v>
      </c>
      <c r="EV40" s="149" t="str">
        <f>IF(COUNTIF(EX43:EX56,1)&gt;0,"レ","")</f>
        <v/>
      </c>
      <c r="EW40" s="148"/>
      <c r="EX40" s="147" t="str">
        <f>IF(EV40="レ",TEXT(EY57,"e"),"")</f>
        <v/>
      </c>
      <c r="EY40" s="146" t="str">
        <f>IF(EV40="レ",MONTH(EY57),IF(AND(EI40="レ",FA40="レ",FA57=0),"",IF(AND(EI40="レ",FA40="レ",FA57&gt;0),"","")))</f>
        <v/>
      </c>
      <c r="EZ40" s="375"/>
      <c r="FA40" s="144" t="str">
        <f>IF(EV40="",IF(OR(FA57&gt;0,EI40="レ"),"レ",""),"")</f>
        <v/>
      </c>
      <c r="FB40" s="149" t="str">
        <f>IF(AND(COUNTIF(EN43:EN56,"要是正")=0,COUNTIF(FD43:FD56,1)&gt;0),"レ","")</f>
        <v/>
      </c>
      <c r="FC40" s="148" t="str">
        <f>IF(AND(COUNTIF(EN43:EN56,"要是正")=0,COUNTIF(FD43:FD56,2)&gt;0,FB40="",FG40=""),"レ","")</f>
        <v/>
      </c>
      <c r="FD40" s="147" t="str">
        <f>IF(FB40="レ",TEXT(FE57,"e"),"")</f>
        <v/>
      </c>
      <c r="FE40" s="146" t="str">
        <f>IF(FB40="レ",MONTH(FE57),IF(AND(EJ40="レ",FG40="レ",FG57=0),"",IF(AND(EJ40="レ",FG40="レ",FG57&gt;0),"","")))</f>
        <v/>
      </c>
      <c r="FF40" s="375"/>
      <c r="FG40" s="144" t="str">
        <f>IF(FB40="",IF(OR(FG57&gt;0,EJ40="レ"),"レ",""),"")</f>
        <v/>
      </c>
      <c r="FH40" s="495" t="str">
        <f>TRIM(FH17&amp;"　"&amp;FH18&amp;"　"&amp;FH19&amp;"　"&amp;FH20&amp;"　"&amp;FH21&amp;"　"&amp;FH22&amp;"　"&amp;FH23&amp;"　"&amp;FH24&amp;"　"&amp;FH25&amp;"　"&amp;FH26&amp;"　"&amp;FH27&amp;"　"&amp;FH28&amp;"　"&amp;FH29&amp;"　"&amp;FH30&amp;"　"&amp;FH31&amp;"　"&amp;FH32&amp;"　"&amp;FH33&amp;"　"&amp;FH34&amp;"　"&amp;FH35&amp;"　"&amp;FH36&amp;"　"&amp;FH37&amp;"　"&amp;FH38)</f>
        <v/>
      </c>
      <c r="FI40"/>
      <c r="FJ40"/>
      <c r="FK40"/>
      <c r="FL40"/>
      <c r="FM40"/>
      <c r="FN40"/>
      <c r="FO40"/>
      <c r="GH40" s="239"/>
      <c r="GI40" s="239"/>
      <c r="GJ40" s="239"/>
      <c r="GK40" s="239"/>
      <c r="GL40" s="248" t="str">
        <f>IF($AZ40="―対象外","○","")</f>
        <v/>
      </c>
      <c r="GN40" s="149" t="str">
        <f>IF(COUNTIF(GP41:GP56,1)&gt;0,"レ","")</f>
        <v/>
      </c>
      <c r="GO40" s="401"/>
      <c r="GP40" s="402" t="str">
        <f>IF(GN40="レ",TEXT(GQ57,"ee"),"")</f>
        <v/>
      </c>
      <c r="GQ40" s="147" t="str">
        <f>IF(GN40="レ",MONTH(GQ57),IF(AND($GE$14="レ",GR40="レ",GR57=0),"",IF(AND($GE$14="レ",GR40="レ",GR57=0),"未定","")))</f>
        <v/>
      </c>
      <c r="GR40" s="403" t="str">
        <f>IF(GN40="",IF(OR(GR57&gt;0,GE14="レ"),"レ",""),"")</f>
        <v>レ</v>
      </c>
      <c r="GT40" s="361"/>
      <c r="GU40" s="361"/>
      <c r="GV40" s="361"/>
      <c r="GW40" s="413"/>
      <c r="GX40" s="411">
        <f t="shared" si="42"/>
        <v>0</v>
      </c>
      <c r="GY40" s="27"/>
      <c r="GZ40" s="27"/>
      <c r="HA40" s="413"/>
    </row>
    <row r="41" spans="1:210" s="10" customFormat="1" ht="50.1" customHeight="1" x14ac:dyDescent="0.15">
      <c r="A41" s="515"/>
      <c r="B41" s="516"/>
      <c r="C41" s="517"/>
      <c r="D41" s="517"/>
      <c r="E41" s="517"/>
      <c r="F41" s="517"/>
      <c r="G41"/>
      <c r="H41" s="229"/>
      <c r="I41" s="260"/>
      <c r="J41" s="241"/>
      <c r="K41" s="242"/>
      <c r="L41" s="242"/>
      <c r="M41" s="2786" t="s">
        <v>157</v>
      </c>
      <c r="N41" s="2786"/>
      <c r="O41" s="2786"/>
      <c r="P41" s="2788" t="s">
        <v>1289</v>
      </c>
      <c r="Q41" s="2788"/>
      <c r="R41" s="2788"/>
      <c r="S41" s="2788"/>
      <c r="T41" s="2788"/>
      <c r="U41" s="2788"/>
      <c r="V41" s="2788"/>
      <c r="W41" s="2788"/>
      <c r="X41" s="2788"/>
      <c r="Y41" s="2788"/>
      <c r="Z41" s="2788"/>
      <c r="AA41" s="2788" t="s">
        <v>1290</v>
      </c>
      <c r="AB41" s="2788"/>
      <c r="AC41" s="2788"/>
      <c r="AD41" s="2788"/>
      <c r="AE41" s="2788"/>
      <c r="AF41" s="2788"/>
      <c r="AG41" s="2788"/>
      <c r="AH41" s="2788"/>
      <c r="AI41" s="2788"/>
      <c r="AJ41" s="2788"/>
      <c r="AK41" s="2788"/>
      <c r="AL41" s="2788"/>
      <c r="AM41" s="2788"/>
      <c r="AN41" s="2788"/>
      <c r="AO41" s="2788"/>
      <c r="AP41" s="2788"/>
      <c r="AQ41" s="2788"/>
      <c r="AR41" s="2788"/>
      <c r="AS41" s="2788"/>
      <c r="AT41" s="2788"/>
      <c r="AU41" s="2788"/>
      <c r="AV41" s="2788"/>
      <c r="AW41" s="2788"/>
      <c r="AX41" s="2788"/>
      <c r="AY41" s="2788"/>
      <c r="AZ41" s="2788" t="s">
        <v>3528</v>
      </c>
      <c r="BA41" s="2788"/>
      <c r="BB41" s="2788"/>
      <c r="BC41" s="2788"/>
      <c r="BD41" s="2788"/>
      <c r="BE41" s="2788"/>
      <c r="BF41" s="2788"/>
      <c r="BG41" s="2788"/>
      <c r="BH41" s="2788"/>
      <c r="BI41" s="2788"/>
      <c r="BJ41" s="2788"/>
      <c r="BK41" s="2788"/>
      <c r="BL41" s="2791" t="s">
        <v>1429</v>
      </c>
      <c r="BM41" s="2791"/>
      <c r="BN41" s="2793" t="s">
        <v>156</v>
      </c>
      <c r="BO41" s="2793"/>
      <c r="BP41" s="2793"/>
      <c r="BQ41" s="2793"/>
      <c r="BR41" s="2793"/>
      <c r="BS41" s="2793"/>
      <c r="BT41" s="2793"/>
      <c r="BU41" s="2793"/>
      <c r="BV41" s="2793"/>
      <c r="BW41" s="2793"/>
      <c r="BX41" s="2793" t="s">
        <v>150</v>
      </c>
      <c r="BY41" s="2793"/>
      <c r="BZ41" s="2793"/>
      <c r="CA41" s="2793"/>
      <c r="CB41" s="2793"/>
      <c r="CC41" s="2793"/>
      <c r="CD41" s="2793"/>
      <c r="CE41" s="2793"/>
      <c r="CF41" s="2793"/>
      <c r="CG41" s="2793"/>
      <c r="CH41" s="2793"/>
      <c r="CI41" s="2793"/>
      <c r="CJ41" s="2793"/>
      <c r="CK41" s="2793"/>
      <c r="CL41" s="2793"/>
      <c r="CM41" s="2915" t="s">
        <v>155</v>
      </c>
      <c r="CN41" s="2949"/>
      <c r="CO41" s="2949"/>
      <c r="CP41" s="2949"/>
      <c r="CQ41" s="2949"/>
      <c r="CR41" s="2949"/>
      <c r="CS41" s="2949"/>
      <c r="CT41" s="2949"/>
      <c r="CU41" s="2949"/>
      <c r="CV41" s="2941" t="s">
        <v>154</v>
      </c>
      <c r="CW41" s="2941"/>
      <c r="CX41" s="2941"/>
      <c r="CY41" s="2941"/>
      <c r="CZ41" s="2941"/>
      <c r="DA41" s="2941"/>
      <c r="DB41" s="2941"/>
      <c r="DC41" s="2941"/>
      <c r="DD41" s="2941"/>
      <c r="DE41" s="2941"/>
      <c r="DF41" s="2941"/>
      <c r="DG41" s="2941"/>
      <c r="DH41" s="2941"/>
      <c r="DI41" s="2941"/>
      <c r="DJ41" s="2941"/>
      <c r="DK41" s="2941"/>
      <c r="DL41" s="2941"/>
      <c r="DM41" s="2941"/>
      <c r="DN41" s="2941"/>
      <c r="DO41" s="2942"/>
      <c r="DP41"/>
      <c r="DQ41"/>
      <c r="DR41"/>
      <c r="DS41"/>
      <c r="DT41"/>
      <c r="DU41"/>
      <c r="DV41"/>
      <c r="DW41"/>
      <c r="DX41" s="229"/>
      <c r="DY41" s="229"/>
      <c r="DZ41" s="229"/>
      <c r="EA41" s="229"/>
      <c r="EB41" s="229"/>
      <c r="EC41" s="229"/>
      <c r="ED41" s="229"/>
      <c r="EE41" s="229"/>
      <c r="EF41" s="237"/>
      <c r="EO41" s="121" t="s">
        <v>153</v>
      </c>
      <c r="EP41" s="143" t="s">
        <v>152</v>
      </c>
      <c r="ER41" s="142"/>
      <c r="ES41" s="2768" t="s">
        <v>151</v>
      </c>
      <c r="ET41" s="2923" t="s">
        <v>150</v>
      </c>
      <c r="EU41" s="156" t="str">
        <f t="shared" si="16"/>
        <v>指摘の具体的内容等</v>
      </c>
      <c r="EV41" s="2811" t="s">
        <v>149</v>
      </c>
      <c r="EW41" s="2812"/>
      <c r="EX41" s="2812"/>
      <c r="EY41" s="2812"/>
      <c r="EZ41" s="2812"/>
      <c r="FA41" s="2812"/>
      <c r="FB41" s="2813" t="s">
        <v>148</v>
      </c>
      <c r="FC41" s="2814"/>
      <c r="FD41" s="2814"/>
      <c r="FE41" s="2814"/>
      <c r="FF41" s="2814"/>
      <c r="FG41" s="2814"/>
      <c r="FH41" s="361"/>
      <c r="FI41"/>
      <c r="FJ41"/>
      <c r="FK41"/>
      <c r="FL41"/>
      <c r="FM41"/>
      <c r="FN41"/>
      <c r="FO41" s="206"/>
      <c r="FP41" s="27"/>
      <c r="FQ41" s="2950"/>
      <c r="FR41" s="2950"/>
      <c r="FS41" s="2950"/>
      <c r="FT41" s="2950"/>
      <c r="FU41" s="2950"/>
      <c r="FV41" s="2948"/>
      <c r="FW41" s="2948"/>
      <c r="FX41" s="2948"/>
      <c r="FY41" s="2948"/>
      <c r="FZ41" s="2948"/>
      <c r="GA41" s="2948"/>
      <c r="GB41" s="2948"/>
      <c r="GC41" s="2948"/>
      <c r="GD41" s="2948"/>
      <c r="GE41" s="2948"/>
      <c r="GF41" s="229"/>
      <c r="GG41" s="229"/>
      <c r="GH41" s="239"/>
      <c r="GI41" s="239"/>
      <c r="GJ41" s="239"/>
      <c r="GK41" s="239"/>
      <c r="GL41" s="240"/>
      <c r="GN41" s="422" t="s">
        <v>149</v>
      </c>
      <c r="GO41" s="423"/>
      <c r="GP41" s="423"/>
      <c r="GQ41" s="423"/>
      <c r="GR41" s="424"/>
      <c r="GT41" s="361"/>
      <c r="GU41" s="361"/>
      <c r="GV41" s="361"/>
      <c r="GW41" s="413"/>
      <c r="GX41" s="411" t="str">
        <f t="shared" si="42"/>
        <v>指摘の具体的内容等</v>
      </c>
      <c r="GY41" s="27"/>
      <c r="GZ41" s="27"/>
      <c r="HA41" s="413"/>
    </row>
    <row r="42" spans="1:210" s="10" customFormat="1" ht="50.1" customHeight="1" thickBot="1" x14ac:dyDescent="0.2">
      <c r="A42" s="515"/>
      <c r="B42" s="516"/>
      <c r="C42" s="517"/>
      <c r="D42" s="517"/>
      <c r="E42" s="517"/>
      <c r="F42" s="517"/>
      <c r="G42"/>
      <c r="H42" s="229"/>
      <c r="I42" s="260"/>
      <c r="J42" s="241"/>
      <c r="K42" s="242"/>
      <c r="L42" s="242"/>
      <c r="M42" s="2787"/>
      <c r="N42" s="2787"/>
      <c r="O42" s="2787"/>
      <c r="P42" s="2789"/>
      <c r="Q42" s="2789"/>
      <c r="R42" s="2789"/>
      <c r="S42" s="2789"/>
      <c r="T42" s="2789"/>
      <c r="U42" s="2789"/>
      <c r="V42" s="2789"/>
      <c r="W42" s="2789"/>
      <c r="X42" s="2789"/>
      <c r="Y42" s="2789"/>
      <c r="Z42" s="2789"/>
      <c r="AA42" s="2789"/>
      <c r="AB42" s="2789"/>
      <c r="AC42" s="2789"/>
      <c r="AD42" s="2789"/>
      <c r="AE42" s="2789"/>
      <c r="AF42" s="2789"/>
      <c r="AG42" s="2789"/>
      <c r="AH42" s="2789"/>
      <c r="AI42" s="2789"/>
      <c r="AJ42" s="2789"/>
      <c r="AK42" s="2789"/>
      <c r="AL42" s="2789"/>
      <c r="AM42" s="2789"/>
      <c r="AN42" s="2789"/>
      <c r="AO42" s="2789"/>
      <c r="AP42" s="2789"/>
      <c r="AQ42" s="2789"/>
      <c r="AR42" s="2789"/>
      <c r="AS42" s="2789"/>
      <c r="AT42" s="2789"/>
      <c r="AU42" s="2789"/>
      <c r="AV42" s="2789"/>
      <c r="AW42" s="2789"/>
      <c r="AX42" s="2789"/>
      <c r="AY42" s="2789"/>
      <c r="AZ42" s="2789"/>
      <c r="BA42" s="2789"/>
      <c r="BB42" s="2789"/>
      <c r="BC42" s="2789"/>
      <c r="BD42" s="2789"/>
      <c r="BE42" s="2789"/>
      <c r="BF42" s="2789"/>
      <c r="BG42" s="2789"/>
      <c r="BH42" s="2789"/>
      <c r="BI42" s="2789"/>
      <c r="BJ42" s="2789"/>
      <c r="BK42" s="2789"/>
      <c r="BL42" s="2792"/>
      <c r="BM42" s="2792"/>
      <c r="BN42" s="2794"/>
      <c r="BO42" s="2794"/>
      <c r="BP42" s="2794"/>
      <c r="BQ42" s="2794"/>
      <c r="BR42" s="2794"/>
      <c r="BS42" s="2794"/>
      <c r="BT42" s="2794"/>
      <c r="BU42" s="2794"/>
      <c r="BV42" s="2794"/>
      <c r="BW42" s="2794"/>
      <c r="BX42" s="2794"/>
      <c r="BY42" s="2794"/>
      <c r="BZ42" s="2794"/>
      <c r="CA42" s="2794"/>
      <c r="CB42" s="2794"/>
      <c r="CC42" s="2794"/>
      <c r="CD42" s="2794"/>
      <c r="CE42" s="2794"/>
      <c r="CF42" s="2794"/>
      <c r="CG42" s="2794"/>
      <c r="CH42" s="2794"/>
      <c r="CI42" s="2794"/>
      <c r="CJ42" s="2794"/>
      <c r="CK42" s="2794"/>
      <c r="CL42" s="2794"/>
      <c r="CM42" s="2936" t="s">
        <v>146</v>
      </c>
      <c r="CN42" s="2936"/>
      <c r="CO42" s="2936"/>
      <c r="CP42" s="2936" t="s">
        <v>81</v>
      </c>
      <c r="CQ42" s="2936"/>
      <c r="CR42" s="2936"/>
      <c r="CS42" s="2936" t="s">
        <v>145</v>
      </c>
      <c r="CT42" s="2937"/>
      <c r="CU42" s="2938"/>
      <c r="CV42" s="2943"/>
      <c r="CW42" s="2943"/>
      <c r="CX42" s="2943"/>
      <c r="CY42" s="2943"/>
      <c r="CZ42" s="2943"/>
      <c r="DA42" s="2943"/>
      <c r="DB42" s="2943"/>
      <c r="DC42" s="2943"/>
      <c r="DD42" s="2943"/>
      <c r="DE42" s="2943"/>
      <c r="DF42" s="2943"/>
      <c r="DG42" s="2943"/>
      <c r="DH42" s="2943"/>
      <c r="DI42" s="2943"/>
      <c r="DJ42" s="2943"/>
      <c r="DK42" s="2943"/>
      <c r="DL42" s="2943"/>
      <c r="DM42" s="2943"/>
      <c r="DN42" s="2943"/>
      <c r="DO42" s="2944"/>
      <c r="DP42"/>
      <c r="DQ42"/>
      <c r="DR42"/>
      <c r="DS42"/>
      <c r="DT42"/>
      <c r="DU42"/>
      <c r="DV42"/>
      <c r="DW42"/>
      <c r="DX42" s="229"/>
      <c r="DY42" s="229"/>
      <c r="DZ42" s="229"/>
      <c r="EA42" s="229"/>
      <c r="EB42" s="229"/>
      <c r="EC42" s="229"/>
      <c r="ED42" s="229"/>
      <c r="EE42" s="229"/>
      <c r="EF42" s="237"/>
      <c r="EG42" s="131" t="s">
        <v>144</v>
      </c>
      <c r="EH42" s="131" t="s">
        <v>143</v>
      </c>
      <c r="EI42" s="131" t="s">
        <v>142</v>
      </c>
      <c r="EJ42" s="131" t="s">
        <v>141</v>
      </c>
      <c r="EK42" s="140" t="s">
        <v>140</v>
      </c>
      <c r="EL42" s="131" t="s">
        <v>139</v>
      </c>
      <c r="EM42" s="139" t="s">
        <v>138</v>
      </c>
      <c r="EN42" s="130" t="s">
        <v>137</v>
      </c>
      <c r="EO42" s="237"/>
      <c r="EP42" s="237"/>
      <c r="EQ42" s="108" t="s">
        <v>136</v>
      </c>
      <c r="ER42" s="138"/>
      <c r="ES42" s="2922"/>
      <c r="ET42" s="2924"/>
      <c r="EU42" s="156">
        <f t="shared" si="16"/>
        <v>0</v>
      </c>
      <c r="EV42" s="136" t="s">
        <v>135</v>
      </c>
      <c r="EW42" s="134" t="s">
        <v>134</v>
      </c>
      <c r="EX42" s="134" t="s">
        <v>131</v>
      </c>
      <c r="EY42" s="133" t="s">
        <v>130</v>
      </c>
      <c r="EZ42" s="376" t="s">
        <v>129</v>
      </c>
      <c r="FA42" s="132" t="s">
        <v>128</v>
      </c>
      <c r="FB42" s="135" t="s">
        <v>133</v>
      </c>
      <c r="FC42" s="133" t="s">
        <v>132</v>
      </c>
      <c r="FD42" s="134" t="s">
        <v>131</v>
      </c>
      <c r="FE42" s="133" t="s">
        <v>130</v>
      </c>
      <c r="FF42" s="376" t="s">
        <v>129</v>
      </c>
      <c r="FG42" s="132" t="s">
        <v>128</v>
      </c>
      <c r="FH42" s="361"/>
      <c r="FI42"/>
      <c r="FJ42" s="597" t="s">
        <v>1776</v>
      </c>
      <c r="FK42" s="598"/>
      <c r="FL42" s="597" t="s">
        <v>1505</v>
      </c>
      <c r="FM42"/>
      <c r="FN42"/>
      <c r="FO42" s="206"/>
      <c r="FP42" s="591"/>
      <c r="FQ42" s="27"/>
      <c r="FR42" s="591"/>
      <c r="FS42" s="591"/>
      <c r="FT42" s="591"/>
      <c r="FU42" s="591"/>
      <c r="FV42" s="105"/>
      <c r="FW42" s="105"/>
      <c r="FX42" s="105"/>
      <c r="FY42" s="105"/>
      <c r="FZ42" s="105"/>
      <c r="GA42" s="105"/>
      <c r="GB42" s="105"/>
      <c r="GC42" s="105"/>
      <c r="GD42" s="105"/>
      <c r="GE42" s="105"/>
      <c r="GF42" s="229"/>
      <c r="GG42" s="229"/>
      <c r="GH42" s="239"/>
      <c r="GI42" s="239"/>
      <c r="GJ42" s="239"/>
      <c r="GK42" s="239"/>
      <c r="GL42" s="240"/>
      <c r="GN42" s="404" t="s">
        <v>135</v>
      </c>
      <c r="GO42" s="405" t="s">
        <v>134</v>
      </c>
      <c r="GP42" s="405" t="s">
        <v>131</v>
      </c>
      <c r="GQ42" s="421" t="s">
        <v>130</v>
      </c>
      <c r="GR42" s="406" t="s">
        <v>128</v>
      </c>
      <c r="GT42" s="597" t="s">
        <v>1504</v>
      </c>
      <c r="GU42" s="598"/>
      <c r="GV42" s="597" t="s">
        <v>1505</v>
      </c>
      <c r="GW42" s="413"/>
      <c r="GX42" s="411">
        <f t="shared" si="42"/>
        <v>0</v>
      </c>
      <c r="GY42" s="27"/>
      <c r="GZ42" s="27"/>
      <c r="HA42" s="413"/>
    </row>
    <row r="43" spans="1:210" s="10" customFormat="1" ht="50.1" customHeight="1" x14ac:dyDescent="0.15">
      <c r="A43" s="515"/>
      <c r="B43" s="516"/>
      <c r="C43" s="517"/>
      <c r="D43" s="517"/>
      <c r="E43" s="517"/>
      <c r="F43" s="517"/>
      <c r="G43"/>
      <c r="H43" s="229"/>
      <c r="I43" s="260"/>
      <c r="J43" s="238"/>
      <c r="K43" s="242"/>
      <c r="L43" s="242"/>
      <c r="M43" s="2775" t="s">
        <v>973</v>
      </c>
      <c r="N43" s="2775"/>
      <c r="O43" s="2775"/>
      <c r="P43" s="2795" t="s">
        <v>224</v>
      </c>
      <c r="Q43" s="2796"/>
      <c r="R43" s="2796"/>
      <c r="S43" s="2796"/>
      <c r="T43" s="2796"/>
      <c r="U43" s="2796"/>
      <c r="V43" s="2796"/>
      <c r="W43" s="2796"/>
      <c r="X43" s="2796"/>
      <c r="Y43" s="2796"/>
      <c r="Z43" s="2797"/>
      <c r="AA43" s="2862" t="s">
        <v>223</v>
      </c>
      <c r="AB43" s="2862"/>
      <c r="AC43" s="2862"/>
      <c r="AD43" s="2862"/>
      <c r="AE43" s="2862"/>
      <c r="AF43" s="2862"/>
      <c r="AG43" s="2862"/>
      <c r="AH43" s="2862"/>
      <c r="AI43" s="2862"/>
      <c r="AJ43" s="2862"/>
      <c r="AK43" s="2862"/>
      <c r="AL43" s="2862"/>
      <c r="AM43" s="2862"/>
      <c r="AN43" s="2862"/>
      <c r="AO43" s="2862"/>
      <c r="AP43" s="2862"/>
      <c r="AQ43" s="2862"/>
      <c r="AR43" s="2862"/>
      <c r="AS43" s="2862"/>
      <c r="AT43" s="2862"/>
      <c r="AU43" s="2862"/>
      <c r="AV43" s="2862"/>
      <c r="AW43" s="2862"/>
      <c r="AX43" s="2862"/>
      <c r="AY43" s="2863"/>
      <c r="AZ43" s="2953"/>
      <c r="BA43" s="2953"/>
      <c r="BB43" s="2953"/>
      <c r="BC43" s="2953"/>
      <c r="BD43" s="2953"/>
      <c r="BE43" s="2953"/>
      <c r="BF43" s="2953"/>
      <c r="BG43" s="2953"/>
      <c r="BH43" s="2953"/>
      <c r="BI43" s="2953"/>
      <c r="BJ43" s="2953"/>
      <c r="BK43" s="2953"/>
      <c r="BL43" s="2819"/>
      <c r="BM43" s="2819"/>
      <c r="BN43" s="2820"/>
      <c r="BO43" s="2820"/>
      <c r="BP43" s="2820"/>
      <c r="BQ43" s="2820"/>
      <c r="BR43" s="2820"/>
      <c r="BS43" s="2820"/>
      <c r="BT43" s="2820"/>
      <c r="BU43" s="2820"/>
      <c r="BV43" s="2820"/>
      <c r="BW43" s="2820"/>
      <c r="BX43" s="2820"/>
      <c r="BY43" s="2820"/>
      <c r="BZ43" s="2820"/>
      <c r="CA43" s="2820"/>
      <c r="CB43" s="2820"/>
      <c r="CC43" s="2820"/>
      <c r="CD43" s="2820"/>
      <c r="CE43" s="2820"/>
      <c r="CF43" s="2820"/>
      <c r="CG43" s="2820"/>
      <c r="CH43" s="2820"/>
      <c r="CI43" s="2820"/>
      <c r="CJ43" s="2820"/>
      <c r="CK43" s="2820"/>
      <c r="CL43" s="2820"/>
      <c r="CM43" s="2772"/>
      <c r="CN43" s="2773"/>
      <c r="CO43" s="2774"/>
      <c r="CP43" s="2772"/>
      <c r="CQ43" s="2773"/>
      <c r="CR43" s="2774"/>
      <c r="CS43" s="2824"/>
      <c r="CT43" s="2825"/>
      <c r="CU43" s="2826"/>
      <c r="CV43" s="2808"/>
      <c r="CW43" s="2809"/>
      <c r="CX43" s="2809"/>
      <c r="CY43" s="2809"/>
      <c r="CZ43" s="2809"/>
      <c r="DA43" s="2809"/>
      <c r="DB43" s="2809"/>
      <c r="DC43" s="2809"/>
      <c r="DD43" s="2809"/>
      <c r="DE43" s="2809"/>
      <c r="DF43" s="2809"/>
      <c r="DG43" s="2809"/>
      <c r="DH43" s="2809"/>
      <c r="DI43" s="2809"/>
      <c r="DJ43" s="2809"/>
      <c r="DK43" s="2809"/>
      <c r="DL43" s="2809"/>
      <c r="DM43" s="2809"/>
      <c r="DN43" s="2809"/>
      <c r="DO43" s="2810"/>
      <c r="DP43"/>
      <c r="DQ43"/>
      <c r="DR43"/>
      <c r="DS43"/>
      <c r="DT43"/>
      <c r="DU43"/>
      <c r="DV43"/>
      <c r="DW43"/>
      <c r="DZ43" s="229"/>
      <c r="EA43" s="229"/>
      <c r="EB43" s="229"/>
      <c r="EC43" s="229"/>
      <c r="ED43" s="229"/>
      <c r="EE43" s="229"/>
      <c r="EF43" s="237"/>
      <c r="EG43" s="131">
        <f t="shared" ref="EG43:EG56" si="83">COUNTIFS(AZ43,"―対象外")</f>
        <v>0</v>
      </c>
      <c r="EH43" s="131">
        <f t="shared" ref="EH43:EH56" si="84">COUNTIFS(AZ43,"○指摘なし")</f>
        <v>0</v>
      </c>
      <c r="EI43" s="131">
        <f t="shared" ref="EI43:EI56" si="85">COUNTIFS(AZ43,"×要是正（既存不適格以外）")</f>
        <v>0</v>
      </c>
      <c r="EJ43" s="131">
        <f t="shared" ref="EJ43:EJ56" si="86">COUNTIFS(AZ43,"△既存不適格")</f>
        <v>0</v>
      </c>
      <c r="EK43" s="247" t="s">
        <v>222</v>
      </c>
      <c r="EL43" s="131" t="str">
        <f>$P$43</f>
        <v>自然換気設備及び機械換気設備</v>
      </c>
      <c r="EM43" s="130">
        <f t="shared" ref="EM43:EM56" si="87">COUNTA(CM43:CR43)</f>
        <v>0</v>
      </c>
      <c r="EN43" s="129" t="str">
        <f t="shared" ref="EN43:EN56" si="88">IF(AZ43="×要是正（既存不適格以外）","要是正","")&amp;IF(AZ43="△既存不適格","既存不適格","")</f>
        <v/>
      </c>
      <c r="EO43" s="121" t="str">
        <f>IF($EN43="要是正",MAX($EO$17:EO42)+1,"")</f>
        <v/>
      </c>
      <c r="EP43" s="121" t="str">
        <f>IF($EN43="要是正",MAX($EO$17:EP42)+1,"")</f>
        <v/>
      </c>
      <c r="EQ43" s="128" t="str">
        <f t="shared" ref="EQ43:EQ56" si="89">IF(OR(AZ43="×要是正（既存不適格以外）",AZ43="△既存不適格"),EK43,"")</f>
        <v/>
      </c>
      <c r="ER43" s="396" t="str">
        <f t="shared" ref="ER43:ER56" si="90">IF(OR($EN43="要是正",$EN43="既存不適格"),$EL43,"")</f>
        <v/>
      </c>
      <c r="ES43" s="122" t="str">
        <f t="shared" ref="ES43:ES56" si="91">IF($EN43="要是正",IF(BN43="","",BN43),"")</f>
        <v/>
      </c>
      <c r="ET43" s="157" t="str">
        <f t="shared" ref="ET43:ET56" si="92">IF($EN43="要是正",IF(BX43="","",BX43),"")</f>
        <v/>
      </c>
      <c r="EU43" s="156">
        <f t="shared" si="16"/>
        <v>0</v>
      </c>
      <c r="EV43" s="125" t="str">
        <f>IF(OR(EN43="要是正",EN43="既存不適格"),IF(OR(EM43&lt;2,CS43&lt;&gt;"予定"),"","令和"&amp;CM43&amp;"年"&amp;CP43&amp;"月1日"),"")</f>
        <v/>
      </c>
      <c r="EW43" s="123" t="str">
        <f>IF(EV43="","0",DATEVALUE(EV43))</f>
        <v>0</v>
      </c>
      <c r="EX43" s="610" t="str">
        <f>IF(EN43="要是正",IF(AND(CS43="予定",EM43=2),1,IF(CS43="改善済",2,"")),"")</f>
        <v/>
      </c>
      <c r="EY43" s="608" t="str">
        <f>IF(EX43=1,EW43,"0")</f>
        <v>0</v>
      </c>
      <c r="EZ43" s="608" t="str">
        <f>IF(EX43=2,EW43,"0")</f>
        <v>0</v>
      </c>
      <c r="FA43" s="607" t="str">
        <f>IF(AND(EN43="要是正",AND(EM43=0,CS43="未定")),CS43,"")</f>
        <v/>
      </c>
      <c r="FB43" s="609" t="str">
        <f>IF(EN43="既存不適格",IF(OR(EM43&lt;2,CS43&lt;&gt;"予定"),"","令和"&amp;CM43&amp;"年"&amp;CP43&amp;"月1日"),"")</f>
        <v/>
      </c>
      <c r="FC43" s="608" t="str">
        <f>IF(FB43="","0",DATEVALUE(FB43))</f>
        <v>0</v>
      </c>
      <c r="FD43" s="124" t="str">
        <f>IF(EN43="既存不適格",IF(AND(CS43="予定",EM43=2),1,IF(EN43="改善済",2,"")),"")</f>
        <v/>
      </c>
      <c r="FE43" s="608" t="str">
        <f>IF(FD43=1,FC43,"0")</f>
        <v>0</v>
      </c>
      <c r="FF43" s="608" t="str">
        <f>IF(FD43=2,FC43,"0")</f>
        <v>0</v>
      </c>
      <c r="FG43" s="607" t="str">
        <f>IF(AND(EN43="既存不適格",AND(EM43=0,CS43="未定")),CS43,"")</f>
        <v/>
      </c>
      <c r="FH43" s="25" t="str">
        <f>IF(EN43="要是正",IF(BN43="","",EQ43&amp;" "&amp;HB43&amp;" "&amp;BN43&amp;"、"),"")</f>
        <v/>
      </c>
      <c r="FI43"/>
      <c r="FJ43" s="181" t="str">
        <f t="shared" ref="FJ43:FJ56" si="93">IF(GO43="0","",IF(CS43="予定",TEXT(GO43,"([$-ja-JP]ge.m);@"),IF(CS43="改善済",TEXT(GO43,"[$-ja-JP]ge.m;@"),TEXT(EW43,"[$-ja-JP]ge.m;@"))))</f>
        <v/>
      </c>
      <c r="FK43" s="598" t="str">
        <f t="shared" ref="FK43:FK56" si="94">IF(NOT(OR(CS43="未定",CS43="")),"令和"&amp;CM43&amp;"年"&amp;CP43&amp;"月1日","")</f>
        <v/>
      </c>
      <c r="FL43" s="600" t="str">
        <f t="shared" ref="FL43:FL56" si="95">IF(FK43="","0",DATEVALUE(FK43))</f>
        <v>0</v>
      </c>
      <c r="FM43"/>
      <c r="FN43"/>
      <c r="FO43" s="206"/>
      <c r="FP43" s="27"/>
      <c r="FQ43" s="27"/>
      <c r="FR43" s="27"/>
      <c r="FS43" s="27"/>
      <c r="FT43" s="27"/>
      <c r="FU43" s="27"/>
      <c r="GH43" s="239" t="str">
        <f t="shared" ref="GH43:GH56" si="96">IF($AZ43="○指摘なし","○",IF($AZ43="―対象外","―",""))</f>
        <v/>
      </c>
      <c r="GI43" s="389" t="str">
        <f t="shared" ref="GI43:GI56" si="97">IF(OR($AZ43="×要是正（既存不適格以外）",$AZ43="△既存不適格"),"○", IF($AZ43="―対象外","―",""))</f>
        <v/>
      </c>
      <c r="GJ43" s="389" t="str">
        <f t="shared" ref="GJ43:GJ56" si="98">IF($AZ43="△既存不適格","○", IF($AZ43="―対象外","―",""))</f>
        <v/>
      </c>
      <c r="GK43" s="389">
        <f t="shared" ref="GK43:GK56" si="99">IF($AZ43="―対象外","―",$BL43)</f>
        <v>0</v>
      </c>
      <c r="GL43" s="248" t="str">
        <f t="shared" ref="GL43:GL56" si="100">IF($AZ43="―対象外","○","")</f>
        <v/>
      </c>
      <c r="GN43" s="407" t="str">
        <f>IF(NOT(OR(CS43="未定",CS43="")),"令和"&amp;CM43&amp;"年"&amp;CP43&amp;"月1日","")</f>
        <v/>
      </c>
      <c r="GO43" s="408" t="str">
        <f>IF(GN43="","0",DATEVALUE(GN43))</f>
        <v>0</v>
      </c>
      <c r="GP43" s="409" t="str">
        <f>IF(OR(CS43="予定",CS43="改善済"),1,"")</f>
        <v/>
      </c>
      <c r="GQ43" s="408" t="str">
        <f>IF(GP43=1,GO43,"0")</f>
        <v>0</v>
      </c>
      <c r="GR43" s="410" t="str">
        <f>IF(AND(EP43="要是正",AND(EO43=0,CS43="未定")),CS43,"")</f>
        <v/>
      </c>
      <c r="GT43" s="181" t="str">
        <f t="shared" ref="GT43:GT56" si="101">IF(CS43="未定","未定",IF(GO43="0","",IF(CS43="予定",TEXT(GO43,"([$-ja-JP]ge.m);@"),IF(CS43="改善済",TEXT(GO43,"[$-ja-JP]ge.m;@"),TEXT(EW43,"[$-ja-JP]ge.m;@")))))</f>
        <v/>
      </c>
      <c r="GU43" s="598" t="str">
        <f>IF(NOT(OR(EC43="未定",EC43="")),"令和"&amp;DW43&amp;"年"&amp;DZ43&amp;"月1日","")</f>
        <v/>
      </c>
      <c r="GV43" s="600" t="str">
        <f>IF(GU43="","0",DATEVALUE(GU43))</f>
        <v>0</v>
      </c>
      <c r="GW43" s="413"/>
      <c r="GX43" s="411">
        <f t="shared" si="42"/>
        <v>0</v>
      </c>
      <c r="GY43" s="27"/>
      <c r="GZ43" s="27"/>
      <c r="HA43" s="413"/>
      <c r="HB43" s="10" t="str">
        <f t="shared" ref="HB43:HB51" si="102">$P$43</f>
        <v>自然換気設備及び機械換気設備</v>
      </c>
    </row>
    <row r="44" spans="1:210" s="10" customFormat="1" ht="50.1" customHeight="1" x14ac:dyDescent="0.15">
      <c r="A44" s="515"/>
      <c r="B44" s="516"/>
      <c r="C44" s="517"/>
      <c r="D44" s="517"/>
      <c r="E44" s="517"/>
      <c r="F44" s="517"/>
      <c r="G44"/>
      <c r="H44" s="229"/>
      <c r="I44" s="260"/>
      <c r="J44" s="238"/>
      <c r="K44" s="242"/>
      <c r="L44" s="242"/>
      <c r="M44" s="2775" t="s">
        <v>6363</v>
      </c>
      <c r="N44" s="2775"/>
      <c r="O44" s="2775"/>
      <c r="P44" s="2798"/>
      <c r="Q44" s="2799"/>
      <c r="R44" s="2799"/>
      <c r="S44" s="2799"/>
      <c r="T44" s="2799"/>
      <c r="U44" s="2799"/>
      <c r="V44" s="2799"/>
      <c r="W44" s="2799"/>
      <c r="X44" s="2799"/>
      <c r="Y44" s="2799"/>
      <c r="Z44" s="2800"/>
      <c r="AA44" s="2776" t="s">
        <v>219</v>
      </c>
      <c r="AB44" s="2776"/>
      <c r="AC44" s="2776"/>
      <c r="AD44" s="2776"/>
      <c r="AE44" s="2776"/>
      <c r="AF44" s="2776"/>
      <c r="AG44" s="2776"/>
      <c r="AH44" s="2776"/>
      <c r="AI44" s="2776"/>
      <c r="AJ44" s="2776"/>
      <c r="AK44" s="2776"/>
      <c r="AL44" s="2776"/>
      <c r="AM44" s="2776"/>
      <c r="AN44" s="2776"/>
      <c r="AO44" s="2776"/>
      <c r="AP44" s="2776"/>
      <c r="AQ44" s="2776"/>
      <c r="AR44" s="2776"/>
      <c r="AS44" s="2776"/>
      <c r="AT44" s="2776"/>
      <c r="AU44" s="2776"/>
      <c r="AV44" s="2776"/>
      <c r="AW44" s="2776"/>
      <c r="AX44" s="2776"/>
      <c r="AY44" s="2777"/>
      <c r="AZ44" s="2790"/>
      <c r="BA44" s="2790"/>
      <c r="BB44" s="2790"/>
      <c r="BC44" s="2790"/>
      <c r="BD44" s="2790"/>
      <c r="BE44" s="2790"/>
      <c r="BF44" s="2790"/>
      <c r="BG44" s="2790"/>
      <c r="BH44" s="2790"/>
      <c r="BI44" s="2790"/>
      <c r="BJ44" s="2790"/>
      <c r="BK44" s="2790"/>
      <c r="BL44" s="2781"/>
      <c r="BM44" s="2781"/>
      <c r="BN44" s="2780"/>
      <c r="BO44" s="2780"/>
      <c r="BP44" s="2780"/>
      <c r="BQ44" s="2780"/>
      <c r="BR44" s="2780"/>
      <c r="BS44" s="2780"/>
      <c r="BT44" s="2780"/>
      <c r="BU44" s="2780"/>
      <c r="BV44" s="2780"/>
      <c r="BW44" s="2780"/>
      <c r="BX44" s="2780"/>
      <c r="BY44" s="2780"/>
      <c r="BZ44" s="2780"/>
      <c r="CA44" s="2780"/>
      <c r="CB44" s="2780"/>
      <c r="CC44" s="2780"/>
      <c r="CD44" s="2780"/>
      <c r="CE44" s="2780"/>
      <c r="CF44" s="2780"/>
      <c r="CG44" s="2780"/>
      <c r="CH44" s="2780"/>
      <c r="CI44" s="2780"/>
      <c r="CJ44" s="2780"/>
      <c r="CK44" s="2780"/>
      <c r="CL44" s="2780"/>
      <c r="CM44" s="2772"/>
      <c r="CN44" s="2773"/>
      <c r="CO44" s="2774"/>
      <c r="CP44" s="2772"/>
      <c r="CQ44" s="2773"/>
      <c r="CR44" s="2774"/>
      <c r="CS44" s="2824"/>
      <c r="CT44" s="2825"/>
      <c r="CU44" s="2826"/>
      <c r="CV44" s="2835"/>
      <c r="CW44" s="2836"/>
      <c r="CX44" s="2836"/>
      <c r="CY44" s="2836"/>
      <c r="CZ44" s="2836"/>
      <c r="DA44" s="2836"/>
      <c r="DB44" s="2836"/>
      <c r="DC44" s="2836"/>
      <c r="DD44" s="2836"/>
      <c r="DE44" s="2836"/>
      <c r="DF44" s="2836"/>
      <c r="DG44" s="2836"/>
      <c r="DH44" s="2836"/>
      <c r="DI44" s="2836"/>
      <c r="DJ44" s="2836"/>
      <c r="DK44" s="2836"/>
      <c r="DL44" s="2836"/>
      <c r="DM44" s="2836"/>
      <c r="DN44" s="2836"/>
      <c r="DO44" s="2837"/>
      <c r="DP44"/>
      <c r="DQ44"/>
      <c r="DR44"/>
      <c r="DS44"/>
      <c r="DT44"/>
      <c r="DU44"/>
      <c r="DV44"/>
      <c r="DW44"/>
      <c r="DZ44" s="229"/>
      <c r="EA44" s="229"/>
      <c r="EB44" s="229"/>
      <c r="EC44" s="229"/>
      <c r="ED44" s="229"/>
      <c r="EE44" s="229"/>
      <c r="EF44" s="237"/>
      <c r="EG44" s="131">
        <f t="shared" si="83"/>
        <v>0</v>
      </c>
      <c r="EH44" s="131">
        <f t="shared" si="84"/>
        <v>0</v>
      </c>
      <c r="EI44" s="131">
        <f t="shared" si="85"/>
        <v>0</v>
      </c>
      <c r="EJ44" s="131">
        <f t="shared" si="86"/>
        <v>0</v>
      </c>
      <c r="EK44" s="247" t="s">
        <v>218</v>
      </c>
      <c r="EL44" s="131" t="str">
        <f t="shared" ref="EL44:EL51" si="103">$P$43</f>
        <v>自然換気設備及び機械換気設備</v>
      </c>
      <c r="EM44" s="130">
        <f t="shared" si="87"/>
        <v>0</v>
      </c>
      <c r="EN44" s="129" t="str">
        <f t="shared" si="88"/>
        <v/>
      </c>
      <c r="EO44" s="121" t="str">
        <f>IF($EN44="要是正",MAX($EO$17:EO43)+1,"")</f>
        <v/>
      </c>
      <c r="EP44" s="121" t="str">
        <f>IF($EN44="要是正",MAX($EP$39:EP43)+1,"")</f>
        <v/>
      </c>
      <c r="EQ44" s="128" t="str">
        <f t="shared" si="89"/>
        <v/>
      </c>
      <c r="ER44" s="127" t="str">
        <f t="shared" si="90"/>
        <v/>
      </c>
      <c r="ES44" s="122" t="str">
        <f t="shared" si="91"/>
        <v/>
      </c>
      <c r="ET44" s="157" t="str">
        <f t="shared" si="92"/>
        <v/>
      </c>
      <c r="EU44" s="156">
        <f t="shared" si="16"/>
        <v>0</v>
      </c>
      <c r="EV44" s="125" t="str">
        <f t="shared" ref="EV44:EV56" si="104">IF(OR(EN44="要是正",EN44="既存不適格"),IF(OR(EM44&lt;2,CS44&lt;&gt;"予定"),"","令和"&amp;CM44&amp;"年"&amp;CP44&amp;"月1日"),"")</f>
        <v/>
      </c>
      <c r="EW44" s="123" t="str">
        <f t="shared" ref="EW44:EW56" si="105">IF(EV44="","0",DATEVALUE(EV44))</f>
        <v>0</v>
      </c>
      <c r="EX44" s="610" t="str">
        <f t="shared" ref="EX44:EX56" si="106">IF(EN44="要是正",IF(AND(CS44="予定",EM44=2),1,IF(CS44="改善済",2,"")),"")</f>
        <v/>
      </c>
      <c r="EY44" s="608" t="str">
        <f t="shared" ref="EY44:EY56" si="107">IF(EX44=1,EW44,"0")</f>
        <v>0</v>
      </c>
      <c r="EZ44" s="608" t="str">
        <f t="shared" ref="EZ44:EZ56" si="108">IF(EX44=2,EW44,"0")</f>
        <v>0</v>
      </c>
      <c r="FA44" s="607" t="str">
        <f t="shared" ref="FA44:FA56" si="109">IF(AND(EN44="要是正",AND(EM44=0,CS44="未定")),CS44,"")</f>
        <v/>
      </c>
      <c r="FB44" s="609" t="str">
        <f t="shared" ref="FB44:FB56" si="110">IF(EN44="既存不適格",IF(OR(EM44&lt;2,CS44&lt;&gt;"予定"),"","令和"&amp;CM44&amp;"年"&amp;CP44&amp;"月1日"),"")</f>
        <v/>
      </c>
      <c r="FC44" s="608" t="str">
        <f t="shared" ref="FC44:FC56" si="111">IF(FB44="","0",DATEVALUE(FB44))</f>
        <v>0</v>
      </c>
      <c r="FD44" s="124" t="str">
        <f t="shared" ref="FD44:FD56" si="112">IF(EN44="既存不適格",IF(AND(CS44="予定",EM44=2),1,IF(EN44="改善済",2,"")),"")</f>
        <v/>
      </c>
      <c r="FE44" s="608" t="str">
        <f t="shared" ref="FE44:FE56" si="113">IF(FD44=1,FC44,"0")</f>
        <v>0</v>
      </c>
      <c r="FF44" s="608" t="str">
        <f t="shared" ref="FF44:FF56" si="114">IF(FD44=2,FC44,"0")</f>
        <v>0</v>
      </c>
      <c r="FG44" s="607" t="str">
        <f t="shared" ref="FG44:FG56" si="115">IF(AND(EN44="既存不適格",AND(EM44=0,CS44="未定")),CS44,"")</f>
        <v/>
      </c>
      <c r="FH44" s="25" t="str">
        <f t="shared" ref="FH44:FH56" si="116">IF(EN44="要是正",IF(BN44="","",EQ44&amp;" "&amp;HB44&amp;" "&amp;BN44&amp;"、"),"")</f>
        <v/>
      </c>
      <c r="FI44"/>
      <c r="FJ44" s="181" t="str">
        <f t="shared" si="93"/>
        <v/>
      </c>
      <c r="FK44" s="598" t="str">
        <f t="shared" si="94"/>
        <v/>
      </c>
      <c r="FL44" s="600" t="str">
        <f t="shared" si="95"/>
        <v>0</v>
      </c>
      <c r="FM44"/>
      <c r="FN44"/>
      <c r="FO44"/>
      <c r="GH44" s="239" t="str">
        <f t="shared" si="96"/>
        <v/>
      </c>
      <c r="GI44" s="389" t="str">
        <f t="shared" si="97"/>
        <v/>
      </c>
      <c r="GJ44" s="389" t="str">
        <f t="shared" si="98"/>
        <v/>
      </c>
      <c r="GK44" s="389">
        <f t="shared" si="99"/>
        <v>0</v>
      </c>
      <c r="GL44" s="248" t="str">
        <f t="shared" si="100"/>
        <v/>
      </c>
      <c r="GN44" s="407" t="str">
        <f t="shared" ref="GN44:GN56" si="117">IF(NOT(OR(CS44="未定",CS44="")),"令和"&amp;CM44&amp;"年"&amp;CP44&amp;"月1日","")</f>
        <v/>
      </c>
      <c r="GO44" s="408" t="str">
        <f t="shared" ref="GO44:GO56" si="118">IF(GN44="","0",DATEVALUE(GN44))</f>
        <v>0</v>
      </c>
      <c r="GP44" s="409" t="str">
        <f t="shared" ref="GP44:GP56" si="119">IF(OR(CS44="予定",CS44="改善済"),1,"")</f>
        <v/>
      </c>
      <c r="GQ44" s="408" t="str">
        <f t="shared" ref="GQ44:GQ56" si="120">IF(GP44=1,GO44,"0")</f>
        <v>0</v>
      </c>
      <c r="GR44" s="410" t="str">
        <f t="shared" ref="GR44:GR56" si="121">IF(AND(EP44="要是正",AND(EO44=0,CS44="未定")),CS44,"")</f>
        <v/>
      </c>
      <c r="GT44" s="181" t="str">
        <f t="shared" si="101"/>
        <v/>
      </c>
      <c r="GU44" s="598" t="str">
        <f t="shared" ref="GU44:GU56" si="122">IF(NOT(OR(EC44="未定",EC44="")),"令和"&amp;DW44&amp;"年"&amp;DZ44&amp;"月1日","")</f>
        <v/>
      </c>
      <c r="GV44" s="600" t="str">
        <f t="shared" ref="GV44:GV56" si="123">IF(GU44="","0",DATEVALUE(GU44))</f>
        <v>0</v>
      </c>
      <c r="GW44" s="413"/>
      <c r="GX44" s="411">
        <f t="shared" si="42"/>
        <v>0</v>
      </c>
      <c r="GY44" s="27"/>
      <c r="GZ44" s="27"/>
      <c r="HA44" s="413"/>
      <c r="HB44" s="10" t="str">
        <f t="shared" si="102"/>
        <v>自然換気設備及び機械換気設備</v>
      </c>
    </row>
    <row r="45" spans="1:210" s="10" customFormat="1" ht="50.1" customHeight="1" x14ac:dyDescent="0.15">
      <c r="A45" s="515"/>
      <c r="B45" s="516"/>
      <c r="C45" s="517"/>
      <c r="D45" s="517"/>
      <c r="E45" s="517"/>
      <c r="F45" s="517"/>
      <c r="G45"/>
      <c r="H45" s="229"/>
      <c r="I45" s="260"/>
      <c r="J45" s="238"/>
      <c r="K45" s="242"/>
      <c r="L45" s="242"/>
      <c r="M45" s="2775" t="s">
        <v>6344</v>
      </c>
      <c r="N45" s="2775"/>
      <c r="O45" s="2775"/>
      <c r="P45" s="2798"/>
      <c r="Q45" s="2799"/>
      <c r="R45" s="2799"/>
      <c r="S45" s="2799"/>
      <c r="T45" s="2799"/>
      <c r="U45" s="2799"/>
      <c r="V45" s="2799"/>
      <c r="W45" s="2799"/>
      <c r="X45" s="2799"/>
      <c r="Y45" s="2799"/>
      <c r="Z45" s="2800"/>
      <c r="AA45" s="2776" t="s">
        <v>215</v>
      </c>
      <c r="AB45" s="2776"/>
      <c r="AC45" s="2776"/>
      <c r="AD45" s="2776"/>
      <c r="AE45" s="2776"/>
      <c r="AF45" s="2776"/>
      <c r="AG45" s="2776"/>
      <c r="AH45" s="2776"/>
      <c r="AI45" s="2776"/>
      <c r="AJ45" s="2776"/>
      <c r="AK45" s="2776"/>
      <c r="AL45" s="2776"/>
      <c r="AM45" s="2776"/>
      <c r="AN45" s="2776"/>
      <c r="AO45" s="2776"/>
      <c r="AP45" s="2776"/>
      <c r="AQ45" s="2776"/>
      <c r="AR45" s="2776"/>
      <c r="AS45" s="2776"/>
      <c r="AT45" s="2776"/>
      <c r="AU45" s="2776"/>
      <c r="AV45" s="2776"/>
      <c r="AW45" s="2776"/>
      <c r="AX45" s="2776"/>
      <c r="AY45" s="2777"/>
      <c r="AZ45" s="2790"/>
      <c r="BA45" s="2790"/>
      <c r="BB45" s="2790"/>
      <c r="BC45" s="2790"/>
      <c r="BD45" s="2790"/>
      <c r="BE45" s="2790"/>
      <c r="BF45" s="2790"/>
      <c r="BG45" s="2790"/>
      <c r="BH45" s="2790"/>
      <c r="BI45" s="2790"/>
      <c r="BJ45" s="2790"/>
      <c r="BK45" s="2790"/>
      <c r="BL45" s="2781"/>
      <c r="BM45" s="2781"/>
      <c r="BN45" s="2780"/>
      <c r="BO45" s="2780"/>
      <c r="BP45" s="2780"/>
      <c r="BQ45" s="2780"/>
      <c r="BR45" s="2780"/>
      <c r="BS45" s="2780"/>
      <c r="BT45" s="2780"/>
      <c r="BU45" s="2780"/>
      <c r="BV45" s="2780"/>
      <c r="BW45" s="2780"/>
      <c r="BX45" s="2780"/>
      <c r="BY45" s="2780"/>
      <c r="BZ45" s="2780"/>
      <c r="CA45" s="2780"/>
      <c r="CB45" s="2780"/>
      <c r="CC45" s="2780"/>
      <c r="CD45" s="2780"/>
      <c r="CE45" s="2780"/>
      <c r="CF45" s="2780"/>
      <c r="CG45" s="2780"/>
      <c r="CH45" s="2780"/>
      <c r="CI45" s="2780"/>
      <c r="CJ45" s="2780"/>
      <c r="CK45" s="2780"/>
      <c r="CL45" s="2780"/>
      <c r="CM45" s="2772"/>
      <c r="CN45" s="2773"/>
      <c r="CO45" s="2774"/>
      <c r="CP45" s="2772"/>
      <c r="CQ45" s="2773"/>
      <c r="CR45" s="2774"/>
      <c r="CS45" s="2824"/>
      <c r="CT45" s="2825"/>
      <c r="CU45" s="2826"/>
      <c r="CV45" s="2835"/>
      <c r="CW45" s="2836"/>
      <c r="CX45" s="2836"/>
      <c r="CY45" s="2836"/>
      <c r="CZ45" s="2836"/>
      <c r="DA45" s="2836"/>
      <c r="DB45" s="2836"/>
      <c r="DC45" s="2836"/>
      <c r="DD45" s="2836"/>
      <c r="DE45" s="2836"/>
      <c r="DF45" s="2836"/>
      <c r="DG45" s="2836"/>
      <c r="DH45" s="2836"/>
      <c r="DI45" s="2836"/>
      <c r="DJ45" s="2836"/>
      <c r="DK45" s="2836"/>
      <c r="DL45" s="2836"/>
      <c r="DM45" s="2836"/>
      <c r="DN45" s="2836"/>
      <c r="DO45" s="2837"/>
      <c r="DP45"/>
      <c r="DQ45"/>
      <c r="DR45"/>
      <c r="DS45"/>
      <c r="DT45"/>
      <c r="DU45"/>
      <c r="DV45"/>
      <c r="DW45"/>
      <c r="DZ45" s="229"/>
      <c r="EA45" s="229"/>
      <c r="EB45" s="229"/>
      <c r="EC45" s="229"/>
      <c r="ED45" s="229"/>
      <c r="EE45" s="229"/>
      <c r="EF45" s="237"/>
      <c r="EG45" s="131">
        <f t="shared" si="83"/>
        <v>0</v>
      </c>
      <c r="EH45" s="131">
        <f t="shared" si="84"/>
        <v>0</v>
      </c>
      <c r="EI45" s="131">
        <f t="shared" si="85"/>
        <v>0</v>
      </c>
      <c r="EJ45" s="131">
        <f t="shared" si="86"/>
        <v>0</v>
      </c>
      <c r="EK45" s="247" t="s">
        <v>214</v>
      </c>
      <c r="EL45" s="131" t="str">
        <f t="shared" si="103"/>
        <v>自然換気設備及び機械換気設備</v>
      </c>
      <c r="EM45" s="130">
        <f t="shared" si="87"/>
        <v>0</v>
      </c>
      <c r="EN45" s="129" t="str">
        <f t="shared" si="88"/>
        <v/>
      </c>
      <c r="EO45" s="121" t="str">
        <f>IF($EN45="要是正",MAX($EO$17:EO44)+1,"")</f>
        <v/>
      </c>
      <c r="EP45" s="121" t="str">
        <f>IF($EN45="要是正",MAX($EP$39:EP44)+1,"")</f>
        <v/>
      </c>
      <c r="EQ45" s="128" t="str">
        <f t="shared" si="89"/>
        <v/>
      </c>
      <c r="ER45" s="127" t="str">
        <f t="shared" si="90"/>
        <v/>
      </c>
      <c r="ES45" s="122" t="str">
        <f t="shared" si="91"/>
        <v/>
      </c>
      <c r="ET45" s="157" t="str">
        <f t="shared" si="92"/>
        <v/>
      </c>
      <c r="EU45" s="156">
        <f t="shared" si="16"/>
        <v>0</v>
      </c>
      <c r="EV45" s="125" t="str">
        <f t="shared" si="104"/>
        <v/>
      </c>
      <c r="EW45" s="123" t="str">
        <f t="shared" si="105"/>
        <v>0</v>
      </c>
      <c r="EX45" s="610" t="str">
        <f t="shared" si="106"/>
        <v/>
      </c>
      <c r="EY45" s="608" t="str">
        <f t="shared" si="107"/>
        <v>0</v>
      </c>
      <c r="EZ45" s="608" t="str">
        <f t="shared" si="108"/>
        <v>0</v>
      </c>
      <c r="FA45" s="607" t="str">
        <f t="shared" si="109"/>
        <v/>
      </c>
      <c r="FB45" s="609" t="str">
        <f t="shared" si="110"/>
        <v/>
      </c>
      <c r="FC45" s="608" t="str">
        <f t="shared" si="111"/>
        <v>0</v>
      </c>
      <c r="FD45" s="124" t="str">
        <f t="shared" si="112"/>
        <v/>
      </c>
      <c r="FE45" s="608" t="str">
        <f t="shared" si="113"/>
        <v>0</v>
      </c>
      <c r="FF45" s="608" t="str">
        <f t="shared" si="114"/>
        <v>0</v>
      </c>
      <c r="FG45" s="607" t="str">
        <f t="shared" si="115"/>
        <v/>
      </c>
      <c r="FH45" s="25" t="str">
        <f t="shared" si="116"/>
        <v/>
      </c>
      <c r="FI45"/>
      <c r="FJ45" s="181" t="str">
        <f t="shared" si="93"/>
        <v/>
      </c>
      <c r="FK45" s="598" t="str">
        <f t="shared" si="94"/>
        <v/>
      </c>
      <c r="FL45" s="600" t="str">
        <f t="shared" si="95"/>
        <v>0</v>
      </c>
      <c r="FM45"/>
      <c r="FN45"/>
      <c r="FO45"/>
      <c r="GH45" s="239" t="str">
        <f t="shared" si="96"/>
        <v/>
      </c>
      <c r="GI45" s="389" t="str">
        <f t="shared" si="97"/>
        <v/>
      </c>
      <c r="GJ45" s="389" t="str">
        <f t="shared" si="98"/>
        <v/>
      </c>
      <c r="GK45" s="389">
        <f t="shared" si="99"/>
        <v>0</v>
      </c>
      <c r="GL45" s="248" t="str">
        <f t="shared" si="100"/>
        <v/>
      </c>
      <c r="GN45" s="407" t="str">
        <f t="shared" si="117"/>
        <v/>
      </c>
      <c r="GO45" s="408" t="str">
        <f t="shared" si="118"/>
        <v>0</v>
      </c>
      <c r="GP45" s="409" t="str">
        <f t="shared" si="119"/>
        <v/>
      </c>
      <c r="GQ45" s="408" t="str">
        <f t="shared" si="120"/>
        <v>0</v>
      </c>
      <c r="GR45" s="410" t="str">
        <f t="shared" si="121"/>
        <v/>
      </c>
      <c r="GT45" s="181" t="str">
        <f t="shared" si="101"/>
        <v/>
      </c>
      <c r="GU45" s="598" t="str">
        <f t="shared" si="122"/>
        <v/>
      </c>
      <c r="GV45" s="600" t="str">
        <f t="shared" si="123"/>
        <v>0</v>
      </c>
      <c r="GW45" s="413"/>
      <c r="GX45" s="411">
        <f t="shared" si="42"/>
        <v>0</v>
      </c>
      <c r="GY45" s="27"/>
      <c r="GZ45" s="27"/>
      <c r="HA45" s="413"/>
      <c r="HB45" s="10" t="str">
        <f t="shared" si="102"/>
        <v>自然換気設備及び機械換気設備</v>
      </c>
    </row>
    <row r="46" spans="1:210" s="10" customFormat="1" ht="50.1" customHeight="1" x14ac:dyDescent="0.15">
      <c r="A46" s="515"/>
      <c r="B46" s="516"/>
      <c r="C46" s="517"/>
      <c r="D46" s="517"/>
      <c r="E46" s="517"/>
      <c r="F46" s="517"/>
      <c r="G46"/>
      <c r="H46" s="229"/>
      <c r="I46" s="260"/>
      <c r="J46" s="238"/>
      <c r="K46" s="242"/>
      <c r="L46" s="242"/>
      <c r="M46" s="2775" t="s">
        <v>6345</v>
      </c>
      <c r="N46" s="2775"/>
      <c r="O46" s="2775"/>
      <c r="P46" s="2798"/>
      <c r="Q46" s="2799"/>
      <c r="R46" s="2799"/>
      <c r="S46" s="2799"/>
      <c r="T46" s="2799"/>
      <c r="U46" s="2799"/>
      <c r="V46" s="2799"/>
      <c r="W46" s="2799"/>
      <c r="X46" s="2799"/>
      <c r="Y46" s="2799"/>
      <c r="Z46" s="2800"/>
      <c r="AA46" s="2776" t="s">
        <v>211</v>
      </c>
      <c r="AB46" s="2776"/>
      <c r="AC46" s="2776"/>
      <c r="AD46" s="2776"/>
      <c r="AE46" s="2776"/>
      <c r="AF46" s="2776"/>
      <c r="AG46" s="2776"/>
      <c r="AH46" s="2776"/>
      <c r="AI46" s="2776"/>
      <c r="AJ46" s="2776"/>
      <c r="AK46" s="2776"/>
      <c r="AL46" s="2776"/>
      <c r="AM46" s="2776"/>
      <c r="AN46" s="2776"/>
      <c r="AO46" s="2776"/>
      <c r="AP46" s="2776"/>
      <c r="AQ46" s="2776"/>
      <c r="AR46" s="2776"/>
      <c r="AS46" s="2776"/>
      <c r="AT46" s="2776"/>
      <c r="AU46" s="2776"/>
      <c r="AV46" s="2776"/>
      <c r="AW46" s="2776"/>
      <c r="AX46" s="2776"/>
      <c r="AY46" s="2777"/>
      <c r="AZ46" s="2790"/>
      <c r="BA46" s="2790"/>
      <c r="BB46" s="2790"/>
      <c r="BC46" s="2790"/>
      <c r="BD46" s="2790"/>
      <c r="BE46" s="2790"/>
      <c r="BF46" s="2790"/>
      <c r="BG46" s="2790"/>
      <c r="BH46" s="2790"/>
      <c r="BI46" s="2790"/>
      <c r="BJ46" s="2790"/>
      <c r="BK46" s="2790"/>
      <c r="BL46" s="2781"/>
      <c r="BM46" s="2781"/>
      <c r="BN46" s="2780"/>
      <c r="BO46" s="2780"/>
      <c r="BP46" s="2780"/>
      <c r="BQ46" s="2780"/>
      <c r="BR46" s="2780"/>
      <c r="BS46" s="2780"/>
      <c r="BT46" s="2780"/>
      <c r="BU46" s="2780"/>
      <c r="BV46" s="2780"/>
      <c r="BW46" s="2780"/>
      <c r="BX46" s="2780"/>
      <c r="BY46" s="2780"/>
      <c r="BZ46" s="2780"/>
      <c r="CA46" s="2780"/>
      <c r="CB46" s="2780"/>
      <c r="CC46" s="2780"/>
      <c r="CD46" s="2780"/>
      <c r="CE46" s="2780"/>
      <c r="CF46" s="2780"/>
      <c r="CG46" s="2780"/>
      <c r="CH46" s="2780"/>
      <c r="CI46" s="2780"/>
      <c r="CJ46" s="2780"/>
      <c r="CK46" s="2780"/>
      <c r="CL46" s="2780"/>
      <c r="CM46" s="2772"/>
      <c r="CN46" s="2773"/>
      <c r="CO46" s="2774"/>
      <c r="CP46" s="2772"/>
      <c r="CQ46" s="2773"/>
      <c r="CR46" s="2774"/>
      <c r="CS46" s="2824"/>
      <c r="CT46" s="2825"/>
      <c r="CU46" s="2826"/>
      <c r="CV46" s="2835"/>
      <c r="CW46" s="2836"/>
      <c r="CX46" s="2836"/>
      <c r="CY46" s="2836"/>
      <c r="CZ46" s="2836"/>
      <c r="DA46" s="2836"/>
      <c r="DB46" s="2836"/>
      <c r="DC46" s="2836"/>
      <c r="DD46" s="2836"/>
      <c r="DE46" s="2836"/>
      <c r="DF46" s="2836"/>
      <c r="DG46" s="2836"/>
      <c r="DH46" s="2836"/>
      <c r="DI46" s="2836"/>
      <c r="DJ46" s="2836"/>
      <c r="DK46" s="2836"/>
      <c r="DL46" s="2836"/>
      <c r="DM46" s="2836"/>
      <c r="DN46" s="2836"/>
      <c r="DO46" s="2837"/>
      <c r="DP46"/>
      <c r="DQ46"/>
      <c r="DR46"/>
      <c r="DS46"/>
      <c r="DT46"/>
      <c r="DU46"/>
      <c r="DV46"/>
      <c r="DW46"/>
      <c r="DZ46" s="229"/>
      <c r="EA46" s="229"/>
      <c r="EB46" s="229"/>
      <c r="EC46" s="229"/>
      <c r="ED46" s="229"/>
      <c r="EE46" s="229"/>
      <c r="EF46" s="237"/>
      <c r="EG46" s="131">
        <f t="shared" si="83"/>
        <v>0</v>
      </c>
      <c r="EH46" s="131">
        <f t="shared" si="84"/>
        <v>0</v>
      </c>
      <c r="EI46" s="131">
        <f t="shared" si="85"/>
        <v>0</v>
      </c>
      <c r="EJ46" s="131">
        <f t="shared" si="86"/>
        <v>0</v>
      </c>
      <c r="EK46" s="247" t="s">
        <v>210</v>
      </c>
      <c r="EL46" s="131" t="str">
        <f t="shared" si="103"/>
        <v>自然換気設備及び機械換気設備</v>
      </c>
      <c r="EM46" s="130">
        <f t="shared" si="87"/>
        <v>0</v>
      </c>
      <c r="EN46" s="129" t="str">
        <f t="shared" si="88"/>
        <v/>
      </c>
      <c r="EO46" s="121" t="str">
        <f>IF($EN46="要是正",MAX($EO$17:EO45)+1,"")</f>
        <v/>
      </c>
      <c r="EP46" s="121" t="str">
        <f>IF($EN46="要是正",MAX($EP$39:EP45)+1,"")</f>
        <v/>
      </c>
      <c r="EQ46" s="128" t="str">
        <f t="shared" si="89"/>
        <v/>
      </c>
      <c r="ER46" s="127" t="str">
        <f t="shared" si="90"/>
        <v/>
      </c>
      <c r="ES46" s="122" t="str">
        <f t="shared" si="91"/>
        <v/>
      </c>
      <c r="ET46" s="157" t="str">
        <f t="shared" si="92"/>
        <v/>
      </c>
      <c r="EU46" s="156">
        <f t="shared" si="16"/>
        <v>0</v>
      </c>
      <c r="EV46" s="125" t="str">
        <f t="shared" si="104"/>
        <v/>
      </c>
      <c r="EW46" s="123" t="str">
        <f t="shared" si="105"/>
        <v>0</v>
      </c>
      <c r="EX46" s="610" t="str">
        <f t="shared" si="106"/>
        <v/>
      </c>
      <c r="EY46" s="608" t="str">
        <f t="shared" si="107"/>
        <v>0</v>
      </c>
      <c r="EZ46" s="608" t="str">
        <f t="shared" si="108"/>
        <v>0</v>
      </c>
      <c r="FA46" s="607" t="str">
        <f t="shared" si="109"/>
        <v/>
      </c>
      <c r="FB46" s="609" t="str">
        <f t="shared" si="110"/>
        <v/>
      </c>
      <c r="FC46" s="608" t="str">
        <f t="shared" si="111"/>
        <v>0</v>
      </c>
      <c r="FD46" s="124" t="str">
        <f t="shared" si="112"/>
        <v/>
      </c>
      <c r="FE46" s="608" t="str">
        <f t="shared" si="113"/>
        <v>0</v>
      </c>
      <c r="FF46" s="608" t="str">
        <f t="shared" si="114"/>
        <v>0</v>
      </c>
      <c r="FG46" s="607" t="str">
        <f t="shared" si="115"/>
        <v/>
      </c>
      <c r="FH46" s="25" t="str">
        <f t="shared" si="116"/>
        <v/>
      </c>
      <c r="FI46"/>
      <c r="FJ46" s="181" t="str">
        <f t="shared" si="93"/>
        <v/>
      </c>
      <c r="FK46" s="598" t="str">
        <f t="shared" si="94"/>
        <v/>
      </c>
      <c r="FL46" s="600" t="str">
        <f t="shared" si="95"/>
        <v>0</v>
      </c>
      <c r="FM46"/>
      <c r="FN46"/>
      <c r="FO46"/>
      <c r="GH46" s="239" t="str">
        <f t="shared" si="96"/>
        <v/>
      </c>
      <c r="GI46" s="389" t="str">
        <f t="shared" si="97"/>
        <v/>
      </c>
      <c r="GJ46" s="389" t="str">
        <f t="shared" si="98"/>
        <v/>
      </c>
      <c r="GK46" s="389">
        <f t="shared" si="99"/>
        <v>0</v>
      </c>
      <c r="GL46" s="248" t="str">
        <f t="shared" si="100"/>
        <v/>
      </c>
      <c r="GN46" s="407" t="str">
        <f t="shared" si="117"/>
        <v/>
      </c>
      <c r="GO46" s="408" t="str">
        <f t="shared" si="118"/>
        <v>0</v>
      </c>
      <c r="GP46" s="409" t="str">
        <f t="shared" si="119"/>
        <v/>
      </c>
      <c r="GQ46" s="408" t="str">
        <f t="shared" si="120"/>
        <v>0</v>
      </c>
      <c r="GR46" s="410" t="str">
        <f t="shared" si="121"/>
        <v/>
      </c>
      <c r="GS46" s="1"/>
      <c r="GT46" s="181" t="str">
        <f t="shared" si="101"/>
        <v/>
      </c>
      <c r="GU46" s="598" t="str">
        <f t="shared" si="122"/>
        <v/>
      </c>
      <c r="GV46" s="600" t="str">
        <f t="shared" si="123"/>
        <v>0</v>
      </c>
      <c r="GW46" s="418"/>
      <c r="GX46" s="411">
        <f t="shared" si="42"/>
        <v>0</v>
      </c>
      <c r="GY46" s="301"/>
      <c r="GZ46" s="301"/>
      <c r="HA46" s="418"/>
      <c r="HB46" s="10" t="str">
        <f t="shared" si="102"/>
        <v>自然換気設備及び機械換気設備</v>
      </c>
    </row>
    <row r="47" spans="1:210" s="10" customFormat="1" ht="50.1" customHeight="1" x14ac:dyDescent="0.15">
      <c r="A47" s="515"/>
      <c r="B47" s="516"/>
      <c r="C47" s="517"/>
      <c r="D47" s="517"/>
      <c r="E47" s="517"/>
      <c r="F47" s="517"/>
      <c r="G47"/>
      <c r="H47" s="229"/>
      <c r="I47" s="260"/>
      <c r="J47" s="238"/>
      <c r="K47" s="242"/>
      <c r="L47" s="242"/>
      <c r="M47" s="2775" t="s">
        <v>6346</v>
      </c>
      <c r="N47" s="2775"/>
      <c r="O47" s="2775"/>
      <c r="P47" s="2798"/>
      <c r="Q47" s="2799"/>
      <c r="R47" s="2799"/>
      <c r="S47" s="2799"/>
      <c r="T47" s="2799"/>
      <c r="U47" s="2799"/>
      <c r="V47" s="2799"/>
      <c r="W47" s="2799"/>
      <c r="X47" s="2799"/>
      <c r="Y47" s="2799"/>
      <c r="Z47" s="2800"/>
      <c r="AA47" s="2776" t="s">
        <v>207</v>
      </c>
      <c r="AB47" s="2776"/>
      <c r="AC47" s="2776"/>
      <c r="AD47" s="2776"/>
      <c r="AE47" s="2776"/>
      <c r="AF47" s="2776"/>
      <c r="AG47" s="2776"/>
      <c r="AH47" s="2776"/>
      <c r="AI47" s="2776"/>
      <c r="AJ47" s="2776"/>
      <c r="AK47" s="2776"/>
      <c r="AL47" s="2776"/>
      <c r="AM47" s="2776"/>
      <c r="AN47" s="2776"/>
      <c r="AO47" s="2776"/>
      <c r="AP47" s="2776"/>
      <c r="AQ47" s="2776"/>
      <c r="AR47" s="2776"/>
      <c r="AS47" s="2776"/>
      <c r="AT47" s="2776"/>
      <c r="AU47" s="2776"/>
      <c r="AV47" s="2776"/>
      <c r="AW47" s="2776"/>
      <c r="AX47" s="2776"/>
      <c r="AY47" s="2777"/>
      <c r="AZ47" s="2790"/>
      <c r="BA47" s="2790"/>
      <c r="BB47" s="2790"/>
      <c r="BC47" s="2790"/>
      <c r="BD47" s="2790"/>
      <c r="BE47" s="2790"/>
      <c r="BF47" s="2790"/>
      <c r="BG47" s="2790"/>
      <c r="BH47" s="2790"/>
      <c r="BI47" s="2790"/>
      <c r="BJ47" s="2790"/>
      <c r="BK47" s="2790"/>
      <c r="BL47" s="2781"/>
      <c r="BM47" s="2781"/>
      <c r="BN47" s="2780"/>
      <c r="BO47" s="2780"/>
      <c r="BP47" s="2780"/>
      <c r="BQ47" s="2780"/>
      <c r="BR47" s="2780"/>
      <c r="BS47" s="2780"/>
      <c r="BT47" s="2780"/>
      <c r="BU47" s="2780"/>
      <c r="BV47" s="2780"/>
      <c r="BW47" s="2780"/>
      <c r="BX47" s="2780"/>
      <c r="BY47" s="2780"/>
      <c r="BZ47" s="2780"/>
      <c r="CA47" s="2780"/>
      <c r="CB47" s="2780"/>
      <c r="CC47" s="2780"/>
      <c r="CD47" s="2780"/>
      <c r="CE47" s="2780"/>
      <c r="CF47" s="2780"/>
      <c r="CG47" s="2780"/>
      <c r="CH47" s="2780"/>
      <c r="CI47" s="2780"/>
      <c r="CJ47" s="2780"/>
      <c r="CK47" s="2780"/>
      <c r="CL47" s="2780"/>
      <c r="CM47" s="2772"/>
      <c r="CN47" s="2773"/>
      <c r="CO47" s="2774"/>
      <c r="CP47" s="2772"/>
      <c r="CQ47" s="2773"/>
      <c r="CR47" s="2774"/>
      <c r="CS47" s="2824"/>
      <c r="CT47" s="2825"/>
      <c r="CU47" s="2826"/>
      <c r="CV47" s="2835"/>
      <c r="CW47" s="2836"/>
      <c r="CX47" s="2836"/>
      <c r="CY47" s="2836"/>
      <c r="CZ47" s="2836"/>
      <c r="DA47" s="2836"/>
      <c r="DB47" s="2836"/>
      <c r="DC47" s="2836"/>
      <c r="DD47" s="2836"/>
      <c r="DE47" s="2836"/>
      <c r="DF47" s="2836"/>
      <c r="DG47" s="2836"/>
      <c r="DH47" s="2836"/>
      <c r="DI47" s="2836"/>
      <c r="DJ47" s="2836"/>
      <c r="DK47" s="2836"/>
      <c r="DL47" s="2836"/>
      <c r="DM47" s="2836"/>
      <c r="DN47" s="2836"/>
      <c r="DO47" s="2837"/>
      <c r="DP47"/>
      <c r="DQ47"/>
      <c r="DR47"/>
      <c r="DS47"/>
      <c r="DT47"/>
      <c r="DU47"/>
      <c r="DV47"/>
      <c r="DW47"/>
      <c r="DZ47" s="229"/>
      <c r="EA47" s="229"/>
      <c r="EB47" s="229"/>
      <c r="EC47" s="229"/>
      <c r="ED47" s="229"/>
      <c r="EE47" s="229"/>
      <c r="EF47" s="237"/>
      <c r="EG47" s="131">
        <f t="shared" si="83"/>
        <v>0</v>
      </c>
      <c r="EH47" s="131">
        <f t="shared" si="84"/>
        <v>0</v>
      </c>
      <c r="EI47" s="131">
        <f t="shared" si="85"/>
        <v>0</v>
      </c>
      <c r="EJ47" s="131">
        <f t="shared" si="86"/>
        <v>0</v>
      </c>
      <c r="EK47" s="247" t="s">
        <v>206</v>
      </c>
      <c r="EL47" s="131" t="str">
        <f t="shared" si="103"/>
        <v>自然換気設備及び機械換気設備</v>
      </c>
      <c r="EM47" s="130">
        <f t="shared" si="87"/>
        <v>0</v>
      </c>
      <c r="EN47" s="129" t="str">
        <f t="shared" si="88"/>
        <v/>
      </c>
      <c r="EO47" s="121" t="str">
        <f>IF($EN47="要是正",MAX($EO$17:EO46)+1,"")</f>
        <v/>
      </c>
      <c r="EP47" s="121" t="str">
        <f>IF($EN47="要是正",MAX($EP$39:EP46)+1,"")</f>
        <v/>
      </c>
      <c r="EQ47" s="128" t="str">
        <f t="shared" si="89"/>
        <v/>
      </c>
      <c r="ER47" s="127" t="str">
        <f t="shared" si="90"/>
        <v/>
      </c>
      <c r="ES47" s="122" t="str">
        <f t="shared" si="91"/>
        <v/>
      </c>
      <c r="ET47" s="157" t="str">
        <f t="shared" si="92"/>
        <v/>
      </c>
      <c r="EU47" s="156">
        <f t="shared" si="16"/>
        <v>0</v>
      </c>
      <c r="EV47" s="125" t="str">
        <f t="shared" si="104"/>
        <v/>
      </c>
      <c r="EW47" s="123" t="str">
        <f t="shared" si="105"/>
        <v>0</v>
      </c>
      <c r="EX47" s="610" t="str">
        <f t="shared" si="106"/>
        <v/>
      </c>
      <c r="EY47" s="608" t="str">
        <f t="shared" si="107"/>
        <v>0</v>
      </c>
      <c r="EZ47" s="608" t="str">
        <f t="shared" si="108"/>
        <v>0</v>
      </c>
      <c r="FA47" s="607" t="str">
        <f t="shared" si="109"/>
        <v/>
      </c>
      <c r="FB47" s="609" t="str">
        <f t="shared" si="110"/>
        <v/>
      </c>
      <c r="FC47" s="608" t="str">
        <f t="shared" si="111"/>
        <v>0</v>
      </c>
      <c r="FD47" s="124" t="str">
        <f t="shared" si="112"/>
        <v/>
      </c>
      <c r="FE47" s="608" t="str">
        <f t="shared" si="113"/>
        <v>0</v>
      </c>
      <c r="FF47" s="608" t="str">
        <f t="shared" si="114"/>
        <v>0</v>
      </c>
      <c r="FG47" s="607" t="str">
        <f t="shared" si="115"/>
        <v/>
      </c>
      <c r="FH47" s="25" t="str">
        <f t="shared" si="116"/>
        <v/>
      </c>
      <c r="FI47"/>
      <c r="FJ47" s="181" t="str">
        <f t="shared" si="93"/>
        <v/>
      </c>
      <c r="FK47" s="598" t="str">
        <f t="shared" si="94"/>
        <v/>
      </c>
      <c r="FL47" s="600" t="str">
        <f t="shared" si="95"/>
        <v>0</v>
      </c>
      <c r="FM47"/>
      <c r="FN47"/>
      <c r="FO47"/>
      <c r="GH47" s="239" t="str">
        <f t="shared" si="96"/>
        <v/>
      </c>
      <c r="GI47" s="389" t="str">
        <f t="shared" si="97"/>
        <v/>
      </c>
      <c r="GJ47" s="389" t="str">
        <f t="shared" si="98"/>
        <v/>
      </c>
      <c r="GK47" s="389">
        <f t="shared" si="99"/>
        <v>0</v>
      </c>
      <c r="GL47" s="248" t="str">
        <f t="shared" si="100"/>
        <v/>
      </c>
      <c r="GN47" s="407" t="str">
        <f t="shared" si="117"/>
        <v/>
      </c>
      <c r="GO47" s="408" t="str">
        <f t="shared" si="118"/>
        <v>0</v>
      </c>
      <c r="GP47" s="409" t="str">
        <f t="shared" si="119"/>
        <v/>
      </c>
      <c r="GQ47" s="408" t="str">
        <f t="shared" si="120"/>
        <v>0</v>
      </c>
      <c r="GR47" s="410" t="str">
        <f t="shared" si="121"/>
        <v/>
      </c>
      <c r="GT47" s="181" t="str">
        <f t="shared" si="101"/>
        <v/>
      </c>
      <c r="GU47" s="598" t="str">
        <f t="shared" si="122"/>
        <v/>
      </c>
      <c r="GV47" s="600" t="str">
        <f t="shared" si="123"/>
        <v>0</v>
      </c>
      <c r="GW47" s="413"/>
      <c r="GX47" s="411">
        <f t="shared" si="42"/>
        <v>0</v>
      </c>
      <c r="GY47" s="27"/>
      <c r="GZ47" s="27"/>
      <c r="HA47" s="413"/>
      <c r="HB47" s="10" t="str">
        <f t="shared" si="102"/>
        <v>自然換気設備及び機械換気設備</v>
      </c>
    </row>
    <row r="48" spans="1:210" s="10" customFormat="1" ht="50.1" customHeight="1" x14ac:dyDescent="0.15">
      <c r="A48" s="515"/>
      <c r="B48" s="516"/>
      <c r="C48" s="517"/>
      <c r="D48" s="517"/>
      <c r="E48" s="517"/>
      <c r="F48" s="517"/>
      <c r="G48"/>
      <c r="H48" s="229"/>
      <c r="I48" s="260"/>
      <c r="J48" s="238"/>
      <c r="K48" s="242"/>
      <c r="L48" s="242"/>
      <c r="M48" s="2775" t="s">
        <v>6347</v>
      </c>
      <c r="N48" s="2775"/>
      <c r="O48" s="2775"/>
      <c r="P48" s="2798"/>
      <c r="Q48" s="2799"/>
      <c r="R48" s="2799"/>
      <c r="S48" s="2799"/>
      <c r="T48" s="2799"/>
      <c r="U48" s="2799"/>
      <c r="V48" s="2799"/>
      <c r="W48" s="2799"/>
      <c r="X48" s="2799"/>
      <c r="Y48" s="2799"/>
      <c r="Z48" s="2800"/>
      <c r="AA48" s="2776" t="s">
        <v>203</v>
      </c>
      <c r="AB48" s="2776"/>
      <c r="AC48" s="2776"/>
      <c r="AD48" s="2776"/>
      <c r="AE48" s="2776"/>
      <c r="AF48" s="2776"/>
      <c r="AG48" s="2776"/>
      <c r="AH48" s="2776"/>
      <c r="AI48" s="2776"/>
      <c r="AJ48" s="2776"/>
      <c r="AK48" s="2776"/>
      <c r="AL48" s="2776"/>
      <c r="AM48" s="2776"/>
      <c r="AN48" s="2776"/>
      <c r="AO48" s="2776"/>
      <c r="AP48" s="2776"/>
      <c r="AQ48" s="2776"/>
      <c r="AR48" s="2776"/>
      <c r="AS48" s="2776"/>
      <c r="AT48" s="2776"/>
      <c r="AU48" s="2776"/>
      <c r="AV48" s="2776"/>
      <c r="AW48" s="2776"/>
      <c r="AX48" s="2776"/>
      <c r="AY48" s="2777"/>
      <c r="AZ48" s="2790"/>
      <c r="BA48" s="2790"/>
      <c r="BB48" s="2790"/>
      <c r="BC48" s="2790"/>
      <c r="BD48" s="2790"/>
      <c r="BE48" s="2790"/>
      <c r="BF48" s="2790"/>
      <c r="BG48" s="2790"/>
      <c r="BH48" s="2790"/>
      <c r="BI48" s="2790"/>
      <c r="BJ48" s="2790"/>
      <c r="BK48" s="2790"/>
      <c r="BL48" s="2781"/>
      <c r="BM48" s="2781"/>
      <c r="BN48" s="2780"/>
      <c r="BO48" s="2780"/>
      <c r="BP48" s="2780"/>
      <c r="BQ48" s="2780"/>
      <c r="BR48" s="2780"/>
      <c r="BS48" s="2780"/>
      <c r="BT48" s="2780"/>
      <c r="BU48" s="2780"/>
      <c r="BV48" s="2780"/>
      <c r="BW48" s="2780"/>
      <c r="BX48" s="2780"/>
      <c r="BY48" s="2780"/>
      <c r="BZ48" s="2780"/>
      <c r="CA48" s="2780"/>
      <c r="CB48" s="2780"/>
      <c r="CC48" s="2780"/>
      <c r="CD48" s="2780"/>
      <c r="CE48" s="2780"/>
      <c r="CF48" s="2780"/>
      <c r="CG48" s="2780"/>
      <c r="CH48" s="2780"/>
      <c r="CI48" s="2780"/>
      <c r="CJ48" s="2780"/>
      <c r="CK48" s="2780"/>
      <c r="CL48" s="2780"/>
      <c r="CM48" s="2772"/>
      <c r="CN48" s="2773"/>
      <c r="CO48" s="2774"/>
      <c r="CP48" s="2772"/>
      <c r="CQ48" s="2773"/>
      <c r="CR48" s="2774"/>
      <c r="CS48" s="2824"/>
      <c r="CT48" s="2825"/>
      <c r="CU48" s="2826"/>
      <c r="CV48" s="2835"/>
      <c r="CW48" s="2836"/>
      <c r="CX48" s="2836"/>
      <c r="CY48" s="2836"/>
      <c r="CZ48" s="2836"/>
      <c r="DA48" s="2836"/>
      <c r="DB48" s="2836"/>
      <c r="DC48" s="2836"/>
      <c r="DD48" s="2836"/>
      <c r="DE48" s="2836"/>
      <c r="DF48" s="2836"/>
      <c r="DG48" s="2836"/>
      <c r="DH48" s="2836"/>
      <c r="DI48" s="2836"/>
      <c r="DJ48" s="2836"/>
      <c r="DK48" s="2836"/>
      <c r="DL48" s="2836"/>
      <c r="DM48" s="2836"/>
      <c r="DN48" s="2836"/>
      <c r="DO48" s="2837"/>
      <c r="DP48"/>
      <c r="DQ48"/>
      <c r="DR48"/>
      <c r="DS48"/>
      <c r="DT48"/>
      <c r="DU48"/>
      <c r="DV48"/>
      <c r="DW48"/>
      <c r="DZ48" s="229"/>
      <c r="EA48" s="229"/>
      <c r="EB48" s="229"/>
      <c r="EC48" s="229"/>
      <c r="ED48" s="229"/>
      <c r="EE48" s="229"/>
      <c r="EF48" s="237"/>
      <c r="EG48" s="131">
        <f t="shared" si="83"/>
        <v>0</v>
      </c>
      <c r="EH48" s="131">
        <f t="shared" si="84"/>
        <v>0</v>
      </c>
      <c r="EI48" s="131">
        <f t="shared" si="85"/>
        <v>0</v>
      </c>
      <c r="EJ48" s="131">
        <f t="shared" si="86"/>
        <v>0</v>
      </c>
      <c r="EK48" s="247" t="s">
        <v>202</v>
      </c>
      <c r="EL48" s="131" t="str">
        <f t="shared" si="103"/>
        <v>自然換気設備及び機械換気設備</v>
      </c>
      <c r="EM48" s="130">
        <f t="shared" si="87"/>
        <v>0</v>
      </c>
      <c r="EN48" s="129" t="str">
        <f t="shared" si="88"/>
        <v/>
      </c>
      <c r="EO48" s="121" t="str">
        <f>IF($EN48="要是正",MAX($EO$17:EO47)+1,"")</f>
        <v/>
      </c>
      <c r="EP48" s="121" t="str">
        <f>IF($EN48="要是正",MAX($EP$39:EP47)+1,"")</f>
        <v/>
      </c>
      <c r="EQ48" s="128" t="str">
        <f t="shared" si="89"/>
        <v/>
      </c>
      <c r="ER48" s="127" t="str">
        <f t="shared" si="90"/>
        <v/>
      </c>
      <c r="ES48" s="122" t="str">
        <f t="shared" si="91"/>
        <v/>
      </c>
      <c r="ET48" s="157" t="str">
        <f t="shared" si="92"/>
        <v/>
      </c>
      <c r="EU48" s="156">
        <f t="shared" si="16"/>
        <v>0</v>
      </c>
      <c r="EV48" s="125" t="str">
        <f t="shared" si="104"/>
        <v/>
      </c>
      <c r="EW48" s="123" t="str">
        <f t="shared" si="105"/>
        <v>0</v>
      </c>
      <c r="EX48" s="610" t="str">
        <f t="shared" si="106"/>
        <v/>
      </c>
      <c r="EY48" s="608" t="str">
        <f t="shared" si="107"/>
        <v>0</v>
      </c>
      <c r="EZ48" s="608" t="str">
        <f t="shared" si="108"/>
        <v>0</v>
      </c>
      <c r="FA48" s="607" t="str">
        <f t="shared" si="109"/>
        <v/>
      </c>
      <c r="FB48" s="609" t="str">
        <f t="shared" si="110"/>
        <v/>
      </c>
      <c r="FC48" s="608" t="str">
        <f t="shared" si="111"/>
        <v>0</v>
      </c>
      <c r="FD48" s="124" t="str">
        <f t="shared" si="112"/>
        <v/>
      </c>
      <c r="FE48" s="608" t="str">
        <f t="shared" si="113"/>
        <v>0</v>
      </c>
      <c r="FF48" s="608" t="str">
        <f t="shared" si="114"/>
        <v>0</v>
      </c>
      <c r="FG48" s="607" t="str">
        <f t="shared" si="115"/>
        <v/>
      </c>
      <c r="FH48" s="25" t="str">
        <f t="shared" si="116"/>
        <v/>
      </c>
      <c r="FI48"/>
      <c r="FJ48" s="181" t="str">
        <f t="shared" si="93"/>
        <v/>
      </c>
      <c r="FK48" s="598" t="str">
        <f t="shared" si="94"/>
        <v/>
      </c>
      <c r="FL48" s="600" t="str">
        <f t="shared" si="95"/>
        <v>0</v>
      </c>
      <c r="FM48"/>
      <c r="FN48"/>
      <c r="FO48"/>
      <c r="GH48" s="239" t="str">
        <f t="shared" si="96"/>
        <v/>
      </c>
      <c r="GI48" s="389" t="str">
        <f t="shared" si="97"/>
        <v/>
      </c>
      <c r="GJ48" s="389" t="str">
        <f t="shared" si="98"/>
        <v/>
      </c>
      <c r="GK48" s="389">
        <f t="shared" si="99"/>
        <v>0</v>
      </c>
      <c r="GL48" s="248" t="str">
        <f t="shared" si="100"/>
        <v/>
      </c>
      <c r="GN48" s="407" t="str">
        <f t="shared" si="117"/>
        <v/>
      </c>
      <c r="GO48" s="408" t="str">
        <f t="shared" si="118"/>
        <v>0</v>
      </c>
      <c r="GP48" s="409" t="str">
        <f t="shared" si="119"/>
        <v/>
      </c>
      <c r="GQ48" s="408" t="str">
        <f t="shared" si="120"/>
        <v>0</v>
      </c>
      <c r="GR48" s="410" t="str">
        <f t="shared" si="121"/>
        <v/>
      </c>
      <c r="GT48" s="181" t="str">
        <f t="shared" si="101"/>
        <v/>
      </c>
      <c r="GU48" s="598" t="str">
        <f t="shared" si="122"/>
        <v/>
      </c>
      <c r="GV48" s="600" t="str">
        <f t="shared" si="123"/>
        <v>0</v>
      </c>
      <c r="GW48" s="413"/>
      <c r="GX48" s="411">
        <f t="shared" si="42"/>
        <v>0</v>
      </c>
      <c r="GY48" s="27"/>
      <c r="GZ48" s="27"/>
      <c r="HA48" s="413"/>
      <c r="HB48" s="10" t="str">
        <f t="shared" si="102"/>
        <v>自然換気設備及び機械換気設備</v>
      </c>
    </row>
    <row r="49" spans="1:210" s="10" customFormat="1" ht="50.1" customHeight="1" x14ac:dyDescent="0.15">
      <c r="A49" s="515"/>
      <c r="B49" s="516"/>
      <c r="C49" s="517"/>
      <c r="D49" s="517"/>
      <c r="E49" s="517"/>
      <c r="F49" s="517"/>
      <c r="G49"/>
      <c r="H49" s="229"/>
      <c r="I49" s="260"/>
      <c r="J49" s="238"/>
      <c r="K49" s="242"/>
      <c r="L49" s="242"/>
      <c r="M49" s="2775" t="s">
        <v>6348</v>
      </c>
      <c r="N49" s="2775"/>
      <c r="O49" s="2775"/>
      <c r="P49" s="2798"/>
      <c r="Q49" s="2799"/>
      <c r="R49" s="2799"/>
      <c r="S49" s="2799"/>
      <c r="T49" s="2799"/>
      <c r="U49" s="2799"/>
      <c r="V49" s="2799"/>
      <c r="W49" s="2799"/>
      <c r="X49" s="2799"/>
      <c r="Y49" s="2799"/>
      <c r="Z49" s="2800"/>
      <c r="AA49" s="2776" t="s">
        <v>199</v>
      </c>
      <c r="AB49" s="2776"/>
      <c r="AC49" s="2776"/>
      <c r="AD49" s="2776"/>
      <c r="AE49" s="2776"/>
      <c r="AF49" s="2776"/>
      <c r="AG49" s="2776"/>
      <c r="AH49" s="2776"/>
      <c r="AI49" s="2776"/>
      <c r="AJ49" s="2776"/>
      <c r="AK49" s="2776"/>
      <c r="AL49" s="2776"/>
      <c r="AM49" s="2776"/>
      <c r="AN49" s="2776"/>
      <c r="AO49" s="2776"/>
      <c r="AP49" s="2776"/>
      <c r="AQ49" s="2776"/>
      <c r="AR49" s="2776"/>
      <c r="AS49" s="2776"/>
      <c r="AT49" s="2776"/>
      <c r="AU49" s="2776"/>
      <c r="AV49" s="2776"/>
      <c r="AW49" s="2776"/>
      <c r="AX49" s="2776"/>
      <c r="AY49" s="2777"/>
      <c r="AZ49" s="2790"/>
      <c r="BA49" s="2790"/>
      <c r="BB49" s="2790"/>
      <c r="BC49" s="2790"/>
      <c r="BD49" s="2790"/>
      <c r="BE49" s="2790"/>
      <c r="BF49" s="2790"/>
      <c r="BG49" s="2790"/>
      <c r="BH49" s="2790"/>
      <c r="BI49" s="2790"/>
      <c r="BJ49" s="2790"/>
      <c r="BK49" s="2790"/>
      <c r="BL49" s="2781"/>
      <c r="BM49" s="2781"/>
      <c r="BN49" s="2780"/>
      <c r="BO49" s="2780"/>
      <c r="BP49" s="2780"/>
      <c r="BQ49" s="2780"/>
      <c r="BR49" s="2780"/>
      <c r="BS49" s="2780"/>
      <c r="BT49" s="2780"/>
      <c r="BU49" s="2780"/>
      <c r="BV49" s="2780"/>
      <c r="BW49" s="2780"/>
      <c r="BX49" s="2780"/>
      <c r="BY49" s="2780"/>
      <c r="BZ49" s="2780"/>
      <c r="CA49" s="2780"/>
      <c r="CB49" s="2780"/>
      <c r="CC49" s="2780"/>
      <c r="CD49" s="2780"/>
      <c r="CE49" s="2780"/>
      <c r="CF49" s="2780"/>
      <c r="CG49" s="2780"/>
      <c r="CH49" s="2780"/>
      <c r="CI49" s="2780"/>
      <c r="CJ49" s="2780"/>
      <c r="CK49" s="2780"/>
      <c r="CL49" s="2780"/>
      <c r="CM49" s="2772"/>
      <c r="CN49" s="2773"/>
      <c r="CO49" s="2774"/>
      <c r="CP49" s="2772"/>
      <c r="CQ49" s="2773"/>
      <c r="CR49" s="2774"/>
      <c r="CS49" s="2824"/>
      <c r="CT49" s="2825"/>
      <c r="CU49" s="2826"/>
      <c r="CV49" s="2835"/>
      <c r="CW49" s="2836"/>
      <c r="CX49" s="2836"/>
      <c r="CY49" s="2836"/>
      <c r="CZ49" s="2836"/>
      <c r="DA49" s="2836"/>
      <c r="DB49" s="2836"/>
      <c r="DC49" s="2836"/>
      <c r="DD49" s="2836"/>
      <c r="DE49" s="2836"/>
      <c r="DF49" s="2836"/>
      <c r="DG49" s="2836"/>
      <c r="DH49" s="2836"/>
      <c r="DI49" s="2836"/>
      <c r="DJ49" s="2836"/>
      <c r="DK49" s="2836"/>
      <c r="DL49" s="2836"/>
      <c r="DM49" s="2836"/>
      <c r="DN49" s="2836"/>
      <c r="DO49" s="2837"/>
      <c r="DP49"/>
      <c r="DQ49"/>
      <c r="DR49"/>
      <c r="DS49"/>
      <c r="DT49"/>
      <c r="DU49"/>
      <c r="DV49"/>
      <c r="DW49"/>
      <c r="DZ49" s="229"/>
      <c r="EA49" s="229"/>
      <c r="EB49" s="229"/>
      <c r="EC49" s="229"/>
      <c r="ED49" s="229"/>
      <c r="EE49" s="229"/>
      <c r="EF49" s="237"/>
      <c r="EG49" s="131">
        <f t="shared" si="83"/>
        <v>0</v>
      </c>
      <c r="EH49" s="131">
        <f t="shared" si="84"/>
        <v>0</v>
      </c>
      <c r="EI49" s="131">
        <f t="shared" si="85"/>
        <v>0</v>
      </c>
      <c r="EJ49" s="131">
        <f t="shared" si="86"/>
        <v>0</v>
      </c>
      <c r="EK49" s="247" t="s">
        <v>198</v>
      </c>
      <c r="EL49" s="131" t="str">
        <f t="shared" si="103"/>
        <v>自然換気設備及び機械換気設備</v>
      </c>
      <c r="EM49" s="130">
        <f t="shared" si="87"/>
        <v>0</v>
      </c>
      <c r="EN49" s="129" t="str">
        <f t="shared" si="88"/>
        <v/>
      </c>
      <c r="EO49" s="121" t="str">
        <f>IF($EN49="要是正",MAX($EO$17:EO48)+1,"")</f>
        <v/>
      </c>
      <c r="EP49" s="121" t="str">
        <f>IF($EN49="要是正",MAX($EP$39:EP48)+1,"")</f>
        <v/>
      </c>
      <c r="EQ49" s="128" t="str">
        <f t="shared" si="89"/>
        <v/>
      </c>
      <c r="ER49" s="127" t="str">
        <f t="shared" si="90"/>
        <v/>
      </c>
      <c r="ES49" s="122" t="str">
        <f t="shared" si="91"/>
        <v/>
      </c>
      <c r="ET49" s="157" t="str">
        <f t="shared" si="92"/>
        <v/>
      </c>
      <c r="EU49" s="156">
        <f t="shared" si="16"/>
        <v>0</v>
      </c>
      <c r="EV49" s="125" t="str">
        <f t="shared" si="104"/>
        <v/>
      </c>
      <c r="EW49" s="123" t="str">
        <f t="shared" si="105"/>
        <v>0</v>
      </c>
      <c r="EX49" s="610" t="str">
        <f t="shared" si="106"/>
        <v/>
      </c>
      <c r="EY49" s="608" t="str">
        <f t="shared" si="107"/>
        <v>0</v>
      </c>
      <c r="EZ49" s="608" t="str">
        <f t="shared" si="108"/>
        <v>0</v>
      </c>
      <c r="FA49" s="607" t="str">
        <f t="shared" si="109"/>
        <v/>
      </c>
      <c r="FB49" s="609" t="str">
        <f t="shared" si="110"/>
        <v/>
      </c>
      <c r="FC49" s="608" t="str">
        <f t="shared" si="111"/>
        <v>0</v>
      </c>
      <c r="FD49" s="124" t="str">
        <f t="shared" si="112"/>
        <v/>
      </c>
      <c r="FE49" s="608" t="str">
        <f t="shared" si="113"/>
        <v>0</v>
      </c>
      <c r="FF49" s="608" t="str">
        <f t="shared" si="114"/>
        <v>0</v>
      </c>
      <c r="FG49" s="607" t="str">
        <f t="shared" si="115"/>
        <v/>
      </c>
      <c r="FH49" s="25" t="str">
        <f t="shared" si="116"/>
        <v/>
      </c>
      <c r="FI49"/>
      <c r="FJ49" s="181" t="str">
        <f t="shared" si="93"/>
        <v/>
      </c>
      <c r="FK49" s="598" t="str">
        <f t="shared" si="94"/>
        <v/>
      </c>
      <c r="FL49" s="600" t="str">
        <f t="shared" si="95"/>
        <v>0</v>
      </c>
      <c r="FM49"/>
      <c r="FN49"/>
      <c r="FO49"/>
      <c r="GH49" s="239" t="str">
        <f t="shared" si="96"/>
        <v/>
      </c>
      <c r="GI49" s="389" t="str">
        <f t="shared" si="97"/>
        <v/>
      </c>
      <c r="GJ49" s="389" t="str">
        <f t="shared" si="98"/>
        <v/>
      </c>
      <c r="GK49" s="389">
        <f t="shared" si="99"/>
        <v>0</v>
      </c>
      <c r="GL49" s="248" t="str">
        <f t="shared" si="100"/>
        <v/>
      </c>
      <c r="GN49" s="407" t="str">
        <f t="shared" si="117"/>
        <v/>
      </c>
      <c r="GO49" s="408" t="str">
        <f t="shared" si="118"/>
        <v>0</v>
      </c>
      <c r="GP49" s="409" t="str">
        <f t="shared" si="119"/>
        <v/>
      </c>
      <c r="GQ49" s="408" t="str">
        <f t="shared" si="120"/>
        <v>0</v>
      </c>
      <c r="GR49" s="410" t="str">
        <f t="shared" si="121"/>
        <v/>
      </c>
      <c r="GT49" s="181" t="str">
        <f t="shared" si="101"/>
        <v/>
      </c>
      <c r="GU49" s="598" t="str">
        <f t="shared" si="122"/>
        <v/>
      </c>
      <c r="GV49" s="600" t="str">
        <f t="shared" si="123"/>
        <v>0</v>
      </c>
      <c r="GW49" s="413"/>
      <c r="GX49" s="411">
        <f t="shared" si="42"/>
        <v>0</v>
      </c>
      <c r="GY49" s="27"/>
      <c r="GZ49" s="27"/>
      <c r="HA49" s="413"/>
      <c r="HB49" s="10" t="str">
        <f t="shared" si="102"/>
        <v>自然換気設備及び機械換気設備</v>
      </c>
    </row>
    <row r="50" spans="1:210" s="10" customFormat="1" ht="50.1" customHeight="1" x14ac:dyDescent="0.15">
      <c r="A50" s="515"/>
      <c r="B50" s="516"/>
      <c r="C50" s="517"/>
      <c r="D50" s="517"/>
      <c r="E50" s="517"/>
      <c r="F50" s="517"/>
      <c r="G50" s="361"/>
      <c r="H50" s="1965"/>
      <c r="I50" s="260"/>
      <c r="J50" s="238"/>
      <c r="K50" s="242"/>
      <c r="L50" s="242"/>
      <c r="M50" s="2775" t="s">
        <v>959</v>
      </c>
      <c r="N50" s="2775"/>
      <c r="O50" s="2775"/>
      <c r="P50" s="2798"/>
      <c r="Q50" s="2799"/>
      <c r="R50" s="2799"/>
      <c r="S50" s="2799"/>
      <c r="T50" s="2799"/>
      <c r="U50" s="2799"/>
      <c r="V50" s="2799"/>
      <c r="W50" s="2799"/>
      <c r="X50" s="2799"/>
      <c r="Y50" s="2799"/>
      <c r="Z50" s="2800"/>
      <c r="AA50" s="2776" t="s">
        <v>195</v>
      </c>
      <c r="AB50" s="2776"/>
      <c r="AC50" s="2776"/>
      <c r="AD50" s="2776"/>
      <c r="AE50" s="2776"/>
      <c r="AF50" s="2776"/>
      <c r="AG50" s="2776"/>
      <c r="AH50" s="2776"/>
      <c r="AI50" s="2776"/>
      <c r="AJ50" s="2776"/>
      <c r="AK50" s="2776"/>
      <c r="AL50" s="2776"/>
      <c r="AM50" s="2776"/>
      <c r="AN50" s="2776"/>
      <c r="AO50" s="2776"/>
      <c r="AP50" s="2776"/>
      <c r="AQ50" s="2776"/>
      <c r="AR50" s="2776"/>
      <c r="AS50" s="2776"/>
      <c r="AT50" s="2776"/>
      <c r="AU50" s="2776"/>
      <c r="AV50" s="2776"/>
      <c r="AW50" s="2776"/>
      <c r="AX50" s="2776"/>
      <c r="AY50" s="2777"/>
      <c r="AZ50" s="2790"/>
      <c r="BA50" s="2790"/>
      <c r="BB50" s="2790"/>
      <c r="BC50" s="2790"/>
      <c r="BD50" s="2790"/>
      <c r="BE50" s="2790"/>
      <c r="BF50" s="2790"/>
      <c r="BG50" s="2790"/>
      <c r="BH50" s="2790"/>
      <c r="BI50" s="2790"/>
      <c r="BJ50" s="2790"/>
      <c r="BK50" s="2790"/>
      <c r="BL50" s="2855"/>
      <c r="BM50" s="2855"/>
      <c r="BN50" s="2844"/>
      <c r="BO50" s="2844"/>
      <c r="BP50" s="2844"/>
      <c r="BQ50" s="2844"/>
      <c r="BR50" s="2844"/>
      <c r="BS50" s="2844"/>
      <c r="BT50" s="2844"/>
      <c r="BU50" s="2844"/>
      <c r="BV50" s="2844"/>
      <c r="BW50" s="2844"/>
      <c r="BX50" s="2844"/>
      <c r="BY50" s="2844"/>
      <c r="BZ50" s="2844"/>
      <c r="CA50" s="2844"/>
      <c r="CB50" s="2844"/>
      <c r="CC50" s="2844"/>
      <c r="CD50" s="2844"/>
      <c r="CE50" s="2844"/>
      <c r="CF50" s="2844"/>
      <c r="CG50" s="2844"/>
      <c r="CH50" s="2844"/>
      <c r="CI50" s="2844"/>
      <c r="CJ50" s="2844"/>
      <c r="CK50" s="2844"/>
      <c r="CL50" s="2844"/>
      <c r="CM50" s="2838"/>
      <c r="CN50" s="2839"/>
      <c r="CO50" s="2840"/>
      <c r="CP50" s="2838"/>
      <c r="CQ50" s="2839"/>
      <c r="CR50" s="2840"/>
      <c r="CS50" s="2882"/>
      <c r="CT50" s="2883"/>
      <c r="CU50" s="2884"/>
      <c r="CV50" s="2879"/>
      <c r="CW50" s="2880"/>
      <c r="CX50" s="2880"/>
      <c r="CY50" s="2880"/>
      <c r="CZ50" s="2880"/>
      <c r="DA50" s="2880"/>
      <c r="DB50" s="2880"/>
      <c r="DC50" s="2880"/>
      <c r="DD50" s="2880"/>
      <c r="DE50" s="2880"/>
      <c r="DF50" s="2880"/>
      <c r="DG50" s="2880"/>
      <c r="DH50" s="2880"/>
      <c r="DI50" s="2880"/>
      <c r="DJ50" s="2880"/>
      <c r="DK50" s="2880"/>
      <c r="DL50" s="2880"/>
      <c r="DM50" s="2880"/>
      <c r="DN50" s="2880"/>
      <c r="DO50" s="2881"/>
      <c r="DP50" s="361"/>
      <c r="DQ50" s="361"/>
      <c r="DR50" s="361"/>
      <c r="DS50" s="361"/>
      <c r="DT50" s="361"/>
      <c r="DU50" s="361"/>
      <c r="DV50" s="361"/>
      <c r="DW50" s="361"/>
      <c r="DZ50" s="1965"/>
      <c r="EA50" s="1965"/>
      <c r="EB50" s="1965"/>
      <c r="EC50" s="1965"/>
      <c r="ED50" s="1965"/>
      <c r="EE50" s="1965"/>
      <c r="EF50" s="237"/>
      <c r="EG50" s="131">
        <f t="shared" ref="EG50" si="124">COUNTIFS(AZ50,"―対象外")</f>
        <v>0</v>
      </c>
      <c r="EH50" s="131">
        <f t="shared" ref="EH50" si="125">COUNTIFS(AZ50,"○指摘なし")</f>
        <v>0</v>
      </c>
      <c r="EI50" s="131">
        <f t="shared" ref="EI50" si="126">COUNTIFS(AZ50,"×要是正（既存不適格以外）")</f>
        <v>0</v>
      </c>
      <c r="EJ50" s="131">
        <f t="shared" ref="EJ50" si="127">COUNTIFS(AZ50,"△既存不適格")</f>
        <v>0</v>
      </c>
      <c r="EK50" s="247" t="s">
        <v>194</v>
      </c>
      <c r="EL50" s="131" t="str">
        <f t="shared" si="103"/>
        <v>自然換気設備及び機械換気設備</v>
      </c>
      <c r="EM50" s="130">
        <f t="shared" ref="EM50" si="128">COUNTA(CM50:CR50)</f>
        <v>0</v>
      </c>
      <c r="EN50" s="129" t="str">
        <f t="shared" ref="EN50" si="129">IF(AZ50="×要是正（既存不適格以外）","要是正","")&amp;IF(AZ50="△既存不適格","既存不適格","")</f>
        <v/>
      </c>
      <c r="EO50" s="121" t="str">
        <f>IF($EN50="要是正",MAX($EO$17:EO49)+1,"")</f>
        <v/>
      </c>
      <c r="EP50" s="121" t="str">
        <f>IF($EN50="要是正",MAX($EP$39:EP49)+1,"")</f>
        <v/>
      </c>
      <c r="EQ50" s="128" t="str">
        <f t="shared" ref="EQ50" si="130">IF(OR(AZ50="×要是正（既存不適格以外）",AZ50="△既存不適格"),EK50,"")</f>
        <v/>
      </c>
      <c r="ER50" s="127" t="str">
        <f t="shared" si="90"/>
        <v/>
      </c>
      <c r="ES50" s="122" t="str">
        <f t="shared" ref="ES50" si="131">IF($EN50="要是正",IF(BN50="","",BN50),"")</f>
        <v/>
      </c>
      <c r="ET50" s="157" t="str">
        <f t="shared" ref="ET50" si="132">IF($EN50="要是正",IF(BX50="","",BX50),"")</f>
        <v/>
      </c>
      <c r="EU50" s="156">
        <f t="shared" ref="EU50" si="133">IF(AZ50="△既存不適格",BN50&amp;"(既存不適格)",BN50)</f>
        <v>0</v>
      </c>
      <c r="EV50" s="125" t="str">
        <f t="shared" ref="EV50" si="134">IF(OR(EN50="要是正",EN50="既存不適格"),IF(OR(EM50&lt;2,CS50&lt;&gt;"予定"),"","令和"&amp;CM50&amp;"年"&amp;CP50&amp;"月1日"),"")</f>
        <v/>
      </c>
      <c r="EW50" s="123" t="str">
        <f t="shared" ref="EW50" si="135">IF(EV50="","0",DATEVALUE(EV50))</f>
        <v>0</v>
      </c>
      <c r="EX50" s="610" t="str">
        <f t="shared" ref="EX50" si="136">IF(EN50="要是正",IF(AND(CS50="予定",EM50=2),1,IF(CS50="改善済",2,"")),"")</f>
        <v/>
      </c>
      <c r="EY50" s="608" t="str">
        <f t="shared" ref="EY50" si="137">IF(EX50=1,EW50,"0")</f>
        <v>0</v>
      </c>
      <c r="EZ50" s="608" t="str">
        <f t="shared" ref="EZ50" si="138">IF(EX50=2,EW50,"0")</f>
        <v>0</v>
      </c>
      <c r="FA50" s="607" t="str">
        <f t="shared" ref="FA50" si="139">IF(AND(EN50="要是正",AND(EM50=0,CS50="未定")),CS50,"")</f>
        <v/>
      </c>
      <c r="FB50" s="609" t="str">
        <f t="shared" ref="FB50" si="140">IF(EN50="既存不適格",IF(OR(EM50&lt;2,CS50&lt;&gt;"予定"),"","令和"&amp;CM50&amp;"年"&amp;CP50&amp;"月1日"),"")</f>
        <v/>
      </c>
      <c r="FC50" s="608" t="str">
        <f t="shared" ref="FC50" si="141">IF(FB50="","0",DATEVALUE(FB50))</f>
        <v>0</v>
      </c>
      <c r="FD50" s="124" t="str">
        <f t="shared" ref="FD50" si="142">IF(EN50="既存不適格",IF(AND(CS50="予定",EM50=2),1,IF(EN50="改善済",2,"")),"")</f>
        <v/>
      </c>
      <c r="FE50" s="608" t="str">
        <f t="shared" ref="FE50" si="143">IF(FD50=1,FC50,"0")</f>
        <v>0</v>
      </c>
      <c r="FF50" s="608" t="str">
        <f t="shared" ref="FF50" si="144">IF(FD50=2,FC50,"0")</f>
        <v>0</v>
      </c>
      <c r="FG50" s="607" t="str">
        <f t="shared" ref="FG50" si="145">IF(AND(EN50="既存不適格",AND(EM50=0,CS50="未定")),CS50,"")</f>
        <v/>
      </c>
      <c r="FH50" s="25" t="str">
        <f t="shared" ref="FH50" si="146">IF(EN50="要是正",IF(BN50="","",EQ50&amp;" "&amp;HB50&amp;" "&amp;BN50&amp;"、"),"")</f>
        <v/>
      </c>
      <c r="FI50" s="361"/>
      <c r="FJ50" s="181" t="str">
        <f t="shared" ref="FJ50" si="147">IF(GO50="0","",IF(CS50="予定",TEXT(GO50,"([$-ja-JP]ge.m);@"),IF(CS50="改善済",TEXT(GO50,"[$-ja-JP]ge.m;@"),TEXT(EW50,"[$-ja-JP]ge.m;@"))))</f>
        <v/>
      </c>
      <c r="FK50" s="598" t="str">
        <f t="shared" ref="FK50" si="148">IF(NOT(OR(CS50="未定",CS50="")),"令和"&amp;CM50&amp;"年"&amp;CP50&amp;"月1日","")</f>
        <v/>
      </c>
      <c r="FL50" s="600" t="str">
        <f t="shared" ref="FL50" si="149">IF(FK50="","0",DATEVALUE(FK50))</f>
        <v>0</v>
      </c>
      <c r="FM50" s="361"/>
      <c r="FN50" s="361"/>
      <c r="FO50" s="361"/>
      <c r="GH50" s="239" t="str">
        <f t="shared" si="96"/>
        <v/>
      </c>
      <c r="GI50" s="389" t="str">
        <f t="shared" si="97"/>
        <v/>
      </c>
      <c r="GJ50" s="389" t="str">
        <f t="shared" si="98"/>
        <v/>
      </c>
      <c r="GK50" s="389">
        <f t="shared" si="99"/>
        <v>0</v>
      </c>
      <c r="GL50" s="248" t="str">
        <f t="shared" si="100"/>
        <v/>
      </c>
      <c r="GN50" s="407" t="str">
        <f t="shared" ref="GN50" si="150">IF(NOT(OR(CS50="未定",CS50="")),"令和"&amp;CM50&amp;"年"&amp;CP50&amp;"月1日","")</f>
        <v/>
      </c>
      <c r="GO50" s="408" t="str">
        <f t="shared" ref="GO50" si="151">IF(GN50="","0",DATEVALUE(GN50))</f>
        <v>0</v>
      </c>
      <c r="GP50" s="409" t="str">
        <f t="shared" ref="GP50" si="152">IF(OR(CS50="予定",CS50="改善済"),1,"")</f>
        <v/>
      </c>
      <c r="GQ50" s="408" t="str">
        <f t="shared" ref="GQ50" si="153">IF(GP50=1,GO50,"0")</f>
        <v>0</v>
      </c>
      <c r="GR50" s="410" t="str">
        <f t="shared" ref="GR50" si="154">IF(AND(EP50="要是正",AND(EO50=0,CS50="未定")),CS50,"")</f>
        <v/>
      </c>
      <c r="GT50" s="181" t="str">
        <f t="shared" ref="GT50" si="155">IF(CS50="未定","未定",IF(GO50="0","",IF(CS50="予定",TEXT(GO50,"([$-ja-JP]ge.m);@"),IF(CS50="改善済",TEXT(GO50,"[$-ja-JP]ge.m;@"),TEXT(EW50,"[$-ja-JP]ge.m;@")))))</f>
        <v/>
      </c>
      <c r="GU50" s="598" t="str">
        <f t="shared" ref="GU50" si="156">IF(NOT(OR(EC50="未定",EC50="")),"令和"&amp;DW50&amp;"年"&amp;DZ50&amp;"月1日","")</f>
        <v/>
      </c>
      <c r="GV50" s="600" t="str">
        <f t="shared" ref="GV50" si="157">IF(GU50="","0",DATEVALUE(GU50))</f>
        <v>0</v>
      </c>
      <c r="GW50" s="413"/>
      <c r="GX50" s="411">
        <f t="shared" ref="GX50" si="158">IF(AZ50="△既存不適格",BN50&amp;"(既存不適格)",BN50)</f>
        <v>0</v>
      </c>
      <c r="GY50" s="27"/>
      <c r="GZ50" s="27"/>
      <c r="HA50" s="413"/>
      <c r="HB50" s="10" t="str">
        <f t="shared" si="102"/>
        <v>自然換気設備及び機械換気設備</v>
      </c>
    </row>
    <row r="51" spans="1:210" s="10" customFormat="1" ht="50.1" customHeight="1" x14ac:dyDescent="0.15">
      <c r="A51" s="515"/>
      <c r="B51" s="516"/>
      <c r="C51" s="517"/>
      <c r="D51" s="517"/>
      <c r="E51" s="517"/>
      <c r="F51" s="517"/>
      <c r="G51"/>
      <c r="H51" s="229"/>
      <c r="I51" s="260"/>
      <c r="J51" s="238"/>
      <c r="K51" s="242"/>
      <c r="L51" s="242"/>
      <c r="M51" s="2775" t="s">
        <v>1049</v>
      </c>
      <c r="N51" s="2775"/>
      <c r="O51" s="2775"/>
      <c r="P51" s="2801"/>
      <c r="Q51" s="2802"/>
      <c r="R51" s="2802"/>
      <c r="S51" s="2802"/>
      <c r="T51" s="2802"/>
      <c r="U51" s="2802"/>
      <c r="V51" s="2802"/>
      <c r="W51" s="2802"/>
      <c r="X51" s="2802"/>
      <c r="Y51" s="2802"/>
      <c r="Z51" s="2803"/>
      <c r="AA51" s="2951" t="s">
        <v>6404</v>
      </c>
      <c r="AB51" s="2951"/>
      <c r="AC51" s="2951"/>
      <c r="AD51" s="2951"/>
      <c r="AE51" s="2951"/>
      <c r="AF51" s="2951"/>
      <c r="AG51" s="2951"/>
      <c r="AH51" s="2951"/>
      <c r="AI51" s="2951"/>
      <c r="AJ51" s="2951"/>
      <c r="AK51" s="2951"/>
      <c r="AL51" s="2951"/>
      <c r="AM51" s="2951"/>
      <c r="AN51" s="2951"/>
      <c r="AO51" s="2951"/>
      <c r="AP51" s="2951"/>
      <c r="AQ51" s="2951"/>
      <c r="AR51" s="2951"/>
      <c r="AS51" s="2951"/>
      <c r="AT51" s="2951"/>
      <c r="AU51" s="2951"/>
      <c r="AV51" s="2951"/>
      <c r="AW51" s="2951"/>
      <c r="AX51" s="2951"/>
      <c r="AY51" s="2952"/>
      <c r="AZ51" s="2790"/>
      <c r="BA51" s="2790"/>
      <c r="BB51" s="2790"/>
      <c r="BC51" s="2790"/>
      <c r="BD51" s="2790"/>
      <c r="BE51" s="2790"/>
      <c r="BF51" s="2790"/>
      <c r="BG51" s="2790"/>
      <c r="BH51" s="2790"/>
      <c r="BI51" s="2790"/>
      <c r="BJ51" s="2790"/>
      <c r="BK51" s="2790"/>
      <c r="BL51" s="2855"/>
      <c r="BM51" s="2855"/>
      <c r="BN51" s="2844"/>
      <c r="BO51" s="2844"/>
      <c r="BP51" s="2844"/>
      <c r="BQ51" s="2844"/>
      <c r="BR51" s="2844"/>
      <c r="BS51" s="2844"/>
      <c r="BT51" s="2844"/>
      <c r="BU51" s="2844"/>
      <c r="BV51" s="2844"/>
      <c r="BW51" s="2844"/>
      <c r="BX51" s="2844"/>
      <c r="BY51" s="2844"/>
      <c r="BZ51" s="2844"/>
      <c r="CA51" s="2844"/>
      <c r="CB51" s="2844"/>
      <c r="CC51" s="2844"/>
      <c r="CD51" s="2844"/>
      <c r="CE51" s="2844"/>
      <c r="CF51" s="2844"/>
      <c r="CG51" s="2844"/>
      <c r="CH51" s="2844"/>
      <c r="CI51" s="2844"/>
      <c r="CJ51" s="2844"/>
      <c r="CK51" s="2844"/>
      <c r="CL51" s="2844"/>
      <c r="CM51" s="2838"/>
      <c r="CN51" s="2839"/>
      <c r="CO51" s="2840"/>
      <c r="CP51" s="2838"/>
      <c r="CQ51" s="2839"/>
      <c r="CR51" s="2840"/>
      <c r="CS51" s="2882"/>
      <c r="CT51" s="2883"/>
      <c r="CU51" s="2884"/>
      <c r="CV51" s="2879"/>
      <c r="CW51" s="2880"/>
      <c r="CX51" s="2880"/>
      <c r="CY51" s="2880"/>
      <c r="CZ51" s="2880"/>
      <c r="DA51" s="2880"/>
      <c r="DB51" s="2880"/>
      <c r="DC51" s="2880"/>
      <c r="DD51" s="2880"/>
      <c r="DE51" s="2880"/>
      <c r="DF51" s="2880"/>
      <c r="DG51" s="2880"/>
      <c r="DH51" s="2880"/>
      <c r="DI51" s="2880"/>
      <c r="DJ51" s="2880"/>
      <c r="DK51" s="2880"/>
      <c r="DL51" s="2880"/>
      <c r="DM51" s="2880"/>
      <c r="DN51" s="2880"/>
      <c r="DO51" s="2881"/>
      <c r="DP51"/>
      <c r="DQ51"/>
      <c r="DR51"/>
      <c r="DS51"/>
      <c r="DT51"/>
      <c r="DU51"/>
      <c r="DV51"/>
      <c r="DW51"/>
      <c r="DZ51" s="229"/>
      <c r="EA51" s="229"/>
      <c r="EB51" s="229"/>
      <c r="EC51" s="229"/>
      <c r="ED51" s="229"/>
      <c r="EE51" s="229"/>
      <c r="EF51" s="237"/>
      <c r="EG51" s="131">
        <f t="shared" si="83"/>
        <v>0</v>
      </c>
      <c r="EH51" s="131">
        <f t="shared" si="84"/>
        <v>0</v>
      </c>
      <c r="EI51" s="131">
        <f t="shared" si="85"/>
        <v>0</v>
      </c>
      <c r="EJ51" s="131">
        <f t="shared" si="86"/>
        <v>0</v>
      </c>
      <c r="EK51" s="247" t="s">
        <v>1476</v>
      </c>
      <c r="EL51" s="131" t="str">
        <f t="shared" si="103"/>
        <v>自然換気設備及び機械換気設備</v>
      </c>
      <c r="EM51" s="130">
        <f t="shared" si="87"/>
        <v>0</v>
      </c>
      <c r="EN51" s="129" t="str">
        <f t="shared" si="88"/>
        <v/>
      </c>
      <c r="EO51" s="121" t="str">
        <f>IF($EN51="要是正",MAX($EO$17:EO50)+1,"")</f>
        <v/>
      </c>
      <c r="EP51" s="121" t="str">
        <f>IF($EN51="要是正",MAX($EP$39:EP50)+1,"")</f>
        <v/>
      </c>
      <c r="EQ51" s="128" t="str">
        <f t="shared" si="89"/>
        <v/>
      </c>
      <c r="ER51" s="127" t="str">
        <f t="shared" si="90"/>
        <v/>
      </c>
      <c r="ES51" s="122" t="str">
        <f t="shared" si="91"/>
        <v/>
      </c>
      <c r="ET51" s="157" t="str">
        <f t="shared" si="92"/>
        <v/>
      </c>
      <c r="EU51" s="156">
        <f t="shared" si="16"/>
        <v>0</v>
      </c>
      <c r="EV51" s="125" t="str">
        <f t="shared" si="104"/>
        <v/>
      </c>
      <c r="EW51" s="123" t="str">
        <f t="shared" si="105"/>
        <v>0</v>
      </c>
      <c r="EX51" s="610" t="str">
        <f t="shared" si="106"/>
        <v/>
      </c>
      <c r="EY51" s="608" t="str">
        <f t="shared" si="107"/>
        <v>0</v>
      </c>
      <c r="EZ51" s="608" t="str">
        <f t="shared" si="108"/>
        <v>0</v>
      </c>
      <c r="FA51" s="607" t="str">
        <f t="shared" si="109"/>
        <v/>
      </c>
      <c r="FB51" s="609" t="str">
        <f t="shared" si="110"/>
        <v/>
      </c>
      <c r="FC51" s="608" t="str">
        <f t="shared" si="111"/>
        <v>0</v>
      </c>
      <c r="FD51" s="124" t="str">
        <f t="shared" si="112"/>
        <v/>
      </c>
      <c r="FE51" s="608" t="str">
        <f t="shared" si="113"/>
        <v>0</v>
      </c>
      <c r="FF51" s="608" t="str">
        <f t="shared" si="114"/>
        <v>0</v>
      </c>
      <c r="FG51" s="607" t="str">
        <f t="shared" si="115"/>
        <v/>
      </c>
      <c r="FH51" s="25" t="str">
        <f t="shared" si="116"/>
        <v/>
      </c>
      <c r="FI51"/>
      <c r="FJ51" s="181" t="str">
        <f t="shared" si="93"/>
        <v/>
      </c>
      <c r="FK51" s="598" t="str">
        <f t="shared" si="94"/>
        <v/>
      </c>
      <c r="FL51" s="600" t="str">
        <f t="shared" si="95"/>
        <v>0</v>
      </c>
      <c r="FM51"/>
      <c r="FN51"/>
      <c r="FO51"/>
      <c r="GH51" s="239" t="str">
        <f t="shared" si="96"/>
        <v/>
      </c>
      <c r="GI51" s="389" t="str">
        <f t="shared" si="97"/>
        <v/>
      </c>
      <c r="GJ51" s="389" t="str">
        <f t="shared" si="98"/>
        <v/>
      </c>
      <c r="GK51" s="389">
        <f t="shared" si="99"/>
        <v>0</v>
      </c>
      <c r="GL51" s="248" t="str">
        <f t="shared" si="100"/>
        <v/>
      </c>
      <c r="GN51" s="407" t="str">
        <f t="shared" si="117"/>
        <v/>
      </c>
      <c r="GO51" s="408" t="str">
        <f t="shared" si="118"/>
        <v>0</v>
      </c>
      <c r="GP51" s="409" t="str">
        <f t="shared" si="119"/>
        <v/>
      </c>
      <c r="GQ51" s="408" t="str">
        <f t="shared" si="120"/>
        <v>0</v>
      </c>
      <c r="GR51" s="410" t="str">
        <f t="shared" si="121"/>
        <v/>
      </c>
      <c r="GT51" s="181" t="str">
        <f t="shared" si="101"/>
        <v/>
      </c>
      <c r="GU51" s="598" t="str">
        <f t="shared" si="122"/>
        <v/>
      </c>
      <c r="GV51" s="600" t="str">
        <f t="shared" si="123"/>
        <v>0</v>
      </c>
      <c r="GW51" s="413"/>
      <c r="GX51" s="411">
        <f t="shared" si="42"/>
        <v>0</v>
      </c>
      <c r="GY51" s="27"/>
      <c r="GZ51" s="27"/>
      <c r="HA51" s="413"/>
      <c r="HB51" s="10" t="str">
        <f t="shared" si="102"/>
        <v>自然換気設備及び機械換気設備</v>
      </c>
    </row>
    <row r="52" spans="1:210" s="10" customFormat="1" ht="50.1" customHeight="1" x14ac:dyDescent="0.15">
      <c r="A52" s="515"/>
      <c r="B52" s="516"/>
      <c r="C52" s="517"/>
      <c r="D52" s="517"/>
      <c r="E52" s="517"/>
      <c r="F52" s="517"/>
      <c r="G52"/>
      <c r="H52" s="229"/>
      <c r="I52" s="260"/>
      <c r="J52" s="238"/>
      <c r="K52" s="242"/>
      <c r="L52" s="242"/>
      <c r="M52" s="2775" t="s">
        <v>1015</v>
      </c>
      <c r="N52" s="2775"/>
      <c r="O52" s="2775"/>
      <c r="P52" s="2959" t="s">
        <v>191</v>
      </c>
      <c r="Q52" s="2960"/>
      <c r="R52" s="2960"/>
      <c r="S52" s="2960"/>
      <c r="T52" s="2960"/>
      <c r="U52" s="2960"/>
      <c r="V52" s="2960"/>
      <c r="W52" s="2960"/>
      <c r="X52" s="2960"/>
      <c r="Y52" s="2960"/>
      <c r="Z52" s="2961"/>
      <c r="AA52" s="2862" t="s">
        <v>190</v>
      </c>
      <c r="AB52" s="2862"/>
      <c r="AC52" s="2862"/>
      <c r="AD52" s="2862"/>
      <c r="AE52" s="2862"/>
      <c r="AF52" s="2862"/>
      <c r="AG52" s="2862"/>
      <c r="AH52" s="2862"/>
      <c r="AI52" s="2862"/>
      <c r="AJ52" s="2862"/>
      <c r="AK52" s="2862"/>
      <c r="AL52" s="2862"/>
      <c r="AM52" s="2862"/>
      <c r="AN52" s="2862"/>
      <c r="AO52" s="2862"/>
      <c r="AP52" s="2862"/>
      <c r="AQ52" s="2862"/>
      <c r="AR52" s="2862"/>
      <c r="AS52" s="2862"/>
      <c r="AT52" s="2862"/>
      <c r="AU52" s="2862"/>
      <c r="AV52" s="2862"/>
      <c r="AW52" s="2862"/>
      <c r="AX52" s="2862"/>
      <c r="AY52" s="2863"/>
      <c r="AZ52" s="2953"/>
      <c r="BA52" s="2953"/>
      <c r="BB52" s="2953"/>
      <c r="BC52" s="2953"/>
      <c r="BD52" s="2953"/>
      <c r="BE52" s="2953"/>
      <c r="BF52" s="2953"/>
      <c r="BG52" s="2953"/>
      <c r="BH52" s="2953"/>
      <c r="BI52" s="2953"/>
      <c r="BJ52" s="2953"/>
      <c r="BK52" s="2953"/>
      <c r="BL52" s="2962"/>
      <c r="BM52" s="2962"/>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832"/>
      <c r="CN52" s="2833"/>
      <c r="CO52" s="2834"/>
      <c r="CP52" s="2832"/>
      <c r="CQ52" s="2833"/>
      <c r="CR52" s="2834"/>
      <c r="CS52" s="2929"/>
      <c r="CT52" s="2930"/>
      <c r="CU52" s="2931"/>
      <c r="CV52" s="2956"/>
      <c r="CW52" s="2957"/>
      <c r="CX52" s="2957"/>
      <c r="CY52" s="2957"/>
      <c r="CZ52" s="2957"/>
      <c r="DA52" s="2957"/>
      <c r="DB52" s="2957"/>
      <c r="DC52" s="2957"/>
      <c r="DD52" s="2957"/>
      <c r="DE52" s="2957"/>
      <c r="DF52" s="2957"/>
      <c r="DG52" s="2957"/>
      <c r="DH52" s="2957"/>
      <c r="DI52" s="2957"/>
      <c r="DJ52" s="2957"/>
      <c r="DK52" s="2957"/>
      <c r="DL52" s="2957"/>
      <c r="DM52" s="2957"/>
      <c r="DN52" s="2957"/>
      <c r="DO52" s="2958"/>
      <c r="DP52"/>
      <c r="DQ52"/>
      <c r="DR52"/>
      <c r="DS52"/>
      <c r="DT52"/>
      <c r="DU52"/>
      <c r="DV52"/>
      <c r="DW52"/>
      <c r="DZ52" s="229"/>
      <c r="EA52" s="229"/>
      <c r="EB52" s="229"/>
      <c r="EC52" s="229"/>
      <c r="ED52" s="229"/>
      <c r="EE52" s="229"/>
      <c r="EF52" s="237"/>
      <c r="EG52" s="131">
        <f t="shared" si="83"/>
        <v>0</v>
      </c>
      <c r="EH52" s="131">
        <f t="shared" si="84"/>
        <v>0</v>
      </c>
      <c r="EI52" s="131">
        <f t="shared" si="85"/>
        <v>0</v>
      </c>
      <c r="EJ52" s="131">
        <f t="shared" si="86"/>
        <v>0</v>
      </c>
      <c r="EK52" s="247" t="s">
        <v>1477</v>
      </c>
      <c r="EL52" s="131" t="str">
        <f t="shared" ref="EL52" si="159">P52</f>
        <v>自然換気設備　</v>
      </c>
      <c r="EM52" s="130">
        <f t="shared" si="87"/>
        <v>0</v>
      </c>
      <c r="EN52" s="129" t="str">
        <f t="shared" si="88"/>
        <v/>
      </c>
      <c r="EO52" s="121" t="str">
        <f>IF($EN52="要是正",MAX($EO$17:EO51)+1,"")</f>
        <v/>
      </c>
      <c r="EP52" s="121" t="str">
        <f>IF($EN52="要是正",MAX($EP$39:EP51)+1,"")</f>
        <v/>
      </c>
      <c r="EQ52" s="128" t="str">
        <f t="shared" si="89"/>
        <v/>
      </c>
      <c r="ER52" s="127" t="str">
        <f t="shared" si="90"/>
        <v/>
      </c>
      <c r="ES52" s="122" t="str">
        <f t="shared" si="91"/>
        <v/>
      </c>
      <c r="ET52" s="157" t="str">
        <f t="shared" si="92"/>
        <v/>
      </c>
      <c r="EU52" s="156">
        <f t="shared" si="16"/>
        <v>0</v>
      </c>
      <c r="EV52" s="125" t="str">
        <f t="shared" si="104"/>
        <v/>
      </c>
      <c r="EW52" s="123" t="str">
        <f t="shared" si="105"/>
        <v>0</v>
      </c>
      <c r="EX52" s="610" t="str">
        <f t="shared" si="106"/>
        <v/>
      </c>
      <c r="EY52" s="608" t="str">
        <f t="shared" si="107"/>
        <v>0</v>
      </c>
      <c r="EZ52" s="608" t="str">
        <f t="shared" si="108"/>
        <v>0</v>
      </c>
      <c r="FA52" s="607" t="str">
        <f t="shared" si="109"/>
        <v/>
      </c>
      <c r="FB52" s="609" t="str">
        <f t="shared" si="110"/>
        <v/>
      </c>
      <c r="FC52" s="608" t="str">
        <f t="shared" si="111"/>
        <v>0</v>
      </c>
      <c r="FD52" s="124" t="str">
        <f t="shared" si="112"/>
        <v/>
      </c>
      <c r="FE52" s="608" t="str">
        <f t="shared" si="113"/>
        <v>0</v>
      </c>
      <c r="FF52" s="608" t="str">
        <f t="shared" si="114"/>
        <v>0</v>
      </c>
      <c r="FG52" s="607" t="str">
        <f t="shared" si="115"/>
        <v/>
      </c>
      <c r="FH52" s="25" t="str">
        <f t="shared" si="116"/>
        <v/>
      </c>
      <c r="FI52"/>
      <c r="FJ52" s="181" t="str">
        <f t="shared" si="93"/>
        <v/>
      </c>
      <c r="FK52" s="598" t="str">
        <f t="shared" si="94"/>
        <v/>
      </c>
      <c r="FL52" s="600" t="str">
        <f t="shared" si="95"/>
        <v>0</v>
      </c>
      <c r="FM52"/>
      <c r="FN52"/>
      <c r="FO52"/>
      <c r="GH52" s="239" t="str">
        <f t="shared" si="96"/>
        <v/>
      </c>
      <c r="GI52" s="389" t="str">
        <f t="shared" si="97"/>
        <v/>
      </c>
      <c r="GJ52" s="389" t="str">
        <f t="shared" si="98"/>
        <v/>
      </c>
      <c r="GK52" s="389">
        <f t="shared" si="99"/>
        <v>0</v>
      </c>
      <c r="GL52" s="248" t="str">
        <f t="shared" si="100"/>
        <v/>
      </c>
      <c r="GN52" s="407" t="str">
        <f t="shared" si="117"/>
        <v/>
      </c>
      <c r="GO52" s="408" t="str">
        <f t="shared" si="118"/>
        <v>0</v>
      </c>
      <c r="GP52" s="409" t="str">
        <f t="shared" si="119"/>
        <v/>
      </c>
      <c r="GQ52" s="408" t="str">
        <f t="shared" si="120"/>
        <v>0</v>
      </c>
      <c r="GR52" s="410" t="str">
        <f t="shared" si="121"/>
        <v/>
      </c>
      <c r="GT52" s="181" t="str">
        <f t="shared" si="101"/>
        <v/>
      </c>
      <c r="GU52" s="598" t="str">
        <f t="shared" si="122"/>
        <v/>
      </c>
      <c r="GV52" s="600" t="str">
        <f t="shared" si="123"/>
        <v>0</v>
      </c>
      <c r="GW52" s="413"/>
      <c r="GX52" s="411">
        <f t="shared" si="42"/>
        <v>0</v>
      </c>
      <c r="GY52" s="27"/>
      <c r="GZ52" s="27"/>
      <c r="HA52" s="413"/>
      <c r="HB52" s="10" t="str">
        <f>$P$52</f>
        <v>自然換気設備　</v>
      </c>
    </row>
    <row r="53" spans="1:210" s="10" customFormat="1" ht="50.1" customHeight="1" x14ac:dyDescent="0.15">
      <c r="A53" s="515"/>
      <c r="B53" s="516"/>
      <c r="C53" s="517"/>
      <c r="D53" s="517"/>
      <c r="E53" s="517"/>
      <c r="F53" s="517"/>
      <c r="G53"/>
      <c r="H53" s="229"/>
      <c r="I53" s="260"/>
      <c r="J53" s="238"/>
      <c r="K53" s="242"/>
      <c r="L53" s="242"/>
      <c r="M53" s="2775" t="s">
        <v>1013</v>
      </c>
      <c r="N53" s="2775"/>
      <c r="O53" s="2775"/>
      <c r="P53" s="2959" t="s">
        <v>187</v>
      </c>
      <c r="Q53" s="2960"/>
      <c r="R53" s="2960"/>
      <c r="S53" s="2960"/>
      <c r="T53" s="2960"/>
      <c r="U53" s="2960"/>
      <c r="V53" s="2960"/>
      <c r="W53" s="2960"/>
      <c r="X53" s="2960"/>
      <c r="Y53" s="2960"/>
      <c r="Z53" s="2961"/>
      <c r="AA53" s="2862" t="s">
        <v>186</v>
      </c>
      <c r="AB53" s="2862"/>
      <c r="AC53" s="2862"/>
      <c r="AD53" s="2862"/>
      <c r="AE53" s="2862"/>
      <c r="AF53" s="2862"/>
      <c r="AG53" s="2862"/>
      <c r="AH53" s="2862"/>
      <c r="AI53" s="2862"/>
      <c r="AJ53" s="2862"/>
      <c r="AK53" s="2862"/>
      <c r="AL53" s="2862"/>
      <c r="AM53" s="2862"/>
      <c r="AN53" s="2862"/>
      <c r="AO53" s="2862"/>
      <c r="AP53" s="2862"/>
      <c r="AQ53" s="2862"/>
      <c r="AR53" s="2862"/>
      <c r="AS53" s="2862"/>
      <c r="AT53" s="2862"/>
      <c r="AU53" s="2862"/>
      <c r="AV53" s="2862"/>
      <c r="AW53" s="2862"/>
      <c r="AX53" s="2862"/>
      <c r="AY53" s="2863"/>
      <c r="AZ53" s="2953"/>
      <c r="BA53" s="2953"/>
      <c r="BB53" s="2953"/>
      <c r="BC53" s="2953"/>
      <c r="BD53" s="2953"/>
      <c r="BE53" s="2953"/>
      <c r="BF53" s="2953"/>
      <c r="BG53" s="2953"/>
      <c r="BH53" s="2953"/>
      <c r="BI53" s="2953"/>
      <c r="BJ53" s="2953"/>
      <c r="BK53" s="2953"/>
      <c r="BL53" s="2954"/>
      <c r="BM53" s="2954"/>
      <c r="BN53" s="2963"/>
      <c r="BO53" s="2963"/>
      <c r="BP53" s="2963"/>
      <c r="BQ53" s="2963"/>
      <c r="BR53" s="2963"/>
      <c r="BS53" s="2963"/>
      <c r="BT53" s="2963"/>
      <c r="BU53" s="2963"/>
      <c r="BV53" s="2963"/>
      <c r="BW53" s="2963"/>
      <c r="BX53" s="2963"/>
      <c r="BY53" s="2963"/>
      <c r="BZ53" s="2963"/>
      <c r="CA53" s="2963"/>
      <c r="CB53" s="2963"/>
      <c r="CC53" s="2963"/>
      <c r="CD53" s="2963"/>
      <c r="CE53" s="2963"/>
      <c r="CF53" s="2963"/>
      <c r="CG53" s="2963"/>
      <c r="CH53" s="2963"/>
      <c r="CI53" s="2963"/>
      <c r="CJ53" s="2963"/>
      <c r="CK53" s="2963"/>
      <c r="CL53" s="2963"/>
      <c r="CM53" s="2832"/>
      <c r="CN53" s="2833"/>
      <c r="CO53" s="2834"/>
      <c r="CP53" s="2832"/>
      <c r="CQ53" s="2833"/>
      <c r="CR53" s="2834"/>
      <c r="CS53" s="2929"/>
      <c r="CT53" s="2930"/>
      <c r="CU53" s="2931"/>
      <c r="CV53" s="2969"/>
      <c r="CW53" s="2970"/>
      <c r="CX53" s="2970"/>
      <c r="CY53" s="2970"/>
      <c r="CZ53" s="2970"/>
      <c r="DA53" s="2970"/>
      <c r="DB53" s="2970"/>
      <c r="DC53" s="2970"/>
      <c r="DD53" s="2970"/>
      <c r="DE53" s="2970"/>
      <c r="DF53" s="2970"/>
      <c r="DG53" s="2970"/>
      <c r="DH53" s="2970"/>
      <c r="DI53" s="2970"/>
      <c r="DJ53" s="2970"/>
      <c r="DK53" s="2970"/>
      <c r="DL53" s="2970"/>
      <c r="DM53" s="2970"/>
      <c r="DN53" s="2970"/>
      <c r="DO53" s="2971"/>
      <c r="DP53"/>
      <c r="DQ53"/>
      <c r="DR53"/>
      <c r="DS53"/>
      <c r="DT53"/>
      <c r="DU53"/>
      <c r="DV53"/>
      <c r="DW53"/>
      <c r="DZ53" s="229"/>
      <c r="EA53" s="229"/>
      <c r="EB53" s="229"/>
      <c r="EC53" s="229"/>
      <c r="ED53" s="229"/>
      <c r="EE53" s="229"/>
      <c r="EF53" s="237"/>
      <c r="EG53" s="131">
        <f t="shared" si="83"/>
        <v>0</v>
      </c>
      <c r="EH53" s="131">
        <f t="shared" si="84"/>
        <v>0</v>
      </c>
      <c r="EI53" s="131">
        <f t="shared" si="85"/>
        <v>0</v>
      </c>
      <c r="EJ53" s="131">
        <f t="shared" si="86"/>
        <v>0</v>
      </c>
      <c r="EK53" s="247" t="s">
        <v>549</v>
      </c>
      <c r="EL53" s="131" t="str">
        <f>$P$53</f>
        <v>機械換気設備</v>
      </c>
      <c r="EM53" s="130">
        <f t="shared" si="87"/>
        <v>0</v>
      </c>
      <c r="EN53" s="129" t="str">
        <f t="shared" si="88"/>
        <v/>
      </c>
      <c r="EO53" s="121" t="str">
        <f>IF($EN53="要是正",MAX($EO$17:EO52)+1,"")</f>
        <v/>
      </c>
      <c r="EP53" s="121" t="str">
        <f>IF($EN53="要是正",MAX($EP$39:EP52)+1,"")</f>
        <v/>
      </c>
      <c r="EQ53" s="128" t="str">
        <f t="shared" si="89"/>
        <v/>
      </c>
      <c r="ER53" s="127" t="str">
        <f t="shared" si="90"/>
        <v/>
      </c>
      <c r="ES53" s="122" t="str">
        <f t="shared" si="91"/>
        <v/>
      </c>
      <c r="ET53" s="157" t="str">
        <f t="shared" si="92"/>
        <v/>
      </c>
      <c r="EU53" s="156">
        <f t="shared" si="16"/>
        <v>0</v>
      </c>
      <c r="EV53" s="125" t="str">
        <f t="shared" si="104"/>
        <v/>
      </c>
      <c r="EW53" s="123" t="str">
        <f t="shared" si="105"/>
        <v>0</v>
      </c>
      <c r="EX53" s="610" t="str">
        <f t="shared" si="106"/>
        <v/>
      </c>
      <c r="EY53" s="608" t="str">
        <f t="shared" si="107"/>
        <v>0</v>
      </c>
      <c r="EZ53" s="608" t="str">
        <f t="shared" si="108"/>
        <v>0</v>
      </c>
      <c r="FA53" s="607" t="str">
        <f t="shared" si="109"/>
        <v/>
      </c>
      <c r="FB53" s="609" t="str">
        <f t="shared" si="110"/>
        <v/>
      </c>
      <c r="FC53" s="608" t="str">
        <f t="shared" si="111"/>
        <v>0</v>
      </c>
      <c r="FD53" s="124" t="str">
        <f t="shared" si="112"/>
        <v/>
      </c>
      <c r="FE53" s="608" t="str">
        <f t="shared" si="113"/>
        <v>0</v>
      </c>
      <c r="FF53" s="608" t="str">
        <f t="shared" si="114"/>
        <v>0</v>
      </c>
      <c r="FG53" s="607" t="str">
        <f t="shared" si="115"/>
        <v/>
      </c>
      <c r="FH53" s="25" t="str">
        <f t="shared" si="116"/>
        <v/>
      </c>
      <c r="FI53"/>
      <c r="FJ53" s="181" t="str">
        <f t="shared" si="93"/>
        <v/>
      </c>
      <c r="FK53" s="598" t="str">
        <f t="shared" si="94"/>
        <v/>
      </c>
      <c r="FL53" s="600" t="str">
        <f t="shared" si="95"/>
        <v>0</v>
      </c>
      <c r="FM53"/>
      <c r="FN53"/>
      <c r="FO53"/>
      <c r="GH53" s="239" t="str">
        <f t="shared" si="96"/>
        <v/>
      </c>
      <c r="GI53" s="389" t="str">
        <f t="shared" si="97"/>
        <v/>
      </c>
      <c r="GJ53" s="389" t="str">
        <f t="shared" si="98"/>
        <v/>
      </c>
      <c r="GK53" s="389">
        <f t="shared" si="99"/>
        <v>0</v>
      </c>
      <c r="GL53" s="248" t="str">
        <f t="shared" si="100"/>
        <v/>
      </c>
      <c r="GN53" s="407" t="str">
        <f t="shared" si="117"/>
        <v/>
      </c>
      <c r="GO53" s="408" t="str">
        <f t="shared" si="118"/>
        <v>0</v>
      </c>
      <c r="GP53" s="409" t="str">
        <f t="shared" si="119"/>
        <v/>
      </c>
      <c r="GQ53" s="408" t="str">
        <f t="shared" si="120"/>
        <v>0</v>
      </c>
      <c r="GR53" s="410" t="str">
        <f t="shared" si="121"/>
        <v/>
      </c>
      <c r="GT53" s="181" t="str">
        <f t="shared" si="101"/>
        <v/>
      </c>
      <c r="GU53" s="598" t="str">
        <f t="shared" si="122"/>
        <v/>
      </c>
      <c r="GV53" s="600" t="str">
        <f t="shared" si="123"/>
        <v>0</v>
      </c>
      <c r="GW53" s="413"/>
      <c r="GX53" s="411">
        <f t="shared" si="42"/>
        <v>0</v>
      </c>
      <c r="GY53" s="27"/>
      <c r="GZ53" s="27"/>
      <c r="HA53" s="413"/>
      <c r="HB53" s="10" t="str">
        <f>$P$53</f>
        <v>機械換気設備</v>
      </c>
    </row>
    <row r="54" spans="1:210" s="10" customFormat="1" ht="50.1" customHeight="1" x14ac:dyDescent="0.15">
      <c r="A54" s="515"/>
      <c r="B54" s="516"/>
      <c r="C54" s="517"/>
      <c r="D54" s="517"/>
      <c r="E54" s="517"/>
      <c r="F54" s="517"/>
      <c r="G54"/>
      <c r="H54" s="229"/>
      <c r="I54" s="260"/>
      <c r="J54" s="238"/>
      <c r="K54" s="242"/>
      <c r="L54" s="242"/>
      <c r="M54" s="2775" t="s">
        <v>1009</v>
      </c>
      <c r="N54" s="2775"/>
      <c r="O54" s="2775"/>
      <c r="P54" s="2959"/>
      <c r="Q54" s="2960"/>
      <c r="R54" s="2960"/>
      <c r="S54" s="2960"/>
      <c r="T54" s="2960"/>
      <c r="U54" s="2960"/>
      <c r="V54" s="2960"/>
      <c r="W54" s="2960"/>
      <c r="X54" s="2960"/>
      <c r="Y54" s="2960"/>
      <c r="Z54" s="2961"/>
      <c r="AA54" s="2776" t="s">
        <v>182</v>
      </c>
      <c r="AB54" s="2776"/>
      <c r="AC54" s="2776"/>
      <c r="AD54" s="2776"/>
      <c r="AE54" s="2776"/>
      <c r="AF54" s="2776"/>
      <c r="AG54" s="2776"/>
      <c r="AH54" s="2776"/>
      <c r="AI54" s="2776"/>
      <c r="AJ54" s="2776"/>
      <c r="AK54" s="2776"/>
      <c r="AL54" s="2776"/>
      <c r="AM54" s="2776"/>
      <c r="AN54" s="2776"/>
      <c r="AO54" s="2776"/>
      <c r="AP54" s="2776"/>
      <c r="AQ54" s="2776"/>
      <c r="AR54" s="2776"/>
      <c r="AS54" s="2776"/>
      <c r="AT54" s="2776"/>
      <c r="AU54" s="2776"/>
      <c r="AV54" s="2776"/>
      <c r="AW54" s="2776"/>
      <c r="AX54" s="2776"/>
      <c r="AY54" s="2777"/>
      <c r="AZ54" s="2790"/>
      <c r="BA54" s="2790"/>
      <c r="BB54" s="2790"/>
      <c r="BC54" s="2790"/>
      <c r="BD54" s="2790"/>
      <c r="BE54" s="2790"/>
      <c r="BF54" s="2790"/>
      <c r="BG54" s="2790"/>
      <c r="BH54" s="2790"/>
      <c r="BI54" s="2790"/>
      <c r="BJ54" s="2790"/>
      <c r="BK54" s="2790"/>
      <c r="BL54" s="2781"/>
      <c r="BM54" s="2781"/>
      <c r="BN54" s="2780"/>
      <c r="BO54" s="2780"/>
      <c r="BP54" s="2780"/>
      <c r="BQ54" s="2780"/>
      <c r="BR54" s="2780"/>
      <c r="BS54" s="2780"/>
      <c r="BT54" s="2780"/>
      <c r="BU54" s="2780"/>
      <c r="BV54" s="2780"/>
      <c r="BW54" s="2780"/>
      <c r="BX54" s="2780"/>
      <c r="BY54" s="2780"/>
      <c r="BZ54" s="2780"/>
      <c r="CA54" s="2780"/>
      <c r="CB54" s="2780"/>
      <c r="CC54" s="2780"/>
      <c r="CD54" s="2780"/>
      <c r="CE54" s="2780"/>
      <c r="CF54" s="2780"/>
      <c r="CG54" s="2780"/>
      <c r="CH54" s="2780"/>
      <c r="CI54" s="2780"/>
      <c r="CJ54" s="2780"/>
      <c r="CK54" s="2780"/>
      <c r="CL54" s="2780"/>
      <c r="CM54" s="2772"/>
      <c r="CN54" s="2773"/>
      <c r="CO54" s="2774"/>
      <c r="CP54" s="2772"/>
      <c r="CQ54" s="2773"/>
      <c r="CR54" s="2774"/>
      <c r="CS54" s="2824"/>
      <c r="CT54" s="2825"/>
      <c r="CU54" s="2826"/>
      <c r="CV54" s="2835"/>
      <c r="CW54" s="2836"/>
      <c r="CX54" s="2836"/>
      <c r="CY54" s="2836"/>
      <c r="CZ54" s="2836"/>
      <c r="DA54" s="2836"/>
      <c r="DB54" s="2836"/>
      <c r="DC54" s="2836"/>
      <c r="DD54" s="2836"/>
      <c r="DE54" s="2836"/>
      <c r="DF54" s="2836"/>
      <c r="DG54" s="2836"/>
      <c r="DH54" s="2836"/>
      <c r="DI54" s="2836"/>
      <c r="DJ54" s="2836"/>
      <c r="DK54" s="2836"/>
      <c r="DL54" s="2836"/>
      <c r="DM54" s="2836"/>
      <c r="DN54" s="2836"/>
      <c r="DO54" s="2837"/>
      <c r="DP54"/>
      <c r="DQ54"/>
      <c r="DR54"/>
      <c r="DS54"/>
      <c r="DT54"/>
      <c r="DU54"/>
      <c r="DV54"/>
      <c r="DW54"/>
      <c r="DZ54" s="229"/>
      <c r="EA54" s="229"/>
      <c r="EB54" s="229"/>
      <c r="EC54" s="229"/>
      <c r="ED54" s="229"/>
      <c r="EE54" s="229"/>
      <c r="EF54" s="237"/>
      <c r="EG54" s="131">
        <f t="shared" si="83"/>
        <v>0</v>
      </c>
      <c r="EH54" s="131">
        <f t="shared" si="84"/>
        <v>0</v>
      </c>
      <c r="EI54" s="131">
        <f t="shared" si="85"/>
        <v>0</v>
      </c>
      <c r="EJ54" s="131">
        <f t="shared" si="86"/>
        <v>0</v>
      </c>
      <c r="EK54" s="247" t="s">
        <v>546</v>
      </c>
      <c r="EL54" s="131" t="str">
        <f t="shared" ref="EL54:EL56" si="160">$P$53</f>
        <v>機械換気設備</v>
      </c>
      <c r="EM54" s="130">
        <f t="shared" si="87"/>
        <v>0</v>
      </c>
      <c r="EN54" s="129" t="str">
        <f t="shared" si="88"/>
        <v/>
      </c>
      <c r="EO54" s="121" t="str">
        <f>IF($EN54="要是正",MAX($EO$17:EO53)+1,"")</f>
        <v/>
      </c>
      <c r="EP54" s="121" t="str">
        <f>IF($EN54="要是正",MAX($EP$39:EP53)+1,"")</f>
        <v/>
      </c>
      <c r="EQ54" s="128" t="str">
        <f t="shared" si="89"/>
        <v/>
      </c>
      <c r="ER54" s="127" t="str">
        <f t="shared" si="90"/>
        <v/>
      </c>
      <c r="ES54" s="122" t="str">
        <f t="shared" si="91"/>
        <v/>
      </c>
      <c r="ET54" s="157" t="str">
        <f t="shared" si="92"/>
        <v/>
      </c>
      <c r="EU54" s="156">
        <f t="shared" si="16"/>
        <v>0</v>
      </c>
      <c r="EV54" s="125" t="str">
        <f t="shared" si="104"/>
        <v/>
      </c>
      <c r="EW54" s="123" t="str">
        <f t="shared" si="105"/>
        <v>0</v>
      </c>
      <c r="EX54" s="610" t="str">
        <f t="shared" si="106"/>
        <v/>
      </c>
      <c r="EY54" s="608" t="str">
        <f t="shared" si="107"/>
        <v>0</v>
      </c>
      <c r="EZ54" s="608" t="str">
        <f t="shared" si="108"/>
        <v>0</v>
      </c>
      <c r="FA54" s="607" t="str">
        <f t="shared" si="109"/>
        <v/>
      </c>
      <c r="FB54" s="609" t="str">
        <f t="shared" si="110"/>
        <v/>
      </c>
      <c r="FC54" s="608" t="str">
        <f t="shared" si="111"/>
        <v>0</v>
      </c>
      <c r="FD54" s="124" t="str">
        <f t="shared" si="112"/>
        <v/>
      </c>
      <c r="FE54" s="608" t="str">
        <f t="shared" si="113"/>
        <v>0</v>
      </c>
      <c r="FF54" s="608" t="str">
        <f t="shared" si="114"/>
        <v>0</v>
      </c>
      <c r="FG54" s="607" t="str">
        <f t="shared" si="115"/>
        <v/>
      </c>
      <c r="FH54" s="25" t="str">
        <f t="shared" si="116"/>
        <v/>
      </c>
      <c r="FI54"/>
      <c r="FJ54" s="181" t="str">
        <f t="shared" si="93"/>
        <v/>
      </c>
      <c r="FK54" s="598" t="str">
        <f t="shared" si="94"/>
        <v/>
      </c>
      <c r="FL54" s="600" t="str">
        <f t="shared" si="95"/>
        <v>0</v>
      </c>
      <c r="FM54"/>
      <c r="FN54"/>
      <c r="FO54"/>
      <c r="GH54" s="239" t="str">
        <f t="shared" si="96"/>
        <v/>
      </c>
      <c r="GI54" s="389" t="str">
        <f t="shared" si="97"/>
        <v/>
      </c>
      <c r="GJ54" s="389" t="str">
        <f t="shared" si="98"/>
        <v/>
      </c>
      <c r="GK54" s="389">
        <f t="shared" si="99"/>
        <v>0</v>
      </c>
      <c r="GL54" s="248" t="str">
        <f t="shared" si="100"/>
        <v/>
      </c>
      <c r="GN54" s="407" t="str">
        <f t="shared" si="117"/>
        <v/>
      </c>
      <c r="GO54" s="408" t="str">
        <f t="shared" si="118"/>
        <v>0</v>
      </c>
      <c r="GP54" s="409" t="str">
        <f t="shared" si="119"/>
        <v/>
      </c>
      <c r="GQ54" s="408" t="str">
        <f t="shared" si="120"/>
        <v>0</v>
      </c>
      <c r="GR54" s="410" t="str">
        <f t="shared" si="121"/>
        <v/>
      </c>
      <c r="GT54" s="181" t="str">
        <f t="shared" si="101"/>
        <v/>
      </c>
      <c r="GU54" s="598" t="str">
        <f t="shared" si="122"/>
        <v/>
      </c>
      <c r="GV54" s="600" t="str">
        <f t="shared" si="123"/>
        <v>0</v>
      </c>
      <c r="GW54" s="413"/>
      <c r="GX54" s="411">
        <f t="shared" si="42"/>
        <v>0</v>
      </c>
      <c r="GY54" s="27"/>
      <c r="GZ54" s="27"/>
      <c r="HA54" s="413"/>
      <c r="HB54" s="10" t="str">
        <f>$P$53</f>
        <v>機械換気設備</v>
      </c>
    </row>
    <row r="55" spans="1:210" s="10" customFormat="1" ht="50.1" customHeight="1" x14ac:dyDescent="0.15">
      <c r="A55" s="515"/>
      <c r="B55" s="516"/>
      <c r="C55" s="517"/>
      <c r="D55" s="517"/>
      <c r="E55" s="517"/>
      <c r="F55" s="517"/>
      <c r="G55"/>
      <c r="H55" s="229"/>
      <c r="I55" s="260"/>
      <c r="J55" s="238"/>
      <c r="K55" s="242"/>
      <c r="L55" s="242"/>
      <c r="M55" s="2775" t="s">
        <v>1007</v>
      </c>
      <c r="N55" s="2775"/>
      <c r="O55" s="2775"/>
      <c r="P55" s="2959"/>
      <c r="Q55" s="2960"/>
      <c r="R55" s="2960"/>
      <c r="S55" s="2960"/>
      <c r="T55" s="2960"/>
      <c r="U55" s="2960"/>
      <c r="V55" s="2960"/>
      <c r="W55" s="2960"/>
      <c r="X55" s="2960"/>
      <c r="Y55" s="2960"/>
      <c r="Z55" s="2961"/>
      <c r="AA55" s="2776" t="s">
        <v>181</v>
      </c>
      <c r="AB55" s="2776"/>
      <c r="AC55" s="2776"/>
      <c r="AD55" s="2776"/>
      <c r="AE55" s="2776"/>
      <c r="AF55" s="2776"/>
      <c r="AG55" s="2776"/>
      <c r="AH55" s="2776"/>
      <c r="AI55" s="2776"/>
      <c r="AJ55" s="2776"/>
      <c r="AK55" s="2776"/>
      <c r="AL55" s="2776"/>
      <c r="AM55" s="2776"/>
      <c r="AN55" s="2776"/>
      <c r="AO55" s="2776"/>
      <c r="AP55" s="2776"/>
      <c r="AQ55" s="2776"/>
      <c r="AR55" s="2776"/>
      <c r="AS55" s="2776"/>
      <c r="AT55" s="2776"/>
      <c r="AU55" s="2776"/>
      <c r="AV55" s="2776"/>
      <c r="AW55" s="2776"/>
      <c r="AX55" s="2776"/>
      <c r="AY55" s="2777"/>
      <c r="AZ55" s="2790"/>
      <c r="BA55" s="2790"/>
      <c r="BB55" s="2790"/>
      <c r="BC55" s="2790"/>
      <c r="BD55" s="2790"/>
      <c r="BE55" s="2790"/>
      <c r="BF55" s="2790"/>
      <c r="BG55" s="2790"/>
      <c r="BH55" s="2790"/>
      <c r="BI55" s="2790"/>
      <c r="BJ55" s="2790"/>
      <c r="BK55" s="2790"/>
      <c r="BL55" s="2781"/>
      <c r="BM55" s="2781"/>
      <c r="BN55" s="2780"/>
      <c r="BO55" s="2780"/>
      <c r="BP55" s="2780"/>
      <c r="BQ55" s="2780"/>
      <c r="BR55" s="2780"/>
      <c r="BS55" s="2780"/>
      <c r="BT55" s="2780"/>
      <c r="BU55" s="2780"/>
      <c r="BV55" s="2780"/>
      <c r="BW55" s="2780"/>
      <c r="BX55" s="2780"/>
      <c r="BY55" s="2780"/>
      <c r="BZ55" s="2780"/>
      <c r="CA55" s="2780"/>
      <c r="CB55" s="2780"/>
      <c r="CC55" s="2780"/>
      <c r="CD55" s="2780"/>
      <c r="CE55" s="2780"/>
      <c r="CF55" s="2780"/>
      <c r="CG55" s="2780"/>
      <c r="CH55" s="2780"/>
      <c r="CI55" s="2780"/>
      <c r="CJ55" s="2780"/>
      <c r="CK55" s="2780"/>
      <c r="CL55" s="2780"/>
      <c r="CM55" s="2772"/>
      <c r="CN55" s="2773"/>
      <c r="CO55" s="2774"/>
      <c r="CP55" s="2772"/>
      <c r="CQ55" s="2773"/>
      <c r="CR55" s="2774"/>
      <c r="CS55" s="2824"/>
      <c r="CT55" s="2825"/>
      <c r="CU55" s="2826"/>
      <c r="CV55" s="2835"/>
      <c r="CW55" s="2836"/>
      <c r="CX55" s="2836"/>
      <c r="CY55" s="2836"/>
      <c r="CZ55" s="2836"/>
      <c r="DA55" s="2836"/>
      <c r="DB55" s="2836"/>
      <c r="DC55" s="2836"/>
      <c r="DD55" s="2836"/>
      <c r="DE55" s="2836"/>
      <c r="DF55" s="2836"/>
      <c r="DG55" s="2836"/>
      <c r="DH55" s="2836"/>
      <c r="DI55" s="2836"/>
      <c r="DJ55" s="2836"/>
      <c r="DK55" s="2836"/>
      <c r="DL55" s="2836"/>
      <c r="DM55" s="2836"/>
      <c r="DN55" s="2836"/>
      <c r="DO55" s="2837"/>
      <c r="DP55"/>
      <c r="DQ55"/>
      <c r="DR55"/>
      <c r="DS55"/>
      <c r="DT55"/>
      <c r="DU55"/>
      <c r="DV55"/>
      <c r="DW55"/>
      <c r="DZ55" s="229"/>
      <c r="EA55" s="229"/>
      <c r="EB55" s="229"/>
      <c r="EC55" s="229"/>
      <c r="ED55" s="229"/>
      <c r="EE55" s="229"/>
      <c r="EF55" s="237"/>
      <c r="EG55" s="131">
        <f t="shared" si="83"/>
        <v>0</v>
      </c>
      <c r="EH55" s="131">
        <f t="shared" si="84"/>
        <v>0</v>
      </c>
      <c r="EI55" s="131">
        <f t="shared" si="85"/>
        <v>0</v>
      </c>
      <c r="EJ55" s="131">
        <f t="shared" si="86"/>
        <v>0</v>
      </c>
      <c r="EK55" s="247" t="s">
        <v>543</v>
      </c>
      <c r="EL55" s="131" t="str">
        <f t="shared" si="160"/>
        <v>機械換気設備</v>
      </c>
      <c r="EM55" s="130">
        <f t="shared" si="87"/>
        <v>0</v>
      </c>
      <c r="EN55" s="129" t="str">
        <f t="shared" si="88"/>
        <v/>
      </c>
      <c r="EO55" s="121" t="str">
        <f>IF($EN55="要是正",MAX($EO$17:EO54)+1,"")</f>
        <v/>
      </c>
      <c r="EP55" s="121" t="str">
        <f>IF($EN55="要是正",MAX($EP$39:EP54)+1,"")</f>
        <v/>
      </c>
      <c r="EQ55" s="128" t="str">
        <f t="shared" si="89"/>
        <v/>
      </c>
      <c r="ER55" s="127" t="str">
        <f t="shared" si="90"/>
        <v/>
      </c>
      <c r="ES55" s="122" t="str">
        <f t="shared" si="91"/>
        <v/>
      </c>
      <c r="ET55" s="157" t="str">
        <f t="shared" si="92"/>
        <v/>
      </c>
      <c r="EU55" s="156">
        <f t="shared" si="16"/>
        <v>0</v>
      </c>
      <c r="EV55" s="125" t="str">
        <f t="shared" si="104"/>
        <v/>
      </c>
      <c r="EW55" s="123" t="str">
        <f t="shared" si="105"/>
        <v>0</v>
      </c>
      <c r="EX55" s="610" t="str">
        <f t="shared" si="106"/>
        <v/>
      </c>
      <c r="EY55" s="608" t="str">
        <f t="shared" si="107"/>
        <v>0</v>
      </c>
      <c r="EZ55" s="608" t="str">
        <f t="shared" si="108"/>
        <v>0</v>
      </c>
      <c r="FA55" s="607" t="str">
        <f t="shared" si="109"/>
        <v/>
      </c>
      <c r="FB55" s="609" t="str">
        <f t="shared" si="110"/>
        <v/>
      </c>
      <c r="FC55" s="608" t="str">
        <f t="shared" si="111"/>
        <v>0</v>
      </c>
      <c r="FD55" s="124" t="str">
        <f t="shared" si="112"/>
        <v/>
      </c>
      <c r="FE55" s="608" t="str">
        <f t="shared" si="113"/>
        <v>0</v>
      </c>
      <c r="FF55" s="608" t="str">
        <f t="shared" si="114"/>
        <v>0</v>
      </c>
      <c r="FG55" s="607" t="str">
        <f t="shared" si="115"/>
        <v/>
      </c>
      <c r="FH55" s="25" t="str">
        <f t="shared" si="116"/>
        <v/>
      </c>
      <c r="FI55"/>
      <c r="FJ55" s="181" t="str">
        <f t="shared" si="93"/>
        <v/>
      </c>
      <c r="FK55" s="598" t="str">
        <f t="shared" si="94"/>
        <v/>
      </c>
      <c r="FL55" s="600" t="str">
        <f t="shared" si="95"/>
        <v>0</v>
      </c>
      <c r="FM55"/>
      <c r="FN55"/>
      <c r="FO55"/>
      <c r="GH55" s="239" t="str">
        <f t="shared" si="96"/>
        <v/>
      </c>
      <c r="GI55" s="389" t="str">
        <f t="shared" si="97"/>
        <v/>
      </c>
      <c r="GJ55" s="389" t="str">
        <f t="shared" si="98"/>
        <v/>
      </c>
      <c r="GK55" s="389">
        <f t="shared" si="99"/>
        <v>0</v>
      </c>
      <c r="GL55" s="248" t="str">
        <f t="shared" si="100"/>
        <v/>
      </c>
      <c r="GN55" s="407" t="str">
        <f t="shared" si="117"/>
        <v/>
      </c>
      <c r="GO55" s="408" t="str">
        <f t="shared" si="118"/>
        <v>0</v>
      </c>
      <c r="GP55" s="409" t="str">
        <f t="shared" si="119"/>
        <v/>
      </c>
      <c r="GQ55" s="408" t="str">
        <f t="shared" si="120"/>
        <v>0</v>
      </c>
      <c r="GR55" s="410" t="str">
        <f t="shared" si="121"/>
        <v/>
      </c>
      <c r="GT55" s="181" t="str">
        <f t="shared" si="101"/>
        <v/>
      </c>
      <c r="GU55" s="598" t="str">
        <f t="shared" si="122"/>
        <v/>
      </c>
      <c r="GV55" s="600" t="str">
        <f t="shared" si="123"/>
        <v>0</v>
      </c>
      <c r="GW55" s="413"/>
      <c r="GX55" s="411">
        <f t="shared" si="42"/>
        <v>0</v>
      </c>
      <c r="GY55" s="27"/>
      <c r="GZ55" s="27"/>
      <c r="HA55" s="413"/>
      <c r="HB55" s="10" t="str">
        <f>$P$53</f>
        <v>機械換気設備</v>
      </c>
    </row>
    <row r="56" spans="1:210" s="10" customFormat="1" ht="50.1" customHeight="1" x14ac:dyDescent="0.15">
      <c r="A56" s="515"/>
      <c r="B56" s="516"/>
      <c r="C56" s="517"/>
      <c r="D56" s="517"/>
      <c r="E56" s="517"/>
      <c r="F56" s="517"/>
      <c r="G56"/>
      <c r="H56" s="229"/>
      <c r="I56" s="260"/>
      <c r="J56" s="238"/>
      <c r="K56" s="520"/>
      <c r="L56" s="520"/>
      <c r="M56" s="2775" t="s">
        <v>1005</v>
      </c>
      <c r="N56" s="2775"/>
      <c r="O56" s="2775"/>
      <c r="P56" s="2959"/>
      <c r="Q56" s="2960"/>
      <c r="R56" s="2960"/>
      <c r="S56" s="2960"/>
      <c r="T56" s="2960"/>
      <c r="U56" s="2960"/>
      <c r="V56" s="2960"/>
      <c r="W56" s="2960"/>
      <c r="X56" s="2960"/>
      <c r="Y56" s="2960"/>
      <c r="Z56" s="2961"/>
      <c r="AA56" s="2850" t="s">
        <v>180</v>
      </c>
      <c r="AB56" s="2850"/>
      <c r="AC56" s="2850"/>
      <c r="AD56" s="2850"/>
      <c r="AE56" s="2850"/>
      <c r="AF56" s="2850"/>
      <c r="AG56" s="2850"/>
      <c r="AH56" s="2850"/>
      <c r="AI56" s="2850"/>
      <c r="AJ56" s="2850"/>
      <c r="AK56" s="2850"/>
      <c r="AL56" s="2850"/>
      <c r="AM56" s="2850"/>
      <c r="AN56" s="2850"/>
      <c r="AO56" s="2850"/>
      <c r="AP56" s="2850"/>
      <c r="AQ56" s="2850"/>
      <c r="AR56" s="2850"/>
      <c r="AS56" s="2850"/>
      <c r="AT56" s="2850"/>
      <c r="AU56" s="2850"/>
      <c r="AV56" s="2850"/>
      <c r="AW56" s="2850"/>
      <c r="AX56" s="2850"/>
      <c r="AY56" s="2851"/>
      <c r="AZ56" s="2964"/>
      <c r="BA56" s="2964"/>
      <c r="BB56" s="2964"/>
      <c r="BC56" s="2964"/>
      <c r="BD56" s="2964"/>
      <c r="BE56" s="2964"/>
      <c r="BF56" s="2964"/>
      <c r="BG56" s="2964"/>
      <c r="BH56" s="2964"/>
      <c r="BI56" s="2964"/>
      <c r="BJ56" s="2964"/>
      <c r="BK56" s="2964"/>
      <c r="BL56" s="2855"/>
      <c r="BM56" s="2855"/>
      <c r="BN56" s="2844"/>
      <c r="BO56" s="2844"/>
      <c r="BP56" s="2844"/>
      <c r="BQ56" s="2844"/>
      <c r="BR56" s="2844"/>
      <c r="BS56" s="2844"/>
      <c r="BT56" s="2844"/>
      <c r="BU56" s="2844"/>
      <c r="BV56" s="2844"/>
      <c r="BW56" s="2844"/>
      <c r="BX56" s="2844"/>
      <c r="BY56" s="2844"/>
      <c r="BZ56" s="2844"/>
      <c r="CA56" s="2844"/>
      <c r="CB56" s="2844"/>
      <c r="CC56" s="2844"/>
      <c r="CD56" s="2844"/>
      <c r="CE56" s="2844"/>
      <c r="CF56" s="2844"/>
      <c r="CG56" s="2844"/>
      <c r="CH56" s="2844"/>
      <c r="CI56" s="2844"/>
      <c r="CJ56" s="2844"/>
      <c r="CK56" s="2844"/>
      <c r="CL56" s="2844"/>
      <c r="CM56" s="2838"/>
      <c r="CN56" s="2839"/>
      <c r="CO56" s="2840"/>
      <c r="CP56" s="2838"/>
      <c r="CQ56" s="2839"/>
      <c r="CR56" s="2840"/>
      <c r="CS56" s="2882"/>
      <c r="CT56" s="2883"/>
      <c r="CU56" s="2884"/>
      <c r="CV56" s="2879"/>
      <c r="CW56" s="2880"/>
      <c r="CX56" s="2880"/>
      <c r="CY56" s="2880"/>
      <c r="CZ56" s="2880"/>
      <c r="DA56" s="2880"/>
      <c r="DB56" s="2880"/>
      <c r="DC56" s="2880"/>
      <c r="DD56" s="2880"/>
      <c r="DE56" s="2880"/>
      <c r="DF56" s="2880"/>
      <c r="DG56" s="2880"/>
      <c r="DH56" s="2880"/>
      <c r="DI56" s="2880"/>
      <c r="DJ56" s="2880"/>
      <c r="DK56" s="2880"/>
      <c r="DL56" s="2880"/>
      <c r="DM56" s="2880"/>
      <c r="DN56" s="2880"/>
      <c r="DO56" s="2881"/>
      <c r="DP56"/>
      <c r="DQ56"/>
      <c r="DR56"/>
      <c r="DS56"/>
      <c r="DT56"/>
      <c r="DU56"/>
      <c r="DV56"/>
      <c r="DW56"/>
      <c r="DZ56" s="229"/>
      <c r="EA56" s="229"/>
      <c r="EB56" s="229"/>
      <c r="EC56" s="229"/>
      <c r="ED56" s="229"/>
      <c r="EE56" s="229"/>
      <c r="EF56" s="237"/>
      <c r="EG56" s="131">
        <f t="shared" si="83"/>
        <v>0</v>
      </c>
      <c r="EH56" s="131">
        <f t="shared" si="84"/>
        <v>0</v>
      </c>
      <c r="EI56" s="131">
        <f t="shared" si="85"/>
        <v>0</v>
      </c>
      <c r="EJ56" s="131">
        <f t="shared" si="86"/>
        <v>0</v>
      </c>
      <c r="EK56" s="247" t="s">
        <v>1583</v>
      </c>
      <c r="EL56" s="131" t="str">
        <f t="shared" si="160"/>
        <v>機械換気設備</v>
      </c>
      <c r="EM56" s="130">
        <f t="shared" si="87"/>
        <v>0</v>
      </c>
      <c r="EN56" s="129" t="str">
        <f t="shared" si="88"/>
        <v/>
      </c>
      <c r="EO56" s="121" t="str">
        <f>IF($EN56="要是正",MAX($EO$17:EO55)+1,"")</f>
        <v/>
      </c>
      <c r="EP56" s="121" t="str">
        <f>IF($EN56="要是正",MAX($EP$39:EP55)+1,"")</f>
        <v/>
      </c>
      <c r="EQ56" s="128" t="str">
        <f t="shared" si="89"/>
        <v/>
      </c>
      <c r="ER56" s="127" t="str">
        <f t="shared" si="90"/>
        <v/>
      </c>
      <c r="ES56" s="122" t="str">
        <f t="shared" si="91"/>
        <v/>
      </c>
      <c r="ET56" s="157" t="str">
        <f t="shared" si="92"/>
        <v/>
      </c>
      <c r="EU56" s="156">
        <f t="shared" si="16"/>
        <v>0</v>
      </c>
      <c r="EV56" s="125" t="str">
        <f t="shared" si="104"/>
        <v/>
      </c>
      <c r="EW56" s="123" t="str">
        <f t="shared" si="105"/>
        <v>0</v>
      </c>
      <c r="EX56" s="610" t="str">
        <f t="shared" si="106"/>
        <v/>
      </c>
      <c r="EY56" s="608" t="str">
        <f t="shared" si="107"/>
        <v>0</v>
      </c>
      <c r="EZ56" s="608" t="str">
        <f t="shared" si="108"/>
        <v>0</v>
      </c>
      <c r="FA56" s="607" t="str">
        <f t="shared" si="109"/>
        <v/>
      </c>
      <c r="FB56" s="609" t="str">
        <f t="shared" si="110"/>
        <v/>
      </c>
      <c r="FC56" s="608" t="str">
        <f t="shared" si="111"/>
        <v>0</v>
      </c>
      <c r="FD56" s="124" t="str">
        <f t="shared" si="112"/>
        <v/>
      </c>
      <c r="FE56" s="608" t="str">
        <f t="shared" si="113"/>
        <v>0</v>
      </c>
      <c r="FF56" s="608" t="str">
        <f t="shared" si="114"/>
        <v>0</v>
      </c>
      <c r="FG56" s="607" t="str">
        <f t="shared" si="115"/>
        <v/>
      </c>
      <c r="FH56" s="25" t="str">
        <f t="shared" si="116"/>
        <v/>
      </c>
      <c r="FI56"/>
      <c r="FJ56" s="181" t="str">
        <f t="shared" si="93"/>
        <v/>
      </c>
      <c r="FK56" s="598" t="str">
        <f t="shared" si="94"/>
        <v/>
      </c>
      <c r="FL56" s="600" t="str">
        <f t="shared" si="95"/>
        <v>0</v>
      </c>
      <c r="FM56"/>
      <c r="FN56"/>
      <c r="FO56"/>
      <c r="GH56" s="239" t="str">
        <f t="shared" si="96"/>
        <v/>
      </c>
      <c r="GI56" s="389" t="str">
        <f t="shared" si="97"/>
        <v/>
      </c>
      <c r="GJ56" s="389" t="str">
        <f t="shared" si="98"/>
        <v/>
      </c>
      <c r="GK56" s="389">
        <f t="shared" si="99"/>
        <v>0</v>
      </c>
      <c r="GL56" s="248" t="str">
        <f t="shared" si="100"/>
        <v/>
      </c>
      <c r="GN56" s="407" t="str">
        <f t="shared" si="117"/>
        <v/>
      </c>
      <c r="GO56" s="408" t="str">
        <f t="shared" si="118"/>
        <v>0</v>
      </c>
      <c r="GP56" s="409" t="str">
        <f t="shared" si="119"/>
        <v/>
      </c>
      <c r="GQ56" s="408" t="str">
        <f t="shared" si="120"/>
        <v>0</v>
      </c>
      <c r="GR56" s="410" t="str">
        <f t="shared" si="121"/>
        <v/>
      </c>
      <c r="GT56" s="181" t="str">
        <f t="shared" si="101"/>
        <v/>
      </c>
      <c r="GU56" s="598" t="str">
        <f t="shared" si="122"/>
        <v/>
      </c>
      <c r="GV56" s="600" t="str">
        <f t="shared" si="123"/>
        <v>0</v>
      </c>
      <c r="GW56" s="413"/>
      <c r="GX56" s="411">
        <f t="shared" si="42"/>
        <v>0</v>
      </c>
      <c r="GY56" s="27"/>
      <c r="GZ56" s="27"/>
      <c r="HA56" s="413"/>
      <c r="HB56" s="10" t="str">
        <f>$P$53</f>
        <v>機械換気設備</v>
      </c>
    </row>
    <row r="57" spans="1:210" ht="50.1" customHeight="1" thickBot="1" x14ac:dyDescent="0.2">
      <c r="A57" s="3"/>
      <c r="I57" s="702"/>
      <c r="J57" s="350"/>
      <c r="K57" s="518"/>
      <c r="L57" s="518"/>
      <c r="M57" s="523"/>
      <c r="N57" s="523"/>
      <c r="O57" s="523"/>
      <c r="P57" s="523"/>
      <c r="Q57" s="523"/>
      <c r="R57" s="523"/>
      <c r="S57" s="523"/>
      <c r="T57" s="523"/>
      <c r="U57" s="523"/>
      <c r="V57" s="523"/>
      <c r="W57" s="523"/>
      <c r="X57" s="523"/>
      <c r="Y57" s="523"/>
      <c r="Z57" s="523"/>
      <c r="AA57" s="523"/>
      <c r="AB57" s="523"/>
      <c r="AC57" s="523"/>
      <c r="AD57" s="523"/>
      <c r="AE57" s="524"/>
      <c r="AF57" s="523"/>
      <c r="AG57" s="523"/>
      <c r="AH57" s="523"/>
      <c r="AI57" s="523"/>
      <c r="AJ57" s="523"/>
      <c r="AK57" s="523"/>
      <c r="AL57" s="523"/>
      <c r="AM57" s="523"/>
      <c r="AN57" s="523"/>
      <c r="AO57" s="523"/>
      <c r="AP57" s="523"/>
      <c r="AQ57" s="524"/>
      <c r="AR57" s="523"/>
      <c r="AS57" s="523"/>
      <c r="AT57" s="523"/>
      <c r="AU57" s="523"/>
      <c r="AV57" s="523"/>
      <c r="AW57" s="523"/>
      <c r="AX57" s="523"/>
      <c r="AY57" s="524"/>
      <c r="AZ57" s="524"/>
      <c r="BA57" s="524"/>
      <c r="BB57" s="524"/>
      <c r="BC57" s="524"/>
      <c r="BD57" s="524"/>
      <c r="BE57" s="524"/>
      <c r="BF57" s="524"/>
      <c r="BG57" s="524"/>
      <c r="BH57" s="524"/>
      <c r="BI57" s="524"/>
      <c r="BJ57" s="524"/>
      <c r="BK57" s="524"/>
      <c r="BL57" s="510"/>
      <c r="BM57" s="510"/>
      <c r="BN57" s="524"/>
      <c r="BO57" s="524"/>
      <c r="BP57" s="524"/>
      <c r="BQ57" s="524"/>
      <c r="BR57" s="524"/>
      <c r="BS57" s="524"/>
      <c r="BT57" s="524"/>
      <c r="BU57" s="524"/>
      <c r="BV57" s="524"/>
      <c r="BW57" s="524"/>
      <c r="BX57" s="524"/>
      <c r="BY57" s="524"/>
      <c r="BZ57" s="524"/>
      <c r="CA57" s="524"/>
      <c r="CB57" s="524"/>
      <c r="CC57" s="524"/>
      <c r="CD57" s="524"/>
      <c r="CE57" s="524"/>
      <c r="CF57" s="524"/>
      <c r="CG57" s="524"/>
      <c r="CH57" s="524"/>
      <c r="CI57" s="524"/>
      <c r="CJ57" s="524"/>
      <c r="CK57" s="524"/>
      <c r="CL57" s="524"/>
      <c r="CM57" s="510"/>
      <c r="CN57" s="510"/>
      <c r="CO57" s="510"/>
      <c r="CP57" s="510"/>
      <c r="CQ57" s="510"/>
      <c r="CR57" s="510"/>
      <c r="CS57" s="522"/>
      <c r="CT57" s="522"/>
      <c r="CU57" s="522"/>
      <c r="CV57" s="522"/>
      <c r="CW57" s="522"/>
      <c r="CX57" s="522"/>
      <c r="CY57" s="522"/>
      <c r="CZ57" s="522"/>
      <c r="DA57" s="522"/>
      <c r="DB57" s="522"/>
      <c r="DC57" s="522"/>
      <c r="DD57" s="522"/>
      <c r="DE57" s="522"/>
      <c r="DF57" s="522"/>
      <c r="DG57" s="522"/>
      <c r="DH57" s="522"/>
      <c r="DI57" s="522"/>
      <c r="DJ57" s="522"/>
      <c r="DK57" s="522"/>
      <c r="DL57" s="522"/>
      <c r="DM57" s="522"/>
      <c r="DN57" s="522"/>
      <c r="DO57" s="525"/>
      <c r="DP57"/>
      <c r="DQ57"/>
      <c r="DR57"/>
      <c r="DS57"/>
      <c r="DT57"/>
      <c r="DU57"/>
      <c r="DV57"/>
      <c r="DW57"/>
      <c r="EG57" s="251">
        <f>SUM(EG43:EG56)</f>
        <v>0</v>
      </c>
      <c r="EH57" s="251">
        <f>SUM(EH43:EH56)</f>
        <v>0</v>
      </c>
      <c r="EI57" s="251">
        <f>SUM(EI43:EI56)</f>
        <v>0</v>
      </c>
      <c r="EJ57" s="251">
        <f>SUM(EJ43:EJ56)</f>
        <v>0</v>
      </c>
      <c r="EO57" s="121" t="str">
        <f>IF($EN57="要是正",MAX($EO$16:EO56)+1,"")</f>
        <v/>
      </c>
      <c r="ES57" s="252"/>
      <c r="EU57" s="156">
        <f t="shared" si="16"/>
        <v>0</v>
      </c>
      <c r="EV57" s="255"/>
      <c r="EW57" s="154"/>
      <c r="EX57" s="152">
        <f>COUNTIF(EX43:EX56,"1")</f>
        <v>0</v>
      </c>
      <c r="EY57" s="153" t="str">
        <f t="array" ref="EY57">INDEX(EY43:EY56,MATCH(MIN(ABS(EY43:EY56-EK4)),ABS(EY43:EY56-EK4),0))</f>
        <v>0</v>
      </c>
      <c r="EZ57" s="373" t="str">
        <f t="array" ref="EZ57">INDEX(EZ43:EZ56,MATCH(MIN(ABS(EZ43:EZ56-EK4)),ABS(EZ43:EZ56-EK4),0))</f>
        <v>0</v>
      </c>
      <c r="FA57" s="152">
        <f>COUNTIF(FA43:FA56,"未定")</f>
        <v>0</v>
      </c>
      <c r="FB57" s="155"/>
      <c r="FC57" s="154"/>
      <c r="FD57" s="152">
        <f>COUNTIF(FD43:FD56,"1")</f>
        <v>0</v>
      </c>
      <c r="FE57" s="153" t="str">
        <f t="array" ref="FE57">INDEX(FE43:FE56,MATCH(MIN(ABS(FE43:FE56-EK4)),ABS(FE43:FE56-EK4),0))</f>
        <v>0</v>
      </c>
      <c r="FF57" s="373" t="str">
        <f t="array" ref="FF57">INDEX(FF43:FF56,MATCH(MIN(ABS(FF43:FF56-EK4)),ABS(FF43:FF56-EK4),0))</f>
        <v>0</v>
      </c>
      <c r="FG57" s="152">
        <f>COUNTIF(FG43:FG56,"未定")</f>
        <v>0</v>
      </c>
      <c r="FI57"/>
      <c r="FJ57"/>
      <c r="FK57"/>
      <c r="FL57"/>
      <c r="FM57"/>
      <c r="FN57"/>
      <c r="FO57"/>
      <c r="GH57" s="239" t="str">
        <f>IF($AZ57="○指摘なし","○","")</f>
        <v/>
      </c>
      <c r="GI57" s="239" t="str">
        <f>IF(OR($AZ57="×要是正（既存不適格以外）",$AZ57="△既存不適格"),"○","")</f>
        <v/>
      </c>
      <c r="GJ57" s="239" t="str">
        <f t="shared" ref="GJ57:GJ58" si="161">IF($AZ57="△既存不適格","○","")</f>
        <v/>
      </c>
      <c r="GK57" s="239"/>
      <c r="GL57" s="236"/>
      <c r="GN57" s="165"/>
      <c r="GO57" s="154"/>
      <c r="GP57" s="152">
        <f>COUNTIF(GP43:GP56,"1")</f>
        <v>0</v>
      </c>
      <c r="GQ57" s="153" t="str">
        <f t="array" ref="GQ57">INDEX(GQ43:GQ56,MATCH(MIN(ABS(GQ43:GQ56-$EK$4)),ABS(GQ43:GQ56-$EK$4),0))</f>
        <v>0</v>
      </c>
      <c r="GR57" s="152">
        <f>COUNTIF(GR43:GR56,"未定")</f>
        <v>0</v>
      </c>
      <c r="GS57" s="10"/>
      <c r="GT57" s="361"/>
      <c r="GU57" s="361"/>
      <c r="GV57" s="361"/>
      <c r="GW57" s="413"/>
      <c r="GX57" s="411">
        <f t="shared" si="42"/>
        <v>0</v>
      </c>
      <c r="GY57" s="27"/>
      <c r="GZ57" s="27"/>
      <c r="HA57" s="413"/>
    </row>
    <row r="58" spans="1:210" s="10" customFormat="1" ht="50.1" customHeight="1" thickBot="1" x14ac:dyDescent="0.2">
      <c r="A58" s="515"/>
      <c r="B58" s="516"/>
      <c r="C58" s="517"/>
      <c r="D58" s="517"/>
      <c r="E58" s="517"/>
      <c r="F58" s="517"/>
      <c r="G58"/>
      <c r="H58" s="229"/>
      <c r="I58" s="260"/>
      <c r="J58" s="238"/>
      <c r="K58" s="520"/>
      <c r="L58" s="520"/>
      <c r="M58" s="2761" t="s">
        <v>6477</v>
      </c>
      <c r="N58" s="2761"/>
      <c r="O58" s="2761"/>
      <c r="P58" s="2761"/>
      <c r="Q58" s="2761"/>
      <c r="R58" s="2761"/>
      <c r="S58" s="2761"/>
      <c r="T58" s="2761"/>
      <c r="U58" s="2761"/>
      <c r="V58" s="2761"/>
      <c r="W58" s="2761"/>
      <c r="X58" s="2761"/>
      <c r="Y58" s="2761"/>
      <c r="Z58" s="2761"/>
      <c r="AA58" s="2761"/>
      <c r="AB58" s="2761"/>
      <c r="AC58" s="2761"/>
      <c r="AD58" s="2761"/>
      <c r="AE58" s="2761"/>
      <c r="AF58" s="2761"/>
      <c r="AG58" s="2761"/>
      <c r="AH58" s="2761"/>
      <c r="AI58" s="2761"/>
      <c r="AJ58" s="2761"/>
      <c r="AK58" s="2761"/>
      <c r="AL58" s="2761"/>
      <c r="AM58" s="2761"/>
      <c r="AN58" s="2761"/>
      <c r="AO58" s="2761"/>
      <c r="AP58" s="2761"/>
      <c r="AQ58" s="2761"/>
      <c r="AR58" s="2761"/>
      <c r="AS58" s="2761"/>
      <c r="AT58" s="2761"/>
      <c r="AU58" s="2761"/>
      <c r="AV58" s="2761"/>
      <c r="AW58" s="2761"/>
      <c r="AX58" s="2761"/>
      <c r="AY58" s="2761"/>
      <c r="AZ58" s="2761"/>
      <c r="BA58" s="2761"/>
      <c r="BB58" s="2761"/>
      <c r="BC58" s="2761"/>
      <c r="BD58" s="2761"/>
      <c r="BE58" s="2761"/>
      <c r="BF58" s="2761"/>
      <c r="BG58" s="2761"/>
      <c r="BH58" s="2761"/>
      <c r="BI58" s="2761"/>
      <c r="BJ58" s="2761"/>
      <c r="BK58" s="2761"/>
      <c r="BL58" s="2761"/>
      <c r="BM58" s="2761"/>
      <c r="BN58" s="2761"/>
      <c r="BO58" s="2761"/>
      <c r="BP58" s="2761"/>
      <c r="BQ58" s="2761"/>
      <c r="BR58" s="2761"/>
      <c r="BS58" s="2761"/>
      <c r="BT58" s="2761"/>
      <c r="BU58" s="2761"/>
      <c r="BV58" s="2761"/>
      <c r="BW58" s="2761"/>
      <c r="BX58" s="2761"/>
      <c r="BY58" s="2761"/>
      <c r="BZ58" s="2761"/>
      <c r="CA58" s="2761"/>
      <c r="CB58" s="2761"/>
      <c r="CC58" s="2761"/>
      <c r="CD58" s="2761"/>
      <c r="CE58" s="2761"/>
      <c r="CF58" s="2761"/>
      <c r="CG58" s="2761"/>
      <c r="CH58" s="2761"/>
      <c r="CI58" s="2761"/>
      <c r="CJ58" s="2761"/>
      <c r="CK58" s="2761"/>
      <c r="CL58" s="2761"/>
      <c r="CM58" s="2761"/>
      <c r="CN58" s="2761"/>
      <c r="CO58" s="2761"/>
      <c r="CP58" s="2761"/>
      <c r="CQ58" s="2761"/>
      <c r="CR58" s="2761"/>
      <c r="CS58" s="2761"/>
      <c r="CT58" s="2761"/>
      <c r="CU58" s="2761"/>
      <c r="CV58" s="2761"/>
      <c r="CW58" s="2761"/>
      <c r="CX58" s="2761"/>
      <c r="CY58" s="2761"/>
      <c r="CZ58" s="2761"/>
      <c r="DA58" s="2761"/>
      <c r="DB58" s="2761"/>
      <c r="DC58" s="2761"/>
      <c r="DD58" s="2761"/>
      <c r="DE58" s="2761"/>
      <c r="DF58" s="2761"/>
      <c r="DG58" s="2761"/>
      <c r="DH58" s="2761"/>
      <c r="DI58" s="2761"/>
      <c r="DJ58" s="2761"/>
      <c r="DK58" s="2761"/>
      <c r="DL58" s="2761"/>
      <c r="DM58" s="2761"/>
      <c r="DN58" s="2761"/>
      <c r="DO58" s="2762"/>
      <c r="DP58"/>
      <c r="DQ58"/>
      <c r="DR58"/>
      <c r="DS58"/>
      <c r="DT58"/>
      <c r="DU58"/>
      <c r="DV58"/>
      <c r="DW58"/>
      <c r="DZ58" s="229"/>
      <c r="EA58" s="229"/>
      <c r="EB58" s="229"/>
      <c r="EC58" s="229"/>
      <c r="ED58" s="229"/>
      <c r="EE58" s="229"/>
      <c r="EF58" s="237"/>
      <c r="EG58" s="387" t="str">
        <f>IF(AND(EH58="",EI58="",EJ58="",EG70&lt;&gt;0),"レ","")</f>
        <v/>
      </c>
      <c r="EH58" s="387" t="str">
        <f>IF(AND(EI58="",EJ58="",EH70&lt;&gt;0),"レ","")</f>
        <v/>
      </c>
      <c r="EI58" s="387" t="str">
        <f>IF(EI70&lt;&gt;0,"レ","")</f>
        <v/>
      </c>
      <c r="EJ58" s="387" t="str">
        <f>IF(AND(EI58="",EJ70&lt;&gt;0),"レ","")</f>
        <v/>
      </c>
      <c r="EK58" s="237"/>
      <c r="EL58" s="237"/>
      <c r="EM58" s="237"/>
      <c r="EN58" s="158"/>
      <c r="EO58" s="121" t="str">
        <f>IF($EN58="要是正",MAX($EO$16:EO57)+1,"")</f>
        <v/>
      </c>
      <c r="EP58" s="158"/>
      <c r="EQ58" s="158"/>
      <c r="ER58" s="158"/>
      <c r="ES58" s="150" t="str">
        <f>SUBSTITUTE(TRIM(ES61&amp;"　"&amp;ES62&amp;"　"&amp;ES63&amp;"　"&amp;ES64&amp;"　"&amp;ES65&amp;"　"&amp;ES66&amp;"　"&amp;ES67&amp;"　"&amp;ES68&amp;"　"&amp;ES69),"　",",")</f>
        <v/>
      </c>
      <c r="ET58" s="158"/>
      <c r="EU58" s="156">
        <f t="shared" si="16"/>
        <v>0</v>
      </c>
      <c r="EV58" s="149" t="str">
        <f>IF(COUNTIF(EX61:EX69,1)&gt;0,"レ","")</f>
        <v/>
      </c>
      <c r="EW58" s="148"/>
      <c r="EX58" s="147" t="str">
        <f>IF(EV58="レ",TEXT(EY70,"e"),"")</f>
        <v/>
      </c>
      <c r="EY58" s="146" t="str">
        <f>IF(EV58="レ",MONTH(EY70),IF(AND(EI58="レ",FA58="レ",FA70=0),"",IF(AND(EI58="レ",FA58="レ",FA70&gt;0),"","")))</f>
        <v/>
      </c>
      <c r="EZ58" s="375"/>
      <c r="FA58" s="144" t="str">
        <f>IF(EV58="",IF(OR(FA70&gt;0,EI58="レ"),"レ",""),"")</f>
        <v/>
      </c>
      <c r="FB58" s="149" t="str">
        <f>IF(AND(COUNTIF(EN61:EN69,"要是正")=0,COUNTIF(FD61:FD69,1)&gt;0),"レ","")</f>
        <v/>
      </c>
      <c r="FC58" s="148" t="str">
        <f>IF(AND(COUNTIF(EN61:EN69,"要是正")=0,COUNTIF(FD61:FD69,2)&gt;0,FB58="",FG58=""),"レ","")</f>
        <v/>
      </c>
      <c r="FD58" s="147" t="str">
        <f>IF(FB58="レ",TEXT(FE70,"e"),"")</f>
        <v/>
      </c>
      <c r="FE58" s="146" t="str">
        <f>IF(FB58="レ",MONTH(FE70),IF(AND(EJ58="レ",FG58="レ",FG70=0),"",IF(AND(EJ58="レ",FG58="レ",FG70&gt;0),"","")))</f>
        <v/>
      </c>
      <c r="FF58" s="375"/>
      <c r="FG58" s="144" t="str">
        <f>IF(FB58="",IF(OR(FG70&gt;0,EJ58="レ"),"レ",""),"")</f>
        <v/>
      </c>
      <c r="FH58" s="495" t="str">
        <f>TRIM(FH43&amp;"　"&amp;FH44&amp;"　"&amp;FH45&amp;"　"&amp;FH46&amp;"　"&amp;FH47&amp;"　"&amp;FH48&amp;"　"&amp;FH49&amp;"　"&amp;FH50&amp;"　"&amp;FH51&amp;"　"&amp;FH52&amp;"　"&amp;FH53&amp;"　"&amp;FH54&amp;"　"&amp;FH55&amp;"　"&amp;FH56)</f>
        <v/>
      </c>
      <c r="FI58"/>
      <c r="FJ58"/>
      <c r="FK58"/>
      <c r="FL58"/>
      <c r="FM58"/>
      <c r="FN58"/>
      <c r="FO58"/>
      <c r="GH58" s="240"/>
      <c r="GI58" s="240" t="str">
        <f>IF(OR($AZ58="×要是正（既存不適格以外）",$AZ58="△既存不適格"),"○","")</f>
        <v/>
      </c>
      <c r="GJ58" s="240" t="str">
        <f t="shared" si="161"/>
        <v/>
      </c>
      <c r="GK58" s="240"/>
      <c r="GL58" s="248" t="str">
        <f>IF($AZ58="―対象外","○","")</f>
        <v/>
      </c>
      <c r="GN58" s="149" t="str">
        <f>IF(COUNTIF(GP61:GP69,1)&gt;0,"レ","")</f>
        <v/>
      </c>
      <c r="GO58" s="401"/>
      <c r="GP58" s="402" t="str">
        <f>IF(GN58="レ",TEXT(GQ70,"ee"),"")</f>
        <v/>
      </c>
      <c r="GQ58" s="147" t="str">
        <f>IF(GN58="レ",MONTH(GQ70),IF(AND($GE$14="レ",GR58="レ",GR70=0),"",IF(AND($GE$14="レ",GR58="レ",GR70=0),"未定","")))</f>
        <v/>
      </c>
      <c r="GR58" s="403" t="str">
        <f>IF(GN58="",IF(OR(GR70&gt;0,GE32="レ"),"レ",""),"")</f>
        <v/>
      </c>
      <c r="GT58" s="361"/>
      <c r="GU58" s="361"/>
      <c r="GV58" s="361"/>
      <c r="GW58" s="413"/>
      <c r="GX58" s="411">
        <f t="shared" si="42"/>
        <v>0</v>
      </c>
      <c r="GY58" s="27"/>
      <c r="GZ58" s="27"/>
      <c r="HA58" s="413"/>
    </row>
    <row r="59" spans="1:210" s="10" customFormat="1" ht="50.1" customHeight="1" x14ac:dyDescent="0.15">
      <c r="A59" s="515"/>
      <c r="B59" s="516"/>
      <c r="C59" s="517"/>
      <c r="D59" s="517"/>
      <c r="E59" s="517"/>
      <c r="F59" s="517"/>
      <c r="G59"/>
      <c r="H59" s="229"/>
      <c r="I59" s="260"/>
      <c r="J59" s="241"/>
      <c r="K59" s="242"/>
      <c r="L59" s="242"/>
      <c r="M59" s="2786" t="s">
        <v>157</v>
      </c>
      <c r="N59" s="2786"/>
      <c r="O59" s="2786"/>
      <c r="P59" s="2965" t="s">
        <v>1289</v>
      </c>
      <c r="Q59" s="2965"/>
      <c r="R59" s="2965"/>
      <c r="S59" s="2965"/>
      <c r="T59" s="2965"/>
      <c r="U59" s="2965"/>
      <c r="V59" s="2965"/>
      <c r="W59" s="2965"/>
      <c r="X59" s="2965"/>
      <c r="Y59" s="2965"/>
      <c r="Z59" s="2965"/>
      <c r="AA59" s="2965" t="s">
        <v>1290</v>
      </c>
      <c r="AB59" s="2965"/>
      <c r="AC59" s="2965"/>
      <c r="AD59" s="2965"/>
      <c r="AE59" s="2965"/>
      <c r="AF59" s="2965"/>
      <c r="AG59" s="2965"/>
      <c r="AH59" s="2965"/>
      <c r="AI59" s="2965"/>
      <c r="AJ59" s="2965"/>
      <c r="AK59" s="2965"/>
      <c r="AL59" s="2965"/>
      <c r="AM59" s="2965"/>
      <c r="AN59" s="2965"/>
      <c r="AO59" s="2965"/>
      <c r="AP59" s="2965"/>
      <c r="AQ59" s="2965"/>
      <c r="AR59" s="2965"/>
      <c r="AS59" s="2965"/>
      <c r="AT59" s="2965"/>
      <c r="AU59" s="2965"/>
      <c r="AV59" s="2965"/>
      <c r="AW59" s="2965"/>
      <c r="AX59" s="2965"/>
      <c r="AY59" s="2965"/>
      <c r="AZ59" s="2965" t="s">
        <v>3528</v>
      </c>
      <c r="BA59" s="2965"/>
      <c r="BB59" s="2965"/>
      <c r="BC59" s="2965"/>
      <c r="BD59" s="2965"/>
      <c r="BE59" s="2965"/>
      <c r="BF59" s="2965"/>
      <c r="BG59" s="2965"/>
      <c r="BH59" s="2965"/>
      <c r="BI59" s="2965"/>
      <c r="BJ59" s="2965"/>
      <c r="BK59" s="2965"/>
      <c r="BL59" s="2967" t="s">
        <v>1429</v>
      </c>
      <c r="BM59" s="2967"/>
      <c r="BN59" s="2968" t="s">
        <v>156</v>
      </c>
      <c r="BO59" s="2968"/>
      <c r="BP59" s="2968"/>
      <c r="BQ59" s="2968"/>
      <c r="BR59" s="2968"/>
      <c r="BS59" s="2968"/>
      <c r="BT59" s="2968"/>
      <c r="BU59" s="2968"/>
      <c r="BV59" s="2968"/>
      <c r="BW59" s="2968"/>
      <c r="BX59" s="2968" t="s">
        <v>150</v>
      </c>
      <c r="BY59" s="2968"/>
      <c r="BZ59" s="2968"/>
      <c r="CA59" s="2968"/>
      <c r="CB59" s="2968"/>
      <c r="CC59" s="2968"/>
      <c r="CD59" s="2968"/>
      <c r="CE59" s="2968"/>
      <c r="CF59" s="2968"/>
      <c r="CG59" s="2968"/>
      <c r="CH59" s="2968"/>
      <c r="CI59" s="2968"/>
      <c r="CJ59" s="2968"/>
      <c r="CK59" s="2968"/>
      <c r="CL59" s="2968"/>
      <c r="CM59" s="2967" t="s">
        <v>155</v>
      </c>
      <c r="CN59" s="2968"/>
      <c r="CO59" s="2968"/>
      <c r="CP59" s="2968"/>
      <c r="CQ59" s="2968"/>
      <c r="CR59" s="2968"/>
      <c r="CS59" s="2968"/>
      <c r="CT59" s="2968"/>
      <c r="CU59" s="2968"/>
      <c r="CV59" s="2941" t="s">
        <v>154</v>
      </c>
      <c r="CW59" s="2941"/>
      <c r="CX59" s="2941"/>
      <c r="CY59" s="2941"/>
      <c r="CZ59" s="2941"/>
      <c r="DA59" s="2941"/>
      <c r="DB59" s="2941"/>
      <c r="DC59" s="2941"/>
      <c r="DD59" s="2941"/>
      <c r="DE59" s="2941"/>
      <c r="DF59" s="2941"/>
      <c r="DG59" s="2941"/>
      <c r="DH59" s="2941"/>
      <c r="DI59" s="2941"/>
      <c r="DJ59" s="2941"/>
      <c r="DK59" s="2941"/>
      <c r="DL59" s="2941"/>
      <c r="DM59" s="2941"/>
      <c r="DN59" s="2941"/>
      <c r="DO59" s="2942"/>
      <c r="DP59"/>
      <c r="DQ59"/>
      <c r="DR59"/>
      <c r="DS59"/>
      <c r="DT59"/>
      <c r="DU59"/>
      <c r="DV59"/>
      <c r="DW59"/>
      <c r="DX59" s="229"/>
      <c r="DY59" s="229"/>
      <c r="DZ59" s="229"/>
      <c r="EA59" s="229"/>
      <c r="EB59" s="229"/>
      <c r="EC59" s="229"/>
      <c r="ED59" s="229"/>
      <c r="EE59" s="229"/>
      <c r="EF59" s="237"/>
      <c r="EO59" s="121" t="s">
        <v>153</v>
      </c>
      <c r="EP59" s="143" t="s">
        <v>152</v>
      </c>
      <c r="ER59" s="142"/>
      <c r="ES59" s="2768" t="s">
        <v>151</v>
      </c>
      <c r="ET59" s="2923" t="s">
        <v>150</v>
      </c>
      <c r="EU59" s="156" t="str">
        <f t="shared" si="16"/>
        <v>指摘の具体的内容等</v>
      </c>
      <c r="EV59" s="2811" t="s">
        <v>149</v>
      </c>
      <c r="EW59" s="2812"/>
      <c r="EX59" s="2812"/>
      <c r="EY59" s="2812"/>
      <c r="EZ59" s="2812"/>
      <c r="FA59" s="2812"/>
      <c r="FB59" s="2813" t="s">
        <v>148</v>
      </c>
      <c r="FC59" s="2814"/>
      <c r="FD59" s="2814"/>
      <c r="FE59" s="2814"/>
      <c r="FF59" s="2814"/>
      <c r="FG59" s="2814"/>
      <c r="FH59" s="361"/>
      <c r="FI59"/>
      <c r="FJ59"/>
      <c r="FK59"/>
      <c r="FL59"/>
      <c r="FM59"/>
      <c r="FN59"/>
      <c r="FO59"/>
      <c r="FQ59" s="2972"/>
      <c r="FR59" s="2972"/>
      <c r="FS59" s="2972"/>
      <c r="FT59" s="2972"/>
      <c r="FU59" s="2972"/>
      <c r="FV59" s="2948"/>
      <c r="FW59" s="2948"/>
      <c r="FX59" s="2948"/>
      <c r="FY59" s="2948"/>
      <c r="FZ59" s="2948"/>
      <c r="GA59" s="2948"/>
      <c r="GB59" s="2948"/>
      <c r="GC59" s="2948"/>
      <c r="GD59" s="2948"/>
      <c r="GE59" s="2948"/>
      <c r="GF59" s="229"/>
      <c r="GG59" s="229"/>
      <c r="GH59" s="240"/>
      <c r="GI59" s="240"/>
      <c r="GJ59" s="240"/>
      <c r="GK59" s="240"/>
      <c r="GL59" s="240"/>
      <c r="GN59" s="422" t="s">
        <v>149</v>
      </c>
      <c r="GO59" s="423"/>
      <c r="GP59" s="423"/>
      <c r="GQ59" s="423"/>
      <c r="GR59" s="424"/>
      <c r="GT59" s="361"/>
      <c r="GU59" s="361"/>
      <c r="GV59" s="361"/>
      <c r="GW59" s="413"/>
      <c r="GX59" s="411" t="str">
        <f t="shared" si="42"/>
        <v>指摘の具体的内容等</v>
      </c>
      <c r="GY59" s="27"/>
      <c r="GZ59" s="27"/>
      <c r="HA59" s="413"/>
    </row>
    <row r="60" spans="1:210" s="10" customFormat="1" ht="50.1" customHeight="1" thickBot="1" x14ac:dyDescent="0.2">
      <c r="A60" s="515"/>
      <c r="B60" s="516"/>
      <c r="C60" s="517"/>
      <c r="D60" s="517"/>
      <c r="E60" s="517"/>
      <c r="F60" s="517"/>
      <c r="G60"/>
      <c r="H60" s="229"/>
      <c r="I60" s="260"/>
      <c r="J60" s="241"/>
      <c r="K60" s="242"/>
      <c r="L60" s="242"/>
      <c r="M60" s="2787"/>
      <c r="N60" s="2787"/>
      <c r="O60" s="2787"/>
      <c r="P60" s="2966"/>
      <c r="Q60" s="2966"/>
      <c r="R60" s="2966"/>
      <c r="S60" s="2966"/>
      <c r="T60" s="2966"/>
      <c r="U60" s="2966"/>
      <c r="V60" s="2966"/>
      <c r="W60" s="2966"/>
      <c r="X60" s="2966"/>
      <c r="Y60" s="2966"/>
      <c r="Z60" s="2966"/>
      <c r="AA60" s="2966"/>
      <c r="AB60" s="2966"/>
      <c r="AC60" s="2966"/>
      <c r="AD60" s="2966"/>
      <c r="AE60" s="2966"/>
      <c r="AF60" s="2966"/>
      <c r="AG60" s="2966"/>
      <c r="AH60" s="2966"/>
      <c r="AI60" s="2966"/>
      <c r="AJ60" s="2966"/>
      <c r="AK60" s="2966"/>
      <c r="AL60" s="2966"/>
      <c r="AM60" s="2966"/>
      <c r="AN60" s="2966"/>
      <c r="AO60" s="2966"/>
      <c r="AP60" s="2966"/>
      <c r="AQ60" s="2966"/>
      <c r="AR60" s="2966"/>
      <c r="AS60" s="2966"/>
      <c r="AT60" s="2966"/>
      <c r="AU60" s="2966"/>
      <c r="AV60" s="2966"/>
      <c r="AW60" s="2966"/>
      <c r="AX60" s="2966"/>
      <c r="AY60" s="2966"/>
      <c r="AZ60" s="2966"/>
      <c r="BA60" s="2966"/>
      <c r="BB60" s="2966"/>
      <c r="BC60" s="2966"/>
      <c r="BD60" s="2966"/>
      <c r="BE60" s="2966"/>
      <c r="BF60" s="2966"/>
      <c r="BG60" s="2966"/>
      <c r="BH60" s="2966"/>
      <c r="BI60" s="2966"/>
      <c r="BJ60" s="2966"/>
      <c r="BK60" s="2966"/>
      <c r="BL60" s="2936"/>
      <c r="BM60" s="2936"/>
      <c r="BN60" s="2937"/>
      <c r="BO60" s="2937"/>
      <c r="BP60" s="2937"/>
      <c r="BQ60" s="2937"/>
      <c r="BR60" s="2937"/>
      <c r="BS60" s="2937"/>
      <c r="BT60" s="2937"/>
      <c r="BU60" s="2937"/>
      <c r="BV60" s="2937"/>
      <c r="BW60" s="2937"/>
      <c r="BX60" s="2937"/>
      <c r="BY60" s="2937"/>
      <c r="BZ60" s="2937"/>
      <c r="CA60" s="2937"/>
      <c r="CB60" s="2937"/>
      <c r="CC60" s="2937"/>
      <c r="CD60" s="2937"/>
      <c r="CE60" s="2937"/>
      <c r="CF60" s="2937"/>
      <c r="CG60" s="2937"/>
      <c r="CH60" s="2937"/>
      <c r="CI60" s="2937"/>
      <c r="CJ60" s="2937"/>
      <c r="CK60" s="2937"/>
      <c r="CL60" s="2937"/>
      <c r="CM60" s="2936" t="s">
        <v>146</v>
      </c>
      <c r="CN60" s="2936"/>
      <c r="CO60" s="2936"/>
      <c r="CP60" s="2936" t="s">
        <v>81</v>
      </c>
      <c r="CQ60" s="2936"/>
      <c r="CR60" s="2936"/>
      <c r="CS60" s="2936" t="s">
        <v>145</v>
      </c>
      <c r="CT60" s="2937"/>
      <c r="CU60" s="2937"/>
      <c r="CV60" s="2943"/>
      <c r="CW60" s="2943"/>
      <c r="CX60" s="2943"/>
      <c r="CY60" s="2943"/>
      <c r="CZ60" s="2943"/>
      <c r="DA60" s="2943"/>
      <c r="DB60" s="2943"/>
      <c r="DC60" s="2943"/>
      <c r="DD60" s="2943"/>
      <c r="DE60" s="2943"/>
      <c r="DF60" s="2943"/>
      <c r="DG60" s="2943"/>
      <c r="DH60" s="2943"/>
      <c r="DI60" s="2943"/>
      <c r="DJ60" s="2943"/>
      <c r="DK60" s="2943"/>
      <c r="DL60" s="2943"/>
      <c r="DM60" s="2943"/>
      <c r="DN60" s="2943"/>
      <c r="DO60" s="2944"/>
      <c r="DP60"/>
      <c r="DQ60"/>
      <c r="DR60"/>
      <c r="DS60"/>
      <c r="DT60"/>
      <c r="DU60"/>
      <c r="DV60"/>
      <c r="DW60"/>
      <c r="DX60" s="229"/>
      <c r="DY60" s="229"/>
      <c r="DZ60" s="229"/>
      <c r="EA60" s="229"/>
      <c r="EB60" s="229"/>
      <c r="EC60" s="229"/>
      <c r="ED60" s="229"/>
      <c r="EE60" s="229"/>
      <c r="EF60" s="237"/>
      <c r="EG60" s="131" t="s">
        <v>144</v>
      </c>
      <c r="EH60" s="131" t="s">
        <v>143</v>
      </c>
      <c r="EI60" s="131" t="s">
        <v>142</v>
      </c>
      <c r="EJ60" s="131" t="s">
        <v>141</v>
      </c>
      <c r="EK60" s="140" t="s">
        <v>140</v>
      </c>
      <c r="EL60" s="131" t="s">
        <v>139</v>
      </c>
      <c r="EM60" s="159" t="s">
        <v>138</v>
      </c>
      <c r="EN60" s="130" t="s">
        <v>137</v>
      </c>
      <c r="EO60" s="237"/>
      <c r="EP60" s="237"/>
      <c r="EQ60" s="108" t="s">
        <v>136</v>
      </c>
      <c r="ER60" s="138"/>
      <c r="ES60" s="2922"/>
      <c r="ET60" s="2924"/>
      <c r="EU60" s="156">
        <f t="shared" si="16"/>
        <v>0</v>
      </c>
      <c r="EV60" s="136" t="s">
        <v>135</v>
      </c>
      <c r="EW60" s="134" t="s">
        <v>134</v>
      </c>
      <c r="EX60" s="134" t="s">
        <v>131</v>
      </c>
      <c r="EY60" s="133" t="s">
        <v>130</v>
      </c>
      <c r="EZ60" s="376" t="s">
        <v>129</v>
      </c>
      <c r="FA60" s="132" t="s">
        <v>128</v>
      </c>
      <c r="FB60" s="135" t="s">
        <v>133</v>
      </c>
      <c r="FC60" s="133" t="s">
        <v>132</v>
      </c>
      <c r="FD60" s="134" t="s">
        <v>131</v>
      </c>
      <c r="FE60" s="133" t="s">
        <v>130</v>
      </c>
      <c r="FF60" s="376" t="s">
        <v>129</v>
      </c>
      <c r="FG60" s="132" t="s">
        <v>128</v>
      </c>
      <c r="FH60" s="361"/>
      <c r="FI60"/>
      <c r="FJ60" s="597" t="s">
        <v>1776</v>
      </c>
      <c r="FK60" s="598"/>
      <c r="FL60" s="597" t="s">
        <v>1505</v>
      </c>
      <c r="FM60"/>
      <c r="FN60"/>
      <c r="FO60"/>
      <c r="FP60" s="109"/>
      <c r="FR60" s="109"/>
      <c r="FS60" s="109"/>
      <c r="FT60" s="109"/>
      <c r="FU60" s="109"/>
      <c r="FV60" s="105"/>
      <c r="FW60" s="105"/>
      <c r="FX60" s="105"/>
      <c r="FY60" s="105"/>
      <c r="FZ60" s="105"/>
      <c r="GA60" s="105"/>
      <c r="GB60" s="105"/>
      <c r="GC60" s="105"/>
      <c r="GD60" s="105"/>
      <c r="GE60" s="105"/>
      <c r="GF60" s="229"/>
      <c r="GG60" s="229"/>
      <c r="GH60" s="240"/>
      <c r="GI60" s="240"/>
      <c r="GJ60" s="240"/>
      <c r="GK60" s="240"/>
      <c r="GL60" s="240"/>
      <c r="GN60" s="404" t="s">
        <v>135</v>
      </c>
      <c r="GO60" s="405" t="s">
        <v>134</v>
      </c>
      <c r="GP60" s="405" t="s">
        <v>131</v>
      </c>
      <c r="GQ60" s="421" t="s">
        <v>130</v>
      </c>
      <c r="GR60" s="406" t="s">
        <v>128</v>
      </c>
      <c r="GT60" s="597" t="s">
        <v>1504</v>
      </c>
      <c r="GU60" s="598"/>
      <c r="GV60" s="597" t="s">
        <v>1505</v>
      </c>
      <c r="GW60" s="413"/>
      <c r="GX60" s="411">
        <f t="shared" si="42"/>
        <v>0</v>
      </c>
      <c r="GY60" s="27"/>
      <c r="GZ60" s="27"/>
      <c r="HA60" s="413"/>
    </row>
    <row r="61" spans="1:210" s="10" customFormat="1" ht="50.1" customHeight="1" x14ac:dyDescent="0.15">
      <c r="A61" s="515"/>
      <c r="B61" s="516"/>
      <c r="C61" s="517"/>
      <c r="D61" s="517"/>
      <c r="E61" s="517"/>
      <c r="F61" s="517"/>
      <c r="G61"/>
      <c r="H61" s="229"/>
      <c r="I61" s="260"/>
      <c r="J61" s="238"/>
      <c r="K61" s="242"/>
      <c r="L61" s="242"/>
      <c r="M61" s="2973" t="s">
        <v>973</v>
      </c>
      <c r="N61" s="2973"/>
      <c r="O61" s="2973"/>
      <c r="P61" s="2795" t="s">
        <v>179</v>
      </c>
      <c r="Q61" s="2796"/>
      <c r="R61" s="2796"/>
      <c r="S61" s="2796"/>
      <c r="T61" s="2796"/>
      <c r="U61" s="2796"/>
      <c r="V61" s="2796"/>
      <c r="W61" s="2796"/>
      <c r="X61" s="2796"/>
      <c r="Y61" s="2796"/>
      <c r="Z61" s="2797"/>
      <c r="AA61" s="2862" t="s">
        <v>178</v>
      </c>
      <c r="AB61" s="2862"/>
      <c r="AC61" s="2862"/>
      <c r="AD61" s="2862"/>
      <c r="AE61" s="2862"/>
      <c r="AF61" s="2862"/>
      <c r="AG61" s="2862"/>
      <c r="AH61" s="2862"/>
      <c r="AI61" s="2862"/>
      <c r="AJ61" s="2862"/>
      <c r="AK61" s="2862"/>
      <c r="AL61" s="2862"/>
      <c r="AM61" s="2862"/>
      <c r="AN61" s="2862"/>
      <c r="AO61" s="2862"/>
      <c r="AP61" s="2862"/>
      <c r="AQ61" s="2862"/>
      <c r="AR61" s="2862"/>
      <c r="AS61" s="2862"/>
      <c r="AT61" s="2862"/>
      <c r="AU61" s="2862"/>
      <c r="AV61" s="2862"/>
      <c r="AW61" s="2862"/>
      <c r="AX61" s="2862"/>
      <c r="AY61" s="2863"/>
      <c r="AZ61" s="2953"/>
      <c r="BA61" s="2953"/>
      <c r="BB61" s="2953"/>
      <c r="BC61" s="2953"/>
      <c r="BD61" s="2953"/>
      <c r="BE61" s="2953"/>
      <c r="BF61" s="2953"/>
      <c r="BG61" s="2953"/>
      <c r="BH61" s="2953"/>
      <c r="BI61" s="2953"/>
      <c r="BJ61" s="2953"/>
      <c r="BK61" s="2953"/>
      <c r="BL61" s="2819"/>
      <c r="BM61" s="2819"/>
      <c r="BN61" s="2820"/>
      <c r="BO61" s="2820"/>
      <c r="BP61" s="2820"/>
      <c r="BQ61" s="2820"/>
      <c r="BR61" s="2820"/>
      <c r="BS61" s="2820"/>
      <c r="BT61" s="2820"/>
      <c r="BU61" s="2820"/>
      <c r="BV61" s="2820"/>
      <c r="BW61" s="2820"/>
      <c r="BX61" s="2820"/>
      <c r="BY61" s="2820"/>
      <c r="BZ61" s="2820"/>
      <c r="CA61" s="2820"/>
      <c r="CB61" s="2820"/>
      <c r="CC61" s="2820"/>
      <c r="CD61" s="2820"/>
      <c r="CE61" s="2820"/>
      <c r="CF61" s="2820"/>
      <c r="CG61" s="2820"/>
      <c r="CH61" s="2820"/>
      <c r="CI61" s="2820"/>
      <c r="CJ61" s="2820"/>
      <c r="CK61" s="2820"/>
      <c r="CL61" s="2820"/>
      <c r="CM61" s="2772"/>
      <c r="CN61" s="2773"/>
      <c r="CO61" s="2774"/>
      <c r="CP61" s="2772"/>
      <c r="CQ61" s="2773"/>
      <c r="CR61" s="2774"/>
      <c r="CS61" s="2824"/>
      <c r="CT61" s="2825"/>
      <c r="CU61" s="2826"/>
      <c r="CV61" s="2808"/>
      <c r="CW61" s="2809"/>
      <c r="CX61" s="2809"/>
      <c r="CY61" s="2809"/>
      <c r="CZ61" s="2809"/>
      <c r="DA61" s="2809"/>
      <c r="DB61" s="2809"/>
      <c r="DC61" s="2809"/>
      <c r="DD61" s="2809"/>
      <c r="DE61" s="2809"/>
      <c r="DF61" s="2809"/>
      <c r="DG61" s="2809"/>
      <c r="DH61" s="2809"/>
      <c r="DI61" s="2809"/>
      <c r="DJ61" s="2809"/>
      <c r="DK61" s="2809"/>
      <c r="DL61" s="2809"/>
      <c r="DM61" s="2809"/>
      <c r="DN61" s="2809"/>
      <c r="DO61" s="2810"/>
      <c r="DP61"/>
      <c r="DQ61"/>
      <c r="DR61"/>
      <c r="DS61"/>
      <c r="DT61"/>
      <c r="DU61"/>
      <c r="DV61"/>
      <c r="DW61"/>
      <c r="DZ61" s="229"/>
      <c r="EA61" s="229"/>
      <c r="EB61" s="229"/>
      <c r="EC61" s="229"/>
      <c r="ED61" s="229"/>
      <c r="EE61" s="229"/>
      <c r="EF61" s="237"/>
      <c r="EG61" s="131">
        <f t="shared" ref="EG61:EG69" si="162">COUNTIFS(AZ61,"―対象外")</f>
        <v>0</v>
      </c>
      <c r="EH61" s="131">
        <f t="shared" ref="EH61:EH69" si="163">COUNTIFS(AZ61,"○指摘なし")</f>
        <v>0</v>
      </c>
      <c r="EI61" s="131">
        <f t="shared" ref="EI61:EI69" si="164">COUNTIFS(AZ61,"×要是正（既存不適格以外）")</f>
        <v>0</v>
      </c>
      <c r="EJ61" s="131">
        <f t="shared" ref="EJ61:EJ69" si="165">COUNTIFS(AZ61,"△既存不適格")</f>
        <v>0</v>
      </c>
      <c r="EK61" s="256" t="s">
        <v>177</v>
      </c>
      <c r="EL61" s="131" t="str">
        <f>$P$61</f>
        <v>防火ダンパー等(外壁の開口部で延焼のおそれのある部分に設けるものを除く。)</v>
      </c>
      <c r="EM61" s="130">
        <f t="shared" ref="EM61:EM69" si="166">COUNTA(CM61:CR61)</f>
        <v>0</v>
      </c>
      <c r="EN61" s="129" t="str">
        <f t="shared" ref="EN61:EN69" si="167">IF(AZ61="×要是正（既存不適格以外）","要是正","")&amp;IF(AZ61="△既存不適格","既存不適格","")</f>
        <v/>
      </c>
      <c r="EO61" s="121" t="str">
        <f>IF($EN61="要是正",MAX($EO$17:EO60)+1,"")</f>
        <v/>
      </c>
      <c r="EP61" s="121" t="str">
        <f>IF($EN61="要是正",MAX($EP$43:EP60)+1,"")</f>
        <v/>
      </c>
      <c r="EQ61" s="128" t="str">
        <f t="shared" ref="EQ61:EQ69" si="168">IF(OR(AZ61="×要是正（既存不適格以外）",AZ61="△既存不適格"),EK61,"")</f>
        <v/>
      </c>
      <c r="ER61" s="397" t="str">
        <f t="shared" ref="ER61:ER69" si="169">IF(OR($EN61="要是正",$EN61="既存不適格"),$EL61,"")</f>
        <v/>
      </c>
      <c r="ES61" s="122" t="str">
        <f t="shared" ref="ES61:ES69" si="170">IF($EN61="要是正",IF(BN61="","",BN61),"")</f>
        <v/>
      </c>
      <c r="ET61" s="157" t="str">
        <f t="shared" ref="ET61:ET69" si="171">IF($EN61="要是正",IF(BX61="","",BX61),"")</f>
        <v/>
      </c>
      <c r="EU61" s="156">
        <f t="shared" si="16"/>
        <v>0</v>
      </c>
      <c r="EV61" s="125" t="str">
        <f>IF(OR(EN61="要是正",EN61="既存不適格"),IF(OR(EM61&lt;2,CS61&lt;&gt;"予定"),"","令和"&amp;CM61&amp;"年"&amp;CP61&amp;"月1日"),"")</f>
        <v/>
      </c>
      <c r="EW61" s="123" t="str">
        <f>IF(EV61="","0",DATEVALUE(EV61))</f>
        <v>0</v>
      </c>
      <c r="EX61" s="610" t="str">
        <f>IF(EN61="要是正",IF(AND(CS61="予定",EM61=2),1,IF(CS61="改善済",2,"")),"")</f>
        <v/>
      </c>
      <c r="EY61" s="608" t="str">
        <f>IF(EX61=1,EW61,"0")</f>
        <v>0</v>
      </c>
      <c r="EZ61" s="608" t="str">
        <f>IF(EX61=2,EW61,"0")</f>
        <v>0</v>
      </c>
      <c r="FA61" s="607" t="str">
        <f>IF(AND(EN61="要是正",AND(EM61=0,CS61="未定")),CS61,"")</f>
        <v/>
      </c>
      <c r="FB61" s="609" t="str">
        <f>IF(EN61="既存不適格",IF(OR(EM61&lt;2,CS61&lt;&gt;"予定"),"","令和"&amp;CM61&amp;"年"&amp;CP61&amp;"月1日"),"")</f>
        <v/>
      </c>
      <c r="FC61" s="608" t="str">
        <f>IF(FB61="","0",DATEVALUE(FB61))</f>
        <v>0</v>
      </c>
      <c r="FD61" s="124" t="str">
        <f>IF(EN61="既存不適格",IF(AND(CS61="予定",EM61=2),1,IF(EN61="改善済",2,"")),"")</f>
        <v/>
      </c>
      <c r="FE61" s="608" t="str">
        <f>IF(FD61=1,FC61,"0")</f>
        <v>0</v>
      </c>
      <c r="FF61" s="608" t="str">
        <f>IF(FD61=2,FC61,"0")</f>
        <v>0</v>
      </c>
      <c r="FG61" s="607" t="str">
        <f>IF(AND(EN61="既存不適格",AND(EM61=0,CS61="未定")),CS61,"")</f>
        <v/>
      </c>
      <c r="FH61" s="25" t="str">
        <f>IF(EN61="要是正",IF(BN61="","",EQ61&amp;" "&amp;HB61&amp;" "&amp;BN61&amp;"、"),"")</f>
        <v/>
      </c>
      <c r="FI61"/>
      <c r="FJ61" s="181" t="str">
        <f t="shared" ref="FJ61:FJ69" si="172">IF(GO61="0","",IF(CS61="予定",TEXT(GO61,"([$-ja-JP]ge.m);@"),IF(CS61="改善済",TEXT(GO61,"[$-ja-JP]ge.m;@"),TEXT(EW61,"[$-ja-JP]ge.m;@"))))</f>
        <v/>
      </c>
      <c r="FK61" s="598" t="str">
        <f t="shared" ref="FK61:FK69" si="173">IF(NOT(OR(CS61="未定",CS61="")),"令和"&amp;CM61&amp;"年"&amp;CP61&amp;"月1日","")</f>
        <v/>
      </c>
      <c r="FL61" s="600" t="str">
        <f t="shared" ref="FL61:FL76" si="174">IF(FK61="","0",DATEVALUE(FK61))</f>
        <v>0</v>
      </c>
      <c r="FM61"/>
      <c r="FN61"/>
      <c r="FO61"/>
      <c r="GH61" s="239" t="str">
        <f t="shared" ref="GH61:GH69" si="175">IF($AZ61="○指摘なし","○",IF($AZ61="―対象外","―",""))</f>
        <v/>
      </c>
      <c r="GI61" s="389" t="str">
        <f t="shared" ref="GI61:GI69" si="176">IF(OR($AZ61="×要是正（既存不適格以外）",$AZ61="△既存不適格"),"○", IF($AZ61="―対象外","―",""))</f>
        <v/>
      </c>
      <c r="GJ61" s="389" t="str">
        <f t="shared" ref="GJ61:GJ69" si="177">IF($AZ61="△既存不適格","○", IF($AZ61="―対象外","―",""))</f>
        <v/>
      </c>
      <c r="GK61" s="389">
        <f t="shared" ref="GK61:GK69" si="178">IF($AZ61="―対象外","―",$BL61)</f>
        <v>0</v>
      </c>
      <c r="GL61" s="248" t="str">
        <f t="shared" ref="GL61:GL69" si="179">IF($AZ61="―対象外","○","")</f>
        <v/>
      </c>
      <c r="GN61" s="407" t="str">
        <f>IF(NOT(OR(CS61="未定",CS61="")),"令和"&amp;CM61&amp;"年"&amp;CP61&amp;"月1日","")</f>
        <v/>
      </c>
      <c r="GO61" s="408" t="str">
        <f>IF(GN61="","0",DATEVALUE(GN61))</f>
        <v>0</v>
      </c>
      <c r="GP61" s="409" t="str">
        <f>IF(OR(CS61="予定",CS61="改善済"),1,"")</f>
        <v/>
      </c>
      <c r="GQ61" s="408" t="str">
        <f>IF(GP61=1,GO61,"0")</f>
        <v>0</v>
      </c>
      <c r="GR61" s="410" t="str">
        <f>IF(AND(EP61="要是正",AND(EO61=0,CS61="未定")),CS61,"")</f>
        <v/>
      </c>
      <c r="GT61" s="181" t="str">
        <f t="shared" ref="GT61:GT69" si="180">IF(CS61="未定","未定",IF(GO61="0","",IF(CS61="予定",TEXT(GO61,"([$-ja-JP]ge.m);@"),IF(CS61="改善済",TEXT(GO61,"[$-ja-JP]ge.m;@"),TEXT(EW61,"[$-ja-JP]ge.m;@")))))</f>
        <v/>
      </c>
      <c r="GU61" s="598" t="str">
        <f>IF(NOT(OR(EC61="未定",EC61="")),"令和"&amp;DW61&amp;"年"&amp;DZ61&amp;"月1日","")</f>
        <v/>
      </c>
      <c r="GV61" s="600" t="str">
        <f>IF(GU61="","0",DATEVALUE(GU61))</f>
        <v>0</v>
      </c>
      <c r="GW61" s="413"/>
      <c r="GX61" s="411">
        <f t="shared" si="42"/>
        <v>0</v>
      </c>
      <c r="GY61" s="27"/>
      <c r="GZ61" s="27"/>
      <c r="HA61" s="413"/>
      <c r="HB61" s="10" t="str">
        <f t="shared" ref="HB61:HB69" si="181">$P$61</f>
        <v>防火ダンパー等(外壁の開口部で延焼のおそれのある部分に設けるものを除く。)</v>
      </c>
    </row>
    <row r="62" spans="1:210" s="10" customFormat="1" ht="50.1" customHeight="1" x14ac:dyDescent="0.15">
      <c r="A62" s="515"/>
      <c r="B62" s="516"/>
      <c r="C62" s="517"/>
      <c r="D62" s="517"/>
      <c r="E62" s="517"/>
      <c r="F62" s="517"/>
      <c r="G62"/>
      <c r="H62" s="229"/>
      <c r="I62" s="260"/>
      <c r="J62" s="238"/>
      <c r="K62" s="242"/>
      <c r="L62" s="242"/>
      <c r="M62" s="2973" t="s">
        <v>6363</v>
      </c>
      <c r="N62" s="2973"/>
      <c r="O62" s="2973"/>
      <c r="P62" s="2798"/>
      <c r="Q62" s="2799"/>
      <c r="R62" s="2799"/>
      <c r="S62" s="2799"/>
      <c r="T62" s="2799"/>
      <c r="U62" s="2799"/>
      <c r="V62" s="2799"/>
      <c r="W62" s="2799"/>
      <c r="X62" s="2799"/>
      <c r="Y62" s="2799"/>
      <c r="Z62" s="2800"/>
      <c r="AA62" s="2776" t="s">
        <v>176</v>
      </c>
      <c r="AB62" s="2776"/>
      <c r="AC62" s="2776"/>
      <c r="AD62" s="2776"/>
      <c r="AE62" s="2776"/>
      <c r="AF62" s="2776"/>
      <c r="AG62" s="2776"/>
      <c r="AH62" s="2776"/>
      <c r="AI62" s="2776"/>
      <c r="AJ62" s="2776"/>
      <c r="AK62" s="2776"/>
      <c r="AL62" s="2776"/>
      <c r="AM62" s="2776"/>
      <c r="AN62" s="2776"/>
      <c r="AO62" s="2776"/>
      <c r="AP62" s="2776"/>
      <c r="AQ62" s="2776"/>
      <c r="AR62" s="2776"/>
      <c r="AS62" s="2776"/>
      <c r="AT62" s="2776"/>
      <c r="AU62" s="2776"/>
      <c r="AV62" s="2776"/>
      <c r="AW62" s="2776"/>
      <c r="AX62" s="2776"/>
      <c r="AY62" s="2777"/>
      <c r="AZ62" s="2790"/>
      <c r="BA62" s="2790"/>
      <c r="BB62" s="2790"/>
      <c r="BC62" s="2790"/>
      <c r="BD62" s="2790"/>
      <c r="BE62" s="2790"/>
      <c r="BF62" s="2790"/>
      <c r="BG62" s="2790"/>
      <c r="BH62" s="2790"/>
      <c r="BI62" s="2790"/>
      <c r="BJ62" s="2790"/>
      <c r="BK62" s="2790"/>
      <c r="BL62" s="2781"/>
      <c r="BM62" s="2781"/>
      <c r="BN62" s="2780"/>
      <c r="BO62" s="2780"/>
      <c r="BP62" s="2780"/>
      <c r="BQ62" s="2780"/>
      <c r="BR62" s="2780"/>
      <c r="BS62" s="2780"/>
      <c r="BT62" s="2780"/>
      <c r="BU62" s="2780"/>
      <c r="BV62" s="2780"/>
      <c r="BW62" s="2780"/>
      <c r="BX62" s="2780"/>
      <c r="BY62" s="2780"/>
      <c r="BZ62" s="2780"/>
      <c r="CA62" s="2780"/>
      <c r="CB62" s="2780"/>
      <c r="CC62" s="2780"/>
      <c r="CD62" s="2780"/>
      <c r="CE62" s="2780"/>
      <c r="CF62" s="2780"/>
      <c r="CG62" s="2780"/>
      <c r="CH62" s="2780"/>
      <c r="CI62" s="2780"/>
      <c r="CJ62" s="2780"/>
      <c r="CK62" s="2780"/>
      <c r="CL62" s="2780"/>
      <c r="CM62" s="2772"/>
      <c r="CN62" s="2773"/>
      <c r="CO62" s="2774"/>
      <c r="CP62" s="2772"/>
      <c r="CQ62" s="2773"/>
      <c r="CR62" s="2774"/>
      <c r="CS62" s="2824"/>
      <c r="CT62" s="2825"/>
      <c r="CU62" s="2826"/>
      <c r="CV62" s="2835"/>
      <c r="CW62" s="2836"/>
      <c r="CX62" s="2836"/>
      <c r="CY62" s="2836"/>
      <c r="CZ62" s="2836"/>
      <c r="DA62" s="2836"/>
      <c r="DB62" s="2836"/>
      <c r="DC62" s="2836"/>
      <c r="DD62" s="2836"/>
      <c r="DE62" s="2836"/>
      <c r="DF62" s="2836"/>
      <c r="DG62" s="2836"/>
      <c r="DH62" s="2836"/>
      <c r="DI62" s="2836"/>
      <c r="DJ62" s="2836"/>
      <c r="DK62" s="2836"/>
      <c r="DL62" s="2836"/>
      <c r="DM62" s="2836"/>
      <c r="DN62" s="2836"/>
      <c r="DO62" s="2837"/>
      <c r="DP62"/>
      <c r="DQ62"/>
      <c r="DR62"/>
      <c r="DS62"/>
      <c r="DT62"/>
      <c r="DU62"/>
      <c r="DV62"/>
      <c r="DW62"/>
      <c r="DZ62" s="229"/>
      <c r="EA62" s="229"/>
      <c r="EB62" s="229"/>
      <c r="EC62" s="229"/>
      <c r="ED62" s="229"/>
      <c r="EE62" s="229"/>
      <c r="EF62" s="237"/>
      <c r="EG62" s="131">
        <f t="shared" si="162"/>
        <v>0</v>
      </c>
      <c r="EH62" s="131">
        <f t="shared" si="163"/>
        <v>0</v>
      </c>
      <c r="EI62" s="131">
        <f t="shared" si="164"/>
        <v>0</v>
      </c>
      <c r="EJ62" s="131">
        <f t="shared" si="165"/>
        <v>0</v>
      </c>
      <c r="EK62" s="256" t="s">
        <v>175</v>
      </c>
      <c r="EL62" s="131" t="str">
        <f t="shared" ref="EL62:EL69" si="182">$P$61</f>
        <v>防火ダンパー等(外壁の開口部で延焼のおそれのある部分に設けるものを除く。)</v>
      </c>
      <c r="EM62" s="130">
        <f t="shared" si="166"/>
        <v>0</v>
      </c>
      <c r="EN62" s="129" t="str">
        <f t="shared" si="167"/>
        <v/>
      </c>
      <c r="EO62" s="121" t="str">
        <f>IF($EN62="要是正",MAX($EO$59:EO61)+1,"")</f>
        <v/>
      </c>
      <c r="EP62" s="121" t="str">
        <f>IF($EN62="要是正",MAX($EP$17:EP61)+1,"")</f>
        <v/>
      </c>
      <c r="EQ62" s="128" t="str">
        <f t="shared" si="168"/>
        <v/>
      </c>
      <c r="ER62" s="127" t="str">
        <f t="shared" si="169"/>
        <v/>
      </c>
      <c r="ES62" s="122" t="str">
        <f t="shared" si="170"/>
        <v/>
      </c>
      <c r="ET62" s="157" t="str">
        <f t="shared" si="171"/>
        <v/>
      </c>
      <c r="EU62" s="156">
        <f t="shared" si="16"/>
        <v>0</v>
      </c>
      <c r="EV62" s="125" t="str">
        <f t="shared" ref="EV62:EV69" si="183">IF(OR(EN62="要是正",EN62="既存不適格"),IF(OR(EM62&lt;2,CS62&lt;&gt;"予定"),"","令和"&amp;CM62&amp;"年"&amp;CP62&amp;"月1日"),"")</f>
        <v/>
      </c>
      <c r="EW62" s="123" t="str">
        <f t="shared" ref="EW62:EW69" si="184">IF(EV62="","0",DATEVALUE(EV62))</f>
        <v>0</v>
      </c>
      <c r="EX62" s="610" t="str">
        <f t="shared" ref="EX62:EX69" si="185">IF(EN62="要是正",IF(AND(CS62="予定",EM62=2),1,IF(CS62="改善済",2,"")),"")</f>
        <v/>
      </c>
      <c r="EY62" s="608" t="str">
        <f t="shared" ref="EY62:EY69" si="186">IF(EX62=1,EW62,"0")</f>
        <v>0</v>
      </c>
      <c r="EZ62" s="608" t="str">
        <f t="shared" ref="EZ62:EZ69" si="187">IF(EX62=2,EW62,"0")</f>
        <v>0</v>
      </c>
      <c r="FA62" s="607" t="str">
        <f t="shared" ref="FA62:FA69" si="188">IF(AND(EN62="要是正",AND(EM62=0,CS62="未定")),CS62,"")</f>
        <v/>
      </c>
      <c r="FB62" s="609" t="str">
        <f t="shared" ref="FB62:FB69" si="189">IF(EN62="既存不適格",IF(OR(EM62&lt;2,CS62&lt;&gt;"予定"),"","令和"&amp;CM62&amp;"年"&amp;CP62&amp;"月1日"),"")</f>
        <v/>
      </c>
      <c r="FC62" s="608" t="str">
        <f t="shared" ref="FC62:FC69" si="190">IF(FB62="","0",DATEVALUE(FB62))</f>
        <v>0</v>
      </c>
      <c r="FD62" s="124" t="str">
        <f t="shared" ref="FD62:FD69" si="191">IF(EN62="既存不適格",IF(AND(CS62="予定",EM62=2),1,IF(EN62="改善済",2,"")),"")</f>
        <v/>
      </c>
      <c r="FE62" s="608" t="str">
        <f t="shared" ref="FE62:FE69" si="192">IF(FD62=1,FC62,"0")</f>
        <v>0</v>
      </c>
      <c r="FF62" s="608" t="str">
        <f t="shared" ref="FF62:FF69" si="193">IF(FD62=2,FC62,"0")</f>
        <v>0</v>
      </c>
      <c r="FG62" s="607" t="str">
        <f t="shared" ref="FG62:FG69" si="194">IF(AND(EN62="既存不適格",AND(EM62=0,CS62="未定")),CS62,"")</f>
        <v/>
      </c>
      <c r="FH62" s="25" t="str">
        <f t="shared" ref="FH62:FH69" si="195">IF(EN62="要是正",IF(BN62="","",EQ62&amp;" "&amp;HB62&amp;" "&amp;BN62&amp;"、"),"")</f>
        <v/>
      </c>
      <c r="FI62"/>
      <c r="FJ62" s="181" t="str">
        <f t="shared" si="172"/>
        <v/>
      </c>
      <c r="FK62" s="598" t="str">
        <f t="shared" si="173"/>
        <v/>
      </c>
      <c r="FL62" s="600" t="str">
        <f t="shared" si="174"/>
        <v>0</v>
      </c>
      <c r="FM62"/>
      <c r="FN62"/>
      <c r="FO62"/>
      <c r="GH62" s="239" t="str">
        <f t="shared" si="175"/>
        <v/>
      </c>
      <c r="GI62" s="389" t="str">
        <f t="shared" si="176"/>
        <v/>
      </c>
      <c r="GJ62" s="389" t="str">
        <f t="shared" si="177"/>
        <v/>
      </c>
      <c r="GK62" s="389">
        <f t="shared" si="178"/>
        <v>0</v>
      </c>
      <c r="GL62" s="248" t="str">
        <f t="shared" si="179"/>
        <v/>
      </c>
      <c r="GN62" s="407" t="str">
        <f t="shared" ref="GN62:GN69" si="196">IF(NOT(OR(CS62="未定",CS62="")),"令和"&amp;CM62&amp;"年"&amp;CP62&amp;"月1日","")</f>
        <v/>
      </c>
      <c r="GO62" s="408" t="str">
        <f t="shared" ref="GO62:GO69" si="197">IF(GN62="","0",DATEVALUE(GN62))</f>
        <v>0</v>
      </c>
      <c r="GP62" s="409" t="str">
        <f t="shared" ref="GP62:GP69" si="198">IF(OR(CS62="予定",CS62="改善済"),1,"")</f>
        <v/>
      </c>
      <c r="GQ62" s="408" t="str">
        <f t="shared" ref="GQ62:GQ69" si="199">IF(GP62=1,GO62,"0")</f>
        <v>0</v>
      </c>
      <c r="GR62" s="410" t="str">
        <f t="shared" ref="GR62:GR69" si="200">IF(AND(EP62="要是正",AND(EO62=0,CS62="未定")),CS62,"")</f>
        <v/>
      </c>
      <c r="GT62" s="181" t="str">
        <f t="shared" si="180"/>
        <v/>
      </c>
      <c r="GU62" s="598" t="str">
        <f t="shared" ref="GU62:GU69" si="201">IF(NOT(OR(EC62="未定",EC62="")),"令和"&amp;DW62&amp;"年"&amp;DZ62&amp;"月1日","")</f>
        <v/>
      </c>
      <c r="GV62" s="600" t="str">
        <f t="shared" ref="GV62:GV69" si="202">IF(GU62="","0",DATEVALUE(GU62))</f>
        <v>0</v>
      </c>
      <c r="GW62" s="413"/>
      <c r="GX62" s="411">
        <f t="shared" si="42"/>
        <v>0</v>
      </c>
      <c r="GY62" s="27"/>
      <c r="GZ62" s="27"/>
      <c r="HA62" s="413"/>
      <c r="HB62" s="10" t="str">
        <f t="shared" si="181"/>
        <v>防火ダンパー等(外壁の開口部で延焼のおそれのある部分に設けるものを除く。)</v>
      </c>
    </row>
    <row r="63" spans="1:210" s="10" customFormat="1" ht="50.1" customHeight="1" x14ac:dyDescent="0.15">
      <c r="A63" s="515"/>
      <c r="B63" s="516"/>
      <c r="C63" s="517"/>
      <c r="D63" s="517"/>
      <c r="E63" s="517"/>
      <c r="F63" s="517"/>
      <c r="G63"/>
      <c r="H63" s="229"/>
      <c r="I63" s="260"/>
      <c r="J63" s="238"/>
      <c r="K63" s="242"/>
      <c r="L63" s="242"/>
      <c r="M63" s="2973" t="s">
        <v>6344</v>
      </c>
      <c r="N63" s="2973"/>
      <c r="O63" s="2973"/>
      <c r="P63" s="2798"/>
      <c r="Q63" s="2799"/>
      <c r="R63" s="2799"/>
      <c r="S63" s="2799"/>
      <c r="T63" s="2799"/>
      <c r="U63" s="2799"/>
      <c r="V63" s="2799"/>
      <c r="W63" s="2799"/>
      <c r="X63" s="2799"/>
      <c r="Y63" s="2799"/>
      <c r="Z63" s="2800"/>
      <c r="AA63" s="2776" t="s">
        <v>174</v>
      </c>
      <c r="AB63" s="2776"/>
      <c r="AC63" s="2776"/>
      <c r="AD63" s="2776"/>
      <c r="AE63" s="2776"/>
      <c r="AF63" s="2776"/>
      <c r="AG63" s="2776"/>
      <c r="AH63" s="2776"/>
      <c r="AI63" s="2776"/>
      <c r="AJ63" s="2776"/>
      <c r="AK63" s="2776"/>
      <c r="AL63" s="2776"/>
      <c r="AM63" s="2776"/>
      <c r="AN63" s="2776"/>
      <c r="AO63" s="2776"/>
      <c r="AP63" s="2776"/>
      <c r="AQ63" s="2776"/>
      <c r="AR63" s="2776"/>
      <c r="AS63" s="2776"/>
      <c r="AT63" s="2776"/>
      <c r="AU63" s="2776"/>
      <c r="AV63" s="2776"/>
      <c r="AW63" s="2776"/>
      <c r="AX63" s="2776"/>
      <c r="AY63" s="2777"/>
      <c r="AZ63" s="2790"/>
      <c r="BA63" s="2790"/>
      <c r="BB63" s="2790"/>
      <c r="BC63" s="2790"/>
      <c r="BD63" s="2790"/>
      <c r="BE63" s="2790"/>
      <c r="BF63" s="2790"/>
      <c r="BG63" s="2790"/>
      <c r="BH63" s="2790"/>
      <c r="BI63" s="2790"/>
      <c r="BJ63" s="2790"/>
      <c r="BK63" s="2790"/>
      <c r="BL63" s="2781"/>
      <c r="BM63" s="2781"/>
      <c r="BN63" s="2780"/>
      <c r="BO63" s="2780"/>
      <c r="BP63" s="2780"/>
      <c r="BQ63" s="2780"/>
      <c r="BR63" s="2780"/>
      <c r="BS63" s="2780"/>
      <c r="BT63" s="2780"/>
      <c r="BU63" s="2780"/>
      <c r="BV63" s="2780"/>
      <c r="BW63" s="2780"/>
      <c r="BX63" s="2780"/>
      <c r="BY63" s="2780"/>
      <c r="BZ63" s="2780"/>
      <c r="CA63" s="2780"/>
      <c r="CB63" s="2780"/>
      <c r="CC63" s="2780"/>
      <c r="CD63" s="2780"/>
      <c r="CE63" s="2780"/>
      <c r="CF63" s="2780"/>
      <c r="CG63" s="2780"/>
      <c r="CH63" s="2780"/>
      <c r="CI63" s="2780"/>
      <c r="CJ63" s="2780"/>
      <c r="CK63" s="2780"/>
      <c r="CL63" s="2780"/>
      <c r="CM63" s="2772"/>
      <c r="CN63" s="2773"/>
      <c r="CO63" s="2774"/>
      <c r="CP63" s="2772"/>
      <c r="CQ63" s="2773"/>
      <c r="CR63" s="2774"/>
      <c r="CS63" s="2824"/>
      <c r="CT63" s="2825"/>
      <c r="CU63" s="2826"/>
      <c r="CV63" s="2835"/>
      <c r="CW63" s="2836"/>
      <c r="CX63" s="2836"/>
      <c r="CY63" s="2836"/>
      <c r="CZ63" s="2836"/>
      <c r="DA63" s="2836"/>
      <c r="DB63" s="2836"/>
      <c r="DC63" s="2836"/>
      <c r="DD63" s="2836"/>
      <c r="DE63" s="2836"/>
      <c r="DF63" s="2836"/>
      <c r="DG63" s="2836"/>
      <c r="DH63" s="2836"/>
      <c r="DI63" s="2836"/>
      <c r="DJ63" s="2836"/>
      <c r="DK63" s="2836"/>
      <c r="DL63" s="2836"/>
      <c r="DM63" s="2836"/>
      <c r="DN63" s="2836"/>
      <c r="DO63" s="2837"/>
      <c r="DP63"/>
      <c r="DQ63"/>
      <c r="DR63"/>
      <c r="DS63"/>
      <c r="DT63"/>
      <c r="DU63"/>
      <c r="DV63"/>
      <c r="DW63"/>
      <c r="DZ63" s="229"/>
      <c r="EA63" s="229"/>
      <c r="EB63" s="229"/>
      <c r="EC63" s="229"/>
      <c r="ED63" s="229"/>
      <c r="EE63" s="229"/>
      <c r="EF63" s="237"/>
      <c r="EG63" s="131">
        <f t="shared" si="162"/>
        <v>0</v>
      </c>
      <c r="EH63" s="131">
        <f t="shared" si="163"/>
        <v>0</v>
      </c>
      <c r="EI63" s="131">
        <f t="shared" si="164"/>
        <v>0</v>
      </c>
      <c r="EJ63" s="131">
        <f t="shared" si="165"/>
        <v>0</v>
      </c>
      <c r="EK63" s="256" t="s">
        <v>173</v>
      </c>
      <c r="EL63" s="131" t="str">
        <f t="shared" si="182"/>
        <v>防火ダンパー等(外壁の開口部で延焼のおそれのある部分に設けるものを除く。)</v>
      </c>
      <c r="EM63" s="130">
        <f t="shared" si="166"/>
        <v>0</v>
      </c>
      <c r="EN63" s="129" t="str">
        <f t="shared" si="167"/>
        <v/>
      </c>
      <c r="EO63" s="121" t="str">
        <f>IF($EN63="要是正",MAX($EO$59:EO62)+1,"")</f>
        <v/>
      </c>
      <c r="EP63" s="121" t="str">
        <f>IF($EN63="要是正",MAX($EP$57:EP62)+1,"")</f>
        <v/>
      </c>
      <c r="EQ63" s="128" t="str">
        <f t="shared" si="168"/>
        <v/>
      </c>
      <c r="ER63" s="127" t="str">
        <f t="shared" si="169"/>
        <v/>
      </c>
      <c r="ES63" s="122" t="str">
        <f t="shared" si="170"/>
        <v/>
      </c>
      <c r="ET63" s="157" t="str">
        <f t="shared" si="171"/>
        <v/>
      </c>
      <c r="EU63" s="156">
        <f t="shared" si="16"/>
        <v>0</v>
      </c>
      <c r="EV63" s="125" t="str">
        <f t="shared" si="183"/>
        <v/>
      </c>
      <c r="EW63" s="123" t="str">
        <f t="shared" si="184"/>
        <v>0</v>
      </c>
      <c r="EX63" s="610" t="str">
        <f t="shared" si="185"/>
        <v/>
      </c>
      <c r="EY63" s="608" t="str">
        <f t="shared" si="186"/>
        <v>0</v>
      </c>
      <c r="EZ63" s="608" t="str">
        <f t="shared" si="187"/>
        <v>0</v>
      </c>
      <c r="FA63" s="607" t="str">
        <f t="shared" si="188"/>
        <v/>
      </c>
      <c r="FB63" s="609" t="str">
        <f t="shared" si="189"/>
        <v/>
      </c>
      <c r="FC63" s="608" t="str">
        <f t="shared" si="190"/>
        <v>0</v>
      </c>
      <c r="FD63" s="124" t="str">
        <f t="shared" si="191"/>
        <v/>
      </c>
      <c r="FE63" s="608" t="str">
        <f t="shared" si="192"/>
        <v>0</v>
      </c>
      <c r="FF63" s="608" t="str">
        <f t="shared" si="193"/>
        <v>0</v>
      </c>
      <c r="FG63" s="607" t="str">
        <f t="shared" si="194"/>
        <v/>
      </c>
      <c r="FH63" s="25" t="str">
        <f t="shared" si="195"/>
        <v/>
      </c>
      <c r="FI63"/>
      <c r="FJ63" s="181" t="str">
        <f t="shared" si="172"/>
        <v/>
      </c>
      <c r="FK63" s="598" t="str">
        <f t="shared" si="173"/>
        <v/>
      </c>
      <c r="FL63" s="600" t="str">
        <f t="shared" si="174"/>
        <v>0</v>
      </c>
      <c r="FM63"/>
      <c r="FN63"/>
      <c r="FO63"/>
      <c r="GH63" s="239" t="str">
        <f t="shared" si="175"/>
        <v/>
      </c>
      <c r="GI63" s="389" t="str">
        <f t="shared" si="176"/>
        <v/>
      </c>
      <c r="GJ63" s="389" t="str">
        <f t="shared" si="177"/>
        <v/>
      </c>
      <c r="GK63" s="389">
        <f t="shared" si="178"/>
        <v>0</v>
      </c>
      <c r="GL63" s="248" t="str">
        <f t="shared" si="179"/>
        <v/>
      </c>
      <c r="GN63" s="407" t="str">
        <f t="shared" si="196"/>
        <v/>
      </c>
      <c r="GO63" s="408" t="str">
        <f t="shared" si="197"/>
        <v>0</v>
      </c>
      <c r="GP63" s="409" t="str">
        <f t="shared" si="198"/>
        <v/>
      </c>
      <c r="GQ63" s="408" t="str">
        <f t="shared" si="199"/>
        <v>0</v>
      </c>
      <c r="GR63" s="410" t="str">
        <f t="shared" si="200"/>
        <v/>
      </c>
      <c r="GT63" s="181" t="str">
        <f t="shared" si="180"/>
        <v/>
      </c>
      <c r="GU63" s="598" t="str">
        <f t="shared" si="201"/>
        <v/>
      </c>
      <c r="GV63" s="600" t="str">
        <f t="shared" si="202"/>
        <v>0</v>
      </c>
      <c r="GW63" s="413"/>
      <c r="GX63" s="411">
        <f t="shared" si="42"/>
        <v>0</v>
      </c>
      <c r="GY63" s="27"/>
      <c r="GZ63" s="27"/>
      <c r="HA63" s="413"/>
      <c r="HB63" s="10" t="str">
        <f t="shared" si="181"/>
        <v>防火ダンパー等(外壁の開口部で延焼のおそれのある部分に設けるものを除く。)</v>
      </c>
    </row>
    <row r="64" spans="1:210" s="10" customFormat="1" ht="50.1" customHeight="1" x14ac:dyDescent="0.15">
      <c r="A64" s="515"/>
      <c r="B64" s="516"/>
      <c r="C64" s="517"/>
      <c r="D64" s="517"/>
      <c r="E64" s="517"/>
      <c r="F64" s="517"/>
      <c r="G64"/>
      <c r="H64" s="229"/>
      <c r="I64" s="260"/>
      <c r="J64" s="238"/>
      <c r="K64" s="242"/>
      <c r="L64" s="242"/>
      <c r="M64" s="2973" t="s">
        <v>6345</v>
      </c>
      <c r="N64" s="2973"/>
      <c r="O64" s="2973"/>
      <c r="P64" s="2798"/>
      <c r="Q64" s="2799"/>
      <c r="R64" s="2799"/>
      <c r="S64" s="2799"/>
      <c r="T64" s="2799"/>
      <c r="U64" s="2799"/>
      <c r="V64" s="2799"/>
      <c r="W64" s="2799"/>
      <c r="X64" s="2799"/>
      <c r="Y64" s="2799"/>
      <c r="Z64" s="2800"/>
      <c r="AA64" s="2776" t="s">
        <v>172</v>
      </c>
      <c r="AB64" s="2776"/>
      <c r="AC64" s="2776"/>
      <c r="AD64" s="2776"/>
      <c r="AE64" s="2776"/>
      <c r="AF64" s="2776"/>
      <c r="AG64" s="2776"/>
      <c r="AH64" s="2776"/>
      <c r="AI64" s="2776"/>
      <c r="AJ64" s="2776"/>
      <c r="AK64" s="2776"/>
      <c r="AL64" s="2776"/>
      <c r="AM64" s="2776"/>
      <c r="AN64" s="2776"/>
      <c r="AO64" s="2776"/>
      <c r="AP64" s="2776"/>
      <c r="AQ64" s="2776"/>
      <c r="AR64" s="2776"/>
      <c r="AS64" s="2776"/>
      <c r="AT64" s="2776"/>
      <c r="AU64" s="2776"/>
      <c r="AV64" s="2776"/>
      <c r="AW64" s="2776"/>
      <c r="AX64" s="2776"/>
      <c r="AY64" s="2777"/>
      <c r="AZ64" s="2790"/>
      <c r="BA64" s="2790"/>
      <c r="BB64" s="2790"/>
      <c r="BC64" s="2790"/>
      <c r="BD64" s="2790"/>
      <c r="BE64" s="2790"/>
      <c r="BF64" s="2790"/>
      <c r="BG64" s="2790"/>
      <c r="BH64" s="2790"/>
      <c r="BI64" s="2790"/>
      <c r="BJ64" s="2790"/>
      <c r="BK64" s="2790"/>
      <c r="BL64" s="2781"/>
      <c r="BM64" s="2781"/>
      <c r="BN64" s="2780"/>
      <c r="BO64" s="2780"/>
      <c r="BP64" s="2780"/>
      <c r="BQ64" s="2780"/>
      <c r="BR64" s="2780"/>
      <c r="BS64" s="2780"/>
      <c r="BT64" s="2780"/>
      <c r="BU64" s="2780"/>
      <c r="BV64" s="2780"/>
      <c r="BW64" s="2780"/>
      <c r="BX64" s="2780"/>
      <c r="BY64" s="2780"/>
      <c r="BZ64" s="2780"/>
      <c r="CA64" s="2780"/>
      <c r="CB64" s="2780"/>
      <c r="CC64" s="2780"/>
      <c r="CD64" s="2780"/>
      <c r="CE64" s="2780"/>
      <c r="CF64" s="2780"/>
      <c r="CG64" s="2780"/>
      <c r="CH64" s="2780"/>
      <c r="CI64" s="2780"/>
      <c r="CJ64" s="2780"/>
      <c r="CK64" s="2780"/>
      <c r="CL64" s="2780"/>
      <c r="CM64" s="2772"/>
      <c r="CN64" s="2773"/>
      <c r="CO64" s="2774"/>
      <c r="CP64" s="2772"/>
      <c r="CQ64" s="2773"/>
      <c r="CR64" s="2774"/>
      <c r="CS64" s="2824"/>
      <c r="CT64" s="2825"/>
      <c r="CU64" s="2826"/>
      <c r="CV64" s="2835"/>
      <c r="CW64" s="2836"/>
      <c r="CX64" s="2836"/>
      <c r="CY64" s="2836"/>
      <c r="CZ64" s="2836"/>
      <c r="DA64" s="2836"/>
      <c r="DB64" s="2836"/>
      <c r="DC64" s="2836"/>
      <c r="DD64" s="2836"/>
      <c r="DE64" s="2836"/>
      <c r="DF64" s="2836"/>
      <c r="DG64" s="2836"/>
      <c r="DH64" s="2836"/>
      <c r="DI64" s="2836"/>
      <c r="DJ64" s="2836"/>
      <c r="DK64" s="2836"/>
      <c r="DL64" s="2836"/>
      <c r="DM64" s="2836"/>
      <c r="DN64" s="2836"/>
      <c r="DO64" s="2837"/>
      <c r="DP64"/>
      <c r="DQ64"/>
      <c r="DR64"/>
      <c r="DS64"/>
      <c r="DT64"/>
      <c r="DU64"/>
      <c r="DV64"/>
      <c r="DW64"/>
      <c r="DZ64" s="229"/>
      <c r="EA64" s="229"/>
      <c r="EB64" s="229"/>
      <c r="EC64" s="229"/>
      <c r="ED64" s="229"/>
      <c r="EE64" s="229"/>
      <c r="EF64" s="237"/>
      <c r="EG64" s="131">
        <f t="shared" si="162"/>
        <v>0</v>
      </c>
      <c r="EH64" s="131">
        <f t="shared" si="163"/>
        <v>0</v>
      </c>
      <c r="EI64" s="131">
        <f t="shared" si="164"/>
        <v>0</v>
      </c>
      <c r="EJ64" s="131">
        <f t="shared" si="165"/>
        <v>0</v>
      </c>
      <c r="EK64" s="256" t="s">
        <v>171</v>
      </c>
      <c r="EL64" s="131" t="str">
        <f t="shared" si="182"/>
        <v>防火ダンパー等(外壁の開口部で延焼のおそれのある部分に設けるものを除く。)</v>
      </c>
      <c r="EM64" s="130">
        <f t="shared" si="166"/>
        <v>0</v>
      </c>
      <c r="EN64" s="129" t="str">
        <f t="shared" si="167"/>
        <v/>
      </c>
      <c r="EO64" s="121" t="str">
        <f>IF($EN64="要是正",MAX($EO$59:EO63)+1,"")</f>
        <v/>
      </c>
      <c r="EP64" s="121" t="str">
        <f>IF($EN64="要是正",MAX($EP$57:EP63)+1,"")</f>
        <v/>
      </c>
      <c r="EQ64" s="128" t="str">
        <f t="shared" si="168"/>
        <v/>
      </c>
      <c r="ER64" s="127" t="str">
        <f t="shared" si="169"/>
        <v/>
      </c>
      <c r="ES64" s="122" t="str">
        <f t="shared" si="170"/>
        <v/>
      </c>
      <c r="ET64" s="157" t="str">
        <f t="shared" si="171"/>
        <v/>
      </c>
      <c r="EU64" s="156">
        <f t="shared" si="16"/>
        <v>0</v>
      </c>
      <c r="EV64" s="125" t="str">
        <f t="shared" si="183"/>
        <v/>
      </c>
      <c r="EW64" s="123" t="str">
        <f t="shared" si="184"/>
        <v>0</v>
      </c>
      <c r="EX64" s="610" t="str">
        <f t="shared" si="185"/>
        <v/>
      </c>
      <c r="EY64" s="608" t="str">
        <f t="shared" si="186"/>
        <v>0</v>
      </c>
      <c r="EZ64" s="608" t="str">
        <f t="shared" si="187"/>
        <v>0</v>
      </c>
      <c r="FA64" s="607" t="str">
        <f t="shared" si="188"/>
        <v/>
      </c>
      <c r="FB64" s="609" t="str">
        <f t="shared" si="189"/>
        <v/>
      </c>
      <c r="FC64" s="608" t="str">
        <f t="shared" si="190"/>
        <v>0</v>
      </c>
      <c r="FD64" s="124" t="str">
        <f t="shared" si="191"/>
        <v/>
      </c>
      <c r="FE64" s="608" t="str">
        <f t="shared" si="192"/>
        <v>0</v>
      </c>
      <c r="FF64" s="608" t="str">
        <f t="shared" si="193"/>
        <v>0</v>
      </c>
      <c r="FG64" s="607" t="str">
        <f t="shared" si="194"/>
        <v/>
      </c>
      <c r="FH64" s="25" t="str">
        <f t="shared" si="195"/>
        <v/>
      </c>
      <c r="FI64"/>
      <c r="FJ64" s="181" t="str">
        <f t="shared" si="172"/>
        <v/>
      </c>
      <c r="FK64" s="598" t="str">
        <f t="shared" si="173"/>
        <v/>
      </c>
      <c r="FL64" s="600" t="str">
        <f t="shared" si="174"/>
        <v>0</v>
      </c>
      <c r="FM64"/>
      <c r="FN64"/>
      <c r="FO64"/>
      <c r="GH64" s="239" t="str">
        <f t="shared" si="175"/>
        <v/>
      </c>
      <c r="GI64" s="389" t="str">
        <f t="shared" si="176"/>
        <v/>
      </c>
      <c r="GJ64" s="389" t="str">
        <f t="shared" si="177"/>
        <v/>
      </c>
      <c r="GK64" s="389">
        <f t="shared" si="178"/>
        <v>0</v>
      </c>
      <c r="GL64" s="248" t="str">
        <f t="shared" si="179"/>
        <v/>
      </c>
      <c r="GN64" s="407" t="str">
        <f t="shared" si="196"/>
        <v/>
      </c>
      <c r="GO64" s="408" t="str">
        <f t="shared" si="197"/>
        <v>0</v>
      </c>
      <c r="GP64" s="409" t="str">
        <f t="shared" si="198"/>
        <v/>
      </c>
      <c r="GQ64" s="408" t="str">
        <f t="shared" si="199"/>
        <v>0</v>
      </c>
      <c r="GR64" s="410" t="str">
        <f t="shared" si="200"/>
        <v/>
      </c>
      <c r="GT64" s="181" t="str">
        <f t="shared" si="180"/>
        <v/>
      </c>
      <c r="GU64" s="598" t="str">
        <f t="shared" si="201"/>
        <v/>
      </c>
      <c r="GV64" s="600" t="str">
        <f t="shared" si="202"/>
        <v>0</v>
      </c>
      <c r="GW64" s="413"/>
      <c r="GX64" s="411">
        <f t="shared" si="42"/>
        <v>0</v>
      </c>
      <c r="GY64" s="27"/>
      <c r="GZ64" s="27"/>
      <c r="HA64" s="413"/>
      <c r="HB64" s="10" t="str">
        <f t="shared" si="181"/>
        <v>防火ダンパー等(外壁の開口部で延焼のおそれのある部分に設けるものを除く。)</v>
      </c>
    </row>
    <row r="65" spans="1:210" s="10" customFormat="1" ht="50.1" customHeight="1" x14ac:dyDescent="0.15">
      <c r="A65" s="515"/>
      <c r="B65" s="516"/>
      <c r="C65" s="517"/>
      <c r="D65" s="517"/>
      <c r="E65" s="517"/>
      <c r="F65" s="517"/>
      <c r="G65"/>
      <c r="H65" s="229"/>
      <c r="I65" s="260"/>
      <c r="J65" s="238"/>
      <c r="K65" s="242"/>
      <c r="L65" s="242"/>
      <c r="M65" s="2973" t="s">
        <v>6346</v>
      </c>
      <c r="N65" s="2973"/>
      <c r="O65" s="2973"/>
      <c r="P65" s="2798"/>
      <c r="Q65" s="2799"/>
      <c r="R65" s="2799"/>
      <c r="S65" s="2799"/>
      <c r="T65" s="2799"/>
      <c r="U65" s="2799"/>
      <c r="V65" s="2799"/>
      <c r="W65" s="2799"/>
      <c r="X65" s="2799"/>
      <c r="Y65" s="2799"/>
      <c r="Z65" s="2800"/>
      <c r="AA65" s="2776" t="s">
        <v>170</v>
      </c>
      <c r="AB65" s="2776"/>
      <c r="AC65" s="2776"/>
      <c r="AD65" s="2776"/>
      <c r="AE65" s="2776"/>
      <c r="AF65" s="2776"/>
      <c r="AG65" s="2776"/>
      <c r="AH65" s="2776"/>
      <c r="AI65" s="2776"/>
      <c r="AJ65" s="2776"/>
      <c r="AK65" s="2776"/>
      <c r="AL65" s="2776"/>
      <c r="AM65" s="2776"/>
      <c r="AN65" s="2776"/>
      <c r="AO65" s="2776"/>
      <c r="AP65" s="2776"/>
      <c r="AQ65" s="2776"/>
      <c r="AR65" s="2776"/>
      <c r="AS65" s="2776"/>
      <c r="AT65" s="2776"/>
      <c r="AU65" s="2776"/>
      <c r="AV65" s="2776"/>
      <c r="AW65" s="2776"/>
      <c r="AX65" s="2776"/>
      <c r="AY65" s="2777"/>
      <c r="AZ65" s="2790"/>
      <c r="BA65" s="2790"/>
      <c r="BB65" s="2790"/>
      <c r="BC65" s="2790"/>
      <c r="BD65" s="2790"/>
      <c r="BE65" s="2790"/>
      <c r="BF65" s="2790"/>
      <c r="BG65" s="2790"/>
      <c r="BH65" s="2790"/>
      <c r="BI65" s="2790"/>
      <c r="BJ65" s="2790"/>
      <c r="BK65" s="2790"/>
      <c r="BL65" s="2781"/>
      <c r="BM65" s="2781"/>
      <c r="BN65" s="2780"/>
      <c r="BO65" s="2780"/>
      <c r="BP65" s="2780"/>
      <c r="BQ65" s="2780"/>
      <c r="BR65" s="2780"/>
      <c r="BS65" s="2780"/>
      <c r="BT65" s="2780"/>
      <c r="BU65" s="2780"/>
      <c r="BV65" s="2780"/>
      <c r="BW65" s="2780"/>
      <c r="BX65" s="2780"/>
      <c r="BY65" s="2780"/>
      <c r="BZ65" s="2780"/>
      <c r="CA65" s="2780"/>
      <c r="CB65" s="2780"/>
      <c r="CC65" s="2780"/>
      <c r="CD65" s="2780"/>
      <c r="CE65" s="2780"/>
      <c r="CF65" s="2780"/>
      <c r="CG65" s="2780"/>
      <c r="CH65" s="2780"/>
      <c r="CI65" s="2780"/>
      <c r="CJ65" s="2780"/>
      <c r="CK65" s="2780"/>
      <c r="CL65" s="2780"/>
      <c r="CM65" s="2772"/>
      <c r="CN65" s="2773"/>
      <c r="CO65" s="2774"/>
      <c r="CP65" s="2772"/>
      <c r="CQ65" s="2773"/>
      <c r="CR65" s="2774"/>
      <c r="CS65" s="2824"/>
      <c r="CT65" s="2825"/>
      <c r="CU65" s="2826"/>
      <c r="CV65" s="2835"/>
      <c r="CW65" s="2836"/>
      <c r="CX65" s="2836"/>
      <c r="CY65" s="2836"/>
      <c r="CZ65" s="2836"/>
      <c r="DA65" s="2836"/>
      <c r="DB65" s="2836"/>
      <c r="DC65" s="2836"/>
      <c r="DD65" s="2836"/>
      <c r="DE65" s="2836"/>
      <c r="DF65" s="2836"/>
      <c r="DG65" s="2836"/>
      <c r="DH65" s="2836"/>
      <c r="DI65" s="2836"/>
      <c r="DJ65" s="2836"/>
      <c r="DK65" s="2836"/>
      <c r="DL65" s="2836"/>
      <c r="DM65" s="2836"/>
      <c r="DN65" s="2836"/>
      <c r="DO65" s="2837"/>
      <c r="DP65"/>
      <c r="DQ65"/>
      <c r="DR65"/>
      <c r="DS65"/>
      <c r="DT65"/>
      <c r="DU65"/>
      <c r="DV65"/>
      <c r="DW65"/>
      <c r="DZ65" s="229"/>
      <c r="EA65" s="229"/>
      <c r="EB65" s="229"/>
      <c r="EC65" s="229"/>
      <c r="ED65" s="229"/>
      <c r="EE65" s="229"/>
      <c r="EF65" s="237"/>
      <c r="EG65" s="131">
        <f t="shared" si="162"/>
        <v>0</v>
      </c>
      <c r="EH65" s="131">
        <f t="shared" si="163"/>
        <v>0</v>
      </c>
      <c r="EI65" s="131">
        <f t="shared" si="164"/>
        <v>0</v>
      </c>
      <c r="EJ65" s="131">
        <f t="shared" si="165"/>
        <v>0</v>
      </c>
      <c r="EK65" s="256" t="s">
        <v>169</v>
      </c>
      <c r="EL65" s="131" t="str">
        <f t="shared" si="182"/>
        <v>防火ダンパー等(外壁の開口部で延焼のおそれのある部分に設けるものを除く。)</v>
      </c>
      <c r="EM65" s="130">
        <f t="shared" si="166"/>
        <v>0</v>
      </c>
      <c r="EN65" s="129" t="str">
        <f t="shared" si="167"/>
        <v/>
      </c>
      <c r="EO65" s="121" t="str">
        <f>IF($EN65="要是正",MAX($EO$59:EO64)+1,"")</f>
        <v/>
      </c>
      <c r="EP65" s="121" t="str">
        <f>IF($EN65="要是正",MAX($EP$57:EP64)+1,"")</f>
        <v/>
      </c>
      <c r="EQ65" s="128" t="str">
        <f t="shared" si="168"/>
        <v/>
      </c>
      <c r="ER65" s="127" t="str">
        <f t="shared" si="169"/>
        <v/>
      </c>
      <c r="ES65" s="122" t="str">
        <f t="shared" si="170"/>
        <v/>
      </c>
      <c r="ET65" s="157" t="str">
        <f t="shared" si="171"/>
        <v/>
      </c>
      <c r="EU65" s="156">
        <f t="shared" si="16"/>
        <v>0</v>
      </c>
      <c r="EV65" s="125" t="str">
        <f t="shared" si="183"/>
        <v/>
      </c>
      <c r="EW65" s="123" t="str">
        <f t="shared" si="184"/>
        <v>0</v>
      </c>
      <c r="EX65" s="610" t="str">
        <f t="shared" si="185"/>
        <v/>
      </c>
      <c r="EY65" s="608" t="str">
        <f t="shared" si="186"/>
        <v>0</v>
      </c>
      <c r="EZ65" s="608" t="str">
        <f t="shared" si="187"/>
        <v>0</v>
      </c>
      <c r="FA65" s="607" t="str">
        <f t="shared" si="188"/>
        <v/>
      </c>
      <c r="FB65" s="609" t="str">
        <f t="shared" si="189"/>
        <v/>
      </c>
      <c r="FC65" s="608" t="str">
        <f t="shared" si="190"/>
        <v>0</v>
      </c>
      <c r="FD65" s="124" t="str">
        <f t="shared" si="191"/>
        <v/>
      </c>
      <c r="FE65" s="608" t="str">
        <f t="shared" si="192"/>
        <v>0</v>
      </c>
      <c r="FF65" s="608" t="str">
        <f t="shared" si="193"/>
        <v>0</v>
      </c>
      <c r="FG65" s="607" t="str">
        <f t="shared" si="194"/>
        <v/>
      </c>
      <c r="FH65" s="25" t="str">
        <f t="shared" si="195"/>
        <v/>
      </c>
      <c r="FI65"/>
      <c r="FJ65" s="181" t="str">
        <f t="shared" si="172"/>
        <v/>
      </c>
      <c r="FK65" s="598" t="str">
        <f t="shared" si="173"/>
        <v/>
      </c>
      <c r="FL65" s="600" t="str">
        <f t="shared" si="174"/>
        <v>0</v>
      </c>
      <c r="FM65"/>
      <c r="FN65"/>
      <c r="FO65"/>
      <c r="GH65" s="239" t="str">
        <f t="shared" si="175"/>
        <v/>
      </c>
      <c r="GI65" s="389" t="str">
        <f t="shared" si="176"/>
        <v/>
      </c>
      <c r="GJ65" s="389" t="str">
        <f t="shared" si="177"/>
        <v/>
      </c>
      <c r="GK65" s="389">
        <f t="shared" si="178"/>
        <v>0</v>
      </c>
      <c r="GL65" s="248" t="str">
        <f t="shared" si="179"/>
        <v/>
      </c>
      <c r="GN65" s="407" t="str">
        <f t="shared" si="196"/>
        <v/>
      </c>
      <c r="GO65" s="408" t="str">
        <f t="shared" si="197"/>
        <v>0</v>
      </c>
      <c r="GP65" s="409" t="str">
        <f t="shared" si="198"/>
        <v/>
      </c>
      <c r="GQ65" s="408" t="str">
        <f t="shared" si="199"/>
        <v>0</v>
      </c>
      <c r="GR65" s="410" t="str">
        <f t="shared" si="200"/>
        <v/>
      </c>
      <c r="GT65" s="181" t="str">
        <f t="shared" si="180"/>
        <v/>
      </c>
      <c r="GU65" s="598" t="str">
        <f t="shared" si="201"/>
        <v/>
      </c>
      <c r="GV65" s="600" t="str">
        <f t="shared" si="202"/>
        <v>0</v>
      </c>
      <c r="GW65" s="413"/>
      <c r="GX65" s="411">
        <f t="shared" si="42"/>
        <v>0</v>
      </c>
      <c r="GY65" s="27"/>
      <c r="GZ65" s="27"/>
      <c r="HA65" s="413"/>
      <c r="HB65" s="10" t="str">
        <f t="shared" si="181"/>
        <v>防火ダンパー等(外壁の開口部で延焼のおそれのある部分に設けるものを除く。)</v>
      </c>
    </row>
    <row r="66" spans="1:210" s="10" customFormat="1" ht="50.1" customHeight="1" x14ac:dyDescent="0.15">
      <c r="A66" s="515"/>
      <c r="B66" s="516"/>
      <c r="C66" s="517"/>
      <c r="D66" s="517"/>
      <c r="E66" s="517"/>
      <c r="F66" s="517"/>
      <c r="G66"/>
      <c r="H66" s="229"/>
      <c r="I66" s="260"/>
      <c r="J66" s="238"/>
      <c r="K66" s="242"/>
      <c r="L66" s="242"/>
      <c r="M66" s="2973" t="s">
        <v>6347</v>
      </c>
      <c r="N66" s="2973"/>
      <c r="O66" s="2973"/>
      <c r="P66" s="2798"/>
      <c r="Q66" s="2799"/>
      <c r="R66" s="2799"/>
      <c r="S66" s="2799"/>
      <c r="T66" s="2799"/>
      <c r="U66" s="2799"/>
      <c r="V66" s="2799"/>
      <c r="W66" s="2799"/>
      <c r="X66" s="2799"/>
      <c r="Y66" s="2799"/>
      <c r="Z66" s="2800"/>
      <c r="AA66" s="2776" t="s">
        <v>168</v>
      </c>
      <c r="AB66" s="2776"/>
      <c r="AC66" s="2776"/>
      <c r="AD66" s="2776"/>
      <c r="AE66" s="2776"/>
      <c r="AF66" s="2776"/>
      <c r="AG66" s="2776"/>
      <c r="AH66" s="2776"/>
      <c r="AI66" s="2776"/>
      <c r="AJ66" s="2776"/>
      <c r="AK66" s="2776"/>
      <c r="AL66" s="2776"/>
      <c r="AM66" s="2776"/>
      <c r="AN66" s="2776"/>
      <c r="AO66" s="2776"/>
      <c r="AP66" s="2776"/>
      <c r="AQ66" s="2776"/>
      <c r="AR66" s="2776"/>
      <c r="AS66" s="2776"/>
      <c r="AT66" s="2776"/>
      <c r="AU66" s="2776"/>
      <c r="AV66" s="2776"/>
      <c r="AW66" s="2776"/>
      <c r="AX66" s="2776"/>
      <c r="AY66" s="2777"/>
      <c r="AZ66" s="2790"/>
      <c r="BA66" s="2790"/>
      <c r="BB66" s="2790"/>
      <c r="BC66" s="2790"/>
      <c r="BD66" s="2790"/>
      <c r="BE66" s="2790"/>
      <c r="BF66" s="2790"/>
      <c r="BG66" s="2790"/>
      <c r="BH66" s="2790"/>
      <c r="BI66" s="2790"/>
      <c r="BJ66" s="2790"/>
      <c r="BK66" s="2790"/>
      <c r="BL66" s="2781"/>
      <c r="BM66" s="2781"/>
      <c r="BN66" s="2780"/>
      <c r="BO66" s="2780"/>
      <c r="BP66" s="2780"/>
      <c r="BQ66" s="2780"/>
      <c r="BR66" s="2780"/>
      <c r="BS66" s="2780"/>
      <c r="BT66" s="2780"/>
      <c r="BU66" s="2780"/>
      <c r="BV66" s="2780"/>
      <c r="BW66" s="2780"/>
      <c r="BX66" s="2780"/>
      <c r="BY66" s="2780"/>
      <c r="BZ66" s="2780"/>
      <c r="CA66" s="2780"/>
      <c r="CB66" s="2780"/>
      <c r="CC66" s="2780"/>
      <c r="CD66" s="2780"/>
      <c r="CE66" s="2780"/>
      <c r="CF66" s="2780"/>
      <c r="CG66" s="2780"/>
      <c r="CH66" s="2780"/>
      <c r="CI66" s="2780"/>
      <c r="CJ66" s="2780"/>
      <c r="CK66" s="2780"/>
      <c r="CL66" s="2780"/>
      <c r="CM66" s="2772"/>
      <c r="CN66" s="2773"/>
      <c r="CO66" s="2774"/>
      <c r="CP66" s="2772"/>
      <c r="CQ66" s="2773"/>
      <c r="CR66" s="2774"/>
      <c r="CS66" s="2824"/>
      <c r="CT66" s="2825"/>
      <c r="CU66" s="2826"/>
      <c r="CV66" s="2835"/>
      <c r="CW66" s="2836"/>
      <c r="CX66" s="2836"/>
      <c r="CY66" s="2836"/>
      <c r="CZ66" s="2836"/>
      <c r="DA66" s="2836"/>
      <c r="DB66" s="2836"/>
      <c r="DC66" s="2836"/>
      <c r="DD66" s="2836"/>
      <c r="DE66" s="2836"/>
      <c r="DF66" s="2836"/>
      <c r="DG66" s="2836"/>
      <c r="DH66" s="2836"/>
      <c r="DI66" s="2836"/>
      <c r="DJ66" s="2836"/>
      <c r="DK66" s="2836"/>
      <c r="DL66" s="2836"/>
      <c r="DM66" s="2836"/>
      <c r="DN66" s="2836"/>
      <c r="DO66" s="2837"/>
      <c r="DP66"/>
      <c r="DQ66"/>
      <c r="DR66"/>
      <c r="DS66"/>
      <c r="DT66"/>
      <c r="DU66"/>
      <c r="DV66"/>
      <c r="DW66"/>
      <c r="DZ66" s="229"/>
      <c r="EA66" s="229"/>
      <c r="EB66" s="229"/>
      <c r="EC66" s="229"/>
      <c r="ED66" s="229"/>
      <c r="EE66" s="229"/>
      <c r="EF66" s="237"/>
      <c r="EG66" s="131">
        <f t="shared" si="162"/>
        <v>0</v>
      </c>
      <c r="EH66" s="131">
        <f t="shared" si="163"/>
        <v>0</v>
      </c>
      <c r="EI66" s="131">
        <f t="shared" si="164"/>
        <v>0</v>
      </c>
      <c r="EJ66" s="131">
        <f t="shared" si="165"/>
        <v>0</v>
      </c>
      <c r="EK66" s="256" t="s">
        <v>167</v>
      </c>
      <c r="EL66" s="131" t="str">
        <f t="shared" si="182"/>
        <v>防火ダンパー等(外壁の開口部で延焼のおそれのある部分に設けるものを除く。)</v>
      </c>
      <c r="EM66" s="130">
        <f t="shared" si="166"/>
        <v>0</v>
      </c>
      <c r="EN66" s="129" t="str">
        <f t="shared" si="167"/>
        <v/>
      </c>
      <c r="EO66" s="121" t="str">
        <f>IF($EN66="要是正",MAX($EO$59:EO65)+1,"")</f>
        <v/>
      </c>
      <c r="EP66" s="121" t="str">
        <f>IF($EN66="要是正",MAX($EP$57:EP65)+1,"")</f>
        <v/>
      </c>
      <c r="EQ66" s="128" t="str">
        <f t="shared" si="168"/>
        <v/>
      </c>
      <c r="ER66" s="127" t="str">
        <f t="shared" si="169"/>
        <v/>
      </c>
      <c r="ES66" s="122" t="str">
        <f t="shared" si="170"/>
        <v/>
      </c>
      <c r="ET66" s="157" t="str">
        <f t="shared" si="171"/>
        <v/>
      </c>
      <c r="EU66" s="156">
        <f t="shared" si="16"/>
        <v>0</v>
      </c>
      <c r="EV66" s="125" t="str">
        <f t="shared" si="183"/>
        <v/>
      </c>
      <c r="EW66" s="123" t="str">
        <f t="shared" si="184"/>
        <v>0</v>
      </c>
      <c r="EX66" s="610" t="str">
        <f t="shared" si="185"/>
        <v/>
      </c>
      <c r="EY66" s="608" t="str">
        <f t="shared" si="186"/>
        <v>0</v>
      </c>
      <c r="EZ66" s="608" t="str">
        <f t="shared" si="187"/>
        <v>0</v>
      </c>
      <c r="FA66" s="607" t="str">
        <f t="shared" si="188"/>
        <v/>
      </c>
      <c r="FB66" s="609" t="str">
        <f t="shared" si="189"/>
        <v/>
      </c>
      <c r="FC66" s="608" t="str">
        <f t="shared" si="190"/>
        <v>0</v>
      </c>
      <c r="FD66" s="124" t="str">
        <f t="shared" si="191"/>
        <v/>
      </c>
      <c r="FE66" s="608" t="str">
        <f t="shared" si="192"/>
        <v>0</v>
      </c>
      <c r="FF66" s="608" t="str">
        <f t="shared" si="193"/>
        <v>0</v>
      </c>
      <c r="FG66" s="607" t="str">
        <f t="shared" si="194"/>
        <v/>
      </c>
      <c r="FH66" s="25" t="str">
        <f t="shared" si="195"/>
        <v/>
      </c>
      <c r="FI66"/>
      <c r="FJ66" s="181" t="str">
        <f t="shared" si="172"/>
        <v/>
      </c>
      <c r="FK66" s="598" t="str">
        <f t="shared" si="173"/>
        <v/>
      </c>
      <c r="FL66" s="600" t="str">
        <f t="shared" si="174"/>
        <v>0</v>
      </c>
      <c r="FM66"/>
      <c r="FN66"/>
      <c r="FO66"/>
      <c r="GH66" s="239" t="str">
        <f t="shared" si="175"/>
        <v/>
      </c>
      <c r="GI66" s="389" t="str">
        <f t="shared" si="176"/>
        <v/>
      </c>
      <c r="GJ66" s="389" t="str">
        <f t="shared" si="177"/>
        <v/>
      </c>
      <c r="GK66" s="389">
        <f t="shared" si="178"/>
        <v>0</v>
      </c>
      <c r="GL66" s="248" t="str">
        <f t="shared" si="179"/>
        <v/>
      </c>
      <c r="GN66" s="407" t="str">
        <f t="shared" si="196"/>
        <v/>
      </c>
      <c r="GO66" s="408" t="str">
        <f t="shared" si="197"/>
        <v>0</v>
      </c>
      <c r="GP66" s="409" t="str">
        <f t="shared" si="198"/>
        <v/>
      </c>
      <c r="GQ66" s="408" t="str">
        <f t="shared" si="199"/>
        <v>0</v>
      </c>
      <c r="GR66" s="410" t="str">
        <f t="shared" si="200"/>
        <v/>
      </c>
      <c r="GT66" s="181" t="str">
        <f t="shared" si="180"/>
        <v/>
      </c>
      <c r="GU66" s="598" t="str">
        <f t="shared" si="201"/>
        <v/>
      </c>
      <c r="GV66" s="600" t="str">
        <f t="shared" si="202"/>
        <v>0</v>
      </c>
      <c r="GW66" s="413"/>
      <c r="GX66" s="411">
        <f t="shared" si="42"/>
        <v>0</v>
      </c>
      <c r="GY66" s="27"/>
      <c r="GZ66" s="27"/>
      <c r="HA66" s="413"/>
      <c r="HB66" s="10" t="str">
        <f t="shared" si="181"/>
        <v>防火ダンパー等(外壁の開口部で延焼のおそれのある部分に設けるものを除く。)</v>
      </c>
    </row>
    <row r="67" spans="1:210" s="10" customFormat="1" ht="50.1" customHeight="1" x14ac:dyDescent="0.15">
      <c r="A67" s="515"/>
      <c r="B67" s="516"/>
      <c r="C67" s="517"/>
      <c r="D67" s="517"/>
      <c r="E67" s="517"/>
      <c r="F67" s="517"/>
      <c r="G67"/>
      <c r="H67" s="229"/>
      <c r="I67" s="260"/>
      <c r="J67" s="238"/>
      <c r="K67" s="242"/>
      <c r="L67" s="242"/>
      <c r="M67" s="2973" t="s">
        <v>6348</v>
      </c>
      <c r="N67" s="2973"/>
      <c r="O67" s="2973"/>
      <c r="P67" s="2798"/>
      <c r="Q67" s="2799"/>
      <c r="R67" s="2799"/>
      <c r="S67" s="2799"/>
      <c r="T67" s="2799"/>
      <c r="U67" s="2799"/>
      <c r="V67" s="2799"/>
      <c r="W67" s="2799"/>
      <c r="X67" s="2799"/>
      <c r="Y67" s="2799"/>
      <c r="Z67" s="2800"/>
      <c r="AA67" s="2776" t="s">
        <v>6478</v>
      </c>
      <c r="AB67" s="2776"/>
      <c r="AC67" s="2776"/>
      <c r="AD67" s="2776"/>
      <c r="AE67" s="2776"/>
      <c r="AF67" s="2776"/>
      <c r="AG67" s="2776"/>
      <c r="AH67" s="2776"/>
      <c r="AI67" s="2776"/>
      <c r="AJ67" s="2776"/>
      <c r="AK67" s="2776"/>
      <c r="AL67" s="2776"/>
      <c r="AM67" s="2776"/>
      <c r="AN67" s="2776"/>
      <c r="AO67" s="2776"/>
      <c r="AP67" s="2776"/>
      <c r="AQ67" s="2776"/>
      <c r="AR67" s="2776"/>
      <c r="AS67" s="2776"/>
      <c r="AT67" s="2776"/>
      <c r="AU67" s="2776"/>
      <c r="AV67" s="2776"/>
      <c r="AW67" s="2776"/>
      <c r="AX67" s="2776"/>
      <c r="AY67" s="2777"/>
      <c r="AZ67" s="2790"/>
      <c r="BA67" s="2790"/>
      <c r="BB67" s="2790"/>
      <c r="BC67" s="2790"/>
      <c r="BD67" s="2790"/>
      <c r="BE67" s="2790"/>
      <c r="BF67" s="2790"/>
      <c r="BG67" s="2790"/>
      <c r="BH67" s="2790"/>
      <c r="BI67" s="2790"/>
      <c r="BJ67" s="2790"/>
      <c r="BK67" s="2790"/>
      <c r="BL67" s="2781"/>
      <c r="BM67" s="2781"/>
      <c r="BN67" s="2780"/>
      <c r="BO67" s="2780"/>
      <c r="BP67" s="2780"/>
      <c r="BQ67" s="2780"/>
      <c r="BR67" s="2780"/>
      <c r="BS67" s="2780"/>
      <c r="BT67" s="2780"/>
      <c r="BU67" s="2780"/>
      <c r="BV67" s="2780"/>
      <c r="BW67" s="2780"/>
      <c r="BX67" s="2780"/>
      <c r="BY67" s="2780"/>
      <c r="BZ67" s="2780"/>
      <c r="CA67" s="2780"/>
      <c r="CB67" s="2780"/>
      <c r="CC67" s="2780"/>
      <c r="CD67" s="2780"/>
      <c r="CE67" s="2780"/>
      <c r="CF67" s="2780"/>
      <c r="CG67" s="2780"/>
      <c r="CH67" s="2780"/>
      <c r="CI67" s="2780"/>
      <c r="CJ67" s="2780"/>
      <c r="CK67" s="2780"/>
      <c r="CL67" s="2780"/>
      <c r="CM67" s="2772"/>
      <c r="CN67" s="2773"/>
      <c r="CO67" s="2774"/>
      <c r="CP67" s="2772"/>
      <c r="CQ67" s="2773"/>
      <c r="CR67" s="2774"/>
      <c r="CS67" s="2824"/>
      <c r="CT67" s="2825"/>
      <c r="CU67" s="2826"/>
      <c r="CV67" s="2835"/>
      <c r="CW67" s="2836"/>
      <c r="CX67" s="2836"/>
      <c r="CY67" s="2836"/>
      <c r="CZ67" s="2836"/>
      <c r="DA67" s="2836"/>
      <c r="DB67" s="2836"/>
      <c r="DC67" s="2836"/>
      <c r="DD67" s="2836"/>
      <c r="DE67" s="2836"/>
      <c r="DF67" s="2836"/>
      <c r="DG67" s="2836"/>
      <c r="DH67" s="2836"/>
      <c r="DI67" s="2836"/>
      <c r="DJ67" s="2836"/>
      <c r="DK67" s="2836"/>
      <c r="DL67" s="2836"/>
      <c r="DM67" s="2836"/>
      <c r="DN67" s="2836"/>
      <c r="DO67" s="2837"/>
      <c r="DP67"/>
      <c r="DQ67"/>
      <c r="DR67"/>
      <c r="DS67"/>
      <c r="DT67"/>
      <c r="DU67"/>
      <c r="DV67"/>
      <c r="DW67"/>
      <c r="DZ67" s="229"/>
      <c r="EA67" s="229"/>
      <c r="EB67" s="229"/>
      <c r="EC67" s="229"/>
      <c r="ED67" s="229"/>
      <c r="EE67" s="229"/>
      <c r="EF67" s="237"/>
      <c r="EG67" s="131">
        <f t="shared" si="162"/>
        <v>0</v>
      </c>
      <c r="EH67" s="131">
        <f t="shared" si="163"/>
        <v>0</v>
      </c>
      <c r="EI67" s="131">
        <f t="shared" si="164"/>
        <v>0</v>
      </c>
      <c r="EJ67" s="131">
        <f t="shared" si="165"/>
        <v>0</v>
      </c>
      <c r="EK67" s="256" t="s">
        <v>166</v>
      </c>
      <c r="EL67" s="131" t="str">
        <f t="shared" si="182"/>
        <v>防火ダンパー等(外壁の開口部で延焼のおそれのある部分に設けるものを除く。)</v>
      </c>
      <c r="EM67" s="130">
        <f t="shared" si="166"/>
        <v>0</v>
      </c>
      <c r="EN67" s="129" t="str">
        <f t="shared" si="167"/>
        <v/>
      </c>
      <c r="EO67" s="121" t="str">
        <f>IF($EN67="要是正",MAX($EO$59:EO66)+1,"")</f>
        <v/>
      </c>
      <c r="EP67" s="121" t="str">
        <f>IF($EN67="要是正",MAX($EP$57:EP66)+1,"")</f>
        <v/>
      </c>
      <c r="EQ67" s="128" t="str">
        <f t="shared" si="168"/>
        <v/>
      </c>
      <c r="ER67" s="127" t="str">
        <f t="shared" si="169"/>
        <v/>
      </c>
      <c r="ES67" s="122" t="str">
        <f t="shared" si="170"/>
        <v/>
      </c>
      <c r="ET67" s="157" t="str">
        <f t="shared" si="171"/>
        <v/>
      </c>
      <c r="EU67" s="156">
        <f t="shared" si="16"/>
        <v>0</v>
      </c>
      <c r="EV67" s="125" t="str">
        <f t="shared" si="183"/>
        <v/>
      </c>
      <c r="EW67" s="123" t="str">
        <f t="shared" si="184"/>
        <v>0</v>
      </c>
      <c r="EX67" s="610" t="str">
        <f t="shared" si="185"/>
        <v/>
      </c>
      <c r="EY67" s="608" t="str">
        <f t="shared" si="186"/>
        <v>0</v>
      </c>
      <c r="EZ67" s="608" t="str">
        <f t="shared" si="187"/>
        <v>0</v>
      </c>
      <c r="FA67" s="607" t="str">
        <f t="shared" si="188"/>
        <v/>
      </c>
      <c r="FB67" s="609" t="str">
        <f t="shared" si="189"/>
        <v/>
      </c>
      <c r="FC67" s="608" t="str">
        <f t="shared" si="190"/>
        <v>0</v>
      </c>
      <c r="FD67" s="124" t="str">
        <f t="shared" si="191"/>
        <v/>
      </c>
      <c r="FE67" s="608" t="str">
        <f t="shared" si="192"/>
        <v>0</v>
      </c>
      <c r="FF67" s="608" t="str">
        <f t="shared" si="193"/>
        <v>0</v>
      </c>
      <c r="FG67" s="607" t="str">
        <f t="shared" si="194"/>
        <v/>
      </c>
      <c r="FH67" s="25" t="str">
        <f t="shared" si="195"/>
        <v/>
      </c>
      <c r="FI67"/>
      <c r="FJ67" s="181" t="str">
        <f t="shared" si="172"/>
        <v/>
      </c>
      <c r="FK67" s="598" t="str">
        <f t="shared" si="173"/>
        <v/>
      </c>
      <c r="FL67" s="600" t="str">
        <f t="shared" si="174"/>
        <v>0</v>
      </c>
      <c r="FM67"/>
      <c r="FN67"/>
      <c r="FO67"/>
      <c r="GH67" s="239" t="str">
        <f t="shared" si="175"/>
        <v/>
      </c>
      <c r="GI67" s="389" t="str">
        <f t="shared" si="176"/>
        <v/>
      </c>
      <c r="GJ67" s="389" t="str">
        <f t="shared" si="177"/>
        <v/>
      </c>
      <c r="GK67" s="389">
        <f t="shared" si="178"/>
        <v>0</v>
      </c>
      <c r="GL67" s="248" t="str">
        <f t="shared" si="179"/>
        <v/>
      </c>
      <c r="GN67" s="407" t="str">
        <f t="shared" si="196"/>
        <v/>
      </c>
      <c r="GO67" s="408" t="str">
        <f t="shared" si="197"/>
        <v>0</v>
      </c>
      <c r="GP67" s="409" t="str">
        <f t="shared" si="198"/>
        <v/>
      </c>
      <c r="GQ67" s="408" t="str">
        <f t="shared" si="199"/>
        <v>0</v>
      </c>
      <c r="GR67" s="410" t="str">
        <f t="shared" si="200"/>
        <v/>
      </c>
      <c r="GT67" s="181" t="str">
        <f t="shared" si="180"/>
        <v/>
      </c>
      <c r="GU67" s="598" t="str">
        <f t="shared" si="201"/>
        <v/>
      </c>
      <c r="GV67" s="600" t="str">
        <f t="shared" si="202"/>
        <v>0</v>
      </c>
      <c r="GW67" s="413"/>
      <c r="GX67" s="411">
        <f t="shared" si="42"/>
        <v>0</v>
      </c>
      <c r="GY67" s="27"/>
      <c r="GZ67" s="27"/>
      <c r="HA67" s="413"/>
      <c r="HB67" s="10" t="str">
        <f t="shared" si="181"/>
        <v>防火ダンパー等(外壁の開口部で延焼のおそれのある部分に設けるものを除く。)</v>
      </c>
    </row>
    <row r="68" spans="1:210" s="10" customFormat="1" ht="50.1" customHeight="1" x14ac:dyDescent="0.15">
      <c r="A68" s="515"/>
      <c r="B68" s="516"/>
      <c r="C68" s="517"/>
      <c r="D68" s="517"/>
      <c r="E68" s="517"/>
      <c r="F68" s="517"/>
      <c r="G68"/>
      <c r="H68" s="229"/>
      <c r="I68" s="260"/>
      <c r="J68" s="238"/>
      <c r="K68" s="242"/>
      <c r="L68" s="242"/>
      <c r="M68" s="2973" t="s">
        <v>6349</v>
      </c>
      <c r="N68" s="2973"/>
      <c r="O68" s="2973"/>
      <c r="P68" s="2798"/>
      <c r="Q68" s="2799"/>
      <c r="R68" s="2799"/>
      <c r="S68" s="2799"/>
      <c r="T68" s="2799"/>
      <c r="U68" s="2799"/>
      <c r="V68" s="2799"/>
      <c r="W68" s="2799"/>
      <c r="X68" s="2799"/>
      <c r="Y68" s="2799"/>
      <c r="Z68" s="2800"/>
      <c r="AA68" s="2776" t="s">
        <v>165</v>
      </c>
      <c r="AB68" s="2776"/>
      <c r="AC68" s="2776"/>
      <c r="AD68" s="2776"/>
      <c r="AE68" s="2776"/>
      <c r="AF68" s="2776"/>
      <c r="AG68" s="2776"/>
      <c r="AH68" s="2776"/>
      <c r="AI68" s="2776"/>
      <c r="AJ68" s="2776"/>
      <c r="AK68" s="2776"/>
      <c r="AL68" s="2776"/>
      <c r="AM68" s="2776"/>
      <c r="AN68" s="2776"/>
      <c r="AO68" s="2776"/>
      <c r="AP68" s="2776"/>
      <c r="AQ68" s="2776"/>
      <c r="AR68" s="2776"/>
      <c r="AS68" s="2776"/>
      <c r="AT68" s="2776"/>
      <c r="AU68" s="2776"/>
      <c r="AV68" s="2776"/>
      <c r="AW68" s="2776"/>
      <c r="AX68" s="2776"/>
      <c r="AY68" s="2777"/>
      <c r="AZ68" s="2790"/>
      <c r="BA68" s="2790"/>
      <c r="BB68" s="2790"/>
      <c r="BC68" s="2790"/>
      <c r="BD68" s="2790"/>
      <c r="BE68" s="2790"/>
      <c r="BF68" s="2790"/>
      <c r="BG68" s="2790"/>
      <c r="BH68" s="2790"/>
      <c r="BI68" s="2790"/>
      <c r="BJ68" s="2790"/>
      <c r="BK68" s="2790"/>
      <c r="BL68" s="2781"/>
      <c r="BM68" s="2781"/>
      <c r="BN68" s="2780"/>
      <c r="BO68" s="2780"/>
      <c r="BP68" s="2780"/>
      <c r="BQ68" s="2780"/>
      <c r="BR68" s="2780"/>
      <c r="BS68" s="2780"/>
      <c r="BT68" s="2780"/>
      <c r="BU68" s="2780"/>
      <c r="BV68" s="2780"/>
      <c r="BW68" s="2780"/>
      <c r="BX68" s="2780"/>
      <c r="BY68" s="2780"/>
      <c r="BZ68" s="2780"/>
      <c r="CA68" s="2780"/>
      <c r="CB68" s="2780"/>
      <c r="CC68" s="2780"/>
      <c r="CD68" s="2780"/>
      <c r="CE68" s="2780"/>
      <c r="CF68" s="2780"/>
      <c r="CG68" s="2780"/>
      <c r="CH68" s="2780"/>
      <c r="CI68" s="2780"/>
      <c r="CJ68" s="2780"/>
      <c r="CK68" s="2780"/>
      <c r="CL68" s="2780"/>
      <c r="CM68" s="2838"/>
      <c r="CN68" s="2839"/>
      <c r="CO68" s="2840"/>
      <c r="CP68" s="2838"/>
      <c r="CQ68" s="2839"/>
      <c r="CR68" s="2840"/>
      <c r="CS68" s="2882"/>
      <c r="CT68" s="2883"/>
      <c r="CU68" s="2884"/>
      <c r="CV68" s="2835"/>
      <c r="CW68" s="2836"/>
      <c r="CX68" s="2836"/>
      <c r="CY68" s="2836"/>
      <c r="CZ68" s="2836"/>
      <c r="DA68" s="2836"/>
      <c r="DB68" s="2836"/>
      <c r="DC68" s="2836"/>
      <c r="DD68" s="2836"/>
      <c r="DE68" s="2836"/>
      <c r="DF68" s="2836"/>
      <c r="DG68" s="2836"/>
      <c r="DH68" s="2836"/>
      <c r="DI68" s="2836"/>
      <c r="DJ68" s="2836"/>
      <c r="DK68" s="2836"/>
      <c r="DL68" s="2836"/>
      <c r="DM68" s="2836"/>
      <c r="DN68" s="2836"/>
      <c r="DO68" s="2837"/>
      <c r="DP68"/>
      <c r="DQ68"/>
      <c r="DR68"/>
      <c r="DS68"/>
      <c r="DT68"/>
      <c r="DU68"/>
      <c r="DV68"/>
      <c r="DW68"/>
      <c r="DZ68" s="229"/>
      <c r="EA68" s="229"/>
      <c r="EB68" s="229"/>
      <c r="EC68" s="229"/>
      <c r="ED68" s="229"/>
      <c r="EE68" s="229"/>
      <c r="EF68" s="237"/>
      <c r="EG68" s="131">
        <f t="shared" si="162"/>
        <v>0</v>
      </c>
      <c r="EH68" s="131">
        <f t="shared" si="163"/>
        <v>0</v>
      </c>
      <c r="EI68" s="131">
        <f t="shared" si="164"/>
        <v>0</v>
      </c>
      <c r="EJ68" s="131">
        <f t="shared" si="165"/>
        <v>0</v>
      </c>
      <c r="EK68" s="256" t="s">
        <v>164</v>
      </c>
      <c r="EL68" s="131" t="str">
        <f t="shared" si="182"/>
        <v>防火ダンパー等(外壁の開口部で延焼のおそれのある部分に設けるものを除く。)</v>
      </c>
      <c r="EM68" s="130">
        <f t="shared" si="166"/>
        <v>0</v>
      </c>
      <c r="EN68" s="129" t="str">
        <f t="shared" si="167"/>
        <v/>
      </c>
      <c r="EO68" s="121" t="str">
        <f>IF($EN68="要是正",MAX($EO$59:EO67)+1,"")</f>
        <v/>
      </c>
      <c r="EP68" s="121" t="str">
        <f>IF($EN68="要是正",MAX($EP$57:EP67)+1,"")</f>
        <v/>
      </c>
      <c r="EQ68" s="128" t="str">
        <f t="shared" si="168"/>
        <v/>
      </c>
      <c r="ER68" s="127" t="str">
        <f t="shared" si="169"/>
        <v/>
      </c>
      <c r="ES68" s="122" t="str">
        <f t="shared" si="170"/>
        <v/>
      </c>
      <c r="ET68" s="157" t="str">
        <f t="shared" si="171"/>
        <v/>
      </c>
      <c r="EU68" s="156">
        <f t="shared" si="16"/>
        <v>0</v>
      </c>
      <c r="EV68" s="125" t="str">
        <f t="shared" si="183"/>
        <v/>
      </c>
      <c r="EW68" s="123" t="str">
        <f t="shared" si="184"/>
        <v>0</v>
      </c>
      <c r="EX68" s="610" t="str">
        <f t="shared" si="185"/>
        <v/>
      </c>
      <c r="EY68" s="608" t="str">
        <f t="shared" si="186"/>
        <v>0</v>
      </c>
      <c r="EZ68" s="608" t="str">
        <f t="shared" si="187"/>
        <v>0</v>
      </c>
      <c r="FA68" s="607" t="str">
        <f t="shared" si="188"/>
        <v/>
      </c>
      <c r="FB68" s="609" t="str">
        <f t="shared" si="189"/>
        <v/>
      </c>
      <c r="FC68" s="608" t="str">
        <f t="shared" si="190"/>
        <v>0</v>
      </c>
      <c r="FD68" s="124" t="str">
        <f t="shared" si="191"/>
        <v/>
      </c>
      <c r="FE68" s="608" t="str">
        <f t="shared" si="192"/>
        <v>0</v>
      </c>
      <c r="FF68" s="608" t="str">
        <f t="shared" si="193"/>
        <v>0</v>
      </c>
      <c r="FG68" s="607" t="str">
        <f t="shared" si="194"/>
        <v/>
      </c>
      <c r="FH68" s="25" t="str">
        <f t="shared" si="195"/>
        <v/>
      </c>
      <c r="FI68"/>
      <c r="FJ68" s="181" t="str">
        <f t="shared" si="172"/>
        <v/>
      </c>
      <c r="FK68" s="598" t="str">
        <f t="shared" si="173"/>
        <v/>
      </c>
      <c r="FL68" s="600" t="str">
        <f t="shared" si="174"/>
        <v>0</v>
      </c>
      <c r="FM68"/>
      <c r="FN68"/>
      <c r="FO68"/>
      <c r="GH68" s="239" t="str">
        <f t="shared" si="175"/>
        <v/>
      </c>
      <c r="GI68" s="389" t="str">
        <f t="shared" si="176"/>
        <v/>
      </c>
      <c r="GJ68" s="389" t="str">
        <f t="shared" si="177"/>
        <v/>
      </c>
      <c r="GK68" s="389">
        <f t="shared" si="178"/>
        <v>0</v>
      </c>
      <c r="GL68" s="248" t="str">
        <f t="shared" si="179"/>
        <v/>
      </c>
      <c r="GN68" s="407" t="str">
        <f t="shared" si="196"/>
        <v/>
      </c>
      <c r="GO68" s="408" t="str">
        <f t="shared" si="197"/>
        <v>0</v>
      </c>
      <c r="GP68" s="409" t="str">
        <f t="shared" si="198"/>
        <v/>
      </c>
      <c r="GQ68" s="408" t="str">
        <f t="shared" si="199"/>
        <v>0</v>
      </c>
      <c r="GR68" s="410" t="str">
        <f t="shared" si="200"/>
        <v/>
      </c>
      <c r="GT68" s="181" t="str">
        <f t="shared" si="180"/>
        <v/>
      </c>
      <c r="GU68" s="598" t="str">
        <f t="shared" si="201"/>
        <v/>
      </c>
      <c r="GV68" s="600" t="str">
        <f t="shared" si="202"/>
        <v>0</v>
      </c>
      <c r="GW68" s="413"/>
      <c r="GX68" s="411">
        <f t="shared" si="42"/>
        <v>0</v>
      </c>
      <c r="GY68" s="27"/>
      <c r="GZ68" s="27"/>
      <c r="HA68" s="413"/>
      <c r="HB68" s="10" t="str">
        <f t="shared" si="181"/>
        <v>防火ダンパー等(外壁の開口部で延焼のおそれのある部分に設けるものを除く。)</v>
      </c>
    </row>
    <row r="69" spans="1:210" s="10" customFormat="1" ht="50.1" customHeight="1" x14ac:dyDescent="0.15">
      <c r="A69" s="515"/>
      <c r="B69" s="516"/>
      <c r="C69" s="517"/>
      <c r="D69" s="517"/>
      <c r="E69" s="517"/>
      <c r="F69" s="517"/>
      <c r="G69"/>
      <c r="H69" s="229"/>
      <c r="I69" s="260"/>
      <c r="J69" s="238"/>
      <c r="K69" s="520"/>
      <c r="L69" s="520"/>
      <c r="M69" s="2974" t="s">
        <v>6350</v>
      </c>
      <c r="N69" s="2974"/>
      <c r="O69" s="2974"/>
      <c r="P69" s="2801"/>
      <c r="Q69" s="2802"/>
      <c r="R69" s="2802"/>
      <c r="S69" s="2802"/>
      <c r="T69" s="2802"/>
      <c r="U69" s="2802"/>
      <c r="V69" s="2802"/>
      <c r="W69" s="2802"/>
      <c r="X69" s="2802"/>
      <c r="Y69" s="2802"/>
      <c r="Z69" s="2803"/>
      <c r="AA69" s="2850" t="s">
        <v>163</v>
      </c>
      <c r="AB69" s="2850"/>
      <c r="AC69" s="2850"/>
      <c r="AD69" s="2850"/>
      <c r="AE69" s="2850"/>
      <c r="AF69" s="2850"/>
      <c r="AG69" s="2850"/>
      <c r="AH69" s="2850"/>
      <c r="AI69" s="2850"/>
      <c r="AJ69" s="2850"/>
      <c r="AK69" s="2850"/>
      <c r="AL69" s="2850"/>
      <c r="AM69" s="2850"/>
      <c r="AN69" s="2850"/>
      <c r="AO69" s="2850"/>
      <c r="AP69" s="2850"/>
      <c r="AQ69" s="2850"/>
      <c r="AR69" s="2850"/>
      <c r="AS69" s="2850"/>
      <c r="AT69" s="2850"/>
      <c r="AU69" s="2850"/>
      <c r="AV69" s="2850"/>
      <c r="AW69" s="2850"/>
      <c r="AX69" s="2850"/>
      <c r="AY69" s="2851"/>
      <c r="AZ69" s="2964"/>
      <c r="BA69" s="2964"/>
      <c r="BB69" s="2964"/>
      <c r="BC69" s="2964"/>
      <c r="BD69" s="2964"/>
      <c r="BE69" s="2964"/>
      <c r="BF69" s="2964"/>
      <c r="BG69" s="2964"/>
      <c r="BH69" s="2964"/>
      <c r="BI69" s="2964"/>
      <c r="BJ69" s="2964"/>
      <c r="BK69" s="2964"/>
      <c r="BL69" s="2855"/>
      <c r="BM69" s="2855"/>
      <c r="BN69" s="2844"/>
      <c r="BO69" s="2844"/>
      <c r="BP69" s="2844"/>
      <c r="BQ69" s="2844"/>
      <c r="BR69" s="2844"/>
      <c r="BS69" s="2844"/>
      <c r="BT69" s="2844"/>
      <c r="BU69" s="2844"/>
      <c r="BV69" s="2844"/>
      <c r="BW69" s="2844"/>
      <c r="BX69" s="2844"/>
      <c r="BY69" s="2844"/>
      <c r="BZ69" s="2844"/>
      <c r="CA69" s="2844"/>
      <c r="CB69" s="2844"/>
      <c r="CC69" s="2844"/>
      <c r="CD69" s="2844"/>
      <c r="CE69" s="2844"/>
      <c r="CF69" s="2844"/>
      <c r="CG69" s="2844"/>
      <c r="CH69" s="2844"/>
      <c r="CI69" s="2844"/>
      <c r="CJ69" s="2844"/>
      <c r="CK69" s="2844"/>
      <c r="CL69" s="2844"/>
      <c r="CM69" s="2838"/>
      <c r="CN69" s="2839"/>
      <c r="CO69" s="2840"/>
      <c r="CP69" s="2838"/>
      <c r="CQ69" s="2839"/>
      <c r="CR69" s="2840"/>
      <c r="CS69" s="2882"/>
      <c r="CT69" s="2883"/>
      <c r="CU69" s="2884"/>
      <c r="CV69" s="2879"/>
      <c r="CW69" s="2880"/>
      <c r="CX69" s="2880"/>
      <c r="CY69" s="2880"/>
      <c r="CZ69" s="2880"/>
      <c r="DA69" s="2880"/>
      <c r="DB69" s="2880"/>
      <c r="DC69" s="2880"/>
      <c r="DD69" s="2880"/>
      <c r="DE69" s="2880"/>
      <c r="DF69" s="2880"/>
      <c r="DG69" s="2880"/>
      <c r="DH69" s="2880"/>
      <c r="DI69" s="2880"/>
      <c r="DJ69" s="2880"/>
      <c r="DK69" s="2880"/>
      <c r="DL69" s="2880"/>
      <c r="DM69" s="2880"/>
      <c r="DN69" s="2880"/>
      <c r="DO69" s="2881"/>
      <c r="DP69"/>
      <c r="DQ69"/>
      <c r="DR69"/>
      <c r="DS69"/>
      <c r="DT69"/>
      <c r="DU69"/>
      <c r="DV69"/>
      <c r="DW69"/>
      <c r="DZ69" s="229"/>
      <c r="EA69" s="229"/>
      <c r="EB69" s="229"/>
      <c r="EC69" s="229"/>
      <c r="ED69" s="229"/>
      <c r="EE69" s="229"/>
      <c r="EF69" s="237"/>
      <c r="EG69" s="131">
        <f t="shared" si="162"/>
        <v>0</v>
      </c>
      <c r="EH69" s="131">
        <f t="shared" si="163"/>
        <v>0</v>
      </c>
      <c r="EI69" s="131">
        <f t="shared" si="164"/>
        <v>0</v>
      </c>
      <c r="EJ69" s="131">
        <f t="shared" si="165"/>
        <v>0</v>
      </c>
      <c r="EK69" s="256" t="s">
        <v>162</v>
      </c>
      <c r="EL69" s="131" t="str">
        <f t="shared" si="182"/>
        <v>防火ダンパー等(外壁の開口部で延焼のおそれのある部分に設けるものを除く。)</v>
      </c>
      <c r="EM69" s="130">
        <f t="shared" si="166"/>
        <v>0</v>
      </c>
      <c r="EN69" s="129" t="str">
        <f t="shared" si="167"/>
        <v/>
      </c>
      <c r="EO69" s="121" t="str">
        <f>IF($EN69="要是正",MAX($EO$59:EO68)+1,"")</f>
        <v/>
      </c>
      <c r="EP69" s="121" t="str">
        <f>IF($EN69="要是正",MAX($EP$57:EP68)+1,"")</f>
        <v/>
      </c>
      <c r="EQ69" s="128" t="str">
        <f t="shared" si="168"/>
        <v/>
      </c>
      <c r="ER69" s="127" t="str">
        <f t="shared" si="169"/>
        <v/>
      </c>
      <c r="ES69" s="122" t="str">
        <f t="shared" si="170"/>
        <v/>
      </c>
      <c r="ET69" s="157" t="str">
        <f t="shared" si="171"/>
        <v/>
      </c>
      <c r="EU69" s="156">
        <f t="shared" si="16"/>
        <v>0</v>
      </c>
      <c r="EV69" s="125" t="str">
        <f t="shared" si="183"/>
        <v/>
      </c>
      <c r="EW69" s="123" t="str">
        <f t="shared" si="184"/>
        <v>0</v>
      </c>
      <c r="EX69" s="610" t="str">
        <f t="shared" si="185"/>
        <v/>
      </c>
      <c r="EY69" s="608" t="str">
        <f t="shared" si="186"/>
        <v>0</v>
      </c>
      <c r="EZ69" s="608" t="str">
        <f t="shared" si="187"/>
        <v>0</v>
      </c>
      <c r="FA69" s="607" t="str">
        <f t="shared" si="188"/>
        <v/>
      </c>
      <c r="FB69" s="609" t="str">
        <f t="shared" si="189"/>
        <v/>
      </c>
      <c r="FC69" s="608" t="str">
        <f t="shared" si="190"/>
        <v>0</v>
      </c>
      <c r="FD69" s="124" t="str">
        <f t="shared" si="191"/>
        <v/>
      </c>
      <c r="FE69" s="608" t="str">
        <f t="shared" si="192"/>
        <v>0</v>
      </c>
      <c r="FF69" s="608" t="str">
        <f t="shared" si="193"/>
        <v>0</v>
      </c>
      <c r="FG69" s="607" t="str">
        <f t="shared" si="194"/>
        <v/>
      </c>
      <c r="FH69" s="25" t="str">
        <f t="shared" si="195"/>
        <v/>
      </c>
      <c r="FI69"/>
      <c r="FJ69" s="181" t="str">
        <f t="shared" si="172"/>
        <v/>
      </c>
      <c r="FK69" s="598" t="str">
        <f t="shared" si="173"/>
        <v/>
      </c>
      <c r="FL69" s="600" t="str">
        <f t="shared" si="174"/>
        <v>0</v>
      </c>
      <c r="FM69"/>
      <c r="FN69"/>
      <c r="FO69"/>
      <c r="GH69" s="239" t="str">
        <f t="shared" si="175"/>
        <v/>
      </c>
      <c r="GI69" s="389" t="str">
        <f t="shared" si="176"/>
        <v/>
      </c>
      <c r="GJ69" s="389" t="str">
        <f t="shared" si="177"/>
        <v/>
      </c>
      <c r="GK69" s="389">
        <f t="shared" si="178"/>
        <v>0</v>
      </c>
      <c r="GL69" s="248" t="str">
        <f t="shared" si="179"/>
        <v/>
      </c>
      <c r="GN69" s="407" t="str">
        <f t="shared" si="196"/>
        <v/>
      </c>
      <c r="GO69" s="408" t="str">
        <f t="shared" si="197"/>
        <v>0</v>
      </c>
      <c r="GP69" s="409" t="str">
        <f t="shared" si="198"/>
        <v/>
      </c>
      <c r="GQ69" s="408" t="str">
        <f t="shared" si="199"/>
        <v>0</v>
      </c>
      <c r="GR69" s="410" t="str">
        <f t="shared" si="200"/>
        <v/>
      </c>
      <c r="GT69" s="181" t="str">
        <f t="shared" si="180"/>
        <v/>
      </c>
      <c r="GU69" s="598" t="str">
        <f t="shared" si="201"/>
        <v/>
      </c>
      <c r="GV69" s="600" t="str">
        <f t="shared" si="202"/>
        <v>0</v>
      </c>
      <c r="GW69" s="413"/>
      <c r="GX69" s="411">
        <f t="shared" si="42"/>
        <v>0</v>
      </c>
      <c r="GY69" s="27"/>
      <c r="GZ69" s="27"/>
      <c r="HA69" s="413"/>
      <c r="HB69" s="10" t="str">
        <f t="shared" si="181"/>
        <v>防火ダンパー等(外壁の開口部で延焼のおそれのある部分に設けるものを除く。)</v>
      </c>
    </row>
    <row r="70" spans="1:210" ht="50.1" customHeight="1" thickBot="1" x14ac:dyDescent="0.2">
      <c r="A70" s="3"/>
      <c r="I70" s="702"/>
      <c r="J70" s="2763"/>
      <c r="K70" s="2764"/>
      <c r="L70" s="2764"/>
      <c r="M70" s="2765"/>
      <c r="N70" s="2765"/>
      <c r="O70" s="2765"/>
      <c r="P70" s="2765"/>
      <c r="Q70" s="2765"/>
      <c r="R70" s="2765"/>
      <c r="S70" s="2765"/>
      <c r="T70" s="2765"/>
      <c r="U70" s="2765"/>
      <c r="V70" s="2765"/>
      <c r="W70" s="2765"/>
      <c r="X70" s="2765"/>
      <c r="Y70" s="2765"/>
      <c r="Z70" s="2765"/>
      <c r="AA70" s="2765"/>
      <c r="AB70" s="2765"/>
      <c r="AC70" s="2765"/>
      <c r="AD70" s="2765"/>
      <c r="AE70" s="2765"/>
      <c r="AF70" s="2765"/>
      <c r="AG70" s="2765"/>
      <c r="AH70" s="2765"/>
      <c r="AI70" s="2765"/>
      <c r="AJ70" s="2765"/>
      <c r="AK70" s="2765"/>
      <c r="AL70" s="2765"/>
      <c r="AM70" s="2765"/>
      <c r="AN70" s="2765"/>
      <c r="AO70" s="2765"/>
      <c r="AP70" s="2765"/>
      <c r="AQ70" s="2765"/>
      <c r="AR70" s="2765"/>
      <c r="AS70" s="2765"/>
      <c r="AT70" s="2765"/>
      <c r="AU70" s="2765"/>
      <c r="AV70" s="2765"/>
      <c r="AW70" s="2765"/>
      <c r="AX70" s="2765"/>
      <c r="AY70" s="2765"/>
      <c r="AZ70" s="2765"/>
      <c r="BA70" s="2765"/>
      <c r="BB70" s="2765"/>
      <c r="BC70" s="2765"/>
      <c r="BD70" s="2765"/>
      <c r="BE70" s="2765"/>
      <c r="BF70" s="2765"/>
      <c r="BG70" s="2765"/>
      <c r="BH70" s="2765"/>
      <c r="BI70" s="2765"/>
      <c r="BJ70" s="2765"/>
      <c r="BK70" s="2765"/>
      <c r="BL70" s="2765"/>
      <c r="BM70" s="2765"/>
      <c r="BN70" s="2765"/>
      <c r="BO70" s="2765"/>
      <c r="BP70" s="2765"/>
      <c r="BQ70" s="2765"/>
      <c r="BR70" s="2765"/>
      <c r="BS70" s="2765"/>
      <c r="BT70" s="2765"/>
      <c r="BU70" s="2765"/>
      <c r="BV70" s="2765"/>
      <c r="BW70" s="2765"/>
      <c r="BX70" s="2765"/>
      <c r="BY70" s="2765"/>
      <c r="BZ70" s="2765"/>
      <c r="CA70" s="2765"/>
      <c r="CB70" s="2765"/>
      <c r="CC70" s="2765"/>
      <c r="CD70" s="2765"/>
      <c r="CE70" s="2765"/>
      <c r="CF70" s="2765"/>
      <c r="CG70" s="2765"/>
      <c r="CH70" s="2765"/>
      <c r="CI70" s="2765"/>
      <c r="CJ70" s="2765"/>
      <c r="CK70" s="2765"/>
      <c r="CL70" s="2765"/>
      <c r="CM70" s="685"/>
      <c r="CN70" s="685"/>
      <c r="CO70" s="685"/>
      <c r="CP70" s="685"/>
      <c r="CQ70" s="685"/>
      <c r="CR70" s="685"/>
      <c r="CS70" s="522"/>
      <c r="CT70" s="522"/>
      <c r="CU70" s="522"/>
      <c r="CV70" s="522"/>
      <c r="CW70" s="522"/>
      <c r="CX70" s="522"/>
      <c r="CY70" s="522"/>
      <c r="CZ70" s="522"/>
      <c r="DA70" s="522"/>
      <c r="DB70" s="522"/>
      <c r="DC70" s="522"/>
      <c r="DD70" s="522"/>
      <c r="DE70" s="522"/>
      <c r="DF70" s="522"/>
      <c r="DG70" s="522"/>
      <c r="DH70" s="522"/>
      <c r="DI70" s="522"/>
      <c r="DJ70" s="522"/>
      <c r="DK70" s="522"/>
      <c r="DL70" s="522"/>
      <c r="DM70" s="522"/>
      <c r="DN70" s="522"/>
      <c r="DO70" s="525"/>
      <c r="DP70"/>
      <c r="DQ70"/>
      <c r="DR70"/>
      <c r="DS70"/>
      <c r="DT70"/>
      <c r="DU70"/>
      <c r="DV70"/>
      <c r="DW70"/>
      <c r="EG70" s="251">
        <f>SUM(EG61:EG69)</f>
        <v>0</v>
      </c>
      <c r="EH70" s="251">
        <f>SUM(EH61:EH69)</f>
        <v>0</v>
      </c>
      <c r="EI70" s="251">
        <f>SUM(EI61:EI69)</f>
        <v>0</v>
      </c>
      <c r="EJ70" s="251">
        <f>SUM(EJ61:EJ69)</f>
        <v>0</v>
      </c>
      <c r="EO70" s="121" t="str">
        <f>IF($EN70="要是正",MAX($EO$16:EO69)+1,"")</f>
        <v/>
      </c>
      <c r="ES70" s="252"/>
      <c r="EU70" s="156">
        <f t="shared" si="16"/>
        <v>0</v>
      </c>
      <c r="EV70" s="255"/>
      <c r="EW70" s="154"/>
      <c r="EX70" s="152">
        <f>COUNTIF(EX61:EX69,"1")</f>
        <v>0</v>
      </c>
      <c r="EY70" s="153" t="str">
        <f t="array" ref="EY70">INDEX(EY61:EY69,MATCH(MIN(ABS(EY61:EY69-EK4)),ABS(EY61:EY69-EK4),0))</f>
        <v>0</v>
      </c>
      <c r="EZ70" s="373" t="str">
        <f t="array" ref="EZ70">INDEX(EZ61:EZ69,MATCH(MIN(ABS(EZ61:EZ69-EK4)),ABS(EZ61:EZ69-EK4),0))</f>
        <v>0</v>
      </c>
      <c r="FA70" s="152">
        <f>COUNTIF(FA61:FA69,"未定")</f>
        <v>0</v>
      </c>
      <c r="FB70" s="155"/>
      <c r="FC70" s="154"/>
      <c r="FD70" s="152">
        <f>COUNTIF(FD61:FD69,"1")</f>
        <v>0</v>
      </c>
      <c r="FE70" s="153" t="str">
        <f t="array" ref="FE70">INDEX(FE61:FE69,MATCH(MIN(ABS(FE61:FE69-EK4)),ABS(FE61:FE69-EK4),0))</f>
        <v>0</v>
      </c>
      <c r="FF70" s="373" t="str">
        <f t="array" ref="FF70">INDEX(FF61:FF69,MATCH(MIN(ABS(FF61:FF69-EK4)),ABS(FF61:FF69-EK4),0))</f>
        <v>0</v>
      </c>
      <c r="FG70" s="152">
        <f>COUNTIF(FG61:FG69,"未定")</f>
        <v>0</v>
      </c>
      <c r="FI70"/>
      <c r="FJ70" s="601"/>
      <c r="FK70" s="592"/>
      <c r="FL70" s="602"/>
      <c r="FM70"/>
      <c r="FN70"/>
      <c r="FO70"/>
      <c r="GH70" s="239" t="str">
        <f>IF($AZ70="○指摘なし","○","")</f>
        <v/>
      </c>
      <c r="GI70" s="239" t="str">
        <f t="shared" ref="GI70:GI71" si="203">IF(OR($AZ70="×要是正（既存不適格以外）",$AZ70="△既存不適格"),"○","")</f>
        <v/>
      </c>
      <c r="GJ70" s="239" t="str">
        <f t="shared" ref="GJ70:GJ71" si="204">IF($AZ70="△既存不適格","○","")</f>
        <v/>
      </c>
      <c r="GK70" s="239"/>
      <c r="GL70" s="236"/>
      <c r="GN70" s="165"/>
      <c r="GO70" s="154"/>
      <c r="GP70" s="152">
        <f>COUNTIF(GP48:GP69,"1")</f>
        <v>0</v>
      </c>
      <c r="GQ70" s="153" t="str">
        <f t="array" ref="GQ70">INDEX(GQ61:GQ69,MATCH(MIN(ABS(GQ61:GQ69-$EK$4)),ABS(GQ61:GQ69-$EK$4),0))</f>
        <v>0</v>
      </c>
      <c r="GR70" s="152">
        <f>COUNTIF(GR61:GR69,"未定")</f>
        <v>0</v>
      </c>
      <c r="GS70" s="10"/>
      <c r="GT70" s="601"/>
      <c r="GU70" s="697"/>
      <c r="GV70" s="602"/>
      <c r="GW70" s="413"/>
      <c r="GX70" s="411">
        <f t="shared" si="42"/>
        <v>0</v>
      </c>
      <c r="GY70" s="27"/>
      <c r="GZ70" s="27"/>
      <c r="HA70" s="413"/>
    </row>
    <row r="71" spans="1:210" s="10" customFormat="1" ht="50.1" hidden="1" customHeight="1" thickBot="1" x14ac:dyDescent="0.2">
      <c r="A71" s="515"/>
      <c r="B71" s="516"/>
      <c r="C71" s="517"/>
      <c r="D71" s="517"/>
      <c r="E71" s="517"/>
      <c r="F71" s="517"/>
      <c r="G71"/>
      <c r="H71" s="229"/>
      <c r="I71" s="260"/>
      <c r="J71" s="238"/>
      <c r="K71" s="520"/>
      <c r="L71" s="520"/>
      <c r="M71" s="2766" t="s">
        <v>4007</v>
      </c>
      <c r="N71" s="2766"/>
      <c r="O71" s="2766"/>
      <c r="P71" s="2766"/>
      <c r="Q71" s="2766"/>
      <c r="R71" s="2766"/>
      <c r="S71" s="2766"/>
      <c r="T71" s="2766"/>
      <c r="U71" s="2766"/>
      <c r="V71" s="2766"/>
      <c r="W71" s="2766"/>
      <c r="X71" s="2766"/>
      <c r="Y71" s="2766"/>
      <c r="Z71" s="2766"/>
      <c r="AA71" s="2766"/>
      <c r="AB71" s="2766"/>
      <c r="AC71" s="2766"/>
      <c r="AD71" s="2766"/>
      <c r="AE71" s="2766"/>
      <c r="AF71" s="2766"/>
      <c r="AG71" s="2766"/>
      <c r="AH71" s="2766"/>
      <c r="AI71" s="2766"/>
      <c r="AJ71" s="2766"/>
      <c r="AK71" s="2766"/>
      <c r="AL71" s="2766"/>
      <c r="AM71" s="2766"/>
      <c r="AN71" s="2766"/>
      <c r="AO71" s="2766"/>
      <c r="AP71" s="2766"/>
      <c r="AQ71" s="2766"/>
      <c r="AR71" s="2766"/>
      <c r="AS71" s="2766"/>
      <c r="AT71" s="2766"/>
      <c r="AU71" s="2766"/>
      <c r="AV71" s="2766"/>
      <c r="AW71" s="2766"/>
      <c r="AX71" s="2766"/>
      <c r="AY71" s="2766"/>
      <c r="AZ71" s="2766"/>
      <c r="BA71" s="2766"/>
      <c r="BB71" s="2766"/>
      <c r="BC71" s="2766"/>
      <c r="BD71" s="2766"/>
      <c r="BE71" s="2766"/>
      <c r="BF71" s="2766"/>
      <c r="BG71" s="2766"/>
      <c r="BH71" s="2766"/>
      <c r="BI71" s="2766"/>
      <c r="BJ71" s="2766"/>
      <c r="BK71" s="2766"/>
      <c r="BL71" s="2766"/>
      <c r="BM71" s="2766"/>
      <c r="BN71" s="2766"/>
      <c r="BO71" s="2766"/>
      <c r="BP71" s="2766"/>
      <c r="BQ71" s="2766"/>
      <c r="BR71" s="2766"/>
      <c r="BS71" s="2766"/>
      <c r="BT71" s="2766"/>
      <c r="BU71" s="2766"/>
      <c r="BV71" s="2766"/>
      <c r="BW71" s="2766"/>
      <c r="BX71" s="2766"/>
      <c r="BY71" s="2766"/>
      <c r="BZ71" s="2766"/>
      <c r="CA71" s="2766"/>
      <c r="CB71" s="2766"/>
      <c r="CC71" s="2766"/>
      <c r="CD71" s="2766"/>
      <c r="CE71" s="2766"/>
      <c r="CF71" s="2766"/>
      <c r="CG71" s="2766"/>
      <c r="CH71" s="2766"/>
      <c r="CI71" s="2766"/>
      <c r="CJ71" s="2766"/>
      <c r="CK71" s="2766"/>
      <c r="CL71" s="2766"/>
      <c r="CM71" s="2766"/>
      <c r="CN71" s="2766"/>
      <c r="CO71" s="2766"/>
      <c r="CP71" s="2766"/>
      <c r="CQ71" s="2766"/>
      <c r="CR71" s="2766"/>
      <c r="CS71" s="2766"/>
      <c r="CT71" s="2766"/>
      <c r="CU71" s="2766"/>
      <c r="CV71" s="2766"/>
      <c r="CW71" s="2766"/>
      <c r="CX71" s="2766"/>
      <c r="CY71" s="2766"/>
      <c r="CZ71" s="2766"/>
      <c r="DA71" s="2766"/>
      <c r="DB71" s="2766"/>
      <c r="DC71" s="2766"/>
      <c r="DD71" s="2766"/>
      <c r="DE71" s="2766"/>
      <c r="DF71" s="2766"/>
      <c r="DG71" s="2766"/>
      <c r="DH71" s="2766"/>
      <c r="DI71" s="2766"/>
      <c r="DJ71" s="2766"/>
      <c r="DK71" s="2766"/>
      <c r="DL71" s="2766"/>
      <c r="DM71" s="2766"/>
      <c r="DN71" s="2766"/>
      <c r="DO71" s="2767"/>
      <c r="DP71"/>
      <c r="DQ71"/>
      <c r="DR71"/>
      <c r="DS71"/>
      <c r="DT71"/>
      <c r="DU71"/>
      <c r="DV71"/>
      <c r="DW71"/>
      <c r="DZ71" s="229"/>
      <c r="EA71" s="229"/>
      <c r="EB71" s="229"/>
      <c r="EC71" s="229"/>
      <c r="ED71" s="229"/>
      <c r="EE71" s="229"/>
      <c r="EF71" s="237"/>
      <c r="EG71" s="387" t="str">
        <f>IF(AND(EH71="",EI71="",EJ71="",EG77&lt;&gt;0),"レ","")</f>
        <v/>
      </c>
      <c r="EH71" s="387" t="str">
        <f>IF(AND(EI71="",EJ71="",EH77&lt;&gt;0),"レ","")</f>
        <v/>
      </c>
      <c r="EI71" s="387" t="str">
        <f>IF(EI77&lt;&gt;0,"レ","")</f>
        <v/>
      </c>
      <c r="EJ71" s="387" t="str">
        <f>IF(AND(EI71="",EJ77&lt;&gt;0),"レ","")</f>
        <v/>
      </c>
      <c r="EK71" s="237"/>
      <c r="EL71" s="237"/>
      <c r="EM71" s="237"/>
      <c r="EN71" s="158"/>
      <c r="EO71" s="121" t="str">
        <f>IF($EN71="要是正",MAX($EO$16:EO70)+1,"")</f>
        <v/>
      </c>
      <c r="EP71" s="158"/>
      <c r="EQ71" s="158"/>
      <c r="ER71" s="158"/>
      <c r="ES71" s="150" t="str">
        <f>SUBSTITUTE(TRIM(ES74&amp;"　"&amp;ES75&amp;"　"&amp;ES76),"　",",")</f>
        <v/>
      </c>
      <c r="ET71" s="158"/>
      <c r="EU71" s="156">
        <f t="shared" si="16"/>
        <v>0</v>
      </c>
      <c r="EV71" s="149" t="str">
        <f>IF(COUNTIF(EX74:EX76,1)&gt;0,"レ","")</f>
        <v/>
      </c>
      <c r="EW71" s="148"/>
      <c r="EX71" s="147" t="str">
        <f>IF(EV71="レ",TEXT(EY77,"e"),"")</f>
        <v/>
      </c>
      <c r="EY71" s="146" t="str">
        <f>IF(EV71="レ",MONTH(EY77),IF(AND(EI71="レ",FA71="レ",FA77=0),"",IF(AND(EI71="レ",FA71="レ",FA77&gt;0),"","")))</f>
        <v/>
      </c>
      <c r="EZ71" s="375"/>
      <c r="FA71" s="144" t="str">
        <f>IF(EV71="",IF(OR(FA77&gt;0,EI71="レ"),"レ",""),"")</f>
        <v/>
      </c>
      <c r="FB71" s="149" t="str">
        <f>IF(AND(COUNTIF(EN74:EN76,"要是正")=0,COUNTIF(FD74:FD76,1)&gt;0),"レ","")</f>
        <v/>
      </c>
      <c r="FC71" s="148" t="str">
        <f>IF(AND(COUNTIF(EN74:EN76,"要是正")=0,COUNTIF(FD74:FD76,2)&gt;0,FB71="",FG71=""),"レ","")</f>
        <v/>
      </c>
      <c r="FD71" s="147" t="str">
        <f>IF(FB71="レ",TEXT(FE77,"e"),"")</f>
        <v/>
      </c>
      <c r="FE71" s="146" t="str">
        <f>IF(FB71="レ",MONTH(FE77),IF(AND(EJ71="レ",FG71="レ",FG77=0),"",IF(AND(EJ71="レ",FG71="レ",FG77&gt;0),"","")))</f>
        <v/>
      </c>
      <c r="FF71" s="375"/>
      <c r="FG71" s="144" t="str">
        <f>IF(FB71="",IF(OR(FG77&gt;0,EJ71="レ"),"レ",""),"")</f>
        <v/>
      </c>
      <c r="FH71" s="495" t="str">
        <f>TRIM(FH61&amp;"　"&amp;FH62&amp;"　"&amp;FH63&amp;"　"&amp;FH64&amp;"　"&amp;FH65&amp;"　"&amp;FH66&amp;"　"&amp;FH67&amp;"　"&amp;FH68&amp;"　"&amp;FH69)</f>
        <v/>
      </c>
      <c r="FI71"/>
      <c r="FJ71" s="206"/>
      <c r="FK71" s="27"/>
      <c r="FL71" s="603"/>
      <c r="FM71"/>
      <c r="FN71"/>
      <c r="FO71"/>
      <c r="GH71" s="239" t="str">
        <f>IF($AZ71="○指摘なし","○","")</f>
        <v/>
      </c>
      <c r="GI71" s="239" t="str">
        <f t="shared" si="203"/>
        <v/>
      </c>
      <c r="GJ71" s="239" t="str">
        <f t="shared" si="204"/>
        <v/>
      </c>
      <c r="GK71" s="239"/>
      <c r="GL71" s="248"/>
      <c r="GN71" s="400" t="str">
        <f>IF(COUNTIF(GP72:GP76,1)&gt;0,"レ","")</f>
        <v/>
      </c>
      <c r="GO71" s="401"/>
      <c r="GP71" s="402" t="str">
        <f>IF(GN71="レ",TEXT(GQ77,"ee"),"")</f>
        <v/>
      </c>
      <c r="GQ71" s="147" t="str">
        <f>IF(GN71="レ",MONTH(GQ95),IF(AND(GE71="レ",GR71="レ",GR95=0),"",IF(AND(GE71="レ",GR71="レ",GR95=0),"未定","")))</f>
        <v/>
      </c>
      <c r="GR71" s="403" t="str">
        <f>IF(GN71="",IF(OR(GR77&gt;0,GE14="レ"),"レ",""),"")</f>
        <v>レ</v>
      </c>
      <c r="GT71" s="206"/>
      <c r="GU71" s="27"/>
      <c r="GV71" s="603"/>
      <c r="GW71" s="413"/>
      <c r="GX71" s="411">
        <f t="shared" si="42"/>
        <v>0</v>
      </c>
      <c r="GY71" s="27"/>
      <c r="GZ71" s="27"/>
      <c r="HA71" s="413"/>
    </row>
    <row r="72" spans="1:210" s="10" customFormat="1" ht="50.1" hidden="1" customHeight="1" x14ac:dyDescent="0.15">
      <c r="A72" s="515"/>
      <c r="B72" s="516"/>
      <c r="C72" s="517"/>
      <c r="D72" s="517"/>
      <c r="E72" s="517"/>
      <c r="F72" s="517"/>
      <c r="G72"/>
      <c r="H72" s="229"/>
      <c r="I72" s="260"/>
      <c r="J72" s="241"/>
      <c r="K72" s="242"/>
      <c r="L72" s="242"/>
      <c r="M72" s="2786" t="s">
        <v>157</v>
      </c>
      <c r="N72" s="2786"/>
      <c r="O72" s="2786"/>
      <c r="P72" s="2976" t="s">
        <v>1289</v>
      </c>
      <c r="Q72" s="2976"/>
      <c r="R72" s="2976"/>
      <c r="S72" s="2976"/>
      <c r="T72" s="2976"/>
      <c r="U72" s="2976"/>
      <c r="V72" s="2976"/>
      <c r="W72" s="2976"/>
      <c r="X72" s="2976"/>
      <c r="Y72" s="2976"/>
      <c r="Z72" s="2976"/>
      <c r="AA72" s="2976" t="s">
        <v>1290</v>
      </c>
      <c r="AB72" s="2976"/>
      <c r="AC72" s="2976"/>
      <c r="AD72" s="2976"/>
      <c r="AE72" s="2976"/>
      <c r="AF72" s="2976"/>
      <c r="AG72" s="2976"/>
      <c r="AH72" s="2976"/>
      <c r="AI72" s="2976"/>
      <c r="AJ72" s="2976"/>
      <c r="AK72" s="2976"/>
      <c r="AL72" s="2976"/>
      <c r="AM72" s="2976"/>
      <c r="AN72" s="2976"/>
      <c r="AO72" s="2976"/>
      <c r="AP72" s="2976"/>
      <c r="AQ72" s="2976"/>
      <c r="AR72" s="2976"/>
      <c r="AS72" s="2976"/>
      <c r="AT72" s="2976"/>
      <c r="AU72" s="2976"/>
      <c r="AV72" s="2976"/>
      <c r="AW72" s="2976"/>
      <c r="AX72" s="2976"/>
      <c r="AY72" s="2976"/>
      <c r="AZ72" s="2976" t="s">
        <v>3528</v>
      </c>
      <c r="BA72" s="2976"/>
      <c r="BB72" s="2976"/>
      <c r="BC72" s="2976"/>
      <c r="BD72" s="2976"/>
      <c r="BE72" s="2976"/>
      <c r="BF72" s="2976"/>
      <c r="BG72" s="2976"/>
      <c r="BH72" s="2976"/>
      <c r="BI72" s="2976"/>
      <c r="BJ72" s="2976"/>
      <c r="BK72" s="2976"/>
      <c r="BL72" s="2786" t="s">
        <v>1429</v>
      </c>
      <c r="BM72" s="2786"/>
      <c r="BN72" s="2949" t="s">
        <v>156</v>
      </c>
      <c r="BO72" s="2949"/>
      <c r="BP72" s="2949"/>
      <c r="BQ72" s="2949"/>
      <c r="BR72" s="2949"/>
      <c r="BS72" s="2949"/>
      <c r="BT72" s="2949"/>
      <c r="BU72" s="2949"/>
      <c r="BV72" s="2949"/>
      <c r="BW72" s="2949"/>
      <c r="BX72" s="2949" t="s">
        <v>150</v>
      </c>
      <c r="BY72" s="2949"/>
      <c r="BZ72" s="2949"/>
      <c r="CA72" s="2949"/>
      <c r="CB72" s="2949"/>
      <c r="CC72" s="2949"/>
      <c r="CD72" s="2949"/>
      <c r="CE72" s="2949"/>
      <c r="CF72" s="2949"/>
      <c r="CG72" s="2949"/>
      <c r="CH72" s="2949"/>
      <c r="CI72" s="2949"/>
      <c r="CJ72" s="2949"/>
      <c r="CK72" s="2949"/>
      <c r="CL72" s="2949"/>
      <c r="CM72" s="2915" t="s">
        <v>155</v>
      </c>
      <c r="CN72" s="2949"/>
      <c r="CO72" s="2949"/>
      <c r="CP72" s="2949"/>
      <c r="CQ72" s="2949"/>
      <c r="CR72" s="2949"/>
      <c r="CS72" s="2949"/>
      <c r="CT72" s="2949"/>
      <c r="CU72" s="2949"/>
      <c r="CV72" s="2941" t="s">
        <v>154</v>
      </c>
      <c r="CW72" s="2941"/>
      <c r="CX72" s="2941"/>
      <c r="CY72" s="2941"/>
      <c r="CZ72" s="2941"/>
      <c r="DA72" s="2941"/>
      <c r="DB72" s="2941"/>
      <c r="DC72" s="2941"/>
      <c r="DD72" s="2941"/>
      <c r="DE72" s="2941"/>
      <c r="DF72" s="2941"/>
      <c r="DG72" s="2941"/>
      <c r="DH72" s="2941"/>
      <c r="DI72" s="2941"/>
      <c r="DJ72" s="2941"/>
      <c r="DK72" s="2941"/>
      <c r="DL72" s="2941"/>
      <c r="DM72" s="2941"/>
      <c r="DN72" s="2941"/>
      <c r="DO72" s="2942"/>
      <c r="DP72"/>
      <c r="DQ72"/>
      <c r="DR72"/>
      <c r="DS72"/>
      <c r="DT72"/>
      <c r="DU72"/>
      <c r="DV72"/>
      <c r="DW72"/>
      <c r="DX72" s="229"/>
      <c r="DY72" s="229"/>
      <c r="DZ72" s="229"/>
      <c r="EA72" s="229"/>
      <c r="EB72" s="229"/>
      <c r="EC72" s="229"/>
      <c r="ED72" s="229"/>
      <c r="EE72" s="229"/>
      <c r="EF72" s="237"/>
      <c r="EO72" s="121" t="s">
        <v>153</v>
      </c>
      <c r="EP72" s="143" t="s">
        <v>152</v>
      </c>
      <c r="ER72" s="142"/>
      <c r="ES72" s="2768" t="s">
        <v>151</v>
      </c>
      <c r="ET72" s="2923" t="s">
        <v>150</v>
      </c>
      <c r="EU72" s="156" t="str">
        <f t="shared" si="16"/>
        <v>指摘の具体的内容等</v>
      </c>
      <c r="EV72" s="2811" t="s">
        <v>149</v>
      </c>
      <c r="EW72" s="2812"/>
      <c r="EX72" s="2812"/>
      <c r="EY72" s="2812"/>
      <c r="EZ72" s="2812"/>
      <c r="FA72" s="2812"/>
      <c r="FB72" s="2813" t="s">
        <v>148</v>
      </c>
      <c r="FC72" s="2814"/>
      <c r="FD72" s="2814"/>
      <c r="FE72" s="2814"/>
      <c r="FF72" s="2814"/>
      <c r="FG72" s="2814"/>
      <c r="FH72" s="25"/>
      <c r="FI72"/>
      <c r="FJ72" s="206"/>
      <c r="FK72" s="27"/>
      <c r="FL72" s="603"/>
      <c r="FM72"/>
      <c r="FN72"/>
      <c r="FO72"/>
      <c r="FQ72" s="2972"/>
      <c r="FR72" s="2972"/>
      <c r="FS72" s="2972"/>
      <c r="FT72" s="2972"/>
      <c r="FU72" s="2972"/>
      <c r="FV72" s="2948"/>
      <c r="FW72" s="2948"/>
      <c r="FX72" s="2948"/>
      <c r="FY72" s="2948"/>
      <c r="FZ72" s="2948"/>
      <c r="GA72" s="2948"/>
      <c r="GB72" s="2948"/>
      <c r="GC72" s="2948"/>
      <c r="GD72" s="2948"/>
      <c r="GE72" s="2948"/>
      <c r="GF72" s="229"/>
      <c r="GG72" s="229"/>
      <c r="GH72" s="239" t="s">
        <v>3527</v>
      </c>
      <c r="GI72" s="239"/>
      <c r="GJ72" s="239"/>
      <c r="GK72" s="239"/>
      <c r="GL72" s="240"/>
      <c r="GN72" s="422" t="s">
        <v>149</v>
      </c>
      <c r="GO72" s="423"/>
      <c r="GP72" s="423"/>
      <c r="GQ72" s="423"/>
      <c r="GR72" s="424"/>
      <c r="GT72" s="206"/>
      <c r="GU72" s="27"/>
      <c r="GV72" s="603"/>
      <c r="GW72" s="413"/>
      <c r="GX72" s="411" t="str">
        <f t="shared" si="42"/>
        <v>指摘の具体的内容等</v>
      </c>
      <c r="GY72" s="27"/>
      <c r="GZ72" s="27"/>
      <c r="HA72" s="413"/>
    </row>
    <row r="73" spans="1:210" s="10" customFormat="1" ht="50.1" hidden="1" customHeight="1" thickBot="1" x14ac:dyDescent="0.2">
      <c r="A73" s="515"/>
      <c r="B73" s="516"/>
      <c r="C73" s="517"/>
      <c r="D73" s="517"/>
      <c r="E73" s="517"/>
      <c r="F73" s="517"/>
      <c r="G73"/>
      <c r="H73" s="229"/>
      <c r="I73" s="260"/>
      <c r="J73" s="241"/>
      <c r="K73" s="242"/>
      <c r="L73" s="242"/>
      <c r="M73" s="2787"/>
      <c r="N73" s="2787"/>
      <c r="O73" s="2787"/>
      <c r="P73" s="2977"/>
      <c r="Q73" s="2977"/>
      <c r="R73" s="2977"/>
      <c r="S73" s="2977"/>
      <c r="T73" s="2977"/>
      <c r="U73" s="2977"/>
      <c r="V73" s="2977"/>
      <c r="W73" s="2977"/>
      <c r="X73" s="2977"/>
      <c r="Y73" s="2977"/>
      <c r="Z73" s="2977"/>
      <c r="AA73" s="2977"/>
      <c r="AB73" s="2977"/>
      <c r="AC73" s="2977"/>
      <c r="AD73" s="2977"/>
      <c r="AE73" s="2977"/>
      <c r="AF73" s="2977"/>
      <c r="AG73" s="2977"/>
      <c r="AH73" s="2977"/>
      <c r="AI73" s="2977"/>
      <c r="AJ73" s="2977"/>
      <c r="AK73" s="2977"/>
      <c r="AL73" s="2977"/>
      <c r="AM73" s="2977"/>
      <c r="AN73" s="2977"/>
      <c r="AO73" s="2977"/>
      <c r="AP73" s="2977"/>
      <c r="AQ73" s="2977"/>
      <c r="AR73" s="2977"/>
      <c r="AS73" s="2977"/>
      <c r="AT73" s="2977"/>
      <c r="AU73" s="2977"/>
      <c r="AV73" s="2977"/>
      <c r="AW73" s="2977"/>
      <c r="AX73" s="2977"/>
      <c r="AY73" s="2977"/>
      <c r="AZ73" s="2977"/>
      <c r="BA73" s="2977"/>
      <c r="BB73" s="2977"/>
      <c r="BC73" s="2977"/>
      <c r="BD73" s="2977"/>
      <c r="BE73" s="2977"/>
      <c r="BF73" s="2977"/>
      <c r="BG73" s="2977"/>
      <c r="BH73" s="2977"/>
      <c r="BI73" s="2977"/>
      <c r="BJ73" s="2977"/>
      <c r="BK73" s="2977"/>
      <c r="BL73" s="2787"/>
      <c r="BM73" s="2787"/>
      <c r="BN73" s="2975"/>
      <c r="BO73" s="2975"/>
      <c r="BP73" s="2975"/>
      <c r="BQ73" s="2975"/>
      <c r="BR73" s="2975"/>
      <c r="BS73" s="2975"/>
      <c r="BT73" s="2975"/>
      <c r="BU73" s="2975"/>
      <c r="BV73" s="2975"/>
      <c r="BW73" s="2975"/>
      <c r="BX73" s="2975"/>
      <c r="BY73" s="2975"/>
      <c r="BZ73" s="2975"/>
      <c r="CA73" s="2975"/>
      <c r="CB73" s="2975"/>
      <c r="CC73" s="2975"/>
      <c r="CD73" s="2975"/>
      <c r="CE73" s="2975"/>
      <c r="CF73" s="2975"/>
      <c r="CG73" s="2975"/>
      <c r="CH73" s="2975"/>
      <c r="CI73" s="2975"/>
      <c r="CJ73" s="2975"/>
      <c r="CK73" s="2975"/>
      <c r="CL73" s="2975"/>
      <c r="CM73" s="2787" t="s">
        <v>146</v>
      </c>
      <c r="CN73" s="2787"/>
      <c r="CO73" s="2787"/>
      <c r="CP73" s="2787" t="s">
        <v>81</v>
      </c>
      <c r="CQ73" s="2787"/>
      <c r="CR73" s="2787"/>
      <c r="CS73" s="2787" t="s">
        <v>145</v>
      </c>
      <c r="CT73" s="2975"/>
      <c r="CU73" s="2975"/>
      <c r="CV73" s="2943"/>
      <c r="CW73" s="2943"/>
      <c r="CX73" s="2943"/>
      <c r="CY73" s="2943"/>
      <c r="CZ73" s="2943"/>
      <c r="DA73" s="2943"/>
      <c r="DB73" s="2943"/>
      <c r="DC73" s="2943"/>
      <c r="DD73" s="2943"/>
      <c r="DE73" s="2943"/>
      <c r="DF73" s="2943"/>
      <c r="DG73" s="2943"/>
      <c r="DH73" s="2943"/>
      <c r="DI73" s="2943"/>
      <c r="DJ73" s="2943"/>
      <c r="DK73" s="2943"/>
      <c r="DL73" s="2943"/>
      <c r="DM73" s="2943"/>
      <c r="DN73" s="2943"/>
      <c r="DO73" s="2944"/>
      <c r="DP73"/>
      <c r="DQ73"/>
      <c r="DR73"/>
      <c r="DS73"/>
      <c r="DT73"/>
      <c r="DU73"/>
      <c r="DV73"/>
      <c r="DW73"/>
      <c r="DX73" s="229"/>
      <c r="DY73" s="229"/>
      <c r="DZ73" s="229"/>
      <c r="EA73" s="229"/>
      <c r="EB73" s="229"/>
      <c r="EC73" s="229"/>
      <c r="ED73" s="229"/>
      <c r="EE73" s="229"/>
      <c r="EF73" s="237"/>
      <c r="EG73" s="131" t="s">
        <v>144</v>
      </c>
      <c r="EH73" s="131" t="s">
        <v>143</v>
      </c>
      <c r="EI73" s="131" t="s">
        <v>142</v>
      </c>
      <c r="EJ73" s="131" t="s">
        <v>141</v>
      </c>
      <c r="EK73" s="140" t="s">
        <v>140</v>
      </c>
      <c r="EL73" s="131" t="s">
        <v>139</v>
      </c>
      <c r="EM73" s="139" t="s">
        <v>138</v>
      </c>
      <c r="EN73" s="130" t="s">
        <v>137</v>
      </c>
      <c r="EO73" s="237"/>
      <c r="EP73" s="237"/>
      <c r="EQ73" s="108" t="s">
        <v>136</v>
      </c>
      <c r="ER73" s="138"/>
      <c r="ES73" s="2922"/>
      <c r="ET73" s="2924"/>
      <c r="EU73" s="156">
        <f t="shared" si="16"/>
        <v>0</v>
      </c>
      <c r="EV73" s="136" t="s">
        <v>135</v>
      </c>
      <c r="EW73" s="134" t="s">
        <v>134</v>
      </c>
      <c r="EX73" s="134" t="s">
        <v>131</v>
      </c>
      <c r="EY73" s="133" t="s">
        <v>130</v>
      </c>
      <c r="EZ73" s="376" t="s">
        <v>129</v>
      </c>
      <c r="FA73" s="132" t="s">
        <v>128</v>
      </c>
      <c r="FB73" s="135" t="s">
        <v>133</v>
      </c>
      <c r="FC73" s="133" t="s">
        <v>132</v>
      </c>
      <c r="FD73" s="134" t="s">
        <v>131</v>
      </c>
      <c r="FE73" s="133" t="s">
        <v>130</v>
      </c>
      <c r="FF73" s="376" t="s">
        <v>129</v>
      </c>
      <c r="FG73" s="132" t="s">
        <v>128</v>
      </c>
      <c r="FH73" s="361"/>
      <c r="FI73"/>
      <c r="FJ73" s="597" t="s">
        <v>1776</v>
      </c>
      <c r="FK73" s="598"/>
      <c r="FL73" s="597" t="s">
        <v>1505</v>
      </c>
      <c r="FM73"/>
      <c r="FN73"/>
      <c r="FO73"/>
      <c r="FP73" s="109"/>
      <c r="FR73" s="109"/>
      <c r="FS73" s="109"/>
      <c r="FT73" s="109"/>
      <c r="FU73" s="109"/>
      <c r="FV73" s="105"/>
      <c r="FW73" s="105"/>
      <c r="FX73" s="105"/>
      <c r="FY73" s="105"/>
      <c r="FZ73" s="105"/>
      <c r="GA73" s="105"/>
      <c r="GB73" s="105"/>
      <c r="GC73" s="105"/>
      <c r="GD73" s="105"/>
      <c r="GE73" s="105"/>
      <c r="GF73" s="229"/>
      <c r="GG73" s="229"/>
      <c r="GH73" s="239"/>
      <c r="GI73" s="239"/>
      <c r="GJ73" s="239"/>
      <c r="GK73" s="239"/>
      <c r="GL73" s="240"/>
      <c r="GN73" s="404" t="s">
        <v>135</v>
      </c>
      <c r="GO73" s="405" t="s">
        <v>134</v>
      </c>
      <c r="GP73" s="405" t="s">
        <v>131</v>
      </c>
      <c r="GQ73" s="421" t="s">
        <v>130</v>
      </c>
      <c r="GR73" s="406" t="s">
        <v>128</v>
      </c>
      <c r="GT73" s="597" t="s">
        <v>1504</v>
      </c>
      <c r="GU73" s="598"/>
      <c r="GV73" s="597" t="s">
        <v>1505</v>
      </c>
      <c r="GW73" s="413"/>
      <c r="GX73" s="411">
        <f t="shared" si="42"/>
        <v>0</v>
      </c>
      <c r="GY73" s="27"/>
      <c r="GZ73" s="27"/>
      <c r="HA73" s="413"/>
    </row>
    <row r="74" spans="1:210" s="10" customFormat="1" ht="50.1" hidden="1" customHeight="1" x14ac:dyDescent="0.15">
      <c r="A74" s="515"/>
      <c r="B74" s="516"/>
      <c r="C74" s="517"/>
      <c r="D74" s="517"/>
      <c r="E74" s="517"/>
      <c r="F74" s="517"/>
      <c r="G74"/>
      <c r="H74" s="229"/>
      <c r="I74" s="260"/>
      <c r="J74" s="238"/>
      <c r="K74" s="242"/>
      <c r="L74" s="242"/>
      <c r="M74" s="2979"/>
      <c r="N74" s="2979"/>
      <c r="O74" s="2979"/>
      <c r="P74" s="2885"/>
      <c r="Q74" s="2886"/>
      <c r="R74" s="2886"/>
      <c r="S74" s="2886"/>
      <c r="T74" s="2886"/>
      <c r="U74" s="2886"/>
      <c r="V74" s="2886"/>
      <c r="W74" s="2886"/>
      <c r="X74" s="2886"/>
      <c r="Y74" s="2886"/>
      <c r="Z74" s="2887"/>
      <c r="AA74" s="2886"/>
      <c r="AB74" s="2886"/>
      <c r="AC74" s="2886"/>
      <c r="AD74" s="2886"/>
      <c r="AE74" s="2886"/>
      <c r="AF74" s="2886"/>
      <c r="AG74" s="2886"/>
      <c r="AH74" s="2886"/>
      <c r="AI74" s="2886"/>
      <c r="AJ74" s="2886"/>
      <c r="AK74" s="2886"/>
      <c r="AL74" s="2886"/>
      <c r="AM74" s="2886"/>
      <c r="AN74" s="2886"/>
      <c r="AO74" s="2886"/>
      <c r="AP74" s="2886"/>
      <c r="AQ74" s="2886"/>
      <c r="AR74" s="2886"/>
      <c r="AS74" s="2886"/>
      <c r="AT74" s="2886"/>
      <c r="AU74" s="2886"/>
      <c r="AV74" s="2886"/>
      <c r="AW74" s="2886"/>
      <c r="AX74" s="2886"/>
      <c r="AY74" s="2887"/>
      <c r="AZ74" s="2818"/>
      <c r="BA74" s="2818"/>
      <c r="BB74" s="2818"/>
      <c r="BC74" s="2818"/>
      <c r="BD74" s="2818"/>
      <c r="BE74" s="2818"/>
      <c r="BF74" s="2818"/>
      <c r="BG74" s="2818"/>
      <c r="BH74" s="2818"/>
      <c r="BI74" s="2818"/>
      <c r="BJ74" s="2818"/>
      <c r="BK74" s="2818"/>
      <c r="BL74" s="2819"/>
      <c r="BM74" s="2819"/>
      <c r="BN74" s="2820"/>
      <c r="BO74" s="2820"/>
      <c r="BP74" s="2820"/>
      <c r="BQ74" s="2820"/>
      <c r="BR74" s="2820"/>
      <c r="BS74" s="2820"/>
      <c r="BT74" s="2820"/>
      <c r="BU74" s="2820"/>
      <c r="BV74" s="2820"/>
      <c r="BW74" s="2820"/>
      <c r="BX74" s="2820"/>
      <c r="BY74" s="2820"/>
      <c r="BZ74" s="2820"/>
      <c r="CA74" s="2820"/>
      <c r="CB74" s="2820"/>
      <c r="CC74" s="2820"/>
      <c r="CD74" s="2820"/>
      <c r="CE74" s="2820"/>
      <c r="CF74" s="2820"/>
      <c r="CG74" s="2820"/>
      <c r="CH74" s="2820"/>
      <c r="CI74" s="2820"/>
      <c r="CJ74" s="2820"/>
      <c r="CK74" s="2820"/>
      <c r="CL74" s="2820"/>
      <c r="CM74" s="2772"/>
      <c r="CN74" s="2773"/>
      <c r="CO74" s="2774"/>
      <c r="CP74" s="2772"/>
      <c r="CQ74" s="2773"/>
      <c r="CR74" s="2774"/>
      <c r="CS74" s="2824"/>
      <c r="CT74" s="2825"/>
      <c r="CU74" s="2826"/>
      <c r="CV74" s="2808"/>
      <c r="CW74" s="2809"/>
      <c r="CX74" s="2809"/>
      <c r="CY74" s="2809"/>
      <c r="CZ74" s="2809"/>
      <c r="DA74" s="2809"/>
      <c r="DB74" s="2809"/>
      <c r="DC74" s="2809"/>
      <c r="DD74" s="2809"/>
      <c r="DE74" s="2809"/>
      <c r="DF74" s="2809"/>
      <c r="DG74" s="2809"/>
      <c r="DH74" s="2809"/>
      <c r="DI74" s="2809"/>
      <c r="DJ74" s="2809"/>
      <c r="DK74" s="2809"/>
      <c r="DL74" s="2809"/>
      <c r="DM74" s="2809"/>
      <c r="DN74" s="2809"/>
      <c r="DO74" s="2810"/>
      <c r="DP74"/>
      <c r="DQ74"/>
      <c r="DR74"/>
      <c r="DS74"/>
      <c r="DT74"/>
      <c r="DU74"/>
      <c r="DV74"/>
      <c r="DW74"/>
      <c r="DZ74" s="229"/>
      <c r="EA74" s="229"/>
      <c r="EB74" s="229"/>
      <c r="EC74" s="229"/>
      <c r="ED74" s="229"/>
      <c r="EE74" s="229"/>
      <c r="EF74" s="237"/>
      <c r="EG74" s="131">
        <f>COUNTIFS(AZ74,"―対象外")</f>
        <v>0</v>
      </c>
      <c r="EH74" s="131">
        <f>COUNTIFS(AZ74,"○指摘なし")</f>
        <v>0</v>
      </c>
      <c r="EI74" s="131">
        <f>COUNTIFS(AZ74,"×要是正（既存不適格以外）")</f>
        <v>0</v>
      </c>
      <c r="EJ74" s="131">
        <f>COUNTIFS(AZ74,"△既存不適格")</f>
        <v>0</v>
      </c>
      <c r="EK74" s="1114">
        <f>M74</f>
        <v>0</v>
      </c>
      <c r="EL74" s="131">
        <f>IF($U74="",AA74,U74)</f>
        <v>0</v>
      </c>
      <c r="EM74" s="130">
        <f>COUNTA(CM74:CR74)</f>
        <v>0</v>
      </c>
      <c r="EN74" s="129" t="str">
        <f>IF(AZ74="×要是正（既存不適格以外）","要是正","")&amp;IF(AZ74="△既存不適格","既存不適格","")</f>
        <v/>
      </c>
      <c r="EO74" s="121" t="str">
        <f>IF($EN74="要是正",MAX($EO$17:EO73)+1,"")</f>
        <v/>
      </c>
      <c r="EP74" s="121" t="str">
        <f>IF($EN74="要是正",MAX($EO$17:EP73)+1,"")</f>
        <v/>
      </c>
      <c r="EQ74" s="128" t="str">
        <f>IF(OR(AZ74="×要是正（既存不適格以外）",AZ74="△既存不適格"),EK74,"")</f>
        <v/>
      </c>
      <c r="ER74" s="127" t="str">
        <f>IF(OR($EN74="要是正",$EN74="既存不適格"),$EL74,"")</f>
        <v/>
      </c>
      <c r="ES74" s="122" t="str">
        <f>IF($EN74="要是正",IF(BN74="","",BN74),"")</f>
        <v/>
      </c>
      <c r="ET74" s="157" t="str">
        <f>IF($EN74="要是正",IF(BX74="","",BX74),"")</f>
        <v/>
      </c>
      <c r="EU74" s="156">
        <f t="shared" ref="EU74:EU91" si="205">IF(AZ74="△既存不適格",BN74&amp;"(既存不適格)",BN74)</f>
        <v>0</v>
      </c>
      <c r="EV74" s="125" t="str">
        <f>IF(OR(EN74="要是正",EN74="既存不適格"),IF(OR(EM74&lt;2,CS74&lt;&gt;"予定"),"","令和"&amp;CM74&amp;"年"&amp;CP74&amp;"月1日"),"")</f>
        <v/>
      </c>
      <c r="EW74" s="123" t="str">
        <f>IF(EV74="","0",DATEVALUE(EV74))</f>
        <v>0</v>
      </c>
      <c r="EX74" s="610" t="str">
        <f>IF(EN74="要是正",IF(AND(CS74="予定",EM74=2),1,IF(CS74="改善済",2,"")),"")</f>
        <v/>
      </c>
      <c r="EY74" s="608" t="str">
        <f>IF(EX74=1,EW74,"0")</f>
        <v>0</v>
      </c>
      <c r="EZ74" s="608" t="str">
        <f>IF(EX74=2,EW74,"0")</f>
        <v>0</v>
      </c>
      <c r="FA74" s="607" t="str">
        <f>IF(AND(EN74="要是正",AND(EM74=0,CS74="未定")),CS74,"")</f>
        <v/>
      </c>
      <c r="FB74" s="609" t="str">
        <f>IF(EN74="既存不適格",IF(OR(EM74&lt;2,CS74&lt;&gt;"予定"),"","令和"&amp;CM74&amp;"年"&amp;CP74&amp;"月1日"),"")</f>
        <v/>
      </c>
      <c r="FC74" s="608" t="str">
        <f>IF(FB74="","0",DATEVALUE(FB74))</f>
        <v>0</v>
      </c>
      <c r="FD74" s="124" t="str">
        <f>IF(EN74="既存不適格",IF(AND(CS74="予定",EM74=2),1,IF(EN74="改善済",2,"")),"")</f>
        <v/>
      </c>
      <c r="FE74" s="608" t="str">
        <f>IF(FD74=1,FC74,"0")</f>
        <v>0</v>
      </c>
      <c r="FF74" s="608" t="str">
        <f>IF(FD74=2,FC74,"0")</f>
        <v>0</v>
      </c>
      <c r="FG74" s="607" t="str">
        <f>IF(AND(EN74="既存不適格",AND(EM74=0,CS74="未定")),CS74,"")</f>
        <v/>
      </c>
      <c r="FH74" s="25" t="str">
        <f>IF(EN74="要是正",IF(BN74="","",EQ74&amp;" "&amp;HB74&amp;" "&amp;BN74&amp;CHAR(10)),"")</f>
        <v/>
      </c>
      <c r="FI74"/>
      <c r="FJ74" s="181" t="str">
        <f>IF(GO74="0","",IF(CS74="予定",TEXT(GO74,"([$-ja-JP]ge.m);@"),IF(CS74="改善済",TEXT(GO74,"[$-ja-JP]ge.m;@"),TEXT(EW74,"[$-ja-JP]ge.m;@"))))</f>
        <v/>
      </c>
      <c r="FK74" s="598" t="str">
        <f>IF(NOT(OR(CS74="未定",CS74="")),"令和"&amp;CM74&amp;"年"&amp;CP74&amp;"月1日","")</f>
        <v/>
      </c>
      <c r="FL74" s="600" t="str">
        <f t="shared" si="174"/>
        <v>0</v>
      </c>
      <c r="FM74"/>
      <c r="FN74"/>
      <c r="FO74"/>
      <c r="GH74" s="239" t="str">
        <f>IF($AZ74="○指摘なし","○",IF($AZ74="―対象外","―",""))</f>
        <v/>
      </c>
      <c r="GI74" s="239" t="str">
        <f>IF(OR($AZ74="×要是正（既存不適格以外）",$AZ74="△既存不適格"),"○","")</f>
        <v/>
      </c>
      <c r="GJ74" s="239" t="str">
        <f>IF($AZ74="△既存不適格","○","")</f>
        <v/>
      </c>
      <c r="GK74" s="239">
        <f>BL74</f>
        <v>0</v>
      </c>
      <c r="GL74" s="248" t="str">
        <f>IF($AZ74="―対象外","○","")</f>
        <v/>
      </c>
      <c r="GN74" s="407" t="str">
        <f>IF(NOT(OR(CS74="未定",CS74="")),"令和"&amp;CM74&amp;"年"&amp;CP74&amp;"月1日","")</f>
        <v/>
      </c>
      <c r="GO74" s="408" t="str">
        <f>IF(GN74="","0",DATEVALUE(GN74))</f>
        <v>0</v>
      </c>
      <c r="GP74" s="409" t="str">
        <f>IF(OR(CS74="予定",CS74="改善済"),1,"")</f>
        <v/>
      </c>
      <c r="GQ74" s="408" t="str">
        <f>IF(GP74=1,GO74,"0")</f>
        <v>0</v>
      </c>
      <c r="GR74" s="410" t="str">
        <f>IF(AND(EP74="要是正",AND(EO74=0,CS74="未定")),CS74,"")</f>
        <v/>
      </c>
      <c r="GT74" s="181" t="str">
        <f t="shared" ref="GT74:GT76" si="206">IF(CS74="未定","未定",IF(GO74="0","",IF(CS74="予定",TEXT(GO74,"([$-ja-JP]ge.m);@"),IF(CS74="改善済",TEXT(GO74,"[$-ja-JP]ge.m;@"),TEXT(EW74,"[$-ja-JP]ge.m;@")))))</f>
        <v/>
      </c>
      <c r="GU74" s="598" t="str">
        <f>IF(NOT(OR(EC74="未定",EC74="")),"令和"&amp;DW74&amp;"年"&amp;DZ74&amp;"月1日","")</f>
        <v/>
      </c>
      <c r="GV74" s="600" t="str">
        <f>IF(GU74="","0",DATEVALUE(GU74))</f>
        <v>0</v>
      </c>
      <c r="GW74" s="413"/>
      <c r="GX74" s="411">
        <f t="shared" si="42"/>
        <v>0</v>
      </c>
      <c r="GY74" s="27"/>
      <c r="GZ74" s="27"/>
      <c r="HA74" s="413"/>
      <c r="HB74" s="1114">
        <f>P74</f>
        <v>0</v>
      </c>
    </row>
    <row r="75" spans="1:210" s="10" customFormat="1" ht="50.1" hidden="1" customHeight="1" x14ac:dyDescent="0.15">
      <c r="A75" s="515"/>
      <c r="B75" s="516"/>
      <c r="C75" s="517"/>
      <c r="D75" s="517"/>
      <c r="E75" s="517"/>
      <c r="F75" s="517"/>
      <c r="G75"/>
      <c r="H75" s="229"/>
      <c r="I75" s="260"/>
      <c r="J75" s="238"/>
      <c r="K75" s="242"/>
      <c r="L75" s="242"/>
      <c r="M75" s="2978"/>
      <c r="N75" s="2978"/>
      <c r="O75" s="2978"/>
      <c r="P75" s="2821"/>
      <c r="Q75" s="2822"/>
      <c r="R75" s="2822"/>
      <c r="S75" s="2822"/>
      <c r="T75" s="2822"/>
      <c r="U75" s="2822"/>
      <c r="V75" s="2822"/>
      <c r="W75" s="2822"/>
      <c r="X75" s="2822"/>
      <c r="Y75" s="2822"/>
      <c r="Z75" s="2823"/>
      <c r="AA75" s="2822"/>
      <c r="AB75" s="2822"/>
      <c r="AC75" s="2822"/>
      <c r="AD75" s="2822"/>
      <c r="AE75" s="2822"/>
      <c r="AF75" s="2822"/>
      <c r="AG75" s="2822"/>
      <c r="AH75" s="2822"/>
      <c r="AI75" s="2822"/>
      <c r="AJ75" s="2822"/>
      <c r="AK75" s="2822"/>
      <c r="AL75" s="2822"/>
      <c r="AM75" s="2822"/>
      <c r="AN75" s="2822"/>
      <c r="AO75" s="2822"/>
      <c r="AP75" s="2822"/>
      <c r="AQ75" s="2822"/>
      <c r="AR75" s="2822"/>
      <c r="AS75" s="2822"/>
      <c r="AT75" s="2822"/>
      <c r="AU75" s="2822"/>
      <c r="AV75" s="2822"/>
      <c r="AW75" s="2822"/>
      <c r="AX75" s="2822"/>
      <c r="AY75" s="2823"/>
      <c r="AZ75" s="2815"/>
      <c r="BA75" s="2815"/>
      <c r="BB75" s="2815"/>
      <c r="BC75" s="2815"/>
      <c r="BD75" s="2815"/>
      <c r="BE75" s="2815"/>
      <c r="BF75" s="2815"/>
      <c r="BG75" s="2815"/>
      <c r="BH75" s="2815"/>
      <c r="BI75" s="2815"/>
      <c r="BJ75" s="2815"/>
      <c r="BK75" s="2815"/>
      <c r="BL75" s="2781"/>
      <c r="BM75" s="2781"/>
      <c r="BN75" s="2780"/>
      <c r="BO75" s="2780"/>
      <c r="BP75" s="2780"/>
      <c r="BQ75" s="2780"/>
      <c r="BR75" s="2780"/>
      <c r="BS75" s="2780"/>
      <c r="BT75" s="2780"/>
      <c r="BU75" s="2780"/>
      <c r="BV75" s="2780"/>
      <c r="BW75" s="2780"/>
      <c r="BX75" s="2780"/>
      <c r="BY75" s="2780"/>
      <c r="BZ75" s="2780"/>
      <c r="CA75" s="2780"/>
      <c r="CB75" s="2780"/>
      <c r="CC75" s="2780"/>
      <c r="CD75" s="2780"/>
      <c r="CE75" s="2780"/>
      <c r="CF75" s="2780"/>
      <c r="CG75" s="2780"/>
      <c r="CH75" s="2780"/>
      <c r="CI75" s="2780"/>
      <c r="CJ75" s="2780"/>
      <c r="CK75" s="2780"/>
      <c r="CL75" s="2780"/>
      <c r="CM75" s="2772"/>
      <c r="CN75" s="2773"/>
      <c r="CO75" s="2774"/>
      <c r="CP75" s="2772"/>
      <c r="CQ75" s="2773"/>
      <c r="CR75" s="2774"/>
      <c r="CS75" s="2824"/>
      <c r="CT75" s="2825"/>
      <c r="CU75" s="2826"/>
      <c r="CV75" s="2835"/>
      <c r="CW75" s="2836"/>
      <c r="CX75" s="2836"/>
      <c r="CY75" s="2836"/>
      <c r="CZ75" s="2836"/>
      <c r="DA75" s="2836"/>
      <c r="DB75" s="2836"/>
      <c r="DC75" s="2836"/>
      <c r="DD75" s="2836"/>
      <c r="DE75" s="2836"/>
      <c r="DF75" s="2836"/>
      <c r="DG75" s="2836"/>
      <c r="DH75" s="2836"/>
      <c r="DI75" s="2836"/>
      <c r="DJ75" s="2836"/>
      <c r="DK75" s="2836"/>
      <c r="DL75" s="2836"/>
      <c r="DM75" s="2836"/>
      <c r="DN75" s="2836"/>
      <c r="DO75" s="2837"/>
      <c r="DP75"/>
      <c r="DQ75"/>
      <c r="DR75"/>
      <c r="DS75"/>
      <c r="DT75"/>
      <c r="DU75"/>
      <c r="DV75"/>
      <c r="DW75"/>
      <c r="DZ75" s="229"/>
      <c r="EA75" s="229"/>
      <c r="EB75" s="229"/>
      <c r="EC75" s="229"/>
      <c r="ED75" s="229"/>
      <c r="EE75" s="229"/>
      <c r="EF75" s="237"/>
      <c r="EG75" s="131">
        <f>COUNTIFS(AZ75,"―対象外")</f>
        <v>0</v>
      </c>
      <c r="EH75" s="131">
        <f>COUNTIFS(AZ75,"○指摘なし")</f>
        <v>0</v>
      </c>
      <c r="EI75" s="131">
        <f>COUNTIFS(AZ75,"×要是正（既存不適格以外）")</f>
        <v>0</v>
      </c>
      <c r="EJ75" s="131">
        <f>COUNTIFS(AZ75,"△既存不適格")</f>
        <v>0</v>
      </c>
      <c r="EK75" s="1114">
        <f t="shared" ref="EK75:EK76" si="207">M75</f>
        <v>0</v>
      </c>
      <c r="EL75" s="131">
        <f>IF($U75="",AA75,U75)</f>
        <v>0</v>
      </c>
      <c r="EM75" s="130">
        <f>COUNTA(CM75:CR75)</f>
        <v>0</v>
      </c>
      <c r="EN75" s="129" t="str">
        <f>IF(AZ75="×要是正（既存不適格以外）","要是正","")&amp;IF(AZ75="△既存不適格","既存不適格","")</f>
        <v/>
      </c>
      <c r="EO75" s="121" t="str">
        <f>IF($EN75="要是正",MAX($EO$17:EO74)+1,"")</f>
        <v/>
      </c>
      <c r="EP75" s="121" t="str">
        <f>IF($EN75="要是正",MAX($EO$17:EP74)+1,"")</f>
        <v/>
      </c>
      <c r="EQ75" s="128" t="str">
        <f>IF(OR(AZ75="×要是正（既存不適格以外）",AZ75="△既存不適格"),EK75,"")</f>
        <v/>
      </c>
      <c r="ER75" s="127" t="str">
        <f>IF(OR($EN75="要是正",$EN75="既存不適格"),$EL75,"")</f>
        <v/>
      </c>
      <c r="ES75" s="122" t="str">
        <f>IF($EN75="要是正",IF(BN75="","",BN75),"")</f>
        <v/>
      </c>
      <c r="ET75" s="157" t="str">
        <f>IF($EN75="要是正",IF(BX75="","",BX75),"")</f>
        <v/>
      </c>
      <c r="EU75" s="156">
        <f t="shared" si="205"/>
        <v>0</v>
      </c>
      <c r="EV75" s="125" t="str">
        <f>IF(OR(EN75="要是正",EN75="既存不適格"),IF(OR(EM75&lt;2,CS75&lt;&gt;"予定"),"","令和"&amp;CM75&amp;"年"&amp;CP75&amp;"月1日"),"")</f>
        <v/>
      </c>
      <c r="EW75" s="123" t="str">
        <f>IF(EV75="","0",DATEVALUE(EV75))</f>
        <v>0</v>
      </c>
      <c r="EX75" s="610" t="str">
        <f>IF(EN75="要是正",IF(AND(CS75="予定",EM75=2),1,IF(CS75="改善済",2,"")),"")</f>
        <v/>
      </c>
      <c r="EY75" s="608" t="str">
        <f>IF(EX75=1,EW75,"0")</f>
        <v>0</v>
      </c>
      <c r="EZ75" s="608" t="str">
        <f>IF(EX75=2,EW75,"0")</f>
        <v>0</v>
      </c>
      <c r="FA75" s="607" t="str">
        <f>IF(AND(EN75="要是正",AND(EM75=0,CS75="未定")),CS75,"")</f>
        <v/>
      </c>
      <c r="FB75" s="609" t="str">
        <f>IF(EN75="既存不適格",IF(OR(EM75&lt;2,CS75&lt;&gt;"予定"),"","令和"&amp;CM75&amp;"年"&amp;CP75&amp;"月1日"),"")</f>
        <v/>
      </c>
      <c r="FC75" s="608" t="str">
        <f>IF(FB75="","0",DATEVALUE(FB75))</f>
        <v>0</v>
      </c>
      <c r="FD75" s="124" t="str">
        <f>IF(EN75="既存不適格",IF(AND(CS75="予定",EM75=2),1,IF(EN75="改善済",2,"")),"")</f>
        <v/>
      </c>
      <c r="FE75" s="608" t="str">
        <f>IF(FD75=1,FC75,"0")</f>
        <v>0</v>
      </c>
      <c r="FF75" s="608" t="str">
        <f>IF(FD75=2,FC75,"0")</f>
        <v>0</v>
      </c>
      <c r="FG75" s="607" t="str">
        <f>IF(AND(EN75="既存不適格",AND(EM75=0,CS75="未定")),CS75,"")</f>
        <v/>
      </c>
      <c r="FH75" s="25" t="str">
        <f t="shared" ref="FH75:FH76" si="208">IF(EN75="要是正",IF(BN75="","",EQ75&amp;" "&amp;HB75&amp;" "&amp;BN75&amp;CHAR(10)),"")</f>
        <v/>
      </c>
      <c r="FI75"/>
      <c r="FJ75" s="181" t="str">
        <f>IF(GO75="0","",IF(CS75="予定",TEXT(GO75,"([$-ja-JP]ge.m);@"),IF(CS75="改善済",TEXT(GO75,"[$-ja-JP]ge.m;@"),TEXT(EW75,"[$-ja-JP]ge.m;@"))))</f>
        <v/>
      </c>
      <c r="FK75" s="598" t="str">
        <f>IF(NOT(OR(CS75="未定",CS75="")),"令和"&amp;CM75&amp;"年"&amp;CP75&amp;"月1日","")</f>
        <v/>
      </c>
      <c r="FL75" s="600" t="str">
        <f t="shared" si="174"/>
        <v>0</v>
      </c>
      <c r="FM75"/>
      <c r="FN75"/>
      <c r="FO75"/>
      <c r="GH75" s="239" t="str">
        <f>IF($AZ75="○指摘なし","○",IF($AZ75="―対象外","―",""))</f>
        <v/>
      </c>
      <c r="GI75" s="239" t="str">
        <f>IF(OR($AZ75="×要是正（既存不適格以外）",$AZ75="△既存不適格"),"○","")</f>
        <v/>
      </c>
      <c r="GJ75" s="239" t="str">
        <f>IF($AZ75="△既存不適格","○","")</f>
        <v/>
      </c>
      <c r="GK75" s="239">
        <f>BL75</f>
        <v>0</v>
      </c>
      <c r="GL75" s="248" t="str">
        <f>IF($AZ75="―対象外","○","")</f>
        <v/>
      </c>
      <c r="GN75" s="407" t="str">
        <f>IF(NOT(OR(CS75="未定",CS75="")),"令和"&amp;CM75&amp;"年"&amp;CP75&amp;"月1日","")</f>
        <v/>
      </c>
      <c r="GO75" s="408" t="str">
        <f>IF(GN75="","0",DATEVALUE(GN75))</f>
        <v>0</v>
      </c>
      <c r="GP75" s="409" t="str">
        <f>IF(OR(CS75="予定",CS75="改善済"),1,"")</f>
        <v/>
      </c>
      <c r="GQ75" s="408" t="str">
        <f>IF(GP75=1,GO75,"0")</f>
        <v>0</v>
      </c>
      <c r="GR75" s="410" t="str">
        <f>IF(AND(EP75="要是正",AND(EO75=0,CS75="未定")),CS75,"")</f>
        <v/>
      </c>
      <c r="GT75" s="181" t="str">
        <f t="shared" si="206"/>
        <v/>
      </c>
      <c r="GU75" s="598" t="str">
        <f>IF(NOT(OR(EC75="未定",EC75="")),"令和"&amp;DW75&amp;"年"&amp;DZ75&amp;"月1日","")</f>
        <v/>
      </c>
      <c r="GV75" s="600" t="str">
        <f>IF(GU75="","0",DATEVALUE(GU75))</f>
        <v>0</v>
      </c>
      <c r="GW75" s="413"/>
      <c r="GX75" s="411">
        <f t="shared" si="42"/>
        <v>0</v>
      </c>
      <c r="GY75" s="27"/>
      <c r="GZ75" s="27"/>
      <c r="HA75" s="413"/>
      <c r="HB75" s="1153">
        <f>P75</f>
        <v>0</v>
      </c>
    </row>
    <row r="76" spans="1:210" s="10" customFormat="1" ht="50.1" hidden="1" customHeight="1" x14ac:dyDescent="0.15">
      <c r="A76" s="515"/>
      <c r="B76" s="516"/>
      <c r="C76" s="517"/>
      <c r="D76" s="517"/>
      <c r="E76" s="517"/>
      <c r="F76" s="517"/>
      <c r="G76"/>
      <c r="H76" s="229"/>
      <c r="I76" s="260"/>
      <c r="J76" s="238"/>
      <c r="K76" s="520"/>
      <c r="L76" s="520"/>
      <c r="M76" s="2980"/>
      <c r="N76" s="2980"/>
      <c r="O76" s="2980"/>
      <c r="P76" s="2984"/>
      <c r="Q76" s="2985"/>
      <c r="R76" s="2985"/>
      <c r="S76" s="2985"/>
      <c r="T76" s="2985"/>
      <c r="U76" s="2985"/>
      <c r="V76" s="2985"/>
      <c r="W76" s="2985"/>
      <c r="X76" s="2985"/>
      <c r="Y76" s="2985"/>
      <c r="Z76" s="2986"/>
      <c r="AA76" s="2982"/>
      <c r="AB76" s="2982"/>
      <c r="AC76" s="2982"/>
      <c r="AD76" s="2982"/>
      <c r="AE76" s="2982"/>
      <c r="AF76" s="2982"/>
      <c r="AG76" s="2982"/>
      <c r="AH76" s="2982"/>
      <c r="AI76" s="2982"/>
      <c r="AJ76" s="2982"/>
      <c r="AK76" s="2982"/>
      <c r="AL76" s="2982"/>
      <c r="AM76" s="2982"/>
      <c r="AN76" s="2982"/>
      <c r="AO76" s="2982"/>
      <c r="AP76" s="2982"/>
      <c r="AQ76" s="2982"/>
      <c r="AR76" s="2982"/>
      <c r="AS76" s="2982"/>
      <c r="AT76" s="2982"/>
      <c r="AU76" s="2982"/>
      <c r="AV76" s="2982"/>
      <c r="AW76" s="2982"/>
      <c r="AX76" s="2982"/>
      <c r="AY76" s="2983"/>
      <c r="AZ76" s="2981"/>
      <c r="BA76" s="2981"/>
      <c r="BB76" s="2981"/>
      <c r="BC76" s="2981"/>
      <c r="BD76" s="2981"/>
      <c r="BE76" s="2981"/>
      <c r="BF76" s="2981"/>
      <c r="BG76" s="2981"/>
      <c r="BH76" s="2981"/>
      <c r="BI76" s="2981"/>
      <c r="BJ76" s="2981"/>
      <c r="BK76" s="2981"/>
      <c r="BL76" s="2855"/>
      <c r="BM76" s="2855"/>
      <c r="BN76" s="2844"/>
      <c r="BO76" s="2844"/>
      <c r="BP76" s="2844"/>
      <c r="BQ76" s="2844"/>
      <c r="BR76" s="2844"/>
      <c r="BS76" s="2844"/>
      <c r="BT76" s="2844"/>
      <c r="BU76" s="2844"/>
      <c r="BV76" s="2844"/>
      <c r="BW76" s="2844"/>
      <c r="BX76" s="2844"/>
      <c r="BY76" s="2844"/>
      <c r="BZ76" s="2844"/>
      <c r="CA76" s="2844"/>
      <c r="CB76" s="2844"/>
      <c r="CC76" s="2844"/>
      <c r="CD76" s="2844"/>
      <c r="CE76" s="2844"/>
      <c r="CF76" s="2844"/>
      <c r="CG76" s="2844"/>
      <c r="CH76" s="2844"/>
      <c r="CI76" s="2844"/>
      <c r="CJ76" s="2844"/>
      <c r="CK76" s="2844"/>
      <c r="CL76" s="2844"/>
      <c r="CM76" s="2838"/>
      <c r="CN76" s="2839"/>
      <c r="CO76" s="2840"/>
      <c r="CP76" s="2838"/>
      <c r="CQ76" s="2839"/>
      <c r="CR76" s="2840"/>
      <c r="CS76" s="2882"/>
      <c r="CT76" s="2883"/>
      <c r="CU76" s="2884"/>
      <c r="CV76" s="2879"/>
      <c r="CW76" s="2880"/>
      <c r="CX76" s="2880"/>
      <c r="CY76" s="2880"/>
      <c r="CZ76" s="2880"/>
      <c r="DA76" s="2880"/>
      <c r="DB76" s="2880"/>
      <c r="DC76" s="2880"/>
      <c r="DD76" s="2880"/>
      <c r="DE76" s="2880"/>
      <c r="DF76" s="2880"/>
      <c r="DG76" s="2880"/>
      <c r="DH76" s="2880"/>
      <c r="DI76" s="2880"/>
      <c r="DJ76" s="2880"/>
      <c r="DK76" s="2880"/>
      <c r="DL76" s="2880"/>
      <c r="DM76" s="2880"/>
      <c r="DN76" s="2880"/>
      <c r="DO76" s="2881"/>
      <c r="DP76"/>
      <c r="DQ76"/>
      <c r="DR76"/>
      <c r="DS76"/>
      <c r="DT76"/>
      <c r="DU76"/>
      <c r="DV76"/>
      <c r="DW76"/>
      <c r="DZ76" s="229"/>
      <c r="EA76" s="229"/>
      <c r="EB76" s="229"/>
      <c r="EC76" s="229"/>
      <c r="ED76" s="229"/>
      <c r="EE76" s="229"/>
      <c r="EF76" s="237"/>
      <c r="EG76" s="131">
        <f>COUNTIFS(AZ76,"―対象外")</f>
        <v>0</v>
      </c>
      <c r="EH76" s="131">
        <f>COUNTIFS(AZ76,"○指摘なし")</f>
        <v>0</v>
      </c>
      <c r="EI76" s="131">
        <f>COUNTIFS(AZ76,"×要是正（既存不適格以外）")</f>
        <v>0</v>
      </c>
      <c r="EJ76" s="131">
        <f>COUNTIFS(AZ76,"△既存不適格")</f>
        <v>0</v>
      </c>
      <c r="EK76" s="1114">
        <f t="shared" si="207"/>
        <v>0</v>
      </c>
      <c r="EL76" s="131">
        <f>IF($U76="",AA76,U76)</f>
        <v>0</v>
      </c>
      <c r="EM76" s="130">
        <f>COUNTA(CM76:CR76)</f>
        <v>0</v>
      </c>
      <c r="EN76" s="129" t="str">
        <f>IF(AZ76="×要是正（既存不適格以外）","要是正","")&amp;IF(AZ76="△既存不適格","既存不適格","")</f>
        <v/>
      </c>
      <c r="EO76" s="121" t="str">
        <f>IF($EN76="要是正",MAX($EO$17:EO75)+1,"")</f>
        <v/>
      </c>
      <c r="EP76" s="121" t="str">
        <f>IF($EN76="要是正",MAX($EO$17:EP75)+1,"")</f>
        <v/>
      </c>
      <c r="EQ76" s="128" t="str">
        <f>IF(OR(AZ76="×要是正（既存不適格以外）",AZ76="△既存不適格"),EK76,"")</f>
        <v/>
      </c>
      <c r="ER76" s="127" t="str">
        <f>IF(OR($EN76="要是正",$EN76="既存不適格"),$EL76,"")</f>
        <v/>
      </c>
      <c r="ES76" s="122" t="str">
        <f>IF($EN76="要是正",IF(BN76="","",BN76),"")</f>
        <v/>
      </c>
      <c r="ET76" s="157" t="str">
        <f>IF($EN76="要是正",IF(BX76="","",BX76),"")</f>
        <v/>
      </c>
      <c r="EU76" s="156">
        <f t="shared" si="205"/>
        <v>0</v>
      </c>
      <c r="EV76" s="125" t="str">
        <f>IF(OR(EN76="要是正",EN76="既存不適格"),IF(OR(EM76&lt;2,CS76&lt;&gt;"予定"),"","令和"&amp;CM76&amp;"年"&amp;CP76&amp;"月1日"),"")</f>
        <v/>
      </c>
      <c r="EW76" s="123" t="str">
        <f>IF(EV76="","0",DATEVALUE(EV76))</f>
        <v>0</v>
      </c>
      <c r="EX76" s="610" t="str">
        <f>IF(EN76="要是正",IF(AND(CS76="予定",EM76=2),1,IF(CS76="改善済",2,"")),"")</f>
        <v/>
      </c>
      <c r="EY76" s="608" t="str">
        <f>IF(EX76=1,EW76,"0")</f>
        <v>0</v>
      </c>
      <c r="EZ76" s="608" t="str">
        <f>IF(EX76=2,EW76,"0")</f>
        <v>0</v>
      </c>
      <c r="FA76" s="607" t="str">
        <f>IF(AND(EN76="要是正",AND(EM76=0,CS76="未定")),CS76,"")</f>
        <v/>
      </c>
      <c r="FB76" s="609" t="str">
        <f>IF(EN76="既存不適格",IF(OR(EM76&lt;2,CS76&lt;&gt;"予定"),"","令和"&amp;CM76&amp;"年"&amp;CP76&amp;"月1日"),"")</f>
        <v/>
      </c>
      <c r="FC76" s="608" t="str">
        <f>IF(FB76="","0",DATEVALUE(FB76))</f>
        <v>0</v>
      </c>
      <c r="FD76" s="124" t="str">
        <f>IF(EN76="既存不適格",IF(AND(CS76="予定",EM76=2),1,IF(EN76="改善済",2,"")),"")</f>
        <v/>
      </c>
      <c r="FE76" s="608" t="str">
        <f>IF(FD76=1,FC76,"0")</f>
        <v>0</v>
      </c>
      <c r="FF76" s="608" t="str">
        <f>IF(FD76=2,FC76,"0")</f>
        <v>0</v>
      </c>
      <c r="FG76" s="607" t="str">
        <f>IF(AND(EN76="既存不適格",AND(EM76=0,CS76="未定")),CS76,"")</f>
        <v/>
      </c>
      <c r="FH76" s="25" t="str">
        <f t="shared" si="208"/>
        <v/>
      </c>
      <c r="FI76"/>
      <c r="FJ76" s="181" t="str">
        <f>IF(GO76="0","",IF(CS76="予定",TEXT(GO76,"([$-ja-JP]ge.m);@"),IF(CS76="改善済",TEXT(GO76,"[$-ja-JP]ge.m;@"),TEXT(EW76,"[$-ja-JP]ge.m;@"))))</f>
        <v/>
      </c>
      <c r="FK76" s="598" t="str">
        <f>IF(NOT(OR(CS76="未定",CS76="")),"令和"&amp;CM76&amp;"年"&amp;CP76&amp;"月1日","")</f>
        <v/>
      </c>
      <c r="FL76" s="600" t="str">
        <f t="shared" si="174"/>
        <v>0</v>
      </c>
      <c r="FM76"/>
      <c r="FN76"/>
      <c r="FO76"/>
      <c r="GH76" s="239" t="str">
        <f>IF($AZ76="○指摘なし","○",IF($AZ76="―対象外","―",""))</f>
        <v/>
      </c>
      <c r="GI76" s="239" t="str">
        <f>IF(OR($AZ76="×要是正（既存不適格以外）",$AZ76="△既存不適格"),"○","")</f>
        <v/>
      </c>
      <c r="GJ76" s="239" t="str">
        <f>IF($AZ76="△既存不適格","○","")</f>
        <v/>
      </c>
      <c r="GK76" s="239">
        <f>BL76</f>
        <v>0</v>
      </c>
      <c r="GL76" s="248" t="str">
        <f>IF($AZ76="―対象外","○","")</f>
        <v/>
      </c>
      <c r="GN76" s="407" t="str">
        <f>IF(NOT(OR(CS76="未定",CS76="")),"令和"&amp;CM76&amp;"年"&amp;CP76&amp;"月1日","")</f>
        <v/>
      </c>
      <c r="GO76" s="408" t="str">
        <f>IF(GN76="","0",DATEVALUE(GN76))</f>
        <v>0</v>
      </c>
      <c r="GP76" s="409" t="str">
        <f>IF(OR(CS76="予定",CS76="改善済"),1,"")</f>
        <v/>
      </c>
      <c r="GQ76" s="408" t="str">
        <f>IF(GP76=1,GO76,"0")</f>
        <v>0</v>
      </c>
      <c r="GR76" s="410" t="str">
        <f>IF(AND(EP76="要是正",AND(EO76=0,CS76="未定")),CS76,"")</f>
        <v/>
      </c>
      <c r="GT76" s="181" t="str">
        <f t="shared" si="206"/>
        <v/>
      </c>
      <c r="GU76" s="598" t="str">
        <f>IF(NOT(OR(EC76="未定",EC76="")),"令和"&amp;DW76&amp;"年"&amp;DZ76&amp;"月1日","")</f>
        <v/>
      </c>
      <c r="GV76" s="600" t="str">
        <f>IF(GU76="","0",DATEVALUE(GU76))</f>
        <v>0</v>
      </c>
      <c r="GW76" s="413"/>
      <c r="GX76" s="411">
        <f t="shared" si="42"/>
        <v>0</v>
      </c>
      <c r="GY76" s="27"/>
      <c r="GZ76" s="27"/>
      <c r="HA76" s="413"/>
      <c r="HB76" s="1153">
        <f>P76</f>
        <v>0</v>
      </c>
    </row>
    <row r="77" spans="1:210" ht="50.1" hidden="1" customHeight="1" thickBot="1" x14ac:dyDescent="0.2">
      <c r="A77" s="3"/>
      <c r="I77" s="702"/>
      <c r="J77" s="350"/>
      <c r="K77" s="518"/>
      <c r="L77" s="518"/>
      <c r="M77" s="523"/>
      <c r="N77" s="523"/>
      <c r="O77" s="523"/>
      <c r="P77" s="523"/>
      <c r="Q77" s="523"/>
      <c r="R77" s="523"/>
      <c r="S77" s="523"/>
      <c r="T77" s="523"/>
      <c r="U77" s="523"/>
      <c r="V77" s="523"/>
      <c r="W77" s="523"/>
      <c r="X77" s="523"/>
      <c r="Y77" s="523"/>
      <c r="Z77" s="523"/>
      <c r="AA77" s="523"/>
      <c r="AB77" s="523"/>
      <c r="AC77" s="523"/>
      <c r="AD77" s="523"/>
      <c r="AE77" s="524"/>
      <c r="AF77" s="523"/>
      <c r="AG77" s="523"/>
      <c r="AH77" s="523"/>
      <c r="AI77" s="523"/>
      <c r="AJ77" s="523"/>
      <c r="AK77" s="523"/>
      <c r="AL77" s="523"/>
      <c r="AM77" s="523"/>
      <c r="AN77" s="523"/>
      <c r="AO77" s="523"/>
      <c r="AP77" s="523"/>
      <c r="AQ77" s="524"/>
      <c r="AR77" s="523"/>
      <c r="AS77" s="523"/>
      <c r="AT77" s="523"/>
      <c r="AU77" s="523"/>
      <c r="AV77" s="523"/>
      <c r="AW77" s="523"/>
      <c r="AX77" s="523"/>
      <c r="AY77" s="524"/>
      <c r="AZ77" s="524"/>
      <c r="BA77" s="524"/>
      <c r="BB77" s="524"/>
      <c r="BC77" s="524"/>
      <c r="BD77" s="524"/>
      <c r="BE77" s="524"/>
      <c r="BF77" s="524"/>
      <c r="BG77" s="524"/>
      <c r="BH77" s="524"/>
      <c r="BI77" s="524"/>
      <c r="BJ77" s="524"/>
      <c r="BK77" s="524"/>
      <c r="BL77" s="510"/>
      <c r="BM77" s="510"/>
      <c r="BN77" s="524"/>
      <c r="BO77" s="524"/>
      <c r="BP77" s="524"/>
      <c r="BQ77" s="524"/>
      <c r="BR77" s="524"/>
      <c r="BS77" s="524"/>
      <c r="BT77" s="524"/>
      <c r="BU77" s="524"/>
      <c r="BV77" s="524"/>
      <c r="BW77" s="524"/>
      <c r="BX77" s="524"/>
      <c r="BY77" s="524"/>
      <c r="BZ77" s="524"/>
      <c r="CA77" s="524"/>
      <c r="CB77" s="524"/>
      <c r="CC77" s="524"/>
      <c r="CD77" s="524"/>
      <c r="CE77" s="524"/>
      <c r="CF77" s="524"/>
      <c r="CG77" s="524"/>
      <c r="CH77" s="524"/>
      <c r="CI77" s="524"/>
      <c r="CJ77" s="524"/>
      <c r="CK77" s="524"/>
      <c r="CL77" s="524"/>
      <c r="CM77" s="510"/>
      <c r="CN77" s="510"/>
      <c r="CO77" s="510"/>
      <c r="CP77" s="510"/>
      <c r="CQ77" s="510"/>
      <c r="CR77" s="510"/>
      <c r="CS77" s="527"/>
      <c r="CT77" s="527"/>
      <c r="CU77" s="527"/>
      <c r="CV77" s="522"/>
      <c r="CW77" s="522"/>
      <c r="CX77" s="522"/>
      <c r="CY77" s="522"/>
      <c r="CZ77" s="522"/>
      <c r="DA77" s="522"/>
      <c r="DB77" s="522"/>
      <c r="DC77" s="522"/>
      <c r="DD77" s="522"/>
      <c r="DE77" s="522"/>
      <c r="DF77" s="522"/>
      <c r="DG77" s="522"/>
      <c r="DH77" s="522"/>
      <c r="DI77" s="522"/>
      <c r="DJ77" s="522"/>
      <c r="DK77" s="522"/>
      <c r="DL77" s="522"/>
      <c r="DM77" s="522"/>
      <c r="DN77" s="522"/>
      <c r="DO77" s="525"/>
      <c r="DP77"/>
      <c r="DQ77"/>
      <c r="DR77"/>
      <c r="DS77"/>
      <c r="DT77"/>
      <c r="DU77"/>
      <c r="DV77"/>
      <c r="DW77"/>
      <c r="EG77" s="251">
        <f>SUM(EG74:EG76)</f>
        <v>0</v>
      </c>
      <c r="EH77" s="251">
        <f>SUM(EH74:EH76)</f>
        <v>0</v>
      </c>
      <c r="EI77" s="251">
        <f>SUM(EI74:EI76)</f>
        <v>0</v>
      </c>
      <c r="EJ77" s="251">
        <f>SUM(EJ74:EJ76)</f>
        <v>0</v>
      </c>
      <c r="EO77" s="121" t="str">
        <f>IF($EN77="要是正",MAX($EO$16:EO76)+1,"")</f>
        <v/>
      </c>
      <c r="ES77" s="252"/>
      <c r="EU77" s="156">
        <f t="shared" si="205"/>
        <v>0</v>
      </c>
      <c r="EV77" s="255"/>
      <c r="EW77" s="154"/>
      <c r="EX77" s="152">
        <f>COUNTIF(EX74:EX76,"1")</f>
        <v>0</v>
      </c>
      <c r="EY77" s="153" t="str">
        <f t="array" ref="EY77">INDEX(EY74:EY76,MATCH(MIN(ABS(EY74:EY76-EK4)),ABS(EY74:EY76-EK4),0))</f>
        <v>0</v>
      </c>
      <c r="EZ77" s="373" t="str">
        <f t="array" ref="EZ77">INDEX(EZ74:EZ76,MATCH(MIN(ABS(EZ74:EZ76-EK4)),ABS(EZ74:EZ76-EK4),0))</f>
        <v>0</v>
      </c>
      <c r="FA77" s="152">
        <f>COUNTIF(FA74:FA76,"未定")</f>
        <v>0</v>
      </c>
      <c r="FB77" s="155"/>
      <c r="FC77" s="154"/>
      <c r="FD77" s="152">
        <f>COUNTIF(FD74:FD76,"1")</f>
        <v>0</v>
      </c>
      <c r="FE77" s="153" t="str">
        <f t="array" ref="FE77">INDEX(FE74:FE76,MATCH(MIN(ABS(FE74:FE76-EK4)),ABS(FE74:FE76-EK4),0))</f>
        <v>0</v>
      </c>
      <c r="FF77" s="373" t="str">
        <f t="array" ref="FF77">INDEX(FF74:FF76,MATCH(MIN(ABS(FF74:FF76-EK4)),ABS(FF74:FF76-EK4),0))</f>
        <v>0</v>
      </c>
      <c r="FG77" s="152">
        <f>COUNTIF(FG74:FG76,"未定")</f>
        <v>0</v>
      </c>
      <c r="FH77" s="25"/>
      <c r="FI77"/>
      <c r="FJ77"/>
      <c r="FK77"/>
      <c r="FL77"/>
      <c r="FM77"/>
      <c r="FN77"/>
      <c r="FO77"/>
      <c r="GH77" s="239" t="str">
        <f>IF($AZ77="○指摘なし","○","")</f>
        <v/>
      </c>
      <c r="GI77" s="239" t="str">
        <f>IF(OR($AZ77="×要是正（既存不適格以外）",$AZ77="△既存不適格"),"○","")</f>
        <v/>
      </c>
      <c r="GJ77" s="239" t="str">
        <f>IF($AZ77="△既存不適格","○","")</f>
        <v/>
      </c>
      <c r="GK77" s="239"/>
      <c r="GL77" s="236"/>
      <c r="GN77" s="165"/>
      <c r="GO77" s="154"/>
      <c r="GP77" s="152">
        <f>COUNTIF(GP56:GP76,"1")</f>
        <v>0</v>
      </c>
      <c r="GQ77" s="153" t="str">
        <f t="array" ref="GQ77">INDEX(GQ74:GQ76,MATCH(MIN(ABS(GQ74:GQ76-$EK$4)),ABS(GQ74:GQ76-$EK$4),0))</f>
        <v>0</v>
      </c>
      <c r="GR77" s="152">
        <f>COUNTIF(GR74:GR76,"未定")</f>
        <v>0</v>
      </c>
      <c r="GS77" s="10"/>
      <c r="GT77" s="361"/>
      <c r="GU77" s="361"/>
      <c r="GV77" s="361"/>
      <c r="GW77" s="413"/>
      <c r="GX77" s="411">
        <f t="shared" si="42"/>
        <v>0</v>
      </c>
      <c r="GY77" s="27"/>
      <c r="GZ77" s="27"/>
      <c r="HA77" s="413"/>
      <c r="HB77" s="1154"/>
    </row>
    <row r="78" spans="1:210" s="10" customFormat="1" ht="50.1" customHeight="1" thickBot="1" x14ac:dyDescent="0.2">
      <c r="A78" s="515"/>
      <c r="B78" s="516"/>
      <c r="C78" s="517"/>
      <c r="D78" s="517"/>
      <c r="E78" s="517"/>
      <c r="F78" s="517"/>
      <c r="G78"/>
      <c r="H78" s="229"/>
      <c r="I78" s="260"/>
      <c r="J78" s="241"/>
      <c r="K78" s="520"/>
      <c r="L78" s="520"/>
      <c r="M78" s="2987" t="s">
        <v>6307</v>
      </c>
      <c r="N78" s="2987"/>
      <c r="O78" s="2987"/>
      <c r="P78" s="2987"/>
      <c r="Q78" s="2987"/>
      <c r="R78" s="2987"/>
      <c r="S78" s="2987"/>
      <c r="T78" s="2987"/>
      <c r="U78" s="2987"/>
      <c r="V78" s="2987"/>
      <c r="W78" s="2987"/>
      <c r="X78" s="2987"/>
      <c r="Y78" s="2987"/>
      <c r="Z78" s="2987"/>
      <c r="AA78" s="2987"/>
      <c r="AB78" s="2987"/>
      <c r="AC78" s="2987"/>
      <c r="AD78" s="2987"/>
      <c r="AE78" s="2987"/>
      <c r="AF78" s="2987"/>
      <c r="AG78" s="2987"/>
      <c r="AH78" s="2987"/>
      <c r="AI78" s="2987"/>
      <c r="AJ78" s="2987"/>
      <c r="AK78" s="2987"/>
      <c r="AL78" s="2987"/>
      <c r="AM78" s="2987"/>
      <c r="AN78" s="2987"/>
      <c r="AO78" s="2987"/>
      <c r="AP78" s="2987"/>
      <c r="AQ78" s="2987"/>
      <c r="AR78" s="2987"/>
      <c r="AS78" s="2987"/>
      <c r="AT78" s="2987"/>
      <c r="AU78" s="2987"/>
      <c r="AV78" s="2987"/>
      <c r="AW78" s="2987"/>
      <c r="AX78" s="2987"/>
      <c r="AY78" s="2987"/>
      <c r="AZ78" s="2987"/>
      <c r="BA78" s="2987"/>
      <c r="BB78" s="2987"/>
      <c r="BC78" s="2987"/>
      <c r="BD78" s="2987"/>
      <c r="BE78" s="2987"/>
      <c r="BF78" s="2987"/>
      <c r="BG78" s="2987"/>
      <c r="BH78" s="2987"/>
      <c r="BI78" s="2987"/>
      <c r="BJ78" s="2987"/>
      <c r="BK78" s="2987"/>
      <c r="BL78" s="2987"/>
      <c r="BM78" s="2987"/>
      <c r="BN78" s="2987"/>
      <c r="BO78" s="2987"/>
      <c r="BP78" s="2987"/>
      <c r="BQ78" s="2987"/>
      <c r="BR78" s="2987"/>
      <c r="BS78" s="2987"/>
      <c r="BT78" s="2987"/>
      <c r="BU78" s="2987"/>
      <c r="BV78" s="2987"/>
      <c r="BW78" s="2987"/>
      <c r="BX78" s="2987"/>
      <c r="BY78" s="2987"/>
      <c r="BZ78" s="2987"/>
      <c r="CA78" s="2987"/>
      <c r="CB78" s="2987"/>
      <c r="CC78" s="2987"/>
      <c r="CD78" s="2987"/>
      <c r="CE78" s="2987"/>
      <c r="CF78" s="2987"/>
      <c r="CG78" s="2987"/>
      <c r="CH78" s="2987"/>
      <c r="CI78" s="2987"/>
      <c r="CJ78" s="2987"/>
      <c r="CK78" s="2987"/>
      <c r="CL78" s="2987"/>
      <c r="CM78" s="2987"/>
      <c r="CN78" s="2987"/>
      <c r="CO78" s="2987"/>
      <c r="CP78" s="2987"/>
      <c r="CQ78" s="2987"/>
      <c r="CR78" s="2987"/>
      <c r="CS78" s="2987"/>
      <c r="CT78" s="2987"/>
      <c r="CU78" s="2987"/>
      <c r="CV78" s="2987"/>
      <c r="CW78" s="2987"/>
      <c r="CX78" s="2987"/>
      <c r="CY78" s="2987"/>
      <c r="CZ78" s="2987"/>
      <c r="DA78" s="2987"/>
      <c r="DB78" s="2987"/>
      <c r="DC78" s="2987"/>
      <c r="DD78" s="2987"/>
      <c r="DE78" s="2987"/>
      <c r="DF78" s="2987"/>
      <c r="DG78" s="2987"/>
      <c r="DH78" s="2987"/>
      <c r="DI78" s="2987"/>
      <c r="DJ78" s="2987"/>
      <c r="DK78" s="2987"/>
      <c r="DL78" s="2987"/>
      <c r="DM78" s="2987"/>
      <c r="DN78" s="2987"/>
      <c r="DO78" s="2988"/>
      <c r="DP78"/>
      <c r="DQ78"/>
      <c r="DR78"/>
      <c r="DS78"/>
      <c r="DT78"/>
      <c r="DU78"/>
      <c r="DV78"/>
      <c r="DW78"/>
      <c r="DX78" s="229"/>
      <c r="DY78" s="229"/>
      <c r="DZ78" s="229"/>
      <c r="EA78" s="229"/>
      <c r="EB78" s="229"/>
      <c r="EC78" s="229"/>
      <c r="ED78" s="229"/>
      <c r="EE78" s="229"/>
      <c r="EF78" s="237"/>
      <c r="EG78" s="387" t="str">
        <f>IF(AND(EH78="",EI78="",EJ78="",EG101&lt;&gt;0),"レ","")</f>
        <v/>
      </c>
      <c r="EH78" s="387" t="str">
        <f>IF(AND(EI78="",EJ78="",EH101&lt;&gt;0),"レ","")</f>
        <v/>
      </c>
      <c r="EI78" s="387" t="str">
        <f>IF(EI101&lt;&gt;0,"レ","")</f>
        <v/>
      </c>
      <c r="EJ78" s="387" t="str">
        <f>IF(AND(EI78="",EJ101&lt;&gt;0),"レ","")</f>
        <v/>
      </c>
      <c r="EK78" s="237"/>
      <c r="EL78" s="194"/>
      <c r="EM78" s="194"/>
      <c r="EN78" s="194"/>
      <c r="EO78" s="237"/>
      <c r="EP78" s="237"/>
      <c r="EQ78" s="237"/>
      <c r="ER78" s="237"/>
      <c r="ES78" s="150" t="str">
        <f>SUBSTITUTE(TRIM(ES81&amp;"　"&amp;ES82&amp;"　"&amp;ES83&amp;"　"&amp;ES84&amp;"　"&amp;ES85&amp;"　"&amp;ES86&amp;"　"&amp;ES87&amp;"　"&amp;ES88&amp;"　"&amp;ES89&amp;"　"&amp;ES90&amp;"　"&amp;ES91),"　",",")</f>
        <v/>
      </c>
      <c r="ET78" s="237"/>
      <c r="EU78" s="156">
        <f t="shared" si="205"/>
        <v>0</v>
      </c>
      <c r="EV78" s="149" t="str">
        <f>IF(COUNTIF(EX81:EX91,1)&gt;0,"レ","")</f>
        <v/>
      </c>
      <c r="EW78" s="148"/>
      <c r="EX78" s="147" t="str">
        <f>IF(EV78="レ",TEXT(EY101,"e"),"")</f>
        <v/>
      </c>
      <c r="EY78" s="146" t="str">
        <f>IF(EV78="レ",MONTH(EY101),IF(AND(EI78="レ",FA78="レ",FA101=0),"",IF(AND(EI71="レ",FA78="レ",FA101&gt;0),"","")))</f>
        <v/>
      </c>
      <c r="EZ78" s="375"/>
      <c r="FA78" s="144" t="str">
        <f>IF(EV78="",IF(OR(FA101&gt;0,EI78="レ"),"レ",""),"")</f>
        <v/>
      </c>
      <c r="FB78" s="149" t="str">
        <f>IF(AND(COUNTIF(EN81:EN91,"要是正")=0,COUNTIF(FD81:FD91,1)&gt;0),"レ","")</f>
        <v/>
      </c>
      <c r="FC78" s="148" t="str">
        <f>IF(AND(COUNTIF(EN81:EN91,"要是正")=0,COUNTIF(FD81:FD91,2)&gt;0,FB78="",FG78=""),"レ","")</f>
        <v/>
      </c>
      <c r="FD78" s="147" t="str">
        <f>IF(FB78="レ",TEXT(FE101,"e"),"")</f>
        <v/>
      </c>
      <c r="FE78" s="146" t="str">
        <f>IF(FB78="レ",MONTH(FE101),IF(AND(EJ78="レ",FG78="レ",FG101=0),"",IF(AND(EJ78="レ",FG78="レ",FG101&gt;0),"","")))</f>
        <v/>
      </c>
      <c r="FF78" s="375"/>
      <c r="FG78" s="144" t="str">
        <f>IF(FB78="",IF(OR(FG101&gt;0,EJ78="レ"),"レ",""),"")</f>
        <v/>
      </c>
      <c r="FH78" s="495" t="str">
        <f>TRIM(FH74&amp;"　"&amp;FH75&amp;"　"&amp;FH76)</f>
        <v/>
      </c>
      <c r="FI78"/>
      <c r="FJ78"/>
      <c r="FK78"/>
      <c r="FL78"/>
      <c r="FM78"/>
      <c r="FN78"/>
      <c r="FO78"/>
      <c r="GH78" s="239" t="str">
        <f>IF($AZ78="○指摘なし","○","")</f>
        <v/>
      </c>
      <c r="GI78" s="239" t="str">
        <f>IF(OR($AZ78="×要是正（既存不適格以外）",$AZ78="△既存不適格"),"○","")</f>
        <v/>
      </c>
      <c r="GJ78" s="239" t="str">
        <f>IF($AZ78="△既存不適格","○","")</f>
        <v/>
      </c>
      <c r="GK78" s="239"/>
      <c r="GL78" s="248" t="str">
        <f>IF($AZ78="―対象外","○","")</f>
        <v/>
      </c>
      <c r="GN78" s="400" t="str">
        <f>IF(COUNTIF(GP79:GP90,1)&gt;0,"レ","")</f>
        <v/>
      </c>
      <c r="GO78" s="401"/>
      <c r="GP78" s="402" t="str">
        <f>IF(GN78="レ",TEXT(GQ102,"ee"),"")</f>
        <v/>
      </c>
      <c r="GQ78" s="147" t="str">
        <f>IF(GN78="レ",MONTH(GQ102),IF(AND(GE78="レ",GR78="レ",GR102=0),"",IF(AND(GE78="レ",GR78="レ",GR102=0),"未定","")))</f>
        <v/>
      </c>
      <c r="GR78" s="403" t="str">
        <f>IF(GN78="",IF(OR(GR101&gt;0,GE14="レ"),"レ",""),"")</f>
        <v>レ</v>
      </c>
      <c r="GT78" s="361"/>
      <c r="GU78" s="361"/>
      <c r="GV78" s="361"/>
      <c r="GW78" s="413"/>
      <c r="GX78" s="411">
        <f t="shared" si="42"/>
        <v>0</v>
      </c>
      <c r="GY78" s="27"/>
      <c r="GZ78" s="27"/>
      <c r="HA78" s="413"/>
      <c r="HB78" s="1153"/>
    </row>
    <row r="79" spans="1:210" s="10" customFormat="1" ht="50.1" customHeight="1" x14ac:dyDescent="0.15">
      <c r="A79" s="515"/>
      <c r="B79" s="516"/>
      <c r="C79" s="517"/>
      <c r="D79" s="517"/>
      <c r="E79" s="517"/>
      <c r="F79" s="517"/>
      <c r="G79"/>
      <c r="H79" s="229"/>
      <c r="I79" s="260"/>
      <c r="J79" s="241"/>
      <c r="K79" s="242"/>
      <c r="L79" s="242"/>
      <c r="M79" s="2967" t="s">
        <v>157</v>
      </c>
      <c r="N79" s="2967"/>
      <c r="O79" s="2967"/>
      <c r="P79" s="2965" t="s">
        <v>1289</v>
      </c>
      <c r="Q79" s="2965"/>
      <c r="R79" s="2965"/>
      <c r="S79" s="2965"/>
      <c r="T79" s="2965"/>
      <c r="U79" s="2965"/>
      <c r="V79" s="2965"/>
      <c r="W79" s="2965"/>
      <c r="X79" s="2965"/>
      <c r="Y79" s="2965"/>
      <c r="Z79" s="2965"/>
      <c r="AA79" s="2965" t="s">
        <v>1290</v>
      </c>
      <c r="AB79" s="2965"/>
      <c r="AC79" s="2965"/>
      <c r="AD79" s="2965"/>
      <c r="AE79" s="2965"/>
      <c r="AF79" s="2965"/>
      <c r="AG79" s="2965"/>
      <c r="AH79" s="2965"/>
      <c r="AI79" s="2965"/>
      <c r="AJ79" s="2965"/>
      <c r="AK79" s="2965"/>
      <c r="AL79" s="2965"/>
      <c r="AM79" s="2965"/>
      <c r="AN79" s="2965"/>
      <c r="AO79" s="2965"/>
      <c r="AP79" s="2965"/>
      <c r="AQ79" s="2965"/>
      <c r="AR79" s="2965"/>
      <c r="AS79" s="2965"/>
      <c r="AT79" s="2965"/>
      <c r="AU79" s="2965"/>
      <c r="AV79" s="2965"/>
      <c r="AW79" s="2965"/>
      <c r="AX79" s="2965"/>
      <c r="AY79" s="2965"/>
      <c r="AZ79" s="2965" t="s">
        <v>3528</v>
      </c>
      <c r="BA79" s="2965"/>
      <c r="BB79" s="2965"/>
      <c r="BC79" s="2965"/>
      <c r="BD79" s="2965"/>
      <c r="BE79" s="2965"/>
      <c r="BF79" s="2965"/>
      <c r="BG79" s="2965"/>
      <c r="BH79" s="2965"/>
      <c r="BI79" s="2965"/>
      <c r="BJ79" s="2965"/>
      <c r="BK79" s="2965"/>
      <c r="BL79" s="2967" t="s">
        <v>1429</v>
      </c>
      <c r="BM79" s="2967"/>
      <c r="BN79" s="2968" t="s">
        <v>156</v>
      </c>
      <c r="BO79" s="2968"/>
      <c r="BP79" s="2968"/>
      <c r="BQ79" s="2968"/>
      <c r="BR79" s="2968"/>
      <c r="BS79" s="2968"/>
      <c r="BT79" s="2968"/>
      <c r="BU79" s="2968"/>
      <c r="BV79" s="2968"/>
      <c r="BW79" s="2968"/>
      <c r="BX79" s="2968" t="s">
        <v>150</v>
      </c>
      <c r="BY79" s="2968"/>
      <c r="BZ79" s="2968"/>
      <c r="CA79" s="2968"/>
      <c r="CB79" s="2968"/>
      <c r="CC79" s="2968"/>
      <c r="CD79" s="2968"/>
      <c r="CE79" s="2968"/>
      <c r="CF79" s="2968"/>
      <c r="CG79" s="2968"/>
      <c r="CH79" s="2968"/>
      <c r="CI79" s="2968"/>
      <c r="CJ79" s="2968"/>
      <c r="CK79" s="2968"/>
      <c r="CL79" s="2968"/>
      <c r="CM79" s="2967" t="s">
        <v>155</v>
      </c>
      <c r="CN79" s="2968"/>
      <c r="CO79" s="2968"/>
      <c r="CP79" s="2968"/>
      <c r="CQ79" s="2968"/>
      <c r="CR79" s="2968"/>
      <c r="CS79" s="2968"/>
      <c r="CT79" s="2968"/>
      <c r="CU79" s="2968"/>
      <c r="CV79" s="2941" t="s">
        <v>154</v>
      </c>
      <c r="CW79" s="2941"/>
      <c r="CX79" s="2941"/>
      <c r="CY79" s="2941"/>
      <c r="CZ79" s="2941"/>
      <c r="DA79" s="2941"/>
      <c r="DB79" s="2941"/>
      <c r="DC79" s="2941"/>
      <c r="DD79" s="2941"/>
      <c r="DE79" s="2941"/>
      <c r="DF79" s="2941"/>
      <c r="DG79" s="2941"/>
      <c r="DH79" s="2941"/>
      <c r="DI79" s="2941"/>
      <c r="DJ79" s="2941"/>
      <c r="DK79" s="2941"/>
      <c r="DL79" s="2941"/>
      <c r="DM79" s="2941"/>
      <c r="DN79" s="2941"/>
      <c r="DO79" s="2942"/>
      <c r="DP79"/>
      <c r="DQ79"/>
      <c r="DR79"/>
      <c r="DS79"/>
      <c r="DT79"/>
      <c r="DU79"/>
      <c r="DV79"/>
      <c r="DW79"/>
      <c r="DX79" s="229"/>
      <c r="DY79" s="229"/>
      <c r="DZ79" s="229"/>
      <c r="EA79" s="229"/>
      <c r="EB79" s="229"/>
      <c r="EC79" s="229"/>
      <c r="ED79" s="229"/>
      <c r="EE79" s="229"/>
      <c r="EF79" s="237"/>
      <c r="EO79" s="121" t="s">
        <v>153</v>
      </c>
      <c r="EP79" s="143" t="s">
        <v>152</v>
      </c>
      <c r="ER79" s="142"/>
      <c r="ES79" s="2768" t="s">
        <v>151</v>
      </c>
      <c r="ET79" s="2923" t="s">
        <v>150</v>
      </c>
      <c r="EU79" s="156" t="str">
        <f t="shared" si="205"/>
        <v>指摘の具体的内容等</v>
      </c>
      <c r="EV79" s="2811" t="s">
        <v>149</v>
      </c>
      <c r="EW79" s="2812"/>
      <c r="EX79" s="2812"/>
      <c r="EY79" s="2812"/>
      <c r="EZ79" s="2812"/>
      <c r="FA79" s="2812"/>
      <c r="FB79" s="2813" t="s">
        <v>148</v>
      </c>
      <c r="FC79" s="2814"/>
      <c r="FD79" s="2814"/>
      <c r="FE79" s="2814"/>
      <c r="FF79" s="2814"/>
      <c r="FG79" s="2814"/>
      <c r="FH79" s="25"/>
      <c r="FI79"/>
      <c r="FJ79"/>
      <c r="FK79"/>
      <c r="FL79"/>
      <c r="FM79"/>
      <c r="FN79"/>
      <c r="FO79"/>
      <c r="FQ79" s="2972"/>
      <c r="FR79" s="2972"/>
      <c r="FS79" s="2972"/>
      <c r="FT79" s="2972"/>
      <c r="FU79" s="2972"/>
      <c r="FV79" s="2948"/>
      <c r="FW79" s="2948"/>
      <c r="FX79" s="2948"/>
      <c r="FY79" s="2948"/>
      <c r="FZ79" s="2948"/>
      <c r="GA79" s="2948"/>
      <c r="GB79" s="2948"/>
      <c r="GC79" s="2948"/>
      <c r="GD79" s="2948"/>
      <c r="GE79" s="2948"/>
      <c r="GF79" s="229"/>
      <c r="GG79" s="229"/>
      <c r="GH79" s="239" t="s">
        <v>3527</v>
      </c>
      <c r="GI79" s="239"/>
      <c r="GJ79" s="239"/>
      <c r="GK79" s="239"/>
      <c r="GL79" s="240"/>
      <c r="GN79" s="422" t="s">
        <v>149</v>
      </c>
      <c r="GO79" s="423"/>
      <c r="GP79" s="423"/>
      <c r="GQ79" s="423"/>
      <c r="GR79" s="424"/>
      <c r="GT79" s="361"/>
      <c r="GU79" s="361"/>
      <c r="GV79" s="361"/>
      <c r="GW79" s="413"/>
      <c r="GX79" s="411" t="str">
        <f t="shared" si="42"/>
        <v>指摘の具体的内容等</v>
      </c>
      <c r="GY79" s="27"/>
      <c r="GZ79" s="27"/>
      <c r="HA79" s="413"/>
      <c r="HB79" s="1153"/>
    </row>
    <row r="80" spans="1:210" s="10" customFormat="1" ht="50.1" customHeight="1" thickBot="1" x14ac:dyDescent="0.2">
      <c r="A80" s="515"/>
      <c r="B80" s="516"/>
      <c r="C80" s="517"/>
      <c r="D80" s="517"/>
      <c r="E80" s="517"/>
      <c r="F80" s="517"/>
      <c r="G80"/>
      <c r="H80" s="229"/>
      <c r="I80" s="260"/>
      <c r="J80" s="241"/>
      <c r="K80" s="242"/>
      <c r="L80" s="242"/>
      <c r="M80" s="2936"/>
      <c r="N80" s="2936"/>
      <c r="O80" s="2936"/>
      <c r="P80" s="2966"/>
      <c r="Q80" s="2966"/>
      <c r="R80" s="2966"/>
      <c r="S80" s="2966"/>
      <c r="T80" s="2966"/>
      <c r="U80" s="2966"/>
      <c r="V80" s="2966"/>
      <c r="W80" s="2966"/>
      <c r="X80" s="2966"/>
      <c r="Y80" s="2966"/>
      <c r="Z80" s="2966"/>
      <c r="AA80" s="2966"/>
      <c r="AB80" s="2966"/>
      <c r="AC80" s="2966"/>
      <c r="AD80" s="2966"/>
      <c r="AE80" s="2966"/>
      <c r="AF80" s="2966"/>
      <c r="AG80" s="2966"/>
      <c r="AH80" s="2966"/>
      <c r="AI80" s="2966"/>
      <c r="AJ80" s="2966"/>
      <c r="AK80" s="2966"/>
      <c r="AL80" s="2966"/>
      <c r="AM80" s="2966"/>
      <c r="AN80" s="2966"/>
      <c r="AO80" s="2966"/>
      <c r="AP80" s="2966"/>
      <c r="AQ80" s="2966"/>
      <c r="AR80" s="2966"/>
      <c r="AS80" s="2966"/>
      <c r="AT80" s="2966"/>
      <c r="AU80" s="2966"/>
      <c r="AV80" s="2966"/>
      <c r="AW80" s="2966"/>
      <c r="AX80" s="2966"/>
      <c r="AY80" s="2966"/>
      <c r="AZ80" s="2966"/>
      <c r="BA80" s="2966"/>
      <c r="BB80" s="2966"/>
      <c r="BC80" s="2966"/>
      <c r="BD80" s="2966"/>
      <c r="BE80" s="2966"/>
      <c r="BF80" s="2966"/>
      <c r="BG80" s="2966"/>
      <c r="BH80" s="2966"/>
      <c r="BI80" s="2966"/>
      <c r="BJ80" s="2966"/>
      <c r="BK80" s="2966"/>
      <c r="BL80" s="2936"/>
      <c r="BM80" s="2936"/>
      <c r="BN80" s="2937"/>
      <c r="BO80" s="2937"/>
      <c r="BP80" s="2937"/>
      <c r="BQ80" s="2937"/>
      <c r="BR80" s="2937"/>
      <c r="BS80" s="2937"/>
      <c r="BT80" s="2937"/>
      <c r="BU80" s="2937"/>
      <c r="BV80" s="2937"/>
      <c r="BW80" s="2937"/>
      <c r="BX80" s="2937"/>
      <c r="BY80" s="2937"/>
      <c r="BZ80" s="2937"/>
      <c r="CA80" s="2937"/>
      <c r="CB80" s="2937"/>
      <c r="CC80" s="2937"/>
      <c r="CD80" s="2937"/>
      <c r="CE80" s="2937"/>
      <c r="CF80" s="2937"/>
      <c r="CG80" s="2937"/>
      <c r="CH80" s="2937"/>
      <c r="CI80" s="2937"/>
      <c r="CJ80" s="2937"/>
      <c r="CK80" s="2937"/>
      <c r="CL80" s="2937"/>
      <c r="CM80" s="2936" t="s">
        <v>146</v>
      </c>
      <c r="CN80" s="2936"/>
      <c r="CO80" s="2936"/>
      <c r="CP80" s="2936" t="s">
        <v>81</v>
      </c>
      <c r="CQ80" s="2936"/>
      <c r="CR80" s="2936"/>
      <c r="CS80" s="2936" t="s">
        <v>145</v>
      </c>
      <c r="CT80" s="2937"/>
      <c r="CU80" s="2937"/>
      <c r="CV80" s="2943"/>
      <c r="CW80" s="2943"/>
      <c r="CX80" s="2943"/>
      <c r="CY80" s="2943"/>
      <c r="CZ80" s="2943"/>
      <c r="DA80" s="2943"/>
      <c r="DB80" s="2943"/>
      <c r="DC80" s="2943"/>
      <c r="DD80" s="2943"/>
      <c r="DE80" s="2943"/>
      <c r="DF80" s="2943"/>
      <c r="DG80" s="2943"/>
      <c r="DH80" s="2943"/>
      <c r="DI80" s="2943"/>
      <c r="DJ80" s="2943"/>
      <c r="DK80" s="2943"/>
      <c r="DL80" s="2943"/>
      <c r="DM80" s="2943"/>
      <c r="DN80" s="2943"/>
      <c r="DO80" s="2944"/>
      <c r="DP80"/>
      <c r="DQ80"/>
      <c r="DR80"/>
      <c r="DS80"/>
      <c r="DT80"/>
      <c r="DU80"/>
      <c r="DV80"/>
      <c r="DW80"/>
      <c r="DX80" s="229"/>
      <c r="DY80" s="229"/>
      <c r="DZ80" s="229"/>
      <c r="EA80" s="229"/>
      <c r="EB80" s="229"/>
      <c r="EC80" s="229"/>
      <c r="ED80" s="229"/>
      <c r="EE80" s="229"/>
      <c r="EF80" s="237"/>
      <c r="EG80" s="131" t="s">
        <v>144</v>
      </c>
      <c r="EH80" s="131" t="s">
        <v>143</v>
      </c>
      <c r="EI80" s="131" t="s">
        <v>142</v>
      </c>
      <c r="EJ80" s="131" t="s">
        <v>141</v>
      </c>
      <c r="EK80" s="140" t="s">
        <v>140</v>
      </c>
      <c r="EL80" s="131" t="s">
        <v>139</v>
      </c>
      <c r="EM80" s="139" t="s">
        <v>138</v>
      </c>
      <c r="EN80" s="130" t="s">
        <v>137</v>
      </c>
      <c r="EO80" s="237"/>
      <c r="EP80" s="237"/>
      <c r="EQ80" s="108" t="s">
        <v>136</v>
      </c>
      <c r="ER80" s="138"/>
      <c r="ES80" s="2922"/>
      <c r="ET80" s="2924"/>
      <c r="EU80" s="156">
        <f t="shared" si="205"/>
        <v>0</v>
      </c>
      <c r="EV80" s="136" t="s">
        <v>135</v>
      </c>
      <c r="EW80" s="134" t="s">
        <v>134</v>
      </c>
      <c r="EX80" s="134" t="s">
        <v>131</v>
      </c>
      <c r="EY80" s="133" t="s">
        <v>130</v>
      </c>
      <c r="EZ80" s="376" t="s">
        <v>129</v>
      </c>
      <c r="FA80" s="132" t="s">
        <v>128</v>
      </c>
      <c r="FB80" s="135" t="s">
        <v>133</v>
      </c>
      <c r="FC80" s="133" t="s">
        <v>132</v>
      </c>
      <c r="FD80" s="134" t="s">
        <v>131</v>
      </c>
      <c r="FE80" s="133" t="s">
        <v>130</v>
      </c>
      <c r="FF80" s="376" t="s">
        <v>129</v>
      </c>
      <c r="FG80" s="132" t="s">
        <v>128</v>
      </c>
      <c r="FH80" s="25"/>
      <c r="FI80"/>
      <c r="FJ80" s="597" t="s">
        <v>1776</v>
      </c>
      <c r="FK80" s="598"/>
      <c r="FL80" s="597" t="s">
        <v>1505</v>
      </c>
      <c r="FM80"/>
      <c r="FN80"/>
      <c r="FO80"/>
      <c r="FP80" s="109"/>
      <c r="FR80" s="109"/>
      <c r="FS80" s="109"/>
      <c r="FT80" s="109"/>
      <c r="FU80" s="109"/>
      <c r="FV80" s="105"/>
      <c r="FW80" s="105"/>
      <c r="FX80" s="105"/>
      <c r="FY80" s="105"/>
      <c r="FZ80" s="105"/>
      <c r="GA80" s="105"/>
      <c r="GB80" s="105"/>
      <c r="GC80" s="105"/>
      <c r="GD80" s="105"/>
      <c r="GE80" s="105"/>
      <c r="GF80" s="229"/>
      <c r="GG80" s="229"/>
      <c r="GH80" s="239"/>
      <c r="GI80" s="239"/>
      <c r="GJ80" s="239"/>
      <c r="GK80" s="239"/>
      <c r="GL80" s="240"/>
      <c r="GN80" s="404" t="s">
        <v>135</v>
      </c>
      <c r="GO80" s="405" t="s">
        <v>134</v>
      </c>
      <c r="GP80" s="405" t="s">
        <v>131</v>
      </c>
      <c r="GQ80" s="421" t="s">
        <v>130</v>
      </c>
      <c r="GR80" s="406" t="s">
        <v>128</v>
      </c>
      <c r="GT80" s="597" t="s">
        <v>1504</v>
      </c>
      <c r="GU80" s="598"/>
      <c r="GV80" s="597" t="s">
        <v>1505</v>
      </c>
      <c r="GW80" s="413"/>
      <c r="GX80" s="411">
        <f t="shared" si="42"/>
        <v>0</v>
      </c>
      <c r="GY80" s="27"/>
      <c r="GZ80" s="27"/>
      <c r="HA80" s="413"/>
      <c r="HB80" s="1153"/>
    </row>
    <row r="81" spans="1:210" s="10" customFormat="1" ht="50.1" customHeight="1" x14ac:dyDescent="0.15">
      <c r="A81" s="515"/>
      <c r="B81" s="516"/>
      <c r="C81" s="517"/>
      <c r="D81" s="517"/>
      <c r="E81" s="517"/>
      <c r="F81" s="517"/>
      <c r="G81"/>
      <c r="H81" s="229"/>
      <c r="I81" s="260"/>
      <c r="J81" s="241"/>
      <c r="K81" s="242"/>
      <c r="L81" s="242"/>
      <c r="M81" s="2816"/>
      <c r="N81" s="2816"/>
      <c r="O81" s="2817"/>
      <c r="P81" s="2885"/>
      <c r="Q81" s="2886"/>
      <c r="R81" s="2886"/>
      <c r="S81" s="2886"/>
      <c r="T81" s="2886"/>
      <c r="U81" s="2886"/>
      <c r="V81" s="2886"/>
      <c r="W81" s="2886"/>
      <c r="X81" s="2886"/>
      <c r="Y81" s="2886"/>
      <c r="Z81" s="2886"/>
      <c r="AA81" s="3011"/>
      <c r="AB81" s="3011"/>
      <c r="AC81" s="3011"/>
      <c r="AD81" s="3011"/>
      <c r="AE81" s="3011"/>
      <c r="AF81" s="3011"/>
      <c r="AG81" s="3011"/>
      <c r="AH81" s="3011"/>
      <c r="AI81" s="3011"/>
      <c r="AJ81" s="3011"/>
      <c r="AK81" s="3011"/>
      <c r="AL81" s="3011"/>
      <c r="AM81" s="3011"/>
      <c r="AN81" s="3011"/>
      <c r="AO81" s="3011"/>
      <c r="AP81" s="3011"/>
      <c r="AQ81" s="3011"/>
      <c r="AR81" s="3011"/>
      <c r="AS81" s="3011"/>
      <c r="AT81" s="3011"/>
      <c r="AU81" s="3011"/>
      <c r="AV81" s="3011"/>
      <c r="AW81" s="3011"/>
      <c r="AX81" s="3011"/>
      <c r="AY81" s="3012"/>
      <c r="AZ81" s="2818"/>
      <c r="BA81" s="2818"/>
      <c r="BB81" s="2818"/>
      <c r="BC81" s="2818"/>
      <c r="BD81" s="2818"/>
      <c r="BE81" s="2818"/>
      <c r="BF81" s="2818"/>
      <c r="BG81" s="2818"/>
      <c r="BH81" s="2818"/>
      <c r="BI81" s="2818"/>
      <c r="BJ81" s="2818"/>
      <c r="BK81" s="2818"/>
      <c r="BL81" s="2819"/>
      <c r="BM81" s="2819"/>
      <c r="BN81" s="2820"/>
      <c r="BO81" s="2820"/>
      <c r="BP81" s="2820"/>
      <c r="BQ81" s="2820"/>
      <c r="BR81" s="2820"/>
      <c r="BS81" s="2820"/>
      <c r="BT81" s="2820"/>
      <c r="BU81" s="2820"/>
      <c r="BV81" s="2820"/>
      <c r="BW81" s="2820"/>
      <c r="BX81" s="2820"/>
      <c r="BY81" s="2820"/>
      <c r="BZ81" s="2820"/>
      <c r="CA81" s="2820"/>
      <c r="CB81" s="2820"/>
      <c r="CC81" s="2820"/>
      <c r="CD81" s="2820"/>
      <c r="CE81" s="2820"/>
      <c r="CF81" s="2820"/>
      <c r="CG81" s="2820"/>
      <c r="CH81" s="2820"/>
      <c r="CI81" s="2820"/>
      <c r="CJ81" s="2820"/>
      <c r="CK81" s="2820"/>
      <c r="CL81" s="2820"/>
      <c r="CM81" s="2772"/>
      <c r="CN81" s="2773"/>
      <c r="CO81" s="2774"/>
      <c r="CP81" s="2772"/>
      <c r="CQ81" s="2773"/>
      <c r="CR81" s="2774"/>
      <c r="CS81" s="2824"/>
      <c r="CT81" s="2825"/>
      <c r="CU81" s="2826"/>
      <c r="CV81" s="3006"/>
      <c r="CW81" s="3007"/>
      <c r="CX81" s="3007"/>
      <c r="CY81" s="3007"/>
      <c r="CZ81" s="3007"/>
      <c r="DA81" s="3007"/>
      <c r="DB81" s="3007"/>
      <c r="DC81" s="3007"/>
      <c r="DD81" s="3007"/>
      <c r="DE81" s="3007"/>
      <c r="DF81" s="3007"/>
      <c r="DG81" s="3007"/>
      <c r="DH81" s="3007"/>
      <c r="DI81" s="3007"/>
      <c r="DJ81" s="3007"/>
      <c r="DK81" s="3007"/>
      <c r="DL81" s="3007"/>
      <c r="DM81" s="3007"/>
      <c r="DN81" s="3007"/>
      <c r="DO81" s="3008"/>
      <c r="DP81"/>
      <c r="DQ81"/>
      <c r="DR81"/>
      <c r="DS81"/>
      <c r="DT81"/>
      <c r="DU81"/>
      <c r="DV81"/>
      <c r="DW81"/>
      <c r="DX81" s="229"/>
      <c r="DY81" s="229"/>
      <c r="DZ81" s="229"/>
      <c r="EA81" s="229"/>
      <c r="EB81" s="229"/>
      <c r="EC81" s="229"/>
      <c r="ED81" s="229"/>
      <c r="EE81" s="229"/>
      <c r="EF81" s="237"/>
      <c r="EG81" s="131">
        <f t="shared" ref="EG81:EG100" si="209">COUNTIFS(AZ81,"―対象外")</f>
        <v>0</v>
      </c>
      <c r="EH81" s="131">
        <f t="shared" ref="EH81:EH91" si="210">COUNTIFS(AZ81,"○指摘なし")</f>
        <v>0</v>
      </c>
      <c r="EI81" s="131">
        <f t="shared" ref="EI81:EI91" si="211">COUNTIFS(AZ81,"×要是正（既存不適格以外）")</f>
        <v>0</v>
      </c>
      <c r="EJ81" s="131">
        <f t="shared" ref="EJ81:EJ91" si="212">COUNTIFS(AZ81,"△既存不適格")</f>
        <v>0</v>
      </c>
      <c r="EK81" s="10">
        <f t="shared" ref="EK81:EK91" si="213">M81</f>
        <v>0</v>
      </c>
      <c r="EL81" s="131">
        <f>P81</f>
        <v>0</v>
      </c>
      <c r="EM81" s="130">
        <f t="shared" ref="EM81:EM91" si="214">COUNTA(CM81:CR81)</f>
        <v>0</v>
      </c>
      <c r="EN81" s="129" t="str">
        <f t="shared" ref="EN81:EN91" si="215">IF(AZ81="×要是正（既存不適格以外）","要是正","")&amp;IF(AZ81="△既存不適格","既存不適格","")</f>
        <v/>
      </c>
      <c r="EO81" s="121" t="str">
        <f>IF($EN81="要是正",MAX($EO$16:EO78)+1,"")</f>
        <v/>
      </c>
      <c r="EP81" s="121" t="str">
        <f>IF($EN81="要是正",MAX($EP$16:EP78)+1,"")</f>
        <v/>
      </c>
      <c r="EQ81" s="128" t="str">
        <f t="shared" ref="EQ81:EQ91" si="216">IF(OR(AZ81="×要是正（既存不適格以外）",AZ81="△既存不適格"),EK81,"")</f>
        <v/>
      </c>
      <c r="ER81" s="127" t="str">
        <f t="shared" ref="ER81:ER99" si="217">IF(OR($EN81="要是正",$EN81="既存不適格"),$EL81,"")</f>
        <v/>
      </c>
      <c r="ES81" s="122" t="str">
        <f t="shared" ref="ES81:ES91" si="218">IF($EN81="要是正",IF(BN81="","",BN81),"")</f>
        <v/>
      </c>
      <c r="ET81" s="122" t="str">
        <f t="shared" ref="ET81" si="219">IF($EN81="要是正",IF(BX81="","",BX81),"")</f>
        <v/>
      </c>
      <c r="EU81" s="156">
        <f t="shared" si="205"/>
        <v>0</v>
      </c>
      <c r="EV81" s="125" t="str">
        <f>IF(OR(EN81="要是正",EN81="既存不適格"),IF(OR(EM81&lt;2,CS81&lt;&gt;"予定"),"","令和"&amp;CM81&amp;"年"&amp;CP81&amp;"月1日"),"")</f>
        <v/>
      </c>
      <c r="EW81" s="123" t="str">
        <f>IF(EV81="","0",DATEVALUE(EV81))</f>
        <v>0</v>
      </c>
      <c r="EX81" s="124" t="str">
        <f>IF(EN81="要是正",IF(AND(CS81="予定",EM81=2),1,IF(CS81="改善済",2,"")),"")</f>
        <v/>
      </c>
      <c r="EY81" s="123" t="str">
        <f>IF(EX81=1,EW81,"0")</f>
        <v>0</v>
      </c>
      <c r="EZ81" s="377" t="str">
        <f>IF(EX81=2,EW81,"0")</f>
        <v>0</v>
      </c>
      <c r="FA81" s="122" t="str">
        <f>IF(AND(EN81="要是正",AND(EM81=0,CS81="未定")),CS81,"")</f>
        <v/>
      </c>
      <c r="FB81" s="125" t="str">
        <f>IF(EN81="既存不適格",IF(OR(EM81&lt;2,CS81&lt;&gt;"予定"),"","令和"&amp;CM81&amp;"年"&amp;CP81&amp;"月1日"),"")</f>
        <v/>
      </c>
      <c r="FC81" s="123" t="str">
        <f>IF(FB81="","0",DATEVALUE(FB81))</f>
        <v>0</v>
      </c>
      <c r="FD81" s="124" t="str">
        <f>IF(EN81="既存不適格",IF(AND(CS81="予定",EM81=2),1,IF(EN81="改善済",2,"")),"")</f>
        <v/>
      </c>
      <c r="FE81" s="123" t="str">
        <f>IF(FD81=1,FC81,"0")</f>
        <v>0</v>
      </c>
      <c r="FF81" s="377" t="str">
        <f>IF(FD81=2,FC81,"0")</f>
        <v>0</v>
      </c>
      <c r="FG81" s="122" t="str">
        <f>IF(AND(EN81="既存不適格",AND(EM81=0,CS81="未定")),CS81,"")</f>
        <v/>
      </c>
      <c r="FH81" s="25" t="str">
        <f>IF(EN81="要是正",IF(BN81="","",EQ81&amp;" "&amp;HB81&amp;" "&amp;BN81&amp;CHAR(10)),"")</f>
        <v/>
      </c>
      <c r="FI81"/>
      <c r="FJ81" s="181" t="str">
        <f t="shared" ref="FJ81:FJ90" si="220">IF(GO81="0","",IF(CS81="予定",TEXT(GO81,"([$-ja-JP]ge.m);@"),IF(CS81="改善済",TEXT(GO81,"[$-ja-JP]ge.m;@"),TEXT(EW81,"[$-ja-JP]ge.m;@"))))</f>
        <v/>
      </c>
      <c r="FK81" s="598" t="str">
        <f t="shared" ref="FK81:FK90" si="221">IF(NOT(OR(CS81="未定",CS81="")),"令和"&amp;CM81&amp;"年"&amp;CP81&amp;"月1日","")</f>
        <v/>
      </c>
      <c r="FL81" s="600" t="str">
        <f t="shared" ref="FL81:FL100" si="222">IF(FK81="","0",DATEVALUE(FK81))</f>
        <v>0</v>
      </c>
      <c r="FM81"/>
      <c r="FN81"/>
      <c r="FO81"/>
      <c r="GH81" s="239" t="str">
        <f t="shared" ref="GH81:GH100" si="223">IF($AZ81="○指摘なし","○",IF($AZ81="―対象外","―",""))</f>
        <v/>
      </c>
      <c r="GI81" s="389" t="str">
        <f t="shared" ref="GI81:GI86" si="224">IF(OR($AZ81="×要是正（既存不適格以外）",$AZ81="△既存不適格"),"○", IF($AZ81="―対象外","―",""))</f>
        <v/>
      </c>
      <c r="GJ81" s="389" t="str">
        <f t="shared" ref="GJ81:GJ86" si="225">IF($AZ81="△既存不適格","○", IF($AZ81="―対象外","―",""))</f>
        <v/>
      </c>
      <c r="GK81" s="389">
        <f t="shared" ref="GK81:GK86" si="226">IF($AZ81="―対象外","―",$BL81)</f>
        <v>0</v>
      </c>
      <c r="GL81" s="248" t="str">
        <f t="shared" ref="GL81:GL100" si="227">IF($AZ81="―対象外","○","")</f>
        <v/>
      </c>
      <c r="GN81" s="407" t="str">
        <f>IF(NOT(OR(CS81="未定",CS81="")),"令和"&amp;CM81&amp;"年"&amp;CP81&amp;"月1日","")</f>
        <v/>
      </c>
      <c r="GO81" s="408" t="str">
        <f>IF(GN81="","0",DATEVALUE(GN81))</f>
        <v>0</v>
      </c>
      <c r="GP81" s="409" t="str">
        <f>IF(OR(CS81="予定",CS81="改善済"),1,"")</f>
        <v/>
      </c>
      <c r="GQ81" s="408" t="str">
        <f>IF(GP81=1,GO81,"0")</f>
        <v>0</v>
      </c>
      <c r="GR81" s="410" t="str">
        <f>IF(AND(EP81="要是正",AND(EO81=0,CS81="未定")),CS81,"")</f>
        <v/>
      </c>
      <c r="GT81" s="181" t="str">
        <f t="shared" ref="GT81:GT100" si="228">IF(CS81="未定","未定",IF(GO81="0","",IF(CS81="予定",TEXT(GO81,"([$-ja-JP]ge.m);@"),IF(CS81="改善済",TEXT(GO81,"[$-ja-JP]ge.m;@"),TEXT(EW81,"[$-ja-JP]ge.m;@")))))</f>
        <v/>
      </c>
      <c r="GU81" s="598" t="str">
        <f>IF(NOT(OR(EC81="未定",EC81="")),"令和"&amp;DW81&amp;"年"&amp;DZ81&amp;"月1日","")</f>
        <v/>
      </c>
      <c r="GV81" s="600" t="str">
        <f>IF(GU81="","0",DATEVALUE(GU81))</f>
        <v>0</v>
      </c>
      <c r="GW81" s="413"/>
      <c r="GX81" s="411">
        <f t="shared" si="42"/>
        <v>0</v>
      </c>
      <c r="GY81" s="27"/>
      <c r="GZ81" s="27"/>
      <c r="HA81" s="413"/>
      <c r="HB81" s="1114">
        <f>P81</f>
        <v>0</v>
      </c>
    </row>
    <row r="82" spans="1:210" s="10" customFormat="1" ht="50.1" customHeight="1" x14ac:dyDescent="0.15">
      <c r="A82" s="515"/>
      <c r="B82" s="516"/>
      <c r="C82" s="517"/>
      <c r="D82" s="517"/>
      <c r="E82" s="517"/>
      <c r="F82" s="517"/>
      <c r="G82"/>
      <c r="H82" s="229"/>
      <c r="I82" s="260"/>
      <c r="J82" s="241"/>
      <c r="K82" s="242"/>
      <c r="L82" s="242"/>
      <c r="M82" s="2806"/>
      <c r="N82" s="2806"/>
      <c r="O82" s="2807"/>
      <c r="P82" s="2821"/>
      <c r="Q82" s="2822"/>
      <c r="R82" s="2822"/>
      <c r="S82" s="2822"/>
      <c r="T82" s="2822"/>
      <c r="U82" s="2822"/>
      <c r="V82" s="2822"/>
      <c r="W82" s="2822"/>
      <c r="X82" s="2822"/>
      <c r="Y82" s="2822"/>
      <c r="Z82" s="2822"/>
      <c r="AA82" s="2997"/>
      <c r="AB82" s="2997"/>
      <c r="AC82" s="2997"/>
      <c r="AD82" s="2997"/>
      <c r="AE82" s="2997"/>
      <c r="AF82" s="2997"/>
      <c r="AG82" s="2997"/>
      <c r="AH82" s="2997"/>
      <c r="AI82" s="2997"/>
      <c r="AJ82" s="2997"/>
      <c r="AK82" s="2997"/>
      <c r="AL82" s="2997"/>
      <c r="AM82" s="2997"/>
      <c r="AN82" s="2997"/>
      <c r="AO82" s="2997"/>
      <c r="AP82" s="2997"/>
      <c r="AQ82" s="2997"/>
      <c r="AR82" s="2997"/>
      <c r="AS82" s="2997"/>
      <c r="AT82" s="2997"/>
      <c r="AU82" s="2997"/>
      <c r="AV82" s="2997"/>
      <c r="AW82" s="2997"/>
      <c r="AX82" s="2997"/>
      <c r="AY82" s="2998"/>
      <c r="AZ82" s="2815"/>
      <c r="BA82" s="2815"/>
      <c r="BB82" s="2815"/>
      <c r="BC82" s="2815"/>
      <c r="BD82" s="2815"/>
      <c r="BE82" s="2815"/>
      <c r="BF82" s="2815"/>
      <c r="BG82" s="2815"/>
      <c r="BH82" s="2815"/>
      <c r="BI82" s="2815"/>
      <c r="BJ82" s="2815"/>
      <c r="BK82" s="2815"/>
      <c r="BL82" s="2781"/>
      <c r="BM82" s="2781"/>
      <c r="BN82" s="2780"/>
      <c r="BO82" s="2780"/>
      <c r="BP82" s="2780"/>
      <c r="BQ82" s="2780"/>
      <c r="BR82" s="2780"/>
      <c r="BS82" s="2780"/>
      <c r="BT82" s="2780"/>
      <c r="BU82" s="2780"/>
      <c r="BV82" s="2780"/>
      <c r="BW82" s="2780"/>
      <c r="BX82" s="2821"/>
      <c r="BY82" s="2822"/>
      <c r="BZ82" s="2822"/>
      <c r="CA82" s="2822"/>
      <c r="CB82" s="2822"/>
      <c r="CC82" s="2822"/>
      <c r="CD82" s="2822"/>
      <c r="CE82" s="2822"/>
      <c r="CF82" s="2822"/>
      <c r="CG82" s="2822"/>
      <c r="CH82" s="2822"/>
      <c r="CI82" s="2822"/>
      <c r="CJ82" s="2822"/>
      <c r="CK82" s="2822"/>
      <c r="CL82" s="2823"/>
      <c r="CM82" s="2772"/>
      <c r="CN82" s="2773"/>
      <c r="CO82" s="2774"/>
      <c r="CP82" s="2772"/>
      <c r="CQ82" s="2773"/>
      <c r="CR82" s="2774"/>
      <c r="CS82" s="2824"/>
      <c r="CT82" s="2825"/>
      <c r="CU82" s="2826"/>
      <c r="CV82" s="2783"/>
      <c r="CW82" s="2784"/>
      <c r="CX82" s="2784"/>
      <c r="CY82" s="2784"/>
      <c r="CZ82" s="2784"/>
      <c r="DA82" s="2784"/>
      <c r="DB82" s="2784"/>
      <c r="DC82" s="2784"/>
      <c r="DD82" s="2784"/>
      <c r="DE82" s="2784"/>
      <c r="DF82" s="2784"/>
      <c r="DG82" s="2784"/>
      <c r="DH82" s="2784"/>
      <c r="DI82" s="2784"/>
      <c r="DJ82" s="2784"/>
      <c r="DK82" s="2784"/>
      <c r="DL82" s="2784"/>
      <c r="DM82" s="2784"/>
      <c r="DN82" s="2784"/>
      <c r="DO82" s="2785"/>
      <c r="DP82"/>
      <c r="DQ82"/>
      <c r="DR82"/>
      <c r="DS82"/>
      <c r="DT82"/>
      <c r="DU82"/>
      <c r="DV82"/>
      <c r="DW82"/>
      <c r="DX82" s="229"/>
      <c r="DY82" s="229"/>
      <c r="DZ82" s="229"/>
      <c r="EA82" s="229"/>
      <c r="EB82" s="229"/>
      <c r="EC82" s="229"/>
      <c r="ED82" s="229"/>
      <c r="EE82" s="229"/>
      <c r="EF82" s="237"/>
      <c r="EG82" s="131">
        <f t="shared" si="209"/>
        <v>0</v>
      </c>
      <c r="EH82" s="131">
        <f t="shared" si="210"/>
        <v>0</v>
      </c>
      <c r="EI82" s="131">
        <f t="shared" si="211"/>
        <v>0</v>
      </c>
      <c r="EJ82" s="131">
        <f t="shared" si="212"/>
        <v>0</v>
      </c>
      <c r="EK82" s="10">
        <f t="shared" si="213"/>
        <v>0</v>
      </c>
      <c r="EL82" s="131">
        <f t="shared" ref="EL82:EL91" si="229">P82</f>
        <v>0</v>
      </c>
      <c r="EM82" s="130">
        <f t="shared" si="214"/>
        <v>0</v>
      </c>
      <c r="EN82" s="129" t="str">
        <f t="shared" si="215"/>
        <v/>
      </c>
      <c r="EO82" s="121" t="str">
        <f>IF($EN82="要是正",MAX($EO$16:EO79)+1,"")</f>
        <v/>
      </c>
      <c r="EP82" s="121" t="str">
        <f>IF($EN82="要是正",MAX($EP$16:EP79)+1,"")</f>
        <v/>
      </c>
      <c r="EQ82" s="128" t="str">
        <f t="shared" si="216"/>
        <v/>
      </c>
      <c r="ER82" s="127" t="str">
        <f t="shared" si="217"/>
        <v/>
      </c>
      <c r="ES82" s="122" t="str">
        <f t="shared" si="218"/>
        <v/>
      </c>
      <c r="ET82" s="122" t="str">
        <f t="shared" ref="ET82:ET100" si="230">IF($EN82="要是正",IF(BX82="","",BX82),"")</f>
        <v/>
      </c>
      <c r="EU82" s="156">
        <f t="shared" si="205"/>
        <v>0</v>
      </c>
      <c r="EV82" s="125" t="str">
        <f t="shared" ref="EV82:EV90" si="231">IF(OR(EN82="要是正",EN82="既存不適格"),IF(OR(EM82&lt;2,CS82&lt;&gt;"予定"),"","令和"&amp;CM82&amp;"年"&amp;CP82&amp;"月1日"),"")</f>
        <v/>
      </c>
      <c r="EW82" s="123" t="str">
        <f t="shared" ref="EW82:EW90" si="232">IF(EV82="","0",DATEVALUE(EV82))</f>
        <v>0</v>
      </c>
      <c r="EX82" s="124" t="str">
        <f t="shared" ref="EX82:EX90" si="233">IF(EN82="要是正",IF(AND(CS82="予定",EM82=2),1,IF(CS82="改善済",2,"")),"")</f>
        <v/>
      </c>
      <c r="EY82" s="123" t="str">
        <f t="shared" ref="EY82:EY90" si="234">IF(EX82=1,EW82,"0")</f>
        <v>0</v>
      </c>
      <c r="EZ82" s="377" t="str">
        <f t="shared" ref="EZ82:EZ90" si="235">IF(EX82=2,EW82,"0")</f>
        <v>0</v>
      </c>
      <c r="FA82" s="122" t="str">
        <f t="shared" ref="FA82:FA90" si="236">IF(AND(EN82="要是正",AND(EM82=0,CS82="未定")),CS82,"")</f>
        <v/>
      </c>
      <c r="FB82" s="125" t="str">
        <f t="shared" ref="FB82:FB90" si="237">IF(EN82="既存不適格",IF(OR(EM82&lt;2,CS82&lt;&gt;"予定"),"","令和"&amp;CM82&amp;"年"&amp;CP82&amp;"月1日"),"")</f>
        <v/>
      </c>
      <c r="FC82" s="123" t="str">
        <f t="shared" ref="FC82:FC90" si="238">IF(FB82="","0",DATEVALUE(FB82))</f>
        <v>0</v>
      </c>
      <c r="FD82" s="124" t="str">
        <f t="shared" ref="FD82:FD90" si="239">IF(EN82="既存不適格",IF(AND(CS82="予定",EM82=2),1,IF(EN82="改善済",2,"")),"")</f>
        <v/>
      </c>
      <c r="FE82" s="123" t="str">
        <f t="shared" ref="FE82:FE90" si="240">IF(FD82=1,FC82,"0")</f>
        <v>0</v>
      </c>
      <c r="FF82" s="377" t="str">
        <f t="shared" ref="FF82:FF90" si="241">IF(FD82=2,FC82,"0")</f>
        <v>0</v>
      </c>
      <c r="FG82" s="122" t="str">
        <f t="shared" ref="FG82:FG90" si="242">IF(AND(EN82="既存不適格",AND(EM82=0,CS82="未定")),CS82,"")</f>
        <v/>
      </c>
      <c r="FH82" s="25" t="str">
        <f t="shared" ref="FH82:FH100" si="243">IF(EN82="要是正",IF(BN82="","",EQ82&amp;" "&amp;HB82&amp;" "&amp;BN82&amp;CHAR(10)),"")</f>
        <v/>
      </c>
      <c r="FI82"/>
      <c r="FJ82" s="181" t="str">
        <f t="shared" si="220"/>
        <v/>
      </c>
      <c r="FK82" s="598" t="str">
        <f t="shared" si="221"/>
        <v/>
      </c>
      <c r="FL82" s="600" t="str">
        <f t="shared" si="222"/>
        <v>0</v>
      </c>
      <c r="FM82"/>
      <c r="FN82"/>
      <c r="FO82"/>
      <c r="GH82" s="239" t="str">
        <f t="shared" si="223"/>
        <v/>
      </c>
      <c r="GI82" s="389" t="str">
        <f t="shared" si="224"/>
        <v/>
      </c>
      <c r="GJ82" s="389" t="str">
        <f t="shared" si="225"/>
        <v/>
      </c>
      <c r="GK82" s="389">
        <f t="shared" si="226"/>
        <v>0</v>
      </c>
      <c r="GL82" s="248" t="str">
        <f t="shared" si="227"/>
        <v/>
      </c>
      <c r="GN82" s="407" t="str">
        <f t="shared" ref="GN82:GN90" si="244">IF(NOT(OR(CS82="未定",CS82="")),"令和"&amp;CM82&amp;"年"&amp;CP82&amp;"月1日","")</f>
        <v/>
      </c>
      <c r="GO82" s="408" t="str">
        <f t="shared" ref="GO82:GO90" si="245">IF(GN82="","0",DATEVALUE(GN82))</f>
        <v>0</v>
      </c>
      <c r="GP82" s="409" t="str">
        <f t="shared" ref="GP82:GP90" si="246">IF(OR(CS82="予定",CS82="改善済"),1,"")</f>
        <v/>
      </c>
      <c r="GQ82" s="408" t="str">
        <f t="shared" ref="GQ82:GQ90" si="247">IF(GP82=1,GO82,"0")</f>
        <v>0</v>
      </c>
      <c r="GR82" s="410" t="str">
        <f t="shared" ref="GR82:GR90" si="248">IF(AND(EP82="要是正",AND(EO82=0,CS82="未定")),CS82,"")</f>
        <v/>
      </c>
      <c r="GT82" s="181" t="str">
        <f t="shared" si="228"/>
        <v/>
      </c>
      <c r="GU82" s="598" t="str">
        <f t="shared" ref="GU82:GU90" si="249">IF(NOT(OR(EC82="未定",EC82="")),"令和"&amp;DW82&amp;"年"&amp;DZ82&amp;"月1日","")</f>
        <v/>
      </c>
      <c r="GV82" s="600" t="str">
        <f t="shared" ref="GV82:GV90" si="250">IF(GU82="","0",DATEVALUE(GU82))</f>
        <v>0</v>
      </c>
      <c r="GW82" s="413"/>
      <c r="GX82" s="411">
        <f t="shared" si="42"/>
        <v>0</v>
      </c>
      <c r="GY82" s="27"/>
      <c r="GZ82" s="27"/>
      <c r="HA82" s="413"/>
      <c r="HB82" s="1114">
        <f t="shared" ref="HB82:HB100" si="251">P82</f>
        <v>0</v>
      </c>
    </row>
    <row r="83" spans="1:210" s="10" customFormat="1" ht="50.1" customHeight="1" x14ac:dyDescent="0.15">
      <c r="A83" s="515"/>
      <c r="B83" s="516"/>
      <c r="C83" s="517"/>
      <c r="D83" s="517"/>
      <c r="E83" s="517"/>
      <c r="F83" s="517"/>
      <c r="G83"/>
      <c r="H83" s="229"/>
      <c r="I83" s="260"/>
      <c r="J83" s="241"/>
      <c r="K83" s="242"/>
      <c r="L83" s="242"/>
      <c r="M83" s="2806"/>
      <c r="N83" s="2806"/>
      <c r="O83" s="2807"/>
      <c r="P83" s="2821"/>
      <c r="Q83" s="2822"/>
      <c r="R83" s="2822"/>
      <c r="S83" s="2822"/>
      <c r="T83" s="2822"/>
      <c r="U83" s="2822"/>
      <c r="V83" s="2822"/>
      <c r="W83" s="2822"/>
      <c r="X83" s="2822"/>
      <c r="Y83" s="2822"/>
      <c r="Z83" s="2822"/>
      <c r="AA83" s="2997"/>
      <c r="AB83" s="2997"/>
      <c r="AC83" s="2997"/>
      <c r="AD83" s="2997"/>
      <c r="AE83" s="2997"/>
      <c r="AF83" s="2997"/>
      <c r="AG83" s="2997"/>
      <c r="AH83" s="2997"/>
      <c r="AI83" s="2997"/>
      <c r="AJ83" s="2997"/>
      <c r="AK83" s="2997"/>
      <c r="AL83" s="2997"/>
      <c r="AM83" s="2997"/>
      <c r="AN83" s="2997"/>
      <c r="AO83" s="2997"/>
      <c r="AP83" s="2997"/>
      <c r="AQ83" s="2997"/>
      <c r="AR83" s="2997"/>
      <c r="AS83" s="2997"/>
      <c r="AT83" s="2997"/>
      <c r="AU83" s="2997"/>
      <c r="AV83" s="2997"/>
      <c r="AW83" s="2997"/>
      <c r="AX83" s="2997"/>
      <c r="AY83" s="2998"/>
      <c r="AZ83" s="2815"/>
      <c r="BA83" s="2815"/>
      <c r="BB83" s="2815"/>
      <c r="BC83" s="2815"/>
      <c r="BD83" s="2815"/>
      <c r="BE83" s="2815"/>
      <c r="BF83" s="2815"/>
      <c r="BG83" s="2815"/>
      <c r="BH83" s="2815"/>
      <c r="BI83" s="2815"/>
      <c r="BJ83" s="2815"/>
      <c r="BK83" s="2815"/>
      <c r="BL83" s="2781"/>
      <c r="BM83" s="2781"/>
      <c r="BN83" s="2780"/>
      <c r="BO83" s="2780"/>
      <c r="BP83" s="2780"/>
      <c r="BQ83" s="2780"/>
      <c r="BR83" s="2780"/>
      <c r="BS83" s="2780"/>
      <c r="BT83" s="2780"/>
      <c r="BU83" s="2780"/>
      <c r="BV83" s="2780"/>
      <c r="BW83" s="2780"/>
      <c r="BX83" s="2780"/>
      <c r="BY83" s="2780"/>
      <c r="BZ83" s="2780"/>
      <c r="CA83" s="2780"/>
      <c r="CB83" s="2780"/>
      <c r="CC83" s="2780"/>
      <c r="CD83" s="2780"/>
      <c r="CE83" s="2780"/>
      <c r="CF83" s="2780"/>
      <c r="CG83" s="2780"/>
      <c r="CH83" s="2780"/>
      <c r="CI83" s="2780"/>
      <c r="CJ83" s="2780"/>
      <c r="CK83" s="2780"/>
      <c r="CL83" s="2780"/>
      <c r="CM83" s="2772"/>
      <c r="CN83" s="2773"/>
      <c r="CO83" s="2774"/>
      <c r="CP83" s="2772"/>
      <c r="CQ83" s="2773"/>
      <c r="CR83" s="2774"/>
      <c r="CS83" s="2824"/>
      <c r="CT83" s="2825"/>
      <c r="CU83" s="2826"/>
      <c r="CV83" s="2783"/>
      <c r="CW83" s="2784"/>
      <c r="CX83" s="2784"/>
      <c r="CY83" s="2784"/>
      <c r="CZ83" s="2784"/>
      <c r="DA83" s="2784"/>
      <c r="DB83" s="2784"/>
      <c r="DC83" s="2784"/>
      <c r="DD83" s="2784"/>
      <c r="DE83" s="2784"/>
      <c r="DF83" s="2784"/>
      <c r="DG83" s="2784"/>
      <c r="DH83" s="2784"/>
      <c r="DI83" s="2784"/>
      <c r="DJ83" s="2784"/>
      <c r="DK83" s="2784"/>
      <c r="DL83" s="2784"/>
      <c r="DM83" s="2784"/>
      <c r="DN83" s="2784"/>
      <c r="DO83" s="2785"/>
      <c r="DP83"/>
      <c r="DQ83"/>
      <c r="DR83"/>
      <c r="DS83"/>
      <c r="DT83"/>
      <c r="DU83"/>
      <c r="DV83"/>
      <c r="DW83"/>
      <c r="DX83" s="229"/>
      <c r="DY83" s="229"/>
      <c r="DZ83" s="229"/>
      <c r="EA83" s="229"/>
      <c r="EB83" s="229"/>
      <c r="EC83" s="229"/>
      <c r="ED83" s="229"/>
      <c r="EE83" s="229"/>
      <c r="EF83" s="237"/>
      <c r="EG83" s="131">
        <f t="shared" si="209"/>
        <v>0</v>
      </c>
      <c r="EH83" s="131">
        <f t="shared" si="210"/>
        <v>0</v>
      </c>
      <c r="EI83" s="131">
        <f t="shared" si="211"/>
        <v>0</v>
      </c>
      <c r="EJ83" s="131">
        <f t="shared" si="212"/>
        <v>0</v>
      </c>
      <c r="EK83" s="10">
        <f t="shared" si="213"/>
        <v>0</v>
      </c>
      <c r="EL83" s="131">
        <f t="shared" si="229"/>
        <v>0</v>
      </c>
      <c r="EM83" s="130">
        <f t="shared" si="214"/>
        <v>0</v>
      </c>
      <c r="EN83" s="129" t="str">
        <f t="shared" si="215"/>
        <v/>
      </c>
      <c r="EO83" s="121" t="str">
        <f>IF($EN83="要是正",MAX($EO$16:EO80)+1,"")</f>
        <v/>
      </c>
      <c r="EP83" s="121" t="str">
        <f>IF($EN83="要是正",MAX($EP$16:EP80)+1,"")</f>
        <v/>
      </c>
      <c r="EQ83" s="128" t="str">
        <f t="shared" si="216"/>
        <v/>
      </c>
      <c r="ER83" s="127" t="str">
        <f t="shared" si="217"/>
        <v/>
      </c>
      <c r="ES83" s="122" t="str">
        <f t="shared" si="218"/>
        <v/>
      </c>
      <c r="ET83" s="122" t="str">
        <f t="shared" si="230"/>
        <v/>
      </c>
      <c r="EU83" s="156">
        <f t="shared" si="205"/>
        <v>0</v>
      </c>
      <c r="EV83" s="125" t="str">
        <f t="shared" si="231"/>
        <v/>
      </c>
      <c r="EW83" s="123" t="str">
        <f t="shared" si="232"/>
        <v>0</v>
      </c>
      <c r="EX83" s="124" t="str">
        <f t="shared" si="233"/>
        <v/>
      </c>
      <c r="EY83" s="123" t="str">
        <f t="shared" si="234"/>
        <v>0</v>
      </c>
      <c r="EZ83" s="377" t="str">
        <f t="shared" si="235"/>
        <v>0</v>
      </c>
      <c r="FA83" s="122" t="str">
        <f t="shared" si="236"/>
        <v/>
      </c>
      <c r="FB83" s="125" t="str">
        <f t="shared" si="237"/>
        <v/>
      </c>
      <c r="FC83" s="123" t="str">
        <f t="shared" si="238"/>
        <v>0</v>
      </c>
      <c r="FD83" s="124" t="str">
        <f t="shared" si="239"/>
        <v/>
      </c>
      <c r="FE83" s="123" t="str">
        <f t="shared" si="240"/>
        <v>0</v>
      </c>
      <c r="FF83" s="377" t="str">
        <f t="shared" si="241"/>
        <v>0</v>
      </c>
      <c r="FG83" s="122" t="str">
        <f t="shared" si="242"/>
        <v/>
      </c>
      <c r="FH83" s="25" t="str">
        <f t="shared" si="243"/>
        <v/>
      </c>
      <c r="FI83"/>
      <c r="FJ83" s="181" t="str">
        <f t="shared" si="220"/>
        <v/>
      </c>
      <c r="FK83" s="598" t="str">
        <f t="shared" si="221"/>
        <v/>
      </c>
      <c r="FL83" s="600" t="str">
        <f t="shared" si="222"/>
        <v>0</v>
      </c>
      <c r="FM83"/>
      <c r="FN83"/>
      <c r="FO83"/>
      <c r="GH83" s="239" t="str">
        <f t="shared" si="223"/>
        <v/>
      </c>
      <c r="GI83" s="389" t="str">
        <f t="shared" si="224"/>
        <v/>
      </c>
      <c r="GJ83" s="389" t="str">
        <f t="shared" si="225"/>
        <v/>
      </c>
      <c r="GK83" s="389">
        <f t="shared" si="226"/>
        <v>0</v>
      </c>
      <c r="GL83" s="248" t="str">
        <f t="shared" si="227"/>
        <v/>
      </c>
      <c r="GN83" s="407" t="str">
        <f t="shared" si="244"/>
        <v/>
      </c>
      <c r="GO83" s="408" t="str">
        <f t="shared" si="245"/>
        <v>0</v>
      </c>
      <c r="GP83" s="409" t="str">
        <f t="shared" si="246"/>
        <v/>
      </c>
      <c r="GQ83" s="408" t="str">
        <f t="shared" si="247"/>
        <v>0</v>
      </c>
      <c r="GR83" s="410" t="str">
        <f t="shared" si="248"/>
        <v/>
      </c>
      <c r="GT83" s="181" t="str">
        <f t="shared" si="228"/>
        <v/>
      </c>
      <c r="GU83" s="598" t="str">
        <f t="shared" si="249"/>
        <v/>
      </c>
      <c r="GV83" s="600" t="str">
        <f t="shared" si="250"/>
        <v>0</v>
      </c>
      <c r="GW83" s="413"/>
      <c r="GX83" s="411">
        <f t="shared" si="42"/>
        <v>0</v>
      </c>
      <c r="GY83" s="27"/>
      <c r="GZ83" s="27"/>
      <c r="HA83" s="413"/>
      <c r="HB83" s="1114">
        <f t="shared" si="251"/>
        <v>0</v>
      </c>
    </row>
    <row r="84" spans="1:210" s="10" customFormat="1" ht="50.1" customHeight="1" x14ac:dyDescent="0.15">
      <c r="A84" s="515"/>
      <c r="B84" s="516"/>
      <c r="C84" s="517"/>
      <c r="D84" s="517"/>
      <c r="E84" s="517"/>
      <c r="F84" s="517"/>
      <c r="G84"/>
      <c r="H84" s="229"/>
      <c r="I84" s="260"/>
      <c r="J84" s="241"/>
      <c r="K84" s="242"/>
      <c r="L84" s="242"/>
      <c r="M84" s="2806"/>
      <c r="N84" s="2806"/>
      <c r="O84" s="2807"/>
      <c r="P84" s="2821"/>
      <c r="Q84" s="2822"/>
      <c r="R84" s="2822"/>
      <c r="S84" s="2822"/>
      <c r="T84" s="2822"/>
      <c r="U84" s="2822"/>
      <c r="V84" s="2822"/>
      <c r="W84" s="2822"/>
      <c r="X84" s="2822"/>
      <c r="Y84" s="2822"/>
      <c r="Z84" s="2822"/>
      <c r="AA84" s="2997"/>
      <c r="AB84" s="2997"/>
      <c r="AC84" s="2997"/>
      <c r="AD84" s="2997"/>
      <c r="AE84" s="2997"/>
      <c r="AF84" s="2997"/>
      <c r="AG84" s="2997"/>
      <c r="AH84" s="2997"/>
      <c r="AI84" s="2997"/>
      <c r="AJ84" s="2997"/>
      <c r="AK84" s="2997"/>
      <c r="AL84" s="2997"/>
      <c r="AM84" s="2997"/>
      <c r="AN84" s="2997"/>
      <c r="AO84" s="2997"/>
      <c r="AP84" s="2997"/>
      <c r="AQ84" s="2997"/>
      <c r="AR84" s="2997"/>
      <c r="AS84" s="2997"/>
      <c r="AT84" s="2997"/>
      <c r="AU84" s="2997"/>
      <c r="AV84" s="2997"/>
      <c r="AW84" s="2997"/>
      <c r="AX84" s="2997"/>
      <c r="AY84" s="2998"/>
      <c r="AZ84" s="2815"/>
      <c r="BA84" s="2815"/>
      <c r="BB84" s="2815"/>
      <c r="BC84" s="2815"/>
      <c r="BD84" s="2815"/>
      <c r="BE84" s="2815"/>
      <c r="BF84" s="2815"/>
      <c r="BG84" s="2815"/>
      <c r="BH84" s="2815"/>
      <c r="BI84" s="2815"/>
      <c r="BJ84" s="2815"/>
      <c r="BK84" s="2815"/>
      <c r="BL84" s="2781"/>
      <c r="BM84" s="2781"/>
      <c r="BN84" s="2780"/>
      <c r="BO84" s="2780"/>
      <c r="BP84" s="2780"/>
      <c r="BQ84" s="2780"/>
      <c r="BR84" s="2780"/>
      <c r="BS84" s="2780"/>
      <c r="BT84" s="2780"/>
      <c r="BU84" s="2780"/>
      <c r="BV84" s="2780"/>
      <c r="BW84" s="2780"/>
      <c r="BX84" s="2780"/>
      <c r="BY84" s="2780"/>
      <c r="BZ84" s="2780"/>
      <c r="CA84" s="2780"/>
      <c r="CB84" s="2780"/>
      <c r="CC84" s="2780"/>
      <c r="CD84" s="2780"/>
      <c r="CE84" s="2780"/>
      <c r="CF84" s="2780"/>
      <c r="CG84" s="2780"/>
      <c r="CH84" s="2780"/>
      <c r="CI84" s="2780"/>
      <c r="CJ84" s="2780"/>
      <c r="CK84" s="2780"/>
      <c r="CL84" s="2780"/>
      <c r="CM84" s="2772"/>
      <c r="CN84" s="2773"/>
      <c r="CO84" s="2774"/>
      <c r="CP84" s="2772"/>
      <c r="CQ84" s="2773"/>
      <c r="CR84" s="2774"/>
      <c r="CS84" s="2824"/>
      <c r="CT84" s="2825"/>
      <c r="CU84" s="2826"/>
      <c r="CV84" s="2783"/>
      <c r="CW84" s="2784"/>
      <c r="CX84" s="2784"/>
      <c r="CY84" s="2784"/>
      <c r="CZ84" s="2784"/>
      <c r="DA84" s="2784"/>
      <c r="DB84" s="2784"/>
      <c r="DC84" s="2784"/>
      <c r="DD84" s="2784"/>
      <c r="DE84" s="2784"/>
      <c r="DF84" s="2784"/>
      <c r="DG84" s="2784"/>
      <c r="DH84" s="2784"/>
      <c r="DI84" s="2784"/>
      <c r="DJ84" s="2784"/>
      <c r="DK84" s="2784"/>
      <c r="DL84" s="2784"/>
      <c r="DM84" s="2784"/>
      <c r="DN84" s="2784"/>
      <c r="DO84" s="2785"/>
      <c r="DP84"/>
      <c r="DQ84"/>
      <c r="DR84"/>
      <c r="DS84"/>
      <c r="DT84"/>
      <c r="DU84"/>
      <c r="DV84"/>
      <c r="DW84"/>
      <c r="DX84" s="229"/>
      <c r="DY84" s="229"/>
      <c r="DZ84" s="229"/>
      <c r="EA84" s="229"/>
      <c r="EB84" s="229"/>
      <c r="EC84" s="229"/>
      <c r="ED84" s="229"/>
      <c r="EE84" s="229"/>
      <c r="EF84" s="237"/>
      <c r="EG84" s="131">
        <f t="shared" si="209"/>
        <v>0</v>
      </c>
      <c r="EH84" s="131">
        <f t="shared" si="210"/>
        <v>0</v>
      </c>
      <c r="EI84" s="131">
        <f t="shared" si="211"/>
        <v>0</v>
      </c>
      <c r="EJ84" s="131">
        <f t="shared" si="212"/>
        <v>0</v>
      </c>
      <c r="EK84" s="10">
        <f t="shared" si="213"/>
        <v>0</v>
      </c>
      <c r="EL84" s="131">
        <f t="shared" si="229"/>
        <v>0</v>
      </c>
      <c r="EM84" s="130">
        <f t="shared" si="214"/>
        <v>0</v>
      </c>
      <c r="EN84" s="129" t="str">
        <f t="shared" si="215"/>
        <v/>
      </c>
      <c r="EO84" s="121" t="str">
        <f>IF($EN84="要是正",MAX($EO$16:EO81)+1,"")</f>
        <v/>
      </c>
      <c r="EP84" s="121" t="str">
        <f>IF($EN84="要是正",MAX($EP$16:EP81)+1,"")</f>
        <v/>
      </c>
      <c r="EQ84" s="128" t="str">
        <f t="shared" si="216"/>
        <v/>
      </c>
      <c r="ER84" s="127" t="str">
        <f t="shared" si="217"/>
        <v/>
      </c>
      <c r="ES84" s="122" t="str">
        <f t="shared" si="218"/>
        <v/>
      </c>
      <c r="ET84" s="122" t="str">
        <f t="shared" si="230"/>
        <v/>
      </c>
      <c r="EU84" s="156">
        <f t="shared" si="205"/>
        <v>0</v>
      </c>
      <c r="EV84" s="125" t="str">
        <f t="shared" si="231"/>
        <v/>
      </c>
      <c r="EW84" s="123" t="str">
        <f t="shared" si="232"/>
        <v>0</v>
      </c>
      <c r="EX84" s="124" t="str">
        <f t="shared" si="233"/>
        <v/>
      </c>
      <c r="EY84" s="123" t="str">
        <f t="shared" si="234"/>
        <v>0</v>
      </c>
      <c r="EZ84" s="377" t="str">
        <f t="shared" si="235"/>
        <v>0</v>
      </c>
      <c r="FA84" s="122" t="str">
        <f t="shared" si="236"/>
        <v/>
      </c>
      <c r="FB84" s="125" t="str">
        <f t="shared" si="237"/>
        <v/>
      </c>
      <c r="FC84" s="123" t="str">
        <f t="shared" si="238"/>
        <v>0</v>
      </c>
      <c r="FD84" s="124" t="str">
        <f t="shared" si="239"/>
        <v/>
      </c>
      <c r="FE84" s="123" t="str">
        <f t="shared" si="240"/>
        <v>0</v>
      </c>
      <c r="FF84" s="377" t="str">
        <f t="shared" si="241"/>
        <v>0</v>
      </c>
      <c r="FG84" s="122" t="str">
        <f t="shared" si="242"/>
        <v/>
      </c>
      <c r="FH84" s="25" t="str">
        <f t="shared" si="243"/>
        <v/>
      </c>
      <c r="FI84"/>
      <c r="FJ84" s="181" t="str">
        <f t="shared" si="220"/>
        <v/>
      </c>
      <c r="FK84" s="598" t="str">
        <f t="shared" si="221"/>
        <v/>
      </c>
      <c r="FL84" s="600" t="str">
        <f t="shared" si="222"/>
        <v>0</v>
      </c>
      <c r="FM84"/>
      <c r="FN84"/>
      <c r="FO84"/>
      <c r="GH84" s="239" t="str">
        <f t="shared" si="223"/>
        <v/>
      </c>
      <c r="GI84" s="389" t="str">
        <f t="shared" si="224"/>
        <v/>
      </c>
      <c r="GJ84" s="389" t="str">
        <f t="shared" si="225"/>
        <v/>
      </c>
      <c r="GK84" s="389">
        <f t="shared" si="226"/>
        <v>0</v>
      </c>
      <c r="GL84" s="248" t="str">
        <f t="shared" si="227"/>
        <v/>
      </c>
      <c r="GN84" s="407" t="str">
        <f t="shared" si="244"/>
        <v/>
      </c>
      <c r="GO84" s="408" t="str">
        <f t="shared" si="245"/>
        <v>0</v>
      </c>
      <c r="GP84" s="409" t="str">
        <f t="shared" si="246"/>
        <v/>
      </c>
      <c r="GQ84" s="408" t="str">
        <f t="shared" si="247"/>
        <v>0</v>
      </c>
      <c r="GR84" s="410" t="str">
        <f t="shared" si="248"/>
        <v/>
      </c>
      <c r="GT84" s="181" t="str">
        <f t="shared" si="228"/>
        <v/>
      </c>
      <c r="GU84" s="598" t="str">
        <f t="shared" si="249"/>
        <v/>
      </c>
      <c r="GV84" s="600" t="str">
        <f t="shared" si="250"/>
        <v>0</v>
      </c>
      <c r="GW84" s="413"/>
      <c r="GX84" s="411">
        <f t="shared" ref="GX84:GX100" si="252">IF(AZ84="△既存不適格",BN84&amp;"(既存不適格)",BN84)</f>
        <v>0</v>
      </c>
      <c r="GY84" s="27"/>
      <c r="GZ84" s="27"/>
      <c r="HA84" s="413"/>
      <c r="HB84" s="1114">
        <f t="shared" si="251"/>
        <v>0</v>
      </c>
    </row>
    <row r="85" spans="1:210" s="10" customFormat="1" ht="50.1" customHeight="1" x14ac:dyDescent="0.15">
      <c r="A85" s="515"/>
      <c r="B85" s="516"/>
      <c r="C85" s="517"/>
      <c r="D85" s="517"/>
      <c r="E85" s="517"/>
      <c r="F85" s="517"/>
      <c r="G85"/>
      <c r="H85" s="229"/>
      <c r="I85" s="260"/>
      <c r="J85" s="241"/>
      <c r="K85" s="242"/>
      <c r="L85" s="242"/>
      <c r="M85" s="2806"/>
      <c r="N85" s="2806"/>
      <c r="O85" s="2807"/>
      <c r="P85" s="2821"/>
      <c r="Q85" s="2822"/>
      <c r="R85" s="2822"/>
      <c r="S85" s="2822"/>
      <c r="T85" s="2822"/>
      <c r="U85" s="2822"/>
      <c r="V85" s="2822"/>
      <c r="W85" s="2822"/>
      <c r="X85" s="2822"/>
      <c r="Y85" s="2822"/>
      <c r="Z85" s="2822"/>
      <c r="AA85" s="2822"/>
      <c r="AB85" s="2822"/>
      <c r="AC85" s="2822"/>
      <c r="AD85" s="2822"/>
      <c r="AE85" s="2822"/>
      <c r="AF85" s="2822"/>
      <c r="AG85" s="2822"/>
      <c r="AH85" s="2822"/>
      <c r="AI85" s="2822"/>
      <c r="AJ85" s="2822"/>
      <c r="AK85" s="2822"/>
      <c r="AL85" s="2822"/>
      <c r="AM85" s="2822"/>
      <c r="AN85" s="2822"/>
      <c r="AO85" s="2822"/>
      <c r="AP85" s="2822"/>
      <c r="AQ85" s="2822"/>
      <c r="AR85" s="2822"/>
      <c r="AS85" s="2822"/>
      <c r="AT85" s="2822"/>
      <c r="AU85" s="2822"/>
      <c r="AV85" s="2822"/>
      <c r="AW85" s="2822"/>
      <c r="AX85" s="2822"/>
      <c r="AY85" s="2823"/>
      <c r="AZ85" s="2815"/>
      <c r="BA85" s="2815"/>
      <c r="BB85" s="2815"/>
      <c r="BC85" s="2815"/>
      <c r="BD85" s="2815"/>
      <c r="BE85" s="2815"/>
      <c r="BF85" s="2815"/>
      <c r="BG85" s="2815"/>
      <c r="BH85" s="2815"/>
      <c r="BI85" s="2815"/>
      <c r="BJ85" s="2815"/>
      <c r="BK85" s="2815"/>
      <c r="BL85" s="2781"/>
      <c r="BM85" s="2781"/>
      <c r="BN85" s="2780"/>
      <c r="BO85" s="2780"/>
      <c r="BP85" s="2780"/>
      <c r="BQ85" s="2780"/>
      <c r="BR85" s="2780"/>
      <c r="BS85" s="2780"/>
      <c r="BT85" s="2780"/>
      <c r="BU85" s="2780"/>
      <c r="BV85" s="2780"/>
      <c r="BW85" s="2780"/>
      <c r="BX85" s="2780"/>
      <c r="BY85" s="2780"/>
      <c r="BZ85" s="2780"/>
      <c r="CA85" s="2780"/>
      <c r="CB85" s="2780"/>
      <c r="CC85" s="2780"/>
      <c r="CD85" s="2780"/>
      <c r="CE85" s="2780"/>
      <c r="CF85" s="2780"/>
      <c r="CG85" s="2780"/>
      <c r="CH85" s="2780"/>
      <c r="CI85" s="2780"/>
      <c r="CJ85" s="2780"/>
      <c r="CK85" s="2780"/>
      <c r="CL85" s="2780"/>
      <c r="CM85" s="2772"/>
      <c r="CN85" s="2773"/>
      <c r="CO85" s="2774"/>
      <c r="CP85" s="2772"/>
      <c r="CQ85" s="2773"/>
      <c r="CR85" s="2774"/>
      <c r="CS85" s="2824"/>
      <c r="CT85" s="2825"/>
      <c r="CU85" s="2826"/>
      <c r="CV85" s="2783"/>
      <c r="CW85" s="2784"/>
      <c r="CX85" s="2784"/>
      <c r="CY85" s="2784"/>
      <c r="CZ85" s="2784"/>
      <c r="DA85" s="2784"/>
      <c r="DB85" s="2784"/>
      <c r="DC85" s="2784"/>
      <c r="DD85" s="2784"/>
      <c r="DE85" s="2784"/>
      <c r="DF85" s="2784"/>
      <c r="DG85" s="2784"/>
      <c r="DH85" s="2784"/>
      <c r="DI85" s="2784"/>
      <c r="DJ85" s="2784"/>
      <c r="DK85" s="2784"/>
      <c r="DL85" s="2784"/>
      <c r="DM85" s="2784"/>
      <c r="DN85" s="2784"/>
      <c r="DO85" s="2785"/>
      <c r="DP85"/>
      <c r="DQ85"/>
      <c r="DR85"/>
      <c r="DS85"/>
      <c r="DT85"/>
      <c r="DU85"/>
      <c r="DV85"/>
      <c r="DW85"/>
      <c r="DX85" s="229"/>
      <c r="DY85" s="229"/>
      <c r="DZ85" s="229"/>
      <c r="EA85" s="229"/>
      <c r="EB85" s="229"/>
      <c r="EC85" s="229"/>
      <c r="ED85" s="229"/>
      <c r="EE85" s="229"/>
      <c r="EF85" s="237"/>
      <c r="EG85" s="131">
        <f t="shared" si="209"/>
        <v>0</v>
      </c>
      <c r="EH85" s="131">
        <f t="shared" si="210"/>
        <v>0</v>
      </c>
      <c r="EI85" s="131">
        <f t="shared" si="211"/>
        <v>0</v>
      </c>
      <c r="EJ85" s="131">
        <f t="shared" si="212"/>
        <v>0</v>
      </c>
      <c r="EK85" s="10">
        <f t="shared" si="213"/>
        <v>0</v>
      </c>
      <c r="EL85" s="131">
        <f t="shared" si="229"/>
        <v>0</v>
      </c>
      <c r="EM85" s="130">
        <f t="shared" si="214"/>
        <v>0</v>
      </c>
      <c r="EN85" s="129" t="str">
        <f t="shared" si="215"/>
        <v/>
      </c>
      <c r="EO85" s="121" t="str">
        <f>IF($EN85="要是正",MAX($EO$16:EO82)+1,"")</f>
        <v/>
      </c>
      <c r="EP85" s="121" t="str">
        <f>IF($EN85="要是正",MAX($EP$16:EP82)+1,"")</f>
        <v/>
      </c>
      <c r="EQ85" s="128" t="str">
        <f t="shared" si="216"/>
        <v/>
      </c>
      <c r="ER85" s="127" t="str">
        <f t="shared" si="217"/>
        <v/>
      </c>
      <c r="ES85" s="122" t="str">
        <f t="shared" si="218"/>
        <v/>
      </c>
      <c r="ET85" s="122" t="str">
        <f t="shared" si="230"/>
        <v/>
      </c>
      <c r="EU85" s="156">
        <f t="shared" si="205"/>
        <v>0</v>
      </c>
      <c r="EV85" s="125" t="str">
        <f t="shared" si="231"/>
        <v/>
      </c>
      <c r="EW85" s="123" t="str">
        <f t="shared" si="232"/>
        <v>0</v>
      </c>
      <c r="EX85" s="124" t="str">
        <f t="shared" si="233"/>
        <v/>
      </c>
      <c r="EY85" s="123" t="str">
        <f t="shared" si="234"/>
        <v>0</v>
      </c>
      <c r="EZ85" s="377" t="str">
        <f t="shared" si="235"/>
        <v>0</v>
      </c>
      <c r="FA85" s="122" t="str">
        <f t="shared" si="236"/>
        <v/>
      </c>
      <c r="FB85" s="125" t="str">
        <f t="shared" si="237"/>
        <v/>
      </c>
      <c r="FC85" s="123" t="str">
        <f t="shared" si="238"/>
        <v>0</v>
      </c>
      <c r="FD85" s="124" t="str">
        <f t="shared" si="239"/>
        <v/>
      </c>
      <c r="FE85" s="123" t="str">
        <f t="shared" si="240"/>
        <v>0</v>
      </c>
      <c r="FF85" s="377" t="str">
        <f t="shared" si="241"/>
        <v>0</v>
      </c>
      <c r="FG85" s="122" t="str">
        <f t="shared" si="242"/>
        <v/>
      </c>
      <c r="FH85" s="25" t="str">
        <f t="shared" si="243"/>
        <v/>
      </c>
      <c r="FI85"/>
      <c r="FJ85" s="181" t="str">
        <f t="shared" si="220"/>
        <v/>
      </c>
      <c r="FK85" s="598" t="str">
        <f t="shared" si="221"/>
        <v/>
      </c>
      <c r="FL85" s="600" t="str">
        <f t="shared" si="222"/>
        <v>0</v>
      </c>
      <c r="FM85"/>
      <c r="FN85"/>
      <c r="FO85"/>
      <c r="GH85" s="239" t="str">
        <f t="shared" si="223"/>
        <v/>
      </c>
      <c r="GI85" s="389" t="str">
        <f t="shared" si="224"/>
        <v/>
      </c>
      <c r="GJ85" s="389" t="str">
        <f t="shared" si="225"/>
        <v/>
      </c>
      <c r="GK85" s="389">
        <f t="shared" si="226"/>
        <v>0</v>
      </c>
      <c r="GL85" s="248" t="str">
        <f t="shared" si="227"/>
        <v/>
      </c>
      <c r="GN85" s="407" t="str">
        <f t="shared" si="244"/>
        <v/>
      </c>
      <c r="GO85" s="408" t="str">
        <f t="shared" si="245"/>
        <v>0</v>
      </c>
      <c r="GP85" s="409" t="str">
        <f t="shared" si="246"/>
        <v/>
      </c>
      <c r="GQ85" s="408" t="str">
        <f t="shared" si="247"/>
        <v>0</v>
      </c>
      <c r="GR85" s="410" t="str">
        <f t="shared" si="248"/>
        <v/>
      </c>
      <c r="GT85" s="181" t="str">
        <f t="shared" si="228"/>
        <v/>
      </c>
      <c r="GU85" s="598" t="str">
        <f t="shared" si="249"/>
        <v/>
      </c>
      <c r="GV85" s="600" t="str">
        <f t="shared" si="250"/>
        <v>0</v>
      </c>
      <c r="GW85" s="413"/>
      <c r="GX85" s="411">
        <f t="shared" si="252"/>
        <v>0</v>
      </c>
      <c r="GY85" s="27"/>
      <c r="GZ85" s="27"/>
      <c r="HA85" s="413"/>
      <c r="HB85" s="1114">
        <f t="shared" si="251"/>
        <v>0</v>
      </c>
    </row>
    <row r="86" spans="1:210" s="10" customFormat="1" ht="50.1" customHeight="1" x14ac:dyDescent="0.15">
      <c r="A86" s="515"/>
      <c r="B86" s="516"/>
      <c r="C86" s="517"/>
      <c r="D86" s="517"/>
      <c r="E86" s="517"/>
      <c r="F86" s="517"/>
      <c r="G86"/>
      <c r="H86" s="229"/>
      <c r="I86" s="260"/>
      <c r="J86" s="241"/>
      <c r="K86" s="242"/>
      <c r="L86" s="242"/>
      <c r="M86" s="2806"/>
      <c r="N86" s="2806"/>
      <c r="O86" s="2807"/>
      <c r="P86" s="2821"/>
      <c r="Q86" s="2822"/>
      <c r="R86" s="2822"/>
      <c r="S86" s="2822"/>
      <c r="T86" s="2822"/>
      <c r="U86" s="2822"/>
      <c r="V86" s="2822"/>
      <c r="W86" s="2822"/>
      <c r="X86" s="2822"/>
      <c r="Y86" s="2822"/>
      <c r="Z86" s="2822"/>
      <c r="AA86" s="2822"/>
      <c r="AB86" s="2822"/>
      <c r="AC86" s="2822"/>
      <c r="AD86" s="2822"/>
      <c r="AE86" s="2822"/>
      <c r="AF86" s="2822"/>
      <c r="AG86" s="2822"/>
      <c r="AH86" s="2822"/>
      <c r="AI86" s="2822"/>
      <c r="AJ86" s="2822"/>
      <c r="AK86" s="2822"/>
      <c r="AL86" s="2822"/>
      <c r="AM86" s="2822"/>
      <c r="AN86" s="2822"/>
      <c r="AO86" s="2822"/>
      <c r="AP86" s="2822"/>
      <c r="AQ86" s="2822"/>
      <c r="AR86" s="2822"/>
      <c r="AS86" s="2822"/>
      <c r="AT86" s="2822"/>
      <c r="AU86" s="2822"/>
      <c r="AV86" s="2822"/>
      <c r="AW86" s="2822"/>
      <c r="AX86" s="2822"/>
      <c r="AY86" s="2823"/>
      <c r="AZ86" s="2815"/>
      <c r="BA86" s="2815"/>
      <c r="BB86" s="2815"/>
      <c r="BC86" s="2815"/>
      <c r="BD86" s="2815"/>
      <c r="BE86" s="2815"/>
      <c r="BF86" s="2815"/>
      <c r="BG86" s="2815"/>
      <c r="BH86" s="2815"/>
      <c r="BI86" s="2815"/>
      <c r="BJ86" s="2815"/>
      <c r="BK86" s="2815"/>
      <c r="BL86" s="2781"/>
      <c r="BM86" s="2781"/>
      <c r="BN86" s="2780"/>
      <c r="BO86" s="2780"/>
      <c r="BP86" s="2780"/>
      <c r="BQ86" s="2780"/>
      <c r="BR86" s="2780"/>
      <c r="BS86" s="2780"/>
      <c r="BT86" s="2780"/>
      <c r="BU86" s="2780"/>
      <c r="BV86" s="2780"/>
      <c r="BW86" s="2780"/>
      <c r="BX86" s="2780"/>
      <c r="BY86" s="2780"/>
      <c r="BZ86" s="2780"/>
      <c r="CA86" s="2780"/>
      <c r="CB86" s="2780"/>
      <c r="CC86" s="2780"/>
      <c r="CD86" s="2780"/>
      <c r="CE86" s="2780"/>
      <c r="CF86" s="2780"/>
      <c r="CG86" s="2780"/>
      <c r="CH86" s="2780"/>
      <c r="CI86" s="2780"/>
      <c r="CJ86" s="2780"/>
      <c r="CK86" s="2780"/>
      <c r="CL86" s="2780"/>
      <c r="CM86" s="2772"/>
      <c r="CN86" s="2773"/>
      <c r="CO86" s="2774"/>
      <c r="CP86" s="2772"/>
      <c r="CQ86" s="2773"/>
      <c r="CR86" s="2774"/>
      <c r="CS86" s="2824"/>
      <c r="CT86" s="2825"/>
      <c r="CU86" s="2826"/>
      <c r="CV86" s="2783"/>
      <c r="CW86" s="2784"/>
      <c r="CX86" s="2784"/>
      <c r="CY86" s="2784"/>
      <c r="CZ86" s="2784"/>
      <c r="DA86" s="2784"/>
      <c r="DB86" s="2784"/>
      <c r="DC86" s="2784"/>
      <c r="DD86" s="2784"/>
      <c r="DE86" s="2784"/>
      <c r="DF86" s="2784"/>
      <c r="DG86" s="2784"/>
      <c r="DH86" s="2784"/>
      <c r="DI86" s="2784"/>
      <c r="DJ86" s="2784"/>
      <c r="DK86" s="2784"/>
      <c r="DL86" s="2784"/>
      <c r="DM86" s="2784"/>
      <c r="DN86" s="2784"/>
      <c r="DO86" s="2785"/>
      <c r="DP86"/>
      <c r="DQ86"/>
      <c r="DR86"/>
      <c r="DS86"/>
      <c r="DT86"/>
      <c r="DU86"/>
      <c r="DV86"/>
      <c r="DW86"/>
      <c r="DX86" s="229"/>
      <c r="DY86" s="229"/>
      <c r="DZ86" s="229"/>
      <c r="EA86" s="229"/>
      <c r="EB86" s="229"/>
      <c r="EC86" s="229"/>
      <c r="ED86" s="229"/>
      <c r="EE86" s="229"/>
      <c r="EF86" s="237"/>
      <c r="EG86" s="131">
        <f t="shared" si="209"/>
        <v>0</v>
      </c>
      <c r="EH86" s="131">
        <f t="shared" si="210"/>
        <v>0</v>
      </c>
      <c r="EI86" s="131">
        <f t="shared" si="211"/>
        <v>0</v>
      </c>
      <c r="EJ86" s="131">
        <f t="shared" si="212"/>
        <v>0</v>
      </c>
      <c r="EK86" s="10">
        <f t="shared" si="213"/>
        <v>0</v>
      </c>
      <c r="EL86" s="131">
        <f t="shared" si="229"/>
        <v>0</v>
      </c>
      <c r="EM86" s="130">
        <f t="shared" si="214"/>
        <v>0</v>
      </c>
      <c r="EN86" s="129" t="str">
        <f t="shared" si="215"/>
        <v/>
      </c>
      <c r="EO86" s="121" t="str">
        <f>IF($EN86="要是正",MAX($EO$16:EO83)+1,"")</f>
        <v/>
      </c>
      <c r="EP86" s="121" t="str">
        <f>IF($EN86="要是正",MAX($EP$16:EP83)+1,"")</f>
        <v/>
      </c>
      <c r="EQ86" s="128" t="str">
        <f t="shared" si="216"/>
        <v/>
      </c>
      <c r="ER86" s="127" t="str">
        <f t="shared" si="217"/>
        <v/>
      </c>
      <c r="ES86" s="122" t="str">
        <f t="shared" si="218"/>
        <v/>
      </c>
      <c r="ET86" s="122" t="str">
        <f t="shared" si="230"/>
        <v/>
      </c>
      <c r="EU86" s="156">
        <f t="shared" si="205"/>
        <v>0</v>
      </c>
      <c r="EV86" s="125" t="str">
        <f t="shared" si="231"/>
        <v/>
      </c>
      <c r="EW86" s="123" t="str">
        <f t="shared" si="232"/>
        <v>0</v>
      </c>
      <c r="EX86" s="124" t="str">
        <f t="shared" si="233"/>
        <v/>
      </c>
      <c r="EY86" s="123" t="str">
        <f t="shared" si="234"/>
        <v>0</v>
      </c>
      <c r="EZ86" s="377" t="str">
        <f t="shared" si="235"/>
        <v>0</v>
      </c>
      <c r="FA86" s="122" t="str">
        <f t="shared" si="236"/>
        <v/>
      </c>
      <c r="FB86" s="125" t="str">
        <f t="shared" si="237"/>
        <v/>
      </c>
      <c r="FC86" s="123" t="str">
        <f t="shared" si="238"/>
        <v>0</v>
      </c>
      <c r="FD86" s="124" t="str">
        <f t="shared" si="239"/>
        <v/>
      </c>
      <c r="FE86" s="123" t="str">
        <f t="shared" si="240"/>
        <v>0</v>
      </c>
      <c r="FF86" s="377" t="str">
        <f t="shared" si="241"/>
        <v>0</v>
      </c>
      <c r="FG86" s="122" t="str">
        <f t="shared" si="242"/>
        <v/>
      </c>
      <c r="FH86" s="25" t="str">
        <f t="shared" si="243"/>
        <v/>
      </c>
      <c r="FI86"/>
      <c r="FJ86" s="181" t="str">
        <f t="shared" si="220"/>
        <v/>
      </c>
      <c r="FK86" s="598" t="str">
        <f t="shared" si="221"/>
        <v/>
      </c>
      <c r="FL86" s="600" t="str">
        <f t="shared" si="222"/>
        <v>0</v>
      </c>
      <c r="FM86"/>
      <c r="FN86"/>
      <c r="FO86"/>
      <c r="GH86" s="239" t="str">
        <f t="shared" si="223"/>
        <v/>
      </c>
      <c r="GI86" s="389" t="str">
        <f t="shared" si="224"/>
        <v/>
      </c>
      <c r="GJ86" s="389" t="str">
        <f t="shared" si="225"/>
        <v/>
      </c>
      <c r="GK86" s="389">
        <f t="shared" si="226"/>
        <v>0</v>
      </c>
      <c r="GL86" s="248" t="str">
        <f t="shared" si="227"/>
        <v/>
      </c>
      <c r="GN86" s="407" t="str">
        <f t="shared" si="244"/>
        <v/>
      </c>
      <c r="GO86" s="408" t="str">
        <f t="shared" si="245"/>
        <v>0</v>
      </c>
      <c r="GP86" s="409" t="str">
        <f t="shared" si="246"/>
        <v/>
      </c>
      <c r="GQ86" s="408" t="str">
        <f t="shared" si="247"/>
        <v>0</v>
      </c>
      <c r="GR86" s="410" t="str">
        <f t="shared" si="248"/>
        <v/>
      </c>
      <c r="GT86" s="181" t="str">
        <f t="shared" si="228"/>
        <v/>
      </c>
      <c r="GU86" s="598" t="str">
        <f t="shared" si="249"/>
        <v/>
      </c>
      <c r="GV86" s="600" t="str">
        <f t="shared" si="250"/>
        <v>0</v>
      </c>
      <c r="GW86" s="413"/>
      <c r="GX86" s="411">
        <f t="shared" si="252"/>
        <v>0</v>
      </c>
      <c r="GY86" s="27"/>
      <c r="GZ86" s="27"/>
      <c r="HA86" s="413"/>
      <c r="HB86" s="1114">
        <f t="shared" si="251"/>
        <v>0</v>
      </c>
    </row>
    <row r="87" spans="1:210" s="10" customFormat="1" ht="35.1" hidden="1" customHeight="1" x14ac:dyDescent="0.15">
      <c r="A87" s="515"/>
      <c r="B87" s="516"/>
      <c r="C87" s="517"/>
      <c r="D87" s="517"/>
      <c r="E87" s="517"/>
      <c r="F87" s="517"/>
      <c r="G87"/>
      <c r="H87" s="229"/>
      <c r="I87" s="260"/>
      <c r="J87" s="241"/>
      <c r="K87" s="242"/>
      <c r="L87" s="242"/>
      <c r="M87" s="2806"/>
      <c r="N87" s="2806"/>
      <c r="O87" s="2807"/>
      <c r="P87" s="2821"/>
      <c r="Q87" s="2822"/>
      <c r="R87" s="2822"/>
      <c r="S87" s="2822"/>
      <c r="T87" s="2822"/>
      <c r="U87" s="2822"/>
      <c r="V87" s="2822"/>
      <c r="W87" s="2822"/>
      <c r="X87" s="2822"/>
      <c r="Y87" s="2822"/>
      <c r="Z87" s="2822"/>
      <c r="AA87" s="2822"/>
      <c r="AB87" s="2822"/>
      <c r="AC87" s="2822"/>
      <c r="AD87" s="2822"/>
      <c r="AE87" s="2822"/>
      <c r="AF87" s="2822"/>
      <c r="AG87" s="2822"/>
      <c r="AH87" s="2822"/>
      <c r="AI87" s="2822"/>
      <c r="AJ87" s="2822"/>
      <c r="AK87" s="2822"/>
      <c r="AL87" s="2822"/>
      <c r="AM87" s="2822"/>
      <c r="AN87" s="2822"/>
      <c r="AO87" s="2822"/>
      <c r="AP87" s="2822"/>
      <c r="AQ87" s="2822"/>
      <c r="AR87" s="2822"/>
      <c r="AS87" s="2822"/>
      <c r="AT87" s="2822"/>
      <c r="AU87" s="2822"/>
      <c r="AV87" s="2822"/>
      <c r="AW87" s="2822"/>
      <c r="AX87" s="2822"/>
      <c r="AY87" s="2823"/>
      <c r="AZ87" s="2815"/>
      <c r="BA87" s="2815"/>
      <c r="BB87" s="2815"/>
      <c r="BC87" s="2815"/>
      <c r="BD87" s="2815"/>
      <c r="BE87" s="2815"/>
      <c r="BF87" s="2815"/>
      <c r="BG87" s="2815"/>
      <c r="BH87" s="2815"/>
      <c r="BI87" s="2815"/>
      <c r="BJ87" s="2815"/>
      <c r="BK87" s="2815"/>
      <c r="BL87" s="2781"/>
      <c r="BM87" s="2781"/>
      <c r="BN87" s="2780"/>
      <c r="BO87" s="2780"/>
      <c r="BP87" s="2780"/>
      <c r="BQ87" s="2780"/>
      <c r="BR87" s="2780"/>
      <c r="BS87" s="2780"/>
      <c r="BT87" s="2780"/>
      <c r="BU87" s="2780"/>
      <c r="BV87" s="2780"/>
      <c r="BW87" s="2780"/>
      <c r="BX87" s="2780"/>
      <c r="BY87" s="2780"/>
      <c r="BZ87" s="2780"/>
      <c r="CA87" s="2780"/>
      <c r="CB87" s="2780"/>
      <c r="CC87" s="2780"/>
      <c r="CD87" s="2780"/>
      <c r="CE87" s="2780"/>
      <c r="CF87" s="2780"/>
      <c r="CG87" s="2780"/>
      <c r="CH87" s="2780"/>
      <c r="CI87" s="2780"/>
      <c r="CJ87" s="2780"/>
      <c r="CK87" s="2780"/>
      <c r="CL87" s="2780"/>
      <c r="CM87" s="2772"/>
      <c r="CN87" s="2773"/>
      <c r="CO87" s="2774"/>
      <c r="CP87" s="2772"/>
      <c r="CQ87" s="2773"/>
      <c r="CR87" s="2774"/>
      <c r="CS87" s="2824"/>
      <c r="CT87" s="2825"/>
      <c r="CU87" s="2826"/>
      <c r="CV87" s="2783"/>
      <c r="CW87" s="2784"/>
      <c r="CX87" s="2784"/>
      <c r="CY87" s="2784"/>
      <c r="CZ87" s="2784"/>
      <c r="DA87" s="2784"/>
      <c r="DB87" s="2784"/>
      <c r="DC87" s="2784"/>
      <c r="DD87" s="2784"/>
      <c r="DE87" s="2784"/>
      <c r="DF87" s="2784"/>
      <c r="DG87" s="2784"/>
      <c r="DH87" s="2784"/>
      <c r="DI87" s="2784"/>
      <c r="DJ87" s="2784"/>
      <c r="DK87" s="2784"/>
      <c r="DL87" s="2784"/>
      <c r="DM87" s="2784"/>
      <c r="DN87" s="2784"/>
      <c r="DO87" s="2785"/>
      <c r="DP87"/>
      <c r="DQ87"/>
      <c r="DR87"/>
      <c r="DS87"/>
      <c r="DT87"/>
      <c r="DU87"/>
      <c r="DV87"/>
      <c r="DW87"/>
      <c r="DX87" s="229"/>
      <c r="DY87" s="229"/>
      <c r="DZ87" s="229"/>
      <c r="EA87" s="229"/>
      <c r="EB87" s="229"/>
      <c r="EC87" s="229"/>
      <c r="ED87" s="229"/>
      <c r="EE87" s="229"/>
      <c r="EF87" s="237"/>
      <c r="EG87" s="131">
        <f t="shared" si="209"/>
        <v>0</v>
      </c>
      <c r="EH87" s="131">
        <f t="shared" si="210"/>
        <v>0</v>
      </c>
      <c r="EI87" s="131">
        <f t="shared" si="211"/>
        <v>0</v>
      </c>
      <c r="EJ87" s="131">
        <f t="shared" si="212"/>
        <v>0</v>
      </c>
      <c r="EK87" s="10">
        <f t="shared" si="213"/>
        <v>0</v>
      </c>
      <c r="EL87" s="131">
        <f t="shared" si="229"/>
        <v>0</v>
      </c>
      <c r="EM87" s="130">
        <f t="shared" si="214"/>
        <v>0</v>
      </c>
      <c r="EN87" s="129" t="str">
        <f t="shared" si="215"/>
        <v/>
      </c>
      <c r="EO87" s="121" t="str">
        <f>IF($EN87="要是正",MAX($EO$16:EO84)+1,"")</f>
        <v/>
      </c>
      <c r="EP87" s="121" t="str">
        <f>IF($EN87="要是正",MAX($EP$16:EP84)+1,"")</f>
        <v/>
      </c>
      <c r="EQ87" s="128" t="str">
        <f t="shared" si="216"/>
        <v/>
      </c>
      <c r="ER87" s="127" t="str">
        <f t="shared" si="217"/>
        <v/>
      </c>
      <c r="ES87" s="122" t="str">
        <f t="shared" si="218"/>
        <v/>
      </c>
      <c r="ET87" s="122" t="str">
        <f t="shared" si="230"/>
        <v/>
      </c>
      <c r="EU87" s="156">
        <f t="shared" si="205"/>
        <v>0</v>
      </c>
      <c r="EV87" s="125" t="str">
        <f t="shared" si="231"/>
        <v/>
      </c>
      <c r="EW87" s="123" t="str">
        <f t="shared" si="232"/>
        <v>0</v>
      </c>
      <c r="EX87" s="124" t="str">
        <f t="shared" si="233"/>
        <v/>
      </c>
      <c r="EY87" s="123" t="str">
        <f t="shared" si="234"/>
        <v>0</v>
      </c>
      <c r="EZ87" s="377" t="str">
        <f t="shared" si="235"/>
        <v>0</v>
      </c>
      <c r="FA87" s="122" t="str">
        <f t="shared" si="236"/>
        <v/>
      </c>
      <c r="FB87" s="125" t="str">
        <f t="shared" si="237"/>
        <v/>
      </c>
      <c r="FC87" s="123" t="str">
        <f t="shared" si="238"/>
        <v>0</v>
      </c>
      <c r="FD87" s="124" t="str">
        <f t="shared" si="239"/>
        <v/>
      </c>
      <c r="FE87" s="123" t="str">
        <f t="shared" si="240"/>
        <v>0</v>
      </c>
      <c r="FF87" s="377" t="str">
        <f t="shared" si="241"/>
        <v>0</v>
      </c>
      <c r="FG87" s="122" t="str">
        <f t="shared" si="242"/>
        <v/>
      </c>
      <c r="FH87" s="25" t="str">
        <f t="shared" si="243"/>
        <v/>
      </c>
      <c r="FI87"/>
      <c r="FJ87" s="181" t="str">
        <f t="shared" si="220"/>
        <v/>
      </c>
      <c r="FK87" s="598" t="str">
        <f t="shared" si="221"/>
        <v/>
      </c>
      <c r="FL87" s="600" t="str">
        <f t="shared" si="222"/>
        <v>0</v>
      </c>
      <c r="FM87"/>
      <c r="FN87"/>
      <c r="FO87"/>
      <c r="GH87" s="239" t="str">
        <f t="shared" si="223"/>
        <v/>
      </c>
      <c r="GI87" s="239" t="str">
        <f t="shared" ref="GI87:GI100" si="253">IF(OR($AZ87="×要是正（既存不適格以外）",$AZ87="△既存不適格"),"○","")</f>
        <v/>
      </c>
      <c r="GJ87" s="239" t="str">
        <f t="shared" ref="GJ87:GJ100" si="254">IF($AZ87="△既存不適格","○","")</f>
        <v/>
      </c>
      <c r="GK87" s="239">
        <f t="shared" ref="GK87:GK91" si="255">BL87</f>
        <v>0</v>
      </c>
      <c r="GL87" s="248" t="str">
        <f t="shared" si="227"/>
        <v/>
      </c>
      <c r="GN87" s="407" t="str">
        <f t="shared" si="244"/>
        <v/>
      </c>
      <c r="GO87" s="408" t="str">
        <f t="shared" si="245"/>
        <v>0</v>
      </c>
      <c r="GP87" s="409" t="str">
        <f t="shared" si="246"/>
        <v/>
      </c>
      <c r="GQ87" s="408" t="str">
        <f t="shared" si="247"/>
        <v>0</v>
      </c>
      <c r="GR87" s="410" t="str">
        <f t="shared" si="248"/>
        <v/>
      </c>
      <c r="GT87" s="181" t="str">
        <f t="shared" si="228"/>
        <v/>
      </c>
      <c r="GU87" s="598" t="str">
        <f t="shared" si="249"/>
        <v/>
      </c>
      <c r="GV87" s="600" t="str">
        <f t="shared" si="250"/>
        <v>0</v>
      </c>
      <c r="GW87" s="413"/>
      <c r="GX87" s="411">
        <f t="shared" si="252"/>
        <v>0</v>
      </c>
      <c r="GY87" s="27"/>
      <c r="GZ87" s="27"/>
      <c r="HA87" s="413"/>
      <c r="HB87" s="1114">
        <f t="shared" si="251"/>
        <v>0</v>
      </c>
    </row>
    <row r="88" spans="1:210" s="10" customFormat="1" ht="35.1" hidden="1" customHeight="1" x14ac:dyDescent="0.15">
      <c r="A88" s="515"/>
      <c r="B88" s="516"/>
      <c r="C88" s="517"/>
      <c r="D88" s="517"/>
      <c r="E88" s="517"/>
      <c r="F88" s="517"/>
      <c r="G88"/>
      <c r="H88" s="229"/>
      <c r="I88" s="260"/>
      <c r="J88" s="241"/>
      <c r="K88" s="242"/>
      <c r="L88" s="242"/>
      <c r="M88" s="2806"/>
      <c r="N88" s="2806"/>
      <c r="O88" s="2807"/>
      <c r="P88" s="2821"/>
      <c r="Q88" s="2822"/>
      <c r="R88" s="2822"/>
      <c r="S88" s="2822"/>
      <c r="T88" s="2822"/>
      <c r="U88" s="2822"/>
      <c r="V88" s="2822"/>
      <c r="W88" s="2822"/>
      <c r="X88" s="2822"/>
      <c r="Y88" s="2822"/>
      <c r="Z88" s="2822"/>
      <c r="AA88" s="2822"/>
      <c r="AB88" s="2822"/>
      <c r="AC88" s="2822"/>
      <c r="AD88" s="2822"/>
      <c r="AE88" s="2822"/>
      <c r="AF88" s="2822"/>
      <c r="AG88" s="2822"/>
      <c r="AH88" s="2822"/>
      <c r="AI88" s="2822"/>
      <c r="AJ88" s="2822"/>
      <c r="AK88" s="2822"/>
      <c r="AL88" s="2822"/>
      <c r="AM88" s="2822"/>
      <c r="AN88" s="2822"/>
      <c r="AO88" s="2822"/>
      <c r="AP88" s="2822"/>
      <c r="AQ88" s="2822"/>
      <c r="AR88" s="2822"/>
      <c r="AS88" s="2822"/>
      <c r="AT88" s="2822"/>
      <c r="AU88" s="2822"/>
      <c r="AV88" s="2822"/>
      <c r="AW88" s="2822"/>
      <c r="AX88" s="2822"/>
      <c r="AY88" s="2823"/>
      <c r="AZ88" s="2815"/>
      <c r="BA88" s="2815"/>
      <c r="BB88" s="2815"/>
      <c r="BC88" s="2815"/>
      <c r="BD88" s="2815"/>
      <c r="BE88" s="2815"/>
      <c r="BF88" s="2815"/>
      <c r="BG88" s="2815"/>
      <c r="BH88" s="2815"/>
      <c r="BI88" s="2815"/>
      <c r="BJ88" s="2815"/>
      <c r="BK88" s="2815"/>
      <c r="BL88" s="2781"/>
      <c r="BM88" s="2781"/>
      <c r="BN88" s="2780"/>
      <c r="BO88" s="2780"/>
      <c r="BP88" s="2780"/>
      <c r="BQ88" s="2780"/>
      <c r="BR88" s="2780"/>
      <c r="BS88" s="2780"/>
      <c r="BT88" s="2780"/>
      <c r="BU88" s="2780"/>
      <c r="BV88" s="2780"/>
      <c r="BW88" s="2780"/>
      <c r="BX88" s="2780"/>
      <c r="BY88" s="2780"/>
      <c r="BZ88" s="2780"/>
      <c r="CA88" s="2780"/>
      <c r="CB88" s="2780"/>
      <c r="CC88" s="2780"/>
      <c r="CD88" s="2780"/>
      <c r="CE88" s="2780"/>
      <c r="CF88" s="2780"/>
      <c r="CG88" s="2780"/>
      <c r="CH88" s="2780"/>
      <c r="CI88" s="2780"/>
      <c r="CJ88" s="2780"/>
      <c r="CK88" s="2780"/>
      <c r="CL88" s="2780"/>
      <c r="CM88" s="2772"/>
      <c r="CN88" s="2773"/>
      <c r="CO88" s="2774"/>
      <c r="CP88" s="2772"/>
      <c r="CQ88" s="2773"/>
      <c r="CR88" s="2774"/>
      <c r="CS88" s="2824"/>
      <c r="CT88" s="2825"/>
      <c r="CU88" s="2826"/>
      <c r="CV88" s="2783"/>
      <c r="CW88" s="2784"/>
      <c r="CX88" s="2784"/>
      <c r="CY88" s="2784"/>
      <c r="CZ88" s="2784"/>
      <c r="DA88" s="2784"/>
      <c r="DB88" s="2784"/>
      <c r="DC88" s="2784"/>
      <c r="DD88" s="2784"/>
      <c r="DE88" s="2784"/>
      <c r="DF88" s="2784"/>
      <c r="DG88" s="2784"/>
      <c r="DH88" s="2784"/>
      <c r="DI88" s="2784"/>
      <c r="DJ88" s="2784"/>
      <c r="DK88" s="2784"/>
      <c r="DL88" s="2784"/>
      <c r="DM88" s="2784"/>
      <c r="DN88" s="2784"/>
      <c r="DO88" s="2785"/>
      <c r="DP88"/>
      <c r="DQ88"/>
      <c r="DR88"/>
      <c r="DS88"/>
      <c r="DT88"/>
      <c r="DU88"/>
      <c r="DV88"/>
      <c r="DW88"/>
      <c r="DX88" s="229"/>
      <c r="DY88" s="229"/>
      <c r="DZ88" s="229"/>
      <c r="EA88" s="229"/>
      <c r="EB88" s="229"/>
      <c r="EC88" s="229"/>
      <c r="ED88" s="229"/>
      <c r="EE88" s="229"/>
      <c r="EF88" s="237"/>
      <c r="EG88" s="131">
        <f t="shared" si="209"/>
        <v>0</v>
      </c>
      <c r="EH88" s="131">
        <f t="shared" si="210"/>
        <v>0</v>
      </c>
      <c r="EI88" s="131">
        <f t="shared" si="211"/>
        <v>0</v>
      </c>
      <c r="EJ88" s="131">
        <f t="shared" si="212"/>
        <v>0</v>
      </c>
      <c r="EK88" s="10">
        <f t="shared" si="213"/>
        <v>0</v>
      </c>
      <c r="EL88" s="131">
        <f t="shared" si="229"/>
        <v>0</v>
      </c>
      <c r="EM88" s="130">
        <f t="shared" si="214"/>
        <v>0</v>
      </c>
      <c r="EN88" s="129" t="str">
        <f t="shared" si="215"/>
        <v/>
      </c>
      <c r="EO88" s="121" t="str">
        <f>IF($EN88="要是正",MAX($EO$16:EO85)+1,"")</f>
        <v/>
      </c>
      <c r="EP88" s="121" t="str">
        <f>IF($EN88="要是正",MAX($EP$16:EP85)+1,"")</f>
        <v/>
      </c>
      <c r="EQ88" s="128" t="str">
        <f t="shared" si="216"/>
        <v/>
      </c>
      <c r="ER88" s="127" t="str">
        <f t="shared" si="217"/>
        <v/>
      </c>
      <c r="ES88" s="122" t="str">
        <f t="shared" si="218"/>
        <v/>
      </c>
      <c r="ET88" s="122" t="str">
        <f t="shared" si="230"/>
        <v/>
      </c>
      <c r="EU88" s="156">
        <f t="shared" si="205"/>
        <v>0</v>
      </c>
      <c r="EV88" s="125" t="str">
        <f t="shared" si="231"/>
        <v/>
      </c>
      <c r="EW88" s="123" t="str">
        <f t="shared" si="232"/>
        <v>0</v>
      </c>
      <c r="EX88" s="124" t="str">
        <f t="shared" si="233"/>
        <v/>
      </c>
      <c r="EY88" s="123" t="str">
        <f t="shared" si="234"/>
        <v>0</v>
      </c>
      <c r="EZ88" s="377" t="str">
        <f t="shared" si="235"/>
        <v>0</v>
      </c>
      <c r="FA88" s="122" t="str">
        <f t="shared" si="236"/>
        <v/>
      </c>
      <c r="FB88" s="125" t="str">
        <f t="shared" si="237"/>
        <v/>
      </c>
      <c r="FC88" s="123" t="str">
        <f t="shared" si="238"/>
        <v>0</v>
      </c>
      <c r="FD88" s="124" t="str">
        <f t="shared" si="239"/>
        <v/>
      </c>
      <c r="FE88" s="123" t="str">
        <f t="shared" si="240"/>
        <v>0</v>
      </c>
      <c r="FF88" s="377" t="str">
        <f t="shared" si="241"/>
        <v>0</v>
      </c>
      <c r="FG88" s="122" t="str">
        <f t="shared" si="242"/>
        <v/>
      </c>
      <c r="FH88" s="25" t="str">
        <f t="shared" si="243"/>
        <v/>
      </c>
      <c r="FI88"/>
      <c r="FJ88" s="181" t="str">
        <f t="shared" si="220"/>
        <v/>
      </c>
      <c r="FK88" s="598" t="str">
        <f t="shared" si="221"/>
        <v/>
      </c>
      <c r="FL88" s="600" t="str">
        <f t="shared" si="222"/>
        <v>0</v>
      </c>
      <c r="FM88"/>
      <c r="FN88"/>
      <c r="FO88"/>
      <c r="GH88" s="239" t="str">
        <f t="shared" si="223"/>
        <v/>
      </c>
      <c r="GI88" s="239" t="str">
        <f t="shared" si="253"/>
        <v/>
      </c>
      <c r="GJ88" s="239" t="str">
        <f t="shared" si="254"/>
        <v/>
      </c>
      <c r="GK88" s="239">
        <f t="shared" si="255"/>
        <v>0</v>
      </c>
      <c r="GL88" s="248" t="str">
        <f t="shared" si="227"/>
        <v/>
      </c>
      <c r="GN88" s="407" t="str">
        <f t="shared" si="244"/>
        <v/>
      </c>
      <c r="GO88" s="408" t="str">
        <f t="shared" si="245"/>
        <v>0</v>
      </c>
      <c r="GP88" s="409" t="str">
        <f t="shared" si="246"/>
        <v/>
      </c>
      <c r="GQ88" s="408" t="str">
        <f t="shared" si="247"/>
        <v>0</v>
      </c>
      <c r="GR88" s="410" t="str">
        <f t="shared" si="248"/>
        <v/>
      </c>
      <c r="GT88" s="181" t="str">
        <f t="shared" si="228"/>
        <v/>
      </c>
      <c r="GU88" s="598" t="str">
        <f t="shared" si="249"/>
        <v/>
      </c>
      <c r="GV88" s="600" t="str">
        <f t="shared" si="250"/>
        <v>0</v>
      </c>
      <c r="GW88" s="413"/>
      <c r="GX88" s="411">
        <f t="shared" si="252"/>
        <v>0</v>
      </c>
      <c r="GY88" s="27"/>
      <c r="GZ88" s="27"/>
      <c r="HA88" s="413"/>
      <c r="HB88" s="1114">
        <f t="shared" si="251"/>
        <v>0</v>
      </c>
    </row>
    <row r="89" spans="1:210" s="10" customFormat="1" ht="35.1" hidden="1" customHeight="1" x14ac:dyDescent="0.15">
      <c r="A89" s="515"/>
      <c r="B89" s="516"/>
      <c r="C89" s="517"/>
      <c r="D89" s="517"/>
      <c r="E89" s="517"/>
      <c r="F89" s="517"/>
      <c r="G89"/>
      <c r="H89" s="229"/>
      <c r="I89" s="260"/>
      <c r="J89" s="241"/>
      <c r="K89" s="242"/>
      <c r="L89" s="242"/>
      <c r="M89" s="2806"/>
      <c r="N89" s="2806"/>
      <c r="O89" s="2807"/>
      <c r="P89" s="2821"/>
      <c r="Q89" s="2822"/>
      <c r="R89" s="2822"/>
      <c r="S89" s="2822"/>
      <c r="T89" s="2822"/>
      <c r="U89" s="2822"/>
      <c r="V89" s="2822"/>
      <c r="W89" s="2822"/>
      <c r="X89" s="2822"/>
      <c r="Y89" s="2822"/>
      <c r="Z89" s="2822"/>
      <c r="AA89" s="2822"/>
      <c r="AB89" s="2822"/>
      <c r="AC89" s="2822"/>
      <c r="AD89" s="2822"/>
      <c r="AE89" s="2822"/>
      <c r="AF89" s="2822"/>
      <c r="AG89" s="2822"/>
      <c r="AH89" s="2822"/>
      <c r="AI89" s="2822"/>
      <c r="AJ89" s="2822"/>
      <c r="AK89" s="2822"/>
      <c r="AL89" s="2822"/>
      <c r="AM89" s="2822"/>
      <c r="AN89" s="2822"/>
      <c r="AO89" s="2822"/>
      <c r="AP89" s="2822"/>
      <c r="AQ89" s="2822"/>
      <c r="AR89" s="2822"/>
      <c r="AS89" s="2822"/>
      <c r="AT89" s="2822"/>
      <c r="AU89" s="2822"/>
      <c r="AV89" s="2822"/>
      <c r="AW89" s="2822"/>
      <c r="AX89" s="2822"/>
      <c r="AY89" s="2823"/>
      <c r="AZ89" s="2815"/>
      <c r="BA89" s="2815"/>
      <c r="BB89" s="2815"/>
      <c r="BC89" s="2815"/>
      <c r="BD89" s="2815"/>
      <c r="BE89" s="2815"/>
      <c r="BF89" s="2815"/>
      <c r="BG89" s="2815"/>
      <c r="BH89" s="2815"/>
      <c r="BI89" s="2815"/>
      <c r="BJ89" s="2815"/>
      <c r="BK89" s="2815"/>
      <c r="BL89" s="2781"/>
      <c r="BM89" s="2781"/>
      <c r="BN89" s="2780"/>
      <c r="BO89" s="2780"/>
      <c r="BP89" s="2780"/>
      <c r="BQ89" s="2780"/>
      <c r="BR89" s="2780"/>
      <c r="BS89" s="2780"/>
      <c r="BT89" s="2780"/>
      <c r="BU89" s="2780"/>
      <c r="BV89" s="2780"/>
      <c r="BW89" s="2780"/>
      <c r="BX89" s="2780"/>
      <c r="BY89" s="2780"/>
      <c r="BZ89" s="2780"/>
      <c r="CA89" s="2780"/>
      <c r="CB89" s="2780"/>
      <c r="CC89" s="2780"/>
      <c r="CD89" s="2780"/>
      <c r="CE89" s="2780"/>
      <c r="CF89" s="2780"/>
      <c r="CG89" s="2780"/>
      <c r="CH89" s="2780"/>
      <c r="CI89" s="2780"/>
      <c r="CJ89" s="2780"/>
      <c r="CK89" s="2780"/>
      <c r="CL89" s="2780"/>
      <c r="CM89" s="2772"/>
      <c r="CN89" s="2773"/>
      <c r="CO89" s="2774"/>
      <c r="CP89" s="2772"/>
      <c r="CQ89" s="2773"/>
      <c r="CR89" s="2774"/>
      <c r="CS89" s="2824"/>
      <c r="CT89" s="2825"/>
      <c r="CU89" s="2826"/>
      <c r="CV89" s="2783"/>
      <c r="CW89" s="2784"/>
      <c r="CX89" s="2784"/>
      <c r="CY89" s="2784"/>
      <c r="CZ89" s="2784"/>
      <c r="DA89" s="2784"/>
      <c r="DB89" s="2784"/>
      <c r="DC89" s="2784"/>
      <c r="DD89" s="2784"/>
      <c r="DE89" s="2784"/>
      <c r="DF89" s="2784"/>
      <c r="DG89" s="2784"/>
      <c r="DH89" s="2784"/>
      <c r="DI89" s="2784"/>
      <c r="DJ89" s="2784"/>
      <c r="DK89" s="2784"/>
      <c r="DL89" s="2784"/>
      <c r="DM89" s="2784"/>
      <c r="DN89" s="2784"/>
      <c r="DO89" s="2785"/>
      <c r="DP89"/>
      <c r="DQ89"/>
      <c r="DR89"/>
      <c r="DS89"/>
      <c r="DT89"/>
      <c r="DU89"/>
      <c r="DV89"/>
      <c r="DW89"/>
      <c r="DX89" s="229"/>
      <c r="DY89" s="229"/>
      <c r="DZ89" s="229"/>
      <c r="EA89" s="229"/>
      <c r="EB89" s="229"/>
      <c r="EC89" s="229"/>
      <c r="ED89" s="229"/>
      <c r="EE89" s="229"/>
      <c r="EF89" s="237"/>
      <c r="EG89" s="131">
        <f t="shared" si="209"/>
        <v>0</v>
      </c>
      <c r="EH89" s="131">
        <f t="shared" si="210"/>
        <v>0</v>
      </c>
      <c r="EI89" s="131">
        <f t="shared" si="211"/>
        <v>0</v>
      </c>
      <c r="EJ89" s="131">
        <f t="shared" si="212"/>
        <v>0</v>
      </c>
      <c r="EK89" s="10">
        <f t="shared" si="213"/>
        <v>0</v>
      </c>
      <c r="EL89" s="131">
        <f t="shared" si="229"/>
        <v>0</v>
      </c>
      <c r="EM89" s="130">
        <f t="shared" si="214"/>
        <v>0</v>
      </c>
      <c r="EN89" s="129" t="str">
        <f t="shared" si="215"/>
        <v/>
      </c>
      <c r="EO89" s="121" t="str">
        <f>IF($EN89="要是正",MAX($EO$16:EO86)+1,"")</f>
        <v/>
      </c>
      <c r="EP89" s="121" t="str">
        <f>IF($EN89="要是正",MAX($EP$16:EP86)+1,"")</f>
        <v/>
      </c>
      <c r="EQ89" s="128" t="str">
        <f t="shared" si="216"/>
        <v/>
      </c>
      <c r="ER89" s="127" t="str">
        <f t="shared" si="217"/>
        <v/>
      </c>
      <c r="ES89" s="122" t="str">
        <f t="shared" si="218"/>
        <v/>
      </c>
      <c r="ET89" s="122" t="str">
        <f t="shared" si="230"/>
        <v/>
      </c>
      <c r="EU89" s="156">
        <f t="shared" si="205"/>
        <v>0</v>
      </c>
      <c r="EV89" s="125" t="str">
        <f t="shared" si="231"/>
        <v/>
      </c>
      <c r="EW89" s="123" t="str">
        <f t="shared" si="232"/>
        <v>0</v>
      </c>
      <c r="EX89" s="124" t="str">
        <f t="shared" si="233"/>
        <v/>
      </c>
      <c r="EY89" s="123" t="str">
        <f t="shared" si="234"/>
        <v>0</v>
      </c>
      <c r="EZ89" s="377" t="str">
        <f t="shared" si="235"/>
        <v>0</v>
      </c>
      <c r="FA89" s="122" t="str">
        <f t="shared" si="236"/>
        <v/>
      </c>
      <c r="FB89" s="125" t="str">
        <f t="shared" si="237"/>
        <v/>
      </c>
      <c r="FC89" s="123" t="str">
        <f t="shared" si="238"/>
        <v>0</v>
      </c>
      <c r="FD89" s="124" t="str">
        <f t="shared" si="239"/>
        <v/>
      </c>
      <c r="FE89" s="123" t="str">
        <f t="shared" si="240"/>
        <v>0</v>
      </c>
      <c r="FF89" s="377" t="str">
        <f t="shared" si="241"/>
        <v>0</v>
      </c>
      <c r="FG89" s="122" t="str">
        <f t="shared" si="242"/>
        <v/>
      </c>
      <c r="FH89" s="25" t="str">
        <f t="shared" si="243"/>
        <v/>
      </c>
      <c r="FI89"/>
      <c r="FJ89" s="181" t="str">
        <f t="shared" si="220"/>
        <v/>
      </c>
      <c r="FK89" s="598" t="str">
        <f t="shared" si="221"/>
        <v/>
      </c>
      <c r="FL89" s="600" t="str">
        <f t="shared" si="222"/>
        <v>0</v>
      </c>
      <c r="FM89"/>
      <c r="FN89"/>
      <c r="FO89"/>
      <c r="GH89" s="239" t="str">
        <f t="shared" si="223"/>
        <v/>
      </c>
      <c r="GI89" s="239" t="str">
        <f t="shared" si="253"/>
        <v/>
      </c>
      <c r="GJ89" s="239" t="str">
        <f t="shared" si="254"/>
        <v/>
      </c>
      <c r="GK89" s="239">
        <f t="shared" si="255"/>
        <v>0</v>
      </c>
      <c r="GL89" s="248" t="str">
        <f t="shared" si="227"/>
        <v/>
      </c>
      <c r="GN89" s="407" t="str">
        <f t="shared" si="244"/>
        <v/>
      </c>
      <c r="GO89" s="408" t="str">
        <f t="shared" si="245"/>
        <v>0</v>
      </c>
      <c r="GP89" s="409" t="str">
        <f t="shared" si="246"/>
        <v/>
      </c>
      <c r="GQ89" s="408" t="str">
        <f t="shared" si="247"/>
        <v>0</v>
      </c>
      <c r="GR89" s="410" t="str">
        <f t="shared" si="248"/>
        <v/>
      </c>
      <c r="GT89" s="181" t="str">
        <f t="shared" si="228"/>
        <v/>
      </c>
      <c r="GU89" s="598" t="str">
        <f t="shared" si="249"/>
        <v/>
      </c>
      <c r="GV89" s="600" t="str">
        <f t="shared" si="250"/>
        <v>0</v>
      </c>
      <c r="GW89" s="413"/>
      <c r="GX89" s="411">
        <f t="shared" si="252"/>
        <v>0</v>
      </c>
      <c r="GY89" s="27"/>
      <c r="GZ89" s="27"/>
      <c r="HA89" s="413"/>
      <c r="HB89" s="1114">
        <f t="shared" si="251"/>
        <v>0</v>
      </c>
    </row>
    <row r="90" spans="1:210" s="10" customFormat="1" ht="35.1" hidden="1" customHeight="1" x14ac:dyDescent="0.15">
      <c r="A90" s="515"/>
      <c r="B90" s="516"/>
      <c r="C90" s="517"/>
      <c r="D90" s="517"/>
      <c r="E90" s="517"/>
      <c r="F90" s="517"/>
      <c r="G90" s="361"/>
      <c r="H90" s="593"/>
      <c r="I90" s="260"/>
      <c r="J90" s="241"/>
      <c r="K90" s="520"/>
      <c r="L90" s="520"/>
      <c r="M90" s="2806"/>
      <c r="N90" s="2806"/>
      <c r="O90" s="2807"/>
      <c r="P90" s="2821"/>
      <c r="Q90" s="2822"/>
      <c r="R90" s="2822"/>
      <c r="S90" s="2822"/>
      <c r="T90" s="2822"/>
      <c r="U90" s="2822"/>
      <c r="V90" s="2822"/>
      <c r="W90" s="2822"/>
      <c r="X90" s="2822"/>
      <c r="Y90" s="2822"/>
      <c r="Z90" s="2822"/>
      <c r="AA90" s="2822"/>
      <c r="AB90" s="2822"/>
      <c r="AC90" s="2822"/>
      <c r="AD90" s="2822"/>
      <c r="AE90" s="2822"/>
      <c r="AF90" s="2822"/>
      <c r="AG90" s="2822"/>
      <c r="AH90" s="2822"/>
      <c r="AI90" s="2822"/>
      <c r="AJ90" s="2822"/>
      <c r="AK90" s="2822"/>
      <c r="AL90" s="2822"/>
      <c r="AM90" s="2822"/>
      <c r="AN90" s="2822"/>
      <c r="AO90" s="2822"/>
      <c r="AP90" s="2822"/>
      <c r="AQ90" s="2822"/>
      <c r="AR90" s="2822"/>
      <c r="AS90" s="2822"/>
      <c r="AT90" s="2822"/>
      <c r="AU90" s="2822"/>
      <c r="AV90" s="2822"/>
      <c r="AW90" s="2822"/>
      <c r="AX90" s="2822"/>
      <c r="AY90" s="2823"/>
      <c r="AZ90" s="2815"/>
      <c r="BA90" s="2815"/>
      <c r="BB90" s="2815"/>
      <c r="BC90" s="2815"/>
      <c r="BD90" s="2815"/>
      <c r="BE90" s="2815"/>
      <c r="BF90" s="2815"/>
      <c r="BG90" s="2815"/>
      <c r="BH90" s="2815"/>
      <c r="BI90" s="2815"/>
      <c r="BJ90" s="2815"/>
      <c r="BK90" s="2815"/>
      <c r="BL90" s="2781"/>
      <c r="BM90" s="2781"/>
      <c r="BN90" s="2780"/>
      <c r="BO90" s="2780"/>
      <c r="BP90" s="2780"/>
      <c r="BQ90" s="2780"/>
      <c r="BR90" s="2780"/>
      <c r="BS90" s="2780"/>
      <c r="BT90" s="2780"/>
      <c r="BU90" s="2780"/>
      <c r="BV90" s="2780"/>
      <c r="BW90" s="2780"/>
      <c r="BX90" s="2780"/>
      <c r="BY90" s="2780"/>
      <c r="BZ90" s="2780"/>
      <c r="CA90" s="2780"/>
      <c r="CB90" s="2780"/>
      <c r="CC90" s="2780"/>
      <c r="CD90" s="2780"/>
      <c r="CE90" s="2780"/>
      <c r="CF90" s="2780"/>
      <c r="CG90" s="2780"/>
      <c r="CH90" s="2780"/>
      <c r="CI90" s="2780"/>
      <c r="CJ90" s="2780"/>
      <c r="CK90" s="2780"/>
      <c r="CL90" s="2780"/>
      <c r="CM90" s="2772"/>
      <c r="CN90" s="2773"/>
      <c r="CO90" s="2774"/>
      <c r="CP90" s="2772"/>
      <c r="CQ90" s="2773"/>
      <c r="CR90" s="2774"/>
      <c r="CS90" s="2824"/>
      <c r="CT90" s="2825"/>
      <c r="CU90" s="2826"/>
      <c r="CV90" s="2783"/>
      <c r="CW90" s="2784"/>
      <c r="CX90" s="2784"/>
      <c r="CY90" s="2784"/>
      <c r="CZ90" s="2784"/>
      <c r="DA90" s="2784"/>
      <c r="DB90" s="2784"/>
      <c r="DC90" s="2784"/>
      <c r="DD90" s="2784"/>
      <c r="DE90" s="2784"/>
      <c r="DF90" s="2784"/>
      <c r="DG90" s="2784"/>
      <c r="DH90" s="2784"/>
      <c r="DI90" s="2784"/>
      <c r="DJ90" s="2784"/>
      <c r="DK90" s="2784"/>
      <c r="DL90" s="2784"/>
      <c r="DM90" s="2784"/>
      <c r="DN90" s="2784"/>
      <c r="DO90" s="2785"/>
      <c r="DP90" s="361"/>
      <c r="DQ90" s="361"/>
      <c r="DR90" s="361"/>
      <c r="DS90" s="361"/>
      <c r="DT90" s="361"/>
      <c r="DU90" s="361"/>
      <c r="DV90" s="361"/>
      <c r="DW90" s="361"/>
      <c r="DX90" s="593"/>
      <c r="DY90" s="593"/>
      <c r="DZ90" s="593"/>
      <c r="EA90" s="593"/>
      <c r="EB90" s="593"/>
      <c r="EC90" s="593"/>
      <c r="ED90" s="593"/>
      <c r="EE90" s="593"/>
      <c r="EF90" s="237"/>
      <c r="EG90" s="120">
        <f t="shared" si="209"/>
        <v>0</v>
      </c>
      <c r="EH90" s="120">
        <f>COUNTIFS(AZ90,"○指摘なし")</f>
        <v>0</v>
      </c>
      <c r="EI90" s="120">
        <f>COUNTIFS(AZ90,"×要是正（既存不適格以外）")</f>
        <v>0</v>
      </c>
      <c r="EJ90" s="120">
        <f>COUNTIFS(AZ90,"△既存不適格")</f>
        <v>0</v>
      </c>
      <c r="EK90" s="10">
        <f>M90</f>
        <v>0</v>
      </c>
      <c r="EL90" s="120">
        <f>P90</f>
        <v>0</v>
      </c>
      <c r="EM90" s="119">
        <f>COUNTA(CM90:CR90)</f>
        <v>0</v>
      </c>
      <c r="EN90" s="118" t="str">
        <f>IF(AZ90="×要是正（既存不適格以外）","要是正","")&amp;IF(AZ90="△既存不適格","既存不適格","")</f>
        <v/>
      </c>
      <c r="EO90" s="121" t="str">
        <f>IF($EN90="要是正",MAX($EO$16:EO86)+1,"")</f>
        <v/>
      </c>
      <c r="EP90" s="121" t="str">
        <f>IF($EN90="要是正",MAX($EP$16:EP86)+1,"")</f>
        <v/>
      </c>
      <c r="EQ90" s="117" t="str">
        <f>IF(OR(AZ90="×要是正（既存不適格以外）",AZ90="△既存不適格"),EK90,"")</f>
        <v/>
      </c>
      <c r="ER90" s="116" t="str">
        <f t="shared" si="217"/>
        <v/>
      </c>
      <c r="ES90" s="113" t="str">
        <f>IF($EN90="要是正",IF(BN90="","",BN90),"")</f>
        <v/>
      </c>
      <c r="ET90" s="113" t="str">
        <f t="shared" si="230"/>
        <v/>
      </c>
      <c r="EU90" s="156">
        <f>IF(AZ90="△既存不適格",BN90&amp;"(既存不適格)",BN90)</f>
        <v>0</v>
      </c>
      <c r="EV90" s="125" t="str">
        <f t="shared" si="231"/>
        <v/>
      </c>
      <c r="EW90" s="123" t="str">
        <f t="shared" si="232"/>
        <v>0</v>
      </c>
      <c r="EX90" s="124" t="str">
        <f t="shared" si="233"/>
        <v/>
      </c>
      <c r="EY90" s="123" t="str">
        <f t="shared" si="234"/>
        <v>0</v>
      </c>
      <c r="EZ90" s="377" t="str">
        <f t="shared" si="235"/>
        <v>0</v>
      </c>
      <c r="FA90" s="122" t="str">
        <f t="shared" si="236"/>
        <v/>
      </c>
      <c r="FB90" s="125" t="str">
        <f t="shared" si="237"/>
        <v/>
      </c>
      <c r="FC90" s="123" t="str">
        <f t="shared" si="238"/>
        <v>0</v>
      </c>
      <c r="FD90" s="124" t="str">
        <f t="shared" si="239"/>
        <v/>
      </c>
      <c r="FE90" s="123" t="str">
        <f t="shared" si="240"/>
        <v>0</v>
      </c>
      <c r="FF90" s="377" t="str">
        <f t="shared" si="241"/>
        <v>0</v>
      </c>
      <c r="FG90" s="122" t="str">
        <f t="shared" si="242"/>
        <v/>
      </c>
      <c r="FH90" s="25" t="str">
        <f t="shared" si="243"/>
        <v/>
      </c>
      <c r="FI90" s="361"/>
      <c r="FJ90" s="181" t="str">
        <f t="shared" si="220"/>
        <v/>
      </c>
      <c r="FK90" s="598" t="str">
        <f t="shared" si="221"/>
        <v/>
      </c>
      <c r="FL90" s="600" t="str">
        <f t="shared" si="222"/>
        <v>0</v>
      </c>
      <c r="FM90" s="361"/>
      <c r="FN90" s="361"/>
      <c r="FO90" s="361"/>
      <c r="GH90" s="239" t="str">
        <f t="shared" si="223"/>
        <v/>
      </c>
      <c r="GI90" s="239" t="str">
        <f t="shared" si="253"/>
        <v/>
      </c>
      <c r="GJ90" s="239" t="str">
        <f t="shared" si="254"/>
        <v/>
      </c>
      <c r="GK90" s="239">
        <f>BL90</f>
        <v>0</v>
      </c>
      <c r="GL90" s="248" t="str">
        <f t="shared" si="227"/>
        <v/>
      </c>
      <c r="GN90" s="407" t="str">
        <f t="shared" si="244"/>
        <v/>
      </c>
      <c r="GO90" s="408" t="str">
        <f t="shared" si="245"/>
        <v>0</v>
      </c>
      <c r="GP90" s="409" t="str">
        <f t="shared" si="246"/>
        <v/>
      </c>
      <c r="GQ90" s="408" t="str">
        <f t="shared" si="247"/>
        <v>0</v>
      </c>
      <c r="GR90" s="410" t="str">
        <f t="shared" si="248"/>
        <v/>
      </c>
      <c r="GT90" s="181" t="str">
        <f t="shared" si="228"/>
        <v/>
      </c>
      <c r="GU90" s="598" t="str">
        <f t="shared" si="249"/>
        <v/>
      </c>
      <c r="GV90" s="600" t="str">
        <f t="shared" si="250"/>
        <v>0</v>
      </c>
      <c r="GW90" s="413"/>
      <c r="GX90" s="701">
        <f t="shared" si="252"/>
        <v>0</v>
      </c>
      <c r="GY90" s="698"/>
      <c r="GZ90" s="698"/>
      <c r="HA90" s="670"/>
      <c r="HB90" s="1114">
        <f t="shared" si="251"/>
        <v>0</v>
      </c>
    </row>
    <row r="91" spans="1:210" s="10" customFormat="1" ht="35.1" hidden="1" customHeight="1" x14ac:dyDescent="0.15">
      <c r="A91" s="515"/>
      <c r="B91" s="516"/>
      <c r="C91" s="517"/>
      <c r="D91" s="517"/>
      <c r="E91" s="517"/>
      <c r="F91" s="517"/>
      <c r="G91"/>
      <c r="H91" s="229"/>
      <c r="I91" s="260"/>
      <c r="J91" s="241"/>
      <c r="K91" s="520"/>
      <c r="L91" s="520"/>
      <c r="M91" s="2806"/>
      <c r="N91" s="2806"/>
      <c r="O91" s="2807"/>
      <c r="P91" s="2821"/>
      <c r="Q91" s="2822"/>
      <c r="R91" s="2822"/>
      <c r="S91" s="2822"/>
      <c r="T91" s="2822"/>
      <c r="U91" s="2822"/>
      <c r="V91" s="2822"/>
      <c r="W91" s="2822"/>
      <c r="X91" s="2822"/>
      <c r="Y91" s="2822"/>
      <c r="Z91" s="2822"/>
      <c r="AA91" s="2822"/>
      <c r="AB91" s="2822"/>
      <c r="AC91" s="2822"/>
      <c r="AD91" s="2822"/>
      <c r="AE91" s="2822"/>
      <c r="AF91" s="2822"/>
      <c r="AG91" s="2822"/>
      <c r="AH91" s="2822"/>
      <c r="AI91" s="2822"/>
      <c r="AJ91" s="2822"/>
      <c r="AK91" s="2822"/>
      <c r="AL91" s="2822"/>
      <c r="AM91" s="2822"/>
      <c r="AN91" s="2822"/>
      <c r="AO91" s="2822"/>
      <c r="AP91" s="2822"/>
      <c r="AQ91" s="2822"/>
      <c r="AR91" s="2822"/>
      <c r="AS91" s="2822"/>
      <c r="AT91" s="2822"/>
      <c r="AU91" s="2822"/>
      <c r="AV91" s="2822"/>
      <c r="AW91" s="2822"/>
      <c r="AX91" s="2822"/>
      <c r="AY91" s="2823"/>
      <c r="AZ91" s="2815"/>
      <c r="BA91" s="2815"/>
      <c r="BB91" s="2815"/>
      <c r="BC91" s="2815"/>
      <c r="BD91" s="2815"/>
      <c r="BE91" s="2815"/>
      <c r="BF91" s="2815"/>
      <c r="BG91" s="2815"/>
      <c r="BH91" s="2815"/>
      <c r="BI91" s="2815"/>
      <c r="BJ91" s="2815"/>
      <c r="BK91" s="2815"/>
      <c r="BL91" s="2781"/>
      <c r="BM91" s="2781"/>
      <c r="BN91" s="2780"/>
      <c r="BO91" s="2780"/>
      <c r="BP91" s="2780"/>
      <c r="BQ91" s="2780"/>
      <c r="BR91" s="2780"/>
      <c r="BS91" s="2780"/>
      <c r="BT91" s="2780"/>
      <c r="BU91" s="2780"/>
      <c r="BV91" s="2780"/>
      <c r="BW91" s="2780"/>
      <c r="BX91" s="2780"/>
      <c r="BY91" s="2780"/>
      <c r="BZ91" s="2780"/>
      <c r="CA91" s="2780"/>
      <c r="CB91" s="2780"/>
      <c r="CC91" s="2780"/>
      <c r="CD91" s="2780"/>
      <c r="CE91" s="2780"/>
      <c r="CF91" s="2780"/>
      <c r="CG91" s="2780"/>
      <c r="CH91" s="2780"/>
      <c r="CI91" s="2780"/>
      <c r="CJ91" s="2780"/>
      <c r="CK91" s="2780"/>
      <c r="CL91" s="2780"/>
      <c r="CM91" s="2772"/>
      <c r="CN91" s="2773"/>
      <c r="CO91" s="2774"/>
      <c r="CP91" s="2772"/>
      <c r="CQ91" s="2773"/>
      <c r="CR91" s="2774"/>
      <c r="CS91" s="2824"/>
      <c r="CT91" s="2825"/>
      <c r="CU91" s="2826"/>
      <c r="CV91" s="2783"/>
      <c r="CW91" s="2784"/>
      <c r="CX91" s="2784"/>
      <c r="CY91" s="2784"/>
      <c r="CZ91" s="2784"/>
      <c r="DA91" s="2784"/>
      <c r="DB91" s="2784"/>
      <c r="DC91" s="2784"/>
      <c r="DD91" s="2784"/>
      <c r="DE91" s="2784"/>
      <c r="DF91" s="2784"/>
      <c r="DG91" s="2784"/>
      <c r="DH91" s="2784"/>
      <c r="DI91" s="2784"/>
      <c r="DJ91" s="2784"/>
      <c r="DK91" s="2784"/>
      <c r="DL91" s="2784"/>
      <c r="DM91" s="2784"/>
      <c r="DN91" s="2784"/>
      <c r="DO91" s="2785"/>
      <c r="DP91"/>
      <c r="DQ91"/>
      <c r="DR91"/>
      <c r="DS91"/>
      <c r="DT91"/>
      <c r="DU91"/>
      <c r="DV91"/>
      <c r="DW91"/>
      <c r="DX91" s="229"/>
      <c r="DY91" s="229"/>
      <c r="DZ91" s="229"/>
      <c r="EA91" s="229"/>
      <c r="EB91" s="229"/>
      <c r="EC91" s="229"/>
      <c r="ED91" s="229"/>
      <c r="EE91" s="229"/>
      <c r="EF91" s="237"/>
      <c r="EG91" s="120">
        <f t="shared" si="209"/>
        <v>0</v>
      </c>
      <c r="EH91" s="120">
        <f t="shared" si="210"/>
        <v>0</v>
      </c>
      <c r="EI91" s="120">
        <f t="shared" si="211"/>
        <v>0</v>
      </c>
      <c r="EJ91" s="120">
        <f t="shared" si="212"/>
        <v>0</v>
      </c>
      <c r="EK91" s="10">
        <f t="shared" si="213"/>
        <v>0</v>
      </c>
      <c r="EL91" s="120">
        <f t="shared" si="229"/>
        <v>0</v>
      </c>
      <c r="EM91" s="119">
        <f t="shared" si="214"/>
        <v>0</v>
      </c>
      <c r="EN91" s="118" t="str">
        <f t="shared" si="215"/>
        <v/>
      </c>
      <c r="EO91" s="121" t="str">
        <f>IF($EN91="要是正",MAX($EO$16:EO87)+1,"")</f>
        <v/>
      </c>
      <c r="EP91" s="121" t="str">
        <f>IF($EN91="要是正",MAX($EP$16:EP87)+1,"")</f>
        <v/>
      </c>
      <c r="EQ91" s="117" t="str">
        <f t="shared" si="216"/>
        <v/>
      </c>
      <c r="ER91" s="116" t="str">
        <f t="shared" si="217"/>
        <v/>
      </c>
      <c r="ES91" s="113" t="str">
        <f t="shared" si="218"/>
        <v/>
      </c>
      <c r="ET91" s="113" t="str">
        <f t="shared" si="230"/>
        <v/>
      </c>
      <c r="EU91" s="156">
        <f t="shared" si="205"/>
        <v>0</v>
      </c>
      <c r="EV91" s="115" t="str">
        <f>IF(EN91="要是正",IF(OR(EM91&lt;2,CS91&lt;&gt;""),"","令和"&amp;CM91&amp;"年"&amp;CP91&amp;"月1日"),"")</f>
        <v/>
      </c>
      <c r="EW91" s="114" t="str">
        <f>IF(EV91="","0",DATEVALUE(EV91))</f>
        <v>0</v>
      </c>
      <c r="EX91" s="124" t="str">
        <f>IF(EN91="要是正",IF(AND(CS91="予定",EM91=2),1,IF(CS91="改善済",2,"")),"")</f>
        <v/>
      </c>
      <c r="EY91" s="114" t="str">
        <f>IF(EX91=1,EW91,"0")</f>
        <v>0</v>
      </c>
      <c r="EZ91" s="378" t="str">
        <f>IF(EX91=2,EW91,"0")</f>
        <v>0</v>
      </c>
      <c r="FA91" s="113" t="str">
        <f>IF(AND(EN91="要是正",AND(EM91=0,CS91="未定")),CS91,"")</f>
        <v/>
      </c>
      <c r="FB91" s="115" t="str">
        <f>IF(EN91="既存不適格",IF(OR(EM91&lt;2,CS91&lt;&gt;""),"","令和"&amp;CM91&amp;"年"&amp;CP91&amp;"月1日"),"")</f>
        <v/>
      </c>
      <c r="FC91" s="114" t="str">
        <f>IF(FB91="","0",DATEVALUE(FB91))</f>
        <v>0</v>
      </c>
      <c r="FD91" s="124" t="str">
        <f>IF(EN91="既存不適格",IF(AND(CS91="予定",EM91=2),1,IF(EN91="改善済",2,"")),"")</f>
        <v/>
      </c>
      <c r="FE91" s="114" t="str">
        <f>IF(FD91=1,FC91,"0")</f>
        <v>0</v>
      </c>
      <c r="FF91" s="378" t="str">
        <f>IF(FD91=2,FC91,"0")</f>
        <v>0</v>
      </c>
      <c r="FG91" s="113" t="str">
        <f>IF(AND(EN91="既存不適格",AND(EM91=0,CS91="未定")),CS91,"")</f>
        <v/>
      </c>
      <c r="FH91" s="25" t="str">
        <f t="shared" si="243"/>
        <v/>
      </c>
      <c r="FI91"/>
      <c r="FJ91" s="181" t="str">
        <f t="shared" ref="FJ91:FJ99" si="256">IF(GO91="0","",IF(CS91="予定",TEXT(GO91,"([$-ja-JP]ge.m);@"),IF(CS91="改善済",TEXT(GO91,"[$-ja-JP]ge.m;@"),TEXT(EW91,"[$-ja-JP]ge.m;@"))))</f>
        <v/>
      </c>
      <c r="FK91" s="598" t="str">
        <f t="shared" ref="FK91:FK99" si="257">IF(NOT(OR(CS91="未定",CS91="")),"令和"&amp;CM91&amp;"年"&amp;CP91&amp;"月1日","")</f>
        <v/>
      </c>
      <c r="FL91" s="600" t="str">
        <f t="shared" si="222"/>
        <v>0</v>
      </c>
      <c r="FM91"/>
      <c r="FN91"/>
      <c r="FO91"/>
      <c r="GH91" s="239" t="str">
        <f t="shared" si="223"/>
        <v/>
      </c>
      <c r="GI91" s="258" t="str">
        <f t="shared" si="253"/>
        <v/>
      </c>
      <c r="GJ91" s="258" t="str">
        <f t="shared" si="254"/>
        <v/>
      </c>
      <c r="GK91" s="258">
        <f t="shared" si="255"/>
        <v>0</v>
      </c>
      <c r="GL91" s="259" t="str">
        <f t="shared" si="227"/>
        <v/>
      </c>
      <c r="GN91" s="425" t="str">
        <f>IF(NOT(OR(CS91="未定",CS91="")),"令和"&amp;CM91&amp;"年"&amp;CP91&amp;"月1日","")</f>
        <v/>
      </c>
      <c r="GO91" s="426" t="str">
        <f>IF(GN91="","0",DATEVALUE(GN91))</f>
        <v>0</v>
      </c>
      <c r="GP91" s="427" t="str">
        <f>IF(OR(CS91="予定",CS91="改善済"),1,"")</f>
        <v/>
      </c>
      <c r="GQ91" s="426" t="str">
        <f>IF(GP91=1,GO91,"0")</f>
        <v>0</v>
      </c>
      <c r="GR91" s="428" t="str">
        <f>IF(AND(EP91="要是正",AND(EO91=0,CS91="未定")),CS91,"")</f>
        <v/>
      </c>
      <c r="GT91" s="181" t="str">
        <f t="shared" si="228"/>
        <v/>
      </c>
      <c r="GU91" s="598" t="str">
        <f t="shared" ref="GU91:GU100" si="258">IF(NOT(OR(EC91="未定",EC91="")),"令和"&amp;DW91&amp;"年"&amp;DZ91&amp;"月1日","")</f>
        <v/>
      </c>
      <c r="GV91" s="600" t="str">
        <f t="shared" ref="GV91:GV100" si="259">IF(GU91="","0",DATEVALUE(GU91))</f>
        <v>0</v>
      </c>
      <c r="GW91" s="413"/>
      <c r="GX91" s="701">
        <f t="shared" si="252"/>
        <v>0</v>
      </c>
      <c r="HB91" s="1114">
        <f t="shared" si="251"/>
        <v>0</v>
      </c>
    </row>
    <row r="92" spans="1:210" s="10" customFormat="1" ht="35.1" hidden="1" customHeight="1" x14ac:dyDescent="0.15">
      <c r="A92" s="515"/>
      <c r="B92" s="516"/>
      <c r="C92" s="517"/>
      <c r="D92" s="517"/>
      <c r="E92" s="517"/>
      <c r="F92" s="517"/>
      <c r="G92" s="361"/>
      <c r="H92" s="593"/>
      <c r="I92" s="260"/>
      <c r="J92" s="241"/>
      <c r="K92" s="520"/>
      <c r="L92" s="520"/>
      <c r="M92" s="3013"/>
      <c r="N92" s="3013"/>
      <c r="O92" s="3014"/>
      <c r="P92" s="2824"/>
      <c r="Q92" s="2825"/>
      <c r="R92" s="2825"/>
      <c r="S92" s="2825"/>
      <c r="T92" s="2825"/>
      <c r="U92" s="2825"/>
      <c r="V92" s="2825"/>
      <c r="W92" s="2825"/>
      <c r="X92" s="2825"/>
      <c r="Y92" s="2825"/>
      <c r="Z92" s="2825"/>
      <c r="AA92" s="2825"/>
      <c r="AB92" s="2825"/>
      <c r="AC92" s="2825"/>
      <c r="AD92" s="2825"/>
      <c r="AE92" s="2825"/>
      <c r="AF92" s="2825"/>
      <c r="AG92" s="2825"/>
      <c r="AH92" s="2825"/>
      <c r="AI92" s="2825"/>
      <c r="AJ92" s="2825"/>
      <c r="AK92" s="2825"/>
      <c r="AL92" s="2825"/>
      <c r="AM92" s="2825"/>
      <c r="AN92" s="2825"/>
      <c r="AO92" s="2825"/>
      <c r="AP92" s="2825"/>
      <c r="AQ92" s="2825"/>
      <c r="AR92" s="2825"/>
      <c r="AS92" s="2825"/>
      <c r="AT92" s="2825"/>
      <c r="AU92" s="2825"/>
      <c r="AV92" s="2825"/>
      <c r="AW92" s="2825"/>
      <c r="AX92" s="2825"/>
      <c r="AY92" s="2826"/>
      <c r="AZ92" s="2790"/>
      <c r="BA92" s="2790"/>
      <c r="BB92" s="2790"/>
      <c r="BC92" s="2790"/>
      <c r="BD92" s="2790"/>
      <c r="BE92" s="2790"/>
      <c r="BF92" s="2790"/>
      <c r="BG92" s="2790"/>
      <c r="BH92" s="2790"/>
      <c r="BI92" s="2790"/>
      <c r="BJ92" s="2790"/>
      <c r="BK92" s="2790"/>
      <c r="BL92" s="3015"/>
      <c r="BM92" s="3015"/>
      <c r="BN92" s="2780"/>
      <c r="BO92" s="2780"/>
      <c r="BP92" s="2780"/>
      <c r="BQ92" s="2780"/>
      <c r="BR92" s="2780"/>
      <c r="BS92" s="2780"/>
      <c r="BT92" s="2780"/>
      <c r="BU92" s="2780"/>
      <c r="BV92" s="2780"/>
      <c r="BW92" s="2780"/>
      <c r="BX92" s="2780"/>
      <c r="BY92" s="2780"/>
      <c r="BZ92" s="2780"/>
      <c r="CA92" s="2780"/>
      <c r="CB92" s="2780"/>
      <c r="CC92" s="2780"/>
      <c r="CD92" s="2780"/>
      <c r="CE92" s="2780"/>
      <c r="CF92" s="2780"/>
      <c r="CG92" s="2780"/>
      <c r="CH92" s="2780"/>
      <c r="CI92" s="2780"/>
      <c r="CJ92" s="2780"/>
      <c r="CK92" s="2780"/>
      <c r="CL92" s="2780"/>
      <c r="CM92" s="2772"/>
      <c r="CN92" s="2773"/>
      <c r="CO92" s="2774"/>
      <c r="CP92" s="2772"/>
      <c r="CQ92" s="2773"/>
      <c r="CR92" s="2774"/>
      <c r="CS92" s="2824"/>
      <c r="CT92" s="2825"/>
      <c r="CU92" s="2826"/>
      <c r="CV92" s="2783"/>
      <c r="CW92" s="2784"/>
      <c r="CX92" s="2784"/>
      <c r="CY92" s="2784"/>
      <c r="CZ92" s="2784"/>
      <c r="DA92" s="2784"/>
      <c r="DB92" s="2784"/>
      <c r="DC92" s="2784"/>
      <c r="DD92" s="2784"/>
      <c r="DE92" s="2784"/>
      <c r="DF92" s="2784"/>
      <c r="DG92" s="2784"/>
      <c r="DH92" s="2784"/>
      <c r="DI92" s="2784"/>
      <c r="DJ92" s="2784"/>
      <c r="DK92" s="2784"/>
      <c r="DL92" s="2784"/>
      <c r="DM92" s="2784"/>
      <c r="DN92" s="2784"/>
      <c r="DO92" s="2785"/>
      <c r="DP92" s="361"/>
      <c r="DQ92" s="361"/>
      <c r="DR92" s="361"/>
      <c r="DS92" s="361"/>
      <c r="DT92" s="361"/>
      <c r="DU92" s="361"/>
      <c r="DV92" s="361"/>
      <c r="DW92" s="361"/>
      <c r="DX92" s="593"/>
      <c r="DY92" s="593"/>
      <c r="DZ92" s="593"/>
      <c r="EA92" s="593"/>
      <c r="EB92" s="593"/>
      <c r="EC92" s="593"/>
      <c r="ED92" s="593"/>
      <c r="EE92" s="593"/>
      <c r="EF92" s="237"/>
      <c r="EG92" s="131">
        <f t="shared" si="209"/>
        <v>0</v>
      </c>
      <c r="EH92" s="131">
        <f t="shared" ref="EH92:EH100" si="260">COUNTIFS(AZ92,"○指摘なし")</f>
        <v>0</v>
      </c>
      <c r="EI92" s="131">
        <f t="shared" ref="EI92:EI100" si="261">COUNTIFS(AZ92,"×要是正（既存不適格以外）")</f>
        <v>0</v>
      </c>
      <c r="EJ92" s="131">
        <f t="shared" ref="EJ92:EJ100" si="262">COUNTIFS(AZ92,"△既存不適格")</f>
        <v>0</v>
      </c>
      <c r="EK92" s="10">
        <f t="shared" ref="EK92:EK99" si="263">M92</f>
        <v>0</v>
      </c>
      <c r="EL92" s="131">
        <f t="shared" ref="EL92:EL100" si="264">P92</f>
        <v>0</v>
      </c>
      <c r="EM92" s="130">
        <f t="shared" ref="EM92:EM99" si="265">COUNTA(CM92:CR92)</f>
        <v>0</v>
      </c>
      <c r="EN92" s="129" t="str">
        <f t="shared" ref="EN92:EN99" si="266">IF(AZ92="×要是正（既存不適格以外）","要是正","")&amp;IF(AZ92="△既存不適格","既存不適格","")</f>
        <v/>
      </c>
      <c r="EO92" s="121" t="str">
        <f>IF($EN92="要是正",MAX($EO$16:EO88)+1,"")</f>
        <v/>
      </c>
      <c r="EP92" s="121" t="str">
        <f>IF($EN92="要是正",MAX($EP$16:EP88)+1,"")</f>
        <v/>
      </c>
      <c r="EQ92" s="128" t="str">
        <f t="shared" ref="EQ92:EQ99" si="267">IF(OR(AZ92="×要是正（既存不適格以外）",AZ92="△既存不適格"),EK92,"")</f>
        <v/>
      </c>
      <c r="ER92" s="127" t="str">
        <f t="shared" si="217"/>
        <v/>
      </c>
      <c r="ES92" s="122" t="str">
        <f t="shared" ref="ES92:ES99" si="268">IF($EN92="要是正",IF(BN92="","",BN92),"")</f>
        <v/>
      </c>
      <c r="ET92" s="122" t="str">
        <f t="shared" si="230"/>
        <v/>
      </c>
      <c r="EU92" s="156">
        <f t="shared" ref="EU92:EU99" si="269">IF(AZ92="△既存不適格",BN92&amp;"(既存不適格)",BN92)</f>
        <v>0</v>
      </c>
      <c r="EV92" s="125" t="str">
        <f t="shared" ref="EV92:EV99" si="270">IF(EN92="要是正",IF(OR(EM92&lt;2,CS92&lt;&gt;""),"","令和"&amp;CM92&amp;"年"&amp;CP92&amp;"月1日"),"")</f>
        <v/>
      </c>
      <c r="EW92" s="123" t="str">
        <f t="shared" ref="EW92:EW99" si="271">IF(EV92="","0",DATEVALUE(EV92))</f>
        <v>0</v>
      </c>
      <c r="EX92" s="124" t="str">
        <f t="shared" ref="EX92:EX99" si="272">IF(EN92="要是正",IF(AND(CS92="予定",EM92=2),1,IF(CS92="改善済",2,"")),"")</f>
        <v/>
      </c>
      <c r="EY92" s="123" t="str">
        <f t="shared" ref="EY92:EY99" si="273">IF(EX92=1,EW92,"0")</f>
        <v>0</v>
      </c>
      <c r="EZ92" s="377" t="str">
        <f t="shared" ref="EZ92:EZ100" si="274">IF(EX92=2,EW92,"0")</f>
        <v>0</v>
      </c>
      <c r="FA92" s="122" t="str">
        <f t="shared" ref="FA92:FA99" si="275">IF(AND(EN92="要是正",AND(EM92=0,CS92="未定")),CS92,"")</f>
        <v/>
      </c>
      <c r="FB92" s="125" t="str">
        <f t="shared" ref="FB92:FB100" si="276">IF(EN92="既存不適格",IF(OR(EM92&lt;2,CS92&lt;&gt;""),"","令和"&amp;CM92&amp;"年"&amp;CP92&amp;"月1日"),"")</f>
        <v/>
      </c>
      <c r="FC92" s="123" t="str">
        <f t="shared" ref="FC92:FC100" si="277">IF(FB92="","0",DATEVALUE(FB92))</f>
        <v>0</v>
      </c>
      <c r="FD92" s="124" t="str">
        <f t="shared" ref="FD92:FD100" si="278">IF(EN92="既存不適格",IF(AND(CS92="予定",EM92=2),1,IF(EN92="改善済",2,"")),"")</f>
        <v/>
      </c>
      <c r="FE92" s="123" t="str">
        <f t="shared" ref="FE92:FE100" si="279">IF(FD92=1,FC92,"0")</f>
        <v>0</v>
      </c>
      <c r="FF92" s="377" t="str">
        <f t="shared" ref="FF92:FF100" si="280">IF(FD92=2,FC92,"0")</f>
        <v>0</v>
      </c>
      <c r="FG92" s="122" t="str">
        <f t="shared" ref="FG92:FG100" si="281">IF(AND(EN92="既存不適格",AND(EM92=0,CS92="未定")),CS92,"")</f>
        <v/>
      </c>
      <c r="FH92" s="25" t="str">
        <f t="shared" si="243"/>
        <v/>
      </c>
      <c r="FI92" s="361"/>
      <c r="FJ92" s="181" t="str">
        <f t="shared" si="256"/>
        <v/>
      </c>
      <c r="FK92" s="598" t="str">
        <f t="shared" si="257"/>
        <v/>
      </c>
      <c r="FL92" s="600" t="str">
        <f t="shared" si="222"/>
        <v>0</v>
      </c>
      <c r="FM92" s="361"/>
      <c r="FN92" s="361"/>
      <c r="FO92" s="361"/>
      <c r="GH92" s="239" t="str">
        <f t="shared" si="223"/>
        <v/>
      </c>
      <c r="GI92" s="239" t="str">
        <f t="shared" si="253"/>
        <v/>
      </c>
      <c r="GJ92" s="239" t="str">
        <f t="shared" si="254"/>
        <v/>
      </c>
      <c r="GK92" s="239">
        <f t="shared" ref="GK92:GK100" si="282">BL92</f>
        <v>0</v>
      </c>
      <c r="GL92" s="248" t="str">
        <f t="shared" si="227"/>
        <v/>
      </c>
      <c r="GN92" s="407" t="str">
        <f t="shared" ref="GN92:GN100" si="283">IF(NOT(OR(CS92="未定",CS92="")),"令和"&amp;CM92&amp;"年"&amp;CP92&amp;"月1日","")</f>
        <v/>
      </c>
      <c r="GO92" s="408" t="str">
        <f t="shared" ref="GO92:GO100" si="284">IF(GN92="","0",DATEVALUE(GN92))</f>
        <v>0</v>
      </c>
      <c r="GP92" s="409" t="str">
        <f t="shared" ref="GP92:GP100" si="285">IF(OR(CS92="予定",CS92="改善済"),1,"")</f>
        <v/>
      </c>
      <c r="GQ92" s="408" t="str">
        <f t="shared" ref="GQ92:GQ100" si="286">IF(GP92=1,GO92,"0")</f>
        <v>0</v>
      </c>
      <c r="GR92" s="410" t="str">
        <f t="shared" ref="GR92:GR100" si="287">IF(AND(EP92="要是正",AND(EO92=0,CS92="未定")),CS92,"")</f>
        <v/>
      </c>
      <c r="GT92" s="181" t="str">
        <f t="shared" si="228"/>
        <v/>
      </c>
      <c r="GU92" s="598" t="str">
        <f t="shared" si="258"/>
        <v/>
      </c>
      <c r="GV92" s="600" t="str">
        <f t="shared" si="259"/>
        <v>0</v>
      </c>
      <c r="GW92" s="413"/>
      <c r="GX92" s="701">
        <f t="shared" si="252"/>
        <v>0</v>
      </c>
      <c r="HB92" s="1114">
        <f t="shared" si="251"/>
        <v>0</v>
      </c>
    </row>
    <row r="93" spans="1:210" s="10" customFormat="1" ht="35.1" hidden="1" customHeight="1" x14ac:dyDescent="0.15">
      <c r="A93" s="515"/>
      <c r="B93" s="516"/>
      <c r="C93" s="517"/>
      <c r="D93" s="517"/>
      <c r="E93" s="517"/>
      <c r="F93" s="517"/>
      <c r="G93" s="361"/>
      <c r="H93" s="593"/>
      <c r="I93" s="260"/>
      <c r="J93" s="241"/>
      <c r="K93" s="242"/>
      <c r="L93" s="242"/>
      <c r="M93" s="3013"/>
      <c r="N93" s="3013"/>
      <c r="O93" s="3014"/>
      <c r="P93" s="2824"/>
      <c r="Q93" s="2825"/>
      <c r="R93" s="2825"/>
      <c r="S93" s="2825"/>
      <c r="T93" s="2825"/>
      <c r="U93" s="2825"/>
      <c r="V93" s="2825"/>
      <c r="W93" s="2825"/>
      <c r="X93" s="2825"/>
      <c r="Y93" s="2825"/>
      <c r="Z93" s="2825"/>
      <c r="AA93" s="2825"/>
      <c r="AB93" s="2825"/>
      <c r="AC93" s="2825"/>
      <c r="AD93" s="2825"/>
      <c r="AE93" s="2825"/>
      <c r="AF93" s="2825"/>
      <c r="AG93" s="2825"/>
      <c r="AH93" s="2825"/>
      <c r="AI93" s="2825"/>
      <c r="AJ93" s="2825"/>
      <c r="AK93" s="2825"/>
      <c r="AL93" s="2825"/>
      <c r="AM93" s="2825"/>
      <c r="AN93" s="2825"/>
      <c r="AO93" s="2825"/>
      <c r="AP93" s="2825"/>
      <c r="AQ93" s="2825"/>
      <c r="AR93" s="2825"/>
      <c r="AS93" s="2825"/>
      <c r="AT93" s="2825"/>
      <c r="AU93" s="2825"/>
      <c r="AV93" s="2825"/>
      <c r="AW93" s="2825"/>
      <c r="AX93" s="2825"/>
      <c r="AY93" s="2826"/>
      <c r="AZ93" s="2790"/>
      <c r="BA93" s="2790"/>
      <c r="BB93" s="2790"/>
      <c r="BC93" s="2790"/>
      <c r="BD93" s="2790"/>
      <c r="BE93" s="2790"/>
      <c r="BF93" s="2790"/>
      <c r="BG93" s="2790"/>
      <c r="BH93" s="2790"/>
      <c r="BI93" s="2790"/>
      <c r="BJ93" s="2790"/>
      <c r="BK93" s="2790"/>
      <c r="BL93" s="3015"/>
      <c r="BM93" s="3015"/>
      <c r="BN93" s="2780"/>
      <c r="BO93" s="2780"/>
      <c r="BP93" s="2780"/>
      <c r="BQ93" s="2780"/>
      <c r="BR93" s="2780"/>
      <c r="BS93" s="2780"/>
      <c r="BT93" s="2780"/>
      <c r="BU93" s="2780"/>
      <c r="BV93" s="2780"/>
      <c r="BW93" s="2780"/>
      <c r="BX93" s="2780"/>
      <c r="BY93" s="2780"/>
      <c r="BZ93" s="2780"/>
      <c r="CA93" s="2780"/>
      <c r="CB93" s="2780"/>
      <c r="CC93" s="2780"/>
      <c r="CD93" s="2780"/>
      <c r="CE93" s="2780"/>
      <c r="CF93" s="2780"/>
      <c r="CG93" s="2780"/>
      <c r="CH93" s="2780"/>
      <c r="CI93" s="2780"/>
      <c r="CJ93" s="2780"/>
      <c r="CK93" s="2780"/>
      <c r="CL93" s="2780"/>
      <c r="CM93" s="2772"/>
      <c r="CN93" s="2773"/>
      <c r="CO93" s="2774"/>
      <c r="CP93" s="2772"/>
      <c r="CQ93" s="2773"/>
      <c r="CR93" s="2774"/>
      <c r="CS93" s="2824"/>
      <c r="CT93" s="2825"/>
      <c r="CU93" s="2826"/>
      <c r="CV93" s="2783"/>
      <c r="CW93" s="2784"/>
      <c r="CX93" s="2784"/>
      <c r="CY93" s="2784"/>
      <c r="CZ93" s="2784"/>
      <c r="DA93" s="2784"/>
      <c r="DB93" s="2784"/>
      <c r="DC93" s="2784"/>
      <c r="DD93" s="2784"/>
      <c r="DE93" s="2784"/>
      <c r="DF93" s="2784"/>
      <c r="DG93" s="2784"/>
      <c r="DH93" s="2784"/>
      <c r="DI93" s="2784"/>
      <c r="DJ93" s="2784"/>
      <c r="DK93" s="2784"/>
      <c r="DL93" s="2784"/>
      <c r="DM93" s="2784"/>
      <c r="DN93" s="2784"/>
      <c r="DO93" s="2785"/>
      <c r="DP93" s="361"/>
      <c r="DQ93" s="361"/>
      <c r="DR93" s="361"/>
      <c r="DS93" s="361"/>
      <c r="DT93" s="361"/>
      <c r="DU93" s="361"/>
      <c r="DV93" s="361"/>
      <c r="DW93" s="361"/>
      <c r="DX93" s="593"/>
      <c r="DY93" s="593"/>
      <c r="DZ93" s="593"/>
      <c r="EA93" s="593"/>
      <c r="EB93" s="593"/>
      <c r="EC93" s="593"/>
      <c r="ED93" s="593"/>
      <c r="EE93" s="593"/>
      <c r="EF93" s="237"/>
      <c r="EG93" s="131">
        <f t="shared" si="209"/>
        <v>0</v>
      </c>
      <c r="EH93" s="131">
        <f t="shared" si="260"/>
        <v>0</v>
      </c>
      <c r="EI93" s="131">
        <f t="shared" si="261"/>
        <v>0</v>
      </c>
      <c r="EJ93" s="131">
        <f t="shared" si="262"/>
        <v>0</v>
      </c>
      <c r="EK93" s="10">
        <f t="shared" si="263"/>
        <v>0</v>
      </c>
      <c r="EL93" s="131">
        <f t="shared" si="264"/>
        <v>0</v>
      </c>
      <c r="EM93" s="130">
        <f t="shared" si="265"/>
        <v>0</v>
      </c>
      <c r="EN93" s="129" t="str">
        <f t="shared" si="266"/>
        <v/>
      </c>
      <c r="EO93" s="121" t="str">
        <f>IF($EN93="要是正",MAX($EO$16:EO89)+1,"")</f>
        <v/>
      </c>
      <c r="EP93" s="121" t="str">
        <f>IF($EN93="要是正",MAX($EP$16:EP89)+1,"")</f>
        <v/>
      </c>
      <c r="EQ93" s="128" t="str">
        <f t="shared" si="267"/>
        <v/>
      </c>
      <c r="ER93" s="127" t="str">
        <f t="shared" si="217"/>
        <v/>
      </c>
      <c r="ES93" s="122" t="str">
        <f t="shared" si="268"/>
        <v/>
      </c>
      <c r="ET93" s="122" t="str">
        <f t="shared" si="230"/>
        <v/>
      </c>
      <c r="EU93" s="156">
        <f t="shared" si="269"/>
        <v>0</v>
      </c>
      <c r="EV93" s="125" t="str">
        <f t="shared" si="270"/>
        <v/>
      </c>
      <c r="EW93" s="123" t="str">
        <f t="shared" si="271"/>
        <v>0</v>
      </c>
      <c r="EX93" s="124" t="str">
        <f t="shared" si="272"/>
        <v/>
      </c>
      <c r="EY93" s="123" t="str">
        <f t="shared" si="273"/>
        <v>0</v>
      </c>
      <c r="EZ93" s="377" t="str">
        <f t="shared" si="274"/>
        <v>0</v>
      </c>
      <c r="FA93" s="122" t="str">
        <f t="shared" si="275"/>
        <v/>
      </c>
      <c r="FB93" s="125" t="str">
        <f t="shared" si="276"/>
        <v/>
      </c>
      <c r="FC93" s="123" t="str">
        <f t="shared" si="277"/>
        <v>0</v>
      </c>
      <c r="FD93" s="124" t="str">
        <f t="shared" si="278"/>
        <v/>
      </c>
      <c r="FE93" s="123" t="str">
        <f t="shared" si="279"/>
        <v>0</v>
      </c>
      <c r="FF93" s="377" t="str">
        <f t="shared" si="280"/>
        <v>0</v>
      </c>
      <c r="FG93" s="122" t="str">
        <f t="shared" si="281"/>
        <v/>
      </c>
      <c r="FH93" s="25" t="str">
        <f t="shared" si="243"/>
        <v/>
      </c>
      <c r="FI93" s="361"/>
      <c r="FJ93" s="181" t="str">
        <f t="shared" si="256"/>
        <v/>
      </c>
      <c r="FK93" s="598" t="str">
        <f t="shared" si="257"/>
        <v/>
      </c>
      <c r="FL93" s="600" t="str">
        <f t="shared" si="222"/>
        <v>0</v>
      </c>
      <c r="FM93" s="361"/>
      <c r="FN93" s="361"/>
      <c r="FO93" s="361"/>
      <c r="GH93" s="239" t="str">
        <f t="shared" si="223"/>
        <v/>
      </c>
      <c r="GI93" s="239" t="str">
        <f t="shared" si="253"/>
        <v/>
      </c>
      <c r="GJ93" s="239" t="str">
        <f t="shared" si="254"/>
        <v/>
      </c>
      <c r="GK93" s="239">
        <f t="shared" si="282"/>
        <v>0</v>
      </c>
      <c r="GL93" s="248" t="str">
        <f t="shared" si="227"/>
        <v/>
      </c>
      <c r="GN93" s="407" t="str">
        <f t="shared" si="283"/>
        <v/>
      </c>
      <c r="GO93" s="408" t="str">
        <f t="shared" si="284"/>
        <v>0</v>
      </c>
      <c r="GP93" s="409" t="str">
        <f t="shared" si="285"/>
        <v/>
      </c>
      <c r="GQ93" s="408" t="str">
        <f t="shared" si="286"/>
        <v>0</v>
      </c>
      <c r="GR93" s="410" t="str">
        <f t="shared" si="287"/>
        <v/>
      </c>
      <c r="GT93" s="181" t="str">
        <f t="shared" si="228"/>
        <v/>
      </c>
      <c r="GU93" s="598" t="str">
        <f t="shared" si="258"/>
        <v/>
      </c>
      <c r="GV93" s="600" t="str">
        <f t="shared" si="259"/>
        <v>0</v>
      </c>
      <c r="GW93" s="413"/>
      <c r="GX93" s="701">
        <f t="shared" si="252"/>
        <v>0</v>
      </c>
      <c r="HB93" s="1114">
        <f t="shared" si="251"/>
        <v>0</v>
      </c>
    </row>
    <row r="94" spans="1:210" s="10" customFormat="1" ht="35.1" hidden="1" customHeight="1" x14ac:dyDescent="0.15">
      <c r="A94" s="515"/>
      <c r="B94" s="516"/>
      <c r="C94" s="517"/>
      <c r="D94" s="517"/>
      <c r="E94" s="517"/>
      <c r="F94" s="517"/>
      <c r="G94" s="361"/>
      <c r="H94" s="593"/>
      <c r="I94" s="260"/>
      <c r="J94" s="241"/>
      <c r="K94" s="242"/>
      <c r="L94" s="242"/>
      <c r="M94" s="3013"/>
      <c r="N94" s="3013"/>
      <c r="O94" s="3014"/>
      <c r="P94" s="2824"/>
      <c r="Q94" s="2825"/>
      <c r="R94" s="2825"/>
      <c r="S94" s="2825"/>
      <c r="T94" s="2825"/>
      <c r="U94" s="2825"/>
      <c r="V94" s="2825"/>
      <c r="W94" s="2825"/>
      <c r="X94" s="2825"/>
      <c r="Y94" s="2825"/>
      <c r="Z94" s="2825"/>
      <c r="AA94" s="2825"/>
      <c r="AB94" s="2825"/>
      <c r="AC94" s="2825"/>
      <c r="AD94" s="2825"/>
      <c r="AE94" s="2825"/>
      <c r="AF94" s="2825"/>
      <c r="AG94" s="2825"/>
      <c r="AH94" s="2825"/>
      <c r="AI94" s="2825"/>
      <c r="AJ94" s="2825"/>
      <c r="AK94" s="2825"/>
      <c r="AL94" s="2825"/>
      <c r="AM94" s="2825"/>
      <c r="AN94" s="2825"/>
      <c r="AO94" s="2825"/>
      <c r="AP94" s="2825"/>
      <c r="AQ94" s="2825"/>
      <c r="AR94" s="2825"/>
      <c r="AS94" s="2825"/>
      <c r="AT94" s="2825"/>
      <c r="AU94" s="2825"/>
      <c r="AV94" s="2825"/>
      <c r="AW94" s="2825"/>
      <c r="AX94" s="2825"/>
      <c r="AY94" s="2826"/>
      <c r="AZ94" s="2790"/>
      <c r="BA94" s="2790"/>
      <c r="BB94" s="2790"/>
      <c r="BC94" s="2790"/>
      <c r="BD94" s="2790"/>
      <c r="BE94" s="2790"/>
      <c r="BF94" s="2790"/>
      <c r="BG94" s="2790"/>
      <c r="BH94" s="2790"/>
      <c r="BI94" s="2790"/>
      <c r="BJ94" s="2790"/>
      <c r="BK94" s="2790"/>
      <c r="BL94" s="3015"/>
      <c r="BM94" s="3015"/>
      <c r="BN94" s="2780"/>
      <c r="BO94" s="2780"/>
      <c r="BP94" s="2780"/>
      <c r="BQ94" s="2780"/>
      <c r="BR94" s="2780"/>
      <c r="BS94" s="2780"/>
      <c r="BT94" s="2780"/>
      <c r="BU94" s="2780"/>
      <c r="BV94" s="2780"/>
      <c r="BW94" s="2780"/>
      <c r="BX94" s="2780"/>
      <c r="BY94" s="2780"/>
      <c r="BZ94" s="2780"/>
      <c r="CA94" s="2780"/>
      <c r="CB94" s="2780"/>
      <c r="CC94" s="2780"/>
      <c r="CD94" s="2780"/>
      <c r="CE94" s="2780"/>
      <c r="CF94" s="2780"/>
      <c r="CG94" s="2780"/>
      <c r="CH94" s="2780"/>
      <c r="CI94" s="2780"/>
      <c r="CJ94" s="2780"/>
      <c r="CK94" s="2780"/>
      <c r="CL94" s="2780"/>
      <c r="CM94" s="2772"/>
      <c r="CN94" s="2773"/>
      <c r="CO94" s="2774"/>
      <c r="CP94" s="2772"/>
      <c r="CQ94" s="2773"/>
      <c r="CR94" s="2774"/>
      <c r="CS94" s="2824"/>
      <c r="CT94" s="2825"/>
      <c r="CU94" s="2826"/>
      <c r="CV94" s="2783"/>
      <c r="CW94" s="2784"/>
      <c r="CX94" s="2784"/>
      <c r="CY94" s="2784"/>
      <c r="CZ94" s="2784"/>
      <c r="DA94" s="2784"/>
      <c r="DB94" s="2784"/>
      <c r="DC94" s="2784"/>
      <c r="DD94" s="2784"/>
      <c r="DE94" s="2784"/>
      <c r="DF94" s="2784"/>
      <c r="DG94" s="2784"/>
      <c r="DH94" s="2784"/>
      <c r="DI94" s="2784"/>
      <c r="DJ94" s="2784"/>
      <c r="DK94" s="2784"/>
      <c r="DL94" s="2784"/>
      <c r="DM94" s="2784"/>
      <c r="DN94" s="2784"/>
      <c r="DO94" s="2785"/>
      <c r="DP94" s="361"/>
      <c r="DQ94" s="361"/>
      <c r="DR94" s="361"/>
      <c r="DS94" s="361"/>
      <c r="DT94" s="361"/>
      <c r="DU94" s="361"/>
      <c r="DV94" s="361"/>
      <c r="DW94" s="361"/>
      <c r="DX94" s="593"/>
      <c r="DY94" s="593"/>
      <c r="DZ94" s="593"/>
      <c r="EA94" s="593"/>
      <c r="EB94" s="593"/>
      <c r="EC94" s="593"/>
      <c r="ED94" s="593"/>
      <c r="EE94" s="593"/>
      <c r="EF94" s="237"/>
      <c r="EG94" s="131">
        <f t="shared" si="209"/>
        <v>0</v>
      </c>
      <c r="EH94" s="131">
        <f t="shared" si="260"/>
        <v>0</v>
      </c>
      <c r="EI94" s="131">
        <f t="shared" si="261"/>
        <v>0</v>
      </c>
      <c r="EJ94" s="131">
        <f t="shared" si="262"/>
        <v>0</v>
      </c>
      <c r="EK94" s="10">
        <f t="shared" si="263"/>
        <v>0</v>
      </c>
      <c r="EL94" s="131">
        <f t="shared" si="264"/>
        <v>0</v>
      </c>
      <c r="EM94" s="130">
        <f t="shared" si="265"/>
        <v>0</v>
      </c>
      <c r="EN94" s="129" t="str">
        <f t="shared" si="266"/>
        <v/>
      </c>
      <c r="EO94" s="121" t="str">
        <f>IF($EN94="要是正",MAX($EO$16:EO91)+1,"")</f>
        <v/>
      </c>
      <c r="EP94" s="121" t="str">
        <f>IF($EN94="要是正",MAX($EP$16:EP91)+1,"")</f>
        <v/>
      </c>
      <c r="EQ94" s="128" t="str">
        <f t="shared" si="267"/>
        <v/>
      </c>
      <c r="ER94" s="127" t="str">
        <f t="shared" si="217"/>
        <v/>
      </c>
      <c r="ES94" s="122" t="str">
        <f t="shared" si="268"/>
        <v/>
      </c>
      <c r="ET94" s="122" t="str">
        <f t="shared" si="230"/>
        <v/>
      </c>
      <c r="EU94" s="156">
        <f t="shared" si="269"/>
        <v>0</v>
      </c>
      <c r="EV94" s="125" t="str">
        <f t="shared" si="270"/>
        <v/>
      </c>
      <c r="EW94" s="123" t="str">
        <f t="shared" si="271"/>
        <v>0</v>
      </c>
      <c r="EX94" s="124" t="str">
        <f t="shared" si="272"/>
        <v/>
      </c>
      <c r="EY94" s="123" t="str">
        <f t="shared" si="273"/>
        <v>0</v>
      </c>
      <c r="EZ94" s="377" t="str">
        <f t="shared" si="274"/>
        <v>0</v>
      </c>
      <c r="FA94" s="122" t="str">
        <f t="shared" si="275"/>
        <v/>
      </c>
      <c r="FB94" s="125" t="str">
        <f t="shared" si="276"/>
        <v/>
      </c>
      <c r="FC94" s="123" t="str">
        <f t="shared" si="277"/>
        <v>0</v>
      </c>
      <c r="FD94" s="124" t="str">
        <f t="shared" si="278"/>
        <v/>
      </c>
      <c r="FE94" s="123" t="str">
        <f t="shared" si="279"/>
        <v>0</v>
      </c>
      <c r="FF94" s="377" t="str">
        <f t="shared" si="280"/>
        <v>0</v>
      </c>
      <c r="FG94" s="122" t="str">
        <f t="shared" si="281"/>
        <v/>
      </c>
      <c r="FH94" s="25" t="str">
        <f t="shared" si="243"/>
        <v/>
      </c>
      <c r="FI94" s="361"/>
      <c r="FJ94" s="181" t="str">
        <f t="shared" si="256"/>
        <v/>
      </c>
      <c r="FK94" s="598" t="str">
        <f t="shared" si="257"/>
        <v/>
      </c>
      <c r="FL94" s="600" t="str">
        <f t="shared" si="222"/>
        <v>0</v>
      </c>
      <c r="FM94" s="361"/>
      <c r="FN94" s="361"/>
      <c r="FO94" s="361"/>
      <c r="GH94" s="239" t="str">
        <f t="shared" si="223"/>
        <v/>
      </c>
      <c r="GI94" s="239" t="str">
        <f t="shared" si="253"/>
        <v/>
      </c>
      <c r="GJ94" s="239" t="str">
        <f t="shared" si="254"/>
        <v/>
      </c>
      <c r="GK94" s="239">
        <f t="shared" si="282"/>
        <v>0</v>
      </c>
      <c r="GL94" s="248" t="str">
        <f t="shared" si="227"/>
        <v/>
      </c>
      <c r="GN94" s="407" t="str">
        <f t="shared" si="283"/>
        <v/>
      </c>
      <c r="GO94" s="408" t="str">
        <f t="shared" si="284"/>
        <v>0</v>
      </c>
      <c r="GP94" s="409" t="str">
        <f t="shared" si="285"/>
        <v/>
      </c>
      <c r="GQ94" s="408" t="str">
        <f t="shared" si="286"/>
        <v>0</v>
      </c>
      <c r="GR94" s="410" t="str">
        <f t="shared" si="287"/>
        <v/>
      </c>
      <c r="GT94" s="181" t="str">
        <f t="shared" si="228"/>
        <v/>
      </c>
      <c r="GU94" s="598" t="str">
        <f t="shared" si="258"/>
        <v/>
      </c>
      <c r="GV94" s="600" t="str">
        <f t="shared" si="259"/>
        <v>0</v>
      </c>
      <c r="GW94" s="413"/>
      <c r="GX94" s="701">
        <f t="shared" si="252"/>
        <v>0</v>
      </c>
      <c r="HB94" s="1114">
        <f t="shared" si="251"/>
        <v>0</v>
      </c>
    </row>
    <row r="95" spans="1:210" s="10" customFormat="1" ht="35.1" hidden="1" customHeight="1" x14ac:dyDescent="0.15">
      <c r="A95" s="515"/>
      <c r="B95" s="516"/>
      <c r="C95" s="517"/>
      <c r="D95" s="517"/>
      <c r="E95" s="517"/>
      <c r="F95" s="517"/>
      <c r="G95" s="361"/>
      <c r="H95" s="593"/>
      <c r="I95" s="260"/>
      <c r="J95" s="241"/>
      <c r="K95" s="242"/>
      <c r="L95" s="242"/>
      <c r="M95" s="3013"/>
      <c r="N95" s="3013"/>
      <c r="O95" s="3014"/>
      <c r="P95" s="2824"/>
      <c r="Q95" s="2825"/>
      <c r="R95" s="2825"/>
      <c r="S95" s="2825"/>
      <c r="T95" s="2825"/>
      <c r="U95" s="2825"/>
      <c r="V95" s="2825"/>
      <c r="W95" s="2825"/>
      <c r="X95" s="2825"/>
      <c r="Y95" s="2825"/>
      <c r="Z95" s="2825"/>
      <c r="AA95" s="2825"/>
      <c r="AB95" s="2825"/>
      <c r="AC95" s="2825"/>
      <c r="AD95" s="2825"/>
      <c r="AE95" s="2825"/>
      <c r="AF95" s="2825"/>
      <c r="AG95" s="2825"/>
      <c r="AH95" s="2825"/>
      <c r="AI95" s="2825"/>
      <c r="AJ95" s="2825"/>
      <c r="AK95" s="2825"/>
      <c r="AL95" s="2825"/>
      <c r="AM95" s="2825"/>
      <c r="AN95" s="2825"/>
      <c r="AO95" s="2825"/>
      <c r="AP95" s="2825"/>
      <c r="AQ95" s="2825"/>
      <c r="AR95" s="2825"/>
      <c r="AS95" s="2825"/>
      <c r="AT95" s="2825"/>
      <c r="AU95" s="2825"/>
      <c r="AV95" s="2825"/>
      <c r="AW95" s="2825"/>
      <c r="AX95" s="2825"/>
      <c r="AY95" s="2826"/>
      <c r="AZ95" s="2790"/>
      <c r="BA95" s="2790"/>
      <c r="BB95" s="2790"/>
      <c r="BC95" s="2790"/>
      <c r="BD95" s="2790"/>
      <c r="BE95" s="2790"/>
      <c r="BF95" s="2790"/>
      <c r="BG95" s="2790"/>
      <c r="BH95" s="2790"/>
      <c r="BI95" s="2790"/>
      <c r="BJ95" s="2790"/>
      <c r="BK95" s="2790"/>
      <c r="BL95" s="3015"/>
      <c r="BM95" s="3015"/>
      <c r="BN95" s="2780"/>
      <c r="BO95" s="2780"/>
      <c r="BP95" s="2780"/>
      <c r="BQ95" s="2780"/>
      <c r="BR95" s="2780"/>
      <c r="BS95" s="2780"/>
      <c r="BT95" s="2780"/>
      <c r="BU95" s="2780"/>
      <c r="BV95" s="2780"/>
      <c r="BW95" s="2780"/>
      <c r="BX95" s="2780"/>
      <c r="BY95" s="2780"/>
      <c r="BZ95" s="2780"/>
      <c r="CA95" s="2780"/>
      <c r="CB95" s="2780"/>
      <c r="CC95" s="2780"/>
      <c r="CD95" s="2780"/>
      <c r="CE95" s="2780"/>
      <c r="CF95" s="2780"/>
      <c r="CG95" s="2780"/>
      <c r="CH95" s="2780"/>
      <c r="CI95" s="2780"/>
      <c r="CJ95" s="2780"/>
      <c r="CK95" s="2780"/>
      <c r="CL95" s="2780"/>
      <c r="CM95" s="2772"/>
      <c r="CN95" s="2773"/>
      <c r="CO95" s="2774"/>
      <c r="CP95" s="2772"/>
      <c r="CQ95" s="2773"/>
      <c r="CR95" s="2774"/>
      <c r="CS95" s="2824"/>
      <c r="CT95" s="2825"/>
      <c r="CU95" s="2826"/>
      <c r="CV95" s="2783"/>
      <c r="CW95" s="2784"/>
      <c r="CX95" s="2784"/>
      <c r="CY95" s="2784"/>
      <c r="CZ95" s="2784"/>
      <c r="DA95" s="2784"/>
      <c r="DB95" s="2784"/>
      <c r="DC95" s="2784"/>
      <c r="DD95" s="2784"/>
      <c r="DE95" s="2784"/>
      <c r="DF95" s="2784"/>
      <c r="DG95" s="2784"/>
      <c r="DH95" s="2784"/>
      <c r="DI95" s="2784"/>
      <c r="DJ95" s="2784"/>
      <c r="DK95" s="2784"/>
      <c r="DL95" s="2784"/>
      <c r="DM95" s="2784"/>
      <c r="DN95" s="2784"/>
      <c r="DO95" s="2785"/>
      <c r="DP95" s="361"/>
      <c r="DQ95" s="361"/>
      <c r="DR95" s="361"/>
      <c r="DS95" s="361"/>
      <c r="DT95" s="361"/>
      <c r="DU95" s="361"/>
      <c r="DV95" s="361"/>
      <c r="DW95" s="361"/>
      <c r="DX95" s="593"/>
      <c r="DY95" s="593"/>
      <c r="DZ95" s="593"/>
      <c r="EA95" s="593"/>
      <c r="EB95" s="593"/>
      <c r="EC95" s="593"/>
      <c r="ED95" s="593"/>
      <c r="EE95" s="593"/>
      <c r="EF95" s="237"/>
      <c r="EG95" s="131">
        <f t="shared" si="209"/>
        <v>0</v>
      </c>
      <c r="EH95" s="131">
        <f t="shared" si="260"/>
        <v>0</v>
      </c>
      <c r="EI95" s="131">
        <f t="shared" si="261"/>
        <v>0</v>
      </c>
      <c r="EJ95" s="131">
        <f t="shared" si="262"/>
        <v>0</v>
      </c>
      <c r="EK95" s="10">
        <f t="shared" si="263"/>
        <v>0</v>
      </c>
      <c r="EL95" s="131">
        <f t="shared" si="264"/>
        <v>0</v>
      </c>
      <c r="EM95" s="130">
        <f t="shared" si="265"/>
        <v>0</v>
      </c>
      <c r="EN95" s="129" t="str">
        <f t="shared" si="266"/>
        <v/>
      </c>
      <c r="EO95" s="121" t="str">
        <f>IF($EN95="要是正",MAX($EO$16:EO92)+1,"")</f>
        <v/>
      </c>
      <c r="EP95" s="121" t="str">
        <f>IF($EN95="要是正",MAX($EP$16:EP92)+1,"")</f>
        <v/>
      </c>
      <c r="EQ95" s="128" t="str">
        <f t="shared" si="267"/>
        <v/>
      </c>
      <c r="ER95" s="127" t="str">
        <f t="shared" si="217"/>
        <v/>
      </c>
      <c r="ES95" s="122" t="str">
        <f t="shared" si="268"/>
        <v/>
      </c>
      <c r="ET95" s="122" t="str">
        <f t="shared" si="230"/>
        <v/>
      </c>
      <c r="EU95" s="156">
        <f t="shared" si="269"/>
        <v>0</v>
      </c>
      <c r="EV95" s="125" t="str">
        <f t="shared" si="270"/>
        <v/>
      </c>
      <c r="EW95" s="123" t="str">
        <f t="shared" si="271"/>
        <v>0</v>
      </c>
      <c r="EX95" s="124" t="str">
        <f t="shared" si="272"/>
        <v/>
      </c>
      <c r="EY95" s="123" t="str">
        <f t="shared" si="273"/>
        <v>0</v>
      </c>
      <c r="EZ95" s="377" t="str">
        <f t="shared" si="274"/>
        <v>0</v>
      </c>
      <c r="FA95" s="122" t="str">
        <f t="shared" si="275"/>
        <v/>
      </c>
      <c r="FB95" s="125" t="str">
        <f t="shared" si="276"/>
        <v/>
      </c>
      <c r="FC95" s="123" t="str">
        <f t="shared" si="277"/>
        <v>0</v>
      </c>
      <c r="FD95" s="124" t="str">
        <f t="shared" si="278"/>
        <v/>
      </c>
      <c r="FE95" s="123" t="str">
        <f t="shared" si="279"/>
        <v>0</v>
      </c>
      <c r="FF95" s="377" t="str">
        <f t="shared" si="280"/>
        <v>0</v>
      </c>
      <c r="FG95" s="122" t="str">
        <f t="shared" si="281"/>
        <v/>
      </c>
      <c r="FH95" s="25" t="str">
        <f t="shared" si="243"/>
        <v/>
      </c>
      <c r="FI95" s="361"/>
      <c r="FJ95" s="181" t="str">
        <f t="shared" si="256"/>
        <v/>
      </c>
      <c r="FK95" s="598" t="str">
        <f t="shared" si="257"/>
        <v/>
      </c>
      <c r="FL95" s="600" t="str">
        <f t="shared" si="222"/>
        <v>0</v>
      </c>
      <c r="FM95" s="361"/>
      <c r="FN95" s="361"/>
      <c r="FO95" s="361"/>
      <c r="GH95" s="239" t="str">
        <f t="shared" si="223"/>
        <v/>
      </c>
      <c r="GI95" s="239" t="str">
        <f t="shared" si="253"/>
        <v/>
      </c>
      <c r="GJ95" s="239" t="str">
        <f t="shared" si="254"/>
        <v/>
      </c>
      <c r="GK95" s="239">
        <f t="shared" si="282"/>
        <v>0</v>
      </c>
      <c r="GL95" s="248" t="str">
        <f t="shared" si="227"/>
        <v/>
      </c>
      <c r="GN95" s="407" t="str">
        <f t="shared" si="283"/>
        <v/>
      </c>
      <c r="GO95" s="408" t="str">
        <f t="shared" si="284"/>
        <v>0</v>
      </c>
      <c r="GP95" s="409" t="str">
        <f t="shared" si="285"/>
        <v/>
      </c>
      <c r="GQ95" s="408" t="str">
        <f t="shared" si="286"/>
        <v>0</v>
      </c>
      <c r="GR95" s="410" t="str">
        <f t="shared" si="287"/>
        <v/>
      </c>
      <c r="GT95" s="181" t="str">
        <f t="shared" si="228"/>
        <v/>
      </c>
      <c r="GU95" s="598" t="str">
        <f t="shared" si="258"/>
        <v/>
      </c>
      <c r="GV95" s="600" t="str">
        <f t="shared" si="259"/>
        <v>0</v>
      </c>
      <c r="GW95" s="413"/>
      <c r="GX95" s="701">
        <f t="shared" si="252"/>
        <v>0</v>
      </c>
      <c r="HB95" s="1114">
        <f t="shared" si="251"/>
        <v>0</v>
      </c>
    </row>
    <row r="96" spans="1:210" s="10" customFormat="1" ht="35.1" hidden="1" customHeight="1" x14ac:dyDescent="0.15">
      <c r="A96" s="515"/>
      <c r="B96" s="516"/>
      <c r="C96" s="517"/>
      <c r="D96" s="517"/>
      <c r="E96" s="517"/>
      <c r="F96" s="517"/>
      <c r="G96" s="361"/>
      <c r="H96" s="593"/>
      <c r="I96" s="260"/>
      <c r="J96" s="241"/>
      <c r="K96" s="242"/>
      <c r="L96" s="242"/>
      <c r="M96" s="3013"/>
      <c r="N96" s="3013"/>
      <c r="O96" s="3014"/>
      <c r="P96" s="2824"/>
      <c r="Q96" s="2825"/>
      <c r="R96" s="2825"/>
      <c r="S96" s="2825"/>
      <c r="T96" s="2825"/>
      <c r="U96" s="2825"/>
      <c r="V96" s="2825"/>
      <c r="W96" s="2825"/>
      <c r="X96" s="2825"/>
      <c r="Y96" s="2825"/>
      <c r="Z96" s="2825"/>
      <c r="AA96" s="2825"/>
      <c r="AB96" s="2825"/>
      <c r="AC96" s="2825"/>
      <c r="AD96" s="2825"/>
      <c r="AE96" s="2825"/>
      <c r="AF96" s="2825"/>
      <c r="AG96" s="2825"/>
      <c r="AH96" s="2825"/>
      <c r="AI96" s="2825"/>
      <c r="AJ96" s="2825"/>
      <c r="AK96" s="2825"/>
      <c r="AL96" s="2825"/>
      <c r="AM96" s="2825"/>
      <c r="AN96" s="2825"/>
      <c r="AO96" s="2825"/>
      <c r="AP96" s="2825"/>
      <c r="AQ96" s="2825"/>
      <c r="AR96" s="2825"/>
      <c r="AS96" s="2825"/>
      <c r="AT96" s="2825"/>
      <c r="AU96" s="2825"/>
      <c r="AV96" s="2825"/>
      <c r="AW96" s="2825"/>
      <c r="AX96" s="2825"/>
      <c r="AY96" s="2826"/>
      <c r="AZ96" s="2790"/>
      <c r="BA96" s="2790"/>
      <c r="BB96" s="2790"/>
      <c r="BC96" s="2790"/>
      <c r="BD96" s="2790"/>
      <c r="BE96" s="2790"/>
      <c r="BF96" s="2790"/>
      <c r="BG96" s="2790"/>
      <c r="BH96" s="2790"/>
      <c r="BI96" s="2790"/>
      <c r="BJ96" s="2790"/>
      <c r="BK96" s="2790"/>
      <c r="BL96" s="3015"/>
      <c r="BM96" s="3015"/>
      <c r="BN96" s="2780"/>
      <c r="BO96" s="2780"/>
      <c r="BP96" s="2780"/>
      <c r="BQ96" s="2780"/>
      <c r="BR96" s="2780"/>
      <c r="BS96" s="2780"/>
      <c r="BT96" s="2780"/>
      <c r="BU96" s="2780"/>
      <c r="BV96" s="2780"/>
      <c r="BW96" s="2780"/>
      <c r="BX96" s="2780"/>
      <c r="BY96" s="2780"/>
      <c r="BZ96" s="2780"/>
      <c r="CA96" s="2780"/>
      <c r="CB96" s="2780"/>
      <c r="CC96" s="2780"/>
      <c r="CD96" s="2780"/>
      <c r="CE96" s="2780"/>
      <c r="CF96" s="2780"/>
      <c r="CG96" s="2780"/>
      <c r="CH96" s="2780"/>
      <c r="CI96" s="2780"/>
      <c r="CJ96" s="2780"/>
      <c r="CK96" s="2780"/>
      <c r="CL96" s="2780"/>
      <c r="CM96" s="2772"/>
      <c r="CN96" s="2773"/>
      <c r="CO96" s="2774"/>
      <c r="CP96" s="2772"/>
      <c r="CQ96" s="2773"/>
      <c r="CR96" s="2774"/>
      <c r="CS96" s="2824"/>
      <c r="CT96" s="2825"/>
      <c r="CU96" s="2826"/>
      <c r="CV96" s="2783"/>
      <c r="CW96" s="2784"/>
      <c r="CX96" s="2784"/>
      <c r="CY96" s="2784"/>
      <c r="CZ96" s="2784"/>
      <c r="DA96" s="2784"/>
      <c r="DB96" s="2784"/>
      <c r="DC96" s="2784"/>
      <c r="DD96" s="2784"/>
      <c r="DE96" s="2784"/>
      <c r="DF96" s="2784"/>
      <c r="DG96" s="2784"/>
      <c r="DH96" s="2784"/>
      <c r="DI96" s="2784"/>
      <c r="DJ96" s="2784"/>
      <c r="DK96" s="2784"/>
      <c r="DL96" s="2784"/>
      <c r="DM96" s="2784"/>
      <c r="DN96" s="2784"/>
      <c r="DO96" s="2785"/>
      <c r="DP96" s="361"/>
      <c r="DQ96" s="361"/>
      <c r="DR96" s="361"/>
      <c r="DS96" s="361"/>
      <c r="DT96" s="361"/>
      <c r="DU96" s="361"/>
      <c r="DV96" s="361"/>
      <c r="DW96" s="361"/>
      <c r="DX96" s="593"/>
      <c r="DY96" s="593"/>
      <c r="DZ96" s="593"/>
      <c r="EA96" s="593"/>
      <c r="EB96" s="593"/>
      <c r="EC96" s="593"/>
      <c r="ED96" s="593"/>
      <c r="EE96" s="593"/>
      <c r="EF96" s="237"/>
      <c r="EG96" s="131">
        <f t="shared" si="209"/>
        <v>0</v>
      </c>
      <c r="EH96" s="131">
        <f t="shared" si="260"/>
        <v>0</v>
      </c>
      <c r="EI96" s="131">
        <f t="shared" si="261"/>
        <v>0</v>
      </c>
      <c r="EJ96" s="131">
        <f t="shared" si="262"/>
        <v>0</v>
      </c>
      <c r="EK96" s="10">
        <f t="shared" si="263"/>
        <v>0</v>
      </c>
      <c r="EL96" s="131">
        <f t="shared" si="264"/>
        <v>0</v>
      </c>
      <c r="EM96" s="130">
        <f t="shared" si="265"/>
        <v>0</v>
      </c>
      <c r="EN96" s="129" t="str">
        <f t="shared" si="266"/>
        <v/>
      </c>
      <c r="EO96" s="121" t="str">
        <f>IF($EN96="要是正",MAX($EO$16:EO93)+1,"")</f>
        <v/>
      </c>
      <c r="EP96" s="121" t="str">
        <f>IF($EN96="要是正",MAX($EP$16:EP93)+1,"")</f>
        <v/>
      </c>
      <c r="EQ96" s="128" t="str">
        <f t="shared" si="267"/>
        <v/>
      </c>
      <c r="ER96" s="127" t="str">
        <f t="shared" si="217"/>
        <v/>
      </c>
      <c r="ES96" s="122" t="str">
        <f t="shared" si="268"/>
        <v/>
      </c>
      <c r="ET96" s="122" t="str">
        <f t="shared" si="230"/>
        <v/>
      </c>
      <c r="EU96" s="156">
        <f t="shared" si="269"/>
        <v>0</v>
      </c>
      <c r="EV96" s="125" t="str">
        <f t="shared" si="270"/>
        <v/>
      </c>
      <c r="EW96" s="123" t="str">
        <f t="shared" si="271"/>
        <v>0</v>
      </c>
      <c r="EX96" s="124" t="str">
        <f t="shared" si="272"/>
        <v/>
      </c>
      <c r="EY96" s="123" t="str">
        <f t="shared" si="273"/>
        <v>0</v>
      </c>
      <c r="EZ96" s="377" t="str">
        <f t="shared" si="274"/>
        <v>0</v>
      </c>
      <c r="FA96" s="122" t="str">
        <f t="shared" si="275"/>
        <v/>
      </c>
      <c r="FB96" s="125" t="str">
        <f t="shared" si="276"/>
        <v/>
      </c>
      <c r="FC96" s="123" t="str">
        <f t="shared" si="277"/>
        <v>0</v>
      </c>
      <c r="FD96" s="124" t="str">
        <f t="shared" si="278"/>
        <v/>
      </c>
      <c r="FE96" s="123" t="str">
        <f t="shared" si="279"/>
        <v>0</v>
      </c>
      <c r="FF96" s="377" t="str">
        <f t="shared" si="280"/>
        <v>0</v>
      </c>
      <c r="FG96" s="122" t="str">
        <f t="shared" si="281"/>
        <v/>
      </c>
      <c r="FH96" s="25" t="str">
        <f t="shared" si="243"/>
        <v/>
      </c>
      <c r="FI96" s="361"/>
      <c r="FJ96" s="181" t="str">
        <f t="shared" si="256"/>
        <v/>
      </c>
      <c r="FK96" s="598" t="str">
        <f t="shared" si="257"/>
        <v/>
      </c>
      <c r="FL96" s="600" t="str">
        <f t="shared" si="222"/>
        <v>0</v>
      </c>
      <c r="FM96" s="361"/>
      <c r="FN96" s="361"/>
      <c r="FO96" s="361"/>
      <c r="GH96" s="239" t="str">
        <f t="shared" si="223"/>
        <v/>
      </c>
      <c r="GI96" s="239" t="str">
        <f t="shared" si="253"/>
        <v/>
      </c>
      <c r="GJ96" s="239" t="str">
        <f t="shared" si="254"/>
        <v/>
      </c>
      <c r="GK96" s="239">
        <f t="shared" si="282"/>
        <v>0</v>
      </c>
      <c r="GL96" s="248" t="str">
        <f t="shared" si="227"/>
        <v/>
      </c>
      <c r="GN96" s="407" t="str">
        <f t="shared" si="283"/>
        <v/>
      </c>
      <c r="GO96" s="408" t="str">
        <f t="shared" si="284"/>
        <v>0</v>
      </c>
      <c r="GP96" s="409" t="str">
        <f t="shared" si="285"/>
        <v/>
      </c>
      <c r="GQ96" s="408" t="str">
        <f t="shared" si="286"/>
        <v>0</v>
      </c>
      <c r="GR96" s="410" t="str">
        <f t="shared" si="287"/>
        <v/>
      </c>
      <c r="GT96" s="181" t="str">
        <f t="shared" si="228"/>
        <v/>
      </c>
      <c r="GU96" s="598" t="str">
        <f t="shared" si="258"/>
        <v/>
      </c>
      <c r="GV96" s="600" t="str">
        <f t="shared" si="259"/>
        <v>0</v>
      </c>
      <c r="GW96" s="413"/>
      <c r="GX96" s="701">
        <f t="shared" si="252"/>
        <v>0</v>
      </c>
      <c r="HB96" s="1114">
        <f t="shared" si="251"/>
        <v>0</v>
      </c>
    </row>
    <row r="97" spans="1:210" s="10" customFormat="1" ht="35.1" hidden="1" customHeight="1" x14ac:dyDescent="0.15">
      <c r="A97" s="515"/>
      <c r="B97" s="516"/>
      <c r="C97" s="517"/>
      <c r="D97" s="517"/>
      <c r="E97" s="517"/>
      <c r="F97" s="517"/>
      <c r="G97" s="361"/>
      <c r="H97" s="593"/>
      <c r="I97" s="260"/>
      <c r="J97" s="241"/>
      <c r="K97" s="242"/>
      <c r="L97" s="242"/>
      <c r="M97" s="3013"/>
      <c r="N97" s="3013"/>
      <c r="O97" s="3014"/>
      <c r="P97" s="2824"/>
      <c r="Q97" s="2825"/>
      <c r="R97" s="2825"/>
      <c r="S97" s="2825"/>
      <c r="T97" s="2825"/>
      <c r="U97" s="2825"/>
      <c r="V97" s="2825"/>
      <c r="W97" s="2825"/>
      <c r="X97" s="2825"/>
      <c r="Y97" s="2825"/>
      <c r="Z97" s="2825"/>
      <c r="AA97" s="2825"/>
      <c r="AB97" s="2825"/>
      <c r="AC97" s="2825"/>
      <c r="AD97" s="2825"/>
      <c r="AE97" s="2825"/>
      <c r="AF97" s="2825"/>
      <c r="AG97" s="2825"/>
      <c r="AH97" s="2825"/>
      <c r="AI97" s="2825"/>
      <c r="AJ97" s="2825"/>
      <c r="AK97" s="2825"/>
      <c r="AL97" s="2825"/>
      <c r="AM97" s="2825"/>
      <c r="AN97" s="2825"/>
      <c r="AO97" s="2825"/>
      <c r="AP97" s="2825"/>
      <c r="AQ97" s="2825"/>
      <c r="AR97" s="2825"/>
      <c r="AS97" s="2825"/>
      <c r="AT97" s="2825"/>
      <c r="AU97" s="2825"/>
      <c r="AV97" s="2825"/>
      <c r="AW97" s="2825"/>
      <c r="AX97" s="2825"/>
      <c r="AY97" s="2826"/>
      <c r="AZ97" s="2790"/>
      <c r="BA97" s="2790"/>
      <c r="BB97" s="2790"/>
      <c r="BC97" s="2790"/>
      <c r="BD97" s="2790"/>
      <c r="BE97" s="2790"/>
      <c r="BF97" s="2790"/>
      <c r="BG97" s="2790"/>
      <c r="BH97" s="2790"/>
      <c r="BI97" s="2790"/>
      <c r="BJ97" s="2790"/>
      <c r="BK97" s="2790"/>
      <c r="BL97" s="3015"/>
      <c r="BM97" s="3015"/>
      <c r="BN97" s="2780"/>
      <c r="BO97" s="2780"/>
      <c r="BP97" s="2780"/>
      <c r="BQ97" s="2780"/>
      <c r="BR97" s="2780"/>
      <c r="BS97" s="2780"/>
      <c r="BT97" s="2780"/>
      <c r="BU97" s="2780"/>
      <c r="BV97" s="2780"/>
      <c r="BW97" s="2780"/>
      <c r="BX97" s="2780"/>
      <c r="BY97" s="2780"/>
      <c r="BZ97" s="2780"/>
      <c r="CA97" s="2780"/>
      <c r="CB97" s="2780"/>
      <c r="CC97" s="2780"/>
      <c r="CD97" s="2780"/>
      <c r="CE97" s="2780"/>
      <c r="CF97" s="2780"/>
      <c r="CG97" s="2780"/>
      <c r="CH97" s="2780"/>
      <c r="CI97" s="2780"/>
      <c r="CJ97" s="2780"/>
      <c r="CK97" s="2780"/>
      <c r="CL97" s="2780"/>
      <c r="CM97" s="2772"/>
      <c r="CN97" s="2773"/>
      <c r="CO97" s="2774"/>
      <c r="CP97" s="2772"/>
      <c r="CQ97" s="2773"/>
      <c r="CR97" s="2774"/>
      <c r="CS97" s="2824"/>
      <c r="CT97" s="2825"/>
      <c r="CU97" s="2826"/>
      <c r="CV97" s="2783"/>
      <c r="CW97" s="2784"/>
      <c r="CX97" s="2784"/>
      <c r="CY97" s="2784"/>
      <c r="CZ97" s="2784"/>
      <c r="DA97" s="2784"/>
      <c r="DB97" s="2784"/>
      <c r="DC97" s="2784"/>
      <c r="DD97" s="2784"/>
      <c r="DE97" s="2784"/>
      <c r="DF97" s="2784"/>
      <c r="DG97" s="2784"/>
      <c r="DH97" s="2784"/>
      <c r="DI97" s="2784"/>
      <c r="DJ97" s="2784"/>
      <c r="DK97" s="2784"/>
      <c r="DL97" s="2784"/>
      <c r="DM97" s="2784"/>
      <c r="DN97" s="2784"/>
      <c r="DO97" s="2785"/>
      <c r="DP97" s="361"/>
      <c r="DQ97" s="361"/>
      <c r="DR97" s="361"/>
      <c r="DS97" s="361"/>
      <c r="DT97" s="361"/>
      <c r="DU97" s="361"/>
      <c r="DV97" s="361"/>
      <c r="DW97" s="361"/>
      <c r="DX97" s="593"/>
      <c r="DY97" s="593"/>
      <c r="DZ97" s="593"/>
      <c r="EA97" s="593"/>
      <c r="EB97" s="593"/>
      <c r="EC97" s="593"/>
      <c r="ED97" s="593"/>
      <c r="EE97" s="593"/>
      <c r="EF97" s="237"/>
      <c r="EG97" s="131">
        <f t="shared" si="209"/>
        <v>0</v>
      </c>
      <c r="EH97" s="131">
        <f t="shared" si="260"/>
        <v>0</v>
      </c>
      <c r="EI97" s="131">
        <f t="shared" si="261"/>
        <v>0</v>
      </c>
      <c r="EJ97" s="131">
        <f t="shared" si="262"/>
        <v>0</v>
      </c>
      <c r="EK97" s="10">
        <f t="shared" si="263"/>
        <v>0</v>
      </c>
      <c r="EL97" s="131">
        <f t="shared" si="264"/>
        <v>0</v>
      </c>
      <c r="EM97" s="130">
        <f t="shared" si="265"/>
        <v>0</v>
      </c>
      <c r="EN97" s="129" t="str">
        <f t="shared" si="266"/>
        <v/>
      </c>
      <c r="EO97" s="121" t="str">
        <f>IF($EN97="要是正",MAX($EO$16:EO94)+1,"")</f>
        <v/>
      </c>
      <c r="EP97" s="121" t="str">
        <f>IF($EN97="要是正",MAX($EP$16:EP94)+1,"")</f>
        <v/>
      </c>
      <c r="EQ97" s="128" t="str">
        <f t="shared" si="267"/>
        <v/>
      </c>
      <c r="ER97" s="127" t="str">
        <f t="shared" si="217"/>
        <v/>
      </c>
      <c r="ES97" s="122" t="str">
        <f t="shared" si="268"/>
        <v/>
      </c>
      <c r="ET97" s="122" t="str">
        <f t="shared" si="230"/>
        <v/>
      </c>
      <c r="EU97" s="156">
        <f t="shared" si="269"/>
        <v>0</v>
      </c>
      <c r="EV97" s="125" t="str">
        <f t="shared" si="270"/>
        <v/>
      </c>
      <c r="EW97" s="123" t="str">
        <f t="shared" si="271"/>
        <v>0</v>
      </c>
      <c r="EX97" s="124" t="str">
        <f t="shared" si="272"/>
        <v/>
      </c>
      <c r="EY97" s="123" t="str">
        <f t="shared" si="273"/>
        <v>0</v>
      </c>
      <c r="EZ97" s="377" t="str">
        <f t="shared" si="274"/>
        <v>0</v>
      </c>
      <c r="FA97" s="122" t="str">
        <f t="shared" si="275"/>
        <v/>
      </c>
      <c r="FB97" s="125" t="str">
        <f t="shared" si="276"/>
        <v/>
      </c>
      <c r="FC97" s="123" t="str">
        <f t="shared" si="277"/>
        <v>0</v>
      </c>
      <c r="FD97" s="124" t="str">
        <f t="shared" si="278"/>
        <v/>
      </c>
      <c r="FE97" s="123" t="str">
        <f t="shared" si="279"/>
        <v>0</v>
      </c>
      <c r="FF97" s="377" t="str">
        <f t="shared" si="280"/>
        <v>0</v>
      </c>
      <c r="FG97" s="122" t="str">
        <f t="shared" si="281"/>
        <v/>
      </c>
      <c r="FH97" s="25" t="str">
        <f t="shared" si="243"/>
        <v/>
      </c>
      <c r="FI97" s="361"/>
      <c r="FJ97" s="181" t="str">
        <f t="shared" si="256"/>
        <v/>
      </c>
      <c r="FK97" s="598" t="str">
        <f t="shared" si="257"/>
        <v/>
      </c>
      <c r="FL97" s="600" t="str">
        <f t="shared" si="222"/>
        <v>0</v>
      </c>
      <c r="FM97" s="361"/>
      <c r="FN97" s="361"/>
      <c r="FO97" s="361"/>
      <c r="GH97" s="239" t="str">
        <f t="shared" si="223"/>
        <v/>
      </c>
      <c r="GI97" s="239" t="str">
        <f t="shared" si="253"/>
        <v/>
      </c>
      <c r="GJ97" s="239" t="str">
        <f t="shared" si="254"/>
        <v/>
      </c>
      <c r="GK97" s="239">
        <f t="shared" si="282"/>
        <v>0</v>
      </c>
      <c r="GL97" s="248" t="str">
        <f t="shared" si="227"/>
        <v/>
      </c>
      <c r="GN97" s="407" t="str">
        <f t="shared" si="283"/>
        <v/>
      </c>
      <c r="GO97" s="408" t="str">
        <f t="shared" si="284"/>
        <v>0</v>
      </c>
      <c r="GP97" s="409" t="str">
        <f t="shared" si="285"/>
        <v/>
      </c>
      <c r="GQ97" s="408" t="str">
        <f t="shared" si="286"/>
        <v>0</v>
      </c>
      <c r="GR97" s="410" t="str">
        <f t="shared" si="287"/>
        <v/>
      </c>
      <c r="GT97" s="181" t="str">
        <f t="shared" si="228"/>
        <v/>
      </c>
      <c r="GU97" s="598" t="str">
        <f t="shared" si="258"/>
        <v/>
      </c>
      <c r="GV97" s="600" t="str">
        <f t="shared" si="259"/>
        <v>0</v>
      </c>
      <c r="GW97" s="413"/>
      <c r="GX97" s="701">
        <f t="shared" si="252"/>
        <v>0</v>
      </c>
      <c r="HB97" s="1114">
        <f t="shared" si="251"/>
        <v>0</v>
      </c>
    </row>
    <row r="98" spans="1:210" s="10" customFormat="1" ht="35.1" hidden="1" customHeight="1" x14ac:dyDescent="0.15">
      <c r="A98" s="515"/>
      <c r="B98" s="516"/>
      <c r="C98" s="517"/>
      <c r="D98" s="517"/>
      <c r="E98" s="517"/>
      <c r="F98" s="517"/>
      <c r="G98" s="361"/>
      <c r="H98" s="593"/>
      <c r="I98" s="260"/>
      <c r="J98" s="241"/>
      <c r="K98" s="242"/>
      <c r="L98" s="242"/>
      <c r="M98" s="3013"/>
      <c r="N98" s="3013"/>
      <c r="O98" s="3014"/>
      <c r="P98" s="2824"/>
      <c r="Q98" s="2825"/>
      <c r="R98" s="2825"/>
      <c r="S98" s="2825"/>
      <c r="T98" s="2825"/>
      <c r="U98" s="2825"/>
      <c r="V98" s="2825"/>
      <c r="W98" s="2825"/>
      <c r="X98" s="2825"/>
      <c r="Y98" s="2825"/>
      <c r="Z98" s="2825"/>
      <c r="AA98" s="2825"/>
      <c r="AB98" s="2825"/>
      <c r="AC98" s="2825"/>
      <c r="AD98" s="2825"/>
      <c r="AE98" s="2825"/>
      <c r="AF98" s="2825"/>
      <c r="AG98" s="2825"/>
      <c r="AH98" s="2825"/>
      <c r="AI98" s="2825"/>
      <c r="AJ98" s="2825"/>
      <c r="AK98" s="2825"/>
      <c r="AL98" s="2825"/>
      <c r="AM98" s="2825"/>
      <c r="AN98" s="2825"/>
      <c r="AO98" s="2825"/>
      <c r="AP98" s="2825"/>
      <c r="AQ98" s="2825"/>
      <c r="AR98" s="2825"/>
      <c r="AS98" s="2825"/>
      <c r="AT98" s="2825"/>
      <c r="AU98" s="2825"/>
      <c r="AV98" s="2825"/>
      <c r="AW98" s="2825"/>
      <c r="AX98" s="2825"/>
      <c r="AY98" s="2826"/>
      <c r="AZ98" s="2790"/>
      <c r="BA98" s="2790"/>
      <c r="BB98" s="2790"/>
      <c r="BC98" s="2790"/>
      <c r="BD98" s="2790"/>
      <c r="BE98" s="2790"/>
      <c r="BF98" s="2790"/>
      <c r="BG98" s="2790"/>
      <c r="BH98" s="2790"/>
      <c r="BI98" s="2790"/>
      <c r="BJ98" s="2790"/>
      <c r="BK98" s="2790"/>
      <c r="BL98" s="3015"/>
      <c r="BM98" s="3015"/>
      <c r="BN98" s="2780"/>
      <c r="BO98" s="2780"/>
      <c r="BP98" s="2780"/>
      <c r="BQ98" s="2780"/>
      <c r="BR98" s="2780"/>
      <c r="BS98" s="2780"/>
      <c r="BT98" s="2780"/>
      <c r="BU98" s="2780"/>
      <c r="BV98" s="2780"/>
      <c r="BW98" s="2780"/>
      <c r="BX98" s="2780"/>
      <c r="BY98" s="2780"/>
      <c r="BZ98" s="2780"/>
      <c r="CA98" s="2780"/>
      <c r="CB98" s="2780"/>
      <c r="CC98" s="2780"/>
      <c r="CD98" s="2780"/>
      <c r="CE98" s="2780"/>
      <c r="CF98" s="2780"/>
      <c r="CG98" s="2780"/>
      <c r="CH98" s="2780"/>
      <c r="CI98" s="2780"/>
      <c r="CJ98" s="2780"/>
      <c r="CK98" s="2780"/>
      <c r="CL98" s="2780"/>
      <c r="CM98" s="2772"/>
      <c r="CN98" s="2773"/>
      <c r="CO98" s="2774"/>
      <c r="CP98" s="2772"/>
      <c r="CQ98" s="2773"/>
      <c r="CR98" s="2774"/>
      <c r="CS98" s="2824"/>
      <c r="CT98" s="2825"/>
      <c r="CU98" s="2826"/>
      <c r="CV98" s="2783"/>
      <c r="CW98" s="2784"/>
      <c r="CX98" s="2784"/>
      <c r="CY98" s="2784"/>
      <c r="CZ98" s="2784"/>
      <c r="DA98" s="2784"/>
      <c r="DB98" s="2784"/>
      <c r="DC98" s="2784"/>
      <c r="DD98" s="2784"/>
      <c r="DE98" s="2784"/>
      <c r="DF98" s="2784"/>
      <c r="DG98" s="2784"/>
      <c r="DH98" s="2784"/>
      <c r="DI98" s="2784"/>
      <c r="DJ98" s="2784"/>
      <c r="DK98" s="2784"/>
      <c r="DL98" s="2784"/>
      <c r="DM98" s="2784"/>
      <c r="DN98" s="2784"/>
      <c r="DO98" s="2785"/>
      <c r="DP98" s="361"/>
      <c r="DQ98" s="361"/>
      <c r="DR98" s="361"/>
      <c r="DS98" s="361"/>
      <c r="DT98" s="361"/>
      <c r="DU98" s="361"/>
      <c r="DV98" s="361"/>
      <c r="DW98" s="361"/>
      <c r="DX98" s="593"/>
      <c r="DY98" s="593"/>
      <c r="DZ98" s="593"/>
      <c r="EA98" s="593"/>
      <c r="EB98" s="593"/>
      <c r="EC98" s="593"/>
      <c r="ED98" s="593"/>
      <c r="EE98" s="593"/>
      <c r="EF98" s="237"/>
      <c r="EG98" s="131">
        <f t="shared" si="209"/>
        <v>0</v>
      </c>
      <c r="EH98" s="131">
        <f t="shared" si="260"/>
        <v>0</v>
      </c>
      <c r="EI98" s="131">
        <f t="shared" si="261"/>
        <v>0</v>
      </c>
      <c r="EJ98" s="131">
        <f t="shared" si="262"/>
        <v>0</v>
      </c>
      <c r="EK98" s="10">
        <f t="shared" si="263"/>
        <v>0</v>
      </c>
      <c r="EL98" s="131">
        <f t="shared" si="264"/>
        <v>0</v>
      </c>
      <c r="EM98" s="130">
        <f t="shared" si="265"/>
        <v>0</v>
      </c>
      <c r="EN98" s="129" t="str">
        <f t="shared" si="266"/>
        <v/>
      </c>
      <c r="EO98" s="121" t="str">
        <f>IF($EN98="要是正",MAX($EO$16:EO95)+1,"")</f>
        <v/>
      </c>
      <c r="EP98" s="121" t="str">
        <f>IF($EN98="要是正",MAX($EP$16:EP95)+1,"")</f>
        <v/>
      </c>
      <c r="EQ98" s="128" t="str">
        <f t="shared" si="267"/>
        <v/>
      </c>
      <c r="ER98" s="127" t="str">
        <f t="shared" si="217"/>
        <v/>
      </c>
      <c r="ES98" s="122" t="str">
        <f t="shared" si="268"/>
        <v/>
      </c>
      <c r="ET98" s="122" t="str">
        <f t="shared" si="230"/>
        <v/>
      </c>
      <c r="EU98" s="156">
        <f t="shared" si="269"/>
        <v>0</v>
      </c>
      <c r="EV98" s="125" t="str">
        <f t="shared" si="270"/>
        <v/>
      </c>
      <c r="EW98" s="123" t="str">
        <f t="shared" si="271"/>
        <v>0</v>
      </c>
      <c r="EX98" s="124" t="str">
        <f t="shared" si="272"/>
        <v/>
      </c>
      <c r="EY98" s="123" t="str">
        <f t="shared" si="273"/>
        <v>0</v>
      </c>
      <c r="EZ98" s="377" t="str">
        <f t="shared" si="274"/>
        <v>0</v>
      </c>
      <c r="FA98" s="122" t="str">
        <f t="shared" si="275"/>
        <v/>
      </c>
      <c r="FB98" s="125" t="str">
        <f t="shared" si="276"/>
        <v/>
      </c>
      <c r="FC98" s="123" t="str">
        <f t="shared" si="277"/>
        <v>0</v>
      </c>
      <c r="FD98" s="124" t="str">
        <f t="shared" si="278"/>
        <v/>
      </c>
      <c r="FE98" s="123" t="str">
        <f t="shared" si="279"/>
        <v>0</v>
      </c>
      <c r="FF98" s="377" t="str">
        <f t="shared" si="280"/>
        <v>0</v>
      </c>
      <c r="FG98" s="122" t="str">
        <f t="shared" si="281"/>
        <v/>
      </c>
      <c r="FH98" s="25" t="str">
        <f t="shared" si="243"/>
        <v/>
      </c>
      <c r="FI98" s="361"/>
      <c r="FJ98" s="181" t="str">
        <f t="shared" si="256"/>
        <v/>
      </c>
      <c r="FK98" s="598" t="str">
        <f t="shared" si="257"/>
        <v/>
      </c>
      <c r="FL98" s="600" t="str">
        <f t="shared" si="222"/>
        <v>0</v>
      </c>
      <c r="FM98" s="361"/>
      <c r="FN98" s="361"/>
      <c r="FO98" s="361"/>
      <c r="GH98" s="239" t="str">
        <f t="shared" si="223"/>
        <v/>
      </c>
      <c r="GI98" s="239" t="str">
        <f t="shared" si="253"/>
        <v/>
      </c>
      <c r="GJ98" s="239" t="str">
        <f t="shared" si="254"/>
        <v/>
      </c>
      <c r="GK98" s="239">
        <f t="shared" si="282"/>
        <v>0</v>
      </c>
      <c r="GL98" s="248" t="str">
        <f t="shared" si="227"/>
        <v/>
      </c>
      <c r="GN98" s="407" t="str">
        <f t="shared" si="283"/>
        <v/>
      </c>
      <c r="GO98" s="408" t="str">
        <f t="shared" si="284"/>
        <v>0</v>
      </c>
      <c r="GP98" s="409" t="str">
        <f t="shared" si="285"/>
        <v/>
      </c>
      <c r="GQ98" s="408" t="str">
        <f t="shared" si="286"/>
        <v>0</v>
      </c>
      <c r="GR98" s="410" t="str">
        <f t="shared" si="287"/>
        <v/>
      </c>
      <c r="GT98" s="181" t="str">
        <f t="shared" si="228"/>
        <v/>
      </c>
      <c r="GU98" s="598" t="str">
        <f t="shared" si="258"/>
        <v/>
      </c>
      <c r="GV98" s="600" t="str">
        <f t="shared" si="259"/>
        <v>0</v>
      </c>
      <c r="GW98" s="413"/>
      <c r="GX98" s="701">
        <f t="shared" si="252"/>
        <v>0</v>
      </c>
      <c r="HB98" s="1114">
        <f t="shared" si="251"/>
        <v>0</v>
      </c>
    </row>
    <row r="99" spans="1:210" s="10" customFormat="1" ht="35.1" hidden="1" customHeight="1" x14ac:dyDescent="0.15">
      <c r="A99" s="515"/>
      <c r="B99" s="516"/>
      <c r="C99" s="517"/>
      <c r="D99" s="517"/>
      <c r="E99" s="517"/>
      <c r="F99" s="517"/>
      <c r="G99" s="361"/>
      <c r="H99" s="593"/>
      <c r="I99" s="260"/>
      <c r="J99" s="241"/>
      <c r="K99" s="242"/>
      <c r="L99" s="242"/>
      <c r="M99" s="3013"/>
      <c r="N99" s="3013"/>
      <c r="O99" s="3014"/>
      <c r="P99" s="2824"/>
      <c r="Q99" s="2825"/>
      <c r="R99" s="2825"/>
      <c r="S99" s="2825"/>
      <c r="T99" s="2825"/>
      <c r="U99" s="2825"/>
      <c r="V99" s="2825"/>
      <c r="W99" s="2825"/>
      <c r="X99" s="2825"/>
      <c r="Y99" s="2825"/>
      <c r="Z99" s="2825"/>
      <c r="AA99" s="2825"/>
      <c r="AB99" s="2825"/>
      <c r="AC99" s="2825"/>
      <c r="AD99" s="2825"/>
      <c r="AE99" s="2825"/>
      <c r="AF99" s="2825"/>
      <c r="AG99" s="2825"/>
      <c r="AH99" s="2825"/>
      <c r="AI99" s="2825"/>
      <c r="AJ99" s="2825"/>
      <c r="AK99" s="2825"/>
      <c r="AL99" s="2825"/>
      <c r="AM99" s="2825"/>
      <c r="AN99" s="2825"/>
      <c r="AO99" s="2825"/>
      <c r="AP99" s="2825"/>
      <c r="AQ99" s="2825"/>
      <c r="AR99" s="2825"/>
      <c r="AS99" s="2825"/>
      <c r="AT99" s="2825"/>
      <c r="AU99" s="2825"/>
      <c r="AV99" s="2825"/>
      <c r="AW99" s="2825"/>
      <c r="AX99" s="2825"/>
      <c r="AY99" s="2826"/>
      <c r="AZ99" s="2790"/>
      <c r="BA99" s="2790"/>
      <c r="BB99" s="2790"/>
      <c r="BC99" s="2790"/>
      <c r="BD99" s="2790"/>
      <c r="BE99" s="2790"/>
      <c r="BF99" s="2790"/>
      <c r="BG99" s="2790"/>
      <c r="BH99" s="2790"/>
      <c r="BI99" s="2790"/>
      <c r="BJ99" s="2790"/>
      <c r="BK99" s="2790"/>
      <c r="BL99" s="3015"/>
      <c r="BM99" s="3015"/>
      <c r="BN99" s="2780"/>
      <c r="BO99" s="2780"/>
      <c r="BP99" s="2780"/>
      <c r="BQ99" s="2780"/>
      <c r="BR99" s="2780"/>
      <c r="BS99" s="2780"/>
      <c r="BT99" s="2780"/>
      <c r="BU99" s="2780"/>
      <c r="BV99" s="2780"/>
      <c r="BW99" s="2780"/>
      <c r="BX99" s="2780"/>
      <c r="BY99" s="2780"/>
      <c r="BZ99" s="2780"/>
      <c r="CA99" s="2780"/>
      <c r="CB99" s="2780"/>
      <c r="CC99" s="2780"/>
      <c r="CD99" s="2780"/>
      <c r="CE99" s="2780"/>
      <c r="CF99" s="2780"/>
      <c r="CG99" s="2780"/>
      <c r="CH99" s="2780"/>
      <c r="CI99" s="2780"/>
      <c r="CJ99" s="2780"/>
      <c r="CK99" s="2780"/>
      <c r="CL99" s="2780"/>
      <c r="CM99" s="2772"/>
      <c r="CN99" s="2773"/>
      <c r="CO99" s="2774"/>
      <c r="CP99" s="2772"/>
      <c r="CQ99" s="2773"/>
      <c r="CR99" s="2774"/>
      <c r="CS99" s="2824"/>
      <c r="CT99" s="2825"/>
      <c r="CU99" s="2826"/>
      <c r="CV99" s="2783"/>
      <c r="CW99" s="2784"/>
      <c r="CX99" s="2784"/>
      <c r="CY99" s="2784"/>
      <c r="CZ99" s="2784"/>
      <c r="DA99" s="2784"/>
      <c r="DB99" s="2784"/>
      <c r="DC99" s="2784"/>
      <c r="DD99" s="2784"/>
      <c r="DE99" s="2784"/>
      <c r="DF99" s="2784"/>
      <c r="DG99" s="2784"/>
      <c r="DH99" s="2784"/>
      <c r="DI99" s="2784"/>
      <c r="DJ99" s="2784"/>
      <c r="DK99" s="2784"/>
      <c r="DL99" s="2784"/>
      <c r="DM99" s="2784"/>
      <c r="DN99" s="2784"/>
      <c r="DO99" s="2785"/>
      <c r="DP99" s="361"/>
      <c r="DQ99" s="361"/>
      <c r="DR99" s="361"/>
      <c r="DS99" s="361"/>
      <c r="DT99" s="361"/>
      <c r="DU99" s="361"/>
      <c r="DV99" s="361"/>
      <c r="DW99" s="361"/>
      <c r="DX99" s="593"/>
      <c r="DY99" s="593"/>
      <c r="DZ99" s="593"/>
      <c r="EA99" s="593"/>
      <c r="EB99" s="593"/>
      <c r="EC99" s="593"/>
      <c r="ED99" s="593"/>
      <c r="EE99" s="593"/>
      <c r="EF99" s="237"/>
      <c r="EG99" s="131">
        <f t="shared" si="209"/>
        <v>0</v>
      </c>
      <c r="EH99" s="131">
        <f t="shared" si="260"/>
        <v>0</v>
      </c>
      <c r="EI99" s="131">
        <f t="shared" si="261"/>
        <v>0</v>
      </c>
      <c r="EJ99" s="131">
        <f t="shared" si="262"/>
        <v>0</v>
      </c>
      <c r="EK99" s="10">
        <f t="shared" si="263"/>
        <v>0</v>
      </c>
      <c r="EL99" s="131">
        <f t="shared" si="264"/>
        <v>0</v>
      </c>
      <c r="EM99" s="130">
        <f t="shared" si="265"/>
        <v>0</v>
      </c>
      <c r="EN99" s="129" t="str">
        <f t="shared" si="266"/>
        <v/>
      </c>
      <c r="EO99" s="121" t="str">
        <f>IF($EN99="要是正",MAX($EO$16:EO96)+1,"")</f>
        <v/>
      </c>
      <c r="EP99" s="121" t="str">
        <f>IF($EN99="要是正",MAX($EP$16:EP96)+1,"")</f>
        <v/>
      </c>
      <c r="EQ99" s="128" t="str">
        <f t="shared" si="267"/>
        <v/>
      </c>
      <c r="ER99" s="127" t="str">
        <f t="shared" si="217"/>
        <v/>
      </c>
      <c r="ES99" s="122" t="str">
        <f t="shared" si="268"/>
        <v/>
      </c>
      <c r="ET99" s="122" t="str">
        <f t="shared" si="230"/>
        <v/>
      </c>
      <c r="EU99" s="156">
        <f t="shared" si="269"/>
        <v>0</v>
      </c>
      <c r="EV99" s="125" t="str">
        <f t="shared" si="270"/>
        <v/>
      </c>
      <c r="EW99" s="123" t="str">
        <f t="shared" si="271"/>
        <v>0</v>
      </c>
      <c r="EX99" s="124" t="str">
        <f t="shared" si="272"/>
        <v/>
      </c>
      <c r="EY99" s="123" t="str">
        <f t="shared" si="273"/>
        <v>0</v>
      </c>
      <c r="EZ99" s="377" t="str">
        <f t="shared" si="274"/>
        <v>0</v>
      </c>
      <c r="FA99" s="122" t="str">
        <f t="shared" si="275"/>
        <v/>
      </c>
      <c r="FB99" s="125" t="str">
        <f t="shared" si="276"/>
        <v/>
      </c>
      <c r="FC99" s="123" t="str">
        <f t="shared" si="277"/>
        <v>0</v>
      </c>
      <c r="FD99" s="124" t="str">
        <f t="shared" si="278"/>
        <v/>
      </c>
      <c r="FE99" s="123" t="str">
        <f t="shared" si="279"/>
        <v>0</v>
      </c>
      <c r="FF99" s="377" t="str">
        <f t="shared" si="280"/>
        <v>0</v>
      </c>
      <c r="FG99" s="122" t="str">
        <f t="shared" si="281"/>
        <v/>
      </c>
      <c r="FH99" s="25" t="str">
        <f t="shared" si="243"/>
        <v/>
      </c>
      <c r="FI99" s="361"/>
      <c r="FJ99" s="181" t="str">
        <f t="shared" si="256"/>
        <v/>
      </c>
      <c r="FK99" s="598" t="str">
        <f t="shared" si="257"/>
        <v/>
      </c>
      <c r="FL99" s="600" t="str">
        <f t="shared" si="222"/>
        <v>0</v>
      </c>
      <c r="FM99" s="361"/>
      <c r="FN99" s="361"/>
      <c r="FO99" s="361"/>
      <c r="GH99" s="239" t="str">
        <f t="shared" si="223"/>
        <v/>
      </c>
      <c r="GI99" s="239" t="str">
        <f t="shared" si="253"/>
        <v/>
      </c>
      <c r="GJ99" s="239" t="str">
        <f t="shared" si="254"/>
        <v/>
      </c>
      <c r="GK99" s="239">
        <f t="shared" si="282"/>
        <v>0</v>
      </c>
      <c r="GL99" s="248" t="str">
        <f t="shared" si="227"/>
        <v/>
      </c>
      <c r="GN99" s="407" t="str">
        <f t="shared" si="283"/>
        <v/>
      </c>
      <c r="GO99" s="408" t="str">
        <f t="shared" si="284"/>
        <v>0</v>
      </c>
      <c r="GP99" s="409" t="str">
        <f t="shared" si="285"/>
        <v/>
      </c>
      <c r="GQ99" s="408" t="str">
        <f t="shared" si="286"/>
        <v>0</v>
      </c>
      <c r="GR99" s="410" t="str">
        <f t="shared" si="287"/>
        <v/>
      </c>
      <c r="GT99" s="181" t="str">
        <f t="shared" si="228"/>
        <v/>
      </c>
      <c r="GU99" s="598" t="str">
        <f t="shared" si="258"/>
        <v/>
      </c>
      <c r="GV99" s="600" t="str">
        <f t="shared" si="259"/>
        <v>0</v>
      </c>
      <c r="GW99" s="413"/>
      <c r="GX99" s="701">
        <f t="shared" si="252"/>
        <v>0</v>
      </c>
      <c r="HB99" s="1114">
        <f t="shared" si="251"/>
        <v>0</v>
      </c>
    </row>
    <row r="100" spans="1:210" s="10" customFormat="1" ht="35.1" hidden="1" customHeight="1" thickBot="1" x14ac:dyDescent="0.2">
      <c r="A100" s="515"/>
      <c r="B100" s="516"/>
      <c r="C100" s="517"/>
      <c r="D100" s="517"/>
      <c r="E100" s="517"/>
      <c r="F100" s="517"/>
      <c r="G100" s="361"/>
      <c r="H100" s="593"/>
      <c r="I100" s="260"/>
      <c r="J100" s="257"/>
      <c r="K100" s="250"/>
      <c r="L100" s="250"/>
      <c r="M100" s="3023"/>
      <c r="N100" s="3023"/>
      <c r="O100" s="3024"/>
      <c r="P100" s="3017"/>
      <c r="Q100" s="3018"/>
      <c r="R100" s="3018"/>
      <c r="S100" s="3018"/>
      <c r="T100" s="3018"/>
      <c r="U100" s="3018"/>
      <c r="V100" s="3018"/>
      <c r="W100" s="3018"/>
      <c r="X100" s="3018"/>
      <c r="Y100" s="3018"/>
      <c r="Z100" s="3018"/>
      <c r="AA100" s="3018"/>
      <c r="AB100" s="3018"/>
      <c r="AC100" s="3018"/>
      <c r="AD100" s="3018"/>
      <c r="AE100" s="3018"/>
      <c r="AF100" s="3018"/>
      <c r="AG100" s="3018"/>
      <c r="AH100" s="3018"/>
      <c r="AI100" s="3018"/>
      <c r="AJ100" s="3018"/>
      <c r="AK100" s="3018"/>
      <c r="AL100" s="3018"/>
      <c r="AM100" s="3018"/>
      <c r="AN100" s="3018"/>
      <c r="AO100" s="3018"/>
      <c r="AP100" s="3018"/>
      <c r="AQ100" s="3018"/>
      <c r="AR100" s="3018"/>
      <c r="AS100" s="3018"/>
      <c r="AT100" s="3018"/>
      <c r="AU100" s="3018"/>
      <c r="AV100" s="3018"/>
      <c r="AW100" s="3018"/>
      <c r="AX100" s="3018"/>
      <c r="AY100" s="3019"/>
      <c r="AZ100" s="3025"/>
      <c r="BA100" s="3025"/>
      <c r="BB100" s="3025"/>
      <c r="BC100" s="3025"/>
      <c r="BD100" s="3025"/>
      <c r="BE100" s="3025"/>
      <c r="BF100" s="3025"/>
      <c r="BG100" s="3025"/>
      <c r="BH100" s="3025"/>
      <c r="BI100" s="3025"/>
      <c r="BJ100" s="3025"/>
      <c r="BK100" s="3025"/>
      <c r="BL100" s="3026"/>
      <c r="BM100" s="3026"/>
      <c r="BN100" s="3027"/>
      <c r="BO100" s="3027"/>
      <c r="BP100" s="3027"/>
      <c r="BQ100" s="3027"/>
      <c r="BR100" s="3027"/>
      <c r="BS100" s="3027"/>
      <c r="BT100" s="3027"/>
      <c r="BU100" s="3027"/>
      <c r="BV100" s="3027"/>
      <c r="BW100" s="3027"/>
      <c r="BX100" s="3027"/>
      <c r="BY100" s="3027"/>
      <c r="BZ100" s="3027"/>
      <c r="CA100" s="3027"/>
      <c r="CB100" s="3027"/>
      <c r="CC100" s="3027"/>
      <c r="CD100" s="3027"/>
      <c r="CE100" s="3027"/>
      <c r="CF100" s="3027"/>
      <c r="CG100" s="3027"/>
      <c r="CH100" s="3027"/>
      <c r="CI100" s="3027"/>
      <c r="CJ100" s="3027"/>
      <c r="CK100" s="3027"/>
      <c r="CL100" s="3027"/>
      <c r="CM100" s="3028"/>
      <c r="CN100" s="3029"/>
      <c r="CO100" s="3030"/>
      <c r="CP100" s="3028"/>
      <c r="CQ100" s="3029"/>
      <c r="CR100" s="3030"/>
      <c r="CS100" s="3017"/>
      <c r="CT100" s="3018"/>
      <c r="CU100" s="3019"/>
      <c r="CV100" s="3020"/>
      <c r="CW100" s="3021"/>
      <c r="CX100" s="3021"/>
      <c r="CY100" s="3021"/>
      <c r="CZ100" s="3021"/>
      <c r="DA100" s="3021"/>
      <c r="DB100" s="3021"/>
      <c r="DC100" s="3021"/>
      <c r="DD100" s="3021"/>
      <c r="DE100" s="3021"/>
      <c r="DF100" s="3021"/>
      <c r="DG100" s="3021"/>
      <c r="DH100" s="3021"/>
      <c r="DI100" s="3021"/>
      <c r="DJ100" s="3021"/>
      <c r="DK100" s="3021"/>
      <c r="DL100" s="3021"/>
      <c r="DM100" s="3021"/>
      <c r="DN100" s="3021"/>
      <c r="DO100" s="3022"/>
      <c r="DP100" s="361"/>
      <c r="DQ100" s="361"/>
      <c r="DR100" s="361"/>
      <c r="DS100" s="361"/>
      <c r="DT100" s="361"/>
      <c r="DU100" s="361"/>
      <c r="DV100" s="361"/>
      <c r="DW100" s="361"/>
      <c r="DX100" s="593"/>
      <c r="DY100" s="593"/>
      <c r="DZ100" s="593"/>
      <c r="EA100" s="593"/>
      <c r="EB100" s="593"/>
      <c r="EC100" s="593"/>
      <c r="ED100" s="593"/>
      <c r="EE100" s="593"/>
      <c r="EF100" s="237"/>
      <c r="EG100" s="120">
        <f t="shared" si="209"/>
        <v>0</v>
      </c>
      <c r="EH100" s="120">
        <f t="shared" si="260"/>
        <v>0</v>
      </c>
      <c r="EI100" s="120">
        <f t="shared" si="261"/>
        <v>0</v>
      </c>
      <c r="EJ100" s="120">
        <f t="shared" si="262"/>
        <v>0</v>
      </c>
      <c r="EK100" s="10">
        <f>M100</f>
        <v>0</v>
      </c>
      <c r="EL100" s="120">
        <f t="shared" si="264"/>
        <v>0</v>
      </c>
      <c r="EM100" s="119">
        <f>COUNTA(CM100:CR100)</f>
        <v>0</v>
      </c>
      <c r="EN100" s="118" t="str">
        <f>IF(AZ100="×要是正（既存不適格以外）","要是正","")&amp;IF(AZ100="△既存不適格","既存不適格","")</f>
        <v/>
      </c>
      <c r="EO100" s="121" t="str">
        <f>IF($EN100="要是正",MAX($EO$16:EO99)+1,"")</f>
        <v/>
      </c>
      <c r="EP100" s="121" t="str">
        <f>IF($EN100="要是正",MAX($EP$16:EP99)+1,"")</f>
        <v/>
      </c>
      <c r="EQ100" s="117" t="str">
        <f>IF(OR(AZ100="×要是正（既存不適格以外）",AZ100="△既存不適格"),EK100,"")</f>
        <v/>
      </c>
      <c r="ER100" s="116" t="str">
        <f>IF(OR($EN100="要是正",$EN100="既存不適格"),$EL100,"")</f>
        <v/>
      </c>
      <c r="ES100" s="113" t="str">
        <f>IF($EN100="要是正",IF(BN100="","",BN100),"")</f>
        <v/>
      </c>
      <c r="ET100" s="113" t="str">
        <f t="shared" si="230"/>
        <v/>
      </c>
      <c r="EU100" s="156">
        <f>IF(AZ100="△既存不適格",BN100&amp;"(既存不適格)",BN100)</f>
        <v>0</v>
      </c>
      <c r="EV100" s="115" t="str">
        <f>IF(EN100="要是正",IF(OR(EM100&lt;2,CS100&lt;&gt;""),"","令和"&amp;CM100&amp;"年"&amp;CP100&amp;"月1日"),"")</f>
        <v/>
      </c>
      <c r="EW100" s="114" t="str">
        <f>IF(EV100="","0",DATEVALUE(EV100))</f>
        <v>0</v>
      </c>
      <c r="EX100" s="124" t="str">
        <f>IF(EN100="要是正",IF(AND(CS100="予定",EM100=2),1,IF(CS100="改善済",2,"")),"")</f>
        <v/>
      </c>
      <c r="EY100" s="114" t="str">
        <f>IF(EX100=1,EW100,"0")</f>
        <v>0</v>
      </c>
      <c r="EZ100" s="378" t="str">
        <f t="shared" si="274"/>
        <v>0</v>
      </c>
      <c r="FA100" s="113" t="str">
        <f>IF(AND(EN100="要是正",AND(EM100=0,CS100="未定")),CS100,"")</f>
        <v/>
      </c>
      <c r="FB100" s="115" t="str">
        <f t="shared" si="276"/>
        <v/>
      </c>
      <c r="FC100" s="114" t="str">
        <f t="shared" si="277"/>
        <v>0</v>
      </c>
      <c r="FD100" s="124" t="str">
        <f t="shared" si="278"/>
        <v/>
      </c>
      <c r="FE100" s="114" t="str">
        <f t="shared" si="279"/>
        <v>0</v>
      </c>
      <c r="FF100" s="378" t="str">
        <f t="shared" si="280"/>
        <v>0</v>
      </c>
      <c r="FG100" s="113" t="str">
        <f t="shared" si="281"/>
        <v/>
      </c>
      <c r="FH100" s="25" t="str">
        <f t="shared" si="243"/>
        <v/>
      </c>
      <c r="FI100" s="361"/>
      <c r="FJ100" s="181" t="str">
        <f>IF(GO100="0","",IF(CS100="予定",TEXT(GO100,"([$-ja-JP]ge.m);@"),IF(CS100="改善済",TEXT(GO100,"[$-ja-JP]ge.m;@"),TEXT(EW100,"[$-ja-JP]ge.m;@"))))</f>
        <v/>
      </c>
      <c r="FK100" s="598" t="str">
        <f>IF(NOT(OR(CS100="未定",CS100="")),"令和"&amp;CM100&amp;"年"&amp;CP100&amp;"月1日","")</f>
        <v/>
      </c>
      <c r="FL100" s="600" t="str">
        <f t="shared" si="222"/>
        <v>0</v>
      </c>
      <c r="FM100" s="361"/>
      <c r="FN100" s="361"/>
      <c r="FO100" s="361"/>
      <c r="GH100" s="239" t="str">
        <f t="shared" si="223"/>
        <v/>
      </c>
      <c r="GI100" s="258" t="str">
        <f t="shared" si="253"/>
        <v/>
      </c>
      <c r="GJ100" s="258" t="str">
        <f t="shared" si="254"/>
        <v/>
      </c>
      <c r="GK100" s="258">
        <f t="shared" si="282"/>
        <v>0</v>
      </c>
      <c r="GL100" s="259" t="str">
        <f t="shared" si="227"/>
        <v/>
      </c>
      <c r="GN100" s="425" t="str">
        <f t="shared" si="283"/>
        <v/>
      </c>
      <c r="GO100" s="426" t="str">
        <f t="shared" si="284"/>
        <v>0</v>
      </c>
      <c r="GP100" s="427" t="str">
        <f t="shared" si="285"/>
        <v/>
      </c>
      <c r="GQ100" s="426" t="str">
        <f t="shared" si="286"/>
        <v>0</v>
      </c>
      <c r="GR100" s="428" t="str">
        <f t="shared" si="287"/>
        <v/>
      </c>
      <c r="GT100" s="181" t="str">
        <f t="shared" si="228"/>
        <v/>
      </c>
      <c r="GU100" s="598" t="str">
        <f t="shared" si="258"/>
        <v/>
      </c>
      <c r="GV100" s="600" t="str">
        <f t="shared" si="259"/>
        <v>0</v>
      </c>
      <c r="GW100" s="413"/>
      <c r="GX100" s="701">
        <f t="shared" si="252"/>
        <v>0</v>
      </c>
      <c r="HB100" s="1114">
        <f t="shared" si="251"/>
        <v>0</v>
      </c>
    </row>
    <row r="101" spans="1:210" s="10" customFormat="1" ht="14.25" customHeight="1" thickBot="1" x14ac:dyDescent="0.2">
      <c r="A101" s="515"/>
      <c r="B101" s="516"/>
      <c r="C101" s="517"/>
      <c r="D101" s="517"/>
      <c r="E101" s="517"/>
      <c r="F101" s="517"/>
      <c r="G101"/>
      <c r="H101" s="229"/>
      <c r="J101" s="229"/>
      <c r="K101" s="229"/>
      <c r="L101" s="229"/>
      <c r="M101" s="908"/>
      <c r="N101" s="908"/>
      <c r="O101" s="908"/>
      <c r="P101" s="229"/>
      <c r="Q101" s="229"/>
      <c r="R101" s="229"/>
      <c r="S101" s="229"/>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229"/>
      <c r="AT101" s="229"/>
      <c r="AU101" s="229"/>
      <c r="AV101" s="229"/>
      <c r="AW101" s="229"/>
      <c r="AX101" s="229"/>
      <c r="AY101" s="229"/>
      <c r="AZ101" s="909"/>
      <c r="BA101" s="909"/>
      <c r="BB101" s="909"/>
      <c r="BC101" s="909"/>
      <c r="BD101" s="909"/>
      <c r="BE101" s="909"/>
      <c r="BF101" s="909"/>
      <c r="BG101" s="909"/>
      <c r="BH101" s="909"/>
      <c r="BI101" s="909"/>
      <c r="BJ101" s="909"/>
      <c r="BK101" s="909"/>
      <c r="BL101" s="910"/>
      <c r="BM101" s="910"/>
      <c r="BN101" s="911"/>
      <c r="BO101" s="911"/>
      <c r="BP101" s="911"/>
      <c r="BQ101" s="911"/>
      <c r="BR101" s="911"/>
      <c r="BS101" s="911"/>
      <c r="BT101" s="911"/>
      <c r="BU101" s="911"/>
      <c r="BV101" s="911"/>
      <c r="BW101" s="911"/>
      <c r="BX101" s="911"/>
      <c r="BY101" s="911"/>
      <c r="BZ101" s="911"/>
      <c r="CA101" s="911"/>
      <c r="CB101" s="911"/>
      <c r="CC101" s="911"/>
      <c r="CD101" s="911"/>
      <c r="CE101" s="911"/>
      <c r="CF101" s="911"/>
      <c r="CG101" s="911"/>
      <c r="CH101" s="911"/>
      <c r="CI101" s="911"/>
      <c r="CJ101" s="911"/>
      <c r="CK101" s="911"/>
      <c r="CL101" s="911"/>
      <c r="CM101" s="910"/>
      <c r="CN101" s="910"/>
      <c r="CO101" s="910"/>
      <c r="CP101" s="910"/>
      <c r="CQ101" s="910"/>
      <c r="CR101" s="910"/>
      <c r="CS101" s="910"/>
      <c r="CT101" s="910"/>
      <c r="CU101" s="910"/>
      <c r="CV101" s="912"/>
      <c r="CW101" s="912"/>
      <c r="CX101" s="912"/>
      <c r="CY101" s="912"/>
      <c r="CZ101" s="912"/>
      <c r="DA101" s="912"/>
      <c r="DB101" s="912"/>
      <c r="DC101" s="912"/>
      <c r="DD101" s="912"/>
      <c r="DE101" s="912"/>
      <c r="DF101" s="912"/>
      <c r="DG101" s="912"/>
      <c r="DH101" s="912"/>
      <c r="DI101" s="912"/>
      <c r="DJ101" s="912"/>
      <c r="DK101" s="912"/>
      <c r="DL101" s="912"/>
      <c r="DM101" s="912"/>
      <c r="DN101" s="912"/>
      <c r="DO101" s="912"/>
      <c r="DP101"/>
      <c r="DQ101"/>
      <c r="DR101"/>
      <c r="DS101"/>
      <c r="DT101"/>
      <c r="DU101"/>
      <c r="DV101"/>
      <c r="DW101"/>
      <c r="DX101" s="229"/>
      <c r="DY101" s="229"/>
      <c r="DZ101" s="229"/>
      <c r="EA101" s="229"/>
      <c r="EB101" s="229"/>
      <c r="EC101" s="229"/>
      <c r="ED101" s="229"/>
      <c r="EE101" s="229"/>
      <c r="EF101" s="237"/>
      <c r="EG101" s="381">
        <f>SUM(EG81:EG100)</f>
        <v>0</v>
      </c>
      <c r="EH101" s="381">
        <f>SUM(EH81:EH100)</f>
        <v>0</v>
      </c>
      <c r="EI101" s="381">
        <f>SUM(EI81:EI100)</f>
        <v>0</v>
      </c>
      <c r="EJ101" s="381">
        <f>SUM(EJ81:EJ100)</f>
        <v>0</v>
      </c>
      <c r="EL101" s="109"/>
      <c r="EM101" s="108"/>
      <c r="EN101" s="106"/>
      <c r="EO101" s="105"/>
      <c r="EP101" s="105"/>
      <c r="EQ101" s="106"/>
      <c r="ER101" s="106"/>
      <c r="ES101" s="106"/>
      <c r="ET101" s="106"/>
      <c r="EU101" s="106"/>
      <c r="EV101" s="106"/>
      <c r="EW101" s="107"/>
      <c r="EX101" s="382">
        <f>COUNTIF(EX81:EX100,"1")</f>
        <v>0</v>
      </c>
      <c r="EY101" s="384" t="str">
        <f t="array" ref="EY101">INDEX(EY81:EY100,MATCH(MIN(ABS(EY81:EY100-EK4)),ABS(EY81:EY100-EK4),0))</f>
        <v>0</v>
      </c>
      <c r="EZ101" s="383"/>
      <c r="FA101" s="382">
        <f>COUNTIF(FA81:FA100,"未定")</f>
        <v>0</v>
      </c>
      <c r="FB101" s="106"/>
      <c r="FC101" s="385">
        <f>COUNTIF(FC81:FC100,"1")</f>
        <v>0</v>
      </c>
      <c r="FD101" s="842">
        <f>COUNTIF(FD81:FD100,"1")</f>
        <v>0</v>
      </c>
      <c r="FE101" s="384" t="str">
        <f t="array" ref="FE101">INDEX(FE81:FE100,MATCH(MIN(ABS(EQ4)),ABS(FE81:FE100-EQ4),0))</f>
        <v>0</v>
      </c>
      <c r="FF101" s="382">
        <f>COUNTIF(FF81:FF91,"未定")</f>
        <v>0</v>
      </c>
      <c r="FG101" s="382">
        <f>COUNTIF(FG81:FG100,"未定")</f>
        <v>0</v>
      </c>
      <c r="FH101" s="25"/>
      <c r="FI101"/>
      <c r="FJ101"/>
      <c r="FK101"/>
      <c r="FL101"/>
      <c r="FM101"/>
      <c r="FN101"/>
      <c r="FO101"/>
      <c r="GH101" s="229"/>
      <c r="GI101" s="229"/>
      <c r="GJ101" s="229"/>
      <c r="GK101" s="229"/>
      <c r="GL101" s="237"/>
      <c r="GN101" s="165"/>
      <c r="GO101" s="154"/>
      <c r="GP101" s="152">
        <f>COUNTIF(GP80:GP100,"1")</f>
        <v>0</v>
      </c>
      <c r="GQ101" s="153" t="str">
        <f t="array" ref="GQ101">INDEX(GQ81:GQ100,MATCH(MIN(ABS(GQ81:GQ100-$EK$4)),ABS(GQ81:GQ100-$EK$4),0))</f>
        <v>0</v>
      </c>
      <c r="GR101" s="152">
        <f>COUNTIF(GR81:GR100,"未定")</f>
        <v>0</v>
      </c>
      <c r="GS101" s="11"/>
      <c r="GT101" s="11"/>
      <c r="GU101" s="11"/>
      <c r="GV101" s="11"/>
      <c r="GW101" s="11"/>
    </row>
    <row r="102" spans="1:210" ht="15" customHeight="1" thickBot="1" x14ac:dyDescent="0.2">
      <c r="A102" s="195"/>
      <c r="B102" s="514"/>
      <c r="DP102"/>
      <c r="DQ102"/>
      <c r="DR102"/>
      <c r="DS102"/>
      <c r="DT102"/>
      <c r="DU102"/>
      <c r="DV102"/>
      <c r="DW102"/>
      <c r="EK102" s="10"/>
      <c r="EL102" s="10"/>
      <c r="EM102" s="10"/>
      <c r="EN102" s="10"/>
      <c r="EO102" s="10"/>
      <c r="EP102" s="10"/>
      <c r="EQ102" s="10"/>
      <c r="ER102" s="10"/>
      <c r="ES102" s="10"/>
      <c r="ET102" s="10"/>
      <c r="EU102" s="10"/>
      <c r="EV102" s="10"/>
      <c r="EW102" s="10"/>
      <c r="EX102" s="10"/>
      <c r="EY102" s="10"/>
      <c r="EZ102" s="379"/>
      <c r="FA102" s="10"/>
      <c r="FH102" s="495" t="str">
        <f>TRIM(FH81&amp;"　"&amp;FH82&amp;"　"&amp;FH83&amp;"　"&amp;FH84&amp;"　"&amp;FH85&amp;"　"&amp;FH86&amp;"　"&amp;FH87&amp;"　"&amp;FH88&amp;"　"&amp;FH89&amp;"　"&amp;FH90&amp;"　"&amp;FH91&amp;"　"&amp;FH92&amp;"　"&amp;FH93&amp;"　"&amp;FH94&amp;"　"&amp;FH95&amp;"　"&amp;FH96&amp;"　"&amp;FH97&amp;"　"&amp;FH98&amp;"　"&amp;FH99&amp;"　"&amp;FH100)</f>
        <v/>
      </c>
      <c r="FI102" s="10"/>
      <c r="FJ102" s="10"/>
      <c r="FK102" s="10"/>
      <c r="FL102" s="10"/>
      <c r="GN102" s="429"/>
      <c r="GO102" s="430"/>
      <c r="GP102" s="429"/>
      <c r="GQ102" s="430"/>
      <c r="GR102" s="429"/>
      <c r="GS102" s="11"/>
      <c r="GT102" s="11"/>
      <c r="GU102" s="11"/>
      <c r="GV102" s="11"/>
      <c r="GW102" s="11"/>
    </row>
    <row r="103" spans="1:210" ht="27" customHeight="1" x14ac:dyDescent="0.15">
      <c r="DP103"/>
      <c r="DQ103"/>
      <c r="DR103"/>
      <c r="DS103"/>
      <c r="DT103"/>
      <c r="DU103"/>
      <c r="DV103"/>
      <c r="DW103"/>
      <c r="FH103" s="25"/>
      <c r="GN103" s="429"/>
      <c r="GO103" s="430"/>
      <c r="GP103" s="429"/>
      <c r="GQ103" s="430"/>
      <c r="GR103" s="429"/>
      <c r="GS103" s="11"/>
      <c r="GT103" s="11"/>
      <c r="GU103" s="11"/>
      <c r="GV103" s="11"/>
      <c r="GW103" s="11"/>
    </row>
    <row r="104" spans="1:210" ht="27" customHeight="1" x14ac:dyDescent="0.15">
      <c r="DP104"/>
      <c r="DQ104"/>
      <c r="DR104"/>
      <c r="DS104"/>
      <c r="DT104"/>
      <c r="DU104"/>
      <c r="DV104"/>
      <c r="DW104"/>
      <c r="EI104" s="237" t="str">
        <f>IF(EI117&lt;&gt;0,"レ","")</f>
        <v/>
      </c>
      <c r="GN104" s="429"/>
      <c r="GO104" s="430"/>
      <c r="GP104" s="429"/>
      <c r="GQ104" s="430"/>
      <c r="GR104" s="429"/>
      <c r="GS104" s="11"/>
      <c r="GT104" s="11"/>
      <c r="GU104" s="11"/>
      <c r="GV104" s="11"/>
      <c r="GW104" s="11"/>
    </row>
    <row r="105" spans="1:210" ht="27" customHeight="1" x14ac:dyDescent="0.15">
      <c r="DP105"/>
      <c r="DQ105"/>
      <c r="DR105"/>
      <c r="DS105"/>
      <c r="DT105"/>
      <c r="DU105"/>
      <c r="DV105"/>
      <c r="DW105"/>
      <c r="GN105" s="429"/>
      <c r="GO105" s="430"/>
      <c r="GP105" s="429"/>
      <c r="GQ105" s="430"/>
      <c r="GR105" s="429"/>
      <c r="GS105" s="11"/>
      <c r="GT105" s="11"/>
      <c r="GU105" s="11"/>
      <c r="GV105" s="11"/>
      <c r="GW105" s="11"/>
    </row>
    <row r="106" spans="1:210" ht="27" customHeight="1" x14ac:dyDescent="0.15">
      <c r="DP106"/>
      <c r="DQ106"/>
      <c r="DR106"/>
      <c r="DS106"/>
      <c r="DT106"/>
      <c r="DU106"/>
      <c r="DV106"/>
      <c r="DW106"/>
      <c r="FH106" s="25"/>
      <c r="GN106" s="429"/>
      <c r="GO106" s="430"/>
      <c r="GP106" s="429"/>
      <c r="GQ106" s="430"/>
      <c r="GR106" s="429"/>
      <c r="GS106" s="11"/>
      <c r="GT106" s="11"/>
      <c r="GU106" s="11"/>
      <c r="GV106" s="11"/>
      <c r="GW106" s="11"/>
    </row>
    <row r="107" spans="1:210" ht="27" customHeight="1" x14ac:dyDescent="0.15">
      <c r="DP107"/>
      <c r="DQ107"/>
      <c r="DR107"/>
      <c r="DS107"/>
      <c r="DT107"/>
      <c r="DU107"/>
      <c r="DV107"/>
      <c r="DW107"/>
      <c r="FH107" s="25"/>
      <c r="GN107" s="429"/>
      <c r="GO107" s="430"/>
      <c r="GP107" s="429"/>
      <c r="GQ107" s="430"/>
      <c r="GR107" s="429"/>
      <c r="GS107" s="11"/>
      <c r="GT107" s="11"/>
      <c r="GU107" s="11"/>
      <c r="GV107" s="11"/>
      <c r="GW107" s="11"/>
    </row>
    <row r="108" spans="1:210" ht="27" customHeight="1" x14ac:dyDescent="0.15">
      <c r="DP108"/>
      <c r="DQ108"/>
      <c r="DR108"/>
      <c r="DS108"/>
      <c r="DT108"/>
      <c r="DU108"/>
      <c r="DV108"/>
      <c r="DW108"/>
      <c r="FH108" s="25"/>
      <c r="GN108" s="429"/>
      <c r="GO108" s="430"/>
      <c r="GP108" s="429"/>
      <c r="GQ108" s="430"/>
      <c r="GR108" s="429"/>
      <c r="GS108" s="11"/>
      <c r="GT108" s="11"/>
      <c r="GU108" s="11"/>
      <c r="GV108" s="11"/>
      <c r="GW108" s="11"/>
    </row>
    <row r="109" spans="1:210" ht="27" customHeight="1" x14ac:dyDescent="0.15">
      <c r="DP109"/>
      <c r="DQ109"/>
      <c r="DR109"/>
      <c r="DS109"/>
      <c r="DT109"/>
      <c r="DU109"/>
      <c r="DV109"/>
      <c r="DW109"/>
      <c r="FH109" s="25"/>
      <c r="GN109" s="429"/>
      <c r="GO109" s="430"/>
      <c r="GP109" s="429"/>
      <c r="GQ109" s="430"/>
      <c r="GR109" s="429"/>
      <c r="GS109" s="11"/>
      <c r="GT109" s="11"/>
      <c r="GU109" s="11"/>
      <c r="GV109" s="11"/>
      <c r="GW109" s="11"/>
    </row>
    <row r="110" spans="1:210" ht="27" customHeight="1" x14ac:dyDescent="0.15">
      <c r="DP110"/>
      <c r="DQ110"/>
      <c r="DR110"/>
      <c r="DS110"/>
      <c r="DT110"/>
      <c r="DU110"/>
      <c r="DV110"/>
      <c r="DW110"/>
      <c r="GN110" s="429"/>
      <c r="GO110" s="430"/>
      <c r="GP110" s="429"/>
      <c r="GQ110" s="430"/>
      <c r="GR110" s="429"/>
      <c r="GS110" s="11"/>
      <c r="GT110" s="11"/>
      <c r="GU110" s="11"/>
      <c r="GV110" s="11"/>
      <c r="GW110" s="11"/>
    </row>
    <row r="111" spans="1:210" ht="27" customHeight="1" x14ac:dyDescent="0.15">
      <c r="DP111"/>
      <c r="DQ111"/>
      <c r="DR111"/>
      <c r="DS111"/>
      <c r="DT111"/>
      <c r="DU111"/>
      <c r="DV111"/>
      <c r="DW111"/>
      <c r="GN111" s="429"/>
      <c r="GO111" s="430"/>
      <c r="GP111" s="429"/>
      <c r="GQ111" s="430"/>
      <c r="GR111" s="429"/>
      <c r="GS111" s="11"/>
      <c r="GT111" s="11"/>
      <c r="GU111" s="11"/>
      <c r="GV111" s="11"/>
      <c r="GW111" s="11"/>
    </row>
    <row r="112" spans="1:210" ht="27" customHeight="1" x14ac:dyDescent="0.15">
      <c r="DP112"/>
      <c r="DQ112"/>
      <c r="DR112"/>
      <c r="DS112"/>
      <c r="DT112"/>
      <c r="DU112"/>
      <c r="DV112"/>
      <c r="DW112"/>
      <c r="GN112" s="431"/>
      <c r="GO112" s="430"/>
      <c r="GP112" s="429"/>
      <c r="GQ112" s="430"/>
      <c r="GR112" s="429"/>
      <c r="GS112" s="431"/>
      <c r="GT112" s="11"/>
      <c r="GU112" s="431"/>
      <c r="GV112" s="431"/>
      <c r="GW112" s="431"/>
    </row>
    <row r="113" spans="120:205" ht="27" customHeight="1" x14ac:dyDescent="0.15">
      <c r="DP113"/>
      <c r="DQ113"/>
      <c r="DR113"/>
      <c r="DS113"/>
      <c r="DT113"/>
      <c r="DU113"/>
      <c r="DV113"/>
      <c r="DW113"/>
      <c r="GN113" s="432"/>
      <c r="GO113" s="430"/>
      <c r="GP113" s="432"/>
      <c r="GQ113" s="433"/>
      <c r="GR113" s="432"/>
      <c r="GS113" s="11"/>
      <c r="GT113" s="11"/>
      <c r="GU113" s="11"/>
      <c r="GV113" s="11"/>
      <c r="GW113" s="11"/>
    </row>
    <row r="114" spans="120:205" ht="27" customHeight="1" x14ac:dyDescent="0.15">
      <c r="DP114"/>
      <c r="DQ114"/>
      <c r="DR114"/>
      <c r="DS114"/>
      <c r="DT114"/>
      <c r="DU114"/>
      <c r="DV114"/>
      <c r="DW114"/>
      <c r="FH114" s="83"/>
      <c r="GN114" s="2999"/>
      <c r="GO114" s="2999"/>
      <c r="GP114" s="2999"/>
      <c r="GQ114" s="2999"/>
      <c r="GR114" s="2999"/>
      <c r="GS114" s="11"/>
      <c r="GT114" s="11"/>
      <c r="GU114" s="11"/>
      <c r="GV114" s="11"/>
      <c r="GW114" s="11"/>
    </row>
    <row r="115" spans="120:205" ht="27" customHeight="1" x14ac:dyDescent="0.15">
      <c r="DP115"/>
      <c r="DQ115"/>
      <c r="DR115"/>
      <c r="DS115"/>
      <c r="DT115"/>
      <c r="DU115"/>
      <c r="DV115"/>
      <c r="DW115"/>
      <c r="FH115" s="25"/>
      <c r="GN115" s="434"/>
      <c r="GO115" s="434"/>
      <c r="GP115" s="434"/>
      <c r="GQ115" s="432"/>
      <c r="GR115" s="435"/>
      <c r="GS115" s="11"/>
      <c r="GT115" s="11"/>
      <c r="GU115" s="11"/>
      <c r="GV115" s="11"/>
      <c r="GW115" s="11"/>
    </row>
    <row r="116" spans="120:205" ht="27" customHeight="1" x14ac:dyDescent="0.15">
      <c r="DP116"/>
      <c r="DQ116"/>
      <c r="DR116"/>
      <c r="DS116"/>
      <c r="DT116"/>
      <c r="DU116"/>
      <c r="DV116"/>
      <c r="DW116"/>
      <c r="FH116" s="25"/>
      <c r="GN116" s="429"/>
      <c r="GO116" s="430"/>
      <c r="GP116" s="429"/>
      <c r="GQ116" s="430"/>
      <c r="GR116" s="429"/>
      <c r="GS116" s="11"/>
      <c r="GT116" s="11"/>
      <c r="GU116" s="11"/>
      <c r="GV116" s="11"/>
      <c r="GW116" s="11"/>
    </row>
    <row r="117" spans="120:205" ht="27" customHeight="1" x14ac:dyDescent="0.15">
      <c r="DP117"/>
      <c r="DQ117"/>
      <c r="DR117"/>
      <c r="DS117"/>
      <c r="DT117"/>
      <c r="DU117"/>
      <c r="DV117"/>
      <c r="DW117"/>
      <c r="FH117" s="25"/>
      <c r="GN117" s="429"/>
      <c r="GO117" s="430"/>
      <c r="GP117" s="429"/>
      <c r="GQ117" s="430"/>
      <c r="GR117" s="429"/>
      <c r="GS117" s="11"/>
      <c r="GT117" s="11"/>
      <c r="GU117" s="11"/>
      <c r="GV117" s="11"/>
      <c r="GW117" s="11"/>
    </row>
    <row r="118" spans="120:205" ht="27" customHeight="1" x14ac:dyDescent="0.15">
      <c r="DP118"/>
      <c r="DQ118"/>
      <c r="DR118"/>
      <c r="DS118"/>
      <c r="DT118"/>
      <c r="DU118"/>
      <c r="DV118"/>
      <c r="DW118"/>
      <c r="GN118" s="429"/>
      <c r="GO118" s="430"/>
      <c r="GP118" s="429"/>
      <c r="GQ118" s="430"/>
      <c r="GR118" s="429"/>
      <c r="GS118" s="11"/>
      <c r="GT118" s="11"/>
      <c r="GU118" s="11"/>
      <c r="GV118" s="11"/>
      <c r="GW118" s="11"/>
    </row>
    <row r="119" spans="120:205" ht="27" customHeight="1" x14ac:dyDescent="0.15">
      <c r="DP119"/>
      <c r="DQ119"/>
      <c r="DR119"/>
      <c r="DS119"/>
      <c r="DT119"/>
      <c r="DU119"/>
      <c r="DV119"/>
      <c r="DW119"/>
      <c r="FH119" s="25"/>
      <c r="GN119" s="429"/>
      <c r="GO119" s="430"/>
      <c r="GP119" s="429"/>
      <c r="GQ119" s="430"/>
      <c r="GR119" s="429"/>
      <c r="GS119" s="11"/>
      <c r="GT119" s="11"/>
      <c r="GU119" s="11"/>
      <c r="GV119" s="11"/>
      <c r="GW119" s="11"/>
    </row>
    <row r="120" spans="120:205" ht="27" customHeight="1" x14ac:dyDescent="0.15">
      <c r="DP120"/>
      <c r="DQ120"/>
      <c r="DR120"/>
      <c r="DS120"/>
      <c r="DT120"/>
      <c r="DU120"/>
      <c r="DV120"/>
      <c r="DW120"/>
      <c r="FH120" s="25"/>
      <c r="GN120" s="429"/>
      <c r="GO120" s="430"/>
      <c r="GP120" s="429"/>
      <c r="GQ120" s="430"/>
      <c r="GR120" s="429"/>
      <c r="GS120" s="11"/>
      <c r="GT120" s="11"/>
      <c r="GU120" s="11"/>
      <c r="GV120" s="11"/>
      <c r="GW120" s="11"/>
    </row>
    <row r="121" spans="120:205" ht="27" customHeight="1" x14ac:dyDescent="0.15">
      <c r="DP121"/>
      <c r="DQ121"/>
      <c r="DR121"/>
      <c r="DS121"/>
      <c r="DT121"/>
      <c r="DU121"/>
      <c r="DV121"/>
      <c r="DW121"/>
      <c r="GN121" s="429"/>
      <c r="GO121" s="430"/>
      <c r="GP121" s="429"/>
      <c r="GQ121" s="430"/>
      <c r="GR121" s="429"/>
      <c r="GS121" s="11"/>
      <c r="GT121" s="11"/>
      <c r="GU121" s="11"/>
      <c r="GV121" s="11"/>
      <c r="GW121" s="11"/>
    </row>
    <row r="122" spans="120:205" ht="27" customHeight="1" x14ac:dyDescent="0.15">
      <c r="DP122"/>
      <c r="DQ122"/>
      <c r="DR122"/>
      <c r="DS122"/>
      <c r="DT122"/>
      <c r="DU122"/>
      <c r="DV122"/>
      <c r="DW122"/>
      <c r="GN122" s="429"/>
      <c r="GO122" s="430"/>
      <c r="GP122" s="429"/>
      <c r="GQ122" s="430"/>
      <c r="GR122" s="429"/>
      <c r="GS122" s="11"/>
      <c r="GT122" s="11"/>
      <c r="GU122" s="11"/>
      <c r="GV122" s="11"/>
      <c r="GW122" s="11"/>
    </row>
    <row r="123" spans="120:205" ht="27" customHeight="1" x14ac:dyDescent="0.15">
      <c r="DP123"/>
      <c r="DQ123"/>
      <c r="DR123"/>
      <c r="DS123"/>
      <c r="DT123"/>
      <c r="DU123"/>
      <c r="DV123"/>
      <c r="DW123"/>
      <c r="GN123" s="429"/>
      <c r="GO123" s="430"/>
      <c r="GP123" s="429"/>
      <c r="GQ123" s="430"/>
      <c r="GR123" s="429"/>
      <c r="GS123" s="11"/>
      <c r="GT123" s="11"/>
      <c r="GU123" s="11"/>
      <c r="GV123" s="11"/>
      <c r="GW123" s="11"/>
    </row>
    <row r="124" spans="120:205" ht="27" customHeight="1" x14ac:dyDescent="0.15">
      <c r="DP124"/>
      <c r="DQ124"/>
      <c r="DR124"/>
      <c r="DS124"/>
      <c r="DT124"/>
      <c r="DU124"/>
      <c r="DV124"/>
      <c r="DW124"/>
      <c r="GN124" s="429"/>
      <c r="GO124" s="430"/>
      <c r="GP124" s="429"/>
      <c r="GQ124" s="430"/>
      <c r="GR124" s="429"/>
      <c r="GS124" s="11"/>
      <c r="GT124" s="11"/>
      <c r="GU124" s="11"/>
      <c r="GV124" s="11"/>
      <c r="GW124" s="11"/>
    </row>
    <row r="125" spans="120:205" ht="27" customHeight="1" x14ac:dyDescent="0.15">
      <c r="DP125"/>
      <c r="DQ125"/>
      <c r="DR125"/>
      <c r="DS125"/>
      <c r="DT125"/>
      <c r="DU125"/>
      <c r="DV125"/>
      <c r="DW125"/>
      <c r="GN125" s="429"/>
      <c r="GO125" s="430"/>
      <c r="GP125" s="429"/>
      <c r="GQ125" s="430"/>
      <c r="GR125" s="429"/>
      <c r="GS125" s="11"/>
      <c r="GT125" s="11"/>
      <c r="GU125" s="11"/>
      <c r="GV125" s="11"/>
      <c r="GW125" s="11"/>
    </row>
    <row r="126" spans="120:205" ht="27" customHeight="1" x14ac:dyDescent="0.15">
      <c r="GN126" s="429"/>
      <c r="GO126" s="430"/>
      <c r="GP126" s="429"/>
      <c r="GQ126" s="430"/>
      <c r="GR126" s="429"/>
      <c r="GS126" s="11"/>
      <c r="GT126" s="11"/>
      <c r="GU126" s="11"/>
      <c r="GV126" s="11"/>
      <c r="GW126" s="11"/>
    </row>
    <row r="127" spans="120:205" ht="27" customHeight="1" x14ac:dyDescent="0.15">
      <c r="FH127" s="25"/>
      <c r="GN127" s="429"/>
      <c r="GO127" s="430"/>
      <c r="GP127" s="429"/>
      <c r="GQ127" s="430"/>
      <c r="GR127" s="429"/>
      <c r="GS127" s="11"/>
      <c r="GT127" s="11"/>
      <c r="GU127" s="11"/>
      <c r="GV127" s="11"/>
      <c r="GW127" s="11"/>
    </row>
    <row r="128" spans="120:205" ht="27" customHeight="1" x14ac:dyDescent="0.15">
      <c r="FH128" s="25"/>
      <c r="GN128" s="429"/>
      <c r="GO128" s="430"/>
      <c r="GP128" s="429"/>
      <c r="GQ128" s="430"/>
      <c r="GR128" s="429"/>
      <c r="GS128" s="11"/>
      <c r="GT128" s="11"/>
      <c r="GU128" s="11"/>
      <c r="GV128" s="11"/>
      <c r="GW128" s="11"/>
    </row>
    <row r="129" spans="164:205" ht="27" customHeight="1" x14ac:dyDescent="0.15">
      <c r="FH129" s="25"/>
      <c r="GN129" s="429"/>
      <c r="GO129" s="430"/>
      <c r="GP129" s="429"/>
      <c r="GQ129" s="430"/>
      <c r="GR129" s="429"/>
      <c r="GS129" s="11"/>
      <c r="GT129" s="11"/>
      <c r="GU129" s="11"/>
      <c r="GV129" s="11"/>
      <c r="GW129" s="11"/>
    </row>
    <row r="130" spans="164:205" ht="27" customHeight="1" x14ac:dyDescent="0.15">
      <c r="GN130" s="429"/>
      <c r="GO130" s="430"/>
      <c r="GP130" s="429"/>
      <c r="GQ130" s="430"/>
      <c r="GR130" s="429"/>
      <c r="GS130" s="11"/>
      <c r="GT130" s="11"/>
      <c r="GU130" s="11"/>
      <c r="GV130" s="11"/>
      <c r="GW130" s="11"/>
    </row>
    <row r="131" spans="164:205" ht="27" customHeight="1" x14ac:dyDescent="0.15">
      <c r="FH131" s="25"/>
      <c r="GN131" s="429"/>
      <c r="GO131" s="430"/>
      <c r="GP131" s="429"/>
      <c r="GQ131" s="430"/>
      <c r="GR131" s="429"/>
      <c r="GS131" s="11"/>
      <c r="GT131" s="11"/>
      <c r="GU131" s="11"/>
      <c r="GV131" s="11"/>
      <c r="GW131" s="11"/>
    </row>
    <row r="132" spans="164:205" ht="27" customHeight="1" x14ac:dyDescent="0.15">
      <c r="FH132" s="25"/>
      <c r="GN132" s="429"/>
      <c r="GO132" s="430"/>
      <c r="GP132" s="429"/>
      <c r="GQ132" s="430"/>
      <c r="GR132" s="429"/>
      <c r="GS132" s="11"/>
      <c r="GT132" s="11"/>
      <c r="GU132" s="11"/>
      <c r="GV132" s="11"/>
      <c r="GW132" s="11"/>
    </row>
    <row r="133" spans="164:205" ht="27" customHeight="1" x14ac:dyDescent="0.15">
      <c r="FH133" s="25"/>
      <c r="GN133" s="429"/>
      <c r="GO133" s="430"/>
      <c r="GP133" s="429"/>
      <c r="GQ133" s="430"/>
      <c r="GR133" s="429"/>
      <c r="GS133" s="11"/>
      <c r="GT133" s="11"/>
      <c r="GU133" s="11"/>
      <c r="GV133" s="11"/>
      <c r="GW133" s="11"/>
    </row>
    <row r="134" spans="164:205" ht="27" customHeight="1" x14ac:dyDescent="0.15">
      <c r="FH134" s="25"/>
      <c r="GN134" s="429"/>
      <c r="GO134" s="430"/>
      <c r="GP134" s="429"/>
      <c r="GQ134" s="430"/>
      <c r="GR134" s="429"/>
      <c r="GS134" s="11"/>
      <c r="GT134" s="11"/>
      <c r="GU134" s="11"/>
      <c r="GV134" s="11"/>
      <c r="GW134" s="11"/>
    </row>
    <row r="135" spans="164:205" ht="27" customHeight="1" x14ac:dyDescent="0.15">
      <c r="GN135" s="429"/>
      <c r="GO135" s="430"/>
      <c r="GP135" s="429"/>
      <c r="GQ135" s="430"/>
      <c r="GR135" s="429"/>
      <c r="GS135" s="11"/>
      <c r="GT135" s="11"/>
      <c r="GU135" s="11"/>
      <c r="GV135" s="11"/>
      <c r="GW135" s="11"/>
    </row>
    <row r="136" spans="164:205" ht="27" customHeight="1" x14ac:dyDescent="0.15">
      <c r="GN136" s="429"/>
      <c r="GO136" s="430"/>
      <c r="GP136" s="429"/>
      <c r="GQ136" s="430"/>
      <c r="GR136" s="429"/>
      <c r="GS136" s="11"/>
      <c r="GT136" s="11"/>
      <c r="GU136" s="11"/>
      <c r="GV136" s="11"/>
      <c r="GW136" s="11"/>
    </row>
    <row r="137" spans="164:205" ht="27" customHeight="1" x14ac:dyDescent="0.15">
      <c r="GN137" s="429"/>
      <c r="GO137" s="430"/>
      <c r="GP137" s="429"/>
      <c r="GQ137" s="430"/>
      <c r="GR137" s="429"/>
      <c r="GS137" s="11"/>
      <c r="GT137" s="11"/>
      <c r="GU137" s="11"/>
      <c r="GV137" s="11"/>
      <c r="GW137" s="11"/>
    </row>
    <row r="138" spans="164:205" ht="27" customHeight="1" x14ac:dyDescent="0.15">
      <c r="GN138" s="429"/>
      <c r="GO138" s="430"/>
      <c r="GP138" s="429"/>
      <c r="GQ138" s="430"/>
      <c r="GR138" s="429"/>
      <c r="GS138" s="11"/>
      <c r="GT138" s="11"/>
      <c r="GU138" s="11"/>
      <c r="GV138" s="11"/>
      <c r="GW138" s="11"/>
    </row>
    <row r="139" spans="164:205" ht="27" customHeight="1" x14ac:dyDescent="0.15">
      <c r="GN139" s="429"/>
      <c r="GO139" s="430"/>
      <c r="GP139" s="429"/>
      <c r="GQ139" s="430"/>
      <c r="GR139" s="429"/>
      <c r="GS139" s="11"/>
      <c r="GT139" s="11"/>
      <c r="GU139" s="11"/>
      <c r="GV139" s="11"/>
      <c r="GW139" s="11"/>
    </row>
    <row r="140" spans="164:205" ht="27" customHeight="1" x14ac:dyDescent="0.15">
      <c r="FH140" s="25"/>
      <c r="GN140" s="429"/>
      <c r="GO140" s="430"/>
      <c r="GP140" s="429"/>
      <c r="GQ140" s="430"/>
      <c r="GR140" s="429"/>
      <c r="GS140" s="11"/>
      <c r="GT140" s="11"/>
      <c r="GU140" s="11"/>
      <c r="GV140" s="11"/>
      <c r="GW140" s="11"/>
    </row>
    <row r="141" spans="164:205" ht="27" customHeight="1" x14ac:dyDescent="0.15">
      <c r="FH141" s="25"/>
      <c r="GN141" s="429"/>
      <c r="GO141" s="430"/>
      <c r="GP141" s="429"/>
      <c r="GQ141" s="430"/>
      <c r="GR141" s="429"/>
      <c r="GS141" s="11"/>
      <c r="GT141" s="11"/>
      <c r="GU141" s="11"/>
      <c r="GV141" s="11"/>
      <c r="GW141" s="11"/>
    </row>
    <row r="142" spans="164:205" ht="27" customHeight="1" x14ac:dyDescent="0.15">
      <c r="FH142" s="25"/>
      <c r="GN142" s="429"/>
      <c r="GO142" s="430"/>
      <c r="GP142" s="429"/>
      <c r="GQ142" s="430"/>
      <c r="GR142" s="429"/>
      <c r="GS142" s="11"/>
      <c r="GT142" s="11"/>
      <c r="GU142" s="11"/>
      <c r="GV142" s="11"/>
      <c r="GW142" s="11"/>
    </row>
    <row r="143" spans="164:205" ht="27" customHeight="1" x14ac:dyDescent="0.15">
      <c r="FH143" s="25"/>
      <c r="GN143" s="429"/>
      <c r="GO143" s="430"/>
      <c r="GP143" s="429"/>
      <c r="GQ143" s="430"/>
      <c r="GR143" s="429"/>
      <c r="GS143" s="11"/>
      <c r="GT143" s="11"/>
      <c r="GU143" s="11"/>
      <c r="GV143" s="11"/>
      <c r="GW143" s="11"/>
    </row>
    <row r="144" spans="164:205" ht="27" customHeight="1" x14ac:dyDescent="0.15">
      <c r="FH144" s="25"/>
      <c r="GN144" s="429"/>
      <c r="GO144" s="430"/>
      <c r="GP144" s="429"/>
      <c r="GQ144" s="430"/>
      <c r="GR144" s="429"/>
      <c r="GS144" s="11"/>
      <c r="GT144" s="11"/>
      <c r="GU144" s="11"/>
      <c r="GV144" s="11"/>
      <c r="GW144" s="11"/>
    </row>
    <row r="145" spans="164:205" ht="27" customHeight="1" x14ac:dyDescent="0.15">
      <c r="FH145" s="25"/>
      <c r="GN145" s="429"/>
      <c r="GO145" s="430"/>
      <c r="GP145" s="429"/>
      <c r="GQ145" s="430"/>
      <c r="GR145" s="429"/>
      <c r="GS145" s="11"/>
      <c r="GT145" s="11"/>
      <c r="GU145" s="11"/>
      <c r="GV145" s="11"/>
      <c r="GW145" s="11"/>
    </row>
    <row r="146" spans="164:205" ht="27" customHeight="1" x14ac:dyDescent="0.15">
      <c r="GN146" s="429"/>
      <c r="GO146" s="430"/>
      <c r="GP146" s="429"/>
      <c r="GQ146" s="430"/>
      <c r="GR146" s="429"/>
      <c r="GS146" s="11"/>
      <c r="GT146" s="11"/>
      <c r="GU146" s="11"/>
      <c r="GV146" s="11"/>
      <c r="GW146" s="11"/>
    </row>
    <row r="147" spans="164:205" ht="27" customHeight="1" x14ac:dyDescent="0.15">
      <c r="GN147" s="429"/>
      <c r="GO147" s="430"/>
      <c r="GP147" s="429"/>
      <c r="GQ147" s="430"/>
      <c r="GR147" s="429"/>
      <c r="GS147" s="11"/>
      <c r="GT147" s="11"/>
      <c r="GU147" s="11"/>
      <c r="GV147" s="11"/>
      <c r="GW147" s="11"/>
    </row>
    <row r="148" spans="164:205" ht="27" customHeight="1" x14ac:dyDescent="0.15">
      <c r="GN148" s="429"/>
      <c r="GO148" s="430"/>
      <c r="GP148" s="429"/>
      <c r="GQ148" s="430"/>
      <c r="GR148" s="429"/>
      <c r="GS148" s="11"/>
      <c r="GT148" s="11"/>
      <c r="GU148" s="11"/>
      <c r="GV148" s="11"/>
      <c r="GW148" s="11"/>
    </row>
    <row r="149" spans="164:205" ht="27" customHeight="1" x14ac:dyDescent="0.15">
      <c r="GN149" s="429"/>
      <c r="GO149" s="430"/>
      <c r="GP149" s="429"/>
      <c r="GQ149" s="430"/>
      <c r="GR149" s="429"/>
      <c r="GS149" s="11"/>
      <c r="GT149" s="11"/>
      <c r="GU149" s="11"/>
      <c r="GV149" s="11"/>
      <c r="GW149" s="11"/>
    </row>
    <row r="150" spans="164:205" ht="27" customHeight="1" x14ac:dyDescent="0.15">
      <c r="GN150" s="429"/>
      <c r="GO150" s="430"/>
      <c r="GP150" s="429"/>
      <c r="GQ150" s="430"/>
      <c r="GR150" s="429"/>
      <c r="GS150" s="11"/>
      <c r="GT150" s="11"/>
      <c r="GU150" s="11"/>
      <c r="GV150" s="11"/>
      <c r="GW150" s="11"/>
    </row>
    <row r="151" spans="164:205" ht="27" customHeight="1" x14ac:dyDescent="0.15">
      <c r="FH151" s="25"/>
      <c r="GN151" s="429"/>
      <c r="GO151" s="430"/>
      <c r="GP151" s="429"/>
      <c r="GQ151" s="430"/>
      <c r="GR151" s="429"/>
      <c r="GS151" s="11"/>
      <c r="GT151" s="11"/>
      <c r="GU151" s="11"/>
      <c r="GV151" s="11"/>
      <c r="GW151" s="11"/>
    </row>
    <row r="152" spans="164:205" ht="27" customHeight="1" x14ac:dyDescent="0.15">
      <c r="GN152" s="429"/>
      <c r="GO152" s="430"/>
      <c r="GP152" s="429"/>
      <c r="GQ152" s="430"/>
      <c r="GR152" s="429"/>
      <c r="GS152" s="11"/>
      <c r="GT152" s="11"/>
      <c r="GU152" s="11"/>
      <c r="GV152" s="11"/>
      <c r="GW152" s="11"/>
    </row>
    <row r="153" spans="164:205" ht="27" customHeight="1" x14ac:dyDescent="0.15">
      <c r="FH153" s="25"/>
      <c r="GN153" s="429"/>
      <c r="GO153" s="430"/>
      <c r="GP153" s="429"/>
      <c r="GQ153" s="430"/>
      <c r="GR153" s="429"/>
      <c r="GS153" s="11"/>
      <c r="GT153" s="11"/>
      <c r="GU153" s="11"/>
      <c r="GV153" s="11"/>
      <c r="GW153" s="11"/>
    </row>
    <row r="154" spans="164:205" ht="27" customHeight="1" x14ac:dyDescent="0.15">
      <c r="FH154" s="25"/>
      <c r="GN154" s="429"/>
      <c r="GO154" s="430"/>
      <c r="GP154" s="429"/>
      <c r="GQ154" s="430"/>
      <c r="GR154" s="429"/>
      <c r="GS154" s="11"/>
      <c r="GT154" s="11"/>
      <c r="GU154" s="11"/>
      <c r="GV154" s="11"/>
      <c r="GW154" s="11"/>
    </row>
    <row r="155" spans="164:205" ht="27" customHeight="1" x14ac:dyDescent="0.15">
      <c r="GN155" s="429"/>
      <c r="GO155" s="430"/>
      <c r="GP155" s="429"/>
      <c r="GQ155" s="430"/>
      <c r="GR155" s="429"/>
      <c r="GS155" s="11"/>
      <c r="GT155" s="11"/>
      <c r="GU155" s="11"/>
      <c r="GV155" s="11"/>
      <c r="GW155" s="11"/>
    </row>
    <row r="156" spans="164:205" ht="27" customHeight="1" x14ac:dyDescent="0.15">
      <c r="FH156" s="25"/>
      <c r="GN156" s="431"/>
      <c r="GO156" s="430"/>
      <c r="GP156" s="429"/>
      <c r="GQ156" s="430"/>
      <c r="GR156" s="429"/>
      <c r="GS156" s="431"/>
      <c r="GT156" s="11"/>
      <c r="GU156" s="431"/>
      <c r="GV156" s="431"/>
      <c r="GW156" s="431"/>
    </row>
    <row r="157" spans="164:205" ht="27" customHeight="1" x14ac:dyDescent="0.15">
      <c r="FH157" s="25"/>
      <c r="GN157" s="432"/>
      <c r="GO157" s="430"/>
      <c r="GP157" s="432"/>
      <c r="GQ157" s="433"/>
      <c r="GR157" s="432"/>
      <c r="GS157" s="11"/>
      <c r="GT157" s="11"/>
      <c r="GU157" s="11"/>
      <c r="GV157" s="11"/>
      <c r="GW157" s="11"/>
    </row>
    <row r="158" spans="164:205" ht="27" customHeight="1" x14ac:dyDescent="0.15">
      <c r="GN158" s="2999"/>
      <c r="GO158" s="2999"/>
      <c r="GP158" s="2999"/>
      <c r="GQ158" s="2999"/>
      <c r="GR158" s="2999"/>
      <c r="GS158" s="11"/>
      <c r="GT158" s="11"/>
      <c r="GU158" s="11"/>
      <c r="GV158" s="11"/>
      <c r="GW158" s="11"/>
    </row>
    <row r="159" spans="164:205" ht="27" customHeight="1" x14ac:dyDescent="0.15">
      <c r="FH159" s="25"/>
      <c r="GN159" s="434"/>
      <c r="GO159" s="434"/>
      <c r="GP159" s="434"/>
      <c r="GQ159" s="432"/>
      <c r="GR159" s="435"/>
      <c r="GS159" s="11"/>
      <c r="GT159" s="11"/>
      <c r="GU159" s="11"/>
      <c r="GV159" s="11"/>
      <c r="GW159" s="11"/>
    </row>
    <row r="160" spans="164:205" ht="27" customHeight="1" x14ac:dyDescent="0.15">
      <c r="FH160" s="25"/>
      <c r="GN160" s="429"/>
      <c r="GO160" s="430"/>
      <c r="GP160" s="429"/>
      <c r="GQ160" s="430"/>
      <c r="GR160" s="429"/>
      <c r="GS160" s="11"/>
      <c r="GT160" s="11"/>
      <c r="GU160" s="11"/>
      <c r="GV160" s="11"/>
      <c r="GW160" s="11"/>
    </row>
    <row r="161" spans="164:205" ht="27" customHeight="1" x14ac:dyDescent="0.15">
      <c r="GN161" s="429"/>
      <c r="GO161" s="430"/>
      <c r="GP161" s="429"/>
      <c r="GQ161" s="430"/>
      <c r="GR161" s="429"/>
      <c r="GS161" s="11"/>
      <c r="GT161" s="11"/>
      <c r="GU161" s="11"/>
      <c r="GV161" s="11"/>
      <c r="GW161" s="11"/>
    </row>
    <row r="162" spans="164:205" ht="27" customHeight="1" x14ac:dyDescent="0.15">
      <c r="FH162" s="25"/>
      <c r="GN162" s="429"/>
      <c r="GO162" s="430"/>
      <c r="GP162" s="429"/>
      <c r="GQ162" s="430"/>
      <c r="GR162" s="429"/>
      <c r="GS162" s="11"/>
      <c r="GT162" s="11"/>
      <c r="GU162" s="11"/>
      <c r="GV162" s="11"/>
      <c r="GW162" s="11"/>
    </row>
    <row r="163" spans="164:205" ht="27" customHeight="1" x14ac:dyDescent="0.15">
      <c r="GN163" s="429"/>
      <c r="GO163" s="430"/>
      <c r="GP163" s="429"/>
      <c r="GQ163" s="430"/>
      <c r="GR163" s="429"/>
      <c r="GS163" s="11"/>
      <c r="GT163" s="11"/>
      <c r="GU163" s="11"/>
      <c r="GV163" s="11"/>
      <c r="GW163" s="11"/>
    </row>
    <row r="164" spans="164:205" ht="27" customHeight="1" x14ac:dyDescent="0.15">
      <c r="GN164" s="429"/>
      <c r="GO164" s="430"/>
      <c r="GP164" s="429"/>
      <c r="GQ164" s="430"/>
      <c r="GR164" s="429"/>
      <c r="GS164" s="11"/>
      <c r="GT164" s="11"/>
      <c r="GU164" s="11"/>
      <c r="GV164" s="11"/>
      <c r="GW164" s="11"/>
    </row>
    <row r="165" spans="164:205" ht="27" customHeight="1" x14ac:dyDescent="0.15">
      <c r="GN165" s="429"/>
      <c r="GO165" s="430"/>
      <c r="GP165" s="429"/>
      <c r="GQ165" s="430"/>
      <c r="GR165" s="429"/>
      <c r="GS165" s="11"/>
      <c r="GT165" s="11"/>
      <c r="GU165" s="11"/>
      <c r="GV165" s="11"/>
      <c r="GW165" s="11"/>
    </row>
    <row r="166" spans="164:205" ht="27" customHeight="1" x14ac:dyDescent="0.15">
      <c r="GN166" s="429"/>
      <c r="GO166" s="430"/>
      <c r="GP166" s="429"/>
      <c r="GQ166" s="430"/>
      <c r="GR166" s="429"/>
      <c r="GS166" s="11"/>
      <c r="GT166" s="11"/>
      <c r="GU166" s="11"/>
      <c r="GV166" s="11"/>
      <c r="GW166" s="11"/>
    </row>
    <row r="167" spans="164:205" ht="27" customHeight="1" x14ac:dyDescent="0.15">
      <c r="GN167" s="429"/>
      <c r="GO167" s="430"/>
      <c r="GP167" s="429"/>
      <c r="GQ167" s="430"/>
      <c r="GR167" s="429"/>
      <c r="GS167" s="11"/>
      <c r="GT167" s="11"/>
      <c r="GU167" s="11"/>
      <c r="GV167" s="11"/>
      <c r="GW167" s="11"/>
    </row>
    <row r="168" spans="164:205" ht="27" customHeight="1" x14ac:dyDescent="0.15">
      <c r="GN168" s="429"/>
      <c r="GO168" s="430"/>
      <c r="GP168" s="429"/>
      <c r="GQ168" s="430"/>
      <c r="GR168" s="429"/>
      <c r="GS168" s="11"/>
      <c r="GT168" s="11"/>
      <c r="GU168" s="11"/>
      <c r="GV168" s="11"/>
      <c r="GW168" s="11"/>
    </row>
    <row r="169" spans="164:205" ht="27" customHeight="1" x14ac:dyDescent="0.15">
      <c r="FH169" s="25"/>
      <c r="GN169" s="431"/>
      <c r="GO169" s="430"/>
      <c r="GP169" s="429"/>
      <c r="GQ169" s="430"/>
      <c r="GR169" s="429"/>
      <c r="GS169" s="431"/>
      <c r="GT169" s="11"/>
      <c r="GU169" s="431"/>
      <c r="GV169" s="431"/>
      <c r="GW169" s="431"/>
    </row>
    <row r="170" spans="164:205" ht="27" customHeight="1" x14ac:dyDescent="0.15">
      <c r="FH170" s="494" t="s">
        <v>1547</v>
      </c>
      <c r="GN170" s="432"/>
      <c r="GO170" s="430"/>
      <c r="GP170" s="432"/>
      <c r="GQ170" s="433"/>
      <c r="GR170" s="432"/>
      <c r="GS170" s="11"/>
      <c r="GT170" s="11"/>
      <c r="GU170" s="11"/>
      <c r="GV170" s="11"/>
      <c r="GW170" s="11"/>
    </row>
    <row r="171" spans="164:205" ht="27" customHeight="1" x14ac:dyDescent="0.15">
      <c r="FH171" s="287" t="str">
        <f>IF($AB$171="大規模の模様替","レ","")</f>
        <v/>
      </c>
      <c r="GN171" s="2999"/>
      <c r="GO171" s="2999"/>
      <c r="GP171" s="2999"/>
      <c r="GQ171" s="2999"/>
      <c r="GR171" s="2999"/>
      <c r="GS171" s="11"/>
      <c r="GT171" s="11"/>
      <c r="GU171" s="11"/>
      <c r="GV171" s="11"/>
      <c r="GW171" s="11"/>
    </row>
    <row r="172" spans="164:205" ht="27" customHeight="1" x14ac:dyDescent="0.15">
      <c r="FH172" s="25"/>
      <c r="GN172" s="434"/>
      <c r="GO172" s="434"/>
      <c r="GP172" s="434"/>
      <c r="GQ172" s="432"/>
      <c r="GR172" s="435"/>
      <c r="GS172" s="11"/>
      <c r="GT172" s="11"/>
      <c r="GU172" s="11"/>
      <c r="GV172" s="11"/>
      <c r="GW172" s="11"/>
    </row>
    <row r="173" spans="164:205" ht="27" customHeight="1" x14ac:dyDescent="0.15">
      <c r="FH173" s="25"/>
      <c r="GN173" s="429"/>
      <c r="GO173" s="430"/>
      <c r="GP173" s="429"/>
      <c r="GQ173" s="430"/>
      <c r="GR173" s="429"/>
      <c r="GS173" s="11"/>
      <c r="GT173" s="11"/>
      <c r="GU173" s="11"/>
      <c r="GV173" s="11"/>
      <c r="GW173" s="11"/>
    </row>
    <row r="174" spans="164:205" ht="27" customHeight="1" x14ac:dyDescent="0.15">
      <c r="GN174" s="429"/>
      <c r="GO174" s="430"/>
      <c r="GP174" s="429"/>
      <c r="GQ174" s="430"/>
      <c r="GR174" s="429"/>
      <c r="GS174" s="11"/>
      <c r="GT174" s="11"/>
      <c r="GU174" s="11"/>
      <c r="GV174" s="11"/>
      <c r="GW174" s="11"/>
    </row>
    <row r="175" spans="164:205" ht="27" customHeight="1" x14ac:dyDescent="0.15">
      <c r="GN175" s="429"/>
      <c r="GO175" s="430"/>
      <c r="GP175" s="429"/>
      <c r="GQ175" s="430"/>
      <c r="GR175" s="429"/>
      <c r="GS175" s="11"/>
      <c r="GT175" s="11"/>
      <c r="GU175" s="11"/>
      <c r="GV175" s="11"/>
      <c r="GW175" s="11"/>
    </row>
    <row r="176" spans="164:205" ht="27" customHeight="1" x14ac:dyDescent="0.15">
      <c r="FH176" s="25"/>
      <c r="GN176" s="429"/>
      <c r="GO176" s="430"/>
      <c r="GP176" s="429"/>
      <c r="GQ176" s="430"/>
      <c r="GR176" s="429"/>
      <c r="GS176" s="11"/>
      <c r="GT176" s="11"/>
      <c r="GU176" s="11"/>
      <c r="GV176" s="11"/>
      <c r="GW176" s="11"/>
    </row>
    <row r="177" spans="164:205" ht="27" customHeight="1" x14ac:dyDescent="0.15">
      <c r="FH177" s="25"/>
      <c r="GN177" s="429"/>
      <c r="GO177" s="430"/>
      <c r="GP177" s="429"/>
      <c r="GQ177" s="430"/>
      <c r="GR177" s="429"/>
      <c r="GS177" s="11"/>
      <c r="GT177" s="11"/>
      <c r="GU177" s="11"/>
      <c r="GV177" s="11"/>
      <c r="GW177" s="11"/>
    </row>
    <row r="178" spans="164:205" ht="27" customHeight="1" x14ac:dyDescent="0.15">
      <c r="FH178" s="25"/>
      <c r="GN178" s="429"/>
      <c r="GO178" s="430"/>
      <c r="GP178" s="429"/>
      <c r="GQ178" s="430"/>
      <c r="GR178" s="429"/>
      <c r="GS178" s="11"/>
      <c r="GT178" s="11"/>
      <c r="GU178" s="11"/>
      <c r="GV178" s="11"/>
      <c r="GW178" s="11"/>
    </row>
    <row r="179" spans="164:205" ht="27" customHeight="1" x14ac:dyDescent="0.15">
      <c r="FH179" s="25"/>
      <c r="GN179" s="429"/>
      <c r="GO179" s="430"/>
      <c r="GP179" s="429"/>
      <c r="GQ179" s="430"/>
      <c r="GR179" s="429"/>
      <c r="GS179" s="11"/>
      <c r="GT179" s="11"/>
      <c r="GU179" s="11"/>
      <c r="GV179" s="11"/>
      <c r="GW179" s="11"/>
    </row>
    <row r="180" spans="164:205" ht="27" customHeight="1" x14ac:dyDescent="0.15">
      <c r="GN180" s="429"/>
      <c r="GO180" s="430"/>
      <c r="GP180" s="429"/>
      <c r="GQ180" s="430"/>
      <c r="GR180" s="429"/>
      <c r="GS180" s="11"/>
      <c r="GT180" s="11"/>
      <c r="GU180" s="11"/>
      <c r="GV180" s="11"/>
      <c r="GW180" s="11"/>
    </row>
    <row r="181" spans="164:205" ht="27" customHeight="1" x14ac:dyDescent="0.15">
      <c r="GN181" s="429"/>
      <c r="GO181" s="430"/>
      <c r="GP181" s="429"/>
      <c r="GQ181" s="430"/>
      <c r="GR181" s="429"/>
      <c r="GS181" s="11"/>
      <c r="GT181" s="11"/>
      <c r="GU181" s="11"/>
      <c r="GV181" s="11"/>
      <c r="GW181" s="11"/>
    </row>
    <row r="182" spans="164:205" ht="27" customHeight="1" x14ac:dyDescent="0.15">
      <c r="GN182" s="429"/>
      <c r="GO182" s="430"/>
      <c r="GP182" s="429"/>
      <c r="GQ182" s="430"/>
      <c r="GR182" s="429"/>
      <c r="GS182" s="11"/>
      <c r="GT182" s="11"/>
      <c r="GU182" s="11"/>
      <c r="GV182" s="11"/>
      <c r="GW182" s="11"/>
    </row>
    <row r="183" spans="164:205" ht="27" customHeight="1" x14ac:dyDescent="0.15">
      <c r="FH183" s="25"/>
      <c r="GN183" s="431"/>
      <c r="GO183" s="430"/>
      <c r="GP183" s="429"/>
      <c r="GQ183" s="430"/>
      <c r="GR183" s="429"/>
      <c r="GS183" s="431"/>
      <c r="GT183" s="11"/>
      <c r="GU183" s="431"/>
      <c r="GV183" s="431"/>
      <c r="GW183" s="431"/>
    </row>
    <row r="184" spans="164:205" ht="27" customHeight="1" x14ac:dyDescent="0.15">
      <c r="FH184" s="25"/>
      <c r="GN184" s="432"/>
      <c r="GO184" s="430"/>
      <c r="GP184" s="432"/>
      <c r="GQ184" s="433"/>
      <c r="GR184" s="432"/>
      <c r="GS184" s="11"/>
      <c r="GT184" s="11"/>
      <c r="GU184" s="11"/>
      <c r="GV184" s="11"/>
      <c r="GW184" s="11"/>
    </row>
    <row r="185" spans="164:205" ht="27" customHeight="1" x14ac:dyDescent="0.15">
      <c r="FH185" s="25"/>
      <c r="GN185" s="2999"/>
      <c r="GO185" s="2999"/>
      <c r="GP185" s="2999"/>
      <c r="GQ185" s="2999"/>
      <c r="GR185" s="2999"/>
      <c r="GS185" s="11"/>
      <c r="GT185" s="11"/>
      <c r="GU185" s="11"/>
      <c r="GV185" s="11"/>
      <c r="GW185" s="11"/>
    </row>
    <row r="186" spans="164:205" ht="27" customHeight="1" x14ac:dyDescent="0.15">
      <c r="FH186" s="25"/>
      <c r="GN186" s="434"/>
      <c r="GO186" s="434"/>
      <c r="GP186" s="434"/>
      <c r="GQ186" s="432"/>
      <c r="GR186" s="435"/>
      <c r="GS186" s="11"/>
      <c r="GT186" s="11"/>
      <c r="GU186" s="11"/>
      <c r="GV186" s="11"/>
      <c r="GW186" s="11"/>
    </row>
    <row r="187" spans="164:205" ht="27" customHeight="1" x14ac:dyDescent="0.15">
      <c r="GN187" s="429"/>
      <c r="GO187" s="430"/>
      <c r="GP187" s="429"/>
      <c r="GQ187" s="430"/>
      <c r="GR187" s="429"/>
      <c r="GS187" s="11"/>
      <c r="GT187" s="11"/>
      <c r="GU187" s="11"/>
      <c r="GV187" s="11"/>
      <c r="GW187" s="11"/>
    </row>
    <row r="188" spans="164:205" ht="27" customHeight="1" x14ac:dyDescent="0.15">
      <c r="FH188" s="25"/>
      <c r="GN188" s="429"/>
      <c r="GO188" s="430"/>
      <c r="GP188" s="429"/>
      <c r="GQ188" s="430"/>
      <c r="GR188" s="429"/>
      <c r="GS188" s="11"/>
      <c r="GT188" s="11"/>
      <c r="GU188" s="11"/>
      <c r="GV188" s="11"/>
      <c r="GW188" s="11"/>
    </row>
    <row r="189" spans="164:205" ht="27" customHeight="1" x14ac:dyDescent="0.15">
      <c r="FH189" s="25"/>
      <c r="GN189" s="429"/>
      <c r="GO189" s="430"/>
      <c r="GP189" s="429"/>
      <c r="GQ189" s="430"/>
      <c r="GR189" s="429"/>
      <c r="GS189" s="11"/>
      <c r="GT189" s="11"/>
      <c r="GU189" s="11"/>
      <c r="GV189" s="11"/>
      <c r="GW189" s="11"/>
    </row>
    <row r="190" spans="164:205" ht="27" customHeight="1" x14ac:dyDescent="0.15">
      <c r="FH190" s="25"/>
      <c r="GN190" s="429"/>
      <c r="GO190" s="430"/>
      <c r="GP190" s="429"/>
      <c r="GQ190" s="430"/>
      <c r="GR190" s="429"/>
      <c r="GS190" s="11"/>
      <c r="GT190" s="11"/>
      <c r="GU190" s="11"/>
      <c r="GV190" s="11"/>
      <c r="GW190" s="11"/>
    </row>
    <row r="191" spans="164:205" ht="27" customHeight="1" x14ac:dyDescent="0.15">
      <c r="FH191" s="25"/>
      <c r="GN191" s="429"/>
      <c r="GO191" s="430"/>
      <c r="GP191" s="429"/>
      <c r="GQ191" s="430"/>
      <c r="GR191" s="429"/>
      <c r="GS191" s="11"/>
      <c r="GT191" s="11"/>
      <c r="GU191" s="11"/>
      <c r="GV191" s="11"/>
      <c r="GW191" s="11"/>
    </row>
    <row r="192" spans="164:205" ht="27" customHeight="1" x14ac:dyDescent="0.15">
      <c r="FH192" s="25"/>
      <c r="GN192" s="429"/>
      <c r="GO192" s="430"/>
      <c r="GP192" s="429"/>
      <c r="GQ192" s="430"/>
      <c r="GR192" s="429"/>
      <c r="GS192" s="11"/>
      <c r="GT192" s="11"/>
      <c r="GU192" s="11"/>
      <c r="GV192" s="11"/>
      <c r="GW192" s="11"/>
    </row>
    <row r="193" spans="164:205" ht="27" customHeight="1" x14ac:dyDescent="0.15">
      <c r="FH193" s="25"/>
      <c r="GN193" s="429"/>
      <c r="GO193" s="430"/>
      <c r="GP193" s="429"/>
      <c r="GQ193" s="430"/>
      <c r="GR193" s="429"/>
      <c r="GS193" s="11"/>
      <c r="GT193" s="11"/>
      <c r="GU193" s="11"/>
      <c r="GV193" s="11"/>
      <c r="GW193" s="11"/>
    </row>
    <row r="194" spans="164:205" ht="27" customHeight="1" x14ac:dyDescent="0.15">
      <c r="GN194" s="429"/>
      <c r="GO194" s="430"/>
      <c r="GP194" s="429"/>
      <c r="GQ194" s="430"/>
      <c r="GR194" s="429"/>
      <c r="GS194" s="11"/>
      <c r="GT194" s="11"/>
      <c r="GU194" s="11"/>
      <c r="GV194" s="11"/>
      <c r="GW194" s="11"/>
    </row>
    <row r="195" spans="164:205" ht="27" customHeight="1" x14ac:dyDescent="0.15">
      <c r="GN195" s="429"/>
      <c r="GO195" s="430"/>
      <c r="GP195" s="429"/>
      <c r="GQ195" s="430"/>
      <c r="GR195" s="429"/>
      <c r="GS195" s="11"/>
      <c r="GT195" s="11"/>
      <c r="GU195" s="11"/>
      <c r="GV195" s="11"/>
      <c r="GW195" s="11"/>
    </row>
    <row r="196" spans="164:205" ht="27" customHeight="1" x14ac:dyDescent="0.15">
      <c r="FH196" s="25"/>
      <c r="GN196" s="429"/>
      <c r="GO196" s="430"/>
      <c r="GP196" s="429"/>
      <c r="GQ196" s="430"/>
      <c r="GR196" s="429"/>
      <c r="GS196" s="11"/>
      <c r="GT196" s="11"/>
      <c r="GU196" s="11"/>
      <c r="GV196" s="11"/>
      <c r="GW196" s="11"/>
    </row>
    <row r="197" spans="164:205" ht="27" customHeight="1" x14ac:dyDescent="0.15">
      <c r="FH197" s="25"/>
      <c r="GN197" s="431"/>
      <c r="GO197" s="430"/>
      <c r="GP197" s="429"/>
      <c r="GQ197" s="430"/>
      <c r="GR197" s="429"/>
      <c r="GS197" s="11"/>
      <c r="GT197" s="11"/>
      <c r="GU197" s="11"/>
      <c r="GV197" s="11"/>
      <c r="GW197" s="11"/>
    </row>
    <row r="200" spans="164:205" ht="27" customHeight="1" x14ac:dyDescent="0.15">
      <c r="FH200" s="25"/>
    </row>
    <row r="201" spans="164:205" ht="27" customHeight="1" x14ac:dyDescent="0.15">
      <c r="FH201" s="25"/>
    </row>
    <row r="202" spans="164:205" ht="27" customHeight="1" x14ac:dyDescent="0.15">
      <c r="FH202" s="25"/>
    </row>
    <row r="203" spans="164:205" ht="27" customHeight="1" x14ac:dyDescent="0.15">
      <c r="FH203" s="25"/>
    </row>
    <row r="209" spans="164:164" ht="27" customHeight="1" x14ac:dyDescent="0.15">
      <c r="FH209" s="25"/>
    </row>
    <row r="210" spans="164:164" ht="27" customHeight="1" x14ac:dyDescent="0.15">
      <c r="FH210" s="25"/>
    </row>
    <row r="212" spans="164:164" ht="27" customHeight="1" x14ac:dyDescent="0.15">
      <c r="FH212" s="25"/>
    </row>
    <row r="214" spans="164:164" ht="27" customHeight="1" x14ac:dyDescent="0.15">
      <c r="FH214" s="25"/>
    </row>
    <row r="216" spans="164:164" ht="27" customHeight="1" x14ac:dyDescent="0.15">
      <c r="FH216" s="25"/>
    </row>
    <row r="223" spans="164:164" ht="27" customHeight="1" x14ac:dyDescent="0.15">
      <c r="FH223" s="25"/>
    </row>
    <row r="225" spans="164:164" ht="27" customHeight="1" x14ac:dyDescent="0.15">
      <c r="FH225" s="25"/>
    </row>
    <row r="232" spans="164:164" ht="27" customHeight="1" x14ac:dyDescent="0.15">
      <c r="FH232" s="25"/>
    </row>
    <row r="234" spans="164:164" ht="27" customHeight="1" x14ac:dyDescent="0.15">
      <c r="FH234" s="25"/>
    </row>
    <row r="241" spans="164:164" ht="27" customHeight="1" x14ac:dyDescent="0.15">
      <c r="FH241" s="25"/>
    </row>
    <row r="242" spans="164:164" ht="27" customHeight="1" x14ac:dyDescent="0.15">
      <c r="FH242" s="25" t="s">
        <v>1548</v>
      </c>
    </row>
    <row r="243" spans="164:164" ht="27" customHeight="1" x14ac:dyDescent="0.15">
      <c r="FH243" s="180" t="str">
        <f>SUBSTITUTE(TRIM(BE245&amp;"　"&amp;BE246&amp;"　"&amp;BE247&amp;"　"&amp;BE248&amp;"　"&amp;BE249),"　",",")</f>
        <v/>
      </c>
    </row>
    <row r="244" spans="164:164" ht="27" customHeight="1" x14ac:dyDescent="0.15">
      <c r="FH244" s="494" t="s">
        <v>635</v>
      </c>
    </row>
    <row r="245" spans="164:164" ht="27" customHeight="1" x14ac:dyDescent="0.15">
      <c r="FH245" s="287">
        <f>IF(CC246="予定なし",1,0)</f>
        <v>0</v>
      </c>
    </row>
    <row r="246" spans="164:164" ht="27" customHeight="1" x14ac:dyDescent="0.15">
      <c r="FH246" s="287">
        <f>IF(CC247="予定なし",1,0)</f>
        <v>0</v>
      </c>
    </row>
    <row r="247" spans="164:164" ht="27" customHeight="1" x14ac:dyDescent="0.15">
      <c r="FH247" s="287">
        <f>IF(CC248="予定なし",1,0)</f>
        <v>0</v>
      </c>
    </row>
    <row r="248" spans="164:164" ht="27" customHeight="1" x14ac:dyDescent="0.15">
      <c r="FH248" s="287">
        <f>IF(CC249="予定なし",1,0)</f>
        <v>0</v>
      </c>
    </row>
    <row r="249" spans="164:164" ht="27" customHeight="1" x14ac:dyDescent="0.15">
      <c r="FH249" s="287"/>
    </row>
    <row r="255" spans="164:164" ht="27" customHeight="1" x14ac:dyDescent="0.15">
      <c r="FH255" s="25"/>
    </row>
    <row r="256" spans="164:164" ht="27" customHeight="1" x14ac:dyDescent="0.15">
      <c r="FH256" s="25"/>
    </row>
    <row r="257" spans="164:164" ht="27" customHeight="1" x14ac:dyDescent="0.15">
      <c r="FH257" s="25"/>
    </row>
    <row r="258" spans="164:164" ht="27" customHeight="1" x14ac:dyDescent="0.15">
      <c r="FH258" s="25"/>
    </row>
    <row r="261" spans="164:164" ht="27" customHeight="1" x14ac:dyDescent="0.15">
      <c r="FH261" s="25"/>
    </row>
    <row r="262" spans="164:164" ht="27" customHeight="1" x14ac:dyDescent="0.15">
      <c r="FH262" s="25"/>
    </row>
    <row r="263" spans="164:164" ht="27" customHeight="1" x14ac:dyDescent="0.15">
      <c r="FH263" s="25"/>
    </row>
    <row r="264" spans="164:164" ht="27" customHeight="1" x14ac:dyDescent="0.15">
      <c r="FH264" s="25"/>
    </row>
    <row r="275" spans="164:164" ht="27" customHeight="1" x14ac:dyDescent="0.15">
      <c r="FH275" s="25"/>
    </row>
    <row r="277" spans="164:164" ht="27" customHeight="1" x14ac:dyDescent="0.15">
      <c r="FH277" s="25"/>
    </row>
    <row r="278" spans="164:164" ht="27" customHeight="1" x14ac:dyDescent="0.15">
      <c r="FH278" s="25"/>
    </row>
    <row r="302" spans="164:164" ht="27" customHeight="1" thickBot="1" x14ac:dyDescent="0.2">
      <c r="FH302" s="1"/>
    </row>
    <row r="303" spans="164:164" ht="27" customHeight="1" thickBot="1" x14ac:dyDescent="0.2">
      <c r="FH303" s="492" t="s">
        <v>1549</v>
      </c>
    </row>
    <row r="304" spans="164:164" ht="27" customHeight="1" thickBot="1" x14ac:dyDescent="0.2">
      <c r="FH304" s="495" t="str">
        <f>SUBSTITUTE(TRIM(FH307&amp;"　"&amp;FH308&amp;"　"&amp;FH309&amp;"　"&amp;FH310&amp;"　"&amp;FH311&amp;"　"&amp;FH312&amp;"　"&amp;FH313&amp;"　"&amp;FH314&amp;"　"&amp;FH315),"　",",")</f>
        <v/>
      </c>
    </row>
    <row r="305" spans="164:164" ht="27" customHeight="1" x14ac:dyDescent="0.15">
      <c r="FH305" s="2768" t="s">
        <v>151</v>
      </c>
    </row>
    <row r="306" spans="164:164" ht="27" customHeight="1" thickBot="1" x14ac:dyDescent="0.2">
      <c r="FH306" s="2769"/>
    </row>
    <row r="307" spans="164:164" ht="27" customHeight="1" x14ac:dyDescent="0.15">
      <c r="FH307" s="122" t="str">
        <f t="shared" ref="FH307:FH315" si="288">IF($DT307="要是正",IF(CC307="","",EZ307 &amp;" " &amp; CC307),"")</f>
        <v/>
      </c>
    </row>
    <row r="308" spans="164:164" ht="27" customHeight="1" x14ac:dyDescent="0.15">
      <c r="FH308" s="122" t="str">
        <f t="shared" si="288"/>
        <v/>
      </c>
    </row>
    <row r="309" spans="164:164" ht="27" customHeight="1" x14ac:dyDescent="0.15">
      <c r="FH309" s="122" t="str">
        <f t="shared" si="288"/>
        <v/>
      </c>
    </row>
    <row r="310" spans="164:164" ht="27" customHeight="1" x14ac:dyDescent="0.15">
      <c r="FH310" s="122" t="str">
        <f t="shared" si="288"/>
        <v/>
      </c>
    </row>
    <row r="311" spans="164:164" ht="27" customHeight="1" x14ac:dyDescent="0.15">
      <c r="FH311" s="122" t="str">
        <f t="shared" si="288"/>
        <v/>
      </c>
    </row>
    <row r="312" spans="164:164" ht="27" customHeight="1" x14ac:dyDescent="0.15">
      <c r="FH312" s="122" t="str">
        <f t="shared" si="288"/>
        <v/>
      </c>
    </row>
    <row r="313" spans="164:164" ht="27" customHeight="1" x14ac:dyDescent="0.15">
      <c r="FH313" s="122" t="str">
        <f t="shared" si="288"/>
        <v/>
      </c>
    </row>
    <row r="314" spans="164:164" ht="27" customHeight="1" x14ac:dyDescent="0.15">
      <c r="FH314" s="122" t="str">
        <f t="shared" si="288"/>
        <v/>
      </c>
    </row>
    <row r="315" spans="164:164" ht="27" customHeight="1" thickBot="1" x14ac:dyDescent="0.2">
      <c r="FH315" s="496" t="str">
        <f t="shared" si="288"/>
        <v/>
      </c>
    </row>
    <row r="316" spans="164:164" ht="27" customHeight="1" thickBot="1" x14ac:dyDescent="0.2">
      <c r="FH316" s="492" t="s">
        <v>1549</v>
      </c>
    </row>
    <row r="317" spans="164:164" ht="27" customHeight="1" thickBot="1" x14ac:dyDescent="0.2">
      <c r="FH317" s="497" t="str">
        <f>SUBSTITUTE(TRIM(FH320&amp;"　"&amp;FH321&amp;"　"&amp;FH322&amp;"　"&amp;FH323&amp;"　"&amp;FH324&amp;"　"&amp;FH325&amp;"　"&amp;FH326&amp;"　"&amp;FH327&amp;"　"&amp;FH328&amp;"　"&amp;FH329&amp;"　"&amp;FH330&amp;"　"&amp;FH331&amp;"　"&amp;FH332&amp;"　"&amp;FH333&amp;"　"&amp;FH334&amp;"　"&amp;FH335&amp;"　"&amp;FH336&amp;"　"&amp;FH337),"　",",")</f>
        <v/>
      </c>
    </row>
    <row r="318" spans="164:164" ht="27" customHeight="1" x14ac:dyDescent="0.15">
      <c r="FH318" s="2768" t="s">
        <v>151</v>
      </c>
    </row>
    <row r="319" spans="164:164" ht="27" customHeight="1" thickBot="1" x14ac:dyDescent="0.2">
      <c r="FH319" s="2769"/>
    </row>
    <row r="320" spans="164:164" ht="27" customHeight="1" x14ac:dyDescent="0.15">
      <c r="FH320" s="122" t="str">
        <f t="shared" ref="FH320:FH337" si="289">IF($DT320="要是正",IF(CC320="","",EZ320 &amp;" " &amp; CC320),"")</f>
        <v/>
      </c>
    </row>
    <row r="321" spans="164:164" ht="27" customHeight="1" x14ac:dyDescent="0.15">
      <c r="FH321" s="122" t="str">
        <f t="shared" si="289"/>
        <v/>
      </c>
    </row>
    <row r="322" spans="164:164" ht="27" customHeight="1" x14ac:dyDescent="0.15">
      <c r="FH322" s="122" t="str">
        <f t="shared" si="289"/>
        <v/>
      </c>
    </row>
    <row r="323" spans="164:164" ht="27" customHeight="1" x14ac:dyDescent="0.15">
      <c r="FH323" s="122" t="str">
        <f t="shared" si="289"/>
        <v/>
      </c>
    </row>
    <row r="324" spans="164:164" ht="27" customHeight="1" x14ac:dyDescent="0.15">
      <c r="FH324" s="122" t="str">
        <f t="shared" si="289"/>
        <v/>
      </c>
    </row>
    <row r="325" spans="164:164" ht="27" customHeight="1" x14ac:dyDescent="0.15">
      <c r="FH325" s="122" t="str">
        <f t="shared" si="289"/>
        <v/>
      </c>
    </row>
    <row r="326" spans="164:164" ht="27" customHeight="1" x14ac:dyDescent="0.15">
      <c r="FH326" s="122" t="str">
        <f t="shared" si="289"/>
        <v/>
      </c>
    </row>
    <row r="327" spans="164:164" ht="27" customHeight="1" x14ac:dyDescent="0.15">
      <c r="FH327" s="122" t="str">
        <f t="shared" si="289"/>
        <v/>
      </c>
    </row>
    <row r="328" spans="164:164" ht="27" customHeight="1" x14ac:dyDescent="0.15">
      <c r="FH328" s="122" t="str">
        <f t="shared" si="289"/>
        <v/>
      </c>
    </row>
    <row r="329" spans="164:164" ht="27" customHeight="1" x14ac:dyDescent="0.15">
      <c r="FH329" s="122" t="str">
        <f t="shared" si="289"/>
        <v/>
      </c>
    </row>
    <row r="330" spans="164:164" ht="27" customHeight="1" x14ac:dyDescent="0.15">
      <c r="FH330" s="122" t="str">
        <f t="shared" si="289"/>
        <v/>
      </c>
    </row>
    <row r="331" spans="164:164" ht="27" customHeight="1" x14ac:dyDescent="0.15">
      <c r="FH331" s="122" t="str">
        <f t="shared" si="289"/>
        <v/>
      </c>
    </row>
    <row r="332" spans="164:164" ht="27" customHeight="1" x14ac:dyDescent="0.15">
      <c r="FH332" s="122" t="str">
        <f t="shared" si="289"/>
        <v/>
      </c>
    </row>
    <row r="333" spans="164:164" ht="27" customHeight="1" x14ac:dyDescent="0.15">
      <c r="FH333" s="122" t="str">
        <f t="shared" si="289"/>
        <v/>
      </c>
    </row>
    <row r="334" spans="164:164" ht="27" customHeight="1" x14ac:dyDescent="0.15">
      <c r="FH334" s="122" t="str">
        <f t="shared" si="289"/>
        <v/>
      </c>
    </row>
    <row r="335" spans="164:164" ht="27" customHeight="1" x14ac:dyDescent="0.15">
      <c r="FH335" s="122" t="str">
        <f t="shared" si="289"/>
        <v/>
      </c>
    </row>
    <row r="336" spans="164:164" ht="27" customHeight="1" x14ac:dyDescent="0.15">
      <c r="FH336" s="122" t="str">
        <f t="shared" si="289"/>
        <v/>
      </c>
    </row>
    <row r="337" spans="164:164" ht="27" customHeight="1" thickBot="1" x14ac:dyDescent="0.2">
      <c r="FH337" s="113" t="str">
        <f t="shared" si="289"/>
        <v/>
      </c>
    </row>
    <row r="338" spans="164:164" ht="27" customHeight="1" x14ac:dyDescent="0.15">
      <c r="FH338" s="492" t="s">
        <v>1549</v>
      </c>
    </row>
    <row r="339" spans="164:164" ht="27" customHeight="1" thickBot="1" x14ac:dyDescent="0.2">
      <c r="FH339" s="150" t="str">
        <f>SUBSTITUTE(TRIM(FH342&amp;"　"&amp;FH343&amp;"　"&amp;FH344&amp;"　"&amp;FH345&amp;"　"&amp;FH346&amp;"　"&amp;FH347&amp;"　"&amp;FH348&amp;"　"&amp;FH349&amp;"　"&amp;FH350),"　",",")</f>
        <v/>
      </c>
    </row>
    <row r="340" spans="164:164" ht="27" customHeight="1" x14ac:dyDescent="0.15">
      <c r="FH340" s="2768" t="s">
        <v>151</v>
      </c>
    </row>
    <row r="341" spans="164:164" ht="27" customHeight="1" thickBot="1" x14ac:dyDescent="0.2">
      <c r="FH341" s="2769"/>
    </row>
    <row r="342" spans="164:164" ht="27" customHeight="1" x14ac:dyDescent="0.15">
      <c r="FH342" s="122" t="str">
        <f t="shared" ref="FH342:FH350" si="290">IF($DT342="要是正",IF(CC342="","",EZ342 &amp;" " &amp; CC342),"")</f>
        <v/>
      </c>
    </row>
    <row r="343" spans="164:164" ht="27" customHeight="1" x14ac:dyDescent="0.15">
      <c r="FH343" s="122" t="str">
        <f t="shared" si="290"/>
        <v/>
      </c>
    </row>
    <row r="344" spans="164:164" ht="27" customHeight="1" x14ac:dyDescent="0.15">
      <c r="FH344" s="122" t="str">
        <f t="shared" si="290"/>
        <v/>
      </c>
    </row>
    <row r="345" spans="164:164" ht="27" customHeight="1" x14ac:dyDescent="0.15">
      <c r="FH345" s="122" t="str">
        <f t="shared" si="290"/>
        <v/>
      </c>
    </row>
    <row r="346" spans="164:164" ht="27" customHeight="1" x14ac:dyDescent="0.15">
      <c r="FH346" s="122" t="str">
        <f t="shared" si="290"/>
        <v/>
      </c>
    </row>
    <row r="347" spans="164:164" ht="27" customHeight="1" x14ac:dyDescent="0.15">
      <c r="FH347" s="122" t="str">
        <f t="shared" si="290"/>
        <v/>
      </c>
    </row>
    <row r="348" spans="164:164" ht="27" customHeight="1" x14ac:dyDescent="0.15">
      <c r="FH348" s="122" t="str">
        <f t="shared" si="290"/>
        <v/>
      </c>
    </row>
    <row r="349" spans="164:164" ht="27" customHeight="1" x14ac:dyDescent="0.15">
      <c r="FH349" s="122" t="str">
        <f t="shared" si="290"/>
        <v/>
      </c>
    </row>
    <row r="350" spans="164:164" ht="27" customHeight="1" thickBot="1" x14ac:dyDescent="0.2">
      <c r="FH350" s="496" t="str">
        <f t="shared" si="290"/>
        <v/>
      </c>
    </row>
    <row r="351" spans="164:164" ht="27" customHeight="1" thickBot="1" x14ac:dyDescent="0.2">
      <c r="FH351" s="492" t="s">
        <v>1549</v>
      </c>
    </row>
    <row r="352" spans="164:164" ht="27" customHeight="1" thickBot="1" x14ac:dyDescent="0.2">
      <c r="FH352" s="498" t="str">
        <f>SUBSTITUTE(TRIM(FH355&amp;"　"&amp;FH356&amp;"　"&amp;FH357&amp;"　"&amp;FH358&amp;"　"&amp;FH359&amp;"　"&amp;FH360&amp;"　"&amp;FH361&amp;"　"&amp;FH362&amp;"　"&amp;FH363&amp;"　"&amp;FH364&amp;"　"&amp;FH365&amp;"　"&amp;FH366&amp;"　"&amp;FH367&amp;"　"&amp;FH368&amp;"　"&amp;FH369&amp;"　"&amp;FH370&amp;"　"&amp;FH371&amp;"　"&amp;FH372&amp;"　"&amp;FH373&amp;"　"&amp;FH374&amp;"　"&amp;FH375&amp;"　"&amp;FH376&amp;"　"&amp;FH377&amp;"　"&amp;FH378&amp;"　"&amp;FH379&amp;"　"&amp;FH380&amp;"　"&amp;FH381&amp;"　"&amp;FH382&amp;"　"&amp;FH383&amp;"　"&amp;FH384&amp;"　"&amp;FH385&amp;"　"&amp;FH386&amp;"　"&amp;FH387&amp;"　"&amp;FH388&amp;"　"&amp;FH389&amp;"　"&amp;FH390&amp;"　"&amp;FH391&amp;"　"&amp;FH392&amp;"　"&amp;FH393&amp;"　"&amp;FH394&amp;"　"&amp;FH395&amp;"　"&amp;FH396&amp;"　"&amp;FH397&amp;"　"&amp;FH398&amp;"　"&amp;FH399&amp;"　"&amp;FH400&amp;"　"&amp;FH401),"　",",")</f>
        <v/>
      </c>
    </row>
    <row r="353" spans="164:164" ht="27" customHeight="1" x14ac:dyDescent="0.15">
      <c r="FH353" s="2768" t="s">
        <v>151</v>
      </c>
    </row>
    <row r="354" spans="164:164" ht="27" customHeight="1" thickBot="1" x14ac:dyDescent="0.2">
      <c r="FH354" s="2769"/>
    </row>
    <row r="355" spans="164:164" ht="27" customHeight="1" x14ac:dyDescent="0.15">
      <c r="FH355" s="122" t="str">
        <f t="shared" ref="FH355:FH397" si="291">IF($DT355="要是正",IF(CC355="","",EZ355 &amp;" " &amp; CC355),"")</f>
        <v/>
      </c>
    </row>
    <row r="356" spans="164:164" ht="27" customHeight="1" x14ac:dyDescent="0.15">
      <c r="FH356" s="122" t="str">
        <f t="shared" si="291"/>
        <v/>
      </c>
    </row>
    <row r="357" spans="164:164" ht="27" customHeight="1" x14ac:dyDescent="0.15">
      <c r="FH357" s="122" t="str">
        <f t="shared" si="291"/>
        <v/>
      </c>
    </row>
    <row r="358" spans="164:164" ht="27" customHeight="1" x14ac:dyDescent="0.15">
      <c r="FH358" s="122" t="str">
        <f t="shared" si="291"/>
        <v/>
      </c>
    </row>
    <row r="359" spans="164:164" ht="27" customHeight="1" x14ac:dyDescent="0.15">
      <c r="FH359" s="122" t="str">
        <f t="shared" si="291"/>
        <v/>
      </c>
    </row>
    <row r="360" spans="164:164" ht="27" customHeight="1" x14ac:dyDescent="0.15">
      <c r="FH360" s="122" t="str">
        <f t="shared" si="291"/>
        <v/>
      </c>
    </row>
    <row r="361" spans="164:164" ht="27" customHeight="1" x14ac:dyDescent="0.15">
      <c r="FH361" s="122" t="str">
        <f t="shared" si="291"/>
        <v/>
      </c>
    </row>
    <row r="362" spans="164:164" ht="27" customHeight="1" x14ac:dyDescent="0.15">
      <c r="FH362" s="122" t="str">
        <f t="shared" si="291"/>
        <v/>
      </c>
    </row>
    <row r="363" spans="164:164" ht="27" customHeight="1" x14ac:dyDescent="0.15">
      <c r="FH363" s="122" t="str">
        <f t="shared" si="291"/>
        <v/>
      </c>
    </row>
    <row r="364" spans="164:164" ht="27" customHeight="1" x14ac:dyDescent="0.15">
      <c r="FH364" s="122" t="str">
        <f t="shared" si="291"/>
        <v/>
      </c>
    </row>
    <row r="365" spans="164:164" ht="27" customHeight="1" x14ac:dyDescent="0.15">
      <c r="FH365" s="122" t="str">
        <f t="shared" si="291"/>
        <v/>
      </c>
    </row>
    <row r="366" spans="164:164" ht="27" customHeight="1" x14ac:dyDescent="0.15">
      <c r="FH366" s="122" t="str">
        <f t="shared" si="291"/>
        <v/>
      </c>
    </row>
    <row r="367" spans="164:164" ht="27" customHeight="1" x14ac:dyDescent="0.15">
      <c r="FH367" s="122" t="str">
        <f t="shared" si="291"/>
        <v/>
      </c>
    </row>
    <row r="368" spans="164:164" ht="27" customHeight="1" x14ac:dyDescent="0.15">
      <c r="FH368" s="122" t="str">
        <f t="shared" si="291"/>
        <v/>
      </c>
    </row>
    <row r="369" spans="164:164" ht="27" customHeight="1" x14ac:dyDescent="0.15">
      <c r="FH369" s="122" t="str">
        <f t="shared" si="291"/>
        <v/>
      </c>
    </row>
    <row r="370" spans="164:164" ht="27" customHeight="1" x14ac:dyDescent="0.15">
      <c r="FH370" s="122" t="str">
        <f t="shared" si="291"/>
        <v/>
      </c>
    </row>
    <row r="371" spans="164:164" ht="27" customHeight="1" x14ac:dyDescent="0.15">
      <c r="FH371" s="122" t="str">
        <f t="shared" si="291"/>
        <v/>
      </c>
    </row>
    <row r="372" spans="164:164" ht="27" customHeight="1" x14ac:dyDescent="0.15">
      <c r="FH372" s="122" t="str">
        <f t="shared" si="291"/>
        <v/>
      </c>
    </row>
    <row r="373" spans="164:164" ht="27" customHeight="1" x14ac:dyDescent="0.15">
      <c r="FH373" s="122" t="str">
        <f t="shared" si="291"/>
        <v/>
      </c>
    </row>
    <row r="374" spans="164:164" ht="27" customHeight="1" x14ac:dyDescent="0.15">
      <c r="FH374" s="122" t="str">
        <f t="shared" si="291"/>
        <v/>
      </c>
    </row>
    <row r="375" spans="164:164" ht="27" customHeight="1" x14ac:dyDescent="0.15">
      <c r="FH375" s="122" t="str">
        <f t="shared" si="291"/>
        <v/>
      </c>
    </row>
    <row r="376" spans="164:164" ht="27" customHeight="1" x14ac:dyDescent="0.15">
      <c r="FH376" s="122" t="str">
        <f t="shared" si="291"/>
        <v/>
      </c>
    </row>
    <row r="377" spans="164:164" ht="27" customHeight="1" x14ac:dyDescent="0.15">
      <c r="FH377" s="122" t="str">
        <f t="shared" si="291"/>
        <v/>
      </c>
    </row>
    <row r="378" spans="164:164" ht="27" customHeight="1" x14ac:dyDescent="0.15">
      <c r="FH378" s="122" t="str">
        <f t="shared" si="291"/>
        <v/>
      </c>
    </row>
    <row r="379" spans="164:164" ht="27" customHeight="1" x14ac:dyDescent="0.15">
      <c r="FH379" s="122" t="str">
        <f t="shared" si="291"/>
        <v/>
      </c>
    </row>
    <row r="380" spans="164:164" ht="27" customHeight="1" x14ac:dyDescent="0.15">
      <c r="FH380" s="122" t="str">
        <f t="shared" si="291"/>
        <v/>
      </c>
    </row>
    <row r="381" spans="164:164" ht="27" customHeight="1" x14ac:dyDescent="0.15">
      <c r="FH381" s="122" t="str">
        <f t="shared" si="291"/>
        <v/>
      </c>
    </row>
    <row r="382" spans="164:164" ht="27" customHeight="1" x14ac:dyDescent="0.15">
      <c r="FH382" s="122" t="str">
        <f t="shared" si="291"/>
        <v/>
      </c>
    </row>
    <row r="383" spans="164:164" ht="27" customHeight="1" x14ac:dyDescent="0.15">
      <c r="FH383" s="122" t="str">
        <f t="shared" si="291"/>
        <v/>
      </c>
    </row>
    <row r="384" spans="164:164" ht="27" customHeight="1" x14ac:dyDescent="0.15">
      <c r="FH384" s="122" t="str">
        <f t="shared" si="291"/>
        <v/>
      </c>
    </row>
    <row r="385" spans="164:164" ht="27" customHeight="1" x14ac:dyDescent="0.15">
      <c r="FH385" s="122" t="str">
        <f t="shared" si="291"/>
        <v/>
      </c>
    </row>
    <row r="386" spans="164:164" ht="27" customHeight="1" x14ac:dyDescent="0.15">
      <c r="FH386" s="122" t="str">
        <f t="shared" si="291"/>
        <v/>
      </c>
    </row>
    <row r="387" spans="164:164" ht="27" customHeight="1" x14ac:dyDescent="0.15">
      <c r="FH387" s="122" t="str">
        <f t="shared" si="291"/>
        <v/>
      </c>
    </row>
    <row r="388" spans="164:164" ht="27" customHeight="1" x14ac:dyDescent="0.15">
      <c r="FH388" s="122" t="str">
        <f t="shared" si="291"/>
        <v/>
      </c>
    </row>
    <row r="389" spans="164:164" ht="27" customHeight="1" x14ac:dyDescent="0.15">
      <c r="FH389" s="122" t="str">
        <f t="shared" si="291"/>
        <v/>
      </c>
    </row>
    <row r="390" spans="164:164" ht="27" customHeight="1" x14ac:dyDescent="0.15">
      <c r="FH390" s="122" t="str">
        <f t="shared" si="291"/>
        <v/>
      </c>
    </row>
    <row r="391" spans="164:164" ht="27" customHeight="1" x14ac:dyDescent="0.15">
      <c r="FH391" s="122" t="str">
        <f t="shared" si="291"/>
        <v/>
      </c>
    </row>
    <row r="392" spans="164:164" ht="27" customHeight="1" x14ac:dyDescent="0.15">
      <c r="FH392" s="122" t="str">
        <f t="shared" si="291"/>
        <v/>
      </c>
    </row>
    <row r="393" spans="164:164" ht="27" customHeight="1" x14ac:dyDescent="0.15">
      <c r="FH393" s="122" t="str">
        <f t="shared" si="291"/>
        <v/>
      </c>
    </row>
    <row r="394" spans="164:164" ht="27" customHeight="1" x14ac:dyDescent="0.15">
      <c r="FH394" s="122" t="str">
        <f t="shared" si="291"/>
        <v/>
      </c>
    </row>
    <row r="395" spans="164:164" ht="27" customHeight="1" x14ac:dyDescent="0.15">
      <c r="FH395" s="122" t="str">
        <f t="shared" si="291"/>
        <v/>
      </c>
    </row>
    <row r="396" spans="164:164" ht="27" customHeight="1" x14ac:dyDescent="0.15">
      <c r="FH396" s="122" t="str">
        <f t="shared" si="291"/>
        <v/>
      </c>
    </row>
    <row r="397" spans="164:164" ht="27" customHeight="1" x14ac:dyDescent="0.15">
      <c r="FH397" s="122" t="str">
        <f t="shared" si="291"/>
        <v/>
      </c>
    </row>
    <row r="398" spans="164:164" ht="27" customHeight="1" x14ac:dyDescent="0.15">
      <c r="FH398" s="122" t="str">
        <f>IF($DT398="要是正",$DQ398 &amp;" " &amp; CC398,IF($DT398="既存不適格",$DQ398&amp;" "&amp;CC398&amp;"（"&amp;FC398&amp;"）",""))</f>
        <v/>
      </c>
    </row>
    <row r="399" spans="164:164" ht="27" customHeight="1" x14ac:dyDescent="0.15">
      <c r="FH399" s="122" t="str">
        <f>IF($DT399="要是正",$DQ399 &amp;" " &amp; CC399,IF($DT399="既存不適格",$DQ399&amp;" "&amp;CC399&amp;"（"&amp;FC399&amp;"）",""))</f>
        <v/>
      </c>
    </row>
    <row r="400" spans="164:164" ht="27" customHeight="1" x14ac:dyDescent="0.15">
      <c r="FH400" s="122" t="str">
        <f>IF($DT400="要是正",$DQ400 &amp;" " &amp; CC400,IF($DT400="既存不適格",$DQ400&amp;" "&amp;CC400&amp;"（"&amp;FC400&amp;"）",""))</f>
        <v/>
      </c>
    </row>
    <row r="401" spans="164:164" ht="27" customHeight="1" thickBot="1" x14ac:dyDescent="0.2">
      <c r="FH401" s="496" t="str">
        <f>IF($DT401="要是正",$DQ401 &amp;" " &amp; CC401,IF($DT401="既存不適格",$DQ401&amp;" "&amp;CC401&amp;"（"&amp;FC401&amp;"）",""))</f>
        <v/>
      </c>
    </row>
    <row r="402" spans="164:164" ht="27" customHeight="1" x14ac:dyDescent="0.15">
      <c r="FH402" s="499" t="s">
        <v>1549</v>
      </c>
    </row>
    <row r="403" spans="164:164" ht="27" customHeight="1" thickBot="1" x14ac:dyDescent="0.2">
      <c r="FH403" s="150" t="str">
        <f>SUBSTITUTE(TRIM(FH406&amp;"　"&amp;FH407&amp;"　"&amp;FH408&amp;"　"&amp;FH409&amp;"　"&amp;FH410&amp;"　"&amp;FH411&amp;"　"&amp;FH412&amp;"　"&amp;FH413&amp;"　"&amp;FH414&amp;"　"&amp;FH415&amp;"　"&amp;FH416&amp;"　"&amp;FH417&amp;"　"&amp;FH418&amp;"　"&amp;FH419&amp;"　"&amp;FH420&amp;"　"&amp;FH421&amp;"　"&amp;FH422&amp;"　"&amp;FH423&amp;"　"&amp;FH424&amp;"　"&amp;FH425&amp;"　"&amp;FH426&amp;"　"&amp;FH427&amp;"　"&amp;FH428&amp;"　"&amp;FH429&amp;"　"&amp;FH430&amp;"　"&amp;FH431&amp;"　"&amp;FH432&amp;"　"&amp;FH433&amp;"　"&amp;FH434&amp;"　"&amp;FH435&amp;"　"&amp;FH436&amp;"　"&amp;FH437&amp;"　"&amp;FH438&amp;"　"&amp;FH439&amp;"　"&amp;FH440&amp;"　"&amp;FH441&amp;"　"&amp;FH442&amp;"　"&amp;FH443&amp;"　"&amp;FH444&amp;"　"&amp;FH445),"　",",")</f>
        <v/>
      </c>
    </row>
    <row r="404" spans="164:164" ht="27" customHeight="1" x14ac:dyDescent="0.15">
      <c r="FH404" s="2804" t="s">
        <v>151</v>
      </c>
    </row>
    <row r="405" spans="164:164" ht="27" customHeight="1" thickBot="1" x14ac:dyDescent="0.2">
      <c r="FH405" s="2805"/>
    </row>
    <row r="406" spans="164:164" ht="27" customHeight="1" x14ac:dyDescent="0.15">
      <c r="FH406" s="122" t="str">
        <f t="shared" ref="FH406:FH445" si="292">IF($DT406="要是正",IF(CC406="","",EZ406 &amp;" " &amp; CC406),"")</f>
        <v/>
      </c>
    </row>
    <row r="407" spans="164:164" ht="27" customHeight="1" x14ac:dyDescent="0.15">
      <c r="FH407" s="122" t="str">
        <f t="shared" si="292"/>
        <v/>
      </c>
    </row>
    <row r="408" spans="164:164" ht="27" customHeight="1" x14ac:dyDescent="0.15">
      <c r="FH408" s="122" t="str">
        <f t="shared" si="292"/>
        <v/>
      </c>
    </row>
    <row r="409" spans="164:164" ht="27" customHeight="1" x14ac:dyDescent="0.15">
      <c r="FH409" s="122" t="str">
        <f t="shared" si="292"/>
        <v/>
      </c>
    </row>
    <row r="410" spans="164:164" ht="27" customHeight="1" x14ac:dyDescent="0.15">
      <c r="FH410" s="122" t="str">
        <f t="shared" si="292"/>
        <v/>
      </c>
    </row>
    <row r="411" spans="164:164" ht="27" customHeight="1" x14ac:dyDescent="0.15">
      <c r="FH411" s="122" t="str">
        <f t="shared" si="292"/>
        <v/>
      </c>
    </row>
    <row r="412" spans="164:164" ht="27" customHeight="1" x14ac:dyDescent="0.15">
      <c r="FH412" s="122" t="str">
        <f t="shared" si="292"/>
        <v/>
      </c>
    </row>
    <row r="413" spans="164:164" ht="27" customHeight="1" x14ac:dyDescent="0.15">
      <c r="FH413" s="122" t="str">
        <f t="shared" si="292"/>
        <v/>
      </c>
    </row>
    <row r="414" spans="164:164" ht="27" customHeight="1" x14ac:dyDescent="0.15">
      <c r="FH414" s="122" t="str">
        <f t="shared" si="292"/>
        <v/>
      </c>
    </row>
    <row r="415" spans="164:164" ht="27" customHeight="1" x14ac:dyDescent="0.15">
      <c r="FH415" s="122" t="str">
        <f t="shared" si="292"/>
        <v/>
      </c>
    </row>
    <row r="416" spans="164:164" ht="27" customHeight="1" x14ac:dyDescent="0.15">
      <c r="FH416" s="122" t="str">
        <f t="shared" si="292"/>
        <v/>
      </c>
    </row>
    <row r="417" spans="164:164" ht="27" customHeight="1" x14ac:dyDescent="0.15">
      <c r="FH417" s="122" t="str">
        <f t="shared" si="292"/>
        <v/>
      </c>
    </row>
    <row r="418" spans="164:164" ht="27" customHeight="1" x14ac:dyDescent="0.15">
      <c r="FH418" s="122" t="str">
        <f t="shared" si="292"/>
        <v/>
      </c>
    </row>
    <row r="419" spans="164:164" ht="27" customHeight="1" x14ac:dyDescent="0.15">
      <c r="FH419" s="122" t="str">
        <f t="shared" si="292"/>
        <v/>
      </c>
    </row>
    <row r="420" spans="164:164" ht="27" customHeight="1" x14ac:dyDescent="0.15">
      <c r="FH420" s="122" t="str">
        <f t="shared" si="292"/>
        <v/>
      </c>
    </row>
    <row r="421" spans="164:164" ht="27" customHeight="1" x14ac:dyDescent="0.15">
      <c r="FH421" s="122" t="str">
        <f t="shared" si="292"/>
        <v/>
      </c>
    </row>
    <row r="422" spans="164:164" ht="27" customHeight="1" x14ac:dyDescent="0.15">
      <c r="FH422" s="122" t="str">
        <f t="shared" si="292"/>
        <v/>
      </c>
    </row>
    <row r="423" spans="164:164" ht="27" customHeight="1" x14ac:dyDescent="0.15">
      <c r="FH423" s="122" t="str">
        <f t="shared" si="292"/>
        <v/>
      </c>
    </row>
    <row r="424" spans="164:164" ht="27" customHeight="1" x14ac:dyDescent="0.15">
      <c r="FH424" s="122" t="str">
        <f t="shared" si="292"/>
        <v/>
      </c>
    </row>
    <row r="425" spans="164:164" ht="27" customHeight="1" x14ac:dyDescent="0.15">
      <c r="FH425" s="122" t="str">
        <f t="shared" si="292"/>
        <v/>
      </c>
    </row>
    <row r="426" spans="164:164" ht="27" customHeight="1" x14ac:dyDescent="0.15">
      <c r="FH426" s="122" t="str">
        <f t="shared" si="292"/>
        <v/>
      </c>
    </row>
    <row r="427" spans="164:164" ht="27" customHeight="1" x14ac:dyDescent="0.15">
      <c r="FH427" s="122" t="str">
        <f t="shared" si="292"/>
        <v/>
      </c>
    </row>
    <row r="428" spans="164:164" ht="27" customHeight="1" x14ac:dyDescent="0.15">
      <c r="FH428" s="122" t="str">
        <f t="shared" si="292"/>
        <v/>
      </c>
    </row>
    <row r="429" spans="164:164" ht="27" customHeight="1" x14ac:dyDescent="0.15">
      <c r="FH429" s="122" t="str">
        <f t="shared" si="292"/>
        <v/>
      </c>
    </row>
    <row r="430" spans="164:164" ht="27" customHeight="1" x14ac:dyDescent="0.15">
      <c r="FH430" s="122" t="str">
        <f t="shared" si="292"/>
        <v/>
      </c>
    </row>
    <row r="431" spans="164:164" ht="27" customHeight="1" x14ac:dyDescent="0.15">
      <c r="FH431" s="122" t="str">
        <f t="shared" si="292"/>
        <v/>
      </c>
    </row>
    <row r="432" spans="164:164" ht="27" customHeight="1" x14ac:dyDescent="0.15">
      <c r="FH432" s="122" t="str">
        <f t="shared" si="292"/>
        <v/>
      </c>
    </row>
    <row r="433" spans="164:164" ht="27" customHeight="1" x14ac:dyDescent="0.15">
      <c r="FH433" s="122" t="str">
        <f t="shared" si="292"/>
        <v/>
      </c>
    </row>
    <row r="434" spans="164:164" ht="27" customHeight="1" x14ac:dyDescent="0.15">
      <c r="FH434" s="122" t="str">
        <f t="shared" si="292"/>
        <v/>
      </c>
    </row>
    <row r="435" spans="164:164" ht="27" customHeight="1" x14ac:dyDescent="0.15">
      <c r="FH435" s="122" t="str">
        <f t="shared" si="292"/>
        <v/>
      </c>
    </row>
    <row r="436" spans="164:164" ht="27" customHeight="1" x14ac:dyDescent="0.15">
      <c r="FH436" s="122" t="str">
        <f t="shared" si="292"/>
        <v/>
      </c>
    </row>
    <row r="437" spans="164:164" ht="27" customHeight="1" x14ac:dyDescent="0.15">
      <c r="FH437" s="122" t="str">
        <f t="shared" si="292"/>
        <v/>
      </c>
    </row>
    <row r="438" spans="164:164" ht="27" customHeight="1" x14ac:dyDescent="0.15">
      <c r="FH438" s="122" t="str">
        <f t="shared" si="292"/>
        <v/>
      </c>
    </row>
    <row r="439" spans="164:164" ht="27" customHeight="1" x14ac:dyDescent="0.15">
      <c r="FH439" s="122" t="str">
        <f t="shared" si="292"/>
        <v/>
      </c>
    </row>
    <row r="440" spans="164:164" ht="27" customHeight="1" x14ac:dyDescent="0.15">
      <c r="FH440" s="122" t="str">
        <f t="shared" si="292"/>
        <v/>
      </c>
    </row>
    <row r="441" spans="164:164" ht="27" customHeight="1" x14ac:dyDescent="0.15">
      <c r="FH441" s="122" t="str">
        <f t="shared" si="292"/>
        <v/>
      </c>
    </row>
    <row r="442" spans="164:164" ht="27" customHeight="1" x14ac:dyDescent="0.15">
      <c r="FH442" s="122" t="str">
        <f t="shared" si="292"/>
        <v/>
      </c>
    </row>
    <row r="443" spans="164:164" ht="27" customHeight="1" x14ac:dyDescent="0.15">
      <c r="FH443" s="122" t="str">
        <f t="shared" si="292"/>
        <v/>
      </c>
    </row>
    <row r="444" spans="164:164" ht="27" customHeight="1" x14ac:dyDescent="0.15">
      <c r="FH444" s="122" t="str">
        <f t="shared" si="292"/>
        <v/>
      </c>
    </row>
    <row r="445" spans="164:164" ht="27" customHeight="1" thickBot="1" x14ac:dyDescent="0.2">
      <c r="FH445" s="496" t="str">
        <f t="shared" si="292"/>
        <v/>
      </c>
    </row>
    <row r="446" spans="164:164" ht="27" customHeight="1" x14ac:dyDescent="0.15">
      <c r="FH446" s="499" t="s">
        <v>1549</v>
      </c>
    </row>
    <row r="447" spans="164:164" ht="27" customHeight="1" thickBot="1" x14ac:dyDescent="0.2">
      <c r="FH447" s="150" t="str">
        <f>SUBSTITUTE(TRIM(FH450&amp;"　"&amp;FH451&amp;"　"&amp;FH452&amp;"　"&amp;FH453&amp;"　"&amp;FH454&amp;"　"&amp;FH455&amp;"　"&amp;FH456&amp;"　"&amp;FH457&amp;"　"&amp;FH458),"　",",")</f>
        <v/>
      </c>
    </row>
    <row r="448" spans="164:164" ht="27" customHeight="1" x14ac:dyDescent="0.15">
      <c r="FH448" s="2768" t="s">
        <v>151</v>
      </c>
    </row>
    <row r="449" spans="164:164" ht="27" customHeight="1" thickBot="1" x14ac:dyDescent="0.2">
      <c r="FH449" s="2769"/>
    </row>
    <row r="450" spans="164:164" ht="27" customHeight="1" x14ac:dyDescent="0.15">
      <c r="FH450" s="122" t="str">
        <f t="shared" ref="FH450:FH458" si="293">IF($DT450="要是正",IF(CC450="","",EZ450 &amp;" " &amp; CC450),"")</f>
        <v/>
      </c>
    </row>
    <row r="451" spans="164:164" ht="27" customHeight="1" x14ac:dyDescent="0.15">
      <c r="FH451" s="122" t="str">
        <f t="shared" si="293"/>
        <v/>
      </c>
    </row>
    <row r="452" spans="164:164" ht="27" customHeight="1" x14ac:dyDescent="0.15">
      <c r="FH452" s="122" t="str">
        <f t="shared" si="293"/>
        <v/>
      </c>
    </row>
    <row r="453" spans="164:164" ht="27" customHeight="1" x14ac:dyDescent="0.15">
      <c r="FH453" s="122" t="str">
        <f t="shared" si="293"/>
        <v/>
      </c>
    </row>
    <row r="454" spans="164:164" ht="27" customHeight="1" x14ac:dyDescent="0.15">
      <c r="FH454" s="122" t="str">
        <f t="shared" si="293"/>
        <v/>
      </c>
    </row>
    <row r="455" spans="164:164" ht="27" customHeight="1" x14ac:dyDescent="0.15">
      <c r="FH455" s="122" t="str">
        <f t="shared" si="293"/>
        <v/>
      </c>
    </row>
    <row r="456" spans="164:164" ht="27" customHeight="1" x14ac:dyDescent="0.15">
      <c r="FH456" s="122" t="str">
        <f t="shared" si="293"/>
        <v/>
      </c>
    </row>
    <row r="457" spans="164:164" ht="27" customHeight="1" x14ac:dyDescent="0.15">
      <c r="FH457" s="122" t="str">
        <f t="shared" si="293"/>
        <v/>
      </c>
    </row>
    <row r="458" spans="164:164" ht="27" customHeight="1" thickBot="1" x14ac:dyDescent="0.2">
      <c r="FH458" s="496" t="str">
        <f t="shared" si="293"/>
        <v/>
      </c>
    </row>
    <row r="459" spans="164:164" ht="27" customHeight="1" x14ac:dyDescent="0.15">
      <c r="FH459" s="500" t="s">
        <v>1549</v>
      </c>
    </row>
    <row r="460" spans="164:164" ht="27" customHeight="1" thickBot="1" x14ac:dyDescent="0.2">
      <c r="FH460" s="150" t="str">
        <f>SUBSTITUTE(TRIM(FH463&amp;"　"&amp;FH464&amp;"　"&amp;FH465&amp;"　"&amp;FH466&amp;"　"&amp;FH467&amp;"　"&amp;FH468&amp;"　"&amp;FH469&amp;"　"&amp;FH470&amp;"　"&amp;FH471&amp;"　"&amp;FH472),"　",",")</f>
        <v/>
      </c>
    </row>
    <row r="461" spans="164:164" ht="27" customHeight="1" x14ac:dyDescent="0.15">
      <c r="FH461" s="2768" t="s">
        <v>151</v>
      </c>
    </row>
    <row r="462" spans="164:164" ht="27" customHeight="1" thickBot="1" x14ac:dyDescent="0.2">
      <c r="FH462" s="2769"/>
    </row>
    <row r="463" spans="164:164" ht="27" customHeight="1" x14ac:dyDescent="0.15">
      <c r="FH463" s="122" t="str">
        <f t="shared" ref="FH463:FH472" si="294">IF($DT463="要是正",IF(CC463="","",EZ463 &amp;" " &amp; CC463),"")</f>
        <v/>
      </c>
    </row>
    <row r="464" spans="164:164" ht="27" customHeight="1" x14ac:dyDescent="0.15">
      <c r="FH464" s="122" t="str">
        <f t="shared" si="294"/>
        <v/>
      </c>
    </row>
    <row r="465" spans="164:164" ht="27" customHeight="1" x14ac:dyDescent="0.15">
      <c r="FH465" s="122" t="str">
        <f t="shared" si="294"/>
        <v/>
      </c>
    </row>
    <row r="466" spans="164:164" ht="27" customHeight="1" x14ac:dyDescent="0.15">
      <c r="FH466" s="122" t="str">
        <f t="shared" si="294"/>
        <v/>
      </c>
    </row>
    <row r="467" spans="164:164" ht="27" customHeight="1" x14ac:dyDescent="0.15">
      <c r="FH467" s="122" t="str">
        <f t="shared" si="294"/>
        <v/>
      </c>
    </row>
    <row r="468" spans="164:164" ht="27" customHeight="1" x14ac:dyDescent="0.15">
      <c r="FH468" s="122" t="str">
        <f t="shared" si="294"/>
        <v/>
      </c>
    </row>
    <row r="469" spans="164:164" ht="27" customHeight="1" x14ac:dyDescent="0.15">
      <c r="FH469" s="122" t="str">
        <f t="shared" si="294"/>
        <v/>
      </c>
    </row>
    <row r="470" spans="164:164" ht="27" customHeight="1" x14ac:dyDescent="0.15">
      <c r="FH470" s="122" t="str">
        <f t="shared" si="294"/>
        <v/>
      </c>
    </row>
    <row r="471" spans="164:164" ht="27" customHeight="1" x14ac:dyDescent="0.15">
      <c r="FH471" s="122" t="str">
        <f t="shared" si="294"/>
        <v/>
      </c>
    </row>
    <row r="472" spans="164:164" ht="27" customHeight="1" thickBot="1" x14ac:dyDescent="0.2">
      <c r="FH472" s="113" t="str">
        <f t="shared" si="294"/>
        <v/>
      </c>
    </row>
    <row r="473" spans="164:164" ht="27" customHeight="1" x14ac:dyDescent="0.15">
      <c r="FH473" s="499" t="s">
        <v>1549</v>
      </c>
    </row>
    <row r="474" spans="164:164" ht="27" customHeight="1" thickBot="1" x14ac:dyDescent="0.2">
      <c r="FH474" s="150" t="str">
        <f>SUBSTITUTE(TRIM(FH477&amp;"　"&amp;FH478&amp;"　"&amp;FH479&amp;"　"&amp;FH480&amp;"　"&amp;FH481&amp;"　"&amp;FH482&amp;"　"&amp;FH483&amp;"　"&amp;FH484&amp;"　"&amp;FH485&amp;"　"&amp;FH486),"　",",")</f>
        <v/>
      </c>
    </row>
    <row r="475" spans="164:164" ht="27" customHeight="1" x14ac:dyDescent="0.15">
      <c r="FH475" s="2768" t="s">
        <v>151</v>
      </c>
    </row>
    <row r="476" spans="164:164" ht="27" customHeight="1" thickBot="1" x14ac:dyDescent="0.2">
      <c r="FH476" s="2769"/>
    </row>
    <row r="477" spans="164:164" ht="27" customHeight="1" x14ac:dyDescent="0.15">
      <c r="FH477" s="122" t="str">
        <f t="shared" ref="FH477:FH486" si="295">IF($DT477="要是正",IF(CC477="","",EZ477 &amp;" " &amp; CC477),"")</f>
        <v/>
      </c>
    </row>
    <row r="478" spans="164:164" ht="27" customHeight="1" x14ac:dyDescent="0.15">
      <c r="FH478" s="122" t="str">
        <f t="shared" si="295"/>
        <v/>
      </c>
    </row>
    <row r="479" spans="164:164" ht="27" customHeight="1" x14ac:dyDescent="0.15">
      <c r="FH479" s="122" t="str">
        <f t="shared" si="295"/>
        <v/>
      </c>
    </row>
    <row r="480" spans="164:164" ht="27" customHeight="1" x14ac:dyDescent="0.15">
      <c r="FH480" s="122" t="str">
        <f t="shared" si="295"/>
        <v/>
      </c>
    </row>
    <row r="481" spans="164:164" ht="27" customHeight="1" x14ac:dyDescent="0.15">
      <c r="FH481" s="122" t="str">
        <f t="shared" si="295"/>
        <v/>
      </c>
    </row>
    <row r="482" spans="164:164" ht="27" customHeight="1" x14ac:dyDescent="0.15">
      <c r="FH482" s="122" t="str">
        <f t="shared" si="295"/>
        <v/>
      </c>
    </row>
    <row r="483" spans="164:164" ht="27" customHeight="1" x14ac:dyDescent="0.15">
      <c r="FH483" s="122" t="str">
        <f t="shared" si="295"/>
        <v/>
      </c>
    </row>
    <row r="484" spans="164:164" ht="27" customHeight="1" x14ac:dyDescent="0.15">
      <c r="FH484" s="122" t="str">
        <f t="shared" si="295"/>
        <v/>
      </c>
    </row>
    <row r="485" spans="164:164" ht="27" customHeight="1" x14ac:dyDescent="0.15">
      <c r="FH485" s="122" t="str">
        <f t="shared" si="295"/>
        <v/>
      </c>
    </row>
    <row r="486" spans="164:164" ht="27" customHeight="1" thickBot="1" x14ac:dyDescent="0.2">
      <c r="FH486" s="496" t="str">
        <f t="shared" si="295"/>
        <v/>
      </c>
    </row>
    <row r="487" spans="164:164" ht="27" customHeight="1" x14ac:dyDescent="0.15">
      <c r="FH487" s="493"/>
    </row>
    <row r="488" spans="164:164" ht="27" customHeight="1" x14ac:dyDescent="0.15">
      <c r="FH488" s="493"/>
    </row>
    <row r="489" spans="164:164" ht="27" customHeight="1" x14ac:dyDescent="0.15">
      <c r="FH489" s="493"/>
    </row>
    <row r="490" spans="164:164" ht="27" customHeight="1" x14ac:dyDescent="0.15">
      <c r="FH490" s="493"/>
    </row>
    <row r="491" spans="164:164" ht="27" customHeight="1" x14ac:dyDescent="0.15">
      <c r="FH491" s="493"/>
    </row>
    <row r="492" spans="164:164" ht="27" customHeight="1" x14ac:dyDescent="0.15">
      <c r="FH492" s="493"/>
    </row>
    <row r="493" spans="164:164" ht="27" customHeight="1" x14ac:dyDescent="0.15">
      <c r="FH493" s="493"/>
    </row>
    <row r="494" spans="164:164" ht="27" customHeight="1" x14ac:dyDescent="0.15">
      <c r="FH494" s="493"/>
    </row>
    <row r="495" spans="164:164" ht="27" customHeight="1" x14ac:dyDescent="0.15">
      <c r="FH495" s="493"/>
    </row>
    <row r="496" spans="164:164" ht="27" customHeight="1" x14ac:dyDescent="0.15">
      <c r="FH496" s="493"/>
    </row>
    <row r="497" spans="164:164" ht="27" customHeight="1" x14ac:dyDescent="0.15">
      <c r="FH497" s="493"/>
    </row>
    <row r="498" spans="164:164" ht="27" customHeight="1" x14ac:dyDescent="0.15">
      <c r="FH498" s="493"/>
    </row>
    <row r="499" spans="164:164" ht="27" customHeight="1" x14ac:dyDescent="0.15">
      <c r="FH499" s="493"/>
    </row>
    <row r="500" spans="164:164" ht="27" customHeight="1" x14ac:dyDescent="0.15">
      <c r="FH500" s="493"/>
    </row>
    <row r="501" spans="164:164" ht="27" customHeight="1" x14ac:dyDescent="0.15">
      <c r="FH501" s="493"/>
    </row>
    <row r="502" spans="164:164" ht="27" customHeight="1" x14ac:dyDescent="0.15">
      <c r="FH502" s="493"/>
    </row>
    <row r="503" spans="164:164" ht="27" customHeight="1" x14ac:dyDescent="0.15">
      <c r="FH503" s="493"/>
    </row>
    <row r="504" spans="164:164" ht="27" customHeight="1" x14ac:dyDescent="0.15">
      <c r="FH504" s="493"/>
    </row>
    <row r="505" spans="164:164" ht="27" customHeight="1" x14ac:dyDescent="0.15">
      <c r="FH505" s="493"/>
    </row>
  </sheetData>
  <sheetProtection algorithmName="SHA-512" hashValue="uPXw8ZiuNwNnKiC/oKmwxaHTjSabInwhg0r7PSDN3uJR6xlMAp9eLi1YdDBImauCENjlNJvzySYTRdBT2Owzyg==" saltValue="bXNaEioYEFAOQ/DEJ80A3g==" spinCount="100000" sheet="1" objects="1" scenarios="1"/>
  <mergeCells count="861">
    <mergeCell ref="CV50:DO50"/>
    <mergeCell ref="M24:O24"/>
    <mergeCell ref="AA24:AY24"/>
    <mergeCell ref="AZ24:BK24"/>
    <mergeCell ref="BL24:BM24"/>
    <mergeCell ref="BN24:BW24"/>
    <mergeCell ref="BX24:CL24"/>
    <mergeCell ref="CM24:CO24"/>
    <mergeCell ref="CP24:CR24"/>
    <mergeCell ref="CS24:CU24"/>
    <mergeCell ref="CM47:CO47"/>
    <mergeCell ref="CS47:CU47"/>
    <mergeCell ref="BX47:CL47"/>
    <mergeCell ref="AA47:AY47"/>
    <mergeCell ref="AZ47:BK47"/>
    <mergeCell ref="CM46:CO46"/>
    <mergeCell ref="CP46:CR46"/>
    <mergeCell ref="AA50:AY50"/>
    <mergeCell ref="CS50:CU50"/>
    <mergeCell ref="AA43:AY43"/>
    <mergeCell ref="AZ43:BK43"/>
    <mergeCell ref="BL43:BM43"/>
    <mergeCell ref="BN43:BW43"/>
    <mergeCell ref="M44:O44"/>
    <mergeCell ref="CQ2:CZ2"/>
    <mergeCell ref="CS100:CU100"/>
    <mergeCell ref="CV100:DO100"/>
    <mergeCell ref="M90:O90"/>
    <mergeCell ref="P90:Z90"/>
    <mergeCell ref="AA90:AY90"/>
    <mergeCell ref="AZ90:BK90"/>
    <mergeCell ref="BL90:BM90"/>
    <mergeCell ref="BN90:BW90"/>
    <mergeCell ref="BX90:CL90"/>
    <mergeCell ref="CM90:CO90"/>
    <mergeCell ref="CP90:CR90"/>
    <mergeCell ref="CS90:CU90"/>
    <mergeCell ref="CV90:DO90"/>
    <mergeCell ref="M100:O100"/>
    <mergeCell ref="P100:Z100"/>
    <mergeCell ref="AA100:AY100"/>
    <mergeCell ref="AZ100:BK100"/>
    <mergeCell ref="BL100:BM100"/>
    <mergeCell ref="BN100:BW100"/>
    <mergeCell ref="BX100:CL100"/>
    <mergeCell ref="CM100:CO100"/>
    <mergeCell ref="CP100:CR100"/>
    <mergeCell ref="CS98:CU98"/>
    <mergeCell ref="CV98:DO98"/>
    <mergeCell ref="CS99:CU99"/>
    <mergeCell ref="CV99:DO99"/>
    <mergeCell ref="M98:O98"/>
    <mergeCell ref="P98:Z98"/>
    <mergeCell ref="AA98:AY98"/>
    <mergeCell ref="AZ98:BK98"/>
    <mergeCell ref="BL98:BM98"/>
    <mergeCell ref="BN98:BW98"/>
    <mergeCell ref="BX98:CL98"/>
    <mergeCell ref="CM98:CO98"/>
    <mergeCell ref="CP98:CR98"/>
    <mergeCell ref="M99:O99"/>
    <mergeCell ref="P99:Z99"/>
    <mergeCell ref="AA99:AY99"/>
    <mergeCell ref="AZ99:BK99"/>
    <mergeCell ref="BL99:BM99"/>
    <mergeCell ref="BN99:BW99"/>
    <mergeCell ref="BX99:CL99"/>
    <mergeCell ref="CM99:CO99"/>
    <mergeCell ref="CP99:CR99"/>
    <mergeCell ref="CS96:CU96"/>
    <mergeCell ref="CV96:DO96"/>
    <mergeCell ref="M97:O97"/>
    <mergeCell ref="P97:Z97"/>
    <mergeCell ref="AA97:AY97"/>
    <mergeCell ref="AZ97:BK97"/>
    <mergeCell ref="BL97:BM97"/>
    <mergeCell ref="BN97:BW97"/>
    <mergeCell ref="BX97:CL97"/>
    <mergeCell ref="CM97:CO97"/>
    <mergeCell ref="CP97:CR97"/>
    <mergeCell ref="CS97:CU97"/>
    <mergeCell ref="CV97:DO97"/>
    <mergeCell ref="M96:O96"/>
    <mergeCell ref="P96:Z96"/>
    <mergeCell ref="AA96:AY96"/>
    <mergeCell ref="AZ96:BK96"/>
    <mergeCell ref="BL96:BM96"/>
    <mergeCell ref="BN96:BW96"/>
    <mergeCell ref="BX96:CL96"/>
    <mergeCell ref="CM96:CO96"/>
    <mergeCell ref="CP96:CR96"/>
    <mergeCell ref="CS94:CU94"/>
    <mergeCell ref="CV94:DO94"/>
    <mergeCell ref="M95:O95"/>
    <mergeCell ref="P95:Z95"/>
    <mergeCell ref="AA95:AY95"/>
    <mergeCell ref="AZ95:BK95"/>
    <mergeCell ref="BL95:BM95"/>
    <mergeCell ref="BN95:BW95"/>
    <mergeCell ref="BX95:CL95"/>
    <mergeCell ref="CM95:CO95"/>
    <mergeCell ref="CP95:CR95"/>
    <mergeCell ref="CS95:CU95"/>
    <mergeCell ref="CV95:DO95"/>
    <mergeCell ref="M94:O94"/>
    <mergeCell ref="P94:Z94"/>
    <mergeCell ref="AA94:AY94"/>
    <mergeCell ref="AZ94:BK94"/>
    <mergeCell ref="BL94:BM94"/>
    <mergeCell ref="BN94:BW94"/>
    <mergeCell ref="BX94:CL94"/>
    <mergeCell ref="CM94:CO94"/>
    <mergeCell ref="CP94:CR94"/>
    <mergeCell ref="CP92:CR92"/>
    <mergeCell ref="CS92:CU92"/>
    <mergeCell ref="CV92:DO92"/>
    <mergeCell ref="M93:O93"/>
    <mergeCell ref="P93:Z93"/>
    <mergeCell ref="AA93:AY93"/>
    <mergeCell ref="AZ93:BK93"/>
    <mergeCell ref="BL93:BM93"/>
    <mergeCell ref="BN93:BW93"/>
    <mergeCell ref="BX93:CL93"/>
    <mergeCell ref="CM93:CO93"/>
    <mergeCell ref="CP93:CR93"/>
    <mergeCell ref="CS93:CU93"/>
    <mergeCell ref="CV93:DO93"/>
    <mergeCell ref="AA81:AY81"/>
    <mergeCell ref="M92:O92"/>
    <mergeCell ref="P92:Z92"/>
    <mergeCell ref="AA92:AY92"/>
    <mergeCell ref="AZ92:BK92"/>
    <mergeCell ref="BL92:BM92"/>
    <mergeCell ref="BN92:BW92"/>
    <mergeCell ref="BX92:CL92"/>
    <mergeCell ref="CM92:CO92"/>
    <mergeCell ref="AA83:AY83"/>
    <mergeCell ref="AA84:AY84"/>
    <mergeCell ref="M91:O91"/>
    <mergeCell ref="AZ91:BK91"/>
    <mergeCell ref="BL91:BM91"/>
    <mergeCell ref="BN91:BW91"/>
    <mergeCell ref="BX91:CL91"/>
    <mergeCell ref="CM91:CO91"/>
    <mergeCell ref="M86:O86"/>
    <mergeCell ref="AZ86:BK86"/>
    <mergeCell ref="BL86:BM86"/>
    <mergeCell ref="BN86:BW86"/>
    <mergeCell ref="M88:O88"/>
    <mergeCell ref="AZ88:BK88"/>
    <mergeCell ref="BL88:BM88"/>
    <mergeCell ref="CS83:CU83"/>
    <mergeCell ref="BN15:BW16"/>
    <mergeCell ref="P81:Z81"/>
    <mergeCell ref="BX88:CL88"/>
    <mergeCell ref="CM88:CO88"/>
    <mergeCell ref="CP88:CR88"/>
    <mergeCell ref="CS88:CU88"/>
    <mergeCell ref="CV88:DO88"/>
    <mergeCell ref="CM74:CO74"/>
    <mergeCell ref="CP74:CR74"/>
    <mergeCell ref="CS74:CU74"/>
    <mergeCell ref="CV74:DO74"/>
    <mergeCell ref="BX74:CL74"/>
    <mergeCell ref="BX75:CL75"/>
    <mergeCell ref="P83:Z83"/>
    <mergeCell ref="P84:Z84"/>
    <mergeCell ref="AZ83:BK83"/>
    <mergeCell ref="BL83:BM83"/>
    <mergeCell ref="BN83:BW83"/>
    <mergeCell ref="BX83:CL83"/>
    <mergeCell ref="CM76:CO76"/>
    <mergeCell ref="CP76:CR76"/>
    <mergeCell ref="CS76:CU76"/>
    <mergeCell ref="CV76:DO76"/>
    <mergeCell ref="FV79:FZ79"/>
    <mergeCell ref="GA79:GE79"/>
    <mergeCell ref="AA82:AY82"/>
    <mergeCell ref="GN114:GR114"/>
    <mergeCell ref="GN158:GR158"/>
    <mergeCell ref="GN171:GR171"/>
    <mergeCell ref="GN185:GR185"/>
    <mergeCell ref="GN10:GR10"/>
    <mergeCell ref="GN11:GR11"/>
    <mergeCell ref="GN13:GR13"/>
    <mergeCell ref="CM87:CO87"/>
    <mergeCell ref="CP87:CR87"/>
    <mergeCell ref="CS87:CU87"/>
    <mergeCell ref="CV87:DO87"/>
    <mergeCell ref="CM75:CO75"/>
    <mergeCell ref="CP75:CR75"/>
    <mergeCell ref="CS75:CU75"/>
    <mergeCell ref="CV75:DO75"/>
    <mergeCell ref="CV81:DO81"/>
    <mergeCell ref="CS84:CU84"/>
    <mergeCell ref="CP81:CR81"/>
    <mergeCell ref="CS81:CU81"/>
    <mergeCell ref="CP84:CR84"/>
    <mergeCell ref="FQ72:FU72"/>
    <mergeCell ref="FV72:FZ72"/>
    <mergeCell ref="GA72:GE72"/>
    <mergeCell ref="CM73:CO73"/>
    <mergeCell ref="CP73:CR73"/>
    <mergeCell ref="CS73:CU73"/>
    <mergeCell ref="CM72:CU72"/>
    <mergeCell ref="CV72:DO73"/>
    <mergeCell ref="ET72:ET73"/>
    <mergeCell ref="EV72:FA72"/>
    <mergeCell ref="FB72:FG72"/>
    <mergeCell ref="ES72:ES73"/>
    <mergeCell ref="GN15:GR15"/>
    <mergeCell ref="FB12:FG12"/>
    <mergeCell ref="EU15:EU16"/>
    <mergeCell ref="CS69:CU69"/>
    <mergeCell ref="CV69:DO69"/>
    <mergeCell ref="BX67:CL67"/>
    <mergeCell ref="CM67:CO67"/>
    <mergeCell ref="CP67:CR67"/>
    <mergeCell ref="CS67:CU67"/>
    <mergeCell ref="V12:CV12"/>
    <mergeCell ref="V13:CV13"/>
    <mergeCell ref="CY12:DO13"/>
    <mergeCell ref="BL66:BM66"/>
    <mergeCell ref="BN66:BW66"/>
    <mergeCell ref="BX66:CL66"/>
    <mergeCell ref="CS64:CU64"/>
    <mergeCell ref="BX63:CL63"/>
    <mergeCell ref="CM63:CO63"/>
    <mergeCell ref="CS65:CU65"/>
    <mergeCell ref="CV65:DO65"/>
    <mergeCell ref="CV67:DO67"/>
    <mergeCell ref="CV64:DO64"/>
    <mergeCell ref="AZ69:BK69"/>
    <mergeCell ref="BL69:BM69"/>
    <mergeCell ref="BN88:BW88"/>
    <mergeCell ref="M87:O87"/>
    <mergeCell ref="AZ87:BK87"/>
    <mergeCell ref="BL87:BM87"/>
    <mergeCell ref="BN87:BW87"/>
    <mergeCell ref="AA87:AY87"/>
    <mergeCell ref="AA88:AY88"/>
    <mergeCell ref="P87:Z87"/>
    <mergeCell ref="P88:Z88"/>
    <mergeCell ref="BX87:CL87"/>
    <mergeCell ref="M85:O85"/>
    <mergeCell ref="AZ85:BK85"/>
    <mergeCell ref="BL85:BM85"/>
    <mergeCell ref="BN85:BW85"/>
    <mergeCell ref="CM85:CO85"/>
    <mergeCell ref="CP85:CR85"/>
    <mergeCell ref="P85:Z85"/>
    <mergeCell ref="P86:Z86"/>
    <mergeCell ref="AA85:AY85"/>
    <mergeCell ref="AA86:AY86"/>
    <mergeCell ref="CS91:CU91"/>
    <mergeCell ref="CV91:DO91"/>
    <mergeCell ref="AA91:AY91"/>
    <mergeCell ref="P91:Z91"/>
    <mergeCell ref="M89:O89"/>
    <mergeCell ref="AZ89:BK89"/>
    <mergeCell ref="BL89:BM89"/>
    <mergeCell ref="BN89:BW89"/>
    <mergeCell ref="BX89:CL89"/>
    <mergeCell ref="CM89:CO89"/>
    <mergeCell ref="CP89:CR89"/>
    <mergeCell ref="CS89:CU89"/>
    <mergeCell ref="AA89:AY89"/>
    <mergeCell ref="P89:Z89"/>
    <mergeCell ref="CV89:DO89"/>
    <mergeCell ref="CP91:CR91"/>
    <mergeCell ref="CS85:CU85"/>
    <mergeCell ref="CV85:DO85"/>
    <mergeCell ref="BX85:CL85"/>
    <mergeCell ref="BX86:CL86"/>
    <mergeCell ref="CM86:CO86"/>
    <mergeCell ref="CP86:CR86"/>
    <mergeCell ref="CS86:CU86"/>
    <mergeCell ref="CV86:DO86"/>
    <mergeCell ref="FQ79:FU79"/>
    <mergeCell ref="CV84:DO84"/>
    <mergeCell ref="BX84:CL84"/>
    <mergeCell ref="CM84:CO84"/>
    <mergeCell ref="CM80:CO80"/>
    <mergeCell ref="CP80:CR80"/>
    <mergeCell ref="CS80:CU80"/>
    <mergeCell ref="ES79:ES80"/>
    <mergeCell ref="ET79:ET80"/>
    <mergeCell ref="EV79:FA79"/>
    <mergeCell ref="FB79:FG79"/>
    <mergeCell ref="CM79:CU79"/>
    <mergeCell ref="CV79:DO80"/>
    <mergeCell ref="CV83:DO83"/>
    <mergeCell ref="CM83:CO83"/>
    <mergeCell ref="CP83:CR83"/>
    <mergeCell ref="BX79:CL80"/>
    <mergeCell ref="M76:O76"/>
    <mergeCell ref="AZ76:BK76"/>
    <mergeCell ref="BL76:BM76"/>
    <mergeCell ref="BN76:BW76"/>
    <mergeCell ref="BX76:CL76"/>
    <mergeCell ref="P79:Z80"/>
    <mergeCell ref="AA79:AY80"/>
    <mergeCell ref="AA76:AY76"/>
    <mergeCell ref="P76:Z76"/>
    <mergeCell ref="M78:DO78"/>
    <mergeCell ref="P72:Z73"/>
    <mergeCell ref="AA72:AY73"/>
    <mergeCell ref="M72:O73"/>
    <mergeCell ref="AZ72:BK73"/>
    <mergeCell ref="BL72:BM73"/>
    <mergeCell ref="M79:O80"/>
    <mergeCell ref="AZ79:BK80"/>
    <mergeCell ref="BL79:BM80"/>
    <mergeCell ref="BN79:BW80"/>
    <mergeCell ref="M75:O75"/>
    <mergeCell ref="AZ75:BK75"/>
    <mergeCell ref="BL75:BM75"/>
    <mergeCell ref="BN75:BW75"/>
    <mergeCell ref="M74:O74"/>
    <mergeCell ref="AZ74:BK74"/>
    <mergeCell ref="BL74:BM74"/>
    <mergeCell ref="BN74:BW74"/>
    <mergeCell ref="AA74:AY74"/>
    <mergeCell ref="AA75:AY75"/>
    <mergeCell ref="P74:Z74"/>
    <mergeCell ref="P75:Z75"/>
    <mergeCell ref="BN72:BW73"/>
    <mergeCell ref="BX72:CL73"/>
    <mergeCell ref="CM66:CO66"/>
    <mergeCell ref="CP66:CR66"/>
    <mergeCell ref="CS66:CU66"/>
    <mergeCell ref="CV66:DO66"/>
    <mergeCell ref="BX69:CL69"/>
    <mergeCell ref="CM69:CO69"/>
    <mergeCell ref="CP69:CR69"/>
    <mergeCell ref="BX68:CL68"/>
    <mergeCell ref="CM68:CO68"/>
    <mergeCell ref="CP68:CR68"/>
    <mergeCell ref="CV68:DO68"/>
    <mergeCell ref="BN69:BW69"/>
    <mergeCell ref="M68:O68"/>
    <mergeCell ref="CS68:CU68"/>
    <mergeCell ref="BN67:BW67"/>
    <mergeCell ref="AA65:AY65"/>
    <mergeCell ref="AZ65:BK65"/>
    <mergeCell ref="M66:O66"/>
    <mergeCell ref="AA66:AY66"/>
    <mergeCell ref="AZ66:BK66"/>
    <mergeCell ref="AA68:AY68"/>
    <mergeCell ref="AZ68:BK68"/>
    <mergeCell ref="BL68:BM68"/>
    <mergeCell ref="AA67:AY67"/>
    <mergeCell ref="AZ67:BK67"/>
    <mergeCell ref="BL67:BM67"/>
    <mergeCell ref="BN68:BW68"/>
    <mergeCell ref="M59:O60"/>
    <mergeCell ref="AZ59:BK60"/>
    <mergeCell ref="BL59:BM60"/>
    <mergeCell ref="BN59:BW60"/>
    <mergeCell ref="CM64:CO64"/>
    <mergeCell ref="CP64:CR64"/>
    <mergeCell ref="CP65:CR65"/>
    <mergeCell ref="BL65:BM65"/>
    <mergeCell ref="BN65:BW65"/>
    <mergeCell ref="BX65:CL65"/>
    <mergeCell ref="CM65:CO65"/>
    <mergeCell ref="M61:O61"/>
    <mergeCell ref="P61:Z69"/>
    <mergeCell ref="AA61:AY61"/>
    <mergeCell ref="AZ61:BK61"/>
    <mergeCell ref="BL61:BM61"/>
    <mergeCell ref="BN61:BW61"/>
    <mergeCell ref="M62:O62"/>
    <mergeCell ref="AA62:AY62"/>
    <mergeCell ref="AZ62:BK62"/>
    <mergeCell ref="M67:O67"/>
    <mergeCell ref="M69:O69"/>
    <mergeCell ref="AA69:AY69"/>
    <mergeCell ref="CP63:CR63"/>
    <mergeCell ref="CS63:CU63"/>
    <mergeCell ref="CV62:DO62"/>
    <mergeCell ref="CV63:DO63"/>
    <mergeCell ref="AA63:AY63"/>
    <mergeCell ref="AZ63:BK63"/>
    <mergeCell ref="BL63:BM63"/>
    <mergeCell ref="M65:O65"/>
    <mergeCell ref="M64:O64"/>
    <mergeCell ref="AA64:AY64"/>
    <mergeCell ref="AZ64:BK64"/>
    <mergeCell ref="BL62:BM62"/>
    <mergeCell ref="BX64:CL64"/>
    <mergeCell ref="M63:O63"/>
    <mergeCell ref="BL64:BM64"/>
    <mergeCell ref="BN64:BW64"/>
    <mergeCell ref="BX61:CL61"/>
    <mergeCell ref="CM61:CO61"/>
    <mergeCell ref="CP61:CR61"/>
    <mergeCell ref="CS61:CU61"/>
    <mergeCell ref="CV61:DO61"/>
    <mergeCell ref="BX59:CL60"/>
    <mergeCell ref="FV59:FZ59"/>
    <mergeCell ref="BX62:CL62"/>
    <mergeCell ref="CM62:CO62"/>
    <mergeCell ref="CP62:CR62"/>
    <mergeCell ref="CS62:CU62"/>
    <mergeCell ref="FQ59:FU59"/>
    <mergeCell ref="P59:Z60"/>
    <mergeCell ref="AA59:AY60"/>
    <mergeCell ref="AA54:AY54"/>
    <mergeCell ref="AZ54:BK54"/>
    <mergeCell ref="BL54:BM54"/>
    <mergeCell ref="BN54:BW54"/>
    <mergeCell ref="BN53:BW53"/>
    <mergeCell ref="GA59:GE59"/>
    <mergeCell ref="CM60:CO60"/>
    <mergeCell ref="CP60:CR60"/>
    <mergeCell ref="CS60:CU60"/>
    <mergeCell ref="CM59:CU59"/>
    <mergeCell ref="CV59:DO60"/>
    <mergeCell ref="ES59:ES60"/>
    <mergeCell ref="ET59:ET60"/>
    <mergeCell ref="CS56:CU56"/>
    <mergeCell ref="CV53:DO53"/>
    <mergeCell ref="BX56:CL56"/>
    <mergeCell ref="CV54:DO54"/>
    <mergeCell ref="CS54:CU54"/>
    <mergeCell ref="CM56:CO56"/>
    <mergeCell ref="CP56:CR56"/>
    <mergeCell ref="CP54:CR54"/>
    <mergeCell ref="CV56:DO56"/>
    <mergeCell ref="M56:O56"/>
    <mergeCell ref="P53:Z56"/>
    <mergeCell ref="AA55:AY55"/>
    <mergeCell ref="AZ55:BK55"/>
    <mergeCell ref="BL55:BM55"/>
    <mergeCell ref="BN55:BW55"/>
    <mergeCell ref="BX55:CL55"/>
    <mergeCell ref="BX54:CL54"/>
    <mergeCell ref="CM54:CO54"/>
    <mergeCell ref="BN56:BW56"/>
    <mergeCell ref="AZ56:BK56"/>
    <mergeCell ref="BL56:BM56"/>
    <mergeCell ref="M52:O52"/>
    <mergeCell ref="P52:Z52"/>
    <mergeCell ref="AA52:AY52"/>
    <mergeCell ref="AZ52:BK52"/>
    <mergeCell ref="BL52:BM52"/>
    <mergeCell ref="BN52:BW52"/>
    <mergeCell ref="CS53:CU53"/>
    <mergeCell ref="CM55:CO55"/>
    <mergeCell ref="CP55:CR55"/>
    <mergeCell ref="M54:O54"/>
    <mergeCell ref="M55:O55"/>
    <mergeCell ref="M53:O53"/>
    <mergeCell ref="CM53:CO53"/>
    <mergeCell ref="CP53:CR53"/>
    <mergeCell ref="CS55:CU55"/>
    <mergeCell ref="BX53:CL53"/>
    <mergeCell ref="CV55:DO55"/>
    <mergeCell ref="AA56:AY56"/>
    <mergeCell ref="AA53:AY53"/>
    <mergeCell ref="AZ53:BK53"/>
    <mergeCell ref="BL53:BM53"/>
    <mergeCell ref="CV47:DO47"/>
    <mergeCell ref="CV46:DO46"/>
    <mergeCell ref="CP47:CR47"/>
    <mergeCell ref="BX52:CL52"/>
    <mergeCell ref="CM52:CO52"/>
    <mergeCell ref="CP52:CR52"/>
    <mergeCell ref="CS52:CU52"/>
    <mergeCell ref="CV52:DO52"/>
    <mergeCell ref="CV51:DO51"/>
    <mergeCell ref="CV49:DO49"/>
    <mergeCell ref="CV48:DO48"/>
    <mergeCell ref="BX46:CL46"/>
    <mergeCell ref="CS51:CU51"/>
    <mergeCell ref="CP49:CR49"/>
    <mergeCell ref="CS49:CU49"/>
    <mergeCell ref="CM48:CO48"/>
    <mergeCell ref="CP48:CR48"/>
    <mergeCell ref="CS48:CU48"/>
    <mergeCell ref="BX49:CL49"/>
    <mergeCell ref="CM51:CO51"/>
    <mergeCell ref="CP51:CR51"/>
    <mergeCell ref="BN46:BW46"/>
    <mergeCell ref="AZ48:BK48"/>
    <mergeCell ref="BL48:BM48"/>
    <mergeCell ref="BN51:BW51"/>
    <mergeCell ref="CM49:CO49"/>
    <mergeCell ref="BX51:CL51"/>
    <mergeCell ref="BX48:CL48"/>
    <mergeCell ref="AZ50:BK50"/>
    <mergeCell ref="BL50:BM50"/>
    <mergeCell ref="BN50:BW50"/>
    <mergeCell ref="BX50:CL50"/>
    <mergeCell ref="CM50:CO50"/>
    <mergeCell ref="CP50:CR50"/>
    <mergeCell ref="AA44:AY44"/>
    <mergeCell ref="AZ44:BK44"/>
    <mergeCell ref="BL44:BM44"/>
    <mergeCell ref="CS46:CU46"/>
    <mergeCell ref="BL45:BM45"/>
    <mergeCell ref="BN45:BW45"/>
    <mergeCell ref="CS43:CU43"/>
    <mergeCell ref="CP44:CR44"/>
    <mergeCell ref="CS44:CU44"/>
    <mergeCell ref="BX44:CL44"/>
    <mergeCell ref="BX45:CL45"/>
    <mergeCell ref="CP45:CR45"/>
    <mergeCell ref="CS45:CU45"/>
    <mergeCell ref="M47:O47"/>
    <mergeCell ref="BL47:BM47"/>
    <mergeCell ref="BN47:BW47"/>
    <mergeCell ref="AZ46:BK46"/>
    <mergeCell ref="BL46:BM46"/>
    <mergeCell ref="M46:O46"/>
    <mergeCell ref="AA46:AY46"/>
    <mergeCell ref="M51:O51"/>
    <mergeCell ref="AA51:AY51"/>
    <mergeCell ref="AZ51:BK51"/>
    <mergeCell ref="BL51:BM51"/>
    <mergeCell ref="M49:O49"/>
    <mergeCell ref="AA49:AY49"/>
    <mergeCell ref="BN48:BW48"/>
    <mergeCell ref="AZ49:BK49"/>
    <mergeCell ref="BL49:BM49"/>
    <mergeCell ref="BN49:BW49"/>
    <mergeCell ref="M48:O48"/>
    <mergeCell ref="AA48:AY48"/>
    <mergeCell ref="M50:O50"/>
    <mergeCell ref="CV44:DO44"/>
    <mergeCell ref="CV45:DO45"/>
    <mergeCell ref="BX43:CL43"/>
    <mergeCell ref="CM43:CO43"/>
    <mergeCell ref="CP43:CR43"/>
    <mergeCell ref="FV41:FZ41"/>
    <mergeCell ref="GA41:GE41"/>
    <mergeCell ref="CM42:CO42"/>
    <mergeCell ref="CP42:CR42"/>
    <mergeCell ref="CS42:CU42"/>
    <mergeCell ref="CM41:CU41"/>
    <mergeCell ref="CV41:DO42"/>
    <mergeCell ref="ES41:ES42"/>
    <mergeCell ref="ET41:ET42"/>
    <mergeCell ref="EV41:FA41"/>
    <mergeCell ref="FB41:FG41"/>
    <mergeCell ref="FQ41:FU41"/>
    <mergeCell ref="M38:O38"/>
    <mergeCell ref="AA38:AY38"/>
    <mergeCell ref="AZ38:BK38"/>
    <mergeCell ref="BL38:BM38"/>
    <mergeCell ref="BN38:BW38"/>
    <mergeCell ref="BX38:CL38"/>
    <mergeCell ref="M37:O37"/>
    <mergeCell ref="AA37:AY37"/>
    <mergeCell ref="AZ37:BK37"/>
    <mergeCell ref="BL37:BM37"/>
    <mergeCell ref="T33:Z38"/>
    <mergeCell ref="AA33:AY33"/>
    <mergeCell ref="AZ34:BK34"/>
    <mergeCell ref="BL34:BM34"/>
    <mergeCell ref="BX35:CL35"/>
    <mergeCell ref="BN34:BW34"/>
    <mergeCell ref="BN37:BW37"/>
    <mergeCell ref="M33:O33"/>
    <mergeCell ref="CP33:CR33"/>
    <mergeCell ref="CS33:CU33"/>
    <mergeCell ref="CS32:CU32"/>
    <mergeCell ref="CM34:CO34"/>
    <mergeCell ref="CV32:DO32"/>
    <mergeCell ref="BX34:CL34"/>
    <mergeCell ref="CV34:DO34"/>
    <mergeCell ref="CP38:CR38"/>
    <mergeCell ref="CS38:CU38"/>
    <mergeCell ref="CV38:DO38"/>
    <mergeCell ref="CM37:CO37"/>
    <mergeCell ref="CP37:CR37"/>
    <mergeCell ref="CS37:CU37"/>
    <mergeCell ref="CV37:DO37"/>
    <mergeCell ref="CM38:CO38"/>
    <mergeCell ref="CS36:CU36"/>
    <mergeCell ref="CM36:CO36"/>
    <mergeCell ref="CM35:CO35"/>
    <mergeCell ref="BX37:CL37"/>
    <mergeCell ref="BX29:CL29"/>
    <mergeCell ref="CP27:CR27"/>
    <mergeCell ref="CS27:CU27"/>
    <mergeCell ref="CP28:CR28"/>
    <mergeCell ref="CS28:CU28"/>
    <mergeCell ref="CM29:CO29"/>
    <mergeCell ref="CP29:CR29"/>
    <mergeCell ref="CS29:CU29"/>
    <mergeCell ref="BN28:BW28"/>
    <mergeCell ref="BN31:BW31"/>
    <mergeCell ref="BX31:CL31"/>
    <mergeCell ref="CM31:CO31"/>
    <mergeCell ref="CP31:CR31"/>
    <mergeCell ref="CS31:CU31"/>
    <mergeCell ref="BL30:BM30"/>
    <mergeCell ref="BN30:BW30"/>
    <mergeCell ref="BX30:CL30"/>
    <mergeCell ref="CM30:CO30"/>
    <mergeCell ref="CP30:CR30"/>
    <mergeCell ref="CS30:CU30"/>
    <mergeCell ref="FV15:FZ15"/>
    <mergeCell ref="GA15:GE15"/>
    <mergeCell ref="CM16:CO16"/>
    <mergeCell ref="CP16:CR16"/>
    <mergeCell ref="CS16:CU16"/>
    <mergeCell ref="CM15:CU15"/>
    <mergeCell ref="CV15:DO16"/>
    <mergeCell ref="CS18:CU18"/>
    <mergeCell ref="CM20:CO20"/>
    <mergeCell ref="CP20:CR20"/>
    <mergeCell ref="CS20:CU20"/>
    <mergeCell ref="CV18:DO18"/>
    <mergeCell ref="CP19:CR19"/>
    <mergeCell ref="CS19:CU19"/>
    <mergeCell ref="CV19:DO19"/>
    <mergeCell ref="FB15:FG15"/>
    <mergeCell ref="BN26:BW26"/>
    <mergeCell ref="CV29:DO29"/>
    <mergeCell ref="CM17:CO17"/>
    <mergeCell ref="CP17:CR17"/>
    <mergeCell ref="CS17:CU17"/>
    <mergeCell ref="CV17:DO17"/>
    <mergeCell ref="ES15:ES16"/>
    <mergeCell ref="ET15:ET16"/>
    <mergeCell ref="ER15:ER16"/>
    <mergeCell ref="CM19:CO19"/>
    <mergeCell ref="CV20:DO20"/>
    <mergeCell ref="CM18:CO18"/>
    <mergeCell ref="CP18:CR18"/>
    <mergeCell ref="BX23:CL23"/>
    <mergeCell ref="BX19:CL19"/>
    <mergeCell ref="CV27:DO27"/>
    <mergeCell ref="CS26:CU26"/>
    <mergeCell ref="CM26:CO26"/>
    <mergeCell ref="CP26:CR26"/>
    <mergeCell ref="CS21:CU21"/>
    <mergeCell ref="CV26:DO26"/>
    <mergeCell ref="BX28:CL28"/>
    <mergeCell ref="BX21:CL21"/>
    <mergeCell ref="BX26:CL26"/>
    <mergeCell ref="FB13:FG13"/>
    <mergeCell ref="FQ15:FU15"/>
    <mergeCell ref="AR2:AT2"/>
    <mergeCell ref="AZ2:BB2"/>
    <mergeCell ref="BH2:BJ2"/>
    <mergeCell ref="BT2:BV2"/>
    <mergeCell ref="M9:DM9"/>
    <mergeCell ref="M10:U10"/>
    <mergeCell ref="V10:BH10"/>
    <mergeCell ref="M11:Q11"/>
    <mergeCell ref="R11:T11"/>
    <mergeCell ref="V11:AQ11"/>
    <mergeCell ref="BA11:BB11"/>
    <mergeCell ref="BD11:CA11"/>
    <mergeCell ref="CE11:CI11"/>
    <mergeCell ref="J8:DO8"/>
    <mergeCell ref="CJ11:CK11"/>
    <mergeCell ref="CM11:DI11"/>
    <mergeCell ref="M12:U12"/>
    <mergeCell ref="EV12:FA12"/>
    <mergeCell ref="EV13:FA13"/>
    <mergeCell ref="EV15:FA15"/>
    <mergeCell ref="M15:O16"/>
    <mergeCell ref="BX15:CL16"/>
    <mergeCell ref="BN22:BW22"/>
    <mergeCell ref="BN21:BW21"/>
    <mergeCell ref="AZ22:BK22"/>
    <mergeCell ref="BL22:BM22"/>
    <mergeCell ref="AZ15:BK16"/>
    <mergeCell ref="BL23:BM23"/>
    <mergeCell ref="AZ19:BK19"/>
    <mergeCell ref="BL15:BM16"/>
    <mergeCell ref="AA15:AY16"/>
    <mergeCell ref="P15:Z16"/>
    <mergeCell ref="BN18:BW18"/>
    <mergeCell ref="BN23:BW23"/>
    <mergeCell ref="BX18:CL18"/>
    <mergeCell ref="M17:O17"/>
    <mergeCell ref="BN17:BW17"/>
    <mergeCell ref="M18:O18"/>
    <mergeCell ref="M19:O19"/>
    <mergeCell ref="M23:O23"/>
    <mergeCell ref="M21:O21"/>
    <mergeCell ref="AA21:AY21"/>
    <mergeCell ref="AZ21:BK21"/>
    <mergeCell ref="BL21:BM21"/>
    <mergeCell ref="M20:O20"/>
    <mergeCell ref="AA20:AY20"/>
    <mergeCell ref="AZ20:BK20"/>
    <mergeCell ref="BL20:BM20"/>
    <mergeCell ref="BX17:CL17"/>
    <mergeCell ref="AA22:AY22"/>
    <mergeCell ref="AZ17:BK17"/>
    <mergeCell ref="BL19:BM19"/>
    <mergeCell ref="BN19:BW19"/>
    <mergeCell ref="AA23:AY23"/>
    <mergeCell ref="AZ23:BK23"/>
    <mergeCell ref="CM21:CO21"/>
    <mergeCell ref="CP21:CR21"/>
    <mergeCell ref="CS23:CU23"/>
    <mergeCell ref="CV21:DO21"/>
    <mergeCell ref="CS22:CU22"/>
    <mergeCell ref="CM25:CO25"/>
    <mergeCell ref="CP25:CR25"/>
    <mergeCell ref="CV23:DO23"/>
    <mergeCell ref="CV25:DO25"/>
    <mergeCell ref="CS25:CU25"/>
    <mergeCell ref="CV22:DO22"/>
    <mergeCell ref="CM23:CO23"/>
    <mergeCell ref="CP23:CR23"/>
    <mergeCell ref="CM22:CO22"/>
    <mergeCell ref="CP22:CR22"/>
    <mergeCell ref="CV24:DO24"/>
    <mergeCell ref="BX25:CL25"/>
    <mergeCell ref="AZ26:BK26"/>
    <mergeCell ref="P17:S27"/>
    <mergeCell ref="T17:Z25"/>
    <mergeCell ref="AA17:AY17"/>
    <mergeCell ref="M32:O32"/>
    <mergeCell ref="AA32:AY32"/>
    <mergeCell ref="AZ32:BK32"/>
    <mergeCell ref="BL33:BM33"/>
    <mergeCell ref="M27:O27"/>
    <mergeCell ref="BL26:BM26"/>
    <mergeCell ref="M28:O28"/>
    <mergeCell ref="P28:S38"/>
    <mergeCell ref="T28:Z32"/>
    <mergeCell ref="AA28:AY28"/>
    <mergeCell ref="AZ28:BK28"/>
    <mergeCell ref="M22:O22"/>
    <mergeCell ref="AA18:AY18"/>
    <mergeCell ref="AZ18:BK18"/>
    <mergeCell ref="BL18:BM18"/>
    <mergeCell ref="BX20:CL20"/>
    <mergeCell ref="BN20:BW20"/>
    <mergeCell ref="BX22:CL22"/>
    <mergeCell ref="AA19:AY19"/>
    <mergeCell ref="BN25:BW25"/>
    <mergeCell ref="M34:O34"/>
    <mergeCell ref="AA34:AY34"/>
    <mergeCell ref="AA27:AY27"/>
    <mergeCell ref="AZ27:BK27"/>
    <mergeCell ref="M25:O25"/>
    <mergeCell ref="AA25:AY25"/>
    <mergeCell ref="AZ25:BK25"/>
    <mergeCell ref="BL25:BM25"/>
    <mergeCell ref="BL27:BM27"/>
    <mergeCell ref="M26:O26"/>
    <mergeCell ref="T26:Z27"/>
    <mergeCell ref="AA26:AY26"/>
    <mergeCell ref="M31:O31"/>
    <mergeCell ref="AA31:AY31"/>
    <mergeCell ref="AZ31:BK31"/>
    <mergeCell ref="M30:O30"/>
    <mergeCell ref="AA30:AY30"/>
    <mergeCell ref="AZ30:BK30"/>
    <mergeCell ref="M29:O29"/>
    <mergeCell ref="AA29:AY29"/>
    <mergeCell ref="AZ29:BK29"/>
    <mergeCell ref="BL29:BM29"/>
    <mergeCell ref="BN29:BW29"/>
    <mergeCell ref="BL32:BM32"/>
    <mergeCell ref="BN32:BW32"/>
    <mergeCell ref="BL28:BM28"/>
    <mergeCell ref="BN27:BW27"/>
    <mergeCell ref="AZ33:BK33"/>
    <mergeCell ref="FH305:FH306"/>
    <mergeCell ref="CV28:DO28"/>
    <mergeCell ref="CM28:CO28"/>
    <mergeCell ref="CV30:DO30"/>
    <mergeCell ref="CV31:DO31"/>
    <mergeCell ref="CS35:CU35"/>
    <mergeCell ref="CV35:DO35"/>
    <mergeCell ref="CV36:DO36"/>
    <mergeCell ref="CV33:DO33"/>
    <mergeCell ref="BN33:BW33"/>
    <mergeCell ref="BX32:CL32"/>
    <mergeCell ref="CM32:CO32"/>
    <mergeCell ref="CP32:CR32"/>
    <mergeCell ref="CS34:CU34"/>
    <mergeCell ref="BX33:CL33"/>
    <mergeCell ref="CM33:CO33"/>
    <mergeCell ref="BX27:CL27"/>
    <mergeCell ref="CM27:CO27"/>
    <mergeCell ref="BL31:BM31"/>
    <mergeCell ref="FH475:FH476"/>
    <mergeCell ref="EV59:FA59"/>
    <mergeCell ref="FB59:FG59"/>
    <mergeCell ref="FH340:FH341"/>
    <mergeCell ref="M82:O82"/>
    <mergeCell ref="AZ82:BK82"/>
    <mergeCell ref="BL82:BM82"/>
    <mergeCell ref="BN82:BW82"/>
    <mergeCell ref="M81:O81"/>
    <mergeCell ref="AZ81:BK81"/>
    <mergeCell ref="BL81:BM81"/>
    <mergeCell ref="BN81:BW81"/>
    <mergeCell ref="CM81:CO81"/>
    <mergeCell ref="P82:Z82"/>
    <mergeCell ref="BX81:CL81"/>
    <mergeCell ref="BX82:CL82"/>
    <mergeCell ref="FH353:FH354"/>
    <mergeCell ref="AZ84:BK84"/>
    <mergeCell ref="BL84:BM84"/>
    <mergeCell ref="BN84:BW84"/>
    <mergeCell ref="M83:O83"/>
    <mergeCell ref="CM82:CO82"/>
    <mergeCell ref="CP82:CR82"/>
    <mergeCell ref="CS82:CU82"/>
    <mergeCell ref="FH461:FH462"/>
    <mergeCell ref="BN44:BW44"/>
    <mergeCell ref="M40:DO40"/>
    <mergeCell ref="CV82:DO82"/>
    <mergeCell ref="BN63:BW63"/>
    <mergeCell ref="BN62:BW62"/>
    <mergeCell ref="M41:O42"/>
    <mergeCell ref="AZ41:BK42"/>
    <mergeCell ref="M45:O45"/>
    <mergeCell ref="AA45:AY45"/>
    <mergeCell ref="AZ45:BK45"/>
    <mergeCell ref="BL41:BM42"/>
    <mergeCell ref="BN41:BW42"/>
    <mergeCell ref="BX41:CL42"/>
    <mergeCell ref="AA41:AY42"/>
    <mergeCell ref="P41:Z42"/>
    <mergeCell ref="M43:O43"/>
    <mergeCell ref="P43:Z51"/>
    <mergeCell ref="FH404:FH405"/>
    <mergeCell ref="FH318:FH319"/>
    <mergeCell ref="M84:O84"/>
    <mergeCell ref="CV43:DO43"/>
    <mergeCell ref="CM45:CO45"/>
    <mergeCell ref="CM44:CO44"/>
    <mergeCell ref="AV11:AZ11"/>
    <mergeCell ref="GX13:GZ13"/>
    <mergeCell ref="GX14:GZ14"/>
    <mergeCell ref="M14:DO14"/>
    <mergeCell ref="M58:DO58"/>
    <mergeCell ref="J70:L70"/>
    <mergeCell ref="M70:CL70"/>
    <mergeCell ref="M71:DO71"/>
    <mergeCell ref="FH448:FH449"/>
    <mergeCell ref="BL17:BM17"/>
    <mergeCell ref="CP34:CR34"/>
    <mergeCell ref="CP36:CR36"/>
    <mergeCell ref="M36:O36"/>
    <mergeCell ref="AA36:AY36"/>
    <mergeCell ref="AZ36:BK36"/>
    <mergeCell ref="BX36:CL36"/>
    <mergeCell ref="CP35:CR35"/>
    <mergeCell ref="BL36:BM36"/>
    <mergeCell ref="BN36:BW36"/>
    <mergeCell ref="M35:O35"/>
    <mergeCell ref="AA35:AY35"/>
    <mergeCell ref="AZ35:BK35"/>
    <mergeCell ref="BL35:BM35"/>
    <mergeCell ref="BN35:BW35"/>
  </mergeCells>
  <phoneticPr fontId="3"/>
  <conditionalFormatting sqref="AZ61:BK69 AZ43:BK56">
    <cfRule type="cellIs" dxfId="2810" priority="224" operator="equal">
      <formula>""</formula>
    </cfRule>
  </conditionalFormatting>
  <conditionalFormatting sqref="M81:M100">
    <cfRule type="cellIs" dxfId="2809" priority="223" operator="equal">
      <formula>""</formula>
    </cfRule>
  </conditionalFormatting>
  <conditionalFormatting sqref="P81:P100">
    <cfRule type="cellIs" dxfId="2808" priority="222" operator="equal">
      <formula>""</formula>
    </cfRule>
  </conditionalFormatting>
  <conditionalFormatting sqref="AZ81:BK100">
    <cfRule type="expression" dxfId="2807" priority="211">
      <formula>AND($M81="",$AZ81&lt;&gt;"")</formula>
    </cfRule>
    <cfRule type="cellIs" dxfId="2806" priority="221" operator="equal">
      <formula>""</formula>
    </cfRule>
  </conditionalFormatting>
  <conditionalFormatting sqref="CM101:CO101">
    <cfRule type="expression" dxfId="2805" priority="216">
      <formula>AND($M101&lt;&gt;"",$CM101="",$CS101="")</formula>
    </cfRule>
  </conditionalFormatting>
  <conditionalFormatting sqref="CP101:CR101">
    <cfRule type="expression" dxfId="2804" priority="215">
      <formula>AND($M101&lt;&gt;"",$CP101="",$CS101="")</formula>
    </cfRule>
  </conditionalFormatting>
  <conditionalFormatting sqref="CM101:CO101">
    <cfRule type="expression" dxfId="2803" priority="214">
      <formula>AND($M101="",$CM101&lt;&gt;"")</formula>
    </cfRule>
  </conditionalFormatting>
  <conditionalFormatting sqref="CP101:CR101">
    <cfRule type="expression" dxfId="2802" priority="213">
      <formula>AND($M101="",$CP101&lt;&gt;"")</formula>
    </cfRule>
  </conditionalFormatting>
  <conditionalFormatting sqref="CS101:CU101">
    <cfRule type="expression" dxfId="2801" priority="238">
      <formula>AND($M101&lt;&gt;"",$EM101=0,$CS101="")</formula>
    </cfRule>
  </conditionalFormatting>
  <conditionalFormatting sqref="AZ17:AZ38">
    <cfRule type="cellIs" dxfId="2800" priority="206" operator="equal">
      <formula>""</formula>
    </cfRule>
  </conditionalFormatting>
  <conditionalFormatting sqref="M74:BK76">
    <cfRule type="expression" dxfId="2799" priority="160">
      <formula>M74=""</formula>
    </cfRule>
  </conditionalFormatting>
  <conditionalFormatting sqref="P74:BK76 P81:BK100">
    <cfRule type="expression" dxfId="2798" priority="45">
      <formula>AND($M74&lt;&gt;"",P74="")</formula>
    </cfRule>
  </conditionalFormatting>
  <conditionalFormatting sqref="CM61:CO61">
    <cfRule type="expression" dxfId="2797" priority="117">
      <formula>AND(OR($EN61="要是正",$EN61="既存不適格"),$CM61="",$CS61="")</formula>
    </cfRule>
  </conditionalFormatting>
  <conditionalFormatting sqref="CP61:CR61">
    <cfRule type="expression" dxfId="2796" priority="122">
      <formula>AND(OR($EN61="要是正",$EN61="既存不適格"),$CP61="",$CS61="")</formula>
    </cfRule>
  </conditionalFormatting>
  <conditionalFormatting sqref="CM65:CO68">
    <cfRule type="expression" dxfId="2795" priority="110">
      <formula>AND(OR($EN65="要是正",$EN65="既存不適格"),$CM65="",$CS65="")</formula>
    </cfRule>
  </conditionalFormatting>
  <conditionalFormatting sqref="CP65:CR68">
    <cfRule type="expression" dxfId="2794" priority="115">
      <formula>AND(OR($EN65="要是正",$EN65="既存不適格"),$CP65="",$CS65="")</formula>
    </cfRule>
  </conditionalFormatting>
  <conditionalFormatting sqref="CM62:CO64">
    <cfRule type="expression" dxfId="2793" priority="103">
      <formula>AND(OR($EN62="要是正",$EN62="既存不適格"),$CM62="",$CS62="")</formula>
    </cfRule>
  </conditionalFormatting>
  <conditionalFormatting sqref="CP62:CR64">
    <cfRule type="expression" dxfId="2792" priority="108">
      <formula>AND(OR($EN62="要是正",$EN62="既存不適格"),$CP62="",$CS62="")</formula>
    </cfRule>
  </conditionalFormatting>
  <conditionalFormatting sqref="CM69:CO69">
    <cfRule type="expression" dxfId="2791" priority="96">
      <formula>AND(OR($EN69="要是正",$EN69="既存不適格"),$CM69="",$CS69="")</formula>
    </cfRule>
  </conditionalFormatting>
  <conditionalFormatting sqref="CS69:CU69">
    <cfRule type="expression" dxfId="2790" priority="100">
      <formula>AND(OR($EN69="要是正",$EN69="既存不適格"),$EM69=0,$CS69="")</formula>
    </cfRule>
  </conditionalFormatting>
  <conditionalFormatting sqref="CP69:CR69">
    <cfRule type="expression" dxfId="2789" priority="101">
      <formula>AND(OR($EN69="要是正",$EN69="既存不適格"),$CP69="",$CS69="")</formula>
    </cfRule>
  </conditionalFormatting>
  <conditionalFormatting sqref="CM74:CO74">
    <cfRule type="expression" dxfId="2788" priority="89">
      <formula>AND(OR($EN74="要是正",$EN74="既存不適格"),$CM74="",$CS74="")</formula>
    </cfRule>
  </conditionalFormatting>
  <conditionalFormatting sqref="CS74:CU74">
    <cfRule type="expression" dxfId="2787" priority="93">
      <formula>AND(OR($EN74="要是正",$EN74="既存不適格"),$EM74=0,$CS74="")</formula>
    </cfRule>
  </conditionalFormatting>
  <conditionalFormatting sqref="CP74:CR74">
    <cfRule type="expression" dxfId="2786" priority="94">
      <formula>AND(OR($EN74="要是正",$EN74="既存不適格"),$CP74="",$CS74="")</formula>
    </cfRule>
  </conditionalFormatting>
  <conditionalFormatting sqref="CM75:CO75">
    <cfRule type="expression" dxfId="2785" priority="82">
      <formula>AND(OR($EN75="要是正",$EN75="既存不適格"),$CM75="",$CS75="")</formula>
    </cfRule>
  </conditionalFormatting>
  <conditionalFormatting sqref="CS75:CU75">
    <cfRule type="expression" dxfId="2784" priority="85">
      <formula>AND(NOT(OR($EN75="要是正",$EN75="既存不適格")),$CS75&lt;&gt;"")</formula>
    </cfRule>
  </conditionalFormatting>
  <conditionalFormatting sqref="CS75:CU75">
    <cfRule type="expression" dxfId="2783" priority="86">
      <formula>AND(OR($EN75="要是正",$EN75="既存不適格"),$EM75=0,$CS75="")</formula>
    </cfRule>
  </conditionalFormatting>
  <conditionalFormatting sqref="CP75:CR75">
    <cfRule type="expression" dxfId="2782" priority="87">
      <formula>AND(OR($EN75="要是正",$EN75="既存不適格"),$CP75="",$CS75="")</formula>
    </cfRule>
  </conditionalFormatting>
  <conditionalFormatting sqref="CM76:CO76">
    <cfRule type="expression" dxfId="2781" priority="75">
      <formula>AND(OR($EN76="要是正",$EN76="既存不適格"),$CM76="",$CS76="")</formula>
    </cfRule>
  </conditionalFormatting>
  <conditionalFormatting sqref="CS76:CU76">
    <cfRule type="expression" dxfId="2780" priority="78">
      <formula>AND(NOT(OR($EN76="要是正",$EN76="既存不適格")),$CS76&lt;&gt;"")</formula>
    </cfRule>
  </conditionalFormatting>
  <conditionalFormatting sqref="CS76:CU76">
    <cfRule type="expression" dxfId="2779" priority="79">
      <formula>AND(OR($EN76="要是正",$EN76="既存不適格"),$EM76=0,$CS76="")</formula>
    </cfRule>
  </conditionalFormatting>
  <conditionalFormatting sqref="CP76:CR76">
    <cfRule type="expression" dxfId="2778" priority="80">
      <formula>AND(OR($EN76="要是正",$EN76="既存不適格"),$CP76="",$CS76="")</formula>
    </cfRule>
  </conditionalFormatting>
  <conditionalFormatting sqref="AA81:AY81 AA82:AA100">
    <cfRule type="expression" dxfId="2777" priority="159">
      <formula>$AA81=""</formula>
    </cfRule>
  </conditionalFormatting>
  <conditionalFormatting sqref="BL61:BM69 BL17:BM38 BL43:BM56">
    <cfRule type="expression" dxfId="2776" priority="225">
      <formula>AND($EG$11&gt;1,$BL17="")</formula>
    </cfRule>
  </conditionalFormatting>
  <conditionalFormatting sqref="BN61:CL69 BN74:CL76 BN17:CL38 BN43:CL56">
    <cfRule type="expression" dxfId="2775" priority="9">
      <formula>AND(NOT(OR($EN17="要是正",$EN17="既存不適格")),BN17&lt;&gt;"")</formula>
    </cfRule>
  </conditionalFormatting>
  <conditionalFormatting sqref="BN61:CU69 BN74:CU76 BN81:CU100 BN17:CU38 BN43:CU56">
    <cfRule type="expression" dxfId="2774" priority="218">
      <formula>AND(OR($EN17="要是正",$EN17="既存不適格"),BN17="")</formula>
    </cfRule>
  </conditionalFormatting>
  <conditionalFormatting sqref="CS61:CU69 CS74:CU76 CS17:CU38 CS43:CU56">
    <cfRule type="expression" dxfId="2773" priority="5">
      <formula>AND(OR($EG17=1,$EH17=1),$CS17&lt;&gt;"")</formula>
    </cfRule>
  </conditionalFormatting>
  <conditionalFormatting sqref="BL74:BM76 BL81:BM100">
    <cfRule type="expression" dxfId="2772" priority="2">
      <formula>AND($EG$11&gt;1,$BL74="",$M74&lt;&gt;"")</formula>
    </cfRule>
    <cfRule type="expression" dxfId="2771" priority="6">
      <formula>AND($M74="",$EG$11&gt;1,$BL74="")</formula>
    </cfRule>
  </conditionalFormatting>
  <conditionalFormatting sqref="CM61:CR69 CM74:CR76 CM81:CR100 CM17:CR38 CM43:CR56">
    <cfRule type="expression" dxfId="2770" priority="8">
      <formula>AND(CM17&lt;&gt;"",$CS17="未定")</formula>
    </cfRule>
    <cfRule type="expression" dxfId="2769" priority="40">
      <formula>AND(CM17="",$CS17="未定")</formula>
    </cfRule>
  </conditionalFormatting>
  <conditionalFormatting sqref="BN74:CU76">
    <cfRule type="expression" dxfId="2768" priority="4">
      <formula>AND($M74="",BN74&lt;&gt;"")</formula>
    </cfRule>
  </conditionalFormatting>
  <conditionalFormatting sqref="BN81:CU100">
    <cfRule type="expression" dxfId="2767" priority="3">
      <formula>AND($M81="",BN81&lt;&gt;"")</formula>
    </cfRule>
  </conditionalFormatting>
  <dataValidations count="5">
    <dataValidation type="whole" imeMode="halfAlpha" allowBlank="1" showInputMessage="1" showErrorMessage="1" sqref="CM61:CO69 CM81:CO100 CM74:CO76 CM17:CO38 CM43:CO56" xr:uid="{00000000-0002-0000-0100-000000000000}">
      <formula1>1</formula1>
      <formula2>99</formula2>
    </dataValidation>
    <dataValidation type="whole" imeMode="halfAlpha" allowBlank="1" showInputMessage="1" showErrorMessage="1" sqref="CP61:CR69 CP17:CR38 CP74:CR76 CP81:CR100 CP43:CR56" xr:uid="{00000000-0002-0000-0100-000001000000}">
      <formula1>1</formula1>
      <formula2>12</formula2>
    </dataValidation>
    <dataValidation type="list" allowBlank="1" showInputMessage="1" showErrorMessage="1" sqref="BL101:BM101" xr:uid="{00000000-0002-0000-0100-000002000000}">
      <formula1>"1,2,3"</formula1>
    </dataValidation>
    <dataValidation type="list" allowBlank="1" showInputMessage="1" showErrorMessage="1" sqref="AZ101:BK101" xr:uid="{00000000-0002-0000-0100-000003000000}">
      <formula1>"×要是正（既存不適格以外）,△既存不適格"</formula1>
    </dataValidation>
    <dataValidation imeMode="disabled" allowBlank="1" showInputMessage="1" showErrorMessage="1" sqref="AR11" xr:uid="{00000000-0002-0000-0100-000004000000}"/>
  </dataValidations>
  <pageMargins left="0.25" right="0.25" top="0.75" bottom="0.75" header="0.3" footer="0.3"/>
  <pageSetup paperSize="9" scale="43" fitToHeight="0" orientation="portrait" r:id="rId1"/>
  <ignoredErrors>
    <ignoredError sqref="M61:O69 M17:O22 M43:O49"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locked="0" defaultSize="0" autoFill="0" autoLine="0" autoPict="0" altText="勤務先同一_x000a_">
                <anchor moveWithCells="1">
                  <from>
                    <xdr:col>27</xdr:col>
                    <xdr:colOff>123825</xdr:colOff>
                    <xdr:row>3</xdr:row>
                    <xdr:rowOff>0</xdr:rowOff>
                  </from>
                  <to>
                    <xdr:col>27</xdr:col>
                    <xdr:colOff>152400</xdr:colOff>
                    <xdr:row>3</xdr:row>
                    <xdr:rowOff>276225</xdr:rowOff>
                  </to>
                </anchor>
              </controlPr>
            </control>
          </mc:Choice>
        </mc:AlternateContent>
        <mc:AlternateContent xmlns:mc="http://schemas.openxmlformats.org/markup-compatibility/2006">
          <mc:Choice Requires="x14">
            <control shapeId="2050" r:id="rId5" name="Check Box 2">
              <controlPr locked="0" defaultSize="0" autoFill="0" autoLine="0" autoPict="0" altText="勤務先同一_x000a_">
                <anchor moveWithCells="1">
                  <from>
                    <xdr:col>194</xdr:col>
                    <xdr:colOff>0</xdr:colOff>
                    <xdr:row>3</xdr:row>
                    <xdr:rowOff>0</xdr:rowOff>
                  </from>
                  <to>
                    <xdr:col>228</xdr:col>
                    <xdr:colOff>38100</xdr:colOff>
                    <xdr:row>3</xdr:row>
                    <xdr:rowOff>276225</xdr:rowOff>
                  </to>
                </anchor>
              </controlPr>
            </control>
          </mc:Choice>
        </mc:AlternateContent>
        <mc:AlternateContent xmlns:mc="http://schemas.openxmlformats.org/markup-compatibility/2006">
          <mc:Choice Requires="x14">
            <control shapeId="2051" r:id="rId6" name="Check Box 3">
              <controlPr locked="0" defaultSize="0" autoFill="0" autoLine="0" autoPict="0" altText="勤務先同一_x000a_">
                <anchor moveWithCells="1">
                  <from>
                    <xdr:col>194</xdr:col>
                    <xdr:colOff>0</xdr:colOff>
                    <xdr:row>3</xdr:row>
                    <xdr:rowOff>0</xdr:rowOff>
                  </from>
                  <to>
                    <xdr:col>228</xdr:col>
                    <xdr:colOff>38100</xdr:colOff>
                    <xdr:row>3</xdr:row>
                    <xdr:rowOff>276225</xdr:rowOff>
                  </to>
                </anchor>
              </controlPr>
            </control>
          </mc:Choice>
        </mc:AlternateContent>
        <mc:AlternateContent xmlns:mc="http://schemas.openxmlformats.org/markup-compatibility/2006">
          <mc:Choice Requires="x14">
            <control shapeId="2052" r:id="rId7" name="Check Box 4">
              <controlPr locked="0" defaultSize="0" autoFill="0" autoLine="0" autoPict="0" altText="勤務先同一_x000a_">
                <anchor moveWithCells="1">
                  <from>
                    <xdr:col>35</xdr:col>
                    <xdr:colOff>123825</xdr:colOff>
                    <xdr:row>3</xdr:row>
                    <xdr:rowOff>0</xdr:rowOff>
                  </from>
                  <to>
                    <xdr:col>35</xdr:col>
                    <xdr:colOff>152400</xdr:colOff>
                    <xdr:row>3</xdr:row>
                    <xdr:rowOff>276225</xdr:rowOff>
                  </to>
                </anchor>
              </controlPr>
            </control>
          </mc:Choice>
        </mc:AlternateContent>
        <mc:AlternateContent xmlns:mc="http://schemas.openxmlformats.org/markup-compatibility/2006">
          <mc:Choice Requires="x14">
            <control shapeId="2053" r:id="rId8" name="Check Box 5">
              <controlPr locked="0" defaultSize="0" autoFill="0" autoLine="0" autoPict="0" altText="勤務先同一_x000a_">
                <anchor moveWithCells="1">
                  <from>
                    <xdr:col>39</xdr:col>
                    <xdr:colOff>123825</xdr:colOff>
                    <xdr:row>3</xdr:row>
                    <xdr:rowOff>0</xdr:rowOff>
                  </from>
                  <to>
                    <xdr:col>39</xdr:col>
                    <xdr:colOff>152400</xdr:colOff>
                    <xdr:row>3</xdr:row>
                    <xdr:rowOff>276225</xdr:rowOff>
                  </to>
                </anchor>
              </controlPr>
            </control>
          </mc:Choice>
        </mc:AlternateContent>
        <mc:AlternateContent xmlns:mc="http://schemas.openxmlformats.org/markup-compatibility/2006">
          <mc:Choice Requires="x14">
            <control shapeId="2054" r:id="rId9" name="Check Box 6">
              <controlPr locked="0" defaultSize="0" autoFill="0" autoLine="0" autoPict="0" altText="勤務先同一_x000a_">
                <anchor moveWithCells="1">
                  <from>
                    <xdr:col>47</xdr:col>
                    <xdr:colOff>123825</xdr:colOff>
                    <xdr:row>3</xdr:row>
                    <xdr:rowOff>0</xdr:rowOff>
                  </from>
                  <to>
                    <xdr:col>47</xdr:col>
                    <xdr:colOff>152400</xdr:colOff>
                    <xdr:row>3</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E72CE682-31CE-4CD1-B6C7-003EAF26BE4F}">
            <xm:f>'1_入力シート【基本情報】'!$DM$71=1</xm:f>
            <x14:dxf>
              <fill>
                <patternFill patternType="darkTrellis">
                  <fgColor theme="1"/>
                </patternFill>
              </fill>
            </x14:dxf>
          </x14:cfRule>
          <xm:sqref>J8:DO100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5000000}">
          <x14:formula1>
            <xm:f>プルダウン選択肢!$U$14:$U$16</xm:f>
          </x14:formula1>
          <xm:sqref>CS17:CU38 CS81:CU100 CS61:CU69 CS74:CU76 CS43:CU56</xm:sqref>
        </x14:dataValidation>
        <x14:dataValidation type="list" allowBlank="1" showInputMessage="1" showErrorMessage="1" xr:uid="{00000000-0002-0000-0100-000006000000}">
          <x14:formula1>
            <xm:f>プルダウン選択肢!$O$7:$O$10</xm:f>
          </x14:formula1>
          <xm:sqref>AZ74:BK76 AZ17:AZ38 AZ61:BK69 BA17:BK17 AZ43:BK56</xm:sqref>
        </x14:dataValidation>
        <x14:dataValidation type="list" allowBlank="1" showInputMessage="1" showErrorMessage="1" xr:uid="{00000000-0002-0000-0100-000007000000}">
          <x14:formula1>
            <xm:f>プルダウン選択肢!$O$9:$O$10</xm:f>
          </x14:formula1>
          <xm:sqref>AZ81:BK100</xm:sqref>
        </x14:dataValidation>
        <x14:dataValidation type="list" allowBlank="1" showInputMessage="1" xr:uid="{00000000-0002-0000-0100-000008000000}">
          <x14:formula1>
            <xm:f>プルダウン選択肢!$A$18:$A$20</xm:f>
          </x14:formula1>
          <xm:sqref>BL81:BM100 BL61:BM69 BL17:BM38 BL74:BM76 BL43:BM56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pageSetUpPr fitToPage="1"/>
  </sheetPr>
  <dimension ref="A1:HT180"/>
  <sheetViews>
    <sheetView showGridLines="0" topLeftCell="I1" zoomScale="70" zoomScaleNormal="70" workbookViewId="0">
      <pane ySplit="2" topLeftCell="A3" activePane="bottomLeft" state="frozen"/>
      <selection activeCell="R1" sqref="R1"/>
      <selection pane="bottomLeft" activeCell="BX104" sqref="BX104:CL104"/>
    </sheetView>
  </sheetViews>
  <sheetFormatPr defaultColWidth="9" defaultRowHeight="27" customHeight="1" x14ac:dyDescent="0.15"/>
  <cols>
    <col min="1" max="1" width="6.375" style="103" hidden="1" customWidth="1"/>
    <col min="2" max="2" width="30.25" style="102" hidden="1" customWidth="1"/>
    <col min="3" max="6" width="2.125" style="230" hidden="1" customWidth="1"/>
    <col min="7" max="7" width="5.125" style="230" hidden="1" customWidth="1"/>
    <col min="8" max="8" width="2.125" style="230" hidden="1" customWidth="1"/>
    <col min="9" max="9" width="2.125" style="231" customWidth="1"/>
    <col min="10" max="27" width="2.125" style="229" customWidth="1"/>
    <col min="28" max="31" width="2.125" style="10" customWidth="1"/>
    <col min="32" max="35" width="2.125" style="229" customWidth="1"/>
    <col min="36" max="38" width="2.125" style="10" customWidth="1"/>
    <col min="39" max="39" width="2.125" style="229" customWidth="1"/>
    <col min="40" max="43" width="2.125" style="10" customWidth="1"/>
    <col min="44" max="47" width="2.125" style="229" customWidth="1"/>
    <col min="48" max="92" width="2.125" style="10" customWidth="1"/>
    <col min="93" max="93" width="2.125" style="1" customWidth="1"/>
    <col min="94" max="114" width="2.125" style="230" customWidth="1"/>
    <col min="115" max="115" width="1.875" style="230" customWidth="1"/>
    <col min="116" max="119" width="2.125" style="230" customWidth="1"/>
    <col min="120" max="134" width="2.125" customWidth="1"/>
    <col min="135" max="135" width="16.5" style="232" hidden="1" customWidth="1"/>
    <col min="136" max="136" width="11.375" style="194" hidden="1" customWidth="1"/>
    <col min="137" max="137" width="11" style="1" hidden="1" customWidth="1"/>
    <col min="138" max="138" width="13.875" style="1" hidden="1" customWidth="1"/>
    <col min="139" max="140" width="7.375" style="1" hidden="1" customWidth="1"/>
    <col min="141" max="141" width="14" style="1" hidden="1" customWidth="1"/>
    <col min="142" max="142" width="16.625" style="1" hidden="1" customWidth="1"/>
    <col min="143" max="150" width="7.375" style="1" hidden="1" customWidth="1"/>
    <col min="151" max="151" width="18" style="1" hidden="1" customWidth="1"/>
    <col min="152" max="163" width="7.375" style="1" hidden="1" customWidth="1"/>
    <col min="164" max="166" width="9" style="1" hidden="1" customWidth="1"/>
    <col min="167" max="167" width="4.125" style="1" hidden="1" customWidth="1"/>
    <col min="168" max="168" width="14" style="1" hidden="1" customWidth="1"/>
    <col min="169" max="170" width="9" style="1" hidden="1" customWidth="1"/>
    <col min="171" max="171" width="3.375" style="1" hidden="1" customWidth="1"/>
    <col min="172" max="192" width="9" style="1" hidden="1" customWidth="1"/>
    <col min="193" max="193" width="9" style="194" hidden="1" customWidth="1"/>
    <col min="194" max="199" width="9" style="1" hidden="1" customWidth="1"/>
    <col min="200" max="200" width="20.375" style="1" hidden="1" customWidth="1"/>
    <col min="201" max="228" width="9" style="1" hidden="1" customWidth="1"/>
    <col min="229" max="1520" width="9" style="1" customWidth="1"/>
    <col min="1521" max="16384" width="9" style="1"/>
  </cols>
  <sheetData>
    <row r="1" spans="1:207" s="1088" customFormat="1" ht="9.9499999999999993" customHeight="1" x14ac:dyDescent="0.15">
      <c r="A1" s="100" t="s">
        <v>6159</v>
      </c>
      <c r="B1" s="99"/>
      <c r="C1" s="1086"/>
      <c r="D1" s="1086"/>
      <c r="E1" s="1086"/>
      <c r="F1" s="1086"/>
      <c r="G1" s="1086"/>
      <c r="H1" s="1086"/>
      <c r="I1" s="702"/>
      <c r="J1" s="1087"/>
      <c r="K1" s="1087"/>
      <c r="L1" s="1087"/>
      <c r="M1" s="1087"/>
      <c r="N1" s="1087"/>
      <c r="O1" s="1087"/>
      <c r="P1" s="1087"/>
      <c r="Q1" s="1087"/>
      <c r="R1" s="1087"/>
      <c r="S1" s="1087"/>
      <c r="T1" s="1087"/>
      <c r="U1" s="1087"/>
      <c r="V1" s="1087"/>
      <c r="W1" s="1087"/>
      <c r="X1" s="1087"/>
      <c r="Y1" s="1087"/>
      <c r="Z1" s="1087"/>
      <c r="AA1" s="1087"/>
      <c r="AB1" s="909"/>
      <c r="AC1" s="909"/>
      <c r="AD1" s="909"/>
      <c r="AE1" s="909"/>
      <c r="AF1" s="1087"/>
      <c r="AG1" s="1087"/>
      <c r="AH1" s="1087"/>
      <c r="AI1" s="1087"/>
      <c r="AJ1" s="909"/>
      <c r="AK1" s="909"/>
      <c r="AL1" s="909"/>
      <c r="AM1" s="1087"/>
      <c r="AN1" s="909"/>
      <c r="AO1" s="909"/>
      <c r="AP1" s="909"/>
      <c r="AQ1" s="909"/>
      <c r="AR1" s="1087"/>
      <c r="AS1" s="1087"/>
      <c r="AT1" s="1087"/>
      <c r="AU1" s="1087"/>
      <c r="AV1" s="909"/>
      <c r="AW1" s="909"/>
      <c r="AX1" s="909"/>
      <c r="AY1" s="909"/>
      <c r="AZ1" s="909"/>
      <c r="BA1" s="909"/>
      <c r="BB1" s="909"/>
      <c r="BC1" s="909"/>
      <c r="BD1" s="909"/>
      <c r="BE1" s="909"/>
      <c r="BF1" s="909"/>
      <c r="BG1" s="909"/>
      <c r="BH1" s="909"/>
      <c r="BI1" s="909"/>
      <c r="BJ1" s="909"/>
      <c r="BK1" s="909"/>
      <c r="BL1" s="909"/>
      <c r="BM1" s="909"/>
      <c r="BN1" s="909"/>
      <c r="BO1" s="909"/>
      <c r="BP1" s="909"/>
      <c r="BQ1" s="909"/>
      <c r="BR1" s="909"/>
      <c r="BS1" s="909"/>
      <c r="BT1" s="909"/>
      <c r="BU1" s="909"/>
      <c r="BV1" s="909"/>
      <c r="BW1" s="909"/>
      <c r="BX1" s="909"/>
      <c r="BY1" s="909"/>
      <c r="BZ1" s="909"/>
      <c r="CA1" s="909"/>
      <c r="CB1" s="909"/>
      <c r="CC1" s="909"/>
      <c r="CD1" s="909"/>
      <c r="CE1" s="909"/>
      <c r="CF1" s="909"/>
      <c r="CG1" s="909"/>
      <c r="CH1" s="909"/>
      <c r="CI1" s="909"/>
      <c r="CJ1" s="909"/>
      <c r="CK1" s="909"/>
      <c r="CL1" s="909"/>
      <c r="CM1" s="909"/>
      <c r="CN1" s="909"/>
      <c r="CP1" s="1086"/>
      <c r="CQ1" s="1086"/>
      <c r="CR1" s="1086"/>
      <c r="CS1" s="1086"/>
      <c r="CT1" s="1086"/>
      <c r="CU1" s="1086"/>
      <c r="CV1" s="1086"/>
      <c r="CW1" s="1086"/>
      <c r="CX1" s="1086"/>
      <c r="CY1" s="1086"/>
      <c r="CZ1" s="1086"/>
      <c r="DA1" s="1086"/>
      <c r="DB1" s="1086"/>
      <c r="DC1" s="1086"/>
      <c r="DD1" s="1086"/>
      <c r="DE1" s="1086"/>
      <c r="DF1" s="1086"/>
      <c r="DG1" s="1086"/>
      <c r="DH1" s="1086"/>
      <c r="DI1" s="1086"/>
      <c r="DJ1" s="1086"/>
      <c r="DK1" s="1086"/>
      <c r="DL1" s="1086"/>
      <c r="DM1" s="1086"/>
      <c r="DN1" s="1086"/>
      <c r="DO1" s="1086"/>
      <c r="DP1" s="916"/>
      <c r="DQ1" s="916"/>
      <c r="DR1" s="916"/>
      <c r="DS1" s="916"/>
      <c r="DT1" s="916"/>
      <c r="DU1" s="916"/>
      <c r="DV1" s="916"/>
      <c r="DW1" s="916"/>
      <c r="DX1" s="916"/>
      <c r="DY1" s="916"/>
      <c r="DZ1" s="916"/>
      <c r="EA1" s="916"/>
      <c r="EB1" s="916"/>
      <c r="EC1" s="916"/>
      <c r="ED1" s="916"/>
      <c r="EE1" s="910"/>
      <c r="EF1" s="1089"/>
      <c r="GK1" s="1089"/>
    </row>
    <row r="2" spans="1:207" s="1088" customFormat="1" ht="27" customHeight="1" x14ac:dyDescent="0.15">
      <c r="A2" s="1090"/>
      <c r="B2" s="1091"/>
      <c r="C2" s="1086"/>
      <c r="D2" s="1086"/>
      <c r="E2" s="1086"/>
      <c r="F2" s="1086"/>
      <c r="G2" s="1086"/>
      <c r="H2" s="1086"/>
      <c r="I2" s="702"/>
      <c r="J2" s="1087"/>
      <c r="K2" s="1087"/>
      <c r="L2" s="1087"/>
      <c r="M2" s="909"/>
      <c r="N2" s="909"/>
      <c r="O2" s="909"/>
      <c r="P2" s="909"/>
      <c r="Q2" s="909"/>
      <c r="R2" s="909"/>
      <c r="S2" s="909"/>
      <c r="T2" s="909"/>
      <c r="U2" s="909"/>
      <c r="V2" s="909"/>
      <c r="W2" s="909"/>
      <c r="X2" s="12"/>
      <c r="Y2" s="12"/>
      <c r="Z2" s="12"/>
      <c r="AA2" s="4"/>
      <c r="AB2" s="4"/>
      <c r="AC2" s="4"/>
      <c r="AD2" s="4"/>
      <c r="AE2" s="4"/>
      <c r="AF2" s="12"/>
      <c r="AG2" s="12"/>
      <c r="AH2" s="12"/>
      <c r="AI2" s="4"/>
      <c r="AJ2" s="4"/>
      <c r="AK2" s="909"/>
      <c r="AL2" s="909"/>
      <c r="AM2" s="909"/>
      <c r="AN2" s="909"/>
      <c r="AO2" s="909"/>
      <c r="AP2" s="909"/>
      <c r="AQ2" s="909"/>
      <c r="AR2" s="3062"/>
      <c r="AS2" s="3063"/>
      <c r="AT2" s="3064"/>
      <c r="AU2" s="909" t="s">
        <v>106</v>
      </c>
      <c r="AV2" s="909"/>
      <c r="AW2" s="909"/>
      <c r="AX2" s="909"/>
      <c r="AY2" s="909"/>
      <c r="AZ2" s="3065"/>
      <c r="BA2" s="3065"/>
      <c r="BB2" s="3065"/>
      <c r="BC2" s="909" t="s">
        <v>105</v>
      </c>
      <c r="BD2" s="909"/>
      <c r="BE2" s="909"/>
      <c r="BF2" s="909"/>
      <c r="BG2" s="909"/>
      <c r="BH2" s="3066"/>
      <c r="BI2" s="3066"/>
      <c r="BJ2" s="3066"/>
      <c r="BK2" s="909" t="s">
        <v>104</v>
      </c>
      <c r="BL2" s="909"/>
      <c r="BM2" s="909"/>
      <c r="BN2" s="909"/>
      <c r="BO2" s="909"/>
      <c r="BP2" s="909"/>
      <c r="BQ2" s="909"/>
      <c r="BR2" s="909"/>
      <c r="BS2" s="909"/>
      <c r="BT2" s="3067"/>
      <c r="BU2" s="3067"/>
      <c r="BV2" s="3067"/>
      <c r="BW2" s="909" t="s">
        <v>103</v>
      </c>
      <c r="BX2" s="909"/>
      <c r="BY2" s="909"/>
      <c r="BZ2" s="909"/>
      <c r="CA2" s="909"/>
      <c r="CB2" s="909"/>
      <c r="CC2" s="909"/>
      <c r="CD2" s="909"/>
      <c r="CE2" s="909"/>
      <c r="CF2" s="909"/>
      <c r="CG2" s="909"/>
      <c r="CH2" s="909"/>
      <c r="CI2" s="909"/>
      <c r="CJ2" s="909"/>
      <c r="CK2" s="909"/>
      <c r="CL2" s="909"/>
      <c r="CM2" s="909"/>
      <c r="CN2" s="909"/>
      <c r="CP2" s="3138" t="str">
        <f>HYPERLINK("#目次!$F$26:$F$44","目次、シート一覧へ")</f>
        <v>目次、シート一覧へ</v>
      </c>
      <c r="CQ2" s="3138"/>
      <c r="CR2" s="3138"/>
      <c r="CS2" s="3138"/>
      <c r="CT2" s="3138"/>
      <c r="CU2" s="3138"/>
      <c r="CV2" s="3138"/>
      <c r="CW2" s="3138"/>
      <c r="CX2" s="3138"/>
      <c r="CY2" s="1086"/>
      <c r="CZ2" s="1086"/>
      <c r="DA2" s="1086"/>
      <c r="DB2" s="1086"/>
      <c r="DC2" s="1086"/>
      <c r="DD2" s="1086"/>
      <c r="DE2" s="1086"/>
      <c r="DF2" s="1086"/>
      <c r="DG2" s="1086"/>
      <c r="DH2" s="1086"/>
      <c r="DI2" s="1086"/>
      <c r="DJ2" s="1086"/>
      <c r="DK2" s="1086"/>
      <c r="DL2" s="1086"/>
      <c r="DM2" s="1086"/>
      <c r="DN2" s="1086"/>
      <c r="DO2" s="1086"/>
      <c r="DP2" s="916"/>
      <c r="DQ2" s="916"/>
      <c r="DR2" s="916"/>
      <c r="DS2" s="916"/>
      <c r="DT2" s="916"/>
      <c r="DU2" s="916"/>
      <c r="DV2" s="916"/>
      <c r="DW2" s="916"/>
      <c r="DX2" s="916"/>
      <c r="DY2" s="916"/>
      <c r="DZ2" s="916"/>
      <c r="EA2" s="916"/>
      <c r="EB2" s="916"/>
      <c r="EC2" s="916"/>
      <c r="ED2" s="916"/>
      <c r="EE2" s="910"/>
      <c r="EF2" s="1089"/>
      <c r="EG2" s="1092" t="s">
        <v>297</v>
      </c>
      <c r="EH2" s="1092" t="s">
        <v>296</v>
      </c>
      <c r="EI2" s="1092" t="s">
        <v>295</v>
      </c>
      <c r="EJ2" s="1092" t="s">
        <v>295</v>
      </c>
      <c r="EK2" s="1092"/>
      <c r="EL2" s="1093"/>
      <c r="EM2" s="99" t="s">
        <v>294</v>
      </c>
      <c r="EN2" s="99" t="s">
        <v>294</v>
      </c>
      <c r="EO2" s="99" t="s">
        <v>294</v>
      </c>
      <c r="EP2" s="1089"/>
      <c r="EQ2" s="1089"/>
      <c r="ER2" s="1089"/>
      <c r="ES2" s="1089"/>
      <c r="ET2" s="1089"/>
      <c r="EU2" s="1089"/>
      <c r="EV2" s="1094" t="s">
        <v>293</v>
      </c>
      <c r="EW2" s="1089"/>
      <c r="EX2" s="1089"/>
      <c r="EY2" s="1093" t="s">
        <v>291</v>
      </c>
      <c r="EZ2" s="1093"/>
      <c r="FA2" s="1089"/>
      <c r="FB2" s="1089"/>
      <c r="FC2" s="1089"/>
      <c r="FD2" s="1089"/>
      <c r="FE2" s="1089"/>
      <c r="FF2" s="1089"/>
      <c r="FG2" s="1089"/>
      <c r="FH2" s="1089"/>
      <c r="FI2" s="1089"/>
      <c r="FJ2" s="1089"/>
      <c r="FK2" s="1089"/>
      <c r="FL2" s="1089"/>
      <c r="FM2" s="1089"/>
      <c r="FN2" s="1089"/>
      <c r="FO2" s="1089"/>
      <c r="FP2" s="1089"/>
      <c r="FQ2" s="1089"/>
      <c r="FR2" s="1089"/>
      <c r="FS2" s="1089"/>
      <c r="FT2" s="1089"/>
      <c r="FU2" s="1094" t="s">
        <v>292</v>
      </c>
      <c r="FV2" s="1094"/>
      <c r="FW2" s="1093" t="s">
        <v>291</v>
      </c>
      <c r="FX2" s="1089"/>
      <c r="FY2" s="1089"/>
      <c r="FZ2" s="1089"/>
      <c r="GA2" s="1089"/>
      <c r="GB2" s="1089"/>
      <c r="GC2" s="1089"/>
      <c r="GD2" s="1089"/>
      <c r="GE2" s="1089"/>
      <c r="GF2" s="1095" t="s">
        <v>290</v>
      </c>
      <c r="GG2" s="1095" t="s">
        <v>289</v>
      </c>
      <c r="GH2" s="1095" t="s">
        <v>288</v>
      </c>
      <c r="GI2" s="1095" t="s">
        <v>287</v>
      </c>
      <c r="GJ2" s="1095" t="s">
        <v>286</v>
      </c>
      <c r="GK2" s="1089"/>
    </row>
    <row r="3" spans="1:207" s="1088" customFormat="1" ht="9.9499999999999993" customHeight="1" x14ac:dyDescent="0.15">
      <c r="A3" s="1090"/>
      <c r="B3" s="1091"/>
      <c r="C3" s="1086"/>
      <c r="D3" s="1086"/>
      <c r="E3" s="1086"/>
      <c r="F3" s="1086"/>
      <c r="G3" s="1086"/>
      <c r="H3" s="1086"/>
      <c r="I3" s="702"/>
      <c r="J3" s="1087"/>
      <c r="K3" s="1087"/>
      <c r="L3" s="1087"/>
      <c r="M3" s="1087"/>
      <c r="N3" s="1087"/>
      <c r="O3" s="1087"/>
      <c r="P3" s="1087"/>
      <c r="Q3" s="1087"/>
      <c r="R3" s="1087"/>
      <c r="S3" s="1087"/>
      <c r="T3" s="1087"/>
      <c r="U3" s="1087"/>
      <c r="V3" s="1087"/>
      <c r="W3" s="1087"/>
      <c r="X3" s="1087"/>
      <c r="Y3" s="1087"/>
      <c r="Z3" s="1087"/>
      <c r="AA3" s="1087"/>
      <c r="AB3" s="909"/>
      <c r="AC3" s="909"/>
      <c r="AD3" s="909"/>
      <c r="AE3" s="909"/>
      <c r="AF3" s="1087"/>
      <c r="AG3" s="1087"/>
      <c r="AH3" s="1087"/>
      <c r="AI3" s="1087"/>
      <c r="AJ3" s="909"/>
      <c r="AK3" s="909"/>
      <c r="AL3" s="909"/>
      <c r="AM3" s="1087"/>
      <c r="AN3" s="909"/>
      <c r="AO3" s="909"/>
      <c r="AP3" s="909"/>
      <c r="AQ3" s="909"/>
      <c r="AR3" s="1087"/>
      <c r="AS3" s="1087"/>
      <c r="AT3" s="1087"/>
      <c r="AU3" s="1087"/>
      <c r="AV3" s="909"/>
      <c r="AW3" s="909"/>
      <c r="AX3" s="909"/>
      <c r="AY3" s="909"/>
      <c r="AZ3" s="909"/>
      <c r="BA3" s="909"/>
      <c r="BB3" s="909"/>
      <c r="BC3" s="909"/>
      <c r="BD3" s="909"/>
      <c r="BE3" s="909"/>
      <c r="BF3" s="909"/>
      <c r="BG3" s="909"/>
      <c r="BH3" s="909"/>
      <c r="BI3" s="909"/>
      <c r="BJ3" s="909"/>
      <c r="BK3" s="909"/>
      <c r="BL3" s="909"/>
      <c r="BM3" s="909"/>
      <c r="BN3" s="909"/>
      <c r="BO3" s="909"/>
      <c r="BP3" s="909"/>
      <c r="BQ3" s="909"/>
      <c r="BR3" s="909"/>
      <c r="BS3" s="909"/>
      <c r="BT3" s="909"/>
      <c r="BU3" s="909"/>
      <c r="BV3" s="909"/>
      <c r="BW3" s="909"/>
      <c r="BX3" s="909"/>
      <c r="BY3" s="909"/>
      <c r="BZ3" s="909"/>
      <c r="CA3" s="909"/>
      <c r="CB3" s="909"/>
      <c r="CC3" s="909"/>
      <c r="CD3" s="909"/>
      <c r="CE3" s="909"/>
      <c r="CF3" s="909"/>
      <c r="CG3" s="909"/>
      <c r="CH3" s="909"/>
      <c r="CI3" s="909"/>
      <c r="CJ3" s="909"/>
      <c r="CK3" s="909"/>
      <c r="CL3" s="909"/>
      <c r="CM3" s="909"/>
      <c r="CN3" s="909"/>
      <c r="CP3" s="1086"/>
      <c r="CQ3" s="1086"/>
      <c r="CR3" s="1086"/>
      <c r="CS3" s="1086"/>
      <c r="CT3" s="1086"/>
      <c r="CU3" s="1086"/>
      <c r="CV3" s="1086"/>
      <c r="CW3" s="1086"/>
      <c r="CX3" s="1086"/>
      <c r="CY3" s="1086"/>
      <c r="CZ3" s="1086"/>
      <c r="DA3" s="1086"/>
      <c r="DB3" s="1086"/>
      <c r="DC3" s="1086"/>
      <c r="DD3" s="1086"/>
      <c r="DE3" s="1086"/>
      <c r="DF3" s="1086"/>
      <c r="DG3" s="1086"/>
      <c r="DH3" s="1086"/>
      <c r="DI3" s="1086"/>
      <c r="DJ3" s="1086"/>
      <c r="DK3" s="1086"/>
      <c r="DL3" s="1086"/>
      <c r="DM3" s="1086"/>
      <c r="DN3" s="1086"/>
      <c r="DO3" s="1086"/>
      <c r="DP3" s="916"/>
      <c r="DQ3" s="916"/>
      <c r="DR3" s="916"/>
      <c r="DS3" s="916"/>
      <c r="DT3" s="916"/>
      <c r="DU3" s="916"/>
      <c r="DV3" s="916"/>
      <c r="DW3" s="916"/>
      <c r="DX3" s="916"/>
      <c r="DY3" s="916"/>
      <c r="DZ3" s="916"/>
      <c r="EA3" s="916"/>
      <c r="EB3" s="916"/>
      <c r="EC3" s="916"/>
      <c r="ED3" s="916"/>
      <c r="EE3" s="910"/>
      <c r="EF3" s="1089"/>
      <c r="GK3" s="1089"/>
    </row>
    <row r="4" spans="1:207" s="909" customFormat="1" ht="27" customHeight="1" x14ac:dyDescent="0.15">
      <c r="B4" s="1096"/>
      <c r="C4" s="1087"/>
      <c r="D4" s="1087"/>
      <c r="E4" s="1087"/>
      <c r="F4" s="1087"/>
      <c r="G4" s="1087"/>
      <c r="H4" s="1087"/>
      <c r="I4" s="260"/>
      <c r="J4" s="1087"/>
      <c r="K4" s="1087"/>
      <c r="L4" s="1087"/>
      <c r="M4" s="908"/>
      <c r="N4" s="908"/>
      <c r="O4" s="908"/>
      <c r="P4" s="1087"/>
      <c r="Q4" s="1087"/>
      <c r="R4" s="1087"/>
      <c r="S4" s="1087"/>
      <c r="T4" s="1087"/>
      <c r="U4" s="1087"/>
      <c r="V4" s="1087"/>
      <c r="W4" s="1087"/>
      <c r="X4" s="1087"/>
      <c r="Y4" s="1087"/>
      <c r="Z4" s="1087"/>
      <c r="AA4" s="1087"/>
      <c r="AB4" s="1087"/>
      <c r="AC4" s="1087"/>
      <c r="AD4" s="1087"/>
      <c r="AE4" s="1087"/>
      <c r="AF4" s="1087"/>
      <c r="AG4" s="1087"/>
      <c r="AH4" s="1087"/>
      <c r="AI4" s="1087"/>
      <c r="AJ4" s="1087"/>
      <c r="AK4" s="1087"/>
      <c r="AL4" s="1087"/>
      <c r="AM4" s="1087"/>
      <c r="AN4" s="1087"/>
      <c r="AO4" s="1087"/>
      <c r="AP4" s="1087"/>
      <c r="AQ4" s="1087"/>
      <c r="AR4" s="1087"/>
      <c r="AS4" s="1087"/>
      <c r="AT4" s="1087"/>
      <c r="AU4" s="1087"/>
      <c r="AV4" s="1087"/>
      <c r="AW4" s="1087"/>
      <c r="AX4" s="1087"/>
      <c r="AY4" s="1087"/>
      <c r="BL4" s="910"/>
      <c r="BM4" s="910"/>
      <c r="BN4" s="911"/>
      <c r="BO4" s="911"/>
      <c r="BP4" s="911"/>
      <c r="BQ4" s="911"/>
      <c r="BR4" s="911"/>
      <c r="BS4" s="911"/>
      <c r="BT4" s="911"/>
      <c r="BU4" s="911"/>
      <c r="BV4" s="911"/>
      <c r="BW4" s="911"/>
      <c r="BX4" s="911"/>
      <c r="BY4" s="911"/>
      <c r="BZ4" s="911"/>
      <c r="CA4" s="911"/>
      <c r="CB4" s="911"/>
      <c r="CC4" s="911"/>
      <c r="CD4" s="911"/>
      <c r="CE4" s="911"/>
      <c r="CF4" s="911"/>
      <c r="CG4" s="911"/>
      <c r="CH4" s="911"/>
      <c r="CI4" s="911"/>
      <c r="CJ4" s="911"/>
      <c r="CK4" s="911"/>
      <c r="CL4" s="911"/>
      <c r="CM4" s="910"/>
      <c r="CN4" s="910"/>
      <c r="CO4" s="910"/>
      <c r="CP4" s="910"/>
      <c r="CQ4" s="910"/>
      <c r="CR4" s="910"/>
      <c r="CS4" s="910"/>
      <c r="CT4" s="910"/>
      <c r="CU4" s="910"/>
      <c r="CV4" s="912"/>
      <c r="CW4" s="912"/>
      <c r="CX4" s="912"/>
      <c r="CY4" s="912"/>
      <c r="CZ4" s="912"/>
      <c r="DA4" s="912"/>
      <c r="DB4" s="912"/>
      <c r="DC4" s="912"/>
      <c r="DD4" s="912"/>
      <c r="DE4" s="912"/>
      <c r="DF4" s="912"/>
      <c r="DG4" s="912"/>
      <c r="DH4" s="912"/>
      <c r="DI4" s="912"/>
      <c r="DJ4" s="912"/>
      <c r="DK4" s="912"/>
      <c r="DL4" s="912"/>
      <c r="DM4" s="912"/>
      <c r="DN4" s="912"/>
      <c r="DO4" s="912"/>
      <c r="DP4" s="916"/>
      <c r="DQ4" s="916"/>
      <c r="DR4" s="916"/>
      <c r="DS4" s="916"/>
      <c r="DT4" s="916"/>
      <c r="DU4" s="916"/>
      <c r="DV4" s="916"/>
      <c r="DW4" s="916"/>
      <c r="DX4" s="916"/>
      <c r="DY4" s="916"/>
      <c r="DZ4" s="916"/>
      <c r="EA4" s="916"/>
      <c r="EB4" s="916"/>
      <c r="EC4" s="916"/>
      <c r="ED4" s="916"/>
      <c r="EE4" s="1087"/>
      <c r="EF4" s="837"/>
      <c r="EG4" s="1088"/>
      <c r="EH4" s="1088" t="str">
        <f t="array" ref="EH4">IF(EG4&lt;3,"","令和"&amp;'1_入力シート【基本情報】'!BF4:BH4&amp;"年"&amp;'1_入力シート【基本情報】'!BK4:BM4&amp;"月"&amp;'1_入力シート【基本情報】'!BP4:BR4&amp;"日")</f>
        <v/>
      </c>
      <c r="EI4" s="1088"/>
      <c r="EJ4" s="1088"/>
      <c r="EK4" s="1097">
        <v>43465</v>
      </c>
      <c r="EL4" s="1098"/>
      <c r="EM4" s="1099"/>
      <c r="EN4" s="1100"/>
      <c r="EO4" s="1101"/>
      <c r="EP4" s="1101"/>
      <c r="EQ4" s="1100"/>
      <c r="ER4" s="1100"/>
      <c r="ES4" s="1100"/>
      <c r="ET4" s="1100"/>
      <c r="EU4" s="1100"/>
      <c r="EV4" s="1100"/>
      <c r="EW4" s="1102"/>
      <c r="EX4" s="1103"/>
      <c r="EY4" s="1102"/>
      <c r="EZ4" s="1102"/>
      <c r="FA4" s="1100"/>
      <c r="FB4" s="1100"/>
      <c r="FC4" s="1102"/>
      <c r="FD4" s="1103"/>
      <c r="FE4" s="1102"/>
      <c r="FF4" s="1102"/>
      <c r="FG4" s="1100"/>
      <c r="FH4" s="1101"/>
      <c r="FI4" s="1101"/>
      <c r="FJ4" s="1101"/>
      <c r="GG4" s="1087"/>
      <c r="GH4" s="1087"/>
      <c r="GI4" s="1087"/>
      <c r="GJ4" s="1087"/>
      <c r="GK4" s="837"/>
      <c r="GM4" s="1088"/>
      <c r="GN4" s="1088"/>
      <c r="GO4" s="1088"/>
      <c r="GP4" s="1088"/>
      <c r="GQ4" s="1088"/>
      <c r="GR4" s="1088"/>
      <c r="GS4" s="1088"/>
      <c r="GT4" s="1088"/>
      <c r="GU4" s="1088"/>
      <c r="GV4" s="1088"/>
    </row>
    <row r="5" spans="1:207" s="909" customFormat="1" ht="2.1" customHeight="1" x14ac:dyDescent="0.15">
      <c r="B5" s="1096"/>
      <c r="C5" s="1087"/>
      <c r="D5" s="1087"/>
      <c r="E5" s="1087"/>
      <c r="F5" s="1087"/>
      <c r="G5" s="1087"/>
      <c r="H5" s="1087"/>
      <c r="I5" s="260"/>
      <c r="J5" s="1087"/>
      <c r="K5" s="1087"/>
      <c r="L5" s="1087"/>
      <c r="M5" s="908"/>
      <c r="N5" s="908"/>
      <c r="O5" s="908"/>
      <c r="P5" s="1087"/>
      <c r="Q5" s="1087"/>
      <c r="R5" s="1087"/>
      <c r="S5" s="1087"/>
      <c r="T5" s="1087"/>
      <c r="U5" s="1087"/>
      <c r="V5" s="1087"/>
      <c r="W5" s="1087"/>
      <c r="X5" s="1087"/>
      <c r="Y5" s="1087"/>
      <c r="Z5" s="1087"/>
      <c r="AA5" s="1087"/>
      <c r="AB5" s="1087"/>
      <c r="AC5" s="1087"/>
      <c r="AD5" s="1087"/>
      <c r="AE5" s="1087"/>
      <c r="AF5" s="1087"/>
      <c r="AG5" s="1087"/>
      <c r="AH5" s="1087"/>
      <c r="AI5" s="1087"/>
      <c r="AJ5" s="1087"/>
      <c r="AK5" s="1087"/>
      <c r="AL5" s="1087"/>
      <c r="AM5" s="1087"/>
      <c r="AN5" s="1087"/>
      <c r="AO5" s="1087"/>
      <c r="AP5" s="1087"/>
      <c r="AQ5" s="1087"/>
      <c r="AR5" s="1087"/>
      <c r="AS5" s="1087"/>
      <c r="AT5" s="1087"/>
      <c r="AU5" s="1087"/>
      <c r="AV5" s="1087"/>
      <c r="AW5" s="1087"/>
      <c r="AX5" s="1087"/>
      <c r="AY5" s="1087"/>
      <c r="BL5" s="910"/>
      <c r="BM5" s="910"/>
      <c r="BN5" s="911"/>
      <c r="BO5" s="911"/>
      <c r="BP5" s="911"/>
      <c r="BQ5" s="911"/>
      <c r="BR5" s="911"/>
      <c r="BS5" s="911"/>
      <c r="BT5" s="911"/>
      <c r="BU5" s="911"/>
      <c r="BV5" s="911"/>
      <c r="BW5" s="911"/>
      <c r="BX5" s="911"/>
      <c r="BY5" s="911"/>
      <c r="BZ5" s="911"/>
      <c r="CA5" s="911"/>
      <c r="CB5" s="911"/>
      <c r="CC5" s="911"/>
      <c r="CD5" s="911"/>
      <c r="CE5" s="911"/>
      <c r="CF5" s="911"/>
      <c r="CG5" s="911"/>
      <c r="CH5" s="911"/>
      <c r="CI5" s="911"/>
      <c r="CJ5" s="911"/>
      <c r="CK5" s="911"/>
      <c r="CL5" s="911"/>
      <c r="CM5" s="910"/>
      <c r="CN5" s="910"/>
      <c r="CO5" s="910"/>
      <c r="CP5" s="910"/>
      <c r="CQ5" s="910"/>
      <c r="CR5" s="910"/>
      <c r="CS5" s="910"/>
      <c r="CT5" s="910"/>
      <c r="CU5" s="910"/>
      <c r="CV5" s="912"/>
      <c r="CW5" s="912"/>
      <c r="CX5" s="912"/>
      <c r="CY5" s="912"/>
      <c r="CZ5" s="912"/>
      <c r="DA5" s="912"/>
      <c r="DB5" s="912"/>
      <c r="DC5" s="912"/>
      <c r="DD5" s="912"/>
      <c r="DE5" s="912"/>
      <c r="DF5" s="912"/>
      <c r="DG5" s="912"/>
      <c r="DH5" s="912"/>
      <c r="DI5" s="912"/>
      <c r="DJ5" s="912"/>
      <c r="DK5" s="912"/>
      <c r="DL5" s="912"/>
      <c r="DM5" s="912"/>
      <c r="DN5" s="912"/>
      <c r="DO5" s="912"/>
      <c r="DP5" s="916"/>
      <c r="DQ5" s="916"/>
      <c r="DR5" s="916"/>
      <c r="DS5" s="916"/>
      <c r="DT5" s="916"/>
      <c r="DU5" s="916"/>
      <c r="DV5" s="916"/>
      <c r="DW5" s="916"/>
      <c r="DX5" s="916"/>
      <c r="DY5" s="916"/>
      <c r="DZ5" s="916"/>
      <c r="EA5" s="916"/>
      <c r="EB5" s="916"/>
      <c r="EC5" s="916"/>
      <c r="ED5" s="916"/>
      <c r="EE5" s="1087"/>
      <c r="EF5" s="837"/>
      <c r="EG5" s="1098"/>
      <c r="EH5" s="1098"/>
      <c r="EI5" s="1098"/>
      <c r="EJ5" s="1098"/>
      <c r="EL5" s="1098"/>
      <c r="EM5" s="1099"/>
      <c r="EN5" s="1100"/>
      <c r="EO5" s="1101"/>
      <c r="EP5" s="1101"/>
      <c r="EQ5" s="1100"/>
      <c r="ER5" s="1100"/>
      <c r="ES5" s="1100"/>
      <c r="ET5" s="1100"/>
      <c r="EU5" s="1100"/>
      <c r="EV5" s="1100"/>
      <c r="EW5" s="1102"/>
      <c r="EX5" s="1103"/>
      <c r="EY5" s="1102"/>
      <c r="EZ5" s="1102"/>
      <c r="FA5" s="1100"/>
      <c r="FB5" s="1100"/>
      <c r="FC5" s="1102"/>
      <c r="FD5" s="1103"/>
      <c r="FE5" s="1102"/>
      <c r="FF5" s="1102"/>
      <c r="FG5" s="1100"/>
      <c r="FH5" s="1101"/>
      <c r="FI5" s="1101"/>
      <c r="FJ5" s="1101"/>
      <c r="GG5" s="1087"/>
      <c r="GH5" s="1087"/>
      <c r="GI5" s="1087"/>
      <c r="GJ5" s="1087"/>
      <c r="GK5" s="837"/>
      <c r="GM5" s="1088"/>
      <c r="GN5" s="1088"/>
      <c r="GO5" s="1088"/>
      <c r="GP5" s="1088"/>
      <c r="GQ5" s="1088"/>
      <c r="GR5" s="1088"/>
      <c r="GS5" s="1088"/>
      <c r="GT5" s="1088"/>
      <c r="GU5" s="1088"/>
      <c r="GV5" s="1088"/>
    </row>
    <row r="6" spans="1:207" s="909" customFormat="1" ht="2.1" customHeight="1" x14ac:dyDescent="0.15">
      <c r="B6" s="1096"/>
      <c r="C6" s="1087"/>
      <c r="D6" s="1087"/>
      <c r="E6" s="1087"/>
      <c r="F6" s="1087"/>
      <c r="G6" s="1087"/>
      <c r="H6" s="1087"/>
      <c r="I6" s="260"/>
      <c r="J6" s="1087"/>
      <c r="K6" s="1087"/>
      <c r="L6" s="1087"/>
      <c r="M6" s="908"/>
      <c r="N6" s="908"/>
      <c r="O6" s="908"/>
      <c r="P6" s="1087"/>
      <c r="Q6" s="1087"/>
      <c r="R6" s="1087"/>
      <c r="S6" s="1087"/>
      <c r="T6" s="1087"/>
      <c r="U6" s="1087"/>
      <c r="V6" s="1087"/>
      <c r="W6" s="1087"/>
      <c r="X6" s="1087"/>
      <c r="Y6" s="1087"/>
      <c r="Z6" s="1087"/>
      <c r="AA6" s="1087"/>
      <c r="AB6" s="1087"/>
      <c r="AC6" s="1087"/>
      <c r="AD6" s="1087"/>
      <c r="AE6" s="1087"/>
      <c r="AF6" s="1087"/>
      <c r="AG6" s="1087"/>
      <c r="AH6" s="1087"/>
      <c r="AI6" s="1087"/>
      <c r="AJ6" s="1087"/>
      <c r="AK6" s="1087"/>
      <c r="AL6" s="1087"/>
      <c r="AM6" s="1087"/>
      <c r="AN6" s="1087"/>
      <c r="AO6" s="1087"/>
      <c r="AP6" s="1087"/>
      <c r="AQ6" s="1087"/>
      <c r="AR6" s="1087"/>
      <c r="AS6" s="1087"/>
      <c r="AT6" s="1087"/>
      <c r="AU6" s="1087"/>
      <c r="AV6" s="1087"/>
      <c r="AW6" s="1087"/>
      <c r="AX6" s="1087"/>
      <c r="AY6" s="1087"/>
      <c r="BL6" s="910"/>
      <c r="BM6" s="910"/>
      <c r="BN6" s="911"/>
      <c r="BO6" s="911"/>
      <c r="BP6" s="911"/>
      <c r="BQ6" s="911"/>
      <c r="BR6" s="911"/>
      <c r="BS6" s="911"/>
      <c r="BT6" s="911"/>
      <c r="BU6" s="911"/>
      <c r="BV6" s="911"/>
      <c r="BW6" s="911"/>
      <c r="BX6" s="911"/>
      <c r="BY6" s="911"/>
      <c r="BZ6" s="911"/>
      <c r="CA6" s="911"/>
      <c r="CB6" s="911"/>
      <c r="CC6" s="911"/>
      <c r="CD6" s="911"/>
      <c r="CE6" s="911"/>
      <c r="CF6" s="911"/>
      <c r="CG6" s="911"/>
      <c r="CH6" s="911"/>
      <c r="CI6" s="911"/>
      <c r="CJ6" s="911"/>
      <c r="CK6" s="911"/>
      <c r="CL6" s="911"/>
      <c r="CM6" s="910"/>
      <c r="CN6" s="910"/>
      <c r="CO6" s="910"/>
      <c r="CP6" s="910"/>
      <c r="CQ6" s="910"/>
      <c r="CR6" s="910"/>
      <c r="CS6" s="910"/>
      <c r="CT6" s="910"/>
      <c r="CU6" s="910"/>
      <c r="CV6" s="912"/>
      <c r="CW6" s="912"/>
      <c r="CX6" s="912"/>
      <c r="CY6" s="912"/>
      <c r="CZ6" s="912"/>
      <c r="DA6" s="912"/>
      <c r="DB6" s="912"/>
      <c r="DC6" s="912"/>
      <c r="DD6" s="912"/>
      <c r="DE6" s="912"/>
      <c r="DF6" s="912"/>
      <c r="DG6" s="912"/>
      <c r="DH6" s="912"/>
      <c r="DI6" s="912"/>
      <c r="DJ6" s="912"/>
      <c r="DK6" s="912"/>
      <c r="DL6" s="912"/>
      <c r="DM6" s="912"/>
      <c r="DN6" s="912"/>
      <c r="DO6" s="912"/>
      <c r="DP6" s="916"/>
      <c r="DQ6" s="916"/>
      <c r="DR6" s="916"/>
      <c r="DS6" s="916"/>
      <c r="DT6" s="916"/>
      <c r="DU6" s="916"/>
      <c r="DV6" s="916"/>
      <c r="DW6" s="916"/>
      <c r="DX6" s="916"/>
      <c r="DY6" s="916"/>
      <c r="DZ6" s="916"/>
      <c r="EA6" s="916"/>
      <c r="EB6" s="916"/>
      <c r="EC6" s="916"/>
      <c r="ED6" s="916"/>
      <c r="EE6" s="1087"/>
      <c r="EF6" s="837"/>
      <c r="EG6" s="1098"/>
      <c r="EH6" s="1098"/>
      <c r="EI6" s="1098"/>
      <c r="EJ6" s="1098"/>
      <c r="EL6" s="1098"/>
      <c r="EM6" s="1099"/>
      <c r="EN6" s="1100"/>
      <c r="EO6" s="1101"/>
      <c r="EP6" s="1101"/>
      <c r="EQ6" s="1100"/>
      <c r="ER6" s="1100"/>
      <c r="ES6" s="1100"/>
      <c r="ET6" s="1100"/>
      <c r="EU6" s="1100"/>
      <c r="EV6" s="1100"/>
      <c r="EW6" s="1102"/>
      <c r="EX6" s="1103"/>
      <c r="EY6" s="1102"/>
      <c r="EZ6" s="1102"/>
      <c r="FA6" s="1100"/>
      <c r="FB6" s="1100"/>
      <c r="FC6" s="1102"/>
      <c r="FD6" s="1103"/>
      <c r="FE6" s="1102"/>
      <c r="FF6" s="1102"/>
      <c r="FG6" s="1100"/>
      <c r="FH6" s="1101"/>
      <c r="FI6" s="1101"/>
      <c r="FJ6" s="1101"/>
      <c r="GG6" s="1087"/>
      <c r="GH6" s="1087"/>
      <c r="GI6" s="1087"/>
      <c r="GJ6" s="1087"/>
      <c r="GK6" s="837"/>
      <c r="GM6" s="1088"/>
      <c r="GN6" s="1088"/>
      <c r="GO6" s="1088"/>
      <c r="GP6" s="1088"/>
      <c r="GQ6" s="1088"/>
      <c r="GR6" s="1088"/>
      <c r="GS6" s="1088"/>
      <c r="GT6" s="1088"/>
      <c r="GU6" s="1088"/>
      <c r="GV6" s="1088"/>
    </row>
    <row r="7" spans="1:207" s="909" customFormat="1" ht="2.1" customHeight="1" thickBot="1" x14ac:dyDescent="0.2">
      <c r="B7" s="1096"/>
      <c r="C7" s="1087"/>
      <c r="D7" s="1087"/>
      <c r="E7" s="1087"/>
      <c r="F7" s="1087"/>
      <c r="G7" s="1087"/>
      <c r="H7" s="1087"/>
      <c r="I7" s="260"/>
      <c r="J7" s="1087"/>
      <c r="K7" s="1087"/>
      <c r="L7" s="1087"/>
      <c r="M7" s="908"/>
      <c r="N7" s="908"/>
      <c r="O7" s="908"/>
      <c r="P7" s="1087"/>
      <c r="Q7" s="1087"/>
      <c r="R7" s="1087"/>
      <c r="S7" s="1087"/>
      <c r="T7" s="1087"/>
      <c r="U7" s="1087"/>
      <c r="V7" s="1087"/>
      <c r="W7" s="1087"/>
      <c r="X7" s="1087"/>
      <c r="Y7" s="1087"/>
      <c r="Z7" s="1087"/>
      <c r="AA7" s="1087"/>
      <c r="AB7" s="1087"/>
      <c r="AC7" s="1087"/>
      <c r="AD7" s="1087"/>
      <c r="AE7" s="1087"/>
      <c r="AF7" s="1087"/>
      <c r="AG7" s="1087"/>
      <c r="AH7" s="1087"/>
      <c r="AI7" s="1087"/>
      <c r="AJ7" s="1087"/>
      <c r="AK7" s="1087"/>
      <c r="AL7" s="1087"/>
      <c r="AM7" s="1087"/>
      <c r="AN7" s="1087"/>
      <c r="AO7" s="1087"/>
      <c r="AP7" s="1087"/>
      <c r="AQ7" s="1087"/>
      <c r="AR7" s="1087"/>
      <c r="AS7" s="1087"/>
      <c r="AT7" s="1087"/>
      <c r="AU7" s="1087"/>
      <c r="AV7" s="1087"/>
      <c r="AW7" s="1087"/>
      <c r="AX7" s="1087"/>
      <c r="AY7" s="1087"/>
      <c r="BL7" s="910"/>
      <c r="BM7" s="910"/>
      <c r="BN7" s="911"/>
      <c r="BO7" s="911"/>
      <c r="BP7" s="911"/>
      <c r="BQ7" s="911"/>
      <c r="BR7" s="911"/>
      <c r="BS7" s="911"/>
      <c r="BT7" s="911"/>
      <c r="BU7" s="911"/>
      <c r="BV7" s="911"/>
      <c r="BW7" s="911"/>
      <c r="BX7" s="911"/>
      <c r="BY7" s="911"/>
      <c r="BZ7" s="911"/>
      <c r="CA7" s="911"/>
      <c r="CB7" s="911"/>
      <c r="CC7" s="911"/>
      <c r="CD7" s="911"/>
      <c r="CE7" s="911"/>
      <c r="CF7" s="911"/>
      <c r="CG7" s="911"/>
      <c r="CH7" s="911"/>
      <c r="CI7" s="911"/>
      <c r="CJ7" s="911"/>
      <c r="CK7" s="911"/>
      <c r="CL7" s="911"/>
      <c r="CM7" s="910"/>
      <c r="CN7" s="910"/>
      <c r="CO7" s="910"/>
      <c r="CP7" s="910"/>
      <c r="CQ7" s="910"/>
      <c r="CR7" s="910"/>
      <c r="CS7" s="910"/>
      <c r="CT7" s="910"/>
      <c r="CU7" s="910"/>
      <c r="CV7" s="912"/>
      <c r="CW7" s="912"/>
      <c r="CX7" s="912"/>
      <c r="CY7" s="912"/>
      <c r="CZ7" s="912"/>
      <c r="DA7" s="912"/>
      <c r="DB7" s="912"/>
      <c r="DC7" s="912"/>
      <c r="DD7" s="912"/>
      <c r="DE7" s="912"/>
      <c r="DF7" s="912"/>
      <c r="DG7" s="912"/>
      <c r="DH7" s="912"/>
      <c r="DI7" s="912"/>
      <c r="DJ7" s="912"/>
      <c r="DK7" s="912"/>
      <c r="DL7" s="912"/>
      <c r="DM7" s="912"/>
      <c r="DN7" s="912"/>
      <c r="DO7" s="912"/>
      <c r="DP7" s="916"/>
      <c r="DQ7" s="916"/>
      <c r="DR7" s="916"/>
      <c r="DS7" s="916"/>
      <c r="DT7" s="916"/>
      <c r="DU7" s="916"/>
      <c r="DV7" s="916"/>
      <c r="DW7" s="916"/>
      <c r="DX7" s="916"/>
      <c r="DY7" s="916"/>
      <c r="DZ7" s="916"/>
      <c r="EA7" s="916"/>
      <c r="EB7" s="916"/>
      <c r="EC7" s="916"/>
      <c r="ED7" s="916"/>
      <c r="EE7" s="1087"/>
      <c r="EF7" s="837"/>
      <c r="EG7" s="1098"/>
      <c r="EH7" s="1098"/>
      <c r="EI7" s="1098"/>
      <c r="EJ7" s="1098"/>
      <c r="EL7" s="1098"/>
      <c r="EM7" s="1099"/>
      <c r="EN7" s="1100"/>
      <c r="EO7" s="1101"/>
      <c r="EP7" s="1101"/>
      <c r="EQ7" s="1100"/>
      <c r="ER7" s="1100"/>
      <c r="ES7" s="1100"/>
      <c r="ET7" s="1100"/>
      <c r="EU7" s="1100"/>
      <c r="EV7" s="1100"/>
      <c r="EW7" s="1102"/>
      <c r="EX7" s="1103"/>
      <c r="EY7" s="1102"/>
      <c r="EZ7" s="1102"/>
      <c r="FA7" s="1100"/>
      <c r="FB7" s="1100"/>
      <c r="FC7" s="1102"/>
      <c r="FD7" s="1103"/>
      <c r="FE7" s="1102"/>
      <c r="FF7" s="1102"/>
      <c r="FG7" s="1100"/>
      <c r="FH7" s="1101"/>
      <c r="FI7" s="1101"/>
      <c r="FJ7" s="1101"/>
      <c r="GG7" s="1087"/>
      <c r="GH7" s="1087"/>
      <c r="GI7" s="1087"/>
      <c r="GJ7" s="1087"/>
      <c r="GK7" s="837"/>
      <c r="GM7" s="1088"/>
      <c r="GN7" s="1088"/>
      <c r="GO7" s="1088"/>
      <c r="GP7" s="1088"/>
      <c r="GQ7" s="1088"/>
      <c r="GR7" s="1088"/>
      <c r="GS7" s="1088"/>
      <c r="GT7" s="1088"/>
      <c r="GU7" s="1088"/>
      <c r="GV7" s="1088"/>
    </row>
    <row r="8" spans="1:207" s="1088" customFormat="1" ht="35.1" customHeight="1" x14ac:dyDescent="0.15">
      <c r="A8" s="910"/>
      <c r="B8" s="1104"/>
      <c r="C8" s="1086"/>
      <c r="D8" s="1086"/>
      <c r="E8" s="1086"/>
      <c r="F8" s="1086"/>
      <c r="G8" s="1086"/>
      <c r="H8" s="1086"/>
      <c r="I8" s="1169"/>
      <c r="J8" s="3059" t="s">
        <v>4004</v>
      </c>
      <c r="K8" s="3060"/>
      <c r="L8" s="3060"/>
      <c r="M8" s="3060"/>
      <c r="N8" s="3060"/>
      <c r="O8" s="3060"/>
      <c r="P8" s="3060"/>
      <c r="Q8" s="3060"/>
      <c r="R8" s="3060"/>
      <c r="S8" s="3060"/>
      <c r="T8" s="3060"/>
      <c r="U8" s="3060"/>
      <c r="V8" s="3060"/>
      <c r="W8" s="3060"/>
      <c r="X8" s="3060"/>
      <c r="Y8" s="3060"/>
      <c r="Z8" s="3060"/>
      <c r="AA8" s="3060"/>
      <c r="AB8" s="3060"/>
      <c r="AC8" s="3060"/>
      <c r="AD8" s="3060"/>
      <c r="AE8" s="3060"/>
      <c r="AF8" s="3060"/>
      <c r="AG8" s="3060"/>
      <c r="AH8" s="3060"/>
      <c r="AI8" s="3060"/>
      <c r="AJ8" s="3060"/>
      <c r="AK8" s="3060"/>
      <c r="AL8" s="3060"/>
      <c r="AM8" s="3060"/>
      <c r="AN8" s="3060"/>
      <c r="AO8" s="3060"/>
      <c r="AP8" s="3060"/>
      <c r="AQ8" s="3060"/>
      <c r="AR8" s="3060"/>
      <c r="AS8" s="3060"/>
      <c r="AT8" s="3060"/>
      <c r="AU8" s="3060"/>
      <c r="AV8" s="3060"/>
      <c r="AW8" s="3060"/>
      <c r="AX8" s="3060"/>
      <c r="AY8" s="3060"/>
      <c r="AZ8" s="3060"/>
      <c r="BA8" s="3060"/>
      <c r="BB8" s="3060"/>
      <c r="BC8" s="3060"/>
      <c r="BD8" s="3060"/>
      <c r="BE8" s="3060"/>
      <c r="BF8" s="3060"/>
      <c r="BG8" s="3060"/>
      <c r="BH8" s="3060"/>
      <c r="BI8" s="3060"/>
      <c r="BJ8" s="3060"/>
      <c r="BK8" s="3060"/>
      <c r="BL8" s="3060"/>
      <c r="BM8" s="3060"/>
      <c r="BN8" s="3060"/>
      <c r="BO8" s="3060"/>
      <c r="BP8" s="3060"/>
      <c r="BQ8" s="3060"/>
      <c r="BR8" s="3060"/>
      <c r="BS8" s="3060"/>
      <c r="BT8" s="3060"/>
      <c r="BU8" s="3060"/>
      <c r="BV8" s="3060"/>
      <c r="BW8" s="3060"/>
      <c r="BX8" s="3060"/>
      <c r="BY8" s="3060"/>
      <c r="BZ8" s="3060"/>
      <c r="CA8" s="3060"/>
      <c r="CB8" s="3060"/>
      <c r="CC8" s="3060"/>
      <c r="CD8" s="3060"/>
      <c r="CE8" s="3060"/>
      <c r="CF8" s="3060"/>
      <c r="CG8" s="3060"/>
      <c r="CH8" s="3060"/>
      <c r="CI8" s="3060"/>
      <c r="CJ8" s="3060"/>
      <c r="CK8" s="3060"/>
      <c r="CL8" s="3060"/>
      <c r="CM8" s="3060"/>
      <c r="CN8" s="3060"/>
      <c r="CO8" s="3060"/>
      <c r="CP8" s="3060"/>
      <c r="CQ8" s="3060"/>
      <c r="CR8" s="3060"/>
      <c r="CS8" s="3060"/>
      <c r="CT8" s="3060"/>
      <c r="CU8" s="3060"/>
      <c r="CV8" s="3060"/>
      <c r="CW8" s="3060"/>
      <c r="CX8" s="3060"/>
      <c r="CY8" s="3060"/>
      <c r="CZ8" s="3060"/>
      <c r="DA8" s="3060"/>
      <c r="DB8" s="3060"/>
      <c r="DC8" s="3060"/>
      <c r="DD8" s="3060"/>
      <c r="DE8" s="3060"/>
      <c r="DF8" s="3060"/>
      <c r="DG8" s="3060"/>
      <c r="DH8" s="3060"/>
      <c r="DI8" s="3060"/>
      <c r="DJ8" s="3060"/>
      <c r="DK8" s="3060"/>
      <c r="DL8" s="3060"/>
      <c r="DM8" s="3060"/>
      <c r="DN8" s="3060"/>
      <c r="DO8" s="3061"/>
      <c r="DP8" s="916"/>
      <c r="DQ8" s="916"/>
      <c r="DR8" s="916"/>
      <c r="DS8" s="916"/>
      <c r="DT8" s="916"/>
      <c r="DU8" s="916"/>
      <c r="DV8" s="916"/>
      <c r="DW8" s="916"/>
      <c r="DX8" s="916"/>
      <c r="DY8" s="916"/>
      <c r="DZ8" s="916"/>
      <c r="EA8" s="916"/>
      <c r="EB8" s="916"/>
      <c r="EC8" s="916"/>
      <c r="ED8" s="916"/>
      <c r="EE8" s="1086"/>
      <c r="EF8" s="1089"/>
      <c r="EG8" s="1105">
        <f>$V$10</f>
        <v>0</v>
      </c>
      <c r="EH8" s="1106">
        <f>$BD$10</f>
        <v>0</v>
      </c>
      <c r="EI8" s="1106">
        <f>$CM$10</f>
        <v>0</v>
      </c>
      <c r="FB8" s="1107"/>
      <c r="FC8" s="1107"/>
      <c r="FD8" s="1107"/>
      <c r="FE8" s="1107"/>
      <c r="FF8" s="1107"/>
      <c r="FG8" s="1107"/>
      <c r="GK8" s="1089"/>
    </row>
    <row r="9" spans="1:207" ht="18.75" customHeight="1" thickBot="1" x14ac:dyDescent="0.2">
      <c r="I9" s="1168"/>
      <c r="J9" s="312"/>
      <c r="K9" s="289"/>
      <c r="L9" s="289"/>
      <c r="M9" s="2760"/>
      <c r="N9" s="2760"/>
      <c r="O9" s="2760"/>
      <c r="P9" s="2760"/>
      <c r="Q9" s="2760"/>
      <c r="R9" s="2760"/>
      <c r="S9" s="2760"/>
      <c r="T9" s="2760"/>
      <c r="U9" s="2760"/>
      <c r="V9" s="2903"/>
      <c r="W9" s="2904"/>
      <c r="X9" s="2904"/>
      <c r="Y9" s="2904"/>
      <c r="Z9" s="2904"/>
      <c r="AA9" s="2904"/>
      <c r="AB9" s="2904"/>
      <c r="AC9" s="2904"/>
      <c r="AD9" s="2904"/>
      <c r="AE9" s="2904"/>
      <c r="AF9" s="2904"/>
      <c r="AG9" s="2904"/>
      <c r="AH9" s="2904"/>
      <c r="AI9" s="2904"/>
      <c r="AJ9" s="2904"/>
      <c r="AK9" s="2904"/>
      <c r="AL9" s="2904"/>
      <c r="AM9" s="2904"/>
      <c r="AN9" s="2904"/>
      <c r="AO9" s="2904"/>
      <c r="AP9" s="2904"/>
      <c r="AQ9" s="2904"/>
      <c r="AR9" s="2904"/>
      <c r="AS9" s="2904"/>
      <c r="AT9" s="2904"/>
      <c r="AU9" s="2904"/>
      <c r="AV9" s="2904"/>
      <c r="AW9" s="2904"/>
      <c r="AX9" s="2904"/>
      <c r="AY9" s="2904"/>
      <c r="AZ9" s="2904"/>
      <c r="BA9" s="2904"/>
      <c r="BB9" s="2904"/>
      <c r="BC9" s="2904"/>
      <c r="BD9" s="2904"/>
      <c r="BE9" s="2904"/>
      <c r="BF9" s="2904"/>
      <c r="BG9" s="2904"/>
      <c r="BH9" s="2905"/>
      <c r="BI9" s="289"/>
      <c r="BJ9" s="289"/>
      <c r="BK9" s="289"/>
      <c r="BL9" s="310"/>
      <c r="BM9" s="310"/>
      <c r="BN9" s="310"/>
      <c r="BO9" s="310"/>
      <c r="BP9" s="310"/>
      <c r="BQ9" s="310"/>
      <c r="BR9" s="310"/>
      <c r="BS9" s="310"/>
      <c r="BT9" s="310"/>
      <c r="BU9" s="310"/>
      <c r="BV9" s="310"/>
      <c r="BW9" s="310"/>
      <c r="BX9" s="310"/>
      <c r="BY9" s="310"/>
      <c r="BZ9" s="310"/>
      <c r="CA9" s="310"/>
      <c r="CB9" s="310"/>
      <c r="CC9" s="310"/>
      <c r="CD9" s="310"/>
      <c r="CE9" s="310"/>
      <c r="CF9" s="310"/>
      <c r="CG9" s="310"/>
      <c r="CH9" s="310"/>
      <c r="CI9" s="310"/>
      <c r="CJ9" s="310"/>
      <c r="CK9" s="310"/>
      <c r="CL9" s="310"/>
      <c r="CM9" s="310"/>
      <c r="CN9" s="310"/>
      <c r="CO9" s="310"/>
      <c r="CP9" s="310"/>
      <c r="CQ9" s="310"/>
      <c r="CR9" s="310"/>
      <c r="CS9" s="310"/>
      <c r="CT9" s="310"/>
      <c r="CU9" s="310"/>
      <c r="CV9" s="310"/>
      <c r="CW9" s="310"/>
      <c r="CX9" s="310"/>
      <c r="CY9" s="310"/>
      <c r="CZ9" s="310"/>
      <c r="DA9" s="310"/>
      <c r="DB9" s="310"/>
      <c r="DC9" s="310"/>
      <c r="DD9" s="310"/>
      <c r="DE9" s="310"/>
      <c r="DF9" s="310"/>
      <c r="DG9" s="310"/>
      <c r="DH9" s="310"/>
      <c r="DI9" s="310"/>
      <c r="DJ9" s="310"/>
      <c r="DK9" s="310"/>
      <c r="DL9" s="310"/>
      <c r="DM9" s="313"/>
      <c r="DN9" s="310"/>
      <c r="DO9" s="311"/>
      <c r="EE9" s="230"/>
      <c r="EG9" s="234" t="s">
        <v>3523</v>
      </c>
      <c r="FS9" s="233"/>
      <c r="FT9" s="233"/>
      <c r="FU9" s="233"/>
      <c r="FV9" s="233"/>
      <c r="FW9" s="233"/>
      <c r="FX9" s="233"/>
      <c r="FY9" s="233"/>
      <c r="FZ9" s="233"/>
      <c r="GA9" s="233"/>
      <c r="GB9" s="233"/>
      <c r="GG9" s="235"/>
      <c r="GH9" s="235" t="s">
        <v>285</v>
      </c>
      <c r="GI9" s="235"/>
      <c r="GJ9" s="235"/>
      <c r="GK9" s="236"/>
      <c r="GM9" s="3000" t="s">
        <v>3524</v>
      </c>
      <c r="GN9" s="3001"/>
      <c r="GO9" s="3001"/>
      <c r="GP9" s="3001"/>
      <c r="GQ9" s="3002"/>
    </row>
    <row r="10" spans="1:207" ht="27" customHeight="1" thickBot="1" x14ac:dyDescent="0.2">
      <c r="I10" s="1168"/>
      <c r="J10" s="312"/>
      <c r="K10" s="289"/>
      <c r="L10" s="289"/>
      <c r="M10" s="2760" t="s">
        <v>1032</v>
      </c>
      <c r="N10" s="2760"/>
      <c r="O10" s="2760"/>
      <c r="P10" s="2760"/>
      <c r="Q10" s="2760"/>
      <c r="R10" s="2760">
        <v>1</v>
      </c>
      <c r="S10" s="2760"/>
      <c r="T10" s="2760"/>
      <c r="U10" s="314"/>
      <c r="V10" s="2906">
        <f>'1_入力シート【基本情報】'!$AB$166</f>
        <v>0</v>
      </c>
      <c r="W10" s="2907"/>
      <c r="X10" s="2907"/>
      <c r="Y10" s="2907"/>
      <c r="Z10" s="2907"/>
      <c r="AA10" s="2907"/>
      <c r="AB10" s="2907"/>
      <c r="AC10" s="2907"/>
      <c r="AD10" s="2907"/>
      <c r="AE10" s="2907"/>
      <c r="AF10" s="2907"/>
      <c r="AG10" s="2907"/>
      <c r="AH10" s="2907"/>
      <c r="AI10" s="2907"/>
      <c r="AJ10" s="2907"/>
      <c r="AK10" s="2907"/>
      <c r="AL10" s="2907"/>
      <c r="AM10" s="2907"/>
      <c r="AN10" s="2907"/>
      <c r="AO10" s="2907"/>
      <c r="AP10" s="2907"/>
      <c r="AQ10" s="2907"/>
      <c r="AR10" s="315"/>
      <c r="AS10" s="315"/>
      <c r="AT10" s="315"/>
      <c r="AU10" s="315"/>
      <c r="AV10" s="2760" t="s">
        <v>1032</v>
      </c>
      <c r="AW10" s="2760"/>
      <c r="AX10" s="2760"/>
      <c r="AY10" s="2760"/>
      <c r="AZ10" s="2760"/>
      <c r="BA10" s="2908">
        <v>2</v>
      </c>
      <c r="BB10" s="2908"/>
      <c r="BC10" s="310"/>
      <c r="BD10" s="2906">
        <f>'1_入力シート【基本情報】'!$AB$180</f>
        <v>0</v>
      </c>
      <c r="BE10" s="2907"/>
      <c r="BF10" s="2907"/>
      <c r="BG10" s="2907"/>
      <c r="BH10" s="2907"/>
      <c r="BI10" s="2907"/>
      <c r="BJ10" s="2907"/>
      <c r="BK10" s="2907"/>
      <c r="BL10" s="2907"/>
      <c r="BM10" s="2907"/>
      <c r="BN10" s="2907"/>
      <c r="BO10" s="2907"/>
      <c r="BP10" s="2907"/>
      <c r="BQ10" s="2907"/>
      <c r="BR10" s="2907"/>
      <c r="BS10" s="2907"/>
      <c r="BT10" s="2907"/>
      <c r="BU10" s="2907"/>
      <c r="BV10" s="2907"/>
      <c r="BW10" s="2907"/>
      <c r="BX10" s="2907"/>
      <c r="BY10" s="2907"/>
      <c r="BZ10" s="2907"/>
      <c r="CA10" s="2907"/>
      <c r="CB10" s="316"/>
      <c r="CC10" s="316"/>
      <c r="CD10" s="316"/>
      <c r="CE10" s="2760" t="s">
        <v>1032</v>
      </c>
      <c r="CF10" s="2760"/>
      <c r="CG10" s="2760"/>
      <c r="CH10" s="2760"/>
      <c r="CI10" s="2760"/>
      <c r="CJ10" s="2908">
        <v>3</v>
      </c>
      <c r="CK10" s="2908"/>
      <c r="CL10" s="310"/>
      <c r="CM10" s="2906">
        <f>'1_入力シート【基本情報】'!$AB$194</f>
        <v>0</v>
      </c>
      <c r="CN10" s="2907"/>
      <c r="CO10" s="2907"/>
      <c r="CP10" s="2907"/>
      <c r="CQ10" s="2907"/>
      <c r="CR10" s="2907"/>
      <c r="CS10" s="2907"/>
      <c r="CT10" s="2907"/>
      <c r="CU10" s="2907"/>
      <c r="CV10" s="2907"/>
      <c r="CW10" s="2907"/>
      <c r="CX10" s="2907"/>
      <c r="CY10" s="2907"/>
      <c r="CZ10" s="2907"/>
      <c r="DA10" s="2907"/>
      <c r="DB10" s="2907"/>
      <c r="DC10" s="2907"/>
      <c r="DD10" s="2907"/>
      <c r="DE10" s="2907"/>
      <c r="DF10" s="2907"/>
      <c r="DG10" s="2907"/>
      <c r="DH10" s="2907"/>
      <c r="DI10" s="2907"/>
      <c r="DJ10" s="315"/>
      <c r="DK10" s="315"/>
      <c r="DL10" s="315"/>
      <c r="DM10" s="313"/>
      <c r="DN10" s="310"/>
      <c r="DO10" s="311"/>
      <c r="EE10"/>
      <c r="EF10" s="289"/>
      <c r="EG10" s="751">
        <f>COUNTIF(EG8:EI8,"&lt;&gt;0")</f>
        <v>0</v>
      </c>
      <c r="FS10" s="233"/>
      <c r="FT10" s="233"/>
      <c r="FU10" s="233"/>
      <c r="FV10" s="233"/>
      <c r="FW10" s="233"/>
      <c r="FX10" s="233"/>
      <c r="FY10" s="233"/>
      <c r="FZ10" s="233"/>
      <c r="GA10" s="233"/>
      <c r="GB10" s="233"/>
      <c r="GG10" s="235"/>
      <c r="GH10" s="235" t="s">
        <v>284</v>
      </c>
      <c r="GI10" s="235"/>
      <c r="GJ10" s="235"/>
      <c r="GK10" s="236"/>
      <c r="GM10" s="2746" t="s">
        <v>1523</v>
      </c>
      <c r="GN10" s="2747"/>
      <c r="GO10" s="2747"/>
      <c r="GP10" s="2747"/>
      <c r="GQ10" s="2748"/>
      <c r="GR10" s="501" t="s">
        <v>1550</v>
      </c>
    </row>
    <row r="11" spans="1:207" ht="27" customHeight="1" thickBot="1" x14ac:dyDescent="0.2">
      <c r="I11" s="1168"/>
      <c r="J11" s="312"/>
      <c r="K11" s="289"/>
      <c r="L11" s="289"/>
      <c r="M11" s="2760"/>
      <c r="N11" s="2760"/>
      <c r="O11" s="2760"/>
      <c r="P11" s="2760"/>
      <c r="Q11" s="2760"/>
      <c r="R11" s="2760"/>
      <c r="S11" s="2760"/>
      <c r="T11" s="2760"/>
      <c r="U11" s="2760"/>
      <c r="V11" s="2994" t="s">
        <v>6281</v>
      </c>
      <c r="W11" s="2994"/>
      <c r="X11" s="2994"/>
      <c r="Y11" s="2994"/>
      <c r="Z11" s="2994"/>
      <c r="AA11" s="2994"/>
      <c r="AB11" s="2994"/>
      <c r="AC11" s="2994"/>
      <c r="AD11" s="2994"/>
      <c r="AE11" s="2994"/>
      <c r="AF11" s="2994"/>
      <c r="AG11" s="2994"/>
      <c r="AH11" s="2994"/>
      <c r="AI11" s="2994"/>
      <c r="AJ11" s="2994"/>
      <c r="AK11" s="2994"/>
      <c r="AL11" s="2994"/>
      <c r="AM11" s="2994"/>
      <c r="AN11" s="2994"/>
      <c r="AO11" s="2994"/>
      <c r="AP11" s="2994"/>
      <c r="AQ11" s="2994"/>
      <c r="AR11" s="2994"/>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c r="BP11" s="2994"/>
      <c r="BQ11" s="2994"/>
      <c r="BR11" s="2994"/>
      <c r="BS11" s="2994"/>
      <c r="BT11" s="2994"/>
      <c r="BU11" s="2994"/>
      <c r="BV11" s="2994"/>
      <c r="BW11" s="2994"/>
      <c r="BX11" s="2994"/>
      <c r="BY11" s="2994"/>
      <c r="BZ11" s="2994"/>
      <c r="CA11" s="2994"/>
      <c r="CB11" s="2994"/>
      <c r="CC11" s="2994"/>
      <c r="CD11" s="2994"/>
      <c r="CE11" s="2994"/>
      <c r="CF11" s="2994"/>
      <c r="CG11" s="2994"/>
      <c r="CH11" s="2994"/>
      <c r="CI11" s="2994"/>
      <c r="CJ11" s="2994"/>
      <c r="CK11" s="2994"/>
      <c r="CL11" s="2994"/>
      <c r="CM11" s="2994"/>
      <c r="CN11" s="2994"/>
      <c r="CO11" s="2994"/>
      <c r="CP11" s="2994"/>
      <c r="CQ11" s="2994"/>
      <c r="CR11" s="2994"/>
      <c r="CS11" s="2994"/>
      <c r="CT11" s="2994"/>
      <c r="CU11" s="2994"/>
      <c r="CV11" s="2994"/>
      <c r="CW11" s="310"/>
      <c r="CX11" s="310"/>
      <c r="CY11" s="310"/>
      <c r="CZ11" s="310"/>
      <c r="DA11" s="310"/>
      <c r="DB11" s="310"/>
      <c r="DC11" s="310"/>
      <c r="DD11" s="310"/>
      <c r="DE11" s="310"/>
      <c r="DF11" s="310"/>
      <c r="DG11" s="310"/>
      <c r="DH11" s="310"/>
      <c r="DI11" s="310"/>
      <c r="DJ11" s="310"/>
      <c r="DK11" s="310"/>
      <c r="DL11" s="310"/>
      <c r="DM11" s="310"/>
      <c r="DN11" s="310"/>
      <c r="DO11" s="311"/>
      <c r="EE11"/>
      <c r="EF11" s="289"/>
      <c r="EG11" s="1" t="s">
        <v>5984</v>
      </c>
      <c r="ES11" s="107"/>
      <c r="ET11" s="107"/>
      <c r="EU11" s="107"/>
      <c r="EV11" s="107"/>
      <c r="EW11" s="107"/>
      <c r="EX11" s="107"/>
      <c r="EY11" s="107"/>
      <c r="EZ11" s="107"/>
      <c r="FB11" s="25"/>
      <c r="FC11" s="25"/>
      <c r="FD11" s="25"/>
      <c r="FE11" s="25"/>
      <c r="FF11" s="25"/>
      <c r="FG11" s="25"/>
      <c r="FP11" s="233"/>
      <c r="FQ11" s="233"/>
      <c r="FR11" s="233"/>
      <c r="FS11" s="233"/>
      <c r="FT11" s="233"/>
      <c r="GG11" s="235"/>
      <c r="GH11" s="235" t="s">
        <v>283</v>
      </c>
      <c r="GI11" s="235"/>
      <c r="GJ11" s="235"/>
      <c r="GK11" s="236"/>
      <c r="GM11" s="399"/>
      <c r="GN11" s="399"/>
      <c r="GO11" s="399"/>
      <c r="GP11" s="399"/>
      <c r="GR11" s="1113" t="str">
        <f>"　"&amp;TRIM(GR13&amp;"　"&amp;GR70&amp;"　"&amp;GR106&amp;"　"&amp;GR116&amp;"　"&amp;GR146&amp;"　"&amp;GR153)</f>
        <v>　</v>
      </c>
      <c r="GS11" s="25"/>
      <c r="GT11" s="25"/>
      <c r="GU11" s="25"/>
      <c r="GV11" s="25"/>
    </row>
    <row r="12" spans="1:207" ht="21.75" customHeight="1" thickBot="1" x14ac:dyDescent="0.2">
      <c r="A12" s="232"/>
      <c r="B12" s="104"/>
      <c r="I12" s="1169"/>
      <c r="J12" s="353"/>
      <c r="K12" s="38"/>
      <c r="L12" s="38"/>
      <c r="M12" s="38"/>
      <c r="N12" s="38"/>
      <c r="O12" s="38"/>
      <c r="P12" s="38"/>
      <c r="Q12" s="38"/>
      <c r="R12" s="38"/>
      <c r="S12" s="38"/>
      <c r="T12" s="38"/>
      <c r="U12" s="38"/>
      <c r="V12" s="2994" t="s">
        <v>3526</v>
      </c>
      <c r="W12" s="2994"/>
      <c r="X12" s="2994"/>
      <c r="Y12" s="2994"/>
      <c r="Z12" s="2994"/>
      <c r="AA12" s="2994"/>
      <c r="AB12" s="2994"/>
      <c r="AC12" s="2994"/>
      <c r="AD12" s="2994"/>
      <c r="AE12" s="2994"/>
      <c r="AF12" s="2994"/>
      <c r="AG12" s="2994"/>
      <c r="AH12" s="2994"/>
      <c r="AI12" s="2994"/>
      <c r="AJ12" s="2994"/>
      <c r="AK12" s="2994"/>
      <c r="AL12" s="2994"/>
      <c r="AM12" s="2994"/>
      <c r="AN12" s="2994"/>
      <c r="AO12" s="2994"/>
      <c r="AP12" s="2994"/>
      <c r="AQ12" s="2994"/>
      <c r="AR12" s="2994"/>
      <c r="AS12" s="2994"/>
      <c r="AT12" s="2994"/>
      <c r="AU12" s="2994"/>
      <c r="AV12" s="2994"/>
      <c r="AW12" s="2994"/>
      <c r="AX12" s="2994"/>
      <c r="AY12" s="2994"/>
      <c r="AZ12" s="2994"/>
      <c r="BA12" s="2994"/>
      <c r="BB12" s="2994"/>
      <c r="BC12" s="2994"/>
      <c r="BD12" s="2994"/>
      <c r="BE12" s="2994"/>
      <c r="BF12" s="2994"/>
      <c r="BG12" s="2994"/>
      <c r="BH12" s="2994"/>
      <c r="BI12" s="2994"/>
      <c r="BJ12" s="2994"/>
      <c r="BK12" s="2994"/>
      <c r="BL12" s="2994"/>
      <c r="BM12" s="2994"/>
      <c r="BN12" s="2994"/>
      <c r="BO12" s="2994"/>
      <c r="BP12" s="2994"/>
      <c r="BQ12" s="2994"/>
      <c r="BR12" s="2994"/>
      <c r="BS12" s="2994"/>
      <c r="BT12" s="2994"/>
      <c r="BU12" s="2994"/>
      <c r="BV12" s="2994"/>
      <c r="BW12" s="2994"/>
      <c r="BX12" s="2994"/>
      <c r="BY12" s="2994"/>
      <c r="BZ12" s="2994"/>
      <c r="CA12" s="2994"/>
      <c r="CB12" s="2994"/>
      <c r="CC12" s="2994"/>
      <c r="CD12" s="2994"/>
      <c r="CE12" s="2994"/>
      <c r="CF12" s="2994"/>
      <c r="CG12" s="2994"/>
      <c r="CH12" s="2994"/>
      <c r="CI12" s="2994"/>
      <c r="CJ12" s="2994"/>
      <c r="CK12" s="2994"/>
      <c r="CL12" s="2994"/>
      <c r="CM12" s="2994"/>
      <c r="CN12" s="2994"/>
      <c r="CO12" s="2994"/>
      <c r="CP12" s="2994"/>
      <c r="CQ12" s="2994"/>
      <c r="CR12" s="2994"/>
      <c r="CS12" s="2994"/>
      <c r="CT12" s="2994"/>
      <c r="CU12" s="2994"/>
      <c r="CV12" s="2994"/>
      <c r="CW12" s="518"/>
      <c r="CX12" s="518"/>
      <c r="CY12" s="518"/>
      <c r="CZ12" s="518"/>
      <c r="DA12" s="518"/>
      <c r="DB12" s="518"/>
      <c r="DC12" s="518"/>
      <c r="DD12" s="518"/>
      <c r="DE12" s="518"/>
      <c r="DF12" s="518"/>
      <c r="DG12" s="518"/>
      <c r="DH12" s="518"/>
      <c r="DI12" s="518"/>
      <c r="DJ12" s="518"/>
      <c r="DK12" s="518"/>
      <c r="DL12" s="518"/>
      <c r="DM12" s="518"/>
      <c r="DN12" s="518"/>
      <c r="DO12" s="352"/>
      <c r="EE12" s="230"/>
      <c r="EG12" s="235">
        <f>COUNTA(AZ16:BK68,AZ73:BK104,AZ109:BK114,AZ119:BK144,AZ149:BK151,AZ156:BK175)</f>
        <v>0</v>
      </c>
      <c r="ER12" s="227" t="s">
        <v>282</v>
      </c>
      <c r="ES12" s="227"/>
      <c r="ET12" s="183" t="s">
        <v>270</v>
      </c>
      <c r="EU12" s="183"/>
      <c r="EV12" s="2892" t="s">
        <v>281</v>
      </c>
      <c r="EW12" s="2893"/>
      <c r="EX12" s="2893"/>
      <c r="EY12" s="2893"/>
      <c r="EZ12" s="2893"/>
      <c r="FA12" s="2893"/>
      <c r="FB12" s="2892" t="s">
        <v>280</v>
      </c>
      <c r="FC12" s="2893"/>
      <c r="FD12" s="2893"/>
      <c r="FE12" s="2893"/>
      <c r="FF12" s="2893"/>
      <c r="FG12" s="2893"/>
      <c r="FH12" s="182"/>
      <c r="FI12" s="182"/>
      <c r="FJ12" s="182"/>
      <c r="GG12" s="235"/>
      <c r="GH12" s="235" t="s">
        <v>263</v>
      </c>
      <c r="GI12" s="235"/>
      <c r="GJ12" s="235"/>
      <c r="GK12" s="236"/>
      <c r="GM12" s="3003" t="s">
        <v>281</v>
      </c>
      <c r="GN12" s="3004"/>
      <c r="GO12" s="3004"/>
      <c r="GP12" s="3004"/>
      <c r="GQ12" s="3005"/>
      <c r="GR12" s="501" t="s">
        <v>1549</v>
      </c>
      <c r="GS12" s="2746" t="s">
        <v>1524</v>
      </c>
      <c r="GT12" s="2747"/>
      <c r="GU12" s="2748"/>
    </row>
    <row r="13" spans="1:207" s="10" customFormat="1" ht="35.1" customHeight="1" thickBot="1" x14ac:dyDescent="0.2">
      <c r="B13" s="111"/>
      <c r="C13" s="229"/>
      <c r="D13" s="229"/>
      <c r="E13" s="229"/>
      <c r="F13" s="229"/>
      <c r="G13" s="229">
        <v>35</v>
      </c>
      <c r="H13" s="229"/>
      <c r="I13" s="260"/>
      <c r="J13" s="238"/>
      <c r="K13" s="237"/>
      <c r="L13" s="237"/>
      <c r="M13" s="2761" t="s">
        <v>4002</v>
      </c>
      <c r="N13" s="3139"/>
      <c r="O13" s="3139"/>
      <c r="P13" s="3139"/>
      <c r="Q13" s="3139"/>
      <c r="R13" s="3139"/>
      <c r="S13" s="3139"/>
      <c r="T13" s="3139"/>
      <c r="U13" s="3139"/>
      <c r="V13" s="3139"/>
      <c r="W13" s="3139"/>
      <c r="X13" s="3139"/>
      <c r="Y13" s="3139"/>
      <c r="Z13" s="3139"/>
      <c r="AA13" s="3139"/>
      <c r="AB13" s="3139"/>
      <c r="AC13" s="3139"/>
      <c r="AD13" s="3139"/>
      <c r="AE13" s="3139"/>
      <c r="AF13" s="3139"/>
      <c r="AG13" s="3139"/>
      <c r="AH13" s="3139"/>
      <c r="AI13" s="3139"/>
      <c r="AJ13" s="3139"/>
      <c r="AK13" s="3139"/>
      <c r="AL13" s="3139"/>
      <c r="AM13" s="3139"/>
      <c r="AN13" s="3139"/>
      <c r="AO13" s="3139"/>
      <c r="AP13" s="3139"/>
      <c r="AQ13" s="3139"/>
      <c r="AR13" s="3139"/>
      <c r="AS13" s="3139"/>
      <c r="AT13" s="3139"/>
      <c r="AU13" s="3139"/>
      <c r="AV13" s="3139"/>
      <c r="AW13" s="3139"/>
      <c r="AX13" s="3139"/>
      <c r="AY13" s="3139"/>
      <c r="AZ13" s="3139"/>
      <c r="BA13" s="3139"/>
      <c r="BB13" s="3139"/>
      <c r="BC13" s="3139"/>
      <c r="BD13" s="3139"/>
      <c r="BE13" s="3139"/>
      <c r="BF13" s="3139"/>
      <c r="BG13" s="3139"/>
      <c r="BH13" s="3139"/>
      <c r="BI13" s="3139"/>
      <c r="BJ13" s="3139"/>
      <c r="BK13" s="3139"/>
      <c r="BL13" s="3139"/>
      <c r="BM13" s="3139"/>
      <c r="BN13" s="3139"/>
      <c r="BO13" s="3139"/>
      <c r="BP13" s="3139"/>
      <c r="BQ13" s="3139"/>
      <c r="BR13" s="3139"/>
      <c r="BS13" s="3139"/>
      <c r="BT13" s="3139"/>
      <c r="BU13" s="3139"/>
      <c r="BV13" s="3139"/>
      <c r="BW13" s="3139"/>
      <c r="BX13" s="3139"/>
      <c r="BY13" s="3139"/>
      <c r="BZ13" s="3139"/>
      <c r="CA13" s="3139"/>
      <c r="CB13" s="3139"/>
      <c r="CC13" s="3139"/>
      <c r="CD13" s="3139"/>
      <c r="CE13" s="3139"/>
      <c r="CF13" s="3139"/>
      <c r="CG13" s="3139"/>
      <c r="CH13" s="3139"/>
      <c r="CI13" s="3139"/>
      <c r="CJ13" s="3139"/>
      <c r="CK13" s="3139"/>
      <c r="CL13" s="3139"/>
      <c r="CM13" s="3139"/>
      <c r="CN13" s="3139"/>
      <c r="CO13" s="3139"/>
      <c r="CP13" s="3139"/>
      <c r="CQ13" s="3139"/>
      <c r="CR13" s="3139"/>
      <c r="CS13" s="3139"/>
      <c r="CT13" s="3139"/>
      <c r="CU13" s="3139"/>
      <c r="CV13" s="3139"/>
      <c r="CW13" s="3139"/>
      <c r="CX13" s="3139"/>
      <c r="CY13" s="3139"/>
      <c r="CZ13" s="3139"/>
      <c r="DA13" s="3139"/>
      <c r="DB13" s="3139"/>
      <c r="DC13" s="3139"/>
      <c r="DD13" s="3139"/>
      <c r="DE13" s="3139"/>
      <c r="DF13" s="3139"/>
      <c r="DG13" s="3139"/>
      <c r="DH13" s="3139"/>
      <c r="DI13" s="3139"/>
      <c r="DJ13" s="3139"/>
      <c r="DK13" s="3139"/>
      <c r="DL13" s="3139"/>
      <c r="DM13" s="3139"/>
      <c r="DN13" s="3139"/>
      <c r="DO13" s="3140"/>
      <c r="DP13"/>
      <c r="DQ13"/>
      <c r="DR13"/>
      <c r="DS13"/>
      <c r="DT13"/>
      <c r="DU13"/>
      <c r="DV13"/>
      <c r="DW13"/>
      <c r="DX13"/>
      <c r="DY13"/>
      <c r="DZ13"/>
      <c r="EA13"/>
      <c r="EB13"/>
      <c r="EC13"/>
      <c r="ED13"/>
      <c r="EF13" s="237"/>
      <c r="EG13" s="388" t="str">
        <f>IF(AND(EH13="",EI13="",EJ13="",EG69&lt;&gt;0),"レ","")</f>
        <v/>
      </c>
      <c r="EH13" s="388" t="str">
        <f>IF(AND(EI13="",EJ13="",EH69&lt;&gt;0),"レ","")</f>
        <v/>
      </c>
      <c r="EI13" s="388" t="str">
        <f>IF(EI69&lt;&gt;0,"レ","")</f>
        <v/>
      </c>
      <c r="EJ13" s="388" t="str">
        <f>IF(AND(EI13="",EJ69&lt;&gt;0),"レ","")</f>
        <v/>
      </c>
      <c r="EK13" s="237"/>
      <c r="EL13" s="237"/>
      <c r="EM13" s="237"/>
      <c r="EN13" s="158"/>
      <c r="EO13" s="158"/>
      <c r="EP13" s="158"/>
      <c r="EQ13" s="158"/>
      <c r="ER13" s="158"/>
      <c r="ES13" s="180" t="str">
        <f>SUBSTITUTE(TRIM(ES16&amp;"　"&amp;ES17&amp;"　"&amp;ES18&amp;"　"&amp;ES19&amp;"　"&amp;ES20&amp;"　"&amp;ES21&amp;"　"&amp;ES22&amp;"　"&amp;ES23&amp;"　"&amp;ES24&amp;"　"&amp;ES25&amp;"　"&amp;ES26&amp;"　"&amp;ES27&amp;"　"&amp;ES28&amp;"　"&amp;ES29&amp;"　"&amp;ES30&amp;"　"&amp;ES31&amp;"　"&amp;ES32&amp;"　"&amp;ES33&amp;"　"&amp;ES34&amp;"　"&amp;ES35&amp;"　"&amp;ES36&amp;"　"&amp;ES37&amp;"　"&amp;ES38&amp;"　"&amp;ES39&amp;"　"&amp;ES40&amp;"　"&amp;ES41&amp;"　"&amp;ES42&amp;"　"&amp;ES43&amp;"　"&amp;ES44&amp;"　"&amp;ES45&amp;"　"&amp;ES46&amp;"　"&amp;ES47&amp;"　"&amp;ES48&amp;"　"&amp;ES49&amp;"　"&amp;ES50&amp;"　"&amp;ES51&amp;"　"&amp;ES52&amp;"　"&amp;ES53&amp;"　"&amp;ES54&amp;"　"&amp;ES55&amp;"　"&amp;ES56&amp;"　"&amp;ES57&amp;"　"&amp;ES58&amp;"　"&amp;ES59&amp;"　"&amp;ES60&amp;"　"&amp;ES61&amp;"　"&amp;ES62&amp;"　"&amp;ES63&amp;"　"&amp;ES64&amp;"　"&amp;ES65&amp;"　"&amp;ES66&amp;"　"&amp;ES67&amp;"　"&amp;ES68),"　",",")</f>
        <v/>
      </c>
      <c r="ET13" s="158"/>
      <c r="EU13" s="158"/>
      <c r="EV13" s="149" t="str">
        <f>IF(COUNTIF(EX16:EX68,1)&gt;0,"レ","")</f>
        <v/>
      </c>
      <c r="EW13" s="148"/>
      <c r="EX13" s="147" t="str">
        <f>IF(EV13="レ",TEXT(EY69,"e"),"")</f>
        <v/>
      </c>
      <c r="EY13" s="146" t="str">
        <f>IF(EV13="レ",MONTH(EY69),IF(AND(EI13="レ",FA13="レ",FA69=0),"",IF(AND(EI13="レ",FA13="レ",FA69&gt;0),"","")))</f>
        <v/>
      </c>
      <c r="EZ13" s="145"/>
      <c r="FA13" s="144" t="str">
        <f>IF(EV13="",IF(OR(FA69&gt;0,EI13="レ"),"レ",""),"")</f>
        <v/>
      </c>
      <c r="FB13" s="149" t="str">
        <f>IF(AND(COUNTIF(EN16:EN68,"要是正")=0,COUNTIF(FD16:FD68,1)&gt;0),"レ","")</f>
        <v/>
      </c>
      <c r="FC13" s="148"/>
      <c r="FD13" s="147" t="str">
        <f>IF(FB13="レ",TEXT(FE69,"e"),"")</f>
        <v/>
      </c>
      <c r="FE13" s="146" t="str">
        <f>IF(FB13="レ",MONTH(FE69),IF(AND(EJ13="レ",FG13="レ",FG69=0),"",IF(AND(EJ13="レ",FG13="レ",FG69&gt;0),"","")))</f>
        <v/>
      </c>
      <c r="FF13" s="145"/>
      <c r="FG13" s="144" t="str">
        <f>IF(FB13="",IF(OR(FG69&gt;0,EJ13="レ"),"レ",""),"")</f>
        <v/>
      </c>
      <c r="FH13" s="158"/>
      <c r="FI13" s="158"/>
      <c r="FJ13" s="158"/>
      <c r="FK13" s="172">
        <v>1</v>
      </c>
      <c r="FL13" s="130" t="s">
        <v>185</v>
      </c>
      <c r="FM13" s="130" t="s">
        <v>278</v>
      </c>
      <c r="FN13" s="161" t="s">
        <v>277</v>
      </c>
      <c r="FP13" s="238"/>
      <c r="FQ13" s="237"/>
      <c r="FR13" s="237"/>
      <c r="FS13" s="237"/>
      <c r="FT13" s="237"/>
      <c r="FU13" s="149" t="str">
        <f>IF(OR(EV13="レ",EV70="レ",EV106="レ",EV116="レ",EV146="レ",EV153="レ"),"レ","")</f>
        <v/>
      </c>
      <c r="FV13" s="148" t="str">
        <f>IF(AND(FU13="",FY13="",OR(EW13="レ",EW70="レ",EW106="レ",EW116="レ",EW146="レ",EW153="レ")),"レ","")</f>
        <v/>
      </c>
      <c r="FW13" s="147" t="str">
        <f>IF(FS22="レ",IF(FU13="レ",TEXT(FU22,"e"),IF(FV13="レ",TEXT(FV22,"e"),"")),"")</f>
        <v/>
      </c>
      <c r="FX13" s="146" t="str">
        <f>IF(FS22="レ",IF(FU13="レ",MONTH(FU22),IF(FV13="レ",MONTH(FV22),"")),"")</f>
        <v/>
      </c>
      <c r="FY13" s="387" t="str">
        <f>IF(AND(FU13="",FW22&gt;0),"レ","")</f>
        <v/>
      </c>
      <c r="FZ13" s="387" t="str">
        <f>IF(AND(FS22="",OR(FB13="レ",FB70="レ",FB106="レ",FB116="レ",FB146="レ",FB153="レ")),"レ","")</f>
        <v/>
      </c>
      <c r="GA13" s="387" t="str">
        <f>IF(AND(FS22="",FZ13="",GD13="",OR(FC13="レ",FC70="レ",FC106="レ",FC116="レ",FC146="レ",FC153="レ")),"レ","")</f>
        <v/>
      </c>
      <c r="GB13" s="387" t="str">
        <f>IF(FT22="レ",IF(FZ13="レ",TEXT(FZ22,"e"),IF(GA13="レ",TEXT(GA22,"e"),"")),"")</f>
        <v/>
      </c>
      <c r="GC13" s="387" t="str">
        <f>IF(FT22="レ",IF(FZ13="レ",MONTH(FZ22),IF(GA13="レ",MONTH(GA22),"")),"")</f>
        <v/>
      </c>
      <c r="GD13" s="387" t="str">
        <f>IF(OR(AND(FS22="",FZ13="",GB22&gt;0),AND(FS22="",FZ13="",GB22&lt;&gt;1)),"レ","")</f>
        <v>レ</v>
      </c>
      <c r="GE13"/>
      <c r="GF13" s="611"/>
      <c r="GG13" s="239" t="s">
        <v>276</v>
      </c>
      <c r="GH13" s="239" t="s">
        <v>275</v>
      </c>
      <c r="GI13" s="239" t="s">
        <v>274</v>
      </c>
      <c r="GJ13" s="239" t="s">
        <v>273</v>
      </c>
      <c r="GK13" s="240" t="s">
        <v>272</v>
      </c>
      <c r="GM13" s="400" t="str">
        <f>IF(COUNTIF(GO16:GO85,1)&gt;0,"レ","")</f>
        <v/>
      </c>
      <c r="GN13" s="401"/>
      <c r="GO13" s="1191" t="str">
        <f>IF(GM13="レ",TEXT(GP25,"ee"),"")</f>
        <v/>
      </c>
      <c r="GP13" s="147" t="str">
        <f>IF(GM13="レ",MONTH(GP49),IF(AND(GD13="レ",GQ13="レ",GQ49=0),"",IF(AND(GD13="レ",GQ13="レ",GQ49&gt;0),"未定","")))</f>
        <v>未定</v>
      </c>
      <c r="GQ13" s="403" t="str">
        <f>IF(GM13="",IF(OR(GQ49&gt;0,GD13="レ"),"レ",""),"")</f>
        <v>レ</v>
      </c>
      <c r="GR13" s="495" t="str">
        <f>TRIM(GR16&amp;"　"&amp;GR17&amp;"　"&amp;GR18&amp;"　"&amp;GR19&amp;"　"&amp;GR20&amp;"　"&amp;GR21&amp;"　"&amp;GR22&amp;"　"&amp;GR23&amp;"　"&amp;GR24&amp;"　"&amp;GR25&amp;"　"&amp;GR26&amp;"　"&amp;GR27&amp;"　"&amp;GR28&amp;"　"&amp;GR29&amp;"　"&amp;GR30&amp;"　"&amp;GR31&amp;"　"&amp;GR32&amp;"　"&amp;GR33&amp;"　"&amp;GR34&amp;"　"&amp;GR35&amp;"　"&amp;GR36&amp;"　"&amp;GR37&amp;"　"&amp;GR38&amp;"　"&amp;GR39&amp;"　"&amp;GR40&amp;"　"&amp;GR41&amp;"　"&amp;GR42&amp;"　"&amp;GR43&amp;"　"&amp;GR44&amp;"　"&amp;GR45&amp;"　"&amp;GR46&amp;"　"&amp;GR47&amp;"　"&amp;GR48&amp;"　"&amp;GR49&amp;"　"&amp;GR50&amp;"　"&amp;GR51&amp;"　"&amp;GR52&amp;"　"&amp;GR53&amp;"　"&amp;GR54&amp;"　"&amp;GR55&amp;"　"&amp;GR56&amp;"　"&amp;GR57&amp;"　"&amp;GR58&amp;"　"&amp;GR59&amp;"　"&amp;GR60&amp;"　"&amp;GR61&amp;"　"&amp;GR62&amp;"　"&amp;GR63&amp;"　"&amp;GR64&amp;"　"&amp;GR65&amp;"　"&amp;GR66&amp;"　"&amp;GR67&amp;"　"&amp;GR68)</f>
        <v/>
      </c>
      <c r="GS13" s="2746" t="s">
        <v>1525</v>
      </c>
      <c r="GT13" s="2747"/>
      <c r="GU13" s="2748"/>
      <c r="GW13" s="1112"/>
      <c r="GY13" s="1111"/>
    </row>
    <row r="14" spans="1:207" s="10" customFormat="1" ht="36" customHeight="1" x14ac:dyDescent="0.15">
      <c r="B14" s="111"/>
      <c r="C14" s="229"/>
      <c r="D14" s="229"/>
      <c r="E14" s="229"/>
      <c r="F14" s="229"/>
      <c r="G14" s="229"/>
      <c r="H14" s="229"/>
      <c r="I14" s="260"/>
      <c r="J14" s="241"/>
      <c r="K14" s="242"/>
      <c r="L14" s="242"/>
      <c r="M14" s="2967" t="s">
        <v>157</v>
      </c>
      <c r="N14" s="2967"/>
      <c r="O14" s="2967"/>
      <c r="P14" s="2965" t="s">
        <v>1289</v>
      </c>
      <c r="Q14" s="2965"/>
      <c r="R14" s="2965"/>
      <c r="S14" s="2965"/>
      <c r="T14" s="2965"/>
      <c r="U14" s="2965"/>
      <c r="V14" s="2965"/>
      <c r="W14" s="2965"/>
      <c r="X14" s="2965"/>
      <c r="Y14" s="2965"/>
      <c r="Z14" s="2965"/>
      <c r="AA14" s="2965" t="s">
        <v>1290</v>
      </c>
      <c r="AB14" s="2965"/>
      <c r="AC14" s="2965"/>
      <c r="AD14" s="2965"/>
      <c r="AE14" s="2965"/>
      <c r="AF14" s="2965"/>
      <c r="AG14" s="2965"/>
      <c r="AH14" s="2965"/>
      <c r="AI14" s="2965"/>
      <c r="AJ14" s="2965"/>
      <c r="AK14" s="2965"/>
      <c r="AL14" s="2965"/>
      <c r="AM14" s="2965"/>
      <c r="AN14" s="2965"/>
      <c r="AO14" s="2965"/>
      <c r="AP14" s="2965"/>
      <c r="AQ14" s="2965"/>
      <c r="AR14" s="2965"/>
      <c r="AS14" s="2965"/>
      <c r="AT14" s="2965"/>
      <c r="AU14" s="2965"/>
      <c r="AV14" s="2965"/>
      <c r="AW14" s="2965"/>
      <c r="AX14" s="2965"/>
      <c r="AY14" s="2965"/>
      <c r="AZ14" s="2965" t="s">
        <v>3528</v>
      </c>
      <c r="BA14" s="2965"/>
      <c r="BB14" s="2965"/>
      <c r="BC14" s="2965"/>
      <c r="BD14" s="2965"/>
      <c r="BE14" s="2965"/>
      <c r="BF14" s="2965"/>
      <c r="BG14" s="2965"/>
      <c r="BH14" s="2965"/>
      <c r="BI14" s="2965"/>
      <c r="BJ14" s="2965"/>
      <c r="BK14" s="2965"/>
      <c r="BL14" s="2967" t="s">
        <v>1429</v>
      </c>
      <c r="BM14" s="2967"/>
      <c r="BN14" s="2968" t="s">
        <v>156</v>
      </c>
      <c r="BO14" s="2968"/>
      <c r="BP14" s="2968"/>
      <c r="BQ14" s="2968"/>
      <c r="BR14" s="2968"/>
      <c r="BS14" s="2968"/>
      <c r="BT14" s="2968"/>
      <c r="BU14" s="2968"/>
      <c r="BV14" s="2968"/>
      <c r="BW14" s="2968"/>
      <c r="BX14" s="2968" t="s">
        <v>150</v>
      </c>
      <c r="BY14" s="2968"/>
      <c r="BZ14" s="2968"/>
      <c r="CA14" s="2968"/>
      <c r="CB14" s="2968"/>
      <c r="CC14" s="2968"/>
      <c r="CD14" s="2968"/>
      <c r="CE14" s="2968"/>
      <c r="CF14" s="2968"/>
      <c r="CG14" s="2968"/>
      <c r="CH14" s="2968"/>
      <c r="CI14" s="2968"/>
      <c r="CJ14" s="2968"/>
      <c r="CK14" s="2968"/>
      <c r="CL14" s="2968"/>
      <c r="CM14" s="2967" t="s">
        <v>155</v>
      </c>
      <c r="CN14" s="2968"/>
      <c r="CO14" s="2968"/>
      <c r="CP14" s="2968"/>
      <c r="CQ14" s="2968"/>
      <c r="CR14" s="2968"/>
      <c r="CS14" s="2968"/>
      <c r="CT14" s="2968"/>
      <c r="CU14" s="2968"/>
      <c r="CV14" s="2941" t="s">
        <v>154</v>
      </c>
      <c r="CW14" s="2941"/>
      <c r="CX14" s="2941"/>
      <c r="CY14" s="2941"/>
      <c r="CZ14" s="2941"/>
      <c r="DA14" s="2941"/>
      <c r="DB14" s="2941"/>
      <c r="DC14" s="2941"/>
      <c r="DD14" s="2941"/>
      <c r="DE14" s="2941"/>
      <c r="DF14" s="2941"/>
      <c r="DG14" s="2941"/>
      <c r="DH14" s="2941"/>
      <c r="DI14" s="2941"/>
      <c r="DJ14" s="2941"/>
      <c r="DK14" s="2941"/>
      <c r="DL14" s="2941"/>
      <c r="DM14" s="2941"/>
      <c r="DN14" s="2941"/>
      <c r="DO14" s="2942"/>
      <c r="DP14"/>
      <c r="DQ14"/>
      <c r="DR14"/>
      <c r="DS14"/>
      <c r="DT14"/>
      <c r="DU14"/>
      <c r="DV14"/>
      <c r="DW14"/>
      <c r="DX14"/>
      <c r="DY14"/>
      <c r="DZ14"/>
      <c r="EA14"/>
      <c r="EB14"/>
      <c r="EC14"/>
      <c r="ED14"/>
      <c r="EE14" s="229"/>
      <c r="EF14" s="237"/>
      <c r="EO14" s="121" t="s">
        <v>153</v>
      </c>
      <c r="EP14" s="143" t="s">
        <v>152</v>
      </c>
      <c r="ER14" s="142"/>
      <c r="ES14" s="2768" t="s">
        <v>151</v>
      </c>
      <c r="ET14" s="2923" t="s">
        <v>150</v>
      </c>
      <c r="EU14" s="141"/>
      <c r="EV14" s="2811" t="s">
        <v>149</v>
      </c>
      <c r="EW14" s="2812"/>
      <c r="EX14" s="2812"/>
      <c r="EY14" s="2812"/>
      <c r="EZ14" s="2812"/>
      <c r="FA14" s="2812"/>
      <c r="FB14" s="2813" t="s">
        <v>148</v>
      </c>
      <c r="FC14" s="2814"/>
      <c r="FD14" s="2814"/>
      <c r="FE14" s="2814"/>
      <c r="FF14" s="2814"/>
      <c r="FG14" s="2814"/>
      <c r="FH14" s="3033" t="s">
        <v>147</v>
      </c>
      <c r="FI14" s="3034"/>
      <c r="FJ14" s="3035"/>
      <c r="FK14" s="3033" t="s">
        <v>225</v>
      </c>
      <c r="FL14" s="3034"/>
      <c r="FM14" s="3034"/>
      <c r="FN14" s="3035"/>
      <c r="FO14" s="243"/>
      <c r="FP14" s="2894" t="s">
        <v>271</v>
      </c>
      <c r="FQ14" s="2895"/>
      <c r="FR14" s="2895"/>
      <c r="FS14" s="2895"/>
      <c r="FT14" s="2895"/>
      <c r="FU14" s="3069" t="s">
        <v>270</v>
      </c>
      <c r="FV14" s="3070"/>
      <c r="FW14" s="3070"/>
      <c r="FX14" s="3070"/>
      <c r="FY14" s="3071"/>
      <c r="FZ14" s="2932" t="s">
        <v>269</v>
      </c>
      <c r="GA14" s="2933"/>
      <c r="GB14" s="2933"/>
      <c r="GC14" s="2933"/>
      <c r="GD14" s="2935"/>
      <c r="GE14" s="229"/>
      <c r="GF14" s="229"/>
      <c r="GG14" s="239" t="s">
        <v>3527</v>
      </c>
      <c r="GH14" s="239"/>
      <c r="GI14" s="239"/>
      <c r="GJ14" s="239"/>
      <c r="GK14" s="240"/>
      <c r="GM14" s="2989" t="s">
        <v>149</v>
      </c>
      <c r="GN14" s="2990"/>
      <c r="GO14" s="2990"/>
      <c r="GP14" s="2990"/>
      <c r="GQ14" s="2991"/>
      <c r="GR14" s="2768" t="s">
        <v>151</v>
      </c>
    </row>
    <row r="15" spans="1:207" s="10" customFormat="1" ht="47.25" customHeight="1" thickBot="1" x14ac:dyDescent="0.2">
      <c r="B15" s="111"/>
      <c r="C15" s="229"/>
      <c r="D15" s="229"/>
      <c r="E15" s="229"/>
      <c r="F15" s="229"/>
      <c r="G15" s="229"/>
      <c r="H15" s="229"/>
      <c r="I15" s="260"/>
      <c r="J15" s="241"/>
      <c r="K15" s="242"/>
      <c r="L15" s="242"/>
      <c r="M15" s="2936"/>
      <c r="N15" s="2936"/>
      <c r="O15" s="2936"/>
      <c r="P15" s="2966"/>
      <c r="Q15" s="2966"/>
      <c r="R15" s="2966"/>
      <c r="S15" s="2966"/>
      <c r="T15" s="2966"/>
      <c r="U15" s="2966"/>
      <c r="V15" s="2966"/>
      <c r="W15" s="2966"/>
      <c r="X15" s="2966"/>
      <c r="Y15" s="2966"/>
      <c r="Z15" s="2966"/>
      <c r="AA15" s="2966"/>
      <c r="AB15" s="2966"/>
      <c r="AC15" s="2966"/>
      <c r="AD15" s="2966"/>
      <c r="AE15" s="2966"/>
      <c r="AF15" s="2966"/>
      <c r="AG15" s="2966"/>
      <c r="AH15" s="2966"/>
      <c r="AI15" s="2966"/>
      <c r="AJ15" s="2966"/>
      <c r="AK15" s="2966"/>
      <c r="AL15" s="2966"/>
      <c r="AM15" s="2966"/>
      <c r="AN15" s="2966"/>
      <c r="AO15" s="2966"/>
      <c r="AP15" s="2966"/>
      <c r="AQ15" s="2966"/>
      <c r="AR15" s="2966"/>
      <c r="AS15" s="2966"/>
      <c r="AT15" s="2966"/>
      <c r="AU15" s="2966"/>
      <c r="AV15" s="2966"/>
      <c r="AW15" s="2966"/>
      <c r="AX15" s="2966"/>
      <c r="AY15" s="2966"/>
      <c r="AZ15" s="2966"/>
      <c r="BA15" s="2966"/>
      <c r="BB15" s="2966"/>
      <c r="BC15" s="2966"/>
      <c r="BD15" s="2966"/>
      <c r="BE15" s="2966"/>
      <c r="BF15" s="2966"/>
      <c r="BG15" s="2966"/>
      <c r="BH15" s="2966"/>
      <c r="BI15" s="2966"/>
      <c r="BJ15" s="2966"/>
      <c r="BK15" s="2966"/>
      <c r="BL15" s="2936"/>
      <c r="BM15" s="2936"/>
      <c r="BN15" s="2937"/>
      <c r="BO15" s="2937"/>
      <c r="BP15" s="2937"/>
      <c r="BQ15" s="2937"/>
      <c r="BR15" s="2937"/>
      <c r="BS15" s="2937"/>
      <c r="BT15" s="2937"/>
      <c r="BU15" s="2937"/>
      <c r="BV15" s="2937"/>
      <c r="BW15" s="2937"/>
      <c r="BX15" s="2937"/>
      <c r="BY15" s="2937"/>
      <c r="BZ15" s="2937"/>
      <c r="CA15" s="2937"/>
      <c r="CB15" s="2937"/>
      <c r="CC15" s="2937"/>
      <c r="CD15" s="2937"/>
      <c r="CE15" s="2937"/>
      <c r="CF15" s="2937"/>
      <c r="CG15" s="2937"/>
      <c r="CH15" s="2937"/>
      <c r="CI15" s="2937"/>
      <c r="CJ15" s="2937"/>
      <c r="CK15" s="2937"/>
      <c r="CL15" s="2937"/>
      <c r="CM15" s="2936" t="s">
        <v>146</v>
      </c>
      <c r="CN15" s="2936"/>
      <c r="CO15" s="2936"/>
      <c r="CP15" s="2936" t="s">
        <v>81</v>
      </c>
      <c r="CQ15" s="2936"/>
      <c r="CR15" s="2936"/>
      <c r="CS15" s="2936" t="s">
        <v>145</v>
      </c>
      <c r="CT15" s="2937"/>
      <c r="CU15" s="2937"/>
      <c r="CV15" s="2943"/>
      <c r="CW15" s="2943"/>
      <c r="CX15" s="2943"/>
      <c r="CY15" s="2943"/>
      <c r="CZ15" s="2943"/>
      <c r="DA15" s="2943"/>
      <c r="DB15" s="2943"/>
      <c r="DC15" s="2943"/>
      <c r="DD15" s="2943"/>
      <c r="DE15" s="2943"/>
      <c r="DF15" s="2943"/>
      <c r="DG15" s="2943"/>
      <c r="DH15" s="2943"/>
      <c r="DI15" s="2943"/>
      <c r="DJ15" s="2943"/>
      <c r="DK15" s="2943"/>
      <c r="DL15" s="2943"/>
      <c r="DM15" s="2943"/>
      <c r="DN15" s="2943"/>
      <c r="DO15" s="2944"/>
      <c r="DP15"/>
      <c r="DQ15"/>
      <c r="DR15"/>
      <c r="DS15"/>
      <c r="DT15"/>
      <c r="DU15"/>
      <c r="DV15"/>
      <c r="DW15"/>
      <c r="DX15"/>
      <c r="DY15"/>
      <c r="DZ15"/>
      <c r="EA15"/>
      <c r="EB15"/>
      <c r="EC15"/>
      <c r="ED15"/>
      <c r="EE15" s="229"/>
      <c r="EF15" s="237"/>
      <c r="EG15" s="131" t="s">
        <v>144</v>
      </c>
      <c r="EH15" s="131" t="s">
        <v>143</v>
      </c>
      <c r="EI15" s="131" t="s">
        <v>142</v>
      </c>
      <c r="EJ15" s="131" t="s">
        <v>141</v>
      </c>
      <c r="EK15" s="140" t="s">
        <v>140</v>
      </c>
      <c r="EL15" s="131" t="s">
        <v>139</v>
      </c>
      <c r="EM15" s="159" t="s">
        <v>138</v>
      </c>
      <c r="EN15" s="130" t="s">
        <v>137</v>
      </c>
      <c r="EO15" s="237"/>
      <c r="EP15" s="237"/>
      <c r="EQ15" s="108" t="s">
        <v>136</v>
      </c>
      <c r="ER15" s="138"/>
      <c r="ES15" s="2922"/>
      <c r="ET15" s="2924"/>
      <c r="EU15" s="137"/>
      <c r="EV15" s="136" t="s">
        <v>135</v>
      </c>
      <c r="EW15" s="134" t="s">
        <v>134</v>
      </c>
      <c r="EX15" s="134" t="s">
        <v>131</v>
      </c>
      <c r="EY15" s="133" t="s">
        <v>130</v>
      </c>
      <c r="EZ15" s="133" t="s">
        <v>129</v>
      </c>
      <c r="FA15" s="132" t="s">
        <v>128</v>
      </c>
      <c r="FB15" s="135" t="s">
        <v>133</v>
      </c>
      <c r="FC15" s="133" t="s">
        <v>132</v>
      </c>
      <c r="FD15" s="134" t="s">
        <v>131</v>
      </c>
      <c r="FE15" s="133" t="s">
        <v>130</v>
      </c>
      <c r="FF15" s="133" t="s">
        <v>129</v>
      </c>
      <c r="FG15" s="132" t="s">
        <v>128</v>
      </c>
      <c r="FH15" s="130" t="s">
        <v>127</v>
      </c>
      <c r="FI15" s="130" t="s">
        <v>126</v>
      </c>
      <c r="FJ15" s="162" t="s">
        <v>125</v>
      </c>
      <c r="FK15" s="244"/>
      <c r="FL15" s="130" t="s">
        <v>127</v>
      </c>
      <c r="FM15" s="130" t="s">
        <v>126</v>
      </c>
      <c r="FN15" s="161" t="s">
        <v>125</v>
      </c>
      <c r="FO15" s="160"/>
      <c r="FP15" s="245"/>
      <c r="FQ15" s="179" t="s">
        <v>144</v>
      </c>
      <c r="FR15" s="179" t="s">
        <v>143</v>
      </c>
      <c r="FS15" s="179" t="s">
        <v>142</v>
      </c>
      <c r="FT15" s="178" t="s">
        <v>141</v>
      </c>
      <c r="FU15" s="176" t="s">
        <v>268</v>
      </c>
      <c r="FV15" s="175" t="s">
        <v>129</v>
      </c>
      <c r="FW15" s="175" t="s">
        <v>5993</v>
      </c>
      <c r="FX15" s="175" t="s">
        <v>266</v>
      </c>
      <c r="FY15" s="177" t="s">
        <v>265</v>
      </c>
      <c r="FZ15" s="176" t="s">
        <v>268</v>
      </c>
      <c r="GA15" s="175" t="s">
        <v>129</v>
      </c>
      <c r="GB15" s="175" t="s">
        <v>267</v>
      </c>
      <c r="GC15" s="175" t="s">
        <v>266</v>
      </c>
      <c r="GD15" s="174" t="s">
        <v>265</v>
      </c>
      <c r="GE15" s="229"/>
      <c r="GF15" s="246"/>
      <c r="GG15" s="239"/>
      <c r="GH15" s="239"/>
      <c r="GI15" s="239"/>
      <c r="GJ15" s="239"/>
      <c r="GK15" s="240"/>
      <c r="GM15" s="404" t="s">
        <v>135</v>
      </c>
      <c r="GN15" s="405" t="s">
        <v>1526</v>
      </c>
      <c r="GO15" s="405" t="s">
        <v>131</v>
      </c>
      <c r="GP15" s="405" t="s">
        <v>1527</v>
      </c>
      <c r="GQ15" s="406" t="s">
        <v>128</v>
      </c>
      <c r="GR15" s="3068"/>
      <c r="GW15" s="10" t="s">
        <v>4016</v>
      </c>
    </row>
    <row r="16" spans="1:207" s="10" customFormat="1" ht="50.1" customHeight="1" x14ac:dyDescent="0.15">
      <c r="B16" s="111"/>
      <c r="C16" s="229"/>
      <c r="D16" s="229"/>
      <c r="E16" s="229"/>
      <c r="F16" s="229"/>
      <c r="G16" s="229"/>
      <c r="H16" s="229"/>
      <c r="I16" s="260"/>
      <c r="J16" s="238"/>
      <c r="K16" s="242"/>
      <c r="L16" s="242"/>
      <c r="M16" s="2775" t="s">
        <v>973</v>
      </c>
      <c r="N16" s="2775"/>
      <c r="O16" s="2775"/>
      <c r="P16" s="2795" t="s">
        <v>473</v>
      </c>
      <c r="Q16" s="2796"/>
      <c r="R16" s="2796"/>
      <c r="S16" s="2797"/>
      <c r="T16" s="2796" t="s">
        <v>472</v>
      </c>
      <c r="U16" s="2796"/>
      <c r="V16" s="2796"/>
      <c r="W16" s="2796"/>
      <c r="X16" s="2796"/>
      <c r="Y16" s="2796"/>
      <c r="Z16" s="2797"/>
      <c r="AA16" s="2862" t="s">
        <v>471</v>
      </c>
      <c r="AB16" s="2862"/>
      <c r="AC16" s="2862"/>
      <c r="AD16" s="2862"/>
      <c r="AE16" s="2862"/>
      <c r="AF16" s="2862"/>
      <c r="AG16" s="2862"/>
      <c r="AH16" s="2862"/>
      <c r="AI16" s="2862"/>
      <c r="AJ16" s="2862"/>
      <c r="AK16" s="2862"/>
      <c r="AL16" s="2862"/>
      <c r="AM16" s="2862"/>
      <c r="AN16" s="2862"/>
      <c r="AO16" s="2862"/>
      <c r="AP16" s="2862"/>
      <c r="AQ16" s="2862"/>
      <c r="AR16" s="2862"/>
      <c r="AS16" s="2862"/>
      <c r="AT16" s="2862"/>
      <c r="AU16" s="2862"/>
      <c r="AV16" s="2862"/>
      <c r="AW16" s="2862"/>
      <c r="AX16" s="2862"/>
      <c r="AY16" s="2863"/>
      <c r="AZ16" s="2953"/>
      <c r="BA16" s="2953"/>
      <c r="BB16" s="2953"/>
      <c r="BC16" s="2953"/>
      <c r="BD16" s="2953"/>
      <c r="BE16" s="2953"/>
      <c r="BF16" s="2953"/>
      <c r="BG16" s="2953"/>
      <c r="BH16" s="2953"/>
      <c r="BI16" s="2953"/>
      <c r="BJ16" s="2953"/>
      <c r="BK16" s="2953"/>
      <c r="BL16" s="2819"/>
      <c r="BM16" s="2819"/>
      <c r="BN16" s="3047"/>
      <c r="BO16" s="3048"/>
      <c r="BP16" s="3048"/>
      <c r="BQ16" s="3048"/>
      <c r="BR16" s="3048"/>
      <c r="BS16" s="3048"/>
      <c r="BT16" s="3048"/>
      <c r="BU16" s="3048"/>
      <c r="BV16" s="3048"/>
      <c r="BW16" s="3049"/>
      <c r="BX16" s="3047"/>
      <c r="BY16" s="3048"/>
      <c r="BZ16" s="3048"/>
      <c r="CA16" s="3048"/>
      <c r="CB16" s="3048"/>
      <c r="CC16" s="3048"/>
      <c r="CD16" s="3048"/>
      <c r="CE16" s="3048"/>
      <c r="CF16" s="3048"/>
      <c r="CG16" s="3048"/>
      <c r="CH16" s="3048"/>
      <c r="CI16" s="3048"/>
      <c r="CJ16" s="3048"/>
      <c r="CK16" s="3048"/>
      <c r="CL16" s="3049"/>
      <c r="CM16" s="3050"/>
      <c r="CN16" s="3051"/>
      <c r="CO16" s="3052"/>
      <c r="CP16" s="3050"/>
      <c r="CQ16" s="3051"/>
      <c r="CR16" s="3052"/>
      <c r="CS16" s="3053"/>
      <c r="CT16" s="3054"/>
      <c r="CU16" s="3055"/>
      <c r="CV16" s="2808"/>
      <c r="CW16" s="2809"/>
      <c r="CX16" s="2809"/>
      <c r="CY16" s="2809"/>
      <c r="CZ16" s="2809"/>
      <c r="DA16" s="2809"/>
      <c r="DB16" s="2809"/>
      <c r="DC16" s="2809"/>
      <c r="DD16" s="2809"/>
      <c r="DE16" s="2809"/>
      <c r="DF16" s="2809"/>
      <c r="DG16" s="2809"/>
      <c r="DH16" s="2809"/>
      <c r="DI16" s="2809"/>
      <c r="DJ16" s="2809"/>
      <c r="DK16" s="2809"/>
      <c r="DL16" s="2809"/>
      <c r="DM16" s="2809"/>
      <c r="DN16" s="2809"/>
      <c r="DO16" s="2810"/>
      <c r="DP16"/>
      <c r="DQ16"/>
      <c r="DR16"/>
      <c r="DS16"/>
      <c r="DT16"/>
      <c r="DU16"/>
      <c r="DV16"/>
      <c r="DW16"/>
      <c r="DX16"/>
      <c r="DY16"/>
      <c r="DZ16"/>
      <c r="EA16"/>
      <c r="EB16"/>
      <c r="EC16"/>
      <c r="ED16"/>
      <c r="EE16" s="229"/>
      <c r="EF16" s="237"/>
      <c r="EG16" s="131">
        <f t="shared" ref="EG16:EG47" si="0">COUNTIFS(AZ16,"―対象外")</f>
        <v>0</v>
      </c>
      <c r="EH16" s="131">
        <f t="shared" ref="EH16:EH36" si="1">COUNTIFS(AZ16,"○指摘なし")</f>
        <v>0</v>
      </c>
      <c r="EI16" s="131">
        <f t="shared" ref="EI16:EI36" si="2">COUNTIFS(AZ16,"×要是正（既存不適格以外）")</f>
        <v>0</v>
      </c>
      <c r="EJ16" s="131">
        <f t="shared" ref="EJ16:EJ36" si="3">COUNTIFS(AZ16,"△既存不適格")</f>
        <v>0</v>
      </c>
      <c r="EK16" s="247" t="s">
        <v>246</v>
      </c>
      <c r="EL16" s="131" t="str">
        <f>$T$16</f>
        <v>排煙機の外観</v>
      </c>
      <c r="EM16" s="130">
        <f t="shared" ref="EM16:EM36" si="4">COUNTA(CM16:CR16)</f>
        <v>0</v>
      </c>
      <c r="EN16" s="129" t="str">
        <f t="shared" ref="EN16:EN36" si="5">IF(AZ16="×要是正（既存不適格以外）","要是正","")&amp;IF(AZ16="△既存不適格","既存不適格","")</f>
        <v/>
      </c>
      <c r="EO16" s="121" t="str">
        <f>IF($EN16="要是正",MAX($EO$14:EO15)+1,"")</f>
        <v/>
      </c>
      <c r="EP16" s="121" t="str">
        <f>IF($EN16="要是正",MAX($EP$14:EP15)+1,"")</f>
        <v/>
      </c>
      <c r="EQ16" s="128" t="str">
        <f>IF(OR(AZ16="×要是正（既存不適格以外）",AZ16="△既存不適格"),EK16,"")</f>
        <v/>
      </c>
      <c r="ER16" s="127" t="str">
        <f>IF(OR($EN16="要是正",$EN16="既存不適格"),$EL16,"")</f>
        <v/>
      </c>
      <c r="ES16" s="122" t="str">
        <f>IF($EN16="要是正",IF(BN16="","",BN16),"")</f>
        <v/>
      </c>
      <c r="ET16" s="157" t="str">
        <f t="shared" ref="ET16:ET36" si="6">IF($EN16="要是正",IF(BX16="","",BX16),"")</f>
        <v/>
      </c>
      <c r="EU16" s="156" t="str">
        <f>IF(CS16="未定","未定",IF(GN16="0","",IF(CS16="予定",TEXT(GN16,"([$-ja-JP]ge.m);@"),IF(CS16="改善済",TEXT(GN16,"[$-ja-JP]ge.m;@"),TEXT(EW16,"[$-ja-JP]ge.m;@")))))</f>
        <v/>
      </c>
      <c r="EV16" s="125" t="str">
        <f>IF(OR(EN16="要是正",EN16="既存不適格"),IF(OR(EM16&lt;2,CS16&lt;&gt;"予定"),"","令和"&amp;CM16&amp;"年"&amp;CP16&amp;"月1日"),"")</f>
        <v/>
      </c>
      <c r="EW16" s="123" t="str">
        <f>IF(EV16="","0",DATEVALUE(EV16))</f>
        <v>0</v>
      </c>
      <c r="EX16" s="610" t="str">
        <f>IF(EN16="要是正",IF(AND(CS16="予定",EM16=2),1,IF(CS16="改善済",2,"")),"")</f>
        <v/>
      </c>
      <c r="EY16" s="608" t="str">
        <f>IF(EX16=1,EW16,"0")</f>
        <v>0</v>
      </c>
      <c r="EZ16" s="608" t="str">
        <f>IF(EX16=2,EW16,"0")</f>
        <v>0</v>
      </c>
      <c r="FA16" s="607" t="str">
        <f>IF(AND(EN16="要是正",AND(EM16=0,CS16="未定")),CS16,"")</f>
        <v/>
      </c>
      <c r="FB16" s="125" t="str">
        <f>IF(EN16="既存不適格",IF(OR(EM16&lt;2,CS16&lt;&gt;"予定"),"","令和"&amp;CM16&amp;"年"&amp;CP16&amp;"月1日"),"")</f>
        <v/>
      </c>
      <c r="FC16" s="123" t="str">
        <f>IF(FB16="","0",DATEVALUE(FB16))</f>
        <v>0</v>
      </c>
      <c r="FD16" s="124" t="str">
        <f>IF(EN16="既存不適格",IF(AND(CS16="予定",EM16=2),1,IF(CT16="改善済",2,"")),"")</f>
        <v/>
      </c>
      <c r="FE16" s="123" t="str">
        <f>IF(FD16=1,FC16,"0")</f>
        <v>0</v>
      </c>
      <c r="FF16" s="613" t="str">
        <f>IF(AND(EO16="既存不適格",AND(EN16=0,CT16="未定")),CT16,"")</f>
        <v/>
      </c>
      <c r="FG16" s="613" t="str">
        <f>IF(AND(EP16="既存不適格",AND(EO16=0,CU16="未定")),CU16,"")</f>
        <v/>
      </c>
      <c r="FH16" s="121"/>
      <c r="FI16" s="121"/>
      <c r="FJ16" s="228"/>
      <c r="FK16" s="172">
        <v>2</v>
      </c>
      <c r="FL16" s="130" t="s">
        <v>185</v>
      </c>
      <c r="FM16" s="130" t="s">
        <v>245</v>
      </c>
      <c r="FN16" s="161" t="s">
        <v>244</v>
      </c>
      <c r="FP16" s="171">
        <v>1</v>
      </c>
      <c r="FQ16" s="130" t="str">
        <f>EG13</f>
        <v/>
      </c>
      <c r="FR16" s="130" t="str">
        <f>EH13</f>
        <v/>
      </c>
      <c r="FS16" s="130" t="str">
        <f>EI13</f>
        <v/>
      </c>
      <c r="FT16" s="130" t="str">
        <f>EJ13</f>
        <v/>
      </c>
      <c r="FU16" s="173" t="str">
        <f>EY69</f>
        <v>0</v>
      </c>
      <c r="FV16" s="170" t="s">
        <v>1677</v>
      </c>
      <c r="FW16" s="839" t="str">
        <f>FA$13</f>
        <v/>
      </c>
      <c r="FX16" s="170" t="s">
        <v>1799</v>
      </c>
      <c r="FY16" s="169" t="s">
        <v>1799</v>
      </c>
      <c r="FZ16" s="173" t="str">
        <f>FE69</f>
        <v>0</v>
      </c>
      <c r="GA16" s="170" t="s">
        <v>1796</v>
      </c>
      <c r="GB16" s="839" t="str">
        <f>FG$13</f>
        <v/>
      </c>
      <c r="GC16" s="846" t="s">
        <v>1799</v>
      </c>
      <c r="GD16" s="166" t="s">
        <v>1799</v>
      </c>
      <c r="GE16" s="229"/>
      <c r="GF16" s="249"/>
      <c r="GG16" s="239" t="str">
        <f t="shared" ref="GG16:GG47" si="7">IF($AZ16="○指摘なし","○",IF($AZ16="―対象外","―",""))</f>
        <v/>
      </c>
      <c r="GH16" s="239" t="str">
        <f>IF(OR($AZ16="×要是正（既存不適格以外）",$AZ16="△既存不適格"),"○", IF($AZ16="―対象外","―",""))</f>
        <v/>
      </c>
      <c r="GI16" s="239" t="str">
        <f>IF($AZ16="△既存不適格","○", IF($AZ16="―対象外","―",""))</f>
        <v/>
      </c>
      <c r="GJ16" s="239">
        <f>IF($AZ16="―対象外","―",$BL16)</f>
        <v>0</v>
      </c>
      <c r="GK16" s="240" t="str">
        <f t="shared" ref="GK16:GK47" si="8">IF($AZ16="―対象外","○","")</f>
        <v/>
      </c>
      <c r="GM16" s="407" t="str">
        <f>IF(NOT(OR(CS16="未定",CS16="")),"令和"&amp;CM16&amp;"年"&amp;CP16&amp;"月1日","")</f>
        <v/>
      </c>
      <c r="GN16" s="408" t="str">
        <f>IF(GM16="","0",DATEVALUE(GM16))</f>
        <v>0</v>
      </c>
      <c r="GO16" s="409" t="str">
        <f>IF(OR(CS16="予定",CS16="改善済"),1,"")</f>
        <v/>
      </c>
      <c r="GP16" s="408" t="str">
        <f>IF(GO16=1,GN16,"0")</f>
        <v>0</v>
      </c>
      <c r="GQ16" s="410" t="str">
        <f>IF(AND(EP16="要是正",AND(EO16=0,CS16="未定")),CS16,"")</f>
        <v/>
      </c>
      <c r="GR16" s="10" t="str">
        <f>IF(EN16="要是正",IF(BN16="","",EQ16&amp;" "&amp;GW16&amp;" "&amp;BN16&amp;"、"),"")</f>
        <v/>
      </c>
      <c r="GS16" s="411">
        <f t="shared" ref="GS16:GS79" si="9">IF(AZ16="△既存不適格",BN16&amp;"(既存不適格)",BN16)</f>
        <v>0</v>
      </c>
      <c r="GT16" s="27"/>
      <c r="GU16" s="27"/>
      <c r="GV16" s="413"/>
      <c r="GW16" s="10" t="str">
        <f>$T$16</f>
        <v>排煙機の外観</v>
      </c>
    </row>
    <row r="17" spans="2:205" s="10" customFormat="1" ht="50.1" customHeight="1" x14ac:dyDescent="0.15">
      <c r="B17" s="111"/>
      <c r="C17" s="229"/>
      <c r="D17" s="229"/>
      <c r="E17" s="229"/>
      <c r="F17" s="229"/>
      <c r="G17" s="229"/>
      <c r="H17" s="229"/>
      <c r="I17" s="260"/>
      <c r="J17" s="238"/>
      <c r="K17" s="242"/>
      <c r="L17" s="242"/>
      <c r="M17" s="2775" t="s">
        <v>970</v>
      </c>
      <c r="N17" s="2775"/>
      <c r="O17" s="2775"/>
      <c r="P17" s="2798"/>
      <c r="Q17" s="2799"/>
      <c r="R17" s="2799"/>
      <c r="S17" s="2800"/>
      <c r="T17" s="2799"/>
      <c r="U17" s="2799"/>
      <c r="V17" s="2799"/>
      <c r="W17" s="2799"/>
      <c r="X17" s="2799"/>
      <c r="Y17" s="2799"/>
      <c r="Z17" s="2800"/>
      <c r="AA17" s="2776" t="s">
        <v>470</v>
      </c>
      <c r="AB17" s="2776"/>
      <c r="AC17" s="2776"/>
      <c r="AD17" s="2776"/>
      <c r="AE17" s="2776"/>
      <c r="AF17" s="2776"/>
      <c r="AG17" s="2776"/>
      <c r="AH17" s="2776"/>
      <c r="AI17" s="2776"/>
      <c r="AJ17" s="2776"/>
      <c r="AK17" s="2776"/>
      <c r="AL17" s="2776"/>
      <c r="AM17" s="2776"/>
      <c r="AN17" s="2776"/>
      <c r="AO17" s="2776"/>
      <c r="AP17" s="2776"/>
      <c r="AQ17" s="2776"/>
      <c r="AR17" s="2776"/>
      <c r="AS17" s="2776"/>
      <c r="AT17" s="2776"/>
      <c r="AU17" s="2776"/>
      <c r="AV17" s="2776"/>
      <c r="AW17" s="2776"/>
      <c r="AX17" s="2776"/>
      <c r="AY17" s="2777"/>
      <c r="AZ17" s="2790"/>
      <c r="BA17" s="2790"/>
      <c r="BB17" s="2790"/>
      <c r="BC17" s="2790"/>
      <c r="BD17" s="2790"/>
      <c r="BE17" s="2790"/>
      <c r="BF17" s="2790"/>
      <c r="BG17" s="2790"/>
      <c r="BH17" s="2790"/>
      <c r="BI17" s="2790"/>
      <c r="BJ17" s="2790"/>
      <c r="BK17" s="2790"/>
      <c r="BL17" s="2781"/>
      <c r="BM17" s="2781"/>
      <c r="BN17" s="3043"/>
      <c r="BO17" s="3043"/>
      <c r="BP17" s="3043"/>
      <c r="BQ17" s="3043"/>
      <c r="BR17" s="3043"/>
      <c r="BS17" s="3043"/>
      <c r="BT17" s="3043"/>
      <c r="BU17" s="3043"/>
      <c r="BV17" s="3043"/>
      <c r="BW17" s="3043"/>
      <c r="BX17" s="3043"/>
      <c r="BY17" s="3043"/>
      <c r="BZ17" s="3043"/>
      <c r="CA17" s="3043"/>
      <c r="CB17" s="3043"/>
      <c r="CC17" s="3043"/>
      <c r="CD17" s="3043"/>
      <c r="CE17" s="3043"/>
      <c r="CF17" s="3043"/>
      <c r="CG17" s="3043"/>
      <c r="CH17" s="3043"/>
      <c r="CI17" s="3043"/>
      <c r="CJ17" s="3043"/>
      <c r="CK17" s="3043"/>
      <c r="CL17" s="3043"/>
      <c r="CM17" s="2602"/>
      <c r="CN17" s="3044"/>
      <c r="CO17" s="3045"/>
      <c r="CP17" s="2602"/>
      <c r="CQ17" s="3044"/>
      <c r="CR17" s="3045"/>
      <c r="CS17" s="3056"/>
      <c r="CT17" s="3057"/>
      <c r="CU17" s="3058"/>
      <c r="CV17" s="2835"/>
      <c r="CW17" s="2836"/>
      <c r="CX17" s="2836"/>
      <c r="CY17" s="2836"/>
      <c r="CZ17" s="2836"/>
      <c r="DA17" s="2836"/>
      <c r="DB17" s="2836"/>
      <c r="DC17" s="2836"/>
      <c r="DD17" s="2836"/>
      <c r="DE17" s="2836"/>
      <c r="DF17" s="2836"/>
      <c r="DG17" s="2836"/>
      <c r="DH17" s="2836"/>
      <c r="DI17" s="2836"/>
      <c r="DJ17" s="2836"/>
      <c r="DK17" s="2836"/>
      <c r="DL17" s="2836"/>
      <c r="DM17" s="2836"/>
      <c r="DN17" s="2836"/>
      <c r="DO17" s="2837"/>
      <c r="DP17"/>
      <c r="DQ17"/>
      <c r="DR17"/>
      <c r="DS17"/>
      <c r="DT17"/>
      <c r="DU17"/>
      <c r="DV17"/>
      <c r="DW17"/>
      <c r="DX17"/>
      <c r="DY17"/>
      <c r="DZ17"/>
      <c r="EA17"/>
      <c r="EB17"/>
      <c r="EC17"/>
      <c r="ED17"/>
      <c r="EE17" s="229"/>
      <c r="EF17" s="237"/>
      <c r="EG17" s="131">
        <f t="shared" si="0"/>
        <v>0</v>
      </c>
      <c r="EH17" s="131">
        <f t="shared" si="1"/>
        <v>0</v>
      </c>
      <c r="EI17" s="131">
        <f t="shared" si="2"/>
        <v>0</v>
      </c>
      <c r="EJ17" s="131">
        <f t="shared" si="3"/>
        <v>0</v>
      </c>
      <c r="EK17" s="247" t="s">
        <v>242</v>
      </c>
      <c r="EL17" s="131" t="str">
        <f t="shared" ref="EL17:EL20" si="10">$T$16</f>
        <v>排煙機の外観</v>
      </c>
      <c r="EM17" s="130">
        <f>COUNTA(CM17:CR17)</f>
        <v>0</v>
      </c>
      <c r="EN17" s="129" t="str">
        <f t="shared" si="5"/>
        <v/>
      </c>
      <c r="EO17" s="121" t="str">
        <f>IF($EN17="要是正",MAX($EO$14:EO16)+1,"")</f>
        <v/>
      </c>
      <c r="EP17" s="121" t="str">
        <f>IF($EN17="要是正",MAX($EP$14:EP16)+1,"")</f>
        <v/>
      </c>
      <c r="EQ17" s="128" t="str">
        <f>IF(OR(AZ17="×要是正（既存不適格以外）",AZ17="△既存不適格"),EK17,"")</f>
        <v/>
      </c>
      <c r="ER17" s="127" t="str">
        <f t="shared" ref="ER17:ER36" si="11">IF(OR($EN17="要是正",$EN17="既存不適格"),$EL17,"")</f>
        <v/>
      </c>
      <c r="ES17" s="122" t="str">
        <f t="shared" ref="ES17:ES68" si="12">IF($EN17="要是正",IF(BN17="","",BN17),"")</f>
        <v/>
      </c>
      <c r="ET17" s="157" t="str">
        <f t="shared" si="6"/>
        <v/>
      </c>
      <c r="EU17" s="156" t="str">
        <f t="shared" ref="EU17:EU68" si="13">IF(CS17="未定","未定",IF(GN17="0","",IF(CS17="予定",TEXT(GN17,"([$-ja-JP]ge.m);@"),IF(CS17="改善済",TEXT(GN17,"[$-ja-JP]ge.m;@"),TEXT(EW17,"[$-ja-JP]ge.m;@")))))</f>
        <v/>
      </c>
      <c r="EV17" s="125" t="str">
        <f t="shared" ref="EV17:EV68" si="14">IF(OR(EN17="要是正",EN17="既存不適格"),IF(OR(EM17&lt;2,CS17&lt;&gt;"予定"),"","令和"&amp;CM17&amp;"年"&amp;CP17&amp;"月1日"),"")</f>
        <v/>
      </c>
      <c r="EW17" s="123" t="str">
        <f t="shared" ref="EW17:EW68" si="15">IF(EV17="","0",DATEVALUE(EV17))</f>
        <v>0</v>
      </c>
      <c r="EX17" s="610" t="str">
        <f t="shared" ref="EX17:EX68" si="16">IF(EN17="要是正",IF(AND(CS17="予定",EM17=2),1,IF(CS17="改善済",2,"")),"")</f>
        <v/>
      </c>
      <c r="EY17" s="608" t="str">
        <f t="shared" ref="EY17:EY68" si="17">IF(EX17=1,EW17,"0")</f>
        <v>0</v>
      </c>
      <c r="EZ17" s="608" t="str">
        <f t="shared" ref="EZ17:EZ68" si="18">IF(EX17=2,EW17,"0")</f>
        <v>0</v>
      </c>
      <c r="FA17" s="607" t="str">
        <f t="shared" ref="FA17:FA68" si="19">IF(AND(EN17="要是正",AND(EM17=0,CS17="未定")),CS17,"")</f>
        <v/>
      </c>
      <c r="FB17" s="125" t="str">
        <f t="shared" ref="FB17:FB68" si="20">IF(EN17="既存不適格",IF(OR(EM17&lt;2,CS17&lt;&gt;"予定"),"","令和"&amp;CM17&amp;"年"&amp;CP17&amp;"月1日"),"")</f>
        <v/>
      </c>
      <c r="FC17" s="123" t="str">
        <f t="shared" ref="FC17:FC68" si="21">IF(FB17="","0",DATEVALUE(FB17))</f>
        <v>0</v>
      </c>
      <c r="FD17" s="124" t="str">
        <f t="shared" ref="FD17:FD68" si="22">IF(EN17="既存不適格",IF(AND(CS17="予定",EM17=2),1,IF(CT17="改善済",2,"")),"")</f>
        <v/>
      </c>
      <c r="FE17" s="123" t="str">
        <f t="shared" ref="FE17:FE68" si="23">IF(FD17=1,FC17,"0")</f>
        <v>0</v>
      </c>
      <c r="FF17" s="613" t="str">
        <f t="shared" ref="FF17:FF68" si="24">IF(AND(EO17="既存不適格",AND(EN17=0,CT17="未定")),CT17,"")</f>
        <v/>
      </c>
      <c r="FG17" s="613" t="str">
        <f t="shared" ref="FG17:FG68" si="25">IF(AND(EP17="既存不適格",AND(EO17=0,CU17="未定")),CU17,"")</f>
        <v/>
      </c>
      <c r="FH17" s="121"/>
      <c r="FI17" s="121"/>
      <c r="FJ17" s="595"/>
      <c r="FK17" s="172">
        <v>4</v>
      </c>
      <c r="FL17" s="130" t="s">
        <v>185</v>
      </c>
      <c r="FM17" s="130" t="s">
        <v>237</v>
      </c>
      <c r="FN17" s="161" t="s">
        <v>236</v>
      </c>
      <c r="FP17" s="171">
        <v>3</v>
      </c>
      <c r="FQ17" s="130" t="str">
        <f>EG70</f>
        <v/>
      </c>
      <c r="FR17" s="130" t="str">
        <f>EH70</f>
        <v/>
      </c>
      <c r="FS17" s="130" t="str">
        <f>EI70</f>
        <v/>
      </c>
      <c r="FT17" s="130" t="str">
        <f>EJ70</f>
        <v/>
      </c>
      <c r="FU17" s="173" t="str">
        <f>EY105</f>
        <v>0</v>
      </c>
      <c r="FV17" s="170" t="s">
        <v>1677</v>
      </c>
      <c r="FW17" s="839" t="str">
        <f>FA$70</f>
        <v/>
      </c>
      <c r="FX17" s="170" t="s">
        <v>1799</v>
      </c>
      <c r="FY17" s="169" t="s">
        <v>1799</v>
      </c>
      <c r="FZ17" s="173" t="str">
        <f>FE105</f>
        <v>0</v>
      </c>
      <c r="GA17" s="170" t="s">
        <v>1796</v>
      </c>
      <c r="GB17" s="839" t="str">
        <f>FG$70</f>
        <v/>
      </c>
      <c r="GC17" s="846" t="s">
        <v>1799</v>
      </c>
      <c r="GD17" s="166" t="s">
        <v>1799</v>
      </c>
      <c r="GE17" s="229"/>
      <c r="GF17" s="249"/>
      <c r="GG17" s="239" t="str">
        <f t="shared" si="7"/>
        <v/>
      </c>
      <c r="GH17" s="239" t="str">
        <f t="shared" ref="GH17:GH68" si="26">IF(OR($AZ17="×要是正（既存不適格以外）",$AZ17="△既存不適格"),"○", IF($AZ17="―対象外","―",""))</f>
        <v/>
      </c>
      <c r="GI17" s="239" t="str">
        <f t="shared" ref="GI17:GI68" si="27">IF($AZ17="△既存不適格","○", IF($AZ17="―対象外","―",""))</f>
        <v/>
      </c>
      <c r="GJ17" s="239">
        <f t="shared" ref="GJ17:GJ68" si="28">IF($AZ17="―対象外","―",$BL17)</f>
        <v>0</v>
      </c>
      <c r="GK17" s="240" t="str">
        <f t="shared" si="8"/>
        <v/>
      </c>
      <c r="GM17" s="407" t="str">
        <f t="shared" ref="GM17:GM68" si="29">IF(NOT(OR(CS17="未定",CS17="")),"令和"&amp;CM17&amp;"年"&amp;CP17&amp;"月1日","")</f>
        <v/>
      </c>
      <c r="GN17" s="408" t="str">
        <f t="shared" ref="GN17:GN68" si="30">IF(GM17="","0",DATEVALUE(GM17))</f>
        <v>0</v>
      </c>
      <c r="GO17" s="409" t="str">
        <f t="shared" ref="GO17:GO68" si="31">IF(OR(CS17="予定",CS17="改善済"),1,"")</f>
        <v/>
      </c>
      <c r="GP17" s="408" t="str">
        <f t="shared" ref="GP17:GP68" si="32">IF(GO17=1,GN17,"0")</f>
        <v>0</v>
      </c>
      <c r="GQ17" s="410" t="str">
        <f t="shared" ref="GQ17:GQ68" si="33">IF(AND(EP17="要是正",AND(EO17=0,CS17="未定")),CS17,"")</f>
        <v/>
      </c>
      <c r="GR17" s="10" t="str">
        <f t="shared" ref="GR17:GR68" si="34">IF(EN17="要是正",IF(BN17="","",EQ17&amp;" "&amp;GW17&amp;" "&amp;BN17&amp;"、"),"")</f>
        <v/>
      </c>
      <c r="GS17" s="411">
        <f t="shared" si="9"/>
        <v>0</v>
      </c>
      <c r="GT17" s="27"/>
      <c r="GU17" s="27"/>
      <c r="GV17" s="413"/>
      <c r="GW17" s="10" t="str">
        <f>$T$16</f>
        <v>排煙機の外観</v>
      </c>
    </row>
    <row r="18" spans="2:205" s="10" customFormat="1" ht="50.1" customHeight="1" x14ac:dyDescent="0.15">
      <c r="B18" s="111"/>
      <c r="C18" s="229"/>
      <c r="D18" s="229"/>
      <c r="E18" s="229"/>
      <c r="F18" s="229"/>
      <c r="G18" s="229"/>
      <c r="H18" s="229"/>
      <c r="I18" s="260"/>
      <c r="J18" s="238"/>
      <c r="K18" s="242"/>
      <c r="L18" s="242"/>
      <c r="M18" s="2775" t="s">
        <v>6344</v>
      </c>
      <c r="N18" s="2775"/>
      <c r="O18" s="2775"/>
      <c r="P18" s="2798"/>
      <c r="Q18" s="2799"/>
      <c r="R18" s="2799"/>
      <c r="S18" s="2800"/>
      <c r="T18" s="2799"/>
      <c r="U18" s="2799"/>
      <c r="V18" s="2799"/>
      <c r="W18" s="2799"/>
      <c r="X18" s="2799"/>
      <c r="Y18" s="2799"/>
      <c r="Z18" s="2800"/>
      <c r="AA18" s="2776" t="s">
        <v>469</v>
      </c>
      <c r="AB18" s="2776"/>
      <c r="AC18" s="2776"/>
      <c r="AD18" s="2776"/>
      <c r="AE18" s="2776"/>
      <c r="AF18" s="2776"/>
      <c r="AG18" s="2776"/>
      <c r="AH18" s="2776"/>
      <c r="AI18" s="2776"/>
      <c r="AJ18" s="2776"/>
      <c r="AK18" s="2776"/>
      <c r="AL18" s="2776"/>
      <c r="AM18" s="2776"/>
      <c r="AN18" s="2776"/>
      <c r="AO18" s="2776"/>
      <c r="AP18" s="2776"/>
      <c r="AQ18" s="2776"/>
      <c r="AR18" s="2776"/>
      <c r="AS18" s="2776"/>
      <c r="AT18" s="2776"/>
      <c r="AU18" s="2776"/>
      <c r="AV18" s="2776"/>
      <c r="AW18" s="2776"/>
      <c r="AX18" s="2776"/>
      <c r="AY18" s="2777"/>
      <c r="AZ18" s="2790"/>
      <c r="BA18" s="2790"/>
      <c r="BB18" s="2790"/>
      <c r="BC18" s="2790"/>
      <c r="BD18" s="2790"/>
      <c r="BE18" s="2790"/>
      <c r="BF18" s="2790"/>
      <c r="BG18" s="2790"/>
      <c r="BH18" s="2790"/>
      <c r="BI18" s="2790"/>
      <c r="BJ18" s="2790"/>
      <c r="BK18" s="2790"/>
      <c r="BL18" s="2781"/>
      <c r="BM18" s="2781"/>
      <c r="BN18" s="2780"/>
      <c r="BO18" s="2780"/>
      <c r="BP18" s="2780"/>
      <c r="BQ18" s="2780"/>
      <c r="BR18" s="2780"/>
      <c r="BS18" s="2780"/>
      <c r="BT18" s="2780"/>
      <c r="BU18" s="2780"/>
      <c r="BV18" s="2780"/>
      <c r="BW18" s="2780"/>
      <c r="BX18" s="2780"/>
      <c r="BY18" s="2780"/>
      <c r="BZ18" s="2780"/>
      <c r="CA18" s="2780"/>
      <c r="CB18" s="2780"/>
      <c r="CC18" s="2780"/>
      <c r="CD18" s="2780"/>
      <c r="CE18" s="2780"/>
      <c r="CF18" s="2780"/>
      <c r="CG18" s="2780"/>
      <c r="CH18" s="2780"/>
      <c r="CI18" s="2780"/>
      <c r="CJ18" s="2780"/>
      <c r="CK18" s="2780"/>
      <c r="CL18" s="2780"/>
      <c r="CM18" s="3036"/>
      <c r="CN18" s="3036"/>
      <c r="CO18" s="3036"/>
      <c r="CP18" s="3036"/>
      <c r="CQ18" s="3036"/>
      <c r="CR18" s="3036"/>
      <c r="CS18" s="3031"/>
      <c r="CT18" s="2790"/>
      <c r="CU18" s="2790"/>
      <c r="CV18" s="2835"/>
      <c r="CW18" s="2836"/>
      <c r="CX18" s="2836"/>
      <c r="CY18" s="2836"/>
      <c r="CZ18" s="2836"/>
      <c r="DA18" s="2836"/>
      <c r="DB18" s="2836"/>
      <c r="DC18" s="2836"/>
      <c r="DD18" s="2836"/>
      <c r="DE18" s="2836"/>
      <c r="DF18" s="2836"/>
      <c r="DG18" s="2836"/>
      <c r="DH18" s="2836"/>
      <c r="DI18" s="2836"/>
      <c r="DJ18" s="2836"/>
      <c r="DK18" s="2836"/>
      <c r="DL18" s="2836"/>
      <c r="DM18" s="2836"/>
      <c r="DN18" s="2836"/>
      <c r="DO18" s="2837"/>
      <c r="DP18"/>
      <c r="DQ18"/>
      <c r="DR18"/>
      <c r="DS18"/>
      <c r="DT18"/>
      <c r="DU18"/>
      <c r="DV18"/>
      <c r="DW18"/>
      <c r="DX18"/>
      <c r="DY18"/>
      <c r="DZ18"/>
      <c r="EA18"/>
      <c r="EB18"/>
      <c r="EC18"/>
      <c r="ED18"/>
      <c r="EE18" s="229"/>
      <c r="EF18" s="237"/>
      <c r="EG18" s="131">
        <f t="shared" si="0"/>
        <v>0</v>
      </c>
      <c r="EH18" s="131">
        <f t="shared" si="1"/>
        <v>0</v>
      </c>
      <c r="EI18" s="131">
        <f t="shared" si="2"/>
        <v>0</v>
      </c>
      <c r="EJ18" s="131">
        <f t="shared" si="3"/>
        <v>0</v>
      </c>
      <c r="EK18" s="247" t="s">
        <v>238</v>
      </c>
      <c r="EL18" s="131" t="str">
        <f t="shared" si="10"/>
        <v>排煙機の外観</v>
      </c>
      <c r="EM18" s="130">
        <f>COUNTA(CM18:CR18)</f>
        <v>0</v>
      </c>
      <c r="EN18" s="129" t="str">
        <f t="shared" si="5"/>
        <v/>
      </c>
      <c r="EO18" s="121" t="str">
        <f>IF($EN18="要是正",MAX($EO$14:EO17)+1,"")</f>
        <v/>
      </c>
      <c r="EP18" s="121" t="str">
        <f>IF($EN18="要是正",MAX($EP$14:EP17)+1,"")</f>
        <v/>
      </c>
      <c r="EQ18" s="128" t="str">
        <f t="shared" ref="EQ18:EQ36" si="35">IF(OR(AZ18="×要是正（既存不適格以外）",AZ18="△既存不適格"),EK18,"")</f>
        <v/>
      </c>
      <c r="ER18" s="127" t="str">
        <f t="shared" si="11"/>
        <v/>
      </c>
      <c r="ES18" s="122" t="str">
        <f t="shared" si="12"/>
        <v/>
      </c>
      <c r="ET18" s="157" t="str">
        <f t="shared" si="6"/>
        <v/>
      </c>
      <c r="EU18" s="156" t="str">
        <f t="shared" si="13"/>
        <v/>
      </c>
      <c r="EV18" s="125" t="str">
        <f t="shared" si="14"/>
        <v/>
      </c>
      <c r="EW18" s="123" t="str">
        <f t="shared" si="15"/>
        <v>0</v>
      </c>
      <c r="EX18" s="610" t="str">
        <f t="shared" si="16"/>
        <v/>
      </c>
      <c r="EY18" s="608" t="str">
        <f t="shared" si="17"/>
        <v>0</v>
      </c>
      <c r="EZ18" s="608" t="str">
        <f t="shared" si="18"/>
        <v>0</v>
      </c>
      <c r="FA18" s="607" t="str">
        <f t="shared" si="19"/>
        <v/>
      </c>
      <c r="FB18" s="125" t="str">
        <f t="shared" si="20"/>
        <v/>
      </c>
      <c r="FC18" s="123" t="str">
        <f t="shared" si="21"/>
        <v>0</v>
      </c>
      <c r="FD18" s="124" t="str">
        <f t="shared" si="22"/>
        <v/>
      </c>
      <c r="FE18" s="123" t="str">
        <f t="shared" si="23"/>
        <v>0</v>
      </c>
      <c r="FF18" s="613" t="str">
        <f t="shared" si="24"/>
        <v/>
      </c>
      <c r="FG18" s="613" t="str">
        <f t="shared" si="25"/>
        <v/>
      </c>
      <c r="FH18" s="121"/>
      <c r="FI18" s="121"/>
      <c r="FJ18" s="595"/>
      <c r="FK18" s="172">
        <v>4</v>
      </c>
      <c r="FL18" s="130" t="s">
        <v>185</v>
      </c>
      <c r="FM18" s="130" t="s">
        <v>237</v>
      </c>
      <c r="FN18" s="161" t="s">
        <v>236</v>
      </c>
      <c r="FP18" s="171">
        <v>3</v>
      </c>
      <c r="FQ18" s="130" t="str">
        <f>EG106</f>
        <v/>
      </c>
      <c r="FR18" s="130" t="str">
        <f>EH106</f>
        <v/>
      </c>
      <c r="FS18" s="130" t="str">
        <f>EI106</f>
        <v/>
      </c>
      <c r="FT18" s="130" t="str">
        <f>EJ106</f>
        <v/>
      </c>
      <c r="FU18" s="173" t="str">
        <f>EY115</f>
        <v>0</v>
      </c>
      <c r="FV18" s="170" t="s">
        <v>1677</v>
      </c>
      <c r="FW18" s="839" t="str">
        <f>FA$106</f>
        <v/>
      </c>
      <c r="FX18" s="170" t="s">
        <v>1799</v>
      </c>
      <c r="FY18" s="169" t="s">
        <v>1799</v>
      </c>
      <c r="FZ18" s="173" t="str">
        <f>FE115</f>
        <v>0</v>
      </c>
      <c r="GA18" s="170" t="s">
        <v>1796</v>
      </c>
      <c r="GB18" s="839" t="str">
        <f>FG$106</f>
        <v/>
      </c>
      <c r="GC18" s="846" t="s">
        <v>1799</v>
      </c>
      <c r="GD18" s="166" t="s">
        <v>1799</v>
      </c>
      <c r="GE18" s="229"/>
      <c r="GF18" s="249"/>
      <c r="GG18" s="239" t="str">
        <f t="shared" si="7"/>
        <v/>
      </c>
      <c r="GH18" s="239" t="str">
        <f t="shared" si="26"/>
        <v/>
      </c>
      <c r="GI18" s="239" t="str">
        <f t="shared" si="27"/>
        <v/>
      </c>
      <c r="GJ18" s="239">
        <f t="shared" si="28"/>
        <v>0</v>
      </c>
      <c r="GK18" s="240" t="str">
        <f t="shared" si="8"/>
        <v/>
      </c>
      <c r="GM18" s="407" t="str">
        <f t="shared" si="29"/>
        <v/>
      </c>
      <c r="GN18" s="408" t="str">
        <f t="shared" si="30"/>
        <v>0</v>
      </c>
      <c r="GO18" s="409" t="str">
        <f t="shared" si="31"/>
        <v/>
      </c>
      <c r="GP18" s="408" t="str">
        <f t="shared" si="32"/>
        <v>0</v>
      </c>
      <c r="GQ18" s="410" t="str">
        <f t="shared" si="33"/>
        <v/>
      </c>
      <c r="GR18" s="10" t="str">
        <f t="shared" si="34"/>
        <v/>
      </c>
      <c r="GS18" s="411">
        <f t="shared" si="9"/>
        <v>0</v>
      </c>
      <c r="GT18" s="27"/>
      <c r="GU18" s="27"/>
      <c r="GV18" s="413"/>
      <c r="GW18" s="10" t="str">
        <f>$T$16</f>
        <v>排煙機の外観</v>
      </c>
    </row>
    <row r="19" spans="2:205" s="10" customFormat="1" ht="50.1" customHeight="1" x14ac:dyDescent="0.15">
      <c r="B19" s="111"/>
      <c r="C19" s="229"/>
      <c r="D19" s="229"/>
      <c r="E19" s="229"/>
      <c r="F19" s="229"/>
      <c r="G19" s="229"/>
      <c r="H19" s="229"/>
      <c r="I19" s="260"/>
      <c r="J19" s="238"/>
      <c r="K19" s="242"/>
      <c r="L19" s="242"/>
      <c r="M19" s="2775" t="s">
        <v>6345</v>
      </c>
      <c r="N19" s="2775"/>
      <c r="O19" s="2775"/>
      <c r="P19" s="2798"/>
      <c r="Q19" s="2799"/>
      <c r="R19" s="2799"/>
      <c r="S19" s="2800"/>
      <c r="T19" s="2799"/>
      <c r="U19" s="2799"/>
      <c r="V19" s="2799"/>
      <c r="W19" s="2799"/>
      <c r="X19" s="2799"/>
      <c r="Y19" s="2799"/>
      <c r="Z19" s="2800"/>
      <c r="AA19" s="2776" t="s">
        <v>468</v>
      </c>
      <c r="AB19" s="2776"/>
      <c r="AC19" s="2776"/>
      <c r="AD19" s="2776"/>
      <c r="AE19" s="2776"/>
      <c r="AF19" s="2776"/>
      <c r="AG19" s="2776"/>
      <c r="AH19" s="2776"/>
      <c r="AI19" s="2776"/>
      <c r="AJ19" s="2776"/>
      <c r="AK19" s="2776"/>
      <c r="AL19" s="2776"/>
      <c r="AM19" s="2776"/>
      <c r="AN19" s="2776"/>
      <c r="AO19" s="2776"/>
      <c r="AP19" s="2776"/>
      <c r="AQ19" s="2776"/>
      <c r="AR19" s="2776"/>
      <c r="AS19" s="2776"/>
      <c r="AT19" s="2776"/>
      <c r="AU19" s="2776"/>
      <c r="AV19" s="2776"/>
      <c r="AW19" s="2776"/>
      <c r="AX19" s="2776"/>
      <c r="AY19" s="2777"/>
      <c r="AZ19" s="2790"/>
      <c r="BA19" s="2790"/>
      <c r="BB19" s="2790"/>
      <c r="BC19" s="2790"/>
      <c r="BD19" s="2790"/>
      <c r="BE19" s="2790"/>
      <c r="BF19" s="2790"/>
      <c r="BG19" s="2790"/>
      <c r="BH19" s="2790"/>
      <c r="BI19" s="2790"/>
      <c r="BJ19" s="2790"/>
      <c r="BK19" s="2790"/>
      <c r="BL19" s="2781"/>
      <c r="BM19" s="2781"/>
      <c r="BN19" s="2780"/>
      <c r="BO19" s="2780"/>
      <c r="BP19" s="2780"/>
      <c r="BQ19" s="2780"/>
      <c r="BR19" s="2780"/>
      <c r="BS19" s="2780"/>
      <c r="BT19" s="2780"/>
      <c r="BU19" s="2780"/>
      <c r="BV19" s="2780"/>
      <c r="BW19" s="2780"/>
      <c r="BX19" s="2780"/>
      <c r="BY19" s="2780"/>
      <c r="BZ19" s="2780"/>
      <c r="CA19" s="2780"/>
      <c r="CB19" s="2780"/>
      <c r="CC19" s="2780"/>
      <c r="CD19" s="2780"/>
      <c r="CE19" s="2780"/>
      <c r="CF19" s="2780"/>
      <c r="CG19" s="2780"/>
      <c r="CH19" s="2780"/>
      <c r="CI19" s="2780"/>
      <c r="CJ19" s="2780"/>
      <c r="CK19" s="2780"/>
      <c r="CL19" s="2780"/>
      <c r="CM19" s="3036"/>
      <c r="CN19" s="3036"/>
      <c r="CO19" s="3036"/>
      <c r="CP19" s="3036"/>
      <c r="CQ19" s="3036"/>
      <c r="CR19" s="3036"/>
      <c r="CS19" s="3031"/>
      <c r="CT19" s="2790"/>
      <c r="CU19" s="2790"/>
      <c r="CV19" s="2835"/>
      <c r="CW19" s="2836"/>
      <c r="CX19" s="2836"/>
      <c r="CY19" s="2836"/>
      <c r="CZ19" s="2836"/>
      <c r="DA19" s="2836"/>
      <c r="DB19" s="2836"/>
      <c r="DC19" s="2836"/>
      <c r="DD19" s="2836"/>
      <c r="DE19" s="2836"/>
      <c r="DF19" s="2836"/>
      <c r="DG19" s="2836"/>
      <c r="DH19" s="2836"/>
      <c r="DI19" s="2836"/>
      <c r="DJ19" s="2836"/>
      <c r="DK19" s="2836"/>
      <c r="DL19" s="2836"/>
      <c r="DM19" s="2836"/>
      <c r="DN19" s="2836"/>
      <c r="DO19" s="2837"/>
      <c r="DP19"/>
      <c r="DQ19"/>
      <c r="DR19"/>
      <c r="DS19"/>
      <c r="DT19"/>
      <c r="DU19"/>
      <c r="DV19"/>
      <c r="DW19"/>
      <c r="DX19"/>
      <c r="DY19"/>
      <c r="DZ19"/>
      <c r="EA19"/>
      <c r="EB19"/>
      <c r="EC19"/>
      <c r="ED19"/>
      <c r="EE19" s="229"/>
      <c r="EF19" s="237"/>
      <c r="EG19" s="131">
        <f t="shared" si="0"/>
        <v>0</v>
      </c>
      <c r="EH19" s="131">
        <f t="shared" si="1"/>
        <v>0</v>
      </c>
      <c r="EI19" s="131">
        <f t="shared" si="2"/>
        <v>0</v>
      </c>
      <c r="EJ19" s="131">
        <f t="shared" si="3"/>
        <v>0</v>
      </c>
      <c r="EK19" s="247" t="s">
        <v>234</v>
      </c>
      <c r="EL19" s="131" t="str">
        <f t="shared" si="10"/>
        <v>排煙機の外観</v>
      </c>
      <c r="EM19" s="130">
        <f t="shared" si="4"/>
        <v>0</v>
      </c>
      <c r="EN19" s="129" t="str">
        <f t="shared" si="5"/>
        <v/>
      </c>
      <c r="EO19" s="121" t="str">
        <f>IF($EN19="要是正",MAX($EO$14:EO18)+1,"")</f>
        <v/>
      </c>
      <c r="EP19" s="121" t="str">
        <f>IF($EN19="要是正",MAX($EP$14:EP18)+1,"")</f>
        <v/>
      </c>
      <c r="EQ19" s="128" t="str">
        <f t="shared" si="35"/>
        <v/>
      </c>
      <c r="ER19" s="127" t="str">
        <f t="shared" si="11"/>
        <v/>
      </c>
      <c r="ES19" s="122" t="str">
        <f t="shared" si="12"/>
        <v/>
      </c>
      <c r="ET19" s="157" t="str">
        <f t="shared" si="6"/>
        <v/>
      </c>
      <c r="EU19" s="156" t="str">
        <f t="shared" si="13"/>
        <v/>
      </c>
      <c r="EV19" s="125" t="str">
        <f t="shared" si="14"/>
        <v/>
      </c>
      <c r="EW19" s="123" t="str">
        <f t="shared" si="15"/>
        <v>0</v>
      </c>
      <c r="EX19" s="610" t="str">
        <f t="shared" si="16"/>
        <v/>
      </c>
      <c r="EY19" s="608" t="str">
        <f t="shared" si="17"/>
        <v>0</v>
      </c>
      <c r="EZ19" s="608" t="str">
        <f t="shared" si="18"/>
        <v>0</v>
      </c>
      <c r="FA19" s="607" t="str">
        <f t="shared" si="19"/>
        <v/>
      </c>
      <c r="FB19" s="125" t="str">
        <f t="shared" si="20"/>
        <v/>
      </c>
      <c r="FC19" s="123" t="str">
        <f t="shared" si="21"/>
        <v>0</v>
      </c>
      <c r="FD19" s="124" t="str">
        <f t="shared" si="22"/>
        <v/>
      </c>
      <c r="FE19" s="123" t="str">
        <f t="shared" si="23"/>
        <v>0</v>
      </c>
      <c r="FF19" s="613" t="str">
        <f t="shared" si="24"/>
        <v/>
      </c>
      <c r="FG19" s="613" t="str">
        <f t="shared" si="25"/>
        <v/>
      </c>
      <c r="FH19" s="121"/>
      <c r="FI19" s="121"/>
      <c r="FJ19" s="595"/>
      <c r="FK19" s="172">
        <v>5</v>
      </c>
      <c r="FL19" s="130" t="s">
        <v>185</v>
      </c>
      <c r="FM19" s="130" t="s">
        <v>233</v>
      </c>
      <c r="FN19" s="161" t="s">
        <v>232</v>
      </c>
      <c r="FP19" s="171">
        <v>4</v>
      </c>
      <c r="FQ19" s="130" t="str">
        <f>EG116</f>
        <v/>
      </c>
      <c r="FR19" s="130" t="str">
        <f>EH116</f>
        <v/>
      </c>
      <c r="FS19" s="130" t="str">
        <f>EI116</f>
        <v/>
      </c>
      <c r="FT19" s="130" t="str">
        <f>EJ116</f>
        <v/>
      </c>
      <c r="FU19" s="173" t="str">
        <f>EY145</f>
        <v>0</v>
      </c>
      <c r="FV19" s="170" t="s">
        <v>1677</v>
      </c>
      <c r="FW19" s="839" t="str">
        <f>FA$116</f>
        <v/>
      </c>
      <c r="FX19" s="170" t="s">
        <v>1799</v>
      </c>
      <c r="FY19" s="169" t="s">
        <v>1799</v>
      </c>
      <c r="FZ19" s="173" t="str">
        <f>FE145</f>
        <v>0</v>
      </c>
      <c r="GA19" s="170" t="s">
        <v>1796</v>
      </c>
      <c r="GB19" s="839" t="str">
        <f>FG$116</f>
        <v/>
      </c>
      <c r="GC19" s="846" t="s">
        <v>1799</v>
      </c>
      <c r="GD19" s="166" t="s">
        <v>1799</v>
      </c>
      <c r="GE19" s="229"/>
      <c r="GF19" s="229"/>
      <c r="GG19" s="239" t="str">
        <f t="shared" si="7"/>
        <v/>
      </c>
      <c r="GH19" s="239" t="str">
        <f t="shared" si="26"/>
        <v/>
      </c>
      <c r="GI19" s="239" t="str">
        <f t="shared" si="27"/>
        <v/>
      </c>
      <c r="GJ19" s="239">
        <f t="shared" si="28"/>
        <v>0</v>
      </c>
      <c r="GK19" s="240" t="str">
        <f t="shared" si="8"/>
        <v/>
      </c>
      <c r="GM19" s="407" t="str">
        <f t="shared" si="29"/>
        <v/>
      </c>
      <c r="GN19" s="408" t="str">
        <f t="shared" si="30"/>
        <v>0</v>
      </c>
      <c r="GO19" s="409" t="str">
        <f t="shared" si="31"/>
        <v/>
      </c>
      <c r="GP19" s="408" t="str">
        <f t="shared" si="32"/>
        <v>0</v>
      </c>
      <c r="GQ19" s="410" t="str">
        <f t="shared" si="33"/>
        <v/>
      </c>
      <c r="GR19" s="10" t="str">
        <f t="shared" si="34"/>
        <v/>
      </c>
      <c r="GS19" s="411">
        <f t="shared" si="9"/>
        <v>0</v>
      </c>
      <c r="GT19" s="27"/>
      <c r="GU19" s="27"/>
      <c r="GV19" s="413"/>
      <c r="GW19" s="10" t="str">
        <f>$T$16</f>
        <v>排煙機の外観</v>
      </c>
    </row>
    <row r="20" spans="2:205" s="10" customFormat="1" ht="50.1" customHeight="1" x14ac:dyDescent="0.15">
      <c r="B20" s="111"/>
      <c r="C20" s="229"/>
      <c r="D20" s="229"/>
      <c r="E20" s="229"/>
      <c r="F20" s="229"/>
      <c r="G20" s="229"/>
      <c r="H20" s="229"/>
      <c r="I20" s="260"/>
      <c r="J20" s="238"/>
      <c r="K20" s="242"/>
      <c r="L20" s="242"/>
      <c r="M20" s="2775" t="s">
        <v>6346</v>
      </c>
      <c r="N20" s="2775"/>
      <c r="O20" s="2775"/>
      <c r="P20" s="2798"/>
      <c r="Q20" s="2799"/>
      <c r="R20" s="2799"/>
      <c r="S20" s="2800"/>
      <c r="T20" s="2802"/>
      <c r="U20" s="2802"/>
      <c r="V20" s="2802"/>
      <c r="W20" s="2802"/>
      <c r="X20" s="2802"/>
      <c r="Y20" s="2802"/>
      <c r="Z20" s="2803"/>
      <c r="AA20" s="2776" t="s">
        <v>467</v>
      </c>
      <c r="AB20" s="2776"/>
      <c r="AC20" s="2776"/>
      <c r="AD20" s="2776"/>
      <c r="AE20" s="2776"/>
      <c r="AF20" s="2776"/>
      <c r="AG20" s="2776"/>
      <c r="AH20" s="2776"/>
      <c r="AI20" s="2776"/>
      <c r="AJ20" s="2776"/>
      <c r="AK20" s="2776"/>
      <c r="AL20" s="2776"/>
      <c r="AM20" s="2776"/>
      <c r="AN20" s="2776"/>
      <c r="AO20" s="2776"/>
      <c r="AP20" s="2776"/>
      <c r="AQ20" s="2776"/>
      <c r="AR20" s="2776"/>
      <c r="AS20" s="2776"/>
      <c r="AT20" s="2776"/>
      <c r="AU20" s="2776"/>
      <c r="AV20" s="2776"/>
      <c r="AW20" s="2776"/>
      <c r="AX20" s="2776"/>
      <c r="AY20" s="2777"/>
      <c r="AZ20" s="3039"/>
      <c r="BA20" s="3039"/>
      <c r="BB20" s="3039"/>
      <c r="BC20" s="3039"/>
      <c r="BD20" s="3039"/>
      <c r="BE20" s="3039"/>
      <c r="BF20" s="3039"/>
      <c r="BG20" s="3039"/>
      <c r="BH20" s="3039"/>
      <c r="BI20" s="3039"/>
      <c r="BJ20" s="3039"/>
      <c r="BK20" s="3039"/>
      <c r="BL20" s="2827"/>
      <c r="BM20" s="2827"/>
      <c r="BN20" s="2828"/>
      <c r="BO20" s="2828"/>
      <c r="BP20" s="2828"/>
      <c r="BQ20" s="2828"/>
      <c r="BR20" s="2828"/>
      <c r="BS20" s="2828"/>
      <c r="BT20" s="2828"/>
      <c r="BU20" s="2828"/>
      <c r="BV20" s="2828"/>
      <c r="BW20" s="2828"/>
      <c r="BX20" s="2828"/>
      <c r="BY20" s="2828"/>
      <c r="BZ20" s="2828"/>
      <c r="CA20" s="2828"/>
      <c r="CB20" s="2828"/>
      <c r="CC20" s="2828"/>
      <c r="CD20" s="2828"/>
      <c r="CE20" s="2828"/>
      <c r="CF20" s="2828"/>
      <c r="CG20" s="2828"/>
      <c r="CH20" s="2828"/>
      <c r="CI20" s="2828"/>
      <c r="CJ20" s="2828"/>
      <c r="CK20" s="2828"/>
      <c r="CL20" s="2828"/>
      <c r="CM20" s="3037"/>
      <c r="CN20" s="3037"/>
      <c r="CO20" s="3037"/>
      <c r="CP20" s="3037"/>
      <c r="CQ20" s="3037"/>
      <c r="CR20" s="3037"/>
      <c r="CS20" s="3038"/>
      <c r="CT20" s="3039"/>
      <c r="CU20" s="3039"/>
      <c r="CV20" s="3040"/>
      <c r="CW20" s="3041"/>
      <c r="CX20" s="3041"/>
      <c r="CY20" s="3041"/>
      <c r="CZ20" s="3041"/>
      <c r="DA20" s="3041"/>
      <c r="DB20" s="3041"/>
      <c r="DC20" s="3041"/>
      <c r="DD20" s="3041"/>
      <c r="DE20" s="3041"/>
      <c r="DF20" s="3041"/>
      <c r="DG20" s="3041"/>
      <c r="DH20" s="3041"/>
      <c r="DI20" s="3041"/>
      <c r="DJ20" s="3041"/>
      <c r="DK20" s="3041"/>
      <c r="DL20" s="3041"/>
      <c r="DM20" s="3041"/>
      <c r="DN20" s="3041"/>
      <c r="DO20" s="3042"/>
      <c r="DP20"/>
      <c r="DQ20"/>
      <c r="DR20"/>
      <c r="DS20"/>
      <c r="DT20"/>
      <c r="DU20"/>
      <c r="DV20"/>
      <c r="DW20"/>
      <c r="DX20"/>
      <c r="DY20"/>
      <c r="DZ20"/>
      <c r="EA20"/>
      <c r="EB20"/>
      <c r="EC20"/>
      <c r="ED20"/>
      <c r="EE20" s="229"/>
      <c r="EF20" s="237"/>
      <c r="EG20" s="131">
        <f t="shared" si="0"/>
        <v>0</v>
      </c>
      <c r="EH20" s="131">
        <f t="shared" si="1"/>
        <v>0</v>
      </c>
      <c r="EI20" s="131">
        <f t="shared" si="2"/>
        <v>0</v>
      </c>
      <c r="EJ20" s="131">
        <f t="shared" si="3"/>
        <v>0</v>
      </c>
      <c r="EK20" s="247" t="s">
        <v>229</v>
      </c>
      <c r="EL20" s="131" t="str">
        <f t="shared" si="10"/>
        <v>排煙機の外観</v>
      </c>
      <c r="EM20" s="130">
        <f t="shared" si="4"/>
        <v>0</v>
      </c>
      <c r="EN20" s="129" t="str">
        <f t="shared" si="5"/>
        <v/>
      </c>
      <c r="EO20" s="121" t="str">
        <f>IF($EN20="要是正",MAX($EO$14:EO19)+1,"")</f>
        <v/>
      </c>
      <c r="EP20" s="121" t="str">
        <f>IF($EN20="要是正",MAX($EP$14:EP19)+1,"")</f>
        <v/>
      </c>
      <c r="EQ20" s="128" t="str">
        <f t="shared" si="35"/>
        <v/>
      </c>
      <c r="ER20" s="127" t="str">
        <f t="shared" si="11"/>
        <v/>
      </c>
      <c r="ES20" s="122" t="str">
        <f t="shared" si="12"/>
        <v/>
      </c>
      <c r="ET20" s="157" t="str">
        <f t="shared" si="6"/>
        <v/>
      </c>
      <c r="EU20" s="156" t="str">
        <f t="shared" si="13"/>
        <v/>
      </c>
      <c r="EV20" s="125" t="str">
        <f t="shared" si="14"/>
        <v/>
      </c>
      <c r="EW20" s="123" t="str">
        <f t="shared" si="15"/>
        <v>0</v>
      </c>
      <c r="EX20" s="610" t="str">
        <f t="shared" si="16"/>
        <v/>
      </c>
      <c r="EY20" s="608" t="str">
        <f t="shared" si="17"/>
        <v>0</v>
      </c>
      <c r="EZ20" s="608" t="str">
        <f t="shared" si="18"/>
        <v>0</v>
      </c>
      <c r="FA20" s="607" t="str">
        <f t="shared" si="19"/>
        <v/>
      </c>
      <c r="FB20" s="125" t="str">
        <f t="shared" si="20"/>
        <v/>
      </c>
      <c r="FC20" s="123" t="str">
        <f t="shared" si="21"/>
        <v>0</v>
      </c>
      <c r="FD20" s="124" t="str">
        <f t="shared" si="22"/>
        <v/>
      </c>
      <c r="FE20" s="123" t="str">
        <f t="shared" si="23"/>
        <v>0</v>
      </c>
      <c r="FF20" s="613" t="str">
        <f t="shared" si="24"/>
        <v/>
      </c>
      <c r="FG20" s="613" t="str">
        <f t="shared" si="25"/>
        <v/>
      </c>
      <c r="FH20" s="121"/>
      <c r="FI20" s="121"/>
      <c r="FJ20" s="595"/>
      <c r="FK20" s="172">
        <v>6</v>
      </c>
      <c r="FL20" s="130" t="s">
        <v>185</v>
      </c>
      <c r="FM20" s="130" t="s">
        <v>228</v>
      </c>
      <c r="FN20" s="161" t="s">
        <v>227</v>
      </c>
      <c r="FP20" s="171">
        <v>5</v>
      </c>
      <c r="FQ20" s="130" t="str">
        <f>EG146</f>
        <v/>
      </c>
      <c r="FR20" s="130" t="str">
        <f>EH146</f>
        <v/>
      </c>
      <c r="FS20" s="130" t="str">
        <f>EI146</f>
        <v/>
      </c>
      <c r="FT20" s="130" t="str">
        <f>EJ146</f>
        <v/>
      </c>
      <c r="FU20" s="173" t="str">
        <f>EY152</f>
        <v>0</v>
      </c>
      <c r="FV20" s="170" t="s">
        <v>1677</v>
      </c>
      <c r="FW20" s="839" t="str">
        <f>FA$146</f>
        <v/>
      </c>
      <c r="FX20" s="170" t="s">
        <v>1799</v>
      </c>
      <c r="FY20" s="169" t="s">
        <v>1799</v>
      </c>
      <c r="FZ20" s="173" t="str">
        <f>FE152</f>
        <v>0</v>
      </c>
      <c r="GA20" s="170" t="s">
        <v>1796</v>
      </c>
      <c r="GB20" s="839" t="str">
        <f>FG$146</f>
        <v/>
      </c>
      <c r="GC20" s="846" t="s">
        <v>1799</v>
      </c>
      <c r="GD20" s="166" t="s">
        <v>1799</v>
      </c>
      <c r="GE20" s="229"/>
      <c r="GF20" s="229"/>
      <c r="GG20" s="239" t="str">
        <f t="shared" si="7"/>
        <v/>
      </c>
      <c r="GH20" s="239" t="str">
        <f t="shared" si="26"/>
        <v/>
      </c>
      <c r="GI20" s="239" t="str">
        <f t="shared" si="27"/>
        <v/>
      </c>
      <c r="GJ20" s="239">
        <f t="shared" si="28"/>
        <v>0</v>
      </c>
      <c r="GK20" s="240" t="str">
        <f t="shared" si="8"/>
        <v/>
      </c>
      <c r="GM20" s="407" t="str">
        <f t="shared" si="29"/>
        <v/>
      </c>
      <c r="GN20" s="408" t="str">
        <f t="shared" si="30"/>
        <v>0</v>
      </c>
      <c r="GO20" s="409" t="str">
        <f t="shared" si="31"/>
        <v/>
      </c>
      <c r="GP20" s="408" t="str">
        <f t="shared" si="32"/>
        <v>0</v>
      </c>
      <c r="GQ20" s="410" t="str">
        <f t="shared" si="33"/>
        <v/>
      </c>
      <c r="GR20" s="10" t="str">
        <f t="shared" si="34"/>
        <v/>
      </c>
      <c r="GS20" s="411">
        <f t="shared" si="9"/>
        <v>0</v>
      </c>
      <c r="GT20" s="27"/>
      <c r="GU20" s="27"/>
      <c r="GV20" s="413"/>
      <c r="GW20" s="10" t="str">
        <f>$T$16</f>
        <v>排煙機の外観</v>
      </c>
    </row>
    <row r="21" spans="2:205" s="10" customFormat="1" ht="50.1" customHeight="1" x14ac:dyDescent="0.15">
      <c r="B21" s="111"/>
      <c r="C21" s="229"/>
      <c r="D21" s="229"/>
      <c r="E21" s="229"/>
      <c r="F21" s="229"/>
      <c r="G21" s="229"/>
      <c r="H21" s="229"/>
      <c r="I21" s="260"/>
      <c r="J21" s="238"/>
      <c r="K21" s="242"/>
      <c r="L21" s="242"/>
      <c r="M21" s="2775" t="s">
        <v>6347</v>
      </c>
      <c r="N21" s="2775"/>
      <c r="O21" s="2775"/>
      <c r="P21" s="2798"/>
      <c r="Q21" s="2799"/>
      <c r="R21" s="2799"/>
      <c r="S21" s="2800"/>
      <c r="T21" s="2796" t="s">
        <v>466</v>
      </c>
      <c r="U21" s="2796"/>
      <c r="V21" s="2796"/>
      <c r="W21" s="2796"/>
      <c r="X21" s="2796"/>
      <c r="Y21" s="2796"/>
      <c r="Z21" s="2797"/>
      <c r="AA21" s="2862" t="s">
        <v>465</v>
      </c>
      <c r="AB21" s="2862"/>
      <c r="AC21" s="2862"/>
      <c r="AD21" s="2862"/>
      <c r="AE21" s="2862"/>
      <c r="AF21" s="2862"/>
      <c r="AG21" s="2862"/>
      <c r="AH21" s="2862"/>
      <c r="AI21" s="2862"/>
      <c r="AJ21" s="2862"/>
      <c r="AK21" s="2862"/>
      <c r="AL21" s="2862"/>
      <c r="AM21" s="2862"/>
      <c r="AN21" s="2862"/>
      <c r="AO21" s="2862"/>
      <c r="AP21" s="2862"/>
      <c r="AQ21" s="2862"/>
      <c r="AR21" s="2862"/>
      <c r="AS21" s="2862"/>
      <c r="AT21" s="2862"/>
      <c r="AU21" s="2862"/>
      <c r="AV21" s="2862"/>
      <c r="AW21" s="2862"/>
      <c r="AX21" s="2862"/>
      <c r="AY21" s="2863"/>
      <c r="AZ21" s="2953"/>
      <c r="BA21" s="2953"/>
      <c r="BB21" s="2953"/>
      <c r="BC21" s="2953"/>
      <c r="BD21" s="2953"/>
      <c r="BE21" s="2953"/>
      <c r="BF21" s="2953"/>
      <c r="BG21" s="2953"/>
      <c r="BH21" s="2953"/>
      <c r="BI21" s="2953"/>
      <c r="BJ21" s="2953"/>
      <c r="BK21" s="2953"/>
      <c r="BL21" s="2819"/>
      <c r="BM21" s="2819"/>
      <c r="BN21" s="2820"/>
      <c r="BO21" s="2820"/>
      <c r="BP21" s="2820"/>
      <c r="BQ21" s="2820"/>
      <c r="BR21" s="2820"/>
      <c r="BS21" s="2820"/>
      <c r="BT21" s="2820"/>
      <c r="BU21" s="2820"/>
      <c r="BV21" s="2820"/>
      <c r="BW21" s="2820"/>
      <c r="BX21" s="2820"/>
      <c r="BY21" s="2820"/>
      <c r="BZ21" s="2820"/>
      <c r="CA21" s="2820"/>
      <c r="CB21" s="2820"/>
      <c r="CC21" s="2820"/>
      <c r="CD21" s="2820"/>
      <c r="CE21" s="2820"/>
      <c r="CF21" s="2820"/>
      <c r="CG21" s="2820"/>
      <c r="CH21" s="2820"/>
      <c r="CI21" s="2820"/>
      <c r="CJ21" s="2820"/>
      <c r="CK21" s="2820"/>
      <c r="CL21" s="2820"/>
      <c r="CM21" s="3046"/>
      <c r="CN21" s="3046"/>
      <c r="CO21" s="3046"/>
      <c r="CP21" s="3046"/>
      <c r="CQ21" s="3046"/>
      <c r="CR21" s="3046"/>
      <c r="CS21" s="3032"/>
      <c r="CT21" s="2953"/>
      <c r="CU21" s="2953"/>
      <c r="CV21" s="2808"/>
      <c r="CW21" s="2809"/>
      <c r="CX21" s="2809"/>
      <c r="CY21" s="2809"/>
      <c r="CZ21" s="2809"/>
      <c r="DA21" s="2809"/>
      <c r="DB21" s="2809"/>
      <c r="DC21" s="2809"/>
      <c r="DD21" s="2809"/>
      <c r="DE21" s="2809"/>
      <c r="DF21" s="2809"/>
      <c r="DG21" s="2809"/>
      <c r="DH21" s="2809"/>
      <c r="DI21" s="2809"/>
      <c r="DJ21" s="2809"/>
      <c r="DK21" s="2809"/>
      <c r="DL21" s="2809"/>
      <c r="DM21" s="2809"/>
      <c r="DN21" s="2809"/>
      <c r="DO21" s="2810"/>
      <c r="DP21"/>
      <c r="DQ21"/>
      <c r="DR21"/>
      <c r="DS21"/>
      <c r="DT21"/>
      <c r="DU21"/>
      <c r="DV21"/>
      <c r="DW21"/>
      <c r="DX21"/>
      <c r="DY21"/>
      <c r="DZ21"/>
      <c r="EA21"/>
      <c r="EB21"/>
      <c r="EC21"/>
      <c r="ED21"/>
      <c r="EE21" s="229"/>
      <c r="EF21" s="237"/>
      <c r="EG21" s="131">
        <f t="shared" si="0"/>
        <v>0</v>
      </c>
      <c r="EH21" s="131">
        <f t="shared" si="1"/>
        <v>0</v>
      </c>
      <c r="EI21" s="131">
        <f t="shared" si="2"/>
        <v>0</v>
      </c>
      <c r="EJ21" s="131">
        <f t="shared" si="3"/>
        <v>0</v>
      </c>
      <c r="EK21" s="247" t="s">
        <v>478</v>
      </c>
      <c r="EL21" s="131" t="str">
        <f>$T$21</f>
        <v>排煙機の性能</v>
      </c>
      <c r="EM21" s="130">
        <f t="shared" si="4"/>
        <v>0</v>
      </c>
      <c r="EN21" s="129" t="str">
        <f t="shared" si="5"/>
        <v/>
      </c>
      <c r="EO21" s="121" t="str">
        <f>IF($EN21="要是正",MAX($EO$14:EO20)+1,"")</f>
        <v/>
      </c>
      <c r="EP21" s="121" t="str">
        <f>IF($EN21="要是正",MAX($EP$14:EP20)+1,"")</f>
        <v/>
      </c>
      <c r="EQ21" s="128" t="str">
        <f t="shared" si="35"/>
        <v/>
      </c>
      <c r="ER21" s="127" t="str">
        <f t="shared" si="11"/>
        <v/>
      </c>
      <c r="ES21" s="122" t="str">
        <f t="shared" si="12"/>
        <v/>
      </c>
      <c r="ET21" s="157" t="str">
        <f t="shared" si="6"/>
        <v/>
      </c>
      <c r="EU21" s="156" t="str">
        <f t="shared" si="13"/>
        <v/>
      </c>
      <c r="EV21" s="125" t="str">
        <f t="shared" si="14"/>
        <v/>
      </c>
      <c r="EW21" s="123" t="str">
        <f t="shared" si="15"/>
        <v>0</v>
      </c>
      <c r="EX21" s="610" t="str">
        <f t="shared" si="16"/>
        <v/>
      </c>
      <c r="EY21" s="608" t="str">
        <f t="shared" si="17"/>
        <v>0</v>
      </c>
      <c r="EZ21" s="608" t="str">
        <f t="shared" si="18"/>
        <v>0</v>
      </c>
      <c r="FA21" s="607" t="str">
        <f t="shared" si="19"/>
        <v/>
      </c>
      <c r="FB21" s="125" t="str">
        <f t="shared" si="20"/>
        <v/>
      </c>
      <c r="FC21" s="123" t="str">
        <f t="shared" si="21"/>
        <v>0</v>
      </c>
      <c r="FD21" s="124" t="str">
        <f t="shared" si="22"/>
        <v/>
      </c>
      <c r="FE21" s="123" t="str">
        <f t="shared" si="23"/>
        <v>0</v>
      </c>
      <c r="FF21" s="613" t="str">
        <f t="shared" si="24"/>
        <v/>
      </c>
      <c r="FG21" s="613" t="str">
        <f t="shared" si="25"/>
        <v/>
      </c>
      <c r="FH21" s="121"/>
      <c r="FI21" s="121"/>
      <c r="FJ21" s="595"/>
      <c r="FK21" s="172">
        <v>2</v>
      </c>
      <c r="FL21" s="130" t="s">
        <v>185</v>
      </c>
      <c r="FM21" s="130" t="s">
        <v>245</v>
      </c>
      <c r="FN21" s="161" t="s">
        <v>244</v>
      </c>
      <c r="FP21" s="171">
        <v>6</v>
      </c>
      <c r="FQ21" s="130" t="str">
        <f>EG153</f>
        <v/>
      </c>
      <c r="FR21" s="130" t="str">
        <f>EH153</f>
        <v/>
      </c>
      <c r="FS21" s="130" t="str">
        <f>EI153</f>
        <v/>
      </c>
      <c r="FT21" s="130" t="str">
        <f>EJ153</f>
        <v/>
      </c>
      <c r="FU21" s="173" t="str">
        <f>EY176</f>
        <v>0</v>
      </c>
      <c r="FV21" s="170" t="s">
        <v>1677</v>
      </c>
      <c r="FW21" s="839" t="str">
        <f>FA$153</f>
        <v/>
      </c>
      <c r="FX21" s="170" t="s">
        <v>1799</v>
      </c>
      <c r="FY21" s="169" t="s">
        <v>1799</v>
      </c>
      <c r="FZ21" s="173" t="str">
        <f>FE176</f>
        <v>0</v>
      </c>
      <c r="GA21" s="170" t="s">
        <v>1796</v>
      </c>
      <c r="GB21" s="839" t="str">
        <f>FG$153</f>
        <v/>
      </c>
      <c r="GC21" s="846" t="s">
        <v>1799</v>
      </c>
      <c r="GD21" s="166" t="s">
        <v>1799</v>
      </c>
      <c r="GE21" s="229"/>
      <c r="GF21" s="249"/>
      <c r="GG21" s="239" t="str">
        <f t="shared" si="7"/>
        <v/>
      </c>
      <c r="GH21" s="239" t="str">
        <f t="shared" si="26"/>
        <v/>
      </c>
      <c r="GI21" s="239" t="str">
        <f t="shared" si="27"/>
        <v/>
      </c>
      <c r="GJ21" s="239">
        <f t="shared" si="28"/>
        <v>0</v>
      </c>
      <c r="GK21" s="240" t="str">
        <f t="shared" si="8"/>
        <v/>
      </c>
      <c r="GM21" s="407" t="str">
        <f t="shared" si="29"/>
        <v/>
      </c>
      <c r="GN21" s="408" t="str">
        <f t="shared" si="30"/>
        <v>0</v>
      </c>
      <c r="GO21" s="409" t="str">
        <f t="shared" si="31"/>
        <v/>
      </c>
      <c r="GP21" s="408" t="str">
        <f t="shared" si="32"/>
        <v>0</v>
      </c>
      <c r="GQ21" s="410" t="str">
        <f t="shared" si="33"/>
        <v/>
      </c>
      <c r="GR21" s="10" t="str">
        <f t="shared" si="34"/>
        <v/>
      </c>
      <c r="GS21" s="411">
        <f t="shared" si="9"/>
        <v>0</v>
      </c>
      <c r="GT21" s="27"/>
      <c r="GU21" s="27"/>
      <c r="GV21" s="413"/>
      <c r="GW21" s="10" t="str">
        <f>$T$21</f>
        <v>排煙機の性能</v>
      </c>
    </row>
    <row r="22" spans="2:205" s="10" customFormat="1" ht="50.1" customHeight="1" x14ac:dyDescent="0.15">
      <c r="B22" s="111"/>
      <c r="C22" s="229"/>
      <c r="D22" s="229"/>
      <c r="E22" s="229"/>
      <c r="F22" s="229"/>
      <c r="G22" s="229"/>
      <c r="H22" s="229"/>
      <c r="I22" s="260"/>
      <c r="J22" s="238"/>
      <c r="K22" s="242"/>
      <c r="L22" s="242"/>
      <c r="M22" s="2775" t="s">
        <v>6348</v>
      </c>
      <c r="N22" s="2775"/>
      <c r="O22" s="2775"/>
      <c r="P22" s="2798"/>
      <c r="Q22" s="2799"/>
      <c r="R22" s="2799"/>
      <c r="S22" s="2800"/>
      <c r="T22" s="2799"/>
      <c r="U22" s="2799"/>
      <c r="V22" s="2799"/>
      <c r="W22" s="2799"/>
      <c r="X22" s="2799"/>
      <c r="Y22" s="2799"/>
      <c r="Z22" s="2800"/>
      <c r="AA22" s="2776" t="s">
        <v>464</v>
      </c>
      <c r="AB22" s="2776"/>
      <c r="AC22" s="2776"/>
      <c r="AD22" s="2776"/>
      <c r="AE22" s="2776"/>
      <c r="AF22" s="2776"/>
      <c r="AG22" s="2776"/>
      <c r="AH22" s="2776"/>
      <c r="AI22" s="2776"/>
      <c r="AJ22" s="2776"/>
      <c r="AK22" s="2776"/>
      <c r="AL22" s="2776"/>
      <c r="AM22" s="2776"/>
      <c r="AN22" s="2776"/>
      <c r="AO22" s="2776"/>
      <c r="AP22" s="2776"/>
      <c r="AQ22" s="2776"/>
      <c r="AR22" s="2776"/>
      <c r="AS22" s="2776"/>
      <c r="AT22" s="2776"/>
      <c r="AU22" s="2776"/>
      <c r="AV22" s="2776"/>
      <c r="AW22" s="2776"/>
      <c r="AX22" s="2776"/>
      <c r="AY22" s="2777"/>
      <c r="AZ22" s="2790"/>
      <c r="BA22" s="2790"/>
      <c r="BB22" s="2790"/>
      <c r="BC22" s="2790"/>
      <c r="BD22" s="2790"/>
      <c r="BE22" s="2790"/>
      <c r="BF22" s="2790"/>
      <c r="BG22" s="2790"/>
      <c r="BH22" s="2790"/>
      <c r="BI22" s="2790"/>
      <c r="BJ22" s="2790"/>
      <c r="BK22" s="2790"/>
      <c r="BL22" s="2781"/>
      <c r="BM22" s="2781"/>
      <c r="BN22" s="2780"/>
      <c r="BO22" s="2780"/>
      <c r="BP22" s="2780"/>
      <c r="BQ22" s="2780"/>
      <c r="BR22" s="2780"/>
      <c r="BS22" s="2780"/>
      <c r="BT22" s="2780"/>
      <c r="BU22" s="2780"/>
      <c r="BV22" s="2780"/>
      <c r="BW22" s="2780"/>
      <c r="BX22" s="2780"/>
      <c r="BY22" s="2780"/>
      <c r="BZ22" s="2780"/>
      <c r="CA22" s="2780"/>
      <c r="CB22" s="2780"/>
      <c r="CC22" s="2780"/>
      <c r="CD22" s="2780"/>
      <c r="CE22" s="2780"/>
      <c r="CF22" s="2780"/>
      <c r="CG22" s="2780"/>
      <c r="CH22" s="2780"/>
      <c r="CI22" s="2780"/>
      <c r="CJ22" s="2780"/>
      <c r="CK22" s="2780"/>
      <c r="CL22" s="2780"/>
      <c r="CM22" s="3036"/>
      <c r="CN22" s="3036"/>
      <c r="CO22" s="3036"/>
      <c r="CP22" s="3036"/>
      <c r="CQ22" s="3036"/>
      <c r="CR22" s="3036"/>
      <c r="CS22" s="3031"/>
      <c r="CT22" s="2790"/>
      <c r="CU22" s="2790"/>
      <c r="CV22" s="2835"/>
      <c r="CW22" s="2836"/>
      <c r="CX22" s="2836"/>
      <c r="CY22" s="2836"/>
      <c r="CZ22" s="2836"/>
      <c r="DA22" s="2836"/>
      <c r="DB22" s="2836"/>
      <c r="DC22" s="2836"/>
      <c r="DD22" s="2836"/>
      <c r="DE22" s="2836"/>
      <c r="DF22" s="2836"/>
      <c r="DG22" s="2836"/>
      <c r="DH22" s="2836"/>
      <c r="DI22" s="2836"/>
      <c r="DJ22" s="2836"/>
      <c r="DK22" s="2836"/>
      <c r="DL22" s="2836"/>
      <c r="DM22" s="2836"/>
      <c r="DN22" s="2836"/>
      <c r="DO22" s="2837"/>
      <c r="DP22"/>
      <c r="DQ22"/>
      <c r="DR22"/>
      <c r="DS22"/>
      <c r="DT22"/>
      <c r="DU22"/>
      <c r="DV22"/>
      <c r="DW22"/>
      <c r="DX22"/>
      <c r="DY22"/>
      <c r="DZ22"/>
      <c r="EA22"/>
      <c r="EB22"/>
      <c r="EC22"/>
      <c r="ED22"/>
      <c r="EE22" s="229"/>
      <c r="EF22" s="237"/>
      <c r="EG22" s="131">
        <f t="shared" si="0"/>
        <v>0</v>
      </c>
      <c r="EH22" s="131">
        <f t="shared" si="1"/>
        <v>0</v>
      </c>
      <c r="EI22" s="131">
        <f t="shared" si="2"/>
        <v>0</v>
      </c>
      <c r="EJ22" s="131">
        <f t="shared" si="3"/>
        <v>0</v>
      </c>
      <c r="EK22" s="247" t="s">
        <v>477</v>
      </c>
      <c r="EL22" s="131" t="str">
        <f t="shared" ref="EL22:EL25" si="36">$T$21</f>
        <v>排煙機の性能</v>
      </c>
      <c r="EM22" s="130">
        <f t="shared" si="4"/>
        <v>0</v>
      </c>
      <c r="EN22" s="129" t="str">
        <f t="shared" si="5"/>
        <v/>
      </c>
      <c r="EO22" s="121" t="str">
        <f>IF($EN22="要是正",MAX($EO$14:EO21)+1,"")</f>
        <v/>
      </c>
      <c r="EP22" s="121" t="str">
        <f>IF($EN22="要是正",MAX($EP$14:EP21)+1,"")</f>
        <v/>
      </c>
      <c r="EQ22" s="128" t="str">
        <f t="shared" si="35"/>
        <v/>
      </c>
      <c r="ER22" s="127" t="str">
        <f t="shared" si="11"/>
        <v/>
      </c>
      <c r="ES22" s="122" t="str">
        <f t="shared" si="12"/>
        <v/>
      </c>
      <c r="ET22" s="157" t="str">
        <f t="shared" si="6"/>
        <v/>
      </c>
      <c r="EU22" s="156" t="str">
        <f t="shared" si="13"/>
        <v/>
      </c>
      <c r="EV22" s="125" t="str">
        <f t="shared" si="14"/>
        <v/>
      </c>
      <c r="EW22" s="123" t="str">
        <f t="shared" si="15"/>
        <v>0</v>
      </c>
      <c r="EX22" s="610" t="str">
        <f t="shared" si="16"/>
        <v/>
      </c>
      <c r="EY22" s="608" t="str">
        <f t="shared" si="17"/>
        <v>0</v>
      </c>
      <c r="EZ22" s="608" t="str">
        <f t="shared" si="18"/>
        <v>0</v>
      </c>
      <c r="FA22" s="607" t="str">
        <f t="shared" si="19"/>
        <v/>
      </c>
      <c r="FB22" s="125" t="str">
        <f t="shared" si="20"/>
        <v/>
      </c>
      <c r="FC22" s="123" t="str">
        <f t="shared" si="21"/>
        <v>0</v>
      </c>
      <c r="FD22" s="124" t="str">
        <f t="shared" si="22"/>
        <v/>
      </c>
      <c r="FE22" s="123" t="str">
        <f t="shared" si="23"/>
        <v>0</v>
      </c>
      <c r="FF22" s="613" t="str">
        <f t="shared" si="24"/>
        <v/>
      </c>
      <c r="FG22" s="613" t="str">
        <f t="shared" si="25"/>
        <v/>
      </c>
      <c r="FH22" s="121"/>
      <c r="FI22" s="121"/>
      <c r="FJ22" s="595"/>
      <c r="FK22" s="172">
        <v>4</v>
      </c>
      <c r="FL22" s="130" t="s">
        <v>185</v>
      </c>
      <c r="FM22" s="130" t="s">
        <v>237</v>
      </c>
      <c r="FN22" s="161" t="s">
        <v>236</v>
      </c>
      <c r="FP22" s="248"/>
      <c r="FQ22" s="605" t="str">
        <f>IF(AND(FR22&lt;&gt;"レ",FS22&lt;&gt;"レ",FT22&lt;&gt;"レ",COUNTIF(FQ16:FQ21,"レ")&gt;0),"レ","")</f>
        <v/>
      </c>
      <c r="FR22" s="605" t="str">
        <f>IF(AND(FS22&lt;&gt;"レ",FT22&lt;&gt;"レ",COUNTIF(FR16:FR21,"レ")&gt;0),"レ","")</f>
        <v/>
      </c>
      <c r="FS22" s="605" t="str">
        <f>IF(COUNTIF(FS16:FS21,"レ")&gt;0,"レ","")</f>
        <v/>
      </c>
      <c r="FT22" s="605" t="str">
        <f>IF(AND(FS22&lt;&gt;"レ",COUNTIF(FT16:FT21,"レ")&gt;0),"レ","")</f>
        <v/>
      </c>
      <c r="FU22" s="844" t="str">
        <f t="array" ref="FU22">INDEX(FU16:FU21,MATCH(MIN(ABS(FU16:FU21-$EK$4)),ABS(FU16:FU21-$EK$4),0))</f>
        <v>0</v>
      </c>
      <c r="FV22" s="170" t="s">
        <v>1677</v>
      </c>
      <c r="FW22" s="847">
        <f>COUNTIF(FW16:FW21,"レ")</f>
        <v>0</v>
      </c>
      <c r="FX22" s="170" t="s">
        <v>1799</v>
      </c>
      <c r="FY22" s="169" t="s">
        <v>1799</v>
      </c>
      <c r="FZ22" s="606" t="str">
        <f t="array" ref="FZ22">INDEX(FZ16:FZ21,MATCH(MIN(ABS(FZ16:FZ21-$EK$4)),ABS(FZ16:FZ21-$EK$4),0))</f>
        <v>0</v>
      </c>
      <c r="GA22" s="170" t="s">
        <v>1796</v>
      </c>
      <c r="GB22" s="847">
        <f>COUNTIF(GB16:GB21,"レ")</f>
        <v>0</v>
      </c>
      <c r="GC22" s="846" t="s">
        <v>1799</v>
      </c>
      <c r="GD22" s="166" t="s">
        <v>1799</v>
      </c>
      <c r="GE22" s="229"/>
      <c r="GF22" s="249"/>
      <c r="GG22" s="239" t="str">
        <f t="shared" si="7"/>
        <v/>
      </c>
      <c r="GH22" s="239" t="str">
        <f t="shared" si="26"/>
        <v/>
      </c>
      <c r="GI22" s="239" t="str">
        <f t="shared" si="27"/>
        <v/>
      </c>
      <c r="GJ22" s="239">
        <f t="shared" si="28"/>
        <v>0</v>
      </c>
      <c r="GK22" s="240" t="str">
        <f t="shared" si="8"/>
        <v/>
      </c>
      <c r="GM22" s="407" t="str">
        <f t="shared" si="29"/>
        <v/>
      </c>
      <c r="GN22" s="408" t="str">
        <f t="shared" si="30"/>
        <v>0</v>
      </c>
      <c r="GO22" s="409" t="str">
        <f t="shared" si="31"/>
        <v/>
      </c>
      <c r="GP22" s="408" t="str">
        <f t="shared" si="32"/>
        <v>0</v>
      </c>
      <c r="GQ22" s="410" t="str">
        <f t="shared" si="33"/>
        <v/>
      </c>
      <c r="GR22" s="10" t="str">
        <f t="shared" si="34"/>
        <v/>
      </c>
      <c r="GS22" s="411">
        <f t="shared" si="9"/>
        <v>0</v>
      </c>
      <c r="GT22" s="27"/>
      <c r="GU22" s="27"/>
      <c r="GV22" s="413"/>
      <c r="GW22" s="10" t="str">
        <f>$T$21</f>
        <v>排煙機の性能</v>
      </c>
    </row>
    <row r="23" spans="2:205" s="10" customFormat="1" ht="50.1" customHeight="1" x14ac:dyDescent="0.15">
      <c r="B23" s="111"/>
      <c r="C23" s="229"/>
      <c r="D23" s="229"/>
      <c r="E23" s="229"/>
      <c r="F23" s="229"/>
      <c r="G23" s="229"/>
      <c r="H23" s="229"/>
      <c r="I23" s="260"/>
      <c r="J23" s="238"/>
      <c r="K23" s="242"/>
      <c r="L23" s="242"/>
      <c r="M23" s="2775" t="s">
        <v>6349</v>
      </c>
      <c r="N23" s="2775"/>
      <c r="O23" s="2775"/>
      <c r="P23" s="2798"/>
      <c r="Q23" s="2799"/>
      <c r="R23" s="2799"/>
      <c r="S23" s="2800"/>
      <c r="T23" s="2799"/>
      <c r="U23" s="2799"/>
      <c r="V23" s="2799"/>
      <c r="W23" s="2799"/>
      <c r="X23" s="2799"/>
      <c r="Y23" s="2799"/>
      <c r="Z23" s="2800"/>
      <c r="AA23" s="2776" t="s">
        <v>463</v>
      </c>
      <c r="AB23" s="2776"/>
      <c r="AC23" s="2776"/>
      <c r="AD23" s="2776"/>
      <c r="AE23" s="2776"/>
      <c r="AF23" s="2776"/>
      <c r="AG23" s="2776"/>
      <c r="AH23" s="2776"/>
      <c r="AI23" s="2776"/>
      <c r="AJ23" s="2776"/>
      <c r="AK23" s="2776"/>
      <c r="AL23" s="2776"/>
      <c r="AM23" s="2776"/>
      <c r="AN23" s="2776"/>
      <c r="AO23" s="2776"/>
      <c r="AP23" s="2776"/>
      <c r="AQ23" s="2776"/>
      <c r="AR23" s="2776"/>
      <c r="AS23" s="2776"/>
      <c r="AT23" s="2776"/>
      <c r="AU23" s="2776"/>
      <c r="AV23" s="2776"/>
      <c r="AW23" s="2776"/>
      <c r="AX23" s="2776"/>
      <c r="AY23" s="2777"/>
      <c r="AZ23" s="2790"/>
      <c r="BA23" s="2790"/>
      <c r="BB23" s="2790"/>
      <c r="BC23" s="2790"/>
      <c r="BD23" s="2790"/>
      <c r="BE23" s="2790"/>
      <c r="BF23" s="2790"/>
      <c r="BG23" s="2790"/>
      <c r="BH23" s="2790"/>
      <c r="BI23" s="2790"/>
      <c r="BJ23" s="2790"/>
      <c r="BK23" s="2790"/>
      <c r="BL23" s="2781"/>
      <c r="BM23" s="2781"/>
      <c r="BN23" s="2780"/>
      <c r="BO23" s="2780"/>
      <c r="BP23" s="2780"/>
      <c r="BQ23" s="2780"/>
      <c r="BR23" s="2780"/>
      <c r="BS23" s="2780"/>
      <c r="BT23" s="2780"/>
      <c r="BU23" s="2780"/>
      <c r="BV23" s="2780"/>
      <c r="BW23" s="2780"/>
      <c r="BX23" s="2780"/>
      <c r="BY23" s="2780"/>
      <c r="BZ23" s="2780"/>
      <c r="CA23" s="2780"/>
      <c r="CB23" s="2780"/>
      <c r="CC23" s="2780"/>
      <c r="CD23" s="2780"/>
      <c r="CE23" s="2780"/>
      <c r="CF23" s="2780"/>
      <c r="CG23" s="2780"/>
      <c r="CH23" s="2780"/>
      <c r="CI23" s="2780"/>
      <c r="CJ23" s="2780"/>
      <c r="CK23" s="2780"/>
      <c r="CL23" s="2780"/>
      <c r="CM23" s="3036"/>
      <c r="CN23" s="3036"/>
      <c r="CO23" s="3036"/>
      <c r="CP23" s="3036"/>
      <c r="CQ23" s="3036"/>
      <c r="CR23" s="3036"/>
      <c r="CS23" s="3031"/>
      <c r="CT23" s="2790"/>
      <c r="CU23" s="2790"/>
      <c r="CV23" s="2835"/>
      <c r="CW23" s="2836"/>
      <c r="CX23" s="2836"/>
      <c r="CY23" s="2836"/>
      <c r="CZ23" s="2836"/>
      <c r="DA23" s="2836"/>
      <c r="DB23" s="2836"/>
      <c r="DC23" s="2836"/>
      <c r="DD23" s="2836"/>
      <c r="DE23" s="2836"/>
      <c r="DF23" s="2836"/>
      <c r="DG23" s="2836"/>
      <c r="DH23" s="2836"/>
      <c r="DI23" s="2836"/>
      <c r="DJ23" s="2836"/>
      <c r="DK23" s="2836"/>
      <c r="DL23" s="2836"/>
      <c r="DM23" s="2836"/>
      <c r="DN23" s="2836"/>
      <c r="DO23" s="2837"/>
      <c r="DP23"/>
      <c r="DQ23"/>
      <c r="DR23"/>
      <c r="DS23"/>
      <c r="DT23"/>
      <c r="DU23"/>
      <c r="DV23"/>
      <c r="DW23"/>
      <c r="DX23"/>
      <c r="DY23"/>
      <c r="DZ23"/>
      <c r="EA23"/>
      <c r="EB23"/>
      <c r="EC23"/>
      <c r="ED23"/>
      <c r="EE23" s="229"/>
      <c r="EF23" s="237"/>
      <c r="EG23" s="131">
        <f t="shared" si="0"/>
        <v>0</v>
      </c>
      <c r="EH23" s="131">
        <f t="shared" si="1"/>
        <v>0</v>
      </c>
      <c r="EI23" s="131">
        <f t="shared" si="2"/>
        <v>0</v>
      </c>
      <c r="EJ23" s="131">
        <f t="shared" si="3"/>
        <v>0</v>
      </c>
      <c r="EK23" s="247" t="s">
        <v>476</v>
      </c>
      <c r="EL23" s="131" t="str">
        <f t="shared" si="36"/>
        <v>排煙機の性能</v>
      </c>
      <c r="EM23" s="130">
        <f t="shared" si="4"/>
        <v>0</v>
      </c>
      <c r="EN23" s="129" t="str">
        <f t="shared" si="5"/>
        <v/>
      </c>
      <c r="EO23" s="121" t="str">
        <f>IF($EN23="要是正",MAX($EO$14:EO22)+1,"")</f>
        <v/>
      </c>
      <c r="EP23" s="121" t="str">
        <f>IF($EN23="要是正",MAX($EP$14:EP22)+1,"")</f>
        <v/>
      </c>
      <c r="EQ23" s="128" t="str">
        <f t="shared" si="35"/>
        <v/>
      </c>
      <c r="ER23" s="127" t="str">
        <f t="shared" si="11"/>
        <v/>
      </c>
      <c r="ES23" s="122" t="str">
        <f t="shared" si="12"/>
        <v/>
      </c>
      <c r="ET23" s="157" t="str">
        <f t="shared" si="6"/>
        <v/>
      </c>
      <c r="EU23" s="156" t="str">
        <f t="shared" si="13"/>
        <v/>
      </c>
      <c r="EV23" s="125" t="str">
        <f t="shared" si="14"/>
        <v/>
      </c>
      <c r="EW23" s="123" t="str">
        <f t="shared" si="15"/>
        <v>0</v>
      </c>
      <c r="EX23" s="610" t="str">
        <f t="shared" si="16"/>
        <v/>
      </c>
      <c r="EY23" s="608" t="str">
        <f t="shared" si="17"/>
        <v>0</v>
      </c>
      <c r="EZ23" s="608" t="str">
        <f t="shared" si="18"/>
        <v>0</v>
      </c>
      <c r="FA23" s="607" t="str">
        <f t="shared" si="19"/>
        <v/>
      </c>
      <c r="FB23" s="125" t="str">
        <f t="shared" si="20"/>
        <v/>
      </c>
      <c r="FC23" s="123" t="str">
        <f t="shared" si="21"/>
        <v>0</v>
      </c>
      <c r="FD23" s="124" t="str">
        <f t="shared" si="22"/>
        <v/>
      </c>
      <c r="FE23" s="123" t="str">
        <f t="shared" si="23"/>
        <v>0</v>
      </c>
      <c r="FF23" s="613" t="str">
        <f t="shared" si="24"/>
        <v/>
      </c>
      <c r="FG23" s="613" t="str">
        <f t="shared" si="25"/>
        <v/>
      </c>
      <c r="FH23" s="121"/>
      <c r="FI23" s="121"/>
      <c r="FJ23" s="595"/>
      <c r="FK23" s="172">
        <v>4</v>
      </c>
      <c r="FL23" s="130" t="s">
        <v>185</v>
      </c>
      <c r="FM23" s="130" t="s">
        <v>237</v>
      </c>
      <c r="FN23" s="161" t="s">
        <v>236</v>
      </c>
      <c r="GE23" s="229"/>
      <c r="GF23" s="249"/>
      <c r="GG23" s="239" t="str">
        <f t="shared" si="7"/>
        <v/>
      </c>
      <c r="GH23" s="239" t="str">
        <f t="shared" si="26"/>
        <v/>
      </c>
      <c r="GI23" s="239" t="str">
        <f t="shared" si="27"/>
        <v/>
      </c>
      <c r="GJ23" s="239">
        <f t="shared" si="28"/>
        <v>0</v>
      </c>
      <c r="GK23" s="240" t="str">
        <f t="shared" si="8"/>
        <v/>
      </c>
      <c r="GM23" s="407" t="str">
        <f t="shared" si="29"/>
        <v/>
      </c>
      <c r="GN23" s="408" t="str">
        <f t="shared" si="30"/>
        <v>0</v>
      </c>
      <c r="GO23" s="409" t="str">
        <f t="shared" si="31"/>
        <v/>
      </c>
      <c r="GP23" s="408" t="str">
        <f t="shared" si="32"/>
        <v>0</v>
      </c>
      <c r="GQ23" s="410" t="str">
        <f t="shared" si="33"/>
        <v/>
      </c>
      <c r="GR23" s="10" t="str">
        <f t="shared" si="34"/>
        <v/>
      </c>
      <c r="GS23" s="411">
        <f t="shared" si="9"/>
        <v>0</v>
      </c>
      <c r="GT23" s="27"/>
      <c r="GU23" s="27"/>
      <c r="GV23" s="413"/>
      <c r="GW23" s="10" t="str">
        <f>$T$21</f>
        <v>排煙機の性能</v>
      </c>
    </row>
    <row r="24" spans="2:205" s="10" customFormat="1" ht="50.1" customHeight="1" x14ac:dyDescent="0.15">
      <c r="B24" s="111"/>
      <c r="C24" s="229"/>
      <c r="D24" s="229"/>
      <c r="E24" s="229"/>
      <c r="F24" s="229"/>
      <c r="G24" s="229"/>
      <c r="H24" s="229"/>
      <c r="I24" s="260"/>
      <c r="J24" s="238"/>
      <c r="K24" s="242"/>
      <c r="L24" s="242"/>
      <c r="M24" s="2775" t="s">
        <v>6350</v>
      </c>
      <c r="N24" s="2775"/>
      <c r="O24" s="2775"/>
      <c r="P24" s="2798"/>
      <c r="Q24" s="2799"/>
      <c r="R24" s="2799"/>
      <c r="S24" s="2800"/>
      <c r="T24" s="2799"/>
      <c r="U24" s="2799"/>
      <c r="V24" s="2799"/>
      <c r="W24" s="2799"/>
      <c r="X24" s="2799"/>
      <c r="Y24" s="2799"/>
      <c r="Z24" s="2800"/>
      <c r="AA24" s="2776" t="s">
        <v>462</v>
      </c>
      <c r="AB24" s="2776"/>
      <c r="AC24" s="2776"/>
      <c r="AD24" s="2776"/>
      <c r="AE24" s="2776"/>
      <c r="AF24" s="2776"/>
      <c r="AG24" s="2776"/>
      <c r="AH24" s="2776"/>
      <c r="AI24" s="2776"/>
      <c r="AJ24" s="2776"/>
      <c r="AK24" s="2776"/>
      <c r="AL24" s="2776"/>
      <c r="AM24" s="2776"/>
      <c r="AN24" s="2776"/>
      <c r="AO24" s="2776"/>
      <c r="AP24" s="2776"/>
      <c r="AQ24" s="2776"/>
      <c r="AR24" s="2776"/>
      <c r="AS24" s="2776"/>
      <c r="AT24" s="2776"/>
      <c r="AU24" s="2776"/>
      <c r="AV24" s="2776"/>
      <c r="AW24" s="2776"/>
      <c r="AX24" s="2776"/>
      <c r="AY24" s="2777"/>
      <c r="AZ24" s="2790"/>
      <c r="BA24" s="2790"/>
      <c r="BB24" s="2790"/>
      <c r="BC24" s="2790"/>
      <c r="BD24" s="2790"/>
      <c r="BE24" s="2790"/>
      <c r="BF24" s="2790"/>
      <c r="BG24" s="2790"/>
      <c r="BH24" s="2790"/>
      <c r="BI24" s="2790"/>
      <c r="BJ24" s="2790"/>
      <c r="BK24" s="2790"/>
      <c r="BL24" s="2781"/>
      <c r="BM24" s="2781"/>
      <c r="BN24" s="2780"/>
      <c r="BO24" s="2780"/>
      <c r="BP24" s="2780"/>
      <c r="BQ24" s="2780"/>
      <c r="BR24" s="2780"/>
      <c r="BS24" s="2780"/>
      <c r="BT24" s="2780"/>
      <c r="BU24" s="2780"/>
      <c r="BV24" s="2780"/>
      <c r="BW24" s="2780"/>
      <c r="BX24" s="2780"/>
      <c r="BY24" s="2780"/>
      <c r="BZ24" s="2780"/>
      <c r="CA24" s="2780"/>
      <c r="CB24" s="2780"/>
      <c r="CC24" s="2780"/>
      <c r="CD24" s="2780"/>
      <c r="CE24" s="2780"/>
      <c r="CF24" s="2780"/>
      <c r="CG24" s="2780"/>
      <c r="CH24" s="2780"/>
      <c r="CI24" s="2780"/>
      <c r="CJ24" s="2780"/>
      <c r="CK24" s="2780"/>
      <c r="CL24" s="2780"/>
      <c r="CM24" s="3036"/>
      <c r="CN24" s="3036"/>
      <c r="CO24" s="3036"/>
      <c r="CP24" s="3036"/>
      <c r="CQ24" s="3036"/>
      <c r="CR24" s="3036"/>
      <c r="CS24" s="3031"/>
      <c r="CT24" s="2790"/>
      <c r="CU24" s="2790"/>
      <c r="CV24" s="2835"/>
      <c r="CW24" s="2836"/>
      <c r="CX24" s="2836"/>
      <c r="CY24" s="2836"/>
      <c r="CZ24" s="2836"/>
      <c r="DA24" s="2836"/>
      <c r="DB24" s="2836"/>
      <c r="DC24" s="2836"/>
      <c r="DD24" s="2836"/>
      <c r="DE24" s="2836"/>
      <c r="DF24" s="2836"/>
      <c r="DG24" s="2836"/>
      <c r="DH24" s="2836"/>
      <c r="DI24" s="2836"/>
      <c r="DJ24" s="2836"/>
      <c r="DK24" s="2836"/>
      <c r="DL24" s="2836"/>
      <c r="DM24" s="2836"/>
      <c r="DN24" s="2836"/>
      <c r="DO24" s="2837"/>
      <c r="DP24"/>
      <c r="DQ24"/>
      <c r="DR24"/>
      <c r="DS24"/>
      <c r="DT24"/>
      <c r="DU24"/>
      <c r="DV24"/>
      <c r="DW24"/>
      <c r="DX24"/>
      <c r="DY24"/>
      <c r="DZ24"/>
      <c r="EA24"/>
      <c r="EB24"/>
      <c r="EC24"/>
      <c r="ED24"/>
      <c r="EE24" s="229"/>
      <c r="EF24" s="237"/>
      <c r="EG24" s="131">
        <f t="shared" si="0"/>
        <v>0</v>
      </c>
      <c r="EH24" s="131">
        <f t="shared" si="1"/>
        <v>0</v>
      </c>
      <c r="EI24" s="131">
        <f t="shared" si="2"/>
        <v>0</v>
      </c>
      <c r="EJ24" s="131">
        <f t="shared" si="3"/>
        <v>0</v>
      </c>
      <c r="EK24" s="247" t="s">
        <v>475</v>
      </c>
      <c r="EL24" s="131" t="str">
        <f t="shared" si="36"/>
        <v>排煙機の性能</v>
      </c>
      <c r="EM24" s="130">
        <f t="shared" si="4"/>
        <v>0</v>
      </c>
      <c r="EN24" s="129" t="str">
        <f t="shared" si="5"/>
        <v/>
      </c>
      <c r="EO24" s="121" t="str">
        <f>IF($EN24="要是正",MAX($EO$14:EO23)+1,"")</f>
        <v/>
      </c>
      <c r="EP24" s="121" t="str">
        <f>IF($EN24="要是正",MAX($EP$14:EP23)+1,"")</f>
        <v/>
      </c>
      <c r="EQ24" s="128" t="str">
        <f t="shared" si="35"/>
        <v/>
      </c>
      <c r="ER24" s="127" t="str">
        <f t="shared" si="11"/>
        <v/>
      </c>
      <c r="ES24" s="122" t="str">
        <f t="shared" si="12"/>
        <v/>
      </c>
      <c r="ET24" s="157" t="str">
        <f t="shared" si="6"/>
        <v/>
      </c>
      <c r="EU24" s="156" t="str">
        <f t="shared" si="13"/>
        <v/>
      </c>
      <c r="EV24" s="125" t="str">
        <f t="shared" si="14"/>
        <v/>
      </c>
      <c r="EW24" s="123" t="str">
        <f t="shared" si="15"/>
        <v>0</v>
      </c>
      <c r="EX24" s="610" t="str">
        <f t="shared" si="16"/>
        <v/>
      </c>
      <c r="EY24" s="608" t="str">
        <f t="shared" si="17"/>
        <v>0</v>
      </c>
      <c r="EZ24" s="608" t="str">
        <f t="shared" si="18"/>
        <v>0</v>
      </c>
      <c r="FA24" s="607" t="str">
        <f t="shared" si="19"/>
        <v/>
      </c>
      <c r="FB24" s="125" t="str">
        <f t="shared" si="20"/>
        <v/>
      </c>
      <c r="FC24" s="123" t="str">
        <f t="shared" si="21"/>
        <v>0</v>
      </c>
      <c r="FD24" s="124" t="str">
        <f t="shared" si="22"/>
        <v/>
      </c>
      <c r="FE24" s="123" t="str">
        <f t="shared" si="23"/>
        <v>0</v>
      </c>
      <c r="FF24" s="613" t="str">
        <f t="shared" si="24"/>
        <v/>
      </c>
      <c r="FG24" s="613" t="str">
        <f t="shared" si="25"/>
        <v/>
      </c>
      <c r="FH24" s="121"/>
      <c r="FI24" s="121"/>
      <c r="FJ24" s="595"/>
      <c r="FK24" s="172">
        <v>5</v>
      </c>
      <c r="FL24" s="130" t="s">
        <v>185</v>
      </c>
      <c r="FM24" s="130" t="s">
        <v>233</v>
      </c>
      <c r="FN24" s="161" t="s">
        <v>232</v>
      </c>
      <c r="FP24" s="2972"/>
      <c r="FQ24" s="2972"/>
      <c r="FR24" s="2972"/>
      <c r="FS24" s="2972"/>
      <c r="FT24" s="2972"/>
      <c r="FU24" s="2948"/>
      <c r="FV24" s="2948"/>
      <c r="FW24" s="2948"/>
      <c r="FX24" s="2948"/>
      <c r="FY24" s="2948"/>
      <c r="FZ24" s="2948"/>
      <c r="GA24" s="2948"/>
      <c r="GB24" s="2948"/>
      <c r="GC24" s="2948"/>
      <c r="GD24" s="2948"/>
      <c r="GE24" s="229"/>
      <c r="GF24" s="229"/>
      <c r="GG24" s="239" t="str">
        <f t="shared" si="7"/>
        <v/>
      </c>
      <c r="GH24" s="239" t="str">
        <f t="shared" si="26"/>
        <v/>
      </c>
      <c r="GI24" s="239" t="str">
        <f t="shared" si="27"/>
        <v/>
      </c>
      <c r="GJ24" s="239">
        <f t="shared" si="28"/>
        <v>0</v>
      </c>
      <c r="GK24" s="240" t="str">
        <f t="shared" si="8"/>
        <v/>
      </c>
      <c r="GM24" s="407" t="str">
        <f t="shared" si="29"/>
        <v/>
      </c>
      <c r="GN24" s="408" t="str">
        <f t="shared" si="30"/>
        <v>0</v>
      </c>
      <c r="GO24" s="409" t="str">
        <f t="shared" si="31"/>
        <v/>
      </c>
      <c r="GP24" s="408" t="str">
        <f t="shared" si="32"/>
        <v>0</v>
      </c>
      <c r="GQ24" s="410" t="str">
        <f t="shared" si="33"/>
        <v/>
      </c>
      <c r="GR24" s="10" t="str">
        <f t="shared" si="34"/>
        <v/>
      </c>
      <c r="GS24" s="411">
        <f t="shared" si="9"/>
        <v>0</v>
      </c>
      <c r="GT24" s="27"/>
      <c r="GU24" s="27"/>
      <c r="GV24" s="413"/>
      <c r="GW24" s="10" t="str">
        <f>$T$21</f>
        <v>排煙機の性能</v>
      </c>
    </row>
    <row r="25" spans="2:205" s="10" customFormat="1" ht="50.1" customHeight="1" x14ac:dyDescent="0.15">
      <c r="B25" s="111"/>
      <c r="C25" s="229"/>
      <c r="D25" s="229"/>
      <c r="E25" s="229"/>
      <c r="F25" s="229"/>
      <c r="G25" s="229"/>
      <c r="H25" s="229"/>
      <c r="I25" s="260"/>
      <c r="J25" s="238"/>
      <c r="K25" s="242"/>
      <c r="L25" s="242"/>
      <c r="M25" s="2775" t="s">
        <v>6351</v>
      </c>
      <c r="N25" s="2775"/>
      <c r="O25" s="2775"/>
      <c r="P25" s="2801"/>
      <c r="Q25" s="2802"/>
      <c r="R25" s="2802"/>
      <c r="S25" s="2803"/>
      <c r="T25" s="2802"/>
      <c r="U25" s="2802"/>
      <c r="V25" s="2802"/>
      <c r="W25" s="2802"/>
      <c r="X25" s="2802"/>
      <c r="Y25" s="2802"/>
      <c r="Z25" s="2803"/>
      <c r="AA25" s="2776" t="s">
        <v>256</v>
      </c>
      <c r="AB25" s="2776"/>
      <c r="AC25" s="2776"/>
      <c r="AD25" s="2776"/>
      <c r="AE25" s="2776"/>
      <c r="AF25" s="2776"/>
      <c r="AG25" s="2776"/>
      <c r="AH25" s="2776"/>
      <c r="AI25" s="2776"/>
      <c r="AJ25" s="2776"/>
      <c r="AK25" s="2776"/>
      <c r="AL25" s="2776"/>
      <c r="AM25" s="2776"/>
      <c r="AN25" s="2776"/>
      <c r="AO25" s="2776"/>
      <c r="AP25" s="2776"/>
      <c r="AQ25" s="2776"/>
      <c r="AR25" s="2776"/>
      <c r="AS25" s="2776"/>
      <c r="AT25" s="2776"/>
      <c r="AU25" s="2776"/>
      <c r="AV25" s="2776"/>
      <c r="AW25" s="2776"/>
      <c r="AX25" s="2776"/>
      <c r="AY25" s="2777"/>
      <c r="AZ25" s="3039"/>
      <c r="BA25" s="3039"/>
      <c r="BB25" s="3039"/>
      <c r="BC25" s="3039"/>
      <c r="BD25" s="3039"/>
      <c r="BE25" s="3039"/>
      <c r="BF25" s="3039"/>
      <c r="BG25" s="3039"/>
      <c r="BH25" s="3039"/>
      <c r="BI25" s="3039"/>
      <c r="BJ25" s="3039"/>
      <c r="BK25" s="3039"/>
      <c r="BL25" s="2827"/>
      <c r="BM25" s="2827"/>
      <c r="BN25" s="2828"/>
      <c r="BO25" s="2828"/>
      <c r="BP25" s="2828"/>
      <c r="BQ25" s="2828"/>
      <c r="BR25" s="2828"/>
      <c r="BS25" s="2828"/>
      <c r="BT25" s="2828"/>
      <c r="BU25" s="2828"/>
      <c r="BV25" s="2828"/>
      <c r="BW25" s="2828"/>
      <c r="BX25" s="2828"/>
      <c r="BY25" s="2828"/>
      <c r="BZ25" s="2828"/>
      <c r="CA25" s="2828"/>
      <c r="CB25" s="2828"/>
      <c r="CC25" s="2828"/>
      <c r="CD25" s="2828"/>
      <c r="CE25" s="2828"/>
      <c r="CF25" s="2828"/>
      <c r="CG25" s="2828"/>
      <c r="CH25" s="2828"/>
      <c r="CI25" s="2828"/>
      <c r="CJ25" s="2828"/>
      <c r="CK25" s="2828"/>
      <c r="CL25" s="2828"/>
      <c r="CM25" s="3037"/>
      <c r="CN25" s="3037"/>
      <c r="CO25" s="3037"/>
      <c r="CP25" s="3037"/>
      <c r="CQ25" s="3037"/>
      <c r="CR25" s="3037"/>
      <c r="CS25" s="3038"/>
      <c r="CT25" s="3039"/>
      <c r="CU25" s="3039"/>
      <c r="CV25" s="3040"/>
      <c r="CW25" s="3041"/>
      <c r="CX25" s="3041"/>
      <c r="CY25" s="3041"/>
      <c r="CZ25" s="3041"/>
      <c r="DA25" s="3041"/>
      <c r="DB25" s="3041"/>
      <c r="DC25" s="3041"/>
      <c r="DD25" s="3041"/>
      <c r="DE25" s="3041"/>
      <c r="DF25" s="3041"/>
      <c r="DG25" s="3041"/>
      <c r="DH25" s="3041"/>
      <c r="DI25" s="3041"/>
      <c r="DJ25" s="3041"/>
      <c r="DK25" s="3041"/>
      <c r="DL25" s="3041"/>
      <c r="DM25" s="3041"/>
      <c r="DN25" s="3041"/>
      <c r="DO25" s="3042"/>
      <c r="DP25"/>
      <c r="DQ25"/>
      <c r="DR25"/>
      <c r="DS25"/>
      <c r="DT25"/>
      <c r="DU25"/>
      <c r="DV25"/>
      <c r="DW25"/>
      <c r="DX25"/>
      <c r="DY25"/>
      <c r="DZ25"/>
      <c r="EA25"/>
      <c r="EB25"/>
      <c r="EC25"/>
      <c r="ED25"/>
      <c r="EE25" s="229"/>
      <c r="EF25" s="237"/>
      <c r="EG25" s="131">
        <f t="shared" si="0"/>
        <v>0</v>
      </c>
      <c r="EH25" s="131">
        <f t="shared" si="1"/>
        <v>0</v>
      </c>
      <c r="EI25" s="131">
        <f t="shared" si="2"/>
        <v>0</v>
      </c>
      <c r="EJ25" s="131">
        <f t="shared" si="3"/>
        <v>0</v>
      </c>
      <c r="EK25" s="247" t="s">
        <v>474</v>
      </c>
      <c r="EL25" s="131" t="str">
        <f t="shared" si="36"/>
        <v>排煙機の性能</v>
      </c>
      <c r="EM25" s="130">
        <f t="shared" si="4"/>
        <v>0</v>
      </c>
      <c r="EN25" s="129" t="str">
        <f t="shared" si="5"/>
        <v/>
      </c>
      <c r="EO25" s="121" t="str">
        <f>IF($EN25="要是正",MAX($EO$14:EO24)+1,"")</f>
        <v/>
      </c>
      <c r="EP25" s="121" t="str">
        <f>IF($EN25="要是正",MAX($EP$14:EP24)+1,"")</f>
        <v/>
      </c>
      <c r="EQ25" s="128" t="str">
        <f t="shared" si="35"/>
        <v/>
      </c>
      <c r="ER25" s="127" t="str">
        <f t="shared" si="11"/>
        <v/>
      </c>
      <c r="ES25" s="122" t="str">
        <f t="shared" si="12"/>
        <v/>
      </c>
      <c r="ET25" s="157" t="str">
        <f t="shared" si="6"/>
        <v/>
      </c>
      <c r="EU25" s="156" t="str">
        <f t="shared" si="13"/>
        <v/>
      </c>
      <c r="EV25" s="125" t="str">
        <f t="shared" si="14"/>
        <v/>
      </c>
      <c r="EW25" s="123" t="str">
        <f t="shared" si="15"/>
        <v>0</v>
      </c>
      <c r="EX25" s="610" t="str">
        <f t="shared" si="16"/>
        <v/>
      </c>
      <c r="EY25" s="608" t="str">
        <f t="shared" si="17"/>
        <v>0</v>
      </c>
      <c r="EZ25" s="608" t="str">
        <f t="shared" si="18"/>
        <v>0</v>
      </c>
      <c r="FA25" s="607" t="str">
        <f t="shared" si="19"/>
        <v/>
      </c>
      <c r="FB25" s="125" t="str">
        <f t="shared" si="20"/>
        <v/>
      </c>
      <c r="FC25" s="123" t="str">
        <f t="shared" si="21"/>
        <v>0</v>
      </c>
      <c r="FD25" s="124" t="str">
        <f t="shared" si="22"/>
        <v/>
      </c>
      <c r="FE25" s="123" t="str">
        <f t="shared" si="23"/>
        <v>0</v>
      </c>
      <c r="FF25" s="613" t="str">
        <f t="shared" si="24"/>
        <v/>
      </c>
      <c r="FG25" s="613" t="str">
        <f t="shared" si="25"/>
        <v/>
      </c>
      <c r="FH25" s="121"/>
      <c r="FI25" s="121"/>
      <c r="FJ25" s="595"/>
      <c r="FK25" s="172">
        <v>6</v>
      </c>
      <c r="FL25" s="130" t="s">
        <v>185</v>
      </c>
      <c r="FM25" s="130" t="s">
        <v>228</v>
      </c>
      <c r="FN25" s="161" t="s">
        <v>227</v>
      </c>
      <c r="FQ25" s="109"/>
      <c r="FR25" s="109"/>
      <c r="FS25" s="109"/>
      <c r="FT25" s="109"/>
      <c r="FU25" s="105"/>
      <c r="FV25" s="105"/>
      <c r="FW25" s="105"/>
      <c r="FX25" s="105"/>
      <c r="FY25" s="105"/>
      <c r="FZ25" s="105"/>
      <c r="GA25" s="105"/>
      <c r="GB25" s="105"/>
      <c r="GC25" s="105"/>
      <c r="GD25" s="105"/>
      <c r="GE25" s="229"/>
      <c r="GF25" s="229"/>
      <c r="GG25" s="239" t="str">
        <f t="shared" si="7"/>
        <v/>
      </c>
      <c r="GH25" s="239" t="str">
        <f t="shared" si="26"/>
        <v/>
      </c>
      <c r="GI25" s="239" t="str">
        <f t="shared" si="27"/>
        <v/>
      </c>
      <c r="GJ25" s="239">
        <f t="shared" si="28"/>
        <v>0</v>
      </c>
      <c r="GK25" s="240" t="str">
        <f t="shared" si="8"/>
        <v/>
      </c>
      <c r="GM25" s="407" t="str">
        <f t="shared" si="29"/>
        <v/>
      </c>
      <c r="GN25" s="408" t="str">
        <f t="shared" si="30"/>
        <v>0</v>
      </c>
      <c r="GO25" s="409" t="str">
        <f t="shared" si="31"/>
        <v/>
      </c>
      <c r="GP25" s="408" t="str">
        <f t="shared" si="32"/>
        <v>0</v>
      </c>
      <c r="GQ25" s="410" t="str">
        <f t="shared" si="33"/>
        <v/>
      </c>
      <c r="GR25" s="10" t="str">
        <f t="shared" si="34"/>
        <v/>
      </c>
      <c r="GS25" s="411">
        <f t="shared" si="9"/>
        <v>0</v>
      </c>
      <c r="GT25" s="27"/>
      <c r="GU25" s="27"/>
      <c r="GV25" s="413"/>
      <c r="GW25" s="10" t="str">
        <f>$T$21</f>
        <v>排煙機の性能</v>
      </c>
    </row>
    <row r="26" spans="2:205" s="10" customFormat="1" ht="50.1" customHeight="1" x14ac:dyDescent="0.15">
      <c r="B26" s="111"/>
      <c r="C26" s="229"/>
      <c r="D26" s="229"/>
      <c r="E26" s="229"/>
      <c r="F26" s="229"/>
      <c r="G26" s="229"/>
      <c r="H26" s="229"/>
      <c r="I26" s="260"/>
      <c r="J26" s="238"/>
      <c r="K26" s="242"/>
      <c r="L26" s="242"/>
      <c r="M26" s="2775" t="s">
        <v>6352</v>
      </c>
      <c r="N26" s="2775"/>
      <c r="O26" s="2775"/>
      <c r="P26" s="2795" t="s">
        <v>461</v>
      </c>
      <c r="Q26" s="2796"/>
      <c r="R26" s="2796"/>
      <c r="S26" s="2797"/>
      <c r="T26" s="2796" t="s">
        <v>460</v>
      </c>
      <c r="U26" s="2796"/>
      <c r="V26" s="2796"/>
      <c r="W26" s="2796"/>
      <c r="X26" s="2796"/>
      <c r="Y26" s="2796"/>
      <c r="Z26" s="2797"/>
      <c r="AA26" s="2862" t="s">
        <v>459</v>
      </c>
      <c r="AB26" s="2862"/>
      <c r="AC26" s="2862"/>
      <c r="AD26" s="2862"/>
      <c r="AE26" s="2862"/>
      <c r="AF26" s="2862"/>
      <c r="AG26" s="2862"/>
      <c r="AH26" s="2862"/>
      <c r="AI26" s="2862"/>
      <c r="AJ26" s="2862"/>
      <c r="AK26" s="2862"/>
      <c r="AL26" s="2862"/>
      <c r="AM26" s="2862"/>
      <c r="AN26" s="2862"/>
      <c r="AO26" s="2862"/>
      <c r="AP26" s="2862"/>
      <c r="AQ26" s="2862"/>
      <c r="AR26" s="2862"/>
      <c r="AS26" s="2862"/>
      <c r="AT26" s="2862"/>
      <c r="AU26" s="2862"/>
      <c r="AV26" s="2862"/>
      <c r="AW26" s="2862"/>
      <c r="AX26" s="2862"/>
      <c r="AY26" s="2863"/>
      <c r="AZ26" s="2953"/>
      <c r="BA26" s="2953"/>
      <c r="BB26" s="2953"/>
      <c r="BC26" s="2953"/>
      <c r="BD26" s="2953"/>
      <c r="BE26" s="2953"/>
      <c r="BF26" s="2953"/>
      <c r="BG26" s="2953"/>
      <c r="BH26" s="2953"/>
      <c r="BI26" s="2953"/>
      <c r="BJ26" s="2953"/>
      <c r="BK26" s="2953"/>
      <c r="BL26" s="2819"/>
      <c r="BM26" s="2819"/>
      <c r="BN26" s="2820"/>
      <c r="BO26" s="2820"/>
      <c r="BP26" s="2820"/>
      <c r="BQ26" s="2820"/>
      <c r="BR26" s="2820"/>
      <c r="BS26" s="2820"/>
      <c r="BT26" s="2820"/>
      <c r="BU26" s="2820"/>
      <c r="BV26" s="2820"/>
      <c r="BW26" s="2820"/>
      <c r="BX26" s="2820"/>
      <c r="BY26" s="2820"/>
      <c r="BZ26" s="2820"/>
      <c r="CA26" s="2820"/>
      <c r="CB26" s="2820"/>
      <c r="CC26" s="2820"/>
      <c r="CD26" s="2820"/>
      <c r="CE26" s="2820"/>
      <c r="CF26" s="2820"/>
      <c r="CG26" s="2820"/>
      <c r="CH26" s="2820"/>
      <c r="CI26" s="2820"/>
      <c r="CJ26" s="2820"/>
      <c r="CK26" s="2820"/>
      <c r="CL26" s="2820"/>
      <c r="CM26" s="3046"/>
      <c r="CN26" s="3046"/>
      <c r="CO26" s="3046"/>
      <c r="CP26" s="3046"/>
      <c r="CQ26" s="3046"/>
      <c r="CR26" s="3046"/>
      <c r="CS26" s="3032"/>
      <c r="CT26" s="2953"/>
      <c r="CU26" s="2953"/>
      <c r="CV26" s="2808"/>
      <c r="CW26" s="2809"/>
      <c r="CX26" s="2809"/>
      <c r="CY26" s="2809"/>
      <c r="CZ26" s="2809"/>
      <c r="DA26" s="2809"/>
      <c r="DB26" s="2809"/>
      <c r="DC26" s="2809"/>
      <c r="DD26" s="2809"/>
      <c r="DE26" s="2809"/>
      <c r="DF26" s="2809"/>
      <c r="DG26" s="2809"/>
      <c r="DH26" s="2809"/>
      <c r="DI26" s="2809"/>
      <c r="DJ26" s="2809"/>
      <c r="DK26" s="2809"/>
      <c r="DL26" s="2809"/>
      <c r="DM26" s="2809"/>
      <c r="DN26" s="2809"/>
      <c r="DO26" s="2810"/>
      <c r="DP26"/>
      <c r="DQ26"/>
      <c r="DR26"/>
      <c r="DS26"/>
      <c r="DT26"/>
      <c r="DU26"/>
      <c r="DV26"/>
      <c r="DW26"/>
      <c r="DX26"/>
      <c r="DY26"/>
      <c r="DZ26"/>
      <c r="EA26"/>
      <c r="EB26"/>
      <c r="EC26"/>
      <c r="ED26"/>
      <c r="EE26" s="229"/>
      <c r="EF26" s="237"/>
      <c r="EG26" s="131">
        <f t="shared" si="0"/>
        <v>0</v>
      </c>
      <c r="EH26" s="131">
        <f t="shared" si="1"/>
        <v>0</v>
      </c>
      <c r="EI26" s="131">
        <f t="shared" si="2"/>
        <v>0</v>
      </c>
      <c r="EJ26" s="131">
        <f t="shared" si="3"/>
        <v>0</v>
      </c>
      <c r="EK26" s="247" t="s">
        <v>1461</v>
      </c>
      <c r="EL26" s="131" t="str">
        <f>$T$26</f>
        <v>機械排煙設備の排煙口の外観</v>
      </c>
      <c r="EM26" s="130">
        <f t="shared" si="4"/>
        <v>0</v>
      </c>
      <c r="EN26" s="129" t="str">
        <f t="shared" si="5"/>
        <v/>
      </c>
      <c r="EO26" s="121" t="str">
        <f>IF($EN26="要是正",MAX($EO$14:EO25)+1,"")</f>
        <v/>
      </c>
      <c r="EP26" s="121" t="str">
        <f>IF($EN26="要是正",MAX($EP$14:EP25)+1,"")</f>
        <v/>
      </c>
      <c r="EQ26" s="128" t="str">
        <f t="shared" si="35"/>
        <v/>
      </c>
      <c r="ER26" s="127" t="str">
        <f t="shared" si="11"/>
        <v/>
      </c>
      <c r="ES26" s="122" t="str">
        <f t="shared" si="12"/>
        <v/>
      </c>
      <c r="ET26" s="157" t="str">
        <f t="shared" si="6"/>
        <v/>
      </c>
      <c r="EU26" s="156" t="str">
        <f t="shared" si="13"/>
        <v/>
      </c>
      <c r="EV26" s="125" t="str">
        <f t="shared" si="14"/>
        <v/>
      </c>
      <c r="EW26" s="123" t="str">
        <f t="shared" si="15"/>
        <v>0</v>
      </c>
      <c r="EX26" s="610" t="str">
        <f t="shared" si="16"/>
        <v/>
      </c>
      <c r="EY26" s="608" t="str">
        <f t="shared" si="17"/>
        <v>0</v>
      </c>
      <c r="EZ26" s="608" t="str">
        <f t="shared" si="18"/>
        <v>0</v>
      </c>
      <c r="FA26" s="607" t="str">
        <f t="shared" si="19"/>
        <v/>
      </c>
      <c r="FB26" s="125" t="str">
        <f t="shared" si="20"/>
        <v/>
      </c>
      <c r="FC26" s="123" t="str">
        <f t="shared" si="21"/>
        <v>0</v>
      </c>
      <c r="FD26" s="124" t="str">
        <f t="shared" si="22"/>
        <v/>
      </c>
      <c r="FE26" s="123" t="str">
        <f t="shared" si="23"/>
        <v>0</v>
      </c>
      <c r="FF26" s="613" t="str">
        <f t="shared" si="24"/>
        <v/>
      </c>
      <c r="FG26" s="613" t="str">
        <f t="shared" si="25"/>
        <v/>
      </c>
      <c r="FH26" s="121"/>
      <c r="FI26" s="121"/>
      <c r="FJ26" s="595"/>
      <c r="FK26" s="172">
        <v>2</v>
      </c>
      <c r="FL26" s="130" t="s">
        <v>185</v>
      </c>
      <c r="FM26" s="130" t="s">
        <v>245</v>
      </c>
      <c r="FN26" s="161" t="s">
        <v>244</v>
      </c>
      <c r="GE26" s="229"/>
      <c r="GF26" s="249"/>
      <c r="GG26" s="239" t="str">
        <f t="shared" si="7"/>
        <v/>
      </c>
      <c r="GH26" s="239" t="str">
        <f t="shared" si="26"/>
        <v/>
      </c>
      <c r="GI26" s="239" t="str">
        <f t="shared" si="27"/>
        <v/>
      </c>
      <c r="GJ26" s="239">
        <f t="shared" si="28"/>
        <v>0</v>
      </c>
      <c r="GK26" s="240" t="str">
        <f t="shared" si="8"/>
        <v/>
      </c>
      <c r="GM26" s="407" t="str">
        <f t="shared" si="29"/>
        <v/>
      </c>
      <c r="GN26" s="408" t="str">
        <f t="shared" si="30"/>
        <v>0</v>
      </c>
      <c r="GO26" s="409" t="str">
        <f t="shared" si="31"/>
        <v/>
      </c>
      <c r="GP26" s="408" t="str">
        <f t="shared" si="32"/>
        <v>0</v>
      </c>
      <c r="GQ26" s="410" t="str">
        <f t="shared" si="33"/>
        <v/>
      </c>
      <c r="GR26" s="10" t="str">
        <f t="shared" si="34"/>
        <v/>
      </c>
      <c r="GS26" s="411">
        <f t="shared" si="9"/>
        <v>0</v>
      </c>
      <c r="GT26" s="27"/>
      <c r="GU26" s="27"/>
      <c r="GV26" s="413"/>
      <c r="GW26" s="10" t="str">
        <f>$T$26</f>
        <v>機械排煙設備の排煙口の外観</v>
      </c>
    </row>
    <row r="27" spans="2:205" s="10" customFormat="1" ht="50.1" customHeight="1" x14ac:dyDescent="0.15">
      <c r="B27" s="111"/>
      <c r="C27" s="229"/>
      <c r="D27" s="229"/>
      <c r="E27" s="229"/>
      <c r="F27" s="229"/>
      <c r="G27" s="229"/>
      <c r="H27" s="229"/>
      <c r="I27" s="260"/>
      <c r="J27" s="238"/>
      <c r="K27" s="242"/>
      <c r="L27" s="242"/>
      <c r="M27" s="2775" t="s">
        <v>6353</v>
      </c>
      <c r="N27" s="2775"/>
      <c r="O27" s="2775"/>
      <c r="P27" s="2798"/>
      <c r="Q27" s="2799"/>
      <c r="R27" s="2799"/>
      <c r="S27" s="2800"/>
      <c r="T27" s="2799"/>
      <c r="U27" s="2799"/>
      <c r="V27" s="2799"/>
      <c r="W27" s="2799"/>
      <c r="X27" s="2799"/>
      <c r="Y27" s="2799"/>
      <c r="Z27" s="2800"/>
      <c r="AA27" s="2776" t="s">
        <v>458</v>
      </c>
      <c r="AB27" s="2776"/>
      <c r="AC27" s="2776"/>
      <c r="AD27" s="2776"/>
      <c r="AE27" s="2776"/>
      <c r="AF27" s="2776"/>
      <c r="AG27" s="2776"/>
      <c r="AH27" s="2776"/>
      <c r="AI27" s="2776"/>
      <c r="AJ27" s="2776"/>
      <c r="AK27" s="2776"/>
      <c r="AL27" s="2776"/>
      <c r="AM27" s="2776"/>
      <c r="AN27" s="2776"/>
      <c r="AO27" s="2776"/>
      <c r="AP27" s="2776"/>
      <c r="AQ27" s="2776"/>
      <c r="AR27" s="2776"/>
      <c r="AS27" s="2776"/>
      <c r="AT27" s="2776"/>
      <c r="AU27" s="2776"/>
      <c r="AV27" s="2776"/>
      <c r="AW27" s="2776"/>
      <c r="AX27" s="2776"/>
      <c r="AY27" s="2777"/>
      <c r="AZ27" s="2790"/>
      <c r="BA27" s="2790"/>
      <c r="BB27" s="2790"/>
      <c r="BC27" s="2790"/>
      <c r="BD27" s="2790"/>
      <c r="BE27" s="2790"/>
      <c r="BF27" s="2790"/>
      <c r="BG27" s="2790"/>
      <c r="BH27" s="2790"/>
      <c r="BI27" s="2790"/>
      <c r="BJ27" s="2790"/>
      <c r="BK27" s="2790"/>
      <c r="BL27" s="2781"/>
      <c r="BM27" s="2781"/>
      <c r="BN27" s="2780"/>
      <c r="BO27" s="2780"/>
      <c r="BP27" s="2780"/>
      <c r="BQ27" s="2780"/>
      <c r="BR27" s="2780"/>
      <c r="BS27" s="2780"/>
      <c r="BT27" s="2780"/>
      <c r="BU27" s="2780"/>
      <c r="BV27" s="2780"/>
      <c r="BW27" s="2780"/>
      <c r="BX27" s="2780"/>
      <c r="BY27" s="2780"/>
      <c r="BZ27" s="2780"/>
      <c r="CA27" s="2780"/>
      <c r="CB27" s="2780"/>
      <c r="CC27" s="2780"/>
      <c r="CD27" s="2780"/>
      <c r="CE27" s="2780"/>
      <c r="CF27" s="2780"/>
      <c r="CG27" s="2780"/>
      <c r="CH27" s="2780"/>
      <c r="CI27" s="2780"/>
      <c r="CJ27" s="2780"/>
      <c r="CK27" s="2780"/>
      <c r="CL27" s="2780"/>
      <c r="CM27" s="3036"/>
      <c r="CN27" s="3036"/>
      <c r="CO27" s="3036"/>
      <c r="CP27" s="3036"/>
      <c r="CQ27" s="3036"/>
      <c r="CR27" s="3036"/>
      <c r="CS27" s="3031"/>
      <c r="CT27" s="2790"/>
      <c r="CU27" s="2790"/>
      <c r="CV27" s="2835"/>
      <c r="CW27" s="2836"/>
      <c r="CX27" s="2836"/>
      <c r="CY27" s="2836"/>
      <c r="CZ27" s="2836"/>
      <c r="DA27" s="2836"/>
      <c r="DB27" s="2836"/>
      <c r="DC27" s="2836"/>
      <c r="DD27" s="2836"/>
      <c r="DE27" s="2836"/>
      <c r="DF27" s="2836"/>
      <c r="DG27" s="2836"/>
      <c r="DH27" s="2836"/>
      <c r="DI27" s="2836"/>
      <c r="DJ27" s="2836"/>
      <c r="DK27" s="2836"/>
      <c r="DL27" s="2836"/>
      <c r="DM27" s="2836"/>
      <c r="DN27" s="2836"/>
      <c r="DO27" s="2837"/>
      <c r="DP27"/>
      <c r="DQ27"/>
      <c r="DR27"/>
      <c r="DS27"/>
      <c r="DT27"/>
      <c r="DU27"/>
      <c r="DV27"/>
      <c r="DW27"/>
      <c r="DX27"/>
      <c r="DY27"/>
      <c r="DZ27"/>
      <c r="EA27"/>
      <c r="EB27"/>
      <c r="EC27"/>
      <c r="ED27"/>
      <c r="EE27" s="229"/>
      <c r="EF27" s="237"/>
      <c r="EG27" s="131">
        <f t="shared" si="0"/>
        <v>0</v>
      </c>
      <c r="EH27" s="131">
        <f t="shared" si="1"/>
        <v>0</v>
      </c>
      <c r="EI27" s="131">
        <f t="shared" si="2"/>
        <v>0</v>
      </c>
      <c r="EJ27" s="131">
        <f t="shared" si="3"/>
        <v>0</v>
      </c>
      <c r="EK27" s="247" t="s">
        <v>1462</v>
      </c>
      <c r="EL27" s="131" t="str">
        <f t="shared" ref="EL27:EL30" si="37">$T$26</f>
        <v>機械排煙設備の排煙口の外観</v>
      </c>
      <c r="EM27" s="130">
        <f t="shared" si="4"/>
        <v>0</v>
      </c>
      <c r="EN27" s="129" t="str">
        <f t="shared" si="5"/>
        <v/>
      </c>
      <c r="EO27" s="121" t="str">
        <f>IF($EN27="要是正",MAX($EO$14:EO26)+1,"")</f>
        <v/>
      </c>
      <c r="EP27" s="121" t="str">
        <f>IF($EN27="要是正",MAX($EP$14:EP26)+1,"")</f>
        <v/>
      </c>
      <c r="EQ27" s="128" t="str">
        <f t="shared" si="35"/>
        <v/>
      </c>
      <c r="ER27" s="127" t="str">
        <f t="shared" si="11"/>
        <v/>
      </c>
      <c r="ES27" s="122" t="str">
        <f t="shared" si="12"/>
        <v/>
      </c>
      <c r="ET27" s="157" t="str">
        <f t="shared" si="6"/>
        <v/>
      </c>
      <c r="EU27" s="156" t="str">
        <f t="shared" si="13"/>
        <v/>
      </c>
      <c r="EV27" s="125" t="str">
        <f t="shared" si="14"/>
        <v/>
      </c>
      <c r="EW27" s="123" t="str">
        <f t="shared" si="15"/>
        <v>0</v>
      </c>
      <c r="EX27" s="610" t="str">
        <f t="shared" si="16"/>
        <v/>
      </c>
      <c r="EY27" s="608" t="str">
        <f t="shared" si="17"/>
        <v>0</v>
      </c>
      <c r="EZ27" s="608" t="str">
        <f t="shared" si="18"/>
        <v>0</v>
      </c>
      <c r="FA27" s="607" t="str">
        <f t="shared" si="19"/>
        <v/>
      </c>
      <c r="FB27" s="125" t="str">
        <f t="shared" si="20"/>
        <v/>
      </c>
      <c r="FC27" s="123" t="str">
        <f t="shared" si="21"/>
        <v>0</v>
      </c>
      <c r="FD27" s="124" t="str">
        <f t="shared" si="22"/>
        <v/>
      </c>
      <c r="FE27" s="123" t="str">
        <f t="shared" si="23"/>
        <v>0</v>
      </c>
      <c r="FF27" s="613" t="str">
        <f t="shared" si="24"/>
        <v/>
      </c>
      <c r="FG27" s="613" t="str">
        <f t="shared" si="25"/>
        <v/>
      </c>
      <c r="FH27" s="121"/>
      <c r="FI27" s="121"/>
      <c r="FJ27" s="595"/>
      <c r="FK27" s="172">
        <v>4</v>
      </c>
      <c r="FL27" s="130" t="s">
        <v>185</v>
      </c>
      <c r="FM27" s="130" t="s">
        <v>237</v>
      </c>
      <c r="FN27" s="161" t="s">
        <v>236</v>
      </c>
      <c r="GE27" s="229"/>
      <c r="GF27" s="249"/>
      <c r="GG27" s="239" t="str">
        <f t="shared" si="7"/>
        <v/>
      </c>
      <c r="GH27" s="239" t="str">
        <f t="shared" si="26"/>
        <v/>
      </c>
      <c r="GI27" s="239" t="str">
        <f t="shared" si="27"/>
        <v/>
      </c>
      <c r="GJ27" s="239">
        <f t="shared" si="28"/>
        <v>0</v>
      </c>
      <c r="GK27" s="240" t="str">
        <f t="shared" si="8"/>
        <v/>
      </c>
      <c r="GM27" s="407" t="str">
        <f t="shared" si="29"/>
        <v/>
      </c>
      <c r="GN27" s="408" t="str">
        <f t="shared" si="30"/>
        <v>0</v>
      </c>
      <c r="GO27" s="409" t="str">
        <f t="shared" si="31"/>
        <v/>
      </c>
      <c r="GP27" s="408" t="str">
        <f t="shared" si="32"/>
        <v>0</v>
      </c>
      <c r="GQ27" s="410" t="str">
        <f t="shared" si="33"/>
        <v/>
      </c>
      <c r="GR27" s="10" t="str">
        <f t="shared" si="34"/>
        <v/>
      </c>
      <c r="GS27" s="411">
        <f t="shared" si="9"/>
        <v>0</v>
      </c>
      <c r="GT27" s="27"/>
      <c r="GU27" s="27"/>
      <c r="GV27" s="413"/>
      <c r="GW27" s="10" t="str">
        <f>$T$26</f>
        <v>機械排煙設備の排煙口の外観</v>
      </c>
    </row>
    <row r="28" spans="2:205" s="10" customFormat="1" ht="50.1" customHeight="1" x14ac:dyDescent="0.15">
      <c r="B28" s="111"/>
      <c r="C28" s="229"/>
      <c r="D28" s="229"/>
      <c r="E28" s="229"/>
      <c r="F28" s="229"/>
      <c r="G28" s="229"/>
      <c r="H28" s="229"/>
      <c r="I28" s="260"/>
      <c r="J28" s="238"/>
      <c r="K28" s="242"/>
      <c r="L28" s="242"/>
      <c r="M28" s="2775" t="s">
        <v>6354</v>
      </c>
      <c r="N28" s="2775"/>
      <c r="O28" s="2775"/>
      <c r="P28" s="2798"/>
      <c r="Q28" s="2799"/>
      <c r="R28" s="2799"/>
      <c r="S28" s="2800"/>
      <c r="T28" s="2799"/>
      <c r="U28" s="2799"/>
      <c r="V28" s="2799"/>
      <c r="W28" s="2799"/>
      <c r="X28" s="2799"/>
      <c r="Y28" s="2799"/>
      <c r="Z28" s="2800"/>
      <c r="AA28" s="2776" t="s">
        <v>457</v>
      </c>
      <c r="AB28" s="2776"/>
      <c r="AC28" s="2776"/>
      <c r="AD28" s="2776"/>
      <c r="AE28" s="2776"/>
      <c r="AF28" s="2776"/>
      <c r="AG28" s="2776"/>
      <c r="AH28" s="2776"/>
      <c r="AI28" s="2776"/>
      <c r="AJ28" s="2776"/>
      <c r="AK28" s="2776"/>
      <c r="AL28" s="2776"/>
      <c r="AM28" s="2776"/>
      <c r="AN28" s="2776"/>
      <c r="AO28" s="2776"/>
      <c r="AP28" s="2776"/>
      <c r="AQ28" s="2776"/>
      <c r="AR28" s="2776"/>
      <c r="AS28" s="2776"/>
      <c r="AT28" s="2776"/>
      <c r="AU28" s="2776"/>
      <c r="AV28" s="2776"/>
      <c r="AW28" s="2776"/>
      <c r="AX28" s="2776"/>
      <c r="AY28" s="2777"/>
      <c r="AZ28" s="2790"/>
      <c r="BA28" s="2790"/>
      <c r="BB28" s="2790"/>
      <c r="BC28" s="2790"/>
      <c r="BD28" s="2790"/>
      <c r="BE28" s="2790"/>
      <c r="BF28" s="2790"/>
      <c r="BG28" s="2790"/>
      <c r="BH28" s="2790"/>
      <c r="BI28" s="2790"/>
      <c r="BJ28" s="2790"/>
      <c r="BK28" s="2790"/>
      <c r="BL28" s="2781"/>
      <c r="BM28" s="2781"/>
      <c r="BN28" s="2780"/>
      <c r="BO28" s="2780"/>
      <c r="BP28" s="2780"/>
      <c r="BQ28" s="2780"/>
      <c r="BR28" s="2780"/>
      <c r="BS28" s="2780"/>
      <c r="BT28" s="2780"/>
      <c r="BU28" s="2780"/>
      <c r="BV28" s="2780"/>
      <c r="BW28" s="2780"/>
      <c r="BX28" s="2780"/>
      <c r="BY28" s="2780"/>
      <c r="BZ28" s="2780"/>
      <c r="CA28" s="2780"/>
      <c r="CB28" s="2780"/>
      <c r="CC28" s="2780"/>
      <c r="CD28" s="2780"/>
      <c r="CE28" s="2780"/>
      <c r="CF28" s="2780"/>
      <c r="CG28" s="2780"/>
      <c r="CH28" s="2780"/>
      <c r="CI28" s="2780"/>
      <c r="CJ28" s="2780"/>
      <c r="CK28" s="2780"/>
      <c r="CL28" s="2780"/>
      <c r="CM28" s="3036"/>
      <c r="CN28" s="3036"/>
      <c r="CO28" s="3036"/>
      <c r="CP28" s="3036"/>
      <c r="CQ28" s="3036"/>
      <c r="CR28" s="3036"/>
      <c r="CS28" s="3031"/>
      <c r="CT28" s="2790"/>
      <c r="CU28" s="2790"/>
      <c r="CV28" s="2835"/>
      <c r="CW28" s="2836"/>
      <c r="CX28" s="2836"/>
      <c r="CY28" s="2836"/>
      <c r="CZ28" s="2836"/>
      <c r="DA28" s="2836"/>
      <c r="DB28" s="2836"/>
      <c r="DC28" s="2836"/>
      <c r="DD28" s="2836"/>
      <c r="DE28" s="2836"/>
      <c r="DF28" s="2836"/>
      <c r="DG28" s="2836"/>
      <c r="DH28" s="2836"/>
      <c r="DI28" s="2836"/>
      <c r="DJ28" s="2836"/>
      <c r="DK28" s="2836"/>
      <c r="DL28" s="2836"/>
      <c r="DM28" s="2836"/>
      <c r="DN28" s="2836"/>
      <c r="DO28" s="2837"/>
      <c r="DP28"/>
      <c r="DQ28"/>
      <c r="DR28"/>
      <c r="DS28"/>
      <c r="DT28"/>
      <c r="DU28"/>
      <c r="DV28"/>
      <c r="DW28"/>
      <c r="DX28"/>
      <c r="DY28"/>
      <c r="DZ28"/>
      <c r="EA28"/>
      <c r="EB28"/>
      <c r="EC28"/>
      <c r="ED28"/>
      <c r="EE28" s="229"/>
      <c r="EF28" s="237"/>
      <c r="EG28" s="131">
        <f t="shared" si="0"/>
        <v>0</v>
      </c>
      <c r="EH28" s="131">
        <f t="shared" si="1"/>
        <v>0</v>
      </c>
      <c r="EI28" s="131">
        <f t="shared" si="2"/>
        <v>0</v>
      </c>
      <c r="EJ28" s="131">
        <f t="shared" si="3"/>
        <v>0</v>
      </c>
      <c r="EK28" s="247" t="s">
        <v>1463</v>
      </c>
      <c r="EL28" s="131" t="str">
        <f t="shared" si="37"/>
        <v>機械排煙設備の排煙口の外観</v>
      </c>
      <c r="EM28" s="130">
        <f t="shared" si="4"/>
        <v>0</v>
      </c>
      <c r="EN28" s="129" t="str">
        <f t="shared" si="5"/>
        <v/>
      </c>
      <c r="EO28" s="121" t="str">
        <f>IF($EN28="要是正",MAX($EO$14:EO27)+1,"")</f>
        <v/>
      </c>
      <c r="EP28" s="121" t="str">
        <f>IF($EN28="要是正",MAX($EP$14:EP27)+1,"")</f>
        <v/>
      </c>
      <c r="EQ28" s="128" t="str">
        <f t="shared" si="35"/>
        <v/>
      </c>
      <c r="ER28" s="127" t="str">
        <f t="shared" si="11"/>
        <v/>
      </c>
      <c r="ES28" s="122" t="str">
        <f t="shared" si="12"/>
        <v/>
      </c>
      <c r="ET28" s="157" t="str">
        <f t="shared" si="6"/>
        <v/>
      </c>
      <c r="EU28" s="156" t="str">
        <f t="shared" si="13"/>
        <v/>
      </c>
      <c r="EV28" s="125" t="str">
        <f t="shared" si="14"/>
        <v/>
      </c>
      <c r="EW28" s="123" t="str">
        <f t="shared" si="15"/>
        <v>0</v>
      </c>
      <c r="EX28" s="610" t="str">
        <f t="shared" si="16"/>
        <v/>
      </c>
      <c r="EY28" s="608" t="str">
        <f t="shared" si="17"/>
        <v>0</v>
      </c>
      <c r="EZ28" s="608" t="str">
        <f t="shared" si="18"/>
        <v>0</v>
      </c>
      <c r="FA28" s="607" t="str">
        <f t="shared" si="19"/>
        <v/>
      </c>
      <c r="FB28" s="125" t="str">
        <f t="shared" si="20"/>
        <v/>
      </c>
      <c r="FC28" s="123" t="str">
        <f t="shared" si="21"/>
        <v>0</v>
      </c>
      <c r="FD28" s="124" t="str">
        <f t="shared" si="22"/>
        <v/>
      </c>
      <c r="FE28" s="123" t="str">
        <f t="shared" si="23"/>
        <v>0</v>
      </c>
      <c r="FF28" s="613" t="str">
        <f t="shared" si="24"/>
        <v/>
      </c>
      <c r="FG28" s="613" t="str">
        <f t="shared" si="25"/>
        <v/>
      </c>
      <c r="FH28" s="121"/>
      <c r="FI28" s="121"/>
      <c r="FJ28" s="595"/>
      <c r="FK28" s="172">
        <v>4</v>
      </c>
      <c r="FL28" s="130" t="s">
        <v>185</v>
      </c>
      <c r="FM28" s="130" t="s">
        <v>237</v>
      </c>
      <c r="FN28" s="161" t="s">
        <v>236</v>
      </c>
      <c r="GE28" s="229"/>
      <c r="GF28" s="249"/>
      <c r="GG28" s="239" t="str">
        <f t="shared" si="7"/>
        <v/>
      </c>
      <c r="GH28" s="239" t="str">
        <f t="shared" si="26"/>
        <v/>
      </c>
      <c r="GI28" s="239" t="str">
        <f t="shared" si="27"/>
        <v/>
      </c>
      <c r="GJ28" s="239">
        <f t="shared" si="28"/>
        <v>0</v>
      </c>
      <c r="GK28" s="240" t="str">
        <f t="shared" si="8"/>
        <v/>
      </c>
      <c r="GM28" s="407" t="str">
        <f t="shared" si="29"/>
        <v/>
      </c>
      <c r="GN28" s="408" t="str">
        <f t="shared" si="30"/>
        <v>0</v>
      </c>
      <c r="GO28" s="409" t="str">
        <f t="shared" si="31"/>
        <v/>
      </c>
      <c r="GP28" s="408" t="str">
        <f t="shared" si="32"/>
        <v>0</v>
      </c>
      <c r="GQ28" s="410" t="str">
        <f t="shared" si="33"/>
        <v/>
      </c>
      <c r="GR28" s="10" t="str">
        <f t="shared" si="34"/>
        <v/>
      </c>
      <c r="GS28" s="411">
        <f t="shared" si="9"/>
        <v>0</v>
      </c>
      <c r="GT28" s="27"/>
      <c r="GU28" s="27"/>
      <c r="GV28" s="413"/>
      <c r="GW28" s="10" t="str">
        <f>$T$26</f>
        <v>機械排煙設備の排煙口の外観</v>
      </c>
    </row>
    <row r="29" spans="2:205" s="10" customFormat="1" ht="50.1" customHeight="1" x14ac:dyDescent="0.15">
      <c r="B29" s="111"/>
      <c r="C29" s="229"/>
      <c r="D29" s="229"/>
      <c r="E29" s="229"/>
      <c r="F29" s="229"/>
      <c r="G29" s="229"/>
      <c r="H29" s="229"/>
      <c r="I29" s="260"/>
      <c r="J29" s="238"/>
      <c r="K29" s="242"/>
      <c r="L29" s="242"/>
      <c r="M29" s="2775" t="s">
        <v>6355</v>
      </c>
      <c r="N29" s="2775"/>
      <c r="O29" s="2775"/>
      <c r="P29" s="2798"/>
      <c r="Q29" s="2799"/>
      <c r="R29" s="2799"/>
      <c r="S29" s="2800"/>
      <c r="T29" s="2799"/>
      <c r="U29" s="2799"/>
      <c r="V29" s="2799"/>
      <c r="W29" s="2799"/>
      <c r="X29" s="2799"/>
      <c r="Y29" s="2799"/>
      <c r="Z29" s="2800"/>
      <c r="AA29" s="2776" t="s">
        <v>432</v>
      </c>
      <c r="AB29" s="2776"/>
      <c r="AC29" s="2776"/>
      <c r="AD29" s="2776"/>
      <c r="AE29" s="2776"/>
      <c r="AF29" s="2776"/>
      <c r="AG29" s="2776"/>
      <c r="AH29" s="2776"/>
      <c r="AI29" s="2776"/>
      <c r="AJ29" s="2776"/>
      <c r="AK29" s="2776"/>
      <c r="AL29" s="2776"/>
      <c r="AM29" s="2776"/>
      <c r="AN29" s="2776"/>
      <c r="AO29" s="2776"/>
      <c r="AP29" s="2776"/>
      <c r="AQ29" s="2776"/>
      <c r="AR29" s="2776"/>
      <c r="AS29" s="2776"/>
      <c r="AT29" s="2776"/>
      <c r="AU29" s="2776"/>
      <c r="AV29" s="2776"/>
      <c r="AW29" s="2776"/>
      <c r="AX29" s="2776"/>
      <c r="AY29" s="2777"/>
      <c r="AZ29" s="2790"/>
      <c r="BA29" s="2790"/>
      <c r="BB29" s="2790"/>
      <c r="BC29" s="2790"/>
      <c r="BD29" s="2790"/>
      <c r="BE29" s="2790"/>
      <c r="BF29" s="2790"/>
      <c r="BG29" s="2790"/>
      <c r="BH29" s="2790"/>
      <c r="BI29" s="2790"/>
      <c r="BJ29" s="2790"/>
      <c r="BK29" s="2790"/>
      <c r="BL29" s="2781"/>
      <c r="BM29" s="2781"/>
      <c r="BN29" s="2780"/>
      <c r="BO29" s="2780"/>
      <c r="BP29" s="2780"/>
      <c r="BQ29" s="2780"/>
      <c r="BR29" s="2780"/>
      <c r="BS29" s="2780"/>
      <c r="BT29" s="2780"/>
      <c r="BU29" s="2780"/>
      <c r="BV29" s="2780"/>
      <c r="BW29" s="2780"/>
      <c r="BX29" s="2780"/>
      <c r="BY29" s="2780"/>
      <c r="BZ29" s="2780"/>
      <c r="CA29" s="2780"/>
      <c r="CB29" s="2780"/>
      <c r="CC29" s="2780"/>
      <c r="CD29" s="2780"/>
      <c r="CE29" s="2780"/>
      <c r="CF29" s="2780"/>
      <c r="CG29" s="2780"/>
      <c r="CH29" s="2780"/>
      <c r="CI29" s="2780"/>
      <c r="CJ29" s="2780"/>
      <c r="CK29" s="2780"/>
      <c r="CL29" s="2780"/>
      <c r="CM29" s="3036"/>
      <c r="CN29" s="3036"/>
      <c r="CO29" s="3036"/>
      <c r="CP29" s="3036"/>
      <c r="CQ29" s="3036"/>
      <c r="CR29" s="3036"/>
      <c r="CS29" s="3031"/>
      <c r="CT29" s="2790"/>
      <c r="CU29" s="2790"/>
      <c r="CV29" s="2835"/>
      <c r="CW29" s="2836"/>
      <c r="CX29" s="2836"/>
      <c r="CY29" s="2836"/>
      <c r="CZ29" s="2836"/>
      <c r="DA29" s="2836"/>
      <c r="DB29" s="2836"/>
      <c r="DC29" s="2836"/>
      <c r="DD29" s="2836"/>
      <c r="DE29" s="2836"/>
      <c r="DF29" s="2836"/>
      <c r="DG29" s="2836"/>
      <c r="DH29" s="2836"/>
      <c r="DI29" s="2836"/>
      <c r="DJ29" s="2836"/>
      <c r="DK29" s="2836"/>
      <c r="DL29" s="2836"/>
      <c r="DM29" s="2836"/>
      <c r="DN29" s="2836"/>
      <c r="DO29" s="2837"/>
      <c r="DP29"/>
      <c r="DQ29"/>
      <c r="DR29"/>
      <c r="DS29"/>
      <c r="DT29"/>
      <c r="DU29"/>
      <c r="DV29"/>
      <c r="DW29"/>
      <c r="DX29"/>
      <c r="DY29"/>
      <c r="DZ29"/>
      <c r="EA29"/>
      <c r="EB29"/>
      <c r="EC29"/>
      <c r="ED29"/>
      <c r="EE29" s="229"/>
      <c r="EF29" s="237"/>
      <c r="EG29" s="131">
        <f t="shared" si="0"/>
        <v>0</v>
      </c>
      <c r="EH29" s="131">
        <f t="shared" si="1"/>
        <v>0</v>
      </c>
      <c r="EI29" s="131">
        <f t="shared" si="2"/>
        <v>0</v>
      </c>
      <c r="EJ29" s="131">
        <f t="shared" si="3"/>
        <v>0</v>
      </c>
      <c r="EK29" s="247" t="s">
        <v>525</v>
      </c>
      <c r="EL29" s="131" t="str">
        <f t="shared" si="37"/>
        <v>機械排煙設備の排煙口の外観</v>
      </c>
      <c r="EM29" s="130">
        <f t="shared" si="4"/>
        <v>0</v>
      </c>
      <c r="EN29" s="129" t="str">
        <f t="shared" si="5"/>
        <v/>
      </c>
      <c r="EO29" s="121" t="str">
        <f>IF($EN29="要是正",MAX($EO$14:EO28)+1,"")</f>
        <v/>
      </c>
      <c r="EP29" s="121" t="str">
        <f>IF($EN29="要是正",MAX($EP$14:EP28)+1,"")</f>
        <v/>
      </c>
      <c r="EQ29" s="128" t="str">
        <f t="shared" si="35"/>
        <v/>
      </c>
      <c r="ER29" s="127" t="str">
        <f t="shared" si="11"/>
        <v/>
      </c>
      <c r="ES29" s="122" t="str">
        <f t="shared" si="12"/>
        <v/>
      </c>
      <c r="ET29" s="157" t="str">
        <f t="shared" si="6"/>
        <v/>
      </c>
      <c r="EU29" s="156" t="str">
        <f t="shared" si="13"/>
        <v/>
      </c>
      <c r="EV29" s="125" t="str">
        <f t="shared" si="14"/>
        <v/>
      </c>
      <c r="EW29" s="123" t="str">
        <f t="shared" si="15"/>
        <v>0</v>
      </c>
      <c r="EX29" s="610" t="str">
        <f t="shared" si="16"/>
        <v/>
      </c>
      <c r="EY29" s="608" t="str">
        <f t="shared" si="17"/>
        <v>0</v>
      </c>
      <c r="EZ29" s="608" t="str">
        <f t="shared" si="18"/>
        <v>0</v>
      </c>
      <c r="FA29" s="607" t="str">
        <f t="shared" si="19"/>
        <v/>
      </c>
      <c r="FB29" s="125" t="str">
        <f t="shared" si="20"/>
        <v/>
      </c>
      <c r="FC29" s="123" t="str">
        <f t="shared" si="21"/>
        <v>0</v>
      </c>
      <c r="FD29" s="124" t="str">
        <f t="shared" si="22"/>
        <v/>
      </c>
      <c r="FE29" s="123" t="str">
        <f t="shared" si="23"/>
        <v>0</v>
      </c>
      <c r="FF29" s="613" t="str">
        <f t="shared" si="24"/>
        <v/>
      </c>
      <c r="FG29" s="613" t="str">
        <f t="shared" si="25"/>
        <v/>
      </c>
      <c r="FH29" s="121"/>
      <c r="FI29" s="121"/>
      <c r="FJ29" s="595"/>
      <c r="FK29" s="172">
        <v>5</v>
      </c>
      <c r="FL29" s="130" t="s">
        <v>185</v>
      </c>
      <c r="FM29" s="130" t="s">
        <v>233</v>
      </c>
      <c r="FN29" s="161" t="s">
        <v>232</v>
      </c>
      <c r="GE29" s="229"/>
      <c r="GF29" s="229"/>
      <c r="GG29" s="239" t="str">
        <f t="shared" si="7"/>
        <v/>
      </c>
      <c r="GH29" s="239" t="str">
        <f t="shared" si="26"/>
        <v/>
      </c>
      <c r="GI29" s="239" t="str">
        <f t="shared" si="27"/>
        <v/>
      </c>
      <c r="GJ29" s="239">
        <f t="shared" si="28"/>
        <v>0</v>
      </c>
      <c r="GK29" s="240" t="str">
        <f t="shared" si="8"/>
        <v/>
      </c>
      <c r="GM29" s="407" t="str">
        <f t="shared" si="29"/>
        <v/>
      </c>
      <c r="GN29" s="408" t="str">
        <f t="shared" si="30"/>
        <v>0</v>
      </c>
      <c r="GO29" s="409" t="str">
        <f t="shared" si="31"/>
        <v/>
      </c>
      <c r="GP29" s="408" t="str">
        <f t="shared" si="32"/>
        <v>0</v>
      </c>
      <c r="GQ29" s="410" t="str">
        <f t="shared" si="33"/>
        <v/>
      </c>
      <c r="GR29" s="10" t="str">
        <f t="shared" si="34"/>
        <v/>
      </c>
      <c r="GS29" s="411">
        <f t="shared" si="9"/>
        <v>0</v>
      </c>
      <c r="GT29" s="27"/>
      <c r="GU29" s="27"/>
      <c r="GV29" s="413"/>
      <c r="GW29" s="10" t="str">
        <f>$T$26</f>
        <v>機械排煙設備の排煙口の外観</v>
      </c>
    </row>
    <row r="30" spans="2:205" s="10" customFormat="1" ht="50.1" customHeight="1" x14ac:dyDescent="0.15">
      <c r="B30" s="111"/>
      <c r="C30" s="229"/>
      <c r="D30" s="229"/>
      <c r="E30" s="229"/>
      <c r="F30" s="229"/>
      <c r="G30" s="229"/>
      <c r="H30" s="229"/>
      <c r="I30" s="260"/>
      <c r="J30" s="238"/>
      <c r="K30" s="242"/>
      <c r="L30" s="242"/>
      <c r="M30" s="2775" t="s">
        <v>6356</v>
      </c>
      <c r="N30" s="2775"/>
      <c r="O30" s="2775"/>
      <c r="P30" s="2798"/>
      <c r="Q30" s="2799"/>
      <c r="R30" s="2799"/>
      <c r="S30" s="2800"/>
      <c r="T30" s="2802"/>
      <c r="U30" s="2802"/>
      <c r="V30" s="2802"/>
      <c r="W30" s="2802"/>
      <c r="X30" s="2802"/>
      <c r="Y30" s="2802"/>
      <c r="Z30" s="2803"/>
      <c r="AA30" s="2845" t="s">
        <v>456</v>
      </c>
      <c r="AB30" s="2845"/>
      <c r="AC30" s="2845"/>
      <c r="AD30" s="2845"/>
      <c r="AE30" s="2845"/>
      <c r="AF30" s="2845"/>
      <c r="AG30" s="2845"/>
      <c r="AH30" s="2845"/>
      <c r="AI30" s="2845"/>
      <c r="AJ30" s="2845"/>
      <c r="AK30" s="2845"/>
      <c r="AL30" s="2845"/>
      <c r="AM30" s="2845"/>
      <c r="AN30" s="2845"/>
      <c r="AO30" s="2845"/>
      <c r="AP30" s="2845"/>
      <c r="AQ30" s="2845"/>
      <c r="AR30" s="2845"/>
      <c r="AS30" s="2845"/>
      <c r="AT30" s="2845"/>
      <c r="AU30" s="2845"/>
      <c r="AV30" s="2845"/>
      <c r="AW30" s="2845"/>
      <c r="AX30" s="2845"/>
      <c r="AY30" s="2846"/>
      <c r="AZ30" s="3039"/>
      <c r="BA30" s="3039"/>
      <c r="BB30" s="3039"/>
      <c r="BC30" s="3039"/>
      <c r="BD30" s="3039"/>
      <c r="BE30" s="3039"/>
      <c r="BF30" s="3039"/>
      <c r="BG30" s="3039"/>
      <c r="BH30" s="3039"/>
      <c r="BI30" s="3039"/>
      <c r="BJ30" s="3039"/>
      <c r="BK30" s="3039"/>
      <c r="BL30" s="2827"/>
      <c r="BM30" s="2827"/>
      <c r="BN30" s="2828"/>
      <c r="BO30" s="2828"/>
      <c r="BP30" s="2828"/>
      <c r="BQ30" s="2828"/>
      <c r="BR30" s="2828"/>
      <c r="BS30" s="2828"/>
      <c r="BT30" s="2828"/>
      <c r="BU30" s="2828"/>
      <c r="BV30" s="2828"/>
      <c r="BW30" s="2828"/>
      <c r="BX30" s="2828"/>
      <c r="BY30" s="2828"/>
      <c r="BZ30" s="2828"/>
      <c r="CA30" s="2828"/>
      <c r="CB30" s="2828"/>
      <c r="CC30" s="2828"/>
      <c r="CD30" s="2828"/>
      <c r="CE30" s="2828"/>
      <c r="CF30" s="2828"/>
      <c r="CG30" s="2828"/>
      <c r="CH30" s="2828"/>
      <c r="CI30" s="2828"/>
      <c r="CJ30" s="2828"/>
      <c r="CK30" s="2828"/>
      <c r="CL30" s="2828"/>
      <c r="CM30" s="3037"/>
      <c r="CN30" s="3037"/>
      <c r="CO30" s="3037"/>
      <c r="CP30" s="3037"/>
      <c r="CQ30" s="3037"/>
      <c r="CR30" s="3037"/>
      <c r="CS30" s="3038"/>
      <c r="CT30" s="3039"/>
      <c r="CU30" s="3039"/>
      <c r="CV30" s="3040"/>
      <c r="CW30" s="3041"/>
      <c r="CX30" s="3041"/>
      <c r="CY30" s="3041"/>
      <c r="CZ30" s="3041"/>
      <c r="DA30" s="3041"/>
      <c r="DB30" s="3041"/>
      <c r="DC30" s="3041"/>
      <c r="DD30" s="3041"/>
      <c r="DE30" s="3041"/>
      <c r="DF30" s="3041"/>
      <c r="DG30" s="3041"/>
      <c r="DH30" s="3041"/>
      <c r="DI30" s="3041"/>
      <c r="DJ30" s="3041"/>
      <c r="DK30" s="3041"/>
      <c r="DL30" s="3041"/>
      <c r="DM30" s="3041"/>
      <c r="DN30" s="3041"/>
      <c r="DO30" s="3042"/>
      <c r="DP30"/>
      <c r="DQ30"/>
      <c r="DR30"/>
      <c r="DS30"/>
      <c r="DT30"/>
      <c r="DU30"/>
      <c r="DV30"/>
      <c r="DW30"/>
      <c r="DX30"/>
      <c r="DY30"/>
      <c r="DZ30"/>
      <c r="EA30"/>
      <c r="EB30"/>
      <c r="EC30"/>
      <c r="ED30"/>
      <c r="EE30" s="229"/>
      <c r="EF30" s="237"/>
      <c r="EG30" s="131">
        <f t="shared" si="0"/>
        <v>0</v>
      </c>
      <c r="EH30" s="131">
        <f t="shared" si="1"/>
        <v>0</v>
      </c>
      <c r="EI30" s="131">
        <f t="shared" si="2"/>
        <v>0</v>
      </c>
      <c r="EJ30" s="131">
        <f t="shared" si="3"/>
        <v>0</v>
      </c>
      <c r="EK30" s="247" t="s">
        <v>522</v>
      </c>
      <c r="EL30" s="131" t="str">
        <f t="shared" si="37"/>
        <v>機械排煙設備の排煙口の外観</v>
      </c>
      <c r="EM30" s="130">
        <f t="shared" si="4"/>
        <v>0</v>
      </c>
      <c r="EN30" s="129" t="str">
        <f t="shared" si="5"/>
        <v/>
      </c>
      <c r="EO30" s="121" t="str">
        <f>IF($EN30="要是正",MAX($EO$14:EO29)+1,"")</f>
        <v/>
      </c>
      <c r="EP30" s="121" t="str">
        <f>IF($EN30="要是正",MAX($EP$14:EP29)+1,"")</f>
        <v/>
      </c>
      <c r="EQ30" s="128" t="str">
        <f t="shared" si="35"/>
        <v/>
      </c>
      <c r="ER30" s="127" t="str">
        <f t="shared" si="11"/>
        <v/>
      </c>
      <c r="ES30" s="122" t="str">
        <f t="shared" si="12"/>
        <v/>
      </c>
      <c r="ET30" s="157" t="str">
        <f t="shared" si="6"/>
        <v/>
      </c>
      <c r="EU30" s="156" t="str">
        <f t="shared" si="13"/>
        <v/>
      </c>
      <c r="EV30" s="125" t="str">
        <f t="shared" si="14"/>
        <v/>
      </c>
      <c r="EW30" s="123" t="str">
        <f t="shared" si="15"/>
        <v>0</v>
      </c>
      <c r="EX30" s="610" t="str">
        <f t="shared" si="16"/>
        <v/>
      </c>
      <c r="EY30" s="608" t="str">
        <f t="shared" si="17"/>
        <v>0</v>
      </c>
      <c r="EZ30" s="608" t="str">
        <f t="shared" si="18"/>
        <v>0</v>
      </c>
      <c r="FA30" s="607" t="str">
        <f t="shared" si="19"/>
        <v/>
      </c>
      <c r="FB30" s="125" t="str">
        <f t="shared" si="20"/>
        <v/>
      </c>
      <c r="FC30" s="123" t="str">
        <f t="shared" si="21"/>
        <v>0</v>
      </c>
      <c r="FD30" s="124" t="str">
        <f t="shared" si="22"/>
        <v/>
      </c>
      <c r="FE30" s="123" t="str">
        <f t="shared" si="23"/>
        <v>0</v>
      </c>
      <c r="FF30" s="613" t="str">
        <f t="shared" si="24"/>
        <v/>
      </c>
      <c r="FG30" s="613" t="str">
        <f t="shared" si="25"/>
        <v/>
      </c>
      <c r="FH30" s="121"/>
      <c r="FI30" s="121"/>
      <c r="FJ30" s="595"/>
      <c r="FK30" s="172">
        <v>6</v>
      </c>
      <c r="FL30" s="130" t="s">
        <v>185</v>
      </c>
      <c r="FM30" s="130" t="s">
        <v>228</v>
      </c>
      <c r="FN30" s="161" t="s">
        <v>227</v>
      </c>
      <c r="GE30" s="229"/>
      <c r="GF30" s="229"/>
      <c r="GG30" s="239" t="str">
        <f t="shared" si="7"/>
        <v/>
      </c>
      <c r="GH30" s="239" t="str">
        <f t="shared" si="26"/>
        <v/>
      </c>
      <c r="GI30" s="239" t="str">
        <f t="shared" si="27"/>
        <v/>
      </c>
      <c r="GJ30" s="239">
        <f t="shared" si="28"/>
        <v>0</v>
      </c>
      <c r="GK30" s="240" t="str">
        <f t="shared" si="8"/>
        <v/>
      </c>
      <c r="GM30" s="407" t="str">
        <f t="shared" si="29"/>
        <v/>
      </c>
      <c r="GN30" s="408" t="str">
        <f t="shared" si="30"/>
        <v>0</v>
      </c>
      <c r="GO30" s="409" t="str">
        <f t="shared" si="31"/>
        <v/>
      </c>
      <c r="GP30" s="408" t="str">
        <f t="shared" si="32"/>
        <v>0</v>
      </c>
      <c r="GQ30" s="410" t="str">
        <f t="shared" si="33"/>
        <v/>
      </c>
      <c r="GR30" s="10" t="str">
        <f t="shared" si="34"/>
        <v/>
      </c>
      <c r="GS30" s="411">
        <f t="shared" si="9"/>
        <v>0</v>
      </c>
      <c r="GT30" s="27"/>
      <c r="GU30" s="27"/>
      <c r="GV30" s="413"/>
      <c r="GW30" s="10" t="str">
        <f>$T$26</f>
        <v>機械排煙設備の排煙口の外観</v>
      </c>
    </row>
    <row r="31" spans="2:205" s="10" customFormat="1" ht="50.1" customHeight="1" x14ac:dyDescent="0.15">
      <c r="B31" s="111"/>
      <c r="C31" s="229"/>
      <c r="D31" s="229"/>
      <c r="E31" s="229"/>
      <c r="F31" s="229"/>
      <c r="G31" s="229"/>
      <c r="H31" s="229"/>
      <c r="I31" s="260"/>
      <c r="J31" s="238"/>
      <c r="K31" s="242"/>
      <c r="L31" s="242"/>
      <c r="M31" s="2775" t="s">
        <v>6357</v>
      </c>
      <c r="N31" s="2775"/>
      <c r="O31" s="2775"/>
      <c r="P31" s="2798"/>
      <c r="Q31" s="2799"/>
      <c r="R31" s="2799"/>
      <c r="S31" s="2800"/>
      <c r="T31" s="2796" t="s">
        <v>455</v>
      </c>
      <c r="U31" s="2796"/>
      <c r="V31" s="2796"/>
      <c r="W31" s="2796"/>
      <c r="X31" s="2796"/>
      <c r="Y31" s="2796"/>
      <c r="Z31" s="2797"/>
      <c r="AA31" s="2862" t="s">
        <v>454</v>
      </c>
      <c r="AB31" s="2862"/>
      <c r="AC31" s="2862"/>
      <c r="AD31" s="2862"/>
      <c r="AE31" s="2862"/>
      <c r="AF31" s="2862"/>
      <c r="AG31" s="2862"/>
      <c r="AH31" s="2862"/>
      <c r="AI31" s="2862"/>
      <c r="AJ31" s="2862"/>
      <c r="AK31" s="2862"/>
      <c r="AL31" s="2862"/>
      <c r="AM31" s="2862"/>
      <c r="AN31" s="2862"/>
      <c r="AO31" s="2862"/>
      <c r="AP31" s="2862"/>
      <c r="AQ31" s="2862"/>
      <c r="AR31" s="2862"/>
      <c r="AS31" s="2862"/>
      <c r="AT31" s="2862"/>
      <c r="AU31" s="2862"/>
      <c r="AV31" s="2862"/>
      <c r="AW31" s="2862"/>
      <c r="AX31" s="2862"/>
      <c r="AY31" s="2863"/>
      <c r="AZ31" s="2953"/>
      <c r="BA31" s="2953"/>
      <c r="BB31" s="2953"/>
      <c r="BC31" s="2953"/>
      <c r="BD31" s="2953"/>
      <c r="BE31" s="2953"/>
      <c r="BF31" s="2953"/>
      <c r="BG31" s="2953"/>
      <c r="BH31" s="2953"/>
      <c r="BI31" s="2953"/>
      <c r="BJ31" s="2953"/>
      <c r="BK31" s="2953"/>
      <c r="BL31" s="2819"/>
      <c r="BM31" s="2819"/>
      <c r="BN31" s="2820"/>
      <c r="BO31" s="2820"/>
      <c r="BP31" s="2820"/>
      <c r="BQ31" s="2820"/>
      <c r="BR31" s="2820"/>
      <c r="BS31" s="2820"/>
      <c r="BT31" s="2820"/>
      <c r="BU31" s="2820"/>
      <c r="BV31" s="2820"/>
      <c r="BW31" s="2820"/>
      <c r="BX31" s="2820"/>
      <c r="BY31" s="2820"/>
      <c r="BZ31" s="2820"/>
      <c r="CA31" s="2820"/>
      <c r="CB31" s="2820"/>
      <c r="CC31" s="2820"/>
      <c r="CD31" s="2820"/>
      <c r="CE31" s="2820"/>
      <c r="CF31" s="2820"/>
      <c r="CG31" s="2820"/>
      <c r="CH31" s="2820"/>
      <c r="CI31" s="2820"/>
      <c r="CJ31" s="2820"/>
      <c r="CK31" s="2820"/>
      <c r="CL31" s="2820"/>
      <c r="CM31" s="3046"/>
      <c r="CN31" s="3046"/>
      <c r="CO31" s="3046"/>
      <c r="CP31" s="3046"/>
      <c r="CQ31" s="3046"/>
      <c r="CR31" s="3046"/>
      <c r="CS31" s="3032"/>
      <c r="CT31" s="2953"/>
      <c r="CU31" s="2953"/>
      <c r="CV31" s="2808"/>
      <c r="CW31" s="2809"/>
      <c r="CX31" s="2809"/>
      <c r="CY31" s="2809"/>
      <c r="CZ31" s="2809"/>
      <c r="DA31" s="2809"/>
      <c r="DB31" s="2809"/>
      <c r="DC31" s="2809"/>
      <c r="DD31" s="2809"/>
      <c r="DE31" s="2809"/>
      <c r="DF31" s="2809"/>
      <c r="DG31" s="2809"/>
      <c r="DH31" s="2809"/>
      <c r="DI31" s="2809"/>
      <c r="DJ31" s="2809"/>
      <c r="DK31" s="2809"/>
      <c r="DL31" s="2809"/>
      <c r="DM31" s="2809"/>
      <c r="DN31" s="2809"/>
      <c r="DO31" s="2810"/>
      <c r="DP31"/>
      <c r="DQ31"/>
      <c r="DR31"/>
      <c r="DS31"/>
      <c r="DT31"/>
      <c r="DU31"/>
      <c r="DV31"/>
      <c r="DW31"/>
      <c r="DX31"/>
      <c r="DY31"/>
      <c r="DZ31"/>
      <c r="EA31"/>
      <c r="EB31"/>
      <c r="EC31"/>
      <c r="ED31"/>
      <c r="EE31" s="229"/>
      <c r="EF31" s="237"/>
      <c r="EG31" s="131">
        <f t="shared" si="0"/>
        <v>0</v>
      </c>
      <c r="EH31" s="131">
        <f t="shared" si="1"/>
        <v>0</v>
      </c>
      <c r="EI31" s="131">
        <f t="shared" si="2"/>
        <v>0</v>
      </c>
      <c r="EJ31" s="131">
        <f t="shared" si="3"/>
        <v>0</v>
      </c>
      <c r="EK31" s="247" t="s">
        <v>520</v>
      </c>
      <c r="EL31" s="131" t="str">
        <f>$T$31</f>
        <v>機械排煙設備の排煙口の性能</v>
      </c>
      <c r="EM31" s="130">
        <f t="shared" si="4"/>
        <v>0</v>
      </c>
      <c r="EN31" s="129" t="str">
        <f t="shared" si="5"/>
        <v/>
      </c>
      <c r="EO31" s="121" t="str">
        <f>IF($EN31="要是正",MAX($EO$14:EO30)+1,"")</f>
        <v/>
      </c>
      <c r="EP31" s="121" t="str">
        <f>IF($EN31="要是正",MAX($EP$14:EP30)+1,"")</f>
        <v/>
      </c>
      <c r="EQ31" s="128" t="str">
        <f t="shared" si="35"/>
        <v/>
      </c>
      <c r="ER31" s="127" t="str">
        <f t="shared" si="11"/>
        <v/>
      </c>
      <c r="ES31" s="122" t="str">
        <f t="shared" si="12"/>
        <v/>
      </c>
      <c r="ET31" s="157" t="str">
        <f t="shared" si="6"/>
        <v/>
      </c>
      <c r="EU31" s="156" t="str">
        <f t="shared" si="13"/>
        <v/>
      </c>
      <c r="EV31" s="125" t="str">
        <f t="shared" si="14"/>
        <v/>
      </c>
      <c r="EW31" s="123" t="str">
        <f t="shared" si="15"/>
        <v>0</v>
      </c>
      <c r="EX31" s="610" t="str">
        <f t="shared" si="16"/>
        <v/>
      </c>
      <c r="EY31" s="608" t="str">
        <f t="shared" si="17"/>
        <v>0</v>
      </c>
      <c r="EZ31" s="608" t="str">
        <f t="shared" si="18"/>
        <v>0</v>
      </c>
      <c r="FA31" s="607" t="str">
        <f t="shared" si="19"/>
        <v/>
      </c>
      <c r="FB31" s="125" t="str">
        <f t="shared" si="20"/>
        <v/>
      </c>
      <c r="FC31" s="123" t="str">
        <f t="shared" si="21"/>
        <v>0</v>
      </c>
      <c r="FD31" s="124" t="str">
        <f t="shared" si="22"/>
        <v/>
      </c>
      <c r="FE31" s="123" t="str">
        <f t="shared" si="23"/>
        <v>0</v>
      </c>
      <c r="FF31" s="613" t="str">
        <f t="shared" si="24"/>
        <v/>
      </c>
      <c r="FG31" s="613" t="str">
        <f t="shared" si="25"/>
        <v/>
      </c>
      <c r="FH31" s="121"/>
      <c r="FI31" s="121"/>
      <c r="FJ31" s="595"/>
      <c r="FK31" s="172">
        <v>2</v>
      </c>
      <c r="FL31" s="130" t="s">
        <v>185</v>
      </c>
      <c r="FM31" s="130" t="s">
        <v>245</v>
      </c>
      <c r="FN31" s="161" t="s">
        <v>244</v>
      </c>
      <c r="GE31" s="229"/>
      <c r="GF31" s="249"/>
      <c r="GG31" s="239" t="str">
        <f t="shared" si="7"/>
        <v/>
      </c>
      <c r="GH31" s="239" t="str">
        <f t="shared" si="26"/>
        <v/>
      </c>
      <c r="GI31" s="239" t="str">
        <f t="shared" si="27"/>
        <v/>
      </c>
      <c r="GJ31" s="239">
        <f t="shared" si="28"/>
        <v>0</v>
      </c>
      <c r="GK31" s="240" t="str">
        <f t="shared" si="8"/>
        <v/>
      </c>
      <c r="GM31" s="407" t="str">
        <f t="shared" si="29"/>
        <v/>
      </c>
      <c r="GN31" s="408" t="str">
        <f t="shared" si="30"/>
        <v>0</v>
      </c>
      <c r="GO31" s="409" t="str">
        <f t="shared" si="31"/>
        <v/>
      </c>
      <c r="GP31" s="408" t="str">
        <f t="shared" si="32"/>
        <v>0</v>
      </c>
      <c r="GQ31" s="410" t="str">
        <f t="shared" si="33"/>
        <v/>
      </c>
      <c r="GR31" s="10" t="str">
        <f t="shared" si="34"/>
        <v/>
      </c>
      <c r="GS31" s="411">
        <f t="shared" si="9"/>
        <v>0</v>
      </c>
      <c r="GT31" s="27"/>
      <c r="GU31" s="27"/>
      <c r="GV31" s="413"/>
      <c r="GW31" s="10" t="str">
        <f>$T$31</f>
        <v>機械排煙設備の排煙口の性能</v>
      </c>
    </row>
    <row r="32" spans="2:205" s="10" customFormat="1" ht="50.1" customHeight="1" x14ac:dyDescent="0.15">
      <c r="B32" s="111"/>
      <c r="C32" s="229"/>
      <c r="D32" s="229"/>
      <c r="E32" s="229"/>
      <c r="F32" s="229"/>
      <c r="G32" s="229"/>
      <c r="H32" s="229"/>
      <c r="I32" s="260"/>
      <c r="J32" s="238"/>
      <c r="K32" s="242"/>
      <c r="L32" s="242"/>
      <c r="M32" s="2775" t="s">
        <v>6358</v>
      </c>
      <c r="N32" s="2775"/>
      <c r="O32" s="2775"/>
      <c r="P32" s="2798"/>
      <c r="Q32" s="2799"/>
      <c r="R32" s="2799"/>
      <c r="S32" s="2800"/>
      <c r="T32" s="2799"/>
      <c r="U32" s="2799"/>
      <c r="V32" s="2799"/>
      <c r="W32" s="2799"/>
      <c r="X32" s="2799"/>
      <c r="Y32" s="2799"/>
      <c r="Z32" s="2800"/>
      <c r="AA32" s="2776" t="s">
        <v>453</v>
      </c>
      <c r="AB32" s="2776"/>
      <c r="AC32" s="2776"/>
      <c r="AD32" s="2776"/>
      <c r="AE32" s="2776"/>
      <c r="AF32" s="2776"/>
      <c r="AG32" s="2776"/>
      <c r="AH32" s="2776"/>
      <c r="AI32" s="2776"/>
      <c r="AJ32" s="2776"/>
      <c r="AK32" s="2776"/>
      <c r="AL32" s="2776"/>
      <c r="AM32" s="2776"/>
      <c r="AN32" s="2776"/>
      <c r="AO32" s="2776"/>
      <c r="AP32" s="2776"/>
      <c r="AQ32" s="2776"/>
      <c r="AR32" s="2776"/>
      <c r="AS32" s="2776"/>
      <c r="AT32" s="2776"/>
      <c r="AU32" s="2776"/>
      <c r="AV32" s="2776"/>
      <c r="AW32" s="2776"/>
      <c r="AX32" s="2776"/>
      <c r="AY32" s="2777"/>
      <c r="AZ32" s="2790"/>
      <c r="BA32" s="2790"/>
      <c r="BB32" s="2790"/>
      <c r="BC32" s="2790"/>
      <c r="BD32" s="2790"/>
      <c r="BE32" s="2790"/>
      <c r="BF32" s="2790"/>
      <c r="BG32" s="2790"/>
      <c r="BH32" s="2790"/>
      <c r="BI32" s="2790"/>
      <c r="BJ32" s="2790"/>
      <c r="BK32" s="2790"/>
      <c r="BL32" s="2781"/>
      <c r="BM32" s="2781"/>
      <c r="BN32" s="2780"/>
      <c r="BO32" s="2780"/>
      <c r="BP32" s="2780"/>
      <c r="BQ32" s="2780"/>
      <c r="BR32" s="2780"/>
      <c r="BS32" s="2780"/>
      <c r="BT32" s="2780"/>
      <c r="BU32" s="2780"/>
      <c r="BV32" s="2780"/>
      <c r="BW32" s="2780"/>
      <c r="BX32" s="2780"/>
      <c r="BY32" s="2780"/>
      <c r="BZ32" s="2780"/>
      <c r="CA32" s="2780"/>
      <c r="CB32" s="2780"/>
      <c r="CC32" s="2780"/>
      <c r="CD32" s="2780"/>
      <c r="CE32" s="2780"/>
      <c r="CF32" s="2780"/>
      <c r="CG32" s="2780"/>
      <c r="CH32" s="2780"/>
      <c r="CI32" s="2780"/>
      <c r="CJ32" s="2780"/>
      <c r="CK32" s="2780"/>
      <c r="CL32" s="2780"/>
      <c r="CM32" s="3036"/>
      <c r="CN32" s="3036"/>
      <c r="CO32" s="3036"/>
      <c r="CP32" s="3036"/>
      <c r="CQ32" s="3036"/>
      <c r="CR32" s="3036"/>
      <c r="CS32" s="3031"/>
      <c r="CT32" s="2790"/>
      <c r="CU32" s="2790"/>
      <c r="CV32" s="2835"/>
      <c r="CW32" s="2836"/>
      <c r="CX32" s="2836"/>
      <c r="CY32" s="2836"/>
      <c r="CZ32" s="2836"/>
      <c r="DA32" s="2836"/>
      <c r="DB32" s="2836"/>
      <c r="DC32" s="2836"/>
      <c r="DD32" s="2836"/>
      <c r="DE32" s="2836"/>
      <c r="DF32" s="2836"/>
      <c r="DG32" s="2836"/>
      <c r="DH32" s="2836"/>
      <c r="DI32" s="2836"/>
      <c r="DJ32" s="2836"/>
      <c r="DK32" s="2836"/>
      <c r="DL32" s="2836"/>
      <c r="DM32" s="2836"/>
      <c r="DN32" s="2836"/>
      <c r="DO32" s="2837"/>
      <c r="DP32"/>
      <c r="DQ32"/>
      <c r="DR32"/>
      <c r="DS32"/>
      <c r="DT32"/>
      <c r="DU32"/>
      <c r="DV32"/>
      <c r="DW32"/>
      <c r="DX32"/>
      <c r="DY32"/>
      <c r="DZ32"/>
      <c r="EA32"/>
      <c r="EB32"/>
      <c r="EC32"/>
      <c r="ED32"/>
      <c r="EE32" s="229"/>
      <c r="EF32" s="237"/>
      <c r="EG32" s="131">
        <f t="shared" si="0"/>
        <v>0</v>
      </c>
      <c r="EH32" s="131">
        <f t="shared" si="1"/>
        <v>0</v>
      </c>
      <c r="EI32" s="131">
        <f t="shared" si="2"/>
        <v>0</v>
      </c>
      <c r="EJ32" s="131">
        <f t="shared" si="3"/>
        <v>0</v>
      </c>
      <c r="EK32" s="247" t="s">
        <v>518</v>
      </c>
      <c r="EL32" s="131" t="str">
        <f t="shared" ref="EL32:EL35" si="38">$T$31</f>
        <v>機械排煙設備の排煙口の性能</v>
      </c>
      <c r="EM32" s="130">
        <f t="shared" si="4"/>
        <v>0</v>
      </c>
      <c r="EN32" s="129" t="str">
        <f t="shared" si="5"/>
        <v/>
      </c>
      <c r="EO32" s="121" t="str">
        <f>IF($EN32="要是正",MAX($EO$14:EO31)+1,"")</f>
        <v/>
      </c>
      <c r="EP32" s="121" t="str">
        <f>IF($EN32="要是正",MAX($EP$14:EP31)+1,"")</f>
        <v/>
      </c>
      <c r="EQ32" s="128" t="str">
        <f t="shared" si="35"/>
        <v/>
      </c>
      <c r="ER32" s="127" t="str">
        <f t="shared" si="11"/>
        <v/>
      </c>
      <c r="ES32" s="122" t="str">
        <f t="shared" si="12"/>
        <v/>
      </c>
      <c r="ET32" s="157" t="str">
        <f t="shared" si="6"/>
        <v/>
      </c>
      <c r="EU32" s="156" t="str">
        <f t="shared" si="13"/>
        <v/>
      </c>
      <c r="EV32" s="125" t="str">
        <f t="shared" si="14"/>
        <v/>
      </c>
      <c r="EW32" s="123" t="str">
        <f t="shared" si="15"/>
        <v>0</v>
      </c>
      <c r="EX32" s="610" t="str">
        <f t="shared" si="16"/>
        <v/>
      </c>
      <c r="EY32" s="608" t="str">
        <f t="shared" si="17"/>
        <v>0</v>
      </c>
      <c r="EZ32" s="608" t="str">
        <f t="shared" si="18"/>
        <v>0</v>
      </c>
      <c r="FA32" s="607" t="str">
        <f t="shared" si="19"/>
        <v/>
      </c>
      <c r="FB32" s="125" t="str">
        <f t="shared" si="20"/>
        <v/>
      </c>
      <c r="FC32" s="123" t="str">
        <f t="shared" si="21"/>
        <v>0</v>
      </c>
      <c r="FD32" s="124" t="str">
        <f t="shared" si="22"/>
        <v/>
      </c>
      <c r="FE32" s="123" t="str">
        <f t="shared" si="23"/>
        <v>0</v>
      </c>
      <c r="FF32" s="613" t="str">
        <f t="shared" si="24"/>
        <v/>
      </c>
      <c r="FG32" s="613" t="str">
        <f t="shared" si="25"/>
        <v/>
      </c>
      <c r="FH32" s="121"/>
      <c r="FI32" s="121"/>
      <c r="FJ32" s="595"/>
      <c r="FK32" s="172">
        <v>4</v>
      </c>
      <c r="FL32" s="130" t="s">
        <v>185</v>
      </c>
      <c r="FM32" s="130" t="s">
        <v>237</v>
      </c>
      <c r="FN32" s="161" t="s">
        <v>236</v>
      </c>
      <c r="GE32" s="229"/>
      <c r="GF32" s="249"/>
      <c r="GG32" s="239" t="str">
        <f t="shared" si="7"/>
        <v/>
      </c>
      <c r="GH32" s="239" t="str">
        <f t="shared" si="26"/>
        <v/>
      </c>
      <c r="GI32" s="239" t="str">
        <f t="shared" si="27"/>
        <v/>
      </c>
      <c r="GJ32" s="239">
        <f t="shared" si="28"/>
        <v>0</v>
      </c>
      <c r="GK32" s="240" t="str">
        <f t="shared" si="8"/>
        <v/>
      </c>
      <c r="GM32" s="407" t="str">
        <f t="shared" si="29"/>
        <v/>
      </c>
      <c r="GN32" s="408" t="str">
        <f t="shared" si="30"/>
        <v>0</v>
      </c>
      <c r="GO32" s="409" t="str">
        <f t="shared" si="31"/>
        <v/>
      </c>
      <c r="GP32" s="408" t="str">
        <f t="shared" si="32"/>
        <v>0</v>
      </c>
      <c r="GQ32" s="410" t="str">
        <f t="shared" si="33"/>
        <v/>
      </c>
      <c r="GR32" s="10" t="str">
        <f t="shared" si="34"/>
        <v/>
      </c>
      <c r="GS32" s="411">
        <f t="shared" si="9"/>
        <v>0</v>
      </c>
      <c r="GT32" s="27"/>
      <c r="GU32" s="27"/>
      <c r="GV32" s="413"/>
      <c r="GW32" s="10" t="str">
        <f>$T$31</f>
        <v>機械排煙設備の排煙口の性能</v>
      </c>
    </row>
    <row r="33" spans="2:205" s="10" customFormat="1" ht="50.1" customHeight="1" x14ac:dyDescent="0.15">
      <c r="B33" s="111"/>
      <c r="C33" s="229"/>
      <c r="D33" s="229"/>
      <c r="E33" s="229"/>
      <c r="F33" s="229"/>
      <c r="G33" s="229"/>
      <c r="H33" s="229"/>
      <c r="I33" s="260"/>
      <c r="J33" s="238"/>
      <c r="K33" s="242"/>
      <c r="L33" s="242"/>
      <c r="M33" s="2775" t="s">
        <v>6359</v>
      </c>
      <c r="N33" s="2775"/>
      <c r="O33" s="2775"/>
      <c r="P33" s="2798"/>
      <c r="Q33" s="2799"/>
      <c r="R33" s="2799"/>
      <c r="S33" s="2800"/>
      <c r="T33" s="2799"/>
      <c r="U33" s="2799"/>
      <c r="V33" s="2799"/>
      <c r="W33" s="2799"/>
      <c r="X33" s="2799"/>
      <c r="Y33" s="2799"/>
      <c r="Z33" s="2800"/>
      <c r="AA33" s="2776" t="s">
        <v>452</v>
      </c>
      <c r="AB33" s="2776"/>
      <c r="AC33" s="2776"/>
      <c r="AD33" s="2776"/>
      <c r="AE33" s="2776"/>
      <c r="AF33" s="2776"/>
      <c r="AG33" s="2776"/>
      <c r="AH33" s="2776"/>
      <c r="AI33" s="2776"/>
      <c r="AJ33" s="2776"/>
      <c r="AK33" s="2776"/>
      <c r="AL33" s="2776"/>
      <c r="AM33" s="2776"/>
      <c r="AN33" s="2776"/>
      <c r="AO33" s="2776"/>
      <c r="AP33" s="2776"/>
      <c r="AQ33" s="2776"/>
      <c r="AR33" s="2776"/>
      <c r="AS33" s="2776"/>
      <c r="AT33" s="2776"/>
      <c r="AU33" s="2776"/>
      <c r="AV33" s="2776"/>
      <c r="AW33" s="2776"/>
      <c r="AX33" s="2776"/>
      <c r="AY33" s="2777"/>
      <c r="AZ33" s="2790"/>
      <c r="BA33" s="2790"/>
      <c r="BB33" s="2790"/>
      <c r="BC33" s="2790"/>
      <c r="BD33" s="2790"/>
      <c r="BE33" s="2790"/>
      <c r="BF33" s="2790"/>
      <c r="BG33" s="2790"/>
      <c r="BH33" s="2790"/>
      <c r="BI33" s="2790"/>
      <c r="BJ33" s="2790"/>
      <c r="BK33" s="2790"/>
      <c r="BL33" s="2781"/>
      <c r="BM33" s="2781"/>
      <c r="BN33" s="2780"/>
      <c r="BO33" s="2780"/>
      <c r="BP33" s="2780"/>
      <c r="BQ33" s="2780"/>
      <c r="BR33" s="2780"/>
      <c r="BS33" s="2780"/>
      <c r="BT33" s="2780"/>
      <c r="BU33" s="2780"/>
      <c r="BV33" s="2780"/>
      <c r="BW33" s="2780"/>
      <c r="BX33" s="2780"/>
      <c r="BY33" s="2780"/>
      <c r="BZ33" s="2780"/>
      <c r="CA33" s="2780"/>
      <c r="CB33" s="2780"/>
      <c r="CC33" s="2780"/>
      <c r="CD33" s="2780"/>
      <c r="CE33" s="2780"/>
      <c r="CF33" s="2780"/>
      <c r="CG33" s="2780"/>
      <c r="CH33" s="2780"/>
      <c r="CI33" s="2780"/>
      <c r="CJ33" s="2780"/>
      <c r="CK33" s="2780"/>
      <c r="CL33" s="2780"/>
      <c r="CM33" s="3036"/>
      <c r="CN33" s="3036"/>
      <c r="CO33" s="3036"/>
      <c r="CP33" s="3036"/>
      <c r="CQ33" s="3036"/>
      <c r="CR33" s="3036"/>
      <c r="CS33" s="3031"/>
      <c r="CT33" s="2790"/>
      <c r="CU33" s="2790"/>
      <c r="CV33" s="2835"/>
      <c r="CW33" s="2836"/>
      <c r="CX33" s="2836"/>
      <c r="CY33" s="2836"/>
      <c r="CZ33" s="2836"/>
      <c r="DA33" s="2836"/>
      <c r="DB33" s="2836"/>
      <c r="DC33" s="2836"/>
      <c r="DD33" s="2836"/>
      <c r="DE33" s="2836"/>
      <c r="DF33" s="2836"/>
      <c r="DG33" s="2836"/>
      <c r="DH33" s="2836"/>
      <c r="DI33" s="2836"/>
      <c r="DJ33" s="2836"/>
      <c r="DK33" s="2836"/>
      <c r="DL33" s="2836"/>
      <c r="DM33" s="2836"/>
      <c r="DN33" s="2836"/>
      <c r="DO33" s="2837"/>
      <c r="DP33"/>
      <c r="DQ33"/>
      <c r="DR33"/>
      <c r="DS33"/>
      <c r="DT33"/>
      <c r="DU33"/>
      <c r="DV33"/>
      <c r="DW33"/>
      <c r="DX33"/>
      <c r="DY33"/>
      <c r="DZ33"/>
      <c r="EA33"/>
      <c r="EB33"/>
      <c r="EC33"/>
      <c r="ED33"/>
      <c r="EE33" s="229"/>
      <c r="EF33" s="237"/>
      <c r="EG33" s="131">
        <f t="shared" si="0"/>
        <v>0</v>
      </c>
      <c r="EH33" s="131">
        <f t="shared" si="1"/>
        <v>0</v>
      </c>
      <c r="EI33" s="131">
        <f t="shared" si="2"/>
        <v>0</v>
      </c>
      <c r="EJ33" s="131">
        <f t="shared" si="3"/>
        <v>0</v>
      </c>
      <c r="EK33" s="247" t="s">
        <v>1464</v>
      </c>
      <c r="EL33" s="131" t="str">
        <f t="shared" si="38"/>
        <v>機械排煙設備の排煙口の性能</v>
      </c>
      <c r="EM33" s="130">
        <f t="shared" si="4"/>
        <v>0</v>
      </c>
      <c r="EN33" s="129" t="str">
        <f t="shared" si="5"/>
        <v/>
      </c>
      <c r="EO33" s="121" t="str">
        <f>IF($EN33="要是正",MAX($EO$14:EO32)+1,"")</f>
        <v/>
      </c>
      <c r="EP33" s="121" t="str">
        <f>IF($EN33="要是正",MAX($EP$14:EP32)+1,"")</f>
        <v/>
      </c>
      <c r="EQ33" s="128" t="str">
        <f t="shared" si="35"/>
        <v/>
      </c>
      <c r="ER33" s="127" t="str">
        <f t="shared" si="11"/>
        <v/>
      </c>
      <c r="ES33" s="122" t="str">
        <f t="shared" si="12"/>
        <v/>
      </c>
      <c r="ET33" s="157" t="str">
        <f t="shared" si="6"/>
        <v/>
      </c>
      <c r="EU33" s="156" t="str">
        <f t="shared" si="13"/>
        <v/>
      </c>
      <c r="EV33" s="125" t="str">
        <f t="shared" si="14"/>
        <v/>
      </c>
      <c r="EW33" s="123" t="str">
        <f t="shared" si="15"/>
        <v>0</v>
      </c>
      <c r="EX33" s="610" t="str">
        <f t="shared" si="16"/>
        <v/>
      </c>
      <c r="EY33" s="608" t="str">
        <f t="shared" si="17"/>
        <v>0</v>
      </c>
      <c r="EZ33" s="608" t="str">
        <f t="shared" si="18"/>
        <v>0</v>
      </c>
      <c r="FA33" s="607" t="str">
        <f t="shared" si="19"/>
        <v/>
      </c>
      <c r="FB33" s="125" t="str">
        <f t="shared" si="20"/>
        <v/>
      </c>
      <c r="FC33" s="123" t="str">
        <f t="shared" si="21"/>
        <v>0</v>
      </c>
      <c r="FD33" s="124" t="str">
        <f t="shared" si="22"/>
        <v/>
      </c>
      <c r="FE33" s="123" t="str">
        <f t="shared" si="23"/>
        <v>0</v>
      </c>
      <c r="FF33" s="613" t="str">
        <f t="shared" si="24"/>
        <v/>
      </c>
      <c r="FG33" s="613" t="str">
        <f t="shared" si="25"/>
        <v/>
      </c>
      <c r="FH33" s="121"/>
      <c r="FI33" s="121"/>
      <c r="FJ33" s="595"/>
      <c r="FK33" s="172">
        <v>4</v>
      </c>
      <c r="FL33" s="130" t="s">
        <v>185</v>
      </c>
      <c r="FM33" s="130" t="s">
        <v>237</v>
      </c>
      <c r="FN33" s="161" t="s">
        <v>236</v>
      </c>
      <c r="GE33" s="229"/>
      <c r="GF33" s="249"/>
      <c r="GG33" s="239" t="str">
        <f t="shared" si="7"/>
        <v/>
      </c>
      <c r="GH33" s="239" t="str">
        <f t="shared" si="26"/>
        <v/>
      </c>
      <c r="GI33" s="239" t="str">
        <f t="shared" si="27"/>
        <v/>
      </c>
      <c r="GJ33" s="239">
        <f t="shared" si="28"/>
        <v>0</v>
      </c>
      <c r="GK33" s="240" t="str">
        <f t="shared" si="8"/>
        <v/>
      </c>
      <c r="GM33" s="407" t="str">
        <f t="shared" si="29"/>
        <v/>
      </c>
      <c r="GN33" s="408" t="str">
        <f t="shared" si="30"/>
        <v>0</v>
      </c>
      <c r="GO33" s="409" t="str">
        <f t="shared" si="31"/>
        <v/>
      </c>
      <c r="GP33" s="408" t="str">
        <f t="shared" si="32"/>
        <v>0</v>
      </c>
      <c r="GQ33" s="410" t="str">
        <f t="shared" si="33"/>
        <v/>
      </c>
      <c r="GR33" s="10" t="str">
        <f t="shared" si="34"/>
        <v/>
      </c>
      <c r="GS33" s="411">
        <f t="shared" si="9"/>
        <v>0</v>
      </c>
      <c r="GT33" s="27"/>
      <c r="GU33" s="27"/>
      <c r="GV33" s="413"/>
      <c r="GW33" s="10" t="str">
        <f>$T$31</f>
        <v>機械排煙設備の排煙口の性能</v>
      </c>
    </row>
    <row r="34" spans="2:205" s="10" customFormat="1" ht="50.1" customHeight="1" x14ac:dyDescent="0.15">
      <c r="B34" s="111"/>
      <c r="C34" s="229"/>
      <c r="D34" s="229"/>
      <c r="E34" s="229"/>
      <c r="F34" s="229"/>
      <c r="G34" s="229"/>
      <c r="H34" s="229"/>
      <c r="I34" s="260"/>
      <c r="J34" s="238"/>
      <c r="K34" s="242"/>
      <c r="L34" s="242"/>
      <c r="M34" s="2775" t="s">
        <v>6360</v>
      </c>
      <c r="N34" s="2775"/>
      <c r="O34" s="2775"/>
      <c r="P34" s="2798"/>
      <c r="Q34" s="2799"/>
      <c r="R34" s="2799"/>
      <c r="S34" s="2800"/>
      <c r="T34" s="2799"/>
      <c r="U34" s="2799"/>
      <c r="V34" s="2799"/>
      <c r="W34" s="2799"/>
      <c r="X34" s="2799"/>
      <c r="Y34" s="2799"/>
      <c r="Z34" s="2800"/>
      <c r="AA34" s="2776" t="s">
        <v>451</v>
      </c>
      <c r="AB34" s="2776"/>
      <c r="AC34" s="2776"/>
      <c r="AD34" s="2776"/>
      <c r="AE34" s="2776"/>
      <c r="AF34" s="2776"/>
      <c r="AG34" s="2776"/>
      <c r="AH34" s="2776"/>
      <c r="AI34" s="2776"/>
      <c r="AJ34" s="2776"/>
      <c r="AK34" s="2776"/>
      <c r="AL34" s="2776"/>
      <c r="AM34" s="2776"/>
      <c r="AN34" s="2776"/>
      <c r="AO34" s="2776"/>
      <c r="AP34" s="2776"/>
      <c r="AQ34" s="2776"/>
      <c r="AR34" s="2776"/>
      <c r="AS34" s="2776"/>
      <c r="AT34" s="2776"/>
      <c r="AU34" s="2776"/>
      <c r="AV34" s="2776"/>
      <c r="AW34" s="2776"/>
      <c r="AX34" s="2776"/>
      <c r="AY34" s="2777"/>
      <c r="AZ34" s="2790"/>
      <c r="BA34" s="2790"/>
      <c r="BB34" s="2790"/>
      <c r="BC34" s="2790"/>
      <c r="BD34" s="2790"/>
      <c r="BE34" s="2790"/>
      <c r="BF34" s="2790"/>
      <c r="BG34" s="2790"/>
      <c r="BH34" s="2790"/>
      <c r="BI34" s="2790"/>
      <c r="BJ34" s="2790"/>
      <c r="BK34" s="2790"/>
      <c r="BL34" s="2781"/>
      <c r="BM34" s="2781"/>
      <c r="BN34" s="2780"/>
      <c r="BO34" s="2780"/>
      <c r="BP34" s="2780"/>
      <c r="BQ34" s="2780"/>
      <c r="BR34" s="2780"/>
      <c r="BS34" s="2780"/>
      <c r="BT34" s="2780"/>
      <c r="BU34" s="2780"/>
      <c r="BV34" s="2780"/>
      <c r="BW34" s="2780"/>
      <c r="BX34" s="2780"/>
      <c r="BY34" s="2780"/>
      <c r="BZ34" s="2780"/>
      <c r="CA34" s="2780"/>
      <c r="CB34" s="2780"/>
      <c r="CC34" s="2780"/>
      <c r="CD34" s="2780"/>
      <c r="CE34" s="2780"/>
      <c r="CF34" s="2780"/>
      <c r="CG34" s="2780"/>
      <c r="CH34" s="2780"/>
      <c r="CI34" s="2780"/>
      <c r="CJ34" s="2780"/>
      <c r="CK34" s="2780"/>
      <c r="CL34" s="2780"/>
      <c r="CM34" s="3036"/>
      <c r="CN34" s="3036"/>
      <c r="CO34" s="3036"/>
      <c r="CP34" s="3036"/>
      <c r="CQ34" s="3036"/>
      <c r="CR34" s="3036"/>
      <c r="CS34" s="3031"/>
      <c r="CT34" s="2790"/>
      <c r="CU34" s="2790"/>
      <c r="CV34" s="2835"/>
      <c r="CW34" s="2836"/>
      <c r="CX34" s="2836"/>
      <c r="CY34" s="2836"/>
      <c r="CZ34" s="2836"/>
      <c r="DA34" s="2836"/>
      <c r="DB34" s="2836"/>
      <c r="DC34" s="2836"/>
      <c r="DD34" s="2836"/>
      <c r="DE34" s="2836"/>
      <c r="DF34" s="2836"/>
      <c r="DG34" s="2836"/>
      <c r="DH34" s="2836"/>
      <c r="DI34" s="2836"/>
      <c r="DJ34" s="2836"/>
      <c r="DK34" s="2836"/>
      <c r="DL34" s="2836"/>
      <c r="DM34" s="2836"/>
      <c r="DN34" s="2836"/>
      <c r="DO34" s="2837"/>
      <c r="DP34"/>
      <c r="DQ34"/>
      <c r="DR34"/>
      <c r="DS34"/>
      <c r="DT34"/>
      <c r="DU34"/>
      <c r="DV34"/>
      <c r="DW34"/>
      <c r="DX34"/>
      <c r="DY34"/>
      <c r="DZ34"/>
      <c r="EA34"/>
      <c r="EB34"/>
      <c r="EC34"/>
      <c r="ED34"/>
      <c r="EE34" s="229"/>
      <c r="EF34" s="237"/>
      <c r="EG34" s="131">
        <f t="shared" si="0"/>
        <v>0</v>
      </c>
      <c r="EH34" s="131">
        <f t="shared" si="1"/>
        <v>0</v>
      </c>
      <c r="EI34" s="131">
        <f t="shared" si="2"/>
        <v>0</v>
      </c>
      <c r="EJ34" s="131">
        <f t="shared" si="3"/>
        <v>0</v>
      </c>
      <c r="EK34" s="247" t="s">
        <v>1465</v>
      </c>
      <c r="EL34" s="131" t="str">
        <f t="shared" si="38"/>
        <v>機械排煙設備の排煙口の性能</v>
      </c>
      <c r="EM34" s="130">
        <f t="shared" si="4"/>
        <v>0</v>
      </c>
      <c r="EN34" s="129" t="str">
        <f t="shared" si="5"/>
        <v/>
      </c>
      <c r="EO34" s="121" t="str">
        <f>IF($EN34="要是正",MAX($EO$14:EO33)+1,"")</f>
        <v/>
      </c>
      <c r="EP34" s="121" t="str">
        <f>IF($EN34="要是正",MAX($EP$14:EP33)+1,"")</f>
        <v/>
      </c>
      <c r="EQ34" s="128" t="str">
        <f t="shared" si="35"/>
        <v/>
      </c>
      <c r="ER34" s="127" t="str">
        <f t="shared" si="11"/>
        <v/>
      </c>
      <c r="ES34" s="122" t="str">
        <f t="shared" si="12"/>
        <v/>
      </c>
      <c r="ET34" s="157" t="str">
        <f t="shared" si="6"/>
        <v/>
      </c>
      <c r="EU34" s="156" t="str">
        <f t="shared" si="13"/>
        <v/>
      </c>
      <c r="EV34" s="125" t="str">
        <f t="shared" si="14"/>
        <v/>
      </c>
      <c r="EW34" s="123" t="str">
        <f t="shared" si="15"/>
        <v>0</v>
      </c>
      <c r="EX34" s="610" t="str">
        <f t="shared" si="16"/>
        <v/>
      </c>
      <c r="EY34" s="608" t="str">
        <f t="shared" si="17"/>
        <v>0</v>
      </c>
      <c r="EZ34" s="608" t="str">
        <f t="shared" si="18"/>
        <v>0</v>
      </c>
      <c r="FA34" s="607" t="str">
        <f t="shared" si="19"/>
        <v/>
      </c>
      <c r="FB34" s="125" t="str">
        <f t="shared" si="20"/>
        <v/>
      </c>
      <c r="FC34" s="123" t="str">
        <f t="shared" si="21"/>
        <v>0</v>
      </c>
      <c r="FD34" s="124" t="str">
        <f t="shared" si="22"/>
        <v/>
      </c>
      <c r="FE34" s="123" t="str">
        <f t="shared" si="23"/>
        <v>0</v>
      </c>
      <c r="FF34" s="613" t="str">
        <f t="shared" si="24"/>
        <v/>
      </c>
      <c r="FG34" s="613" t="str">
        <f t="shared" si="25"/>
        <v/>
      </c>
      <c r="FH34" s="121"/>
      <c r="FI34" s="121"/>
      <c r="FJ34" s="595"/>
      <c r="FK34" s="172">
        <v>5</v>
      </c>
      <c r="FL34" s="130" t="s">
        <v>185</v>
      </c>
      <c r="FM34" s="130" t="s">
        <v>233</v>
      </c>
      <c r="FN34" s="161" t="s">
        <v>232</v>
      </c>
      <c r="GE34" s="229"/>
      <c r="GF34" s="229"/>
      <c r="GG34" s="239" t="str">
        <f t="shared" si="7"/>
        <v/>
      </c>
      <c r="GH34" s="239" t="str">
        <f t="shared" si="26"/>
        <v/>
      </c>
      <c r="GI34" s="239" t="str">
        <f t="shared" si="27"/>
        <v/>
      </c>
      <c r="GJ34" s="239">
        <f t="shared" si="28"/>
        <v>0</v>
      </c>
      <c r="GK34" s="240" t="str">
        <f t="shared" si="8"/>
        <v/>
      </c>
      <c r="GM34" s="407" t="str">
        <f t="shared" si="29"/>
        <v/>
      </c>
      <c r="GN34" s="408" t="str">
        <f t="shared" si="30"/>
        <v>0</v>
      </c>
      <c r="GO34" s="409" t="str">
        <f t="shared" si="31"/>
        <v/>
      </c>
      <c r="GP34" s="408" t="str">
        <f t="shared" si="32"/>
        <v>0</v>
      </c>
      <c r="GQ34" s="410" t="str">
        <f t="shared" si="33"/>
        <v/>
      </c>
      <c r="GR34" s="10" t="str">
        <f t="shared" si="34"/>
        <v/>
      </c>
      <c r="GS34" s="411">
        <f t="shared" si="9"/>
        <v>0</v>
      </c>
      <c r="GT34" s="27"/>
      <c r="GU34" s="27"/>
      <c r="GV34" s="413"/>
      <c r="GW34" s="10" t="str">
        <f>$T$31</f>
        <v>機械排煙設備の排煙口の性能</v>
      </c>
    </row>
    <row r="35" spans="2:205" s="10" customFormat="1" ht="50.1" customHeight="1" x14ac:dyDescent="0.15">
      <c r="B35" s="111"/>
      <c r="C35" s="229"/>
      <c r="D35" s="229"/>
      <c r="E35" s="229"/>
      <c r="F35" s="229"/>
      <c r="G35" s="229"/>
      <c r="H35" s="229"/>
      <c r="I35" s="260"/>
      <c r="J35" s="238"/>
      <c r="K35" s="242"/>
      <c r="L35" s="242"/>
      <c r="M35" s="2775" t="s">
        <v>6361</v>
      </c>
      <c r="N35" s="2775"/>
      <c r="O35" s="2775"/>
      <c r="P35" s="2801"/>
      <c r="Q35" s="2802"/>
      <c r="R35" s="2802"/>
      <c r="S35" s="2803"/>
      <c r="T35" s="2802"/>
      <c r="U35" s="2802"/>
      <c r="V35" s="2802"/>
      <c r="W35" s="2802"/>
      <c r="X35" s="2802"/>
      <c r="Y35" s="2802"/>
      <c r="Z35" s="2803"/>
      <c r="AA35" s="2845" t="s">
        <v>427</v>
      </c>
      <c r="AB35" s="2845"/>
      <c r="AC35" s="2845"/>
      <c r="AD35" s="2845"/>
      <c r="AE35" s="2845"/>
      <c r="AF35" s="2845"/>
      <c r="AG35" s="2845"/>
      <c r="AH35" s="2845"/>
      <c r="AI35" s="2845"/>
      <c r="AJ35" s="2845"/>
      <c r="AK35" s="2845"/>
      <c r="AL35" s="2845"/>
      <c r="AM35" s="2845"/>
      <c r="AN35" s="2845"/>
      <c r="AO35" s="2845"/>
      <c r="AP35" s="2845"/>
      <c r="AQ35" s="2845"/>
      <c r="AR35" s="2845"/>
      <c r="AS35" s="2845"/>
      <c r="AT35" s="2845"/>
      <c r="AU35" s="2845"/>
      <c r="AV35" s="2845"/>
      <c r="AW35" s="2845"/>
      <c r="AX35" s="2845"/>
      <c r="AY35" s="2846"/>
      <c r="AZ35" s="3039"/>
      <c r="BA35" s="3039"/>
      <c r="BB35" s="3039"/>
      <c r="BC35" s="3039"/>
      <c r="BD35" s="3039"/>
      <c r="BE35" s="3039"/>
      <c r="BF35" s="3039"/>
      <c r="BG35" s="3039"/>
      <c r="BH35" s="3039"/>
      <c r="BI35" s="3039"/>
      <c r="BJ35" s="3039"/>
      <c r="BK35" s="3039"/>
      <c r="BL35" s="2827"/>
      <c r="BM35" s="2827"/>
      <c r="BN35" s="2828"/>
      <c r="BO35" s="2828"/>
      <c r="BP35" s="2828"/>
      <c r="BQ35" s="2828"/>
      <c r="BR35" s="2828"/>
      <c r="BS35" s="2828"/>
      <c r="BT35" s="2828"/>
      <c r="BU35" s="2828"/>
      <c r="BV35" s="2828"/>
      <c r="BW35" s="2828"/>
      <c r="BX35" s="2828"/>
      <c r="BY35" s="2828"/>
      <c r="BZ35" s="2828"/>
      <c r="CA35" s="2828"/>
      <c r="CB35" s="2828"/>
      <c r="CC35" s="2828"/>
      <c r="CD35" s="2828"/>
      <c r="CE35" s="2828"/>
      <c r="CF35" s="2828"/>
      <c r="CG35" s="2828"/>
      <c r="CH35" s="2828"/>
      <c r="CI35" s="2828"/>
      <c r="CJ35" s="2828"/>
      <c r="CK35" s="2828"/>
      <c r="CL35" s="2828"/>
      <c r="CM35" s="3037"/>
      <c r="CN35" s="3037"/>
      <c r="CO35" s="3037"/>
      <c r="CP35" s="3037"/>
      <c r="CQ35" s="3037"/>
      <c r="CR35" s="3037"/>
      <c r="CS35" s="3038"/>
      <c r="CT35" s="3039"/>
      <c r="CU35" s="3039"/>
      <c r="CV35" s="3040"/>
      <c r="CW35" s="3041"/>
      <c r="CX35" s="3041"/>
      <c r="CY35" s="3041"/>
      <c r="CZ35" s="3041"/>
      <c r="DA35" s="3041"/>
      <c r="DB35" s="3041"/>
      <c r="DC35" s="3041"/>
      <c r="DD35" s="3041"/>
      <c r="DE35" s="3041"/>
      <c r="DF35" s="3041"/>
      <c r="DG35" s="3041"/>
      <c r="DH35" s="3041"/>
      <c r="DI35" s="3041"/>
      <c r="DJ35" s="3041"/>
      <c r="DK35" s="3041"/>
      <c r="DL35" s="3041"/>
      <c r="DM35" s="3041"/>
      <c r="DN35" s="3041"/>
      <c r="DO35" s="3042"/>
      <c r="DP35"/>
      <c r="DQ35"/>
      <c r="DR35"/>
      <c r="DS35"/>
      <c r="DT35"/>
      <c r="DU35"/>
      <c r="DV35"/>
      <c r="DW35"/>
      <c r="DX35"/>
      <c r="DY35"/>
      <c r="DZ35"/>
      <c r="EA35"/>
      <c r="EB35"/>
      <c r="EC35"/>
      <c r="ED35"/>
      <c r="EE35" s="229"/>
      <c r="EF35" s="237"/>
      <c r="EG35" s="131">
        <f t="shared" si="0"/>
        <v>0</v>
      </c>
      <c r="EH35" s="131">
        <f t="shared" si="1"/>
        <v>0</v>
      </c>
      <c r="EI35" s="131">
        <f t="shared" si="2"/>
        <v>0</v>
      </c>
      <c r="EJ35" s="131">
        <f t="shared" si="3"/>
        <v>0</v>
      </c>
      <c r="EK35" s="247" t="s">
        <v>1466</v>
      </c>
      <c r="EL35" s="131" t="str">
        <f t="shared" si="38"/>
        <v>機械排煙設備の排煙口の性能</v>
      </c>
      <c r="EM35" s="130">
        <f t="shared" si="4"/>
        <v>0</v>
      </c>
      <c r="EN35" s="129" t="str">
        <f t="shared" si="5"/>
        <v/>
      </c>
      <c r="EO35" s="121" t="str">
        <f>IF($EN35="要是正",MAX($EO$14:EO34)+1,"")</f>
        <v/>
      </c>
      <c r="EP35" s="121" t="str">
        <f>IF($EN35="要是正",MAX($EP$14:EP34)+1,"")</f>
        <v/>
      </c>
      <c r="EQ35" s="128" t="str">
        <f t="shared" si="35"/>
        <v/>
      </c>
      <c r="ER35" s="127" t="str">
        <f t="shared" si="11"/>
        <v/>
      </c>
      <c r="ES35" s="122" t="str">
        <f t="shared" si="12"/>
        <v/>
      </c>
      <c r="ET35" s="157" t="str">
        <f t="shared" si="6"/>
        <v/>
      </c>
      <c r="EU35" s="156" t="str">
        <f t="shared" si="13"/>
        <v/>
      </c>
      <c r="EV35" s="125" t="str">
        <f t="shared" si="14"/>
        <v/>
      </c>
      <c r="EW35" s="123" t="str">
        <f t="shared" si="15"/>
        <v>0</v>
      </c>
      <c r="EX35" s="610" t="str">
        <f t="shared" si="16"/>
        <v/>
      </c>
      <c r="EY35" s="608" t="str">
        <f t="shared" si="17"/>
        <v>0</v>
      </c>
      <c r="EZ35" s="608" t="str">
        <f t="shared" si="18"/>
        <v>0</v>
      </c>
      <c r="FA35" s="607" t="str">
        <f t="shared" si="19"/>
        <v/>
      </c>
      <c r="FB35" s="125" t="str">
        <f t="shared" si="20"/>
        <v/>
      </c>
      <c r="FC35" s="123" t="str">
        <f t="shared" si="21"/>
        <v>0</v>
      </c>
      <c r="FD35" s="124" t="str">
        <f t="shared" si="22"/>
        <v/>
      </c>
      <c r="FE35" s="123" t="str">
        <f t="shared" si="23"/>
        <v>0</v>
      </c>
      <c r="FF35" s="613" t="str">
        <f t="shared" si="24"/>
        <v/>
      </c>
      <c r="FG35" s="613" t="str">
        <f t="shared" si="25"/>
        <v/>
      </c>
      <c r="FH35" s="121"/>
      <c r="FI35" s="121"/>
      <c r="FJ35" s="595"/>
      <c r="FK35" s="172">
        <v>6</v>
      </c>
      <c r="FL35" s="130" t="s">
        <v>185</v>
      </c>
      <c r="FM35" s="130" t="s">
        <v>228</v>
      </c>
      <c r="FN35" s="161" t="s">
        <v>227</v>
      </c>
      <c r="GE35" s="229"/>
      <c r="GF35" s="229"/>
      <c r="GG35" s="239" t="str">
        <f t="shared" si="7"/>
        <v/>
      </c>
      <c r="GH35" s="239" t="str">
        <f t="shared" si="26"/>
        <v/>
      </c>
      <c r="GI35" s="239" t="str">
        <f t="shared" si="27"/>
        <v/>
      </c>
      <c r="GJ35" s="239">
        <f t="shared" si="28"/>
        <v>0</v>
      </c>
      <c r="GK35" s="240" t="str">
        <f t="shared" si="8"/>
        <v/>
      </c>
      <c r="GM35" s="407" t="str">
        <f t="shared" si="29"/>
        <v/>
      </c>
      <c r="GN35" s="408" t="str">
        <f t="shared" si="30"/>
        <v>0</v>
      </c>
      <c r="GO35" s="409" t="str">
        <f t="shared" si="31"/>
        <v/>
      </c>
      <c r="GP35" s="408" t="str">
        <f t="shared" si="32"/>
        <v>0</v>
      </c>
      <c r="GQ35" s="410" t="str">
        <f t="shared" si="33"/>
        <v/>
      </c>
      <c r="GR35" s="10" t="str">
        <f t="shared" si="34"/>
        <v/>
      </c>
      <c r="GS35" s="411">
        <f t="shared" si="9"/>
        <v>0</v>
      </c>
      <c r="GT35" s="27"/>
      <c r="GU35" s="27"/>
      <c r="GV35" s="413"/>
      <c r="GW35" s="10" t="str">
        <f>$T$31</f>
        <v>機械排煙設備の排煙口の性能</v>
      </c>
    </row>
    <row r="36" spans="2:205" s="10" customFormat="1" ht="50.1" customHeight="1" x14ac:dyDescent="0.15">
      <c r="B36" s="111"/>
      <c r="C36" s="229"/>
      <c r="D36" s="229"/>
      <c r="E36" s="229"/>
      <c r="F36" s="229"/>
      <c r="G36" s="229"/>
      <c r="H36" s="229"/>
      <c r="I36" s="260"/>
      <c r="J36" s="238"/>
      <c r="K36" s="242"/>
      <c r="L36" s="242"/>
      <c r="M36" s="2775" t="s">
        <v>6362</v>
      </c>
      <c r="N36" s="2775"/>
      <c r="O36" s="2775"/>
      <c r="P36" s="2795" t="s">
        <v>450</v>
      </c>
      <c r="Q36" s="2796"/>
      <c r="R36" s="2796"/>
      <c r="S36" s="2797"/>
      <c r="T36" s="2796" t="s">
        <v>449</v>
      </c>
      <c r="U36" s="2796"/>
      <c r="V36" s="2796"/>
      <c r="W36" s="2796"/>
      <c r="X36" s="2796"/>
      <c r="Y36" s="2796"/>
      <c r="Z36" s="2797"/>
      <c r="AA36" s="3072" t="s">
        <v>448</v>
      </c>
      <c r="AB36" s="3072"/>
      <c r="AC36" s="3072"/>
      <c r="AD36" s="3072"/>
      <c r="AE36" s="3072"/>
      <c r="AF36" s="3072"/>
      <c r="AG36" s="3072"/>
      <c r="AH36" s="3072"/>
      <c r="AI36" s="3072"/>
      <c r="AJ36" s="3072"/>
      <c r="AK36" s="3072"/>
      <c r="AL36" s="3072"/>
      <c r="AM36" s="3072"/>
      <c r="AN36" s="3072"/>
      <c r="AO36" s="3072"/>
      <c r="AP36" s="3072"/>
      <c r="AQ36" s="3072"/>
      <c r="AR36" s="3072"/>
      <c r="AS36" s="3072"/>
      <c r="AT36" s="3072"/>
      <c r="AU36" s="3072"/>
      <c r="AV36" s="3072"/>
      <c r="AW36" s="3072"/>
      <c r="AX36" s="3072"/>
      <c r="AY36" s="3073"/>
      <c r="AZ36" s="2953"/>
      <c r="BA36" s="2953"/>
      <c r="BB36" s="2953"/>
      <c r="BC36" s="2953"/>
      <c r="BD36" s="2953"/>
      <c r="BE36" s="2953"/>
      <c r="BF36" s="2953"/>
      <c r="BG36" s="2953"/>
      <c r="BH36" s="2953"/>
      <c r="BI36" s="2953"/>
      <c r="BJ36" s="2953"/>
      <c r="BK36" s="2953"/>
      <c r="BL36" s="2819"/>
      <c r="BM36" s="2819"/>
      <c r="BN36" s="2820"/>
      <c r="BO36" s="2820"/>
      <c r="BP36" s="2820"/>
      <c r="BQ36" s="2820"/>
      <c r="BR36" s="2820"/>
      <c r="BS36" s="2820"/>
      <c r="BT36" s="2820"/>
      <c r="BU36" s="2820"/>
      <c r="BV36" s="2820"/>
      <c r="BW36" s="2820"/>
      <c r="BX36" s="2820"/>
      <c r="BY36" s="2820"/>
      <c r="BZ36" s="2820"/>
      <c r="CA36" s="2820"/>
      <c r="CB36" s="2820"/>
      <c r="CC36" s="2820"/>
      <c r="CD36" s="2820"/>
      <c r="CE36" s="2820"/>
      <c r="CF36" s="2820"/>
      <c r="CG36" s="2820"/>
      <c r="CH36" s="2820"/>
      <c r="CI36" s="2820"/>
      <c r="CJ36" s="2820"/>
      <c r="CK36" s="2820"/>
      <c r="CL36" s="2820"/>
      <c r="CM36" s="3046"/>
      <c r="CN36" s="3046"/>
      <c r="CO36" s="3046"/>
      <c r="CP36" s="3046"/>
      <c r="CQ36" s="3046"/>
      <c r="CR36" s="3046"/>
      <c r="CS36" s="3032"/>
      <c r="CT36" s="2953"/>
      <c r="CU36" s="2953"/>
      <c r="CV36" s="2808"/>
      <c r="CW36" s="2809"/>
      <c r="CX36" s="2809"/>
      <c r="CY36" s="2809"/>
      <c r="CZ36" s="2809"/>
      <c r="DA36" s="2809"/>
      <c r="DB36" s="2809"/>
      <c r="DC36" s="2809"/>
      <c r="DD36" s="2809"/>
      <c r="DE36" s="2809"/>
      <c r="DF36" s="2809"/>
      <c r="DG36" s="2809"/>
      <c r="DH36" s="2809"/>
      <c r="DI36" s="2809"/>
      <c r="DJ36" s="2809"/>
      <c r="DK36" s="2809"/>
      <c r="DL36" s="2809"/>
      <c r="DM36" s="2809"/>
      <c r="DN36" s="2809"/>
      <c r="DO36" s="2810"/>
      <c r="DP36"/>
      <c r="DQ36"/>
      <c r="DR36"/>
      <c r="DS36"/>
      <c r="DT36"/>
      <c r="DU36"/>
      <c r="DV36"/>
      <c r="DW36"/>
      <c r="DX36"/>
      <c r="DY36"/>
      <c r="DZ36"/>
      <c r="EA36"/>
      <c r="EB36"/>
      <c r="EC36"/>
      <c r="ED36"/>
      <c r="EE36" s="229"/>
      <c r="EF36" s="237"/>
      <c r="EG36" s="131">
        <f t="shared" si="0"/>
        <v>0</v>
      </c>
      <c r="EH36" s="131">
        <f t="shared" si="1"/>
        <v>0</v>
      </c>
      <c r="EI36" s="131">
        <f t="shared" si="2"/>
        <v>0</v>
      </c>
      <c r="EJ36" s="131">
        <f t="shared" si="3"/>
        <v>0</v>
      </c>
      <c r="EK36" s="247" t="s">
        <v>1467</v>
      </c>
      <c r="EL36" s="131" t="str">
        <f>$T$36</f>
        <v>機械排煙設備の排煙風道（隠蔽部分及び埋設部分を除く。）</v>
      </c>
      <c r="EM36" s="130">
        <f t="shared" si="4"/>
        <v>0</v>
      </c>
      <c r="EN36" s="129" t="str">
        <f t="shared" si="5"/>
        <v/>
      </c>
      <c r="EO36" s="121" t="str">
        <f>IF($EN36="要是正",MAX($EO$14:EO35)+1,"")</f>
        <v/>
      </c>
      <c r="EP36" s="121" t="str">
        <f>IF($EN36="要是正",MAX($EP$14:EP35)+1,"")</f>
        <v/>
      </c>
      <c r="EQ36" s="128" t="str">
        <f t="shared" si="35"/>
        <v/>
      </c>
      <c r="ER36" s="127" t="str">
        <f t="shared" si="11"/>
        <v/>
      </c>
      <c r="ES36" s="122" t="str">
        <f t="shared" si="12"/>
        <v/>
      </c>
      <c r="ET36" s="157" t="str">
        <f t="shared" si="6"/>
        <v/>
      </c>
      <c r="EU36" s="156" t="str">
        <f t="shared" si="13"/>
        <v/>
      </c>
      <c r="EV36" s="125" t="str">
        <f t="shared" si="14"/>
        <v/>
      </c>
      <c r="EW36" s="123" t="str">
        <f t="shared" si="15"/>
        <v>0</v>
      </c>
      <c r="EX36" s="610" t="str">
        <f t="shared" si="16"/>
        <v/>
      </c>
      <c r="EY36" s="608" t="str">
        <f t="shared" si="17"/>
        <v>0</v>
      </c>
      <c r="EZ36" s="608" t="str">
        <f t="shared" si="18"/>
        <v>0</v>
      </c>
      <c r="FA36" s="607" t="str">
        <f t="shared" si="19"/>
        <v/>
      </c>
      <c r="FB36" s="125" t="str">
        <f t="shared" si="20"/>
        <v/>
      </c>
      <c r="FC36" s="123" t="str">
        <f t="shared" si="21"/>
        <v>0</v>
      </c>
      <c r="FD36" s="124" t="str">
        <f t="shared" si="22"/>
        <v/>
      </c>
      <c r="FE36" s="123" t="str">
        <f t="shared" si="23"/>
        <v>0</v>
      </c>
      <c r="FF36" s="613" t="str">
        <f t="shared" si="24"/>
        <v/>
      </c>
      <c r="FG36" s="613" t="str">
        <f t="shared" si="25"/>
        <v/>
      </c>
      <c r="FH36" s="121"/>
      <c r="FI36" s="121"/>
      <c r="FJ36" s="595"/>
      <c r="FK36" s="172">
        <v>2</v>
      </c>
      <c r="FL36" s="130" t="s">
        <v>185</v>
      </c>
      <c r="FM36" s="130" t="s">
        <v>245</v>
      </c>
      <c r="FN36" s="161" t="s">
        <v>244</v>
      </c>
      <c r="GE36" s="229"/>
      <c r="GF36" s="249"/>
      <c r="GG36" s="239" t="str">
        <f t="shared" si="7"/>
        <v/>
      </c>
      <c r="GH36" s="239" t="str">
        <f t="shared" si="26"/>
        <v/>
      </c>
      <c r="GI36" s="239" t="str">
        <f t="shared" si="27"/>
        <v/>
      </c>
      <c r="GJ36" s="239">
        <f t="shared" si="28"/>
        <v>0</v>
      </c>
      <c r="GK36" s="240" t="str">
        <f t="shared" si="8"/>
        <v/>
      </c>
      <c r="GM36" s="407" t="str">
        <f t="shared" si="29"/>
        <v/>
      </c>
      <c r="GN36" s="408" t="str">
        <f t="shared" si="30"/>
        <v>0</v>
      </c>
      <c r="GO36" s="409" t="str">
        <f t="shared" si="31"/>
        <v/>
      </c>
      <c r="GP36" s="408" t="str">
        <f t="shared" si="32"/>
        <v>0</v>
      </c>
      <c r="GQ36" s="410" t="str">
        <f t="shared" si="33"/>
        <v/>
      </c>
      <c r="GR36" s="10" t="str">
        <f t="shared" si="34"/>
        <v/>
      </c>
      <c r="GS36" s="411">
        <f t="shared" si="9"/>
        <v>0</v>
      </c>
      <c r="GT36" s="301"/>
      <c r="GU36" s="301"/>
      <c r="GV36" s="418"/>
      <c r="GW36" s="10" t="str">
        <f>$T$36</f>
        <v>機械排煙設備の排煙風道（隠蔽部分及び埋設部分を除く。）</v>
      </c>
    </row>
    <row r="37" spans="2:205" s="10" customFormat="1" ht="50.1" customHeight="1" x14ac:dyDescent="0.15">
      <c r="B37" s="111"/>
      <c r="C37" s="229"/>
      <c r="D37" s="229"/>
      <c r="E37" s="229"/>
      <c r="F37" s="229"/>
      <c r="G37" s="229"/>
      <c r="H37" s="229"/>
      <c r="I37" s="260"/>
      <c r="J37" s="238"/>
      <c r="K37" s="242"/>
      <c r="L37" s="242"/>
      <c r="M37" s="2775" t="s">
        <v>6364</v>
      </c>
      <c r="N37" s="2775"/>
      <c r="O37" s="2775"/>
      <c r="P37" s="2798"/>
      <c r="Q37" s="2799"/>
      <c r="R37" s="2799"/>
      <c r="S37" s="2800"/>
      <c r="T37" s="2799"/>
      <c r="U37" s="2799"/>
      <c r="V37" s="2799"/>
      <c r="W37" s="2799"/>
      <c r="X37" s="2799"/>
      <c r="Y37" s="2799"/>
      <c r="Z37" s="2800"/>
      <c r="AA37" s="2776" t="s">
        <v>447</v>
      </c>
      <c r="AB37" s="2776"/>
      <c r="AC37" s="2776"/>
      <c r="AD37" s="2776"/>
      <c r="AE37" s="2776"/>
      <c r="AF37" s="2776"/>
      <c r="AG37" s="2776"/>
      <c r="AH37" s="2776"/>
      <c r="AI37" s="2776"/>
      <c r="AJ37" s="2776"/>
      <c r="AK37" s="2776"/>
      <c r="AL37" s="2776"/>
      <c r="AM37" s="2776"/>
      <c r="AN37" s="2776"/>
      <c r="AO37" s="2776"/>
      <c r="AP37" s="2776"/>
      <c r="AQ37" s="2776"/>
      <c r="AR37" s="2776"/>
      <c r="AS37" s="2776"/>
      <c r="AT37" s="2776"/>
      <c r="AU37" s="2776"/>
      <c r="AV37" s="2776"/>
      <c r="AW37" s="2776"/>
      <c r="AX37" s="2776"/>
      <c r="AY37" s="2777"/>
      <c r="AZ37" s="2790"/>
      <c r="BA37" s="2790"/>
      <c r="BB37" s="2790"/>
      <c r="BC37" s="2790"/>
      <c r="BD37" s="2790"/>
      <c r="BE37" s="2790"/>
      <c r="BF37" s="2790"/>
      <c r="BG37" s="2790"/>
      <c r="BH37" s="2790"/>
      <c r="BI37" s="2790"/>
      <c r="BJ37" s="2790"/>
      <c r="BK37" s="2790"/>
      <c r="BL37" s="2781"/>
      <c r="BM37" s="2781"/>
      <c r="BN37" s="2780"/>
      <c r="BO37" s="2780"/>
      <c r="BP37" s="2780"/>
      <c r="BQ37" s="2780"/>
      <c r="BR37" s="2780"/>
      <c r="BS37" s="2780"/>
      <c r="BT37" s="2780"/>
      <c r="BU37" s="2780"/>
      <c r="BV37" s="2780"/>
      <c r="BW37" s="2780"/>
      <c r="BX37" s="2780"/>
      <c r="BY37" s="2780"/>
      <c r="BZ37" s="2780"/>
      <c r="CA37" s="2780"/>
      <c r="CB37" s="2780"/>
      <c r="CC37" s="2780"/>
      <c r="CD37" s="2780"/>
      <c r="CE37" s="2780"/>
      <c r="CF37" s="2780"/>
      <c r="CG37" s="2780"/>
      <c r="CH37" s="2780"/>
      <c r="CI37" s="2780"/>
      <c r="CJ37" s="2780"/>
      <c r="CK37" s="2780"/>
      <c r="CL37" s="2780"/>
      <c r="CM37" s="3036"/>
      <c r="CN37" s="3036"/>
      <c r="CO37" s="3036"/>
      <c r="CP37" s="3036"/>
      <c r="CQ37" s="3036"/>
      <c r="CR37" s="3036"/>
      <c r="CS37" s="3031"/>
      <c r="CT37" s="2790"/>
      <c r="CU37" s="2790"/>
      <c r="CV37" s="2876"/>
      <c r="CW37" s="2877"/>
      <c r="CX37" s="2877"/>
      <c r="CY37" s="2877"/>
      <c r="CZ37" s="2877"/>
      <c r="DA37" s="2877"/>
      <c r="DB37" s="2877"/>
      <c r="DC37" s="2877"/>
      <c r="DD37" s="2877"/>
      <c r="DE37" s="2877"/>
      <c r="DF37" s="2877"/>
      <c r="DG37" s="2877"/>
      <c r="DH37" s="2877"/>
      <c r="DI37" s="2877"/>
      <c r="DJ37" s="2877"/>
      <c r="DK37" s="2877"/>
      <c r="DL37" s="2877"/>
      <c r="DM37" s="2877"/>
      <c r="DN37" s="2877"/>
      <c r="DO37" s="2878"/>
      <c r="DP37"/>
      <c r="DQ37"/>
      <c r="DR37"/>
      <c r="DS37"/>
      <c r="DT37"/>
      <c r="DU37"/>
      <c r="DV37"/>
      <c r="DW37"/>
      <c r="DX37"/>
      <c r="DY37"/>
      <c r="DZ37"/>
      <c r="EA37"/>
      <c r="EB37"/>
      <c r="EC37"/>
      <c r="ED37"/>
      <c r="EE37" s="229"/>
      <c r="EF37" s="237"/>
      <c r="EG37" s="131">
        <f t="shared" si="0"/>
        <v>0</v>
      </c>
      <c r="EH37" s="131">
        <f t="shared" ref="EH37:EH68" si="39">COUNTIFS(AZ37,"○指摘なし")</f>
        <v>0</v>
      </c>
      <c r="EI37" s="131">
        <f t="shared" ref="EI37:EI68" si="40">COUNTIFS(AZ37,"×要是正（既存不適格以外）")</f>
        <v>0</v>
      </c>
      <c r="EJ37" s="131">
        <f t="shared" ref="EJ37:EJ68" si="41">COUNTIFS(AZ37,"△既存不適格")</f>
        <v>0</v>
      </c>
      <c r="EK37" s="247" t="s">
        <v>1551</v>
      </c>
      <c r="EL37" s="131" t="str">
        <f t="shared" ref="EL37:EL40" si="42">$T$36</f>
        <v>機械排煙設備の排煙風道（隠蔽部分及び埋設部分を除く。）</v>
      </c>
      <c r="EM37" s="130">
        <f t="shared" ref="EM37:EM68" si="43">COUNTA(CM37:CR37)</f>
        <v>0</v>
      </c>
      <c r="EN37" s="129" t="str">
        <f t="shared" ref="EN37:EN68" si="44">IF(AZ37="×要是正（既存不適格以外）","要是正","")&amp;IF(AZ37="△既存不適格","既存不適格","")</f>
        <v/>
      </c>
      <c r="EO37" s="121" t="str">
        <f>IF($EN37="要是正",MAX($EO$14:EO36)+1,"")</f>
        <v/>
      </c>
      <c r="EP37" s="121" t="str">
        <f>IF($EN37="要是正",MAX($EP$14:EP36)+1,"")</f>
        <v/>
      </c>
      <c r="EQ37" s="128" t="str">
        <f t="shared" ref="EQ37:EQ68" si="45">IF(OR(AZ37="×要是正（既存不適格以外）",AZ37="△既存不適格"),EK37,"")</f>
        <v/>
      </c>
      <c r="ER37" s="127" t="str">
        <f t="shared" ref="ER37:ER68" si="46">IF(OR($EN37="要是正",$EN37="既存不適格"),$EL37,"")</f>
        <v/>
      </c>
      <c r="ES37" s="122" t="str">
        <f t="shared" si="12"/>
        <v/>
      </c>
      <c r="ET37" s="157" t="str">
        <f t="shared" ref="ET37:ET68" si="47">IF($EN37="要是正",IF(BX37="","",BX37),"")</f>
        <v/>
      </c>
      <c r="EU37" s="156" t="str">
        <f t="shared" si="13"/>
        <v/>
      </c>
      <c r="EV37" s="125" t="str">
        <f t="shared" si="14"/>
        <v/>
      </c>
      <c r="EW37" s="123" t="str">
        <f t="shared" si="15"/>
        <v>0</v>
      </c>
      <c r="EX37" s="610" t="str">
        <f t="shared" si="16"/>
        <v/>
      </c>
      <c r="EY37" s="608" t="str">
        <f t="shared" si="17"/>
        <v>0</v>
      </c>
      <c r="EZ37" s="608" t="str">
        <f t="shared" si="18"/>
        <v>0</v>
      </c>
      <c r="FA37" s="607" t="str">
        <f t="shared" si="19"/>
        <v/>
      </c>
      <c r="FB37" s="125" t="str">
        <f t="shared" si="20"/>
        <v/>
      </c>
      <c r="FC37" s="123" t="str">
        <f t="shared" si="21"/>
        <v>0</v>
      </c>
      <c r="FD37" s="124" t="str">
        <f t="shared" si="22"/>
        <v/>
      </c>
      <c r="FE37" s="123" t="str">
        <f t="shared" si="23"/>
        <v>0</v>
      </c>
      <c r="FF37" s="613" t="str">
        <f t="shared" si="24"/>
        <v/>
      </c>
      <c r="FG37" s="613" t="str">
        <f t="shared" si="25"/>
        <v/>
      </c>
      <c r="FH37" s="121"/>
      <c r="FI37" s="121"/>
      <c r="FJ37" s="595"/>
      <c r="FK37" s="172">
        <v>3</v>
      </c>
      <c r="FL37" s="130" t="s">
        <v>185</v>
      </c>
      <c r="FM37" s="130" t="s">
        <v>241</v>
      </c>
      <c r="FN37" s="161" t="s">
        <v>240</v>
      </c>
      <c r="GE37" s="229"/>
      <c r="GF37" s="249"/>
      <c r="GG37" s="239" t="str">
        <f t="shared" si="7"/>
        <v/>
      </c>
      <c r="GH37" s="239" t="str">
        <f t="shared" si="26"/>
        <v/>
      </c>
      <c r="GI37" s="239" t="str">
        <f t="shared" si="27"/>
        <v/>
      </c>
      <c r="GJ37" s="239">
        <f t="shared" si="28"/>
        <v>0</v>
      </c>
      <c r="GK37" s="240" t="str">
        <f t="shared" si="8"/>
        <v/>
      </c>
      <c r="GM37" s="407" t="str">
        <f t="shared" si="29"/>
        <v/>
      </c>
      <c r="GN37" s="408" t="str">
        <f t="shared" si="30"/>
        <v>0</v>
      </c>
      <c r="GO37" s="409" t="str">
        <f t="shared" si="31"/>
        <v/>
      </c>
      <c r="GP37" s="408" t="str">
        <f t="shared" si="32"/>
        <v>0</v>
      </c>
      <c r="GQ37" s="410" t="str">
        <f t="shared" si="33"/>
        <v/>
      </c>
      <c r="GR37" s="10" t="str">
        <f t="shared" si="34"/>
        <v/>
      </c>
      <c r="GS37" s="411">
        <f t="shared" si="9"/>
        <v>0</v>
      </c>
      <c r="GT37" s="27"/>
      <c r="GU37" s="27"/>
      <c r="GV37" s="413"/>
      <c r="GW37" s="10" t="str">
        <f>$T$36</f>
        <v>機械排煙設備の排煙風道（隠蔽部分及び埋設部分を除く。）</v>
      </c>
    </row>
    <row r="38" spans="2:205" s="10" customFormat="1" ht="50.1" customHeight="1" x14ac:dyDescent="0.15">
      <c r="B38" s="111"/>
      <c r="C38" s="229"/>
      <c r="D38" s="229"/>
      <c r="E38" s="229"/>
      <c r="F38" s="229"/>
      <c r="G38" s="229"/>
      <c r="H38" s="229"/>
      <c r="I38" s="260"/>
      <c r="J38" s="238"/>
      <c r="K38" s="242"/>
      <c r="L38" s="242"/>
      <c r="M38" s="2775" t="s">
        <v>6365</v>
      </c>
      <c r="N38" s="2775"/>
      <c r="O38" s="2775"/>
      <c r="P38" s="2798"/>
      <c r="Q38" s="2799"/>
      <c r="R38" s="2799"/>
      <c r="S38" s="2800"/>
      <c r="T38" s="2799"/>
      <c r="U38" s="2799"/>
      <c r="V38" s="2799"/>
      <c r="W38" s="2799"/>
      <c r="X38" s="2799"/>
      <c r="Y38" s="2799"/>
      <c r="Z38" s="2800"/>
      <c r="AA38" s="2776" t="s">
        <v>446</v>
      </c>
      <c r="AB38" s="2776"/>
      <c r="AC38" s="2776"/>
      <c r="AD38" s="2776"/>
      <c r="AE38" s="2776"/>
      <c r="AF38" s="2776"/>
      <c r="AG38" s="2776"/>
      <c r="AH38" s="2776"/>
      <c r="AI38" s="2776"/>
      <c r="AJ38" s="2776"/>
      <c r="AK38" s="2776"/>
      <c r="AL38" s="2776"/>
      <c r="AM38" s="2776"/>
      <c r="AN38" s="2776"/>
      <c r="AO38" s="2776"/>
      <c r="AP38" s="2776"/>
      <c r="AQ38" s="2776"/>
      <c r="AR38" s="2776"/>
      <c r="AS38" s="2776"/>
      <c r="AT38" s="2776"/>
      <c r="AU38" s="2776"/>
      <c r="AV38" s="2776"/>
      <c r="AW38" s="2776"/>
      <c r="AX38" s="2776"/>
      <c r="AY38" s="2777"/>
      <c r="AZ38" s="2790"/>
      <c r="BA38" s="2790"/>
      <c r="BB38" s="2790"/>
      <c r="BC38" s="2790"/>
      <c r="BD38" s="2790"/>
      <c r="BE38" s="2790"/>
      <c r="BF38" s="2790"/>
      <c r="BG38" s="2790"/>
      <c r="BH38" s="2790"/>
      <c r="BI38" s="2790"/>
      <c r="BJ38" s="2790"/>
      <c r="BK38" s="2790"/>
      <c r="BL38" s="2781"/>
      <c r="BM38" s="2781"/>
      <c r="BN38" s="2780"/>
      <c r="BO38" s="2780"/>
      <c r="BP38" s="2780"/>
      <c r="BQ38" s="2780"/>
      <c r="BR38" s="2780"/>
      <c r="BS38" s="2780"/>
      <c r="BT38" s="2780"/>
      <c r="BU38" s="2780"/>
      <c r="BV38" s="2780"/>
      <c r="BW38" s="2780"/>
      <c r="BX38" s="2780"/>
      <c r="BY38" s="2780"/>
      <c r="BZ38" s="2780"/>
      <c r="CA38" s="2780"/>
      <c r="CB38" s="2780"/>
      <c r="CC38" s="2780"/>
      <c r="CD38" s="2780"/>
      <c r="CE38" s="2780"/>
      <c r="CF38" s="2780"/>
      <c r="CG38" s="2780"/>
      <c r="CH38" s="2780"/>
      <c r="CI38" s="2780"/>
      <c r="CJ38" s="2780"/>
      <c r="CK38" s="2780"/>
      <c r="CL38" s="2780"/>
      <c r="CM38" s="3036"/>
      <c r="CN38" s="3036"/>
      <c r="CO38" s="3036"/>
      <c r="CP38" s="3036"/>
      <c r="CQ38" s="3036"/>
      <c r="CR38" s="3036"/>
      <c r="CS38" s="3031"/>
      <c r="CT38" s="2790"/>
      <c r="CU38" s="2790"/>
      <c r="CV38" s="2835"/>
      <c r="CW38" s="2836"/>
      <c r="CX38" s="2836"/>
      <c r="CY38" s="2836"/>
      <c r="CZ38" s="2836"/>
      <c r="DA38" s="2836"/>
      <c r="DB38" s="2836"/>
      <c r="DC38" s="2836"/>
      <c r="DD38" s="2836"/>
      <c r="DE38" s="2836"/>
      <c r="DF38" s="2836"/>
      <c r="DG38" s="2836"/>
      <c r="DH38" s="2836"/>
      <c r="DI38" s="2836"/>
      <c r="DJ38" s="2836"/>
      <c r="DK38" s="2836"/>
      <c r="DL38" s="2836"/>
      <c r="DM38" s="2836"/>
      <c r="DN38" s="2836"/>
      <c r="DO38" s="2837"/>
      <c r="DP38"/>
      <c r="DQ38"/>
      <c r="DR38"/>
      <c r="DS38"/>
      <c r="DT38"/>
      <c r="DU38"/>
      <c r="DV38"/>
      <c r="DW38"/>
      <c r="DX38"/>
      <c r="DY38"/>
      <c r="DZ38"/>
      <c r="EA38"/>
      <c r="EB38"/>
      <c r="EC38"/>
      <c r="ED38"/>
      <c r="EE38" s="229"/>
      <c r="EF38" s="237"/>
      <c r="EG38" s="131">
        <f t="shared" si="0"/>
        <v>0</v>
      </c>
      <c r="EH38" s="131">
        <f t="shared" si="39"/>
        <v>0</v>
      </c>
      <c r="EI38" s="131">
        <f t="shared" si="40"/>
        <v>0</v>
      </c>
      <c r="EJ38" s="131">
        <f t="shared" si="41"/>
        <v>0</v>
      </c>
      <c r="EK38" s="247" t="s">
        <v>1552</v>
      </c>
      <c r="EL38" s="131" t="str">
        <f t="shared" si="42"/>
        <v>機械排煙設備の排煙風道（隠蔽部分及び埋設部分を除く。）</v>
      </c>
      <c r="EM38" s="130">
        <f t="shared" si="43"/>
        <v>0</v>
      </c>
      <c r="EN38" s="129" t="str">
        <f t="shared" si="44"/>
        <v/>
      </c>
      <c r="EO38" s="121" t="str">
        <f>IF($EN38="要是正",MAX($EO$14:EO37)+1,"")</f>
        <v/>
      </c>
      <c r="EP38" s="121" t="str">
        <f>IF($EN38="要是正",MAX($EP$14:EP37)+1,"")</f>
        <v/>
      </c>
      <c r="EQ38" s="128" t="str">
        <f t="shared" si="45"/>
        <v/>
      </c>
      <c r="ER38" s="127" t="str">
        <f t="shared" si="46"/>
        <v/>
      </c>
      <c r="ES38" s="122" t="str">
        <f t="shared" si="12"/>
        <v/>
      </c>
      <c r="ET38" s="157" t="str">
        <f t="shared" si="47"/>
        <v/>
      </c>
      <c r="EU38" s="156" t="str">
        <f t="shared" si="13"/>
        <v/>
      </c>
      <c r="EV38" s="125" t="str">
        <f t="shared" si="14"/>
        <v/>
      </c>
      <c r="EW38" s="123" t="str">
        <f t="shared" si="15"/>
        <v>0</v>
      </c>
      <c r="EX38" s="610" t="str">
        <f t="shared" si="16"/>
        <v/>
      </c>
      <c r="EY38" s="608" t="str">
        <f t="shared" si="17"/>
        <v>0</v>
      </c>
      <c r="EZ38" s="608" t="str">
        <f t="shared" si="18"/>
        <v>0</v>
      </c>
      <c r="FA38" s="607" t="str">
        <f t="shared" si="19"/>
        <v/>
      </c>
      <c r="FB38" s="125" t="str">
        <f t="shared" si="20"/>
        <v/>
      </c>
      <c r="FC38" s="123" t="str">
        <f t="shared" si="21"/>
        <v>0</v>
      </c>
      <c r="FD38" s="124" t="str">
        <f t="shared" si="22"/>
        <v/>
      </c>
      <c r="FE38" s="123" t="str">
        <f t="shared" si="23"/>
        <v>0</v>
      </c>
      <c r="FF38" s="613" t="str">
        <f t="shared" si="24"/>
        <v/>
      </c>
      <c r="FG38" s="613" t="str">
        <f t="shared" si="25"/>
        <v/>
      </c>
      <c r="FH38" s="121"/>
      <c r="FI38" s="121"/>
      <c r="FJ38" s="595"/>
      <c r="FK38" s="172">
        <v>4</v>
      </c>
      <c r="FL38" s="130" t="s">
        <v>185</v>
      </c>
      <c r="FM38" s="130" t="s">
        <v>237</v>
      </c>
      <c r="FN38" s="161" t="s">
        <v>236</v>
      </c>
      <c r="GE38" s="229"/>
      <c r="GF38" s="249"/>
      <c r="GG38" s="239" t="str">
        <f t="shared" si="7"/>
        <v/>
      </c>
      <c r="GH38" s="239" t="str">
        <f t="shared" si="26"/>
        <v/>
      </c>
      <c r="GI38" s="239" t="str">
        <f t="shared" si="27"/>
        <v/>
      </c>
      <c r="GJ38" s="239">
        <f t="shared" si="28"/>
        <v>0</v>
      </c>
      <c r="GK38" s="240" t="str">
        <f t="shared" si="8"/>
        <v/>
      </c>
      <c r="GM38" s="407" t="str">
        <f t="shared" si="29"/>
        <v/>
      </c>
      <c r="GN38" s="408" t="str">
        <f t="shared" si="30"/>
        <v>0</v>
      </c>
      <c r="GO38" s="409" t="str">
        <f t="shared" si="31"/>
        <v/>
      </c>
      <c r="GP38" s="408" t="str">
        <f t="shared" si="32"/>
        <v>0</v>
      </c>
      <c r="GQ38" s="410" t="str">
        <f t="shared" si="33"/>
        <v/>
      </c>
      <c r="GR38" s="10" t="str">
        <f t="shared" si="34"/>
        <v/>
      </c>
      <c r="GS38" s="411">
        <f t="shared" si="9"/>
        <v>0</v>
      </c>
      <c r="GT38" s="27"/>
      <c r="GU38" s="27"/>
      <c r="GV38" s="413"/>
      <c r="GW38" s="10" t="str">
        <f>$T$36</f>
        <v>機械排煙設備の排煙風道（隠蔽部分及び埋設部分を除く。）</v>
      </c>
    </row>
    <row r="39" spans="2:205" s="10" customFormat="1" ht="50.1" customHeight="1" x14ac:dyDescent="0.15">
      <c r="B39" s="111"/>
      <c r="C39" s="229"/>
      <c r="D39" s="229"/>
      <c r="E39" s="229"/>
      <c r="F39" s="229"/>
      <c r="G39" s="229"/>
      <c r="H39" s="229"/>
      <c r="I39" s="260"/>
      <c r="J39" s="238"/>
      <c r="K39" s="242"/>
      <c r="L39" s="242"/>
      <c r="M39" s="2775" t="s">
        <v>6366</v>
      </c>
      <c r="N39" s="2775"/>
      <c r="O39" s="2775"/>
      <c r="P39" s="2798"/>
      <c r="Q39" s="2799"/>
      <c r="R39" s="2799"/>
      <c r="S39" s="2800"/>
      <c r="T39" s="2799"/>
      <c r="U39" s="2799"/>
      <c r="V39" s="2799"/>
      <c r="W39" s="2799"/>
      <c r="X39" s="2799"/>
      <c r="Y39" s="2799"/>
      <c r="Z39" s="2800"/>
      <c r="AA39" s="2776" t="s">
        <v>445</v>
      </c>
      <c r="AB39" s="2776"/>
      <c r="AC39" s="2776"/>
      <c r="AD39" s="2776"/>
      <c r="AE39" s="2776"/>
      <c r="AF39" s="2776"/>
      <c r="AG39" s="2776"/>
      <c r="AH39" s="2776"/>
      <c r="AI39" s="2776"/>
      <c r="AJ39" s="2776"/>
      <c r="AK39" s="2776"/>
      <c r="AL39" s="2776"/>
      <c r="AM39" s="2776"/>
      <c r="AN39" s="2776"/>
      <c r="AO39" s="2776"/>
      <c r="AP39" s="2776"/>
      <c r="AQ39" s="2776"/>
      <c r="AR39" s="2776"/>
      <c r="AS39" s="2776"/>
      <c r="AT39" s="2776"/>
      <c r="AU39" s="2776"/>
      <c r="AV39" s="2776"/>
      <c r="AW39" s="2776"/>
      <c r="AX39" s="2776"/>
      <c r="AY39" s="2777"/>
      <c r="AZ39" s="2790"/>
      <c r="BA39" s="2790"/>
      <c r="BB39" s="2790"/>
      <c r="BC39" s="2790"/>
      <c r="BD39" s="2790"/>
      <c r="BE39" s="2790"/>
      <c r="BF39" s="2790"/>
      <c r="BG39" s="2790"/>
      <c r="BH39" s="2790"/>
      <c r="BI39" s="2790"/>
      <c r="BJ39" s="2790"/>
      <c r="BK39" s="2790"/>
      <c r="BL39" s="2781"/>
      <c r="BM39" s="2781"/>
      <c r="BN39" s="2780"/>
      <c r="BO39" s="2780"/>
      <c r="BP39" s="2780"/>
      <c r="BQ39" s="2780"/>
      <c r="BR39" s="2780"/>
      <c r="BS39" s="2780"/>
      <c r="BT39" s="2780"/>
      <c r="BU39" s="2780"/>
      <c r="BV39" s="2780"/>
      <c r="BW39" s="2780"/>
      <c r="BX39" s="2780"/>
      <c r="BY39" s="2780"/>
      <c r="BZ39" s="2780"/>
      <c r="CA39" s="2780"/>
      <c r="CB39" s="2780"/>
      <c r="CC39" s="2780"/>
      <c r="CD39" s="2780"/>
      <c r="CE39" s="2780"/>
      <c r="CF39" s="2780"/>
      <c r="CG39" s="2780"/>
      <c r="CH39" s="2780"/>
      <c r="CI39" s="2780"/>
      <c r="CJ39" s="2780"/>
      <c r="CK39" s="2780"/>
      <c r="CL39" s="2780"/>
      <c r="CM39" s="3036"/>
      <c r="CN39" s="3036"/>
      <c r="CO39" s="3036"/>
      <c r="CP39" s="3036"/>
      <c r="CQ39" s="3036"/>
      <c r="CR39" s="3036"/>
      <c r="CS39" s="3031"/>
      <c r="CT39" s="2790"/>
      <c r="CU39" s="2790"/>
      <c r="CV39" s="2835"/>
      <c r="CW39" s="2836"/>
      <c r="CX39" s="2836"/>
      <c r="CY39" s="2836"/>
      <c r="CZ39" s="2836"/>
      <c r="DA39" s="2836"/>
      <c r="DB39" s="2836"/>
      <c r="DC39" s="2836"/>
      <c r="DD39" s="2836"/>
      <c r="DE39" s="2836"/>
      <c r="DF39" s="2836"/>
      <c r="DG39" s="2836"/>
      <c r="DH39" s="2836"/>
      <c r="DI39" s="2836"/>
      <c r="DJ39" s="2836"/>
      <c r="DK39" s="2836"/>
      <c r="DL39" s="2836"/>
      <c r="DM39" s="2836"/>
      <c r="DN39" s="2836"/>
      <c r="DO39" s="2837"/>
      <c r="DP39"/>
      <c r="DQ39"/>
      <c r="DR39"/>
      <c r="DS39"/>
      <c r="DT39"/>
      <c r="DU39"/>
      <c r="DV39"/>
      <c r="DW39"/>
      <c r="DX39"/>
      <c r="DY39"/>
      <c r="DZ39"/>
      <c r="EA39"/>
      <c r="EB39"/>
      <c r="EC39"/>
      <c r="ED39"/>
      <c r="EE39" s="229"/>
      <c r="EF39" s="237"/>
      <c r="EG39" s="131">
        <f t="shared" si="0"/>
        <v>0</v>
      </c>
      <c r="EH39" s="131">
        <f t="shared" si="39"/>
        <v>0</v>
      </c>
      <c r="EI39" s="131">
        <f t="shared" si="40"/>
        <v>0</v>
      </c>
      <c r="EJ39" s="131">
        <f t="shared" si="41"/>
        <v>0</v>
      </c>
      <c r="EK39" s="247" t="s">
        <v>1553</v>
      </c>
      <c r="EL39" s="131" t="str">
        <f t="shared" si="42"/>
        <v>機械排煙設備の排煙風道（隠蔽部分及び埋設部分を除く。）</v>
      </c>
      <c r="EM39" s="130">
        <f t="shared" si="43"/>
        <v>0</v>
      </c>
      <c r="EN39" s="129" t="str">
        <f t="shared" si="44"/>
        <v/>
      </c>
      <c r="EO39" s="121" t="str">
        <f>IF($EN39="要是正",MAX($EO$14:EO38)+1,"")</f>
        <v/>
      </c>
      <c r="EP39" s="121" t="str">
        <f>IF($EN39="要是正",MAX($EP$14:EP38)+1,"")</f>
        <v/>
      </c>
      <c r="EQ39" s="128" t="str">
        <f t="shared" si="45"/>
        <v/>
      </c>
      <c r="ER39" s="127" t="str">
        <f t="shared" si="46"/>
        <v/>
      </c>
      <c r="ES39" s="122" t="str">
        <f t="shared" si="12"/>
        <v/>
      </c>
      <c r="ET39" s="157" t="str">
        <f t="shared" si="47"/>
        <v/>
      </c>
      <c r="EU39" s="156" t="str">
        <f t="shared" si="13"/>
        <v/>
      </c>
      <c r="EV39" s="125" t="str">
        <f t="shared" si="14"/>
        <v/>
      </c>
      <c r="EW39" s="123" t="str">
        <f t="shared" si="15"/>
        <v>0</v>
      </c>
      <c r="EX39" s="610" t="str">
        <f t="shared" si="16"/>
        <v/>
      </c>
      <c r="EY39" s="608" t="str">
        <f t="shared" si="17"/>
        <v>0</v>
      </c>
      <c r="EZ39" s="608" t="str">
        <f t="shared" si="18"/>
        <v>0</v>
      </c>
      <c r="FA39" s="607" t="str">
        <f t="shared" si="19"/>
        <v/>
      </c>
      <c r="FB39" s="125" t="str">
        <f t="shared" si="20"/>
        <v/>
      </c>
      <c r="FC39" s="123" t="str">
        <f t="shared" si="21"/>
        <v>0</v>
      </c>
      <c r="FD39" s="124" t="str">
        <f t="shared" si="22"/>
        <v/>
      </c>
      <c r="FE39" s="123" t="str">
        <f t="shared" si="23"/>
        <v>0</v>
      </c>
      <c r="FF39" s="613" t="str">
        <f t="shared" si="24"/>
        <v/>
      </c>
      <c r="FG39" s="613" t="str">
        <f t="shared" si="25"/>
        <v/>
      </c>
      <c r="FH39" s="121"/>
      <c r="FI39" s="121"/>
      <c r="FJ39" s="595"/>
      <c r="FK39" s="172">
        <v>5</v>
      </c>
      <c r="FL39" s="130" t="s">
        <v>185</v>
      </c>
      <c r="FM39" s="130" t="s">
        <v>233</v>
      </c>
      <c r="FN39" s="161" t="s">
        <v>232</v>
      </c>
      <c r="GE39" s="229"/>
      <c r="GF39" s="229"/>
      <c r="GG39" s="239" t="str">
        <f t="shared" si="7"/>
        <v/>
      </c>
      <c r="GH39" s="239" t="str">
        <f t="shared" si="26"/>
        <v/>
      </c>
      <c r="GI39" s="239" t="str">
        <f t="shared" si="27"/>
        <v/>
      </c>
      <c r="GJ39" s="239">
        <f t="shared" si="28"/>
        <v>0</v>
      </c>
      <c r="GK39" s="240" t="str">
        <f t="shared" si="8"/>
        <v/>
      </c>
      <c r="GM39" s="407" t="str">
        <f t="shared" si="29"/>
        <v/>
      </c>
      <c r="GN39" s="408" t="str">
        <f t="shared" si="30"/>
        <v>0</v>
      </c>
      <c r="GO39" s="409" t="str">
        <f t="shared" si="31"/>
        <v/>
      </c>
      <c r="GP39" s="408" t="str">
        <f t="shared" si="32"/>
        <v>0</v>
      </c>
      <c r="GQ39" s="410" t="str">
        <f t="shared" si="33"/>
        <v/>
      </c>
      <c r="GR39" s="10" t="str">
        <f t="shared" si="34"/>
        <v/>
      </c>
      <c r="GS39" s="411">
        <f t="shared" si="9"/>
        <v>0</v>
      </c>
      <c r="GT39" s="27"/>
      <c r="GU39" s="27"/>
      <c r="GV39" s="413"/>
      <c r="GW39" s="10" t="str">
        <f>$T$36</f>
        <v>機械排煙設備の排煙風道（隠蔽部分及び埋設部分を除く。）</v>
      </c>
    </row>
    <row r="40" spans="2:205" s="10" customFormat="1" ht="50.1" customHeight="1" x14ac:dyDescent="0.15">
      <c r="B40" s="111"/>
      <c r="C40" s="229"/>
      <c r="D40" s="229"/>
      <c r="E40" s="229"/>
      <c r="F40" s="229"/>
      <c r="G40" s="229"/>
      <c r="H40" s="229"/>
      <c r="I40" s="260"/>
      <c r="J40" s="238"/>
      <c r="K40" s="242"/>
      <c r="L40" s="242"/>
      <c r="M40" s="2775" t="s">
        <v>6367</v>
      </c>
      <c r="N40" s="2775"/>
      <c r="O40" s="2775"/>
      <c r="P40" s="2798"/>
      <c r="Q40" s="2799"/>
      <c r="R40" s="2799"/>
      <c r="S40" s="2800"/>
      <c r="T40" s="2802"/>
      <c r="U40" s="2802"/>
      <c r="V40" s="2802"/>
      <c r="W40" s="2802"/>
      <c r="X40" s="2802"/>
      <c r="Y40" s="2802"/>
      <c r="Z40" s="2803"/>
      <c r="AA40" s="2845" t="s">
        <v>444</v>
      </c>
      <c r="AB40" s="2845"/>
      <c r="AC40" s="2845"/>
      <c r="AD40" s="2845"/>
      <c r="AE40" s="2845"/>
      <c r="AF40" s="2845"/>
      <c r="AG40" s="2845"/>
      <c r="AH40" s="2845"/>
      <c r="AI40" s="2845"/>
      <c r="AJ40" s="2845"/>
      <c r="AK40" s="2845"/>
      <c r="AL40" s="2845"/>
      <c r="AM40" s="2845"/>
      <c r="AN40" s="2845"/>
      <c r="AO40" s="2845"/>
      <c r="AP40" s="2845"/>
      <c r="AQ40" s="2845"/>
      <c r="AR40" s="2845"/>
      <c r="AS40" s="2845"/>
      <c r="AT40" s="2845"/>
      <c r="AU40" s="2845"/>
      <c r="AV40" s="2845"/>
      <c r="AW40" s="2845"/>
      <c r="AX40" s="2845"/>
      <c r="AY40" s="2846"/>
      <c r="AZ40" s="3039"/>
      <c r="BA40" s="3039"/>
      <c r="BB40" s="3039"/>
      <c r="BC40" s="3039"/>
      <c r="BD40" s="3039"/>
      <c r="BE40" s="3039"/>
      <c r="BF40" s="3039"/>
      <c r="BG40" s="3039"/>
      <c r="BH40" s="3039"/>
      <c r="BI40" s="3039"/>
      <c r="BJ40" s="3039"/>
      <c r="BK40" s="3039"/>
      <c r="BL40" s="2827"/>
      <c r="BM40" s="2827"/>
      <c r="BN40" s="2828"/>
      <c r="BO40" s="2828"/>
      <c r="BP40" s="2828"/>
      <c r="BQ40" s="2828"/>
      <c r="BR40" s="2828"/>
      <c r="BS40" s="2828"/>
      <c r="BT40" s="2828"/>
      <c r="BU40" s="2828"/>
      <c r="BV40" s="2828"/>
      <c r="BW40" s="2828"/>
      <c r="BX40" s="2828"/>
      <c r="BY40" s="2828"/>
      <c r="BZ40" s="2828"/>
      <c r="CA40" s="2828"/>
      <c r="CB40" s="2828"/>
      <c r="CC40" s="2828"/>
      <c r="CD40" s="2828"/>
      <c r="CE40" s="2828"/>
      <c r="CF40" s="2828"/>
      <c r="CG40" s="2828"/>
      <c r="CH40" s="2828"/>
      <c r="CI40" s="2828"/>
      <c r="CJ40" s="2828"/>
      <c r="CK40" s="2828"/>
      <c r="CL40" s="2828"/>
      <c r="CM40" s="3037"/>
      <c r="CN40" s="3037"/>
      <c r="CO40" s="3037"/>
      <c r="CP40" s="3037"/>
      <c r="CQ40" s="3037"/>
      <c r="CR40" s="3037"/>
      <c r="CS40" s="3038"/>
      <c r="CT40" s="3039"/>
      <c r="CU40" s="3039"/>
      <c r="CV40" s="2926"/>
      <c r="CW40" s="2927"/>
      <c r="CX40" s="2927"/>
      <c r="CY40" s="2927"/>
      <c r="CZ40" s="2927"/>
      <c r="DA40" s="2927"/>
      <c r="DB40" s="2927"/>
      <c r="DC40" s="2927"/>
      <c r="DD40" s="2927"/>
      <c r="DE40" s="2927"/>
      <c r="DF40" s="2927"/>
      <c r="DG40" s="2927"/>
      <c r="DH40" s="2927"/>
      <c r="DI40" s="2927"/>
      <c r="DJ40" s="2927"/>
      <c r="DK40" s="2927"/>
      <c r="DL40" s="2927"/>
      <c r="DM40" s="2927"/>
      <c r="DN40" s="2927"/>
      <c r="DO40" s="2928"/>
      <c r="DP40"/>
      <c r="DQ40"/>
      <c r="DR40"/>
      <c r="DS40"/>
      <c r="DT40"/>
      <c r="DU40"/>
      <c r="DV40"/>
      <c r="DW40"/>
      <c r="DX40"/>
      <c r="DY40"/>
      <c r="DZ40"/>
      <c r="EA40"/>
      <c r="EB40"/>
      <c r="EC40"/>
      <c r="ED40"/>
      <c r="EE40" s="229"/>
      <c r="EF40" s="237"/>
      <c r="EG40" s="131">
        <f t="shared" si="0"/>
        <v>0</v>
      </c>
      <c r="EH40" s="131">
        <f t="shared" si="39"/>
        <v>0</v>
      </c>
      <c r="EI40" s="131">
        <f t="shared" si="40"/>
        <v>0</v>
      </c>
      <c r="EJ40" s="131">
        <f t="shared" si="41"/>
        <v>0</v>
      </c>
      <c r="EK40" s="247" t="s">
        <v>1554</v>
      </c>
      <c r="EL40" s="131" t="str">
        <f t="shared" si="42"/>
        <v>機械排煙設備の排煙風道（隠蔽部分及び埋設部分を除く。）</v>
      </c>
      <c r="EM40" s="130">
        <f t="shared" si="43"/>
        <v>0</v>
      </c>
      <c r="EN40" s="129" t="str">
        <f t="shared" si="44"/>
        <v/>
      </c>
      <c r="EO40" s="121" t="str">
        <f>IF($EN40="要是正",MAX($EO$14:EO39)+1,"")</f>
        <v/>
      </c>
      <c r="EP40" s="121" t="str">
        <f>IF($EN40="要是正",MAX($EP$14:EP39)+1,"")</f>
        <v/>
      </c>
      <c r="EQ40" s="128" t="str">
        <f t="shared" si="45"/>
        <v/>
      </c>
      <c r="ER40" s="127" t="str">
        <f t="shared" si="46"/>
        <v/>
      </c>
      <c r="ES40" s="122" t="str">
        <f t="shared" si="12"/>
        <v/>
      </c>
      <c r="ET40" s="157" t="str">
        <f t="shared" si="47"/>
        <v/>
      </c>
      <c r="EU40" s="156" t="str">
        <f t="shared" si="13"/>
        <v/>
      </c>
      <c r="EV40" s="125" t="str">
        <f t="shared" si="14"/>
        <v/>
      </c>
      <c r="EW40" s="123" t="str">
        <f t="shared" si="15"/>
        <v>0</v>
      </c>
      <c r="EX40" s="610" t="str">
        <f t="shared" si="16"/>
        <v/>
      </c>
      <c r="EY40" s="608" t="str">
        <f t="shared" si="17"/>
        <v>0</v>
      </c>
      <c r="EZ40" s="608" t="str">
        <f t="shared" si="18"/>
        <v>0</v>
      </c>
      <c r="FA40" s="607" t="str">
        <f t="shared" si="19"/>
        <v/>
      </c>
      <c r="FB40" s="125" t="str">
        <f t="shared" si="20"/>
        <v/>
      </c>
      <c r="FC40" s="123" t="str">
        <f t="shared" si="21"/>
        <v>0</v>
      </c>
      <c r="FD40" s="124" t="str">
        <f t="shared" si="22"/>
        <v/>
      </c>
      <c r="FE40" s="123" t="str">
        <f t="shared" si="23"/>
        <v>0</v>
      </c>
      <c r="FF40" s="613" t="str">
        <f t="shared" si="24"/>
        <v/>
      </c>
      <c r="FG40" s="613" t="str">
        <f t="shared" si="25"/>
        <v/>
      </c>
      <c r="FH40" s="121"/>
      <c r="FI40" s="121"/>
      <c r="FJ40" s="595"/>
      <c r="FK40" s="172">
        <v>6</v>
      </c>
      <c r="FL40" s="130" t="s">
        <v>185</v>
      </c>
      <c r="FM40" s="130" t="s">
        <v>228</v>
      </c>
      <c r="FN40" s="161" t="s">
        <v>227</v>
      </c>
      <c r="GE40" s="229"/>
      <c r="GF40" s="229"/>
      <c r="GG40" s="239" t="str">
        <f t="shared" si="7"/>
        <v/>
      </c>
      <c r="GH40" s="239" t="str">
        <f t="shared" si="26"/>
        <v/>
      </c>
      <c r="GI40" s="239" t="str">
        <f t="shared" si="27"/>
        <v/>
      </c>
      <c r="GJ40" s="239">
        <f t="shared" si="28"/>
        <v>0</v>
      </c>
      <c r="GK40" s="240" t="str">
        <f t="shared" si="8"/>
        <v/>
      </c>
      <c r="GM40" s="407" t="str">
        <f t="shared" si="29"/>
        <v/>
      </c>
      <c r="GN40" s="408" t="str">
        <f t="shared" si="30"/>
        <v>0</v>
      </c>
      <c r="GO40" s="409" t="str">
        <f t="shared" si="31"/>
        <v/>
      </c>
      <c r="GP40" s="408" t="str">
        <f t="shared" si="32"/>
        <v>0</v>
      </c>
      <c r="GQ40" s="410" t="str">
        <f t="shared" si="33"/>
        <v/>
      </c>
      <c r="GR40" s="10" t="str">
        <f t="shared" si="34"/>
        <v/>
      </c>
      <c r="GS40" s="411">
        <f t="shared" si="9"/>
        <v>0</v>
      </c>
      <c r="GT40" s="27"/>
      <c r="GU40" s="27"/>
      <c r="GV40" s="413"/>
      <c r="GW40" s="10" t="str">
        <f>$T$36</f>
        <v>機械排煙設備の排煙風道（隠蔽部分及び埋設部分を除く。）</v>
      </c>
    </row>
    <row r="41" spans="2:205" s="10" customFormat="1" ht="50.1" customHeight="1" x14ac:dyDescent="0.15">
      <c r="B41" s="111"/>
      <c r="C41" s="229"/>
      <c r="D41" s="229"/>
      <c r="E41" s="229"/>
      <c r="F41" s="229"/>
      <c r="G41" s="229"/>
      <c r="H41" s="229"/>
      <c r="I41" s="260"/>
      <c r="J41" s="238"/>
      <c r="K41" s="242"/>
      <c r="L41" s="242"/>
      <c r="M41" s="2775" t="s">
        <v>6368</v>
      </c>
      <c r="N41" s="2775"/>
      <c r="O41" s="2775"/>
      <c r="P41" s="2798"/>
      <c r="Q41" s="2799"/>
      <c r="R41" s="2799"/>
      <c r="S41" s="2800"/>
      <c r="T41" s="2796" t="s">
        <v>443</v>
      </c>
      <c r="U41" s="2796"/>
      <c r="V41" s="2796"/>
      <c r="W41" s="2796"/>
      <c r="X41" s="2796"/>
      <c r="Y41" s="2796"/>
      <c r="Z41" s="2797"/>
      <c r="AA41" s="3072" t="s">
        <v>442</v>
      </c>
      <c r="AB41" s="3072"/>
      <c r="AC41" s="3072"/>
      <c r="AD41" s="3072"/>
      <c r="AE41" s="3072"/>
      <c r="AF41" s="3072"/>
      <c r="AG41" s="3072"/>
      <c r="AH41" s="3072"/>
      <c r="AI41" s="3072"/>
      <c r="AJ41" s="3072"/>
      <c r="AK41" s="3072"/>
      <c r="AL41" s="3072"/>
      <c r="AM41" s="3072"/>
      <c r="AN41" s="3072"/>
      <c r="AO41" s="3072"/>
      <c r="AP41" s="3072"/>
      <c r="AQ41" s="3072"/>
      <c r="AR41" s="3072"/>
      <c r="AS41" s="3072"/>
      <c r="AT41" s="3072"/>
      <c r="AU41" s="3072"/>
      <c r="AV41" s="3072"/>
      <c r="AW41" s="3072"/>
      <c r="AX41" s="3072"/>
      <c r="AY41" s="3073"/>
      <c r="AZ41" s="3074"/>
      <c r="BA41" s="3074"/>
      <c r="BB41" s="3074"/>
      <c r="BC41" s="3074"/>
      <c r="BD41" s="3074"/>
      <c r="BE41" s="3074"/>
      <c r="BF41" s="3074"/>
      <c r="BG41" s="3074"/>
      <c r="BH41" s="3074"/>
      <c r="BI41" s="3074"/>
      <c r="BJ41" s="3074"/>
      <c r="BK41" s="3074"/>
      <c r="BL41" s="2954"/>
      <c r="BM41" s="2954"/>
      <c r="BN41" s="2963"/>
      <c r="BO41" s="2963"/>
      <c r="BP41" s="2963"/>
      <c r="BQ41" s="2963"/>
      <c r="BR41" s="2963"/>
      <c r="BS41" s="2963"/>
      <c r="BT41" s="2963"/>
      <c r="BU41" s="2963"/>
      <c r="BV41" s="2963"/>
      <c r="BW41" s="2963"/>
      <c r="BX41" s="2963"/>
      <c r="BY41" s="2963"/>
      <c r="BZ41" s="2963"/>
      <c r="CA41" s="2963"/>
      <c r="CB41" s="2963"/>
      <c r="CC41" s="2963"/>
      <c r="CD41" s="2963"/>
      <c r="CE41" s="2963"/>
      <c r="CF41" s="2963"/>
      <c r="CG41" s="2963"/>
      <c r="CH41" s="2963"/>
      <c r="CI41" s="2963"/>
      <c r="CJ41" s="2963"/>
      <c r="CK41" s="2963"/>
      <c r="CL41" s="2963"/>
      <c r="CM41" s="3076"/>
      <c r="CN41" s="3076"/>
      <c r="CO41" s="3076"/>
      <c r="CP41" s="3076"/>
      <c r="CQ41" s="3076"/>
      <c r="CR41" s="3076"/>
      <c r="CS41" s="3077"/>
      <c r="CT41" s="3074"/>
      <c r="CU41" s="3074"/>
      <c r="CV41" s="2969"/>
      <c r="CW41" s="2970"/>
      <c r="CX41" s="2970"/>
      <c r="CY41" s="2970"/>
      <c r="CZ41" s="2970"/>
      <c r="DA41" s="2970"/>
      <c r="DB41" s="2970"/>
      <c r="DC41" s="2970"/>
      <c r="DD41" s="2970"/>
      <c r="DE41" s="2970"/>
      <c r="DF41" s="2970"/>
      <c r="DG41" s="2970"/>
      <c r="DH41" s="2970"/>
      <c r="DI41" s="2970"/>
      <c r="DJ41" s="2970"/>
      <c r="DK41" s="2970"/>
      <c r="DL41" s="2970"/>
      <c r="DM41" s="2970"/>
      <c r="DN41" s="2970"/>
      <c r="DO41" s="2971"/>
      <c r="DP41"/>
      <c r="DQ41"/>
      <c r="DR41"/>
      <c r="DS41"/>
      <c r="DT41"/>
      <c r="DU41"/>
      <c r="DV41"/>
      <c r="DW41"/>
      <c r="DX41"/>
      <c r="DY41"/>
      <c r="DZ41"/>
      <c r="EA41"/>
      <c r="EB41"/>
      <c r="EC41"/>
      <c r="ED41"/>
      <c r="EE41" s="229"/>
      <c r="EF41" s="237"/>
      <c r="EG41" s="131">
        <f t="shared" si="0"/>
        <v>0</v>
      </c>
      <c r="EH41" s="131">
        <f t="shared" si="39"/>
        <v>0</v>
      </c>
      <c r="EI41" s="131">
        <f t="shared" si="40"/>
        <v>0</v>
      </c>
      <c r="EJ41" s="131">
        <f t="shared" si="41"/>
        <v>0</v>
      </c>
      <c r="EK41" s="247" t="s">
        <v>1555</v>
      </c>
      <c r="EL41" s="131" t="str">
        <f>$T$41</f>
        <v>防火ダンパー(外壁の開口部で延焼のおそれのある部分に設けるものを除く。)</v>
      </c>
      <c r="EM41" s="130">
        <f t="shared" si="43"/>
        <v>0</v>
      </c>
      <c r="EN41" s="129" t="str">
        <f t="shared" si="44"/>
        <v/>
      </c>
      <c r="EO41" s="121" t="str">
        <f>IF($EN41="要是正",MAX($EO$14:EO40)+1,"")</f>
        <v/>
      </c>
      <c r="EP41" s="121" t="str">
        <f>IF($EN41="要是正",MAX($EP$14:EP40)+1,"")</f>
        <v/>
      </c>
      <c r="EQ41" s="128" t="str">
        <f t="shared" si="45"/>
        <v/>
      </c>
      <c r="ER41" s="127" t="str">
        <f t="shared" si="46"/>
        <v/>
      </c>
      <c r="ES41" s="122" t="str">
        <f t="shared" si="12"/>
        <v/>
      </c>
      <c r="ET41" s="157" t="str">
        <f t="shared" si="47"/>
        <v/>
      </c>
      <c r="EU41" s="156" t="str">
        <f t="shared" si="13"/>
        <v/>
      </c>
      <c r="EV41" s="125" t="str">
        <f t="shared" si="14"/>
        <v/>
      </c>
      <c r="EW41" s="123" t="str">
        <f t="shared" si="15"/>
        <v>0</v>
      </c>
      <c r="EX41" s="610" t="str">
        <f t="shared" si="16"/>
        <v/>
      </c>
      <c r="EY41" s="608" t="str">
        <f t="shared" si="17"/>
        <v>0</v>
      </c>
      <c r="EZ41" s="608" t="str">
        <f t="shared" si="18"/>
        <v>0</v>
      </c>
      <c r="FA41" s="607" t="str">
        <f t="shared" si="19"/>
        <v/>
      </c>
      <c r="FB41" s="125" t="str">
        <f t="shared" si="20"/>
        <v/>
      </c>
      <c r="FC41" s="123" t="str">
        <f t="shared" si="21"/>
        <v>0</v>
      </c>
      <c r="FD41" s="124" t="str">
        <f t="shared" si="22"/>
        <v/>
      </c>
      <c r="FE41" s="123" t="str">
        <f t="shared" si="23"/>
        <v>0</v>
      </c>
      <c r="FF41" s="613" t="str">
        <f t="shared" si="24"/>
        <v/>
      </c>
      <c r="FG41" s="613" t="str">
        <f t="shared" si="25"/>
        <v/>
      </c>
      <c r="FH41" s="121"/>
      <c r="FI41" s="121"/>
      <c r="FJ41" s="595"/>
      <c r="FK41" s="172">
        <v>6</v>
      </c>
      <c r="FL41" s="130" t="s">
        <v>185</v>
      </c>
      <c r="FM41" s="130" t="s">
        <v>228</v>
      </c>
      <c r="FN41" s="161" t="s">
        <v>227</v>
      </c>
      <c r="GE41" s="229"/>
      <c r="GF41" s="229"/>
      <c r="GG41" s="239" t="str">
        <f t="shared" si="7"/>
        <v/>
      </c>
      <c r="GH41" s="239" t="str">
        <f t="shared" si="26"/>
        <v/>
      </c>
      <c r="GI41" s="239" t="str">
        <f t="shared" si="27"/>
        <v/>
      </c>
      <c r="GJ41" s="239">
        <f t="shared" si="28"/>
        <v>0</v>
      </c>
      <c r="GK41" s="240" t="str">
        <f t="shared" si="8"/>
        <v/>
      </c>
      <c r="GM41" s="407" t="str">
        <f t="shared" si="29"/>
        <v/>
      </c>
      <c r="GN41" s="408" t="str">
        <f t="shared" si="30"/>
        <v>0</v>
      </c>
      <c r="GO41" s="409" t="str">
        <f t="shared" si="31"/>
        <v/>
      </c>
      <c r="GP41" s="408" t="str">
        <f t="shared" si="32"/>
        <v>0</v>
      </c>
      <c r="GQ41" s="410" t="str">
        <f t="shared" si="33"/>
        <v/>
      </c>
      <c r="GR41" s="10" t="str">
        <f t="shared" si="34"/>
        <v/>
      </c>
      <c r="GS41" s="411">
        <f t="shared" si="9"/>
        <v>0</v>
      </c>
      <c r="GT41" s="27"/>
      <c r="GU41" s="27"/>
      <c r="GV41" s="413"/>
      <c r="GW41" s="10" t="str">
        <f t="shared" ref="GW41:GW46" si="48">$T$41</f>
        <v>防火ダンパー(外壁の開口部で延焼のおそれのある部分に設けるものを除く。)</v>
      </c>
    </row>
    <row r="42" spans="2:205" s="10" customFormat="1" ht="50.1" customHeight="1" x14ac:dyDescent="0.15">
      <c r="B42" s="111"/>
      <c r="C42" s="229"/>
      <c r="D42" s="229"/>
      <c r="E42" s="229"/>
      <c r="F42" s="229"/>
      <c r="G42" s="229"/>
      <c r="H42" s="229"/>
      <c r="I42" s="260"/>
      <c r="J42" s="238"/>
      <c r="K42" s="242"/>
      <c r="L42" s="242"/>
      <c r="M42" s="2775" t="s">
        <v>6369</v>
      </c>
      <c r="N42" s="2775"/>
      <c r="O42" s="2775"/>
      <c r="P42" s="2798"/>
      <c r="Q42" s="2799"/>
      <c r="R42" s="2799"/>
      <c r="S42" s="2800"/>
      <c r="T42" s="2799"/>
      <c r="U42" s="2799"/>
      <c r="V42" s="2799"/>
      <c r="W42" s="2799"/>
      <c r="X42" s="2799"/>
      <c r="Y42" s="2799"/>
      <c r="Z42" s="2800"/>
      <c r="AA42" s="2776" t="s">
        <v>441</v>
      </c>
      <c r="AB42" s="2776"/>
      <c r="AC42" s="2776"/>
      <c r="AD42" s="2776"/>
      <c r="AE42" s="2776"/>
      <c r="AF42" s="2776"/>
      <c r="AG42" s="2776"/>
      <c r="AH42" s="2776"/>
      <c r="AI42" s="2776"/>
      <c r="AJ42" s="2776"/>
      <c r="AK42" s="2776"/>
      <c r="AL42" s="2776"/>
      <c r="AM42" s="2776"/>
      <c r="AN42" s="2776"/>
      <c r="AO42" s="2776"/>
      <c r="AP42" s="2776"/>
      <c r="AQ42" s="2776"/>
      <c r="AR42" s="2776"/>
      <c r="AS42" s="2776"/>
      <c r="AT42" s="2776"/>
      <c r="AU42" s="2776"/>
      <c r="AV42" s="2776"/>
      <c r="AW42" s="2776"/>
      <c r="AX42" s="2776"/>
      <c r="AY42" s="2777"/>
      <c r="AZ42" s="2790"/>
      <c r="BA42" s="2790"/>
      <c r="BB42" s="2790"/>
      <c r="BC42" s="2790"/>
      <c r="BD42" s="2790"/>
      <c r="BE42" s="2790"/>
      <c r="BF42" s="2790"/>
      <c r="BG42" s="2790"/>
      <c r="BH42" s="2790"/>
      <c r="BI42" s="2790"/>
      <c r="BJ42" s="2790"/>
      <c r="BK42" s="2790"/>
      <c r="BL42" s="2781"/>
      <c r="BM42" s="2781"/>
      <c r="BN42" s="2780"/>
      <c r="BO42" s="2780"/>
      <c r="BP42" s="2780"/>
      <c r="BQ42" s="2780"/>
      <c r="BR42" s="2780"/>
      <c r="BS42" s="2780"/>
      <c r="BT42" s="2780"/>
      <c r="BU42" s="2780"/>
      <c r="BV42" s="2780"/>
      <c r="BW42" s="2780"/>
      <c r="BX42" s="2780"/>
      <c r="BY42" s="2780"/>
      <c r="BZ42" s="2780"/>
      <c r="CA42" s="2780"/>
      <c r="CB42" s="2780"/>
      <c r="CC42" s="2780"/>
      <c r="CD42" s="2780"/>
      <c r="CE42" s="2780"/>
      <c r="CF42" s="2780"/>
      <c r="CG42" s="2780"/>
      <c r="CH42" s="2780"/>
      <c r="CI42" s="2780"/>
      <c r="CJ42" s="2780"/>
      <c r="CK42" s="2780"/>
      <c r="CL42" s="2780"/>
      <c r="CM42" s="3036"/>
      <c r="CN42" s="3036"/>
      <c r="CO42" s="3036"/>
      <c r="CP42" s="3036"/>
      <c r="CQ42" s="3036"/>
      <c r="CR42" s="3036"/>
      <c r="CS42" s="3031"/>
      <c r="CT42" s="2790"/>
      <c r="CU42" s="2790"/>
      <c r="CV42" s="2876"/>
      <c r="CW42" s="2877"/>
      <c r="CX42" s="2877"/>
      <c r="CY42" s="2877"/>
      <c r="CZ42" s="2877"/>
      <c r="DA42" s="2877"/>
      <c r="DB42" s="2877"/>
      <c r="DC42" s="2877"/>
      <c r="DD42" s="2877"/>
      <c r="DE42" s="2877"/>
      <c r="DF42" s="2877"/>
      <c r="DG42" s="2877"/>
      <c r="DH42" s="2877"/>
      <c r="DI42" s="2877"/>
      <c r="DJ42" s="2877"/>
      <c r="DK42" s="2877"/>
      <c r="DL42" s="2877"/>
      <c r="DM42" s="2877"/>
      <c r="DN42" s="2877"/>
      <c r="DO42" s="2878"/>
      <c r="DP42"/>
      <c r="DQ42"/>
      <c r="DR42"/>
      <c r="DS42"/>
      <c r="DT42"/>
      <c r="DU42"/>
      <c r="DV42"/>
      <c r="DW42"/>
      <c r="DX42"/>
      <c r="DY42"/>
      <c r="DZ42"/>
      <c r="EA42"/>
      <c r="EB42"/>
      <c r="EC42"/>
      <c r="ED42"/>
      <c r="EE42" s="229"/>
      <c r="EF42" s="237"/>
      <c r="EG42" s="131">
        <f t="shared" si="0"/>
        <v>0</v>
      </c>
      <c r="EH42" s="131">
        <f t="shared" si="39"/>
        <v>0</v>
      </c>
      <c r="EI42" s="131">
        <f t="shared" si="40"/>
        <v>0</v>
      </c>
      <c r="EJ42" s="131">
        <f t="shared" si="41"/>
        <v>0</v>
      </c>
      <c r="EK42" s="247" t="s">
        <v>1556</v>
      </c>
      <c r="EL42" s="131" t="str">
        <f t="shared" ref="EL42:EL46" si="49">$T$41</f>
        <v>防火ダンパー(外壁の開口部で延焼のおそれのある部分に設けるものを除く。)</v>
      </c>
      <c r="EM42" s="130">
        <f t="shared" si="43"/>
        <v>0</v>
      </c>
      <c r="EN42" s="129" t="str">
        <f t="shared" si="44"/>
        <v/>
      </c>
      <c r="EO42" s="121" t="str">
        <f>IF($EN42="要是正",MAX($EO$14:EO41)+1,"")</f>
        <v/>
      </c>
      <c r="EP42" s="121" t="str">
        <f>IF($EN42="要是正",MAX($EP$14:EP41)+1,"")</f>
        <v/>
      </c>
      <c r="EQ42" s="128" t="str">
        <f t="shared" si="45"/>
        <v/>
      </c>
      <c r="ER42" s="127" t="str">
        <f t="shared" si="46"/>
        <v/>
      </c>
      <c r="ES42" s="122" t="str">
        <f t="shared" si="12"/>
        <v/>
      </c>
      <c r="ET42" s="157" t="str">
        <f t="shared" si="47"/>
        <v/>
      </c>
      <c r="EU42" s="156" t="str">
        <f t="shared" si="13"/>
        <v/>
      </c>
      <c r="EV42" s="125" t="str">
        <f t="shared" si="14"/>
        <v/>
      </c>
      <c r="EW42" s="123" t="str">
        <f t="shared" si="15"/>
        <v>0</v>
      </c>
      <c r="EX42" s="610" t="str">
        <f t="shared" si="16"/>
        <v/>
      </c>
      <c r="EY42" s="608" t="str">
        <f t="shared" si="17"/>
        <v>0</v>
      </c>
      <c r="EZ42" s="608" t="str">
        <f t="shared" si="18"/>
        <v>0</v>
      </c>
      <c r="FA42" s="607" t="str">
        <f t="shared" si="19"/>
        <v/>
      </c>
      <c r="FB42" s="125" t="str">
        <f t="shared" si="20"/>
        <v/>
      </c>
      <c r="FC42" s="123" t="str">
        <f t="shared" si="21"/>
        <v>0</v>
      </c>
      <c r="FD42" s="124" t="str">
        <f t="shared" si="22"/>
        <v/>
      </c>
      <c r="FE42" s="123" t="str">
        <f t="shared" si="23"/>
        <v>0</v>
      </c>
      <c r="FF42" s="613" t="str">
        <f t="shared" si="24"/>
        <v/>
      </c>
      <c r="FG42" s="613" t="str">
        <f t="shared" si="25"/>
        <v/>
      </c>
      <c r="FH42" s="121"/>
      <c r="FI42" s="121"/>
      <c r="FJ42" s="595"/>
      <c r="FK42" s="172">
        <v>3</v>
      </c>
      <c r="FL42" s="130" t="s">
        <v>185</v>
      </c>
      <c r="FM42" s="130" t="s">
        <v>241</v>
      </c>
      <c r="FN42" s="161" t="s">
        <v>240</v>
      </c>
      <c r="GE42" s="229"/>
      <c r="GF42" s="249"/>
      <c r="GG42" s="239" t="str">
        <f t="shared" si="7"/>
        <v/>
      </c>
      <c r="GH42" s="239" t="str">
        <f t="shared" si="26"/>
        <v/>
      </c>
      <c r="GI42" s="239" t="str">
        <f t="shared" si="27"/>
        <v/>
      </c>
      <c r="GJ42" s="239">
        <f t="shared" si="28"/>
        <v>0</v>
      </c>
      <c r="GK42" s="240" t="str">
        <f t="shared" si="8"/>
        <v/>
      </c>
      <c r="GM42" s="407" t="str">
        <f t="shared" si="29"/>
        <v/>
      </c>
      <c r="GN42" s="408" t="str">
        <f t="shared" si="30"/>
        <v>0</v>
      </c>
      <c r="GO42" s="409" t="str">
        <f t="shared" si="31"/>
        <v/>
      </c>
      <c r="GP42" s="408" t="str">
        <f t="shared" si="32"/>
        <v>0</v>
      </c>
      <c r="GQ42" s="410" t="str">
        <f t="shared" si="33"/>
        <v/>
      </c>
      <c r="GR42" s="10" t="str">
        <f t="shared" si="34"/>
        <v/>
      </c>
      <c r="GS42" s="411">
        <f t="shared" si="9"/>
        <v>0</v>
      </c>
      <c r="GT42" s="27"/>
      <c r="GU42" s="27"/>
      <c r="GV42" s="413"/>
      <c r="GW42" s="10" t="str">
        <f t="shared" si="48"/>
        <v>防火ダンパー(外壁の開口部で延焼のおそれのある部分に設けるものを除く。)</v>
      </c>
    </row>
    <row r="43" spans="2:205" s="10" customFormat="1" ht="50.1" customHeight="1" x14ac:dyDescent="0.15">
      <c r="B43" s="111"/>
      <c r="C43" s="229"/>
      <c r="D43" s="229"/>
      <c r="E43" s="229"/>
      <c r="F43" s="229"/>
      <c r="G43" s="229"/>
      <c r="H43" s="229"/>
      <c r="I43" s="260"/>
      <c r="J43" s="238"/>
      <c r="K43" s="242"/>
      <c r="L43" s="242"/>
      <c r="M43" s="2775" t="s">
        <v>6370</v>
      </c>
      <c r="N43" s="2775"/>
      <c r="O43" s="2775"/>
      <c r="P43" s="2798"/>
      <c r="Q43" s="2799"/>
      <c r="R43" s="2799"/>
      <c r="S43" s="2800"/>
      <c r="T43" s="2799"/>
      <c r="U43" s="2799"/>
      <c r="V43" s="2799"/>
      <c r="W43" s="2799"/>
      <c r="X43" s="2799"/>
      <c r="Y43" s="2799"/>
      <c r="Z43" s="2800"/>
      <c r="AA43" s="2776" t="s">
        <v>440</v>
      </c>
      <c r="AB43" s="2776"/>
      <c r="AC43" s="2776"/>
      <c r="AD43" s="2776"/>
      <c r="AE43" s="2776"/>
      <c r="AF43" s="2776"/>
      <c r="AG43" s="2776"/>
      <c r="AH43" s="2776"/>
      <c r="AI43" s="2776"/>
      <c r="AJ43" s="2776"/>
      <c r="AK43" s="2776"/>
      <c r="AL43" s="2776"/>
      <c r="AM43" s="2776"/>
      <c r="AN43" s="2776"/>
      <c r="AO43" s="2776"/>
      <c r="AP43" s="2776"/>
      <c r="AQ43" s="2776"/>
      <c r="AR43" s="2776"/>
      <c r="AS43" s="2776"/>
      <c r="AT43" s="2776"/>
      <c r="AU43" s="2776"/>
      <c r="AV43" s="2776"/>
      <c r="AW43" s="2776"/>
      <c r="AX43" s="2776"/>
      <c r="AY43" s="2777"/>
      <c r="AZ43" s="2790"/>
      <c r="BA43" s="2790"/>
      <c r="BB43" s="2790"/>
      <c r="BC43" s="2790"/>
      <c r="BD43" s="2790"/>
      <c r="BE43" s="2790"/>
      <c r="BF43" s="2790"/>
      <c r="BG43" s="2790"/>
      <c r="BH43" s="2790"/>
      <c r="BI43" s="2790"/>
      <c r="BJ43" s="2790"/>
      <c r="BK43" s="2790"/>
      <c r="BL43" s="2781"/>
      <c r="BM43" s="2781"/>
      <c r="BN43" s="2780"/>
      <c r="BO43" s="2780"/>
      <c r="BP43" s="2780"/>
      <c r="BQ43" s="2780"/>
      <c r="BR43" s="2780"/>
      <c r="BS43" s="2780"/>
      <c r="BT43" s="2780"/>
      <c r="BU43" s="2780"/>
      <c r="BV43" s="2780"/>
      <c r="BW43" s="2780"/>
      <c r="BX43" s="2780"/>
      <c r="BY43" s="2780"/>
      <c r="BZ43" s="2780"/>
      <c r="CA43" s="2780"/>
      <c r="CB43" s="2780"/>
      <c r="CC43" s="2780"/>
      <c r="CD43" s="2780"/>
      <c r="CE43" s="2780"/>
      <c r="CF43" s="2780"/>
      <c r="CG43" s="2780"/>
      <c r="CH43" s="2780"/>
      <c r="CI43" s="2780"/>
      <c r="CJ43" s="2780"/>
      <c r="CK43" s="2780"/>
      <c r="CL43" s="2780"/>
      <c r="CM43" s="3036"/>
      <c r="CN43" s="3036"/>
      <c r="CO43" s="3036"/>
      <c r="CP43" s="3036"/>
      <c r="CQ43" s="3036"/>
      <c r="CR43" s="3036"/>
      <c r="CS43" s="3031"/>
      <c r="CT43" s="2790"/>
      <c r="CU43" s="2790"/>
      <c r="CV43" s="2835"/>
      <c r="CW43" s="2836"/>
      <c r="CX43" s="2836"/>
      <c r="CY43" s="2836"/>
      <c r="CZ43" s="2836"/>
      <c r="DA43" s="2836"/>
      <c r="DB43" s="2836"/>
      <c r="DC43" s="2836"/>
      <c r="DD43" s="2836"/>
      <c r="DE43" s="2836"/>
      <c r="DF43" s="2836"/>
      <c r="DG43" s="2836"/>
      <c r="DH43" s="2836"/>
      <c r="DI43" s="2836"/>
      <c r="DJ43" s="2836"/>
      <c r="DK43" s="2836"/>
      <c r="DL43" s="2836"/>
      <c r="DM43" s="2836"/>
      <c r="DN43" s="2836"/>
      <c r="DO43" s="2837"/>
      <c r="DP43"/>
      <c r="DQ43"/>
      <c r="DR43"/>
      <c r="DS43"/>
      <c r="DT43"/>
      <c r="DU43"/>
      <c r="DV43"/>
      <c r="DW43"/>
      <c r="DX43"/>
      <c r="DY43"/>
      <c r="DZ43"/>
      <c r="EA43"/>
      <c r="EB43"/>
      <c r="EC43"/>
      <c r="ED43"/>
      <c r="EE43" s="229"/>
      <c r="EF43" s="237"/>
      <c r="EG43" s="131">
        <f t="shared" si="0"/>
        <v>0</v>
      </c>
      <c r="EH43" s="131">
        <f t="shared" si="39"/>
        <v>0</v>
      </c>
      <c r="EI43" s="131">
        <f t="shared" si="40"/>
        <v>0</v>
      </c>
      <c r="EJ43" s="131">
        <f t="shared" si="41"/>
        <v>0</v>
      </c>
      <c r="EK43" s="247" t="s">
        <v>1557</v>
      </c>
      <c r="EL43" s="131" t="str">
        <f t="shared" si="49"/>
        <v>防火ダンパー(外壁の開口部で延焼のおそれのある部分に設けるものを除く。)</v>
      </c>
      <c r="EM43" s="130">
        <f t="shared" si="43"/>
        <v>0</v>
      </c>
      <c r="EN43" s="129" t="str">
        <f t="shared" si="44"/>
        <v/>
      </c>
      <c r="EO43" s="121" t="str">
        <f>IF($EN43="要是正",MAX($EO$14:EO42)+1,"")</f>
        <v/>
      </c>
      <c r="EP43" s="121" t="str">
        <f>IF($EN43="要是正",MAX($EP$14:EP42)+1,"")</f>
        <v/>
      </c>
      <c r="EQ43" s="128" t="str">
        <f t="shared" si="45"/>
        <v/>
      </c>
      <c r="ER43" s="127" t="str">
        <f t="shared" si="46"/>
        <v/>
      </c>
      <c r="ES43" s="122" t="str">
        <f t="shared" si="12"/>
        <v/>
      </c>
      <c r="ET43" s="157" t="str">
        <f t="shared" si="47"/>
        <v/>
      </c>
      <c r="EU43" s="156" t="str">
        <f t="shared" si="13"/>
        <v/>
      </c>
      <c r="EV43" s="125" t="str">
        <f t="shared" si="14"/>
        <v/>
      </c>
      <c r="EW43" s="123" t="str">
        <f t="shared" si="15"/>
        <v>0</v>
      </c>
      <c r="EX43" s="610" t="str">
        <f t="shared" si="16"/>
        <v/>
      </c>
      <c r="EY43" s="608" t="str">
        <f t="shared" si="17"/>
        <v>0</v>
      </c>
      <c r="EZ43" s="608" t="str">
        <f t="shared" si="18"/>
        <v>0</v>
      </c>
      <c r="FA43" s="607" t="str">
        <f t="shared" si="19"/>
        <v/>
      </c>
      <c r="FB43" s="125" t="str">
        <f t="shared" si="20"/>
        <v/>
      </c>
      <c r="FC43" s="123" t="str">
        <f t="shared" si="21"/>
        <v>0</v>
      </c>
      <c r="FD43" s="124" t="str">
        <f t="shared" si="22"/>
        <v/>
      </c>
      <c r="FE43" s="123" t="str">
        <f t="shared" si="23"/>
        <v>0</v>
      </c>
      <c r="FF43" s="613" t="str">
        <f t="shared" si="24"/>
        <v/>
      </c>
      <c r="FG43" s="613" t="str">
        <f t="shared" si="25"/>
        <v/>
      </c>
      <c r="FH43" s="121"/>
      <c r="FI43" s="121"/>
      <c r="FJ43" s="595"/>
      <c r="FK43" s="172">
        <v>4</v>
      </c>
      <c r="FL43" s="130" t="s">
        <v>185</v>
      </c>
      <c r="FM43" s="130" t="s">
        <v>237</v>
      </c>
      <c r="FN43" s="161" t="s">
        <v>236</v>
      </c>
      <c r="GE43" s="229"/>
      <c r="GF43" s="249"/>
      <c r="GG43" s="239" t="str">
        <f t="shared" si="7"/>
        <v/>
      </c>
      <c r="GH43" s="239" t="str">
        <f t="shared" si="26"/>
        <v/>
      </c>
      <c r="GI43" s="239" t="str">
        <f t="shared" si="27"/>
        <v/>
      </c>
      <c r="GJ43" s="239">
        <f t="shared" si="28"/>
        <v>0</v>
      </c>
      <c r="GK43" s="240" t="str">
        <f t="shared" si="8"/>
        <v/>
      </c>
      <c r="GM43" s="407" t="str">
        <f t="shared" si="29"/>
        <v/>
      </c>
      <c r="GN43" s="408" t="str">
        <f t="shared" si="30"/>
        <v>0</v>
      </c>
      <c r="GO43" s="409" t="str">
        <f t="shared" si="31"/>
        <v/>
      </c>
      <c r="GP43" s="408" t="str">
        <f t="shared" si="32"/>
        <v>0</v>
      </c>
      <c r="GQ43" s="410" t="str">
        <f t="shared" si="33"/>
        <v/>
      </c>
      <c r="GR43" s="10" t="str">
        <f t="shared" si="34"/>
        <v/>
      </c>
      <c r="GS43" s="411">
        <f t="shared" si="9"/>
        <v>0</v>
      </c>
      <c r="GT43" s="27"/>
      <c r="GU43" s="27"/>
      <c r="GV43" s="413"/>
      <c r="GW43" s="10" t="str">
        <f t="shared" si="48"/>
        <v>防火ダンパー(外壁の開口部で延焼のおそれのある部分に設けるものを除く。)</v>
      </c>
    </row>
    <row r="44" spans="2:205" s="10" customFormat="1" ht="50.1" customHeight="1" x14ac:dyDescent="0.15">
      <c r="B44" s="111"/>
      <c r="C44" s="229"/>
      <c r="D44" s="229"/>
      <c r="E44" s="229"/>
      <c r="F44" s="229"/>
      <c r="G44" s="229"/>
      <c r="H44" s="229"/>
      <c r="I44" s="260"/>
      <c r="J44" s="238"/>
      <c r="K44" s="242"/>
      <c r="L44" s="242"/>
      <c r="M44" s="2775" t="s">
        <v>6371</v>
      </c>
      <c r="N44" s="2775"/>
      <c r="O44" s="2775"/>
      <c r="P44" s="2798"/>
      <c r="Q44" s="2799"/>
      <c r="R44" s="2799"/>
      <c r="S44" s="2800"/>
      <c r="T44" s="2799"/>
      <c r="U44" s="2799"/>
      <c r="V44" s="2799"/>
      <c r="W44" s="2799"/>
      <c r="X44" s="2799"/>
      <c r="Y44" s="2799"/>
      <c r="Z44" s="2800"/>
      <c r="AA44" s="2776" t="s">
        <v>439</v>
      </c>
      <c r="AB44" s="2776"/>
      <c r="AC44" s="2776"/>
      <c r="AD44" s="2776"/>
      <c r="AE44" s="2776"/>
      <c r="AF44" s="2776"/>
      <c r="AG44" s="2776"/>
      <c r="AH44" s="2776"/>
      <c r="AI44" s="2776"/>
      <c r="AJ44" s="2776"/>
      <c r="AK44" s="2776"/>
      <c r="AL44" s="2776"/>
      <c r="AM44" s="2776"/>
      <c r="AN44" s="2776"/>
      <c r="AO44" s="2776"/>
      <c r="AP44" s="2776"/>
      <c r="AQ44" s="2776"/>
      <c r="AR44" s="2776"/>
      <c r="AS44" s="2776"/>
      <c r="AT44" s="2776"/>
      <c r="AU44" s="2776"/>
      <c r="AV44" s="2776"/>
      <c r="AW44" s="2776"/>
      <c r="AX44" s="2776"/>
      <c r="AY44" s="2777"/>
      <c r="AZ44" s="2790"/>
      <c r="BA44" s="2790"/>
      <c r="BB44" s="2790"/>
      <c r="BC44" s="2790"/>
      <c r="BD44" s="2790"/>
      <c r="BE44" s="2790"/>
      <c r="BF44" s="2790"/>
      <c r="BG44" s="2790"/>
      <c r="BH44" s="2790"/>
      <c r="BI44" s="2790"/>
      <c r="BJ44" s="2790"/>
      <c r="BK44" s="2790"/>
      <c r="BL44" s="2781"/>
      <c r="BM44" s="2781"/>
      <c r="BN44" s="2780"/>
      <c r="BO44" s="2780"/>
      <c r="BP44" s="2780"/>
      <c r="BQ44" s="2780"/>
      <c r="BR44" s="2780"/>
      <c r="BS44" s="2780"/>
      <c r="BT44" s="2780"/>
      <c r="BU44" s="2780"/>
      <c r="BV44" s="2780"/>
      <c r="BW44" s="2780"/>
      <c r="BX44" s="2780"/>
      <c r="BY44" s="2780"/>
      <c r="BZ44" s="2780"/>
      <c r="CA44" s="2780"/>
      <c r="CB44" s="2780"/>
      <c r="CC44" s="2780"/>
      <c r="CD44" s="2780"/>
      <c r="CE44" s="2780"/>
      <c r="CF44" s="2780"/>
      <c r="CG44" s="2780"/>
      <c r="CH44" s="2780"/>
      <c r="CI44" s="2780"/>
      <c r="CJ44" s="2780"/>
      <c r="CK44" s="2780"/>
      <c r="CL44" s="2780"/>
      <c r="CM44" s="3036"/>
      <c r="CN44" s="3036"/>
      <c r="CO44" s="3036"/>
      <c r="CP44" s="3036"/>
      <c r="CQ44" s="3036"/>
      <c r="CR44" s="3036"/>
      <c r="CS44" s="3031"/>
      <c r="CT44" s="2790"/>
      <c r="CU44" s="2790"/>
      <c r="CV44" s="2835"/>
      <c r="CW44" s="2836"/>
      <c r="CX44" s="2836"/>
      <c r="CY44" s="2836"/>
      <c r="CZ44" s="2836"/>
      <c r="DA44" s="2836"/>
      <c r="DB44" s="2836"/>
      <c r="DC44" s="2836"/>
      <c r="DD44" s="2836"/>
      <c r="DE44" s="2836"/>
      <c r="DF44" s="2836"/>
      <c r="DG44" s="2836"/>
      <c r="DH44" s="2836"/>
      <c r="DI44" s="2836"/>
      <c r="DJ44" s="2836"/>
      <c r="DK44" s="2836"/>
      <c r="DL44" s="2836"/>
      <c r="DM44" s="2836"/>
      <c r="DN44" s="2836"/>
      <c r="DO44" s="2837"/>
      <c r="DP44"/>
      <c r="DQ44"/>
      <c r="DR44"/>
      <c r="DS44"/>
      <c r="DT44"/>
      <c r="DU44"/>
      <c r="DV44"/>
      <c r="DW44"/>
      <c r="DX44"/>
      <c r="DY44"/>
      <c r="DZ44"/>
      <c r="EA44"/>
      <c r="EB44"/>
      <c r="EC44"/>
      <c r="ED44"/>
      <c r="EE44" s="229"/>
      <c r="EF44" s="237"/>
      <c r="EG44" s="131">
        <f t="shared" si="0"/>
        <v>0</v>
      </c>
      <c r="EH44" s="131">
        <f t="shared" si="39"/>
        <v>0</v>
      </c>
      <c r="EI44" s="131">
        <f t="shared" si="40"/>
        <v>0</v>
      </c>
      <c r="EJ44" s="131">
        <f t="shared" si="41"/>
        <v>0</v>
      </c>
      <c r="EK44" s="247" t="s">
        <v>1558</v>
      </c>
      <c r="EL44" s="131" t="str">
        <f t="shared" si="49"/>
        <v>防火ダンパー(外壁の開口部で延焼のおそれのある部分に設けるものを除く。)</v>
      </c>
      <c r="EM44" s="130">
        <f t="shared" si="43"/>
        <v>0</v>
      </c>
      <c r="EN44" s="129" t="str">
        <f t="shared" si="44"/>
        <v/>
      </c>
      <c r="EO44" s="121" t="str">
        <f>IF($EN44="要是正",MAX($EO$14:EO43)+1,"")</f>
        <v/>
      </c>
      <c r="EP44" s="121" t="str">
        <f>IF($EN44="要是正",MAX($EP$14:EP43)+1,"")</f>
        <v/>
      </c>
      <c r="EQ44" s="128" t="str">
        <f t="shared" si="45"/>
        <v/>
      </c>
      <c r="ER44" s="127" t="str">
        <f t="shared" si="46"/>
        <v/>
      </c>
      <c r="ES44" s="122" t="str">
        <f t="shared" si="12"/>
        <v/>
      </c>
      <c r="ET44" s="157" t="str">
        <f t="shared" si="47"/>
        <v/>
      </c>
      <c r="EU44" s="156" t="str">
        <f t="shared" si="13"/>
        <v/>
      </c>
      <c r="EV44" s="125" t="str">
        <f t="shared" si="14"/>
        <v/>
      </c>
      <c r="EW44" s="123" t="str">
        <f t="shared" si="15"/>
        <v>0</v>
      </c>
      <c r="EX44" s="610" t="str">
        <f t="shared" si="16"/>
        <v/>
      </c>
      <c r="EY44" s="608" t="str">
        <f t="shared" si="17"/>
        <v>0</v>
      </c>
      <c r="EZ44" s="608" t="str">
        <f t="shared" si="18"/>
        <v>0</v>
      </c>
      <c r="FA44" s="607" t="str">
        <f t="shared" si="19"/>
        <v/>
      </c>
      <c r="FB44" s="125" t="str">
        <f t="shared" si="20"/>
        <v/>
      </c>
      <c r="FC44" s="123" t="str">
        <f t="shared" si="21"/>
        <v>0</v>
      </c>
      <c r="FD44" s="124" t="str">
        <f t="shared" si="22"/>
        <v/>
      </c>
      <c r="FE44" s="123" t="str">
        <f t="shared" si="23"/>
        <v>0</v>
      </c>
      <c r="FF44" s="613" t="str">
        <f t="shared" si="24"/>
        <v/>
      </c>
      <c r="FG44" s="613" t="str">
        <f t="shared" si="25"/>
        <v/>
      </c>
      <c r="FH44" s="121"/>
      <c r="FI44" s="121"/>
      <c r="FJ44" s="595"/>
      <c r="FK44" s="172">
        <v>5</v>
      </c>
      <c r="FL44" s="130" t="s">
        <v>185</v>
      </c>
      <c r="FM44" s="130" t="s">
        <v>233</v>
      </c>
      <c r="FN44" s="161" t="s">
        <v>232</v>
      </c>
      <c r="GE44" s="229"/>
      <c r="GF44" s="229"/>
      <c r="GG44" s="239" t="str">
        <f t="shared" si="7"/>
        <v/>
      </c>
      <c r="GH44" s="239" t="str">
        <f t="shared" si="26"/>
        <v/>
      </c>
      <c r="GI44" s="239" t="str">
        <f t="shared" si="27"/>
        <v/>
      </c>
      <c r="GJ44" s="239">
        <f t="shared" si="28"/>
        <v>0</v>
      </c>
      <c r="GK44" s="240" t="str">
        <f t="shared" si="8"/>
        <v/>
      </c>
      <c r="GM44" s="407" t="str">
        <f t="shared" si="29"/>
        <v/>
      </c>
      <c r="GN44" s="408" t="str">
        <f t="shared" si="30"/>
        <v>0</v>
      </c>
      <c r="GO44" s="409" t="str">
        <f t="shared" si="31"/>
        <v/>
      </c>
      <c r="GP44" s="408" t="str">
        <f t="shared" si="32"/>
        <v>0</v>
      </c>
      <c r="GQ44" s="410" t="str">
        <f t="shared" si="33"/>
        <v/>
      </c>
      <c r="GR44" s="10" t="str">
        <f t="shared" si="34"/>
        <v/>
      </c>
      <c r="GS44" s="411">
        <f t="shared" si="9"/>
        <v>0</v>
      </c>
      <c r="GT44" s="27"/>
      <c r="GU44" s="27"/>
      <c r="GV44" s="413"/>
      <c r="GW44" s="10" t="str">
        <f t="shared" si="48"/>
        <v>防火ダンパー(外壁の開口部で延焼のおそれのある部分に設けるものを除く。)</v>
      </c>
    </row>
    <row r="45" spans="2:205" s="10" customFormat="1" ht="50.1" customHeight="1" x14ac:dyDescent="0.15">
      <c r="B45" s="111"/>
      <c r="C45" s="229"/>
      <c r="D45" s="229"/>
      <c r="E45" s="229"/>
      <c r="F45" s="229"/>
      <c r="G45" s="229"/>
      <c r="H45" s="229"/>
      <c r="I45" s="260"/>
      <c r="J45" s="238"/>
      <c r="K45" s="242"/>
      <c r="L45" s="242"/>
      <c r="M45" s="2775" t="s">
        <v>6372</v>
      </c>
      <c r="N45" s="2775"/>
      <c r="O45" s="2775"/>
      <c r="P45" s="2798"/>
      <c r="Q45" s="2799"/>
      <c r="R45" s="2799"/>
      <c r="S45" s="2800"/>
      <c r="T45" s="2799"/>
      <c r="U45" s="2799"/>
      <c r="V45" s="2799"/>
      <c r="W45" s="2799"/>
      <c r="X45" s="2799"/>
      <c r="Y45" s="2799"/>
      <c r="Z45" s="2800"/>
      <c r="AA45" s="2776" t="s">
        <v>438</v>
      </c>
      <c r="AB45" s="2776"/>
      <c r="AC45" s="2776"/>
      <c r="AD45" s="2776"/>
      <c r="AE45" s="2776"/>
      <c r="AF45" s="2776"/>
      <c r="AG45" s="2776"/>
      <c r="AH45" s="2776"/>
      <c r="AI45" s="2776"/>
      <c r="AJ45" s="2776"/>
      <c r="AK45" s="2776"/>
      <c r="AL45" s="2776"/>
      <c r="AM45" s="2776"/>
      <c r="AN45" s="2776"/>
      <c r="AO45" s="2776"/>
      <c r="AP45" s="2776"/>
      <c r="AQ45" s="2776"/>
      <c r="AR45" s="2776"/>
      <c r="AS45" s="2776"/>
      <c r="AT45" s="2776"/>
      <c r="AU45" s="2776"/>
      <c r="AV45" s="2776"/>
      <c r="AW45" s="2776"/>
      <c r="AX45" s="2776"/>
      <c r="AY45" s="2777"/>
      <c r="AZ45" s="2790"/>
      <c r="BA45" s="2790"/>
      <c r="BB45" s="2790"/>
      <c r="BC45" s="2790"/>
      <c r="BD45" s="2790"/>
      <c r="BE45" s="2790"/>
      <c r="BF45" s="2790"/>
      <c r="BG45" s="2790"/>
      <c r="BH45" s="2790"/>
      <c r="BI45" s="2790"/>
      <c r="BJ45" s="2790"/>
      <c r="BK45" s="2790"/>
      <c r="BL45" s="2781"/>
      <c r="BM45" s="2781"/>
      <c r="BN45" s="2780"/>
      <c r="BO45" s="2780"/>
      <c r="BP45" s="2780"/>
      <c r="BQ45" s="2780"/>
      <c r="BR45" s="2780"/>
      <c r="BS45" s="2780"/>
      <c r="BT45" s="2780"/>
      <c r="BU45" s="2780"/>
      <c r="BV45" s="2780"/>
      <c r="BW45" s="2780"/>
      <c r="BX45" s="2780"/>
      <c r="BY45" s="2780"/>
      <c r="BZ45" s="2780"/>
      <c r="CA45" s="2780"/>
      <c r="CB45" s="2780"/>
      <c r="CC45" s="2780"/>
      <c r="CD45" s="2780"/>
      <c r="CE45" s="2780"/>
      <c r="CF45" s="2780"/>
      <c r="CG45" s="2780"/>
      <c r="CH45" s="2780"/>
      <c r="CI45" s="2780"/>
      <c r="CJ45" s="2780"/>
      <c r="CK45" s="2780"/>
      <c r="CL45" s="2780"/>
      <c r="CM45" s="3036"/>
      <c r="CN45" s="3036"/>
      <c r="CO45" s="3036"/>
      <c r="CP45" s="3036"/>
      <c r="CQ45" s="3036"/>
      <c r="CR45" s="3036"/>
      <c r="CS45" s="3031"/>
      <c r="CT45" s="2790"/>
      <c r="CU45" s="2790"/>
      <c r="CV45" s="2835"/>
      <c r="CW45" s="2836"/>
      <c r="CX45" s="2836"/>
      <c r="CY45" s="2836"/>
      <c r="CZ45" s="2836"/>
      <c r="DA45" s="2836"/>
      <c r="DB45" s="2836"/>
      <c r="DC45" s="2836"/>
      <c r="DD45" s="2836"/>
      <c r="DE45" s="2836"/>
      <c r="DF45" s="2836"/>
      <c r="DG45" s="2836"/>
      <c r="DH45" s="2836"/>
      <c r="DI45" s="2836"/>
      <c r="DJ45" s="2836"/>
      <c r="DK45" s="2836"/>
      <c r="DL45" s="2836"/>
      <c r="DM45" s="2836"/>
      <c r="DN45" s="2836"/>
      <c r="DO45" s="2837"/>
      <c r="DP45"/>
      <c r="DQ45"/>
      <c r="DR45"/>
      <c r="DS45"/>
      <c r="DT45"/>
      <c r="DU45"/>
      <c r="DV45"/>
      <c r="DW45"/>
      <c r="DX45"/>
      <c r="DY45"/>
      <c r="DZ45"/>
      <c r="EA45"/>
      <c r="EB45"/>
      <c r="EC45"/>
      <c r="ED45"/>
      <c r="EE45" s="229"/>
      <c r="EF45" s="237"/>
      <c r="EG45" s="131">
        <f t="shared" si="0"/>
        <v>0</v>
      </c>
      <c r="EH45" s="131">
        <f t="shared" si="39"/>
        <v>0</v>
      </c>
      <c r="EI45" s="131">
        <f t="shared" si="40"/>
        <v>0</v>
      </c>
      <c r="EJ45" s="131">
        <f t="shared" si="41"/>
        <v>0</v>
      </c>
      <c r="EK45" s="247" t="s">
        <v>1559</v>
      </c>
      <c r="EL45" s="131" t="str">
        <f t="shared" si="49"/>
        <v>防火ダンパー(外壁の開口部で延焼のおそれのある部分に設けるものを除く。)</v>
      </c>
      <c r="EM45" s="130">
        <f t="shared" si="43"/>
        <v>0</v>
      </c>
      <c r="EN45" s="129" t="str">
        <f t="shared" si="44"/>
        <v/>
      </c>
      <c r="EO45" s="121" t="str">
        <f>IF($EN45="要是正",MAX($EO$14:EO44)+1,"")</f>
        <v/>
      </c>
      <c r="EP45" s="121" t="str">
        <f>IF($EN45="要是正",MAX($EP$14:EP44)+1,"")</f>
        <v/>
      </c>
      <c r="EQ45" s="128" t="str">
        <f t="shared" si="45"/>
        <v/>
      </c>
      <c r="ER45" s="127" t="str">
        <f t="shared" si="46"/>
        <v/>
      </c>
      <c r="ES45" s="122" t="str">
        <f t="shared" si="12"/>
        <v/>
      </c>
      <c r="ET45" s="157" t="str">
        <f t="shared" si="47"/>
        <v/>
      </c>
      <c r="EU45" s="156" t="str">
        <f t="shared" si="13"/>
        <v/>
      </c>
      <c r="EV45" s="125" t="str">
        <f t="shared" si="14"/>
        <v/>
      </c>
      <c r="EW45" s="123" t="str">
        <f t="shared" si="15"/>
        <v>0</v>
      </c>
      <c r="EX45" s="610" t="str">
        <f t="shared" si="16"/>
        <v/>
      </c>
      <c r="EY45" s="608" t="str">
        <f t="shared" si="17"/>
        <v>0</v>
      </c>
      <c r="EZ45" s="608" t="str">
        <f t="shared" si="18"/>
        <v>0</v>
      </c>
      <c r="FA45" s="607" t="str">
        <f t="shared" si="19"/>
        <v/>
      </c>
      <c r="FB45" s="125" t="str">
        <f t="shared" si="20"/>
        <v/>
      </c>
      <c r="FC45" s="123" t="str">
        <f t="shared" si="21"/>
        <v>0</v>
      </c>
      <c r="FD45" s="124" t="str">
        <f t="shared" si="22"/>
        <v/>
      </c>
      <c r="FE45" s="123" t="str">
        <f t="shared" si="23"/>
        <v>0</v>
      </c>
      <c r="FF45" s="613" t="str">
        <f t="shared" si="24"/>
        <v/>
      </c>
      <c r="FG45" s="613" t="str">
        <f t="shared" si="25"/>
        <v/>
      </c>
      <c r="FH45" s="121"/>
      <c r="FI45" s="121"/>
      <c r="FJ45" s="595"/>
      <c r="FK45" s="172">
        <v>6</v>
      </c>
      <c r="FL45" s="130" t="s">
        <v>185</v>
      </c>
      <c r="FM45" s="130" t="s">
        <v>228</v>
      </c>
      <c r="FN45" s="161" t="s">
        <v>227</v>
      </c>
      <c r="GE45" s="229"/>
      <c r="GF45" s="229"/>
      <c r="GG45" s="239" t="str">
        <f t="shared" si="7"/>
        <v/>
      </c>
      <c r="GH45" s="239" t="str">
        <f t="shared" si="26"/>
        <v/>
      </c>
      <c r="GI45" s="239" t="str">
        <f t="shared" si="27"/>
        <v/>
      </c>
      <c r="GJ45" s="239">
        <f t="shared" si="28"/>
        <v>0</v>
      </c>
      <c r="GK45" s="240" t="str">
        <f t="shared" si="8"/>
        <v/>
      </c>
      <c r="GM45" s="407" t="str">
        <f t="shared" si="29"/>
        <v/>
      </c>
      <c r="GN45" s="408" t="str">
        <f t="shared" si="30"/>
        <v>0</v>
      </c>
      <c r="GO45" s="409" t="str">
        <f t="shared" si="31"/>
        <v/>
      </c>
      <c r="GP45" s="408" t="str">
        <f t="shared" si="32"/>
        <v>0</v>
      </c>
      <c r="GQ45" s="410" t="str">
        <f t="shared" si="33"/>
        <v/>
      </c>
      <c r="GR45" s="10" t="str">
        <f t="shared" si="34"/>
        <v/>
      </c>
      <c r="GS45" s="411">
        <f t="shared" si="9"/>
        <v>0</v>
      </c>
      <c r="GT45" s="27"/>
      <c r="GU45" s="27"/>
      <c r="GV45" s="413"/>
      <c r="GW45" s="10" t="str">
        <f t="shared" si="48"/>
        <v>防火ダンパー(外壁の開口部で延焼のおそれのある部分に設けるものを除く。)</v>
      </c>
    </row>
    <row r="46" spans="2:205" s="10" customFormat="1" ht="50.1" customHeight="1" x14ac:dyDescent="0.15">
      <c r="B46" s="111"/>
      <c r="C46" s="229"/>
      <c r="D46" s="229"/>
      <c r="E46" s="229"/>
      <c r="F46" s="229"/>
      <c r="G46" s="229"/>
      <c r="H46" s="229"/>
      <c r="I46" s="260"/>
      <c r="J46" s="238"/>
      <c r="K46" s="242"/>
      <c r="L46" s="242"/>
      <c r="M46" s="2775" t="s">
        <v>6373</v>
      </c>
      <c r="N46" s="2775"/>
      <c r="O46" s="2775"/>
      <c r="P46" s="2801"/>
      <c r="Q46" s="2802"/>
      <c r="R46" s="2802"/>
      <c r="S46" s="2803"/>
      <c r="T46" s="2802"/>
      <c r="U46" s="2802"/>
      <c r="V46" s="2802"/>
      <c r="W46" s="2802"/>
      <c r="X46" s="2802"/>
      <c r="Y46" s="2802"/>
      <c r="Z46" s="2803"/>
      <c r="AA46" s="2850" t="s">
        <v>6479</v>
      </c>
      <c r="AB46" s="2850"/>
      <c r="AC46" s="2850"/>
      <c r="AD46" s="2850"/>
      <c r="AE46" s="2850"/>
      <c r="AF46" s="2850"/>
      <c r="AG46" s="2850"/>
      <c r="AH46" s="2850"/>
      <c r="AI46" s="2850"/>
      <c r="AJ46" s="2850"/>
      <c r="AK46" s="2850"/>
      <c r="AL46" s="2850"/>
      <c r="AM46" s="2850"/>
      <c r="AN46" s="2850"/>
      <c r="AO46" s="2850"/>
      <c r="AP46" s="2850"/>
      <c r="AQ46" s="2850"/>
      <c r="AR46" s="2850"/>
      <c r="AS46" s="2850"/>
      <c r="AT46" s="2850"/>
      <c r="AU46" s="2850"/>
      <c r="AV46" s="2850"/>
      <c r="AW46" s="2850"/>
      <c r="AX46" s="2850"/>
      <c r="AY46" s="2851"/>
      <c r="AZ46" s="3039"/>
      <c r="BA46" s="3039"/>
      <c r="BB46" s="3039"/>
      <c r="BC46" s="3039"/>
      <c r="BD46" s="3039"/>
      <c r="BE46" s="3039"/>
      <c r="BF46" s="3039"/>
      <c r="BG46" s="3039"/>
      <c r="BH46" s="3039"/>
      <c r="BI46" s="3039"/>
      <c r="BJ46" s="3039"/>
      <c r="BK46" s="3039"/>
      <c r="BL46" s="2827"/>
      <c r="BM46" s="2827"/>
      <c r="BN46" s="2828"/>
      <c r="BO46" s="2828"/>
      <c r="BP46" s="2828"/>
      <c r="BQ46" s="2828"/>
      <c r="BR46" s="2828"/>
      <c r="BS46" s="2828"/>
      <c r="BT46" s="2828"/>
      <c r="BU46" s="2828"/>
      <c r="BV46" s="2828"/>
      <c r="BW46" s="2828"/>
      <c r="BX46" s="2828"/>
      <c r="BY46" s="2828"/>
      <c r="BZ46" s="2828"/>
      <c r="CA46" s="2828"/>
      <c r="CB46" s="2828"/>
      <c r="CC46" s="2828"/>
      <c r="CD46" s="2828"/>
      <c r="CE46" s="2828"/>
      <c r="CF46" s="2828"/>
      <c r="CG46" s="2828"/>
      <c r="CH46" s="2828"/>
      <c r="CI46" s="2828"/>
      <c r="CJ46" s="2828"/>
      <c r="CK46" s="2828"/>
      <c r="CL46" s="2828"/>
      <c r="CM46" s="3037"/>
      <c r="CN46" s="3037"/>
      <c r="CO46" s="3037"/>
      <c r="CP46" s="3037"/>
      <c r="CQ46" s="3037"/>
      <c r="CR46" s="3037"/>
      <c r="CS46" s="3038"/>
      <c r="CT46" s="3039"/>
      <c r="CU46" s="3039"/>
      <c r="CV46" s="2926"/>
      <c r="CW46" s="2927"/>
      <c r="CX46" s="2927"/>
      <c r="CY46" s="2927"/>
      <c r="CZ46" s="2927"/>
      <c r="DA46" s="2927"/>
      <c r="DB46" s="2927"/>
      <c r="DC46" s="2927"/>
      <c r="DD46" s="2927"/>
      <c r="DE46" s="2927"/>
      <c r="DF46" s="2927"/>
      <c r="DG46" s="2927"/>
      <c r="DH46" s="2927"/>
      <c r="DI46" s="2927"/>
      <c r="DJ46" s="2927"/>
      <c r="DK46" s="2927"/>
      <c r="DL46" s="2927"/>
      <c r="DM46" s="2927"/>
      <c r="DN46" s="2927"/>
      <c r="DO46" s="2928"/>
      <c r="DP46"/>
      <c r="DQ46"/>
      <c r="DR46"/>
      <c r="DS46"/>
      <c r="DT46"/>
      <c r="DU46"/>
      <c r="DV46"/>
      <c r="DW46"/>
      <c r="DX46"/>
      <c r="DY46"/>
      <c r="DZ46"/>
      <c r="EA46"/>
      <c r="EB46"/>
      <c r="EC46"/>
      <c r="ED46"/>
      <c r="EE46" s="229"/>
      <c r="EF46" s="237"/>
      <c r="EG46" s="131">
        <f t="shared" si="0"/>
        <v>0</v>
      </c>
      <c r="EH46" s="131">
        <f t="shared" si="39"/>
        <v>0</v>
      </c>
      <c r="EI46" s="131">
        <f t="shared" si="40"/>
        <v>0</v>
      </c>
      <c r="EJ46" s="131">
        <f t="shared" si="41"/>
        <v>0</v>
      </c>
      <c r="EK46" s="247" t="s">
        <v>1560</v>
      </c>
      <c r="EL46" s="131" t="str">
        <f t="shared" si="49"/>
        <v>防火ダンパー(外壁の開口部で延焼のおそれのある部分に設けるものを除く。)</v>
      </c>
      <c r="EM46" s="130">
        <f t="shared" si="43"/>
        <v>0</v>
      </c>
      <c r="EN46" s="129" t="str">
        <f t="shared" si="44"/>
        <v/>
      </c>
      <c r="EO46" s="121" t="str">
        <f>IF($EN46="要是正",MAX($EO$14:EO45)+1,"")</f>
        <v/>
      </c>
      <c r="EP46" s="121" t="str">
        <f>IF($EN46="要是正",MAX($EP$14:EP45)+1,"")</f>
        <v/>
      </c>
      <c r="EQ46" s="128" t="str">
        <f t="shared" si="45"/>
        <v/>
      </c>
      <c r="ER46" s="127" t="str">
        <f t="shared" si="46"/>
        <v/>
      </c>
      <c r="ES46" s="122" t="str">
        <f t="shared" si="12"/>
        <v/>
      </c>
      <c r="ET46" s="157" t="str">
        <f t="shared" si="47"/>
        <v/>
      </c>
      <c r="EU46" s="156" t="str">
        <f t="shared" si="13"/>
        <v/>
      </c>
      <c r="EV46" s="125" t="str">
        <f t="shared" si="14"/>
        <v/>
      </c>
      <c r="EW46" s="123" t="str">
        <f t="shared" si="15"/>
        <v>0</v>
      </c>
      <c r="EX46" s="610" t="str">
        <f t="shared" si="16"/>
        <v/>
      </c>
      <c r="EY46" s="608" t="str">
        <f t="shared" si="17"/>
        <v>0</v>
      </c>
      <c r="EZ46" s="608" t="str">
        <f t="shared" si="18"/>
        <v>0</v>
      </c>
      <c r="FA46" s="607" t="str">
        <f t="shared" si="19"/>
        <v/>
      </c>
      <c r="FB46" s="125" t="str">
        <f t="shared" si="20"/>
        <v/>
      </c>
      <c r="FC46" s="123" t="str">
        <f t="shared" si="21"/>
        <v>0</v>
      </c>
      <c r="FD46" s="124" t="str">
        <f t="shared" si="22"/>
        <v/>
      </c>
      <c r="FE46" s="123" t="str">
        <f t="shared" si="23"/>
        <v>0</v>
      </c>
      <c r="FF46" s="613" t="str">
        <f t="shared" si="24"/>
        <v/>
      </c>
      <c r="FG46" s="613" t="str">
        <f t="shared" si="25"/>
        <v/>
      </c>
      <c r="FH46" s="121"/>
      <c r="FI46" s="121"/>
      <c r="FJ46" s="595"/>
      <c r="FK46" s="172">
        <v>6</v>
      </c>
      <c r="FL46" s="130" t="s">
        <v>185</v>
      </c>
      <c r="FM46" s="130" t="s">
        <v>228</v>
      </c>
      <c r="FN46" s="161" t="s">
        <v>227</v>
      </c>
      <c r="GE46" s="229"/>
      <c r="GF46" s="229"/>
      <c r="GG46" s="239" t="str">
        <f t="shared" si="7"/>
        <v/>
      </c>
      <c r="GH46" s="239" t="str">
        <f t="shared" si="26"/>
        <v/>
      </c>
      <c r="GI46" s="239" t="str">
        <f t="shared" si="27"/>
        <v/>
      </c>
      <c r="GJ46" s="239">
        <f t="shared" si="28"/>
        <v>0</v>
      </c>
      <c r="GK46" s="240" t="str">
        <f t="shared" si="8"/>
        <v/>
      </c>
      <c r="GM46" s="407" t="str">
        <f t="shared" si="29"/>
        <v/>
      </c>
      <c r="GN46" s="408" t="str">
        <f t="shared" si="30"/>
        <v>0</v>
      </c>
      <c r="GO46" s="409" t="str">
        <f t="shared" si="31"/>
        <v/>
      </c>
      <c r="GP46" s="408" t="str">
        <f t="shared" si="32"/>
        <v>0</v>
      </c>
      <c r="GQ46" s="410" t="str">
        <f t="shared" si="33"/>
        <v/>
      </c>
      <c r="GR46" s="10" t="str">
        <f t="shared" si="34"/>
        <v/>
      </c>
      <c r="GS46" s="411">
        <f t="shared" si="9"/>
        <v>0</v>
      </c>
      <c r="GT46" s="27"/>
      <c r="GU46" s="27"/>
      <c r="GV46" s="413"/>
      <c r="GW46" s="10" t="str">
        <f t="shared" si="48"/>
        <v>防火ダンパー(外壁の開口部で延焼のおそれのある部分に設けるものを除く。)</v>
      </c>
    </row>
    <row r="47" spans="2:205" s="10" customFormat="1" ht="50.1" customHeight="1" x14ac:dyDescent="0.15">
      <c r="B47" s="111"/>
      <c r="C47" s="229"/>
      <c r="D47" s="229"/>
      <c r="E47" s="229"/>
      <c r="F47" s="229"/>
      <c r="G47" s="229"/>
      <c r="H47" s="229"/>
      <c r="I47" s="260"/>
      <c r="J47" s="238"/>
      <c r="K47" s="242"/>
      <c r="L47" s="242"/>
      <c r="M47" s="2775" t="s">
        <v>6374</v>
      </c>
      <c r="N47" s="2775"/>
      <c r="O47" s="2775"/>
      <c r="P47" s="2795" t="s">
        <v>437</v>
      </c>
      <c r="Q47" s="2796"/>
      <c r="R47" s="2796"/>
      <c r="S47" s="2797"/>
      <c r="T47" s="2796" t="s">
        <v>436</v>
      </c>
      <c r="U47" s="2796"/>
      <c r="V47" s="2796"/>
      <c r="W47" s="2796"/>
      <c r="X47" s="2796"/>
      <c r="Y47" s="2796"/>
      <c r="Z47" s="2797"/>
      <c r="AA47" s="2862" t="s">
        <v>435</v>
      </c>
      <c r="AB47" s="2862"/>
      <c r="AC47" s="2862"/>
      <c r="AD47" s="2862"/>
      <c r="AE47" s="2862"/>
      <c r="AF47" s="2862"/>
      <c r="AG47" s="2862"/>
      <c r="AH47" s="2862"/>
      <c r="AI47" s="2862"/>
      <c r="AJ47" s="2862"/>
      <c r="AK47" s="2862"/>
      <c r="AL47" s="2862"/>
      <c r="AM47" s="2862"/>
      <c r="AN47" s="2862"/>
      <c r="AO47" s="2862"/>
      <c r="AP47" s="2862"/>
      <c r="AQ47" s="2862"/>
      <c r="AR47" s="2862"/>
      <c r="AS47" s="2862"/>
      <c r="AT47" s="2862"/>
      <c r="AU47" s="2862"/>
      <c r="AV47" s="2862"/>
      <c r="AW47" s="2862"/>
      <c r="AX47" s="2862"/>
      <c r="AY47" s="2863"/>
      <c r="AZ47" s="3075"/>
      <c r="BA47" s="3075"/>
      <c r="BB47" s="3075"/>
      <c r="BC47" s="3075"/>
      <c r="BD47" s="3075"/>
      <c r="BE47" s="3075"/>
      <c r="BF47" s="3075"/>
      <c r="BG47" s="3075"/>
      <c r="BH47" s="3075"/>
      <c r="BI47" s="3075"/>
      <c r="BJ47" s="3075"/>
      <c r="BK47" s="3075"/>
      <c r="BL47" s="2819"/>
      <c r="BM47" s="2819"/>
      <c r="BN47" s="2820"/>
      <c r="BO47" s="2820"/>
      <c r="BP47" s="2820"/>
      <c r="BQ47" s="2820"/>
      <c r="BR47" s="2820"/>
      <c r="BS47" s="2820"/>
      <c r="BT47" s="2820"/>
      <c r="BU47" s="2820"/>
      <c r="BV47" s="2820"/>
      <c r="BW47" s="2820"/>
      <c r="BX47" s="2820"/>
      <c r="BY47" s="2820"/>
      <c r="BZ47" s="2820"/>
      <c r="CA47" s="2820"/>
      <c r="CB47" s="2820"/>
      <c r="CC47" s="2820"/>
      <c r="CD47" s="2820"/>
      <c r="CE47" s="2820"/>
      <c r="CF47" s="2820"/>
      <c r="CG47" s="2820"/>
      <c r="CH47" s="2820"/>
      <c r="CI47" s="2820"/>
      <c r="CJ47" s="2820"/>
      <c r="CK47" s="2820"/>
      <c r="CL47" s="2820"/>
      <c r="CM47" s="3046"/>
      <c r="CN47" s="3046"/>
      <c r="CO47" s="3046"/>
      <c r="CP47" s="3046"/>
      <c r="CQ47" s="3046"/>
      <c r="CR47" s="3046"/>
      <c r="CS47" s="3032"/>
      <c r="CT47" s="2953"/>
      <c r="CU47" s="2953"/>
      <c r="CV47" s="2808"/>
      <c r="CW47" s="2809"/>
      <c r="CX47" s="2809"/>
      <c r="CY47" s="2809"/>
      <c r="CZ47" s="2809"/>
      <c r="DA47" s="2809"/>
      <c r="DB47" s="2809"/>
      <c r="DC47" s="2809"/>
      <c r="DD47" s="2809"/>
      <c r="DE47" s="2809"/>
      <c r="DF47" s="2809"/>
      <c r="DG47" s="2809"/>
      <c r="DH47" s="2809"/>
      <c r="DI47" s="2809"/>
      <c r="DJ47" s="2809"/>
      <c r="DK47" s="2809"/>
      <c r="DL47" s="2809"/>
      <c r="DM47" s="2809"/>
      <c r="DN47" s="2809"/>
      <c r="DO47" s="2810"/>
      <c r="DP47"/>
      <c r="DQ47"/>
      <c r="DR47"/>
      <c r="DS47"/>
      <c r="DT47"/>
      <c r="DU47"/>
      <c r="DV47"/>
      <c r="DW47"/>
      <c r="DX47"/>
      <c r="DY47"/>
      <c r="DZ47"/>
      <c r="EA47"/>
      <c r="EB47"/>
      <c r="EC47"/>
      <c r="ED47"/>
      <c r="EE47" s="229"/>
      <c r="EF47" s="237"/>
      <c r="EG47" s="131">
        <f t="shared" si="0"/>
        <v>0</v>
      </c>
      <c r="EH47" s="131">
        <f t="shared" si="39"/>
        <v>0</v>
      </c>
      <c r="EI47" s="131">
        <f t="shared" si="40"/>
        <v>0</v>
      </c>
      <c r="EJ47" s="131">
        <f t="shared" si="41"/>
        <v>0</v>
      </c>
      <c r="EK47" s="247" t="s">
        <v>1561</v>
      </c>
      <c r="EL47" s="131" t="str">
        <f>$T$47</f>
        <v>特殊な構造の排煙設備の排煙口及び給気口の外観</v>
      </c>
      <c r="EM47" s="130">
        <f t="shared" si="43"/>
        <v>0</v>
      </c>
      <c r="EN47" s="129" t="str">
        <f t="shared" si="44"/>
        <v/>
      </c>
      <c r="EO47" s="121" t="str">
        <f>IF($EN47="要是正",MAX($EO$14:EO46)+1,"")</f>
        <v/>
      </c>
      <c r="EP47" s="121" t="str">
        <f>IF($EN47="要是正",MAX($EP$14:EP46)+1,"")</f>
        <v/>
      </c>
      <c r="EQ47" s="128" t="str">
        <f t="shared" si="45"/>
        <v/>
      </c>
      <c r="ER47" s="127" t="str">
        <f t="shared" si="46"/>
        <v/>
      </c>
      <c r="ES47" s="122" t="str">
        <f t="shared" si="12"/>
        <v/>
      </c>
      <c r="ET47" s="157" t="str">
        <f t="shared" si="47"/>
        <v/>
      </c>
      <c r="EU47" s="156" t="str">
        <f t="shared" si="13"/>
        <v/>
      </c>
      <c r="EV47" s="125" t="str">
        <f t="shared" si="14"/>
        <v/>
      </c>
      <c r="EW47" s="123" t="str">
        <f t="shared" si="15"/>
        <v>0</v>
      </c>
      <c r="EX47" s="610" t="str">
        <f t="shared" si="16"/>
        <v/>
      </c>
      <c r="EY47" s="608" t="str">
        <f t="shared" si="17"/>
        <v>0</v>
      </c>
      <c r="EZ47" s="608" t="str">
        <f t="shared" si="18"/>
        <v>0</v>
      </c>
      <c r="FA47" s="607" t="str">
        <f t="shared" si="19"/>
        <v/>
      </c>
      <c r="FB47" s="125" t="str">
        <f t="shared" si="20"/>
        <v/>
      </c>
      <c r="FC47" s="123" t="str">
        <f t="shared" si="21"/>
        <v>0</v>
      </c>
      <c r="FD47" s="124" t="str">
        <f t="shared" si="22"/>
        <v/>
      </c>
      <c r="FE47" s="123" t="str">
        <f t="shared" si="23"/>
        <v>0</v>
      </c>
      <c r="FF47" s="613" t="str">
        <f t="shared" si="24"/>
        <v/>
      </c>
      <c r="FG47" s="613" t="str">
        <f t="shared" si="25"/>
        <v/>
      </c>
      <c r="FH47" s="121"/>
      <c r="FI47" s="121"/>
      <c r="FJ47" s="595"/>
      <c r="FK47" s="172">
        <v>2</v>
      </c>
      <c r="FL47" s="130" t="s">
        <v>185</v>
      </c>
      <c r="FM47" s="130" t="s">
        <v>245</v>
      </c>
      <c r="FN47" s="161" t="s">
        <v>244</v>
      </c>
      <c r="GE47" s="229"/>
      <c r="GF47" s="249"/>
      <c r="GG47" s="239" t="str">
        <f t="shared" si="7"/>
        <v/>
      </c>
      <c r="GH47" s="239" t="str">
        <f t="shared" si="26"/>
        <v/>
      </c>
      <c r="GI47" s="239" t="str">
        <f t="shared" si="27"/>
        <v/>
      </c>
      <c r="GJ47" s="239">
        <f t="shared" si="28"/>
        <v>0</v>
      </c>
      <c r="GK47" s="240" t="str">
        <f t="shared" si="8"/>
        <v/>
      </c>
      <c r="GM47" s="407" t="str">
        <f t="shared" si="29"/>
        <v/>
      </c>
      <c r="GN47" s="408" t="str">
        <f t="shared" si="30"/>
        <v>0</v>
      </c>
      <c r="GO47" s="409" t="str">
        <f t="shared" si="31"/>
        <v/>
      </c>
      <c r="GP47" s="408" t="str">
        <f t="shared" si="32"/>
        <v>0</v>
      </c>
      <c r="GQ47" s="410" t="str">
        <f t="shared" si="33"/>
        <v/>
      </c>
      <c r="GR47" s="10" t="str">
        <f t="shared" si="34"/>
        <v/>
      </c>
      <c r="GS47" s="411">
        <f t="shared" si="9"/>
        <v>0</v>
      </c>
      <c r="GT47" s="27"/>
      <c r="GU47" s="27"/>
      <c r="GV47" s="413"/>
      <c r="GW47" s="10" t="str">
        <f>$T$47</f>
        <v>特殊な構造の排煙設備の排煙口及び給気口の外観</v>
      </c>
    </row>
    <row r="48" spans="2:205" s="10" customFormat="1" ht="50.1" customHeight="1" x14ac:dyDescent="0.15">
      <c r="B48" s="111"/>
      <c r="C48" s="229"/>
      <c r="D48" s="229"/>
      <c r="E48" s="229"/>
      <c r="F48" s="229"/>
      <c r="G48" s="229"/>
      <c r="H48" s="229"/>
      <c r="I48" s="260"/>
      <c r="J48" s="238"/>
      <c r="K48" s="242"/>
      <c r="L48" s="242"/>
      <c r="M48" s="2775" t="s">
        <v>6375</v>
      </c>
      <c r="N48" s="2775"/>
      <c r="O48" s="2775"/>
      <c r="P48" s="2798"/>
      <c r="Q48" s="2799"/>
      <c r="R48" s="2799"/>
      <c r="S48" s="2800"/>
      <c r="T48" s="2799"/>
      <c r="U48" s="2799"/>
      <c r="V48" s="2799"/>
      <c r="W48" s="2799"/>
      <c r="X48" s="2799"/>
      <c r="Y48" s="2799"/>
      <c r="Z48" s="2800"/>
      <c r="AA48" s="2776" t="s">
        <v>434</v>
      </c>
      <c r="AB48" s="2776"/>
      <c r="AC48" s="2776"/>
      <c r="AD48" s="2776"/>
      <c r="AE48" s="2776"/>
      <c r="AF48" s="2776"/>
      <c r="AG48" s="2776"/>
      <c r="AH48" s="2776"/>
      <c r="AI48" s="2776"/>
      <c r="AJ48" s="2776"/>
      <c r="AK48" s="2776"/>
      <c r="AL48" s="2776"/>
      <c r="AM48" s="2776"/>
      <c r="AN48" s="2776"/>
      <c r="AO48" s="2776"/>
      <c r="AP48" s="2776"/>
      <c r="AQ48" s="2776"/>
      <c r="AR48" s="2776"/>
      <c r="AS48" s="2776"/>
      <c r="AT48" s="2776"/>
      <c r="AU48" s="2776"/>
      <c r="AV48" s="2776"/>
      <c r="AW48" s="2776"/>
      <c r="AX48" s="2776"/>
      <c r="AY48" s="2777"/>
      <c r="AZ48" s="3078"/>
      <c r="BA48" s="3078"/>
      <c r="BB48" s="3078"/>
      <c r="BC48" s="3078"/>
      <c r="BD48" s="3078"/>
      <c r="BE48" s="3078"/>
      <c r="BF48" s="3078"/>
      <c r="BG48" s="3078"/>
      <c r="BH48" s="3078"/>
      <c r="BI48" s="3078"/>
      <c r="BJ48" s="3078"/>
      <c r="BK48" s="3078"/>
      <c r="BL48" s="2781"/>
      <c r="BM48" s="2781"/>
      <c r="BN48" s="2780"/>
      <c r="BO48" s="2780"/>
      <c r="BP48" s="2780"/>
      <c r="BQ48" s="2780"/>
      <c r="BR48" s="2780"/>
      <c r="BS48" s="2780"/>
      <c r="BT48" s="2780"/>
      <c r="BU48" s="2780"/>
      <c r="BV48" s="2780"/>
      <c r="BW48" s="2780"/>
      <c r="BX48" s="2780"/>
      <c r="BY48" s="2780"/>
      <c r="BZ48" s="2780"/>
      <c r="CA48" s="2780"/>
      <c r="CB48" s="2780"/>
      <c r="CC48" s="2780"/>
      <c r="CD48" s="2780"/>
      <c r="CE48" s="2780"/>
      <c r="CF48" s="2780"/>
      <c r="CG48" s="2780"/>
      <c r="CH48" s="2780"/>
      <c r="CI48" s="2780"/>
      <c r="CJ48" s="2780"/>
      <c r="CK48" s="2780"/>
      <c r="CL48" s="2780"/>
      <c r="CM48" s="3036"/>
      <c r="CN48" s="3036"/>
      <c r="CO48" s="3036"/>
      <c r="CP48" s="3036"/>
      <c r="CQ48" s="3036"/>
      <c r="CR48" s="3036"/>
      <c r="CS48" s="3031"/>
      <c r="CT48" s="2790"/>
      <c r="CU48" s="2790"/>
      <c r="CV48" s="2876"/>
      <c r="CW48" s="2877"/>
      <c r="CX48" s="2877"/>
      <c r="CY48" s="2877"/>
      <c r="CZ48" s="2877"/>
      <c r="DA48" s="2877"/>
      <c r="DB48" s="2877"/>
      <c r="DC48" s="2877"/>
      <c r="DD48" s="2877"/>
      <c r="DE48" s="2877"/>
      <c r="DF48" s="2877"/>
      <c r="DG48" s="2877"/>
      <c r="DH48" s="2877"/>
      <c r="DI48" s="2877"/>
      <c r="DJ48" s="2877"/>
      <c r="DK48" s="2877"/>
      <c r="DL48" s="2877"/>
      <c r="DM48" s="2877"/>
      <c r="DN48" s="2877"/>
      <c r="DO48" s="2878"/>
      <c r="DP48"/>
      <c r="DQ48"/>
      <c r="DR48"/>
      <c r="DS48"/>
      <c r="DT48"/>
      <c r="DU48"/>
      <c r="DV48"/>
      <c r="DW48"/>
      <c r="DX48"/>
      <c r="DY48"/>
      <c r="DZ48"/>
      <c r="EA48"/>
      <c r="EB48"/>
      <c r="EC48"/>
      <c r="ED48"/>
      <c r="EE48" s="229"/>
      <c r="EF48" s="237"/>
      <c r="EG48" s="131">
        <f t="shared" ref="EG48:EG68" si="50">COUNTIFS(AZ48,"―対象外")</f>
        <v>0</v>
      </c>
      <c r="EH48" s="131">
        <f t="shared" si="39"/>
        <v>0</v>
      </c>
      <c r="EI48" s="131">
        <f t="shared" si="40"/>
        <v>0</v>
      </c>
      <c r="EJ48" s="131">
        <f t="shared" si="41"/>
        <v>0</v>
      </c>
      <c r="EK48" s="247" t="s">
        <v>1562</v>
      </c>
      <c r="EL48" s="131" t="str">
        <f t="shared" ref="EL48:EL51" si="51">$T$47</f>
        <v>特殊な構造の排煙設備の排煙口及び給気口の外観</v>
      </c>
      <c r="EM48" s="130">
        <f t="shared" si="43"/>
        <v>0</v>
      </c>
      <c r="EN48" s="129" t="str">
        <f t="shared" si="44"/>
        <v/>
      </c>
      <c r="EO48" s="121" t="str">
        <f>IF($EN48="要是正",MAX($EO$14:EO47)+1,"")</f>
        <v/>
      </c>
      <c r="EP48" s="121" t="str">
        <f>IF($EN48="要是正",MAX($EP$14:EP47)+1,"")</f>
        <v/>
      </c>
      <c r="EQ48" s="128" t="str">
        <f t="shared" si="45"/>
        <v/>
      </c>
      <c r="ER48" s="127" t="str">
        <f t="shared" si="46"/>
        <v/>
      </c>
      <c r="ES48" s="122" t="str">
        <f t="shared" si="12"/>
        <v/>
      </c>
      <c r="ET48" s="157" t="str">
        <f t="shared" si="47"/>
        <v/>
      </c>
      <c r="EU48" s="156" t="str">
        <f t="shared" si="13"/>
        <v/>
      </c>
      <c r="EV48" s="125" t="str">
        <f t="shared" si="14"/>
        <v/>
      </c>
      <c r="EW48" s="123" t="str">
        <f t="shared" si="15"/>
        <v>0</v>
      </c>
      <c r="EX48" s="610" t="str">
        <f t="shared" si="16"/>
        <v/>
      </c>
      <c r="EY48" s="608" t="str">
        <f t="shared" si="17"/>
        <v>0</v>
      </c>
      <c r="EZ48" s="608" t="str">
        <f t="shared" si="18"/>
        <v>0</v>
      </c>
      <c r="FA48" s="607" t="str">
        <f t="shared" si="19"/>
        <v/>
      </c>
      <c r="FB48" s="125" t="str">
        <f t="shared" si="20"/>
        <v/>
      </c>
      <c r="FC48" s="123" t="str">
        <f t="shared" si="21"/>
        <v>0</v>
      </c>
      <c r="FD48" s="124" t="str">
        <f t="shared" si="22"/>
        <v/>
      </c>
      <c r="FE48" s="123" t="str">
        <f t="shared" si="23"/>
        <v>0</v>
      </c>
      <c r="FF48" s="613" t="str">
        <f t="shared" si="24"/>
        <v/>
      </c>
      <c r="FG48" s="613" t="str">
        <f t="shared" si="25"/>
        <v/>
      </c>
      <c r="FH48" s="121"/>
      <c r="FI48" s="121"/>
      <c r="FJ48" s="595"/>
      <c r="FK48" s="172">
        <v>3</v>
      </c>
      <c r="FL48" s="130" t="s">
        <v>185</v>
      </c>
      <c r="FM48" s="130" t="s">
        <v>241</v>
      </c>
      <c r="FN48" s="161" t="s">
        <v>240</v>
      </c>
      <c r="GE48" s="229"/>
      <c r="GF48" s="249"/>
      <c r="GG48" s="239" t="str">
        <f t="shared" ref="GG48:GG68" si="52">IF($AZ48="○指摘なし","○",IF($AZ48="―対象外","―",""))</f>
        <v/>
      </c>
      <c r="GH48" s="239" t="str">
        <f t="shared" si="26"/>
        <v/>
      </c>
      <c r="GI48" s="239" t="str">
        <f t="shared" si="27"/>
        <v/>
      </c>
      <c r="GJ48" s="239">
        <f t="shared" si="28"/>
        <v>0</v>
      </c>
      <c r="GK48" s="240" t="str">
        <f t="shared" ref="GK48:GK68" si="53">IF($AZ48="―対象外","○","")</f>
        <v/>
      </c>
      <c r="GM48" s="407" t="str">
        <f t="shared" si="29"/>
        <v/>
      </c>
      <c r="GN48" s="408" t="str">
        <f t="shared" si="30"/>
        <v>0</v>
      </c>
      <c r="GO48" s="409" t="str">
        <f t="shared" si="31"/>
        <v/>
      </c>
      <c r="GP48" s="408" t="str">
        <f t="shared" si="32"/>
        <v>0</v>
      </c>
      <c r="GQ48" s="410" t="str">
        <f t="shared" si="33"/>
        <v/>
      </c>
      <c r="GR48" s="10" t="str">
        <f t="shared" si="34"/>
        <v/>
      </c>
      <c r="GS48" s="411">
        <f t="shared" si="9"/>
        <v>0</v>
      </c>
      <c r="GT48" s="27"/>
      <c r="GU48" s="27"/>
      <c r="GV48" s="413"/>
      <c r="GW48" s="10" t="str">
        <f>$T$47</f>
        <v>特殊な構造の排煙設備の排煙口及び給気口の外観</v>
      </c>
    </row>
    <row r="49" spans="2:205" s="10" customFormat="1" ht="50.1" customHeight="1" x14ac:dyDescent="0.15">
      <c r="B49" s="111"/>
      <c r="C49" s="229"/>
      <c r="D49" s="229"/>
      <c r="E49" s="229"/>
      <c r="F49" s="229"/>
      <c r="G49" s="229"/>
      <c r="H49" s="229"/>
      <c r="I49" s="260"/>
      <c r="J49" s="238"/>
      <c r="K49" s="242"/>
      <c r="L49" s="242"/>
      <c r="M49" s="2775" t="s">
        <v>6376</v>
      </c>
      <c r="N49" s="2775"/>
      <c r="O49" s="2775"/>
      <c r="P49" s="2798"/>
      <c r="Q49" s="2799"/>
      <c r="R49" s="2799"/>
      <c r="S49" s="2800"/>
      <c r="T49" s="2799"/>
      <c r="U49" s="2799"/>
      <c r="V49" s="2799"/>
      <c r="W49" s="2799"/>
      <c r="X49" s="2799"/>
      <c r="Y49" s="2799"/>
      <c r="Z49" s="2800"/>
      <c r="AA49" s="2776" t="s">
        <v>433</v>
      </c>
      <c r="AB49" s="2776"/>
      <c r="AC49" s="2776"/>
      <c r="AD49" s="2776"/>
      <c r="AE49" s="2776"/>
      <c r="AF49" s="2776"/>
      <c r="AG49" s="2776"/>
      <c r="AH49" s="2776"/>
      <c r="AI49" s="2776"/>
      <c r="AJ49" s="2776"/>
      <c r="AK49" s="2776"/>
      <c r="AL49" s="2776"/>
      <c r="AM49" s="2776"/>
      <c r="AN49" s="2776"/>
      <c r="AO49" s="2776"/>
      <c r="AP49" s="2776"/>
      <c r="AQ49" s="2776"/>
      <c r="AR49" s="2776"/>
      <c r="AS49" s="2776"/>
      <c r="AT49" s="2776"/>
      <c r="AU49" s="2776"/>
      <c r="AV49" s="2776"/>
      <c r="AW49" s="2776"/>
      <c r="AX49" s="2776"/>
      <c r="AY49" s="2777"/>
      <c r="AZ49" s="3078"/>
      <c r="BA49" s="3078"/>
      <c r="BB49" s="3078"/>
      <c r="BC49" s="3078"/>
      <c r="BD49" s="3078"/>
      <c r="BE49" s="3078"/>
      <c r="BF49" s="3078"/>
      <c r="BG49" s="3078"/>
      <c r="BH49" s="3078"/>
      <c r="BI49" s="3078"/>
      <c r="BJ49" s="3078"/>
      <c r="BK49" s="3078"/>
      <c r="BL49" s="2781"/>
      <c r="BM49" s="2781"/>
      <c r="BN49" s="2780"/>
      <c r="BO49" s="2780"/>
      <c r="BP49" s="2780"/>
      <c r="BQ49" s="2780"/>
      <c r="BR49" s="2780"/>
      <c r="BS49" s="2780"/>
      <c r="BT49" s="2780"/>
      <c r="BU49" s="2780"/>
      <c r="BV49" s="2780"/>
      <c r="BW49" s="2780"/>
      <c r="BX49" s="2780"/>
      <c r="BY49" s="2780"/>
      <c r="BZ49" s="2780"/>
      <c r="CA49" s="2780"/>
      <c r="CB49" s="2780"/>
      <c r="CC49" s="2780"/>
      <c r="CD49" s="2780"/>
      <c r="CE49" s="2780"/>
      <c r="CF49" s="2780"/>
      <c r="CG49" s="2780"/>
      <c r="CH49" s="2780"/>
      <c r="CI49" s="2780"/>
      <c r="CJ49" s="2780"/>
      <c r="CK49" s="2780"/>
      <c r="CL49" s="2780"/>
      <c r="CM49" s="3036"/>
      <c r="CN49" s="3036"/>
      <c r="CO49" s="3036"/>
      <c r="CP49" s="3036"/>
      <c r="CQ49" s="3036"/>
      <c r="CR49" s="3036"/>
      <c r="CS49" s="3031"/>
      <c r="CT49" s="2790"/>
      <c r="CU49" s="2790"/>
      <c r="CV49" s="2835"/>
      <c r="CW49" s="2836"/>
      <c r="CX49" s="2836"/>
      <c r="CY49" s="2836"/>
      <c r="CZ49" s="2836"/>
      <c r="DA49" s="2836"/>
      <c r="DB49" s="2836"/>
      <c r="DC49" s="2836"/>
      <c r="DD49" s="2836"/>
      <c r="DE49" s="2836"/>
      <c r="DF49" s="2836"/>
      <c r="DG49" s="2836"/>
      <c r="DH49" s="2836"/>
      <c r="DI49" s="2836"/>
      <c r="DJ49" s="2836"/>
      <c r="DK49" s="2836"/>
      <c r="DL49" s="2836"/>
      <c r="DM49" s="2836"/>
      <c r="DN49" s="2836"/>
      <c r="DO49" s="2837"/>
      <c r="DP49"/>
      <c r="DQ49"/>
      <c r="DR49"/>
      <c r="DS49"/>
      <c r="DT49"/>
      <c r="DU49"/>
      <c r="DV49"/>
      <c r="DW49"/>
      <c r="DX49"/>
      <c r="DY49"/>
      <c r="DZ49"/>
      <c r="EA49"/>
      <c r="EB49"/>
      <c r="EC49"/>
      <c r="ED49"/>
      <c r="EE49" s="229"/>
      <c r="EF49" s="237"/>
      <c r="EG49" s="131">
        <f t="shared" si="50"/>
        <v>0</v>
      </c>
      <c r="EH49" s="131">
        <f t="shared" si="39"/>
        <v>0</v>
      </c>
      <c r="EI49" s="131">
        <f t="shared" si="40"/>
        <v>0</v>
      </c>
      <c r="EJ49" s="131">
        <f t="shared" si="41"/>
        <v>0</v>
      </c>
      <c r="EK49" s="247" t="s">
        <v>1563</v>
      </c>
      <c r="EL49" s="131" t="str">
        <f t="shared" si="51"/>
        <v>特殊な構造の排煙設備の排煙口及び給気口の外観</v>
      </c>
      <c r="EM49" s="130">
        <f t="shared" si="43"/>
        <v>0</v>
      </c>
      <c r="EN49" s="129" t="str">
        <f t="shared" si="44"/>
        <v/>
      </c>
      <c r="EO49" s="121" t="str">
        <f>IF($EN49="要是正",MAX($EO$14:EO48)+1,"")</f>
        <v/>
      </c>
      <c r="EP49" s="121" t="str">
        <f>IF($EN49="要是正",MAX($EP$14:EP48)+1,"")</f>
        <v/>
      </c>
      <c r="EQ49" s="128" t="str">
        <f t="shared" si="45"/>
        <v/>
      </c>
      <c r="ER49" s="127" t="str">
        <f t="shared" si="46"/>
        <v/>
      </c>
      <c r="ES49" s="122" t="str">
        <f t="shared" si="12"/>
        <v/>
      </c>
      <c r="ET49" s="157" t="str">
        <f t="shared" si="47"/>
        <v/>
      </c>
      <c r="EU49" s="156" t="str">
        <f t="shared" si="13"/>
        <v/>
      </c>
      <c r="EV49" s="125" t="str">
        <f t="shared" si="14"/>
        <v/>
      </c>
      <c r="EW49" s="123" t="str">
        <f t="shared" si="15"/>
        <v>0</v>
      </c>
      <c r="EX49" s="610" t="str">
        <f t="shared" si="16"/>
        <v/>
      </c>
      <c r="EY49" s="608" t="str">
        <f t="shared" si="17"/>
        <v>0</v>
      </c>
      <c r="EZ49" s="608" t="str">
        <f t="shared" si="18"/>
        <v>0</v>
      </c>
      <c r="FA49" s="607" t="str">
        <f t="shared" si="19"/>
        <v/>
      </c>
      <c r="FB49" s="125" t="str">
        <f t="shared" si="20"/>
        <v/>
      </c>
      <c r="FC49" s="123" t="str">
        <f t="shared" si="21"/>
        <v>0</v>
      </c>
      <c r="FD49" s="124" t="str">
        <f t="shared" si="22"/>
        <v/>
      </c>
      <c r="FE49" s="123" t="str">
        <f t="shared" si="23"/>
        <v>0</v>
      </c>
      <c r="FF49" s="613" t="str">
        <f t="shared" si="24"/>
        <v/>
      </c>
      <c r="FG49" s="613" t="str">
        <f t="shared" si="25"/>
        <v/>
      </c>
      <c r="FH49" s="121"/>
      <c r="FI49" s="121"/>
      <c r="FJ49" s="595"/>
      <c r="FK49" s="172">
        <v>4</v>
      </c>
      <c r="FL49" s="130" t="s">
        <v>185</v>
      </c>
      <c r="FM49" s="130" t="s">
        <v>237</v>
      </c>
      <c r="FN49" s="161" t="s">
        <v>236</v>
      </c>
      <c r="GE49" s="229"/>
      <c r="GF49" s="249"/>
      <c r="GG49" s="239" t="str">
        <f t="shared" si="52"/>
        <v/>
      </c>
      <c r="GH49" s="239" t="str">
        <f t="shared" si="26"/>
        <v/>
      </c>
      <c r="GI49" s="239" t="str">
        <f t="shared" si="27"/>
        <v/>
      </c>
      <c r="GJ49" s="239">
        <f t="shared" si="28"/>
        <v>0</v>
      </c>
      <c r="GK49" s="240" t="str">
        <f t="shared" si="53"/>
        <v/>
      </c>
      <c r="GM49" s="407" t="str">
        <f t="shared" si="29"/>
        <v/>
      </c>
      <c r="GN49" s="408" t="str">
        <f t="shared" si="30"/>
        <v>0</v>
      </c>
      <c r="GO49" s="409" t="str">
        <f t="shared" si="31"/>
        <v/>
      </c>
      <c r="GP49" s="408" t="str">
        <f t="shared" si="32"/>
        <v>0</v>
      </c>
      <c r="GQ49" s="410" t="str">
        <f t="shared" si="33"/>
        <v/>
      </c>
      <c r="GR49" s="10" t="str">
        <f t="shared" si="34"/>
        <v/>
      </c>
      <c r="GS49" s="411">
        <f t="shared" si="9"/>
        <v>0</v>
      </c>
      <c r="GT49" s="301"/>
      <c r="GU49" s="301"/>
      <c r="GV49" s="418"/>
      <c r="GW49" s="10" t="str">
        <f>$T$47</f>
        <v>特殊な構造の排煙設備の排煙口及び給気口の外観</v>
      </c>
    </row>
    <row r="50" spans="2:205" s="10" customFormat="1" ht="50.1" customHeight="1" x14ac:dyDescent="0.15">
      <c r="B50" s="111"/>
      <c r="C50" s="229"/>
      <c r="D50" s="229"/>
      <c r="E50" s="229"/>
      <c r="F50" s="229"/>
      <c r="G50" s="229"/>
      <c r="H50" s="229"/>
      <c r="I50" s="260"/>
      <c r="J50" s="238"/>
      <c r="K50" s="242"/>
      <c r="L50" s="242"/>
      <c r="M50" s="2775" t="s">
        <v>6377</v>
      </c>
      <c r="N50" s="2775"/>
      <c r="O50" s="2775"/>
      <c r="P50" s="2798"/>
      <c r="Q50" s="2799"/>
      <c r="R50" s="2799"/>
      <c r="S50" s="2800"/>
      <c r="T50" s="2799"/>
      <c r="U50" s="2799"/>
      <c r="V50" s="2799"/>
      <c r="W50" s="2799"/>
      <c r="X50" s="2799"/>
      <c r="Y50" s="2799"/>
      <c r="Z50" s="2800"/>
      <c r="AA50" s="2776" t="s">
        <v>432</v>
      </c>
      <c r="AB50" s="2776"/>
      <c r="AC50" s="2776"/>
      <c r="AD50" s="2776"/>
      <c r="AE50" s="2776"/>
      <c r="AF50" s="2776"/>
      <c r="AG50" s="2776"/>
      <c r="AH50" s="2776"/>
      <c r="AI50" s="2776"/>
      <c r="AJ50" s="2776"/>
      <c r="AK50" s="2776"/>
      <c r="AL50" s="2776"/>
      <c r="AM50" s="2776"/>
      <c r="AN50" s="2776"/>
      <c r="AO50" s="2776"/>
      <c r="AP50" s="2776"/>
      <c r="AQ50" s="2776"/>
      <c r="AR50" s="2776"/>
      <c r="AS50" s="2776"/>
      <c r="AT50" s="2776"/>
      <c r="AU50" s="2776"/>
      <c r="AV50" s="2776"/>
      <c r="AW50" s="2776"/>
      <c r="AX50" s="2776"/>
      <c r="AY50" s="2777"/>
      <c r="AZ50" s="3078"/>
      <c r="BA50" s="3078"/>
      <c r="BB50" s="3078"/>
      <c r="BC50" s="3078"/>
      <c r="BD50" s="3078"/>
      <c r="BE50" s="3078"/>
      <c r="BF50" s="3078"/>
      <c r="BG50" s="3078"/>
      <c r="BH50" s="3078"/>
      <c r="BI50" s="3078"/>
      <c r="BJ50" s="3078"/>
      <c r="BK50" s="3078"/>
      <c r="BL50" s="2781"/>
      <c r="BM50" s="2781"/>
      <c r="BN50" s="2780"/>
      <c r="BO50" s="2780"/>
      <c r="BP50" s="2780"/>
      <c r="BQ50" s="2780"/>
      <c r="BR50" s="2780"/>
      <c r="BS50" s="2780"/>
      <c r="BT50" s="2780"/>
      <c r="BU50" s="2780"/>
      <c r="BV50" s="2780"/>
      <c r="BW50" s="2780"/>
      <c r="BX50" s="2780"/>
      <c r="BY50" s="2780"/>
      <c r="BZ50" s="2780"/>
      <c r="CA50" s="2780"/>
      <c r="CB50" s="2780"/>
      <c r="CC50" s="2780"/>
      <c r="CD50" s="2780"/>
      <c r="CE50" s="2780"/>
      <c r="CF50" s="2780"/>
      <c r="CG50" s="2780"/>
      <c r="CH50" s="2780"/>
      <c r="CI50" s="2780"/>
      <c r="CJ50" s="2780"/>
      <c r="CK50" s="2780"/>
      <c r="CL50" s="2780"/>
      <c r="CM50" s="3036"/>
      <c r="CN50" s="3036"/>
      <c r="CO50" s="3036"/>
      <c r="CP50" s="3036"/>
      <c r="CQ50" s="3036"/>
      <c r="CR50" s="3036"/>
      <c r="CS50" s="3031"/>
      <c r="CT50" s="2790"/>
      <c r="CU50" s="2790"/>
      <c r="CV50" s="2835"/>
      <c r="CW50" s="2836"/>
      <c r="CX50" s="2836"/>
      <c r="CY50" s="2836"/>
      <c r="CZ50" s="2836"/>
      <c r="DA50" s="2836"/>
      <c r="DB50" s="2836"/>
      <c r="DC50" s="2836"/>
      <c r="DD50" s="2836"/>
      <c r="DE50" s="2836"/>
      <c r="DF50" s="2836"/>
      <c r="DG50" s="2836"/>
      <c r="DH50" s="2836"/>
      <c r="DI50" s="2836"/>
      <c r="DJ50" s="2836"/>
      <c r="DK50" s="2836"/>
      <c r="DL50" s="2836"/>
      <c r="DM50" s="2836"/>
      <c r="DN50" s="2836"/>
      <c r="DO50" s="2837"/>
      <c r="DP50"/>
      <c r="DQ50"/>
      <c r="DR50"/>
      <c r="DS50"/>
      <c r="DT50"/>
      <c r="DU50"/>
      <c r="DV50"/>
      <c r="DW50"/>
      <c r="DX50"/>
      <c r="DY50"/>
      <c r="DZ50"/>
      <c r="EA50"/>
      <c r="EB50"/>
      <c r="EC50"/>
      <c r="ED50"/>
      <c r="EE50" s="229"/>
      <c r="EF50" s="237"/>
      <c r="EG50" s="131">
        <f t="shared" si="50"/>
        <v>0</v>
      </c>
      <c r="EH50" s="131">
        <f t="shared" si="39"/>
        <v>0</v>
      </c>
      <c r="EI50" s="131">
        <f t="shared" si="40"/>
        <v>0</v>
      </c>
      <c r="EJ50" s="131">
        <f t="shared" si="41"/>
        <v>0</v>
      </c>
      <c r="EK50" s="247" t="s">
        <v>1564</v>
      </c>
      <c r="EL50" s="131" t="str">
        <f t="shared" si="51"/>
        <v>特殊な構造の排煙設備の排煙口及び給気口の外観</v>
      </c>
      <c r="EM50" s="130">
        <f t="shared" si="43"/>
        <v>0</v>
      </c>
      <c r="EN50" s="129" t="str">
        <f t="shared" si="44"/>
        <v/>
      </c>
      <c r="EO50" s="121" t="str">
        <f>IF($EN50="要是正",MAX($EO$14:EO49)+1,"")</f>
        <v/>
      </c>
      <c r="EP50" s="121" t="str">
        <f>IF($EN50="要是正",MAX($EP$14:EP49)+1,"")</f>
        <v/>
      </c>
      <c r="EQ50" s="128" t="str">
        <f t="shared" si="45"/>
        <v/>
      </c>
      <c r="ER50" s="127" t="str">
        <f t="shared" si="46"/>
        <v/>
      </c>
      <c r="ES50" s="122" t="str">
        <f t="shared" si="12"/>
        <v/>
      </c>
      <c r="ET50" s="157" t="str">
        <f t="shared" si="47"/>
        <v/>
      </c>
      <c r="EU50" s="156" t="str">
        <f t="shared" si="13"/>
        <v/>
      </c>
      <c r="EV50" s="125" t="str">
        <f t="shared" si="14"/>
        <v/>
      </c>
      <c r="EW50" s="123" t="str">
        <f t="shared" si="15"/>
        <v>0</v>
      </c>
      <c r="EX50" s="610" t="str">
        <f t="shared" si="16"/>
        <v/>
      </c>
      <c r="EY50" s="608" t="str">
        <f t="shared" si="17"/>
        <v>0</v>
      </c>
      <c r="EZ50" s="608" t="str">
        <f t="shared" si="18"/>
        <v>0</v>
      </c>
      <c r="FA50" s="607" t="str">
        <f t="shared" si="19"/>
        <v/>
      </c>
      <c r="FB50" s="125" t="str">
        <f t="shared" si="20"/>
        <v/>
      </c>
      <c r="FC50" s="123" t="str">
        <f t="shared" si="21"/>
        <v>0</v>
      </c>
      <c r="FD50" s="124" t="str">
        <f t="shared" si="22"/>
        <v/>
      </c>
      <c r="FE50" s="123" t="str">
        <f t="shared" si="23"/>
        <v>0</v>
      </c>
      <c r="FF50" s="613" t="str">
        <f t="shared" si="24"/>
        <v/>
      </c>
      <c r="FG50" s="613" t="str">
        <f t="shared" si="25"/>
        <v/>
      </c>
      <c r="FH50" s="121"/>
      <c r="FI50" s="121"/>
      <c r="FJ50" s="595"/>
      <c r="FK50" s="172">
        <v>5</v>
      </c>
      <c r="FL50" s="130" t="s">
        <v>185</v>
      </c>
      <c r="FM50" s="130" t="s">
        <v>233</v>
      </c>
      <c r="FN50" s="161" t="s">
        <v>232</v>
      </c>
      <c r="GE50" s="229"/>
      <c r="GF50" s="229"/>
      <c r="GG50" s="239" t="str">
        <f t="shared" si="52"/>
        <v/>
      </c>
      <c r="GH50" s="239" t="str">
        <f t="shared" si="26"/>
        <v/>
      </c>
      <c r="GI50" s="239" t="str">
        <f t="shared" si="27"/>
        <v/>
      </c>
      <c r="GJ50" s="239">
        <f t="shared" si="28"/>
        <v>0</v>
      </c>
      <c r="GK50" s="240" t="str">
        <f t="shared" si="53"/>
        <v/>
      </c>
      <c r="GM50" s="407" t="str">
        <f t="shared" si="29"/>
        <v/>
      </c>
      <c r="GN50" s="408" t="str">
        <f t="shared" si="30"/>
        <v>0</v>
      </c>
      <c r="GO50" s="409" t="str">
        <f t="shared" si="31"/>
        <v/>
      </c>
      <c r="GP50" s="408" t="str">
        <f t="shared" si="32"/>
        <v>0</v>
      </c>
      <c r="GQ50" s="410" t="str">
        <f t="shared" si="33"/>
        <v/>
      </c>
      <c r="GR50" s="10" t="str">
        <f t="shared" si="34"/>
        <v/>
      </c>
      <c r="GS50" s="411">
        <f t="shared" si="9"/>
        <v>0</v>
      </c>
      <c r="GT50" s="27"/>
      <c r="GU50" s="27"/>
      <c r="GV50" s="413"/>
      <c r="GW50" s="10" t="str">
        <f>$T$47</f>
        <v>特殊な構造の排煙設備の排煙口及び給気口の外観</v>
      </c>
    </row>
    <row r="51" spans="2:205" s="10" customFormat="1" ht="50.1" customHeight="1" x14ac:dyDescent="0.15">
      <c r="B51" s="111"/>
      <c r="C51" s="229"/>
      <c r="D51" s="229"/>
      <c r="E51" s="229"/>
      <c r="F51" s="229"/>
      <c r="G51" s="229"/>
      <c r="H51" s="229"/>
      <c r="I51" s="260"/>
      <c r="J51" s="238"/>
      <c r="K51" s="242"/>
      <c r="L51" s="242"/>
      <c r="M51" s="2775" t="s">
        <v>6378</v>
      </c>
      <c r="N51" s="2775"/>
      <c r="O51" s="2775"/>
      <c r="P51" s="2798"/>
      <c r="Q51" s="2799"/>
      <c r="R51" s="2799"/>
      <c r="S51" s="2800"/>
      <c r="T51" s="2802"/>
      <c r="U51" s="2802"/>
      <c r="V51" s="2802"/>
      <c r="W51" s="2802"/>
      <c r="X51" s="2802"/>
      <c r="Y51" s="2802"/>
      <c r="Z51" s="2803"/>
      <c r="AA51" s="2951" t="s">
        <v>431</v>
      </c>
      <c r="AB51" s="2951"/>
      <c r="AC51" s="2951"/>
      <c r="AD51" s="2951"/>
      <c r="AE51" s="2951"/>
      <c r="AF51" s="2951"/>
      <c r="AG51" s="2951"/>
      <c r="AH51" s="2951"/>
      <c r="AI51" s="2951"/>
      <c r="AJ51" s="2951"/>
      <c r="AK51" s="2951"/>
      <c r="AL51" s="2951"/>
      <c r="AM51" s="2951"/>
      <c r="AN51" s="2951"/>
      <c r="AO51" s="2951"/>
      <c r="AP51" s="2951"/>
      <c r="AQ51" s="2951"/>
      <c r="AR51" s="2951"/>
      <c r="AS51" s="2951"/>
      <c r="AT51" s="2951"/>
      <c r="AU51" s="2951"/>
      <c r="AV51" s="2951"/>
      <c r="AW51" s="2951"/>
      <c r="AX51" s="2951"/>
      <c r="AY51" s="2952"/>
      <c r="AZ51" s="3079"/>
      <c r="BA51" s="3079"/>
      <c r="BB51" s="3079"/>
      <c r="BC51" s="3079"/>
      <c r="BD51" s="3079"/>
      <c r="BE51" s="3079"/>
      <c r="BF51" s="3079"/>
      <c r="BG51" s="3079"/>
      <c r="BH51" s="3079"/>
      <c r="BI51" s="3079"/>
      <c r="BJ51" s="3079"/>
      <c r="BK51" s="3079"/>
      <c r="BL51" s="2855"/>
      <c r="BM51" s="2855"/>
      <c r="BN51" s="2844"/>
      <c r="BO51" s="2844"/>
      <c r="BP51" s="2844"/>
      <c r="BQ51" s="2844"/>
      <c r="BR51" s="2844"/>
      <c r="BS51" s="2844"/>
      <c r="BT51" s="2844"/>
      <c r="BU51" s="2844"/>
      <c r="BV51" s="2844"/>
      <c r="BW51" s="2844"/>
      <c r="BX51" s="2844"/>
      <c r="BY51" s="2844"/>
      <c r="BZ51" s="2844"/>
      <c r="CA51" s="2844"/>
      <c r="CB51" s="2844"/>
      <c r="CC51" s="2844"/>
      <c r="CD51" s="2844"/>
      <c r="CE51" s="2844"/>
      <c r="CF51" s="2844"/>
      <c r="CG51" s="2844"/>
      <c r="CH51" s="2844"/>
      <c r="CI51" s="2844"/>
      <c r="CJ51" s="2844"/>
      <c r="CK51" s="2844"/>
      <c r="CL51" s="2844"/>
      <c r="CM51" s="3037"/>
      <c r="CN51" s="3037"/>
      <c r="CO51" s="3037"/>
      <c r="CP51" s="3037"/>
      <c r="CQ51" s="3037"/>
      <c r="CR51" s="3037"/>
      <c r="CS51" s="3038"/>
      <c r="CT51" s="3039"/>
      <c r="CU51" s="3039"/>
      <c r="CV51" s="2879"/>
      <c r="CW51" s="2880"/>
      <c r="CX51" s="2880"/>
      <c r="CY51" s="2880"/>
      <c r="CZ51" s="2880"/>
      <c r="DA51" s="2880"/>
      <c r="DB51" s="2880"/>
      <c r="DC51" s="2880"/>
      <c r="DD51" s="2880"/>
      <c r="DE51" s="2880"/>
      <c r="DF51" s="2880"/>
      <c r="DG51" s="2880"/>
      <c r="DH51" s="2880"/>
      <c r="DI51" s="2880"/>
      <c r="DJ51" s="2880"/>
      <c r="DK51" s="2880"/>
      <c r="DL51" s="2880"/>
      <c r="DM51" s="2880"/>
      <c r="DN51" s="2880"/>
      <c r="DO51" s="2881"/>
      <c r="DP51"/>
      <c r="DQ51"/>
      <c r="DR51"/>
      <c r="DS51"/>
      <c r="DT51"/>
      <c r="DU51"/>
      <c r="DV51"/>
      <c r="DW51"/>
      <c r="DX51"/>
      <c r="DY51"/>
      <c r="DZ51"/>
      <c r="EA51"/>
      <c r="EB51"/>
      <c r="EC51"/>
      <c r="ED51"/>
      <c r="EE51" s="229"/>
      <c r="EF51" s="237"/>
      <c r="EG51" s="131">
        <f t="shared" si="50"/>
        <v>0</v>
      </c>
      <c r="EH51" s="131">
        <f t="shared" si="39"/>
        <v>0</v>
      </c>
      <c r="EI51" s="131">
        <f t="shared" si="40"/>
        <v>0</v>
      </c>
      <c r="EJ51" s="131">
        <f t="shared" si="41"/>
        <v>0</v>
      </c>
      <c r="EK51" s="247" t="s">
        <v>1565</v>
      </c>
      <c r="EL51" s="131" t="str">
        <f t="shared" si="51"/>
        <v>特殊な構造の排煙設備の排煙口及び給気口の外観</v>
      </c>
      <c r="EM51" s="130">
        <f t="shared" si="43"/>
        <v>0</v>
      </c>
      <c r="EN51" s="129" t="str">
        <f t="shared" si="44"/>
        <v/>
      </c>
      <c r="EO51" s="121" t="str">
        <f>IF($EN51="要是正",MAX($EO$14:EO50)+1,"")</f>
        <v/>
      </c>
      <c r="EP51" s="121" t="str">
        <f>IF($EN51="要是正",MAX($EP$14:EP50)+1,"")</f>
        <v/>
      </c>
      <c r="EQ51" s="128" t="str">
        <f t="shared" si="45"/>
        <v/>
      </c>
      <c r="ER51" s="127" t="str">
        <f t="shared" si="46"/>
        <v/>
      </c>
      <c r="ES51" s="122" t="str">
        <f t="shared" si="12"/>
        <v/>
      </c>
      <c r="ET51" s="157" t="str">
        <f t="shared" si="47"/>
        <v/>
      </c>
      <c r="EU51" s="156" t="str">
        <f t="shared" si="13"/>
        <v/>
      </c>
      <c r="EV51" s="125" t="str">
        <f t="shared" si="14"/>
        <v/>
      </c>
      <c r="EW51" s="123" t="str">
        <f t="shared" si="15"/>
        <v>0</v>
      </c>
      <c r="EX51" s="610" t="str">
        <f t="shared" si="16"/>
        <v/>
      </c>
      <c r="EY51" s="608" t="str">
        <f t="shared" si="17"/>
        <v>0</v>
      </c>
      <c r="EZ51" s="608" t="str">
        <f t="shared" si="18"/>
        <v>0</v>
      </c>
      <c r="FA51" s="607" t="str">
        <f t="shared" si="19"/>
        <v/>
      </c>
      <c r="FB51" s="125" t="str">
        <f t="shared" si="20"/>
        <v/>
      </c>
      <c r="FC51" s="123" t="str">
        <f t="shared" si="21"/>
        <v>0</v>
      </c>
      <c r="FD51" s="124" t="str">
        <f t="shared" si="22"/>
        <v/>
      </c>
      <c r="FE51" s="123" t="str">
        <f t="shared" si="23"/>
        <v>0</v>
      </c>
      <c r="FF51" s="613" t="str">
        <f t="shared" si="24"/>
        <v/>
      </c>
      <c r="FG51" s="613" t="str">
        <f t="shared" si="25"/>
        <v/>
      </c>
      <c r="FH51" s="121"/>
      <c r="FI51" s="121"/>
      <c r="FJ51" s="595"/>
      <c r="FK51" s="172">
        <v>6</v>
      </c>
      <c r="FL51" s="130" t="s">
        <v>185</v>
      </c>
      <c r="FM51" s="130" t="s">
        <v>228</v>
      </c>
      <c r="FN51" s="161" t="s">
        <v>227</v>
      </c>
      <c r="GE51" s="229"/>
      <c r="GF51" s="229"/>
      <c r="GG51" s="239" t="str">
        <f t="shared" si="52"/>
        <v/>
      </c>
      <c r="GH51" s="239" t="str">
        <f t="shared" si="26"/>
        <v/>
      </c>
      <c r="GI51" s="239" t="str">
        <f t="shared" si="27"/>
        <v/>
      </c>
      <c r="GJ51" s="239">
        <f t="shared" si="28"/>
        <v>0</v>
      </c>
      <c r="GK51" s="240" t="str">
        <f t="shared" si="53"/>
        <v/>
      </c>
      <c r="GM51" s="407" t="str">
        <f t="shared" si="29"/>
        <v/>
      </c>
      <c r="GN51" s="408" t="str">
        <f t="shared" si="30"/>
        <v>0</v>
      </c>
      <c r="GO51" s="409" t="str">
        <f t="shared" si="31"/>
        <v/>
      </c>
      <c r="GP51" s="408" t="str">
        <f t="shared" si="32"/>
        <v>0</v>
      </c>
      <c r="GQ51" s="410" t="str">
        <f t="shared" si="33"/>
        <v/>
      </c>
      <c r="GR51" s="10" t="str">
        <f t="shared" si="34"/>
        <v/>
      </c>
      <c r="GS51" s="411">
        <f t="shared" si="9"/>
        <v>0</v>
      </c>
      <c r="GT51" s="27"/>
      <c r="GU51" s="27"/>
      <c r="GV51" s="413"/>
      <c r="GW51" s="10" t="str">
        <f>$T$47</f>
        <v>特殊な構造の排煙設備の排煙口及び給気口の外観</v>
      </c>
    </row>
    <row r="52" spans="2:205" s="10" customFormat="1" ht="50.1" customHeight="1" x14ac:dyDescent="0.15">
      <c r="B52" s="111"/>
      <c r="C52" s="229"/>
      <c r="D52" s="229"/>
      <c r="E52" s="229"/>
      <c r="F52" s="229"/>
      <c r="G52" s="229"/>
      <c r="H52" s="229"/>
      <c r="I52" s="260"/>
      <c r="J52" s="238"/>
      <c r="K52" s="242"/>
      <c r="L52" s="242"/>
      <c r="M52" s="2775" t="s">
        <v>6379</v>
      </c>
      <c r="N52" s="2775"/>
      <c r="O52" s="2775"/>
      <c r="P52" s="2798"/>
      <c r="Q52" s="2799"/>
      <c r="R52" s="2799"/>
      <c r="S52" s="2800"/>
      <c r="T52" s="2796" t="s">
        <v>430</v>
      </c>
      <c r="U52" s="2796"/>
      <c r="V52" s="2796"/>
      <c r="W52" s="2796"/>
      <c r="X52" s="2796"/>
      <c r="Y52" s="2796"/>
      <c r="Z52" s="2797"/>
      <c r="AA52" s="3072" t="s">
        <v>429</v>
      </c>
      <c r="AB52" s="3072"/>
      <c r="AC52" s="3072"/>
      <c r="AD52" s="3072"/>
      <c r="AE52" s="3072"/>
      <c r="AF52" s="3072"/>
      <c r="AG52" s="3072"/>
      <c r="AH52" s="3072"/>
      <c r="AI52" s="3072"/>
      <c r="AJ52" s="3072"/>
      <c r="AK52" s="3072"/>
      <c r="AL52" s="3072"/>
      <c r="AM52" s="3072"/>
      <c r="AN52" s="3072"/>
      <c r="AO52" s="3072"/>
      <c r="AP52" s="3072"/>
      <c r="AQ52" s="3072"/>
      <c r="AR52" s="3072"/>
      <c r="AS52" s="3072"/>
      <c r="AT52" s="3072"/>
      <c r="AU52" s="3072"/>
      <c r="AV52" s="3072"/>
      <c r="AW52" s="3072"/>
      <c r="AX52" s="3072"/>
      <c r="AY52" s="3073"/>
      <c r="AZ52" s="2953"/>
      <c r="BA52" s="2953"/>
      <c r="BB52" s="2953"/>
      <c r="BC52" s="2953"/>
      <c r="BD52" s="2953"/>
      <c r="BE52" s="2953"/>
      <c r="BF52" s="2953"/>
      <c r="BG52" s="2953"/>
      <c r="BH52" s="2953"/>
      <c r="BI52" s="2953"/>
      <c r="BJ52" s="2953"/>
      <c r="BK52" s="2953"/>
      <c r="BL52" s="2819"/>
      <c r="BM52" s="2819"/>
      <c r="BN52" s="2820"/>
      <c r="BO52" s="2820"/>
      <c r="BP52" s="2820"/>
      <c r="BQ52" s="2820"/>
      <c r="BR52" s="2820"/>
      <c r="BS52" s="2820"/>
      <c r="BT52" s="2820"/>
      <c r="BU52" s="2820"/>
      <c r="BV52" s="2820"/>
      <c r="BW52" s="2820"/>
      <c r="BX52" s="2820"/>
      <c r="BY52" s="2820"/>
      <c r="BZ52" s="2820"/>
      <c r="CA52" s="2820"/>
      <c r="CB52" s="2820"/>
      <c r="CC52" s="2820"/>
      <c r="CD52" s="2820"/>
      <c r="CE52" s="2820"/>
      <c r="CF52" s="2820"/>
      <c r="CG52" s="2820"/>
      <c r="CH52" s="2820"/>
      <c r="CI52" s="2820"/>
      <c r="CJ52" s="2820"/>
      <c r="CK52" s="2820"/>
      <c r="CL52" s="2820"/>
      <c r="CM52" s="3046"/>
      <c r="CN52" s="3046"/>
      <c r="CO52" s="3046"/>
      <c r="CP52" s="3046"/>
      <c r="CQ52" s="3046"/>
      <c r="CR52" s="3046"/>
      <c r="CS52" s="3032"/>
      <c r="CT52" s="2953"/>
      <c r="CU52" s="2953"/>
      <c r="CV52" s="2808"/>
      <c r="CW52" s="2809"/>
      <c r="CX52" s="2809"/>
      <c r="CY52" s="2809"/>
      <c r="CZ52" s="2809"/>
      <c r="DA52" s="2809"/>
      <c r="DB52" s="2809"/>
      <c r="DC52" s="2809"/>
      <c r="DD52" s="2809"/>
      <c r="DE52" s="2809"/>
      <c r="DF52" s="2809"/>
      <c r="DG52" s="2809"/>
      <c r="DH52" s="2809"/>
      <c r="DI52" s="2809"/>
      <c r="DJ52" s="2809"/>
      <c r="DK52" s="2809"/>
      <c r="DL52" s="2809"/>
      <c r="DM52" s="2809"/>
      <c r="DN52" s="2809"/>
      <c r="DO52" s="2810"/>
      <c r="DP52"/>
      <c r="DQ52"/>
      <c r="DR52"/>
      <c r="DS52"/>
      <c r="DT52"/>
      <c r="DU52"/>
      <c r="DV52"/>
      <c r="DW52"/>
      <c r="DX52"/>
      <c r="DY52"/>
      <c r="DZ52"/>
      <c r="EA52"/>
      <c r="EB52"/>
      <c r="EC52"/>
      <c r="ED52"/>
      <c r="EE52" s="229"/>
      <c r="EF52" s="237"/>
      <c r="EG52" s="131">
        <f t="shared" si="50"/>
        <v>0</v>
      </c>
      <c r="EH52" s="131">
        <f t="shared" si="39"/>
        <v>0</v>
      </c>
      <c r="EI52" s="131">
        <f t="shared" si="40"/>
        <v>0</v>
      </c>
      <c r="EJ52" s="131">
        <f t="shared" si="41"/>
        <v>0</v>
      </c>
      <c r="EK52" s="247" t="s">
        <v>1566</v>
      </c>
      <c r="EL52" s="131" t="str">
        <f>$T$52</f>
        <v>特殊な構造の排煙設備の排煙口の性能</v>
      </c>
      <c r="EM52" s="130">
        <f t="shared" si="43"/>
        <v>0</v>
      </c>
      <c r="EN52" s="129" t="str">
        <f t="shared" si="44"/>
        <v/>
      </c>
      <c r="EO52" s="121" t="str">
        <f>IF($EN52="要是正",MAX($EO$14:EO51)+1,"")</f>
        <v/>
      </c>
      <c r="EP52" s="121" t="str">
        <f>IF($EN52="要是正",MAX($EP$14:EP51)+1,"")</f>
        <v/>
      </c>
      <c r="EQ52" s="128" t="str">
        <f t="shared" si="45"/>
        <v/>
      </c>
      <c r="ER52" s="127" t="str">
        <f t="shared" si="46"/>
        <v/>
      </c>
      <c r="ES52" s="122" t="str">
        <f t="shared" si="12"/>
        <v/>
      </c>
      <c r="ET52" s="157" t="str">
        <f t="shared" si="47"/>
        <v/>
      </c>
      <c r="EU52" s="156" t="str">
        <f t="shared" si="13"/>
        <v/>
      </c>
      <c r="EV52" s="125" t="str">
        <f t="shared" si="14"/>
        <v/>
      </c>
      <c r="EW52" s="123" t="str">
        <f t="shared" si="15"/>
        <v>0</v>
      </c>
      <c r="EX52" s="610" t="str">
        <f t="shared" si="16"/>
        <v/>
      </c>
      <c r="EY52" s="608" t="str">
        <f t="shared" si="17"/>
        <v>0</v>
      </c>
      <c r="EZ52" s="608" t="str">
        <f t="shared" si="18"/>
        <v>0</v>
      </c>
      <c r="FA52" s="607" t="str">
        <f t="shared" si="19"/>
        <v/>
      </c>
      <c r="FB52" s="125" t="str">
        <f t="shared" si="20"/>
        <v/>
      </c>
      <c r="FC52" s="123" t="str">
        <f t="shared" si="21"/>
        <v>0</v>
      </c>
      <c r="FD52" s="124" t="str">
        <f t="shared" si="22"/>
        <v/>
      </c>
      <c r="FE52" s="123" t="str">
        <f t="shared" si="23"/>
        <v>0</v>
      </c>
      <c r="FF52" s="613" t="str">
        <f t="shared" si="24"/>
        <v/>
      </c>
      <c r="FG52" s="613" t="str">
        <f t="shared" si="25"/>
        <v/>
      </c>
      <c r="FH52" s="121"/>
      <c r="FI52" s="121"/>
      <c r="FJ52" s="595"/>
      <c r="FK52" s="172">
        <v>6</v>
      </c>
      <c r="FL52" s="130" t="s">
        <v>185</v>
      </c>
      <c r="FM52" s="130" t="s">
        <v>228</v>
      </c>
      <c r="FN52" s="161" t="s">
        <v>227</v>
      </c>
      <c r="GE52" s="229"/>
      <c r="GF52" s="229"/>
      <c r="GG52" s="239" t="str">
        <f t="shared" si="52"/>
        <v/>
      </c>
      <c r="GH52" s="239" t="str">
        <f t="shared" si="26"/>
        <v/>
      </c>
      <c r="GI52" s="239" t="str">
        <f t="shared" si="27"/>
        <v/>
      </c>
      <c r="GJ52" s="239">
        <f t="shared" si="28"/>
        <v>0</v>
      </c>
      <c r="GK52" s="240" t="str">
        <f t="shared" si="53"/>
        <v/>
      </c>
      <c r="GM52" s="407" t="str">
        <f t="shared" si="29"/>
        <v/>
      </c>
      <c r="GN52" s="408" t="str">
        <f t="shared" si="30"/>
        <v>0</v>
      </c>
      <c r="GO52" s="409" t="str">
        <f t="shared" si="31"/>
        <v/>
      </c>
      <c r="GP52" s="408" t="str">
        <f t="shared" si="32"/>
        <v>0</v>
      </c>
      <c r="GQ52" s="410" t="str">
        <f t="shared" si="33"/>
        <v/>
      </c>
      <c r="GR52" s="10" t="str">
        <f t="shared" si="34"/>
        <v/>
      </c>
      <c r="GS52" s="411">
        <f t="shared" si="9"/>
        <v>0</v>
      </c>
      <c r="GT52" s="27"/>
      <c r="GU52" s="27"/>
      <c r="GV52" s="413"/>
      <c r="GW52" s="10" t="str">
        <f>$T$52</f>
        <v>特殊な構造の排煙設備の排煙口の性能</v>
      </c>
    </row>
    <row r="53" spans="2:205" s="10" customFormat="1" ht="50.1" customHeight="1" x14ac:dyDescent="0.15">
      <c r="B53" s="111"/>
      <c r="C53" s="229"/>
      <c r="D53" s="229"/>
      <c r="E53" s="229"/>
      <c r="F53" s="229"/>
      <c r="G53" s="229"/>
      <c r="H53" s="229"/>
      <c r="I53" s="260"/>
      <c r="J53" s="238"/>
      <c r="K53" s="242"/>
      <c r="L53" s="242"/>
      <c r="M53" s="2775" t="s">
        <v>6380</v>
      </c>
      <c r="N53" s="2775"/>
      <c r="O53" s="2775"/>
      <c r="P53" s="2798"/>
      <c r="Q53" s="2799"/>
      <c r="R53" s="2799"/>
      <c r="S53" s="2800"/>
      <c r="T53" s="2799"/>
      <c r="U53" s="2799"/>
      <c r="V53" s="2799"/>
      <c r="W53" s="2799"/>
      <c r="X53" s="2799"/>
      <c r="Y53" s="2799"/>
      <c r="Z53" s="2800"/>
      <c r="AA53" s="2776" t="s">
        <v>428</v>
      </c>
      <c r="AB53" s="2776"/>
      <c r="AC53" s="2776"/>
      <c r="AD53" s="2776"/>
      <c r="AE53" s="2776"/>
      <c r="AF53" s="2776"/>
      <c r="AG53" s="2776"/>
      <c r="AH53" s="2776"/>
      <c r="AI53" s="2776"/>
      <c r="AJ53" s="2776"/>
      <c r="AK53" s="2776"/>
      <c r="AL53" s="2776"/>
      <c r="AM53" s="2776"/>
      <c r="AN53" s="2776"/>
      <c r="AO53" s="2776"/>
      <c r="AP53" s="2776"/>
      <c r="AQ53" s="2776"/>
      <c r="AR53" s="2776"/>
      <c r="AS53" s="2776"/>
      <c r="AT53" s="2776"/>
      <c r="AU53" s="2776"/>
      <c r="AV53" s="2776"/>
      <c r="AW53" s="2776"/>
      <c r="AX53" s="2776"/>
      <c r="AY53" s="2777"/>
      <c r="AZ53" s="2790"/>
      <c r="BA53" s="2790"/>
      <c r="BB53" s="2790"/>
      <c r="BC53" s="2790"/>
      <c r="BD53" s="2790"/>
      <c r="BE53" s="2790"/>
      <c r="BF53" s="2790"/>
      <c r="BG53" s="2790"/>
      <c r="BH53" s="2790"/>
      <c r="BI53" s="2790"/>
      <c r="BJ53" s="2790"/>
      <c r="BK53" s="2790"/>
      <c r="BL53" s="2781"/>
      <c r="BM53" s="2781"/>
      <c r="BN53" s="2780"/>
      <c r="BO53" s="2780"/>
      <c r="BP53" s="2780"/>
      <c r="BQ53" s="2780"/>
      <c r="BR53" s="2780"/>
      <c r="BS53" s="2780"/>
      <c r="BT53" s="2780"/>
      <c r="BU53" s="2780"/>
      <c r="BV53" s="2780"/>
      <c r="BW53" s="2780"/>
      <c r="BX53" s="2780"/>
      <c r="BY53" s="2780"/>
      <c r="BZ53" s="2780"/>
      <c r="CA53" s="2780"/>
      <c r="CB53" s="2780"/>
      <c r="CC53" s="2780"/>
      <c r="CD53" s="2780"/>
      <c r="CE53" s="2780"/>
      <c r="CF53" s="2780"/>
      <c r="CG53" s="2780"/>
      <c r="CH53" s="2780"/>
      <c r="CI53" s="2780"/>
      <c r="CJ53" s="2780"/>
      <c r="CK53" s="2780"/>
      <c r="CL53" s="2780"/>
      <c r="CM53" s="3036"/>
      <c r="CN53" s="3036"/>
      <c r="CO53" s="3036"/>
      <c r="CP53" s="3036"/>
      <c r="CQ53" s="3036"/>
      <c r="CR53" s="3036"/>
      <c r="CS53" s="3031"/>
      <c r="CT53" s="2790"/>
      <c r="CU53" s="2790"/>
      <c r="CV53" s="2876"/>
      <c r="CW53" s="2877"/>
      <c r="CX53" s="2877"/>
      <c r="CY53" s="2877"/>
      <c r="CZ53" s="2877"/>
      <c r="DA53" s="2877"/>
      <c r="DB53" s="2877"/>
      <c r="DC53" s="2877"/>
      <c r="DD53" s="2877"/>
      <c r="DE53" s="2877"/>
      <c r="DF53" s="2877"/>
      <c r="DG53" s="2877"/>
      <c r="DH53" s="2877"/>
      <c r="DI53" s="2877"/>
      <c r="DJ53" s="2877"/>
      <c r="DK53" s="2877"/>
      <c r="DL53" s="2877"/>
      <c r="DM53" s="2877"/>
      <c r="DN53" s="2877"/>
      <c r="DO53" s="2878"/>
      <c r="DP53"/>
      <c r="DQ53"/>
      <c r="DR53"/>
      <c r="DS53"/>
      <c r="DT53"/>
      <c r="DU53"/>
      <c r="DV53"/>
      <c r="DW53"/>
      <c r="DX53"/>
      <c r="DY53"/>
      <c r="DZ53"/>
      <c r="EA53"/>
      <c r="EB53"/>
      <c r="EC53"/>
      <c r="ED53"/>
      <c r="EE53" s="229"/>
      <c r="EF53" s="237"/>
      <c r="EG53" s="131">
        <f t="shared" si="50"/>
        <v>0</v>
      </c>
      <c r="EH53" s="131">
        <f t="shared" si="39"/>
        <v>0</v>
      </c>
      <c r="EI53" s="131">
        <f t="shared" si="40"/>
        <v>0</v>
      </c>
      <c r="EJ53" s="131">
        <f t="shared" si="41"/>
        <v>0</v>
      </c>
      <c r="EK53" s="247" t="s">
        <v>1567</v>
      </c>
      <c r="EL53" s="131" t="str">
        <f t="shared" ref="EL53:EL54" si="54">$T$52</f>
        <v>特殊な構造の排煙設備の排煙口の性能</v>
      </c>
      <c r="EM53" s="130">
        <f t="shared" si="43"/>
        <v>0</v>
      </c>
      <c r="EN53" s="129" t="str">
        <f t="shared" si="44"/>
        <v/>
      </c>
      <c r="EO53" s="121" t="str">
        <f>IF($EN53="要是正",MAX($EO$14:EO52)+1,"")</f>
        <v/>
      </c>
      <c r="EP53" s="121" t="str">
        <f>IF($EN53="要是正",MAX($EP$14:EP52)+1,"")</f>
        <v/>
      </c>
      <c r="EQ53" s="128" t="str">
        <f t="shared" si="45"/>
        <v/>
      </c>
      <c r="ER53" s="127" t="str">
        <f t="shared" si="46"/>
        <v/>
      </c>
      <c r="ES53" s="122" t="str">
        <f t="shared" si="12"/>
        <v/>
      </c>
      <c r="ET53" s="157" t="str">
        <f t="shared" si="47"/>
        <v/>
      </c>
      <c r="EU53" s="156" t="str">
        <f t="shared" si="13"/>
        <v/>
      </c>
      <c r="EV53" s="125" t="str">
        <f t="shared" si="14"/>
        <v/>
      </c>
      <c r="EW53" s="123" t="str">
        <f t="shared" si="15"/>
        <v>0</v>
      </c>
      <c r="EX53" s="610" t="str">
        <f t="shared" si="16"/>
        <v/>
      </c>
      <c r="EY53" s="608" t="str">
        <f t="shared" si="17"/>
        <v>0</v>
      </c>
      <c r="EZ53" s="608" t="str">
        <f t="shared" si="18"/>
        <v>0</v>
      </c>
      <c r="FA53" s="607" t="str">
        <f t="shared" si="19"/>
        <v/>
      </c>
      <c r="FB53" s="125" t="str">
        <f t="shared" si="20"/>
        <v/>
      </c>
      <c r="FC53" s="123" t="str">
        <f t="shared" si="21"/>
        <v>0</v>
      </c>
      <c r="FD53" s="124" t="str">
        <f t="shared" si="22"/>
        <v/>
      </c>
      <c r="FE53" s="123" t="str">
        <f t="shared" si="23"/>
        <v>0</v>
      </c>
      <c r="FF53" s="613" t="str">
        <f t="shared" si="24"/>
        <v/>
      </c>
      <c r="FG53" s="613" t="str">
        <f t="shared" si="25"/>
        <v/>
      </c>
      <c r="FH53" s="121"/>
      <c r="FI53" s="121"/>
      <c r="FJ53" s="595"/>
      <c r="FK53" s="172">
        <v>3</v>
      </c>
      <c r="FL53" s="130" t="s">
        <v>185</v>
      </c>
      <c r="FM53" s="130" t="s">
        <v>241</v>
      </c>
      <c r="FN53" s="161" t="s">
        <v>240</v>
      </c>
      <c r="GE53" s="229"/>
      <c r="GF53" s="249"/>
      <c r="GG53" s="239" t="str">
        <f t="shared" si="52"/>
        <v/>
      </c>
      <c r="GH53" s="239" t="str">
        <f t="shared" si="26"/>
        <v/>
      </c>
      <c r="GI53" s="239" t="str">
        <f t="shared" si="27"/>
        <v/>
      </c>
      <c r="GJ53" s="239">
        <f t="shared" si="28"/>
        <v>0</v>
      </c>
      <c r="GK53" s="240" t="str">
        <f t="shared" si="53"/>
        <v/>
      </c>
      <c r="GM53" s="407" t="str">
        <f t="shared" si="29"/>
        <v/>
      </c>
      <c r="GN53" s="408" t="str">
        <f t="shared" si="30"/>
        <v>0</v>
      </c>
      <c r="GO53" s="409" t="str">
        <f t="shared" si="31"/>
        <v/>
      </c>
      <c r="GP53" s="408" t="str">
        <f t="shared" si="32"/>
        <v>0</v>
      </c>
      <c r="GQ53" s="410" t="str">
        <f t="shared" si="33"/>
        <v/>
      </c>
      <c r="GR53" s="10" t="str">
        <f t="shared" si="34"/>
        <v/>
      </c>
      <c r="GS53" s="411">
        <f t="shared" si="9"/>
        <v>0</v>
      </c>
      <c r="GT53" s="27"/>
      <c r="GU53" s="27"/>
      <c r="GV53" s="413"/>
      <c r="GW53" s="10" t="str">
        <f>$T$52</f>
        <v>特殊な構造の排煙設備の排煙口の性能</v>
      </c>
    </row>
    <row r="54" spans="2:205" s="10" customFormat="1" ht="50.1" customHeight="1" x14ac:dyDescent="0.15">
      <c r="B54" s="111"/>
      <c r="C54" s="229"/>
      <c r="D54" s="229"/>
      <c r="E54" s="229"/>
      <c r="F54" s="229"/>
      <c r="G54" s="229"/>
      <c r="H54" s="229"/>
      <c r="I54" s="260"/>
      <c r="J54" s="238"/>
      <c r="K54" s="242"/>
      <c r="L54" s="242"/>
      <c r="M54" s="2775" t="s">
        <v>6381</v>
      </c>
      <c r="N54" s="2775"/>
      <c r="O54" s="2775"/>
      <c r="P54" s="2798"/>
      <c r="Q54" s="2799"/>
      <c r="R54" s="2799"/>
      <c r="S54" s="2800"/>
      <c r="T54" s="2802"/>
      <c r="U54" s="2802"/>
      <c r="V54" s="2802"/>
      <c r="W54" s="2802"/>
      <c r="X54" s="2802"/>
      <c r="Y54" s="2802"/>
      <c r="Z54" s="2803"/>
      <c r="AA54" s="2845" t="s">
        <v>427</v>
      </c>
      <c r="AB54" s="2845"/>
      <c r="AC54" s="2845"/>
      <c r="AD54" s="2845"/>
      <c r="AE54" s="2845"/>
      <c r="AF54" s="2845"/>
      <c r="AG54" s="2845"/>
      <c r="AH54" s="2845"/>
      <c r="AI54" s="2845"/>
      <c r="AJ54" s="2845"/>
      <c r="AK54" s="2845"/>
      <c r="AL54" s="2845"/>
      <c r="AM54" s="2845"/>
      <c r="AN54" s="2845"/>
      <c r="AO54" s="2845"/>
      <c r="AP54" s="2845"/>
      <c r="AQ54" s="2845"/>
      <c r="AR54" s="2845"/>
      <c r="AS54" s="2845"/>
      <c r="AT54" s="2845"/>
      <c r="AU54" s="2845"/>
      <c r="AV54" s="2845"/>
      <c r="AW54" s="2845"/>
      <c r="AX54" s="2845"/>
      <c r="AY54" s="2846"/>
      <c r="AZ54" s="3039"/>
      <c r="BA54" s="3039"/>
      <c r="BB54" s="3039"/>
      <c r="BC54" s="3039"/>
      <c r="BD54" s="3039"/>
      <c r="BE54" s="3039"/>
      <c r="BF54" s="3039"/>
      <c r="BG54" s="3039"/>
      <c r="BH54" s="3039"/>
      <c r="BI54" s="3039"/>
      <c r="BJ54" s="3039"/>
      <c r="BK54" s="3039"/>
      <c r="BL54" s="2827"/>
      <c r="BM54" s="2827"/>
      <c r="BN54" s="2828"/>
      <c r="BO54" s="2828"/>
      <c r="BP54" s="2828"/>
      <c r="BQ54" s="2828"/>
      <c r="BR54" s="2828"/>
      <c r="BS54" s="2828"/>
      <c r="BT54" s="2828"/>
      <c r="BU54" s="2828"/>
      <c r="BV54" s="2828"/>
      <c r="BW54" s="2828"/>
      <c r="BX54" s="2828"/>
      <c r="BY54" s="2828"/>
      <c r="BZ54" s="2828"/>
      <c r="CA54" s="2828"/>
      <c r="CB54" s="2828"/>
      <c r="CC54" s="2828"/>
      <c r="CD54" s="2828"/>
      <c r="CE54" s="2828"/>
      <c r="CF54" s="2828"/>
      <c r="CG54" s="2828"/>
      <c r="CH54" s="2828"/>
      <c r="CI54" s="2828"/>
      <c r="CJ54" s="2828"/>
      <c r="CK54" s="2828"/>
      <c r="CL54" s="2828"/>
      <c r="CM54" s="3037"/>
      <c r="CN54" s="3037"/>
      <c r="CO54" s="3037"/>
      <c r="CP54" s="3037"/>
      <c r="CQ54" s="3037"/>
      <c r="CR54" s="3037"/>
      <c r="CS54" s="3038"/>
      <c r="CT54" s="3039"/>
      <c r="CU54" s="3039"/>
      <c r="CV54" s="2926"/>
      <c r="CW54" s="2927"/>
      <c r="CX54" s="2927"/>
      <c r="CY54" s="2927"/>
      <c r="CZ54" s="2927"/>
      <c r="DA54" s="2927"/>
      <c r="DB54" s="2927"/>
      <c r="DC54" s="2927"/>
      <c r="DD54" s="2927"/>
      <c r="DE54" s="2927"/>
      <c r="DF54" s="2927"/>
      <c r="DG54" s="2927"/>
      <c r="DH54" s="2927"/>
      <c r="DI54" s="2927"/>
      <c r="DJ54" s="2927"/>
      <c r="DK54" s="2927"/>
      <c r="DL54" s="2927"/>
      <c r="DM54" s="2927"/>
      <c r="DN54" s="2927"/>
      <c r="DO54" s="2928"/>
      <c r="DP54"/>
      <c r="DQ54"/>
      <c r="DR54"/>
      <c r="DS54"/>
      <c r="DT54"/>
      <c r="DU54"/>
      <c r="DV54"/>
      <c r="DW54"/>
      <c r="DX54"/>
      <c r="DY54"/>
      <c r="DZ54"/>
      <c r="EA54"/>
      <c r="EB54"/>
      <c r="EC54"/>
      <c r="ED54"/>
      <c r="EE54" s="229"/>
      <c r="EF54" s="237"/>
      <c r="EG54" s="131">
        <f t="shared" si="50"/>
        <v>0</v>
      </c>
      <c r="EH54" s="131">
        <f t="shared" si="39"/>
        <v>0</v>
      </c>
      <c r="EI54" s="131">
        <f t="shared" si="40"/>
        <v>0</v>
      </c>
      <c r="EJ54" s="131">
        <f t="shared" si="41"/>
        <v>0</v>
      </c>
      <c r="EK54" s="247" t="s">
        <v>1568</v>
      </c>
      <c r="EL54" s="131" t="str">
        <f t="shared" si="54"/>
        <v>特殊な構造の排煙設備の排煙口の性能</v>
      </c>
      <c r="EM54" s="130">
        <f t="shared" si="43"/>
        <v>0</v>
      </c>
      <c r="EN54" s="129" t="str">
        <f t="shared" si="44"/>
        <v/>
      </c>
      <c r="EO54" s="121" t="str">
        <f>IF($EN54="要是正",MAX($EO$14:EO53)+1,"")</f>
        <v/>
      </c>
      <c r="EP54" s="121" t="str">
        <f>IF($EN54="要是正",MAX($EP$14:EP53)+1,"")</f>
        <v/>
      </c>
      <c r="EQ54" s="128" t="str">
        <f t="shared" si="45"/>
        <v/>
      </c>
      <c r="ER54" s="127" t="str">
        <f t="shared" si="46"/>
        <v/>
      </c>
      <c r="ES54" s="122" t="str">
        <f t="shared" si="12"/>
        <v/>
      </c>
      <c r="ET54" s="157" t="str">
        <f t="shared" si="47"/>
        <v/>
      </c>
      <c r="EU54" s="156" t="str">
        <f t="shared" si="13"/>
        <v/>
      </c>
      <c r="EV54" s="125" t="str">
        <f t="shared" si="14"/>
        <v/>
      </c>
      <c r="EW54" s="123" t="str">
        <f t="shared" si="15"/>
        <v>0</v>
      </c>
      <c r="EX54" s="610" t="str">
        <f t="shared" si="16"/>
        <v/>
      </c>
      <c r="EY54" s="608" t="str">
        <f t="shared" si="17"/>
        <v>0</v>
      </c>
      <c r="EZ54" s="608" t="str">
        <f t="shared" si="18"/>
        <v>0</v>
      </c>
      <c r="FA54" s="607" t="str">
        <f t="shared" si="19"/>
        <v/>
      </c>
      <c r="FB54" s="125" t="str">
        <f t="shared" si="20"/>
        <v/>
      </c>
      <c r="FC54" s="123" t="str">
        <f t="shared" si="21"/>
        <v>0</v>
      </c>
      <c r="FD54" s="124" t="str">
        <f t="shared" si="22"/>
        <v/>
      </c>
      <c r="FE54" s="123" t="str">
        <f t="shared" si="23"/>
        <v>0</v>
      </c>
      <c r="FF54" s="613" t="str">
        <f t="shared" si="24"/>
        <v/>
      </c>
      <c r="FG54" s="613" t="str">
        <f t="shared" si="25"/>
        <v/>
      </c>
      <c r="FH54" s="121"/>
      <c r="FI54" s="121"/>
      <c r="FJ54" s="595"/>
      <c r="FK54" s="172">
        <v>4</v>
      </c>
      <c r="FL54" s="130" t="s">
        <v>185</v>
      </c>
      <c r="FM54" s="130" t="s">
        <v>237</v>
      </c>
      <c r="FN54" s="161" t="s">
        <v>236</v>
      </c>
      <c r="GE54" s="229"/>
      <c r="GF54" s="249"/>
      <c r="GG54" s="239" t="str">
        <f t="shared" si="52"/>
        <v/>
      </c>
      <c r="GH54" s="239" t="str">
        <f t="shared" si="26"/>
        <v/>
      </c>
      <c r="GI54" s="239" t="str">
        <f t="shared" si="27"/>
        <v/>
      </c>
      <c r="GJ54" s="239">
        <f t="shared" si="28"/>
        <v>0</v>
      </c>
      <c r="GK54" s="240" t="str">
        <f t="shared" si="53"/>
        <v/>
      </c>
      <c r="GM54" s="407" t="str">
        <f t="shared" si="29"/>
        <v/>
      </c>
      <c r="GN54" s="408" t="str">
        <f t="shared" si="30"/>
        <v>0</v>
      </c>
      <c r="GO54" s="409" t="str">
        <f t="shared" si="31"/>
        <v/>
      </c>
      <c r="GP54" s="408" t="str">
        <f t="shared" si="32"/>
        <v>0</v>
      </c>
      <c r="GQ54" s="410" t="str">
        <f t="shared" si="33"/>
        <v/>
      </c>
      <c r="GR54" s="10" t="str">
        <f t="shared" si="34"/>
        <v/>
      </c>
      <c r="GS54" s="411">
        <f t="shared" si="9"/>
        <v>0</v>
      </c>
      <c r="GT54" s="27"/>
      <c r="GU54" s="27"/>
      <c r="GV54" s="413"/>
      <c r="GW54" s="10" t="str">
        <f>$T$52</f>
        <v>特殊な構造の排煙設備の排煙口の性能</v>
      </c>
    </row>
    <row r="55" spans="2:205" s="10" customFormat="1" ht="50.1" customHeight="1" x14ac:dyDescent="0.15">
      <c r="B55" s="111"/>
      <c r="C55" s="229"/>
      <c r="D55" s="229"/>
      <c r="E55" s="229"/>
      <c r="F55" s="229"/>
      <c r="G55" s="229"/>
      <c r="H55" s="229"/>
      <c r="I55" s="260"/>
      <c r="J55" s="238"/>
      <c r="K55" s="242"/>
      <c r="L55" s="242"/>
      <c r="M55" s="2775" t="s">
        <v>6382</v>
      </c>
      <c r="N55" s="2775"/>
      <c r="O55" s="2775"/>
      <c r="P55" s="2798"/>
      <c r="Q55" s="2799"/>
      <c r="R55" s="2799"/>
      <c r="S55" s="2800"/>
      <c r="T55" s="2796" t="s">
        <v>426</v>
      </c>
      <c r="U55" s="2796"/>
      <c r="V55" s="2796"/>
      <c r="W55" s="2796"/>
      <c r="X55" s="2796"/>
      <c r="Y55" s="2796"/>
      <c r="Z55" s="2797"/>
      <c r="AA55" s="3072" t="s">
        <v>425</v>
      </c>
      <c r="AB55" s="3072"/>
      <c r="AC55" s="3072"/>
      <c r="AD55" s="3072"/>
      <c r="AE55" s="3072"/>
      <c r="AF55" s="3072"/>
      <c r="AG55" s="3072"/>
      <c r="AH55" s="3072"/>
      <c r="AI55" s="3072"/>
      <c r="AJ55" s="3072"/>
      <c r="AK55" s="3072"/>
      <c r="AL55" s="3072"/>
      <c r="AM55" s="3072"/>
      <c r="AN55" s="3072"/>
      <c r="AO55" s="3072"/>
      <c r="AP55" s="3072"/>
      <c r="AQ55" s="3072"/>
      <c r="AR55" s="3072"/>
      <c r="AS55" s="3072"/>
      <c r="AT55" s="3072"/>
      <c r="AU55" s="3072"/>
      <c r="AV55" s="3072"/>
      <c r="AW55" s="3072"/>
      <c r="AX55" s="3072"/>
      <c r="AY55" s="3073"/>
      <c r="AZ55" s="2953"/>
      <c r="BA55" s="2953"/>
      <c r="BB55" s="2953"/>
      <c r="BC55" s="2953"/>
      <c r="BD55" s="2953"/>
      <c r="BE55" s="2953"/>
      <c r="BF55" s="2953"/>
      <c r="BG55" s="2953"/>
      <c r="BH55" s="2953"/>
      <c r="BI55" s="2953"/>
      <c r="BJ55" s="2953"/>
      <c r="BK55" s="2953"/>
      <c r="BL55" s="2954"/>
      <c r="BM55" s="2954"/>
      <c r="BN55" s="2963"/>
      <c r="BO55" s="2963"/>
      <c r="BP55" s="2963"/>
      <c r="BQ55" s="2963"/>
      <c r="BR55" s="2963"/>
      <c r="BS55" s="2963"/>
      <c r="BT55" s="2963"/>
      <c r="BU55" s="2963"/>
      <c r="BV55" s="2963"/>
      <c r="BW55" s="2963"/>
      <c r="BX55" s="2963"/>
      <c r="BY55" s="2963"/>
      <c r="BZ55" s="2963"/>
      <c r="CA55" s="2963"/>
      <c r="CB55" s="2963"/>
      <c r="CC55" s="2963"/>
      <c r="CD55" s="2963"/>
      <c r="CE55" s="2963"/>
      <c r="CF55" s="2963"/>
      <c r="CG55" s="2963"/>
      <c r="CH55" s="2963"/>
      <c r="CI55" s="2963"/>
      <c r="CJ55" s="2963"/>
      <c r="CK55" s="2963"/>
      <c r="CL55" s="2963"/>
      <c r="CM55" s="3046"/>
      <c r="CN55" s="3046"/>
      <c r="CO55" s="3046"/>
      <c r="CP55" s="3046"/>
      <c r="CQ55" s="3046"/>
      <c r="CR55" s="3046"/>
      <c r="CS55" s="3032"/>
      <c r="CT55" s="2953"/>
      <c r="CU55" s="2953"/>
      <c r="CV55" s="2969"/>
      <c r="CW55" s="2970"/>
      <c r="CX55" s="2970"/>
      <c r="CY55" s="2970"/>
      <c r="CZ55" s="2970"/>
      <c r="DA55" s="2970"/>
      <c r="DB55" s="2970"/>
      <c r="DC55" s="2970"/>
      <c r="DD55" s="2970"/>
      <c r="DE55" s="2970"/>
      <c r="DF55" s="2970"/>
      <c r="DG55" s="2970"/>
      <c r="DH55" s="2970"/>
      <c r="DI55" s="2970"/>
      <c r="DJ55" s="2970"/>
      <c r="DK55" s="2970"/>
      <c r="DL55" s="2970"/>
      <c r="DM55" s="2970"/>
      <c r="DN55" s="2970"/>
      <c r="DO55" s="2971"/>
      <c r="DP55"/>
      <c r="DQ55"/>
      <c r="DR55"/>
      <c r="DS55"/>
      <c r="DT55"/>
      <c r="DU55"/>
      <c r="DV55"/>
      <c r="DW55"/>
      <c r="DX55"/>
      <c r="DY55"/>
      <c r="DZ55"/>
      <c r="EA55"/>
      <c r="EB55"/>
      <c r="EC55"/>
      <c r="ED55"/>
      <c r="EE55" s="229"/>
      <c r="EF55" s="237"/>
      <c r="EG55" s="131">
        <f t="shared" si="50"/>
        <v>0</v>
      </c>
      <c r="EH55" s="131">
        <f t="shared" si="39"/>
        <v>0</v>
      </c>
      <c r="EI55" s="131">
        <f t="shared" si="40"/>
        <v>0</v>
      </c>
      <c r="EJ55" s="131">
        <f t="shared" si="41"/>
        <v>0</v>
      </c>
      <c r="EK55" s="247" t="s">
        <v>1569</v>
      </c>
      <c r="EL55" s="131" t="str">
        <f>$T$55</f>
        <v>特殊な構造の排煙設備の給気風道（隠蔽部分及び埋設部分を除く。）</v>
      </c>
      <c r="EM55" s="130">
        <f t="shared" si="43"/>
        <v>0</v>
      </c>
      <c r="EN55" s="129" t="str">
        <f t="shared" si="44"/>
        <v/>
      </c>
      <c r="EO55" s="121" t="str">
        <f>IF($EN55="要是正",MAX($EO$14:EO54)+1,"")</f>
        <v/>
      </c>
      <c r="EP55" s="121" t="str">
        <f>IF($EN55="要是正",MAX($EP$14:EP54)+1,"")</f>
        <v/>
      </c>
      <c r="EQ55" s="128" t="str">
        <f t="shared" si="45"/>
        <v/>
      </c>
      <c r="ER55" s="127" t="str">
        <f t="shared" si="46"/>
        <v/>
      </c>
      <c r="ES55" s="122" t="str">
        <f t="shared" si="12"/>
        <v/>
      </c>
      <c r="ET55" s="157" t="str">
        <f t="shared" si="47"/>
        <v/>
      </c>
      <c r="EU55" s="156" t="str">
        <f t="shared" si="13"/>
        <v/>
      </c>
      <c r="EV55" s="125" t="str">
        <f t="shared" si="14"/>
        <v/>
      </c>
      <c r="EW55" s="123" t="str">
        <f t="shared" si="15"/>
        <v>0</v>
      </c>
      <c r="EX55" s="610" t="str">
        <f t="shared" si="16"/>
        <v/>
      </c>
      <c r="EY55" s="608" t="str">
        <f t="shared" si="17"/>
        <v>0</v>
      </c>
      <c r="EZ55" s="608" t="str">
        <f t="shared" si="18"/>
        <v>0</v>
      </c>
      <c r="FA55" s="607" t="str">
        <f t="shared" si="19"/>
        <v/>
      </c>
      <c r="FB55" s="125" t="str">
        <f t="shared" si="20"/>
        <v/>
      </c>
      <c r="FC55" s="123" t="str">
        <f t="shared" si="21"/>
        <v>0</v>
      </c>
      <c r="FD55" s="124" t="str">
        <f t="shared" si="22"/>
        <v/>
      </c>
      <c r="FE55" s="123" t="str">
        <f t="shared" si="23"/>
        <v>0</v>
      </c>
      <c r="FF55" s="613" t="str">
        <f t="shared" si="24"/>
        <v/>
      </c>
      <c r="FG55" s="613" t="str">
        <f t="shared" si="25"/>
        <v/>
      </c>
      <c r="FH55" s="121"/>
      <c r="FI55" s="121"/>
      <c r="FJ55" s="595"/>
      <c r="FK55" s="172">
        <v>5</v>
      </c>
      <c r="FL55" s="130" t="s">
        <v>185</v>
      </c>
      <c r="FM55" s="130" t="s">
        <v>233</v>
      </c>
      <c r="FN55" s="161" t="s">
        <v>232</v>
      </c>
      <c r="GE55" s="229"/>
      <c r="GF55" s="229"/>
      <c r="GG55" s="239" t="str">
        <f t="shared" si="52"/>
        <v/>
      </c>
      <c r="GH55" s="239" t="str">
        <f t="shared" si="26"/>
        <v/>
      </c>
      <c r="GI55" s="239" t="str">
        <f t="shared" si="27"/>
        <v/>
      </c>
      <c r="GJ55" s="239">
        <f t="shared" si="28"/>
        <v>0</v>
      </c>
      <c r="GK55" s="240" t="str">
        <f t="shared" si="53"/>
        <v/>
      </c>
      <c r="GM55" s="407" t="str">
        <f t="shared" si="29"/>
        <v/>
      </c>
      <c r="GN55" s="408" t="str">
        <f t="shared" si="30"/>
        <v>0</v>
      </c>
      <c r="GO55" s="409" t="str">
        <f t="shared" si="31"/>
        <v/>
      </c>
      <c r="GP55" s="408" t="str">
        <f t="shared" si="32"/>
        <v>0</v>
      </c>
      <c r="GQ55" s="410" t="str">
        <f t="shared" si="33"/>
        <v/>
      </c>
      <c r="GR55" s="10" t="str">
        <f t="shared" si="34"/>
        <v/>
      </c>
      <c r="GS55" s="411">
        <f t="shared" si="9"/>
        <v>0</v>
      </c>
      <c r="GT55" s="27"/>
      <c r="GU55" s="27"/>
      <c r="GV55" s="413"/>
      <c r="GW55" s="10" t="str">
        <f>$T$55</f>
        <v>特殊な構造の排煙設備の給気風道（隠蔽部分及び埋設部分を除く。）</v>
      </c>
    </row>
    <row r="56" spans="2:205" s="10" customFormat="1" ht="50.1" customHeight="1" x14ac:dyDescent="0.15">
      <c r="B56" s="111"/>
      <c r="C56" s="229"/>
      <c r="D56" s="229"/>
      <c r="E56" s="229"/>
      <c r="F56" s="229"/>
      <c r="G56" s="229"/>
      <c r="H56" s="229"/>
      <c r="I56" s="260"/>
      <c r="J56" s="238"/>
      <c r="K56" s="242"/>
      <c r="L56" s="242"/>
      <c r="M56" s="2775" t="s">
        <v>6383</v>
      </c>
      <c r="N56" s="2775"/>
      <c r="O56" s="2775"/>
      <c r="P56" s="2798"/>
      <c r="Q56" s="2799"/>
      <c r="R56" s="2799"/>
      <c r="S56" s="2800"/>
      <c r="T56" s="2799"/>
      <c r="U56" s="2799"/>
      <c r="V56" s="2799"/>
      <c r="W56" s="2799"/>
      <c r="X56" s="2799"/>
      <c r="Y56" s="2799"/>
      <c r="Z56" s="2800"/>
      <c r="AA56" s="2776" t="s">
        <v>424</v>
      </c>
      <c r="AB56" s="2776"/>
      <c r="AC56" s="2776"/>
      <c r="AD56" s="2776"/>
      <c r="AE56" s="2776"/>
      <c r="AF56" s="2776"/>
      <c r="AG56" s="2776"/>
      <c r="AH56" s="2776"/>
      <c r="AI56" s="2776"/>
      <c r="AJ56" s="2776"/>
      <c r="AK56" s="2776"/>
      <c r="AL56" s="2776"/>
      <c r="AM56" s="2776"/>
      <c r="AN56" s="2776"/>
      <c r="AO56" s="2776"/>
      <c r="AP56" s="2776"/>
      <c r="AQ56" s="2776"/>
      <c r="AR56" s="2776"/>
      <c r="AS56" s="2776"/>
      <c r="AT56" s="2776"/>
      <c r="AU56" s="2776"/>
      <c r="AV56" s="2776"/>
      <c r="AW56" s="2776"/>
      <c r="AX56" s="2776"/>
      <c r="AY56" s="2777"/>
      <c r="AZ56" s="2790"/>
      <c r="BA56" s="2790"/>
      <c r="BB56" s="2790"/>
      <c r="BC56" s="2790"/>
      <c r="BD56" s="2790"/>
      <c r="BE56" s="2790"/>
      <c r="BF56" s="2790"/>
      <c r="BG56" s="2790"/>
      <c r="BH56" s="2790"/>
      <c r="BI56" s="2790"/>
      <c r="BJ56" s="2790"/>
      <c r="BK56" s="2790"/>
      <c r="BL56" s="2781"/>
      <c r="BM56" s="2781"/>
      <c r="BN56" s="2780"/>
      <c r="BO56" s="2780"/>
      <c r="BP56" s="2780"/>
      <c r="BQ56" s="2780"/>
      <c r="BR56" s="2780"/>
      <c r="BS56" s="2780"/>
      <c r="BT56" s="2780"/>
      <c r="BU56" s="2780"/>
      <c r="BV56" s="2780"/>
      <c r="BW56" s="2780"/>
      <c r="BX56" s="2780"/>
      <c r="BY56" s="2780"/>
      <c r="BZ56" s="2780"/>
      <c r="CA56" s="2780"/>
      <c r="CB56" s="2780"/>
      <c r="CC56" s="2780"/>
      <c r="CD56" s="2780"/>
      <c r="CE56" s="2780"/>
      <c r="CF56" s="2780"/>
      <c r="CG56" s="2780"/>
      <c r="CH56" s="2780"/>
      <c r="CI56" s="2780"/>
      <c r="CJ56" s="2780"/>
      <c r="CK56" s="2780"/>
      <c r="CL56" s="2780"/>
      <c r="CM56" s="3036"/>
      <c r="CN56" s="3036"/>
      <c r="CO56" s="3036"/>
      <c r="CP56" s="3036"/>
      <c r="CQ56" s="3036"/>
      <c r="CR56" s="3036"/>
      <c r="CS56" s="3031"/>
      <c r="CT56" s="2790"/>
      <c r="CU56" s="2790"/>
      <c r="CV56" s="2835"/>
      <c r="CW56" s="2836"/>
      <c r="CX56" s="2836"/>
      <c r="CY56" s="2836"/>
      <c r="CZ56" s="2836"/>
      <c r="DA56" s="2836"/>
      <c r="DB56" s="2836"/>
      <c r="DC56" s="2836"/>
      <c r="DD56" s="2836"/>
      <c r="DE56" s="2836"/>
      <c r="DF56" s="2836"/>
      <c r="DG56" s="2836"/>
      <c r="DH56" s="2836"/>
      <c r="DI56" s="2836"/>
      <c r="DJ56" s="2836"/>
      <c r="DK56" s="2836"/>
      <c r="DL56" s="2836"/>
      <c r="DM56" s="2836"/>
      <c r="DN56" s="2836"/>
      <c r="DO56" s="2837"/>
      <c r="DP56"/>
      <c r="DQ56"/>
      <c r="DR56"/>
      <c r="DS56"/>
      <c r="DT56"/>
      <c r="DU56"/>
      <c r="DV56"/>
      <c r="DW56"/>
      <c r="DX56"/>
      <c r="DY56"/>
      <c r="DZ56"/>
      <c r="EA56"/>
      <c r="EB56"/>
      <c r="EC56"/>
      <c r="ED56"/>
      <c r="EE56" s="229"/>
      <c r="EF56" s="237"/>
      <c r="EG56" s="131">
        <f t="shared" si="50"/>
        <v>0</v>
      </c>
      <c r="EH56" s="131">
        <f t="shared" si="39"/>
        <v>0</v>
      </c>
      <c r="EI56" s="131">
        <f t="shared" si="40"/>
        <v>0</v>
      </c>
      <c r="EJ56" s="131">
        <f t="shared" si="41"/>
        <v>0</v>
      </c>
      <c r="EK56" s="247" t="s">
        <v>1570</v>
      </c>
      <c r="EL56" s="131" t="str">
        <f t="shared" ref="EL56:EL58" si="55">$T$55</f>
        <v>特殊な構造の排煙設備の給気風道（隠蔽部分及び埋設部分を除く。）</v>
      </c>
      <c r="EM56" s="130">
        <f t="shared" si="43"/>
        <v>0</v>
      </c>
      <c r="EN56" s="129" t="str">
        <f t="shared" si="44"/>
        <v/>
      </c>
      <c r="EO56" s="121" t="str">
        <f>IF($EN56="要是正",MAX($EO$14:EO55)+1,"")</f>
        <v/>
      </c>
      <c r="EP56" s="121" t="str">
        <f>IF($EN56="要是正",MAX($EP$14:EP55)+1,"")</f>
        <v/>
      </c>
      <c r="EQ56" s="128" t="str">
        <f t="shared" si="45"/>
        <v/>
      </c>
      <c r="ER56" s="127" t="str">
        <f t="shared" si="46"/>
        <v/>
      </c>
      <c r="ES56" s="122" t="str">
        <f t="shared" si="12"/>
        <v/>
      </c>
      <c r="ET56" s="157" t="str">
        <f t="shared" si="47"/>
        <v/>
      </c>
      <c r="EU56" s="156" t="str">
        <f t="shared" si="13"/>
        <v/>
      </c>
      <c r="EV56" s="125" t="str">
        <f t="shared" si="14"/>
        <v/>
      </c>
      <c r="EW56" s="123" t="str">
        <f t="shared" si="15"/>
        <v>0</v>
      </c>
      <c r="EX56" s="610" t="str">
        <f t="shared" si="16"/>
        <v/>
      </c>
      <c r="EY56" s="608" t="str">
        <f t="shared" si="17"/>
        <v>0</v>
      </c>
      <c r="EZ56" s="608" t="str">
        <f t="shared" si="18"/>
        <v>0</v>
      </c>
      <c r="FA56" s="607" t="str">
        <f t="shared" si="19"/>
        <v/>
      </c>
      <c r="FB56" s="125" t="str">
        <f t="shared" si="20"/>
        <v/>
      </c>
      <c r="FC56" s="123" t="str">
        <f t="shared" si="21"/>
        <v>0</v>
      </c>
      <c r="FD56" s="124" t="str">
        <f t="shared" si="22"/>
        <v/>
      </c>
      <c r="FE56" s="123" t="str">
        <f t="shared" si="23"/>
        <v>0</v>
      </c>
      <c r="FF56" s="613" t="str">
        <f t="shared" si="24"/>
        <v/>
      </c>
      <c r="FG56" s="613" t="str">
        <f t="shared" si="25"/>
        <v/>
      </c>
      <c r="FH56" s="121"/>
      <c r="FI56" s="121"/>
      <c r="FJ56" s="595"/>
      <c r="FK56" s="172">
        <v>6</v>
      </c>
      <c r="FL56" s="130" t="s">
        <v>185</v>
      </c>
      <c r="FM56" s="130" t="s">
        <v>228</v>
      </c>
      <c r="FN56" s="161" t="s">
        <v>227</v>
      </c>
      <c r="GE56" s="229"/>
      <c r="GF56" s="229"/>
      <c r="GG56" s="239" t="str">
        <f t="shared" si="52"/>
        <v/>
      </c>
      <c r="GH56" s="239" t="str">
        <f t="shared" si="26"/>
        <v/>
      </c>
      <c r="GI56" s="239" t="str">
        <f t="shared" si="27"/>
        <v/>
      </c>
      <c r="GJ56" s="239">
        <f t="shared" si="28"/>
        <v>0</v>
      </c>
      <c r="GK56" s="240" t="str">
        <f t="shared" si="53"/>
        <v/>
      </c>
      <c r="GM56" s="407" t="str">
        <f t="shared" si="29"/>
        <v/>
      </c>
      <c r="GN56" s="408" t="str">
        <f t="shared" si="30"/>
        <v>0</v>
      </c>
      <c r="GO56" s="409" t="str">
        <f t="shared" si="31"/>
        <v/>
      </c>
      <c r="GP56" s="408" t="str">
        <f t="shared" si="32"/>
        <v>0</v>
      </c>
      <c r="GQ56" s="410" t="str">
        <f t="shared" si="33"/>
        <v/>
      </c>
      <c r="GR56" s="10" t="str">
        <f t="shared" si="34"/>
        <v/>
      </c>
      <c r="GS56" s="411">
        <f t="shared" si="9"/>
        <v>0</v>
      </c>
      <c r="GT56" s="27"/>
      <c r="GU56" s="27"/>
      <c r="GV56" s="413"/>
      <c r="GW56" s="10" t="str">
        <f>$T$55</f>
        <v>特殊な構造の排煙設備の給気風道（隠蔽部分及び埋設部分を除く。）</v>
      </c>
    </row>
    <row r="57" spans="2:205" s="10" customFormat="1" ht="50.1" customHeight="1" x14ac:dyDescent="0.15">
      <c r="B57" s="111"/>
      <c r="C57" s="229"/>
      <c r="D57" s="229"/>
      <c r="E57" s="229"/>
      <c r="F57" s="229"/>
      <c r="G57" s="229"/>
      <c r="H57" s="229"/>
      <c r="I57" s="260"/>
      <c r="J57" s="238"/>
      <c r="K57" s="242"/>
      <c r="L57" s="242"/>
      <c r="M57" s="2775" t="s">
        <v>6384</v>
      </c>
      <c r="N57" s="2775"/>
      <c r="O57" s="2775"/>
      <c r="P57" s="2798"/>
      <c r="Q57" s="2799"/>
      <c r="R57" s="2799"/>
      <c r="S57" s="2800"/>
      <c r="T57" s="2799"/>
      <c r="U57" s="2799"/>
      <c r="V57" s="2799"/>
      <c r="W57" s="2799"/>
      <c r="X57" s="2799"/>
      <c r="Y57" s="2799"/>
      <c r="Z57" s="2800"/>
      <c r="AA57" s="2776" t="s">
        <v>423</v>
      </c>
      <c r="AB57" s="2776"/>
      <c r="AC57" s="2776"/>
      <c r="AD57" s="2776"/>
      <c r="AE57" s="2776"/>
      <c r="AF57" s="2776"/>
      <c r="AG57" s="2776"/>
      <c r="AH57" s="2776"/>
      <c r="AI57" s="2776"/>
      <c r="AJ57" s="2776"/>
      <c r="AK57" s="2776"/>
      <c r="AL57" s="2776"/>
      <c r="AM57" s="2776"/>
      <c r="AN57" s="2776"/>
      <c r="AO57" s="2776"/>
      <c r="AP57" s="2776"/>
      <c r="AQ57" s="2776"/>
      <c r="AR57" s="2776"/>
      <c r="AS57" s="2776"/>
      <c r="AT57" s="2776"/>
      <c r="AU57" s="2776"/>
      <c r="AV57" s="2776"/>
      <c r="AW57" s="2776"/>
      <c r="AX57" s="2776"/>
      <c r="AY57" s="2777"/>
      <c r="AZ57" s="2790"/>
      <c r="BA57" s="2790"/>
      <c r="BB57" s="2790"/>
      <c r="BC57" s="2790"/>
      <c r="BD57" s="2790"/>
      <c r="BE57" s="2790"/>
      <c r="BF57" s="2790"/>
      <c r="BG57" s="2790"/>
      <c r="BH57" s="2790"/>
      <c r="BI57" s="2790"/>
      <c r="BJ57" s="2790"/>
      <c r="BK57" s="2790"/>
      <c r="BL57" s="2781"/>
      <c r="BM57" s="2781"/>
      <c r="BN57" s="2780"/>
      <c r="BO57" s="2780"/>
      <c r="BP57" s="2780"/>
      <c r="BQ57" s="2780"/>
      <c r="BR57" s="2780"/>
      <c r="BS57" s="2780"/>
      <c r="BT57" s="2780"/>
      <c r="BU57" s="2780"/>
      <c r="BV57" s="2780"/>
      <c r="BW57" s="2780"/>
      <c r="BX57" s="2780"/>
      <c r="BY57" s="2780"/>
      <c r="BZ57" s="2780"/>
      <c r="CA57" s="2780"/>
      <c r="CB57" s="2780"/>
      <c r="CC57" s="2780"/>
      <c r="CD57" s="2780"/>
      <c r="CE57" s="2780"/>
      <c r="CF57" s="2780"/>
      <c r="CG57" s="2780"/>
      <c r="CH57" s="2780"/>
      <c r="CI57" s="2780"/>
      <c r="CJ57" s="2780"/>
      <c r="CK57" s="2780"/>
      <c r="CL57" s="2780"/>
      <c r="CM57" s="3036"/>
      <c r="CN57" s="3036"/>
      <c r="CO57" s="3036"/>
      <c r="CP57" s="3036"/>
      <c r="CQ57" s="3036"/>
      <c r="CR57" s="3036"/>
      <c r="CS57" s="3031"/>
      <c r="CT57" s="2790"/>
      <c r="CU57" s="2790"/>
      <c r="CV57" s="2835"/>
      <c r="CW57" s="2836"/>
      <c r="CX57" s="2836"/>
      <c r="CY57" s="2836"/>
      <c r="CZ57" s="2836"/>
      <c r="DA57" s="2836"/>
      <c r="DB57" s="2836"/>
      <c r="DC57" s="2836"/>
      <c r="DD57" s="2836"/>
      <c r="DE57" s="2836"/>
      <c r="DF57" s="2836"/>
      <c r="DG57" s="2836"/>
      <c r="DH57" s="2836"/>
      <c r="DI57" s="2836"/>
      <c r="DJ57" s="2836"/>
      <c r="DK57" s="2836"/>
      <c r="DL57" s="2836"/>
      <c r="DM57" s="2836"/>
      <c r="DN57" s="2836"/>
      <c r="DO57" s="2837"/>
      <c r="DP57"/>
      <c r="DQ57"/>
      <c r="DR57"/>
      <c r="DS57"/>
      <c r="DT57"/>
      <c r="DU57"/>
      <c r="DV57"/>
      <c r="DW57"/>
      <c r="DX57"/>
      <c r="DY57"/>
      <c r="DZ57"/>
      <c r="EA57"/>
      <c r="EB57"/>
      <c r="EC57"/>
      <c r="ED57"/>
      <c r="EE57" s="229"/>
      <c r="EF57" s="237"/>
      <c r="EG57" s="131">
        <f t="shared" si="50"/>
        <v>0</v>
      </c>
      <c r="EH57" s="131">
        <f t="shared" si="39"/>
        <v>0</v>
      </c>
      <c r="EI57" s="131">
        <f t="shared" si="40"/>
        <v>0</v>
      </c>
      <c r="EJ57" s="131">
        <f t="shared" si="41"/>
        <v>0</v>
      </c>
      <c r="EK57" s="247" t="s">
        <v>1571</v>
      </c>
      <c r="EL57" s="131" t="str">
        <f t="shared" si="55"/>
        <v>特殊な構造の排煙設備の給気風道（隠蔽部分及び埋設部分を除く。）</v>
      </c>
      <c r="EM57" s="130">
        <f t="shared" si="43"/>
        <v>0</v>
      </c>
      <c r="EN57" s="129" t="str">
        <f t="shared" si="44"/>
        <v/>
      </c>
      <c r="EO57" s="121" t="str">
        <f>IF($EN57="要是正",MAX($EO$14:EO56)+1,"")</f>
        <v/>
      </c>
      <c r="EP57" s="121" t="str">
        <f>IF($EN57="要是正",MAX($EP$14:EP56)+1,"")</f>
        <v/>
      </c>
      <c r="EQ57" s="128" t="str">
        <f t="shared" si="45"/>
        <v/>
      </c>
      <c r="ER57" s="127" t="str">
        <f t="shared" si="46"/>
        <v/>
      </c>
      <c r="ES57" s="122" t="str">
        <f t="shared" si="12"/>
        <v/>
      </c>
      <c r="ET57" s="157" t="str">
        <f t="shared" si="47"/>
        <v/>
      </c>
      <c r="EU57" s="156" t="str">
        <f t="shared" si="13"/>
        <v/>
      </c>
      <c r="EV57" s="125" t="str">
        <f t="shared" si="14"/>
        <v/>
      </c>
      <c r="EW57" s="123" t="str">
        <f t="shared" si="15"/>
        <v>0</v>
      </c>
      <c r="EX57" s="610" t="str">
        <f t="shared" si="16"/>
        <v/>
      </c>
      <c r="EY57" s="608" t="str">
        <f t="shared" si="17"/>
        <v>0</v>
      </c>
      <c r="EZ57" s="608" t="str">
        <f t="shared" si="18"/>
        <v>0</v>
      </c>
      <c r="FA57" s="607" t="str">
        <f t="shared" si="19"/>
        <v/>
      </c>
      <c r="FB57" s="125" t="str">
        <f t="shared" si="20"/>
        <v/>
      </c>
      <c r="FC57" s="123" t="str">
        <f t="shared" si="21"/>
        <v>0</v>
      </c>
      <c r="FD57" s="124" t="str">
        <f t="shared" si="22"/>
        <v/>
      </c>
      <c r="FE57" s="123" t="str">
        <f t="shared" si="23"/>
        <v>0</v>
      </c>
      <c r="FF57" s="613" t="str">
        <f t="shared" si="24"/>
        <v/>
      </c>
      <c r="FG57" s="613" t="str">
        <f t="shared" si="25"/>
        <v/>
      </c>
      <c r="FH57" s="121"/>
      <c r="FI57" s="121"/>
      <c r="FJ57" s="595"/>
      <c r="FK57" s="172">
        <v>2</v>
      </c>
      <c r="FL57" s="130" t="s">
        <v>185</v>
      </c>
      <c r="FM57" s="130" t="s">
        <v>245</v>
      </c>
      <c r="FN57" s="161" t="s">
        <v>244</v>
      </c>
      <c r="GE57" s="229"/>
      <c r="GF57" s="249"/>
      <c r="GG57" s="239" t="str">
        <f t="shared" si="52"/>
        <v/>
      </c>
      <c r="GH57" s="239" t="str">
        <f t="shared" si="26"/>
        <v/>
      </c>
      <c r="GI57" s="239" t="str">
        <f t="shared" si="27"/>
        <v/>
      </c>
      <c r="GJ57" s="239">
        <f t="shared" si="28"/>
        <v>0</v>
      </c>
      <c r="GK57" s="240" t="str">
        <f t="shared" si="53"/>
        <v/>
      </c>
      <c r="GM57" s="407" t="str">
        <f t="shared" si="29"/>
        <v/>
      </c>
      <c r="GN57" s="408" t="str">
        <f t="shared" si="30"/>
        <v>0</v>
      </c>
      <c r="GO57" s="409" t="str">
        <f t="shared" si="31"/>
        <v/>
      </c>
      <c r="GP57" s="408" t="str">
        <f t="shared" si="32"/>
        <v>0</v>
      </c>
      <c r="GQ57" s="410" t="str">
        <f t="shared" si="33"/>
        <v/>
      </c>
      <c r="GR57" s="10" t="str">
        <f t="shared" si="34"/>
        <v/>
      </c>
      <c r="GS57" s="411">
        <f t="shared" si="9"/>
        <v>0</v>
      </c>
      <c r="GT57" s="27"/>
      <c r="GU57" s="27"/>
      <c r="GV57" s="413"/>
      <c r="GW57" s="10" t="str">
        <f>$T$55</f>
        <v>特殊な構造の排煙設備の給気風道（隠蔽部分及び埋設部分を除く。）</v>
      </c>
    </row>
    <row r="58" spans="2:205" s="10" customFormat="1" ht="50.1" customHeight="1" x14ac:dyDescent="0.15">
      <c r="B58" s="111"/>
      <c r="C58" s="229"/>
      <c r="D58" s="229"/>
      <c r="E58" s="229"/>
      <c r="F58" s="229"/>
      <c r="G58" s="229"/>
      <c r="H58" s="229"/>
      <c r="I58" s="260"/>
      <c r="J58" s="238"/>
      <c r="K58" s="242"/>
      <c r="L58" s="242"/>
      <c r="M58" s="2775" t="s">
        <v>6385</v>
      </c>
      <c r="N58" s="2775"/>
      <c r="O58" s="2775"/>
      <c r="P58" s="2798"/>
      <c r="Q58" s="2799"/>
      <c r="R58" s="2799"/>
      <c r="S58" s="2800"/>
      <c r="T58" s="2802"/>
      <c r="U58" s="2802"/>
      <c r="V58" s="2802"/>
      <c r="W58" s="2802"/>
      <c r="X58" s="2802"/>
      <c r="Y58" s="2802"/>
      <c r="Z58" s="2803"/>
      <c r="AA58" s="2845" t="s">
        <v>422</v>
      </c>
      <c r="AB58" s="2845"/>
      <c r="AC58" s="2845"/>
      <c r="AD58" s="2845"/>
      <c r="AE58" s="2845"/>
      <c r="AF58" s="2845"/>
      <c r="AG58" s="2845"/>
      <c r="AH58" s="2845"/>
      <c r="AI58" s="2845"/>
      <c r="AJ58" s="2845"/>
      <c r="AK58" s="2845"/>
      <c r="AL58" s="2845"/>
      <c r="AM58" s="2845"/>
      <c r="AN58" s="2845"/>
      <c r="AO58" s="2845"/>
      <c r="AP58" s="2845"/>
      <c r="AQ58" s="2845"/>
      <c r="AR58" s="2845"/>
      <c r="AS58" s="2845"/>
      <c r="AT58" s="2845"/>
      <c r="AU58" s="2845"/>
      <c r="AV58" s="2845"/>
      <c r="AW58" s="2845"/>
      <c r="AX58" s="2845"/>
      <c r="AY58" s="2846"/>
      <c r="AZ58" s="3039"/>
      <c r="BA58" s="3039"/>
      <c r="BB58" s="3039"/>
      <c r="BC58" s="3039"/>
      <c r="BD58" s="3039"/>
      <c r="BE58" s="3039"/>
      <c r="BF58" s="3039"/>
      <c r="BG58" s="3039"/>
      <c r="BH58" s="3039"/>
      <c r="BI58" s="3039"/>
      <c r="BJ58" s="3039"/>
      <c r="BK58" s="3039"/>
      <c r="BL58" s="2855"/>
      <c r="BM58" s="2855"/>
      <c r="BN58" s="2844"/>
      <c r="BO58" s="2844"/>
      <c r="BP58" s="2844"/>
      <c r="BQ58" s="2844"/>
      <c r="BR58" s="2844"/>
      <c r="BS58" s="2844"/>
      <c r="BT58" s="2844"/>
      <c r="BU58" s="2844"/>
      <c r="BV58" s="2844"/>
      <c r="BW58" s="2844"/>
      <c r="BX58" s="2844"/>
      <c r="BY58" s="2844"/>
      <c r="BZ58" s="2844"/>
      <c r="CA58" s="2844"/>
      <c r="CB58" s="2844"/>
      <c r="CC58" s="2844"/>
      <c r="CD58" s="2844"/>
      <c r="CE58" s="2844"/>
      <c r="CF58" s="2844"/>
      <c r="CG58" s="2844"/>
      <c r="CH58" s="2844"/>
      <c r="CI58" s="2844"/>
      <c r="CJ58" s="2844"/>
      <c r="CK58" s="2844"/>
      <c r="CL58" s="2844"/>
      <c r="CM58" s="3037"/>
      <c r="CN58" s="3037"/>
      <c r="CO58" s="3037"/>
      <c r="CP58" s="3037"/>
      <c r="CQ58" s="3037"/>
      <c r="CR58" s="3037"/>
      <c r="CS58" s="3038"/>
      <c r="CT58" s="3039"/>
      <c r="CU58" s="3039"/>
      <c r="CV58" s="3080"/>
      <c r="CW58" s="3081"/>
      <c r="CX58" s="3081"/>
      <c r="CY58" s="3081"/>
      <c r="CZ58" s="3081"/>
      <c r="DA58" s="3081"/>
      <c r="DB58" s="3081"/>
      <c r="DC58" s="3081"/>
      <c r="DD58" s="3081"/>
      <c r="DE58" s="3081"/>
      <c r="DF58" s="3081"/>
      <c r="DG58" s="3081"/>
      <c r="DH58" s="3081"/>
      <c r="DI58" s="3081"/>
      <c r="DJ58" s="3081"/>
      <c r="DK58" s="3081"/>
      <c r="DL58" s="3081"/>
      <c r="DM58" s="3081"/>
      <c r="DN58" s="3081"/>
      <c r="DO58" s="3082"/>
      <c r="DP58"/>
      <c r="DQ58"/>
      <c r="DR58"/>
      <c r="DS58"/>
      <c r="DT58"/>
      <c r="DU58"/>
      <c r="DV58"/>
      <c r="DW58"/>
      <c r="DX58"/>
      <c r="DY58"/>
      <c r="DZ58"/>
      <c r="EA58"/>
      <c r="EB58"/>
      <c r="EC58"/>
      <c r="ED58"/>
      <c r="EE58" s="229"/>
      <c r="EF58" s="237"/>
      <c r="EG58" s="131">
        <f t="shared" si="50"/>
        <v>0</v>
      </c>
      <c r="EH58" s="131">
        <f t="shared" si="39"/>
        <v>0</v>
      </c>
      <c r="EI58" s="131">
        <f t="shared" si="40"/>
        <v>0</v>
      </c>
      <c r="EJ58" s="131">
        <f t="shared" si="41"/>
        <v>0</v>
      </c>
      <c r="EK58" s="247" t="s">
        <v>1572</v>
      </c>
      <c r="EL58" s="131" t="str">
        <f t="shared" si="55"/>
        <v>特殊な構造の排煙設備の給気風道（隠蔽部分及び埋設部分を除く。）</v>
      </c>
      <c r="EM58" s="130">
        <f t="shared" si="43"/>
        <v>0</v>
      </c>
      <c r="EN58" s="129" t="str">
        <f t="shared" si="44"/>
        <v/>
      </c>
      <c r="EO58" s="121" t="str">
        <f>IF($EN58="要是正",MAX($EO$14:EO57)+1,"")</f>
        <v/>
      </c>
      <c r="EP58" s="121" t="str">
        <f>IF($EN58="要是正",MAX($EP$14:EP57)+1,"")</f>
        <v/>
      </c>
      <c r="EQ58" s="128" t="str">
        <f t="shared" si="45"/>
        <v/>
      </c>
      <c r="ER58" s="127" t="str">
        <f t="shared" si="46"/>
        <v/>
      </c>
      <c r="ES58" s="122" t="str">
        <f t="shared" si="12"/>
        <v/>
      </c>
      <c r="ET58" s="157" t="str">
        <f t="shared" si="47"/>
        <v/>
      </c>
      <c r="EU58" s="156" t="str">
        <f t="shared" si="13"/>
        <v/>
      </c>
      <c r="EV58" s="125" t="str">
        <f t="shared" si="14"/>
        <v/>
      </c>
      <c r="EW58" s="123" t="str">
        <f t="shared" si="15"/>
        <v>0</v>
      </c>
      <c r="EX58" s="610" t="str">
        <f t="shared" si="16"/>
        <v/>
      </c>
      <c r="EY58" s="608" t="str">
        <f t="shared" si="17"/>
        <v>0</v>
      </c>
      <c r="EZ58" s="608" t="str">
        <f t="shared" si="18"/>
        <v>0</v>
      </c>
      <c r="FA58" s="607" t="str">
        <f t="shared" si="19"/>
        <v/>
      </c>
      <c r="FB58" s="125" t="str">
        <f t="shared" si="20"/>
        <v/>
      </c>
      <c r="FC58" s="123" t="str">
        <f t="shared" si="21"/>
        <v>0</v>
      </c>
      <c r="FD58" s="124" t="str">
        <f t="shared" si="22"/>
        <v/>
      </c>
      <c r="FE58" s="123" t="str">
        <f t="shared" si="23"/>
        <v>0</v>
      </c>
      <c r="FF58" s="613" t="str">
        <f t="shared" si="24"/>
        <v/>
      </c>
      <c r="FG58" s="613" t="str">
        <f t="shared" si="25"/>
        <v/>
      </c>
      <c r="FH58" s="121"/>
      <c r="FI58" s="121"/>
      <c r="FJ58" s="595"/>
      <c r="FK58" s="172">
        <v>3</v>
      </c>
      <c r="FL58" s="130" t="s">
        <v>185</v>
      </c>
      <c r="FM58" s="130" t="s">
        <v>241</v>
      </c>
      <c r="FN58" s="161" t="s">
        <v>240</v>
      </c>
      <c r="FP58" s="1"/>
      <c r="FQ58" s="1"/>
      <c r="FR58" s="1"/>
      <c r="FS58" s="1"/>
      <c r="FT58" s="1"/>
      <c r="FU58" s="1"/>
      <c r="FV58" s="1"/>
      <c r="FW58" s="1"/>
      <c r="FX58" s="1"/>
      <c r="FY58" s="1"/>
      <c r="FZ58" s="1"/>
      <c r="GA58" s="1"/>
      <c r="GB58" s="1"/>
      <c r="GC58" s="1"/>
      <c r="GD58" s="1"/>
      <c r="GE58" s="229"/>
      <c r="GF58" s="249"/>
      <c r="GG58" s="239" t="str">
        <f t="shared" si="52"/>
        <v/>
      </c>
      <c r="GH58" s="239" t="str">
        <f t="shared" si="26"/>
        <v/>
      </c>
      <c r="GI58" s="239" t="str">
        <f t="shared" si="27"/>
        <v/>
      </c>
      <c r="GJ58" s="239">
        <f t="shared" si="28"/>
        <v>0</v>
      </c>
      <c r="GK58" s="240" t="str">
        <f t="shared" si="53"/>
        <v/>
      </c>
      <c r="GM58" s="407" t="str">
        <f t="shared" si="29"/>
        <v/>
      </c>
      <c r="GN58" s="408" t="str">
        <f t="shared" si="30"/>
        <v>0</v>
      </c>
      <c r="GO58" s="409" t="str">
        <f t="shared" si="31"/>
        <v/>
      </c>
      <c r="GP58" s="408" t="str">
        <f t="shared" si="32"/>
        <v>0</v>
      </c>
      <c r="GQ58" s="410" t="str">
        <f t="shared" si="33"/>
        <v/>
      </c>
      <c r="GR58" s="10" t="str">
        <f t="shared" si="34"/>
        <v/>
      </c>
      <c r="GS58" s="411">
        <f t="shared" si="9"/>
        <v>0</v>
      </c>
      <c r="GT58" s="27"/>
      <c r="GU58" s="27"/>
      <c r="GV58" s="413"/>
      <c r="GW58" s="10" t="str">
        <f>$T$55</f>
        <v>特殊な構造の排煙設備の給気風道（隠蔽部分及び埋設部分を除く。）</v>
      </c>
    </row>
    <row r="59" spans="2:205" s="10" customFormat="1" ht="50.1" customHeight="1" x14ac:dyDescent="0.15">
      <c r="B59" s="111"/>
      <c r="C59" s="229"/>
      <c r="D59" s="229"/>
      <c r="E59" s="229"/>
      <c r="F59" s="229"/>
      <c r="G59" s="229"/>
      <c r="H59" s="229"/>
      <c r="I59" s="260"/>
      <c r="J59" s="238"/>
      <c r="K59" s="242"/>
      <c r="L59" s="242"/>
      <c r="M59" s="2775" t="s">
        <v>6386</v>
      </c>
      <c r="N59" s="2775"/>
      <c r="O59" s="2775"/>
      <c r="P59" s="2798"/>
      <c r="Q59" s="2799"/>
      <c r="R59" s="2799"/>
      <c r="S59" s="2800"/>
      <c r="T59" s="2796" t="s">
        <v>421</v>
      </c>
      <c r="U59" s="2796"/>
      <c r="V59" s="2796"/>
      <c r="W59" s="2796"/>
      <c r="X59" s="2796"/>
      <c r="Y59" s="2796"/>
      <c r="Z59" s="2797"/>
      <c r="AA59" s="3072" t="s">
        <v>420</v>
      </c>
      <c r="AB59" s="3072"/>
      <c r="AC59" s="3072"/>
      <c r="AD59" s="3072"/>
      <c r="AE59" s="3072"/>
      <c r="AF59" s="3072"/>
      <c r="AG59" s="3072"/>
      <c r="AH59" s="3072"/>
      <c r="AI59" s="3072"/>
      <c r="AJ59" s="3072"/>
      <c r="AK59" s="3072"/>
      <c r="AL59" s="3072"/>
      <c r="AM59" s="3072"/>
      <c r="AN59" s="3072"/>
      <c r="AO59" s="3072"/>
      <c r="AP59" s="3072"/>
      <c r="AQ59" s="3072"/>
      <c r="AR59" s="3072"/>
      <c r="AS59" s="3072"/>
      <c r="AT59" s="3072"/>
      <c r="AU59" s="3072"/>
      <c r="AV59" s="3072"/>
      <c r="AW59" s="3072"/>
      <c r="AX59" s="3072"/>
      <c r="AY59" s="3073"/>
      <c r="AZ59" s="2953"/>
      <c r="BA59" s="2953"/>
      <c r="BB59" s="2953"/>
      <c r="BC59" s="2953"/>
      <c r="BD59" s="2953"/>
      <c r="BE59" s="2953"/>
      <c r="BF59" s="2953"/>
      <c r="BG59" s="2953"/>
      <c r="BH59" s="2953"/>
      <c r="BI59" s="2953"/>
      <c r="BJ59" s="2953"/>
      <c r="BK59" s="2953"/>
      <c r="BL59" s="2819"/>
      <c r="BM59" s="2819"/>
      <c r="BN59" s="2820"/>
      <c r="BO59" s="2820"/>
      <c r="BP59" s="2820"/>
      <c r="BQ59" s="2820"/>
      <c r="BR59" s="2820"/>
      <c r="BS59" s="2820"/>
      <c r="BT59" s="2820"/>
      <c r="BU59" s="2820"/>
      <c r="BV59" s="2820"/>
      <c r="BW59" s="2820"/>
      <c r="BX59" s="2820"/>
      <c r="BY59" s="2820"/>
      <c r="BZ59" s="2820"/>
      <c r="CA59" s="2820"/>
      <c r="CB59" s="2820"/>
      <c r="CC59" s="2820"/>
      <c r="CD59" s="2820"/>
      <c r="CE59" s="2820"/>
      <c r="CF59" s="2820"/>
      <c r="CG59" s="2820"/>
      <c r="CH59" s="2820"/>
      <c r="CI59" s="2820"/>
      <c r="CJ59" s="2820"/>
      <c r="CK59" s="2820"/>
      <c r="CL59" s="2820"/>
      <c r="CM59" s="3046"/>
      <c r="CN59" s="3046"/>
      <c r="CO59" s="3046"/>
      <c r="CP59" s="3046"/>
      <c r="CQ59" s="3046"/>
      <c r="CR59" s="3046"/>
      <c r="CS59" s="3032"/>
      <c r="CT59" s="2953"/>
      <c r="CU59" s="2953"/>
      <c r="CV59" s="2808"/>
      <c r="CW59" s="2809"/>
      <c r="CX59" s="2809"/>
      <c r="CY59" s="2809"/>
      <c r="CZ59" s="2809"/>
      <c r="DA59" s="2809"/>
      <c r="DB59" s="2809"/>
      <c r="DC59" s="2809"/>
      <c r="DD59" s="2809"/>
      <c r="DE59" s="2809"/>
      <c r="DF59" s="2809"/>
      <c r="DG59" s="2809"/>
      <c r="DH59" s="2809"/>
      <c r="DI59" s="2809"/>
      <c r="DJ59" s="2809"/>
      <c r="DK59" s="2809"/>
      <c r="DL59" s="2809"/>
      <c r="DM59" s="2809"/>
      <c r="DN59" s="2809"/>
      <c r="DO59" s="2810"/>
      <c r="DP59"/>
      <c r="DQ59"/>
      <c r="DR59"/>
      <c r="DS59"/>
      <c r="DT59"/>
      <c r="DU59"/>
      <c r="DV59"/>
      <c r="DW59"/>
      <c r="DX59"/>
      <c r="DY59"/>
      <c r="DZ59"/>
      <c r="EA59"/>
      <c r="EB59"/>
      <c r="EC59"/>
      <c r="ED59"/>
      <c r="EE59" s="229"/>
      <c r="EF59" s="237"/>
      <c r="EG59" s="131">
        <f t="shared" si="50"/>
        <v>0</v>
      </c>
      <c r="EH59" s="131">
        <f t="shared" si="39"/>
        <v>0</v>
      </c>
      <c r="EI59" s="131">
        <f t="shared" si="40"/>
        <v>0</v>
      </c>
      <c r="EJ59" s="131">
        <f t="shared" si="41"/>
        <v>0</v>
      </c>
      <c r="EK59" s="247" t="s">
        <v>1573</v>
      </c>
      <c r="EL59" s="131" t="str">
        <f>$T$59</f>
        <v>特殊な構造の排煙設備の給気送風機の外観</v>
      </c>
      <c r="EM59" s="130">
        <f t="shared" si="43"/>
        <v>0</v>
      </c>
      <c r="EN59" s="129" t="str">
        <f t="shared" si="44"/>
        <v/>
      </c>
      <c r="EO59" s="121" t="str">
        <f>IF($EN59="要是正",MAX($EO$14:EO58)+1,"")</f>
        <v/>
      </c>
      <c r="EP59" s="121" t="str">
        <f>IF($EN59="要是正",MAX($EP$14:EP58)+1,"")</f>
        <v/>
      </c>
      <c r="EQ59" s="128" t="str">
        <f t="shared" si="45"/>
        <v/>
      </c>
      <c r="ER59" s="127" t="str">
        <f t="shared" si="46"/>
        <v/>
      </c>
      <c r="ES59" s="122" t="str">
        <f t="shared" si="12"/>
        <v/>
      </c>
      <c r="ET59" s="157" t="str">
        <f t="shared" si="47"/>
        <v/>
      </c>
      <c r="EU59" s="156" t="str">
        <f t="shared" si="13"/>
        <v/>
      </c>
      <c r="EV59" s="125" t="str">
        <f t="shared" si="14"/>
        <v/>
      </c>
      <c r="EW59" s="123" t="str">
        <f t="shared" si="15"/>
        <v>0</v>
      </c>
      <c r="EX59" s="610" t="str">
        <f t="shared" si="16"/>
        <v/>
      </c>
      <c r="EY59" s="608" t="str">
        <f t="shared" si="17"/>
        <v>0</v>
      </c>
      <c r="EZ59" s="608" t="str">
        <f t="shared" si="18"/>
        <v>0</v>
      </c>
      <c r="FA59" s="607" t="str">
        <f t="shared" si="19"/>
        <v/>
      </c>
      <c r="FB59" s="125" t="str">
        <f t="shared" si="20"/>
        <v/>
      </c>
      <c r="FC59" s="123" t="str">
        <f t="shared" si="21"/>
        <v>0</v>
      </c>
      <c r="FD59" s="124" t="str">
        <f t="shared" si="22"/>
        <v/>
      </c>
      <c r="FE59" s="123" t="str">
        <f t="shared" si="23"/>
        <v>0</v>
      </c>
      <c r="FF59" s="613" t="str">
        <f t="shared" si="24"/>
        <v/>
      </c>
      <c r="FG59" s="613" t="str">
        <f t="shared" si="25"/>
        <v/>
      </c>
      <c r="FH59" s="121"/>
      <c r="FI59" s="121"/>
      <c r="FJ59" s="595"/>
      <c r="FK59" s="172">
        <v>4</v>
      </c>
      <c r="FL59" s="130" t="s">
        <v>185</v>
      </c>
      <c r="FM59" s="130" t="s">
        <v>237</v>
      </c>
      <c r="FN59" s="161" t="s">
        <v>236</v>
      </c>
      <c r="GE59" s="229"/>
      <c r="GF59" s="249"/>
      <c r="GG59" s="239" t="str">
        <f t="shared" si="52"/>
        <v/>
      </c>
      <c r="GH59" s="239" t="str">
        <f t="shared" si="26"/>
        <v/>
      </c>
      <c r="GI59" s="239" t="str">
        <f t="shared" si="27"/>
        <v/>
      </c>
      <c r="GJ59" s="239">
        <f t="shared" si="28"/>
        <v>0</v>
      </c>
      <c r="GK59" s="240" t="str">
        <f t="shared" si="53"/>
        <v/>
      </c>
      <c r="GM59" s="407" t="str">
        <f t="shared" si="29"/>
        <v/>
      </c>
      <c r="GN59" s="408" t="str">
        <f t="shared" si="30"/>
        <v>0</v>
      </c>
      <c r="GO59" s="409" t="str">
        <f t="shared" si="31"/>
        <v/>
      </c>
      <c r="GP59" s="408" t="str">
        <f t="shared" si="32"/>
        <v>0</v>
      </c>
      <c r="GQ59" s="410" t="str">
        <f t="shared" si="33"/>
        <v/>
      </c>
      <c r="GR59" s="10" t="str">
        <f t="shared" si="34"/>
        <v/>
      </c>
      <c r="GS59" s="411">
        <f t="shared" si="9"/>
        <v>0</v>
      </c>
      <c r="GT59" s="27"/>
      <c r="GU59" s="27"/>
      <c r="GV59" s="413"/>
      <c r="GW59" s="10" t="str">
        <f>$T$59</f>
        <v>特殊な構造の排煙設備の給気送風機の外観</v>
      </c>
    </row>
    <row r="60" spans="2:205" s="10" customFormat="1" ht="50.1" customHeight="1" x14ac:dyDescent="0.15">
      <c r="B60" s="111"/>
      <c r="C60" s="229"/>
      <c r="D60" s="229"/>
      <c r="E60" s="229"/>
      <c r="F60" s="229"/>
      <c r="G60" s="229"/>
      <c r="H60" s="229"/>
      <c r="I60" s="260"/>
      <c r="J60" s="238"/>
      <c r="K60" s="242"/>
      <c r="L60" s="242"/>
      <c r="M60" s="2775" t="s">
        <v>6387</v>
      </c>
      <c r="N60" s="2775"/>
      <c r="O60" s="2775"/>
      <c r="P60" s="2798"/>
      <c r="Q60" s="2799"/>
      <c r="R60" s="2799"/>
      <c r="S60" s="2800"/>
      <c r="T60" s="2802"/>
      <c r="U60" s="2802"/>
      <c r="V60" s="2802"/>
      <c r="W60" s="2802"/>
      <c r="X60" s="2802"/>
      <c r="Y60" s="2802"/>
      <c r="Z60" s="2803"/>
      <c r="AA60" s="2845" t="s">
        <v>419</v>
      </c>
      <c r="AB60" s="2845"/>
      <c r="AC60" s="2845"/>
      <c r="AD60" s="2845"/>
      <c r="AE60" s="2845"/>
      <c r="AF60" s="2845"/>
      <c r="AG60" s="2845"/>
      <c r="AH60" s="2845"/>
      <c r="AI60" s="2845"/>
      <c r="AJ60" s="2845"/>
      <c r="AK60" s="2845"/>
      <c r="AL60" s="2845"/>
      <c r="AM60" s="2845"/>
      <c r="AN60" s="2845"/>
      <c r="AO60" s="2845"/>
      <c r="AP60" s="2845"/>
      <c r="AQ60" s="2845"/>
      <c r="AR60" s="2845"/>
      <c r="AS60" s="2845"/>
      <c r="AT60" s="2845"/>
      <c r="AU60" s="2845"/>
      <c r="AV60" s="2845"/>
      <c r="AW60" s="2845"/>
      <c r="AX60" s="2845"/>
      <c r="AY60" s="2846"/>
      <c r="AZ60" s="3039"/>
      <c r="BA60" s="3039"/>
      <c r="BB60" s="3039"/>
      <c r="BC60" s="3039"/>
      <c r="BD60" s="3039"/>
      <c r="BE60" s="3039"/>
      <c r="BF60" s="3039"/>
      <c r="BG60" s="3039"/>
      <c r="BH60" s="3039"/>
      <c r="BI60" s="3039"/>
      <c r="BJ60" s="3039"/>
      <c r="BK60" s="3039"/>
      <c r="BL60" s="2827"/>
      <c r="BM60" s="2827"/>
      <c r="BN60" s="2828"/>
      <c r="BO60" s="2828"/>
      <c r="BP60" s="2828"/>
      <c r="BQ60" s="2828"/>
      <c r="BR60" s="2828"/>
      <c r="BS60" s="2828"/>
      <c r="BT60" s="2828"/>
      <c r="BU60" s="2828"/>
      <c r="BV60" s="2828"/>
      <c r="BW60" s="2828"/>
      <c r="BX60" s="2828"/>
      <c r="BY60" s="2828"/>
      <c r="BZ60" s="2828"/>
      <c r="CA60" s="2828"/>
      <c r="CB60" s="2828"/>
      <c r="CC60" s="2828"/>
      <c r="CD60" s="2828"/>
      <c r="CE60" s="2828"/>
      <c r="CF60" s="2828"/>
      <c r="CG60" s="2828"/>
      <c r="CH60" s="2828"/>
      <c r="CI60" s="2828"/>
      <c r="CJ60" s="2828"/>
      <c r="CK60" s="2828"/>
      <c r="CL60" s="2828"/>
      <c r="CM60" s="3037"/>
      <c r="CN60" s="3037"/>
      <c r="CO60" s="3037"/>
      <c r="CP60" s="3037"/>
      <c r="CQ60" s="3037"/>
      <c r="CR60" s="3037"/>
      <c r="CS60" s="3038"/>
      <c r="CT60" s="3039"/>
      <c r="CU60" s="3039"/>
      <c r="CV60" s="2926"/>
      <c r="CW60" s="2927"/>
      <c r="CX60" s="2927"/>
      <c r="CY60" s="2927"/>
      <c r="CZ60" s="2927"/>
      <c r="DA60" s="2927"/>
      <c r="DB60" s="2927"/>
      <c r="DC60" s="2927"/>
      <c r="DD60" s="2927"/>
      <c r="DE60" s="2927"/>
      <c r="DF60" s="2927"/>
      <c r="DG60" s="2927"/>
      <c r="DH60" s="2927"/>
      <c r="DI60" s="2927"/>
      <c r="DJ60" s="2927"/>
      <c r="DK60" s="2927"/>
      <c r="DL60" s="2927"/>
      <c r="DM60" s="2927"/>
      <c r="DN60" s="2927"/>
      <c r="DO60" s="2928"/>
      <c r="DP60"/>
      <c r="DQ60"/>
      <c r="DR60"/>
      <c r="DS60"/>
      <c r="DT60"/>
      <c r="DU60"/>
      <c r="DV60"/>
      <c r="DW60"/>
      <c r="DX60"/>
      <c r="DY60"/>
      <c r="DZ60"/>
      <c r="EA60"/>
      <c r="EB60"/>
      <c r="EC60"/>
      <c r="ED60"/>
      <c r="EE60" s="229"/>
      <c r="EF60" s="237"/>
      <c r="EG60" s="131">
        <f t="shared" si="50"/>
        <v>0</v>
      </c>
      <c r="EH60" s="131">
        <f t="shared" si="39"/>
        <v>0</v>
      </c>
      <c r="EI60" s="131">
        <f t="shared" si="40"/>
        <v>0</v>
      </c>
      <c r="EJ60" s="131">
        <f t="shared" si="41"/>
        <v>0</v>
      </c>
      <c r="EK60" s="247" t="s">
        <v>1574</v>
      </c>
      <c r="EL60" s="131" t="str">
        <f>$T$59</f>
        <v>特殊な構造の排煙設備の給気送風機の外観</v>
      </c>
      <c r="EM60" s="130">
        <f t="shared" si="43"/>
        <v>0</v>
      </c>
      <c r="EN60" s="129" t="str">
        <f t="shared" si="44"/>
        <v/>
      </c>
      <c r="EO60" s="121" t="str">
        <f>IF($EN60="要是正",MAX($EO$14:EO59)+1,"")</f>
        <v/>
      </c>
      <c r="EP60" s="121" t="str">
        <f>IF($EN60="要是正",MAX($EP$14:EP59)+1,"")</f>
        <v/>
      </c>
      <c r="EQ60" s="128" t="str">
        <f t="shared" si="45"/>
        <v/>
      </c>
      <c r="ER60" s="127" t="str">
        <f t="shared" si="46"/>
        <v/>
      </c>
      <c r="ES60" s="122" t="str">
        <f t="shared" si="12"/>
        <v/>
      </c>
      <c r="ET60" s="157" t="str">
        <f t="shared" si="47"/>
        <v/>
      </c>
      <c r="EU60" s="156" t="str">
        <f t="shared" si="13"/>
        <v/>
      </c>
      <c r="EV60" s="125" t="str">
        <f t="shared" si="14"/>
        <v/>
      </c>
      <c r="EW60" s="123" t="str">
        <f t="shared" si="15"/>
        <v>0</v>
      </c>
      <c r="EX60" s="610" t="str">
        <f t="shared" si="16"/>
        <v/>
      </c>
      <c r="EY60" s="608" t="str">
        <f t="shared" si="17"/>
        <v>0</v>
      </c>
      <c r="EZ60" s="608" t="str">
        <f t="shared" si="18"/>
        <v>0</v>
      </c>
      <c r="FA60" s="607" t="str">
        <f t="shared" si="19"/>
        <v/>
      </c>
      <c r="FB60" s="125" t="str">
        <f t="shared" si="20"/>
        <v/>
      </c>
      <c r="FC60" s="123" t="str">
        <f t="shared" si="21"/>
        <v>0</v>
      </c>
      <c r="FD60" s="124" t="str">
        <f t="shared" si="22"/>
        <v/>
      </c>
      <c r="FE60" s="123" t="str">
        <f t="shared" si="23"/>
        <v>0</v>
      </c>
      <c r="FF60" s="613" t="str">
        <f t="shared" si="24"/>
        <v/>
      </c>
      <c r="FG60" s="613" t="str">
        <f t="shared" si="25"/>
        <v/>
      </c>
      <c r="FH60" s="121"/>
      <c r="FI60" s="121"/>
      <c r="FJ60" s="595"/>
      <c r="FK60" s="172">
        <v>5</v>
      </c>
      <c r="FL60" s="130" t="s">
        <v>185</v>
      </c>
      <c r="FM60" s="130" t="s">
        <v>233</v>
      </c>
      <c r="FN60" s="161" t="s">
        <v>232</v>
      </c>
      <c r="FP60" s="2972"/>
      <c r="FQ60" s="2972"/>
      <c r="FR60" s="2972"/>
      <c r="FS60" s="2972"/>
      <c r="FT60" s="2972"/>
      <c r="FU60" s="2948"/>
      <c r="FV60" s="2948"/>
      <c r="FW60" s="2948"/>
      <c r="FX60" s="2948"/>
      <c r="FY60" s="2948"/>
      <c r="FZ60" s="2948"/>
      <c r="GA60" s="2948"/>
      <c r="GB60" s="2948"/>
      <c r="GC60" s="2948"/>
      <c r="GD60" s="2948"/>
      <c r="GE60" s="229"/>
      <c r="GF60" s="229"/>
      <c r="GG60" s="239" t="str">
        <f t="shared" si="52"/>
        <v/>
      </c>
      <c r="GH60" s="239" t="str">
        <f t="shared" si="26"/>
        <v/>
      </c>
      <c r="GI60" s="239" t="str">
        <f t="shared" si="27"/>
        <v/>
      </c>
      <c r="GJ60" s="239">
        <f t="shared" si="28"/>
        <v>0</v>
      </c>
      <c r="GK60" s="240" t="str">
        <f t="shared" si="53"/>
        <v/>
      </c>
      <c r="GM60" s="407" t="str">
        <f t="shared" si="29"/>
        <v/>
      </c>
      <c r="GN60" s="408" t="str">
        <f t="shared" si="30"/>
        <v>0</v>
      </c>
      <c r="GO60" s="409" t="str">
        <f t="shared" si="31"/>
        <v/>
      </c>
      <c r="GP60" s="408" t="str">
        <f t="shared" si="32"/>
        <v>0</v>
      </c>
      <c r="GQ60" s="410" t="str">
        <f t="shared" si="33"/>
        <v/>
      </c>
      <c r="GR60" s="10" t="str">
        <f t="shared" si="34"/>
        <v/>
      </c>
      <c r="GS60" s="411">
        <f t="shared" si="9"/>
        <v>0</v>
      </c>
      <c r="GT60" s="27"/>
      <c r="GU60" s="27"/>
      <c r="GV60" s="413"/>
      <c r="GW60" s="10" t="str">
        <f>$T$59</f>
        <v>特殊な構造の排煙設備の給気送風機の外観</v>
      </c>
    </row>
    <row r="61" spans="2:205" s="10" customFormat="1" ht="50.1" customHeight="1" x14ac:dyDescent="0.15">
      <c r="B61" s="111"/>
      <c r="C61" s="229"/>
      <c r="D61" s="229"/>
      <c r="E61" s="229"/>
      <c r="F61" s="229"/>
      <c r="G61" s="229"/>
      <c r="H61" s="229"/>
      <c r="I61" s="260"/>
      <c r="J61" s="238"/>
      <c r="K61" s="242"/>
      <c r="L61" s="242"/>
      <c r="M61" s="2775" t="s">
        <v>6388</v>
      </c>
      <c r="N61" s="2775"/>
      <c r="O61" s="2775"/>
      <c r="P61" s="2798"/>
      <c r="Q61" s="2799"/>
      <c r="R61" s="2799"/>
      <c r="S61" s="2800"/>
      <c r="T61" s="2796" t="s">
        <v>418</v>
      </c>
      <c r="U61" s="2796"/>
      <c r="V61" s="2796"/>
      <c r="W61" s="2796"/>
      <c r="X61" s="2796"/>
      <c r="Y61" s="2796"/>
      <c r="Z61" s="2797"/>
      <c r="AA61" s="3072" t="s">
        <v>417</v>
      </c>
      <c r="AB61" s="3072"/>
      <c r="AC61" s="3072"/>
      <c r="AD61" s="3072"/>
      <c r="AE61" s="3072"/>
      <c r="AF61" s="3072"/>
      <c r="AG61" s="3072"/>
      <c r="AH61" s="3072"/>
      <c r="AI61" s="3072"/>
      <c r="AJ61" s="3072"/>
      <c r="AK61" s="3072"/>
      <c r="AL61" s="3072"/>
      <c r="AM61" s="3072"/>
      <c r="AN61" s="3072"/>
      <c r="AO61" s="3072"/>
      <c r="AP61" s="3072"/>
      <c r="AQ61" s="3072"/>
      <c r="AR61" s="3072"/>
      <c r="AS61" s="3072"/>
      <c r="AT61" s="3072"/>
      <c r="AU61" s="3072"/>
      <c r="AV61" s="3072"/>
      <c r="AW61" s="3072"/>
      <c r="AX61" s="3072"/>
      <c r="AY61" s="3073"/>
      <c r="AZ61" s="2953"/>
      <c r="BA61" s="2953"/>
      <c r="BB61" s="2953"/>
      <c r="BC61" s="2953"/>
      <c r="BD61" s="2953"/>
      <c r="BE61" s="2953"/>
      <c r="BF61" s="2953"/>
      <c r="BG61" s="2953"/>
      <c r="BH61" s="2953"/>
      <c r="BI61" s="2953"/>
      <c r="BJ61" s="2953"/>
      <c r="BK61" s="2953"/>
      <c r="BL61" s="2954"/>
      <c r="BM61" s="2954"/>
      <c r="BN61" s="2963"/>
      <c r="BO61" s="2963"/>
      <c r="BP61" s="2963"/>
      <c r="BQ61" s="2963"/>
      <c r="BR61" s="2963"/>
      <c r="BS61" s="2963"/>
      <c r="BT61" s="2963"/>
      <c r="BU61" s="2963"/>
      <c r="BV61" s="2963"/>
      <c r="BW61" s="2963"/>
      <c r="BX61" s="2963"/>
      <c r="BY61" s="2963"/>
      <c r="BZ61" s="2963"/>
      <c r="CA61" s="2963"/>
      <c r="CB61" s="2963"/>
      <c r="CC61" s="2963"/>
      <c r="CD61" s="2963"/>
      <c r="CE61" s="2963"/>
      <c r="CF61" s="2963"/>
      <c r="CG61" s="2963"/>
      <c r="CH61" s="2963"/>
      <c r="CI61" s="2963"/>
      <c r="CJ61" s="2963"/>
      <c r="CK61" s="2963"/>
      <c r="CL61" s="2963"/>
      <c r="CM61" s="3046"/>
      <c r="CN61" s="3046"/>
      <c r="CO61" s="3046"/>
      <c r="CP61" s="3046"/>
      <c r="CQ61" s="3046"/>
      <c r="CR61" s="3046"/>
      <c r="CS61" s="3032"/>
      <c r="CT61" s="2953"/>
      <c r="CU61" s="2953"/>
      <c r="CV61" s="2969"/>
      <c r="CW61" s="2970"/>
      <c r="CX61" s="2970"/>
      <c r="CY61" s="2970"/>
      <c r="CZ61" s="2970"/>
      <c r="DA61" s="2970"/>
      <c r="DB61" s="2970"/>
      <c r="DC61" s="2970"/>
      <c r="DD61" s="2970"/>
      <c r="DE61" s="2970"/>
      <c r="DF61" s="2970"/>
      <c r="DG61" s="2970"/>
      <c r="DH61" s="2970"/>
      <c r="DI61" s="2970"/>
      <c r="DJ61" s="2970"/>
      <c r="DK61" s="2970"/>
      <c r="DL61" s="2970"/>
      <c r="DM61" s="2970"/>
      <c r="DN61" s="2970"/>
      <c r="DO61" s="2971"/>
      <c r="DP61"/>
      <c r="DQ61"/>
      <c r="DR61"/>
      <c r="DS61"/>
      <c r="DT61"/>
      <c r="DU61"/>
      <c r="DV61"/>
      <c r="DW61"/>
      <c r="DX61"/>
      <c r="DY61"/>
      <c r="DZ61"/>
      <c r="EA61"/>
      <c r="EB61"/>
      <c r="EC61"/>
      <c r="ED61"/>
      <c r="EE61" s="229"/>
      <c r="EF61" s="237"/>
      <c r="EG61" s="131">
        <f t="shared" si="50"/>
        <v>0</v>
      </c>
      <c r="EH61" s="131">
        <f t="shared" si="39"/>
        <v>0</v>
      </c>
      <c r="EI61" s="131">
        <f t="shared" si="40"/>
        <v>0</v>
      </c>
      <c r="EJ61" s="131">
        <f t="shared" si="41"/>
        <v>0</v>
      </c>
      <c r="EK61" s="247" t="s">
        <v>1575</v>
      </c>
      <c r="EL61" s="131" t="str">
        <f>$T$61</f>
        <v>特殊な構造の排煙設備の給気送風機の性能</v>
      </c>
      <c r="EM61" s="130">
        <f t="shared" si="43"/>
        <v>0</v>
      </c>
      <c r="EN61" s="129" t="str">
        <f t="shared" si="44"/>
        <v/>
      </c>
      <c r="EO61" s="121" t="str">
        <f>IF($EN61="要是正",MAX($EO$14:EO60)+1,"")</f>
        <v/>
      </c>
      <c r="EP61" s="121" t="str">
        <f>IF($EN61="要是正",MAX($EP$14:EP60)+1,"")</f>
        <v/>
      </c>
      <c r="EQ61" s="128" t="str">
        <f t="shared" si="45"/>
        <v/>
      </c>
      <c r="ER61" s="127" t="str">
        <f t="shared" si="46"/>
        <v/>
      </c>
      <c r="ES61" s="122" t="str">
        <f t="shared" si="12"/>
        <v/>
      </c>
      <c r="ET61" s="157" t="str">
        <f t="shared" si="47"/>
        <v/>
      </c>
      <c r="EU61" s="156" t="str">
        <f t="shared" si="13"/>
        <v/>
      </c>
      <c r="EV61" s="125" t="str">
        <f t="shared" si="14"/>
        <v/>
      </c>
      <c r="EW61" s="123" t="str">
        <f t="shared" si="15"/>
        <v>0</v>
      </c>
      <c r="EX61" s="610" t="str">
        <f t="shared" si="16"/>
        <v/>
      </c>
      <c r="EY61" s="608" t="str">
        <f t="shared" si="17"/>
        <v>0</v>
      </c>
      <c r="EZ61" s="608" t="str">
        <f t="shared" si="18"/>
        <v>0</v>
      </c>
      <c r="FA61" s="607" t="str">
        <f t="shared" si="19"/>
        <v/>
      </c>
      <c r="FB61" s="125" t="str">
        <f t="shared" si="20"/>
        <v/>
      </c>
      <c r="FC61" s="123" t="str">
        <f t="shared" si="21"/>
        <v>0</v>
      </c>
      <c r="FD61" s="124" t="str">
        <f t="shared" si="22"/>
        <v/>
      </c>
      <c r="FE61" s="123" t="str">
        <f t="shared" si="23"/>
        <v>0</v>
      </c>
      <c r="FF61" s="613" t="str">
        <f t="shared" si="24"/>
        <v/>
      </c>
      <c r="FG61" s="613" t="str">
        <f t="shared" si="25"/>
        <v/>
      </c>
      <c r="FH61" s="121"/>
      <c r="FI61" s="121"/>
      <c r="FJ61" s="595"/>
      <c r="FK61" s="172">
        <v>6</v>
      </c>
      <c r="FL61" s="130" t="s">
        <v>185</v>
      </c>
      <c r="FM61" s="130" t="s">
        <v>228</v>
      </c>
      <c r="FN61" s="161" t="s">
        <v>227</v>
      </c>
      <c r="FQ61" s="109"/>
      <c r="FR61" s="109"/>
      <c r="FS61" s="109"/>
      <c r="FT61" s="109"/>
      <c r="FU61" s="105"/>
      <c r="FV61" s="105"/>
      <c r="FW61" s="105"/>
      <c r="FX61" s="105"/>
      <c r="FY61" s="105"/>
      <c r="FZ61" s="105"/>
      <c r="GA61" s="105"/>
      <c r="GB61" s="105"/>
      <c r="GC61" s="105"/>
      <c r="GD61" s="105"/>
      <c r="GE61" s="229"/>
      <c r="GF61" s="229"/>
      <c r="GG61" s="239" t="str">
        <f t="shared" si="52"/>
        <v/>
      </c>
      <c r="GH61" s="239" t="str">
        <f t="shared" si="26"/>
        <v/>
      </c>
      <c r="GI61" s="239" t="str">
        <f t="shared" si="27"/>
        <v/>
      </c>
      <c r="GJ61" s="239">
        <f t="shared" si="28"/>
        <v>0</v>
      </c>
      <c r="GK61" s="240" t="str">
        <f t="shared" si="53"/>
        <v/>
      </c>
      <c r="GM61" s="407" t="str">
        <f t="shared" si="29"/>
        <v/>
      </c>
      <c r="GN61" s="408" t="str">
        <f t="shared" si="30"/>
        <v>0</v>
      </c>
      <c r="GO61" s="409" t="str">
        <f t="shared" si="31"/>
        <v/>
      </c>
      <c r="GP61" s="408" t="str">
        <f t="shared" si="32"/>
        <v>0</v>
      </c>
      <c r="GQ61" s="410" t="str">
        <f t="shared" si="33"/>
        <v/>
      </c>
      <c r="GR61" s="10" t="str">
        <f t="shared" si="34"/>
        <v/>
      </c>
      <c r="GS61" s="411">
        <f t="shared" si="9"/>
        <v>0</v>
      </c>
      <c r="GT61" s="27"/>
      <c r="GU61" s="27"/>
      <c r="GV61" s="413"/>
      <c r="GW61" s="10" t="str">
        <f>$T$61</f>
        <v>特殊な構造の排煙設備の給気送風機の性能</v>
      </c>
    </row>
    <row r="62" spans="2:205" s="10" customFormat="1" ht="50.1" customHeight="1" x14ac:dyDescent="0.15">
      <c r="B62" s="111"/>
      <c r="C62" s="229"/>
      <c r="D62" s="229"/>
      <c r="E62" s="229"/>
      <c r="F62" s="229"/>
      <c r="G62" s="229"/>
      <c r="H62" s="229"/>
      <c r="I62" s="260"/>
      <c r="J62" s="238"/>
      <c r="K62" s="242"/>
      <c r="L62" s="242"/>
      <c r="M62" s="2775" t="s">
        <v>6389</v>
      </c>
      <c r="N62" s="2775"/>
      <c r="O62" s="2775"/>
      <c r="P62" s="2798"/>
      <c r="Q62" s="2799"/>
      <c r="R62" s="2799"/>
      <c r="S62" s="2800"/>
      <c r="T62" s="2799"/>
      <c r="U62" s="2799"/>
      <c r="V62" s="2799"/>
      <c r="W62" s="2799"/>
      <c r="X62" s="2799"/>
      <c r="Y62" s="2799"/>
      <c r="Z62" s="2800"/>
      <c r="AA62" s="2850" t="s">
        <v>416</v>
      </c>
      <c r="AB62" s="2850"/>
      <c r="AC62" s="2850"/>
      <c r="AD62" s="2850"/>
      <c r="AE62" s="2850"/>
      <c r="AF62" s="2850"/>
      <c r="AG62" s="2850"/>
      <c r="AH62" s="2850"/>
      <c r="AI62" s="2850"/>
      <c r="AJ62" s="2850"/>
      <c r="AK62" s="2850"/>
      <c r="AL62" s="2850"/>
      <c r="AM62" s="2850"/>
      <c r="AN62" s="2850"/>
      <c r="AO62" s="2850"/>
      <c r="AP62" s="2850"/>
      <c r="AQ62" s="2850"/>
      <c r="AR62" s="2850"/>
      <c r="AS62" s="2850"/>
      <c r="AT62" s="2850"/>
      <c r="AU62" s="2850"/>
      <c r="AV62" s="2850"/>
      <c r="AW62" s="2850"/>
      <c r="AX62" s="2850"/>
      <c r="AY62" s="2851"/>
      <c r="AZ62" s="2790"/>
      <c r="BA62" s="2790"/>
      <c r="BB62" s="2790"/>
      <c r="BC62" s="2790"/>
      <c r="BD62" s="2790"/>
      <c r="BE62" s="2790"/>
      <c r="BF62" s="2790"/>
      <c r="BG62" s="2790"/>
      <c r="BH62" s="2790"/>
      <c r="BI62" s="2790"/>
      <c r="BJ62" s="2790"/>
      <c r="BK62" s="2790"/>
      <c r="BL62" s="2781"/>
      <c r="BM62" s="2781"/>
      <c r="BN62" s="2780"/>
      <c r="BO62" s="2780"/>
      <c r="BP62" s="2780"/>
      <c r="BQ62" s="2780"/>
      <c r="BR62" s="2780"/>
      <c r="BS62" s="2780"/>
      <c r="BT62" s="2780"/>
      <c r="BU62" s="2780"/>
      <c r="BV62" s="2780"/>
      <c r="BW62" s="2780"/>
      <c r="BX62" s="2780"/>
      <c r="BY62" s="2780"/>
      <c r="BZ62" s="2780"/>
      <c r="CA62" s="2780"/>
      <c r="CB62" s="2780"/>
      <c r="CC62" s="2780"/>
      <c r="CD62" s="2780"/>
      <c r="CE62" s="2780"/>
      <c r="CF62" s="2780"/>
      <c r="CG62" s="2780"/>
      <c r="CH62" s="2780"/>
      <c r="CI62" s="2780"/>
      <c r="CJ62" s="2780"/>
      <c r="CK62" s="2780"/>
      <c r="CL62" s="2780"/>
      <c r="CM62" s="3036"/>
      <c r="CN62" s="3036"/>
      <c r="CO62" s="3036"/>
      <c r="CP62" s="3036"/>
      <c r="CQ62" s="3036"/>
      <c r="CR62" s="3036"/>
      <c r="CS62" s="3031"/>
      <c r="CT62" s="2790"/>
      <c r="CU62" s="2790"/>
      <c r="CV62" s="2835"/>
      <c r="CW62" s="2836"/>
      <c r="CX62" s="2836"/>
      <c r="CY62" s="2836"/>
      <c r="CZ62" s="2836"/>
      <c r="DA62" s="2836"/>
      <c r="DB62" s="2836"/>
      <c r="DC62" s="2836"/>
      <c r="DD62" s="2836"/>
      <c r="DE62" s="2836"/>
      <c r="DF62" s="2836"/>
      <c r="DG62" s="2836"/>
      <c r="DH62" s="2836"/>
      <c r="DI62" s="2836"/>
      <c r="DJ62" s="2836"/>
      <c r="DK62" s="2836"/>
      <c r="DL62" s="2836"/>
      <c r="DM62" s="2836"/>
      <c r="DN62" s="2836"/>
      <c r="DO62" s="2837"/>
      <c r="DP62"/>
      <c r="DQ62"/>
      <c r="DR62"/>
      <c r="DS62"/>
      <c r="DT62"/>
      <c r="DU62"/>
      <c r="DV62"/>
      <c r="DW62"/>
      <c r="DX62"/>
      <c r="DY62"/>
      <c r="DZ62"/>
      <c r="EA62"/>
      <c r="EB62"/>
      <c r="EC62"/>
      <c r="ED62"/>
      <c r="EE62" s="229"/>
      <c r="EF62" s="237"/>
      <c r="EG62" s="131">
        <f t="shared" si="50"/>
        <v>0</v>
      </c>
      <c r="EH62" s="131">
        <f t="shared" si="39"/>
        <v>0</v>
      </c>
      <c r="EI62" s="131">
        <f t="shared" si="40"/>
        <v>0</v>
      </c>
      <c r="EJ62" s="131">
        <f t="shared" si="41"/>
        <v>0</v>
      </c>
      <c r="EK62" s="247" t="s">
        <v>1576</v>
      </c>
      <c r="EL62" s="131" t="str">
        <f t="shared" ref="EL62:EL65" si="56">$T$61</f>
        <v>特殊な構造の排煙設備の給気送風機の性能</v>
      </c>
      <c r="EM62" s="130">
        <f t="shared" si="43"/>
        <v>0</v>
      </c>
      <c r="EN62" s="129" t="str">
        <f t="shared" si="44"/>
        <v/>
      </c>
      <c r="EO62" s="121" t="str">
        <f>IF($EN62="要是正",MAX($EO$14:EO61)+1,"")</f>
        <v/>
      </c>
      <c r="EP62" s="121" t="str">
        <f>IF($EN62="要是正",MAX($EP$14:EP61)+1,"")</f>
        <v/>
      </c>
      <c r="EQ62" s="128" t="str">
        <f t="shared" si="45"/>
        <v/>
      </c>
      <c r="ER62" s="127" t="str">
        <f t="shared" si="46"/>
        <v/>
      </c>
      <c r="ES62" s="122" t="str">
        <f t="shared" si="12"/>
        <v/>
      </c>
      <c r="ET62" s="157" t="str">
        <f t="shared" si="47"/>
        <v/>
      </c>
      <c r="EU62" s="156" t="str">
        <f t="shared" si="13"/>
        <v/>
      </c>
      <c r="EV62" s="125" t="str">
        <f t="shared" si="14"/>
        <v/>
      </c>
      <c r="EW62" s="123" t="str">
        <f t="shared" si="15"/>
        <v>0</v>
      </c>
      <c r="EX62" s="610" t="str">
        <f t="shared" si="16"/>
        <v/>
      </c>
      <c r="EY62" s="608" t="str">
        <f t="shared" si="17"/>
        <v>0</v>
      </c>
      <c r="EZ62" s="608" t="str">
        <f t="shared" si="18"/>
        <v>0</v>
      </c>
      <c r="FA62" s="607" t="str">
        <f t="shared" si="19"/>
        <v/>
      </c>
      <c r="FB62" s="125" t="str">
        <f t="shared" si="20"/>
        <v/>
      </c>
      <c r="FC62" s="123" t="str">
        <f t="shared" si="21"/>
        <v>0</v>
      </c>
      <c r="FD62" s="124" t="str">
        <f t="shared" si="22"/>
        <v/>
      </c>
      <c r="FE62" s="123" t="str">
        <f t="shared" si="23"/>
        <v>0</v>
      </c>
      <c r="FF62" s="613" t="str">
        <f t="shared" si="24"/>
        <v/>
      </c>
      <c r="FG62" s="613" t="str">
        <f t="shared" si="25"/>
        <v/>
      </c>
      <c r="FH62" s="121"/>
      <c r="FI62" s="121"/>
      <c r="FJ62" s="595"/>
      <c r="FK62" s="172">
        <v>6</v>
      </c>
      <c r="FL62" s="130" t="s">
        <v>185</v>
      </c>
      <c r="FM62" s="130" t="s">
        <v>228</v>
      </c>
      <c r="FN62" s="161" t="s">
        <v>227</v>
      </c>
      <c r="GE62" s="229"/>
      <c r="GF62" s="229"/>
      <c r="GG62" s="239" t="str">
        <f t="shared" si="52"/>
        <v/>
      </c>
      <c r="GH62" s="239" t="str">
        <f t="shared" si="26"/>
        <v/>
      </c>
      <c r="GI62" s="239" t="str">
        <f t="shared" si="27"/>
        <v/>
      </c>
      <c r="GJ62" s="239">
        <f t="shared" si="28"/>
        <v>0</v>
      </c>
      <c r="GK62" s="240" t="str">
        <f t="shared" si="53"/>
        <v/>
      </c>
      <c r="GM62" s="407" t="str">
        <f t="shared" si="29"/>
        <v/>
      </c>
      <c r="GN62" s="408" t="str">
        <f t="shared" si="30"/>
        <v>0</v>
      </c>
      <c r="GO62" s="409" t="str">
        <f t="shared" si="31"/>
        <v/>
      </c>
      <c r="GP62" s="408" t="str">
        <f t="shared" si="32"/>
        <v>0</v>
      </c>
      <c r="GQ62" s="410" t="str">
        <f t="shared" si="33"/>
        <v/>
      </c>
      <c r="GR62" s="10" t="str">
        <f t="shared" si="34"/>
        <v/>
      </c>
      <c r="GS62" s="411">
        <f t="shared" si="9"/>
        <v>0</v>
      </c>
      <c r="GT62" s="27"/>
      <c r="GU62" s="27"/>
      <c r="GV62" s="413"/>
      <c r="GW62" s="10" t="str">
        <f>$T$61</f>
        <v>特殊な構造の排煙設備の給気送風機の性能</v>
      </c>
    </row>
    <row r="63" spans="2:205" s="10" customFormat="1" ht="50.1" customHeight="1" x14ac:dyDescent="0.15">
      <c r="B63" s="111"/>
      <c r="C63" s="229"/>
      <c r="D63" s="229"/>
      <c r="E63" s="229"/>
      <c r="F63" s="229"/>
      <c r="G63" s="229"/>
      <c r="H63" s="229"/>
      <c r="I63" s="260"/>
      <c r="J63" s="238"/>
      <c r="K63" s="242"/>
      <c r="L63" s="242"/>
      <c r="M63" s="2775" t="s">
        <v>6390</v>
      </c>
      <c r="N63" s="2775"/>
      <c r="O63" s="2775"/>
      <c r="P63" s="2798"/>
      <c r="Q63" s="2799"/>
      <c r="R63" s="2799"/>
      <c r="S63" s="2800"/>
      <c r="T63" s="2799"/>
      <c r="U63" s="2799"/>
      <c r="V63" s="2799"/>
      <c r="W63" s="2799"/>
      <c r="X63" s="2799"/>
      <c r="Y63" s="2799"/>
      <c r="Z63" s="2800"/>
      <c r="AA63" s="2776" t="s">
        <v>415</v>
      </c>
      <c r="AB63" s="2776"/>
      <c r="AC63" s="2776"/>
      <c r="AD63" s="2776"/>
      <c r="AE63" s="2776"/>
      <c r="AF63" s="2776"/>
      <c r="AG63" s="2776"/>
      <c r="AH63" s="2776"/>
      <c r="AI63" s="2776"/>
      <c r="AJ63" s="2776"/>
      <c r="AK63" s="2776"/>
      <c r="AL63" s="2776"/>
      <c r="AM63" s="2776"/>
      <c r="AN63" s="2776"/>
      <c r="AO63" s="2776"/>
      <c r="AP63" s="2776"/>
      <c r="AQ63" s="2776"/>
      <c r="AR63" s="2776"/>
      <c r="AS63" s="2776"/>
      <c r="AT63" s="2776"/>
      <c r="AU63" s="2776"/>
      <c r="AV63" s="2776"/>
      <c r="AW63" s="2776"/>
      <c r="AX63" s="2776"/>
      <c r="AY63" s="2777"/>
      <c r="AZ63" s="2790"/>
      <c r="BA63" s="2790"/>
      <c r="BB63" s="2790"/>
      <c r="BC63" s="2790"/>
      <c r="BD63" s="2790"/>
      <c r="BE63" s="2790"/>
      <c r="BF63" s="2790"/>
      <c r="BG63" s="2790"/>
      <c r="BH63" s="2790"/>
      <c r="BI63" s="2790"/>
      <c r="BJ63" s="2790"/>
      <c r="BK63" s="2790"/>
      <c r="BL63" s="2781"/>
      <c r="BM63" s="2781"/>
      <c r="BN63" s="2780"/>
      <c r="BO63" s="2780"/>
      <c r="BP63" s="2780"/>
      <c r="BQ63" s="2780"/>
      <c r="BR63" s="2780"/>
      <c r="BS63" s="2780"/>
      <c r="BT63" s="2780"/>
      <c r="BU63" s="2780"/>
      <c r="BV63" s="2780"/>
      <c r="BW63" s="2780"/>
      <c r="BX63" s="2780"/>
      <c r="BY63" s="2780"/>
      <c r="BZ63" s="2780"/>
      <c r="CA63" s="2780"/>
      <c r="CB63" s="2780"/>
      <c r="CC63" s="2780"/>
      <c r="CD63" s="2780"/>
      <c r="CE63" s="2780"/>
      <c r="CF63" s="2780"/>
      <c r="CG63" s="2780"/>
      <c r="CH63" s="2780"/>
      <c r="CI63" s="2780"/>
      <c r="CJ63" s="2780"/>
      <c r="CK63" s="2780"/>
      <c r="CL63" s="2780"/>
      <c r="CM63" s="3036"/>
      <c r="CN63" s="3036"/>
      <c r="CO63" s="3036"/>
      <c r="CP63" s="3036"/>
      <c r="CQ63" s="3036"/>
      <c r="CR63" s="3036"/>
      <c r="CS63" s="3031"/>
      <c r="CT63" s="2790"/>
      <c r="CU63" s="2790"/>
      <c r="CV63" s="2835"/>
      <c r="CW63" s="2836"/>
      <c r="CX63" s="2836"/>
      <c r="CY63" s="2836"/>
      <c r="CZ63" s="2836"/>
      <c r="DA63" s="2836"/>
      <c r="DB63" s="2836"/>
      <c r="DC63" s="2836"/>
      <c r="DD63" s="2836"/>
      <c r="DE63" s="2836"/>
      <c r="DF63" s="2836"/>
      <c r="DG63" s="2836"/>
      <c r="DH63" s="2836"/>
      <c r="DI63" s="2836"/>
      <c r="DJ63" s="2836"/>
      <c r="DK63" s="2836"/>
      <c r="DL63" s="2836"/>
      <c r="DM63" s="2836"/>
      <c r="DN63" s="2836"/>
      <c r="DO63" s="2837"/>
      <c r="DP63"/>
      <c r="DQ63"/>
      <c r="DR63"/>
      <c r="DS63"/>
      <c r="DT63"/>
      <c r="DU63"/>
      <c r="DV63"/>
      <c r="DW63"/>
      <c r="DX63"/>
      <c r="DY63"/>
      <c r="DZ63"/>
      <c r="EA63"/>
      <c r="EB63"/>
      <c r="EC63"/>
      <c r="ED63"/>
      <c r="EE63" s="229"/>
      <c r="EF63" s="237"/>
      <c r="EG63" s="131">
        <f t="shared" si="50"/>
        <v>0</v>
      </c>
      <c r="EH63" s="131">
        <f t="shared" si="39"/>
        <v>0</v>
      </c>
      <c r="EI63" s="131">
        <f t="shared" si="40"/>
        <v>0</v>
      </c>
      <c r="EJ63" s="131">
        <f t="shared" si="41"/>
        <v>0</v>
      </c>
      <c r="EK63" s="247" t="s">
        <v>1577</v>
      </c>
      <c r="EL63" s="131" t="str">
        <f t="shared" si="56"/>
        <v>特殊な構造の排煙設備の給気送風機の性能</v>
      </c>
      <c r="EM63" s="130">
        <f t="shared" si="43"/>
        <v>0</v>
      </c>
      <c r="EN63" s="129" t="str">
        <f t="shared" si="44"/>
        <v/>
      </c>
      <c r="EO63" s="121" t="str">
        <f>IF($EN63="要是正",MAX($EO$14:EO62)+1,"")</f>
        <v/>
      </c>
      <c r="EP63" s="121" t="str">
        <f>IF($EN63="要是正",MAX($EP$14:EP62)+1,"")</f>
        <v/>
      </c>
      <c r="EQ63" s="128" t="str">
        <f t="shared" si="45"/>
        <v/>
      </c>
      <c r="ER63" s="127" t="str">
        <f t="shared" si="46"/>
        <v/>
      </c>
      <c r="ES63" s="122" t="str">
        <f t="shared" si="12"/>
        <v/>
      </c>
      <c r="ET63" s="157" t="str">
        <f t="shared" si="47"/>
        <v/>
      </c>
      <c r="EU63" s="156" t="str">
        <f t="shared" si="13"/>
        <v/>
      </c>
      <c r="EV63" s="125" t="str">
        <f t="shared" si="14"/>
        <v/>
      </c>
      <c r="EW63" s="123" t="str">
        <f t="shared" si="15"/>
        <v>0</v>
      </c>
      <c r="EX63" s="610" t="str">
        <f t="shared" si="16"/>
        <v/>
      </c>
      <c r="EY63" s="608" t="str">
        <f t="shared" si="17"/>
        <v>0</v>
      </c>
      <c r="EZ63" s="608" t="str">
        <f t="shared" si="18"/>
        <v>0</v>
      </c>
      <c r="FA63" s="607" t="str">
        <f t="shared" si="19"/>
        <v/>
      </c>
      <c r="FB63" s="125" t="str">
        <f t="shared" si="20"/>
        <v/>
      </c>
      <c r="FC63" s="123" t="str">
        <f t="shared" si="21"/>
        <v>0</v>
      </c>
      <c r="FD63" s="124" t="str">
        <f t="shared" si="22"/>
        <v/>
      </c>
      <c r="FE63" s="123" t="str">
        <f t="shared" si="23"/>
        <v>0</v>
      </c>
      <c r="FF63" s="613" t="str">
        <f t="shared" si="24"/>
        <v/>
      </c>
      <c r="FG63" s="613" t="str">
        <f t="shared" si="25"/>
        <v/>
      </c>
      <c r="FH63" s="121"/>
      <c r="FI63" s="121"/>
      <c r="FJ63" s="595"/>
      <c r="FK63" s="172">
        <v>2</v>
      </c>
      <c r="FL63" s="130" t="s">
        <v>185</v>
      </c>
      <c r="FM63" s="130" t="s">
        <v>245</v>
      </c>
      <c r="FN63" s="161" t="s">
        <v>244</v>
      </c>
      <c r="GE63" s="229"/>
      <c r="GF63" s="249"/>
      <c r="GG63" s="239" t="str">
        <f t="shared" si="52"/>
        <v/>
      </c>
      <c r="GH63" s="239" t="str">
        <f t="shared" si="26"/>
        <v/>
      </c>
      <c r="GI63" s="239" t="str">
        <f t="shared" si="27"/>
        <v/>
      </c>
      <c r="GJ63" s="239">
        <f t="shared" si="28"/>
        <v>0</v>
      </c>
      <c r="GK63" s="240" t="str">
        <f t="shared" si="53"/>
        <v/>
      </c>
      <c r="GM63" s="407" t="str">
        <f t="shared" si="29"/>
        <v/>
      </c>
      <c r="GN63" s="408" t="str">
        <f t="shared" si="30"/>
        <v>0</v>
      </c>
      <c r="GO63" s="409" t="str">
        <f t="shared" si="31"/>
        <v/>
      </c>
      <c r="GP63" s="408" t="str">
        <f t="shared" si="32"/>
        <v>0</v>
      </c>
      <c r="GQ63" s="410" t="str">
        <f t="shared" si="33"/>
        <v/>
      </c>
      <c r="GR63" s="10" t="str">
        <f t="shared" si="34"/>
        <v/>
      </c>
      <c r="GS63" s="411">
        <f t="shared" si="9"/>
        <v>0</v>
      </c>
      <c r="GT63" s="27"/>
      <c r="GU63" s="27"/>
      <c r="GV63" s="413"/>
      <c r="GW63" s="10" t="str">
        <f>$T$61</f>
        <v>特殊な構造の排煙設備の給気送風機の性能</v>
      </c>
    </row>
    <row r="64" spans="2:205" s="10" customFormat="1" ht="50.1" customHeight="1" x14ac:dyDescent="0.15">
      <c r="B64" s="111"/>
      <c r="C64" s="229"/>
      <c r="D64" s="229"/>
      <c r="E64" s="229"/>
      <c r="F64" s="229"/>
      <c r="G64" s="229"/>
      <c r="H64" s="229"/>
      <c r="I64" s="260"/>
      <c r="J64" s="238"/>
      <c r="K64" s="242"/>
      <c r="L64" s="242"/>
      <c r="M64" s="2775" t="s">
        <v>6391</v>
      </c>
      <c r="N64" s="2775"/>
      <c r="O64" s="2775"/>
      <c r="P64" s="2798"/>
      <c r="Q64" s="2799"/>
      <c r="R64" s="2799"/>
      <c r="S64" s="2800"/>
      <c r="T64" s="2799"/>
      <c r="U64" s="2799"/>
      <c r="V64" s="2799"/>
      <c r="W64" s="2799"/>
      <c r="X64" s="2799"/>
      <c r="Y64" s="2799"/>
      <c r="Z64" s="2800"/>
      <c r="AA64" s="2776" t="s">
        <v>414</v>
      </c>
      <c r="AB64" s="2776"/>
      <c r="AC64" s="2776"/>
      <c r="AD64" s="2776"/>
      <c r="AE64" s="2776"/>
      <c r="AF64" s="2776"/>
      <c r="AG64" s="2776"/>
      <c r="AH64" s="2776"/>
      <c r="AI64" s="2776"/>
      <c r="AJ64" s="2776"/>
      <c r="AK64" s="2776"/>
      <c r="AL64" s="2776"/>
      <c r="AM64" s="2776"/>
      <c r="AN64" s="2776"/>
      <c r="AO64" s="2776"/>
      <c r="AP64" s="2776"/>
      <c r="AQ64" s="2776"/>
      <c r="AR64" s="2776"/>
      <c r="AS64" s="2776"/>
      <c r="AT64" s="2776"/>
      <c r="AU64" s="2776"/>
      <c r="AV64" s="2776"/>
      <c r="AW64" s="2776"/>
      <c r="AX64" s="2776"/>
      <c r="AY64" s="2777"/>
      <c r="AZ64" s="2790"/>
      <c r="BA64" s="2790"/>
      <c r="BB64" s="2790"/>
      <c r="BC64" s="2790"/>
      <c r="BD64" s="2790"/>
      <c r="BE64" s="2790"/>
      <c r="BF64" s="2790"/>
      <c r="BG64" s="2790"/>
      <c r="BH64" s="2790"/>
      <c r="BI64" s="2790"/>
      <c r="BJ64" s="2790"/>
      <c r="BK64" s="2790"/>
      <c r="BL64" s="2781"/>
      <c r="BM64" s="2781"/>
      <c r="BN64" s="2780"/>
      <c r="BO64" s="2780"/>
      <c r="BP64" s="2780"/>
      <c r="BQ64" s="2780"/>
      <c r="BR64" s="2780"/>
      <c r="BS64" s="2780"/>
      <c r="BT64" s="2780"/>
      <c r="BU64" s="2780"/>
      <c r="BV64" s="2780"/>
      <c r="BW64" s="2780"/>
      <c r="BX64" s="2780"/>
      <c r="BY64" s="2780"/>
      <c r="BZ64" s="2780"/>
      <c r="CA64" s="2780"/>
      <c r="CB64" s="2780"/>
      <c r="CC64" s="2780"/>
      <c r="CD64" s="2780"/>
      <c r="CE64" s="2780"/>
      <c r="CF64" s="2780"/>
      <c r="CG64" s="2780"/>
      <c r="CH64" s="2780"/>
      <c r="CI64" s="2780"/>
      <c r="CJ64" s="2780"/>
      <c r="CK64" s="2780"/>
      <c r="CL64" s="2780"/>
      <c r="CM64" s="3036"/>
      <c r="CN64" s="3036"/>
      <c r="CO64" s="3036"/>
      <c r="CP64" s="3036"/>
      <c r="CQ64" s="3036"/>
      <c r="CR64" s="3036"/>
      <c r="CS64" s="3031"/>
      <c r="CT64" s="2790"/>
      <c r="CU64" s="2790"/>
      <c r="CV64" s="2876"/>
      <c r="CW64" s="2877"/>
      <c r="CX64" s="2877"/>
      <c r="CY64" s="2877"/>
      <c r="CZ64" s="2877"/>
      <c r="DA64" s="2877"/>
      <c r="DB64" s="2877"/>
      <c r="DC64" s="2877"/>
      <c r="DD64" s="2877"/>
      <c r="DE64" s="2877"/>
      <c r="DF64" s="2877"/>
      <c r="DG64" s="2877"/>
      <c r="DH64" s="2877"/>
      <c r="DI64" s="2877"/>
      <c r="DJ64" s="2877"/>
      <c r="DK64" s="2877"/>
      <c r="DL64" s="2877"/>
      <c r="DM64" s="2877"/>
      <c r="DN64" s="2877"/>
      <c r="DO64" s="2878"/>
      <c r="DP64"/>
      <c r="DQ64"/>
      <c r="DR64"/>
      <c r="DS64"/>
      <c r="DT64"/>
      <c r="DU64"/>
      <c r="DV64"/>
      <c r="DW64"/>
      <c r="DX64"/>
      <c r="DY64"/>
      <c r="DZ64"/>
      <c r="EA64"/>
      <c r="EB64"/>
      <c r="EC64"/>
      <c r="ED64"/>
      <c r="EE64" s="229"/>
      <c r="EF64" s="237"/>
      <c r="EG64" s="131">
        <f t="shared" si="50"/>
        <v>0</v>
      </c>
      <c r="EH64" s="131">
        <f t="shared" si="39"/>
        <v>0</v>
      </c>
      <c r="EI64" s="131">
        <f t="shared" si="40"/>
        <v>0</v>
      </c>
      <c r="EJ64" s="131">
        <f t="shared" si="41"/>
        <v>0</v>
      </c>
      <c r="EK64" s="247" t="s">
        <v>1578</v>
      </c>
      <c r="EL64" s="131" t="str">
        <f t="shared" si="56"/>
        <v>特殊な構造の排煙設備の給気送風機の性能</v>
      </c>
      <c r="EM64" s="130">
        <f t="shared" si="43"/>
        <v>0</v>
      </c>
      <c r="EN64" s="129" t="str">
        <f t="shared" si="44"/>
        <v/>
      </c>
      <c r="EO64" s="121" t="str">
        <f>IF($EN64="要是正",MAX($EO$14:EO63)+1,"")</f>
        <v/>
      </c>
      <c r="EP64" s="121" t="str">
        <f>IF($EN64="要是正",MAX($EP$14:EP63)+1,"")</f>
        <v/>
      </c>
      <c r="EQ64" s="128" t="str">
        <f t="shared" si="45"/>
        <v/>
      </c>
      <c r="ER64" s="127" t="str">
        <f t="shared" si="46"/>
        <v/>
      </c>
      <c r="ES64" s="122" t="str">
        <f t="shared" si="12"/>
        <v/>
      </c>
      <c r="ET64" s="157" t="str">
        <f t="shared" si="47"/>
        <v/>
      </c>
      <c r="EU64" s="156" t="str">
        <f t="shared" si="13"/>
        <v/>
      </c>
      <c r="EV64" s="125" t="str">
        <f t="shared" si="14"/>
        <v/>
      </c>
      <c r="EW64" s="123" t="str">
        <f t="shared" si="15"/>
        <v>0</v>
      </c>
      <c r="EX64" s="610" t="str">
        <f t="shared" si="16"/>
        <v/>
      </c>
      <c r="EY64" s="608" t="str">
        <f t="shared" si="17"/>
        <v>0</v>
      </c>
      <c r="EZ64" s="608" t="str">
        <f t="shared" si="18"/>
        <v>0</v>
      </c>
      <c r="FA64" s="607" t="str">
        <f t="shared" si="19"/>
        <v/>
      </c>
      <c r="FB64" s="125" t="str">
        <f t="shared" si="20"/>
        <v/>
      </c>
      <c r="FC64" s="123" t="str">
        <f t="shared" si="21"/>
        <v>0</v>
      </c>
      <c r="FD64" s="124" t="str">
        <f t="shared" si="22"/>
        <v/>
      </c>
      <c r="FE64" s="123" t="str">
        <f t="shared" si="23"/>
        <v>0</v>
      </c>
      <c r="FF64" s="613" t="str">
        <f t="shared" si="24"/>
        <v/>
      </c>
      <c r="FG64" s="613" t="str">
        <f t="shared" si="25"/>
        <v/>
      </c>
      <c r="FH64" s="121"/>
      <c r="FI64" s="121"/>
      <c r="FJ64" s="595"/>
      <c r="FK64" s="172">
        <v>3</v>
      </c>
      <c r="FL64" s="130" t="s">
        <v>185</v>
      </c>
      <c r="FM64" s="130" t="s">
        <v>241</v>
      </c>
      <c r="FN64" s="161" t="s">
        <v>240</v>
      </c>
      <c r="GE64" s="229"/>
      <c r="GF64" s="249"/>
      <c r="GG64" s="239" t="str">
        <f t="shared" si="52"/>
        <v/>
      </c>
      <c r="GH64" s="239" t="str">
        <f t="shared" si="26"/>
        <v/>
      </c>
      <c r="GI64" s="239" t="str">
        <f t="shared" si="27"/>
        <v/>
      </c>
      <c r="GJ64" s="239">
        <f t="shared" si="28"/>
        <v>0</v>
      </c>
      <c r="GK64" s="240" t="str">
        <f t="shared" si="53"/>
        <v/>
      </c>
      <c r="GM64" s="407" t="str">
        <f t="shared" si="29"/>
        <v/>
      </c>
      <c r="GN64" s="408" t="str">
        <f t="shared" si="30"/>
        <v>0</v>
      </c>
      <c r="GO64" s="409" t="str">
        <f t="shared" si="31"/>
        <v/>
      </c>
      <c r="GP64" s="408" t="str">
        <f t="shared" si="32"/>
        <v>0</v>
      </c>
      <c r="GQ64" s="410" t="str">
        <f t="shared" si="33"/>
        <v/>
      </c>
      <c r="GR64" s="10" t="str">
        <f t="shared" si="34"/>
        <v/>
      </c>
      <c r="GS64" s="411">
        <f t="shared" si="9"/>
        <v>0</v>
      </c>
      <c r="GT64" s="27"/>
      <c r="GU64" s="27"/>
      <c r="GV64" s="413"/>
      <c r="GW64" s="10" t="str">
        <f>$T$61</f>
        <v>特殊な構造の排煙設備の給気送風機の性能</v>
      </c>
    </row>
    <row r="65" spans="2:205" s="10" customFormat="1" ht="50.1" customHeight="1" x14ac:dyDescent="0.15">
      <c r="B65" s="111"/>
      <c r="C65" s="229"/>
      <c r="D65" s="229"/>
      <c r="E65" s="229"/>
      <c r="F65" s="229"/>
      <c r="G65" s="229"/>
      <c r="H65" s="229"/>
      <c r="I65" s="260"/>
      <c r="J65" s="238"/>
      <c r="K65" s="242"/>
      <c r="L65" s="242"/>
      <c r="M65" s="2775" t="s">
        <v>6392</v>
      </c>
      <c r="N65" s="2775"/>
      <c r="O65" s="2775"/>
      <c r="P65" s="2798"/>
      <c r="Q65" s="2799"/>
      <c r="R65" s="2799"/>
      <c r="S65" s="2800"/>
      <c r="T65" s="2802"/>
      <c r="U65" s="2802"/>
      <c r="V65" s="2802"/>
      <c r="W65" s="2802"/>
      <c r="X65" s="2802"/>
      <c r="Y65" s="2802"/>
      <c r="Z65" s="2803"/>
      <c r="AA65" s="2845" t="s">
        <v>413</v>
      </c>
      <c r="AB65" s="2845"/>
      <c r="AC65" s="2845"/>
      <c r="AD65" s="2845"/>
      <c r="AE65" s="2845"/>
      <c r="AF65" s="2845"/>
      <c r="AG65" s="2845"/>
      <c r="AH65" s="2845"/>
      <c r="AI65" s="2845"/>
      <c r="AJ65" s="2845"/>
      <c r="AK65" s="2845"/>
      <c r="AL65" s="2845"/>
      <c r="AM65" s="2845"/>
      <c r="AN65" s="2845"/>
      <c r="AO65" s="2845"/>
      <c r="AP65" s="2845"/>
      <c r="AQ65" s="2845"/>
      <c r="AR65" s="2845"/>
      <c r="AS65" s="2845"/>
      <c r="AT65" s="2845"/>
      <c r="AU65" s="2845"/>
      <c r="AV65" s="2845"/>
      <c r="AW65" s="2845"/>
      <c r="AX65" s="2845"/>
      <c r="AY65" s="2846"/>
      <c r="AZ65" s="3039"/>
      <c r="BA65" s="3039"/>
      <c r="BB65" s="3039"/>
      <c r="BC65" s="3039"/>
      <c r="BD65" s="3039"/>
      <c r="BE65" s="3039"/>
      <c r="BF65" s="3039"/>
      <c r="BG65" s="3039"/>
      <c r="BH65" s="3039"/>
      <c r="BI65" s="3039"/>
      <c r="BJ65" s="3039"/>
      <c r="BK65" s="3039"/>
      <c r="BL65" s="2827"/>
      <c r="BM65" s="2827"/>
      <c r="BN65" s="2828"/>
      <c r="BO65" s="2828"/>
      <c r="BP65" s="2828"/>
      <c r="BQ65" s="2828"/>
      <c r="BR65" s="2828"/>
      <c r="BS65" s="2828"/>
      <c r="BT65" s="2828"/>
      <c r="BU65" s="2828"/>
      <c r="BV65" s="2828"/>
      <c r="BW65" s="2828"/>
      <c r="BX65" s="2828"/>
      <c r="BY65" s="2828"/>
      <c r="BZ65" s="2828"/>
      <c r="CA65" s="2828"/>
      <c r="CB65" s="2828"/>
      <c r="CC65" s="2828"/>
      <c r="CD65" s="2828"/>
      <c r="CE65" s="2828"/>
      <c r="CF65" s="2828"/>
      <c r="CG65" s="2828"/>
      <c r="CH65" s="2828"/>
      <c r="CI65" s="2828"/>
      <c r="CJ65" s="2828"/>
      <c r="CK65" s="2828"/>
      <c r="CL65" s="2828"/>
      <c r="CM65" s="3037"/>
      <c r="CN65" s="3037"/>
      <c r="CO65" s="3037"/>
      <c r="CP65" s="3037"/>
      <c r="CQ65" s="3037"/>
      <c r="CR65" s="3037"/>
      <c r="CS65" s="3038"/>
      <c r="CT65" s="3039"/>
      <c r="CU65" s="3039"/>
      <c r="CV65" s="2926"/>
      <c r="CW65" s="2927"/>
      <c r="CX65" s="2927"/>
      <c r="CY65" s="2927"/>
      <c r="CZ65" s="2927"/>
      <c r="DA65" s="2927"/>
      <c r="DB65" s="2927"/>
      <c r="DC65" s="2927"/>
      <c r="DD65" s="2927"/>
      <c r="DE65" s="2927"/>
      <c r="DF65" s="2927"/>
      <c r="DG65" s="2927"/>
      <c r="DH65" s="2927"/>
      <c r="DI65" s="2927"/>
      <c r="DJ65" s="2927"/>
      <c r="DK65" s="2927"/>
      <c r="DL65" s="2927"/>
      <c r="DM65" s="2927"/>
      <c r="DN65" s="2927"/>
      <c r="DO65" s="2928"/>
      <c r="DP65"/>
      <c r="DQ65"/>
      <c r="DR65"/>
      <c r="DS65"/>
      <c r="DT65"/>
      <c r="DU65"/>
      <c r="DV65"/>
      <c r="DW65"/>
      <c r="DX65"/>
      <c r="DY65"/>
      <c r="DZ65"/>
      <c r="EA65"/>
      <c r="EB65"/>
      <c r="EC65"/>
      <c r="ED65"/>
      <c r="EE65" s="229"/>
      <c r="EF65" s="237"/>
      <c r="EG65" s="131">
        <f t="shared" si="50"/>
        <v>0</v>
      </c>
      <c r="EH65" s="131">
        <f t="shared" si="39"/>
        <v>0</v>
      </c>
      <c r="EI65" s="131">
        <f t="shared" si="40"/>
        <v>0</v>
      </c>
      <c r="EJ65" s="131">
        <f t="shared" si="41"/>
        <v>0</v>
      </c>
      <c r="EK65" s="247" t="s">
        <v>1579</v>
      </c>
      <c r="EL65" s="131" t="str">
        <f t="shared" si="56"/>
        <v>特殊な構造の排煙設備の給気送風機の性能</v>
      </c>
      <c r="EM65" s="130">
        <f t="shared" si="43"/>
        <v>0</v>
      </c>
      <c r="EN65" s="129" t="str">
        <f t="shared" si="44"/>
        <v/>
      </c>
      <c r="EO65" s="121" t="str">
        <f>IF($EN65="要是正",MAX($EO$14:EO64)+1,"")</f>
        <v/>
      </c>
      <c r="EP65" s="121" t="str">
        <f>IF($EN65="要是正",MAX($EP$14:EP64)+1,"")</f>
        <v/>
      </c>
      <c r="EQ65" s="128" t="str">
        <f t="shared" si="45"/>
        <v/>
      </c>
      <c r="ER65" s="127" t="str">
        <f t="shared" si="46"/>
        <v/>
      </c>
      <c r="ES65" s="122" t="str">
        <f t="shared" si="12"/>
        <v/>
      </c>
      <c r="ET65" s="157" t="str">
        <f t="shared" si="47"/>
        <v/>
      </c>
      <c r="EU65" s="156" t="str">
        <f t="shared" si="13"/>
        <v/>
      </c>
      <c r="EV65" s="125" t="str">
        <f t="shared" si="14"/>
        <v/>
      </c>
      <c r="EW65" s="123" t="str">
        <f t="shared" si="15"/>
        <v>0</v>
      </c>
      <c r="EX65" s="610" t="str">
        <f t="shared" si="16"/>
        <v/>
      </c>
      <c r="EY65" s="608" t="str">
        <f t="shared" si="17"/>
        <v>0</v>
      </c>
      <c r="EZ65" s="608" t="str">
        <f t="shared" si="18"/>
        <v>0</v>
      </c>
      <c r="FA65" s="607" t="str">
        <f t="shared" si="19"/>
        <v/>
      </c>
      <c r="FB65" s="125" t="str">
        <f t="shared" si="20"/>
        <v/>
      </c>
      <c r="FC65" s="123" t="str">
        <f t="shared" si="21"/>
        <v>0</v>
      </c>
      <c r="FD65" s="124" t="str">
        <f t="shared" si="22"/>
        <v/>
      </c>
      <c r="FE65" s="123" t="str">
        <f t="shared" si="23"/>
        <v>0</v>
      </c>
      <c r="FF65" s="613" t="str">
        <f t="shared" si="24"/>
        <v/>
      </c>
      <c r="FG65" s="613" t="str">
        <f t="shared" si="25"/>
        <v/>
      </c>
      <c r="FH65" s="121"/>
      <c r="FI65" s="121"/>
      <c r="FJ65" s="595"/>
      <c r="FK65" s="172">
        <v>4</v>
      </c>
      <c r="FL65" s="130" t="s">
        <v>185</v>
      </c>
      <c r="FM65" s="130" t="s">
        <v>237</v>
      </c>
      <c r="FN65" s="161" t="s">
        <v>236</v>
      </c>
      <c r="GE65" s="229"/>
      <c r="GF65" s="249"/>
      <c r="GG65" s="239" t="str">
        <f t="shared" si="52"/>
        <v/>
      </c>
      <c r="GH65" s="239" t="str">
        <f t="shared" si="26"/>
        <v/>
      </c>
      <c r="GI65" s="239" t="str">
        <f t="shared" si="27"/>
        <v/>
      </c>
      <c r="GJ65" s="239">
        <f t="shared" si="28"/>
        <v>0</v>
      </c>
      <c r="GK65" s="240" t="str">
        <f t="shared" si="53"/>
        <v/>
      </c>
      <c r="GM65" s="407" t="str">
        <f t="shared" si="29"/>
        <v/>
      </c>
      <c r="GN65" s="408" t="str">
        <f t="shared" si="30"/>
        <v>0</v>
      </c>
      <c r="GO65" s="409" t="str">
        <f t="shared" si="31"/>
        <v/>
      </c>
      <c r="GP65" s="408" t="str">
        <f t="shared" si="32"/>
        <v>0</v>
      </c>
      <c r="GQ65" s="410" t="str">
        <f t="shared" si="33"/>
        <v/>
      </c>
      <c r="GR65" s="10" t="str">
        <f t="shared" si="34"/>
        <v/>
      </c>
      <c r="GS65" s="411">
        <f t="shared" si="9"/>
        <v>0</v>
      </c>
      <c r="GT65" s="27"/>
      <c r="GU65" s="27"/>
      <c r="GV65" s="413"/>
      <c r="GW65" s="10" t="str">
        <f>$T$61</f>
        <v>特殊な構造の排煙設備の給気送風機の性能</v>
      </c>
    </row>
    <row r="66" spans="2:205" s="10" customFormat="1" ht="50.1" customHeight="1" x14ac:dyDescent="0.15">
      <c r="B66" s="111"/>
      <c r="C66" s="229"/>
      <c r="D66" s="229"/>
      <c r="E66" s="229"/>
      <c r="F66" s="229"/>
      <c r="G66" s="229"/>
      <c r="H66" s="229"/>
      <c r="I66" s="260"/>
      <c r="J66" s="238"/>
      <c r="K66" s="242"/>
      <c r="L66" s="242"/>
      <c r="M66" s="2775" t="s">
        <v>6393</v>
      </c>
      <c r="N66" s="2775"/>
      <c r="O66" s="2775"/>
      <c r="P66" s="2798"/>
      <c r="Q66" s="2799"/>
      <c r="R66" s="2799"/>
      <c r="S66" s="2800"/>
      <c r="T66" s="2796" t="s">
        <v>412</v>
      </c>
      <c r="U66" s="2796"/>
      <c r="V66" s="2796"/>
      <c r="W66" s="2796"/>
      <c r="X66" s="2796"/>
      <c r="Y66" s="2796"/>
      <c r="Z66" s="2797"/>
      <c r="AA66" s="3072" t="s">
        <v>411</v>
      </c>
      <c r="AB66" s="3072"/>
      <c r="AC66" s="3072"/>
      <c r="AD66" s="3072"/>
      <c r="AE66" s="3072"/>
      <c r="AF66" s="3072"/>
      <c r="AG66" s="3072"/>
      <c r="AH66" s="3072"/>
      <c r="AI66" s="3072"/>
      <c r="AJ66" s="3072"/>
      <c r="AK66" s="3072"/>
      <c r="AL66" s="3072"/>
      <c r="AM66" s="3072"/>
      <c r="AN66" s="3072"/>
      <c r="AO66" s="3072"/>
      <c r="AP66" s="3072"/>
      <c r="AQ66" s="3072"/>
      <c r="AR66" s="3072"/>
      <c r="AS66" s="3072"/>
      <c r="AT66" s="3072"/>
      <c r="AU66" s="3072"/>
      <c r="AV66" s="3072"/>
      <c r="AW66" s="3072"/>
      <c r="AX66" s="3072"/>
      <c r="AY66" s="3073"/>
      <c r="AZ66" s="2953"/>
      <c r="BA66" s="2953"/>
      <c r="BB66" s="2953"/>
      <c r="BC66" s="2953"/>
      <c r="BD66" s="2953"/>
      <c r="BE66" s="2953"/>
      <c r="BF66" s="2953"/>
      <c r="BG66" s="2953"/>
      <c r="BH66" s="2953"/>
      <c r="BI66" s="2953"/>
      <c r="BJ66" s="2953"/>
      <c r="BK66" s="2953"/>
      <c r="BL66" s="2954"/>
      <c r="BM66" s="2954"/>
      <c r="BN66" s="2963"/>
      <c r="BO66" s="2963"/>
      <c r="BP66" s="2963"/>
      <c r="BQ66" s="2963"/>
      <c r="BR66" s="2963"/>
      <c r="BS66" s="2963"/>
      <c r="BT66" s="2963"/>
      <c r="BU66" s="2963"/>
      <c r="BV66" s="2963"/>
      <c r="BW66" s="2963"/>
      <c r="BX66" s="2963"/>
      <c r="BY66" s="2963"/>
      <c r="BZ66" s="2963"/>
      <c r="CA66" s="2963"/>
      <c r="CB66" s="2963"/>
      <c r="CC66" s="2963"/>
      <c r="CD66" s="2963"/>
      <c r="CE66" s="2963"/>
      <c r="CF66" s="2963"/>
      <c r="CG66" s="2963"/>
      <c r="CH66" s="2963"/>
      <c r="CI66" s="2963"/>
      <c r="CJ66" s="2963"/>
      <c r="CK66" s="2963"/>
      <c r="CL66" s="2963"/>
      <c r="CM66" s="3046"/>
      <c r="CN66" s="3046"/>
      <c r="CO66" s="3046"/>
      <c r="CP66" s="3046"/>
      <c r="CQ66" s="3046"/>
      <c r="CR66" s="3046"/>
      <c r="CS66" s="3032"/>
      <c r="CT66" s="2953"/>
      <c r="CU66" s="2953"/>
      <c r="CV66" s="2969"/>
      <c r="CW66" s="2970"/>
      <c r="CX66" s="2970"/>
      <c r="CY66" s="2970"/>
      <c r="CZ66" s="2970"/>
      <c r="DA66" s="2970"/>
      <c r="DB66" s="2970"/>
      <c r="DC66" s="2970"/>
      <c r="DD66" s="2970"/>
      <c r="DE66" s="2970"/>
      <c r="DF66" s="2970"/>
      <c r="DG66" s="2970"/>
      <c r="DH66" s="2970"/>
      <c r="DI66" s="2970"/>
      <c r="DJ66" s="2970"/>
      <c r="DK66" s="2970"/>
      <c r="DL66" s="2970"/>
      <c r="DM66" s="2970"/>
      <c r="DN66" s="2970"/>
      <c r="DO66" s="2971"/>
      <c r="DP66"/>
      <c r="DQ66"/>
      <c r="DR66"/>
      <c r="DS66"/>
      <c r="DT66"/>
      <c r="DU66"/>
      <c r="DV66"/>
      <c r="DW66"/>
      <c r="DX66"/>
      <c r="DY66"/>
      <c r="DZ66"/>
      <c r="EA66"/>
      <c r="EB66"/>
      <c r="EC66"/>
      <c r="ED66"/>
      <c r="EE66" s="229"/>
      <c r="EF66" s="237"/>
      <c r="EG66" s="131">
        <f t="shared" si="50"/>
        <v>0</v>
      </c>
      <c r="EH66" s="131">
        <f t="shared" si="39"/>
        <v>0</v>
      </c>
      <c r="EI66" s="131">
        <f t="shared" si="40"/>
        <v>0</v>
      </c>
      <c r="EJ66" s="131">
        <f t="shared" si="41"/>
        <v>0</v>
      </c>
      <c r="EK66" s="247" t="s">
        <v>1580</v>
      </c>
      <c r="EL66" s="131" t="str">
        <f>$T$66</f>
        <v>特殊な構造の排煙設備の給気送風機の吸込口</v>
      </c>
      <c r="EM66" s="130">
        <f t="shared" si="43"/>
        <v>0</v>
      </c>
      <c r="EN66" s="129" t="str">
        <f t="shared" si="44"/>
        <v/>
      </c>
      <c r="EO66" s="121" t="str">
        <f>IF($EN66="要是正",MAX($EO$14:EO65)+1,"")</f>
        <v/>
      </c>
      <c r="EP66" s="121" t="str">
        <f>IF($EN66="要是正",MAX($EP$14:EP65)+1,"")</f>
        <v/>
      </c>
      <c r="EQ66" s="128" t="str">
        <f t="shared" si="45"/>
        <v/>
      </c>
      <c r="ER66" s="127" t="str">
        <f t="shared" si="46"/>
        <v/>
      </c>
      <c r="ES66" s="122" t="str">
        <f t="shared" si="12"/>
        <v/>
      </c>
      <c r="ET66" s="157" t="str">
        <f t="shared" si="47"/>
        <v/>
      </c>
      <c r="EU66" s="156" t="str">
        <f t="shared" si="13"/>
        <v/>
      </c>
      <c r="EV66" s="125" t="str">
        <f t="shared" si="14"/>
        <v/>
      </c>
      <c r="EW66" s="123" t="str">
        <f t="shared" si="15"/>
        <v>0</v>
      </c>
      <c r="EX66" s="610" t="str">
        <f t="shared" si="16"/>
        <v/>
      </c>
      <c r="EY66" s="608" t="str">
        <f t="shared" si="17"/>
        <v>0</v>
      </c>
      <c r="EZ66" s="608" t="str">
        <f t="shared" si="18"/>
        <v>0</v>
      </c>
      <c r="FA66" s="607" t="str">
        <f t="shared" si="19"/>
        <v/>
      </c>
      <c r="FB66" s="125" t="str">
        <f t="shared" si="20"/>
        <v/>
      </c>
      <c r="FC66" s="123" t="str">
        <f t="shared" si="21"/>
        <v>0</v>
      </c>
      <c r="FD66" s="124" t="str">
        <f t="shared" si="22"/>
        <v/>
      </c>
      <c r="FE66" s="123" t="str">
        <f t="shared" si="23"/>
        <v>0</v>
      </c>
      <c r="FF66" s="613" t="str">
        <f t="shared" si="24"/>
        <v/>
      </c>
      <c r="FG66" s="613" t="str">
        <f t="shared" si="25"/>
        <v/>
      </c>
      <c r="FH66" s="121"/>
      <c r="FI66" s="121"/>
      <c r="FJ66" s="595"/>
      <c r="FK66" s="172">
        <v>5</v>
      </c>
      <c r="FL66" s="130" t="s">
        <v>185</v>
      </c>
      <c r="FM66" s="130" t="s">
        <v>233</v>
      </c>
      <c r="FN66" s="161" t="s">
        <v>232</v>
      </c>
      <c r="GE66" s="229"/>
      <c r="GF66" s="229"/>
      <c r="GG66" s="239" t="str">
        <f t="shared" si="52"/>
        <v/>
      </c>
      <c r="GH66" s="239" t="str">
        <f t="shared" si="26"/>
        <v/>
      </c>
      <c r="GI66" s="239" t="str">
        <f t="shared" si="27"/>
        <v/>
      </c>
      <c r="GJ66" s="239">
        <f t="shared" si="28"/>
        <v>0</v>
      </c>
      <c r="GK66" s="240" t="str">
        <f t="shared" si="53"/>
        <v/>
      </c>
      <c r="GM66" s="407" t="str">
        <f t="shared" si="29"/>
        <v/>
      </c>
      <c r="GN66" s="408" t="str">
        <f t="shared" si="30"/>
        <v>0</v>
      </c>
      <c r="GO66" s="409" t="str">
        <f t="shared" si="31"/>
        <v/>
      </c>
      <c r="GP66" s="408" t="str">
        <f t="shared" si="32"/>
        <v>0</v>
      </c>
      <c r="GQ66" s="410" t="str">
        <f t="shared" si="33"/>
        <v/>
      </c>
      <c r="GR66" s="10" t="str">
        <f t="shared" si="34"/>
        <v/>
      </c>
      <c r="GS66" s="411">
        <f t="shared" si="9"/>
        <v>0</v>
      </c>
      <c r="GT66" s="27"/>
      <c r="GU66" s="27"/>
      <c r="GV66" s="413"/>
      <c r="GW66" s="10" t="str">
        <f>$T$66</f>
        <v>特殊な構造の排煙設備の給気送風機の吸込口</v>
      </c>
    </row>
    <row r="67" spans="2:205" s="10" customFormat="1" ht="50.1" customHeight="1" x14ac:dyDescent="0.15">
      <c r="B67" s="111"/>
      <c r="C67" s="229"/>
      <c r="D67" s="229"/>
      <c r="E67" s="229"/>
      <c r="F67" s="229"/>
      <c r="G67" s="229"/>
      <c r="H67" s="229"/>
      <c r="I67" s="260"/>
      <c r="J67" s="238"/>
      <c r="K67" s="242"/>
      <c r="L67" s="242"/>
      <c r="M67" s="2775" t="s">
        <v>6394</v>
      </c>
      <c r="N67" s="2775"/>
      <c r="O67" s="2775"/>
      <c r="P67" s="2798"/>
      <c r="Q67" s="2799"/>
      <c r="R67" s="2799"/>
      <c r="S67" s="2800"/>
      <c r="T67" s="2799"/>
      <c r="U67" s="2799"/>
      <c r="V67" s="2799"/>
      <c r="W67" s="2799"/>
      <c r="X67" s="2799"/>
      <c r="Y67" s="2799"/>
      <c r="Z67" s="2800"/>
      <c r="AA67" s="2776" t="s">
        <v>410</v>
      </c>
      <c r="AB67" s="2776"/>
      <c r="AC67" s="2776"/>
      <c r="AD67" s="2776"/>
      <c r="AE67" s="2776"/>
      <c r="AF67" s="2776"/>
      <c r="AG67" s="2776"/>
      <c r="AH67" s="2776"/>
      <c r="AI67" s="2776"/>
      <c r="AJ67" s="2776"/>
      <c r="AK67" s="2776"/>
      <c r="AL67" s="2776"/>
      <c r="AM67" s="2776"/>
      <c r="AN67" s="2776"/>
      <c r="AO67" s="2776"/>
      <c r="AP67" s="2776"/>
      <c r="AQ67" s="2776"/>
      <c r="AR67" s="2776"/>
      <c r="AS67" s="2776"/>
      <c r="AT67" s="2776"/>
      <c r="AU67" s="2776"/>
      <c r="AV67" s="2776"/>
      <c r="AW67" s="2776"/>
      <c r="AX67" s="2776"/>
      <c r="AY67" s="2777"/>
      <c r="AZ67" s="2790"/>
      <c r="BA67" s="2790"/>
      <c r="BB67" s="2790"/>
      <c r="BC67" s="2790"/>
      <c r="BD67" s="2790"/>
      <c r="BE67" s="2790"/>
      <c r="BF67" s="2790"/>
      <c r="BG67" s="2790"/>
      <c r="BH67" s="2790"/>
      <c r="BI67" s="2790"/>
      <c r="BJ67" s="2790"/>
      <c r="BK67" s="2790"/>
      <c r="BL67" s="2781"/>
      <c r="BM67" s="2781"/>
      <c r="BN67" s="2780"/>
      <c r="BO67" s="2780"/>
      <c r="BP67" s="2780"/>
      <c r="BQ67" s="2780"/>
      <c r="BR67" s="2780"/>
      <c r="BS67" s="2780"/>
      <c r="BT67" s="2780"/>
      <c r="BU67" s="2780"/>
      <c r="BV67" s="2780"/>
      <c r="BW67" s="2780"/>
      <c r="BX67" s="2780"/>
      <c r="BY67" s="2780"/>
      <c r="BZ67" s="2780"/>
      <c r="CA67" s="2780"/>
      <c r="CB67" s="2780"/>
      <c r="CC67" s="2780"/>
      <c r="CD67" s="2780"/>
      <c r="CE67" s="2780"/>
      <c r="CF67" s="2780"/>
      <c r="CG67" s="2780"/>
      <c r="CH67" s="2780"/>
      <c r="CI67" s="2780"/>
      <c r="CJ67" s="2780"/>
      <c r="CK67" s="2780"/>
      <c r="CL67" s="2780"/>
      <c r="CM67" s="3036"/>
      <c r="CN67" s="3036"/>
      <c r="CO67" s="3036"/>
      <c r="CP67" s="3036"/>
      <c r="CQ67" s="3036"/>
      <c r="CR67" s="3036"/>
      <c r="CS67" s="3031"/>
      <c r="CT67" s="2790"/>
      <c r="CU67" s="2790"/>
      <c r="CV67" s="2835"/>
      <c r="CW67" s="2836"/>
      <c r="CX67" s="2836"/>
      <c r="CY67" s="2836"/>
      <c r="CZ67" s="2836"/>
      <c r="DA67" s="2836"/>
      <c r="DB67" s="2836"/>
      <c r="DC67" s="2836"/>
      <c r="DD67" s="2836"/>
      <c r="DE67" s="2836"/>
      <c r="DF67" s="2836"/>
      <c r="DG67" s="2836"/>
      <c r="DH67" s="2836"/>
      <c r="DI67" s="2836"/>
      <c r="DJ67" s="2836"/>
      <c r="DK67" s="2836"/>
      <c r="DL67" s="2836"/>
      <c r="DM67" s="2836"/>
      <c r="DN67" s="2836"/>
      <c r="DO67" s="2837"/>
      <c r="DP67"/>
      <c r="DQ67"/>
      <c r="DR67"/>
      <c r="DS67"/>
      <c r="DT67"/>
      <c r="DU67"/>
      <c r="DV67"/>
      <c r="DW67"/>
      <c r="DX67"/>
      <c r="DY67"/>
      <c r="DZ67"/>
      <c r="EA67"/>
      <c r="EB67"/>
      <c r="EC67"/>
      <c r="ED67"/>
      <c r="EE67" s="229"/>
      <c r="EF67" s="237"/>
      <c r="EG67" s="131">
        <f t="shared" si="50"/>
        <v>0</v>
      </c>
      <c r="EH67" s="131">
        <f t="shared" si="39"/>
        <v>0</v>
      </c>
      <c r="EI67" s="131">
        <f t="shared" si="40"/>
        <v>0</v>
      </c>
      <c r="EJ67" s="131">
        <f t="shared" si="41"/>
        <v>0</v>
      </c>
      <c r="EK67" s="247" t="s">
        <v>1581</v>
      </c>
      <c r="EL67" s="131" t="str">
        <f t="shared" ref="EL67:EL68" si="57">$T$66</f>
        <v>特殊な構造の排煙設備の給気送風機の吸込口</v>
      </c>
      <c r="EM67" s="130">
        <f t="shared" si="43"/>
        <v>0</v>
      </c>
      <c r="EN67" s="129" t="str">
        <f t="shared" si="44"/>
        <v/>
      </c>
      <c r="EO67" s="121" t="str">
        <f>IF($EN67="要是正",MAX($EO$14:EO66)+1,"")</f>
        <v/>
      </c>
      <c r="EP67" s="121" t="str">
        <f>IF($EN67="要是正",MAX($EP$14:EP66)+1,"")</f>
        <v/>
      </c>
      <c r="EQ67" s="128" t="str">
        <f t="shared" si="45"/>
        <v/>
      </c>
      <c r="ER67" s="127" t="str">
        <f t="shared" si="46"/>
        <v/>
      </c>
      <c r="ES67" s="122" t="str">
        <f t="shared" si="12"/>
        <v/>
      </c>
      <c r="ET67" s="157" t="str">
        <f t="shared" si="47"/>
        <v/>
      </c>
      <c r="EU67" s="156" t="str">
        <f t="shared" si="13"/>
        <v/>
      </c>
      <c r="EV67" s="125" t="str">
        <f t="shared" si="14"/>
        <v/>
      </c>
      <c r="EW67" s="123" t="str">
        <f t="shared" si="15"/>
        <v>0</v>
      </c>
      <c r="EX67" s="610" t="str">
        <f t="shared" si="16"/>
        <v/>
      </c>
      <c r="EY67" s="608" t="str">
        <f t="shared" si="17"/>
        <v>0</v>
      </c>
      <c r="EZ67" s="608" t="str">
        <f t="shared" si="18"/>
        <v>0</v>
      </c>
      <c r="FA67" s="607" t="str">
        <f t="shared" si="19"/>
        <v/>
      </c>
      <c r="FB67" s="125" t="str">
        <f t="shared" si="20"/>
        <v/>
      </c>
      <c r="FC67" s="123" t="str">
        <f t="shared" si="21"/>
        <v>0</v>
      </c>
      <c r="FD67" s="124" t="str">
        <f t="shared" si="22"/>
        <v/>
      </c>
      <c r="FE67" s="123" t="str">
        <f t="shared" si="23"/>
        <v>0</v>
      </c>
      <c r="FF67" s="613" t="str">
        <f t="shared" si="24"/>
        <v/>
      </c>
      <c r="FG67" s="613" t="str">
        <f t="shared" si="25"/>
        <v/>
      </c>
      <c r="FH67" s="121"/>
      <c r="FI67" s="121"/>
      <c r="FJ67" s="595"/>
      <c r="FK67" s="172">
        <v>6</v>
      </c>
      <c r="FL67" s="130" t="s">
        <v>185</v>
      </c>
      <c r="FM67" s="130" t="s">
        <v>228</v>
      </c>
      <c r="FN67" s="161" t="s">
        <v>227</v>
      </c>
      <c r="GE67" s="229"/>
      <c r="GF67" s="229"/>
      <c r="GG67" s="239" t="str">
        <f t="shared" si="52"/>
        <v/>
      </c>
      <c r="GH67" s="239" t="str">
        <f t="shared" si="26"/>
        <v/>
      </c>
      <c r="GI67" s="239" t="str">
        <f t="shared" si="27"/>
        <v/>
      </c>
      <c r="GJ67" s="239">
        <f t="shared" si="28"/>
        <v>0</v>
      </c>
      <c r="GK67" s="240" t="str">
        <f t="shared" si="53"/>
        <v/>
      </c>
      <c r="GM67" s="407" t="str">
        <f t="shared" si="29"/>
        <v/>
      </c>
      <c r="GN67" s="408" t="str">
        <f t="shared" si="30"/>
        <v>0</v>
      </c>
      <c r="GO67" s="409" t="str">
        <f t="shared" si="31"/>
        <v/>
      </c>
      <c r="GP67" s="408" t="str">
        <f t="shared" si="32"/>
        <v>0</v>
      </c>
      <c r="GQ67" s="410" t="str">
        <f t="shared" si="33"/>
        <v/>
      </c>
      <c r="GR67" s="10" t="str">
        <f t="shared" si="34"/>
        <v/>
      </c>
      <c r="GS67" s="411">
        <f t="shared" si="9"/>
        <v>0</v>
      </c>
      <c r="GT67" s="27"/>
      <c r="GU67" s="27"/>
      <c r="GV67" s="413"/>
      <c r="GW67" s="10" t="str">
        <f>$T$66</f>
        <v>特殊な構造の排煙設備の給気送風機の吸込口</v>
      </c>
    </row>
    <row r="68" spans="2:205" s="10" customFormat="1" ht="50.1" customHeight="1" x14ac:dyDescent="0.15">
      <c r="B68" s="111"/>
      <c r="C68" s="229"/>
      <c r="D68" s="229"/>
      <c r="E68" s="229"/>
      <c r="F68" s="229"/>
      <c r="G68" s="229"/>
      <c r="H68" s="229"/>
      <c r="I68" s="260"/>
      <c r="J68" s="238"/>
      <c r="K68" s="520"/>
      <c r="L68" s="520"/>
      <c r="M68" s="2775" t="s">
        <v>6395</v>
      </c>
      <c r="N68" s="2775"/>
      <c r="O68" s="2775"/>
      <c r="P68" s="2801"/>
      <c r="Q68" s="2802"/>
      <c r="R68" s="2802"/>
      <c r="S68" s="2803"/>
      <c r="T68" s="2802"/>
      <c r="U68" s="2802"/>
      <c r="V68" s="2802"/>
      <c r="W68" s="2802"/>
      <c r="X68" s="2802"/>
      <c r="Y68" s="2802"/>
      <c r="Z68" s="2803"/>
      <c r="AA68" s="2850" t="s">
        <v>409</v>
      </c>
      <c r="AB68" s="2850"/>
      <c r="AC68" s="2850"/>
      <c r="AD68" s="2850"/>
      <c r="AE68" s="2850"/>
      <c r="AF68" s="2850"/>
      <c r="AG68" s="2850"/>
      <c r="AH68" s="2850"/>
      <c r="AI68" s="2850"/>
      <c r="AJ68" s="2850"/>
      <c r="AK68" s="2850"/>
      <c r="AL68" s="2850"/>
      <c r="AM68" s="2850"/>
      <c r="AN68" s="2850"/>
      <c r="AO68" s="2850"/>
      <c r="AP68" s="2850"/>
      <c r="AQ68" s="2850"/>
      <c r="AR68" s="2850"/>
      <c r="AS68" s="2850"/>
      <c r="AT68" s="2850"/>
      <c r="AU68" s="2850"/>
      <c r="AV68" s="2850"/>
      <c r="AW68" s="2850"/>
      <c r="AX68" s="2850"/>
      <c r="AY68" s="2851"/>
      <c r="AZ68" s="2964"/>
      <c r="BA68" s="2964"/>
      <c r="BB68" s="2964"/>
      <c r="BC68" s="2964"/>
      <c r="BD68" s="2964"/>
      <c r="BE68" s="2964"/>
      <c r="BF68" s="2964"/>
      <c r="BG68" s="2964"/>
      <c r="BH68" s="2964"/>
      <c r="BI68" s="2964"/>
      <c r="BJ68" s="2964"/>
      <c r="BK68" s="2964"/>
      <c r="BL68" s="2855"/>
      <c r="BM68" s="2855"/>
      <c r="BN68" s="2844"/>
      <c r="BO68" s="2844"/>
      <c r="BP68" s="2844"/>
      <c r="BQ68" s="2844"/>
      <c r="BR68" s="2844"/>
      <c r="BS68" s="2844"/>
      <c r="BT68" s="2844"/>
      <c r="BU68" s="2844"/>
      <c r="BV68" s="2844"/>
      <c r="BW68" s="2844"/>
      <c r="BX68" s="2844"/>
      <c r="BY68" s="2844"/>
      <c r="BZ68" s="2844"/>
      <c r="CA68" s="2844"/>
      <c r="CB68" s="2844"/>
      <c r="CC68" s="2844"/>
      <c r="CD68" s="2844"/>
      <c r="CE68" s="2844"/>
      <c r="CF68" s="2844"/>
      <c r="CG68" s="2844"/>
      <c r="CH68" s="2844"/>
      <c r="CI68" s="2844"/>
      <c r="CJ68" s="2844"/>
      <c r="CK68" s="2844"/>
      <c r="CL68" s="2844"/>
      <c r="CM68" s="3083"/>
      <c r="CN68" s="3083"/>
      <c r="CO68" s="3083"/>
      <c r="CP68" s="3083"/>
      <c r="CQ68" s="3083"/>
      <c r="CR68" s="3083"/>
      <c r="CS68" s="3084"/>
      <c r="CT68" s="2964"/>
      <c r="CU68" s="2964"/>
      <c r="CV68" s="2879"/>
      <c r="CW68" s="2880"/>
      <c r="CX68" s="2880"/>
      <c r="CY68" s="2880"/>
      <c r="CZ68" s="2880"/>
      <c r="DA68" s="2880"/>
      <c r="DB68" s="2880"/>
      <c r="DC68" s="2880"/>
      <c r="DD68" s="2880"/>
      <c r="DE68" s="2880"/>
      <c r="DF68" s="2880"/>
      <c r="DG68" s="2880"/>
      <c r="DH68" s="2880"/>
      <c r="DI68" s="2880"/>
      <c r="DJ68" s="2880"/>
      <c r="DK68" s="2880"/>
      <c r="DL68" s="2880"/>
      <c r="DM68" s="2880"/>
      <c r="DN68" s="2880"/>
      <c r="DO68" s="2881"/>
      <c r="DP68"/>
      <c r="DQ68"/>
      <c r="DR68"/>
      <c r="DS68"/>
      <c r="DT68"/>
      <c r="DU68"/>
      <c r="DV68"/>
      <c r="DW68"/>
      <c r="DX68"/>
      <c r="DY68"/>
      <c r="DZ68"/>
      <c r="EA68"/>
      <c r="EB68"/>
      <c r="EC68"/>
      <c r="ED68"/>
      <c r="EE68" s="229"/>
      <c r="EF68" s="237"/>
      <c r="EG68" s="131">
        <f t="shared" si="50"/>
        <v>0</v>
      </c>
      <c r="EH68" s="131">
        <f t="shared" si="39"/>
        <v>0</v>
      </c>
      <c r="EI68" s="131">
        <f t="shared" si="40"/>
        <v>0</v>
      </c>
      <c r="EJ68" s="131">
        <f t="shared" si="41"/>
        <v>0</v>
      </c>
      <c r="EK68" s="504" t="s">
        <v>1582</v>
      </c>
      <c r="EL68" s="131" t="str">
        <f t="shared" si="57"/>
        <v>特殊な構造の排煙設備の給気送風機の吸込口</v>
      </c>
      <c r="EM68" s="130">
        <f t="shared" si="43"/>
        <v>0</v>
      </c>
      <c r="EN68" s="129" t="str">
        <f t="shared" si="44"/>
        <v/>
      </c>
      <c r="EO68" s="121" t="str">
        <f>IF($EN68="要是正",MAX($EO$14:EO67)+1,"")</f>
        <v/>
      </c>
      <c r="EP68" s="121" t="str">
        <f>IF($EN68="要是正",MAX($EP$14:EP67)+1,"")</f>
        <v/>
      </c>
      <c r="EQ68" s="128" t="str">
        <f t="shared" si="45"/>
        <v/>
      </c>
      <c r="ER68" s="127" t="str">
        <f t="shared" si="46"/>
        <v/>
      </c>
      <c r="ES68" s="122" t="str">
        <f t="shared" si="12"/>
        <v/>
      </c>
      <c r="ET68" s="157" t="str">
        <f t="shared" si="47"/>
        <v/>
      </c>
      <c r="EU68" s="156" t="str">
        <f t="shared" si="13"/>
        <v/>
      </c>
      <c r="EV68" s="125" t="str">
        <f t="shared" si="14"/>
        <v/>
      </c>
      <c r="EW68" s="123" t="str">
        <f t="shared" si="15"/>
        <v>0</v>
      </c>
      <c r="EX68" s="610" t="str">
        <f t="shared" si="16"/>
        <v/>
      </c>
      <c r="EY68" s="608" t="str">
        <f t="shared" si="17"/>
        <v>0</v>
      </c>
      <c r="EZ68" s="608" t="str">
        <f t="shared" si="18"/>
        <v>0</v>
      </c>
      <c r="FA68" s="607" t="str">
        <f t="shared" si="19"/>
        <v/>
      </c>
      <c r="FB68" s="125" t="str">
        <f t="shared" si="20"/>
        <v/>
      </c>
      <c r="FC68" s="123" t="str">
        <f t="shared" si="21"/>
        <v>0</v>
      </c>
      <c r="FD68" s="124" t="str">
        <f t="shared" si="22"/>
        <v/>
      </c>
      <c r="FE68" s="123" t="str">
        <f t="shared" si="23"/>
        <v>0</v>
      </c>
      <c r="FF68" s="613" t="str">
        <f t="shared" si="24"/>
        <v/>
      </c>
      <c r="FG68" s="613" t="str">
        <f t="shared" si="25"/>
        <v/>
      </c>
      <c r="FH68" s="121"/>
      <c r="FI68" s="121"/>
      <c r="FJ68" s="595"/>
      <c r="FK68" s="172">
        <v>6</v>
      </c>
      <c r="FL68" s="130" t="s">
        <v>185</v>
      </c>
      <c r="FM68" s="130" t="s">
        <v>228</v>
      </c>
      <c r="FN68" s="161" t="s">
        <v>227</v>
      </c>
      <c r="FP68" s="1"/>
      <c r="FQ68" s="1"/>
      <c r="FR68" s="1"/>
      <c r="FS68" s="1"/>
      <c r="FT68" s="1"/>
      <c r="FU68" s="1"/>
      <c r="FV68" s="1"/>
      <c r="FW68" s="1"/>
      <c r="FX68" s="1"/>
      <c r="FY68" s="1"/>
      <c r="FZ68" s="1"/>
      <c r="GA68" s="1"/>
      <c r="GB68" s="1"/>
      <c r="GC68" s="1"/>
      <c r="GD68" s="1"/>
      <c r="GE68" s="229"/>
      <c r="GF68" s="229"/>
      <c r="GG68" s="239" t="str">
        <f t="shared" si="52"/>
        <v/>
      </c>
      <c r="GH68" s="239" t="str">
        <f t="shared" si="26"/>
        <v/>
      </c>
      <c r="GI68" s="239" t="str">
        <f t="shared" si="27"/>
        <v/>
      </c>
      <c r="GJ68" s="239">
        <f t="shared" si="28"/>
        <v>0</v>
      </c>
      <c r="GK68" s="240" t="str">
        <f t="shared" si="53"/>
        <v/>
      </c>
      <c r="GM68" s="407" t="str">
        <f t="shared" si="29"/>
        <v/>
      </c>
      <c r="GN68" s="408" t="str">
        <f t="shared" si="30"/>
        <v>0</v>
      </c>
      <c r="GO68" s="409" t="str">
        <f t="shared" si="31"/>
        <v/>
      </c>
      <c r="GP68" s="408" t="str">
        <f t="shared" si="32"/>
        <v>0</v>
      </c>
      <c r="GQ68" s="410" t="str">
        <f t="shared" si="33"/>
        <v/>
      </c>
      <c r="GR68" s="10" t="str">
        <f t="shared" si="34"/>
        <v/>
      </c>
      <c r="GS68" s="411">
        <f t="shared" si="9"/>
        <v>0</v>
      </c>
      <c r="GT68" s="27"/>
      <c r="GU68" s="27"/>
      <c r="GV68" s="413"/>
      <c r="GW68" s="10" t="str">
        <f>$T$66</f>
        <v>特殊な構造の排煙設備の給気送風機の吸込口</v>
      </c>
    </row>
    <row r="69" spans="2:205" ht="50.1" customHeight="1" thickBot="1" x14ac:dyDescent="0.2">
      <c r="I69" s="702"/>
      <c r="J69" s="350"/>
      <c r="K69" s="518"/>
      <c r="L69" s="518"/>
      <c r="M69" s="523"/>
      <c r="N69" s="523"/>
      <c r="O69" s="523"/>
      <c r="P69" s="523"/>
      <c r="Q69" s="523"/>
      <c r="R69" s="523"/>
      <c r="S69" s="523"/>
      <c r="T69" s="523"/>
      <c r="U69" s="523"/>
      <c r="V69" s="523"/>
      <c r="W69" s="523"/>
      <c r="X69" s="523"/>
      <c r="Y69" s="523"/>
      <c r="Z69" s="523"/>
      <c r="AA69" s="523"/>
      <c r="AB69" s="523"/>
      <c r="AC69" s="523"/>
      <c r="AD69" s="523"/>
      <c r="AE69" s="524"/>
      <c r="AF69" s="523"/>
      <c r="AG69" s="523"/>
      <c r="AH69" s="523"/>
      <c r="AI69" s="523"/>
      <c r="AJ69" s="523"/>
      <c r="AK69" s="523"/>
      <c r="AL69" s="523"/>
      <c r="AM69" s="523"/>
      <c r="AN69" s="523"/>
      <c r="AO69" s="523"/>
      <c r="AP69" s="523"/>
      <c r="AQ69" s="524"/>
      <c r="AR69" s="523"/>
      <c r="AS69" s="523"/>
      <c r="AT69" s="523"/>
      <c r="AU69" s="523"/>
      <c r="AV69" s="523"/>
      <c r="AW69" s="523"/>
      <c r="AX69" s="523"/>
      <c r="AY69" s="524"/>
      <c r="AZ69" s="524"/>
      <c r="BA69" s="524"/>
      <c r="BB69" s="524"/>
      <c r="BC69" s="524"/>
      <c r="BD69" s="524"/>
      <c r="BE69" s="524"/>
      <c r="BF69" s="524"/>
      <c r="BG69" s="524"/>
      <c r="BH69" s="524"/>
      <c r="BI69" s="524"/>
      <c r="BJ69" s="524"/>
      <c r="BK69" s="524"/>
      <c r="BL69" s="510"/>
      <c r="BM69" s="510"/>
      <c r="BN69" s="524"/>
      <c r="BO69" s="524"/>
      <c r="BP69" s="524"/>
      <c r="BQ69" s="524"/>
      <c r="BR69" s="524"/>
      <c r="BS69" s="524"/>
      <c r="BT69" s="524"/>
      <c r="BU69" s="524"/>
      <c r="BV69" s="524"/>
      <c r="BW69" s="524"/>
      <c r="BX69" s="524"/>
      <c r="BY69" s="524"/>
      <c r="BZ69" s="524"/>
      <c r="CA69" s="524"/>
      <c r="CB69" s="524"/>
      <c r="CC69" s="524"/>
      <c r="CD69" s="524"/>
      <c r="CE69" s="524"/>
      <c r="CF69" s="524"/>
      <c r="CG69" s="524"/>
      <c r="CH69" s="524"/>
      <c r="CI69" s="524"/>
      <c r="CJ69" s="524"/>
      <c r="CK69" s="524"/>
      <c r="CL69" s="524"/>
      <c r="CM69" s="510"/>
      <c r="CN69" s="510"/>
      <c r="CO69" s="510"/>
      <c r="CP69" s="510"/>
      <c r="CQ69" s="510"/>
      <c r="CR69" s="510"/>
      <c r="CS69" s="522"/>
      <c r="CT69" s="522"/>
      <c r="CU69" s="522"/>
      <c r="CV69" s="522"/>
      <c r="CW69" s="522"/>
      <c r="CX69" s="522"/>
      <c r="CY69" s="522"/>
      <c r="CZ69" s="522"/>
      <c r="DA69" s="522"/>
      <c r="DB69" s="522"/>
      <c r="DC69" s="522"/>
      <c r="DD69" s="522"/>
      <c r="DE69" s="522"/>
      <c r="DF69" s="522"/>
      <c r="DG69" s="522"/>
      <c r="DH69" s="522"/>
      <c r="DI69" s="522"/>
      <c r="DJ69" s="522"/>
      <c r="DK69" s="522"/>
      <c r="DL69" s="522"/>
      <c r="DM69" s="522"/>
      <c r="DN69" s="522"/>
      <c r="DO69" s="525"/>
      <c r="EG69" s="251">
        <f>SUM(EG16:EG68)</f>
        <v>0</v>
      </c>
      <c r="EH69" s="251">
        <f>SUM(EH16:EH68)</f>
        <v>0</v>
      </c>
      <c r="EI69" s="251">
        <f>SUM(EI16:EI68)</f>
        <v>0</v>
      </c>
      <c r="EJ69" s="251">
        <f>SUM(EJ16:EJ68)</f>
        <v>0</v>
      </c>
      <c r="EO69" s="121" t="str">
        <f>IF($EN69="要是正",MAX($EO$4:EO68)+1,"")</f>
        <v/>
      </c>
      <c r="ES69" s="252"/>
      <c r="EV69" s="125" t="str">
        <f>IF(OR(EN69="要是正",EN69="既存不適格"),IF(OR(EM69&lt;2,CS69&lt;&gt;"予定"),"","令和"&amp;CM69&amp;"年"&amp;CP69&amp;"月1日"),"")</f>
        <v/>
      </c>
      <c r="EW69" s="123" t="str">
        <f>IF(EV69="","0",DATEVALUE(EV69))</f>
        <v>0</v>
      </c>
      <c r="EX69" s="152">
        <f>COUNTIF(EX16:EX68,"1")</f>
        <v>0</v>
      </c>
      <c r="EY69" s="153" t="str">
        <f t="array" ref="EY69">INDEX(EY16:EY68,MATCH(MIN(ABS(EY16:EY68-$EK$4)),ABS(EY16:EY68-$EK$4),0))</f>
        <v>0</v>
      </c>
      <c r="EZ69" s="153"/>
      <c r="FA69" s="152">
        <f>COUNTIF(FA16:FA68,"未定")</f>
        <v>0</v>
      </c>
      <c r="FB69" s="125" t="str">
        <f>IF(EO69="既存不適格",IF(OR(EN69&lt;2,CT69&lt;&gt;"予定"),"","令和"&amp;CN69&amp;"年"&amp;CQ69&amp;"月1日"),"")</f>
        <v/>
      </c>
      <c r="FC69" s="123" t="str">
        <f>IF(FB69="","0",DATEVALUE(FB69))</f>
        <v>0</v>
      </c>
      <c r="FD69" s="152">
        <f>COUNTIF(FD16:FD68,"1")</f>
        <v>0</v>
      </c>
      <c r="FE69" s="153" t="str">
        <f t="array" ref="FE69">INDEX(FE16:FE68,MATCH(MIN(ABS(FE16:FE68-$EK$4)),ABS(FE16:FE68-$EK$4),0))</f>
        <v>0</v>
      </c>
      <c r="FF69" s="153"/>
      <c r="FG69" s="152">
        <f>COUNTIF(FG16:FG68,"未定")</f>
        <v>0</v>
      </c>
      <c r="FP69" s="10"/>
      <c r="FQ69" s="10"/>
      <c r="FR69" s="10"/>
      <c r="FS69" s="10"/>
      <c r="FT69" s="10"/>
      <c r="FU69" s="10"/>
      <c r="FV69" s="10"/>
      <c r="FW69" s="10"/>
      <c r="FX69" s="10"/>
      <c r="FY69" s="10"/>
      <c r="FZ69" s="10"/>
      <c r="GA69" s="10"/>
      <c r="GB69" s="10"/>
      <c r="GC69" s="10"/>
      <c r="GD69" s="10"/>
      <c r="GG69" s="239" t="str">
        <f t="shared" ref="GG69" si="58">IF($AZ69="○指摘なし","○","")</f>
        <v/>
      </c>
      <c r="GH69" s="239" t="str">
        <f t="shared" ref="GH69:GH70" si="59">IF(OR($AZ69="×要是正（既存不適格以外）",$AZ69="△既存不適格"),"○","")</f>
        <v/>
      </c>
      <c r="GI69" s="239" t="str">
        <f t="shared" ref="GI69:GI70" si="60">IF($AZ69="△既存不適格","○","")</f>
        <v/>
      </c>
      <c r="GJ69" s="239"/>
      <c r="GK69" s="236"/>
      <c r="GM69" s="255"/>
      <c r="GN69" s="414"/>
      <c r="GO69" s="415">
        <f>COUNTIF(GO16:GO68,"1")</f>
        <v>0</v>
      </c>
      <c r="GP69" s="416" t="str">
        <f t="array" ref="GP69">INDEX(GP16:GP68,MATCH(MIN(ABS(GP16:GP68-$EK$4)),ABS(GP16:GP68-$EK$4),0))</f>
        <v>0</v>
      </c>
      <c r="GQ69" s="417">
        <f>COUNTIF(GQ16:GQ68,"未定")</f>
        <v>0</v>
      </c>
      <c r="GR69" s="10"/>
      <c r="GS69" s="411">
        <f t="shared" si="9"/>
        <v>0</v>
      </c>
      <c r="GT69" s="27"/>
      <c r="GU69" s="27"/>
      <c r="GV69" s="413"/>
      <c r="GW69" s="10"/>
    </row>
    <row r="70" spans="2:205" s="10" customFormat="1" ht="50.1" customHeight="1" thickBot="1" x14ac:dyDescent="0.2">
      <c r="B70" s="111"/>
      <c r="C70" s="229"/>
      <c r="D70" s="229"/>
      <c r="E70" s="229"/>
      <c r="F70" s="229"/>
      <c r="G70" s="229"/>
      <c r="H70" s="229"/>
      <c r="I70" s="260"/>
      <c r="J70" s="238"/>
      <c r="K70" s="38"/>
      <c r="L70" s="38"/>
      <c r="M70" s="2761" t="s">
        <v>4008</v>
      </c>
      <c r="N70" s="3139"/>
      <c r="O70" s="3139"/>
      <c r="P70" s="3139"/>
      <c r="Q70" s="3139"/>
      <c r="R70" s="3139"/>
      <c r="S70" s="3139"/>
      <c r="T70" s="3139"/>
      <c r="U70" s="3139"/>
      <c r="V70" s="3139"/>
      <c r="W70" s="3139"/>
      <c r="X70" s="3139"/>
      <c r="Y70" s="3139"/>
      <c r="Z70" s="3139"/>
      <c r="AA70" s="3139"/>
      <c r="AB70" s="3139"/>
      <c r="AC70" s="3139"/>
      <c r="AD70" s="3139"/>
      <c r="AE70" s="3139"/>
      <c r="AF70" s="3139"/>
      <c r="AG70" s="3139"/>
      <c r="AH70" s="3139"/>
      <c r="AI70" s="3139"/>
      <c r="AJ70" s="3139"/>
      <c r="AK70" s="3139"/>
      <c r="AL70" s="3139"/>
      <c r="AM70" s="3139"/>
      <c r="AN70" s="3139"/>
      <c r="AO70" s="3139"/>
      <c r="AP70" s="3139"/>
      <c r="AQ70" s="3139"/>
      <c r="AR70" s="3139"/>
      <c r="AS70" s="3139"/>
      <c r="AT70" s="3139"/>
      <c r="AU70" s="3139"/>
      <c r="AV70" s="3139"/>
      <c r="AW70" s="3139"/>
      <c r="AX70" s="3139"/>
      <c r="AY70" s="3139"/>
      <c r="AZ70" s="3139"/>
      <c r="BA70" s="3139"/>
      <c r="BB70" s="3139"/>
      <c r="BC70" s="3139"/>
      <c r="BD70" s="3139"/>
      <c r="BE70" s="3139"/>
      <c r="BF70" s="3139"/>
      <c r="BG70" s="3139"/>
      <c r="BH70" s="3139"/>
      <c r="BI70" s="3139"/>
      <c r="BJ70" s="3139"/>
      <c r="BK70" s="3139"/>
      <c r="BL70" s="3139"/>
      <c r="BM70" s="3139"/>
      <c r="BN70" s="3139"/>
      <c r="BO70" s="3139"/>
      <c r="BP70" s="3139"/>
      <c r="BQ70" s="3139"/>
      <c r="BR70" s="3139"/>
      <c r="BS70" s="3139"/>
      <c r="BT70" s="3139"/>
      <c r="BU70" s="3139"/>
      <c r="BV70" s="3139"/>
      <c r="BW70" s="3139"/>
      <c r="BX70" s="3139"/>
      <c r="BY70" s="3139"/>
      <c r="BZ70" s="3139"/>
      <c r="CA70" s="3139"/>
      <c r="CB70" s="3139"/>
      <c r="CC70" s="3139"/>
      <c r="CD70" s="3139"/>
      <c r="CE70" s="3139"/>
      <c r="CF70" s="3139"/>
      <c r="CG70" s="3139"/>
      <c r="CH70" s="3139"/>
      <c r="CI70" s="3139"/>
      <c r="CJ70" s="3139"/>
      <c r="CK70" s="3139"/>
      <c r="CL70" s="3139"/>
      <c r="CM70" s="3139"/>
      <c r="CN70" s="3139"/>
      <c r="CO70" s="3139"/>
      <c r="CP70" s="3139"/>
      <c r="CQ70" s="3139"/>
      <c r="CR70" s="3139"/>
      <c r="CS70" s="3139"/>
      <c r="CT70" s="3139"/>
      <c r="CU70" s="3139"/>
      <c r="CV70" s="3139"/>
      <c r="CW70" s="3139"/>
      <c r="CX70" s="3139"/>
      <c r="CY70" s="3139"/>
      <c r="CZ70" s="3139"/>
      <c r="DA70" s="3139"/>
      <c r="DB70" s="3139"/>
      <c r="DC70" s="3139"/>
      <c r="DD70" s="3139"/>
      <c r="DE70" s="3139"/>
      <c r="DF70" s="3139"/>
      <c r="DG70" s="3139"/>
      <c r="DH70" s="3139"/>
      <c r="DI70" s="3139"/>
      <c r="DJ70" s="3139"/>
      <c r="DK70" s="3139"/>
      <c r="DL70" s="3139"/>
      <c r="DM70" s="3139"/>
      <c r="DN70" s="3139"/>
      <c r="DO70" s="3140"/>
      <c r="DP70"/>
      <c r="DQ70"/>
      <c r="DR70"/>
      <c r="DS70"/>
      <c r="DT70"/>
      <c r="DU70"/>
      <c r="DV70"/>
      <c r="DW70"/>
      <c r="DX70"/>
      <c r="DY70"/>
      <c r="DZ70"/>
      <c r="EA70"/>
      <c r="EB70"/>
      <c r="EC70"/>
      <c r="ED70"/>
      <c r="EF70" s="237"/>
      <c r="EG70" s="387" t="str">
        <f>IF(AND(EH70="",EI70="",EJ70="",EG105&lt;&gt;0),"レ","")</f>
        <v/>
      </c>
      <c r="EH70" s="387" t="str">
        <f>IF(AND(EI70="",EJ70="",EH105&lt;&gt;0),"レ","")</f>
        <v/>
      </c>
      <c r="EI70" s="387" t="str">
        <f>IF(EI105&lt;&gt;0,"レ","")</f>
        <v/>
      </c>
      <c r="EJ70" s="387" t="str">
        <f>IF(AND(EI70="",EJ105&lt;&gt;0),"レ","")</f>
        <v/>
      </c>
      <c r="EK70" s="237"/>
      <c r="EL70" s="237"/>
      <c r="EM70" s="237"/>
      <c r="EN70" s="158"/>
      <c r="EO70" s="121" t="str">
        <f>IF($EN70="要是正",MAX($EO$4:EO69)+1,"")</f>
        <v/>
      </c>
      <c r="EP70" s="158"/>
      <c r="EQ70" s="158"/>
      <c r="ER70" s="158"/>
      <c r="ES70" s="150" t="str">
        <f>SUBSTITUTE(TRIM(ES73&amp;"　"&amp;ES74&amp;"　"&amp;ES75&amp;"　"&amp;ES76&amp;"　"&amp;ES77&amp;"　"&amp;ES78&amp;"　"&amp;ES79&amp;"　"&amp;ES80&amp;"　"&amp;ES81&amp;"　"&amp;ES82&amp;"　"&amp;ES83&amp;"　"&amp;ES84&amp;"　"&amp;ES85&amp;"　"&amp;ES86&amp;"　"&amp;ES87&amp;"　"&amp;ES88&amp;"　"&amp;ES89&amp;"　"&amp;ES90&amp;"　"&amp;ES91&amp;"　"&amp;ES92&amp;"　"&amp;ES93&amp;"　"&amp;ES94&amp;"　"&amp;ES95&amp;"　"&amp;ES96&amp;"　"&amp;ES97&amp;"　"&amp;ES98&amp;"　"&amp;ES99&amp;"　"&amp;ES100&amp;"　"&amp;ES101&amp;"　"&amp;ES102&amp;"　"&amp;ES103&amp;"　"&amp;ES104),"　",",")</f>
        <v/>
      </c>
      <c r="ET70" s="158"/>
      <c r="EU70" s="158"/>
      <c r="EV70" s="149" t="str">
        <f>IF(COUNTIF(EX73:EX104,1)&gt;0,"レ","")</f>
        <v/>
      </c>
      <c r="EW70" s="148"/>
      <c r="EX70" s="147" t="str">
        <f>IF(EV70="レ",TEXT(EY105,"e"),"")</f>
        <v/>
      </c>
      <c r="EY70" s="146" t="str">
        <f>IF(EV70="レ",MONTH(EY105),IF(AND(EI70="レ",FA70="レ",FA105=0),"",IF(AND(EI70="レ",FA70="レ",FA105&gt;0),"","")))</f>
        <v/>
      </c>
      <c r="EZ70" s="145"/>
      <c r="FA70" s="144" t="str">
        <f>IF(EV70="",IF(OR(FA105&gt;0,EI70="レ"),"レ",""),"")</f>
        <v/>
      </c>
      <c r="FB70" s="149" t="str">
        <f>IF(AND(COUNTIF(EN73:EN104,"要是正")=0,COUNTIF(FD73:FD104,1)&gt;0),"レ","")</f>
        <v/>
      </c>
      <c r="FC70" s="148"/>
      <c r="FD70" s="147" t="str">
        <f>IF(FB70="レ",TEXT(FE105,"e"),"")</f>
        <v/>
      </c>
      <c r="FE70" s="146" t="str">
        <f>IF(FB70="レ",MONTH(FE105),IF(AND(EJ70="レ",FG70="レ",FG105=0),"",IF(AND(EJ70="レ",FG70="レ",FG105&gt;0),"","")))</f>
        <v/>
      </c>
      <c r="FF70" s="145"/>
      <c r="FG70" s="144" t="str">
        <f>IF(FB70="",IF(OR(FG105&gt;0,EJ70="レ"),"レ",""),"")</f>
        <v/>
      </c>
      <c r="FH70" s="121"/>
      <c r="FI70" s="121"/>
      <c r="FJ70" s="228"/>
      <c r="FK70" s="130"/>
      <c r="FL70" s="130"/>
      <c r="FM70" s="130"/>
      <c r="FN70" s="130"/>
      <c r="FP70" s="2972"/>
      <c r="FQ70" s="2972"/>
      <c r="FR70" s="2972"/>
      <c r="FS70" s="2972"/>
      <c r="FT70" s="2972"/>
      <c r="FU70" s="2948"/>
      <c r="FV70" s="2948"/>
      <c r="FW70" s="2948"/>
      <c r="FX70" s="2948"/>
      <c r="FY70" s="2948"/>
      <c r="FZ70" s="2948"/>
      <c r="GA70" s="2948"/>
      <c r="GB70" s="2948"/>
      <c r="GC70" s="2948"/>
      <c r="GD70" s="2948"/>
      <c r="GG70" s="239" t="str">
        <f t="shared" ref="GG70:GG104" si="61">IF($AZ70="○指摘なし","○",IF($AZ70="―対象外","―",""))</f>
        <v/>
      </c>
      <c r="GH70" s="239" t="str">
        <f t="shared" si="59"/>
        <v/>
      </c>
      <c r="GI70" s="239" t="str">
        <f t="shared" si="60"/>
        <v/>
      </c>
      <c r="GJ70" s="239"/>
      <c r="GK70" s="248" t="str">
        <f>IF($AZ70="―対象外","○","")</f>
        <v/>
      </c>
      <c r="GM70"/>
      <c r="GN70"/>
      <c r="GO70"/>
      <c r="GP70"/>
      <c r="GQ70"/>
      <c r="GR70" s="495" t="str">
        <f>TRIM(GR73&amp;"　"&amp;GR74&amp;"　"&amp;GR75&amp;"　"&amp;GR76&amp;"　"&amp;GR77&amp;"　"&amp;GR78&amp;"　"&amp;GR79&amp;"　"&amp;GR80&amp;"　"&amp;GR81&amp;"　"&amp;GR82&amp;"　"&amp;GR83&amp;"　"&amp;GR84&amp;"　"&amp;GR85&amp;"　"&amp;GR86&amp;"　"&amp;GR87&amp;"　"&amp;GR88&amp;"　"&amp;GR89&amp;"　"&amp;GR90&amp;"　"&amp;GR91&amp;"　"&amp;GR92&amp;"　"&amp;GR93&amp;"　"&amp;GR94&amp;"　"&amp;GR95&amp;"　"&amp;GR96&amp;"　"&amp;GR97&amp;"　"&amp;GR98&amp;"　"&amp;GR99&amp;"　"&amp;GR100&amp;"　"&amp;GR101&amp;"　"&amp;GR102&amp;"　"&amp;GR103&amp;"　"&amp;GR104)</f>
        <v/>
      </c>
      <c r="GS70" s="411">
        <f t="shared" si="9"/>
        <v>0</v>
      </c>
      <c r="GT70" s="27"/>
      <c r="GU70" s="27"/>
      <c r="GV70" s="413"/>
    </row>
    <row r="71" spans="2:205" s="10" customFormat="1" ht="50.1" customHeight="1" x14ac:dyDescent="0.15">
      <c r="B71" s="111"/>
      <c r="C71" s="229"/>
      <c r="D71" s="229"/>
      <c r="E71" s="229"/>
      <c r="F71" s="229"/>
      <c r="G71" s="229"/>
      <c r="H71" s="229"/>
      <c r="I71" s="260"/>
      <c r="J71" s="241"/>
      <c r="K71" s="242"/>
      <c r="L71" s="242"/>
      <c r="M71" s="2967" t="s">
        <v>157</v>
      </c>
      <c r="N71" s="2967"/>
      <c r="O71" s="2967"/>
      <c r="P71" s="2965" t="s">
        <v>1289</v>
      </c>
      <c r="Q71" s="2965"/>
      <c r="R71" s="2965"/>
      <c r="S71" s="2965"/>
      <c r="T71" s="2965"/>
      <c r="U71" s="2965"/>
      <c r="V71" s="2965"/>
      <c r="W71" s="2965"/>
      <c r="X71" s="2965"/>
      <c r="Y71" s="2965"/>
      <c r="Z71" s="2965"/>
      <c r="AA71" s="2965" t="s">
        <v>1290</v>
      </c>
      <c r="AB71" s="2965"/>
      <c r="AC71" s="2965"/>
      <c r="AD71" s="2965"/>
      <c r="AE71" s="2965"/>
      <c r="AF71" s="2965"/>
      <c r="AG71" s="2965"/>
      <c r="AH71" s="2965"/>
      <c r="AI71" s="2965"/>
      <c r="AJ71" s="2965"/>
      <c r="AK71" s="2965"/>
      <c r="AL71" s="2965"/>
      <c r="AM71" s="2965"/>
      <c r="AN71" s="2965"/>
      <c r="AO71" s="2965"/>
      <c r="AP71" s="2965"/>
      <c r="AQ71" s="2965"/>
      <c r="AR71" s="2965"/>
      <c r="AS71" s="2965"/>
      <c r="AT71" s="2965"/>
      <c r="AU71" s="2965"/>
      <c r="AV71" s="2965"/>
      <c r="AW71" s="2965"/>
      <c r="AX71" s="2965"/>
      <c r="AY71" s="2965"/>
      <c r="AZ71" s="2965" t="s">
        <v>3528</v>
      </c>
      <c r="BA71" s="2965"/>
      <c r="BB71" s="2965"/>
      <c r="BC71" s="2965"/>
      <c r="BD71" s="2965"/>
      <c r="BE71" s="2965"/>
      <c r="BF71" s="2965"/>
      <c r="BG71" s="2965"/>
      <c r="BH71" s="2965"/>
      <c r="BI71" s="2965"/>
      <c r="BJ71" s="2965"/>
      <c r="BK71" s="2965"/>
      <c r="BL71" s="2967" t="s">
        <v>1429</v>
      </c>
      <c r="BM71" s="2967"/>
      <c r="BN71" s="2968" t="s">
        <v>156</v>
      </c>
      <c r="BO71" s="2968"/>
      <c r="BP71" s="2968"/>
      <c r="BQ71" s="2968"/>
      <c r="BR71" s="2968"/>
      <c r="BS71" s="2968"/>
      <c r="BT71" s="2968"/>
      <c r="BU71" s="2968"/>
      <c r="BV71" s="2968"/>
      <c r="BW71" s="2968"/>
      <c r="BX71" s="2968" t="s">
        <v>150</v>
      </c>
      <c r="BY71" s="2968"/>
      <c r="BZ71" s="2968"/>
      <c r="CA71" s="2968"/>
      <c r="CB71" s="2968"/>
      <c r="CC71" s="2968"/>
      <c r="CD71" s="2968"/>
      <c r="CE71" s="2968"/>
      <c r="CF71" s="2968"/>
      <c r="CG71" s="2968"/>
      <c r="CH71" s="2968"/>
      <c r="CI71" s="2968"/>
      <c r="CJ71" s="2968"/>
      <c r="CK71" s="2968"/>
      <c r="CL71" s="2968"/>
      <c r="CM71" s="2967" t="s">
        <v>155</v>
      </c>
      <c r="CN71" s="2968"/>
      <c r="CO71" s="2968"/>
      <c r="CP71" s="2968"/>
      <c r="CQ71" s="2968"/>
      <c r="CR71" s="2968"/>
      <c r="CS71" s="2968"/>
      <c r="CT71" s="2968"/>
      <c r="CU71" s="2968"/>
      <c r="CV71" s="2941" t="s">
        <v>154</v>
      </c>
      <c r="CW71" s="2941"/>
      <c r="CX71" s="2941"/>
      <c r="CY71" s="2941"/>
      <c r="CZ71" s="2941"/>
      <c r="DA71" s="2941"/>
      <c r="DB71" s="2941"/>
      <c r="DC71" s="2941"/>
      <c r="DD71" s="2941"/>
      <c r="DE71" s="2941"/>
      <c r="DF71" s="2941"/>
      <c r="DG71" s="2941"/>
      <c r="DH71" s="2941"/>
      <c r="DI71" s="2941"/>
      <c r="DJ71" s="2941"/>
      <c r="DK71" s="2941"/>
      <c r="DL71" s="2941"/>
      <c r="DM71" s="2941"/>
      <c r="DN71" s="2941"/>
      <c r="DO71" s="2942"/>
      <c r="DP71"/>
      <c r="DQ71"/>
      <c r="DR71"/>
      <c r="DS71"/>
      <c r="DT71"/>
      <c r="DU71"/>
      <c r="DV71"/>
      <c r="DW71"/>
      <c r="DX71"/>
      <c r="DY71"/>
      <c r="DZ71"/>
      <c r="EA71"/>
      <c r="EB71"/>
      <c r="EC71"/>
      <c r="ED71"/>
      <c r="EE71" s="229"/>
      <c r="EF71" s="237"/>
      <c r="EO71" s="121" t="s">
        <v>153</v>
      </c>
      <c r="EP71" s="143" t="s">
        <v>152</v>
      </c>
      <c r="ER71" s="142"/>
      <c r="ES71" s="2768" t="s">
        <v>151</v>
      </c>
      <c r="ET71" s="2923" t="s">
        <v>150</v>
      </c>
      <c r="EU71" s="141"/>
      <c r="EV71" s="2811" t="s">
        <v>149</v>
      </c>
      <c r="EW71" s="2812"/>
      <c r="EX71" s="2812"/>
      <c r="EY71" s="2812"/>
      <c r="EZ71" s="2812"/>
      <c r="FA71" s="2812"/>
      <c r="FB71" s="2813" t="s">
        <v>148</v>
      </c>
      <c r="FC71" s="2814"/>
      <c r="FD71" s="2814"/>
      <c r="FE71" s="2814"/>
      <c r="FF71" s="2814"/>
      <c r="FG71" s="2814"/>
      <c r="FH71" s="3033" t="s">
        <v>147</v>
      </c>
      <c r="FI71" s="3034"/>
      <c r="FJ71" s="3035"/>
      <c r="FK71" s="3033" t="s">
        <v>225</v>
      </c>
      <c r="FL71" s="3034"/>
      <c r="FM71" s="3034"/>
      <c r="FN71" s="3035"/>
      <c r="FO71" s="243"/>
      <c r="FQ71" s="109"/>
      <c r="FR71" s="109"/>
      <c r="FS71" s="109"/>
      <c r="FT71" s="109"/>
      <c r="FU71" s="105"/>
      <c r="FV71" s="105"/>
      <c r="FW71" s="105"/>
      <c r="FX71" s="105"/>
      <c r="FY71" s="105"/>
      <c r="FZ71" s="105"/>
      <c r="GA71" s="105"/>
      <c r="GB71" s="105"/>
      <c r="GC71" s="105"/>
      <c r="GD71" s="105"/>
      <c r="GE71" s="229"/>
      <c r="GF71" s="229"/>
      <c r="GG71" s="239" t="str">
        <f t="shared" si="61"/>
        <v/>
      </c>
      <c r="GH71" s="239"/>
      <c r="GI71" s="239"/>
      <c r="GJ71" s="239"/>
      <c r="GK71" s="240"/>
      <c r="GM71"/>
      <c r="GN71"/>
      <c r="GO71"/>
      <c r="GP71"/>
      <c r="GQ71"/>
      <c r="GR71" s="505"/>
      <c r="GS71" s="411" t="str">
        <f t="shared" si="9"/>
        <v>指摘の具体的内容等</v>
      </c>
      <c r="GT71" s="27"/>
      <c r="GU71" s="27"/>
      <c r="GV71" s="413"/>
    </row>
    <row r="72" spans="2:205" s="10" customFormat="1" ht="50.1" customHeight="1" thickBot="1" x14ac:dyDescent="0.2">
      <c r="B72" s="111"/>
      <c r="C72" s="229"/>
      <c r="D72" s="229"/>
      <c r="E72" s="229"/>
      <c r="F72" s="229"/>
      <c r="G72" s="229"/>
      <c r="H72" s="229"/>
      <c r="I72" s="260"/>
      <c r="J72" s="241"/>
      <c r="K72" s="242"/>
      <c r="L72" s="242"/>
      <c r="M72" s="2936"/>
      <c r="N72" s="2936"/>
      <c r="O72" s="2936"/>
      <c r="P72" s="2966"/>
      <c r="Q72" s="2966"/>
      <c r="R72" s="2966"/>
      <c r="S72" s="2966"/>
      <c r="T72" s="2966"/>
      <c r="U72" s="2966"/>
      <c r="V72" s="2966"/>
      <c r="W72" s="2966"/>
      <c r="X72" s="2966"/>
      <c r="Y72" s="2966"/>
      <c r="Z72" s="2966"/>
      <c r="AA72" s="2966"/>
      <c r="AB72" s="2966"/>
      <c r="AC72" s="2966"/>
      <c r="AD72" s="2966"/>
      <c r="AE72" s="2966"/>
      <c r="AF72" s="2966"/>
      <c r="AG72" s="2966"/>
      <c r="AH72" s="2966"/>
      <c r="AI72" s="2966"/>
      <c r="AJ72" s="2966"/>
      <c r="AK72" s="2966"/>
      <c r="AL72" s="2966"/>
      <c r="AM72" s="2966"/>
      <c r="AN72" s="2966"/>
      <c r="AO72" s="2966"/>
      <c r="AP72" s="2966"/>
      <c r="AQ72" s="2966"/>
      <c r="AR72" s="2966"/>
      <c r="AS72" s="2966"/>
      <c r="AT72" s="2966"/>
      <c r="AU72" s="2966"/>
      <c r="AV72" s="2966"/>
      <c r="AW72" s="2966"/>
      <c r="AX72" s="2966"/>
      <c r="AY72" s="2966"/>
      <c r="AZ72" s="2966"/>
      <c r="BA72" s="2966"/>
      <c r="BB72" s="2966"/>
      <c r="BC72" s="2966"/>
      <c r="BD72" s="2966"/>
      <c r="BE72" s="2966"/>
      <c r="BF72" s="2966"/>
      <c r="BG72" s="2966"/>
      <c r="BH72" s="2966"/>
      <c r="BI72" s="2966"/>
      <c r="BJ72" s="2966"/>
      <c r="BK72" s="2966"/>
      <c r="BL72" s="2936"/>
      <c r="BM72" s="2936"/>
      <c r="BN72" s="2937"/>
      <c r="BO72" s="2937"/>
      <c r="BP72" s="2937"/>
      <c r="BQ72" s="2937"/>
      <c r="BR72" s="2937"/>
      <c r="BS72" s="2937"/>
      <c r="BT72" s="2937"/>
      <c r="BU72" s="2937"/>
      <c r="BV72" s="2937"/>
      <c r="BW72" s="2937"/>
      <c r="BX72" s="2937"/>
      <c r="BY72" s="2937"/>
      <c r="BZ72" s="2937"/>
      <c r="CA72" s="2937"/>
      <c r="CB72" s="2937"/>
      <c r="CC72" s="2937"/>
      <c r="CD72" s="2937"/>
      <c r="CE72" s="2937"/>
      <c r="CF72" s="2937"/>
      <c r="CG72" s="2937"/>
      <c r="CH72" s="2937"/>
      <c r="CI72" s="2937"/>
      <c r="CJ72" s="2937"/>
      <c r="CK72" s="2937"/>
      <c r="CL72" s="2937"/>
      <c r="CM72" s="2936" t="s">
        <v>146</v>
      </c>
      <c r="CN72" s="2936"/>
      <c r="CO72" s="2936"/>
      <c r="CP72" s="2936" t="s">
        <v>81</v>
      </c>
      <c r="CQ72" s="2936"/>
      <c r="CR72" s="2936"/>
      <c r="CS72" s="2936" t="s">
        <v>145</v>
      </c>
      <c r="CT72" s="2937"/>
      <c r="CU72" s="2937"/>
      <c r="CV72" s="2943"/>
      <c r="CW72" s="2943"/>
      <c r="CX72" s="2943"/>
      <c r="CY72" s="2943"/>
      <c r="CZ72" s="2943"/>
      <c r="DA72" s="2943"/>
      <c r="DB72" s="2943"/>
      <c r="DC72" s="2943"/>
      <c r="DD72" s="2943"/>
      <c r="DE72" s="2943"/>
      <c r="DF72" s="2943"/>
      <c r="DG72" s="2943"/>
      <c r="DH72" s="2943"/>
      <c r="DI72" s="2943"/>
      <c r="DJ72" s="2943"/>
      <c r="DK72" s="2943"/>
      <c r="DL72" s="2943"/>
      <c r="DM72" s="2943"/>
      <c r="DN72" s="2943"/>
      <c r="DO72" s="2944"/>
      <c r="DP72"/>
      <c r="DQ72"/>
      <c r="DR72"/>
      <c r="DS72"/>
      <c r="DT72"/>
      <c r="DU72"/>
      <c r="DV72"/>
      <c r="DW72"/>
      <c r="DX72"/>
      <c r="DY72"/>
      <c r="DZ72"/>
      <c r="EA72"/>
      <c r="EB72"/>
      <c r="EC72"/>
      <c r="ED72"/>
      <c r="EE72" s="229"/>
      <c r="EF72" s="237"/>
      <c r="EG72" s="131" t="s">
        <v>144</v>
      </c>
      <c r="EH72" s="131" t="s">
        <v>143</v>
      </c>
      <c r="EI72" s="131" t="s">
        <v>142</v>
      </c>
      <c r="EJ72" s="131" t="s">
        <v>141</v>
      </c>
      <c r="EK72" s="140" t="s">
        <v>140</v>
      </c>
      <c r="EL72" s="131" t="s">
        <v>139</v>
      </c>
      <c r="EM72" s="139" t="s">
        <v>138</v>
      </c>
      <c r="EN72" s="130" t="s">
        <v>137</v>
      </c>
      <c r="EO72" s="237"/>
      <c r="EP72" s="237"/>
      <c r="EQ72" s="108" t="s">
        <v>136</v>
      </c>
      <c r="ER72" s="138"/>
      <c r="ES72" s="2922"/>
      <c r="ET72" s="2924"/>
      <c r="EU72" s="137"/>
      <c r="EV72" s="136" t="s">
        <v>135</v>
      </c>
      <c r="EW72" s="134" t="s">
        <v>134</v>
      </c>
      <c r="EX72" s="134" t="s">
        <v>131</v>
      </c>
      <c r="EY72" s="133" t="s">
        <v>130</v>
      </c>
      <c r="EZ72" s="133" t="s">
        <v>129</v>
      </c>
      <c r="FA72" s="132" t="s">
        <v>128</v>
      </c>
      <c r="FB72" s="135" t="s">
        <v>133</v>
      </c>
      <c r="FC72" s="133" t="s">
        <v>132</v>
      </c>
      <c r="FD72" s="134" t="s">
        <v>131</v>
      </c>
      <c r="FE72" s="133" t="s">
        <v>130</v>
      </c>
      <c r="FF72" s="133" t="s">
        <v>129</v>
      </c>
      <c r="FG72" s="132" t="s">
        <v>128</v>
      </c>
      <c r="FH72" s="130" t="s">
        <v>127</v>
      </c>
      <c r="FI72" s="130" t="s">
        <v>126</v>
      </c>
      <c r="FJ72" s="162" t="s">
        <v>125</v>
      </c>
      <c r="FK72" s="244"/>
      <c r="FL72" s="130" t="s">
        <v>127</v>
      </c>
      <c r="FM72" s="130" t="s">
        <v>126</v>
      </c>
      <c r="FN72" s="161" t="s">
        <v>125</v>
      </c>
      <c r="FO72" s="160"/>
      <c r="GE72" s="229"/>
      <c r="GF72" s="229"/>
      <c r="GG72" s="239" t="str">
        <f t="shared" si="61"/>
        <v/>
      </c>
      <c r="GH72" s="239"/>
      <c r="GI72" s="239"/>
      <c r="GJ72" s="239"/>
      <c r="GK72" s="240"/>
      <c r="GM72" s="404" t="s">
        <v>135</v>
      </c>
      <c r="GN72" s="405" t="s">
        <v>1526</v>
      </c>
      <c r="GO72" s="405" t="s">
        <v>131</v>
      </c>
      <c r="GP72" s="405" t="s">
        <v>1527</v>
      </c>
      <c r="GQ72" s="406" t="s">
        <v>128</v>
      </c>
      <c r="GR72" s="506"/>
      <c r="GS72" s="411">
        <f t="shared" si="9"/>
        <v>0</v>
      </c>
      <c r="GT72" s="27"/>
      <c r="GU72" s="27"/>
      <c r="GV72" s="413"/>
    </row>
    <row r="73" spans="2:205" s="10" customFormat="1" ht="50.1" customHeight="1" x14ac:dyDescent="0.15">
      <c r="B73" s="111"/>
      <c r="C73" s="229"/>
      <c r="D73" s="229"/>
      <c r="E73" s="229"/>
      <c r="F73" s="229"/>
      <c r="G73" s="229"/>
      <c r="H73" s="229"/>
      <c r="I73" s="260"/>
      <c r="J73" s="238"/>
      <c r="K73" s="242"/>
      <c r="L73" s="242"/>
      <c r="M73" s="2775" t="s">
        <v>973</v>
      </c>
      <c r="N73" s="2775"/>
      <c r="O73" s="2775"/>
      <c r="P73" s="3085" t="s">
        <v>407</v>
      </c>
      <c r="Q73" s="3086"/>
      <c r="R73" s="3086"/>
      <c r="S73" s="3086"/>
      <c r="T73" s="3086"/>
      <c r="U73" s="3086"/>
      <c r="V73" s="3086"/>
      <c r="W73" s="3086"/>
      <c r="X73" s="3086"/>
      <c r="Y73" s="3086"/>
      <c r="Z73" s="3087"/>
      <c r="AA73" s="3091" t="s">
        <v>406</v>
      </c>
      <c r="AB73" s="3091"/>
      <c r="AC73" s="3091"/>
      <c r="AD73" s="3091"/>
      <c r="AE73" s="3091"/>
      <c r="AF73" s="3091"/>
      <c r="AG73" s="3091"/>
      <c r="AH73" s="3091"/>
      <c r="AI73" s="3091"/>
      <c r="AJ73" s="3091"/>
      <c r="AK73" s="3091"/>
      <c r="AL73" s="3091"/>
      <c r="AM73" s="3091"/>
      <c r="AN73" s="3091"/>
      <c r="AO73" s="3091"/>
      <c r="AP73" s="3091"/>
      <c r="AQ73" s="3091"/>
      <c r="AR73" s="3091"/>
      <c r="AS73" s="3091"/>
      <c r="AT73" s="3091"/>
      <c r="AU73" s="3091"/>
      <c r="AV73" s="3091"/>
      <c r="AW73" s="3091"/>
      <c r="AX73" s="3091"/>
      <c r="AY73" s="3092"/>
      <c r="AZ73" s="2953"/>
      <c r="BA73" s="2953"/>
      <c r="BB73" s="2953"/>
      <c r="BC73" s="2953"/>
      <c r="BD73" s="2953"/>
      <c r="BE73" s="2953"/>
      <c r="BF73" s="2953"/>
      <c r="BG73" s="2953"/>
      <c r="BH73" s="2953"/>
      <c r="BI73" s="2953"/>
      <c r="BJ73" s="2953"/>
      <c r="BK73" s="2953"/>
      <c r="BL73" s="2819"/>
      <c r="BM73" s="2819"/>
      <c r="BN73" s="2820"/>
      <c r="BO73" s="2820"/>
      <c r="BP73" s="2820"/>
      <c r="BQ73" s="2820"/>
      <c r="BR73" s="2820"/>
      <c r="BS73" s="2820"/>
      <c r="BT73" s="2820"/>
      <c r="BU73" s="2820"/>
      <c r="BV73" s="2820"/>
      <c r="BW73" s="2820"/>
      <c r="BX73" s="2820"/>
      <c r="BY73" s="2820"/>
      <c r="BZ73" s="2820"/>
      <c r="CA73" s="2820"/>
      <c r="CB73" s="2820"/>
      <c r="CC73" s="2820"/>
      <c r="CD73" s="2820"/>
      <c r="CE73" s="2820"/>
      <c r="CF73" s="2820"/>
      <c r="CG73" s="2820"/>
      <c r="CH73" s="2820"/>
      <c r="CI73" s="2820"/>
      <c r="CJ73" s="2820"/>
      <c r="CK73" s="2820"/>
      <c r="CL73" s="2820"/>
      <c r="CM73" s="3046"/>
      <c r="CN73" s="3046"/>
      <c r="CO73" s="3046"/>
      <c r="CP73" s="3046"/>
      <c r="CQ73" s="3046"/>
      <c r="CR73" s="3046"/>
      <c r="CS73" s="3032"/>
      <c r="CT73" s="2953"/>
      <c r="CU73" s="2953"/>
      <c r="CV73" s="2808"/>
      <c r="CW73" s="2809"/>
      <c r="CX73" s="2809"/>
      <c r="CY73" s="2809"/>
      <c r="CZ73" s="2809"/>
      <c r="DA73" s="2809"/>
      <c r="DB73" s="2809"/>
      <c r="DC73" s="2809"/>
      <c r="DD73" s="2809"/>
      <c r="DE73" s="2809"/>
      <c r="DF73" s="2809"/>
      <c r="DG73" s="2809"/>
      <c r="DH73" s="2809"/>
      <c r="DI73" s="2809"/>
      <c r="DJ73" s="2809"/>
      <c r="DK73" s="2809"/>
      <c r="DL73" s="2809"/>
      <c r="DM73" s="2809"/>
      <c r="DN73" s="2809"/>
      <c r="DO73" s="2810"/>
      <c r="DP73"/>
      <c r="DQ73"/>
      <c r="DR73"/>
      <c r="DS73"/>
      <c r="DT73"/>
      <c r="DU73"/>
      <c r="DV73"/>
      <c r="DW73"/>
      <c r="DX73"/>
      <c r="DY73"/>
      <c r="DZ73"/>
      <c r="EA73"/>
      <c r="EB73"/>
      <c r="EC73"/>
      <c r="ED73"/>
      <c r="EE73" s="229"/>
      <c r="EF73" s="237"/>
      <c r="EG73" s="131">
        <f t="shared" ref="EG73:EG104" si="62">COUNTIFS(AZ73,"―対象外")</f>
        <v>0</v>
      </c>
      <c r="EH73" s="131">
        <f t="shared" ref="EH73:EH104" si="63">COUNTIFS(AZ73,"○指摘なし")</f>
        <v>0</v>
      </c>
      <c r="EI73" s="131">
        <f t="shared" ref="EI73:EI104" si="64">COUNTIFS(AZ73,"×要是正（既存不適格以外）")</f>
        <v>0</v>
      </c>
      <c r="EJ73" s="131">
        <f t="shared" ref="EJ73:EJ104" si="65">COUNTIFS(AZ73,"△既存不適格")</f>
        <v>0</v>
      </c>
      <c r="EK73" s="247" t="s">
        <v>222</v>
      </c>
      <c r="EL73" s="131" t="str">
        <f>$P$73</f>
        <v>特別避難階段の階段室又は付室及び非常用エレベーターの昇降路又は乗降ロビーに設ける排煙口及び給気口</v>
      </c>
      <c r="EM73" s="130">
        <f>COUNTA(CM73:CR73)</f>
        <v>0</v>
      </c>
      <c r="EN73" s="129" t="str">
        <f t="shared" ref="EN73:EN104" si="66">IF(AZ73="×要是正（既存不適格以外）","要是正","")&amp;IF(AZ73="△既存不適格","既存不適格","")</f>
        <v/>
      </c>
      <c r="EO73" s="121" t="str">
        <f>IF($EN73="要是正",MAX($EO$14:EO72)+1,"")</f>
        <v/>
      </c>
      <c r="EP73" s="121" t="str">
        <f>IF($EN73="要是正",MAX($EP$14:EP72)+1,"")</f>
        <v/>
      </c>
      <c r="EQ73" s="128" t="str">
        <f t="shared" ref="EQ73:EQ104" si="67">IF(OR(AZ73="×要是正（既存不適格以外）",AZ73="△既存不適格"),EK73,"")</f>
        <v/>
      </c>
      <c r="ER73" s="127" t="str">
        <f t="shared" ref="ER73:ER104" si="68">IF(OR($EN73="要是正",$EN73="既存不適格"),$EL73,"")</f>
        <v/>
      </c>
      <c r="ES73" s="122" t="str">
        <f t="shared" ref="ES73:ES104" si="69">IF($EN73="要是正",IF(BN73="","",BN73),"")</f>
        <v/>
      </c>
      <c r="ET73" s="157" t="str">
        <f t="shared" ref="ET73:ET104" si="70">IF($EN73="要是正",IF(BX73="","",BX73),"")</f>
        <v/>
      </c>
      <c r="EU73" s="156" t="str">
        <f t="shared" ref="EU73:EU104" si="71">IF(CS73="未定","未定",IF(GN73="0","",IF(CS73="予定",TEXT(GN73,"([$-ja-JP]ge.m);@"),IF(CS73="改善済",TEXT(GN73,"[$-ja-JP]ge.m;@"),TEXT(EW73,"[$-ja-JP]ge.m;@")))))</f>
        <v/>
      </c>
      <c r="EV73" s="125" t="str">
        <f>IF(OR(EN73="要是正",EN73="既存不適格"),IF(OR(EM73&lt;2,CS73&lt;&gt;"予定"),"","令和"&amp;CM73&amp;"年"&amp;CP73&amp;"月1日"),"")</f>
        <v/>
      </c>
      <c r="EW73" s="123" t="str">
        <f>IF(EV73="","0",DATEVALUE(EV73))</f>
        <v>0</v>
      </c>
      <c r="EX73" s="124" t="str">
        <f>IF(EN73="要是正",IF(AND(CS73="予定",EM73=2),1,IF(CS73="改善済",2,"")),"")</f>
        <v/>
      </c>
      <c r="EY73" s="123" t="str">
        <f>IF(EX73=1,EW73,"0")</f>
        <v>0</v>
      </c>
      <c r="EZ73" s="123" t="str">
        <f>IF(EX73=2,EW73,"0")</f>
        <v>0</v>
      </c>
      <c r="FA73" s="122" t="str">
        <f>IF(AND(EN73="要是正",AND(EM73=0,CS73="未定")),CS73,"")</f>
        <v/>
      </c>
      <c r="FB73" s="125" t="str">
        <f t="shared" ref="FB73:FB104" si="72">IF(EN73="既存不適格",IF(OR(EM73&lt;2,CS73&lt;&gt;"予定"),"","令和"&amp;CM73&amp;"年"&amp;CP73&amp;"月1日"),"")</f>
        <v/>
      </c>
      <c r="FC73" s="123" t="str">
        <f t="shared" ref="FC73:FC104" si="73">IF(FB73="","0",DATEVALUE(FB73))</f>
        <v>0</v>
      </c>
      <c r="FD73" s="124" t="str">
        <f t="shared" ref="FD73:FD104" si="74">IF(EN73="既存不適格",IF(AND(CS73="予定",EM73=2),1,IF(CT73="改善済",2,"")),"")</f>
        <v/>
      </c>
      <c r="FE73" s="123" t="str">
        <f>IF(FD73=1,FC73,"0")</f>
        <v>0</v>
      </c>
      <c r="FF73" s="123" t="str">
        <f>IF(AND(EO73="既存不適格",AND(EN73=0,CT73="未定")),CT73,"")</f>
        <v/>
      </c>
      <c r="FG73" s="122" t="str">
        <f>IF(AND(EP73="既存不適格",AND(EO73=0,CU73="未定")),CU73,"")</f>
        <v/>
      </c>
      <c r="FH73" s="121"/>
      <c r="FI73" s="121"/>
      <c r="FJ73" s="595"/>
      <c r="FK73" s="130">
        <v>11</v>
      </c>
      <c r="FL73" s="130" t="s">
        <v>185</v>
      </c>
      <c r="FM73" s="130" t="s">
        <v>221</v>
      </c>
      <c r="FN73" s="130" t="s">
        <v>220</v>
      </c>
      <c r="GG73" s="239" t="str">
        <f t="shared" si="61"/>
        <v/>
      </c>
      <c r="GH73" s="239" t="str">
        <f t="shared" ref="GH73:GH104" si="75">IF(OR($AZ73="×要是正（既存不適格以外）",$AZ73="△既存不適格"),"○", IF($AZ73="―対象外","―",""))</f>
        <v/>
      </c>
      <c r="GI73" s="239" t="str">
        <f t="shared" ref="GI73:GI104" si="76">IF($AZ73="△既存不適格","○", IF($AZ73="―対象外","―",""))</f>
        <v/>
      </c>
      <c r="GJ73" s="239">
        <f t="shared" ref="GJ73:GJ104" si="77">IF($AZ73="―対象外","―",$BL73)</f>
        <v>0</v>
      </c>
      <c r="GK73" s="248" t="str">
        <f t="shared" ref="GK73:GK104" si="78">IF($AZ73="―対象外","○","")</f>
        <v/>
      </c>
      <c r="GM73" s="407" t="str">
        <f>IF(NOT(OR(CS73="未定",CS73="")),"令和"&amp;CM73&amp;"年"&amp;CP73&amp;"月1日","")</f>
        <v/>
      </c>
      <c r="GN73" s="408" t="str">
        <f>IF(GM73="","0",DATEVALUE(GM73))</f>
        <v>0</v>
      </c>
      <c r="GO73" s="409" t="str">
        <f>IF(OR(CS73="予定",CS73="改善済"),1,"")</f>
        <v/>
      </c>
      <c r="GP73" s="408" t="str">
        <f>IF(GO73=1,GN73,"0")</f>
        <v>0</v>
      </c>
      <c r="GQ73" s="410" t="str">
        <f>IF(AND(EP73="要是正",AND(EO73=0,CS73="未定")),CS73,"")</f>
        <v/>
      </c>
      <c r="GR73" s="506" t="str">
        <f>IF(EN73="要是正",IF(BN73="","",EQ73&amp;" "&amp;GW73&amp;" "&amp;BN73&amp;"、"),"")</f>
        <v/>
      </c>
      <c r="GS73" s="411">
        <f t="shared" si="9"/>
        <v>0</v>
      </c>
      <c r="GT73" s="27"/>
      <c r="GU73" s="27"/>
      <c r="GV73" s="413"/>
      <c r="GW73" s="10" t="str">
        <f>$P$73</f>
        <v>特別避難階段の階段室又は付室及び非常用エレベーターの昇降路又は乗降ロビーに設ける排煙口及び給気口</v>
      </c>
    </row>
    <row r="74" spans="2:205" s="10" customFormat="1" ht="50.1" customHeight="1" x14ac:dyDescent="0.15">
      <c r="B74" s="111"/>
      <c r="C74" s="229"/>
      <c r="D74" s="229"/>
      <c r="E74" s="229"/>
      <c r="F74" s="229"/>
      <c r="G74" s="229"/>
      <c r="H74" s="229"/>
      <c r="I74" s="260"/>
      <c r="J74" s="238"/>
      <c r="K74" s="242"/>
      <c r="L74" s="242"/>
      <c r="M74" s="2775" t="s">
        <v>970</v>
      </c>
      <c r="N74" s="2775"/>
      <c r="O74" s="2775"/>
      <c r="P74" s="3088"/>
      <c r="Q74" s="3089"/>
      <c r="R74" s="3089"/>
      <c r="S74" s="3089"/>
      <c r="T74" s="3089"/>
      <c r="U74" s="3089"/>
      <c r="V74" s="3089"/>
      <c r="W74" s="3089"/>
      <c r="X74" s="3089"/>
      <c r="Y74" s="3089"/>
      <c r="Z74" s="3090"/>
      <c r="AA74" s="3093" t="s">
        <v>405</v>
      </c>
      <c r="AB74" s="3093"/>
      <c r="AC74" s="3093"/>
      <c r="AD74" s="3093"/>
      <c r="AE74" s="3093"/>
      <c r="AF74" s="3093"/>
      <c r="AG74" s="3093"/>
      <c r="AH74" s="3093"/>
      <c r="AI74" s="3093"/>
      <c r="AJ74" s="3093"/>
      <c r="AK74" s="3093"/>
      <c r="AL74" s="3093"/>
      <c r="AM74" s="3093"/>
      <c r="AN74" s="3093"/>
      <c r="AO74" s="3093"/>
      <c r="AP74" s="3093"/>
      <c r="AQ74" s="3093"/>
      <c r="AR74" s="3093"/>
      <c r="AS74" s="3093"/>
      <c r="AT74" s="3093"/>
      <c r="AU74" s="3093"/>
      <c r="AV74" s="3093"/>
      <c r="AW74" s="3093"/>
      <c r="AX74" s="3093"/>
      <c r="AY74" s="3094"/>
      <c r="AZ74" s="3039"/>
      <c r="BA74" s="3039"/>
      <c r="BB74" s="3039"/>
      <c r="BC74" s="3039"/>
      <c r="BD74" s="3039"/>
      <c r="BE74" s="3039"/>
      <c r="BF74" s="3039"/>
      <c r="BG74" s="3039"/>
      <c r="BH74" s="3039"/>
      <c r="BI74" s="3039"/>
      <c r="BJ74" s="3039"/>
      <c r="BK74" s="3039"/>
      <c r="BL74" s="2827"/>
      <c r="BM74" s="2827"/>
      <c r="BN74" s="2828"/>
      <c r="BO74" s="2828"/>
      <c r="BP74" s="2828"/>
      <c r="BQ74" s="2828"/>
      <c r="BR74" s="2828"/>
      <c r="BS74" s="2828"/>
      <c r="BT74" s="2828"/>
      <c r="BU74" s="2828"/>
      <c r="BV74" s="2828"/>
      <c r="BW74" s="2828"/>
      <c r="BX74" s="2828"/>
      <c r="BY74" s="2828"/>
      <c r="BZ74" s="2828"/>
      <c r="CA74" s="2828"/>
      <c r="CB74" s="2828"/>
      <c r="CC74" s="2828"/>
      <c r="CD74" s="2828"/>
      <c r="CE74" s="2828"/>
      <c r="CF74" s="2828"/>
      <c r="CG74" s="2828"/>
      <c r="CH74" s="2828"/>
      <c r="CI74" s="2828"/>
      <c r="CJ74" s="2828"/>
      <c r="CK74" s="2828"/>
      <c r="CL74" s="2828"/>
      <c r="CM74" s="3037"/>
      <c r="CN74" s="3037"/>
      <c r="CO74" s="3037"/>
      <c r="CP74" s="3037"/>
      <c r="CQ74" s="3037"/>
      <c r="CR74" s="3037"/>
      <c r="CS74" s="3038"/>
      <c r="CT74" s="3039"/>
      <c r="CU74" s="3039"/>
      <c r="CV74" s="2926"/>
      <c r="CW74" s="2927"/>
      <c r="CX74" s="2927"/>
      <c r="CY74" s="2927"/>
      <c r="CZ74" s="2927"/>
      <c r="DA74" s="2927"/>
      <c r="DB74" s="2927"/>
      <c r="DC74" s="2927"/>
      <c r="DD74" s="2927"/>
      <c r="DE74" s="2927"/>
      <c r="DF74" s="2927"/>
      <c r="DG74" s="2927"/>
      <c r="DH74" s="2927"/>
      <c r="DI74" s="2927"/>
      <c r="DJ74" s="2927"/>
      <c r="DK74" s="2927"/>
      <c r="DL74" s="2927"/>
      <c r="DM74" s="2927"/>
      <c r="DN74" s="2927"/>
      <c r="DO74" s="2928"/>
      <c r="DP74"/>
      <c r="DQ74"/>
      <c r="DR74"/>
      <c r="DS74"/>
      <c r="DT74"/>
      <c r="DU74"/>
      <c r="DV74"/>
      <c r="DW74"/>
      <c r="DX74"/>
      <c r="DY74"/>
      <c r="DZ74"/>
      <c r="EA74"/>
      <c r="EB74"/>
      <c r="EC74"/>
      <c r="ED74"/>
      <c r="EE74" s="229"/>
      <c r="EF74" s="237"/>
      <c r="EG74" s="131">
        <f t="shared" si="62"/>
        <v>0</v>
      </c>
      <c r="EH74" s="131">
        <f t="shared" si="63"/>
        <v>0</v>
      </c>
      <c r="EI74" s="131">
        <f t="shared" si="64"/>
        <v>0</v>
      </c>
      <c r="EJ74" s="131">
        <f t="shared" si="65"/>
        <v>0</v>
      </c>
      <c r="EK74" s="247" t="s">
        <v>218</v>
      </c>
      <c r="EL74" s="131" t="str">
        <f>$P$73</f>
        <v>特別避難階段の階段室又は付室及び非常用エレベーターの昇降路又は乗降ロビーに設ける排煙口及び給気口</v>
      </c>
      <c r="EM74" s="130">
        <f t="shared" ref="EM74:EM104" si="79">COUNTA(CM74:CR74)</f>
        <v>0</v>
      </c>
      <c r="EN74" s="129" t="str">
        <f t="shared" si="66"/>
        <v/>
      </c>
      <c r="EO74" s="121" t="str">
        <f>IF($EN74="要是正",MAX($EO$14:EO73)+1,"")</f>
        <v/>
      </c>
      <c r="EP74" s="121" t="str">
        <f>IF($EN74="要是正",MAX($EP$14:EP73)+1,"")</f>
        <v/>
      </c>
      <c r="EQ74" s="128" t="str">
        <f t="shared" si="67"/>
        <v/>
      </c>
      <c r="ER74" s="127" t="str">
        <f t="shared" si="68"/>
        <v/>
      </c>
      <c r="ES74" s="122" t="str">
        <f t="shared" si="69"/>
        <v/>
      </c>
      <c r="ET74" s="157" t="str">
        <f t="shared" si="70"/>
        <v/>
      </c>
      <c r="EU74" s="156" t="str">
        <f t="shared" si="71"/>
        <v/>
      </c>
      <c r="EV74" s="125" t="str">
        <f t="shared" ref="EV74:EV104" si="80">IF(OR(EN74="要是正",EN74="既存不適格"),IF(OR(EM74&lt;2,CS74&lt;&gt;"予定"),"","令和"&amp;CM74&amp;"年"&amp;CP74&amp;"月1日"),"")</f>
        <v/>
      </c>
      <c r="EW74" s="123" t="str">
        <f t="shared" ref="EW74:EW104" si="81">IF(EV74="","0",DATEVALUE(EV74))</f>
        <v>0</v>
      </c>
      <c r="EX74" s="124" t="str">
        <f t="shared" ref="EX74:EX104" si="82">IF(EN74="要是正",IF(AND(CS74="予定",EM74=2),1,IF(CS74="改善済",2,"")),"")</f>
        <v/>
      </c>
      <c r="EY74" s="123" t="str">
        <f t="shared" ref="EY74:EY104" si="83">IF(EX74=1,EW74,"0")</f>
        <v>0</v>
      </c>
      <c r="EZ74" s="123" t="str">
        <f t="shared" ref="EZ74:EZ104" si="84">IF(EX74=2,EW74,"0")</f>
        <v>0</v>
      </c>
      <c r="FA74" s="122" t="str">
        <f t="shared" ref="FA74:FA104" si="85">IF(AND(EN74="要是正",AND(EM74=0,CS74="未定")),CS74,"")</f>
        <v/>
      </c>
      <c r="FB74" s="125" t="str">
        <f t="shared" si="72"/>
        <v/>
      </c>
      <c r="FC74" s="123" t="str">
        <f t="shared" si="73"/>
        <v>0</v>
      </c>
      <c r="FD74" s="124" t="str">
        <f t="shared" si="74"/>
        <v/>
      </c>
      <c r="FE74" s="123" t="str">
        <f t="shared" ref="FE74:FE104" si="86">IF(FD74=1,FC74,"0")</f>
        <v>0</v>
      </c>
      <c r="FF74" s="123" t="str">
        <f t="shared" ref="FF74:FF104" si="87">IF(AND(EO74="既存不適格",AND(EN74=0,CT74="未定")),CT74,"")</f>
        <v/>
      </c>
      <c r="FG74" s="122" t="str">
        <f t="shared" ref="FG74:FG104" si="88">IF(AND(EP74="既存不適格",AND(EO74=0,CU74="未定")),CU74,"")</f>
        <v/>
      </c>
      <c r="FH74" s="121"/>
      <c r="FI74" s="121"/>
      <c r="FJ74" s="595"/>
      <c r="FK74" s="130">
        <v>12</v>
      </c>
      <c r="FL74" s="130" t="s">
        <v>185</v>
      </c>
      <c r="FM74" s="130" t="s">
        <v>217</v>
      </c>
      <c r="FN74" s="130" t="s">
        <v>216</v>
      </c>
      <c r="GG74" s="239" t="str">
        <f t="shared" si="61"/>
        <v/>
      </c>
      <c r="GH74" s="239" t="str">
        <f t="shared" si="75"/>
        <v/>
      </c>
      <c r="GI74" s="239" t="str">
        <f t="shared" si="76"/>
        <v/>
      </c>
      <c r="GJ74" s="239">
        <f t="shared" si="77"/>
        <v>0</v>
      </c>
      <c r="GK74" s="248" t="str">
        <f t="shared" si="78"/>
        <v/>
      </c>
      <c r="GM74" s="407" t="str">
        <f t="shared" ref="GM74:GM104" si="89">IF(NOT(OR(CS74="未定",CS74="")),"令和"&amp;CM74&amp;"年"&amp;CP74&amp;"月1日","")</f>
        <v/>
      </c>
      <c r="GN74" s="408" t="str">
        <f t="shared" ref="GN74:GN104" si="90">IF(GM74="","0",DATEVALUE(GM74))</f>
        <v>0</v>
      </c>
      <c r="GO74" s="409" t="str">
        <f t="shared" ref="GO74:GO104" si="91">IF(OR(CS74="予定",CS74="改善済"),1,"")</f>
        <v/>
      </c>
      <c r="GP74" s="408" t="str">
        <f t="shared" ref="GP74:GP104" si="92">IF(GO74=1,GN74,"0")</f>
        <v>0</v>
      </c>
      <c r="GQ74" s="410" t="str">
        <f t="shared" ref="GQ74:GQ104" si="93">IF(AND(EP74="要是正",AND(EO74=0,CS74="未定")),CS74,"")</f>
        <v/>
      </c>
      <c r="GR74" s="506" t="str">
        <f t="shared" ref="GR74:GR104" si="94">IF(EN74="要是正",IF(BN74="","",EQ74&amp;" "&amp;GW74&amp;" "&amp;BN74&amp;"、"),"")</f>
        <v/>
      </c>
      <c r="GS74" s="411">
        <f t="shared" si="9"/>
        <v>0</v>
      </c>
      <c r="GT74" s="27"/>
      <c r="GU74" s="27"/>
      <c r="GV74" s="413"/>
      <c r="GW74" s="10" t="str">
        <f>$P$73</f>
        <v>特別避難階段の階段室又は付室及び非常用エレベーターの昇降路又は乗降ロビーに設ける排煙口及び給気口</v>
      </c>
    </row>
    <row r="75" spans="2:205" s="10" customFormat="1" ht="50.1" customHeight="1" x14ac:dyDescent="0.15">
      <c r="B75" s="111"/>
      <c r="C75" s="229"/>
      <c r="D75" s="229"/>
      <c r="E75" s="229"/>
      <c r="F75" s="229"/>
      <c r="G75" s="229"/>
      <c r="H75" s="229"/>
      <c r="I75" s="260"/>
      <c r="J75" s="238"/>
      <c r="K75" s="242"/>
      <c r="L75" s="242"/>
      <c r="M75" s="2775" t="s">
        <v>968</v>
      </c>
      <c r="N75" s="2775"/>
      <c r="O75" s="2775"/>
      <c r="P75" s="2795" t="s">
        <v>404</v>
      </c>
      <c r="Q75" s="2796"/>
      <c r="R75" s="2796"/>
      <c r="S75" s="2797"/>
      <c r="T75" s="2795" t="s">
        <v>403</v>
      </c>
      <c r="U75" s="2796"/>
      <c r="V75" s="2796"/>
      <c r="W75" s="2796"/>
      <c r="X75" s="2796"/>
      <c r="Y75" s="2796"/>
      <c r="Z75" s="2797"/>
      <c r="AA75" s="3097" t="s">
        <v>402</v>
      </c>
      <c r="AB75" s="3097"/>
      <c r="AC75" s="3097"/>
      <c r="AD75" s="3097"/>
      <c r="AE75" s="3097"/>
      <c r="AF75" s="3097"/>
      <c r="AG75" s="3097"/>
      <c r="AH75" s="3097"/>
      <c r="AI75" s="3097"/>
      <c r="AJ75" s="3097"/>
      <c r="AK75" s="3097"/>
      <c r="AL75" s="3097"/>
      <c r="AM75" s="3097"/>
      <c r="AN75" s="3097"/>
      <c r="AO75" s="3097"/>
      <c r="AP75" s="3097"/>
      <c r="AQ75" s="3097"/>
      <c r="AR75" s="3097"/>
      <c r="AS75" s="3097"/>
      <c r="AT75" s="3097"/>
      <c r="AU75" s="3097"/>
      <c r="AV75" s="3097"/>
      <c r="AW75" s="3097"/>
      <c r="AX75" s="3097"/>
      <c r="AY75" s="3098"/>
      <c r="AZ75" s="3074"/>
      <c r="BA75" s="3074"/>
      <c r="BB75" s="3074"/>
      <c r="BC75" s="3074"/>
      <c r="BD75" s="3074"/>
      <c r="BE75" s="3074"/>
      <c r="BF75" s="3074"/>
      <c r="BG75" s="3074"/>
      <c r="BH75" s="3074"/>
      <c r="BI75" s="3074"/>
      <c r="BJ75" s="3074"/>
      <c r="BK75" s="3074"/>
      <c r="BL75" s="2954"/>
      <c r="BM75" s="2954"/>
      <c r="BN75" s="2963"/>
      <c r="BO75" s="2963"/>
      <c r="BP75" s="2963"/>
      <c r="BQ75" s="2963"/>
      <c r="BR75" s="2963"/>
      <c r="BS75" s="2963"/>
      <c r="BT75" s="2963"/>
      <c r="BU75" s="2963"/>
      <c r="BV75" s="2963"/>
      <c r="BW75" s="2963"/>
      <c r="BX75" s="2963"/>
      <c r="BY75" s="2963"/>
      <c r="BZ75" s="2963"/>
      <c r="CA75" s="2963"/>
      <c r="CB75" s="2963"/>
      <c r="CC75" s="2963"/>
      <c r="CD75" s="2963"/>
      <c r="CE75" s="2963"/>
      <c r="CF75" s="2963"/>
      <c r="CG75" s="2963"/>
      <c r="CH75" s="2963"/>
      <c r="CI75" s="2963"/>
      <c r="CJ75" s="2963"/>
      <c r="CK75" s="2963"/>
      <c r="CL75" s="2963"/>
      <c r="CM75" s="3046"/>
      <c r="CN75" s="3046"/>
      <c r="CO75" s="3046"/>
      <c r="CP75" s="3046"/>
      <c r="CQ75" s="3046"/>
      <c r="CR75" s="3046"/>
      <c r="CS75" s="3032"/>
      <c r="CT75" s="2953"/>
      <c r="CU75" s="2953"/>
      <c r="CV75" s="2969"/>
      <c r="CW75" s="2970"/>
      <c r="CX75" s="2970"/>
      <c r="CY75" s="2970"/>
      <c r="CZ75" s="2970"/>
      <c r="DA75" s="2970"/>
      <c r="DB75" s="2970"/>
      <c r="DC75" s="2970"/>
      <c r="DD75" s="2970"/>
      <c r="DE75" s="2970"/>
      <c r="DF75" s="2970"/>
      <c r="DG75" s="2970"/>
      <c r="DH75" s="2970"/>
      <c r="DI75" s="2970"/>
      <c r="DJ75" s="2970"/>
      <c r="DK75" s="2970"/>
      <c r="DL75" s="2970"/>
      <c r="DM75" s="2970"/>
      <c r="DN75" s="2970"/>
      <c r="DO75" s="2971"/>
      <c r="DP75"/>
      <c r="DQ75"/>
      <c r="DR75"/>
      <c r="DS75"/>
      <c r="DT75"/>
      <c r="DU75"/>
      <c r="DV75"/>
      <c r="DW75"/>
      <c r="DX75"/>
      <c r="DY75"/>
      <c r="DZ75"/>
      <c r="EA75"/>
      <c r="EB75"/>
      <c r="EC75"/>
      <c r="ED75"/>
      <c r="EE75" s="229"/>
      <c r="EF75" s="237"/>
      <c r="EG75" s="131">
        <f t="shared" si="62"/>
        <v>0</v>
      </c>
      <c r="EH75" s="131">
        <f t="shared" si="63"/>
        <v>0</v>
      </c>
      <c r="EI75" s="131">
        <f t="shared" si="64"/>
        <v>0</v>
      </c>
      <c r="EJ75" s="131">
        <f t="shared" si="65"/>
        <v>0</v>
      </c>
      <c r="EK75" s="247" t="s">
        <v>214</v>
      </c>
      <c r="EL75" s="131" t="str">
        <f>$T$75</f>
        <v>排煙風道（隠蔽部分及び埋設部分を除く。）</v>
      </c>
      <c r="EM75" s="130">
        <f t="shared" si="79"/>
        <v>0</v>
      </c>
      <c r="EN75" s="129" t="str">
        <f t="shared" si="66"/>
        <v/>
      </c>
      <c r="EO75" s="121" t="str">
        <f>IF($EN75="要是正",MAX($EO$14:EO74)+1,"")</f>
        <v/>
      </c>
      <c r="EP75" s="121" t="str">
        <f>IF($EN75="要是正",MAX($EP$14:EP74)+1,"")</f>
        <v/>
      </c>
      <c r="EQ75" s="128" t="str">
        <f t="shared" si="67"/>
        <v/>
      </c>
      <c r="ER75" s="127" t="str">
        <f t="shared" si="68"/>
        <v/>
      </c>
      <c r="ES75" s="122" t="str">
        <f t="shared" si="69"/>
        <v/>
      </c>
      <c r="ET75" s="157" t="str">
        <f t="shared" si="70"/>
        <v/>
      </c>
      <c r="EU75" s="156" t="str">
        <f t="shared" si="71"/>
        <v/>
      </c>
      <c r="EV75" s="125" t="str">
        <f t="shared" si="80"/>
        <v/>
      </c>
      <c r="EW75" s="123" t="str">
        <f t="shared" si="81"/>
        <v>0</v>
      </c>
      <c r="EX75" s="124" t="str">
        <f t="shared" si="82"/>
        <v/>
      </c>
      <c r="EY75" s="123" t="str">
        <f t="shared" si="83"/>
        <v>0</v>
      </c>
      <c r="EZ75" s="123" t="str">
        <f t="shared" si="84"/>
        <v>0</v>
      </c>
      <c r="FA75" s="122" t="str">
        <f t="shared" si="85"/>
        <v/>
      </c>
      <c r="FB75" s="125" t="str">
        <f t="shared" si="72"/>
        <v/>
      </c>
      <c r="FC75" s="123" t="str">
        <f t="shared" si="73"/>
        <v>0</v>
      </c>
      <c r="FD75" s="124" t="str">
        <f t="shared" si="74"/>
        <v/>
      </c>
      <c r="FE75" s="123" t="str">
        <f t="shared" si="86"/>
        <v>0</v>
      </c>
      <c r="FF75" s="123" t="str">
        <f t="shared" si="87"/>
        <v/>
      </c>
      <c r="FG75" s="122" t="str">
        <f t="shared" si="88"/>
        <v/>
      </c>
      <c r="FH75" s="121"/>
      <c r="FI75" s="121"/>
      <c r="FJ75" s="595"/>
      <c r="FK75" s="130">
        <v>13</v>
      </c>
      <c r="FL75" s="130" t="s">
        <v>185</v>
      </c>
      <c r="FM75" s="130" t="s">
        <v>213</v>
      </c>
      <c r="FN75" s="130" t="s">
        <v>212</v>
      </c>
      <c r="GG75" s="239" t="str">
        <f t="shared" si="61"/>
        <v/>
      </c>
      <c r="GH75" s="239" t="str">
        <f t="shared" si="75"/>
        <v/>
      </c>
      <c r="GI75" s="239" t="str">
        <f t="shared" si="76"/>
        <v/>
      </c>
      <c r="GJ75" s="239">
        <f t="shared" si="77"/>
        <v>0</v>
      </c>
      <c r="GK75" s="248" t="str">
        <f t="shared" si="78"/>
        <v/>
      </c>
      <c r="GM75" s="407" t="str">
        <f t="shared" si="89"/>
        <v/>
      </c>
      <c r="GN75" s="408" t="str">
        <f t="shared" si="90"/>
        <v>0</v>
      </c>
      <c r="GO75" s="409" t="str">
        <f t="shared" si="91"/>
        <v/>
      </c>
      <c r="GP75" s="408" t="str">
        <f t="shared" si="92"/>
        <v>0</v>
      </c>
      <c r="GQ75" s="410" t="str">
        <f t="shared" si="93"/>
        <v/>
      </c>
      <c r="GR75" s="506" t="str">
        <f t="shared" si="94"/>
        <v/>
      </c>
      <c r="GS75" s="411">
        <f t="shared" si="9"/>
        <v>0</v>
      </c>
      <c r="GT75" s="27"/>
      <c r="GU75" s="27"/>
      <c r="GV75" s="413"/>
      <c r="GW75" s="10" t="str">
        <f>$T$75</f>
        <v>排煙風道（隠蔽部分及び埋設部分を除く。）</v>
      </c>
    </row>
    <row r="76" spans="2:205" s="10" customFormat="1" ht="50.1" customHeight="1" x14ac:dyDescent="0.15">
      <c r="B76" s="111"/>
      <c r="C76" s="229"/>
      <c r="D76" s="229"/>
      <c r="E76" s="229"/>
      <c r="F76" s="229"/>
      <c r="G76" s="229"/>
      <c r="H76" s="229"/>
      <c r="I76" s="260"/>
      <c r="J76" s="238"/>
      <c r="K76" s="242"/>
      <c r="L76" s="242"/>
      <c r="M76" s="2775" t="s">
        <v>966</v>
      </c>
      <c r="N76" s="2775"/>
      <c r="O76" s="2775"/>
      <c r="P76" s="2798"/>
      <c r="Q76" s="2799"/>
      <c r="R76" s="2799"/>
      <c r="S76" s="2800"/>
      <c r="T76" s="2798"/>
      <c r="U76" s="2799"/>
      <c r="V76" s="2799"/>
      <c r="W76" s="2799"/>
      <c r="X76" s="2799"/>
      <c r="Y76" s="2799"/>
      <c r="Z76" s="2800"/>
      <c r="AA76" s="3095" t="s">
        <v>401</v>
      </c>
      <c r="AB76" s="3095"/>
      <c r="AC76" s="3095"/>
      <c r="AD76" s="3095"/>
      <c r="AE76" s="3095"/>
      <c r="AF76" s="3095"/>
      <c r="AG76" s="3095"/>
      <c r="AH76" s="3095"/>
      <c r="AI76" s="3095"/>
      <c r="AJ76" s="3095"/>
      <c r="AK76" s="3095"/>
      <c r="AL76" s="3095"/>
      <c r="AM76" s="3095"/>
      <c r="AN76" s="3095"/>
      <c r="AO76" s="3095"/>
      <c r="AP76" s="3095"/>
      <c r="AQ76" s="3095"/>
      <c r="AR76" s="3095"/>
      <c r="AS76" s="3095"/>
      <c r="AT76" s="3095"/>
      <c r="AU76" s="3095"/>
      <c r="AV76" s="3095"/>
      <c r="AW76" s="3095"/>
      <c r="AX76" s="3095"/>
      <c r="AY76" s="3096"/>
      <c r="AZ76" s="2790"/>
      <c r="BA76" s="2790"/>
      <c r="BB76" s="2790"/>
      <c r="BC76" s="2790"/>
      <c r="BD76" s="2790"/>
      <c r="BE76" s="2790"/>
      <c r="BF76" s="2790"/>
      <c r="BG76" s="2790"/>
      <c r="BH76" s="2790"/>
      <c r="BI76" s="2790"/>
      <c r="BJ76" s="2790"/>
      <c r="BK76" s="2790"/>
      <c r="BL76" s="2781"/>
      <c r="BM76" s="2781"/>
      <c r="BN76" s="2780"/>
      <c r="BO76" s="2780"/>
      <c r="BP76" s="2780"/>
      <c r="BQ76" s="2780"/>
      <c r="BR76" s="2780"/>
      <c r="BS76" s="2780"/>
      <c r="BT76" s="2780"/>
      <c r="BU76" s="2780"/>
      <c r="BV76" s="2780"/>
      <c r="BW76" s="2780"/>
      <c r="BX76" s="2780"/>
      <c r="BY76" s="2780"/>
      <c r="BZ76" s="2780"/>
      <c r="CA76" s="2780"/>
      <c r="CB76" s="2780"/>
      <c r="CC76" s="2780"/>
      <c r="CD76" s="2780"/>
      <c r="CE76" s="2780"/>
      <c r="CF76" s="2780"/>
      <c r="CG76" s="2780"/>
      <c r="CH76" s="2780"/>
      <c r="CI76" s="2780"/>
      <c r="CJ76" s="2780"/>
      <c r="CK76" s="2780"/>
      <c r="CL76" s="2780"/>
      <c r="CM76" s="3036"/>
      <c r="CN76" s="3036"/>
      <c r="CO76" s="3036"/>
      <c r="CP76" s="3036"/>
      <c r="CQ76" s="3036"/>
      <c r="CR76" s="3036"/>
      <c r="CS76" s="3031"/>
      <c r="CT76" s="2790"/>
      <c r="CU76" s="2790"/>
      <c r="CV76" s="2835"/>
      <c r="CW76" s="2836"/>
      <c r="CX76" s="2836"/>
      <c r="CY76" s="2836"/>
      <c r="CZ76" s="2836"/>
      <c r="DA76" s="2836"/>
      <c r="DB76" s="2836"/>
      <c r="DC76" s="2836"/>
      <c r="DD76" s="2836"/>
      <c r="DE76" s="2836"/>
      <c r="DF76" s="2836"/>
      <c r="DG76" s="2836"/>
      <c r="DH76" s="2836"/>
      <c r="DI76" s="2836"/>
      <c r="DJ76" s="2836"/>
      <c r="DK76" s="2836"/>
      <c r="DL76" s="2836"/>
      <c r="DM76" s="2836"/>
      <c r="DN76" s="2836"/>
      <c r="DO76" s="2837"/>
      <c r="DP76"/>
      <c r="DQ76"/>
      <c r="DR76"/>
      <c r="DS76"/>
      <c r="DT76"/>
      <c r="DU76"/>
      <c r="DV76"/>
      <c r="DW76"/>
      <c r="DX76"/>
      <c r="DY76"/>
      <c r="DZ76"/>
      <c r="EA76"/>
      <c r="EB76"/>
      <c r="EC76"/>
      <c r="ED76"/>
      <c r="EE76" s="229"/>
      <c r="EF76" s="237"/>
      <c r="EG76" s="131">
        <f t="shared" si="62"/>
        <v>0</v>
      </c>
      <c r="EH76" s="131">
        <f t="shared" si="63"/>
        <v>0</v>
      </c>
      <c r="EI76" s="131">
        <f t="shared" si="64"/>
        <v>0</v>
      </c>
      <c r="EJ76" s="131">
        <f t="shared" si="65"/>
        <v>0</v>
      </c>
      <c r="EK76" s="247" t="s">
        <v>1471</v>
      </c>
      <c r="EL76" s="131" t="str">
        <f t="shared" ref="EL76:EL77" si="95">$T$75</f>
        <v>排煙風道（隠蔽部分及び埋設部分を除く。）</v>
      </c>
      <c r="EM76" s="130">
        <f t="shared" si="79"/>
        <v>0</v>
      </c>
      <c r="EN76" s="129" t="str">
        <f t="shared" si="66"/>
        <v/>
      </c>
      <c r="EO76" s="121" t="str">
        <f>IF($EN76="要是正",MAX($EO$14:EO75)+1,"")</f>
        <v/>
      </c>
      <c r="EP76" s="121" t="str">
        <f>IF($EN76="要是正",MAX($EP$14:EP75)+1,"")</f>
        <v/>
      </c>
      <c r="EQ76" s="128" t="str">
        <f t="shared" si="67"/>
        <v/>
      </c>
      <c r="ER76" s="127" t="str">
        <f t="shared" si="68"/>
        <v/>
      </c>
      <c r="ES76" s="122" t="str">
        <f t="shared" si="69"/>
        <v/>
      </c>
      <c r="ET76" s="157" t="str">
        <f t="shared" si="70"/>
        <v/>
      </c>
      <c r="EU76" s="156" t="str">
        <f t="shared" si="71"/>
        <v/>
      </c>
      <c r="EV76" s="125" t="str">
        <f t="shared" si="80"/>
        <v/>
      </c>
      <c r="EW76" s="123" t="str">
        <f t="shared" si="81"/>
        <v>0</v>
      </c>
      <c r="EX76" s="124" t="str">
        <f t="shared" si="82"/>
        <v/>
      </c>
      <c r="EY76" s="123" t="str">
        <f t="shared" si="83"/>
        <v>0</v>
      </c>
      <c r="EZ76" s="123" t="str">
        <f t="shared" si="84"/>
        <v>0</v>
      </c>
      <c r="FA76" s="122" t="str">
        <f t="shared" si="85"/>
        <v/>
      </c>
      <c r="FB76" s="125" t="str">
        <f t="shared" si="72"/>
        <v/>
      </c>
      <c r="FC76" s="123" t="str">
        <f t="shared" si="73"/>
        <v>0</v>
      </c>
      <c r="FD76" s="124" t="str">
        <f t="shared" si="74"/>
        <v/>
      </c>
      <c r="FE76" s="123" t="str">
        <f t="shared" si="86"/>
        <v>0</v>
      </c>
      <c r="FF76" s="123" t="str">
        <f t="shared" si="87"/>
        <v/>
      </c>
      <c r="FG76" s="122" t="str">
        <f t="shared" si="88"/>
        <v/>
      </c>
      <c r="FH76" s="121"/>
      <c r="FI76" s="121"/>
      <c r="FJ76" s="595"/>
      <c r="FK76" s="130">
        <v>14</v>
      </c>
      <c r="FL76" s="130" t="s">
        <v>185</v>
      </c>
      <c r="FM76" s="130" t="s">
        <v>209</v>
      </c>
      <c r="FN76" s="130" t="s">
        <v>208</v>
      </c>
      <c r="GG76" s="239" t="str">
        <f t="shared" si="61"/>
        <v/>
      </c>
      <c r="GH76" s="239" t="str">
        <f t="shared" si="75"/>
        <v/>
      </c>
      <c r="GI76" s="239" t="str">
        <f t="shared" si="76"/>
        <v/>
      </c>
      <c r="GJ76" s="239">
        <f t="shared" si="77"/>
        <v>0</v>
      </c>
      <c r="GK76" s="248" t="str">
        <f t="shared" si="78"/>
        <v/>
      </c>
      <c r="GM76" s="407" t="str">
        <f t="shared" si="89"/>
        <v/>
      </c>
      <c r="GN76" s="408" t="str">
        <f t="shared" si="90"/>
        <v>0</v>
      </c>
      <c r="GO76" s="409" t="str">
        <f t="shared" si="91"/>
        <v/>
      </c>
      <c r="GP76" s="408" t="str">
        <f t="shared" si="92"/>
        <v>0</v>
      </c>
      <c r="GQ76" s="410" t="str">
        <f t="shared" si="93"/>
        <v/>
      </c>
      <c r="GR76" s="506" t="str">
        <f t="shared" si="94"/>
        <v/>
      </c>
      <c r="GS76" s="411">
        <f t="shared" si="9"/>
        <v>0</v>
      </c>
      <c r="GT76" s="27"/>
      <c r="GU76" s="27"/>
      <c r="GV76" s="413"/>
      <c r="GW76" s="10" t="str">
        <f>$T$75</f>
        <v>排煙風道（隠蔽部分及び埋設部分を除く。）</v>
      </c>
    </row>
    <row r="77" spans="2:205" s="10" customFormat="1" ht="50.1" customHeight="1" x14ac:dyDescent="0.15">
      <c r="B77" s="111"/>
      <c r="C77" s="229"/>
      <c r="D77" s="229"/>
      <c r="E77" s="229"/>
      <c r="F77" s="229"/>
      <c r="G77" s="253">
        <v>50</v>
      </c>
      <c r="H77" s="229"/>
      <c r="I77" s="260"/>
      <c r="J77" s="238"/>
      <c r="K77" s="242"/>
      <c r="L77" s="242"/>
      <c r="M77" s="2775" t="s">
        <v>964</v>
      </c>
      <c r="N77" s="2775"/>
      <c r="O77" s="2775"/>
      <c r="P77" s="2798"/>
      <c r="Q77" s="2799"/>
      <c r="R77" s="2799"/>
      <c r="S77" s="2800"/>
      <c r="T77" s="2801"/>
      <c r="U77" s="2802"/>
      <c r="V77" s="2802"/>
      <c r="W77" s="2802"/>
      <c r="X77" s="2802"/>
      <c r="Y77" s="2802"/>
      <c r="Z77" s="2803"/>
      <c r="AA77" s="3093" t="s">
        <v>400</v>
      </c>
      <c r="AB77" s="3093"/>
      <c r="AC77" s="3093"/>
      <c r="AD77" s="3093"/>
      <c r="AE77" s="3093"/>
      <c r="AF77" s="3093"/>
      <c r="AG77" s="3093"/>
      <c r="AH77" s="3093"/>
      <c r="AI77" s="3093"/>
      <c r="AJ77" s="3093"/>
      <c r="AK77" s="3093"/>
      <c r="AL77" s="3093"/>
      <c r="AM77" s="3093"/>
      <c r="AN77" s="3093"/>
      <c r="AO77" s="3093"/>
      <c r="AP77" s="3093"/>
      <c r="AQ77" s="3093"/>
      <c r="AR77" s="3093"/>
      <c r="AS77" s="3093"/>
      <c r="AT77" s="3093"/>
      <c r="AU77" s="3093"/>
      <c r="AV77" s="3093"/>
      <c r="AW77" s="3093"/>
      <c r="AX77" s="3093"/>
      <c r="AY77" s="3094"/>
      <c r="AZ77" s="3039"/>
      <c r="BA77" s="3039"/>
      <c r="BB77" s="3039"/>
      <c r="BC77" s="3039"/>
      <c r="BD77" s="3039"/>
      <c r="BE77" s="3039"/>
      <c r="BF77" s="3039"/>
      <c r="BG77" s="3039"/>
      <c r="BH77" s="3039"/>
      <c r="BI77" s="3039"/>
      <c r="BJ77" s="3039"/>
      <c r="BK77" s="3039"/>
      <c r="BL77" s="2855"/>
      <c r="BM77" s="2855"/>
      <c r="BN77" s="2844"/>
      <c r="BO77" s="2844"/>
      <c r="BP77" s="2844"/>
      <c r="BQ77" s="2844"/>
      <c r="BR77" s="2844"/>
      <c r="BS77" s="2844"/>
      <c r="BT77" s="2844"/>
      <c r="BU77" s="2844"/>
      <c r="BV77" s="2844"/>
      <c r="BW77" s="2844"/>
      <c r="BX77" s="2844"/>
      <c r="BY77" s="2844"/>
      <c r="BZ77" s="2844"/>
      <c r="CA77" s="2844"/>
      <c r="CB77" s="2844"/>
      <c r="CC77" s="2844"/>
      <c r="CD77" s="2844"/>
      <c r="CE77" s="2844"/>
      <c r="CF77" s="2844"/>
      <c r="CG77" s="2844"/>
      <c r="CH77" s="2844"/>
      <c r="CI77" s="2844"/>
      <c r="CJ77" s="2844"/>
      <c r="CK77" s="2844"/>
      <c r="CL77" s="2844"/>
      <c r="CM77" s="3083"/>
      <c r="CN77" s="3083"/>
      <c r="CO77" s="3083"/>
      <c r="CP77" s="3083"/>
      <c r="CQ77" s="3083"/>
      <c r="CR77" s="3083"/>
      <c r="CS77" s="3084"/>
      <c r="CT77" s="2964"/>
      <c r="CU77" s="2964"/>
      <c r="CV77" s="2879"/>
      <c r="CW77" s="2880"/>
      <c r="CX77" s="2880"/>
      <c r="CY77" s="2880"/>
      <c r="CZ77" s="2880"/>
      <c r="DA77" s="2880"/>
      <c r="DB77" s="2880"/>
      <c r="DC77" s="2880"/>
      <c r="DD77" s="2880"/>
      <c r="DE77" s="2880"/>
      <c r="DF77" s="2880"/>
      <c r="DG77" s="2880"/>
      <c r="DH77" s="2880"/>
      <c r="DI77" s="2880"/>
      <c r="DJ77" s="2880"/>
      <c r="DK77" s="2880"/>
      <c r="DL77" s="2880"/>
      <c r="DM77" s="2880"/>
      <c r="DN77" s="2880"/>
      <c r="DO77" s="2881"/>
      <c r="DP77"/>
      <c r="DQ77"/>
      <c r="DR77"/>
      <c r="DS77"/>
      <c r="DT77"/>
      <c r="DU77"/>
      <c r="DV77"/>
      <c r="DW77"/>
      <c r="DX77"/>
      <c r="DY77"/>
      <c r="DZ77"/>
      <c r="EA77"/>
      <c r="EB77"/>
      <c r="EC77"/>
      <c r="ED77"/>
      <c r="EE77" s="229"/>
      <c r="EF77" s="237"/>
      <c r="EG77" s="131">
        <f t="shared" si="62"/>
        <v>0</v>
      </c>
      <c r="EH77" s="131">
        <f t="shared" si="63"/>
        <v>0</v>
      </c>
      <c r="EI77" s="131">
        <f t="shared" si="64"/>
        <v>0</v>
      </c>
      <c r="EJ77" s="131">
        <f t="shared" si="65"/>
        <v>0</v>
      </c>
      <c r="EK77" s="247" t="s">
        <v>1472</v>
      </c>
      <c r="EL77" s="131" t="str">
        <f t="shared" si="95"/>
        <v>排煙風道（隠蔽部分及び埋設部分を除く。）</v>
      </c>
      <c r="EM77" s="130">
        <f t="shared" si="79"/>
        <v>0</v>
      </c>
      <c r="EN77" s="129" t="str">
        <f t="shared" si="66"/>
        <v/>
      </c>
      <c r="EO77" s="121" t="str">
        <f>IF($EN77="要是正",MAX($EO$14:EO76)+1,"")</f>
        <v/>
      </c>
      <c r="EP77" s="121" t="str">
        <f>IF($EN77="要是正",MAX($EP$14:EP76)+1,"")</f>
        <v/>
      </c>
      <c r="EQ77" s="128" t="str">
        <f t="shared" si="67"/>
        <v/>
      </c>
      <c r="ER77" s="127" t="str">
        <f t="shared" si="68"/>
        <v/>
      </c>
      <c r="ES77" s="122" t="str">
        <f t="shared" si="69"/>
        <v/>
      </c>
      <c r="ET77" s="157" t="str">
        <f t="shared" si="70"/>
        <v/>
      </c>
      <c r="EU77" s="156" t="str">
        <f t="shared" si="71"/>
        <v/>
      </c>
      <c r="EV77" s="125" t="str">
        <f t="shared" si="80"/>
        <v/>
      </c>
      <c r="EW77" s="123" t="str">
        <f t="shared" si="81"/>
        <v>0</v>
      </c>
      <c r="EX77" s="124" t="str">
        <f t="shared" si="82"/>
        <v/>
      </c>
      <c r="EY77" s="123" t="str">
        <f t="shared" si="83"/>
        <v>0</v>
      </c>
      <c r="EZ77" s="123" t="str">
        <f t="shared" si="84"/>
        <v>0</v>
      </c>
      <c r="FA77" s="122" t="str">
        <f t="shared" si="85"/>
        <v/>
      </c>
      <c r="FB77" s="125" t="str">
        <f t="shared" si="72"/>
        <v/>
      </c>
      <c r="FC77" s="123" t="str">
        <f t="shared" si="73"/>
        <v>0</v>
      </c>
      <c r="FD77" s="124" t="str">
        <f t="shared" si="74"/>
        <v/>
      </c>
      <c r="FE77" s="123" t="str">
        <f t="shared" si="86"/>
        <v>0</v>
      </c>
      <c r="FF77" s="123" t="str">
        <f t="shared" si="87"/>
        <v/>
      </c>
      <c r="FG77" s="122" t="str">
        <f t="shared" si="88"/>
        <v/>
      </c>
      <c r="FH77" s="121"/>
      <c r="FI77" s="121"/>
      <c r="FJ77" s="595"/>
      <c r="FK77" s="130">
        <v>15</v>
      </c>
      <c r="FL77" s="130" t="s">
        <v>185</v>
      </c>
      <c r="FM77" s="130" t="s">
        <v>205</v>
      </c>
      <c r="FN77" s="130" t="s">
        <v>204</v>
      </c>
      <c r="GG77" s="239" t="str">
        <f t="shared" si="61"/>
        <v/>
      </c>
      <c r="GH77" s="239" t="str">
        <f t="shared" si="75"/>
        <v/>
      </c>
      <c r="GI77" s="239" t="str">
        <f t="shared" si="76"/>
        <v/>
      </c>
      <c r="GJ77" s="239">
        <f t="shared" si="77"/>
        <v>0</v>
      </c>
      <c r="GK77" s="248" t="str">
        <f t="shared" si="78"/>
        <v/>
      </c>
      <c r="GM77" s="407" t="str">
        <f t="shared" si="89"/>
        <v/>
      </c>
      <c r="GN77" s="408" t="str">
        <f t="shared" si="90"/>
        <v>0</v>
      </c>
      <c r="GO77" s="409" t="str">
        <f t="shared" si="91"/>
        <v/>
      </c>
      <c r="GP77" s="408" t="str">
        <f t="shared" si="92"/>
        <v>0</v>
      </c>
      <c r="GQ77" s="410" t="str">
        <f t="shared" si="93"/>
        <v/>
      </c>
      <c r="GR77" s="506" t="str">
        <f t="shared" si="94"/>
        <v/>
      </c>
      <c r="GS77" s="411">
        <f t="shared" si="9"/>
        <v>0</v>
      </c>
      <c r="GT77" s="27"/>
      <c r="GU77" s="27"/>
      <c r="GV77" s="413"/>
      <c r="GW77" s="10" t="str">
        <f>$T$75</f>
        <v>排煙風道（隠蔽部分及び埋設部分を除く。）</v>
      </c>
    </row>
    <row r="78" spans="2:205" s="10" customFormat="1" ht="50.1" customHeight="1" x14ac:dyDescent="0.15">
      <c r="B78" s="111"/>
      <c r="C78" s="229"/>
      <c r="D78" s="229"/>
      <c r="E78" s="229"/>
      <c r="F78" s="229"/>
      <c r="G78" s="229"/>
      <c r="H78" s="229"/>
      <c r="I78" s="260"/>
      <c r="J78" s="238"/>
      <c r="K78" s="242"/>
      <c r="L78" s="242"/>
      <c r="M78" s="2775" t="s">
        <v>962</v>
      </c>
      <c r="N78" s="2775"/>
      <c r="O78" s="2775"/>
      <c r="P78" s="2798"/>
      <c r="Q78" s="2799"/>
      <c r="R78" s="2799"/>
      <c r="S78" s="2800"/>
      <c r="T78" s="2795" t="s">
        <v>399</v>
      </c>
      <c r="U78" s="2796"/>
      <c r="V78" s="2796"/>
      <c r="W78" s="2796"/>
      <c r="X78" s="2796"/>
      <c r="Y78" s="2796"/>
      <c r="Z78" s="2797"/>
      <c r="AA78" s="3097" t="s">
        <v>398</v>
      </c>
      <c r="AB78" s="3097"/>
      <c r="AC78" s="3097"/>
      <c r="AD78" s="3097"/>
      <c r="AE78" s="3097"/>
      <c r="AF78" s="3097"/>
      <c r="AG78" s="3097"/>
      <c r="AH78" s="3097"/>
      <c r="AI78" s="3097"/>
      <c r="AJ78" s="3097"/>
      <c r="AK78" s="3097"/>
      <c r="AL78" s="3097"/>
      <c r="AM78" s="3097"/>
      <c r="AN78" s="3097"/>
      <c r="AO78" s="3097"/>
      <c r="AP78" s="3097"/>
      <c r="AQ78" s="3097"/>
      <c r="AR78" s="3097"/>
      <c r="AS78" s="3097"/>
      <c r="AT78" s="3097"/>
      <c r="AU78" s="3097"/>
      <c r="AV78" s="3097"/>
      <c r="AW78" s="3097"/>
      <c r="AX78" s="3097"/>
      <c r="AY78" s="3098"/>
      <c r="AZ78" s="3074"/>
      <c r="BA78" s="3074"/>
      <c r="BB78" s="3074"/>
      <c r="BC78" s="3074"/>
      <c r="BD78" s="3074"/>
      <c r="BE78" s="3074"/>
      <c r="BF78" s="3074"/>
      <c r="BG78" s="3074"/>
      <c r="BH78" s="3074"/>
      <c r="BI78" s="3074"/>
      <c r="BJ78" s="3074"/>
      <c r="BK78" s="3074"/>
      <c r="BL78" s="2819"/>
      <c r="BM78" s="2819"/>
      <c r="BN78" s="2820"/>
      <c r="BO78" s="2820"/>
      <c r="BP78" s="2820"/>
      <c r="BQ78" s="2820"/>
      <c r="BR78" s="2820"/>
      <c r="BS78" s="2820"/>
      <c r="BT78" s="2820"/>
      <c r="BU78" s="2820"/>
      <c r="BV78" s="2820"/>
      <c r="BW78" s="2820"/>
      <c r="BX78" s="2820"/>
      <c r="BY78" s="2820"/>
      <c r="BZ78" s="2820"/>
      <c r="CA78" s="2820"/>
      <c r="CB78" s="2820"/>
      <c r="CC78" s="2820"/>
      <c r="CD78" s="2820"/>
      <c r="CE78" s="2820"/>
      <c r="CF78" s="2820"/>
      <c r="CG78" s="2820"/>
      <c r="CH78" s="2820"/>
      <c r="CI78" s="2820"/>
      <c r="CJ78" s="2820"/>
      <c r="CK78" s="2820"/>
      <c r="CL78" s="2820"/>
      <c r="CM78" s="3046"/>
      <c r="CN78" s="3046"/>
      <c r="CO78" s="3046"/>
      <c r="CP78" s="3046"/>
      <c r="CQ78" s="3046"/>
      <c r="CR78" s="3046"/>
      <c r="CS78" s="3032"/>
      <c r="CT78" s="2953"/>
      <c r="CU78" s="2953"/>
      <c r="CV78" s="2808"/>
      <c r="CW78" s="2809"/>
      <c r="CX78" s="2809"/>
      <c r="CY78" s="2809"/>
      <c r="CZ78" s="2809"/>
      <c r="DA78" s="2809"/>
      <c r="DB78" s="2809"/>
      <c r="DC78" s="2809"/>
      <c r="DD78" s="2809"/>
      <c r="DE78" s="2809"/>
      <c r="DF78" s="2809"/>
      <c r="DG78" s="2809"/>
      <c r="DH78" s="2809"/>
      <c r="DI78" s="2809"/>
      <c r="DJ78" s="2809"/>
      <c r="DK78" s="2809"/>
      <c r="DL78" s="2809"/>
      <c r="DM78" s="2809"/>
      <c r="DN78" s="2809"/>
      <c r="DO78" s="2810"/>
      <c r="DP78"/>
      <c r="DQ78"/>
      <c r="DR78"/>
      <c r="DS78"/>
      <c r="DT78"/>
      <c r="DU78"/>
      <c r="DV78"/>
      <c r="DW78"/>
      <c r="DX78"/>
      <c r="DY78"/>
      <c r="DZ78"/>
      <c r="EA78"/>
      <c r="EB78"/>
      <c r="EC78"/>
      <c r="ED78"/>
      <c r="EE78" s="229"/>
      <c r="EF78" s="237"/>
      <c r="EG78" s="131">
        <f t="shared" si="62"/>
        <v>0</v>
      </c>
      <c r="EH78" s="131">
        <f t="shared" si="63"/>
        <v>0</v>
      </c>
      <c r="EI78" s="131">
        <f t="shared" si="64"/>
        <v>0</v>
      </c>
      <c r="EJ78" s="131">
        <f t="shared" si="65"/>
        <v>0</v>
      </c>
      <c r="EK78" s="247" t="s">
        <v>1473</v>
      </c>
      <c r="EL78" s="131" t="str">
        <f>$T$78</f>
        <v>給気口の外観</v>
      </c>
      <c r="EM78" s="130">
        <f t="shared" si="79"/>
        <v>0</v>
      </c>
      <c r="EN78" s="129" t="str">
        <f t="shared" si="66"/>
        <v/>
      </c>
      <c r="EO78" s="121" t="str">
        <f>IF($EN78="要是正",MAX($EO$14:EO77)+1,"")</f>
        <v/>
      </c>
      <c r="EP78" s="121" t="str">
        <f>IF($EN78="要是正",MAX($EP$14:EP77)+1,"")</f>
        <v/>
      </c>
      <c r="EQ78" s="128" t="str">
        <f t="shared" si="67"/>
        <v/>
      </c>
      <c r="ER78" s="127" t="str">
        <f t="shared" si="68"/>
        <v/>
      </c>
      <c r="ES78" s="122" t="str">
        <f t="shared" si="69"/>
        <v/>
      </c>
      <c r="ET78" s="157" t="str">
        <f t="shared" si="70"/>
        <v/>
      </c>
      <c r="EU78" s="156" t="str">
        <f t="shared" si="71"/>
        <v/>
      </c>
      <c r="EV78" s="125" t="str">
        <f t="shared" si="80"/>
        <v/>
      </c>
      <c r="EW78" s="123" t="str">
        <f t="shared" si="81"/>
        <v>0</v>
      </c>
      <c r="EX78" s="124" t="str">
        <f t="shared" si="82"/>
        <v/>
      </c>
      <c r="EY78" s="123" t="str">
        <f t="shared" si="83"/>
        <v>0</v>
      </c>
      <c r="EZ78" s="123" t="str">
        <f t="shared" si="84"/>
        <v>0</v>
      </c>
      <c r="FA78" s="122" t="str">
        <f t="shared" si="85"/>
        <v/>
      </c>
      <c r="FB78" s="125" t="str">
        <f t="shared" si="72"/>
        <v/>
      </c>
      <c r="FC78" s="123" t="str">
        <f t="shared" si="73"/>
        <v>0</v>
      </c>
      <c r="FD78" s="124" t="str">
        <f t="shared" si="74"/>
        <v/>
      </c>
      <c r="FE78" s="123" t="str">
        <f t="shared" si="86"/>
        <v>0</v>
      </c>
      <c r="FF78" s="123" t="str">
        <f t="shared" si="87"/>
        <v/>
      </c>
      <c r="FG78" s="122" t="str">
        <f t="shared" si="88"/>
        <v/>
      </c>
      <c r="FH78" s="121"/>
      <c r="FI78" s="121"/>
      <c r="FJ78" s="595"/>
      <c r="FK78" s="130">
        <v>16</v>
      </c>
      <c r="FL78" s="130" t="s">
        <v>185</v>
      </c>
      <c r="FM78" s="130" t="s">
        <v>201</v>
      </c>
      <c r="FN78" s="130" t="s">
        <v>200</v>
      </c>
      <c r="GG78" s="239" t="str">
        <f t="shared" si="61"/>
        <v/>
      </c>
      <c r="GH78" s="239" t="str">
        <f t="shared" si="75"/>
        <v/>
      </c>
      <c r="GI78" s="239" t="str">
        <f t="shared" si="76"/>
        <v/>
      </c>
      <c r="GJ78" s="239">
        <f t="shared" si="77"/>
        <v>0</v>
      </c>
      <c r="GK78" s="248" t="str">
        <f t="shared" si="78"/>
        <v/>
      </c>
      <c r="GM78" s="407" t="str">
        <f t="shared" si="89"/>
        <v/>
      </c>
      <c r="GN78" s="408" t="str">
        <f t="shared" si="90"/>
        <v>0</v>
      </c>
      <c r="GO78" s="409" t="str">
        <f t="shared" si="91"/>
        <v/>
      </c>
      <c r="GP78" s="408" t="str">
        <f t="shared" si="92"/>
        <v>0</v>
      </c>
      <c r="GQ78" s="410" t="str">
        <f t="shared" si="93"/>
        <v/>
      </c>
      <c r="GR78" s="506" t="str">
        <f t="shared" si="94"/>
        <v/>
      </c>
      <c r="GS78" s="411">
        <f t="shared" si="9"/>
        <v>0</v>
      </c>
      <c r="GT78" s="27"/>
      <c r="GU78" s="27"/>
      <c r="GV78" s="413"/>
      <c r="GW78" s="10" t="str">
        <f>$T$78</f>
        <v>給気口の外観</v>
      </c>
    </row>
    <row r="79" spans="2:205" s="10" customFormat="1" ht="50.1" customHeight="1" x14ac:dyDescent="0.15">
      <c r="B79" s="111"/>
      <c r="C79" s="229"/>
      <c r="D79" s="229"/>
      <c r="E79" s="229"/>
      <c r="F79" s="229"/>
      <c r="G79" s="229"/>
      <c r="H79" s="229"/>
      <c r="I79" s="260"/>
      <c r="J79" s="238"/>
      <c r="K79" s="242"/>
      <c r="L79" s="242"/>
      <c r="M79" s="2775" t="s">
        <v>960</v>
      </c>
      <c r="N79" s="2775"/>
      <c r="O79" s="2775"/>
      <c r="P79" s="2798"/>
      <c r="Q79" s="2799"/>
      <c r="R79" s="2799"/>
      <c r="S79" s="2800"/>
      <c r="T79" s="2798"/>
      <c r="U79" s="2799"/>
      <c r="V79" s="2799"/>
      <c r="W79" s="2799"/>
      <c r="X79" s="2799"/>
      <c r="Y79" s="2799"/>
      <c r="Z79" s="2800"/>
      <c r="AA79" s="3095" t="s">
        <v>397</v>
      </c>
      <c r="AB79" s="3095"/>
      <c r="AC79" s="3095"/>
      <c r="AD79" s="3095"/>
      <c r="AE79" s="3095"/>
      <c r="AF79" s="3095"/>
      <c r="AG79" s="3095"/>
      <c r="AH79" s="3095"/>
      <c r="AI79" s="3095"/>
      <c r="AJ79" s="3095"/>
      <c r="AK79" s="3095"/>
      <c r="AL79" s="3095"/>
      <c r="AM79" s="3095"/>
      <c r="AN79" s="3095"/>
      <c r="AO79" s="3095"/>
      <c r="AP79" s="3095"/>
      <c r="AQ79" s="3095"/>
      <c r="AR79" s="3095"/>
      <c r="AS79" s="3095"/>
      <c r="AT79" s="3095"/>
      <c r="AU79" s="3095"/>
      <c r="AV79" s="3095"/>
      <c r="AW79" s="3095"/>
      <c r="AX79" s="3095"/>
      <c r="AY79" s="3096"/>
      <c r="AZ79" s="2790"/>
      <c r="BA79" s="2790"/>
      <c r="BB79" s="2790"/>
      <c r="BC79" s="2790"/>
      <c r="BD79" s="2790"/>
      <c r="BE79" s="2790"/>
      <c r="BF79" s="2790"/>
      <c r="BG79" s="2790"/>
      <c r="BH79" s="2790"/>
      <c r="BI79" s="2790"/>
      <c r="BJ79" s="2790"/>
      <c r="BK79" s="2790"/>
      <c r="BL79" s="2781"/>
      <c r="BM79" s="2781"/>
      <c r="BN79" s="2780"/>
      <c r="BO79" s="2780"/>
      <c r="BP79" s="2780"/>
      <c r="BQ79" s="2780"/>
      <c r="BR79" s="2780"/>
      <c r="BS79" s="2780"/>
      <c r="BT79" s="2780"/>
      <c r="BU79" s="2780"/>
      <c r="BV79" s="2780"/>
      <c r="BW79" s="2780"/>
      <c r="BX79" s="2780"/>
      <c r="BY79" s="2780"/>
      <c r="BZ79" s="2780"/>
      <c r="CA79" s="2780"/>
      <c r="CB79" s="2780"/>
      <c r="CC79" s="2780"/>
      <c r="CD79" s="2780"/>
      <c r="CE79" s="2780"/>
      <c r="CF79" s="2780"/>
      <c r="CG79" s="2780"/>
      <c r="CH79" s="2780"/>
      <c r="CI79" s="2780"/>
      <c r="CJ79" s="2780"/>
      <c r="CK79" s="2780"/>
      <c r="CL79" s="2780"/>
      <c r="CM79" s="3036"/>
      <c r="CN79" s="3036"/>
      <c r="CO79" s="3036"/>
      <c r="CP79" s="3036"/>
      <c r="CQ79" s="3036"/>
      <c r="CR79" s="3036"/>
      <c r="CS79" s="3031"/>
      <c r="CT79" s="2790"/>
      <c r="CU79" s="2790"/>
      <c r="CV79" s="2835"/>
      <c r="CW79" s="2836"/>
      <c r="CX79" s="2836"/>
      <c r="CY79" s="2836"/>
      <c r="CZ79" s="2836"/>
      <c r="DA79" s="2836"/>
      <c r="DB79" s="2836"/>
      <c r="DC79" s="2836"/>
      <c r="DD79" s="2836"/>
      <c r="DE79" s="2836"/>
      <c r="DF79" s="2836"/>
      <c r="DG79" s="2836"/>
      <c r="DH79" s="2836"/>
      <c r="DI79" s="2836"/>
      <c r="DJ79" s="2836"/>
      <c r="DK79" s="2836"/>
      <c r="DL79" s="2836"/>
      <c r="DM79" s="2836"/>
      <c r="DN79" s="2836"/>
      <c r="DO79" s="2837"/>
      <c r="DP79"/>
      <c r="DQ79"/>
      <c r="DR79"/>
      <c r="DS79"/>
      <c r="DT79"/>
      <c r="DU79"/>
      <c r="DV79"/>
      <c r="DW79"/>
      <c r="DX79"/>
      <c r="DY79"/>
      <c r="DZ79"/>
      <c r="EA79"/>
      <c r="EB79"/>
      <c r="EC79"/>
      <c r="ED79"/>
      <c r="EE79" s="229"/>
      <c r="EF79" s="237"/>
      <c r="EG79" s="131">
        <f t="shared" si="62"/>
        <v>0</v>
      </c>
      <c r="EH79" s="131">
        <f t="shared" si="63"/>
        <v>0</v>
      </c>
      <c r="EI79" s="131">
        <f t="shared" si="64"/>
        <v>0</v>
      </c>
      <c r="EJ79" s="131">
        <f t="shared" si="65"/>
        <v>0</v>
      </c>
      <c r="EK79" s="247" t="s">
        <v>1474</v>
      </c>
      <c r="EL79" s="131" t="str">
        <f t="shared" ref="EL79:EL81" si="96">$T$78</f>
        <v>給気口の外観</v>
      </c>
      <c r="EM79" s="130">
        <f t="shared" si="79"/>
        <v>0</v>
      </c>
      <c r="EN79" s="129" t="str">
        <f t="shared" si="66"/>
        <v/>
      </c>
      <c r="EO79" s="121" t="str">
        <f>IF($EN79="要是正",MAX($EO$14:EO78)+1,"")</f>
        <v/>
      </c>
      <c r="EP79" s="121" t="str">
        <f>IF($EN79="要是正",MAX($EP$14:EP78)+1,"")</f>
        <v/>
      </c>
      <c r="EQ79" s="128" t="str">
        <f t="shared" si="67"/>
        <v/>
      </c>
      <c r="ER79" s="127" t="str">
        <f t="shared" si="68"/>
        <v/>
      </c>
      <c r="ES79" s="122" t="str">
        <f t="shared" si="69"/>
        <v/>
      </c>
      <c r="ET79" s="157" t="str">
        <f t="shared" si="70"/>
        <v/>
      </c>
      <c r="EU79" s="156" t="str">
        <f t="shared" si="71"/>
        <v/>
      </c>
      <c r="EV79" s="125" t="str">
        <f t="shared" si="80"/>
        <v/>
      </c>
      <c r="EW79" s="123" t="str">
        <f t="shared" si="81"/>
        <v>0</v>
      </c>
      <c r="EX79" s="124" t="str">
        <f t="shared" si="82"/>
        <v/>
      </c>
      <c r="EY79" s="123" t="str">
        <f t="shared" si="83"/>
        <v>0</v>
      </c>
      <c r="EZ79" s="123" t="str">
        <f t="shared" si="84"/>
        <v>0</v>
      </c>
      <c r="FA79" s="122" t="str">
        <f t="shared" si="85"/>
        <v/>
      </c>
      <c r="FB79" s="125" t="str">
        <f t="shared" si="72"/>
        <v/>
      </c>
      <c r="FC79" s="123" t="str">
        <f t="shared" si="73"/>
        <v>0</v>
      </c>
      <c r="FD79" s="124" t="str">
        <f t="shared" si="74"/>
        <v/>
      </c>
      <c r="FE79" s="123" t="str">
        <f t="shared" si="86"/>
        <v>0</v>
      </c>
      <c r="FF79" s="123" t="str">
        <f t="shared" si="87"/>
        <v/>
      </c>
      <c r="FG79" s="122" t="str">
        <f t="shared" si="88"/>
        <v/>
      </c>
      <c r="FH79" s="121"/>
      <c r="FI79" s="121"/>
      <c r="FJ79" s="595"/>
      <c r="FK79" s="130">
        <v>17</v>
      </c>
      <c r="FL79" s="130" t="s">
        <v>185</v>
      </c>
      <c r="FM79" s="130" t="s">
        <v>197</v>
      </c>
      <c r="FN79" s="130" t="s">
        <v>196</v>
      </c>
      <c r="GG79" s="239" t="str">
        <f t="shared" si="61"/>
        <v/>
      </c>
      <c r="GH79" s="239" t="str">
        <f t="shared" si="75"/>
        <v/>
      </c>
      <c r="GI79" s="239" t="str">
        <f t="shared" si="76"/>
        <v/>
      </c>
      <c r="GJ79" s="239">
        <f t="shared" si="77"/>
        <v>0</v>
      </c>
      <c r="GK79" s="248" t="str">
        <f t="shared" si="78"/>
        <v/>
      </c>
      <c r="GM79" s="407" t="str">
        <f t="shared" si="89"/>
        <v/>
      </c>
      <c r="GN79" s="408" t="str">
        <f t="shared" si="90"/>
        <v>0</v>
      </c>
      <c r="GO79" s="409" t="str">
        <f t="shared" si="91"/>
        <v/>
      </c>
      <c r="GP79" s="408" t="str">
        <f t="shared" si="92"/>
        <v>0</v>
      </c>
      <c r="GQ79" s="410" t="str">
        <f t="shared" si="93"/>
        <v/>
      </c>
      <c r="GR79" s="506" t="str">
        <f t="shared" si="94"/>
        <v/>
      </c>
      <c r="GS79" s="411">
        <f t="shared" si="9"/>
        <v>0</v>
      </c>
      <c r="GT79" s="27"/>
      <c r="GU79" s="27"/>
      <c r="GV79" s="413"/>
      <c r="GW79" s="10" t="str">
        <f>$T$78</f>
        <v>給気口の外観</v>
      </c>
    </row>
    <row r="80" spans="2:205" s="10" customFormat="1" ht="50.1" customHeight="1" x14ac:dyDescent="0.15">
      <c r="B80" s="111"/>
      <c r="C80" s="229"/>
      <c r="D80" s="229"/>
      <c r="E80" s="229"/>
      <c r="F80" s="229"/>
      <c r="G80" s="253">
        <v>50</v>
      </c>
      <c r="H80" s="229"/>
      <c r="I80" s="260"/>
      <c r="J80" s="238"/>
      <c r="K80" s="242"/>
      <c r="L80" s="242"/>
      <c r="M80" s="2775" t="s">
        <v>6349</v>
      </c>
      <c r="N80" s="2775"/>
      <c r="O80" s="2775"/>
      <c r="P80" s="2798"/>
      <c r="Q80" s="2799"/>
      <c r="R80" s="2799"/>
      <c r="S80" s="2800"/>
      <c r="T80" s="2798"/>
      <c r="U80" s="2799"/>
      <c r="V80" s="2799"/>
      <c r="W80" s="2799"/>
      <c r="X80" s="2799"/>
      <c r="Y80" s="2799"/>
      <c r="Z80" s="2800"/>
      <c r="AA80" s="3095" t="s">
        <v>396</v>
      </c>
      <c r="AB80" s="3095"/>
      <c r="AC80" s="3095"/>
      <c r="AD80" s="3095"/>
      <c r="AE80" s="3095"/>
      <c r="AF80" s="3095"/>
      <c r="AG80" s="3095"/>
      <c r="AH80" s="3095"/>
      <c r="AI80" s="3095"/>
      <c r="AJ80" s="3095"/>
      <c r="AK80" s="3095"/>
      <c r="AL80" s="3095"/>
      <c r="AM80" s="3095"/>
      <c r="AN80" s="3095"/>
      <c r="AO80" s="3095"/>
      <c r="AP80" s="3095"/>
      <c r="AQ80" s="3095"/>
      <c r="AR80" s="3095"/>
      <c r="AS80" s="3095"/>
      <c r="AT80" s="3095"/>
      <c r="AU80" s="3095"/>
      <c r="AV80" s="3095"/>
      <c r="AW80" s="3095"/>
      <c r="AX80" s="3095"/>
      <c r="AY80" s="3096"/>
      <c r="AZ80" s="2790"/>
      <c r="BA80" s="2790"/>
      <c r="BB80" s="2790"/>
      <c r="BC80" s="2790"/>
      <c r="BD80" s="2790"/>
      <c r="BE80" s="2790"/>
      <c r="BF80" s="2790"/>
      <c r="BG80" s="2790"/>
      <c r="BH80" s="2790"/>
      <c r="BI80" s="2790"/>
      <c r="BJ80" s="2790"/>
      <c r="BK80" s="2790"/>
      <c r="BL80" s="2781"/>
      <c r="BM80" s="2781"/>
      <c r="BN80" s="2780"/>
      <c r="BO80" s="2780"/>
      <c r="BP80" s="2780"/>
      <c r="BQ80" s="2780"/>
      <c r="BR80" s="2780"/>
      <c r="BS80" s="2780"/>
      <c r="BT80" s="2780"/>
      <c r="BU80" s="2780"/>
      <c r="BV80" s="2780"/>
      <c r="BW80" s="2780"/>
      <c r="BX80" s="2780"/>
      <c r="BY80" s="2780"/>
      <c r="BZ80" s="2780"/>
      <c r="CA80" s="2780"/>
      <c r="CB80" s="2780"/>
      <c r="CC80" s="2780"/>
      <c r="CD80" s="2780"/>
      <c r="CE80" s="2780"/>
      <c r="CF80" s="2780"/>
      <c r="CG80" s="2780"/>
      <c r="CH80" s="2780"/>
      <c r="CI80" s="2780"/>
      <c r="CJ80" s="2780"/>
      <c r="CK80" s="2780"/>
      <c r="CL80" s="2780"/>
      <c r="CM80" s="3036"/>
      <c r="CN80" s="3036"/>
      <c r="CO80" s="3036"/>
      <c r="CP80" s="3036"/>
      <c r="CQ80" s="3036"/>
      <c r="CR80" s="3036"/>
      <c r="CS80" s="3031"/>
      <c r="CT80" s="2790"/>
      <c r="CU80" s="2790"/>
      <c r="CV80" s="2835"/>
      <c r="CW80" s="2836"/>
      <c r="CX80" s="2836"/>
      <c r="CY80" s="2836"/>
      <c r="CZ80" s="2836"/>
      <c r="DA80" s="2836"/>
      <c r="DB80" s="2836"/>
      <c r="DC80" s="2836"/>
      <c r="DD80" s="2836"/>
      <c r="DE80" s="2836"/>
      <c r="DF80" s="2836"/>
      <c r="DG80" s="2836"/>
      <c r="DH80" s="2836"/>
      <c r="DI80" s="2836"/>
      <c r="DJ80" s="2836"/>
      <c r="DK80" s="2836"/>
      <c r="DL80" s="2836"/>
      <c r="DM80" s="2836"/>
      <c r="DN80" s="2836"/>
      <c r="DO80" s="2837"/>
      <c r="DP80"/>
      <c r="DQ80"/>
      <c r="DR80"/>
      <c r="DS80"/>
      <c r="DT80"/>
      <c r="DU80"/>
      <c r="DV80"/>
      <c r="DW80"/>
      <c r="DX80"/>
      <c r="DY80"/>
      <c r="DZ80"/>
      <c r="EA80"/>
      <c r="EB80"/>
      <c r="EC80"/>
      <c r="ED80"/>
      <c r="EE80" s="229"/>
      <c r="EF80" s="237"/>
      <c r="EG80" s="131">
        <f t="shared" si="62"/>
        <v>0</v>
      </c>
      <c r="EH80" s="131">
        <f t="shared" si="63"/>
        <v>0</v>
      </c>
      <c r="EI80" s="131">
        <f t="shared" si="64"/>
        <v>0</v>
      </c>
      <c r="EJ80" s="131">
        <f t="shared" si="65"/>
        <v>0</v>
      </c>
      <c r="EK80" s="247" t="s">
        <v>1475</v>
      </c>
      <c r="EL80" s="131" t="str">
        <f t="shared" si="96"/>
        <v>給気口の外観</v>
      </c>
      <c r="EM80" s="130">
        <f t="shared" si="79"/>
        <v>0</v>
      </c>
      <c r="EN80" s="129" t="str">
        <f t="shared" si="66"/>
        <v/>
      </c>
      <c r="EO80" s="121" t="str">
        <f>IF($EN80="要是正",MAX($EO$14:EO79)+1,"")</f>
        <v/>
      </c>
      <c r="EP80" s="121" t="str">
        <f>IF($EN80="要是正",MAX($EP$14:EP79)+1,"")</f>
        <v/>
      </c>
      <c r="EQ80" s="128" t="str">
        <f t="shared" si="67"/>
        <v/>
      </c>
      <c r="ER80" s="127" t="str">
        <f t="shared" si="68"/>
        <v/>
      </c>
      <c r="ES80" s="122" t="str">
        <f t="shared" si="69"/>
        <v/>
      </c>
      <c r="ET80" s="157" t="str">
        <f t="shared" si="70"/>
        <v/>
      </c>
      <c r="EU80" s="156" t="str">
        <f t="shared" si="71"/>
        <v/>
      </c>
      <c r="EV80" s="125" t="str">
        <f t="shared" si="80"/>
        <v/>
      </c>
      <c r="EW80" s="123" t="str">
        <f t="shared" si="81"/>
        <v>0</v>
      </c>
      <c r="EX80" s="124" t="str">
        <f t="shared" si="82"/>
        <v/>
      </c>
      <c r="EY80" s="123" t="str">
        <f t="shared" si="83"/>
        <v>0</v>
      </c>
      <c r="EZ80" s="123" t="str">
        <f t="shared" si="84"/>
        <v>0</v>
      </c>
      <c r="FA80" s="122" t="str">
        <f t="shared" si="85"/>
        <v/>
      </c>
      <c r="FB80" s="125" t="str">
        <f t="shared" si="72"/>
        <v/>
      </c>
      <c r="FC80" s="123" t="str">
        <f t="shared" si="73"/>
        <v>0</v>
      </c>
      <c r="FD80" s="124" t="str">
        <f t="shared" si="74"/>
        <v/>
      </c>
      <c r="FE80" s="123" t="str">
        <f t="shared" si="86"/>
        <v>0</v>
      </c>
      <c r="FF80" s="123" t="str">
        <f t="shared" si="87"/>
        <v/>
      </c>
      <c r="FG80" s="122" t="str">
        <f t="shared" si="88"/>
        <v/>
      </c>
      <c r="FH80" s="121"/>
      <c r="FI80" s="121"/>
      <c r="FJ80" s="595"/>
      <c r="FK80" s="130">
        <v>18</v>
      </c>
      <c r="FL80" s="130" t="s">
        <v>185</v>
      </c>
      <c r="FM80" s="130" t="s">
        <v>193</v>
      </c>
      <c r="FN80" s="130" t="s">
        <v>192</v>
      </c>
      <c r="GG80" s="239" t="str">
        <f t="shared" si="61"/>
        <v/>
      </c>
      <c r="GH80" s="239" t="str">
        <f t="shared" si="75"/>
        <v/>
      </c>
      <c r="GI80" s="239" t="str">
        <f t="shared" si="76"/>
        <v/>
      </c>
      <c r="GJ80" s="239">
        <f t="shared" si="77"/>
        <v>0</v>
      </c>
      <c r="GK80" s="248" t="str">
        <f t="shared" si="78"/>
        <v/>
      </c>
      <c r="GM80" s="407" t="str">
        <f t="shared" si="89"/>
        <v/>
      </c>
      <c r="GN80" s="408" t="str">
        <f t="shared" si="90"/>
        <v>0</v>
      </c>
      <c r="GO80" s="409" t="str">
        <f t="shared" si="91"/>
        <v/>
      </c>
      <c r="GP80" s="408" t="str">
        <f t="shared" si="92"/>
        <v>0</v>
      </c>
      <c r="GQ80" s="410" t="str">
        <f t="shared" si="93"/>
        <v/>
      </c>
      <c r="GR80" s="506" t="str">
        <f t="shared" si="94"/>
        <v/>
      </c>
      <c r="GS80" s="411">
        <f t="shared" ref="GS80:GS143" si="97">IF(AZ80="△既存不適格",BN80&amp;"(既存不適格)",BN80)</f>
        <v>0</v>
      </c>
      <c r="GT80" s="27"/>
      <c r="GU80" s="27"/>
      <c r="GV80" s="413"/>
      <c r="GW80" s="10" t="str">
        <f>$T$78</f>
        <v>給気口の外観</v>
      </c>
    </row>
    <row r="81" spans="2:205" s="10" customFormat="1" ht="50.1" customHeight="1" x14ac:dyDescent="0.15">
      <c r="B81" s="111"/>
      <c r="C81" s="229"/>
      <c r="D81" s="229"/>
      <c r="E81" s="229"/>
      <c r="F81" s="229"/>
      <c r="G81" s="229"/>
      <c r="H81" s="229"/>
      <c r="I81" s="260"/>
      <c r="J81" s="238"/>
      <c r="K81" s="242"/>
      <c r="L81" s="242"/>
      <c r="M81" s="2775" t="s">
        <v>6350</v>
      </c>
      <c r="N81" s="2775"/>
      <c r="O81" s="2775"/>
      <c r="P81" s="2798"/>
      <c r="Q81" s="2799"/>
      <c r="R81" s="2799"/>
      <c r="S81" s="2800"/>
      <c r="T81" s="2801"/>
      <c r="U81" s="2802"/>
      <c r="V81" s="2802"/>
      <c r="W81" s="2802"/>
      <c r="X81" s="2802"/>
      <c r="Y81" s="2802"/>
      <c r="Z81" s="2803"/>
      <c r="AA81" s="3093" t="s">
        <v>395</v>
      </c>
      <c r="AB81" s="3093"/>
      <c r="AC81" s="3093"/>
      <c r="AD81" s="3093"/>
      <c r="AE81" s="3093"/>
      <c r="AF81" s="3093"/>
      <c r="AG81" s="3093"/>
      <c r="AH81" s="3093"/>
      <c r="AI81" s="3093"/>
      <c r="AJ81" s="3093"/>
      <c r="AK81" s="3093"/>
      <c r="AL81" s="3093"/>
      <c r="AM81" s="3093"/>
      <c r="AN81" s="3093"/>
      <c r="AO81" s="3093"/>
      <c r="AP81" s="3093"/>
      <c r="AQ81" s="3093"/>
      <c r="AR81" s="3093"/>
      <c r="AS81" s="3093"/>
      <c r="AT81" s="3093"/>
      <c r="AU81" s="3093"/>
      <c r="AV81" s="3093"/>
      <c r="AW81" s="3093"/>
      <c r="AX81" s="3093"/>
      <c r="AY81" s="3094"/>
      <c r="AZ81" s="3039"/>
      <c r="BA81" s="3039"/>
      <c r="BB81" s="3039"/>
      <c r="BC81" s="3039"/>
      <c r="BD81" s="3039"/>
      <c r="BE81" s="3039"/>
      <c r="BF81" s="3039"/>
      <c r="BG81" s="3039"/>
      <c r="BH81" s="3039"/>
      <c r="BI81" s="3039"/>
      <c r="BJ81" s="3039"/>
      <c r="BK81" s="3039"/>
      <c r="BL81" s="2827"/>
      <c r="BM81" s="2827"/>
      <c r="BN81" s="2828"/>
      <c r="BO81" s="2828"/>
      <c r="BP81" s="2828"/>
      <c r="BQ81" s="2828"/>
      <c r="BR81" s="2828"/>
      <c r="BS81" s="2828"/>
      <c r="BT81" s="2828"/>
      <c r="BU81" s="2828"/>
      <c r="BV81" s="2828"/>
      <c r="BW81" s="2828"/>
      <c r="BX81" s="2828"/>
      <c r="BY81" s="2828"/>
      <c r="BZ81" s="2828"/>
      <c r="CA81" s="2828"/>
      <c r="CB81" s="2828"/>
      <c r="CC81" s="2828"/>
      <c r="CD81" s="2828"/>
      <c r="CE81" s="2828"/>
      <c r="CF81" s="2828"/>
      <c r="CG81" s="2828"/>
      <c r="CH81" s="2828"/>
      <c r="CI81" s="2828"/>
      <c r="CJ81" s="2828"/>
      <c r="CK81" s="2828"/>
      <c r="CL81" s="2828"/>
      <c r="CM81" s="3036"/>
      <c r="CN81" s="3036"/>
      <c r="CO81" s="3036"/>
      <c r="CP81" s="3036"/>
      <c r="CQ81" s="3036"/>
      <c r="CR81" s="3036"/>
      <c r="CS81" s="3031"/>
      <c r="CT81" s="2790"/>
      <c r="CU81" s="2790"/>
      <c r="CV81" s="2926"/>
      <c r="CW81" s="2927"/>
      <c r="CX81" s="2927"/>
      <c r="CY81" s="2927"/>
      <c r="CZ81" s="2927"/>
      <c r="DA81" s="2927"/>
      <c r="DB81" s="2927"/>
      <c r="DC81" s="2927"/>
      <c r="DD81" s="2927"/>
      <c r="DE81" s="2927"/>
      <c r="DF81" s="2927"/>
      <c r="DG81" s="2927"/>
      <c r="DH81" s="2927"/>
      <c r="DI81" s="2927"/>
      <c r="DJ81" s="2927"/>
      <c r="DK81" s="2927"/>
      <c r="DL81" s="2927"/>
      <c r="DM81" s="2927"/>
      <c r="DN81" s="2927"/>
      <c r="DO81" s="2928"/>
      <c r="DP81"/>
      <c r="DQ81"/>
      <c r="DR81"/>
      <c r="DS81"/>
      <c r="DT81"/>
      <c r="DU81"/>
      <c r="DV81"/>
      <c r="DW81"/>
      <c r="DX81"/>
      <c r="DY81"/>
      <c r="DZ81"/>
      <c r="EA81"/>
      <c r="EB81"/>
      <c r="EC81"/>
      <c r="ED81"/>
      <c r="EE81" s="229"/>
      <c r="EF81" s="237"/>
      <c r="EG81" s="131">
        <f t="shared" si="62"/>
        <v>0</v>
      </c>
      <c r="EH81" s="131">
        <f t="shared" si="63"/>
        <v>0</v>
      </c>
      <c r="EI81" s="131">
        <f t="shared" si="64"/>
        <v>0</v>
      </c>
      <c r="EJ81" s="131">
        <f t="shared" si="65"/>
        <v>0</v>
      </c>
      <c r="EK81" s="247" t="s">
        <v>1476</v>
      </c>
      <c r="EL81" s="131" t="str">
        <f t="shared" si="96"/>
        <v>給気口の外観</v>
      </c>
      <c r="EM81" s="130">
        <f t="shared" si="79"/>
        <v>0</v>
      </c>
      <c r="EN81" s="129" t="str">
        <f t="shared" si="66"/>
        <v/>
      </c>
      <c r="EO81" s="121" t="str">
        <f>IF($EN81="要是正",MAX($EO$14:EO80)+1,"")</f>
        <v/>
      </c>
      <c r="EP81" s="121" t="str">
        <f>IF($EN81="要是正",MAX($EP$14:EP80)+1,"")</f>
        <v/>
      </c>
      <c r="EQ81" s="128" t="str">
        <f t="shared" si="67"/>
        <v/>
      </c>
      <c r="ER81" s="127" t="str">
        <f t="shared" si="68"/>
        <v/>
      </c>
      <c r="ES81" s="122" t="str">
        <f t="shared" si="69"/>
        <v/>
      </c>
      <c r="ET81" s="157" t="str">
        <f t="shared" si="70"/>
        <v/>
      </c>
      <c r="EU81" s="156" t="str">
        <f t="shared" si="71"/>
        <v/>
      </c>
      <c r="EV81" s="125" t="str">
        <f t="shared" si="80"/>
        <v/>
      </c>
      <c r="EW81" s="123" t="str">
        <f t="shared" si="81"/>
        <v>0</v>
      </c>
      <c r="EX81" s="124" t="str">
        <f t="shared" si="82"/>
        <v/>
      </c>
      <c r="EY81" s="123" t="str">
        <f t="shared" si="83"/>
        <v>0</v>
      </c>
      <c r="EZ81" s="123" t="str">
        <f t="shared" si="84"/>
        <v>0</v>
      </c>
      <c r="FA81" s="122" t="str">
        <f t="shared" si="85"/>
        <v/>
      </c>
      <c r="FB81" s="125" t="str">
        <f t="shared" si="72"/>
        <v/>
      </c>
      <c r="FC81" s="123" t="str">
        <f t="shared" si="73"/>
        <v>0</v>
      </c>
      <c r="FD81" s="124" t="str">
        <f t="shared" si="74"/>
        <v/>
      </c>
      <c r="FE81" s="123" t="str">
        <f t="shared" si="86"/>
        <v>0</v>
      </c>
      <c r="FF81" s="123" t="str">
        <f t="shared" si="87"/>
        <v/>
      </c>
      <c r="FG81" s="122" t="str">
        <f t="shared" si="88"/>
        <v/>
      </c>
      <c r="FH81" s="121"/>
      <c r="FI81" s="121"/>
      <c r="FJ81" s="595"/>
      <c r="FK81" s="130">
        <v>19</v>
      </c>
      <c r="FL81" s="130" t="s">
        <v>185</v>
      </c>
      <c r="FM81" s="130" t="s">
        <v>189</v>
      </c>
      <c r="FN81" s="130" t="s">
        <v>188</v>
      </c>
      <c r="GG81" s="239" t="str">
        <f t="shared" si="61"/>
        <v/>
      </c>
      <c r="GH81" s="239" t="str">
        <f t="shared" si="75"/>
        <v/>
      </c>
      <c r="GI81" s="239" t="str">
        <f t="shared" si="76"/>
        <v/>
      </c>
      <c r="GJ81" s="239">
        <f t="shared" si="77"/>
        <v>0</v>
      </c>
      <c r="GK81" s="248" t="str">
        <f t="shared" si="78"/>
        <v/>
      </c>
      <c r="GM81" s="407" t="str">
        <f t="shared" si="89"/>
        <v/>
      </c>
      <c r="GN81" s="408" t="str">
        <f t="shared" si="90"/>
        <v>0</v>
      </c>
      <c r="GO81" s="409" t="str">
        <f t="shared" si="91"/>
        <v/>
      </c>
      <c r="GP81" s="408" t="str">
        <f t="shared" si="92"/>
        <v>0</v>
      </c>
      <c r="GQ81" s="410" t="str">
        <f t="shared" si="93"/>
        <v/>
      </c>
      <c r="GR81" s="506" t="str">
        <f t="shared" si="94"/>
        <v/>
      </c>
      <c r="GS81" s="411">
        <f t="shared" si="97"/>
        <v>0</v>
      </c>
      <c r="GT81" s="27"/>
      <c r="GU81" s="27"/>
      <c r="GV81" s="413"/>
      <c r="GW81" s="10" t="str">
        <f>$T$78</f>
        <v>給気口の外観</v>
      </c>
    </row>
    <row r="82" spans="2:205" s="10" customFormat="1" ht="50.1" customHeight="1" x14ac:dyDescent="0.15">
      <c r="B82" s="111"/>
      <c r="C82" s="229"/>
      <c r="D82" s="229"/>
      <c r="E82" s="229"/>
      <c r="F82" s="229"/>
      <c r="G82" s="254">
        <v>60</v>
      </c>
      <c r="H82" s="229"/>
      <c r="I82" s="260"/>
      <c r="J82" s="238"/>
      <c r="K82" s="242"/>
      <c r="L82" s="242"/>
      <c r="M82" s="2775" t="s">
        <v>982</v>
      </c>
      <c r="N82" s="2775"/>
      <c r="O82" s="2775"/>
      <c r="P82" s="2798"/>
      <c r="Q82" s="2799"/>
      <c r="R82" s="2799"/>
      <c r="S82" s="2800"/>
      <c r="T82" s="2795" t="s">
        <v>394</v>
      </c>
      <c r="U82" s="2796"/>
      <c r="V82" s="2796"/>
      <c r="W82" s="2796"/>
      <c r="X82" s="2796"/>
      <c r="Y82" s="2796"/>
      <c r="Z82" s="2797"/>
      <c r="AA82" s="3097" t="s">
        <v>393</v>
      </c>
      <c r="AB82" s="3097"/>
      <c r="AC82" s="3097"/>
      <c r="AD82" s="3097"/>
      <c r="AE82" s="3097"/>
      <c r="AF82" s="3097"/>
      <c r="AG82" s="3097"/>
      <c r="AH82" s="3097"/>
      <c r="AI82" s="3097"/>
      <c r="AJ82" s="3097"/>
      <c r="AK82" s="3097"/>
      <c r="AL82" s="3097"/>
      <c r="AM82" s="3097"/>
      <c r="AN82" s="3097"/>
      <c r="AO82" s="3097"/>
      <c r="AP82" s="3097"/>
      <c r="AQ82" s="3097"/>
      <c r="AR82" s="3097"/>
      <c r="AS82" s="3097"/>
      <c r="AT82" s="3097"/>
      <c r="AU82" s="3097"/>
      <c r="AV82" s="3097"/>
      <c r="AW82" s="3097"/>
      <c r="AX82" s="3097"/>
      <c r="AY82" s="3098"/>
      <c r="AZ82" s="3074"/>
      <c r="BA82" s="3074"/>
      <c r="BB82" s="3074"/>
      <c r="BC82" s="3074"/>
      <c r="BD82" s="3074"/>
      <c r="BE82" s="3074"/>
      <c r="BF82" s="3074"/>
      <c r="BG82" s="3074"/>
      <c r="BH82" s="3074"/>
      <c r="BI82" s="3074"/>
      <c r="BJ82" s="3074"/>
      <c r="BK82" s="3074"/>
      <c r="BL82" s="2819"/>
      <c r="BM82" s="2819"/>
      <c r="BN82" s="2820"/>
      <c r="BO82" s="2820"/>
      <c r="BP82" s="2820"/>
      <c r="BQ82" s="2820"/>
      <c r="BR82" s="2820"/>
      <c r="BS82" s="2820"/>
      <c r="BT82" s="2820"/>
      <c r="BU82" s="2820"/>
      <c r="BV82" s="2820"/>
      <c r="BW82" s="2820"/>
      <c r="BX82" s="2820"/>
      <c r="BY82" s="2820"/>
      <c r="BZ82" s="2820"/>
      <c r="CA82" s="2820"/>
      <c r="CB82" s="2820"/>
      <c r="CC82" s="2820"/>
      <c r="CD82" s="2820"/>
      <c r="CE82" s="2820"/>
      <c r="CF82" s="2820"/>
      <c r="CG82" s="2820"/>
      <c r="CH82" s="2820"/>
      <c r="CI82" s="2820"/>
      <c r="CJ82" s="2820"/>
      <c r="CK82" s="2820"/>
      <c r="CL82" s="2820"/>
      <c r="CM82" s="3046"/>
      <c r="CN82" s="3046"/>
      <c r="CO82" s="3046"/>
      <c r="CP82" s="3046"/>
      <c r="CQ82" s="3046"/>
      <c r="CR82" s="3046"/>
      <c r="CS82" s="3032"/>
      <c r="CT82" s="2953"/>
      <c r="CU82" s="2953"/>
      <c r="CV82" s="2808"/>
      <c r="CW82" s="2809"/>
      <c r="CX82" s="2809"/>
      <c r="CY82" s="2809"/>
      <c r="CZ82" s="2809"/>
      <c r="DA82" s="2809"/>
      <c r="DB82" s="2809"/>
      <c r="DC82" s="2809"/>
      <c r="DD82" s="2809"/>
      <c r="DE82" s="2809"/>
      <c r="DF82" s="2809"/>
      <c r="DG82" s="2809"/>
      <c r="DH82" s="2809"/>
      <c r="DI82" s="2809"/>
      <c r="DJ82" s="2809"/>
      <c r="DK82" s="2809"/>
      <c r="DL82" s="2809"/>
      <c r="DM82" s="2809"/>
      <c r="DN82" s="2809"/>
      <c r="DO82" s="2810"/>
      <c r="DP82"/>
      <c r="DQ82"/>
      <c r="DR82"/>
      <c r="DS82"/>
      <c r="DT82"/>
      <c r="DU82"/>
      <c r="DV82"/>
      <c r="DW82"/>
      <c r="DX82"/>
      <c r="DY82"/>
      <c r="DZ82"/>
      <c r="EA82"/>
      <c r="EB82"/>
      <c r="EC82"/>
      <c r="ED82"/>
      <c r="EE82" s="229"/>
      <c r="EF82" s="237"/>
      <c r="EG82" s="131">
        <f t="shared" si="62"/>
        <v>0</v>
      </c>
      <c r="EH82" s="131">
        <f t="shared" si="63"/>
        <v>0</v>
      </c>
      <c r="EI82" s="131">
        <f t="shared" si="64"/>
        <v>0</v>
      </c>
      <c r="EJ82" s="131">
        <f t="shared" si="65"/>
        <v>0</v>
      </c>
      <c r="EK82" s="247" t="s">
        <v>1477</v>
      </c>
      <c r="EL82" s="131" t="str">
        <f>$T$82</f>
        <v>給気口の性能</v>
      </c>
      <c r="EM82" s="130">
        <f t="shared" si="79"/>
        <v>0</v>
      </c>
      <c r="EN82" s="129" t="str">
        <f t="shared" si="66"/>
        <v/>
      </c>
      <c r="EO82" s="121" t="str">
        <f>IF($EN82="要是正",MAX($EO$14:EO81)+1,"")</f>
        <v/>
      </c>
      <c r="EP82" s="121" t="str">
        <f>IF($EN82="要是正",MAX($EP$14:EP81)+1,"")</f>
        <v/>
      </c>
      <c r="EQ82" s="128" t="str">
        <f t="shared" si="67"/>
        <v/>
      </c>
      <c r="ER82" s="127" t="str">
        <f t="shared" si="68"/>
        <v/>
      </c>
      <c r="ES82" s="122" t="str">
        <f t="shared" si="69"/>
        <v/>
      </c>
      <c r="ET82" s="157" t="str">
        <f t="shared" si="70"/>
        <v/>
      </c>
      <c r="EU82" s="156" t="str">
        <f t="shared" si="71"/>
        <v/>
      </c>
      <c r="EV82" s="125" t="str">
        <f t="shared" si="80"/>
        <v/>
      </c>
      <c r="EW82" s="123" t="str">
        <f t="shared" si="81"/>
        <v>0</v>
      </c>
      <c r="EX82" s="124" t="str">
        <f t="shared" si="82"/>
        <v/>
      </c>
      <c r="EY82" s="123" t="str">
        <f t="shared" si="83"/>
        <v>0</v>
      </c>
      <c r="EZ82" s="123" t="str">
        <f t="shared" si="84"/>
        <v>0</v>
      </c>
      <c r="FA82" s="122" t="str">
        <f t="shared" si="85"/>
        <v/>
      </c>
      <c r="FB82" s="125" t="str">
        <f t="shared" si="72"/>
        <v/>
      </c>
      <c r="FC82" s="123" t="str">
        <f t="shared" si="73"/>
        <v>0</v>
      </c>
      <c r="FD82" s="124" t="str">
        <f t="shared" si="74"/>
        <v/>
      </c>
      <c r="FE82" s="123" t="str">
        <f t="shared" si="86"/>
        <v>0</v>
      </c>
      <c r="FF82" s="123" t="str">
        <f t="shared" si="87"/>
        <v/>
      </c>
      <c r="FG82" s="122" t="str">
        <f t="shared" si="88"/>
        <v/>
      </c>
      <c r="FH82" s="121"/>
      <c r="FI82" s="121"/>
      <c r="FJ82" s="595"/>
      <c r="FK82" s="130">
        <v>20</v>
      </c>
      <c r="FL82" s="130" t="s">
        <v>185</v>
      </c>
      <c r="FM82" s="130" t="s">
        <v>184</v>
      </c>
      <c r="FN82" s="130" t="s">
        <v>183</v>
      </c>
      <c r="GG82" s="239" t="str">
        <f t="shared" si="61"/>
        <v/>
      </c>
      <c r="GH82" s="239" t="str">
        <f t="shared" si="75"/>
        <v/>
      </c>
      <c r="GI82" s="239" t="str">
        <f t="shared" si="76"/>
        <v/>
      </c>
      <c r="GJ82" s="239">
        <f t="shared" si="77"/>
        <v>0</v>
      </c>
      <c r="GK82" s="248" t="str">
        <f t="shared" si="78"/>
        <v/>
      </c>
      <c r="GM82" s="407" t="str">
        <f t="shared" si="89"/>
        <v/>
      </c>
      <c r="GN82" s="408" t="str">
        <f t="shared" si="90"/>
        <v>0</v>
      </c>
      <c r="GO82" s="409" t="str">
        <f t="shared" si="91"/>
        <v/>
      </c>
      <c r="GP82" s="408" t="str">
        <f t="shared" si="92"/>
        <v>0</v>
      </c>
      <c r="GQ82" s="410" t="str">
        <f t="shared" si="93"/>
        <v/>
      </c>
      <c r="GR82" s="506" t="str">
        <f t="shared" si="94"/>
        <v/>
      </c>
      <c r="GS82" s="411">
        <f t="shared" si="97"/>
        <v>0</v>
      </c>
      <c r="GT82" s="27"/>
      <c r="GU82" s="27"/>
      <c r="GV82" s="413"/>
      <c r="GW82" s="10" t="str">
        <f>$T$82</f>
        <v>給気口の性能</v>
      </c>
    </row>
    <row r="83" spans="2:205" s="10" customFormat="1" ht="50.1" customHeight="1" x14ac:dyDescent="0.15">
      <c r="B83" s="111"/>
      <c r="C83" s="229"/>
      <c r="D83" s="229"/>
      <c r="E83" s="229"/>
      <c r="F83" s="229"/>
      <c r="G83" s="229"/>
      <c r="H83" s="229"/>
      <c r="I83" s="260"/>
      <c r="J83" s="238"/>
      <c r="K83" s="242"/>
      <c r="L83" s="242"/>
      <c r="M83" s="2775" t="s">
        <v>979</v>
      </c>
      <c r="N83" s="2775"/>
      <c r="O83" s="2775"/>
      <c r="P83" s="2798"/>
      <c r="Q83" s="2799"/>
      <c r="R83" s="2799"/>
      <c r="S83" s="2800"/>
      <c r="T83" s="2801"/>
      <c r="U83" s="2802"/>
      <c r="V83" s="2802"/>
      <c r="W83" s="2802"/>
      <c r="X83" s="2802"/>
      <c r="Y83" s="2802"/>
      <c r="Z83" s="2803"/>
      <c r="AA83" s="3093" t="s">
        <v>392</v>
      </c>
      <c r="AB83" s="3093"/>
      <c r="AC83" s="3093"/>
      <c r="AD83" s="3093"/>
      <c r="AE83" s="3093"/>
      <c r="AF83" s="3093"/>
      <c r="AG83" s="3093"/>
      <c r="AH83" s="3093"/>
      <c r="AI83" s="3093"/>
      <c r="AJ83" s="3093"/>
      <c r="AK83" s="3093"/>
      <c r="AL83" s="3093"/>
      <c r="AM83" s="3093"/>
      <c r="AN83" s="3093"/>
      <c r="AO83" s="3093"/>
      <c r="AP83" s="3093"/>
      <c r="AQ83" s="3093"/>
      <c r="AR83" s="3093"/>
      <c r="AS83" s="3093"/>
      <c r="AT83" s="3093"/>
      <c r="AU83" s="3093"/>
      <c r="AV83" s="3093"/>
      <c r="AW83" s="3093"/>
      <c r="AX83" s="3093"/>
      <c r="AY83" s="3094"/>
      <c r="AZ83" s="3039"/>
      <c r="BA83" s="3039"/>
      <c r="BB83" s="3039"/>
      <c r="BC83" s="3039"/>
      <c r="BD83" s="3039"/>
      <c r="BE83" s="3039"/>
      <c r="BF83" s="3039"/>
      <c r="BG83" s="3039"/>
      <c r="BH83" s="3039"/>
      <c r="BI83" s="3039"/>
      <c r="BJ83" s="3039"/>
      <c r="BK83" s="3039"/>
      <c r="BL83" s="2827"/>
      <c r="BM83" s="2827"/>
      <c r="BN83" s="2828"/>
      <c r="BO83" s="2828"/>
      <c r="BP83" s="2828"/>
      <c r="BQ83" s="2828"/>
      <c r="BR83" s="2828"/>
      <c r="BS83" s="2828"/>
      <c r="BT83" s="2828"/>
      <c r="BU83" s="2828"/>
      <c r="BV83" s="2828"/>
      <c r="BW83" s="2828"/>
      <c r="BX83" s="2828"/>
      <c r="BY83" s="2828"/>
      <c r="BZ83" s="2828"/>
      <c r="CA83" s="2828"/>
      <c r="CB83" s="2828"/>
      <c r="CC83" s="2828"/>
      <c r="CD83" s="2828"/>
      <c r="CE83" s="2828"/>
      <c r="CF83" s="2828"/>
      <c r="CG83" s="2828"/>
      <c r="CH83" s="2828"/>
      <c r="CI83" s="2828"/>
      <c r="CJ83" s="2828"/>
      <c r="CK83" s="2828"/>
      <c r="CL83" s="2828"/>
      <c r="CM83" s="3037"/>
      <c r="CN83" s="3037"/>
      <c r="CO83" s="3037"/>
      <c r="CP83" s="3037"/>
      <c r="CQ83" s="3037"/>
      <c r="CR83" s="3037"/>
      <c r="CS83" s="3038"/>
      <c r="CT83" s="3039"/>
      <c r="CU83" s="3039"/>
      <c r="CV83" s="2926"/>
      <c r="CW83" s="2927"/>
      <c r="CX83" s="2927"/>
      <c r="CY83" s="2927"/>
      <c r="CZ83" s="2927"/>
      <c r="DA83" s="2927"/>
      <c r="DB83" s="2927"/>
      <c r="DC83" s="2927"/>
      <c r="DD83" s="2927"/>
      <c r="DE83" s="2927"/>
      <c r="DF83" s="2927"/>
      <c r="DG83" s="2927"/>
      <c r="DH83" s="2927"/>
      <c r="DI83" s="2927"/>
      <c r="DJ83" s="2927"/>
      <c r="DK83" s="2927"/>
      <c r="DL83" s="2927"/>
      <c r="DM83" s="2927"/>
      <c r="DN83" s="2927"/>
      <c r="DO83" s="2928"/>
      <c r="DP83"/>
      <c r="DQ83"/>
      <c r="DR83"/>
      <c r="DS83"/>
      <c r="DT83"/>
      <c r="DU83"/>
      <c r="DV83"/>
      <c r="DW83"/>
      <c r="DX83"/>
      <c r="DY83"/>
      <c r="DZ83"/>
      <c r="EA83"/>
      <c r="EB83"/>
      <c r="EC83"/>
      <c r="ED83"/>
      <c r="EE83" s="229"/>
      <c r="EF83" s="237"/>
      <c r="EG83" s="131">
        <f t="shared" si="62"/>
        <v>0</v>
      </c>
      <c r="EH83" s="131">
        <f t="shared" si="63"/>
        <v>0</v>
      </c>
      <c r="EI83" s="131">
        <f t="shared" si="64"/>
        <v>0</v>
      </c>
      <c r="EJ83" s="131">
        <f t="shared" si="65"/>
        <v>0</v>
      </c>
      <c r="EK83" s="247" t="s">
        <v>549</v>
      </c>
      <c r="EL83" s="131" t="str">
        <f>$T$82</f>
        <v>給気口の性能</v>
      </c>
      <c r="EM83" s="130">
        <f t="shared" si="79"/>
        <v>0</v>
      </c>
      <c r="EN83" s="129" t="str">
        <f t="shared" si="66"/>
        <v/>
      </c>
      <c r="EO83" s="121" t="str">
        <f>IF($EN83="要是正",MAX($EO$14:EO82)+1,"")</f>
        <v/>
      </c>
      <c r="EP83" s="121" t="str">
        <f>IF($EN83="要是正",MAX($EP$14:EP82)+1,"")</f>
        <v/>
      </c>
      <c r="EQ83" s="128" t="str">
        <f t="shared" si="67"/>
        <v/>
      </c>
      <c r="ER83" s="127" t="str">
        <f t="shared" si="68"/>
        <v/>
      </c>
      <c r="ES83" s="122" t="str">
        <f t="shared" si="69"/>
        <v/>
      </c>
      <c r="ET83" s="157" t="str">
        <f t="shared" si="70"/>
        <v/>
      </c>
      <c r="EU83" s="156" t="str">
        <f t="shared" si="71"/>
        <v/>
      </c>
      <c r="EV83" s="125" t="str">
        <f t="shared" si="80"/>
        <v/>
      </c>
      <c r="EW83" s="123" t="str">
        <f t="shared" si="81"/>
        <v>0</v>
      </c>
      <c r="EX83" s="124" t="str">
        <f t="shared" si="82"/>
        <v/>
      </c>
      <c r="EY83" s="123" t="str">
        <f t="shared" si="83"/>
        <v>0</v>
      </c>
      <c r="EZ83" s="123" t="str">
        <f t="shared" si="84"/>
        <v>0</v>
      </c>
      <c r="FA83" s="122" t="str">
        <f t="shared" si="85"/>
        <v/>
      </c>
      <c r="FB83" s="125" t="str">
        <f t="shared" si="72"/>
        <v/>
      </c>
      <c r="FC83" s="123" t="str">
        <f t="shared" si="73"/>
        <v>0</v>
      </c>
      <c r="FD83" s="124" t="str">
        <f t="shared" si="74"/>
        <v/>
      </c>
      <c r="FE83" s="123" t="str">
        <f t="shared" si="86"/>
        <v>0</v>
      </c>
      <c r="FF83" s="123" t="str">
        <f t="shared" si="87"/>
        <v/>
      </c>
      <c r="FG83" s="122" t="str">
        <f t="shared" si="88"/>
        <v/>
      </c>
      <c r="FH83" s="121"/>
      <c r="FI83" s="121"/>
      <c r="FJ83" s="595"/>
      <c r="FK83" s="130">
        <v>11</v>
      </c>
      <c r="FL83" s="130" t="s">
        <v>185</v>
      </c>
      <c r="FM83" s="130" t="s">
        <v>221</v>
      </c>
      <c r="FN83" s="130" t="s">
        <v>220</v>
      </c>
      <c r="GG83" s="239" t="str">
        <f t="shared" si="61"/>
        <v/>
      </c>
      <c r="GH83" s="239" t="str">
        <f t="shared" si="75"/>
        <v/>
      </c>
      <c r="GI83" s="239" t="str">
        <f t="shared" si="76"/>
        <v/>
      </c>
      <c r="GJ83" s="239">
        <f t="shared" si="77"/>
        <v>0</v>
      </c>
      <c r="GK83" s="248" t="str">
        <f t="shared" si="78"/>
        <v/>
      </c>
      <c r="GM83" s="407" t="str">
        <f t="shared" si="89"/>
        <v/>
      </c>
      <c r="GN83" s="408" t="str">
        <f t="shared" si="90"/>
        <v>0</v>
      </c>
      <c r="GO83" s="409" t="str">
        <f t="shared" si="91"/>
        <v/>
      </c>
      <c r="GP83" s="408" t="str">
        <f t="shared" si="92"/>
        <v>0</v>
      </c>
      <c r="GQ83" s="410" t="str">
        <f t="shared" si="93"/>
        <v/>
      </c>
      <c r="GR83" s="506" t="str">
        <f t="shared" si="94"/>
        <v/>
      </c>
      <c r="GS83" s="411">
        <f t="shared" si="97"/>
        <v>0</v>
      </c>
      <c r="GT83" s="27"/>
      <c r="GU83" s="27"/>
      <c r="GV83" s="413"/>
      <c r="GW83" s="10" t="str">
        <f>$T$82</f>
        <v>給気口の性能</v>
      </c>
    </row>
    <row r="84" spans="2:205" s="10" customFormat="1" ht="50.1" customHeight="1" x14ac:dyDescent="0.15">
      <c r="B84" s="111"/>
      <c r="C84" s="229"/>
      <c r="D84" s="229"/>
      <c r="E84" s="229"/>
      <c r="F84" s="229"/>
      <c r="G84" s="229"/>
      <c r="H84" s="229"/>
      <c r="I84" s="260"/>
      <c r="J84" s="238"/>
      <c r="K84" s="242"/>
      <c r="L84" s="242"/>
      <c r="M84" s="2775" t="s">
        <v>6353</v>
      </c>
      <c r="N84" s="2775"/>
      <c r="O84" s="2775"/>
      <c r="P84" s="2798"/>
      <c r="Q84" s="2799"/>
      <c r="R84" s="2799"/>
      <c r="S84" s="2800"/>
      <c r="T84" s="2795" t="s">
        <v>391</v>
      </c>
      <c r="U84" s="2796"/>
      <c r="V84" s="2796"/>
      <c r="W84" s="2796"/>
      <c r="X84" s="2796"/>
      <c r="Y84" s="2796"/>
      <c r="Z84" s="2797"/>
      <c r="AA84" s="3099" t="s">
        <v>390</v>
      </c>
      <c r="AB84" s="3099"/>
      <c r="AC84" s="3099"/>
      <c r="AD84" s="3099"/>
      <c r="AE84" s="3099"/>
      <c r="AF84" s="3099"/>
      <c r="AG84" s="3099"/>
      <c r="AH84" s="3099"/>
      <c r="AI84" s="3099"/>
      <c r="AJ84" s="3099"/>
      <c r="AK84" s="3099"/>
      <c r="AL84" s="3099"/>
      <c r="AM84" s="3099"/>
      <c r="AN84" s="3099"/>
      <c r="AO84" s="3099"/>
      <c r="AP84" s="3099"/>
      <c r="AQ84" s="3099"/>
      <c r="AR84" s="3099"/>
      <c r="AS84" s="3099"/>
      <c r="AT84" s="3099"/>
      <c r="AU84" s="3099"/>
      <c r="AV84" s="3099"/>
      <c r="AW84" s="3099"/>
      <c r="AX84" s="3099"/>
      <c r="AY84" s="3100"/>
      <c r="AZ84" s="3074"/>
      <c r="BA84" s="3074"/>
      <c r="BB84" s="3074"/>
      <c r="BC84" s="3074"/>
      <c r="BD84" s="3074"/>
      <c r="BE84" s="3074"/>
      <c r="BF84" s="3074"/>
      <c r="BG84" s="3074"/>
      <c r="BH84" s="3074"/>
      <c r="BI84" s="3074"/>
      <c r="BJ84" s="3074"/>
      <c r="BK84" s="3074"/>
      <c r="BL84" s="2954"/>
      <c r="BM84" s="2954"/>
      <c r="BN84" s="2963"/>
      <c r="BO84" s="2963"/>
      <c r="BP84" s="2963"/>
      <c r="BQ84" s="2963"/>
      <c r="BR84" s="2963"/>
      <c r="BS84" s="2963"/>
      <c r="BT84" s="2963"/>
      <c r="BU84" s="2963"/>
      <c r="BV84" s="2963"/>
      <c r="BW84" s="2963"/>
      <c r="BX84" s="2963"/>
      <c r="BY84" s="2963"/>
      <c r="BZ84" s="2963"/>
      <c r="CA84" s="2963"/>
      <c r="CB84" s="2963"/>
      <c r="CC84" s="2963"/>
      <c r="CD84" s="2963"/>
      <c r="CE84" s="2963"/>
      <c r="CF84" s="2963"/>
      <c r="CG84" s="2963"/>
      <c r="CH84" s="2963"/>
      <c r="CI84" s="2963"/>
      <c r="CJ84" s="2963"/>
      <c r="CK84" s="2963"/>
      <c r="CL84" s="2963"/>
      <c r="CM84" s="3046"/>
      <c r="CN84" s="3046"/>
      <c r="CO84" s="3046"/>
      <c r="CP84" s="3046"/>
      <c r="CQ84" s="3046"/>
      <c r="CR84" s="3046"/>
      <c r="CS84" s="3032"/>
      <c r="CT84" s="2953"/>
      <c r="CU84" s="2953"/>
      <c r="CV84" s="2969"/>
      <c r="CW84" s="2970"/>
      <c r="CX84" s="2970"/>
      <c r="CY84" s="2970"/>
      <c r="CZ84" s="2970"/>
      <c r="DA84" s="2970"/>
      <c r="DB84" s="2970"/>
      <c r="DC84" s="2970"/>
      <c r="DD84" s="2970"/>
      <c r="DE84" s="2970"/>
      <c r="DF84" s="2970"/>
      <c r="DG84" s="2970"/>
      <c r="DH84" s="2970"/>
      <c r="DI84" s="2970"/>
      <c r="DJ84" s="2970"/>
      <c r="DK84" s="2970"/>
      <c r="DL84" s="2970"/>
      <c r="DM84" s="2970"/>
      <c r="DN84" s="2970"/>
      <c r="DO84" s="2971"/>
      <c r="DP84"/>
      <c r="DQ84"/>
      <c r="DR84"/>
      <c r="DS84"/>
      <c r="DT84"/>
      <c r="DU84"/>
      <c r="DV84"/>
      <c r="DW84"/>
      <c r="DX84"/>
      <c r="DY84"/>
      <c r="DZ84"/>
      <c r="EA84"/>
      <c r="EB84"/>
      <c r="EC84"/>
      <c r="ED84"/>
      <c r="EE84" s="229"/>
      <c r="EF84" s="237"/>
      <c r="EG84" s="131">
        <f t="shared" si="62"/>
        <v>0</v>
      </c>
      <c r="EH84" s="131">
        <f t="shared" si="63"/>
        <v>0</v>
      </c>
      <c r="EI84" s="131">
        <f t="shared" si="64"/>
        <v>0</v>
      </c>
      <c r="EJ84" s="131">
        <f t="shared" si="65"/>
        <v>0</v>
      </c>
      <c r="EK84" s="247" t="s">
        <v>546</v>
      </c>
      <c r="EL84" s="131" t="str">
        <f>$T$84</f>
        <v>給気風道（隠蔽部分及び埋設部分を除く。）</v>
      </c>
      <c r="EM84" s="130">
        <f t="shared" si="79"/>
        <v>0</v>
      </c>
      <c r="EN84" s="129" t="str">
        <f t="shared" si="66"/>
        <v/>
      </c>
      <c r="EO84" s="121" t="str">
        <f>IF($EN84="要是正",MAX($EO$14:EO83)+1,"")</f>
        <v/>
      </c>
      <c r="EP84" s="121" t="str">
        <f>IF($EN84="要是正",MAX($EP$14:EP83)+1,"")</f>
        <v/>
      </c>
      <c r="EQ84" s="128" t="str">
        <f t="shared" si="67"/>
        <v/>
      </c>
      <c r="ER84" s="127" t="str">
        <f t="shared" si="68"/>
        <v/>
      </c>
      <c r="ES84" s="122" t="str">
        <f t="shared" si="69"/>
        <v/>
      </c>
      <c r="ET84" s="157" t="str">
        <f t="shared" si="70"/>
        <v/>
      </c>
      <c r="EU84" s="156" t="str">
        <f t="shared" si="71"/>
        <v/>
      </c>
      <c r="EV84" s="125" t="str">
        <f t="shared" si="80"/>
        <v/>
      </c>
      <c r="EW84" s="123" t="str">
        <f t="shared" si="81"/>
        <v>0</v>
      </c>
      <c r="EX84" s="124" t="str">
        <f t="shared" si="82"/>
        <v/>
      </c>
      <c r="EY84" s="123" t="str">
        <f t="shared" si="83"/>
        <v>0</v>
      </c>
      <c r="EZ84" s="123" t="str">
        <f t="shared" si="84"/>
        <v>0</v>
      </c>
      <c r="FA84" s="122" t="str">
        <f t="shared" si="85"/>
        <v/>
      </c>
      <c r="FB84" s="125" t="str">
        <f t="shared" si="72"/>
        <v/>
      </c>
      <c r="FC84" s="123" t="str">
        <f t="shared" si="73"/>
        <v>0</v>
      </c>
      <c r="FD84" s="124" t="str">
        <f t="shared" si="74"/>
        <v/>
      </c>
      <c r="FE84" s="123" t="str">
        <f t="shared" si="86"/>
        <v>0</v>
      </c>
      <c r="FF84" s="123" t="str">
        <f t="shared" si="87"/>
        <v/>
      </c>
      <c r="FG84" s="122" t="str">
        <f t="shared" si="88"/>
        <v/>
      </c>
      <c r="FH84" s="121"/>
      <c r="FI84" s="121"/>
      <c r="FJ84" s="595"/>
      <c r="FK84" s="130">
        <v>12</v>
      </c>
      <c r="FL84" s="130" t="s">
        <v>185</v>
      </c>
      <c r="FM84" s="130" t="s">
        <v>217</v>
      </c>
      <c r="FN84" s="130" t="s">
        <v>216</v>
      </c>
      <c r="GG84" s="239" t="str">
        <f t="shared" si="61"/>
        <v/>
      </c>
      <c r="GH84" s="239" t="str">
        <f t="shared" si="75"/>
        <v/>
      </c>
      <c r="GI84" s="239" t="str">
        <f t="shared" si="76"/>
        <v/>
      </c>
      <c r="GJ84" s="239">
        <f t="shared" si="77"/>
        <v>0</v>
      </c>
      <c r="GK84" s="248" t="str">
        <f t="shared" si="78"/>
        <v/>
      </c>
      <c r="GM84" s="407" t="str">
        <f t="shared" si="89"/>
        <v/>
      </c>
      <c r="GN84" s="408" t="str">
        <f t="shared" si="90"/>
        <v>0</v>
      </c>
      <c r="GO84" s="409" t="str">
        <f t="shared" si="91"/>
        <v/>
      </c>
      <c r="GP84" s="408" t="str">
        <f t="shared" si="92"/>
        <v>0</v>
      </c>
      <c r="GQ84" s="410" t="str">
        <f t="shared" si="93"/>
        <v/>
      </c>
      <c r="GR84" s="506" t="str">
        <f t="shared" si="94"/>
        <v/>
      </c>
      <c r="GS84" s="411">
        <f t="shared" si="97"/>
        <v>0</v>
      </c>
      <c r="GT84" s="27"/>
      <c r="GU84" s="27"/>
      <c r="GV84" s="413"/>
      <c r="GW84" s="10" t="str">
        <f>$T$84</f>
        <v>給気風道（隠蔽部分及び埋設部分を除く。）</v>
      </c>
    </row>
    <row r="85" spans="2:205" s="10" customFormat="1" ht="50.1" customHeight="1" x14ac:dyDescent="0.15">
      <c r="B85" s="111"/>
      <c r="C85" s="229"/>
      <c r="D85" s="229"/>
      <c r="E85" s="229"/>
      <c r="F85" s="229"/>
      <c r="G85" s="229"/>
      <c r="H85" s="229"/>
      <c r="I85" s="260"/>
      <c r="J85" s="238"/>
      <c r="K85" s="242"/>
      <c r="L85" s="242"/>
      <c r="M85" s="2775" t="s">
        <v>6354</v>
      </c>
      <c r="N85" s="2775"/>
      <c r="O85" s="2775"/>
      <c r="P85" s="2798"/>
      <c r="Q85" s="2799"/>
      <c r="R85" s="2799"/>
      <c r="S85" s="2800"/>
      <c r="T85" s="2798"/>
      <c r="U85" s="2799"/>
      <c r="V85" s="2799"/>
      <c r="W85" s="2799"/>
      <c r="X85" s="2799"/>
      <c r="Y85" s="2799"/>
      <c r="Z85" s="2800"/>
      <c r="AA85" s="3095" t="s">
        <v>389</v>
      </c>
      <c r="AB85" s="3095"/>
      <c r="AC85" s="3095"/>
      <c r="AD85" s="3095"/>
      <c r="AE85" s="3095"/>
      <c r="AF85" s="3095"/>
      <c r="AG85" s="3095"/>
      <c r="AH85" s="3095"/>
      <c r="AI85" s="3095"/>
      <c r="AJ85" s="3095"/>
      <c r="AK85" s="3095"/>
      <c r="AL85" s="3095"/>
      <c r="AM85" s="3095"/>
      <c r="AN85" s="3095"/>
      <c r="AO85" s="3095"/>
      <c r="AP85" s="3095"/>
      <c r="AQ85" s="3095"/>
      <c r="AR85" s="3095"/>
      <c r="AS85" s="3095"/>
      <c r="AT85" s="3095"/>
      <c r="AU85" s="3095"/>
      <c r="AV85" s="3095"/>
      <c r="AW85" s="3095"/>
      <c r="AX85" s="3095"/>
      <c r="AY85" s="3096"/>
      <c r="AZ85" s="2790"/>
      <c r="BA85" s="2790"/>
      <c r="BB85" s="2790"/>
      <c r="BC85" s="2790"/>
      <c r="BD85" s="2790"/>
      <c r="BE85" s="2790"/>
      <c r="BF85" s="2790"/>
      <c r="BG85" s="2790"/>
      <c r="BH85" s="2790"/>
      <c r="BI85" s="2790"/>
      <c r="BJ85" s="2790"/>
      <c r="BK85" s="2790"/>
      <c r="BL85" s="2781"/>
      <c r="BM85" s="2781"/>
      <c r="BN85" s="2780"/>
      <c r="BO85" s="2780"/>
      <c r="BP85" s="2780"/>
      <c r="BQ85" s="2780"/>
      <c r="BR85" s="2780"/>
      <c r="BS85" s="2780"/>
      <c r="BT85" s="2780"/>
      <c r="BU85" s="2780"/>
      <c r="BV85" s="2780"/>
      <c r="BW85" s="2780"/>
      <c r="BX85" s="2780"/>
      <c r="BY85" s="2780"/>
      <c r="BZ85" s="2780"/>
      <c r="CA85" s="2780"/>
      <c r="CB85" s="2780"/>
      <c r="CC85" s="2780"/>
      <c r="CD85" s="2780"/>
      <c r="CE85" s="2780"/>
      <c r="CF85" s="2780"/>
      <c r="CG85" s="2780"/>
      <c r="CH85" s="2780"/>
      <c r="CI85" s="2780"/>
      <c r="CJ85" s="2780"/>
      <c r="CK85" s="2780"/>
      <c r="CL85" s="2780"/>
      <c r="CM85" s="3036"/>
      <c r="CN85" s="3036"/>
      <c r="CO85" s="3036"/>
      <c r="CP85" s="3036"/>
      <c r="CQ85" s="3036"/>
      <c r="CR85" s="3036"/>
      <c r="CS85" s="3031"/>
      <c r="CT85" s="2790"/>
      <c r="CU85" s="2790"/>
      <c r="CV85" s="2835"/>
      <c r="CW85" s="2836"/>
      <c r="CX85" s="2836"/>
      <c r="CY85" s="2836"/>
      <c r="CZ85" s="2836"/>
      <c r="DA85" s="2836"/>
      <c r="DB85" s="2836"/>
      <c r="DC85" s="2836"/>
      <c r="DD85" s="2836"/>
      <c r="DE85" s="2836"/>
      <c r="DF85" s="2836"/>
      <c r="DG85" s="2836"/>
      <c r="DH85" s="2836"/>
      <c r="DI85" s="2836"/>
      <c r="DJ85" s="2836"/>
      <c r="DK85" s="2836"/>
      <c r="DL85" s="2836"/>
      <c r="DM85" s="2836"/>
      <c r="DN85" s="2836"/>
      <c r="DO85" s="2837"/>
      <c r="DP85"/>
      <c r="DQ85"/>
      <c r="DR85"/>
      <c r="DS85"/>
      <c r="DT85"/>
      <c r="DU85"/>
      <c r="DV85"/>
      <c r="DW85"/>
      <c r="DX85"/>
      <c r="DY85"/>
      <c r="DZ85"/>
      <c r="EA85"/>
      <c r="EB85"/>
      <c r="EC85"/>
      <c r="ED85"/>
      <c r="EE85" s="229"/>
      <c r="EF85" s="237"/>
      <c r="EG85" s="131">
        <f t="shared" si="62"/>
        <v>0</v>
      </c>
      <c r="EH85" s="131">
        <f t="shared" si="63"/>
        <v>0</v>
      </c>
      <c r="EI85" s="131">
        <f t="shared" si="64"/>
        <v>0</v>
      </c>
      <c r="EJ85" s="131">
        <f t="shared" si="65"/>
        <v>0</v>
      </c>
      <c r="EK85" s="247" t="s">
        <v>543</v>
      </c>
      <c r="EL85" s="131" t="str">
        <f t="shared" ref="EL85:EL86" si="98">$T$84</f>
        <v>給気風道（隠蔽部分及び埋設部分を除く。）</v>
      </c>
      <c r="EM85" s="130">
        <f t="shared" si="79"/>
        <v>0</v>
      </c>
      <c r="EN85" s="129" t="str">
        <f t="shared" si="66"/>
        <v/>
      </c>
      <c r="EO85" s="121" t="str">
        <f>IF($EN85="要是正",MAX($EO$14:EO84)+1,"")</f>
        <v/>
      </c>
      <c r="EP85" s="121" t="str">
        <f>IF($EN85="要是正",MAX($EP$14:EP84)+1,"")</f>
        <v/>
      </c>
      <c r="EQ85" s="128" t="str">
        <f t="shared" si="67"/>
        <v/>
      </c>
      <c r="ER85" s="127" t="str">
        <f t="shared" si="68"/>
        <v/>
      </c>
      <c r="ES85" s="122" t="str">
        <f t="shared" si="69"/>
        <v/>
      </c>
      <c r="ET85" s="157" t="str">
        <f t="shared" si="70"/>
        <v/>
      </c>
      <c r="EU85" s="156" t="str">
        <f t="shared" si="71"/>
        <v/>
      </c>
      <c r="EV85" s="125" t="str">
        <f t="shared" si="80"/>
        <v/>
      </c>
      <c r="EW85" s="123" t="str">
        <f t="shared" si="81"/>
        <v>0</v>
      </c>
      <c r="EX85" s="124" t="str">
        <f t="shared" si="82"/>
        <v/>
      </c>
      <c r="EY85" s="123" t="str">
        <f t="shared" si="83"/>
        <v>0</v>
      </c>
      <c r="EZ85" s="123" t="str">
        <f t="shared" si="84"/>
        <v>0</v>
      </c>
      <c r="FA85" s="122" t="str">
        <f t="shared" si="85"/>
        <v/>
      </c>
      <c r="FB85" s="125" t="str">
        <f t="shared" si="72"/>
        <v/>
      </c>
      <c r="FC85" s="123" t="str">
        <f t="shared" si="73"/>
        <v>0</v>
      </c>
      <c r="FD85" s="124" t="str">
        <f t="shared" si="74"/>
        <v/>
      </c>
      <c r="FE85" s="123" t="str">
        <f t="shared" si="86"/>
        <v>0</v>
      </c>
      <c r="FF85" s="123" t="str">
        <f t="shared" si="87"/>
        <v/>
      </c>
      <c r="FG85" s="122" t="str">
        <f t="shared" si="88"/>
        <v/>
      </c>
      <c r="FH85" s="121"/>
      <c r="FI85" s="121"/>
      <c r="FJ85" s="595"/>
      <c r="FK85" s="130">
        <v>13</v>
      </c>
      <c r="FL85" s="130" t="s">
        <v>185</v>
      </c>
      <c r="FM85" s="130" t="s">
        <v>213</v>
      </c>
      <c r="FN85" s="130" t="s">
        <v>212</v>
      </c>
      <c r="GG85" s="239" t="str">
        <f t="shared" si="61"/>
        <v/>
      </c>
      <c r="GH85" s="239" t="str">
        <f t="shared" si="75"/>
        <v/>
      </c>
      <c r="GI85" s="239" t="str">
        <f t="shared" si="76"/>
        <v/>
      </c>
      <c r="GJ85" s="239">
        <f t="shared" si="77"/>
        <v>0</v>
      </c>
      <c r="GK85" s="248" t="str">
        <f t="shared" si="78"/>
        <v/>
      </c>
      <c r="GM85" s="407" t="str">
        <f t="shared" si="89"/>
        <v/>
      </c>
      <c r="GN85" s="408" t="str">
        <f t="shared" si="90"/>
        <v>0</v>
      </c>
      <c r="GO85" s="409" t="str">
        <f t="shared" si="91"/>
        <v/>
      </c>
      <c r="GP85" s="408" t="str">
        <f t="shared" si="92"/>
        <v>0</v>
      </c>
      <c r="GQ85" s="410" t="str">
        <f t="shared" si="93"/>
        <v/>
      </c>
      <c r="GR85" s="506" t="str">
        <f t="shared" si="94"/>
        <v/>
      </c>
      <c r="GS85" s="411">
        <f t="shared" si="97"/>
        <v>0</v>
      </c>
      <c r="GT85" s="27"/>
      <c r="GU85" s="27"/>
      <c r="GV85" s="413"/>
      <c r="GW85" s="10" t="str">
        <f>$T$84</f>
        <v>給気風道（隠蔽部分及び埋設部分を除く。）</v>
      </c>
    </row>
    <row r="86" spans="2:205" s="10" customFormat="1" ht="50.1" customHeight="1" x14ac:dyDescent="0.15">
      <c r="B86" s="111"/>
      <c r="C86" s="229"/>
      <c r="D86" s="229"/>
      <c r="E86" s="229"/>
      <c r="F86" s="229"/>
      <c r="G86" s="229"/>
      <c r="H86" s="229"/>
      <c r="I86" s="260"/>
      <c r="J86" s="238"/>
      <c r="K86" s="242"/>
      <c r="L86" s="242"/>
      <c r="M86" s="2775" t="s">
        <v>6355</v>
      </c>
      <c r="N86" s="2775"/>
      <c r="O86" s="2775"/>
      <c r="P86" s="2798"/>
      <c r="Q86" s="2799"/>
      <c r="R86" s="2799"/>
      <c r="S86" s="2800"/>
      <c r="T86" s="2801"/>
      <c r="U86" s="2802"/>
      <c r="V86" s="2802"/>
      <c r="W86" s="2802"/>
      <c r="X86" s="2802"/>
      <c r="Y86" s="2802"/>
      <c r="Z86" s="2803"/>
      <c r="AA86" s="3101" t="s">
        <v>388</v>
      </c>
      <c r="AB86" s="3101"/>
      <c r="AC86" s="3101"/>
      <c r="AD86" s="3101"/>
      <c r="AE86" s="3101"/>
      <c r="AF86" s="3101"/>
      <c r="AG86" s="3101"/>
      <c r="AH86" s="3101"/>
      <c r="AI86" s="3101"/>
      <c r="AJ86" s="3101"/>
      <c r="AK86" s="3101"/>
      <c r="AL86" s="3101"/>
      <c r="AM86" s="3101"/>
      <c r="AN86" s="3101"/>
      <c r="AO86" s="3101"/>
      <c r="AP86" s="3101"/>
      <c r="AQ86" s="3101"/>
      <c r="AR86" s="3101"/>
      <c r="AS86" s="3101"/>
      <c r="AT86" s="3101"/>
      <c r="AU86" s="3101"/>
      <c r="AV86" s="3101"/>
      <c r="AW86" s="3101"/>
      <c r="AX86" s="3101"/>
      <c r="AY86" s="3102"/>
      <c r="AZ86" s="3039"/>
      <c r="BA86" s="3039"/>
      <c r="BB86" s="3039"/>
      <c r="BC86" s="3039"/>
      <c r="BD86" s="3039"/>
      <c r="BE86" s="3039"/>
      <c r="BF86" s="3039"/>
      <c r="BG86" s="3039"/>
      <c r="BH86" s="3039"/>
      <c r="BI86" s="3039"/>
      <c r="BJ86" s="3039"/>
      <c r="BK86" s="3039"/>
      <c r="BL86" s="2855"/>
      <c r="BM86" s="2855"/>
      <c r="BN86" s="2844"/>
      <c r="BO86" s="2844"/>
      <c r="BP86" s="2844"/>
      <c r="BQ86" s="2844"/>
      <c r="BR86" s="2844"/>
      <c r="BS86" s="2844"/>
      <c r="BT86" s="2844"/>
      <c r="BU86" s="2844"/>
      <c r="BV86" s="2844"/>
      <c r="BW86" s="2844"/>
      <c r="BX86" s="2844"/>
      <c r="BY86" s="2844"/>
      <c r="BZ86" s="2844"/>
      <c r="CA86" s="2844"/>
      <c r="CB86" s="2844"/>
      <c r="CC86" s="2844"/>
      <c r="CD86" s="2844"/>
      <c r="CE86" s="2844"/>
      <c r="CF86" s="2844"/>
      <c r="CG86" s="2844"/>
      <c r="CH86" s="2844"/>
      <c r="CI86" s="2844"/>
      <c r="CJ86" s="2844"/>
      <c r="CK86" s="2844"/>
      <c r="CL86" s="2844"/>
      <c r="CM86" s="3037"/>
      <c r="CN86" s="3037"/>
      <c r="CO86" s="3037"/>
      <c r="CP86" s="3037"/>
      <c r="CQ86" s="3037"/>
      <c r="CR86" s="3037"/>
      <c r="CS86" s="3038"/>
      <c r="CT86" s="3039"/>
      <c r="CU86" s="3039"/>
      <c r="CV86" s="2879"/>
      <c r="CW86" s="2880"/>
      <c r="CX86" s="2880"/>
      <c r="CY86" s="2880"/>
      <c r="CZ86" s="2880"/>
      <c r="DA86" s="2880"/>
      <c r="DB86" s="2880"/>
      <c r="DC86" s="2880"/>
      <c r="DD86" s="2880"/>
      <c r="DE86" s="2880"/>
      <c r="DF86" s="2880"/>
      <c r="DG86" s="2880"/>
      <c r="DH86" s="2880"/>
      <c r="DI86" s="2880"/>
      <c r="DJ86" s="2880"/>
      <c r="DK86" s="2880"/>
      <c r="DL86" s="2880"/>
      <c r="DM86" s="2880"/>
      <c r="DN86" s="2880"/>
      <c r="DO86" s="2881"/>
      <c r="DP86"/>
      <c r="DQ86"/>
      <c r="DR86"/>
      <c r="DS86"/>
      <c r="DT86"/>
      <c r="DU86"/>
      <c r="DV86"/>
      <c r="DW86"/>
      <c r="DX86"/>
      <c r="DY86"/>
      <c r="DZ86"/>
      <c r="EA86"/>
      <c r="EB86"/>
      <c r="EC86"/>
      <c r="ED86"/>
      <c r="EE86" s="229"/>
      <c r="EF86" s="237"/>
      <c r="EG86" s="131">
        <f t="shared" si="62"/>
        <v>0</v>
      </c>
      <c r="EH86" s="131">
        <f t="shared" si="63"/>
        <v>0</v>
      </c>
      <c r="EI86" s="131">
        <f t="shared" si="64"/>
        <v>0</v>
      </c>
      <c r="EJ86" s="131">
        <f t="shared" si="65"/>
        <v>0</v>
      </c>
      <c r="EK86" s="247" t="s">
        <v>1583</v>
      </c>
      <c r="EL86" s="131" t="str">
        <f t="shared" si="98"/>
        <v>給気風道（隠蔽部分及び埋設部分を除く。）</v>
      </c>
      <c r="EM86" s="130">
        <f t="shared" si="79"/>
        <v>0</v>
      </c>
      <c r="EN86" s="129" t="str">
        <f t="shared" si="66"/>
        <v/>
      </c>
      <c r="EO86" s="121" t="str">
        <f>IF($EN86="要是正",MAX($EO$14:EO85)+1,"")</f>
        <v/>
      </c>
      <c r="EP86" s="121" t="str">
        <f>IF($EN86="要是正",MAX($EP$14:EP85)+1,"")</f>
        <v/>
      </c>
      <c r="EQ86" s="128" t="str">
        <f t="shared" si="67"/>
        <v/>
      </c>
      <c r="ER86" s="127" t="str">
        <f t="shared" si="68"/>
        <v/>
      </c>
      <c r="ES86" s="122" t="str">
        <f t="shared" si="69"/>
        <v/>
      </c>
      <c r="ET86" s="157" t="str">
        <f t="shared" si="70"/>
        <v/>
      </c>
      <c r="EU86" s="156" t="str">
        <f t="shared" si="71"/>
        <v/>
      </c>
      <c r="EV86" s="125" t="str">
        <f t="shared" si="80"/>
        <v/>
      </c>
      <c r="EW86" s="123" t="str">
        <f t="shared" si="81"/>
        <v>0</v>
      </c>
      <c r="EX86" s="124" t="str">
        <f t="shared" si="82"/>
        <v/>
      </c>
      <c r="EY86" s="123" t="str">
        <f t="shared" si="83"/>
        <v>0</v>
      </c>
      <c r="EZ86" s="123" t="str">
        <f t="shared" si="84"/>
        <v>0</v>
      </c>
      <c r="FA86" s="122" t="str">
        <f t="shared" si="85"/>
        <v/>
      </c>
      <c r="FB86" s="125" t="str">
        <f t="shared" si="72"/>
        <v/>
      </c>
      <c r="FC86" s="123" t="str">
        <f t="shared" si="73"/>
        <v>0</v>
      </c>
      <c r="FD86" s="124" t="str">
        <f t="shared" si="74"/>
        <v/>
      </c>
      <c r="FE86" s="123" t="str">
        <f t="shared" si="86"/>
        <v>0</v>
      </c>
      <c r="FF86" s="123" t="str">
        <f t="shared" si="87"/>
        <v/>
      </c>
      <c r="FG86" s="122" t="str">
        <f t="shared" si="88"/>
        <v/>
      </c>
      <c r="FH86" s="121"/>
      <c r="FI86" s="121"/>
      <c r="FJ86" s="595"/>
      <c r="FK86" s="130">
        <v>14</v>
      </c>
      <c r="FL86" s="130" t="s">
        <v>185</v>
      </c>
      <c r="FM86" s="130" t="s">
        <v>209</v>
      </c>
      <c r="FN86" s="130" t="s">
        <v>208</v>
      </c>
      <c r="GG86" s="239" t="str">
        <f t="shared" si="61"/>
        <v/>
      </c>
      <c r="GH86" s="239" t="str">
        <f t="shared" si="75"/>
        <v/>
      </c>
      <c r="GI86" s="239" t="str">
        <f t="shared" si="76"/>
        <v/>
      </c>
      <c r="GJ86" s="239">
        <f t="shared" si="77"/>
        <v>0</v>
      </c>
      <c r="GK86" s="248" t="str">
        <f t="shared" si="78"/>
        <v/>
      </c>
      <c r="GM86" s="407" t="str">
        <f t="shared" si="89"/>
        <v/>
      </c>
      <c r="GN86" s="408" t="str">
        <f t="shared" si="90"/>
        <v>0</v>
      </c>
      <c r="GO86" s="409" t="str">
        <f t="shared" si="91"/>
        <v/>
      </c>
      <c r="GP86" s="408" t="str">
        <f t="shared" si="92"/>
        <v>0</v>
      </c>
      <c r="GQ86" s="410" t="str">
        <f t="shared" si="93"/>
        <v/>
      </c>
      <c r="GR86" s="506" t="str">
        <f t="shared" si="94"/>
        <v/>
      </c>
      <c r="GS86" s="411">
        <f t="shared" si="97"/>
        <v>0</v>
      </c>
      <c r="GT86" s="11"/>
      <c r="GU86" s="11"/>
      <c r="GV86" s="11"/>
      <c r="GW86" s="10" t="str">
        <f>$T$84</f>
        <v>給気風道（隠蔽部分及び埋設部分を除く。）</v>
      </c>
    </row>
    <row r="87" spans="2:205" s="10" customFormat="1" ht="50.1" customHeight="1" x14ac:dyDescent="0.15">
      <c r="B87" s="111"/>
      <c r="C87" s="229"/>
      <c r="D87" s="229"/>
      <c r="E87" s="229"/>
      <c r="F87" s="229"/>
      <c r="G87" s="253">
        <v>50</v>
      </c>
      <c r="H87" s="229"/>
      <c r="I87" s="260"/>
      <c r="J87" s="238"/>
      <c r="K87" s="242"/>
      <c r="L87" s="242"/>
      <c r="M87" s="2775" t="s">
        <v>6356</v>
      </c>
      <c r="N87" s="2775"/>
      <c r="O87" s="2775"/>
      <c r="P87" s="2798"/>
      <c r="Q87" s="2799"/>
      <c r="R87" s="2799"/>
      <c r="S87" s="2800"/>
      <c r="T87" s="2795" t="s">
        <v>387</v>
      </c>
      <c r="U87" s="2796"/>
      <c r="V87" s="2796"/>
      <c r="W87" s="2796"/>
      <c r="X87" s="2796"/>
      <c r="Y87" s="2796"/>
      <c r="Z87" s="2797"/>
      <c r="AA87" s="3097" t="s">
        <v>386</v>
      </c>
      <c r="AB87" s="3097"/>
      <c r="AC87" s="3097"/>
      <c r="AD87" s="3097"/>
      <c r="AE87" s="3097"/>
      <c r="AF87" s="3097"/>
      <c r="AG87" s="3097"/>
      <c r="AH87" s="3097"/>
      <c r="AI87" s="3097"/>
      <c r="AJ87" s="3097"/>
      <c r="AK87" s="3097"/>
      <c r="AL87" s="3097"/>
      <c r="AM87" s="3097"/>
      <c r="AN87" s="3097"/>
      <c r="AO87" s="3097"/>
      <c r="AP87" s="3097"/>
      <c r="AQ87" s="3097"/>
      <c r="AR87" s="3097"/>
      <c r="AS87" s="3097"/>
      <c r="AT87" s="3097"/>
      <c r="AU87" s="3097"/>
      <c r="AV87" s="3097"/>
      <c r="AW87" s="3097"/>
      <c r="AX87" s="3097"/>
      <c r="AY87" s="3098"/>
      <c r="AZ87" s="3074"/>
      <c r="BA87" s="3074"/>
      <c r="BB87" s="3074"/>
      <c r="BC87" s="3074"/>
      <c r="BD87" s="3074"/>
      <c r="BE87" s="3074"/>
      <c r="BF87" s="3074"/>
      <c r="BG87" s="3074"/>
      <c r="BH87" s="3074"/>
      <c r="BI87" s="3074"/>
      <c r="BJ87" s="3074"/>
      <c r="BK87" s="3074"/>
      <c r="BL87" s="2819"/>
      <c r="BM87" s="2819"/>
      <c r="BN87" s="2820"/>
      <c r="BO87" s="2820"/>
      <c r="BP87" s="2820"/>
      <c r="BQ87" s="2820"/>
      <c r="BR87" s="2820"/>
      <c r="BS87" s="2820"/>
      <c r="BT87" s="2820"/>
      <c r="BU87" s="2820"/>
      <c r="BV87" s="2820"/>
      <c r="BW87" s="2820"/>
      <c r="BX87" s="2820"/>
      <c r="BY87" s="2820"/>
      <c r="BZ87" s="2820"/>
      <c r="CA87" s="2820"/>
      <c r="CB87" s="2820"/>
      <c r="CC87" s="2820"/>
      <c r="CD87" s="2820"/>
      <c r="CE87" s="2820"/>
      <c r="CF87" s="2820"/>
      <c r="CG87" s="2820"/>
      <c r="CH87" s="2820"/>
      <c r="CI87" s="2820"/>
      <c r="CJ87" s="2820"/>
      <c r="CK87" s="2820"/>
      <c r="CL87" s="2820"/>
      <c r="CM87" s="3046"/>
      <c r="CN87" s="3046"/>
      <c r="CO87" s="3046"/>
      <c r="CP87" s="3046"/>
      <c r="CQ87" s="3046"/>
      <c r="CR87" s="3046"/>
      <c r="CS87" s="3032"/>
      <c r="CT87" s="2953"/>
      <c r="CU87" s="2953"/>
      <c r="CV87" s="2808"/>
      <c r="CW87" s="2809"/>
      <c r="CX87" s="2809"/>
      <c r="CY87" s="2809"/>
      <c r="CZ87" s="2809"/>
      <c r="DA87" s="2809"/>
      <c r="DB87" s="2809"/>
      <c r="DC87" s="2809"/>
      <c r="DD87" s="2809"/>
      <c r="DE87" s="2809"/>
      <c r="DF87" s="2809"/>
      <c r="DG87" s="2809"/>
      <c r="DH87" s="2809"/>
      <c r="DI87" s="2809"/>
      <c r="DJ87" s="2809"/>
      <c r="DK87" s="2809"/>
      <c r="DL87" s="2809"/>
      <c r="DM87" s="2809"/>
      <c r="DN87" s="2809"/>
      <c r="DO87" s="2810"/>
      <c r="DP87"/>
      <c r="DQ87"/>
      <c r="DR87"/>
      <c r="DS87"/>
      <c r="DT87"/>
      <c r="DU87"/>
      <c r="DV87"/>
      <c r="DW87"/>
      <c r="DX87"/>
      <c r="DY87"/>
      <c r="DZ87"/>
      <c r="EA87"/>
      <c r="EB87"/>
      <c r="EC87"/>
      <c r="ED87"/>
      <c r="EE87" s="229"/>
      <c r="EF87" s="237"/>
      <c r="EG87" s="131">
        <f t="shared" si="62"/>
        <v>0</v>
      </c>
      <c r="EH87" s="131">
        <f t="shared" si="63"/>
        <v>0</v>
      </c>
      <c r="EI87" s="131">
        <f t="shared" si="64"/>
        <v>0</v>
      </c>
      <c r="EJ87" s="131">
        <f t="shared" si="65"/>
        <v>0</v>
      </c>
      <c r="EK87" s="247" t="s">
        <v>1584</v>
      </c>
      <c r="EL87" s="131" t="str">
        <f>$T$87</f>
        <v>給気送風機の外観</v>
      </c>
      <c r="EM87" s="130">
        <f t="shared" si="79"/>
        <v>0</v>
      </c>
      <c r="EN87" s="129" t="str">
        <f t="shared" si="66"/>
        <v/>
      </c>
      <c r="EO87" s="121" t="str">
        <f>IF($EN87="要是正",MAX($EO$14:EO86)+1,"")</f>
        <v/>
      </c>
      <c r="EP87" s="121" t="str">
        <f>IF($EN87="要是正",MAX($EP$14:EP86)+1,"")</f>
        <v/>
      </c>
      <c r="EQ87" s="128" t="str">
        <f t="shared" si="67"/>
        <v/>
      </c>
      <c r="ER87" s="127" t="str">
        <f t="shared" si="68"/>
        <v/>
      </c>
      <c r="ES87" s="122" t="str">
        <f t="shared" si="69"/>
        <v/>
      </c>
      <c r="ET87" s="157" t="str">
        <f t="shared" si="70"/>
        <v/>
      </c>
      <c r="EU87" s="156" t="str">
        <f t="shared" si="71"/>
        <v/>
      </c>
      <c r="EV87" s="125" t="str">
        <f t="shared" si="80"/>
        <v/>
      </c>
      <c r="EW87" s="123" t="str">
        <f t="shared" si="81"/>
        <v>0</v>
      </c>
      <c r="EX87" s="124" t="str">
        <f t="shared" si="82"/>
        <v/>
      </c>
      <c r="EY87" s="123" t="str">
        <f t="shared" si="83"/>
        <v>0</v>
      </c>
      <c r="EZ87" s="123" t="str">
        <f t="shared" si="84"/>
        <v>0</v>
      </c>
      <c r="FA87" s="122" t="str">
        <f t="shared" si="85"/>
        <v/>
      </c>
      <c r="FB87" s="125" t="str">
        <f t="shared" si="72"/>
        <v/>
      </c>
      <c r="FC87" s="123" t="str">
        <f t="shared" si="73"/>
        <v>0</v>
      </c>
      <c r="FD87" s="124" t="str">
        <f t="shared" si="74"/>
        <v/>
      </c>
      <c r="FE87" s="123" t="str">
        <f t="shared" si="86"/>
        <v>0</v>
      </c>
      <c r="FF87" s="123" t="str">
        <f t="shared" si="87"/>
        <v/>
      </c>
      <c r="FG87" s="122" t="str">
        <f t="shared" si="88"/>
        <v/>
      </c>
      <c r="FH87" s="121"/>
      <c r="FI87" s="121"/>
      <c r="FJ87" s="595"/>
      <c r="FK87" s="130">
        <v>15</v>
      </c>
      <c r="FL87" s="130" t="s">
        <v>185</v>
      </c>
      <c r="FM87" s="130" t="s">
        <v>205</v>
      </c>
      <c r="FN87" s="130" t="s">
        <v>204</v>
      </c>
      <c r="GG87" s="239" t="str">
        <f t="shared" si="61"/>
        <v/>
      </c>
      <c r="GH87" s="239" t="str">
        <f t="shared" si="75"/>
        <v/>
      </c>
      <c r="GI87" s="239" t="str">
        <f t="shared" si="76"/>
        <v/>
      </c>
      <c r="GJ87" s="239">
        <f t="shared" si="77"/>
        <v>0</v>
      </c>
      <c r="GK87" s="248" t="str">
        <f t="shared" si="78"/>
        <v/>
      </c>
      <c r="GM87" s="407" t="str">
        <f t="shared" si="89"/>
        <v/>
      </c>
      <c r="GN87" s="408" t="str">
        <f t="shared" si="90"/>
        <v>0</v>
      </c>
      <c r="GO87" s="409" t="str">
        <f t="shared" si="91"/>
        <v/>
      </c>
      <c r="GP87" s="408" t="str">
        <f t="shared" si="92"/>
        <v>0</v>
      </c>
      <c r="GQ87" s="410" t="str">
        <f t="shared" si="93"/>
        <v/>
      </c>
      <c r="GR87" s="506" t="str">
        <f t="shared" si="94"/>
        <v/>
      </c>
      <c r="GS87" s="411">
        <f t="shared" si="97"/>
        <v>0</v>
      </c>
      <c r="GT87" s="11"/>
      <c r="GU87" s="11"/>
      <c r="GV87" s="11"/>
      <c r="GW87" s="10" t="str">
        <f>$T$87</f>
        <v>給気送風機の外観</v>
      </c>
    </row>
    <row r="88" spans="2:205" s="10" customFormat="1" ht="50.1" customHeight="1" x14ac:dyDescent="0.15">
      <c r="B88" s="111"/>
      <c r="C88" s="229"/>
      <c r="D88" s="229"/>
      <c r="E88" s="229"/>
      <c r="F88" s="229"/>
      <c r="G88" s="229"/>
      <c r="H88" s="229"/>
      <c r="I88" s="260"/>
      <c r="J88" s="238"/>
      <c r="K88" s="242"/>
      <c r="L88" s="242"/>
      <c r="M88" s="2775" t="s">
        <v>6357</v>
      </c>
      <c r="N88" s="2775"/>
      <c r="O88" s="2775"/>
      <c r="P88" s="2798"/>
      <c r="Q88" s="2799"/>
      <c r="R88" s="2799"/>
      <c r="S88" s="2800"/>
      <c r="T88" s="2801"/>
      <c r="U88" s="2802"/>
      <c r="V88" s="2802"/>
      <c r="W88" s="2802"/>
      <c r="X88" s="2802"/>
      <c r="Y88" s="2802"/>
      <c r="Z88" s="2803"/>
      <c r="AA88" s="3093" t="s">
        <v>385</v>
      </c>
      <c r="AB88" s="3093"/>
      <c r="AC88" s="3093"/>
      <c r="AD88" s="3093"/>
      <c r="AE88" s="3093"/>
      <c r="AF88" s="3093"/>
      <c r="AG88" s="3093"/>
      <c r="AH88" s="3093"/>
      <c r="AI88" s="3093"/>
      <c r="AJ88" s="3093"/>
      <c r="AK88" s="3093"/>
      <c r="AL88" s="3093"/>
      <c r="AM88" s="3093"/>
      <c r="AN88" s="3093"/>
      <c r="AO88" s="3093"/>
      <c r="AP88" s="3093"/>
      <c r="AQ88" s="3093"/>
      <c r="AR88" s="3093"/>
      <c r="AS88" s="3093"/>
      <c r="AT88" s="3093"/>
      <c r="AU88" s="3093"/>
      <c r="AV88" s="3093"/>
      <c r="AW88" s="3093"/>
      <c r="AX88" s="3093"/>
      <c r="AY88" s="3094"/>
      <c r="AZ88" s="3039"/>
      <c r="BA88" s="3039"/>
      <c r="BB88" s="3039"/>
      <c r="BC88" s="3039"/>
      <c r="BD88" s="3039"/>
      <c r="BE88" s="3039"/>
      <c r="BF88" s="3039"/>
      <c r="BG88" s="3039"/>
      <c r="BH88" s="3039"/>
      <c r="BI88" s="3039"/>
      <c r="BJ88" s="3039"/>
      <c r="BK88" s="3039"/>
      <c r="BL88" s="2827"/>
      <c r="BM88" s="2827"/>
      <c r="BN88" s="2828"/>
      <c r="BO88" s="2828"/>
      <c r="BP88" s="2828"/>
      <c r="BQ88" s="2828"/>
      <c r="BR88" s="2828"/>
      <c r="BS88" s="2828"/>
      <c r="BT88" s="2828"/>
      <c r="BU88" s="2828"/>
      <c r="BV88" s="2828"/>
      <c r="BW88" s="2828"/>
      <c r="BX88" s="2828"/>
      <c r="BY88" s="2828"/>
      <c r="BZ88" s="2828"/>
      <c r="CA88" s="2828"/>
      <c r="CB88" s="2828"/>
      <c r="CC88" s="2828"/>
      <c r="CD88" s="2828"/>
      <c r="CE88" s="2828"/>
      <c r="CF88" s="2828"/>
      <c r="CG88" s="2828"/>
      <c r="CH88" s="2828"/>
      <c r="CI88" s="2828"/>
      <c r="CJ88" s="2828"/>
      <c r="CK88" s="2828"/>
      <c r="CL88" s="2828"/>
      <c r="CM88" s="3037"/>
      <c r="CN88" s="3037"/>
      <c r="CO88" s="3037"/>
      <c r="CP88" s="3037"/>
      <c r="CQ88" s="3037"/>
      <c r="CR88" s="3037"/>
      <c r="CS88" s="3038"/>
      <c r="CT88" s="3039"/>
      <c r="CU88" s="3039"/>
      <c r="CV88" s="2926"/>
      <c r="CW88" s="2927"/>
      <c r="CX88" s="2927"/>
      <c r="CY88" s="2927"/>
      <c r="CZ88" s="2927"/>
      <c r="DA88" s="2927"/>
      <c r="DB88" s="2927"/>
      <c r="DC88" s="2927"/>
      <c r="DD88" s="2927"/>
      <c r="DE88" s="2927"/>
      <c r="DF88" s="2927"/>
      <c r="DG88" s="2927"/>
      <c r="DH88" s="2927"/>
      <c r="DI88" s="2927"/>
      <c r="DJ88" s="2927"/>
      <c r="DK88" s="2927"/>
      <c r="DL88" s="2927"/>
      <c r="DM88" s="2927"/>
      <c r="DN88" s="2927"/>
      <c r="DO88" s="2928"/>
      <c r="DP88"/>
      <c r="DQ88"/>
      <c r="DR88"/>
      <c r="DS88"/>
      <c r="DT88"/>
      <c r="DU88"/>
      <c r="DV88"/>
      <c r="DW88"/>
      <c r="DX88"/>
      <c r="DY88"/>
      <c r="DZ88"/>
      <c r="EA88"/>
      <c r="EB88"/>
      <c r="EC88"/>
      <c r="ED88"/>
      <c r="EE88" s="229"/>
      <c r="EF88" s="237"/>
      <c r="EG88" s="131">
        <f t="shared" si="62"/>
        <v>0</v>
      </c>
      <c r="EH88" s="131">
        <f t="shared" si="63"/>
        <v>0</v>
      </c>
      <c r="EI88" s="131">
        <f t="shared" si="64"/>
        <v>0</v>
      </c>
      <c r="EJ88" s="131">
        <f t="shared" si="65"/>
        <v>0</v>
      </c>
      <c r="EK88" s="247" t="s">
        <v>1585</v>
      </c>
      <c r="EL88" s="131" t="str">
        <f>$T$87</f>
        <v>給気送風機の外観</v>
      </c>
      <c r="EM88" s="130">
        <f t="shared" si="79"/>
        <v>0</v>
      </c>
      <c r="EN88" s="129" t="str">
        <f t="shared" si="66"/>
        <v/>
      </c>
      <c r="EO88" s="121" t="str">
        <f>IF($EN88="要是正",MAX($EO$14:EO87)+1,"")</f>
        <v/>
      </c>
      <c r="EP88" s="121" t="str">
        <f>IF($EN88="要是正",MAX($EP$14:EP87)+1,"")</f>
        <v/>
      </c>
      <c r="EQ88" s="128" t="str">
        <f t="shared" si="67"/>
        <v/>
      </c>
      <c r="ER88" s="127" t="str">
        <f t="shared" si="68"/>
        <v/>
      </c>
      <c r="ES88" s="122" t="str">
        <f t="shared" si="69"/>
        <v/>
      </c>
      <c r="ET88" s="157" t="str">
        <f t="shared" si="70"/>
        <v/>
      </c>
      <c r="EU88" s="156" t="str">
        <f t="shared" si="71"/>
        <v/>
      </c>
      <c r="EV88" s="125" t="str">
        <f t="shared" si="80"/>
        <v/>
      </c>
      <c r="EW88" s="123" t="str">
        <f t="shared" si="81"/>
        <v>0</v>
      </c>
      <c r="EX88" s="124" t="str">
        <f t="shared" si="82"/>
        <v/>
      </c>
      <c r="EY88" s="123" t="str">
        <f t="shared" si="83"/>
        <v>0</v>
      </c>
      <c r="EZ88" s="123" t="str">
        <f t="shared" si="84"/>
        <v>0</v>
      </c>
      <c r="FA88" s="122" t="str">
        <f t="shared" si="85"/>
        <v/>
      </c>
      <c r="FB88" s="125" t="str">
        <f t="shared" si="72"/>
        <v/>
      </c>
      <c r="FC88" s="123" t="str">
        <f t="shared" si="73"/>
        <v>0</v>
      </c>
      <c r="FD88" s="124" t="str">
        <f t="shared" si="74"/>
        <v/>
      </c>
      <c r="FE88" s="123" t="str">
        <f t="shared" si="86"/>
        <v>0</v>
      </c>
      <c r="FF88" s="123" t="str">
        <f t="shared" si="87"/>
        <v/>
      </c>
      <c r="FG88" s="122" t="str">
        <f t="shared" si="88"/>
        <v/>
      </c>
      <c r="FH88" s="121"/>
      <c r="FI88" s="121"/>
      <c r="FJ88" s="595"/>
      <c r="FK88" s="130">
        <v>16</v>
      </c>
      <c r="FL88" s="130" t="s">
        <v>185</v>
      </c>
      <c r="FM88" s="130" t="s">
        <v>201</v>
      </c>
      <c r="FN88" s="130" t="s">
        <v>200</v>
      </c>
      <c r="GG88" s="239" t="str">
        <f t="shared" si="61"/>
        <v/>
      </c>
      <c r="GH88" s="239" t="str">
        <f t="shared" si="75"/>
        <v/>
      </c>
      <c r="GI88" s="239" t="str">
        <f t="shared" si="76"/>
        <v/>
      </c>
      <c r="GJ88" s="239">
        <f t="shared" si="77"/>
        <v>0</v>
      </c>
      <c r="GK88" s="248" t="str">
        <f t="shared" si="78"/>
        <v/>
      </c>
      <c r="GM88" s="407" t="str">
        <f t="shared" si="89"/>
        <v/>
      </c>
      <c r="GN88" s="408" t="str">
        <f t="shared" si="90"/>
        <v>0</v>
      </c>
      <c r="GO88" s="409" t="str">
        <f t="shared" si="91"/>
        <v/>
      </c>
      <c r="GP88" s="408" t="str">
        <f t="shared" si="92"/>
        <v>0</v>
      </c>
      <c r="GQ88" s="410" t="str">
        <f t="shared" si="93"/>
        <v/>
      </c>
      <c r="GR88" s="506" t="str">
        <f t="shared" si="94"/>
        <v/>
      </c>
      <c r="GS88" s="411">
        <f t="shared" si="97"/>
        <v>0</v>
      </c>
      <c r="GT88" s="11"/>
      <c r="GU88" s="11"/>
      <c r="GV88" s="11"/>
      <c r="GW88" s="10" t="str">
        <f>$T$87</f>
        <v>給気送風機の外観</v>
      </c>
    </row>
    <row r="89" spans="2:205" s="10" customFormat="1" ht="50.1" customHeight="1" x14ac:dyDescent="0.15">
      <c r="B89" s="111"/>
      <c r="C89" s="229"/>
      <c r="D89" s="229"/>
      <c r="E89" s="229"/>
      <c r="F89" s="229"/>
      <c r="G89" s="229"/>
      <c r="H89" s="229"/>
      <c r="I89" s="260"/>
      <c r="J89" s="238"/>
      <c r="K89" s="242"/>
      <c r="L89" s="242"/>
      <c r="M89" s="2775" t="s">
        <v>6358</v>
      </c>
      <c r="N89" s="2775"/>
      <c r="O89" s="2775"/>
      <c r="P89" s="2798"/>
      <c r="Q89" s="2799"/>
      <c r="R89" s="2799"/>
      <c r="S89" s="2800"/>
      <c r="T89" s="2795" t="s">
        <v>384</v>
      </c>
      <c r="U89" s="2796"/>
      <c r="V89" s="2796"/>
      <c r="W89" s="2796"/>
      <c r="X89" s="2796"/>
      <c r="Y89" s="2796"/>
      <c r="Z89" s="2797"/>
      <c r="AA89" s="3099" t="s">
        <v>383</v>
      </c>
      <c r="AB89" s="3099"/>
      <c r="AC89" s="3099"/>
      <c r="AD89" s="3099"/>
      <c r="AE89" s="3099"/>
      <c r="AF89" s="3099"/>
      <c r="AG89" s="3099"/>
      <c r="AH89" s="3099"/>
      <c r="AI89" s="3099"/>
      <c r="AJ89" s="3099"/>
      <c r="AK89" s="3099"/>
      <c r="AL89" s="3099"/>
      <c r="AM89" s="3099"/>
      <c r="AN89" s="3099"/>
      <c r="AO89" s="3099"/>
      <c r="AP89" s="3099"/>
      <c r="AQ89" s="3099"/>
      <c r="AR89" s="3099"/>
      <c r="AS89" s="3099"/>
      <c r="AT89" s="3099"/>
      <c r="AU89" s="3099"/>
      <c r="AV89" s="3099"/>
      <c r="AW89" s="3099"/>
      <c r="AX89" s="3099"/>
      <c r="AY89" s="3100"/>
      <c r="AZ89" s="3074"/>
      <c r="BA89" s="3074"/>
      <c r="BB89" s="3074"/>
      <c r="BC89" s="3074"/>
      <c r="BD89" s="3074"/>
      <c r="BE89" s="3074"/>
      <c r="BF89" s="3074"/>
      <c r="BG89" s="3074"/>
      <c r="BH89" s="3074"/>
      <c r="BI89" s="3074"/>
      <c r="BJ89" s="3074"/>
      <c r="BK89" s="3074"/>
      <c r="BL89" s="2954"/>
      <c r="BM89" s="2954"/>
      <c r="BN89" s="2963"/>
      <c r="BO89" s="2963"/>
      <c r="BP89" s="2963"/>
      <c r="BQ89" s="2963"/>
      <c r="BR89" s="2963"/>
      <c r="BS89" s="2963"/>
      <c r="BT89" s="2963"/>
      <c r="BU89" s="2963"/>
      <c r="BV89" s="2963"/>
      <c r="BW89" s="2963"/>
      <c r="BX89" s="2963"/>
      <c r="BY89" s="2963"/>
      <c r="BZ89" s="2963"/>
      <c r="CA89" s="2963"/>
      <c r="CB89" s="2963"/>
      <c r="CC89" s="2963"/>
      <c r="CD89" s="2963"/>
      <c r="CE89" s="2963"/>
      <c r="CF89" s="2963"/>
      <c r="CG89" s="2963"/>
      <c r="CH89" s="2963"/>
      <c r="CI89" s="2963"/>
      <c r="CJ89" s="2963"/>
      <c r="CK89" s="2963"/>
      <c r="CL89" s="2963"/>
      <c r="CM89" s="3046"/>
      <c r="CN89" s="3046"/>
      <c r="CO89" s="3046"/>
      <c r="CP89" s="3046"/>
      <c r="CQ89" s="3046"/>
      <c r="CR89" s="3046"/>
      <c r="CS89" s="3032"/>
      <c r="CT89" s="2953"/>
      <c r="CU89" s="2953"/>
      <c r="CV89" s="2969"/>
      <c r="CW89" s="2970"/>
      <c r="CX89" s="2970"/>
      <c r="CY89" s="2970"/>
      <c r="CZ89" s="2970"/>
      <c r="DA89" s="2970"/>
      <c r="DB89" s="2970"/>
      <c r="DC89" s="2970"/>
      <c r="DD89" s="2970"/>
      <c r="DE89" s="2970"/>
      <c r="DF89" s="2970"/>
      <c r="DG89" s="2970"/>
      <c r="DH89" s="2970"/>
      <c r="DI89" s="2970"/>
      <c r="DJ89" s="2970"/>
      <c r="DK89" s="2970"/>
      <c r="DL89" s="2970"/>
      <c r="DM89" s="2970"/>
      <c r="DN89" s="2970"/>
      <c r="DO89" s="2971"/>
      <c r="DP89"/>
      <c r="DQ89"/>
      <c r="DR89"/>
      <c r="DS89"/>
      <c r="DT89"/>
      <c r="DU89"/>
      <c r="DV89"/>
      <c r="DW89"/>
      <c r="DX89"/>
      <c r="DY89"/>
      <c r="DZ89"/>
      <c r="EA89"/>
      <c r="EB89"/>
      <c r="EC89"/>
      <c r="ED89"/>
      <c r="EE89" s="229"/>
      <c r="EF89" s="237"/>
      <c r="EG89" s="131">
        <f t="shared" si="62"/>
        <v>0</v>
      </c>
      <c r="EH89" s="131">
        <f t="shared" si="63"/>
        <v>0</v>
      </c>
      <c r="EI89" s="131">
        <f t="shared" si="64"/>
        <v>0</v>
      </c>
      <c r="EJ89" s="131">
        <f t="shared" si="65"/>
        <v>0</v>
      </c>
      <c r="EK89" s="247" t="s">
        <v>1586</v>
      </c>
      <c r="EL89" s="131" t="str">
        <f>$T$89</f>
        <v>給気送風機の性能</v>
      </c>
      <c r="EM89" s="130">
        <f t="shared" si="79"/>
        <v>0</v>
      </c>
      <c r="EN89" s="129" t="str">
        <f t="shared" si="66"/>
        <v/>
      </c>
      <c r="EO89" s="121" t="str">
        <f>IF($EN89="要是正",MAX($EO$14:EO88)+1,"")</f>
        <v/>
      </c>
      <c r="EP89" s="121" t="str">
        <f>IF($EN89="要是正",MAX($EP$14:EP88)+1,"")</f>
        <v/>
      </c>
      <c r="EQ89" s="128" t="str">
        <f t="shared" si="67"/>
        <v/>
      </c>
      <c r="ER89" s="127" t="str">
        <f t="shared" si="68"/>
        <v/>
      </c>
      <c r="ES89" s="122" t="str">
        <f t="shared" si="69"/>
        <v/>
      </c>
      <c r="ET89" s="157" t="str">
        <f t="shared" si="70"/>
        <v/>
      </c>
      <c r="EU89" s="156" t="str">
        <f t="shared" si="71"/>
        <v/>
      </c>
      <c r="EV89" s="125" t="str">
        <f t="shared" si="80"/>
        <v/>
      </c>
      <c r="EW89" s="123" t="str">
        <f t="shared" si="81"/>
        <v>0</v>
      </c>
      <c r="EX89" s="124" t="str">
        <f t="shared" si="82"/>
        <v/>
      </c>
      <c r="EY89" s="123" t="str">
        <f t="shared" si="83"/>
        <v>0</v>
      </c>
      <c r="EZ89" s="123" t="str">
        <f t="shared" si="84"/>
        <v>0</v>
      </c>
      <c r="FA89" s="122" t="str">
        <f t="shared" si="85"/>
        <v/>
      </c>
      <c r="FB89" s="125" t="str">
        <f t="shared" si="72"/>
        <v/>
      </c>
      <c r="FC89" s="123" t="str">
        <f t="shared" si="73"/>
        <v>0</v>
      </c>
      <c r="FD89" s="124" t="str">
        <f t="shared" si="74"/>
        <v/>
      </c>
      <c r="FE89" s="123" t="str">
        <f t="shared" si="86"/>
        <v>0</v>
      </c>
      <c r="FF89" s="123" t="str">
        <f t="shared" si="87"/>
        <v/>
      </c>
      <c r="FG89" s="122" t="str">
        <f t="shared" si="88"/>
        <v/>
      </c>
      <c r="FH89" s="121"/>
      <c r="FI89" s="121"/>
      <c r="FJ89" s="595"/>
      <c r="FK89" s="130">
        <v>17</v>
      </c>
      <c r="FL89" s="130" t="s">
        <v>185</v>
      </c>
      <c r="FM89" s="130" t="s">
        <v>197</v>
      </c>
      <c r="FN89" s="130" t="s">
        <v>196</v>
      </c>
      <c r="GG89" s="239" t="str">
        <f t="shared" si="61"/>
        <v/>
      </c>
      <c r="GH89" s="239" t="str">
        <f t="shared" si="75"/>
        <v/>
      </c>
      <c r="GI89" s="239" t="str">
        <f t="shared" si="76"/>
        <v/>
      </c>
      <c r="GJ89" s="239">
        <f t="shared" si="77"/>
        <v>0</v>
      </c>
      <c r="GK89" s="248" t="str">
        <f t="shared" si="78"/>
        <v/>
      </c>
      <c r="GM89" s="407" t="str">
        <f t="shared" si="89"/>
        <v/>
      </c>
      <c r="GN89" s="408" t="str">
        <f t="shared" si="90"/>
        <v>0</v>
      </c>
      <c r="GO89" s="409" t="str">
        <f t="shared" si="91"/>
        <v/>
      </c>
      <c r="GP89" s="408" t="str">
        <f t="shared" si="92"/>
        <v>0</v>
      </c>
      <c r="GQ89" s="410" t="str">
        <f t="shared" si="93"/>
        <v/>
      </c>
      <c r="GR89" s="506" t="str">
        <f t="shared" si="94"/>
        <v/>
      </c>
      <c r="GS89" s="411">
        <f t="shared" si="97"/>
        <v>0</v>
      </c>
      <c r="GT89" s="11"/>
      <c r="GU89" s="11"/>
      <c r="GV89" s="11"/>
      <c r="GW89" s="10" t="str">
        <f>$T$89</f>
        <v>給気送風機の性能</v>
      </c>
    </row>
    <row r="90" spans="2:205" s="10" customFormat="1" ht="50.1" customHeight="1" x14ac:dyDescent="0.15">
      <c r="B90" s="111"/>
      <c r="C90" s="229"/>
      <c r="D90" s="229"/>
      <c r="E90" s="229"/>
      <c r="F90" s="229"/>
      <c r="G90" s="253">
        <v>50</v>
      </c>
      <c r="H90" s="229"/>
      <c r="I90" s="260"/>
      <c r="J90" s="238"/>
      <c r="K90" s="242"/>
      <c r="L90" s="242"/>
      <c r="M90" s="2775" t="s">
        <v>6359</v>
      </c>
      <c r="N90" s="2775"/>
      <c r="O90" s="2775"/>
      <c r="P90" s="2798"/>
      <c r="Q90" s="2799"/>
      <c r="R90" s="2799"/>
      <c r="S90" s="2800"/>
      <c r="T90" s="2798"/>
      <c r="U90" s="2799"/>
      <c r="V90" s="2799"/>
      <c r="W90" s="2799"/>
      <c r="X90" s="2799"/>
      <c r="Y90" s="2799"/>
      <c r="Z90" s="2800"/>
      <c r="AA90" s="3095" t="s">
        <v>382</v>
      </c>
      <c r="AB90" s="3095"/>
      <c r="AC90" s="3095"/>
      <c r="AD90" s="3095"/>
      <c r="AE90" s="3095"/>
      <c r="AF90" s="3095"/>
      <c r="AG90" s="3095"/>
      <c r="AH90" s="3095"/>
      <c r="AI90" s="3095"/>
      <c r="AJ90" s="3095"/>
      <c r="AK90" s="3095"/>
      <c r="AL90" s="3095"/>
      <c r="AM90" s="3095"/>
      <c r="AN90" s="3095"/>
      <c r="AO90" s="3095"/>
      <c r="AP90" s="3095"/>
      <c r="AQ90" s="3095"/>
      <c r="AR90" s="3095"/>
      <c r="AS90" s="3095"/>
      <c r="AT90" s="3095"/>
      <c r="AU90" s="3095"/>
      <c r="AV90" s="3095"/>
      <c r="AW90" s="3095"/>
      <c r="AX90" s="3095"/>
      <c r="AY90" s="3096"/>
      <c r="AZ90" s="2790"/>
      <c r="BA90" s="2790"/>
      <c r="BB90" s="2790"/>
      <c r="BC90" s="2790"/>
      <c r="BD90" s="2790"/>
      <c r="BE90" s="2790"/>
      <c r="BF90" s="2790"/>
      <c r="BG90" s="2790"/>
      <c r="BH90" s="2790"/>
      <c r="BI90" s="2790"/>
      <c r="BJ90" s="2790"/>
      <c r="BK90" s="2790"/>
      <c r="BL90" s="2855"/>
      <c r="BM90" s="2855"/>
      <c r="BN90" s="2844"/>
      <c r="BO90" s="2844"/>
      <c r="BP90" s="2844"/>
      <c r="BQ90" s="2844"/>
      <c r="BR90" s="2844"/>
      <c r="BS90" s="2844"/>
      <c r="BT90" s="2844"/>
      <c r="BU90" s="2844"/>
      <c r="BV90" s="2844"/>
      <c r="BW90" s="2844"/>
      <c r="BX90" s="2844"/>
      <c r="BY90" s="2844"/>
      <c r="BZ90" s="2844"/>
      <c r="CA90" s="2844"/>
      <c r="CB90" s="2844"/>
      <c r="CC90" s="2844"/>
      <c r="CD90" s="2844"/>
      <c r="CE90" s="2844"/>
      <c r="CF90" s="2844"/>
      <c r="CG90" s="2844"/>
      <c r="CH90" s="2844"/>
      <c r="CI90" s="2844"/>
      <c r="CJ90" s="2844"/>
      <c r="CK90" s="2844"/>
      <c r="CL90" s="2844"/>
      <c r="CM90" s="3036"/>
      <c r="CN90" s="3036"/>
      <c r="CO90" s="3036"/>
      <c r="CP90" s="3036"/>
      <c r="CQ90" s="3036"/>
      <c r="CR90" s="3036"/>
      <c r="CS90" s="3031"/>
      <c r="CT90" s="2790"/>
      <c r="CU90" s="2790"/>
      <c r="CV90" s="2879"/>
      <c r="CW90" s="2880"/>
      <c r="CX90" s="2880"/>
      <c r="CY90" s="2880"/>
      <c r="CZ90" s="2880"/>
      <c r="DA90" s="2880"/>
      <c r="DB90" s="2880"/>
      <c r="DC90" s="2880"/>
      <c r="DD90" s="2880"/>
      <c r="DE90" s="2880"/>
      <c r="DF90" s="2880"/>
      <c r="DG90" s="2880"/>
      <c r="DH90" s="2880"/>
      <c r="DI90" s="2880"/>
      <c r="DJ90" s="2880"/>
      <c r="DK90" s="2880"/>
      <c r="DL90" s="2880"/>
      <c r="DM90" s="2880"/>
      <c r="DN90" s="2880"/>
      <c r="DO90" s="2881"/>
      <c r="DP90"/>
      <c r="DQ90"/>
      <c r="DR90"/>
      <c r="DS90"/>
      <c r="DT90"/>
      <c r="DU90"/>
      <c r="DV90"/>
      <c r="DW90"/>
      <c r="DX90"/>
      <c r="DY90"/>
      <c r="DZ90"/>
      <c r="EA90"/>
      <c r="EB90"/>
      <c r="EC90"/>
      <c r="ED90"/>
      <c r="EE90" s="229"/>
      <c r="EF90" s="237"/>
      <c r="EG90" s="131">
        <f t="shared" si="62"/>
        <v>0</v>
      </c>
      <c r="EH90" s="131">
        <f t="shared" si="63"/>
        <v>0</v>
      </c>
      <c r="EI90" s="131">
        <f t="shared" si="64"/>
        <v>0</v>
      </c>
      <c r="EJ90" s="131">
        <f t="shared" si="65"/>
        <v>0</v>
      </c>
      <c r="EK90" s="247" t="s">
        <v>1587</v>
      </c>
      <c r="EL90" s="131" t="str">
        <f t="shared" ref="EL90:EL92" si="99">$T$89</f>
        <v>給気送風機の性能</v>
      </c>
      <c r="EM90" s="130">
        <f t="shared" si="79"/>
        <v>0</v>
      </c>
      <c r="EN90" s="129" t="str">
        <f t="shared" si="66"/>
        <v/>
      </c>
      <c r="EO90" s="121" t="str">
        <f>IF($EN90="要是正",MAX($EO$14:EO89)+1,"")</f>
        <v/>
      </c>
      <c r="EP90" s="121" t="str">
        <f>IF($EN90="要是正",MAX($EP$14:EP89)+1,"")</f>
        <v/>
      </c>
      <c r="EQ90" s="128" t="str">
        <f t="shared" si="67"/>
        <v/>
      </c>
      <c r="ER90" s="127" t="str">
        <f t="shared" si="68"/>
        <v/>
      </c>
      <c r="ES90" s="122" t="str">
        <f t="shared" si="69"/>
        <v/>
      </c>
      <c r="ET90" s="157" t="str">
        <f t="shared" si="70"/>
        <v/>
      </c>
      <c r="EU90" s="156" t="str">
        <f t="shared" si="71"/>
        <v/>
      </c>
      <c r="EV90" s="125" t="str">
        <f t="shared" si="80"/>
        <v/>
      </c>
      <c r="EW90" s="123" t="str">
        <f t="shared" si="81"/>
        <v>0</v>
      </c>
      <c r="EX90" s="124" t="str">
        <f t="shared" si="82"/>
        <v/>
      </c>
      <c r="EY90" s="123" t="str">
        <f t="shared" si="83"/>
        <v>0</v>
      </c>
      <c r="EZ90" s="123" t="str">
        <f t="shared" si="84"/>
        <v>0</v>
      </c>
      <c r="FA90" s="122" t="str">
        <f t="shared" si="85"/>
        <v/>
      </c>
      <c r="FB90" s="125" t="str">
        <f t="shared" si="72"/>
        <v/>
      </c>
      <c r="FC90" s="123" t="str">
        <f t="shared" si="73"/>
        <v>0</v>
      </c>
      <c r="FD90" s="124" t="str">
        <f t="shared" si="74"/>
        <v/>
      </c>
      <c r="FE90" s="123" t="str">
        <f t="shared" si="86"/>
        <v>0</v>
      </c>
      <c r="FF90" s="123" t="str">
        <f t="shared" si="87"/>
        <v/>
      </c>
      <c r="FG90" s="122" t="str">
        <f t="shared" si="88"/>
        <v/>
      </c>
      <c r="FH90" s="121"/>
      <c r="FI90" s="121"/>
      <c r="FJ90" s="595"/>
      <c r="FK90" s="130">
        <v>18</v>
      </c>
      <c r="FL90" s="130" t="s">
        <v>185</v>
      </c>
      <c r="FM90" s="130" t="s">
        <v>193</v>
      </c>
      <c r="FN90" s="130" t="s">
        <v>192</v>
      </c>
      <c r="GG90" s="239" t="str">
        <f t="shared" si="61"/>
        <v/>
      </c>
      <c r="GH90" s="239" t="str">
        <f t="shared" si="75"/>
        <v/>
      </c>
      <c r="GI90" s="239" t="str">
        <f t="shared" si="76"/>
        <v/>
      </c>
      <c r="GJ90" s="239">
        <f t="shared" si="77"/>
        <v>0</v>
      </c>
      <c r="GK90" s="248" t="str">
        <f t="shared" si="78"/>
        <v/>
      </c>
      <c r="GM90" s="407" t="str">
        <f t="shared" si="89"/>
        <v/>
      </c>
      <c r="GN90" s="408" t="str">
        <f t="shared" si="90"/>
        <v>0</v>
      </c>
      <c r="GO90" s="409" t="str">
        <f t="shared" si="91"/>
        <v/>
      </c>
      <c r="GP90" s="408" t="str">
        <f t="shared" si="92"/>
        <v>0</v>
      </c>
      <c r="GQ90" s="410" t="str">
        <f t="shared" si="93"/>
        <v/>
      </c>
      <c r="GR90" s="506" t="str">
        <f t="shared" si="94"/>
        <v/>
      </c>
      <c r="GS90" s="411">
        <f t="shared" si="97"/>
        <v>0</v>
      </c>
      <c r="GT90" s="11"/>
      <c r="GU90" s="11"/>
      <c r="GV90" s="11"/>
      <c r="GW90" s="10" t="str">
        <f>$T$89</f>
        <v>給気送風機の性能</v>
      </c>
    </row>
    <row r="91" spans="2:205" s="10" customFormat="1" ht="50.1" customHeight="1" x14ac:dyDescent="0.15">
      <c r="B91" s="111"/>
      <c r="C91" s="229"/>
      <c r="D91" s="229"/>
      <c r="E91" s="229"/>
      <c r="F91" s="229"/>
      <c r="G91" s="254">
        <v>60</v>
      </c>
      <c r="H91" s="229"/>
      <c r="I91" s="260"/>
      <c r="J91" s="238"/>
      <c r="K91" s="242"/>
      <c r="L91" s="242"/>
      <c r="M91" s="2775" t="s">
        <v>6360</v>
      </c>
      <c r="N91" s="2775"/>
      <c r="O91" s="2775"/>
      <c r="P91" s="2798"/>
      <c r="Q91" s="2799"/>
      <c r="R91" s="2799"/>
      <c r="S91" s="2800"/>
      <c r="T91" s="2798"/>
      <c r="U91" s="2799"/>
      <c r="V91" s="2799"/>
      <c r="W91" s="2799"/>
      <c r="X91" s="2799"/>
      <c r="Y91" s="2799"/>
      <c r="Z91" s="2800"/>
      <c r="AA91" s="3095" t="s">
        <v>381</v>
      </c>
      <c r="AB91" s="3095"/>
      <c r="AC91" s="3095"/>
      <c r="AD91" s="3095"/>
      <c r="AE91" s="3095"/>
      <c r="AF91" s="3095"/>
      <c r="AG91" s="3095"/>
      <c r="AH91" s="3095"/>
      <c r="AI91" s="3095"/>
      <c r="AJ91" s="3095"/>
      <c r="AK91" s="3095"/>
      <c r="AL91" s="3095"/>
      <c r="AM91" s="3095"/>
      <c r="AN91" s="3095"/>
      <c r="AO91" s="3095"/>
      <c r="AP91" s="3095"/>
      <c r="AQ91" s="3095"/>
      <c r="AR91" s="3095"/>
      <c r="AS91" s="3095"/>
      <c r="AT91" s="3095"/>
      <c r="AU91" s="3095"/>
      <c r="AV91" s="3095"/>
      <c r="AW91" s="3095"/>
      <c r="AX91" s="3095"/>
      <c r="AY91" s="3096"/>
      <c r="AZ91" s="2790"/>
      <c r="BA91" s="2790"/>
      <c r="BB91" s="2790"/>
      <c r="BC91" s="2790"/>
      <c r="BD91" s="2790"/>
      <c r="BE91" s="2790"/>
      <c r="BF91" s="2790"/>
      <c r="BG91" s="2790"/>
      <c r="BH91" s="2790"/>
      <c r="BI91" s="2790"/>
      <c r="BJ91" s="2790"/>
      <c r="BK91" s="2790"/>
      <c r="BL91" s="2781"/>
      <c r="BM91" s="2781"/>
      <c r="BN91" s="2780"/>
      <c r="BO91" s="2780"/>
      <c r="BP91" s="2780"/>
      <c r="BQ91" s="2780"/>
      <c r="BR91" s="2780"/>
      <c r="BS91" s="2780"/>
      <c r="BT91" s="2780"/>
      <c r="BU91" s="2780"/>
      <c r="BV91" s="2780"/>
      <c r="BW91" s="2780"/>
      <c r="BX91" s="2780"/>
      <c r="BY91" s="2780"/>
      <c r="BZ91" s="2780"/>
      <c r="CA91" s="2780"/>
      <c r="CB91" s="2780"/>
      <c r="CC91" s="2780"/>
      <c r="CD91" s="2780"/>
      <c r="CE91" s="2780"/>
      <c r="CF91" s="2780"/>
      <c r="CG91" s="2780"/>
      <c r="CH91" s="2780"/>
      <c r="CI91" s="2780"/>
      <c r="CJ91" s="2780"/>
      <c r="CK91" s="2780"/>
      <c r="CL91" s="2780"/>
      <c r="CM91" s="3036"/>
      <c r="CN91" s="3036"/>
      <c r="CO91" s="3036"/>
      <c r="CP91" s="3036"/>
      <c r="CQ91" s="3036"/>
      <c r="CR91" s="3036"/>
      <c r="CS91" s="3031"/>
      <c r="CT91" s="2790"/>
      <c r="CU91" s="2790"/>
      <c r="CV91" s="2835"/>
      <c r="CW91" s="2836"/>
      <c r="CX91" s="2836"/>
      <c r="CY91" s="2836"/>
      <c r="CZ91" s="2836"/>
      <c r="DA91" s="2836"/>
      <c r="DB91" s="2836"/>
      <c r="DC91" s="2836"/>
      <c r="DD91" s="2836"/>
      <c r="DE91" s="2836"/>
      <c r="DF91" s="2836"/>
      <c r="DG91" s="2836"/>
      <c r="DH91" s="2836"/>
      <c r="DI91" s="2836"/>
      <c r="DJ91" s="2836"/>
      <c r="DK91" s="2836"/>
      <c r="DL91" s="2836"/>
      <c r="DM91" s="2836"/>
      <c r="DN91" s="2836"/>
      <c r="DO91" s="2837"/>
      <c r="DP91"/>
      <c r="DQ91"/>
      <c r="DR91"/>
      <c r="DS91"/>
      <c r="DT91"/>
      <c r="DU91"/>
      <c r="DV91"/>
      <c r="DW91"/>
      <c r="DX91"/>
      <c r="DY91"/>
      <c r="DZ91"/>
      <c r="EA91"/>
      <c r="EB91"/>
      <c r="EC91"/>
      <c r="ED91"/>
      <c r="EE91" s="229"/>
      <c r="EF91" s="237"/>
      <c r="EG91" s="131">
        <f t="shared" si="62"/>
        <v>0</v>
      </c>
      <c r="EH91" s="131">
        <f t="shared" si="63"/>
        <v>0</v>
      </c>
      <c r="EI91" s="131">
        <f t="shared" si="64"/>
        <v>0</v>
      </c>
      <c r="EJ91" s="131">
        <f t="shared" si="65"/>
        <v>0</v>
      </c>
      <c r="EK91" s="247" t="s">
        <v>1588</v>
      </c>
      <c r="EL91" s="131" t="str">
        <f t="shared" si="99"/>
        <v>給気送風機の性能</v>
      </c>
      <c r="EM91" s="130">
        <f t="shared" si="79"/>
        <v>0</v>
      </c>
      <c r="EN91" s="129" t="str">
        <f t="shared" si="66"/>
        <v/>
      </c>
      <c r="EO91" s="121" t="str">
        <f>IF($EN91="要是正",MAX($EO$14:EO90)+1,"")</f>
        <v/>
      </c>
      <c r="EP91" s="121" t="str">
        <f>IF($EN91="要是正",MAX($EP$14:EP90)+1,"")</f>
        <v/>
      </c>
      <c r="EQ91" s="128" t="str">
        <f t="shared" si="67"/>
        <v/>
      </c>
      <c r="ER91" s="127" t="str">
        <f t="shared" si="68"/>
        <v/>
      </c>
      <c r="ES91" s="122" t="str">
        <f t="shared" si="69"/>
        <v/>
      </c>
      <c r="ET91" s="157" t="str">
        <f t="shared" si="70"/>
        <v/>
      </c>
      <c r="EU91" s="156" t="str">
        <f t="shared" si="71"/>
        <v/>
      </c>
      <c r="EV91" s="125" t="str">
        <f t="shared" si="80"/>
        <v/>
      </c>
      <c r="EW91" s="123" t="str">
        <f t="shared" si="81"/>
        <v>0</v>
      </c>
      <c r="EX91" s="124" t="str">
        <f t="shared" si="82"/>
        <v/>
      </c>
      <c r="EY91" s="123" t="str">
        <f t="shared" si="83"/>
        <v>0</v>
      </c>
      <c r="EZ91" s="123" t="str">
        <f t="shared" si="84"/>
        <v>0</v>
      </c>
      <c r="FA91" s="122" t="str">
        <f t="shared" si="85"/>
        <v/>
      </c>
      <c r="FB91" s="125" t="str">
        <f t="shared" si="72"/>
        <v/>
      </c>
      <c r="FC91" s="123" t="str">
        <f t="shared" si="73"/>
        <v>0</v>
      </c>
      <c r="FD91" s="124" t="str">
        <f t="shared" si="74"/>
        <v/>
      </c>
      <c r="FE91" s="123" t="str">
        <f t="shared" si="86"/>
        <v>0</v>
      </c>
      <c r="FF91" s="123" t="str">
        <f t="shared" si="87"/>
        <v/>
      </c>
      <c r="FG91" s="122" t="str">
        <f t="shared" si="88"/>
        <v/>
      </c>
      <c r="FH91" s="121"/>
      <c r="FI91" s="121"/>
      <c r="FJ91" s="595"/>
      <c r="GG91" s="239" t="str">
        <f t="shared" si="61"/>
        <v/>
      </c>
      <c r="GH91" s="239" t="str">
        <f t="shared" si="75"/>
        <v/>
      </c>
      <c r="GI91" s="239" t="str">
        <f t="shared" si="76"/>
        <v/>
      </c>
      <c r="GJ91" s="239">
        <f t="shared" si="77"/>
        <v>0</v>
      </c>
      <c r="GK91" s="248" t="str">
        <f t="shared" si="78"/>
        <v/>
      </c>
      <c r="GM91" s="407" t="str">
        <f t="shared" si="89"/>
        <v/>
      </c>
      <c r="GN91" s="408" t="str">
        <f t="shared" si="90"/>
        <v>0</v>
      </c>
      <c r="GO91" s="409" t="str">
        <f t="shared" si="91"/>
        <v/>
      </c>
      <c r="GP91" s="408" t="str">
        <f t="shared" si="92"/>
        <v>0</v>
      </c>
      <c r="GQ91" s="410" t="str">
        <f t="shared" si="93"/>
        <v/>
      </c>
      <c r="GR91" s="506" t="str">
        <f t="shared" si="94"/>
        <v/>
      </c>
      <c r="GS91" s="411">
        <f t="shared" si="97"/>
        <v>0</v>
      </c>
      <c r="GT91" s="11"/>
      <c r="GU91" s="11"/>
      <c r="GV91" s="11"/>
      <c r="GW91" s="10" t="str">
        <f>$T$89</f>
        <v>給気送風機の性能</v>
      </c>
    </row>
    <row r="92" spans="2:205" s="10" customFormat="1" ht="50.1" customHeight="1" x14ac:dyDescent="0.15">
      <c r="B92" s="111"/>
      <c r="C92" s="229"/>
      <c r="D92" s="229"/>
      <c r="E92" s="229"/>
      <c r="F92" s="229"/>
      <c r="G92" s="253">
        <v>50</v>
      </c>
      <c r="H92" s="229"/>
      <c r="I92" s="260"/>
      <c r="J92" s="238"/>
      <c r="K92" s="242"/>
      <c r="L92" s="242"/>
      <c r="M92" s="2775" t="s">
        <v>6361</v>
      </c>
      <c r="N92" s="2775"/>
      <c r="O92" s="2775"/>
      <c r="P92" s="2798"/>
      <c r="Q92" s="2799"/>
      <c r="R92" s="2799"/>
      <c r="S92" s="2800"/>
      <c r="T92" s="2801"/>
      <c r="U92" s="2802"/>
      <c r="V92" s="2802"/>
      <c r="W92" s="2802"/>
      <c r="X92" s="2802"/>
      <c r="Y92" s="2802"/>
      <c r="Z92" s="2803"/>
      <c r="AA92" s="3101" t="s">
        <v>380</v>
      </c>
      <c r="AB92" s="3101"/>
      <c r="AC92" s="3101"/>
      <c r="AD92" s="3101"/>
      <c r="AE92" s="3101"/>
      <c r="AF92" s="3101"/>
      <c r="AG92" s="3101"/>
      <c r="AH92" s="3101"/>
      <c r="AI92" s="3101"/>
      <c r="AJ92" s="3101"/>
      <c r="AK92" s="3101"/>
      <c r="AL92" s="3101"/>
      <c r="AM92" s="3101"/>
      <c r="AN92" s="3101"/>
      <c r="AO92" s="3101"/>
      <c r="AP92" s="3101"/>
      <c r="AQ92" s="3101"/>
      <c r="AR92" s="3101"/>
      <c r="AS92" s="3101"/>
      <c r="AT92" s="3101"/>
      <c r="AU92" s="3101"/>
      <c r="AV92" s="3101"/>
      <c r="AW92" s="3101"/>
      <c r="AX92" s="3101"/>
      <c r="AY92" s="3102"/>
      <c r="AZ92" s="3039"/>
      <c r="BA92" s="3039"/>
      <c r="BB92" s="3039"/>
      <c r="BC92" s="3039"/>
      <c r="BD92" s="3039"/>
      <c r="BE92" s="3039"/>
      <c r="BF92" s="3039"/>
      <c r="BG92" s="3039"/>
      <c r="BH92" s="3039"/>
      <c r="BI92" s="3039"/>
      <c r="BJ92" s="3039"/>
      <c r="BK92" s="3039"/>
      <c r="BL92" s="2855"/>
      <c r="BM92" s="2855"/>
      <c r="BN92" s="2844"/>
      <c r="BO92" s="2844"/>
      <c r="BP92" s="2844"/>
      <c r="BQ92" s="2844"/>
      <c r="BR92" s="2844"/>
      <c r="BS92" s="2844"/>
      <c r="BT92" s="2844"/>
      <c r="BU92" s="2844"/>
      <c r="BV92" s="2844"/>
      <c r="BW92" s="2844"/>
      <c r="BX92" s="2844"/>
      <c r="BY92" s="2844"/>
      <c r="BZ92" s="2844"/>
      <c r="CA92" s="2844"/>
      <c r="CB92" s="2844"/>
      <c r="CC92" s="2844"/>
      <c r="CD92" s="2844"/>
      <c r="CE92" s="2844"/>
      <c r="CF92" s="2844"/>
      <c r="CG92" s="2844"/>
      <c r="CH92" s="2844"/>
      <c r="CI92" s="2844"/>
      <c r="CJ92" s="2844"/>
      <c r="CK92" s="2844"/>
      <c r="CL92" s="2844"/>
      <c r="CM92" s="3036"/>
      <c r="CN92" s="3036"/>
      <c r="CO92" s="3036"/>
      <c r="CP92" s="3036"/>
      <c r="CQ92" s="3036"/>
      <c r="CR92" s="3036"/>
      <c r="CS92" s="3031"/>
      <c r="CT92" s="2790"/>
      <c r="CU92" s="2790"/>
      <c r="CV92" s="2879"/>
      <c r="CW92" s="2880"/>
      <c r="CX92" s="2880"/>
      <c r="CY92" s="2880"/>
      <c r="CZ92" s="2880"/>
      <c r="DA92" s="2880"/>
      <c r="DB92" s="2880"/>
      <c r="DC92" s="2880"/>
      <c r="DD92" s="2880"/>
      <c r="DE92" s="2880"/>
      <c r="DF92" s="2880"/>
      <c r="DG92" s="2880"/>
      <c r="DH92" s="2880"/>
      <c r="DI92" s="2880"/>
      <c r="DJ92" s="2880"/>
      <c r="DK92" s="2880"/>
      <c r="DL92" s="2880"/>
      <c r="DM92" s="2880"/>
      <c r="DN92" s="2880"/>
      <c r="DO92" s="2881"/>
      <c r="DP92"/>
      <c r="DQ92"/>
      <c r="DR92"/>
      <c r="DS92"/>
      <c r="DT92"/>
      <c r="DU92"/>
      <c r="DV92"/>
      <c r="DW92"/>
      <c r="DX92"/>
      <c r="DY92"/>
      <c r="DZ92"/>
      <c r="EA92"/>
      <c r="EB92"/>
      <c r="EC92"/>
      <c r="ED92"/>
      <c r="EE92" s="229"/>
      <c r="EF92" s="237"/>
      <c r="EG92" s="131">
        <f t="shared" si="62"/>
        <v>0</v>
      </c>
      <c r="EH92" s="131">
        <f t="shared" si="63"/>
        <v>0</v>
      </c>
      <c r="EI92" s="131">
        <f t="shared" si="64"/>
        <v>0</v>
      </c>
      <c r="EJ92" s="131">
        <f t="shared" si="65"/>
        <v>0</v>
      </c>
      <c r="EK92" s="247" t="s">
        <v>1589</v>
      </c>
      <c r="EL92" s="131" t="str">
        <f t="shared" si="99"/>
        <v>給気送風機の性能</v>
      </c>
      <c r="EM92" s="130">
        <f t="shared" si="79"/>
        <v>0</v>
      </c>
      <c r="EN92" s="129" t="str">
        <f t="shared" si="66"/>
        <v/>
      </c>
      <c r="EO92" s="121" t="str">
        <f>IF($EN92="要是正",MAX($EO$14:EO91)+1,"")</f>
        <v/>
      </c>
      <c r="EP92" s="121" t="str">
        <f>IF($EN92="要是正",MAX($EP$14:EP91)+1,"")</f>
        <v/>
      </c>
      <c r="EQ92" s="128" t="str">
        <f t="shared" si="67"/>
        <v/>
      </c>
      <c r="ER92" s="127" t="str">
        <f t="shared" si="68"/>
        <v/>
      </c>
      <c r="ES92" s="122" t="str">
        <f t="shared" si="69"/>
        <v/>
      </c>
      <c r="ET92" s="157" t="str">
        <f t="shared" si="70"/>
        <v/>
      </c>
      <c r="EU92" s="156" t="str">
        <f t="shared" si="71"/>
        <v/>
      </c>
      <c r="EV92" s="125" t="str">
        <f t="shared" si="80"/>
        <v/>
      </c>
      <c r="EW92" s="123" t="str">
        <f t="shared" si="81"/>
        <v>0</v>
      </c>
      <c r="EX92" s="124" t="str">
        <f t="shared" si="82"/>
        <v/>
      </c>
      <c r="EY92" s="123" t="str">
        <f t="shared" si="83"/>
        <v>0</v>
      </c>
      <c r="EZ92" s="123" t="str">
        <f t="shared" si="84"/>
        <v>0</v>
      </c>
      <c r="FA92" s="122" t="str">
        <f t="shared" si="85"/>
        <v/>
      </c>
      <c r="FB92" s="125" t="str">
        <f t="shared" si="72"/>
        <v/>
      </c>
      <c r="FC92" s="123" t="str">
        <f t="shared" si="73"/>
        <v>0</v>
      </c>
      <c r="FD92" s="124" t="str">
        <f t="shared" si="74"/>
        <v/>
      </c>
      <c r="FE92" s="123" t="str">
        <f t="shared" si="86"/>
        <v>0</v>
      </c>
      <c r="FF92" s="123" t="str">
        <f t="shared" si="87"/>
        <v/>
      </c>
      <c r="FG92" s="122" t="str">
        <f t="shared" si="88"/>
        <v/>
      </c>
      <c r="FH92" s="121"/>
      <c r="FI92" s="121"/>
      <c r="FJ92" s="595"/>
      <c r="GG92" s="239" t="str">
        <f t="shared" si="61"/>
        <v/>
      </c>
      <c r="GH92" s="239" t="str">
        <f t="shared" si="75"/>
        <v/>
      </c>
      <c r="GI92" s="239" t="str">
        <f t="shared" si="76"/>
        <v/>
      </c>
      <c r="GJ92" s="239">
        <f t="shared" si="77"/>
        <v>0</v>
      </c>
      <c r="GK92" s="248" t="str">
        <f t="shared" si="78"/>
        <v/>
      </c>
      <c r="GM92" s="407" t="str">
        <f t="shared" si="89"/>
        <v/>
      </c>
      <c r="GN92" s="408" t="str">
        <f t="shared" si="90"/>
        <v>0</v>
      </c>
      <c r="GO92" s="409" t="str">
        <f t="shared" si="91"/>
        <v/>
      </c>
      <c r="GP92" s="408" t="str">
        <f t="shared" si="92"/>
        <v>0</v>
      </c>
      <c r="GQ92" s="410" t="str">
        <f t="shared" si="93"/>
        <v/>
      </c>
      <c r="GR92" s="506" t="str">
        <f t="shared" si="94"/>
        <v/>
      </c>
      <c r="GS92" s="411">
        <f t="shared" si="97"/>
        <v>0</v>
      </c>
      <c r="GT92" s="11"/>
      <c r="GU92" s="11"/>
      <c r="GV92" s="11"/>
      <c r="GW92" s="10" t="str">
        <f>$T$89</f>
        <v>給気送風機の性能</v>
      </c>
    </row>
    <row r="93" spans="2:205" s="10" customFormat="1" ht="50.1" customHeight="1" x14ac:dyDescent="0.15">
      <c r="B93" s="111"/>
      <c r="C93" s="229"/>
      <c r="D93" s="229"/>
      <c r="E93" s="229"/>
      <c r="F93" s="229"/>
      <c r="G93" s="229"/>
      <c r="H93" s="229"/>
      <c r="I93" s="260"/>
      <c r="J93" s="238"/>
      <c r="K93" s="242"/>
      <c r="L93" s="242"/>
      <c r="M93" s="2775" t="s">
        <v>6362</v>
      </c>
      <c r="N93" s="2775"/>
      <c r="O93" s="2775"/>
      <c r="P93" s="2798"/>
      <c r="Q93" s="2799"/>
      <c r="R93" s="2799"/>
      <c r="S93" s="2800"/>
      <c r="T93" s="2795" t="s">
        <v>379</v>
      </c>
      <c r="U93" s="2796"/>
      <c r="V93" s="2796"/>
      <c r="W93" s="2796"/>
      <c r="X93" s="2796"/>
      <c r="Y93" s="2796"/>
      <c r="Z93" s="2797"/>
      <c r="AA93" s="3097" t="s">
        <v>378</v>
      </c>
      <c r="AB93" s="3097"/>
      <c r="AC93" s="3097"/>
      <c r="AD93" s="3097"/>
      <c r="AE93" s="3097"/>
      <c r="AF93" s="3097"/>
      <c r="AG93" s="3097"/>
      <c r="AH93" s="3097"/>
      <c r="AI93" s="3097"/>
      <c r="AJ93" s="3097"/>
      <c r="AK93" s="3097"/>
      <c r="AL93" s="3097"/>
      <c r="AM93" s="3097"/>
      <c r="AN93" s="3097"/>
      <c r="AO93" s="3097"/>
      <c r="AP93" s="3097"/>
      <c r="AQ93" s="3097"/>
      <c r="AR93" s="3097"/>
      <c r="AS93" s="3097"/>
      <c r="AT93" s="3097"/>
      <c r="AU93" s="3097"/>
      <c r="AV93" s="3097"/>
      <c r="AW93" s="3097"/>
      <c r="AX93" s="3097"/>
      <c r="AY93" s="3098"/>
      <c r="AZ93" s="3074"/>
      <c r="BA93" s="3074"/>
      <c r="BB93" s="3074"/>
      <c r="BC93" s="3074"/>
      <c r="BD93" s="3074"/>
      <c r="BE93" s="3074"/>
      <c r="BF93" s="3074"/>
      <c r="BG93" s="3074"/>
      <c r="BH93" s="3074"/>
      <c r="BI93" s="3074"/>
      <c r="BJ93" s="3074"/>
      <c r="BK93" s="3074"/>
      <c r="BL93" s="2819"/>
      <c r="BM93" s="2819"/>
      <c r="BN93" s="2820"/>
      <c r="BO93" s="2820"/>
      <c r="BP93" s="2820"/>
      <c r="BQ93" s="2820"/>
      <c r="BR93" s="2820"/>
      <c r="BS93" s="2820"/>
      <c r="BT93" s="2820"/>
      <c r="BU93" s="2820"/>
      <c r="BV93" s="2820"/>
      <c r="BW93" s="2820"/>
      <c r="BX93" s="2820"/>
      <c r="BY93" s="2820"/>
      <c r="BZ93" s="2820"/>
      <c r="CA93" s="2820"/>
      <c r="CB93" s="2820"/>
      <c r="CC93" s="2820"/>
      <c r="CD93" s="2820"/>
      <c r="CE93" s="2820"/>
      <c r="CF93" s="2820"/>
      <c r="CG93" s="2820"/>
      <c r="CH93" s="2820"/>
      <c r="CI93" s="2820"/>
      <c r="CJ93" s="2820"/>
      <c r="CK93" s="2820"/>
      <c r="CL93" s="2820"/>
      <c r="CM93" s="3046"/>
      <c r="CN93" s="3046"/>
      <c r="CO93" s="3046"/>
      <c r="CP93" s="3046"/>
      <c r="CQ93" s="3046"/>
      <c r="CR93" s="3046"/>
      <c r="CS93" s="3032"/>
      <c r="CT93" s="2953"/>
      <c r="CU93" s="2953"/>
      <c r="CV93" s="2808"/>
      <c r="CW93" s="2809"/>
      <c r="CX93" s="2809"/>
      <c r="CY93" s="2809"/>
      <c r="CZ93" s="2809"/>
      <c r="DA93" s="2809"/>
      <c r="DB93" s="2809"/>
      <c r="DC93" s="2809"/>
      <c r="DD93" s="2809"/>
      <c r="DE93" s="2809"/>
      <c r="DF93" s="2809"/>
      <c r="DG93" s="2809"/>
      <c r="DH93" s="2809"/>
      <c r="DI93" s="2809"/>
      <c r="DJ93" s="2809"/>
      <c r="DK93" s="2809"/>
      <c r="DL93" s="2809"/>
      <c r="DM93" s="2809"/>
      <c r="DN93" s="2809"/>
      <c r="DO93" s="2810"/>
      <c r="DP93"/>
      <c r="DQ93"/>
      <c r="DR93"/>
      <c r="DS93"/>
      <c r="DT93"/>
      <c r="DU93"/>
      <c r="DV93"/>
      <c r="DW93"/>
      <c r="DX93"/>
      <c r="DY93"/>
      <c r="DZ93"/>
      <c r="EA93"/>
      <c r="EB93"/>
      <c r="EC93"/>
      <c r="ED93"/>
      <c r="EE93" s="229"/>
      <c r="EF93" s="237"/>
      <c r="EG93" s="131">
        <f t="shared" si="62"/>
        <v>0</v>
      </c>
      <c r="EH93" s="131">
        <f t="shared" si="63"/>
        <v>0</v>
      </c>
      <c r="EI93" s="131">
        <f t="shared" si="64"/>
        <v>0</v>
      </c>
      <c r="EJ93" s="131">
        <f t="shared" si="65"/>
        <v>0</v>
      </c>
      <c r="EK93" s="247" t="s">
        <v>1590</v>
      </c>
      <c r="EL93" s="131" t="str">
        <f>$T$93</f>
        <v>給気送風機の吸込口</v>
      </c>
      <c r="EM93" s="130">
        <f t="shared" si="79"/>
        <v>0</v>
      </c>
      <c r="EN93" s="129" t="str">
        <f t="shared" si="66"/>
        <v/>
      </c>
      <c r="EO93" s="121" t="str">
        <f>IF($EN93="要是正",MAX($EO$14:EO92)+1,"")</f>
        <v/>
      </c>
      <c r="EP93" s="121" t="str">
        <f>IF($EN93="要是正",MAX($EP$14:EP92)+1,"")</f>
        <v/>
      </c>
      <c r="EQ93" s="128" t="str">
        <f t="shared" si="67"/>
        <v/>
      </c>
      <c r="ER93" s="127" t="str">
        <f t="shared" si="68"/>
        <v/>
      </c>
      <c r="ES93" s="122" t="str">
        <f t="shared" si="69"/>
        <v/>
      </c>
      <c r="ET93" s="157" t="str">
        <f t="shared" si="70"/>
        <v/>
      </c>
      <c r="EU93" s="156" t="str">
        <f t="shared" si="71"/>
        <v/>
      </c>
      <c r="EV93" s="125" t="str">
        <f t="shared" si="80"/>
        <v/>
      </c>
      <c r="EW93" s="123" t="str">
        <f t="shared" si="81"/>
        <v>0</v>
      </c>
      <c r="EX93" s="124" t="str">
        <f t="shared" si="82"/>
        <v/>
      </c>
      <c r="EY93" s="123" t="str">
        <f t="shared" si="83"/>
        <v>0</v>
      </c>
      <c r="EZ93" s="123" t="str">
        <f t="shared" si="84"/>
        <v>0</v>
      </c>
      <c r="FA93" s="122" t="str">
        <f t="shared" si="85"/>
        <v/>
      </c>
      <c r="FB93" s="125" t="str">
        <f t="shared" si="72"/>
        <v/>
      </c>
      <c r="FC93" s="123" t="str">
        <f t="shared" si="73"/>
        <v>0</v>
      </c>
      <c r="FD93" s="124" t="str">
        <f t="shared" si="74"/>
        <v/>
      </c>
      <c r="FE93" s="123" t="str">
        <f t="shared" si="86"/>
        <v>0</v>
      </c>
      <c r="FF93" s="123" t="str">
        <f t="shared" si="87"/>
        <v/>
      </c>
      <c r="FG93" s="122" t="str">
        <f t="shared" si="88"/>
        <v/>
      </c>
      <c r="FH93" s="121"/>
      <c r="FI93" s="121"/>
      <c r="FJ93" s="595"/>
      <c r="FK93" s="130">
        <v>12</v>
      </c>
      <c r="FL93" s="130" t="s">
        <v>185</v>
      </c>
      <c r="FM93" s="130" t="s">
        <v>217</v>
      </c>
      <c r="FN93" s="130" t="s">
        <v>216</v>
      </c>
      <c r="GG93" s="239" t="str">
        <f t="shared" si="61"/>
        <v/>
      </c>
      <c r="GH93" s="239" t="str">
        <f t="shared" si="75"/>
        <v/>
      </c>
      <c r="GI93" s="239" t="str">
        <f t="shared" si="76"/>
        <v/>
      </c>
      <c r="GJ93" s="239">
        <f t="shared" si="77"/>
        <v>0</v>
      </c>
      <c r="GK93" s="248" t="str">
        <f t="shared" si="78"/>
        <v/>
      </c>
      <c r="GM93" s="407" t="str">
        <f t="shared" si="89"/>
        <v/>
      </c>
      <c r="GN93" s="408" t="str">
        <f t="shared" si="90"/>
        <v>0</v>
      </c>
      <c r="GO93" s="409" t="str">
        <f t="shared" si="91"/>
        <v/>
      </c>
      <c r="GP93" s="408" t="str">
        <f t="shared" si="92"/>
        <v>0</v>
      </c>
      <c r="GQ93" s="410" t="str">
        <f t="shared" si="93"/>
        <v/>
      </c>
      <c r="GR93" s="506" t="str">
        <f t="shared" si="94"/>
        <v/>
      </c>
      <c r="GS93" s="411">
        <f t="shared" si="97"/>
        <v>0</v>
      </c>
      <c r="GT93" s="11"/>
      <c r="GU93" s="11"/>
      <c r="GV93" s="11"/>
      <c r="GW93" s="10" t="str">
        <f>$T$93</f>
        <v>給気送風機の吸込口</v>
      </c>
    </row>
    <row r="94" spans="2:205" s="10" customFormat="1" ht="50.1" customHeight="1" x14ac:dyDescent="0.15">
      <c r="B94" s="111"/>
      <c r="C94" s="229"/>
      <c r="D94" s="229"/>
      <c r="E94" s="229"/>
      <c r="F94" s="229"/>
      <c r="G94" s="229"/>
      <c r="H94" s="229"/>
      <c r="I94" s="260"/>
      <c r="J94" s="238"/>
      <c r="K94" s="242"/>
      <c r="L94" s="242"/>
      <c r="M94" s="2775" t="s">
        <v>6364</v>
      </c>
      <c r="N94" s="2775"/>
      <c r="O94" s="2775"/>
      <c r="P94" s="2798"/>
      <c r="Q94" s="2799"/>
      <c r="R94" s="2799"/>
      <c r="S94" s="2800"/>
      <c r="T94" s="2798"/>
      <c r="U94" s="2799"/>
      <c r="V94" s="2799"/>
      <c r="W94" s="2799"/>
      <c r="X94" s="2799"/>
      <c r="Y94" s="2799"/>
      <c r="Z94" s="2800"/>
      <c r="AA94" s="3095" t="s">
        <v>377</v>
      </c>
      <c r="AB94" s="3095"/>
      <c r="AC94" s="3095"/>
      <c r="AD94" s="3095"/>
      <c r="AE94" s="3095"/>
      <c r="AF94" s="3095"/>
      <c r="AG94" s="3095"/>
      <c r="AH94" s="3095"/>
      <c r="AI94" s="3095"/>
      <c r="AJ94" s="3095"/>
      <c r="AK94" s="3095"/>
      <c r="AL94" s="3095"/>
      <c r="AM94" s="3095"/>
      <c r="AN94" s="3095"/>
      <c r="AO94" s="3095"/>
      <c r="AP94" s="3095"/>
      <c r="AQ94" s="3095"/>
      <c r="AR94" s="3095"/>
      <c r="AS94" s="3095"/>
      <c r="AT94" s="3095"/>
      <c r="AU94" s="3095"/>
      <c r="AV94" s="3095"/>
      <c r="AW94" s="3095"/>
      <c r="AX94" s="3095"/>
      <c r="AY94" s="3096"/>
      <c r="AZ94" s="2790"/>
      <c r="BA94" s="2790"/>
      <c r="BB94" s="2790"/>
      <c r="BC94" s="2790"/>
      <c r="BD94" s="2790"/>
      <c r="BE94" s="2790"/>
      <c r="BF94" s="2790"/>
      <c r="BG94" s="2790"/>
      <c r="BH94" s="2790"/>
      <c r="BI94" s="2790"/>
      <c r="BJ94" s="2790"/>
      <c r="BK94" s="2790"/>
      <c r="BL94" s="2781"/>
      <c r="BM94" s="2781"/>
      <c r="BN94" s="2780"/>
      <c r="BO94" s="2780"/>
      <c r="BP94" s="2780"/>
      <c r="BQ94" s="2780"/>
      <c r="BR94" s="2780"/>
      <c r="BS94" s="2780"/>
      <c r="BT94" s="2780"/>
      <c r="BU94" s="2780"/>
      <c r="BV94" s="2780"/>
      <c r="BW94" s="2780"/>
      <c r="BX94" s="2780"/>
      <c r="BY94" s="2780"/>
      <c r="BZ94" s="2780"/>
      <c r="CA94" s="2780"/>
      <c r="CB94" s="2780"/>
      <c r="CC94" s="2780"/>
      <c r="CD94" s="2780"/>
      <c r="CE94" s="2780"/>
      <c r="CF94" s="2780"/>
      <c r="CG94" s="2780"/>
      <c r="CH94" s="2780"/>
      <c r="CI94" s="2780"/>
      <c r="CJ94" s="2780"/>
      <c r="CK94" s="2780"/>
      <c r="CL94" s="2780"/>
      <c r="CM94" s="3036"/>
      <c r="CN94" s="3036"/>
      <c r="CO94" s="3036"/>
      <c r="CP94" s="3036"/>
      <c r="CQ94" s="3036"/>
      <c r="CR94" s="3036"/>
      <c r="CS94" s="3031"/>
      <c r="CT94" s="2790"/>
      <c r="CU94" s="2790"/>
      <c r="CV94" s="2835"/>
      <c r="CW94" s="2836"/>
      <c r="CX94" s="2836"/>
      <c r="CY94" s="2836"/>
      <c r="CZ94" s="2836"/>
      <c r="DA94" s="2836"/>
      <c r="DB94" s="2836"/>
      <c r="DC94" s="2836"/>
      <c r="DD94" s="2836"/>
      <c r="DE94" s="2836"/>
      <c r="DF94" s="2836"/>
      <c r="DG94" s="2836"/>
      <c r="DH94" s="2836"/>
      <c r="DI94" s="2836"/>
      <c r="DJ94" s="2836"/>
      <c r="DK94" s="2836"/>
      <c r="DL94" s="2836"/>
      <c r="DM94" s="2836"/>
      <c r="DN94" s="2836"/>
      <c r="DO94" s="2837"/>
      <c r="DP94"/>
      <c r="DQ94"/>
      <c r="DR94"/>
      <c r="DS94"/>
      <c r="DT94"/>
      <c r="DU94"/>
      <c r="DV94"/>
      <c r="DW94"/>
      <c r="DX94"/>
      <c r="DY94"/>
      <c r="DZ94"/>
      <c r="EA94"/>
      <c r="EB94"/>
      <c r="EC94"/>
      <c r="ED94"/>
      <c r="EE94" s="229"/>
      <c r="EF94" s="237"/>
      <c r="EG94" s="131">
        <f t="shared" si="62"/>
        <v>0</v>
      </c>
      <c r="EH94" s="131">
        <f t="shared" si="63"/>
        <v>0</v>
      </c>
      <c r="EI94" s="131">
        <f t="shared" si="64"/>
        <v>0</v>
      </c>
      <c r="EJ94" s="131">
        <f t="shared" si="65"/>
        <v>0</v>
      </c>
      <c r="EK94" s="247" t="s">
        <v>1591</v>
      </c>
      <c r="EL94" s="131" t="str">
        <f t="shared" ref="EL94:EL95" si="100">$T$93</f>
        <v>給気送風機の吸込口</v>
      </c>
      <c r="EM94" s="130">
        <f t="shared" si="79"/>
        <v>0</v>
      </c>
      <c r="EN94" s="129" t="str">
        <f t="shared" si="66"/>
        <v/>
      </c>
      <c r="EO94" s="121" t="str">
        <f>IF($EN94="要是正",MAX($EO$14:EO93)+1,"")</f>
        <v/>
      </c>
      <c r="EP94" s="121" t="str">
        <f>IF($EN94="要是正",MAX($EP$14:EP93)+1,"")</f>
        <v/>
      </c>
      <c r="EQ94" s="128" t="str">
        <f t="shared" si="67"/>
        <v/>
      </c>
      <c r="ER94" s="127" t="str">
        <f t="shared" si="68"/>
        <v/>
      </c>
      <c r="ES94" s="122" t="str">
        <f t="shared" si="69"/>
        <v/>
      </c>
      <c r="ET94" s="157" t="str">
        <f t="shared" si="70"/>
        <v/>
      </c>
      <c r="EU94" s="156" t="str">
        <f t="shared" si="71"/>
        <v/>
      </c>
      <c r="EV94" s="125" t="str">
        <f t="shared" si="80"/>
        <v/>
      </c>
      <c r="EW94" s="123" t="str">
        <f t="shared" si="81"/>
        <v>0</v>
      </c>
      <c r="EX94" s="124" t="str">
        <f t="shared" si="82"/>
        <v/>
      </c>
      <c r="EY94" s="123" t="str">
        <f t="shared" si="83"/>
        <v>0</v>
      </c>
      <c r="EZ94" s="123" t="str">
        <f t="shared" si="84"/>
        <v>0</v>
      </c>
      <c r="FA94" s="122" t="str">
        <f t="shared" si="85"/>
        <v/>
      </c>
      <c r="FB94" s="125" t="str">
        <f t="shared" si="72"/>
        <v/>
      </c>
      <c r="FC94" s="123" t="str">
        <f t="shared" si="73"/>
        <v>0</v>
      </c>
      <c r="FD94" s="124" t="str">
        <f t="shared" si="74"/>
        <v/>
      </c>
      <c r="FE94" s="123" t="str">
        <f t="shared" si="86"/>
        <v>0</v>
      </c>
      <c r="FF94" s="123" t="str">
        <f t="shared" si="87"/>
        <v/>
      </c>
      <c r="FG94" s="122" t="str">
        <f t="shared" si="88"/>
        <v/>
      </c>
      <c r="FH94" s="121"/>
      <c r="FI94" s="121"/>
      <c r="FJ94" s="595"/>
      <c r="FK94" s="130">
        <v>13</v>
      </c>
      <c r="FL94" s="130" t="s">
        <v>185</v>
      </c>
      <c r="FM94" s="130" t="s">
        <v>213</v>
      </c>
      <c r="FN94" s="130" t="s">
        <v>212</v>
      </c>
      <c r="GG94" s="239" t="str">
        <f t="shared" si="61"/>
        <v/>
      </c>
      <c r="GH94" s="239" t="str">
        <f t="shared" si="75"/>
        <v/>
      </c>
      <c r="GI94" s="239" t="str">
        <f t="shared" si="76"/>
        <v/>
      </c>
      <c r="GJ94" s="239">
        <f t="shared" si="77"/>
        <v>0</v>
      </c>
      <c r="GK94" s="248" t="str">
        <f t="shared" si="78"/>
        <v/>
      </c>
      <c r="GM94" s="407" t="str">
        <f t="shared" si="89"/>
        <v/>
      </c>
      <c r="GN94" s="408" t="str">
        <f t="shared" si="90"/>
        <v>0</v>
      </c>
      <c r="GO94" s="409" t="str">
        <f t="shared" si="91"/>
        <v/>
      </c>
      <c r="GP94" s="408" t="str">
        <f t="shared" si="92"/>
        <v>0</v>
      </c>
      <c r="GQ94" s="410" t="str">
        <f t="shared" si="93"/>
        <v/>
      </c>
      <c r="GR94" s="506" t="str">
        <f t="shared" si="94"/>
        <v/>
      </c>
      <c r="GS94" s="411">
        <f t="shared" si="97"/>
        <v>0</v>
      </c>
      <c r="GT94" s="11"/>
      <c r="GU94" s="11"/>
      <c r="GV94" s="11"/>
      <c r="GW94" s="10" t="str">
        <f>$T$93</f>
        <v>給気送風機の吸込口</v>
      </c>
    </row>
    <row r="95" spans="2:205" s="10" customFormat="1" ht="50.1" customHeight="1" x14ac:dyDescent="0.15">
      <c r="B95" s="111"/>
      <c r="C95" s="229"/>
      <c r="D95" s="229"/>
      <c r="E95" s="229"/>
      <c r="F95" s="229"/>
      <c r="G95" s="229"/>
      <c r="H95" s="229"/>
      <c r="I95" s="260"/>
      <c r="J95" s="238"/>
      <c r="K95" s="242"/>
      <c r="L95" s="242"/>
      <c r="M95" s="2775" t="s">
        <v>6365</v>
      </c>
      <c r="N95" s="2775"/>
      <c r="O95" s="2775"/>
      <c r="P95" s="2798"/>
      <c r="Q95" s="2799"/>
      <c r="R95" s="2799"/>
      <c r="S95" s="2800"/>
      <c r="T95" s="2801"/>
      <c r="U95" s="2802"/>
      <c r="V95" s="2802"/>
      <c r="W95" s="2802"/>
      <c r="X95" s="2802"/>
      <c r="Y95" s="2802"/>
      <c r="Z95" s="2803"/>
      <c r="AA95" s="3101" t="s">
        <v>376</v>
      </c>
      <c r="AB95" s="3101"/>
      <c r="AC95" s="3101"/>
      <c r="AD95" s="3101"/>
      <c r="AE95" s="3101"/>
      <c r="AF95" s="3101"/>
      <c r="AG95" s="3101"/>
      <c r="AH95" s="3101"/>
      <c r="AI95" s="3101"/>
      <c r="AJ95" s="3101"/>
      <c r="AK95" s="3101"/>
      <c r="AL95" s="3101"/>
      <c r="AM95" s="3101"/>
      <c r="AN95" s="3101"/>
      <c r="AO95" s="3101"/>
      <c r="AP95" s="3101"/>
      <c r="AQ95" s="3101"/>
      <c r="AR95" s="3101"/>
      <c r="AS95" s="3101"/>
      <c r="AT95" s="3101"/>
      <c r="AU95" s="3101"/>
      <c r="AV95" s="3101"/>
      <c r="AW95" s="3101"/>
      <c r="AX95" s="3101"/>
      <c r="AY95" s="3102"/>
      <c r="AZ95" s="3039"/>
      <c r="BA95" s="3039"/>
      <c r="BB95" s="3039"/>
      <c r="BC95" s="3039"/>
      <c r="BD95" s="3039"/>
      <c r="BE95" s="3039"/>
      <c r="BF95" s="3039"/>
      <c r="BG95" s="3039"/>
      <c r="BH95" s="3039"/>
      <c r="BI95" s="3039"/>
      <c r="BJ95" s="3039"/>
      <c r="BK95" s="3039"/>
      <c r="BL95" s="2855"/>
      <c r="BM95" s="2855"/>
      <c r="BN95" s="2844"/>
      <c r="BO95" s="2844"/>
      <c r="BP95" s="2844"/>
      <c r="BQ95" s="2844"/>
      <c r="BR95" s="2844"/>
      <c r="BS95" s="2844"/>
      <c r="BT95" s="2844"/>
      <c r="BU95" s="2844"/>
      <c r="BV95" s="2844"/>
      <c r="BW95" s="2844"/>
      <c r="BX95" s="2844"/>
      <c r="BY95" s="2844"/>
      <c r="BZ95" s="2844"/>
      <c r="CA95" s="2844"/>
      <c r="CB95" s="2844"/>
      <c r="CC95" s="2844"/>
      <c r="CD95" s="2844"/>
      <c r="CE95" s="2844"/>
      <c r="CF95" s="2844"/>
      <c r="CG95" s="2844"/>
      <c r="CH95" s="2844"/>
      <c r="CI95" s="2844"/>
      <c r="CJ95" s="2844"/>
      <c r="CK95" s="2844"/>
      <c r="CL95" s="2844"/>
      <c r="CM95" s="3037"/>
      <c r="CN95" s="3037"/>
      <c r="CO95" s="3037"/>
      <c r="CP95" s="3037"/>
      <c r="CQ95" s="3037"/>
      <c r="CR95" s="3037"/>
      <c r="CS95" s="3038"/>
      <c r="CT95" s="3039"/>
      <c r="CU95" s="3039"/>
      <c r="CV95" s="2879"/>
      <c r="CW95" s="2880"/>
      <c r="CX95" s="2880"/>
      <c r="CY95" s="2880"/>
      <c r="CZ95" s="2880"/>
      <c r="DA95" s="2880"/>
      <c r="DB95" s="2880"/>
      <c r="DC95" s="2880"/>
      <c r="DD95" s="2880"/>
      <c r="DE95" s="2880"/>
      <c r="DF95" s="2880"/>
      <c r="DG95" s="2880"/>
      <c r="DH95" s="2880"/>
      <c r="DI95" s="2880"/>
      <c r="DJ95" s="2880"/>
      <c r="DK95" s="2880"/>
      <c r="DL95" s="2880"/>
      <c r="DM95" s="2880"/>
      <c r="DN95" s="2880"/>
      <c r="DO95" s="2881"/>
      <c r="DP95"/>
      <c r="DQ95"/>
      <c r="DR95"/>
      <c r="DS95"/>
      <c r="DT95"/>
      <c r="DU95"/>
      <c r="DV95"/>
      <c r="DW95"/>
      <c r="DX95"/>
      <c r="DY95"/>
      <c r="DZ95"/>
      <c r="EA95"/>
      <c r="EB95"/>
      <c r="EC95"/>
      <c r="ED95"/>
      <c r="EE95" s="229"/>
      <c r="EF95" s="237"/>
      <c r="EG95" s="131">
        <f t="shared" si="62"/>
        <v>0</v>
      </c>
      <c r="EH95" s="131">
        <f>COUNTIFS(AZ95,"○指摘なし")</f>
        <v>0</v>
      </c>
      <c r="EI95" s="131">
        <f t="shared" si="64"/>
        <v>0</v>
      </c>
      <c r="EJ95" s="131">
        <f t="shared" si="65"/>
        <v>0</v>
      </c>
      <c r="EK95" s="247" t="s">
        <v>1592</v>
      </c>
      <c r="EL95" s="131" t="str">
        <f t="shared" si="100"/>
        <v>給気送風機の吸込口</v>
      </c>
      <c r="EM95" s="130">
        <f t="shared" si="79"/>
        <v>0</v>
      </c>
      <c r="EN95" s="129" t="str">
        <f t="shared" si="66"/>
        <v/>
      </c>
      <c r="EO95" s="121" t="str">
        <f>IF($EN95="要是正",MAX($EO$14:EO94)+1,"")</f>
        <v/>
      </c>
      <c r="EP95" s="121" t="str">
        <f>IF($EN95="要是正",MAX($EP$14:EP94)+1,"")</f>
        <v/>
      </c>
      <c r="EQ95" s="128" t="str">
        <f t="shared" si="67"/>
        <v/>
      </c>
      <c r="ER95" s="127" t="str">
        <f t="shared" si="68"/>
        <v/>
      </c>
      <c r="ES95" s="122" t="str">
        <f t="shared" si="69"/>
        <v/>
      </c>
      <c r="ET95" s="157" t="str">
        <f t="shared" si="70"/>
        <v/>
      </c>
      <c r="EU95" s="156" t="str">
        <f t="shared" si="71"/>
        <v/>
      </c>
      <c r="EV95" s="125" t="str">
        <f t="shared" si="80"/>
        <v/>
      </c>
      <c r="EW95" s="123" t="str">
        <f t="shared" si="81"/>
        <v>0</v>
      </c>
      <c r="EX95" s="124" t="str">
        <f t="shared" si="82"/>
        <v/>
      </c>
      <c r="EY95" s="123" t="str">
        <f t="shared" si="83"/>
        <v>0</v>
      </c>
      <c r="EZ95" s="123" t="str">
        <f t="shared" si="84"/>
        <v>0</v>
      </c>
      <c r="FA95" s="122" t="str">
        <f t="shared" si="85"/>
        <v/>
      </c>
      <c r="FB95" s="125" t="str">
        <f t="shared" si="72"/>
        <v/>
      </c>
      <c r="FC95" s="123" t="str">
        <f t="shared" si="73"/>
        <v>0</v>
      </c>
      <c r="FD95" s="124" t="str">
        <f t="shared" si="74"/>
        <v/>
      </c>
      <c r="FE95" s="123" t="str">
        <f t="shared" si="86"/>
        <v>0</v>
      </c>
      <c r="FF95" s="123" t="str">
        <f t="shared" si="87"/>
        <v/>
      </c>
      <c r="FG95" s="122" t="str">
        <f t="shared" si="88"/>
        <v/>
      </c>
      <c r="FH95" s="121"/>
      <c r="FI95" s="121"/>
      <c r="FJ95" s="595"/>
      <c r="FK95" s="130">
        <v>14</v>
      </c>
      <c r="FL95" s="130" t="s">
        <v>185</v>
      </c>
      <c r="FM95" s="130" t="s">
        <v>209</v>
      </c>
      <c r="FN95" s="130" t="s">
        <v>208</v>
      </c>
      <c r="GG95" s="239" t="str">
        <f t="shared" si="61"/>
        <v/>
      </c>
      <c r="GH95" s="239" t="str">
        <f t="shared" si="75"/>
        <v/>
      </c>
      <c r="GI95" s="239" t="str">
        <f t="shared" si="76"/>
        <v/>
      </c>
      <c r="GJ95" s="239">
        <f t="shared" si="77"/>
        <v>0</v>
      </c>
      <c r="GK95" s="248" t="str">
        <f t="shared" si="78"/>
        <v/>
      </c>
      <c r="GM95" s="407" t="str">
        <f t="shared" si="89"/>
        <v/>
      </c>
      <c r="GN95" s="408" t="str">
        <f t="shared" si="90"/>
        <v>0</v>
      </c>
      <c r="GO95" s="409" t="str">
        <f t="shared" si="91"/>
        <v/>
      </c>
      <c r="GP95" s="408" t="str">
        <f t="shared" si="92"/>
        <v>0</v>
      </c>
      <c r="GQ95" s="410" t="str">
        <f t="shared" si="93"/>
        <v/>
      </c>
      <c r="GR95" s="506" t="str">
        <f t="shared" si="94"/>
        <v/>
      </c>
      <c r="GS95" s="411">
        <f t="shared" si="97"/>
        <v>0</v>
      </c>
      <c r="GT95" s="11"/>
      <c r="GU95" s="11"/>
      <c r="GV95" s="11"/>
      <c r="GW95" s="10" t="str">
        <f>$T$93</f>
        <v>給気送風機の吸込口</v>
      </c>
    </row>
    <row r="96" spans="2:205" s="10" customFormat="1" ht="50.1" customHeight="1" x14ac:dyDescent="0.15">
      <c r="B96" s="111"/>
      <c r="C96" s="229"/>
      <c r="D96" s="229"/>
      <c r="E96" s="229"/>
      <c r="F96" s="229"/>
      <c r="G96" s="253">
        <v>50</v>
      </c>
      <c r="H96" s="229"/>
      <c r="I96" s="260"/>
      <c r="J96" s="238"/>
      <c r="K96" s="242"/>
      <c r="L96" s="242"/>
      <c r="M96" s="2775" t="s">
        <v>6366</v>
      </c>
      <c r="N96" s="2775"/>
      <c r="O96" s="2775"/>
      <c r="P96" s="2798"/>
      <c r="Q96" s="2799"/>
      <c r="R96" s="2799"/>
      <c r="S96" s="2800"/>
      <c r="T96" s="2795" t="s">
        <v>375</v>
      </c>
      <c r="U96" s="2796"/>
      <c r="V96" s="2796"/>
      <c r="W96" s="2796"/>
      <c r="X96" s="2796"/>
      <c r="Y96" s="2796"/>
      <c r="Z96" s="2797"/>
      <c r="AA96" s="3103" t="s">
        <v>374</v>
      </c>
      <c r="AB96" s="3103"/>
      <c r="AC96" s="3103"/>
      <c r="AD96" s="3103"/>
      <c r="AE96" s="3103"/>
      <c r="AF96" s="3103"/>
      <c r="AG96" s="3103"/>
      <c r="AH96" s="3103"/>
      <c r="AI96" s="3103"/>
      <c r="AJ96" s="3103"/>
      <c r="AK96" s="3103"/>
      <c r="AL96" s="3103"/>
      <c r="AM96" s="3103"/>
      <c r="AN96" s="3103"/>
      <c r="AO96" s="3103"/>
      <c r="AP96" s="3103"/>
      <c r="AQ96" s="3103"/>
      <c r="AR96" s="3103"/>
      <c r="AS96" s="3103"/>
      <c r="AT96" s="3103"/>
      <c r="AU96" s="3103"/>
      <c r="AV96" s="3103"/>
      <c r="AW96" s="3103"/>
      <c r="AX96" s="3103"/>
      <c r="AY96" s="3104"/>
      <c r="AZ96" s="3105"/>
      <c r="BA96" s="3105"/>
      <c r="BB96" s="3105"/>
      <c r="BC96" s="3105"/>
      <c r="BD96" s="3105"/>
      <c r="BE96" s="3105"/>
      <c r="BF96" s="3105"/>
      <c r="BG96" s="3105"/>
      <c r="BH96" s="3105"/>
      <c r="BI96" s="3105"/>
      <c r="BJ96" s="3105"/>
      <c r="BK96" s="3105"/>
      <c r="BL96" s="2962"/>
      <c r="BM96" s="2962"/>
      <c r="BN96" s="2955"/>
      <c r="BO96" s="2955"/>
      <c r="BP96" s="2955"/>
      <c r="BQ96" s="2955"/>
      <c r="BR96" s="2955"/>
      <c r="BS96" s="2955"/>
      <c r="BT96" s="2955"/>
      <c r="BU96" s="2955"/>
      <c r="BV96" s="2955"/>
      <c r="BW96" s="2955"/>
      <c r="BX96" s="2955"/>
      <c r="BY96" s="2955"/>
      <c r="BZ96" s="2955"/>
      <c r="CA96" s="2955"/>
      <c r="CB96" s="2955"/>
      <c r="CC96" s="2955"/>
      <c r="CD96" s="2955"/>
      <c r="CE96" s="2955"/>
      <c r="CF96" s="2955"/>
      <c r="CG96" s="2955"/>
      <c r="CH96" s="2955"/>
      <c r="CI96" s="2955"/>
      <c r="CJ96" s="2955"/>
      <c r="CK96" s="2955"/>
      <c r="CL96" s="2955"/>
      <c r="CM96" s="3106"/>
      <c r="CN96" s="3106"/>
      <c r="CO96" s="3106"/>
      <c r="CP96" s="3106"/>
      <c r="CQ96" s="3106"/>
      <c r="CR96" s="3106"/>
      <c r="CS96" s="3107"/>
      <c r="CT96" s="3105"/>
      <c r="CU96" s="3105"/>
      <c r="CV96" s="2956"/>
      <c r="CW96" s="2957"/>
      <c r="CX96" s="2957"/>
      <c r="CY96" s="2957"/>
      <c r="CZ96" s="2957"/>
      <c r="DA96" s="2957"/>
      <c r="DB96" s="2957"/>
      <c r="DC96" s="2957"/>
      <c r="DD96" s="2957"/>
      <c r="DE96" s="2957"/>
      <c r="DF96" s="2957"/>
      <c r="DG96" s="2957"/>
      <c r="DH96" s="2957"/>
      <c r="DI96" s="2957"/>
      <c r="DJ96" s="2957"/>
      <c r="DK96" s="2957"/>
      <c r="DL96" s="2957"/>
      <c r="DM96" s="2957"/>
      <c r="DN96" s="2957"/>
      <c r="DO96" s="2958"/>
      <c r="DP96"/>
      <c r="DQ96"/>
      <c r="DR96"/>
      <c r="DS96"/>
      <c r="DT96"/>
      <c r="DU96"/>
      <c r="DV96"/>
      <c r="DW96"/>
      <c r="DX96"/>
      <c r="DY96"/>
      <c r="DZ96"/>
      <c r="EA96"/>
      <c r="EB96"/>
      <c r="EC96"/>
      <c r="ED96"/>
      <c r="EE96" s="229"/>
      <c r="EF96" s="237"/>
      <c r="EG96" s="131">
        <f t="shared" si="62"/>
        <v>0</v>
      </c>
      <c r="EH96" s="131">
        <f t="shared" si="63"/>
        <v>0</v>
      </c>
      <c r="EI96" s="131">
        <f t="shared" si="64"/>
        <v>0</v>
      </c>
      <c r="EJ96" s="131">
        <f t="shared" si="65"/>
        <v>0</v>
      </c>
      <c r="EK96" s="247" t="s">
        <v>1593</v>
      </c>
      <c r="EL96" s="131" t="str">
        <f t="shared" ref="EL96:EL104" si="101">T96</f>
        <v>遮煙開口部の性能</v>
      </c>
      <c r="EM96" s="130">
        <f t="shared" si="79"/>
        <v>0</v>
      </c>
      <c r="EN96" s="129" t="str">
        <f t="shared" si="66"/>
        <v/>
      </c>
      <c r="EO96" s="121" t="str">
        <f>IF($EN96="要是正",MAX($EO$14:EO95)+1,"")</f>
        <v/>
      </c>
      <c r="EP96" s="121" t="str">
        <f>IF($EN96="要是正",MAX($EP$14:EP95)+1,"")</f>
        <v/>
      </c>
      <c r="EQ96" s="128" t="str">
        <f t="shared" si="67"/>
        <v/>
      </c>
      <c r="ER96" s="127" t="str">
        <f t="shared" si="68"/>
        <v/>
      </c>
      <c r="ES96" s="122" t="str">
        <f t="shared" si="69"/>
        <v/>
      </c>
      <c r="ET96" s="157" t="str">
        <f t="shared" si="70"/>
        <v/>
      </c>
      <c r="EU96" s="156" t="str">
        <f t="shared" si="71"/>
        <v/>
      </c>
      <c r="EV96" s="125" t="str">
        <f t="shared" si="80"/>
        <v/>
      </c>
      <c r="EW96" s="123" t="str">
        <f t="shared" si="81"/>
        <v>0</v>
      </c>
      <c r="EX96" s="124" t="str">
        <f t="shared" si="82"/>
        <v/>
      </c>
      <c r="EY96" s="123" t="str">
        <f t="shared" si="83"/>
        <v>0</v>
      </c>
      <c r="EZ96" s="123" t="str">
        <f t="shared" si="84"/>
        <v>0</v>
      </c>
      <c r="FA96" s="122" t="str">
        <f t="shared" si="85"/>
        <v/>
      </c>
      <c r="FB96" s="125" t="str">
        <f t="shared" si="72"/>
        <v/>
      </c>
      <c r="FC96" s="123" t="str">
        <f t="shared" si="73"/>
        <v>0</v>
      </c>
      <c r="FD96" s="124" t="str">
        <f t="shared" si="74"/>
        <v/>
      </c>
      <c r="FE96" s="123" t="str">
        <f t="shared" si="86"/>
        <v>0</v>
      </c>
      <c r="FF96" s="123" t="str">
        <f t="shared" si="87"/>
        <v/>
      </c>
      <c r="FG96" s="122" t="str">
        <f t="shared" si="88"/>
        <v/>
      </c>
      <c r="FH96" s="121"/>
      <c r="FI96" s="121"/>
      <c r="FJ96" s="595"/>
      <c r="FK96" s="130">
        <v>15</v>
      </c>
      <c r="FL96" s="130" t="s">
        <v>185</v>
      </c>
      <c r="FM96" s="130" t="s">
        <v>205</v>
      </c>
      <c r="FN96" s="130" t="s">
        <v>204</v>
      </c>
      <c r="GG96" s="239" t="str">
        <f t="shared" si="61"/>
        <v/>
      </c>
      <c r="GH96" s="239" t="str">
        <f t="shared" si="75"/>
        <v/>
      </c>
      <c r="GI96" s="239" t="str">
        <f t="shared" si="76"/>
        <v/>
      </c>
      <c r="GJ96" s="239">
        <f t="shared" si="77"/>
        <v>0</v>
      </c>
      <c r="GK96" s="248" t="str">
        <f t="shared" si="78"/>
        <v/>
      </c>
      <c r="GM96" s="407" t="str">
        <f t="shared" si="89"/>
        <v/>
      </c>
      <c r="GN96" s="408" t="str">
        <f t="shared" si="90"/>
        <v>0</v>
      </c>
      <c r="GO96" s="409" t="str">
        <f t="shared" si="91"/>
        <v/>
      </c>
      <c r="GP96" s="408" t="str">
        <f t="shared" si="92"/>
        <v>0</v>
      </c>
      <c r="GQ96" s="410" t="str">
        <f t="shared" si="93"/>
        <v/>
      </c>
      <c r="GR96" s="506" t="str">
        <f t="shared" si="94"/>
        <v/>
      </c>
      <c r="GS96" s="411">
        <f t="shared" si="97"/>
        <v>0</v>
      </c>
      <c r="GT96" s="11"/>
      <c r="GU96" s="11"/>
      <c r="GV96" s="11"/>
      <c r="GW96" s="10" t="str">
        <f>$T$96</f>
        <v>遮煙開口部の性能</v>
      </c>
    </row>
    <row r="97" spans="2:205" s="10" customFormat="1" ht="50.1" customHeight="1" x14ac:dyDescent="0.15">
      <c r="B97" s="111"/>
      <c r="C97" s="229"/>
      <c r="D97" s="229"/>
      <c r="E97" s="229"/>
      <c r="F97" s="229"/>
      <c r="G97" s="229"/>
      <c r="H97" s="229"/>
      <c r="I97" s="260"/>
      <c r="J97" s="238"/>
      <c r="K97" s="242"/>
      <c r="L97" s="242"/>
      <c r="M97" s="2775" t="s">
        <v>6367</v>
      </c>
      <c r="N97" s="2775"/>
      <c r="O97" s="2775"/>
      <c r="P97" s="2798"/>
      <c r="Q97" s="2799"/>
      <c r="R97" s="2799"/>
      <c r="S97" s="2800"/>
      <c r="T97" s="2795" t="s">
        <v>373</v>
      </c>
      <c r="U97" s="2796"/>
      <c r="V97" s="2796"/>
      <c r="W97" s="2796"/>
      <c r="X97" s="2796"/>
      <c r="Y97" s="2796"/>
      <c r="Z97" s="2797"/>
      <c r="AA97" s="3099" t="s">
        <v>372</v>
      </c>
      <c r="AB97" s="3099"/>
      <c r="AC97" s="3099"/>
      <c r="AD97" s="3099"/>
      <c r="AE97" s="3099"/>
      <c r="AF97" s="3099"/>
      <c r="AG97" s="3099"/>
      <c r="AH97" s="3099"/>
      <c r="AI97" s="3099"/>
      <c r="AJ97" s="3099"/>
      <c r="AK97" s="3099"/>
      <c r="AL97" s="3099"/>
      <c r="AM97" s="3099"/>
      <c r="AN97" s="3099"/>
      <c r="AO97" s="3099"/>
      <c r="AP97" s="3099"/>
      <c r="AQ97" s="3099"/>
      <c r="AR97" s="3099"/>
      <c r="AS97" s="3099"/>
      <c r="AT97" s="3099"/>
      <c r="AU97" s="3099"/>
      <c r="AV97" s="3099"/>
      <c r="AW97" s="3099"/>
      <c r="AX97" s="3099"/>
      <c r="AY97" s="3100"/>
      <c r="AZ97" s="3074"/>
      <c r="BA97" s="3074"/>
      <c r="BB97" s="3074"/>
      <c r="BC97" s="3074"/>
      <c r="BD97" s="3074"/>
      <c r="BE97" s="3074"/>
      <c r="BF97" s="3074"/>
      <c r="BG97" s="3074"/>
      <c r="BH97" s="3074"/>
      <c r="BI97" s="3074"/>
      <c r="BJ97" s="3074"/>
      <c r="BK97" s="3074"/>
      <c r="BL97" s="2954"/>
      <c r="BM97" s="2954"/>
      <c r="BN97" s="2963"/>
      <c r="BO97" s="2963"/>
      <c r="BP97" s="2963"/>
      <c r="BQ97" s="2963"/>
      <c r="BR97" s="2963"/>
      <c r="BS97" s="2963"/>
      <c r="BT97" s="2963"/>
      <c r="BU97" s="2963"/>
      <c r="BV97" s="2963"/>
      <c r="BW97" s="2963"/>
      <c r="BX97" s="2963"/>
      <c r="BY97" s="2963"/>
      <c r="BZ97" s="2963"/>
      <c r="CA97" s="2963"/>
      <c r="CB97" s="2963"/>
      <c r="CC97" s="2963"/>
      <c r="CD97" s="2963"/>
      <c r="CE97" s="2963"/>
      <c r="CF97" s="2963"/>
      <c r="CG97" s="2963"/>
      <c r="CH97" s="2963"/>
      <c r="CI97" s="2963"/>
      <c r="CJ97" s="2963"/>
      <c r="CK97" s="2963"/>
      <c r="CL97" s="2963"/>
      <c r="CM97" s="3046"/>
      <c r="CN97" s="3046"/>
      <c r="CO97" s="3046"/>
      <c r="CP97" s="3046"/>
      <c r="CQ97" s="3046"/>
      <c r="CR97" s="3046"/>
      <c r="CS97" s="3032"/>
      <c r="CT97" s="2953"/>
      <c r="CU97" s="2953"/>
      <c r="CV97" s="2969"/>
      <c r="CW97" s="2970"/>
      <c r="CX97" s="2970"/>
      <c r="CY97" s="2970"/>
      <c r="CZ97" s="2970"/>
      <c r="DA97" s="2970"/>
      <c r="DB97" s="2970"/>
      <c r="DC97" s="2970"/>
      <c r="DD97" s="2970"/>
      <c r="DE97" s="2970"/>
      <c r="DF97" s="2970"/>
      <c r="DG97" s="2970"/>
      <c r="DH97" s="2970"/>
      <c r="DI97" s="2970"/>
      <c r="DJ97" s="2970"/>
      <c r="DK97" s="2970"/>
      <c r="DL97" s="2970"/>
      <c r="DM97" s="2970"/>
      <c r="DN97" s="2970"/>
      <c r="DO97" s="2971"/>
      <c r="DP97"/>
      <c r="DQ97"/>
      <c r="DR97"/>
      <c r="DS97"/>
      <c r="DT97"/>
      <c r="DU97"/>
      <c r="DV97"/>
      <c r="DW97"/>
      <c r="DX97"/>
      <c r="DY97"/>
      <c r="DZ97"/>
      <c r="EA97"/>
      <c r="EB97"/>
      <c r="EC97"/>
      <c r="ED97"/>
      <c r="EE97" s="229"/>
      <c r="EF97" s="237"/>
      <c r="EG97" s="131">
        <f t="shared" si="62"/>
        <v>0</v>
      </c>
      <c r="EH97" s="131">
        <f t="shared" si="63"/>
        <v>0</v>
      </c>
      <c r="EI97" s="131">
        <f t="shared" si="64"/>
        <v>0</v>
      </c>
      <c r="EJ97" s="131">
        <f t="shared" si="65"/>
        <v>0</v>
      </c>
      <c r="EK97" s="247" t="s">
        <v>1594</v>
      </c>
      <c r="EL97" s="131" t="str">
        <f>$T$97</f>
        <v>空気逃し口の外観</v>
      </c>
      <c r="EM97" s="130">
        <f t="shared" si="79"/>
        <v>0</v>
      </c>
      <c r="EN97" s="129" t="str">
        <f t="shared" si="66"/>
        <v/>
      </c>
      <c r="EO97" s="121" t="str">
        <f>IF($EN97="要是正",MAX($EO$14:EO96)+1,"")</f>
        <v/>
      </c>
      <c r="EP97" s="121" t="str">
        <f>IF($EN97="要是正",MAX($EP$14:EP96)+1,"")</f>
        <v/>
      </c>
      <c r="EQ97" s="128" t="str">
        <f t="shared" si="67"/>
        <v/>
      </c>
      <c r="ER97" s="127" t="str">
        <f t="shared" si="68"/>
        <v/>
      </c>
      <c r="ES97" s="122" t="str">
        <f t="shared" si="69"/>
        <v/>
      </c>
      <c r="ET97" s="157" t="str">
        <f t="shared" si="70"/>
        <v/>
      </c>
      <c r="EU97" s="156" t="str">
        <f t="shared" si="71"/>
        <v/>
      </c>
      <c r="EV97" s="125" t="str">
        <f t="shared" si="80"/>
        <v/>
      </c>
      <c r="EW97" s="123" t="str">
        <f t="shared" si="81"/>
        <v>0</v>
      </c>
      <c r="EX97" s="124" t="str">
        <f t="shared" si="82"/>
        <v/>
      </c>
      <c r="EY97" s="123" t="str">
        <f t="shared" si="83"/>
        <v>0</v>
      </c>
      <c r="EZ97" s="123" t="str">
        <f t="shared" si="84"/>
        <v>0</v>
      </c>
      <c r="FA97" s="122" t="str">
        <f t="shared" si="85"/>
        <v/>
      </c>
      <c r="FB97" s="125" t="str">
        <f t="shared" si="72"/>
        <v/>
      </c>
      <c r="FC97" s="123" t="str">
        <f t="shared" si="73"/>
        <v>0</v>
      </c>
      <c r="FD97" s="124" t="str">
        <f t="shared" si="74"/>
        <v/>
      </c>
      <c r="FE97" s="123" t="str">
        <f t="shared" si="86"/>
        <v>0</v>
      </c>
      <c r="FF97" s="123" t="str">
        <f t="shared" si="87"/>
        <v/>
      </c>
      <c r="FG97" s="122" t="str">
        <f t="shared" si="88"/>
        <v/>
      </c>
      <c r="FH97" s="121"/>
      <c r="FI97" s="121"/>
      <c r="FJ97" s="595"/>
      <c r="FK97" s="130">
        <v>16</v>
      </c>
      <c r="FL97" s="130" t="s">
        <v>185</v>
      </c>
      <c r="FM97" s="130" t="s">
        <v>201</v>
      </c>
      <c r="FN97" s="130" t="s">
        <v>200</v>
      </c>
      <c r="GG97" s="239" t="str">
        <f t="shared" si="61"/>
        <v/>
      </c>
      <c r="GH97" s="239" t="str">
        <f t="shared" si="75"/>
        <v/>
      </c>
      <c r="GI97" s="239" t="str">
        <f t="shared" si="76"/>
        <v/>
      </c>
      <c r="GJ97" s="239">
        <f t="shared" si="77"/>
        <v>0</v>
      </c>
      <c r="GK97" s="248" t="str">
        <f t="shared" si="78"/>
        <v/>
      </c>
      <c r="GM97" s="407" t="str">
        <f t="shared" si="89"/>
        <v/>
      </c>
      <c r="GN97" s="408" t="str">
        <f t="shared" si="90"/>
        <v>0</v>
      </c>
      <c r="GO97" s="409" t="str">
        <f t="shared" si="91"/>
        <v/>
      </c>
      <c r="GP97" s="408" t="str">
        <f t="shared" si="92"/>
        <v>0</v>
      </c>
      <c r="GQ97" s="410" t="str">
        <f t="shared" si="93"/>
        <v/>
      </c>
      <c r="GR97" s="506" t="str">
        <f t="shared" si="94"/>
        <v/>
      </c>
      <c r="GS97" s="411">
        <f t="shared" si="97"/>
        <v>0</v>
      </c>
      <c r="GT97" s="431"/>
      <c r="GU97" s="431"/>
      <c r="GV97" s="431"/>
      <c r="GW97" s="10" t="str">
        <f>$T$97</f>
        <v>空気逃し口の外観</v>
      </c>
    </row>
    <row r="98" spans="2:205" s="10" customFormat="1" ht="50.1" customHeight="1" x14ac:dyDescent="0.15">
      <c r="B98" s="111"/>
      <c r="C98" s="229"/>
      <c r="D98" s="229"/>
      <c r="E98" s="229"/>
      <c r="F98" s="229"/>
      <c r="G98" s="229"/>
      <c r="H98" s="229"/>
      <c r="I98" s="260"/>
      <c r="J98" s="238"/>
      <c r="K98" s="242"/>
      <c r="L98" s="242"/>
      <c r="M98" s="2775" t="s">
        <v>6368</v>
      </c>
      <c r="N98" s="2775"/>
      <c r="O98" s="2775"/>
      <c r="P98" s="2798"/>
      <c r="Q98" s="2799"/>
      <c r="R98" s="2799"/>
      <c r="S98" s="2800"/>
      <c r="T98" s="2798"/>
      <c r="U98" s="2799"/>
      <c r="V98" s="2799"/>
      <c r="W98" s="2799"/>
      <c r="X98" s="2799"/>
      <c r="Y98" s="2799"/>
      <c r="Z98" s="2800"/>
      <c r="AA98" s="3095" t="s">
        <v>371</v>
      </c>
      <c r="AB98" s="3095"/>
      <c r="AC98" s="3095"/>
      <c r="AD98" s="3095"/>
      <c r="AE98" s="3095"/>
      <c r="AF98" s="3095"/>
      <c r="AG98" s="3095"/>
      <c r="AH98" s="3095"/>
      <c r="AI98" s="3095"/>
      <c r="AJ98" s="3095"/>
      <c r="AK98" s="3095"/>
      <c r="AL98" s="3095"/>
      <c r="AM98" s="3095"/>
      <c r="AN98" s="3095"/>
      <c r="AO98" s="3095"/>
      <c r="AP98" s="3095"/>
      <c r="AQ98" s="3095"/>
      <c r="AR98" s="3095"/>
      <c r="AS98" s="3095"/>
      <c r="AT98" s="3095"/>
      <c r="AU98" s="3095"/>
      <c r="AV98" s="3095"/>
      <c r="AW98" s="3095"/>
      <c r="AX98" s="3095"/>
      <c r="AY98" s="3096"/>
      <c r="AZ98" s="2790"/>
      <c r="BA98" s="2790"/>
      <c r="BB98" s="2790"/>
      <c r="BC98" s="2790"/>
      <c r="BD98" s="2790"/>
      <c r="BE98" s="2790"/>
      <c r="BF98" s="2790"/>
      <c r="BG98" s="2790"/>
      <c r="BH98" s="2790"/>
      <c r="BI98" s="2790"/>
      <c r="BJ98" s="2790"/>
      <c r="BK98" s="2790"/>
      <c r="BL98" s="2781"/>
      <c r="BM98" s="2781"/>
      <c r="BN98" s="2780"/>
      <c r="BO98" s="2780"/>
      <c r="BP98" s="2780"/>
      <c r="BQ98" s="2780"/>
      <c r="BR98" s="2780"/>
      <c r="BS98" s="2780"/>
      <c r="BT98" s="2780"/>
      <c r="BU98" s="2780"/>
      <c r="BV98" s="2780"/>
      <c r="BW98" s="2780"/>
      <c r="BX98" s="2780"/>
      <c r="BY98" s="2780"/>
      <c r="BZ98" s="2780"/>
      <c r="CA98" s="2780"/>
      <c r="CB98" s="2780"/>
      <c r="CC98" s="2780"/>
      <c r="CD98" s="2780"/>
      <c r="CE98" s="2780"/>
      <c r="CF98" s="2780"/>
      <c r="CG98" s="2780"/>
      <c r="CH98" s="2780"/>
      <c r="CI98" s="2780"/>
      <c r="CJ98" s="2780"/>
      <c r="CK98" s="2780"/>
      <c r="CL98" s="2780"/>
      <c r="CM98" s="3036"/>
      <c r="CN98" s="3036"/>
      <c r="CO98" s="3036"/>
      <c r="CP98" s="3036"/>
      <c r="CQ98" s="3036"/>
      <c r="CR98" s="3036"/>
      <c r="CS98" s="3031"/>
      <c r="CT98" s="2790"/>
      <c r="CU98" s="2790"/>
      <c r="CV98" s="2835"/>
      <c r="CW98" s="2836"/>
      <c r="CX98" s="2836"/>
      <c r="CY98" s="2836"/>
      <c r="CZ98" s="2836"/>
      <c r="DA98" s="2836"/>
      <c r="DB98" s="2836"/>
      <c r="DC98" s="2836"/>
      <c r="DD98" s="2836"/>
      <c r="DE98" s="2836"/>
      <c r="DF98" s="2836"/>
      <c r="DG98" s="2836"/>
      <c r="DH98" s="2836"/>
      <c r="DI98" s="2836"/>
      <c r="DJ98" s="2836"/>
      <c r="DK98" s="2836"/>
      <c r="DL98" s="2836"/>
      <c r="DM98" s="2836"/>
      <c r="DN98" s="2836"/>
      <c r="DO98" s="2837"/>
      <c r="DP98"/>
      <c r="DQ98"/>
      <c r="DR98"/>
      <c r="DS98"/>
      <c r="DT98"/>
      <c r="DU98"/>
      <c r="DV98"/>
      <c r="DW98"/>
      <c r="DX98"/>
      <c r="DY98"/>
      <c r="DZ98"/>
      <c r="EA98"/>
      <c r="EB98"/>
      <c r="EC98"/>
      <c r="ED98"/>
      <c r="EE98" s="229"/>
      <c r="EF98" s="237"/>
      <c r="EG98" s="131">
        <f t="shared" si="62"/>
        <v>0</v>
      </c>
      <c r="EH98" s="131">
        <f t="shared" si="63"/>
        <v>0</v>
      </c>
      <c r="EI98" s="131">
        <f t="shared" si="64"/>
        <v>0</v>
      </c>
      <c r="EJ98" s="131">
        <f t="shared" si="65"/>
        <v>0</v>
      </c>
      <c r="EK98" s="247" t="s">
        <v>1595</v>
      </c>
      <c r="EL98" s="131" t="str">
        <f t="shared" ref="EL98:EL99" si="102">$T$97</f>
        <v>空気逃し口の外観</v>
      </c>
      <c r="EM98" s="130">
        <f t="shared" si="79"/>
        <v>0</v>
      </c>
      <c r="EN98" s="129" t="str">
        <f t="shared" si="66"/>
        <v/>
      </c>
      <c r="EO98" s="121" t="str">
        <f>IF($EN98="要是正",MAX($EO$14:EO97)+1,"")</f>
        <v/>
      </c>
      <c r="EP98" s="121" t="str">
        <f>IF($EN98="要是正",MAX($EP$14:EP97)+1,"")</f>
        <v/>
      </c>
      <c r="EQ98" s="128" t="str">
        <f t="shared" si="67"/>
        <v/>
      </c>
      <c r="ER98" s="127" t="str">
        <f t="shared" si="68"/>
        <v/>
      </c>
      <c r="ES98" s="122" t="str">
        <f t="shared" si="69"/>
        <v/>
      </c>
      <c r="ET98" s="157" t="str">
        <f t="shared" si="70"/>
        <v/>
      </c>
      <c r="EU98" s="156" t="str">
        <f t="shared" si="71"/>
        <v/>
      </c>
      <c r="EV98" s="125" t="str">
        <f t="shared" si="80"/>
        <v/>
      </c>
      <c r="EW98" s="123" t="str">
        <f t="shared" si="81"/>
        <v>0</v>
      </c>
      <c r="EX98" s="124" t="str">
        <f t="shared" si="82"/>
        <v/>
      </c>
      <c r="EY98" s="123" t="str">
        <f t="shared" si="83"/>
        <v>0</v>
      </c>
      <c r="EZ98" s="123" t="str">
        <f t="shared" si="84"/>
        <v>0</v>
      </c>
      <c r="FA98" s="122" t="str">
        <f t="shared" si="85"/>
        <v/>
      </c>
      <c r="FB98" s="125" t="str">
        <f t="shared" si="72"/>
        <v/>
      </c>
      <c r="FC98" s="123" t="str">
        <f t="shared" si="73"/>
        <v>0</v>
      </c>
      <c r="FD98" s="124" t="str">
        <f t="shared" si="74"/>
        <v/>
      </c>
      <c r="FE98" s="123" t="str">
        <f t="shared" si="86"/>
        <v>0</v>
      </c>
      <c r="FF98" s="123" t="str">
        <f t="shared" si="87"/>
        <v/>
      </c>
      <c r="FG98" s="122" t="str">
        <f t="shared" si="88"/>
        <v/>
      </c>
      <c r="FH98" s="121"/>
      <c r="FI98" s="121"/>
      <c r="FJ98" s="595"/>
      <c r="FK98" s="130">
        <v>17</v>
      </c>
      <c r="FL98" s="130" t="s">
        <v>185</v>
      </c>
      <c r="FM98" s="130" t="s">
        <v>197</v>
      </c>
      <c r="FN98" s="130" t="s">
        <v>196</v>
      </c>
      <c r="FP98" s="1"/>
      <c r="FQ98" s="1"/>
      <c r="FR98" s="1"/>
      <c r="FS98" s="1"/>
      <c r="FT98" s="1"/>
      <c r="FU98" s="1"/>
      <c r="FV98" s="1"/>
      <c r="FW98" s="1"/>
      <c r="FX98" s="1"/>
      <c r="FY98" s="1"/>
      <c r="FZ98" s="1"/>
      <c r="GA98" s="1"/>
      <c r="GB98" s="1"/>
      <c r="GC98" s="1"/>
      <c r="GD98" s="1"/>
      <c r="GG98" s="239" t="str">
        <f t="shared" si="61"/>
        <v/>
      </c>
      <c r="GH98" s="239" t="str">
        <f t="shared" si="75"/>
        <v/>
      </c>
      <c r="GI98" s="239" t="str">
        <f t="shared" si="76"/>
        <v/>
      </c>
      <c r="GJ98" s="239">
        <f t="shared" si="77"/>
        <v>0</v>
      </c>
      <c r="GK98" s="248" t="str">
        <f t="shared" si="78"/>
        <v/>
      </c>
      <c r="GM98" s="407" t="str">
        <f t="shared" si="89"/>
        <v/>
      </c>
      <c r="GN98" s="408" t="str">
        <f t="shared" si="90"/>
        <v>0</v>
      </c>
      <c r="GO98" s="409" t="str">
        <f t="shared" si="91"/>
        <v/>
      </c>
      <c r="GP98" s="408" t="str">
        <f t="shared" si="92"/>
        <v>0</v>
      </c>
      <c r="GQ98" s="410" t="str">
        <f t="shared" si="93"/>
        <v/>
      </c>
      <c r="GR98" s="506" t="str">
        <f t="shared" si="94"/>
        <v/>
      </c>
      <c r="GS98" s="411">
        <f t="shared" si="97"/>
        <v>0</v>
      </c>
      <c r="GT98" s="11"/>
      <c r="GU98" s="11"/>
      <c r="GV98" s="11"/>
      <c r="GW98" s="10" t="str">
        <f>$T$97</f>
        <v>空気逃し口の外観</v>
      </c>
    </row>
    <row r="99" spans="2:205" s="10" customFormat="1" ht="50.1" customHeight="1" x14ac:dyDescent="0.15">
      <c r="B99" s="111"/>
      <c r="C99" s="229"/>
      <c r="D99" s="229"/>
      <c r="E99" s="229"/>
      <c r="F99" s="229"/>
      <c r="G99" s="253">
        <v>50</v>
      </c>
      <c r="H99" s="229"/>
      <c r="I99" s="260"/>
      <c r="J99" s="238"/>
      <c r="K99" s="242"/>
      <c r="L99" s="242"/>
      <c r="M99" s="2775" t="s">
        <v>6369</v>
      </c>
      <c r="N99" s="2775"/>
      <c r="O99" s="2775"/>
      <c r="P99" s="2798"/>
      <c r="Q99" s="2799"/>
      <c r="R99" s="2799"/>
      <c r="S99" s="2800"/>
      <c r="T99" s="2801"/>
      <c r="U99" s="2802"/>
      <c r="V99" s="2802"/>
      <c r="W99" s="2802"/>
      <c r="X99" s="2802"/>
      <c r="Y99" s="2802"/>
      <c r="Z99" s="2803"/>
      <c r="AA99" s="3101" t="s">
        <v>370</v>
      </c>
      <c r="AB99" s="3101"/>
      <c r="AC99" s="3101"/>
      <c r="AD99" s="3101"/>
      <c r="AE99" s="3101"/>
      <c r="AF99" s="3101"/>
      <c r="AG99" s="3101"/>
      <c r="AH99" s="3101"/>
      <c r="AI99" s="3101"/>
      <c r="AJ99" s="3101"/>
      <c r="AK99" s="3101"/>
      <c r="AL99" s="3101"/>
      <c r="AM99" s="3101"/>
      <c r="AN99" s="3101"/>
      <c r="AO99" s="3101"/>
      <c r="AP99" s="3101"/>
      <c r="AQ99" s="3101"/>
      <c r="AR99" s="3101"/>
      <c r="AS99" s="3101"/>
      <c r="AT99" s="3101"/>
      <c r="AU99" s="3101"/>
      <c r="AV99" s="3101"/>
      <c r="AW99" s="3101"/>
      <c r="AX99" s="3101"/>
      <c r="AY99" s="3102"/>
      <c r="AZ99" s="3039"/>
      <c r="BA99" s="3039"/>
      <c r="BB99" s="3039"/>
      <c r="BC99" s="3039"/>
      <c r="BD99" s="3039"/>
      <c r="BE99" s="3039"/>
      <c r="BF99" s="3039"/>
      <c r="BG99" s="3039"/>
      <c r="BH99" s="3039"/>
      <c r="BI99" s="3039"/>
      <c r="BJ99" s="3039"/>
      <c r="BK99" s="3039"/>
      <c r="BL99" s="2855"/>
      <c r="BM99" s="2855"/>
      <c r="BN99" s="2844"/>
      <c r="BO99" s="2844"/>
      <c r="BP99" s="2844"/>
      <c r="BQ99" s="2844"/>
      <c r="BR99" s="2844"/>
      <c r="BS99" s="2844"/>
      <c r="BT99" s="2844"/>
      <c r="BU99" s="2844"/>
      <c r="BV99" s="2844"/>
      <c r="BW99" s="2844"/>
      <c r="BX99" s="2844"/>
      <c r="BY99" s="2844"/>
      <c r="BZ99" s="2844"/>
      <c r="CA99" s="2844"/>
      <c r="CB99" s="2844"/>
      <c r="CC99" s="2844"/>
      <c r="CD99" s="2844"/>
      <c r="CE99" s="2844"/>
      <c r="CF99" s="2844"/>
      <c r="CG99" s="2844"/>
      <c r="CH99" s="2844"/>
      <c r="CI99" s="2844"/>
      <c r="CJ99" s="2844"/>
      <c r="CK99" s="2844"/>
      <c r="CL99" s="2844"/>
      <c r="CM99" s="3037"/>
      <c r="CN99" s="3037"/>
      <c r="CO99" s="3037"/>
      <c r="CP99" s="3037"/>
      <c r="CQ99" s="3037"/>
      <c r="CR99" s="3037"/>
      <c r="CS99" s="3038"/>
      <c r="CT99" s="3039"/>
      <c r="CU99" s="3039"/>
      <c r="CV99" s="2879"/>
      <c r="CW99" s="2880"/>
      <c r="CX99" s="2880"/>
      <c r="CY99" s="2880"/>
      <c r="CZ99" s="2880"/>
      <c r="DA99" s="2880"/>
      <c r="DB99" s="2880"/>
      <c r="DC99" s="2880"/>
      <c r="DD99" s="2880"/>
      <c r="DE99" s="2880"/>
      <c r="DF99" s="2880"/>
      <c r="DG99" s="2880"/>
      <c r="DH99" s="2880"/>
      <c r="DI99" s="2880"/>
      <c r="DJ99" s="2880"/>
      <c r="DK99" s="2880"/>
      <c r="DL99" s="2880"/>
      <c r="DM99" s="2880"/>
      <c r="DN99" s="2880"/>
      <c r="DO99" s="2881"/>
      <c r="DP99"/>
      <c r="DQ99"/>
      <c r="DR99"/>
      <c r="DS99"/>
      <c r="DT99"/>
      <c r="DU99"/>
      <c r="DV99"/>
      <c r="DW99"/>
      <c r="DX99"/>
      <c r="DY99"/>
      <c r="DZ99"/>
      <c r="EA99"/>
      <c r="EB99"/>
      <c r="EC99"/>
      <c r="ED99"/>
      <c r="EE99" s="229"/>
      <c r="EF99" s="237"/>
      <c r="EG99" s="131">
        <f t="shared" si="62"/>
        <v>0</v>
      </c>
      <c r="EH99" s="131">
        <f t="shared" si="63"/>
        <v>0</v>
      </c>
      <c r="EI99" s="131">
        <f t="shared" si="64"/>
        <v>0</v>
      </c>
      <c r="EJ99" s="131">
        <f t="shared" si="65"/>
        <v>0</v>
      </c>
      <c r="EK99" s="247" t="s">
        <v>1596</v>
      </c>
      <c r="EL99" s="131" t="str">
        <f t="shared" si="102"/>
        <v>空気逃し口の外観</v>
      </c>
      <c r="EM99" s="130">
        <f t="shared" si="79"/>
        <v>0</v>
      </c>
      <c r="EN99" s="129" t="str">
        <f t="shared" si="66"/>
        <v/>
      </c>
      <c r="EO99" s="121" t="str">
        <f>IF($EN99="要是正",MAX($EO$14:EO98)+1,"")</f>
        <v/>
      </c>
      <c r="EP99" s="121" t="str">
        <f>IF($EN99="要是正",MAX($EP$14:EP98)+1,"")</f>
        <v/>
      </c>
      <c r="EQ99" s="128" t="str">
        <f t="shared" si="67"/>
        <v/>
      </c>
      <c r="ER99" s="127" t="str">
        <f t="shared" si="68"/>
        <v/>
      </c>
      <c r="ES99" s="122" t="str">
        <f t="shared" si="69"/>
        <v/>
      </c>
      <c r="ET99" s="157" t="str">
        <f t="shared" si="70"/>
        <v/>
      </c>
      <c r="EU99" s="156" t="str">
        <f t="shared" si="71"/>
        <v/>
      </c>
      <c r="EV99" s="125" t="str">
        <f t="shared" si="80"/>
        <v/>
      </c>
      <c r="EW99" s="123" t="str">
        <f t="shared" si="81"/>
        <v>0</v>
      </c>
      <c r="EX99" s="124" t="str">
        <f t="shared" si="82"/>
        <v/>
      </c>
      <c r="EY99" s="123" t="str">
        <f t="shared" si="83"/>
        <v>0</v>
      </c>
      <c r="EZ99" s="123" t="str">
        <f t="shared" si="84"/>
        <v>0</v>
      </c>
      <c r="FA99" s="122" t="str">
        <f t="shared" si="85"/>
        <v/>
      </c>
      <c r="FB99" s="125" t="str">
        <f t="shared" si="72"/>
        <v/>
      </c>
      <c r="FC99" s="123" t="str">
        <f t="shared" si="73"/>
        <v>0</v>
      </c>
      <c r="FD99" s="124" t="str">
        <f t="shared" si="74"/>
        <v/>
      </c>
      <c r="FE99" s="123" t="str">
        <f t="shared" si="86"/>
        <v>0</v>
      </c>
      <c r="FF99" s="123" t="str">
        <f t="shared" si="87"/>
        <v/>
      </c>
      <c r="FG99" s="122" t="str">
        <f t="shared" si="88"/>
        <v/>
      </c>
      <c r="FH99" s="121"/>
      <c r="FI99" s="121"/>
      <c r="FJ99" s="595"/>
      <c r="FK99" s="130">
        <v>18</v>
      </c>
      <c r="FL99" s="130" t="s">
        <v>185</v>
      </c>
      <c r="FM99" s="130" t="s">
        <v>193</v>
      </c>
      <c r="FN99" s="130" t="s">
        <v>192</v>
      </c>
      <c r="GG99" s="239" t="str">
        <f t="shared" si="61"/>
        <v/>
      </c>
      <c r="GH99" s="239" t="str">
        <f t="shared" si="75"/>
        <v/>
      </c>
      <c r="GI99" s="239" t="str">
        <f t="shared" si="76"/>
        <v/>
      </c>
      <c r="GJ99" s="239">
        <f t="shared" si="77"/>
        <v>0</v>
      </c>
      <c r="GK99" s="248" t="str">
        <f t="shared" si="78"/>
        <v/>
      </c>
      <c r="GM99" s="407" t="str">
        <f t="shared" si="89"/>
        <v/>
      </c>
      <c r="GN99" s="408" t="str">
        <f t="shared" si="90"/>
        <v>0</v>
      </c>
      <c r="GO99" s="409" t="str">
        <f t="shared" si="91"/>
        <v/>
      </c>
      <c r="GP99" s="408" t="str">
        <f t="shared" si="92"/>
        <v>0</v>
      </c>
      <c r="GQ99" s="410" t="str">
        <f t="shared" si="93"/>
        <v/>
      </c>
      <c r="GR99" s="506" t="str">
        <f t="shared" si="94"/>
        <v/>
      </c>
      <c r="GS99" s="411">
        <f t="shared" si="97"/>
        <v>0</v>
      </c>
      <c r="GT99" s="11"/>
      <c r="GU99" s="11"/>
      <c r="GV99" s="11"/>
      <c r="GW99" s="10" t="str">
        <f>$T$97</f>
        <v>空気逃し口の外観</v>
      </c>
    </row>
    <row r="100" spans="2:205" s="10" customFormat="1" ht="50.1" customHeight="1" x14ac:dyDescent="0.15">
      <c r="B100" s="111"/>
      <c r="C100" s="229"/>
      <c r="D100" s="229"/>
      <c r="E100" s="229"/>
      <c r="F100" s="229"/>
      <c r="G100" s="254">
        <v>60</v>
      </c>
      <c r="H100" s="229"/>
      <c r="I100" s="260"/>
      <c r="J100" s="238"/>
      <c r="K100" s="242"/>
      <c r="L100" s="242"/>
      <c r="M100" s="2775" t="s">
        <v>6370</v>
      </c>
      <c r="N100" s="2775"/>
      <c r="O100" s="2775"/>
      <c r="P100" s="2798"/>
      <c r="Q100" s="2799"/>
      <c r="R100" s="2799"/>
      <c r="S100" s="2800"/>
      <c r="T100" s="2959" t="s">
        <v>369</v>
      </c>
      <c r="U100" s="2960"/>
      <c r="V100" s="2960"/>
      <c r="W100" s="2960"/>
      <c r="X100" s="2960"/>
      <c r="Y100" s="2960"/>
      <c r="Z100" s="2961"/>
      <c r="AA100" s="3103" t="s">
        <v>368</v>
      </c>
      <c r="AB100" s="3103"/>
      <c r="AC100" s="3103"/>
      <c r="AD100" s="3103"/>
      <c r="AE100" s="3103"/>
      <c r="AF100" s="3103"/>
      <c r="AG100" s="3103"/>
      <c r="AH100" s="3103"/>
      <c r="AI100" s="3103"/>
      <c r="AJ100" s="3103"/>
      <c r="AK100" s="3103"/>
      <c r="AL100" s="3103"/>
      <c r="AM100" s="3103"/>
      <c r="AN100" s="3103"/>
      <c r="AO100" s="3103"/>
      <c r="AP100" s="3103"/>
      <c r="AQ100" s="3103"/>
      <c r="AR100" s="3103"/>
      <c r="AS100" s="3103"/>
      <c r="AT100" s="3103"/>
      <c r="AU100" s="3103"/>
      <c r="AV100" s="3103"/>
      <c r="AW100" s="3103"/>
      <c r="AX100" s="3103"/>
      <c r="AY100" s="3104"/>
      <c r="AZ100" s="3105"/>
      <c r="BA100" s="3105"/>
      <c r="BB100" s="3105"/>
      <c r="BC100" s="3105"/>
      <c r="BD100" s="3105"/>
      <c r="BE100" s="3105"/>
      <c r="BF100" s="3105"/>
      <c r="BG100" s="3105"/>
      <c r="BH100" s="3105"/>
      <c r="BI100" s="3105"/>
      <c r="BJ100" s="3105"/>
      <c r="BK100" s="3105"/>
      <c r="BL100" s="2962"/>
      <c r="BM100" s="2962"/>
      <c r="BN100" s="2955"/>
      <c r="BO100" s="2955"/>
      <c r="BP100" s="2955"/>
      <c r="BQ100" s="2955"/>
      <c r="BR100" s="2955"/>
      <c r="BS100" s="2955"/>
      <c r="BT100" s="2955"/>
      <c r="BU100" s="2955"/>
      <c r="BV100" s="2955"/>
      <c r="BW100" s="2955"/>
      <c r="BX100" s="2955"/>
      <c r="BY100" s="2955"/>
      <c r="BZ100" s="2955"/>
      <c r="CA100" s="2955"/>
      <c r="CB100" s="2955"/>
      <c r="CC100" s="2955"/>
      <c r="CD100" s="2955"/>
      <c r="CE100" s="2955"/>
      <c r="CF100" s="2955"/>
      <c r="CG100" s="2955"/>
      <c r="CH100" s="2955"/>
      <c r="CI100" s="2955"/>
      <c r="CJ100" s="2955"/>
      <c r="CK100" s="2955"/>
      <c r="CL100" s="2955"/>
      <c r="CM100" s="3106"/>
      <c r="CN100" s="3106"/>
      <c r="CO100" s="3106"/>
      <c r="CP100" s="3106"/>
      <c r="CQ100" s="3106"/>
      <c r="CR100" s="3106"/>
      <c r="CS100" s="3107"/>
      <c r="CT100" s="3105"/>
      <c r="CU100" s="3105"/>
      <c r="CV100" s="2956"/>
      <c r="CW100" s="2957"/>
      <c r="CX100" s="2957"/>
      <c r="CY100" s="2957"/>
      <c r="CZ100" s="2957"/>
      <c r="DA100" s="2957"/>
      <c r="DB100" s="2957"/>
      <c r="DC100" s="2957"/>
      <c r="DD100" s="2957"/>
      <c r="DE100" s="2957"/>
      <c r="DF100" s="2957"/>
      <c r="DG100" s="2957"/>
      <c r="DH100" s="2957"/>
      <c r="DI100" s="2957"/>
      <c r="DJ100" s="2957"/>
      <c r="DK100" s="2957"/>
      <c r="DL100" s="2957"/>
      <c r="DM100" s="2957"/>
      <c r="DN100" s="2957"/>
      <c r="DO100" s="2958"/>
      <c r="DP100"/>
      <c r="DQ100"/>
      <c r="DR100"/>
      <c r="DS100"/>
      <c r="DT100"/>
      <c r="DU100"/>
      <c r="DV100"/>
      <c r="DW100"/>
      <c r="DX100"/>
      <c r="DY100"/>
      <c r="DZ100"/>
      <c r="EA100"/>
      <c r="EB100"/>
      <c r="EC100"/>
      <c r="ED100"/>
      <c r="EE100" s="229"/>
      <c r="EF100" s="237"/>
      <c r="EG100" s="131">
        <f t="shared" si="62"/>
        <v>0</v>
      </c>
      <c r="EH100" s="131">
        <f t="shared" si="63"/>
        <v>0</v>
      </c>
      <c r="EI100" s="131">
        <f t="shared" si="64"/>
        <v>0</v>
      </c>
      <c r="EJ100" s="131">
        <f t="shared" si="65"/>
        <v>0</v>
      </c>
      <c r="EK100" s="247" t="s">
        <v>1597</v>
      </c>
      <c r="EL100" s="131" t="str">
        <f t="shared" si="101"/>
        <v>空気逃し口の性能</v>
      </c>
      <c r="EM100" s="130">
        <f t="shared" si="79"/>
        <v>0</v>
      </c>
      <c r="EN100" s="129" t="str">
        <f t="shared" si="66"/>
        <v/>
      </c>
      <c r="EO100" s="121" t="str">
        <f>IF($EN100="要是正",MAX($EO$14:EO99)+1,"")</f>
        <v/>
      </c>
      <c r="EP100" s="121" t="str">
        <f>IF($EN100="要是正",MAX($EP$14:EP99)+1,"")</f>
        <v/>
      </c>
      <c r="EQ100" s="128" t="str">
        <f t="shared" si="67"/>
        <v/>
      </c>
      <c r="ER100" s="127" t="str">
        <f t="shared" si="68"/>
        <v/>
      </c>
      <c r="ES100" s="122" t="str">
        <f t="shared" si="69"/>
        <v/>
      </c>
      <c r="ET100" s="157" t="str">
        <f t="shared" si="70"/>
        <v/>
      </c>
      <c r="EU100" s="156" t="str">
        <f t="shared" si="71"/>
        <v/>
      </c>
      <c r="EV100" s="125" t="str">
        <f t="shared" si="80"/>
        <v/>
      </c>
      <c r="EW100" s="123" t="str">
        <f t="shared" si="81"/>
        <v>0</v>
      </c>
      <c r="EX100" s="124" t="str">
        <f t="shared" si="82"/>
        <v/>
      </c>
      <c r="EY100" s="123" t="str">
        <f t="shared" si="83"/>
        <v>0</v>
      </c>
      <c r="EZ100" s="123" t="str">
        <f t="shared" si="84"/>
        <v>0</v>
      </c>
      <c r="FA100" s="122" t="str">
        <f t="shared" si="85"/>
        <v/>
      </c>
      <c r="FB100" s="125" t="str">
        <f t="shared" si="72"/>
        <v/>
      </c>
      <c r="FC100" s="123" t="str">
        <f t="shared" si="73"/>
        <v>0</v>
      </c>
      <c r="FD100" s="124" t="str">
        <f t="shared" si="74"/>
        <v/>
      </c>
      <c r="FE100" s="123" t="str">
        <f t="shared" si="86"/>
        <v>0</v>
      </c>
      <c r="FF100" s="123" t="str">
        <f t="shared" si="87"/>
        <v/>
      </c>
      <c r="FG100" s="122" t="str">
        <f t="shared" si="88"/>
        <v/>
      </c>
      <c r="FH100" s="121"/>
      <c r="FI100" s="121"/>
      <c r="FJ100" s="595"/>
      <c r="FP100" s="2972"/>
      <c r="FQ100" s="2972"/>
      <c r="FR100" s="2972"/>
      <c r="FS100" s="2972"/>
      <c r="FT100" s="2972"/>
      <c r="FU100" s="2948"/>
      <c r="FV100" s="2948"/>
      <c r="FW100" s="2948"/>
      <c r="FX100" s="2948"/>
      <c r="FY100" s="2948"/>
      <c r="FZ100" s="2948"/>
      <c r="GA100" s="2948"/>
      <c r="GB100" s="2948"/>
      <c r="GC100" s="2948"/>
      <c r="GD100" s="2948"/>
      <c r="GG100" s="239" t="str">
        <f t="shared" si="61"/>
        <v/>
      </c>
      <c r="GH100" s="239" t="str">
        <f t="shared" si="75"/>
        <v/>
      </c>
      <c r="GI100" s="239" t="str">
        <f t="shared" si="76"/>
        <v/>
      </c>
      <c r="GJ100" s="239">
        <f t="shared" si="77"/>
        <v>0</v>
      </c>
      <c r="GK100" s="248" t="str">
        <f t="shared" si="78"/>
        <v/>
      </c>
      <c r="GM100" s="407" t="str">
        <f t="shared" si="89"/>
        <v/>
      </c>
      <c r="GN100" s="408" t="str">
        <f t="shared" si="90"/>
        <v>0</v>
      </c>
      <c r="GO100" s="409" t="str">
        <f t="shared" si="91"/>
        <v/>
      </c>
      <c r="GP100" s="408" t="str">
        <f t="shared" si="92"/>
        <v>0</v>
      </c>
      <c r="GQ100" s="410" t="str">
        <f t="shared" si="93"/>
        <v/>
      </c>
      <c r="GR100" s="506" t="str">
        <f t="shared" si="94"/>
        <v/>
      </c>
      <c r="GS100" s="411">
        <f t="shared" si="97"/>
        <v>0</v>
      </c>
      <c r="GT100" s="11"/>
      <c r="GU100" s="11"/>
      <c r="GV100" s="11"/>
      <c r="GW100" s="10" t="str">
        <f>$T$100</f>
        <v>空気逃し口の性能</v>
      </c>
    </row>
    <row r="101" spans="2:205" s="10" customFormat="1" ht="50.1" customHeight="1" x14ac:dyDescent="0.15">
      <c r="B101" s="111"/>
      <c r="C101" s="229"/>
      <c r="D101" s="229"/>
      <c r="E101" s="229"/>
      <c r="F101" s="229"/>
      <c r="G101" s="229"/>
      <c r="H101" s="229"/>
      <c r="I101" s="260"/>
      <c r="J101" s="238"/>
      <c r="K101" s="242"/>
      <c r="L101" s="242"/>
      <c r="M101" s="2775" t="s">
        <v>6371</v>
      </c>
      <c r="N101" s="2775"/>
      <c r="O101" s="2775"/>
      <c r="P101" s="2798"/>
      <c r="Q101" s="2799"/>
      <c r="R101" s="2799"/>
      <c r="S101" s="2800"/>
      <c r="T101" s="2795" t="s">
        <v>367</v>
      </c>
      <c r="U101" s="2796"/>
      <c r="V101" s="2796"/>
      <c r="W101" s="2796"/>
      <c r="X101" s="2796"/>
      <c r="Y101" s="2796"/>
      <c r="Z101" s="2797"/>
      <c r="AA101" s="3099" t="s">
        <v>366</v>
      </c>
      <c r="AB101" s="3099"/>
      <c r="AC101" s="3099"/>
      <c r="AD101" s="3099"/>
      <c r="AE101" s="3099"/>
      <c r="AF101" s="3099"/>
      <c r="AG101" s="3099"/>
      <c r="AH101" s="3099"/>
      <c r="AI101" s="3099"/>
      <c r="AJ101" s="3099"/>
      <c r="AK101" s="3099"/>
      <c r="AL101" s="3099"/>
      <c r="AM101" s="3099"/>
      <c r="AN101" s="3099"/>
      <c r="AO101" s="3099"/>
      <c r="AP101" s="3099"/>
      <c r="AQ101" s="3099"/>
      <c r="AR101" s="3099"/>
      <c r="AS101" s="3099"/>
      <c r="AT101" s="3099"/>
      <c r="AU101" s="3099"/>
      <c r="AV101" s="3099"/>
      <c r="AW101" s="3099"/>
      <c r="AX101" s="3099"/>
      <c r="AY101" s="3100"/>
      <c r="AZ101" s="3074"/>
      <c r="BA101" s="3074"/>
      <c r="BB101" s="3074"/>
      <c r="BC101" s="3074"/>
      <c r="BD101" s="3074"/>
      <c r="BE101" s="3074"/>
      <c r="BF101" s="3074"/>
      <c r="BG101" s="3074"/>
      <c r="BH101" s="3074"/>
      <c r="BI101" s="3074"/>
      <c r="BJ101" s="3074"/>
      <c r="BK101" s="3074"/>
      <c r="BL101" s="2954"/>
      <c r="BM101" s="2954"/>
      <c r="BN101" s="2963"/>
      <c r="BO101" s="2963"/>
      <c r="BP101" s="2963"/>
      <c r="BQ101" s="2963"/>
      <c r="BR101" s="2963"/>
      <c r="BS101" s="2963"/>
      <c r="BT101" s="2963"/>
      <c r="BU101" s="2963"/>
      <c r="BV101" s="2963"/>
      <c r="BW101" s="2963"/>
      <c r="BX101" s="2963"/>
      <c r="BY101" s="2963"/>
      <c r="BZ101" s="2963"/>
      <c r="CA101" s="2963"/>
      <c r="CB101" s="2963"/>
      <c r="CC101" s="2963"/>
      <c r="CD101" s="2963"/>
      <c r="CE101" s="2963"/>
      <c r="CF101" s="2963"/>
      <c r="CG101" s="2963"/>
      <c r="CH101" s="2963"/>
      <c r="CI101" s="2963"/>
      <c r="CJ101" s="2963"/>
      <c r="CK101" s="2963"/>
      <c r="CL101" s="2963"/>
      <c r="CM101" s="3046"/>
      <c r="CN101" s="3046"/>
      <c r="CO101" s="3046"/>
      <c r="CP101" s="3046"/>
      <c r="CQ101" s="3046"/>
      <c r="CR101" s="3046"/>
      <c r="CS101" s="3032"/>
      <c r="CT101" s="2953"/>
      <c r="CU101" s="2953"/>
      <c r="CV101" s="2969"/>
      <c r="CW101" s="2970"/>
      <c r="CX101" s="2970"/>
      <c r="CY101" s="2970"/>
      <c r="CZ101" s="2970"/>
      <c r="DA101" s="2970"/>
      <c r="DB101" s="2970"/>
      <c r="DC101" s="2970"/>
      <c r="DD101" s="2970"/>
      <c r="DE101" s="2970"/>
      <c r="DF101" s="2970"/>
      <c r="DG101" s="2970"/>
      <c r="DH101" s="2970"/>
      <c r="DI101" s="2970"/>
      <c r="DJ101" s="2970"/>
      <c r="DK101" s="2970"/>
      <c r="DL101" s="2970"/>
      <c r="DM101" s="2970"/>
      <c r="DN101" s="2970"/>
      <c r="DO101" s="2971"/>
      <c r="DP101"/>
      <c r="DQ101"/>
      <c r="DR101"/>
      <c r="DS101"/>
      <c r="DT101"/>
      <c r="DU101"/>
      <c r="DV101"/>
      <c r="DW101"/>
      <c r="DX101"/>
      <c r="DY101"/>
      <c r="DZ101"/>
      <c r="EA101"/>
      <c r="EB101"/>
      <c r="EC101"/>
      <c r="ED101"/>
      <c r="EE101" s="229"/>
      <c r="EF101" s="237"/>
      <c r="EG101" s="131">
        <f t="shared" si="62"/>
        <v>0</v>
      </c>
      <c r="EH101" s="131">
        <f t="shared" si="63"/>
        <v>0</v>
      </c>
      <c r="EI101" s="131">
        <f t="shared" si="64"/>
        <v>0</v>
      </c>
      <c r="EJ101" s="131">
        <f t="shared" si="65"/>
        <v>0</v>
      </c>
      <c r="EK101" s="247" t="s">
        <v>1598</v>
      </c>
      <c r="EL101" s="131" t="str">
        <f>$T$101</f>
        <v>圧力調整装置の外観</v>
      </c>
      <c r="EM101" s="130">
        <f t="shared" si="79"/>
        <v>0</v>
      </c>
      <c r="EN101" s="129" t="str">
        <f t="shared" si="66"/>
        <v/>
      </c>
      <c r="EO101" s="121" t="str">
        <f>IF($EN101="要是正",MAX($EO$14:EO100)+1,"")</f>
        <v/>
      </c>
      <c r="EP101" s="121" t="str">
        <f>IF($EN101="要是正",MAX($EP$14:EP100)+1,"")</f>
        <v/>
      </c>
      <c r="EQ101" s="128" t="str">
        <f t="shared" si="67"/>
        <v/>
      </c>
      <c r="ER101" s="127" t="str">
        <f t="shared" si="68"/>
        <v/>
      </c>
      <c r="ES101" s="122" t="str">
        <f t="shared" si="69"/>
        <v/>
      </c>
      <c r="ET101" s="157" t="str">
        <f t="shared" si="70"/>
        <v/>
      </c>
      <c r="EU101" s="156" t="str">
        <f t="shared" si="71"/>
        <v/>
      </c>
      <c r="EV101" s="125" t="str">
        <f t="shared" si="80"/>
        <v/>
      </c>
      <c r="EW101" s="123" t="str">
        <f t="shared" si="81"/>
        <v>0</v>
      </c>
      <c r="EX101" s="124" t="str">
        <f t="shared" si="82"/>
        <v/>
      </c>
      <c r="EY101" s="123" t="str">
        <f t="shared" si="83"/>
        <v>0</v>
      </c>
      <c r="EZ101" s="123" t="str">
        <f t="shared" si="84"/>
        <v>0</v>
      </c>
      <c r="FA101" s="122" t="str">
        <f t="shared" si="85"/>
        <v/>
      </c>
      <c r="FB101" s="125" t="str">
        <f t="shared" si="72"/>
        <v/>
      </c>
      <c r="FC101" s="123" t="str">
        <f t="shared" si="73"/>
        <v>0</v>
      </c>
      <c r="FD101" s="124" t="str">
        <f t="shared" si="74"/>
        <v/>
      </c>
      <c r="FE101" s="123" t="str">
        <f t="shared" si="86"/>
        <v>0</v>
      </c>
      <c r="FF101" s="123" t="str">
        <f t="shared" si="87"/>
        <v/>
      </c>
      <c r="FG101" s="122" t="str">
        <f t="shared" si="88"/>
        <v/>
      </c>
      <c r="FH101" s="121"/>
      <c r="FI101" s="121"/>
      <c r="FJ101" s="595"/>
      <c r="FK101" s="130">
        <v>16</v>
      </c>
      <c r="FL101" s="130" t="s">
        <v>185</v>
      </c>
      <c r="FM101" s="130" t="s">
        <v>201</v>
      </c>
      <c r="FN101" s="130" t="s">
        <v>200</v>
      </c>
      <c r="FQ101" s="109"/>
      <c r="FR101" s="109"/>
      <c r="FS101" s="109"/>
      <c r="FT101" s="109"/>
      <c r="FU101" s="105"/>
      <c r="FV101" s="105"/>
      <c r="FW101" s="105"/>
      <c r="FX101" s="105"/>
      <c r="FY101" s="105"/>
      <c r="FZ101" s="105"/>
      <c r="GA101" s="105"/>
      <c r="GB101" s="105"/>
      <c r="GC101" s="105"/>
      <c r="GD101" s="105"/>
      <c r="GG101" s="239" t="str">
        <f t="shared" si="61"/>
        <v/>
      </c>
      <c r="GH101" s="239" t="str">
        <f t="shared" si="75"/>
        <v/>
      </c>
      <c r="GI101" s="239" t="str">
        <f t="shared" si="76"/>
        <v/>
      </c>
      <c r="GJ101" s="239">
        <f t="shared" si="77"/>
        <v>0</v>
      </c>
      <c r="GK101" s="248" t="str">
        <f t="shared" si="78"/>
        <v/>
      </c>
      <c r="GM101" s="407" t="str">
        <f t="shared" si="89"/>
        <v/>
      </c>
      <c r="GN101" s="408" t="str">
        <f t="shared" si="90"/>
        <v>0</v>
      </c>
      <c r="GO101" s="409" t="str">
        <f t="shared" si="91"/>
        <v/>
      </c>
      <c r="GP101" s="408" t="str">
        <f t="shared" si="92"/>
        <v>0</v>
      </c>
      <c r="GQ101" s="410" t="str">
        <f t="shared" si="93"/>
        <v/>
      </c>
      <c r="GR101" s="506" t="str">
        <f t="shared" si="94"/>
        <v/>
      </c>
      <c r="GS101" s="411">
        <f t="shared" si="97"/>
        <v>0</v>
      </c>
      <c r="GT101" s="11"/>
      <c r="GU101" s="11"/>
      <c r="GV101" s="11"/>
      <c r="GW101" s="10" t="str">
        <f>$T$101</f>
        <v>圧力調整装置の外観</v>
      </c>
    </row>
    <row r="102" spans="2:205" s="10" customFormat="1" ht="50.1" customHeight="1" x14ac:dyDescent="0.15">
      <c r="B102" s="111"/>
      <c r="C102" s="229"/>
      <c r="D102" s="229"/>
      <c r="E102" s="229"/>
      <c r="F102" s="229"/>
      <c r="G102" s="229"/>
      <c r="H102" s="229"/>
      <c r="I102" s="260"/>
      <c r="J102" s="238"/>
      <c r="K102" s="242"/>
      <c r="L102" s="242"/>
      <c r="M102" s="2775" t="s">
        <v>6372</v>
      </c>
      <c r="N102" s="2775"/>
      <c r="O102" s="2775"/>
      <c r="P102" s="2798"/>
      <c r="Q102" s="2799"/>
      <c r="R102" s="2799"/>
      <c r="S102" s="2800"/>
      <c r="T102" s="2798"/>
      <c r="U102" s="2799"/>
      <c r="V102" s="2799"/>
      <c r="W102" s="2799"/>
      <c r="X102" s="2799"/>
      <c r="Y102" s="2799"/>
      <c r="Z102" s="2800"/>
      <c r="AA102" s="3095" t="s">
        <v>365</v>
      </c>
      <c r="AB102" s="3095"/>
      <c r="AC102" s="3095"/>
      <c r="AD102" s="3095"/>
      <c r="AE102" s="3095"/>
      <c r="AF102" s="3095"/>
      <c r="AG102" s="3095"/>
      <c r="AH102" s="3095"/>
      <c r="AI102" s="3095"/>
      <c r="AJ102" s="3095"/>
      <c r="AK102" s="3095"/>
      <c r="AL102" s="3095"/>
      <c r="AM102" s="3095"/>
      <c r="AN102" s="3095"/>
      <c r="AO102" s="3095"/>
      <c r="AP102" s="3095"/>
      <c r="AQ102" s="3095"/>
      <c r="AR102" s="3095"/>
      <c r="AS102" s="3095"/>
      <c r="AT102" s="3095"/>
      <c r="AU102" s="3095"/>
      <c r="AV102" s="3095"/>
      <c r="AW102" s="3095"/>
      <c r="AX102" s="3095"/>
      <c r="AY102" s="3096"/>
      <c r="AZ102" s="2790"/>
      <c r="BA102" s="2790"/>
      <c r="BB102" s="2790"/>
      <c r="BC102" s="2790"/>
      <c r="BD102" s="2790"/>
      <c r="BE102" s="2790"/>
      <c r="BF102" s="2790"/>
      <c r="BG102" s="2790"/>
      <c r="BH102" s="2790"/>
      <c r="BI102" s="2790"/>
      <c r="BJ102" s="2790"/>
      <c r="BK102" s="2790"/>
      <c r="BL102" s="2781"/>
      <c r="BM102" s="2781"/>
      <c r="BN102" s="2780"/>
      <c r="BO102" s="2780"/>
      <c r="BP102" s="2780"/>
      <c r="BQ102" s="2780"/>
      <c r="BR102" s="2780"/>
      <c r="BS102" s="2780"/>
      <c r="BT102" s="2780"/>
      <c r="BU102" s="2780"/>
      <c r="BV102" s="2780"/>
      <c r="BW102" s="2780"/>
      <c r="BX102" s="2780"/>
      <c r="BY102" s="2780"/>
      <c r="BZ102" s="2780"/>
      <c r="CA102" s="2780"/>
      <c r="CB102" s="2780"/>
      <c r="CC102" s="2780"/>
      <c r="CD102" s="2780"/>
      <c r="CE102" s="2780"/>
      <c r="CF102" s="2780"/>
      <c r="CG102" s="2780"/>
      <c r="CH102" s="2780"/>
      <c r="CI102" s="2780"/>
      <c r="CJ102" s="2780"/>
      <c r="CK102" s="2780"/>
      <c r="CL102" s="2780"/>
      <c r="CM102" s="3036"/>
      <c r="CN102" s="3036"/>
      <c r="CO102" s="3036"/>
      <c r="CP102" s="3036"/>
      <c r="CQ102" s="3036"/>
      <c r="CR102" s="3036"/>
      <c r="CS102" s="3031"/>
      <c r="CT102" s="2790"/>
      <c r="CU102" s="2790"/>
      <c r="CV102" s="2835"/>
      <c r="CW102" s="2836"/>
      <c r="CX102" s="2836"/>
      <c r="CY102" s="2836"/>
      <c r="CZ102" s="2836"/>
      <c r="DA102" s="2836"/>
      <c r="DB102" s="2836"/>
      <c r="DC102" s="2836"/>
      <c r="DD102" s="2836"/>
      <c r="DE102" s="2836"/>
      <c r="DF102" s="2836"/>
      <c r="DG102" s="2836"/>
      <c r="DH102" s="2836"/>
      <c r="DI102" s="2836"/>
      <c r="DJ102" s="2836"/>
      <c r="DK102" s="2836"/>
      <c r="DL102" s="2836"/>
      <c r="DM102" s="2836"/>
      <c r="DN102" s="2836"/>
      <c r="DO102" s="2837"/>
      <c r="DP102"/>
      <c r="DQ102"/>
      <c r="DR102"/>
      <c r="DS102"/>
      <c r="DT102"/>
      <c r="DU102"/>
      <c r="DV102"/>
      <c r="DW102"/>
      <c r="DX102"/>
      <c r="DY102"/>
      <c r="DZ102"/>
      <c r="EA102"/>
      <c r="EB102"/>
      <c r="EC102"/>
      <c r="ED102"/>
      <c r="EE102" s="229"/>
      <c r="EF102" s="237"/>
      <c r="EG102" s="131">
        <f t="shared" si="62"/>
        <v>0</v>
      </c>
      <c r="EH102" s="131">
        <f t="shared" si="63"/>
        <v>0</v>
      </c>
      <c r="EI102" s="131">
        <f t="shared" si="64"/>
        <v>0</v>
      </c>
      <c r="EJ102" s="131">
        <f t="shared" si="65"/>
        <v>0</v>
      </c>
      <c r="EK102" s="247" t="s">
        <v>1599</v>
      </c>
      <c r="EL102" s="131" t="str">
        <f t="shared" ref="EL102:EL103" si="103">$T$101</f>
        <v>圧力調整装置の外観</v>
      </c>
      <c r="EM102" s="130">
        <f t="shared" si="79"/>
        <v>0</v>
      </c>
      <c r="EN102" s="129" t="str">
        <f t="shared" si="66"/>
        <v/>
      </c>
      <c r="EO102" s="121" t="str">
        <f>IF($EN102="要是正",MAX($EO$14:EO101)+1,"")</f>
        <v/>
      </c>
      <c r="EP102" s="121" t="str">
        <f>IF($EN102="要是正",MAX($EP$14:EP101)+1,"")</f>
        <v/>
      </c>
      <c r="EQ102" s="128" t="str">
        <f t="shared" si="67"/>
        <v/>
      </c>
      <c r="ER102" s="127" t="str">
        <f t="shared" si="68"/>
        <v/>
      </c>
      <c r="ES102" s="122" t="str">
        <f t="shared" si="69"/>
        <v/>
      </c>
      <c r="ET102" s="157" t="str">
        <f t="shared" si="70"/>
        <v/>
      </c>
      <c r="EU102" s="156" t="str">
        <f t="shared" si="71"/>
        <v/>
      </c>
      <c r="EV102" s="125" t="str">
        <f t="shared" si="80"/>
        <v/>
      </c>
      <c r="EW102" s="123" t="str">
        <f t="shared" si="81"/>
        <v>0</v>
      </c>
      <c r="EX102" s="124" t="str">
        <f t="shared" si="82"/>
        <v/>
      </c>
      <c r="EY102" s="123" t="str">
        <f t="shared" si="83"/>
        <v>0</v>
      </c>
      <c r="EZ102" s="123" t="str">
        <f t="shared" si="84"/>
        <v>0</v>
      </c>
      <c r="FA102" s="122" t="str">
        <f t="shared" si="85"/>
        <v/>
      </c>
      <c r="FB102" s="125" t="str">
        <f t="shared" si="72"/>
        <v/>
      </c>
      <c r="FC102" s="123" t="str">
        <f t="shared" si="73"/>
        <v>0</v>
      </c>
      <c r="FD102" s="124" t="str">
        <f t="shared" si="74"/>
        <v/>
      </c>
      <c r="FE102" s="123" t="str">
        <f t="shared" si="86"/>
        <v>0</v>
      </c>
      <c r="FF102" s="123" t="str">
        <f t="shared" si="87"/>
        <v/>
      </c>
      <c r="FG102" s="122" t="str">
        <f t="shared" si="88"/>
        <v/>
      </c>
      <c r="FH102" s="121"/>
      <c r="FI102" s="121"/>
      <c r="FJ102" s="595"/>
      <c r="FK102" s="130">
        <v>17</v>
      </c>
      <c r="FL102" s="130" t="s">
        <v>185</v>
      </c>
      <c r="FM102" s="130" t="s">
        <v>197</v>
      </c>
      <c r="FN102" s="130" t="s">
        <v>196</v>
      </c>
      <c r="GG102" s="239" t="str">
        <f t="shared" si="61"/>
        <v/>
      </c>
      <c r="GH102" s="239" t="str">
        <f t="shared" si="75"/>
        <v/>
      </c>
      <c r="GI102" s="239" t="str">
        <f t="shared" si="76"/>
        <v/>
      </c>
      <c r="GJ102" s="239">
        <f t="shared" si="77"/>
        <v>0</v>
      </c>
      <c r="GK102" s="248" t="str">
        <f t="shared" si="78"/>
        <v/>
      </c>
      <c r="GM102" s="407" t="str">
        <f t="shared" si="89"/>
        <v/>
      </c>
      <c r="GN102" s="408" t="str">
        <f t="shared" si="90"/>
        <v>0</v>
      </c>
      <c r="GO102" s="409" t="str">
        <f t="shared" si="91"/>
        <v/>
      </c>
      <c r="GP102" s="408" t="str">
        <f t="shared" si="92"/>
        <v>0</v>
      </c>
      <c r="GQ102" s="410" t="str">
        <f t="shared" si="93"/>
        <v/>
      </c>
      <c r="GR102" s="506" t="str">
        <f t="shared" si="94"/>
        <v/>
      </c>
      <c r="GS102" s="411">
        <f t="shared" si="97"/>
        <v>0</v>
      </c>
      <c r="GT102" s="11"/>
      <c r="GU102" s="11"/>
      <c r="GV102" s="11"/>
      <c r="GW102" s="10" t="str">
        <f>$T$101</f>
        <v>圧力調整装置の外観</v>
      </c>
    </row>
    <row r="103" spans="2:205" s="10" customFormat="1" ht="50.1" customHeight="1" x14ac:dyDescent="0.15">
      <c r="B103" s="111"/>
      <c r="C103" s="229"/>
      <c r="D103" s="229"/>
      <c r="E103" s="229"/>
      <c r="F103" s="229"/>
      <c r="G103" s="253">
        <v>50</v>
      </c>
      <c r="H103" s="229"/>
      <c r="I103" s="260"/>
      <c r="J103" s="238"/>
      <c r="K103" s="242"/>
      <c r="L103" s="242"/>
      <c r="M103" s="2775" t="s">
        <v>6373</v>
      </c>
      <c r="N103" s="2775"/>
      <c r="O103" s="2775"/>
      <c r="P103" s="2798"/>
      <c r="Q103" s="2799"/>
      <c r="R103" s="2799"/>
      <c r="S103" s="2800"/>
      <c r="T103" s="2801"/>
      <c r="U103" s="2802"/>
      <c r="V103" s="2802"/>
      <c r="W103" s="2802"/>
      <c r="X103" s="2802"/>
      <c r="Y103" s="2802"/>
      <c r="Z103" s="2803"/>
      <c r="AA103" s="3101" t="s">
        <v>364</v>
      </c>
      <c r="AB103" s="3101"/>
      <c r="AC103" s="3101"/>
      <c r="AD103" s="3101"/>
      <c r="AE103" s="3101"/>
      <c r="AF103" s="3101"/>
      <c r="AG103" s="3101"/>
      <c r="AH103" s="3101"/>
      <c r="AI103" s="3101"/>
      <c r="AJ103" s="3101"/>
      <c r="AK103" s="3101"/>
      <c r="AL103" s="3101"/>
      <c r="AM103" s="3101"/>
      <c r="AN103" s="3101"/>
      <c r="AO103" s="3101"/>
      <c r="AP103" s="3101"/>
      <c r="AQ103" s="3101"/>
      <c r="AR103" s="3101"/>
      <c r="AS103" s="3101"/>
      <c r="AT103" s="3101"/>
      <c r="AU103" s="3101"/>
      <c r="AV103" s="3101"/>
      <c r="AW103" s="3101"/>
      <c r="AX103" s="3101"/>
      <c r="AY103" s="3102"/>
      <c r="AZ103" s="3039"/>
      <c r="BA103" s="3039"/>
      <c r="BB103" s="3039"/>
      <c r="BC103" s="3039"/>
      <c r="BD103" s="3039"/>
      <c r="BE103" s="3039"/>
      <c r="BF103" s="3039"/>
      <c r="BG103" s="3039"/>
      <c r="BH103" s="3039"/>
      <c r="BI103" s="3039"/>
      <c r="BJ103" s="3039"/>
      <c r="BK103" s="3039"/>
      <c r="BL103" s="2855"/>
      <c r="BM103" s="2855"/>
      <c r="BN103" s="2844"/>
      <c r="BO103" s="2844"/>
      <c r="BP103" s="2844"/>
      <c r="BQ103" s="2844"/>
      <c r="BR103" s="2844"/>
      <c r="BS103" s="2844"/>
      <c r="BT103" s="2844"/>
      <c r="BU103" s="2844"/>
      <c r="BV103" s="2844"/>
      <c r="BW103" s="2844"/>
      <c r="BX103" s="2844"/>
      <c r="BY103" s="2844"/>
      <c r="BZ103" s="2844"/>
      <c r="CA103" s="2844"/>
      <c r="CB103" s="2844"/>
      <c r="CC103" s="2844"/>
      <c r="CD103" s="2844"/>
      <c r="CE103" s="2844"/>
      <c r="CF103" s="2844"/>
      <c r="CG103" s="2844"/>
      <c r="CH103" s="2844"/>
      <c r="CI103" s="2844"/>
      <c r="CJ103" s="2844"/>
      <c r="CK103" s="2844"/>
      <c r="CL103" s="2844"/>
      <c r="CM103" s="3037"/>
      <c r="CN103" s="3037"/>
      <c r="CO103" s="3037"/>
      <c r="CP103" s="3037"/>
      <c r="CQ103" s="3037"/>
      <c r="CR103" s="3037"/>
      <c r="CS103" s="3038"/>
      <c r="CT103" s="3039"/>
      <c r="CU103" s="3039"/>
      <c r="CV103" s="2879"/>
      <c r="CW103" s="2880"/>
      <c r="CX103" s="2880"/>
      <c r="CY103" s="2880"/>
      <c r="CZ103" s="2880"/>
      <c r="DA103" s="2880"/>
      <c r="DB103" s="2880"/>
      <c r="DC103" s="2880"/>
      <c r="DD103" s="2880"/>
      <c r="DE103" s="2880"/>
      <c r="DF103" s="2880"/>
      <c r="DG103" s="2880"/>
      <c r="DH103" s="2880"/>
      <c r="DI103" s="2880"/>
      <c r="DJ103" s="2880"/>
      <c r="DK103" s="2880"/>
      <c r="DL103" s="2880"/>
      <c r="DM103" s="2880"/>
      <c r="DN103" s="2880"/>
      <c r="DO103" s="2881"/>
      <c r="DP103"/>
      <c r="DQ103"/>
      <c r="DR103"/>
      <c r="DS103"/>
      <c r="DT103"/>
      <c r="DU103"/>
      <c r="DV103"/>
      <c r="DW103"/>
      <c r="DX103"/>
      <c r="DY103"/>
      <c r="DZ103"/>
      <c r="EA103"/>
      <c r="EB103"/>
      <c r="EC103"/>
      <c r="ED103"/>
      <c r="EE103" s="229"/>
      <c r="EF103" s="237"/>
      <c r="EG103" s="131">
        <f t="shared" si="62"/>
        <v>0</v>
      </c>
      <c r="EH103" s="131">
        <f t="shared" si="63"/>
        <v>0</v>
      </c>
      <c r="EI103" s="131">
        <f t="shared" si="64"/>
        <v>0</v>
      </c>
      <c r="EJ103" s="131">
        <f t="shared" si="65"/>
        <v>0</v>
      </c>
      <c r="EK103" s="247" t="s">
        <v>1600</v>
      </c>
      <c r="EL103" s="131" t="str">
        <f t="shared" si="103"/>
        <v>圧力調整装置の外観</v>
      </c>
      <c r="EM103" s="130">
        <f t="shared" si="79"/>
        <v>0</v>
      </c>
      <c r="EN103" s="129" t="str">
        <f t="shared" si="66"/>
        <v/>
      </c>
      <c r="EO103" s="121" t="str">
        <f>IF($EN103="要是正",MAX($EO$14:EO102)+1,"")</f>
        <v/>
      </c>
      <c r="EP103" s="121" t="str">
        <f>IF($EN103="要是正",MAX($EP$14:EP102)+1,"")</f>
        <v/>
      </c>
      <c r="EQ103" s="128" t="str">
        <f t="shared" si="67"/>
        <v/>
      </c>
      <c r="ER103" s="127" t="str">
        <f t="shared" si="68"/>
        <v/>
      </c>
      <c r="ES103" s="122" t="str">
        <f t="shared" si="69"/>
        <v/>
      </c>
      <c r="ET103" s="157" t="str">
        <f t="shared" si="70"/>
        <v/>
      </c>
      <c r="EU103" s="156" t="str">
        <f t="shared" si="71"/>
        <v/>
      </c>
      <c r="EV103" s="125" t="str">
        <f t="shared" si="80"/>
        <v/>
      </c>
      <c r="EW103" s="123" t="str">
        <f t="shared" si="81"/>
        <v>0</v>
      </c>
      <c r="EX103" s="124" t="str">
        <f t="shared" si="82"/>
        <v/>
      </c>
      <c r="EY103" s="123" t="str">
        <f t="shared" si="83"/>
        <v>0</v>
      </c>
      <c r="EZ103" s="123" t="str">
        <f t="shared" si="84"/>
        <v>0</v>
      </c>
      <c r="FA103" s="122" t="str">
        <f t="shared" si="85"/>
        <v/>
      </c>
      <c r="FB103" s="125" t="str">
        <f t="shared" si="72"/>
        <v/>
      </c>
      <c r="FC103" s="123" t="str">
        <f t="shared" si="73"/>
        <v>0</v>
      </c>
      <c r="FD103" s="124" t="str">
        <f t="shared" si="74"/>
        <v/>
      </c>
      <c r="FE103" s="123" t="str">
        <f t="shared" si="86"/>
        <v>0</v>
      </c>
      <c r="FF103" s="123" t="str">
        <f t="shared" si="87"/>
        <v/>
      </c>
      <c r="FG103" s="122" t="str">
        <f t="shared" si="88"/>
        <v/>
      </c>
      <c r="FH103" s="121"/>
      <c r="FI103" s="121"/>
      <c r="FJ103" s="595"/>
      <c r="GG103" s="239" t="str">
        <f t="shared" si="61"/>
        <v/>
      </c>
      <c r="GH103" s="239" t="str">
        <f t="shared" si="75"/>
        <v/>
      </c>
      <c r="GI103" s="239" t="str">
        <f t="shared" si="76"/>
        <v/>
      </c>
      <c r="GJ103" s="239">
        <f t="shared" si="77"/>
        <v>0</v>
      </c>
      <c r="GK103" s="248" t="str">
        <f t="shared" si="78"/>
        <v/>
      </c>
      <c r="GM103" s="407" t="str">
        <f t="shared" si="89"/>
        <v/>
      </c>
      <c r="GN103" s="408" t="str">
        <f t="shared" si="90"/>
        <v>0</v>
      </c>
      <c r="GO103" s="409" t="str">
        <f t="shared" si="91"/>
        <v/>
      </c>
      <c r="GP103" s="408" t="str">
        <f t="shared" si="92"/>
        <v>0</v>
      </c>
      <c r="GQ103" s="410" t="str">
        <f t="shared" si="93"/>
        <v/>
      </c>
      <c r="GR103" s="506" t="str">
        <f t="shared" si="94"/>
        <v/>
      </c>
      <c r="GS103" s="411">
        <f t="shared" si="97"/>
        <v>0</v>
      </c>
      <c r="GT103" s="11"/>
      <c r="GU103" s="11"/>
      <c r="GV103" s="11"/>
      <c r="GW103" s="10" t="str">
        <f>$T$101</f>
        <v>圧力調整装置の外観</v>
      </c>
    </row>
    <row r="104" spans="2:205" s="10" customFormat="1" ht="50.1" customHeight="1" x14ac:dyDescent="0.15">
      <c r="B104" s="111"/>
      <c r="C104" s="229"/>
      <c r="D104" s="229"/>
      <c r="E104" s="229"/>
      <c r="F104" s="229"/>
      <c r="G104" s="253">
        <v>50</v>
      </c>
      <c r="H104" s="229"/>
      <c r="I104" s="260"/>
      <c r="J104" s="238"/>
      <c r="K104" s="520"/>
      <c r="L104" s="520"/>
      <c r="M104" s="2775" t="s">
        <v>6374</v>
      </c>
      <c r="N104" s="2775"/>
      <c r="O104" s="2775"/>
      <c r="P104" s="2801"/>
      <c r="Q104" s="2802"/>
      <c r="R104" s="2802"/>
      <c r="S104" s="2803"/>
      <c r="T104" s="2959" t="s">
        <v>363</v>
      </c>
      <c r="U104" s="2960"/>
      <c r="V104" s="2960"/>
      <c r="W104" s="2960"/>
      <c r="X104" s="2960"/>
      <c r="Y104" s="2960"/>
      <c r="Z104" s="2961"/>
      <c r="AA104" s="3091" t="s">
        <v>362</v>
      </c>
      <c r="AB104" s="3091"/>
      <c r="AC104" s="3091"/>
      <c r="AD104" s="3091"/>
      <c r="AE104" s="3091"/>
      <c r="AF104" s="3091"/>
      <c r="AG104" s="3091"/>
      <c r="AH104" s="3091"/>
      <c r="AI104" s="3091"/>
      <c r="AJ104" s="3091"/>
      <c r="AK104" s="3091"/>
      <c r="AL104" s="3091"/>
      <c r="AM104" s="3091"/>
      <c r="AN104" s="3091"/>
      <c r="AO104" s="3091"/>
      <c r="AP104" s="3091"/>
      <c r="AQ104" s="3091"/>
      <c r="AR104" s="3091"/>
      <c r="AS104" s="3091"/>
      <c r="AT104" s="3091"/>
      <c r="AU104" s="3091"/>
      <c r="AV104" s="3091"/>
      <c r="AW104" s="3091"/>
      <c r="AX104" s="3091"/>
      <c r="AY104" s="3092"/>
      <c r="AZ104" s="3108"/>
      <c r="BA104" s="3108"/>
      <c r="BB104" s="3108"/>
      <c r="BC104" s="3108"/>
      <c r="BD104" s="3108"/>
      <c r="BE104" s="3108"/>
      <c r="BF104" s="3108"/>
      <c r="BG104" s="3108"/>
      <c r="BH104" s="3108"/>
      <c r="BI104" s="3108"/>
      <c r="BJ104" s="3108"/>
      <c r="BK104" s="3108"/>
      <c r="BL104" s="3109"/>
      <c r="BM104" s="3109"/>
      <c r="BN104" s="3110"/>
      <c r="BO104" s="3110"/>
      <c r="BP104" s="3110"/>
      <c r="BQ104" s="3110"/>
      <c r="BR104" s="3110"/>
      <c r="BS104" s="3110"/>
      <c r="BT104" s="3110"/>
      <c r="BU104" s="3110"/>
      <c r="BV104" s="3110"/>
      <c r="BW104" s="3110"/>
      <c r="BX104" s="3110"/>
      <c r="BY104" s="3110"/>
      <c r="BZ104" s="3110"/>
      <c r="CA104" s="3110"/>
      <c r="CB104" s="3110"/>
      <c r="CC104" s="3110"/>
      <c r="CD104" s="3110"/>
      <c r="CE104" s="3110"/>
      <c r="CF104" s="3110"/>
      <c r="CG104" s="3110"/>
      <c r="CH104" s="3110"/>
      <c r="CI104" s="3110"/>
      <c r="CJ104" s="3110"/>
      <c r="CK104" s="3110"/>
      <c r="CL104" s="3110"/>
      <c r="CM104" s="3111"/>
      <c r="CN104" s="3111"/>
      <c r="CO104" s="3111"/>
      <c r="CP104" s="3111"/>
      <c r="CQ104" s="3111"/>
      <c r="CR104" s="3111"/>
      <c r="CS104" s="3112"/>
      <c r="CT104" s="3113"/>
      <c r="CU104" s="3113"/>
      <c r="CV104" s="3114"/>
      <c r="CW104" s="3115"/>
      <c r="CX104" s="3115"/>
      <c r="CY104" s="3115"/>
      <c r="CZ104" s="3115"/>
      <c r="DA104" s="3115"/>
      <c r="DB104" s="3115"/>
      <c r="DC104" s="3115"/>
      <c r="DD104" s="3115"/>
      <c r="DE104" s="3115"/>
      <c r="DF104" s="3115"/>
      <c r="DG104" s="3115"/>
      <c r="DH104" s="3115"/>
      <c r="DI104" s="3115"/>
      <c r="DJ104" s="3115"/>
      <c r="DK104" s="3115"/>
      <c r="DL104" s="3115"/>
      <c r="DM104" s="3115"/>
      <c r="DN104" s="3115"/>
      <c r="DO104" s="3116"/>
      <c r="DP104"/>
      <c r="DQ104"/>
      <c r="DR104"/>
      <c r="DS104"/>
      <c r="DT104"/>
      <c r="DU104"/>
      <c r="DV104"/>
      <c r="DW104"/>
      <c r="DX104"/>
      <c r="DY104"/>
      <c r="DZ104"/>
      <c r="EA104"/>
      <c r="EB104"/>
      <c r="EC104"/>
      <c r="ED104"/>
      <c r="EE104" s="229"/>
      <c r="EF104" s="237"/>
      <c r="EG104" s="131">
        <f t="shared" si="62"/>
        <v>0</v>
      </c>
      <c r="EH104" s="131">
        <f t="shared" si="63"/>
        <v>0</v>
      </c>
      <c r="EI104" s="131">
        <f t="shared" si="64"/>
        <v>0</v>
      </c>
      <c r="EJ104" s="131">
        <f t="shared" si="65"/>
        <v>0</v>
      </c>
      <c r="EK104" s="247" t="s">
        <v>1601</v>
      </c>
      <c r="EL104" s="131" t="str">
        <f t="shared" si="101"/>
        <v>圧力調整装置の性能</v>
      </c>
      <c r="EM104" s="130">
        <f t="shared" si="79"/>
        <v>0</v>
      </c>
      <c r="EN104" s="129" t="str">
        <f t="shared" si="66"/>
        <v/>
      </c>
      <c r="EO104" s="121" t="str">
        <f>IF($EN104="要是正",MAX($EO$14:EO103)+1,"")</f>
        <v/>
      </c>
      <c r="EP104" s="121" t="str">
        <f>IF($EN104="要是正",MAX($EP$14:EP103)+1,"")</f>
        <v/>
      </c>
      <c r="EQ104" s="128" t="str">
        <f t="shared" si="67"/>
        <v/>
      </c>
      <c r="ER104" s="127" t="str">
        <f t="shared" si="68"/>
        <v/>
      </c>
      <c r="ES104" s="122" t="str">
        <f t="shared" si="69"/>
        <v/>
      </c>
      <c r="ET104" s="157" t="str">
        <f t="shared" si="70"/>
        <v/>
      </c>
      <c r="EU104" s="156" t="str">
        <f t="shared" si="71"/>
        <v/>
      </c>
      <c r="EV104" s="125" t="str">
        <f t="shared" si="80"/>
        <v/>
      </c>
      <c r="EW104" s="123" t="str">
        <f t="shared" si="81"/>
        <v>0</v>
      </c>
      <c r="EX104" s="124" t="str">
        <f t="shared" si="82"/>
        <v/>
      </c>
      <c r="EY104" s="123" t="str">
        <f t="shared" si="83"/>
        <v>0</v>
      </c>
      <c r="EZ104" s="123" t="str">
        <f t="shared" si="84"/>
        <v>0</v>
      </c>
      <c r="FA104" s="122" t="str">
        <f t="shared" si="85"/>
        <v/>
      </c>
      <c r="FB104" s="125" t="str">
        <f t="shared" si="72"/>
        <v/>
      </c>
      <c r="FC104" s="123" t="str">
        <f t="shared" si="73"/>
        <v>0</v>
      </c>
      <c r="FD104" s="124" t="str">
        <f t="shared" si="74"/>
        <v/>
      </c>
      <c r="FE104" s="123" t="str">
        <f t="shared" si="86"/>
        <v>0</v>
      </c>
      <c r="FF104" s="123" t="str">
        <f t="shared" si="87"/>
        <v/>
      </c>
      <c r="FG104" s="122" t="str">
        <f t="shared" si="88"/>
        <v/>
      </c>
      <c r="FH104" s="121"/>
      <c r="FI104" s="121"/>
      <c r="FJ104" s="595"/>
      <c r="GG104" s="239" t="str">
        <f t="shared" si="61"/>
        <v/>
      </c>
      <c r="GH104" s="239" t="str">
        <f t="shared" si="75"/>
        <v/>
      </c>
      <c r="GI104" s="239" t="str">
        <f t="shared" si="76"/>
        <v/>
      </c>
      <c r="GJ104" s="239">
        <f t="shared" si="77"/>
        <v>0</v>
      </c>
      <c r="GK104" s="248" t="str">
        <f t="shared" si="78"/>
        <v/>
      </c>
      <c r="GM104" s="407" t="str">
        <f t="shared" si="89"/>
        <v/>
      </c>
      <c r="GN104" s="408" t="str">
        <f t="shared" si="90"/>
        <v>0</v>
      </c>
      <c r="GO104" s="409" t="str">
        <f t="shared" si="91"/>
        <v/>
      </c>
      <c r="GP104" s="408" t="str">
        <f t="shared" si="92"/>
        <v>0</v>
      </c>
      <c r="GQ104" s="410" t="str">
        <f t="shared" si="93"/>
        <v/>
      </c>
      <c r="GR104" s="506" t="str">
        <f t="shared" si="94"/>
        <v/>
      </c>
      <c r="GS104" s="411">
        <f t="shared" si="97"/>
        <v>0</v>
      </c>
      <c r="GT104" s="11"/>
      <c r="GU104" s="11"/>
      <c r="GV104" s="11"/>
      <c r="GW104" s="10" t="str">
        <f>$T$104</f>
        <v>圧力調整装置の性能</v>
      </c>
    </row>
    <row r="105" spans="2:205" ht="50.1" customHeight="1" thickBot="1" x14ac:dyDescent="0.2">
      <c r="I105" s="702"/>
      <c r="J105" s="350"/>
      <c r="K105" s="518"/>
      <c r="L105" s="518"/>
      <c r="M105" s="523"/>
      <c r="N105" s="523"/>
      <c r="O105" s="523"/>
      <c r="P105" s="523"/>
      <c r="Q105" s="523"/>
      <c r="R105" s="523"/>
      <c r="S105" s="523"/>
      <c r="T105" s="523"/>
      <c r="U105" s="523"/>
      <c r="V105" s="523"/>
      <c r="W105" s="523"/>
      <c r="X105" s="523"/>
      <c r="Y105" s="523"/>
      <c r="Z105" s="523"/>
      <c r="AA105" s="523"/>
      <c r="AB105" s="523"/>
      <c r="AC105" s="523"/>
      <c r="AD105" s="523"/>
      <c r="AE105" s="524"/>
      <c r="AF105" s="523"/>
      <c r="AG105" s="523"/>
      <c r="AH105" s="523"/>
      <c r="AI105" s="523"/>
      <c r="AJ105" s="523"/>
      <c r="AK105" s="523"/>
      <c r="AL105" s="523"/>
      <c r="AM105" s="523"/>
      <c r="AN105" s="523"/>
      <c r="AO105" s="523"/>
      <c r="AP105" s="523"/>
      <c r="AQ105" s="524"/>
      <c r="AR105" s="523"/>
      <c r="AS105" s="523"/>
      <c r="AT105" s="523"/>
      <c r="AU105" s="523"/>
      <c r="AV105" s="523"/>
      <c r="AW105" s="523"/>
      <c r="AX105" s="523"/>
      <c r="AY105" s="524"/>
      <c r="AZ105" s="524"/>
      <c r="BA105" s="524"/>
      <c r="BB105" s="524"/>
      <c r="BC105" s="524"/>
      <c r="BD105" s="524"/>
      <c r="BE105" s="524"/>
      <c r="BF105" s="524"/>
      <c r="BG105" s="524"/>
      <c r="BH105" s="524"/>
      <c r="BI105" s="524"/>
      <c r="BJ105" s="524"/>
      <c r="BK105" s="524"/>
      <c r="BL105" s="510"/>
      <c r="BM105" s="510"/>
      <c r="BN105" s="524"/>
      <c r="BO105" s="524"/>
      <c r="BP105" s="524"/>
      <c r="BQ105" s="524"/>
      <c r="BR105" s="524"/>
      <c r="BS105" s="524"/>
      <c r="BT105" s="524"/>
      <c r="BU105" s="524"/>
      <c r="BV105" s="524"/>
      <c r="BW105" s="524"/>
      <c r="BX105" s="524"/>
      <c r="BY105" s="524"/>
      <c r="BZ105" s="524"/>
      <c r="CA105" s="524"/>
      <c r="CB105" s="524"/>
      <c r="CC105" s="524"/>
      <c r="CD105" s="524"/>
      <c r="CE105" s="524"/>
      <c r="CF105" s="524"/>
      <c r="CG105" s="524"/>
      <c r="CH105" s="524"/>
      <c r="CI105" s="524"/>
      <c r="CJ105" s="524"/>
      <c r="CK105" s="524"/>
      <c r="CL105" s="524"/>
      <c r="CM105" s="510"/>
      <c r="CN105" s="510"/>
      <c r="CO105" s="510"/>
      <c r="CP105" s="510"/>
      <c r="CQ105" s="510"/>
      <c r="CR105" s="510"/>
      <c r="CS105" s="522"/>
      <c r="CT105" s="522"/>
      <c r="CU105" s="522"/>
      <c r="CV105" s="522"/>
      <c r="CW105" s="522"/>
      <c r="CX105" s="522"/>
      <c r="CY105" s="522"/>
      <c r="CZ105" s="522"/>
      <c r="DA105" s="522"/>
      <c r="DB105" s="522"/>
      <c r="DC105" s="522"/>
      <c r="DD105" s="522"/>
      <c r="DE105" s="522"/>
      <c r="DF105" s="522"/>
      <c r="DG105" s="522"/>
      <c r="DH105" s="522"/>
      <c r="DI105" s="522"/>
      <c r="DJ105" s="522"/>
      <c r="DK105" s="522"/>
      <c r="DL105" s="522"/>
      <c r="DM105" s="522"/>
      <c r="DN105" s="522"/>
      <c r="DO105" s="525"/>
      <c r="EG105" s="251">
        <f>SUM(EG73:EG104)</f>
        <v>0</v>
      </c>
      <c r="EH105" s="251">
        <f>SUM(EH73:EH104)</f>
        <v>0</v>
      </c>
      <c r="EI105" s="251">
        <f>SUM(EI73:EI104)</f>
        <v>0</v>
      </c>
      <c r="EJ105" s="251">
        <f>SUM(EJ73:EJ104)</f>
        <v>0</v>
      </c>
      <c r="EO105" s="121" t="str">
        <f>IF($EN105="要是正",MAX($EO$4:EO104)+1,"")</f>
        <v/>
      </c>
      <c r="ES105" s="252"/>
      <c r="EV105" s="255"/>
      <c r="EW105" s="154"/>
      <c r="EX105" s="152">
        <f>COUNTIF(EX73:EX104,"1")</f>
        <v>0</v>
      </c>
      <c r="EY105" s="153" t="str">
        <f t="array" ref="EY105">INDEX(EY73:EY104,MATCH(MIN(ABS(EY73:EY104-$EK$4)),ABS(EY73:EY104-$EK$4),0))</f>
        <v>0</v>
      </c>
      <c r="EZ105" s="153"/>
      <c r="FA105" s="152">
        <f>COUNTIF(FA73:FA104,"未定")</f>
        <v>0</v>
      </c>
      <c r="FB105" s="155"/>
      <c r="FC105" s="154"/>
      <c r="FD105" s="152">
        <f>COUNTIF(FD73:FD104,"1")</f>
        <v>0</v>
      </c>
      <c r="FE105" s="153" t="str">
        <f t="array" ref="FE105">INDEX(FE73:FE104,MATCH(MIN(ABS(FE73:FE104-$EK$4)),ABS(FE73:FE104-$EK$4),0))</f>
        <v>0</v>
      </c>
      <c r="FF105" s="153"/>
      <c r="FG105" s="152">
        <f>COUNTIF(FG73:FG104,"未定")</f>
        <v>0</v>
      </c>
      <c r="GG105" s="239" t="str">
        <f t="shared" ref="GG105" si="104">IF($AZ105="○指摘なし","○","")</f>
        <v/>
      </c>
      <c r="GH105" s="239" t="str">
        <f t="shared" ref="GH105:GH106" si="105">IF(OR($AZ105="×要是正（既存不適格以外）",$AZ105="△既存不適格"),"○","")</f>
        <v/>
      </c>
      <c r="GI105" s="239" t="str">
        <f t="shared" ref="GI105:GI106" si="106">IF($AZ105="△既存不適格","○","")</f>
        <v/>
      </c>
      <c r="GJ105" s="239"/>
      <c r="GK105" s="236"/>
      <c r="GM105" s="255"/>
      <c r="GN105" s="414"/>
      <c r="GO105" s="415">
        <f>COUNTIF(GO52:GO104,"1")</f>
        <v>0</v>
      </c>
      <c r="GP105" s="416" t="str">
        <f t="array" ref="GP105">INDEX(GP73:GP104,MATCH(MIN(ABS(GP73:GP104-$EK$4)),ABS(GP73:GP104-$EK$4),0))</f>
        <v>0</v>
      </c>
      <c r="GQ105" s="417">
        <f>COUNTIF(GQ52:GQ104,"未定")</f>
        <v>0</v>
      </c>
      <c r="GR105" s="507"/>
      <c r="GS105" s="411">
        <f t="shared" si="97"/>
        <v>0</v>
      </c>
      <c r="GT105" s="11"/>
      <c r="GU105" s="11"/>
      <c r="GV105" s="11"/>
      <c r="GW105" s="10"/>
    </row>
    <row r="106" spans="2:205" s="10" customFormat="1" ht="50.1" customHeight="1" thickBot="1" x14ac:dyDescent="0.2">
      <c r="B106" s="111"/>
      <c r="C106" s="229"/>
      <c r="D106" s="229"/>
      <c r="E106" s="229"/>
      <c r="F106" s="229"/>
      <c r="G106" s="229"/>
      <c r="H106" s="229"/>
      <c r="I106" s="260"/>
      <c r="J106" s="238"/>
      <c r="K106" s="520"/>
      <c r="L106" s="520"/>
      <c r="M106" s="2761" t="s">
        <v>4009</v>
      </c>
      <c r="N106" s="3139"/>
      <c r="O106" s="3139"/>
      <c r="P106" s="3139"/>
      <c r="Q106" s="3139"/>
      <c r="R106" s="3139"/>
      <c r="S106" s="3139"/>
      <c r="T106" s="3139"/>
      <c r="U106" s="3139"/>
      <c r="V106" s="3139"/>
      <c r="W106" s="3139"/>
      <c r="X106" s="3139"/>
      <c r="Y106" s="3139"/>
      <c r="Z106" s="3139"/>
      <c r="AA106" s="3139"/>
      <c r="AB106" s="3139"/>
      <c r="AC106" s="3139"/>
      <c r="AD106" s="3139"/>
      <c r="AE106" s="3139"/>
      <c r="AF106" s="3139"/>
      <c r="AG106" s="3139"/>
      <c r="AH106" s="3139"/>
      <c r="AI106" s="3139"/>
      <c r="AJ106" s="3139"/>
      <c r="AK106" s="3139"/>
      <c r="AL106" s="3139"/>
      <c r="AM106" s="3139"/>
      <c r="AN106" s="3139"/>
      <c r="AO106" s="3139"/>
      <c r="AP106" s="3139"/>
      <c r="AQ106" s="3139"/>
      <c r="AR106" s="3139"/>
      <c r="AS106" s="3139"/>
      <c r="AT106" s="3139"/>
      <c r="AU106" s="3139"/>
      <c r="AV106" s="3139"/>
      <c r="AW106" s="3139"/>
      <c r="AX106" s="3139"/>
      <c r="AY106" s="3139"/>
      <c r="AZ106" s="3139"/>
      <c r="BA106" s="3139"/>
      <c r="BB106" s="3139"/>
      <c r="BC106" s="3139"/>
      <c r="BD106" s="3139"/>
      <c r="BE106" s="3139"/>
      <c r="BF106" s="3139"/>
      <c r="BG106" s="3139"/>
      <c r="BH106" s="3139"/>
      <c r="BI106" s="3139"/>
      <c r="BJ106" s="3139"/>
      <c r="BK106" s="3139"/>
      <c r="BL106" s="3139"/>
      <c r="BM106" s="3139"/>
      <c r="BN106" s="3139"/>
      <c r="BO106" s="3139"/>
      <c r="BP106" s="3139"/>
      <c r="BQ106" s="3139"/>
      <c r="BR106" s="3139"/>
      <c r="BS106" s="3139"/>
      <c r="BT106" s="3139"/>
      <c r="BU106" s="3139"/>
      <c r="BV106" s="3139"/>
      <c r="BW106" s="3139"/>
      <c r="BX106" s="3139"/>
      <c r="BY106" s="3139"/>
      <c r="BZ106" s="3139"/>
      <c r="CA106" s="3139"/>
      <c r="CB106" s="3139"/>
      <c r="CC106" s="3139"/>
      <c r="CD106" s="3139"/>
      <c r="CE106" s="3139"/>
      <c r="CF106" s="3139"/>
      <c r="CG106" s="3139"/>
      <c r="CH106" s="3139"/>
      <c r="CI106" s="3139"/>
      <c r="CJ106" s="3139"/>
      <c r="CK106" s="3139"/>
      <c r="CL106" s="3139"/>
      <c r="CM106" s="3139"/>
      <c r="CN106" s="3139"/>
      <c r="CO106" s="3139"/>
      <c r="CP106" s="3139"/>
      <c r="CQ106" s="3139"/>
      <c r="CR106" s="3139"/>
      <c r="CS106" s="3139"/>
      <c r="CT106" s="3139"/>
      <c r="CU106" s="3139"/>
      <c r="CV106" s="3139"/>
      <c r="CW106" s="3139"/>
      <c r="CX106" s="3139"/>
      <c r="CY106" s="3139"/>
      <c r="CZ106" s="3139"/>
      <c r="DA106" s="3139"/>
      <c r="DB106" s="3139"/>
      <c r="DC106" s="3139"/>
      <c r="DD106" s="3139"/>
      <c r="DE106" s="3139"/>
      <c r="DF106" s="3139"/>
      <c r="DG106" s="3139"/>
      <c r="DH106" s="3139"/>
      <c r="DI106" s="3139"/>
      <c r="DJ106" s="3139"/>
      <c r="DK106" s="3139"/>
      <c r="DL106" s="3139"/>
      <c r="DM106" s="3139"/>
      <c r="DN106" s="3139"/>
      <c r="DO106" s="3140"/>
      <c r="DP106"/>
      <c r="DQ106"/>
      <c r="DR106"/>
      <c r="DS106"/>
      <c r="DT106"/>
      <c r="DU106"/>
      <c r="DV106"/>
      <c r="DW106"/>
      <c r="DX106"/>
      <c r="DY106"/>
      <c r="DZ106"/>
      <c r="EA106"/>
      <c r="EB106"/>
      <c r="EC106"/>
      <c r="ED106"/>
      <c r="EE106" s="229"/>
      <c r="EF106" s="237"/>
      <c r="EG106" s="621" t="str">
        <f>IF(AND(EH106="",EI106="",EJ106="",EG115&lt;&gt;0),"レ","")</f>
        <v/>
      </c>
      <c r="EH106" s="621" t="str">
        <f>IF(AND(EI106="",EJ106="",EH115&lt;&gt;0),"レ","")</f>
        <v/>
      </c>
      <c r="EI106" s="621" t="str">
        <f>IF(EI115&lt;&gt;0,"レ","")</f>
        <v/>
      </c>
      <c r="EJ106" s="621" t="str">
        <f>IF(AND(EI106="",EJ115&lt;&gt;0),"レ","")</f>
        <v/>
      </c>
      <c r="EK106" s="237"/>
      <c r="EL106" s="237"/>
      <c r="EM106" s="237"/>
      <c r="EN106" s="158"/>
      <c r="EO106" s="121" t="str">
        <f>IF($EN106="要是正",MAX($EO$4:EO105)+1,"")</f>
        <v/>
      </c>
      <c r="EP106" s="158"/>
      <c r="EQ106" s="158"/>
      <c r="ER106" s="158"/>
      <c r="ES106" s="150" t="str">
        <f>SUBSTITUTE(TRIM(ES109&amp;"　"&amp;ES110&amp;"　"&amp;ES111&amp;"　"&amp;ES112&amp;"　"&amp;ES113&amp;"　"&amp;ES114),"　",",")</f>
        <v/>
      </c>
      <c r="ET106" s="158"/>
      <c r="EU106" s="158"/>
      <c r="EV106" s="149" t="str">
        <f>IF(COUNTIF(EX109:EX114,1)&gt;0,"レ","")</f>
        <v/>
      </c>
      <c r="EW106" s="148"/>
      <c r="EX106" s="147" t="str">
        <f>IF(EV106="レ",TEXT(EY115,"e"),"")</f>
        <v/>
      </c>
      <c r="EY106" s="146" t="str">
        <f>IF(EV106="レ",MONTH(EY115),IF(AND(EI106="レ",FA106="レ",FA115=0),"",IF(AND(EI106="レ",FA106="レ",FA115&gt;0),"","")))</f>
        <v/>
      </c>
      <c r="EZ106" s="145"/>
      <c r="FA106" s="144" t="str">
        <f>IF(EV106="",IF(OR(FA115&gt;0,EI106="レ"),"レ",""),"")</f>
        <v/>
      </c>
      <c r="FB106" s="149" t="str">
        <f>IF(AND(COUNTIF(EN109:EN114,"要是正")=0,COUNTIF(FD109:FD114,1)&gt;0),"レ","")</f>
        <v/>
      </c>
      <c r="FC106" s="148"/>
      <c r="FD106" s="147" t="str">
        <f>IF(FB106="レ",TEXT(FE115,"e"),"")</f>
        <v/>
      </c>
      <c r="FE106" s="146" t="str">
        <f>IF(FB106="レ",MONTH(FE115),IF(AND(EJ106="レ",FG106="レ",FG115=0),"",IF(AND(EJ106="レ",FG106="レ",FG115&gt;0),"","")))</f>
        <v/>
      </c>
      <c r="FF106" s="145"/>
      <c r="FG106" s="144" t="str">
        <f>IF(FB106="",IF(OR(FG115&gt;0,EJ106="レ"),"レ",""),"")</f>
        <v/>
      </c>
      <c r="FH106" s="121"/>
      <c r="FI106" s="121"/>
      <c r="FJ106" s="121"/>
      <c r="GG106" s="239" t="str">
        <f t="shared" ref="GG106:GG114" si="107">IF($AZ106="○指摘なし","○",IF($AZ106="―対象外","―",""))</f>
        <v/>
      </c>
      <c r="GH106" s="239" t="str">
        <f t="shared" si="105"/>
        <v/>
      </c>
      <c r="GI106" s="239" t="str">
        <f t="shared" si="106"/>
        <v/>
      </c>
      <c r="GJ106" s="239"/>
      <c r="GK106" s="248" t="str">
        <f>IF($AZ106="―対象外","○","")</f>
        <v/>
      </c>
      <c r="GM106" s="429"/>
      <c r="GN106" s="430"/>
      <c r="GO106" s="429"/>
      <c r="GP106" s="430"/>
      <c r="GQ106" s="429"/>
      <c r="GR106" s="508" t="str">
        <f>TRIM(GR109&amp;"　"&amp;GR110&amp;"　"&amp;GR111&amp;"　"&amp;GR112&amp;"　"&amp;GR113&amp;"　"&amp;GR114)</f>
        <v/>
      </c>
      <c r="GS106" s="411">
        <f t="shared" si="97"/>
        <v>0</v>
      </c>
      <c r="GT106" s="11"/>
      <c r="GU106" s="11"/>
      <c r="GV106" s="11"/>
    </row>
    <row r="107" spans="2:205" s="10" customFormat="1" ht="50.1" customHeight="1" x14ac:dyDescent="0.15">
      <c r="B107" s="111"/>
      <c r="C107" s="229"/>
      <c r="D107" s="229"/>
      <c r="E107" s="229"/>
      <c r="F107" s="229"/>
      <c r="G107" s="229"/>
      <c r="H107" s="229"/>
      <c r="I107" s="260"/>
      <c r="J107" s="241"/>
      <c r="K107" s="242"/>
      <c r="L107" s="242"/>
      <c r="M107" s="2967" t="s">
        <v>157</v>
      </c>
      <c r="N107" s="2967"/>
      <c r="O107" s="2967"/>
      <c r="P107" s="2965" t="s">
        <v>1289</v>
      </c>
      <c r="Q107" s="2965"/>
      <c r="R107" s="2965"/>
      <c r="S107" s="2965"/>
      <c r="T107" s="2965"/>
      <c r="U107" s="2965"/>
      <c r="V107" s="2965"/>
      <c r="W107" s="2965"/>
      <c r="X107" s="2965"/>
      <c r="Y107" s="2965"/>
      <c r="Z107" s="2965"/>
      <c r="AA107" s="2965" t="s">
        <v>1290</v>
      </c>
      <c r="AB107" s="2965"/>
      <c r="AC107" s="2965"/>
      <c r="AD107" s="2965"/>
      <c r="AE107" s="2965"/>
      <c r="AF107" s="2965"/>
      <c r="AG107" s="2965"/>
      <c r="AH107" s="2965"/>
      <c r="AI107" s="2965"/>
      <c r="AJ107" s="2965"/>
      <c r="AK107" s="2965"/>
      <c r="AL107" s="2965"/>
      <c r="AM107" s="2965"/>
      <c r="AN107" s="2965"/>
      <c r="AO107" s="2965"/>
      <c r="AP107" s="2965"/>
      <c r="AQ107" s="2965"/>
      <c r="AR107" s="2965"/>
      <c r="AS107" s="2965"/>
      <c r="AT107" s="2965"/>
      <c r="AU107" s="2965"/>
      <c r="AV107" s="2965"/>
      <c r="AW107" s="2965"/>
      <c r="AX107" s="2965"/>
      <c r="AY107" s="2965"/>
      <c r="AZ107" s="2965" t="s">
        <v>3528</v>
      </c>
      <c r="BA107" s="2965"/>
      <c r="BB107" s="2965"/>
      <c r="BC107" s="2965"/>
      <c r="BD107" s="2965"/>
      <c r="BE107" s="2965"/>
      <c r="BF107" s="2965"/>
      <c r="BG107" s="2965"/>
      <c r="BH107" s="2965"/>
      <c r="BI107" s="2965"/>
      <c r="BJ107" s="2965"/>
      <c r="BK107" s="2965"/>
      <c r="BL107" s="2967" t="s">
        <v>1429</v>
      </c>
      <c r="BM107" s="2967"/>
      <c r="BN107" s="2968" t="s">
        <v>156</v>
      </c>
      <c r="BO107" s="2968"/>
      <c r="BP107" s="2968"/>
      <c r="BQ107" s="2968"/>
      <c r="BR107" s="2968"/>
      <c r="BS107" s="2968"/>
      <c r="BT107" s="2968"/>
      <c r="BU107" s="2968"/>
      <c r="BV107" s="2968"/>
      <c r="BW107" s="2968"/>
      <c r="BX107" s="2968" t="s">
        <v>150</v>
      </c>
      <c r="BY107" s="2968"/>
      <c r="BZ107" s="2968"/>
      <c r="CA107" s="2968"/>
      <c r="CB107" s="2968"/>
      <c r="CC107" s="2968"/>
      <c r="CD107" s="2968"/>
      <c r="CE107" s="2968"/>
      <c r="CF107" s="2968"/>
      <c r="CG107" s="2968"/>
      <c r="CH107" s="2968"/>
      <c r="CI107" s="2968"/>
      <c r="CJ107" s="2968"/>
      <c r="CK107" s="2968"/>
      <c r="CL107" s="2968"/>
      <c r="CM107" s="2967" t="s">
        <v>155</v>
      </c>
      <c r="CN107" s="2968"/>
      <c r="CO107" s="2968"/>
      <c r="CP107" s="2968"/>
      <c r="CQ107" s="2968"/>
      <c r="CR107" s="2968"/>
      <c r="CS107" s="2968"/>
      <c r="CT107" s="2968"/>
      <c r="CU107" s="2968"/>
      <c r="CV107" s="2941" t="s">
        <v>154</v>
      </c>
      <c r="CW107" s="2941"/>
      <c r="CX107" s="2941"/>
      <c r="CY107" s="2941"/>
      <c r="CZ107" s="2941"/>
      <c r="DA107" s="2941"/>
      <c r="DB107" s="2941"/>
      <c r="DC107" s="2941"/>
      <c r="DD107" s="2941"/>
      <c r="DE107" s="2941"/>
      <c r="DF107" s="2941"/>
      <c r="DG107" s="2941"/>
      <c r="DH107" s="2941"/>
      <c r="DI107" s="2941"/>
      <c r="DJ107" s="2941"/>
      <c r="DK107" s="2941"/>
      <c r="DL107" s="2941"/>
      <c r="DM107" s="2941"/>
      <c r="DN107" s="2941"/>
      <c r="DO107" s="2942"/>
      <c r="DP107"/>
      <c r="DQ107"/>
      <c r="DR107"/>
      <c r="DS107"/>
      <c r="DT107"/>
      <c r="DU107"/>
      <c r="DV107"/>
      <c r="DW107"/>
      <c r="DX107"/>
      <c r="DY107"/>
      <c r="DZ107"/>
      <c r="EA107"/>
      <c r="EB107"/>
      <c r="EC107"/>
      <c r="ED107"/>
      <c r="EE107" s="229"/>
      <c r="EF107" s="237"/>
      <c r="EO107" s="121" t="s">
        <v>153</v>
      </c>
      <c r="EP107" s="143" t="s">
        <v>152</v>
      </c>
      <c r="ER107" s="142"/>
      <c r="ES107" s="2768" t="s">
        <v>151</v>
      </c>
      <c r="ET107" s="2923" t="s">
        <v>150</v>
      </c>
      <c r="EU107" s="141"/>
      <c r="EV107" s="2811" t="s">
        <v>149</v>
      </c>
      <c r="EW107" s="2812"/>
      <c r="EX107" s="2812"/>
      <c r="EY107" s="2812"/>
      <c r="EZ107" s="2812"/>
      <c r="FA107" s="2812"/>
      <c r="FB107" s="2813" t="s">
        <v>148</v>
      </c>
      <c r="FC107" s="2814"/>
      <c r="FD107" s="2814"/>
      <c r="FE107" s="2814"/>
      <c r="FF107" s="2814"/>
      <c r="FG107" s="2814"/>
      <c r="FH107" s="3033" t="s">
        <v>147</v>
      </c>
      <c r="FI107" s="3034"/>
      <c r="FJ107" s="3117"/>
      <c r="FK107" s="2972"/>
      <c r="FL107" s="2972"/>
      <c r="FM107" s="2972"/>
      <c r="FN107" s="2972"/>
      <c r="FP107" s="2972"/>
      <c r="FQ107" s="2972"/>
      <c r="FR107" s="2972"/>
      <c r="FS107" s="2972"/>
      <c r="FT107" s="2972"/>
      <c r="FU107" s="2948"/>
      <c r="FV107" s="2948"/>
      <c r="FW107" s="2948"/>
      <c r="FX107" s="2948"/>
      <c r="FY107" s="2948"/>
      <c r="FZ107" s="2948"/>
      <c r="GA107" s="2948"/>
      <c r="GB107" s="2948"/>
      <c r="GC107" s="2948"/>
      <c r="GD107" s="2948"/>
      <c r="GE107" s="229"/>
      <c r="GF107" s="229"/>
      <c r="GG107" s="239" t="str">
        <f t="shared" si="107"/>
        <v/>
      </c>
      <c r="GH107" s="239"/>
      <c r="GI107" s="239"/>
      <c r="GJ107" s="239"/>
      <c r="GK107" s="240"/>
      <c r="GM107" s="429"/>
      <c r="GN107" s="430"/>
      <c r="GO107" s="429"/>
      <c r="GP107" s="430"/>
      <c r="GQ107" s="429"/>
      <c r="GR107" s="507"/>
      <c r="GS107" s="411" t="str">
        <f t="shared" si="97"/>
        <v>指摘の具体的内容等</v>
      </c>
      <c r="GT107" s="11"/>
      <c r="GU107" s="11"/>
      <c r="GV107" s="11"/>
    </row>
    <row r="108" spans="2:205" s="10" customFormat="1" ht="50.1" customHeight="1" thickBot="1" x14ac:dyDescent="0.2">
      <c r="B108" s="111"/>
      <c r="C108" s="229"/>
      <c r="D108" s="229"/>
      <c r="E108" s="229"/>
      <c r="F108" s="229"/>
      <c r="G108" s="229"/>
      <c r="H108" s="229"/>
      <c r="I108" s="260"/>
      <c r="J108" s="241"/>
      <c r="K108" s="242"/>
      <c r="L108" s="242"/>
      <c r="M108" s="2936"/>
      <c r="N108" s="2936"/>
      <c r="O108" s="2936"/>
      <c r="P108" s="2966"/>
      <c r="Q108" s="2966"/>
      <c r="R108" s="2966"/>
      <c r="S108" s="2966"/>
      <c r="T108" s="2966"/>
      <c r="U108" s="2966"/>
      <c r="V108" s="2966"/>
      <c r="W108" s="2966"/>
      <c r="X108" s="2966"/>
      <c r="Y108" s="2966"/>
      <c r="Z108" s="2966"/>
      <c r="AA108" s="2966"/>
      <c r="AB108" s="2966"/>
      <c r="AC108" s="2966"/>
      <c r="AD108" s="2966"/>
      <c r="AE108" s="2966"/>
      <c r="AF108" s="2966"/>
      <c r="AG108" s="2966"/>
      <c r="AH108" s="2966"/>
      <c r="AI108" s="2966"/>
      <c r="AJ108" s="2966"/>
      <c r="AK108" s="2966"/>
      <c r="AL108" s="2966"/>
      <c r="AM108" s="2966"/>
      <c r="AN108" s="2966"/>
      <c r="AO108" s="2966"/>
      <c r="AP108" s="2966"/>
      <c r="AQ108" s="2966"/>
      <c r="AR108" s="2966"/>
      <c r="AS108" s="2966"/>
      <c r="AT108" s="2966"/>
      <c r="AU108" s="2966"/>
      <c r="AV108" s="2966"/>
      <c r="AW108" s="2966"/>
      <c r="AX108" s="2966"/>
      <c r="AY108" s="2966"/>
      <c r="AZ108" s="2966"/>
      <c r="BA108" s="2966"/>
      <c r="BB108" s="2966"/>
      <c r="BC108" s="2966"/>
      <c r="BD108" s="2966"/>
      <c r="BE108" s="2966"/>
      <c r="BF108" s="2966"/>
      <c r="BG108" s="2966"/>
      <c r="BH108" s="2966"/>
      <c r="BI108" s="2966"/>
      <c r="BJ108" s="2966"/>
      <c r="BK108" s="2966"/>
      <c r="BL108" s="2936"/>
      <c r="BM108" s="2936"/>
      <c r="BN108" s="2937"/>
      <c r="BO108" s="2937"/>
      <c r="BP108" s="2937"/>
      <c r="BQ108" s="2937"/>
      <c r="BR108" s="2937"/>
      <c r="BS108" s="2937"/>
      <c r="BT108" s="2937"/>
      <c r="BU108" s="2937"/>
      <c r="BV108" s="2937"/>
      <c r="BW108" s="2937"/>
      <c r="BX108" s="2937"/>
      <c r="BY108" s="2937"/>
      <c r="BZ108" s="2937"/>
      <c r="CA108" s="2937"/>
      <c r="CB108" s="2937"/>
      <c r="CC108" s="2937"/>
      <c r="CD108" s="2937"/>
      <c r="CE108" s="2937"/>
      <c r="CF108" s="2937"/>
      <c r="CG108" s="2937"/>
      <c r="CH108" s="2937"/>
      <c r="CI108" s="2937"/>
      <c r="CJ108" s="2937"/>
      <c r="CK108" s="2937"/>
      <c r="CL108" s="2937"/>
      <c r="CM108" s="2936" t="s">
        <v>146</v>
      </c>
      <c r="CN108" s="2936"/>
      <c r="CO108" s="2936"/>
      <c r="CP108" s="2936" t="s">
        <v>81</v>
      </c>
      <c r="CQ108" s="2936"/>
      <c r="CR108" s="2936"/>
      <c r="CS108" s="2936" t="s">
        <v>145</v>
      </c>
      <c r="CT108" s="2937"/>
      <c r="CU108" s="2937"/>
      <c r="CV108" s="2943"/>
      <c r="CW108" s="2943"/>
      <c r="CX108" s="2943"/>
      <c r="CY108" s="2943"/>
      <c r="CZ108" s="2943"/>
      <c r="DA108" s="2943"/>
      <c r="DB108" s="2943"/>
      <c r="DC108" s="2943"/>
      <c r="DD108" s="2943"/>
      <c r="DE108" s="2943"/>
      <c r="DF108" s="2943"/>
      <c r="DG108" s="2943"/>
      <c r="DH108" s="2943"/>
      <c r="DI108" s="2943"/>
      <c r="DJ108" s="2943"/>
      <c r="DK108" s="2943"/>
      <c r="DL108" s="2943"/>
      <c r="DM108" s="2943"/>
      <c r="DN108" s="2943"/>
      <c r="DO108" s="2944"/>
      <c r="DP108"/>
      <c r="DQ108"/>
      <c r="DR108"/>
      <c r="DS108"/>
      <c r="DT108"/>
      <c r="DU108"/>
      <c r="DV108"/>
      <c r="DW108"/>
      <c r="DX108"/>
      <c r="DY108"/>
      <c r="DZ108"/>
      <c r="EA108"/>
      <c r="EB108"/>
      <c r="EC108"/>
      <c r="ED108"/>
      <c r="EE108" s="229"/>
      <c r="EF108" s="237"/>
      <c r="EG108" s="131" t="s">
        <v>144</v>
      </c>
      <c r="EH108" s="131" t="s">
        <v>143</v>
      </c>
      <c r="EI108" s="131" t="s">
        <v>142</v>
      </c>
      <c r="EJ108" s="131" t="s">
        <v>141</v>
      </c>
      <c r="EK108" s="140" t="s">
        <v>140</v>
      </c>
      <c r="EL108" s="131" t="s">
        <v>139</v>
      </c>
      <c r="EM108" s="159" t="s">
        <v>138</v>
      </c>
      <c r="EN108" s="130" t="s">
        <v>137</v>
      </c>
      <c r="EO108" s="237"/>
      <c r="EP108" s="237"/>
      <c r="EQ108" s="108" t="s">
        <v>136</v>
      </c>
      <c r="ER108" s="138"/>
      <c r="ES108" s="2922"/>
      <c r="ET108" s="2924"/>
      <c r="EU108" s="137"/>
      <c r="EV108" s="136" t="s">
        <v>135</v>
      </c>
      <c r="EW108" s="134" t="s">
        <v>134</v>
      </c>
      <c r="EX108" s="134" t="s">
        <v>131</v>
      </c>
      <c r="EY108" s="133" t="s">
        <v>130</v>
      </c>
      <c r="EZ108" s="133" t="s">
        <v>129</v>
      </c>
      <c r="FA108" s="132" t="s">
        <v>128</v>
      </c>
      <c r="FB108" s="135" t="s">
        <v>133</v>
      </c>
      <c r="FC108" s="133" t="s">
        <v>132</v>
      </c>
      <c r="FD108" s="134" t="s">
        <v>131</v>
      </c>
      <c r="FE108" s="133" t="s">
        <v>130</v>
      </c>
      <c r="FF108" s="133" t="s">
        <v>129</v>
      </c>
      <c r="FG108" s="132" t="s">
        <v>128</v>
      </c>
      <c r="FH108" s="130" t="s">
        <v>127</v>
      </c>
      <c r="FI108" s="130" t="s">
        <v>126</v>
      </c>
      <c r="FJ108" s="130" t="s">
        <v>125</v>
      </c>
      <c r="FL108" s="108"/>
      <c r="FM108" s="108"/>
      <c r="FN108" s="108"/>
      <c r="FO108" s="109"/>
      <c r="FQ108" s="109"/>
      <c r="FR108" s="109"/>
      <c r="FS108" s="109"/>
      <c r="FT108" s="109"/>
      <c r="FU108" s="105"/>
      <c r="FV108" s="105"/>
      <c r="FW108" s="105"/>
      <c r="FX108" s="105"/>
      <c r="FY108" s="105"/>
      <c r="FZ108" s="105"/>
      <c r="GA108" s="105"/>
      <c r="GB108" s="105"/>
      <c r="GC108" s="105"/>
      <c r="GD108" s="105"/>
      <c r="GE108" s="229"/>
      <c r="GF108" s="229"/>
      <c r="GG108" s="239" t="str">
        <f t="shared" si="107"/>
        <v/>
      </c>
      <c r="GH108" s="239"/>
      <c r="GI108" s="239"/>
      <c r="GJ108" s="239"/>
      <c r="GK108" s="240"/>
      <c r="GM108" s="404" t="s">
        <v>135</v>
      </c>
      <c r="GN108" s="405" t="s">
        <v>1526</v>
      </c>
      <c r="GO108" s="405" t="s">
        <v>131</v>
      </c>
      <c r="GP108" s="405" t="s">
        <v>1527</v>
      </c>
      <c r="GQ108" s="406" t="s">
        <v>128</v>
      </c>
      <c r="GR108" s="507"/>
      <c r="GS108" s="411">
        <f t="shared" si="97"/>
        <v>0</v>
      </c>
      <c r="GT108" s="11"/>
      <c r="GU108" s="11"/>
      <c r="GV108" s="11"/>
    </row>
    <row r="109" spans="2:205" s="10" customFormat="1" ht="50.1" customHeight="1" x14ac:dyDescent="0.15">
      <c r="B109" s="111"/>
      <c r="C109" s="229"/>
      <c r="D109" s="229"/>
      <c r="E109" s="229"/>
      <c r="F109" s="229"/>
      <c r="G109" s="229"/>
      <c r="H109" s="229"/>
      <c r="I109" s="260"/>
      <c r="J109" s="238"/>
      <c r="K109" s="242"/>
      <c r="L109" s="242"/>
      <c r="M109" s="2973" t="s">
        <v>973</v>
      </c>
      <c r="N109" s="2973"/>
      <c r="O109" s="2973"/>
      <c r="P109" s="2795" t="s">
        <v>361</v>
      </c>
      <c r="Q109" s="2796"/>
      <c r="R109" s="2796"/>
      <c r="S109" s="2796"/>
      <c r="T109" s="2796"/>
      <c r="U109" s="2796"/>
      <c r="V109" s="2796"/>
      <c r="W109" s="2796"/>
      <c r="X109" s="2796"/>
      <c r="Y109" s="2796"/>
      <c r="Z109" s="2797"/>
      <c r="AA109" s="2862" t="s">
        <v>360</v>
      </c>
      <c r="AB109" s="2862"/>
      <c r="AC109" s="2862"/>
      <c r="AD109" s="2862"/>
      <c r="AE109" s="2862"/>
      <c r="AF109" s="2862"/>
      <c r="AG109" s="2862"/>
      <c r="AH109" s="2862"/>
      <c r="AI109" s="2862"/>
      <c r="AJ109" s="2862"/>
      <c r="AK109" s="2862"/>
      <c r="AL109" s="2862"/>
      <c r="AM109" s="2862"/>
      <c r="AN109" s="2862"/>
      <c r="AO109" s="2862"/>
      <c r="AP109" s="2862"/>
      <c r="AQ109" s="2862"/>
      <c r="AR109" s="2862"/>
      <c r="AS109" s="2862"/>
      <c r="AT109" s="2862"/>
      <c r="AU109" s="2862"/>
      <c r="AV109" s="2862"/>
      <c r="AW109" s="2862"/>
      <c r="AX109" s="2862"/>
      <c r="AY109" s="2863"/>
      <c r="AZ109" s="2953"/>
      <c r="BA109" s="2953"/>
      <c r="BB109" s="2953"/>
      <c r="BC109" s="2953"/>
      <c r="BD109" s="2953"/>
      <c r="BE109" s="2953"/>
      <c r="BF109" s="2953"/>
      <c r="BG109" s="2953"/>
      <c r="BH109" s="2953"/>
      <c r="BI109" s="2953"/>
      <c r="BJ109" s="2953"/>
      <c r="BK109" s="2953"/>
      <c r="BL109" s="2819"/>
      <c r="BM109" s="2819"/>
      <c r="BN109" s="2820"/>
      <c r="BO109" s="2820"/>
      <c r="BP109" s="2820"/>
      <c r="BQ109" s="2820"/>
      <c r="BR109" s="2820"/>
      <c r="BS109" s="2820"/>
      <c r="BT109" s="2820"/>
      <c r="BU109" s="2820"/>
      <c r="BV109" s="2820"/>
      <c r="BW109" s="2820"/>
      <c r="BX109" s="2820"/>
      <c r="BY109" s="2820"/>
      <c r="BZ109" s="2820"/>
      <c r="CA109" s="2820"/>
      <c r="CB109" s="2820"/>
      <c r="CC109" s="2820"/>
      <c r="CD109" s="2820"/>
      <c r="CE109" s="2820"/>
      <c r="CF109" s="2820"/>
      <c r="CG109" s="2820"/>
      <c r="CH109" s="2820"/>
      <c r="CI109" s="2820"/>
      <c r="CJ109" s="2820"/>
      <c r="CK109" s="2820"/>
      <c r="CL109" s="2820"/>
      <c r="CM109" s="3046"/>
      <c r="CN109" s="3046"/>
      <c r="CO109" s="3046"/>
      <c r="CP109" s="3046"/>
      <c r="CQ109" s="3046"/>
      <c r="CR109" s="3046"/>
      <c r="CS109" s="3032"/>
      <c r="CT109" s="2953"/>
      <c r="CU109" s="2953"/>
      <c r="CV109" s="2808"/>
      <c r="CW109" s="2809"/>
      <c r="CX109" s="2809"/>
      <c r="CY109" s="2809"/>
      <c r="CZ109" s="2809"/>
      <c r="DA109" s="2809"/>
      <c r="DB109" s="2809"/>
      <c r="DC109" s="2809"/>
      <c r="DD109" s="2809"/>
      <c r="DE109" s="2809"/>
      <c r="DF109" s="2809"/>
      <c r="DG109" s="2809"/>
      <c r="DH109" s="2809"/>
      <c r="DI109" s="2809"/>
      <c r="DJ109" s="2809"/>
      <c r="DK109" s="2809"/>
      <c r="DL109" s="2809"/>
      <c r="DM109" s="2809"/>
      <c r="DN109" s="2809"/>
      <c r="DO109" s="2810"/>
      <c r="DP109"/>
      <c r="DQ109"/>
      <c r="DR109"/>
      <c r="DS109"/>
      <c r="DT109"/>
      <c r="DU109"/>
      <c r="DV109"/>
      <c r="DW109"/>
      <c r="DX109"/>
      <c r="DY109"/>
      <c r="DZ109"/>
      <c r="EA109"/>
      <c r="EB109"/>
      <c r="EC109"/>
      <c r="ED109"/>
      <c r="EE109" s="229"/>
      <c r="EF109" s="237"/>
      <c r="EG109" s="131">
        <f t="shared" ref="EG109:EG114" si="108">COUNTIFS(AZ109,"―対象外")</f>
        <v>0</v>
      </c>
      <c r="EH109" s="131">
        <f t="shared" ref="EH109:EH114" si="109">COUNTIFS(AZ109,"○指摘なし")</f>
        <v>0</v>
      </c>
      <c r="EI109" s="131">
        <f t="shared" ref="EI109:EI114" si="110">COUNTIFS(AZ109,"×要是正（既存不適格以外）")</f>
        <v>0</v>
      </c>
      <c r="EJ109" s="131">
        <f t="shared" ref="EJ109:EJ114" si="111">COUNTIFS(AZ109,"△既存不適格")</f>
        <v>0</v>
      </c>
      <c r="EK109" s="256" t="s">
        <v>177</v>
      </c>
      <c r="EL109" s="131" t="str">
        <f>$P$109</f>
        <v>可動防煙壁</v>
      </c>
      <c r="EM109" s="130">
        <f t="shared" ref="EM109:EM114" si="112">COUNTA(CM109:CR109)</f>
        <v>0</v>
      </c>
      <c r="EN109" s="129" t="str">
        <f t="shared" ref="EN109:EN114" si="113">IF(AZ109="×要是正（既存不適格以外）","要是正","")&amp;IF(AZ109="△既存不適格","既存不適格","")</f>
        <v/>
      </c>
      <c r="EO109" s="121" t="str">
        <f>IF($EN109="要是正",MAX($EO$14:EO108)+1,"")</f>
        <v/>
      </c>
      <c r="EP109" s="121" t="str">
        <f>IF($EN109="要是正",MAX($EP$14:EP108)+1,"")</f>
        <v/>
      </c>
      <c r="EQ109" s="128" t="str">
        <f t="shared" ref="EQ109:EQ114" si="114">IF(OR(AZ109="×要是正（既存不適格以外）",AZ109="△既存不適格"),EK109,"")</f>
        <v/>
      </c>
      <c r="ER109" s="127" t="str">
        <f t="shared" ref="ER109:ER114" si="115">IF(OR($EN109="要是正",$EN109="既存不適格"),$EL109,"")</f>
        <v/>
      </c>
      <c r="ES109" s="122" t="str">
        <f t="shared" ref="ES109:ES114" si="116">IF($EN109="要是正",IF(BN109="","",BN109),"")</f>
        <v/>
      </c>
      <c r="ET109" s="157" t="str">
        <f t="shared" ref="ET109:ET114" si="117">IF($EN109="要是正",IF(BX109="","",BX109),"")</f>
        <v/>
      </c>
      <c r="EU109" s="156" t="str">
        <f t="shared" ref="EU109:EU114" si="118">IF(CS109="未定","未定",IF(GN109="0","",IF(CS109="予定",TEXT(GN109,"([$-ja-JP]ge.m);@"),IF(CS109="改善済",TEXT(GN109,"[$-ja-JP]ge.m;@"),TEXT(EW109,"[$-ja-JP]ge.m;@")))))</f>
        <v/>
      </c>
      <c r="EV109" s="125" t="str">
        <f t="shared" ref="EV109:EV114" si="119">IF(OR(EN109="要是正",EN109="既存不適格"),IF(OR(EM109&lt;2,CS109&lt;&gt;"予定"),"","令和"&amp;CM109&amp;"年"&amp;CP109&amp;"月1日"),"")</f>
        <v/>
      </c>
      <c r="EW109" s="123" t="str">
        <f t="shared" ref="EW109:EW114" si="120">IF(EV109="","0",DATEVALUE(EV109))</f>
        <v>0</v>
      </c>
      <c r="EX109" s="124" t="str">
        <f t="shared" ref="EX109:EX114" si="121">IF(EN109="要是正",IF(AND(CS109="予定",EM109=2),1,IF(CS109="改善済",2,"")),"")</f>
        <v/>
      </c>
      <c r="EY109" s="123" t="str">
        <f t="shared" ref="EY109:EY114" si="122">IF(EX109=1,EW109,"0")</f>
        <v>0</v>
      </c>
      <c r="EZ109" s="123" t="str">
        <f t="shared" ref="EZ109:EZ114" si="123">IF(EX109=2,EW109,"0")</f>
        <v>0</v>
      </c>
      <c r="FA109" s="122" t="str">
        <f t="shared" ref="FA109:FA114" si="124">IF(AND(EN109="要是正",AND(EM109=0,CS109="未定")),CS109,"")</f>
        <v/>
      </c>
      <c r="FB109" s="125" t="str">
        <f t="shared" ref="FB109:FB114" si="125">IF(EN109="既存不適格",IF(OR(EM109&lt;2,CS109&lt;&gt;"予定"),"","令和"&amp;CM109&amp;"年"&amp;CP109&amp;"月1日"),"")</f>
        <v/>
      </c>
      <c r="FC109" s="123" t="str">
        <f t="shared" ref="FC109:FC114" si="126">IF(FB109="","0",DATEVALUE(FB109))</f>
        <v>0</v>
      </c>
      <c r="FD109" s="124" t="str">
        <f t="shared" ref="FD109:FD114" si="127">IF(EN109="既存不適格",IF(AND(CS109="予定",EM109=2),1,IF(CT109="改善済",2,"")),"")</f>
        <v/>
      </c>
      <c r="FE109" s="123" t="str">
        <f t="shared" ref="FE109:FE114" si="128">IF(FD109=1,FC109,"0")</f>
        <v>0</v>
      </c>
      <c r="FF109" s="123" t="str">
        <f t="shared" ref="FF109:FG114" si="129">IF(AND(EO109="既存不適格",AND(EN109=0,CT109="未定")),CT109,"")</f>
        <v/>
      </c>
      <c r="FG109" s="122" t="str">
        <f t="shared" si="129"/>
        <v/>
      </c>
      <c r="FH109" s="121"/>
      <c r="FI109" s="121"/>
      <c r="FJ109" s="595"/>
      <c r="GG109" s="239" t="str">
        <f t="shared" si="107"/>
        <v/>
      </c>
      <c r="GH109" s="239" t="str">
        <f t="shared" ref="GH109:GH114" si="130">IF(OR($AZ109="×要是正（既存不適格以外）",$AZ109="△既存不適格"),"○", IF($AZ109="―対象外","―",""))</f>
        <v/>
      </c>
      <c r="GI109" s="239" t="str">
        <f t="shared" ref="GI109:GI114" si="131">IF($AZ109="△既存不適格","○", IF($AZ109="―対象外","―",""))</f>
        <v/>
      </c>
      <c r="GJ109" s="239">
        <f t="shared" ref="GJ109:GJ114" si="132">IF($AZ109="―対象外","―",$BL109)</f>
        <v>0</v>
      </c>
      <c r="GK109" s="248" t="str">
        <f t="shared" ref="GK109:GK114" si="133">IF($AZ109="―対象外","○","")</f>
        <v/>
      </c>
      <c r="GM109" s="407" t="str">
        <f t="shared" ref="GM109:GM114" si="134">IF(NOT(OR(CS109="未定",CS109="")),"令和"&amp;CM109&amp;"年"&amp;CP109&amp;"月1日","")</f>
        <v/>
      </c>
      <c r="GN109" s="408" t="str">
        <f t="shared" ref="GN109:GN114" si="135">IF(GM109="","0",DATEVALUE(GM109))</f>
        <v>0</v>
      </c>
      <c r="GO109" s="409" t="str">
        <f t="shared" ref="GO109:GO114" si="136">IF(OR(CS109="予定",CS109="改善済"),1,"")</f>
        <v/>
      </c>
      <c r="GP109" s="408" t="str">
        <f t="shared" ref="GP109:GP114" si="137">IF(GO109=1,GN109,"0")</f>
        <v>0</v>
      </c>
      <c r="GQ109" s="410" t="str">
        <f t="shared" ref="GQ109:GQ114" si="138">IF(AND(EP109="要是正",AND(EO109=0,CS109="未定")),CS109,"")</f>
        <v/>
      </c>
      <c r="GR109" s="506" t="str">
        <f>IF(EN109="要是正",IF(BN109="","",EQ109&amp;" "&amp;GW109&amp;" "&amp;BN109&amp;"、"),"")</f>
        <v/>
      </c>
      <c r="GS109" s="411">
        <f t="shared" si="97"/>
        <v>0</v>
      </c>
      <c r="GT109" s="11"/>
      <c r="GU109" s="11"/>
      <c r="GV109" s="11"/>
      <c r="GW109" s="10" t="str">
        <f t="shared" ref="GW109:GW114" si="139">$P$109</f>
        <v>可動防煙壁</v>
      </c>
    </row>
    <row r="110" spans="2:205" s="10" customFormat="1" ht="50.1" customHeight="1" x14ac:dyDescent="0.15">
      <c r="B110" s="111"/>
      <c r="C110" s="229"/>
      <c r="D110" s="229"/>
      <c r="E110" s="229"/>
      <c r="F110" s="229"/>
      <c r="G110" s="229"/>
      <c r="H110" s="229"/>
      <c r="I110" s="260"/>
      <c r="J110" s="238"/>
      <c r="K110" s="242"/>
      <c r="L110" s="242"/>
      <c r="M110" s="2973" t="s">
        <v>970</v>
      </c>
      <c r="N110" s="2973"/>
      <c r="O110" s="2973"/>
      <c r="P110" s="2798"/>
      <c r="Q110" s="2799"/>
      <c r="R110" s="2799"/>
      <c r="S110" s="2799"/>
      <c r="T110" s="2799"/>
      <c r="U110" s="2799"/>
      <c r="V110" s="2799"/>
      <c r="W110" s="2799"/>
      <c r="X110" s="2799"/>
      <c r="Y110" s="2799"/>
      <c r="Z110" s="2800"/>
      <c r="AA110" s="2776" t="s">
        <v>359</v>
      </c>
      <c r="AB110" s="2776"/>
      <c r="AC110" s="2776"/>
      <c r="AD110" s="2776"/>
      <c r="AE110" s="2776"/>
      <c r="AF110" s="2776"/>
      <c r="AG110" s="2776"/>
      <c r="AH110" s="2776"/>
      <c r="AI110" s="2776"/>
      <c r="AJ110" s="2776"/>
      <c r="AK110" s="2776"/>
      <c r="AL110" s="2776"/>
      <c r="AM110" s="2776"/>
      <c r="AN110" s="2776"/>
      <c r="AO110" s="2776"/>
      <c r="AP110" s="2776"/>
      <c r="AQ110" s="2776"/>
      <c r="AR110" s="2776"/>
      <c r="AS110" s="2776"/>
      <c r="AT110" s="2776"/>
      <c r="AU110" s="2776"/>
      <c r="AV110" s="2776"/>
      <c r="AW110" s="2776"/>
      <c r="AX110" s="2776"/>
      <c r="AY110" s="2777"/>
      <c r="AZ110" s="2790"/>
      <c r="BA110" s="2790"/>
      <c r="BB110" s="2790"/>
      <c r="BC110" s="2790"/>
      <c r="BD110" s="2790"/>
      <c r="BE110" s="2790"/>
      <c r="BF110" s="2790"/>
      <c r="BG110" s="2790"/>
      <c r="BH110" s="2790"/>
      <c r="BI110" s="2790"/>
      <c r="BJ110" s="2790"/>
      <c r="BK110" s="2790"/>
      <c r="BL110" s="2781"/>
      <c r="BM110" s="2781"/>
      <c r="BN110" s="2780"/>
      <c r="BO110" s="2780"/>
      <c r="BP110" s="2780"/>
      <c r="BQ110" s="2780"/>
      <c r="BR110" s="2780"/>
      <c r="BS110" s="2780"/>
      <c r="BT110" s="2780"/>
      <c r="BU110" s="2780"/>
      <c r="BV110" s="2780"/>
      <c r="BW110" s="2780"/>
      <c r="BX110" s="2780"/>
      <c r="BY110" s="2780"/>
      <c r="BZ110" s="2780"/>
      <c r="CA110" s="2780"/>
      <c r="CB110" s="2780"/>
      <c r="CC110" s="2780"/>
      <c r="CD110" s="2780"/>
      <c r="CE110" s="2780"/>
      <c r="CF110" s="2780"/>
      <c r="CG110" s="2780"/>
      <c r="CH110" s="2780"/>
      <c r="CI110" s="2780"/>
      <c r="CJ110" s="2780"/>
      <c r="CK110" s="2780"/>
      <c r="CL110" s="2780"/>
      <c r="CM110" s="3036"/>
      <c r="CN110" s="3036"/>
      <c r="CO110" s="3036"/>
      <c r="CP110" s="3036"/>
      <c r="CQ110" s="3036"/>
      <c r="CR110" s="3036"/>
      <c r="CS110" s="3031"/>
      <c r="CT110" s="2790"/>
      <c r="CU110" s="2790"/>
      <c r="CV110" s="2835"/>
      <c r="CW110" s="2836"/>
      <c r="CX110" s="2836"/>
      <c r="CY110" s="2836"/>
      <c r="CZ110" s="2836"/>
      <c r="DA110" s="2836"/>
      <c r="DB110" s="2836"/>
      <c r="DC110" s="2836"/>
      <c r="DD110" s="2836"/>
      <c r="DE110" s="2836"/>
      <c r="DF110" s="2836"/>
      <c r="DG110" s="2836"/>
      <c r="DH110" s="2836"/>
      <c r="DI110" s="2836"/>
      <c r="DJ110" s="2836"/>
      <c r="DK110" s="2836"/>
      <c r="DL110" s="2836"/>
      <c r="DM110" s="2836"/>
      <c r="DN110" s="2836"/>
      <c r="DO110" s="2837"/>
      <c r="DP110"/>
      <c r="DQ110"/>
      <c r="DR110"/>
      <c r="DS110"/>
      <c r="DT110"/>
      <c r="DU110"/>
      <c r="DV110"/>
      <c r="DW110"/>
      <c r="DX110"/>
      <c r="DY110"/>
      <c r="DZ110"/>
      <c r="EA110"/>
      <c r="EB110"/>
      <c r="EC110"/>
      <c r="ED110"/>
      <c r="EE110" s="229"/>
      <c r="EF110" s="237"/>
      <c r="EG110" s="131">
        <f t="shared" si="108"/>
        <v>0</v>
      </c>
      <c r="EH110" s="131">
        <f t="shared" si="109"/>
        <v>0</v>
      </c>
      <c r="EI110" s="131">
        <f t="shared" si="110"/>
        <v>0</v>
      </c>
      <c r="EJ110" s="131">
        <f t="shared" si="111"/>
        <v>0</v>
      </c>
      <c r="EK110" s="256" t="s">
        <v>1479</v>
      </c>
      <c r="EL110" s="131" t="str">
        <f t="shared" ref="EL110:EL114" si="140">$P$109</f>
        <v>可動防煙壁</v>
      </c>
      <c r="EM110" s="130">
        <f t="shared" si="112"/>
        <v>0</v>
      </c>
      <c r="EN110" s="129" t="str">
        <f t="shared" si="113"/>
        <v/>
      </c>
      <c r="EO110" s="121" t="str">
        <f>IF($EN110="要是正",MAX($EO$14:EO109)+1,"")</f>
        <v/>
      </c>
      <c r="EP110" s="121" t="str">
        <f>IF($EN110="要是正",MAX($EP$14:EP109)+1,"")</f>
        <v/>
      </c>
      <c r="EQ110" s="128" t="str">
        <f t="shared" si="114"/>
        <v/>
      </c>
      <c r="ER110" s="127" t="str">
        <f t="shared" si="115"/>
        <v/>
      </c>
      <c r="ES110" s="122" t="str">
        <f t="shared" si="116"/>
        <v/>
      </c>
      <c r="ET110" s="157" t="str">
        <f t="shared" si="117"/>
        <v/>
      </c>
      <c r="EU110" s="156" t="str">
        <f t="shared" si="118"/>
        <v/>
      </c>
      <c r="EV110" s="125" t="str">
        <f t="shared" si="119"/>
        <v/>
      </c>
      <c r="EW110" s="123" t="str">
        <f t="shared" si="120"/>
        <v>0</v>
      </c>
      <c r="EX110" s="124" t="str">
        <f t="shared" si="121"/>
        <v/>
      </c>
      <c r="EY110" s="123" t="str">
        <f t="shared" si="122"/>
        <v>0</v>
      </c>
      <c r="EZ110" s="123" t="str">
        <f t="shared" si="123"/>
        <v>0</v>
      </c>
      <c r="FA110" s="122" t="str">
        <f t="shared" si="124"/>
        <v/>
      </c>
      <c r="FB110" s="125" t="str">
        <f t="shared" si="125"/>
        <v/>
      </c>
      <c r="FC110" s="123" t="str">
        <f t="shared" si="126"/>
        <v>0</v>
      </c>
      <c r="FD110" s="124" t="str">
        <f t="shared" si="127"/>
        <v/>
      </c>
      <c r="FE110" s="123" t="str">
        <f t="shared" si="128"/>
        <v>0</v>
      </c>
      <c r="FF110" s="123" t="str">
        <f t="shared" si="129"/>
        <v/>
      </c>
      <c r="FG110" s="122" t="str">
        <f t="shared" si="129"/>
        <v/>
      </c>
      <c r="FH110" s="121"/>
      <c r="FI110" s="121"/>
      <c r="FJ110" s="595"/>
      <c r="GG110" s="239" t="str">
        <f t="shared" si="107"/>
        <v/>
      </c>
      <c r="GH110" s="239" t="str">
        <f t="shared" si="130"/>
        <v/>
      </c>
      <c r="GI110" s="239" t="str">
        <f t="shared" si="131"/>
        <v/>
      </c>
      <c r="GJ110" s="239">
        <f t="shared" si="132"/>
        <v>0</v>
      </c>
      <c r="GK110" s="248" t="str">
        <f t="shared" si="133"/>
        <v/>
      </c>
      <c r="GM110" s="407" t="str">
        <f t="shared" si="134"/>
        <v/>
      </c>
      <c r="GN110" s="408" t="str">
        <f t="shared" si="135"/>
        <v>0</v>
      </c>
      <c r="GO110" s="409" t="str">
        <f t="shared" si="136"/>
        <v/>
      </c>
      <c r="GP110" s="408" t="str">
        <f t="shared" si="137"/>
        <v>0</v>
      </c>
      <c r="GQ110" s="410" t="str">
        <f t="shared" si="138"/>
        <v/>
      </c>
      <c r="GR110" s="506" t="str">
        <f t="shared" ref="GR110:GR114" si="141">IF(EN110="要是正",IF(BN110="","",EQ110&amp;" "&amp;GW110&amp;" "&amp;BN110&amp;"、"),"")</f>
        <v/>
      </c>
      <c r="GS110" s="411">
        <f t="shared" si="97"/>
        <v>0</v>
      </c>
      <c r="GT110" s="11"/>
      <c r="GU110" s="11"/>
      <c r="GV110" s="11"/>
      <c r="GW110" s="10" t="str">
        <f t="shared" si="139"/>
        <v>可動防煙壁</v>
      </c>
    </row>
    <row r="111" spans="2:205" s="10" customFormat="1" ht="50.1" customHeight="1" x14ac:dyDescent="0.15">
      <c r="B111" s="111"/>
      <c r="C111" s="229"/>
      <c r="D111" s="229"/>
      <c r="E111" s="229"/>
      <c r="F111" s="229"/>
      <c r="G111" s="229"/>
      <c r="H111" s="229"/>
      <c r="I111" s="260"/>
      <c r="J111" s="238"/>
      <c r="K111" s="242"/>
      <c r="L111" s="242"/>
      <c r="M111" s="2973" t="s">
        <v>6344</v>
      </c>
      <c r="N111" s="2973"/>
      <c r="O111" s="2973"/>
      <c r="P111" s="2798"/>
      <c r="Q111" s="2799"/>
      <c r="R111" s="2799"/>
      <c r="S111" s="2799"/>
      <c r="T111" s="2799"/>
      <c r="U111" s="2799"/>
      <c r="V111" s="2799"/>
      <c r="W111" s="2799"/>
      <c r="X111" s="2799"/>
      <c r="Y111" s="2799"/>
      <c r="Z111" s="2800"/>
      <c r="AA111" s="2776" t="s">
        <v>358</v>
      </c>
      <c r="AB111" s="2776"/>
      <c r="AC111" s="2776"/>
      <c r="AD111" s="2776"/>
      <c r="AE111" s="2776"/>
      <c r="AF111" s="2776"/>
      <c r="AG111" s="2776"/>
      <c r="AH111" s="2776"/>
      <c r="AI111" s="2776"/>
      <c r="AJ111" s="2776"/>
      <c r="AK111" s="2776"/>
      <c r="AL111" s="2776"/>
      <c r="AM111" s="2776"/>
      <c r="AN111" s="2776"/>
      <c r="AO111" s="2776"/>
      <c r="AP111" s="2776"/>
      <c r="AQ111" s="2776"/>
      <c r="AR111" s="2776"/>
      <c r="AS111" s="2776"/>
      <c r="AT111" s="2776"/>
      <c r="AU111" s="2776"/>
      <c r="AV111" s="2776"/>
      <c r="AW111" s="2776"/>
      <c r="AX111" s="2776"/>
      <c r="AY111" s="2777"/>
      <c r="AZ111" s="2790"/>
      <c r="BA111" s="2790"/>
      <c r="BB111" s="2790"/>
      <c r="BC111" s="2790"/>
      <c r="BD111" s="2790"/>
      <c r="BE111" s="2790"/>
      <c r="BF111" s="2790"/>
      <c r="BG111" s="2790"/>
      <c r="BH111" s="2790"/>
      <c r="BI111" s="2790"/>
      <c r="BJ111" s="2790"/>
      <c r="BK111" s="2790"/>
      <c r="BL111" s="2781"/>
      <c r="BM111" s="2781"/>
      <c r="BN111" s="2780"/>
      <c r="BO111" s="2780"/>
      <c r="BP111" s="2780"/>
      <c r="BQ111" s="2780"/>
      <c r="BR111" s="2780"/>
      <c r="BS111" s="2780"/>
      <c r="BT111" s="2780"/>
      <c r="BU111" s="2780"/>
      <c r="BV111" s="2780"/>
      <c r="BW111" s="2780"/>
      <c r="BX111" s="2780"/>
      <c r="BY111" s="2780"/>
      <c r="BZ111" s="2780"/>
      <c r="CA111" s="2780"/>
      <c r="CB111" s="2780"/>
      <c r="CC111" s="2780"/>
      <c r="CD111" s="2780"/>
      <c r="CE111" s="2780"/>
      <c r="CF111" s="2780"/>
      <c r="CG111" s="2780"/>
      <c r="CH111" s="2780"/>
      <c r="CI111" s="2780"/>
      <c r="CJ111" s="2780"/>
      <c r="CK111" s="2780"/>
      <c r="CL111" s="2780"/>
      <c r="CM111" s="3036"/>
      <c r="CN111" s="3036"/>
      <c r="CO111" s="3036"/>
      <c r="CP111" s="3036"/>
      <c r="CQ111" s="3036"/>
      <c r="CR111" s="3036"/>
      <c r="CS111" s="3031"/>
      <c r="CT111" s="2790"/>
      <c r="CU111" s="2790"/>
      <c r="CV111" s="2835"/>
      <c r="CW111" s="2836"/>
      <c r="CX111" s="2836"/>
      <c r="CY111" s="2836"/>
      <c r="CZ111" s="2836"/>
      <c r="DA111" s="2836"/>
      <c r="DB111" s="2836"/>
      <c r="DC111" s="2836"/>
      <c r="DD111" s="2836"/>
      <c r="DE111" s="2836"/>
      <c r="DF111" s="2836"/>
      <c r="DG111" s="2836"/>
      <c r="DH111" s="2836"/>
      <c r="DI111" s="2836"/>
      <c r="DJ111" s="2836"/>
      <c r="DK111" s="2836"/>
      <c r="DL111" s="2836"/>
      <c r="DM111" s="2836"/>
      <c r="DN111" s="2836"/>
      <c r="DO111" s="2837"/>
      <c r="DP111"/>
      <c r="DQ111"/>
      <c r="DR111"/>
      <c r="DS111"/>
      <c r="DT111"/>
      <c r="DU111"/>
      <c r="DV111"/>
      <c r="DW111"/>
      <c r="DX111"/>
      <c r="DY111"/>
      <c r="DZ111"/>
      <c r="EA111"/>
      <c r="EB111"/>
      <c r="EC111"/>
      <c r="ED111"/>
      <c r="EE111" s="229"/>
      <c r="EF111" s="237"/>
      <c r="EG111" s="131">
        <f t="shared" si="108"/>
        <v>0</v>
      </c>
      <c r="EH111" s="131">
        <f t="shared" si="109"/>
        <v>0</v>
      </c>
      <c r="EI111" s="131">
        <f t="shared" si="110"/>
        <v>0</v>
      </c>
      <c r="EJ111" s="131">
        <f t="shared" si="111"/>
        <v>0</v>
      </c>
      <c r="EK111" s="256" t="s">
        <v>1480</v>
      </c>
      <c r="EL111" s="131" t="str">
        <f t="shared" si="140"/>
        <v>可動防煙壁</v>
      </c>
      <c r="EM111" s="130">
        <f t="shared" si="112"/>
        <v>0</v>
      </c>
      <c r="EN111" s="129" t="str">
        <f t="shared" si="113"/>
        <v/>
      </c>
      <c r="EO111" s="121" t="str">
        <f>IF($EN111="要是正",MAX($EO$14:EO110)+1,"")</f>
        <v/>
      </c>
      <c r="EP111" s="121" t="str">
        <f>IF($EN111="要是正",MAX($EP$14:EP110)+1,"")</f>
        <v/>
      </c>
      <c r="EQ111" s="128" t="str">
        <f t="shared" si="114"/>
        <v/>
      </c>
      <c r="ER111" s="127" t="str">
        <f t="shared" si="115"/>
        <v/>
      </c>
      <c r="ES111" s="122" t="str">
        <f t="shared" si="116"/>
        <v/>
      </c>
      <c r="ET111" s="157" t="str">
        <f t="shared" si="117"/>
        <v/>
      </c>
      <c r="EU111" s="156" t="str">
        <f t="shared" si="118"/>
        <v/>
      </c>
      <c r="EV111" s="125" t="str">
        <f t="shared" si="119"/>
        <v/>
      </c>
      <c r="EW111" s="123" t="str">
        <f t="shared" si="120"/>
        <v>0</v>
      </c>
      <c r="EX111" s="124" t="str">
        <f t="shared" si="121"/>
        <v/>
      </c>
      <c r="EY111" s="123" t="str">
        <f t="shared" si="122"/>
        <v>0</v>
      </c>
      <c r="EZ111" s="123" t="str">
        <f t="shared" si="123"/>
        <v>0</v>
      </c>
      <c r="FA111" s="122" t="str">
        <f t="shared" si="124"/>
        <v/>
      </c>
      <c r="FB111" s="125" t="str">
        <f t="shared" si="125"/>
        <v/>
      </c>
      <c r="FC111" s="123" t="str">
        <f t="shared" si="126"/>
        <v>0</v>
      </c>
      <c r="FD111" s="124" t="str">
        <f t="shared" si="127"/>
        <v/>
      </c>
      <c r="FE111" s="123" t="str">
        <f t="shared" si="128"/>
        <v>0</v>
      </c>
      <c r="FF111" s="123" t="str">
        <f t="shared" si="129"/>
        <v/>
      </c>
      <c r="FG111" s="122" t="str">
        <f t="shared" si="129"/>
        <v/>
      </c>
      <c r="FH111" s="121"/>
      <c r="FI111" s="121"/>
      <c r="FJ111" s="595"/>
      <c r="GG111" s="239" t="str">
        <f t="shared" si="107"/>
        <v/>
      </c>
      <c r="GH111" s="239" t="str">
        <f t="shared" si="130"/>
        <v/>
      </c>
      <c r="GI111" s="239" t="str">
        <f t="shared" si="131"/>
        <v/>
      </c>
      <c r="GJ111" s="239">
        <f t="shared" si="132"/>
        <v>0</v>
      </c>
      <c r="GK111" s="248" t="str">
        <f t="shared" si="133"/>
        <v/>
      </c>
      <c r="GM111" s="407" t="str">
        <f t="shared" si="134"/>
        <v/>
      </c>
      <c r="GN111" s="408" t="str">
        <f t="shared" si="135"/>
        <v>0</v>
      </c>
      <c r="GO111" s="409" t="str">
        <f t="shared" si="136"/>
        <v/>
      </c>
      <c r="GP111" s="408" t="str">
        <f t="shared" si="137"/>
        <v>0</v>
      </c>
      <c r="GQ111" s="410" t="str">
        <f t="shared" si="138"/>
        <v/>
      </c>
      <c r="GR111" s="506" t="str">
        <f t="shared" si="141"/>
        <v/>
      </c>
      <c r="GS111" s="411">
        <f t="shared" si="97"/>
        <v>0</v>
      </c>
      <c r="GT111" s="11"/>
      <c r="GU111" s="11"/>
      <c r="GV111" s="11"/>
      <c r="GW111" s="10" t="str">
        <f t="shared" si="139"/>
        <v>可動防煙壁</v>
      </c>
    </row>
    <row r="112" spans="2:205" s="10" customFormat="1" ht="50.1" customHeight="1" x14ac:dyDescent="0.15">
      <c r="B112" s="111"/>
      <c r="C112" s="229"/>
      <c r="D112" s="229"/>
      <c r="E112" s="229"/>
      <c r="F112" s="229"/>
      <c r="G112" s="229"/>
      <c r="H112" s="229"/>
      <c r="I112" s="260"/>
      <c r="J112" s="238"/>
      <c r="K112" s="242"/>
      <c r="L112" s="242"/>
      <c r="M112" s="2973" t="s">
        <v>6345</v>
      </c>
      <c r="N112" s="2973"/>
      <c r="O112" s="2973"/>
      <c r="P112" s="2798"/>
      <c r="Q112" s="2799"/>
      <c r="R112" s="2799"/>
      <c r="S112" s="2799"/>
      <c r="T112" s="2799"/>
      <c r="U112" s="2799"/>
      <c r="V112" s="2799"/>
      <c r="W112" s="2799"/>
      <c r="X112" s="2799"/>
      <c r="Y112" s="2799"/>
      <c r="Z112" s="2800"/>
      <c r="AA112" s="2776" t="s">
        <v>357</v>
      </c>
      <c r="AB112" s="2776"/>
      <c r="AC112" s="2776"/>
      <c r="AD112" s="2776"/>
      <c r="AE112" s="2776"/>
      <c r="AF112" s="2776"/>
      <c r="AG112" s="2776"/>
      <c r="AH112" s="2776"/>
      <c r="AI112" s="2776"/>
      <c r="AJ112" s="2776"/>
      <c r="AK112" s="2776"/>
      <c r="AL112" s="2776"/>
      <c r="AM112" s="2776"/>
      <c r="AN112" s="2776"/>
      <c r="AO112" s="2776"/>
      <c r="AP112" s="2776"/>
      <c r="AQ112" s="2776"/>
      <c r="AR112" s="2776"/>
      <c r="AS112" s="2776"/>
      <c r="AT112" s="2776"/>
      <c r="AU112" s="2776"/>
      <c r="AV112" s="2776"/>
      <c r="AW112" s="2776"/>
      <c r="AX112" s="2776"/>
      <c r="AY112" s="2777"/>
      <c r="AZ112" s="2790"/>
      <c r="BA112" s="2790"/>
      <c r="BB112" s="2790"/>
      <c r="BC112" s="2790"/>
      <c r="BD112" s="2790"/>
      <c r="BE112" s="2790"/>
      <c r="BF112" s="2790"/>
      <c r="BG112" s="2790"/>
      <c r="BH112" s="2790"/>
      <c r="BI112" s="2790"/>
      <c r="BJ112" s="2790"/>
      <c r="BK112" s="2790"/>
      <c r="BL112" s="2781"/>
      <c r="BM112" s="2781"/>
      <c r="BN112" s="2780"/>
      <c r="BO112" s="2780"/>
      <c r="BP112" s="2780"/>
      <c r="BQ112" s="2780"/>
      <c r="BR112" s="2780"/>
      <c r="BS112" s="2780"/>
      <c r="BT112" s="2780"/>
      <c r="BU112" s="2780"/>
      <c r="BV112" s="2780"/>
      <c r="BW112" s="2780"/>
      <c r="BX112" s="2780"/>
      <c r="BY112" s="2780"/>
      <c r="BZ112" s="2780"/>
      <c r="CA112" s="2780"/>
      <c r="CB112" s="2780"/>
      <c r="CC112" s="2780"/>
      <c r="CD112" s="2780"/>
      <c r="CE112" s="2780"/>
      <c r="CF112" s="2780"/>
      <c r="CG112" s="2780"/>
      <c r="CH112" s="2780"/>
      <c r="CI112" s="2780"/>
      <c r="CJ112" s="2780"/>
      <c r="CK112" s="2780"/>
      <c r="CL112" s="2780"/>
      <c r="CM112" s="3036"/>
      <c r="CN112" s="3036"/>
      <c r="CO112" s="3036"/>
      <c r="CP112" s="3036"/>
      <c r="CQ112" s="3036"/>
      <c r="CR112" s="3036"/>
      <c r="CS112" s="3031"/>
      <c r="CT112" s="2790"/>
      <c r="CU112" s="2790"/>
      <c r="CV112" s="2835"/>
      <c r="CW112" s="2836"/>
      <c r="CX112" s="2836"/>
      <c r="CY112" s="2836"/>
      <c r="CZ112" s="2836"/>
      <c r="DA112" s="2836"/>
      <c r="DB112" s="2836"/>
      <c r="DC112" s="2836"/>
      <c r="DD112" s="2836"/>
      <c r="DE112" s="2836"/>
      <c r="DF112" s="2836"/>
      <c r="DG112" s="2836"/>
      <c r="DH112" s="2836"/>
      <c r="DI112" s="2836"/>
      <c r="DJ112" s="2836"/>
      <c r="DK112" s="2836"/>
      <c r="DL112" s="2836"/>
      <c r="DM112" s="2836"/>
      <c r="DN112" s="2836"/>
      <c r="DO112" s="2837"/>
      <c r="DP112"/>
      <c r="DQ112"/>
      <c r="DR112"/>
      <c r="DS112"/>
      <c r="DT112"/>
      <c r="DU112"/>
      <c r="DV112"/>
      <c r="DW112"/>
      <c r="DX112"/>
      <c r="DY112"/>
      <c r="DZ112"/>
      <c r="EA112"/>
      <c r="EB112"/>
      <c r="EC112"/>
      <c r="ED112"/>
      <c r="EE112" s="229"/>
      <c r="EF112" s="237"/>
      <c r="EG112" s="131">
        <f t="shared" si="108"/>
        <v>0</v>
      </c>
      <c r="EH112" s="131">
        <f t="shared" si="109"/>
        <v>0</v>
      </c>
      <c r="EI112" s="131">
        <f t="shared" si="110"/>
        <v>0</v>
      </c>
      <c r="EJ112" s="131">
        <f t="shared" si="111"/>
        <v>0</v>
      </c>
      <c r="EK112" s="256" t="s">
        <v>1481</v>
      </c>
      <c r="EL112" s="131" t="str">
        <f t="shared" si="140"/>
        <v>可動防煙壁</v>
      </c>
      <c r="EM112" s="130">
        <f t="shared" si="112"/>
        <v>0</v>
      </c>
      <c r="EN112" s="129" t="str">
        <f t="shared" si="113"/>
        <v/>
      </c>
      <c r="EO112" s="121" t="str">
        <f>IF($EN112="要是正",MAX($EO$14:EO111)+1,"")</f>
        <v/>
      </c>
      <c r="EP112" s="121" t="str">
        <f>IF($EN112="要是正",MAX($EP$14:EP111)+1,"")</f>
        <v/>
      </c>
      <c r="EQ112" s="128" t="str">
        <f t="shared" si="114"/>
        <v/>
      </c>
      <c r="ER112" s="127" t="str">
        <f t="shared" si="115"/>
        <v/>
      </c>
      <c r="ES112" s="122" t="str">
        <f t="shared" si="116"/>
        <v/>
      </c>
      <c r="ET112" s="157" t="str">
        <f t="shared" si="117"/>
        <v/>
      </c>
      <c r="EU112" s="156" t="str">
        <f t="shared" si="118"/>
        <v/>
      </c>
      <c r="EV112" s="125" t="str">
        <f t="shared" si="119"/>
        <v/>
      </c>
      <c r="EW112" s="123" t="str">
        <f t="shared" si="120"/>
        <v>0</v>
      </c>
      <c r="EX112" s="124" t="str">
        <f t="shared" si="121"/>
        <v/>
      </c>
      <c r="EY112" s="123" t="str">
        <f t="shared" si="122"/>
        <v>0</v>
      </c>
      <c r="EZ112" s="123" t="str">
        <f t="shared" si="123"/>
        <v>0</v>
      </c>
      <c r="FA112" s="122" t="str">
        <f t="shared" si="124"/>
        <v/>
      </c>
      <c r="FB112" s="125" t="str">
        <f t="shared" si="125"/>
        <v/>
      </c>
      <c r="FC112" s="123" t="str">
        <f t="shared" si="126"/>
        <v>0</v>
      </c>
      <c r="FD112" s="124" t="str">
        <f t="shared" si="127"/>
        <v/>
      </c>
      <c r="FE112" s="123" t="str">
        <f t="shared" si="128"/>
        <v>0</v>
      </c>
      <c r="FF112" s="123" t="str">
        <f t="shared" si="129"/>
        <v/>
      </c>
      <c r="FG112" s="122" t="str">
        <f t="shared" si="129"/>
        <v/>
      </c>
      <c r="FH112" s="121"/>
      <c r="FI112" s="121"/>
      <c r="FJ112" s="595"/>
      <c r="GG112" s="239" t="str">
        <f t="shared" si="107"/>
        <v/>
      </c>
      <c r="GH112" s="239" t="str">
        <f t="shared" si="130"/>
        <v/>
      </c>
      <c r="GI112" s="239" t="str">
        <f t="shared" si="131"/>
        <v/>
      </c>
      <c r="GJ112" s="239">
        <f t="shared" si="132"/>
        <v>0</v>
      </c>
      <c r="GK112" s="248" t="str">
        <f t="shared" si="133"/>
        <v/>
      </c>
      <c r="GM112" s="407" t="str">
        <f t="shared" si="134"/>
        <v/>
      </c>
      <c r="GN112" s="408" t="str">
        <f t="shared" si="135"/>
        <v>0</v>
      </c>
      <c r="GO112" s="409" t="str">
        <f t="shared" si="136"/>
        <v/>
      </c>
      <c r="GP112" s="408" t="str">
        <f t="shared" si="137"/>
        <v>0</v>
      </c>
      <c r="GQ112" s="410" t="str">
        <f t="shared" si="138"/>
        <v/>
      </c>
      <c r="GR112" s="506" t="str">
        <f t="shared" si="141"/>
        <v/>
      </c>
      <c r="GS112" s="411">
        <f t="shared" si="97"/>
        <v>0</v>
      </c>
      <c r="GT112" s="11"/>
      <c r="GU112" s="11"/>
      <c r="GV112" s="11"/>
      <c r="GW112" s="10" t="str">
        <f t="shared" si="139"/>
        <v>可動防煙壁</v>
      </c>
    </row>
    <row r="113" spans="2:205" s="10" customFormat="1" ht="50.1" customHeight="1" x14ac:dyDescent="0.15">
      <c r="B113" s="111"/>
      <c r="C113" s="229"/>
      <c r="D113" s="229"/>
      <c r="E113" s="229"/>
      <c r="F113" s="229"/>
      <c r="G113" s="253">
        <v>50</v>
      </c>
      <c r="H113" s="229"/>
      <c r="I113" s="260"/>
      <c r="J113" s="238"/>
      <c r="K113" s="242"/>
      <c r="L113" s="242"/>
      <c r="M113" s="2973" t="s">
        <v>6346</v>
      </c>
      <c r="N113" s="2973"/>
      <c r="O113" s="2973"/>
      <c r="P113" s="2798"/>
      <c r="Q113" s="2799"/>
      <c r="R113" s="2799"/>
      <c r="S113" s="2799"/>
      <c r="T113" s="2799"/>
      <c r="U113" s="2799"/>
      <c r="V113" s="2799"/>
      <c r="W113" s="2799"/>
      <c r="X113" s="2799"/>
      <c r="Y113" s="2799"/>
      <c r="Z113" s="2800"/>
      <c r="AA113" s="2776" t="s">
        <v>356</v>
      </c>
      <c r="AB113" s="2776"/>
      <c r="AC113" s="2776"/>
      <c r="AD113" s="2776"/>
      <c r="AE113" s="2776"/>
      <c r="AF113" s="2776"/>
      <c r="AG113" s="2776"/>
      <c r="AH113" s="2776"/>
      <c r="AI113" s="2776"/>
      <c r="AJ113" s="2776"/>
      <c r="AK113" s="2776"/>
      <c r="AL113" s="2776"/>
      <c r="AM113" s="2776"/>
      <c r="AN113" s="2776"/>
      <c r="AO113" s="2776"/>
      <c r="AP113" s="2776"/>
      <c r="AQ113" s="2776"/>
      <c r="AR113" s="2776"/>
      <c r="AS113" s="2776"/>
      <c r="AT113" s="2776"/>
      <c r="AU113" s="2776"/>
      <c r="AV113" s="2776"/>
      <c r="AW113" s="2776"/>
      <c r="AX113" s="2776"/>
      <c r="AY113" s="2777"/>
      <c r="AZ113" s="2790"/>
      <c r="BA113" s="2790"/>
      <c r="BB113" s="2790"/>
      <c r="BC113" s="2790"/>
      <c r="BD113" s="2790"/>
      <c r="BE113" s="2790"/>
      <c r="BF113" s="2790"/>
      <c r="BG113" s="2790"/>
      <c r="BH113" s="2790"/>
      <c r="BI113" s="2790"/>
      <c r="BJ113" s="2790"/>
      <c r="BK113" s="2790"/>
      <c r="BL113" s="2781"/>
      <c r="BM113" s="2781"/>
      <c r="BN113" s="2780"/>
      <c r="BO113" s="2780"/>
      <c r="BP113" s="2780"/>
      <c r="BQ113" s="2780"/>
      <c r="BR113" s="2780"/>
      <c r="BS113" s="2780"/>
      <c r="BT113" s="2780"/>
      <c r="BU113" s="2780"/>
      <c r="BV113" s="2780"/>
      <c r="BW113" s="2780"/>
      <c r="BX113" s="2780"/>
      <c r="BY113" s="2780"/>
      <c r="BZ113" s="2780"/>
      <c r="CA113" s="2780"/>
      <c r="CB113" s="2780"/>
      <c r="CC113" s="2780"/>
      <c r="CD113" s="2780"/>
      <c r="CE113" s="2780"/>
      <c r="CF113" s="2780"/>
      <c r="CG113" s="2780"/>
      <c r="CH113" s="2780"/>
      <c r="CI113" s="2780"/>
      <c r="CJ113" s="2780"/>
      <c r="CK113" s="2780"/>
      <c r="CL113" s="2780"/>
      <c r="CM113" s="3036"/>
      <c r="CN113" s="3036"/>
      <c r="CO113" s="3036"/>
      <c r="CP113" s="3036"/>
      <c r="CQ113" s="3036"/>
      <c r="CR113" s="3036"/>
      <c r="CS113" s="3031"/>
      <c r="CT113" s="2790"/>
      <c r="CU113" s="2790"/>
      <c r="CV113" s="2835"/>
      <c r="CW113" s="2836"/>
      <c r="CX113" s="2836"/>
      <c r="CY113" s="2836"/>
      <c r="CZ113" s="2836"/>
      <c r="DA113" s="2836"/>
      <c r="DB113" s="2836"/>
      <c r="DC113" s="2836"/>
      <c r="DD113" s="2836"/>
      <c r="DE113" s="2836"/>
      <c r="DF113" s="2836"/>
      <c r="DG113" s="2836"/>
      <c r="DH113" s="2836"/>
      <c r="DI113" s="2836"/>
      <c r="DJ113" s="2836"/>
      <c r="DK113" s="2836"/>
      <c r="DL113" s="2836"/>
      <c r="DM113" s="2836"/>
      <c r="DN113" s="2836"/>
      <c r="DO113" s="2837"/>
      <c r="DP113"/>
      <c r="DQ113"/>
      <c r="DR113"/>
      <c r="DS113"/>
      <c r="DT113"/>
      <c r="DU113"/>
      <c r="DV113"/>
      <c r="DW113"/>
      <c r="DX113"/>
      <c r="DY113"/>
      <c r="DZ113"/>
      <c r="EA113"/>
      <c r="EB113"/>
      <c r="EC113"/>
      <c r="ED113"/>
      <c r="EE113" s="229"/>
      <c r="EF113" s="237"/>
      <c r="EG113" s="131">
        <f t="shared" si="108"/>
        <v>0</v>
      </c>
      <c r="EH113" s="131">
        <f t="shared" si="109"/>
        <v>0</v>
      </c>
      <c r="EI113" s="131">
        <f t="shared" si="110"/>
        <v>0</v>
      </c>
      <c r="EJ113" s="131">
        <f t="shared" si="111"/>
        <v>0</v>
      </c>
      <c r="EK113" s="256" t="s">
        <v>1482</v>
      </c>
      <c r="EL113" s="131" t="str">
        <f t="shared" si="140"/>
        <v>可動防煙壁</v>
      </c>
      <c r="EM113" s="130">
        <f t="shared" si="112"/>
        <v>0</v>
      </c>
      <c r="EN113" s="129" t="str">
        <f t="shared" si="113"/>
        <v/>
      </c>
      <c r="EO113" s="121" t="str">
        <f>IF($EN113="要是正",MAX($EO$14:EO112)+1,"")</f>
        <v/>
      </c>
      <c r="EP113" s="121" t="str">
        <f>IF($EN113="要是正",MAX($EP$14:EP112)+1,"")</f>
        <v/>
      </c>
      <c r="EQ113" s="128" t="str">
        <f t="shared" si="114"/>
        <v/>
      </c>
      <c r="ER113" s="127" t="str">
        <f t="shared" si="115"/>
        <v/>
      </c>
      <c r="ES113" s="122" t="str">
        <f t="shared" si="116"/>
        <v/>
      </c>
      <c r="ET113" s="157" t="str">
        <f t="shared" si="117"/>
        <v/>
      </c>
      <c r="EU113" s="156" t="str">
        <f t="shared" si="118"/>
        <v/>
      </c>
      <c r="EV113" s="125" t="str">
        <f t="shared" si="119"/>
        <v/>
      </c>
      <c r="EW113" s="123" t="str">
        <f t="shared" si="120"/>
        <v>0</v>
      </c>
      <c r="EX113" s="124" t="str">
        <f t="shared" si="121"/>
        <v/>
      </c>
      <c r="EY113" s="123" t="str">
        <f t="shared" si="122"/>
        <v>0</v>
      </c>
      <c r="EZ113" s="123" t="str">
        <f t="shared" si="123"/>
        <v>0</v>
      </c>
      <c r="FA113" s="122" t="str">
        <f t="shared" si="124"/>
        <v/>
      </c>
      <c r="FB113" s="125" t="str">
        <f t="shared" si="125"/>
        <v/>
      </c>
      <c r="FC113" s="123" t="str">
        <f t="shared" si="126"/>
        <v>0</v>
      </c>
      <c r="FD113" s="124" t="str">
        <f t="shared" si="127"/>
        <v/>
      </c>
      <c r="FE113" s="123" t="str">
        <f t="shared" si="128"/>
        <v>0</v>
      </c>
      <c r="FF113" s="123" t="str">
        <f t="shared" si="129"/>
        <v/>
      </c>
      <c r="FG113" s="122" t="str">
        <f t="shared" si="129"/>
        <v/>
      </c>
      <c r="FH113" s="121"/>
      <c r="FI113" s="121"/>
      <c r="FJ113" s="595"/>
      <c r="GG113" s="239" t="str">
        <f t="shared" si="107"/>
        <v/>
      </c>
      <c r="GH113" s="239" t="str">
        <f t="shared" si="130"/>
        <v/>
      </c>
      <c r="GI113" s="239" t="str">
        <f t="shared" si="131"/>
        <v/>
      </c>
      <c r="GJ113" s="239">
        <f t="shared" si="132"/>
        <v>0</v>
      </c>
      <c r="GK113" s="248" t="str">
        <f t="shared" si="133"/>
        <v/>
      </c>
      <c r="GM113" s="407" t="str">
        <f t="shared" si="134"/>
        <v/>
      </c>
      <c r="GN113" s="408" t="str">
        <f t="shared" si="135"/>
        <v>0</v>
      </c>
      <c r="GO113" s="409" t="str">
        <f t="shared" si="136"/>
        <v/>
      </c>
      <c r="GP113" s="408" t="str">
        <f t="shared" si="137"/>
        <v>0</v>
      </c>
      <c r="GQ113" s="410" t="str">
        <f t="shared" si="138"/>
        <v/>
      </c>
      <c r="GR113" s="506" t="str">
        <f t="shared" si="141"/>
        <v/>
      </c>
      <c r="GS113" s="411">
        <f t="shared" si="97"/>
        <v>0</v>
      </c>
      <c r="GT113" s="11"/>
      <c r="GU113" s="11"/>
      <c r="GV113" s="11"/>
      <c r="GW113" s="10" t="str">
        <f t="shared" si="139"/>
        <v>可動防煙壁</v>
      </c>
    </row>
    <row r="114" spans="2:205" s="10" customFormat="1" ht="50.1" customHeight="1" x14ac:dyDescent="0.15">
      <c r="B114" s="111"/>
      <c r="C114" s="229"/>
      <c r="D114" s="229"/>
      <c r="E114" s="229"/>
      <c r="F114" s="229"/>
      <c r="G114" s="229"/>
      <c r="H114" s="229"/>
      <c r="I114" s="260"/>
      <c r="J114" s="238"/>
      <c r="K114" s="520"/>
      <c r="L114" s="520"/>
      <c r="M114" s="2973" t="s">
        <v>962</v>
      </c>
      <c r="N114" s="2973"/>
      <c r="O114" s="2973"/>
      <c r="P114" s="2801"/>
      <c r="Q114" s="2802"/>
      <c r="R114" s="2802"/>
      <c r="S114" s="2802"/>
      <c r="T114" s="2802"/>
      <c r="U114" s="2802"/>
      <c r="V114" s="2802"/>
      <c r="W114" s="2802"/>
      <c r="X114" s="2802"/>
      <c r="Y114" s="2802"/>
      <c r="Z114" s="2803"/>
      <c r="AA114" s="2850" t="s">
        <v>355</v>
      </c>
      <c r="AB114" s="2850"/>
      <c r="AC114" s="2850"/>
      <c r="AD114" s="2850"/>
      <c r="AE114" s="2850"/>
      <c r="AF114" s="2850"/>
      <c r="AG114" s="2850"/>
      <c r="AH114" s="2850"/>
      <c r="AI114" s="2850"/>
      <c r="AJ114" s="2850"/>
      <c r="AK114" s="2850"/>
      <c r="AL114" s="2850"/>
      <c r="AM114" s="2850"/>
      <c r="AN114" s="2850"/>
      <c r="AO114" s="2850"/>
      <c r="AP114" s="2850"/>
      <c r="AQ114" s="2850"/>
      <c r="AR114" s="2850"/>
      <c r="AS114" s="2850"/>
      <c r="AT114" s="2850"/>
      <c r="AU114" s="2850"/>
      <c r="AV114" s="2850"/>
      <c r="AW114" s="2850"/>
      <c r="AX114" s="2850"/>
      <c r="AY114" s="2851"/>
      <c r="AZ114" s="2964"/>
      <c r="BA114" s="2964"/>
      <c r="BB114" s="2964"/>
      <c r="BC114" s="2964"/>
      <c r="BD114" s="2964"/>
      <c r="BE114" s="2964"/>
      <c r="BF114" s="2964"/>
      <c r="BG114" s="2964"/>
      <c r="BH114" s="2964"/>
      <c r="BI114" s="2964"/>
      <c r="BJ114" s="2964"/>
      <c r="BK114" s="2964"/>
      <c r="BL114" s="2855"/>
      <c r="BM114" s="2855"/>
      <c r="BN114" s="2844"/>
      <c r="BO114" s="2844"/>
      <c r="BP114" s="2844"/>
      <c r="BQ114" s="2844"/>
      <c r="BR114" s="2844"/>
      <c r="BS114" s="2844"/>
      <c r="BT114" s="2844"/>
      <c r="BU114" s="2844"/>
      <c r="BV114" s="2844"/>
      <c r="BW114" s="2844"/>
      <c r="BX114" s="2844"/>
      <c r="BY114" s="2844"/>
      <c r="BZ114" s="2844"/>
      <c r="CA114" s="2844"/>
      <c r="CB114" s="2844"/>
      <c r="CC114" s="2844"/>
      <c r="CD114" s="2844"/>
      <c r="CE114" s="2844"/>
      <c r="CF114" s="2844"/>
      <c r="CG114" s="2844"/>
      <c r="CH114" s="2844"/>
      <c r="CI114" s="2844"/>
      <c r="CJ114" s="2844"/>
      <c r="CK114" s="2844"/>
      <c r="CL114" s="2844"/>
      <c r="CM114" s="3083"/>
      <c r="CN114" s="3083"/>
      <c r="CO114" s="3083"/>
      <c r="CP114" s="3083"/>
      <c r="CQ114" s="3083"/>
      <c r="CR114" s="3083"/>
      <c r="CS114" s="3084"/>
      <c r="CT114" s="2964"/>
      <c r="CU114" s="2964"/>
      <c r="CV114" s="2879"/>
      <c r="CW114" s="2880"/>
      <c r="CX114" s="2880"/>
      <c r="CY114" s="2880"/>
      <c r="CZ114" s="2880"/>
      <c r="DA114" s="2880"/>
      <c r="DB114" s="2880"/>
      <c r="DC114" s="2880"/>
      <c r="DD114" s="2880"/>
      <c r="DE114" s="2880"/>
      <c r="DF114" s="2880"/>
      <c r="DG114" s="2880"/>
      <c r="DH114" s="2880"/>
      <c r="DI114" s="2880"/>
      <c r="DJ114" s="2880"/>
      <c r="DK114" s="2880"/>
      <c r="DL114" s="2880"/>
      <c r="DM114" s="2880"/>
      <c r="DN114" s="2880"/>
      <c r="DO114" s="2881"/>
      <c r="DP114"/>
      <c r="DQ114"/>
      <c r="DR114"/>
      <c r="DS114"/>
      <c r="DT114"/>
      <c r="DU114"/>
      <c r="DV114"/>
      <c r="DW114"/>
      <c r="DX114"/>
      <c r="DY114"/>
      <c r="DZ114"/>
      <c r="EA114"/>
      <c r="EB114"/>
      <c r="EC114"/>
      <c r="ED114"/>
      <c r="EE114" s="229"/>
      <c r="EF114" s="237"/>
      <c r="EG114" s="131">
        <f t="shared" si="108"/>
        <v>0</v>
      </c>
      <c r="EH114" s="131">
        <f t="shared" si="109"/>
        <v>0</v>
      </c>
      <c r="EI114" s="131">
        <f t="shared" si="110"/>
        <v>0</v>
      </c>
      <c r="EJ114" s="131">
        <f t="shared" si="111"/>
        <v>0</v>
      </c>
      <c r="EK114" s="256" t="s">
        <v>1483</v>
      </c>
      <c r="EL114" s="131" t="str">
        <f t="shared" si="140"/>
        <v>可動防煙壁</v>
      </c>
      <c r="EM114" s="130">
        <f t="shared" si="112"/>
        <v>0</v>
      </c>
      <c r="EN114" s="129" t="str">
        <f t="shared" si="113"/>
        <v/>
      </c>
      <c r="EO114" s="121" t="str">
        <f>IF($EN114="要是正",MAX($EO$14:EO113)+1,"")</f>
        <v/>
      </c>
      <c r="EP114" s="121" t="str">
        <f>IF($EN114="要是正",MAX($EP$14:EP113)+1,"")</f>
        <v/>
      </c>
      <c r="EQ114" s="128" t="str">
        <f t="shared" si="114"/>
        <v/>
      </c>
      <c r="ER114" s="127" t="str">
        <f t="shared" si="115"/>
        <v/>
      </c>
      <c r="ES114" s="122" t="str">
        <f t="shared" si="116"/>
        <v/>
      </c>
      <c r="ET114" s="157" t="str">
        <f t="shared" si="117"/>
        <v/>
      </c>
      <c r="EU114" s="156" t="str">
        <f t="shared" si="118"/>
        <v/>
      </c>
      <c r="EV114" s="125" t="str">
        <f t="shared" si="119"/>
        <v/>
      </c>
      <c r="EW114" s="123" t="str">
        <f t="shared" si="120"/>
        <v>0</v>
      </c>
      <c r="EX114" s="124" t="str">
        <f t="shared" si="121"/>
        <v/>
      </c>
      <c r="EY114" s="123" t="str">
        <f t="shared" si="122"/>
        <v>0</v>
      </c>
      <c r="EZ114" s="123" t="str">
        <f t="shared" si="123"/>
        <v>0</v>
      </c>
      <c r="FA114" s="122" t="str">
        <f t="shared" si="124"/>
        <v/>
      </c>
      <c r="FB114" s="125" t="str">
        <f t="shared" si="125"/>
        <v/>
      </c>
      <c r="FC114" s="123" t="str">
        <f t="shared" si="126"/>
        <v>0</v>
      </c>
      <c r="FD114" s="124" t="str">
        <f t="shared" si="127"/>
        <v/>
      </c>
      <c r="FE114" s="123" t="str">
        <f t="shared" si="128"/>
        <v>0</v>
      </c>
      <c r="FF114" s="123" t="str">
        <f t="shared" si="129"/>
        <v/>
      </c>
      <c r="FG114" s="122" t="str">
        <f t="shared" si="129"/>
        <v/>
      </c>
      <c r="FH114" s="121"/>
      <c r="FI114" s="121"/>
      <c r="FJ114" s="595"/>
      <c r="GG114" s="239" t="str">
        <f t="shared" si="107"/>
        <v/>
      </c>
      <c r="GH114" s="239" t="str">
        <f t="shared" si="130"/>
        <v/>
      </c>
      <c r="GI114" s="239" t="str">
        <f t="shared" si="131"/>
        <v/>
      </c>
      <c r="GJ114" s="239">
        <f t="shared" si="132"/>
        <v>0</v>
      </c>
      <c r="GK114" s="248" t="str">
        <f t="shared" si="133"/>
        <v/>
      </c>
      <c r="GM114" s="407" t="str">
        <f t="shared" si="134"/>
        <v/>
      </c>
      <c r="GN114" s="408" t="str">
        <f t="shared" si="135"/>
        <v>0</v>
      </c>
      <c r="GO114" s="409" t="str">
        <f t="shared" si="136"/>
        <v/>
      </c>
      <c r="GP114" s="408" t="str">
        <f t="shared" si="137"/>
        <v>0</v>
      </c>
      <c r="GQ114" s="410" t="str">
        <f t="shared" si="138"/>
        <v/>
      </c>
      <c r="GR114" s="506" t="str">
        <f t="shared" si="141"/>
        <v/>
      </c>
      <c r="GS114" s="411">
        <f t="shared" si="97"/>
        <v>0</v>
      </c>
      <c r="GT114" s="11"/>
      <c r="GU114" s="11"/>
      <c r="GV114" s="11"/>
      <c r="GW114" s="10" t="str">
        <f t="shared" si="139"/>
        <v>可動防煙壁</v>
      </c>
    </row>
    <row r="115" spans="2:205" ht="50.1" customHeight="1" thickBot="1" x14ac:dyDescent="0.2">
      <c r="I115" s="702"/>
      <c r="J115" s="350"/>
      <c r="K115" s="518"/>
      <c r="L115" s="518"/>
      <c r="M115" s="523"/>
      <c r="N115" s="523"/>
      <c r="O115" s="523"/>
      <c r="P115" s="523"/>
      <c r="Q115" s="523"/>
      <c r="R115" s="523"/>
      <c r="S115" s="523"/>
      <c r="T115" s="523"/>
      <c r="U115" s="523"/>
      <c r="V115" s="523"/>
      <c r="W115" s="523"/>
      <c r="X115" s="523"/>
      <c r="Y115" s="523"/>
      <c r="Z115" s="523"/>
      <c r="AA115" s="523"/>
      <c r="AB115" s="523"/>
      <c r="AC115" s="523"/>
      <c r="AD115" s="523"/>
      <c r="AE115" s="524"/>
      <c r="AF115" s="523"/>
      <c r="AG115" s="523"/>
      <c r="AH115" s="523"/>
      <c r="AI115" s="523"/>
      <c r="AJ115" s="523"/>
      <c r="AK115" s="523"/>
      <c r="AL115" s="523"/>
      <c r="AM115" s="523"/>
      <c r="AN115" s="523"/>
      <c r="AO115" s="523"/>
      <c r="AP115" s="523"/>
      <c r="AQ115" s="524"/>
      <c r="AR115" s="523"/>
      <c r="AS115" s="523"/>
      <c r="AT115" s="523"/>
      <c r="AU115" s="523"/>
      <c r="AV115" s="523"/>
      <c r="AW115" s="523"/>
      <c r="AX115" s="523"/>
      <c r="AY115" s="524"/>
      <c r="AZ115" s="524"/>
      <c r="BA115" s="524"/>
      <c r="BB115" s="524"/>
      <c r="BC115" s="524"/>
      <c r="BD115" s="524"/>
      <c r="BE115" s="524"/>
      <c r="BF115" s="524"/>
      <c r="BG115" s="524"/>
      <c r="BH115" s="524"/>
      <c r="BI115" s="524"/>
      <c r="BJ115" s="524"/>
      <c r="BK115" s="524"/>
      <c r="BL115" s="510"/>
      <c r="BM115" s="510"/>
      <c r="BN115" s="524"/>
      <c r="BO115" s="524"/>
      <c r="BP115" s="524"/>
      <c r="BQ115" s="524"/>
      <c r="BR115" s="524"/>
      <c r="BS115" s="524"/>
      <c r="BT115" s="524"/>
      <c r="BU115" s="524"/>
      <c r="BV115" s="524"/>
      <c r="BW115" s="524"/>
      <c r="BX115" s="524"/>
      <c r="BY115" s="524"/>
      <c r="BZ115" s="524"/>
      <c r="CA115" s="524"/>
      <c r="CB115" s="524"/>
      <c r="CC115" s="524"/>
      <c r="CD115" s="524"/>
      <c r="CE115" s="524"/>
      <c r="CF115" s="524"/>
      <c r="CG115" s="524"/>
      <c r="CH115" s="524"/>
      <c r="CI115" s="524"/>
      <c r="CJ115" s="524"/>
      <c r="CK115" s="524"/>
      <c r="CL115" s="524"/>
      <c r="CM115" s="510"/>
      <c r="CN115" s="510"/>
      <c r="CO115" s="510"/>
      <c r="CP115" s="510"/>
      <c r="CQ115" s="510"/>
      <c r="CR115" s="510"/>
      <c r="CS115" s="522"/>
      <c r="CT115" s="522"/>
      <c r="CU115" s="522"/>
      <c r="CV115" s="522"/>
      <c r="CW115" s="522"/>
      <c r="CX115" s="522"/>
      <c r="CY115" s="522"/>
      <c r="CZ115" s="522"/>
      <c r="DA115" s="522"/>
      <c r="DB115" s="522"/>
      <c r="DC115" s="522"/>
      <c r="DD115" s="522"/>
      <c r="DE115" s="522"/>
      <c r="DF115" s="522"/>
      <c r="DG115" s="522"/>
      <c r="DH115" s="522"/>
      <c r="DI115" s="522"/>
      <c r="DJ115" s="522"/>
      <c r="DK115" s="522"/>
      <c r="DL115" s="522"/>
      <c r="DM115" s="522"/>
      <c r="DN115" s="522"/>
      <c r="DO115" s="525"/>
      <c r="EG115" s="251">
        <f>SUM(EG109:EG114)</f>
        <v>0</v>
      </c>
      <c r="EH115" s="251">
        <f>SUM(EH109:EH114)</f>
        <v>0</v>
      </c>
      <c r="EI115" s="251">
        <f>SUM(EI109:EI114)</f>
        <v>0</v>
      </c>
      <c r="EJ115" s="251">
        <f>SUM(EJ109:EJ114)</f>
        <v>0</v>
      </c>
      <c r="EL115" s="131"/>
      <c r="EO115" s="121" t="str">
        <f>IF($EN115="要是正",MAX($EO$4:EO114)+1,"")</f>
        <v/>
      </c>
      <c r="ES115" s="252"/>
      <c r="EV115" s="255"/>
      <c r="EW115" s="154"/>
      <c r="EX115" s="152">
        <f>COUNTIF(EX109:EX114,"1")</f>
        <v>0</v>
      </c>
      <c r="EY115" s="153" t="str">
        <f t="array" ref="EY115">INDEX(EY109:EY114,MATCH(MIN(ABS(EY109:EY114-$EK$4)),ABS(EY109:EY114-$EK$4),0))</f>
        <v>0</v>
      </c>
      <c r="EZ115" s="153"/>
      <c r="FA115" s="152">
        <f>COUNTIF(FA109:FA114,"未定")</f>
        <v>0</v>
      </c>
      <c r="FB115" s="155"/>
      <c r="FC115" s="154"/>
      <c r="FD115" s="152">
        <f>COUNTIF(FD109:FD114,"1")</f>
        <v>0</v>
      </c>
      <c r="FE115" s="153" t="str">
        <f t="array" ref="FE115">INDEX(FE109:FE114,MATCH(MIN(ABS(FE109:FE114-$EK$4)),ABS(FE109:FE114-$EK$4),0))</f>
        <v>0</v>
      </c>
      <c r="FF115" s="153"/>
      <c r="FG115" s="152">
        <f>COUNTIF(FG109:FG114,"未定")</f>
        <v>0</v>
      </c>
      <c r="FP115" s="10"/>
      <c r="FQ115" s="10"/>
      <c r="FR115" s="10"/>
      <c r="FS115" s="10"/>
      <c r="FT115" s="10"/>
      <c r="FU115" s="10"/>
      <c r="FV115" s="10"/>
      <c r="FW115" s="10"/>
      <c r="FX115" s="10"/>
      <c r="FY115" s="10"/>
      <c r="FZ115" s="10"/>
      <c r="GA115" s="10"/>
      <c r="GB115" s="10"/>
      <c r="GC115" s="10"/>
      <c r="GD115" s="10"/>
      <c r="GG115" s="239" t="str">
        <f t="shared" ref="GG115:GG116" si="142">IF($AZ115="○指摘なし","○","")</f>
        <v/>
      </c>
      <c r="GH115" s="239" t="str">
        <f t="shared" ref="GH115:GH116" si="143">IF(OR($AZ115="×要是正（既存不適格以外）",$AZ115="△既存不適格"),"○","")</f>
        <v/>
      </c>
      <c r="GI115" s="239" t="str">
        <f t="shared" ref="GI115:GI116" si="144">IF($AZ115="△既存不適格","○","")</f>
        <v/>
      </c>
      <c r="GJ115" s="239"/>
      <c r="GK115" s="236"/>
      <c r="GM115" s="255"/>
      <c r="GN115" s="414"/>
      <c r="GO115" s="415">
        <f>COUNTIF(GO62:GO114,"1")</f>
        <v>0</v>
      </c>
      <c r="GP115" s="416" t="str">
        <f t="array" ref="GP115">INDEX(GP109:GP114,MATCH(MIN(ABS(GP109:GP114-$EK$4)),ABS(GP109:GP114-$EK$4),0))</f>
        <v>0</v>
      </c>
      <c r="GQ115" s="417">
        <f>COUNTIF(GQ62:GQ114,"未定")</f>
        <v>0</v>
      </c>
      <c r="GR115" s="507"/>
      <c r="GS115" s="411">
        <f t="shared" si="97"/>
        <v>0</v>
      </c>
      <c r="GT115" s="11"/>
      <c r="GU115" s="11"/>
      <c r="GV115" s="11"/>
      <c r="GW115" s="10"/>
    </row>
    <row r="116" spans="2:205" s="10" customFormat="1" ht="50.1" customHeight="1" thickBot="1" x14ac:dyDescent="0.2">
      <c r="B116" s="111"/>
      <c r="C116" s="229"/>
      <c r="D116" s="229"/>
      <c r="E116" s="229"/>
      <c r="F116" s="229"/>
      <c r="G116" s="229"/>
      <c r="H116" s="229"/>
      <c r="I116" s="260"/>
      <c r="J116" s="238"/>
      <c r="K116" s="520"/>
      <c r="L116" s="520"/>
      <c r="M116" s="2761" t="s">
        <v>4010</v>
      </c>
      <c r="N116" s="3139"/>
      <c r="O116" s="3139"/>
      <c r="P116" s="3139"/>
      <c r="Q116" s="3139"/>
      <c r="R116" s="3139"/>
      <c r="S116" s="3139"/>
      <c r="T116" s="3139"/>
      <c r="U116" s="3139"/>
      <c r="V116" s="3139"/>
      <c r="W116" s="3139"/>
      <c r="X116" s="3139"/>
      <c r="Y116" s="3139"/>
      <c r="Z116" s="3139"/>
      <c r="AA116" s="3139"/>
      <c r="AB116" s="3139"/>
      <c r="AC116" s="3139"/>
      <c r="AD116" s="3139"/>
      <c r="AE116" s="3139"/>
      <c r="AF116" s="3139"/>
      <c r="AG116" s="3139"/>
      <c r="AH116" s="3139"/>
      <c r="AI116" s="3139"/>
      <c r="AJ116" s="3139"/>
      <c r="AK116" s="3139"/>
      <c r="AL116" s="3139"/>
      <c r="AM116" s="3139"/>
      <c r="AN116" s="3139"/>
      <c r="AO116" s="3139"/>
      <c r="AP116" s="3139"/>
      <c r="AQ116" s="3139"/>
      <c r="AR116" s="3139"/>
      <c r="AS116" s="3139"/>
      <c r="AT116" s="3139"/>
      <c r="AU116" s="3139"/>
      <c r="AV116" s="3139"/>
      <c r="AW116" s="3139"/>
      <c r="AX116" s="3139"/>
      <c r="AY116" s="3139"/>
      <c r="AZ116" s="3139"/>
      <c r="BA116" s="3139"/>
      <c r="BB116" s="3139"/>
      <c r="BC116" s="3139"/>
      <c r="BD116" s="3139"/>
      <c r="BE116" s="3139"/>
      <c r="BF116" s="3139"/>
      <c r="BG116" s="3139"/>
      <c r="BH116" s="3139"/>
      <c r="BI116" s="3139"/>
      <c r="BJ116" s="3139"/>
      <c r="BK116" s="3139"/>
      <c r="BL116" s="3139"/>
      <c r="BM116" s="3139"/>
      <c r="BN116" s="3139"/>
      <c r="BO116" s="3139"/>
      <c r="BP116" s="3139"/>
      <c r="BQ116" s="3139"/>
      <c r="BR116" s="3139"/>
      <c r="BS116" s="3139"/>
      <c r="BT116" s="3139"/>
      <c r="BU116" s="3139"/>
      <c r="BV116" s="3139"/>
      <c r="BW116" s="3139"/>
      <c r="BX116" s="3139"/>
      <c r="BY116" s="3139"/>
      <c r="BZ116" s="3139"/>
      <c r="CA116" s="3139"/>
      <c r="CB116" s="3139"/>
      <c r="CC116" s="3139"/>
      <c r="CD116" s="3139"/>
      <c r="CE116" s="3139"/>
      <c r="CF116" s="3139"/>
      <c r="CG116" s="3139"/>
      <c r="CH116" s="3139"/>
      <c r="CI116" s="3139"/>
      <c r="CJ116" s="3139"/>
      <c r="CK116" s="3139"/>
      <c r="CL116" s="3139"/>
      <c r="CM116" s="3139"/>
      <c r="CN116" s="3139"/>
      <c r="CO116" s="3139"/>
      <c r="CP116" s="3139"/>
      <c r="CQ116" s="3139"/>
      <c r="CR116" s="3139"/>
      <c r="CS116" s="3139"/>
      <c r="CT116" s="3139"/>
      <c r="CU116" s="3139"/>
      <c r="CV116" s="3139"/>
      <c r="CW116" s="3139"/>
      <c r="CX116" s="3139"/>
      <c r="CY116" s="3139"/>
      <c r="CZ116" s="3139"/>
      <c r="DA116" s="3139"/>
      <c r="DB116" s="3139"/>
      <c r="DC116" s="3139"/>
      <c r="DD116" s="3139"/>
      <c r="DE116" s="3139"/>
      <c r="DF116" s="3139"/>
      <c r="DG116" s="3139"/>
      <c r="DH116" s="3139"/>
      <c r="DI116" s="3139"/>
      <c r="DJ116" s="3139"/>
      <c r="DK116" s="3139"/>
      <c r="DL116" s="3139"/>
      <c r="DM116" s="3139"/>
      <c r="DN116" s="3139"/>
      <c r="DO116" s="3140"/>
      <c r="DP116"/>
      <c r="DQ116"/>
      <c r="DR116"/>
      <c r="DS116"/>
      <c r="DT116"/>
      <c r="DU116"/>
      <c r="DV116"/>
      <c r="DW116"/>
      <c r="DX116"/>
      <c r="DY116"/>
      <c r="DZ116"/>
      <c r="EA116"/>
      <c r="EB116"/>
      <c r="EC116"/>
      <c r="ED116"/>
      <c r="EE116" s="229"/>
      <c r="EF116" s="237"/>
      <c r="EG116" s="621" t="str">
        <f>IF(AND(EH116="",EI116="",EJ116="",EG145&lt;&gt;0),"レ","")</f>
        <v/>
      </c>
      <c r="EH116" s="621" t="str">
        <f>IF(AND(EI116="",EJ116="",EH145&lt;&gt;0),"レ","")</f>
        <v/>
      </c>
      <c r="EI116" s="621" t="str">
        <f>IF(EI145&lt;&gt;0,"レ","")</f>
        <v/>
      </c>
      <c r="EJ116" s="621" t="str">
        <f>IF(AND(EI116="",EJ145&lt;&gt;0),"レ","")</f>
        <v/>
      </c>
      <c r="EK116" s="237"/>
      <c r="EL116" s="131"/>
      <c r="EM116" s="237"/>
      <c r="EN116" s="158"/>
      <c r="EO116" s="121" t="str">
        <f>IF($EN116="要是正",MAX($EO$4:EO115)+1,"")</f>
        <v/>
      </c>
      <c r="EP116" s="158"/>
      <c r="EQ116" s="158"/>
      <c r="ER116" s="158"/>
      <c r="ES116" s="150" t="str">
        <f>SUBSTITUTE(TRIM(ES119&amp;"　"&amp;ES120&amp;"　"&amp;ES121&amp;"　"&amp;ES122&amp;"　"&amp;ES123&amp;"　"&amp;ES124&amp;"　"&amp;ES125&amp;"　"&amp;ES126&amp;"　"&amp;ES127&amp;"　"&amp;ES128&amp;"　"&amp;ES129&amp;"　"&amp;ES130&amp;"　"&amp;ES131&amp;"　"&amp;ES132&amp;"　"&amp;ES133&amp;"　"&amp;ES134&amp;"　"&amp;ES135&amp;"　"&amp;ES136&amp;"　"&amp;ES137&amp;"　"&amp;ES138&amp;"　"&amp;ES139&amp;"　"&amp;ES140&amp;"　"&amp;ES141&amp;"　"&amp;ES142&amp;"　"&amp;ES143&amp;"　"&amp;ES144),"　",",")</f>
        <v/>
      </c>
      <c r="ET116" s="158"/>
      <c r="EU116" s="158"/>
      <c r="EV116" s="149" t="str">
        <f>IF(COUNTIF(EX119:EX144,1)&gt;0,"レ","")</f>
        <v/>
      </c>
      <c r="EW116" s="148"/>
      <c r="EX116" s="147" t="str">
        <f>IF(EV116="レ",TEXT(EY145,"e"),"")</f>
        <v/>
      </c>
      <c r="EY116" s="146" t="str">
        <f>IF(EV116="レ",MONTH(EY145),IF(AND(EI116="レ",FA116="レ",FA145=0),"",IF(AND(EI116="レ",FA116="レ",FA145&gt;0),"","")))</f>
        <v/>
      </c>
      <c r="EZ116" s="145"/>
      <c r="FA116" s="144" t="str">
        <f>IF(EV116="",IF(OR(FA145&gt;0,EI116="レ"),"レ",""),"")</f>
        <v/>
      </c>
      <c r="FB116" s="149" t="str">
        <f>IF(AND(COUNTIF(EN119:EN144,"要是正")=0,COUNTIF(FD119:FD144,1)&gt;0),"レ","")</f>
        <v/>
      </c>
      <c r="FC116" s="148"/>
      <c r="FD116" s="147" t="str">
        <f>IF(FB116="レ",TEXT(FE145,"e"),"")</f>
        <v/>
      </c>
      <c r="FE116" s="146" t="str">
        <f>IF(FB116="レ",MONTH(FE145),IF(AND(EJ116="レ",FG116="レ",FG145=0),"",IF(AND(EJ116="レ",FG116="レ",FG145&gt;0),"","")))</f>
        <v/>
      </c>
      <c r="FF116" s="145"/>
      <c r="FG116" s="144" t="str">
        <f>IF(FB116="",IF(OR(FG145&gt;0,EJ116="レ"),"レ",""),"")</f>
        <v/>
      </c>
      <c r="FH116" s="121"/>
      <c r="FI116" s="121"/>
      <c r="FJ116" s="121"/>
      <c r="GG116" s="239" t="str">
        <f t="shared" si="142"/>
        <v/>
      </c>
      <c r="GH116" s="239" t="str">
        <f t="shared" si="143"/>
        <v/>
      </c>
      <c r="GI116" s="239" t="str">
        <f t="shared" si="144"/>
        <v/>
      </c>
      <c r="GJ116" s="239"/>
      <c r="GK116" s="248"/>
      <c r="GM116" s="429"/>
      <c r="GN116" s="430"/>
      <c r="GO116" s="429"/>
      <c r="GP116" s="430"/>
      <c r="GQ116" s="429"/>
      <c r="GR116" s="508" t="str">
        <f>TRIM(GR119&amp;"　"&amp;GR120&amp;"　"&amp;GR121&amp;"　"&amp;GR122&amp;"　"&amp;GR123&amp;"　"&amp;GR124&amp;"　"&amp;GR125&amp;"　"&amp;GR126&amp;"　"&amp;GR127&amp;"　"&amp;GR128&amp;"　"&amp;GR129&amp;"　"&amp;GR130&amp;"　"&amp;GR131&amp;"　"&amp;GR132&amp;"　"&amp;GR133&amp;"　"&amp;GR134&amp;"　"&amp;GR135&amp;"　"&amp;GR136&amp;"　"&amp;GR137&amp;"　"&amp;GR138&amp;"　"&amp;GR139&amp;"　"&amp;GR140&amp;"　"&amp;GR141&amp;"　"&amp;GR142&amp;"　"&amp;GR143&amp;"　"&amp;GR144)</f>
        <v/>
      </c>
      <c r="GS116" s="411">
        <f t="shared" si="97"/>
        <v>0</v>
      </c>
      <c r="GT116" s="11"/>
      <c r="GU116" s="11"/>
      <c r="GV116" s="11"/>
    </row>
    <row r="117" spans="2:205" s="10" customFormat="1" ht="50.1" customHeight="1" x14ac:dyDescent="0.15">
      <c r="B117" s="111"/>
      <c r="C117" s="229"/>
      <c r="D117" s="229"/>
      <c r="E117" s="229"/>
      <c r="F117" s="229"/>
      <c r="G117" s="229"/>
      <c r="H117" s="229"/>
      <c r="I117" s="260"/>
      <c r="J117" s="241"/>
      <c r="K117" s="242"/>
      <c r="L117" s="242"/>
      <c r="M117" s="2967" t="s">
        <v>157</v>
      </c>
      <c r="N117" s="2967"/>
      <c r="O117" s="2967"/>
      <c r="P117" s="2965" t="s">
        <v>1289</v>
      </c>
      <c r="Q117" s="2965"/>
      <c r="R117" s="2965"/>
      <c r="S117" s="2965"/>
      <c r="T117" s="2965"/>
      <c r="U117" s="2965"/>
      <c r="V117" s="2965"/>
      <c r="W117" s="2965"/>
      <c r="X117" s="2965"/>
      <c r="Y117" s="2965"/>
      <c r="Z117" s="2965"/>
      <c r="AA117" s="2965" t="s">
        <v>1290</v>
      </c>
      <c r="AB117" s="2965"/>
      <c r="AC117" s="2965"/>
      <c r="AD117" s="2965"/>
      <c r="AE117" s="2965"/>
      <c r="AF117" s="2965"/>
      <c r="AG117" s="2965"/>
      <c r="AH117" s="2965"/>
      <c r="AI117" s="2965"/>
      <c r="AJ117" s="2965"/>
      <c r="AK117" s="2965"/>
      <c r="AL117" s="2965"/>
      <c r="AM117" s="2965"/>
      <c r="AN117" s="2965"/>
      <c r="AO117" s="2965"/>
      <c r="AP117" s="2965"/>
      <c r="AQ117" s="2965"/>
      <c r="AR117" s="2965"/>
      <c r="AS117" s="2965"/>
      <c r="AT117" s="2965"/>
      <c r="AU117" s="2965"/>
      <c r="AV117" s="2965"/>
      <c r="AW117" s="2965"/>
      <c r="AX117" s="2965"/>
      <c r="AY117" s="2965"/>
      <c r="AZ117" s="2965" t="s">
        <v>3528</v>
      </c>
      <c r="BA117" s="2965"/>
      <c r="BB117" s="2965"/>
      <c r="BC117" s="2965"/>
      <c r="BD117" s="2965"/>
      <c r="BE117" s="2965"/>
      <c r="BF117" s="2965"/>
      <c r="BG117" s="2965"/>
      <c r="BH117" s="2965"/>
      <c r="BI117" s="2965"/>
      <c r="BJ117" s="2965"/>
      <c r="BK117" s="2965"/>
      <c r="BL117" s="2967" t="s">
        <v>1429</v>
      </c>
      <c r="BM117" s="2967"/>
      <c r="BN117" s="2968" t="s">
        <v>156</v>
      </c>
      <c r="BO117" s="2968"/>
      <c r="BP117" s="2968"/>
      <c r="BQ117" s="2968"/>
      <c r="BR117" s="2968"/>
      <c r="BS117" s="2968"/>
      <c r="BT117" s="2968"/>
      <c r="BU117" s="2968"/>
      <c r="BV117" s="2968"/>
      <c r="BW117" s="2968"/>
      <c r="BX117" s="2968" t="s">
        <v>150</v>
      </c>
      <c r="BY117" s="2968"/>
      <c r="BZ117" s="2968"/>
      <c r="CA117" s="2968"/>
      <c r="CB117" s="2968"/>
      <c r="CC117" s="2968"/>
      <c r="CD117" s="2968"/>
      <c r="CE117" s="2968"/>
      <c r="CF117" s="2968"/>
      <c r="CG117" s="2968"/>
      <c r="CH117" s="2968"/>
      <c r="CI117" s="2968"/>
      <c r="CJ117" s="2968"/>
      <c r="CK117" s="2968"/>
      <c r="CL117" s="2968"/>
      <c r="CM117" s="2967" t="s">
        <v>155</v>
      </c>
      <c r="CN117" s="2968"/>
      <c r="CO117" s="2968"/>
      <c r="CP117" s="2968"/>
      <c r="CQ117" s="2968"/>
      <c r="CR117" s="2968"/>
      <c r="CS117" s="2968"/>
      <c r="CT117" s="2968"/>
      <c r="CU117" s="2968"/>
      <c r="CV117" s="2941" t="s">
        <v>154</v>
      </c>
      <c r="CW117" s="2941"/>
      <c r="CX117" s="2941"/>
      <c r="CY117" s="2941"/>
      <c r="CZ117" s="2941"/>
      <c r="DA117" s="2941"/>
      <c r="DB117" s="2941"/>
      <c r="DC117" s="2941"/>
      <c r="DD117" s="2941"/>
      <c r="DE117" s="2941"/>
      <c r="DF117" s="2941"/>
      <c r="DG117" s="2941"/>
      <c r="DH117" s="2941"/>
      <c r="DI117" s="2941"/>
      <c r="DJ117" s="2941"/>
      <c r="DK117" s="2941"/>
      <c r="DL117" s="2941"/>
      <c r="DM117" s="2941"/>
      <c r="DN117" s="2941"/>
      <c r="DO117" s="2942"/>
      <c r="DP117"/>
      <c r="DQ117"/>
      <c r="DR117"/>
      <c r="DS117"/>
      <c r="DT117"/>
      <c r="DU117"/>
      <c r="DV117"/>
      <c r="DW117"/>
      <c r="DX117"/>
      <c r="DY117"/>
      <c r="DZ117"/>
      <c r="EA117"/>
      <c r="EB117"/>
      <c r="EC117"/>
      <c r="ED117"/>
      <c r="EE117" s="229"/>
      <c r="EF117" s="237"/>
      <c r="EL117" s="131"/>
      <c r="EO117" s="121" t="s">
        <v>153</v>
      </c>
      <c r="EP117" s="143" t="s">
        <v>152</v>
      </c>
      <c r="ER117" s="142"/>
      <c r="ES117" s="2768" t="s">
        <v>151</v>
      </c>
      <c r="ET117" s="2923" t="s">
        <v>150</v>
      </c>
      <c r="EU117" s="141"/>
      <c r="EV117" s="2811" t="s">
        <v>149</v>
      </c>
      <c r="EW117" s="2812"/>
      <c r="EX117" s="2812"/>
      <c r="EY117" s="2812"/>
      <c r="EZ117" s="2812"/>
      <c r="FA117" s="2812"/>
      <c r="FB117" s="2813" t="s">
        <v>148</v>
      </c>
      <c r="FC117" s="2814"/>
      <c r="FD117" s="2814"/>
      <c r="FE117" s="2814"/>
      <c r="FF117" s="2814"/>
      <c r="FG117" s="2814"/>
      <c r="FH117" s="3033" t="s">
        <v>147</v>
      </c>
      <c r="FI117" s="3034"/>
      <c r="FJ117" s="3117"/>
      <c r="FK117" s="2972"/>
      <c r="FL117" s="2972"/>
      <c r="FM117" s="2972"/>
      <c r="FN117" s="2972"/>
      <c r="GE117" s="229"/>
      <c r="GF117" s="229"/>
      <c r="GG117" s="239" t="s">
        <v>3527</v>
      </c>
      <c r="GH117" s="239"/>
      <c r="GI117" s="239"/>
      <c r="GJ117" s="239"/>
      <c r="GK117" s="240"/>
      <c r="GM117" s="429"/>
      <c r="GN117" s="430"/>
      <c r="GO117" s="429"/>
      <c r="GP117" s="430"/>
      <c r="GQ117" s="429"/>
      <c r="GR117" s="507"/>
      <c r="GS117" s="411" t="str">
        <f t="shared" si="97"/>
        <v>指摘の具体的内容等</v>
      </c>
      <c r="GT117" s="11"/>
      <c r="GU117" s="11"/>
      <c r="GV117" s="11"/>
    </row>
    <row r="118" spans="2:205" s="10" customFormat="1" ht="50.1" customHeight="1" thickBot="1" x14ac:dyDescent="0.2">
      <c r="B118" s="111"/>
      <c r="C118" s="229"/>
      <c r="D118" s="229"/>
      <c r="E118" s="229"/>
      <c r="F118" s="229"/>
      <c r="G118" s="229"/>
      <c r="H118" s="229"/>
      <c r="I118" s="260"/>
      <c r="J118" s="241"/>
      <c r="K118" s="242"/>
      <c r="L118" s="242"/>
      <c r="M118" s="2936"/>
      <c r="N118" s="2936"/>
      <c r="O118" s="2936"/>
      <c r="P118" s="2966"/>
      <c r="Q118" s="2966"/>
      <c r="R118" s="2966"/>
      <c r="S118" s="2966"/>
      <c r="T118" s="2966"/>
      <c r="U118" s="2966"/>
      <c r="V118" s="2966"/>
      <c r="W118" s="2966"/>
      <c r="X118" s="2966"/>
      <c r="Y118" s="2966"/>
      <c r="Z118" s="2966"/>
      <c r="AA118" s="2966"/>
      <c r="AB118" s="2966"/>
      <c r="AC118" s="2966"/>
      <c r="AD118" s="2966"/>
      <c r="AE118" s="2966"/>
      <c r="AF118" s="2966"/>
      <c r="AG118" s="2966"/>
      <c r="AH118" s="2966"/>
      <c r="AI118" s="2966"/>
      <c r="AJ118" s="2966"/>
      <c r="AK118" s="2966"/>
      <c r="AL118" s="2966"/>
      <c r="AM118" s="2966"/>
      <c r="AN118" s="2966"/>
      <c r="AO118" s="2966"/>
      <c r="AP118" s="2966"/>
      <c r="AQ118" s="2966"/>
      <c r="AR118" s="2966"/>
      <c r="AS118" s="2966"/>
      <c r="AT118" s="2966"/>
      <c r="AU118" s="2966"/>
      <c r="AV118" s="2966"/>
      <c r="AW118" s="2966"/>
      <c r="AX118" s="2966"/>
      <c r="AY118" s="2966"/>
      <c r="AZ118" s="2966"/>
      <c r="BA118" s="2966"/>
      <c r="BB118" s="2966"/>
      <c r="BC118" s="2966"/>
      <c r="BD118" s="2966"/>
      <c r="BE118" s="2966"/>
      <c r="BF118" s="2966"/>
      <c r="BG118" s="2966"/>
      <c r="BH118" s="2966"/>
      <c r="BI118" s="2966"/>
      <c r="BJ118" s="2966"/>
      <c r="BK118" s="2966"/>
      <c r="BL118" s="2936"/>
      <c r="BM118" s="2936"/>
      <c r="BN118" s="2937"/>
      <c r="BO118" s="2937"/>
      <c r="BP118" s="2937"/>
      <c r="BQ118" s="2937"/>
      <c r="BR118" s="2937"/>
      <c r="BS118" s="2937"/>
      <c r="BT118" s="2937"/>
      <c r="BU118" s="2937"/>
      <c r="BV118" s="2937"/>
      <c r="BW118" s="2937"/>
      <c r="BX118" s="2937"/>
      <c r="BY118" s="2937"/>
      <c r="BZ118" s="2937"/>
      <c r="CA118" s="2937"/>
      <c r="CB118" s="2937"/>
      <c r="CC118" s="2937"/>
      <c r="CD118" s="2937"/>
      <c r="CE118" s="2937"/>
      <c r="CF118" s="2937"/>
      <c r="CG118" s="2937"/>
      <c r="CH118" s="2937"/>
      <c r="CI118" s="2937"/>
      <c r="CJ118" s="2937"/>
      <c r="CK118" s="2937"/>
      <c r="CL118" s="2937"/>
      <c r="CM118" s="2936" t="s">
        <v>146</v>
      </c>
      <c r="CN118" s="2936"/>
      <c r="CO118" s="2936"/>
      <c r="CP118" s="2936" t="s">
        <v>81</v>
      </c>
      <c r="CQ118" s="2936"/>
      <c r="CR118" s="2936"/>
      <c r="CS118" s="2936" t="s">
        <v>145</v>
      </c>
      <c r="CT118" s="2937"/>
      <c r="CU118" s="2937"/>
      <c r="CV118" s="2943"/>
      <c r="CW118" s="2943"/>
      <c r="CX118" s="2943"/>
      <c r="CY118" s="2943"/>
      <c r="CZ118" s="2943"/>
      <c r="DA118" s="2943"/>
      <c r="DB118" s="2943"/>
      <c r="DC118" s="2943"/>
      <c r="DD118" s="2943"/>
      <c r="DE118" s="2943"/>
      <c r="DF118" s="2943"/>
      <c r="DG118" s="2943"/>
      <c r="DH118" s="2943"/>
      <c r="DI118" s="2943"/>
      <c r="DJ118" s="2943"/>
      <c r="DK118" s="2943"/>
      <c r="DL118" s="2943"/>
      <c r="DM118" s="2943"/>
      <c r="DN118" s="2943"/>
      <c r="DO118" s="2944"/>
      <c r="DP118"/>
      <c r="DQ118"/>
      <c r="DR118"/>
      <c r="DS118"/>
      <c r="DT118"/>
      <c r="DU118"/>
      <c r="DV118"/>
      <c r="DW118"/>
      <c r="DX118"/>
      <c r="DY118"/>
      <c r="DZ118"/>
      <c r="EA118"/>
      <c r="EB118"/>
      <c r="EC118"/>
      <c r="ED118"/>
      <c r="EE118" s="229"/>
      <c r="EF118" s="237"/>
      <c r="EG118" s="131" t="s">
        <v>144</v>
      </c>
      <c r="EH118" s="131" t="s">
        <v>143</v>
      </c>
      <c r="EI118" s="131" t="s">
        <v>142</v>
      </c>
      <c r="EJ118" s="131" t="s">
        <v>141</v>
      </c>
      <c r="EK118" s="140" t="s">
        <v>140</v>
      </c>
      <c r="EL118" s="131"/>
      <c r="EM118" s="139" t="s">
        <v>138</v>
      </c>
      <c r="EN118" s="130" t="s">
        <v>137</v>
      </c>
      <c r="EO118" s="237"/>
      <c r="EP118" s="237"/>
      <c r="EQ118" s="108" t="s">
        <v>136</v>
      </c>
      <c r="ER118" s="138"/>
      <c r="ES118" s="2922"/>
      <c r="ET118" s="2924"/>
      <c r="EU118" s="137"/>
      <c r="EV118" s="136" t="s">
        <v>135</v>
      </c>
      <c r="EW118" s="134" t="s">
        <v>134</v>
      </c>
      <c r="EX118" s="134" t="s">
        <v>131</v>
      </c>
      <c r="EY118" s="133" t="s">
        <v>130</v>
      </c>
      <c r="EZ118" s="133" t="s">
        <v>129</v>
      </c>
      <c r="FA118" s="132" t="s">
        <v>128</v>
      </c>
      <c r="FB118" s="135" t="s">
        <v>133</v>
      </c>
      <c r="FC118" s="133" t="s">
        <v>132</v>
      </c>
      <c r="FD118" s="134" t="s">
        <v>131</v>
      </c>
      <c r="FE118" s="133" t="s">
        <v>130</v>
      </c>
      <c r="FF118" s="133" t="s">
        <v>129</v>
      </c>
      <c r="FG118" s="132" t="s">
        <v>128</v>
      </c>
      <c r="FH118" s="130" t="s">
        <v>127</v>
      </c>
      <c r="FI118" s="130" t="s">
        <v>126</v>
      </c>
      <c r="FJ118" s="130" t="s">
        <v>125</v>
      </c>
      <c r="FL118" s="108"/>
      <c r="FM118" s="108"/>
      <c r="FN118" s="108"/>
      <c r="FO118" s="109"/>
      <c r="GE118" s="229"/>
      <c r="GF118" s="229"/>
      <c r="GG118" s="239"/>
      <c r="GH118" s="239"/>
      <c r="GI118" s="239"/>
      <c r="GJ118" s="239"/>
      <c r="GK118" s="240"/>
      <c r="GM118" s="404" t="s">
        <v>135</v>
      </c>
      <c r="GN118" s="405" t="s">
        <v>1526</v>
      </c>
      <c r="GO118" s="405" t="s">
        <v>131</v>
      </c>
      <c r="GP118" s="405" t="s">
        <v>1527</v>
      </c>
      <c r="GQ118" s="406" t="s">
        <v>128</v>
      </c>
      <c r="GR118" s="507"/>
      <c r="GS118" s="411">
        <f t="shared" si="97"/>
        <v>0</v>
      </c>
      <c r="GT118" s="11"/>
      <c r="GU118" s="11"/>
      <c r="GV118" s="11"/>
    </row>
    <row r="119" spans="2:205" s="10" customFormat="1" ht="50.1" customHeight="1" x14ac:dyDescent="0.15">
      <c r="B119" s="192"/>
      <c r="C119" s="231"/>
      <c r="D119" s="231"/>
      <c r="E119" s="231"/>
      <c r="F119" s="231"/>
      <c r="G119" s="231"/>
      <c r="H119" s="231"/>
      <c r="I119" s="1169"/>
      <c r="J119" s="238"/>
      <c r="K119" s="242"/>
      <c r="L119" s="242"/>
      <c r="M119" s="3118" t="s">
        <v>973</v>
      </c>
      <c r="N119" s="3118"/>
      <c r="O119" s="2973"/>
      <c r="P119" s="2795" t="s">
        <v>354</v>
      </c>
      <c r="Q119" s="2796"/>
      <c r="R119" s="2796"/>
      <c r="S119" s="2797"/>
      <c r="T119" s="2795" t="s">
        <v>353</v>
      </c>
      <c r="U119" s="2796"/>
      <c r="V119" s="2796"/>
      <c r="W119" s="2796"/>
      <c r="X119" s="2796"/>
      <c r="Y119" s="2796"/>
      <c r="Z119" s="2797"/>
      <c r="AA119" s="3097" t="s">
        <v>352</v>
      </c>
      <c r="AB119" s="3097"/>
      <c r="AC119" s="3097"/>
      <c r="AD119" s="3097"/>
      <c r="AE119" s="3097"/>
      <c r="AF119" s="3097"/>
      <c r="AG119" s="3097"/>
      <c r="AH119" s="3097"/>
      <c r="AI119" s="3097"/>
      <c r="AJ119" s="3097"/>
      <c r="AK119" s="3097"/>
      <c r="AL119" s="3097"/>
      <c r="AM119" s="3097"/>
      <c r="AN119" s="3097"/>
      <c r="AO119" s="3097"/>
      <c r="AP119" s="3097"/>
      <c r="AQ119" s="3097"/>
      <c r="AR119" s="3097"/>
      <c r="AS119" s="3097"/>
      <c r="AT119" s="3097"/>
      <c r="AU119" s="3097"/>
      <c r="AV119" s="3097"/>
      <c r="AW119" s="3097"/>
      <c r="AX119" s="3097"/>
      <c r="AY119" s="3098"/>
      <c r="AZ119" s="2953"/>
      <c r="BA119" s="2953"/>
      <c r="BB119" s="2953"/>
      <c r="BC119" s="2953"/>
      <c r="BD119" s="2953"/>
      <c r="BE119" s="2953"/>
      <c r="BF119" s="2953"/>
      <c r="BG119" s="2953"/>
      <c r="BH119" s="2953"/>
      <c r="BI119" s="2953"/>
      <c r="BJ119" s="2953"/>
      <c r="BK119" s="2953"/>
      <c r="BL119" s="3120"/>
      <c r="BM119" s="3120"/>
      <c r="BN119" s="2820"/>
      <c r="BO119" s="2820"/>
      <c r="BP119" s="2820"/>
      <c r="BQ119" s="2820"/>
      <c r="BR119" s="2820"/>
      <c r="BS119" s="2820"/>
      <c r="BT119" s="2820"/>
      <c r="BU119" s="2820"/>
      <c r="BV119" s="2820"/>
      <c r="BW119" s="2820"/>
      <c r="BX119" s="2820"/>
      <c r="BY119" s="2820"/>
      <c r="BZ119" s="2820"/>
      <c r="CA119" s="2820"/>
      <c r="CB119" s="2820"/>
      <c r="CC119" s="2820"/>
      <c r="CD119" s="2820"/>
      <c r="CE119" s="2820"/>
      <c r="CF119" s="2820"/>
      <c r="CG119" s="2820"/>
      <c r="CH119" s="2820"/>
      <c r="CI119" s="2820"/>
      <c r="CJ119" s="2820"/>
      <c r="CK119" s="2820"/>
      <c r="CL119" s="2820"/>
      <c r="CM119" s="3046"/>
      <c r="CN119" s="3046"/>
      <c r="CO119" s="3046"/>
      <c r="CP119" s="3046"/>
      <c r="CQ119" s="3046"/>
      <c r="CR119" s="3046"/>
      <c r="CS119" s="3032"/>
      <c r="CT119" s="2953"/>
      <c r="CU119" s="2953"/>
      <c r="CV119" s="2808"/>
      <c r="CW119" s="2809"/>
      <c r="CX119" s="2809"/>
      <c r="CY119" s="2809"/>
      <c r="CZ119" s="2809"/>
      <c r="DA119" s="2809"/>
      <c r="DB119" s="2809"/>
      <c r="DC119" s="2809"/>
      <c r="DD119" s="2809"/>
      <c r="DE119" s="2809"/>
      <c r="DF119" s="2809"/>
      <c r="DG119" s="2809"/>
      <c r="DH119" s="2809"/>
      <c r="DI119" s="2809"/>
      <c r="DJ119" s="2809"/>
      <c r="DK119" s="2809"/>
      <c r="DL119" s="2809"/>
      <c r="DM119" s="2809"/>
      <c r="DN119" s="2809"/>
      <c r="DO119" s="2810"/>
      <c r="DP119"/>
      <c r="DQ119"/>
      <c r="DR119"/>
      <c r="DS119"/>
      <c r="DT119"/>
      <c r="DU119"/>
      <c r="DV119"/>
      <c r="DW119"/>
      <c r="DX119"/>
      <c r="DY119"/>
      <c r="DZ119"/>
      <c r="EA119"/>
      <c r="EB119"/>
      <c r="EC119"/>
      <c r="ED119"/>
      <c r="EE119" s="229"/>
      <c r="EF119" s="237"/>
      <c r="EG119" s="131">
        <f t="shared" ref="EG119:EG144" si="145">COUNTIFS(AZ119,"―対象外")</f>
        <v>0</v>
      </c>
      <c r="EH119" s="131">
        <f t="shared" ref="EH119:EH144" si="146">COUNTIFS(AZ119,"○指摘なし")</f>
        <v>0</v>
      </c>
      <c r="EI119" s="131">
        <f t="shared" ref="EI119:EI144" si="147">COUNTIFS(AZ119,"×要是正（既存不適格以外）")</f>
        <v>0</v>
      </c>
      <c r="EJ119" s="131">
        <f t="shared" ref="EJ119:EJ144" si="148">COUNTIFS(AZ119,"△既存不適格")</f>
        <v>0</v>
      </c>
      <c r="EK119" s="10" t="s">
        <v>351</v>
      </c>
      <c r="EL119" s="131" t="str">
        <f>$T$119</f>
        <v>自家用発電装置等の状況</v>
      </c>
      <c r="EM119" s="130">
        <f>COUNTA(CM119:CR119)</f>
        <v>0</v>
      </c>
      <c r="EN119" s="129" t="str">
        <f t="shared" ref="EN119:EN144" si="149">IF(AZ119="×要是正（既存不適格以外）","要是正","")&amp;IF(AZ119="△既存不適格","既存不適格","")</f>
        <v/>
      </c>
      <c r="EO119" s="121" t="str">
        <f>IF($EN119="要是正",MAX($EO$14:EO118)+1,"")</f>
        <v/>
      </c>
      <c r="EP119" s="121" t="str">
        <f>IF($EN119="要是正",MAX($EP$14:EP118)+1,"")</f>
        <v/>
      </c>
      <c r="EQ119" s="128" t="str">
        <f t="shared" ref="EQ119:EQ144" si="150">IF(OR(AZ119="×要是正（既存不適格以外）",AZ119="△既存不適格"),EK119,"")</f>
        <v/>
      </c>
      <c r="ER119" s="127" t="str">
        <f t="shared" ref="ER119:ER143" si="151">IF(OR($EN119="要是正",$EN119="既存不適格"),$EL119,"")</f>
        <v/>
      </c>
      <c r="ES119" s="122" t="str">
        <f t="shared" ref="ES119:ES143" si="152">IF($EN119="要是正",IF(BN119="","",BN119),"")</f>
        <v/>
      </c>
      <c r="ET119" s="157" t="str">
        <f t="shared" ref="ET119:ET144" si="153">IF($EN119="要是正",IF(BX119="","",BX119),"")</f>
        <v/>
      </c>
      <c r="EU119" s="156" t="str">
        <f t="shared" ref="EU119:EU144" si="154">IF(CS119="未定","未定",IF(GN119="0","",IF(CS119="予定",TEXT(GN119,"([$-ja-JP]ge.m);@"),IF(CS119="改善済",TEXT(GN119,"[$-ja-JP]ge.m;@"),TEXT(EW119,"[$-ja-JP]ge.m;@")))))</f>
        <v/>
      </c>
      <c r="EV119" s="125" t="str">
        <f>IF(OR(EN119="要是正",EN119="既存不適格"),IF(OR(EM119&lt;2,CS119&lt;&gt;"予定"),"","令和"&amp;CM119&amp;"年"&amp;CP119&amp;"月1日"),"")</f>
        <v/>
      </c>
      <c r="EW119" s="123" t="str">
        <f>IF(EV119="","0",DATEVALUE(EV119))</f>
        <v>0</v>
      </c>
      <c r="EX119" s="124" t="str">
        <f>IF(EN119="要是正",IF(AND(CS119="予定",EM119=2),1,IF(CS119="改善済",2,"")),"")</f>
        <v/>
      </c>
      <c r="EY119" s="123" t="str">
        <f>IF(EX119=1,EW119,"0")</f>
        <v>0</v>
      </c>
      <c r="EZ119" s="123" t="str">
        <f>IF(EX119=2,EW119,"0")</f>
        <v>0</v>
      </c>
      <c r="FA119" s="122" t="str">
        <f>IF(AND(EN119="要是正",AND(EM119=0,CS119="未定")),CS119,"")</f>
        <v/>
      </c>
      <c r="FB119" s="125" t="str">
        <f t="shared" ref="FB119:FB144" si="155">IF(EN119="既存不適格",IF(OR(EM119&lt;2,CS119&lt;&gt;"予定"),"","令和"&amp;CM119&amp;"年"&amp;CP119&amp;"月1日"),"")</f>
        <v/>
      </c>
      <c r="FC119" s="123" t="str">
        <f t="shared" ref="FC119:FC144" si="156">IF(FB119="","0",DATEVALUE(FB119))</f>
        <v>0</v>
      </c>
      <c r="FD119" s="124" t="str">
        <f t="shared" ref="FD119:FD144" si="157">IF(EN119="既存不適格",IF(AND(CS119="予定",EM119=2),1,IF(CT119="改善済",2,"")),"")</f>
        <v/>
      </c>
      <c r="FE119" s="123" t="str">
        <f>IF(FD119=1,FC119,"0")</f>
        <v>0</v>
      </c>
      <c r="FF119" s="123" t="str">
        <f>IF(AND(EO119="既存不適格",AND(EN119=0,CT119="未定")),CT119,"")</f>
        <v/>
      </c>
      <c r="FG119" s="122" t="str">
        <f>IF(AND(EP119="既存不適格",AND(EO119=0,CU119="未定")),CU119,"")</f>
        <v/>
      </c>
      <c r="FH119" s="121"/>
      <c r="FI119" s="121"/>
      <c r="FJ119" s="595"/>
      <c r="GG119" s="239" t="str">
        <f t="shared" ref="GG119:GG144" si="158">IF($AZ119="○指摘なし","○",IF($AZ119="―対象外","―",""))</f>
        <v/>
      </c>
      <c r="GH119" s="239" t="str">
        <f t="shared" ref="GH119:GH144" si="159">IF(OR($AZ119="×要是正（既存不適格以外）",$AZ119="△既存不適格"),"○", IF($AZ119="―対象外","―",""))</f>
        <v/>
      </c>
      <c r="GI119" s="239" t="str">
        <f t="shared" ref="GI119:GI144" si="160">IF($AZ119="△既存不適格","○", IF($AZ119="―対象外","―",""))</f>
        <v/>
      </c>
      <c r="GJ119" s="239">
        <f t="shared" ref="GJ119:GJ144" si="161">IF($AZ119="―対象外","―",$BL119)</f>
        <v>0</v>
      </c>
      <c r="GK119" s="248" t="str">
        <f t="shared" ref="GK119:GK144" si="162">IF($AZ119="―対象外","○","")</f>
        <v/>
      </c>
      <c r="GM119" s="407" t="str">
        <f>IF(NOT(OR(CS119="未定",CS119="")),"令和"&amp;CM119&amp;"年"&amp;CP119&amp;"月1日","")</f>
        <v/>
      </c>
      <c r="GN119" s="408" t="str">
        <f>IF(GM119="","0",DATEVALUE(GM119))</f>
        <v>0</v>
      </c>
      <c r="GO119" s="409" t="str">
        <f>IF(OR(CS119="予定",CS119="改善済"),1,"")</f>
        <v/>
      </c>
      <c r="GP119" s="408" t="str">
        <f>IF(GO119=1,GN119,"0")</f>
        <v>0</v>
      </c>
      <c r="GQ119" s="410" t="str">
        <f>IF(AND(EP119="要是正",AND(EO119=0,CS119="未定")),CS119,"")</f>
        <v/>
      </c>
      <c r="GR119" s="506" t="str">
        <f>IF(EN119="要是正",IF(BN119="","",EQ119&amp;" "&amp;GW119&amp;" "&amp;BN119&amp;"、"),"")</f>
        <v/>
      </c>
      <c r="GS119" s="411">
        <f t="shared" si="97"/>
        <v>0</v>
      </c>
      <c r="GT119" s="11"/>
      <c r="GU119" s="11"/>
      <c r="GV119" s="11"/>
      <c r="GW119" s="10" t="str">
        <f t="shared" ref="GW119:GW130" si="163">$T$119</f>
        <v>自家用発電装置等の状況</v>
      </c>
    </row>
    <row r="120" spans="2:205" s="10" customFormat="1" ht="50.1" customHeight="1" x14ac:dyDescent="0.15">
      <c r="B120" s="192"/>
      <c r="C120" s="231"/>
      <c r="D120" s="231"/>
      <c r="E120" s="231"/>
      <c r="F120" s="231"/>
      <c r="G120" s="261">
        <v>50</v>
      </c>
      <c r="H120" s="231"/>
      <c r="I120" s="1169"/>
      <c r="J120" s="238"/>
      <c r="K120" s="242"/>
      <c r="L120" s="242"/>
      <c r="M120" s="3118" t="s">
        <v>970</v>
      </c>
      <c r="N120" s="3118"/>
      <c r="O120" s="2973"/>
      <c r="P120" s="2798"/>
      <c r="Q120" s="2799"/>
      <c r="R120" s="2799"/>
      <c r="S120" s="2800"/>
      <c r="T120" s="2798"/>
      <c r="U120" s="2799"/>
      <c r="V120" s="2799"/>
      <c r="W120" s="2799"/>
      <c r="X120" s="2799"/>
      <c r="Y120" s="2799"/>
      <c r="Z120" s="2800"/>
      <c r="AA120" s="3095" t="s">
        <v>350</v>
      </c>
      <c r="AB120" s="3095"/>
      <c r="AC120" s="3095"/>
      <c r="AD120" s="3095"/>
      <c r="AE120" s="3095"/>
      <c r="AF120" s="3095"/>
      <c r="AG120" s="3095"/>
      <c r="AH120" s="3095"/>
      <c r="AI120" s="3095"/>
      <c r="AJ120" s="3095"/>
      <c r="AK120" s="3095"/>
      <c r="AL120" s="3095"/>
      <c r="AM120" s="3095"/>
      <c r="AN120" s="3095"/>
      <c r="AO120" s="3095"/>
      <c r="AP120" s="3095"/>
      <c r="AQ120" s="3095"/>
      <c r="AR120" s="3095"/>
      <c r="AS120" s="3095"/>
      <c r="AT120" s="3095"/>
      <c r="AU120" s="3095"/>
      <c r="AV120" s="3095"/>
      <c r="AW120" s="3095"/>
      <c r="AX120" s="3095"/>
      <c r="AY120" s="3096"/>
      <c r="AZ120" s="2790"/>
      <c r="BA120" s="2790"/>
      <c r="BB120" s="2790"/>
      <c r="BC120" s="2790"/>
      <c r="BD120" s="2790"/>
      <c r="BE120" s="2790"/>
      <c r="BF120" s="2790"/>
      <c r="BG120" s="2790"/>
      <c r="BH120" s="2790"/>
      <c r="BI120" s="2790"/>
      <c r="BJ120" s="2790"/>
      <c r="BK120" s="2790"/>
      <c r="BL120" s="3119"/>
      <c r="BM120" s="3119"/>
      <c r="BN120" s="2780"/>
      <c r="BO120" s="2780"/>
      <c r="BP120" s="2780"/>
      <c r="BQ120" s="2780"/>
      <c r="BR120" s="2780"/>
      <c r="BS120" s="2780"/>
      <c r="BT120" s="2780"/>
      <c r="BU120" s="2780"/>
      <c r="BV120" s="2780"/>
      <c r="BW120" s="2780"/>
      <c r="BX120" s="2780"/>
      <c r="BY120" s="2780"/>
      <c r="BZ120" s="2780"/>
      <c r="CA120" s="2780"/>
      <c r="CB120" s="2780"/>
      <c r="CC120" s="2780"/>
      <c r="CD120" s="2780"/>
      <c r="CE120" s="2780"/>
      <c r="CF120" s="2780"/>
      <c r="CG120" s="2780"/>
      <c r="CH120" s="2780"/>
      <c r="CI120" s="2780"/>
      <c r="CJ120" s="2780"/>
      <c r="CK120" s="2780"/>
      <c r="CL120" s="2780"/>
      <c r="CM120" s="3036"/>
      <c r="CN120" s="3036"/>
      <c r="CO120" s="3036"/>
      <c r="CP120" s="3036"/>
      <c r="CQ120" s="3036"/>
      <c r="CR120" s="3036"/>
      <c r="CS120" s="3031"/>
      <c r="CT120" s="2790"/>
      <c r="CU120" s="2790"/>
      <c r="CV120" s="2835"/>
      <c r="CW120" s="2836"/>
      <c r="CX120" s="2836"/>
      <c r="CY120" s="2836"/>
      <c r="CZ120" s="2836"/>
      <c r="DA120" s="2836"/>
      <c r="DB120" s="2836"/>
      <c r="DC120" s="2836"/>
      <c r="DD120" s="2836"/>
      <c r="DE120" s="2836"/>
      <c r="DF120" s="2836"/>
      <c r="DG120" s="2836"/>
      <c r="DH120" s="2836"/>
      <c r="DI120" s="2836"/>
      <c r="DJ120" s="2836"/>
      <c r="DK120" s="2836"/>
      <c r="DL120" s="2836"/>
      <c r="DM120" s="2836"/>
      <c r="DN120" s="2836"/>
      <c r="DO120" s="2837"/>
      <c r="DP120"/>
      <c r="DQ120"/>
      <c r="DR120"/>
      <c r="DS120"/>
      <c r="DT120"/>
      <c r="DU120"/>
      <c r="DV120"/>
      <c r="DW120"/>
      <c r="DX120"/>
      <c r="DY120"/>
      <c r="DZ120"/>
      <c r="EA120"/>
      <c r="EB120"/>
      <c r="EC120"/>
      <c r="ED120"/>
      <c r="EE120" s="229"/>
      <c r="EF120" s="237"/>
      <c r="EG120" s="131">
        <f t="shared" si="145"/>
        <v>0</v>
      </c>
      <c r="EH120" s="131">
        <f t="shared" si="146"/>
        <v>0</v>
      </c>
      <c r="EI120" s="131">
        <f t="shared" si="147"/>
        <v>0</v>
      </c>
      <c r="EJ120" s="131">
        <f t="shared" si="148"/>
        <v>0</v>
      </c>
      <c r="EK120" s="10" t="s">
        <v>349</v>
      </c>
      <c r="EL120" s="131" t="str">
        <f t="shared" ref="EL120:EL130" si="164">$T$119</f>
        <v>自家用発電装置等の状況</v>
      </c>
      <c r="EM120" s="130">
        <f t="shared" ref="EM120:EM144" si="165">COUNTA(CM120:CR120)</f>
        <v>0</v>
      </c>
      <c r="EN120" s="129" t="str">
        <f t="shared" si="149"/>
        <v/>
      </c>
      <c r="EO120" s="121" t="str">
        <f>IF($EN120="要是正",MAX($EO$14:EO119)+1,"")</f>
        <v/>
      </c>
      <c r="EP120" s="121" t="str">
        <f>IF($EN120="要是正",MAX($EP$14:EP119)+1,"")</f>
        <v/>
      </c>
      <c r="EQ120" s="128" t="str">
        <f t="shared" si="150"/>
        <v/>
      </c>
      <c r="ER120" s="127" t="str">
        <f t="shared" si="151"/>
        <v/>
      </c>
      <c r="ES120" s="122" t="str">
        <f t="shared" si="152"/>
        <v/>
      </c>
      <c r="ET120" s="157" t="str">
        <f t="shared" si="153"/>
        <v/>
      </c>
      <c r="EU120" s="156" t="str">
        <f t="shared" si="154"/>
        <v/>
      </c>
      <c r="EV120" s="125" t="str">
        <f t="shared" ref="EV120:EV144" si="166">IF(OR(EN120="要是正",EN120="既存不適格"),IF(OR(EM120&lt;2,CS120&lt;&gt;"予定"),"","令和"&amp;CM120&amp;"年"&amp;CP120&amp;"月1日"),"")</f>
        <v/>
      </c>
      <c r="EW120" s="123" t="str">
        <f t="shared" ref="EW120:EW144" si="167">IF(EV120="","0",DATEVALUE(EV120))</f>
        <v>0</v>
      </c>
      <c r="EX120" s="124" t="str">
        <f t="shared" ref="EX120:EX144" si="168">IF(EN120="要是正",IF(AND(CS120="予定",EM120=2),1,IF(CS120="改善済",2,"")),"")</f>
        <v/>
      </c>
      <c r="EY120" s="123" t="str">
        <f t="shared" ref="EY120:EY144" si="169">IF(EX120=1,EW120,"0")</f>
        <v>0</v>
      </c>
      <c r="EZ120" s="123" t="str">
        <f t="shared" ref="EZ120:EZ144" si="170">IF(EX120=2,EW120,"0")</f>
        <v>0</v>
      </c>
      <c r="FA120" s="122" t="str">
        <f t="shared" ref="FA120:FA144" si="171">IF(AND(EN120="要是正",AND(EM120=0,CS120="未定")),CS120,"")</f>
        <v/>
      </c>
      <c r="FB120" s="125" t="str">
        <f t="shared" si="155"/>
        <v/>
      </c>
      <c r="FC120" s="123" t="str">
        <f t="shared" si="156"/>
        <v>0</v>
      </c>
      <c r="FD120" s="124" t="str">
        <f t="shared" si="157"/>
        <v/>
      </c>
      <c r="FE120" s="123" t="str">
        <f t="shared" ref="FE120:FE144" si="172">IF(FD120=1,FC120,"0")</f>
        <v>0</v>
      </c>
      <c r="FF120" s="123" t="str">
        <f t="shared" ref="FF120:FF144" si="173">IF(AND(EO120="既存不適格",AND(EN120=0,CT120="未定")),CT120,"")</f>
        <v/>
      </c>
      <c r="FG120" s="122" t="str">
        <f t="shared" ref="FG120:FG144" si="174">IF(AND(EP120="既存不適格",AND(EO120=0,CU120="未定")),CU120,"")</f>
        <v/>
      </c>
      <c r="FH120" s="121"/>
      <c r="FI120" s="121"/>
      <c r="FJ120" s="595"/>
      <c r="GG120" s="239" t="str">
        <f t="shared" si="158"/>
        <v/>
      </c>
      <c r="GH120" s="239" t="str">
        <f t="shared" si="159"/>
        <v/>
      </c>
      <c r="GI120" s="239" t="str">
        <f t="shared" si="160"/>
        <v/>
      </c>
      <c r="GJ120" s="239">
        <f t="shared" si="161"/>
        <v>0</v>
      </c>
      <c r="GK120" s="248" t="str">
        <f t="shared" si="162"/>
        <v/>
      </c>
      <c r="GM120" s="407" t="str">
        <f t="shared" ref="GM120:GM144" si="175">IF(NOT(OR(CS120="未定",CS120="")),"令和"&amp;CM120&amp;"年"&amp;CP120&amp;"月1日","")</f>
        <v/>
      </c>
      <c r="GN120" s="408" t="str">
        <f t="shared" ref="GN120:GN144" si="176">IF(GM120="","0",DATEVALUE(GM120))</f>
        <v>0</v>
      </c>
      <c r="GO120" s="409" t="str">
        <f t="shared" ref="GO120:GO144" si="177">IF(OR(CS120="予定",CS120="改善済"),1,"")</f>
        <v/>
      </c>
      <c r="GP120" s="408" t="str">
        <f t="shared" ref="GP120:GP144" si="178">IF(GO120=1,GN120,"0")</f>
        <v>0</v>
      </c>
      <c r="GQ120" s="410" t="str">
        <f t="shared" ref="GQ120:GQ144" si="179">IF(AND(EP120="要是正",AND(EO120=0,CS120="未定")),CS120,"")</f>
        <v/>
      </c>
      <c r="GR120" s="506" t="str">
        <f t="shared" ref="GR120:GR144" si="180">IF(EN120="要是正",IF(BN120="","",EQ120&amp;" "&amp;GW120&amp;" "&amp;BN120&amp;"、"),"")</f>
        <v/>
      </c>
      <c r="GS120" s="411">
        <f t="shared" si="97"/>
        <v>0</v>
      </c>
      <c r="GT120" s="11"/>
      <c r="GU120" s="11"/>
      <c r="GV120" s="11"/>
      <c r="GW120" s="10" t="str">
        <f t="shared" si="163"/>
        <v>自家用発電装置等の状況</v>
      </c>
    </row>
    <row r="121" spans="2:205" s="10" customFormat="1" ht="50.1" customHeight="1" x14ac:dyDescent="0.15">
      <c r="B121" s="192"/>
      <c r="C121" s="231"/>
      <c r="D121" s="231"/>
      <c r="E121" s="231"/>
      <c r="F121" s="231"/>
      <c r="G121" s="231"/>
      <c r="H121" s="231"/>
      <c r="I121" s="1169"/>
      <c r="J121" s="238"/>
      <c r="K121" s="242"/>
      <c r="L121" s="242"/>
      <c r="M121" s="3118" t="s">
        <v>6344</v>
      </c>
      <c r="N121" s="3118"/>
      <c r="O121" s="2973"/>
      <c r="P121" s="2798"/>
      <c r="Q121" s="2799"/>
      <c r="R121" s="2799"/>
      <c r="S121" s="2800"/>
      <c r="T121" s="2798"/>
      <c r="U121" s="2799"/>
      <c r="V121" s="2799"/>
      <c r="W121" s="2799"/>
      <c r="X121" s="2799"/>
      <c r="Y121" s="2799"/>
      <c r="Z121" s="2800"/>
      <c r="AA121" s="3095" t="s">
        <v>348</v>
      </c>
      <c r="AB121" s="3095"/>
      <c r="AC121" s="3095"/>
      <c r="AD121" s="3095"/>
      <c r="AE121" s="3095"/>
      <c r="AF121" s="3095"/>
      <c r="AG121" s="3095"/>
      <c r="AH121" s="3095"/>
      <c r="AI121" s="3095"/>
      <c r="AJ121" s="3095"/>
      <c r="AK121" s="3095"/>
      <c r="AL121" s="3095"/>
      <c r="AM121" s="3095"/>
      <c r="AN121" s="3095"/>
      <c r="AO121" s="3095"/>
      <c r="AP121" s="3095"/>
      <c r="AQ121" s="3095"/>
      <c r="AR121" s="3095"/>
      <c r="AS121" s="3095"/>
      <c r="AT121" s="3095"/>
      <c r="AU121" s="3095"/>
      <c r="AV121" s="3095"/>
      <c r="AW121" s="3095"/>
      <c r="AX121" s="3095"/>
      <c r="AY121" s="3096"/>
      <c r="AZ121" s="2790"/>
      <c r="BA121" s="2790"/>
      <c r="BB121" s="2790"/>
      <c r="BC121" s="2790"/>
      <c r="BD121" s="2790"/>
      <c r="BE121" s="2790"/>
      <c r="BF121" s="2790"/>
      <c r="BG121" s="2790"/>
      <c r="BH121" s="2790"/>
      <c r="BI121" s="2790"/>
      <c r="BJ121" s="2790"/>
      <c r="BK121" s="2790"/>
      <c r="BL121" s="3119"/>
      <c r="BM121" s="3119"/>
      <c r="BN121" s="2780"/>
      <c r="BO121" s="2780"/>
      <c r="BP121" s="2780"/>
      <c r="BQ121" s="2780"/>
      <c r="BR121" s="2780"/>
      <c r="BS121" s="2780"/>
      <c r="BT121" s="2780"/>
      <c r="BU121" s="2780"/>
      <c r="BV121" s="2780"/>
      <c r="BW121" s="2780"/>
      <c r="BX121" s="2780"/>
      <c r="BY121" s="2780"/>
      <c r="BZ121" s="2780"/>
      <c r="CA121" s="2780"/>
      <c r="CB121" s="2780"/>
      <c r="CC121" s="2780"/>
      <c r="CD121" s="2780"/>
      <c r="CE121" s="2780"/>
      <c r="CF121" s="2780"/>
      <c r="CG121" s="2780"/>
      <c r="CH121" s="2780"/>
      <c r="CI121" s="2780"/>
      <c r="CJ121" s="2780"/>
      <c r="CK121" s="2780"/>
      <c r="CL121" s="2780"/>
      <c r="CM121" s="3036"/>
      <c r="CN121" s="3036"/>
      <c r="CO121" s="3036"/>
      <c r="CP121" s="3036"/>
      <c r="CQ121" s="3036"/>
      <c r="CR121" s="3036"/>
      <c r="CS121" s="3031"/>
      <c r="CT121" s="2790"/>
      <c r="CU121" s="2790"/>
      <c r="CV121" s="2835"/>
      <c r="CW121" s="2836"/>
      <c r="CX121" s="2836"/>
      <c r="CY121" s="2836"/>
      <c r="CZ121" s="2836"/>
      <c r="DA121" s="2836"/>
      <c r="DB121" s="2836"/>
      <c r="DC121" s="2836"/>
      <c r="DD121" s="2836"/>
      <c r="DE121" s="2836"/>
      <c r="DF121" s="2836"/>
      <c r="DG121" s="2836"/>
      <c r="DH121" s="2836"/>
      <c r="DI121" s="2836"/>
      <c r="DJ121" s="2836"/>
      <c r="DK121" s="2836"/>
      <c r="DL121" s="2836"/>
      <c r="DM121" s="2836"/>
      <c r="DN121" s="2836"/>
      <c r="DO121" s="2837"/>
      <c r="DP121"/>
      <c r="DQ121"/>
      <c r="DR121"/>
      <c r="DS121"/>
      <c r="DT121"/>
      <c r="DU121"/>
      <c r="DV121"/>
      <c r="DW121"/>
      <c r="DX121"/>
      <c r="DY121"/>
      <c r="DZ121"/>
      <c r="EA121"/>
      <c r="EB121"/>
      <c r="EC121"/>
      <c r="ED121"/>
      <c r="EE121" s="229"/>
      <c r="EF121" s="237"/>
      <c r="EG121" s="131">
        <f t="shared" si="145"/>
        <v>0</v>
      </c>
      <c r="EH121" s="131">
        <f t="shared" si="146"/>
        <v>0</v>
      </c>
      <c r="EI121" s="131">
        <f t="shared" si="147"/>
        <v>0</v>
      </c>
      <c r="EJ121" s="131">
        <f t="shared" si="148"/>
        <v>0</v>
      </c>
      <c r="EK121" s="10" t="s">
        <v>347</v>
      </c>
      <c r="EL121" s="131" t="str">
        <f t="shared" si="164"/>
        <v>自家用発電装置等の状況</v>
      </c>
      <c r="EM121" s="130">
        <f t="shared" si="165"/>
        <v>0</v>
      </c>
      <c r="EN121" s="129" t="str">
        <f t="shared" si="149"/>
        <v/>
      </c>
      <c r="EO121" s="121" t="str">
        <f>IF($EN121="要是正",MAX($EO$14:EO120)+1,"")</f>
        <v/>
      </c>
      <c r="EP121" s="121" t="str">
        <f>IF($EN121="要是正",MAX($EP$14:EP120)+1,"")</f>
        <v/>
      </c>
      <c r="EQ121" s="128" t="str">
        <f t="shared" si="150"/>
        <v/>
      </c>
      <c r="ER121" s="127" t="str">
        <f t="shared" si="151"/>
        <v/>
      </c>
      <c r="ES121" s="122" t="str">
        <f t="shared" si="152"/>
        <v/>
      </c>
      <c r="ET121" s="157" t="str">
        <f t="shared" si="153"/>
        <v/>
      </c>
      <c r="EU121" s="156" t="str">
        <f t="shared" si="154"/>
        <v/>
      </c>
      <c r="EV121" s="125" t="str">
        <f t="shared" si="166"/>
        <v/>
      </c>
      <c r="EW121" s="123" t="str">
        <f t="shared" si="167"/>
        <v>0</v>
      </c>
      <c r="EX121" s="124" t="str">
        <f t="shared" si="168"/>
        <v/>
      </c>
      <c r="EY121" s="123" t="str">
        <f t="shared" si="169"/>
        <v>0</v>
      </c>
      <c r="EZ121" s="123" t="str">
        <f t="shared" si="170"/>
        <v>0</v>
      </c>
      <c r="FA121" s="122" t="str">
        <f t="shared" si="171"/>
        <v/>
      </c>
      <c r="FB121" s="125" t="str">
        <f t="shared" si="155"/>
        <v/>
      </c>
      <c r="FC121" s="123" t="str">
        <f t="shared" si="156"/>
        <v>0</v>
      </c>
      <c r="FD121" s="124" t="str">
        <f t="shared" si="157"/>
        <v/>
      </c>
      <c r="FE121" s="123" t="str">
        <f t="shared" si="172"/>
        <v>0</v>
      </c>
      <c r="FF121" s="123" t="str">
        <f t="shared" si="173"/>
        <v/>
      </c>
      <c r="FG121" s="122" t="str">
        <f t="shared" si="174"/>
        <v/>
      </c>
      <c r="FH121" s="121"/>
      <c r="FI121" s="121"/>
      <c r="FJ121" s="595"/>
      <c r="GG121" s="239" t="str">
        <f t="shared" si="158"/>
        <v/>
      </c>
      <c r="GH121" s="239" t="str">
        <f t="shared" si="159"/>
        <v/>
      </c>
      <c r="GI121" s="239" t="str">
        <f t="shared" si="160"/>
        <v/>
      </c>
      <c r="GJ121" s="239">
        <f t="shared" si="161"/>
        <v>0</v>
      </c>
      <c r="GK121" s="248" t="str">
        <f t="shared" si="162"/>
        <v/>
      </c>
      <c r="GM121" s="407" t="str">
        <f t="shared" si="175"/>
        <v/>
      </c>
      <c r="GN121" s="408" t="str">
        <f t="shared" si="176"/>
        <v>0</v>
      </c>
      <c r="GO121" s="409" t="str">
        <f t="shared" si="177"/>
        <v/>
      </c>
      <c r="GP121" s="408" t="str">
        <f t="shared" si="178"/>
        <v>0</v>
      </c>
      <c r="GQ121" s="410" t="str">
        <f t="shared" si="179"/>
        <v/>
      </c>
      <c r="GR121" s="506" t="str">
        <f t="shared" si="180"/>
        <v/>
      </c>
      <c r="GS121" s="411">
        <f t="shared" si="97"/>
        <v>0</v>
      </c>
      <c r="GT121" s="11"/>
      <c r="GU121" s="11"/>
      <c r="GV121" s="11"/>
      <c r="GW121" s="10" t="str">
        <f t="shared" si="163"/>
        <v>自家用発電装置等の状況</v>
      </c>
    </row>
    <row r="122" spans="2:205" s="10" customFormat="1" ht="50.1" customHeight="1" x14ac:dyDescent="0.15">
      <c r="B122" s="192"/>
      <c r="C122" s="231"/>
      <c r="D122" s="231"/>
      <c r="E122" s="231"/>
      <c r="F122" s="231"/>
      <c r="G122" s="262">
        <v>60</v>
      </c>
      <c r="H122" s="231"/>
      <c r="I122" s="1169"/>
      <c r="J122" s="238"/>
      <c r="K122" s="242"/>
      <c r="L122" s="242"/>
      <c r="M122" s="3118" t="s">
        <v>6345</v>
      </c>
      <c r="N122" s="3118"/>
      <c r="O122" s="2973"/>
      <c r="P122" s="2798"/>
      <c r="Q122" s="2799"/>
      <c r="R122" s="2799"/>
      <c r="S122" s="2800"/>
      <c r="T122" s="2798"/>
      <c r="U122" s="2799"/>
      <c r="V122" s="2799"/>
      <c r="W122" s="2799"/>
      <c r="X122" s="2799"/>
      <c r="Y122" s="2799"/>
      <c r="Z122" s="2800"/>
      <c r="AA122" s="3095" t="s">
        <v>346</v>
      </c>
      <c r="AB122" s="3095"/>
      <c r="AC122" s="3095"/>
      <c r="AD122" s="3095"/>
      <c r="AE122" s="3095"/>
      <c r="AF122" s="3095"/>
      <c r="AG122" s="3095"/>
      <c r="AH122" s="3095"/>
      <c r="AI122" s="3095"/>
      <c r="AJ122" s="3095"/>
      <c r="AK122" s="3095"/>
      <c r="AL122" s="3095"/>
      <c r="AM122" s="3095"/>
      <c r="AN122" s="3095"/>
      <c r="AO122" s="3095"/>
      <c r="AP122" s="3095"/>
      <c r="AQ122" s="3095"/>
      <c r="AR122" s="3095"/>
      <c r="AS122" s="3095"/>
      <c r="AT122" s="3095"/>
      <c r="AU122" s="3095"/>
      <c r="AV122" s="3095"/>
      <c r="AW122" s="3095"/>
      <c r="AX122" s="3095"/>
      <c r="AY122" s="3096"/>
      <c r="AZ122" s="2790"/>
      <c r="BA122" s="2790"/>
      <c r="BB122" s="2790"/>
      <c r="BC122" s="2790"/>
      <c r="BD122" s="2790"/>
      <c r="BE122" s="2790"/>
      <c r="BF122" s="2790"/>
      <c r="BG122" s="2790"/>
      <c r="BH122" s="2790"/>
      <c r="BI122" s="2790"/>
      <c r="BJ122" s="2790"/>
      <c r="BK122" s="2790"/>
      <c r="BL122" s="3119"/>
      <c r="BM122" s="3119"/>
      <c r="BN122" s="2780"/>
      <c r="BO122" s="2780"/>
      <c r="BP122" s="2780"/>
      <c r="BQ122" s="2780"/>
      <c r="BR122" s="2780"/>
      <c r="BS122" s="2780"/>
      <c r="BT122" s="2780"/>
      <c r="BU122" s="2780"/>
      <c r="BV122" s="2780"/>
      <c r="BW122" s="2780"/>
      <c r="BX122" s="2780"/>
      <c r="BY122" s="2780"/>
      <c r="BZ122" s="2780"/>
      <c r="CA122" s="2780"/>
      <c r="CB122" s="2780"/>
      <c r="CC122" s="2780"/>
      <c r="CD122" s="2780"/>
      <c r="CE122" s="2780"/>
      <c r="CF122" s="2780"/>
      <c r="CG122" s="2780"/>
      <c r="CH122" s="2780"/>
      <c r="CI122" s="2780"/>
      <c r="CJ122" s="2780"/>
      <c r="CK122" s="2780"/>
      <c r="CL122" s="2780"/>
      <c r="CM122" s="3036"/>
      <c r="CN122" s="3036"/>
      <c r="CO122" s="3036"/>
      <c r="CP122" s="3036"/>
      <c r="CQ122" s="3036"/>
      <c r="CR122" s="3036"/>
      <c r="CS122" s="3031"/>
      <c r="CT122" s="2790"/>
      <c r="CU122" s="2790"/>
      <c r="CV122" s="2835"/>
      <c r="CW122" s="2836"/>
      <c r="CX122" s="2836"/>
      <c r="CY122" s="2836"/>
      <c r="CZ122" s="2836"/>
      <c r="DA122" s="2836"/>
      <c r="DB122" s="2836"/>
      <c r="DC122" s="2836"/>
      <c r="DD122" s="2836"/>
      <c r="DE122" s="2836"/>
      <c r="DF122" s="2836"/>
      <c r="DG122" s="2836"/>
      <c r="DH122" s="2836"/>
      <c r="DI122" s="2836"/>
      <c r="DJ122" s="2836"/>
      <c r="DK122" s="2836"/>
      <c r="DL122" s="2836"/>
      <c r="DM122" s="2836"/>
      <c r="DN122" s="2836"/>
      <c r="DO122" s="2837"/>
      <c r="DP122"/>
      <c r="DQ122"/>
      <c r="DR122"/>
      <c r="DS122"/>
      <c r="DT122"/>
      <c r="DU122"/>
      <c r="DV122"/>
      <c r="DW122"/>
      <c r="DX122"/>
      <c r="DY122"/>
      <c r="DZ122"/>
      <c r="EA122"/>
      <c r="EB122"/>
      <c r="EC122"/>
      <c r="ED122"/>
      <c r="EE122" s="229"/>
      <c r="EF122" s="237"/>
      <c r="EG122" s="131">
        <f t="shared" si="145"/>
        <v>0</v>
      </c>
      <c r="EH122" s="131">
        <f t="shared" si="146"/>
        <v>0</v>
      </c>
      <c r="EI122" s="131">
        <f t="shared" si="147"/>
        <v>0</v>
      </c>
      <c r="EJ122" s="131">
        <f t="shared" si="148"/>
        <v>0</v>
      </c>
      <c r="EK122" s="10" t="s">
        <v>345</v>
      </c>
      <c r="EL122" s="131" t="str">
        <f t="shared" si="164"/>
        <v>自家用発電装置等の状況</v>
      </c>
      <c r="EM122" s="130">
        <f t="shared" si="165"/>
        <v>0</v>
      </c>
      <c r="EN122" s="129" t="str">
        <f t="shared" si="149"/>
        <v/>
      </c>
      <c r="EO122" s="121" t="str">
        <f>IF($EN122="要是正",MAX($EO$14:EO121)+1,"")</f>
        <v/>
      </c>
      <c r="EP122" s="121" t="str">
        <f>IF($EN122="要是正",MAX($EP$14:EP121)+1,"")</f>
        <v/>
      </c>
      <c r="EQ122" s="128" t="str">
        <f t="shared" si="150"/>
        <v/>
      </c>
      <c r="ER122" s="127" t="str">
        <f t="shared" si="151"/>
        <v/>
      </c>
      <c r="ES122" s="122" t="str">
        <f t="shared" si="152"/>
        <v/>
      </c>
      <c r="ET122" s="157" t="str">
        <f t="shared" si="153"/>
        <v/>
      </c>
      <c r="EU122" s="156" t="str">
        <f t="shared" si="154"/>
        <v/>
      </c>
      <c r="EV122" s="125" t="str">
        <f t="shared" si="166"/>
        <v/>
      </c>
      <c r="EW122" s="123" t="str">
        <f t="shared" si="167"/>
        <v>0</v>
      </c>
      <c r="EX122" s="124" t="str">
        <f t="shared" si="168"/>
        <v/>
      </c>
      <c r="EY122" s="123" t="str">
        <f t="shared" si="169"/>
        <v>0</v>
      </c>
      <c r="EZ122" s="123" t="str">
        <f t="shared" si="170"/>
        <v>0</v>
      </c>
      <c r="FA122" s="122" t="str">
        <f t="shared" si="171"/>
        <v/>
      </c>
      <c r="FB122" s="125" t="str">
        <f t="shared" si="155"/>
        <v/>
      </c>
      <c r="FC122" s="123" t="str">
        <f t="shared" si="156"/>
        <v>0</v>
      </c>
      <c r="FD122" s="124" t="str">
        <f t="shared" si="157"/>
        <v/>
      </c>
      <c r="FE122" s="123" t="str">
        <f t="shared" si="172"/>
        <v>0</v>
      </c>
      <c r="FF122" s="123" t="str">
        <f t="shared" si="173"/>
        <v/>
      </c>
      <c r="FG122" s="122" t="str">
        <f t="shared" si="174"/>
        <v/>
      </c>
      <c r="FH122" s="121"/>
      <c r="FI122" s="121"/>
      <c r="FJ122" s="595"/>
      <c r="GG122" s="239" t="str">
        <f t="shared" si="158"/>
        <v/>
      </c>
      <c r="GH122" s="239" t="str">
        <f t="shared" si="159"/>
        <v/>
      </c>
      <c r="GI122" s="239" t="str">
        <f t="shared" si="160"/>
        <v/>
      </c>
      <c r="GJ122" s="239">
        <f t="shared" si="161"/>
        <v>0</v>
      </c>
      <c r="GK122" s="248" t="str">
        <f t="shared" si="162"/>
        <v/>
      </c>
      <c r="GM122" s="407" t="str">
        <f t="shared" si="175"/>
        <v/>
      </c>
      <c r="GN122" s="408" t="str">
        <f t="shared" si="176"/>
        <v>0</v>
      </c>
      <c r="GO122" s="409" t="str">
        <f t="shared" si="177"/>
        <v/>
      </c>
      <c r="GP122" s="408" t="str">
        <f t="shared" si="178"/>
        <v>0</v>
      </c>
      <c r="GQ122" s="410" t="str">
        <f t="shared" si="179"/>
        <v/>
      </c>
      <c r="GR122" s="506" t="str">
        <f t="shared" si="180"/>
        <v/>
      </c>
      <c r="GS122" s="411">
        <f t="shared" si="97"/>
        <v>0</v>
      </c>
      <c r="GT122" s="11"/>
      <c r="GU122" s="11"/>
      <c r="GV122" s="11"/>
      <c r="GW122" s="10" t="str">
        <f t="shared" si="163"/>
        <v>自家用発電装置等の状況</v>
      </c>
    </row>
    <row r="123" spans="2:205" s="10" customFormat="1" ht="50.1" customHeight="1" x14ac:dyDescent="0.15">
      <c r="B123" s="192"/>
      <c r="C123" s="231"/>
      <c r="D123" s="231"/>
      <c r="E123" s="231"/>
      <c r="F123" s="231"/>
      <c r="G123" s="262">
        <v>60</v>
      </c>
      <c r="H123" s="231"/>
      <c r="I123" s="1169"/>
      <c r="J123" s="238"/>
      <c r="K123" s="242"/>
      <c r="L123" s="242"/>
      <c r="M123" s="3118" t="s">
        <v>6346</v>
      </c>
      <c r="N123" s="3118"/>
      <c r="O123" s="2973"/>
      <c r="P123" s="2798"/>
      <c r="Q123" s="2799"/>
      <c r="R123" s="2799"/>
      <c r="S123" s="2800"/>
      <c r="T123" s="2798"/>
      <c r="U123" s="2799"/>
      <c r="V123" s="2799"/>
      <c r="W123" s="2799"/>
      <c r="X123" s="2799"/>
      <c r="Y123" s="2799"/>
      <c r="Z123" s="2800"/>
      <c r="AA123" s="3095" t="s">
        <v>344</v>
      </c>
      <c r="AB123" s="3095"/>
      <c r="AC123" s="3095"/>
      <c r="AD123" s="3095"/>
      <c r="AE123" s="3095"/>
      <c r="AF123" s="3095"/>
      <c r="AG123" s="3095"/>
      <c r="AH123" s="3095"/>
      <c r="AI123" s="3095"/>
      <c r="AJ123" s="3095"/>
      <c r="AK123" s="3095"/>
      <c r="AL123" s="3095"/>
      <c r="AM123" s="3095"/>
      <c r="AN123" s="3095"/>
      <c r="AO123" s="3095"/>
      <c r="AP123" s="3095"/>
      <c r="AQ123" s="3095"/>
      <c r="AR123" s="3095"/>
      <c r="AS123" s="3095"/>
      <c r="AT123" s="3095"/>
      <c r="AU123" s="3095"/>
      <c r="AV123" s="3095"/>
      <c r="AW123" s="3095"/>
      <c r="AX123" s="3095"/>
      <c r="AY123" s="3096"/>
      <c r="AZ123" s="2790"/>
      <c r="BA123" s="2790"/>
      <c r="BB123" s="2790"/>
      <c r="BC123" s="2790"/>
      <c r="BD123" s="2790"/>
      <c r="BE123" s="2790"/>
      <c r="BF123" s="2790"/>
      <c r="BG123" s="2790"/>
      <c r="BH123" s="2790"/>
      <c r="BI123" s="2790"/>
      <c r="BJ123" s="2790"/>
      <c r="BK123" s="2790"/>
      <c r="BL123" s="3119"/>
      <c r="BM123" s="3119"/>
      <c r="BN123" s="2780"/>
      <c r="BO123" s="2780"/>
      <c r="BP123" s="2780"/>
      <c r="BQ123" s="2780"/>
      <c r="BR123" s="2780"/>
      <c r="BS123" s="2780"/>
      <c r="BT123" s="2780"/>
      <c r="BU123" s="2780"/>
      <c r="BV123" s="2780"/>
      <c r="BW123" s="2780"/>
      <c r="BX123" s="2780"/>
      <c r="BY123" s="2780"/>
      <c r="BZ123" s="2780"/>
      <c r="CA123" s="2780"/>
      <c r="CB123" s="2780"/>
      <c r="CC123" s="2780"/>
      <c r="CD123" s="2780"/>
      <c r="CE123" s="2780"/>
      <c r="CF123" s="2780"/>
      <c r="CG123" s="2780"/>
      <c r="CH123" s="2780"/>
      <c r="CI123" s="2780"/>
      <c r="CJ123" s="2780"/>
      <c r="CK123" s="2780"/>
      <c r="CL123" s="2780"/>
      <c r="CM123" s="3036"/>
      <c r="CN123" s="3036"/>
      <c r="CO123" s="3036"/>
      <c r="CP123" s="3036"/>
      <c r="CQ123" s="3036"/>
      <c r="CR123" s="3036"/>
      <c r="CS123" s="3031"/>
      <c r="CT123" s="2790"/>
      <c r="CU123" s="2790"/>
      <c r="CV123" s="2835"/>
      <c r="CW123" s="2836"/>
      <c r="CX123" s="2836"/>
      <c r="CY123" s="2836"/>
      <c r="CZ123" s="2836"/>
      <c r="DA123" s="2836"/>
      <c r="DB123" s="2836"/>
      <c r="DC123" s="2836"/>
      <c r="DD123" s="2836"/>
      <c r="DE123" s="2836"/>
      <c r="DF123" s="2836"/>
      <c r="DG123" s="2836"/>
      <c r="DH123" s="2836"/>
      <c r="DI123" s="2836"/>
      <c r="DJ123" s="2836"/>
      <c r="DK123" s="2836"/>
      <c r="DL123" s="2836"/>
      <c r="DM123" s="2836"/>
      <c r="DN123" s="2836"/>
      <c r="DO123" s="2837"/>
      <c r="DP123"/>
      <c r="DQ123"/>
      <c r="DR123"/>
      <c r="DS123"/>
      <c r="DT123"/>
      <c r="DU123"/>
      <c r="DV123"/>
      <c r="DW123"/>
      <c r="DX123"/>
      <c r="DY123"/>
      <c r="DZ123"/>
      <c r="EA123"/>
      <c r="EB123"/>
      <c r="EC123"/>
      <c r="ED123"/>
      <c r="EE123" s="229"/>
      <c r="EF123" s="237"/>
      <c r="EG123" s="131">
        <f t="shared" si="145"/>
        <v>0</v>
      </c>
      <c r="EH123" s="131">
        <f t="shared" si="146"/>
        <v>0</v>
      </c>
      <c r="EI123" s="131">
        <f t="shared" si="147"/>
        <v>0</v>
      </c>
      <c r="EJ123" s="131">
        <f t="shared" si="148"/>
        <v>0</v>
      </c>
      <c r="EK123" s="10" t="s">
        <v>343</v>
      </c>
      <c r="EL123" s="131" t="str">
        <f t="shared" si="164"/>
        <v>自家用発電装置等の状況</v>
      </c>
      <c r="EM123" s="130">
        <f t="shared" si="165"/>
        <v>0</v>
      </c>
      <c r="EN123" s="129" t="str">
        <f t="shared" si="149"/>
        <v/>
      </c>
      <c r="EO123" s="121" t="str">
        <f>IF($EN123="要是正",MAX($EO$14:EO122)+1,"")</f>
        <v/>
      </c>
      <c r="EP123" s="121" t="str">
        <f>IF($EN123="要是正",MAX($EP$14:EP122)+1,"")</f>
        <v/>
      </c>
      <c r="EQ123" s="128" t="str">
        <f t="shared" si="150"/>
        <v/>
      </c>
      <c r="ER123" s="127" t="str">
        <f t="shared" si="151"/>
        <v/>
      </c>
      <c r="ES123" s="122" t="str">
        <f t="shared" si="152"/>
        <v/>
      </c>
      <c r="ET123" s="157" t="str">
        <f t="shared" si="153"/>
        <v/>
      </c>
      <c r="EU123" s="156" t="str">
        <f t="shared" si="154"/>
        <v/>
      </c>
      <c r="EV123" s="125" t="str">
        <f t="shared" si="166"/>
        <v/>
      </c>
      <c r="EW123" s="123" t="str">
        <f t="shared" si="167"/>
        <v>0</v>
      </c>
      <c r="EX123" s="124" t="str">
        <f t="shared" si="168"/>
        <v/>
      </c>
      <c r="EY123" s="123" t="str">
        <f t="shared" si="169"/>
        <v>0</v>
      </c>
      <c r="EZ123" s="123" t="str">
        <f t="shared" si="170"/>
        <v>0</v>
      </c>
      <c r="FA123" s="122" t="str">
        <f t="shared" si="171"/>
        <v/>
      </c>
      <c r="FB123" s="125" t="str">
        <f t="shared" si="155"/>
        <v/>
      </c>
      <c r="FC123" s="123" t="str">
        <f t="shared" si="156"/>
        <v>0</v>
      </c>
      <c r="FD123" s="124" t="str">
        <f t="shared" si="157"/>
        <v/>
      </c>
      <c r="FE123" s="123" t="str">
        <f t="shared" si="172"/>
        <v>0</v>
      </c>
      <c r="FF123" s="123" t="str">
        <f t="shared" si="173"/>
        <v/>
      </c>
      <c r="FG123" s="122" t="str">
        <f t="shared" si="174"/>
        <v/>
      </c>
      <c r="FH123" s="121"/>
      <c r="FI123" s="121"/>
      <c r="FJ123" s="595"/>
      <c r="GG123" s="239" t="str">
        <f t="shared" si="158"/>
        <v/>
      </c>
      <c r="GH123" s="239" t="str">
        <f t="shared" si="159"/>
        <v/>
      </c>
      <c r="GI123" s="239" t="str">
        <f t="shared" si="160"/>
        <v/>
      </c>
      <c r="GJ123" s="239">
        <f t="shared" si="161"/>
        <v>0</v>
      </c>
      <c r="GK123" s="248" t="str">
        <f t="shared" si="162"/>
        <v/>
      </c>
      <c r="GM123" s="407" t="str">
        <f t="shared" si="175"/>
        <v/>
      </c>
      <c r="GN123" s="408" t="str">
        <f t="shared" si="176"/>
        <v>0</v>
      </c>
      <c r="GO123" s="409" t="str">
        <f t="shared" si="177"/>
        <v/>
      </c>
      <c r="GP123" s="408" t="str">
        <f t="shared" si="178"/>
        <v>0</v>
      </c>
      <c r="GQ123" s="410" t="str">
        <f t="shared" si="179"/>
        <v/>
      </c>
      <c r="GR123" s="506" t="str">
        <f t="shared" si="180"/>
        <v/>
      </c>
      <c r="GS123" s="411">
        <f t="shared" si="97"/>
        <v>0</v>
      </c>
      <c r="GT123" s="11"/>
      <c r="GU123" s="11"/>
      <c r="GV123" s="11"/>
      <c r="GW123" s="10" t="str">
        <f t="shared" si="163"/>
        <v>自家用発電装置等の状況</v>
      </c>
    </row>
    <row r="124" spans="2:205" s="10" customFormat="1" ht="50.1" customHeight="1" x14ac:dyDescent="0.15">
      <c r="B124" s="192"/>
      <c r="C124" s="231"/>
      <c r="D124" s="231"/>
      <c r="E124" s="231"/>
      <c r="F124" s="231"/>
      <c r="G124" s="261">
        <v>50</v>
      </c>
      <c r="H124" s="231"/>
      <c r="I124" s="1169"/>
      <c r="J124" s="238"/>
      <c r="K124" s="242"/>
      <c r="L124" s="242"/>
      <c r="M124" s="3118" t="s">
        <v>6347</v>
      </c>
      <c r="N124" s="3118"/>
      <c r="O124" s="2973"/>
      <c r="P124" s="2798"/>
      <c r="Q124" s="2799"/>
      <c r="R124" s="2799"/>
      <c r="S124" s="2800"/>
      <c r="T124" s="2798"/>
      <c r="U124" s="2799"/>
      <c r="V124" s="2799"/>
      <c r="W124" s="2799"/>
      <c r="X124" s="2799"/>
      <c r="Y124" s="2799"/>
      <c r="Z124" s="2800"/>
      <c r="AA124" s="3095" t="s">
        <v>342</v>
      </c>
      <c r="AB124" s="3095"/>
      <c r="AC124" s="3095"/>
      <c r="AD124" s="3095"/>
      <c r="AE124" s="3095"/>
      <c r="AF124" s="3095"/>
      <c r="AG124" s="3095"/>
      <c r="AH124" s="3095"/>
      <c r="AI124" s="3095"/>
      <c r="AJ124" s="3095"/>
      <c r="AK124" s="3095"/>
      <c r="AL124" s="3095"/>
      <c r="AM124" s="3095"/>
      <c r="AN124" s="3095"/>
      <c r="AO124" s="3095"/>
      <c r="AP124" s="3095"/>
      <c r="AQ124" s="3095"/>
      <c r="AR124" s="3095"/>
      <c r="AS124" s="3095"/>
      <c r="AT124" s="3095"/>
      <c r="AU124" s="3095"/>
      <c r="AV124" s="3095"/>
      <c r="AW124" s="3095"/>
      <c r="AX124" s="3095"/>
      <c r="AY124" s="3096"/>
      <c r="AZ124" s="2790"/>
      <c r="BA124" s="2790"/>
      <c r="BB124" s="2790"/>
      <c r="BC124" s="2790"/>
      <c r="BD124" s="2790"/>
      <c r="BE124" s="2790"/>
      <c r="BF124" s="2790"/>
      <c r="BG124" s="2790"/>
      <c r="BH124" s="2790"/>
      <c r="BI124" s="2790"/>
      <c r="BJ124" s="2790"/>
      <c r="BK124" s="2790"/>
      <c r="BL124" s="3119"/>
      <c r="BM124" s="3119"/>
      <c r="BN124" s="2780"/>
      <c r="BO124" s="2780"/>
      <c r="BP124" s="2780"/>
      <c r="BQ124" s="2780"/>
      <c r="BR124" s="2780"/>
      <c r="BS124" s="2780"/>
      <c r="BT124" s="2780"/>
      <c r="BU124" s="2780"/>
      <c r="BV124" s="2780"/>
      <c r="BW124" s="2780"/>
      <c r="BX124" s="2780"/>
      <c r="BY124" s="2780"/>
      <c r="BZ124" s="2780"/>
      <c r="CA124" s="2780"/>
      <c r="CB124" s="2780"/>
      <c r="CC124" s="2780"/>
      <c r="CD124" s="2780"/>
      <c r="CE124" s="2780"/>
      <c r="CF124" s="2780"/>
      <c r="CG124" s="2780"/>
      <c r="CH124" s="2780"/>
      <c r="CI124" s="2780"/>
      <c r="CJ124" s="2780"/>
      <c r="CK124" s="2780"/>
      <c r="CL124" s="2780"/>
      <c r="CM124" s="3036"/>
      <c r="CN124" s="3036"/>
      <c r="CO124" s="3036"/>
      <c r="CP124" s="3036"/>
      <c r="CQ124" s="3036"/>
      <c r="CR124" s="3036"/>
      <c r="CS124" s="3031"/>
      <c r="CT124" s="2790"/>
      <c r="CU124" s="2790"/>
      <c r="CV124" s="2835"/>
      <c r="CW124" s="2836"/>
      <c r="CX124" s="2836"/>
      <c r="CY124" s="2836"/>
      <c r="CZ124" s="2836"/>
      <c r="DA124" s="2836"/>
      <c r="DB124" s="2836"/>
      <c r="DC124" s="2836"/>
      <c r="DD124" s="2836"/>
      <c r="DE124" s="2836"/>
      <c r="DF124" s="2836"/>
      <c r="DG124" s="2836"/>
      <c r="DH124" s="2836"/>
      <c r="DI124" s="2836"/>
      <c r="DJ124" s="2836"/>
      <c r="DK124" s="2836"/>
      <c r="DL124" s="2836"/>
      <c r="DM124" s="2836"/>
      <c r="DN124" s="2836"/>
      <c r="DO124" s="2837"/>
      <c r="DP124"/>
      <c r="DQ124"/>
      <c r="DR124"/>
      <c r="DS124"/>
      <c r="DT124"/>
      <c r="DU124"/>
      <c r="DV124"/>
      <c r="DW124"/>
      <c r="DX124"/>
      <c r="DY124"/>
      <c r="DZ124"/>
      <c r="EA124"/>
      <c r="EB124"/>
      <c r="EC124"/>
      <c r="ED124"/>
      <c r="EE124" s="229"/>
      <c r="EF124" s="237"/>
      <c r="EG124" s="131">
        <f t="shared" si="145"/>
        <v>0</v>
      </c>
      <c r="EH124" s="131">
        <f t="shared" si="146"/>
        <v>0</v>
      </c>
      <c r="EI124" s="131">
        <f t="shared" si="147"/>
        <v>0</v>
      </c>
      <c r="EJ124" s="131">
        <f t="shared" si="148"/>
        <v>0</v>
      </c>
      <c r="EK124" s="10" t="s">
        <v>341</v>
      </c>
      <c r="EL124" s="131" t="str">
        <f t="shared" si="164"/>
        <v>自家用発電装置等の状況</v>
      </c>
      <c r="EM124" s="130">
        <f t="shared" si="165"/>
        <v>0</v>
      </c>
      <c r="EN124" s="129" t="str">
        <f t="shared" si="149"/>
        <v/>
      </c>
      <c r="EO124" s="121" t="str">
        <f>IF($EN124="要是正",MAX($EO$14:EO123)+1,"")</f>
        <v/>
      </c>
      <c r="EP124" s="121" t="str">
        <f>IF($EN124="要是正",MAX($EP$14:EP123)+1,"")</f>
        <v/>
      </c>
      <c r="EQ124" s="128" t="str">
        <f t="shared" si="150"/>
        <v/>
      </c>
      <c r="ER124" s="127" t="str">
        <f t="shared" si="151"/>
        <v/>
      </c>
      <c r="ES124" s="122" t="str">
        <f t="shared" si="152"/>
        <v/>
      </c>
      <c r="ET124" s="157" t="str">
        <f t="shared" si="153"/>
        <v/>
      </c>
      <c r="EU124" s="156" t="str">
        <f t="shared" si="154"/>
        <v/>
      </c>
      <c r="EV124" s="125" t="str">
        <f t="shared" si="166"/>
        <v/>
      </c>
      <c r="EW124" s="123" t="str">
        <f t="shared" si="167"/>
        <v>0</v>
      </c>
      <c r="EX124" s="124" t="str">
        <f t="shared" si="168"/>
        <v/>
      </c>
      <c r="EY124" s="123" t="str">
        <f t="shared" si="169"/>
        <v>0</v>
      </c>
      <c r="EZ124" s="123" t="str">
        <f t="shared" si="170"/>
        <v>0</v>
      </c>
      <c r="FA124" s="122" t="str">
        <f t="shared" si="171"/>
        <v/>
      </c>
      <c r="FB124" s="125" t="str">
        <f t="shared" si="155"/>
        <v/>
      </c>
      <c r="FC124" s="123" t="str">
        <f t="shared" si="156"/>
        <v>0</v>
      </c>
      <c r="FD124" s="124" t="str">
        <f t="shared" si="157"/>
        <v/>
      </c>
      <c r="FE124" s="123" t="str">
        <f t="shared" si="172"/>
        <v>0</v>
      </c>
      <c r="FF124" s="123" t="str">
        <f t="shared" si="173"/>
        <v/>
      </c>
      <c r="FG124" s="122" t="str">
        <f t="shared" si="174"/>
        <v/>
      </c>
      <c r="FH124" s="121"/>
      <c r="FI124" s="121"/>
      <c r="FJ124" s="595"/>
      <c r="GG124" s="239" t="str">
        <f t="shared" si="158"/>
        <v/>
      </c>
      <c r="GH124" s="239" t="str">
        <f t="shared" si="159"/>
        <v/>
      </c>
      <c r="GI124" s="239" t="str">
        <f t="shared" si="160"/>
        <v/>
      </c>
      <c r="GJ124" s="239">
        <f t="shared" si="161"/>
        <v>0</v>
      </c>
      <c r="GK124" s="248" t="str">
        <f t="shared" si="162"/>
        <v/>
      </c>
      <c r="GM124" s="407" t="str">
        <f t="shared" si="175"/>
        <v/>
      </c>
      <c r="GN124" s="408" t="str">
        <f t="shared" si="176"/>
        <v>0</v>
      </c>
      <c r="GO124" s="409" t="str">
        <f t="shared" si="177"/>
        <v/>
      </c>
      <c r="GP124" s="408" t="str">
        <f t="shared" si="178"/>
        <v>0</v>
      </c>
      <c r="GQ124" s="410" t="str">
        <f t="shared" si="179"/>
        <v/>
      </c>
      <c r="GR124" s="506" t="str">
        <f t="shared" si="180"/>
        <v/>
      </c>
      <c r="GS124" s="411">
        <f t="shared" si="97"/>
        <v>0</v>
      </c>
      <c r="GT124" s="11"/>
      <c r="GU124" s="11"/>
      <c r="GV124" s="11"/>
      <c r="GW124" s="10" t="str">
        <f t="shared" si="163"/>
        <v>自家用発電装置等の状況</v>
      </c>
    </row>
    <row r="125" spans="2:205" s="10" customFormat="1" ht="50.1" customHeight="1" x14ac:dyDescent="0.15">
      <c r="B125" s="192"/>
      <c r="C125" s="231"/>
      <c r="D125" s="231"/>
      <c r="E125" s="231"/>
      <c r="F125" s="231"/>
      <c r="G125" s="261">
        <v>50</v>
      </c>
      <c r="H125" s="231"/>
      <c r="I125" s="1169"/>
      <c r="J125" s="238"/>
      <c r="K125" s="242"/>
      <c r="L125" s="242"/>
      <c r="M125" s="3118" t="s">
        <v>6348</v>
      </c>
      <c r="N125" s="3118"/>
      <c r="O125" s="2973"/>
      <c r="P125" s="2798"/>
      <c r="Q125" s="2799"/>
      <c r="R125" s="2799"/>
      <c r="S125" s="2800"/>
      <c r="T125" s="2798"/>
      <c r="U125" s="2799"/>
      <c r="V125" s="2799"/>
      <c r="W125" s="2799"/>
      <c r="X125" s="2799"/>
      <c r="Y125" s="2799"/>
      <c r="Z125" s="2800"/>
      <c r="AA125" s="3095" t="s">
        <v>340</v>
      </c>
      <c r="AB125" s="3095"/>
      <c r="AC125" s="3095"/>
      <c r="AD125" s="3095"/>
      <c r="AE125" s="3095"/>
      <c r="AF125" s="3095"/>
      <c r="AG125" s="3095"/>
      <c r="AH125" s="3095"/>
      <c r="AI125" s="3095"/>
      <c r="AJ125" s="3095"/>
      <c r="AK125" s="3095"/>
      <c r="AL125" s="3095"/>
      <c r="AM125" s="3095"/>
      <c r="AN125" s="3095"/>
      <c r="AO125" s="3095"/>
      <c r="AP125" s="3095"/>
      <c r="AQ125" s="3095"/>
      <c r="AR125" s="3095"/>
      <c r="AS125" s="3095"/>
      <c r="AT125" s="3095"/>
      <c r="AU125" s="3095"/>
      <c r="AV125" s="3095"/>
      <c r="AW125" s="3095"/>
      <c r="AX125" s="3095"/>
      <c r="AY125" s="3096"/>
      <c r="AZ125" s="2790"/>
      <c r="BA125" s="2790"/>
      <c r="BB125" s="2790"/>
      <c r="BC125" s="2790"/>
      <c r="BD125" s="2790"/>
      <c r="BE125" s="2790"/>
      <c r="BF125" s="2790"/>
      <c r="BG125" s="2790"/>
      <c r="BH125" s="2790"/>
      <c r="BI125" s="2790"/>
      <c r="BJ125" s="2790"/>
      <c r="BK125" s="2790"/>
      <c r="BL125" s="3119"/>
      <c r="BM125" s="3119"/>
      <c r="BN125" s="2780"/>
      <c r="BO125" s="2780"/>
      <c r="BP125" s="2780"/>
      <c r="BQ125" s="2780"/>
      <c r="BR125" s="2780"/>
      <c r="BS125" s="2780"/>
      <c r="BT125" s="2780"/>
      <c r="BU125" s="2780"/>
      <c r="BV125" s="2780"/>
      <c r="BW125" s="2780"/>
      <c r="BX125" s="2780"/>
      <c r="BY125" s="2780"/>
      <c r="BZ125" s="2780"/>
      <c r="CA125" s="2780"/>
      <c r="CB125" s="2780"/>
      <c r="CC125" s="2780"/>
      <c r="CD125" s="2780"/>
      <c r="CE125" s="2780"/>
      <c r="CF125" s="2780"/>
      <c r="CG125" s="2780"/>
      <c r="CH125" s="2780"/>
      <c r="CI125" s="2780"/>
      <c r="CJ125" s="2780"/>
      <c r="CK125" s="2780"/>
      <c r="CL125" s="2780"/>
      <c r="CM125" s="3036"/>
      <c r="CN125" s="3036"/>
      <c r="CO125" s="3036"/>
      <c r="CP125" s="3036"/>
      <c r="CQ125" s="3036"/>
      <c r="CR125" s="3036"/>
      <c r="CS125" s="3031"/>
      <c r="CT125" s="2790"/>
      <c r="CU125" s="2790"/>
      <c r="CV125" s="2835"/>
      <c r="CW125" s="2836"/>
      <c r="CX125" s="2836"/>
      <c r="CY125" s="2836"/>
      <c r="CZ125" s="2836"/>
      <c r="DA125" s="2836"/>
      <c r="DB125" s="2836"/>
      <c r="DC125" s="2836"/>
      <c r="DD125" s="2836"/>
      <c r="DE125" s="2836"/>
      <c r="DF125" s="2836"/>
      <c r="DG125" s="2836"/>
      <c r="DH125" s="2836"/>
      <c r="DI125" s="2836"/>
      <c r="DJ125" s="2836"/>
      <c r="DK125" s="2836"/>
      <c r="DL125" s="2836"/>
      <c r="DM125" s="2836"/>
      <c r="DN125" s="2836"/>
      <c r="DO125" s="2837"/>
      <c r="DP125"/>
      <c r="DQ125"/>
      <c r="DR125"/>
      <c r="DS125"/>
      <c r="DT125"/>
      <c r="DU125"/>
      <c r="DV125"/>
      <c r="DW125"/>
      <c r="DX125"/>
      <c r="DY125"/>
      <c r="DZ125"/>
      <c r="EA125"/>
      <c r="EB125"/>
      <c r="EC125"/>
      <c r="ED125"/>
      <c r="EE125" s="229"/>
      <c r="EF125" s="237"/>
      <c r="EG125" s="131">
        <f t="shared" si="145"/>
        <v>0</v>
      </c>
      <c r="EH125" s="131">
        <f t="shared" si="146"/>
        <v>0</v>
      </c>
      <c r="EI125" s="131">
        <f t="shared" si="147"/>
        <v>0</v>
      </c>
      <c r="EJ125" s="131">
        <f t="shared" si="148"/>
        <v>0</v>
      </c>
      <c r="EK125" s="10" t="s">
        <v>339</v>
      </c>
      <c r="EL125" s="131" t="str">
        <f t="shared" si="164"/>
        <v>自家用発電装置等の状況</v>
      </c>
      <c r="EM125" s="130">
        <f t="shared" si="165"/>
        <v>0</v>
      </c>
      <c r="EN125" s="129" t="str">
        <f t="shared" si="149"/>
        <v/>
      </c>
      <c r="EO125" s="121" t="str">
        <f>IF($EN125="要是正",MAX($EO$14:EO124)+1,"")</f>
        <v/>
      </c>
      <c r="EP125" s="121" t="str">
        <f>IF($EN125="要是正",MAX($EP$14:EP124)+1,"")</f>
        <v/>
      </c>
      <c r="EQ125" s="128" t="str">
        <f t="shared" si="150"/>
        <v/>
      </c>
      <c r="ER125" s="127" t="str">
        <f t="shared" si="151"/>
        <v/>
      </c>
      <c r="ES125" s="122" t="str">
        <f t="shared" si="152"/>
        <v/>
      </c>
      <c r="ET125" s="157" t="str">
        <f t="shared" si="153"/>
        <v/>
      </c>
      <c r="EU125" s="156" t="str">
        <f t="shared" si="154"/>
        <v/>
      </c>
      <c r="EV125" s="125" t="str">
        <f t="shared" si="166"/>
        <v/>
      </c>
      <c r="EW125" s="123" t="str">
        <f t="shared" si="167"/>
        <v>0</v>
      </c>
      <c r="EX125" s="124" t="str">
        <f t="shared" si="168"/>
        <v/>
      </c>
      <c r="EY125" s="123" t="str">
        <f t="shared" si="169"/>
        <v>0</v>
      </c>
      <c r="EZ125" s="123" t="str">
        <f t="shared" si="170"/>
        <v>0</v>
      </c>
      <c r="FA125" s="122" t="str">
        <f t="shared" si="171"/>
        <v/>
      </c>
      <c r="FB125" s="125" t="str">
        <f t="shared" si="155"/>
        <v/>
      </c>
      <c r="FC125" s="123" t="str">
        <f t="shared" si="156"/>
        <v>0</v>
      </c>
      <c r="FD125" s="124" t="str">
        <f t="shared" si="157"/>
        <v/>
      </c>
      <c r="FE125" s="123" t="str">
        <f t="shared" si="172"/>
        <v>0</v>
      </c>
      <c r="FF125" s="123" t="str">
        <f t="shared" si="173"/>
        <v/>
      </c>
      <c r="FG125" s="122" t="str">
        <f t="shared" si="174"/>
        <v/>
      </c>
      <c r="FH125" s="121"/>
      <c r="FI125" s="121"/>
      <c r="FJ125" s="595"/>
      <c r="GG125" s="239" t="str">
        <f t="shared" si="158"/>
        <v/>
      </c>
      <c r="GH125" s="239" t="str">
        <f t="shared" si="159"/>
        <v/>
      </c>
      <c r="GI125" s="239" t="str">
        <f t="shared" si="160"/>
        <v/>
      </c>
      <c r="GJ125" s="239">
        <f t="shared" si="161"/>
        <v>0</v>
      </c>
      <c r="GK125" s="248" t="str">
        <f t="shared" si="162"/>
        <v/>
      </c>
      <c r="GM125" s="407" t="str">
        <f t="shared" si="175"/>
        <v/>
      </c>
      <c r="GN125" s="408" t="str">
        <f t="shared" si="176"/>
        <v>0</v>
      </c>
      <c r="GO125" s="409" t="str">
        <f t="shared" si="177"/>
        <v/>
      </c>
      <c r="GP125" s="408" t="str">
        <f t="shared" si="178"/>
        <v>0</v>
      </c>
      <c r="GQ125" s="410" t="str">
        <f t="shared" si="179"/>
        <v/>
      </c>
      <c r="GR125" s="506" t="str">
        <f t="shared" si="180"/>
        <v/>
      </c>
      <c r="GS125" s="411">
        <f t="shared" si="97"/>
        <v>0</v>
      </c>
      <c r="GT125" s="11"/>
      <c r="GU125" s="11"/>
      <c r="GV125" s="11"/>
      <c r="GW125" s="10" t="str">
        <f t="shared" si="163"/>
        <v>自家用発電装置等の状況</v>
      </c>
    </row>
    <row r="126" spans="2:205" s="10" customFormat="1" ht="50.1" customHeight="1" x14ac:dyDescent="0.15">
      <c r="B126" s="192"/>
      <c r="C126" s="231"/>
      <c r="D126" s="231"/>
      <c r="E126" s="231"/>
      <c r="F126" s="231"/>
      <c r="G126" s="262">
        <v>60</v>
      </c>
      <c r="H126" s="231"/>
      <c r="I126" s="1169"/>
      <c r="J126" s="238"/>
      <c r="K126" s="242"/>
      <c r="L126" s="242"/>
      <c r="M126" s="3118" t="s">
        <v>6349</v>
      </c>
      <c r="N126" s="3118"/>
      <c r="O126" s="2973"/>
      <c r="P126" s="2798"/>
      <c r="Q126" s="2799"/>
      <c r="R126" s="2799"/>
      <c r="S126" s="2800"/>
      <c r="T126" s="2798"/>
      <c r="U126" s="2799"/>
      <c r="V126" s="2799"/>
      <c r="W126" s="2799"/>
      <c r="X126" s="2799"/>
      <c r="Y126" s="2799"/>
      <c r="Z126" s="2800"/>
      <c r="AA126" s="3095" t="s">
        <v>338</v>
      </c>
      <c r="AB126" s="3095"/>
      <c r="AC126" s="3095"/>
      <c r="AD126" s="3095"/>
      <c r="AE126" s="3095"/>
      <c r="AF126" s="3095"/>
      <c r="AG126" s="3095"/>
      <c r="AH126" s="3095"/>
      <c r="AI126" s="3095"/>
      <c r="AJ126" s="3095"/>
      <c r="AK126" s="3095"/>
      <c r="AL126" s="3095"/>
      <c r="AM126" s="3095"/>
      <c r="AN126" s="3095"/>
      <c r="AO126" s="3095"/>
      <c r="AP126" s="3095"/>
      <c r="AQ126" s="3095"/>
      <c r="AR126" s="3095"/>
      <c r="AS126" s="3095"/>
      <c r="AT126" s="3095"/>
      <c r="AU126" s="3095"/>
      <c r="AV126" s="3095"/>
      <c r="AW126" s="3095"/>
      <c r="AX126" s="3095"/>
      <c r="AY126" s="3096"/>
      <c r="AZ126" s="2790"/>
      <c r="BA126" s="2790"/>
      <c r="BB126" s="2790"/>
      <c r="BC126" s="2790"/>
      <c r="BD126" s="2790"/>
      <c r="BE126" s="2790"/>
      <c r="BF126" s="2790"/>
      <c r="BG126" s="2790"/>
      <c r="BH126" s="2790"/>
      <c r="BI126" s="2790"/>
      <c r="BJ126" s="2790"/>
      <c r="BK126" s="2790"/>
      <c r="BL126" s="3119"/>
      <c r="BM126" s="3119"/>
      <c r="BN126" s="2780"/>
      <c r="BO126" s="2780"/>
      <c r="BP126" s="2780"/>
      <c r="BQ126" s="2780"/>
      <c r="BR126" s="2780"/>
      <c r="BS126" s="2780"/>
      <c r="BT126" s="2780"/>
      <c r="BU126" s="2780"/>
      <c r="BV126" s="2780"/>
      <c r="BW126" s="2780"/>
      <c r="BX126" s="2780"/>
      <c r="BY126" s="2780"/>
      <c r="BZ126" s="2780"/>
      <c r="CA126" s="2780"/>
      <c r="CB126" s="2780"/>
      <c r="CC126" s="2780"/>
      <c r="CD126" s="2780"/>
      <c r="CE126" s="2780"/>
      <c r="CF126" s="2780"/>
      <c r="CG126" s="2780"/>
      <c r="CH126" s="2780"/>
      <c r="CI126" s="2780"/>
      <c r="CJ126" s="2780"/>
      <c r="CK126" s="2780"/>
      <c r="CL126" s="2780"/>
      <c r="CM126" s="3036"/>
      <c r="CN126" s="3036"/>
      <c r="CO126" s="3036"/>
      <c r="CP126" s="3036"/>
      <c r="CQ126" s="3036"/>
      <c r="CR126" s="3036"/>
      <c r="CS126" s="3031"/>
      <c r="CT126" s="2790"/>
      <c r="CU126" s="2790"/>
      <c r="CV126" s="2835"/>
      <c r="CW126" s="2836"/>
      <c r="CX126" s="2836"/>
      <c r="CY126" s="2836"/>
      <c r="CZ126" s="2836"/>
      <c r="DA126" s="2836"/>
      <c r="DB126" s="2836"/>
      <c r="DC126" s="2836"/>
      <c r="DD126" s="2836"/>
      <c r="DE126" s="2836"/>
      <c r="DF126" s="2836"/>
      <c r="DG126" s="2836"/>
      <c r="DH126" s="2836"/>
      <c r="DI126" s="2836"/>
      <c r="DJ126" s="2836"/>
      <c r="DK126" s="2836"/>
      <c r="DL126" s="2836"/>
      <c r="DM126" s="2836"/>
      <c r="DN126" s="2836"/>
      <c r="DO126" s="2837"/>
      <c r="DP126"/>
      <c r="DQ126"/>
      <c r="DR126"/>
      <c r="DS126"/>
      <c r="DT126"/>
      <c r="DU126"/>
      <c r="DV126"/>
      <c r="DW126"/>
      <c r="DX126"/>
      <c r="DY126"/>
      <c r="DZ126"/>
      <c r="EA126"/>
      <c r="EB126"/>
      <c r="EC126"/>
      <c r="ED126"/>
      <c r="EE126" s="229"/>
      <c r="EF126" s="237"/>
      <c r="EG126" s="131">
        <f t="shared" si="145"/>
        <v>0</v>
      </c>
      <c r="EH126" s="131">
        <f t="shared" si="146"/>
        <v>0</v>
      </c>
      <c r="EI126" s="131">
        <f t="shared" si="147"/>
        <v>0</v>
      </c>
      <c r="EJ126" s="131">
        <f t="shared" si="148"/>
        <v>0</v>
      </c>
      <c r="EK126" s="10" t="s">
        <v>337</v>
      </c>
      <c r="EL126" s="131" t="str">
        <f t="shared" si="164"/>
        <v>自家用発電装置等の状況</v>
      </c>
      <c r="EM126" s="130">
        <f t="shared" si="165"/>
        <v>0</v>
      </c>
      <c r="EN126" s="129" t="str">
        <f t="shared" si="149"/>
        <v/>
      </c>
      <c r="EO126" s="121" t="str">
        <f>IF($EN126="要是正",MAX($EO$14:EO125)+1,"")</f>
        <v/>
      </c>
      <c r="EP126" s="121" t="str">
        <f>IF($EN126="要是正",MAX($EP$14:EP125)+1,"")</f>
        <v/>
      </c>
      <c r="EQ126" s="128" t="str">
        <f t="shared" si="150"/>
        <v/>
      </c>
      <c r="ER126" s="127" t="str">
        <f t="shared" si="151"/>
        <v/>
      </c>
      <c r="ES126" s="122" t="str">
        <f t="shared" si="152"/>
        <v/>
      </c>
      <c r="ET126" s="157" t="str">
        <f t="shared" si="153"/>
        <v/>
      </c>
      <c r="EU126" s="156" t="str">
        <f t="shared" si="154"/>
        <v/>
      </c>
      <c r="EV126" s="125" t="str">
        <f t="shared" si="166"/>
        <v/>
      </c>
      <c r="EW126" s="123" t="str">
        <f t="shared" si="167"/>
        <v>0</v>
      </c>
      <c r="EX126" s="124" t="str">
        <f t="shared" si="168"/>
        <v/>
      </c>
      <c r="EY126" s="123" t="str">
        <f t="shared" si="169"/>
        <v>0</v>
      </c>
      <c r="EZ126" s="123" t="str">
        <f t="shared" si="170"/>
        <v>0</v>
      </c>
      <c r="FA126" s="122" t="str">
        <f t="shared" si="171"/>
        <v/>
      </c>
      <c r="FB126" s="125" t="str">
        <f t="shared" si="155"/>
        <v/>
      </c>
      <c r="FC126" s="123" t="str">
        <f t="shared" si="156"/>
        <v>0</v>
      </c>
      <c r="FD126" s="124" t="str">
        <f t="shared" si="157"/>
        <v/>
      </c>
      <c r="FE126" s="123" t="str">
        <f t="shared" si="172"/>
        <v>0</v>
      </c>
      <c r="FF126" s="123" t="str">
        <f t="shared" si="173"/>
        <v/>
      </c>
      <c r="FG126" s="122" t="str">
        <f t="shared" si="174"/>
        <v/>
      </c>
      <c r="FH126" s="121"/>
      <c r="FI126" s="121"/>
      <c r="FJ126" s="595"/>
      <c r="GG126" s="239" t="str">
        <f t="shared" si="158"/>
        <v/>
      </c>
      <c r="GH126" s="239" t="str">
        <f t="shared" si="159"/>
        <v/>
      </c>
      <c r="GI126" s="239" t="str">
        <f t="shared" si="160"/>
        <v/>
      </c>
      <c r="GJ126" s="239">
        <f t="shared" si="161"/>
        <v>0</v>
      </c>
      <c r="GK126" s="248" t="str">
        <f t="shared" si="162"/>
        <v/>
      </c>
      <c r="GM126" s="407" t="str">
        <f t="shared" si="175"/>
        <v/>
      </c>
      <c r="GN126" s="408" t="str">
        <f t="shared" si="176"/>
        <v>0</v>
      </c>
      <c r="GO126" s="409" t="str">
        <f t="shared" si="177"/>
        <v/>
      </c>
      <c r="GP126" s="408" t="str">
        <f t="shared" si="178"/>
        <v>0</v>
      </c>
      <c r="GQ126" s="410" t="str">
        <f t="shared" si="179"/>
        <v/>
      </c>
      <c r="GR126" s="506" t="str">
        <f t="shared" si="180"/>
        <v/>
      </c>
      <c r="GS126" s="411">
        <f t="shared" si="97"/>
        <v>0</v>
      </c>
      <c r="GT126" s="11"/>
      <c r="GU126" s="11"/>
      <c r="GV126" s="11"/>
      <c r="GW126" s="10" t="str">
        <f t="shared" si="163"/>
        <v>自家用発電装置等の状況</v>
      </c>
    </row>
    <row r="127" spans="2:205" s="10" customFormat="1" ht="50.1" customHeight="1" x14ac:dyDescent="0.15">
      <c r="B127" s="192"/>
      <c r="C127" s="231"/>
      <c r="D127" s="231"/>
      <c r="E127" s="231"/>
      <c r="F127" s="231"/>
      <c r="G127" s="261">
        <v>50</v>
      </c>
      <c r="H127" s="231"/>
      <c r="I127" s="1169"/>
      <c r="J127" s="238"/>
      <c r="K127" s="242"/>
      <c r="L127" s="242"/>
      <c r="M127" s="3118" t="s">
        <v>6350</v>
      </c>
      <c r="N127" s="3118"/>
      <c r="O127" s="2973"/>
      <c r="P127" s="2798"/>
      <c r="Q127" s="2799"/>
      <c r="R127" s="2799"/>
      <c r="S127" s="2800"/>
      <c r="T127" s="2798"/>
      <c r="U127" s="2799"/>
      <c r="V127" s="2799"/>
      <c r="W127" s="2799"/>
      <c r="X127" s="2799"/>
      <c r="Y127" s="2799"/>
      <c r="Z127" s="2800"/>
      <c r="AA127" s="3095" t="s">
        <v>336</v>
      </c>
      <c r="AB127" s="3095"/>
      <c r="AC127" s="3095"/>
      <c r="AD127" s="3095"/>
      <c r="AE127" s="3095"/>
      <c r="AF127" s="3095"/>
      <c r="AG127" s="3095"/>
      <c r="AH127" s="3095"/>
      <c r="AI127" s="3095"/>
      <c r="AJ127" s="3095"/>
      <c r="AK127" s="3095"/>
      <c r="AL127" s="3095"/>
      <c r="AM127" s="3095"/>
      <c r="AN127" s="3095"/>
      <c r="AO127" s="3095"/>
      <c r="AP127" s="3095"/>
      <c r="AQ127" s="3095"/>
      <c r="AR127" s="3095"/>
      <c r="AS127" s="3095"/>
      <c r="AT127" s="3095"/>
      <c r="AU127" s="3095"/>
      <c r="AV127" s="3095"/>
      <c r="AW127" s="3095"/>
      <c r="AX127" s="3095"/>
      <c r="AY127" s="3096"/>
      <c r="AZ127" s="2790"/>
      <c r="BA127" s="2790"/>
      <c r="BB127" s="2790"/>
      <c r="BC127" s="2790"/>
      <c r="BD127" s="2790"/>
      <c r="BE127" s="2790"/>
      <c r="BF127" s="2790"/>
      <c r="BG127" s="2790"/>
      <c r="BH127" s="2790"/>
      <c r="BI127" s="2790"/>
      <c r="BJ127" s="2790"/>
      <c r="BK127" s="2790"/>
      <c r="BL127" s="3119"/>
      <c r="BM127" s="3119"/>
      <c r="BN127" s="2780"/>
      <c r="BO127" s="2780"/>
      <c r="BP127" s="2780"/>
      <c r="BQ127" s="2780"/>
      <c r="BR127" s="2780"/>
      <c r="BS127" s="2780"/>
      <c r="BT127" s="2780"/>
      <c r="BU127" s="2780"/>
      <c r="BV127" s="2780"/>
      <c r="BW127" s="2780"/>
      <c r="BX127" s="2780"/>
      <c r="BY127" s="2780"/>
      <c r="BZ127" s="2780"/>
      <c r="CA127" s="2780"/>
      <c r="CB127" s="2780"/>
      <c r="CC127" s="2780"/>
      <c r="CD127" s="2780"/>
      <c r="CE127" s="2780"/>
      <c r="CF127" s="2780"/>
      <c r="CG127" s="2780"/>
      <c r="CH127" s="2780"/>
      <c r="CI127" s="2780"/>
      <c r="CJ127" s="2780"/>
      <c r="CK127" s="2780"/>
      <c r="CL127" s="2780"/>
      <c r="CM127" s="3036"/>
      <c r="CN127" s="3036"/>
      <c r="CO127" s="3036"/>
      <c r="CP127" s="3036"/>
      <c r="CQ127" s="3036"/>
      <c r="CR127" s="3036"/>
      <c r="CS127" s="3031"/>
      <c r="CT127" s="2790"/>
      <c r="CU127" s="2790"/>
      <c r="CV127" s="2835"/>
      <c r="CW127" s="2836"/>
      <c r="CX127" s="2836"/>
      <c r="CY127" s="2836"/>
      <c r="CZ127" s="2836"/>
      <c r="DA127" s="2836"/>
      <c r="DB127" s="2836"/>
      <c r="DC127" s="2836"/>
      <c r="DD127" s="2836"/>
      <c r="DE127" s="2836"/>
      <c r="DF127" s="2836"/>
      <c r="DG127" s="2836"/>
      <c r="DH127" s="2836"/>
      <c r="DI127" s="2836"/>
      <c r="DJ127" s="2836"/>
      <c r="DK127" s="2836"/>
      <c r="DL127" s="2836"/>
      <c r="DM127" s="2836"/>
      <c r="DN127" s="2836"/>
      <c r="DO127" s="2837"/>
      <c r="DP127"/>
      <c r="DQ127"/>
      <c r="DR127"/>
      <c r="DS127"/>
      <c r="DT127"/>
      <c r="DU127"/>
      <c r="DV127"/>
      <c r="DW127"/>
      <c r="DX127"/>
      <c r="DY127"/>
      <c r="DZ127"/>
      <c r="EA127"/>
      <c r="EB127"/>
      <c r="EC127"/>
      <c r="ED127"/>
      <c r="EE127" s="229"/>
      <c r="EF127" s="237"/>
      <c r="EG127" s="131">
        <f t="shared" si="145"/>
        <v>0</v>
      </c>
      <c r="EH127" s="131">
        <f t="shared" si="146"/>
        <v>0</v>
      </c>
      <c r="EI127" s="131">
        <f t="shared" si="147"/>
        <v>0</v>
      </c>
      <c r="EJ127" s="131">
        <f t="shared" si="148"/>
        <v>0</v>
      </c>
      <c r="EK127" s="10" t="s">
        <v>335</v>
      </c>
      <c r="EL127" s="131" t="str">
        <f t="shared" si="164"/>
        <v>自家用発電装置等の状況</v>
      </c>
      <c r="EM127" s="130">
        <f t="shared" si="165"/>
        <v>0</v>
      </c>
      <c r="EN127" s="129" t="str">
        <f t="shared" si="149"/>
        <v/>
      </c>
      <c r="EO127" s="121" t="str">
        <f>IF($EN127="要是正",MAX($EO$14:EO126)+1,"")</f>
        <v/>
      </c>
      <c r="EP127" s="121" t="str">
        <f>IF($EN127="要是正",MAX($EP$14:EP126)+1,"")</f>
        <v/>
      </c>
      <c r="EQ127" s="128" t="str">
        <f t="shared" si="150"/>
        <v/>
      </c>
      <c r="ER127" s="127" t="str">
        <f t="shared" si="151"/>
        <v/>
      </c>
      <c r="ES127" s="122" t="str">
        <f t="shared" si="152"/>
        <v/>
      </c>
      <c r="ET127" s="157" t="str">
        <f t="shared" si="153"/>
        <v/>
      </c>
      <c r="EU127" s="156" t="str">
        <f t="shared" si="154"/>
        <v/>
      </c>
      <c r="EV127" s="125" t="str">
        <f t="shared" si="166"/>
        <v/>
      </c>
      <c r="EW127" s="123" t="str">
        <f t="shared" si="167"/>
        <v>0</v>
      </c>
      <c r="EX127" s="124" t="str">
        <f t="shared" si="168"/>
        <v/>
      </c>
      <c r="EY127" s="123" t="str">
        <f t="shared" si="169"/>
        <v>0</v>
      </c>
      <c r="EZ127" s="123" t="str">
        <f t="shared" si="170"/>
        <v>0</v>
      </c>
      <c r="FA127" s="122" t="str">
        <f t="shared" si="171"/>
        <v/>
      </c>
      <c r="FB127" s="125" t="str">
        <f t="shared" si="155"/>
        <v/>
      </c>
      <c r="FC127" s="123" t="str">
        <f t="shared" si="156"/>
        <v>0</v>
      </c>
      <c r="FD127" s="124" t="str">
        <f t="shared" si="157"/>
        <v/>
      </c>
      <c r="FE127" s="123" t="str">
        <f t="shared" si="172"/>
        <v>0</v>
      </c>
      <c r="FF127" s="123" t="str">
        <f t="shared" si="173"/>
        <v/>
      </c>
      <c r="FG127" s="122" t="str">
        <f t="shared" si="174"/>
        <v/>
      </c>
      <c r="FH127" s="121"/>
      <c r="FI127" s="121"/>
      <c r="FJ127" s="595"/>
      <c r="GG127" s="239" t="str">
        <f t="shared" si="158"/>
        <v/>
      </c>
      <c r="GH127" s="239" t="str">
        <f t="shared" si="159"/>
        <v/>
      </c>
      <c r="GI127" s="239" t="str">
        <f t="shared" si="160"/>
        <v/>
      </c>
      <c r="GJ127" s="239">
        <f t="shared" si="161"/>
        <v>0</v>
      </c>
      <c r="GK127" s="248" t="str">
        <f t="shared" si="162"/>
        <v/>
      </c>
      <c r="GM127" s="407" t="str">
        <f t="shared" si="175"/>
        <v/>
      </c>
      <c r="GN127" s="408" t="str">
        <f t="shared" si="176"/>
        <v>0</v>
      </c>
      <c r="GO127" s="409" t="str">
        <f t="shared" si="177"/>
        <v/>
      </c>
      <c r="GP127" s="408" t="str">
        <f t="shared" si="178"/>
        <v>0</v>
      </c>
      <c r="GQ127" s="410" t="str">
        <f t="shared" si="179"/>
        <v/>
      </c>
      <c r="GR127" s="506" t="str">
        <f t="shared" si="180"/>
        <v/>
      </c>
      <c r="GS127" s="411">
        <f t="shared" si="97"/>
        <v>0</v>
      </c>
      <c r="GT127" s="11"/>
      <c r="GU127" s="11"/>
      <c r="GV127" s="11"/>
      <c r="GW127" s="10" t="str">
        <f t="shared" si="163"/>
        <v>自家用発電装置等の状況</v>
      </c>
    </row>
    <row r="128" spans="2:205" s="10" customFormat="1" ht="50.1" customHeight="1" x14ac:dyDescent="0.15">
      <c r="B128" s="192"/>
      <c r="C128" s="231"/>
      <c r="D128" s="231"/>
      <c r="E128" s="231"/>
      <c r="F128" s="231"/>
      <c r="G128" s="262">
        <v>60</v>
      </c>
      <c r="H128" s="231"/>
      <c r="I128" s="1169"/>
      <c r="J128" s="238"/>
      <c r="K128" s="242"/>
      <c r="L128" s="242"/>
      <c r="M128" s="3118" t="s">
        <v>6351</v>
      </c>
      <c r="N128" s="3118"/>
      <c r="O128" s="2973"/>
      <c r="P128" s="2798"/>
      <c r="Q128" s="2799"/>
      <c r="R128" s="2799"/>
      <c r="S128" s="2800"/>
      <c r="T128" s="2798"/>
      <c r="U128" s="2799"/>
      <c r="V128" s="2799"/>
      <c r="W128" s="2799"/>
      <c r="X128" s="2799"/>
      <c r="Y128" s="2799"/>
      <c r="Z128" s="2800"/>
      <c r="AA128" s="3095" t="s">
        <v>334</v>
      </c>
      <c r="AB128" s="3095"/>
      <c r="AC128" s="3095"/>
      <c r="AD128" s="3095"/>
      <c r="AE128" s="3095"/>
      <c r="AF128" s="3095"/>
      <c r="AG128" s="3095"/>
      <c r="AH128" s="3095"/>
      <c r="AI128" s="3095"/>
      <c r="AJ128" s="3095"/>
      <c r="AK128" s="3095"/>
      <c r="AL128" s="3095"/>
      <c r="AM128" s="3095"/>
      <c r="AN128" s="3095"/>
      <c r="AO128" s="3095"/>
      <c r="AP128" s="3095"/>
      <c r="AQ128" s="3095"/>
      <c r="AR128" s="3095"/>
      <c r="AS128" s="3095"/>
      <c r="AT128" s="3095"/>
      <c r="AU128" s="3095"/>
      <c r="AV128" s="3095"/>
      <c r="AW128" s="3095"/>
      <c r="AX128" s="3095"/>
      <c r="AY128" s="3096"/>
      <c r="AZ128" s="2790"/>
      <c r="BA128" s="2790"/>
      <c r="BB128" s="2790"/>
      <c r="BC128" s="2790"/>
      <c r="BD128" s="2790"/>
      <c r="BE128" s="2790"/>
      <c r="BF128" s="2790"/>
      <c r="BG128" s="2790"/>
      <c r="BH128" s="2790"/>
      <c r="BI128" s="2790"/>
      <c r="BJ128" s="2790"/>
      <c r="BK128" s="2790"/>
      <c r="BL128" s="3119"/>
      <c r="BM128" s="3119"/>
      <c r="BN128" s="2780"/>
      <c r="BO128" s="2780"/>
      <c r="BP128" s="2780"/>
      <c r="BQ128" s="2780"/>
      <c r="BR128" s="2780"/>
      <c r="BS128" s="2780"/>
      <c r="BT128" s="2780"/>
      <c r="BU128" s="2780"/>
      <c r="BV128" s="2780"/>
      <c r="BW128" s="2780"/>
      <c r="BX128" s="2780"/>
      <c r="BY128" s="2780"/>
      <c r="BZ128" s="2780"/>
      <c r="CA128" s="2780"/>
      <c r="CB128" s="2780"/>
      <c r="CC128" s="2780"/>
      <c r="CD128" s="2780"/>
      <c r="CE128" s="2780"/>
      <c r="CF128" s="2780"/>
      <c r="CG128" s="2780"/>
      <c r="CH128" s="2780"/>
      <c r="CI128" s="2780"/>
      <c r="CJ128" s="2780"/>
      <c r="CK128" s="2780"/>
      <c r="CL128" s="2780"/>
      <c r="CM128" s="3036"/>
      <c r="CN128" s="3036"/>
      <c r="CO128" s="3036"/>
      <c r="CP128" s="3036"/>
      <c r="CQ128" s="3036"/>
      <c r="CR128" s="3036"/>
      <c r="CS128" s="3031"/>
      <c r="CT128" s="2790"/>
      <c r="CU128" s="2790"/>
      <c r="CV128" s="2835"/>
      <c r="CW128" s="2836"/>
      <c r="CX128" s="2836"/>
      <c r="CY128" s="2836"/>
      <c r="CZ128" s="2836"/>
      <c r="DA128" s="2836"/>
      <c r="DB128" s="2836"/>
      <c r="DC128" s="2836"/>
      <c r="DD128" s="2836"/>
      <c r="DE128" s="2836"/>
      <c r="DF128" s="2836"/>
      <c r="DG128" s="2836"/>
      <c r="DH128" s="2836"/>
      <c r="DI128" s="2836"/>
      <c r="DJ128" s="2836"/>
      <c r="DK128" s="2836"/>
      <c r="DL128" s="2836"/>
      <c r="DM128" s="2836"/>
      <c r="DN128" s="2836"/>
      <c r="DO128" s="2837"/>
      <c r="DP128"/>
      <c r="DQ128"/>
      <c r="DR128"/>
      <c r="DS128"/>
      <c r="DT128"/>
      <c r="DU128"/>
      <c r="DV128"/>
      <c r="DW128"/>
      <c r="DX128"/>
      <c r="DY128"/>
      <c r="DZ128"/>
      <c r="EA128"/>
      <c r="EB128"/>
      <c r="EC128"/>
      <c r="ED128"/>
      <c r="EE128" s="229"/>
      <c r="EF128" s="237"/>
      <c r="EG128" s="131">
        <f t="shared" si="145"/>
        <v>0</v>
      </c>
      <c r="EH128" s="131">
        <f t="shared" si="146"/>
        <v>0</v>
      </c>
      <c r="EI128" s="131">
        <f t="shared" si="147"/>
        <v>0</v>
      </c>
      <c r="EJ128" s="131">
        <f t="shared" si="148"/>
        <v>0</v>
      </c>
      <c r="EK128" s="10" t="s">
        <v>333</v>
      </c>
      <c r="EL128" s="131" t="str">
        <f t="shared" si="164"/>
        <v>自家用発電装置等の状況</v>
      </c>
      <c r="EM128" s="130">
        <f t="shared" si="165"/>
        <v>0</v>
      </c>
      <c r="EN128" s="129" t="str">
        <f t="shared" si="149"/>
        <v/>
      </c>
      <c r="EO128" s="121" t="str">
        <f>IF($EN128="要是正",MAX($EO$14:EO127)+1,"")</f>
        <v/>
      </c>
      <c r="EP128" s="121" t="str">
        <f>IF($EN128="要是正",MAX($EP$14:EP127)+1,"")</f>
        <v/>
      </c>
      <c r="EQ128" s="128" t="str">
        <f t="shared" si="150"/>
        <v/>
      </c>
      <c r="ER128" s="127" t="str">
        <f t="shared" si="151"/>
        <v/>
      </c>
      <c r="ES128" s="122" t="str">
        <f t="shared" si="152"/>
        <v/>
      </c>
      <c r="ET128" s="157" t="str">
        <f t="shared" si="153"/>
        <v/>
      </c>
      <c r="EU128" s="156" t="str">
        <f t="shared" si="154"/>
        <v/>
      </c>
      <c r="EV128" s="125" t="str">
        <f t="shared" si="166"/>
        <v/>
      </c>
      <c r="EW128" s="123" t="str">
        <f t="shared" si="167"/>
        <v>0</v>
      </c>
      <c r="EX128" s="124" t="str">
        <f t="shared" si="168"/>
        <v/>
      </c>
      <c r="EY128" s="123" t="str">
        <f t="shared" si="169"/>
        <v>0</v>
      </c>
      <c r="EZ128" s="123" t="str">
        <f t="shared" si="170"/>
        <v>0</v>
      </c>
      <c r="FA128" s="122" t="str">
        <f t="shared" si="171"/>
        <v/>
      </c>
      <c r="FB128" s="125" t="str">
        <f t="shared" si="155"/>
        <v/>
      </c>
      <c r="FC128" s="123" t="str">
        <f t="shared" si="156"/>
        <v>0</v>
      </c>
      <c r="FD128" s="124" t="str">
        <f t="shared" si="157"/>
        <v/>
      </c>
      <c r="FE128" s="123" t="str">
        <f t="shared" si="172"/>
        <v>0</v>
      </c>
      <c r="FF128" s="123" t="str">
        <f t="shared" si="173"/>
        <v/>
      </c>
      <c r="FG128" s="122" t="str">
        <f t="shared" si="174"/>
        <v/>
      </c>
      <c r="FH128" s="121"/>
      <c r="FI128" s="121"/>
      <c r="FJ128" s="595"/>
      <c r="GG128" s="239" t="str">
        <f t="shared" si="158"/>
        <v/>
      </c>
      <c r="GH128" s="239" t="str">
        <f t="shared" si="159"/>
        <v/>
      </c>
      <c r="GI128" s="239" t="str">
        <f t="shared" si="160"/>
        <v/>
      </c>
      <c r="GJ128" s="239">
        <f t="shared" si="161"/>
        <v>0</v>
      </c>
      <c r="GK128" s="248" t="str">
        <f t="shared" si="162"/>
        <v/>
      </c>
      <c r="GM128" s="407" t="str">
        <f t="shared" si="175"/>
        <v/>
      </c>
      <c r="GN128" s="408" t="str">
        <f t="shared" si="176"/>
        <v>0</v>
      </c>
      <c r="GO128" s="409" t="str">
        <f t="shared" si="177"/>
        <v/>
      </c>
      <c r="GP128" s="408" t="str">
        <f t="shared" si="178"/>
        <v>0</v>
      </c>
      <c r="GQ128" s="410" t="str">
        <f t="shared" si="179"/>
        <v/>
      </c>
      <c r="GR128" s="506" t="str">
        <f t="shared" si="180"/>
        <v/>
      </c>
      <c r="GS128" s="411">
        <f t="shared" si="97"/>
        <v>0</v>
      </c>
      <c r="GT128" s="11"/>
      <c r="GU128" s="11"/>
      <c r="GV128" s="11"/>
      <c r="GW128" s="10" t="str">
        <f t="shared" si="163"/>
        <v>自家用発電装置等の状況</v>
      </c>
    </row>
    <row r="129" spans="2:205" s="10" customFormat="1" ht="50.1" customHeight="1" x14ac:dyDescent="0.15">
      <c r="B129" s="192"/>
      <c r="C129" s="231"/>
      <c r="D129" s="231"/>
      <c r="E129" s="231"/>
      <c r="F129" s="231"/>
      <c r="G129" s="261">
        <v>50</v>
      </c>
      <c r="H129" s="231"/>
      <c r="I129" s="1169"/>
      <c r="J129" s="238"/>
      <c r="K129" s="242"/>
      <c r="L129" s="242"/>
      <c r="M129" s="3118" t="s">
        <v>6352</v>
      </c>
      <c r="N129" s="3118"/>
      <c r="O129" s="2973"/>
      <c r="P129" s="2798"/>
      <c r="Q129" s="2799"/>
      <c r="R129" s="2799"/>
      <c r="S129" s="2800"/>
      <c r="T129" s="2798"/>
      <c r="U129" s="2799"/>
      <c r="V129" s="2799"/>
      <c r="W129" s="2799"/>
      <c r="X129" s="2799"/>
      <c r="Y129" s="2799"/>
      <c r="Z129" s="2800"/>
      <c r="AA129" s="3095" t="s">
        <v>305</v>
      </c>
      <c r="AB129" s="3095"/>
      <c r="AC129" s="3095"/>
      <c r="AD129" s="3095"/>
      <c r="AE129" s="3095"/>
      <c r="AF129" s="3095"/>
      <c r="AG129" s="3095"/>
      <c r="AH129" s="3095"/>
      <c r="AI129" s="3095"/>
      <c r="AJ129" s="3095"/>
      <c r="AK129" s="3095"/>
      <c r="AL129" s="3095"/>
      <c r="AM129" s="3095"/>
      <c r="AN129" s="3095"/>
      <c r="AO129" s="3095"/>
      <c r="AP129" s="3095"/>
      <c r="AQ129" s="3095"/>
      <c r="AR129" s="3095"/>
      <c r="AS129" s="3095"/>
      <c r="AT129" s="3095"/>
      <c r="AU129" s="3095"/>
      <c r="AV129" s="3095"/>
      <c r="AW129" s="3095"/>
      <c r="AX129" s="3095"/>
      <c r="AY129" s="3096"/>
      <c r="AZ129" s="2790"/>
      <c r="BA129" s="2790"/>
      <c r="BB129" s="2790"/>
      <c r="BC129" s="2790"/>
      <c r="BD129" s="2790"/>
      <c r="BE129" s="2790"/>
      <c r="BF129" s="2790"/>
      <c r="BG129" s="2790"/>
      <c r="BH129" s="2790"/>
      <c r="BI129" s="2790"/>
      <c r="BJ129" s="2790"/>
      <c r="BK129" s="2790"/>
      <c r="BL129" s="3119"/>
      <c r="BM129" s="3119"/>
      <c r="BN129" s="2780"/>
      <c r="BO129" s="2780"/>
      <c r="BP129" s="2780"/>
      <c r="BQ129" s="2780"/>
      <c r="BR129" s="2780"/>
      <c r="BS129" s="2780"/>
      <c r="BT129" s="2780"/>
      <c r="BU129" s="2780"/>
      <c r="BV129" s="2780"/>
      <c r="BW129" s="2780"/>
      <c r="BX129" s="2780"/>
      <c r="BY129" s="2780"/>
      <c r="BZ129" s="2780"/>
      <c r="CA129" s="2780"/>
      <c r="CB129" s="2780"/>
      <c r="CC129" s="2780"/>
      <c r="CD129" s="2780"/>
      <c r="CE129" s="2780"/>
      <c r="CF129" s="2780"/>
      <c r="CG129" s="2780"/>
      <c r="CH129" s="2780"/>
      <c r="CI129" s="2780"/>
      <c r="CJ129" s="2780"/>
      <c r="CK129" s="2780"/>
      <c r="CL129" s="2780"/>
      <c r="CM129" s="3036"/>
      <c r="CN129" s="3036"/>
      <c r="CO129" s="3036"/>
      <c r="CP129" s="3036"/>
      <c r="CQ129" s="3036"/>
      <c r="CR129" s="3036"/>
      <c r="CS129" s="3031"/>
      <c r="CT129" s="2790"/>
      <c r="CU129" s="2790"/>
      <c r="CV129" s="2835"/>
      <c r="CW129" s="2836"/>
      <c r="CX129" s="2836"/>
      <c r="CY129" s="2836"/>
      <c r="CZ129" s="2836"/>
      <c r="DA129" s="2836"/>
      <c r="DB129" s="2836"/>
      <c r="DC129" s="2836"/>
      <c r="DD129" s="2836"/>
      <c r="DE129" s="2836"/>
      <c r="DF129" s="2836"/>
      <c r="DG129" s="2836"/>
      <c r="DH129" s="2836"/>
      <c r="DI129" s="2836"/>
      <c r="DJ129" s="2836"/>
      <c r="DK129" s="2836"/>
      <c r="DL129" s="2836"/>
      <c r="DM129" s="2836"/>
      <c r="DN129" s="2836"/>
      <c r="DO129" s="2837"/>
      <c r="DP129"/>
      <c r="DQ129"/>
      <c r="DR129"/>
      <c r="DS129"/>
      <c r="DT129"/>
      <c r="DU129"/>
      <c r="DV129"/>
      <c r="DW129"/>
      <c r="DX129"/>
      <c r="DY129"/>
      <c r="DZ129"/>
      <c r="EA129"/>
      <c r="EB129"/>
      <c r="EC129"/>
      <c r="ED129"/>
      <c r="EE129" s="229"/>
      <c r="EF129" s="237"/>
      <c r="EG129" s="131">
        <f t="shared" si="145"/>
        <v>0</v>
      </c>
      <c r="EH129" s="131">
        <f t="shared" si="146"/>
        <v>0</v>
      </c>
      <c r="EI129" s="131">
        <f t="shared" si="147"/>
        <v>0</v>
      </c>
      <c r="EJ129" s="131">
        <f t="shared" si="148"/>
        <v>0</v>
      </c>
      <c r="EK129" s="10" t="s">
        <v>332</v>
      </c>
      <c r="EL129" s="131" t="str">
        <f t="shared" si="164"/>
        <v>自家用発電装置等の状況</v>
      </c>
      <c r="EM129" s="130">
        <f t="shared" si="165"/>
        <v>0</v>
      </c>
      <c r="EN129" s="129" t="str">
        <f t="shared" si="149"/>
        <v/>
      </c>
      <c r="EO129" s="121" t="str">
        <f>IF($EN129="要是正",MAX($EO$14:EO128)+1,"")</f>
        <v/>
      </c>
      <c r="EP129" s="121" t="str">
        <f>IF($EN129="要是正",MAX($EP$14:EP128)+1,"")</f>
        <v/>
      </c>
      <c r="EQ129" s="128" t="str">
        <f t="shared" si="150"/>
        <v/>
      </c>
      <c r="ER129" s="127" t="str">
        <f t="shared" si="151"/>
        <v/>
      </c>
      <c r="ES129" s="122" t="str">
        <f t="shared" si="152"/>
        <v/>
      </c>
      <c r="ET129" s="157" t="str">
        <f t="shared" si="153"/>
        <v/>
      </c>
      <c r="EU129" s="156" t="str">
        <f t="shared" si="154"/>
        <v/>
      </c>
      <c r="EV129" s="125" t="str">
        <f t="shared" si="166"/>
        <v/>
      </c>
      <c r="EW129" s="123" t="str">
        <f t="shared" si="167"/>
        <v>0</v>
      </c>
      <c r="EX129" s="124" t="str">
        <f t="shared" si="168"/>
        <v/>
      </c>
      <c r="EY129" s="123" t="str">
        <f t="shared" si="169"/>
        <v>0</v>
      </c>
      <c r="EZ129" s="123" t="str">
        <f t="shared" si="170"/>
        <v>0</v>
      </c>
      <c r="FA129" s="122" t="str">
        <f t="shared" si="171"/>
        <v/>
      </c>
      <c r="FB129" s="125" t="str">
        <f t="shared" si="155"/>
        <v/>
      </c>
      <c r="FC129" s="123" t="str">
        <f t="shared" si="156"/>
        <v>0</v>
      </c>
      <c r="FD129" s="124" t="str">
        <f t="shared" si="157"/>
        <v/>
      </c>
      <c r="FE129" s="123" t="str">
        <f t="shared" si="172"/>
        <v>0</v>
      </c>
      <c r="FF129" s="123" t="str">
        <f t="shared" si="173"/>
        <v/>
      </c>
      <c r="FG129" s="122" t="str">
        <f t="shared" si="174"/>
        <v/>
      </c>
      <c r="FH129" s="121"/>
      <c r="FI129" s="121"/>
      <c r="FJ129" s="595"/>
      <c r="FW129" s="10">
        <v>1</v>
      </c>
      <c r="GG129" s="239" t="str">
        <f t="shared" si="158"/>
        <v/>
      </c>
      <c r="GH129" s="239" t="str">
        <f t="shared" si="159"/>
        <v/>
      </c>
      <c r="GI129" s="239" t="str">
        <f t="shared" si="160"/>
        <v/>
      </c>
      <c r="GJ129" s="239">
        <f t="shared" si="161"/>
        <v>0</v>
      </c>
      <c r="GK129" s="248" t="str">
        <f t="shared" si="162"/>
        <v/>
      </c>
      <c r="GM129" s="407" t="str">
        <f t="shared" si="175"/>
        <v/>
      </c>
      <c r="GN129" s="408" t="str">
        <f t="shared" si="176"/>
        <v>0</v>
      </c>
      <c r="GO129" s="409" t="str">
        <f t="shared" si="177"/>
        <v/>
      </c>
      <c r="GP129" s="408" t="str">
        <f t="shared" si="178"/>
        <v>0</v>
      </c>
      <c r="GQ129" s="410" t="str">
        <f t="shared" si="179"/>
        <v/>
      </c>
      <c r="GR129" s="506" t="str">
        <f t="shared" si="180"/>
        <v/>
      </c>
      <c r="GS129" s="411">
        <f t="shared" si="97"/>
        <v>0</v>
      </c>
      <c r="GT129" s="11"/>
      <c r="GU129" s="11"/>
      <c r="GV129" s="11"/>
      <c r="GW129" s="10" t="str">
        <f t="shared" si="163"/>
        <v>自家用発電装置等の状況</v>
      </c>
    </row>
    <row r="130" spans="2:205" s="10" customFormat="1" ht="50.1" customHeight="1" x14ac:dyDescent="0.15">
      <c r="B130" s="192"/>
      <c r="C130" s="231"/>
      <c r="D130" s="231"/>
      <c r="E130" s="231"/>
      <c r="F130" s="231"/>
      <c r="G130" s="261">
        <v>50</v>
      </c>
      <c r="H130" s="231"/>
      <c r="I130" s="1169"/>
      <c r="J130" s="238"/>
      <c r="K130" s="242"/>
      <c r="L130" s="242"/>
      <c r="M130" s="3118" t="s">
        <v>6353</v>
      </c>
      <c r="N130" s="3118"/>
      <c r="O130" s="2973"/>
      <c r="P130" s="2798"/>
      <c r="Q130" s="2799"/>
      <c r="R130" s="2799"/>
      <c r="S130" s="2800"/>
      <c r="T130" s="2801"/>
      <c r="U130" s="2802"/>
      <c r="V130" s="2802"/>
      <c r="W130" s="2802"/>
      <c r="X130" s="2802"/>
      <c r="Y130" s="2802"/>
      <c r="Z130" s="2803"/>
      <c r="AA130" s="3101" t="s">
        <v>303</v>
      </c>
      <c r="AB130" s="3101"/>
      <c r="AC130" s="3101"/>
      <c r="AD130" s="3101"/>
      <c r="AE130" s="3101"/>
      <c r="AF130" s="3101"/>
      <c r="AG130" s="3101"/>
      <c r="AH130" s="3101"/>
      <c r="AI130" s="3101"/>
      <c r="AJ130" s="3101"/>
      <c r="AK130" s="3101"/>
      <c r="AL130" s="3101"/>
      <c r="AM130" s="3101"/>
      <c r="AN130" s="3101"/>
      <c r="AO130" s="3101"/>
      <c r="AP130" s="3101"/>
      <c r="AQ130" s="3101"/>
      <c r="AR130" s="3101"/>
      <c r="AS130" s="3101"/>
      <c r="AT130" s="3101"/>
      <c r="AU130" s="3101"/>
      <c r="AV130" s="3101"/>
      <c r="AW130" s="3101"/>
      <c r="AX130" s="3101"/>
      <c r="AY130" s="3102"/>
      <c r="AZ130" s="3039"/>
      <c r="BA130" s="3039"/>
      <c r="BB130" s="3039"/>
      <c r="BC130" s="3039"/>
      <c r="BD130" s="3039"/>
      <c r="BE130" s="3039"/>
      <c r="BF130" s="3039"/>
      <c r="BG130" s="3039"/>
      <c r="BH130" s="3039"/>
      <c r="BI130" s="3039"/>
      <c r="BJ130" s="3039"/>
      <c r="BK130" s="3039"/>
      <c r="BL130" s="3121"/>
      <c r="BM130" s="3121"/>
      <c r="BN130" s="2844"/>
      <c r="BO130" s="2844"/>
      <c r="BP130" s="2844"/>
      <c r="BQ130" s="2844"/>
      <c r="BR130" s="2844"/>
      <c r="BS130" s="2844"/>
      <c r="BT130" s="2844"/>
      <c r="BU130" s="2844"/>
      <c r="BV130" s="2844"/>
      <c r="BW130" s="2844"/>
      <c r="BX130" s="2844"/>
      <c r="BY130" s="2844"/>
      <c r="BZ130" s="2844"/>
      <c r="CA130" s="2844"/>
      <c r="CB130" s="2844"/>
      <c r="CC130" s="2844"/>
      <c r="CD130" s="2844"/>
      <c r="CE130" s="2844"/>
      <c r="CF130" s="2844"/>
      <c r="CG130" s="2844"/>
      <c r="CH130" s="2844"/>
      <c r="CI130" s="2844"/>
      <c r="CJ130" s="2844"/>
      <c r="CK130" s="2844"/>
      <c r="CL130" s="2844"/>
      <c r="CM130" s="3037"/>
      <c r="CN130" s="3037"/>
      <c r="CO130" s="3037"/>
      <c r="CP130" s="3037"/>
      <c r="CQ130" s="3037"/>
      <c r="CR130" s="3037"/>
      <c r="CS130" s="3038"/>
      <c r="CT130" s="3039"/>
      <c r="CU130" s="3039"/>
      <c r="CV130" s="2879"/>
      <c r="CW130" s="2880"/>
      <c r="CX130" s="2880"/>
      <c r="CY130" s="2880"/>
      <c r="CZ130" s="2880"/>
      <c r="DA130" s="2880"/>
      <c r="DB130" s="2880"/>
      <c r="DC130" s="2880"/>
      <c r="DD130" s="2880"/>
      <c r="DE130" s="2880"/>
      <c r="DF130" s="2880"/>
      <c r="DG130" s="2880"/>
      <c r="DH130" s="2880"/>
      <c r="DI130" s="2880"/>
      <c r="DJ130" s="2880"/>
      <c r="DK130" s="2880"/>
      <c r="DL130" s="2880"/>
      <c r="DM130" s="2880"/>
      <c r="DN130" s="2880"/>
      <c r="DO130" s="2881"/>
      <c r="DP130"/>
      <c r="DQ130"/>
      <c r="DR130"/>
      <c r="DS130"/>
      <c r="DT130"/>
      <c r="DU130"/>
      <c r="DV130"/>
      <c r="DW130"/>
      <c r="DX130"/>
      <c r="DY130"/>
      <c r="DZ130"/>
      <c r="EA130"/>
      <c r="EB130"/>
      <c r="EC130"/>
      <c r="ED130"/>
      <c r="EE130" s="229"/>
      <c r="EF130" s="237"/>
      <c r="EG130" s="131">
        <f t="shared" si="145"/>
        <v>0</v>
      </c>
      <c r="EH130" s="131">
        <f t="shared" si="146"/>
        <v>0</v>
      </c>
      <c r="EI130" s="131">
        <f t="shared" si="147"/>
        <v>0</v>
      </c>
      <c r="EJ130" s="131">
        <f t="shared" si="148"/>
        <v>0</v>
      </c>
      <c r="EK130" s="10" t="s">
        <v>331</v>
      </c>
      <c r="EL130" s="131" t="str">
        <f t="shared" si="164"/>
        <v>自家用発電装置等の状況</v>
      </c>
      <c r="EM130" s="130">
        <f t="shared" si="165"/>
        <v>0</v>
      </c>
      <c r="EN130" s="129" t="str">
        <f t="shared" si="149"/>
        <v/>
      </c>
      <c r="EO130" s="121" t="str">
        <f>IF($EN130="要是正",MAX($EO$14:EO129)+1,"")</f>
        <v/>
      </c>
      <c r="EP130" s="121" t="str">
        <f>IF($EN130="要是正",MAX($EP$14:EP129)+1,"")</f>
        <v/>
      </c>
      <c r="EQ130" s="128" t="str">
        <f t="shared" si="150"/>
        <v/>
      </c>
      <c r="ER130" s="127" t="str">
        <f t="shared" si="151"/>
        <v/>
      </c>
      <c r="ES130" s="122" t="str">
        <f t="shared" si="152"/>
        <v/>
      </c>
      <c r="ET130" s="157" t="str">
        <f t="shared" si="153"/>
        <v/>
      </c>
      <c r="EU130" s="156" t="str">
        <f t="shared" si="154"/>
        <v/>
      </c>
      <c r="EV130" s="125" t="str">
        <f t="shared" si="166"/>
        <v/>
      </c>
      <c r="EW130" s="123" t="str">
        <f t="shared" si="167"/>
        <v>0</v>
      </c>
      <c r="EX130" s="124" t="str">
        <f t="shared" si="168"/>
        <v/>
      </c>
      <c r="EY130" s="123" t="str">
        <f t="shared" si="169"/>
        <v>0</v>
      </c>
      <c r="EZ130" s="123" t="str">
        <f t="shared" si="170"/>
        <v>0</v>
      </c>
      <c r="FA130" s="122" t="str">
        <f t="shared" si="171"/>
        <v/>
      </c>
      <c r="FB130" s="125" t="str">
        <f t="shared" si="155"/>
        <v/>
      </c>
      <c r="FC130" s="123" t="str">
        <f t="shared" si="156"/>
        <v>0</v>
      </c>
      <c r="FD130" s="124" t="str">
        <f t="shared" si="157"/>
        <v/>
      </c>
      <c r="FE130" s="123" t="str">
        <f t="shared" si="172"/>
        <v>0</v>
      </c>
      <c r="FF130" s="123" t="str">
        <f t="shared" si="173"/>
        <v/>
      </c>
      <c r="FG130" s="122" t="str">
        <f t="shared" si="174"/>
        <v/>
      </c>
      <c r="FH130" s="121"/>
      <c r="FI130" s="121"/>
      <c r="FJ130" s="595"/>
      <c r="GG130" s="239" t="str">
        <f t="shared" si="158"/>
        <v/>
      </c>
      <c r="GH130" s="239" t="str">
        <f t="shared" si="159"/>
        <v/>
      </c>
      <c r="GI130" s="239" t="str">
        <f t="shared" si="160"/>
        <v/>
      </c>
      <c r="GJ130" s="239">
        <f t="shared" si="161"/>
        <v>0</v>
      </c>
      <c r="GK130" s="248" t="str">
        <f t="shared" si="162"/>
        <v/>
      </c>
      <c r="GM130" s="407" t="str">
        <f t="shared" si="175"/>
        <v/>
      </c>
      <c r="GN130" s="408" t="str">
        <f t="shared" si="176"/>
        <v>0</v>
      </c>
      <c r="GO130" s="409" t="str">
        <f t="shared" si="177"/>
        <v/>
      </c>
      <c r="GP130" s="408" t="str">
        <f t="shared" si="178"/>
        <v>0</v>
      </c>
      <c r="GQ130" s="410" t="str">
        <f t="shared" si="179"/>
        <v/>
      </c>
      <c r="GR130" s="506" t="str">
        <f t="shared" si="180"/>
        <v/>
      </c>
      <c r="GS130" s="411">
        <f t="shared" si="97"/>
        <v>0</v>
      </c>
      <c r="GT130" s="11"/>
      <c r="GU130" s="11"/>
      <c r="GV130" s="11"/>
      <c r="GW130" s="10" t="str">
        <f t="shared" si="163"/>
        <v>自家用発電装置等の状況</v>
      </c>
    </row>
    <row r="131" spans="2:205" s="10" customFormat="1" ht="50.1" customHeight="1" x14ac:dyDescent="0.15">
      <c r="B131" s="192"/>
      <c r="C131" s="231"/>
      <c r="D131" s="231"/>
      <c r="E131" s="231"/>
      <c r="F131" s="231"/>
      <c r="G131" s="261">
        <v>50</v>
      </c>
      <c r="H131" s="231"/>
      <c r="I131" s="1169"/>
      <c r="J131" s="238"/>
      <c r="K131" s="242"/>
      <c r="L131" s="242"/>
      <c r="M131" s="3118" t="s">
        <v>6354</v>
      </c>
      <c r="N131" s="3118"/>
      <c r="O131" s="2973"/>
      <c r="P131" s="2798"/>
      <c r="Q131" s="2799"/>
      <c r="R131" s="2799"/>
      <c r="S131" s="2800"/>
      <c r="T131" s="2795" t="s">
        <v>330</v>
      </c>
      <c r="U131" s="2796"/>
      <c r="V131" s="2796"/>
      <c r="W131" s="2796"/>
      <c r="X131" s="2796"/>
      <c r="Y131" s="2796"/>
      <c r="Z131" s="2797"/>
      <c r="AA131" s="3097" t="s">
        <v>329</v>
      </c>
      <c r="AB131" s="3097"/>
      <c r="AC131" s="3097"/>
      <c r="AD131" s="3097"/>
      <c r="AE131" s="3097"/>
      <c r="AF131" s="3097"/>
      <c r="AG131" s="3097"/>
      <c r="AH131" s="3097"/>
      <c r="AI131" s="3097"/>
      <c r="AJ131" s="3097"/>
      <c r="AK131" s="3097"/>
      <c r="AL131" s="3097"/>
      <c r="AM131" s="3097"/>
      <c r="AN131" s="3097"/>
      <c r="AO131" s="3097"/>
      <c r="AP131" s="3097"/>
      <c r="AQ131" s="3097"/>
      <c r="AR131" s="3097"/>
      <c r="AS131" s="3097"/>
      <c r="AT131" s="3097"/>
      <c r="AU131" s="3097"/>
      <c r="AV131" s="3097"/>
      <c r="AW131" s="3097"/>
      <c r="AX131" s="3097"/>
      <c r="AY131" s="3098"/>
      <c r="AZ131" s="3074"/>
      <c r="BA131" s="3074"/>
      <c r="BB131" s="3074"/>
      <c r="BC131" s="3074"/>
      <c r="BD131" s="3074"/>
      <c r="BE131" s="3074"/>
      <c r="BF131" s="3074"/>
      <c r="BG131" s="3074"/>
      <c r="BH131" s="3074"/>
      <c r="BI131" s="3074"/>
      <c r="BJ131" s="3074"/>
      <c r="BK131" s="3074"/>
      <c r="BL131" s="3120"/>
      <c r="BM131" s="3120"/>
      <c r="BN131" s="2820"/>
      <c r="BO131" s="2820"/>
      <c r="BP131" s="2820"/>
      <c r="BQ131" s="2820"/>
      <c r="BR131" s="2820"/>
      <c r="BS131" s="2820"/>
      <c r="BT131" s="2820"/>
      <c r="BU131" s="2820"/>
      <c r="BV131" s="2820"/>
      <c r="BW131" s="2820"/>
      <c r="BX131" s="2820"/>
      <c r="BY131" s="2820"/>
      <c r="BZ131" s="2820"/>
      <c r="CA131" s="2820"/>
      <c r="CB131" s="2820"/>
      <c r="CC131" s="2820"/>
      <c r="CD131" s="2820"/>
      <c r="CE131" s="2820"/>
      <c r="CF131" s="2820"/>
      <c r="CG131" s="2820"/>
      <c r="CH131" s="2820"/>
      <c r="CI131" s="2820"/>
      <c r="CJ131" s="2820"/>
      <c r="CK131" s="2820"/>
      <c r="CL131" s="2820"/>
      <c r="CM131" s="3046"/>
      <c r="CN131" s="3046"/>
      <c r="CO131" s="3046"/>
      <c r="CP131" s="3046"/>
      <c r="CQ131" s="3046"/>
      <c r="CR131" s="3046"/>
      <c r="CS131" s="3032"/>
      <c r="CT131" s="2953"/>
      <c r="CU131" s="2953"/>
      <c r="CV131" s="2808"/>
      <c r="CW131" s="2809"/>
      <c r="CX131" s="2809"/>
      <c r="CY131" s="2809"/>
      <c r="CZ131" s="2809"/>
      <c r="DA131" s="2809"/>
      <c r="DB131" s="2809"/>
      <c r="DC131" s="2809"/>
      <c r="DD131" s="2809"/>
      <c r="DE131" s="2809"/>
      <c r="DF131" s="2809"/>
      <c r="DG131" s="2809"/>
      <c r="DH131" s="2809"/>
      <c r="DI131" s="2809"/>
      <c r="DJ131" s="2809"/>
      <c r="DK131" s="2809"/>
      <c r="DL131" s="2809"/>
      <c r="DM131" s="2809"/>
      <c r="DN131" s="2809"/>
      <c r="DO131" s="2810"/>
      <c r="DP131"/>
      <c r="DQ131"/>
      <c r="DR131"/>
      <c r="DS131"/>
      <c r="DT131"/>
      <c r="DU131"/>
      <c r="DV131"/>
      <c r="DW131"/>
      <c r="DX131"/>
      <c r="DY131"/>
      <c r="DZ131"/>
      <c r="EA131"/>
      <c r="EB131"/>
      <c r="EC131"/>
      <c r="ED131"/>
      <c r="EE131" s="229"/>
      <c r="EF131" s="237"/>
      <c r="EG131" s="131">
        <f t="shared" si="145"/>
        <v>0</v>
      </c>
      <c r="EH131" s="131">
        <f t="shared" si="146"/>
        <v>0</v>
      </c>
      <c r="EI131" s="131">
        <f t="shared" si="147"/>
        <v>0</v>
      </c>
      <c r="EJ131" s="131">
        <f t="shared" si="148"/>
        <v>0</v>
      </c>
      <c r="EK131" s="10" t="s">
        <v>328</v>
      </c>
      <c r="EL131" s="131" t="str">
        <f>$T$131</f>
        <v>自家用発電装置の性能</v>
      </c>
      <c r="EM131" s="130">
        <f t="shared" si="165"/>
        <v>0</v>
      </c>
      <c r="EN131" s="129" t="str">
        <f t="shared" si="149"/>
        <v/>
      </c>
      <c r="EO131" s="121" t="str">
        <f>IF($EN131="要是正",MAX($EO$14:EO130)+1,"")</f>
        <v/>
      </c>
      <c r="EP131" s="121" t="str">
        <f>IF($EN131="要是正",MAX($EP$14:EP130)+1,"")</f>
        <v/>
      </c>
      <c r="EQ131" s="128" t="str">
        <f t="shared" si="150"/>
        <v/>
      </c>
      <c r="ER131" s="127" t="str">
        <f t="shared" si="151"/>
        <v/>
      </c>
      <c r="ES131" s="122" t="str">
        <f t="shared" si="152"/>
        <v/>
      </c>
      <c r="ET131" s="157" t="str">
        <f t="shared" si="153"/>
        <v/>
      </c>
      <c r="EU131" s="156" t="str">
        <f t="shared" si="154"/>
        <v/>
      </c>
      <c r="EV131" s="125" t="str">
        <f t="shared" si="166"/>
        <v/>
      </c>
      <c r="EW131" s="123" t="str">
        <f t="shared" si="167"/>
        <v>0</v>
      </c>
      <c r="EX131" s="124" t="str">
        <f t="shared" si="168"/>
        <v/>
      </c>
      <c r="EY131" s="123" t="str">
        <f t="shared" si="169"/>
        <v>0</v>
      </c>
      <c r="EZ131" s="123" t="str">
        <f t="shared" si="170"/>
        <v>0</v>
      </c>
      <c r="FA131" s="122" t="str">
        <f t="shared" si="171"/>
        <v/>
      </c>
      <c r="FB131" s="125" t="str">
        <f t="shared" si="155"/>
        <v/>
      </c>
      <c r="FC131" s="123" t="str">
        <f t="shared" si="156"/>
        <v>0</v>
      </c>
      <c r="FD131" s="124" t="str">
        <f t="shared" si="157"/>
        <v/>
      </c>
      <c r="FE131" s="123" t="str">
        <f t="shared" si="172"/>
        <v>0</v>
      </c>
      <c r="FF131" s="123" t="str">
        <f t="shared" si="173"/>
        <v/>
      </c>
      <c r="FG131" s="122" t="str">
        <f t="shared" si="174"/>
        <v/>
      </c>
      <c r="FH131" s="121"/>
      <c r="FI131" s="121"/>
      <c r="FJ131" s="595"/>
      <c r="GG131" s="239" t="str">
        <f t="shared" si="158"/>
        <v/>
      </c>
      <c r="GH131" s="239" t="str">
        <f t="shared" si="159"/>
        <v/>
      </c>
      <c r="GI131" s="239" t="str">
        <f t="shared" si="160"/>
        <v/>
      </c>
      <c r="GJ131" s="239">
        <f t="shared" si="161"/>
        <v>0</v>
      </c>
      <c r="GK131" s="248" t="str">
        <f t="shared" si="162"/>
        <v/>
      </c>
      <c r="GM131" s="407" t="str">
        <f t="shared" si="175"/>
        <v/>
      </c>
      <c r="GN131" s="408" t="str">
        <f t="shared" si="176"/>
        <v>0</v>
      </c>
      <c r="GO131" s="409" t="str">
        <f t="shared" si="177"/>
        <v/>
      </c>
      <c r="GP131" s="408" t="str">
        <f t="shared" si="178"/>
        <v>0</v>
      </c>
      <c r="GQ131" s="410" t="str">
        <f t="shared" si="179"/>
        <v/>
      </c>
      <c r="GR131" s="506" t="str">
        <f t="shared" si="180"/>
        <v/>
      </c>
      <c r="GS131" s="411">
        <f t="shared" si="97"/>
        <v>0</v>
      </c>
      <c r="GT131" s="11"/>
      <c r="GU131" s="11"/>
      <c r="GV131" s="11"/>
      <c r="GW131" s="10" t="str">
        <f>$T$131</f>
        <v>自家用発電装置の性能</v>
      </c>
    </row>
    <row r="132" spans="2:205" s="10" customFormat="1" ht="50.1" customHeight="1" x14ac:dyDescent="0.15">
      <c r="B132" s="192"/>
      <c r="C132" s="231"/>
      <c r="D132" s="231"/>
      <c r="E132" s="231"/>
      <c r="F132" s="231"/>
      <c r="G132" s="261">
        <v>50</v>
      </c>
      <c r="H132" s="231"/>
      <c r="I132" s="1169"/>
      <c r="J132" s="238"/>
      <c r="K132" s="242"/>
      <c r="L132" s="242"/>
      <c r="M132" s="3118" t="s">
        <v>6355</v>
      </c>
      <c r="N132" s="3118"/>
      <c r="O132" s="2973"/>
      <c r="P132" s="2798"/>
      <c r="Q132" s="2799"/>
      <c r="R132" s="2799"/>
      <c r="S132" s="2800"/>
      <c r="T132" s="2798"/>
      <c r="U132" s="2799"/>
      <c r="V132" s="2799"/>
      <c r="W132" s="2799"/>
      <c r="X132" s="2799"/>
      <c r="Y132" s="2799"/>
      <c r="Z132" s="2800"/>
      <c r="AA132" s="3095" t="s">
        <v>327</v>
      </c>
      <c r="AB132" s="3095"/>
      <c r="AC132" s="3095"/>
      <c r="AD132" s="3095"/>
      <c r="AE132" s="3095"/>
      <c r="AF132" s="3095"/>
      <c r="AG132" s="3095"/>
      <c r="AH132" s="3095"/>
      <c r="AI132" s="3095"/>
      <c r="AJ132" s="3095"/>
      <c r="AK132" s="3095"/>
      <c r="AL132" s="3095"/>
      <c r="AM132" s="3095"/>
      <c r="AN132" s="3095"/>
      <c r="AO132" s="3095"/>
      <c r="AP132" s="3095"/>
      <c r="AQ132" s="3095"/>
      <c r="AR132" s="3095"/>
      <c r="AS132" s="3095"/>
      <c r="AT132" s="3095"/>
      <c r="AU132" s="3095"/>
      <c r="AV132" s="3095"/>
      <c r="AW132" s="3095"/>
      <c r="AX132" s="3095"/>
      <c r="AY132" s="3096"/>
      <c r="AZ132" s="2790"/>
      <c r="BA132" s="2790"/>
      <c r="BB132" s="2790"/>
      <c r="BC132" s="2790"/>
      <c r="BD132" s="2790"/>
      <c r="BE132" s="2790"/>
      <c r="BF132" s="2790"/>
      <c r="BG132" s="2790"/>
      <c r="BH132" s="2790"/>
      <c r="BI132" s="2790"/>
      <c r="BJ132" s="2790"/>
      <c r="BK132" s="2790"/>
      <c r="BL132" s="3119"/>
      <c r="BM132" s="3119"/>
      <c r="BN132" s="2780"/>
      <c r="BO132" s="2780"/>
      <c r="BP132" s="2780"/>
      <c r="BQ132" s="2780"/>
      <c r="BR132" s="2780"/>
      <c r="BS132" s="2780"/>
      <c r="BT132" s="2780"/>
      <c r="BU132" s="2780"/>
      <c r="BV132" s="2780"/>
      <c r="BW132" s="2780"/>
      <c r="BX132" s="2780"/>
      <c r="BY132" s="2780"/>
      <c r="BZ132" s="2780"/>
      <c r="CA132" s="2780"/>
      <c r="CB132" s="2780"/>
      <c r="CC132" s="2780"/>
      <c r="CD132" s="2780"/>
      <c r="CE132" s="2780"/>
      <c r="CF132" s="2780"/>
      <c r="CG132" s="2780"/>
      <c r="CH132" s="2780"/>
      <c r="CI132" s="2780"/>
      <c r="CJ132" s="2780"/>
      <c r="CK132" s="2780"/>
      <c r="CL132" s="2780"/>
      <c r="CM132" s="3036"/>
      <c r="CN132" s="3036"/>
      <c r="CO132" s="3036"/>
      <c r="CP132" s="3036"/>
      <c r="CQ132" s="3036"/>
      <c r="CR132" s="3036"/>
      <c r="CS132" s="3031"/>
      <c r="CT132" s="2790"/>
      <c r="CU132" s="2790"/>
      <c r="CV132" s="2835"/>
      <c r="CW132" s="2836"/>
      <c r="CX132" s="2836"/>
      <c r="CY132" s="2836"/>
      <c r="CZ132" s="2836"/>
      <c r="DA132" s="2836"/>
      <c r="DB132" s="2836"/>
      <c r="DC132" s="2836"/>
      <c r="DD132" s="2836"/>
      <c r="DE132" s="2836"/>
      <c r="DF132" s="2836"/>
      <c r="DG132" s="2836"/>
      <c r="DH132" s="2836"/>
      <c r="DI132" s="2836"/>
      <c r="DJ132" s="2836"/>
      <c r="DK132" s="2836"/>
      <c r="DL132" s="2836"/>
      <c r="DM132" s="2836"/>
      <c r="DN132" s="2836"/>
      <c r="DO132" s="2837"/>
      <c r="DP132"/>
      <c r="DQ132"/>
      <c r="DR132"/>
      <c r="DS132"/>
      <c r="DT132"/>
      <c r="DU132"/>
      <c r="DV132"/>
      <c r="DW132"/>
      <c r="DX132"/>
      <c r="DY132"/>
      <c r="DZ132"/>
      <c r="EA132"/>
      <c r="EB132"/>
      <c r="EC132"/>
      <c r="ED132"/>
      <c r="EE132" s="229"/>
      <c r="EF132" s="237"/>
      <c r="EG132" s="131">
        <f t="shared" si="145"/>
        <v>0</v>
      </c>
      <c r="EH132" s="131">
        <f t="shared" si="146"/>
        <v>0</v>
      </c>
      <c r="EI132" s="131">
        <f t="shared" si="147"/>
        <v>0</v>
      </c>
      <c r="EJ132" s="131">
        <f t="shared" si="148"/>
        <v>0</v>
      </c>
      <c r="EK132" s="10" t="s">
        <v>326</v>
      </c>
      <c r="EL132" s="131" t="str">
        <f t="shared" ref="EL132:EL135" si="181">$T$131</f>
        <v>自家用発電装置の性能</v>
      </c>
      <c r="EM132" s="130">
        <f t="shared" si="165"/>
        <v>0</v>
      </c>
      <c r="EN132" s="129" t="str">
        <f t="shared" si="149"/>
        <v/>
      </c>
      <c r="EO132" s="121" t="str">
        <f>IF($EN132="要是正",MAX($EO$14:EO131)+1,"")</f>
        <v/>
      </c>
      <c r="EP132" s="121" t="str">
        <f>IF($EN132="要是正",MAX($EP$14:EP131)+1,"")</f>
        <v/>
      </c>
      <c r="EQ132" s="128" t="str">
        <f t="shared" si="150"/>
        <v/>
      </c>
      <c r="ER132" s="127" t="str">
        <f t="shared" si="151"/>
        <v/>
      </c>
      <c r="ES132" s="122" t="str">
        <f t="shared" si="152"/>
        <v/>
      </c>
      <c r="ET132" s="157" t="str">
        <f t="shared" si="153"/>
        <v/>
      </c>
      <c r="EU132" s="156" t="str">
        <f t="shared" si="154"/>
        <v/>
      </c>
      <c r="EV132" s="125" t="str">
        <f t="shared" si="166"/>
        <v/>
      </c>
      <c r="EW132" s="123" t="str">
        <f t="shared" si="167"/>
        <v>0</v>
      </c>
      <c r="EX132" s="124" t="str">
        <f t="shared" si="168"/>
        <v/>
      </c>
      <c r="EY132" s="123" t="str">
        <f t="shared" si="169"/>
        <v>0</v>
      </c>
      <c r="EZ132" s="123" t="str">
        <f t="shared" si="170"/>
        <v>0</v>
      </c>
      <c r="FA132" s="122" t="str">
        <f t="shared" si="171"/>
        <v/>
      </c>
      <c r="FB132" s="125" t="str">
        <f t="shared" si="155"/>
        <v/>
      </c>
      <c r="FC132" s="123" t="str">
        <f t="shared" si="156"/>
        <v>0</v>
      </c>
      <c r="FD132" s="124" t="str">
        <f t="shared" si="157"/>
        <v/>
      </c>
      <c r="FE132" s="123" t="str">
        <f t="shared" si="172"/>
        <v>0</v>
      </c>
      <c r="FF132" s="123" t="str">
        <f t="shared" si="173"/>
        <v/>
      </c>
      <c r="FG132" s="122" t="str">
        <f t="shared" si="174"/>
        <v/>
      </c>
      <c r="FH132" s="121"/>
      <c r="FI132" s="121"/>
      <c r="FJ132" s="595"/>
      <c r="GG132" s="239" t="str">
        <f t="shared" si="158"/>
        <v/>
      </c>
      <c r="GH132" s="239" t="str">
        <f t="shared" si="159"/>
        <v/>
      </c>
      <c r="GI132" s="239" t="str">
        <f t="shared" si="160"/>
        <v/>
      </c>
      <c r="GJ132" s="239">
        <f t="shared" si="161"/>
        <v>0</v>
      </c>
      <c r="GK132" s="248" t="str">
        <f t="shared" si="162"/>
        <v/>
      </c>
      <c r="GM132" s="407" t="str">
        <f t="shared" si="175"/>
        <v/>
      </c>
      <c r="GN132" s="408" t="str">
        <f t="shared" si="176"/>
        <v>0</v>
      </c>
      <c r="GO132" s="409" t="str">
        <f t="shared" si="177"/>
        <v/>
      </c>
      <c r="GP132" s="408" t="str">
        <f t="shared" si="178"/>
        <v>0</v>
      </c>
      <c r="GQ132" s="410" t="str">
        <f t="shared" si="179"/>
        <v/>
      </c>
      <c r="GR132" s="506" t="str">
        <f t="shared" si="180"/>
        <v/>
      </c>
      <c r="GS132" s="411">
        <f t="shared" si="97"/>
        <v>0</v>
      </c>
      <c r="GT132" s="11"/>
      <c r="GU132" s="11"/>
      <c r="GV132" s="11"/>
      <c r="GW132" s="10" t="str">
        <f>$T$131</f>
        <v>自家用発電装置の性能</v>
      </c>
    </row>
    <row r="133" spans="2:205" s="10" customFormat="1" ht="50.1" customHeight="1" x14ac:dyDescent="0.15">
      <c r="B133" s="192"/>
      <c r="C133" s="231"/>
      <c r="D133" s="231"/>
      <c r="E133" s="231"/>
      <c r="F133" s="231"/>
      <c r="G133" s="263">
        <v>130</v>
      </c>
      <c r="H133" s="231"/>
      <c r="I133" s="1169"/>
      <c r="J133" s="238"/>
      <c r="K133" s="242"/>
      <c r="L133" s="242"/>
      <c r="M133" s="3118" t="s">
        <v>6356</v>
      </c>
      <c r="N133" s="3118"/>
      <c r="O133" s="2973"/>
      <c r="P133" s="2798"/>
      <c r="Q133" s="2799"/>
      <c r="R133" s="2799"/>
      <c r="S133" s="2800"/>
      <c r="T133" s="2798"/>
      <c r="U133" s="2799"/>
      <c r="V133" s="2799"/>
      <c r="W133" s="2799"/>
      <c r="X133" s="2799"/>
      <c r="Y133" s="2799"/>
      <c r="Z133" s="2800"/>
      <c r="AA133" s="3095" t="s">
        <v>325</v>
      </c>
      <c r="AB133" s="3095"/>
      <c r="AC133" s="3095"/>
      <c r="AD133" s="3095"/>
      <c r="AE133" s="3095"/>
      <c r="AF133" s="3095"/>
      <c r="AG133" s="3095"/>
      <c r="AH133" s="3095"/>
      <c r="AI133" s="3095"/>
      <c r="AJ133" s="3095"/>
      <c r="AK133" s="3095"/>
      <c r="AL133" s="3095"/>
      <c r="AM133" s="3095"/>
      <c r="AN133" s="3095"/>
      <c r="AO133" s="3095"/>
      <c r="AP133" s="3095"/>
      <c r="AQ133" s="3095"/>
      <c r="AR133" s="3095"/>
      <c r="AS133" s="3095"/>
      <c r="AT133" s="3095"/>
      <c r="AU133" s="3095"/>
      <c r="AV133" s="3095"/>
      <c r="AW133" s="3095"/>
      <c r="AX133" s="3095"/>
      <c r="AY133" s="3096"/>
      <c r="AZ133" s="2790"/>
      <c r="BA133" s="2790"/>
      <c r="BB133" s="2790"/>
      <c r="BC133" s="2790"/>
      <c r="BD133" s="2790"/>
      <c r="BE133" s="2790"/>
      <c r="BF133" s="2790"/>
      <c r="BG133" s="2790"/>
      <c r="BH133" s="2790"/>
      <c r="BI133" s="2790"/>
      <c r="BJ133" s="2790"/>
      <c r="BK133" s="2790"/>
      <c r="BL133" s="3119"/>
      <c r="BM133" s="3119"/>
      <c r="BN133" s="2780"/>
      <c r="BO133" s="2780"/>
      <c r="BP133" s="2780"/>
      <c r="BQ133" s="2780"/>
      <c r="BR133" s="2780"/>
      <c r="BS133" s="2780"/>
      <c r="BT133" s="2780"/>
      <c r="BU133" s="2780"/>
      <c r="BV133" s="2780"/>
      <c r="BW133" s="2780"/>
      <c r="BX133" s="2780"/>
      <c r="BY133" s="2780"/>
      <c r="BZ133" s="2780"/>
      <c r="CA133" s="2780"/>
      <c r="CB133" s="2780"/>
      <c r="CC133" s="2780"/>
      <c r="CD133" s="2780"/>
      <c r="CE133" s="2780"/>
      <c r="CF133" s="2780"/>
      <c r="CG133" s="2780"/>
      <c r="CH133" s="2780"/>
      <c r="CI133" s="2780"/>
      <c r="CJ133" s="2780"/>
      <c r="CK133" s="2780"/>
      <c r="CL133" s="2780"/>
      <c r="CM133" s="3036"/>
      <c r="CN133" s="3036"/>
      <c r="CO133" s="3036"/>
      <c r="CP133" s="3036"/>
      <c r="CQ133" s="3036"/>
      <c r="CR133" s="3036"/>
      <c r="CS133" s="3031"/>
      <c r="CT133" s="2790"/>
      <c r="CU133" s="2790"/>
      <c r="CV133" s="2835"/>
      <c r="CW133" s="2836"/>
      <c r="CX133" s="2836"/>
      <c r="CY133" s="2836"/>
      <c r="CZ133" s="2836"/>
      <c r="DA133" s="2836"/>
      <c r="DB133" s="2836"/>
      <c r="DC133" s="2836"/>
      <c r="DD133" s="2836"/>
      <c r="DE133" s="2836"/>
      <c r="DF133" s="2836"/>
      <c r="DG133" s="2836"/>
      <c r="DH133" s="2836"/>
      <c r="DI133" s="2836"/>
      <c r="DJ133" s="2836"/>
      <c r="DK133" s="2836"/>
      <c r="DL133" s="2836"/>
      <c r="DM133" s="2836"/>
      <c r="DN133" s="2836"/>
      <c r="DO133" s="2837"/>
      <c r="DP133"/>
      <c r="DQ133"/>
      <c r="DR133"/>
      <c r="DS133"/>
      <c r="DT133"/>
      <c r="DU133"/>
      <c r="DV133"/>
      <c r="DW133"/>
      <c r="DX133"/>
      <c r="DY133"/>
      <c r="DZ133"/>
      <c r="EA133"/>
      <c r="EB133"/>
      <c r="EC133"/>
      <c r="ED133"/>
      <c r="EE133" s="229"/>
      <c r="EF133" s="237"/>
      <c r="EG133" s="131">
        <f t="shared" si="145"/>
        <v>0</v>
      </c>
      <c r="EH133" s="131">
        <f t="shared" si="146"/>
        <v>0</v>
      </c>
      <c r="EI133" s="131">
        <f t="shared" si="147"/>
        <v>0</v>
      </c>
      <c r="EJ133" s="131">
        <f t="shared" si="148"/>
        <v>0</v>
      </c>
      <c r="EK133" s="10" t="s">
        <v>324</v>
      </c>
      <c r="EL133" s="131" t="str">
        <f t="shared" si="181"/>
        <v>自家用発電装置の性能</v>
      </c>
      <c r="EM133" s="130">
        <f t="shared" si="165"/>
        <v>0</v>
      </c>
      <c r="EN133" s="129" t="str">
        <f t="shared" si="149"/>
        <v/>
      </c>
      <c r="EO133" s="121" t="str">
        <f>IF($EN133="要是正",MAX($EO$14:EO132)+1,"")</f>
        <v/>
      </c>
      <c r="EP133" s="121" t="str">
        <f>IF($EN133="要是正",MAX($EP$14:EP132)+1,"")</f>
        <v/>
      </c>
      <c r="EQ133" s="128" t="str">
        <f t="shared" si="150"/>
        <v/>
      </c>
      <c r="ER133" s="127" t="str">
        <f t="shared" si="151"/>
        <v/>
      </c>
      <c r="ES133" s="122" t="str">
        <f t="shared" si="152"/>
        <v/>
      </c>
      <c r="ET133" s="157" t="str">
        <f t="shared" si="153"/>
        <v/>
      </c>
      <c r="EU133" s="156" t="str">
        <f t="shared" si="154"/>
        <v/>
      </c>
      <c r="EV133" s="125" t="str">
        <f t="shared" si="166"/>
        <v/>
      </c>
      <c r="EW133" s="123" t="str">
        <f t="shared" si="167"/>
        <v>0</v>
      </c>
      <c r="EX133" s="124" t="str">
        <f t="shared" si="168"/>
        <v/>
      </c>
      <c r="EY133" s="123" t="str">
        <f t="shared" si="169"/>
        <v>0</v>
      </c>
      <c r="EZ133" s="123" t="str">
        <f t="shared" si="170"/>
        <v>0</v>
      </c>
      <c r="FA133" s="122" t="str">
        <f t="shared" si="171"/>
        <v/>
      </c>
      <c r="FB133" s="125" t="str">
        <f t="shared" si="155"/>
        <v/>
      </c>
      <c r="FC133" s="123" t="str">
        <f t="shared" si="156"/>
        <v>0</v>
      </c>
      <c r="FD133" s="124" t="str">
        <f t="shared" si="157"/>
        <v/>
      </c>
      <c r="FE133" s="123" t="str">
        <f t="shared" si="172"/>
        <v>0</v>
      </c>
      <c r="FF133" s="123" t="str">
        <f t="shared" si="173"/>
        <v/>
      </c>
      <c r="FG133" s="122" t="str">
        <f t="shared" si="174"/>
        <v/>
      </c>
      <c r="FH133" s="121"/>
      <c r="FI133" s="121"/>
      <c r="FJ133" s="595"/>
      <c r="FP133" s="1"/>
      <c r="FQ133" s="1"/>
      <c r="FR133" s="1"/>
      <c r="FS133" s="1"/>
      <c r="FT133" s="1"/>
      <c r="FU133" s="1"/>
      <c r="FV133" s="1"/>
      <c r="FW133" s="1"/>
      <c r="FX133" s="1"/>
      <c r="FY133" s="1"/>
      <c r="FZ133" s="1"/>
      <c r="GA133" s="1"/>
      <c r="GB133" s="1"/>
      <c r="GC133" s="1"/>
      <c r="GD133" s="1"/>
      <c r="GG133" s="239" t="str">
        <f t="shared" si="158"/>
        <v/>
      </c>
      <c r="GH133" s="239" t="str">
        <f t="shared" si="159"/>
        <v/>
      </c>
      <c r="GI133" s="239" t="str">
        <f t="shared" si="160"/>
        <v/>
      </c>
      <c r="GJ133" s="239">
        <f t="shared" si="161"/>
        <v>0</v>
      </c>
      <c r="GK133" s="248" t="str">
        <f t="shared" si="162"/>
        <v/>
      </c>
      <c r="GM133" s="407" t="str">
        <f t="shared" si="175"/>
        <v/>
      </c>
      <c r="GN133" s="408" t="str">
        <f t="shared" si="176"/>
        <v>0</v>
      </c>
      <c r="GO133" s="409" t="str">
        <f t="shared" si="177"/>
        <v/>
      </c>
      <c r="GP133" s="408" t="str">
        <f t="shared" si="178"/>
        <v>0</v>
      </c>
      <c r="GQ133" s="410" t="str">
        <f t="shared" si="179"/>
        <v/>
      </c>
      <c r="GR133" s="506" t="str">
        <f t="shared" si="180"/>
        <v/>
      </c>
      <c r="GS133" s="411">
        <f t="shared" si="97"/>
        <v>0</v>
      </c>
      <c r="GT133" s="11"/>
      <c r="GU133" s="11"/>
      <c r="GV133" s="11"/>
      <c r="GW133" s="10" t="str">
        <f>$T$131</f>
        <v>自家用発電装置の性能</v>
      </c>
    </row>
    <row r="134" spans="2:205" s="10" customFormat="1" ht="50.1" customHeight="1" x14ac:dyDescent="0.15">
      <c r="B134" s="192"/>
      <c r="C134" s="231"/>
      <c r="D134" s="231"/>
      <c r="E134" s="231"/>
      <c r="F134" s="231"/>
      <c r="G134" s="263">
        <v>165</v>
      </c>
      <c r="H134" s="231"/>
      <c r="I134" s="1169"/>
      <c r="J134" s="238"/>
      <c r="K134" s="242"/>
      <c r="L134" s="242"/>
      <c r="M134" s="3118" t="s">
        <v>6357</v>
      </c>
      <c r="N134" s="3118"/>
      <c r="O134" s="2973"/>
      <c r="P134" s="2798"/>
      <c r="Q134" s="2799"/>
      <c r="R134" s="2799"/>
      <c r="S134" s="2800"/>
      <c r="T134" s="2798"/>
      <c r="U134" s="2799"/>
      <c r="V134" s="2799"/>
      <c r="W134" s="2799"/>
      <c r="X134" s="2799"/>
      <c r="Y134" s="2799"/>
      <c r="Z134" s="2800"/>
      <c r="AA134" s="3095" t="s">
        <v>323</v>
      </c>
      <c r="AB134" s="3095"/>
      <c r="AC134" s="3095"/>
      <c r="AD134" s="3095"/>
      <c r="AE134" s="3095"/>
      <c r="AF134" s="3095"/>
      <c r="AG134" s="3095"/>
      <c r="AH134" s="3095"/>
      <c r="AI134" s="3095"/>
      <c r="AJ134" s="3095"/>
      <c r="AK134" s="3095"/>
      <c r="AL134" s="3095"/>
      <c r="AM134" s="3095"/>
      <c r="AN134" s="3095"/>
      <c r="AO134" s="3095"/>
      <c r="AP134" s="3095"/>
      <c r="AQ134" s="3095"/>
      <c r="AR134" s="3095"/>
      <c r="AS134" s="3095"/>
      <c r="AT134" s="3095"/>
      <c r="AU134" s="3095"/>
      <c r="AV134" s="3095"/>
      <c r="AW134" s="3095"/>
      <c r="AX134" s="3095"/>
      <c r="AY134" s="3096"/>
      <c r="AZ134" s="2790"/>
      <c r="BA134" s="2790"/>
      <c r="BB134" s="2790"/>
      <c r="BC134" s="2790"/>
      <c r="BD134" s="2790"/>
      <c r="BE134" s="2790"/>
      <c r="BF134" s="2790"/>
      <c r="BG134" s="2790"/>
      <c r="BH134" s="2790"/>
      <c r="BI134" s="2790"/>
      <c r="BJ134" s="2790"/>
      <c r="BK134" s="2790"/>
      <c r="BL134" s="3119"/>
      <c r="BM134" s="3119"/>
      <c r="BN134" s="2780"/>
      <c r="BO134" s="2780"/>
      <c r="BP134" s="2780"/>
      <c r="BQ134" s="2780"/>
      <c r="BR134" s="2780"/>
      <c r="BS134" s="2780"/>
      <c r="BT134" s="2780"/>
      <c r="BU134" s="2780"/>
      <c r="BV134" s="2780"/>
      <c r="BW134" s="2780"/>
      <c r="BX134" s="2780"/>
      <c r="BY134" s="2780"/>
      <c r="BZ134" s="2780"/>
      <c r="CA134" s="2780"/>
      <c r="CB134" s="2780"/>
      <c r="CC134" s="2780"/>
      <c r="CD134" s="2780"/>
      <c r="CE134" s="2780"/>
      <c r="CF134" s="2780"/>
      <c r="CG134" s="2780"/>
      <c r="CH134" s="2780"/>
      <c r="CI134" s="2780"/>
      <c r="CJ134" s="2780"/>
      <c r="CK134" s="2780"/>
      <c r="CL134" s="2780"/>
      <c r="CM134" s="3036"/>
      <c r="CN134" s="3036"/>
      <c r="CO134" s="3036"/>
      <c r="CP134" s="3036"/>
      <c r="CQ134" s="3036"/>
      <c r="CR134" s="3036"/>
      <c r="CS134" s="3031"/>
      <c r="CT134" s="2790"/>
      <c r="CU134" s="2790"/>
      <c r="CV134" s="2835"/>
      <c r="CW134" s="2836"/>
      <c r="CX134" s="2836"/>
      <c r="CY134" s="2836"/>
      <c r="CZ134" s="2836"/>
      <c r="DA134" s="2836"/>
      <c r="DB134" s="2836"/>
      <c r="DC134" s="2836"/>
      <c r="DD134" s="2836"/>
      <c r="DE134" s="2836"/>
      <c r="DF134" s="2836"/>
      <c r="DG134" s="2836"/>
      <c r="DH134" s="2836"/>
      <c r="DI134" s="2836"/>
      <c r="DJ134" s="2836"/>
      <c r="DK134" s="2836"/>
      <c r="DL134" s="2836"/>
      <c r="DM134" s="2836"/>
      <c r="DN134" s="2836"/>
      <c r="DO134" s="2837"/>
      <c r="DP134"/>
      <c r="DQ134"/>
      <c r="DR134"/>
      <c r="DS134"/>
      <c r="DT134"/>
      <c r="DU134"/>
      <c r="DV134"/>
      <c r="DW134"/>
      <c r="DX134"/>
      <c r="DY134"/>
      <c r="DZ134"/>
      <c r="EA134"/>
      <c r="EB134"/>
      <c r="EC134"/>
      <c r="ED134"/>
      <c r="EE134" s="229"/>
      <c r="EF134" s="237"/>
      <c r="EG134" s="131">
        <f t="shared" si="145"/>
        <v>0</v>
      </c>
      <c r="EH134" s="131">
        <f t="shared" si="146"/>
        <v>0</v>
      </c>
      <c r="EI134" s="131">
        <f t="shared" si="147"/>
        <v>0</v>
      </c>
      <c r="EJ134" s="131">
        <f t="shared" si="148"/>
        <v>0</v>
      </c>
      <c r="EK134" s="10" t="s">
        <v>322</v>
      </c>
      <c r="EL134" s="131" t="str">
        <f t="shared" si="181"/>
        <v>自家用発電装置の性能</v>
      </c>
      <c r="EM134" s="130">
        <f t="shared" si="165"/>
        <v>0</v>
      </c>
      <c r="EN134" s="129" t="str">
        <f t="shared" si="149"/>
        <v/>
      </c>
      <c r="EO134" s="121" t="str">
        <f>IF($EN134="要是正",MAX($EO$14:EO133)+1,"")</f>
        <v/>
      </c>
      <c r="EP134" s="121" t="str">
        <f>IF($EN134="要是正",MAX($EP$14:EP133)+1,"")</f>
        <v/>
      </c>
      <c r="EQ134" s="128" t="str">
        <f t="shared" si="150"/>
        <v/>
      </c>
      <c r="ER134" s="127" t="str">
        <f t="shared" si="151"/>
        <v/>
      </c>
      <c r="ES134" s="122" t="str">
        <f t="shared" si="152"/>
        <v/>
      </c>
      <c r="ET134" s="157" t="str">
        <f t="shared" si="153"/>
        <v/>
      </c>
      <c r="EU134" s="156" t="str">
        <f t="shared" si="154"/>
        <v/>
      </c>
      <c r="EV134" s="125" t="str">
        <f t="shared" si="166"/>
        <v/>
      </c>
      <c r="EW134" s="123" t="str">
        <f t="shared" si="167"/>
        <v>0</v>
      </c>
      <c r="EX134" s="124" t="str">
        <f t="shared" si="168"/>
        <v/>
      </c>
      <c r="EY134" s="123" t="str">
        <f t="shared" si="169"/>
        <v>0</v>
      </c>
      <c r="EZ134" s="123" t="str">
        <f t="shared" si="170"/>
        <v>0</v>
      </c>
      <c r="FA134" s="122" t="str">
        <f t="shared" si="171"/>
        <v/>
      </c>
      <c r="FB134" s="125" t="str">
        <f t="shared" si="155"/>
        <v/>
      </c>
      <c r="FC134" s="123" t="str">
        <f t="shared" si="156"/>
        <v>0</v>
      </c>
      <c r="FD134" s="124" t="str">
        <f t="shared" si="157"/>
        <v/>
      </c>
      <c r="FE134" s="123" t="str">
        <f t="shared" si="172"/>
        <v>0</v>
      </c>
      <c r="FF134" s="123" t="str">
        <f t="shared" si="173"/>
        <v/>
      </c>
      <c r="FG134" s="122" t="str">
        <f t="shared" si="174"/>
        <v/>
      </c>
      <c r="FH134" s="121"/>
      <c r="FI134" s="121"/>
      <c r="FJ134" s="595"/>
      <c r="FP134" s="1"/>
      <c r="FQ134" s="1"/>
      <c r="FR134" s="1"/>
      <c r="FS134" s="1"/>
      <c r="FT134" s="1"/>
      <c r="FU134" s="1"/>
      <c r="FV134" s="1"/>
      <c r="FW134" s="1"/>
      <c r="FX134" s="1"/>
      <c r="FY134" s="1"/>
      <c r="FZ134" s="1"/>
      <c r="GA134" s="1"/>
      <c r="GB134" s="1"/>
      <c r="GC134" s="1"/>
      <c r="GD134" s="1"/>
      <c r="GG134" s="239" t="str">
        <f t="shared" si="158"/>
        <v/>
      </c>
      <c r="GH134" s="239" t="str">
        <f t="shared" si="159"/>
        <v/>
      </c>
      <c r="GI134" s="239" t="str">
        <f t="shared" si="160"/>
        <v/>
      </c>
      <c r="GJ134" s="239">
        <f t="shared" si="161"/>
        <v>0</v>
      </c>
      <c r="GK134" s="248" t="str">
        <f t="shared" si="162"/>
        <v/>
      </c>
      <c r="GM134" s="407" t="str">
        <f t="shared" si="175"/>
        <v/>
      </c>
      <c r="GN134" s="408" t="str">
        <f t="shared" si="176"/>
        <v>0</v>
      </c>
      <c r="GO134" s="409" t="str">
        <f t="shared" si="177"/>
        <v/>
      </c>
      <c r="GP134" s="408" t="str">
        <f t="shared" si="178"/>
        <v>0</v>
      </c>
      <c r="GQ134" s="410" t="str">
        <f t="shared" si="179"/>
        <v/>
      </c>
      <c r="GR134" s="506" t="str">
        <f t="shared" si="180"/>
        <v/>
      </c>
      <c r="GS134" s="411">
        <f t="shared" si="97"/>
        <v>0</v>
      </c>
      <c r="GT134" s="11"/>
      <c r="GU134" s="11"/>
      <c r="GV134" s="11"/>
      <c r="GW134" s="10" t="str">
        <f>$T$131</f>
        <v>自家用発電装置の性能</v>
      </c>
    </row>
    <row r="135" spans="2:205" s="10" customFormat="1" ht="50.1" customHeight="1" x14ac:dyDescent="0.15">
      <c r="B135" s="192"/>
      <c r="C135" s="231"/>
      <c r="D135" s="231"/>
      <c r="E135" s="231"/>
      <c r="F135" s="231"/>
      <c r="G135" s="231"/>
      <c r="H135" s="231"/>
      <c r="I135" s="1169"/>
      <c r="J135" s="238"/>
      <c r="K135" s="242"/>
      <c r="L135" s="242"/>
      <c r="M135" s="3118" t="s">
        <v>6358</v>
      </c>
      <c r="N135" s="3118"/>
      <c r="O135" s="2973"/>
      <c r="P135" s="2801"/>
      <c r="Q135" s="2802"/>
      <c r="R135" s="2802"/>
      <c r="S135" s="2803"/>
      <c r="T135" s="2801"/>
      <c r="U135" s="2802"/>
      <c r="V135" s="2802"/>
      <c r="W135" s="2802"/>
      <c r="X135" s="2802"/>
      <c r="Y135" s="2802"/>
      <c r="Z135" s="2803"/>
      <c r="AA135" s="3093" t="s">
        <v>321</v>
      </c>
      <c r="AB135" s="3093"/>
      <c r="AC135" s="3093"/>
      <c r="AD135" s="3093"/>
      <c r="AE135" s="3093"/>
      <c r="AF135" s="3093"/>
      <c r="AG135" s="3093"/>
      <c r="AH135" s="3093"/>
      <c r="AI135" s="3093"/>
      <c r="AJ135" s="3093"/>
      <c r="AK135" s="3093"/>
      <c r="AL135" s="3093"/>
      <c r="AM135" s="3093"/>
      <c r="AN135" s="3093"/>
      <c r="AO135" s="3093"/>
      <c r="AP135" s="3093"/>
      <c r="AQ135" s="3093"/>
      <c r="AR135" s="3093"/>
      <c r="AS135" s="3093"/>
      <c r="AT135" s="3093"/>
      <c r="AU135" s="3093"/>
      <c r="AV135" s="3093"/>
      <c r="AW135" s="3093"/>
      <c r="AX135" s="3093"/>
      <c r="AY135" s="3094"/>
      <c r="AZ135" s="3039"/>
      <c r="BA135" s="3039"/>
      <c r="BB135" s="3039"/>
      <c r="BC135" s="3039"/>
      <c r="BD135" s="3039"/>
      <c r="BE135" s="3039"/>
      <c r="BF135" s="3039"/>
      <c r="BG135" s="3039"/>
      <c r="BH135" s="3039"/>
      <c r="BI135" s="3039"/>
      <c r="BJ135" s="3039"/>
      <c r="BK135" s="3039"/>
      <c r="BL135" s="3122"/>
      <c r="BM135" s="3122"/>
      <c r="BN135" s="2828"/>
      <c r="BO135" s="2828"/>
      <c r="BP135" s="2828"/>
      <c r="BQ135" s="2828"/>
      <c r="BR135" s="2828"/>
      <c r="BS135" s="2828"/>
      <c r="BT135" s="2828"/>
      <c r="BU135" s="2828"/>
      <c r="BV135" s="2828"/>
      <c r="BW135" s="2828"/>
      <c r="BX135" s="2828"/>
      <c r="BY135" s="2828"/>
      <c r="BZ135" s="2828"/>
      <c r="CA135" s="2828"/>
      <c r="CB135" s="2828"/>
      <c r="CC135" s="2828"/>
      <c r="CD135" s="2828"/>
      <c r="CE135" s="2828"/>
      <c r="CF135" s="2828"/>
      <c r="CG135" s="2828"/>
      <c r="CH135" s="2828"/>
      <c r="CI135" s="2828"/>
      <c r="CJ135" s="2828"/>
      <c r="CK135" s="2828"/>
      <c r="CL135" s="2828"/>
      <c r="CM135" s="3037"/>
      <c r="CN135" s="3037"/>
      <c r="CO135" s="3037"/>
      <c r="CP135" s="3037"/>
      <c r="CQ135" s="3037"/>
      <c r="CR135" s="3037"/>
      <c r="CS135" s="3038"/>
      <c r="CT135" s="3039"/>
      <c r="CU135" s="3039"/>
      <c r="CV135" s="2926"/>
      <c r="CW135" s="2927"/>
      <c r="CX135" s="2927"/>
      <c r="CY135" s="2927"/>
      <c r="CZ135" s="2927"/>
      <c r="DA135" s="2927"/>
      <c r="DB135" s="2927"/>
      <c r="DC135" s="2927"/>
      <c r="DD135" s="2927"/>
      <c r="DE135" s="2927"/>
      <c r="DF135" s="2927"/>
      <c r="DG135" s="2927"/>
      <c r="DH135" s="2927"/>
      <c r="DI135" s="2927"/>
      <c r="DJ135" s="2927"/>
      <c r="DK135" s="2927"/>
      <c r="DL135" s="2927"/>
      <c r="DM135" s="2927"/>
      <c r="DN135" s="2927"/>
      <c r="DO135" s="2928"/>
      <c r="DP135"/>
      <c r="DQ135"/>
      <c r="DR135"/>
      <c r="DS135"/>
      <c r="DT135"/>
      <c r="DU135"/>
      <c r="DV135"/>
      <c r="DW135"/>
      <c r="DX135"/>
      <c r="DY135"/>
      <c r="DZ135"/>
      <c r="EA135"/>
      <c r="EB135"/>
      <c r="EC135"/>
      <c r="ED135"/>
      <c r="EE135" s="229"/>
      <c r="EF135" s="237"/>
      <c r="EG135" s="131">
        <f t="shared" si="145"/>
        <v>0</v>
      </c>
      <c r="EH135" s="131">
        <f t="shared" si="146"/>
        <v>0</v>
      </c>
      <c r="EI135" s="131">
        <f t="shared" si="147"/>
        <v>0</v>
      </c>
      <c r="EJ135" s="131">
        <f t="shared" si="148"/>
        <v>0</v>
      </c>
      <c r="EK135" s="10" t="s">
        <v>320</v>
      </c>
      <c r="EL135" s="131" t="str">
        <f t="shared" si="181"/>
        <v>自家用発電装置の性能</v>
      </c>
      <c r="EM135" s="130">
        <f t="shared" si="165"/>
        <v>0</v>
      </c>
      <c r="EN135" s="129" t="str">
        <f t="shared" si="149"/>
        <v/>
      </c>
      <c r="EO135" s="121" t="str">
        <f>IF($EN135="要是正",MAX($EO$14:EO134)+1,"")</f>
        <v/>
      </c>
      <c r="EP135" s="121" t="str">
        <f>IF($EN135="要是正",MAX($EP$14:EP134)+1,"")</f>
        <v/>
      </c>
      <c r="EQ135" s="128" t="str">
        <f t="shared" si="150"/>
        <v/>
      </c>
      <c r="ER135" s="127" t="str">
        <f t="shared" si="151"/>
        <v/>
      </c>
      <c r="ES135" s="122" t="str">
        <f t="shared" si="152"/>
        <v/>
      </c>
      <c r="ET135" s="157" t="str">
        <f t="shared" si="153"/>
        <v/>
      </c>
      <c r="EU135" s="156" t="str">
        <f t="shared" si="154"/>
        <v/>
      </c>
      <c r="EV135" s="125" t="str">
        <f t="shared" si="166"/>
        <v/>
      </c>
      <c r="EW135" s="123" t="str">
        <f t="shared" si="167"/>
        <v>0</v>
      </c>
      <c r="EX135" s="124" t="str">
        <f t="shared" si="168"/>
        <v/>
      </c>
      <c r="EY135" s="123" t="str">
        <f t="shared" si="169"/>
        <v>0</v>
      </c>
      <c r="EZ135" s="123" t="str">
        <f t="shared" si="170"/>
        <v>0</v>
      </c>
      <c r="FA135" s="122" t="str">
        <f t="shared" si="171"/>
        <v/>
      </c>
      <c r="FB135" s="125" t="str">
        <f t="shared" si="155"/>
        <v/>
      </c>
      <c r="FC135" s="123" t="str">
        <f t="shared" si="156"/>
        <v>0</v>
      </c>
      <c r="FD135" s="124" t="str">
        <f t="shared" si="157"/>
        <v/>
      </c>
      <c r="FE135" s="123" t="str">
        <f t="shared" si="172"/>
        <v>0</v>
      </c>
      <c r="FF135" s="123" t="str">
        <f t="shared" si="173"/>
        <v/>
      </c>
      <c r="FG135" s="122" t="str">
        <f t="shared" si="174"/>
        <v/>
      </c>
      <c r="FH135" s="121"/>
      <c r="FI135" s="121"/>
      <c r="FJ135" s="595"/>
      <c r="FP135" s="1"/>
      <c r="FQ135" s="1"/>
      <c r="FR135" s="1"/>
      <c r="FS135" s="1"/>
      <c r="FT135" s="1"/>
      <c r="FU135" s="1"/>
      <c r="FV135" s="1"/>
      <c r="FW135" s="1"/>
      <c r="FX135" s="1"/>
      <c r="FY135" s="1"/>
      <c r="FZ135" s="1"/>
      <c r="GA135" s="1"/>
      <c r="GB135" s="1"/>
      <c r="GC135" s="1"/>
      <c r="GD135" s="1"/>
      <c r="GG135" s="239" t="str">
        <f t="shared" si="158"/>
        <v/>
      </c>
      <c r="GH135" s="239" t="str">
        <f t="shared" si="159"/>
        <v/>
      </c>
      <c r="GI135" s="239" t="str">
        <f t="shared" si="160"/>
        <v/>
      </c>
      <c r="GJ135" s="239">
        <f t="shared" si="161"/>
        <v>0</v>
      </c>
      <c r="GK135" s="248" t="str">
        <f t="shared" si="162"/>
        <v/>
      </c>
      <c r="GM135" s="407" t="str">
        <f t="shared" si="175"/>
        <v/>
      </c>
      <c r="GN135" s="408" t="str">
        <f t="shared" si="176"/>
        <v>0</v>
      </c>
      <c r="GO135" s="409" t="str">
        <f t="shared" si="177"/>
        <v/>
      </c>
      <c r="GP135" s="408" t="str">
        <f t="shared" si="178"/>
        <v>0</v>
      </c>
      <c r="GQ135" s="410" t="str">
        <f t="shared" si="179"/>
        <v/>
      </c>
      <c r="GR135" s="506" t="str">
        <f t="shared" si="180"/>
        <v/>
      </c>
      <c r="GS135" s="411">
        <f t="shared" si="97"/>
        <v>0</v>
      </c>
      <c r="GT135" s="431"/>
      <c r="GU135" s="431"/>
      <c r="GV135" s="431"/>
      <c r="GW135" s="10" t="str">
        <f>$T$131</f>
        <v>自家用発電装置の性能</v>
      </c>
    </row>
    <row r="136" spans="2:205" s="10" customFormat="1" ht="50.1" customHeight="1" x14ac:dyDescent="0.15">
      <c r="B136" s="192"/>
      <c r="C136" s="231"/>
      <c r="D136" s="231"/>
      <c r="E136" s="231"/>
      <c r="F136" s="231"/>
      <c r="G136" s="231"/>
      <c r="H136" s="231"/>
      <c r="I136" s="1169"/>
      <c r="J136" s="238"/>
      <c r="K136" s="242"/>
      <c r="L136" s="242"/>
      <c r="M136" s="3118" t="s">
        <v>6359</v>
      </c>
      <c r="N136" s="3118"/>
      <c r="O136" s="2973"/>
      <c r="P136" s="2795" t="s">
        <v>319</v>
      </c>
      <c r="Q136" s="2796"/>
      <c r="R136" s="2796"/>
      <c r="S136" s="2797"/>
      <c r="T136" s="2795" t="s">
        <v>318</v>
      </c>
      <c r="U136" s="2796"/>
      <c r="V136" s="2796"/>
      <c r="W136" s="2796"/>
      <c r="X136" s="2796"/>
      <c r="Y136" s="2796"/>
      <c r="Z136" s="2797"/>
      <c r="AA136" s="3097" t="s">
        <v>317</v>
      </c>
      <c r="AB136" s="3097"/>
      <c r="AC136" s="3097"/>
      <c r="AD136" s="3097"/>
      <c r="AE136" s="3097"/>
      <c r="AF136" s="3097"/>
      <c r="AG136" s="3097"/>
      <c r="AH136" s="3097"/>
      <c r="AI136" s="3097"/>
      <c r="AJ136" s="3097"/>
      <c r="AK136" s="3097"/>
      <c r="AL136" s="3097"/>
      <c r="AM136" s="3097"/>
      <c r="AN136" s="3097"/>
      <c r="AO136" s="3097"/>
      <c r="AP136" s="3097"/>
      <c r="AQ136" s="3097"/>
      <c r="AR136" s="3097"/>
      <c r="AS136" s="3097"/>
      <c r="AT136" s="3097"/>
      <c r="AU136" s="3097"/>
      <c r="AV136" s="3097"/>
      <c r="AW136" s="3097"/>
      <c r="AX136" s="3097"/>
      <c r="AY136" s="3098"/>
      <c r="AZ136" s="3074"/>
      <c r="BA136" s="3074"/>
      <c r="BB136" s="3074"/>
      <c r="BC136" s="3074"/>
      <c r="BD136" s="3074"/>
      <c r="BE136" s="3074"/>
      <c r="BF136" s="3074"/>
      <c r="BG136" s="3074"/>
      <c r="BH136" s="3074"/>
      <c r="BI136" s="3074"/>
      <c r="BJ136" s="3074"/>
      <c r="BK136" s="3074"/>
      <c r="BL136" s="3120"/>
      <c r="BM136" s="3120"/>
      <c r="BN136" s="2820"/>
      <c r="BO136" s="2820"/>
      <c r="BP136" s="2820"/>
      <c r="BQ136" s="2820"/>
      <c r="BR136" s="2820"/>
      <c r="BS136" s="2820"/>
      <c r="BT136" s="2820"/>
      <c r="BU136" s="2820"/>
      <c r="BV136" s="2820"/>
      <c r="BW136" s="2820"/>
      <c r="BX136" s="2820"/>
      <c r="BY136" s="2820"/>
      <c r="BZ136" s="2820"/>
      <c r="CA136" s="2820"/>
      <c r="CB136" s="2820"/>
      <c r="CC136" s="2820"/>
      <c r="CD136" s="2820"/>
      <c r="CE136" s="2820"/>
      <c r="CF136" s="2820"/>
      <c r="CG136" s="2820"/>
      <c r="CH136" s="2820"/>
      <c r="CI136" s="2820"/>
      <c r="CJ136" s="2820"/>
      <c r="CK136" s="2820"/>
      <c r="CL136" s="2820"/>
      <c r="CM136" s="3046"/>
      <c r="CN136" s="3046"/>
      <c r="CO136" s="3046"/>
      <c r="CP136" s="3046"/>
      <c r="CQ136" s="3046"/>
      <c r="CR136" s="3046"/>
      <c r="CS136" s="3032"/>
      <c r="CT136" s="2953"/>
      <c r="CU136" s="2953"/>
      <c r="CV136" s="2808"/>
      <c r="CW136" s="2809"/>
      <c r="CX136" s="2809"/>
      <c r="CY136" s="2809"/>
      <c r="CZ136" s="2809"/>
      <c r="DA136" s="2809"/>
      <c r="DB136" s="2809"/>
      <c r="DC136" s="2809"/>
      <c r="DD136" s="2809"/>
      <c r="DE136" s="2809"/>
      <c r="DF136" s="2809"/>
      <c r="DG136" s="2809"/>
      <c r="DH136" s="2809"/>
      <c r="DI136" s="2809"/>
      <c r="DJ136" s="2809"/>
      <c r="DK136" s="2809"/>
      <c r="DL136" s="2809"/>
      <c r="DM136" s="2809"/>
      <c r="DN136" s="2809"/>
      <c r="DO136" s="2810"/>
      <c r="DP136"/>
      <c r="DQ136"/>
      <c r="DR136"/>
      <c r="DS136"/>
      <c r="DT136"/>
      <c r="DU136"/>
      <c r="DV136"/>
      <c r="DW136"/>
      <c r="DX136"/>
      <c r="DY136"/>
      <c r="DZ136"/>
      <c r="EA136"/>
      <c r="EB136"/>
      <c r="EC136"/>
      <c r="ED136"/>
      <c r="EE136" s="229"/>
      <c r="EF136" s="237"/>
      <c r="EG136" s="131">
        <f t="shared" si="145"/>
        <v>0</v>
      </c>
      <c r="EH136" s="131">
        <f t="shared" si="146"/>
        <v>0</v>
      </c>
      <c r="EI136" s="131">
        <f t="shared" si="147"/>
        <v>0</v>
      </c>
      <c r="EJ136" s="131">
        <f t="shared" si="148"/>
        <v>0</v>
      </c>
      <c r="EK136" s="10" t="s">
        <v>316</v>
      </c>
      <c r="EL136" s="131" t="str">
        <f>$T$136</f>
        <v>直結エンジンの外観</v>
      </c>
      <c r="EM136" s="130">
        <f t="shared" si="165"/>
        <v>0</v>
      </c>
      <c r="EN136" s="129" t="str">
        <f t="shared" si="149"/>
        <v/>
      </c>
      <c r="EO136" s="121" t="str">
        <f>IF($EN136="要是正",MAX($EO$14:EO135)+1,"")</f>
        <v/>
      </c>
      <c r="EP136" s="121" t="str">
        <f>IF($EN136="要是正",MAX($EP$14:EP135)+1,"")</f>
        <v/>
      </c>
      <c r="EQ136" s="128" t="str">
        <f t="shared" si="150"/>
        <v/>
      </c>
      <c r="ER136" s="127" t="str">
        <f t="shared" si="151"/>
        <v/>
      </c>
      <c r="ES136" s="122" t="str">
        <f t="shared" si="152"/>
        <v/>
      </c>
      <c r="ET136" s="157" t="str">
        <f t="shared" si="153"/>
        <v/>
      </c>
      <c r="EU136" s="156" t="str">
        <f t="shared" si="154"/>
        <v/>
      </c>
      <c r="EV136" s="125" t="str">
        <f t="shared" si="166"/>
        <v/>
      </c>
      <c r="EW136" s="123" t="str">
        <f t="shared" si="167"/>
        <v>0</v>
      </c>
      <c r="EX136" s="124" t="str">
        <f t="shared" si="168"/>
        <v/>
      </c>
      <c r="EY136" s="123" t="str">
        <f t="shared" si="169"/>
        <v>0</v>
      </c>
      <c r="EZ136" s="123" t="str">
        <f t="shared" si="170"/>
        <v>0</v>
      </c>
      <c r="FA136" s="122" t="str">
        <f t="shared" si="171"/>
        <v/>
      </c>
      <c r="FB136" s="125" t="str">
        <f t="shared" si="155"/>
        <v/>
      </c>
      <c r="FC136" s="123" t="str">
        <f t="shared" si="156"/>
        <v>0</v>
      </c>
      <c r="FD136" s="124" t="str">
        <f t="shared" si="157"/>
        <v/>
      </c>
      <c r="FE136" s="123" t="str">
        <f t="shared" si="172"/>
        <v>0</v>
      </c>
      <c r="FF136" s="123" t="str">
        <f t="shared" si="173"/>
        <v/>
      </c>
      <c r="FG136" s="122" t="str">
        <f t="shared" si="174"/>
        <v/>
      </c>
      <c r="FH136" s="121"/>
      <c r="FI136" s="121"/>
      <c r="FJ136" s="595"/>
      <c r="FP136" s="1"/>
      <c r="FQ136" s="1"/>
      <c r="FR136" s="1"/>
      <c r="FS136" s="1"/>
      <c r="FT136" s="1"/>
      <c r="FU136" s="1"/>
      <c r="FV136" s="1"/>
      <c r="FW136" s="1"/>
      <c r="FX136" s="1"/>
      <c r="FY136" s="1"/>
      <c r="FZ136" s="1"/>
      <c r="GA136" s="1"/>
      <c r="GB136" s="1"/>
      <c r="GC136" s="1"/>
      <c r="GD136" s="1"/>
      <c r="GG136" s="239" t="str">
        <f t="shared" si="158"/>
        <v/>
      </c>
      <c r="GH136" s="239" t="str">
        <f t="shared" si="159"/>
        <v/>
      </c>
      <c r="GI136" s="239" t="str">
        <f t="shared" si="160"/>
        <v/>
      </c>
      <c r="GJ136" s="239">
        <f t="shared" si="161"/>
        <v>0</v>
      </c>
      <c r="GK136" s="248" t="str">
        <f t="shared" si="162"/>
        <v/>
      </c>
      <c r="GM136" s="407" t="str">
        <f t="shared" si="175"/>
        <v/>
      </c>
      <c r="GN136" s="408" t="str">
        <f t="shared" si="176"/>
        <v>0</v>
      </c>
      <c r="GO136" s="409" t="str">
        <f t="shared" si="177"/>
        <v/>
      </c>
      <c r="GP136" s="408" t="str">
        <f t="shared" si="178"/>
        <v>0</v>
      </c>
      <c r="GQ136" s="410" t="str">
        <f t="shared" si="179"/>
        <v/>
      </c>
      <c r="GR136" s="506" t="str">
        <f t="shared" si="180"/>
        <v/>
      </c>
      <c r="GS136" s="411">
        <f t="shared" si="97"/>
        <v>0</v>
      </c>
      <c r="GT136" s="11"/>
      <c r="GU136" s="11"/>
      <c r="GV136" s="11"/>
      <c r="GW136" s="10" t="str">
        <f t="shared" ref="GW136:GW143" si="182">$T$136</f>
        <v>直結エンジンの外観</v>
      </c>
    </row>
    <row r="137" spans="2:205" s="10" customFormat="1" ht="50.1" customHeight="1" x14ac:dyDescent="0.15">
      <c r="B137" s="192"/>
      <c r="C137" s="231"/>
      <c r="D137" s="231"/>
      <c r="E137" s="231"/>
      <c r="F137" s="231"/>
      <c r="G137" s="262">
        <v>60</v>
      </c>
      <c r="H137" s="231"/>
      <c r="I137" s="1169"/>
      <c r="J137" s="238"/>
      <c r="K137" s="242"/>
      <c r="L137" s="242"/>
      <c r="M137" s="3118" t="s">
        <v>6360</v>
      </c>
      <c r="N137" s="3118"/>
      <c r="O137" s="2973"/>
      <c r="P137" s="2798"/>
      <c r="Q137" s="2799"/>
      <c r="R137" s="2799"/>
      <c r="S137" s="2800"/>
      <c r="T137" s="2798"/>
      <c r="U137" s="2799"/>
      <c r="V137" s="2799"/>
      <c r="W137" s="2799"/>
      <c r="X137" s="2799"/>
      <c r="Y137" s="2799"/>
      <c r="Z137" s="2800"/>
      <c r="AA137" s="3095" t="s">
        <v>315</v>
      </c>
      <c r="AB137" s="3095"/>
      <c r="AC137" s="3095"/>
      <c r="AD137" s="3095"/>
      <c r="AE137" s="3095"/>
      <c r="AF137" s="3095"/>
      <c r="AG137" s="3095"/>
      <c r="AH137" s="3095"/>
      <c r="AI137" s="3095"/>
      <c r="AJ137" s="3095"/>
      <c r="AK137" s="3095"/>
      <c r="AL137" s="3095"/>
      <c r="AM137" s="3095"/>
      <c r="AN137" s="3095"/>
      <c r="AO137" s="3095"/>
      <c r="AP137" s="3095"/>
      <c r="AQ137" s="3095"/>
      <c r="AR137" s="3095"/>
      <c r="AS137" s="3095"/>
      <c r="AT137" s="3095"/>
      <c r="AU137" s="3095"/>
      <c r="AV137" s="3095"/>
      <c r="AW137" s="3095"/>
      <c r="AX137" s="3095"/>
      <c r="AY137" s="3096"/>
      <c r="AZ137" s="2790"/>
      <c r="BA137" s="2790"/>
      <c r="BB137" s="2790"/>
      <c r="BC137" s="2790"/>
      <c r="BD137" s="2790"/>
      <c r="BE137" s="2790"/>
      <c r="BF137" s="2790"/>
      <c r="BG137" s="2790"/>
      <c r="BH137" s="2790"/>
      <c r="BI137" s="2790"/>
      <c r="BJ137" s="2790"/>
      <c r="BK137" s="2790"/>
      <c r="BL137" s="3119"/>
      <c r="BM137" s="3119"/>
      <c r="BN137" s="2780"/>
      <c r="BO137" s="2780"/>
      <c r="BP137" s="2780"/>
      <c r="BQ137" s="2780"/>
      <c r="BR137" s="2780"/>
      <c r="BS137" s="2780"/>
      <c r="BT137" s="2780"/>
      <c r="BU137" s="2780"/>
      <c r="BV137" s="2780"/>
      <c r="BW137" s="2780"/>
      <c r="BX137" s="2780"/>
      <c r="BY137" s="2780"/>
      <c r="BZ137" s="2780"/>
      <c r="CA137" s="2780"/>
      <c r="CB137" s="2780"/>
      <c r="CC137" s="2780"/>
      <c r="CD137" s="2780"/>
      <c r="CE137" s="2780"/>
      <c r="CF137" s="2780"/>
      <c r="CG137" s="2780"/>
      <c r="CH137" s="2780"/>
      <c r="CI137" s="2780"/>
      <c r="CJ137" s="2780"/>
      <c r="CK137" s="2780"/>
      <c r="CL137" s="2780"/>
      <c r="CM137" s="3036"/>
      <c r="CN137" s="3036"/>
      <c r="CO137" s="3036"/>
      <c r="CP137" s="3036"/>
      <c r="CQ137" s="3036"/>
      <c r="CR137" s="3036"/>
      <c r="CS137" s="3031"/>
      <c r="CT137" s="2790"/>
      <c r="CU137" s="2790"/>
      <c r="CV137" s="2835"/>
      <c r="CW137" s="2836"/>
      <c r="CX137" s="2836"/>
      <c r="CY137" s="2836"/>
      <c r="CZ137" s="2836"/>
      <c r="DA137" s="2836"/>
      <c r="DB137" s="2836"/>
      <c r="DC137" s="2836"/>
      <c r="DD137" s="2836"/>
      <c r="DE137" s="2836"/>
      <c r="DF137" s="2836"/>
      <c r="DG137" s="2836"/>
      <c r="DH137" s="2836"/>
      <c r="DI137" s="2836"/>
      <c r="DJ137" s="2836"/>
      <c r="DK137" s="2836"/>
      <c r="DL137" s="2836"/>
      <c r="DM137" s="2836"/>
      <c r="DN137" s="2836"/>
      <c r="DO137" s="2837"/>
      <c r="DP137"/>
      <c r="DQ137"/>
      <c r="DR137"/>
      <c r="DS137"/>
      <c r="DT137"/>
      <c r="DU137"/>
      <c r="DV137"/>
      <c r="DW137"/>
      <c r="DX137"/>
      <c r="DY137"/>
      <c r="DZ137"/>
      <c r="EA137"/>
      <c r="EB137"/>
      <c r="EC137"/>
      <c r="ED137"/>
      <c r="EE137" s="229"/>
      <c r="EF137" s="237"/>
      <c r="EG137" s="131">
        <f t="shared" si="145"/>
        <v>0</v>
      </c>
      <c r="EH137" s="131">
        <f t="shared" si="146"/>
        <v>0</v>
      </c>
      <c r="EI137" s="131">
        <f t="shared" si="147"/>
        <v>0</v>
      </c>
      <c r="EJ137" s="131">
        <f t="shared" si="148"/>
        <v>0</v>
      </c>
      <c r="EK137" s="10" t="s">
        <v>314</v>
      </c>
      <c r="EL137" s="131" t="str">
        <f t="shared" ref="EL137:EL143" si="183">$T$136</f>
        <v>直結エンジンの外観</v>
      </c>
      <c r="EM137" s="130">
        <f t="shared" si="165"/>
        <v>0</v>
      </c>
      <c r="EN137" s="129" t="str">
        <f t="shared" si="149"/>
        <v/>
      </c>
      <c r="EO137" s="121" t="str">
        <f>IF($EN137="要是正",MAX($EO$14:EO136)+1,"")</f>
        <v/>
      </c>
      <c r="EP137" s="121" t="str">
        <f>IF($EN137="要是正",MAX($EP$14:EP136)+1,"")</f>
        <v/>
      </c>
      <c r="EQ137" s="128" t="str">
        <f t="shared" si="150"/>
        <v/>
      </c>
      <c r="ER137" s="127" t="str">
        <f t="shared" si="151"/>
        <v/>
      </c>
      <c r="ES137" s="122" t="str">
        <f t="shared" si="152"/>
        <v/>
      </c>
      <c r="ET137" s="157" t="str">
        <f t="shared" si="153"/>
        <v/>
      </c>
      <c r="EU137" s="156" t="str">
        <f t="shared" si="154"/>
        <v/>
      </c>
      <c r="EV137" s="125" t="str">
        <f t="shared" si="166"/>
        <v/>
      </c>
      <c r="EW137" s="123" t="str">
        <f t="shared" si="167"/>
        <v>0</v>
      </c>
      <c r="EX137" s="124" t="str">
        <f t="shared" si="168"/>
        <v/>
      </c>
      <c r="EY137" s="123" t="str">
        <f t="shared" si="169"/>
        <v>0</v>
      </c>
      <c r="EZ137" s="123" t="str">
        <f t="shared" si="170"/>
        <v>0</v>
      </c>
      <c r="FA137" s="122" t="str">
        <f t="shared" si="171"/>
        <v/>
      </c>
      <c r="FB137" s="125" t="str">
        <f t="shared" si="155"/>
        <v/>
      </c>
      <c r="FC137" s="123" t="str">
        <f t="shared" si="156"/>
        <v>0</v>
      </c>
      <c r="FD137" s="124" t="str">
        <f t="shared" si="157"/>
        <v/>
      </c>
      <c r="FE137" s="123" t="str">
        <f t="shared" si="172"/>
        <v>0</v>
      </c>
      <c r="FF137" s="123" t="str">
        <f t="shared" si="173"/>
        <v/>
      </c>
      <c r="FG137" s="122" t="str">
        <f t="shared" si="174"/>
        <v/>
      </c>
      <c r="FH137" s="121"/>
      <c r="FI137" s="121"/>
      <c r="FJ137" s="595"/>
      <c r="FP137" s="1"/>
      <c r="FQ137" s="1"/>
      <c r="FR137" s="1"/>
      <c r="FS137" s="1"/>
      <c r="FT137" s="1"/>
      <c r="FU137" s="1"/>
      <c r="FV137" s="1"/>
      <c r="FW137" s="1"/>
      <c r="FX137" s="1"/>
      <c r="FY137" s="1"/>
      <c r="FZ137" s="1"/>
      <c r="GA137" s="1"/>
      <c r="GB137" s="1"/>
      <c r="GC137" s="1"/>
      <c r="GD137" s="1"/>
      <c r="GG137" s="239" t="str">
        <f t="shared" si="158"/>
        <v/>
      </c>
      <c r="GH137" s="239" t="str">
        <f t="shared" si="159"/>
        <v/>
      </c>
      <c r="GI137" s="239" t="str">
        <f t="shared" si="160"/>
        <v/>
      </c>
      <c r="GJ137" s="239">
        <f t="shared" si="161"/>
        <v>0</v>
      </c>
      <c r="GK137" s="248" t="str">
        <f t="shared" si="162"/>
        <v/>
      </c>
      <c r="GM137" s="407" t="str">
        <f t="shared" si="175"/>
        <v/>
      </c>
      <c r="GN137" s="408" t="str">
        <f t="shared" si="176"/>
        <v>0</v>
      </c>
      <c r="GO137" s="409" t="str">
        <f t="shared" si="177"/>
        <v/>
      </c>
      <c r="GP137" s="408" t="str">
        <f t="shared" si="178"/>
        <v>0</v>
      </c>
      <c r="GQ137" s="410" t="str">
        <f t="shared" si="179"/>
        <v/>
      </c>
      <c r="GR137" s="506" t="str">
        <f t="shared" si="180"/>
        <v/>
      </c>
      <c r="GS137" s="411">
        <f t="shared" si="97"/>
        <v>0</v>
      </c>
      <c r="GT137" s="11"/>
      <c r="GU137" s="11"/>
      <c r="GV137" s="11"/>
      <c r="GW137" s="10" t="str">
        <f t="shared" si="182"/>
        <v>直結エンジンの外観</v>
      </c>
    </row>
    <row r="138" spans="2:205" s="10" customFormat="1" ht="50.1" customHeight="1" x14ac:dyDescent="0.15">
      <c r="B138" s="192"/>
      <c r="C138" s="231"/>
      <c r="D138" s="231"/>
      <c r="E138" s="231"/>
      <c r="F138" s="231"/>
      <c r="G138" s="263">
        <v>65</v>
      </c>
      <c r="H138" s="231"/>
      <c r="I138" s="1169"/>
      <c r="J138" s="238"/>
      <c r="K138" s="242"/>
      <c r="L138" s="242"/>
      <c r="M138" s="3118" t="s">
        <v>6361</v>
      </c>
      <c r="N138" s="3118"/>
      <c r="O138" s="2973"/>
      <c r="P138" s="2798"/>
      <c r="Q138" s="2799"/>
      <c r="R138" s="2799"/>
      <c r="S138" s="2800"/>
      <c r="T138" s="2798"/>
      <c r="U138" s="2799"/>
      <c r="V138" s="2799"/>
      <c r="W138" s="2799"/>
      <c r="X138" s="2799"/>
      <c r="Y138" s="2799"/>
      <c r="Z138" s="2800"/>
      <c r="AA138" s="3095" t="s">
        <v>313</v>
      </c>
      <c r="AB138" s="3095"/>
      <c r="AC138" s="3095"/>
      <c r="AD138" s="3095"/>
      <c r="AE138" s="3095"/>
      <c r="AF138" s="3095"/>
      <c r="AG138" s="3095"/>
      <c r="AH138" s="3095"/>
      <c r="AI138" s="3095"/>
      <c r="AJ138" s="3095"/>
      <c r="AK138" s="3095"/>
      <c r="AL138" s="3095"/>
      <c r="AM138" s="3095"/>
      <c r="AN138" s="3095"/>
      <c r="AO138" s="3095"/>
      <c r="AP138" s="3095"/>
      <c r="AQ138" s="3095"/>
      <c r="AR138" s="3095"/>
      <c r="AS138" s="3095"/>
      <c r="AT138" s="3095"/>
      <c r="AU138" s="3095"/>
      <c r="AV138" s="3095"/>
      <c r="AW138" s="3095"/>
      <c r="AX138" s="3095"/>
      <c r="AY138" s="3096"/>
      <c r="AZ138" s="2790"/>
      <c r="BA138" s="2790"/>
      <c r="BB138" s="2790"/>
      <c r="BC138" s="2790"/>
      <c r="BD138" s="2790"/>
      <c r="BE138" s="2790"/>
      <c r="BF138" s="2790"/>
      <c r="BG138" s="2790"/>
      <c r="BH138" s="2790"/>
      <c r="BI138" s="2790"/>
      <c r="BJ138" s="2790"/>
      <c r="BK138" s="2790"/>
      <c r="BL138" s="3119"/>
      <c r="BM138" s="3119"/>
      <c r="BN138" s="2780"/>
      <c r="BO138" s="2780"/>
      <c r="BP138" s="2780"/>
      <c r="BQ138" s="2780"/>
      <c r="BR138" s="2780"/>
      <c r="BS138" s="2780"/>
      <c r="BT138" s="2780"/>
      <c r="BU138" s="2780"/>
      <c r="BV138" s="2780"/>
      <c r="BW138" s="2780"/>
      <c r="BX138" s="2780"/>
      <c r="BY138" s="2780"/>
      <c r="BZ138" s="2780"/>
      <c r="CA138" s="2780"/>
      <c r="CB138" s="2780"/>
      <c r="CC138" s="2780"/>
      <c r="CD138" s="2780"/>
      <c r="CE138" s="2780"/>
      <c r="CF138" s="2780"/>
      <c r="CG138" s="2780"/>
      <c r="CH138" s="2780"/>
      <c r="CI138" s="2780"/>
      <c r="CJ138" s="2780"/>
      <c r="CK138" s="2780"/>
      <c r="CL138" s="2780"/>
      <c r="CM138" s="3036"/>
      <c r="CN138" s="3036"/>
      <c r="CO138" s="3036"/>
      <c r="CP138" s="3036"/>
      <c r="CQ138" s="3036"/>
      <c r="CR138" s="3036"/>
      <c r="CS138" s="3031"/>
      <c r="CT138" s="2790"/>
      <c r="CU138" s="2790"/>
      <c r="CV138" s="2835"/>
      <c r="CW138" s="2836"/>
      <c r="CX138" s="2836"/>
      <c r="CY138" s="2836"/>
      <c r="CZ138" s="2836"/>
      <c r="DA138" s="2836"/>
      <c r="DB138" s="2836"/>
      <c r="DC138" s="2836"/>
      <c r="DD138" s="2836"/>
      <c r="DE138" s="2836"/>
      <c r="DF138" s="2836"/>
      <c r="DG138" s="2836"/>
      <c r="DH138" s="2836"/>
      <c r="DI138" s="2836"/>
      <c r="DJ138" s="2836"/>
      <c r="DK138" s="2836"/>
      <c r="DL138" s="2836"/>
      <c r="DM138" s="2836"/>
      <c r="DN138" s="2836"/>
      <c r="DO138" s="2837"/>
      <c r="DP138"/>
      <c r="DQ138"/>
      <c r="DR138"/>
      <c r="DS138"/>
      <c r="DT138"/>
      <c r="DU138"/>
      <c r="DV138"/>
      <c r="DW138"/>
      <c r="DX138"/>
      <c r="DY138"/>
      <c r="DZ138"/>
      <c r="EA138"/>
      <c r="EB138"/>
      <c r="EC138"/>
      <c r="ED138"/>
      <c r="EE138" s="229"/>
      <c r="EF138" s="237"/>
      <c r="EG138" s="131">
        <f t="shared" si="145"/>
        <v>0</v>
      </c>
      <c r="EH138" s="131">
        <f t="shared" si="146"/>
        <v>0</v>
      </c>
      <c r="EI138" s="131">
        <f t="shared" si="147"/>
        <v>0</v>
      </c>
      <c r="EJ138" s="131">
        <f t="shared" si="148"/>
        <v>0</v>
      </c>
      <c r="EK138" s="10" t="s">
        <v>312</v>
      </c>
      <c r="EL138" s="131" t="str">
        <f t="shared" si="183"/>
        <v>直結エンジンの外観</v>
      </c>
      <c r="EM138" s="130">
        <f t="shared" si="165"/>
        <v>0</v>
      </c>
      <c r="EN138" s="129" t="str">
        <f t="shared" si="149"/>
        <v/>
      </c>
      <c r="EO138" s="121" t="str">
        <f>IF($EN138="要是正",MAX($EO$14:EO137)+1,"")</f>
        <v/>
      </c>
      <c r="EP138" s="121" t="str">
        <f>IF($EN138="要是正",MAX($EP$14:EP137)+1,"")</f>
        <v/>
      </c>
      <c r="EQ138" s="128" t="str">
        <f t="shared" si="150"/>
        <v/>
      </c>
      <c r="ER138" s="127" t="str">
        <f t="shared" si="151"/>
        <v/>
      </c>
      <c r="ES138" s="122" t="str">
        <f t="shared" si="152"/>
        <v/>
      </c>
      <c r="ET138" s="157" t="str">
        <f t="shared" si="153"/>
        <v/>
      </c>
      <c r="EU138" s="156" t="str">
        <f t="shared" si="154"/>
        <v/>
      </c>
      <c r="EV138" s="125" t="str">
        <f t="shared" si="166"/>
        <v/>
      </c>
      <c r="EW138" s="123" t="str">
        <f t="shared" si="167"/>
        <v>0</v>
      </c>
      <c r="EX138" s="124" t="str">
        <f t="shared" si="168"/>
        <v/>
      </c>
      <c r="EY138" s="123" t="str">
        <f t="shared" si="169"/>
        <v>0</v>
      </c>
      <c r="EZ138" s="123" t="str">
        <f t="shared" si="170"/>
        <v>0</v>
      </c>
      <c r="FA138" s="122" t="str">
        <f t="shared" si="171"/>
        <v/>
      </c>
      <c r="FB138" s="125" t="str">
        <f t="shared" si="155"/>
        <v/>
      </c>
      <c r="FC138" s="123" t="str">
        <f t="shared" si="156"/>
        <v>0</v>
      </c>
      <c r="FD138" s="124" t="str">
        <f t="shared" si="157"/>
        <v/>
      </c>
      <c r="FE138" s="123" t="str">
        <f t="shared" si="172"/>
        <v>0</v>
      </c>
      <c r="FF138" s="123" t="str">
        <f t="shared" si="173"/>
        <v/>
      </c>
      <c r="FG138" s="122" t="str">
        <f t="shared" si="174"/>
        <v/>
      </c>
      <c r="FH138" s="121"/>
      <c r="FI138" s="121"/>
      <c r="FJ138" s="595"/>
      <c r="FP138" s="1"/>
      <c r="FQ138" s="1"/>
      <c r="FR138" s="1"/>
      <c r="FS138" s="1"/>
      <c r="FT138" s="1"/>
      <c r="FU138" s="1"/>
      <c r="FV138" s="1"/>
      <c r="FW138" s="1"/>
      <c r="FX138" s="1"/>
      <c r="FY138" s="1"/>
      <c r="FZ138" s="1"/>
      <c r="GA138" s="1"/>
      <c r="GB138" s="1"/>
      <c r="GC138" s="1"/>
      <c r="GD138" s="1"/>
      <c r="GG138" s="239" t="str">
        <f t="shared" si="158"/>
        <v/>
      </c>
      <c r="GH138" s="239" t="str">
        <f t="shared" si="159"/>
        <v/>
      </c>
      <c r="GI138" s="239" t="str">
        <f t="shared" si="160"/>
        <v/>
      </c>
      <c r="GJ138" s="239">
        <f t="shared" si="161"/>
        <v>0</v>
      </c>
      <c r="GK138" s="248" t="str">
        <f t="shared" si="162"/>
        <v/>
      </c>
      <c r="GM138" s="407" t="str">
        <f t="shared" si="175"/>
        <v/>
      </c>
      <c r="GN138" s="408" t="str">
        <f t="shared" si="176"/>
        <v>0</v>
      </c>
      <c r="GO138" s="409" t="str">
        <f t="shared" si="177"/>
        <v/>
      </c>
      <c r="GP138" s="408" t="str">
        <f t="shared" si="178"/>
        <v>0</v>
      </c>
      <c r="GQ138" s="410" t="str">
        <f t="shared" si="179"/>
        <v/>
      </c>
      <c r="GR138" s="506" t="str">
        <f t="shared" si="180"/>
        <v/>
      </c>
      <c r="GS138" s="411">
        <f t="shared" si="97"/>
        <v>0</v>
      </c>
      <c r="GT138" s="11"/>
      <c r="GU138" s="11"/>
      <c r="GV138" s="11"/>
      <c r="GW138" s="10" t="str">
        <f t="shared" si="182"/>
        <v>直結エンジンの外観</v>
      </c>
    </row>
    <row r="139" spans="2:205" s="10" customFormat="1" ht="50.1" customHeight="1" x14ac:dyDescent="0.15">
      <c r="B139" s="192"/>
      <c r="C139" s="231"/>
      <c r="D139" s="231"/>
      <c r="E139" s="231"/>
      <c r="F139" s="231"/>
      <c r="G139" s="263">
        <v>65</v>
      </c>
      <c r="H139" s="231"/>
      <c r="I139" s="1169"/>
      <c r="J139" s="238"/>
      <c r="K139" s="242"/>
      <c r="L139" s="242"/>
      <c r="M139" s="3118" t="s">
        <v>6362</v>
      </c>
      <c r="N139" s="3118"/>
      <c r="O139" s="2973"/>
      <c r="P139" s="2798"/>
      <c r="Q139" s="2799"/>
      <c r="R139" s="2799"/>
      <c r="S139" s="2800"/>
      <c r="T139" s="2798"/>
      <c r="U139" s="2799"/>
      <c r="V139" s="2799"/>
      <c r="W139" s="2799"/>
      <c r="X139" s="2799"/>
      <c r="Y139" s="2799"/>
      <c r="Z139" s="2800"/>
      <c r="AA139" s="3095" t="s">
        <v>311</v>
      </c>
      <c r="AB139" s="3095"/>
      <c r="AC139" s="3095"/>
      <c r="AD139" s="3095"/>
      <c r="AE139" s="3095"/>
      <c r="AF139" s="3095"/>
      <c r="AG139" s="3095"/>
      <c r="AH139" s="3095"/>
      <c r="AI139" s="3095"/>
      <c r="AJ139" s="3095"/>
      <c r="AK139" s="3095"/>
      <c r="AL139" s="3095"/>
      <c r="AM139" s="3095"/>
      <c r="AN139" s="3095"/>
      <c r="AO139" s="3095"/>
      <c r="AP139" s="3095"/>
      <c r="AQ139" s="3095"/>
      <c r="AR139" s="3095"/>
      <c r="AS139" s="3095"/>
      <c r="AT139" s="3095"/>
      <c r="AU139" s="3095"/>
      <c r="AV139" s="3095"/>
      <c r="AW139" s="3095"/>
      <c r="AX139" s="3095"/>
      <c r="AY139" s="3096"/>
      <c r="AZ139" s="2790"/>
      <c r="BA139" s="2790"/>
      <c r="BB139" s="2790"/>
      <c r="BC139" s="2790"/>
      <c r="BD139" s="2790"/>
      <c r="BE139" s="2790"/>
      <c r="BF139" s="2790"/>
      <c r="BG139" s="2790"/>
      <c r="BH139" s="2790"/>
      <c r="BI139" s="2790"/>
      <c r="BJ139" s="2790"/>
      <c r="BK139" s="2790"/>
      <c r="BL139" s="3119"/>
      <c r="BM139" s="3119"/>
      <c r="BN139" s="2780"/>
      <c r="BO139" s="2780"/>
      <c r="BP139" s="2780"/>
      <c r="BQ139" s="2780"/>
      <c r="BR139" s="2780"/>
      <c r="BS139" s="2780"/>
      <c r="BT139" s="2780"/>
      <c r="BU139" s="2780"/>
      <c r="BV139" s="2780"/>
      <c r="BW139" s="2780"/>
      <c r="BX139" s="2780"/>
      <c r="BY139" s="2780"/>
      <c r="BZ139" s="2780"/>
      <c r="CA139" s="2780"/>
      <c r="CB139" s="2780"/>
      <c r="CC139" s="2780"/>
      <c r="CD139" s="2780"/>
      <c r="CE139" s="2780"/>
      <c r="CF139" s="2780"/>
      <c r="CG139" s="2780"/>
      <c r="CH139" s="2780"/>
      <c r="CI139" s="2780"/>
      <c r="CJ139" s="2780"/>
      <c r="CK139" s="2780"/>
      <c r="CL139" s="2780"/>
      <c r="CM139" s="3036"/>
      <c r="CN139" s="3036"/>
      <c r="CO139" s="3036"/>
      <c r="CP139" s="3036"/>
      <c r="CQ139" s="3036"/>
      <c r="CR139" s="3036"/>
      <c r="CS139" s="3031"/>
      <c r="CT139" s="2790"/>
      <c r="CU139" s="2790"/>
      <c r="CV139" s="2835"/>
      <c r="CW139" s="2836"/>
      <c r="CX139" s="2836"/>
      <c r="CY139" s="2836"/>
      <c r="CZ139" s="2836"/>
      <c r="DA139" s="2836"/>
      <c r="DB139" s="2836"/>
      <c r="DC139" s="2836"/>
      <c r="DD139" s="2836"/>
      <c r="DE139" s="2836"/>
      <c r="DF139" s="2836"/>
      <c r="DG139" s="2836"/>
      <c r="DH139" s="2836"/>
      <c r="DI139" s="2836"/>
      <c r="DJ139" s="2836"/>
      <c r="DK139" s="2836"/>
      <c r="DL139" s="2836"/>
      <c r="DM139" s="2836"/>
      <c r="DN139" s="2836"/>
      <c r="DO139" s="2837"/>
      <c r="DP139"/>
      <c r="DQ139"/>
      <c r="DR139"/>
      <c r="DS139"/>
      <c r="DT139"/>
      <c r="DU139"/>
      <c r="DV139"/>
      <c r="DW139"/>
      <c r="DX139"/>
      <c r="DY139"/>
      <c r="DZ139"/>
      <c r="EA139"/>
      <c r="EB139"/>
      <c r="EC139"/>
      <c r="ED139"/>
      <c r="EE139" s="229"/>
      <c r="EF139" s="237"/>
      <c r="EG139" s="131">
        <f t="shared" si="145"/>
        <v>0</v>
      </c>
      <c r="EH139" s="131">
        <f t="shared" si="146"/>
        <v>0</v>
      </c>
      <c r="EI139" s="131">
        <f t="shared" si="147"/>
        <v>0</v>
      </c>
      <c r="EJ139" s="131">
        <f t="shared" si="148"/>
        <v>0</v>
      </c>
      <c r="EK139" s="10" t="s">
        <v>310</v>
      </c>
      <c r="EL139" s="131" t="str">
        <f t="shared" si="183"/>
        <v>直結エンジンの外観</v>
      </c>
      <c r="EM139" s="130">
        <f t="shared" si="165"/>
        <v>0</v>
      </c>
      <c r="EN139" s="129" t="str">
        <f t="shared" si="149"/>
        <v/>
      </c>
      <c r="EO139" s="121" t="str">
        <f>IF($EN139="要是正",MAX($EO$14:EO138)+1,"")</f>
        <v/>
      </c>
      <c r="EP139" s="121" t="str">
        <f>IF($EN139="要是正",MAX($EP$14:EP138)+1,"")</f>
        <v/>
      </c>
      <c r="EQ139" s="128" t="str">
        <f t="shared" si="150"/>
        <v/>
      </c>
      <c r="ER139" s="127" t="str">
        <f t="shared" si="151"/>
        <v/>
      </c>
      <c r="ES139" s="122" t="str">
        <f t="shared" si="152"/>
        <v/>
      </c>
      <c r="ET139" s="157" t="str">
        <f t="shared" si="153"/>
        <v/>
      </c>
      <c r="EU139" s="156" t="str">
        <f t="shared" si="154"/>
        <v/>
      </c>
      <c r="EV139" s="125" t="str">
        <f t="shared" si="166"/>
        <v/>
      </c>
      <c r="EW139" s="123" t="str">
        <f t="shared" si="167"/>
        <v>0</v>
      </c>
      <c r="EX139" s="124" t="str">
        <f t="shared" si="168"/>
        <v/>
      </c>
      <c r="EY139" s="123" t="str">
        <f t="shared" si="169"/>
        <v>0</v>
      </c>
      <c r="EZ139" s="123" t="str">
        <f t="shared" si="170"/>
        <v>0</v>
      </c>
      <c r="FA139" s="122" t="str">
        <f t="shared" si="171"/>
        <v/>
      </c>
      <c r="FB139" s="125" t="str">
        <f t="shared" si="155"/>
        <v/>
      </c>
      <c r="FC139" s="123" t="str">
        <f t="shared" si="156"/>
        <v>0</v>
      </c>
      <c r="FD139" s="124" t="str">
        <f t="shared" si="157"/>
        <v/>
      </c>
      <c r="FE139" s="123" t="str">
        <f t="shared" si="172"/>
        <v>0</v>
      </c>
      <c r="FF139" s="123" t="str">
        <f t="shared" si="173"/>
        <v/>
      </c>
      <c r="FG139" s="122" t="str">
        <f t="shared" si="174"/>
        <v/>
      </c>
      <c r="FH139" s="121"/>
      <c r="FI139" s="121"/>
      <c r="FJ139" s="595"/>
      <c r="FP139" s="1"/>
      <c r="FQ139" s="1"/>
      <c r="FR139" s="1"/>
      <c r="FS139" s="1"/>
      <c r="FT139" s="1"/>
      <c r="FU139" s="1"/>
      <c r="FV139" s="1"/>
      <c r="FW139" s="1"/>
      <c r="FX139" s="1"/>
      <c r="FY139" s="1"/>
      <c r="FZ139" s="1"/>
      <c r="GA139" s="1"/>
      <c r="GB139" s="1"/>
      <c r="GC139" s="1"/>
      <c r="GD139" s="1"/>
      <c r="GG139" s="239" t="str">
        <f t="shared" si="158"/>
        <v/>
      </c>
      <c r="GH139" s="239" t="str">
        <f t="shared" si="159"/>
        <v/>
      </c>
      <c r="GI139" s="239" t="str">
        <f t="shared" si="160"/>
        <v/>
      </c>
      <c r="GJ139" s="239">
        <f t="shared" si="161"/>
        <v>0</v>
      </c>
      <c r="GK139" s="248" t="str">
        <f t="shared" si="162"/>
        <v/>
      </c>
      <c r="GM139" s="407" t="str">
        <f t="shared" si="175"/>
        <v/>
      </c>
      <c r="GN139" s="408" t="str">
        <f t="shared" si="176"/>
        <v>0</v>
      </c>
      <c r="GO139" s="409" t="str">
        <f t="shared" si="177"/>
        <v/>
      </c>
      <c r="GP139" s="408" t="str">
        <f t="shared" si="178"/>
        <v>0</v>
      </c>
      <c r="GQ139" s="410" t="str">
        <f t="shared" si="179"/>
        <v/>
      </c>
      <c r="GR139" s="506" t="str">
        <f t="shared" si="180"/>
        <v/>
      </c>
      <c r="GS139" s="411">
        <f t="shared" si="97"/>
        <v>0</v>
      </c>
      <c r="GT139" s="11"/>
      <c r="GU139" s="11"/>
      <c r="GV139" s="11"/>
      <c r="GW139" s="10" t="str">
        <f t="shared" si="182"/>
        <v>直結エンジンの外観</v>
      </c>
    </row>
    <row r="140" spans="2:205" s="10" customFormat="1" ht="50.1" customHeight="1" x14ac:dyDescent="0.15">
      <c r="B140" s="192"/>
      <c r="C140" s="231"/>
      <c r="D140" s="231"/>
      <c r="E140" s="231"/>
      <c r="F140" s="231"/>
      <c r="G140" s="263">
        <v>65</v>
      </c>
      <c r="H140" s="231"/>
      <c r="I140" s="1169"/>
      <c r="J140" s="238"/>
      <c r="K140" s="242"/>
      <c r="L140" s="242"/>
      <c r="M140" s="3118" t="s">
        <v>6364</v>
      </c>
      <c r="N140" s="3118"/>
      <c r="O140" s="2973"/>
      <c r="P140" s="2798"/>
      <c r="Q140" s="2799"/>
      <c r="R140" s="2799"/>
      <c r="S140" s="2800"/>
      <c r="T140" s="2798"/>
      <c r="U140" s="2799"/>
      <c r="V140" s="2799"/>
      <c r="W140" s="2799"/>
      <c r="X140" s="2799"/>
      <c r="Y140" s="2799"/>
      <c r="Z140" s="2800"/>
      <c r="AA140" s="3095" t="s">
        <v>309</v>
      </c>
      <c r="AB140" s="3095"/>
      <c r="AC140" s="3095"/>
      <c r="AD140" s="3095"/>
      <c r="AE140" s="3095"/>
      <c r="AF140" s="3095"/>
      <c r="AG140" s="3095"/>
      <c r="AH140" s="3095"/>
      <c r="AI140" s="3095"/>
      <c r="AJ140" s="3095"/>
      <c r="AK140" s="3095"/>
      <c r="AL140" s="3095"/>
      <c r="AM140" s="3095"/>
      <c r="AN140" s="3095"/>
      <c r="AO140" s="3095"/>
      <c r="AP140" s="3095"/>
      <c r="AQ140" s="3095"/>
      <c r="AR140" s="3095"/>
      <c r="AS140" s="3095"/>
      <c r="AT140" s="3095"/>
      <c r="AU140" s="3095"/>
      <c r="AV140" s="3095"/>
      <c r="AW140" s="3095"/>
      <c r="AX140" s="3095"/>
      <c r="AY140" s="3096"/>
      <c r="AZ140" s="2790"/>
      <c r="BA140" s="2790"/>
      <c r="BB140" s="2790"/>
      <c r="BC140" s="2790"/>
      <c r="BD140" s="2790"/>
      <c r="BE140" s="2790"/>
      <c r="BF140" s="2790"/>
      <c r="BG140" s="2790"/>
      <c r="BH140" s="2790"/>
      <c r="BI140" s="2790"/>
      <c r="BJ140" s="2790"/>
      <c r="BK140" s="2790"/>
      <c r="BL140" s="3119"/>
      <c r="BM140" s="3119"/>
      <c r="BN140" s="2780"/>
      <c r="BO140" s="2780"/>
      <c r="BP140" s="2780"/>
      <c r="BQ140" s="2780"/>
      <c r="BR140" s="2780"/>
      <c r="BS140" s="2780"/>
      <c r="BT140" s="2780"/>
      <c r="BU140" s="2780"/>
      <c r="BV140" s="2780"/>
      <c r="BW140" s="2780"/>
      <c r="BX140" s="2780"/>
      <c r="BY140" s="2780"/>
      <c r="BZ140" s="2780"/>
      <c r="CA140" s="2780"/>
      <c r="CB140" s="2780"/>
      <c r="CC140" s="2780"/>
      <c r="CD140" s="2780"/>
      <c r="CE140" s="2780"/>
      <c r="CF140" s="2780"/>
      <c r="CG140" s="2780"/>
      <c r="CH140" s="2780"/>
      <c r="CI140" s="2780"/>
      <c r="CJ140" s="2780"/>
      <c r="CK140" s="2780"/>
      <c r="CL140" s="2780"/>
      <c r="CM140" s="3036"/>
      <c r="CN140" s="3036"/>
      <c r="CO140" s="3036"/>
      <c r="CP140" s="3036"/>
      <c r="CQ140" s="3036"/>
      <c r="CR140" s="3036"/>
      <c r="CS140" s="3031"/>
      <c r="CT140" s="2790"/>
      <c r="CU140" s="2790"/>
      <c r="CV140" s="2835"/>
      <c r="CW140" s="2836"/>
      <c r="CX140" s="2836"/>
      <c r="CY140" s="2836"/>
      <c r="CZ140" s="2836"/>
      <c r="DA140" s="2836"/>
      <c r="DB140" s="2836"/>
      <c r="DC140" s="2836"/>
      <c r="DD140" s="2836"/>
      <c r="DE140" s="2836"/>
      <c r="DF140" s="2836"/>
      <c r="DG140" s="2836"/>
      <c r="DH140" s="2836"/>
      <c r="DI140" s="2836"/>
      <c r="DJ140" s="2836"/>
      <c r="DK140" s="2836"/>
      <c r="DL140" s="2836"/>
      <c r="DM140" s="2836"/>
      <c r="DN140" s="2836"/>
      <c r="DO140" s="2837"/>
      <c r="DP140"/>
      <c r="DQ140"/>
      <c r="DR140"/>
      <c r="DS140"/>
      <c r="DT140"/>
      <c r="DU140"/>
      <c r="DV140"/>
      <c r="DW140"/>
      <c r="DX140"/>
      <c r="DY140"/>
      <c r="DZ140"/>
      <c r="EA140"/>
      <c r="EB140"/>
      <c r="EC140"/>
      <c r="ED140"/>
      <c r="EE140" s="229"/>
      <c r="EF140" s="237"/>
      <c r="EG140" s="131">
        <f t="shared" si="145"/>
        <v>0</v>
      </c>
      <c r="EH140" s="131">
        <f t="shared" si="146"/>
        <v>0</v>
      </c>
      <c r="EI140" s="131">
        <f t="shared" si="147"/>
        <v>0</v>
      </c>
      <c r="EJ140" s="131">
        <f t="shared" si="148"/>
        <v>0</v>
      </c>
      <c r="EK140" s="10" t="s">
        <v>308</v>
      </c>
      <c r="EL140" s="131" t="str">
        <f t="shared" si="183"/>
        <v>直結エンジンの外観</v>
      </c>
      <c r="EM140" s="130">
        <f t="shared" si="165"/>
        <v>0</v>
      </c>
      <c r="EN140" s="129" t="str">
        <f t="shared" si="149"/>
        <v/>
      </c>
      <c r="EO140" s="121" t="str">
        <f>IF($EN140="要是正",MAX($EO$14:EO139)+1,"")</f>
        <v/>
      </c>
      <c r="EP140" s="121" t="str">
        <f>IF($EN140="要是正",MAX($EP$14:EP139)+1,"")</f>
        <v/>
      </c>
      <c r="EQ140" s="128" t="str">
        <f t="shared" si="150"/>
        <v/>
      </c>
      <c r="ER140" s="127" t="str">
        <f t="shared" si="151"/>
        <v/>
      </c>
      <c r="ES140" s="122" t="str">
        <f t="shared" si="152"/>
        <v/>
      </c>
      <c r="ET140" s="157" t="str">
        <f t="shared" si="153"/>
        <v/>
      </c>
      <c r="EU140" s="156" t="str">
        <f t="shared" si="154"/>
        <v/>
      </c>
      <c r="EV140" s="125" t="str">
        <f t="shared" si="166"/>
        <v/>
      </c>
      <c r="EW140" s="123" t="str">
        <f t="shared" si="167"/>
        <v>0</v>
      </c>
      <c r="EX140" s="124" t="str">
        <f t="shared" si="168"/>
        <v/>
      </c>
      <c r="EY140" s="123" t="str">
        <f t="shared" si="169"/>
        <v>0</v>
      </c>
      <c r="EZ140" s="123" t="str">
        <f t="shared" si="170"/>
        <v>0</v>
      </c>
      <c r="FA140" s="122" t="str">
        <f t="shared" si="171"/>
        <v/>
      </c>
      <c r="FB140" s="125" t="str">
        <f t="shared" si="155"/>
        <v/>
      </c>
      <c r="FC140" s="123" t="str">
        <f t="shared" si="156"/>
        <v>0</v>
      </c>
      <c r="FD140" s="124" t="str">
        <f t="shared" si="157"/>
        <v/>
      </c>
      <c r="FE140" s="123" t="str">
        <f t="shared" si="172"/>
        <v>0</v>
      </c>
      <c r="FF140" s="123" t="str">
        <f t="shared" si="173"/>
        <v/>
      </c>
      <c r="FG140" s="122" t="str">
        <f t="shared" si="174"/>
        <v/>
      </c>
      <c r="FH140" s="121"/>
      <c r="FI140" s="121"/>
      <c r="FJ140" s="595"/>
      <c r="FP140" s="1"/>
      <c r="FQ140" s="1"/>
      <c r="FR140" s="1"/>
      <c r="FS140" s="1"/>
      <c r="FT140" s="1"/>
      <c r="FU140" s="1"/>
      <c r="FV140" s="1"/>
      <c r="FW140" s="1"/>
      <c r="FX140" s="1"/>
      <c r="FY140" s="1"/>
      <c r="FZ140" s="1"/>
      <c r="GA140" s="1"/>
      <c r="GB140" s="1"/>
      <c r="GC140" s="1"/>
      <c r="GD140" s="1"/>
      <c r="GG140" s="239" t="str">
        <f t="shared" si="158"/>
        <v/>
      </c>
      <c r="GH140" s="239" t="str">
        <f t="shared" si="159"/>
        <v/>
      </c>
      <c r="GI140" s="239" t="str">
        <f t="shared" si="160"/>
        <v/>
      </c>
      <c r="GJ140" s="239">
        <f t="shared" si="161"/>
        <v>0</v>
      </c>
      <c r="GK140" s="248" t="str">
        <f t="shared" si="162"/>
        <v/>
      </c>
      <c r="GM140" s="407" t="str">
        <f t="shared" si="175"/>
        <v/>
      </c>
      <c r="GN140" s="408" t="str">
        <f t="shared" si="176"/>
        <v>0</v>
      </c>
      <c r="GO140" s="409" t="str">
        <f t="shared" si="177"/>
        <v/>
      </c>
      <c r="GP140" s="408" t="str">
        <f t="shared" si="178"/>
        <v>0</v>
      </c>
      <c r="GQ140" s="410" t="str">
        <f t="shared" si="179"/>
        <v/>
      </c>
      <c r="GR140" s="506" t="str">
        <f t="shared" si="180"/>
        <v/>
      </c>
      <c r="GS140" s="411">
        <f t="shared" si="97"/>
        <v>0</v>
      </c>
      <c r="GT140" s="11"/>
      <c r="GU140" s="11"/>
      <c r="GV140" s="11"/>
      <c r="GW140" s="10" t="str">
        <f t="shared" si="182"/>
        <v>直結エンジンの外観</v>
      </c>
    </row>
    <row r="141" spans="2:205" s="10" customFormat="1" ht="50.1" customHeight="1" x14ac:dyDescent="0.15">
      <c r="B141" s="192"/>
      <c r="C141" s="231"/>
      <c r="D141" s="231"/>
      <c r="E141" s="231"/>
      <c r="F141" s="231"/>
      <c r="G141" s="263">
        <v>90</v>
      </c>
      <c r="H141" s="231"/>
      <c r="I141" s="1169"/>
      <c r="J141" s="238"/>
      <c r="K141" s="242"/>
      <c r="L141" s="242"/>
      <c r="M141" s="3118" t="s">
        <v>6365</v>
      </c>
      <c r="N141" s="3118"/>
      <c r="O141" s="2973"/>
      <c r="P141" s="2798"/>
      <c r="Q141" s="2799"/>
      <c r="R141" s="2799"/>
      <c r="S141" s="2800"/>
      <c r="T141" s="2798"/>
      <c r="U141" s="2799"/>
      <c r="V141" s="2799"/>
      <c r="W141" s="2799"/>
      <c r="X141" s="2799"/>
      <c r="Y141" s="2799"/>
      <c r="Z141" s="2800"/>
      <c r="AA141" s="3095" t="s">
        <v>307</v>
      </c>
      <c r="AB141" s="3095"/>
      <c r="AC141" s="3095"/>
      <c r="AD141" s="3095"/>
      <c r="AE141" s="3095"/>
      <c r="AF141" s="3095"/>
      <c r="AG141" s="3095"/>
      <c r="AH141" s="3095"/>
      <c r="AI141" s="3095"/>
      <c r="AJ141" s="3095"/>
      <c r="AK141" s="3095"/>
      <c r="AL141" s="3095"/>
      <c r="AM141" s="3095"/>
      <c r="AN141" s="3095"/>
      <c r="AO141" s="3095"/>
      <c r="AP141" s="3095"/>
      <c r="AQ141" s="3095"/>
      <c r="AR141" s="3095"/>
      <c r="AS141" s="3095"/>
      <c r="AT141" s="3095"/>
      <c r="AU141" s="3095"/>
      <c r="AV141" s="3095"/>
      <c r="AW141" s="3095"/>
      <c r="AX141" s="3095"/>
      <c r="AY141" s="3096"/>
      <c r="AZ141" s="2790"/>
      <c r="BA141" s="2790"/>
      <c r="BB141" s="2790"/>
      <c r="BC141" s="2790"/>
      <c r="BD141" s="2790"/>
      <c r="BE141" s="2790"/>
      <c r="BF141" s="2790"/>
      <c r="BG141" s="2790"/>
      <c r="BH141" s="2790"/>
      <c r="BI141" s="2790"/>
      <c r="BJ141" s="2790"/>
      <c r="BK141" s="2790"/>
      <c r="BL141" s="3119"/>
      <c r="BM141" s="3119"/>
      <c r="BN141" s="2780"/>
      <c r="BO141" s="2780"/>
      <c r="BP141" s="2780"/>
      <c r="BQ141" s="2780"/>
      <c r="BR141" s="2780"/>
      <c r="BS141" s="2780"/>
      <c r="BT141" s="2780"/>
      <c r="BU141" s="2780"/>
      <c r="BV141" s="2780"/>
      <c r="BW141" s="2780"/>
      <c r="BX141" s="2780"/>
      <c r="BY141" s="2780"/>
      <c r="BZ141" s="2780"/>
      <c r="CA141" s="2780"/>
      <c r="CB141" s="2780"/>
      <c r="CC141" s="2780"/>
      <c r="CD141" s="2780"/>
      <c r="CE141" s="2780"/>
      <c r="CF141" s="2780"/>
      <c r="CG141" s="2780"/>
      <c r="CH141" s="2780"/>
      <c r="CI141" s="2780"/>
      <c r="CJ141" s="2780"/>
      <c r="CK141" s="2780"/>
      <c r="CL141" s="2780"/>
      <c r="CM141" s="3036"/>
      <c r="CN141" s="3036"/>
      <c r="CO141" s="3036"/>
      <c r="CP141" s="3036"/>
      <c r="CQ141" s="3036"/>
      <c r="CR141" s="3036"/>
      <c r="CS141" s="3031"/>
      <c r="CT141" s="2790"/>
      <c r="CU141" s="2790"/>
      <c r="CV141" s="2835"/>
      <c r="CW141" s="2836"/>
      <c r="CX141" s="2836"/>
      <c r="CY141" s="2836"/>
      <c r="CZ141" s="2836"/>
      <c r="DA141" s="2836"/>
      <c r="DB141" s="2836"/>
      <c r="DC141" s="2836"/>
      <c r="DD141" s="2836"/>
      <c r="DE141" s="2836"/>
      <c r="DF141" s="2836"/>
      <c r="DG141" s="2836"/>
      <c r="DH141" s="2836"/>
      <c r="DI141" s="2836"/>
      <c r="DJ141" s="2836"/>
      <c r="DK141" s="2836"/>
      <c r="DL141" s="2836"/>
      <c r="DM141" s="2836"/>
      <c r="DN141" s="2836"/>
      <c r="DO141" s="2837"/>
      <c r="DP141"/>
      <c r="DQ141"/>
      <c r="DR141"/>
      <c r="DS141"/>
      <c r="DT141"/>
      <c r="DU141"/>
      <c r="DV141"/>
      <c r="DW141"/>
      <c r="DX141"/>
      <c r="DY141"/>
      <c r="DZ141"/>
      <c r="EA141"/>
      <c r="EB141"/>
      <c r="EC141"/>
      <c r="ED141"/>
      <c r="EE141" s="229"/>
      <c r="EF141" s="237"/>
      <c r="EG141" s="131">
        <f t="shared" si="145"/>
        <v>0</v>
      </c>
      <c r="EH141" s="131">
        <f t="shared" si="146"/>
        <v>0</v>
      </c>
      <c r="EI141" s="131">
        <f t="shared" si="147"/>
        <v>0</v>
      </c>
      <c r="EJ141" s="131">
        <f t="shared" si="148"/>
        <v>0</v>
      </c>
      <c r="EK141" s="10" t="s">
        <v>306</v>
      </c>
      <c r="EL141" s="131" t="str">
        <f t="shared" si="183"/>
        <v>直結エンジンの外観</v>
      </c>
      <c r="EM141" s="130">
        <f t="shared" si="165"/>
        <v>0</v>
      </c>
      <c r="EN141" s="129" t="str">
        <f t="shared" si="149"/>
        <v/>
      </c>
      <c r="EO141" s="121" t="str">
        <f>IF($EN141="要是正",MAX($EO$14:EO140)+1,"")</f>
        <v/>
      </c>
      <c r="EP141" s="121" t="str">
        <f>IF($EN141="要是正",MAX($EP$14:EP140)+1,"")</f>
        <v/>
      </c>
      <c r="EQ141" s="128" t="str">
        <f t="shared" si="150"/>
        <v/>
      </c>
      <c r="ER141" s="127" t="str">
        <f t="shared" si="151"/>
        <v/>
      </c>
      <c r="ES141" s="122" t="str">
        <f t="shared" si="152"/>
        <v/>
      </c>
      <c r="ET141" s="157" t="str">
        <f t="shared" si="153"/>
        <v/>
      </c>
      <c r="EU141" s="156" t="str">
        <f t="shared" si="154"/>
        <v/>
      </c>
      <c r="EV141" s="125" t="str">
        <f t="shared" si="166"/>
        <v/>
      </c>
      <c r="EW141" s="123" t="str">
        <f t="shared" si="167"/>
        <v>0</v>
      </c>
      <c r="EX141" s="124" t="str">
        <f t="shared" si="168"/>
        <v/>
      </c>
      <c r="EY141" s="123" t="str">
        <f t="shared" si="169"/>
        <v>0</v>
      </c>
      <c r="EZ141" s="123" t="str">
        <f t="shared" si="170"/>
        <v>0</v>
      </c>
      <c r="FA141" s="122" t="str">
        <f t="shared" si="171"/>
        <v/>
      </c>
      <c r="FB141" s="125" t="str">
        <f t="shared" si="155"/>
        <v/>
      </c>
      <c r="FC141" s="123" t="str">
        <f t="shared" si="156"/>
        <v>0</v>
      </c>
      <c r="FD141" s="124" t="str">
        <f t="shared" si="157"/>
        <v/>
      </c>
      <c r="FE141" s="123" t="str">
        <f t="shared" si="172"/>
        <v>0</v>
      </c>
      <c r="FF141" s="123" t="str">
        <f t="shared" si="173"/>
        <v/>
      </c>
      <c r="FG141" s="122" t="str">
        <f t="shared" si="174"/>
        <v/>
      </c>
      <c r="FH141" s="121"/>
      <c r="FI141" s="121"/>
      <c r="FJ141" s="595"/>
      <c r="FP141" s="1"/>
      <c r="FQ141" s="1"/>
      <c r="FR141" s="1"/>
      <c r="FS141" s="1"/>
      <c r="FT141" s="1"/>
      <c r="FU141" s="1"/>
      <c r="FV141" s="1"/>
      <c r="FW141" s="1"/>
      <c r="FX141" s="1"/>
      <c r="FY141" s="1"/>
      <c r="FZ141" s="1"/>
      <c r="GA141" s="1"/>
      <c r="GB141" s="1"/>
      <c r="GC141" s="1"/>
      <c r="GD141" s="1"/>
      <c r="GG141" s="239" t="str">
        <f t="shared" si="158"/>
        <v/>
      </c>
      <c r="GH141" s="239" t="str">
        <f t="shared" si="159"/>
        <v/>
      </c>
      <c r="GI141" s="239" t="str">
        <f t="shared" si="160"/>
        <v/>
      </c>
      <c r="GJ141" s="239">
        <f t="shared" si="161"/>
        <v>0</v>
      </c>
      <c r="GK141" s="248" t="str">
        <f t="shared" si="162"/>
        <v/>
      </c>
      <c r="GM141" s="407" t="str">
        <f t="shared" si="175"/>
        <v/>
      </c>
      <c r="GN141" s="408" t="str">
        <f t="shared" si="176"/>
        <v>0</v>
      </c>
      <c r="GO141" s="409" t="str">
        <f t="shared" si="177"/>
        <v/>
      </c>
      <c r="GP141" s="408" t="str">
        <f t="shared" si="178"/>
        <v>0</v>
      </c>
      <c r="GQ141" s="410" t="str">
        <f t="shared" si="179"/>
        <v/>
      </c>
      <c r="GR141" s="506" t="str">
        <f t="shared" si="180"/>
        <v/>
      </c>
      <c r="GS141" s="411">
        <f t="shared" si="97"/>
        <v>0</v>
      </c>
      <c r="GT141" s="11"/>
      <c r="GU141" s="11"/>
      <c r="GV141" s="11"/>
      <c r="GW141" s="10" t="str">
        <f t="shared" si="182"/>
        <v>直結エンジンの外観</v>
      </c>
    </row>
    <row r="142" spans="2:205" s="10" customFormat="1" ht="50.1" customHeight="1" x14ac:dyDescent="0.15">
      <c r="B142" s="192"/>
      <c r="C142" s="231"/>
      <c r="D142" s="231"/>
      <c r="E142" s="231"/>
      <c r="F142" s="231"/>
      <c r="G142" s="263">
        <v>90</v>
      </c>
      <c r="H142" s="231"/>
      <c r="I142" s="1169"/>
      <c r="J142" s="238"/>
      <c r="K142" s="242"/>
      <c r="L142" s="242"/>
      <c r="M142" s="3118" t="s">
        <v>6366</v>
      </c>
      <c r="N142" s="3118"/>
      <c r="O142" s="2973"/>
      <c r="P142" s="2798"/>
      <c r="Q142" s="2799"/>
      <c r="R142" s="2799"/>
      <c r="S142" s="2800"/>
      <c r="T142" s="2798"/>
      <c r="U142" s="2799"/>
      <c r="V142" s="2799"/>
      <c r="W142" s="2799"/>
      <c r="X142" s="2799"/>
      <c r="Y142" s="2799"/>
      <c r="Z142" s="2800"/>
      <c r="AA142" s="3095" t="s">
        <v>305</v>
      </c>
      <c r="AB142" s="3095"/>
      <c r="AC142" s="3095"/>
      <c r="AD142" s="3095"/>
      <c r="AE142" s="3095"/>
      <c r="AF142" s="3095"/>
      <c r="AG142" s="3095"/>
      <c r="AH142" s="3095"/>
      <c r="AI142" s="3095"/>
      <c r="AJ142" s="3095"/>
      <c r="AK142" s="3095"/>
      <c r="AL142" s="3095"/>
      <c r="AM142" s="3095"/>
      <c r="AN142" s="3095"/>
      <c r="AO142" s="3095"/>
      <c r="AP142" s="3095"/>
      <c r="AQ142" s="3095"/>
      <c r="AR142" s="3095"/>
      <c r="AS142" s="3095"/>
      <c r="AT142" s="3095"/>
      <c r="AU142" s="3095"/>
      <c r="AV142" s="3095"/>
      <c r="AW142" s="3095"/>
      <c r="AX142" s="3095"/>
      <c r="AY142" s="3096"/>
      <c r="AZ142" s="2790"/>
      <c r="BA142" s="2790"/>
      <c r="BB142" s="2790"/>
      <c r="BC142" s="2790"/>
      <c r="BD142" s="2790"/>
      <c r="BE142" s="2790"/>
      <c r="BF142" s="2790"/>
      <c r="BG142" s="2790"/>
      <c r="BH142" s="2790"/>
      <c r="BI142" s="2790"/>
      <c r="BJ142" s="2790"/>
      <c r="BK142" s="2790"/>
      <c r="BL142" s="3119"/>
      <c r="BM142" s="3119"/>
      <c r="BN142" s="2780"/>
      <c r="BO142" s="2780"/>
      <c r="BP142" s="2780"/>
      <c r="BQ142" s="2780"/>
      <c r="BR142" s="2780"/>
      <c r="BS142" s="2780"/>
      <c r="BT142" s="2780"/>
      <c r="BU142" s="2780"/>
      <c r="BV142" s="2780"/>
      <c r="BW142" s="2780"/>
      <c r="BX142" s="2780"/>
      <c r="BY142" s="2780"/>
      <c r="BZ142" s="2780"/>
      <c r="CA142" s="2780"/>
      <c r="CB142" s="2780"/>
      <c r="CC142" s="2780"/>
      <c r="CD142" s="2780"/>
      <c r="CE142" s="2780"/>
      <c r="CF142" s="2780"/>
      <c r="CG142" s="2780"/>
      <c r="CH142" s="2780"/>
      <c r="CI142" s="2780"/>
      <c r="CJ142" s="2780"/>
      <c r="CK142" s="2780"/>
      <c r="CL142" s="2780"/>
      <c r="CM142" s="3036"/>
      <c r="CN142" s="3036"/>
      <c r="CO142" s="3036"/>
      <c r="CP142" s="3036"/>
      <c r="CQ142" s="3036"/>
      <c r="CR142" s="3036"/>
      <c r="CS142" s="3031"/>
      <c r="CT142" s="2790"/>
      <c r="CU142" s="2790"/>
      <c r="CV142" s="2835"/>
      <c r="CW142" s="2836"/>
      <c r="CX142" s="2836"/>
      <c r="CY142" s="2836"/>
      <c r="CZ142" s="2836"/>
      <c r="DA142" s="2836"/>
      <c r="DB142" s="2836"/>
      <c r="DC142" s="2836"/>
      <c r="DD142" s="2836"/>
      <c r="DE142" s="2836"/>
      <c r="DF142" s="2836"/>
      <c r="DG142" s="2836"/>
      <c r="DH142" s="2836"/>
      <c r="DI142" s="2836"/>
      <c r="DJ142" s="2836"/>
      <c r="DK142" s="2836"/>
      <c r="DL142" s="2836"/>
      <c r="DM142" s="2836"/>
      <c r="DN142" s="2836"/>
      <c r="DO142" s="2837"/>
      <c r="DP142"/>
      <c r="DQ142"/>
      <c r="DR142"/>
      <c r="DS142"/>
      <c r="DT142"/>
      <c r="DU142"/>
      <c r="DV142"/>
      <c r="DW142"/>
      <c r="DX142"/>
      <c r="DY142"/>
      <c r="DZ142"/>
      <c r="EA142"/>
      <c r="EB142"/>
      <c r="EC142"/>
      <c r="ED142"/>
      <c r="EE142" s="229"/>
      <c r="EF142" s="237"/>
      <c r="EG142" s="131">
        <f t="shared" si="145"/>
        <v>0</v>
      </c>
      <c r="EH142" s="131">
        <f t="shared" si="146"/>
        <v>0</v>
      </c>
      <c r="EI142" s="131">
        <f t="shared" si="147"/>
        <v>0</v>
      </c>
      <c r="EJ142" s="131">
        <f t="shared" si="148"/>
        <v>0</v>
      </c>
      <c r="EK142" s="10" t="s">
        <v>304</v>
      </c>
      <c r="EL142" s="131" t="str">
        <f t="shared" si="183"/>
        <v>直結エンジンの外観</v>
      </c>
      <c r="EM142" s="130">
        <f t="shared" si="165"/>
        <v>0</v>
      </c>
      <c r="EN142" s="129" t="str">
        <f t="shared" si="149"/>
        <v/>
      </c>
      <c r="EO142" s="121" t="str">
        <f>IF($EN142="要是正",MAX($EO$14:EO141)+1,"")</f>
        <v/>
      </c>
      <c r="EP142" s="121" t="str">
        <f>IF($EN142="要是正",MAX($EP$14:EP141)+1,"")</f>
        <v/>
      </c>
      <c r="EQ142" s="128" t="str">
        <f t="shared" si="150"/>
        <v/>
      </c>
      <c r="ER142" s="127" t="str">
        <f t="shared" si="151"/>
        <v/>
      </c>
      <c r="ES142" s="122" t="str">
        <f t="shared" si="152"/>
        <v/>
      </c>
      <c r="ET142" s="157" t="str">
        <f t="shared" si="153"/>
        <v/>
      </c>
      <c r="EU142" s="156" t="str">
        <f t="shared" si="154"/>
        <v/>
      </c>
      <c r="EV142" s="125" t="str">
        <f t="shared" si="166"/>
        <v/>
      </c>
      <c r="EW142" s="123" t="str">
        <f t="shared" si="167"/>
        <v>0</v>
      </c>
      <c r="EX142" s="124" t="str">
        <f t="shared" si="168"/>
        <v/>
      </c>
      <c r="EY142" s="123" t="str">
        <f t="shared" si="169"/>
        <v>0</v>
      </c>
      <c r="EZ142" s="123" t="str">
        <f t="shared" si="170"/>
        <v>0</v>
      </c>
      <c r="FA142" s="122" t="str">
        <f t="shared" si="171"/>
        <v/>
      </c>
      <c r="FB142" s="125" t="str">
        <f t="shared" si="155"/>
        <v/>
      </c>
      <c r="FC142" s="123" t="str">
        <f t="shared" si="156"/>
        <v>0</v>
      </c>
      <c r="FD142" s="124" t="str">
        <f t="shared" si="157"/>
        <v/>
      </c>
      <c r="FE142" s="123" t="str">
        <f t="shared" si="172"/>
        <v>0</v>
      </c>
      <c r="FF142" s="123" t="str">
        <f t="shared" si="173"/>
        <v/>
      </c>
      <c r="FG142" s="122" t="str">
        <f t="shared" si="174"/>
        <v/>
      </c>
      <c r="FH142" s="121"/>
      <c r="FI142" s="121"/>
      <c r="FJ142" s="595"/>
      <c r="FP142" s="1"/>
      <c r="FQ142" s="1"/>
      <c r="FR142" s="1"/>
      <c r="FS142" s="1"/>
      <c r="FT142" s="1"/>
      <c r="FU142" s="1"/>
      <c r="FV142" s="1"/>
      <c r="FW142" s="1"/>
      <c r="FX142" s="1"/>
      <c r="FY142" s="1"/>
      <c r="FZ142" s="1"/>
      <c r="GA142" s="1"/>
      <c r="GB142" s="1"/>
      <c r="GC142" s="1"/>
      <c r="GD142" s="1"/>
      <c r="GG142" s="239" t="str">
        <f t="shared" si="158"/>
        <v/>
      </c>
      <c r="GH142" s="239" t="str">
        <f t="shared" si="159"/>
        <v/>
      </c>
      <c r="GI142" s="239" t="str">
        <f t="shared" si="160"/>
        <v/>
      </c>
      <c r="GJ142" s="239">
        <f t="shared" si="161"/>
        <v>0</v>
      </c>
      <c r="GK142" s="248" t="str">
        <f t="shared" si="162"/>
        <v/>
      </c>
      <c r="GM142" s="407" t="str">
        <f t="shared" si="175"/>
        <v/>
      </c>
      <c r="GN142" s="408" t="str">
        <f t="shared" si="176"/>
        <v>0</v>
      </c>
      <c r="GO142" s="409" t="str">
        <f t="shared" si="177"/>
        <v/>
      </c>
      <c r="GP142" s="408" t="str">
        <f t="shared" si="178"/>
        <v>0</v>
      </c>
      <c r="GQ142" s="410" t="str">
        <f t="shared" si="179"/>
        <v/>
      </c>
      <c r="GR142" s="506" t="str">
        <f t="shared" si="180"/>
        <v/>
      </c>
      <c r="GS142" s="411">
        <f t="shared" si="97"/>
        <v>0</v>
      </c>
      <c r="GT142" s="11"/>
      <c r="GU142" s="11"/>
      <c r="GV142" s="11"/>
      <c r="GW142" s="10" t="str">
        <f t="shared" si="182"/>
        <v>直結エンジンの外観</v>
      </c>
    </row>
    <row r="143" spans="2:205" s="10" customFormat="1" ht="50.1" customHeight="1" x14ac:dyDescent="0.15">
      <c r="B143" s="192"/>
      <c r="C143" s="231"/>
      <c r="D143" s="231"/>
      <c r="E143" s="231"/>
      <c r="F143" s="231"/>
      <c r="G143" s="231"/>
      <c r="H143" s="231"/>
      <c r="I143" s="1169"/>
      <c r="J143" s="238"/>
      <c r="K143" s="242"/>
      <c r="L143" s="242"/>
      <c r="M143" s="3118" t="s">
        <v>6367</v>
      </c>
      <c r="N143" s="3118"/>
      <c r="O143" s="2973"/>
      <c r="P143" s="2798"/>
      <c r="Q143" s="2799"/>
      <c r="R143" s="2799"/>
      <c r="S143" s="2800"/>
      <c r="T143" s="2801"/>
      <c r="U143" s="2802"/>
      <c r="V143" s="2802"/>
      <c r="W143" s="2802"/>
      <c r="X143" s="2802"/>
      <c r="Y143" s="2802"/>
      <c r="Z143" s="2803"/>
      <c r="AA143" s="3093" t="s">
        <v>303</v>
      </c>
      <c r="AB143" s="3093"/>
      <c r="AC143" s="3093"/>
      <c r="AD143" s="3093"/>
      <c r="AE143" s="3093"/>
      <c r="AF143" s="3093"/>
      <c r="AG143" s="3093"/>
      <c r="AH143" s="3093"/>
      <c r="AI143" s="3093"/>
      <c r="AJ143" s="3093"/>
      <c r="AK143" s="3093"/>
      <c r="AL143" s="3093"/>
      <c r="AM143" s="3093"/>
      <c r="AN143" s="3093"/>
      <c r="AO143" s="3093"/>
      <c r="AP143" s="3093"/>
      <c r="AQ143" s="3093"/>
      <c r="AR143" s="3093"/>
      <c r="AS143" s="3093"/>
      <c r="AT143" s="3093"/>
      <c r="AU143" s="3093"/>
      <c r="AV143" s="3093"/>
      <c r="AW143" s="3093"/>
      <c r="AX143" s="3093"/>
      <c r="AY143" s="3094"/>
      <c r="AZ143" s="3039"/>
      <c r="BA143" s="3039"/>
      <c r="BB143" s="3039"/>
      <c r="BC143" s="3039"/>
      <c r="BD143" s="3039"/>
      <c r="BE143" s="3039"/>
      <c r="BF143" s="3039"/>
      <c r="BG143" s="3039"/>
      <c r="BH143" s="3039"/>
      <c r="BI143" s="3039"/>
      <c r="BJ143" s="3039"/>
      <c r="BK143" s="3039"/>
      <c r="BL143" s="3122"/>
      <c r="BM143" s="3122"/>
      <c r="BN143" s="2828"/>
      <c r="BO143" s="2828"/>
      <c r="BP143" s="2828"/>
      <c r="BQ143" s="2828"/>
      <c r="BR143" s="2828"/>
      <c r="BS143" s="2828"/>
      <c r="BT143" s="2828"/>
      <c r="BU143" s="2828"/>
      <c r="BV143" s="2828"/>
      <c r="BW143" s="2828"/>
      <c r="BX143" s="2828"/>
      <c r="BY143" s="2828"/>
      <c r="BZ143" s="2828"/>
      <c r="CA143" s="2828"/>
      <c r="CB143" s="2828"/>
      <c r="CC143" s="2828"/>
      <c r="CD143" s="2828"/>
      <c r="CE143" s="2828"/>
      <c r="CF143" s="2828"/>
      <c r="CG143" s="2828"/>
      <c r="CH143" s="2828"/>
      <c r="CI143" s="2828"/>
      <c r="CJ143" s="2828"/>
      <c r="CK143" s="2828"/>
      <c r="CL143" s="2828"/>
      <c r="CM143" s="3037"/>
      <c r="CN143" s="3037"/>
      <c r="CO143" s="3037"/>
      <c r="CP143" s="3037"/>
      <c r="CQ143" s="3037"/>
      <c r="CR143" s="3037"/>
      <c r="CS143" s="3038"/>
      <c r="CT143" s="3039"/>
      <c r="CU143" s="3039"/>
      <c r="CV143" s="2926"/>
      <c r="CW143" s="2927"/>
      <c r="CX143" s="2927"/>
      <c r="CY143" s="2927"/>
      <c r="CZ143" s="2927"/>
      <c r="DA143" s="2927"/>
      <c r="DB143" s="2927"/>
      <c r="DC143" s="2927"/>
      <c r="DD143" s="2927"/>
      <c r="DE143" s="2927"/>
      <c r="DF143" s="2927"/>
      <c r="DG143" s="2927"/>
      <c r="DH143" s="2927"/>
      <c r="DI143" s="2927"/>
      <c r="DJ143" s="2927"/>
      <c r="DK143" s="2927"/>
      <c r="DL143" s="2927"/>
      <c r="DM143" s="2927"/>
      <c r="DN143" s="2927"/>
      <c r="DO143" s="2928"/>
      <c r="DP143"/>
      <c r="DQ143"/>
      <c r="DR143"/>
      <c r="DS143"/>
      <c r="DT143"/>
      <c r="DU143"/>
      <c r="DV143"/>
      <c r="DW143"/>
      <c r="DX143"/>
      <c r="DY143"/>
      <c r="DZ143"/>
      <c r="EA143"/>
      <c r="EB143"/>
      <c r="EC143"/>
      <c r="ED143"/>
      <c r="EE143" s="229"/>
      <c r="EF143" s="237"/>
      <c r="EG143" s="131">
        <f t="shared" si="145"/>
        <v>0</v>
      </c>
      <c r="EH143" s="131">
        <f t="shared" si="146"/>
        <v>0</v>
      </c>
      <c r="EI143" s="131">
        <f t="shared" si="147"/>
        <v>0</v>
      </c>
      <c r="EJ143" s="131">
        <f t="shared" si="148"/>
        <v>0</v>
      </c>
      <c r="EK143" s="10" t="s">
        <v>302</v>
      </c>
      <c r="EL143" s="131" t="str">
        <f t="shared" si="183"/>
        <v>直結エンジンの外観</v>
      </c>
      <c r="EM143" s="130">
        <f t="shared" si="165"/>
        <v>0</v>
      </c>
      <c r="EN143" s="129" t="str">
        <f t="shared" si="149"/>
        <v/>
      </c>
      <c r="EO143" s="121" t="str">
        <f>IF($EN143="要是正",MAX($EO$14:EO142)+1,"")</f>
        <v/>
      </c>
      <c r="EP143" s="121" t="str">
        <f>IF($EN143="要是正",MAX($EP$14:EP142)+1,"")</f>
        <v/>
      </c>
      <c r="EQ143" s="128" t="str">
        <f t="shared" si="150"/>
        <v/>
      </c>
      <c r="ER143" s="127" t="str">
        <f t="shared" si="151"/>
        <v/>
      </c>
      <c r="ES143" s="122" t="str">
        <f t="shared" si="152"/>
        <v/>
      </c>
      <c r="ET143" s="157" t="str">
        <f t="shared" si="153"/>
        <v/>
      </c>
      <c r="EU143" s="156" t="str">
        <f t="shared" si="154"/>
        <v/>
      </c>
      <c r="EV143" s="125" t="str">
        <f t="shared" si="166"/>
        <v/>
      </c>
      <c r="EW143" s="123" t="str">
        <f t="shared" si="167"/>
        <v>0</v>
      </c>
      <c r="EX143" s="124" t="str">
        <f t="shared" si="168"/>
        <v/>
      </c>
      <c r="EY143" s="123" t="str">
        <f t="shared" si="169"/>
        <v>0</v>
      </c>
      <c r="EZ143" s="123" t="str">
        <f t="shared" si="170"/>
        <v>0</v>
      </c>
      <c r="FA143" s="122" t="str">
        <f t="shared" si="171"/>
        <v/>
      </c>
      <c r="FB143" s="125" t="str">
        <f t="shared" si="155"/>
        <v/>
      </c>
      <c r="FC143" s="123" t="str">
        <f t="shared" si="156"/>
        <v>0</v>
      </c>
      <c r="FD143" s="124" t="str">
        <f t="shared" si="157"/>
        <v/>
      </c>
      <c r="FE143" s="123" t="str">
        <f t="shared" si="172"/>
        <v>0</v>
      </c>
      <c r="FF143" s="123" t="str">
        <f t="shared" si="173"/>
        <v/>
      </c>
      <c r="FG143" s="122" t="str">
        <f t="shared" si="174"/>
        <v/>
      </c>
      <c r="FH143" s="121"/>
      <c r="FI143" s="121"/>
      <c r="FJ143" s="595"/>
      <c r="FP143" s="1"/>
      <c r="FQ143" s="1"/>
      <c r="FR143" s="1"/>
      <c r="FS143" s="1"/>
      <c r="FT143" s="1"/>
      <c r="FU143" s="1"/>
      <c r="FV143" s="1"/>
      <c r="FW143" s="1"/>
      <c r="FX143" s="1"/>
      <c r="FY143" s="1"/>
      <c r="FZ143" s="1"/>
      <c r="GA143" s="1"/>
      <c r="GB143" s="1"/>
      <c r="GC143" s="1"/>
      <c r="GD143" s="1"/>
      <c r="GG143" s="239" t="str">
        <f t="shared" si="158"/>
        <v/>
      </c>
      <c r="GH143" s="239" t="str">
        <f t="shared" si="159"/>
        <v/>
      </c>
      <c r="GI143" s="239" t="str">
        <f t="shared" si="160"/>
        <v/>
      </c>
      <c r="GJ143" s="239">
        <f t="shared" si="161"/>
        <v>0</v>
      </c>
      <c r="GK143" s="248" t="str">
        <f t="shared" si="162"/>
        <v/>
      </c>
      <c r="GM143" s="407" t="str">
        <f t="shared" si="175"/>
        <v/>
      </c>
      <c r="GN143" s="408" t="str">
        <f t="shared" si="176"/>
        <v>0</v>
      </c>
      <c r="GO143" s="409" t="str">
        <f t="shared" si="177"/>
        <v/>
      </c>
      <c r="GP143" s="408" t="str">
        <f t="shared" si="178"/>
        <v>0</v>
      </c>
      <c r="GQ143" s="410" t="str">
        <f t="shared" si="179"/>
        <v/>
      </c>
      <c r="GR143" s="506" t="str">
        <f t="shared" si="180"/>
        <v/>
      </c>
      <c r="GS143" s="411">
        <f t="shared" si="97"/>
        <v>0</v>
      </c>
      <c r="GT143" s="11"/>
      <c r="GU143" s="11"/>
      <c r="GV143" s="11"/>
      <c r="GW143" s="10" t="str">
        <f t="shared" si="182"/>
        <v>直結エンジンの外観</v>
      </c>
    </row>
    <row r="144" spans="2:205" s="10" customFormat="1" ht="50.1" customHeight="1" x14ac:dyDescent="0.15">
      <c r="B144" s="192"/>
      <c r="C144" s="231"/>
      <c r="D144" s="231"/>
      <c r="E144" s="231"/>
      <c r="F144" s="231"/>
      <c r="G144" s="261">
        <v>50</v>
      </c>
      <c r="H144" s="231"/>
      <c r="I144" s="1169"/>
      <c r="J144" s="238"/>
      <c r="K144" s="520"/>
      <c r="L144" s="520"/>
      <c r="M144" s="3118" t="s">
        <v>6368</v>
      </c>
      <c r="N144" s="3118"/>
      <c r="O144" s="2973"/>
      <c r="P144" s="2801"/>
      <c r="Q144" s="2802"/>
      <c r="R144" s="2802"/>
      <c r="S144" s="2803"/>
      <c r="T144" s="2959" t="s">
        <v>301</v>
      </c>
      <c r="U144" s="2960"/>
      <c r="V144" s="2960"/>
      <c r="W144" s="2960"/>
      <c r="X144" s="2960"/>
      <c r="Y144" s="2960"/>
      <c r="Z144" s="2961"/>
      <c r="AA144" s="3091" t="s">
        <v>300</v>
      </c>
      <c r="AB144" s="3091"/>
      <c r="AC144" s="3091"/>
      <c r="AD144" s="3091"/>
      <c r="AE144" s="3091"/>
      <c r="AF144" s="3091"/>
      <c r="AG144" s="3091"/>
      <c r="AH144" s="3091"/>
      <c r="AI144" s="3091"/>
      <c r="AJ144" s="3091"/>
      <c r="AK144" s="3091"/>
      <c r="AL144" s="3091"/>
      <c r="AM144" s="3091"/>
      <c r="AN144" s="3091"/>
      <c r="AO144" s="3091"/>
      <c r="AP144" s="3091"/>
      <c r="AQ144" s="3091"/>
      <c r="AR144" s="3091"/>
      <c r="AS144" s="3091"/>
      <c r="AT144" s="3091"/>
      <c r="AU144" s="3091"/>
      <c r="AV144" s="3091"/>
      <c r="AW144" s="3091"/>
      <c r="AX144" s="3091"/>
      <c r="AY144" s="3092"/>
      <c r="AZ144" s="3108"/>
      <c r="BA144" s="3108"/>
      <c r="BB144" s="3108"/>
      <c r="BC144" s="3108"/>
      <c r="BD144" s="3108"/>
      <c r="BE144" s="3108"/>
      <c r="BF144" s="3108"/>
      <c r="BG144" s="3108"/>
      <c r="BH144" s="3108"/>
      <c r="BI144" s="3108"/>
      <c r="BJ144" s="3108"/>
      <c r="BK144" s="3108"/>
      <c r="BL144" s="3121"/>
      <c r="BM144" s="3121"/>
      <c r="BN144" s="2844"/>
      <c r="BO144" s="2844"/>
      <c r="BP144" s="2844"/>
      <c r="BQ144" s="2844"/>
      <c r="BR144" s="2844"/>
      <c r="BS144" s="2844"/>
      <c r="BT144" s="2844"/>
      <c r="BU144" s="2844"/>
      <c r="BV144" s="2844"/>
      <c r="BW144" s="2844"/>
      <c r="BX144" s="2844"/>
      <c r="BY144" s="2844"/>
      <c r="BZ144" s="2844"/>
      <c r="CA144" s="2844"/>
      <c r="CB144" s="2844"/>
      <c r="CC144" s="2844"/>
      <c r="CD144" s="2844"/>
      <c r="CE144" s="2844"/>
      <c r="CF144" s="2844"/>
      <c r="CG144" s="2844"/>
      <c r="CH144" s="2844"/>
      <c r="CI144" s="2844"/>
      <c r="CJ144" s="2844"/>
      <c r="CK144" s="2844"/>
      <c r="CL144" s="2844"/>
      <c r="CM144" s="3111"/>
      <c r="CN144" s="3111"/>
      <c r="CO144" s="3111"/>
      <c r="CP144" s="3111"/>
      <c r="CQ144" s="3111"/>
      <c r="CR144" s="3111"/>
      <c r="CS144" s="3112"/>
      <c r="CT144" s="3113"/>
      <c r="CU144" s="3113"/>
      <c r="CV144" s="2879"/>
      <c r="CW144" s="2880"/>
      <c r="CX144" s="2880"/>
      <c r="CY144" s="2880"/>
      <c r="CZ144" s="2880"/>
      <c r="DA144" s="2880"/>
      <c r="DB144" s="2880"/>
      <c r="DC144" s="2880"/>
      <c r="DD144" s="2880"/>
      <c r="DE144" s="2880"/>
      <c r="DF144" s="2880"/>
      <c r="DG144" s="2880"/>
      <c r="DH144" s="2880"/>
      <c r="DI144" s="2880"/>
      <c r="DJ144" s="2880"/>
      <c r="DK144" s="2880"/>
      <c r="DL144" s="2880"/>
      <c r="DM144" s="2880"/>
      <c r="DN144" s="2880"/>
      <c r="DO144" s="2881"/>
      <c r="DP144"/>
      <c r="DQ144"/>
      <c r="DR144"/>
      <c r="DS144"/>
      <c r="DT144"/>
      <c r="DU144"/>
      <c r="DV144"/>
      <c r="DW144"/>
      <c r="DX144"/>
      <c r="DY144"/>
      <c r="DZ144"/>
      <c r="EA144"/>
      <c r="EB144"/>
      <c r="EC144"/>
      <c r="ED144"/>
      <c r="EE144" s="229"/>
      <c r="EF144" s="237"/>
      <c r="EG144" s="191">
        <f t="shared" si="145"/>
        <v>0</v>
      </c>
      <c r="EH144" s="191">
        <f t="shared" si="146"/>
        <v>0</v>
      </c>
      <c r="EI144" s="191">
        <f t="shared" si="147"/>
        <v>0</v>
      </c>
      <c r="EJ144" s="191">
        <f t="shared" si="148"/>
        <v>0</v>
      </c>
      <c r="EK144" s="10" t="s">
        <v>1602</v>
      </c>
      <c r="EL144" s="131" t="str">
        <f t="shared" ref="EL144" si="184">T144</f>
        <v>直結エンジンの性能</v>
      </c>
      <c r="EM144" s="130">
        <f t="shared" si="165"/>
        <v>0</v>
      </c>
      <c r="EN144" s="129" t="str">
        <f t="shared" si="149"/>
        <v/>
      </c>
      <c r="EO144" s="121" t="str">
        <f>IF($EN144="要是正",MAX($EO$14:EO143)+1,"")</f>
        <v/>
      </c>
      <c r="EP144" s="121" t="str">
        <f>IF($EN144="要是正",MAX($EP$14:EP143)+1,"")</f>
        <v/>
      </c>
      <c r="EQ144" s="128" t="str">
        <f t="shared" si="150"/>
        <v/>
      </c>
      <c r="ER144" s="190" t="str">
        <f>IF($EN144="要是正",$EL144,IF(EN144="既存不適格",EL144&amp;"（既存不適格）",""))</f>
        <v/>
      </c>
      <c r="ES144" s="189" t="str">
        <f>IF($EN144="要是正",IF($BN144="","",BN144),IF($EN144="既存不適格",$BN144&amp;"（既存不適格）",""))</f>
        <v/>
      </c>
      <c r="ET144" s="157" t="str">
        <f t="shared" si="153"/>
        <v/>
      </c>
      <c r="EU144" s="156" t="str">
        <f t="shared" si="154"/>
        <v/>
      </c>
      <c r="EV144" s="125" t="str">
        <f t="shared" si="166"/>
        <v/>
      </c>
      <c r="EW144" s="123" t="str">
        <f t="shared" si="167"/>
        <v>0</v>
      </c>
      <c r="EX144" s="124" t="str">
        <f t="shared" si="168"/>
        <v/>
      </c>
      <c r="EY144" s="123" t="str">
        <f t="shared" si="169"/>
        <v>0</v>
      </c>
      <c r="EZ144" s="123" t="str">
        <f t="shared" si="170"/>
        <v>0</v>
      </c>
      <c r="FA144" s="122" t="str">
        <f t="shared" si="171"/>
        <v/>
      </c>
      <c r="FB144" s="125" t="str">
        <f t="shared" si="155"/>
        <v/>
      </c>
      <c r="FC144" s="123" t="str">
        <f t="shared" si="156"/>
        <v>0</v>
      </c>
      <c r="FD144" s="124" t="str">
        <f t="shared" si="157"/>
        <v/>
      </c>
      <c r="FE144" s="123" t="str">
        <f t="shared" si="172"/>
        <v>0</v>
      </c>
      <c r="FF144" s="123" t="str">
        <f t="shared" si="173"/>
        <v/>
      </c>
      <c r="FG144" s="122" t="str">
        <f t="shared" si="174"/>
        <v/>
      </c>
      <c r="FH144" s="121"/>
      <c r="FI144" s="121"/>
      <c r="FJ144" s="595"/>
      <c r="FP144" s="1"/>
      <c r="FQ144" s="1"/>
      <c r="FR144" s="1"/>
      <c r="FS144" s="1"/>
      <c r="FT144" s="1"/>
      <c r="FU144" s="1"/>
      <c r="FV144" s="1"/>
      <c r="FW144" s="1"/>
      <c r="FX144" s="1"/>
      <c r="FY144" s="1"/>
      <c r="FZ144" s="1"/>
      <c r="GA144" s="1"/>
      <c r="GB144" s="1"/>
      <c r="GC144" s="1"/>
      <c r="GD144" s="1"/>
      <c r="GG144" s="239" t="str">
        <f t="shared" si="158"/>
        <v/>
      </c>
      <c r="GH144" s="239" t="str">
        <f t="shared" si="159"/>
        <v/>
      </c>
      <c r="GI144" s="239" t="str">
        <f t="shared" si="160"/>
        <v/>
      </c>
      <c r="GJ144" s="239">
        <f t="shared" si="161"/>
        <v>0</v>
      </c>
      <c r="GK144" s="248" t="str">
        <f t="shared" si="162"/>
        <v/>
      </c>
      <c r="GM144" s="407" t="str">
        <f t="shared" si="175"/>
        <v/>
      </c>
      <c r="GN144" s="408" t="str">
        <f t="shared" si="176"/>
        <v>0</v>
      </c>
      <c r="GO144" s="409" t="str">
        <f t="shared" si="177"/>
        <v/>
      </c>
      <c r="GP144" s="408" t="str">
        <f t="shared" si="178"/>
        <v>0</v>
      </c>
      <c r="GQ144" s="410" t="str">
        <f t="shared" si="179"/>
        <v/>
      </c>
      <c r="GR144" s="506" t="str">
        <f t="shared" si="180"/>
        <v/>
      </c>
      <c r="GS144" s="411">
        <f t="shared" ref="GS144:GS175" si="185">IF(AZ144="△既存不適格",BN144&amp;"(既存不適格)",BN144)</f>
        <v>0</v>
      </c>
      <c r="GT144" s="11"/>
      <c r="GU144" s="11"/>
      <c r="GV144" s="11"/>
      <c r="GW144" s="10" t="str">
        <f>$T$144</f>
        <v>直結エンジンの性能</v>
      </c>
    </row>
    <row r="145" spans="2:205" ht="50.1" customHeight="1" thickBot="1" x14ac:dyDescent="0.2">
      <c r="I145" s="702"/>
      <c r="J145" s="350"/>
      <c r="K145" s="518"/>
      <c r="L145" s="518"/>
      <c r="M145" s="523"/>
      <c r="N145" s="523"/>
      <c r="O145" s="523"/>
      <c r="P145" s="523"/>
      <c r="Q145" s="523"/>
      <c r="R145" s="523"/>
      <c r="S145" s="523"/>
      <c r="T145" s="523"/>
      <c r="U145" s="523"/>
      <c r="V145" s="523"/>
      <c r="W145" s="523"/>
      <c r="X145" s="523"/>
      <c r="Y145" s="523"/>
      <c r="Z145" s="523"/>
      <c r="AA145" s="523"/>
      <c r="AB145" s="523"/>
      <c r="AC145" s="523"/>
      <c r="AD145" s="523"/>
      <c r="AE145" s="524"/>
      <c r="AF145" s="523"/>
      <c r="AG145" s="523"/>
      <c r="AH145" s="523"/>
      <c r="AI145" s="523"/>
      <c r="AJ145" s="523"/>
      <c r="AK145" s="523"/>
      <c r="AL145" s="523"/>
      <c r="AM145" s="523"/>
      <c r="AN145" s="523"/>
      <c r="AO145" s="523"/>
      <c r="AP145" s="523"/>
      <c r="AQ145" s="524"/>
      <c r="AR145" s="523"/>
      <c r="AS145" s="523"/>
      <c r="AT145" s="523"/>
      <c r="AU145" s="523"/>
      <c r="AV145" s="523"/>
      <c r="AW145" s="523"/>
      <c r="AX145" s="523"/>
      <c r="AY145" s="524"/>
      <c r="AZ145" s="524"/>
      <c r="BA145" s="524"/>
      <c r="BB145" s="524"/>
      <c r="BC145" s="524"/>
      <c r="BD145" s="524"/>
      <c r="BE145" s="524"/>
      <c r="BF145" s="524"/>
      <c r="BG145" s="524"/>
      <c r="BH145" s="524"/>
      <c r="BI145" s="524"/>
      <c r="BJ145" s="524"/>
      <c r="BK145" s="524"/>
      <c r="BL145" s="524"/>
      <c r="BM145" s="524"/>
      <c r="BN145" s="524"/>
      <c r="BO145" s="524"/>
      <c r="BP145" s="524"/>
      <c r="BQ145" s="524"/>
      <c r="BR145" s="524"/>
      <c r="BS145" s="524"/>
      <c r="BT145" s="524"/>
      <c r="BU145" s="524"/>
      <c r="BV145" s="524"/>
      <c r="BW145" s="524"/>
      <c r="BX145" s="524"/>
      <c r="BY145" s="524"/>
      <c r="BZ145" s="524"/>
      <c r="CA145" s="524"/>
      <c r="CB145" s="524"/>
      <c r="CC145" s="524"/>
      <c r="CD145" s="524"/>
      <c r="CE145" s="524"/>
      <c r="CF145" s="524"/>
      <c r="CG145" s="524"/>
      <c r="CH145" s="524"/>
      <c r="CI145" s="524"/>
      <c r="CJ145" s="524"/>
      <c r="CK145" s="524"/>
      <c r="CL145" s="524"/>
      <c r="CM145" s="510"/>
      <c r="CN145" s="510"/>
      <c r="CO145" s="510"/>
      <c r="CP145" s="510"/>
      <c r="CQ145" s="510"/>
      <c r="CR145" s="510"/>
      <c r="CS145" s="527"/>
      <c r="CT145" s="527"/>
      <c r="CU145" s="527"/>
      <c r="CV145" s="522"/>
      <c r="CW145" s="522"/>
      <c r="CX145" s="522"/>
      <c r="CY145" s="522"/>
      <c r="CZ145" s="522"/>
      <c r="DA145" s="522"/>
      <c r="DB145" s="522"/>
      <c r="DC145" s="522"/>
      <c r="DD145" s="522"/>
      <c r="DE145" s="522"/>
      <c r="DF145" s="522"/>
      <c r="DG145" s="522"/>
      <c r="DH145" s="522"/>
      <c r="DI145" s="522"/>
      <c r="DJ145" s="522"/>
      <c r="DK145" s="522"/>
      <c r="DL145" s="522"/>
      <c r="DM145" s="522"/>
      <c r="DN145" s="522"/>
      <c r="DO145" s="525"/>
      <c r="EG145" s="251">
        <f>SUM(EG119:EG144)</f>
        <v>0</v>
      </c>
      <c r="EH145" s="251">
        <f>SUM(EH119:EH144)</f>
        <v>0</v>
      </c>
      <c r="EI145" s="251">
        <f>SUM(EI119:EI144)</f>
        <v>0</v>
      </c>
      <c r="EJ145" s="251">
        <f>SUM(EJ119:EJ144)</f>
        <v>0</v>
      </c>
      <c r="EO145" s="121" t="str">
        <f>IF($EN145="要是正",MAX($EO$4:EO144)+1,"")</f>
        <v/>
      </c>
      <c r="ES145" s="252"/>
      <c r="EV145" s="255"/>
      <c r="EW145" s="154"/>
      <c r="EX145" s="152">
        <f>COUNTIF(EX119:EX144,"1")</f>
        <v>0</v>
      </c>
      <c r="EY145" s="153" t="str">
        <f t="array" ref="EY145">INDEX(EY119:EY144,MATCH(MIN(ABS(EY119:EY144-$EK$4)),ABS(EY119:EY144-$EK$4),0))</f>
        <v>0</v>
      </c>
      <c r="EZ145" s="153"/>
      <c r="FA145" s="152">
        <f>COUNTIF(FA119:FA144,"未定")</f>
        <v>0</v>
      </c>
      <c r="FB145" s="155"/>
      <c r="FC145" s="154"/>
      <c r="FD145" s="152">
        <f>COUNTIF(FD119:FD144,"1")</f>
        <v>0</v>
      </c>
      <c r="FE145" s="153" t="str">
        <f t="array" ref="FE145">INDEX(FE139:FE144,MATCH(MIN(ABS(FE139:FE144-$EK$4)),ABS(FE139:FE144-$EK$4),0))</f>
        <v>0</v>
      </c>
      <c r="FF145" s="153"/>
      <c r="FG145" s="152">
        <f>COUNTIF(FG119:FG144,"未定")</f>
        <v>0</v>
      </c>
      <c r="GG145" s="239" t="str">
        <f t="shared" ref="GG145:GG146" si="186">IF($AZ145="○指摘なし","○","")</f>
        <v/>
      </c>
      <c r="GH145" s="239" t="str">
        <f t="shared" ref="GH145:GH146" si="187">IF(OR($AZ145="×要是正（既存不適格以外）",$AZ145="△既存不適格"),"○","")</f>
        <v/>
      </c>
      <c r="GI145" s="239" t="str">
        <f t="shared" ref="GI145:GI146" si="188">IF($AZ145="△既存不適格","○","")</f>
        <v/>
      </c>
      <c r="GJ145" s="239"/>
      <c r="GK145" s="236"/>
      <c r="GM145" s="255"/>
      <c r="GN145" s="414"/>
      <c r="GO145" s="415">
        <f>COUNTIF(GO92:GO144,"1")</f>
        <v>0</v>
      </c>
      <c r="GP145" s="416" t="str">
        <f t="array" ref="GP145">INDEX(GP119:GP144,MATCH(MIN(ABS(GP119:GP144-$EK$4)),ABS(GP119:GP144-$EK$4),0))</f>
        <v>0</v>
      </c>
      <c r="GQ145" s="417">
        <f>COUNTIF(GQ92:GQ144,"未定")</f>
        <v>0</v>
      </c>
      <c r="GR145" s="11"/>
      <c r="GS145" s="411">
        <f t="shared" si="185"/>
        <v>0</v>
      </c>
      <c r="GT145" s="11"/>
      <c r="GU145" s="11"/>
      <c r="GV145" s="11"/>
      <c r="GW145" s="10"/>
    </row>
    <row r="146" spans="2:205" s="10" customFormat="1" ht="50.1" hidden="1" customHeight="1" thickBot="1" x14ac:dyDescent="0.2">
      <c r="B146" s="111"/>
      <c r="C146" s="229"/>
      <c r="D146" s="229"/>
      <c r="E146" s="229"/>
      <c r="F146" s="229"/>
      <c r="G146" s="229"/>
      <c r="H146" s="229"/>
      <c r="I146" s="260"/>
      <c r="J146" s="238"/>
      <c r="K146" s="520"/>
      <c r="L146" s="520"/>
      <c r="M146" s="3141" t="s">
        <v>4011</v>
      </c>
      <c r="N146" s="3141"/>
      <c r="O146" s="3141"/>
      <c r="P146" s="3141"/>
      <c r="Q146" s="3141"/>
      <c r="R146" s="3141"/>
      <c r="S146" s="3141"/>
      <c r="T146" s="3141"/>
      <c r="U146" s="3141"/>
      <c r="V146" s="3141"/>
      <c r="W146" s="3141"/>
      <c r="X146" s="3141"/>
      <c r="Y146" s="3141"/>
      <c r="Z146" s="3141"/>
      <c r="AA146" s="3141"/>
      <c r="AB146" s="3141"/>
      <c r="AC146" s="3141"/>
      <c r="AD146" s="3141"/>
      <c r="AE146" s="3141"/>
      <c r="AF146" s="3141"/>
      <c r="AG146" s="3141"/>
      <c r="AH146" s="3141"/>
      <c r="AI146" s="3141"/>
      <c r="AJ146" s="3141"/>
      <c r="AK146" s="3141"/>
      <c r="AL146" s="3141"/>
      <c r="AM146" s="3141"/>
      <c r="AN146" s="3141"/>
      <c r="AO146" s="3141"/>
      <c r="AP146" s="3141"/>
      <c r="AQ146" s="3141"/>
      <c r="AR146" s="3141"/>
      <c r="AS146" s="3141"/>
      <c r="AT146" s="3141"/>
      <c r="AU146" s="3141"/>
      <c r="AV146" s="3141"/>
      <c r="AW146" s="3141"/>
      <c r="AX146" s="3141"/>
      <c r="AY146" s="3141"/>
      <c r="AZ146" s="3141"/>
      <c r="BA146" s="3141"/>
      <c r="BB146" s="3141"/>
      <c r="BC146" s="3141"/>
      <c r="BD146" s="3141"/>
      <c r="BE146" s="3141"/>
      <c r="BF146" s="3141"/>
      <c r="BG146" s="3141"/>
      <c r="BH146" s="3141"/>
      <c r="BI146" s="3141"/>
      <c r="BJ146" s="3141"/>
      <c r="BK146" s="3141"/>
      <c r="BL146" s="3141"/>
      <c r="BM146" s="3141"/>
      <c r="BN146" s="3141"/>
      <c r="BO146" s="3141"/>
      <c r="BP146" s="3141"/>
      <c r="BQ146" s="3141"/>
      <c r="BR146" s="3141"/>
      <c r="BS146" s="3141"/>
      <c r="BT146" s="3141"/>
      <c r="BU146" s="3141"/>
      <c r="BV146" s="3141"/>
      <c r="BW146" s="3141"/>
      <c r="BX146" s="3141"/>
      <c r="BY146" s="3141"/>
      <c r="BZ146" s="3141"/>
      <c r="CA146" s="3141"/>
      <c r="CB146" s="3141"/>
      <c r="CC146" s="3141"/>
      <c r="CD146" s="3141"/>
      <c r="CE146" s="3141"/>
      <c r="CF146" s="3141"/>
      <c r="CG146" s="3141"/>
      <c r="CH146" s="3141"/>
      <c r="CI146" s="3141"/>
      <c r="CJ146" s="3141"/>
      <c r="CK146" s="3141"/>
      <c r="CL146" s="3141"/>
      <c r="CM146" s="3141"/>
      <c r="CN146" s="3141"/>
      <c r="CO146" s="3141"/>
      <c r="CP146" s="3141"/>
      <c r="CQ146" s="3141"/>
      <c r="CR146" s="3141"/>
      <c r="CS146" s="3141"/>
      <c r="CT146" s="3141"/>
      <c r="CU146" s="3141"/>
      <c r="CV146" s="3141"/>
      <c r="CW146" s="3141"/>
      <c r="CX146" s="3141"/>
      <c r="CY146" s="3141"/>
      <c r="CZ146" s="3141"/>
      <c r="DA146" s="3141"/>
      <c r="DB146" s="3141"/>
      <c r="DC146" s="3141"/>
      <c r="DD146" s="3141"/>
      <c r="DE146" s="3141"/>
      <c r="DF146" s="3141"/>
      <c r="DG146" s="3141"/>
      <c r="DH146" s="3141"/>
      <c r="DI146" s="3141"/>
      <c r="DJ146" s="3141"/>
      <c r="DK146" s="3141"/>
      <c r="DL146" s="3141"/>
      <c r="DM146" s="3141"/>
      <c r="DN146" s="3141"/>
      <c r="DO146" s="3142"/>
      <c r="DP146"/>
      <c r="DQ146"/>
      <c r="DR146"/>
      <c r="DS146"/>
      <c r="DT146"/>
      <c r="DU146"/>
      <c r="DV146"/>
      <c r="DW146"/>
      <c r="DX146"/>
      <c r="DY146"/>
      <c r="DZ146"/>
      <c r="EA146"/>
      <c r="EB146"/>
      <c r="EC146"/>
      <c r="ED146"/>
      <c r="EE146" s="229"/>
      <c r="EF146" s="237"/>
      <c r="EG146" s="621" t="str">
        <f>IF(AND(EH146="",EI146="",EJ146="",EG152&lt;&gt;0),"レ","")</f>
        <v/>
      </c>
      <c r="EH146" s="621" t="str">
        <f>IF(AND(EI146="",EJ146="",EH152&lt;&gt;0),"レ","")</f>
        <v/>
      </c>
      <c r="EI146" s="621" t="str">
        <f>IF(EI152&lt;&gt;0,"レ","")</f>
        <v/>
      </c>
      <c r="EJ146" s="621" t="str">
        <f>IF(AND(EI146="",EJ152&lt;&gt;0),"レ","")</f>
        <v/>
      </c>
      <c r="EK146" s="237"/>
      <c r="EL146" s="237"/>
      <c r="EM146" s="237"/>
      <c r="EN146" s="158"/>
      <c r="EO146" s="121" t="str">
        <f>IF($EN146="要是正",MAX($EO$4:EO145)+1,"")</f>
        <v/>
      </c>
      <c r="EP146" s="158"/>
      <c r="EQ146" s="158"/>
      <c r="ER146" s="158"/>
      <c r="ES146" s="150" t="str">
        <f>SUBSTITUTE(TRIM(ES149&amp;"　"&amp;ES150&amp;"　"&amp;ES151),"　",",")</f>
        <v/>
      </c>
      <c r="ET146" s="158"/>
      <c r="EU146" s="158"/>
      <c r="EV146" s="149" t="str">
        <f>IF(COUNTIF(EX149:EX151,1)&gt;0,"レ","")</f>
        <v/>
      </c>
      <c r="EW146" s="148"/>
      <c r="EX146" s="147" t="str">
        <f>IF(EV146="レ",TEXT(EY152,"e"),"")</f>
        <v/>
      </c>
      <c r="EY146" s="146" t="str">
        <f>IF(EV146="レ",MONTH(EY152),IF(AND(EI146="レ",FA146="レ",FA152=0),"",IF(AND(EI146="レ",FA146="レ",FA152&gt;0),"","")))</f>
        <v/>
      </c>
      <c r="EZ146" s="145"/>
      <c r="FA146" s="144" t="str">
        <f>IF(EV146="",IF(OR(FA152&gt;0,EI146="レ"),"レ",""),"")</f>
        <v/>
      </c>
      <c r="FB146" s="149" t="str">
        <f>IF(AND(COUNTIF(EN149:EN151,"要是正")=0,COUNTIF(FD149:FD151,1)&gt;0),"レ","")</f>
        <v/>
      </c>
      <c r="FC146" s="148"/>
      <c r="FD146" s="147" t="str">
        <f>IF(FB146="レ",TEXT(FE152,"e"),"")</f>
        <v/>
      </c>
      <c r="FE146" s="146" t="str">
        <f>IF(FB146="レ",MONTH(FE152),IF(AND(EJ146="レ",FG146="レ",FG152=0),"",IF(AND(EJ146="レ",FG146="レ",FG152&gt;0),"","")))</f>
        <v/>
      </c>
      <c r="FF146" s="145"/>
      <c r="FG146" s="144" t="str">
        <f>IF(FB146="",IF(OR(FG152&gt;0,EJ146="レ"),"レ",""),"")</f>
        <v/>
      </c>
      <c r="FH146" s="121"/>
      <c r="FI146" s="121"/>
      <c r="FJ146" s="121"/>
      <c r="FP146" s="1"/>
      <c r="FQ146" s="1"/>
      <c r="FR146" s="1"/>
      <c r="FS146" s="1"/>
      <c r="FT146" s="1"/>
      <c r="FU146" s="1"/>
      <c r="FV146" s="1"/>
      <c r="FW146" s="1"/>
      <c r="FX146" s="1"/>
      <c r="FY146" s="1"/>
      <c r="FZ146" s="1"/>
      <c r="GA146" s="1"/>
      <c r="GB146" s="1"/>
      <c r="GC146" s="1"/>
      <c r="GD146" s="1"/>
      <c r="GG146" s="239" t="str">
        <f t="shared" si="186"/>
        <v/>
      </c>
      <c r="GH146" s="239" t="str">
        <f t="shared" si="187"/>
        <v/>
      </c>
      <c r="GI146" s="239" t="str">
        <f t="shared" si="188"/>
        <v/>
      </c>
      <c r="GJ146" s="239"/>
      <c r="GK146" s="248"/>
      <c r="GM146" s="432"/>
      <c r="GN146" s="430"/>
      <c r="GO146" s="432"/>
      <c r="GP146" s="433"/>
      <c r="GQ146" s="432"/>
      <c r="GR146" s="495" t="str">
        <f>SUBSTITUTE(TRIM(GR149&amp;"　"&amp;GR150&amp;"　"&amp;GR151),"　",",")</f>
        <v/>
      </c>
      <c r="GS146" s="411">
        <f t="shared" si="185"/>
        <v>0</v>
      </c>
      <c r="GT146" s="11"/>
      <c r="GU146" s="11"/>
      <c r="GV146" s="11"/>
    </row>
    <row r="147" spans="2:205" s="10" customFormat="1" ht="50.1" hidden="1" customHeight="1" x14ac:dyDescent="0.15">
      <c r="B147" s="111"/>
      <c r="C147" s="229"/>
      <c r="D147" s="229"/>
      <c r="E147" s="229"/>
      <c r="F147" s="229"/>
      <c r="G147" s="229"/>
      <c r="H147" s="229"/>
      <c r="I147" s="260"/>
      <c r="J147" s="241"/>
      <c r="K147" s="242"/>
      <c r="L147" s="242"/>
      <c r="M147" s="2786" t="s">
        <v>157</v>
      </c>
      <c r="N147" s="2786"/>
      <c r="O147" s="2786"/>
      <c r="P147" s="2976" t="s">
        <v>1289</v>
      </c>
      <c r="Q147" s="2976"/>
      <c r="R147" s="2976"/>
      <c r="S147" s="2976"/>
      <c r="T147" s="2976"/>
      <c r="U147" s="2976"/>
      <c r="V147" s="2976"/>
      <c r="W147" s="2976"/>
      <c r="X147" s="2976"/>
      <c r="Y147" s="2976"/>
      <c r="Z147" s="2976"/>
      <c r="AA147" s="2976" t="s">
        <v>1290</v>
      </c>
      <c r="AB147" s="2976"/>
      <c r="AC147" s="2976"/>
      <c r="AD147" s="2976"/>
      <c r="AE147" s="2976"/>
      <c r="AF147" s="2976"/>
      <c r="AG147" s="2976"/>
      <c r="AH147" s="2976"/>
      <c r="AI147" s="2976"/>
      <c r="AJ147" s="2976"/>
      <c r="AK147" s="2976"/>
      <c r="AL147" s="2976"/>
      <c r="AM147" s="2976"/>
      <c r="AN147" s="2976"/>
      <c r="AO147" s="2976"/>
      <c r="AP147" s="2976"/>
      <c r="AQ147" s="2976"/>
      <c r="AR147" s="2976"/>
      <c r="AS147" s="2976"/>
      <c r="AT147" s="2976"/>
      <c r="AU147" s="2976"/>
      <c r="AV147" s="2976"/>
      <c r="AW147" s="2976"/>
      <c r="AX147" s="2976"/>
      <c r="AY147" s="2976"/>
      <c r="AZ147" s="2976" t="s">
        <v>3528</v>
      </c>
      <c r="BA147" s="2976"/>
      <c r="BB147" s="2976"/>
      <c r="BC147" s="2976"/>
      <c r="BD147" s="2976"/>
      <c r="BE147" s="2976"/>
      <c r="BF147" s="2976"/>
      <c r="BG147" s="2976"/>
      <c r="BH147" s="2976"/>
      <c r="BI147" s="2976"/>
      <c r="BJ147" s="2976"/>
      <c r="BK147" s="2976"/>
      <c r="BL147" s="2786" t="s">
        <v>1429</v>
      </c>
      <c r="BM147" s="2786"/>
      <c r="BN147" s="2949" t="s">
        <v>156</v>
      </c>
      <c r="BO147" s="2949"/>
      <c r="BP147" s="2949"/>
      <c r="BQ147" s="2949"/>
      <c r="BR147" s="2949"/>
      <c r="BS147" s="2949"/>
      <c r="BT147" s="2949"/>
      <c r="BU147" s="2949"/>
      <c r="BV147" s="2949"/>
      <c r="BW147" s="2949"/>
      <c r="BX147" s="2949" t="s">
        <v>150</v>
      </c>
      <c r="BY147" s="2949"/>
      <c r="BZ147" s="2949"/>
      <c r="CA147" s="2949"/>
      <c r="CB147" s="2949"/>
      <c r="CC147" s="2949"/>
      <c r="CD147" s="2949"/>
      <c r="CE147" s="2949"/>
      <c r="CF147" s="2949"/>
      <c r="CG147" s="2949"/>
      <c r="CH147" s="2949"/>
      <c r="CI147" s="2949"/>
      <c r="CJ147" s="2949"/>
      <c r="CK147" s="2949"/>
      <c r="CL147" s="2949"/>
      <c r="CM147" s="2915" t="s">
        <v>155</v>
      </c>
      <c r="CN147" s="2949"/>
      <c r="CO147" s="2949"/>
      <c r="CP147" s="2949"/>
      <c r="CQ147" s="2949"/>
      <c r="CR147" s="2949"/>
      <c r="CS147" s="2949"/>
      <c r="CT147" s="2949"/>
      <c r="CU147" s="2949"/>
      <c r="CV147" s="2941" t="s">
        <v>154</v>
      </c>
      <c r="CW147" s="2941"/>
      <c r="CX147" s="2941"/>
      <c r="CY147" s="2941"/>
      <c r="CZ147" s="2941"/>
      <c r="DA147" s="2941"/>
      <c r="DB147" s="2941"/>
      <c r="DC147" s="2941"/>
      <c r="DD147" s="2941"/>
      <c r="DE147" s="2941"/>
      <c r="DF147" s="2941"/>
      <c r="DG147" s="2941"/>
      <c r="DH147" s="2941"/>
      <c r="DI147" s="2941"/>
      <c r="DJ147" s="2941"/>
      <c r="DK147" s="2941"/>
      <c r="DL147" s="2941"/>
      <c r="DM147" s="2941"/>
      <c r="DN147" s="2941"/>
      <c r="DO147" s="2942"/>
      <c r="DP147"/>
      <c r="DQ147"/>
      <c r="DR147"/>
      <c r="DS147"/>
      <c r="DT147"/>
      <c r="DU147"/>
      <c r="DV147"/>
      <c r="DW147"/>
      <c r="DX147"/>
      <c r="DY147"/>
      <c r="DZ147"/>
      <c r="EA147"/>
      <c r="EB147"/>
      <c r="EC147"/>
      <c r="ED147"/>
      <c r="EE147" s="229"/>
      <c r="EF147" s="237"/>
      <c r="EO147" s="121" t="s">
        <v>153</v>
      </c>
      <c r="EP147" s="143" t="s">
        <v>152</v>
      </c>
      <c r="ER147" s="142"/>
      <c r="ES147" s="2768" t="s">
        <v>151</v>
      </c>
      <c r="ET147" s="2923" t="s">
        <v>150</v>
      </c>
      <c r="EU147" s="141"/>
      <c r="EV147" s="2811" t="s">
        <v>149</v>
      </c>
      <c r="EW147" s="2812"/>
      <c r="EX147" s="2812"/>
      <c r="EY147" s="2812"/>
      <c r="EZ147" s="2812"/>
      <c r="FA147" s="2812"/>
      <c r="FB147" s="2813" t="s">
        <v>148</v>
      </c>
      <c r="FC147" s="2814"/>
      <c r="FD147" s="2814"/>
      <c r="FE147" s="2814"/>
      <c r="FF147" s="2814"/>
      <c r="FG147" s="2814"/>
      <c r="FH147" s="3033" t="s">
        <v>147</v>
      </c>
      <c r="FI147" s="3034"/>
      <c r="FJ147" s="3117"/>
      <c r="FK147" s="2972"/>
      <c r="FL147" s="2972"/>
      <c r="FM147" s="2972"/>
      <c r="FN147" s="2972"/>
      <c r="FP147" s="1"/>
      <c r="FQ147" s="1"/>
      <c r="FR147" s="1"/>
      <c r="FS147" s="1"/>
      <c r="FT147" s="1"/>
      <c r="FU147" s="1"/>
      <c r="FV147" s="1"/>
      <c r="FW147" s="1"/>
      <c r="FX147" s="1"/>
      <c r="FY147" s="1"/>
      <c r="FZ147" s="1"/>
      <c r="GA147" s="1"/>
      <c r="GB147" s="1"/>
      <c r="GC147" s="1"/>
      <c r="GD147" s="1"/>
      <c r="GE147" s="229"/>
      <c r="GF147" s="229"/>
      <c r="GG147" s="239" t="s">
        <v>3527</v>
      </c>
      <c r="GH147" s="239"/>
      <c r="GI147" s="239"/>
      <c r="GJ147" s="239"/>
      <c r="GK147" s="240"/>
      <c r="GM147" s="2999"/>
      <c r="GN147" s="2999"/>
      <c r="GO147" s="2999"/>
      <c r="GP147" s="2999"/>
      <c r="GQ147" s="2999"/>
      <c r="GR147" s="11"/>
      <c r="GS147" s="411" t="str">
        <f t="shared" si="185"/>
        <v>指摘の具体的内容等</v>
      </c>
      <c r="GT147" s="11"/>
      <c r="GU147" s="11"/>
      <c r="GV147" s="11"/>
    </row>
    <row r="148" spans="2:205" s="10" customFormat="1" ht="50.1" hidden="1" customHeight="1" thickBot="1" x14ac:dyDescent="0.2">
      <c r="B148" s="111"/>
      <c r="C148" s="229"/>
      <c r="D148" s="229"/>
      <c r="E148" s="229"/>
      <c r="F148" s="229"/>
      <c r="G148" s="229"/>
      <c r="H148" s="229"/>
      <c r="I148" s="260"/>
      <c r="J148" s="241"/>
      <c r="K148" s="242"/>
      <c r="L148" s="242"/>
      <c r="M148" s="2787"/>
      <c r="N148" s="2787"/>
      <c r="O148" s="2787"/>
      <c r="P148" s="2977"/>
      <c r="Q148" s="2977"/>
      <c r="R148" s="2977"/>
      <c r="S148" s="2977"/>
      <c r="T148" s="2977"/>
      <c r="U148" s="2977"/>
      <c r="V148" s="2977"/>
      <c r="W148" s="2977"/>
      <c r="X148" s="2977"/>
      <c r="Y148" s="2977"/>
      <c r="Z148" s="2977"/>
      <c r="AA148" s="2977"/>
      <c r="AB148" s="2977"/>
      <c r="AC148" s="2977"/>
      <c r="AD148" s="2977"/>
      <c r="AE148" s="2977"/>
      <c r="AF148" s="2977"/>
      <c r="AG148" s="2977"/>
      <c r="AH148" s="2977"/>
      <c r="AI148" s="2977"/>
      <c r="AJ148" s="2977"/>
      <c r="AK148" s="2977"/>
      <c r="AL148" s="2977"/>
      <c r="AM148" s="2977"/>
      <c r="AN148" s="2977"/>
      <c r="AO148" s="2977"/>
      <c r="AP148" s="2977"/>
      <c r="AQ148" s="2977"/>
      <c r="AR148" s="2977"/>
      <c r="AS148" s="2977"/>
      <c r="AT148" s="2977"/>
      <c r="AU148" s="2977"/>
      <c r="AV148" s="2977"/>
      <c r="AW148" s="2977"/>
      <c r="AX148" s="2977"/>
      <c r="AY148" s="2977"/>
      <c r="AZ148" s="2977"/>
      <c r="BA148" s="2977"/>
      <c r="BB148" s="2977"/>
      <c r="BC148" s="2977"/>
      <c r="BD148" s="2977"/>
      <c r="BE148" s="2977"/>
      <c r="BF148" s="2977"/>
      <c r="BG148" s="2977"/>
      <c r="BH148" s="2977"/>
      <c r="BI148" s="2977"/>
      <c r="BJ148" s="2977"/>
      <c r="BK148" s="2977"/>
      <c r="BL148" s="2787"/>
      <c r="BM148" s="2787"/>
      <c r="BN148" s="2975"/>
      <c r="BO148" s="2975"/>
      <c r="BP148" s="2975"/>
      <c r="BQ148" s="2975"/>
      <c r="BR148" s="2975"/>
      <c r="BS148" s="2975"/>
      <c r="BT148" s="2975"/>
      <c r="BU148" s="2975"/>
      <c r="BV148" s="2975"/>
      <c r="BW148" s="2975"/>
      <c r="BX148" s="2975"/>
      <c r="BY148" s="2975"/>
      <c r="BZ148" s="2975"/>
      <c r="CA148" s="2975"/>
      <c r="CB148" s="2975"/>
      <c r="CC148" s="2975"/>
      <c r="CD148" s="2975"/>
      <c r="CE148" s="2975"/>
      <c r="CF148" s="2975"/>
      <c r="CG148" s="2975"/>
      <c r="CH148" s="2975"/>
      <c r="CI148" s="2975"/>
      <c r="CJ148" s="2975"/>
      <c r="CK148" s="2975"/>
      <c r="CL148" s="2975"/>
      <c r="CM148" s="2787" t="s">
        <v>146</v>
      </c>
      <c r="CN148" s="2787"/>
      <c r="CO148" s="2787"/>
      <c r="CP148" s="2787" t="s">
        <v>81</v>
      </c>
      <c r="CQ148" s="2787"/>
      <c r="CR148" s="2787"/>
      <c r="CS148" s="2787" t="s">
        <v>145</v>
      </c>
      <c r="CT148" s="2975"/>
      <c r="CU148" s="2975"/>
      <c r="CV148" s="2943"/>
      <c r="CW148" s="2943"/>
      <c r="CX148" s="2943"/>
      <c r="CY148" s="2943"/>
      <c r="CZ148" s="2943"/>
      <c r="DA148" s="2943"/>
      <c r="DB148" s="2943"/>
      <c r="DC148" s="2943"/>
      <c r="DD148" s="2943"/>
      <c r="DE148" s="2943"/>
      <c r="DF148" s="2943"/>
      <c r="DG148" s="2943"/>
      <c r="DH148" s="2943"/>
      <c r="DI148" s="2943"/>
      <c r="DJ148" s="2943"/>
      <c r="DK148" s="2943"/>
      <c r="DL148" s="2943"/>
      <c r="DM148" s="2943"/>
      <c r="DN148" s="2943"/>
      <c r="DO148" s="2944"/>
      <c r="DP148"/>
      <c r="DQ148"/>
      <c r="DR148"/>
      <c r="DS148"/>
      <c r="DT148"/>
      <c r="DU148"/>
      <c r="DV148"/>
      <c r="DW148"/>
      <c r="DX148"/>
      <c r="DY148"/>
      <c r="DZ148"/>
      <c r="EA148"/>
      <c r="EB148"/>
      <c r="EC148"/>
      <c r="ED148"/>
      <c r="EE148" s="229"/>
      <c r="EF148" s="237"/>
      <c r="EG148" s="131" t="s">
        <v>144</v>
      </c>
      <c r="EH148" s="131" t="s">
        <v>143</v>
      </c>
      <c r="EI148" s="131" t="s">
        <v>142</v>
      </c>
      <c r="EJ148" s="131" t="s">
        <v>141</v>
      </c>
      <c r="EK148" s="140" t="s">
        <v>140</v>
      </c>
      <c r="EL148" s="131" t="s">
        <v>139</v>
      </c>
      <c r="EM148" s="139" t="s">
        <v>138</v>
      </c>
      <c r="EN148" s="130" t="s">
        <v>137</v>
      </c>
      <c r="EO148" s="237"/>
      <c r="EP148" s="237"/>
      <c r="EQ148" s="108" t="s">
        <v>136</v>
      </c>
      <c r="ER148" s="138"/>
      <c r="ES148" s="2922"/>
      <c r="ET148" s="2924"/>
      <c r="EU148" s="137"/>
      <c r="EV148" s="136" t="s">
        <v>135</v>
      </c>
      <c r="EW148" s="134" t="s">
        <v>134</v>
      </c>
      <c r="EX148" s="134" t="s">
        <v>131</v>
      </c>
      <c r="EY148" s="133" t="s">
        <v>130</v>
      </c>
      <c r="EZ148" s="133" t="s">
        <v>129</v>
      </c>
      <c r="FA148" s="132" t="s">
        <v>128</v>
      </c>
      <c r="FB148" s="135" t="s">
        <v>133</v>
      </c>
      <c r="FC148" s="133" t="s">
        <v>132</v>
      </c>
      <c r="FD148" s="134" t="s">
        <v>131</v>
      </c>
      <c r="FE148" s="133" t="s">
        <v>130</v>
      </c>
      <c r="FF148" s="133" t="s">
        <v>129</v>
      </c>
      <c r="FG148" s="132" t="s">
        <v>128</v>
      </c>
      <c r="FH148" s="130" t="s">
        <v>127</v>
      </c>
      <c r="FI148" s="130" t="s">
        <v>126</v>
      </c>
      <c r="FJ148" s="130" t="s">
        <v>125</v>
      </c>
      <c r="FL148" s="108"/>
      <c r="FM148" s="108"/>
      <c r="FN148" s="108"/>
      <c r="FO148" s="109"/>
      <c r="FP148" s="1"/>
      <c r="FQ148" s="1"/>
      <c r="FR148" s="1"/>
      <c r="FS148" s="1"/>
      <c r="FT148" s="1"/>
      <c r="FU148" s="1"/>
      <c r="FV148" s="1"/>
      <c r="FW148" s="1"/>
      <c r="FX148" s="1"/>
      <c r="FY148" s="1"/>
      <c r="FZ148" s="1"/>
      <c r="GA148" s="1"/>
      <c r="GB148" s="1"/>
      <c r="GC148" s="1"/>
      <c r="GD148" s="1"/>
      <c r="GE148" s="229"/>
      <c r="GF148" s="229"/>
      <c r="GG148" s="239"/>
      <c r="GH148" s="239"/>
      <c r="GI148" s="239"/>
      <c r="GJ148" s="239"/>
      <c r="GK148" s="240"/>
      <c r="GM148" s="404" t="s">
        <v>135</v>
      </c>
      <c r="GN148" s="405" t="s">
        <v>1526</v>
      </c>
      <c r="GO148" s="405" t="s">
        <v>131</v>
      </c>
      <c r="GP148" s="405" t="s">
        <v>1527</v>
      </c>
      <c r="GQ148" s="406" t="s">
        <v>128</v>
      </c>
      <c r="GR148" s="11"/>
      <c r="GS148" s="411">
        <f t="shared" si="185"/>
        <v>0</v>
      </c>
      <c r="GT148" s="11"/>
      <c r="GU148" s="11"/>
      <c r="GV148" s="11"/>
    </row>
    <row r="149" spans="2:205" s="10" customFormat="1" ht="50.1" hidden="1" customHeight="1" x14ac:dyDescent="0.15">
      <c r="B149" s="111"/>
      <c r="C149" s="229"/>
      <c r="D149" s="229"/>
      <c r="E149" s="229"/>
      <c r="F149" s="229"/>
      <c r="G149" s="253">
        <v>50</v>
      </c>
      <c r="H149" s="229"/>
      <c r="I149" s="260"/>
      <c r="J149" s="238"/>
      <c r="K149" s="242"/>
      <c r="L149" s="242"/>
      <c r="M149" s="2979"/>
      <c r="N149" s="2979"/>
      <c r="O149" s="2979"/>
      <c r="P149" s="2885"/>
      <c r="Q149" s="2886"/>
      <c r="R149" s="2886"/>
      <c r="S149" s="2886"/>
      <c r="T149" s="2886"/>
      <c r="U149" s="2886"/>
      <c r="V149" s="2886"/>
      <c r="W149" s="2886"/>
      <c r="X149" s="2886"/>
      <c r="Y149" s="2886"/>
      <c r="Z149" s="2887"/>
      <c r="AA149" s="2886"/>
      <c r="AB149" s="2886"/>
      <c r="AC149" s="2886"/>
      <c r="AD149" s="2886"/>
      <c r="AE149" s="2886"/>
      <c r="AF149" s="2886"/>
      <c r="AG149" s="2886"/>
      <c r="AH149" s="2886"/>
      <c r="AI149" s="2886"/>
      <c r="AJ149" s="2886"/>
      <c r="AK149" s="2886"/>
      <c r="AL149" s="2886"/>
      <c r="AM149" s="2886"/>
      <c r="AN149" s="2886"/>
      <c r="AO149" s="2886"/>
      <c r="AP149" s="2886"/>
      <c r="AQ149" s="2886"/>
      <c r="AR149" s="2886"/>
      <c r="AS149" s="2886"/>
      <c r="AT149" s="2886"/>
      <c r="AU149" s="2886"/>
      <c r="AV149" s="2886"/>
      <c r="AW149" s="2886"/>
      <c r="AX149" s="2886"/>
      <c r="AY149" s="2887"/>
      <c r="AZ149" s="2818"/>
      <c r="BA149" s="2818"/>
      <c r="BB149" s="2818"/>
      <c r="BC149" s="2818"/>
      <c r="BD149" s="2818"/>
      <c r="BE149" s="2818"/>
      <c r="BF149" s="2818"/>
      <c r="BG149" s="2818"/>
      <c r="BH149" s="2818"/>
      <c r="BI149" s="2818"/>
      <c r="BJ149" s="2818"/>
      <c r="BK149" s="2818"/>
      <c r="BL149" s="2819"/>
      <c r="BM149" s="2819"/>
      <c r="BN149" s="2820"/>
      <c r="BO149" s="2820"/>
      <c r="BP149" s="2820"/>
      <c r="BQ149" s="2820"/>
      <c r="BR149" s="2820"/>
      <c r="BS149" s="2820"/>
      <c r="BT149" s="2820"/>
      <c r="BU149" s="2820"/>
      <c r="BV149" s="2820"/>
      <c r="BW149" s="2820"/>
      <c r="BX149" s="2820"/>
      <c r="BY149" s="2820"/>
      <c r="BZ149" s="2820"/>
      <c r="CA149" s="2820"/>
      <c r="CB149" s="2820"/>
      <c r="CC149" s="2820"/>
      <c r="CD149" s="2820"/>
      <c r="CE149" s="2820"/>
      <c r="CF149" s="2820"/>
      <c r="CG149" s="2820"/>
      <c r="CH149" s="2820"/>
      <c r="CI149" s="2820"/>
      <c r="CJ149" s="2820"/>
      <c r="CK149" s="2820"/>
      <c r="CL149" s="2820"/>
      <c r="CM149" s="3046"/>
      <c r="CN149" s="3046"/>
      <c r="CO149" s="3046"/>
      <c r="CP149" s="3046"/>
      <c r="CQ149" s="3046"/>
      <c r="CR149" s="3046"/>
      <c r="CS149" s="3032"/>
      <c r="CT149" s="2953"/>
      <c r="CU149" s="2953"/>
      <c r="CV149" s="2808"/>
      <c r="CW149" s="2809"/>
      <c r="CX149" s="2809"/>
      <c r="CY149" s="2809"/>
      <c r="CZ149" s="2809"/>
      <c r="DA149" s="2809"/>
      <c r="DB149" s="2809"/>
      <c r="DC149" s="2809"/>
      <c r="DD149" s="2809"/>
      <c r="DE149" s="2809"/>
      <c r="DF149" s="2809"/>
      <c r="DG149" s="2809"/>
      <c r="DH149" s="2809"/>
      <c r="DI149" s="2809"/>
      <c r="DJ149" s="2809"/>
      <c r="DK149" s="2809"/>
      <c r="DL149" s="2809"/>
      <c r="DM149" s="2809"/>
      <c r="DN149" s="2809"/>
      <c r="DO149" s="2810"/>
      <c r="DP149"/>
      <c r="DQ149"/>
      <c r="DR149"/>
      <c r="DS149"/>
      <c r="DT149"/>
      <c r="DU149"/>
      <c r="DV149"/>
      <c r="DW149"/>
      <c r="DX149"/>
      <c r="DY149"/>
      <c r="DZ149"/>
      <c r="EA149"/>
      <c r="EB149"/>
      <c r="EC149"/>
      <c r="ED149"/>
      <c r="EE149" s="229"/>
      <c r="EF149" s="237"/>
      <c r="EG149" s="131">
        <f>COUNTIFS(AZ149,"―対象外")</f>
        <v>0</v>
      </c>
      <c r="EH149" s="131">
        <f>COUNTIFS(AZ149,"○指摘なし")</f>
        <v>0</v>
      </c>
      <c r="EI149" s="131">
        <f>COUNTIFS(AZ149,"×要是正（既存不適格以外）")</f>
        <v>0</v>
      </c>
      <c r="EJ149" s="131">
        <f>COUNTIFS(AZ149,"△既存不適格")</f>
        <v>0</v>
      </c>
      <c r="EK149" s="1114">
        <f>M149</f>
        <v>0</v>
      </c>
      <c r="EL149" s="131">
        <f>IF($AA149="",T149,AA149)</f>
        <v>0</v>
      </c>
      <c r="EM149" s="130">
        <f>COUNTA(CM149:CR149)</f>
        <v>0</v>
      </c>
      <c r="EN149" s="129" t="str">
        <f>IF(AZ149="×要是正（既存不適格以外）","要是正","")&amp;IF(AZ149="△既存不適格","既存不適格","")</f>
        <v/>
      </c>
      <c r="EO149" s="121" t="str">
        <f>IF($EN149="要是正",MAX($EO$14:EO148)+1,"")</f>
        <v/>
      </c>
      <c r="EP149" s="121" t="str">
        <f>IF($EN149="要是正",MAX($EP$14:EP148)+1,"")</f>
        <v/>
      </c>
      <c r="EQ149" s="128" t="str">
        <f>IF(OR(AZ149="×要是正（既存不適格以外）",AZ149="△既存不適格"),EK149,"")</f>
        <v/>
      </c>
      <c r="ER149" s="127" t="str">
        <f>IF(OR($EN149="要是正",$EN149="既存不適格"),$EL149,"")</f>
        <v/>
      </c>
      <c r="ES149" s="122" t="str">
        <f>IF($EN149="要是正",IF(BN149="","",BN149),"")</f>
        <v/>
      </c>
      <c r="ET149" s="157" t="str">
        <f>IF($EN149="要是正",IF(BX149="","",BX149),"")</f>
        <v/>
      </c>
      <c r="EU149" s="156" t="str">
        <f t="shared" ref="EU149:EU151" si="189">IF(CS149="未定","未定",IF(GN149="0","",IF(CS149="予定",TEXT(GN149,"([$-ja-JP]ge.m);@"),IF(CS149="改善済",TEXT(GN149,"[$-ja-JP]ge.m;@"),TEXT(EW149,"[$-ja-JP]ge.m;@")))))</f>
        <v/>
      </c>
      <c r="EV149" s="125" t="str">
        <f>IF(OR(EN149="要是正",EN149="既存不適格"),IF(OR(EM149&lt;2,CS149&lt;&gt;"予定"),"","令和"&amp;CM149&amp;"年"&amp;CP149&amp;"月1日"),"")</f>
        <v/>
      </c>
      <c r="EW149" s="123" t="str">
        <f>IF(EV149="","0",DATEVALUE(EV149))</f>
        <v>0</v>
      </c>
      <c r="EX149" s="124" t="str">
        <f>IF(EN149="要是正",IF(AND(CS149="予定",EM149=2),1,IF(CS149="改善済",2,"")),"")</f>
        <v/>
      </c>
      <c r="EY149" s="123" t="str">
        <f>IF(EX149=1,EW149,"0")</f>
        <v>0</v>
      </c>
      <c r="EZ149" s="123" t="str">
        <f>IF(EX149=2,EW149,"0")</f>
        <v>0</v>
      </c>
      <c r="FA149" s="122" t="str">
        <f>IF(AND(EN149="要是正",AND(EM149=0,CS149="未定")),CS149,"")</f>
        <v/>
      </c>
      <c r="FB149" s="125" t="str">
        <f>IF(EN149="既存不適格",IF(OR(EM149&lt;2,CS149&lt;&gt;"予定"),"","令和"&amp;CM149&amp;"年"&amp;CP149&amp;"月1日"),"")</f>
        <v/>
      </c>
      <c r="FC149" s="123" t="str">
        <f>IF(FB149="","0",DATEVALUE(FB149))</f>
        <v>0</v>
      </c>
      <c r="FD149" s="124" t="str">
        <f>IF(EN149="既存不適格",IF(AND(CS149="予定",EM149=2),1,IF(CT149="改善済",2,"")),"")</f>
        <v/>
      </c>
      <c r="FE149" s="123" t="str">
        <f>IF(FD149=1,FC149,"0")</f>
        <v>0</v>
      </c>
      <c r="FF149" s="123" t="str">
        <f t="shared" ref="FF149:FG151" si="190">IF(AND(EO149="既存不適格",AND(EN149=0,CT149="未定")),CT149,"")</f>
        <v/>
      </c>
      <c r="FG149" s="122" t="str">
        <f t="shared" si="190"/>
        <v/>
      </c>
      <c r="FH149" s="121"/>
      <c r="FI149" s="121"/>
      <c r="FJ149" s="595"/>
      <c r="FP149" s="1"/>
      <c r="FQ149" s="1"/>
      <c r="FR149" s="1"/>
      <c r="FS149" s="1"/>
      <c r="FT149" s="1"/>
      <c r="FU149" s="1"/>
      <c r="FV149" s="1"/>
      <c r="FW149" s="1"/>
      <c r="FX149" s="1"/>
      <c r="FY149" s="1"/>
      <c r="FZ149" s="1"/>
      <c r="GA149" s="1"/>
      <c r="GB149" s="1"/>
      <c r="GC149" s="1"/>
      <c r="GD149" s="1"/>
      <c r="GG149" s="239" t="str">
        <f>IF($AZ149="○指摘なし","○",IF($AZ149="―対象外","―",""))</f>
        <v/>
      </c>
      <c r="GH149" s="239" t="str">
        <f>IF(OR($AZ149="×要是正（既存不適格以外）",$AZ149="△既存不適格"),"○","")</f>
        <v/>
      </c>
      <c r="GI149" s="239" t="str">
        <f>IF($AZ149="△既存不適格","○","")</f>
        <v/>
      </c>
      <c r="GJ149" s="239">
        <f>BL149</f>
        <v>0</v>
      </c>
      <c r="GK149" s="248" t="str">
        <f>IF($AZ149="―対象外","○","")</f>
        <v/>
      </c>
      <c r="GM149" s="407" t="str">
        <f>IF(NOT(OR(CS149="未定",CS149="")),"令和"&amp;CM149&amp;"年"&amp;CP149&amp;"月1日","")</f>
        <v/>
      </c>
      <c r="GN149" s="408" t="str">
        <f>IF(GM149="","0",DATEVALUE(GM149))</f>
        <v>0</v>
      </c>
      <c r="GO149" s="409" t="str">
        <f>IF(OR(CS149="予定",CS149="改善済"),1,"")</f>
        <v/>
      </c>
      <c r="GP149" s="408" t="str">
        <f>IF(GO149=1,GN149,"0")</f>
        <v>0</v>
      </c>
      <c r="GQ149" s="410" t="str">
        <f>IF(AND(EP149="要是正",AND(EO149=0,CS149="未定")),CS149,"")</f>
        <v/>
      </c>
      <c r="GR149" s="10" t="str">
        <f>IF(EN149="要是正",IF(BN149="","",EQ149&amp;" "&amp;GW149&amp;" "&amp;BN149&amp;CHAR(10)),"")</f>
        <v/>
      </c>
      <c r="GS149" s="411">
        <f t="shared" si="185"/>
        <v>0</v>
      </c>
      <c r="GT149" s="11"/>
      <c r="GU149" s="11"/>
      <c r="GV149" s="11"/>
      <c r="GW149" s="1114">
        <f>P149</f>
        <v>0</v>
      </c>
    </row>
    <row r="150" spans="2:205" s="10" customFormat="1" ht="50.1" hidden="1" customHeight="1" x14ac:dyDescent="0.15">
      <c r="B150" s="111"/>
      <c r="C150" s="229"/>
      <c r="D150" s="229"/>
      <c r="E150" s="229"/>
      <c r="F150" s="229"/>
      <c r="G150" s="229"/>
      <c r="H150" s="229"/>
      <c r="I150" s="260"/>
      <c r="J150" s="238"/>
      <c r="K150" s="242"/>
      <c r="L150" s="242"/>
      <c r="M150" s="2978"/>
      <c r="N150" s="2978"/>
      <c r="O150" s="2978"/>
      <c r="P150" s="2821"/>
      <c r="Q150" s="2822"/>
      <c r="R150" s="2822"/>
      <c r="S150" s="2822"/>
      <c r="T150" s="2822"/>
      <c r="U150" s="2822"/>
      <c r="V150" s="2822"/>
      <c r="W150" s="2822"/>
      <c r="X150" s="2822"/>
      <c r="Y150" s="2822"/>
      <c r="Z150" s="2823"/>
      <c r="AA150" s="2822"/>
      <c r="AB150" s="2822"/>
      <c r="AC150" s="2822"/>
      <c r="AD150" s="2822"/>
      <c r="AE150" s="2822"/>
      <c r="AF150" s="2822"/>
      <c r="AG150" s="2822"/>
      <c r="AH150" s="2822"/>
      <c r="AI150" s="2822"/>
      <c r="AJ150" s="2822"/>
      <c r="AK150" s="2822"/>
      <c r="AL150" s="2822"/>
      <c r="AM150" s="2822"/>
      <c r="AN150" s="2822"/>
      <c r="AO150" s="2822"/>
      <c r="AP150" s="2822"/>
      <c r="AQ150" s="2822"/>
      <c r="AR150" s="2822"/>
      <c r="AS150" s="2822"/>
      <c r="AT150" s="2822"/>
      <c r="AU150" s="2822"/>
      <c r="AV150" s="2822"/>
      <c r="AW150" s="2822"/>
      <c r="AX150" s="2822"/>
      <c r="AY150" s="2823"/>
      <c r="AZ150" s="2815"/>
      <c r="BA150" s="2815"/>
      <c r="BB150" s="2815"/>
      <c r="BC150" s="2815"/>
      <c r="BD150" s="2815"/>
      <c r="BE150" s="2815"/>
      <c r="BF150" s="2815"/>
      <c r="BG150" s="2815"/>
      <c r="BH150" s="2815"/>
      <c r="BI150" s="2815"/>
      <c r="BJ150" s="2815"/>
      <c r="BK150" s="2815"/>
      <c r="BL150" s="2781"/>
      <c r="BM150" s="2781"/>
      <c r="BN150" s="2780"/>
      <c r="BO150" s="2780"/>
      <c r="BP150" s="2780"/>
      <c r="BQ150" s="2780"/>
      <c r="BR150" s="2780"/>
      <c r="BS150" s="2780"/>
      <c r="BT150" s="2780"/>
      <c r="BU150" s="2780"/>
      <c r="BV150" s="2780"/>
      <c r="BW150" s="2780"/>
      <c r="BX150" s="2780"/>
      <c r="BY150" s="2780"/>
      <c r="BZ150" s="2780"/>
      <c r="CA150" s="2780"/>
      <c r="CB150" s="2780"/>
      <c r="CC150" s="2780"/>
      <c r="CD150" s="2780"/>
      <c r="CE150" s="2780"/>
      <c r="CF150" s="2780"/>
      <c r="CG150" s="2780"/>
      <c r="CH150" s="2780"/>
      <c r="CI150" s="2780"/>
      <c r="CJ150" s="2780"/>
      <c r="CK150" s="2780"/>
      <c r="CL150" s="2780"/>
      <c r="CM150" s="3036"/>
      <c r="CN150" s="3036"/>
      <c r="CO150" s="3036"/>
      <c r="CP150" s="3036"/>
      <c r="CQ150" s="3036"/>
      <c r="CR150" s="3036"/>
      <c r="CS150" s="3031"/>
      <c r="CT150" s="2790"/>
      <c r="CU150" s="2790"/>
      <c r="CV150" s="2835"/>
      <c r="CW150" s="2836"/>
      <c r="CX150" s="2836"/>
      <c r="CY150" s="2836"/>
      <c r="CZ150" s="2836"/>
      <c r="DA150" s="2836"/>
      <c r="DB150" s="2836"/>
      <c r="DC150" s="2836"/>
      <c r="DD150" s="2836"/>
      <c r="DE150" s="2836"/>
      <c r="DF150" s="2836"/>
      <c r="DG150" s="2836"/>
      <c r="DH150" s="2836"/>
      <c r="DI150" s="2836"/>
      <c r="DJ150" s="2836"/>
      <c r="DK150" s="2836"/>
      <c r="DL150" s="2836"/>
      <c r="DM150" s="2836"/>
      <c r="DN150" s="2836"/>
      <c r="DO150" s="2837"/>
      <c r="DP150"/>
      <c r="DQ150"/>
      <c r="DR150"/>
      <c r="DS150"/>
      <c r="DT150"/>
      <c r="DU150"/>
      <c r="DV150"/>
      <c r="DW150"/>
      <c r="DX150"/>
      <c r="DY150"/>
      <c r="DZ150"/>
      <c r="EA150"/>
      <c r="EB150"/>
      <c r="EC150"/>
      <c r="ED150"/>
      <c r="EE150" s="229"/>
      <c r="EF150" s="237"/>
      <c r="EG150" s="131">
        <f>COUNTIFS(AZ150,"―対象外")</f>
        <v>0</v>
      </c>
      <c r="EH150" s="131">
        <f>COUNTIFS(AZ150,"○指摘なし")</f>
        <v>0</v>
      </c>
      <c r="EI150" s="131">
        <f>COUNTIFS(AZ150,"×要是正（既存不適格以外）")</f>
        <v>0</v>
      </c>
      <c r="EJ150" s="131">
        <f>COUNTIFS(AZ150,"△既存不適格")</f>
        <v>0</v>
      </c>
      <c r="EK150" s="1114">
        <f>M150</f>
        <v>0</v>
      </c>
      <c r="EL150" s="131">
        <f>IF($AA150="",T150,AA150)</f>
        <v>0</v>
      </c>
      <c r="EM150" s="130">
        <f>COUNTA(CM150:CR150)</f>
        <v>0</v>
      </c>
      <c r="EN150" s="129" t="str">
        <f>IF(AZ150="×要是正（既存不適格以外）","要是正","")&amp;IF(AZ150="△既存不適格","既存不適格","")</f>
        <v/>
      </c>
      <c r="EO150" s="121" t="str">
        <f>IF($EN150="要是正",MAX($EO$14:EO149)+1,"")</f>
        <v/>
      </c>
      <c r="EP150" s="121" t="str">
        <f>IF($EN150="要是正",MAX($EP$14:EP149)+1,"")</f>
        <v/>
      </c>
      <c r="EQ150" s="128" t="str">
        <f>IF(OR(AZ150="×要是正（既存不適格以外）",AZ150="△既存不適格"),EK150,"")</f>
        <v/>
      </c>
      <c r="ER150" s="127" t="str">
        <f>IF(OR($EN150="要是正",$EN150="既存不適格"),$EL150,"")</f>
        <v/>
      </c>
      <c r="ES150" s="122" t="str">
        <f>IF($EN150="要是正",IF(BN150="","",BN150),"")</f>
        <v/>
      </c>
      <c r="ET150" s="157" t="str">
        <f>IF($EN150="要是正",IF(BX150="","",BX150),"")</f>
        <v/>
      </c>
      <c r="EU150" s="156" t="str">
        <f t="shared" si="189"/>
        <v/>
      </c>
      <c r="EV150" s="125" t="str">
        <f>IF(OR(EN150="要是正",EN150="既存不適格"),IF(OR(EM150&lt;2,CS150&lt;&gt;"予定"),"","令和"&amp;CM150&amp;"年"&amp;CP150&amp;"月1日"),"")</f>
        <v/>
      </c>
      <c r="EW150" s="123" t="str">
        <f>IF(EV150="","0",DATEVALUE(EV150))</f>
        <v>0</v>
      </c>
      <c r="EX150" s="124" t="str">
        <f>IF(EN150="要是正",IF(AND(CS150="予定",EM150=2),1,IF(CS150="改善済",2,"")),"")</f>
        <v/>
      </c>
      <c r="EY150" s="123" t="str">
        <f>IF(EX150=1,EW150,"0")</f>
        <v>0</v>
      </c>
      <c r="EZ150" s="123" t="str">
        <f>IF(EX150=2,EW150,"0")</f>
        <v>0</v>
      </c>
      <c r="FA150" s="122" t="str">
        <f>IF(AND(EN150="要是正",AND(EM150=0,CS150="未定")),CS150,"")</f>
        <v/>
      </c>
      <c r="FB150" s="125" t="str">
        <f>IF(EN150="既存不適格",IF(OR(EM150&lt;2,CS150&lt;&gt;"予定"),"","令和"&amp;CM150&amp;"年"&amp;CP150&amp;"月1日"),"")</f>
        <v/>
      </c>
      <c r="FC150" s="123" t="str">
        <f>IF(FB150="","0",DATEVALUE(FB150))</f>
        <v>0</v>
      </c>
      <c r="FD150" s="124" t="str">
        <f>IF(EN150="既存不適格",IF(AND(CS150="予定",EM150=2),1,IF(CT150="改善済",2,"")),"")</f>
        <v/>
      </c>
      <c r="FE150" s="123" t="str">
        <f>IF(FD150=1,FC150,"0")</f>
        <v>0</v>
      </c>
      <c r="FF150" s="123" t="str">
        <f t="shared" si="190"/>
        <v/>
      </c>
      <c r="FG150" s="122" t="str">
        <f t="shared" si="190"/>
        <v/>
      </c>
      <c r="FH150" s="121"/>
      <c r="FI150" s="121"/>
      <c r="FJ150" s="595"/>
      <c r="FP150" s="1"/>
      <c r="FQ150" s="1"/>
      <c r="FR150" s="1"/>
      <c r="FS150" s="1"/>
      <c r="FT150" s="1"/>
      <c r="FU150" s="1"/>
      <c r="FV150" s="1"/>
      <c r="FW150" s="1"/>
      <c r="FX150" s="1"/>
      <c r="FY150" s="1"/>
      <c r="FZ150" s="1"/>
      <c r="GA150" s="1"/>
      <c r="GB150" s="1"/>
      <c r="GC150" s="1"/>
      <c r="GD150" s="1"/>
      <c r="GG150" s="239" t="str">
        <f>IF($AZ150="○指摘なし","○",IF($AZ150="―対象外","―",""))</f>
        <v/>
      </c>
      <c r="GH150" s="239" t="str">
        <f>IF(OR($AZ150="×要是正（既存不適格以外）",$AZ150="△既存不適格"),"○","")</f>
        <v/>
      </c>
      <c r="GI150" s="239" t="str">
        <f>IF($AZ150="△既存不適格","○","")</f>
        <v/>
      </c>
      <c r="GJ150" s="239">
        <f>BL150</f>
        <v>0</v>
      </c>
      <c r="GK150" s="248" t="str">
        <f>IF($AZ150="―対象外","○","")</f>
        <v/>
      </c>
      <c r="GM150" s="407" t="str">
        <f>IF(NOT(OR(CS150="未定",CS150="")),"令和"&amp;CM150&amp;"年"&amp;CP150&amp;"月1日","")</f>
        <v/>
      </c>
      <c r="GN150" s="408" t="str">
        <f>IF(GM150="","0",DATEVALUE(GM150))</f>
        <v>0</v>
      </c>
      <c r="GO150" s="409" t="str">
        <f>IF(OR(CS150="予定",CS150="改善済"),1,"")</f>
        <v/>
      </c>
      <c r="GP150" s="408" t="str">
        <f>IF(GO150=1,GN150,"0")</f>
        <v>0</v>
      </c>
      <c r="GQ150" s="410" t="str">
        <f>IF(AND(EP150="要是正",AND(EO150=0,CS150="未定")),CS150,"")</f>
        <v/>
      </c>
      <c r="GR150" s="10" t="str">
        <f t="shared" ref="GR150:GR151" si="191">IF(EN150="要是正",IF(BN150="","",EQ150&amp;" "&amp;GW150&amp;" "&amp;BN150&amp;CHAR(10)),"")</f>
        <v/>
      </c>
      <c r="GS150" s="411">
        <f t="shared" si="185"/>
        <v>0</v>
      </c>
      <c r="GT150" s="11"/>
      <c r="GU150" s="11"/>
      <c r="GV150" s="11"/>
      <c r="GW150" s="1114">
        <f t="shared" ref="GW150:GW151" si="192">P150</f>
        <v>0</v>
      </c>
    </row>
    <row r="151" spans="2:205" s="10" customFormat="1" ht="50.1" hidden="1" customHeight="1" x14ac:dyDescent="0.15">
      <c r="B151" s="111"/>
      <c r="C151" s="229"/>
      <c r="D151" s="229"/>
      <c r="E151" s="229"/>
      <c r="F151" s="229"/>
      <c r="G151" s="229"/>
      <c r="H151" s="229"/>
      <c r="I151" s="260"/>
      <c r="J151" s="238"/>
      <c r="K151" s="520"/>
      <c r="L151" s="520"/>
      <c r="M151" s="3123"/>
      <c r="N151" s="3123"/>
      <c r="O151" s="3123"/>
      <c r="P151" s="2984"/>
      <c r="Q151" s="2985"/>
      <c r="R151" s="2985"/>
      <c r="S151" s="2985"/>
      <c r="T151" s="2985"/>
      <c r="U151" s="2985"/>
      <c r="V151" s="2985"/>
      <c r="W151" s="2985"/>
      <c r="X151" s="2985"/>
      <c r="Y151" s="2985"/>
      <c r="Z151" s="2986"/>
      <c r="AA151" s="2982"/>
      <c r="AB151" s="2982"/>
      <c r="AC151" s="2982"/>
      <c r="AD151" s="2982"/>
      <c r="AE151" s="2982"/>
      <c r="AF151" s="2982"/>
      <c r="AG151" s="2982"/>
      <c r="AH151" s="2982"/>
      <c r="AI151" s="2982"/>
      <c r="AJ151" s="2982"/>
      <c r="AK151" s="2982"/>
      <c r="AL151" s="2982"/>
      <c r="AM151" s="2982"/>
      <c r="AN151" s="2982"/>
      <c r="AO151" s="2982"/>
      <c r="AP151" s="2982"/>
      <c r="AQ151" s="2982"/>
      <c r="AR151" s="2982"/>
      <c r="AS151" s="2982"/>
      <c r="AT151" s="2982"/>
      <c r="AU151" s="2982"/>
      <c r="AV151" s="2982"/>
      <c r="AW151" s="2982"/>
      <c r="AX151" s="2982"/>
      <c r="AY151" s="2983"/>
      <c r="AZ151" s="2981"/>
      <c r="BA151" s="2981"/>
      <c r="BB151" s="2981"/>
      <c r="BC151" s="2981"/>
      <c r="BD151" s="2981"/>
      <c r="BE151" s="2981"/>
      <c r="BF151" s="2981"/>
      <c r="BG151" s="2981"/>
      <c r="BH151" s="2981"/>
      <c r="BI151" s="2981"/>
      <c r="BJ151" s="2981"/>
      <c r="BK151" s="2981"/>
      <c r="BL151" s="2855"/>
      <c r="BM151" s="2855"/>
      <c r="BN151" s="2844"/>
      <c r="BO151" s="2844"/>
      <c r="BP151" s="2844"/>
      <c r="BQ151" s="2844"/>
      <c r="BR151" s="2844"/>
      <c r="BS151" s="2844"/>
      <c r="BT151" s="2844"/>
      <c r="BU151" s="2844"/>
      <c r="BV151" s="2844"/>
      <c r="BW151" s="2844"/>
      <c r="BX151" s="2844"/>
      <c r="BY151" s="2844"/>
      <c r="BZ151" s="2844"/>
      <c r="CA151" s="2844"/>
      <c r="CB151" s="2844"/>
      <c r="CC151" s="2844"/>
      <c r="CD151" s="2844"/>
      <c r="CE151" s="2844"/>
      <c r="CF151" s="2844"/>
      <c r="CG151" s="2844"/>
      <c r="CH151" s="2844"/>
      <c r="CI151" s="2844"/>
      <c r="CJ151" s="2844"/>
      <c r="CK151" s="2844"/>
      <c r="CL151" s="2844"/>
      <c r="CM151" s="3083"/>
      <c r="CN151" s="3083"/>
      <c r="CO151" s="3083"/>
      <c r="CP151" s="3083"/>
      <c r="CQ151" s="3083"/>
      <c r="CR151" s="3083"/>
      <c r="CS151" s="3084"/>
      <c r="CT151" s="2964"/>
      <c r="CU151" s="2964"/>
      <c r="CV151" s="2879"/>
      <c r="CW151" s="2880"/>
      <c r="CX151" s="2880"/>
      <c r="CY151" s="2880"/>
      <c r="CZ151" s="2880"/>
      <c r="DA151" s="2880"/>
      <c r="DB151" s="2880"/>
      <c r="DC151" s="2880"/>
      <c r="DD151" s="2880"/>
      <c r="DE151" s="2880"/>
      <c r="DF151" s="2880"/>
      <c r="DG151" s="2880"/>
      <c r="DH151" s="2880"/>
      <c r="DI151" s="2880"/>
      <c r="DJ151" s="2880"/>
      <c r="DK151" s="2880"/>
      <c r="DL151" s="2880"/>
      <c r="DM151" s="2880"/>
      <c r="DN151" s="2880"/>
      <c r="DO151" s="2881"/>
      <c r="DP151"/>
      <c r="DQ151"/>
      <c r="DR151"/>
      <c r="DS151"/>
      <c r="DT151"/>
      <c r="DU151"/>
      <c r="DV151"/>
      <c r="DW151"/>
      <c r="DX151"/>
      <c r="DY151"/>
      <c r="DZ151"/>
      <c r="EA151"/>
      <c r="EB151"/>
      <c r="EC151"/>
      <c r="ED151"/>
      <c r="EE151" s="229"/>
      <c r="EF151" s="237"/>
      <c r="EG151" s="131">
        <f>COUNTIFS(AZ151,"―対象外")</f>
        <v>0</v>
      </c>
      <c r="EH151" s="131">
        <f>COUNTIFS(AZ151,"○指摘なし")</f>
        <v>0</v>
      </c>
      <c r="EI151" s="131">
        <f>COUNTIFS(AZ151,"×要是正（既存不適格以外）")</f>
        <v>0</v>
      </c>
      <c r="EJ151" s="131">
        <f>COUNTIFS(AZ151,"△既存不適格")</f>
        <v>0</v>
      </c>
      <c r="EK151" s="1114">
        <f>M151</f>
        <v>0</v>
      </c>
      <c r="EL151" s="131">
        <f>IF($AA151="",T151,AA151)</f>
        <v>0</v>
      </c>
      <c r="EM151" s="130">
        <f>COUNTA(CM151:CR151)</f>
        <v>0</v>
      </c>
      <c r="EN151" s="129" t="str">
        <f>IF(AZ151="×要是正（既存不適格以外）","要是正","")&amp;IF(AZ151="△既存不適格","既存不適格","")</f>
        <v/>
      </c>
      <c r="EO151" s="121" t="str">
        <f>IF($EN151="要是正",MAX($EO$14:EO150)+1,"")</f>
        <v/>
      </c>
      <c r="EP151" s="121" t="str">
        <f>IF($EN151="要是正",MAX($EP$14:EP150)+1,"")</f>
        <v/>
      </c>
      <c r="EQ151" s="128" t="str">
        <f>IF(OR(AZ151="×要是正（既存不適格以外）",AZ151="△既存不適格"),EK151,"")</f>
        <v/>
      </c>
      <c r="ER151" s="127" t="str">
        <f>IF(OR($EN151="要是正",$EN151="既存不適格"),$EL151,"")</f>
        <v/>
      </c>
      <c r="ES151" s="122" t="str">
        <f>IF($EN151="要是正",IF(BN151="","",BN151),"")</f>
        <v/>
      </c>
      <c r="ET151" s="157" t="str">
        <f>IF($EN151="要是正",IF(BX151="","",BX151),"")</f>
        <v/>
      </c>
      <c r="EU151" s="156" t="str">
        <f t="shared" si="189"/>
        <v/>
      </c>
      <c r="EV151" s="125" t="str">
        <f>IF(OR(EN151="要是正",EN151="既存不適格"),IF(OR(EM151&lt;2,CS151&lt;&gt;"予定"),"","令和"&amp;CM151&amp;"年"&amp;CP151&amp;"月1日"),"")</f>
        <v/>
      </c>
      <c r="EW151" s="123" t="str">
        <f>IF(EV151="","0",DATEVALUE(EV151))</f>
        <v>0</v>
      </c>
      <c r="EX151" s="124" t="str">
        <f>IF(EN151="要是正",IF(AND(CS151="予定",EM151=2),1,IF(CS151="改善済",2,"")),"")</f>
        <v/>
      </c>
      <c r="EY151" s="123" t="str">
        <f>IF(EX151=1,EW151,"0")</f>
        <v>0</v>
      </c>
      <c r="EZ151" s="123" t="str">
        <f>IF(EX151=2,EW151,"0")</f>
        <v>0</v>
      </c>
      <c r="FA151" s="122" t="str">
        <f>IF(AND(EN151="要是正",AND(EM151=0,CS151="未定")),CS151,"")</f>
        <v/>
      </c>
      <c r="FB151" s="125" t="str">
        <f>IF(EN151="既存不適格",IF(OR(EM151&lt;2,CS151&lt;&gt;"予定"),"","令和"&amp;CM151&amp;"年"&amp;CP151&amp;"月1日"),"")</f>
        <v/>
      </c>
      <c r="FC151" s="123" t="str">
        <f>IF(FB151="","0",DATEVALUE(FB151))</f>
        <v>0</v>
      </c>
      <c r="FD151" s="124" t="str">
        <f>IF(EN151="既存不適格",IF(AND(CS151="予定",EM151=2),1,IF(CT151="改善済",2,"")),"")</f>
        <v/>
      </c>
      <c r="FE151" s="123" t="str">
        <f>IF(FD151=1,FC151,"0")</f>
        <v>0</v>
      </c>
      <c r="FF151" s="123" t="str">
        <f t="shared" si="190"/>
        <v/>
      </c>
      <c r="FG151" s="122" t="str">
        <f t="shared" si="190"/>
        <v/>
      </c>
      <c r="FH151" s="121"/>
      <c r="FI151" s="121"/>
      <c r="FJ151" s="595"/>
      <c r="FP151" s="1"/>
      <c r="FQ151" s="1"/>
      <c r="FR151" s="1"/>
      <c r="FS151" s="1"/>
      <c r="FT151" s="1"/>
      <c r="FU151" s="1"/>
      <c r="FV151" s="1"/>
      <c r="FW151" s="1"/>
      <c r="FX151" s="1"/>
      <c r="FY151" s="1"/>
      <c r="FZ151" s="1"/>
      <c r="GA151" s="1"/>
      <c r="GB151" s="1"/>
      <c r="GC151" s="1"/>
      <c r="GD151" s="1"/>
      <c r="GG151" s="239" t="str">
        <f>IF($AZ151="○指摘なし","○",IF($AZ151="―対象外","―",""))</f>
        <v/>
      </c>
      <c r="GH151" s="239" t="str">
        <f>IF(OR($AZ151="×要是正（既存不適格以外）",$AZ151="△既存不適格"),"○","")</f>
        <v/>
      </c>
      <c r="GI151" s="239" t="str">
        <f>IF($AZ151="△既存不適格","○","")</f>
        <v/>
      </c>
      <c r="GJ151" s="239">
        <f>BL151</f>
        <v>0</v>
      </c>
      <c r="GK151" s="248" t="str">
        <f>IF($AZ151="―対象外","○","")</f>
        <v/>
      </c>
      <c r="GM151" s="407" t="str">
        <f>IF(NOT(OR(CS151="未定",CS151="")),"令和"&amp;CM151&amp;"年"&amp;CP151&amp;"月1日","")</f>
        <v/>
      </c>
      <c r="GN151" s="408" t="str">
        <f>IF(GM151="","0",DATEVALUE(GM151))</f>
        <v>0</v>
      </c>
      <c r="GO151" s="409" t="str">
        <f>IF(OR(CS151="予定",CS151="改善済"),1,"")</f>
        <v/>
      </c>
      <c r="GP151" s="408" t="str">
        <f>IF(GO151=1,GN151,"0")</f>
        <v>0</v>
      </c>
      <c r="GQ151" s="410" t="str">
        <f>IF(AND(EP151="要是正",AND(EO151=0,CS151="未定")),CS151,"")</f>
        <v/>
      </c>
      <c r="GR151" s="10" t="str">
        <f t="shared" si="191"/>
        <v/>
      </c>
      <c r="GS151" s="411">
        <f t="shared" si="185"/>
        <v>0</v>
      </c>
      <c r="GT151" s="11"/>
      <c r="GU151" s="11"/>
      <c r="GV151" s="11"/>
      <c r="GW151" s="1114">
        <f t="shared" si="192"/>
        <v>0</v>
      </c>
    </row>
    <row r="152" spans="2:205" ht="50.1" customHeight="1" thickBot="1" x14ac:dyDescent="0.2">
      <c r="I152" s="702"/>
      <c r="J152" s="350"/>
      <c r="K152" s="518"/>
      <c r="L152" s="518"/>
      <c r="M152" s="523"/>
      <c r="N152" s="523"/>
      <c r="O152" s="523"/>
      <c r="P152" s="523"/>
      <c r="Q152" s="523"/>
      <c r="R152" s="523"/>
      <c r="S152" s="523"/>
      <c r="T152" s="523"/>
      <c r="U152" s="523"/>
      <c r="V152" s="523"/>
      <c r="W152" s="523"/>
      <c r="X152" s="523"/>
      <c r="Y152" s="523"/>
      <c r="Z152" s="523"/>
      <c r="AA152" s="523"/>
      <c r="AB152" s="523"/>
      <c r="AC152" s="523"/>
      <c r="AD152" s="523"/>
      <c r="AE152" s="524"/>
      <c r="AF152" s="523"/>
      <c r="AG152" s="523"/>
      <c r="AH152" s="523"/>
      <c r="AI152" s="523"/>
      <c r="AJ152" s="523"/>
      <c r="AK152" s="523"/>
      <c r="AL152" s="523"/>
      <c r="AM152" s="523"/>
      <c r="AN152" s="523"/>
      <c r="AO152" s="523"/>
      <c r="AP152" s="523"/>
      <c r="AQ152" s="524"/>
      <c r="AR152" s="523"/>
      <c r="AS152" s="523"/>
      <c r="AT152" s="523"/>
      <c r="AU152" s="523"/>
      <c r="AV152" s="523"/>
      <c r="AW152" s="523"/>
      <c r="AX152" s="523"/>
      <c r="AY152" s="524"/>
      <c r="AZ152" s="524"/>
      <c r="BA152" s="524"/>
      <c r="BB152" s="524"/>
      <c r="BC152" s="524"/>
      <c r="BD152" s="524"/>
      <c r="BE152" s="524"/>
      <c r="BF152" s="524"/>
      <c r="BG152" s="524"/>
      <c r="BH152" s="524"/>
      <c r="BI152" s="524"/>
      <c r="BJ152" s="524"/>
      <c r="BK152" s="524"/>
      <c r="BL152" s="510"/>
      <c r="BM152" s="510"/>
      <c r="BN152" s="524"/>
      <c r="BO152" s="524"/>
      <c r="BP152" s="524"/>
      <c r="BQ152" s="524"/>
      <c r="BR152" s="524"/>
      <c r="BS152" s="524"/>
      <c r="BT152" s="524"/>
      <c r="BU152" s="524"/>
      <c r="BV152" s="524"/>
      <c r="BW152" s="524"/>
      <c r="BX152" s="524"/>
      <c r="BY152" s="524"/>
      <c r="BZ152" s="524"/>
      <c r="CA152" s="524"/>
      <c r="CB152" s="524"/>
      <c r="CC152" s="524"/>
      <c r="CD152" s="524"/>
      <c r="CE152" s="524"/>
      <c r="CF152" s="524"/>
      <c r="CG152" s="524"/>
      <c r="CH152" s="524"/>
      <c r="CI152" s="524"/>
      <c r="CJ152" s="524"/>
      <c r="CK152" s="524"/>
      <c r="CL152" s="524"/>
      <c r="CM152" s="510"/>
      <c r="CN152" s="510"/>
      <c r="CO152" s="510"/>
      <c r="CP152" s="510"/>
      <c r="CQ152" s="510"/>
      <c r="CR152" s="510"/>
      <c r="CS152" s="527"/>
      <c r="CT152" s="527"/>
      <c r="CU152" s="527"/>
      <c r="CV152" s="522"/>
      <c r="CW152" s="522"/>
      <c r="CX152" s="522"/>
      <c r="CY152" s="522"/>
      <c r="CZ152" s="522"/>
      <c r="DA152" s="522"/>
      <c r="DB152" s="522"/>
      <c r="DC152" s="522"/>
      <c r="DD152" s="522"/>
      <c r="DE152" s="522"/>
      <c r="DF152" s="522"/>
      <c r="DG152" s="522"/>
      <c r="DH152" s="522"/>
      <c r="DI152" s="522"/>
      <c r="DJ152" s="522"/>
      <c r="DK152" s="522"/>
      <c r="DL152" s="522"/>
      <c r="DM152" s="522"/>
      <c r="DN152" s="522"/>
      <c r="DO152" s="525"/>
      <c r="EG152" s="251">
        <f>SUM(EG149:EG151)</f>
        <v>0</v>
      </c>
      <c r="EH152" s="251">
        <f>SUM(EH149:EH151)</f>
        <v>0</v>
      </c>
      <c r="EI152" s="251">
        <f>SUM(EI149:EI151)</f>
        <v>0</v>
      </c>
      <c r="EJ152" s="251">
        <f>SUM(EJ149:EJ151)</f>
        <v>0</v>
      </c>
      <c r="EO152" s="121" t="str">
        <f>IF($EN152="要是正",MAX($EO$4:EO151)+1,"")</f>
        <v/>
      </c>
      <c r="ES152" s="252"/>
      <c r="EV152" s="255"/>
      <c r="EW152" s="154"/>
      <c r="EX152" s="152">
        <f>COUNTIF(EX149:EX151,"1")</f>
        <v>0</v>
      </c>
      <c r="EY152" s="153" t="str">
        <f t="array" ref="EY152">INDEX(EY149:EY151,MATCH(MIN(ABS(EY149:EY151-$EK$4)),ABS(EY149:EY151-$EK$4),0))</f>
        <v>0</v>
      </c>
      <c r="EZ152" s="153"/>
      <c r="FA152" s="152">
        <f>COUNTIF(FA149:FA151,"未定")</f>
        <v>0</v>
      </c>
      <c r="FB152" s="155"/>
      <c r="FC152" s="154"/>
      <c r="FD152" s="152">
        <f>COUNTIF(FD149:FD151,"1")</f>
        <v>0</v>
      </c>
      <c r="FE152" s="153" t="str">
        <f t="array" ref="FE152">INDEX(FE149:FE151,MATCH(MIN(ABS(FE149:FE151-$EK$4)),ABS(FE149:FE151-$EK$4),0))</f>
        <v>0</v>
      </c>
      <c r="FF152" s="153"/>
      <c r="FG152" s="152">
        <f>COUNTIF(FG149:FG151,"未定")</f>
        <v>0</v>
      </c>
      <c r="GG152" s="239" t="str">
        <f>IF($AZ152="○指摘なし","○","")</f>
        <v/>
      </c>
      <c r="GH152" s="239" t="str">
        <f>IF(OR($AZ152="×要是正（既存不適格以外）",$AZ152="△既存不適格"),"○","")</f>
        <v/>
      </c>
      <c r="GI152" s="239" t="str">
        <f>IF($AZ152="△既存不適格","○","")</f>
        <v/>
      </c>
      <c r="GJ152" s="239"/>
      <c r="GK152" s="236"/>
      <c r="GM152" s="255"/>
      <c r="GN152" s="414"/>
      <c r="GO152" s="415">
        <f>COUNTIF(GO99:GO151,"1")</f>
        <v>0</v>
      </c>
      <c r="GP152" s="416" t="str">
        <f t="array" ref="GP152">INDEX(GP149:GP151,MATCH(MIN(ABS(GP149:GP151-$EK$4)),ABS(GP149:GP151-$EK$4),0))</f>
        <v>0</v>
      </c>
      <c r="GQ152" s="417">
        <f>COUNTIF(GQ99:GQ151,"未定")</f>
        <v>0</v>
      </c>
      <c r="GR152" s="10"/>
      <c r="GS152" s="411">
        <f t="shared" si="185"/>
        <v>0</v>
      </c>
      <c r="GT152" s="11"/>
      <c r="GU152" s="11"/>
      <c r="GV152" s="11"/>
      <c r="GW152" s="10"/>
    </row>
    <row r="153" spans="2:205" s="10" customFormat="1" ht="50.1" customHeight="1" thickBot="1" x14ac:dyDescent="0.2">
      <c r="B153" s="151" t="s">
        <v>159</v>
      </c>
      <c r="C153" s="229"/>
      <c r="D153" s="229"/>
      <c r="E153" s="229"/>
      <c r="F153" s="229"/>
      <c r="G153" s="229"/>
      <c r="H153" s="229"/>
      <c r="I153" s="260"/>
      <c r="J153" s="241"/>
      <c r="K153" s="520"/>
      <c r="L153" s="520"/>
      <c r="M153" s="2987" t="s">
        <v>6307</v>
      </c>
      <c r="N153" s="2987"/>
      <c r="O153" s="2987"/>
      <c r="P153" s="2987"/>
      <c r="Q153" s="2987"/>
      <c r="R153" s="2987"/>
      <c r="S153" s="2987"/>
      <c r="T153" s="2987"/>
      <c r="U153" s="2987"/>
      <c r="V153" s="2987"/>
      <c r="W153" s="2987"/>
      <c r="X153" s="2987"/>
      <c r="Y153" s="2987"/>
      <c r="Z153" s="2987"/>
      <c r="AA153" s="2987"/>
      <c r="AB153" s="2987"/>
      <c r="AC153" s="2987"/>
      <c r="AD153" s="2987"/>
      <c r="AE153" s="2987"/>
      <c r="AF153" s="2987"/>
      <c r="AG153" s="2987"/>
      <c r="AH153" s="2987"/>
      <c r="AI153" s="2987"/>
      <c r="AJ153" s="2987"/>
      <c r="AK153" s="2987"/>
      <c r="AL153" s="2987"/>
      <c r="AM153" s="2987"/>
      <c r="AN153" s="2987"/>
      <c r="AO153" s="2987"/>
      <c r="AP153" s="2987"/>
      <c r="AQ153" s="2987"/>
      <c r="AR153" s="2987"/>
      <c r="AS153" s="2987"/>
      <c r="AT153" s="2987"/>
      <c r="AU153" s="2987"/>
      <c r="AV153" s="2987"/>
      <c r="AW153" s="2987"/>
      <c r="AX153" s="2987"/>
      <c r="AY153" s="2987"/>
      <c r="AZ153" s="2987"/>
      <c r="BA153" s="2987"/>
      <c r="BB153" s="2987"/>
      <c r="BC153" s="2987"/>
      <c r="BD153" s="2987"/>
      <c r="BE153" s="2987"/>
      <c r="BF153" s="2987"/>
      <c r="BG153" s="2987"/>
      <c r="BH153" s="2987"/>
      <c r="BI153" s="2987"/>
      <c r="BJ153" s="2987"/>
      <c r="BK153" s="2987"/>
      <c r="BL153" s="2987"/>
      <c r="BM153" s="2987"/>
      <c r="BN153" s="2987"/>
      <c r="BO153" s="2987"/>
      <c r="BP153" s="2987"/>
      <c r="BQ153" s="2987"/>
      <c r="BR153" s="2987"/>
      <c r="BS153" s="2987"/>
      <c r="BT153" s="2987"/>
      <c r="BU153" s="2987"/>
      <c r="BV153" s="2987"/>
      <c r="BW153" s="2987"/>
      <c r="BX153" s="2987"/>
      <c r="BY153" s="2987"/>
      <c r="BZ153" s="2987"/>
      <c r="CA153" s="2987"/>
      <c r="CB153" s="2987"/>
      <c r="CC153" s="2987"/>
      <c r="CD153" s="2987"/>
      <c r="CE153" s="2987"/>
      <c r="CF153" s="2987"/>
      <c r="CG153" s="2987"/>
      <c r="CH153" s="2987"/>
      <c r="CI153" s="2987"/>
      <c r="CJ153" s="2987"/>
      <c r="CK153" s="2987"/>
      <c r="CL153" s="2987"/>
      <c r="CM153" s="2987"/>
      <c r="CN153" s="2987"/>
      <c r="CO153" s="2987"/>
      <c r="CP153" s="2987"/>
      <c r="CQ153" s="2987"/>
      <c r="CR153" s="2987"/>
      <c r="CS153" s="2987"/>
      <c r="CT153" s="2987"/>
      <c r="CU153" s="2987"/>
      <c r="CV153" s="2987"/>
      <c r="CW153" s="2987"/>
      <c r="CX153" s="2987"/>
      <c r="CY153" s="2987"/>
      <c r="CZ153" s="2987"/>
      <c r="DA153" s="2987"/>
      <c r="DB153" s="2987"/>
      <c r="DC153" s="2987"/>
      <c r="DD153" s="2987"/>
      <c r="DE153" s="2987"/>
      <c r="DF153" s="2987"/>
      <c r="DG153" s="2987"/>
      <c r="DH153" s="2987"/>
      <c r="DI153" s="2987"/>
      <c r="DJ153" s="2987"/>
      <c r="DK153" s="2987"/>
      <c r="DL153" s="2987"/>
      <c r="DM153" s="2987"/>
      <c r="DN153" s="2987"/>
      <c r="DO153" s="2988"/>
      <c r="DP153"/>
      <c r="DQ153"/>
      <c r="DR153"/>
      <c r="DS153"/>
      <c r="DT153"/>
      <c r="DU153"/>
      <c r="DV153"/>
      <c r="DW153"/>
      <c r="DX153"/>
      <c r="DY153"/>
      <c r="DZ153"/>
      <c r="EA153"/>
      <c r="EB153"/>
      <c r="EC153"/>
      <c r="ED153"/>
      <c r="EE153" s="229"/>
      <c r="EF153" s="237"/>
      <c r="EG153" s="621" t="str">
        <f>IF(AND(EH153="",EI153="",EJ153="",EG176&lt;&gt;0),"レ","")</f>
        <v/>
      </c>
      <c r="EH153" s="621" t="str">
        <f>IF(AND(EI153="",EJ153="",EH1765&lt;&gt;0),"レ","")</f>
        <v/>
      </c>
      <c r="EI153" s="621" t="str">
        <f>IF(EI176&lt;&gt;0,"レ","")</f>
        <v/>
      </c>
      <c r="EJ153" s="621" t="str">
        <f>IF(AND(EI153="",EJ176&lt;&gt;0),"レ","")</f>
        <v/>
      </c>
      <c r="EK153" s="237"/>
      <c r="EL153" s="194"/>
      <c r="EM153" s="194"/>
      <c r="EN153" s="194"/>
      <c r="EO153" s="237"/>
      <c r="EP153" s="237"/>
      <c r="EQ153" s="237"/>
      <c r="ER153" s="237"/>
      <c r="ES153" s="150" t="str">
        <f>SUBSTITUTE(TRIM(ES156&amp;"　"&amp;ES157&amp;"　"&amp;ES158&amp;"　"&amp;ES159&amp;"　"&amp;ES160&amp;"　"&amp;ES161&amp;"　"&amp;ES162&amp;"　"&amp;ES163&amp;"　"&amp;ES164&amp;"　"&amp;ES165&amp;"　"&amp;ES166&amp;"　"&amp;ES167&amp;"　"&amp;ES168&amp;"　"&amp;ES169&amp;"　"&amp;ES170&amp;"　"&amp;ES171&amp;"　"&amp;ES172&amp;"　"&amp;ES173&amp;"　"&amp;ES174&amp;"　"&amp;ES175),"　",",")</f>
        <v/>
      </c>
      <c r="ET153" s="237"/>
      <c r="EU153" s="237"/>
      <c r="EV153" s="149" t="str">
        <f>IF(COUNTIF(EX156:EX175,1)&gt;0,"レ","")</f>
        <v/>
      </c>
      <c r="EW153" s="148"/>
      <c r="EX153" s="147" t="str">
        <f>IF(EV153="レ",TEXT(EY176,"e"),"")</f>
        <v/>
      </c>
      <c r="EY153" s="146" t="str">
        <f>IF(EV153="レ",MONTH(EY176),IF(AND(EI153="レ",FA153="レ",FA176=0),"",IF(AND(EI153="レ",FA153="レ",FA176&gt;0),"","")))</f>
        <v/>
      </c>
      <c r="EZ153" s="145"/>
      <c r="FA153" s="144" t="str">
        <f>IF(EV153="",IF(OR(FA176&gt;0,EI153="レ"),"レ",""),"")</f>
        <v/>
      </c>
      <c r="FB153" s="149" t="str">
        <f>IF(AND(COUNTIF(EN156:EN175,"要是正")=0,COUNTIF(FD156:FD175,1)&gt;0),"レ","")</f>
        <v/>
      </c>
      <c r="FC153" s="148"/>
      <c r="FD153" s="147" t="str">
        <f>IF(FB153="レ",TEXT(FE176,"e"),"")</f>
        <v/>
      </c>
      <c r="FE153" s="146" t="str">
        <f>IF(FB153="レ",MONTH(FE176),IF(AND(EJ153="レ",FG153="レ",FG176=0),"",IF(AND(EJ153="レ",FG153="レ",FG176&gt;0),"","")))</f>
        <v/>
      </c>
      <c r="FF153" s="145"/>
      <c r="FG153" s="144" t="str">
        <f>IF(FB153="",IF(OR(FG176&gt;0,EJ153="レ"),"レ",""),"")</f>
        <v/>
      </c>
      <c r="FP153" s="1"/>
      <c r="FQ153" s="1"/>
      <c r="FR153" s="1"/>
      <c r="FS153" s="1"/>
      <c r="FT153" s="1"/>
      <c r="FU153" s="1"/>
      <c r="FV153" s="1"/>
      <c r="FW153" s="1"/>
      <c r="FX153" s="1"/>
      <c r="FY153" s="1"/>
      <c r="FZ153" s="1"/>
      <c r="GA153" s="1"/>
      <c r="GB153" s="1"/>
      <c r="GC153" s="1"/>
      <c r="GD153" s="1"/>
      <c r="GG153" s="239" t="str">
        <f>IF($AZ153="○指摘なし","○","")</f>
        <v/>
      </c>
      <c r="GH153" s="239" t="str">
        <f>IF(OR($AZ153="×要是正（既存不適格以外）",$AZ153="△既存不適格"),"○","")</f>
        <v/>
      </c>
      <c r="GI153" s="239" t="str">
        <f>IF($AZ153="△既存不適格","○","")</f>
        <v/>
      </c>
      <c r="GJ153" s="239"/>
      <c r="GK153" s="248" t="str">
        <f>IF($AZ153="―対象外","○","")</f>
        <v/>
      </c>
      <c r="GM153" s="429"/>
      <c r="GN153" s="430"/>
      <c r="GO153" s="429"/>
      <c r="GP153" s="430"/>
      <c r="GQ153" s="429"/>
      <c r="GR153" s="495" t="str">
        <f>TRIM(GR156&amp;"　"&amp;GR157&amp;"　"&amp;GR158&amp;"　"&amp;GR159&amp;"　"&amp;GR160&amp;"　"&amp;GR161&amp;"　"&amp;GR162&amp;"　"&amp;GR163&amp;"　"&amp;GR164&amp;"　"&amp;GR165&amp;"　"&amp;GR166&amp;"　"&amp;GR167&amp;"　"&amp;GR168&amp;"　"&amp;GR169&amp;"　"&amp;GR170&amp;"　"&amp;GR171&amp;"　"&amp;GR172&amp;"　"&amp;GR173&amp;"　"&amp;GR174&amp;"　"&amp;GR175)</f>
        <v/>
      </c>
      <c r="GS153" s="411">
        <f t="shared" si="185"/>
        <v>0</v>
      </c>
      <c r="GT153" s="11"/>
      <c r="GU153" s="11"/>
      <c r="GV153" s="11"/>
    </row>
    <row r="154" spans="2:205" s="10" customFormat="1" ht="50.1" customHeight="1" x14ac:dyDescent="0.15">
      <c r="B154" s="111"/>
      <c r="C154" s="229"/>
      <c r="D154" s="229"/>
      <c r="E154" s="229"/>
      <c r="F154" s="229"/>
      <c r="G154" s="229"/>
      <c r="H154" s="229"/>
      <c r="I154" s="260"/>
      <c r="J154" s="241"/>
      <c r="K154" s="242"/>
      <c r="L154" s="242"/>
      <c r="M154" s="2967" t="s">
        <v>157</v>
      </c>
      <c r="N154" s="2967"/>
      <c r="O154" s="2967"/>
      <c r="P154" s="2965" t="s">
        <v>1289</v>
      </c>
      <c r="Q154" s="2965"/>
      <c r="R154" s="2965"/>
      <c r="S154" s="2965"/>
      <c r="T154" s="2965"/>
      <c r="U154" s="2965"/>
      <c r="V154" s="2965"/>
      <c r="W154" s="2965"/>
      <c r="X154" s="2965"/>
      <c r="Y154" s="2965"/>
      <c r="Z154" s="2965"/>
      <c r="AA154" s="2965" t="s">
        <v>1290</v>
      </c>
      <c r="AB154" s="2965"/>
      <c r="AC154" s="2965"/>
      <c r="AD154" s="2965"/>
      <c r="AE154" s="2965"/>
      <c r="AF154" s="2965"/>
      <c r="AG154" s="2965"/>
      <c r="AH154" s="2965"/>
      <c r="AI154" s="2965"/>
      <c r="AJ154" s="2965"/>
      <c r="AK154" s="2965"/>
      <c r="AL154" s="2965"/>
      <c r="AM154" s="2965"/>
      <c r="AN154" s="2965"/>
      <c r="AO154" s="2965"/>
      <c r="AP154" s="2965"/>
      <c r="AQ154" s="2965"/>
      <c r="AR154" s="2965"/>
      <c r="AS154" s="2965"/>
      <c r="AT154" s="2965"/>
      <c r="AU154" s="2965"/>
      <c r="AV154" s="2965"/>
      <c r="AW154" s="2965"/>
      <c r="AX154" s="2965"/>
      <c r="AY154" s="2965"/>
      <c r="AZ154" s="3124" t="s">
        <v>3528</v>
      </c>
      <c r="BA154" s="2965"/>
      <c r="BB154" s="2965"/>
      <c r="BC154" s="2965"/>
      <c r="BD154" s="2965"/>
      <c r="BE154" s="2965"/>
      <c r="BF154" s="2965"/>
      <c r="BG154" s="2965"/>
      <c r="BH154" s="2965"/>
      <c r="BI154" s="2965"/>
      <c r="BJ154" s="2965"/>
      <c r="BK154" s="2965"/>
      <c r="BL154" s="2967" t="s">
        <v>1429</v>
      </c>
      <c r="BM154" s="2967"/>
      <c r="BN154" s="2968" t="s">
        <v>156</v>
      </c>
      <c r="BO154" s="2968"/>
      <c r="BP154" s="2968"/>
      <c r="BQ154" s="2968"/>
      <c r="BR154" s="2968"/>
      <c r="BS154" s="2968"/>
      <c r="BT154" s="2968"/>
      <c r="BU154" s="2968"/>
      <c r="BV154" s="2968"/>
      <c r="BW154" s="2968"/>
      <c r="BX154" s="2968" t="s">
        <v>150</v>
      </c>
      <c r="BY154" s="2968"/>
      <c r="BZ154" s="2968"/>
      <c r="CA154" s="2968"/>
      <c r="CB154" s="2968"/>
      <c r="CC154" s="2968"/>
      <c r="CD154" s="2968"/>
      <c r="CE154" s="2968"/>
      <c r="CF154" s="2968"/>
      <c r="CG154" s="2968"/>
      <c r="CH154" s="2968"/>
      <c r="CI154" s="2968"/>
      <c r="CJ154" s="2968"/>
      <c r="CK154" s="2968"/>
      <c r="CL154" s="2968"/>
      <c r="CM154" s="2967" t="s">
        <v>155</v>
      </c>
      <c r="CN154" s="2968"/>
      <c r="CO154" s="2968"/>
      <c r="CP154" s="2968"/>
      <c r="CQ154" s="2968"/>
      <c r="CR154" s="2968"/>
      <c r="CS154" s="2968"/>
      <c r="CT154" s="2968"/>
      <c r="CU154" s="2968"/>
      <c r="CV154" s="2941" t="s">
        <v>154</v>
      </c>
      <c r="CW154" s="2941"/>
      <c r="CX154" s="2941"/>
      <c r="CY154" s="2941"/>
      <c r="CZ154" s="2941"/>
      <c r="DA154" s="2941"/>
      <c r="DB154" s="2941"/>
      <c r="DC154" s="2941"/>
      <c r="DD154" s="2941"/>
      <c r="DE154" s="2941"/>
      <c r="DF154" s="2941"/>
      <c r="DG154" s="2941"/>
      <c r="DH154" s="2941"/>
      <c r="DI154" s="2941"/>
      <c r="DJ154" s="2941"/>
      <c r="DK154" s="2941"/>
      <c r="DL154" s="2941"/>
      <c r="DM154" s="2941"/>
      <c r="DN154" s="2941"/>
      <c r="DO154" s="2942"/>
      <c r="DP154"/>
      <c r="DQ154"/>
      <c r="DR154"/>
      <c r="DS154"/>
      <c r="DT154"/>
      <c r="DU154"/>
      <c r="DV154"/>
      <c r="DW154"/>
      <c r="DX154"/>
      <c r="DY154"/>
      <c r="DZ154"/>
      <c r="EA154"/>
      <c r="EB154"/>
      <c r="EC154"/>
      <c r="ED154"/>
      <c r="EE154" s="229"/>
      <c r="EF154" s="237"/>
      <c r="EO154" s="121" t="s">
        <v>153</v>
      </c>
      <c r="EP154" s="143" t="s">
        <v>152</v>
      </c>
      <c r="ER154" s="142"/>
      <c r="ES154" s="2768" t="s">
        <v>151</v>
      </c>
      <c r="ET154" s="2923" t="s">
        <v>150</v>
      </c>
      <c r="EU154" s="141"/>
      <c r="EV154" s="2811" t="s">
        <v>149</v>
      </c>
      <c r="EW154" s="2812"/>
      <c r="EX154" s="2812"/>
      <c r="EY154" s="2812"/>
      <c r="EZ154" s="2812"/>
      <c r="FA154" s="2812"/>
      <c r="FB154" s="2813" t="s">
        <v>148</v>
      </c>
      <c r="FC154" s="2814"/>
      <c r="FD154" s="2814"/>
      <c r="FE154" s="2814"/>
      <c r="FF154" s="2814"/>
      <c r="FG154" s="2814"/>
      <c r="FH154" s="3033" t="s">
        <v>147</v>
      </c>
      <c r="FI154" s="3034"/>
      <c r="FJ154" s="3117"/>
      <c r="FK154" s="2972"/>
      <c r="FL154" s="2972"/>
      <c r="FM154" s="2972"/>
      <c r="FN154" s="2972"/>
      <c r="FP154" s="1"/>
      <c r="FQ154" s="1"/>
      <c r="FR154" s="1"/>
      <c r="FS154" s="1"/>
      <c r="FT154" s="1"/>
      <c r="FU154" s="1"/>
      <c r="FV154" s="1"/>
      <c r="FW154" s="1"/>
      <c r="FX154" s="1"/>
      <c r="FY154" s="1"/>
      <c r="FZ154" s="1"/>
      <c r="GA154" s="1"/>
      <c r="GB154" s="1"/>
      <c r="GC154" s="1"/>
      <c r="GD154" s="1"/>
      <c r="GE154" s="229"/>
      <c r="GF154" s="229"/>
      <c r="GG154" s="239" t="s">
        <v>3527</v>
      </c>
      <c r="GH154" s="239"/>
      <c r="GI154" s="239"/>
      <c r="GJ154" s="239"/>
      <c r="GK154" s="240"/>
      <c r="GM154" s="429"/>
      <c r="GN154" s="430"/>
      <c r="GO154" s="429"/>
      <c r="GP154" s="430"/>
      <c r="GQ154" s="429"/>
      <c r="GS154" s="411" t="str">
        <f t="shared" si="185"/>
        <v>指摘の具体的内容等</v>
      </c>
      <c r="GT154" s="11"/>
      <c r="GU154" s="11"/>
      <c r="GV154" s="11"/>
    </row>
    <row r="155" spans="2:205" s="10" customFormat="1" ht="50.1" customHeight="1" thickBot="1" x14ac:dyDescent="0.2">
      <c r="B155" s="111"/>
      <c r="C155" s="229"/>
      <c r="D155" s="229"/>
      <c r="E155" s="229"/>
      <c r="F155" s="229"/>
      <c r="G155" s="229"/>
      <c r="H155" s="229"/>
      <c r="I155" s="260"/>
      <c r="J155" s="241"/>
      <c r="K155" s="242"/>
      <c r="L155" s="242"/>
      <c r="M155" s="2936"/>
      <c r="N155" s="2936"/>
      <c r="O155" s="2936"/>
      <c r="P155" s="2966"/>
      <c r="Q155" s="2966"/>
      <c r="R155" s="2966"/>
      <c r="S155" s="2966"/>
      <c r="T155" s="2966"/>
      <c r="U155" s="2966"/>
      <c r="V155" s="2966"/>
      <c r="W155" s="2966"/>
      <c r="X155" s="2966"/>
      <c r="Y155" s="2966"/>
      <c r="Z155" s="2966"/>
      <c r="AA155" s="2966"/>
      <c r="AB155" s="2966"/>
      <c r="AC155" s="2966"/>
      <c r="AD155" s="2966"/>
      <c r="AE155" s="2966"/>
      <c r="AF155" s="2966"/>
      <c r="AG155" s="2966"/>
      <c r="AH155" s="2966"/>
      <c r="AI155" s="2966"/>
      <c r="AJ155" s="2966"/>
      <c r="AK155" s="2966"/>
      <c r="AL155" s="2966"/>
      <c r="AM155" s="2966"/>
      <c r="AN155" s="2966"/>
      <c r="AO155" s="2966"/>
      <c r="AP155" s="2966"/>
      <c r="AQ155" s="2966"/>
      <c r="AR155" s="2966"/>
      <c r="AS155" s="2966"/>
      <c r="AT155" s="2966"/>
      <c r="AU155" s="2966"/>
      <c r="AV155" s="2966"/>
      <c r="AW155" s="2966"/>
      <c r="AX155" s="2966"/>
      <c r="AY155" s="2966"/>
      <c r="AZ155" s="2966"/>
      <c r="BA155" s="2966"/>
      <c r="BB155" s="2966"/>
      <c r="BC155" s="2966"/>
      <c r="BD155" s="2966"/>
      <c r="BE155" s="2966"/>
      <c r="BF155" s="2966"/>
      <c r="BG155" s="2966"/>
      <c r="BH155" s="2966"/>
      <c r="BI155" s="2966"/>
      <c r="BJ155" s="2966"/>
      <c r="BK155" s="2966"/>
      <c r="BL155" s="2936"/>
      <c r="BM155" s="2936"/>
      <c r="BN155" s="2937"/>
      <c r="BO155" s="2937"/>
      <c r="BP155" s="2937"/>
      <c r="BQ155" s="2937"/>
      <c r="BR155" s="2937"/>
      <c r="BS155" s="2937"/>
      <c r="BT155" s="2937"/>
      <c r="BU155" s="2937"/>
      <c r="BV155" s="2937"/>
      <c r="BW155" s="2937"/>
      <c r="BX155" s="2937"/>
      <c r="BY155" s="2937"/>
      <c r="BZ155" s="2937"/>
      <c r="CA155" s="2937"/>
      <c r="CB155" s="2937"/>
      <c r="CC155" s="2937"/>
      <c r="CD155" s="2937"/>
      <c r="CE155" s="2937"/>
      <c r="CF155" s="2937"/>
      <c r="CG155" s="2937"/>
      <c r="CH155" s="2937"/>
      <c r="CI155" s="2937"/>
      <c r="CJ155" s="2937"/>
      <c r="CK155" s="2937"/>
      <c r="CL155" s="2937"/>
      <c r="CM155" s="2936" t="s">
        <v>146</v>
      </c>
      <c r="CN155" s="2936"/>
      <c r="CO155" s="2936"/>
      <c r="CP155" s="2936" t="s">
        <v>81</v>
      </c>
      <c r="CQ155" s="2936"/>
      <c r="CR155" s="2936"/>
      <c r="CS155" s="2936" t="s">
        <v>145</v>
      </c>
      <c r="CT155" s="2937"/>
      <c r="CU155" s="2937"/>
      <c r="CV155" s="2943"/>
      <c r="CW155" s="2943"/>
      <c r="CX155" s="2943"/>
      <c r="CY155" s="2943"/>
      <c r="CZ155" s="2943"/>
      <c r="DA155" s="2943"/>
      <c r="DB155" s="2943"/>
      <c r="DC155" s="2943"/>
      <c r="DD155" s="2943"/>
      <c r="DE155" s="2943"/>
      <c r="DF155" s="2943"/>
      <c r="DG155" s="2943"/>
      <c r="DH155" s="2943"/>
      <c r="DI155" s="2943"/>
      <c r="DJ155" s="2943"/>
      <c r="DK155" s="2943"/>
      <c r="DL155" s="2943"/>
      <c r="DM155" s="2943"/>
      <c r="DN155" s="2943"/>
      <c r="DO155" s="2944"/>
      <c r="DP155"/>
      <c r="DQ155"/>
      <c r="DR155"/>
      <c r="DS155"/>
      <c r="DT155"/>
      <c r="DU155"/>
      <c r="DV155"/>
      <c r="DW155"/>
      <c r="DX155"/>
      <c r="DY155"/>
      <c r="DZ155"/>
      <c r="EA155"/>
      <c r="EB155"/>
      <c r="EC155"/>
      <c r="ED155"/>
      <c r="EE155" s="229"/>
      <c r="EF155" s="237"/>
      <c r="EG155" s="131" t="s">
        <v>144</v>
      </c>
      <c r="EH155" s="131" t="s">
        <v>143</v>
      </c>
      <c r="EI155" s="131" t="s">
        <v>142</v>
      </c>
      <c r="EJ155" s="131" t="s">
        <v>141</v>
      </c>
      <c r="EK155" s="140" t="s">
        <v>140</v>
      </c>
      <c r="EL155" s="131" t="s">
        <v>139</v>
      </c>
      <c r="EM155" s="139" t="s">
        <v>138</v>
      </c>
      <c r="EN155" s="130" t="s">
        <v>137</v>
      </c>
      <c r="EO155" s="237"/>
      <c r="EP155" s="237"/>
      <c r="EQ155" s="108" t="s">
        <v>136</v>
      </c>
      <c r="ER155" s="138"/>
      <c r="ES155" s="2922"/>
      <c r="ET155" s="2924"/>
      <c r="EU155" s="137"/>
      <c r="EV155" s="136" t="s">
        <v>135</v>
      </c>
      <c r="EW155" s="134" t="s">
        <v>134</v>
      </c>
      <c r="EX155" s="134" t="s">
        <v>131</v>
      </c>
      <c r="EY155" s="133" t="s">
        <v>130</v>
      </c>
      <c r="EZ155" s="133" t="s">
        <v>129</v>
      </c>
      <c r="FA155" s="132" t="s">
        <v>128</v>
      </c>
      <c r="FB155" s="135" t="s">
        <v>133</v>
      </c>
      <c r="FC155" s="133" t="s">
        <v>132</v>
      </c>
      <c r="FD155" s="134" t="s">
        <v>131</v>
      </c>
      <c r="FE155" s="133" t="s">
        <v>130</v>
      </c>
      <c r="FF155" s="133" t="s">
        <v>129</v>
      </c>
      <c r="FG155" s="132" t="s">
        <v>128</v>
      </c>
      <c r="FH155" s="130" t="s">
        <v>127</v>
      </c>
      <c r="FI155" s="130" t="s">
        <v>126</v>
      </c>
      <c r="FJ155" s="130" t="s">
        <v>125</v>
      </c>
      <c r="FL155" s="108"/>
      <c r="FM155" s="108"/>
      <c r="FN155" s="108"/>
      <c r="FO155" s="109"/>
      <c r="FP155" s="1"/>
      <c r="FQ155" s="1"/>
      <c r="FR155" s="1"/>
      <c r="FS155" s="1"/>
      <c r="FT155" s="1"/>
      <c r="FU155" s="1"/>
      <c r="FV155" s="1"/>
      <c r="FW155" s="1"/>
      <c r="FX155" s="1"/>
      <c r="FY155" s="1"/>
      <c r="FZ155" s="1"/>
      <c r="GA155" s="1"/>
      <c r="GB155" s="1"/>
      <c r="GC155" s="1"/>
      <c r="GD155" s="1"/>
      <c r="GE155" s="229"/>
      <c r="GF155" s="229"/>
      <c r="GG155" s="239"/>
      <c r="GH155" s="239"/>
      <c r="GI155" s="239"/>
      <c r="GJ155" s="239"/>
      <c r="GK155" s="240"/>
      <c r="GM155" s="404" t="s">
        <v>135</v>
      </c>
      <c r="GN155" s="405" t="s">
        <v>1526</v>
      </c>
      <c r="GO155" s="405" t="s">
        <v>131</v>
      </c>
      <c r="GP155" s="405" t="s">
        <v>1527</v>
      </c>
      <c r="GQ155" s="406" t="s">
        <v>128</v>
      </c>
      <c r="GS155" s="411">
        <f t="shared" si="185"/>
        <v>0</v>
      </c>
      <c r="GT155" s="11"/>
      <c r="GU155" s="11"/>
      <c r="GV155" s="11"/>
    </row>
    <row r="156" spans="2:205" s="10" customFormat="1" ht="50.1" customHeight="1" x14ac:dyDescent="0.15">
      <c r="B156" s="111"/>
      <c r="C156" s="229"/>
      <c r="D156" s="229"/>
      <c r="E156" s="229"/>
      <c r="F156" s="229"/>
      <c r="G156" s="229"/>
      <c r="H156" s="229"/>
      <c r="I156" s="260"/>
      <c r="J156" s="241"/>
      <c r="K156" s="242"/>
      <c r="L156" s="242"/>
      <c r="M156" s="2816"/>
      <c r="N156" s="2816"/>
      <c r="O156" s="2817"/>
      <c r="P156" s="2885"/>
      <c r="Q156" s="2886"/>
      <c r="R156" s="2886"/>
      <c r="S156" s="2886"/>
      <c r="T156" s="2886"/>
      <c r="U156" s="2886"/>
      <c r="V156" s="2886"/>
      <c r="W156" s="2886"/>
      <c r="X156" s="2886"/>
      <c r="Y156" s="2886"/>
      <c r="Z156" s="2887"/>
      <c r="AA156" s="2886"/>
      <c r="AB156" s="2886"/>
      <c r="AC156" s="2886"/>
      <c r="AD156" s="2886"/>
      <c r="AE156" s="2886"/>
      <c r="AF156" s="2886"/>
      <c r="AG156" s="2886"/>
      <c r="AH156" s="2886"/>
      <c r="AI156" s="2886"/>
      <c r="AJ156" s="2886"/>
      <c r="AK156" s="2886"/>
      <c r="AL156" s="2886"/>
      <c r="AM156" s="2886"/>
      <c r="AN156" s="2886"/>
      <c r="AO156" s="2886"/>
      <c r="AP156" s="2886"/>
      <c r="AQ156" s="2886"/>
      <c r="AR156" s="2886"/>
      <c r="AS156" s="2886"/>
      <c r="AT156" s="2886"/>
      <c r="AU156" s="2886"/>
      <c r="AV156" s="2886"/>
      <c r="AW156" s="2886"/>
      <c r="AX156" s="2886"/>
      <c r="AY156" s="2887"/>
      <c r="AZ156" s="2818"/>
      <c r="BA156" s="2818"/>
      <c r="BB156" s="2818"/>
      <c r="BC156" s="2818"/>
      <c r="BD156" s="2818"/>
      <c r="BE156" s="2818"/>
      <c r="BF156" s="2818"/>
      <c r="BG156" s="2818"/>
      <c r="BH156" s="2818"/>
      <c r="BI156" s="2818"/>
      <c r="BJ156" s="2818"/>
      <c r="BK156" s="2818"/>
      <c r="BL156" s="2819"/>
      <c r="BM156" s="2819"/>
      <c r="BN156" s="3126"/>
      <c r="BO156" s="3126"/>
      <c r="BP156" s="3126"/>
      <c r="BQ156" s="3126"/>
      <c r="BR156" s="3126"/>
      <c r="BS156" s="3126"/>
      <c r="BT156" s="3126"/>
      <c r="BU156" s="3126"/>
      <c r="BV156" s="3126"/>
      <c r="BW156" s="3126"/>
      <c r="BX156" s="3126"/>
      <c r="BY156" s="3126"/>
      <c r="BZ156" s="3126"/>
      <c r="CA156" s="3126"/>
      <c r="CB156" s="3126"/>
      <c r="CC156" s="3126"/>
      <c r="CD156" s="3126"/>
      <c r="CE156" s="3126"/>
      <c r="CF156" s="3126"/>
      <c r="CG156" s="3126"/>
      <c r="CH156" s="3126"/>
      <c r="CI156" s="3126"/>
      <c r="CJ156" s="3126"/>
      <c r="CK156" s="3126"/>
      <c r="CL156" s="3126"/>
      <c r="CM156" s="3046"/>
      <c r="CN156" s="3046"/>
      <c r="CO156" s="3046"/>
      <c r="CP156" s="3046"/>
      <c r="CQ156" s="3046"/>
      <c r="CR156" s="3046"/>
      <c r="CS156" s="3032"/>
      <c r="CT156" s="2953"/>
      <c r="CU156" s="2953"/>
      <c r="CV156" s="3006"/>
      <c r="CW156" s="3007"/>
      <c r="CX156" s="3007"/>
      <c r="CY156" s="3007"/>
      <c r="CZ156" s="3007"/>
      <c r="DA156" s="3007"/>
      <c r="DB156" s="3007"/>
      <c r="DC156" s="3007"/>
      <c r="DD156" s="3007"/>
      <c r="DE156" s="3007"/>
      <c r="DF156" s="3007"/>
      <c r="DG156" s="3007"/>
      <c r="DH156" s="3007"/>
      <c r="DI156" s="3007"/>
      <c r="DJ156" s="3007"/>
      <c r="DK156" s="3007"/>
      <c r="DL156" s="3007"/>
      <c r="DM156" s="3007"/>
      <c r="DN156" s="3007"/>
      <c r="DO156" s="3008"/>
      <c r="DP156"/>
      <c r="DQ156"/>
      <c r="DR156"/>
      <c r="DS156"/>
      <c r="DT156"/>
      <c r="DU156"/>
      <c r="DV156"/>
      <c r="DW156"/>
      <c r="DX156"/>
      <c r="DY156"/>
      <c r="DZ156"/>
      <c r="EA156"/>
      <c r="EB156"/>
      <c r="EC156"/>
      <c r="ED156"/>
      <c r="EE156" s="229"/>
      <c r="EF156" s="237"/>
      <c r="EG156" s="131">
        <f t="shared" ref="EG156:EG175" si="193">COUNTIFS(AZ156,"―対象外")</f>
        <v>0</v>
      </c>
      <c r="EH156" s="131">
        <f t="shared" ref="EH156:EH175" si="194">COUNTIFS(AZ156,"○指摘なし")</f>
        <v>0</v>
      </c>
      <c r="EI156" s="131">
        <f t="shared" ref="EI156:EI175" si="195">COUNTIFS(AZ156,"×要是正（既存不適格以外）")</f>
        <v>0</v>
      </c>
      <c r="EJ156" s="131">
        <f t="shared" ref="EJ156:EJ175" si="196">COUNTIFS(AZ156,"△既存不適格")</f>
        <v>0</v>
      </c>
      <c r="EK156" s="10">
        <f t="shared" ref="EK156:EK175" si="197">M156</f>
        <v>0</v>
      </c>
      <c r="EL156" s="131">
        <f t="shared" ref="EL156:EL175" si="198">IF($AA156="",T156,AA156)</f>
        <v>0</v>
      </c>
      <c r="EM156" s="130">
        <f t="shared" ref="EM156:EM175" si="199">COUNTA(CM156:CR156)</f>
        <v>0</v>
      </c>
      <c r="EN156" s="129" t="str">
        <f t="shared" ref="EN156:EN175" si="200">IF(AZ156="×要是正（既存不適格以外）","要是正","")&amp;IF(AZ156="△既存不適格","既存不適格","")</f>
        <v/>
      </c>
      <c r="EO156" s="121" t="str">
        <f>IF($EN156="要是正",MAX($EO$14:EO155)+1,"")</f>
        <v/>
      </c>
      <c r="EP156" s="121" t="str">
        <f>IF($EN156="要是正",MAX($EP$14:EP155)+1,"")</f>
        <v/>
      </c>
      <c r="EQ156" s="128" t="str">
        <f t="shared" ref="EQ156:EQ175" si="201">IF(OR(AZ156="×要是正（既存不適格以外）",AZ156="△既存不適格"),EK156,"")</f>
        <v/>
      </c>
      <c r="ER156" s="127" t="str">
        <f t="shared" ref="ER156:ER175" si="202">IF(OR($EN156="要是正",$EN156="既存不適格"),$EL156,"")</f>
        <v/>
      </c>
      <c r="ES156" s="122" t="str">
        <f t="shared" ref="ES156:ES175" si="203">IF($EN156="要是正",IF(BN156="","",BN156),"")</f>
        <v/>
      </c>
      <c r="ET156" s="122" t="str">
        <f t="shared" ref="ET156:ET175" si="204">IF($EN156="要是正",IF(BX156="","",BX156),"")</f>
        <v/>
      </c>
      <c r="EU156" s="126" t="str">
        <f t="shared" ref="EU156:EU175" si="205">IF(CS156="未定","未定",IF(GN156="0","",IF(CS156="予定",TEXT(GN156,"([$-ja-JP]ge.m);@"),IF(CS156="改善済",TEXT(GN156,"[$-ja-JP]ge.m;@"),TEXT(EW156,"[$-ja-JP]ge.m;@")))))</f>
        <v/>
      </c>
      <c r="EV156" s="125" t="str">
        <f>IF(OR(EN156="要是正",EN156="既存不適格"),IF(OR(EM156&lt;2,CS156&lt;&gt;"予定"),"","令和"&amp;CM156&amp;"年"&amp;CP156&amp;"月1日"),"")</f>
        <v/>
      </c>
      <c r="EW156" s="123" t="str">
        <f>IF(EV156="","0",DATEVALUE(EV156))</f>
        <v>0</v>
      </c>
      <c r="EX156" s="124" t="str">
        <f>IF(EN156="要是正",IF(AND(CS156="予定",EM156=2),1,IF(CS156="改善済",2,"")),"")</f>
        <v/>
      </c>
      <c r="EY156" s="123" t="str">
        <f>IF(EX156=1,EW156,"0")</f>
        <v>0</v>
      </c>
      <c r="EZ156" s="123" t="str">
        <f>IF(EX156=2,EW156,"0")</f>
        <v>0</v>
      </c>
      <c r="FA156" s="122" t="str">
        <f>IF(AND(EN156="要是正",AND(EM156=0,CS156="未定")),CS156,"")</f>
        <v/>
      </c>
      <c r="FB156" s="125" t="str">
        <f t="shared" ref="FB156:FB175" si="206">IF(EN156="既存不適格",IF(OR(EM156&lt;2,CS156&lt;&gt;"予定"),"","令和"&amp;CM156&amp;"年"&amp;CP156&amp;"月1日"),"")</f>
        <v/>
      </c>
      <c r="FC156" s="123" t="str">
        <f t="shared" ref="FC156:FC175" si="207">IF(FB156="","0",DATEVALUE(FB156))</f>
        <v>0</v>
      </c>
      <c r="FD156" s="124" t="str">
        <f t="shared" ref="FD156:FD175" si="208">IF(EN156="既存不適格",IF(AND(CS156="予定",EM156=2),1,IF(CT156="改善済",2,"")),"")</f>
        <v/>
      </c>
      <c r="FE156" s="123" t="str">
        <f>IF(FD156=1,FC156,"0")</f>
        <v>0</v>
      </c>
      <c r="FF156" s="123" t="str">
        <f>IF(AND(EO156="既存不適格",AND(EN156=0,CT156="未定")),CT156,"")</f>
        <v/>
      </c>
      <c r="FG156" s="122" t="str">
        <f>IF(AND(EP156="既存不適格",AND(EO156=0,CU156="未定")),CU156,"")</f>
        <v/>
      </c>
      <c r="FH156" s="121"/>
      <c r="FI156" s="121"/>
      <c r="FJ156" s="595"/>
      <c r="FP156" s="1"/>
      <c r="FQ156" s="1"/>
      <c r="FR156" s="1"/>
      <c r="FS156" s="1"/>
      <c r="FT156" s="1"/>
      <c r="FU156" s="1"/>
      <c r="FV156" s="1"/>
      <c r="FW156" s="1"/>
      <c r="FX156" s="1"/>
      <c r="FY156" s="1"/>
      <c r="FZ156" s="1"/>
      <c r="GA156" s="1"/>
      <c r="GB156" s="1"/>
      <c r="GC156" s="1"/>
      <c r="GD156" s="1"/>
      <c r="GG156" s="239" t="str">
        <f t="shared" ref="GG156:GG175" si="209">IF($AZ156="○指摘なし","○",IF($AZ156="―対象外","―",""))</f>
        <v/>
      </c>
      <c r="GH156" s="239" t="str">
        <f t="shared" ref="GH156:GH161" si="210">IF(OR($AZ156="×要是正（既存不適格以外）",$AZ156="△既存不適格"),"○", IF($AZ156="―対象外","―",""))</f>
        <v/>
      </c>
      <c r="GI156" s="239" t="str">
        <f t="shared" ref="GI156:GI161" si="211">IF($AZ156="△既存不適格","○", IF($AZ156="―対象外","―",""))</f>
        <v/>
      </c>
      <c r="GJ156" s="239">
        <f t="shared" ref="GJ156:GJ161" si="212">IF($AZ156="―対象外","―",$BL156)</f>
        <v>0</v>
      </c>
      <c r="GK156" s="248" t="str">
        <f t="shared" ref="GK156:GK175" si="213">IF($AZ156="―対象外","○","")</f>
        <v/>
      </c>
      <c r="GM156" s="407" t="str">
        <f>IF(NOT(OR(CS156="未定",CS156="")),"令和"&amp;CM156&amp;"年"&amp;CP156&amp;"月1日","")</f>
        <v/>
      </c>
      <c r="GN156" s="408" t="str">
        <f>IF(GM156="","0",DATEVALUE(GM156))</f>
        <v>0</v>
      </c>
      <c r="GO156" s="409" t="str">
        <f>IF(OR(CS156="予定",CS156="改善済"),1,"")</f>
        <v/>
      </c>
      <c r="GP156" s="408" t="str">
        <f>IF(GO156=1,GN156,"0")</f>
        <v>0</v>
      </c>
      <c r="GQ156" s="410" t="str">
        <f>IF(AND(EP156="要是正",AND(EO156=0,CS156="未定")),CS156,"")</f>
        <v/>
      </c>
      <c r="GR156" s="10" t="str">
        <f>IF(EN156="要是正",IF(BN156="","",EQ156&amp;" "&amp;GW156&amp;" "&amp;BN156&amp;CHAR(10)),"")</f>
        <v/>
      </c>
      <c r="GS156" s="411">
        <f t="shared" si="185"/>
        <v>0</v>
      </c>
      <c r="GT156" s="431"/>
      <c r="GU156" s="431"/>
      <c r="GV156" s="431"/>
      <c r="GW156" s="1114">
        <f>P156</f>
        <v>0</v>
      </c>
    </row>
    <row r="157" spans="2:205" s="10" customFormat="1" ht="50.1" customHeight="1" x14ac:dyDescent="0.15">
      <c r="B157" s="111"/>
      <c r="C157" s="229"/>
      <c r="D157" s="229"/>
      <c r="E157" s="229"/>
      <c r="F157" s="229"/>
      <c r="G157" s="229"/>
      <c r="H157" s="229"/>
      <c r="I157" s="260"/>
      <c r="J157" s="241"/>
      <c r="K157" s="242"/>
      <c r="L157" s="242"/>
      <c r="M157" s="2806"/>
      <c r="N157" s="2806"/>
      <c r="O157" s="2807"/>
      <c r="P157" s="2821"/>
      <c r="Q157" s="2822"/>
      <c r="R157" s="2822"/>
      <c r="S157" s="2822"/>
      <c r="T157" s="2822"/>
      <c r="U157" s="2822"/>
      <c r="V157" s="2822"/>
      <c r="W157" s="2822"/>
      <c r="X157" s="2822"/>
      <c r="Y157" s="2822"/>
      <c r="Z157" s="2823"/>
      <c r="AA157" s="2822"/>
      <c r="AB157" s="2822"/>
      <c r="AC157" s="2822"/>
      <c r="AD157" s="2822"/>
      <c r="AE157" s="2822"/>
      <c r="AF157" s="2822"/>
      <c r="AG157" s="2822"/>
      <c r="AH157" s="2822"/>
      <c r="AI157" s="2822"/>
      <c r="AJ157" s="2822"/>
      <c r="AK157" s="2822"/>
      <c r="AL157" s="2822"/>
      <c r="AM157" s="2822"/>
      <c r="AN157" s="2822"/>
      <c r="AO157" s="2822"/>
      <c r="AP157" s="2822"/>
      <c r="AQ157" s="2822"/>
      <c r="AR157" s="2822"/>
      <c r="AS157" s="2822"/>
      <c r="AT157" s="2822"/>
      <c r="AU157" s="2822"/>
      <c r="AV157" s="2822"/>
      <c r="AW157" s="2822"/>
      <c r="AX157" s="2822"/>
      <c r="AY157" s="2823"/>
      <c r="AZ157" s="2815"/>
      <c r="BA157" s="2815"/>
      <c r="BB157" s="2815"/>
      <c r="BC157" s="2815"/>
      <c r="BD157" s="2815"/>
      <c r="BE157" s="2815"/>
      <c r="BF157" s="2815"/>
      <c r="BG157" s="2815"/>
      <c r="BH157" s="2815"/>
      <c r="BI157" s="2815"/>
      <c r="BJ157" s="2815"/>
      <c r="BK157" s="2815"/>
      <c r="BL157" s="2781"/>
      <c r="BM157" s="2781"/>
      <c r="BN157" s="3125"/>
      <c r="BO157" s="3125"/>
      <c r="BP157" s="3125"/>
      <c r="BQ157" s="3125"/>
      <c r="BR157" s="3125"/>
      <c r="BS157" s="3125"/>
      <c r="BT157" s="3125"/>
      <c r="BU157" s="3125"/>
      <c r="BV157" s="3125"/>
      <c r="BW157" s="3125"/>
      <c r="BX157" s="3125"/>
      <c r="BY157" s="3125"/>
      <c r="BZ157" s="3125"/>
      <c r="CA157" s="3125"/>
      <c r="CB157" s="3125"/>
      <c r="CC157" s="3125"/>
      <c r="CD157" s="3125"/>
      <c r="CE157" s="3125"/>
      <c r="CF157" s="3125"/>
      <c r="CG157" s="3125"/>
      <c r="CH157" s="3125"/>
      <c r="CI157" s="3125"/>
      <c r="CJ157" s="3125"/>
      <c r="CK157" s="3125"/>
      <c r="CL157" s="3125"/>
      <c r="CM157" s="3036"/>
      <c r="CN157" s="3036"/>
      <c r="CO157" s="3036"/>
      <c r="CP157" s="3036"/>
      <c r="CQ157" s="3036"/>
      <c r="CR157" s="3036"/>
      <c r="CS157" s="3031"/>
      <c r="CT157" s="2790"/>
      <c r="CU157" s="2790"/>
      <c r="CV157" s="2783"/>
      <c r="CW157" s="2784"/>
      <c r="CX157" s="2784"/>
      <c r="CY157" s="2784"/>
      <c r="CZ157" s="2784"/>
      <c r="DA157" s="2784"/>
      <c r="DB157" s="2784"/>
      <c r="DC157" s="2784"/>
      <c r="DD157" s="2784"/>
      <c r="DE157" s="2784"/>
      <c r="DF157" s="2784"/>
      <c r="DG157" s="2784"/>
      <c r="DH157" s="2784"/>
      <c r="DI157" s="2784"/>
      <c r="DJ157" s="2784"/>
      <c r="DK157" s="2784"/>
      <c r="DL157" s="2784"/>
      <c r="DM157" s="2784"/>
      <c r="DN157" s="2784"/>
      <c r="DO157" s="2785"/>
      <c r="DP157"/>
      <c r="DQ157"/>
      <c r="DR157"/>
      <c r="DS157"/>
      <c r="DT157"/>
      <c r="DU157"/>
      <c r="DV157"/>
      <c r="DW157"/>
      <c r="DX157"/>
      <c r="DY157"/>
      <c r="DZ157"/>
      <c r="EA157"/>
      <c r="EB157"/>
      <c r="EC157"/>
      <c r="ED157"/>
      <c r="EE157" s="229"/>
      <c r="EF157" s="237"/>
      <c r="EG157" s="131">
        <f t="shared" si="193"/>
        <v>0</v>
      </c>
      <c r="EH157" s="131">
        <f t="shared" si="194"/>
        <v>0</v>
      </c>
      <c r="EI157" s="131">
        <f t="shared" si="195"/>
        <v>0</v>
      </c>
      <c r="EJ157" s="131">
        <f t="shared" si="196"/>
        <v>0</v>
      </c>
      <c r="EK157" s="10">
        <f t="shared" si="197"/>
        <v>0</v>
      </c>
      <c r="EL157" s="131">
        <f t="shared" si="198"/>
        <v>0</v>
      </c>
      <c r="EM157" s="130">
        <f t="shared" si="199"/>
        <v>0</v>
      </c>
      <c r="EN157" s="129" t="str">
        <f t="shared" si="200"/>
        <v/>
      </c>
      <c r="EO157" s="121" t="str">
        <f>IF($EN157="要是正",MAX($EO$14:EO156)+1,"")</f>
        <v/>
      </c>
      <c r="EP157" s="121" t="str">
        <f>IF($EN157="要是正",MAX($EP$14:EP156)+1,"")</f>
        <v/>
      </c>
      <c r="EQ157" s="128" t="str">
        <f t="shared" si="201"/>
        <v/>
      </c>
      <c r="ER157" s="127" t="str">
        <f t="shared" si="202"/>
        <v/>
      </c>
      <c r="ES157" s="122" t="str">
        <f t="shared" si="203"/>
        <v/>
      </c>
      <c r="ET157" s="122" t="str">
        <f t="shared" si="204"/>
        <v/>
      </c>
      <c r="EU157" s="126" t="str">
        <f t="shared" si="205"/>
        <v/>
      </c>
      <c r="EV157" s="125" t="str">
        <f t="shared" ref="EV157:EV175" si="214">IF(OR(EN157="要是正",EN157="既存不適格"),IF(OR(EM157&lt;2,CS157&lt;&gt;"予定"),"","令和"&amp;CM157&amp;"年"&amp;CP157&amp;"月1日"),"")</f>
        <v/>
      </c>
      <c r="EW157" s="123" t="str">
        <f t="shared" ref="EW157:EW175" si="215">IF(EV157="","0",DATEVALUE(EV157))</f>
        <v>0</v>
      </c>
      <c r="EX157" s="124" t="str">
        <f t="shared" ref="EX157:EX175" si="216">IF(EN157="要是正",IF(AND(CS157="予定",EM157=2),1,IF(CS157="改善済",2,"")),"")</f>
        <v/>
      </c>
      <c r="EY157" s="123" t="str">
        <f t="shared" ref="EY157:EY175" si="217">IF(EX157=1,EW157,"0")</f>
        <v>0</v>
      </c>
      <c r="EZ157" s="123" t="str">
        <f t="shared" ref="EZ157:EZ175" si="218">IF(EX157=2,EW157,"0")</f>
        <v>0</v>
      </c>
      <c r="FA157" s="122" t="str">
        <f t="shared" ref="FA157:FA175" si="219">IF(AND(EN157="要是正",AND(EM157=0,CS157="未定")),CS157,"")</f>
        <v/>
      </c>
      <c r="FB157" s="125" t="str">
        <f t="shared" si="206"/>
        <v/>
      </c>
      <c r="FC157" s="123" t="str">
        <f t="shared" si="207"/>
        <v>0</v>
      </c>
      <c r="FD157" s="124" t="str">
        <f t="shared" si="208"/>
        <v/>
      </c>
      <c r="FE157" s="123" t="str">
        <f t="shared" ref="FE157:FE175" si="220">IF(FD157=1,FC157,"0")</f>
        <v>0</v>
      </c>
      <c r="FF157" s="123" t="str">
        <f t="shared" ref="FF157:FF175" si="221">IF(AND(EO157="既存不適格",AND(EN157=0,CT157="未定")),CT157,"")</f>
        <v/>
      </c>
      <c r="FG157" s="122" t="str">
        <f t="shared" ref="FG157:FG175" si="222">IF(AND(EP157="既存不適格",AND(EO157=0,CU157="未定")),CU157,"")</f>
        <v/>
      </c>
      <c r="FH157" s="121"/>
      <c r="FI157" s="121"/>
      <c r="FJ157" s="595"/>
      <c r="FP157" s="1"/>
      <c r="FQ157" s="1"/>
      <c r="FR157" s="1"/>
      <c r="FS157" s="1"/>
      <c r="FT157" s="1"/>
      <c r="FU157" s="1"/>
      <c r="FV157" s="1"/>
      <c r="FW157" s="1"/>
      <c r="FX157" s="1"/>
      <c r="FY157" s="1"/>
      <c r="FZ157" s="1"/>
      <c r="GA157" s="1"/>
      <c r="GB157" s="1"/>
      <c r="GC157" s="1"/>
      <c r="GD157" s="1"/>
      <c r="GG157" s="239" t="str">
        <f t="shared" si="209"/>
        <v/>
      </c>
      <c r="GH157" s="239" t="str">
        <f t="shared" si="210"/>
        <v/>
      </c>
      <c r="GI157" s="239" t="str">
        <f t="shared" si="211"/>
        <v/>
      </c>
      <c r="GJ157" s="239">
        <f t="shared" si="212"/>
        <v>0</v>
      </c>
      <c r="GK157" s="248" t="str">
        <f t="shared" si="213"/>
        <v/>
      </c>
      <c r="GM157" s="407" t="str">
        <f t="shared" ref="GM157:GM175" si="223">IF(NOT(OR(CS157="未定",CS157="")),"令和"&amp;CM157&amp;"年"&amp;CP157&amp;"月1日","")</f>
        <v/>
      </c>
      <c r="GN157" s="408" t="str">
        <f t="shared" ref="GN157:GN175" si="224">IF(GM157="","0",DATEVALUE(GM157))</f>
        <v>0</v>
      </c>
      <c r="GO157" s="409" t="str">
        <f t="shared" ref="GO157:GO175" si="225">IF(OR(CS157="予定",CS157="改善済"),1,"")</f>
        <v/>
      </c>
      <c r="GP157" s="408" t="str">
        <f t="shared" ref="GP157:GP175" si="226">IF(GO157=1,GN157,"0")</f>
        <v>0</v>
      </c>
      <c r="GQ157" s="410" t="str">
        <f t="shared" ref="GQ157:GQ175" si="227">IF(AND(EP157="要是正",AND(EO157=0,CS157="未定")),CS157,"")</f>
        <v/>
      </c>
      <c r="GR157" s="10" t="str">
        <f t="shared" ref="GR157:GR175" si="228">IF(EN157="要是正",IF(BN157="","",EQ157&amp;" "&amp;GW157&amp;" "&amp;BN157&amp;CHAR(10)),"")</f>
        <v/>
      </c>
      <c r="GS157" s="411">
        <f t="shared" si="185"/>
        <v>0</v>
      </c>
      <c r="GT157" s="11"/>
      <c r="GU157" s="11"/>
      <c r="GV157" s="11"/>
      <c r="GW157" s="1114">
        <f t="shared" ref="GW157:GW175" si="229">P157</f>
        <v>0</v>
      </c>
    </row>
    <row r="158" spans="2:205" s="10" customFormat="1" ht="50.1" customHeight="1" x14ac:dyDescent="0.15">
      <c r="B158" s="111"/>
      <c r="C158" s="229"/>
      <c r="D158" s="229"/>
      <c r="E158" s="229"/>
      <c r="F158" s="229"/>
      <c r="G158" s="229"/>
      <c r="H158" s="229"/>
      <c r="I158" s="260"/>
      <c r="J158" s="241"/>
      <c r="K158" s="242"/>
      <c r="L158" s="242"/>
      <c r="M158" s="2806"/>
      <c r="N158" s="2806"/>
      <c r="O158" s="2807"/>
      <c r="P158" s="2821"/>
      <c r="Q158" s="2822"/>
      <c r="R158" s="2822"/>
      <c r="S158" s="2822"/>
      <c r="T158" s="2822"/>
      <c r="U158" s="2822"/>
      <c r="V158" s="2822"/>
      <c r="W158" s="2822"/>
      <c r="X158" s="2822"/>
      <c r="Y158" s="2822"/>
      <c r="Z158" s="2823"/>
      <c r="AA158" s="2822"/>
      <c r="AB158" s="2822"/>
      <c r="AC158" s="2822"/>
      <c r="AD158" s="2822"/>
      <c r="AE158" s="2822"/>
      <c r="AF158" s="2822"/>
      <c r="AG158" s="2822"/>
      <c r="AH158" s="2822"/>
      <c r="AI158" s="2822"/>
      <c r="AJ158" s="2822"/>
      <c r="AK158" s="2822"/>
      <c r="AL158" s="2822"/>
      <c r="AM158" s="2822"/>
      <c r="AN158" s="2822"/>
      <c r="AO158" s="2822"/>
      <c r="AP158" s="2822"/>
      <c r="AQ158" s="2822"/>
      <c r="AR158" s="2822"/>
      <c r="AS158" s="2822"/>
      <c r="AT158" s="2822"/>
      <c r="AU158" s="2822"/>
      <c r="AV158" s="2822"/>
      <c r="AW158" s="2822"/>
      <c r="AX158" s="2822"/>
      <c r="AY158" s="2823"/>
      <c r="AZ158" s="2815"/>
      <c r="BA158" s="2815"/>
      <c r="BB158" s="2815"/>
      <c r="BC158" s="2815"/>
      <c r="BD158" s="2815"/>
      <c r="BE158" s="2815"/>
      <c r="BF158" s="2815"/>
      <c r="BG158" s="2815"/>
      <c r="BH158" s="2815"/>
      <c r="BI158" s="2815"/>
      <c r="BJ158" s="2815"/>
      <c r="BK158" s="2815"/>
      <c r="BL158" s="2781"/>
      <c r="BM158" s="2781"/>
      <c r="BN158" s="3125"/>
      <c r="BO158" s="3125"/>
      <c r="BP158" s="3125"/>
      <c r="BQ158" s="3125"/>
      <c r="BR158" s="3125"/>
      <c r="BS158" s="3125"/>
      <c r="BT158" s="3125"/>
      <c r="BU158" s="3125"/>
      <c r="BV158" s="3125"/>
      <c r="BW158" s="3125"/>
      <c r="BX158" s="3125"/>
      <c r="BY158" s="3125"/>
      <c r="BZ158" s="3125"/>
      <c r="CA158" s="3125"/>
      <c r="CB158" s="3125"/>
      <c r="CC158" s="3125"/>
      <c r="CD158" s="3125"/>
      <c r="CE158" s="3125"/>
      <c r="CF158" s="3125"/>
      <c r="CG158" s="3125"/>
      <c r="CH158" s="3125"/>
      <c r="CI158" s="3125"/>
      <c r="CJ158" s="3125"/>
      <c r="CK158" s="3125"/>
      <c r="CL158" s="3125"/>
      <c r="CM158" s="3036"/>
      <c r="CN158" s="3036"/>
      <c r="CO158" s="3036"/>
      <c r="CP158" s="3036"/>
      <c r="CQ158" s="3036"/>
      <c r="CR158" s="3036"/>
      <c r="CS158" s="3031"/>
      <c r="CT158" s="2790"/>
      <c r="CU158" s="2790"/>
      <c r="CV158" s="2783"/>
      <c r="CW158" s="2784"/>
      <c r="CX158" s="2784"/>
      <c r="CY158" s="2784"/>
      <c r="CZ158" s="2784"/>
      <c r="DA158" s="2784"/>
      <c r="DB158" s="2784"/>
      <c r="DC158" s="2784"/>
      <c r="DD158" s="2784"/>
      <c r="DE158" s="2784"/>
      <c r="DF158" s="2784"/>
      <c r="DG158" s="2784"/>
      <c r="DH158" s="2784"/>
      <c r="DI158" s="2784"/>
      <c r="DJ158" s="2784"/>
      <c r="DK158" s="2784"/>
      <c r="DL158" s="2784"/>
      <c r="DM158" s="2784"/>
      <c r="DN158" s="2784"/>
      <c r="DO158" s="2785"/>
      <c r="DP158"/>
      <c r="DQ158"/>
      <c r="DR158"/>
      <c r="DS158"/>
      <c r="DT158"/>
      <c r="DU158"/>
      <c r="DV158"/>
      <c r="DW158"/>
      <c r="DX158"/>
      <c r="DY158"/>
      <c r="DZ158"/>
      <c r="EA158"/>
      <c r="EB158"/>
      <c r="EC158"/>
      <c r="ED158"/>
      <c r="EE158" s="229"/>
      <c r="EF158" s="237"/>
      <c r="EG158" s="131">
        <f t="shared" si="193"/>
        <v>0</v>
      </c>
      <c r="EH158" s="131">
        <f t="shared" si="194"/>
        <v>0</v>
      </c>
      <c r="EI158" s="131">
        <f t="shared" si="195"/>
        <v>0</v>
      </c>
      <c r="EJ158" s="131">
        <f t="shared" si="196"/>
        <v>0</v>
      </c>
      <c r="EK158" s="10">
        <f t="shared" si="197"/>
        <v>0</v>
      </c>
      <c r="EL158" s="131">
        <f t="shared" si="198"/>
        <v>0</v>
      </c>
      <c r="EM158" s="130">
        <f t="shared" si="199"/>
        <v>0</v>
      </c>
      <c r="EN158" s="129" t="str">
        <f t="shared" si="200"/>
        <v/>
      </c>
      <c r="EO158" s="121" t="str">
        <f>IF($EN158="要是正",MAX($EO$14:EO157)+1,"")</f>
        <v/>
      </c>
      <c r="EP158" s="121" t="str">
        <f>IF($EN158="要是正",MAX($EP$14:EP157)+1,"")</f>
        <v/>
      </c>
      <c r="EQ158" s="128" t="str">
        <f t="shared" si="201"/>
        <v/>
      </c>
      <c r="ER158" s="127" t="str">
        <f t="shared" si="202"/>
        <v/>
      </c>
      <c r="ES158" s="122" t="str">
        <f t="shared" si="203"/>
        <v/>
      </c>
      <c r="ET158" s="122" t="str">
        <f t="shared" si="204"/>
        <v/>
      </c>
      <c r="EU158" s="126" t="str">
        <f t="shared" si="205"/>
        <v/>
      </c>
      <c r="EV158" s="125" t="str">
        <f t="shared" si="214"/>
        <v/>
      </c>
      <c r="EW158" s="123" t="str">
        <f t="shared" si="215"/>
        <v>0</v>
      </c>
      <c r="EX158" s="124" t="str">
        <f t="shared" si="216"/>
        <v/>
      </c>
      <c r="EY158" s="123" t="str">
        <f t="shared" si="217"/>
        <v>0</v>
      </c>
      <c r="EZ158" s="123" t="str">
        <f t="shared" si="218"/>
        <v>0</v>
      </c>
      <c r="FA158" s="122" t="str">
        <f t="shared" si="219"/>
        <v/>
      </c>
      <c r="FB158" s="125" t="str">
        <f t="shared" si="206"/>
        <v/>
      </c>
      <c r="FC158" s="123" t="str">
        <f t="shared" si="207"/>
        <v>0</v>
      </c>
      <c r="FD158" s="124" t="str">
        <f t="shared" si="208"/>
        <v/>
      </c>
      <c r="FE158" s="123" t="str">
        <f t="shared" si="220"/>
        <v>0</v>
      </c>
      <c r="FF158" s="123" t="str">
        <f t="shared" si="221"/>
        <v/>
      </c>
      <c r="FG158" s="122" t="str">
        <f t="shared" si="222"/>
        <v/>
      </c>
      <c r="FH158" s="121"/>
      <c r="FI158" s="121"/>
      <c r="FJ158" s="595"/>
      <c r="FP158" s="1"/>
      <c r="FQ158" s="1"/>
      <c r="FR158" s="1"/>
      <c r="FS158" s="1"/>
      <c r="FT158" s="1"/>
      <c r="FU158" s="1"/>
      <c r="FV158" s="1"/>
      <c r="FW158" s="1"/>
      <c r="FX158" s="1"/>
      <c r="FY158" s="1"/>
      <c r="FZ158" s="1"/>
      <c r="GA158" s="1"/>
      <c r="GB158" s="1"/>
      <c r="GC158" s="1"/>
      <c r="GD158" s="1"/>
      <c r="GG158" s="239" t="str">
        <f t="shared" si="209"/>
        <v/>
      </c>
      <c r="GH158" s="239" t="str">
        <f t="shared" si="210"/>
        <v/>
      </c>
      <c r="GI158" s="239" t="str">
        <f t="shared" si="211"/>
        <v/>
      </c>
      <c r="GJ158" s="239">
        <f t="shared" si="212"/>
        <v>0</v>
      </c>
      <c r="GK158" s="248" t="str">
        <f t="shared" si="213"/>
        <v/>
      </c>
      <c r="GM158" s="407" t="str">
        <f t="shared" si="223"/>
        <v/>
      </c>
      <c r="GN158" s="408" t="str">
        <f t="shared" si="224"/>
        <v>0</v>
      </c>
      <c r="GO158" s="409" t="str">
        <f t="shared" si="225"/>
        <v/>
      </c>
      <c r="GP158" s="408" t="str">
        <f t="shared" si="226"/>
        <v>0</v>
      </c>
      <c r="GQ158" s="410" t="str">
        <f t="shared" si="227"/>
        <v/>
      </c>
      <c r="GR158" s="10" t="str">
        <f t="shared" si="228"/>
        <v/>
      </c>
      <c r="GS158" s="411">
        <f t="shared" si="185"/>
        <v>0</v>
      </c>
      <c r="GT158" s="11"/>
      <c r="GU158" s="11"/>
      <c r="GV158" s="11"/>
      <c r="GW158" s="1114">
        <f t="shared" si="229"/>
        <v>0</v>
      </c>
    </row>
    <row r="159" spans="2:205" s="10" customFormat="1" ht="50.1" customHeight="1" x14ac:dyDescent="0.15">
      <c r="B159" s="111"/>
      <c r="C159" s="229"/>
      <c r="D159" s="229"/>
      <c r="E159" s="229"/>
      <c r="F159" s="229"/>
      <c r="G159" s="229"/>
      <c r="H159" s="229"/>
      <c r="I159" s="260"/>
      <c r="J159" s="241"/>
      <c r="K159" s="242"/>
      <c r="L159" s="242"/>
      <c r="M159" s="2806"/>
      <c r="N159" s="2806"/>
      <c r="O159" s="2807"/>
      <c r="P159" s="2821"/>
      <c r="Q159" s="2822"/>
      <c r="R159" s="2822"/>
      <c r="S159" s="2822"/>
      <c r="T159" s="2822"/>
      <c r="U159" s="2822"/>
      <c r="V159" s="2822"/>
      <c r="W159" s="2822"/>
      <c r="X159" s="2822"/>
      <c r="Y159" s="2822"/>
      <c r="Z159" s="2823"/>
      <c r="AA159" s="2822"/>
      <c r="AB159" s="2822"/>
      <c r="AC159" s="2822"/>
      <c r="AD159" s="2822"/>
      <c r="AE159" s="2822"/>
      <c r="AF159" s="2822"/>
      <c r="AG159" s="2822"/>
      <c r="AH159" s="2822"/>
      <c r="AI159" s="2822"/>
      <c r="AJ159" s="2822"/>
      <c r="AK159" s="2822"/>
      <c r="AL159" s="2822"/>
      <c r="AM159" s="2822"/>
      <c r="AN159" s="2822"/>
      <c r="AO159" s="2822"/>
      <c r="AP159" s="2822"/>
      <c r="AQ159" s="2822"/>
      <c r="AR159" s="2822"/>
      <c r="AS159" s="2822"/>
      <c r="AT159" s="2822"/>
      <c r="AU159" s="2822"/>
      <c r="AV159" s="2822"/>
      <c r="AW159" s="2822"/>
      <c r="AX159" s="2822"/>
      <c r="AY159" s="2823"/>
      <c r="AZ159" s="2815"/>
      <c r="BA159" s="2815"/>
      <c r="BB159" s="2815"/>
      <c r="BC159" s="2815"/>
      <c r="BD159" s="2815"/>
      <c r="BE159" s="2815"/>
      <c r="BF159" s="2815"/>
      <c r="BG159" s="2815"/>
      <c r="BH159" s="2815"/>
      <c r="BI159" s="2815"/>
      <c r="BJ159" s="2815"/>
      <c r="BK159" s="2815"/>
      <c r="BL159" s="2781"/>
      <c r="BM159" s="2781"/>
      <c r="BN159" s="3125"/>
      <c r="BO159" s="3125"/>
      <c r="BP159" s="3125"/>
      <c r="BQ159" s="3125"/>
      <c r="BR159" s="3125"/>
      <c r="BS159" s="3125"/>
      <c r="BT159" s="3125"/>
      <c r="BU159" s="3125"/>
      <c r="BV159" s="3125"/>
      <c r="BW159" s="3125"/>
      <c r="BX159" s="3125"/>
      <c r="BY159" s="3125"/>
      <c r="BZ159" s="3125"/>
      <c r="CA159" s="3125"/>
      <c r="CB159" s="3125"/>
      <c r="CC159" s="3125"/>
      <c r="CD159" s="3125"/>
      <c r="CE159" s="3125"/>
      <c r="CF159" s="3125"/>
      <c r="CG159" s="3125"/>
      <c r="CH159" s="3125"/>
      <c r="CI159" s="3125"/>
      <c r="CJ159" s="3125"/>
      <c r="CK159" s="3125"/>
      <c r="CL159" s="3125"/>
      <c r="CM159" s="3036"/>
      <c r="CN159" s="3036"/>
      <c r="CO159" s="3036"/>
      <c r="CP159" s="3036"/>
      <c r="CQ159" s="3036"/>
      <c r="CR159" s="3036"/>
      <c r="CS159" s="3031"/>
      <c r="CT159" s="2790"/>
      <c r="CU159" s="2790"/>
      <c r="CV159" s="2783"/>
      <c r="CW159" s="2784"/>
      <c r="CX159" s="2784"/>
      <c r="CY159" s="2784"/>
      <c r="CZ159" s="2784"/>
      <c r="DA159" s="2784"/>
      <c r="DB159" s="2784"/>
      <c r="DC159" s="2784"/>
      <c r="DD159" s="2784"/>
      <c r="DE159" s="2784"/>
      <c r="DF159" s="2784"/>
      <c r="DG159" s="2784"/>
      <c r="DH159" s="2784"/>
      <c r="DI159" s="2784"/>
      <c r="DJ159" s="2784"/>
      <c r="DK159" s="2784"/>
      <c r="DL159" s="2784"/>
      <c r="DM159" s="2784"/>
      <c r="DN159" s="2784"/>
      <c r="DO159" s="2785"/>
      <c r="DP159"/>
      <c r="DQ159"/>
      <c r="DR159"/>
      <c r="DS159"/>
      <c r="DT159"/>
      <c r="DU159"/>
      <c r="DV159"/>
      <c r="DW159"/>
      <c r="DX159"/>
      <c r="DY159"/>
      <c r="DZ159"/>
      <c r="EA159"/>
      <c r="EB159"/>
      <c r="EC159"/>
      <c r="ED159"/>
      <c r="EE159" s="229"/>
      <c r="EF159" s="237"/>
      <c r="EG159" s="131">
        <f t="shared" si="193"/>
        <v>0</v>
      </c>
      <c r="EH159" s="131">
        <f t="shared" si="194"/>
        <v>0</v>
      </c>
      <c r="EI159" s="131">
        <f t="shared" si="195"/>
        <v>0</v>
      </c>
      <c r="EJ159" s="131">
        <f t="shared" si="196"/>
        <v>0</v>
      </c>
      <c r="EK159" s="10">
        <f t="shared" si="197"/>
        <v>0</v>
      </c>
      <c r="EL159" s="131">
        <f t="shared" si="198"/>
        <v>0</v>
      </c>
      <c r="EM159" s="130">
        <f t="shared" si="199"/>
        <v>0</v>
      </c>
      <c r="EN159" s="129" t="str">
        <f t="shared" si="200"/>
        <v/>
      </c>
      <c r="EO159" s="121" t="str">
        <f>IF($EN159="要是正",MAX($EO$14:EO158)+1,"")</f>
        <v/>
      </c>
      <c r="EP159" s="121" t="str">
        <f>IF($EN159="要是正",MAX($EP$14:EP158)+1,"")</f>
        <v/>
      </c>
      <c r="EQ159" s="128" t="str">
        <f t="shared" si="201"/>
        <v/>
      </c>
      <c r="ER159" s="127" t="str">
        <f t="shared" si="202"/>
        <v/>
      </c>
      <c r="ES159" s="122" t="str">
        <f t="shared" si="203"/>
        <v/>
      </c>
      <c r="ET159" s="122" t="str">
        <f t="shared" si="204"/>
        <v/>
      </c>
      <c r="EU159" s="126" t="str">
        <f t="shared" si="205"/>
        <v/>
      </c>
      <c r="EV159" s="125" t="str">
        <f t="shared" si="214"/>
        <v/>
      </c>
      <c r="EW159" s="123" t="str">
        <f t="shared" si="215"/>
        <v>0</v>
      </c>
      <c r="EX159" s="124" t="str">
        <f t="shared" si="216"/>
        <v/>
      </c>
      <c r="EY159" s="123" t="str">
        <f t="shared" si="217"/>
        <v>0</v>
      </c>
      <c r="EZ159" s="123" t="str">
        <f t="shared" si="218"/>
        <v>0</v>
      </c>
      <c r="FA159" s="122" t="str">
        <f t="shared" si="219"/>
        <v/>
      </c>
      <c r="FB159" s="125" t="str">
        <f t="shared" si="206"/>
        <v/>
      </c>
      <c r="FC159" s="123" t="str">
        <f t="shared" si="207"/>
        <v>0</v>
      </c>
      <c r="FD159" s="124" t="str">
        <f t="shared" si="208"/>
        <v/>
      </c>
      <c r="FE159" s="123" t="str">
        <f t="shared" si="220"/>
        <v>0</v>
      </c>
      <c r="FF159" s="123" t="str">
        <f t="shared" si="221"/>
        <v/>
      </c>
      <c r="FG159" s="122" t="str">
        <f t="shared" si="222"/>
        <v/>
      </c>
      <c r="FH159" s="121"/>
      <c r="FI159" s="121"/>
      <c r="FJ159" s="595"/>
      <c r="FP159" s="1"/>
      <c r="FQ159" s="1"/>
      <c r="FR159" s="1"/>
      <c r="FS159" s="1"/>
      <c r="FT159" s="1"/>
      <c r="FU159" s="1"/>
      <c r="FV159" s="1"/>
      <c r="FW159" s="1"/>
      <c r="FX159" s="1"/>
      <c r="FY159" s="1"/>
      <c r="FZ159" s="1"/>
      <c r="GA159" s="1"/>
      <c r="GB159" s="1"/>
      <c r="GC159" s="1"/>
      <c r="GD159" s="1"/>
      <c r="GG159" s="239" t="str">
        <f t="shared" si="209"/>
        <v/>
      </c>
      <c r="GH159" s="239" t="str">
        <f t="shared" si="210"/>
        <v/>
      </c>
      <c r="GI159" s="239" t="str">
        <f t="shared" si="211"/>
        <v/>
      </c>
      <c r="GJ159" s="239">
        <f t="shared" si="212"/>
        <v>0</v>
      </c>
      <c r="GK159" s="248" t="str">
        <f t="shared" si="213"/>
        <v/>
      </c>
      <c r="GM159" s="407" t="str">
        <f t="shared" si="223"/>
        <v/>
      </c>
      <c r="GN159" s="408" t="str">
        <f t="shared" si="224"/>
        <v>0</v>
      </c>
      <c r="GO159" s="409" t="str">
        <f t="shared" si="225"/>
        <v/>
      </c>
      <c r="GP159" s="408" t="str">
        <f t="shared" si="226"/>
        <v>0</v>
      </c>
      <c r="GQ159" s="410" t="str">
        <f t="shared" si="227"/>
        <v/>
      </c>
      <c r="GR159" s="10" t="str">
        <f t="shared" si="228"/>
        <v/>
      </c>
      <c r="GS159" s="411">
        <f t="shared" si="185"/>
        <v>0</v>
      </c>
      <c r="GT159" s="11"/>
      <c r="GU159" s="11"/>
      <c r="GV159" s="11"/>
      <c r="GW159" s="1114">
        <f t="shared" si="229"/>
        <v>0</v>
      </c>
    </row>
    <row r="160" spans="2:205" s="10" customFormat="1" ht="50.1" customHeight="1" x14ac:dyDescent="0.15">
      <c r="B160" s="111"/>
      <c r="C160" s="229"/>
      <c r="D160" s="229"/>
      <c r="E160" s="229"/>
      <c r="F160" s="229"/>
      <c r="G160" s="229"/>
      <c r="H160" s="229"/>
      <c r="I160" s="260"/>
      <c r="J160" s="241"/>
      <c r="K160" s="242"/>
      <c r="L160" s="242"/>
      <c r="M160" s="2806"/>
      <c r="N160" s="2806"/>
      <c r="O160" s="2807"/>
      <c r="P160" s="2821"/>
      <c r="Q160" s="2822"/>
      <c r="R160" s="2822"/>
      <c r="S160" s="2822"/>
      <c r="T160" s="2822"/>
      <c r="U160" s="2822"/>
      <c r="V160" s="2822"/>
      <c r="W160" s="2822"/>
      <c r="X160" s="2822"/>
      <c r="Y160" s="2822"/>
      <c r="Z160" s="2823"/>
      <c r="AA160" s="2822"/>
      <c r="AB160" s="2822"/>
      <c r="AC160" s="2822"/>
      <c r="AD160" s="2822"/>
      <c r="AE160" s="2822"/>
      <c r="AF160" s="2822"/>
      <c r="AG160" s="2822"/>
      <c r="AH160" s="2822"/>
      <c r="AI160" s="2822"/>
      <c r="AJ160" s="2822"/>
      <c r="AK160" s="2822"/>
      <c r="AL160" s="2822"/>
      <c r="AM160" s="2822"/>
      <c r="AN160" s="2822"/>
      <c r="AO160" s="2822"/>
      <c r="AP160" s="2822"/>
      <c r="AQ160" s="2822"/>
      <c r="AR160" s="2822"/>
      <c r="AS160" s="2822"/>
      <c r="AT160" s="2822"/>
      <c r="AU160" s="2822"/>
      <c r="AV160" s="2822"/>
      <c r="AW160" s="2822"/>
      <c r="AX160" s="2822"/>
      <c r="AY160" s="2823"/>
      <c r="AZ160" s="2815"/>
      <c r="BA160" s="2815"/>
      <c r="BB160" s="2815"/>
      <c r="BC160" s="2815"/>
      <c r="BD160" s="2815"/>
      <c r="BE160" s="2815"/>
      <c r="BF160" s="2815"/>
      <c r="BG160" s="2815"/>
      <c r="BH160" s="2815"/>
      <c r="BI160" s="2815"/>
      <c r="BJ160" s="2815"/>
      <c r="BK160" s="2815"/>
      <c r="BL160" s="2781"/>
      <c r="BM160" s="2781"/>
      <c r="BN160" s="3125"/>
      <c r="BO160" s="3125"/>
      <c r="BP160" s="3125"/>
      <c r="BQ160" s="3125"/>
      <c r="BR160" s="3125"/>
      <c r="BS160" s="3125"/>
      <c r="BT160" s="3125"/>
      <c r="BU160" s="3125"/>
      <c r="BV160" s="3125"/>
      <c r="BW160" s="3125"/>
      <c r="BX160" s="3125"/>
      <c r="BY160" s="3125"/>
      <c r="BZ160" s="3125"/>
      <c r="CA160" s="3125"/>
      <c r="CB160" s="3125"/>
      <c r="CC160" s="3125"/>
      <c r="CD160" s="3125"/>
      <c r="CE160" s="3125"/>
      <c r="CF160" s="3125"/>
      <c r="CG160" s="3125"/>
      <c r="CH160" s="3125"/>
      <c r="CI160" s="3125"/>
      <c r="CJ160" s="3125"/>
      <c r="CK160" s="3125"/>
      <c r="CL160" s="3125"/>
      <c r="CM160" s="3036"/>
      <c r="CN160" s="3036"/>
      <c r="CO160" s="3036"/>
      <c r="CP160" s="3036"/>
      <c r="CQ160" s="3036"/>
      <c r="CR160" s="3036"/>
      <c r="CS160" s="3031"/>
      <c r="CT160" s="2790"/>
      <c r="CU160" s="2790"/>
      <c r="CV160" s="2783"/>
      <c r="CW160" s="2784"/>
      <c r="CX160" s="2784"/>
      <c r="CY160" s="2784"/>
      <c r="CZ160" s="2784"/>
      <c r="DA160" s="2784"/>
      <c r="DB160" s="2784"/>
      <c r="DC160" s="2784"/>
      <c r="DD160" s="2784"/>
      <c r="DE160" s="2784"/>
      <c r="DF160" s="2784"/>
      <c r="DG160" s="2784"/>
      <c r="DH160" s="2784"/>
      <c r="DI160" s="2784"/>
      <c r="DJ160" s="2784"/>
      <c r="DK160" s="2784"/>
      <c r="DL160" s="2784"/>
      <c r="DM160" s="2784"/>
      <c r="DN160" s="2784"/>
      <c r="DO160" s="2785"/>
      <c r="DP160"/>
      <c r="DQ160"/>
      <c r="DR160"/>
      <c r="DS160"/>
      <c r="DT160"/>
      <c r="DU160"/>
      <c r="DV160"/>
      <c r="DW160"/>
      <c r="DX160"/>
      <c r="DY160"/>
      <c r="DZ160"/>
      <c r="EA160"/>
      <c r="EB160"/>
      <c r="EC160"/>
      <c r="ED160"/>
      <c r="EE160" s="229"/>
      <c r="EF160" s="237"/>
      <c r="EG160" s="131">
        <f t="shared" si="193"/>
        <v>0</v>
      </c>
      <c r="EH160" s="131">
        <f t="shared" si="194"/>
        <v>0</v>
      </c>
      <c r="EI160" s="131">
        <f t="shared" si="195"/>
        <v>0</v>
      </c>
      <c r="EJ160" s="131">
        <f t="shared" si="196"/>
        <v>0</v>
      </c>
      <c r="EK160" s="10">
        <f t="shared" si="197"/>
        <v>0</v>
      </c>
      <c r="EL160" s="131">
        <f t="shared" si="198"/>
        <v>0</v>
      </c>
      <c r="EM160" s="130">
        <f t="shared" si="199"/>
        <v>0</v>
      </c>
      <c r="EN160" s="129" t="str">
        <f t="shared" si="200"/>
        <v/>
      </c>
      <c r="EO160" s="121" t="str">
        <f>IF($EN160="要是正",MAX($EO$14:EO159)+1,"")</f>
        <v/>
      </c>
      <c r="EP160" s="121" t="str">
        <f>IF($EN160="要是正",MAX($EP$14:EP159)+1,"")</f>
        <v/>
      </c>
      <c r="EQ160" s="128" t="str">
        <f t="shared" si="201"/>
        <v/>
      </c>
      <c r="ER160" s="127" t="str">
        <f t="shared" si="202"/>
        <v/>
      </c>
      <c r="ES160" s="122" t="str">
        <f t="shared" si="203"/>
        <v/>
      </c>
      <c r="ET160" s="122" t="str">
        <f t="shared" si="204"/>
        <v/>
      </c>
      <c r="EU160" s="126" t="str">
        <f t="shared" si="205"/>
        <v/>
      </c>
      <c r="EV160" s="125" t="str">
        <f t="shared" si="214"/>
        <v/>
      </c>
      <c r="EW160" s="123" t="str">
        <f t="shared" si="215"/>
        <v>0</v>
      </c>
      <c r="EX160" s="124" t="str">
        <f t="shared" si="216"/>
        <v/>
      </c>
      <c r="EY160" s="123" t="str">
        <f t="shared" si="217"/>
        <v>0</v>
      </c>
      <c r="EZ160" s="123" t="str">
        <f t="shared" si="218"/>
        <v>0</v>
      </c>
      <c r="FA160" s="122" t="str">
        <f t="shared" si="219"/>
        <v/>
      </c>
      <c r="FB160" s="125" t="str">
        <f t="shared" si="206"/>
        <v/>
      </c>
      <c r="FC160" s="123" t="str">
        <f t="shared" si="207"/>
        <v>0</v>
      </c>
      <c r="FD160" s="124" t="str">
        <f t="shared" si="208"/>
        <v/>
      </c>
      <c r="FE160" s="123" t="str">
        <f t="shared" si="220"/>
        <v>0</v>
      </c>
      <c r="FF160" s="123" t="str">
        <f t="shared" si="221"/>
        <v/>
      </c>
      <c r="FG160" s="122" t="str">
        <f t="shared" si="222"/>
        <v/>
      </c>
      <c r="FH160" s="121"/>
      <c r="FI160" s="121"/>
      <c r="FJ160" s="595"/>
      <c r="FP160" s="1"/>
      <c r="FQ160" s="1"/>
      <c r="FR160" s="1"/>
      <c r="FS160" s="1"/>
      <c r="FT160" s="1"/>
      <c r="FU160" s="1"/>
      <c r="FV160" s="1"/>
      <c r="FW160" s="1"/>
      <c r="FX160" s="1"/>
      <c r="FY160" s="1"/>
      <c r="FZ160" s="1"/>
      <c r="GA160" s="1"/>
      <c r="GB160" s="1"/>
      <c r="GC160" s="1"/>
      <c r="GD160" s="1"/>
      <c r="GG160" s="239" t="str">
        <f t="shared" si="209"/>
        <v/>
      </c>
      <c r="GH160" s="239" t="str">
        <f t="shared" si="210"/>
        <v/>
      </c>
      <c r="GI160" s="239" t="str">
        <f t="shared" si="211"/>
        <v/>
      </c>
      <c r="GJ160" s="239">
        <f t="shared" si="212"/>
        <v>0</v>
      </c>
      <c r="GK160" s="248" t="str">
        <f t="shared" si="213"/>
        <v/>
      </c>
      <c r="GM160" s="407" t="str">
        <f t="shared" si="223"/>
        <v/>
      </c>
      <c r="GN160" s="408" t="str">
        <f t="shared" si="224"/>
        <v>0</v>
      </c>
      <c r="GO160" s="409" t="str">
        <f t="shared" si="225"/>
        <v/>
      </c>
      <c r="GP160" s="408" t="str">
        <f t="shared" si="226"/>
        <v>0</v>
      </c>
      <c r="GQ160" s="410" t="str">
        <f t="shared" si="227"/>
        <v/>
      </c>
      <c r="GR160" s="10" t="str">
        <f t="shared" si="228"/>
        <v/>
      </c>
      <c r="GS160" s="411">
        <f t="shared" si="185"/>
        <v>0</v>
      </c>
      <c r="GT160" s="11"/>
      <c r="GU160" s="11"/>
      <c r="GV160" s="11"/>
      <c r="GW160" s="1114">
        <f t="shared" si="229"/>
        <v>0</v>
      </c>
    </row>
    <row r="161" spans="2:205" s="10" customFormat="1" ht="50.1" customHeight="1" x14ac:dyDescent="0.15">
      <c r="B161" s="111"/>
      <c r="C161" s="229"/>
      <c r="D161" s="229"/>
      <c r="E161" s="229"/>
      <c r="F161" s="229"/>
      <c r="G161" s="229"/>
      <c r="H161" s="229"/>
      <c r="I161" s="260"/>
      <c r="J161" s="241"/>
      <c r="K161" s="242"/>
      <c r="L161" s="242"/>
      <c r="M161" s="2806"/>
      <c r="N161" s="2806"/>
      <c r="O161" s="2807"/>
      <c r="P161" s="2821"/>
      <c r="Q161" s="2822"/>
      <c r="R161" s="2822"/>
      <c r="S161" s="2822"/>
      <c r="T161" s="2822"/>
      <c r="U161" s="2822"/>
      <c r="V161" s="2822"/>
      <c r="W161" s="2822"/>
      <c r="X161" s="2822"/>
      <c r="Y161" s="2822"/>
      <c r="Z161" s="2823"/>
      <c r="AA161" s="2822"/>
      <c r="AB161" s="2822"/>
      <c r="AC161" s="2822"/>
      <c r="AD161" s="2822"/>
      <c r="AE161" s="2822"/>
      <c r="AF161" s="2822"/>
      <c r="AG161" s="2822"/>
      <c r="AH161" s="2822"/>
      <c r="AI161" s="2822"/>
      <c r="AJ161" s="2822"/>
      <c r="AK161" s="2822"/>
      <c r="AL161" s="2822"/>
      <c r="AM161" s="2822"/>
      <c r="AN161" s="2822"/>
      <c r="AO161" s="2822"/>
      <c r="AP161" s="2822"/>
      <c r="AQ161" s="2822"/>
      <c r="AR161" s="2822"/>
      <c r="AS161" s="2822"/>
      <c r="AT161" s="2822"/>
      <c r="AU161" s="2822"/>
      <c r="AV161" s="2822"/>
      <c r="AW161" s="2822"/>
      <c r="AX161" s="2822"/>
      <c r="AY161" s="2823"/>
      <c r="AZ161" s="2815"/>
      <c r="BA161" s="2815"/>
      <c r="BB161" s="2815"/>
      <c r="BC161" s="2815"/>
      <c r="BD161" s="2815"/>
      <c r="BE161" s="2815"/>
      <c r="BF161" s="2815"/>
      <c r="BG161" s="2815"/>
      <c r="BH161" s="2815"/>
      <c r="BI161" s="2815"/>
      <c r="BJ161" s="2815"/>
      <c r="BK161" s="2815"/>
      <c r="BL161" s="2781"/>
      <c r="BM161" s="2781"/>
      <c r="BN161" s="3125"/>
      <c r="BO161" s="3125"/>
      <c r="BP161" s="3125"/>
      <c r="BQ161" s="3125"/>
      <c r="BR161" s="3125"/>
      <c r="BS161" s="3125"/>
      <c r="BT161" s="3125"/>
      <c r="BU161" s="3125"/>
      <c r="BV161" s="3125"/>
      <c r="BW161" s="3125"/>
      <c r="BX161" s="3125"/>
      <c r="BY161" s="3125"/>
      <c r="BZ161" s="3125"/>
      <c r="CA161" s="3125"/>
      <c r="CB161" s="3125"/>
      <c r="CC161" s="3125"/>
      <c r="CD161" s="3125"/>
      <c r="CE161" s="3125"/>
      <c r="CF161" s="3125"/>
      <c r="CG161" s="3125"/>
      <c r="CH161" s="3125"/>
      <c r="CI161" s="3125"/>
      <c r="CJ161" s="3125"/>
      <c r="CK161" s="3125"/>
      <c r="CL161" s="3125"/>
      <c r="CM161" s="3036"/>
      <c r="CN161" s="3036"/>
      <c r="CO161" s="3036"/>
      <c r="CP161" s="3036"/>
      <c r="CQ161" s="3036"/>
      <c r="CR161" s="3036"/>
      <c r="CS161" s="3031"/>
      <c r="CT161" s="2790"/>
      <c r="CU161" s="2790"/>
      <c r="CV161" s="2783"/>
      <c r="CW161" s="2784"/>
      <c r="CX161" s="2784"/>
      <c r="CY161" s="2784"/>
      <c r="CZ161" s="2784"/>
      <c r="DA161" s="2784"/>
      <c r="DB161" s="2784"/>
      <c r="DC161" s="2784"/>
      <c r="DD161" s="2784"/>
      <c r="DE161" s="2784"/>
      <c r="DF161" s="2784"/>
      <c r="DG161" s="2784"/>
      <c r="DH161" s="2784"/>
      <c r="DI161" s="2784"/>
      <c r="DJ161" s="2784"/>
      <c r="DK161" s="2784"/>
      <c r="DL161" s="2784"/>
      <c r="DM161" s="2784"/>
      <c r="DN161" s="2784"/>
      <c r="DO161" s="2785"/>
      <c r="DP161"/>
      <c r="DQ161"/>
      <c r="DR161"/>
      <c r="DS161"/>
      <c r="DT161"/>
      <c r="DU161"/>
      <c r="DV161"/>
      <c r="DW161"/>
      <c r="DX161"/>
      <c r="DY161"/>
      <c r="DZ161"/>
      <c r="EA161"/>
      <c r="EB161"/>
      <c r="EC161"/>
      <c r="ED161"/>
      <c r="EE161" s="229"/>
      <c r="EF161" s="237"/>
      <c r="EG161" s="131">
        <f t="shared" si="193"/>
        <v>0</v>
      </c>
      <c r="EH161" s="131">
        <f t="shared" si="194"/>
        <v>0</v>
      </c>
      <c r="EI161" s="131">
        <f t="shared" si="195"/>
        <v>0</v>
      </c>
      <c r="EJ161" s="131">
        <f t="shared" si="196"/>
        <v>0</v>
      </c>
      <c r="EK161" s="10">
        <f t="shared" si="197"/>
        <v>0</v>
      </c>
      <c r="EL161" s="131">
        <f t="shared" si="198"/>
        <v>0</v>
      </c>
      <c r="EM161" s="130">
        <f t="shared" si="199"/>
        <v>0</v>
      </c>
      <c r="EN161" s="129" t="str">
        <f t="shared" si="200"/>
        <v/>
      </c>
      <c r="EO161" s="121" t="str">
        <f>IF($EN161="要是正",MAX($EO$14:EO160)+1,"")</f>
        <v/>
      </c>
      <c r="EP161" s="121" t="str">
        <f>IF($EN161="要是正",MAX($EP$14:EP160)+1,"")</f>
        <v/>
      </c>
      <c r="EQ161" s="128" t="str">
        <f t="shared" si="201"/>
        <v/>
      </c>
      <c r="ER161" s="127" t="str">
        <f t="shared" si="202"/>
        <v/>
      </c>
      <c r="ES161" s="122" t="str">
        <f t="shared" si="203"/>
        <v/>
      </c>
      <c r="ET161" s="122" t="str">
        <f t="shared" si="204"/>
        <v/>
      </c>
      <c r="EU161" s="126" t="str">
        <f t="shared" si="205"/>
        <v/>
      </c>
      <c r="EV161" s="125" t="str">
        <f t="shared" si="214"/>
        <v/>
      </c>
      <c r="EW161" s="123" t="str">
        <f t="shared" si="215"/>
        <v>0</v>
      </c>
      <c r="EX161" s="124" t="str">
        <f t="shared" si="216"/>
        <v/>
      </c>
      <c r="EY161" s="123" t="str">
        <f t="shared" si="217"/>
        <v>0</v>
      </c>
      <c r="EZ161" s="123" t="str">
        <f t="shared" si="218"/>
        <v>0</v>
      </c>
      <c r="FA161" s="122" t="str">
        <f t="shared" si="219"/>
        <v/>
      </c>
      <c r="FB161" s="125" t="str">
        <f t="shared" si="206"/>
        <v/>
      </c>
      <c r="FC161" s="123" t="str">
        <f t="shared" si="207"/>
        <v>0</v>
      </c>
      <c r="FD161" s="124" t="str">
        <f t="shared" si="208"/>
        <v/>
      </c>
      <c r="FE161" s="123" t="str">
        <f t="shared" si="220"/>
        <v>0</v>
      </c>
      <c r="FF161" s="123" t="str">
        <f t="shared" si="221"/>
        <v/>
      </c>
      <c r="FG161" s="122" t="str">
        <f t="shared" si="222"/>
        <v/>
      </c>
      <c r="FH161" s="121"/>
      <c r="FI161" s="121"/>
      <c r="FJ161" s="595"/>
      <c r="FP161" s="1"/>
      <c r="FQ161" s="1"/>
      <c r="FR161" s="1"/>
      <c r="FS161" s="1"/>
      <c r="FT161" s="1"/>
      <c r="FU161" s="1"/>
      <c r="FV161" s="1"/>
      <c r="FW161" s="1"/>
      <c r="FX161" s="1"/>
      <c r="FY161" s="1"/>
      <c r="FZ161" s="1"/>
      <c r="GA161" s="1"/>
      <c r="GB161" s="1"/>
      <c r="GC161" s="1"/>
      <c r="GD161" s="1"/>
      <c r="GG161" s="239" t="str">
        <f t="shared" si="209"/>
        <v/>
      </c>
      <c r="GH161" s="239" t="str">
        <f t="shared" si="210"/>
        <v/>
      </c>
      <c r="GI161" s="239" t="str">
        <f t="shared" si="211"/>
        <v/>
      </c>
      <c r="GJ161" s="239">
        <f t="shared" si="212"/>
        <v>0</v>
      </c>
      <c r="GK161" s="248" t="str">
        <f t="shared" si="213"/>
        <v/>
      </c>
      <c r="GM161" s="407" t="str">
        <f t="shared" si="223"/>
        <v/>
      </c>
      <c r="GN161" s="408" t="str">
        <f t="shared" si="224"/>
        <v>0</v>
      </c>
      <c r="GO161" s="409" t="str">
        <f t="shared" si="225"/>
        <v/>
      </c>
      <c r="GP161" s="408" t="str">
        <f t="shared" si="226"/>
        <v>0</v>
      </c>
      <c r="GQ161" s="410" t="str">
        <f t="shared" si="227"/>
        <v/>
      </c>
      <c r="GR161" s="10" t="str">
        <f t="shared" si="228"/>
        <v/>
      </c>
      <c r="GS161" s="411">
        <f t="shared" si="185"/>
        <v>0</v>
      </c>
      <c r="GT161" s="11"/>
      <c r="GU161" s="11"/>
      <c r="GV161" s="11"/>
      <c r="GW161" s="1114">
        <f t="shared" si="229"/>
        <v>0</v>
      </c>
    </row>
    <row r="162" spans="2:205" s="10" customFormat="1" ht="50.1" hidden="1" customHeight="1" x14ac:dyDescent="0.15">
      <c r="B162" s="111"/>
      <c r="C162" s="229"/>
      <c r="D162" s="229"/>
      <c r="E162" s="229"/>
      <c r="F162" s="229"/>
      <c r="G162" s="229"/>
      <c r="H162" s="229"/>
      <c r="I162" s="260"/>
      <c r="J162" s="241"/>
      <c r="K162" s="242"/>
      <c r="L162" s="242"/>
      <c r="M162" s="2806"/>
      <c r="N162" s="2806"/>
      <c r="O162" s="2807"/>
      <c r="P162" s="2821"/>
      <c r="Q162" s="2822"/>
      <c r="R162" s="2822"/>
      <c r="S162" s="2822"/>
      <c r="T162" s="2822"/>
      <c r="U162" s="2822"/>
      <c r="V162" s="2822"/>
      <c r="W162" s="2822"/>
      <c r="X162" s="2822"/>
      <c r="Y162" s="2822"/>
      <c r="Z162" s="2823"/>
      <c r="AA162" s="2822"/>
      <c r="AB162" s="2822"/>
      <c r="AC162" s="2822"/>
      <c r="AD162" s="2822"/>
      <c r="AE162" s="2822"/>
      <c r="AF162" s="2822"/>
      <c r="AG162" s="2822"/>
      <c r="AH162" s="2822"/>
      <c r="AI162" s="2822"/>
      <c r="AJ162" s="2822"/>
      <c r="AK162" s="2822"/>
      <c r="AL162" s="2822"/>
      <c r="AM162" s="2822"/>
      <c r="AN162" s="2822"/>
      <c r="AO162" s="2822"/>
      <c r="AP162" s="2822"/>
      <c r="AQ162" s="2822"/>
      <c r="AR162" s="2822"/>
      <c r="AS162" s="2822"/>
      <c r="AT162" s="2822"/>
      <c r="AU162" s="2822"/>
      <c r="AV162" s="2822"/>
      <c r="AW162" s="2822"/>
      <c r="AX162" s="2822"/>
      <c r="AY162" s="2823"/>
      <c r="AZ162" s="2815"/>
      <c r="BA162" s="2815"/>
      <c r="BB162" s="2815"/>
      <c r="BC162" s="2815"/>
      <c r="BD162" s="2815"/>
      <c r="BE162" s="2815"/>
      <c r="BF162" s="2815"/>
      <c r="BG162" s="2815"/>
      <c r="BH162" s="2815"/>
      <c r="BI162" s="2815"/>
      <c r="BJ162" s="2815"/>
      <c r="BK162" s="2815"/>
      <c r="BL162" s="2781"/>
      <c r="BM162" s="2781"/>
      <c r="BN162" s="3125"/>
      <c r="BO162" s="3125"/>
      <c r="BP162" s="3125"/>
      <c r="BQ162" s="3125"/>
      <c r="BR162" s="3125"/>
      <c r="BS162" s="3125"/>
      <c r="BT162" s="3125"/>
      <c r="BU162" s="3125"/>
      <c r="BV162" s="3125"/>
      <c r="BW162" s="3125"/>
      <c r="BX162" s="3125"/>
      <c r="BY162" s="3125"/>
      <c r="BZ162" s="3125"/>
      <c r="CA162" s="3125"/>
      <c r="CB162" s="3125"/>
      <c r="CC162" s="3125"/>
      <c r="CD162" s="3125"/>
      <c r="CE162" s="3125"/>
      <c r="CF162" s="3125"/>
      <c r="CG162" s="3125"/>
      <c r="CH162" s="3125"/>
      <c r="CI162" s="3125"/>
      <c r="CJ162" s="3125"/>
      <c r="CK162" s="3125"/>
      <c r="CL162" s="3125"/>
      <c r="CM162" s="3036"/>
      <c r="CN162" s="3036"/>
      <c r="CO162" s="3036"/>
      <c r="CP162" s="3036"/>
      <c r="CQ162" s="3036"/>
      <c r="CR162" s="3036"/>
      <c r="CS162" s="3031"/>
      <c r="CT162" s="2790"/>
      <c r="CU162" s="2790"/>
      <c r="CV162" s="2783"/>
      <c r="CW162" s="2784"/>
      <c r="CX162" s="2784"/>
      <c r="CY162" s="2784"/>
      <c r="CZ162" s="2784"/>
      <c r="DA162" s="2784"/>
      <c r="DB162" s="2784"/>
      <c r="DC162" s="2784"/>
      <c r="DD162" s="2784"/>
      <c r="DE162" s="2784"/>
      <c r="DF162" s="2784"/>
      <c r="DG162" s="2784"/>
      <c r="DH162" s="2784"/>
      <c r="DI162" s="2784"/>
      <c r="DJ162" s="2784"/>
      <c r="DK162" s="2784"/>
      <c r="DL162" s="2784"/>
      <c r="DM162" s="2784"/>
      <c r="DN162" s="2784"/>
      <c r="DO162" s="2785"/>
      <c r="DP162"/>
      <c r="DQ162"/>
      <c r="DR162"/>
      <c r="DS162"/>
      <c r="DT162"/>
      <c r="DU162"/>
      <c r="DV162"/>
      <c r="DW162"/>
      <c r="DX162"/>
      <c r="DY162"/>
      <c r="DZ162"/>
      <c r="EA162"/>
      <c r="EB162"/>
      <c r="EC162"/>
      <c r="ED162"/>
      <c r="EE162" s="229"/>
      <c r="EF162" s="237"/>
      <c r="EG162" s="131">
        <f t="shared" si="193"/>
        <v>0</v>
      </c>
      <c r="EH162" s="131">
        <f t="shared" si="194"/>
        <v>0</v>
      </c>
      <c r="EI162" s="131">
        <f t="shared" si="195"/>
        <v>0</v>
      </c>
      <c r="EJ162" s="131">
        <f t="shared" si="196"/>
        <v>0</v>
      </c>
      <c r="EK162" s="10">
        <f t="shared" si="197"/>
        <v>0</v>
      </c>
      <c r="EL162" s="131">
        <f t="shared" si="198"/>
        <v>0</v>
      </c>
      <c r="EM162" s="130">
        <f t="shared" si="199"/>
        <v>0</v>
      </c>
      <c r="EN162" s="129" t="str">
        <f t="shared" si="200"/>
        <v/>
      </c>
      <c r="EO162" s="121" t="str">
        <f>IF($EN162="要是正",MAX($EO$14:EO161)+1,"")</f>
        <v/>
      </c>
      <c r="EP162" s="121" t="str">
        <f>IF($EN162="要是正",MAX($EP$14:EP161)+1,"")</f>
        <v/>
      </c>
      <c r="EQ162" s="128" t="str">
        <f t="shared" si="201"/>
        <v/>
      </c>
      <c r="ER162" s="127" t="str">
        <f t="shared" si="202"/>
        <v/>
      </c>
      <c r="ES162" s="122" t="str">
        <f t="shared" si="203"/>
        <v/>
      </c>
      <c r="ET162" s="122" t="str">
        <f t="shared" si="204"/>
        <v/>
      </c>
      <c r="EU162" s="126" t="str">
        <f t="shared" si="205"/>
        <v/>
      </c>
      <c r="EV162" s="125" t="str">
        <f t="shared" si="214"/>
        <v/>
      </c>
      <c r="EW162" s="123" t="str">
        <f t="shared" si="215"/>
        <v>0</v>
      </c>
      <c r="EX162" s="124" t="str">
        <f t="shared" si="216"/>
        <v/>
      </c>
      <c r="EY162" s="123" t="str">
        <f t="shared" si="217"/>
        <v>0</v>
      </c>
      <c r="EZ162" s="123" t="str">
        <f t="shared" si="218"/>
        <v>0</v>
      </c>
      <c r="FA162" s="122" t="str">
        <f t="shared" si="219"/>
        <v/>
      </c>
      <c r="FB162" s="125" t="str">
        <f t="shared" si="206"/>
        <v/>
      </c>
      <c r="FC162" s="123" t="str">
        <f t="shared" si="207"/>
        <v>0</v>
      </c>
      <c r="FD162" s="124" t="str">
        <f t="shared" si="208"/>
        <v/>
      </c>
      <c r="FE162" s="123" t="str">
        <f t="shared" si="220"/>
        <v>0</v>
      </c>
      <c r="FF162" s="123" t="str">
        <f t="shared" si="221"/>
        <v/>
      </c>
      <c r="FG162" s="122" t="str">
        <f t="shared" si="222"/>
        <v/>
      </c>
      <c r="FH162" s="121"/>
      <c r="FI162" s="121"/>
      <c r="FJ162" s="595"/>
      <c r="FP162" s="1"/>
      <c r="FQ162" s="1"/>
      <c r="FR162" s="1"/>
      <c r="FS162" s="1"/>
      <c r="FT162" s="1"/>
      <c r="FU162" s="1"/>
      <c r="FV162" s="1"/>
      <c r="FW162" s="1"/>
      <c r="FX162" s="1"/>
      <c r="FY162" s="1"/>
      <c r="FZ162" s="1"/>
      <c r="GA162" s="1"/>
      <c r="GB162" s="1"/>
      <c r="GC162" s="1"/>
      <c r="GD162" s="1"/>
      <c r="GG162" s="239" t="str">
        <f t="shared" si="209"/>
        <v/>
      </c>
      <c r="GH162" s="239" t="str">
        <f t="shared" ref="GH162:GH175" si="230">IF(OR($AZ162="×要是正（既存不適格以外）",$AZ162="△既存不適格"),"○","")</f>
        <v/>
      </c>
      <c r="GI162" s="239" t="str">
        <f t="shared" ref="GI162:GI175" si="231">IF($AZ162="△既存不適格","○","")</f>
        <v/>
      </c>
      <c r="GJ162" s="239">
        <f t="shared" ref="GJ162:GJ175" si="232">BL162</f>
        <v>0</v>
      </c>
      <c r="GK162" s="248" t="str">
        <f t="shared" si="213"/>
        <v/>
      </c>
      <c r="GM162" s="407" t="str">
        <f t="shared" si="223"/>
        <v/>
      </c>
      <c r="GN162" s="408" t="str">
        <f t="shared" si="224"/>
        <v>0</v>
      </c>
      <c r="GO162" s="409" t="str">
        <f t="shared" si="225"/>
        <v/>
      </c>
      <c r="GP162" s="408" t="str">
        <f t="shared" si="226"/>
        <v>0</v>
      </c>
      <c r="GQ162" s="410" t="str">
        <f t="shared" si="227"/>
        <v/>
      </c>
      <c r="GR162" s="10" t="str">
        <f t="shared" si="228"/>
        <v/>
      </c>
      <c r="GS162" s="411">
        <f t="shared" si="185"/>
        <v>0</v>
      </c>
      <c r="GT162" s="11"/>
      <c r="GU162" s="11"/>
      <c r="GV162" s="11"/>
      <c r="GW162" s="1114">
        <f t="shared" si="229"/>
        <v>0</v>
      </c>
    </row>
    <row r="163" spans="2:205" s="10" customFormat="1" ht="50.1" hidden="1" customHeight="1" x14ac:dyDescent="0.15">
      <c r="B163" s="111"/>
      <c r="C163" s="229"/>
      <c r="D163" s="229"/>
      <c r="E163" s="229"/>
      <c r="F163" s="229"/>
      <c r="G163" s="229"/>
      <c r="H163" s="229"/>
      <c r="I163" s="260"/>
      <c r="J163" s="241"/>
      <c r="K163" s="242"/>
      <c r="L163" s="242"/>
      <c r="M163" s="2806"/>
      <c r="N163" s="2806"/>
      <c r="O163" s="2807"/>
      <c r="P163" s="2821"/>
      <c r="Q163" s="2822"/>
      <c r="R163" s="2822"/>
      <c r="S163" s="2822"/>
      <c r="T163" s="2822"/>
      <c r="U163" s="2822"/>
      <c r="V163" s="2822"/>
      <c r="W163" s="2822"/>
      <c r="X163" s="2822"/>
      <c r="Y163" s="2822"/>
      <c r="Z163" s="2823"/>
      <c r="AA163" s="2822"/>
      <c r="AB163" s="2822"/>
      <c r="AC163" s="2822"/>
      <c r="AD163" s="2822"/>
      <c r="AE163" s="2822"/>
      <c r="AF163" s="2822"/>
      <c r="AG163" s="2822"/>
      <c r="AH163" s="2822"/>
      <c r="AI163" s="2822"/>
      <c r="AJ163" s="2822"/>
      <c r="AK163" s="2822"/>
      <c r="AL163" s="2822"/>
      <c r="AM163" s="2822"/>
      <c r="AN163" s="2822"/>
      <c r="AO163" s="2822"/>
      <c r="AP163" s="2822"/>
      <c r="AQ163" s="2822"/>
      <c r="AR163" s="2822"/>
      <c r="AS163" s="2822"/>
      <c r="AT163" s="2822"/>
      <c r="AU163" s="2822"/>
      <c r="AV163" s="2822"/>
      <c r="AW163" s="2822"/>
      <c r="AX163" s="2822"/>
      <c r="AY163" s="2823"/>
      <c r="AZ163" s="2815"/>
      <c r="BA163" s="2815"/>
      <c r="BB163" s="2815"/>
      <c r="BC163" s="2815"/>
      <c r="BD163" s="2815"/>
      <c r="BE163" s="2815"/>
      <c r="BF163" s="2815"/>
      <c r="BG163" s="2815"/>
      <c r="BH163" s="2815"/>
      <c r="BI163" s="2815"/>
      <c r="BJ163" s="2815"/>
      <c r="BK163" s="2815"/>
      <c r="BL163" s="2781"/>
      <c r="BM163" s="2781"/>
      <c r="BN163" s="3125"/>
      <c r="BO163" s="3125"/>
      <c r="BP163" s="3125"/>
      <c r="BQ163" s="3125"/>
      <c r="BR163" s="3125"/>
      <c r="BS163" s="3125"/>
      <c r="BT163" s="3125"/>
      <c r="BU163" s="3125"/>
      <c r="BV163" s="3125"/>
      <c r="BW163" s="3125"/>
      <c r="BX163" s="3125"/>
      <c r="BY163" s="3125"/>
      <c r="BZ163" s="3125"/>
      <c r="CA163" s="3125"/>
      <c r="CB163" s="3125"/>
      <c r="CC163" s="3125"/>
      <c r="CD163" s="3125"/>
      <c r="CE163" s="3125"/>
      <c r="CF163" s="3125"/>
      <c r="CG163" s="3125"/>
      <c r="CH163" s="3125"/>
      <c r="CI163" s="3125"/>
      <c r="CJ163" s="3125"/>
      <c r="CK163" s="3125"/>
      <c r="CL163" s="3125"/>
      <c r="CM163" s="3083"/>
      <c r="CN163" s="3083"/>
      <c r="CO163" s="3083"/>
      <c r="CP163" s="3083"/>
      <c r="CQ163" s="3083"/>
      <c r="CR163" s="3083"/>
      <c r="CS163" s="3084"/>
      <c r="CT163" s="2964"/>
      <c r="CU163" s="2964"/>
      <c r="CV163" s="2783"/>
      <c r="CW163" s="2784"/>
      <c r="CX163" s="2784"/>
      <c r="CY163" s="2784"/>
      <c r="CZ163" s="2784"/>
      <c r="DA163" s="2784"/>
      <c r="DB163" s="2784"/>
      <c r="DC163" s="2784"/>
      <c r="DD163" s="2784"/>
      <c r="DE163" s="2784"/>
      <c r="DF163" s="2784"/>
      <c r="DG163" s="2784"/>
      <c r="DH163" s="2784"/>
      <c r="DI163" s="2784"/>
      <c r="DJ163" s="2784"/>
      <c r="DK163" s="2784"/>
      <c r="DL163" s="2784"/>
      <c r="DM163" s="2784"/>
      <c r="DN163" s="2784"/>
      <c r="DO163" s="2785"/>
      <c r="DP163"/>
      <c r="DQ163"/>
      <c r="DR163"/>
      <c r="DS163"/>
      <c r="DT163"/>
      <c r="DU163"/>
      <c r="DV163"/>
      <c r="DW163"/>
      <c r="DX163"/>
      <c r="DY163"/>
      <c r="DZ163"/>
      <c r="EA163"/>
      <c r="EB163"/>
      <c r="EC163"/>
      <c r="ED163"/>
      <c r="EE163" s="229"/>
      <c r="EF163" s="237"/>
      <c r="EG163" s="131">
        <f t="shared" si="193"/>
        <v>0</v>
      </c>
      <c r="EH163" s="131">
        <f t="shared" si="194"/>
        <v>0</v>
      </c>
      <c r="EI163" s="131">
        <f t="shared" si="195"/>
        <v>0</v>
      </c>
      <c r="EJ163" s="131">
        <f t="shared" si="196"/>
        <v>0</v>
      </c>
      <c r="EK163" s="10">
        <f t="shared" si="197"/>
        <v>0</v>
      </c>
      <c r="EL163" s="131">
        <f t="shared" si="198"/>
        <v>0</v>
      </c>
      <c r="EM163" s="130">
        <f t="shared" si="199"/>
        <v>0</v>
      </c>
      <c r="EN163" s="129" t="str">
        <f t="shared" si="200"/>
        <v/>
      </c>
      <c r="EO163" s="121" t="str">
        <f>IF($EN163="要是正",MAX($EO$14:EO162)+1,"")</f>
        <v/>
      </c>
      <c r="EP163" s="121" t="str">
        <f>IF($EN163="要是正",MAX($EP$14:EP162)+1,"")</f>
        <v/>
      </c>
      <c r="EQ163" s="128" t="str">
        <f t="shared" si="201"/>
        <v/>
      </c>
      <c r="ER163" s="127" t="str">
        <f t="shared" si="202"/>
        <v/>
      </c>
      <c r="ES163" s="122" t="str">
        <f t="shared" si="203"/>
        <v/>
      </c>
      <c r="ET163" s="122" t="str">
        <f t="shared" si="204"/>
        <v/>
      </c>
      <c r="EU163" s="126" t="str">
        <f t="shared" si="205"/>
        <v/>
      </c>
      <c r="EV163" s="125" t="str">
        <f t="shared" si="214"/>
        <v/>
      </c>
      <c r="EW163" s="123" t="str">
        <f t="shared" si="215"/>
        <v>0</v>
      </c>
      <c r="EX163" s="124" t="str">
        <f t="shared" si="216"/>
        <v/>
      </c>
      <c r="EY163" s="123" t="str">
        <f t="shared" si="217"/>
        <v>0</v>
      </c>
      <c r="EZ163" s="123" t="str">
        <f t="shared" si="218"/>
        <v>0</v>
      </c>
      <c r="FA163" s="122" t="str">
        <f t="shared" si="219"/>
        <v/>
      </c>
      <c r="FB163" s="125" t="str">
        <f t="shared" si="206"/>
        <v/>
      </c>
      <c r="FC163" s="123" t="str">
        <f t="shared" si="207"/>
        <v>0</v>
      </c>
      <c r="FD163" s="124" t="str">
        <f t="shared" si="208"/>
        <v/>
      </c>
      <c r="FE163" s="123" t="str">
        <f t="shared" si="220"/>
        <v>0</v>
      </c>
      <c r="FF163" s="123" t="str">
        <f t="shared" si="221"/>
        <v/>
      </c>
      <c r="FG163" s="122" t="str">
        <f t="shared" si="222"/>
        <v/>
      </c>
      <c r="FH163" s="121"/>
      <c r="FI163" s="121"/>
      <c r="FJ163" s="595"/>
      <c r="FP163" s="1"/>
      <c r="FQ163" s="1"/>
      <c r="FR163" s="1"/>
      <c r="FS163" s="1"/>
      <c r="FT163" s="1"/>
      <c r="FU163" s="1"/>
      <c r="FV163" s="1"/>
      <c r="FW163" s="1"/>
      <c r="FX163" s="1"/>
      <c r="FY163" s="1"/>
      <c r="FZ163" s="1"/>
      <c r="GA163" s="1"/>
      <c r="GB163" s="1"/>
      <c r="GC163" s="1"/>
      <c r="GD163" s="1"/>
      <c r="GG163" s="239" t="str">
        <f t="shared" si="209"/>
        <v/>
      </c>
      <c r="GH163" s="239" t="str">
        <f t="shared" si="230"/>
        <v/>
      </c>
      <c r="GI163" s="239" t="str">
        <f t="shared" si="231"/>
        <v/>
      </c>
      <c r="GJ163" s="239">
        <f t="shared" si="232"/>
        <v>0</v>
      </c>
      <c r="GK163" s="248" t="str">
        <f t="shared" si="213"/>
        <v/>
      </c>
      <c r="GM163" s="407" t="str">
        <f t="shared" si="223"/>
        <v/>
      </c>
      <c r="GN163" s="408" t="str">
        <f t="shared" si="224"/>
        <v>0</v>
      </c>
      <c r="GO163" s="409" t="str">
        <f t="shared" si="225"/>
        <v/>
      </c>
      <c r="GP163" s="408" t="str">
        <f t="shared" si="226"/>
        <v>0</v>
      </c>
      <c r="GQ163" s="410" t="str">
        <f t="shared" si="227"/>
        <v/>
      </c>
      <c r="GR163" s="10" t="str">
        <f t="shared" si="228"/>
        <v/>
      </c>
      <c r="GS163" s="411">
        <f t="shared" si="185"/>
        <v>0</v>
      </c>
      <c r="GT163" s="11"/>
      <c r="GU163" s="11"/>
      <c r="GV163" s="11"/>
      <c r="GW163" s="1114">
        <f t="shared" si="229"/>
        <v>0</v>
      </c>
    </row>
    <row r="164" spans="2:205" s="10" customFormat="1" ht="50.1" hidden="1" customHeight="1" x14ac:dyDescent="0.15">
      <c r="B164" s="111"/>
      <c r="C164" s="229"/>
      <c r="D164" s="229"/>
      <c r="E164" s="229"/>
      <c r="F164" s="229"/>
      <c r="G164" s="229"/>
      <c r="H164" s="229"/>
      <c r="I164" s="260"/>
      <c r="J164" s="241"/>
      <c r="K164" s="242"/>
      <c r="L164" s="242"/>
      <c r="M164" s="2806"/>
      <c r="N164" s="2806"/>
      <c r="O164" s="2807"/>
      <c r="P164" s="2821"/>
      <c r="Q164" s="2822"/>
      <c r="R164" s="2822"/>
      <c r="S164" s="2822"/>
      <c r="T164" s="2822"/>
      <c r="U164" s="2822"/>
      <c r="V164" s="2822"/>
      <c r="W164" s="2822"/>
      <c r="X164" s="2822"/>
      <c r="Y164" s="2822"/>
      <c r="Z164" s="2823"/>
      <c r="AA164" s="2822"/>
      <c r="AB164" s="2822"/>
      <c r="AC164" s="2822"/>
      <c r="AD164" s="2822"/>
      <c r="AE164" s="2822"/>
      <c r="AF164" s="2822"/>
      <c r="AG164" s="2822"/>
      <c r="AH164" s="2822"/>
      <c r="AI164" s="2822"/>
      <c r="AJ164" s="2822"/>
      <c r="AK164" s="2822"/>
      <c r="AL164" s="2822"/>
      <c r="AM164" s="2822"/>
      <c r="AN164" s="2822"/>
      <c r="AO164" s="2822"/>
      <c r="AP164" s="2822"/>
      <c r="AQ164" s="2822"/>
      <c r="AR164" s="2822"/>
      <c r="AS164" s="2822"/>
      <c r="AT164" s="2822"/>
      <c r="AU164" s="2822"/>
      <c r="AV164" s="2822"/>
      <c r="AW164" s="2822"/>
      <c r="AX164" s="2822"/>
      <c r="AY164" s="2823"/>
      <c r="AZ164" s="2815"/>
      <c r="BA164" s="2815"/>
      <c r="BB164" s="2815"/>
      <c r="BC164" s="2815"/>
      <c r="BD164" s="2815"/>
      <c r="BE164" s="2815"/>
      <c r="BF164" s="2815"/>
      <c r="BG164" s="2815"/>
      <c r="BH164" s="2815"/>
      <c r="BI164" s="2815"/>
      <c r="BJ164" s="2815"/>
      <c r="BK164" s="2815"/>
      <c r="BL164" s="2781"/>
      <c r="BM164" s="2781"/>
      <c r="BN164" s="3125"/>
      <c r="BO164" s="3125"/>
      <c r="BP164" s="3125"/>
      <c r="BQ164" s="3125"/>
      <c r="BR164" s="3125"/>
      <c r="BS164" s="3125"/>
      <c r="BT164" s="3125"/>
      <c r="BU164" s="3125"/>
      <c r="BV164" s="3125"/>
      <c r="BW164" s="3125"/>
      <c r="BX164" s="3125"/>
      <c r="BY164" s="3125"/>
      <c r="BZ164" s="3125"/>
      <c r="CA164" s="3125"/>
      <c r="CB164" s="3125"/>
      <c r="CC164" s="3125"/>
      <c r="CD164" s="3125"/>
      <c r="CE164" s="3125"/>
      <c r="CF164" s="3125"/>
      <c r="CG164" s="3125"/>
      <c r="CH164" s="3125"/>
      <c r="CI164" s="3125"/>
      <c r="CJ164" s="3125"/>
      <c r="CK164" s="3125"/>
      <c r="CL164" s="3125"/>
      <c r="CM164" s="3036"/>
      <c r="CN164" s="3036"/>
      <c r="CO164" s="3036"/>
      <c r="CP164" s="3036"/>
      <c r="CQ164" s="3036"/>
      <c r="CR164" s="3036"/>
      <c r="CS164" s="3031"/>
      <c r="CT164" s="2790"/>
      <c r="CU164" s="2790"/>
      <c r="CV164" s="2783"/>
      <c r="CW164" s="2784"/>
      <c r="CX164" s="2784"/>
      <c r="CY164" s="2784"/>
      <c r="CZ164" s="2784"/>
      <c r="DA164" s="2784"/>
      <c r="DB164" s="2784"/>
      <c r="DC164" s="2784"/>
      <c r="DD164" s="2784"/>
      <c r="DE164" s="2784"/>
      <c r="DF164" s="2784"/>
      <c r="DG164" s="2784"/>
      <c r="DH164" s="2784"/>
      <c r="DI164" s="2784"/>
      <c r="DJ164" s="2784"/>
      <c r="DK164" s="2784"/>
      <c r="DL164" s="2784"/>
      <c r="DM164" s="2784"/>
      <c r="DN164" s="2784"/>
      <c r="DO164" s="2785"/>
      <c r="DP164"/>
      <c r="DQ164"/>
      <c r="DR164"/>
      <c r="DS164"/>
      <c r="DT164"/>
      <c r="DU164"/>
      <c r="DV164"/>
      <c r="DW164"/>
      <c r="DX164"/>
      <c r="DY164"/>
      <c r="DZ164"/>
      <c r="EA164"/>
      <c r="EB164"/>
      <c r="EC164"/>
      <c r="ED164"/>
      <c r="EE164" s="229"/>
      <c r="EF164" s="237"/>
      <c r="EG164" s="131">
        <f t="shared" si="193"/>
        <v>0</v>
      </c>
      <c r="EH164" s="131">
        <f t="shared" si="194"/>
        <v>0</v>
      </c>
      <c r="EI164" s="131">
        <f t="shared" si="195"/>
        <v>0</v>
      </c>
      <c r="EJ164" s="131">
        <f t="shared" si="196"/>
        <v>0</v>
      </c>
      <c r="EK164" s="10">
        <f t="shared" si="197"/>
        <v>0</v>
      </c>
      <c r="EL164" s="131">
        <f t="shared" si="198"/>
        <v>0</v>
      </c>
      <c r="EM164" s="130">
        <f t="shared" si="199"/>
        <v>0</v>
      </c>
      <c r="EN164" s="129" t="str">
        <f t="shared" si="200"/>
        <v/>
      </c>
      <c r="EO164" s="121" t="str">
        <f>IF($EN164="要是正",MAX($EO$14:EO163)+1,"")</f>
        <v/>
      </c>
      <c r="EP164" s="121" t="str">
        <f>IF($EN164="要是正",MAX($EP$14:EP163)+1,"")</f>
        <v/>
      </c>
      <c r="EQ164" s="128" t="str">
        <f t="shared" si="201"/>
        <v/>
      </c>
      <c r="ER164" s="127" t="str">
        <f t="shared" si="202"/>
        <v/>
      </c>
      <c r="ES164" s="122" t="str">
        <f t="shared" si="203"/>
        <v/>
      </c>
      <c r="ET164" s="122" t="str">
        <f t="shared" si="204"/>
        <v/>
      </c>
      <c r="EU164" s="126" t="str">
        <f t="shared" si="205"/>
        <v/>
      </c>
      <c r="EV164" s="125" t="str">
        <f t="shared" si="214"/>
        <v/>
      </c>
      <c r="EW164" s="123" t="str">
        <f t="shared" si="215"/>
        <v>0</v>
      </c>
      <c r="EX164" s="124" t="str">
        <f t="shared" si="216"/>
        <v/>
      </c>
      <c r="EY164" s="123" t="str">
        <f t="shared" si="217"/>
        <v>0</v>
      </c>
      <c r="EZ164" s="123" t="str">
        <f t="shared" si="218"/>
        <v>0</v>
      </c>
      <c r="FA164" s="122" t="str">
        <f t="shared" si="219"/>
        <v/>
      </c>
      <c r="FB164" s="125" t="str">
        <f t="shared" si="206"/>
        <v/>
      </c>
      <c r="FC164" s="123" t="str">
        <f t="shared" si="207"/>
        <v>0</v>
      </c>
      <c r="FD164" s="124" t="str">
        <f t="shared" si="208"/>
        <v/>
      </c>
      <c r="FE164" s="123" t="str">
        <f t="shared" si="220"/>
        <v>0</v>
      </c>
      <c r="FF164" s="123" t="str">
        <f t="shared" si="221"/>
        <v/>
      </c>
      <c r="FG164" s="122" t="str">
        <f t="shared" si="222"/>
        <v/>
      </c>
      <c r="FH164" s="121"/>
      <c r="FI164" s="121"/>
      <c r="FJ164" s="595"/>
      <c r="FP164" s="1"/>
      <c r="FQ164" s="1"/>
      <c r="FR164" s="1"/>
      <c r="FS164" s="1"/>
      <c r="FT164" s="1"/>
      <c r="FU164" s="1"/>
      <c r="FV164" s="1"/>
      <c r="FW164" s="1"/>
      <c r="FX164" s="1"/>
      <c r="FY164" s="1"/>
      <c r="FZ164" s="1"/>
      <c r="GA164" s="1"/>
      <c r="GB164" s="1"/>
      <c r="GC164" s="1"/>
      <c r="GD164" s="1"/>
      <c r="GG164" s="239" t="str">
        <f t="shared" si="209"/>
        <v/>
      </c>
      <c r="GH164" s="239" t="str">
        <f t="shared" si="230"/>
        <v/>
      </c>
      <c r="GI164" s="239" t="str">
        <f t="shared" si="231"/>
        <v/>
      </c>
      <c r="GJ164" s="239">
        <f t="shared" si="232"/>
        <v>0</v>
      </c>
      <c r="GK164" s="248" t="str">
        <f t="shared" si="213"/>
        <v/>
      </c>
      <c r="GM164" s="407" t="str">
        <f t="shared" si="223"/>
        <v/>
      </c>
      <c r="GN164" s="408" t="str">
        <f t="shared" si="224"/>
        <v>0</v>
      </c>
      <c r="GO164" s="409" t="str">
        <f t="shared" si="225"/>
        <v/>
      </c>
      <c r="GP164" s="408" t="str">
        <f t="shared" si="226"/>
        <v>0</v>
      </c>
      <c r="GQ164" s="410" t="str">
        <f t="shared" si="227"/>
        <v/>
      </c>
      <c r="GR164" s="10" t="str">
        <f t="shared" si="228"/>
        <v/>
      </c>
      <c r="GS164" s="411">
        <f t="shared" si="185"/>
        <v>0</v>
      </c>
      <c r="GT164" s="11"/>
      <c r="GU164" s="11"/>
      <c r="GV164" s="11"/>
      <c r="GW164" s="1114">
        <f t="shared" si="229"/>
        <v>0</v>
      </c>
    </row>
    <row r="165" spans="2:205" s="10" customFormat="1" ht="50.1" hidden="1" customHeight="1" x14ac:dyDescent="0.15">
      <c r="B165" s="111"/>
      <c r="C165" s="593"/>
      <c r="D165" s="593"/>
      <c r="E165" s="593"/>
      <c r="F165" s="593"/>
      <c r="G165" s="593"/>
      <c r="H165" s="593"/>
      <c r="I165" s="260"/>
      <c r="J165" s="241"/>
      <c r="K165" s="242"/>
      <c r="L165" s="242"/>
      <c r="M165" s="2806"/>
      <c r="N165" s="2806"/>
      <c r="O165" s="2807"/>
      <c r="P165" s="2821"/>
      <c r="Q165" s="2822"/>
      <c r="R165" s="2822"/>
      <c r="S165" s="2822"/>
      <c r="T165" s="2822"/>
      <c r="U165" s="2822"/>
      <c r="V165" s="2822"/>
      <c r="W165" s="2822"/>
      <c r="X165" s="2822"/>
      <c r="Y165" s="2822"/>
      <c r="Z165" s="2823"/>
      <c r="AA165" s="2822"/>
      <c r="AB165" s="2822"/>
      <c r="AC165" s="2822"/>
      <c r="AD165" s="2822"/>
      <c r="AE165" s="2822"/>
      <c r="AF165" s="2822"/>
      <c r="AG165" s="2822"/>
      <c r="AH165" s="2822"/>
      <c r="AI165" s="2822"/>
      <c r="AJ165" s="2822"/>
      <c r="AK165" s="2822"/>
      <c r="AL165" s="2822"/>
      <c r="AM165" s="2822"/>
      <c r="AN165" s="2822"/>
      <c r="AO165" s="2822"/>
      <c r="AP165" s="2822"/>
      <c r="AQ165" s="2822"/>
      <c r="AR165" s="2822"/>
      <c r="AS165" s="2822"/>
      <c r="AT165" s="2822"/>
      <c r="AU165" s="2822"/>
      <c r="AV165" s="2822"/>
      <c r="AW165" s="2822"/>
      <c r="AX165" s="2822"/>
      <c r="AY165" s="2823"/>
      <c r="AZ165" s="2815"/>
      <c r="BA165" s="2815"/>
      <c r="BB165" s="2815"/>
      <c r="BC165" s="2815"/>
      <c r="BD165" s="2815"/>
      <c r="BE165" s="2815"/>
      <c r="BF165" s="2815"/>
      <c r="BG165" s="2815"/>
      <c r="BH165" s="2815"/>
      <c r="BI165" s="2815"/>
      <c r="BJ165" s="2815"/>
      <c r="BK165" s="2815"/>
      <c r="BL165" s="2781"/>
      <c r="BM165" s="2781"/>
      <c r="BN165" s="3125"/>
      <c r="BO165" s="3125"/>
      <c r="BP165" s="3125"/>
      <c r="BQ165" s="3125"/>
      <c r="BR165" s="3125"/>
      <c r="BS165" s="3125"/>
      <c r="BT165" s="3125"/>
      <c r="BU165" s="3125"/>
      <c r="BV165" s="3125"/>
      <c r="BW165" s="3125"/>
      <c r="BX165" s="3125"/>
      <c r="BY165" s="3125"/>
      <c r="BZ165" s="3125"/>
      <c r="CA165" s="3125"/>
      <c r="CB165" s="3125"/>
      <c r="CC165" s="3125"/>
      <c r="CD165" s="3125"/>
      <c r="CE165" s="3125"/>
      <c r="CF165" s="3125"/>
      <c r="CG165" s="3125"/>
      <c r="CH165" s="3125"/>
      <c r="CI165" s="3125"/>
      <c r="CJ165" s="3125"/>
      <c r="CK165" s="3125"/>
      <c r="CL165" s="3125"/>
      <c r="CM165" s="3036"/>
      <c r="CN165" s="3036"/>
      <c r="CO165" s="3036"/>
      <c r="CP165" s="3036"/>
      <c r="CQ165" s="3036"/>
      <c r="CR165" s="3036"/>
      <c r="CS165" s="3031"/>
      <c r="CT165" s="2790"/>
      <c r="CU165" s="2790"/>
      <c r="CV165" s="2783"/>
      <c r="CW165" s="2784"/>
      <c r="CX165" s="2784"/>
      <c r="CY165" s="2784"/>
      <c r="CZ165" s="2784"/>
      <c r="DA165" s="2784"/>
      <c r="DB165" s="2784"/>
      <c r="DC165" s="2784"/>
      <c r="DD165" s="2784"/>
      <c r="DE165" s="2784"/>
      <c r="DF165" s="2784"/>
      <c r="DG165" s="2784"/>
      <c r="DH165" s="2784"/>
      <c r="DI165" s="2784"/>
      <c r="DJ165" s="2784"/>
      <c r="DK165" s="2784"/>
      <c r="DL165" s="2784"/>
      <c r="DM165" s="2784"/>
      <c r="DN165" s="2784"/>
      <c r="DO165" s="2785"/>
      <c r="DP165" s="361"/>
      <c r="DQ165" s="361"/>
      <c r="DR165" s="361"/>
      <c r="DS165" s="361"/>
      <c r="DT165" s="361"/>
      <c r="DU165" s="361"/>
      <c r="DV165" s="361"/>
      <c r="DW165" s="361"/>
      <c r="DX165" s="361"/>
      <c r="DY165" s="361"/>
      <c r="DZ165" s="361"/>
      <c r="EA165" s="361"/>
      <c r="EB165" s="361"/>
      <c r="EC165" s="361"/>
      <c r="ED165" s="361"/>
      <c r="EE165" s="593"/>
      <c r="EF165" s="237"/>
      <c r="EG165" s="131">
        <f t="shared" si="193"/>
        <v>0</v>
      </c>
      <c r="EH165" s="131">
        <f t="shared" ref="EH165:EH172" si="233">COUNTIFS(AZ165,"○指摘なし")</f>
        <v>0</v>
      </c>
      <c r="EI165" s="131">
        <f t="shared" ref="EI165:EI172" si="234">COUNTIFS(AZ165,"×要是正（既存不適格以外）")</f>
        <v>0</v>
      </c>
      <c r="EJ165" s="131">
        <f t="shared" ref="EJ165:EJ172" si="235">COUNTIFS(AZ165,"△既存不適格")</f>
        <v>0</v>
      </c>
      <c r="EK165" s="10">
        <f t="shared" ref="EK165:EK172" si="236">M165</f>
        <v>0</v>
      </c>
      <c r="EL165" s="131">
        <f t="shared" ref="EL165:EL172" si="237">IF($AA165="",T165,AA165)</f>
        <v>0</v>
      </c>
      <c r="EM165" s="130">
        <f t="shared" ref="EM165:EM172" si="238">COUNTA(CM165:CR165)</f>
        <v>0</v>
      </c>
      <c r="EN165" s="129" t="str">
        <f t="shared" ref="EN165:EN172" si="239">IF(AZ165="×要是正（既存不適格以外）","要是正","")&amp;IF(AZ165="△既存不適格","既存不適格","")</f>
        <v/>
      </c>
      <c r="EO165" s="121" t="str">
        <f>IF($EN165="要是正",MAX($EO$14:EO164)+1,"")</f>
        <v/>
      </c>
      <c r="EP165" s="121" t="str">
        <f>IF($EN165="要是正",MAX($EP$14:EP164)+1,"")</f>
        <v/>
      </c>
      <c r="EQ165" s="128" t="str">
        <f t="shared" ref="EQ165:EQ172" si="240">IF(OR(AZ165="×要是正（既存不適格以外）",AZ165="△既存不適格"),EK165,"")</f>
        <v/>
      </c>
      <c r="ER165" s="127" t="str">
        <f t="shared" si="202"/>
        <v/>
      </c>
      <c r="ES165" s="122" t="str">
        <f t="shared" ref="ES165:ES172" si="241">IF($EN165="要是正",IF(BN165="","",BN165),"")</f>
        <v/>
      </c>
      <c r="ET165" s="122" t="str">
        <f t="shared" ref="ET165:ET172" si="242">IF($EN165="要是正",IF(BX165="","",BX165),"")</f>
        <v/>
      </c>
      <c r="EU165" s="126" t="str">
        <f t="shared" si="205"/>
        <v/>
      </c>
      <c r="EV165" s="125" t="str">
        <f t="shared" si="214"/>
        <v/>
      </c>
      <c r="EW165" s="123" t="str">
        <f t="shared" si="215"/>
        <v>0</v>
      </c>
      <c r="EX165" s="124" t="str">
        <f t="shared" si="216"/>
        <v/>
      </c>
      <c r="EY165" s="123" t="str">
        <f t="shared" si="217"/>
        <v>0</v>
      </c>
      <c r="EZ165" s="123" t="str">
        <f t="shared" si="218"/>
        <v>0</v>
      </c>
      <c r="FA165" s="122" t="str">
        <f t="shared" si="219"/>
        <v/>
      </c>
      <c r="FB165" s="125" t="str">
        <f t="shared" si="206"/>
        <v/>
      </c>
      <c r="FC165" s="123" t="str">
        <f t="shared" si="207"/>
        <v>0</v>
      </c>
      <c r="FD165" s="124" t="str">
        <f t="shared" si="208"/>
        <v/>
      </c>
      <c r="FE165" s="123" t="str">
        <f t="shared" si="220"/>
        <v>0</v>
      </c>
      <c r="FF165" s="123" t="str">
        <f t="shared" si="221"/>
        <v/>
      </c>
      <c r="FG165" s="122" t="str">
        <f t="shared" si="222"/>
        <v/>
      </c>
      <c r="FH165" s="121"/>
      <c r="FI165" s="121"/>
      <c r="FJ165" s="595"/>
      <c r="FP165" s="1"/>
      <c r="FQ165" s="1"/>
      <c r="FR165" s="1"/>
      <c r="FS165" s="1"/>
      <c r="FT165" s="1"/>
      <c r="FU165" s="1"/>
      <c r="FV165" s="1"/>
      <c r="FW165" s="1"/>
      <c r="FX165" s="1"/>
      <c r="FY165" s="1"/>
      <c r="FZ165" s="1"/>
      <c r="GA165" s="1"/>
      <c r="GB165" s="1"/>
      <c r="GC165" s="1"/>
      <c r="GD165" s="1"/>
      <c r="GG165" s="239" t="str">
        <f t="shared" si="209"/>
        <v/>
      </c>
      <c r="GH165" s="239" t="str">
        <f t="shared" si="230"/>
        <v/>
      </c>
      <c r="GI165" s="239" t="str">
        <f t="shared" si="231"/>
        <v/>
      </c>
      <c r="GJ165" s="239">
        <f t="shared" ref="GJ165:GJ172" si="243">BL165</f>
        <v>0</v>
      </c>
      <c r="GK165" s="248" t="str">
        <f t="shared" si="213"/>
        <v/>
      </c>
      <c r="GM165" s="407" t="str">
        <f t="shared" si="223"/>
        <v/>
      </c>
      <c r="GN165" s="408" t="str">
        <f t="shared" si="224"/>
        <v>0</v>
      </c>
      <c r="GO165" s="409" t="str">
        <f t="shared" si="225"/>
        <v/>
      </c>
      <c r="GP165" s="408" t="str">
        <f t="shared" si="226"/>
        <v>0</v>
      </c>
      <c r="GQ165" s="410" t="str">
        <f t="shared" si="227"/>
        <v/>
      </c>
      <c r="GR165" s="10" t="str">
        <f t="shared" si="228"/>
        <v/>
      </c>
      <c r="GS165" s="411">
        <f t="shared" si="185"/>
        <v>0</v>
      </c>
      <c r="GT165" s="11"/>
      <c r="GU165" s="11"/>
      <c r="GV165" s="11"/>
      <c r="GW165" s="1114">
        <f t="shared" si="229"/>
        <v>0</v>
      </c>
    </row>
    <row r="166" spans="2:205" s="10" customFormat="1" ht="50.1" hidden="1" customHeight="1" x14ac:dyDescent="0.15">
      <c r="B166" s="111"/>
      <c r="C166" s="593"/>
      <c r="D166" s="593"/>
      <c r="E166" s="593"/>
      <c r="F166" s="593"/>
      <c r="G166" s="593"/>
      <c r="H166" s="593"/>
      <c r="I166" s="260"/>
      <c r="J166" s="241"/>
      <c r="K166" s="242"/>
      <c r="L166" s="242"/>
      <c r="M166" s="2806"/>
      <c r="N166" s="2806"/>
      <c r="O166" s="2807"/>
      <c r="P166" s="2821"/>
      <c r="Q166" s="2822"/>
      <c r="R166" s="2822"/>
      <c r="S166" s="2822"/>
      <c r="T166" s="2822"/>
      <c r="U166" s="2822"/>
      <c r="V166" s="2822"/>
      <c r="W166" s="2822"/>
      <c r="X166" s="2822"/>
      <c r="Y166" s="2822"/>
      <c r="Z166" s="2823"/>
      <c r="AA166" s="2822"/>
      <c r="AB166" s="2822"/>
      <c r="AC166" s="2822"/>
      <c r="AD166" s="2822"/>
      <c r="AE166" s="2822"/>
      <c r="AF166" s="2822"/>
      <c r="AG166" s="2822"/>
      <c r="AH166" s="2822"/>
      <c r="AI166" s="2822"/>
      <c r="AJ166" s="2822"/>
      <c r="AK166" s="2822"/>
      <c r="AL166" s="2822"/>
      <c r="AM166" s="2822"/>
      <c r="AN166" s="2822"/>
      <c r="AO166" s="2822"/>
      <c r="AP166" s="2822"/>
      <c r="AQ166" s="2822"/>
      <c r="AR166" s="2822"/>
      <c r="AS166" s="2822"/>
      <c r="AT166" s="2822"/>
      <c r="AU166" s="2822"/>
      <c r="AV166" s="2822"/>
      <c r="AW166" s="2822"/>
      <c r="AX166" s="2822"/>
      <c r="AY166" s="2823"/>
      <c r="AZ166" s="2815"/>
      <c r="BA166" s="2815"/>
      <c r="BB166" s="2815"/>
      <c r="BC166" s="2815"/>
      <c r="BD166" s="2815"/>
      <c r="BE166" s="2815"/>
      <c r="BF166" s="2815"/>
      <c r="BG166" s="2815"/>
      <c r="BH166" s="2815"/>
      <c r="BI166" s="2815"/>
      <c r="BJ166" s="2815"/>
      <c r="BK166" s="2815"/>
      <c r="BL166" s="2781"/>
      <c r="BM166" s="2781"/>
      <c r="BN166" s="3125"/>
      <c r="BO166" s="3125"/>
      <c r="BP166" s="3125"/>
      <c r="BQ166" s="3125"/>
      <c r="BR166" s="3125"/>
      <c r="BS166" s="3125"/>
      <c r="BT166" s="3125"/>
      <c r="BU166" s="3125"/>
      <c r="BV166" s="3125"/>
      <c r="BW166" s="3125"/>
      <c r="BX166" s="3125"/>
      <c r="BY166" s="3125"/>
      <c r="BZ166" s="3125"/>
      <c r="CA166" s="3125"/>
      <c r="CB166" s="3125"/>
      <c r="CC166" s="3125"/>
      <c r="CD166" s="3125"/>
      <c r="CE166" s="3125"/>
      <c r="CF166" s="3125"/>
      <c r="CG166" s="3125"/>
      <c r="CH166" s="3125"/>
      <c r="CI166" s="3125"/>
      <c r="CJ166" s="3125"/>
      <c r="CK166" s="3125"/>
      <c r="CL166" s="3125"/>
      <c r="CM166" s="3036"/>
      <c r="CN166" s="3036"/>
      <c r="CO166" s="3036"/>
      <c r="CP166" s="3036"/>
      <c r="CQ166" s="3036"/>
      <c r="CR166" s="3036"/>
      <c r="CS166" s="3031"/>
      <c r="CT166" s="2790"/>
      <c r="CU166" s="2790"/>
      <c r="CV166" s="2783"/>
      <c r="CW166" s="2784"/>
      <c r="CX166" s="2784"/>
      <c r="CY166" s="2784"/>
      <c r="CZ166" s="2784"/>
      <c r="DA166" s="2784"/>
      <c r="DB166" s="2784"/>
      <c r="DC166" s="2784"/>
      <c r="DD166" s="2784"/>
      <c r="DE166" s="2784"/>
      <c r="DF166" s="2784"/>
      <c r="DG166" s="2784"/>
      <c r="DH166" s="2784"/>
      <c r="DI166" s="2784"/>
      <c r="DJ166" s="2784"/>
      <c r="DK166" s="2784"/>
      <c r="DL166" s="2784"/>
      <c r="DM166" s="2784"/>
      <c r="DN166" s="2784"/>
      <c r="DO166" s="2785"/>
      <c r="DP166" s="361"/>
      <c r="DQ166" s="361"/>
      <c r="DR166" s="361"/>
      <c r="DS166" s="361"/>
      <c r="DT166" s="361"/>
      <c r="DU166" s="361"/>
      <c r="DV166" s="361"/>
      <c r="DW166" s="361"/>
      <c r="DX166" s="361"/>
      <c r="DY166" s="361"/>
      <c r="DZ166" s="361"/>
      <c r="EA166" s="361"/>
      <c r="EB166" s="361"/>
      <c r="EC166" s="361"/>
      <c r="ED166" s="361"/>
      <c r="EE166" s="593"/>
      <c r="EF166" s="237"/>
      <c r="EG166" s="131">
        <f t="shared" si="193"/>
        <v>0</v>
      </c>
      <c r="EH166" s="131">
        <f t="shared" si="233"/>
        <v>0</v>
      </c>
      <c r="EI166" s="131">
        <f t="shared" si="234"/>
        <v>0</v>
      </c>
      <c r="EJ166" s="131">
        <f t="shared" si="235"/>
        <v>0</v>
      </c>
      <c r="EK166" s="10">
        <f t="shared" si="236"/>
        <v>0</v>
      </c>
      <c r="EL166" s="131">
        <f t="shared" si="237"/>
        <v>0</v>
      </c>
      <c r="EM166" s="130">
        <f t="shared" si="238"/>
        <v>0</v>
      </c>
      <c r="EN166" s="129" t="str">
        <f t="shared" si="239"/>
        <v/>
      </c>
      <c r="EO166" s="121" t="str">
        <f>IF($EN166="要是正",MAX($EO$14:EO165)+1,"")</f>
        <v/>
      </c>
      <c r="EP166" s="121" t="str">
        <f>IF($EN166="要是正",MAX($EP$14:EP165)+1,"")</f>
        <v/>
      </c>
      <c r="EQ166" s="128" t="str">
        <f t="shared" si="240"/>
        <v/>
      </c>
      <c r="ER166" s="127" t="str">
        <f t="shared" si="202"/>
        <v/>
      </c>
      <c r="ES166" s="122" t="str">
        <f t="shared" si="241"/>
        <v/>
      </c>
      <c r="ET166" s="122" t="str">
        <f t="shared" si="242"/>
        <v/>
      </c>
      <c r="EU166" s="126" t="str">
        <f t="shared" si="205"/>
        <v/>
      </c>
      <c r="EV166" s="125" t="str">
        <f t="shared" si="214"/>
        <v/>
      </c>
      <c r="EW166" s="123" t="str">
        <f t="shared" si="215"/>
        <v>0</v>
      </c>
      <c r="EX166" s="124" t="str">
        <f t="shared" si="216"/>
        <v/>
      </c>
      <c r="EY166" s="123" t="str">
        <f t="shared" si="217"/>
        <v>0</v>
      </c>
      <c r="EZ166" s="123" t="str">
        <f t="shared" si="218"/>
        <v>0</v>
      </c>
      <c r="FA166" s="122" t="str">
        <f t="shared" si="219"/>
        <v/>
      </c>
      <c r="FB166" s="125" t="str">
        <f t="shared" si="206"/>
        <v/>
      </c>
      <c r="FC166" s="123" t="str">
        <f t="shared" si="207"/>
        <v>0</v>
      </c>
      <c r="FD166" s="124" t="str">
        <f t="shared" si="208"/>
        <v/>
      </c>
      <c r="FE166" s="123" t="str">
        <f t="shared" si="220"/>
        <v>0</v>
      </c>
      <c r="FF166" s="123" t="str">
        <f t="shared" si="221"/>
        <v/>
      </c>
      <c r="FG166" s="122" t="str">
        <f t="shared" si="222"/>
        <v/>
      </c>
      <c r="FH166" s="121"/>
      <c r="FI166" s="121"/>
      <c r="FJ166" s="595"/>
      <c r="FP166" s="1"/>
      <c r="FQ166" s="1"/>
      <c r="FR166" s="1"/>
      <c r="FS166" s="1"/>
      <c r="FT166" s="1"/>
      <c r="FU166" s="1"/>
      <c r="FV166" s="1"/>
      <c r="FW166" s="1"/>
      <c r="FX166" s="1"/>
      <c r="FY166" s="1"/>
      <c r="FZ166" s="1"/>
      <c r="GA166" s="1"/>
      <c r="GB166" s="1"/>
      <c r="GC166" s="1"/>
      <c r="GD166" s="1"/>
      <c r="GG166" s="239" t="str">
        <f t="shared" si="209"/>
        <v/>
      </c>
      <c r="GH166" s="239" t="str">
        <f t="shared" si="230"/>
        <v/>
      </c>
      <c r="GI166" s="239" t="str">
        <f t="shared" si="231"/>
        <v/>
      </c>
      <c r="GJ166" s="239">
        <f t="shared" si="243"/>
        <v>0</v>
      </c>
      <c r="GK166" s="248" t="str">
        <f t="shared" si="213"/>
        <v/>
      </c>
      <c r="GM166" s="407" t="str">
        <f t="shared" si="223"/>
        <v/>
      </c>
      <c r="GN166" s="408" t="str">
        <f t="shared" si="224"/>
        <v>0</v>
      </c>
      <c r="GO166" s="409" t="str">
        <f t="shared" si="225"/>
        <v/>
      </c>
      <c r="GP166" s="408" t="str">
        <f t="shared" si="226"/>
        <v>0</v>
      </c>
      <c r="GQ166" s="410" t="str">
        <f t="shared" si="227"/>
        <v/>
      </c>
      <c r="GR166" s="10" t="str">
        <f t="shared" si="228"/>
        <v/>
      </c>
      <c r="GS166" s="411">
        <f t="shared" si="185"/>
        <v>0</v>
      </c>
      <c r="GT166" s="11"/>
      <c r="GU166" s="11"/>
      <c r="GV166" s="11"/>
      <c r="GW166" s="1114">
        <f t="shared" si="229"/>
        <v>0</v>
      </c>
    </row>
    <row r="167" spans="2:205" s="10" customFormat="1" ht="50.1" hidden="1" customHeight="1" x14ac:dyDescent="0.15">
      <c r="B167" s="111"/>
      <c r="C167" s="593"/>
      <c r="D167" s="593"/>
      <c r="E167" s="593"/>
      <c r="F167" s="593"/>
      <c r="G167" s="593"/>
      <c r="H167" s="593"/>
      <c r="I167" s="260"/>
      <c r="J167" s="241"/>
      <c r="K167" s="242"/>
      <c r="L167" s="242"/>
      <c r="M167" s="2806"/>
      <c r="N167" s="2806"/>
      <c r="O167" s="2807"/>
      <c r="P167" s="2821"/>
      <c r="Q167" s="2822"/>
      <c r="R167" s="2822"/>
      <c r="S167" s="2822"/>
      <c r="T167" s="2822"/>
      <c r="U167" s="2822"/>
      <c r="V167" s="2822"/>
      <c r="W167" s="2822"/>
      <c r="X167" s="2822"/>
      <c r="Y167" s="2822"/>
      <c r="Z167" s="2823"/>
      <c r="AA167" s="2822"/>
      <c r="AB167" s="2822"/>
      <c r="AC167" s="2822"/>
      <c r="AD167" s="2822"/>
      <c r="AE167" s="2822"/>
      <c r="AF167" s="2822"/>
      <c r="AG167" s="2822"/>
      <c r="AH167" s="2822"/>
      <c r="AI167" s="2822"/>
      <c r="AJ167" s="2822"/>
      <c r="AK167" s="2822"/>
      <c r="AL167" s="2822"/>
      <c r="AM167" s="2822"/>
      <c r="AN167" s="2822"/>
      <c r="AO167" s="2822"/>
      <c r="AP167" s="2822"/>
      <c r="AQ167" s="2822"/>
      <c r="AR167" s="2822"/>
      <c r="AS167" s="2822"/>
      <c r="AT167" s="2822"/>
      <c r="AU167" s="2822"/>
      <c r="AV167" s="2822"/>
      <c r="AW167" s="2822"/>
      <c r="AX167" s="2822"/>
      <c r="AY167" s="2823"/>
      <c r="AZ167" s="2815"/>
      <c r="BA167" s="2815"/>
      <c r="BB167" s="2815"/>
      <c r="BC167" s="2815"/>
      <c r="BD167" s="2815"/>
      <c r="BE167" s="2815"/>
      <c r="BF167" s="2815"/>
      <c r="BG167" s="2815"/>
      <c r="BH167" s="2815"/>
      <c r="BI167" s="2815"/>
      <c r="BJ167" s="2815"/>
      <c r="BK167" s="2815"/>
      <c r="BL167" s="2781"/>
      <c r="BM167" s="2781"/>
      <c r="BN167" s="3125"/>
      <c r="BO167" s="3125"/>
      <c r="BP167" s="3125"/>
      <c r="BQ167" s="3125"/>
      <c r="BR167" s="3125"/>
      <c r="BS167" s="3125"/>
      <c r="BT167" s="3125"/>
      <c r="BU167" s="3125"/>
      <c r="BV167" s="3125"/>
      <c r="BW167" s="3125"/>
      <c r="BX167" s="3125"/>
      <c r="BY167" s="3125"/>
      <c r="BZ167" s="3125"/>
      <c r="CA167" s="3125"/>
      <c r="CB167" s="3125"/>
      <c r="CC167" s="3125"/>
      <c r="CD167" s="3125"/>
      <c r="CE167" s="3125"/>
      <c r="CF167" s="3125"/>
      <c r="CG167" s="3125"/>
      <c r="CH167" s="3125"/>
      <c r="CI167" s="3125"/>
      <c r="CJ167" s="3125"/>
      <c r="CK167" s="3125"/>
      <c r="CL167" s="3125"/>
      <c r="CM167" s="3036"/>
      <c r="CN167" s="3036"/>
      <c r="CO167" s="3036"/>
      <c r="CP167" s="3036"/>
      <c r="CQ167" s="3036"/>
      <c r="CR167" s="3036"/>
      <c r="CS167" s="3031"/>
      <c r="CT167" s="2790"/>
      <c r="CU167" s="2790"/>
      <c r="CV167" s="2783"/>
      <c r="CW167" s="2784"/>
      <c r="CX167" s="2784"/>
      <c r="CY167" s="2784"/>
      <c r="CZ167" s="2784"/>
      <c r="DA167" s="2784"/>
      <c r="DB167" s="2784"/>
      <c r="DC167" s="2784"/>
      <c r="DD167" s="2784"/>
      <c r="DE167" s="2784"/>
      <c r="DF167" s="2784"/>
      <c r="DG167" s="2784"/>
      <c r="DH167" s="2784"/>
      <c r="DI167" s="2784"/>
      <c r="DJ167" s="2784"/>
      <c r="DK167" s="2784"/>
      <c r="DL167" s="2784"/>
      <c r="DM167" s="2784"/>
      <c r="DN167" s="2784"/>
      <c r="DO167" s="2785"/>
      <c r="DP167" s="361"/>
      <c r="DQ167" s="361"/>
      <c r="DR167" s="361"/>
      <c r="DS167" s="361"/>
      <c r="DT167" s="361"/>
      <c r="DU167" s="361"/>
      <c r="DV167" s="361"/>
      <c r="DW167" s="361"/>
      <c r="DX167" s="361"/>
      <c r="DY167" s="361"/>
      <c r="DZ167" s="361"/>
      <c r="EA167" s="361"/>
      <c r="EB167" s="361"/>
      <c r="EC167" s="361"/>
      <c r="ED167" s="361"/>
      <c r="EE167" s="593"/>
      <c r="EF167" s="237"/>
      <c r="EG167" s="131">
        <f t="shared" si="193"/>
        <v>0</v>
      </c>
      <c r="EH167" s="131">
        <f t="shared" si="233"/>
        <v>0</v>
      </c>
      <c r="EI167" s="131">
        <f t="shared" si="234"/>
        <v>0</v>
      </c>
      <c r="EJ167" s="131">
        <f t="shared" si="235"/>
        <v>0</v>
      </c>
      <c r="EK167" s="10">
        <f t="shared" si="236"/>
        <v>0</v>
      </c>
      <c r="EL167" s="131">
        <f t="shared" si="237"/>
        <v>0</v>
      </c>
      <c r="EM167" s="130">
        <f t="shared" si="238"/>
        <v>0</v>
      </c>
      <c r="EN167" s="129" t="str">
        <f t="shared" si="239"/>
        <v/>
      </c>
      <c r="EO167" s="121" t="str">
        <f>IF($EN167="要是正",MAX($EO$14:EO166)+1,"")</f>
        <v/>
      </c>
      <c r="EP167" s="121" t="str">
        <f>IF($EN167="要是正",MAX($EP$14:EP166)+1,"")</f>
        <v/>
      </c>
      <c r="EQ167" s="128" t="str">
        <f t="shared" si="240"/>
        <v/>
      </c>
      <c r="ER167" s="127" t="str">
        <f t="shared" si="202"/>
        <v/>
      </c>
      <c r="ES167" s="122" t="str">
        <f t="shared" si="241"/>
        <v/>
      </c>
      <c r="ET167" s="122" t="str">
        <f t="shared" si="242"/>
        <v/>
      </c>
      <c r="EU167" s="126" t="str">
        <f t="shared" si="205"/>
        <v/>
      </c>
      <c r="EV167" s="125" t="str">
        <f t="shared" si="214"/>
        <v/>
      </c>
      <c r="EW167" s="123" t="str">
        <f t="shared" si="215"/>
        <v>0</v>
      </c>
      <c r="EX167" s="124" t="str">
        <f t="shared" si="216"/>
        <v/>
      </c>
      <c r="EY167" s="123" t="str">
        <f t="shared" si="217"/>
        <v>0</v>
      </c>
      <c r="EZ167" s="123" t="str">
        <f t="shared" si="218"/>
        <v>0</v>
      </c>
      <c r="FA167" s="122" t="str">
        <f t="shared" si="219"/>
        <v/>
      </c>
      <c r="FB167" s="125" t="str">
        <f t="shared" si="206"/>
        <v/>
      </c>
      <c r="FC167" s="123" t="str">
        <f t="shared" si="207"/>
        <v>0</v>
      </c>
      <c r="FD167" s="124" t="str">
        <f t="shared" si="208"/>
        <v/>
      </c>
      <c r="FE167" s="123" t="str">
        <f t="shared" si="220"/>
        <v>0</v>
      </c>
      <c r="FF167" s="123" t="str">
        <f t="shared" si="221"/>
        <v/>
      </c>
      <c r="FG167" s="122" t="str">
        <f t="shared" si="222"/>
        <v/>
      </c>
      <c r="FH167" s="121"/>
      <c r="FI167" s="121"/>
      <c r="FJ167" s="595"/>
      <c r="FP167" s="1"/>
      <c r="FQ167" s="1"/>
      <c r="FR167" s="1"/>
      <c r="FS167" s="1"/>
      <c r="FT167" s="1"/>
      <c r="FU167" s="1"/>
      <c r="FV167" s="1"/>
      <c r="FW167" s="1"/>
      <c r="FX167" s="1"/>
      <c r="FY167" s="1"/>
      <c r="FZ167" s="1"/>
      <c r="GA167" s="1"/>
      <c r="GB167" s="1"/>
      <c r="GC167" s="1"/>
      <c r="GD167" s="1"/>
      <c r="GG167" s="239" t="str">
        <f t="shared" si="209"/>
        <v/>
      </c>
      <c r="GH167" s="239" t="str">
        <f t="shared" si="230"/>
        <v/>
      </c>
      <c r="GI167" s="239" t="str">
        <f t="shared" si="231"/>
        <v/>
      </c>
      <c r="GJ167" s="239">
        <f t="shared" si="243"/>
        <v>0</v>
      </c>
      <c r="GK167" s="248" t="str">
        <f t="shared" si="213"/>
        <v/>
      </c>
      <c r="GM167" s="407" t="str">
        <f t="shared" si="223"/>
        <v/>
      </c>
      <c r="GN167" s="408" t="str">
        <f t="shared" si="224"/>
        <v>0</v>
      </c>
      <c r="GO167" s="409" t="str">
        <f t="shared" si="225"/>
        <v/>
      </c>
      <c r="GP167" s="408" t="str">
        <f t="shared" si="226"/>
        <v>0</v>
      </c>
      <c r="GQ167" s="410" t="str">
        <f t="shared" si="227"/>
        <v/>
      </c>
      <c r="GR167" s="10" t="str">
        <f t="shared" si="228"/>
        <v/>
      </c>
      <c r="GS167" s="411">
        <f t="shared" si="185"/>
        <v>0</v>
      </c>
      <c r="GT167" s="11"/>
      <c r="GU167" s="11"/>
      <c r="GV167" s="11"/>
      <c r="GW167" s="1114">
        <f t="shared" si="229"/>
        <v>0</v>
      </c>
    </row>
    <row r="168" spans="2:205" s="10" customFormat="1" ht="50.1" hidden="1" customHeight="1" x14ac:dyDescent="0.15">
      <c r="B168" s="111"/>
      <c r="C168" s="593"/>
      <c r="D168" s="593"/>
      <c r="E168" s="593"/>
      <c r="F168" s="593"/>
      <c r="G168" s="593"/>
      <c r="H168" s="593"/>
      <c r="I168" s="260"/>
      <c r="J168" s="241"/>
      <c r="K168" s="242"/>
      <c r="L168" s="242"/>
      <c r="M168" s="2806"/>
      <c r="N168" s="2806"/>
      <c r="O168" s="2807"/>
      <c r="P168" s="2821"/>
      <c r="Q168" s="2822"/>
      <c r="R168" s="2822"/>
      <c r="S168" s="2822"/>
      <c r="T168" s="2822"/>
      <c r="U168" s="2822"/>
      <c r="V168" s="2822"/>
      <c r="W168" s="2822"/>
      <c r="X168" s="2822"/>
      <c r="Y168" s="2822"/>
      <c r="Z168" s="2823"/>
      <c r="AA168" s="2822"/>
      <c r="AB168" s="2822"/>
      <c r="AC168" s="2822"/>
      <c r="AD168" s="2822"/>
      <c r="AE168" s="2822"/>
      <c r="AF168" s="2822"/>
      <c r="AG168" s="2822"/>
      <c r="AH168" s="2822"/>
      <c r="AI168" s="2822"/>
      <c r="AJ168" s="2822"/>
      <c r="AK168" s="2822"/>
      <c r="AL168" s="2822"/>
      <c r="AM168" s="2822"/>
      <c r="AN168" s="2822"/>
      <c r="AO168" s="2822"/>
      <c r="AP168" s="2822"/>
      <c r="AQ168" s="2822"/>
      <c r="AR168" s="2822"/>
      <c r="AS168" s="2822"/>
      <c r="AT168" s="2822"/>
      <c r="AU168" s="2822"/>
      <c r="AV168" s="2822"/>
      <c r="AW168" s="2822"/>
      <c r="AX168" s="2822"/>
      <c r="AY168" s="2823"/>
      <c r="AZ168" s="2815"/>
      <c r="BA168" s="2815"/>
      <c r="BB168" s="2815"/>
      <c r="BC168" s="2815"/>
      <c r="BD168" s="2815"/>
      <c r="BE168" s="2815"/>
      <c r="BF168" s="2815"/>
      <c r="BG168" s="2815"/>
      <c r="BH168" s="2815"/>
      <c r="BI168" s="2815"/>
      <c r="BJ168" s="2815"/>
      <c r="BK168" s="2815"/>
      <c r="BL168" s="2781"/>
      <c r="BM168" s="2781"/>
      <c r="BN168" s="3125"/>
      <c r="BO168" s="3125"/>
      <c r="BP168" s="3125"/>
      <c r="BQ168" s="3125"/>
      <c r="BR168" s="3125"/>
      <c r="BS168" s="3125"/>
      <c r="BT168" s="3125"/>
      <c r="BU168" s="3125"/>
      <c r="BV168" s="3125"/>
      <c r="BW168" s="3125"/>
      <c r="BX168" s="3125"/>
      <c r="BY168" s="3125"/>
      <c r="BZ168" s="3125"/>
      <c r="CA168" s="3125"/>
      <c r="CB168" s="3125"/>
      <c r="CC168" s="3125"/>
      <c r="CD168" s="3125"/>
      <c r="CE168" s="3125"/>
      <c r="CF168" s="3125"/>
      <c r="CG168" s="3125"/>
      <c r="CH168" s="3125"/>
      <c r="CI168" s="3125"/>
      <c r="CJ168" s="3125"/>
      <c r="CK168" s="3125"/>
      <c r="CL168" s="3125"/>
      <c r="CM168" s="3036"/>
      <c r="CN168" s="3036"/>
      <c r="CO168" s="3036"/>
      <c r="CP168" s="3036"/>
      <c r="CQ168" s="3036"/>
      <c r="CR168" s="3036"/>
      <c r="CS168" s="3031"/>
      <c r="CT168" s="2790"/>
      <c r="CU168" s="2790"/>
      <c r="CV168" s="2783"/>
      <c r="CW168" s="2784"/>
      <c r="CX168" s="2784"/>
      <c r="CY168" s="2784"/>
      <c r="CZ168" s="2784"/>
      <c r="DA168" s="2784"/>
      <c r="DB168" s="2784"/>
      <c r="DC168" s="2784"/>
      <c r="DD168" s="2784"/>
      <c r="DE168" s="2784"/>
      <c r="DF168" s="2784"/>
      <c r="DG168" s="2784"/>
      <c r="DH168" s="2784"/>
      <c r="DI168" s="2784"/>
      <c r="DJ168" s="2784"/>
      <c r="DK168" s="2784"/>
      <c r="DL168" s="2784"/>
      <c r="DM168" s="2784"/>
      <c r="DN168" s="2784"/>
      <c r="DO168" s="2785"/>
      <c r="DP168" s="361"/>
      <c r="DQ168" s="361"/>
      <c r="DR168" s="361"/>
      <c r="DS168" s="361"/>
      <c r="DT168" s="361"/>
      <c r="DU168" s="361"/>
      <c r="DV168" s="361"/>
      <c r="DW168" s="361"/>
      <c r="DX168" s="361"/>
      <c r="DY168" s="361"/>
      <c r="DZ168" s="361"/>
      <c r="EA168" s="361"/>
      <c r="EB168" s="361"/>
      <c r="EC168" s="361"/>
      <c r="ED168" s="361"/>
      <c r="EE168" s="593"/>
      <c r="EF168" s="237"/>
      <c r="EG168" s="131">
        <f t="shared" si="193"/>
        <v>0</v>
      </c>
      <c r="EH168" s="131">
        <f t="shared" si="233"/>
        <v>0</v>
      </c>
      <c r="EI168" s="131">
        <f t="shared" si="234"/>
        <v>0</v>
      </c>
      <c r="EJ168" s="131">
        <f t="shared" si="235"/>
        <v>0</v>
      </c>
      <c r="EK168" s="10">
        <f t="shared" si="236"/>
        <v>0</v>
      </c>
      <c r="EL168" s="131">
        <f t="shared" si="237"/>
        <v>0</v>
      </c>
      <c r="EM168" s="130">
        <f t="shared" si="238"/>
        <v>0</v>
      </c>
      <c r="EN168" s="129" t="str">
        <f t="shared" si="239"/>
        <v/>
      </c>
      <c r="EO168" s="121" t="str">
        <f>IF($EN168="要是正",MAX($EO$14:EO167)+1,"")</f>
        <v/>
      </c>
      <c r="EP168" s="121" t="str">
        <f>IF($EN168="要是正",MAX($EP$14:EP167)+1,"")</f>
        <v/>
      </c>
      <c r="EQ168" s="128" t="str">
        <f t="shared" si="240"/>
        <v/>
      </c>
      <c r="ER168" s="127" t="str">
        <f t="shared" si="202"/>
        <v/>
      </c>
      <c r="ES168" s="122" t="str">
        <f t="shared" si="241"/>
        <v/>
      </c>
      <c r="ET168" s="122" t="str">
        <f t="shared" si="242"/>
        <v/>
      </c>
      <c r="EU168" s="126" t="str">
        <f t="shared" si="205"/>
        <v/>
      </c>
      <c r="EV168" s="125" t="str">
        <f t="shared" si="214"/>
        <v/>
      </c>
      <c r="EW168" s="123" t="str">
        <f t="shared" si="215"/>
        <v>0</v>
      </c>
      <c r="EX168" s="124" t="str">
        <f t="shared" si="216"/>
        <v/>
      </c>
      <c r="EY168" s="123" t="str">
        <f t="shared" si="217"/>
        <v>0</v>
      </c>
      <c r="EZ168" s="123" t="str">
        <f t="shared" si="218"/>
        <v>0</v>
      </c>
      <c r="FA168" s="122" t="str">
        <f t="shared" si="219"/>
        <v/>
      </c>
      <c r="FB168" s="125" t="str">
        <f t="shared" si="206"/>
        <v/>
      </c>
      <c r="FC168" s="123" t="str">
        <f t="shared" si="207"/>
        <v>0</v>
      </c>
      <c r="FD168" s="124" t="str">
        <f t="shared" si="208"/>
        <v/>
      </c>
      <c r="FE168" s="123" t="str">
        <f t="shared" si="220"/>
        <v>0</v>
      </c>
      <c r="FF168" s="123" t="str">
        <f t="shared" si="221"/>
        <v/>
      </c>
      <c r="FG168" s="122" t="str">
        <f t="shared" si="222"/>
        <v/>
      </c>
      <c r="FH168" s="121"/>
      <c r="FI168" s="121"/>
      <c r="FJ168" s="595"/>
      <c r="FP168" s="1"/>
      <c r="FQ168" s="1"/>
      <c r="FR168" s="1"/>
      <c r="FS168" s="1"/>
      <c r="FT168" s="1"/>
      <c r="FU168" s="1"/>
      <c r="FV168" s="1"/>
      <c r="FW168" s="1"/>
      <c r="FX168" s="1"/>
      <c r="FY168" s="1"/>
      <c r="FZ168" s="1"/>
      <c r="GA168" s="1"/>
      <c r="GB168" s="1"/>
      <c r="GC168" s="1"/>
      <c r="GD168" s="1"/>
      <c r="GG168" s="239" t="str">
        <f t="shared" si="209"/>
        <v/>
      </c>
      <c r="GH168" s="239" t="str">
        <f t="shared" si="230"/>
        <v/>
      </c>
      <c r="GI168" s="239" t="str">
        <f t="shared" si="231"/>
        <v/>
      </c>
      <c r="GJ168" s="239">
        <f t="shared" si="243"/>
        <v>0</v>
      </c>
      <c r="GK168" s="248" t="str">
        <f t="shared" si="213"/>
        <v/>
      </c>
      <c r="GM168" s="407" t="str">
        <f t="shared" si="223"/>
        <v/>
      </c>
      <c r="GN168" s="408" t="str">
        <f t="shared" si="224"/>
        <v>0</v>
      </c>
      <c r="GO168" s="409" t="str">
        <f t="shared" si="225"/>
        <v/>
      </c>
      <c r="GP168" s="408" t="str">
        <f t="shared" si="226"/>
        <v>0</v>
      </c>
      <c r="GQ168" s="410" t="str">
        <f t="shared" si="227"/>
        <v/>
      </c>
      <c r="GR168" s="10" t="str">
        <f t="shared" si="228"/>
        <v/>
      </c>
      <c r="GS168" s="411">
        <f t="shared" si="185"/>
        <v>0</v>
      </c>
      <c r="GT168" s="11"/>
      <c r="GU168" s="11"/>
      <c r="GV168" s="11"/>
      <c r="GW168" s="1114">
        <f t="shared" si="229"/>
        <v>0</v>
      </c>
    </row>
    <row r="169" spans="2:205" s="10" customFormat="1" ht="50.1" hidden="1" customHeight="1" x14ac:dyDescent="0.15">
      <c r="B169" s="111"/>
      <c r="C169" s="593"/>
      <c r="D169" s="593"/>
      <c r="E169" s="593"/>
      <c r="F169" s="593"/>
      <c r="G169" s="593"/>
      <c r="H169" s="593"/>
      <c r="I169" s="260"/>
      <c r="J169" s="241"/>
      <c r="K169" s="242"/>
      <c r="L169" s="242"/>
      <c r="M169" s="2806"/>
      <c r="N169" s="2806"/>
      <c r="O169" s="2807"/>
      <c r="P169" s="2821"/>
      <c r="Q169" s="2822"/>
      <c r="R169" s="2822"/>
      <c r="S169" s="2822"/>
      <c r="T169" s="2822"/>
      <c r="U169" s="2822"/>
      <c r="V169" s="2822"/>
      <c r="W169" s="2822"/>
      <c r="X169" s="2822"/>
      <c r="Y169" s="2822"/>
      <c r="Z169" s="2823"/>
      <c r="AA169" s="2822"/>
      <c r="AB169" s="2822"/>
      <c r="AC169" s="2822"/>
      <c r="AD169" s="2822"/>
      <c r="AE169" s="2822"/>
      <c r="AF169" s="2822"/>
      <c r="AG169" s="2822"/>
      <c r="AH169" s="2822"/>
      <c r="AI169" s="2822"/>
      <c r="AJ169" s="2822"/>
      <c r="AK169" s="2822"/>
      <c r="AL169" s="2822"/>
      <c r="AM169" s="2822"/>
      <c r="AN169" s="2822"/>
      <c r="AO169" s="2822"/>
      <c r="AP169" s="2822"/>
      <c r="AQ169" s="2822"/>
      <c r="AR169" s="2822"/>
      <c r="AS169" s="2822"/>
      <c r="AT169" s="2822"/>
      <c r="AU169" s="2822"/>
      <c r="AV169" s="2822"/>
      <c r="AW169" s="2822"/>
      <c r="AX169" s="2822"/>
      <c r="AY169" s="2823"/>
      <c r="AZ169" s="2815"/>
      <c r="BA169" s="2815"/>
      <c r="BB169" s="2815"/>
      <c r="BC169" s="2815"/>
      <c r="BD169" s="2815"/>
      <c r="BE169" s="2815"/>
      <c r="BF169" s="2815"/>
      <c r="BG169" s="2815"/>
      <c r="BH169" s="2815"/>
      <c r="BI169" s="2815"/>
      <c r="BJ169" s="2815"/>
      <c r="BK169" s="2815"/>
      <c r="BL169" s="2781"/>
      <c r="BM169" s="2781"/>
      <c r="BN169" s="3125"/>
      <c r="BO169" s="3125"/>
      <c r="BP169" s="3125"/>
      <c r="BQ169" s="3125"/>
      <c r="BR169" s="3125"/>
      <c r="BS169" s="3125"/>
      <c r="BT169" s="3125"/>
      <c r="BU169" s="3125"/>
      <c r="BV169" s="3125"/>
      <c r="BW169" s="3125"/>
      <c r="BX169" s="3125"/>
      <c r="BY169" s="3125"/>
      <c r="BZ169" s="3125"/>
      <c r="CA169" s="3125"/>
      <c r="CB169" s="3125"/>
      <c r="CC169" s="3125"/>
      <c r="CD169" s="3125"/>
      <c r="CE169" s="3125"/>
      <c r="CF169" s="3125"/>
      <c r="CG169" s="3125"/>
      <c r="CH169" s="3125"/>
      <c r="CI169" s="3125"/>
      <c r="CJ169" s="3125"/>
      <c r="CK169" s="3125"/>
      <c r="CL169" s="3125"/>
      <c r="CM169" s="3036"/>
      <c r="CN169" s="3036"/>
      <c r="CO169" s="3036"/>
      <c r="CP169" s="3036"/>
      <c r="CQ169" s="3036"/>
      <c r="CR169" s="3036"/>
      <c r="CS169" s="3031"/>
      <c r="CT169" s="2790"/>
      <c r="CU169" s="2790"/>
      <c r="CV169" s="2783"/>
      <c r="CW169" s="2784"/>
      <c r="CX169" s="2784"/>
      <c r="CY169" s="2784"/>
      <c r="CZ169" s="2784"/>
      <c r="DA169" s="2784"/>
      <c r="DB169" s="2784"/>
      <c r="DC169" s="2784"/>
      <c r="DD169" s="2784"/>
      <c r="DE169" s="2784"/>
      <c r="DF169" s="2784"/>
      <c r="DG169" s="2784"/>
      <c r="DH169" s="2784"/>
      <c r="DI169" s="2784"/>
      <c r="DJ169" s="2784"/>
      <c r="DK169" s="2784"/>
      <c r="DL169" s="2784"/>
      <c r="DM169" s="2784"/>
      <c r="DN169" s="2784"/>
      <c r="DO169" s="2785"/>
      <c r="DP169" s="361"/>
      <c r="DQ169" s="361"/>
      <c r="DR169" s="361"/>
      <c r="DS169" s="361"/>
      <c r="DT169" s="361"/>
      <c r="DU169" s="361"/>
      <c r="DV169" s="361"/>
      <c r="DW169" s="361"/>
      <c r="DX169" s="361"/>
      <c r="DY169" s="361"/>
      <c r="DZ169" s="361"/>
      <c r="EA169" s="361"/>
      <c r="EB169" s="361"/>
      <c r="EC169" s="361"/>
      <c r="ED169" s="361"/>
      <c r="EE169" s="593"/>
      <c r="EF169" s="237"/>
      <c r="EG169" s="131">
        <f t="shared" si="193"/>
        <v>0</v>
      </c>
      <c r="EH169" s="131">
        <f t="shared" si="233"/>
        <v>0</v>
      </c>
      <c r="EI169" s="131">
        <f t="shared" si="234"/>
        <v>0</v>
      </c>
      <c r="EJ169" s="131">
        <f t="shared" si="235"/>
        <v>0</v>
      </c>
      <c r="EK169" s="10">
        <f t="shared" si="236"/>
        <v>0</v>
      </c>
      <c r="EL169" s="131">
        <f t="shared" si="237"/>
        <v>0</v>
      </c>
      <c r="EM169" s="130">
        <f t="shared" si="238"/>
        <v>0</v>
      </c>
      <c r="EN169" s="129" t="str">
        <f t="shared" si="239"/>
        <v/>
      </c>
      <c r="EO169" s="121" t="str">
        <f>IF($EN169="要是正",MAX($EO$14:EO168)+1,"")</f>
        <v/>
      </c>
      <c r="EP169" s="121" t="str">
        <f>IF($EN169="要是正",MAX($EP$14:EP168)+1,"")</f>
        <v/>
      </c>
      <c r="EQ169" s="128" t="str">
        <f t="shared" si="240"/>
        <v/>
      </c>
      <c r="ER169" s="127" t="str">
        <f t="shared" si="202"/>
        <v/>
      </c>
      <c r="ES169" s="122" t="str">
        <f t="shared" si="241"/>
        <v/>
      </c>
      <c r="ET169" s="122" t="str">
        <f t="shared" si="242"/>
        <v/>
      </c>
      <c r="EU169" s="126" t="str">
        <f t="shared" si="205"/>
        <v/>
      </c>
      <c r="EV169" s="125" t="str">
        <f t="shared" si="214"/>
        <v/>
      </c>
      <c r="EW169" s="123" t="str">
        <f t="shared" si="215"/>
        <v>0</v>
      </c>
      <c r="EX169" s="124" t="str">
        <f t="shared" si="216"/>
        <v/>
      </c>
      <c r="EY169" s="123" t="str">
        <f t="shared" si="217"/>
        <v>0</v>
      </c>
      <c r="EZ169" s="123" t="str">
        <f t="shared" si="218"/>
        <v>0</v>
      </c>
      <c r="FA169" s="122" t="str">
        <f t="shared" si="219"/>
        <v/>
      </c>
      <c r="FB169" s="125" t="str">
        <f t="shared" si="206"/>
        <v/>
      </c>
      <c r="FC169" s="123" t="str">
        <f t="shared" si="207"/>
        <v>0</v>
      </c>
      <c r="FD169" s="124" t="str">
        <f t="shared" si="208"/>
        <v/>
      </c>
      <c r="FE169" s="123" t="str">
        <f t="shared" si="220"/>
        <v>0</v>
      </c>
      <c r="FF169" s="123" t="str">
        <f t="shared" si="221"/>
        <v/>
      </c>
      <c r="FG169" s="122" t="str">
        <f t="shared" si="222"/>
        <v/>
      </c>
      <c r="FH169" s="121"/>
      <c r="FI169" s="121"/>
      <c r="FJ169" s="595"/>
      <c r="FP169" s="1"/>
      <c r="FQ169" s="1"/>
      <c r="FR169" s="1"/>
      <c r="FS169" s="1"/>
      <c r="FT169" s="1"/>
      <c r="FU169" s="1"/>
      <c r="FV169" s="1"/>
      <c r="FW169" s="1"/>
      <c r="FX169" s="1"/>
      <c r="FY169" s="1"/>
      <c r="FZ169" s="1"/>
      <c r="GA169" s="1"/>
      <c r="GB169" s="1"/>
      <c r="GC169" s="1"/>
      <c r="GD169" s="1"/>
      <c r="GG169" s="239" t="str">
        <f t="shared" si="209"/>
        <v/>
      </c>
      <c r="GH169" s="239" t="str">
        <f t="shared" si="230"/>
        <v/>
      </c>
      <c r="GI169" s="239" t="str">
        <f t="shared" si="231"/>
        <v/>
      </c>
      <c r="GJ169" s="239">
        <f t="shared" si="243"/>
        <v>0</v>
      </c>
      <c r="GK169" s="248" t="str">
        <f t="shared" si="213"/>
        <v/>
      </c>
      <c r="GM169" s="407" t="str">
        <f t="shared" si="223"/>
        <v/>
      </c>
      <c r="GN169" s="408" t="str">
        <f t="shared" si="224"/>
        <v>0</v>
      </c>
      <c r="GO169" s="409" t="str">
        <f t="shared" si="225"/>
        <v/>
      </c>
      <c r="GP169" s="408" t="str">
        <f t="shared" si="226"/>
        <v>0</v>
      </c>
      <c r="GQ169" s="410" t="str">
        <f t="shared" si="227"/>
        <v/>
      </c>
      <c r="GR169" s="10" t="str">
        <f t="shared" si="228"/>
        <v/>
      </c>
      <c r="GS169" s="411">
        <f t="shared" si="185"/>
        <v>0</v>
      </c>
      <c r="GT169" s="11"/>
      <c r="GU169" s="11"/>
      <c r="GV169" s="11"/>
      <c r="GW169" s="1114">
        <f t="shared" si="229"/>
        <v>0</v>
      </c>
    </row>
    <row r="170" spans="2:205" s="10" customFormat="1" ht="50.1" hidden="1" customHeight="1" x14ac:dyDescent="0.15">
      <c r="B170" s="111"/>
      <c r="C170" s="593"/>
      <c r="D170" s="593"/>
      <c r="E170" s="593"/>
      <c r="F170" s="593"/>
      <c r="G170" s="593"/>
      <c r="H170" s="593"/>
      <c r="I170" s="260"/>
      <c r="J170" s="241"/>
      <c r="K170" s="242"/>
      <c r="L170" s="242"/>
      <c r="M170" s="2806"/>
      <c r="N170" s="2806"/>
      <c r="O170" s="2807"/>
      <c r="P170" s="2821"/>
      <c r="Q170" s="2822"/>
      <c r="R170" s="2822"/>
      <c r="S170" s="2822"/>
      <c r="T170" s="2822"/>
      <c r="U170" s="2822"/>
      <c r="V170" s="2822"/>
      <c r="W170" s="2822"/>
      <c r="X170" s="2822"/>
      <c r="Y170" s="2822"/>
      <c r="Z170" s="2823"/>
      <c r="AA170" s="2822"/>
      <c r="AB170" s="2822"/>
      <c r="AC170" s="2822"/>
      <c r="AD170" s="2822"/>
      <c r="AE170" s="2822"/>
      <c r="AF170" s="2822"/>
      <c r="AG170" s="2822"/>
      <c r="AH170" s="2822"/>
      <c r="AI170" s="2822"/>
      <c r="AJ170" s="2822"/>
      <c r="AK170" s="2822"/>
      <c r="AL170" s="2822"/>
      <c r="AM170" s="2822"/>
      <c r="AN170" s="2822"/>
      <c r="AO170" s="2822"/>
      <c r="AP170" s="2822"/>
      <c r="AQ170" s="2822"/>
      <c r="AR170" s="2822"/>
      <c r="AS170" s="2822"/>
      <c r="AT170" s="2822"/>
      <c r="AU170" s="2822"/>
      <c r="AV170" s="2822"/>
      <c r="AW170" s="2822"/>
      <c r="AX170" s="2822"/>
      <c r="AY170" s="2823"/>
      <c r="AZ170" s="2815"/>
      <c r="BA170" s="2815"/>
      <c r="BB170" s="2815"/>
      <c r="BC170" s="2815"/>
      <c r="BD170" s="2815"/>
      <c r="BE170" s="2815"/>
      <c r="BF170" s="2815"/>
      <c r="BG170" s="2815"/>
      <c r="BH170" s="2815"/>
      <c r="BI170" s="2815"/>
      <c r="BJ170" s="2815"/>
      <c r="BK170" s="2815"/>
      <c r="BL170" s="2781"/>
      <c r="BM170" s="2781"/>
      <c r="BN170" s="3125"/>
      <c r="BO170" s="3125"/>
      <c r="BP170" s="3125"/>
      <c r="BQ170" s="3125"/>
      <c r="BR170" s="3125"/>
      <c r="BS170" s="3125"/>
      <c r="BT170" s="3125"/>
      <c r="BU170" s="3125"/>
      <c r="BV170" s="3125"/>
      <c r="BW170" s="3125"/>
      <c r="BX170" s="3125"/>
      <c r="BY170" s="3125"/>
      <c r="BZ170" s="3125"/>
      <c r="CA170" s="3125"/>
      <c r="CB170" s="3125"/>
      <c r="CC170" s="3125"/>
      <c r="CD170" s="3125"/>
      <c r="CE170" s="3125"/>
      <c r="CF170" s="3125"/>
      <c r="CG170" s="3125"/>
      <c r="CH170" s="3125"/>
      <c r="CI170" s="3125"/>
      <c r="CJ170" s="3125"/>
      <c r="CK170" s="3125"/>
      <c r="CL170" s="3125"/>
      <c r="CM170" s="3036"/>
      <c r="CN170" s="3036"/>
      <c r="CO170" s="3036"/>
      <c r="CP170" s="3036"/>
      <c r="CQ170" s="3036"/>
      <c r="CR170" s="3036"/>
      <c r="CS170" s="3031"/>
      <c r="CT170" s="2790"/>
      <c r="CU170" s="2790"/>
      <c r="CV170" s="2783"/>
      <c r="CW170" s="2784"/>
      <c r="CX170" s="2784"/>
      <c r="CY170" s="2784"/>
      <c r="CZ170" s="2784"/>
      <c r="DA170" s="2784"/>
      <c r="DB170" s="2784"/>
      <c r="DC170" s="2784"/>
      <c r="DD170" s="2784"/>
      <c r="DE170" s="2784"/>
      <c r="DF170" s="2784"/>
      <c r="DG170" s="2784"/>
      <c r="DH170" s="2784"/>
      <c r="DI170" s="2784"/>
      <c r="DJ170" s="2784"/>
      <c r="DK170" s="2784"/>
      <c r="DL170" s="2784"/>
      <c r="DM170" s="2784"/>
      <c r="DN170" s="2784"/>
      <c r="DO170" s="2785"/>
      <c r="DP170" s="361"/>
      <c r="DQ170" s="361"/>
      <c r="DR170" s="361"/>
      <c r="DS170" s="361"/>
      <c r="DT170" s="361"/>
      <c r="DU170" s="361"/>
      <c r="DV170" s="361"/>
      <c r="DW170" s="361"/>
      <c r="DX170" s="361"/>
      <c r="DY170" s="361"/>
      <c r="DZ170" s="361"/>
      <c r="EA170" s="361"/>
      <c r="EB170" s="361"/>
      <c r="EC170" s="361"/>
      <c r="ED170" s="361"/>
      <c r="EE170" s="593"/>
      <c r="EF170" s="237"/>
      <c r="EG170" s="131">
        <f t="shared" si="193"/>
        <v>0</v>
      </c>
      <c r="EH170" s="131">
        <f t="shared" si="233"/>
        <v>0</v>
      </c>
      <c r="EI170" s="131">
        <f t="shared" si="234"/>
        <v>0</v>
      </c>
      <c r="EJ170" s="131">
        <f t="shared" si="235"/>
        <v>0</v>
      </c>
      <c r="EK170" s="10">
        <f t="shared" si="236"/>
        <v>0</v>
      </c>
      <c r="EL170" s="131">
        <f t="shared" si="237"/>
        <v>0</v>
      </c>
      <c r="EM170" s="130">
        <f t="shared" si="238"/>
        <v>0</v>
      </c>
      <c r="EN170" s="129" t="str">
        <f t="shared" si="239"/>
        <v/>
      </c>
      <c r="EO170" s="121" t="str">
        <f>IF($EN170="要是正",MAX($EO$14:EO169)+1,"")</f>
        <v/>
      </c>
      <c r="EP170" s="121" t="str">
        <f>IF($EN170="要是正",MAX($EP$14:EP169)+1,"")</f>
        <v/>
      </c>
      <c r="EQ170" s="128" t="str">
        <f t="shared" si="240"/>
        <v/>
      </c>
      <c r="ER170" s="127" t="str">
        <f t="shared" si="202"/>
        <v/>
      </c>
      <c r="ES170" s="122" t="str">
        <f t="shared" si="241"/>
        <v/>
      </c>
      <c r="ET170" s="122" t="str">
        <f t="shared" si="242"/>
        <v/>
      </c>
      <c r="EU170" s="126" t="str">
        <f t="shared" si="205"/>
        <v/>
      </c>
      <c r="EV170" s="125" t="str">
        <f t="shared" si="214"/>
        <v/>
      </c>
      <c r="EW170" s="123" t="str">
        <f t="shared" si="215"/>
        <v>0</v>
      </c>
      <c r="EX170" s="124" t="str">
        <f t="shared" si="216"/>
        <v/>
      </c>
      <c r="EY170" s="123" t="str">
        <f t="shared" si="217"/>
        <v>0</v>
      </c>
      <c r="EZ170" s="123" t="str">
        <f t="shared" si="218"/>
        <v>0</v>
      </c>
      <c r="FA170" s="122" t="str">
        <f t="shared" si="219"/>
        <v/>
      </c>
      <c r="FB170" s="125" t="str">
        <f t="shared" si="206"/>
        <v/>
      </c>
      <c r="FC170" s="123" t="str">
        <f t="shared" si="207"/>
        <v>0</v>
      </c>
      <c r="FD170" s="124" t="str">
        <f t="shared" si="208"/>
        <v/>
      </c>
      <c r="FE170" s="123" t="str">
        <f t="shared" si="220"/>
        <v>0</v>
      </c>
      <c r="FF170" s="123" t="str">
        <f t="shared" si="221"/>
        <v/>
      </c>
      <c r="FG170" s="122" t="str">
        <f t="shared" si="222"/>
        <v/>
      </c>
      <c r="FH170" s="121"/>
      <c r="FI170" s="121"/>
      <c r="FJ170" s="595"/>
      <c r="FP170" s="1"/>
      <c r="FQ170" s="1"/>
      <c r="FR170" s="1"/>
      <c r="FS170" s="1"/>
      <c r="FT170" s="1"/>
      <c r="FU170" s="1"/>
      <c r="FV170" s="1"/>
      <c r="FW170" s="1"/>
      <c r="FX170" s="1"/>
      <c r="FY170" s="1"/>
      <c r="FZ170" s="1"/>
      <c r="GA170" s="1"/>
      <c r="GB170" s="1"/>
      <c r="GC170" s="1"/>
      <c r="GD170" s="1"/>
      <c r="GG170" s="239" t="str">
        <f t="shared" si="209"/>
        <v/>
      </c>
      <c r="GH170" s="239" t="str">
        <f t="shared" si="230"/>
        <v/>
      </c>
      <c r="GI170" s="239" t="str">
        <f t="shared" si="231"/>
        <v/>
      </c>
      <c r="GJ170" s="239">
        <f t="shared" si="243"/>
        <v>0</v>
      </c>
      <c r="GK170" s="248" t="str">
        <f t="shared" si="213"/>
        <v/>
      </c>
      <c r="GM170" s="407" t="str">
        <f t="shared" si="223"/>
        <v/>
      </c>
      <c r="GN170" s="408" t="str">
        <f t="shared" si="224"/>
        <v>0</v>
      </c>
      <c r="GO170" s="409" t="str">
        <f t="shared" si="225"/>
        <v/>
      </c>
      <c r="GP170" s="408" t="str">
        <f t="shared" si="226"/>
        <v>0</v>
      </c>
      <c r="GQ170" s="410" t="str">
        <f t="shared" si="227"/>
        <v/>
      </c>
      <c r="GR170" s="10" t="str">
        <f t="shared" si="228"/>
        <v/>
      </c>
      <c r="GS170" s="411">
        <f t="shared" si="185"/>
        <v>0</v>
      </c>
      <c r="GT170" s="11"/>
      <c r="GU170" s="11"/>
      <c r="GV170" s="11"/>
      <c r="GW170" s="1114">
        <f t="shared" si="229"/>
        <v>0</v>
      </c>
    </row>
    <row r="171" spans="2:205" s="10" customFormat="1" ht="50.1" hidden="1" customHeight="1" x14ac:dyDescent="0.15">
      <c r="B171" s="111"/>
      <c r="C171" s="593"/>
      <c r="D171" s="593"/>
      <c r="E171" s="593"/>
      <c r="F171" s="593"/>
      <c r="G171" s="593"/>
      <c r="H171" s="593"/>
      <c r="I171" s="260"/>
      <c r="J171" s="241"/>
      <c r="K171" s="242"/>
      <c r="L171" s="242"/>
      <c r="M171" s="2806"/>
      <c r="N171" s="2806"/>
      <c r="O171" s="2807"/>
      <c r="P171" s="2821"/>
      <c r="Q171" s="2822"/>
      <c r="R171" s="2822"/>
      <c r="S171" s="2822"/>
      <c r="T171" s="2822"/>
      <c r="U171" s="2822"/>
      <c r="V171" s="2822"/>
      <c r="W171" s="2822"/>
      <c r="X171" s="2822"/>
      <c r="Y171" s="2822"/>
      <c r="Z171" s="2823"/>
      <c r="AA171" s="2822"/>
      <c r="AB171" s="2822"/>
      <c r="AC171" s="2822"/>
      <c r="AD171" s="2822"/>
      <c r="AE171" s="2822"/>
      <c r="AF171" s="2822"/>
      <c r="AG171" s="2822"/>
      <c r="AH171" s="2822"/>
      <c r="AI171" s="2822"/>
      <c r="AJ171" s="2822"/>
      <c r="AK171" s="2822"/>
      <c r="AL171" s="2822"/>
      <c r="AM171" s="2822"/>
      <c r="AN171" s="2822"/>
      <c r="AO171" s="2822"/>
      <c r="AP171" s="2822"/>
      <c r="AQ171" s="2822"/>
      <c r="AR171" s="2822"/>
      <c r="AS171" s="2822"/>
      <c r="AT171" s="2822"/>
      <c r="AU171" s="2822"/>
      <c r="AV171" s="2822"/>
      <c r="AW171" s="2822"/>
      <c r="AX171" s="2822"/>
      <c r="AY171" s="2823"/>
      <c r="AZ171" s="2815"/>
      <c r="BA171" s="2815"/>
      <c r="BB171" s="2815"/>
      <c r="BC171" s="2815"/>
      <c r="BD171" s="2815"/>
      <c r="BE171" s="2815"/>
      <c r="BF171" s="2815"/>
      <c r="BG171" s="2815"/>
      <c r="BH171" s="2815"/>
      <c r="BI171" s="2815"/>
      <c r="BJ171" s="2815"/>
      <c r="BK171" s="2815"/>
      <c r="BL171" s="2781"/>
      <c r="BM171" s="2781"/>
      <c r="BN171" s="3125"/>
      <c r="BO171" s="3125"/>
      <c r="BP171" s="3125"/>
      <c r="BQ171" s="3125"/>
      <c r="BR171" s="3125"/>
      <c r="BS171" s="3125"/>
      <c r="BT171" s="3125"/>
      <c r="BU171" s="3125"/>
      <c r="BV171" s="3125"/>
      <c r="BW171" s="3125"/>
      <c r="BX171" s="3125"/>
      <c r="BY171" s="3125"/>
      <c r="BZ171" s="3125"/>
      <c r="CA171" s="3125"/>
      <c r="CB171" s="3125"/>
      <c r="CC171" s="3125"/>
      <c r="CD171" s="3125"/>
      <c r="CE171" s="3125"/>
      <c r="CF171" s="3125"/>
      <c r="CG171" s="3125"/>
      <c r="CH171" s="3125"/>
      <c r="CI171" s="3125"/>
      <c r="CJ171" s="3125"/>
      <c r="CK171" s="3125"/>
      <c r="CL171" s="3125"/>
      <c r="CM171" s="3083"/>
      <c r="CN171" s="3083"/>
      <c r="CO171" s="3083"/>
      <c r="CP171" s="3083"/>
      <c r="CQ171" s="3083"/>
      <c r="CR171" s="3083"/>
      <c r="CS171" s="3084"/>
      <c r="CT171" s="2964"/>
      <c r="CU171" s="2964"/>
      <c r="CV171" s="2783"/>
      <c r="CW171" s="2784"/>
      <c r="CX171" s="2784"/>
      <c r="CY171" s="2784"/>
      <c r="CZ171" s="2784"/>
      <c r="DA171" s="2784"/>
      <c r="DB171" s="2784"/>
      <c r="DC171" s="2784"/>
      <c r="DD171" s="2784"/>
      <c r="DE171" s="2784"/>
      <c r="DF171" s="2784"/>
      <c r="DG171" s="2784"/>
      <c r="DH171" s="2784"/>
      <c r="DI171" s="2784"/>
      <c r="DJ171" s="2784"/>
      <c r="DK171" s="2784"/>
      <c r="DL171" s="2784"/>
      <c r="DM171" s="2784"/>
      <c r="DN171" s="2784"/>
      <c r="DO171" s="2785"/>
      <c r="DP171" s="361"/>
      <c r="DQ171" s="361"/>
      <c r="DR171" s="361"/>
      <c r="DS171" s="361"/>
      <c r="DT171" s="361"/>
      <c r="DU171" s="361"/>
      <c r="DV171" s="361"/>
      <c r="DW171" s="361"/>
      <c r="DX171" s="361"/>
      <c r="DY171" s="361"/>
      <c r="DZ171" s="361"/>
      <c r="EA171" s="361"/>
      <c r="EB171" s="361"/>
      <c r="EC171" s="361"/>
      <c r="ED171" s="361"/>
      <c r="EE171" s="593"/>
      <c r="EF171" s="237"/>
      <c r="EG171" s="131">
        <f t="shared" si="193"/>
        <v>0</v>
      </c>
      <c r="EH171" s="131">
        <f t="shared" si="233"/>
        <v>0</v>
      </c>
      <c r="EI171" s="131">
        <f t="shared" si="234"/>
        <v>0</v>
      </c>
      <c r="EJ171" s="131">
        <f t="shared" si="235"/>
        <v>0</v>
      </c>
      <c r="EK171" s="10">
        <f t="shared" si="236"/>
        <v>0</v>
      </c>
      <c r="EL171" s="131">
        <f t="shared" si="237"/>
        <v>0</v>
      </c>
      <c r="EM171" s="130">
        <f t="shared" si="238"/>
        <v>0</v>
      </c>
      <c r="EN171" s="129" t="str">
        <f t="shared" si="239"/>
        <v/>
      </c>
      <c r="EO171" s="121" t="str">
        <f>IF($EN171="要是正",MAX($EO$14:EO170)+1,"")</f>
        <v/>
      </c>
      <c r="EP171" s="121" t="str">
        <f>IF($EN171="要是正",MAX($EP$14:EP170)+1,"")</f>
        <v/>
      </c>
      <c r="EQ171" s="128" t="str">
        <f t="shared" si="240"/>
        <v/>
      </c>
      <c r="ER171" s="127" t="str">
        <f t="shared" si="202"/>
        <v/>
      </c>
      <c r="ES171" s="122" t="str">
        <f t="shared" si="241"/>
        <v/>
      </c>
      <c r="ET171" s="122" t="str">
        <f t="shared" si="242"/>
        <v/>
      </c>
      <c r="EU171" s="126" t="str">
        <f t="shared" si="205"/>
        <v/>
      </c>
      <c r="EV171" s="125" t="str">
        <f t="shared" si="214"/>
        <v/>
      </c>
      <c r="EW171" s="123" t="str">
        <f t="shared" si="215"/>
        <v>0</v>
      </c>
      <c r="EX171" s="124" t="str">
        <f t="shared" si="216"/>
        <v/>
      </c>
      <c r="EY171" s="123" t="str">
        <f t="shared" si="217"/>
        <v>0</v>
      </c>
      <c r="EZ171" s="123" t="str">
        <f t="shared" si="218"/>
        <v>0</v>
      </c>
      <c r="FA171" s="122" t="str">
        <f t="shared" si="219"/>
        <v/>
      </c>
      <c r="FB171" s="125" t="str">
        <f t="shared" si="206"/>
        <v/>
      </c>
      <c r="FC171" s="123" t="str">
        <f t="shared" si="207"/>
        <v>0</v>
      </c>
      <c r="FD171" s="124" t="str">
        <f t="shared" si="208"/>
        <v/>
      </c>
      <c r="FE171" s="123" t="str">
        <f t="shared" si="220"/>
        <v>0</v>
      </c>
      <c r="FF171" s="123" t="str">
        <f t="shared" si="221"/>
        <v/>
      </c>
      <c r="FG171" s="122" t="str">
        <f t="shared" si="222"/>
        <v/>
      </c>
      <c r="FH171" s="121"/>
      <c r="FI171" s="121"/>
      <c r="FJ171" s="595"/>
      <c r="FP171" s="1"/>
      <c r="FQ171" s="1"/>
      <c r="FR171" s="1"/>
      <c r="FS171" s="1"/>
      <c r="FT171" s="1"/>
      <c r="FU171" s="1"/>
      <c r="FV171" s="1"/>
      <c r="FW171" s="1"/>
      <c r="FX171" s="1"/>
      <c r="FY171" s="1"/>
      <c r="FZ171" s="1"/>
      <c r="GA171" s="1"/>
      <c r="GB171" s="1"/>
      <c r="GC171" s="1"/>
      <c r="GD171" s="1"/>
      <c r="GG171" s="239" t="str">
        <f t="shared" si="209"/>
        <v/>
      </c>
      <c r="GH171" s="239" t="str">
        <f t="shared" si="230"/>
        <v/>
      </c>
      <c r="GI171" s="239" t="str">
        <f t="shared" si="231"/>
        <v/>
      </c>
      <c r="GJ171" s="239">
        <f t="shared" si="243"/>
        <v>0</v>
      </c>
      <c r="GK171" s="248" t="str">
        <f t="shared" si="213"/>
        <v/>
      </c>
      <c r="GM171" s="407" t="str">
        <f t="shared" si="223"/>
        <v/>
      </c>
      <c r="GN171" s="408" t="str">
        <f t="shared" si="224"/>
        <v>0</v>
      </c>
      <c r="GO171" s="409" t="str">
        <f t="shared" si="225"/>
        <v/>
      </c>
      <c r="GP171" s="408" t="str">
        <f t="shared" si="226"/>
        <v>0</v>
      </c>
      <c r="GQ171" s="410" t="str">
        <f t="shared" si="227"/>
        <v/>
      </c>
      <c r="GR171" s="10" t="str">
        <f t="shared" si="228"/>
        <v/>
      </c>
      <c r="GS171" s="411">
        <f t="shared" si="185"/>
        <v>0</v>
      </c>
      <c r="GT171" s="11"/>
      <c r="GU171" s="11"/>
      <c r="GV171" s="11"/>
      <c r="GW171" s="1114">
        <f t="shared" si="229"/>
        <v>0</v>
      </c>
    </row>
    <row r="172" spans="2:205" s="10" customFormat="1" ht="50.1" hidden="1" customHeight="1" x14ac:dyDescent="0.15">
      <c r="B172" s="111"/>
      <c r="C172" s="593"/>
      <c r="D172" s="593"/>
      <c r="E172" s="593"/>
      <c r="F172" s="593"/>
      <c r="G172" s="593"/>
      <c r="H172" s="593"/>
      <c r="I172" s="260"/>
      <c r="J172" s="241"/>
      <c r="K172" s="242"/>
      <c r="L172" s="242"/>
      <c r="M172" s="2806"/>
      <c r="N172" s="2806"/>
      <c r="O172" s="2807"/>
      <c r="P172" s="2821"/>
      <c r="Q172" s="2822"/>
      <c r="R172" s="2822"/>
      <c r="S172" s="2822"/>
      <c r="T172" s="2822"/>
      <c r="U172" s="2822"/>
      <c r="V172" s="2822"/>
      <c r="W172" s="2822"/>
      <c r="X172" s="2822"/>
      <c r="Y172" s="2822"/>
      <c r="Z172" s="2823"/>
      <c r="AA172" s="2822"/>
      <c r="AB172" s="2822"/>
      <c r="AC172" s="2822"/>
      <c r="AD172" s="2822"/>
      <c r="AE172" s="2822"/>
      <c r="AF172" s="2822"/>
      <c r="AG172" s="2822"/>
      <c r="AH172" s="2822"/>
      <c r="AI172" s="2822"/>
      <c r="AJ172" s="2822"/>
      <c r="AK172" s="2822"/>
      <c r="AL172" s="2822"/>
      <c r="AM172" s="2822"/>
      <c r="AN172" s="2822"/>
      <c r="AO172" s="2822"/>
      <c r="AP172" s="2822"/>
      <c r="AQ172" s="2822"/>
      <c r="AR172" s="2822"/>
      <c r="AS172" s="2822"/>
      <c r="AT172" s="2822"/>
      <c r="AU172" s="2822"/>
      <c r="AV172" s="2822"/>
      <c r="AW172" s="2822"/>
      <c r="AX172" s="2822"/>
      <c r="AY172" s="2823"/>
      <c r="AZ172" s="2815"/>
      <c r="BA172" s="2815"/>
      <c r="BB172" s="2815"/>
      <c r="BC172" s="2815"/>
      <c r="BD172" s="2815"/>
      <c r="BE172" s="2815"/>
      <c r="BF172" s="2815"/>
      <c r="BG172" s="2815"/>
      <c r="BH172" s="2815"/>
      <c r="BI172" s="2815"/>
      <c r="BJ172" s="2815"/>
      <c r="BK172" s="2815"/>
      <c r="BL172" s="2781"/>
      <c r="BM172" s="2781"/>
      <c r="BN172" s="3125"/>
      <c r="BO172" s="3125"/>
      <c r="BP172" s="3125"/>
      <c r="BQ172" s="3125"/>
      <c r="BR172" s="3125"/>
      <c r="BS172" s="3125"/>
      <c r="BT172" s="3125"/>
      <c r="BU172" s="3125"/>
      <c r="BV172" s="3125"/>
      <c r="BW172" s="3125"/>
      <c r="BX172" s="3125"/>
      <c r="BY172" s="3125"/>
      <c r="BZ172" s="3125"/>
      <c r="CA172" s="3125"/>
      <c r="CB172" s="3125"/>
      <c r="CC172" s="3125"/>
      <c r="CD172" s="3125"/>
      <c r="CE172" s="3125"/>
      <c r="CF172" s="3125"/>
      <c r="CG172" s="3125"/>
      <c r="CH172" s="3125"/>
      <c r="CI172" s="3125"/>
      <c r="CJ172" s="3125"/>
      <c r="CK172" s="3125"/>
      <c r="CL172" s="3125"/>
      <c r="CM172" s="3036"/>
      <c r="CN172" s="3036"/>
      <c r="CO172" s="3036"/>
      <c r="CP172" s="3036"/>
      <c r="CQ172" s="3036"/>
      <c r="CR172" s="3036"/>
      <c r="CS172" s="3031"/>
      <c r="CT172" s="2790"/>
      <c r="CU172" s="2790"/>
      <c r="CV172" s="2783"/>
      <c r="CW172" s="2784"/>
      <c r="CX172" s="2784"/>
      <c r="CY172" s="2784"/>
      <c r="CZ172" s="2784"/>
      <c r="DA172" s="2784"/>
      <c r="DB172" s="2784"/>
      <c r="DC172" s="2784"/>
      <c r="DD172" s="2784"/>
      <c r="DE172" s="2784"/>
      <c r="DF172" s="2784"/>
      <c r="DG172" s="2784"/>
      <c r="DH172" s="2784"/>
      <c r="DI172" s="2784"/>
      <c r="DJ172" s="2784"/>
      <c r="DK172" s="2784"/>
      <c r="DL172" s="2784"/>
      <c r="DM172" s="2784"/>
      <c r="DN172" s="2784"/>
      <c r="DO172" s="2785"/>
      <c r="DP172" s="361"/>
      <c r="DQ172" s="361"/>
      <c r="DR172" s="361"/>
      <c r="DS172" s="361"/>
      <c r="DT172" s="361"/>
      <c r="DU172" s="361"/>
      <c r="DV172" s="361"/>
      <c r="DW172" s="361"/>
      <c r="DX172" s="361"/>
      <c r="DY172" s="361"/>
      <c r="DZ172" s="361"/>
      <c r="EA172" s="361"/>
      <c r="EB172" s="361"/>
      <c r="EC172" s="361"/>
      <c r="ED172" s="361"/>
      <c r="EE172" s="593"/>
      <c r="EF172" s="237"/>
      <c r="EG172" s="131">
        <f t="shared" si="193"/>
        <v>0</v>
      </c>
      <c r="EH172" s="131">
        <f t="shared" si="233"/>
        <v>0</v>
      </c>
      <c r="EI172" s="131">
        <f t="shared" si="234"/>
        <v>0</v>
      </c>
      <c r="EJ172" s="131">
        <f t="shared" si="235"/>
        <v>0</v>
      </c>
      <c r="EK172" s="10">
        <f t="shared" si="236"/>
        <v>0</v>
      </c>
      <c r="EL172" s="131">
        <f t="shared" si="237"/>
        <v>0</v>
      </c>
      <c r="EM172" s="130">
        <f t="shared" si="238"/>
        <v>0</v>
      </c>
      <c r="EN172" s="129" t="str">
        <f t="shared" si="239"/>
        <v/>
      </c>
      <c r="EO172" s="121" t="str">
        <f>IF($EN172="要是正",MAX($EO$14:EO171)+1,"")</f>
        <v/>
      </c>
      <c r="EP172" s="121" t="str">
        <f>IF($EN172="要是正",MAX($EP$14:EP171)+1,"")</f>
        <v/>
      </c>
      <c r="EQ172" s="128" t="str">
        <f t="shared" si="240"/>
        <v/>
      </c>
      <c r="ER172" s="127" t="str">
        <f t="shared" si="202"/>
        <v/>
      </c>
      <c r="ES172" s="122" t="str">
        <f t="shared" si="241"/>
        <v/>
      </c>
      <c r="ET172" s="122" t="str">
        <f t="shared" si="242"/>
        <v/>
      </c>
      <c r="EU172" s="126" t="str">
        <f t="shared" si="205"/>
        <v/>
      </c>
      <c r="EV172" s="125" t="str">
        <f t="shared" si="214"/>
        <v/>
      </c>
      <c r="EW172" s="123" t="str">
        <f t="shared" si="215"/>
        <v>0</v>
      </c>
      <c r="EX172" s="124" t="str">
        <f t="shared" si="216"/>
        <v/>
      </c>
      <c r="EY172" s="123" t="str">
        <f t="shared" si="217"/>
        <v>0</v>
      </c>
      <c r="EZ172" s="123" t="str">
        <f t="shared" si="218"/>
        <v>0</v>
      </c>
      <c r="FA172" s="122" t="str">
        <f t="shared" si="219"/>
        <v/>
      </c>
      <c r="FB172" s="125" t="str">
        <f t="shared" si="206"/>
        <v/>
      </c>
      <c r="FC172" s="123" t="str">
        <f t="shared" si="207"/>
        <v>0</v>
      </c>
      <c r="FD172" s="124" t="str">
        <f t="shared" si="208"/>
        <v/>
      </c>
      <c r="FE172" s="123" t="str">
        <f t="shared" si="220"/>
        <v>0</v>
      </c>
      <c r="FF172" s="123" t="str">
        <f t="shared" si="221"/>
        <v/>
      </c>
      <c r="FG172" s="122" t="str">
        <f t="shared" si="222"/>
        <v/>
      </c>
      <c r="FH172" s="121"/>
      <c r="FI172" s="121"/>
      <c r="FJ172" s="595"/>
      <c r="FP172" s="1"/>
      <c r="FQ172" s="1"/>
      <c r="FR172" s="1"/>
      <c r="FS172" s="1"/>
      <c r="FT172" s="1"/>
      <c r="FU172" s="1"/>
      <c r="FV172" s="1"/>
      <c r="FW172" s="1"/>
      <c r="FX172" s="1"/>
      <c r="FY172" s="1"/>
      <c r="FZ172" s="1"/>
      <c r="GA172" s="1"/>
      <c r="GB172" s="1"/>
      <c r="GC172" s="1"/>
      <c r="GD172" s="1"/>
      <c r="GG172" s="239" t="str">
        <f t="shared" si="209"/>
        <v/>
      </c>
      <c r="GH172" s="239" t="str">
        <f t="shared" si="230"/>
        <v/>
      </c>
      <c r="GI172" s="239" t="str">
        <f t="shared" si="231"/>
        <v/>
      </c>
      <c r="GJ172" s="239">
        <f t="shared" si="243"/>
        <v>0</v>
      </c>
      <c r="GK172" s="248" t="str">
        <f t="shared" si="213"/>
        <v/>
      </c>
      <c r="GM172" s="407" t="str">
        <f t="shared" si="223"/>
        <v/>
      </c>
      <c r="GN172" s="408" t="str">
        <f t="shared" si="224"/>
        <v>0</v>
      </c>
      <c r="GO172" s="409" t="str">
        <f t="shared" si="225"/>
        <v/>
      </c>
      <c r="GP172" s="408" t="str">
        <f t="shared" si="226"/>
        <v>0</v>
      </c>
      <c r="GQ172" s="410" t="str">
        <f t="shared" si="227"/>
        <v/>
      </c>
      <c r="GR172" s="10" t="str">
        <f t="shared" si="228"/>
        <v/>
      </c>
      <c r="GS172" s="411">
        <f t="shared" si="185"/>
        <v>0</v>
      </c>
      <c r="GT172" s="11"/>
      <c r="GU172" s="11"/>
      <c r="GV172" s="11"/>
      <c r="GW172" s="1114">
        <f t="shared" si="229"/>
        <v>0</v>
      </c>
    </row>
    <row r="173" spans="2:205" s="10" customFormat="1" ht="50.1" hidden="1" customHeight="1" x14ac:dyDescent="0.15">
      <c r="B173" s="111"/>
      <c r="C173" s="593"/>
      <c r="D173" s="593"/>
      <c r="E173" s="593"/>
      <c r="F173" s="593"/>
      <c r="G173" s="593"/>
      <c r="H173" s="593"/>
      <c r="I173" s="260"/>
      <c r="J173" s="241"/>
      <c r="K173" s="242"/>
      <c r="L173" s="242"/>
      <c r="M173" s="2806"/>
      <c r="N173" s="2806"/>
      <c r="O173" s="2807"/>
      <c r="P173" s="2821"/>
      <c r="Q173" s="2822"/>
      <c r="R173" s="2822"/>
      <c r="S173" s="2822"/>
      <c r="T173" s="2822"/>
      <c r="U173" s="2822"/>
      <c r="V173" s="2822"/>
      <c r="W173" s="2822"/>
      <c r="X173" s="2822"/>
      <c r="Y173" s="2822"/>
      <c r="Z173" s="2823"/>
      <c r="AA173" s="2822"/>
      <c r="AB173" s="2822"/>
      <c r="AC173" s="2822"/>
      <c r="AD173" s="2822"/>
      <c r="AE173" s="2822"/>
      <c r="AF173" s="2822"/>
      <c r="AG173" s="2822"/>
      <c r="AH173" s="2822"/>
      <c r="AI173" s="2822"/>
      <c r="AJ173" s="2822"/>
      <c r="AK173" s="2822"/>
      <c r="AL173" s="2822"/>
      <c r="AM173" s="2822"/>
      <c r="AN173" s="2822"/>
      <c r="AO173" s="2822"/>
      <c r="AP173" s="2822"/>
      <c r="AQ173" s="2822"/>
      <c r="AR173" s="2822"/>
      <c r="AS173" s="2822"/>
      <c r="AT173" s="2822"/>
      <c r="AU173" s="2822"/>
      <c r="AV173" s="2822"/>
      <c r="AW173" s="2822"/>
      <c r="AX173" s="2822"/>
      <c r="AY173" s="2823"/>
      <c r="AZ173" s="2815"/>
      <c r="BA173" s="2815"/>
      <c r="BB173" s="2815"/>
      <c r="BC173" s="2815"/>
      <c r="BD173" s="2815"/>
      <c r="BE173" s="2815"/>
      <c r="BF173" s="2815"/>
      <c r="BG173" s="2815"/>
      <c r="BH173" s="2815"/>
      <c r="BI173" s="2815"/>
      <c r="BJ173" s="2815"/>
      <c r="BK173" s="2815"/>
      <c r="BL173" s="2781"/>
      <c r="BM173" s="2781"/>
      <c r="BN173" s="3125"/>
      <c r="BO173" s="3125"/>
      <c r="BP173" s="3125"/>
      <c r="BQ173" s="3125"/>
      <c r="BR173" s="3125"/>
      <c r="BS173" s="3125"/>
      <c r="BT173" s="3125"/>
      <c r="BU173" s="3125"/>
      <c r="BV173" s="3125"/>
      <c r="BW173" s="3125"/>
      <c r="BX173" s="3125"/>
      <c r="BY173" s="3125"/>
      <c r="BZ173" s="3125"/>
      <c r="CA173" s="3125"/>
      <c r="CB173" s="3125"/>
      <c r="CC173" s="3125"/>
      <c r="CD173" s="3125"/>
      <c r="CE173" s="3125"/>
      <c r="CF173" s="3125"/>
      <c r="CG173" s="3125"/>
      <c r="CH173" s="3125"/>
      <c r="CI173" s="3125"/>
      <c r="CJ173" s="3125"/>
      <c r="CK173" s="3125"/>
      <c r="CL173" s="3125"/>
      <c r="CM173" s="3036"/>
      <c r="CN173" s="3036"/>
      <c r="CO173" s="3036"/>
      <c r="CP173" s="3036"/>
      <c r="CQ173" s="3036"/>
      <c r="CR173" s="3036"/>
      <c r="CS173" s="3031"/>
      <c r="CT173" s="2790"/>
      <c r="CU173" s="2790"/>
      <c r="CV173" s="2783"/>
      <c r="CW173" s="2784"/>
      <c r="CX173" s="2784"/>
      <c r="CY173" s="2784"/>
      <c r="CZ173" s="2784"/>
      <c r="DA173" s="2784"/>
      <c r="DB173" s="2784"/>
      <c r="DC173" s="2784"/>
      <c r="DD173" s="2784"/>
      <c r="DE173" s="2784"/>
      <c r="DF173" s="2784"/>
      <c r="DG173" s="2784"/>
      <c r="DH173" s="2784"/>
      <c r="DI173" s="2784"/>
      <c r="DJ173" s="2784"/>
      <c r="DK173" s="2784"/>
      <c r="DL173" s="2784"/>
      <c r="DM173" s="2784"/>
      <c r="DN173" s="2784"/>
      <c r="DO173" s="2785"/>
      <c r="DP173" s="361"/>
      <c r="DQ173" s="361"/>
      <c r="DR173" s="361"/>
      <c r="DS173" s="361"/>
      <c r="DT173" s="361"/>
      <c r="DU173" s="361"/>
      <c r="DV173" s="361"/>
      <c r="DW173" s="361"/>
      <c r="DX173" s="361"/>
      <c r="DY173" s="361"/>
      <c r="DZ173" s="361"/>
      <c r="EA173" s="361"/>
      <c r="EB173" s="361"/>
      <c r="EC173" s="361"/>
      <c r="ED173" s="361"/>
      <c r="EE173" s="593"/>
      <c r="EF173" s="237"/>
      <c r="EG173" s="131">
        <f t="shared" si="193"/>
        <v>0</v>
      </c>
      <c r="EH173" s="131">
        <f>COUNTIFS(AZ173,"○指摘なし")</f>
        <v>0</v>
      </c>
      <c r="EI173" s="131">
        <f>COUNTIFS(AZ173,"×要是正（既存不適格以外）")</f>
        <v>0</v>
      </c>
      <c r="EJ173" s="131">
        <f>COUNTIFS(AZ173,"△既存不適格")</f>
        <v>0</v>
      </c>
      <c r="EK173" s="10">
        <f>M173</f>
        <v>0</v>
      </c>
      <c r="EL173" s="131">
        <f>IF($AA173="",T173,AA173)</f>
        <v>0</v>
      </c>
      <c r="EM173" s="130">
        <f>COUNTA(CM173:CR173)</f>
        <v>0</v>
      </c>
      <c r="EN173" s="129" t="str">
        <f>IF(AZ173="×要是正（既存不適格以外）","要是正","")&amp;IF(AZ173="△既存不適格","既存不適格","")</f>
        <v/>
      </c>
      <c r="EO173" s="121" t="str">
        <f>IF($EN173="要是正",MAX($EO$14:EO172)+1,"")</f>
        <v/>
      </c>
      <c r="EP173" s="121" t="str">
        <f>IF($EN173="要是正",MAX($EP$14:EP172)+1,"")</f>
        <v/>
      </c>
      <c r="EQ173" s="128" t="str">
        <f>IF(OR(AZ173="×要是正（既存不適格以外）",AZ173="△既存不適格"),EK173,"")</f>
        <v/>
      </c>
      <c r="ER173" s="127" t="str">
        <f t="shared" si="202"/>
        <v/>
      </c>
      <c r="ES173" s="122" t="str">
        <f>IF($EN173="要是正",IF(BN173="","",BN173),"")</f>
        <v/>
      </c>
      <c r="ET173" s="122" t="str">
        <f>IF($EN173="要是正",IF(BX173="","",BX173),"")</f>
        <v/>
      </c>
      <c r="EU173" s="126" t="str">
        <f t="shared" si="205"/>
        <v/>
      </c>
      <c r="EV173" s="125" t="str">
        <f t="shared" si="214"/>
        <v/>
      </c>
      <c r="EW173" s="123" t="str">
        <f t="shared" si="215"/>
        <v>0</v>
      </c>
      <c r="EX173" s="124" t="str">
        <f t="shared" si="216"/>
        <v/>
      </c>
      <c r="EY173" s="123" t="str">
        <f t="shared" si="217"/>
        <v>0</v>
      </c>
      <c r="EZ173" s="123" t="str">
        <f t="shared" si="218"/>
        <v>0</v>
      </c>
      <c r="FA173" s="122" t="str">
        <f t="shared" si="219"/>
        <v/>
      </c>
      <c r="FB173" s="125" t="str">
        <f t="shared" si="206"/>
        <v/>
      </c>
      <c r="FC173" s="123" t="str">
        <f t="shared" si="207"/>
        <v>0</v>
      </c>
      <c r="FD173" s="124" t="str">
        <f t="shared" si="208"/>
        <v/>
      </c>
      <c r="FE173" s="123" t="str">
        <f t="shared" si="220"/>
        <v>0</v>
      </c>
      <c r="FF173" s="123" t="str">
        <f t="shared" si="221"/>
        <v/>
      </c>
      <c r="FG173" s="122" t="str">
        <f t="shared" si="222"/>
        <v/>
      </c>
      <c r="FH173" s="121"/>
      <c r="FI173" s="121"/>
      <c r="FJ173" s="595"/>
      <c r="FP173" s="1"/>
      <c r="FQ173" s="1"/>
      <c r="FR173" s="1"/>
      <c r="FS173" s="1"/>
      <c r="FT173" s="1"/>
      <c r="FU173" s="1"/>
      <c r="FV173" s="1"/>
      <c r="FW173" s="1"/>
      <c r="FX173" s="1"/>
      <c r="FY173" s="1"/>
      <c r="FZ173" s="1"/>
      <c r="GA173" s="1"/>
      <c r="GB173" s="1"/>
      <c r="GC173" s="1"/>
      <c r="GD173" s="1"/>
      <c r="GG173" s="239" t="str">
        <f t="shared" si="209"/>
        <v/>
      </c>
      <c r="GH173" s="239" t="str">
        <f t="shared" si="230"/>
        <v/>
      </c>
      <c r="GI173" s="239" t="str">
        <f t="shared" si="231"/>
        <v/>
      </c>
      <c r="GJ173" s="239">
        <f>BL173</f>
        <v>0</v>
      </c>
      <c r="GK173" s="248" t="str">
        <f t="shared" si="213"/>
        <v/>
      </c>
      <c r="GM173" s="407" t="str">
        <f t="shared" si="223"/>
        <v/>
      </c>
      <c r="GN173" s="408" t="str">
        <f t="shared" si="224"/>
        <v>0</v>
      </c>
      <c r="GO173" s="409" t="str">
        <f t="shared" si="225"/>
        <v/>
      </c>
      <c r="GP173" s="408" t="str">
        <f t="shared" si="226"/>
        <v>0</v>
      </c>
      <c r="GQ173" s="410" t="str">
        <f t="shared" si="227"/>
        <v/>
      </c>
      <c r="GR173" s="10" t="str">
        <f t="shared" si="228"/>
        <v/>
      </c>
      <c r="GS173" s="411">
        <f t="shared" si="185"/>
        <v>0</v>
      </c>
      <c r="GT173" s="11"/>
      <c r="GU173" s="11"/>
      <c r="GV173" s="11"/>
      <c r="GW173" s="1114">
        <f t="shared" si="229"/>
        <v>0</v>
      </c>
    </row>
    <row r="174" spans="2:205" s="10" customFormat="1" ht="50.1" hidden="1" customHeight="1" x14ac:dyDescent="0.15">
      <c r="B174" s="111"/>
      <c r="C174" s="593"/>
      <c r="D174" s="593"/>
      <c r="E174" s="593"/>
      <c r="F174" s="593"/>
      <c r="G174" s="593"/>
      <c r="H174" s="593"/>
      <c r="I174" s="260"/>
      <c r="J174" s="241"/>
      <c r="K174" s="242"/>
      <c r="L174" s="242"/>
      <c r="M174" s="2806"/>
      <c r="N174" s="2806"/>
      <c r="O174" s="2807"/>
      <c r="P174" s="2821"/>
      <c r="Q174" s="2822"/>
      <c r="R174" s="2822"/>
      <c r="S174" s="2822"/>
      <c r="T174" s="2822"/>
      <c r="U174" s="2822"/>
      <c r="V174" s="2822"/>
      <c r="W174" s="2822"/>
      <c r="X174" s="2822"/>
      <c r="Y174" s="2822"/>
      <c r="Z174" s="2823"/>
      <c r="AA174" s="2822"/>
      <c r="AB174" s="2822"/>
      <c r="AC174" s="2822"/>
      <c r="AD174" s="2822"/>
      <c r="AE174" s="2822"/>
      <c r="AF174" s="2822"/>
      <c r="AG174" s="2822"/>
      <c r="AH174" s="2822"/>
      <c r="AI174" s="2822"/>
      <c r="AJ174" s="2822"/>
      <c r="AK174" s="2822"/>
      <c r="AL174" s="2822"/>
      <c r="AM174" s="2822"/>
      <c r="AN174" s="2822"/>
      <c r="AO174" s="2822"/>
      <c r="AP174" s="2822"/>
      <c r="AQ174" s="2822"/>
      <c r="AR174" s="2822"/>
      <c r="AS174" s="2822"/>
      <c r="AT174" s="2822"/>
      <c r="AU174" s="2822"/>
      <c r="AV174" s="2822"/>
      <c r="AW174" s="2822"/>
      <c r="AX174" s="2822"/>
      <c r="AY174" s="2823"/>
      <c r="AZ174" s="2815"/>
      <c r="BA174" s="2815"/>
      <c r="BB174" s="2815"/>
      <c r="BC174" s="2815"/>
      <c r="BD174" s="2815"/>
      <c r="BE174" s="2815"/>
      <c r="BF174" s="2815"/>
      <c r="BG174" s="2815"/>
      <c r="BH174" s="2815"/>
      <c r="BI174" s="2815"/>
      <c r="BJ174" s="2815"/>
      <c r="BK174" s="2815"/>
      <c r="BL174" s="2781"/>
      <c r="BM174" s="2781"/>
      <c r="BN174" s="3125"/>
      <c r="BO174" s="3125"/>
      <c r="BP174" s="3125"/>
      <c r="BQ174" s="3125"/>
      <c r="BR174" s="3125"/>
      <c r="BS174" s="3125"/>
      <c r="BT174" s="3125"/>
      <c r="BU174" s="3125"/>
      <c r="BV174" s="3125"/>
      <c r="BW174" s="3125"/>
      <c r="BX174" s="3125"/>
      <c r="BY174" s="3125"/>
      <c r="BZ174" s="3125"/>
      <c r="CA174" s="3125"/>
      <c r="CB174" s="3125"/>
      <c r="CC174" s="3125"/>
      <c r="CD174" s="3125"/>
      <c r="CE174" s="3125"/>
      <c r="CF174" s="3125"/>
      <c r="CG174" s="3125"/>
      <c r="CH174" s="3125"/>
      <c r="CI174" s="3125"/>
      <c r="CJ174" s="3125"/>
      <c r="CK174" s="3125"/>
      <c r="CL174" s="3125"/>
      <c r="CM174" s="3036"/>
      <c r="CN174" s="3036"/>
      <c r="CO174" s="3036"/>
      <c r="CP174" s="3036"/>
      <c r="CQ174" s="3036"/>
      <c r="CR174" s="3036"/>
      <c r="CS174" s="3031"/>
      <c r="CT174" s="2790"/>
      <c r="CU174" s="2790"/>
      <c r="CV174" s="2783"/>
      <c r="CW174" s="2784"/>
      <c r="CX174" s="2784"/>
      <c r="CY174" s="2784"/>
      <c r="CZ174" s="2784"/>
      <c r="DA174" s="2784"/>
      <c r="DB174" s="2784"/>
      <c r="DC174" s="2784"/>
      <c r="DD174" s="2784"/>
      <c r="DE174" s="2784"/>
      <c r="DF174" s="2784"/>
      <c r="DG174" s="2784"/>
      <c r="DH174" s="2784"/>
      <c r="DI174" s="2784"/>
      <c r="DJ174" s="2784"/>
      <c r="DK174" s="2784"/>
      <c r="DL174" s="2784"/>
      <c r="DM174" s="2784"/>
      <c r="DN174" s="2784"/>
      <c r="DO174" s="2785"/>
      <c r="DP174" s="361"/>
      <c r="DQ174" s="361"/>
      <c r="DR174" s="361"/>
      <c r="DS174" s="361"/>
      <c r="DT174" s="361"/>
      <c r="DU174" s="361"/>
      <c r="DV174" s="361"/>
      <c r="DW174" s="361"/>
      <c r="DX174" s="361"/>
      <c r="DY174" s="361"/>
      <c r="DZ174" s="361"/>
      <c r="EA174" s="361"/>
      <c r="EB174" s="361"/>
      <c r="EC174" s="361"/>
      <c r="ED174" s="361"/>
      <c r="EE174" s="593"/>
      <c r="EF174" s="237"/>
      <c r="EG174" s="131">
        <f t="shared" si="193"/>
        <v>0</v>
      </c>
      <c r="EH174" s="131">
        <f>COUNTIFS(AZ174,"○指摘なし")</f>
        <v>0</v>
      </c>
      <c r="EI174" s="131">
        <f>COUNTIFS(AZ174,"×要是正（既存不適格以外）")</f>
        <v>0</v>
      </c>
      <c r="EJ174" s="131">
        <f>COUNTIFS(AZ174,"△既存不適格")</f>
        <v>0</v>
      </c>
      <c r="EK174" s="10">
        <f>M174</f>
        <v>0</v>
      </c>
      <c r="EL174" s="131">
        <f>IF($AA174="",T174,AA174)</f>
        <v>0</v>
      </c>
      <c r="EM174" s="130">
        <f>COUNTA(CM174:CR174)</f>
        <v>0</v>
      </c>
      <c r="EN174" s="129" t="str">
        <f>IF(AZ174="×要是正（既存不適格以外）","要是正","")&amp;IF(AZ174="△既存不適格","既存不適格","")</f>
        <v/>
      </c>
      <c r="EO174" s="121" t="str">
        <f>IF($EN174="要是正",MAX($EO$14:EO173)+1,"")</f>
        <v/>
      </c>
      <c r="EP174" s="121" t="str">
        <f>IF($EN174="要是正",MAX($EP$14:EP173)+1,"")</f>
        <v/>
      </c>
      <c r="EQ174" s="128" t="str">
        <f>IF(OR(AZ174="×要是正（既存不適格以外）",AZ174="△既存不適格"),EK174,"")</f>
        <v/>
      </c>
      <c r="ER174" s="127" t="str">
        <f t="shared" si="202"/>
        <v/>
      </c>
      <c r="ES174" s="122" t="str">
        <f>IF($EN174="要是正",IF(BN174="","",BN174),"")</f>
        <v/>
      </c>
      <c r="ET174" s="122" t="str">
        <f>IF($EN174="要是正",IF(BX174="","",BX174),"")</f>
        <v/>
      </c>
      <c r="EU174" s="126" t="str">
        <f t="shared" si="205"/>
        <v/>
      </c>
      <c r="EV174" s="125" t="str">
        <f t="shared" si="214"/>
        <v/>
      </c>
      <c r="EW174" s="123" t="str">
        <f t="shared" si="215"/>
        <v>0</v>
      </c>
      <c r="EX174" s="124" t="str">
        <f t="shared" si="216"/>
        <v/>
      </c>
      <c r="EY174" s="123" t="str">
        <f t="shared" si="217"/>
        <v>0</v>
      </c>
      <c r="EZ174" s="123" t="str">
        <f t="shared" si="218"/>
        <v>0</v>
      </c>
      <c r="FA174" s="122" t="str">
        <f t="shared" si="219"/>
        <v/>
      </c>
      <c r="FB174" s="125" t="str">
        <f t="shared" si="206"/>
        <v/>
      </c>
      <c r="FC174" s="123" t="str">
        <f t="shared" si="207"/>
        <v>0</v>
      </c>
      <c r="FD174" s="124" t="str">
        <f t="shared" si="208"/>
        <v/>
      </c>
      <c r="FE174" s="123" t="str">
        <f t="shared" si="220"/>
        <v>0</v>
      </c>
      <c r="FF174" s="123" t="str">
        <f t="shared" si="221"/>
        <v/>
      </c>
      <c r="FG174" s="122" t="str">
        <f t="shared" si="222"/>
        <v/>
      </c>
      <c r="FH174" s="121"/>
      <c r="FI174" s="121"/>
      <c r="FJ174" s="595"/>
      <c r="FP174" s="1"/>
      <c r="FQ174" s="1"/>
      <c r="FR174" s="1"/>
      <c r="FS174" s="1"/>
      <c r="FT174" s="1"/>
      <c r="FU174" s="1"/>
      <c r="FV174" s="1"/>
      <c r="FW174" s="1"/>
      <c r="FX174" s="1"/>
      <c r="FY174" s="1"/>
      <c r="FZ174" s="1"/>
      <c r="GA174" s="1"/>
      <c r="GB174" s="1"/>
      <c r="GC174" s="1"/>
      <c r="GD174" s="1"/>
      <c r="GG174" s="239" t="str">
        <f t="shared" si="209"/>
        <v/>
      </c>
      <c r="GH174" s="239" t="str">
        <f t="shared" si="230"/>
        <v/>
      </c>
      <c r="GI174" s="239" t="str">
        <f t="shared" si="231"/>
        <v/>
      </c>
      <c r="GJ174" s="239">
        <f>BL174</f>
        <v>0</v>
      </c>
      <c r="GK174" s="248" t="str">
        <f t="shared" si="213"/>
        <v/>
      </c>
      <c r="GM174" s="407" t="str">
        <f t="shared" si="223"/>
        <v/>
      </c>
      <c r="GN174" s="408" t="str">
        <f t="shared" si="224"/>
        <v>0</v>
      </c>
      <c r="GO174" s="409" t="str">
        <f t="shared" si="225"/>
        <v/>
      </c>
      <c r="GP174" s="408" t="str">
        <f t="shared" si="226"/>
        <v>0</v>
      </c>
      <c r="GQ174" s="410" t="str">
        <f t="shared" si="227"/>
        <v/>
      </c>
      <c r="GR174" s="10" t="str">
        <f t="shared" si="228"/>
        <v/>
      </c>
      <c r="GS174" s="411">
        <f t="shared" si="185"/>
        <v>0</v>
      </c>
      <c r="GT174" s="11"/>
      <c r="GU174" s="11"/>
      <c r="GV174" s="11"/>
      <c r="GW174" s="1114">
        <f t="shared" si="229"/>
        <v>0</v>
      </c>
    </row>
    <row r="175" spans="2:205" s="10" customFormat="1" ht="50.1" hidden="1" customHeight="1" thickBot="1" x14ac:dyDescent="0.2">
      <c r="B175" s="111"/>
      <c r="C175" s="229"/>
      <c r="D175" s="229"/>
      <c r="E175" s="229"/>
      <c r="F175" s="229"/>
      <c r="G175" s="229"/>
      <c r="H175" s="229"/>
      <c r="I175" s="260"/>
      <c r="J175" s="257"/>
      <c r="K175" s="250"/>
      <c r="L175" s="250"/>
      <c r="M175" s="3130"/>
      <c r="N175" s="3130"/>
      <c r="O175" s="3131"/>
      <c r="P175" s="3135"/>
      <c r="Q175" s="3136"/>
      <c r="R175" s="3136"/>
      <c r="S175" s="3136"/>
      <c r="T175" s="3136"/>
      <c r="U175" s="3136"/>
      <c r="V175" s="3136"/>
      <c r="W175" s="3136"/>
      <c r="X175" s="3136"/>
      <c r="Y175" s="3136"/>
      <c r="Z175" s="3137"/>
      <c r="AA175" s="3136"/>
      <c r="AB175" s="3136"/>
      <c r="AC175" s="3136"/>
      <c r="AD175" s="3136"/>
      <c r="AE175" s="3136"/>
      <c r="AF175" s="3136"/>
      <c r="AG175" s="3136"/>
      <c r="AH175" s="3136"/>
      <c r="AI175" s="3136"/>
      <c r="AJ175" s="3136"/>
      <c r="AK175" s="3136"/>
      <c r="AL175" s="3136"/>
      <c r="AM175" s="3136"/>
      <c r="AN175" s="3136"/>
      <c r="AO175" s="3136"/>
      <c r="AP175" s="3136"/>
      <c r="AQ175" s="3136"/>
      <c r="AR175" s="3136"/>
      <c r="AS175" s="3136"/>
      <c r="AT175" s="3136"/>
      <c r="AU175" s="3136"/>
      <c r="AV175" s="3136"/>
      <c r="AW175" s="3136"/>
      <c r="AX175" s="3136"/>
      <c r="AY175" s="3137"/>
      <c r="AZ175" s="3132"/>
      <c r="BA175" s="3132"/>
      <c r="BB175" s="3132"/>
      <c r="BC175" s="3132"/>
      <c r="BD175" s="3132"/>
      <c r="BE175" s="3132"/>
      <c r="BF175" s="3132"/>
      <c r="BG175" s="3132"/>
      <c r="BH175" s="3132"/>
      <c r="BI175" s="3132"/>
      <c r="BJ175" s="3132"/>
      <c r="BK175" s="3132"/>
      <c r="BL175" s="3133"/>
      <c r="BM175" s="3133"/>
      <c r="BN175" s="3134"/>
      <c r="BO175" s="3134"/>
      <c r="BP175" s="3134"/>
      <c r="BQ175" s="3134"/>
      <c r="BR175" s="3134"/>
      <c r="BS175" s="3134"/>
      <c r="BT175" s="3134"/>
      <c r="BU175" s="3134"/>
      <c r="BV175" s="3134"/>
      <c r="BW175" s="3134"/>
      <c r="BX175" s="3134"/>
      <c r="BY175" s="3134"/>
      <c r="BZ175" s="3134"/>
      <c r="CA175" s="3134"/>
      <c r="CB175" s="3134"/>
      <c r="CC175" s="3134"/>
      <c r="CD175" s="3134"/>
      <c r="CE175" s="3134"/>
      <c r="CF175" s="3134"/>
      <c r="CG175" s="3134"/>
      <c r="CH175" s="3134"/>
      <c r="CI175" s="3134"/>
      <c r="CJ175" s="3134"/>
      <c r="CK175" s="3134"/>
      <c r="CL175" s="3134"/>
      <c r="CM175" s="3127"/>
      <c r="CN175" s="3127"/>
      <c r="CO175" s="3127"/>
      <c r="CP175" s="3127"/>
      <c r="CQ175" s="3127"/>
      <c r="CR175" s="3127"/>
      <c r="CS175" s="3128"/>
      <c r="CT175" s="3025"/>
      <c r="CU175" s="3025"/>
      <c r="CV175" s="3020"/>
      <c r="CW175" s="3021"/>
      <c r="CX175" s="3021"/>
      <c r="CY175" s="3021"/>
      <c r="CZ175" s="3021"/>
      <c r="DA175" s="3021"/>
      <c r="DB175" s="3021"/>
      <c r="DC175" s="3021"/>
      <c r="DD175" s="3021"/>
      <c r="DE175" s="3021"/>
      <c r="DF175" s="3021"/>
      <c r="DG175" s="3021"/>
      <c r="DH175" s="3021"/>
      <c r="DI175" s="3021"/>
      <c r="DJ175" s="3021"/>
      <c r="DK175" s="3021"/>
      <c r="DL175" s="3021"/>
      <c r="DM175" s="3021"/>
      <c r="DN175" s="3021"/>
      <c r="DO175" s="3022"/>
      <c r="DP175"/>
      <c r="DQ175"/>
      <c r="DR175"/>
      <c r="DS175"/>
      <c r="DT175"/>
      <c r="DU175"/>
      <c r="DV175"/>
      <c r="DW175"/>
      <c r="DX175"/>
      <c r="DY175"/>
      <c r="DZ175"/>
      <c r="EA175"/>
      <c r="EB175"/>
      <c r="EC175"/>
      <c r="ED175"/>
      <c r="EE175" s="229"/>
      <c r="EF175" s="237"/>
      <c r="EG175" s="131">
        <f t="shared" si="193"/>
        <v>0</v>
      </c>
      <c r="EH175" s="131">
        <f t="shared" si="194"/>
        <v>0</v>
      </c>
      <c r="EI175" s="131">
        <f t="shared" si="195"/>
        <v>0</v>
      </c>
      <c r="EJ175" s="131">
        <f t="shared" si="196"/>
        <v>0</v>
      </c>
      <c r="EK175" s="686">
        <f t="shared" si="197"/>
        <v>0</v>
      </c>
      <c r="EL175" s="131">
        <f t="shared" si="198"/>
        <v>0</v>
      </c>
      <c r="EM175" s="130">
        <f t="shared" si="199"/>
        <v>0</v>
      </c>
      <c r="EN175" s="129" t="str">
        <f t="shared" si="200"/>
        <v/>
      </c>
      <c r="EO175" s="121" t="str">
        <f>IF($EN175="要是正",MAX($EO$14:EO174)+1,"")</f>
        <v/>
      </c>
      <c r="EP175" s="121" t="str">
        <f>IF($EN175="要是正",MAX($EP$14:EP174)+1,"")</f>
        <v/>
      </c>
      <c r="EQ175" s="128" t="str">
        <f t="shared" si="201"/>
        <v/>
      </c>
      <c r="ER175" s="127" t="str">
        <f t="shared" si="202"/>
        <v/>
      </c>
      <c r="ES175" s="122" t="str">
        <f t="shared" si="203"/>
        <v/>
      </c>
      <c r="ET175" s="122" t="str">
        <f t="shared" si="204"/>
        <v/>
      </c>
      <c r="EU175" s="126" t="str">
        <f t="shared" si="205"/>
        <v/>
      </c>
      <c r="EV175" s="125" t="str">
        <f t="shared" si="214"/>
        <v/>
      </c>
      <c r="EW175" s="123" t="str">
        <f t="shared" si="215"/>
        <v>0</v>
      </c>
      <c r="EX175" s="124" t="str">
        <f t="shared" si="216"/>
        <v/>
      </c>
      <c r="EY175" s="123" t="str">
        <f t="shared" si="217"/>
        <v>0</v>
      </c>
      <c r="EZ175" s="123" t="str">
        <f t="shared" si="218"/>
        <v>0</v>
      </c>
      <c r="FA175" s="122" t="str">
        <f t="shared" si="219"/>
        <v/>
      </c>
      <c r="FB175" s="125" t="str">
        <f t="shared" si="206"/>
        <v/>
      </c>
      <c r="FC175" s="123" t="str">
        <f t="shared" si="207"/>
        <v>0</v>
      </c>
      <c r="FD175" s="124" t="str">
        <f t="shared" si="208"/>
        <v/>
      </c>
      <c r="FE175" s="123" t="str">
        <f t="shared" si="220"/>
        <v>0</v>
      </c>
      <c r="FF175" s="123" t="str">
        <f t="shared" si="221"/>
        <v/>
      </c>
      <c r="FG175" s="122" t="str">
        <f t="shared" si="222"/>
        <v/>
      </c>
      <c r="FH175" s="121"/>
      <c r="FI175" s="121"/>
      <c r="FJ175" s="595"/>
      <c r="FP175" s="1"/>
      <c r="FQ175" s="1"/>
      <c r="FR175" s="1"/>
      <c r="FS175" s="1"/>
      <c r="FT175" s="1"/>
      <c r="FU175" s="1"/>
      <c r="FV175" s="1"/>
      <c r="FW175" s="1"/>
      <c r="FX175" s="1"/>
      <c r="FY175" s="1"/>
      <c r="FZ175" s="1"/>
      <c r="GA175" s="1"/>
      <c r="GB175" s="1"/>
      <c r="GC175" s="1"/>
      <c r="GD175" s="1"/>
      <c r="GG175" s="239" t="str">
        <f t="shared" si="209"/>
        <v/>
      </c>
      <c r="GH175" s="239" t="str">
        <f t="shared" si="230"/>
        <v/>
      </c>
      <c r="GI175" s="239" t="str">
        <f t="shared" si="231"/>
        <v/>
      </c>
      <c r="GJ175" s="239">
        <f t="shared" si="232"/>
        <v>0</v>
      </c>
      <c r="GK175" s="248" t="str">
        <f t="shared" si="213"/>
        <v/>
      </c>
      <c r="GM175" s="407" t="str">
        <f t="shared" si="223"/>
        <v/>
      </c>
      <c r="GN175" s="408" t="str">
        <f t="shared" si="224"/>
        <v>0</v>
      </c>
      <c r="GO175" s="409" t="str">
        <f t="shared" si="225"/>
        <v/>
      </c>
      <c r="GP175" s="408" t="str">
        <f t="shared" si="226"/>
        <v>0</v>
      </c>
      <c r="GQ175" s="410" t="str">
        <f t="shared" si="227"/>
        <v/>
      </c>
      <c r="GR175" s="10" t="str">
        <f t="shared" si="228"/>
        <v/>
      </c>
      <c r="GS175" s="411">
        <f t="shared" si="185"/>
        <v>0</v>
      </c>
      <c r="GT175" s="11"/>
      <c r="GU175" s="11"/>
      <c r="GV175" s="11"/>
      <c r="GW175" s="1114">
        <f t="shared" si="229"/>
        <v>0</v>
      </c>
    </row>
    <row r="176" spans="2:205" s="10" customFormat="1" ht="35.1" customHeight="1" thickBot="1" x14ac:dyDescent="0.2">
      <c r="B176" s="111"/>
      <c r="C176" s="229"/>
      <c r="D176" s="229"/>
      <c r="E176" s="229"/>
      <c r="F176" s="229"/>
      <c r="G176" s="229"/>
      <c r="H176" s="229"/>
      <c r="I176" s="229"/>
      <c r="J176" s="229"/>
      <c r="K176" s="3129"/>
      <c r="L176" s="3129"/>
      <c r="M176" s="3129"/>
      <c r="N176" s="3129"/>
      <c r="O176" s="3129"/>
      <c r="P176" s="3129"/>
      <c r="Q176" s="3129"/>
      <c r="R176" s="3129"/>
      <c r="S176" s="229"/>
      <c r="T176" s="229"/>
      <c r="V176" s="15"/>
      <c r="W176" s="14"/>
      <c r="X176" s="14"/>
      <c r="Y176" s="14"/>
      <c r="AA176" s="184"/>
      <c r="AF176" s="14"/>
      <c r="AG176" s="14"/>
      <c r="AI176" s="184"/>
      <c r="AM176" s="184"/>
      <c r="AR176" s="14"/>
      <c r="AS176" s="14"/>
      <c r="AU176" s="184"/>
      <c r="BB176" s="229"/>
      <c r="BC176" s="229"/>
      <c r="BD176" s="229"/>
      <c r="BE176" s="229"/>
      <c r="BF176" s="229"/>
      <c r="BG176" s="229"/>
      <c r="BH176" s="229"/>
      <c r="BI176" s="229"/>
      <c r="CP176" s="229"/>
      <c r="CQ176" s="229"/>
      <c r="CR176" s="229"/>
      <c r="CS176" s="229"/>
      <c r="CT176" s="229"/>
      <c r="CU176" s="229"/>
      <c r="CV176" s="229"/>
      <c r="CW176" s="229"/>
      <c r="CX176" s="229"/>
      <c r="CY176" s="229"/>
      <c r="CZ176" s="229"/>
      <c r="DA176" s="229"/>
      <c r="DB176" s="229"/>
      <c r="DC176" s="229"/>
      <c r="DD176" s="229"/>
      <c r="DE176" s="229"/>
      <c r="DF176" s="229"/>
      <c r="DG176" s="229"/>
      <c r="DH176" s="229"/>
      <c r="DI176" s="229"/>
      <c r="DJ176" s="229"/>
      <c r="DK176" s="229"/>
      <c r="DL176" s="229"/>
      <c r="DM176" s="229"/>
      <c r="DN176" s="229"/>
      <c r="DO176" s="229"/>
      <c r="DP176"/>
      <c r="DQ176"/>
      <c r="DR176"/>
      <c r="DS176"/>
      <c r="DT176"/>
      <c r="DU176"/>
      <c r="DV176"/>
      <c r="DW176"/>
      <c r="DX176"/>
      <c r="DY176"/>
      <c r="DZ176"/>
      <c r="EA176"/>
      <c r="EB176"/>
      <c r="EC176"/>
      <c r="ED176"/>
      <c r="EE176" s="229"/>
      <c r="EF176" s="237"/>
      <c r="EG176" s="251">
        <f>SUM(EG156:EG175)</f>
        <v>0</v>
      </c>
      <c r="EH176" s="251">
        <f>SUM(EH156:EH175)</f>
        <v>0</v>
      </c>
      <c r="EI176" s="251">
        <f>SUM(EI156:EI175)</f>
        <v>0</v>
      </c>
      <c r="EJ176" s="251">
        <f>SUM(EJ156:EJ175)</f>
        <v>0</v>
      </c>
      <c r="EV176" s="235"/>
      <c r="EW176" s="123"/>
      <c r="EX176" s="691">
        <f>COUNTIF(EX156:EX175,"1")</f>
        <v>0</v>
      </c>
      <c r="EY176" s="692" t="str">
        <f t="array" ref="EY176">INDEX(EY156:EY175,MATCH(MIN(ABS(EY156:EY175-$EK$4)),ABS(EY156:EY175-$EK$4),0))</f>
        <v>0</v>
      </c>
      <c r="EZ176" s="692"/>
      <c r="FA176" s="691">
        <f>COUNTIF(FA156:FA175,"未定")</f>
        <v>0</v>
      </c>
      <c r="FB176" s="121"/>
      <c r="FC176" s="123"/>
      <c r="FD176" s="691">
        <f>COUNTIF(FD156:FD175,"1")</f>
        <v>0</v>
      </c>
      <c r="FE176" s="692" t="str">
        <f t="array" ref="FE176">INDEX(FE156:FE175,MATCH(MIN(ABS(FE156:FE175-$EK$4)),ABS(FE156:FE175-$EK$4),0))</f>
        <v>0</v>
      </c>
      <c r="FF176" s="692"/>
      <c r="FG176" s="691">
        <f>COUNTIF(FG156:FG175,"未定")</f>
        <v>0</v>
      </c>
      <c r="FH176" s="598"/>
      <c r="FI176" s="598"/>
      <c r="FJ176" s="598"/>
      <c r="FP176" s="1"/>
      <c r="FQ176" s="1"/>
      <c r="FR176" s="1"/>
      <c r="FS176" s="1"/>
      <c r="FT176" s="1"/>
      <c r="FU176" s="1"/>
      <c r="FV176" s="1"/>
      <c r="FW176" s="1"/>
      <c r="FX176" s="1"/>
      <c r="FY176" s="1"/>
      <c r="FZ176" s="1"/>
      <c r="GA176" s="1"/>
      <c r="GB176" s="1"/>
      <c r="GC176" s="1"/>
      <c r="GD176" s="1"/>
      <c r="GK176" s="237"/>
      <c r="GM176" s="255"/>
      <c r="GN176" s="414"/>
      <c r="GO176" s="415">
        <f>COUNTIF(GO123:GO175,"1")</f>
        <v>0</v>
      </c>
      <c r="GP176" s="416" t="str">
        <f t="array" ref="GP176">INDEX(GP156:GP175,MATCH(MIN(ABS(GP156:GP175-$EK$4)),ABS(GP156:GP175-$EK$4),0))</f>
        <v>0</v>
      </c>
      <c r="GQ176" s="417">
        <f>COUNTIF(GQ123:GQ175,"未定")</f>
        <v>0</v>
      </c>
      <c r="GR176" s="11"/>
      <c r="GS176" s="11"/>
      <c r="GT176" s="11"/>
      <c r="GU176" s="11"/>
      <c r="GV176" s="11"/>
    </row>
    <row r="177" spans="1:204" s="10" customFormat="1" ht="35.1" customHeight="1" x14ac:dyDescent="0.15">
      <c r="B177" s="111"/>
      <c r="C177" s="299"/>
      <c r="D177" s="299"/>
      <c r="E177" s="299"/>
      <c r="F177" s="299"/>
      <c r="G177" s="299"/>
      <c r="H177" s="299"/>
      <c r="I177" s="299"/>
      <c r="J177" s="299"/>
      <c r="K177" s="299"/>
      <c r="L177" s="299"/>
      <c r="M177" s="299"/>
      <c r="N177" s="299"/>
      <c r="O177" s="299"/>
      <c r="P177" s="299"/>
      <c r="Q177" s="299"/>
      <c r="R177" s="299"/>
      <c r="S177" s="299"/>
      <c r="T177" s="299"/>
      <c r="V177" s="15"/>
      <c r="W177" s="14"/>
      <c r="X177" s="14"/>
      <c r="Y177" s="14"/>
      <c r="AA177" s="184"/>
      <c r="AF177" s="14"/>
      <c r="AG177" s="14"/>
      <c r="AI177" s="184"/>
      <c r="AM177" s="184"/>
      <c r="AR177" s="14"/>
      <c r="AS177" s="14"/>
      <c r="AU177" s="184"/>
      <c r="BB177" s="299"/>
      <c r="BC177" s="299"/>
      <c r="BD177" s="299"/>
      <c r="BE177" s="299"/>
      <c r="BF177" s="299"/>
      <c r="BG177" s="299"/>
      <c r="BH177" s="299"/>
      <c r="BI177" s="299"/>
      <c r="CP177" s="299"/>
      <c r="CQ177" s="299"/>
      <c r="CR177" s="299"/>
      <c r="CS177" s="299"/>
      <c r="CT177" s="299"/>
      <c r="CU177" s="299"/>
      <c r="CV177" s="299"/>
      <c r="CW177" s="299"/>
      <c r="CX177" s="299"/>
      <c r="CY177" s="299"/>
      <c r="CZ177" s="299"/>
      <c r="DA177" s="299"/>
      <c r="DB177" s="299"/>
      <c r="DC177" s="299"/>
      <c r="DD177" s="299"/>
      <c r="DE177" s="299"/>
      <c r="DF177" s="299"/>
      <c r="DG177" s="299"/>
      <c r="DH177" s="299"/>
      <c r="DI177" s="299"/>
      <c r="DJ177" s="299"/>
      <c r="DK177" s="299"/>
      <c r="DL177" s="299"/>
      <c r="DM177" s="299"/>
      <c r="DN177" s="299"/>
      <c r="DO177" s="299"/>
      <c r="DP177"/>
      <c r="DQ177"/>
      <c r="DR177"/>
      <c r="DS177"/>
      <c r="DT177"/>
      <c r="DU177"/>
      <c r="DV177"/>
      <c r="DW177"/>
      <c r="DX177"/>
      <c r="DY177"/>
      <c r="DZ177"/>
      <c r="EA177"/>
      <c r="EB177"/>
      <c r="EC177"/>
      <c r="ED177"/>
      <c r="EE177" s="299"/>
      <c r="EF177" s="237"/>
      <c r="EG177" s="3"/>
      <c r="EH177" s="3"/>
      <c r="EI177" s="3"/>
      <c r="EJ177" s="3"/>
      <c r="EV177" s="1"/>
      <c r="EW177" s="305"/>
      <c r="EX177" s="689"/>
      <c r="EY177" s="690"/>
      <c r="EZ177" s="690"/>
      <c r="FA177" s="689"/>
      <c r="FB177" s="626"/>
      <c r="FC177" s="690"/>
      <c r="FD177" s="689"/>
      <c r="FE177" s="690"/>
      <c r="FF177" s="690"/>
      <c r="FG177" s="689"/>
      <c r="FP177" s="1"/>
      <c r="FQ177" s="1"/>
      <c r="FR177" s="1"/>
      <c r="FS177" s="1"/>
      <c r="FT177" s="1"/>
      <c r="FU177" s="1"/>
      <c r="FV177" s="1"/>
      <c r="FW177" s="1"/>
      <c r="FX177" s="1"/>
      <c r="FY177" s="1"/>
      <c r="FZ177" s="1"/>
      <c r="GA177" s="1"/>
      <c r="GB177" s="1"/>
      <c r="GC177" s="1"/>
      <c r="GD177" s="1"/>
      <c r="GK177" s="237"/>
      <c r="GM177" s="429"/>
      <c r="GN177" s="430"/>
      <c r="GO177" s="429"/>
      <c r="GP177" s="430"/>
      <c r="GQ177" s="429"/>
      <c r="GR177" s="11"/>
      <c r="GS177" s="11"/>
      <c r="GT177" s="11"/>
      <c r="GU177" s="11"/>
      <c r="GV177" s="11"/>
    </row>
    <row r="178" spans="1:204" s="10" customFormat="1" ht="35.1" customHeight="1" x14ac:dyDescent="0.15">
      <c r="B178" s="111"/>
      <c r="C178" s="299"/>
      <c r="D178" s="299"/>
      <c r="E178" s="299"/>
      <c r="F178" s="299"/>
      <c r="G178" s="299"/>
      <c r="H178" s="299"/>
      <c r="I178" s="299"/>
      <c r="J178" s="299"/>
      <c r="K178" s="299"/>
      <c r="L178" s="299"/>
      <c r="M178" s="299"/>
      <c r="N178" s="299"/>
      <c r="O178" s="299"/>
      <c r="P178" s="299"/>
      <c r="Q178" s="299"/>
      <c r="R178" s="299"/>
      <c r="S178" s="299"/>
      <c r="T178" s="299"/>
      <c r="V178" s="15"/>
      <c r="W178" s="14"/>
      <c r="X178" s="14"/>
      <c r="Y178" s="14"/>
      <c r="AA178" s="184"/>
      <c r="AF178" s="14"/>
      <c r="AG178" s="14"/>
      <c r="AI178" s="184"/>
      <c r="AM178" s="184"/>
      <c r="AR178" s="14"/>
      <c r="AS178" s="14"/>
      <c r="AU178" s="184"/>
      <c r="BB178" s="299"/>
      <c r="BC178" s="299"/>
      <c r="BD178" s="299"/>
      <c r="BE178" s="299"/>
      <c r="BF178" s="299"/>
      <c r="BG178" s="299"/>
      <c r="BH178" s="299"/>
      <c r="BI178" s="299"/>
      <c r="CP178" s="299"/>
      <c r="CQ178" s="299"/>
      <c r="CR178" s="299"/>
      <c r="CS178" s="299"/>
      <c r="CT178" s="299"/>
      <c r="CU178" s="299"/>
      <c r="CV178" s="299"/>
      <c r="CW178" s="299"/>
      <c r="CX178" s="299"/>
      <c r="CY178" s="299"/>
      <c r="CZ178" s="299"/>
      <c r="DA178" s="299"/>
      <c r="DB178" s="299"/>
      <c r="DC178" s="299"/>
      <c r="DD178" s="299"/>
      <c r="DE178" s="299"/>
      <c r="DF178" s="299"/>
      <c r="DG178" s="299"/>
      <c r="DH178" s="299"/>
      <c r="DI178" s="299"/>
      <c r="DJ178" s="299"/>
      <c r="DK178" s="299"/>
      <c r="DL178" s="299"/>
      <c r="DM178" s="299"/>
      <c r="DN178" s="299"/>
      <c r="DO178" s="299"/>
      <c r="DP178"/>
      <c r="DQ178"/>
      <c r="DR178"/>
      <c r="DS178"/>
      <c r="DT178"/>
      <c r="DU178"/>
      <c r="DV178"/>
      <c r="DW178"/>
      <c r="DX178"/>
      <c r="DY178"/>
      <c r="DZ178"/>
      <c r="EA178"/>
      <c r="EB178"/>
      <c r="EC178"/>
      <c r="ED178"/>
      <c r="EE178" s="299"/>
      <c r="EF178" s="237"/>
      <c r="EG178" s="3"/>
      <c r="EH178" s="3"/>
      <c r="EI178" s="3"/>
      <c r="EJ178" s="3"/>
      <c r="EV178" s="1"/>
      <c r="EW178" s="305"/>
      <c r="EX178" s="689"/>
      <c r="EY178" s="690"/>
      <c r="EZ178" s="690"/>
      <c r="FA178" s="689"/>
      <c r="FB178" s="626"/>
      <c r="FC178" s="690"/>
      <c r="FD178" s="689"/>
      <c r="FE178" s="690"/>
      <c r="FF178" s="690"/>
      <c r="FG178" s="689"/>
      <c r="FP178" s="1"/>
      <c r="FQ178" s="1"/>
      <c r="FR178" s="1"/>
      <c r="FS178" s="1"/>
      <c r="FT178" s="1"/>
      <c r="FU178" s="1"/>
      <c r="FV178" s="1"/>
      <c r="FW178" s="1"/>
      <c r="FX178" s="1"/>
      <c r="FY178" s="1"/>
      <c r="FZ178" s="1"/>
      <c r="GA178" s="1"/>
      <c r="GB178" s="1"/>
      <c r="GC178" s="1"/>
      <c r="GD178" s="1"/>
      <c r="GK178" s="237"/>
      <c r="GM178" s="429"/>
      <c r="GN178" s="430"/>
      <c r="GO178" s="429"/>
      <c r="GP178" s="430"/>
      <c r="GQ178" s="429"/>
      <c r="GR178" s="11"/>
      <c r="GS178" s="11"/>
      <c r="GT178" s="11"/>
      <c r="GU178" s="11"/>
      <c r="GV178" s="11"/>
    </row>
    <row r="179" spans="1:204" s="10" customFormat="1" ht="35.1" customHeight="1" x14ac:dyDescent="0.15">
      <c r="B179" s="111"/>
      <c r="C179" s="299"/>
      <c r="D179" s="299"/>
      <c r="E179" s="299"/>
      <c r="F179" s="299"/>
      <c r="G179" s="299"/>
      <c r="H179" s="299"/>
      <c r="I179" s="299"/>
      <c r="J179" s="299"/>
      <c r="K179" s="299"/>
      <c r="L179" s="299"/>
      <c r="M179" s="299"/>
      <c r="N179" s="299"/>
      <c r="O179" s="299"/>
      <c r="P179" s="299"/>
      <c r="Q179" s="299"/>
      <c r="R179" s="299"/>
      <c r="S179" s="299"/>
      <c r="T179" s="299"/>
      <c r="V179" s="15"/>
      <c r="W179" s="14"/>
      <c r="X179" s="14"/>
      <c r="Y179" s="14"/>
      <c r="AA179" s="184"/>
      <c r="AF179" s="14"/>
      <c r="AG179" s="14"/>
      <c r="AI179" s="184"/>
      <c r="AM179" s="184"/>
      <c r="AR179" s="14"/>
      <c r="AS179" s="14"/>
      <c r="AU179" s="184"/>
      <c r="BB179" s="299"/>
      <c r="BC179" s="299"/>
      <c r="BD179" s="299"/>
      <c r="BE179" s="299"/>
      <c r="BF179" s="299"/>
      <c r="BG179" s="299"/>
      <c r="BH179" s="299"/>
      <c r="BI179" s="299"/>
      <c r="CP179" s="299"/>
      <c r="CQ179" s="299"/>
      <c r="CR179" s="299"/>
      <c r="CS179" s="299"/>
      <c r="CT179" s="299"/>
      <c r="CU179" s="299"/>
      <c r="CV179" s="299"/>
      <c r="CW179" s="299"/>
      <c r="CX179" s="299"/>
      <c r="CY179" s="299"/>
      <c r="CZ179" s="299"/>
      <c r="DA179" s="299"/>
      <c r="DB179" s="299"/>
      <c r="DC179" s="299"/>
      <c r="DD179" s="299"/>
      <c r="DE179" s="299"/>
      <c r="DF179" s="299"/>
      <c r="DG179" s="299"/>
      <c r="DH179" s="299"/>
      <c r="DI179" s="299"/>
      <c r="DJ179" s="299"/>
      <c r="DK179" s="299"/>
      <c r="DL179" s="299"/>
      <c r="DM179" s="299"/>
      <c r="DN179" s="299"/>
      <c r="DO179" s="299"/>
      <c r="DP179"/>
      <c r="DQ179"/>
      <c r="DR179"/>
      <c r="DS179"/>
      <c r="DT179"/>
      <c r="DU179"/>
      <c r="DV179"/>
      <c r="DW179"/>
      <c r="DX179"/>
      <c r="DY179"/>
      <c r="DZ179"/>
      <c r="EA179"/>
      <c r="EB179"/>
      <c r="EC179"/>
      <c r="ED179"/>
      <c r="EE179" s="299"/>
      <c r="EF179" s="237"/>
      <c r="EG179" s="3"/>
      <c r="EH179" s="3"/>
      <c r="EI179" s="3"/>
      <c r="EJ179" s="3"/>
      <c r="EV179" s="1"/>
      <c r="EW179" s="305"/>
      <c r="EX179" s="689"/>
      <c r="EY179" s="690"/>
      <c r="EZ179" s="690"/>
      <c r="FA179" s="689"/>
      <c r="FB179" s="626"/>
      <c r="FC179" s="690"/>
      <c r="FD179" s="689"/>
      <c r="FE179" s="690"/>
      <c r="FF179" s="690"/>
      <c r="FG179" s="689"/>
      <c r="FP179" s="1"/>
      <c r="FQ179" s="1"/>
      <c r="FR179" s="1"/>
      <c r="FS179" s="1"/>
      <c r="FT179" s="1"/>
      <c r="FU179" s="1"/>
      <c r="FV179" s="1"/>
      <c r="FW179" s="1"/>
      <c r="FX179" s="1"/>
      <c r="FY179" s="1"/>
      <c r="FZ179" s="1"/>
      <c r="GA179" s="1"/>
      <c r="GB179" s="1"/>
      <c r="GC179" s="1"/>
      <c r="GD179" s="1"/>
      <c r="GK179" s="237"/>
      <c r="GM179" s="429"/>
      <c r="GN179" s="430"/>
      <c r="GO179" s="429"/>
      <c r="GP179" s="430"/>
      <c r="GQ179" s="429"/>
      <c r="GR179" s="11"/>
      <c r="GS179" s="11"/>
      <c r="GT179" s="11"/>
      <c r="GU179" s="11"/>
      <c r="GV179" s="11"/>
    </row>
    <row r="180" spans="1:204" ht="35.1" customHeight="1" x14ac:dyDescent="0.15">
      <c r="A180" s="232"/>
      <c r="B180" s="104"/>
      <c r="EK180" s="10"/>
      <c r="EL180" s="10"/>
      <c r="EM180" s="10"/>
      <c r="EN180" s="10"/>
      <c r="EO180" s="10"/>
      <c r="EP180" s="10"/>
      <c r="EQ180" s="10"/>
      <c r="ER180" s="10"/>
      <c r="ES180" s="10"/>
      <c r="ET180" s="10"/>
      <c r="EU180" s="10"/>
      <c r="EV180" s="10"/>
      <c r="EW180" s="10"/>
      <c r="EX180" s="10"/>
      <c r="EY180" s="10"/>
      <c r="EZ180" s="10"/>
      <c r="FA180" s="10"/>
      <c r="FH180" s="10"/>
      <c r="FI180" s="10"/>
      <c r="FJ180" s="10"/>
      <c r="FK180" s="10"/>
      <c r="GM180" s="431"/>
      <c r="GN180" s="430"/>
      <c r="GO180" s="429"/>
      <c r="GP180" s="430"/>
      <c r="GQ180" s="429"/>
      <c r="GR180" s="11"/>
      <c r="GS180" s="11"/>
      <c r="GT180" s="11"/>
      <c r="GU180" s="11"/>
      <c r="GV180" s="11"/>
    </row>
  </sheetData>
  <sheetProtection algorithmName="SHA-512" hashValue="NqawKVcjKfHyYikFFBz5zZV6yN/fN+aFovrzt+ScEZ9Y2U/piQpgTbIUBTXEakwWvo78SfrjJC7HZYPbbnSPRw==" saltValue="pb+Ox/07PegThPvhVGZNSw==" spinCount="100000" sheet="1" objects="1" scenarios="1"/>
  <mergeCells count="1625">
    <mergeCell ref="CP2:CX2"/>
    <mergeCell ref="M13:DO13"/>
    <mergeCell ref="M70:DO70"/>
    <mergeCell ref="M106:DO106"/>
    <mergeCell ref="M116:DO116"/>
    <mergeCell ref="M146:DO146"/>
    <mergeCell ref="M173:O173"/>
    <mergeCell ref="P173:Z173"/>
    <mergeCell ref="AA173:AY173"/>
    <mergeCell ref="AZ173:BK173"/>
    <mergeCell ref="BL173:BM173"/>
    <mergeCell ref="BN173:BW173"/>
    <mergeCell ref="BX173:CL173"/>
    <mergeCell ref="CM173:CO173"/>
    <mergeCell ref="CP173:CR173"/>
    <mergeCell ref="CS173:CU173"/>
    <mergeCell ref="CV173:DO173"/>
    <mergeCell ref="CV172:DO172"/>
    <mergeCell ref="M169:O169"/>
    <mergeCell ref="P169:Z169"/>
    <mergeCell ref="AA169:AY169"/>
    <mergeCell ref="AZ169:BK169"/>
    <mergeCell ref="BL169:BM169"/>
    <mergeCell ref="BN169:BW169"/>
    <mergeCell ref="BX169:CL169"/>
    <mergeCell ref="CM169:CO169"/>
    <mergeCell ref="CP169:CR169"/>
    <mergeCell ref="CS169:CU169"/>
    <mergeCell ref="CV169:DO169"/>
    <mergeCell ref="M170:O170"/>
    <mergeCell ref="P170:Z170"/>
    <mergeCell ref="AA170:AY170"/>
    <mergeCell ref="M174:O174"/>
    <mergeCell ref="P174:Z174"/>
    <mergeCell ref="AA174:AY174"/>
    <mergeCell ref="AZ174:BK174"/>
    <mergeCell ref="BL174:BM174"/>
    <mergeCell ref="BN174:BW174"/>
    <mergeCell ref="BX174:CL174"/>
    <mergeCell ref="CM174:CO174"/>
    <mergeCell ref="CP174:CR174"/>
    <mergeCell ref="CS174:CU174"/>
    <mergeCell ref="CV174:DO174"/>
    <mergeCell ref="M171:O171"/>
    <mergeCell ref="P171:Z171"/>
    <mergeCell ref="AA171:AY171"/>
    <mergeCell ref="AZ171:BK171"/>
    <mergeCell ref="BL171:BM171"/>
    <mergeCell ref="BN171:BW171"/>
    <mergeCell ref="BX171:CL171"/>
    <mergeCell ref="CM171:CO171"/>
    <mergeCell ref="CP171:CR171"/>
    <mergeCell ref="CS171:CU171"/>
    <mergeCell ref="CV171:DO171"/>
    <mergeCell ref="M172:O172"/>
    <mergeCell ref="P172:Z172"/>
    <mergeCell ref="AA172:AY172"/>
    <mergeCell ref="AZ172:BK172"/>
    <mergeCell ref="BL172:BM172"/>
    <mergeCell ref="BN172:BW172"/>
    <mergeCell ref="BX172:CL172"/>
    <mergeCell ref="CM172:CO172"/>
    <mergeCell ref="CP172:CR172"/>
    <mergeCell ref="CS172:CU172"/>
    <mergeCell ref="AZ170:BK170"/>
    <mergeCell ref="BL170:BM170"/>
    <mergeCell ref="BN170:BW170"/>
    <mergeCell ref="BX170:CL170"/>
    <mergeCell ref="CM170:CO170"/>
    <mergeCell ref="CP170:CR170"/>
    <mergeCell ref="CS170:CU170"/>
    <mergeCell ref="CV170:DO170"/>
    <mergeCell ref="M167:O167"/>
    <mergeCell ref="P167:Z167"/>
    <mergeCell ref="AA167:AY167"/>
    <mergeCell ref="AZ167:BK167"/>
    <mergeCell ref="BL167:BM167"/>
    <mergeCell ref="BN167:BW167"/>
    <mergeCell ref="BX167:CL167"/>
    <mergeCell ref="CM167:CO167"/>
    <mergeCell ref="CP167:CR167"/>
    <mergeCell ref="CS167:CU167"/>
    <mergeCell ref="CV167:DO167"/>
    <mergeCell ref="M168:O168"/>
    <mergeCell ref="P168:Z168"/>
    <mergeCell ref="AA168:AY168"/>
    <mergeCell ref="AZ168:BK168"/>
    <mergeCell ref="BL168:BM168"/>
    <mergeCell ref="BN168:BW168"/>
    <mergeCell ref="BX168:CL168"/>
    <mergeCell ref="CM168:CO168"/>
    <mergeCell ref="CP168:CR168"/>
    <mergeCell ref="CS168:CU168"/>
    <mergeCell ref="CV168:DO168"/>
    <mergeCell ref="AA165:AY165"/>
    <mergeCell ref="AZ165:BK165"/>
    <mergeCell ref="BL165:BM165"/>
    <mergeCell ref="BN165:BW165"/>
    <mergeCell ref="BX165:CL165"/>
    <mergeCell ref="CM165:CO165"/>
    <mergeCell ref="CP165:CR165"/>
    <mergeCell ref="CS165:CU165"/>
    <mergeCell ref="CV165:DO165"/>
    <mergeCell ref="M166:O166"/>
    <mergeCell ref="P166:Z166"/>
    <mergeCell ref="AA166:AY166"/>
    <mergeCell ref="AZ166:BK166"/>
    <mergeCell ref="BL166:BM166"/>
    <mergeCell ref="BN166:BW166"/>
    <mergeCell ref="BX166:CL166"/>
    <mergeCell ref="CM166:CO166"/>
    <mergeCell ref="CP166:CR166"/>
    <mergeCell ref="CS166:CU166"/>
    <mergeCell ref="CV166:DO166"/>
    <mergeCell ref="V11:CV11"/>
    <mergeCell ref="V12:CV12"/>
    <mergeCell ref="P164:Z164"/>
    <mergeCell ref="AA164:AY164"/>
    <mergeCell ref="P175:Z175"/>
    <mergeCell ref="AA175:AY175"/>
    <mergeCell ref="M9:U9"/>
    <mergeCell ref="V9:BH9"/>
    <mergeCell ref="M10:Q10"/>
    <mergeCell ref="R10:T10"/>
    <mergeCell ref="V10:AQ10"/>
    <mergeCell ref="BA10:BB10"/>
    <mergeCell ref="BD10:CA10"/>
    <mergeCell ref="CE10:CI10"/>
    <mergeCell ref="CJ10:CK10"/>
    <mergeCell ref="CM10:DI10"/>
    <mergeCell ref="M11:U11"/>
    <mergeCell ref="P149:Z149"/>
    <mergeCell ref="AA149:AY149"/>
    <mergeCell ref="P150:Z150"/>
    <mergeCell ref="AA150:AY150"/>
    <mergeCell ref="P71:Z72"/>
    <mergeCell ref="AA71:AY72"/>
    <mergeCell ref="P107:Z108"/>
    <mergeCell ref="AA107:AY108"/>
    <mergeCell ref="P117:Z118"/>
    <mergeCell ref="AA117:AY118"/>
    <mergeCell ref="P147:Z148"/>
    <mergeCell ref="AA147:AY148"/>
    <mergeCell ref="CV163:DO163"/>
    <mergeCell ref="CP162:CR162"/>
    <mergeCell ref="P165:Z165"/>
    <mergeCell ref="CS162:CU162"/>
    <mergeCell ref="CV162:DO162"/>
    <mergeCell ref="M157:O157"/>
    <mergeCell ref="AZ157:BK157"/>
    <mergeCell ref="BL157:BM157"/>
    <mergeCell ref="M161:O161"/>
    <mergeCell ref="AZ161:BK161"/>
    <mergeCell ref="BL161:BM161"/>
    <mergeCell ref="BN161:BW161"/>
    <mergeCell ref="BX161:CL161"/>
    <mergeCell ref="CM161:CO161"/>
    <mergeCell ref="CP161:CR161"/>
    <mergeCell ref="CS161:CU161"/>
    <mergeCell ref="CV161:DO161"/>
    <mergeCell ref="P161:Z161"/>
    <mergeCell ref="AA161:AY161"/>
    <mergeCell ref="P162:Z162"/>
    <mergeCell ref="BN157:BW157"/>
    <mergeCell ref="BX157:CL157"/>
    <mergeCell ref="CM157:CO157"/>
    <mergeCell ref="AA162:AY162"/>
    <mergeCell ref="P160:Z160"/>
    <mergeCell ref="AA160:AY160"/>
    <mergeCell ref="CP157:CR157"/>
    <mergeCell ref="CS157:CU157"/>
    <mergeCell ref="CV157:DO157"/>
    <mergeCell ref="M162:O162"/>
    <mergeCell ref="AZ162:BK162"/>
    <mergeCell ref="BL162:BM162"/>
    <mergeCell ref="BN162:BW162"/>
    <mergeCell ref="BX162:CL162"/>
    <mergeCell ref="CM162:CO162"/>
    <mergeCell ref="P163:Z163"/>
    <mergeCell ref="AA163:AY163"/>
    <mergeCell ref="CM175:CO175"/>
    <mergeCell ref="CP175:CR175"/>
    <mergeCell ref="CS175:CU175"/>
    <mergeCell ref="CV175:DO175"/>
    <mergeCell ref="K176:L176"/>
    <mergeCell ref="M176:N176"/>
    <mergeCell ref="O176:R176"/>
    <mergeCell ref="M164:O164"/>
    <mergeCell ref="AZ164:BK164"/>
    <mergeCell ref="BL164:BM164"/>
    <mergeCell ref="BN164:BW164"/>
    <mergeCell ref="BX164:CL164"/>
    <mergeCell ref="CM164:CO164"/>
    <mergeCell ref="CP164:CR164"/>
    <mergeCell ref="CS164:CU164"/>
    <mergeCell ref="CV164:DO164"/>
    <mergeCell ref="M175:O175"/>
    <mergeCell ref="AZ175:BK175"/>
    <mergeCell ref="BL175:BM175"/>
    <mergeCell ref="BN175:BW175"/>
    <mergeCell ref="BX175:CL175"/>
    <mergeCell ref="M163:O163"/>
    <mergeCell ref="AZ163:BK163"/>
    <mergeCell ref="BL163:BM163"/>
    <mergeCell ref="BN163:BW163"/>
    <mergeCell ref="BX163:CL163"/>
    <mergeCell ref="CM163:CO163"/>
    <mergeCell ref="CP163:CR163"/>
    <mergeCell ref="CS163:CU163"/>
    <mergeCell ref="M165:O165"/>
    <mergeCell ref="M159:O159"/>
    <mergeCell ref="AZ159:BK159"/>
    <mergeCell ref="BL159:BM159"/>
    <mergeCell ref="BN159:BW159"/>
    <mergeCell ref="BX159:CL159"/>
    <mergeCell ref="CM159:CO159"/>
    <mergeCell ref="CP159:CR159"/>
    <mergeCell ref="CS159:CU159"/>
    <mergeCell ref="CV159:DO159"/>
    <mergeCell ref="M160:O160"/>
    <mergeCell ref="AZ160:BK160"/>
    <mergeCell ref="BL160:BM160"/>
    <mergeCell ref="BN160:BW160"/>
    <mergeCell ref="BX160:CL160"/>
    <mergeCell ref="CM160:CO160"/>
    <mergeCell ref="CP160:CR160"/>
    <mergeCell ref="CS160:CU160"/>
    <mergeCell ref="CV160:DO160"/>
    <mergeCell ref="P159:Z159"/>
    <mergeCell ref="AA159:AY159"/>
    <mergeCell ref="M158:O158"/>
    <mergeCell ref="AZ158:BK158"/>
    <mergeCell ref="BL158:BM158"/>
    <mergeCell ref="BN158:BW158"/>
    <mergeCell ref="BX158:CL158"/>
    <mergeCell ref="CM158:CO158"/>
    <mergeCell ref="CP158:CR158"/>
    <mergeCell ref="CS158:CU158"/>
    <mergeCell ref="CV158:DO158"/>
    <mergeCell ref="P157:Z157"/>
    <mergeCell ref="AA157:AY157"/>
    <mergeCell ref="P158:Z158"/>
    <mergeCell ref="AA158:AY158"/>
    <mergeCell ref="FP107:FT107"/>
    <mergeCell ref="FU107:FY107"/>
    <mergeCell ref="FZ107:GD107"/>
    <mergeCell ref="CM155:CO155"/>
    <mergeCell ref="CP155:CR155"/>
    <mergeCell ref="CS155:CU155"/>
    <mergeCell ref="ES154:ES155"/>
    <mergeCell ref="ET154:ET155"/>
    <mergeCell ref="EV154:FA154"/>
    <mergeCell ref="FB154:FG154"/>
    <mergeCell ref="M156:O156"/>
    <mergeCell ref="AZ156:BK156"/>
    <mergeCell ref="BL156:BM156"/>
    <mergeCell ref="BN156:BW156"/>
    <mergeCell ref="BX156:CL156"/>
    <mergeCell ref="CM156:CO156"/>
    <mergeCell ref="CP156:CR156"/>
    <mergeCell ref="CS156:CU156"/>
    <mergeCell ref="CV156:DO156"/>
    <mergeCell ref="P156:Z156"/>
    <mergeCell ref="AA156:AY156"/>
    <mergeCell ref="P154:Z155"/>
    <mergeCell ref="AA154:AY155"/>
    <mergeCell ref="M151:O151"/>
    <mergeCell ref="AZ151:BK151"/>
    <mergeCell ref="BL151:BM151"/>
    <mergeCell ref="BN151:BW151"/>
    <mergeCell ref="BX151:CL151"/>
    <mergeCell ref="CM154:CU154"/>
    <mergeCell ref="CV154:DO155"/>
    <mergeCell ref="CM151:CO151"/>
    <mergeCell ref="CP151:CR151"/>
    <mergeCell ref="CS151:CU151"/>
    <mergeCell ref="CV151:DO151"/>
    <mergeCell ref="FH154:FJ154"/>
    <mergeCell ref="FK154:FN154"/>
    <mergeCell ref="M153:DO153"/>
    <mergeCell ref="M154:O155"/>
    <mergeCell ref="AZ154:BK155"/>
    <mergeCell ref="BL154:BM155"/>
    <mergeCell ref="BN154:BW155"/>
    <mergeCell ref="BX154:CL155"/>
    <mergeCell ref="P151:Z151"/>
    <mergeCell ref="AA151:AY151"/>
    <mergeCell ref="M149:O149"/>
    <mergeCell ref="AZ149:BK149"/>
    <mergeCell ref="BL149:BM149"/>
    <mergeCell ref="BN149:BW149"/>
    <mergeCell ref="BX149:CL149"/>
    <mergeCell ref="CM149:CO149"/>
    <mergeCell ref="CP149:CR149"/>
    <mergeCell ref="CS149:CU149"/>
    <mergeCell ref="CV149:DO149"/>
    <mergeCell ref="M150:O150"/>
    <mergeCell ref="AZ150:BK150"/>
    <mergeCell ref="BL150:BM150"/>
    <mergeCell ref="BN150:BW150"/>
    <mergeCell ref="BX150:CL150"/>
    <mergeCell ref="CM150:CO150"/>
    <mergeCell ref="CP150:CR150"/>
    <mergeCell ref="CS150:CU150"/>
    <mergeCell ref="CV150:DO150"/>
    <mergeCell ref="ET147:ET148"/>
    <mergeCell ref="EV147:FA147"/>
    <mergeCell ref="FB147:FG147"/>
    <mergeCell ref="M147:O148"/>
    <mergeCell ref="FH147:FJ147"/>
    <mergeCell ref="FK147:FN147"/>
    <mergeCell ref="FP100:FT100"/>
    <mergeCell ref="FU100:FY100"/>
    <mergeCell ref="FZ100:GD100"/>
    <mergeCell ref="CM148:CO148"/>
    <mergeCell ref="CP148:CR148"/>
    <mergeCell ref="CS148:CU148"/>
    <mergeCell ref="CM147:CU147"/>
    <mergeCell ref="CV147:DO148"/>
    <mergeCell ref="CP144:CR144"/>
    <mergeCell ref="CS144:CU144"/>
    <mergeCell ref="CV144:DO144"/>
    <mergeCell ref="M144:O144"/>
    <mergeCell ref="T144:Z144"/>
    <mergeCell ref="AA144:AY144"/>
    <mergeCell ref="AZ144:BK144"/>
    <mergeCell ref="BL144:BM144"/>
    <mergeCell ref="BN144:BW144"/>
    <mergeCell ref="AZ147:BK148"/>
    <mergeCell ref="BL147:BM148"/>
    <mergeCell ref="BN147:BW148"/>
    <mergeCell ref="BX147:CL148"/>
    <mergeCell ref="BX144:CL144"/>
    <mergeCell ref="CM144:CO144"/>
    <mergeCell ref="ES147:ES148"/>
    <mergeCell ref="M143:O143"/>
    <mergeCell ref="AA143:AY143"/>
    <mergeCell ref="AZ143:BK143"/>
    <mergeCell ref="BL143:BM143"/>
    <mergeCell ref="BN143:BW143"/>
    <mergeCell ref="M140:O140"/>
    <mergeCell ref="AA140:AY140"/>
    <mergeCell ref="AZ140:BK140"/>
    <mergeCell ref="BL140:BM140"/>
    <mergeCell ref="BN140:BW140"/>
    <mergeCell ref="BX143:CL143"/>
    <mergeCell ref="CM143:CO143"/>
    <mergeCell ref="CP143:CR143"/>
    <mergeCell ref="CS143:CU143"/>
    <mergeCell ref="CV143:DO143"/>
    <mergeCell ref="M141:O141"/>
    <mergeCell ref="AA141:AY141"/>
    <mergeCell ref="AZ141:BK141"/>
    <mergeCell ref="BN142:BW142"/>
    <mergeCell ref="BX142:CL142"/>
    <mergeCell ref="BX140:CL140"/>
    <mergeCell ref="CM142:CO142"/>
    <mergeCell ref="CM140:CO140"/>
    <mergeCell ref="CP140:CR140"/>
    <mergeCell ref="CS140:CU140"/>
    <mergeCell ref="CV140:DO140"/>
    <mergeCell ref="BL141:BM141"/>
    <mergeCell ref="BN141:BW141"/>
    <mergeCell ref="M138:O138"/>
    <mergeCell ref="CP138:CR138"/>
    <mergeCell ref="AA138:AY138"/>
    <mergeCell ref="AZ138:BK138"/>
    <mergeCell ref="BL138:BM138"/>
    <mergeCell ref="BN138:BW138"/>
    <mergeCell ref="BX138:CL138"/>
    <mergeCell ref="CM138:CO138"/>
    <mergeCell ref="CV141:DO141"/>
    <mergeCell ref="M139:O139"/>
    <mergeCell ref="AA139:AY139"/>
    <mergeCell ref="AZ139:BK139"/>
    <mergeCell ref="CP139:CR139"/>
    <mergeCell ref="CS139:CU139"/>
    <mergeCell ref="CV139:DO139"/>
    <mergeCell ref="CP142:CR142"/>
    <mergeCell ref="CS142:CU142"/>
    <mergeCell ref="CV142:DO142"/>
    <mergeCell ref="BX141:CL141"/>
    <mergeCell ref="CM141:CO141"/>
    <mergeCell ref="CP141:CR141"/>
    <mergeCell ref="CS141:CU141"/>
    <mergeCell ref="M133:O133"/>
    <mergeCell ref="AA133:AY133"/>
    <mergeCell ref="AZ133:BK133"/>
    <mergeCell ref="BL133:BM133"/>
    <mergeCell ref="CM133:CO133"/>
    <mergeCell ref="CV137:DO137"/>
    <mergeCell ref="CS134:CU134"/>
    <mergeCell ref="CV134:DO134"/>
    <mergeCell ref="M135:O135"/>
    <mergeCell ref="AA135:AY135"/>
    <mergeCell ref="AZ135:BK135"/>
    <mergeCell ref="BL135:BM135"/>
    <mergeCell ref="M136:O136"/>
    <mergeCell ref="P136:S144"/>
    <mergeCell ref="T136:Z143"/>
    <mergeCell ref="AA136:AY136"/>
    <mergeCell ref="AZ136:BK136"/>
    <mergeCell ref="BL136:BM136"/>
    <mergeCell ref="CS138:CU138"/>
    <mergeCell ref="CV138:DO138"/>
    <mergeCell ref="CP135:CR135"/>
    <mergeCell ref="CS135:CU135"/>
    <mergeCell ref="CV135:DO135"/>
    <mergeCell ref="BN135:BW135"/>
    <mergeCell ref="BL139:BM139"/>
    <mergeCell ref="BN139:BW139"/>
    <mergeCell ref="BX139:CL139"/>
    <mergeCell ref="CM139:CO139"/>
    <mergeCell ref="M142:O142"/>
    <mergeCell ref="AA142:AY142"/>
    <mergeCell ref="AZ142:BK142"/>
    <mergeCell ref="BL142:BM142"/>
    <mergeCell ref="M134:O134"/>
    <mergeCell ref="AA134:AY134"/>
    <mergeCell ref="AZ134:BK134"/>
    <mergeCell ref="BL134:BM134"/>
    <mergeCell ref="BN134:BW134"/>
    <mergeCell ref="CV136:DO136"/>
    <mergeCell ref="M137:O137"/>
    <mergeCell ref="AA137:AY137"/>
    <mergeCell ref="AZ137:BK137"/>
    <mergeCell ref="BL137:BM137"/>
    <mergeCell ref="BN137:BW137"/>
    <mergeCell ref="BX137:CL137"/>
    <mergeCell ref="CM137:CO137"/>
    <mergeCell ref="CP137:CR137"/>
    <mergeCell ref="CS137:CU137"/>
    <mergeCell ref="BX135:CL135"/>
    <mergeCell ref="CM135:CO135"/>
    <mergeCell ref="BX134:CL134"/>
    <mergeCell ref="BN136:BW136"/>
    <mergeCell ref="BX136:CL136"/>
    <mergeCell ref="CM136:CO136"/>
    <mergeCell ref="CP136:CR136"/>
    <mergeCell ref="CS136:CU136"/>
    <mergeCell ref="M131:O131"/>
    <mergeCell ref="T131:Z135"/>
    <mergeCell ref="AA131:AY131"/>
    <mergeCell ref="AZ131:BK131"/>
    <mergeCell ref="BL131:BM131"/>
    <mergeCell ref="BN131:BW131"/>
    <mergeCell ref="M132:O132"/>
    <mergeCell ref="AA132:AY132"/>
    <mergeCell ref="AZ132:BK132"/>
    <mergeCell ref="BX129:CL129"/>
    <mergeCell ref="BX131:CL131"/>
    <mergeCell ref="CM131:CO131"/>
    <mergeCell ref="CP131:CR131"/>
    <mergeCell ref="CS131:CU131"/>
    <mergeCell ref="CV131:DO131"/>
    <mergeCell ref="CV132:DO132"/>
    <mergeCell ref="CP128:CR128"/>
    <mergeCell ref="CS128:CU128"/>
    <mergeCell ref="CV128:DO128"/>
    <mergeCell ref="M129:O129"/>
    <mergeCell ref="AA129:AY129"/>
    <mergeCell ref="AZ129:BK129"/>
    <mergeCell ref="BL129:BM129"/>
    <mergeCell ref="BN129:BW129"/>
    <mergeCell ref="CP133:CR133"/>
    <mergeCell ref="CS133:CU133"/>
    <mergeCell ref="BN132:BW132"/>
    <mergeCell ref="BX132:CL132"/>
    <mergeCell ref="CM132:CO132"/>
    <mergeCell ref="CP132:CR132"/>
    <mergeCell ref="CS132:CU132"/>
    <mergeCell ref="CM134:CO134"/>
    <mergeCell ref="CV124:DO124"/>
    <mergeCell ref="BL132:BM132"/>
    <mergeCell ref="BX130:CL130"/>
    <mergeCell ref="CM130:CO130"/>
    <mergeCell ref="CP130:CR130"/>
    <mergeCell ref="CS130:CU130"/>
    <mergeCell ref="CV130:DO130"/>
    <mergeCell ref="CP134:CR134"/>
    <mergeCell ref="AZ130:BK130"/>
    <mergeCell ref="BL130:BM130"/>
    <mergeCell ref="BN130:BW130"/>
    <mergeCell ref="BX126:CL126"/>
    <mergeCell ref="CM126:CO126"/>
    <mergeCell ref="CP126:CR126"/>
    <mergeCell ref="CS126:CU126"/>
    <mergeCell ref="CP127:CR127"/>
    <mergeCell ref="CS121:CU121"/>
    <mergeCell ref="BN133:BW133"/>
    <mergeCell ref="BX133:CL133"/>
    <mergeCell ref="CV133:DO133"/>
    <mergeCell ref="M124:O124"/>
    <mergeCell ref="AA124:AY124"/>
    <mergeCell ref="BL123:BM123"/>
    <mergeCell ref="BN123:BW123"/>
    <mergeCell ref="BX123:CL123"/>
    <mergeCell ref="BN125:BW125"/>
    <mergeCell ref="BX125:CL125"/>
    <mergeCell ref="CM125:CO125"/>
    <mergeCell ref="CP125:CR125"/>
    <mergeCell ref="CM128:CO128"/>
    <mergeCell ref="CV126:DO126"/>
    <mergeCell ref="M127:O127"/>
    <mergeCell ref="AA127:AY127"/>
    <mergeCell ref="AZ127:BK127"/>
    <mergeCell ref="BL127:BM127"/>
    <mergeCell ref="BN127:BW127"/>
    <mergeCell ref="BX127:CL127"/>
    <mergeCell ref="CM127:CO127"/>
    <mergeCell ref="CS127:CU127"/>
    <mergeCell ref="CV127:DO127"/>
    <mergeCell ref="M128:O128"/>
    <mergeCell ref="AA128:AY128"/>
    <mergeCell ref="AZ128:BK128"/>
    <mergeCell ref="BL128:BM128"/>
    <mergeCell ref="AZ125:BK125"/>
    <mergeCell ref="BL125:BM125"/>
    <mergeCell ref="BN128:BW128"/>
    <mergeCell ref="BX128:CL128"/>
    <mergeCell ref="P119:S135"/>
    <mergeCell ref="CM124:CO124"/>
    <mergeCell ref="CP124:CR124"/>
    <mergeCell ref="CS124:CU124"/>
    <mergeCell ref="M130:O130"/>
    <mergeCell ref="AA130:AY130"/>
    <mergeCell ref="BX121:CL121"/>
    <mergeCell ref="CM121:CO121"/>
    <mergeCell ref="CP121:CR121"/>
    <mergeCell ref="CM123:CO123"/>
    <mergeCell ref="CP123:CR123"/>
    <mergeCell ref="CS123:CU123"/>
    <mergeCell ref="CV123:DO123"/>
    <mergeCell ref="T119:Z130"/>
    <mergeCell ref="AA119:AY119"/>
    <mergeCell ref="CM129:CO129"/>
    <mergeCell ref="CP129:CR129"/>
    <mergeCell ref="CS129:CU129"/>
    <mergeCell ref="CV129:DO129"/>
    <mergeCell ref="CS120:CU120"/>
    <mergeCell ref="BN119:BW119"/>
    <mergeCell ref="BX119:CL119"/>
    <mergeCell ref="CM119:CO119"/>
    <mergeCell ref="CS125:CU125"/>
    <mergeCell ref="CV125:DO125"/>
    <mergeCell ref="BX124:CL124"/>
    <mergeCell ref="AZ124:BK124"/>
    <mergeCell ref="BL124:BM124"/>
    <mergeCell ref="BN124:BW124"/>
    <mergeCell ref="M126:O126"/>
    <mergeCell ref="AA126:AY126"/>
    <mergeCell ref="AZ126:BK126"/>
    <mergeCell ref="BL126:BM126"/>
    <mergeCell ref="BN126:BW126"/>
    <mergeCell ref="M125:O125"/>
    <mergeCell ref="AA125:AY125"/>
    <mergeCell ref="M122:O122"/>
    <mergeCell ref="AA122:AY122"/>
    <mergeCell ref="AZ122:BK122"/>
    <mergeCell ref="M123:O123"/>
    <mergeCell ref="AA123:AY123"/>
    <mergeCell ref="AZ123:BK123"/>
    <mergeCell ref="AZ119:BK119"/>
    <mergeCell ref="BL119:BM119"/>
    <mergeCell ref="CP119:CR119"/>
    <mergeCell ref="CS119:CU119"/>
    <mergeCell ref="CV119:DO119"/>
    <mergeCell ref="M119:O119"/>
    <mergeCell ref="CP122:CR122"/>
    <mergeCell ref="CS122:CU122"/>
    <mergeCell ref="CV122:DO122"/>
    <mergeCell ref="M120:O120"/>
    <mergeCell ref="AA120:AY120"/>
    <mergeCell ref="AZ120:BK120"/>
    <mergeCell ref="BL120:BM120"/>
    <mergeCell ref="BN120:BW120"/>
    <mergeCell ref="BX120:CL120"/>
    <mergeCell ref="CM120:CO120"/>
    <mergeCell ref="BL122:BM122"/>
    <mergeCell ref="BN122:BW122"/>
    <mergeCell ref="BX122:CL122"/>
    <mergeCell ref="CM122:CO122"/>
    <mergeCell ref="FB117:FG117"/>
    <mergeCell ref="FH117:FJ117"/>
    <mergeCell ref="FK117:FN117"/>
    <mergeCell ref="CV120:DO120"/>
    <mergeCell ref="M121:O121"/>
    <mergeCell ref="AA121:AY121"/>
    <mergeCell ref="AZ121:BK121"/>
    <mergeCell ref="BL121:BM121"/>
    <mergeCell ref="BN121:BW121"/>
    <mergeCell ref="FP70:FT70"/>
    <mergeCell ref="FU70:FY70"/>
    <mergeCell ref="FZ70:GD70"/>
    <mergeCell ref="CM118:CO118"/>
    <mergeCell ref="CP118:CR118"/>
    <mergeCell ref="CS118:CU118"/>
    <mergeCell ref="CV117:DO118"/>
    <mergeCell ref="ES117:ES118"/>
    <mergeCell ref="ET117:ET118"/>
    <mergeCell ref="EV117:FA117"/>
    <mergeCell ref="CP120:CR120"/>
    <mergeCell ref="CV121:DO121"/>
    <mergeCell ref="BL113:BM113"/>
    <mergeCell ref="BN113:BW113"/>
    <mergeCell ref="BX113:CL113"/>
    <mergeCell ref="CM113:CO113"/>
    <mergeCell ref="M114:O114"/>
    <mergeCell ref="AA114:AY114"/>
    <mergeCell ref="AZ114:BK114"/>
    <mergeCell ref="BL114:BM114"/>
    <mergeCell ref="BN114:BW114"/>
    <mergeCell ref="BX114:CL114"/>
    <mergeCell ref="M117:O118"/>
    <mergeCell ref="AZ117:BK118"/>
    <mergeCell ref="BL117:BM118"/>
    <mergeCell ref="BN117:BW118"/>
    <mergeCell ref="BX117:CL118"/>
    <mergeCell ref="CM117:CU117"/>
    <mergeCell ref="CP113:CR113"/>
    <mergeCell ref="CS113:CU113"/>
    <mergeCell ref="CV113:DO113"/>
    <mergeCell ref="CP109:CR109"/>
    <mergeCell ref="CS109:CU109"/>
    <mergeCell ref="CV109:DO109"/>
    <mergeCell ref="CV110:DO110"/>
    <mergeCell ref="CM114:CO114"/>
    <mergeCell ref="CP114:CR114"/>
    <mergeCell ref="CS114:CU114"/>
    <mergeCell ref="CV114:DO114"/>
    <mergeCell ref="CM112:CO112"/>
    <mergeCell ref="CP112:CR112"/>
    <mergeCell ref="BX111:CL111"/>
    <mergeCell ref="CM111:CO111"/>
    <mergeCell ref="CP111:CR111"/>
    <mergeCell ref="CS111:CU111"/>
    <mergeCell ref="BX110:CL110"/>
    <mergeCell ref="CM110:CO110"/>
    <mergeCell ref="CP110:CR110"/>
    <mergeCell ref="CS110:CU110"/>
    <mergeCell ref="CS112:CU112"/>
    <mergeCell ref="CV112:DO112"/>
    <mergeCell ref="M111:O111"/>
    <mergeCell ref="AA111:AY111"/>
    <mergeCell ref="AZ111:BK111"/>
    <mergeCell ref="BL111:BM111"/>
    <mergeCell ref="FK107:FN107"/>
    <mergeCell ref="FP60:FT60"/>
    <mergeCell ref="FB107:FG107"/>
    <mergeCell ref="BL110:BM110"/>
    <mergeCell ref="FH107:FJ107"/>
    <mergeCell ref="CV111:DO111"/>
    <mergeCell ref="M112:O112"/>
    <mergeCell ref="AA112:AY112"/>
    <mergeCell ref="AZ112:BK112"/>
    <mergeCell ref="BL112:BM112"/>
    <mergeCell ref="BN112:BW112"/>
    <mergeCell ref="BX112:CL112"/>
    <mergeCell ref="M109:O109"/>
    <mergeCell ref="P109:Z114"/>
    <mergeCell ref="AA109:AY109"/>
    <mergeCell ref="AZ109:BK109"/>
    <mergeCell ref="BL109:BM109"/>
    <mergeCell ref="BN109:BW109"/>
    <mergeCell ref="M110:O110"/>
    <mergeCell ref="AA110:AY110"/>
    <mergeCell ref="AZ110:BK110"/>
    <mergeCell ref="BN111:BW111"/>
    <mergeCell ref="BN110:BW110"/>
    <mergeCell ref="M113:O113"/>
    <mergeCell ref="AA113:AY113"/>
    <mergeCell ref="AZ113:BK113"/>
    <mergeCell ref="BX109:CL109"/>
    <mergeCell ref="CM109:CO109"/>
    <mergeCell ref="M107:O108"/>
    <mergeCell ref="AZ107:BK108"/>
    <mergeCell ref="BL107:BM108"/>
    <mergeCell ref="BN107:BW108"/>
    <mergeCell ref="BX107:CL108"/>
    <mergeCell ref="FU60:FY60"/>
    <mergeCell ref="FZ60:GD60"/>
    <mergeCell ref="CM108:CO108"/>
    <mergeCell ref="CP108:CR108"/>
    <mergeCell ref="CS108:CU108"/>
    <mergeCell ref="CM107:CU107"/>
    <mergeCell ref="CV107:DO108"/>
    <mergeCell ref="ES107:ES108"/>
    <mergeCell ref="ET107:ET108"/>
    <mergeCell ref="EV107:FA107"/>
    <mergeCell ref="M104:O104"/>
    <mergeCell ref="T104:Z104"/>
    <mergeCell ref="AA104:AY104"/>
    <mergeCell ref="AZ104:BK104"/>
    <mergeCell ref="BL104:BM104"/>
    <mergeCell ref="BN104:BW104"/>
    <mergeCell ref="CP101:CR101"/>
    <mergeCell ref="CS101:CU101"/>
    <mergeCell ref="CV101:DO101"/>
    <mergeCell ref="BX104:CL104"/>
    <mergeCell ref="CM104:CO104"/>
    <mergeCell ref="CP104:CR104"/>
    <mergeCell ref="CS104:CU104"/>
    <mergeCell ref="CV104:DO104"/>
    <mergeCell ref="AZ102:BK102"/>
    <mergeCell ref="BL102:BM102"/>
    <mergeCell ref="BN102:BW102"/>
    <mergeCell ref="M103:O103"/>
    <mergeCell ref="AA103:AY103"/>
    <mergeCell ref="AZ103:BK103"/>
    <mergeCell ref="BL103:BM103"/>
    <mergeCell ref="BN103:BW103"/>
    <mergeCell ref="M102:O102"/>
    <mergeCell ref="CM100:CO100"/>
    <mergeCell ref="CP100:CR100"/>
    <mergeCell ref="CS100:CU100"/>
    <mergeCell ref="CV100:DO100"/>
    <mergeCell ref="M101:O101"/>
    <mergeCell ref="T101:Z103"/>
    <mergeCell ref="AA101:AY101"/>
    <mergeCell ref="AZ101:BK101"/>
    <mergeCell ref="BL101:BM101"/>
    <mergeCell ref="BN101:BW101"/>
    <mergeCell ref="BX103:CL103"/>
    <mergeCell ref="CM103:CO103"/>
    <mergeCell ref="CP103:CR103"/>
    <mergeCell ref="CS103:CU103"/>
    <mergeCell ref="CV103:DO103"/>
    <mergeCell ref="AA102:AY102"/>
    <mergeCell ref="AA99:AY99"/>
    <mergeCell ref="AZ99:BK99"/>
    <mergeCell ref="BL99:BM99"/>
    <mergeCell ref="BN99:BW99"/>
    <mergeCell ref="BX99:CL99"/>
    <mergeCell ref="CM99:CO99"/>
    <mergeCell ref="CP99:CR99"/>
    <mergeCell ref="CP102:CR102"/>
    <mergeCell ref="CS102:CU102"/>
    <mergeCell ref="CV102:DO102"/>
    <mergeCell ref="CV99:DO99"/>
    <mergeCell ref="M100:O100"/>
    <mergeCell ref="T100:Z100"/>
    <mergeCell ref="AA100:AY100"/>
    <mergeCell ref="AZ100:BK100"/>
    <mergeCell ref="BL100:BM100"/>
    <mergeCell ref="BN100:BW100"/>
    <mergeCell ref="BX100:CL100"/>
    <mergeCell ref="BX102:CL102"/>
    <mergeCell ref="BX101:CL101"/>
    <mergeCell ref="CM101:CO101"/>
    <mergeCell ref="CM102:CO102"/>
    <mergeCell ref="CV95:DO95"/>
    <mergeCell ref="M96:O96"/>
    <mergeCell ref="T96:Z96"/>
    <mergeCell ref="AA96:AY96"/>
    <mergeCell ref="AZ96:BK96"/>
    <mergeCell ref="BL96:BM96"/>
    <mergeCell ref="BN96:BW96"/>
    <mergeCell ref="BL98:BM98"/>
    <mergeCell ref="BX96:CL96"/>
    <mergeCell ref="CM96:CO96"/>
    <mergeCell ref="CP96:CR96"/>
    <mergeCell ref="CS96:CU96"/>
    <mergeCell ref="CV96:DO96"/>
    <mergeCell ref="M97:O97"/>
    <mergeCell ref="T97:Z99"/>
    <mergeCell ref="AA97:AY97"/>
    <mergeCell ref="M98:O98"/>
    <mergeCell ref="AA98:AY98"/>
    <mergeCell ref="AZ98:BK98"/>
    <mergeCell ref="CV98:DO98"/>
    <mergeCell ref="BX97:CL97"/>
    <mergeCell ref="CM97:CO97"/>
    <mergeCell ref="CP97:CR97"/>
    <mergeCell ref="CS97:CU97"/>
    <mergeCell ref="CV97:DO97"/>
    <mergeCell ref="CS99:CU99"/>
    <mergeCell ref="BN98:BW98"/>
    <mergeCell ref="BX98:CL98"/>
    <mergeCell ref="CM98:CO98"/>
    <mergeCell ref="CP98:CR98"/>
    <mergeCell ref="CS98:CU98"/>
    <mergeCell ref="M99:O99"/>
    <mergeCell ref="BN94:BW94"/>
    <mergeCell ref="BX94:CL94"/>
    <mergeCell ref="BX93:CL93"/>
    <mergeCell ref="CM93:CO93"/>
    <mergeCell ref="CP93:CR93"/>
    <mergeCell ref="CS93:CU93"/>
    <mergeCell ref="M95:O95"/>
    <mergeCell ref="AA95:AY95"/>
    <mergeCell ref="AZ95:BK95"/>
    <mergeCell ref="BL95:BM95"/>
    <mergeCell ref="BN95:BW95"/>
    <mergeCell ref="M94:O94"/>
    <mergeCell ref="AA94:AY94"/>
    <mergeCell ref="AZ94:BK94"/>
    <mergeCell ref="BL94:BM94"/>
    <mergeCell ref="CM94:CO94"/>
    <mergeCell ref="CP94:CR94"/>
    <mergeCell ref="CS94:CU94"/>
    <mergeCell ref="BX95:CL95"/>
    <mergeCell ref="CM95:CO95"/>
    <mergeCell ref="CP95:CR95"/>
    <mergeCell ref="CS95:CU95"/>
    <mergeCell ref="CV94:DO94"/>
    <mergeCell ref="CV93:DO93"/>
    <mergeCell ref="CS92:CU92"/>
    <mergeCell ref="CV92:DO92"/>
    <mergeCell ref="T93:Z95"/>
    <mergeCell ref="AA93:AY93"/>
    <mergeCell ref="AZ93:BK93"/>
    <mergeCell ref="BL93:BM93"/>
    <mergeCell ref="BN93:BW93"/>
    <mergeCell ref="M92:O92"/>
    <mergeCell ref="AA92:AY92"/>
    <mergeCell ref="CS91:CU91"/>
    <mergeCell ref="CV91:DO91"/>
    <mergeCell ref="AZ97:BK97"/>
    <mergeCell ref="BL97:BM97"/>
    <mergeCell ref="BN97:BW97"/>
    <mergeCell ref="CM89:CO89"/>
    <mergeCell ref="CP89:CR89"/>
    <mergeCell ref="CS89:CU89"/>
    <mergeCell ref="CV89:DO89"/>
    <mergeCell ref="M93:O93"/>
    <mergeCell ref="AZ90:BK90"/>
    <mergeCell ref="BL90:BM90"/>
    <mergeCell ref="BN90:BW90"/>
    <mergeCell ref="BX90:CL90"/>
    <mergeCell ref="CM90:CO90"/>
    <mergeCell ref="CP90:CR90"/>
    <mergeCell ref="CS90:CU90"/>
    <mergeCell ref="CP92:CR92"/>
    <mergeCell ref="AZ92:BK92"/>
    <mergeCell ref="BL92:BM92"/>
    <mergeCell ref="BN92:BW92"/>
    <mergeCell ref="CV90:DO90"/>
    <mergeCell ref="BN89:BW89"/>
    <mergeCell ref="CM88:CO88"/>
    <mergeCell ref="BX92:CL92"/>
    <mergeCell ref="CM92:CO92"/>
    <mergeCell ref="CS84:CU84"/>
    <mergeCell ref="BN91:BW91"/>
    <mergeCell ref="BX91:CL91"/>
    <mergeCell ref="CM91:CO91"/>
    <mergeCell ref="CP91:CR91"/>
    <mergeCell ref="M90:O90"/>
    <mergeCell ref="AA90:AY90"/>
    <mergeCell ref="CS87:CU87"/>
    <mergeCell ref="CV87:DO87"/>
    <mergeCell ref="M88:O88"/>
    <mergeCell ref="AA88:AY88"/>
    <mergeCell ref="AZ88:BK88"/>
    <mergeCell ref="BL88:BM88"/>
    <mergeCell ref="BN88:BW88"/>
    <mergeCell ref="BX88:CL88"/>
    <mergeCell ref="M87:O87"/>
    <mergeCell ref="M89:O89"/>
    <mergeCell ref="T89:Z92"/>
    <mergeCell ref="AA89:AY89"/>
    <mergeCell ref="AZ89:BK89"/>
    <mergeCell ref="BL89:BM89"/>
    <mergeCell ref="CP87:CR87"/>
    <mergeCell ref="M91:O91"/>
    <mergeCell ref="AA91:AY91"/>
    <mergeCell ref="AZ91:BK91"/>
    <mergeCell ref="BL91:BM91"/>
    <mergeCell ref="CP88:CR88"/>
    <mergeCell ref="CV88:DO88"/>
    <mergeCell ref="BX89:CL89"/>
    <mergeCell ref="AA83:AY83"/>
    <mergeCell ref="AZ83:BK83"/>
    <mergeCell ref="BL83:BM83"/>
    <mergeCell ref="BN83:BW83"/>
    <mergeCell ref="BX84:CL84"/>
    <mergeCell ref="CM84:CO84"/>
    <mergeCell ref="AZ85:BK85"/>
    <mergeCell ref="BL85:BM85"/>
    <mergeCell ref="BN85:BW85"/>
    <mergeCell ref="BX85:CL85"/>
    <mergeCell ref="CM85:CO85"/>
    <mergeCell ref="CP85:CR85"/>
    <mergeCell ref="CS85:CU85"/>
    <mergeCell ref="CV85:DO85"/>
    <mergeCell ref="CM87:CO87"/>
    <mergeCell ref="M86:O86"/>
    <mergeCell ref="AA86:AY86"/>
    <mergeCell ref="AZ86:BK86"/>
    <mergeCell ref="BL86:BM86"/>
    <mergeCell ref="BN86:BW86"/>
    <mergeCell ref="BX86:CL86"/>
    <mergeCell ref="CM86:CO86"/>
    <mergeCell ref="CP86:CR86"/>
    <mergeCell ref="T87:Z88"/>
    <mergeCell ref="AA87:AY87"/>
    <mergeCell ref="AZ87:BK87"/>
    <mergeCell ref="BL87:BM87"/>
    <mergeCell ref="BN87:BW87"/>
    <mergeCell ref="BX87:CL87"/>
    <mergeCell ref="CM83:CO83"/>
    <mergeCell ref="CS86:CU86"/>
    <mergeCell ref="CP84:CR84"/>
    <mergeCell ref="CS88:CU88"/>
    <mergeCell ref="BL80:BM80"/>
    <mergeCell ref="BN80:BW80"/>
    <mergeCell ref="BX80:CL80"/>
    <mergeCell ref="CM80:CO80"/>
    <mergeCell ref="CP80:CR80"/>
    <mergeCell ref="CV84:DO84"/>
    <mergeCell ref="M84:O84"/>
    <mergeCell ref="T84:Z86"/>
    <mergeCell ref="AA84:AY84"/>
    <mergeCell ref="AZ84:BK84"/>
    <mergeCell ref="BL84:BM84"/>
    <mergeCell ref="BN84:BW84"/>
    <mergeCell ref="M85:O85"/>
    <mergeCell ref="AA85:AY85"/>
    <mergeCell ref="CS81:CU81"/>
    <mergeCell ref="CV81:DO81"/>
    <mergeCell ref="M82:O82"/>
    <mergeCell ref="T82:Z83"/>
    <mergeCell ref="AA82:AY82"/>
    <mergeCell ref="AZ82:BK82"/>
    <mergeCell ref="BL82:BM82"/>
    <mergeCell ref="BN82:BW82"/>
    <mergeCell ref="BX82:CL82"/>
    <mergeCell ref="CP83:CR83"/>
    <mergeCell ref="CS83:CU83"/>
    <mergeCell ref="CV83:DO83"/>
    <mergeCell ref="CV86:DO86"/>
    <mergeCell ref="M83:O83"/>
    <mergeCell ref="CM82:CO82"/>
    <mergeCell ref="CP82:CR82"/>
    <mergeCell ref="CS82:CU82"/>
    <mergeCell ref="CV82:DO82"/>
    <mergeCell ref="CV80:DO80"/>
    <mergeCell ref="CM81:CO81"/>
    <mergeCell ref="CP81:CR81"/>
    <mergeCell ref="CS80:CU80"/>
    <mergeCell ref="BN79:BW79"/>
    <mergeCell ref="BX79:CL79"/>
    <mergeCell ref="CM79:CO79"/>
    <mergeCell ref="CP79:CR79"/>
    <mergeCell ref="CS79:CU79"/>
    <mergeCell ref="BX83:CL83"/>
    <mergeCell ref="M81:O81"/>
    <mergeCell ref="AA81:AY81"/>
    <mergeCell ref="AZ81:BK81"/>
    <mergeCell ref="BL81:BM81"/>
    <mergeCell ref="BN81:BW81"/>
    <mergeCell ref="BX81:CL81"/>
    <mergeCell ref="M78:O78"/>
    <mergeCell ref="T78:Z81"/>
    <mergeCell ref="AA78:AY78"/>
    <mergeCell ref="AZ78:BK78"/>
    <mergeCell ref="BL78:BM78"/>
    <mergeCell ref="BN78:BW78"/>
    <mergeCell ref="M79:O79"/>
    <mergeCell ref="AA79:AY79"/>
    <mergeCell ref="AZ79:BK79"/>
    <mergeCell ref="BL79:BM79"/>
    <mergeCell ref="BX78:CL78"/>
    <mergeCell ref="CM78:CO78"/>
    <mergeCell ref="CP78:CR78"/>
    <mergeCell ref="CS78:CU78"/>
    <mergeCell ref="CV78:DO78"/>
    <mergeCell ref="CV79:DO79"/>
    <mergeCell ref="M80:O80"/>
    <mergeCell ref="AA80:AY80"/>
    <mergeCell ref="AZ80:BK80"/>
    <mergeCell ref="M75:O75"/>
    <mergeCell ref="P75:S104"/>
    <mergeCell ref="T75:Z77"/>
    <mergeCell ref="AA75:AY75"/>
    <mergeCell ref="AZ75:BK75"/>
    <mergeCell ref="BL75:BM75"/>
    <mergeCell ref="BN75:BW75"/>
    <mergeCell ref="BX75:CL75"/>
    <mergeCell ref="CM75:CO75"/>
    <mergeCell ref="CP75:CR75"/>
    <mergeCell ref="CS75:CU75"/>
    <mergeCell ref="CV75:DO75"/>
    <mergeCell ref="M76:O76"/>
    <mergeCell ref="AA76:AY76"/>
    <mergeCell ref="AZ76:BK76"/>
    <mergeCell ref="BL76:BM76"/>
    <mergeCell ref="BN76:BW76"/>
    <mergeCell ref="BX76:CL76"/>
    <mergeCell ref="CM76:CO76"/>
    <mergeCell ref="CP76:CR76"/>
    <mergeCell ref="CS76:CU76"/>
    <mergeCell ref="CV76:DO76"/>
    <mergeCell ref="M77:O77"/>
    <mergeCell ref="AA77:AY77"/>
    <mergeCell ref="AZ77:BK77"/>
    <mergeCell ref="BL77:BM77"/>
    <mergeCell ref="BN77:BW77"/>
    <mergeCell ref="BX77:CL77"/>
    <mergeCell ref="CM77:CO77"/>
    <mergeCell ref="CP77:CR77"/>
    <mergeCell ref="CS77:CU77"/>
    <mergeCell ref="CV77:DO77"/>
    <mergeCell ref="FU24:FY24"/>
    <mergeCell ref="FZ24:GD24"/>
    <mergeCell ref="CM72:CO72"/>
    <mergeCell ref="CP72:CR72"/>
    <mergeCell ref="CS72:CU72"/>
    <mergeCell ref="CM71:CU71"/>
    <mergeCell ref="CV71:DO72"/>
    <mergeCell ref="ES71:ES72"/>
    <mergeCell ref="ET71:ET72"/>
    <mergeCell ref="EV71:FA71"/>
    <mergeCell ref="M73:O73"/>
    <mergeCell ref="P73:Z74"/>
    <mergeCell ref="AA73:AY73"/>
    <mergeCell ref="AZ73:BK73"/>
    <mergeCell ref="BL73:BM73"/>
    <mergeCell ref="BN73:BW73"/>
    <mergeCell ref="M74:O74"/>
    <mergeCell ref="AA74:AY74"/>
    <mergeCell ref="AZ74:BK74"/>
    <mergeCell ref="BL74:BM74"/>
    <mergeCell ref="BX73:CL73"/>
    <mergeCell ref="CM73:CO73"/>
    <mergeCell ref="CP73:CR73"/>
    <mergeCell ref="CS73:CU73"/>
    <mergeCell ref="CV73:DO73"/>
    <mergeCell ref="BN74:BW74"/>
    <mergeCell ref="BX74:CL74"/>
    <mergeCell ref="CM74:CO74"/>
    <mergeCell ref="CP74:CR74"/>
    <mergeCell ref="FP24:FT24"/>
    <mergeCell ref="CS74:CU74"/>
    <mergeCell ref="CV74:DO74"/>
    <mergeCell ref="CP68:CR68"/>
    <mergeCell ref="FH71:FJ71"/>
    <mergeCell ref="FK71:FN71"/>
    <mergeCell ref="CV68:DO68"/>
    <mergeCell ref="CV67:DO67"/>
    <mergeCell ref="M68:O68"/>
    <mergeCell ref="AA68:AY68"/>
    <mergeCell ref="AZ68:BK68"/>
    <mergeCell ref="BL68:BM68"/>
    <mergeCell ref="FB71:FG71"/>
    <mergeCell ref="M71:O72"/>
    <mergeCell ref="AZ71:BK72"/>
    <mergeCell ref="BL71:BM72"/>
    <mergeCell ref="BN71:BW72"/>
    <mergeCell ref="BX71:CL72"/>
    <mergeCell ref="AZ65:BK65"/>
    <mergeCell ref="BL65:BM65"/>
    <mergeCell ref="BN65:BW65"/>
    <mergeCell ref="BX65:CL65"/>
    <mergeCell ref="M66:O66"/>
    <mergeCell ref="T66:Z68"/>
    <mergeCell ref="AA66:AY66"/>
    <mergeCell ref="AZ66:BK66"/>
    <mergeCell ref="BL66:BM66"/>
    <mergeCell ref="CS68:CU68"/>
    <mergeCell ref="CV66:DO66"/>
    <mergeCell ref="CM65:CO65"/>
    <mergeCell ref="CP65:CR65"/>
    <mergeCell ref="CS65:CU65"/>
    <mergeCell ref="CV65:DO65"/>
    <mergeCell ref="CS67:CU67"/>
    <mergeCell ref="BN66:BW66"/>
    <mergeCell ref="BX66:CL66"/>
    <mergeCell ref="CM66:CO66"/>
    <mergeCell ref="CP66:CR66"/>
    <mergeCell ref="CS66:CU66"/>
    <mergeCell ref="M67:O67"/>
    <mergeCell ref="AA67:AY67"/>
    <mergeCell ref="AZ67:BK67"/>
    <mergeCell ref="BL67:BM67"/>
    <mergeCell ref="BN67:BW67"/>
    <mergeCell ref="BX67:CL67"/>
    <mergeCell ref="CM67:CO67"/>
    <mergeCell ref="CP67:CR67"/>
    <mergeCell ref="BN68:BW68"/>
    <mergeCell ref="BX68:CL68"/>
    <mergeCell ref="CM68:CO68"/>
    <mergeCell ref="M62:O62"/>
    <mergeCell ref="AA62:AY62"/>
    <mergeCell ref="AZ62:BK62"/>
    <mergeCell ref="BL62:BM62"/>
    <mergeCell ref="BN62:BW62"/>
    <mergeCell ref="BX62:CL62"/>
    <mergeCell ref="CM62:CO62"/>
    <mergeCell ref="T61:Z65"/>
    <mergeCell ref="AA61:AY61"/>
    <mergeCell ref="CV62:DO62"/>
    <mergeCell ref="M63:O63"/>
    <mergeCell ref="AA63:AY63"/>
    <mergeCell ref="AZ63:BK63"/>
    <mergeCell ref="BL63:BM63"/>
    <mergeCell ref="BN63:BW63"/>
    <mergeCell ref="BX63:CL63"/>
    <mergeCell ref="CS63:CU63"/>
    <mergeCell ref="CV63:DO63"/>
    <mergeCell ref="M64:O64"/>
    <mergeCell ref="AA64:AY64"/>
    <mergeCell ref="AZ64:BK64"/>
    <mergeCell ref="BL64:BM64"/>
    <mergeCell ref="BN64:BW64"/>
    <mergeCell ref="BX64:CL64"/>
    <mergeCell ref="CM64:CO64"/>
    <mergeCell ref="CP64:CR64"/>
    <mergeCell ref="CS64:CU64"/>
    <mergeCell ref="CV61:DO61"/>
    <mergeCell ref="M61:O61"/>
    <mergeCell ref="CV64:DO64"/>
    <mergeCell ref="M65:O65"/>
    <mergeCell ref="AA65:AY65"/>
    <mergeCell ref="BL54:BM54"/>
    <mergeCell ref="BN54:BW54"/>
    <mergeCell ref="AZ61:BK61"/>
    <mergeCell ref="BL61:BM61"/>
    <mergeCell ref="CP59:CR59"/>
    <mergeCell ref="CP62:CR62"/>
    <mergeCell ref="CS62:CU62"/>
    <mergeCell ref="BN61:BW61"/>
    <mergeCell ref="BX61:CL61"/>
    <mergeCell ref="CM61:CO61"/>
    <mergeCell ref="CP61:CR61"/>
    <mergeCell ref="CS61:CU61"/>
    <mergeCell ref="AZ57:BK57"/>
    <mergeCell ref="BL57:BM57"/>
    <mergeCell ref="BN56:BW56"/>
    <mergeCell ref="CM63:CO63"/>
    <mergeCell ref="CP63:CR63"/>
    <mergeCell ref="CS54:CU54"/>
    <mergeCell ref="CS55:CU55"/>
    <mergeCell ref="CP60:CR60"/>
    <mergeCell ref="CS60:CU60"/>
    <mergeCell ref="T59:Z60"/>
    <mergeCell ref="AA59:AY59"/>
    <mergeCell ref="BL59:BM59"/>
    <mergeCell ref="BN59:BW59"/>
    <mergeCell ref="BX59:CL59"/>
    <mergeCell ref="CM59:CO59"/>
    <mergeCell ref="CM60:CO60"/>
    <mergeCell ref="AZ59:BK59"/>
    <mergeCell ref="M60:O60"/>
    <mergeCell ref="AA60:AY60"/>
    <mergeCell ref="BX58:CL58"/>
    <mergeCell ref="CM58:CO58"/>
    <mergeCell ref="AZ60:BK60"/>
    <mergeCell ref="BL60:BM60"/>
    <mergeCell ref="BN60:BW60"/>
    <mergeCell ref="BX60:CL60"/>
    <mergeCell ref="M59:O59"/>
    <mergeCell ref="CV55:DO55"/>
    <mergeCell ref="BX55:CL55"/>
    <mergeCell ref="CV58:DO58"/>
    <mergeCell ref="CP58:CR58"/>
    <mergeCell ref="CS58:CU58"/>
    <mergeCell ref="BX56:CL56"/>
    <mergeCell ref="CM56:CO56"/>
    <mergeCell ref="CP56:CR56"/>
    <mergeCell ref="CS56:CU56"/>
    <mergeCell ref="CV56:DO56"/>
    <mergeCell ref="M58:O58"/>
    <mergeCell ref="AA58:AY58"/>
    <mergeCell ref="AZ58:BK58"/>
    <mergeCell ref="BL58:BM58"/>
    <mergeCell ref="BN58:BW58"/>
    <mergeCell ref="BN57:BW57"/>
    <mergeCell ref="BX57:CL57"/>
    <mergeCell ref="AA54:AY54"/>
    <mergeCell ref="AZ54:BK54"/>
    <mergeCell ref="M49:O49"/>
    <mergeCell ref="BN53:BW53"/>
    <mergeCell ref="BX53:CL53"/>
    <mergeCell ref="CV54:DO54"/>
    <mergeCell ref="M51:O51"/>
    <mergeCell ref="AA51:AY51"/>
    <mergeCell ref="AZ51:BK51"/>
    <mergeCell ref="BL51:BM51"/>
    <mergeCell ref="BN51:BW51"/>
    <mergeCell ref="BX51:CL51"/>
    <mergeCell ref="M50:O50"/>
    <mergeCell ref="CM51:CO51"/>
    <mergeCell ref="CS50:CU50"/>
    <mergeCell ref="CV50:DO50"/>
    <mergeCell ref="CV60:DO60"/>
    <mergeCell ref="CM52:CO52"/>
    <mergeCell ref="CP52:CR52"/>
    <mergeCell ref="CS52:CU52"/>
    <mergeCell ref="CV52:DO52"/>
    <mergeCell ref="CM55:CO55"/>
    <mergeCell ref="CP55:CR55"/>
    <mergeCell ref="BX54:CL54"/>
    <mergeCell ref="CM54:CO54"/>
    <mergeCell ref="CP54:CR54"/>
    <mergeCell ref="CM57:CO57"/>
    <mergeCell ref="CP57:CR57"/>
    <mergeCell ref="CS57:CU57"/>
    <mergeCell ref="CV57:DO57"/>
    <mergeCell ref="CS59:CU59"/>
    <mergeCell ref="CV59:DO59"/>
    <mergeCell ref="AZ53:BK53"/>
    <mergeCell ref="CM50:CO50"/>
    <mergeCell ref="CV53:DO53"/>
    <mergeCell ref="CP49:CR49"/>
    <mergeCell ref="CP50:CR50"/>
    <mergeCell ref="M48:O48"/>
    <mergeCell ref="AA48:AY48"/>
    <mergeCell ref="AZ48:BK48"/>
    <mergeCell ref="BL48:BM48"/>
    <mergeCell ref="BN48:BW48"/>
    <mergeCell ref="BX48:CL48"/>
    <mergeCell ref="M55:O55"/>
    <mergeCell ref="T55:Z58"/>
    <mergeCell ref="AA55:AY55"/>
    <mergeCell ref="AZ55:BK55"/>
    <mergeCell ref="BL55:BM55"/>
    <mergeCell ref="BN55:BW55"/>
    <mergeCell ref="AA57:AY57"/>
    <mergeCell ref="M52:O52"/>
    <mergeCell ref="T52:Z54"/>
    <mergeCell ref="AA52:AY52"/>
    <mergeCell ref="AZ52:BK52"/>
    <mergeCell ref="BL52:BM52"/>
    <mergeCell ref="M56:O56"/>
    <mergeCell ref="AA56:AY56"/>
    <mergeCell ref="AZ56:BK56"/>
    <mergeCell ref="BL56:BM56"/>
    <mergeCell ref="BL53:BM53"/>
    <mergeCell ref="M53:O53"/>
    <mergeCell ref="BN50:BW50"/>
    <mergeCell ref="BX50:CL50"/>
    <mergeCell ref="M54:O54"/>
    <mergeCell ref="AA49:AY49"/>
    <mergeCell ref="AZ49:BK49"/>
    <mergeCell ref="BL49:BM49"/>
    <mergeCell ref="BN49:BW49"/>
    <mergeCell ref="CS49:CU49"/>
    <mergeCell ref="CV49:DO49"/>
    <mergeCell ref="BN45:BW45"/>
    <mergeCell ref="BX45:CL45"/>
    <mergeCell ref="CM47:CO47"/>
    <mergeCell ref="AA45:AY45"/>
    <mergeCell ref="BL45:BM45"/>
    <mergeCell ref="CP47:CR47"/>
    <mergeCell ref="BL42:BM42"/>
    <mergeCell ref="BN47:BW47"/>
    <mergeCell ref="BX47:CL47"/>
    <mergeCell ref="CM53:CO53"/>
    <mergeCell ref="CP53:CR53"/>
    <mergeCell ref="CS53:CU53"/>
    <mergeCell ref="BN52:BW52"/>
    <mergeCell ref="BX52:CL52"/>
    <mergeCell ref="CM48:CO48"/>
    <mergeCell ref="CP48:CR48"/>
    <mergeCell ref="CS48:CU48"/>
    <mergeCell ref="CP51:CR51"/>
    <mergeCell ref="CS51:CU51"/>
    <mergeCell ref="CV51:DO51"/>
    <mergeCell ref="AA50:AY50"/>
    <mergeCell ref="AZ50:BK50"/>
    <mergeCell ref="BL50:BM50"/>
    <mergeCell ref="BX49:CL49"/>
    <mergeCell ref="CM49:CO49"/>
    <mergeCell ref="AA53:AY53"/>
    <mergeCell ref="CS47:CU47"/>
    <mergeCell ref="CV47:DO47"/>
    <mergeCell ref="M47:O47"/>
    <mergeCell ref="P47:S68"/>
    <mergeCell ref="T47:Z51"/>
    <mergeCell ref="AA47:AY47"/>
    <mergeCell ref="AZ47:BK47"/>
    <mergeCell ref="BL47:BM47"/>
    <mergeCell ref="M57:O57"/>
    <mergeCell ref="CP39:CR39"/>
    <mergeCell ref="BN41:BW41"/>
    <mergeCell ref="BX41:CL41"/>
    <mergeCell ref="CM41:CO41"/>
    <mergeCell ref="BX40:CL40"/>
    <mergeCell ref="CP41:CR41"/>
    <mergeCell ref="CS41:CU41"/>
    <mergeCell ref="BX42:CL42"/>
    <mergeCell ref="CM42:CO42"/>
    <mergeCell ref="CP42:CR42"/>
    <mergeCell ref="CV44:DO44"/>
    <mergeCell ref="BL44:BM44"/>
    <mergeCell ref="BN44:BW44"/>
    <mergeCell ref="CS46:CU46"/>
    <mergeCell ref="CV46:DO46"/>
    <mergeCell ref="CM45:CO45"/>
    <mergeCell ref="CV48:DO48"/>
    <mergeCell ref="M42:O42"/>
    <mergeCell ref="AA42:AY42"/>
    <mergeCell ref="AZ42:BK42"/>
    <mergeCell ref="CS44:CU44"/>
    <mergeCell ref="BN43:BW43"/>
    <mergeCell ref="BX43:CL43"/>
    <mergeCell ref="CP36:CR36"/>
    <mergeCell ref="CS39:CU39"/>
    <mergeCell ref="CP40:CR40"/>
    <mergeCell ref="CS40:CU40"/>
    <mergeCell ref="BN42:BW42"/>
    <mergeCell ref="M45:O45"/>
    <mergeCell ref="CP37:CR37"/>
    <mergeCell ref="AZ45:BK45"/>
    <mergeCell ref="M41:O41"/>
    <mergeCell ref="T41:Z46"/>
    <mergeCell ref="CS43:CU43"/>
    <mergeCell ref="CV43:DO43"/>
    <mergeCell ref="CM40:CO40"/>
    <mergeCell ref="M39:O39"/>
    <mergeCell ref="AA39:AY39"/>
    <mergeCell ref="AZ39:BK39"/>
    <mergeCell ref="BL39:BM39"/>
    <mergeCell ref="CV40:DO40"/>
    <mergeCell ref="BN38:BW38"/>
    <mergeCell ref="BX38:CL38"/>
    <mergeCell ref="CM43:CO43"/>
    <mergeCell ref="CP43:CR43"/>
    <mergeCell ref="BX46:CL46"/>
    <mergeCell ref="CM46:CO46"/>
    <mergeCell ref="CP46:CR46"/>
    <mergeCell ref="BX44:CL44"/>
    <mergeCell ref="CP44:CR44"/>
    <mergeCell ref="AA41:AY41"/>
    <mergeCell ref="CP45:CR45"/>
    <mergeCell ref="CS42:CU42"/>
    <mergeCell ref="CM44:CO44"/>
    <mergeCell ref="CV42:DO42"/>
    <mergeCell ref="T36:Z40"/>
    <mergeCell ref="M40:O40"/>
    <mergeCell ref="AA40:AY40"/>
    <mergeCell ref="M46:O46"/>
    <mergeCell ref="AA46:AY46"/>
    <mergeCell ref="AZ46:BK46"/>
    <mergeCell ref="BL46:BM46"/>
    <mergeCell ref="BN46:BW46"/>
    <mergeCell ref="M44:O44"/>
    <mergeCell ref="AA44:AY44"/>
    <mergeCell ref="AZ44:BK44"/>
    <mergeCell ref="BX37:CL37"/>
    <mergeCell ref="CM37:CO37"/>
    <mergeCell ref="AZ40:BK40"/>
    <mergeCell ref="BL40:BM40"/>
    <mergeCell ref="BN40:BW40"/>
    <mergeCell ref="M37:O37"/>
    <mergeCell ref="AA37:AY37"/>
    <mergeCell ref="AZ37:BK37"/>
    <mergeCell ref="BL37:BM37"/>
    <mergeCell ref="BN37:BW37"/>
    <mergeCell ref="BL36:BM36"/>
    <mergeCell ref="CV39:DO39"/>
    <mergeCell ref="CS38:CU38"/>
    <mergeCell ref="CV36:DO36"/>
    <mergeCell ref="AZ36:BK36"/>
    <mergeCell ref="M36:O36"/>
    <mergeCell ref="M38:O38"/>
    <mergeCell ref="AA38:AY38"/>
    <mergeCell ref="AZ38:BK38"/>
    <mergeCell ref="BL38:BM38"/>
    <mergeCell ref="CM38:CO38"/>
    <mergeCell ref="CP38:CR38"/>
    <mergeCell ref="CS37:CU37"/>
    <mergeCell ref="CS45:CU45"/>
    <mergeCell ref="CV45:DO45"/>
    <mergeCell ref="AA43:AY43"/>
    <mergeCell ref="AZ43:BK43"/>
    <mergeCell ref="BL43:BM43"/>
    <mergeCell ref="CV41:DO41"/>
    <mergeCell ref="CV38:DO38"/>
    <mergeCell ref="AA36:AY36"/>
    <mergeCell ref="M43:O43"/>
    <mergeCell ref="CS36:CU36"/>
    <mergeCell ref="BN36:BW36"/>
    <mergeCell ref="BX36:CL36"/>
    <mergeCell ref="CM36:CO36"/>
    <mergeCell ref="CV37:DO37"/>
    <mergeCell ref="AZ41:BK41"/>
    <mergeCell ref="BL41:BM41"/>
    <mergeCell ref="BN39:BW39"/>
    <mergeCell ref="BX39:CL39"/>
    <mergeCell ref="CM39:CO39"/>
    <mergeCell ref="P36:S46"/>
    <mergeCell ref="CM32:CO32"/>
    <mergeCell ref="CP32:CR32"/>
    <mergeCell ref="CS32:CU32"/>
    <mergeCell ref="CV32:DO32"/>
    <mergeCell ref="M33:O33"/>
    <mergeCell ref="AA33:AY33"/>
    <mergeCell ref="AZ33:BK33"/>
    <mergeCell ref="BL33:BM33"/>
    <mergeCell ref="BN33:BW33"/>
    <mergeCell ref="BX33:CL33"/>
    <mergeCell ref="CM33:CO33"/>
    <mergeCell ref="CP33:CR33"/>
    <mergeCell ref="CS34:CU34"/>
    <mergeCell ref="CV34:DO34"/>
    <mergeCell ref="M35:O35"/>
    <mergeCell ref="AA35:AY35"/>
    <mergeCell ref="AZ35:BK35"/>
    <mergeCell ref="BL35:BM35"/>
    <mergeCell ref="BN35:BW35"/>
    <mergeCell ref="BX35:CL35"/>
    <mergeCell ref="AZ34:BK34"/>
    <mergeCell ref="BL34:BM34"/>
    <mergeCell ref="BN34:BW34"/>
    <mergeCell ref="M34:O34"/>
    <mergeCell ref="CM34:CO34"/>
    <mergeCell ref="CP34:CR34"/>
    <mergeCell ref="CS33:CU33"/>
    <mergeCell ref="CV33:DO33"/>
    <mergeCell ref="CP35:CR35"/>
    <mergeCell ref="CS35:CU35"/>
    <mergeCell ref="BX29:CL29"/>
    <mergeCell ref="BX28:CL28"/>
    <mergeCell ref="M31:O31"/>
    <mergeCell ref="T31:Z35"/>
    <mergeCell ref="AA31:AY31"/>
    <mergeCell ref="AZ31:BK31"/>
    <mergeCell ref="BL31:BM31"/>
    <mergeCell ref="BN31:BW31"/>
    <mergeCell ref="M32:O32"/>
    <mergeCell ref="AA32:AY32"/>
    <mergeCell ref="AZ32:BK32"/>
    <mergeCell ref="BL32:BM32"/>
    <mergeCell ref="BX31:CL31"/>
    <mergeCell ref="BN32:BW32"/>
    <mergeCell ref="BX32:CL32"/>
    <mergeCell ref="AA34:AY34"/>
    <mergeCell ref="M27:O27"/>
    <mergeCell ref="AA27:AY27"/>
    <mergeCell ref="AZ27:BK27"/>
    <mergeCell ref="BL27:BM27"/>
    <mergeCell ref="BX34:CL34"/>
    <mergeCell ref="CS27:CU27"/>
    <mergeCell ref="CV27:DO27"/>
    <mergeCell ref="AZ26:BK26"/>
    <mergeCell ref="CP26:CR26"/>
    <mergeCell ref="CS26:CU26"/>
    <mergeCell ref="CV31:DO31"/>
    <mergeCell ref="CM27:CO27"/>
    <mergeCell ref="CV25:DO25"/>
    <mergeCell ref="P26:S35"/>
    <mergeCell ref="T26:Z30"/>
    <mergeCell ref="AA26:AY26"/>
    <mergeCell ref="BL22:BM22"/>
    <mergeCell ref="BN22:BW22"/>
    <mergeCell ref="BN25:BW25"/>
    <mergeCell ref="BX25:CL25"/>
    <mergeCell ref="AA30:AY30"/>
    <mergeCell ref="AZ30:BK30"/>
    <mergeCell ref="BL30:BM30"/>
    <mergeCell ref="BN30:BW30"/>
    <mergeCell ref="CV35:DO35"/>
    <mergeCell ref="CM35:CO35"/>
    <mergeCell ref="BX26:CL26"/>
    <mergeCell ref="CM26:CO26"/>
    <mergeCell ref="CM25:CO25"/>
    <mergeCell ref="CP25:CR25"/>
    <mergeCell ref="BX30:CL30"/>
    <mergeCell ref="CM30:CO30"/>
    <mergeCell ref="CP30:CR30"/>
    <mergeCell ref="CS30:CU30"/>
    <mergeCell ref="AZ29:BK29"/>
    <mergeCell ref="BL29:BM29"/>
    <mergeCell ref="BN29:BW29"/>
    <mergeCell ref="BX22:CL22"/>
    <mergeCell ref="CM22:CO22"/>
    <mergeCell ref="CM31:CO31"/>
    <mergeCell ref="CP31:CR31"/>
    <mergeCell ref="CS31:CU31"/>
    <mergeCell ref="BN27:BW27"/>
    <mergeCell ref="BX27:CL27"/>
    <mergeCell ref="CV19:DO19"/>
    <mergeCell ref="AZ22:BK22"/>
    <mergeCell ref="M30:O30"/>
    <mergeCell ref="T21:Z25"/>
    <mergeCell ref="AA21:AY21"/>
    <mergeCell ref="AA23:AY23"/>
    <mergeCell ref="AZ23:BK23"/>
    <mergeCell ref="BL23:BM23"/>
    <mergeCell ref="BN23:BW23"/>
    <mergeCell ref="CV30:DO30"/>
    <mergeCell ref="M28:O28"/>
    <mergeCell ref="AA28:AY28"/>
    <mergeCell ref="CP27:CR27"/>
    <mergeCell ref="M29:O29"/>
    <mergeCell ref="AA29:AY29"/>
    <mergeCell ref="AA25:AY25"/>
    <mergeCell ref="AZ25:BK25"/>
    <mergeCell ref="BL25:BM25"/>
    <mergeCell ref="CP28:CR28"/>
    <mergeCell ref="CS28:CU28"/>
    <mergeCell ref="CM29:CO29"/>
    <mergeCell ref="CP29:CR29"/>
    <mergeCell ref="CS29:CU29"/>
    <mergeCell ref="CV29:DO29"/>
    <mergeCell ref="CV28:DO28"/>
    <mergeCell ref="J8:DO8"/>
    <mergeCell ref="AR2:AT2"/>
    <mergeCell ref="AZ2:BB2"/>
    <mergeCell ref="BH2:BJ2"/>
    <mergeCell ref="BT2:BV2"/>
    <mergeCell ref="M24:O24"/>
    <mergeCell ref="CV17:DO17"/>
    <mergeCell ref="CV24:DO24"/>
    <mergeCell ref="CV22:DO22"/>
    <mergeCell ref="EV12:FA12"/>
    <mergeCell ref="GR14:GR15"/>
    <mergeCell ref="EV14:FA14"/>
    <mergeCell ref="FB14:FG14"/>
    <mergeCell ref="FB12:FG12"/>
    <mergeCell ref="FK14:FN14"/>
    <mergeCell ref="BL14:BM15"/>
    <mergeCell ref="P14:Z15"/>
    <mergeCell ref="AA14:AY15"/>
    <mergeCell ref="FP14:FT14"/>
    <mergeCell ref="BX14:CL15"/>
    <mergeCell ref="CM14:CU14"/>
    <mergeCell ref="FU14:FY14"/>
    <mergeCell ref="FZ14:GD14"/>
    <mergeCell ref="CM15:CO15"/>
    <mergeCell ref="CP15:CR15"/>
    <mergeCell ref="CS15:CU15"/>
    <mergeCell ref="AZ19:BK19"/>
    <mergeCell ref="BL19:BM19"/>
    <mergeCell ref="BL21:BM21"/>
    <mergeCell ref="CP24:CR24"/>
    <mergeCell ref="CP17:CR17"/>
    <mergeCell ref="CS24:CU24"/>
    <mergeCell ref="M14:O15"/>
    <mergeCell ref="GM9:GQ9"/>
    <mergeCell ref="GM10:GQ10"/>
    <mergeCell ref="GM12:GQ12"/>
    <mergeCell ref="BN19:BW19"/>
    <mergeCell ref="BX23:CL23"/>
    <mergeCell ref="M16:O16"/>
    <mergeCell ref="P16:S25"/>
    <mergeCell ref="T16:Z20"/>
    <mergeCell ref="AA16:AY16"/>
    <mergeCell ref="AZ16:BK16"/>
    <mergeCell ref="BL16:BM16"/>
    <mergeCell ref="BN16:BW16"/>
    <mergeCell ref="BX16:CL16"/>
    <mergeCell ref="CM16:CO16"/>
    <mergeCell ref="CP16:CR16"/>
    <mergeCell ref="CS16:CU16"/>
    <mergeCell ref="CV16:DO16"/>
    <mergeCell ref="CP22:CR22"/>
    <mergeCell ref="CS22:CU22"/>
    <mergeCell ref="AA22:AY22"/>
    <mergeCell ref="CS25:CU25"/>
    <mergeCell ref="CS17:CU17"/>
    <mergeCell ref="CM23:CO23"/>
    <mergeCell ref="CP23:CR23"/>
    <mergeCell ref="CS23:CU23"/>
    <mergeCell ref="CV23:DO23"/>
    <mergeCell ref="AA24:AY24"/>
    <mergeCell ref="AZ24:BK24"/>
    <mergeCell ref="BL24:BM24"/>
    <mergeCell ref="BL18:BM18"/>
    <mergeCell ref="BN18:BW18"/>
    <mergeCell ref="BX18:CL18"/>
    <mergeCell ref="CM18:CO18"/>
    <mergeCell ref="CP18:CR18"/>
    <mergeCell ref="M23:O23"/>
    <mergeCell ref="CS20:CU20"/>
    <mergeCell ref="CV20:DO20"/>
    <mergeCell ref="GM147:GQ147"/>
    <mergeCell ref="AZ17:BK17"/>
    <mergeCell ref="BL17:BM17"/>
    <mergeCell ref="BN17:BW17"/>
    <mergeCell ref="BX17:CL17"/>
    <mergeCell ref="CM17:CO17"/>
    <mergeCell ref="AZ21:BK21"/>
    <mergeCell ref="BN21:BW21"/>
    <mergeCell ref="BX21:CL21"/>
    <mergeCell ref="CM21:CO21"/>
    <mergeCell ref="CP21:CR21"/>
    <mergeCell ref="BL26:BM26"/>
    <mergeCell ref="BN26:BW26"/>
    <mergeCell ref="CV26:DO26"/>
    <mergeCell ref="CM28:CO28"/>
    <mergeCell ref="AZ28:BK28"/>
    <mergeCell ref="BL28:BM28"/>
    <mergeCell ref="BN28:BW28"/>
    <mergeCell ref="CM24:CO24"/>
    <mergeCell ref="AA20:AY20"/>
    <mergeCell ref="AZ20:BK20"/>
    <mergeCell ref="BL20:BM20"/>
    <mergeCell ref="BN20:BW20"/>
    <mergeCell ref="BX20:CL20"/>
    <mergeCell ref="BN24:BW24"/>
    <mergeCell ref="BX24:CL24"/>
    <mergeCell ref="AV10:AZ10"/>
    <mergeCell ref="BN14:BW15"/>
    <mergeCell ref="CS18:CU18"/>
    <mergeCell ref="CV18:DO18"/>
    <mergeCell ref="AA19:AY19"/>
    <mergeCell ref="M17:O17"/>
    <mergeCell ref="AA17:AY17"/>
    <mergeCell ref="CS21:CU21"/>
    <mergeCell ref="GS12:GU12"/>
    <mergeCell ref="GS13:GU13"/>
    <mergeCell ref="GM14:GQ14"/>
    <mergeCell ref="CV14:DO15"/>
    <mergeCell ref="ES14:ES15"/>
    <mergeCell ref="ET14:ET15"/>
    <mergeCell ref="FH14:FJ14"/>
    <mergeCell ref="M25:O25"/>
    <mergeCell ref="M26:O26"/>
    <mergeCell ref="M22:O22"/>
    <mergeCell ref="M20:O20"/>
    <mergeCell ref="M21:O21"/>
    <mergeCell ref="AZ14:BK15"/>
    <mergeCell ref="M18:O18"/>
    <mergeCell ref="M19:O19"/>
    <mergeCell ref="BX19:CL19"/>
    <mergeCell ref="CM19:CO19"/>
    <mergeCell ref="CP19:CR19"/>
    <mergeCell ref="CS19:CU19"/>
    <mergeCell ref="CV21:DO21"/>
    <mergeCell ref="CM20:CO20"/>
    <mergeCell ref="CP20:CR20"/>
    <mergeCell ref="AA18:AY18"/>
    <mergeCell ref="AZ18:BK18"/>
  </mergeCells>
  <phoneticPr fontId="3"/>
  <conditionalFormatting sqref="AZ109:BK114 AZ119:BK144">
    <cfRule type="cellIs" dxfId="2765" priority="919" operator="equal">
      <formula>""</formula>
    </cfRule>
  </conditionalFormatting>
  <conditionalFormatting sqref="BW4:BW7">
    <cfRule type="expression" dxfId="2764" priority="918">
      <formula>AND($M4&lt;&gt;"",$BN4="")</formula>
    </cfRule>
  </conditionalFormatting>
  <conditionalFormatting sqref="BX4:CL7">
    <cfRule type="expression" dxfId="2763" priority="917">
      <formula>AND($M4&lt;&gt;"",$BX4="")</formula>
    </cfRule>
  </conditionalFormatting>
  <conditionalFormatting sqref="BW4:BW7">
    <cfRule type="expression" dxfId="2762" priority="916">
      <formula>AND($M4="",$BN4&lt;&gt;"")</formula>
    </cfRule>
  </conditionalFormatting>
  <conditionalFormatting sqref="BX4:CL7">
    <cfRule type="expression" dxfId="2761" priority="915">
      <formula>AND($M4="",$BX4&lt;&gt;"")</formula>
    </cfRule>
  </conditionalFormatting>
  <conditionalFormatting sqref="CM4:CO7">
    <cfRule type="expression" dxfId="2760" priority="914">
      <formula>AND($M4&lt;&gt;"",$CM4="",$CS4="")</formula>
    </cfRule>
  </conditionalFormatting>
  <conditionalFormatting sqref="CP4:CR7">
    <cfRule type="expression" dxfId="2759" priority="913">
      <formula>AND($M4&lt;&gt;"",$CP4="",$CS4="")</formula>
    </cfRule>
  </conditionalFormatting>
  <conditionalFormatting sqref="CM4:CO7">
    <cfRule type="expression" dxfId="2758" priority="912">
      <formula>AND($M4="",$CM4&lt;&gt;"")</formula>
    </cfRule>
  </conditionalFormatting>
  <conditionalFormatting sqref="CP4:CR7">
    <cfRule type="expression" dxfId="2757" priority="911">
      <formula>AND($M4="",$CP4&lt;&gt;"")</formula>
    </cfRule>
  </conditionalFormatting>
  <conditionalFormatting sqref="CS4:CV7">
    <cfRule type="expression" dxfId="2756" priority="910">
      <formula>AND($M4="",$CS4&lt;&gt;"")</formula>
    </cfRule>
  </conditionalFormatting>
  <conditionalFormatting sqref="CS4:CU7">
    <cfRule type="expression" dxfId="2755" priority="924">
      <formula>AND($M4&lt;&gt;"",$EM4=0,$CS4="")</formula>
    </cfRule>
  </conditionalFormatting>
  <conditionalFormatting sqref="AZ73:BK104">
    <cfRule type="cellIs" dxfId="2754" priority="898" operator="equal">
      <formula>""</formula>
    </cfRule>
  </conditionalFormatting>
  <conditionalFormatting sqref="AZ16:BK68">
    <cfRule type="cellIs" dxfId="2753" priority="810" operator="equal">
      <formula>""</formula>
    </cfRule>
  </conditionalFormatting>
  <conditionalFormatting sqref="M156:M175">
    <cfRule type="cellIs" dxfId="2752" priority="729" operator="equal">
      <formula>""</formula>
    </cfRule>
  </conditionalFormatting>
  <conditionalFormatting sqref="AZ156:BK175">
    <cfRule type="expression" dxfId="2751" priority="114">
      <formula>AND($M156="",$AZ156&lt;&gt;"")</formula>
    </cfRule>
  </conditionalFormatting>
  <conditionalFormatting sqref="BL156:BM175">
    <cfRule type="expression" dxfId="2750" priority="926">
      <formula>AND(OR(#REF!&lt;&gt;"",#REF!&lt;&gt;""),$BL156="")</formula>
    </cfRule>
  </conditionalFormatting>
  <conditionalFormatting sqref="BL16:BM68 BL73:BM104 BL109:BM114 BL119:BM144">
    <cfRule type="expression" dxfId="2749" priority="927">
      <formula>AND($EG$10&gt;1,$BL16="")</formula>
    </cfRule>
  </conditionalFormatting>
  <conditionalFormatting sqref="M149:BK151">
    <cfRule type="expression" dxfId="2748" priority="722">
      <formula>M149=""</formula>
    </cfRule>
  </conditionalFormatting>
  <conditionalFormatting sqref="P156:BK175">
    <cfRule type="cellIs" dxfId="2747" priority="721" operator="equal">
      <formula>""</formula>
    </cfRule>
  </conditionalFormatting>
  <conditionalFormatting sqref="BL149:BM151 BL156:BM175">
    <cfRule type="expression" dxfId="2746" priority="14">
      <formula>AND($M149&lt;&gt;"",$EG$10&gt;1,$BL149="")</formula>
    </cfRule>
    <cfRule type="expression" dxfId="2745" priority="115">
      <formula>AND($EG$10&gt;1,$BL149="")</formula>
    </cfRule>
  </conditionalFormatting>
  <conditionalFormatting sqref="P149:BK151 P156:BK175">
    <cfRule type="expression" dxfId="2744" priority="15">
      <formula>AND($M149&lt;&gt;"",P149="")</formula>
    </cfRule>
  </conditionalFormatting>
  <conditionalFormatting sqref="BN16:CU68 BN73:CU104 BN109:CU114 BN119:CU144 BN149:CU151 BN156:CU175">
    <cfRule type="expression" dxfId="2743" priority="9">
      <formula>AND(OR($EN16="要是正",$EN16="既存不適格"),BN16="")</formula>
    </cfRule>
  </conditionalFormatting>
  <conditionalFormatting sqref="BN16:CL68 BN73:CL104 BN109:CL114 BN119:CL144">
    <cfRule type="expression" dxfId="2742" priority="8">
      <formula>AND(NOT(OR($EN16="要是正",$EN16="既存不適格")),BN16&lt;&gt;"")</formula>
    </cfRule>
  </conditionalFormatting>
  <conditionalFormatting sqref="CM16:CR68 CM73:CR104 CM109:CR114 CM119:CR144 CM149:CR151 CM156:CR175">
    <cfRule type="expression" dxfId="2741" priority="6">
      <formula>AND(CM16&lt;&gt;"",$CS16="未定")</formula>
    </cfRule>
    <cfRule type="expression" dxfId="2740" priority="7">
      <formula>AND(CM16="",$CS16="未定")</formula>
    </cfRule>
  </conditionalFormatting>
  <conditionalFormatting sqref="CS16:CU68 CS73:CU104 CS109:CU114 CS119:CU144 CS149:CU151">
    <cfRule type="expression" dxfId="2739" priority="5">
      <formula>AND(OR($EG16=1,$EH16=1),$CS16&lt;&gt;"")</formula>
    </cfRule>
  </conditionalFormatting>
  <conditionalFormatting sqref="BN149:CL151">
    <cfRule type="expression" dxfId="2738" priority="4">
      <formula>AND(OR($EG149=1,$EH149=1),BN149&lt;&gt;"")</formula>
    </cfRule>
  </conditionalFormatting>
  <conditionalFormatting sqref="BN156:CU175">
    <cfRule type="expression" dxfId="2737" priority="2">
      <formula>AND($M156="",BN156&lt;&gt;"")</formula>
    </cfRule>
  </conditionalFormatting>
  <conditionalFormatting sqref="BN149:CU151">
    <cfRule type="expression" dxfId="2736" priority="3">
      <formula>AND($M149="",BN149&lt;&gt;"")</formula>
    </cfRule>
  </conditionalFormatting>
  <dataValidations count="5">
    <dataValidation type="whole" imeMode="halfAlpha" allowBlank="1" showInputMessage="1" showErrorMessage="1" sqref="CM16:CO68 CM73:CO104 CM109:CO114 CM119:CO144 CM149:CO151 CM156:CO175" xr:uid="{00000000-0002-0000-0200-000000000000}">
      <formula1>1</formula1>
      <formula2>99</formula2>
    </dataValidation>
    <dataValidation type="list" allowBlank="1" showInputMessage="1" showErrorMessage="1" sqref="AZ4:BK7" xr:uid="{00000000-0002-0000-0200-000001000000}">
      <formula1>"×要是正（既存不適格以外）,△既存不適格"</formula1>
    </dataValidation>
    <dataValidation type="list" allowBlank="1" showInputMessage="1" showErrorMessage="1" sqref="BL4:BM7" xr:uid="{00000000-0002-0000-0200-000002000000}">
      <formula1>"1,2,3"</formula1>
    </dataValidation>
    <dataValidation type="whole" imeMode="halfAlpha" allowBlank="1" showInputMessage="1" showErrorMessage="1" sqref="CP119:CR144 CP73:CR104 CP109:CR114 CP149:CR151 CP156:CR175 CP16:CR68" xr:uid="{00000000-0002-0000-0200-000003000000}">
      <formula1>1</formula1>
      <formula2>12</formula2>
    </dataValidation>
    <dataValidation imeMode="disabled" allowBlank="1" showInputMessage="1" showErrorMessage="1" sqref="AR10" xr:uid="{00000000-0002-0000-0200-000004000000}"/>
  </dataValidations>
  <pageMargins left="0.25" right="0.25" top="0.75" bottom="0.75" header="0.3" footer="0.3"/>
  <pageSetup paperSize="9" scale="41" fitToHeight="0" orientation="portrait" r:id="rId1"/>
  <rowBreaks count="2" manualBreakCount="2">
    <brk id="60" min="9" max="118" man="1"/>
    <brk id="115" min="9" max="118" man="1"/>
  </rowBreaks>
  <ignoredErrors>
    <ignoredError sqref="M16:O68 M73:O104 M109:O114 M119:O144"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locked="0" defaultSize="0" autoFill="0" autoLine="0" autoPict="0" altText="勤務先同一_x000a_">
                <anchor moveWithCells="1">
                  <from>
                    <xdr:col>27</xdr:col>
                    <xdr:colOff>123825</xdr:colOff>
                    <xdr:row>3</xdr:row>
                    <xdr:rowOff>0</xdr:rowOff>
                  </from>
                  <to>
                    <xdr:col>28</xdr:col>
                    <xdr:colOff>0</xdr:colOff>
                    <xdr:row>3</xdr:row>
                    <xdr:rowOff>276225</xdr:rowOff>
                  </to>
                </anchor>
              </controlPr>
            </control>
          </mc:Choice>
        </mc:AlternateContent>
        <mc:AlternateContent xmlns:mc="http://schemas.openxmlformats.org/markup-compatibility/2006">
          <mc:Choice Requires="x14">
            <control shapeId="3074" r:id="rId5" name="Check Box 2">
              <controlPr locked="0" defaultSize="0" autoFill="0" autoLine="0" autoPict="0" altText="勤務先同一_x000a_">
                <anchor moveWithCells="1">
                  <from>
                    <xdr:col>193</xdr:col>
                    <xdr:colOff>0</xdr:colOff>
                    <xdr:row>3</xdr:row>
                    <xdr:rowOff>0</xdr:rowOff>
                  </from>
                  <to>
                    <xdr:col>228</xdr:col>
                    <xdr:colOff>38100</xdr:colOff>
                    <xdr:row>3</xdr:row>
                    <xdr:rowOff>276225</xdr:rowOff>
                  </to>
                </anchor>
              </controlPr>
            </control>
          </mc:Choice>
        </mc:AlternateContent>
        <mc:AlternateContent xmlns:mc="http://schemas.openxmlformats.org/markup-compatibility/2006">
          <mc:Choice Requires="x14">
            <control shapeId="3075" r:id="rId6" name="Check Box 3">
              <controlPr locked="0" defaultSize="0" autoFill="0" autoLine="0" autoPict="0" altText="勤務先同一_x000a_">
                <anchor moveWithCells="1">
                  <from>
                    <xdr:col>193</xdr:col>
                    <xdr:colOff>0</xdr:colOff>
                    <xdr:row>3</xdr:row>
                    <xdr:rowOff>0</xdr:rowOff>
                  </from>
                  <to>
                    <xdr:col>228</xdr:col>
                    <xdr:colOff>38100</xdr:colOff>
                    <xdr:row>3</xdr:row>
                    <xdr:rowOff>276225</xdr:rowOff>
                  </to>
                </anchor>
              </controlPr>
            </control>
          </mc:Choice>
        </mc:AlternateContent>
        <mc:AlternateContent xmlns:mc="http://schemas.openxmlformats.org/markup-compatibility/2006">
          <mc:Choice Requires="x14">
            <control shapeId="3076" r:id="rId7" name="Check Box 4">
              <controlPr locked="0" defaultSize="0" autoFill="0" autoLine="0" autoPict="0" altText="勤務先同一_x000a_">
                <anchor moveWithCells="1">
                  <from>
                    <xdr:col>35</xdr:col>
                    <xdr:colOff>123825</xdr:colOff>
                    <xdr:row>3</xdr:row>
                    <xdr:rowOff>0</xdr:rowOff>
                  </from>
                  <to>
                    <xdr:col>36</xdr:col>
                    <xdr:colOff>0</xdr:colOff>
                    <xdr:row>3</xdr:row>
                    <xdr:rowOff>276225</xdr:rowOff>
                  </to>
                </anchor>
              </controlPr>
            </control>
          </mc:Choice>
        </mc:AlternateContent>
        <mc:AlternateContent xmlns:mc="http://schemas.openxmlformats.org/markup-compatibility/2006">
          <mc:Choice Requires="x14">
            <control shapeId="3077" r:id="rId8" name="Check Box 5">
              <controlPr locked="0" defaultSize="0" autoFill="0" autoLine="0" autoPict="0" altText="勤務先同一_x000a_">
                <anchor moveWithCells="1">
                  <from>
                    <xdr:col>39</xdr:col>
                    <xdr:colOff>123825</xdr:colOff>
                    <xdr:row>3</xdr:row>
                    <xdr:rowOff>0</xdr:rowOff>
                  </from>
                  <to>
                    <xdr:col>40</xdr:col>
                    <xdr:colOff>0</xdr:colOff>
                    <xdr:row>3</xdr:row>
                    <xdr:rowOff>276225</xdr:rowOff>
                  </to>
                </anchor>
              </controlPr>
            </control>
          </mc:Choice>
        </mc:AlternateContent>
        <mc:AlternateContent xmlns:mc="http://schemas.openxmlformats.org/markup-compatibility/2006">
          <mc:Choice Requires="x14">
            <control shapeId="3078" r:id="rId9" name="Check Box 6">
              <controlPr locked="0" defaultSize="0" autoFill="0" autoLine="0" autoPict="0" altText="勤務先同一_x000a_">
                <anchor moveWithCells="1">
                  <from>
                    <xdr:col>47</xdr:col>
                    <xdr:colOff>123825</xdr:colOff>
                    <xdr:row>3</xdr:row>
                    <xdr:rowOff>0</xdr:rowOff>
                  </from>
                  <to>
                    <xdr:col>48</xdr:col>
                    <xdr:colOff>0</xdr:colOff>
                    <xdr:row>3</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stopIfTrue="1" id="{55E072A6-460E-40A9-82F4-6C04EA6BD6E1}">
            <xm:f>'1_入力シート【基本情報】'!$DM$72=1</xm:f>
            <x14:dxf>
              <fill>
                <patternFill patternType="darkTrellis">
                  <fgColor theme="1"/>
                </patternFill>
              </fill>
            </x14:dxf>
          </x14:cfRule>
          <xm:sqref>J8:DO12 J14:DO69 J13:M13 J71:DO105 J70:M70 J107:DO115 J106:M106 J117:DO145 J116:M116 J147:DO175 J146:M146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5000000}">
          <x14:formula1>
            <xm:f>プルダウン選択肢!$U$14:$U$16</xm:f>
          </x14:formula1>
          <xm:sqref>CS73:CU104 CS16:CU68 CS109:CU114 CS119:CU144 CS149:CU151 CS156:CU175</xm:sqref>
        </x14:dataValidation>
        <x14:dataValidation type="list" allowBlank="1" showInputMessage="1" showErrorMessage="1" xr:uid="{00000000-0002-0000-0200-000006000000}">
          <x14:formula1>
            <xm:f>プルダウン選択肢!$O$7:$O$10</xm:f>
          </x14:formula1>
          <xm:sqref>AZ16:BK68 AZ73:BK104 AZ109:BK114 AZ119:BK144 AZ149:BK151</xm:sqref>
        </x14:dataValidation>
        <x14:dataValidation type="list" allowBlank="1" showInputMessage="1" showErrorMessage="1" xr:uid="{00000000-0002-0000-0200-000007000000}">
          <x14:formula1>
            <xm:f>プルダウン選択肢!$O$9:$O$10</xm:f>
          </x14:formula1>
          <xm:sqref>AZ156:BK175</xm:sqref>
        </x14:dataValidation>
        <x14:dataValidation type="list" allowBlank="1" showInputMessage="1" xr:uid="{00000000-0002-0000-0200-000008000000}">
          <x14:formula1>
            <xm:f>プルダウン選択肢!$A$18:$A$20</xm:f>
          </x14:formula1>
          <xm:sqref>BL16:BM68 BL109:BM114 BL73:BM104 BL156:BM175 BL119:BM144</xm:sqref>
        </x14:dataValidation>
        <x14:dataValidation type="list" showInputMessage="1" xr:uid="{00000000-0002-0000-0200-00000A000000}">
          <x14:formula1>
            <xm:f>プルダウン選択肢!$A$18:$A$20</xm:f>
          </x14:formula1>
          <xm:sqref>BL149:BM151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FF00"/>
    <pageSetUpPr fitToPage="1"/>
  </sheetPr>
  <dimension ref="A1:PJ160"/>
  <sheetViews>
    <sheetView showGridLines="0" topLeftCell="I1" zoomScale="70" zoomScaleNormal="70" workbookViewId="0">
      <pane ySplit="2" topLeftCell="A3" activePane="bottomLeft" state="frozen"/>
      <selection activeCell="AC1" sqref="AC1"/>
      <selection pane="bottomLeft" activeCell="EE1" sqref="EE1:PJ1048576"/>
    </sheetView>
  </sheetViews>
  <sheetFormatPr defaultColWidth="9" defaultRowHeight="27" customHeight="1" x14ac:dyDescent="0.15"/>
  <cols>
    <col min="1" max="1" width="6.375" style="103" hidden="1" customWidth="1"/>
    <col min="2" max="2" width="30.25" style="102" hidden="1" customWidth="1"/>
    <col min="3" max="6" width="2.125" style="230" hidden="1" customWidth="1"/>
    <col min="7" max="7" width="5.125" style="230" hidden="1" customWidth="1"/>
    <col min="8" max="8" width="2.125" style="230" hidden="1" customWidth="1"/>
    <col min="9" max="9" width="2.125" style="231" customWidth="1"/>
    <col min="10" max="27" width="2.125" style="229" customWidth="1"/>
    <col min="28" max="31" width="2.125" style="10" customWidth="1"/>
    <col min="32" max="35" width="2.125" style="229" customWidth="1"/>
    <col min="36" max="38" width="2.125" style="10" customWidth="1"/>
    <col min="39" max="39" width="2.125" style="229" customWidth="1"/>
    <col min="40" max="43" width="2.125" style="10" customWidth="1"/>
    <col min="44" max="47" width="2.125" style="229" customWidth="1"/>
    <col min="48" max="92" width="2.125" style="10" customWidth="1"/>
    <col min="93" max="93" width="2.125" style="1" customWidth="1"/>
    <col min="94" max="114" width="2.125" style="230" customWidth="1"/>
    <col min="115" max="115" width="1.875" style="230" customWidth="1"/>
    <col min="116" max="119" width="2.125" style="230" customWidth="1"/>
    <col min="120" max="132" width="2.125" customWidth="1"/>
    <col min="133" max="133" width="2.25" customWidth="1"/>
    <col min="134" max="134" width="2.125" customWidth="1"/>
    <col min="135" max="135" width="16.5" hidden="1" customWidth="1"/>
    <col min="136" max="136" width="11.375" style="194" hidden="1" customWidth="1"/>
    <col min="137" max="137" width="11" style="1" hidden="1" customWidth="1"/>
    <col min="138" max="138" width="13.875" style="1" hidden="1" customWidth="1"/>
    <col min="139" max="140" width="7.375" style="1" hidden="1" customWidth="1"/>
    <col min="141" max="141" width="15" style="1" hidden="1" customWidth="1"/>
    <col min="142" max="150" width="7.375" style="1" hidden="1" customWidth="1"/>
    <col min="151" max="151" width="18" style="1" hidden="1" customWidth="1"/>
    <col min="152" max="163" width="7.375" style="1" hidden="1" customWidth="1"/>
    <col min="164" max="166" width="9" style="1" hidden="1" customWidth="1"/>
    <col min="167" max="167" width="4.125" style="1" hidden="1" customWidth="1"/>
    <col min="168" max="168" width="14" style="1" hidden="1" customWidth="1"/>
    <col min="169" max="170" width="9" style="1" hidden="1" customWidth="1"/>
    <col min="171" max="171" width="3.375" style="1" hidden="1" customWidth="1"/>
    <col min="172" max="192" width="9" style="1" hidden="1" customWidth="1"/>
    <col min="193" max="193" width="9" style="194" hidden="1" customWidth="1"/>
    <col min="194" max="426" width="9" style="1" hidden="1" customWidth="1"/>
    <col min="427" max="702" width="9" style="1" customWidth="1"/>
    <col min="703" max="16384" width="9" style="1"/>
  </cols>
  <sheetData>
    <row r="1" spans="1:207" ht="9.9499999999999993" customHeight="1" x14ac:dyDescent="0.15">
      <c r="A1" s="188"/>
      <c r="B1" s="186"/>
    </row>
    <row r="2" spans="1:207" ht="27" customHeight="1" x14ac:dyDescent="0.15">
      <c r="M2" s="10"/>
      <c r="N2" s="10"/>
      <c r="O2" s="10"/>
      <c r="P2" s="10"/>
      <c r="Q2" s="10"/>
      <c r="R2" s="10"/>
      <c r="S2" s="10"/>
      <c r="T2" s="10"/>
      <c r="U2" s="10"/>
      <c r="V2" s="10"/>
      <c r="W2" s="515"/>
      <c r="X2" s="11"/>
      <c r="Y2" s="11"/>
      <c r="Z2" s="11"/>
      <c r="AA2" s="515"/>
      <c r="AB2" s="515"/>
      <c r="AC2" s="515"/>
      <c r="AD2" s="515"/>
      <c r="AE2" s="515"/>
      <c r="AF2" s="11"/>
      <c r="AG2" s="11"/>
      <c r="AH2" s="11"/>
      <c r="AI2" s="515"/>
      <c r="AJ2" s="515"/>
      <c r="AM2" s="10"/>
      <c r="AR2" s="2896"/>
      <c r="AS2" s="2897"/>
      <c r="AT2" s="2898"/>
      <c r="AU2" s="96" t="s">
        <v>106</v>
      </c>
      <c r="AZ2" s="2899"/>
      <c r="BA2" s="2899"/>
      <c r="BB2" s="2899"/>
      <c r="BC2" s="96" t="s">
        <v>105</v>
      </c>
      <c r="BH2" s="2900"/>
      <c r="BI2" s="2900"/>
      <c r="BJ2" s="2900"/>
      <c r="BK2" s="96" t="s">
        <v>104</v>
      </c>
      <c r="BT2" s="2901"/>
      <c r="BU2" s="2901"/>
      <c r="BV2" s="2901"/>
      <c r="BW2" s="96" t="s">
        <v>103</v>
      </c>
      <c r="CP2" s="3138" t="str">
        <f>HYPERLINK("#目次!$F$26:$F$44","目次、シート一覧へ")</f>
        <v>目次、シート一覧へ</v>
      </c>
      <c r="CQ2" s="3138"/>
      <c r="CR2" s="3138"/>
      <c r="CS2" s="3138"/>
      <c r="CT2" s="3138"/>
      <c r="CU2" s="3138"/>
      <c r="CV2" s="3138"/>
      <c r="CW2" s="3138"/>
      <c r="CX2" s="3138"/>
      <c r="EG2" s="187" t="s">
        <v>297</v>
      </c>
      <c r="EH2" s="187" t="s">
        <v>296</v>
      </c>
      <c r="EI2" s="187" t="s">
        <v>295</v>
      </c>
      <c r="EJ2" s="187" t="s">
        <v>295</v>
      </c>
      <c r="EK2" s="187"/>
      <c r="EL2" s="197"/>
      <c r="EM2" s="186" t="s">
        <v>294</v>
      </c>
      <c r="EN2" s="186" t="s">
        <v>294</v>
      </c>
      <c r="EO2" s="186" t="s">
        <v>294</v>
      </c>
      <c r="EP2" s="194"/>
      <c r="EQ2" s="194"/>
      <c r="ER2" s="194"/>
      <c r="ES2" s="194"/>
      <c r="ET2" s="194"/>
      <c r="EU2" s="194"/>
      <c r="EV2" s="198" t="s">
        <v>293</v>
      </c>
      <c r="EW2" s="194"/>
      <c r="EX2" s="194"/>
      <c r="EY2" s="197" t="s">
        <v>291</v>
      </c>
      <c r="EZ2" s="197"/>
      <c r="FA2" s="194"/>
      <c r="FB2" s="194"/>
      <c r="FC2" s="194"/>
      <c r="FD2" s="194"/>
      <c r="FE2" s="194"/>
      <c r="FF2" s="194"/>
      <c r="FG2" s="194"/>
      <c r="FH2" s="194"/>
      <c r="FI2" s="194"/>
      <c r="FJ2" s="194"/>
      <c r="FK2" s="194"/>
      <c r="FL2" s="194"/>
      <c r="FM2" s="194"/>
      <c r="FN2" s="194"/>
      <c r="FO2" s="194"/>
      <c r="FP2" s="194"/>
      <c r="GA2" s="194"/>
      <c r="GB2" s="194"/>
      <c r="GC2" s="194"/>
      <c r="GD2" s="194"/>
      <c r="GE2" s="194"/>
      <c r="GF2" s="196" t="s">
        <v>290</v>
      </c>
      <c r="GG2" s="196" t="s">
        <v>289</v>
      </c>
      <c r="GH2" s="196" t="s">
        <v>288</v>
      </c>
      <c r="GI2" s="196" t="s">
        <v>287</v>
      </c>
      <c r="GJ2" s="196" t="s">
        <v>286</v>
      </c>
    </row>
    <row r="3" spans="1:207" ht="9.9499999999999993" customHeight="1" x14ac:dyDescent="0.15"/>
    <row r="4" spans="1:207" ht="26.1" customHeight="1" x14ac:dyDescent="0.15">
      <c r="I4" s="230"/>
      <c r="J4" s="298"/>
      <c r="K4" s="299"/>
      <c r="L4" s="299"/>
      <c r="M4" s="299"/>
      <c r="N4" s="299"/>
      <c r="O4" s="299"/>
      <c r="P4" s="299"/>
      <c r="Q4" s="299"/>
      <c r="R4" s="299"/>
      <c r="S4" s="299"/>
      <c r="T4" s="299"/>
      <c r="U4" s="299"/>
      <c r="V4" s="299"/>
      <c r="W4" s="299"/>
      <c r="X4" s="299"/>
      <c r="Y4" s="299"/>
      <c r="Z4" s="299"/>
      <c r="AA4" s="299"/>
      <c r="AB4" s="299"/>
      <c r="AF4" s="299"/>
      <c r="AG4" s="299"/>
      <c r="AH4" s="299"/>
      <c r="AI4" s="299"/>
      <c r="AJ4" s="299"/>
      <c r="AM4" s="299"/>
      <c r="AN4" s="299"/>
      <c r="AR4" s="299"/>
      <c r="AS4" s="299"/>
      <c r="AT4" s="299"/>
      <c r="AU4" s="299"/>
      <c r="AV4" s="299"/>
      <c r="CO4" s="10"/>
      <c r="CP4" s="1"/>
      <c r="EG4" s="1">
        <f>COUNTA('1_入力シート【基本情報】'!BF4:BH4,'1_入力シート【基本情報】'!BK4:BM4,'1_入力シート【基本情報】'!BP4:BR4)</f>
        <v>0</v>
      </c>
      <c r="EH4" s="1" t="str">
        <f t="array" ref="EH4">IF(EG4&lt;3,"","令和"&amp;'1_入力シート【基本情報】'!BF4:BH4&amp;"年"&amp;'1_入力シート【基本情報】'!BK4:BM4&amp;"月"&amp;'1_入力シート【基本情報】'!BP4:BR4&amp;"日")</f>
        <v/>
      </c>
      <c r="EK4" s="380">
        <v>43465</v>
      </c>
      <c r="FB4" s="25"/>
      <c r="FC4" s="25"/>
      <c r="FD4" s="25"/>
      <c r="FE4" s="25"/>
      <c r="FF4" s="25"/>
      <c r="FG4" s="25"/>
      <c r="GL4" s="1" t="s">
        <v>1745</v>
      </c>
    </row>
    <row r="5" spans="1:207" ht="2.1" customHeight="1" x14ac:dyDescent="0.15">
      <c r="I5" s="230"/>
      <c r="J5" s="298"/>
      <c r="K5" s="299"/>
      <c r="L5" s="299"/>
      <c r="M5" s="299"/>
      <c r="N5" s="299"/>
      <c r="O5" s="299"/>
      <c r="P5" s="299"/>
      <c r="Q5" s="299"/>
      <c r="R5" s="299"/>
      <c r="S5" s="299"/>
      <c r="T5" s="299"/>
      <c r="U5" s="299"/>
      <c r="V5" s="299"/>
      <c r="W5" s="299"/>
      <c r="X5" s="299"/>
      <c r="Y5" s="299"/>
      <c r="Z5" s="299"/>
      <c r="AA5" s="299"/>
      <c r="AB5" s="299"/>
      <c r="AF5" s="299"/>
      <c r="AG5" s="299"/>
      <c r="AH5" s="299"/>
      <c r="AI5" s="299"/>
      <c r="AJ5" s="299"/>
      <c r="AM5" s="299"/>
      <c r="AN5" s="299"/>
      <c r="AR5" s="299"/>
      <c r="AS5" s="299"/>
      <c r="AT5" s="299"/>
      <c r="AU5" s="299"/>
      <c r="AV5" s="299"/>
      <c r="CO5" s="10"/>
      <c r="CP5" s="1"/>
      <c r="FB5" s="25"/>
      <c r="FC5" s="25"/>
      <c r="FD5" s="25"/>
      <c r="FE5" s="25"/>
      <c r="FF5" s="25"/>
      <c r="FG5" s="25"/>
    </row>
    <row r="6" spans="1:207" ht="2.1" customHeight="1" x14ac:dyDescent="0.15">
      <c r="I6" s="230"/>
      <c r="J6" s="298"/>
      <c r="K6" s="299"/>
      <c r="L6" s="299"/>
      <c r="M6" s="299"/>
      <c r="N6" s="299"/>
      <c r="O6" s="299"/>
      <c r="P6" s="299"/>
      <c r="Q6" s="299"/>
      <c r="R6" s="299"/>
      <c r="S6" s="299"/>
      <c r="T6" s="299"/>
      <c r="U6" s="299"/>
      <c r="V6" s="299"/>
      <c r="W6" s="299"/>
      <c r="X6" s="299"/>
      <c r="Y6" s="299"/>
      <c r="Z6" s="299"/>
      <c r="AA6" s="299"/>
      <c r="AB6" s="299"/>
      <c r="AF6" s="299"/>
      <c r="AG6" s="299"/>
      <c r="AH6" s="299"/>
      <c r="AI6" s="299"/>
      <c r="AJ6" s="299"/>
      <c r="AM6" s="299"/>
      <c r="AN6" s="299"/>
      <c r="AR6" s="299"/>
      <c r="AS6" s="299"/>
      <c r="AT6" s="299"/>
      <c r="AU6" s="299"/>
      <c r="AV6" s="299"/>
      <c r="CO6" s="10"/>
      <c r="CP6" s="1"/>
      <c r="FB6" s="25"/>
      <c r="FC6" s="25"/>
      <c r="FD6" s="25"/>
      <c r="FE6" s="25"/>
      <c r="FF6" s="25"/>
      <c r="FG6" s="25"/>
    </row>
    <row r="7" spans="1:207" ht="2.1" customHeight="1" thickBot="1" x14ac:dyDescent="0.2">
      <c r="A7" s="232"/>
      <c r="B7" s="104"/>
      <c r="EK7" s="10"/>
      <c r="EL7" s="10"/>
      <c r="EM7" s="10"/>
      <c r="EN7" s="10"/>
      <c r="EO7" s="10"/>
      <c r="EP7" s="10"/>
      <c r="EQ7" s="10"/>
      <c r="ER7" s="10"/>
      <c r="ES7" s="10"/>
      <c r="ET7" s="10"/>
      <c r="EU7" s="10"/>
      <c r="EV7" s="10"/>
      <c r="EW7" s="10"/>
      <c r="EX7" s="10"/>
      <c r="EY7" s="10"/>
      <c r="EZ7" s="10"/>
      <c r="FA7" s="10"/>
      <c r="FH7" s="10"/>
      <c r="FI7" s="10"/>
      <c r="FJ7" s="10"/>
      <c r="FK7" s="10"/>
    </row>
    <row r="8" spans="1:207" ht="35.1" customHeight="1" x14ac:dyDescent="0.15">
      <c r="A8" s="232"/>
      <c r="B8" s="104"/>
      <c r="I8" s="232"/>
      <c r="J8" s="2909" t="s">
        <v>1725</v>
      </c>
      <c r="K8" s="2910"/>
      <c r="L8" s="2910"/>
      <c r="M8" s="2910"/>
      <c r="N8" s="2910"/>
      <c r="O8" s="2910"/>
      <c r="P8" s="2910"/>
      <c r="Q8" s="2910"/>
      <c r="R8" s="2910"/>
      <c r="S8" s="2910"/>
      <c r="T8" s="2910"/>
      <c r="U8" s="2910"/>
      <c r="V8" s="2910"/>
      <c r="W8" s="2910"/>
      <c r="X8" s="2910"/>
      <c r="Y8" s="2910"/>
      <c r="Z8" s="2910"/>
      <c r="AA8" s="2910"/>
      <c r="AB8" s="2910"/>
      <c r="AC8" s="2910"/>
      <c r="AD8" s="2910"/>
      <c r="AE8" s="2910"/>
      <c r="AF8" s="2910"/>
      <c r="AG8" s="2910"/>
      <c r="AH8" s="2910"/>
      <c r="AI8" s="2910"/>
      <c r="AJ8" s="2910"/>
      <c r="AK8" s="2910"/>
      <c r="AL8" s="2910"/>
      <c r="AM8" s="2910"/>
      <c r="AN8" s="2910"/>
      <c r="AO8" s="2910"/>
      <c r="AP8" s="2910"/>
      <c r="AQ8" s="2910"/>
      <c r="AR8" s="2910"/>
      <c r="AS8" s="2910"/>
      <c r="AT8" s="2910"/>
      <c r="AU8" s="2910"/>
      <c r="AV8" s="2910"/>
      <c r="AW8" s="2910"/>
      <c r="AX8" s="2910"/>
      <c r="AY8" s="2910"/>
      <c r="AZ8" s="2910"/>
      <c r="BA8" s="2910"/>
      <c r="BB8" s="2910"/>
      <c r="BC8" s="2910"/>
      <c r="BD8" s="2910"/>
      <c r="BE8" s="2910"/>
      <c r="BF8" s="2910"/>
      <c r="BG8" s="2910"/>
      <c r="BH8" s="2910"/>
      <c r="BI8" s="2910"/>
      <c r="BJ8" s="2910"/>
      <c r="BK8" s="2910"/>
      <c r="BL8" s="2910"/>
      <c r="BM8" s="2910"/>
      <c r="BN8" s="2910"/>
      <c r="BO8" s="2910"/>
      <c r="BP8" s="2910"/>
      <c r="BQ8" s="2910"/>
      <c r="BR8" s="2910"/>
      <c r="BS8" s="2910"/>
      <c r="BT8" s="2910"/>
      <c r="BU8" s="2910"/>
      <c r="BV8" s="2910"/>
      <c r="BW8" s="2910"/>
      <c r="BX8" s="2910"/>
      <c r="BY8" s="2910"/>
      <c r="BZ8" s="2910"/>
      <c r="CA8" s="2910"/>
      <c r="CB8" s="2910"/>
      <c r="CC8" s="2910"/>
      <c r="CD8" s="2910"/>
      <c r="CE8" s="2910"/>
      <c r="CF8" s="2910"/>
      <c r="CG8" s="2910"/>
      <c r="CH8" s="2910"/>
      <c r="CI8" s="2910"/>
      <c r="CJ8" s="2910"/>
      <c r="CK8" s="2910"/>
      <c r="CL8" s="2910"/>
      <c r="CM8" s="2910"/>
      <c r="CN8" s="2910"/>
      <c r="CO8" s="2910"/>
      <c r="CP8" s="2910"/>
      <c r="CQ8" s="2910"/>
      <c r="CR8" s="2910"/>
      <c r="CS8" s="2910"/>
      <c r="CT8" s="2910"/>
      <c r="CU8" s="2910"/>
      <c r="CV8" s="2910"/>
      <c r="CW8" s="2910"/>
      <c r="CX8" s="2910"/>
      <c r="CY8" s="2910"/>
      <c r="CZ8" s="2910"/>
      <c r="DA8" s="2910"/>
      <c r="DB8" s="2910"/>
      <c r="DC8" s="2910"/>
      <c r="DD8" s="2910"/>
      <c r="DE8" s="2910"/>
      <c r="DF8" s="2910"/>
      <c r="DG8" s="2910"/>
      <c r="DH8" s="2910"/>
      <c r="DI8" s="2910"/>
      <c r="DJ8" s="2910"/>
      <c r="DK8" s="2910"/>
      <c r="DL8" s="2910"/>
      <c r="DM8" s="2910"/>
      <c r="DN8" s="2910"/>
      <c r="DO8" s="2911"/>
      <c r="EG8" s="185" t="s">
        <v>3529</v>
      </c>
      <c r="FB8" s="25"/>
      <c r="FC8" s="25"/>
      <c r="FD8" s="25"/>
      <c r="FE8" s="25"/>
      <c r="FF8" s="25"/>
      <c r="FG8" s="25"/>
    </row>
    <row r="9" spans="1:207" ht="24.95" customHeight="1" x14ac:dyDescent="0.15">
      <c r="A9" s="232"/>
      <c r="B9" s="104"/>
      <c r="I9" s="232"/>
      <c r="J9" s="309"/>
      <c r="K9" s="289"/>
      <c r="L9" s="390"/>
      <c r="M9" s="2902"/>
      <c r="N9" s="2902"/>
      <c r="O9" s="2902"/>
      <c r="P9" s="2902"/>
      <c r="Q9" s="2902"/>
      <c r="R9" s="2902"/>
      <c r="S9" s="2902"/>
      <c r="T9" s="2902"/>
      <c r="U9" s="2902"/>
      <c r="V9" s="2902"/>
      <c r="W9" s="2902"/>
      <c r="X9" s="2902"/>
      <c r="Y9" s="2902"/>
      <c r="Z9" s="2902"/>
      <c r="AA9" s="2902"/>
      <c r="AB9" s="2902"/>
      <c r="AC9" s="2902"/>
      <c r="AD9" s="2902"/>
      <c r="AE9" s="2902"/>
      <c r="AF9" s="2902"/>
      <c r="AG9" s="2902"/>
      <c r="AH9" s="2902"/>
      <c r="AI9" s="2902"/>
      <c r="AJ9" s="2902"/>
      <c r="AK9" s="2902"/>
      <c r="AL9" s="2902"/>
      <c r="AM9" s="2902"/>
      <c r="AN9" s="2902"/>
      <c r="AO9" s="2902"/>
      <c r="AP9" s="2902"/>
      <c r="AQ9" s="2902"/>
      <c r="AR9" s="2902"/>
      <c r="AS9" s="2902"/>
      <c r="AT9" s="2902"/>
      <c r="AU9" s="2902"/>
      <c r="AV9" s="2902"/>
      <c r="AW9" s="2902"/>
      <c r="AX9" s="2902"/>
      <c r="AY9" s="2902"/>
      <c r="AZ9" s="2902"/>
      <c r="BA9" s="2902"/>
      <c r="BB9" s="2902"/>
      <c r="BC9" s="2902"/>
      <c r="BD9" s="2902"/>
      <c r="BE9" s="2902"/>
      <c r="BF9" s="2902"/>
      <c r="BG9" s="2902"/>
      <c r="BH9" s="2902"/>
      <c r="BI9" s="2902"/>
      <c r="BJ9" s="2902"/>
      <c r="BK9" s="2902"/>
      <c r="BL9" s="2902"/>
      <c r="BM9" s="2902"/>
      <c r="BN9" s="2902"/>
      <c r="BO9" s="2902"/>
      <c r="BP9" s="2902"/>
      <c r="BQ9" s="2902"/>
      <c r="BR9" s="2902"/>
      <c r="BS9" s="2902"/>
      <c r="BT9" s="2902"/>
      <c r="BU9" s="2902"/>
      <c r="BV9" s="2902"/>
      <c r="BW9" s="2902"/>
      <c r="BX9" s="2902"/>
      <c r="BY9" s="2902"/>
      <c r="BZ9" s="2902"/>
      <c r="CA9" s="2902"/>
      <c r="CB9" s="2902"/>
      <c r="CC9" s="2902"/>
      <c r="CD9" s="2902"/>
      <c r="CE9" s="2902"/>
      <c r="CF9" s="2902"/>
      <c r="CG9" s="2902"/>
      <c r="CH9" s="2902"/>
      <c r="CI9" s="2902"/>
      <c r="CJ9" s="2902"/>
      <c r="CK9" s="2902"/>
      <c r="CL9" s="2902"/>
      <c r="CM9" s="2902"/>
      <c r="CN9" s="2902"/>
      <c r="CO9" s="2902"/>
      <c r="CP9" s="2902"/>
      <c r="CQ9" s="2902"/>
      <c r="CR9" s="2902"/>
      <c r="CS9" s="2902"/>
      <c r="CT9" s="2902"/>
      <c r="CU9" s="2902"/>
      <c r="CV9" s="2902"/>
      <c r="CW9" s="2902"/>
      <c r="CX9" s="2902"/>
      <c r="CY9" s="2902"/>
      <c r="CZ9" s="2902"/>
      <c r="DA9" s="2902"/>
      <c r="DB9" s="2902"/>
      <c r="DC9" s="2902"/>
      <c r="DD9" s="2902"/>
      <c r="DE9" s="2902"/>
      <c r="DF9" s="2902"/>
      <c r="DG9" s="2902"/>
      <c r="DH9" s="2902"/>
      <c r="DI9" s="2902"/>
      <c r="DJ9" s="2902"/>
      <c r="DK9" s="2902"/>
      <c r="DL9" s="2902"/>
      <c r="DM9" s="2902"/>
      <c r="DN9" s="310"/>
      <c r="DO9" s="311"/>
      <c r="EG9" s="745">
        <f>$V$10</f>
        <v>0</v>
      </c>
      <c r="EH9" s="746">
        <f>$BD$10</f>
        <v>0</v>
      </c>
      <c r="EI9" s="746">
        <f>$CM$10</f>
        <v>0</v>
      </c>
      <c r="FB9" s="25"/>
      <c r="FC9" s="25"/>
      <c r="FD9" s="25"/>
      <c r="FE9" s="25"/>
      <c r="FF9" s="25"/>
      <c r="FG9" s="25"/>
      <c r="FQ9" s="3000" t="s">
        <v>3524</v>
      </c>
      <c r="FR9" s="3001"/>
      <c r="FS9" s="3001"/>
      <c r="FT9" s="3001"/>
      <c r="FU9" s="3002"/>
      <c r="GA9" s="233"/>
      <c r="GB9" s="233"/>
      <c r="GM9" s="3000" t="s">
        <v>3524</v>
      </c>
      <c r="GN9" s="3001"/>
      <c r="GO9" s="3001"/>
      <c r="GP9" s="3001"/>
      <c r="GQ9" s="3002"/>
    </row>
    <row r="10" spans="1:207" ht="27" customHeight="1" thickBot="1" x14ac:dyDescent="0.2">
      <c r="I10" s="230"/>
      <c r="J10" s="312"/>
      <c r="K10" s="289"/>
      <c r="L10" s="289"/>
      <c r="M10" s="2760" t="s">
        <v>1032</v>
      </c>
      <c r="N10" s="2760"/>
      <c r="O10" s="2760"/>
      <c r="P10" s="2760"/>
      <c r="Q10" s="2760"/>
      <c r="R10" s="2760">
        <v>1</v>
      </c>
      <c r="S10" s="2760"/>
      <c r="T10" s="2760"/>
      <c r="U10" s="314"/>
      <c r="V10" s="2906">
        <f>'1_入力シート【基本情報】'!$AB$237</f>
        <v>0</v>
      </c>
      <c r="W10" s="2907"/>
      <c r="X10" s="2907"/>
      <c r="Y10" s="2907"/>
      <c r="Z10" s="2907"/>
      <c r="AA10" s="2907"/>
      <c r="AB10" s="2907"/>
      <c r="AC10" s="2907"/>
      <c r="AD10" s="2907"/>
      <c r="AE10" s="2907"/>
      <c r="AF10" s="2907"/>
      <c r="AG10" s="2907"/>
      <c r="AH10" s="2907"/>
      <c r="AI10" s="2907"/>
      <c r="AJ10" s="2907"/>
      <c r="AK10" s="2907"/>
      <c r="AL10" s="2907"/>
      <c r="AM10" s="2907"/>
      <c r="AN10" s="2907"/>
      <c r="AO10" s="2907"/>
      <c r="AP10" s="2907"/>
      <c r="AQ10" s="2907"/>
      <c r="AR10" s="315"/>
      <c r="AS10" s="315"/>
      <c r="AT10" s="315"/>
      <c r="AU10" s="315"/>
      <c r="AV10" s="2760" t="s">
        <v>1032</v>
      </c>
      <c r="AW10" s="2760"/>
      <c r="AX10" s="2760"/>
      <c r="AY10" s="2760"/>
      <c r="AZ10" s="2760"/>
      <c r="BA10" s="2908">
        <v>2</v>
      </c>
      <c r="BB10" s="2908"/>
      <c r="BC10" s="310"/>
      <c r="BD10" s="2906">
        <f>'1_入力シート【基本情報】'!$AB$251</f>
        <v>0</v>
      </c>
      <c r="BE10" s="2907"/>
      <c r="BF10" s="2907"/>
      <c r="BG10" s="2907"/>
      <c r="BH10" s="2907"/>
      <c r="BI10" s="2907"/>
      <c r="BJ10" s="2907"/>
      <c r="BK10" s="2907"/>
      <c r="BL10" s="2907"/>
      <c r="BM10" s="2907"/>
      <c r="BN10" s="2907"/>
      <c r="BO10" s="2907"/>
      <c r="BP10" s="2907"/>
      <c r="BQ10" s="2907"/>
      <c r="BR10" s="2907"/>
      <c r="BS10" s="2907"/>
      <c r="BT10" s="2907"/>
      <c r="BU10" s="2907"/>
      <c r="BV10" s="2907"/>
      <c r="BW10" s="2907"/>
      <c r="BX10" s="2907"/>
      <c r="BY10" s="2907"/>
      <c r="BZ10" s="2907"/>
      <c r="CA10" s="2907"/>
      <c r="CB10" s="316"/>
      <c r="CC10" s="316"/>
      <c r="CD10" s="316"/>
      <c r="CE10" s="2760" t="s">
        <v>1032</v>
      </c>
      <c r="CF10" s="2760"/>
      <c r="CG10" s="2760"/>
      <c r="CH10" s="2760"/>
      <c r="CI10" s="2760"/>
      <c r="CJ10" s="2908">
        <v>3</v>
      </c>
      <c r="CK10" s="2908"/>
      <c r="CL10" s="310"/>
      <c r="CM10" s="2906">
        <f>'1_入力シート【基本情報】'!$AB$265</f>
        <v>0</v>
      </c>
      <c r="CN10" s="3203"/>
      <c r="CO10" s="3203"/>
      <c r="CP10" s="3203"/>
      <c r="CQ10" s="3203"/>
      <c r="CR10" s="3203"/>
      <c r="CS10" s="3203"/>
      <c r="CT10" s="3203"/>
      <c r="CU10" s="3203"/>
      <c r="CV10" s="3203"/>
      <c r="CW10" s="3203"/>
      <c r="CX10" s="3203"/>
      <c r="CY10" s="3203"/>
      <c r="CZ10" s="3203"/>
      <c r="DA10" s="3203"/>
      <c r="DB10" s="3203"/>
      <c r="DC10" s="3203"/>
      <c r="DD10" s="3203"/>
      <c r="DE10" s="3203"/>
      <c r="DF10" s="3203"/>
      <c r="DG10" s="3203"/>
      <c r="DH10" s="3203"/>
      <c r="DI10" s="3203"/>
      <c r="DJ10" s="315"/>
      <c r="DK10" s="315"/>
      <c r="DL10" s="315"/>
      <c r="DM10" s="705"/>
      <c r="DN10" s="310"/>
      <c r="DO10" s="311"/>
      <c r="DP10" s="361"/>
      <c r="DQ10" s="361"/>
      <c r="DR10" s="361"/>
      <c r="DS10" s="361"/>
      <c r="DT10" s="361"/>
      <c r="DU10" s="361"/>
      <c r="DV10" s="361"/>
      <c r="DW10" s="361"/>
      <c r="DX10" s="361"/>
      <c r="DY10" s="361"/>
      <c r="DZ10" s="361"/>
      <c r="EA10" s="361"/>
      <c r="EB10" s="361"/>
      <c r="EC10" s="361"/>
      <c r="ED10" s="361"/>
      <c r="EE10" s="361"/>
      <c r="EF10" s="531"/>
      <c r="EG10" s="744" t="s">
        <v>3523</v>
      </c>
      <c r="EH10" s="1" t="s">
        <v>5985</v>
      </c>
      <c r="FQ10" s="399"/>
      <c r="FR10" s="399"/>
      <c r="FS10" s="399"/>
      <c r="FT10" s="399"/>
      <c r="FV10" s="25"/>
      <c r="FW10" s="25"/>
      <c r="FX10" s="25"/>
      <c r="FY10" s="25"/>
      <c r="FZ10" s="25"/>
      <c r="GA10" s="233"/>
      <c r="GB10" s="233"/>
      <c r="GG10" s="235"/>
      <c r="GH10" s="235" t="s">
        <v>284</v>
      </c>
      <c r="GI10" s="235"/>
      <c r="GJ10" s="235"/>
      <c r="GK10" s="236"/>
      <c r="GM10" s="399"/>
      <c r="GN10" s="399"/>
      <c r="GO10" s="399"/>
      <c r="GP10" s="399"/>
      <c r="GR10" s="25"/>
      <c r="GS10" s="25"/>
      <c r="GT10" s="25"/>
      <c r="GU10" s="25"/>
      <c r="GV10" s="25"/>
    </row>
    <row r="11" spans="1:207" ht="24.95" customHeight="1" thickBot="1" x14ac:dyDescent="0.2">
      <c r="I11" s="230"/>
      <c r="J11" s="312"/>
      <c r="K11" s="289"/>
      <c r="L11" s="289"/>
      <c r="M11" s="2760"/>
      <c r="N11" s="2760"/>
      <c r="O11" s="2760"/>
      <c r="P11" s="2760"/>
      <c r="Q11" s="2760"/>
      <c r="R11" s="2760"/>
      <c r="S11" s="2760"/>
      <c r="T11" s="2760"/>
      <c r="U11" s="2760"/>
      <c r="V11" s="2994" t="s">
        <v>6281</v>
      </c>
      <c r="W11" s="2994"/>
      <c r="X11" s="2994"/>
      <c r="Y11" s="2994"/>
      <c r="Z11" s="2994"/>
      <c r="AA11" s="2994"/>
      <c r="AB11" s="2994"/>
      <c r="AC11" s="2994"/>
      <c r="AD11" s="2994"/>
      <c r="AE11" s="2994"/>
      <c r="AF11" s="2994"/>
      <c r="AG11" s="2994"/>
      <c r="AH11" s="2994"/>
      <c r="AI11" s="2994"/>
      <c r="AJ11" s="2994"/>
      <c r="AK11" s="2994"/>
      <c r="AL11" s="2994"/>
      <c r="AM11" s="2994"/>
      <c r="AN11" s="2994"/>
      <c r="AO11" s="2994"/>
      <c r="AP11" s="2994"/>
      <c r="AQ11" s="2994"/>
      <c r="AR11" s="2994"/>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c r="BP11" s="2994"/>
      <c r="BQ11" s="2994"/>
      <c r="BR11" s="2994"/>
      <c r="BS11" s="2994"/>
      <c r="BT11" s="2994"/>
      <c r="BU11" s="2994"/>
      <c r="BV11" s="2994"/>
      <c r="BW11" s="2994"/>
      <c r="BX11" s="2994"/>
      <c r="BY11" s="2994"/>
      <c r="BZ11" s="2994"/>
      <c r="CA11" s="2994"/>
      <c r="CB11" s="2994"/>
      <c r="CC11" s="2994"/>
      <c r="CD11" s="2994"/>
      <c r="CE11" s="2994"/>
      <c r="CF11" s="2994"/>
      <c r="CG11" s="2994"/>
      <c r="CH11" s="2994"/>
      <c r="CI11" s="2994"/>
      <c r="CJ11" s="2994"/>
      <c r="CK11" s="2994"/>
      <c r="CL11" s="2994"/>
      <c r="CM11" s="2994"/>
      <c r="CN11" s="2994"/>
      <c r="CO11" s="2994"/>
      <c r="CP11" s="2994"/>
      <c r="CQ11" s="2994"/>
      <c r="CR11" s="2994"/>
      <c r="CS11" s="2994"/>
      <c r="CT11" s="2994"/>
      <c r="CU11" s="2994"/>
      <c r="CV11" s="2994"/>
      <c r="CW11" s="310"/>
      <c r="CX11" s="310"/>
      <c r="CY11" s="310"/>
      <c r="CZ11" s="310"/>
      <c r="DA11" s="310"/>
      <c r="DB11" s="310"/>
      <c r="DC11" s="310"/>
      <c r="DD11" s="310"/>
      <c r="DE11" s="310"/>
      <c r="DF11" s="310"/>
      <c r="DG11" s="310"/>
      <c r="DH11" s="310"/>
      <c r="DI11" s="310"/>
      <c r="DJ11" s="310"/>
      <c r="DK11" s="310"/>
      <c r="DL11" s="310"/>
      <c r="DM11" s="310"/>
      <c r="DN11" s="310"/>
      <c r="DO11" s="311"/>
      <c r="EF11" s="531"/>
      <c r="EG11" s="1109">
        <f>COUNTIF(EG9:EI9,"&lt;&gt;0")</f>
        <v>0</v>
      </c>
      <c r="EH11" s="235">
        <f>COUNTA(AZ16:BK17,AZ22:BK26,AZ31:BK36,AZ41:BK42,AZ47:BK54,AZ59:BK75,AZ80:BK82,AZ87:BK106)</f>
        <v>0</v>
      </c>
      <c r="ES11" s="107"/>
      <c r="ET11" s="107"/>
      <c r="EU11" s="107"/>
      <c r="EV11" s="107"/>
      <c r="EW11" s="107"/>
      <c r="EX11" s="107"/>
      <c r="EY11" s="107"/>
      <c r="EZ11" s="107"/>
      <c r="FB11" s="25"/>
      <c r="FC11" s="25"/>
      <c r="FD11" s="25"/>
      <c r="FE11" s="25"/>
      <c r="FF11" s="25"/>
      <c r="FG11" s="25"/>
      <c r="FP11" s="233"/>
      <c r="FQ11" s="3003"/>
      <c r="FR11" s="3004"/>
      <c r="FS11" s="3004"/>
      <c r="FT11" s="3004"/>
      <c r="FU11" s="3005"/>
      <c r="FW11" s="2746"/>
      <c r="FX11" s="2747"/>
      <c r="FY11" s="2748"/>
      <c r="GF11" s="501" t="s">
        <v>1550</v>
      </c>
      <c r="GG11" s="235"/>
      <c r="GH11" s="235" t="s">
        <v>283</v>
      </c>
      <c r="GI11" s="235"/>
      <c r="GJ11" s="235"/>
      <c r="GK11" s="236"/>
      <c r="GL11" s="653" t="s">
        <v>1550</v>
      </c>
      <c r="GM11" s="3003" t="s">
        <v>281</v>
      </c>
      <c r="GN11" s="3004"/>
      <c r="GO11" s="3004"/>
      <c r="GP11" s="3004"/>
      <c r="GQ11" s="3005"/>
      <c r="GS11" s="2746" t="s">
        <v>1524</v>
      </c>
      <c r="GT11" s="2747"/>
      <c r="GU11" s="2748"/>
    </row>
    <row r="12" spans="1:207" ht="24.95" customHeight="1" thickBot="1" x14ac:dyDescent="0.2">
      <c r="A12" s="232"/>
      <c r="B12" s="104"/>
      <c r="I12" s="232"/>
      <c r="J12" s="528"/>
      <c r="K12" s="75"/>
      <c r="L12" s="75"/>
      <c r="M12" s="75"/>
      <c r="N12" s="75"/>
      <c r="O12" s="75"/>
      <c r="P12" s="75"/>
      <c r="Q12" s="75"/>
      <c r="R12" s="75"/>
      <c r="S12" s="75"/>
      <c r="T12" s="75"/>
      <c r="U12" s="75"/>
      <c r="V12" s="3195" t="s">
        <v>3526</v>
      </c>
      <c r="W12" s="3195"/>
      <c r="X12" s="3195"/>
      <c r="Y12" s="3195"/>
      <c r="Z12" s="3195"/>
      <c r="AA12" s="3195"/>
      <c r="AB12" s="3195"/>
      <c r="AC12" s="3195"/>
      <c r="AD12" s="3195"/>
      <c r="AE12" s="3195"/>
      <c r="AF12" s="3195"/>
      <c r="AG12" s="3195"/>
      <c r="AH12" s="3195"/>
      <c r="AI12" s="3195"/>
      <c r="AJ12" s="3195"/>
      <c r="AK12" s="3195"/>
      <c r="AL12" s="3195"/>
      <c r="AM12" s="3195"/>
      <c r="AN12" s="3195"/>
      <c r="AO12" s="3195"/>
      <c r="AP12" s="3195"/>
      <c r="AQ12" s="3195"/>
      <c r="AR12" s="3195"/>
      <c r="AS12" s="3195"/>
      <c r="AT12" s="3195"/>
      <c r="AU12" s="3195"/>
      <c r="AV12" s="3195"/>
      <c r="AW12" s="3195"/>
      <c r="AX12" s="3195"/>
      <c r="AY12" s="3195"/>
      <c r="AZ12" s="3195"/>
      <c r="BA12" s="3195"/>
      <c r="BB12" s="3195"/>
      <c r="BC12" s="3195"/>
      <c r="BD12" s="3195"/>
      <c r="BE12" s="3195"/>
      <c r="BF12" s="3195"/>
      <c r="BG12" s="3195"/>
      <c r="BH12" s="3195"/>
      <c r="BI12" s="3195"/>
      <c r="BJ12" s="3195"/>
      <c r="BK12" s="3195"/>
      <c r="BL12" s="3195"/>
      <c r="BM12" s="3195"/>
      <c r="BN12" s="3195"/>
      <c r="BO12" s="3195"/>
      <c r="BP12" s="3195"/>
      <c r="BQ12" s="3195"/>
      <c r="BR12" s="3195"/>
      <c r="BS12" s="3195"/>
      <c r="BT12" s="3195"/>
      <c r="BU12" s="3195"/>
      <c r="BV12" s="3195"/>
      <c r="BW12" s="3195"/>
      <c r="BX12" s="3195"/>
      <c r="BY12" s="3195"/>
      <c r="BZ12" s="3195"/>
      <c r="CA12" s="3195"/>
      <c r="CB12" s="3195"/>
      <c r="CC12" s="3195"/>
      <c r="CD12" s="3195"/>
      <c r="CE12" s="3195"/>
      <c r="CF12" s="3195"/>
      <c r="CG12" s="3195"/>
      <c r="CH12" s="3195"/>
      <c r="CI12" s="3195"/>
      <c r="CJ12" s="3195"/>
      <c r="CK12" s="3195"/>
      <c r="CL12" s="3195"/>
      <c r="CM12" s="3195"/>
      <c r="CN12" s="3195"/>
      <c r="CO12" s="3195"/>
      <c r="CP12" s="3195"/>
      <c r="CQ12" s="3195"/>
      <c r="CR12" s="3195"/>
      <c r="CS12" s="3195"/>
      <c r="CT12" s="3195"/>
      <c r="CU12" s="3195"/>
      <c r="CV12" s="3195"/>
      <c r="CW12" s="529"/>
      <c r="CX12" s="529"/>
      <c r="CY12" s="529"/>
      <c r="CZ12" s="529"/>
      <c r="DA12" s="529"/>
      <c r="DB12" s="529"/>
      <c r="DC12" s="529"/>
      <c r="DD12" s="529"/>
      <c r="DE12" s="529"/>
      <c r="DF12" s="529"/>
      <c r="DG12" s="529"/>
      <c r="DH12" s="529"/>
      <c r="DI12" s="529"/>
      <c r="DJ12" s="529"/>
      <c r="DK12" s="529"/>
      <c r="DL12" s="529"/>
      <c r="DM12" s="529"/>
      <c r="DN12" s="529"/>
      <c r="DO12" s="530"/>
      <c r="ER12" s="227" t="s">
        <v>282</v>
      </c>
      <c r="ES12" s="227"/>
      <c r="ET12" s="183" t="s">
        <v>270</v>
      </c>
      <c r="EU12" s="183"/>
      <c r="EV12" s="2892" t="s">
        <v>281</v>
      </c>
      <c r="EW12" s="2893"/>
      <c r="EX12" s="2893"/>
      <c r="EY12" s="2893"/>
      <c r="EZ12" s="2893"/>
      <c r="FA12" s="2893"/>
      <c r="FB12" s="2892" t="s">
        <v>280</v>
      </c>
      <c r="FC12" s="2893"/>
      <c r="FD12" s="2893"/>
      <c r="FE12" s="2893"/>
      <c r="FF12" s="2893"/>
      <c r="FG12" s="2893"/>
      <c r="FH12" s="182"/>
      <c r="FI12" s="182"/>
      <c r="FJ12" s="182"/>
      <c r="FQ12" s="622"/>
      <c r="FR12" s="401"/>
      <c r="FS12" s="623"/>
      <c r="FT12" s="624"/>
      <c r="FU12" s="625"/>
      <c r="FV12" s="10"/>
      <c r="FW12" s="2746"/>
      <c r="FX12" s="2747"/>
      <c r="FY12" s="2748"/>
      <c r="FZ12" s="10"/>
      <c r="GF12" s="1113" t="str">
        <f>"　"&amp;TRIM(GF14&amp;"　"&amp;GF19&amp;"　"&amp;GF28&amp;"　"&amp;GF38&amp;"　"&amp;GF44&amp;"　"&amp;GF58&amp;"　"&amp;GF77&amp;"　"&amp;GF86)</f>
        <v>　</v>
      </c>
      <c r="GG12" s="235"/>
      <c r="GH12" s="235" t="s">
        <v>263</v>
      </c>
      <c r="GI12" s="235"/>
      <c r="GJ12" s="235"/>
      <c r="GK12" s="236"/>
      <c r="GL12" s="495" t="str">
        <f>"　"&amp;TRIM(GL14&amp;"　"&amp;GL19&amp;"　"&amp;GL28&amp;"　"&amp;GL38&amp;"　"&amp;GL44&amp;"　"&amp;GL58&amp;"　"&amp;GL77&amp;"　"&amp;GL86)</f>
        <v>　</v>
      </c>
      <c r="GM12" s="400" t="str">
        <f>IF(COUNTIF(GO15:GO15,1)&gt;0,"レ","")</f>
        <v/>
      </c>
      <c r="GN12" s="401"/>
      <c r="GO12" s="402" t="str">
        <f>IF(GM12="レ",TEXT(#REF!,"ee"),"")</f>
        <v/>
      </c>
      <c r="GP12" s="147" t="str">
        <f>IF(GM12="レ",MONTH(GP28),IF(AND(GD12="レ",GQ12="レ",EK4=0),"",IF(AND(GD12="レ",GQ12="レ",GO28&gt;0),"未定","")))</f>
        <v/>
      </c>
      <c r="GQ12" s="403" t="str">
        <f>IF(GM12="",IF(OR(GP28&gt;0,GD12="レ"),"レ",""),"")</f>
        <v/>
      </c>
      <c r="GR12" s="10"/>
      <c r="GS12" s="2746" t="s">
        <v>1525</v>
      </c>
      <c r="GT12" s="2747"/>
      <c r="GU12" s="2748"/>
      <c r="GV12" s="10"/>
      <c r="GW12" s="230"/>
      <c r="GY12" s="230"/>
    </row>
    <row r="13" spans="1:207" s="10" customFormat="1" ht="35.1" customHeight="1" thickBot="1" x14ac:dyDescent="0.2">
      <c r="B13" s="111"/>
      <c r="C13" s="229"/>
      <c r="D13" s="229"/>
      <c r="E13" s="229"/>
      <c r="F13" s="229"/>
      <c r="G13" s="229">
        <v>35</v>
      </c>
      <c r="H13" s="229"/>
      <c r="J13" s="238"/>
      <c r="K13" s="237"/>
      <c r="L13" s="237"/>
      <c r="M13" s="2761" t="s">
        <v>555</v>
      </c>
      <c r="N13" s="2761"/>
      <c r="O13" s="2761"/>
      <c r="P13" s="3193"/>
      <c r="Q13" s="3193"/>
      <c r="R13" s="3193"/>
      <c r="S13" s="3193"/>
      <c r="T13" s="3193"/>
      <c r="U13" s="3193"/>
      <c r="V13" s="3193"/>
      <c r="W13" s="3193"/>
      <c r="X13" s="3193"/>
      <c r="Y13" s="3193"/>
      <c r="Z13" s="3193"/>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4"/>
      <c r="DP13"/>
      <c r="DQ13"/>
      <c r="DR13"/>
      <c r="DS13"/>
      <c r="DT13"/>
      <c r="DU13"/>
      <c r="DV13"/>
      <c r="DW13"/>
      <c r="DX13"/>
      <c r="DY13"/>
      <c r="DZ13"/>
      <c r="EA13"/>
      <c r="EB13"/>
      <c r="EC13"/>
      <c r="ED13"/>
      <c r="EE13"/>
      <c r="EF13" s="237"/>
      <c r="EG13" s="388" t="str">
        <f>IF(AND(EH13="",EI13="",EJ13="",EG18&lt;&gt;0),"レ","")</f>
        <v/>
      </c>
      <c r="EH13" s="388" t="str">
        <f>IF(AND(EI13="",EJ13="",EH18&lt;&gt;0),"レ","")</f>
        <v/>
      </c>
      <c r="EI13" s="388" t="str">
        <f>IF(EI18&lt;&gt;0,"レ","")</f>
        <v/>
      </c>
      <c r="EJ13" s="388" t="str">
        <f>IF(AND(EI13="",EJ18&lt;&gt;0),"レ","")</f>
        <v/>
      </c>
      <c r="EK13" s="237"/>
      <c r="EL13" s="237"/>
      <c r="EM13" s="237"/>
      <c r="EN13" s="158"/>
      <c r="EO13" s="158"/>
      <c r="EP13" s="158"/>
      <c r="EQ13" s="158"/>
      <c r="ER13" s="158"/>
      <c r="ES13" s="180" t="str">
        <f>SUBSTITUTE(TRIM(ES16&amp;"　"&amp;ES17),"　",",")</f>
        <v/>
      </c>
      <c r="ET13" s="158"/>
      <c r="EU13" s="158"/>
      <c r="EV13" s="149" t="str">
        <f>IF(COUNTIF(EX16:EX17,1)&gt;0,"レ","")</f>
        <v/>
      </c>
      <c r="EW13" s="148"/>
      <c r="EX13" s="147" t="str">
        <f>IF(EV13="レ",TEXT(EY18,"e"),"")</f>
        <v/>
      </c>
      <c r="EY13" s="146" t="str">
        <f>IF(EV13="レ",MONTH(EY18),IF(AND(EI13="レ",FA13="レ",FA18=0),"",IF(AND(EI13="レ",FA13="レ",FA18&gt;0),"","")))</f>
        <v/>
      </c>
      <c r="EZ13" s="145"/>
      <c r="FA13" s="144" t="str">
        <f>IF(EV13="",IF(OR(FA18&gt;0,EI13="レ"),"レ",""),"")</f>
        <v/>
      </c>
      <c r="FB13" s="149" t="str">
        <f>IF(AND(COUNTIF(EN16:EN17,"要是正")=0,COUNTIF(FD16:FD17,1)&gt;0),"レ","")</f>
        <v/>
      </c>
      <c r="FC13" s="148"/>
      <c r="FD13" s="147" t="str">
        <f>IF(FB13="レ",TEXT(FE18,"e"),"")</f>
        <v/>
      </c>
      <c r="FE13" s="146" t="str">
        <f>IF(FB13="レ",MONTH(FE18),IF(AND(EJ13="レ",FG13="レ",FG18=0),"",IF(AND(EJ13="レ",FG13="レ",FG18&gt;0),"","")))</f>
        <v/>
      </c>
      <c r="FF13" s="145"/>
      <c r="FG13" s="144" t="str">
        <f>IF(FB13="",IF(OR(FG18&gt;0,EJ13="レ"),"レ",""),"")</f>
        <v/>
      </c>
      <c r="FH13" s="158"/>
      <c r="FI13" s="158"/>
      <c r="FJ13" s="158"/>
      <c r="FK13" s="172">
        <v>1</v>
      </c>
      <c r="FL13" s="130" t="s">
        <v>185</v>
      </c>
      <c r="FM13" s="130" t="s">
        <v>278</v>
      </c>
      <c r="FN13" s="161" t="s">
        <v>277</v>
      </c>
      <c r="FP13" s="238"/>
      <c r="FQ13" s="422"/>
      <c r="FR13" s="423"/>
      <c r="FS13" s="423"/>
      <c r="FT13" s="423"/>
      <c r="FU13" s="643" t="str">
        <f>IF(OR(EV13="レ",EV19="レ",EV28="レ",EV38="レ",EV44="レ",EV56="レ",EV77="レ",EV84="レ"),"レ","")</f>
        <v/>
      </c>
      <c r="FV13" s="644" t="str">
        <f>IF(AND(FU13="",FY13="",OR(EW13="レ",EW19="レ",EW28="レ",EW38="レ",EW44="レ",EW56="レ",EW77="レ",EW84="レ")),"レ","")</f>
        <v/>
      </c>
      <c r="FW13" s="645" t="str">
        <f>IF(FS25="レ",IF(FU13="レ",TEXT(FU25,"e"),IF(FV13="レ",TEXT(FV25,"e"),"")),"")</f>
        <v/>
      </c>
      <c r="FX13" s="646" t="str">
        <f>IF(FS25="レ",IF(FU13="レ",MONTH(FU25),IF(FV13="レ",MONTH(FV25),"")),"")</f>
        <v/>
      </c>
      <c r="FY13" s="387"/>
      <c r="FZ13" s="387" t="str">
        <f>IF(AND(FS25="",OR(FB13="レ",FB19="レ",FB28="レ",FB38="レ",FB44="レ",FB56="レ",FB77="レ",FB84="レ")),"レ","")</f>
        <v/>
      </c>
      <c r="GA13" s="387" t="str">
        <f>IF(AND(FS25="",FZ13="",GD13="",OR(FC13="レ",FC19="レ",FC28="レ",FC38="レ",FC44="レ",FC56="レ",FC77="レ",FC84="レ")),"レ","")</f>
        <v/>
      </c>
      <c r="GB13" s="387" t="str">
        <f>IF(FT25="レ",IF(FZ13="レ",TEXT(FZ25,"e"),IF(GA13="レ",TEXT(GA25,"e"),"")),"")</f>
        <v/>
      </c>
      <c r="GC13" s="387" t="str">
        <f>IF(FT25="レ",IF(FZ13="レ",MONTH(FZ25),IF(GA13="レ",MONTH(GA25),"")),"")</f>
        <v/>
      </c>
      <c r="GD13" s="387" t="str">
        <f>IF(OR(AND(FS25="",FZ13="",GB25&gt;0),AND(FS25="",FZ13="",GB25&lt;&gt;1)),"レ","")</f>
        <v>レ</v>
      </c>
      <c r="GE13" s="694"/>
      <c r="GF13" s="501" t="s">
        <v>1549</v>
      </c>
      <c r="GG13" s="239" t="s">
        <v>276</v>
      </c>
      <c r="GH13" s="239" t="s">
        <v>275</v>
      </c>
      <c r="GI13" s="239" t="s">
        <v>274</v>
      </c>
      <c r="GJ13" s="239" t="s">
        <v>273</v>
      </c>
      <c r="GK13" s="240" t="s">
        <v>272</v>
      </c>
      <c r="GL13" s="653" t="s">
        <v>1549</v>
      </c>
      <c r="GM13" s="2989" t="s">
        <v>149</v>
      </c>
      <c r="GN13" s="2990"/>
      <c r="GO13" s="2990"/>
      <c r="GP13" s="2990"/>
      <c r="GQ13" s="2991"/>
    </row>
    <row r="14" spans="1:207" s="10" customFormat="1" ht="36" customHeight="1" thickBot="1" x14ac:dyDescent="0.2">
      <c r="B14" s="111"/>
      <c r="C14" s="229"/>
      <c r="D14" s="229"/>
      <c r="E14" s="229"/>
      <c r="F14" s="229"/>
      <c r="G14" s="229"/>
      <c r="H14" s="229"/>
      <c r="J14" s="241"/>
      <c r="K14" s="242"/>
      <c r="L14" s="242"/>
      <c r="M14" s="2967" t="s">
        <v>157</v>
      </c>
      <c r="N14" s="2967"/>
      <c r="O14" s="2967"/>
      <c r="P14" s="2965" t="s">
        <v>1289</v>
      </c>
      <c r="Q14" s="2965"/>
      <c r="R14" s="2965"/>
      <c r="S14" s="2965"/>
      <c r="T14" s="2965"/>
      <c r="U14" s="2965"/>
      <c r="V14" s="2965"/>
      <c r="W14" s="2965"/>
      <c r="X14" s="2965"/>
      <c r="Y14" s="2965"/>
      <c r="Z14" s="2965"/>
      <c r="AA14" s="2965" t="s">
        <v>1290</v>
      </c>
      <c r="AB14" s="2965"/>
      <c r="AC14" s="2965"/>
      <c r="AD14" s="2965"/>
      <c r="AE14" s="2965"/>
      <c r="AF14" s="2965"/>
      <c r="AG14" s="2965"/>
      <c r="AH14" s="2965"/>
      <c r="AI14" s="2965"/>
      <c r="AJ14" s="2965"/>
      <c r="AK14" s="2965"/>
      <c r="AL14" s="2965"/>
      <c r="AM14" s="2965"/>
      <c r="AN14" s="2965"/>
      <c r="AO14" s="2965"/>
      <c r="AP14" s="2965"/>
      <c r="AQ14" s="2965"/>
      <c r="AR14" s="2965"/>
      <c r="AS14" s="2965"/>
      <c r="AT14" s="2965"/>
      <c r="AU14" s="2965"/>
      <c r="AV14" s="2965"/>
      <c r="AW14" s="2965"/>
      <c r="AX14" s="2965"/>
      <c r="AY14" s="2965"/>
      <c r="AZ14" s="2965" t="s">
        <v>3528</v>
      </c>
      <c r="BA14" s="2965"/>
      <c r="BB14" s="2965"/>
      <c r="BC14" s="2965"/>
      <c r="BD14" s="2965"/>
      <c r="BE14" s="2965"/>
      <c r="BF14" s="2965"/>
      <c r="BG14" s="2965"/>
      <c r="BH14" s="2965"/>
      <c r="BI14" s="2965"/>
      <c r="BJ14" s="2965"/>
      <c r="BK14" s="2965"/>
      <c r="BL14" s="2967" t="s">
        <v>1429</v>
      </c>
      <c r="BM14" s="2967"/>
      <c r="BN14" s="2968" t="s">
        <v>156</v>
      </c>
      <c r="BO14" s="2968"/>
      <c r="BP14" s="2968"/>
      <c r="BQ14" s="2968"/>
      <c r="BR14" s="2968"/>
      <c r="BS14" s="2968"/>
      <c r="BT14" s="2968"/>
      <c r="BU14" s="2968"/>
      <c r="BV14" s="2968"/>
      <c r="BW14" s="2968"/>
      <c r="BX14" s="2968" t="s">
        <v>150</v>
      </c>
      <c r="BY14" s="2968"/>
      <c r="BZ14" s="2968"/>
      <c r="CA14" s="2968"/>
      <c r="CB14" s="2968"/>
      <c r="CC14" s="2968"/>
      <c r="CD14" s="2968"/>
      <c r="CE14" s="2968"/>
      <c r="CF14" s="2968"/>
      <c r="CG14" s="2968"/>
      <c r="CH14" s="2968"/>
      <c r="CI14" s="2968"/>
      <c r="CJ14" s="2968"/>
      <c r="CK14" s="2968"/>
      <c r="CL14" s="2968"/>
      <c r="CM14" s="2967" t="s">
        <v>155</v>
      </c>
      <c r="CN14" s="2968"/>
      <c r="CO14" s="2968"/>
      <c r="CP14" s="2968"/>
      <c r="CQ14" s="2968"/>
      <c r="CR14" s="2968"/>
      <c r="CS14" s="2968"/>
      <c r="CT14" s="2968"/>
      <c r="CU14" s="2968"/>
      <c r="CV14" s="2941" t="s">
        <v>154</v>
      </c>
      <c r="CW14" s="2941"/>
      <c r="CX14" s="2941"/>
      <c r="CY14" s="2941"/>
      <c r="CZ14" s="2941"/>
      <c r="DA14" s="2941"/>
      <c r="DB14" s="2941"/>
      <c r="DC14" s="2941"/>
      <c r="DD14" s="2941"/>
      <c r="DE14" s="2941"/>
      <c r="DF14" s="2941"/>
      <c r="DG14" s="2941"/>
      <c r="DH14" s="2941"/>
      <c r="DI14" s="2941"/>
      <c r="DJ14" s="2941"/>
      <c r="DK14" s="2941"/>
      <c r="DL14" s="2941"/>
      <c r="DM14" s="2941"/>
      <c r="DN14" s="2941"/>
      <c r="DO14" s="2942"/>
      <c r="DP14"/>
      <c r="DQ14"/>
      <c r="DR14"/>
      <c r="DS14"/>
      <c r="DT14"/>
      <c r="DU14"/>
      <c r="DV14"/>
      <c r="DW14"/>
      <c r="DX14"/>
      <c r="DY14"/>
      <c r="DZ14"/>
      <c r="EA14"/>
      <c r="EB14"/>
      <c r="EC14"/>
      <c r="ED14"/>
      <c r="EE14"/>
      <c r="EF14" s="237"/>
      <c r="EO14" s="121" t="s">
        <v>153</v>
      </c>
      <c r="EP14" s="143" t="s">
        <v>152</v>
      </c>
      <c r="ER14" s="142"/>
      <c r="ES14" s="2768" t="s">
        <v>151</v>
      </c>
      <c r="ET14" s="2923" t="s">
        <v>150</v>
      </c>
      <c r="EU14" s="141"/>
      <c r="EV14" s="2811" t="s">
        <v>149</v>
      </c>
      <c r="EW14" s="2812"/>
      <c r="EX14" s="2812"/>
      <c r="EY14" s="2812"/>
      <c r="EZ14" s="2812"/>
      <c r="FA14" s="2812"/>
      <c r="FB14" s="2813" t="s">
        <v>148</v>
      </c>
      <c r="FC14" s="2814"/>
      <c r="FD14" s="2814"/>
      <c r="FE14" s="2814"/>
      <c r="FF14" s="2814"/>
      <c r="FG14" s="2814"/>
      <c r="FH14" s="3033" t="s">
        <v>147</v>
      </c>
      <c r="FI14" s="3034"/>
      <c r="FJ14" s="3035"/>
      <c r="FK14" s="3033" t="s">
        <v>225</v>
      </c>
      <c r="FL14" s="3034"/>
      <c r="FM14" s="3034"/>
      <c r="FN14" s="3035"/>
      <c r="FO14" s="243"/>
      <c r="FP14" s="3191" t="s">
        <v>271</v>
      </c>
      <c r="FQ14" s="3192"/>
      <c r="FR14" s="3192"/>
      <c r="FS14" s="3192"/>
      <c r="FT14" s="3192"/>
      <c r="FU14" s="3200" t="s">
        <v>1676</v>
      </c>
      <c r="FV14" s="3200"/>
      <c r="FW14" s="3200"/>
      <c r="FX14" s="3200"/>
      <c r="FY14" s="3200"/>
      <c r="FZ14" s="3202" t="s">
        <v>269</v>
      </c>
      <c r="GA14" s="2933"/>
      <c r="GB14" s="2933"/>
      <c r="GC14" s="2933"/>
      <c r="GD14" s="2935"/>
      <c r="GE14" s="229"/>
      <c r="GF14" s="495" t="str">
        <f>TRIM(GF16&amp;"　"&amp;GF17)</f>
        <v/>
      </c>
      <c r="GG14" s="239" t="s">
        <v>3527</v>
      </c>
      <c r="GH14" s="239"/>
      <c r="GI14" s="239"/>
      <c r="GJ14" s="239"/>
      <c r="GK14" s="240"/>
      <c r="GL14" s="495" t="str">
        <f>TRIM(GL16&amp;"　"&amp;GL17)</f>
        <v/>
      </c>
      <c r="GM14" s="404" t="s">
        <v>135</v>
      </c>
      <c r="GN14" s="405" t="s">
        <v>1526</v>
      </c>
      <c r="GO14" s="405" t="s">
        <v>131</v>
      </c>
      <c r="GP14" s="405" t="s">
        <v>1527</v>
      </c>
      <c r="GQ14" s="406" t="s">
        <v>128</v>
      </c>
    </row>
    <row r="15" spans="1:207" s="10" customFormat="1" ht="47.25" customHeight="1" thickBot="1" x14ac:dyDescent="0.2">
      <c r="B15" s="111"/>
      <c r="C15" s="229"/>
      <c r="D15" s="229"/>
      <c r="E15" s="229"/>
      <c r="F15" s="229"/>
      <c r="G15" s="229"/>
      <c r="H15" s="229"/>
      <c r="J15" s="241"/>
      <c r="K15" s="242"/>
      <c r="L15" s="242"/>
      <c r="M15" s="2936"/>
      <c r="N15" s="2936"/>
      <c r="O15" s="2936"/>
      <c r="P15" s="2966"/>
      <c r="Q15" s="2966"/>
      <c r="R15" s="2966"/>
      <c r="S15" s="2966"/>
      <c r="T15" s="2966"/>
      <c r="U15" s="2966"/>
      <c r="V15" s="2966"/>
      <c r="W15" s="2966"/>
      <c r="X15" s="2966"/>
      <c r="Y15" s="2966"/>
      <c r="Z15" s="2966"/>
      <c r="AA15" s="2966"/>
      <c r="AB15" s="2966"/>
      <c r="AC15" s="2966"/>
      <c r="AD15" s="2966"/>
      <c r="AE15" s="2966"/>
      <c r="AF15" s="2966"/>
      <c r="AG15" s="2966"/>
      <c r="AH15" s="2966"/>
      <c r="AI15" s="2966"/>
      <c r="AJ15" s="2966"/>
      <c r="AK15" s="2966"/>
      <c r="AL15" s="2966"/>
      <c r="AM15" s="2966"/>
      <c r="AN15" s="2966"/>
      <c r="AO15" s="2966"/>
      <c r="AP15" s="2966"/>
      <c r="AQ15" s="2966"/>
      <c r="AR15" s="2966"/>
      <c r="AS15" s="2966"/>
      <c r="AT15" s="2966"/>
      <c r="AU15" s="2966"/>
      <c r="AV15" s="2966"/>
      <c r="AW15" s="2966"/>
      <c r="AX15" s="2966"/>
      <c r="AY15" s="2966"/>
      <c r="AZ15" s="2966"/>
      <c r="BA15" s="2966"/>
      <c r="BB15" s="2966"/>
      <c r="BC15" s="2966"/>
      <c r="BD15" s="2966"/>
      <c r="BE15" s="2966"/>
      <c r="BF15" s="2966"/>
      <c r="BG15" s="2966"/>
      <c r="BH15" s="2966"/>
      <c r="BI15" s="2966"/>
      <c r="BJ15" s="2966"/>
      <c r="BK15" s="2966"/>
      <c r="BL15" s="2936"/>
      <c r="BM15" s="2936"/>
      <c r="BN15" s="2937"/>
      <c r="BO15" s="2937"/>
      <c r="BP15" s="2937"/>
      <c r="BQ15" s="2937"/>
      <c r="BR15" s="2937"/>
      <c r="BS15" s="2937"/>
      <c r="BT15" s="2937"/>
      <c r="BU15" s="2937"/>
      <c r="BV15" s="2937"/>
      <c r="BW15" s="2937"/>
      <c r="BX15" s="2937"/>
      <c r="BY15" s="2937"/>
      <c r="BZ15" s="2937"/>
      <c r="CA15" s="2937"/>
      <c r="CB15" s="2937"/>
      <c r="CC15" s="2937"/>
      <c r="CD15" s="2937"/>
      <c r="CE15" s="2937"/>
      <c r="CF15" s="2937"/>
      <c r="CG15" s="2937"/>
      <c r="CH15" s="2937"/>
      <c r="CI15" s="2937"/>
      <c r="CJ15" s="2937"/>
      <c r="CK15" s="2937"/>
      <c r="CL15" s="2937"/>
      <c r="CM15" s="2936" t="s">
        <v>146</v>
      </c>
      <c r="CN15" s="2936"/>
      <c r="CO15" s="2936"/>
      <c r="CP15" s="2936" t="s">
        <v>81</v>
      </c>
      <c r="CQ15" s="2936"/>
      <c r="CR15" s="2936"/>
      <c r="CS15" s="2936" t="s">
        <v>145</v>
      </c>
      <c r="CT15" s="2937"/>
      <c r="CU15" s="2937"/>
      <c r="CV15" s="2943"/>
      <c r="CW15" s="2943"/>
      <c r="CX15" s="2943"/>
      <c r="CY15" s="2943"/>
      <c r="CZ15" s="2943"/>
      <c r="DA15" s="2943"/>
      <c r="DB15" s="2943"/>
      <c r="DC15" s="2943"/>
      <c r="DD15" s="2943"/>
      <c r="DE15" s="2943"/>
      <c r="DF15" s="2943"/>
      <c r="DG15" s="2943"/>
      <c r="DH15" s="2943"/>
      <c r="DI15" s="2943"/>
      <c r="DJ15" s="2943"/>
      <c r="DK15" s="2943"/>
      <c r="DL15" s="2943"/>
      <c r="DM15" s="2943"/>
      <c r="DN15" s="2943"/>
      <c r="DO15" s="2944"/>
      <c r="DP15"/>
      <c r="DQ15"/>
      <c r="DR15"/>
      <c r="DS15"/>
      <c r="DT15"/>
      <c r="DU15"/>
      <c r="DV15"/>
      <c r="DW15"/>
      <c r="DX15"/>
      <c r="DY15"/>
      <c r="DZ15"/>
      <c r="EA15"/>
      <c r="EB15"/>
      <c r="EC15"/>
      <c r="ED15"/>
      <c r="EE15"/>
      <c r="EF15" s="237"/>
      <c r="EG15" s="131" t="s">
        <v>144</v>
      </c>
      <c r="EH15" s="131" t="s">
        <v>143</v>
      </c>
      <c r="EI15" s="131" t="s">
        <v>142</v>
      </c>
      <c r="EJ15" s="131" t="s">
        <v>141</v>
      </c>
      <c r="EK15" s="140" t="s">
        <v>140</v>
      </c>
      <c r="EL15" s="131" t="s">
        <v>139</v>
      </c>
      <c r="EM15" s="159" t="s">
        <v>138</v>
      </c>
      <c r="EN15" s="130" t="s">
        <v>137</v>
      </c>
      <c r="EO15" s="237"/>
      <c r="EP15" s="237"/>
      <c r="EQ15" s="108" t="s">
        <v>136</v>
      </c>
      <c r="ER15" s="138"/>
      <c r="ES15" s="2922"/>
      <c r="ET15" s="2924"/>
      <c r="EU15" s="137"/>
      <c r="EV15" s="136" t="s">
        <v>135</v>
      </c>
      <c r="EW15" s="134" t="s">
        <v>134</v>
      </c>
      <c r="EX15" s="134" t="s">
        <v>131</v>
      </c>
      <c r="EY15" s="133" t="s">
        <v>130</v>
      </c>
      <c r="EZ15" s="133" t="s">
        <v>129</v>
      </c>
      <c r="FA15" s="132" t="s">
        <v>128</v>
      </c>
      <c r="FB15" s="135" t="s">
        <v>133</v>
      </c>
      <c r="FC15" s="133" t="s">
        <v>132</v>
      </c>
      <c r="FD15" s="134" t="s">
        <v>131</v>
      </c>
      <c r="FE15" s="133" t="s">
        <v>130</v>
      </c>
      <c r="FF15" s="133" t="s">
        <v>129</v>
      </c>
      <c r="FG15" s="132" t="s">
        <v>128</v>
      </c>
      <c r="FH15" s="130" t="s">
        <v>127</v>
      </c>
      <c r="FI15" s="130" t="s">
        <v>126</v>
      </c>
      <c r="FJ15" s="162" t="s">
        <v>125</v>
      </c>
      <c r="FK15" s="244"/>
      <c r="FL15" s="130" t="s">
        <v>127</v>
      </c>
      <c r="FM15" s="130" t="s">
        <v>126</v>
      </c>
      <c r="FN15" s="161" t="s">
        <v>125</v>
      </c>
      <c r="FO15" s="160"/>
      <c r="FP15" s="637"/>
      <c r="FQ15" s="636" t="s">
        <v>144</v>
      </c>
      <c r="FR15" s="636" t="s">
        <v>143</v>
      </c>
      <c r="FS15" s="636" t="s">
        <v>142</v>
      </c>
      <c r="FT15" s="640" t="s">
        <v>141</v>
      </c>
      <c r="FU15" s="176" t="s">
        <v>268</v>
      </c>
      <c r="FV15" s="175" t="s">
        <v>129</v>
      </c>
      <c r="FW15" s="175" t="s">
        <v>267</v>
      </c>
      <c r="FX15" s="175" t="s">
        <v>266</v>
      </c>
      <c r="FY15" s="177" t="s">
        <v>265</v>
      </c>
      <c r="FZ15" s="176" t="s">
        <v>268</v>
      </c>
      <c r="GA15" s="175" t="s">
        <v>129</v>
      </c>
      <c r="GB15" s="175" t="s">
        <v>267</v>
      </c>
      <c r="GC15" s="175" t="s">
        <v>266</v>
      </c>
      <c r="GD15" s="174" t="s">
        <v>265</v>
      </c>
      <c r="GE15" s="229"/>
      <c r="GF15" s="619" t="s">
        <v>151</v>
      </c>
      <c r="GG15" s="239"/>
      <c r="GH15" s="239"/>
      <c r="GI15" s="239"/>
      <c r="GJ15" s="239"/>
      <c r="GK15" s="240"/>
      <c r="GL15" s="653" t="s">
        <v>151</v>
      </c>
      <c r="GM15" s="649"/>
      <c r="GN15" s="650"/>
      <c r="GO15" s="409"/>
      <c r="GP15" s="650"/>
      <c r="GQ15" s="651"/>
      <c r="GS15" s="411">
        <f>IF(AZ15="△既存不適格",BN15&amp;"(既存不適格)",BN15)</f>
        <v>0</v>
      </c>
      <c r="GT15" s="652"/>
      <c r="GU15" s="652"/>
      <c r="GV15" s="412"/>
      <c r="GW15" s="10" t="s">
        <v>4016</v>
      </c>
    </row>
    <row r="16" spans="1:207" s="10" customFormat="1" ht="50.1" customHeight="1" x14ac:dyDescent="0.15">
      <c r="B16" s="111"/>
      <c r="C16" s="229"/>
      <c r="D16" s="229"/>
      <c r="E16" s="229"/>
      <c r="F16" s="229"/>
      <c r="G16" s="229"/>
      <c r="H16" s="229"/>
      <c r="J16" s="238"/>
      <c r="K16" s="242"/>
      <c r="L16" s="242"/>
      <c r="M16" s="2775" t="s">
        <v>973</v>
      </c>
      <c r="N16" s="2775"/>
      <c r="O16" s="2775"/>
      <c r="P16" s="3196" t="s">
        <v>554</v>
      </c>
      <c r="Q16" s="3197"/>
      <c r="R16" s="3197"/>
      <c r="S16" s="3197"/>
      <c r="T16" s="3197"/>
      <c r="U16" s="3197"/>
      <c r="V16" s="3197"/>
      <c r="W16" s="3197"/>
      <c r="X16" s="3197"/>
      <c r="Y16" s="3197"/>
      <c r="Z16" s="3198"/>
      <c r="AA16" s="2862" t="s">
        <v>553</v>
      </c>
      <c r="AB16" s="2862"/>
      <c r="AC16" s="2862"/>
      <c r="AD16" s="2862"/>
      <c r="AE16" s="2862"/>
      <c r="AF16" s="2862"/>
      <c r="AG16" s="2862"/>
      <c r="AH16" s="2862"/>
      <c r="AI16" s="2862"/>
      <c r="AJ16" s="2862"/>
      <c r="AK16" s="2862"/>
      <c r="AL16" s="2862"/>
      <c r="AM16" s="2862"/>
      <c r="AN16" s="2862"/>
      <c r="AO16" s="2862"/>
      <c r="AP16" s="2862"/>
      <c r="AQ16" s="2862"/>
      <c r="AR16" s="2862"/>
      <c r="AS16" s="2862"/>
      <c r="AT16" s="2862"/>
      <c r="AU16" s="2862"/>
      <c r="AV16" s="2862"/>
      <c r="AW16" s="2862"/>
      <c r="AX16" s="2862"/>
      <c r="AY16" s="2863"/>
      <c r="AZ16" s="2953"/>
      <c r="BA16" s="2953"/>
      <c r="BB16" s="2953"/>
      <c r="BC16" s="2953"/>
      <c r="BD16" s="2953"/>
      <c r="BE16" s="2953"/>
      <c r="BF16" s="2953"/>
      <c r="BG16" s="2953"/>
      <c r="BH16" s="2953"/>
      <c r="BI16" s="2953"/>
      <c r="BJ16" s="2953"/>
      <c r="BK16" s="2953"/>
      <c r="BL16" s="2819"/>
      <c r="BM16" s="2819"/>
      <c r="BN16" s="2820"/>
      <c r="BO16" s="2820"/>
      <c r="BP16" s="2820"/>
      <c r="BQ16" s="2820"/>
      <c r="BR16" s="2820"/>
      <c r="BS16" s="2820"/>
      <c r="BT16" s="2820"/>
      <c r="BU16" s="2820"/>
      <c r="BV16" s="2820"/>
      <c r="BW16" s="2820"/>
      <c r="BX16" s="2820"/>
      <c r="BY16" s="2820"/>
      <c r="BZ16" s="2820"/>
      <c r="CA16" s="2820"/>
      <c r="CB16" s="2820"/>
      <c r="CC16" s="2820"/>
      <c r="CD16" s="2820"/>
      <c r="CE16" s="2820"/>
      <c r="CF16" s="2820"/>
      <c r="CG16" s="2820"/>
      <c r="CH16" s="2820"/>
      <c r="CI16" s="2820"/>
      <c r="CJ16" s="2820"/>
      <c r="CK16" s="2820"/>
      <c r="CL16" s="2820"/>
      <c r="CM16" s="3046"/>
      <c r="CN16" s="3046"/>
      <c r="CO16" s="3046"/>
      <c r="CP16" s="3046"/>
      <c r="CQ16" s="3046"/>
      <c r="CR16" s="3046"/>
      <c r="CS16" s="3032"/>
      <c r="CT16" s="2953"/>
      <c r="CU16" s="2953"/>
      <c r="CV16" s="2808"/>
      <c r="CW16" s="2809"/>
      <c r="CX16" s="2809"/>
      <c r="CY16" s="2809"/>
      <c r="CZ16" s="2809"/>
      <c r="DA16" s="2809"/>
      <c r="DB16" s="2809"/>
      <c r="DC16" s="2809"/>
      <c r="DD16" s="2809"/>
      <c r="DE16" s="2809"/>
      <c r="DF16" s="2809"/>
      <c r="DG16" s="2809"/>
      <c r="DH16" s="2809"/>
      <c r="DI16" s="2809"/>
      <c r="DJ16" s="2809"/>
      <c r="DK16" s="2809"/>
      <c r="DL16" s="2809"/>
      <c r="DM16" s="2809"/>
      <c r="DN16" s="2809"/>
      <c r="DO16" s="2810"/>
      <c r="DP16"/>
      <c r="DQ16"/>
      <c r="DR16"/>
      <c r="DS16"/>
      <c r="DT16"/>
      <c r="DU16"/>
      <c r="DV16"/>
      <c r="DW16"/>
      <c r="DX16"/>
      <c r="DY16"/>
      <c r="DZ16"/>
      <c r="EA16"/>
      <c r="EB16"/>
      <c r="EC16"/>
      <c r="ED16"/>
      <c r="EE16"/>
      <c r="EF16" s="237"/>
      <c r="EG16" s="131">
        <f>COUNTIFS(AZ16,"―対象外")</f>
        <v>0</v>
      </c>
      <c r="EH16" s="131">
        <f>COUNTIFS(AZ16,"○指摘なし")</f>
        <v>0</v>
      </c>
      <c r="EI16" s="131">
        <f>COUNTIFS(AZ16,"×要是正（既存不適格以外）")</f>
        <v>0</v>
      </c>
      <c r="EJ16" s="131">
        <f>COUNTIFS(AZ16,"△既存不適格")</f>
        <v>0</v>
      </c>
      <c r="EK16" s="247" t="s">
        <v>246</v>
      </c>
      <c r="EL16" s="131" t="str">
        <f>P16</f>
        <v>非常用の照明器具</v>
      </c>
      <c r="EM16" s="130">
        <f>COUNTA(CM16:CR16)</f>
        <v>0</v>
      </c>
      <c r="EN16" s="129" t="str">
        <f>IF(AZ16="×要是正（既存不適格以外）","要是正","")&amp;IF(AZ16="△既存不適格","既存不適格","")</f>
        <v/>
      </c>
      <c r="EO16" s="121" t="str">
        <f>IF($EN16="要是正",MAX($EO$14:EO14)+1,"")</f>
        <v/>
      </c>
      <c r="EP16" s="121" t="str">
        <f>IF($EN16="要是正",MAX($EP$14:EP14)+1,"")</f>
        <v/>
      </c>
      <c r="EQ16" s="128" t="str">
        <f>IF(OR(AZ16="×要是正（既存不適格以外）",AZ16="△既存不適格"),EK16,"")</f>
        <v/>
      </c>
      <c r="ER16" s="127" t="str">
        <f>IF(OR($EN16="要是正",$EN16="既存不適格"),$EL16,"")</f>
        <v/>
      </c>
      <c r="ES16" s="122" t="str">
        <f>IF($EN16="要是正",IF(BN16="","",BN16),"")</f>
        <v/>
      </c>
      <c r="ET16" s="157" t="str">
        <f>IF($EN16="要是正",IF(BX16="","",BX16),"")</f>
        <v/>
      </c>
      <c r="EU16" s="156" t="str">
        <f>IF(CS16="未定","未定",IF(GN16="0","",IF(CS16="予定",TEXT(GN16,"([$-ja-JP]ge.m);@"),IF(CS16="改善済",TEXT(GN16,"[$-ja-JP]ge.m;@"),TEXT(EW16,"[$-ja-JP]ge.m;@")))))</f>
        <v/>
      </c>
      <c r="EV16" s="125" t="str">
        <f>IF(OR(EN16="要是正",EN16="既存不適格"),IF(OR(EM16&lt;2,CS16&lt;&gt;"予定"),"","令和"&amp;CM16&amp;"年"&amp;CP16&amp;"月1日"),"")</f>
        <v/>
      </c>
      <c r="EW16" s="123" t="str">
        <f>IF(EV16="","0",DATEVALUE(EV16))</f>
        <v>0</v>
      </c>
      <c r="EX16" s="124" t="str">
        <f>IF(EN16="要是正",IF(AND(CS16="予定",EM16=2),1,IF(CS16="改善済",2,"")),"")</f>
        <v/>
      </c>
      <c r="EY16" s="123" t="str">
        <f>IF(EX16=1,EW16,"0")</f>
        <v>0</v>
      </c>
      <c r="EZ16" s="123" t="str">
        <f>IF(EX16=2,EW16,"0")</f>
        <v>0</v>
      </c>
      <c r="FA16" s="122" t="str">
        <f>IF(AND(EN16="要是正",AND(EM16=0,CS16="未定")),CS16,"")</f>
        <v/>
      </c>
      <c r="FB16" s="125" t="str">
        <f>IF(EN16="既存不適格",IF(OR(EM16&lt;2,CS16&lt;&gt;"予定"),"","令和"&amp;CM16&amp;"年"&amp;CP16&amp;"月1日"),"")</f>
        <v/>
      </c>
      <c r="FC16" s="123" t="str">
        <f>IF(FB16="","0",DATEVALUE(FB16))</f>
        <v>0</v>
      </c>
      <c r="FD16" s="124" t="str">
        <f>IF(EN16="既存不適格",IF(AND(CS16="予定",EM16=2),1,IF(CS16="改善済",2,"")),"")</f>
        <v/>
      </c>
      <c r="FE16" s="123" t="str">
        <f>IF(FD16=1,FC16,"0")</f>
        <v>0</v>
      </c>
      <c r="FF16" s="123" t="str">
        <f>IF(FD16=2,FC16,"0")</f>
        <v>0</v>
      </c>
      <c r="FG16" s="122" t="str">
        <f>IF(AND(EN16="既存不適格",AND(EM16=0,CS16="未定")),CS16,"")</f>
        <v/>
      </c>
      <c r="FH16" s="121"/>
      <c r="FI16" s="121"/>
      <c r="FJ16" s="121"/>
      <c r="FK16" s="172">
        <v>2</v>
      </c>
      <c r="FL16" s="130" t="s">
        <v>185</v>
      </c>
      <c r="FM16" s="130" t="s">
        <v>245</v>
      </c>
      <c r="FN16" s="161" t="s">
        <v>244</v>
      </c>
      <c r="FP16" s="171">
        <v>1</v>
      </c>
      <c r="FQ16" s="130" t="str">
        <f>EG13</f>
        <v/>
      </c>
      <c r="FR16" s="130" t="str">
        <f>EH13</f>
        <v/>
      </c>
      <c r="FS16" s="130" t="str">
        <f>EI13</f>
        <v/>
      </c>
      <c r="FT16" s="162" t="str">
        <f>EJ13</f>
        <v/>
      </c>
      <c r="FU16" s="173" t="str">
        <f>EY18</f>
        <v>0</v>
      </c>
      <c r="FV16" s="170" t="s">
        <v>1614</v>
      </c>
      <c r="FW16" s="839" t="str">
        <f>FA13</f>
        <v/>
      </c>
      <c r="FX16" s="170" t="s">
        <v>1615</v>
      </c>
      <c r="FY16" s="170" t="s">
        <v>1615</v>
      </c>
      <c r="FZ16" s="173" t="str">
        <f>FE18</f>
        <v>0</v>
      </c>
      <c r="GA16" s="170" t="s">
        <v>1614</v>
      </c>
      <c r="GB16" s="839" t="str">
        <f>FG$13</f>
        <v/>
      </c>
      <c r="GC16" s="170" t="s">
        <v>1615</v>
      </c>
      <c r="GD16" s="170" t="s">
        <v>1615</v>
      </c>
      <c r="GE16" s="229"/>
      <c r="GF16" s="10" t="str">
        <f>IF(EN16="要是正",IF(BN16="","",EQ16&amp;" "&amp;GW16&amp;" "&amp;BN16&amp;"、"),"")</f>
        <v/>
      </c>
      <c r="GG16" s="239" t="str">
        <f t="shared" ref="GG16:GG36" si="0">IF($AZ16="○指摘なし","○",IF($AZ16="―対象外","―",""))</f>
        <v/>
      </c>
      <c r="GH16" s="239" t="str">
        <f>IF(OR($AZ16="×要是正（既存不適格以外）",$AZ16="△既存不適格"),"○", IF($AZ16="―対象外","―",""))</f>
        <v/>
      </c>
      <c r="GI16" s="239" t="str">
        <f>IF($AZ16="△既存不適格","○", IF($AZ16="―対象外","―",""))</f>
        <v/>
      </c>
      <c r="GJ16" s="239">
        <f>IF($AZ16="―対象外","―",$BL16)</f>
        <v>0</v>
      </c>
      <c r="GK16" s="240" t="str">
        <f>IF($AZ16="―対象外","○","")</f>
        <v/>
      </c>
      <c r="GL16" s="10" t="str">
        <f>IF(EN16="要是正",IF(BN16="","",EK16&amp;" " &amp; BN16&amp;CHAR(10)),"")</f>
        <v/>
      </c>
      <c r="GM16" s="407" t="str">
        <f>IF(NOT(OR(CS16="未定",CS16="")),"令和"&amp;CM16&amp;"年"&amp;CP16&amp;"月1日","")</f>
        <v/>
      </c>
      <c r="GN16" s="408" t="str">
        <f>IF(GM16="","0",DATEVALUE(GM16))</f>
        <v>0</v>
      </c>
      <c r="GO16" s="409" t="str">
        <f>IF(OR(CS16="予定",CS16="改善済"),1,"")</f>
        <v/>
      </c>
      <c r="GP16" s="408" t="str">
        <f>IF(GO16=1,GN16,"0")</f>
        <v>0</v>
      </c>
      <c r="GQ16" s="410" t="str">
        <f>IF(AND(EP16="要是正",AND(EO16=0,CS16="未定")),CS16,"")</f>
        <v/>
      </c>
      <c r="GS16" s="411">
        <f t="shared" ref="GS16:GS80" si="1">IF(AZ16="△既存不適格",BN16&amp;"(既存不適格)",BN16)</f>
        <v>0</v>
      </c>
      <c r="GT16" s="27"/>
      <c r="GU16" s="27"/>
      <c r="GV16" s="413"/>
      <c r="GW16" s="10" t="str">
        <f>$P$16</f>
        <v>非常用の照明器具</v>
      </c>
    </row>
    <row r="17" spans="1:205" s="27" customFormat="1" ht="50.1" customHeight="1" x14ac:dyDescent="0.15">
      <c r="B17" s="544"/>
      <c r="C17" s="519"/>
      <c r="D17" s="519"/>
      <c r="E17" s="519"/>
      <c r="F17" s="519"/>
      <c r="G17" s="519"/>
      <c r="H17" s="519"/>
      <c r="J17" s="238"/>
      <c r="K17" s="520"/>
      <c r="L17" s="520"/>
      <c r="M17" s="2775" t="s">
        <v>970</v>
      </c>
      <c r="N17" s="2775"/>
      <c r="O17" s="2775"/>
      <c r="P17" s="3199"/>
      <c r="Q17" s="2951"/>
      <c r="R17" s="2951"/>
      <c r="S17" s="2951"/>
      <c r="T17" s="2951"/>
      <c r="U17" s="2951"/>
      <c r="V17" s="2951"/>
      <c r="W17" s="2951"/>
      <c r="X17" s="2951"/>
      <c r="Y17" s="2951"/>
      <c r="Z17" s="2952"/>
      <c r="AA17" s="3184" t="s">
        <v>552</v>
      </c>
      <c r="AB17" s="3184"/>
      <c r="AC17" s="3184"/>
      <c r="AD17" s="3184"/>
      <c r="AE17" s="3184"/>
      <c r="AF17" s="3184"/>
      <c r="AG17" s="3184"/>
      <c r="AH17" s="3184"/>
      <c r="AI17" s="3184"/>
      <c r="AJ17" s="3184"/>
      <c r="AK17" s="3184"/>
      <c r="AL17" s="3184"/>
      <c r="AM17" s="3184"/>
      <c r="AN17" s="3184"/>
      <c r="AO17" s="3184"/>
      <c r="AP17" s="3184"/>
      <c r="AQ17" s="3184"/>
      <c r="AR17" s="3184"/>
      <c r="AS17" s="3184"/>
      <c r="AT17" s="3184"/>
      <c r="AU17" s="3184"/>
      <c r="AV17" s="3184"/>
      <c r="AW17" s="3184"/>
      <c r="AX17" s="3184"/>
      <c r="AY17" s="3185"/>
      <c r="AZ17" s="2953"/>
      <c r="BA17" s="2953"/>
      <c r="BB17" s="2953"/>
      <c r="BC17" s="2953"/>
      <c r="BD17" s="2953"/>
      <c r="BE17" s="2953"/>
      <c r="BF17" s="2953"/>
      <c r="BG17" s="2953"/>
      <c r="BH17" s="2953"/>
      <c r="BI17" s="2953"/>
      <c r="BJ17" s="2953"/>
      <c r="BK17" s="2953"/>
      <c r="BL17" s="2819"/>
      <c r="BM17" s="2819"/>
      <c r="BN17" s="2820"/>
      <c r="BO17" s="2820"/>
      <c r="BP17" s="2820"/>
      <c r="BQ17" s="2820"/>
      <c r="BR17" s="2820"/>
      <c r="BS17" s="2820"/>
      <c r="BT17" s="2820"/>
      <c r="BU17" s="2820"/>
      <c r="BV17" s="2820"/>
      <c r="BW17" s="2820"/>
      <c r="BX17" s="2828"/>
      <c r="BY17" s="2828"/>
      <c r="BZ17" s="2828"/>
      <c r="CA17" s="2828"/>
      <c r="CB17" s="2828"/>
      <c r="CC17" s="2828"/>
      <c r="CD17" s="2828"/>
      <c r="CE17" s="2828"/>
      <c r="CF17" s="2828"/>
      <c r="CG17" s="2828"/>
      <c r="CH17" s="2828"/>
      <c r="CI17" s="2828"/>
      <c r="CJ17" s="2828"/>
      <c r="CK17" s="2828"/>
      <c r="CL17" s="2828"/>
      <c r="CM17" s="3037"/>
      <c r="CN17" s="3037"/>
      <c r="CO17" s="3037"/>
      <c r="CP17" s="3037"/>
      <c r="CQ17" s="3037"/>
      <c r="CR17" s="3037"/>
      <c r="CS17" s="3038"/>
      <c r="CT17" s="3039"/>
      <c r="CU17" s="3039"/>
      <c r="CV17" s="2926"/>
      <c r="CW17" s="2927"/>
      <c r="CX17" s="2927"/>
      <c r="CY17" s="2927"/>
      <c r="CZ17" s="2927"/>
      <c r="DA17" s="2927"/>
      <c r="DB17" s="2927"/>
      <c r="DC17" s="2927"/>
      <c r="DD17" s="2927"/>
      <c r="DE17" s="2927"/>
      <c r="DF17" s="2927"/>
      <c r="DG17" s="2927"/>
      <c r="DH17" s="2927"/>
      <c r="DI17" s="2927"/>
      <c r="DJ17" s="2927"/>
      <c r="DK17" s="2927"/>
      <c r="DL17" s="2927"/>
      <c r="DM17" s="2927"/>
      <c r="DN17" s="2927"/>
      <c r="DO17" s="2928"/>
      <c r="DP17" s="206"/>
      <c r="DQ17" s="206"/>
      <c r="DR17" s="206"/>
      <c r="DS17" s="206"/>
      <c r="DT17" s="206"/>
      <c r="DU17" s="206"/>
      <c r="DV17" s="206"/>
      <c r="DW17" s="206"/>
      <c r="DX17" s="206"/>
      <c r="DY17" s="206"/>
      <c r="DZ17" s="206"/>
      <c r="EA17" s="206"/>
      <c r="EB17" s="206"/>
      <c r="EC17" s="206"/>
      <c r="ED17" s="206"/>
      <c r="EE17" s="206"/>
      <c r="EF17" s="38"/>
      <c r="EG17" s="120">
        <f>COUNTIFS(AZ17,"―対象外")</f>
        <v>0</v>
      </c>
      <c r="EH17" s="120">
        <f>COUNTIFS(AZ17,"○指摘なし")</f>
        <v>0</v>
      </c>
      <c r="EI17" s="120">
        <f>COUNTIFS(AZ17,"×要是正（既存不適格以外）")</f>
        <v>0</v>
      </c>
      <c r="EJ17" s="120">
        <f>COUNTIFS(AZ17,"△既存不適格")</f>
        <v>0</v>
      </c>
      <c r="EK17" s="564" t="s">
        <v>242</v>
      </c>
      <c r="EL17" s="131" t="str">
        <f>P16</f>
        <v>非常用の照明器具</v>
      </c>
      <c r="EM17" s="119">
        <f>COUNTA(CM17:CR17)</f>
        <v>0</v>
      </c>
      <c r="EN17" s="118" t="str">
        <f>IF(AZ17="×要是正（既存不適格以外）","要是正","")&amp;IF(AZ17="△既存不適格","既存不適格","")</f>
        <v/>
      </c>
      <c r="EO17" s="112" t="str">
        <f>IF($EN17="要是正",MAX($EO$14:EO16)+1,"")</f>
        <v/>
      </c>
      <c r="EP17" s="112" t="str">
        <f>IF($EN17="要是正",MAX($EP$14:EP16)+1,"")</f>
        <v/>
      </c>
      <c r="EQ17" s="117" t="str">
        <f>IF(OR(AZ17="×要是正（既存不適格以外）",AZ17="△既存不適格"),EK17,"")</f>
        <v/>
      </c>
      <c r="ER17" s="116" t="str">
        <f>IF(OR($EN17="要是正",$EN17="既存不適格"),$EL17,"")</f>
        <v/>
      </c>
      <c r="ES17" s="113" t="str">
        <f>IF($EN17="要是正",IF(BN17="","",BN17),"")</f>
        <v/>
      </c>
      <c r="ET17" s="532" t="str">
        <f>IF($EN17="要是正",IF(BX17="","",BX17),"")</f>
        <v/>
      </c>
      <c r="EU17" s="156" t="str">
        <f>IF(CS17="未定","未定",IF(GN17="0","",IF(CS17="予定",TEXT(GN17,"([$-ja-JP]ge.m);@"),IF(CS17="改善済",TEXT(GN17,"[$-ja-JP]ge.m;@"),TEXT(EW17,"[$-ja-JP]ge.m;@")))))</f>
        <v/>
      </c>
      <c r="EV17" s="125" t="str">
        <f>IF(OR(EN17="要是正",EN17="既存不適格"),IF(OR(EM17&lt;2,CS17&lt;&gt;"予定"),"","令和"&amp;CM17&amp;"年"&amp;CP17&amp;"月1日"),"")</f>
        <v/>
      </c>
      <c r="EW17" s="123" t="str">
        <f>IF(EV17="","0",DATEVALUE(EV17))</f>
        <v>0</v>
      </c>
      <c r="EX17" s="124" t="str">
        <f>IF(EN17="要是正",IF(AND(CS17="予定",EM17=2),1,IF(CS17="改善済",2,"")),"")</f>
        <v/>
      </c>
      <c r="EY17" s="123" t="str">
        <f>IF(EX17=1,EW17,"0")</f>
        <v>0</v>
      </c>
      <c r="EZ17" s="123" t="str">
        <f>IF(EX17=2,EW17,"0")</f>
        <v>0</v>
      </c>
      <c r="FA17" s="122" t="str">
        <f>IF(AND(EN17="要是正",AND(EM17=0,CS17="未定")),CS17,"")</f>
        <v/>
      </c>
      <c r="FB17" s="125" t="str">
        <f>IF(EN17="既存不適格",IF(OR(EM17&lt;2,CS17&lt;&gt;"予定"),"","令和"&amp;CM17&amp;"年"&amp;CP17&amp;"月1日"),"")</f>
        <v/>
      </c>
      <c r="FC17" s="123" t="str">
        <f>IF(FB17="","0",DATEVALUE(FB17))</f>
        <v>0</v>
      </c>
      <c r="FD17" s="124" t="str">
        <f>IF(EN17="既存不適格",IF(AND(CS17="予定",EM17=2),1,IF(CS17="改善済",2,"")),"")</f>
        <v/>
      </c>
      <c r="FE17" s="123" t="str">
        <f>IF(FD17=1,FC17,"0")</f>
        <v>0</v>
      </c>
      <c r="FF17" s="123" t="str">
        <f>IF(FD17=2,FC17,"0")</f>
        <v>0</v>
      </c>
      <c r="FG17" s="122" t="str">
        <f>IF(AND(EN17="既存不適格",AND(EM17=0,CS17="未定")),CS17,"")</f>
        <v/>
      </c>
      <c r="FH17" s="121"/>
      <c r="FI17" s="121"/>
      <c r="FJ17" s="121"/>
      <c r="FK17" s="533">
        <v>6</v>
      </c>
      <c r="FL17" s="119" t="s">
        <v>185</v>
      </c>
      <c r="FM17" s="119" t="s">
        <v>228</v>
      </c>
      <c r="FN17" s="534" t="s">
        <v>227</v>
      </c>
      <c r="FP17" s="535">
        <v>2</v>
      </c>
      <c r="FQ17" s="130" t="str">
        <f>EG19</f>
        <v/>
      </c>
      <c r="FR17" s="130" t="str">
        <f>EH19</f>
        <v/>
      </c>
      <c r="FS17" s="130" t="str">
        <f>EI19</f>
        <v/>
      </c>
      <c r="FT17" s="162" t="str">
        <f>EJ19</f>
        <v/>
      </c>
      <c r="FU17" s="168" t="str">
        <f>EY27</f>
        <v>0</v>
      </c>
      <c r="FV17" s="170" t="s">
        <v>1614</v>
      </c>
      <c r="FW17" s="839" t="str">
        <f>FA19</f>
        <v/>
      </c>
      <c r="FX17" s="170" t="s">
        <v>1615</v>
      </c>
      <c r="FY17" s="170" t="s">
        <v>1615</v>
      </c>
      <c r="FZ17" s="168" t="str">
        <f>FE27</f>
        <v>0</v>
      </c>
      <c r="GA17" s="170" t="s">
        <v>1614</v>
      </c>
      <c r="GB17" s="839" t="str">
        <f>FG$19</f>
        <v/>
      </c>
      <c r="GC17" s="170" t="s">
        <v>1615</v>
      </c>
      <c r="GD17" s="170" t="s">
        <v>1615</v>
      </c>
      <c r="GE17" s="519"/>
      <c r="GF17" s="10" t="str">
        <f>IF(EN17="要是正",IF(BN17="","",EQ17&amp;" "&amp;GW17&amp;" "&amp;BN17&amp;"、"),"")</f>
        <v/>
      </c>
      <c r="GG17" s="239" t="str">
        <f t="shared" si="0"/>
        <v/>
      </c>
      <c r="GH17" s="239" t="str">
        <f>IF(OR($AZ17="×要是正（既存不適格以外）",$AZ17="△既存不適格"),"○", IF($AZ17="―対象外","―",""))</f>
        <v/>
      </c>
      <c r="GI17" s="239" t="str">
        <f>IF($AZ17="△既存不適格","○", IF($AZ17="―対象外","―",""))</f>
        <v/>
      </c>
      <c r="GJ17" s="239">
        <f>IF($AZ17="―対象外","―",$BL17)</f>
        <v>0</v>
      </c>
      <c r="GK17" s="536" t="str">
        <f>IF($AZ17="―対象外","○","")</f>
        <v/>
      </c>
      <c r="GL17" s="10" t="str">
        <f>IF(EN17="要是正",IF(BN17="","",EK17&amp;" " &amp; BN17&amp;CHAR(10)),"")</f>
        <v/>
      </c>
      <c r="GM17" s="407" t="str">
        <f>IF(NOT(OR(CS17="未定",CS17="")),"令和"&amp;CM17&amp;"年"&amp;CP17&amp;"月1日","")</f>
        <v/>
      </c>
      <c r="GN17" s="408" t="str">
        <f>IF(GM17="","0",DATEVALUE(GM17))</f>
        <v>0</v>
      </c>
      <c r="GO17" s="409" t="str">
        <f>IF(OR(CS17="予定",CS17="改善済"),1,"")</f>
        <v/>
      </c>
      <c r="GP17" s="408" t="str">
        <f>IF(GO17=1,GN17,"0")</f>
        <v>0</v>
      </c>
      <c r="GQ17" s="410" t="str">
        <f>IF(AND(EP17="要是正",AND(EO17=0,CS17="未定")),CS17,"")</f>
        <v/>
      </c>
      <c r="GR17" s="10"/>
      <c r="GS17" s="411">
        <f t="shared" si="1"/>
        <v>0</v>
      </c>
      <c r="GV17" s="413"/>
      <c r="GW17" s="10" t="str">
        <f>$P$16</f>
        <v>非常用の照明器具</v>
      </c>
    </row>
    <row r="18" spans="1:205" s="301" customFormat="1" ht="50.1" customHeight="1" thickBot="1" x14ac:dyDescent="0.2">
      <c r="A18" s="538"/>
      <c r="B18" s="539"/>
      <c r="C18" s="277"/>
      <c r="D18" s="277"/>
      <c r="E18" s="277"/>
      <c r="F18" s="277"/>
      <c r="G18" s="277"/>
      <c r="H18" s="277"/>
      <c r="I18" s="526"/>
      <c r="J18" s="558"/>
      <c r="K18" s="529"/>
      <c r="L18" s="529"/>
      <c r="M18" s="559"/>
      <c r="N18" s="559"/>
      <c r="O18" s="559"/>
      <c r="P18" s="559"/>
      <c r="Q18" s="559"/>
      <c r="R18" s="559"/>
      <c r="S18" s="559"/>
      <c r="T18" s="559"/>
      <c r="U18" s="559"/>
      <c r="V18" s="559"/>
      <c r="W18" s="559"/>
      <c r="X18" s="559"/>
      <c r="Y18" s="559"/>
      <c r="Z18" s="559"/>
      <c r="AA18" s="559"/>
      <c r="AB18" s="559"/>
      <c r="AC18" s="559"/>
      <c r="AD18" s="559"/>
      <c r="AE18" s="75"/>
      <c r="AF18" s="559"/>
      <c r="AG18" s="559"/>
      <c r="AH18" s="559"/>
      <c r="AI18" s="559"/>
      <c r="AJ18" s="559"/>
      <c r="AK18" s="559"/>
      <c r="AL18" s="559"/>
      <c r="AM18" s="559"/>
      <c r="AN18" s="559"/>
      <c r="AO18" s="559"/>
      <c r="AP18" s="559"/>
      <c r="AQ18" s="75"/>
      <c r="AR18" s="559"/>
      <c r="AS18" s="559"/>
      <c r="AT18" s="559"/>
      <c r="AU18" s="559"/>
      <c r="AV18" s="559"/>
      <c r="AW18" s="559"/>
      <c r="AX18" s="559"/>
      <c r="AY18" s="75"/>
      <c r="AZ18" s="75"/>
      <c r="BA18" s="75"/>
      <c r="BB18" s="75"/>
      <c r="BC18" s="75"/>
      <c r="BD18" s="75"/>
      <c r="BE18" s="75"/>
      <c r="BF18" s="75"/>
      <c r="BG18" s="75"/>
      <c r="BH18" s="75"/>
      <c r="BI18" s="75"/>
      <c r="BJ18" s="75"/>
      <c r="BK18" s="75"/>
      <c r="BL18" s="560"/>
      <c r="BM18" s="560"/>
      <c r="BN18" s="75"/>
      <c r="BO18" s="75"/>
      <c r="BP18" s="75"/>
      <c r="BQ18" s="75"/>
      <c r="BR18" s="75"/>
      <c r="BS18" s="75"/>
      <c r="BT18" s="75"/>
      <c r="BU18" s="75"/>
      <c r="BV18" s="75"/>
      <c r="BW18" s="75"/>
      <c r="BX18" s="75"/>
      <c r="BY18" s="75"/>
      <c r="BZ18" s="75"/>
      <c r="CA18" s="75"/>
      <c r="CB18" s="75"/>
      <c r="CC18" s="75"/>
      <c r="CD18" s="75"/>
      <c r="CE18" s="75"/>
      <c r="CF18" s="75"/>
      <c r="CG18" s="75"/>
      <c r="CH18" s="75"/>
      <c r="CI18" s="75"/>
      <c r="CJ18" s="75"/>
      <c r="CK18" s="75"/>
      <c r="CL18" s="75"/>
      <c r="CM18" s="560"/>
      <c r="CN18" s="560"/>
      <c r="CO18" s="560"/>
      <c r="CP18" s="560"/>
      <c r="CQ18" s="560"/>
      <c r="CR18" s="560"/>
      <c r="CS18" s="529"/>
      <c r="CT18" s="529"/>
      <c r="CU18" s="529"/>
      <c r="CV18" s="529"/>
      <c r="CW18" s="529"/>
      <c r="CX18" s="529"/>
      <c r="CY18" s="529"/>
      <c r="CZ18" s="529"/>
      <c r="DA18" s="529"/>
      <c r="DB18" s="529"/>
      <c r="DC18" s="529"/>
      <c r="DD18" s="529"/>
      <c r="DE18" s="529"/>
      <c r="DF18" s="529"/>
      <c r="DG18" s="529"/>
      <c r="DH18" s="529"/>
      <c r="DI18" s="529"/>
      <c r="DJ18" s="529"/>
      <c r="DK18" s="529"/>
      <c r="DL18" s="529"/>
      <c r="DM18" s="529"/>
      <c r="DN18" s="529"/>
      <c r="DO18" s="530"/>
      <c r="DP18" s="206"/>
      <c r="DQ18" s="206"/>
      <c r="DR18" s="206"/>
      <c r="DS18" s="206"/>
      <c r="DT18" s="206"/>
      <c r="DU18" s="206"/>
      <c r="DV18" s="206"/>
      <c r="DW18" s="206"/>
      <c r="DX18" s="206"/>
      <c r="DY18" s="206"/>
      <c r="DZ18" s="206"/>
      <c r="EA18" s="206"/>
      <c r="EB18" s="206"/>
      <c r="EC18" s="206"/>
      <c r="ED18" s="206"/>
      <c r="EE18" s="206"/>
      <c r="EF18" s="463"/>
      <c r="EG18" s="540">
        <f>SUM(EG16:EG17)</f>
        <v>0</v>
      </c>
      <c r="EH18" s="540">
        <f>SUM(EH16:EH17)</f>
        <v>0</v>
      </c>
      <c r="EI18" s="540">
        <f>SUM(EI16:EI17)</f>
        <v>0</v>
      </c>
      <c r="EJ18" s="540">
        <f>SUM(EJ16:EJ17)</f>
        <v>0</v>
      </c>
      <c r="EO18" s="541" t="str">
        <f>IF($EN18="要是正",MAX($EO$7:EO17)+1,"")</f>
        <v/>
      </c>
      <c r="EV18" s="565"/>
      <c r="EW18" s="566"/>
      <c r="EX18" s="302">
        <f>COUNTIF(EX16:EX17,"1")</f>
        <v>0</v>
      </c>
      <c r="EY18" s="303" t="str">
        <f t="array" ref="EY18">INDEX(EY16:EY17,MATCH(MIN(ABS(EY16:EY17-$EK$4)),ABS(EY16:EY17-$EK$4),0))</f>
        <v>0</v>
      </c>
      <c r="EZ18" s="303" t="str">
        <f t="array" ref="EZ18">INDEX(EZ16:EZ17,MATCH(MIN(ABS(EZ16:EZ17-$EK$4)),ABS(EZ16:EZ17-$EK$4),0))</f>
        <v>0</v>
      </c>
      <c r="FA18" s="302">
        <f>COUNTIF(FA16:FA17,"未定")</f>
        <v>0</v>
      </c>
      <c r="FB18" s="567"/>
      <c r="FC18" s="541"/>
      <c r="FD18" s="302">
        <f>COUNTIF(FD16:FD17,"1")</f>
        <v>0</v>
      </c>
      <c r="FE18" s="303" t="str">
        <f t="array" ref="FE18">INDEX(FE16:FE17,MATCH(MIN(ABS(FE16:FE17-$EK$4)),ABS(FE16:FE17-$EK$4),0))</f>
        <v>0</v>
      </c>
      <c r="FF18" s="303" t="str">
        <f t="array" ref="FF18">INDEX(FF16:FF17,MATCH(MIN(ABS(FF16:FF17-EK4)),ABS(FF16:FF17-EK4),0))</f>
        <v>0</v>
      </c>
      <c r="FG18" s="302">
        <f>COUNTIF(FG16:FG17,"未定")</f>
        <v>0</v>
      </c>
      <c r="FP18" s="535">
        <v>3</v>
      </c>
      <c r="FQ18" s="130" t="str">
        <f>EG28</f>
        <v/>
      </c>
      <c r="FR18" s="130" t="str">
        <f>EH28</f>
        <v/>
      </c>
      <c r="FS18" s="130" t="str">
        <f>EI28</f>
        <v/>
      </c>
      <c r="FT18" s="162" t="str">
        <f>EJ28</f>
        <v/>
      </c>
      <c r="FU18" s="168" t="str">
        <f>EY37</f>
        <v>0</v>
      </c>
      <c r="FV18" s="170" t="s">
        <v>1614</v>
      </c>
      <c r="FW18" s="839" t="str">
        <f>FA28</f>
        <v/>
      </c>
      <c r="FX18" s="170" t="s">
        <v>1615</v>
      </c>
      <c r="FY18" s="170" t="s">
        <v>1615</v>
      </c>
      <c r="FZ18" s="168" t="str">
        <f>FE37</f>
        <v>0</v>
      </c>
      <c r="GA18" s="170" t="s">
        <v>1614</v>
      </c>
      <c r="GB18" s="839" t="str">
        <f>FG$28</f>
        <v/>
      </c>
      <c r="GC18" s="170" t="s">
        <v>1615</v>
      </c>
      <c r="GD18" s="170" t="s">
        <v>1615</v>
      </c>
      <c r="GG18" s="239" t="str">
        <f t="shared" si="0"/>
        <v/>
      </c>
      <c r="GH18" s="542" t="str">
        <f>IF(OR($AZ18="×要是正（既存不適格以外）",$AZ18="△既存不適格"),"○","")</f>
        <v/>
      </c>
      <c r="GI18" s="542" t="str">
        <f>IF($AZ18="△既存不適格","○","")</f>
        <v/>
      </c>
      <c r="GJ18" s="542"/>
      <c r="GK18" s="543"/>
      <c r="GL18" s="10" t="str">
        <f t="shared" ref="GL18:GL27" si="2">IF(EN18="要是正",IF(BN18="","",EK18&amp;" " &amp; BN18),"")</f>
        <v/>
      </c>
      <c r="GM18" s="255"/>
      <c r="GN18" s="414"/>
      <c r="GO18" s="415">
        <f>COUNTIF(GO16:GO17,"1")</f>
        <v>0</v>
      </c>
      <c r="GP18" s="416" t="str">
        <f t="array" ref="GP18">INDEX(GP16:GP17,MATCH(MIN(ABS(GP16:GP17-$EK$4)),ABS(GP16:GP17-$EK$4),0))</f>
        <v>0</v>
      </c>
      <c r="GQ18" s="417">
        <f>COUNTIF(GQ16:GQ17,"未定")</f>
        <v>0</v>
      </c>
      <c r="GR18" s="10"/>
      <c r="GS18" s="411">
        <f t="shared" si="1"/>
        <v>0</v>
      </c>
      <c r="GT18" s="27"/>
      <c r="GU18" s="27"/>
      <c r="GV18" s="413"/>
    </row>
    <row r="19" spans="1:205" s="27" customFormat="1" ht="50.1" customHeight="1" thickBot="1" x14ac:dyDescent="0.2">
      <c r="B19" s="544"/>
      <c r="C19" s="519"/>
      <c r="D19" s="519"/>
      <c r="E19" s="519"/>
      <c r="F19" s="519"/>
      <c r="G19" s="519"/>
      <c r="H19" s="519"/>
      <c r="J19" s="561"/>
      <c r="K19" s="75"/>
      <c r="L19" s="75"/>
      <c r="M19" s="3161" t="s">
        <v>551</v>
      </c>
      <c r="N19" s="3161"/>
      <c r="O19" s="3161"/>
      <c r="P19" s="3162"/>
      <c r="Q19" s="3162"/>
      <c r="R19" s="3162"/>
      <c r="S19" s="3162"/>
      <c r="T19" s="3162"/>
      <c r="U19" s="3162"/>
      <c r="V19" s="3162"/>
      <c r="W19" s="3162"/>
      <c r="X19" s="3162"/>
      <c r="Y19" s="3162"/>
      <c r="Z19" s="3162"/>
      <c r="AA19" s="3162"/>
      <c r="AB19" s="3162"/>
      <c r="AC19" s="3162"/>
      <c r="AD19" s="3162"/>
      <c r="AE19" s="3162"/>
      <c r="AF19" s="3162"/>
      <c r="AG19" s="3162"/>
      <c r="AH19" s="3162"/>
      <c r="AI19" s="3162"/>
      <c r="AJ19" s="3162"/>
      <c r="AK19" s="3162"/>
      <c r="AL19" s="3162"/>
      <c r="AM19" s="3162"/>
      <c r="AN19" s="3162"/>
      <c r="AO19" s="3162"/>
      <c r="AP19" s="3162"/>
      <c r="AQ19" s="3162"/>
      <c r="AR19" s="3162"/>
      <c r="AS19" s="3162"/>
      <c r="AT19" s="3162"/>
      <c r="AU19" s="3162"/>
      <c r="AV19" s="3162"/>
      <c r="AW19" s="3162"/>
      <c r="AX19" s="3162"/>
      <c r="AY19" s="3162"/>
      <c r="AZ19" s="3162"/>
      <c r="BA19" s="3162"/>
      <c r="BB19" s="3162"/>
      <c r="BC19" s="3162"/>
      <c r="BD19" s="3162"/>
      <c r="BE19" s="3162"/>
      <c r="BF19" s="3162"/>
      <c r="BG19" s="3162"/>
      <c r="BH19" s="3162"/>
      <c r="BI19" s="3162"/>
      <c r="BJ19" s="3162"/>
      <c r="BK19" s="3162"/>
      <c r="BL19" s="3162"/>
      <c r="BM19" s="3162"/>
      <c r="BN19" s="3162"/>
      <c r="BO19" s="3162"/>
      <c r="BP19" s="3162"/>
      <c r="BQ19" s="3162"/>
      <c r="BR19" s="3162"/>
      <c r="BS19" s="3162"/>
      <c r="BT19" s="3162"/>
      <c r="BU19" s="3162"/>
      <c r="BV19" s="3162"/>
      <c r="BW19" s="3162"/>
      <c r="BX19" s="3162"/>
      <c r="BY19" s="3162"/>
      <c r="BZ19" s="3162"/>
      <c r="CA19" s="3162"/>
      <c r="CB19" s="3162"/>
      <c r="CC19" s="3162"/>
      <c r="CD19" s="3162"/>
      <c r="CE19" s="3162"/>
      <c r="CF19" s="3162"/>
      <c r="CG19" s="3162"/>
      <c r="CH19" s="3162"/>
      <c r="CI19" s="3162"/>
      <c r="CJ19" s="3162"/>
      <c r="CK19" s="3162"/>
      <c r="CL19" s="3162"/>
      <c r="CM19" s="3162"/>
      <c r="CN19" s="3162"/>
      <c r="CO19" s="3162"/>
      <c r="CP19" s="3162"/>
      <c r="CQ19" s="3162"/>
      <c r="CR19" s="3162"/>
      <c r="CS19" s="3162"/>
      <c r="CT19" s="3162"/>
      <c r="CU19" s="3162"/>
      <c r="CV19" s="3162"/>
      <c r="CW19" s="3162"/>
      <c r="CX19" s="3162"/>
      <c r="CY19" s="3162"/>
      <c r="CZ19" s="3162"/>
      <c r="DA19" s="3162"/>
      <c r="DB19" s="3162"/>
      <c r="DC19" s="3162"/>
      <c r="DD19" s="3162"/>
      <c r="DE19" s="3162"/>
      <c r="DF19" s="3162"/>
      <c r="DG19" s="3162"/>
      <c r="DH19" s="3162"/>
      <c r="DI19" s="3162"/>
      <c r="DJ19" s="3162"/>
      <c r="DK19" s="3162"/>
      <c r="DL19" s="3162"/>
      <c r="DM19" s="3162"/>
      <c r="DN19" s="3162"/>
      <c r="DO19" s="3163"/>
      <c r="DP19" s="206"/>
      <c r="DQ19" s="206"/>
      <c r="DR19" s="206"/>
      <c r="DS19" s="206"/>
      <c r="DT19" s="206"/>
      <c r="DU19" s="206"/>
      <c r="DV19" s="206"/>
      <c r="DW19" s="206"/>
      <c r="DX19" s="206"/>
      <c r="DY19" s="206"/>
      <c r="DZ19" s="206"/>
      <c r="EA19" s="206"/>
      <c r="EB19" s="206"/>
      <c r="EC19" s="206"/>
      <c r="ED19" s="206"/>
      <c r="EE19" s="206"/>
      <c r="EF19" s="38"/>
      <c r="EG19" s="387" t="str">
        <f>IF(AND(EH19="",EI19="",EJ19="",EG27&lt;&gt;0),"レ","")</f>
        <v/>
      </c>
      <c r="EH19" s="387" t="str">
        <f>IF(AND(EI19="",EJ19="",EH27&lt;&gt;0),"レ","")</f>
        <v/>
      </c>
      <c r="EI19" s="387" t="str">
        <f>IF(EI27&lt;&gt;0,"レ","")</f>
        <v/>
      </c>
      <c r="EJ19" s="387" t="str">
        <f>IF(AND(EI19="",EJ27&lt;&gt;0),"レ","")</f>
        <v/>
      </c>
      <c r="EK19" s="38"/>
      <c r="EL19" s="38"/>
      <c r="EM19" s="38"/>
      <c r="EN19" s="545"/>
      <c r="EO19" s="546" t="str">
        <f>IF($EN19="要是正",MAX($EO$7:EO18)+1,"")</f>
        <v/>
      </c>
      <c r="EP19" s="545"/>
      <c r="EQ19" s="545"/>
      <c r="ER19" s="545"/>
      <c r="ES19" s="547" t="str">
        <f>SUBSTITUTE(TRIM(ES22&amp;"　"&amp;ES23&amp;"　"&amp;ES24&amp;"　"&amp;ES25&amp;"　"&amp;ES26),"　",",")</f>
        <v/>
      </c>
      <c r="ET19" s="545"/>
      <c r="EU19" s="545"/>
      <c r="EV19" s="548" t="str">
        <f>IF(COUNTIF(EX22:EX26,1)&gt;0,"レ","")</f>
        <v/>
      </c>
      <c r="EW19" s="549"/>
      <c r="EX19" s="146" t="str">
        <f>IF(EV19="レ",TEXT(EY27,"e"),"")</f>
        <v/>
      </c>
      <c r="EY19" s="146" t="str">
        <f>IF(EV19="レ",MONTH(EY27),IF(AND(EI19="レ",FA19="レ",FA27=0),"",IF(AND(EI19="レ",FA19="レ",FA27&gt;0),"","")))</f>
        <v/>
      </c>
      <c r="EZ19" s="145"/>
      <c r="FA19" s="144" t="str">
        <f>IF(EV19="",IF(OR(FA27&gt;0,EI19="レ"),"レ",""),"")</f>
        <v/>
      </c>
      <c r="FB19" s="548" t="str">
        <f>IF(AND(COUNTIF(EN22:EN26,"要是正")=0,COUNTIF(FD22:FD26,1)&gt;0),"レ","")</f>
        <v/>
      </c>
      <c r="FC19" s="549"/>
      <c r="FD19" s="146" t="str">
        <f>IF(FB19="レ",TEXT(FE27,"e"),"")</f>
        <v/>
      </c>
      <c r="FE19" s="146" t="str">
        <f>IF(FB19="レ",MONTH(FE27),IF(AND(EJ19="レ",FG19="レ",FG27=0),"",IF(AND(EJ19="レ",FG19="レ",FG27&gt;0),"","")))</f>
        <v/>
      </c>
      <c r="FF19" s="145"/>
      <c r="FG19" s="144" t="str">
        <f>IF(FB19="",IF(OR(FG27&gt;0,EJ19="レ"),"レ",""),"")</f>
        <v/>
      </c>
      <c r="FH19" s="546"/>
      <c r="FI19" s="546"/>
      <c r="FJ19" s="550"/>
      <c r="FK19" s="551"/>
      <c r="FL19" s="551"/>
      <c r="FM19" s="551"/>
      <c r="FN19" s="551"/>
      <c r="FP19" s="535">
        <v>4</v>
      </c>
      <c r="FQ19" s="130" t="str">
        <f>EG38</f>
        <v/>
      </c>
      <c r="FR19" s="130" t="str">
        <f>EH38</f>
        <v/>
      </c>
      <c r="FS19" s="130" t="str">
        <f>EI38</f>
        <v/>
      </c>
      <c r="FT19" s="162" t="str">
        <f>EJ38</f>
        <v/>
      </c>
      <c r="FU19" s="168" t="str">
        <f>EY43</f>
        <v>0</v>
      </c>
      <c r="FV19" s="170" t="s">
        <v>1614</v>
      </c>
      <c r="FW19" s="839" t="str">
        <f>FA38</f>
        <v/>
      </c>
      <c r="FX19" s="170" t="s">
        <v>1615</v>
      </c>
      <c r="FY19" s="170" t="s">
        <v>1615</v>
      </c>
      <c r="FZ19" s="168" t="str">
        <f>FE43</f>
        <v>0</v>
      </c>
      <c r="GA19" s="170" t="s">
        <v>1614</v>
      </c>
      <c r="GB19" s="839" t="str">
        <f>FG$38</f>
        <v/>
      </c>
      <c r="GC19" s="170" t="s">
        <v>1615</v>
      </c>
      <c r="GD19" s="170" t="s">
        <v>1615</v>
      </c>
      <c r="GF19" s="552" t="str">
        <f>TRIM(GF22&amp;"　"&amp;GF23&amp;"　"&amp;GF24&amp;"　"&amp;GF25&amp;"　"&amp;GF26)</f>
        <v/>
      </c>
      <c r="GG19" s="239" t="str">
        <f t="shared" si="0"/>
        <v/>
      </c>
      <c r="GH19" s="553" t="str">
        <f>IF(OR($AZ19="×要是正（既存不適格以外）",$AZ19="△既存不適格"),"○","")</f>
        <v/>
      </c>
      <c r="GI19" s="553" t="str">
        <f>IF($AZ19="△既存不適格","○","")</f>
        <v/>
      </c>
      <c r="GJ19" s="553"/>
      <c r="GK19" s="554" t="str">
        <f>IF($AZ19="―対象外","○","")</f>
        <v/>
      </c>
      <c r="GL19" s="552" t="str">
        <f>TRIM(GL22&amp;"　"&amp;GL23&amp;"　"&amp;GL24&amp;"　"&amp;GL25&amp;"　"&amp;GL26)</f>
        <v/>
      </c>
      <c r="GM19" s="666"/>
      <c r="GN19" s="667"/>
      <c r="GO19" s="668"/>
      <c r="GP19" s="667"/>
      <c r="GQ19" s="669"/>
      <c r="GR19" s="10"/>
      <c r="GS19" s="411">
        <f t="shared" si="1"/>
        <v>0</v>
      </c>
      <c r="GV19" s="413"/>
    </row>
    <row r="20" spans="1:205" s="10" customFormat="1" ht="50.1" customHeight="1" x14ac:dyDescent="0.15">
      <c r="B20" s="111"/>
      <c r="C20" s="229"/>
      <c r="D20" s="229"/>
      <c r="E20" s="229"/>
      <c r="F20" s="229"/>
      <c r="G20" s="229"/>
      <c r="H20" s="229"/>
      <c r="J20" s="241"/>
      <c r="K20" s="242"/>
      <c r="L20" s="242"/>
      <c r="M20" s="2967" t="s">
        <v>157</v>
      </c>
      <c r="N20" s="2967"/>
      <c r="O20" s="2967"/>
      <c r="P20" s="2965" t="s">
        <v>1289</v>
      </c>
      <c r="Q20" s="2965"/>
      <c r="R20" s="2965"/>
      <c r="S20" s="2965"/>
      <c r="T20" s="2965"/>
      <c r="U20" s="2965"/>
      <c r="V20" s="2965"/>
      <c r="W20" s="2965"/>
      <c r="X20" s="2965"/>
      <c r="Y20" s="2965"/>
      <c r="Z20" s="2965"/>
      <c r="AA20" s="2965" t="s">
        <v>1290</v>
      </c>
      <c r="AB20" s="2965"/>
      <c r="AC20" s="2965"/>
      <c r="AD20" s="2965"/>
      <c r="AE20" s="2965"/>
      <c r="AF20" s="2965"/>
      <c r="AG20" s="2965"/>
      <c r="AH20" s="2965"/>
      <c r="AI20" s="2965"/>
      <c r="AJ20" s="2965"/>
      <c r="AK20" s="2965"/>
      <c r="AL20" s="2965"/>
      <c r="AM20" s="2965"/>
      <c r="AN20" s="2965"/>
      <c r="AO20" s="2965"/>
      <c r="AP20" s="2965"/>
      <c r="AQ20" s="2965"/>
      <c r="AR20" s="2965"/>
      <c r="AS20" s="2965"/>
      <c r="AT20" s="2965"/>
      <c r="AU20" s="2965"/>
      <c r="AV20" s="2965"/>
      <c r="AW20" s="2965"/>
      <c r="AX20" s="2965"/>
      <c r="AY20" s="2965"/>
      <c r="AZ20" s="2965" t="s">
        <v>3528</v>
      </c>
      <c r="BA20" s="2965"/>
      <c r="BB20" s="2965"/>
      <c r="BC20" s="2965"/>
      <c r="BD20" s="2965"/>
      <c r="BE20" s="2965"/>
      <c r="BF20" s="2965"/>
      <c r="BG20" s="2965"/>
      <c r="BH20" s="2965"/>
      <c r="BI20" s="2965"/>
      <c r="BJ20" s="2965"/>
      <c r="BK20" s="2965"/>
      <c r="BL20" s="2967" t="s">
        <v>1429</v>
      </c>
      <c r="BM20" s="2967"/>
      <c r="BN20" s="2968" t="s">
        <v>156</v>
      </c>
      <c r="BO20" s="2968"/>
      <c r="BP20" s="2968"/>
      <c r="BQ20" s="2968"/>
      <c r="BR20" s="2968"/>
      <c r="BS20" s="2968"/>
      <c r="BT20" s="2968"/>
      <c r="BU20" s="2968"/>
      <c r="BV20" s="2968"/>
      <c r="BW20" s="2968"/>
      <c r="BX20" s="2968" t="s">
        <v>150</v>
      </c>
      <c r="BY20" s="2968"/>
      <c r="BZ20" s="2968"/>
      <c r="CA20" s="2968"/>
      <c r="CB20" s="2968"/>
      <c r="CC20" s="2968"/>
      <c r="CD20" s="2968"/>
      <c r="CE20" s="2968"/>
      <c r="CF20" s="2968"/>
      <c r="CG20" s="2968"/>
      <c r="CH20" s="2968"/>
      <c r="CI20" s="2968"/>
      <c r="CJ20" s="2968"/>
      <c r="CK20" s="2968"/>
      <c r="CL20" s="2968"/>
      <c r="CM20" s="2967" t="s">
        <v>155</v>
      </c>
      <c r="CN20" s="2968"/>
      <c r="CO20" s="2968"/>
      <c r="CP20" s="2968"/>
      <c r="CQ20" s="2968"/>
      <c r="CR20" s="2968"/>
      <c r="CS20" s="2968"/>
      <c r="CT20" s="2968"/>
      <c r="CU20" s="2968"/>
      <c r="CV20" s="2941" t="s">
        <v>154</v>
      </c>
      <c r="CW20" s="2941"/>
      <c r="CX20" s="2941"/>
      <c r="CY20" s="2941"/>
      <c r="CZ20" s="2941"/>
      <c r="DA20" s="2941"/>
      <c r="DB20" s="2941"/>
      <c r="DC20" s="2941"/>
      <c r="DD20" s="2941"/>
      <c r="DE20" s="2941"/>
      <c r="DF20" s="2941"/>
      <c r="DG20" s="2941"/>
      <c r="DH20" s="2941"/>
      <c r="DI20" s="2941"/>
      <c r="DJ20" s="2941"/>
      <c r="DK20" s="2941"/>
      <c r="DL20" s="2941"/>
      <c r="DM20" s="2941"/>
      <c r="DN20" s="2941"/>
      <c r="DO20" s="2942"/>
      <c r="DP20"/>
      <c r="DQ20"/>
      <c r="DR20"/>
      <c r="DS20"/>
      <c r="DT20"/>
      <c r="DU20"/>
      <c r="DV20"/>
      <c r="DW20"/>
      <c r="DX20"/>
      <c r="DY20"/>
      <c r="DZ20"/>
      <c r="EA20"/>
      <c r="EB20"/>
      <c r="EC20"/>
      <c r="ED20"/>
      <c r="EE20"/>
      <c r="EF20" s="237"/>
      <c r="EO20" s="121" t="s">
        <v>153</v>
      </c>
      <c r="EP20" s="143" t="s">
        <v>152</v>
      </c>
      <c r="ER20" s="142"/>
      <c r="ES20" s="2768" t="s">
        <v>151</v>
      </c>
      <c r="ET20" s="2923" t="s">
        <v>150</v>
      </c>
      <c r="EU20" s="141"/>
      <c r="EV20" s="2811" t="s">
        <v>149</v>
      </c>
      <c r="EW20" s="2812"/>
      <c r="EX20" s="2812"/>
      <c r="EY20" s="2812"/>
      <c r="EZ20" s="2812"/>
      <c r="FA20" s="2812"/>
      <c r="FB20" s="2813" t="s">
        <v>148</v>
      </c>
      <c r="FC20" s="2814"/>
      <c r="FD20" s="2814"/>
      <c r="FE20" s="2814"/>
      <c r="FF20" s="2814"/>
      <c r="FG20" s="2814"/>
      <c r="FH20" s="3033" t="s">
        <v>147</v>
      </c>
      <c r="FI20" s="3034"/>
      <c r="FJ20" s="3035"/>
      <c r="FK20" s="3033" t="s">
        <v>225</v>
      </c>
      <c r="FL20" s="3034"/>
      <c r="FM20" s="3034"/>
      <c r="FN20" s="3035"/>
      <c r="FO20" s="243"/>
      <c r="FP20" s="535">
        <v>5</v>
      </c>
      <c r="FQ20" s="130" t="str">
        <f>EG44</f>
        <v/>
      </c>
      <c r="FR20" s="130" t="str">
        <f>EH44</f>
        <v/>
      </c>
      <c r="FS20" s="130" t="str">
        <f>EI44</f>
        <v/>
      </c>
      <c r="FT20" s="162" t="str">
        <f>EJ44</f>
        <v/>
      </c>
      <c r="FU20" s="168" t="str">
        <f>EY55</f>
        <v>0</v>
      </c>
      <c r="FV20" s="170" t="s">
        <v>1614</v>
      </c>
      <c r="FW20" s="839" t="str">
        <f>FA44</f>
        <v/>
      </c>
      <c r="FX20" s="170" t="s">
        <v>1615</v>
      </c>
      <c r="FY20" s="170" t="s">
        <v>1615</v>
      </c>
      <c r="FZ20" s="168" t="str">
        <f>FE55</f>
        <v>0</v>
      </c>
      <c r="GA20" s="170" t="s">
        <v>1614</v>
      </c>
      <c r="GB20" s="839" t="str">
        <f>FG$44</f>
        <v/>
      </c>
      <c r="GC20" s="170" t="s">
        <v>1615</v>
      </c>
      <c r="GD20" s="170" t="s">
        <v>1615</v>
      </c>
      <c r="GE20" s="229"/>
      <c r="GF20" s="229" t="str">
        <f>IF(EN20="要是正",IF(BN20="","",EK20&amp;" " &amp; BN20&amp;"、"),"")</f>
        <v/>
      </c>
      <c r="GG20" s="239" t="str">
        <f t="shared" si="0"/>
        <v/>
      </c>
      <c r="GH20" s="239"/>
      <c r="GI20" s="239"/>
      <c r="GJ20" s="239"/>
      <c r="GK20" s="240"/>
      <c r="GL20" s="10" t="str">
        <f>IF(EN20="要是正",IF(BN20="","",EK20&amp;" " &amp; BN20&amp;CHAR(10)),"")</f>
        <v/>
      </c>
      <c r="GM20" s="659"/>
      <c r="GN20" s="660"/>
      <c r="GO20" s="661"/>
      <c r="GP20" s="660"/>
      <c r="GQ20" s="662"/>
      <c r="GS20" s="411" t="str">
        <f t="shared" si="1"/>
        <v>指摘の具体的内容等</v>
      </c>
      <c r="GT20" s="27"/>
      <c r="GU20" s="27"/>
      <c r="GV20" s="413"/>
    </row>
    <row r="21" spans="1:205" s="10" customFormat="1" ht="50.1" customHeight="1" thickBot="1" x14ac:dyDescent="0.2">
      <c r="B21" s="111"/>
      <c r="C21" s="229"/>
      <c r="D21" s="229"/>
      <c r="E21" s="229"/>
      <c r="F21" s="229"/>
      <c r="G21" s="229"/>
      <c r="H21" s="229"/>
      <c r="J21" s="241"/>
      <c r="K21" s="242"/>
      <c r="L21" s="242"/>
      <c r="M21" s="2936"/>
      <c r="N21" s="2936"/>
      <c r="O21" s="2936"/>
      <c r="P21" s="2966"/>
      <c r="Q21" s="2966"/>
      <c r="R21" s="2966"/>
      <c r="S21" s="2966"/>
      <c r="T21" s="2966"/>
      <c r="U21" s="2966"/>
      <c r="V21" s="2966"/>
      <c r="W21" s="2966"/>
      <c r="X21" s="2966"/>
      <c r="Y21" s="2966"/>
      <c r="Z21" s="2966"/>
      <c r="AA21" s="2966"/>
      <c r="AB21" s="2966"/>
      <c r="AC21" s="2966"/>
      <c r="AD21" s="2966"/>
      <c r="AE21" s="2966"/>
      <c r="AF21" s="2966"/>
      <c r="AG21" s="2966"/>
      <c r="AH21" s="2966"/>
      <c r="AI21" s="2966"/>
      <c r="AJ21" s="2966"/>
      <c r="AK21" s="2966"/>
      <c r="AL21" s="2966"/>
      <c r="AM21" s="2966"/>
      <c r="AN21" s="2966"/>
      <c r="AO21" s="2966"/>
      <c r="AP21" s="2966"/>
      <c r="AQ21" s="2966"/>
      <c r="AR21" s="2966"/>
      <c r="AS21" s="2966"/>
      <c r="AT21" s="2966"/>
      <c r="AU21" s="2966"/>
      <c r="AV21" s="2966"/>
      <c r="AW21" s="2966"/>
      <c r="AX21" s="2966"/>
      <c r="AY21" s="2966"/>
      <c r="AZ21" s="2966"/>
      <c r="BA21" s="2966"/>
      <c r="BB21" s="2966"/>
      <c r="BC21" s="2966"/>
      <c r="BD21" s="2966"/>
      <c r="BE21" s="2966"/>
      <c r="BF21" s="2966"/>
      <c r="BG21" s="2966"/>
      <c r="BH21" s="2966"/>
      <c r="BI21" s="2966"/>
      <c r="BJ21" s="2966"/>
      <c r="BK21" s="2966"/>
      <c r="BL21" s="2936"/>
      <c r="BM21" s="2936"/>
      <c r="BN21" s="2937"/>
      <c r="BO21" s="2937"/>
      <c r="BP21" s="2937"/>
      <c r="BQ21" s="2937"/>
      <c r="BR21" s="2937"/>
      <c r="BS21" s="2937"/>
      <c r="BT21" s="2937"/>
      <c r="BU21" s="2937"/>
      <c r="BV21" s="2937"/>
      <c r="BW21" s="2937"/>
      <c r="BX21" s="2937"/>
      <c r="BY21" s="2937"/>
      <c r="BZ21" s="2937"/>
      <c r="CA21" s="2937"/>
      <c r="CB21" s="2937"/>
      <c r="CC21" s="2937"/>
      <c r="CD21" s="2937"/>
      <c r="CE21" s="2937"/>
      <c r="CF21" s="2937"/>
      <c r="CG21" s="2937"/>
      <c r="CH21" s="2937"/>
      <c r="CI21" s="2937"/>
      <c r="CJ21" s="2937"/>
      <c r="CK21" s="2937"/>
      <c r="CL21" s="2937"/>
      <c r="CM21" s="2936" t="s">
        <v>146</v>
      </c>
      <c r="CN21" s="2936"/>
      <c r="CO21" s="2936"/>
      <c r="CP21" s="2936" t="s">
        <v>81</v>
      </c>
      <c r="CQ21" s="2936"/>
      <c r="CR21" s="2936"/>
      <c r="CS21" s="2936" t="s">
        <v>145</v>
      </c>
      <c r="CT21" s="2937"/>
      <c r="CU21" s="2937"/>
      <c r="CV21" s="2943"/>
      <c r="CW21" s="2943"/>
      <c r="CX21" s="2943"/>
      <c r="CY21" s="2943"/>
      <c r="CZ21" s="2943"/>
      <c r="DA21" s="2943"/>
      <c r="DB21" s="2943"/>
      <c r="DC21" s="2943"/>
      <c r="DD21" s="2943"/>
      <c r="DE21" s="2943"/>
      <c r="DF21" s="2943"/>
      <c r="DG21" s="2943"/>
      <c r="DH21" s="2943"/>
      <c r="DI21" s="2943"/>
      <c r="DJ21" s="2943"/>
      <c r="DK21" s="2943"/>
      <c r="DL21" s="2943"/>
      <c r="DM21" s="2943"/>
      <c r="DN21" s="2943"/>
      <c r="DO21" s="2944"/>
      <c r="DP21"/>
      <c r="DQ21"/>
      <c r="DR21"/>
      <c r="DS21"/>
      <c r="DT21"/>
      <c r="DU21"/>
      <c r="DV21"/>
      <c r="DW21"/>
      <c r="DX21"/>
      <c r="DY21"/>
      <c r="DZ21"/>
      <c r="EA21"/>
      <c r="EB21"/>
      <c r="EC21"/>
      <c r="ED21"/>
      <c r="EE21"/>
      <c r="EF21" s="237"/>
      <c r="EG21" s="131" t="s">
        <v>144</v>
      </c>
      <c r="EH21" s="131" t="s">
        <v>143</v>
      </c>
      <c r="EI21" s="131" t="s">
        <v>142</v>
      </c>
      <c r="EJ21" s="131" t="s">
        <v>141</v>
      </c>
      <c r="EK21" s="140" t="s">
        <v>140</v>
      </c>
      <c r="EL21" s="131" t="s">
        <v>139</v>
      </c>
      <c r="EM21" s="139" t="s">
        <v>138</v>
      </c>
      <c r="EN21" s="130" t="s">
        <v>137</v>
      </c>
      <c r="EO21" s="237"/>
      <c r="EP21" s="237"/>
      <c r="EQ21" s="108" t="s">
        <v>136</v>
      </c>
      <c r="ER21" s="138"/>
      <c r="ES21" s="2922"/>
      <c r="ET21" s="2924"/>
      <c r="EU21" s="137"/>
      <c r="EV21" s="136" t="s">
        <v>135</v>
      </c>
      <c r="EW21" s="134" t="s">
        <v>134</v>
      </c>
      <c r="EX21" s="134" t="s">
        <v>131</v>
      </c>
      <c r="EY21" s="133" t="s">
        <v>130</v>
      </c>
      <c r="EZ21" s="133" t="s">
        <v>129</v>
      </c>
      <c r="FA21" s="132" t="s">
        <v>128</v>
      </c>
      <c r="FB21" s="135" t="s">
        <v>133</v>
      </c>
      <c r="FC21" s="133" t="s">
        <v>132</v>
      </c>
      <c r="FD21" s="134" t="s">
        <v>131</v>
      </c>
      <c r="FE21" s="133" t="s">
        <v>130</v>
      </c>
      <c r="FF21" s="133" t="s">
        <v>129</v>
      </c>
      <c r="FG21" s="132" t="s">
        <v>128</v>
      </c>
      <c r="FH21" s="130" t="s">
        <v>127</v>
      </c>
      <c r="FI21" s="130" t="s">
        <v>126</v>
      </c>
      <c r="FJ21" s="162" t="s">
        <v>125</v>
      </c>
      <c r="FK21" s="244"/>
      <c r="FL21" s="130" t="s">
        <v>127</v>
      </c>
      <c r="FM21" s="130" t="s">
        <v>126</v>
      </c>
      <c r="FN21" s="161" t="s">
        <v>125</v>
      </c>
      <c r="FO21" s="160"/>
      <c r="FP21" s="535">
        <v>6</v>
      </c>
      <c r="FQ21" s="27" t="str">
        <f>EG56</f>
        <v/>
      </c>
      <c r="FR21" s="130" t="str">
        <f>EH56</f>
        <v/>
      </c>
      <c r="FS21" s="130" t="str">
        <f>EI56</f>
        <v/>
      </c>
      <c r="FT21" s="27" t="str">
        <f>EJ56</f>
        <v/>
      </c>
      <c r="FU21" s="168" t="str">
        <f>EY76</f>
        <v>0</v>
      </c>
      <c r="FV21" s="170" t="s">
        <v>1614</v>
      </c>
      <c r="FW21" s="839" t="str">
        <f>FA56</f>
        <v/>
      </c>
      <c r="FX21" s="170" t="s">
        <v>1615</v>
      </c>
      <c r="FY21" s="170" t="s">
        <v>1615</v>
      </c>
      <c r="FZ21" s="168" t="str">
        <f>FE76</f>
        <v>0</v>
      </c>
      <c r="GA21" s="170" t="s">
        <v>1614</v>
      </c>
      <c r="GB21" s="839" t="str">
        <f>FG$56</f>
        <v/>
      </c>
      <c r="GC21" s="170" t="s">
        <v>1615</v>
      </c>
      <c r="GD21" s="170" t="s">
        <v>1615</v>
      </c>
      <c r="GE21" s="229"/>
      <c r="GF21" s="1747" t="str">
        <f t="shared" ref="GF21" si="3">IF(EN21="要是正",IF(BN21="","",EK21&amp;" " &amp; BN21&amp;"、"),"")</f>
        <v/>
      </c>
      <c r="GG21" s="239" t="str">
        <f t="shared" si="0"/>
        <v/>
      </c>
      <c r="GH21" s="239"/>
      <c r="GI21" s="239"/>
      <c r="GJ21" s="239"/>
      <c r="GK21" s="240"/>
      <c r="GL21" s="10" t="str">
        <f t="shared" ref="GL21:GL26" si="4">IF(EN21="要是正",IF(BN21="","",EK21&amp;" " &amp; BN21&amp;CHAR(10)),"")</f>
        <v/>
      </c>
      <c r="GM21" s="404" t="s">
        <v>135</v>
      </c>
      <c r="GN21" s="405" t="s">
        <v>1526</v>
      </c>
      <c r="GO21" s="405" t="s">
        <v>131</v>
      </c>
      <c r="GP21" s="405" t="s">
        <v>1527</v>
      </c>
      <c r="GQ21" s="406" t="s">
        <v>128</v>
      </c>
      <c r="GS21" s="411">
        <f t="shared" si="1"/>
        <v>0</v>
      </c>
      <c r="GT21" s="27"/>
      <c r="GU21" s="27"/>
      <c r="GV21" s="413"/>
    </row>
    <row r="22" spans="1:205" s="10" customFormat="1" ht="50.1" customHeight="1" x14ac:dyDescent="0.15">
      <c r="B22" s="111"/>
      <c r="C22" s="229"/>
      <c r="D22" s="229"/>
      <c r="E22" s="229"/>
      <c r="F22" s="229"/>
      <c r="G22" s="229"/>
      <c r="H22" s="229"/>
      <c r="J22" s="238"/>
      <c r="K22" s="242"/>
      <c r="L22" s="242"/>
      <c r="M22" s="2775" t="s">
        <v>973</v>
      </c>
      <c r="N22" s="2775"/>
      <c r="O22" s="2775"/>
      <c r="P22" s="3186" t="s">
        <v>44</v>
      </c>
      <c r="Q22" s="3187"/>
      <c r="R22" s="3187"/>
      <c r="S22" s="3187"/>
      <c r="T22" s="3187"/>
      <c r="U22" s="3187"/>
      <c r="V22" s="3187"/>
      <c r="W22" s="3187"/>
      <c r="X22" s="3187"/>
      <c r="Y22" s="3187"/>
      <c r="Z22" s="3188"/>
      <c r="AA22" s="3189" t="s">
        <v>550</v>
      </c>
      <c r="AB22" s="3189"/>
      <c r="AC22" s="3189"/>
      <c r="AD22" s="3189"/>
      <c r="AE22" s="3189"/>
      <c r="AF22" s="3189"/>
      <c r="AG22" s="3189"/>
      <c r="AH22" s="3189"/>
      <c r="AI22" s="3189"/>
      <c r="AJ22" s="3189"/>
      <c r="AK22" s="3189"/>
      <c r="AL22" s="3189"/>
      <c r="AM22" s="3189"/>
      <c r="AN22" s="3189"/>
      <c r="AO22" s="3189"/>
      <c r="AP22" s="3189"/>
      <c r="AQ22" s="3189"/>
      <c r="AR22" s="3189"/>
      <c r="AS22" s="3189"/>
      <c r="AT22" s="3189"/>
      <c r="AU22" s="3189"/>
      <c r="AV22" s="3189"/>
      <c r="AW22" s="3189"/>
      <c r="AX22" s="3189"/>
      <c r="AY22" s="3190"/>
      <c r="AZ22" s="2953"/>
      <c r="BA22" s="2953"/>
      <c r="BB22" s="2953"/>
      <c r="BC22" s="2953"/>
      <c r="BD22" s="2953"/>
      <c r="BE22" s="2953"/>
      <c r="BF22" s="2953"/>
      <c r="BG22" s="2953"/>
      <c r="BH22" s="2953"/>
      <c r="BI22" s="2953"/>
      <c r="BJ22" s="2953"/>
      <c r="BK22" s="2953"/>
      <c r="BL22" s="2819"/>
      <c r="BM22" s="2819"/>
      <c r="BN22" s="2820"/>
      <c r="BO22" s="2820"/>
      <c r="BP22" s="2820"/>
      <c r="BQ22" s="2820"/>
      <c r="BR22" s="2820"/>
      <c r="BS22" s="2820"/>
      <c r="BT22" s="2820"/>
      <c r="BU22" s="2820"/>
      <c r="BV22" s="2820"/>
      <c r="BW22" s="2820"/>
      <c r="BX22" s="2820"/>
      <c r="BY22" s="2820"/>
      <c r="BZ22" s="2820"/>
      <c r="CA22" s="2820"/>
      <c r="CB22" s="2820"/>
      <c r="CC22" s="2820"/>
      <c r="CD22" s="2820"/>
      <c r="CE22" s="2820"/>
      <c r="CF22" s="2820"/>
      <c r="CG22" s="2820"/>
      <c r="CH22" s="2820"/>
      <c r="CI22" s="2820"/>
      <c r="CJ22" s="2820"/>
      <c r="CK22" s="2820"/>
      <c r="CL22" s="2820"/>
      <c r="CM22" s="3046"/>
      <c r="CN22" s="3046"/>
      <c r="CO22" s="3046"/>
      <c r="CP22" s="3046"/>
      <c r="CQ22" s="3046"/>
      <c r="CR22" s="3046"/>
      <c r="CS22" s="3032"/>
      <c r="CT22" s="2953"/>
      <c r="CU22" s="2953"/>
      <c r="CV22" s="2956"/>
      <c r="CW22" s="2957"/>
      <c r="CX22" s="2957"/>
      <c r="CY22" s="2957"/>
      <c r="CZ22" s="2957"/>
      <c r="DA22" s="2957"/>
      <c r="DB22" s="2957"/>
      <c r="DC22" s="2957"/>
      <c r="DD22" s="2957"/>
      <c r="DE22" s="2957"/>
      <c r="DF22" s="2957"/>
      <c r="DG22" s="2957"/>
      <c r="DH22" s="2957"/>
      <c r="DI22" s="2957"/>
      <c r="DJ22" s="2957"/>
      <c r="DK22" s="2957"/>
      <c r="DL22" s="2957"/>
      <c r="DM22" s="2957"/>
      <c r="DN22" s="2957"/>
      <c r="DO22" s="2958"/>
      <c r="DP22"/>
      <c r="DQ22"/>
      <c r="DR22"/>
      <c r="DS22"/>
      <c r="DT22"/>
      <c r="DU22"/>
      <c r="DV22"/>
      <c r="DW22"/>
      <c r="DX22"/>
      <c r="DY22"/>
      <c r="DZ22"/>
      <c r="EA22"/>
      <c r="EB22"/>
      <c r="EC22"/>
      <c r="ED22"/>
      <c r="EE22"/>
      <c r="EF22" s="237"/>
      <c r="EG22" s="131">
        <f>COUNTIFS(AZ22,"―対象外")</f>
        <v>0</v>
      </c>
      <c r="EH22" s="131">
        <f>COUNTIFS(AZ22,"○指摘なし")</f>
        <v>0</v>
      </c>
      <c r="EI22" s="131">
        <f>COUNTIFS(AZ22,"×要是正（既存不適格以外）")</f>
        <v>0</v>
      </c>
      <c r="EJ22" s="131">
        <f>COUNTIFS(AZ22,"△既存不適格")</f>
        <v>0</v>
      </c>
      <c r="EK22" s="247" t="s">
        <v>222</v>
      </c>
      <c r="EL22" s="131" t="str">
        <f>P22</f>
        <v>予備電源</v>
      </c>
      <c r="EM22" s="130">
        <f>COUNTA(CM22:CR22)</f>
        <v>0</v>
      </c>
      <c r="EN22" s="129" t="str">
        <f>IF(AZ22="×要是正（既存不適格以外）","要是正","")&amp;IF(AZ22="△既存不適格","既存不適格","")</f>
        <v/>
      </c>
      <c r="EO22" s="121" t="str">
        <f>IF($EN22="要是正",MAX($EO$14:EO21)+1,"")</f>
        <v/>
      </c>
      <c r="EP22" s="121" t="str">
        <f>IF($EN22="要是正",MAX($EP$14:EP21)+1,"")</f>
        <v/>
      </c>
      <c r="EQ22" s="128" t="str">
        <f>IF(OR(AZ22="×要是正（既存不適格以外）",AZ22="△既存不適格"),EK22,"")</f>
        <v/>
      </c>
      <c r="ER22" s="127" t="str">
        <f>IF(OR($EN22="要是正",$EN22="既存不適格"),$EL22,"")</f>
        <v/>
      </c>
      <c r="ES22" s="122" t="str">
        <f>IF($EN22="要是正",IF(BN22="","",BN22),"")</f>
        <v/>
      </c>
      <c r="ET22" s="157" t="str">
        <f>IF($EN22="要是正",IF(BX22="","",BX22),"")</f>
        <v/>
      </c>
      <c r="EU22" s="156" t="str">
        <f>IF(CS22="未定","未定",IF(GN22="0","",IF(CS22="予定",TEXT(GN22,"([$-ja-JP]ge.m);@"),IF(CS22="改善済",TEXT(GN22,"[$-ja-JP]ge.m;@"),TEXT(EW22,"[$-ja-JP]ge.m;@")))))</f>
        <v/>
      </c>
      <c r="EV22" s="125" t="str">
        <f>IF(OR(EN22="要是正",EN22="既存不適格"),IF(OR(EM22&lt;2,CS22&lt;&gt;"予定"),"","令和"&amp;CM22&amp;"年"&amp;CP22&amp;"月1日"),"")</f>
        <v/>
      </c>
      <c r="EW22" s="123" t="str">
        <f>IF(EV22="","0",DATEVALUE(EV22))</f>
        <v>0</v>
      </c>
      <c r="EX22" s="124" t="str">
        <f>IF(EN22="要是正",IF(AND(CS22="予定",EM22=2),1,IF(CS22="改善済",2,"")),"")</f>
        <v/>
      </c>
      <c r="EY22" s="123" t="str">
        <f>IF(EX22=1,EW22,"0")</f>
        <v>0</v>
      </c>
      <c r="EZ22" s="123" t="str">
        <f>IF(EX22=2,EW22,"0")</f>
        <v>0</v>
      </c>
      <c r="FA22" s="122" t="str">
        <f>IF(AND(EN22="要是正",AND(EM22=0,CS22="未定")),CS22,"")</f>
        <v/>
      </c>
      <c r="FB22" s="125" t="str">
        <f>IF(EN22="既存不適格",IF(OR(EM22&lt;2,CS22&lt;&gt;"予定"),"","令和"&amp;CM22&amp;"年"&amp;CP22&amp;"月1日"),"")</f>
        <v/>
      </c>
      <c r="FC22" s="123" t="str">
        <f>IF(FB22="","0",DATEVALUE(FB22))</f>
        <v>0</v>
      </c>
      <c r="FD22" s="124" t="str">
        <f>IF(EN22="既存不適格",IF(AND(CS22="予定",EM22=2),1,IF(CS22="改善済",2,"")),"")</f>
        <v/>
      </c>
      <c r="FE22" s="123" t="str">
        <f>IF(FD22=1,FC22,"0")</f>
        <v>0</v>
      </c>
      <c r="FF22" s="123" t="str">
        <f>IF(FD22=2,FC22,"0")</f>
        <v>0</v>
      </c>
      <c r="FG22" s="122" t="str">
        <f>IF(AND(EN22="既存不適格",AND(EM22=0,CS22="未定")),CS22,"")</f>
        <v/>
      </c>
      <c r="FH22" s="121"/>
      <c r="FI22" s="121"/>
      <c r="FJ22" s="228"/>
      <c r="FK22" s="130">
        <v>11</v>
      </c>
      <c r="FL22" s="130" t="s">
        <v>185</v>
      </c>
      <c r="FM22" s="130" t="s">
        <v>221</v>
      </c>
      <c r="FN22" s="130" t="s">
        <v>220</v>
      </c>
      <c r="FP22" s="535">
        <v>7</v>
      </c>
      <c r="FQ22" s="407" t="str">
        <f>EG77</f>
        <v/>
      </c>
      <c r="FR22" s="130" t="str">
        <f>EH77</f>
        <v/>
      </c>
      <c r="FS22" s="130" t="str">
        <f>EI77</f>
        <v/>
      </c>
      <c r="FT22" s="641" t="str">
        <f>EJ77</f>
        <v/>
      </c>
      <c r="FU22" s="168" t="str">
        <f>EY83</f>
        <v>0</v>
      </c>
      <c r="FV22" s="170" t="s">
        <v>1614</v>
      </c>
      <c r="FW22" s="839" t="str">
        <f>FA77</f>
        <v/>
      </c>
      <c r="FX22" s="170" t="s">
        <v>1615</v>
      </c>
      <c r="FY22" s="170" t="s">
        <v>1615</v>
      </c>
      <c r="FZ22" s="168" t="str">
        <f>FE83</f>
        <v>0</v>
      </c>
      <c r="GA22" s="170" t="s">
        <v>1614</v>
      </c>
      <c r="GB22" s="839" t="str">
        <f>FG$77</f>
        <v/>
      </c>
      <c r="GC22" s="170" t="s">
        <v>1615</v>
      </c>
      <c r="GD22" s="170" t="s">
        <v>1615</v>
      </c>
      <c r="GF22" s="10" t="str">
        <f t="shared" ref="GF22:GF26" si="5">IF(EN22="要是正",IF(BN22="","",EQ22&amp;" "&amp;GW22&amp;" "&amp;BN22&amp;"、"),"")</f>
        <v/>
      </c>
      <c r="GG22" s="239" t="str">
        <f t="shared" si="0"/>
        <v/>
      </c>
      <c r="GH22" s="239" t="str">
        <f t="shared" ref="GH22:GH26" si="6">IF(OR($AZ22="×要是正（既存不適格以外）",$AZ22="△既存不適格"),"○", IF($AZ22="―対象外","―",""))</f>
        <v/>
      </c>
      <c r="GI22" s="239" t="str">
        <f t="shared" ref="GI22:GI26" si="7">IF($AZ22="△既存不適格","○", IF($AZ22="―対象外","―",""))</f>
        <v/>
      </c>
      <c r="GJ22" s="239">
        <f t="shared" ref="GJ22:GJ26" si="8">IF($AZ22="―対象外","―",$BL22)</f>
        <v>0</v>
      </c>
      <c r="GK22" s="248" t="str">
        <f>IF($AZ22="―対象外","○","")</f>
        <v/>
      </c>
      <c r="GL22" s="10" t="str">
        <f t="shared" si="4"/>
        <v/>
      </c>
      <c r="GM22" s="407" t="str">
        <f>IF(NOT(OR(CS22="未定",CS22="")),"令和"&amp;CM22&amp;"年"&amp;CP22&amp;"月1日","")</f>
        <v/>
      </c>
      <c r="GN22" s="408" t="str">
        <f>IF(GM22="","0",DATEVALUE(GM22))</f>
        <v>0</v>
      </c>
      <c r="GO22" s="409" t="str">
        <f>IF(OR(CS22="予定",CS22="改善済"),1,"")</f>
        <v/>
      </c>
      <c r="GP22" s="408" t="str">
        <f>IF(GO22=1,GN22,"0")</f>
        <v>0</v>
      </c>
      <c r="GQ22" s="410" t="str">
        <f>IF(AND(EP22="要是正",AND(EO22=0,CS22="未定")),CS22,"")</f>
        <v/>
      </c>
      <c r="GS22" s="411">
        <f t="shared" si="1"/>
        <v>0</v>
      </c>
      <c r="GT22" s="27"/>
      <c r="GU22" s="27"/>
      <c r="GV22" s="413"/>
      <c r="GW22" s="10" t="str">
        <f>P22</f>
        <v>予備電源</v>
      </c>
    </row>
    <row r="23" spans="1:205" s="10" customFormat="1" ht="50.1" customHeight="1" x14ac:dyDescent="0.15">
      <c r="B23" s="111"/>
      <c r="C23" s="1969"/>
      <c r="D23" s="1969"/>
      <c r="E23" s="1969"/>
      <c r="F23" s="1969"/>
      <c r="G23" s="254">
        <v>60</v>
      </c>
      <c r="H23" s="1969"/>
      <c r="J23" s="238"/>
      <c r="K23" s="242"/>
      <c r="L23" s="242"/>
      <c r="M23" s="2775" t="s">
        <v>970</v>
      </c>
      <c r="N23" s="2775"/>
      <c r="O23" s="2775"/>
      <c r="P23" s="3206" t="s">
        <v>548</v>
      </c>
      <c r="Q23" s="3207"/>
      <c r="R23" s="3207"/>
      <c r="S23" s="3207"/>
      <c r="T23" s="3207"/>
      <c r="U23" s="3207"/>
      <c r="V23" s="3207"/>
      <c r="W23" s="3207"/>
      <c r="X23" s="3207"/>
      <c r="Y23" s="3207"/>
      <c r="Z23" s="3208"/>
      <c r="AA23" s="3178" t="s">
        <v>547</v>
      </c>
      <c r="AB23" s="3178"/>
      <c r="AC23" s="3178"/>
      <c r="AD23" s="3178"/>
      <c r="AE23" s="3178"/>
      <c r="AF23" s="3178"/>
      <c r="AG23" s="3178"/>
      <c r="AH23" s="3178"/>
      <c r="AI23" s="3178"/>
      <c r="AJ23" s="3178"/>
      <c r="AK23" s="3178"/>
      <c r="AL23" s="3178"/>
      <c r="AM23" s="3178"/>
      <c r="AN23" s="3178"/>
      <c r="AO23" s="3178"/>
      <c r="AP23" s="3178"/>
      <c r="AQ23" s="3178"/>
      <c r="AR23" s="3178"/>
      <c r="AS23" s="3178"/>
      <c r="AT23" s="3178"/>
      <c r="AU23" s="3178"/>
      <c r="AV23" s="3178"/>
      <c r="AW23" s="3178"/>
      <c r="AX23" s="3178"/>
      <c r="AY23" s="3179"/>
      <c r="AZ23" s="2953"/>
      <c r="BA23" s="2953"/>
      <c r="BB23" s="2953"/>
      <c r="BC23" s="2953"/>
      <c r="BD23" s="2953"/>
      <c r="BE23" s="2953"/>
      <c r="BF23" s="2953"/>
      <c r="BG23" s="2953"/>
      <c r="BH23" s="2953"/>
      <c r="BI23" s="2953"/>
      <c r="BJ23" s="2953"/>
      <c r="BK23" s="2953"/>
      <c r="BL23" s="2819"/>
      <c r="BM23" s="2819"/>
      <c r="BN23" s="2820"/>
      <c r="BO23" s="2820"/>
      <c r="BP23" s="2820"/>
      <c r="BQ23" s="2820"/>
      <c r="BR23" s="2820"/>
      <c r="BS23" s="2820"/>
      <c r="BT23" s="2820"/>
      <c r="BU23" s="2820"/>
      <c r="BV23" s="2820"/>
      <c r="BW23" s="2820"/>
      <c r="BX23" s="2820"/>
      <c r="BY23" s="2820"/>
      <c r="BZ23" s="2820"/>
      <c r="CA23" s="2820"/>
      <c r="CB23" s="2820"/>
      <c r="CC23" s="2820"/>
      <c r="CD23" s="2820"/>
      <c r="CE23" s="2820"/>
      <c r="CF23" s="2820"/>
      <c r="CG23" s="2820"/>
      <c r="CH23" s="2820"/>
      <c r="CI23" s="2820"/>
      <c r="CJ23" s="2820"/>
      <c r="CK23" s="2820"/>
      <c r="CL23" s="2820"/>
      <c r="CM23" s="3046"/>
      <c r="CN23" s="3046"/>
      <c r="CO23" s="3046"/>
      <c r="CP23" s="3046"/>
      <c r="CQ23" s="3046"/>
      <c r="CR23" s="3046"/>
      <c r="CS23" s="3032"/>
      <c r="CT23" s="2953"/>
      <c r="CU23" s="2953"/>
      <c r="CV23" s="2808"/>
      <c r="CW23" s="2809"/>
      <c r="CX23" s="2809"/>
      <c r="CY23" s="2809"/>
      <c r="CZ23" s="2809"/>
      <c r="DA23" s="2809"/>
      <c r="DB23" s="2809"/>
      <c r="DC23" s="2809"/>
      <c r="DD23" s="2809"/>
      <c r="DE23" s="2809"/>
      <c r="DF23" s="2809"/>
      <c r="DG23" s="2809"/>
      <c r="DH23" s="2809"/>
      <c r="DI23" s="2809"/>
      <c r="DJ23" s="2809"/>
      <c r="DK23" s="2809"/>
      <c r="DL23" s="2809"/>
      <c r="DM23" s="2809"/>
      <c r="DN23" s="2809"/>
      <c r="DO23" s="2810"/>
      <c r="DP23" s="361"/>
      <c r="DQ23" s="361"/>
      <c r="DR23" s="361"/>
      <c r="DS23" s="361"/>
      <c r="DT23" s="361"/>
      <c r="DU23" s="361"/>
      <c r="DV23" s="361"/>
      <c r="DW23" s="361"/>
      <c r="DX23" s="361"/>
      <c r="DY23" s="361"/>
      <c r="DZ23" s="361"/>
      <c r="EA23" s="361"/>
      <c r="EB23" s="361"/>
      <c r="EC23" s="361"/>
      <c r="ED23" s="361"/>
      <c r="EE23" s="361"/>
      <c r="EF23" s="237"/>
      <c r="EG23" s="131">
        <f>COUNTIFS(AZ23,"―対象外")</f>
        <v>0</v>
      </c>
      <c r="EH23" s="131">
        <f>COUNTIFS(AZ23,"○指摘なし")</f>
        <v>0</v>
      </c>
      <c r="EI23" s="131">
        <f>COUNTIFS(AZ23,"×要是正（既存不適格以外）")</f>
        <v>0</v>
      </c>
      <c r="EJ23" s="131">
        <f>COUNTIFS(AZ23,"△既存不適格")</f>
        <v>0</v>
      </c>
      <c r="EK23" s="247" t="s">
        <v>1469</v>
      </c>
      <c r="EL23" s="131" t="str">
        <f t="shared" ref="EL23:EL26" si="9">P23</f>
        <v>照度</v>
      </c>
      <c r="EM23" s="130">
        <f>COUNTA(CM23:CR23)</f>
        <v>0</v>
      </c>
      <c r="EN23" s="129" t="str">
        <f>IF(AZ23="×要是正（既存不適格以外）","要是正","")&amp;IF(AZ23="△既存不適格","既存不適格","")</f>
        <v/>
      </c>
      <c r="EO23" s="121" t="str">
        <f>IF($EN23="要是正",MAX($EO$14:EO22)+1,"")</f>
        <v/>
      </c>
      <c r="EP23" s="121" t="str">
        <f>IF($EN23="要是正",MAX($EP$14:EP22)+1,"")</f>
        <v/>
      </c>
      <c r="EQ23" s="128" t="str">
        <f>IF(OR(AZ23="×要是正（既存不適格以外）",AZ23="△既存不適格"),EK23,"")</f>
        <v/>
      </c>
      <c r="ER23" s="127" t="str">
        <f>IF(OR($EN23="要是正",$EN23="既存不適格"),$EL23,"")</f>
        <v/>
      </c>
      <c r="ES23" s="122" t="str">
        <f>IF($EN23="要是正",IF(BN23="","",BN23),"")</f>
        <v/>
      </c>
      <c r="ET23" s="157" t="str">
        <f>IF($EN23="要是正",IF(BX23="","",BX23),"")</f>
        <v/>
      </c>
      <c r="EU23" s="156" t="str">
        <f t="shared" ref="EU23" si="10">IF(CS23="未定","未定",IF(GN23="0","",IF(CS23="予定",TEXT(GN23,"([$-ja-JP]ge.m);@"),IF(CS23="改善済",TEXT(GN23,"[$-ja-JP]ge.m;@"),TEXT(EW23,"[$-ja-JP]ge.m;@")))))</f>
        <v/>
      </c>
      <c r="EV23" s="125" t="str">
        <f>IF(OR(EN23="要是正",EN23="既存不適格"),IF(OR(EM23&lt;2,CS23&lt;&gt;"予定"),"","令和"&amp;CM23&amp;"年"&amp;CP23&amp;"月1日"),"")</f>
        <v/>
      </c>
      <c r="EW23" s="123" t="str">
        <f>IF(EV23="","0",DATEVALUE(EV23))</f>
        <v>0</v>
      </c>
      <c r="EX23" s="124" t="str">
        <f>IF(EN23="要是正",IF(AND(CS23="予定",EM23=2),1,IF(CS23="改善済",2,"")),"")</f>
        <v/>
      </c>
      <c r="EY23" s="123" t="str">
        <f>IF(EX23=1,EW23,"0")</f>
        <v>0</v>
      </c>
      <c r="EZ23" s="123" t="str">
        <f>IF(EX23=2,EW23,"0")</f>
        <v>0</v>
      </c>
      <c r="FA23" s="122" t="str">
        <f>IF(AND(EN23="要是正",AND(EM23=0,CS23="未定")),CS23,"")</f>
        <v/>
      </c>
      <c r="FB23" s="125" t="str">
        <f>IF(EN23="既存不適格",IF(OR(EM23&lt;2,CS23&lt;&gt;"予定"),"","令和"&amp;CM23&amp;"年"&amp;CP23&amp;"月1日"),"")</f>
        <v/>
      </c>
      <c r="FC23" s="123" t="str">
        <f>IF(FB23="","0",DATEVALUE(FB23))</f>
        <v>0</v>
      </c>
      <c r="FD23" s="124" t="str">
        <f>IF(EN23="既存不適格",IF(AND(CS23="予定",EM23=2),1,IF(CS23="改善済",2,"")),"")</f>
        <v/>
      </c>
      <c r="FE23" s="123" t="str">
        <f>IF(FD23=1,FC23,"0")</f>
        <v>0</v>
      </c>
      <c r="FF23" s="123" t="str">
        <f>IF(FD23=2,FC23,"0")</f>
        <v>0</v>
      </c>
      <c r="FG23" s="122" t="str">
        <f>IF(AND(EN23="既存不適格",AND(EM23=0,CS23="未定")),CS23,"")</f>
        <v/>
      </c>
      <c r="FH23" s="121"/>
      <c r="FI23" s="121"/>
      <c r="FJ23" s="1968"/>
      <c r="FK23" s="130">
        <v>12</v>
      </c>
      <c r="FL23" s="130" t="s">
        <v>1617</v>
      </c>
      <c r="FM23" s="130" t="s">
        <v>1620</v>
      </c>
      <c r="FN23" s="130" t="s">
        <v>1621</v>
      </c>
      <c r="FP23" s="535">
        <v>8</v>
      </c>
      <c r="FQ23" s="407">
        <f t="shared" ref="FQ23:FT24" si="11">EG83</f>
        <v>0</v>
      </c>
      <c r="FR23" s="130">
        <f t="shared" si="11"/>
        <v>0</v>
      </c>
      <c r="FS23" s="130">
        <f t="shared" si="11"/>
        <v>0</v>
      </c>
      <c r="FT23" s="641">
        <f t="shared" si="11"/>
        <v>0</v>
      </c>
      <c r="FU23" s="168" t="str">
        <f>EY106</f>
        <v>0</v>
      </c>
      <c r="FV23" s="170" t="s">
        <v>1614</v>
      </c>
      <c r="FW23" s="839">
        <f>FA83</f>
        <v>0</v>
      </c>
      <c r="FX23" s="170" t="s">
        <v>1615</v>
      </c>
      <c r="FY23" s="170" t="s">
        <v>1615</v>
      </c>
      <c r="FZ23" s="168" t="str">
        <f>FE106</f>
        <v>0</v>
      </c>
      <c r="GA23" s="170" t="s">
        <v>1614</v>
      </c>
      <c r="GB23" s="839" t="str">
        <f>FG$84</f>
        <v/>
      </c>
      <c r="GC23" s="170" t="s">
        <v>1615</v>
      </c>
      <c r="GD23" s="170" t="s">
        <v>1615</v>
      </c>
      <c r="GF23" s="10" t="str">
        <f t="shared" si="5"/>
        <v/>
      </c>
      <c r="GG23" s="239" t="str">
        <f t="shared" si="0"/>
        <v/>
      </c>
      <c r="GH23" s="239" t="str">
        <f t="shared" si="6"/>
        <v/>
      </c>
      <c r="GI23" s="239" t="str">
        <f t="shared" si="7"/>
        <v/>
      </c>
      <c r="GJ23" s="239">
        <f t="shared" si="8"/>
        <v>0</v>
      </c>
      <c r="GK23" s="248" t="str">
        <f>IF($AZ23="―対象外","○","")</f>
        <v/>
      </c>
      <c r="GL23" s="10" t="str">
        <f t="shared" ref="GL23" si="12">IF(EN23="要是正",IF(BN23="","",EK23&amp;" " &amp; BN23&amp;CHAR(10)),"")</f>
        <v/>
      </c>
      <c r="GM23" s="407" t="str">
        <f>IF(NOT(OR(CS23="未定",CS23="")),"令和"&amp;CM23&amp;"年"&amp;CP23&amp;"月1日","")</f>
        <v/>
      </c>
      <c r="GN23" s="408" t="str">
        <f>IF(GM23="","0",DATEVALUE(GM23))</f>
        <v>0</v>
      </c>
      <c r="GO23" s="409" t="str">
        <f>IF(OR(CS23="予定",CS23="改善済"),1,"")</f>
        <v/>
      </c>
      <c r="GP23" s="408" t="str">
        <f>IF(GO23=1,GN23,"0")</f>
        <v>0</v>
      </c>
      <c r="GQ23" s="410" t="str">
        <f>IF(AND(EP23="要是正",AND(EO23=0,CS23="未定")),CS23,"")</f>
        <v/>
      </c>
      <c r="GS23" s="411">
        <f t="shared" ref="GS23" si="13">IF(AZ23="△既存不適格",BN23&amp;"(既存不適格)",BN23)</f>
        <v>0</v>
      </c>
      <c r="GT23" s="27"/>
      <c r="GU23" s="27"/>
      <c r="GV23" s="413"/>
      <c r="GW23" s="10" t="str">
        <f t="shared" ref="GW23" si="14">P23</f>
        <v>照度</v>
      </c>
    </row>
    <row r="24" spans="1:205" s="10" customFormat="1" ht="50.1" customHeight="1" x14ac:dyDescent="0.15">
      <c r="B24" s="111"/>
      <c r="C24" s="229"/>
      <c r="D24" s="229"/>
      <c r="E24" s="229"/>
      <c r="F24" s="229"/>
      <c r="G24" s="254">
        <v>60</v>
      </c>
      <c r="H24" s="229"/>
      <c r="J24" s="238"/>
      <c r="K24" s="242"/>
      <c r="L24" s="242"/>
      <c r="M24" s="2775" t="s">
        <v>1083</v>
      </c>
      <c r="N24" s="2775"/>
      <c r="O24" s="2775"/>
      <c r="P24" s="3209"/>
      <c r="Q24" s="3210"/>
      <c r="R24" s="3210"/>
      <c r="S24" s="3210"/>
      <c r="T24" s="3210"/>
      <c r="U24" s="3210"/>
      <c r="V24" s="3210"/>
      <c r="W24" s="3210"/>
      <c r="X24" s="3210"/>
      <c r="Y24" s="3210"/>
      <c r="Z24" s="3211"/>
      <c r="AA24" s="3212" t="s">
        <v>6406</v>
      </c>
      <c r="AB24" s="3212"/>
      <c r="AC24" s="3212"/>
      <c r="AD24" s="3212"/>
      <c r="AE24" s="3212"/>
      <c r="AF24" s="3212"/>
      <c r="AG24" s="3212"/>
      <c r="AH24" s="3212"/>
      <c r="AI24" s="3212"/>
      <c r="AJ24" s="3212"/>
      <c r="AK24" s="3212"/>
      <c r="AL24" s="3212"/>
      <c r="AM24" s="3212"/>
      <c r="AN24" s="3212"/>
      <c r="AO24" s="3212"/>
      <c r="AP24" s="3212"/>
      <c r="AQ24" s="3212"/>
      <c r="AR24" s="3212"/>
      <c r="AS24" s="3212"/>
      <c r="AT24" s="3212"/>
      <c r="AU24" s="3212"/>
      <c r="AV24" s="3212"/>
      <c r="AW24" s="3212"/>
      <c r="AX24" s="3212"/>
      <c r="AY24" s="3213"/>
      <c r="AZ24" s="2953"/>
      <c r="BA24" s="2953"/>
      <c r="BB24" s="2953"/>
      <c r="BC24" s="2953"/>
      <c r="BD24" s="2953"/>
      <c r="BE24" s="2953"/>
      <c r="BF24" s="2953"/>
      <c r="BG24" s="2953"/>
      <c r="BH24" s="2953"/>
      <c r="BI24" s="2953"/>
      <c r="BJ24" s="2953"/>
      <c r="BK24" s="2953"/>
      <c r="BL24" s="2819"/>
      <c r="BM24" s="2819"/>
      <c r="BN24" s="2820"/>
      <c r="BO24" s="2820"/>
      <c r="BP24" s="2820"/>
      <c r="BQ24" s="2820"/>
      <c r="BR24" s="2820"/>
      <c r="BS24" s="2820"/>
      <c r="BT24" s="2820"/>
      <c r="BU24" s="2820"/>
      <c r="BV24" s="2820"/>
      <c r="BW24" s="2820"/>
      <c r="BX24" s="3214"/>
      <c r="BY24" s="3214"/>
      <c r="BZ24" s="3214"/>
      <c r="CA24" s="3214"/>
      <c r="CB24" s="3214"/>
      <c r="CC24" s="3214"/>
      <c r="CD24" s="3214"/>
      <c r="CE24" s="3214"/>
      <c r="CF24" s="3214"/>
      <c r="CG24" s="3214"/>
      <c r="CH24" s="3214"/>
      <c r="CI24" s="3214"/>
      <c r="CJ24" s="3214"/>
      <c r="CK24" s="3214"/>
      <c r="CL24" s="3214"/>
      <c r="CM24" s="3201"/>
      <c r="CN24" s="3201"/>
      <c r="CO24" s="3201"/>
      <c r="CP24" s="3201"/>
      <c r="CQ24" s="3201"/>
      <c r="CR24" s="3201"/>
      <c r="CS24" s="3204"/>
      <c r="CT24" s="3205"/>
      <c r="CU24" s="3205"/>
      <c r="CV24" s="3040"/>
      <c r="CW24" s="3041"/>
      <c r="CX24" s="3041"/>
      <c r="CY24" s="3041"/>
      <c r="CZ24" s="3041"/>
      <c r="DA24" s="3041"/>
      <c r="DB24" s="3041"/>
      <c r="DC24" s="3041"/>
      <c r="DD24" s="3041"/>
      <c r="DE24" s="3041"/>
      <c r="DF24" s="3041"/>
      <c r="DG24" s="3041"/>
      <c r="DH24" s="3041"/>
      <c r="DI24" s="3041"/>
      <c r="DJ24" s="3041"/>
      <c r="DK24" s="3041"/>
      <c r="DL24" s="3041"/>
      <c r="DM24" s="3041"/>
      <c r="DN24" s="3041"/>
      <c r="DO24" s="3042"/>
      <c r="DP24"/>
      <c r="DQ24"/>
      <c r="DR24"/>
      <c r="DS24"/>
      <c r="DT24"/>
      <c r="DU24"/>
      <c r="DV24"/>
      <c r="DW24"/>
      <c r="DX24"/>
      <c r="DY24"/>
      <c r="DZ24"/>
      <c r="EA24"/>
      <c r="EB24"/>
      <c r="EC24"/>
      <c r="ED24"/>
      <c r="EE24"/>
      <c r="EF24" s="237"/>
      <c r="EG24" s="131">
        <f>COUNTIFS(AZ24,"―対象外")</f>
        <v>0</v>
      </c>
      <c r="EH24" s="131">
        <f>COUNTIFS(AZ24,"○指摘なし")</f>
        <v>0</v>
      </c>
      <c r="EI24" s="131">
        <f>COUNTIFS(AZ24,"×要是正（既存不適格以外）")</f>
        <v>0</v>
      </c>
      <c r="EJ24" s="131">
        <f>COUNTIFS(AZ24,"△既存不適格")</f>
        <v>0</v>
      </c>
      <c r="EK24" s="247" t="s">
        <v>1470</v>
      </c>
      <c r="EL24" s="131" t="str">
        <f>P23</f>
        <v>照度</v>
      </c>
      <c r="EM24" s="130">
        <f>COUNTA(CM24:CR24)</f>
        <v>0</v>
      </c>
      <c r="EN24" s="129" t="str">
        <f>IF(AZ24="×要是正（既存不適格以外）","要是正","")&amp;IF(AZ24="△既存不適格","既存不適格","")</f>
        <v/>
      </c>
      <c r="EO24" s="121" t="str">
        <f>IF($EN24="要是正",MAX($EO$14:EO23)+1,"")</f>
        <v/>
      </c>
      <c r="EP24" s="121" t="str">
        <f>IF($EN24="要是正",MAX($EP$14:EP23)+1,"")</f>
        <v/>
      </c>
      <c r="EQ24" s="128" t="str">
        <f>IF(OR(AZ24="×要是正（既存不適格以外）",AZ24="△既存不適格"),EK24,"")</f>
        <v/>
      </c>
      <c r="ER24" s="127" t="str">
        <f>IF(OR($EN24="要是正",$EN24="既存不適格"),$EL24,"")</f>
        <v/>
      </c>
      <c r="ES24" s="122" t="str">
        <f>IF($EN24="要是正",IF(BN24="","",BN24),"")</f>
        <v/>
      </c>
      <c r="ET24" s="157" t="str">
        <f>IF($EN24="要是正",IF(BX24="","",BX24),"")</f>
        <v/>
      </c>
      <c r="EU24" s="156" t="str">
        <f t="shared" ref="EU24:EU26" si="15">IF(CS24="未定","未定",IF(GN24="0","",IF(CS24="予定",TEXT(GN24,"([$-ja-JP]ge.m);@"),IF(CS24="改善済",TEXT(GN24,"[$-ja-JP]ge.m;@"),TEXT(EW24,"[$-ja-JP]ge.m;@")))))</f>
        <v/>
      </c>
      <c r="EV24" s="125" t="str">
        <f>IF(OR(EN24="要是正",EN24="既存不適格"),IF(OR(EM24&lt;2,CS24&lt;&gt;"予定"),"","令和"&amp;CM24&amp;"年"&amp;CP24&amp;"月1日"),"")</f>
        <v/>
      </c>
      <c r="EW24" s="123" t="str">
        <f>IF(EV24="","0",DATEVALUE(EV24))</f>
        <v>0</v>
      </c>
      <c r="EX24" s="124" t="str">
        <f>IF(EN24="要是正",IF(AND(CS24="予定",EM24=2),1,IF(CS24="改善済",2,"")),"")</f>
        <v/>
      </c>
      <c r="EY24" s="123" t="str">
        <f>IF(EX24=1,EW24,"0")</f>
        <v>0</v>
      </c>
      <c r="EZ24" s="123" t="str">
        <f>IF(EX24=2,EW24,"0")</f>
        <v>0</v>
      </c>
      <c r="FA24" s="122" t="str">
        <f>IF(AND(EN24="要是正",AND(EM24=0,CS24="未定")),CS24,"")</f>
        <v/>
      </c>
      <c r="FB24" s="125" t="str">
        <f>IF(EN24="既存不適格",IF(OR(EM24&lt;2,CS24&lt;&gt;"予定"),"","令和"&amp;CM24&amp;"年"&amp;CP24&amp;"月1日"),"")</f>
        <v/>
      </c>
      <c r="FC24" s="123" t="str">
        <f>IF(FB24="","0",DATEVALUE(FB24))</f>
        <v>0</v>
      </c>
      <c r="FD24" s="124" t="str">
        <f>IF(EN24="既存不適格",IF(AND(CS24="予定",EM24=2),1,IF(CS24="改善済",2,"")),"")</f>
        <v/>
      </c>
      <c r="FE24" s="123" t="str">
        <f>IF(FD24=1,FC24,"0")</f>
        <v>0</v>
      </c>
      <c r="FF24" s="123" t="str">
        <f>IF(FD24=2,FC24,"0")</f>
        <v>0</v>
      </c>
      <c r="FG24" s="122" t="str">
        <f>IF(AND(EN24="既存不適格",AND(EM24=0,CS24="未定")),CS24,"")</f>
        <v/>
      </c>
      <c r="FH24" s="121"/>
      <c r="FI24" s="121"/>
      <c r="FJ24" s="620"/>
      <c r="FK24" s="130">
        <v>12</v>
      </c>
      <c r="FL24" s="130" t="s">
        <v>1617</v>
      </c>
      <c r="FM24" s="130" t="s">
        <v>1620</v>
      </c>
      <c r="FN24" s="130" t="s">
        <v>1621</v>
      </c>
      <c r="FP24" s="535">
        <v>8</v>
      </c>
      <c r="FQ24" s="407" t="str">
        <f t="shared" si="11"/>
        <v/>
      </c>
      <c r="FR24" s="130" t="str">
        <f t="shared" si="11"/>
        <v/>
      </c>
      <c r="FS24" s="130" t="str">
        <f t="shared" si="11"/>
        <v/>
      </c>
      <c r="FT24" s="641" t="str">
        <f t="shared" si="11"/>
        <v/>
      </c>
      <c r="FU24" s="168" t="str">
        <f>EY107</f>
        <v>0</v>
      </c>
      <c r="FV24" s="170" t="s">
        <v>1614</v>
      </c>
      <c r="FW24" s="839" t="str">
        <f>FA84</f>
        <v/>
      </c>
      <c r="FX24" s="170" t="s">
        <v>1615</v>
      </c>
      <c r="FY24" s="170" t="s">
        <v>1615</v>
      </c>
      <c r="FZ24" s="168" t="str">
        <f>FE107</f>
        <v>0</v>
      </c>
      <c r="GA24" s="170" t="s">
        <v>1614</v>
      </c>
      <c r="GB24" s="839" t="str">
        <f>FG$84</f>
        <v/>
      </c>
      <c r="GC24" s="170" t="s">
        <v>1615</v>
      </c>
      <c r="GD24" s="170" t="s">
        <v>1615</v>
      </c>
      <c r="GF24" s="10" t="str">
        <f t="shared" si="5"/>
        <v/>
      </c>
      <c r="GG24" s="239" t="str">
        <f t="shared" si="0"/>
        <v/>
      </c>
      <c r="GH24" s="239" t="str">
        <f t="shared" si="6"/>
        <v/>
      </c>
      <c r="GI24" s="239" t="str">
        <f t="shared" si="7"/>
        <v/>
      </c>
      <c r="GJ24" s="239">
        <f t="shared" si="8"/>
        <v>0</v>
      </c>
      <c r="GK24" s="248" t="str">
        <f>IF($AZ24="―対象外","○","")</f>
        <v/>
      </c>
      <c r="GL24" s="10" t="str">
        <f t="shared" si="4"/>
        <v/>
      </c>
      <c r="GM24" s="407" t="str">
        <f>IF(NOT(OR(CS24="未定",CS24="")),"令和"&amp;CM24&amp;"年"&amp;CP24&amp;"月1日","")</f>
        <v/>
      </c>
      <c r="GN24" s="408" t="str">
        <f>IF(GM24="","0",DATEVALUE(GM24))</f>
        <v>0</v>
      </c>
      <c r="GO24" s="409" t="str">
        <f>IF(OR(CS24="予定",CS24="改善済"),1,"")</f>
        <v/>
      </c>
      <c r="GP24" s="408" t="str">
        <f>IF(GO24=1,GN24,"0")</f>
        <v>0</v>
      </c>
      <c r="GQ24" s="410" t="str">
        <f>IF(AND(EP24="要是正",AND(EO24=0,CS24="未定")),CS24,"")</f>
        <v/>
      </c>
      <c r="GS24" s="411">
        <f t="shared" si="1"/>
        <v>0</v>
      </c>
      <c r="GT24" s="27"/>
      <c r="GU24" s="27"/>
      <c r="GV24" s="413"/>
      <c r="GW24" s="10" t="str">
        <f>P23</f>
        <v>照度</v>
      </c>
    </row>
    <row r="25" spans="1:205" s="10" customFormat="1" ht="50.1" customHeight="1" thickBot="1" x14ac:dyDescent="0.2">
      <c r="B25" s="111"/>
      <c r="C25" s="229"/>
      <c r="D25" s="229"/>
      <c r="E25" s="229"/>
      <c r="F25" s="229"/>
      <c r="G25" s="253">
        <v>50</v>
      </c>
      <c r="H25" s="229"/>
      <c r="J25" s="238"/>
      <c r="K25" s="242"/>
      <c r="L25" s="242"/>
      <c r="M25" s="2775" t="s">
        <v>1080</v>
      </c>
      <c r="N25" s="2775"/>
      <c r="O25" s="2775"/>
      <c r="P25" s="3186" t="s">
        <v>545</v>
      </c>
      <c r="Q25" s="3187"/>
      <c r="R25" s="3187"/>
      <c r="S25" s="3187"/>
      <c r="T25" s="3187"/>
      <c r="U25" s="3187"/>
      <c r="V25" s="3187"/>
      <c r="W25" s="3187"/>
      <c r="X25" s="3187"/>
      <c r="Y25" s="3187"/>
      <c r="Z25" s="3188"/>
      <c r="AA25" s="3189" t="s">
        <v>544</v>
      </c>
      <c r="AB25" s="3189"/>
      <c r="AC25" s="3189"/>
      <c r="AD25" s="3189"/>
      <c r="AE25" s="3189"/>
      <c r="AF25" s="3189"/>
      <c r="AG25" s="3189"/>
      <c r="AH25" s="3189"/>
      <c r="AI25" s="3189"/>
      <c r="AJ25" s="3189"/>
      <c r="AK25" s="3189"/>
      <c r="AL25" s="3189"/>
      <c r="AM25" s="3189"/>
      <c r="AN25" s="3189"/>
      <c r="AO25" s="3189"/>
      <c r="AP25" s="3189"/>
      <c r="AQ25" s="3189"/>
      <c r="AR25" s="3189"/>
      <c r="AS25" s="3189"/>
      <c r="AT25" s="3189"/>
      <c r="AU25" s="3189"/>
      <c r="AV25" s="3189"/>
      <c r="AW25" s="3189"/>
      <c r="AX25" s="3189"/>
      <c r="AY25" s="3190"/>
      <c r="AZ25" s="2953"/>
      <c r="BA25" s="2953"/>
      <c r="BB25" s="2953"/>
      <c r="BC25" s="2953"/>
      <c r="BD25" s="2953"/>
      <c r="BE25" s="2953"/>
      <c r="BF25" s="2953"/>
      <c r="BG25" s="2953"/>
      <c r="BH25" s="2953"/>
      <c r="BI25" s="2953"/>
      <c r="BJ25" s="2953"/>
      <c r="BK25" s="2953"/>
      <c r="BL25" s="2819"/>
      <c r="BM25" s="2819"/>
      <c r="BN25" s="2820"/>
      <c r="BO25" s="2820"/>
      <c r="BP25" s="2820"/>
      <c r="BQ25" s="2820"/>
      <c r="BR25" s="2820"/>
      <c r="BS25" s="2820"/>
      <c r="BT25" s="2820"/>
      <c r="BU25" s="2820"/>
      <c r="BV25" s="2820"/>
      <c r="BW25" s="2820"/>
      <c r="BX25" s="2955"/>
      <c r="BY25" s="2955"/>
      <c r="BZ25" s="2955"/>
      <c r="CA25" s="2955"/>
      <c r="CB25" s="2955"/>
      <c r="CC25" s="2955"/>
      <c r="CD25" s="2955"/>
      <c r="CE25" s="2955"/>
      <c r="CF25" s="2955"/>
      <c r="CG25" s="2955"/>
      <c r="CH25" s="2955"/>
      <c r="CI25" s="2955"/>
      <c r="CJ25" s="2955"/>
      <c r="CK25" s="2955"/>
      <c r="CL25" s="2955"/>
      <c r="CM25" s="3106"/>
      <c r="CN25" s="3106"/>
      <c r="CO25" s="3106"/>
      <c r="CP25" s="3106"/>
      <c r="CQ25" s="3106"/>
      <c r="CR25" s="3106"/>
      <c r="CS25" s="3107"/>
      <c r="CT25" s="3105"/>
      <c r="CU25" s="3105"/>
      <c r="CV25" s="2956"/>
      <c r="CW25" s="2957"/>
      <c r="CX25" s="2957"/>
      <c r="CY25" s="2957"/>
      <c r="CZ25" s="2957"/>
      <c r="DA25" s="2957"/>
      <c r="DB25" s="2957"/>
      <c r="DC25" s="2957"/>
      <c r="DD25" s="2957"/>
      <c r="DE25" s="2957"/>
      <c r="DF25" s="2957"/>
      <c r="DG25" s="2957"/>
      <c r="DH25" s="2957"/>
      <c r="DI25" s="2957"/>
      <c r="DJ25" s="2957"/>
      <c r="DK25" s="2957"/>
      <c r="DL25" s="2957"/>
      <c r="DM25" s="2957"/>
      <c r="DN25" s="2957"/>
      <c r="DO25" s="2958"/>
      <c r="DP25"/>
      <c r="DQ25"/>
      <c r="DR25"/>
      <c r="DS25"/>
      <c r="DT25"/>
      <c r="DU25"/>
      <c r="DV25"/>
      <c r="DW25"/>
      <c r="DX25"/>
      <c r="DY25"/>
      <c r="DZ25"/>
      <c r="EA25"/>
      <c r="EB25"/>
      <c r="EC25"/>
      <c r="ED25"/>
      <c r="EE25"/>
      <c r="EF25" s="237"/>
      <c r="EG25" s="131">
        <f>COUNTIFS(AZ25,"―対象外")</f>
        <v>0</v>
      </c>
      <c r="EH25" s="131">
        <f>COUNTIFS(AZ25,"○指摘なし")</f>
        <v>0</v>
      </c>
      <c r="EI25" s="131">
        <f>COUNTIFS(AZ25,"×要是正（既存不適格以外）")</f>
        <v>0</v>
      </c>
      <c r="EJ25" s="131">
        <f>COUNTIFS(AZ25,"△既存不適格")</f>
        <v>0</v>
      </c>
      <c r="EK25" s="247" t="s">
        <v>1471</v>
      </c>
      <c r="EL25" s="131" t="str">
        <f t="shared" si="9"/>
        <v>分電盤</v>
      </c>
      <c r="EM25" s="130">
        <f>COUNTA(CM25:CR25)</f>
        <v>0</v>
      </c>
      <c r="EN25" s="129" t="str">
        <f>IF(AZ25="×要是正（既存不適格以外）","要是正","")&amp;IF(AZ25="△既存不適格","既存不適格","")</f>
        <v/>
      </c>
      <c r="EO25" s="121" t="str">
        <f>IF($EN25="要是正",MAX($EO$14:EO24)+1,"")</f>
        <v/>
      </c>
      <c r="EP25" s="121" t="str">
        <f>IF($EN25="要是正",MAX($EP$14:EP24)+1,"")</f>
        <v/>
      </c>
      <c r="EQ25" s="128" t="str">
        <f>IF(OR(AZ25="×要是正（既存不適格以外）",AZ25="△既存不適格"),EK25,"")</f>
        <v/>
      </c>
      <c r="ER25" s="127" t="str">
        <f>IF(OR($EN25="要是正",$EN25="既存不適格"),$EL25,"")</f>
        <v/>
      </c>
      <c r="ES25" s="122" t="str">
        <f>IF($EN25="要是正",IF(BN25="","",BN25),"")</f>
        <v/>
      </c>
      <c r="ET25" s="157" t="str">
        <f>IF($EN25="要是正",IF(BX25="","",BX25),"")</f>
        <v/>
      </c>
      <c r="EU25" s="156" t="str">
        <f t="shared" si="15"/>
        <v/>
      </c>
      <c r="EV25" s="125" t="str">
        <f>IF(OR(EN25="要是正",EN25="既存不適格"),IF(OR(EM25&lt;2,CS25&lt;&gt;"予定"),"","令和"&amp;CM25&amp;"年"&amp;CP25&amp;"月1日"),"")</f>
        <v/>
      </c>
      <c r="EW25" s="123" t="str">
        <f>IF(EV25="","0",DATEVALUE(EV25))</f>
        <v>0</v>
      </c>
      <c r="EX25" s="124" t="str">
        <f>IF(EN25="要是正",IF(AND(CS25="予定",EM25=2),1,IF(CS25="改善済",2,"")),"")</f>
        <v/>
      </c>
      <c r="EY25" s="123" t="str">
        <f>IF(EX25=1,EW25,"0")</f>
        <v>0</v>
      </c>
      <c r="EZ25" s="123" t="str">
        <f>IF(EX25=2,EW25,"0")</f>
        <v>0</v>
      </c>
      <c r="FA25" s="122" t="str">
        <f>IF(AND(EN25="要是正",AND(EM25=0,CS25="未定")),CS25,"")</f>
        <v/>
      </c>
      <c r="FB25" s="125" t="str">
        <f>IF(EN25="既存不適格",IF(OR(EM25&lt;2,CS25&lt;&gt;"予定"),"","令和"&amp;CM25&amp;"年"&amp;CP25&amp;"月1日"),"")</f>
        <v/>
      </c>
      <c r="FC25" s="123" t="str">
        <f>IF(FB25="","0",DATEVALUE(FB25))</f>
        <v>0</v>
      </c>
      <c r="FD25" s="124" t="str">
        <f>IF(EN25="既存不適格",IF(AND(CS25="予定",EM25=2),1,IF(CS25="改善済",2,"")),"")</f>
        <v/>
      </c>
      <c r="FE25" s="123" t="str">
        <f>IF(FD25=1,FC25,"0")</f>
        <v>0</v>
      </c>
      <c r="FF25" s="123" t="str">
        <f>IF(FD25=2,FC25,"0")</f>
        <v>0</v>
      </c>
      <c r="FG25" s="122" t="str">
        <f>IF(AND(EN25="既存不適格",AND(EM25=0,CS25="未定")),CS25,"")</f>
        <v/>
      </c>
      <c r="FH25" s="121"/>
      <c r="FI25" s="121"/>
      <c r="FJ25" s="620"/>
      <c r="FK25" s="130">
        <v>13</v>
      </c>
      <c r="FL25" s="130" t="s">
        <v>1622</v>
      </c>
      <c r="FM25" s="130" t="s">
        <v>1623</v>
      </c>
      <c r="FN25" s="130" t="s">
        <v>1624</v>
      </c>
      <c r="FP25" s="638"/>
      <c r="FQ25" s="639" t="str">
        <f>IF(AND(FR25&lt;&gt;"レ",FS25&lt;&gt;"レ",FT25&lt;&gt;"レ",COUNTIF(FQ16:FQ24,"レ")&gt;0),"レ","")</f>
        <v/>
      </c>
      <c r="FR25" s="639" t="str">
        <f>IF(AND(FS25&lt;&gt;"レ",FT25&lt;&gt;"レ",COUNTIF(FR16:FR24,"レ")&gt;0),"レ","")</f>
        <v/>
      </c>
      <c r="FS25" s="639" t="str">
        <f>IF(COUNTIF(FS16:FS24,"レ")&gt;0,"レ","")</f>
        <v/>
      </c>
      <c r="FT25" s="642" t="str">
        <f>IF(AND(FS25&lt;&gt;"レ",COUNTIF(FT16:FT24,"レ")&gt;0),"レ","")</f>
        <v/>
      </c>
      <c r="FU25" s="647" t="str">
        <f t="array" ref="FU25">INDEX(FU16:FU24,MATCH(MIN(ABS(FU16:FU24-$EK$4)),ABS(FU16:FU24-$EK$4),0))</f>
        <v>0</v>
      </c>
      <c r="FV25" s="648" t="s">
        <v>1614</v>
      </c>
      <c r="FW25" s="845">
        <f>COUNTIF(FW16:FW24,"レ")</f>
        <v>0</v>
      </c>
      <c r="FX25" s="170" t="s">
        <v>1615</v>
      </c>
      <c r="FY25" s="170" t="s">
        <v>1615</v>
      </c>
      <c r="FZ25" s="647" t="str">
        <f t="array" ref="FZ25">INDEX(FZ16:FZ24,MATCH(MIN(ABS(FZ16:FZ24-$EK$4)),ABS(FZ16:FZ24-$EK$4),0))</f>
        <v>0</v>
      </c>
      <c r="GA25" s="648" t="s">
        <v>1614</v>
      </c>
      <c r="GB25" s="845">
        <f>COUNTIF(GB16:GB24,"レ")</f>
        <v>0</v>
      </c>
      <c r="GC25" s="170" t="s">
        <v>1615</v>
      </c>
      <c r="GD25" s="170" t="s">
        <v>1615</v>
      </c>
      <c r="GF25" s="10" t="str">
        <f t="shared" si="5"/>
        <v/>
      </c>
      <c r="GG25" s="239" t="str">
        <f t="shared" si="0"/>
        <v/>
      </c>
      <c r="GH25" s="239" t="str">
        <f t="shared" si="6"/>
        <v/>
      </c>
      <c r="GI25" s="239" t="str">
        <f t="shared" si="7"/>
        <v/>
      </c>
      <c r="GJ25" s="239">
        <f t="shared" si="8"/>
        <v>0</v>
      </c>
      <c r="GK25" s="248" t="str">
        <f>IF($AZ25="―対象外","○","")</f>
        <v/>
      </c>
      <c r="GL25" s="10" t="str">
        <f t="shared" si="4"/>
        <v/>
      </c>
      <c r="GM25" s="407" t="str">
        <f>IF(NOT(OR(CS25="未定",CS25="")),"令和"&amp;CM25&amp;"年"&amp;CP25&amp;"月1日","")</f>
        <v/>
      </c>
      <c r="GN25" s="408" t="str">
        <f>IF(GM25="","0",DATEVALUE(GM25))</f>
        <v>0</v>
      </c>
      <c r="GO25" s="409" t="str">
        <f>IF(OR(CS25="予定",CS25="改善済"),1,"")</f>
        <v/>
      </c>
      <c r="GP25" s="408" t="str">
        <f>IF(GO25=1,GN25,"0")</f>
        <v>0</v>
      </c>
      <c r="GQ25" s="410" t="str">
        <f>IF(AND(EP25="要是正",AND(EO25=0,CS25="未定")),CS25,"")</f>
        <v/>
      </c>
      <c r="GS25" s="411">
        <f t="shared" si="1"/>
        <v>0</v>
      </c>
      <c r="GT25" s="27"/>
      <c r="GU25" s="27"/>
      <c r="GV25" s="413"/>
      <c r="GW25" s="10" t="str">
        <f t="shared" ref="GW25:GW26" si="16">P25</f>
        <v>分電盤</v>
      </c>
    </row>
    <row r="26" spans="1:205" s="10" customFormat="1" ht="50.1" customHeight="1" x14ac:dyDescent="0.15">
      <c r="B26" s="111"/>
      <c r="C26" s="229"/>
      <c r="D26" s="229"/>
      <c r="E26" s="229"/>
      <c r="F26" s="229"/>
      <c r="G26" s="253">
        <v>50</v>
      </c>
      <c r="H26" s="229"/>
      <c r="J26" s="238"/>
      <c r="K26" s="520"/>
      <c r="L26" s="520"/>
      <c r="M26" s="2775" t="s">
        <v>1079</v>
      </c>
      <c r="N26" s="2775"/>
      <c r="O26" s="2775"/>
      <c r="P26" s="3186" t="s">
        <v>541</v>
      </c>
      <c r="Q26" s="3187"/>
      <c r="R26" s="3187"/>
      <c r="S26" s="3187"/>
      <c r="T26" s="3187"/>
      <c r="U26" s="3187"/>
      <c r="V26" s="3187"/>
      <c r="W26" s="3187"/>
      <c r="X26" s="3187"/>
      <c r="Y26" s="3187"/>
      <c r="Z26" s="3188"/>
      <c r="AA26" s="3189" t="s">
        <v>542</v>
      </c>
      <c r="AB26" s="3189"/>
      <c r="AC26" s="3189"/>
      <c r="AD26" s="3189"/>
      <c r="AE26" s="3189"/>
      <c r="AF26" s="3189"/>
      <c r="AG26" s="3189"/>
      <c r="AH26" s="3189"/>
      <c r="AI26" s="3189"/>
      <c r="AJ26" s="3189"/>
      <c r="AK26" s="3189"/>
      <c r="AL26" s="3189"/>
      <c r="AM26" s="3189"/>
      <c r="AN26" s="3189"/>
      <c r="AO26" s="3189"/>
      <c r="AP26" s="3189"/>
      <c r="AQ26" s="3189"/>
      <c r="AR26" s="3189"/>
      <c r="AS26" s="3189"/>
      <c r="AT26" s="3189"/>
      <c r="AU26" s="3189"/>
      <c r="AV26" s="3189"/>
      <c r="AW26" s="3189"/>
      <c r="AX26" s="3189"/>
      <c r="AY26" s="3190"/>
      <c r="AZ26" s="2953"/>
      <c r="BA26" s="2953"/>
      <c r="BB26" s="2953"/>
      <c r="BC26" s="2953"/>
      <c r="BD26" s="2953"/>
      <c r="BE26" s="2953"/>
      <c r="BF26" s="2953"/>
      <c r="BG26" s="2953"/>
      <c r="BH26" s="2953"/>
      <c r="BI26" s="2953"/>
      <c r="BJ26" s="2953"/>
      <c r="BK26" s="2953"/>
      <c r="BL26" s="2819"/>
      <c r="BM26" s="2819"/>
      <c r="BN26" s="2820"/>
      <c r="BO26" s="2820"/>
      <c r="BP26" s="2820"/>
      <c r="BQ26" s="2820"/>
      <c r="BR26" s="2820"/>
      <c r="BS26" s="2820"/>
      <c r="BT26" s="2820"/>
      <c r="BU26" s="2820"/>
      <c r="BV26" s="2820"/>
      <c r="BW26" s="2820"/>
      <c r="BX26" s="2955"/>
      <c r="BY26" s="2955"/>
      <c r="BZ26" s="2955"/>
      <c r="CA26" s="2955"/>
      <c r="CB26" s="2955"/>
      <c r="CC26" s="2955"/>
      <c r="CD26" s="2955"/>
      <c r="CE26" s="2955"/>
      <c r="CF26" s="2955"/>
      <c r="CG26" s="2955"/>
      <c r="CH26" s="2955"/>
      <c r="CI26" s="2955"/>
      <c r="CJ26" s="2955"/>
      <c r="CK26" s="2955"/>
      <c r="CL26" s="2955"/>
      <c r="CM26" s="3106"/>
      <c r="CN26" s="3106"/>
      <c r="CO26" s="3106"/>
      <c r="CP26" s="3106"/>
      <c r="CQ26" s="3106"/>
      <c r="CR26" s="3106"/>
      <c r="CS26" s="3107"/>
      <c r="CT26" s="3105"/>
      <c r="CU26" s="3105"/>
      <c r="CV26" s="2956"/>
      <c r="CW26" s="2957"/>
      <c r="CX26" s="2957"/>
      <c r="CY26" s="2957"/>
      <c r="CZ26" s="2957"/>
      <c r="DA26" s="2957"/>
      <c r="DB26" s="2957"/>
      <c r="DC26" s="2957"/>
      <c r="DD26" s="2957"/>
      <c r="DE26" s="2957"/>
      <c r="DF26" s="2957"/>
      <c r="DG26" s="2957"/>
      <c r="DH26" s="2957"/>
      <c r="DI26" s="2957"/>
      <c r="DJ26" s="2957"/>
      <c r="DK26" s="2957"/>
      <c r="DL26" s="2957"/>
      <c r="DM26" s="2957"/>
      <c r="DN26" s="2957"/>
      <c r="DO26" s="2958"/>
      <c r="DP26"/>
      <c r="DQ26"/>
      <c r="DR26"/>
      <c r="DS26"/>
      <c r="DT26"/>
      <c r="DU26"/>
      <c r="DV26"/>
      <c r="DW26"/>
      <c r="DX26"/>
      <c r="DY26"/>
      <c r="DZ26"/>
      <c r="EA26"/>
      <c r="EB26"/>
      <c r="EC26"/>
      <c r="ED26"/>
      <c r="EE26"/>
      <c r="EF26" s="237"/>
      <c r="EG26" s="131">
        <f>COUNTIFS(AZ26,"―対象外")</f>
        <v>0</v>
      </c>
      <c r="EH26" s="131">
        <f>COUNTIFS(AZ26,"○指摘なし")</f>
        <v>0</v>
      </c>
      <c r="EI26" s="131">
        <f>COUNTIFS(AZ26,"×要是正（既存不適格以外）")</f>
        <v>0</v>
      </c>
      <c r="EJ26" s="131">
        <f>COUNTIFS(AZ26,"△既存不適格")</f>
        <v>0</v>
      </c>
      <c r="EK26" s="247" t="s">
        <v>1472</v>
      </c>
      <c r="EL26" s="131" t="str">
        <f t="shared" si="9"/>
        <v>配線</v>
      </c>
      <c r="EM26" s="130">
        <f>COUNTA(CM26:CR26)</f>
        <v>0</v>
      </c>
      <c r="EN26" s="129" t="str">
        <f>IF(AZ26="×要是正（既存不適格以外）","要是正","")&amp;IF(AZ26="△既存不適格","既存不適格","")</f>
        <v/>
      </c>
      <c r="EO26" s="121" t="str">
        <f>IF($EN26="要是正",MAX($EO$14:EO25)+1,"")</f>
        <v/>
      </c>
      <c r="EP26" s="121" t="str">
        <f>IF($EN26="要是正",MAX($EP$14:EP25)+1,"")</f>
        <v/>
      </c>
      <c r="EQ26" s="128" t="str">
        <f>IF(OR(AZ26="×要是正（既存不適格以外）",AZ26="△既存不適格"),EK26,"")</f>
        <v/>
      </c>
      <c r="ER26" s="127" t="str">
        <f>IF(OR($EN26="要是正",$EN26="既存不適格"),$EL26,"")</f>
        <v/>
      </c>
      <c r="ES26" s="122" t="str">
        <f>IF($EN26="要是正",IF(BN26="","",BN26),"")</f>
        <v/>
      </c>
      <c r="ET26" s="157" t="str">
        <f>IF($EN26="要是正",IF(BX26="","",BX26),"")</f>
        <v/>
      </c>
      <c r="EU26" s="156" t="str">
        <f t="shared" si="15"/>
        <v/>
      </c>
      <c r="EV26" s="125" t="str">
        <f>IF(OR(EN26="要是正",EN26="既存不適格"),IF(OR(EM26&lt;2,CS26&lt;&gt;"予定"),"","令和"&amp;CM26&amp;"年"&amp;CP26&amp;"月1日"),"")</f>
        <v/>
      </c>
      <c r="EW26" s="123" t="str">
        <f>IF(EV26="","0",DATEVALUE(EV26))</f>
        <v>0</v>
      </c>
      <c r="EX26" s="124" t="str">
        <f>IF(EN26="要是正",IF(AND(CS26="予定",EM26=2),1,IF(CS26="改善済",2,"")),"")</f>
        <v/>
      </c>
      <c r="EY26" s="123" t="str">
        <f>IF(EX26=1,EW26,"0")</f>
        <v>0</v>
      </c>
      <c r="EZ26" s="123" t="str">
        <f>IF(EX26=2,EW26,"0")</f>
        <v>0</v>
      </c>
      <c r="FA26" s="122" t="str">
        <f>IF(AND(EN26="要是正",AND(EM26=0,CS26="未定")),CS26,"")</f>
        <v/>
      </c>
      <c r="FB26" s="125" t="str">
        <f>IF(EN26="既存不適格",IF(OR(EM26&lt;2,CS26&lt;&gt;"予定"),"","令和"&amp;CM26&amp;"年"&amp;CP26&amp;"月1日"),"")</f>
        <v/>
      </c>
      <c r="FC26" s="123" t="str">
        <f>IF(FB26="","0",DATEVALUE(FB26))</f>
        <v>0</v>
      </c>
      <c r="FD26" s="124" t="str">
        <f>IF(EN26="既存不適格",IF(AND(CS26="予定",EM26=2),1,IF(CS26="改善済",2,"")),"")</f>
        <v/>
      </c>
      <c r="FE26" s="123" t="str">
        <f>IF(FD26=1,FC26,"0")</f>
        <v>0</v>
      </c>
      <c r="FF26" s="123" t="str">
        <f>IF(FD26=2,FC26,"0")</f>
        <v>0</v>
      </c>
      <c r="FG26" s="122" t="str">
        <f>IF(AND(EN26="既存不適格",AND(EM26=0,CS26="未定")),CS26,"")</f>
        <v/>
      </c>
      <c r="FH26" s="121"/>
      <c r="FI26" s="121"/>
      <c r="FJ26" s="620"/>
      <c r="FK26" s="130">
        <v>14</v>
      </c>
      <c r="FL26" s="130" t="s">
        <v>1625</v>
      </c>
      <c r="FM26" s="130" t="s">
        <v>1626</v>
      </c>
      <c r="FN26" s="130" t="s">
        <v>1627</v>
      </c>
      <c r="FP26" s="11"/>
      <c r="FQ26" s="429"/>
      <c r="FR26" s="430"/>
      <c r="FS26" s="429"/>
      <c r="FT26" s="430"/>
      <c r="GF26" s="10" t="str">
        <f t="shared" si="5"/>
        <v/>
      </c>
      <c r="GG26" s="239" t="str">
        <f t="shared" si="0"/>
        <v/>
      </c>
      <c r="GH26" s="239" t="str">
        <f t="shared" si="6"/>
        <v/>
      </c>
      <c r="GI26" s="239" t="str">
        <f t="shared" si="7"/>
        <v/>
      </c>
      <c r="GJ26" s="239">
        <f t="shared" si="8"/>
        <v>0</v>
      </c>
      <c r="GK26" s="248" t="str">
        <f>IF($AZ26="―対象外","○","")</f>
        <v/>
      </c>
      <c r="GL26" s="10" t="str">
        <f t="shared" si="4"/>
        <v/>
      </c>
      <c r="GM26" s="407" t="str">
        <f>IF(NOT(OR(CS26="未定",CS26="")),"令和"&amp;CM26&amp;"年"&amp;CP26&amp;"月1日","")</f>
        <v/>
      </c>
      <c r="GN26" s="408" t="str">
        <f>IF(GM26="","0",DATEVALUE(GM26))</f>
        <v>0</v>
      </c>
      <c r="GO26" s="409" t="str">
        <f>IF(OR(CS26="予定",CS26="改善済"),1,"")</f>
        <v/>
      </c>
      <c r="GP26" s="408" t="str">
        <f>IF(GO26=1,GN26,"0")</f>
        <v>0</v>
      </c>
      <c r="GQ26" s="410" t="str">
        <f>IF(AND(EP26="要是正",AND(EO26=0,CS26="未定")),CS26,"")</f>
        <v/>
      </c>
      <c r="GS26" s="411">
        <f t="shared" si="1"/>
        <v>0</v>
      </c>
      <c r="GT26" s="27"/>
      <c r="GU26" s="27"/>
      <c r="GV26" s="413"/>
      <c r="GW26" s="10" t="str">
        <f t="shared" si="16"/>
        <v>配線</v>
      </c>
    </row>
    <row r="27" spans="1:205" ht="50.1" customHeight="1" thickBot="1" x14ac:dyDescent="0.2">
      <c r="J27" s="350"/>
      <c r="K27" s="518"/>
      <c r="L27" s="518"/>
      <c r="M27" s="520"/>
      <c r="N27" s="520"/>
      <c r="O27" s="520"/>
      <c r="P27" s="520"/>
      <c r="Q27" s="520"/>
      <c r="R27" s="520"/>
      <c r="S27" s="520"/>
      <c r="T27" s="520"/>
      <c r="U27" s="520"/>
      <c r="V27" s="520"/>
      <c r="W27" s="520"/>
      <c r="X27" s="520"/>
      <c r="Y27" s="520"/>
      <c r="Z27" s="520"/>
      <c r="AA27" s="520"/>
      <c r="AB27" s="520"/>
      <c r="AC27" s="520"/>
      <c r="AD27" s="520"/>
      <c r="AE27" s="38"/>
      <c r="AF27" s="520"/>
      <c r="AG27" s="520"/>
      <c r="AH27" s="520"/>
      <c r="AI27" s="520"/>
      <c r="AJ27" s="520"/>
      <c r="AK27" s="520"/>
      <c r="AL27" s="520"/>
      <c r="AM27" s="520"/>
      <c r="AN27" s="520"/>
      <c r="AO27" s="520"/>
      <c r="AP27" s="520"/>
      <c r="AQ27" s="38"/>
      <c r="AR27" s="520"/>
      <c r="AS27" s="520"/>
      <c r="AT27" s="520"/>
      <c r="AU27" s="520"/>
      <c r="AV27" s="520"/>
      <c r="AW27" s="520"/>
      <c r="AX27" s="520"/>
      <c r="AY27" s="38"/>
      <c r="AZ27" s="38"/>
      <c r="BA27" s="38"/>
      <c r="BB27" s="38"/>
      <c r="BC27" s="38"/>
      <c r="BD27" s="38"/>
      <c r="BE27" s="38"/>
      <c r="BF27" s="38"/>
      <c r="BG27" s="38"/>
      <c r="BH27" s="38"/>
      <c r="BI27" s="38"/>
      <c r="BJ27" s="38"/>
      <c r="BK27" s="38"/>
      <c r="BL27" s="521"/>
      <c r="BM27" s="521"/>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521"/>
      <c r="CN27" s="521"/>
      <c r="CO27" s="521"/>
      <c r="CP27" s="521"/>
      <c r="CQ27" s="521"/>
      <c r="CR27" s="521"/>
      <c r="CS27" s="518"/>
      <c r="CT27" s="518"/>
      <c r="CU27" s="518"/>
      <c r="CV27" s="518"/>
      <c r="CW27" s="518"/>
      <c r="CX27" s="518"/>
      <c r="CY27" s="518"/>
      <c r="CZ27" s="518"/>
      <c r="DA27" s="518"/>
      <c r="DB27" s="518"/>
      <c r="DC27" s="518"/>
      <c r="DD27" s="518"/>
      <c r="DE27" s="518"/>
      <c r="DF27" s="518"/>
      <c r="DG27" s="518"/>
      <c r="DH27" s="518"/>
      <c r="DI27" s="518"/>
      <c r="DJ27" s="518"/>
      <c r="DK27" s="518"/>
      <c r="DL27" s="518"/>
      <c r="DM27" s="518"/>
      <c r="DN27" s="518"/>
      <c r="DO27" s="352"/>
      <c r="EG27" s="251">
        <f>SUM(EG22:EG26)</f>
        <v>0</v>
      </c>
      <c r="EH27" s="251">
        <f>SUM(EH22:EH26)</f>
        <v>0</v>
      </c>
      <c r="EI27" s="251">
        <f>SUM(EI22:EI26)</f>
        <v>0</v>
      </c>
      <c r="EJ27" s="251">
        <f>SUM(EJ22:EJ26)</f>
        <v>0</v>
      </c>
      <c r="EO27" s="121" t="str">
        <f>IF($EN27="要是正",MAX($EO$7:EO26)+1,"")</f>
        <v/>
      </c>
      <c r="ES27" s="252"/>
      <c r="EV27" s="255"/>
      <c r="EW27" s="154"/>
      <c r="EX27" s="152">
        <f>COUNTIF(EX22:EX26,"1")</f>
        <v>0</v>
      </c>
      <c r="EY27" s="153" t="str">
        <f t="array" ref="EY27">INDEX(EY22:EY26,MATCH(MIN(ABS(EY22:EY26-$EK$4)),ABS(EY22:EY26-$EK$4),0))</f>
        <v>0</v>
      </c>
      <c r="EZ27" s="153" t="str">
        <f t="array" ref="EZ27">INDEX(EZ22:EZ26,MATCH(MIN(ABS(EZ22:EZ26-$EK$4)),ABS(EZ22:EZ26-$EK$4),0))</f>
        <v>0</v>
      </c>
      <c r="FA27" s="152">
        <f>COUNTIF(FA22:FA26,"未定")</f>
        <v>0</v>
      </c>
      <c r="FB27" s="155"/>
      <c r="FC27" s="154"/>
      <c r="FD27" s="152">
        <f>COUNTIF(FD22:FD26,"1")</f>
        <v>0</v>
      </c>
      <c r="FE27" s="153" t="str">
        <f t="array" ref="FE27">INDEX(FE22:FE26,MATCH(MIN(ABS(FE22:FE26-$EK$4)),ABS(FE22:FE26-$EK$4),0))</f>
        <v>0</v>
      </c>
      <c r="FF27" s="153" t="str">
        <f t="array" ref="FF27">INDEX(FF22:FF26,MATCH(MIN(ABS(FF22:FF26-EK4)),ABS(FF22:FF26-EK4),0))</f>
        <v>0</v>
      </c>
      <c r="FG27" s="152">
        <f>COUNTIF(FG22:FG26,"未定")</f>
        <v>0</v>
      </c>
      <c r="FP27" s="431"/>
      <c r="FQ27" s="429"/>
      <c r="FR27" s="430"/>
      <c r="FS27" s="429"/>
      <c r="FT27" s="430"/>
      <c r="FU27" s="429"/>
      <c r="FV27" s="27"/>
      <c r="FW27" s="27"/>
      <c r="FX27" s="27"/>
      <c r="FY27" s="27"/>
      <c r="FZ27" s="27"/>
      <c r="GA27" s="301"/>
      <c r="GB27" s="301"/>
      <c r="GC27" s="301"/>
      <c r="GD27" s="301"/>
      <c r="GF27" s="1142"/>
      <c r="GG27" s="239" t="str">
        <f t="shared" si="0"/>
        <v/>
      </c>
      <c r="GH27" s="239" t="str">
        <f t="shared" ref="GH27:GH28" si="17">IF(OR($AZ27="×要是正（既存不適格以外）",$AZ27="△既存不適格"),"○","")</f>
        <v/>
      </c>
      <c r="GI27" s="239" t="str">
        <f t="shared" ref="GI27:GI28" si="18">IF($AZ27="△既存不適格","○","")</f>
        <v/>
      </c>
      <c r="GJ27" s="239"/>
      <c r="GK27" s="236"/>
      <c r="GL27" s="10" t="str">
        <f t="shared" si="2"/>
        <v/>
      </c>
      <c r="GM27" s="255"/>
      <c r="GN27" s="414"/>
      <c r="GO27" s="415">
        <f>COUNTIF(GO22:GO26,"1")</f>
        <v>0</v>
      </c>
      <c r="GP27" s="416" t="str">
        <f t="array" ref="GP27">INDEX(GP22:GP26,MATCH(MIN(ABS(GP22:GP26-$EK$4)),ABS(GP22:GP26-$EK$4),0))</f>
        <v>0</v>
      </c>
      <c r="GQ27" s="417">
        <f>COUNTIF(GQ22:GQ26,"未定")</f>
        <v>0</v>
      </c>
      <c r="GR27" s="10"/>
      <c r="GS27" s="411">
        <f t="shared" si="1"/>
        <v>0</v>
      </c>
      <c r="GT27" s="27"/>
      <c r="GU27" s="27"/>
      <c r="GV27" s="413"/>
    </row>
    <row r="28" spans="1:205" s="10" customFormat="1" ht="50.1" customHeight="1" thickBot="1" x14ac:dyDescent="0.2">
      <c r="B28" s="111"/>
      <c r="C28" s="229"/>
      <c r="D28" s="229"/>
      <c r="E28" s="229"/>
      <c r="F28" s="229"/>
      <c r="G28" s="229"/>
      <c r="H28" s="229"/>
      <c r="J28" s="238"/>
      <c r="K28" s="520"/>
      <c r="L28" s="520"/>
      <c r="M28" s="2761" t="s">
        <v>4000</v>
      </c>
      <c r="N28" s="2761"/>
      <c r="O28" s="2761"/>
      <c r="P28" s="3149"/>
      <c r="Q28" s="3149"/>
      <c r="R28" s="3149"/>
      <c r="S28" s="3149"/>
      <c r="T28" s="3149"/>
      <c r="U28" s="3149"/>
      <c r="V28" s="3149"/>
      <c r="W28" s="3149"/>
      <c r="X28" s="3149"/>
      <c r="Y28" s="3149"/>
      <c r="Z28" s="3149"/>
      <c r="AA28" s="3149"/>
      <c r="AB28" s="3149"/>
      <c r="AC28" s="3149"/>
      <c r="AD28" s="3149"/>
      <c r="AE28" s="3149"/>
      <c r="AF28" s="3149"/>
      <c r="AG28" s="3149"/>
      <c r="AH28" s="3149"/>
      <c r="AI28" s="3149"/>
      <c r="AJ28" s="3149"/>
      <c r="AK28" s="3149"/>
      <c r="AL28" s="3149"/>
      <c r="AM28" s="3149"/>
      <c r="AN28" s="3149"/>
      <c r="AO28" s="3149"/>
      <c r="AP28" s="3149"/>
      <c r="AQ28" s="3149"/>
      <c r="AR28" s="3149"/>
      <c r="AS28" s="3149"/>
      <c r="AT28" s="3149"/>
      <c r="AU28" s="3149"/>
      <c r="AV28" s="3149"/>
      <c r="AW28" s="3149"/>
      <c r="AX28" s="3149"/>
      <c r="AY28" s="3149"/>
      <c r="AZ28" s="3149"/>
      <c r="BA28" s="3149"/>
      <c r="BB28" s="3149"/>
      <c r="BC28" s="3149"/>
      <c r="BD28" s="3149"/>
      <c r="BE28" s="3149"/>
      <c r="BF28" s="3149"/>
      <c r="BG28" s="3149"/>
      <c r="BH28" s="3149"/>
      <c r="BI28" s="3149"/>
      <c r="BJ28" s="3149"/>
      <c r="BK28" s="3149"/>
      <c r="BL28" s="3149"/>
      <c r="BM28" s="3149"/>
      <c r="BN28" s="3149"/>
      <c r="BO28" s="3149"/>
      <c r="BP28" s="3149"/>
      <c r="BQ28" s="3149"/>
      <c r="BR28" s="3149"/>
      <c r="BS28" s="3149"/>
      <c r="BT28" s="3149"/>
      <c r="BU28" s="3149"/>
      <c r="BV28" s="3149"/>
      <c r="BW28" s="3149"/>
      <c r="BX28" s="3149"/>
      <c r="BY28" s="3149"/>
      <c r="BZ28" s="3149"/>
      <c r="CA28" s="3149"/>
      <c r="CB28" s="3149"/>
      <c r="CC28" s="3149"/>
      <c r="CD28" s="3149"/>
      <c r="CE28" s="3149"/>
      <c r="CF28" s="3149"/>
      <c r="CG28" s="3149"/>
      <c r="CH28" s="3149"/>
      <c r="CI28" s="3149"/>
      <c r="CJ28" s="3149"/>
      <c r="CK28" s="3149"/>
      <c r="CL28" s="3149"/>
      <c r="CM28" s="3149"/>
      <c r="CN28" s="3149"/>
      <c r="CO28" s="3149"/>
      <c r="CP28" s="3149"/>
      <c r="CQ28" s="3149"/>
      <c r="CR28" s="3149"/>
      <c r="CS28" s="3149"/>
      <c r="CT28" s="3149"/>
      <c r="CU28" s="3149"/>
      <c r="CV28" s="3149"/>
      <c r="CW28" s="3149"/>
      <c r="CX28" s="3149"/>
      <c r="CY28" s="3149"/>
      <c r="CZ28" s="3149"/>
      <c r="DA28" s="3149"/>
      <c r="DB28" s="3149"/>
      <c r="DC28" s="3149"/>
      <c r="DD28" s="3149"/>
      <c r="DE28" s="3149"/>
      <c r="DF28" s="3149"/>
      <c r="DG28" s="3149"/>
      <c r="DH28" s="3149"/>
      <c r="DI28" s="3149"/>
      <c r="DJ28" s="3149"/>
      <c r="DK28" s="3149"/>
      <c r="DL28" s="3149"/>
      <c r="DM28" s="3149"/>
      <c r="DN28" s="3149"/>
      <c r="DO28" s="3150"/>
      <c r="DP28"/>
      <c r="DQ28"/>
      <c r="DR28"/>
      <c r="DS28"/>
      <c r="DT28"/>
      <c r="DU28"/>
      <c r="DV28"/>
      <c r="DW28"/>
      <c r="DX28"/>
      <c r="DY28"/>
      <c r="DZ28"/>
      <c r="EA28"/>
      <c r="EB28"/>
      <c r="EC28"/>
      <c r="ED28"/>
      <c r="EE28"/>
      <c r="EF28" s="237"/>
      <c r="EG28" s="387" t="str">
        <f>IF(AND(EH28="",EI28="",EJ28="",EG37&lt;&gt;0),"レ","")</f>
        <v/>
      </c>
      <c r="EH28" s="387" t="str">
        <f>IF(AND(EI28="",EJ28="",EH37&lt;&gt;0),"レ","")</f>
        <v/>
      </c>
      <c r="EI28" s="387" t="str">
        <f>IF(EI37&lt;&gt;0,"レ","")</f>
        <v/>
      </c>
      <c r="EJ28" s="387" t="str">
        <f>IF(AND(EI28="",EJ37&lt;&gt;0),"レ","")</f>
        <v/>
      </c>
      <c r="EK28" s="237"/>
      <c r="EL28" s="237"/>
      <c r="EM28" s="237"/>
      <c r="EN28" s="158"/>
      <c r="EO28" s="121" t="str">
        <f>IF($EN28="要是正",MAX($EO$7:EO27)+1,"")</f>
        <v/>
      </c>
      <c r="EP28" s="158"/>
      <c r="EQ28" s="158"/>
      <c r="ER28" s="158"/>
      <c r="ES28" s="150" t="str">
        <f>SUBSTITUTE(TRIM(ES31&amp;"　"&amp;ES32&amp;"　"&amp;ES33&amp;"　"&amp;ES34&amp;"　"&amp;ES35&amp;"　"&amp;ES36),"　",",")</f>
        <v/>
      </c>
      <c r="ET28" s="158"/>
      <c r="EU28" s="158"/>
      <c r="EV28" s="149" t="str">
        <f>IF(COUNTIF(EX31:EX36,1)&gt;0,"レ","")</f>
        <v/>
      </c>
      <c r="EW28" s="148"/>
      <c r="EX28" s="147" t="str">
        <f>IF(EV28="レ",TEXT(EY37,"e"),"")</f>
        <v/>
      </c>
      <c r="EY28" s="146" t="str">
        <f>IF(EV28="レ",MONTH(EY37),IF(AND(EI28="レ",FA28="レ",FA37=0),"",IF(AND(EI28="レ",FA28="レ",FA37&gt;0),"","")))</f>
        <v/>
      </c>
      <c r="EZ28" s="145"/>
      <c r="FA28" s="144" t="str">
        <f>IF(EV28="",IF(OR(FA37&gt;0,EI28="レ"),"レ",""),"")</f>
        <v/>
      </c>
      <c r="FB28" s="149" t="str">
        <f>IF(AND(COUNTIF(EN31:EN36,"要是正")=0,COUNTIF(FD31:FD36,1)&gt;0),"レ","")</f>
        <v/>
      </c>
      <c r="FC28" s="148"/>
      <c r="FD28" s="147" t="str">
        <f>IF(FB28="レ",TEXT(FE37,"e"),"")</f>
        <v/>
      </c>
      <c r="FE28" s="146" t="str">
        <f>IF(FB28="レ",MONTH(FE37),IF(AND(EJ28="レ",FG28="レ",FG37=0),"",IF(AND(EJ28="レ",FG28="レ",FG37&gt;0),"","")))</f>
        <v/>
      </c>
      <c r="FF28" s="145"/>
      <c r="FG28" s="144" t="str">
        <f>IF(FB28="",IF(OR(FG37&gt;0,EJ28="レ"),"レ",""),"")</f>
        <v/>
      </c>
      <c r="FH28" s="121"/>
      <c r="FI28" s="121"/>
      <c r="FJ28" s="121"/>
      <c r="FP28" s="11"/>
      <c r="FQ28" s="11"/>
      <c r="FR28" s="11"/>
      <c r="FS28" s="11"/>
      <c r="FT28" s="11"/>
      <c r="FU28" s="429"/>
      <c r="FV28" s="27"/>
      <c r="FW28" s="27"/>
      <c r="FX28" s="27"/>
      <c r="FY28" s="27"/>
      <c r="FZ28" s="27"/>
      <c r="GA28" s="27"/>
      <c r="GB28" s="27"/>
      <c r="GC28" s="27"/>
      <c r="GD28" s="27"/>
      <c r="GF28" s="495" t="str">
        <f>TRIM(GF31&amp;"　"&amp;GF32&amp;"　"&amp;GF33&amp;"　"&amp;GF34&amp;"　"&amp;GF35&amp;"　"&amp;GF36)</f>
        <v/>
      </c>
      <c r="GG28" s="239" t="str">
        <f t="shared" si="0"/>
        <v/>
      </c>
      <c r="GH28" s="239" t="str">
        <f t="shared" si="17"/>
        <v/>
      </c>
      <c r="GI28" s="239" t="str">
        <f t="shared" si="18"/>
        <v/>
      </c>
      <c r="GJ28" s="239"/>
      <c r="GK28" s="248" t="str">
        <f>IF($AZ28="―対象外","○","")</f>
        <v/>
      </c>
      <c r="GL28" s="495" t="str">
        <f>TRIM(GL31&amp;"　"&amp;GL32&amp;"　"&amp;GL33&amp;"　"&amp;GL34&amp;"　"&amp;GL35&amp;"　"&amp;GL36)</f>
        <v/>
      </c>
      <c r="GM28" s="655"/>
      <c r="GN28" s="656"/>
      <c r="GO28" s="657"/>
      <c r="GP28" s="656"/>
      <c r="GQ28" s="658"/>
      <c r="GS28" s="411">
        <f t="shared" si="1"/>
        <v>0</v>
      </c>
      <c r="GT28" s="27"/>
      <c r="GU28" s="27"/>
      <c r="GV28" s="413"/>
    </row>
    <row r="29" spans="1:205" s="10" customFormat="1" ht="50.1" customHeight="1" x14ac:dyDescent="0.15">
      <c r="B29" s="111"/>
      <c r="C29" s="229"/>
      <c r="D29" s="229"/>
      <c r="E29" s="229"/>
      <c r="F29" s="229"/>
      <c r="G29" s="229"/>
      <c r="H29" s="229"/>
      <c r="J29" s="241"/>
      <c r="K29" s="242"/>
      <c r="L29" s="242"/>
      <c r="M29" s="2967" t="s">
        <v>157</v>
      </c>
      <c r="N29" s="2967"/>
      <c r="O29" s="2967"/>
      <c r="P29" s="2965" t="s">
        <v>1289</v>
      </c>
      <c r="Q29" s="2965"/>
      <c r="R29" s="2965"/>
      <c r="S29" s="2965"/>
      <c r="T29" s="2965"/>
      <c r="U29" s="2965"/>
      <c r="V29" s="2965"/>
      <c r="W29" s="2965"/>
      <c r="X29" s="2965"/>
      <c r="Y29" s="2965"/>
      <c r="Z29" s="2965"/>
      <c r="AA29" s="2965" t="s">
        <v>1290</v>
      </c>
      <c r="AB29" s="2965"/>
      <c r="AC29" s="2965"/>
      <c r="AD29" s="2965"/>
      <c r="AE29" s="2965"/>
      <c r="AF29" s="2965"/>
      <c r="AG29" s="2965"/>
      <c r="AH29" s="2965"/>
      <c r="AI29" s="2965"/>
      <c r="AJ29" s="2965"/>
      <c r="AK29" s="2965"/>
      <c r="AL29" s="2965"/>
      <c r="AM29" s="2965"/>
      <c r="AN29" s="2965"/>
      <c r="AO29" s="2965"/>
      <c r="AP29" s="2965"/>
      <c r="AQ29" s="2965"/>
      <c r="AR29" s="2965"/>
      <c r="AS29" s="2965"/>
      <c r="AT29" s="2965"/>
      <c r="AU29" s="2965"/>
      <c r="AV29" s="2965"/>
      <c r="AW29" s="2965"/>
      <c r="AX29" s="2965"/>
      <c r="AY29" s="2965"/>
      <c r="AZ29" s="2965" t="s">
        <v>3528</v>
      </c>
      <c r="BA29" s="2965"/>
      <c r="BB29" s="2965"/>
      <c r="BC29" s="2965"/>
      <c r="BD29" s="2965"/>
      <c r="BE29" s="2965"/>
      <c r="BF29" s="2965"/>
      <c r="BG29" s="2965"/>
      <c r="BH29" s="2965"/>
      <c r="BI29" s="2965"/>
      <c r="BJ29" s="2965"/>
      <c r="BK29" s="2965"/>
      <c r="BL29" s="2967" t="s">
        <v>1429</v>
      </c>
      <c r="BM29" s="2967"/>
      <c r="BN29" s="2968" t="s">
        <v>156</v>
      </c>
      <c r="BO29" s="2968"/>
      <c r="BP29" s="2968"/>
      <c r="BQ29" s="2968"/>
      <c r="BR29" s="2968"/>
      <c r="BS29" s="2968"/>
      <c r="BT29" s="2968"/>
      <c r="BU29" s="2968"/>
      <c r="BV29" s="2968"/>
      <c r="BW29" s="2968"/>
      <c r="BX29" s="2968" t="s">
        <v>150</v>
      </c>
      <c r="BY29" s="2968"/>
      <c r="BZ29" s="2968"/>
      <c r="CA29" s="2968"/>
      <c r="CB29" s="2968"/>
      <c r="CC29" s="2968"/>
      <c r="CD29" s="2968"/>
      <c r="CE29" s="2968"/>
      <c r="CF29" s="2968"/>
      <c r="CG29" s="2968"/>
      <c r="CH29" s="2968"/>
      <c r="CI29" s="2968"/>
      <c r="CJ29" s="2968"/>
      <c r="CK29" s="2968"/>
      <c r="CL29" s="2968"/>
      <c r="CM29" s="2967" t="s">
        <v>155</v>
      </c>
      <c r="CN29" s="2968"/>
      <c r="CO29" s="2968"/>
      <c r="CP29" s="2968"/>
      <c r="CQ29" s="2968"/>
      <c r="CR29" s="2968"/>
      <c r="CS29" s="2968"/>
      <c r="CT29" s="2968"/>
      <c r="CU29" s="2968"/>
      <c r="CV29" s="2941" t="s">
        <v>154</v>
      </c>
      <c r="CW29" s="2941"/>
      <c r="CX29" s="2941"/>
      <c r="CY29" s="2941"/>
      <c r="CZ29" s="2941"/>
      <c r="DA29" s="2941"/>
      <c r="DB29" s="2941"/>
      <c r="DC29" s="2941"/>
      <c r="DD29" s="2941"/>
      <c r="DE29" s="2941"/>
      <c r="DF29" s="2941"/>
      <c r="DG29" s="2941"/>
      <c r="DH29" s="2941"/>
      <c r="DI29" s="2941"/>
      <c r="DJ29" s="2941"/>
      <c r="DK29" s="2941"/>
      <c r="DL29" s="2941"/>
      <c r="DM29" s="2941"/>
      <c r="DN29" s="2941"/>
      <c r="DO29" s="2942"/>
      <c r="DP29"/>
      <c r="DQ29"/>
      <c r="DR29"/>
      <c r="DS29"/>
      <c r="DT29"/>
      <c r="DU29"/>
      <c r="DV29"/>
      <c r="DW29"/>
      <c r="DX29"/>
      <c r="DY29"/>
      <c r="DZ29"/>
      <c r="EA29"/>
      <c r="EB29"/>
      <c r="EC29"/>
      <c r="ED29"/>
      <c r="EE29"/>
      <c r="EF29" s="237"/>
      <c r="EO29" s="121" t="s">
        <v>153</v>
      </c>
      <c r="EP29" s="143" t="s">
        <v>152</v>
      </c>
      <c r="ER29" s="142"/>
      <c r="ES29" s="2768" t="s">
        <v>151</v>
      </c>
      <c r="ET29" s="2923" t="s">
        <v>150</v>
      </c>
      <c r="EU29" s="141"/>
      <c r="EV29" s="2811" t="s">
        <v>149</v>
      </c>
      <c r="EW29" s="2812"/>
      <c r="EX29" s="2812"/>
      <c r="EY29" s="2812"/>
      <c r="EZ29" s="2812"/>
      <c r="FA29" s="2812"/>
      <c r="FB29" s="2813" t="s">
        <v>148</v>
      </c>
      <c r="FC29" s="2814"/>
      <c r="FD29" s="2814"/>
      <c r="FE29" s="2814"/>
      <c r="FF29" s="2814"/>
      <c r="FG29" s="2814"/>
      <c r="FH29" s="3033" t="s">
        <v>147</v>
      </c>
      <c r="FI29" s="3034"/>
      <c r="FJ29" s="3117"/>
      <c r="FK29" s="2972"/>
      <c r="FL29" s="2972"/>
      <c r="FM29" s="2972"/>
      <c r="FN29" s="2972"/>
      <c r="FP29" s="3147"/>
      <c r="FQ29" s="3147"/>
      <c r="FR29" s="3147"/>
      <c r="FS29" s="3147"/>
      <c r="FT29" s="3147"/>
      <c r="FU29" s="429"/>
      <c r="FV29" s="27"/>
      <c r="FW29" s="27"/>
      <c r="FX29" s="27"/>
      <c r="FY29" s="27"/>
      <c r="FZ29" s="3177"/>
      <c r="GA29" s="3177"/>
      <c r="GB29" s="3177"/>
      <c r="GC29" s="3177"/>
      <c r="GD29" s="3177"/>
      <c r="GE29" s="229"/>
      <c r="GF29" s="229"/>
      <c r="GG29" s="239" t="str">
        <f t="shared" si="0"/>
        <v/>
      </c>
      <c r="GH29" s="239"/>
      <c r="GI29" s="239"/>
      <c r="GJ29" s="239"/>
      <c r="GK29" s="240"/>
      <c r="GM29" s="663"/>
      <c r="GN29" s="664"/>
      <c r="GO29" s="661"/>
      <c r="GP29" s="664"/>
      <c r="GQ29" s="665"/>
      <c r="GS29" s="411" t="str">
        <f t="shared" si="1"/>
        <v>指摘の具体的内容等</v>
      </c>
      <c r="GT29" s="27"/>
      <c r="GU29" s="27"/>
      <c r="GV29" s="413"/>
    </row>
    <row r="30" spans="1:205" s="10" customFormat="1" ht="50.1" customHeight="1" thickBot="1" x14ac:dyDescent="0.2">
      <c r="B30" s="111"/>
      <c r="C30" s="229"/>
      <c r="D30" s="229"/>
      <c r="E30" s="229"/>
      <c r="F30" s="229"/>
      <c r="G30" s="229"/>
      <c r="H30" s="229"/>
      <c r="J30" s="241"/>
      <c r="K30" s="242"/>
      <c r="L30" s="242"/>
      <c r="M30" s="2936"/>
      <c r="N30" s="2936"/>
      <c r="O30" s="2936"/>
      <c r="P30" s="2966"/>
      <c r="Q30" s="2966"/>
      <c r="R30" s="2966"/>
      <c r="S30" s="2966"/>
      <c r="T30" s="2966"/>
      <c r="U30" s="2966"/>
      <c r="V30" s="2966"/>
      <c r="W30" s="2966"/>
      <c r="X30" s="2966"/>
      <c r="Y30" s="2966"/>
      <c r="Z30" s="2966"/>
      <c r="AA30" s="2966"/>
      <c r="AB30" s="2966"/>
      <c r="AC30" s="2966"/>
      <c r="AD30" s="2966"/>
      <c r="AE30" s="2966"/>
      <c r="AF30" s="2966"/>
      <c r="AG30" s="2966"/>
      <c r="AH30" s="2966"/>
      <c r="AI30" s="2966"/>
      <c r="AJ30" s="2966"/>
      <c r="AK30" s="2966"/>
      <c r="AL30" s="2966"/>
      <c r="AM30" s="2966"/>
      <c r="AN30" s="2966"/>
      <c r="AO30" s="2966"/>
      <c r="AP30" s="2966"/>
      <c r="AQ30" s="2966"/>
      <c r="AR30" s="2966"/>
      <c r="AS30" s="2966"/>
      <c r="AT30" s="2966"/>
      <c r="AU30" s="2966"/>
      <c r="AV30" s="2966"/>
      <c r="AW30" s="2966"/>
      <c r="AX30" s="2966"/>
      <c r="AY30" s="2966"/>
      <c r="AZ30" s="2966"/>
      <c r="BA30" s="2966"/>
      <c r="BB30" s="2966"/>
      <c r="BC30" s="2966"/>
      <c r="BD30" s="2966"/>
      <c r="BE30" s="2966"/>
      <c r="BF30" s="2966"/>
      <c r="BG30" s="2966"/>
      <c r="BH30" s="2966"/>
      <c r="BI30" s="2966"/>
      <c r="BJ30" s="2966"/>
      <c r="BK30" s="2966"/>
      <c r="BL30" s="2936"/>
      <c r="BM30" s="2936"/>
      <c r="BN30" s="2937"/>
      <c r="BO30" s="2937"/>
      <c r="BP30" s="2937"/>
      <c r="BQ30" s="2937"/>
      <c r="BR30" s="2937"/>
      <c r="BS30" s="2937"/>
      <c r="BT30" s="2937"/>
      <c r="BU30" s="2937"/>
      <c r="BV30" s="2937"/>
      <c r="BW30" s="2937"/>
      <c r="BX30" s="2937"/>
      <c r="BY30" s="2937"/>
      <c r="BZ30" s="2937"/>
      <c r="CA30" s="2937"/>
      <c r="CB30" s="2937"/>
      <c r="CC30" s="2937"/>
      <c r="CD30" s="2937"/>
      <c r="CE30" s="2937"/>
      <c r="CF30" s="2937"/>
      <c r="CG30" s="2937"/>
      <c r="CH30" s="2937"/>
      <c r="CI30" s="2937"/>
      <c r="CJ30" s="2937"/>
      <c r="CK30" s="2937"/>
      <c r="CL30" s="2937"/>
      <c r="CM30" s="2936" t="s">
        <v>146</v>
      </c>
      <c r="CN30" s="2936"/>
      <c r="CO30" s="2936"/>
      <c r="CP30" s="2936" t="s">
        <v>81</v>
      </c>
      <c r="CQ30" s="2936"/>
      <c r="CR30" s="2936"/>
      <c r="CS30" s="2936" t="s">
        <v>145</v>
      </c>
      <c r="CT30" s="2937"/>
      <c r="CU30" s="2937"/>
      <c r="CV30" s="2943"/>
      <c r="CW30" s="2943"/>
      <c r="CX30" s="2943"/>
      <c r="CY30" s="2943"/>
      <c r="CZ30" s="2943"/>
      <c r="DA30" s="2943"/>
      <c r="DB30" s="2943"/>
      <c r="DC30" s="2943"/>
      <c r="DD30" s="2943"/>
      <c r="DE30" s="2943"/>
      <c r="DF30" s="2943"/>
      <c r="DG30" s="2943"/>
      <c r="DH30" s="2943"/>
      <c r="DI30" s="2943"/>
      <c r="DJ30" s="2943"/>
      <c r="DK30" s="2943"/>
      <c r="DL30" s="2943"/>
      <c r="DM30" s="2943"/>
      <c r="DN30" s="2943"/>
      <c r="DO30" s="2944"/>
      <c r="DP30"/>
      <c r="DQ30"/>
      <c r="DR30"/>
      <c r="DS30"/>
      <c r="DT30"/>
      <c r="DU30"/>
      <c r="DV30"/>
      <c r="DW30"/>
      <c r="DX30"/>
      <c r="DY30"/>
      <c r="DZ30"/>
      <c r="EA30"/>
      <c r="EB30"/>
      <c r="EC30"/>
      <c r="ED30"/>
      <c r="EE30"/>
      <c r="EF30" s="237"/>
      <c r="EG30" s="131" t="s">
        <v>144</v>
      </c>
      <c r="EH30" s="131" t="s">
        <v>143</v>
      </c>
      <c r="EI30" s="131" t="s">
        <v>142</v>
      </c>
      <c r="EJ30" s="131" t="s">
        <v>141</v>
      </c>
      <c r="EK30" s="140" t="s">
        <v>140</v>
      </c>
      <c r="EL30" s="131" t="s">
        <v>139</v>
      </c>
      <c r="EM30" s="159" t="s">
        <v>138</v>
      </c>
      <c r="EN30" s="130" t="s">
        <v>137</v>
      </c>
      <c r="EO30" s="237"/>
      <c r="EP30" s="237"/>
      <c r="EQ30" s="108" t="s">
        <v>136</v>
      </c>
      <c r="ER30" s="138"/>
      <c r="ES30" s="2922"/>
      <c r="ET30" s="2924"/>
      <c r="EU30" s="137"/>
      <c r="EV30" s="136" t="s">
        <v>135</v>
      </c>
      <c r="EW30" s="134" t="s">
        <v>134</v>
      </c>
      <c r="EX30" s="134" t="s">
        <v>131</v>
      </c>
      <c r="EY30" s="133" t="s">
        <v>130</v>
      </c>
      <c r="EZ30" s="133" t="s">
        <v>129</v>
      </c>
      <c r="FA30" s="132" t="s">
        <v>128</v>
      </c>
      <c r="FB30" s="135" t="s">
        <v>133</v>
      </c>
      <c r="FC30" s="133" t="s">
        <v>132</v>
      </c>
      <c r="FD30" s="134" t="s">
        <v>131</v>
      </c>
      <c r="FE30" s="133" t="s">
        <v>130</v>
      </c>
      <c r="FF30" s="133" t="s">
        <v>129</v>
      </c>
      <c r="FG30" s="132" t="s">
        <v>128</v>
      </c>
      <c r="FH30" s="130" t="s">
        <v>127</v>
      </c>
      <c r="FI30" s="130" t="s">
        <v>126</v>
      </c>
      <c r="FJ30" s="130" t="s">
        <v>125</v>
      </c>
      <c r="FL30" s="108"/>
      <c r="FM30" s="108"/>
      <c r="FN30" s="108"/>
      <c r="FO30" s="109"/>
      <c r="FP30" s="11"/>
      <c r="FQ30" s="429"/>
      <c r="FR30" s="430"/>
      <c r="FS30" s="429"/>
      <c r="FT30" s="430"/>
      <c r="FU30" s="429"/>
      <c r="FV30" s="301"/>
      <c r="FW30" s="27"/>
      <c r="FX30" s="301"/>
      <c r="FY30" s="301"/>
      <c r="FZ30" s="301"/>
      <c r="GA30" s="304"/>
      <c r="GB30" s="304"/>
      <c r="GC30" s="304"/>
      <c r="GD30" s="304"/>
      <c r="GE30" s="229"/>
      <c r="GG30" s="239" t="str">
        <f t="shared" si="0"/>
        <v/>
      </c>
      <c r="GH30" s="239"/>
      <c r="GI30" s="239"/>
      <c r="GJ30" s="239"/>
      <c r="GK30" s="240"/>
      <c r="GM30" s="404" t="s">
        <v>135</v>
      </c>
      <c r="GN30" s="405" t="s">
        <v>1526</v>
      </c>
      <c r="GO30" s="405" t="s">
        <v>131</v>
      </c>
      <c r="GP30" s="405" t="s">
        <v>1527</v>
      </c>
      <c r="GQ30" s="406" t="s">
        <v>128</v>
      </c>
      <c r="GS30" s="411">
        <f t="shared" si="1"/>
        <v>0</v>
      </c>
      <c r="GT30" s="27"/>
      <c r="GU30" s="27"/>
      <c r="GV30" s="413"/>
    </row>
    <row r="31" spans="1:205" s="10" customFormat="1" ht="50.1" customHeight="1" x14ac:dyDescent="0.15">
      <c r="B31" s="111"/>
      <c r="C31" s="229"/>
      <c r="D31" s="229"/>
      <c r="E31" s="229"/>
      <c r="F31" s="229"/>
      <c r="G31" s="229"/>
      <c r="H31" s="229"/>
      <c r="J31" s="238"/>
      <c r="K31" s="242"/>
      <c r="L31" s="242"/>
      <c r="M31" s="2973" t="s">
        <v>973</v>
      </c>
      <c r="N31" s="2973"/>
      <c r="O31" s="2973"/>
      <c r="P31" s="2795" t="s">
        <v>541</v>
      </c>
      <c r="Q31" s="2796"/>
      <c r="R31" s="2796"/>
      <c r="S31" s="2796"/>
      <c r="T31" s="2796"/>
      <c r="U31" s="2796"/>
      <c r="V31" s="2796"/>
      <c r="W31" s="2796"/>
      <c r="X31" s="2796"/>
      <c r="Y31" s="2796"/>
      <c r="Z31" s="2797"/>
      <c r="AA31" s="3178" t="s">
        <v>6480</v>
      </c>
      <c r="AB31" s="3178"/>
      <c r="AC31" s="3178"/>
      <c r="AD31" s="3178"/>
      <c r="AE31" s="3178"/>
      <c r="AF31" s="3178"/>
      <c r="AG31" s="3178"/>
      <c r="AH31" s="3178"/>
      <c r="AI31" s="3178"/>
      <c r="AJ31" s="3178"/>
      <c r="AK31" s="3178"/>
      <c r="AL31" s="3178"/>
      <c r="AM31" s="3178"/>
      <c r="AN31" s="3178"/>
      <c r="AO31" s="3178"/>
      <c r="AP31" s="3178"/>
      <c r="AQ31" s="3178"/>
      <c r="AR31" s="3178"/>
      <c r="AS31" s="3178"/>
      <c r="AT31" s="3178"/>
      <c r="AU31" s="3178"/>
      <c r="AV31" s="3178"/>
      <c r="AW31" s="3178"/>
      <c r="AX31" s="3178"/>
      <c r="AY31" s="3179"/>
      <c r="AZ31" s="2953"/>
      <c r="BA31" s="2953"/>
      <c r="BB31" s="2953"/>
      <c r="BC31" s="2953"/>
      <c r="BD31" s="2953"/>
      <c r="BE31" s="2953"/>
      <c r="BF31" s="2953"/>
      <c r="BG31" s="2953"/>
      <c r="BH31" s="2953"/>
      <c r="BI31" s="2953"/>
      <c r="BJ31" s="2953"/>
      <c r="BK31" s="2953"/>
      <c r="BL31" s="2819"/>
      <c r="BM31" s="2819"/>
      <c r="BN31" s="2820"/>
      <c r="BO31" s="2820"/>
      <c r="BP31" s="2820"/>
      <c r="BQ31" s="2820"/>
      <c r="BR31" s="2820"/>
      <c r="BS31" s="2820"/>
      <c r="BT31" s="2820"/>
      <c r="BU31" s="2820"/>
      <c r="BV31" s="2820"/>
      <c r="BW31" s="2820"/>
      <c r="BX31" s="2820"/>
      <c r="BY31" s="2820"/>
      <c r="BZ31" s="2820"/>
      <c r="CA31" s="2820"/>
      <c r="CB31" s="2820"/>
      <c r="CC31" s="2820"/>
      <c r="CD31" s="2820"/>
      <c r="CE31" s="2820"/>
      <c r="CF31" s="2820"/>
      <c r="CG31" s="2820"/>
      <c r="CH31" s="2820"/>
      <c r="CI31" s="2820"/>
      <c r="CJ31" s="2820"/>
      <c r="CK31" s="2820"/>
      <c r="CL31" s="2820"/>
      <c r="CM31" s="3046"/>
      <c r="CN31" s="3046"/>
      <c r="CO31" s="3046"/>
      <c r="CP31" s="3046"/>
      <c r="CQ31" s="3046"/>
      <c r="CR31" s="3046"/>
      <c r="CS31" s="3032"/>
      <c r="CT31" s="2953"/>
      <c r="CU31" s="2953"/>
      <c r="CV31" s="2808"/>
      <c r="CW31" s="2809"/>
      <c r="CX31" s="2809"/>
      <c r="CY31" s="2809"/>
      <c r="CZ31" s="2809"/>
      <c r="DA31" s="2809"/>
      <c r="DB31" s="2809"/>
      <c r="DC31" s="2809"/>
      <c r="DD31" s="2809"/>
      <c r="DE31" s="2809"/>
      <c r="DF31" s="2809"/>
      <c r="DG31" s="2809"/>
      <c r="DH31" s="2809"/>
      <c r="DI31" s="2809"/>
      <c r="DJ31" s="2809"/>
      <c r="DK31" s="2809"/>
      <c r="DL31" s="2809"/>
      <c r="DM31" s="2809"/>
      <c r="DN31" s="2809"/>
      <c r="DO31" s="2810"/>
      <c r="DP31"/>
      <c r="DQ31"/>
      <c r="DR31"/>
      <c r="DS31"/>
      <c r="DT31"/>
      <c r="DU31"/>
      <c r="DV31"/>
      <c r="DW31"/>
      <c r="DX31"/>
      <c r="DY31"/>
      <c r="DZ31"/>
      <c r="EA31"/>
      <c r="EB31"/>
      <c r="EC31"/>
      <c r="ED31"/>
      <c r="EE31"/>
      <c r="EF31" s="237"/>
      <c r="EG31" s="131">
        <f t="shared" ref="EG31:EG36" si="19">COUNTIFS(AZ31,"―対象外")</f>
        <v>0</v>
      </c>
      <c r="EH31" s="131">
        <f t="shared" ref="EH31:EH36" si="20">COUNTIFS(AZ31,"○指摘なし")</f>
        <v>0</v>
      </c>
      <c r="EI31" s="131">
        <f t="shared" ref="EI31:EI36" si="21">COUNTIFS(AZ31,"×要是正（既存不適格以外）")</f>
        <v>0</v>
      </c>
      <c r="EJ31" s="131">
        <f t="shared" ref="EJ31:EJ36" si="22">COUNTIFS(AZ31,"△既存不適格")</f>
        <v>0</v>
      </c>
      <c r="EK31" s="256" t="s">
        <v>177</v>
      </c>
      <c r="EL31" s="131" t="str">
        <f>P31</f>
        <v>配線</v>
      </c>
      <c r="EM31" s="130">
        <f t="shared" ref="EM31:EM36" si="23">COUNTA(CM31:CR31)</f>
        <v>0</v>
      </c>
      <c r="EN31" s="129" t="str">
        <f t="shared" ref="EN31:EN36" si="24">IF(AZ31="×要是正（既存不適格以外）","要是正","")&amp;IF(AZ31="△既存不適格","既存不適格","")</f>
        <v/>
      </c>
      <c r="EO31" s="121" t="str">
        <f>IF($EN31="要是正",MAX($EO$14:EO30)+1,"")</f>
        <v/>
      </c>
      <c r="EP31" s="121" t="str">
        <f>IF($EN31="要是正",MAX($EP$14:EP30)+1,"")</f>
        <v/>
      </c>
      <c r="EQ31" s="128" t="str">
        <f t="shared" ref="EQ31:EQ36" si="25">IF(OR(AZ31="×要是正（既存不適格以外）",AZ31="△既存不適格"),EK31,"")</f>
        <v/>
      </c>
      <c r="ER31" s="127" t="str">
        <f t="shared" ref="ER31:ER36" si="26">IF(OR($EN31="要是正",$EN31="既存不適格"),$EL31,"")</f>
        <v/>
      </c>
      <c r="ES31" s="122" t="str">
        <f t="shared" ref="ES31:ES36" si="27">IF($EN31="要是正",IF(BN31="","",BN31),"")</f>
        <v/>
      </c>
      <c r="ET31" s="157" t="str">
        <f t="shared" ref="ET31:ET36" si="28">IF($EN31="要是正",IF(BX31="","",BX31),"")</f>
        <v/>
      </c>
      <c r="EU31" s="156" t="str">
        <f t="shared" ref="EU31:EU36" si="29">IF(CS31="未定","未定",IF(GN31="0","",IF(CS31="予定",TEXT(GN31,"([$-ja-JP]ge.m);@"),IF(CS31="改善済",TEXT(GN31,"[$-ja-JP]ge.m;@"),TEXT(EW31,"[$-ja-JP]ge.m;@")))))</f>
        <v/>
      </c>
      <c r="EV31" s="125" t="str">
        <f t="shared" ref="EV31:EV36" si="30">IF(OR(EN31="要是正",EN31="既存不適格"),IF(OR(EM31&lt;2,CS31&lt;&gt;"予定"),"","令和"&amp;CM31&amp;"年"&amp;CP31&amp;"月1日"),"")</f>
        <v/>
      </c>
      <c r="EW31" s="123" t="str">
        <f t="shared" ref="EW31:EW36" si="31">IF(EV31="","0",DATEVALUE(EV31))</f>
        <v>0</v>
      </c>
      <c r="EX31" s="124" t="str">
        <f t="shared" ref="EX31:EX36" si="32">IF(EN31="要是正",IF(AND(CS31="予定",EM31=2),1,IF(CS31="改善済",2,"")),"")</f>
        <v/>
      </c>
      <c r="EY31" s="123" t="str">
        <f t="shared" ref="EY31:EY36" si="33">IF(EX31=1,EW31,"0")</f>
        <v>0</v>
      </c>
      <c r="EZ31" s="123" t="str">
        <f t="shared" ref="EZ31:EZ36" si="34">IF(EX31=2,EW31,"0")</f>
        <v>0</v>
      </c>
      <c r="FA31" s="122" t="str">
        <f t="shared" ref="FA31:FA36" si="35">IF(AND(EN31="要是正",AND(EM31=0,CS31="未定")),CS31,"")</f>
        <v/>
      </c>
      <c r="FB31" s="125" t="str">
        <f t="shared" ref="FB31:FB36" si="36">IF(EN31="既存不適格",IF(OR(EM31&lt;2,CS31&lt;&gt;"予定"),"","令和"&amp;CM31&amp;"年"&amp;CP31&amp;"月1日"),"")</f>
        <v/>
      </c>
      <c r="FC31" s="123" t="str">
        <f t="shared" ref="FC31:FC36" si="37">IF(FB31="","0",DATEVALUE(FB31))</f>
        <v>0</v>
      </c>
      <c r="FD31" s="124" t="str">
        <f t="shared" ref="FD31:FD36" si="38">IF(EN31="既存不適格",IF(AND(CS31="予定",EM31=2),1,IF(CS31="改善済",2,"")),"")</f>
        <v/>
      </c>
      <c r="FE31" s="123" t="str">
        <f t="shared" ref="FE31:FE36" si="39">IF(FD31=1,FC31,"0")</f>
        <v>0</v>
      </c>
      <c r="FF31" s="123" t="str">
        <f t="shared" ref="FF31:FF36" si="40">IF(FD31=2,FC31,"0")</f>
        <v>0</v>
      </c>
      <c r="FG31" s="122" t="str">
        <f t="shared" ref="FG31:FG36" si="41">IF(AND(EN31="既存不適格",AND(EM31=0,CS31="未定")),CS31,"")</f>
        <v/>
      </c>
      <c r="FH31" s="121"/>
      <c r="FI31" s="121"/>
      <c r="FJ31" s="121"/>
      <c r="FL31" s="130" t="s">
        <v>1625</v>
      </c>
      <c r="FM31" s="130" t="s">
        <v>1626</v>
      </c>
      <c r="FN31" s="130" t="s">
        <v>1627</v>
      </c>
      <c r="FP31" s="11"/>
      <c r="FQ31" s="429"/>
      <c r="FR31" s="430"/>
      <c r="FS31" s="429"/>
      <c r="FT31" s="430"/>
      <c r="FU31" s="429"/>
      <c r="FV31" s="27"/>
      <c r="FW31" s="27"/>
      <c r="FX31" s="27"/>
      <c r="FY31" s="27"/>
      <c r="FZ31" s="27"/>
      <c r="GA31" s="27"/>
      <c r="GB31" s="27"/>
      <c r="GC31" s="27"/>
      <c r="GD31" s="27"/>
      <c r="GF31" s="10" t="str">
        <f>IF(EN31="要是正",IF(BN31="","",EQ31&amp;" "&amp;GW31&amp;" "&amp;BN31&amp;"、"),"")</f>
        <v/>
      </c>
      <c r="GG31" s="239" t="str">
        <f t="shared" si="0"/>
        <v/>
      </c>
      <c r="GH31" s="239" t="str">
        <f t="shared" ref="GH31:GH36" si="42">IF(OR($AZ31="×要是正（既存不適格以外）",$AZ31="△既存不適格"),"○", IF($AZ31="―対象外","―",""))</f>
        <v/>
      </c>
      <c r="GI31" s="239" t="str">
        <f t="shared" ref="GI31:GI36" si="43">IF($AZ31="△既存不適格","○", IF($AZ31="―対象外","―",""))</f>
        <v/>
      </c>
      <c r="GJ31" s="239">
        <f t="shared" ref="GJ31:GJ36" si="44">IF($AZ31="―対象外","―",$BL31)</f>
        <v>0</v>
      </c>
      <c r="GK31" s="248" t="str">
        <f t="shared" ref="GK31:GK36" si="45">IF($AZ31="―対象外","○","")</f>
        <v/>
      </c>
      <c r="GL31" s="10" t="str">
        <f>IF(EN31="要是正",IF(BN31="","",EK31&amp;" " &amp; BN31&amp;CHAR(10)),"")</f>
        <v/>
      </c>
      <c r="GM31" s="407" t="str">
        <f t="shared" ref="GM31:GM36" si="46">IF(NOT(OR(CS31="未定",CS31="")),"令和"&amp;CM31&amp;"年"&amp;CP31&amp;"月1日","")</f>
        <v/>
      </c>
      <c r="GN31" s="408" t="str">
        <f t="shared" ref="GN31:GN36" si="47">IF(GM31="","0",DATEVALUE(GM31))</f>
        <v>0</v>
      </c>
      <c r="GO31" s="409" t="str">
        <f t="shared" ref="GO31:GO36" si="48">IF(OR(CS31="予定",CS31="改善済"),1,"")</f>
        <v/>
      </c>
      <c r="GP31" s="408" t="str">
        <f t="shared" ref="GP31:GP36" si="49">IF(GO31=1,GN31,"0")</f>
        <v>0</v>
      </c>
      <c r="GQ31" s="410" t="str">
        <f t="shared" ref="GQ31:GQ36" si="50">IF(AND(EP31="要是正",AND(EO31=0,CS31="未定")),CS31,"")</f>
        <v/>
      </c>
      <c r="GS31" s="411">
        <f t="shared" si="1"/>
        <v>0</v>
      </c>
      <c r="GT31" s="27"/>
      <c r="GU31" s="27"/>
      <c r="GV31" s="413"/>
      <c r="GW31" s="10" t="str">
        <f>$P$31</f>
        <v>配線</v>
      </c>
    </row>
    <row r="32" spans="1:205" s="10" customFormat="1" ht="50.1" customHeight="1" x14ac:dyDescent="0.15">
      <c r="B32" s="111"/>
      <c r="C32" s="229"/>
      <c r="D32" s="229"/>
      <c r="E32" s="229"/>
      <c r="F32" s="229"/>
      <c r="G32" s="229"/>
      <c r="H32" s="229"/>
      <c r="J32" s="238"/>
      <c r="K32" s="242"/>
      <c r="L32" s="242"/>
      <c r="M32" s="2973" t="s">
        <v>970</v>
      </c>
      <c r="N32" s="2973"/>
      <c r="O32" s="2973"/>
      <c r="P32" s="2798"/>
      <c r="Q32" s="2799"/>
      <c r="R32" s="2799"/>
      <c r="S32" s="2799"/>
      <c r="T32" s="2799"/>
      <c r="U32" s="2799"/>
      <c r="V32" s="2799"/>
      <c r="W32" s="2799"/>
      <c r="X32" s="2799"/>
      <c r="Y32" s="2799"/>
      <c r="Z32" s="2800"/>
      <c r="AA32" s="3182" t="s">
        <v>540</v>
      </c>
      <c r="AB32" s="3182"/>
      <c r="AC32" s="3182"/>
      <c r="AD32" s="3182"/>
      <c r="AE32" s="3182"/>
      <c r="AF32" s="3182"/>
      <c r="AG32" s="3182"/>
      <c r="AH32" s="3182"/>
      <c r="AI32" s="3182"/>
      <c r="AJ32" s="3182"/>
      <c r="AK32" s="3182"/>
      <c r="AL32" s="3182"/>
      <c r="AM32" s="3182"/>
      <c r="AN32" s="3182"/>
      <c r="AO32" s="3182"/>
      <c r="AP32" s="3182"/>
      <c r="AQ32" s="3182"/>
      <c r="AR32" s="3182"/>
      <c r="AS32" s="3182"/>
      <c r="AT32" s="3182"/>
      <c r="AU32" s="3182"/>
      <c r="AV32" s="3182"/>
      <c r="AW32" s="3182"/>
      <c r="AX32" s="3182"/>
      <c r="AY32" s="3183"/>
      <c r="AZ32" s="2953"/>
      <c r="BA32" s="2953"/>
      <c r="BB32" s="2953"/>
      <c r="BC32" s="2953"/>
      <c r="BD32" s="2953"/>
      <c r="BE32" s="2953"/>
      <c r="BF32" s="2953"/>
      <c r="BG32" s="2953"/>
      <c r="BH32" s="2953"/>
      <c r="BI32" s="2953"/>
      <c r="BJ32" s="2953"/>
      <c r="BK32" s="2953"/>
      <c r="BL32" s="2819"/>
      <c r="BM32" s="2819"/>
      <c r="BN32" s="2820"/>
      <c r="BO32" s="2820"/>
      <c r="BP32" s="2820"/>
      <c r="BQ32" s="2820"/>
      <c r="BR32" s="2820"/>
      <c r="BS32" s="2820"/>
      <c r="BT32" s="2820"/>
      <c r="BU32" s="2820"/>
      <c r="BV32" s="2820"/>
      <c r="BW32" s="2820"/>
      <c r="BX32" s="2780"/>
      <c r="BY32" s="2780"/>
      <c r="BZ32" s="2780"/>
      <c r="CA32" s="2780"/>
      <c r="CB32" s="2780"/>
      <c r="CC32" s="2780"/>
      <c r="CD32" s="2780"/>
      <c r="CE32" s="2780"/>
      <c r="CF32" s="2780"/>
      <c r="CG32" s="2780"/>
      <c r="CH32" s="2780"/>
      <c r="CI32" s="2780"/>
      <c r="CJ32" s="2780"/>
      <c r="CK32" s="2780"/>
      <c r="CL32" s="2780"/>
      <c r="CM32" s="3036"/>
      <c r="CN32" s="3036"/>
      <c r="CO32" s="3036"/>
      <c r="CP32" s="3036"/>
      <c r="CQ32" s="3036"/>
      <c r="CR32" s="3036"/>
      <c r="CS32" s="3031"/>
      <c r="CT32" s="2790"/>
      <c r="CU32" s="2790"/>
      <c r="CV32" s="2835"/>
      <c r="CW32" s="2836"/>
      <c r="CX32" s="2836"/>
      <c r="CY32" s="2836"/>
      <c r="CZ32" s="2836"/>
      <c r="DA32" s="2836"/>
      <c r="DB32" s="2836"/>
      <c r="DC32" s="2836"/>
      <c r="DD32" s="2836"/>
      <c r="DE32" s="2836"/>
      <c r="DF32" s="2836"/>
      <c r="DG32" s="2836"/>
      <c r="DH32" s="2836"/>
      <c r="DI32" s="2836"/>
      <c r="DJ32" s="2836"/>
      <c r="DK32" s="2836"/>
      <c r="DL32" s="2836"/>
      <c r="DM32" s="2836"/>
      <c r="DN32" s="2836"/>
      <c r="DO32" s="2837"/>
      <c r="DP32"/>
      <c r="DQ32"/>
      <c r="DR32"/>
      <c r="DS32"/>
      <c r="DT32"/>
      <c r="DU32"/>
      <c r="DV32"/>
      <c r="DW32"/>
      <c r="DX32"/>
      <c r="DY32"/>
      <c r="DZ32"/>
      <c r="EA32"/>
      <c r="EB32"/>
      <c r="EC32"/>
      <c r="ED32"/>
      <c r="EE32"/>
      <c r="EF32" s="237"/>
      <c r="EG32" s="131">
        <f t="shared" si="19"/>
        <v>0</v>
      </c>
      <c r="EH32" s="131">
        <f t="shared" si="20"/>
        <v>0</v>
      </c>
      <c r="EI32" s="131">
        <f t="shared" si="21"/>
        <v>0</v>
      </c>
      <c r="EJ32" s="131">
        <f t="shared" si="22"/>
        <v>0</v>
      </c>
      <c r="EK32" s="256" t="s">
        <v>1479</v>
      </c>
      <c r="EL32" s="131" t="str">
        <f>P31</f>
        <v>配線</v>
      </c>
      <c r="EM32" s="130">
        <f t="shared" si="23"/>
        <v>0</v>
      </c>
      <c r="EN32" s="129" t="str">
        <f t="shared" si="24"/>
        <v/>
      </c>
      <c r="EO32" s="121" t="str">
        <f>IF($EN32="要是正",MAX($EO$14:EO31)+1,"")</f>
        <v/>
      </c>
      <c r="EP32" s="121" t="str">
        <f>IF($EN32="要是正",MAX($EP$14:EP31)+1,"")</f>
        <v/>
      </c>
      <c r="EQ32" s="128" t="str">
        <f t="shared" si="25"/>
        <v/>
      </c>
      <c r="ER32" s="127" t="str">
        <f t="shared" si="26"/>
        <v/>
      </c>
      <c r="ES32" s="122" t="str">
        <f t="shared" si="27"/>
        <v/>
      </c>
      <c r="ET32" s="157" t="str">
        <f t="shared" si="28"/>
        <v/>
      </c>
      <c r="EU32" s="156" t="str">
        <f t="shared" si="29"/>
        <v/>
      </c>
      <c r="EV32" s="125" t="str">
        <f t="shared" si="30"/>
        <v/>
      </c>
      <c r="EW32" s="123" t="str">
        <f t="shared" si="31"/>
        <v>0</v>
      </c>
      <c r="EX32" s="124" t="str">
        <f t="shared" si="32"/>
        <v/>
      </c>
      <c r="EY32" s="123" t="str">
        <f t="shared" si="33"/>
        <v>0</v>
      </c>
      <c r="EZ32" s="123" t="str">
        <f t="shared" si="34"/>
        <v>0</v>
      </c>
      <c r="FA32" s="122" t="str">
        <f t="shared" si="35"/>
        <v/>
      </c>
      <c r="FB32" s="125" t="str">
        <f t="shared" si="36"/>
        <v/>
      </c>
      <c r="FC32" s="123" t="str">
        <f t="shared" si="37"/>
        <v>0</v>
      </c>
      <c r="FD32" s="124" t="str">
        <f t="shared" si="38"/>
        <v/>
      </c>
      <c r="FE32" s="123" t="str">
        <f t="shared" si="39"/>
        <v>0</v>
      </c>
      <c r="FF32" s="123" t="str">
        <f t="shared" si="40"/>
        <v>0</v>
      </c>
      <c r="FG32" s="122" t="str">
        <f t="shared" si="41"/>
        <v/>
      </c>
      <c r="FH32" s="121"/>
      <c r="FI32" s="121"/>
      <c r="FJ32" s="121"/>
      <c r="FL32" s="130" t="s">
        <v>1628</v>
      </c>
      <c r="FM32" s="130" t="s">
        <v>1629</v>
      </c>
      <c r="FN32" s="130" t="s">
        <v>1630</v>
      </c>
      <c r="FP32" s="11"/>
      <c r="FQ32" s="429"/>
      <c r="FR32" s="430"/>
      <c r="FS32" s="429"/>
      <c r="FT32" s="430"/>
      <c r="FU32" s="429"/>
      <c r="FV32" s="27"/>
      <c r="FW32" s="27"/>
      <c r="FX32" s="27"/>
      <c r="FY32" s="27"/>
      <c r="FZ32" s="27"/>
      <c r="GA32" s="27"/>
      <c r="GB32" s="27"/>
      <c r="GC32" s="27"/>
      <c r="GD32" s="27"/>
      <c r="GF32" s="10" t="str">
        <f t="shared" ref="GF32:GF36" si="51">IF(EN32="要是正",IF(BN32="","",EQ32&amp;" "&amp;GW32&amp;" "&amp;BN32&amp;"、"),"")</f>
        <v/>
      </c>
      <c r="GG32" s="239" t="str">
        <f t="shared" si="0"/>
        <v/>
      </c>
      <c r="GH32" s="239" t="str">
        <f t="shared" si="42"/>
        <v/>
      </c>
      <c r="GI32" s="239" t="str">
        <f t="shared" si="43"/>
        <v/>
      </c>
      <c r="GJ32" s="239">
        <f t="shared" si="44"/>
        <v>0</v>
      </c>
      <c r="GK32" s="248" t="str">
        <f t="shared" si="45"/>
        <v/>
      </c>
      <c r="GL32" s="10" t="str">
        <f t="shared" ref="GL32:GL36" si="52">IF(EN32="要是正",IF(BN32="","",EK32&amp;" " &amp; BN32&amp;CHAR(10)),"")</f>
        <v/>
      </c>
      <c r="GM32" s="407" t="str">
        <f t="shared" si="46"/>
        <v/>
      </c>
      <c r="GN32" s="408" t="str">
        <f t="shared" si="47"/>
        <v>0</v>
      </c>
      <c r="GO32" s="409" t="str">
        <f t="shared" si="48"/>
        <v/>
      </c>
      <c r="GP32" s="408" t="str">
        <f t="shared" si="49"/>
        <v>0</v>
      </c>
      <c r="GQ32" s="410" t="str">
        <f t="shared" si="50"/>
        <v/>
      </c>
      <c r="GS32" s="411">
        <f t="shared" si="1"/>
        <v>0</v>
      </c>
      <c r="GT32" s="27"/>
      <c r="GU32" s="27"/>
      <c r="GV32" s="413"/>
      <c r="GW32" s="10" t="str">
        <f t="shared" ref="GW32:GW34" si="53">$P$31</f>
        <v>配線</v>
      </c>
    </row>
    <row r="33" spans="2:205" s="10" customFormat="1" ht="50.1" customHeight="1" x14ac:dyDescent="0.15">
      <c r="B33" s="111"/>
      <c r="C33" s="229"/>
      <c r="D33" s="229"/>
      <c r="E33" s="229"/>
      <c r="F33" s="229"/>
      <c r="G33" s="229"/>
      <c r="H33" s="229"/>
      <c r="J33" s="238"/>
      <c r="K33" s="242"/>
      <c r="L33" s="242"/>
      <c r="M33" s="2973" t="s">
        <v>968</v>
      </c>
      <c r="N33" s="2973"/>
      <c r="O33" s="2973"/>
      <c r="P33" s="2798"/>
      <c r="Q33" s="2799"/>
      <c r="R33" s="2799"/>
      <c r="S33" s="2799"/>
      <c r="T33" s="2799"/>
      <c r="U33" s="2799"/>
      <c r="V33" s="2799"/>
      <c r="W33" s="2799"/>
      <c r="X33" s="2799"/>
      <c r="Y33" s="2799"/>
      <c r="Z33" s="2800"/>
      <c r="AA33" s="3182" t="s">
        <v>539</v>
      </c>
      <c r="AB33" s="3182"/>
      <c r="AC33" s="3182"/>
      <c r="AD33" s="3182"/>
      <c r="AE33" s="3182"/>
      <c r="AF33" s="3182"/>
      <c r="AG33" s="3182"/>
      <c r="AH33" s="3182"/>
      <c r="AI33" s="3182"/>
      <c r="AJ33" s="3182"/>
      <c r="AK33" s="3182"/>
      <c r="AL33" s="3182"/>
      <c r="AM33" s="3182"/>
      <c r="AN33" s="3182"/>
      <c r="AO33" s="3182"/>
      <c r="AP33" s="3182"/>
      <c r="AQ33" s="3182"/>
      <c r="AR33" s="3182"/>
      <c r="AS33" s="3182"/>
      <c r="AT33" s="3182"/>
      <c r="AU33" s="3182"/>
      <c r="AV33" s="3182"/>
      <c r="AW33" s="3182"/>
      <c r="AX33" s="3182"/>
      <c r="AY33" s="3183"/>
      <c r="AZ33" s="2953"/>
      <c r="BA33" s="2953"/>
      <c r="BB33" s="2953"/>
      <c r="BC33" s="2953"/>
      <c r="BD33" s="2953"/>
      <c r="BE33" s="2953"/>
      <c r="BF33" s="2953"/>
      <c r="BG33" s="2953"/>
      <c r="BH33" s="2953"/>
      <c r="BI33" s="2953"/>
      <c r="BJ33" s="2953"/>
      <c r="BK33" s="2953"/>
      <c r="BL33" s="2819"/>
      <c r="BM33" s="2819"/>
      <c r="BN33" s="2820"/>
      <c r="BO33" s="2820"/>
      <c r="BP33" s="2820"/>
      <c r="BQ33" s="2820"/>
      <c r="BR33" s="2820"/>
      <c r="BS33" s="2820"/>
      <c r="BT33" s="2820"/>
      <c r="BU33" s="2820"/>
      <c r="BV33" s="2820"/>
      <c r="BW33" s="2820"/>
      <c r="BX33" s="2780"/>
      <c r="BY33" s="2780"/>
      <c r="BZ33" s="2780"/>
      <c r="CA33" s="2780"/>
      <c r="CB33" s="2780"/>
      <c r="CC33" s="2780"/>
      <c r="CD33" s="2780"/>
      <c r="CE33" s="2780"/>
      <c r="CF33" s="2780"/>
      <c r="CG33" s="2780"/>
      <c r="CH33" s="2780"/>
      <c r="CI33" s="2780"/>
      <c r="CJ33" s="2780"/>
      <c r="CK33" s="2780"/>
      <c r="CL33" s="2780"/>
      <c r="CM33" s="3036"/>
      <c r="CN33" s="3036"/>
      <c r="CO33" s="3036"/>
      <c r="CP33" s="3036"/>
      <c r="CQ33" s="3036"/>
      <c r="CR33" s="3036"/>
      <c r="CS33" s="3031"/>
      <c r="CT33" s="2790"/>
      <c r="CU33" s="2790"/>
      <c r="CV33" s="2835"/>
      <c r="CW33" s="2836"/>
      <c r="CX33" s="2836"/>
      <c r="CY33" s="2836"/>
      <c r="CZ33" s="2836"/>
      <c r="DA33" s="2836"/>
      <c r="DB33" s="2836"/>
      <c r="DC33" s="2836"/>
      <c r="DD33" s="2836"/>
      <c r="DE33" s="2836"/>
      <c r="DF33" s="2836"/>
      <c r="DG33" s="2836"/>
      <c r="DH33" s="2836"/>
      <c r="DI33" s="2836"/>
      <c r="DJ33" s="2836"/>
      <c r="DK33" s="2836"/>
      <c r="DL33" s="2836"/>
      <c r="DM33" s="2836"/>
      <c r="DN33" s="2836"/>
      <c r="DO33" s="2837"/>
      <c r="DP33"/>
      <c r="DQ33"/>
      <c r="DR33"/>
      <c r="DS33"/>
      <c r="DT33"/>
      <c r="DU33"/>
      <c r="DV33"/>
      <c r="DW33"/>
      <c r="DX33"/>
      <c r="DY33"/>
      <c r="DZ33"/>
      <c r="EA33"/>
      <c r="EB33"/>
      <c r="EC33"/>
      <c r="ED33"/>
      <c r="EE33"/>
      <c r="EF33" s="237"/>
      <c r="EG33" s="131">
        <f t="shared" si="19"/>
        <v>0</v>
      </c>
      <c r="EH33" s="131">
        <f t="shared" si="20"/>
        <v>0</v>
      </c>
      <c r="EI33" s="131">
        <f t="shared" si="21"/>
        <v>0</v>
      </c>
      <c r="EJ33" s="131">
        <f t="shared" si="22"/>
        <v>0</v>
      </c>
      <c r="EK33" s="256" t="s">
        <v>1480</v>
      </c>
      <c r="EL33" s="131" t="str">
        <f>P31</f>
        <v>配線</v>
      </c>
      <c r="EM33" s="130">
        <f t="shared" si="23"/>
        <v>0</v>
      </c>
      <c r="EN33" s="129" t="str">
        <f t="shared" si="24"/>
        <v/>
      </c>
      <c r="EO33" s="121" t="str">
        <f>IF($EN33="要是正",MAX($EO$14:EO32)+1,"")</f>
        <v/>
      </c>
      <c r="EP33" s="121" t="str">
        <f>IF($EN33="要是正",MAX($EP$14:EP32)+1,"")</f>
        <v/>
      </c>
      <c r="EQ33" s="128" t="str">
        <f t="shared" si="25"/>
        <v/>
      </c>
      <c r="ER33" s="127" t="str">
        <f t="shared" si="26"/>
        <v/>
      </c>
      <c r="ES33" s="122" t="str">
        <f t="shared" si="27"/>
        <v/>
      </c>
      <c r="ET33" s="157" t="str">
        <f t="shared" si="28"/>
        <v/>
      </c>
      <c r="EU33" s="156" t="str">
        <f t="shared" si="29"/>
        <v/>
      </c>
      <c r="EV33" s="125" t="str">
        <f t="shared" si="30"/>
        <v/>
      </c>
      <c r="EW33" s="123" t="str">
        <f t="shared" si="31"/>
        <v>0</v>
      </c>
      <c r="EX33" s="124" t="str">
        <f t="shared" si="32"/>
        <v/>
      </c>
      <c r="EY33" s="123" t="str">
        <f t="shared" si="33"/>
        <v>0</v>
      </c>
      <c r="EZ33" s="123" t="str">
        <f t="shared" si="34"/>
        <v>0</v>
      </c>
      <c r="FA33" s="122" t="str">
        <f t="shared" si="35"/>
        <v/>
      </c>
      <c r="FB33" s="125" t="str">
        <f t="shared" si="36"/>
        <v/>
      </c>
      <c r="FC33" s="123" t="str">
        <f t="shared" si="37"/>
        <v>0</v>
      </c>
      <c r="FD33" s="124" t="str">
        <f t="shared" si="38"/>
        <v/>
      </c>
      <c r="FE33" s="123" t="str">
        <f t="shared" si="39"/>
        <v>0</v>
      </c>
      <c r="FF33" s="123" t="str">
        <f t="shared" si="40"/>
        <v>0</v>
      </c>
      <c r="FG33" s="122" t="str">
        <f t="shared" si="41"/>
        <v/>
      </c>
      <c r="FH33" s="121"/>
      <c r="FI33" s="121"/>
      <c r="FJ33" s="121"/>
      <c r="FL33" s="130" t="s">
        <v>1631</v>
      </c>
      <c r="FM33" s="130" t="s">
        <v>1632</v>
      </c>
      <c r="FN33" s="130" t="s">
        <v>1633</v>
      </c>
      <c r="FP33" s="11"/>
      <c r="FQ33" s="429"/>
      <c r="FR33" s="430"/>
      <c r="FS33" s="429"/>
      <c r="FT33" s="430"/>
      <c r="FU33" s="429"/>
      <c r="FV33" s="27"/>
      <c r="FW33" s="27"/>
      <c r="FX33" s="27"/>
      <c r="FY33" s="27"/>
      <c r="FZ33" s="27"/>
      <c r="GA33" s="27"/>
      <c r="GB33" s="27"/>
      <c r="GC33" s="27"/>
      <c r="GD33" s="27"/>
      <c r="GF33" s="10" t="str">
        <f t="shared" si="51"/>
        <v/>
      </c>
      <c r="GG33" s="239" t="str">
        <f t="shared" si="0"/>
        <v/>
      </c>
      <c r="GH33" s="239" t="str">
        <f t="shared" si="42"/>
        <v/>
      </c>
      <c r="GI33" s="239" t="str">
        <f t="shared" si="43"/>
        <v/>
      </c>
      <c r="GJ33" s="239">
        <f t="shared" si="44"/>
        <v>0</v>
      </c>
      <c r="GK33" s="248" t="str">
        <f t="shared" si="45"/>
        <v/>
      </c>
      <c r="GL33" s="10" t="str">
        <f t="shared" si="52"/>
        <v/>
      </c>
      <c r="GM33" s="407" t="str">
        <f t="shared" si="46"/>
        <v/>
      </c>
      <c r="GN33" s="408" t="str">
        <f t="shared" si="47"/>
        <v>0</v>
      </c>
      <c r="GO33" s="409" t="str">
        <f t="shared" si="48"/>
        <v/>
      </c>
      <c r="GP33" s="408" t="str">
        <f t="shared" si="49"/>
        <v>0</v>
      </c>
      <c r="GQ33" s="410" t="str">
        <f t="shared" si="50"/>
        <v/>
      </c>
      <c r="GR33" s="1"/>
      <c r="GS33" s="411">
        <f t="shared" si="1"/>
        <v>0</v>
      </c>
      <c r="GT33" s="301"/>
      <c r="GU33" s="301"/>
      <c r="GV33" s="418"/>
      <c r="GW33" s="10" t="str">
        <f t="shared" si="53"/>
        <v>配線</v>
      </c>
    </row>
    <row r="34" spans="2:205" s="10" customFormat="1" ht="50.1" customHeight="1" x14ac:dyDescent="0.15">
      <c r="B34" s="111"/>
      <c r="C34" s="229"/>
      <c r="D34" s="229"/>
      <c r="E34" s="229"/>
      <c r="F34" s="229"/>
      <c r="G34" s="229"/>
      <c r="H34" s="229"/>
      <c r="J34" s="238"/>
      <c r="K34" s="242"/>
      <c r="L34" s="242"/>
      <c r="M34" s="2973" t="s">
        <v>966</v>
      </c>
      <c r="N34" s="2973"/>
      <c r="O34" s="2973"/>
      <c r="P34" s="2801"/>
      <c r="Q34" s="2802"/>
      <c r="R34" s="2802"/>
      <c r="S34" s="2802"/>
      <c r="T34" s="2802"/>
      <c r="U34" s="2802"/>
      <c r="V34" s="2802"/>
      <c r="W34" s="2802"/>
      <c r="X34" s="2802"/>
      <c r="Y34" s="2802"/>
      <c r="Z34" s="2803"/>
      <c r="AA34" s="3184" t="s">
        <v>6481</v>
      </c>
      <c r="AB34" s="3184"/>
      <c r="AC34" s="3184"/>
      <c r="AD34" s="3184"/>
      <c r="AE34" s="3184"/>
      <c r="AF34" s="3184"/>
      <c r="AG34" s="3184"/>
      <c r="AH34" s="3184"/>
      <c r="AI34" s="3184"/>
      <c r="AJ34" s="3184"/>
      <c r="AK34" s="3184"/>
      <c r="AL34" s="3184"/>
      <c r="AM34" s="3184"/>
      <c r="AN34" s="3184"/>
      <c r="AO34" s="3184"/>
      <c r="AP34" s="3184"/>
      <c r="AQ34" s="3184"/>
      <c r="AR34" s="3184"/>
      <c r="AS34" s="3184"/>
      <c r="AT34" s="3184"/>
      <c r="AU34" s="3184"/>
      <c r="AV34" s="3184"/>
      <c r="AW34" s="3184"/>
      <c r="AX34" s="3184"/>
      <c r="AY34" s="3185"/>
      <c r="AZ34" s="2953"/>
      <c r="BA34" s="2953"/>
      <c r="BB34" s="2953"/>
      <c r="BC34" s="2953"/>
      <c r="BD34" s="2953"/>
      <c r="BE34" s="2953"/>
      <c r="BF34" s="2953"/>
      <c r="BG34" s="2953"/>
      <c r="BH34" s="2953"/>
      <c r="BI34" s="2953"/>
      <c r="BJ34" s="2953"/>
      <c r="BK34" s="2953"/>
      <c r="BL34" s="2819"/>
      <c r="BM34" s="2819"/>
      <c r="BN34" s="2820"/>
      <c r="BO34" s="2820"/>
      <c r="BP34" s="2820"/>
      <c r="BQ34" s="2820"/>
      <c r="BR34" s="2820"/>
      <c r="BS34" s="2820"/>
      <c r="BT34" s="2820"/>
      <c r="BU34" s="2820"/>
      <c r="BV34" s="2820"/>
      <c r="BW34" s="2820"/>
      <c r="BX34" s="2828"/>
      <c r="BY34" s="2828"/>
      <c r="BZ34" s="2828"/>
      <c r="CA34" s="2828"/>
      <c r="CB34" s="2828"/>
      <c r="CC34" s="2828"/>
      <c r="CD34" s="2828"/>
      <c r="CE34" s="2828"/>
      <c r="CF34" s="2828"/>
      <c r="CG34" s="2828"/>
      <c r="CH34" s="2828"/>
      <c r="CI34" s="2828"/>
      <c r="CJ34" s="2828"/>
      <c r="CK34" s="2828"/>
      <c r="CL34" s="2828"/>
      <c r="CM34" s="3037"/>
      <c r="CN34" s="3037"/>
      <c r="CO34" s="3037"/>
      <c r="CP34" s="3037"/>
      <c r="CQ34" s="3037"/>
      <c r="CR34" s="3037"/>
      <c r="CS34" s="3038"/>
      <c r="CT34" s="3039"/>
      <c r="CU34" s="3039"/>
      <c r="CV34" s="2926"/>
      <c r="CW34" s="2927"/>
      <c r="CX34" s="2927"/>
      <c r="CY34" s="2927"/>
      <c r="CZ34" s="2927"/>
      <c r="DA34" s="2927"/>
      <c r="DB34" s="2927"/>
      <c r="DC34" s="2927"/>
      <c r="DD34" s="2927"/>
      <c r="DE34" s="2927"/>
      <c r="DF34" s="2927"/>
      <c r="DG34" s="2927"/>
      <c r="DH34" s="2927"/>
      <c r="DI34" s="2927"/>
      <c r="DJ34" s="2927"/>
      <c r="DK34" s="2927"/>
      <c r="DL34" s="2927"/>
      <c r="DM34" s="2927"/>
      <c r="DN34" s="2927"/>
      <c r="DO34" s="2928"/>
      <c r="DP34"/>
      <c r="DQ34"/>
      <c r="DR34"/>
      <c r="DS34"/>
      <c r="DT34"/>
      <c r="DU34"/>
      <c r="DV34"/>
      <c r="DW34"/>
      <c r="DX34"/>
      <c r="DY34"/>
      <c r="DZ34"/>
      <c r="EA34"/>
      <c r="EB34"/>
      <c r="EC34"/>
      <c r="ED34"/>
      <c r="EE34"/>
      <c r="EF34" s="237"/>
      <c r="EG34" s="131">
        <f t="shared" si="19"/>
        <v>0</v>
      </c>
      <c r="EH34" s="131">
        <f t="shared" si="20"/>
        <v>0</v>
      </c>
      <c r="EI34" s="131">
        <f t="shared" si="21"/>
        <v>0</v>
      </c>
      <c r="EJ34" s="131">
        <f t="shared" si="22"/>
        <v>0</v>
      </c>
      <c r="EK34" s="256" t="s">
        <v>1481</v>
      </c>
      <c r="EL34" s="131" t="str">
        <f>P31</f>
        <v>配線</v>
      </c>
      <c r="EM34" s="130">
        <f t="shared" si="23"/>
        <v>0</v>
      </c>
      <c r="EN34" s="129" t="str">
        <f t="shared" si="24"/>
        <v/>
      </c>
      <c r="EO34" s="121" t="str">
        <f>IF($EN34="要是正",MAX($EO$14:EO33)+1,"")</f>
        <v/>
      </c>
      <c r="EP34" s="121" t="str">
        <f>IF($EN34="要是正",MAX($EP$14:EP33)+1,"")</f>
        <v/>
      </c>
      <c r="EQ34" s="128" t="str">
        <f t="shared" si="25"/>
        <v/>
      </c>
      <c r="ER34" s="127" t="str">
        <f t="shared" si="26"/>
        <v/>
      </c>
      <c r="ES34" s="122" t="str">
        <f t="shared" si="27"/>
        <v/>
      </c>
      <c r="ET34" s="157" t="str">
        <f t="shared" si="28"/>
        <v/>
      </c>
      <c r="EU34" s="156" t="str">
        <f t="shared" si="29"/>
        <v/>
      </c>
      <c r="EV34" s="125" t="str">
        <f t="shared" si="30"/>
        <v/>
      </c>
      <c r="EW34" s="123" t="str">
        <f t="shared" si="31"/>
        <v>0</v>
      </c>
      <c r="EX34" s="124" t="str">
        <f t="shared" si="32"/>
        <v/>
      </c>
      <c r="EY34" s="123" t="str">
        <f t="shared" si="33"/>
        <v>0</v>
      </c>
      <c r="EZ34" s="123" t="str">
        <f t="shared" si="34"/>
        <v>0</v>
      </c>
      <c r="FA34" s="122" t="str">
        <f t="shared" si="35"/>
        <v/>
      </c>
      <c r="FB34" s="125" t="str">
        <f t="shared" si="36"/>
        <v/>
      </c>
      <c r="FC34" s="123" t="str">
        <f t="shared" si="37"/>
        <v>0</v>
      </c>
      <c r="FD34" s="124" t="str">
        <f t="shared" si="38"/>
        <v/>
      </c>
      <c r="FE34" s="123" t="str">
        <f t="shared" si="39"/>
        <v>0</v>
      </c>
      <c r="FF34" s="123" t="str">
        <f t="shared" si="40"/>
        <v>0</v>
      </c>
      <c r="FG34" s="122" t="str">
        <f t="shared" si="41"/>
        <v/>
      </c>
      <c r="FH34" s="121"/>
      <c r="FI34" s="121"/>
      <c r="FJ34" s="121"/>
      <c r="FL34" s="130" t="s">
        <v>1634</v>
      </c>
      <c r="FM34" s="130" t="s">
        <v>1635</v>
      </c>
      <c r="FN34" s="130" t="s">
        <v>1636</v>
      </c>
      <c r="FP34" s="11"/>
      <c r="FQ34" s="429"/>
      <c r="FR34" s="430"/>
      <c r="FS34" s="429"/>
      <c r="FT34" s="430"/>
      <c r="FU34" s="429"/>
      <c r="FV34" s="27"/>
      <c r="FW34" s="27"/>
      <c r="FX34" s="27"/>
      <c r="FY34" s="27"/>
      <c r="FZ34" s="27"/>
      <c r="GA34" s="27"/>
      <c r="GB34" s="27"/>
      <c r="GC34" s="27"/>
      <c r="GD34" s="27"/>
      <c r="GF34" s="10" t="str">
        <f t="shared" si="51"/>
        <v/>
      </c>
      <c r="GG34" s="239" t="str">
        <f t="shared" si="0"/>
        <v/>
      </c>
      <c r="GH34" s="239" t="str">
        <f t="shared" si="42"/>
        <v/>
      </c>
      <c r="GI34" s="239" t="str">
        <f t="shared" si="43"/>
        <v/>
      </c>
      <c r="GJ34" s="239">
        <f t="shared" si="44"/>
        <v>0</v>
      </c>
      <c r="GK34" s="248" t="str">
        <f t="shared" si="45"/>
        <v/>
      </c>
      <c r="GL34" s="10" t="str">
        <f t="shared" si="52"/>
        <v/>
      </c>
      <c r="GM34" s="407" t="str">
        <f t="shared" si="46"/>
        <v/>
      </c>
      <c r="GN34" s="408" t="str">
        <f t="shared" si="47"/>
        <v>0</v>
      </c>
      <c r="GO34" s="409" t="str">
        <f t="shared" si="48"/>
        <v/>
      </c>
      <c r="GP34" s="408" t="str">
        <f t="shared" si="49"/>
        <v>0</v>
      </c>
      <c r="GQ34" s="410" t="str">
        <f t="shared" si="50"/>
        <v/>
      </c>
      <c r="GS34" s="411">
        <f t="shared" si="1"/>
        <v>0</v>
      </c>
      <c r="GT34" s="27"/>
      <c r="GU34" s="27"/>
      <c r="GV34" s="413"/>
      <c r="GW34" s="10" t="str">
        <f t="shared" si="53"/>
        <v>配線</v>
      </c>
    </row>
    <row r="35" spans="2:205" s="10" customFormat="1" ht="50.1" customHeight="1" x14ac:dyDescent="0.15">
      <c r="B35" s="111"/>
      <c r="C35" s="229"/>
      <c r="D35" s="229"/>
      <c r="E35" s="229"/>
      <c r="F35" s="229"/>
      <c r="G35" s="253">
        <v>50</v>
      </c>
      <c r="H35" s="229"/>
      <c r="J35" s="238"/>
      <c r="K35" s="242"/>
      <c r="L35" s="242"/>
      <c r="M35" s="2973" t="s">
        <v>6346</v>
      </c>
      <c r="N35" s="2973"/>
      <c r="O35" s="2973"/>
      <c r="P35" s="2798" t="s">
        <v>538</v>
      </c>
      <c r="Q35" s="2799"/>
      <c r="R35" s="2799"/>
      <c r="S35" s="2799"/>
      <c r="T35" s="2799"/>
      <c r="U35" s="2799"/>
      <c r="V35" s="2799"/>
      <c r="W35" s="2799"/>
      <c r="X35" s="2799"/>
      <c r="Y35" s="2799"/>
      <c r="Z35" s="2800"/>
      <c r="AA35" s="3178" t="s">
        <v>537</v>
      </c>
      <c r="AB35" s="3178"/>
      <c r="AC35" s="3178"/>
      <c r="AD35" s="3178"/>
      <c r="AE35" s="3178"/>
      <c r="AF35" s="3178"/>
      <c r="AG35" s="3178"/>
      <c r="AH35" s="3178"/>
      <c r="AI35" s="3178"/>
      <c r="AJ35" s="3178"/>
      <c r="AK35" s="3178"/>
      <c r="AL35" s="3178"/>
      <c r="AM35" s="3178"/>
      <c r="AN35" s="3178"/>
      <c r="AO35" s="3178"/>
      <c r="AP35" s="3178"/>
      <c r="AQ35" s="3178"/>
      <c r="AR35" s="3178"/>
      <c r="AS35" s="3178"/>
      <c r="AT35" s="3178"/>
      <c r="AU35" s="3178"/>
      <c r="AV35" s="3178"/>
      <c r="AW35" s="3178"/>
      <c r="AX35" s="3178"/>
      <c r="AY35" s="3179"/>
      <c r="AZ35" s="2953"/>
      <c r="BA35" s="2953"/>
      <c r="BB35" s="2953"/>
      <c r="BC35" s="2953"/>
      <c r="BD35" s="2953"/>
      <c r="BE35" s="2953"/>
      <c r="BF35" s="2953"/>
      <c r="BG35" s="2953"/>
      <c r="BH35" s="2953"/>
      <c r="BI35" s="2953"/>
      <c r="BJ35" s="2953"/>
      <c r="BK35" s="2953"/>
      <c r="BL35" s="2819"/>
      <c r="BM35" s="2819"/>
      <c r="BN35" s="2820"/>
      <c r="BO35" s="2820"/>
      <c r="BP35" s="2820"/>
      <c r="BQ35" s="2820"/>
      <c r="BR35" s="2820"/>
      <c r="BS35" s="2820"/>
      <c r="BT35" s="2820"/>
      <c r="BU35" s="2820"/>
      <c r="BV35" s="2820"/>
      <c r="BW35" s="2820"/>
      <c r="BX35" s="2820"/>
      <c r="BY35" s="2820"/>
      <c r="BZ35" s="2820"/>
      <c r="CA35" s="2820"/>
      <c r="CB35" s="2820"/>
      <c r="CC35" s="2820"/>
      <c r="CD35" s="2820"/>
      <c r="CE35" s="2820"/>
      <c r="CF35" s="2820"/>
      <c r="CG35" s="2820"/>
      <c r="CH35" s="2820"/>
      <c r="CI35" s="2820"/>
      <c r="CJ35" s="2820"/>
      <c r="CK35" s="2820"/>
      <c r="CL35" s="2820"/>
      <c r="CM35" s="3046"/>
      <c r="CN35" s="3046"/>
      <c r="CO35" s="3046"/>
      <c r="CP35" s="3046"/>
      <c r="CQ35" s="3046"/>
      <c r="CR35" s="3046"/>
      <c r="CS35" s="3032"/>
      <c r="CT35" s="2953"/>
      <c r="CU35" s="2953"/>
      <c r="CV35" s="2808"/>
      <c r="CW35" s="2809"/>
      <c r="CX35" s="2809"/>
      <c r="CY35" s="2809"/>
      <c r="CZ35" s="2809"/>
      <c r="DA35" s="2809"/>
      <c r="DB35" s="2809"/>
      <c r="DC35" s="2809"/>
      <c r="DD35" s="2809"/>
      <c r="DE35" s="2809"/>
      <c r="DF35" s="2809"/>
      <c r="DG35" s="2809"/>
      <c r="DH35" s="2809"/>
      <c r="DI35" s="2809"/>
      <c r="DJ35" s="2809"/>
      <c r="DK35" s="2809"/>
      <c r="DL35" s="2809"/>
      <c r="DM35" s="2809"/>
      <c r="DN35" s="2809"/>
      <c r="DO35" s="2810"/>
      <c r="DP35"/>
      <c r="DQ35"/>
      <c r="DR35"/>
      <c r="DS35"/>
      <c r="DT35"/>
      <c r="DU35"/>
      <c r="DV35"/>
      <c r="DW35"/>
      <c r="DX35"/>
      <c r="DY35"/>
      <c r="DZ35"/>
      <c r="EA35"/>
      <c r="EB35"/>
      <c r="EC35"/>
      <c r="ED35"/>
      <c r="EE35"/>
      <c r="EF35" s="237"/>
      <c r="EG35" s="131">
        <f t="shared" si="19"/>
        <v>0</v>
      </c>
      <c r="EH35" s="131">
        <f t="shared" si="20"/>
        <v>0</v>
      </c>
      <c r="EI35" s="131">
        <f t="shared" si="21"/>
        <v>0</v>
      </c>
      <c r="EJ35" s="131">
        <f t="shared" si="22"/>
        <v>0</v>
      </c>
      <c r="EK35" s="256" t="s">
        <v>1482</v>
      </c>
      <c r="EL35" s="131" t="str">
        <f t="shared" ref="EL35" si="54">P35</f>
        <v>切替回路</v>
      </c>
      <c r="EM35" s="130">
        <f t="shared" si="23"/>
        <v>0</v>
      </c>
      <c r="EN35" s="129" t="str">
        <f t="shared" si="24"/>
        <v/>
      </c>
      <c r="EO35" s="121" t="str">
        <f>IF($EN35="要是正",MAX($EO$14:EO34)+1,"")</f>
        <v/>
      </c>
      <c r="EP35" s="121" t="str">
        <f>IF($EN35="要是正",MAX($EP$14:EP34)+1,"")</f>
        <v/>
      </c>
      <c r="EQ35" s="128" t="str">
        <f t="shared" si="25"/>
        <v/>
      </c>
      <c r="ER35" s="127" t="str">
        <f t="shared" si="26"/>
        <v/>
      </c>
      <c r="ES35" s="122" t="str">
        <f t="shared" si="27"/>
        <v/>
      </c>
      <c r="ET35" s="157" t="str">
        <f t="shared" si="28"/>
        <v/>
      </c>
      <c r="EU35" s="156" t="str">
        <f t="shared" si="29"/>
        <v/>
      </c>
      <c r="EV35" s="125" t="str">
        <f t="shared" si="30"/>
        <v/>
      </c>
      <c r="EW35" s="123" t="str">
        <f t="shared" si="31"/>
        <v>0</v>
      </c>
      <c r="EX35" s="124" t="str">
        <f t="shared" si="32"/>
        <v/>
      </c>
      <c r="EY35" s="123" t="str">
        <f t="shared" si="33"/>
        <v>0</v>
      </c>
      <c r="EZ35" s="123" t="str">
        <f t="shared" si="34"/>
        <v>0</v>
      </c>
      <c r="FA35" s="122" t="str">
        <f t="shared" si="35"/>
        <v/>
      </c>
      <c r="FB35" s="125" t="str">
        <f t="shared" si="36"/>
        <v/>
      </c>
      <c r="FC35" s="123" t="str">
        <f t="shared" si="37"/>
        <v>0</v>
      </c>
      <c r="FD35" s="124" t="str">
        <f t="shared" si="38"/>
        <v/>
      </c>
      <c r="FE35" s="123" t="str">
        <f t="shared" si="39"/>
        <v>0</v>
      </c>
      <c r="FF35" s="123" t="str">
        <f t="shared" si="40"/>
        <v>0</v>
      </c>
      <c r="FG35" s="122" t="str">
        <f t="shared" si="41"/>
        <v/>
      </c>
      <c r="FH35" s="121"/>
      <c r="FI35" s="121"/>
      <c r="FJ35" s="121"/>
      <c r="FL35" s="130" t="s">
        <v>1637</v>
      </c>
      <c r="FM35" s="130" t="s">
        <v>1638</v>
      </c>
      <c r="FN35" s="130" t="s">
        <v>1639</v>
      </c>
      <c r="FP35" s="11"/>
      <c r="FQ35" s="429"/>
      <c r="FR35" s="430"/>
      <c r="FS35" s="429"/>
      <c r="FT35" s="430"/>
      <c r="FU35" s="429"/>
      <c r="FV35" s="27"/>
      <c r="FW35" s="27"/>
      <c r="FX35" s="27"/>
      <c r="FY35" s="27"/>
      <c r="FZ35" s="27"/>
      <c r="GA35" s="27"/>
      <c r="GB35" s="27"/>
      <c r="GC35" s="27"/>
      <c r="GD35" s="27"/>
      <c r="GF35" s="10" t="str">
        <f t="shared" si="51"/>
        <v/>
      </c>
      <c r="GG35" s="239" t="str">
        <f t="shared" si="0"/>
        <v/>
      </c>
      <c r="GH35" s="239" t="str">
        <f t="shared" si="42"/>
        <v/>
      </c>
      <c r="GI35" s="239" t="str">
        <f t="shared" si="43"/>
        <v/>
      </c>
      <c r="GJ35" s="239">
        <f t="shared" si="44"/>
        <v>0</v>
      </c>
      <c r="GK35" s="248" t="str">
        <f t="shared" si="45"/>
        <v/>
      </c>
      <c r="GL35" s="10" t="str">
        <f t="shared" si="52"/>
        <v/>
      </c>
      <c r="GM35" s="407" t="str">
        <f t="shared" si="46"/>
        <v/>
      </c>
      <c r="GN35" s="408" t="str">
        <f t="shared" si="47"/>
        <v>0</v>
      </c>
      <c r="GO35" s="409" t="str">
        <f t="shared" si="48"/>
        <v/>
      </c>
      <c r="GP35" s="408" t="str">
        <f t="shared" si="49"/>
        <v>0</v>
      </c>
      <c r="GQ35" s="410" t="str">
        <f t="shared" si="50"/>
        <v/>
      </c>
      <c r="GS35" s="411">
        <f t="shared" si="1"/>
        <v>0</v>
      </c>
      <c r="GT35" s="27"/>
      <c r="GU35" s="27"/>
      <c r="GV35" s="413"/>
      <c r="GW35" s="10" t="str">
        <f>$P$35</f>
        <v>切替回路</v>
      </c>
    </row>
    <row r="36" spans="2:205" s="10" customFormat="1" ht="50.1" customHeight="1" x14ac:dyDescent="0.15">
      <c r="B36" s="111"/>
      <c r="C36" s="229"/>
      <c r="D36" s="229"/>
      <c r="E36" s="229"/>
      <c r="F36" s="229"/>
      <c r="G36" s="229"/>
      <c r="H36" s="229"/>
      <c r="J36" s="238"/>
      <c r="K36" s="520"/>
      <c r="L36" s="520"/>
      <c r="M36" s="2973" t="s">
        <v>6347</v>
      </c>
      <c r="N36" s="2973"/>
      <c r="O36" s="2973"/>
      <c r="P36" s="2801"/>
      <c r="Q36" s="2802"/>
      <c r="R36" s="2802"/>
      <c r="S36" s="2802"/>
      <c r="T36" s="2802"/>
      <c r="U36" s="2802"/>
      <c r="V36" s="2802"/>
      <c r="W36" s="2802"/>
      <c r="X36" s="2802"/>
      <c r="Y36" s="2802"/>
      <c r="Z36" s="2803"/>
      <c r="AA36" s="3180" t="s">
        <v>536</v>
      </c>
      <c r="AB36" s="3180"/>
      <c r="AC36" s="3180"/>
      <c r="AD36" s="3180"/>
      <c r="AE36" s="3180"/>
      <c r="AF36" s="3180"/>
      <c r="AG36" s="3180"/>
      <c r="AH36" s="3180"/>
      <c r="AI36" s="3180"/>
      <c r="AJ36" s="3180"/>
      <c r="AK36" s="3180"/>
      <c r="AL36" s="3180"/>
      <c r="AM36" s="3180"/>
      <c r="AN36" s="3180"/>
      <c r="AO36" s="3180"/>
      <c r="AP36" s="3180"/>
      <c r="AQ36" s="3180"/>
      <c r="AR36" s="3180"/>
      <c r="AS36" s="3180"/>
      <c r="AT36" s="3180"/>
      <c r="AU36" s="3180"/>
      <c r="AV36" s="3180"/>
      <c r="AW36" s="3180"/>
      <c r="AX36" s="3180"/>
      <c r="AY36" s="3181"/>
      <c r="AZ36" s="2953"/>
      <c r="BA36" s="2953"/>
      <c r="BB36" s="2953"/>
      <c r="BC36" s="2953"/>
      <c r="BD36" s="2953"/>
      <c r="BE36" s="2953"/>
      <c r="BF36" s="2953"/>
      <c r="BG36" s="2953"/>
      <c r="BH36" s="2953"/>
      <c r="BI36" s="2953"/>
      <c r="BJ36" s="2953"/>
      <c r="BK36" s="2953"/>
      <c r="BL36" s="2819"/>
      <c r="BM36" s="2819"/>
      <c r="BN36" s="2820"/>
      <c r="BO36" s="2820"/>
      <c r="BP36" s="2820"/>
      <c r="BQ36" s="2820"/>
      <c r="BR36" s="2820"/>
      <c r="BS36" s="2820"/>
      <c r="BT36" s="2820"/>
      <c r="BU36" s="2820"/>
      <c r="BV36" s="2820"/>
      <c r="BW36" s="2820"/>
      <c r="BX36" s="2844"/>
      <c r="BY36" s="2844"/>
      <c r="BZ36" s="2844"/>
      <c r="CA36" s="2844"/>
      <c r="CB36" s="2844"/>
      <c r="CC36" s="2844"/>
      <c r="CD36" s="2844"/>
      <c r="CE36" s="2844"/>
      <c r="CF36" s="2844"/>
      <c r="CG36" s="2844"/>
      <c r="CH36" s="2844"/>
      <c r="CI36" s="2844"/>
      <c r="CJ36" s="2844"/>
      <c r="CK36" s="2844"/>
      <c r="CL36" s="2844"/>
      <c r="CM36" s="3083"/>
      <c r="CN36" s="3083"/>
      <c r="CO36" s="3083"/>
      <c r="CP36" s="3083"/>
      <c r="CQ36" s="3083"/>
      <c r="CR36" s="3083"/>
      <c r="CS36" s="3084"/>
      <c r="CT36" s="2964"/>
      <c r="CU36" s="2964"/>
      <c r="CV36" s="2879"/>
      <c r="CW36" s="2880"/>
      <c r="CX36" s="2880"/>
      <c r="CY36" s="2880"/>
      <c r="CZ36" s="2880"/>
      <c r="DA36" s="2880"/>
      <c r="DB36" s="2880"/>
      <c r="DC36" s="2880"/>
      <c r="DD36" s="2880"/>
      <c r="DE36" s="2880"/>
      <c r="DF36" s="2880"/>
      <c r="DG36" s="2880"/>
      <c r="DH36" s="2880"/>
      <c r="DI36" s="2880"/>
      <c r="DJ36" s="2880"/>
      <c r="DK36" s="2880"/>
      <c r="DL36" s="2880"/>
      <c r="DM36" s="2880"/>
      <c r="DN36" s="2880"/>
      <c r="DO36" s="2881"/>
      <c r="DP36"/>
      <c r="DQ36"/>
      <c r="DR36"/>
      <c r="DS36"/>
      <c r="DT36"/>
      <c r="DU36"/>
      <c r="DV36"/>
      <c r="DW36"/>
      <c r="DX36"/>
      <c r="DY36"/>
      <c r="DZ36"/>
      <c r="EA36"/>
      <c r="EB36"/>
      <c r="EC36"/>
      <c r="ED36"/>
      <c r="EE36"/>
      <c r="EF36" s="237"/>
      <c r="EG36" s="131">
        <f t="shared" si="19"/>
        <v>0</v>
      </c>
      <c r="EH36" s="131">
        <f t="shared" si="20"/>
        <v>0</v>
      </c>
      <c r="EI36" s="131">
        <f t="shared" si="21"/>
        <v>0</v>
      </c>
      <c r="EJ36" s="131">
        <f t="shared" si="22"/>
        <v>0</v>
      </c>
      <c r="EK36" s="256" t="s">
        <v>1483</v>
      </c>
      <c r="EL36" s="131" t="str">
        <f>P35</f>
        <v>切替回路</v>
      </c>
      <c r="EM36" s="130">
        <f t="shared" si="23"/>
        <v>0</v>
      </c>
      <c r="EN36" s="129" t="str">
        <f t="shared" si="24"/>
        <v/>
      </c>
      <c r="EO36" s="121" t="str">
        <f>IF($EN36="要是正",MAX($EO$14:EO35)+1,"")</f>
        <v/>
      </c>
      <c r="EP36" s="121" t="str">
        <f>IF($EN36="要是正",MAX($EP$14:EP35)+1,"")</f>
        <v/>
      </c>
      <c r="EQ36" s="128" t="str">
        <f t="shared" si="25"/>
        <v/>
      </c>
      <c r="ER36" s="127" t="str">
        <f t="shared" si="26"/>
        <v/>
      </c>
      <c r="ES36" s="122" t="str">
        <f t="shared" si="27"/>
        <v/>
      </c>
      <c r="ET36" s="157" t="str">
        <f t="shared" si="28"/>
        <v/>
      </c>
      <c r="EU36" s="156" t="str">
        <f t="shared" si="29"/>
        <v/>
      </c>
      <c r="EV36" s="125" t="str">
        <f t="shared" si="30"/>
        <v/>
      </c>
      <c r="EW36" s="123" t="str">
        <f t="shared" si="31"/>
        <v>0</v>
      </c>
      <c r="EX36" s="124" t="str">
        <f t="shared" si="32"/>
        <v/>
      </c>
      <c r="EY36" s="123" t="str">
        <f t="shared" si="33"/>
        <v>0</v>
      </c>
      <c r="EZ36" s="123" t="str">
        <f t="shared" si="34"/>
        <v>0</v>
      </c>
      <c r="FA36" s="122" t="str">
        <f t="shared" si="35"/>
        <v/>
      </c>
      <c r="FB36" s="125" t="str">
        <f t="shared" si="36"/>
        <v/>
      </c>
      <c r="FC36" s="123" t="str">
        <f t="shared" si="37"/>
        <v>0</v>
      </c>
      <c r="FD36" s="124" t="str">
        <f t="shared" si="38"/>
        <v/>
      </c>
      <c r="FE36" s="123" t="str">
        <f t="shared" si="39"/>
        <v>0</v>
      </c>
      <c r="FF36" s="123" t="str">
        <f t="shared" si="40"/>
        <v>0</v>
      </c>
      <c r="FG36" s="122" t="str">
        <f t="shared" si="41"/>
        <v/>
      </c>
      <c r="FH36" s="121"/>
      <c r="FI36" s="121"/>
      <c r="FJ36" s="121"/>
      <c r="FL36" s="130" t="s">
        <v>1640</v>
      </c>
      <c r="FM36" s="130" t="s">
        <v>1641</v>
      </c>
      <c r="FN36" s="130" t="s">
        <v>1642</v>
      </c>
      <c r="FP36" s="11"/>
      <c r="FQ36" s="429"/>
      <c r="FR36" s="430"/>
      <c r="FS36" s="429"/>
      <c r="FT36" s="430"/>
      <c r="FU36" s="429"/>
      <c r="FV36" s="27"/>
      <c r="FW36" s="27"/>
      <c r="FX36" s="27"/>
      <c r="FY36" s="27"/>
      <c r="FZ36" s="27"/>
      <c r="GA36" s="27"/>
      <c r="GB36" s="27"/>
      <c r="GC36" s="27"/>
      <c r="GD36" s="27"/>
      <c r="GF36" s="10" t="str">
        <f t="shared" si="51"/>
        <v/>
      </c>
      <c r="GG36" s="239" t="str">
        <f t="shared" si="0"/>
        <v/>
      </c>
      <c r="GH36" s="239" t="str">
        <f t="shared" si="42"/>
        <v/>
      </c>
      <c r="GI36" s="239" t="str">
        <f t="shared" si="43"/>
        <v/>
      </c>
      <c r="GJ36" s="239">
        <f t="shared" si="44"/>
        <v>0</v>
      </c>
      <c r="GK36" s="248" t="str">
        <f t="shared" si="45"/>
        <v/>
      </c>
      <c r="GL36" s="10" t="str">
        <f t="shared" si="52"/>
        <v/>
      </c>
      <c r="GM36" s="407" t="str">
        <f t="shared" si="46"/>
        <v/>
      </c>
      <c r="GN36" s="408" t="str">
        <f t="shared" si="47"/>
        <v>0</v>
      </c>
      <c r="GO36" s="409" t="str">
        <f t="shared" si="48"/>
        <v/>
      </c>
      <c r="GP36" s="408" t="str">
        <f t="shared" si="49"/>
        <v>0</v>
      </c>
      <c r="GQ36" s="410" t="str">
        <f t="shared" si="50"/>
        <v/>
      </c>
      <c r="GS36" s="411">
        <f t="shared" si="1"/>
        <v>0</v>
      </c>
      <c r="GT36" s="27"/>
      <c r="GU36" s="27"/>
      <c r="GV36" s="413"/>
      <c r="GW36" s="10" t="str">
        <f>$P$35</f>
        <v>切替回路</v>
      </c>
    </row>
    <row r="37" spans="2:205" ht="50.1" customHeight="1" thickBot="1" x14ac:dyDescent="0.2">
      <c r="J37" s="563"/>
      <c r="K37" s="559"/>
      <c r="L37" s="559"/>
      <c r="M37" s="556"/>
      <c r="N37" s="556"/>
      <c r="O37" s="556"/>
      <c r="P37" s="556"/>
      <c r="Q37" s="556"/>
      <c r="R37" s="556"/>
      <c r="S37" s="556"/>
      <c r="T37" s="556"/>
      <c r="U37" s="556"/>
      <c r="V37" s="556"/>
      <c r="W37" s="556"/>
      <c r="X37" s="556"/>
      <c r="Y37" s="556"/>
      <c r="Z37" s="556"/>
      <c r="AA37" s="556"/>
      <c r="AB37" s="62"/>
      <c r="AC37" s="62"/>
      <c r="AD37" s="62"/>
      <c r="AE37" s="62"/>
      <c r="AF37" s="556"/>
      <c r="AG37" s="556"/>
      <c r="AH37" s="556"/>
      <c r="AI37" s="556"/>
      <c r="AJ37" s="62"/>
      <c r="AK37" s="62"/>
      <c r="AL37" s="62"/>
      <c r="AM37" s="556"/>
      <c r="AN37" s="62"/>
      <c r="AO37" s="62"/>
      <c r="AP37" s="62"/>
      <c r="AQ37" s="62"/>
      <c r="AR37" s="556"/>
      <c r="AS37" s="556"/>
      <c r="AT37" s="556"/>
      <c r="AU37" s="556"/>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562"/>
      <c r="CP37" s="555"/>
      <c r="CQ37" s="555"/>
      <c r="CR37" s="555"/>
      <c r="CS37" s="555"/>
      <c r="CT37" s="555"/>
      <c r="CU37" s="555"/>
      <c r="CV37" s="555"/>
      <c r="CW37" s="555"/>
      <c r="CX37" s="555"/>
      <c r="CY37" s="555"/>
      <c r="CZ37" s="555"/>
      <c r="DA37" s="555"/>
      <c r="DB37" s="555"/>
      <c r="DC37" s="555"/>
      <c r="DD37" s="555"/>
      <c r="DE37" s="555"/>
      <c r="DF37" s="555"/>
      <c r="DG37" s="555"/>
      <c r="DH37" s="555"/>
      <c r="DI37" s="555"/>
      <c r="DJ37" s="555"/>
      <c r="DK37" s="555"/>
      <c r="DL37" s="555"/>
      <c r="DM37" s="555"/>
      <c r="DN37" s="555"/>
      <c r="DO37" s="557"/>
      <c r="EG37" s="251">
        <f>SUM(EG31:EG36)</f>
        <v>0</v>
      </c>
      <c r="EH37" s="251">
        <f>SUM(EH31:EH36)</f>
        <v>0</v>
      </c>
      <c r="EI37" s="251">
        <f>SUM(EI31:EI36)</f>
        <v>0</v>
      </c>
      <c r="EJ37" s="251">
        <f>SUM(EJ31:EJ36)</f>
        <v>0</v>
      </c>
      <c r="EX37" s="152">
        <f>COUNTIF(EX31:EX36,"1")</f>
        <v>0</v>
      </c>
      <c r="EY37" s="153" t="str">
        <f t="array" ref="EY37">INDEX(EY31:EY36,MATCH(MIN(ABS(EY31:EY36-$EK$4)),ABS(EY31:EY36-$EK$4),0))</f>
        <v>0</v>
      </c>
      <c r="EZ37" s="153" t="str">
        <f t="array" ref="EZ37">INDEX(EZ31:EZ36,MATCH(MIN(ABS(EZ31:EZ36-$EK$4)),ABS(EZ31:EZ36-$EK$4),0))</f>
        <v>0</v>
      </c>
      <c r="FA37" s="152">
        <f>COUNTIF(FA31:FA36,"未定")</f>
        <v>0</v>
      </c>
      <c r="FD37" s="152">
        <f>COUNTIF(FD31:FD36,"1")</f>
        <v>0</v>
      </c>
      <c r="FE37" s="153" t="str">
        <f t="array" ref="FE37">INDEX(FE31:FE36,MATCH(MIN(ABS(FE31:FE36-$EK$4)),ABS(FE31:FE36-$EK$4),0))</f>
        <v>0</v>
      </c>
      <c r="FF37" s="153" t="str">
        <f t="array" ref="FF37">INDEX(FF31:FF36,MATCH(MIN(ABS(FF31:FF36-$EK$4)),ABS(FF31:FF36-$EK$4),0))</f>
        <v>0</v>
      </c>
      <c r="FG37" s="152">
        <f>COUNTIF(FG31:FG36,"未定")</f>
        <v>0</v>
      </c>
      <c r="FP37" s="431"/>
      <c r="FQ37" s="429"/>
      <c r="FR37" s="430"/>
      <c r="FS37" s="429"/>
      <c r="FT37" s="430"/>
      <c r="FU37" s="429"/>
      <c r="FV37" s="27"/>
      <c r="FW37" s="27"/>
      <c r="FX37" s="27"/>
      <c r="FY37" s="27"/>
      <c r="FZ37" s="27"/>
      <c r="GA37" s="301"/>
      <c r="GB37" s="301"/>
      <c r="GC37" s="301"/>
      <c r="GD37" s="301"/>
      <c r="GG37" s="239"/>
      <c r="GH37" s="239"/>
      <c r="GI37" s="239"/>
      <c r="GL37" s="10" t="str">
        <f t="shared" ref="GL37" si="55">IF(EN37="要是正",IF(BN37="","",EK37&amp;" " &amp; BN37),"")</f>
        <v/>
      </c>
      <c r="GM37" s="255"/>
      <c r="GN37" s="414"/>
      <c r="GO37" s="415">
        <f>COUNTIF(GO31:GO36,"1")</f>
        <v>0</v>
      </c>
      <c r="GP37" s="416" t="str">
        <f t="array" ref="GP37">INDEX(GP31:GP36,MATCH(MIN(ABS(GP31:GP36-$EK$4)),ABS(GP31:GP36-$EK$4),0))</f>
        <v>0</v>
      </c>
      <c r="GQ37" s="417">
        <f>COUNTIF(GQ31:GQ36,"未定")</f>
        <v>0</v>
      </c>
      <c r="GR37" s="10"/>
      <c r="GS37" s="411">
        <f t="shared" si="1"/>
        <v>0</v>
      </c>
      <c r="GT37" s="27"/>
      <c r="GU37" s="27"/>
      <c r="GV37" s="413"/>
    </row>
    <row r="38" spans="2:205" s="10" customFormat="1" ht="50.1" customHeight="1" thickBot="1" x14ac:dyDescent="0.2">
      <c r="B38" s="111"/>
      <c r="C38" s="229"/>
      <c r="D38" s="229"/>
      <c r="E38" s="229"/>
      <c r="F38" s="229"/>
      <c r="G38" s="229"/>
      <c r="H38" s="229"/>
      <c r="J38" s="561"/>
      <c r="K38" s="559"/>
      <c r="L38" s="559"/>
      <c r="M38" s="3161" t="s">
        <v>535</v>
      </c>
      <c r="N38" s="3161"/>
      <c r="O38" s="3161"/>
      <c r="P38" s="3162"/>
      <c r="Q38" s="3162"/>
      <c r="R38" s="3162"/>
      <c r="S38" s="3162"/>
      <c r="T38" s="3162"/>
      <c r="U38" s="3162"/>
      <c r="V38" s="3162"/>
      <c r="W38" s="3162"/>
      <c r="X38" s="3162"/>
      <c r="Y38" s="3162"/>
      <c r="Z38" s="3162"/>
      <c r="AA38" s="3162"/>
      <c r="AB38" s="3162"/>
      <c r="AC38" s="3162"/>
      <c r="AD38" s="3162"/>
      <c r="AE38" s="3162"/>
      <c r="AF38" s="3162"/>
      <c r="AG38" s="3162"/>
      <c r="AH38" s="3162"/>
      <c r="AI38" s="3162"/>
      <c r="AJ38" s="3162"/>
      <c r="AK38" s="3162"/>
      <c r="AL38" s="3162"/>
      <c r="AM38" s="3162"/>
      <c r="AN38" s="3162"/>
      <c r="AO38" s="3162"/>
      <c r="AP38" s="3162"/>
      <c r="AQ38" s="3162"/>
      <c r="AR38" s="3162"/>
      <c r="AS38" s="3162"/>
      <c r="AT38" s="3162"/>
      <c r="AU38" s="3162"/>
      <c r="AV38" s="3162"/>
      <c r="AW38" s="3162"/>
      <c r="AX38" s="3162"/>
      <c r="AY38" s="3162"/>
      <c r="AZ38" s="3162"/>
      <c r="BA38" s="3162"/>
      <c r="BB38" s="3162"/>
      <c r="BC38" s="3162"/>
      <c r="BD38" s="3162"/>
      <c r="BE38" s="3162"/>
      <c r="BF38" s="3162"/>
      <c r="BG38" s="3162"/>
      <c r="BH38" s="3162"/>
      <c r="BI38" s="3162"/>
      <c r="BJ38" s="3162"/>
      <c r="BK38" s="3162"/>
      <c r="BL38" s="3162"/>
      <c r="BM38" s="3162"/>
      <c r="BN38" s="3162"/>
      <c r="BO38" s="3162"/>
      <c r="BP38" s="3162"/>
      <c r="BQ38" s="3162"/>
      <c r="BR38" s="3162"/>
      <c r="BS38" s="3162"/>
      <c r="BT38" s="3162"/>
      <c r="BU38" s="3162"/>
      <c r="BV38" s="3162"/>
      <c r="BW38" s="3162"/>
      <c r="BX38" s="3162"/>
      <c r="BY38" s="3162"/>
      <c r="BZ38" s="3162"/>
      <c r="CA38" s="3162"/>
      <c r="CB38" s="3162"/>
      <c r="CC38" s="3162"/>
      <c r="CD38" s="3162"/>
      <c r="CE38" s="3162"/>
      <c r="CF38" s="3162"/>
      <c r="CG38" s="3162"/>
      <c r="CH38" s="3162"/>
      <c r="CI38" s="3162"/>
      <c r="CJ38" s="3162"/>
      <c r="CK38" s="3162"/>
      <c r="CL38" s="3162"/>
      <c r="CM38" s="3162"/>
      <c r="CN38" s="3162"/>
      <c r="CO38" s="3162"/>
      <c r="CP38" s="3162"/>
      <c r="CQ38" s="3162"/>
      <c r="CR38" s="3162"/>
      <c r="CS38" s="3162"/>
      <c r="CT38" s="3162"/>
      <c r="CU38" s="3162"/>
      <c r="CV38" s="3162"/>
      <c r="CW38" s="3162"/>
      <c r="CX38" s="3162"/>
      <c r="CY38" s="3162"/>
      <c r="CZ38" s="3162"/>
      <c r="DA38" s="3162"/>
      <c r="DB38" s="3162"/>
      <c r="DC38" s="3162"/>
      <c r="DD38" s="3162"/>
      <c r="DE38" s="3162"/>
      <c r="DF38" s="3162"/>
      <c r="DG38" s="3162"/>
      <c r="DH38" s="3162"/>
      <c r="DI38" s="3162"/>
      <c r="DJ38" s="3162"/>
      <c r="DK38" s="3162"/>
      <c r="DL38" s="3162"/>
      <c r="DM38" s="3162"/>
      <c r="DN38" s="3162"/>
      <c r="DO38" s="3163"/>
      <c r="DP38"/>
      <c r="DQ38"/>
      <c r="DR38"/>
      <c r="DS38"/>
      <c r="DT38"/>
      <c r="DU38"/>
      <c r="DV38"/>
      <c r="DW38"/>
      <c r="DX38"/>
      <c r="DY38"/>
      <c r="DZ38"/>
      <c r="EA38"/>
      <c r="EB38"/>
      <c r="EC38"/>
      <c r="ED38"/>
      <c r="EE38"/>
      <c r="EF38" s="237"/>
      <c r="EG38" s="387" t="str">
        <f>IF(AND(EH38="",EI38="",EJ38="",EG43&lt;&gt;0),"レ","")</f>
        <v/>
      </c>
      <c r="EH38" s="387" t="str">
        <f>IF(AND(EI38="",EJ38="",EH43&lt;&gt;0),"レ","")</f>
        <v/>
      </c>
      <c r="EI38" s="387" t="str">
        <f>IF(EI43&lt;&gt;0,"レ","")</f>
        <v/>
      </c>
      <c r="EJ38" s="387" t="str">
        <f>IF(AND(EI38="",EJ43&lt;&gt;0),"レ","")</f>
        <v/>
      </c>
      <c r="EK38" s="237"/>
      <c r="EL38" s="237"/>
      <c r="EM38" s="237"/>
      <c r="EN38" s="158"/>
      <c r="EO38" s="121" t="str">
        <f>IF($EN38="要是正",MAX($EO$7:EO37)+1,"")</f>
        <v/>
      </c>
      <c r="EP38" s="158"/>
      <c r="EQ38" s="158"/>
      <c r="ER38" s="158"/>
      <c r="ES38" s="150" t="str">
        <f>SUBSTITUTE(TRIM(ES41&amp;"　"&amp;ES42),"　",",")</f>
        <v/>
      </c>
      <c r="ET38" s="158"/>
      <c r="EU38" s="158"/>
      <c r="EV38" s="149" t="str">
        <f>IF(COUNTIF(EX41:EX42,1)&gt;0,"レ","")</f>
        <v/>
      </c>
      <c r="EW38" s="148"/>
      <c r="EX38" s="147" t="str">
        <f>IF(EV38="レ",TEXT(EY43,"e"),"")</f>
        <v/>
      </c>
      <c r="EY38" s="146" t="str">
        <f>IF(EV38="レ",MONTH(EY43),IF(AND(EI38="レ",FA38="レ",FA43=0),"",IF(AND(EI38="レ",FA38="レ",FA43&gt;0),"","")))</f>
        <v/>
      </c>
      <c r="EZ38" s="145"/>
      <c r="FA38" s="144" t="str">
        <f>IF(EV38="",IF(OR(FA43&gt;0,EI38="レ"),"レ",""),"")</f>
        <v/>
      </c>
      <c r="FB38" s="149" t="str">
        <f>IF(AND(COUNTIF(EN41:EN42,"要是正")=0,COUNTIF(FD41:FD42,1)&gt;0),"レ","")</f>
        <v/>
      </c>
      <c r="FC38" s="148"/>
      <c r="FD38" s="147" t="str">
        <f>IF(FB38="レ",TEXT(FE43,"e"),"")</f>
        <v/>
      </c>
      <c r="FE38" s="146" t="str">
        <f>IF(FB38="レ",MONTH(FE43),IF(AND(EJ38="レ",FG38="レ",FG43=0),"",IF(AND(EJ38="レ",FG38="レ",FG43&gt;0),"","")))</f>
        <v/>
      </c>
      <c r="FF38" s="145"/>
      <c r="FG38" s="144" t="str">
        <f>IF(FB38="",IF(OR(FG43&gt;0,EJ38="レ"),"レ",""),"")</f>
        <v/>
      </c>
      <c r="FH38" s="121"/>
      <c r="FI38" s="121"/>
      <c r="FJ38" s="121"/>
      <c r="FP38" s="11"/>
      <c r="FQ38" s="429"/>
      <c r="FR38" s="430"/>
      <c r="FS38" s="429"/>
      <c r="FT38" s="430"/>
      <c r="FU38" s="429"/>
      <c r="FV38" s="27"/>
      <c r="FW38" s="27"/>
      <c r="FX38" s="27"/>
      <c r="FY38" s="27"/>
      <c r="FZ38" s="27"/>
      <c r="GA38" s="27"/>
      <c r="GB38" s="27"/>
      <c r="GC38" s="27"/>
      <c r="GD38" s="27"/>
      <c r="GF38" s="495" t="str">
        <f>TRIM(GF41&amp;"　"&amp;GF42)</f>
        <v/>
      </c>
      <c r="GG38" s="239"/>
      <c r="GH38" s="239"/>
      <c r="GI38" s="239"/>
      <c r="GJ38" s="239"/>
      <c r="GK38" s="248" t="str">
        <f>IF($AZ38="―対象外","○","")</f>
        <v/>
      </c>
      <c r="GL38" s="495" t="str">
        <f>TRIM(GL41&amp;"　"&amp;GL42)</f>
        <v/>
      </c>
      <c r="GM38" s="655"/>
      <c r="GN38" s="656"/>
      <c r="GO38" s="657"/>
      <c r="GP38" s="656"/>
      <c r="GQ38" s="658"/>
      <c r="GS38" s="411">
        <f t="shared" si="1"/>
        <v>0</v>
      </c>
      <c r="GT38" s="27"/>
      <c r="GU38" s="27"/>
      <c r="GV38" s="413"/>
    </row>
    <row r="39" spans="2:205" s="10" customFormat="1" ht="50.1" customHeight="1" x14ac:dyDescent="0.15">
      <c r="B39" s="111"/>
      <c r="C39" s="229"/>
      <c r="D39" s="229"/>
      <c r="E39" s="229"/>
      <c r="F39" s="229"/>
      <c r="G39" s="229"/>
      <c r="H39" s="229"/>
      <c r="J39" s="241"/>
      <c r="K39" s="242"/>
      <c r="L39" s="242"/>
      <c r="M39" s="2967" t="s">
        <v>157</v>
      </c>
      <c r="N39" s="2967"/>
      <c r="O39" s="2967"/>
      <c r="P39" s="2965" t="s">
        <v>1289</v>
      </c>
      <c r="Q39" s="2965"/>
      <c r="R39" s="2965"/>
      <c r="S39" s="2965"/>
      <c r="T39" s="2965"/>
      <c r="U39" s="2965"/>
      <c r="V39" s="2965"/>
      <c r="W39" s="2965"/>
      <c r="X39" s="2965"/>
      <c r="Y39" s="2965"/>
      <c r="Z39" s="2965"/>
      <c r="AA39" s="2965" t="s">
        <v>1290</v>
      </c>
      <c r="AB39" s="2965"/>
      <c r="AC39" s="2965"/>
      <c r="AD39" s="2965"/>
      <c r="AE39" s="2965"/>
      <c r="AF39" s="2965"/>
      <c r="AG39" s="2965"/>
      <c r="AH39" s="2965"/>
      <c r="AI39" s="2965"/>
      <c r="AJ39" s="2965"/>
      <c r="AK39" s="2965"/>
      <c r="AL39" s="2965"/>
      <c r="AM39" s="2965"/>
      <c r="AN39" s="2965"/>
      <c r="AO39" s="2965"/>
      <c r="AP39" s="2965"/>
      <c r="AQ39" s="2965"/>
      <c r="AR39" s="2965"/>
      <c r="AS39" s="2965"/>
      <c r="AT39" s="2965"/>
      <c r="AU39" s="2965"/>
      <c r="AV39" s="2965"/>
      <c r="AW39" s="2965"/>
      <c r="AX39" s="2965"/>
      <c r="AY39" s="2965"/>
      <c r="AZ39" s="2965" t="s">
        <v>3528</v>
      </c>
      <c r="BA39" s="2965"/>
      <c r="BB39" s="2965"/>
      <c r="BC39" s="2965"/>
      <c r="BD39" s="2965"/>
      <c r="BE39" s="2965"/>
      <c r="BF39" s="2965"/>
      <c r="BG39" s="2965"/>
      <c r="BH39" s="2965"/>
      <c r="BI39" s="2965"/>
      <c r="BJ39" s="2965"/>
      <c r="BK39" s="2965"/>
      <c r="BL39" s="2967" t="s">
        <v>1429</v>
      </c>
      <c r="BM39" s="2967"/>
      <c r="BN39" s="2968" t="s">
        <v>156</v>
      </c>
      <c r="BO39" s="2968"/>
      <c r="BP39" s="2968"/>
      <c r="BQ39" s="2968"/>
      <c r="BR39" s="2968"/>
      <c r="BS39" s="2968"/>
      <c r="BT39" s="2968"/>
      <c r="BU39" s="2968"/>
      <c r="BV39" s="2968"/>
      <c r="BW39" s="2968"/>
      <c r="BX39" s="2968" t="s">
        <v>150</v>
      </c>
      <c r="BY39" s="2968"/>
      <c r="BZ39" s="2968"/>
      <c r="CA39" s="2968"/>
      <c r="CB39" s="2968"/>
      <c r="CC39" s="2968"/>
      <c r="CD39" s="2968"/>
      <c r="CE39" s="2968"/>
      <c r="CF39" s="2968"/>
      <c r="CG39" s="2968"/>
      <c r="CH39" s="2968"/>
      <c r="CI39" s="2968"/>
      <c r="CJ39" s="2968"/>
      <c r="CK39" s="2968"/>
      <c r="CL39" s="2968"/>
      <c r="CM39" s="2967" t="s">
        <v>155</v>
      </c>
      <c r="CN39" s="2968"/>
      <c r="CO39" s="2968"/>
      <c r="CP39" s="2968"/>
      <c r="CQ39" s="2968"/>
      <c r="CR39" s="2968"/>
      <c r="CS39" s="2968"/>
      <c r="CT39" s="2968"/>
      <c r="CU39" s="2968"/>
      <c r="CV39" s="2941" t="s">
        <v>154</v>
      </c>
      <c r="CW39" s="2941"/>
      <c r="CX39" s="2941"/>
      <c r="CY39" s="2941"/>
      <c r="CZ39" s="2941"/>
      <c r="DA39" s="2941"/>
      <c r="DB39" s="2941"/>
      <c r="DC39" s="2941"/>
      <c r="DD39" s="2941"/>
      <c r="DE39" s="2941"/>
      <c r="DF39" s="2941"/>
      <c r="DG39" s="2941"/>
      <c r="DH39" s="2941"/>
      <c r="DI39" s="2941"/>
      <c r="DJ39" s="2941"/>
      <c r="DK39" s="2941"/>
      <c r="DL39" s="2941"/>
      <c r="DM39" s="2941"/>
      <c r="DN39" s="2941"/>
      <c r="DO39" s="2942"/>
      <c r="DP39"/>
      <c r="DQ39"/>
      <c r="DR39"/>
      <c r="DS39"/>
      <c r="DT39"/>
      <c r="DU39"/>
      <c r="DV39"/>
      <c r="DW39"/>
      <c r="DX39"/>
      <c r="DY39"/>
      <c r="DZ39"/>
      <c r="EA39"/>
      <c r="EB39"/>
      <c r="EC39"/>
      <c r="ED39"/>
      <c r="EE39"/>
      <c r="EF39" s="237"/>
      <c r="EO39" s="121" t="s">
        <v>153</v>
      </c>
      <c r="EP39" s="143" t="s">
        <v>152</v>
      </c>
      <c r="ER39" s="142"/>
      <c r="ES39" s="2768" t="s">
        <v>151</v>
      </c>
      <c r="ET39" s="2923" t="s">
        <v>150</v>
      </c>
      <c r="EU39" s="141"/>
      <c r="EV39" s="2811" t="s">
        <v>149</v>
      </c>
      <c r="EW39" s="2812"/>
      <c r="EX39" s="2812"/>
      <c r="EY39" s="2812"/>
      <c r="EZ39" s="2812"/>
      <c r="FA39" s="2812"/>
      <c r="FB39" s="2813" t="s">
        <v>148</v>
      </c>
      <c r="FC39" s="2814"/>
      <c r="FD39" s="2814"/>
      <c r="FE39" s="2814"/>
      <c r="FF39" s="2814"/>
      <c r="FG39" s="2814"/>
      <c r="FH39" s="3033" t="s">
        <v>147</v>
      </c>
      <c r="FI39" s="3034"/>
      <c r="FJ39" s="3117"/>
      <c r="FK39" s="2972"/>
      <c r="FL39" s="2972"/>
      <c r="FM39" s="2972"/>
      <c r="FN39" s="2972"/>
      <c r="FP39" s="3147"/>
      <c r="FQ39" s="3147"/>
      <c r="FR39" s="3147"/>
      <c r="FS39" s="3147"/>
      <c r="FT39" s="3147"/>
      <c r="FU39" s="429"/>
      <c r="FV39" s="27"/>
      <c r="FW39" s="27"/>
      <c r="FX39" s="27"/>
      <c r="FY39" s="27"/>
      <c r="FZ39" s="3177"/>
      <c r="GA39" s="3177"/>
      <c r="GB39" s="3177"/>
      <c r="GC39" s="3177"/>
      <c r="GD39" s="3177"/>
      <c r="GE39" s="229"/>
      <c r="GF39" s="229"/>
      <c r="GG39" s="239" t="str">
        <f>IF($AZ39="○指摘なし","○",IF($AZ39="―対象外","―",""))</f>
        <v/>
      </c>
      <c r="GH39" s="239" t="str">
        <f t="shared" ref="GH39:GH40" si="56">IF(OR($AZ39="×要是正（既存不適格以外）",$AZ39="△既存不適格"),"○","")</f>
        <v/>
      </c>
      <c r="GI39" s="239" t="str">
        <f t="shared" ref="GI39:GI40" si="57">IF($AZ39="△既存不適格","○","")</f>
        <v/>
      </c>
      <c r="GJ39" s="239"/>
      <c r="GK39" s="240"/>
      <c r="GM39" s="659"/>
      <c r="GN39" s="660"/>
      <c r="GO39" s="661"/>
      <c r="GP39" s="660"/>
      <c r="GQ39" s="662"/>
      <c r="GS39" s="411" t="str">
        <f t="shared" si="1"/>
        <v>指摘の具体的内容等</v>
      </c>
      <c r="GT39" s="27"/>
      <c r="GU39" s="27"/>
      <c r="GV39" s="413"/>
    </row>
    <row r="40" spans="2:205" s="10" customFormat="1" ht="50.1" customHeight="1" thickBot="1" x14ac:dyDescent="0.2">
      <c r="B40" s="111"/>
      <c r="C40" s="229"/>
      <c r="D40" s="229"/>
      <c r="E40" s="229"/>
      <c r="F40" s="229"/>
      <c r="G40" s="229"/>
      <c r="H40" s="229"/>
      <c r="J40" s="241"/>
      <c r="K40" s="242"/>
      <c r="L40" s="242"/>
      <c r="M40" s="2936"/>
      <c r="N40" s="2936"/>
      <c r="O40" s="2936"/>
      <c r="P40" s="2966"/>
      <c r="Q40" s="2966"/>
      <c r="R40" s="2966"/>
      <c r="S40" s="2966"/>
      <c r="T40" s="2966"/>
      <c r="U40" s="2966"/>
      <c r="V40" s="2966"/>
      <c r="W40" s="2966"/>
      <c r="X40" s="2966"/>
      <c r="Y40" s="2966"/>
      <c r="Z40" s="2966"/>
      <c r="AA40" s="2966"/>
      <c r="AB40" s="2966"/>
      <c r="AC40" s="2966"/>
      <c r="AD40" s="2966"/>
      <c r="AE40" s="2966"/>
      <c r="AF40" s="2966"/>
      <c r="AG40" s="2966"/>
      <c r="AH40" s="2966"/>
      <c r="AI40" s="2966"/>
      <c r="AJ40" s="2966"/>
      <c r="AK40" s="2966"/>
      <c r="AL40" s="2966"/>
      <c r="AM40" s="2966"/>
      <c r="AN40" s="2966"/>
      <c r="AO40" s="2966"/>
      <c r="AP40" s="2966"/>
      <c r="AQ40" s="2966"/>
      <c r="AR40" s="2966"/>
      <c r="AS40" s="2966"/>
      <c r="AT40" s="2966"/>
      <c r="AU40" s="2966"/>
      <c r="AV40" s="2966"/>
      <c r="AW40" s="2966"/>
      <c r="AX40" s="2966"/>
      <c r="AY40" s="2966"/>
      <c r="AZ40" s="2966"/>
      <c r="BA40" s="2966"/>
      <c r="BB40" s="2966"/>
      <c r="BC40" s="2966"/>
      <c r="BD40" s="2966"/>
      <c r="BE40" s="2966"/>
      <c r="BF40" s="2966"/>
      <c r="BG40" s="2966"/>
      <c r="BH40" s="2966"/>
      <c r="BI40" s="2966"/>
      <c r="BJ40" s="2966"/>
      <c r="BK40" s="2966"/>
      <c r="BL40" s="2936"/>
      <c r="BM40" s="2936"/>
      <c r="BN40" s="2937"/>
      <c r="BO40" s="2937"/>
      <c r="BP40" s="2937"/>
      <c r="BQ40" s="2937"/>
      <c r="BR40" s="2937"/>
      <c r="BS40" s="2937"/>
      <c r="BT40" s="2937"/>
      <c r="BU40" s="2937"/>
      <c r="BV40" s="2937"/>
      <c r="BW40" s="2937"/>
      <c r="BX40" s="2937"/>
      <c r="BY40" s="2937"/>
      <c r="BZ40" s="2937"/>
      <c r="CA40" s="2937"/>
      <c r="CB40" s="2937"/>
      <c r="CC40" s="2937"/>
      <c r="CD40" s="2937"/>
      <c r="CE40" s="2937"/>
      <c r="CF40" s="2937"/>
      <c r="CG40" s="2937"/>
      <c r="CH40" s="2937"/>
      <c r="CI40" s="2937"/>
      <c r="CJ40" s="2937"/>
      <c r="CK40" s="2937"/>
      <c r="CL40" s="2937"/>
      <c r="CM40" s="2936" t="s">
        <v>146</v>
      </c>
      <c r="CN40" s="2936"/>
      <c r="CO40" s="2936"/>
      <c r="CP40" s="2936" t="s">
        <v>81</v>
      </c>
      <c r="CQ40" s="2936"/>
      <c r="CR40" s="2936"/>
      <c r="CS40" s="2936" t="s">
        <v>145</v>
      </c>
      <c r="CT40" s="2937"/>
      <c r="CU40" s="2937"/>
      <c r="CV40" s="2943"/>
      <c r="CW40" s="2943"/>
      <c r="CX40" s="2943"/>
      <c r="CY40" s="2943"/>
      <c r="CZ40" s="2943"/>
      <c r="DA40" s="2943"/>
      <c r="DB40" s="2943"/>
      <c r="DC40" s="2943"/>
      <c r="DD40" s="2943"/>
      <c r="DE40" s="2943"/>
      <c r="DF40" s="2943"/>
      <c r="DG40" s="2943"/>
      <c r="DH40" s="2943"/>
      <c r="DI40" s="2943"/>
      <c r="DJ40" s="2943"/>
      <c r="DK40" s="2943"/>
      <c r="DL40" s="2943"/>
      <c r="DM40" s="2943"/>
      <c r="DN40" s="2943"/>
      <c r="DO40" s="2944"/>
      <c r="DP40"/>
      <c r="DQ40"/>
      <c r="DR40"/>
      <c r="DS40"/>
      <c r="DT40"/>
      <c r="DU40"/>
      <c r="DV40"/>
      <c r="DW40"/>
      <c r="DX40"/>
      <c r="DY40"/>
      <c r="DZ40"/>
      <c r="EA40"/>
      <c r="EB40"/>
      <c r="EC40"/>
      <c r="ED40"/>
      <c r="EE40"/>
      <c r="EF40" s="237"/>
      <c r="EG40" s="131" t="s">
        <v>144</v>
      </c>
      <c r="EH40" s="131" t="s">
        <v>143</v>
      </c>
      <c r="EI40" s="131" t="s">
        <v>142</v>
      </c>
      <c r="EJ40" s="131" t="s">
        <v>141</v>
      </c>
      <c r="EK40" s="140" t="s">
        <v>140</v>
      </c>
      <c r="EL40" s="131" t="s">
        <v>139</v>
      </c>
      <c r="EM40" s="159" t="s">
        <v>138</v>
      </c>
      <c r="EN40" s="130" t="s">
        <v>137</v>
      </c>
      <c r="EO40" s="237"/>
      <c r="EP40" s="237"/>
      <c r="EQ40" s="108" t="s">
        <v>136</v>
      </c>
      <c r="ER40" s="138"/>
      <c r="ES40" s="2922"/>
      <c r="ET40" s="2924"/>
      <c r="EU40" s="137"/>
      <c r="EV40" s="136" t="s">
        <v>135</v>
      </c>
      <c r="EW40" s="134" t="s">
        <v>134</v>
      </c>
      <c r="EX40" s="134" t="s">
        <v>131</v>
      </c>
      <c r="EY40" s="133" t="s">
        <v>130</v>
      </c>
      <c r="EZ40" s="133" t="s">
        <v>129</v>
      </c>
      <c r="FA40" s="132" t="s">
        <v>128</v>
      </c>
      <c r="FB40" s="135" t="s">
        <v>133</v>
      </c>
      <c r="FC40" s="133" t="s">
        <v>132</v>
      </c>
      <c r="FD40" s="134" t="s">
        <v>131</v>
      </c>
      <c r="FE40" s="133" t="s">
        <v>130</v>
      </c>
      <c r="FF40" s="133" t="s">
        <v>129</v>
      </c>
      <c r="FG40" s="132" t="s">
        <v>128</v>
      </c>
      <c r="FH40" s="130" t="s">
        <v>127</v>
      </c>
      <c r="FI40" s="130" t="s">
        <v>126</v>
      </c>
      <c r="FJ40" s="130" t="s">
        <v>125</v>
      </c>
      <c r="FL40" s="108"/>
      <c r="FM40" s="108"/>
      <c r="FN40" s="108"/>
      <c r="FO40" s="109"/>
      <c r="FP40" s="11"/>
      <c r="FQ40" s="431"/>
      <c r="FR40" s="430"/>
      <c r="FS40" s="429"/>
      <c r="FT40" s="430"/>
      <c r="FU40" s="429"/>
      <c r="FV40" s="431"/>
      <c r="FW40" s="11"/>
      <c r="FX40" s="431"/>
      <c r="FY40" s="431"/>
      <c r="FZ40" s="431"/>
      <c r="GA40" s="626"/>
      <c r="GB40" s="626"/>
      <c r="GC40" s="626"/>
      <c r="GD40" s="626"/>
      <c r="GE40" s="229"/>
      <c r="GF40" s="229"/>
      <c r="GG40" s="239" t="str">
        <f>IF($AZ40="○指摘なし","○",IF($AZ40="―対象外","―",""))</f>
        <v/>
      </c>
      <c r="GH40" s="239" t="str">
        <f t="shared" si="56"/>
        <v/>
      </c>
      <c r="GI40" s="239" t="str">
        <f t="shared" si="57"/>
        <v/>
      </c>
      <c r="GJ40" s="239"/>
      <c r="GK40" s="240"/>
      <c r="GM40" s="404" t="s">
        <v>135</v>
      </c>
      <c r="GN40" s="405" t="s">
        <v>134</v>
      </c>
      <c r="GO40" s="405" t="s">
        <v>131</v>
      </c>
      <c r="GP40" s="421" t="s">
        <v>130</v>
      </c>
      <c r="GQ40" s="406" t="s">
        <v>128</v>
      </c>
      <c r="GS40" s="411">
        <f t="shared" si="1"/>
        <v>0</v>
      </c>
      <c r="GT40" s="27"/>
      <c r="GU40" s="27"/>
      <c r="GV40" s="413"/>
    </row>
    <row r="41" spans="2:205" s="10" customFormat="1" ht="50.1" customHeight="1" x14ac:dyDescent="0.15">
      <c r="B41" s="111"/>
      <c r="C41" s="229"/>
      <c r="D41" s="229"/>
      <c r="E41" s="229"/>
      <c r="F41" s="229"/>
      <c r="G41" s="229"/>
      <c r="H41" s="229"/>
      <c r="J41" s="238"/>
      <c r="K41" s="242"/>
      <c r="L41" s="242"/>
      <c r="M41" s="3168" t="s">
        <v>973</v>
      </c>
      <c r="N41" s="3168"/>
      <c r="O41" s="3168"/>
      <c r="P41" s="2795" t="s">
        <v>534</v>
      </c>
      <c r="Q41" s="2796"/>
      <c r="R41" s="2796"/>
      <c r="S41" s="2796"/>
      <c r="T41" s="2796"/>
      <c r="U41" s="2796"/>
      <c r="V41" s="2796"/>
      <c r="W41" s="2796"/>
      <c r="X41" s="2796"/>
      <c r="Y41" s="2796"/>
      <c r="Z41" s="2797"/>
      <c r="AA41" s="3169" t="s">
        <v>533</v>
      </c>
      <c r="AB41" s="3169"/>
      <c r="AC41" s="3169"/>
      <c r="AD41" s="3169"/>
      <c r="AE41" s="3169"/>
      <c r="AF41" s="3169"/>
      <c r="AG41" s="3169"/>
      <c r="AH41" s="3169"/>
      <c r="AI41" s="3169"/>
      <c r="AJ41" s="3169"/>
      <c r="AK41" s="3169"/>
      <c r="AL41" s="3169"/>
      <c r="AM41" s="3169"/>
      <c r="AN41" s="3169"/>
      <c r="AO41" s="3169"/>
      <c r="AP41" s="3169"/>
      <c r="AQ41" s="3169"/>
      <c r="AR41" s="3169"/>
      <c r="AS41" s="3169"/>
      <c r="AT41" s="3169"/>
      <c r="AU41" s="3169"/>
      <c r="AV41" s="3169"/>
      <c r="AW41" s="3169"/>
      <c r="AX41" s="3169"/>
      <c r="AY41" s="3170"/>
      <c r="AZ41" s="2953"/>
      <c r="BA41" s="2953"/>
      <c r="BB41" s="2953"/>
      <c r="BC41" s="2953"/>
      <c r="BD41" s="2953"/>
      <c r="BE41" s="2953"/>
      <c r="BF41" s="2953"/>
      <c r="BG41" s="2953"/>
      <c r="BH41" s="2953"/>
      <c r="BI41" s="2953"/>
      <c r="BJ41" s="2953"/>
      <c r="BK41" s="2953"/>
      <c r="BL41" s="2819"/>
      <c r="BM41" s="2819"/>
      <c r="BN41" s="2820"/>
      <c r="BO41" s="2820"/>
      <c r="BP41" s="2820"/>
      <c r="BQ41" s="2820"/>
      <c r="BR41" s="2820"/>
      <c r="BS41" s="2820"/>
      <c r="BT41" s="2820"/>
      <c r="BU41" s="2820"/>
      <c r="BV41" s="2820"/>
      <c r="BW41" s="2820"/>
      <c r="BX41" s="2820"/>
      <c r="BY41" s="2820"/>
      <c r="BZ41" s="2820"/>
      <c r="CA41" s="2820"/>
      <c r="CB41" s="2820"/>
      <c r="CC41" s="2820"/>
      <c r="CD41" s="2820"/>
      <c r="CE41" s="2820"/>
      <c r="CF41" s="2820"/>
      <c r="CG41" s="2820"/>
      <c r="CH41" s="2820"/>
      <c r="CI41" s="2820"/>
      <c r="CJ41" s="2820"/>
      <c r="CK41" s="2820"/>
      <c r="CL41" s="2820"/>
      <c r="CM41" s="3046"/>
      <c r="CN41" s="3046"/>
      <c r="CO41" s="3046"/>
      <c r="CP41" s="3046"/>
      <c r="CQ41" s="3046"/>
      <c r="CR41" s="3046"/>
      <c r="CS41" s="3032"/>
      <c r="CT41" s="2953"/>
      <c r="CU41" s="2953"/>
      <c r="CV41" s="2808"/>
      <c r="CW41" s="2809"/>
      <c r="CX41" s="2809"/>
      <c r="CY41" s="2809"/>
      <c r="CZ41" s="2809"/>
      <c r="DA41" s="2809"/>
      <c r="DB41" s="2809"/>
      <c r="DC41" s="2809"/>
      <c r="DD41" s="2809"/>
      <c r="DE41" s="2809"/>
      <c r="DF41" s="2809"/>
      <c r="DG41" s="2809"/>
      <c r="DH41" s="2809"/>
      <c r="DI41" s="2809"/>
      <c r="DJ41" s="2809"/>
      <c r="DK41" s="2809"/>
      <c r="DL41" s="2809"/>
      <c r="DM41" s="2809"/>
      <c r="DN41" s="2809"/>
      <c r="DO41" s="2810"/>
      <c r="DP41"/>
      <c r="DQ41"/>
      <c r="DR41"/>
      <c r="DS41"/>
      <c r="DT41"/>
      <c r="DU41"/>
      <c r="DV41"/>
      <c r="DW41"/>
      <c r="DX41"/>
      <c r="DY41"/>
      <c r="DZ41"/>
      <c r="EA41"/>
      <c r="EB41"/>
      <c r="EC41"/>
      <c r="ED41"/>
      <c r="EE41"/>
      <c r="EF41" s="237"/>
      <c r="EG41" s="131">
        <f>COUNTIFS(AZ41,"―対象外")</f>
        <v>0</v>
      </c>
      <c r="EH41" s="131">
        <f>COUNTIFS(AZ41,"○指摘なし")</f>
        <v>0</v>
      </c>
      <c r="EI41" s="131">
        <f>COUNTIFS(AZ41,"×要是正（既存不適格以外）")</f>
        <v>0</v>
      </c>
      <c r="EJ41" s="131">
        <f>COUNTIFS(AZ41,"△既存不適格")</f>
        <v>0</v>
      </c>
      <c r="EK41" s="256" t="s">
        <v>1487</v>
      </c>
      <c r="EL41" s="131" t="str">
        <f>P41</f>
        <v>配線及び充電ランプ</v>
      </c>
      <c r="EM41" s="130">
        <f>COUNTA(CM41:CR41)</f>
        <v>0</v>
      </c>
      <c r="EN41" s="129" t="str">
        <f>IF(AZ41="×要是正（既存不適格以外）","要是正","")&amp;IF(AZ41="△既存不適格","既存不適格","")</f>
        <v/>
      </c>
      <c r="EO41" s="121" t="str">
        <f>IF($EN41="要是正",MAX($EO$14:EO40)+1,"")</f>
        <v/>
      </c>
      <c r="EP41" s="121" t="str">
        <f>IF($EN41="要是正",MAX($EP$14:EP40)+1,"")</f>
        <v/>
      </c>
      <c r="EQ41" s="128" t="str">
        <f>IF(OR(AZ41="×要是正（既存不適格以外）",AZ41="△既存不適格"),EK41,"")</f>
        <v/>
      </c>
      <c r="ER41" s="127" t="str">
        <f>IF(OR($EN41="要是正",$EN41="既存不適格"),$EL41,"")</f>
        <v/>
      </c>
      <c r="ES41" s="122" t="str">
        <f>IF($EN41="要是正",IF(BN41="","",BN41),"")</f>
        <v/>
      </c>
      <c r="ET41" s="157" t="str">
        <f>IF($EN41="要是正",IF(BX41="","",BX41),"")</f>
        <v/>
      </c>
      <c r="EU41" s="156" t="str">
        <f t="shared" ref="EU41:EU42" si="58">IF(CS41="未定","未定",IF(GN41="0","",IF(CS41="予定",TEXT(GN41,"([$-ja-JP]ge.m);@"),IF(CS41="改善済",TEXT(GN41,"[$-ja-JP]ge.m;@"),TEXT(EW41,"[$-ja-JP]ge.m;@")))))</f>
        <v/>
      </c>
      <c r="EV41" s="125" t="str">
        <f>IF(OR(EN41="要是正",EN41="既存不適格"),IF(OR(EM41&lt;2,CS41&lt;&gt;"予定"),"","令和"&amp;CM41&amp;"年"&amp;CP41&amp;"月1日"),"")</f>
        <v/>
      </c>
      <c r="EW41" s="123" t="str">
        <f>IF(EV41="","0",DATEVALUE(EV41))</f>
        <v>0</v>
      </c>
      <c r="EX41" s="124" t="str">
        <f>IF(EN41="要是正",IF(AND(CS41="予定",EM41=2),1,IF(CS41="改善済",2,"")),"")</f>
        <v/>
      </c>
      <c r="EY41" s="123" t="str">
        <f>IF(EX41=1,EW41,"0")</f>
        <v>0</v>
      </c>
      <c r="EZ41" s="123" t="str">
        <f>IF(EX41=2,EW41,"0")</f>
        <v>0</v>
      </c>
      <c r="FA41" s="122" t="str">
        <f>IF(AND(EN41="要是正",AND(EM41=0,CS41="未定")),CS41,"")</f>
        <v/>
      </c>
      <c r="FB41" s="125" t="str">
        <f>IF(EN41="既存不適格",IF(OR(EM41&lt;2,CS41&lt;&gt;"予定"),"","令和"&amp;CM41&amp;"年"&amp;CP41&amp;"月1日"),"")</f>
        <v/>
      </c>
      <c r="FC41" s="123" t="str">
        <f>IF(FB41="","0",DATEVALUE(FB41))</f>
        <v>0</v>
      </c>
      <c r="FD41" s="124" t="str">
        <f>IF(EN41="既存不適格",IF(AND(CS41="予定",EM41=2),1,IF(CS41="改善済",2,"")),"")</f>
        <v/>
      </c>
      <c r="FE41" s="123" t="str">
        <f>IF(FD41=1,FC41,"0")</f>
        <v>0</v>
      </c>
      <c r="FF41" s="123" t="str">
        <f>IF(FD41=2,FC41,"0")</f>
        <v>0</v>
      </c>
      <c r="FG41" s="122" t="str">
        <f>IF(AND(EN41="既存不適格",AND(EM41=0,CS41="未定")),CS41,"")</f>
        <v/>
      </c>
      <c r="FH41" s="121"/>
      <c r="FI41" s="121"/>
      <c r="FJ41" s="121"/>
      <c r="FL41" s="130" t="s">
        <v>1640</v>
      </c>
      <c r="FM41" s="130" t="s">
        <v>1641</v>
      </c>
      <c r="FN41" s="130" t="s">
        <v>1642</v>
      </c>
      <c r="FP41" s="11"/>
      <c r="FQ41" s="432"/>
      <c r="FR41" s="430"/>
      <c r="FS41" s="432"/>
      <c r="FT41" s="433"/>
      <c r="FU41" s="432"/>
      <c r="FV41" s="11"/>
      <c r="FW41" s="11"/>
      <c r="FX41" s="11"/>
      <c r="FY41" s="11"/>
      <c r="FZ41" s="11"/>
      <c r="GA41" s="11"/>
      <c r="GB41" s="11"/>
      <c r="GC41" s="11"/>
      <c r="GD41" s="11"/>
      <c r="GF41" s="10" t="str">
        <f>IF(EN41="要是正",IF(BN41="","",EQ41&amp;" "&amp;GW41&amp;" " &amp;BN41&amp;"、"),"")</f>
        <v/>
      </c>
      <c r="GG41" s="239" t="str">
        <f>IF($AZ41="○指摘なし","○",IF($AZ41="―対象外","―",""))</f>
        <v/>
      </c>
      <c r="GH41" s="239" t="str">
        <f>IF(OR($AZ41="×要是正（既存不適格以外）",$AZ41="△既存不適格"),"○", IF($AZ41="―対象外","―",""))</f>
        <v/>
      </c>
      <c r="GI41" s="239" t="str">
        <f>IF($AZ41="△既存不適格","○", IF($AZ41="―対象外","―",""))</f>
        <v/>
      </c>
      <c r="GJ41" s="239">
        <f>IF($AZ41="―対象外","―",$BL41)</f>
        <v>0</v>
      </c>
      <c r="GK41" s="248" t="str">
        <f>IF($AZ41="―対象外","○","")</f>
        <v/>
      </c>
      <c r="GL41" s="10" t="str">
        <f>IF(EN41="要是正",IF(BN41="","",EK41&amp;" " &amp; BN41&amp;CHAR(10)),"")</f>
        <v/>
      </c>
      <c r="GM41" s="407" t="str">
        <f>IF(NOT(OR(CS41="未定",CS41="")),"令和"&amp;CM41&amp;"年"&amp;CP41&amp;"月1日","")</f>
        <v/>
      </c>
      <c r="GN41" s="408" t="str">
        <f>IF(GM41="","0",DATEVALUE(GM41))</f>
        <v>0</v>
      </c>
      <c r="GO41" s="409" t="str">
        <f>IF(OR(CS41="予定",CS41="改善済"),1,"")</f>
        <v/>
      </c>
      <c r="GP41" s="408" t="str">
        <f>IF(GO41=1,GN41,"0")</f>
        <v>0</v>
      </c>
      <c r="GQ41" s="410" t="str">
        <f>IF(AND(EP41="要是正",AND(EO41=0,CS41="未定")),CS41,"")</f>
        <v/>
      </c>
      <c r="GS41" s="411">
        <f>IF(AZ41="△既存不適格",BN41&amp;"(既存不適格)",BN41)</f>
        <v>0</v>
      </c>
      <c r="GT41" s="27"/>
      <c r="GU41" s="27"/>
      <c r="GV41" s="413"/>
      <c r="GW41" s="10" t="str">
        <f>$P$41</f>
        <v>配線及び充電ランプ</v>
      </c>
    </row>
    <row r="42" spans="2:205" s="10" customFormat="1" ht="50.1" customHeight="1" x14ac:dyDescent="0.15">
      <c r="B42" s="111"/>
      <c r="C42" s="229"/>
      <c r="D42" s="229"/>
      <c r="E42" s="229"/>
      <c r="F42" s="229"/>
      <c r="G42" s="229"/>
      <c r="H42" s="229"/>
      <c r="J42" s="238"/>
      <c r="K42" s="520"/>
      <c r="L42" s="520"/>
      <c r="M42" s="2974" t="s">
        <v>970</v>
      </c>
      <c r="N42" s="2974"/>
      <c r="O42" s="2974"/>
      <c r="P42" s="2801"/>
      <c r="Q42" s="2802"/>
      <c r="R42" s="2802"/>
      <c r="S42" s="2802"/>
      <c r="T42" s="2802"/>
      <c r="U42" s="2802"/>
      <c r="V42" s="2802"/>
      <c r="W42" s="2802"/>
      <c r="X42" s="2802"/>
      <c r="Y42" s="2802"/>
      <c r="Z42" s="2803"/>
      <c r="AA42" s="3175" t="s">
        <v>532</v>
      </c>
      <c r="AB42" s="3175"/>
      <c r="AC42" s="3175"/>
      <c r="AD42" s="3175"/>
      <c r="AE42" s="3175"/>
      <c r="AF42" s="3175"/>
      <c r="AG42" s="3175"/>
      <c r="AH42" s="3175"/>
      <c r="AI42" s="3175"/>
      <c r="AJ42" s="3175"/>
      <c r="AK42" s="3175"/>
      <c r="AL42" s="3175"/>
      <c r="AM42" s="3175"/>
      <c r="AN42" s="3175"/>
      <c r="AO42" s="3175"/>
      <c r="AP42" s="3175"/>
      <c r="AQ42" s="3175"/>
      <c r="AR42" s="3175"/>
      <c r="AS42" s="3175"/>
      <c r="AT42" s="3175"/>
      <c r="AU42" s="3175"/>
      <c r="AV42" s="3175"/>
      <c r="AW42" s="3175"/>
      <c r="AX42" s="3175"/>
      <c r="AY42" s="3176"/>
      <c r="AZ42" s="2953"/>
      <c r="BA42" s="2953"/>
      <c r="BB42" s="2953"/>
      <c r="BC42" s="2953"/>
      <c r="BD42" s="2953"/>
      <c r="BE42" s="2953"/>
      <c r="BF42" s="2953"/>
      <c r="BG42" s="2953"/>
      <c r="BH42" s="2953"/>
      <c r="BI42" s="2953"/>
      <c r="BJ42" s="2953"/>
      <c r="BK42" s="2953"/>
      <c r="BL42" s="2819"/>
      <c r="BM42" s="2819"/>
      <c r="BN42" s="2820"/>
      <c r="BO42" s="2820"/>
      <c r="BP42" s="2820"/>
      <c r="BQ42" s="2820"/>
      <c r="BR42" s="2820"/>
      <c r="BS42" s="2820"/>
      <c r="BT42" s="2820"/>
      <c r="BU42" s="2820"/>
      <c r="BV42" s="2820"/>
      <c r="BW42" s="2820"/>
      <c r="BX42" s="2844"/>
      <c r="BY42" s="2844"/>
      <c r="BZ42" s="2844"/>
      <c r="CA42" s="2844"/>
      <c r="CB42" s="2844"/>
      <c r="CC42" s="2844"/>
      <c r="CD42" s="2844"/>
      <c r="CE42" s="2844"/>
      <c r="CF42" s="2844"/>
      <c r="CG42" s="2844"/>
      <c r="CH42" s="2844"/>
      <c r="CI42" s="2844"/>
      <c r="CJ42" s="2844"/>
      <c r="CK42" s="2844"/>
      <c r="CL42" s="2844"/>
      <c r="CM42" s="3083"/>
      <c r="CN42" s="3083"/>
      <c r="CO42" s="3083"/>
      <c r="CP42" s="3083"/>
      <c r="CQ42" s="3083"/>
      <c r="CR42" s="3083"/>
      <c r="CS42" s="3084"/>
      <c r="CT42" s="2964"/>
      <c r="CU42" s="2964"/>
      <c r="CV42" s="2879"/>
      <c r="CW42" s="2880"/>
      <c r="CX42" s="2880"/>
      <c r="CY42" s="2880"/>
      <c r="CZ42" s="2880"/>
      <c r="DA42" s="2880"/>
      <c r="DB42" s="2880"/>
      <c r="DC42" s="2880"/>
      <c r="DD42" s="2880"/>
      <c r="DE42" s="2880"/>
      <c r="DF42" s="2880"/>
      <c r="DG42" s="2880"/>
      <c r="DH42" s="2880"/>
      <c r="DI42" s="2880"/>
      <c r="DJ42" s="2880"/>
      <c r="DK42" s="2880"/>
      <c r="DL42" s="2880"/>
      <c r="DM42" s="2880"/>
      <c r="DN42" s="2880"/>
      <c r="DO42" s="2881"/>
      <c r="DP42"/>
      <c r="DQ42"/>
      <c r="DR42"/>
      <c r="DS42"/>
      <c r="DT42"/>
      <c r="DU42"/>
      <c r="DV42"/>
      <c r="DW42"/>
      <c r="DX42"/>
      <c r="DY42"/>
      <c r="DZ42"/>
      <c r="EA42"/>
      <c r="EB42"/>
      <c r="EC42"/>
      <c r="ED42"/>
      <c r="EE42"/>
      <c r="EF42" s="237"/>
      <c r="EG42" s="131">
        <f>COUNTIFS(AZ42,"―対象外")</f>
        <v>0</v>
      </c>
      <c r="EH42" s="131">
        <f>COUNTIFS(AZ42,"○指摘なし")</f>
        <v>0</v>
      </c>
      <c r="EI42" s="131">
        <f>COUNTIFS(AZ42,"×要是正（既存不適格以外）")</f>
        <v>0</v>
      </c>
      <c r="EJ42" s="131">
        <f>COUNTIFS(AZ42,"△既存不適格")</f>
        <v>0</v>
      </c>
      <c r="EK42" s="256" t="s">
        <v>349</v>
      </c>
      <c r="EL42" s="131" t="str">
        <f>P41</f>
        <v>配線及び充電ランプ</v>
      </c>
      <c r="EM42" s="130">
        <f>COUNTA(CM42:CR42)</f>
        <v>0</v>
      </c>
      <c r="EN42" s="129" t="str">
        <f>IF(AZ42="×要是正（既存不適格以外）","要是正","")&amp;IF(AZ42="△既存不適格","既存不適格","")</f>
        <v/>
      </c>
      <c r="EO42" s="121" t="str">
        <f>IF($EN42="要是正",MAX($EO$14:EO41)+1,"")</f>
        <v/>
      </c>
      <c r="EP42" s="121" t="str">
        <f>IF($EN42="要是正",MAX($EP$14:EP41)+1,"")</f>
        <v/>
      </c>
      <c r="EQ42" s="128" t="str">
        <f>IF(OR(AZ42="×要是正（既存不適格以外）",AZ42="△既存不適格"),EK42,"")</f>
        <v/>
      </c>
      <c r="ER42" s="127" t="str">
        <f>IF(OR($EN42="要是正",$EN42="既存不適格"),$EL42,"")</f>
        <v/>
      </c>
      <c r="ES42" s="122" t="str">
        <f>IF($EN42="要是正",IF(BN42="","",BN42),"")</f>
        <v/>
      </c>
      <c r="ET42" s="157" t="str">
        <f>IF($EN42="要是正",IF(BX42="","",BX42),"")</f>
        <v/>
      </c>
      <c r="EU42" s="156" t="str">
        <f t="shared" si="58"/>
        <v/>
      </c>
      <c r="EV42" s="125" t="str">
        <f>IF(OR(EN42="要是正",EN42="既存不適格"),IF(OR(EM42&lt;2,CS42&lt;&gt;"予定"),"","令和"&amp;CM42&amp;"年"&amp;CP42&amp;"月1日"),"")</f>
        <v/>
      </c>
      <c r="EW42" s="123" t="str">
        <f>IF(EV42="","0",DATEVALUE(EV42))</f>
        <v>0</v>
      </c>
      <c r="EX42" s="124" t="str">
        <f>IF(EN42="要是正",IF(AND(CS42="予定",EM42=2),1,IF(CS42="改善済",2,"")),"")</f>
        <v/>
      </c>
      <c r="EY42" s="123" t="str">
        <f>IF(EX42=1,EW42,"0")</f>
        <v>0</v>
      </c>
      <c r="EZ42" s="123" t="str">
        <f>IF(EX42=2,EW42,"0")</f>
        <v>0</v>
      </c>
      <c r="FA42" s="122" t="str">
        <f>IF(AND(EN42="要是正",AND(EM42=0,CS42="未定")),CS42,"")</f>
        <v/>
      </c>
      <c r="FB42" s="125" t="str">
        <f>IF(EN42="既存不適格",IF(OR(EM42&lt;2,CS42&lt;&gt;"予定"),"","令和"&amp;CM42&amp;"年"&amp;CP42&amp;"月1日"),"")</f>
        <v/>
      </c>
      <c r="FC42" s="123" t="str">
        <f>IF(FB42="","0",DATEVALUE(FB42))</f>
        <v>0</v>
      </c>
      <c r="FD42" s="124" t="str">
        <f>IF(EN42="既存不適格",IF(AND(CS42="予定",EM42=2),1,IF(CS42="改善済",2,"")),"")</f>
        <v/>
      </c>
      <c r="FE42" s="123" t="str">
        <f>IF(FD42=1,FC42,"0")</f>
        <v>0</v>
      </c>
      <c r="FF42" s="123" t="str">
        <f>IF(FD42=2,FC42,"0")</f>
        <v>0</v>
      </c>
      <c r="FG42" s="122" t="str">
        <f>IF(AND(EN42="既存不適格",AND(EM42=0,CS42="未定")),CS42,"")</f>
        <v/>
      </c>
      <c r="FH42" s="121"/>
      <c r="FI42" s="121"/>
      <c r="FJ42" s="121"/>
      <c r="FL42" s="130" t="s">
        <v>1643</v>
      </c>
      <c r="FM42" s="130" t="s">
        <v>1644</v>
      </c>
      <c r="FN42" s="130" t="s">
        <v>1645</v>
      </c>
      <c r="FP42" s="11"/>
      <c r="FQ42" s="627"/>
      <c r="FR42" s="627"/>
      <c r="FS42" s="627"/>
      <c r="FT42" s="627"/>
      <c r="FU42" s="627"/>
      <c r="FV42" s="11"/>
      <c r="FW42" s="11"/>
      <c r="FX42" s="11"/>
      <c r="FY42" s="11"/>
      <c r="FZ42" s="11"/>
      <c r="GA42" s="11"/>
      <c r="GB42" s="11"/>
      <c r="GC42" s="11"/>
      <c r="GD42" s="11"/>
      <c r="GF42" s="10" t="str">
        <f>IF(EN42="要是正",IF(BN42="","",EQ42&amp;" "&amp;GW42&amp;" " &amp;BN42&amp;"、"),"")</f>
        <v/>
      </c>
      <c r="GG42" s="239" t="str">
        <f>IF($AZ42="○指摘なし","○",IF($AZ42="―対象外","―",""))</f>
        <v/>
      </c>
      <c r="GH42" s="239" t="str">
        <f>IF(OR($AZ42="×要是正（既存不適格以外）",$AZ42="△既存不適格"),"○", IF($AZ42="―対象外","―",""))</f>
        <v/>
      </c>
      <c r="GI42" s="239" t="str">
        <f>IF($AZ42="△既存不適格","○", IF($AZ42="―対象外","―",""))</f>
        <v/>
      </c>
      <c r="GJ42" s="239">
        <f>IF($AZ42="―対象外","―",$BL42)</f>
        <v>0</v>
      </c>
      <c r="GK42" s="248" t="str">
        <f>IF($AZ42="―対象外","○","")</f>
        <v/>
      </c>
      <c r="GL42" s="10" t="str">
        <f>IF(EN42="要是正",IF(BN42="","",EK42&amp;" " &amp; BN42&amp;CHAR(10)),"")</f>
        <v/>
      </c>
      <c r="GM42" s="407" t="str">
        <f>IF(NOT(OR(CS42="未定",CS42="")),"令和"&amp;CM42&amp;"年"&amp;CP42&amp;"月1日","")</f>
        <v/>
      </c>
      <c r="GN42" s="408" t="str">
        <f>IF(GM42="","0",DATEVALUE(GM42))</f>
        <v>0</v>
      </c>
      <c r="GO42" s="409" t="str">
        <f>IF(OR(CS42="予定",CS42="改善済"),1,"")</f>
        <v/>
      </c>
      <c r="GP42" s="408" t="str">
        <f>IF(GO42=1,GN42,"0")</f>
        <v>0</v>
      </c>
      <c r="GQ42" s="410" t="str">
        <f>IF(AND(EP42="要是正",AND(EO42=0,CS42="未定")),CS42,"")</f>
        <v/>
      </c>
      <c r="GS42" s="411">
        <f>IF(AZ42="△既存不適格",BN42&amp;"(既存不適格)",BN42)</f>
        <v>0</v>
      </c>
      <c r="GT42" s="27"/>
      <c r="GU42" s="27"/>
      <c r="GV42" s="413"/>
      <c r="GW42" s="10" t="str">
        <f>$P$41</f>
        <v>配線及び充電ランプ</v>
      </c>
    </row>
    <row r="43" spans="2:205" ht="50.1" customHeight="1" thickBot="1" x14ac:dyDescent="0.2">
      <c r="J43" s="563"/>
      <c r="K43" s="559"/>
      <c r="L43" s="559"/>
      <c r="M43" s="556"/>
      <c r="N43" s="556"/>
      <c r="O43" s="556"/>
      <c r="P43" s="556"/>
      <c r="Q43" s="556"/>
      <c r="R43" s="556"/>
      <c r="S43" s="556"/>
      <c r="T43" s="556"/>
      <c r="U43" s="556"/>
      <c r="V43" s="556"/>
      <c r="W43" s="556"/>
      <c r="X43" s="556"/>
      <c r="Y43" s="556"/>
      <c r="Z43" s="556"/>
      <c r="AA43" s="556"/>
      <c r="AB43" s="62"/>
      <c r="AC43" s="62"/>
      <c r="AD43" s="62"/>
      <c r="AE43" s="62"/>
      <c r="AF43" s="556"/>
      <c r="AG43" s="556"/>
      <c r="AH43" s="556"/>
      <c r="AI43" s="556"/>
      <c r="AJ43" s="62"/>
      <c r="AK43" s="62"/>
      <c r="AL43" s="62"/>
      <c r="AM43" s="556"/>
      <c r="AN43" s="62"/>
      <c r="AO43" s="62"/>
      <c r="AP43" s="62"/>
      <c r="AQ43" s="62"/>
      <c r="AR43" s="556"/>
      <c r="AS43" s="556"/>
      <c r="AT43" s="556"/>
      <c r="AU43" s="556"/>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562"/>
      <c r="CP43" s="555"/>
      <c r="CQ43" s="555"/>
      <c r="CR43" s="555"/>
      <c r="CS43" s="555"/>
      <c r="CT43" s="555"/>
      <c r="CU43" s="555"/>
      <c r="CV43" s="555"/>
      <c r="CW43" s="555"/>
      <c r="CX43" s="555"/>
      <c r="CY43" s="555"/>
      <c r="CZ43" s="555"/>
      <c r="DA43" s="555"/>
      <c r="DB43" s="555"/>
      <c r="DC43" s="555"/>
      <c r="DD43" s="555"/>
      <c r="DE43" s="555"/>
      <c r="DF43" s="555"/>
      <c r="DG43" s="555"/>
      <c r="DH43" s="555"/>
      <c r="DI43" s="555"/>
      <c r="DJ43" s="555"/>
      <c r="DK43" s="555"/>
      <c r="DL43" s="555"/>
      <c r="DM43" s="555"/>
      <c r="DN43" s="555"/>
      <c r="DO43" s="557"/>
      <c r="EG43" s="251">
        <f>SUM(EG41:EG42)</f>
        <v>0</v>
      </c>
      <c r="EH43" s="251">
        <f>SUM(EH41:EH42)</f>
        <v>0</v>
      </c>
      <c r="EI43" s="251">
        <f>SUM(EI41:EI42)</f>
        <v>0</v>
      </c>
      <c r="EJ43" s="251">
        <f>SUM(EJ41:EJ42)</f>
        <v>0</v>
      </c>
      <c r="EX43" s="152">
        <f>COUNTIF(EX41:EX42,"1")</f>
        <v>0</v>
      </c>
      <c r="EY43" s="153" t="str">
        <f t="array" ref="EY43">INDEX(EY41:EY42,MATCH(MIN(ABS(EY41:EY42-$EK$4)),ABS(EY41:EY42-$EK$4),0))</f>
        <v>0</v>
      </c>
      <c r="EZ43" s="153" t="str">
        <f t="array" ref="EZ43">INDEX(EZ41:EZ42,MATCH(MIN(ABS(EZ41:EZ42-$EK$4)),ABS(EZ41:EZ42-$EK$4),0))</f>
        <v>0</v>
      </c>
      <c r="FA43" s="152">
        <f>COUNTIF(FA41:FA42,"未定")</f>
        <v>0</v>
      </c>
      <c r="FD43" s="152">
        <f>COUNTIF(FD41:FD42,"1")</f>
        <v>0</v>
      </c>
      <c r="FE43" s="153" t="str">
        <f t="array" ref="FE43">INDEX(FE41:FE42,MATCH(MIN(ABS(FE41:FE42-$EK$4)),ABS(FE41:FE42-$EK$4),0))</f>
        <v>0</v>
      </c>
      <c r="FF43" s="153" t="str">
        <f t="array" ref="FF43">INDEX(FF41:FF42,MATCH(MIN(ABS(FF41:FF42-$EK$4)),ABS(FF41:FF42-$EK$4),0))</f>
        <v>0</v>
      </c>
      <c r="FG43" s="152">
        <f>COUNTIF(FG41:FG42,"未定")</f>
        <v>0</v>
      </c>
      <c r="FP43" s="431"/>
      <c r="FQ43" s="434"/>
      <c r="FR43" s="434"/>
      <c r="FS43" s="434"/>
      <c r="FT43" s="432"/>
      <c r="FU43" s="435"/>
      <c r="FV43" s="11"/>
      <c r="FW43" s="11"/>
      <c r="FX43" s="11"/>
      <c r="FY43" s="11"/>
      <c r="FZ43" s="11"/>
      <c r="GA43" s="431"/>
      <c r="GB43" s="431"/>
      <c r="GC43" s="431"/>
      <c r="GD43" s="431"/>
      <c r="GM43" s="255"/>
      <c r="GN43" s="414"/>
      <c r="GO43" s="415">
        <f>COUNTIF(GO41:GO42,"1")</f>
        <v>0</v>
      </c>
      <c r="GP43" s="416" t="str">
        <f t="array" ref="GP43">INDEX(GP41:GP42,MATCH(MIN(ABS(GP41:GP42-$EK$4)),ABS(GP41:GP42-$EK$4),0))</f>
        <v>0</v>
      </c>
      <c r="GQ43" s="417">
        <f>COUNTIF(GQ41:GQ42,"未定")</f>
        <v>0</v>
      </c>
      <c r="GR43" s="10"/>
      <c r="GS43" s="411">
        <f t="shared" si="1"/>
        <v>0</v>
      </c>
      <c r="GT43" s="27"/>
      <c r="GU43" s="27"/>
      <c r="GV43" s="413"/>
    </row>
    <row r="44" spans="2:205" s="10" customFormat="1" ht="50.1" customHeight="1" thickBot="1" x14ac:dyDescent="0.2">
      <c r="B44" s="111"/>
      <c r="C44" s="229"/>
      <c r="D44" s="229"/>
      <c r="E44" s="229"/>
      <c r="F44" s="229"/>
      <c r="G44" s="229">
        <v>35</v>
      </c>
      <c r="H44" s="229"/>
      <c r="J44" s="561"/>
      <c r="K44" s="75"/>
      <c r="L44" s="75"/>
      <c r="M44" s="3161" t="s">
        <v>531</v>
      </c>
      <c r="N44" s="3161"/>
      <c r="O44" s="3161"/>
      <c r="P44" s="3162"/>
      <c r="Q44" s="3162"/>
      <c r="R44" s="3162"/>
      <c r="S44" s="3162"/>
      <c r="T44" s="3162"/>
      <c r="U44" s="3162"/>
      <c r="V44" s="3162"/>
      <c r="W44" s="3162"/>
      <c r="X44" s="3162"/>
      <c r="Y44" s="3162"/>
      <c r="Z44" s="3162"/>
      <c r="AA44" s="3162"/>
      <c r="AB44" s="3162"/>
      <c r="AC44" s="3162"/>
      <c r="AD44" s="3162"/>
      <c r="AE44" s="3162"/>
      <c r="AF44" s="3162"/>
      <c r="AG44" s="3162"/>
      <c r="AH44" s="3162"/>
      <c r="AI44" s="3162"/>
      <c r="AJ44" s="3162"/>
      <c r="AK44" s="3162"/>
      <c r="AL44" s="3162"/>
      <c r="AM44" s="3162"/>
      <c r="AN44" s="3162"/>
      <c r="AO44" s="3162"/>
      <c r="AP44" s="3162"/>
      <c r="AQ44" s="3162"/>
      <c r="AR44" s="3162"/>
      <c r="AS44" s="3162"/>
      <c r="AT44" s="3162"/>
      <c r="AU44" s="3162"/>
      <c r="AV44" s="3162"/>
      <c r="AW44" s="3162"/>
      <c r="AX44" s="3162"/>
      <c r="AY44" s="3162"/>
      <c r="AZ44" s="3162"/>
      <c r="BA44" s="3162"/>
      <c r="BB44" s="3162"/>
      <c r="BC44" s="3162"/>
      <c r="BD44" s="3162"/>
      <c r="BE44" s="3162"/>
      <c r="BF44" s="3162"/>
      <c r="BG44" s="3162"/>
      <c r="BH44" s="3162"/>
      <c r="BI44" s="3162"/>
      <c r="BJ44" s="3162"/>
      <c r="BK44" s="3162"/>
      <c r="BL44" s="3162"/>
      <c r="BM44" s="3162"/>
      <c r="BN44" s="3162"/>
      <c r="BO44" s="3162"/>
      <c r="BP44" s="3162"/>
      <c r="BQ44" s="3162"/>
      <c r="BR44" s="3162"/>
      <c r="BS44" s="3162"/>
      <c r="BT44" s="3162"/>
      <c r="BU44" s="3162"/>
      <c r="BV44" s="3162"/>
      <c r="BW44" s="3162"/>
      <c r="BX44" s="3162"/>
      <c r="BY44" s="3162"/>
      <c r="BZ44" s="3162"/>
      <c r="CA44" s="3162"/>
      <c r="CB44" s="3162"/>
      <c r="CC44" s="3162"/>
      <c r="CD44" s="3162"/>
      <c r="CE44" s="3162"/>
      <c r="CF44" s="3162"/>
      <c r="CG44" s="3162"/>
      <c r="CH44" s="3162"/>
      <c r="CI44" s="3162"/>
      <c r="CJ44" s="3162"/>
      <c r="CK44" s="3162"/>
      <c r="CL44" s="3162"/>
      <c r="CM44" s="3162"/>
      <c r="CN44" s="3162"/>
      <c r="CO44" s="3162"/>
      <c r="CP44" s="3162"/>
      <c r="CQ44" s="3162"/>
      <c r="CR44" s="3162"/>
      <c r="CS44" s="3162"/>
      <c r="CT44" s="3162"/>
      <c r="CU44" s="3162"/>
      <c r="CV44" s="3162"/>
      <c r="CW44" s="3162"/>
      <c r="CX44" s="3162"/>
      <c r="CY44" s="3162"/>
      <c r="CZ44" s="3162"/>
      <c r="DA44" s="3162"/>
      <c r="DB44" s="3162"/>
      <c r="DC44" s="3162"/>
      <c r="DD44" s="3162"/>
      <c r="DE44" s="3162"/>
      <c r="DF44" s="3162"/>
      <c r="DG44" s="3162"/>
      <c r="DH44" s="3162"/>
      <c r="DI44" s="3162"/>
      <c r="DJ44" s="3162"/>
      <c r="DK44" s="3162"/>
      <c r="DL44" s="3162"/>
      <c r="DM44" s="3162"/>
      <c r="DN44" s="3162"/>
      <c r="DO44" s="3163"/>
      <c r="DP44"/>
      <c r="DQ44"/>
      <c r="DR44"/>
      <c r="DS44"/>
      <c r="DT44"/>
      <c r="DU44"/>
      <c r="DV44"/>
      <c r="DW44"/>
      <c r="DX44"/>
      <c r="DY44"/>
      <c r="DZ44"/>
      <c r="EA44"/>
      <c r="EB44"/>
      <c r="EC44"/>
      <c r="ED44"/>
      <c r="EE44"/>
      <c r="EF44" s="237"/>
      <c r="EG44" s="387" t="str">
        <f>IF(AND(EH44="",EI44="",EJ44="",EG55&lt;&gt;0),"レ","")</f>
        <v/>
      </c>
      <c r="EH44" s="387" t="str">
        <f>IF(AND(EI44="",EJ44="",EH55&lt;&gt;0),"レ","")</f>
        <v/>
      </c>
      <c r="EI44" s="387" t="str">
        <f>IF(EI55&lt;&gt;0,"レ","")</f>
        <v/>
      </c>
      <c r="EJ44" s="387" t="str">
        <f>IF(AND(EI44="",EJ55&lt;&gt;0),"レ","")</f>
        <v/>
      </c>
      <c r="EK44" s="237"/>
      <c r="EL44" s="237"/>
      <c r="EM44" s="237"/>
      <c r="EN44" s="158"/>
      <c r="EO44" s="158"/>
      <c r="EP44" s="158"/>
      <c r="EQ44" s="158"/>
      <c r="ER44" s="158"/>
      <c r="ES44" s="180" t="str">
        <f>SUBSTITUTE(TRIM(ES47&amp;"　"&amp;ES48&amp;"　"&amp;ES49&amp;"　"&amp;ES50&amp;"　"&amp;ES51&amp;"　"&amp;ES52&amp;"　"&amp;ES53&amp;"　"&amp;ES54),"　",",")</f>
        <v/>
      </c>
      <c r="ET44" s="158"/>
      <c r="EU44" s="158"/>
      <c r="EV44" s="149" t="str">
        <f>IF(COUNTIF(EX47:EX54,1)&gt;0,"レ","")</f>
        <v/>
      </c>
      <c r="EW44" s="148"/>
      <c r="EX44" s="147" t="str">
        <f>IF(EV44="レ",TEXT(EY55,"e"),"")</f>
        <v/>
      </c>
      <c r="EY44" s="146" t="str">
        <f>IF(EV44="レ",MONTH(EY55),IF(AND(EI44="レ",FA44="レ",FA55=0),"",IF(AND(EI44="レ",FA44="レ",FA55&gt;0),"","")))</f>
        <v/>
      </c>
      <c r="EZ44" s="145"/>
      <c r="FA44" s="144" t="str">
        <f>IF(EV44="",IF(OR(FA55&gt;0,EI44="レ"),"レ",""),"")</f>
        <v/>
      </c>
      <c r="FB44" s="149" t="str">
        <f>IF(AND(COUNTIF(EN47:EN54,"要是正")=0,COUNTIF(FD47:FD54,1)&gt;0),"レ","")</f>
        <v/>
      </c>
      <c r="FC44" s="148"/>
      <c r="FD44" s="147" t="str">
        <f>IF(FB44="レ",TEXT(FE55,"e"),"")</f>
        <v/>
      </c>
      <c r="FE44" s="146" t="str">
        <f>IF(FB44="レ",MONTH(FE55),IF(AND(EJ44="レ",FG44="レ",FG55=0),"",IF(AND(EJ44="レ",FG44="レ",FG55&gt;0),"","")))</f>
        <v/>
      </c>
      <c r="FF44" s="145"/>
      <c r="FG44" s="144" t="str">
        <f>IF(FB44="",IF(OR(FG55&gt;0,EJ44="レ"),"レ",""),"")</f>
        <v/>
      </c>
      <c r="FH44" s="158"/>
      <c r="FI44" s="158"/>
      <c r="FJ44" s="158"/>
      <c r="FK44" s="172">
        <v>1</v>
      </c>
      <c r="FL44" s="130" t="s">
        <v>185</v>
      </c>
      <c r="FM44" s="130" t="s">
        <v>278</v>
      </c>
      <c r="FN44" s="161" t="s">
        <v>277</v>
      </c>
      <c r="FP44" s="11"/>
      <c r="FQ44" s="429"/>
      <c r="FR44" s="430"/>
      <c r="FS44" s="429"/>
      <c r="FT44" s="430"/>
      <c r="FU44" s="429"/>
      <c r="FV44" s="11"/>
      <c r="FW44" s="11"/>
      <c r="FX44" s="11"/>
      <c r="FY44" s="11"/>
      <c r="FZ44" s="11"/>
      <c r="GA44" s="11"/>
      <c r="GB44" s="11"/>
      <c r="GC44" s="11"/>
      <c r="GD44" s="11"/>
      <c r="GE44" s="229"/>
      <c r="GF44" s="495" t="str">
        <f>TRIM(GF47&amp;"　"&amp;GF48&amp;"　"&amp;GF49&amp;"　"&amp;GF50&amp;"　"&amp;GF51&amp;"　"&amp;GF52&amp;"　"&amp;GF53&amp;"　"&amp;GF54)</f>
        <v/>
      </c>
      <c r="GG44" s="239" t="s">
        <v>276</v>
      </c>
      <c r="GH44" s="239" t="s">
        <v>275</v>
      </c>
      <c r="GI44" s="239" t="s">
        <v>274</v>
      </c>
      <c r="GJ44" s="239" t="s">
        <v>273</v>
      </c>
      <c r="GK44" s="240" t="s">
        <v>272</v>
      </c>
      <c r="GL44" s="495" t="str">
        <f>TRIM(GL47&amp;"　"&amp;GL48&amp;"　"&amp;GL49&amp;"　"&amp;GL50&amp;"　"&amp;GL51&amp;"　"&amp;GL52&amp;"　"&amp;GL53&amp;"　"&amp;GL54)</f>
        <v/>
      </c>
      <c r="GM44" s="419" t="str">
        <f>IF(COUNTIF(GO47:GO76,1)&gt;0,"レ","")</f>
        <v/>
      </c>
      <c r="GN44" s="420"/>
      <c r="GO44" s="402" t="str">
        <f>IF(GM44="レ",TEXT(GP87,"ee"),"")</f>
        <v/>
      </c>
      <c r="GP44" s="147" t="str">
        <f>IF(GM44="レ",MONTH(GP87),IF(AND(GD44="レ",GQ44="レ",GQ87=0),"",IF(AND(GD44="レ",GQ44="レ",GQ87&gt;0),"未定","")))</f>
        <v/>
      </c>
      <c r="GQ44" s="403" t="str">
        <f>IF(GM44="",IF(OR(GQ87&gt;0,GD44="レ"),"レ",""),"")</f>
        <v>レ</v>
      </c>
      <c r="GS44" s="411">
        <f t="shared" si="1"/>
        <v>0</v>
      </c>
      <c r="GT44" s="27"/>
      <c r="GU44" s="27"/>
      <c r="GV44" s="413"/>
    </row>
    <row r="45" spans="2:205" s="10" customFormat="1" ht="50.1" customHeight="1" thickBot="1" x14ac:dyDescent="0.2">
      <c r="B45" s="111"/>
      <c r="C45" s="229"/>
      <c r="D45" s="229"/>
      <c r="E45" s="229"/>
      <c r="F45" s="229"/>
      <c r="G45" s="229"/>
      <c r="H45" s="229"/>
      <c r="J45" s="241"/>
      <c r="K45" s="242"/>
      <c r="L45" s="242"/>
      <c r="M45" s="2967" t="s">
        <v>157</v>
      </c>
      <c r="N45" s="2967"/>
      <c r="O45" s="2967"/>
      <c r="P45" s="2965" t="s">
        <v>1289</v>
      </c>
      <c r="Q45" s="2965"/>
      <c r="R45" s="2965"/>
      <c r="S45" s="2965"/>
      <c r="T45" s="2965"/>
      <c r="U45" s="2965"/>
      <c r="V45" s="2965"/>
      <c r="W45" s="2965"/>
      <c r="X45" s="2965"/>
      <c r="Y45" s="2965"/>
      <c r="Z45" s="2965"/>
      <c r="AA45" s="2965" t="s">
        <v>1290</v>
      </c>
      <c r="AB45" s="2965"/>
      <c r="AC45" s="2965"/>
      <c r="AD45" s="2965"/>
      <c r="AE45" s="2965"/>
      <c r="AF45" s="2965"/>
      <c r="AG45" s="2965"/>
      <c r="AH45" s="2965"/>
      <c r="AI45" s="2965"/>
      <c r="AJ45" s="2965"/>
      <c r="AK45" s="2965"/>
      <c r="AL45" s="2965"/>
      <c r="AM45" s="2965"/>
      <c r="AN45" s="2965"/>
      <c r="AO45" s="2965"/>
      <c r="AP45" s="2965"/>
      <c r="AQ45" s="2965"/>
      <c r="AR45" s="2965"/>
      <c r="AS45" s="2965"/>
      <c r="AT45" s="2965"/>
      <c r="AU45" s="2965"/>
      <c r="AV45" s="2965"/>
      <c r="AW45" s="2965"/>
      <c r="AX45" s="2965"/>
      <c r="AY45" s="2965"/>
      <c r="AZ45" s="2965" t="s">
        <v>3528</v>
      </c>
      <c r="BA45" s="2965"/>
      <c r="BB45" s="2965"/>
      <c r="BC45" s="2965"/>
      <c r="BD45" s="2965"/>
      <c r="BE45" s="2965"/>
      <c r="BF45" s="2965"/>
      <c r="BG45" s="2965"/>
      <c r="BH45" s="2965"/>
      <c r="BI45" s="2965"/>
      <c r="BJ45" s="2965"/>
      <c r="BK45" s="2965"/>
      <c r="BL45" s="2967" t="s">
        <v>1429</v>
      </c>
      <c r="BM45" s="2967"/>
      <c r="BN45" s="2968" t="s">
        <v>156</v>
      </c>
      <c r="BO45" s="2968"/>
      <c r="BP45" s="2968"/>
      <c r="BQ45" s="2968"/>
      <c r="BR45" s="2968"/>
      <c r="BS45" s="2968"/>
      <c r="BT45" s="2968"/>
      <c r="BU45" s="2968"/>
      <c r="BV45" s="2968"/>
      <c r="BW45" s="2968"/>
      <c r="BX45" s="2968" t="s">
        <v>150</v>
      </c>
      <c r="BY45" s="2968"/>
      <c r="BZ45" s="2968"/>
      <c r="CA45" s="2968"/>
      <c r="CB45" s="2968"/>
      <c r="CC45" s="2968"/>
      <c r="CD45" s="2968"/>
      <c r="CE45" s="2968"/>
      <c r="CF45" s="2968"/>
      <c r="CG45" s="2968"/>
      <c r="CH45" s="2968"/>
      <c r="CI45" s="2968"/>
      <c r="CJ45" s="2968"/>
      <c r="CK45" s="2968"/>
      <c r="CL45" s="2968"/>
      <c r="CM45" s="2967" t="s">
        <v>155</v>
      </c>
      <c r="CN45" s="2968"/>
      <c r="CO45" s="2968"/>
      <c r="CP45" s="2968"/>
      <c r="CQ45" s="2968"/>
      <c r="CR45" s="2968"/>
      <c r="CS45" s="2968"/>
      <c r="CT45" s="2968"/>
      <c r="CU45" s="2968"/>
      <c r="CV45" s="2941" t="s">
        <v>154</v>
      </c>
      <c r="CW45" s="2941"/>
      <c r="CX45" s="2941"/>
      <c r="CY45" s="2941"/>
      <c r="CZ45" s="2941"/>
      <c r="DA45" s="2941"/>
      <c r="DB45" s="2941"/>
      <c r="DC45" s="2941"/>
      <c r="DD45" s="2941"/>
      <c r="DE45" s="2941"/>
      <c r="DF45" s="2941"/>
      <c r="DG45" s="2941"/>
      <c r="DH45" s="2941"/>
      <c r="DI45" s="2941"/>
      <c r="DJ45" s="2941"/>
      <c r="DK45" s="2941"/>
      <c r="DL45" s="2941"/>
      <c r="DM45" s="2941"/>
      <c r="DN45" s="2941"/>
      <c r="DO45" s="2942"/>
      <c r="DP45"/>
      <c r="DQ45"/>
      <c r="DR45"/>
      <c r="DS45"/>
      <c r="DT45"/>
      <c r="DU45"/>
      <c r="DV45"/>
      <c r="DW45"/>
      <c r="DX45"/>
      <c r="DY45"/>
      <c r="DZ45"/>
      <c r="EA45"/>
      <c r="EB45"/>
      <c r="EC45"/>
      <c r="ED45"/>
      <c r="EE45"/>
      <c r="EF45" s="237"/>
      <c r="EO45" s="121" t="s">
        <v>153</v>
      </c>
      <c r="EP45" s="143" t="s">
        <v>152</v>
      </c>
      <c r="ER45" s="142"/>
      <c r="ES45" s="2768" t="s">
        <v>151</v>
      </c>
      <c r="ET45" s="2923" t="s">
        <v>150</v>
      </c>
      <c r="EU45" s="141"/>
      <c r="EV45" s="2811" t="s">
        <v>149</v>
      </c>
      <c r="EW45" s="2812"/>
      <c r="EX45" s="2812"/>
      <c r="EY45" s="2812"/>
      <c r="EZ45" s="2812"/>
      <c r="FA45" s="2812"/>
      <c r="FB45" s="2813" t="s">
        <v>148</v>
      </c>
      <c r="FC45" s="2814"/>
      <c r="FD45" s="2814"/>
      <c r="FE45" s="2814"/>
      <c r="FF45" s="2814"/>
      <c r="FG45" s="2814"/>
      <c r="FH45" s="3033" t="s">
        <v>147</v>
      </c>
      <c r="FI45" s="3034"/>
      <c r="FJ45" s="3035"/>
      <c r="FK45" s="3033" t="s">
        <v>225</v>
      </c>
      <c r="FL45" s="3034"/>
      <c r="FM45" s="3034"/>
      <c r="FN45" s="3035"/>
      <c r="FO45" s="243"/>
      <c r="FP45" s="3147"/>
      <c r="FQ45" s="3147"/>
      <c r="FR45" s="3147"/>
      <c r="FS45" s="3147"/>
      <c r="FT45" s="3147"/>
      <c r="FU45" s="429"/>
      <c r="FV45" s="11"/>
      <c r="FW45" s="11"/>
      <c r="FX45" s="11"/>
      <c r="FY45" s="11"/>
      <c r="FZ45" s="3143"/>
      <c r="GA45" s="3143"/>
      <c r="GB45" s="3143"/>
      <c r="GC45" s="3143"/>
      <c r="GD45" s="3143"/>
      <c r="GE45" s="229"/>
      <c r="GF45" s="229"/>
      <c r="GG45" s="239" t="s">
        <v>3527</v>
      </c>
      <c r="GH45" s="239"/>
      <c r="GI45" s="239"/>
      <c r="GJ45" s="239"/>
      <c r="GK45" s="240"/>
      <c r="GL45" s="741"/>
      <c r="GM45" s="422" t="s">
        <v>149</v>
      </c>
      <c r="GN45" s="423"/>
      <c r="GO45" s="423"/>
      <c r="GP45" s="423"/>
      <c r="GQ45" s="424"/>
      <c r="GS45" s="411" t="str">
        <f t="shared" si="1"/>
        <v>指摘の具体的内容等</v>
      </c>
      <c r="GT45" s="27"/>
      <c r="GU45" s="27"/>
      <c r="GV45" s="413"/>
    </row>
    <row r="46" spans="2:205" s="10" customFormat="1" ht="50.1" customHeight="1" thickBot="1" x14ac:dyDescent="0.2">
      <c r="B46" s="111"/>
      <c r="C46" s="229"/>
      <c r="D46" s="229"/>
      <c r="E46" s="229"/>
      <c r="F46" s="229"/>
      <c r="G46" s="229"/>
      <c r="H46" s="229"/>
      <c r="J46" s="241"/>
      <c r="K46" s="242"/>
      <c r="L46" s="242"/>
      <c r="M46" s="2936"/>
      <c r="N46" s="2936"/>
      <c r="O46" s="2936"/>
      <c r="P46" s="2966"/>
      <c r="Q46" s="2966"/>
      <c r="R46" s="2966"/>
      <c r="S46" s="2966"/>
      <c r="T46" s="2966"/>
      <c r="U46" s="2966"/>
      <c r="V46" s="2966"/>
      <c r="W46" s="2966"/>
      <c r="X46" s="2966"/>
      <c r="Y46" s="2966"/>
      <c r="Z46" s="2966"/>
      <c r="AA46" s="2966"/>
      <c r="AB46" s="2966"/>
      <c r="AC46" s="2966"/>
      <c r="AD46" s="2966"/>
      <c r="AE46" s="2966"/>
      <c r="AF46" s="2966"/>
      <c r="AG46" s="2966"/>
      <c r="AH46" s="2966"/>
      <c r="AI46" s="2966"/>
      <c r="AJ46" s="2966"/>
      <c r="AK46" s="2966"/>
      <c r="AL46" s="2966"/>
      <c r="AM46" s="2966"/>
      <c r="AN46" s="2966"/>
      <c r="AO46" s="2966"/>
      <c r="AP46" s="2966"/>
      <c r="AQ46" s="2966"/>
      <c r="AR46" s="2966"/>
      <c r="AS46" s="2966"/>
      <c r="AT46" s="2966"/>
      <c r="AU46" s="2966"/>
      <c r="AV46" s="2966"/>
      <c r="AW46" s="2966"/>
      <c r="AX46" s="2966"/>
      <c r="AY46" s="2966"/>
      <c r="AZ46" s="2966"/>
      <c r="BA46" s="2966"/>
      <c r="BB46" s="2966"/>
      <c r="BC46" s="2966"/>
      <c r="BD46" s="2966"/>
      <c r="BE46" s="2966"/>
      <c r="BF46" s="2966"/>
      <c r="BG46" s="2966"/>
      <c r="BH46" s="2966"/>
      <c r="BI46" s="2966"/>
      <c r="BJ46" s="2966"/>
      <c r="BK46" s="2966"/>
      <c r="BL46" s="2936"/>
      <c r="BM46" s="2936"/>
      <c r="BN46" s="2937"/>
      <c r="BO46" s="2937"/>
      <c r="BP46" s="2937"/>
      <c r="BQ46" s="2937"/>
      <c r="BR46" s="2937"/>
      <c r="BS46" s="2937"/>
      <c r="BT46" s="2937"/>
      <c r="BU46" s="2937"/>
      <c r="BV46" s="2937"/>
      <c r="BW46" s="2937"/>
      <c r="BX46" s="2937"/>
      <c r="BY46" s="2937"/>
      <c r="BZ46" s="2937"/>
      <c r="CA46" s="2937"/>
      <c r="CB46" s="2937"/>
      <c r="CC46" s="2937"/>
      <c r="CD46" s="2937"/>
      <c r="CE46" s="2937"/>
      <c r="CF46" s="2937"/>
      <c r="CG46" s="2937"/>
      <c r="CH46" s="2937"/>
      <c r="CI46" s="2937"/>
      <c r="CJ46" s="2937"/>
      <c r="CK46" s="2937"/>
      <c r="CL46" s="2937"/>
      <c r="CM46" s="2936" t="s">
        <v>146</v>
      </c>
      <c r="CN46" s="2936"/>
      <c r="CO46" s="2936"/>
      <c r="CP46" s="2936" t="s">
        <v>81</v>
      </c>
      <c r="CQ46" s="2936"/>
      <c r="CR46" s="2936"/>
      <c r="CS46" s="2936" t="s">
        <v>145</v>
      </c>
      <c r="CT46" s="2937"/>
      <c r="CU46" s="2937"/>
      <c r="CV46" s="2943"/>
      <c r="CW46" s="2943"/>
      <c r="CX46" s="2943"/>
      <c r="CY46" s="2943"/>
      <c r="CZ46" s="2943"/>
      <c r="DA46" s="2943"/>
      <c r="DB46" s="2943"/>
      <c r="DC46" s="2943"/>
      <c r="DD46" s="2943"/>
      <c r="DE46" s="2943"/>
      <c r="DF46" s="2943"/>
      <c r="DG46" s="2943"/>
      <c r="DH46" s="2943"/>
      <c r="DI46" s="2943"/>
      <c r="DJ46" s="2943"/>
      <c r="DK46" s="2943"/>
      <c r="DL46" s="2943"/>
      <c r="DM46" s="2943"/>
      <c r="DN46" s="2943"/>
      <c r="DO46" s="2944"/>
      <c r="DP46"/>
      <c r="DQ46"/>
      <c r="DR46"/>
      <c r="DS46"/>
      <c r="DT46"/>
      <c r="DU46"/>
      <c r="DV46"/>
      <c r="DW46"/>
      <c r="DX46"/>
      <c r="DY46"/>
      <c r="DZ46"/>
      <c r="EA46"/>
      <c r="EB46"/>
      <c r="EC46"/>
      <c r="ED46"/>
      <c r="EE46"/>
      <c r="EF46" s="237"/>
      <c r="EG46" s="131" t="s">
        <v>144</v>
      </c>
      <c r="EH46" s="131" t="s">
        <v>143</v>
      </c>
      <c r="EI46" s="131" t="s">
        <v>142</v>
      </c>
      <c r="EJ46" s="131" t="s">
        <v>141</v>
      </c>
      <c r="EK46" s="140" t="s">
        <v>140</v>
      </c>
      <c r="EL46" s="131" t="s">
        <v>139</v>
      </c>
      <c r="EM46" s="159" t="s">
        <v>138</v>
      </c>
      <c r="EN46" s="130" t="s">
        <v>137</v>
      </c>
      <c r="EO46" s="237"/>
      <c r="EP46" s="237"/>
      <c r="EQ46" s="108" t="s">
        <v>136</v>
      </c>
      <c r="ER46" s="138"/>
      <c r="ES46" s="2922"/>
      <c r="ET46" s="2924"/>
      <c r="EU46" s="137"/>
      <c r="EV46" s="136" t="s">
        <v>135</v>
      </c>
      <c r="EW46" s="134" t="s">
        <v>134</v>
      </c>
      <c r="EX46" s="134" t="s">
        <v>131</v>
      </c>
      <c r="EY46" s="133" t="s">
        <v>130</v>
      </c>
      <c r="EZ46" s="133" t="s">
        <v>129</v>
      </c>
      <c r="FA46" s="132" t="s">
        <v>128</v>
      </c>
      <c r="FB46" s="135" t="s">
        <v>133</v>
      </c>
      <c r="FC46" s="133" t="s">
        <v>132</v>
      </c>
      <c r="FD46" s="134" t="s">
        <v>131</v>
      </c>
      <c r="FE46" s="133" t="s">
        <v>130</v>
      </c>
      <c r="FF46" s="133" t="s">
        <v>129</v>
      </c>
      <c r="FG46" s="132" t="s">
        <v>128</v>
      </c>
      <c r="FH46" s="130" t="s">
        <v>127</v>
      </c>
      <c r="FI46" s="130" t="s">
        <v>126</v>
      </c>
      <c r="FJ46" s="162" t="s">
        <v>125</v>
      </c>
      <c r="FK46" s="244"/>
      <c r="FL46" s="130" t="s">
        <v>127</v>
      </c>
      <c r="FM46" s="130" t="s">
        <v>126</v>
      </c>
      <c r="FN46" s="161" t="s">
        <v>125</v>
      </c>
      <c r="FO46" s="160"/>
      <c r="FP46" s="11"/>
      <c r="FQ46" s="429"/>
      <c r="FR46" s="430"/>
      <c r="FS46" s="429"/>
      <c r="FT46" s="430"/>
      <c r="FU46" s="429"/>
      <c r="FV46" s="11"/>
      <c r="FW46" s="11"/>
      <c r="FX46" s="11"/>
      <c r="FY46" s="11"/>
      <c r="FZ46" s="11"/>
      <c r="GA46" s="626"/>
      <c r="GB46" s="626"/>
      <c r="GC46" s="626"/>
      <c r="GD46" s="626"/>
      <c r="GE46" s="229"/>
      <c r="GF46" s="246"/>
      <c r="GG46" s="239" t="str">
        <f t="shared" ref="GG46:GG54" si="59">IF($AZ46="○指摘なし","○",IF($AZ46="―対象外","―",""))</f>
        <v/>
      </c>
      <c r="GH46" s="239"/>
      <c r="GI46" s="239"/>
      <c r="GJ46" s="239"/>
      <c r="GK46" s="240"/>
      <c r="GM46" s="404" t="s">
        <v>135</v>
      </c>
      <c r="GN46" s="405" t="s">
        <v>134</v>
      </c>
      <c r="GO46" s="405" t="s">
        <v>131</v>
      </c>
      <c r="GP46" s="421" t="s">
        <v>130</v>
      </c>
      <c r="GQ46" s="406" t="s">
        <v>128</v>
      </c>
      <c r="GS46" s="411">
        <f t="shared" si="1"/>
        <v>0</v>
      </c>
      <c r="GT46" s="27"/>
      <c r="GU46" s="27"/>
      <c r="GV46" s="413"/>
    </row>
    <row r="47" spans="2:205" s="10" customFormat="1" ht="50.1" customHeight="1" x14ac:dyDescent="0.15">
      <c r="B47" s="111"/>
      <c r="C47" s="229"/>
      <c r="D47" s="229"/>
      <c r="E47" s="229"/>
      <c r="F47" s="229"/>
      <c r="G47" s="229"/>
      <c r="H47" s="229"/>
      <c r="J47" s="238"/>
      <c r="K47" s="242"/>
      <c r="L47" s="242"/>
      <c r="M47" s="3152" t="s">
        <v>973</v>
      </c>
      <c r="N47" s="3152"/>
      <c r="O47" s="3153"/>
      <c r="P47" s="3171" t="s">
        <v>530</v>
      </c>
      <c r="Q47" s="2960"/>
      <c r="R47" s="2960"/>
      <c r="S47" s="3172"/>
      <c r="T47" s="3154" t="s">
        <v>529</v>
      </c>
      <c r="U47" s="2796"/>
      <c r="V47" s="2796"/>
      <c r="W47" s="2796"/>
      <c r="X47" s="2796"/>
      <c r="Y47" s="2796"/>
      <c r="Z47" s="3155"/>
      <c r="AA47" s="2862" t="s">
        <v>528</v>
      </c>
      <c r="AB47" s="2862"/>
      <c r="AC47" s="2862"/>
      <c r="AD47" s="2862"/>
      <c r="AE47" s="2862"/>
      <c r="AF47" s="2862"/>
      <c r="AG47" s="2862"/>
      <c r="AH47" s="2862"/>
      <c r="AI47" s="2862"/>
      <c r="AJ47" s="2862"/>
      <c r="AK47" s="2862"/>
      <c r="AL47" s="2862"/>
      <c r="AM47" s="2862"/>
      <c r="AN47" s="2862"/>
      <c r="AO47" s="2862"/>
      <c r="AP47" s="2862"/>
      <c r="AQ47" s="2862"/>
      <c r="AR47" s="2862"/>
      <c r="AS47" s="2862"/>
      <c r="AT47" s="2862"/>
      <c r="AU47" s="2862"/>
      <c r="AV47" s="2862"/>
      <c r="AW47" s="2862"/>
      <c r="AX47" s="2862"/>
      <c r="AY47" s="2863"/>
      <c r="AZ47" s="2953"/>
      <c r="BA47" s="2953"/>
      <c r="BB47" s="2953"/>
      <c r="BC47" s="2953"/>
      <c r="BD47" s="2953"/>
      <c r="BE47" s="2953"/>
      <c r="BF47" s="2953"/>
      <c r="BG47" s="2953"/>
      <c r="BH47" s="2953"/>
      <c r="BI47" s="2953"/>
      <c r="BJ47" s="2953"/>
      <c r="BK47" s="2953"/>
      <c r="BL47" s="2819"/>
      <c r="BM47" s="2819"/>
      <c r="BN47" s="2820"/>
      <c r="BO47" s="2820"/>
      <c r="BP47" s="2820"/>
      <c r="BQ47" s="2820"/>
      <c r="BR47" s="2820"/>
      <c r="BS47" s="2820"/>
      <c r="BT47" s="2820"/>
      <c r="BU47" s="2820"/>
      <c r="BV47" s="2820"/>
      <c r="BW47" s="2820"/>
      <c r="BX47" s="2820"/>
      <c r="BY47" s="2820"/>
      <c r="BZ47" s="2820"/>
      <c r="CA47" s="2820"/>
      <c r="CB47" s="2820"/>
      <c r="CC47" s="2820"/>
      <c r="CD47" s="2820"/>
      <c r="CE47" s="2820"/>
      <c r="CF47" s="2820"/>
      <c r="CG47" s="2820"/>
      <c r="CH47" s="2820"/>
      <c r="CI47" s="2820"/>
      <c r="CJ47" s="2820"/>
      <c r="CK47" s="2820"/>
      <c r="CL47" s="2820"/>
      <c r="CM47" s="3046"/>
      <c r="CN47" s="3046"/>
      <c r="CO47" s="3046"/>
      <c r="CP47" s="3046"/>
      <c r="CQ47" s="3046"/>
      <c r="CR47" s="3046"/>
      <c r="CS47" s="3032"/>
      <c r="CT47" s="2953"/>
      <c r="CU47" s="2953"/>
      <c r="CV47" s="2808"/>
      <c r="CW47" s="2809"/>
      <c r="CX47" s="2809"/>
      <c r="CY47" s="2809"/>
      <c r="CZ47" s="2809"/>
      <c r="DA47" s="2809"/>
      <c r="DB47" s="2809"/>
      <c r="DC47" s="2809"/>
      <c r="DD47" s="2809"/>
      <c r="DE47" s="2809"/>
      <c r="DF47" s="2809"/>
      <c r="DG47" s="2809"/>
      <c r="DH47" s="2809"/>
      <c r="DI47" s="2809"/>
      <c r="DJ47" s="2809"/>
      <c r="DK47" s="2809"/>
      <c r="DL47" s="2809"/>
      <c r="DM47" s="2809"/>
      <c r="DN47" s="2809"/>
      <c r="DO47" s="2810"/>
      <c r="DP47"/>
      <c r="DQ47"/>
      <c r="DR47"/>
      <c r="DS47"/>
      <c r="DT47"/>
      <c r="DU47"/>
      <c r="DV47"/>
      <c r="DW47"/>
      <c r="DX47"/>
      <c r="DY47"/>
      <c r="DZ47"/>
      <c r="EA47"/>
      <c r="EB47"/>
      <c r="EC47"/>
      <c r="ED47"/>
      <c r="EE47"/>
      <c r="EF47" s="237"/>
      <c r="EG47" s="131">
        <f t="shared" ref="EG47:EG54" si="60">COUNTIFS(AZ47,"―対象外")</f>
        <v>0</v>
      </c>
      <c r="EH47" s="131">
        <f t="shared" ref="EH47:EH54" si="61">COUNTIFS(AZ47,"○指摘なし")</f>
        <v>0</v>
      </c>
      <c r="EI47" s="131">
        <f t="shared" ref="EI47:EI54" si="62">COUNTIFS(AZ47,"×要是正（既存不適格以外）")</f>
        <v>0</v>
      </c>
      <c r="EJ47" s="131">
        <f t="shared" ref="EJ47:EJ54" si="63">COUNTIFS(AZ47,"△既存不適格")</f>
        <v>0</v>
      </c>
      <c r="EK47" s="247" t="s">
        <v>1603</v>
      </c>
      <c r="EL47" s="131" t="str">
        <f>P47</f>
        <v>蓄電池　　　</v>
      </c>
      <c r="EM47" s="130">
        <f t="shared" ref="EM47:EM54" si="64">COUNTA(CM47:CR47)</f>
        <v>0</v>
      </c>
      <c r="EN47" s="129" t="str">
        <f t="shared" ref="EN47:EN54" si="65">IF(AZ47="×要是正（既存不適格以外）","要是正","")&amp;IF(AZ47="△既存不適格","既存不適格","")</f>
        <v/>
      </c>
      <c r="EO47" s="121" t="str">
        <f>IF($EN47="要是正",MAX($EO$14:EO46)+1,"")</f>
        <v/>
      </c>
      <c r="EP47" s="121" t="str">
        <f>IF($EN47="要是正",MAX($EP$14:EP46)+1,"")</f>
        <v/>
      </c>
      <c r="EQ47" s="128" t="str">
        <f t="shared" ref="EQ47:EQ54" si="66">IF(OR(AZ47="×要是正（既存不適格以外）",AZ47="△既存不適格"),EK47,"")</f>
        <v/>
      </c>
      <c r="ER47" s="127" t="str">
        <f t="shared" ref="ER47:ER54" si="67">IF(OR($EN47="要是正",$EN47="既存不適格"),$EL47,"")</f>
        <v/>
      </c>
      <c r="ES47" s="122" t="str">
        <f t="shared" ref="ES47:ES54" si="68">IF($EN47="要是正",IF(BN47="","",BN47),"")</f>
        <v/>
      </c>
      <c r="ET47" s="157" t="str">
        <f t="shared" ref="ET47:ET54" si="69">IF($EN47="要是正",IF(BX47="","",BX47),"")</f>
        <v/>
      </c>
      <c r="EU47" s="156" t="str">
        <f t="shared" ref="EU47:EU54" si="70">IF(CS47="未定","未定",IF(GN47="0","",IF(CS47="予定",TEXT(GN47,"([$-ja-JP]ge.m);@"),IF(CS47="改善済",TEXT(GN47,"[$-ja-JP]ge.m;@"),TEXT(EW47,"[$-ja-JP]ge.m;@")))))</f>
        <v/>
      </c>
      <c r="EV47" s="125" t="str">
        <f t="shared" ref="EV47:EV54" si="71">IF(OR(EN47="要是正",EN47="既存不適格"),IF(OR(EM47&lt;2,CS47&lt;&gt;"予定"),"","令和"&amp;CM47&amp;"年"&amp;CP47&amp;"月1日"),"")</f>
        <v/>
      </c>
      <c r="EW47" s="123" t="str">
        <f t="shared" ref="EW47:EW54" si="72">IF(EV47="","0",DATEVALUE(EV47))</f>
        <v>0</v>
      </c>
      <c r="EX47" s="124" t="str">
        <f t="shared" ref="EX47:EX54" si="73">IF(EN47="要是正",IF(AND(CS47="予定",EM47=2),1,IF(CS47="改善済",2,"")),"")</f>
        <v/>
      </c>
      <c r="EY47" s="123" t="str">
        <f t="shared" ref="EY47:EY54" si="74">IF(EX47=1,EW47,"0")</f>
        <v>0</v>
      </c>
      <c r="EZ47" s="123" t="str">
        <f t="shared" ref="EZ47:EZ54" si="75">IF(EX47=2,EW47,"0")</f>
        <v>0</v>
      </c>
      <c r="FA47" s="122" t="str">
        <f t="shared" ref="FA47:FA54" si="76">IF(AND(EN47="要是正",AND(EM47=0,CS47="未定")),CS47,"")</f>
        <v/>
      </c>
      <c r="FB47" s="125" t="str">
        <f t="shared" ref="FB47:FB54" si="77">IF(EN47="既存不適格",IF(OR(EM47&lt;2,CS47&lt;&gt;"予定"),"","令和"&amp;CM47&amp;"年"&amp;CP47&amp;"月1日"),"")</f>
        <v/>
      </c>
      <c r="FC47" s="123" t="str">
        <f t="shared" ref="FC47:FC54" si="78">IF(FB47="","0",DATEVALUE(FB47))</f>
        <v>0</v>
      </c>
      <c r="FD47" s="124" t="str">
        <f t="shared" ref="FD47:FD54" si="79">IF(EN47="既存不適格",IF(AND(CS47="予定",EM47=2),1,IF(CS47="改善済",2,"")),"")</f>
        <v/>
      </c>
      <c r="FE47" s="123" t="str">
        <f t="shared" ref="FE47:FE54" si="80">IF(FD47=1,FC47,"0")</f>
        <v>0</v>
      </c>
      <c r="FF47" s="123" t="str">
        <f t="shared" ref="FF47:FF54" si="81">IF(FD47=2,FC47,"0")</f>
        <v>0</v>
      </c>
      <c r="FG47" s="122" t="str">
        <f t="shared" ref="FG47:FG54" si="82">IF(AND(EN47="既存不適格",AND(EM47=0,CS47="未定")),CS47,"")</f>
        <v/>
      </c>
      <c r="FH47" s="121"/>
      <c r="FI47" s="121"/>
      <c r="FJ47" s="228"/>
      <c r="FK47" s="172">
        <v>2</v>
      </c>
      <c r="FL47" s="130" t="s">
        <v>185</v>
      </c>
      <c r="FM47" s="130" t="s">
        <v>245</v>
      </c>
      <c r="FN47" s="161" t="s">
        <v>244</v>
      </c>
      <c r="FP47" s="433"/>
      <c r="FQ47" s="429"/>
      <c r="FR47" s="430"/>
      <c r="FS47" s="429"/>
      <c r="FT47" s="430"/>
      <c r="FU47" s="429"/>
      <c r="FV47" s="11"/>
      <c r="FW47" s="11"/>
      <c r="FX47" s="11"/>
      <c r="FY47" s="11"/>
      <c r="FZ47" s="11"/>
      <c r="GA47" s="628"/>
      <c r="GB47" s="628"/>
      <c r="GC47" s="11"/>
      <c r="GD47" s="628"/>
      <c r="GE47" s="229"/>
      <c r="GF47" s="10" t="str">
        <f>IF(EN47="要是正",IF(BN47="","",EQ47&amp;" "&amp;GW47&amp;" "&amp;BN47&amp;"、"),"")</f>
        <v/>
      </c>
      <c r="GG47" s="239" t="str">
        <f t="shared" si="59"/>
        <v/>
      </c>
      <c r="GH47" s="239" t="str">
        <f t="shared" ref="GH47:GH54" si="83">IF(OR($AZ47="×要是正（既存不適格以外）",$AZ47="△既存不適格"),"○", IF($AZ47="―対象外","―",""))</f>
        <v/>
      </c>
      <c r="GI47" s="239" t="str">
        <f t="shared" ref="GI47:GI54" si="84">IF($AZ47="△既存不適格","○", IF($AZ47="―対象外","―",""))</f>
        <v/>
      </c>
      <c r="GJ47" s="239">
        <f t="shared" ref="GJ47:GJ54" si="85">IF($AZ47="―対象外","―",$BL47)</f>
        <v>0</v>
      </c>
      <c r="GK47" s="240" t="str">
        <f t="shared" ref="GK47:GK54" si="86">IF($AZ47="―対象外","○","")</f>
        <v/>
      </c>
      <c r="GL47" s="10" t="str">
        <f>IF(EN47="要是正",IF(BN47="","",EK47&amp;" " &amp; BN47&amp;CHAR(10)),"")</f>
        <v/>
      </c>
      <c r="GM47" s="407" t="str">
        <f t="shared" ref="GM47:GM54" si="87">IF(NOT(OR(CS47="未定",CS47="")),"令和"&amp;CM47&amp;"年"&amp;CP47&amp;"月1日","")</f>
        <v/>
      </c>
      <c r="GN47" s="408" t="str">
        <f t="shared" ref="GN47:GN54" si="88">IF(GM47="","0",DATEVALUE(GM47))</f>
        <v>0</v>
      </c>
      <c r="GO47" s="409" t="str">
        <f t="shared" ref="GO47:GO54" si="89">IF(OR(CS47="予定",CS47="改善済"),1,"")</f>
        <v/>
      </c>
      <c r="GP47" s="408" t="str">
        <f t="shared" ref="GP47:GP54" si="90">IF(GO47=1,GN47,"0")</f>
        <v>0</v>
      </c>
      <c r="GQ47" s="410" t="str">
        <f t="shared" ref="GQ47:GQ54" si="91">IF(AND(EP47="要是正",AND(EO47=0,CS47="未定")),CS47,"")</f>
        <v/>
      </c>
      <c r="GS47" s="411">
        <f t="shared" si="1"/>
        <v>0</v>
      </c>
      <c r="GT47" s="27"/>
      <c r="GU47" s="27"/>
      <c r="GV47" s="413"/>
      <c r="GW47" s="10" t="str">
        <f>$T$47</f>
        <v>蓄電池等の状況</v>
      </c>
    </row>
    <row r="48" spans="2:205" s="10" customFormat="1" ht="50.1" customHeight="1" x14ac:dyDescent="0.15">
      <c r="B48" s="111"/>
      <c r="C48" s="229"/>
      <c r="D48" s="229"/>
      <c r="E48" s="229"/>
      <c r="F48" s="229"/>
      <c r="G48" s="229"/>
      <c r="H48" s="229"/>
      <c r="J48" s="238"/>
      <c r="K48" s="242"/>
      <c r="L48" s="242"/>
      <c r="M48" s="3166" t="s">
        <v>970</v>
      </c>
      <c r="N48" s="3166"/>
      <c r="O48" s="3167"/>
      <c r="P48" s="3171"/>
      <c r="Q48" s="2960"/>
      <c r="R48" s="2960"/>
      <c r="S48" s="3172"/>
      <c r="T48" s="3164"/>
      <c r="U48" s="2799"/>
      <c r="V48" s="2799"/>
      <c r="W48" s="2799"/>
      <c r="X48" s="2799"/>
      <c r="Y48" s="2799"/>
      <c r="Z48" s="3165"/>
      <c r="AA48" s="2776" t="s">
        <v>527</v>
      </c>
      <c r="AB48" s="2776"/>
      <c r="AC48" s="2776"/>
      <c r="AD48" s="2776"/>
      <c r="AE48" s="2776"/>
      <c r="AF48" s="2776"/>
      <c r="AG48" s="2776"/>
      <c r="AH48" s="2776"/>
      <c r="AI48" s="2776"/>
      <c r="AJ48" s="2776"/>
      <c r="AK48" s="2776"/>
      <c r="AL48" s="2776"/>
      <c r="AM48" s="2776"/>
      <c r="AN48" s="2776"/>
      <c r="AO48" s="2776"/>
      <c r="AP48" s="2776"/>
      <c r="AQ48" s="2776"/>
      <c r="AR48" s="2776"/>
      <c r="AS48" s="2776"/>
      <c r="AT48" s="2776"/>
      <c r="AU48" s="2776"/>
      <c r="AV48" s="2776"/>
      <c r="AW48" s="2776"/>
      <c r="AX48" s="2776"/>
      <c r="AY48" s="2777"/>
      <c r="AZ48" s="2953"/>
      <c r="BA48" s="2953"/>
      <c r="BB48" s="2953"/>
      <c r="BC48" s="2953"/>
      <c r="BD48" s="2953"/>
      <c r="BE48" s="2953"/>
      <c r="BF48" s="2953"/>
      <c r="BG48" s="2953"/>
      <c r="BH48" s="2953"/>
      <c r="BI48" s="2953"/>
      <c r="BJ48" s="2953"/>
      <c r="BK48" s="2953"/>
      <c r="BL48" s="2819"/>
      <c r="BM48" s="2819"/>
      <c r="BN48" s="2820"/>
      <c r="BO48" s="2820"/>
      <c r="BP48" s="2820"/>
      <c r="BQ48" s="2820"/>
      <c r="BR48" s="2820"/>
      <c r="BS48" s="2820"/>
      <c r="BT48" s="2820"/>
      <c r="BU48" s="2820"/>
      <c r="BV48" s="2820"/>
      <c r="BW48" s="2820"/>
      <c r="BX48" s="2780"/>
      <c r="BY48" s="2780"/>
      <c r="BZ48" s="2780"/>
      <c r="CA48" s="2780"/>
      <c r="CB48" s="2780"/>
      <c r="CC48" s="2780"/>
      <c r="CD48" s="2780"/>
      <c r="CE48" s="2780"/>
      <c r="CF48" s="2780"/>
      <c r="CG48" s="2780"/>
      <c r="CH48" s="2780"/>
      <c r="CI48" s="2780"/>
      <c r="CJ48" s="2780"/>
      <c r="CK48" s="2780"/>
      <c r="CL48" s="2780"/>
      <c r="CM48" s="3036"/>
      <c r="CN48" s="3036"/>
      <c r="CO48" s="3036"/>
      <c r="CP48" s="3036"/>
      <c r="CQ48" s="3036"/>
      <c r="CR48" s="3036"/>
      <c r="CS48" s="3031"/>
      <c r="CT48" s="2790"/>
      <c r="CU48" s="2790"/>
      <c r="CV48" s="2835"/>
      <c r="CW48" s="2836"/>
      <c r="CX48" s="2836"/>
      <c r="CY48" s="2836"/>
      <c r="CZ48" s="2836"/>
      <c r="DA48" s="2836"/>
      <c r="DB48" s="2836"/>
      <c r="DC48" s="2836"/>
      <c r="DD48" s="2836"/>
      <c r="DE48" s="2836"/>
      <c r="DF48" s="2836"/>
      <c r="DG48" s="2836"/>
      <c r="DH48" s="2836"/>
      <c r="DI48" s="2836"/>
      <c r="DJ48" s="2836"/>
      <c r="DK48" s="2836"/>
      <c r="DL48" s="2836"/>
      <c r="DM48" s="2836"/>
      <c r="DN48" s="2836"/>
      <c r="DO48" s="2837"/>
      <c r="DP48"/>
      <c r="DQ48"/>
      <c r="DR48"/>
      <c r="DS48"/>
      <c r="DT48"/>
      <c r="DU48"/>
      <c r="DV48"/>
      <c r="DW48"/>
      <c r="DX48"/>
      <c r="DY48"/>
      <c r="DZ48"/>
      <c r="EA48"/>
      <c r="EB48"/>
      <c r="EC48"/>
      <c r="ED48"/>
      <c r="EE48"/>
      <c r="EF48" s="237"/>
      <c r="EG48" s="131">
        <f t="shared" si="60"/>
        <v>0</v>
      </c>
      <c r="EH48" s="131">
        <f t="shared" si="61"/>
        <v>0</v>
      </c>
      <c r="EI48" s="131">
        <f t="shared" si="62"/>
        <v>0</v>
      </c>
      <c r="EJ48" s="131">
        <f t="shared" si="63"/>
        <v>0</v>
      </c>
      <c r="EK48" s="247" t="s">
        <v>160</v>
      </c>
      <c r="EL48" s="131" t="str">
        <f>P47</f>
        <v>蓄電池　　　</v>
      </c>
      <c r="EM48" s="130">
        <f t="shared" si="64"/>
        <v>0</v>
      </c>
      <c r="EN48" s="129" t="str">
        <f t="shared" si="65"/>
        <v/>
      </c>
      <c r="EO48" s="121" t="str">
        <f>IF($EN48="要是正",MAX($EO$14:EO47)+1,"")</f>
        <v/>
      </c>
      <c r="EP48" s="121" t="str">
        <f>IF($EN48="要是正",MAX($EP$14:EP47)+1,"")</f>
        <v/>
      </c>
      <c r="EQ48" s="128" t="str">
        <f t="shared" si="66"/>
        <v/>
      </c>
      <c r="ER48" s="127" t="str">
        <f t="shared" si="67"/>
        <v/>
      </c>
      <c r="ES48" s="122" t="str">
        <f t="shared" si="68"/>
        <v/>
      </c>
      <c r="ET48" s="157" t="str">
        <f t="shared" si="69"/>
        <v/>
      </c>
      <c r="EU48" s="156" t="str">
        <f t="shared" si="70"/>
        <v/>
      </c>
      <c r="EV48" s="125" t="str">
        <f t="shared" si="71"/>
        <v/>
      </c>
      <c r="EW48" s="123" t="str">
        <f t="shared" si="72"/>
        <v>0</v>
      </c>
      <c r="EX48" s="124" t="str">
        <f t="shared" si="73"/>
        <v/>
      </c>
      <c r="EY48" s="123" t="str">
        <f t="shared" si="74"/>
        <v>0</v>
      </c>
      <c r="EZ48" s="123" t="str">
        <f t="shared" si="75"/>
        <v>0</v>
      </c>
      <c r="FA48" s="122" t="str">
        <f t="shared" si="76"/>
        <v/>
      </c>
      <c r="FB48" s="125" t="str">
        <f t="shared" si="77"/>
        <v/>
      </c>
      <c r="FC48" s="123" t="str">
        <f t="shared" si="78"/>
        <v>0</v>
      </c>
      <c r="FD48" s="124" t="str">
        <f t="shared" si="79"/>
        <v/>
      </c>
      <c r="FE48" s="123" t="str">
        <f t="shared" si="80"/>
        <v>0</v>
      </c>
      <c r="FF48" s="123" t="str">
        <f t="shared" si="81"/>
        <v>0</v>
      </c>
      <c r="FG48" s="122" t="str">
        <f t="shared" si="82"/>
        <v/>
      </c>
      <c r="FH48" s="121"/>
      <c r="FI48" s="121"/>
      <c r="FJ48" s="620"/>
      <c r="FK48" s="172">
        <v>4</v>
      </c>
      <c r="FL48" s="130" t="s">
        <v>185</v>
      </c>
      <c r="FM48" s="130" t="s">
        <v>237</v>
      </c>
      <c r="FN48" s="161" t="s">
        <v>236</v>
      </c>
      <c r="FP48" s="433"/>
      <c r="FQ48" s="429"/>
      <c r="FR48" s="430"/>
      <c r="FS48" s="429"/>
      <c r="FT48" s="430"/>
      <c r="FU48" s="429"/>
      <c r="FV48" s="11"/>
      <c r="FW48" s="11"/>
      <c r="FX48" s="11"/>
      <c r="FY48" s="11"/>
      <c r="FZ48" s="11"/>
      <c r="GA48" s="629"/>
      <c r="GB48" s="628"/>
      <c r="GC48" s="630"/>
      <c r="GD48" s="628"/>
      <c r="GE48" s="229"/>
      <c r="GF48" s="10" t="str">
        <f t="shared" ref="GF48:GF54" si="92">IF(EN48="要是正",IF(BN48="","",EQ48&amp;" "&amp;GW48&amp;" "&amp;BN48&amp;"、"),"")</f>
        <v/>
      </c>
      <c r="GG48" s="239" t="str">
        <f t="shared" si="59"/>
        <v/>
      </c>
      <c r="GH48" s="239" t="str">
        <f t="shared" si="83"/>
        <v/>
      </c>
      <c r="GI48" s="239" t="str">
        <f t="shared" si="84"/>
        <v/>
      </c>
      <c r="GJ48" s="239">
        <f t="shared" si="85"/>
        <v>0</v>
      </c>
      <c r="GK48" s="240" t="str">
        <f t="shared" si="86"/>
        <v/>
      </c>
      <c r="GL48" s="10" t="str">
        <f t="shared" ref="GL48:GL54" si="93">IF(EN48="要是正",IF(BN48="","",EK48&amp;" " &amp; BN48&amp;CHAR(10)),"")</f>
        <v/>
      </c>
      <c r="GM48" s="407" t="str">
        <f t="shared" si="87"/>
        <v/>
      </c>
      <c r="GN48" s="408" t="str">
        <f t="shared" si="88"/>
        <v>0</v>
      </c>
      <c r="GO48" s="409" t="str">
        <f t="shared" si="89"/>
        <v/>
      </c>
      <c r="GP48" s="408" t="str">
        <f t="shared" si="90"/>
        <v>0</v>
      </c>
      <c r="GQ48" s="410" t="str">
        <f t="shared" si="91"/>
        <v/>
      </c>
      <c r="GS48" s="411">
        <f t="shared" si="1"/>
        <v>0</v>
      </c>
      <c r="GT48" s="27"/>
      <c r="GU48" s="27"/>
      <c r="GV48" s="413"/>
      <c r="GW48" s="10" t="str">
        <f t="shared" ref="GW48:GW49" si="94">$T$47</f>
        <v>蓄電池等の状況</v>
      </c>
    </row>
    <row r="49" spans="2:205" s="10" customFormat="1" ht="50.1" customHeight="1" x14ac:dyDescent="0.15">
      <c r="B49" s="111"/>
      <c r="C49" s="229"/>
      <c r="D49" s="229"/>
      <c r="E49" s="229"/>
      <c r="F49" s="229"/>
      <c r="G49" s="229"/>
      <c r="H49" s="229"/>
      <c r="J49" s="238"/>
      <c r="K49" s="242"/>
      <c r="L49" s="242"/>
      <c r="M49" s="3166" t="s">
        <v>6344</v>
      </c>
      <c r="N49" s="3166"/>
      <c r="O49" s="3167"/>
      <c r="P49" s="3171"/>
      <c r="Q49" s="2960"/>
      <c r="R49" s="2960"/>
      <c r="S49" s="3172"/>
      <c r="T49" s="3164"/>
      <c r="U49" s="2799"/>
      <c r="V49" s="2799"/>
      <c r="W49" s="2799"/>
      <c r="X49" s="2799"/>
      <c r="Y49" s="2799"/>
      <c r="Z49" s="3165"/>
      <c r="AA49" s="2850" t="s">
        <v>526</v>
      </c>
      <c r="AB49" s="2850"/>
      <c r="AC49" s="2850"/>
      <c r="AD49" s="2850"/>
      <c r="AE49" s="2850"/>
      <c r="AF49" s="2850"/>
      <c r="AG49" s="2850"/>
      <c r="AH49" s="2850"/>
      <c r="AI49" s="2850"/>
      <c r="AJ49" s="2850"/>
      <c r="AK49" s="2850"/>
      <c r="AL49" s="2850"/>
      <c r="AM49" s="2850"/>
      <c r="AN49" s="2850"/>
      <c r="AO49" s="2850"/>
      <c r="AP49" s="2850"/>
      <c r="AQ49" s="2850"/>
      <c r="AR49" s="2850"/>
      <c r="AS49" s="2850"/>
      <c r="AT49" s="2850"/>
      <c r="AU49" s="2850"/>
      <c r="AV49" s="2850"/>
      <c r="AW49" s="2850"/>
      <c r="AX49" s="2850"/>
      <c r="AY49" s="2851"/>
      <c r="AZ49" s="2953"/>
      <c r="BA49" s="2953"/>
      <c r="BB49" s="2953"/>
      <c r="BC49" s="2953"/>
      <c r="BD49" s="2953"/>
      <c r="BE49" s="2953"/>
      <c r="BF49" s="2953"/>
      <c r="BG49" s="2953"/>
      <c r="BH49" s="2953"/>
      <c r="BI49" s="2953"/>
      <c r="BJ49" s="2953"/>
      <c r="BK49" s="2953"/>
      <c r="BL49" s="2819"/>
      <c r="BM49" s="2819"/>
      <c r="BN49" s="2820"/>
      <c r="BO49" s="2820"/>
      <c r="BP49" s="2820"/>
      <c r="BQ49" s="2820"/>
      <c r="BR49" s="2820"/>
      <c r="BS49" s="2820"/>
      <c r="BT49" s="2820"/>
      <c r="BU49" s="2820"/>
      <c r="BV49" s="2820"/>
      <c r="BW49" s="2820"/>
      <c r="BX49" s="2828"/>
      <c r="BY49" s="2828"/>
      <c r="BZ49" s="2828"/>
      <c r="CA49" s="2828"/>
      <c r="CB49" s="2828"/>
      <c r="CC49" s="2828"/>
      <c r="CD49" s="2828"/>
      <c r="CE49" s="2828"/>
      <c r="CF49" s="2828"/>
      <c r="CG49" s="2828"/>
      <c r="CH49" s="2828"/>
      <c r="CI49" s="2828"/>
      <c r="CJ49" s="2828"/>
      <c r="CK49" s="2828"/>
      <c r="CL49" s="2828"/>
      <c r="CM49" s="3037"/>
      <c r="CN49" s="3037"/>
      <c r="CO49" s="3037"/>
      <c r="CP49" s="3037"/>
      <c r="CQ49" s="3037"/>
      <c r="CR49" s="3037"/>
      <c r="CS49" s="3038"/>
      <c r="CT49" s="3039"/>
      <c r="CU49" s="3039"/>
      <c r="CV49" s="2926"/>
      <c r="CW49" s="2927"/>
      <c r="CX49" s="2927"/>
      <c r="CY49" s="2927"/>
      <c r="CZ49" s="2927"/>
      <c r="DA49" s="2927"/>
      <c r="DB49" s="2927"/>
      <c r="DC49" s="2927"/>
      <c r="DD49" s="2927"/>
      <c r="DE49" s="2927"/>
      <c r="DF49" s="2927"/>
      <c r="DG49" s="2927"/>
      <c r="DH49" s="2927"/>
      <c r="DI49" s="2927"/>
      <c r="DJ49" s="2927"/>
      <c r="DK49" s="2927"/>
      <c r="DL49" s="2927"/>
      <c r="DM49" s="2927"/>
      <c r="DN49" s="2927"/>
      <c r="DO49" s="2928"/>
      <c r="DP49"/>
      <c r="DQ49"/>
      <c r="DR49"/>
      <c r="DS49"/>
      <c r="DT49"/>
      <c r="DU49"/>
      <c r="DV49"/>
      <c r="DW49"/>
      <c r="DX49"/>
      <c r="DY49"/>
      <c r="DZ49"/>
      <c r="EA49"/>
      <c r="EB49"/>
      <c r="EC49"/>
      <c r="ED49"/>
      <c r="EE49"/>
      <c r="EF49" s="237"/>
      <c r="EG49" s="131">
        <f t="shared" si="60"/>
        <v>0</v>
      </c>
      <c r="EH49" s="131">
        <f t="shared" si="61"/>
        <v>0</v>
      </c>
      <c r="EI49" s="131">
        <f t="shared" si="62"/>
        <v>0</v>
      </c>
      <c r="EJ49" s="131">
        <f t="shared" si="63"/>
        <v>0</v>
      </c>
      <c r="EK49" s="247" t="s">
        <v>1488</v>
      </c>
      <c r="EL49" s="131" t="str">
        <f>P47</f>
        <v>蓄電池　　　</v>
      </c>
      <c r="EM49" s="130">
        <f t="shared" si="64"/>
        <v>0</v>
      </c>
      <c r="EN49" s="129" t="str">
        <f t="shared" si="65"/>
        <v/>
      </c>
      <c r="EO49" s="121" t="str">
        <f>IF($EN49="要是正",MAX($EO$14:EO48)+1,"")</f>
        <v/>
      </c>
      <c r="EP49" s="121" t="str">
        <f>IF($EN49="要是正",MAX($EP$14:EP48)+1,"")</f>
        <v/>
      </c>
      <c r="EQ49" s="128" t="str">
        <f t="shared" si="66"/>
        <v/>
      </c>
      <c r="ER49" s="127" t="str">
        <f t="shared" si="67"/>
        <v/>
      </c>
      <c r="ES49" s="122" t="str">
        <f t="shared" si="68"/>
        <v/>
      </c>
      <c r="ET49" s="157" t="str">
        <f t="shared" si="69"/>
        <v/>
      </c>
      <c r="EU49" s="156" t="str">
        <f t="shared" si="70"/>
        <v/>
      </c>
      <c r="EV49" s="125" t="str">
        <f t="shared" si="71"/>
        <v/>
      </c>
      <c r="EW49" s="123" t="str">
        <f t="shared" si="72"/>
        <v>0</v>
      </c>
      <c r="EX49" s="124" t="str">
        <f t="shared" si="73"/>
        <v/>
      </c>
      <c r="EY49" s="123" t="str">
        <f t="shared" si="74"/>
        <v>0</v>
      </c>
      <c r="EZ49" s="123" t="str">
        <f t="shared" si="75"/>
        <v>0</v>
      </c>
      <c r="FA49" s="122" t="str">
        <f t="shared" si="76"/>
        <v/>
      </c>
      <c r="FB49" s="125" t="str">
        <f t="shared" si="77"/>
        <v/>
      </c>
      <c r="FC49" s="123" t="str">
        <f t="shared" si="78"/>
        <v>0</v>
      </c>
      <c r="FD49" s="124" t="str">
        <f t="shared" si="79"/>
        <v/>
      </c>
      <c r="FE49" s="123" t="str">
        <f t="shared" si="80"/>
        <v>0</v>
      </c>
      <c r="FF49" s="123" t="str">
        <f t="shared" si="81"/>
        <v>0</v>
      </c>
      <c r="FG49" s="122" t="str">
        <f t="shared" si="82"/>
        <v/>
      </c>
      <c r="FH49" s="121"/>
      <c r="FI49" s="121"/>
      <c r="FJ49" s="620"/>
      <c r="FK49" s="172">
        <v>4</v>
      </c>
      <c r="FL49" s="130" t="s">
        <v>185</v>
      </c>
      <c r="FM49" s="130" t="s">
        <v>237</v>
      </c>
      <c r="FN49" s="161" t="s">
        <v>236</v>
      </c>
      <c r="FP49" s="433"/>
      <c r="FQ49" s="429"/>
      <c r="FR49" s="430"/>
      <c r="FS49" s="429"/>
      <c r="FT49" s="430"/>
      <c r="FU49" s="429"/>
      <c r="FV49" s="11"/>
      <c r="FW49" s="11"/>
      <c r="FX49" s="11"/>
      <c r="FY49" s="11"/>
      <c r="FZ49" s="11"/>
      <c r="GA49" s="629"/>
      <c r="GB49" s="628"/>
      <c r="GC49" s="630"/>
      <c r="GD49" s="628"/>
      <c r="GE49" s="229"/>
      <c r="GF49" s="10" t="str">
        <f t="shared" si="92"/>
        <v/>
      </c>
      <c r="GG49" s="239" t="str">
        <f t="shared" si="59"/>
        <v/>
      </c>
      <c r="GH49" s="239" t="str">
        <f t="shared" si="83"/>
        <v/>
      </c>
      <c r="GI49" s="239" t="str">
        <f t="shared" si="84"/>
        <v/>
      </c>
      <c r="GJ49" s="239">
        <f t="shared" si="85"/>
        <v>0</v>
      </c>
      <c r="GK49" s="240" t="str">
        <f t="shared" si="86"/>
        <v/>
      </c>
      <c r="GL49" s="10" t="str">
        <f t="shared" si="93"/>
        <v/>
      </c>
      <c r="GM49" s="407" t="str">
        <f t="shared" si="87"/>
        <v/>
      </c>
      <c r="GN49" s="408" t="str">
        <f t="shared" si="88"/>
        <v>0</v>
      </c>
      <c r="GO49" s="409" t="str">
        <f t="shared" si="89"/>
        <v/>
      </c>
      <c r="GP49" s="408" t="str">
        <f t="shared" si="90"/>
        <v>0</v>
      </c>
      <c r="GQ49" s="410" t="str">
        <f t="shared" si="91"/>
        <v/>
      </c>
      <c r="GS49" s="411">
        <f t="shared" si="1"/>
        <v>0</v>
      </c>
      <c r="GT49" s="27"/>
      <c r="GU49" s="27"/>
      <c r="GV49" s="413"/>
      <c r="GW49" s="10" t="str">
        <f t="shared" si="94"/>
        <v>蓄電池等の状況</v>
      </c>
    </row>
    <row r="50" spans="2:205" s="10" customFormat="1" ht="50.1" customHeight="1" x14ac:dyDescent="0.15">
      <c r="B50" s="111"/>
      <c r="C50" s="229"/>
      <c r="D50" s="229"/>
      <c r="E50" s="229"/>
      <c r="F50" s="229"/>
      <c r="G50" s="229"/>
      <c r="H50" s="229"/>
      <c r="J50" s="238"/>
      <c r="K50" s="242"/>
      <c r="L50" s="242"/>
      <c r="M50" s="3152" t="s">
        <v>966</v>
      </c>
      <c r="N50" s="3152"/>
      <c r="O50" s="3153"/>
      <c r="P50" s="3171"/>
      <c r="Q50" s="2960"/>
      <c r="R50" s="2960"/>
      <c r="S50" s="3172"/>
      <c r="T50" s="3154" t="s">
        <v>524</v>
      </c>
      <c r="U50" s="2796"/>
      <c r="V50" s="2796"/>
      <c r="W50" s="2796"/>
      <c r="X50" s="2796"/>
      <c r="Y50" s="2796"/>
      <c r="Z50" s="3155"/>
      <c r="AA50" s="2862" t="s">
        <v>523</v>
      </c>
      <c r="AB50" s="2862"/>
      <c r="AC50" s="2862"/>
      <c r="AD50" s="2862"/>
      <c r="AE50" s="2862"/>
      <c r="AF50" s="2862"/>
      <c r="AG50" s="2862"/>
      <c r="AH50" s="2862"/>
      <c r="AI50" s="2862"/>
      <c r="AJ50" s="2862"/>
      <c r="AK50" s="2862"/>
      <c r="AL50" s="2862"/>
      <c r="AM50" s="2862"/>
      <c r="AN50" s="2862"/>
      <c r="AO50" s="2862"/>
      <c r="AP50" s="2862"/>
      <c r="AQ50" s="2862"/>
      <c r="AR50" s="2862"/>
      <c r="AS50" s="2862"/>
      <c r="AT50" s="2862"/>
      <c r="AU50" s="2862"/>
      <c r="AV50" s="2862"/>
      <c r="AW50" s="2862"/>
      <c r="AX50" s="2862"/>
      <c r="AY50" s="2863"/>
      <c r="AZ50" s="2953"/>
      <c r="BA50" s="2953"/>
      <c r="BB50" s="2953"/>
      <c r="BC50" s="2953"/>
      <c r="BD50" s="2953"/>
      <c r="BE50" s="2953"/>
      <c r="BF50" s="2953"/>
      <c r="BG50" s="2953"/>
      <c r="BH50" s="2953"/>
      <c r="BI50" s="2953"/>
      <c r="BJ50" s="2953"/>
      <c r="BK50" s="2953"/>
      <c r="BL50" s="2819"/>
      <c r="BM50" s="2819"/>
      <c r="BN50" s="2820"/>
      <c r="BO50" s="2820"/>
      <c r="BP50" s="2820"/>
      <c r="BQ50" s="2820"/>
      <c r="BR50" s="2820"/>
      <c r="BS50" s="2820"/>
      <c r="BT50" s="2820"/>
      <c r="BU50" s="2820"/>
      <c r="BV50" s="2820"/>
      <c r="BW50" s="2820"/>
      <c r="BX50" s="2820"/>
      <c r="BY50" s="2820"/>
      <c r="BZ50" s="2820"/>
      <c r="CA50" s="2820"/>
      <c r="CB50" s="2820"/>
      <c r="CC50" s="2820"/>
      <c r="CD50" s="2820"/>
      <c r="CE50" s="2820"/>
      <c r="CF50" s="2820"/>
      <c r="CG50" s="2820"/>
      <c r="CH50" s="2820"/>
      <c r="CI50" s="2820"/>
      <c r="CJ50" s="2820"/>
      <c r="CK50" s="2820"/>
      <c r="CL50" s="2820"/>
      <c r="CM50" s="3046"/>
      <c r="CN50" s="3046"/>
      <c r="CO50" s="3046"/>
      <c r="CP50" s="3046"/>
      <c r="CQ50" s="3046"/>
      <c r="CR50" s="3046"/>
      <c r="CS50" s="3032"/>
      <c r="CT50" s="2953"/>
      <c r="CU50" s="2953"/>
      <c r="CV50" s="2808"/>
      <c r="CW50" s="2809"/>
      <c r="CX50" s="2809"/>
      <c r="CY50" s="2809"/>
      <c r="CZ50" s="2809"/>
      <c r="DA50" s="2809"/>
      <c r="DB50" s="2809"/>
      <c r="DC50" s="2809"/>
      <c r="DD50" s="2809"/>
      <c r="DE50" s="2809"/>
      <c r="DF50" s="2809"/>
      <c r="DG50" s="2809"/>
      <c r="DH50" s="2809"/>
      <c r="DI50" s="2809"/>
      <c r="DJ50" s="2809"/>
      <c r="DK50" s="2809"/>
      <c r="DL50" s="2809"/>
      <c r="DM50" s="2809"/>
      <c r="DN50" s="2809"/>
      <c r="DO50" s="2810"/>
      <c r="DP50"/>
      <c r="DQ50"/>
      <c r="DR50"/>
      <c r="DS50"/>
      <c r="DT50"/>
      <c r="DU50"/>
      <c r="DV50"/>
      <c r="DW50"/>
      <c r="DX50"/>
      <c r="DY50"/>
      <c r="DZ50"/>
      <c r="EA50"/>
      <c r="EB50"/>
      <c r="EC50"/>
      <c r="ED50"/>
      <c r="EE50"/>
      <c r="EF50" s="237"/>
      <c r="EG50" s="131">
        <f>COUNTIFS(AZ50,"―対象外")</f>
        <v>0</v>
      </c>
      <c r="EH50" s="131">
        <f>COUNTIFS(AZ50,"○指摘なし")</f>
        <v>0</v>
      </c>
      <c r="EI50" s="131">
        <f>COUNTIFS(AZ50,"×要是正（既存不適格以外）")</f>
        <v>0</v>
      </c>
      <c r="EJ50" s="131">
        <f>COUNTIFS(AZ50,"△既存不適格")</f>
        <v>0</v>
      </c>
      <c r="EK50" s="247" t="s">
        <v>1604</v>
      </c>
      <c r="EL50" s="131" t="str">
        <f>P47</f>
        <v>蓄電池　　　</v>
      </c>
      <c r="EM50" s="130">
        <f t="shared" si="64"/>
        <v>0</v>
      </c>
      <c r="EN50" s="129" t="str">
        <f>IF(AZ50="×要是正（既存不適格以外）","要是正","")&amp;IF(AZ50="△既存不適格","既存不適格","")</f>
        <v/>
      </c>
      <c r="EO50" s="121" t="str">
        <f>IF($EN50="要是正",MAX($EO$14:EO49)+1,"")</f>
        <v/>
      </c>
      <c r="EP50" s="121" t="str">
        <f>IF($EN50="要是正",MAX($EP$14:EP49)+1,"")</f>
        <v/>
      </c>
      <c r="EQ50" s="128" t="str">
        <f>IF(OR(AZ50="×要是正（既存不適格以外）",AZ50="△既存不適格"),EK50,"")</f>
        <v/>
      </c>
      <c r="ER50" s="127" t="str">
        <f t="shared" si="67"/>
        <v/>
      </c>
      <c r="ES50" s="122" t="str">
        <f>IF($EN50="要是正",IF(BN50="","",BN50),"")</f>
        <v/>
      </c>
      <c r="ET50" s="157" t="str">
        <f t="shared" si="69"/>
        <v/>
      </c>
      <c r="EU50" s="156" t="str">
        <f t="shared" si="70"/>
        <v/>
      </c>
      <c r="EV50" s="125" t="str">
        <f t="shared" si="71"/>
        <v/>
      </c>
      <c r="EW50" s="123" t="str">
        <f t="shared" si="72"/>
        <v>0</v>
      </c>
      <c r="EX50" s="124" t="str">
        <f t="shared" si="73"/>
        <v/>
      </c>
      <c r="EY50" s="123" t="str">
        <f t="shared" si="74"/>
        <v>0</v>
      </c>
      <c r="EZ50" s="123" t="str">
        <f t="shared" si="75"/>
        <v>0</v>
      </c>
      <c r="FA50" s="122" t="str">
        <f t="shared" si="76"/>
        <v/>
      </c>
      <c r="FB50" s="125" t="str">
        <f t="shared" si="77"/>
        <v/>
      </c>
      <c r="FC50" s="123" t="str">
        <f t="shared" si="78"/>
        <v>0</v>
      </c>
      <c r="FD50" s="124" t="str">
        <f t="shared" si="79"/>
        <v/>
      </c>
      <c r="FE50" s="123" t="str">
        <f t="shared" si="80"/>
        <v>0</v>
      </c>
      <c r="FF50" s="123" t="str">
        <f t="shared" si="81"/>
        <v>0</v>
      </c>
      <c r="FG50" s="122" t="str">
        <f t="shared" si="82"/>
        <v/>
      </c>
      <c r="FH50" s="121"/>
      <c r="FI50" s="121"/>
      <c r="FJ50" s="620"/>
      <c r="FK50" s="172">
        <v>5</v>
      </c>
      <c r="FL50" s="130" t="s">
        <v>185</v>
      </c>
      <c r="FM50" s="130" t="s">
        <v>233</v>
      </c>
      <c r="FN50" s="161" t="s">
        <v>232</v>
      </c>
      <c r="FP50" s="433"/>
      <c r="FQ50" s="429"/>
      <c r="FR50" s="430"/>
      <c r="FS50" s="429"/>
      <c r="FT50" s="430"/>
      <c r="FU50" s="429"/>
      <c r="FV50" s="11"/>
      <c r="FW50" s="11"/>
      <c r="FX50" s="11"/>
      <c r="FY50" s="11"/>
      <c r="FZ50" s="11"/>
      <c r="GA50" s="629"/>
      <c r="GB50" s="628"/>
      <c r="GC50" s="630"/>
      <c r="GD50" s="628"/>
      <c r="GE50" s="229"/>
      <c r="GF50" s="10" t="str">
        <f>IF(EN50="要是正",IF(BN50="","",EQ50&amp;" "&amp;GW50&amp;" "&amp;BN50&amp;"、"),"")</f>
        <v/>
      </c>
      <c r="GG50" s="239" t="str">
        <f>IF($AZ50="○指摘なし","○",IF($AZ50="―対象外","―",""))</f>
        <v/>
      </c>
      <c r="GH50" s="239" t="str">
        <f>IF(OR($AZ50="×要是正（既存不適格以外）",$AZ50="△既存不適格"),"○", IF($AZ50="―対象外","―",""))</f>
        <v/>
      </c>
      <c r="GI50" s="239" t="str">
        <f>IF($AZ50="△既存不適格","○", IF($AZ50="―対象外","―",""))</f>
        <v/>
      </c>
      <c r="GJ50" s="239">
        <f>IF($AZ50="―対象外","―",$BL50)</f>
        <v>0</v>
      </c>
      <c r="GK50" s="240" t="str">
        <f>IF($AZ50="―対象外","○","")</f>
        <v/>
      </c>
      <c r="GL50" s="10" t="str">
        <f>IF(EN50="要是正",IF(BN50="","",EK50&amp;" " &amp; BN50&amp;CHAR(10)),"")</f>
        <v/>
      </c>
      <c r="GM50" s="407" t="str">
        <f t="shared" si="87"/>
        <v/>
      </c>
      <c r="GN50" s="408" t="str">
        <f t="shared" si="88"/>
        <v>0</v>
      </c>
      <c r="GO50" s="409" t="str">
        <f t="shared" si="89"/>
        <v/>
      </c>
      <c r="GP50" s="408" t="str">
        <f t="shared" si="90"/>
        <v>0</v>
      </c>
      <c r="GQ50" s="410" t="str">
        <f t="shared" si="91"/>
        <v/>
      </c>
      <c r="GS50" s="411">
        <f>IF(AZ50="△既存不適格",BN50&amp;"(既存不適格)",BN50)</f>
        <v>0</v>
      </c>
      <c r="GT50" s="27"/>
      <c r="GU50" s="27"/>
      <c r="GV50" s="413"/>
      <c r="GW50" s="10" t="str">
        <f>$T$50</f>
        <v>蓄電池の性能　</v>
      </c>
    </row>
    <row r="51" spans="2:205" s="10" customFormat="1" ht="50.1" customHeight="1" x14ac:dyDescent="0.15">
      <c r="B51" s="111"/>
      <c r="C51" s="229"/>
      <c r="D51" s="229"/>
      <c r="E51" s="229"/>
      <c r="F51" s="229"/>
      <c r="G51" s="229"/>
      <c r="H51" s="229"/>
      <c r="J51" s="238"/>
      <c r="K51" s="242"/>
      <c r="L51" s="242"/>
      <c r="M51" s="3166" t="s">
        <v>964</v>
      </c>
      <c r="N51" s="3166"/>
      <c r="O51" s="3167"/>
      <c r="P51" s="3171"/>
      <c r="Q51" s="2960"/>
      <c r="R51" s="2960"/>
      <c r="S51" s="3172"/>
      <c r="T51" s="3164"/>
      <c r="U51" s="2799"/>
      <c r="V51" s="2799"/>
      <c r="W51" s="2799"/>
      <c r="X51" s="2799"/>
      <c r="Y51" s="2799"/>
      <c r="Z51" s="3165"/>
      <c r="AA51" s="2776" t="s">
        <v>521</v>
      </c>
      <c r="AB51" s="2776"/>
      <c r="AC51" s="2776"/>
      <c r="AD51" s="2776"/>
      <c r="AE51" s="2776"/>
      <c r="AF51" s="2776"/>
      <c r="AG51" s="2776"/>
      <c r="AH51" s="2776"/>
      <c r="AI51" s="2776"/>
      <c r="AJ51" s="2776"/>
      <c r="AK51" s="2776"/>
      <c r="AL51" s="2776"/>
      <c r="AM51" s="2776"/>
      <c r="AN51" s="2776"/>
      <c r="AO51" s="2776"/>
      <c r="AP51" s="2776"/>
      <c r="AQ51" s="2776"/>
      <c r="AR51" s="2776"/>
      <c r="AS51" s="2776"/>
      <c r="AT51" s="2776"/>
      <c r="AU51" s="2776"/>
      <c r="AV51" s="2776"/>
      <c r="AW51" s="2776"/>
      <c r="AX51" s="2776"/>
      <c r="AY51" s="2777"/>
      <c r="AZ51" s="2953"/>
      <c r="BA51" s="2953"/>
      <c r="BB51" s="2953"/>
      <c r="BC51" s="2953"/>
      <c r="BD51" s="2953"/>
      <c r="BE51" s="2953"/>
      <c r="BF51" s="2953"/>
      <c r="BG51" s="2953"/>
      <c r="BH51" s="2953"/>
      <c r="BI51" s="2953"/>
      <c r="BJ51" s="2953"/>
      <c r="BK51" s="2953"/>
      <c r="BL51" s="2819"/>
      <c r="BM51" s="2819"/>
      <c r="BN51" s="2820"/>
      <c r="BO51" s="2820"/>
      <c r="BP51" s="2820"/>
      <c r="BQ51" s="2820"/>
      <c r="BR51" s="2820"/>
      <c r="BS51" s="2820"/>
      <c r="BT51" s="2820"/>
      <c r="BU51" s="2820"/>
      <c r="BV51" s="2820"/>
      <c r="BW51" s="2820"/>
      <c r="BX51" s="2780"/>
      <c r="BY51" s="2780"/>
      <c r="BZ51" s="2780"/>
      <c r="CA51" s="2780"/>
      <c r="CB51" s="2780"/>
      <c r="CC51" s="2780"/>
      <c r="CD51" s="2780"/>
      <c r="CE51" s="2780"/>
      <c r="CF51" s="2780"/>
      <c r="CG51" s="2780"/>
      <c r="CH51" s="2780"/>
      <c r="CI51" s="2780"/>
      <c r="CJ51" s="2780"/>
      <c r="CK51" s="2780"/>
      <c r="CL51" s="2780"/>
      <c r="CM51" s="3036"/>
      <c r="CN51" s="3036"/>
      <c r="CO51" s="3036"/>
      <c r="CP51" s="3036"/>
      <c r="CQ51" s="3036"/>
      <c r="CR51" s="3036"/>
      <c r="CS51" s="3031"/>
      <c r="CT51" s="2790"/>
      <c r="CU51" s="2790"/>
      <c r="CV51" s="2835"/>
      <c r="CW51" s="2836"/>
      <c r="CX51" s="2836"/>
      <c r="CY51" s="2836"/>
      <c r="CZ51" s="2836"/>
      <c r="DA51" s="2836"/>
      <c r="DB51" s="2836"/>
      <c r="DC51" s="2836"/>
      <c r="DD51" s="2836"/>
      <c r="DE51" s="2836"/>
      <c r="DF51" s="2836"/>
      <c r="DG51" s="2836"/>
      <c r="DH51" s="2836"/>
      <c r="DI51" s="2836"/>
      <c r="DJ51" s="2836"/>
      <c r="DK51" s="2836"/>
      <c r="DL51" s="2836"/>
      <c r="DM51" s="2836"/>
      <c r="DN51" s="2836"/>
      <c r="DO51" s="2837"/>
      <c r="DP51"/>
      <c r="DQ51"/>
      <c r="DR51"/>
      <c r="DS51"/>
      <c r="DT51"/>
      <c r="DU51"/>
      <c r="DV51"/>
      <c r="DW51"/>
      <c r="DX51"/>
      <c r="DY51"/>
      <c r="DZ51"/>
      <c r="EA51"/>
      <c r="EB51"/>
      <c r="EC51"/>
      <c r="ED51"/>
      <c r="EE51"/>
      <c r="EF51" s="237"/>
      <c r="EG51" s="131">
        <f>COUNTIFS(AZ51,"―対象外")</f>
        <v>0</v>
      </c>
      <c r="EH51" s="131">
        <f>COUNTIFS(AZ51,"○指摘なし")</f>
        <v>0</v>
      </c>
      <c r="EI51" s="131">
        <f>COUNTIFS(AZ51,"×要是正（既存不適格以外）")</f>
        <v>0</v>
      </c>
      <c r="EJ51" s="131">
        <f>COUNTIFS(AZ51,"△既存不適格")</f>
        <v>0</v>
      </c>
      <c r="EK51" s="247" t="s">
        <v>1605</v>
      </c>
      <c r="EL51" s="131" t="str">
        <f>P47</f>
        <v>蓄電池　　　</v>
      </c>
      <c r="EM51" s="130">
        <f t="shared" si="64"/>
        <v>0</v>
      </c>
      <c r="EN51" s="129" t="str">
        <f>IF(AZ51="×要是正（既存不適格以外）","要是正","")&amp;IF(AZ51="△既存不適格","既存不適格","")</f>
        <v/>
      </c>
      <c r="EO51" s="121" t="str">
        <f>IF($EN51="要是正",MAX($EO$14:EO50)+1,"")</f>
        <v/>
      </c>
      <c r="EP51" s="121" t="str">
        <f>IF($EN51="要是正",MAX($EP$14:EP50)+1,"")</f>
        <v/>
      </c>
      <c r="EQ51" s="128" t="str">
        <f>IF(OR(AZ51="×要是正（既存不適格以外）",AZ51="△既存不適格"),EK51,"")</f>
        <v/>
      </c>
      <c r="ER51" s="127" t="str">
        <f t="shared" si="67"/>
        <v/>
      </c>
      <c r="ES51" s="122" t="str">
        <f>IF($EN51="要是正",IF(BN51="","",BN51),"")</f>
        <v/>
      </c>
      <c r="ET51" s="157" t="str">
        <f t="shared" si="69"/>
        <v/>
      </c>
      <c r="EU51" s="156" t="str">
        <f t="shared" si="70"/>
        <v/>
      </c>
      <c r="EV51" s="125" t="str">
        <f t="shared" si="71"/>
        <v/>
      </c>
      <c r="EW51" s="123" t="str">
        <f t="shared" si="72"/>
        <v>0</v>
      </c>
      <c r="EX51" s="124" t="str">
        <f t="shared" si="73"/>
        <v/>
      </c>
      <c r="EY51" s="123" t="str">
        <f t="shared" si="74"/>
        <v>0</v>
      </c>
      <c r="EZ51" s="123" t="str">
        <f t="shared" si="75"/>
        <v>0</v>
      </c>
      <c r="FA51" s="122" t="str">
        <f t="shared" si="76"/>
        <v/>
      </c>
      <c r="FB51" s="125" t="str">
        <f t="shared" si="77"/>
        <v/>
      </c>
      <c r="FC51" s="123" t="str">
        <f t="shared" si="78"/>
        <v>0</v>
      </c>
      <c r="FD51" s="124" t="str">
        <f t="shared" si="79"/>
        <v/>
      </c>
      <c r="FE51" s="123" t="str">
        <f t="shared" si="80"/>
        <v>0</v>
      </c>
      <c r="FF51" s="123" t="str">
        <f t="shared" si="81"/>
        <v>0</v>
      </c>
      <c r="FG51" s="122" t="str">
        <f t="shared" si="82"/>
        <v/>
      </c>
      <c r="FH51" s="121"/>
      <c r="FI51" s="121"/>
      <c r="FJ51" s="620"/>
      <c r="FK51" s="172">
        <v>6</v>
      </c>
      <c r="FL51" s="130" t="s">
        <v>185</v>
      </c>
      <c r="FM51" s="130" t="s">
        <v>228</v>
      </c>
      <c r="FN51" s="161" t="s">
        <v>227</v>
      </c>
      <c r="FP51" s="433"/>
      <c r="FQ51" s="429"/>
      <c r="FR51" s="430"/>
      <c r="FS51" s="429"/>
      <c r="FT51" s="430"/>
      <c r="FU51" s="429"/>
      <c r="FV51" s="11"/>
      <c r="FW51" s="11"/>
      <c r="FX51" s="11"/>
      <c r="FY51" s="11"/>
      <c r="FZ51" s="11"/>
      <c r="GA51" s="629"/>
      <c r="GB51" s="628"/>
      <c r="GC51" s="630"/>
      <c r="GD51" s="628"/>
      <c r="GE51" s="229"/>
      <c r="GF51" s="10" t="str">
        <f>IF(EN51="要是正",IF(BN51="","",EQ51&amp;" "&amp;GW51&amp;" "&amp;BN51&amp;"、"),"")</f>
        <v/>
      </c>
      <c r="GG51" s="239" t="str">
        <f>IF($AZ51="○指摘なし","○",IF($AZ51="―対象外","―",""))</f>
        <v/>
      </c>
      <c r="GH51" s="239" t="str">
        <f>IF(OR($AZ51="×要是正（既存不適格以外）",$AZ51="△既存不適格"),"○", IF($AZ51="―対象外","―",""))</f>
        <v/>
      </c>
      <c r="GI51" s="239" t="str">
        <f>IF($AZ51="△既存不適格","○", IF($AZ51="―対象外","―",""))</f>
        <v/>
      </c>
      <c r="GJ51" s="239">
        <f>IF($AZ51="―対象外","―",$BL51)</f>
        <v>0</v>
      </c>
      <c r="GK51" s="240" t="str">
        <f>IF($AZ51="―対象外","○","")</f>
        <v/>
      </c>
      <c r="GL51" s="10" t="str">
        <f>IF(EN51="要是正",IF(BN51="","",EK51&amp;" " &amp; BN51&amp;CHAR(10)),"")</f>
        <v/>
      </c>
      <c r="GM51" s="407" t="str">
        <f t="shared" si="87"/>
        <v/>
      </c>
      <c r="GN51" s="408" t="str">
        <f t="shared" si="88"/>
        <v>0</v>
      </c>
      <c r="GO51" s="409" t="str">
        <f t="shared" si="89"/>
        <v/>
      </c>
      <c r="GP51" s="408" t="str">
        <f t="shared" si="90"/>
        <v>0</v>
      </c>
      <c r="GQ51" s="410" t="str">
        <f t="shared" si="91"/>
        <v/>
      </c>
      <c r="GS51" s="411">
        <f>IF(AZ51="△既存不適格",BN51&amp;"(既存不適格)",BN51)</f>
        <v>0</v>
      </c>
      <c r="GT51" s="27"/>
      <c r="GU51" s="27"/>
      <c r="GV51" s="413"/>
      <c r="GW51" s="10" t="str">
        <f t="shared" ref="GW51:GW52" si="95">$T$50</f>
        <v>蓄電池の性能　</v>
      </c>
    </row>
    <row r="52" spans="2:205" s="10" customFormat="1" ht="50.1" customHeight="1" x14ac:dyDescent="0.15">
      <c r="B52" s="111"/>
      <c r="C52" s="229"/>
      <c r="D52" s="229"/>
      <c r="E52" s="229"/>
      <c r="F52" s="229"/>
      <c r="G52" s="229"/>
      <c r="H52" s="229"/>
      <c r="J52" s="238"/>
      <c r="K52" s="242"/>
      <c r="L52" s="242"/>
      <c r="M52" s="3173" t="s">
        <v>962</v>
      </c>
      <c r="N52" s="3173"/>
      <c r="O52" s="3174"/>
      <c r="P52" s="3171"/>
      <c r="Q52" s="2960"/>
      <c r="R52" s="2960"/>
      <c r="S52" s="3172"/>
      <c r="T52" s="3156"/>
      <c r="U52" s="2802"/>
      <c r="V52" s="2802"/>
      <c r="W52" s="2802"/>
      <c r="X52" s="2802"/>
      <c r="Y52" s="2802"/>
      <c r="Z52" s="3157"/>
      <c r="AA52" s="2845" t="s">
        <v>519</v>
      </c>
      <c r="AB52" s="2845"/>
      <c r="AC52" s="2845"/>
      <c r="AD52" s="2845"/>
      <c r="AE52" s="2845"/>
      <c r="AF52" s="2845"/>
      <c r="AG52" s="2845"/>
      <c r="AH52" s="2845"/>
      <c r="AI52" s="2845"/>
      <c r="AJ52" s="2845"/>
      <c r="AK52" s="2845"/>
      <c r="AL52" s="2845"/>
      <c r="AM52" s="2845"/>
      <c r="AN52" s="2845"/>
      <c r="AO52" s="2845"/>
      <c r="AP52" s="2845"/>
      <c r="AQ52" s="2845"/>
      <c r="AR52" s="2845"/>
      <c r="AS52" s="2845"/>
      <c r="AT52" s="2845"/>
      <c r="AU52" s="2845"/>
      <c r="AV52" s="2845"/>
      <c r="AW52" s="2845"/>
      <c r="AX52" s="2845"/>
      <c r="AY52" s="2846"/>
      <c r="AZ52" s="2953"/>
      <c r="BA52" s="2953"/>
      <c r="BB52" s="2953"/>
      <c r="BC52" s="2953"/>
      <c r="BD52" s="2953"/>
      <c r="BE52" s="2953"/>
      <c r="BF52" s="2953"/>
      <c r="BG52" s="2953"/>
      <c r="BH52" s="2953"/>
      <c r="BI52" s="2953"/>
      <c r="BJ52" s="2953"/>
      <c r="BK52" s="2953"/>
      <c r="BL52" s="2819"/>
      <c r="BM52" s="2819"/>
      <c r="BN52" s="2820"/>
      <c r="BO52" s="2820"/>
      <c r="BP52" s="2820"/>
      <c r="BQ52" s="2820"/>
      <c r="BR52" s="2820"/>
      <c r="BS52" s="2820"/>
      <c r="BT52" s="2820"/>
      <c r="BU52" s="2820"/>
      <c r="BV52" s="2820"/>
      <c r="BW52" s="2820"/>
      <c r="BX52" s="2828"/>
      <c r="BY52" s="2828"/>
      <c r="BZ52" s="2828"/>
      <c r="CA52" s="2828"/>
      <c r="CB52" s="2828"/>
      <c r="CC52" s="2828"/>
      <c r="CD52" s="2828"/>
      <c r="CE52" s="2828"/>
      <c r="CF52" s="2828"/>
      <c r="CG52" s="2828"/>
      <c r="CH52" s="2828"/>
      <c r="CI52" s="2828"/>
      <c r="CJ52" s="2828"/>
      <c r="CK52" s="2828"/>
      <c r="CL52" s="2828"/>
      <c r="CM52" s="3037"/>
      <c r="CN52" s="3037"/>
      <c r="CO52" s="3037"/>
      <c r="CP52" s="3037"/>
      <c r="CQ52" s="3037"/>
      <c r="CR52" s="3037"/>
      <c r="CS52" s="3038"/>
      <c r="CT52" s="3039"/>
      <c r="CU52" s="3039"/>
      <c r="CV52" s="2926"/>
      <c r="CW52" s="2927"/>
      <c r="CX52" s="2927"/>
      <c r="CY52" s="2927"/>
      <c r="CZ52" s="2927"/>
      <c r="DA52" s="2927"/>
      <c r="DB52" s="2927"/>
      <c r="DC52" s="2927"/>
      <c r="DD52" s="2927"/>
      <c r="DE52" s="2927"/>
      <c r="DF52" s="2927"/>
      <c r="DG52" s="2927"/>
      <c r="DH52" s="2927"/>
      <c r="DI52" s="2927"/>
      <c r="DJ52" s="2927"/>
      <c r="DK52" s="2927"/>
      <c r="DL52" s="2927"/>
      <c r="DM52" s="2927"/>
      <c r="DN52" s="2927"/>
      <c r="DO52" s="2928"/>
      <c r="DP52"/>
      <c r="DQ52"/>
      <c r="DR52"/>
      <c r="DS52"/>
      <c r="DT52"/>
      <c r="DU52"/>
      <c r="DV52"/>
      <c r="DW52"/>
      <c r="DX52"/>
      <c r="DY52"/>
      <c r="DZ52"/>
      <c r="EA52"/>
      <c r="EB52"/>
      <c r="EC52"/>
      <c r="ED52"/>
      <c r="EE52"/>
      <c r="EF52" s="237"/>
      <c r="EG52" s="131">
        <f t="shared" si="60"/>
        <v>0</v>
      </c>
      <c r="EH52" s="131">
        <f t="shared" si="61"/>
        <v>0</v>
      </c>
      <c r="EI52" s="131">
        <f t="shared" si="62"/>
        <v>0</v>
      </c>
      <c r="EJ52" s="131">
        <f t="shared" si="63"/>
        <v>0</v>
      </c>
      <c r="EK52" s="247" t="s">
        <v>1606</v>
      </c>
      <c r="EL52" s="131" t="str">
        <f>P47</f>
        <v>蓄電池　　　</v>
      </c>
      <c r="EM52" s="130">
        <f t="shared" si="64"/>
        <v>0</v>
      </c>
      <c r="EN52" s="129" t="str">
        <f t="shared" si="65"/>
        <v/>
      </c>
      <c r="EO52" s="121" t="str">
        <f>IF($EN52="要是正",MAX($EO$14:EO51)+1,"")</f>
        <v/>
      </c>
      <c r="EP52" s="121" t="str">
        <f>IF($EN52="要是正",MAX($EP$14:EP51)+1,"")</f>
        <v/>
      </c>
      <c r="EQ52" s="128" t="str">
        <f t="shared" si="66"/>
        <v/>
      </c>
      <c r="ER52" s="127" t="str">
        <f t="shared" si="67"/>
        <v/>
      </c>
      <c r="ES52" s="122" t="str">
        <f t="shared" si="68"/>
        <v/>
      </c>
      <c r="ET52" s="157" t="str">
        <f t="shared" si="69"/>
        <v/>
      </c>
      <c r="EU52" s="156" t="str">
        <f t="shared" si="70"/>
        <v/>
      </c>
      <c r="EV52" s="125" t="str">
        <f t="shared" si="71"/>
        <v/>
      </c>
      <c r="EW52" s="123" t="str">
        <f t="shared" si="72"/>
        <v>0</v>
      </c>
      <c r="EX52" s="124" t="str">
        <f t="shared" si="73"/>
        <v/>
      </c>
      <c r="EY52" s="123" t="str">
        <f t="shared" si="74"/>
        <v>0</v>
      </c>
      <c r="EZ52" s="123" t="str">
        <f t="shared" si="75"/>
        <v>0</v>
      </c>
      <c r="FA52" s="122" t="str">
        <f t="shared" si="76"/>
        <v/>
      </c>
      <c r="FB52" s="125" t="str">
        <f t="shared" si="77"/>
        <v/>
      </c>
      <c r="FC52" s="123" t="str">
        <f t="shared" si="78"/>
        <v>0</v>
      </c>
      <c r="FD52" s="124" t="str">
        <f t="shared" si="79"/>
        <v/>
      </c>
      <c r="FE52" s="123" t="str">
        <f t="shared" si="80"/>
        <v>0</v>
      </c>
      <c r="FF52" s="123" t="str">
        <f t="shared" si="81"/>
        <v>0</v>
      </c>
      <c r="FG52" s="122" t="str">
        <f t="shared" si="82"/>
        <v/>
      </c>
      <c r="FH52" s="121"/>
      <c r="FI52" s="121"/>
      <c r="FJ52" s="620"/>
      <c r="FK52" s="172">
        <v>2</v>
      </c>
      <c r="FL52" s="130" t="s">
        <v>185</v>
      </c>
      <c r="FM52" s="130" t="s">
        <v>245</v>
      </c>
      <c r="FN52" s="161" t="s">
        <v>244</v>
      </c>
      <c r="FP52" s="433"/>
      <c r="FQ52" s="429"/>
      <c r="FR52" s="430"/>
      <c r="FS52" s="429"/>
      <c r="FT52" s="430"/>
      <c r="FU52" s="429"/>
      <c r="FV52" s="11"/>
      <c r="FW52" s="11"/>
      <c r="FX52" s="11"/>
      <c r="FY52" s="11"/>
      <c r="FZ52" s="11"/>
      <c r="GA52" s="628"/>
      <c r="GB52" s="628"/>
      <c r="GC52" s="11"/>
      <c r="GD52" s="628"/>
      <c r="GE52" s="229"/>
      <c r="GF52" s="10" t="str">
        <f t="shared" si="92"/>
        <v/>
      </c>
      <c r="GG52" s="239" t="str">
        <f t="shared" si="59"/>
        <v/>
      </c>
      <c r="GH52" s="239" t="str">
        <f t="shared" si="83"/>
        <v/>
      </c>
      <c r="GI52" s="239" t="str">
        <f t="shared" si="84"/>
        <v/>
      </c>
      <c r="GJ52" s="239">
        <f t="shared" si="85"/>
        <v>0</v>
      </c>
      <c r="GK52" s="240" t="str">
        <f t="shared" si="86"/>
        <v/>
      </c>
      <c r="GL52" s="10" t="str">
        <f t="shared" si="93"/>
        <v/>
      </c>
      <c r="GM52" s="407" t="str">
        <f t="shared" si="87"/>
        <v/>
      </c>
      <c r="GN52" s="408" t="str">
        <f t="shared" si="88"/>
        <v>0</v>
      </c>
      <c r="GO52" s="409" t="str">
        <f t="shared" si="89"/>
        <v/>
      </c>
      <c r="GP52" s="408" t="str">
        <f t="shared" si="90"/>
        <v>0</v>
      </c>
      <c r="GQ52" s="410" t="str">
        <f t="shared" si="91"/>
        <v/>
      </c>
      <c r="GS52" s="411">
        <f t="shared" si="1"/>
        <v>0</v>
      </c>
      <c r="GT52" s="27"/>
      <c r="GU52" s="27"/>
      <c r="GV52" s="413"/>
      <c r="GW52" s="10" t="str">
        <f t="shared" si="95"/>
        <v>蓄電池の性能　</v>
      </c>
    </row>
    <row r="53" spans="2:205" s="10" customFormat="1" ht="50.1" customHeight="1" x14ac:dyDescent="0.15">
      <c r="B53" s="111"/>
      <c r="C53" s="229"/>
      <c r="D53" s="229"/>
      <c r="E53" s="229"/>
      <c r="F53" s="229"/>
      <c r="G53" s="229"/>
      <c r="H53" s="229"/>
      <c r="J53" s="238"/>
      <c r="K53" s="242"/>
      <c r="L53" s="242"/>
      <c r="M53" s="3152" t="s">
        <v>960</v>
      </c>
      <c r="N53" s="3152"/>
      <c r="O53" s="3153"/>
      <c r="P53" s="3171"/>
      <c r="Q53" s="2960"/>
      <c r="R53" s="2960"/>
      <c r="S53" s="3172"/>
      <c r="T53" s="3154" t="s">
        <v>517</v>
      </c>
      <c r="U53" s="2796"/>
      <c r="V53" s="2796"/>
      <c r="W53" s="2796"/>
      <c r="X53" s="2796"/>
      <c r="Y53" s="2796"/>
      <c r="Z53" s="3155"/>
      <c r="AA53" s="3072" t="s">
        <v>516</v>
      </c>
      <c r="AB53" s="3072"/>
      <c r="AC53" s="3072"/>
      <c r="AD53" s="3072"/>
      <c r="AE53" s="3072"/>
      <c r="AF53" s="3072"/>
      <c r="AG53" s="3072"/>
      <c r="AH53" s="3072"/>
      <c r="AI53" s="3072"/>
      <c r="AJ53" s="3072"/>
      <c r="AK53" s="3072"/>
      <c r="AL53" s="3072"/>
      <c r="AM53" s="3072"/>
      <c r="AN53" s="3072"/>
      <c r="AO53" s="3072"/>
      <c r="AP53" s="3072"/>
      <c r="AQ53" s="3072"/>
      <c r="AR53" s="3072"/>
      <c r="AS53" s="3072"/>
      <c r="AT53" s="3072"/>
      <c r="AU53" s="3072"/>
      <c r="AV53" s="3072"/>
      <c r="AW53" s="3072"/>
      <c r="AX53" s="3072"/>
      <c r="AY53" s="3073"/>
      <c r="AZ53" s="2953"/>
      <c r="BA53" s="2953"/>
      <c r="BB53" s="2953"/>
      <c r="BC53" s="2953"/>
      <c r="BD53" s="2953"/>
      <c r="BE53" s="2953"/>
      <c r="BF53" s="2953"/>
      <c r="BG53" s="2953"/>
      <c r="BH53" s="2953"/>
      <c r="BI53" s="2953"/>
      <c r="BJ53" s="2953"/>
      <c r="BK53" s="2953"/>
      <c r="BL53" s="2819"/>
      <c r="BM53" s="2819"/>
      <c r="BN53" s="2820"/>
      <c r="BO53" s="2820"/>
      <c r="BP53" s="2820"/>
      <c r="BQ53" s="2820"/>
      <c r="BR53" s="2820"/>
      <c r="BS53" s="2820"/>
      <c r="BT53" s="2820"/>
      <c r="BU53" s="2820"/>
      <c r="BV53" s="2820"/>
      <c r="BW53" s="2820"/>
      <c r="BX53" s="2820"/>
      <c r="BY53" s="2820"/>
      <c r="BZ53" s="2820"/>
      <c r="CA53" s="2820"/>
      <c r="CB53" s="2820"/>
      <c r="CC53" s="2820"/>
      <c r="CD53" s="2820"/>
      <c r="CE53" s="2820"/>
      <c r="CF53" s="2820"/>
      <c r="CG53" s="2820"/>
      <c r="CH53" s="2820"/>
      <c r="CI53" s="2820"/>
      <c r="CJ53" s="2820"/>
      <c r="CK53" s="2820"/>
      <c r="CL53" s="2820"/>
      <c r="CM53" s="3046"/>
      <c r="CN53" s="3046"/>
      <c r="CO53" s="3046"/>
      <c r="CP53" s="3046"/>
      <c r="CQ53" s="3046"/>
      <c r="CR53" s="3046"/>
      <c r="CS53" s="3032"/>
      <c r="CT53" s="2953"/>
      <c r="CU53" s="2953"/>
      <c r="CV53" s="3158"/>
      <c r="CW53" s="3159"/>
      <c r="CX53" s="3159"/>
      <c r="CY53" s="3159"/>
      <c r="CZ53" s="3159"/>
      <c r="DA53" s="3159"/>
      <c r="DB53" s="3159"/>
      <c r="DC53" s="3159"/>
      <c r="DD53" s="3159"/>
      <c r="DE53" s="3159"/>
      <c r="DF53" s="3159"/>
      <c r="DG53" s="3159"/>
      <c r="DH53" s="3159"/>
      <c r="DI53" s="3159"/>
      <c r="DJ53" s="3159"/>
      <c r="DK53" s="3159"/>
      <c r="DL53" s="3159"/>
      <c r="DM53" s="3159"/>
      <c r="DN53" s="3159"/>
      <c r="DO53" s="3160"/>
      <c r="DP53"/>
      <c r="DQ53"/>
      <c r="DR53"/>
      <c r="DS53"/>
      <c r="DT53"/>
      <c r="DU53"/>
      <c r="DV53"/>
      <c r="DW53"/>
      <c r="DX53"/>
      <c r="DY53"/>
      <c r="DZ53"/>
      <c r="EA53"/>
      <c r="EB53"/>
      <c r="EC53"/>
      <c r="ED53"/>
      <c r="EE53"/>
      <c r="EF53" s="237"/>
      <c r="EG53" s="131">
        <f t="shared" si="60"/>
        <v>0</v>
      </c>
      <c r="EH53" s="131">
        <f t="shared" si="61"/>
        <v>0</v>
      </c>
      <c r="EI53" s="131">
        <f t="shared" si="62"/>
        <v>0</v>
      </c>
      <c r="EJ53" s="131">
        <f t="shared" si="63"/>
        <v>0</v>
      </c>
      <c r="EK53" s="247" t="s">
        <v>1607</v>
      </c>
      <c r="EL53" s="131" t="str">
        <f>P47</f>
        <v>蓄電池　　　</v>
      </c>
      <c r="EM53" s="130">
        <f t="shared" si="64"/>
        <v>0</v>
      </c>
      <c r="EN53" s="129" t="str">
        <f t="shared" si="65"/>
        <v/>
      </c>
      <c r="EO53" s="121" t="str">
        <f>IF($EN53="要是正",MAX($EO$14:EO52)+1,"")</f>
        <v/>
      </c>
      <c r="EP53" s="121" t="str">
        <f>IF($EN53="要是正",MAX($EP$14:EP52)+1,"")</f>
        <v/>
      </c>
      <c r="EQ53" s="128" t="str">
        <f t="shared" si="66"/>
        <v/>
      </c>
      <c r="ER53" s="127" t="str">
        <f t="shared" si="67"/>
        <v/>
      </c>
      <c r="ES53" s="122" t="str">
        <f t="shared" si="68"/>
        <v/>
      </c>
      <c r="ET53" s="157" t="str">
        <f t="shared" si="69"/>
        <v/>
      </c>
      <c r="EU53" s="156" t="str">
        <f t="shared" si="70"/>
        <v/>
      </c>
      <c r="EV53" s="125" t="str">
        <f t="shared" si="71"/>
        <v/>
      </c>
      <c r="EW53" s="123" t="str">
        <f t="shared" si="72"/>
        <v>0</v>
      </c>
      <c r="EX53" s="124" t="str">
        <f t="shared" si="73"/>
        <v/>
      </c>
      <c r="EY53" s="123" t="str">
        <f t="shared" si="74"/>
        <v>0</v>
      </c>
      <c r="EZ53" s="123" t="str">
        <f t="shared" si="75"/>
        <v>0</v>
      </c>
      <c r="FA53" s="122" t="str">
        <f t="shared" si="76"/>
        <v/>
      </c>
      <c r="FB53" s="125" t="str">
        <f t="shared" si="77"/>
        <v/>
      </c>
      <c r="FC53" s="123" t="str">
        <f t="shared" si="78"/>
        <v>0</v>
      </c>
      <c r="FD53" s="124" t="str">
        <f t="shared" si="79"/>
        <v/>
      </c>
      <c r="FE53" s="123" t="str">
        <f t="shared" si="80"/>
        <v>0</v>
      </c>
      <c r="FF53" s="123" t="str">
        <f t="shared" si="81"/>
        <v>0</v>
      </c>
      <c r="FG53" s="122" t="str">
        <f t="shared" si="82"/>
        <v/>
      </c>
      <c r="FH53" s="121"/>
      <c r="FI53" s="121"/>
      <c r="FJ53" s="620"/>
      <c r="FK53" s="172">
        <v>3</v>
      </c>
      <c r="FL53" s="130" t="s">
        <v>185</v>
      </c>
      <c r="FM53" s="130" t="s">
        <v>241</v>
      </c>
      <c r="FN53" s="161" t="s">
        <v>240</v>
      </c>
      <c r="FP53" s="433"/>
      <c r="FQ53" s="429"/>
      <c r="FR53" s="430"/>
      <c r="FS53" s="429"/>
      <c r="FT53" s="430"/>
      <c r="FU53" s="429"/>
      <c r="FV53" s="11"/>
      <c r="FW53" s="11"/>
      <c r="FX53" s="11"/>
      <c r="FY53" s="11"/>
      <c r="FZ53" s="11"/>
      <c r="GA53" s="629"/>
      <c r="GB53" s="628"/>
      <c r="GC53" s="630"/>
      <c r="GD53" s="628"/>
      <c r="GE53" s="229"/>
      <c r="GF53" s="10" t="str">
        <f t="shared" si="92"/>
        <v/>
      </c>
      <c r="GG53" s="239" t="str">
        <f t="shared" si="59"/>
        <v/>
      </c>
      <c r="GH53" s="239" t="str">
        <f t="shared" si="83"/>
        <v/>
      </c>
      <c r="GI53" s="239" t="str">
        <f t="shared" si="84"/>
        <v/>
      </c>
      <c r="GJ53" s="239">
        <f t="shared" si="85"/>
        <v>0</v>
      </c>
      <c r="GK53" s="240" t="str">
        <f t="shared" si="86"/>
        <v/>
      </c>
      <c r="GL53" s="10" t="str">
        <f t="shared" si="93"/>
        <v/>
      </c>
      <c r="GM53" s="407" t="str">
        <f t="shared" si="87"/>
        <v/>
      </c>
      <c r="GN53" s="408" t="str">
        <f t="shared" si="88"/>
        <v>0</v>
      </c>
      <c r="GO53" s="409" t="str">
        <f t="shared" si="89"/>
        <v/>
      </c>
      <c r="GP53" s="408" t="str">
        <f t="shared" si="90"/>
        <v>0</v>
      </c>
      <c r="GQ53" s="410" t="str">
        <f t="shared" si="91"/>
        <v/>
      </c>
      <c r="GS53" s="411">
        <f t="shared" si="1"/>
        <v>0</v>
      </c>
      <c r="GT53" s="27"/>
      <c r="GU53" s="27"/>
      <c r="GV53" s="413"/>
      <c r="GW53" s="10" t="str">
        <f>$T$53</f>
        <v>充電器</v>
      </c>
    </row>
    <row r="54" spans="2:205" s="10" customFormat="1" ht="50.1" customHeight="1" x14ac:dyDescent="0.15">
      <c r="B54" s="111"/>
      <c r="C54" s="229"/>
      <c r="D54" s="229"/>
      <c r="E54" s="229"/>
      <c r="F54" s="229"/>
      <c r="G54" s="229"/>
      <c r="H54" s="229"/>
      <c r="J54" s="238"/>
      <c r="K54" s="520"/>
      <c r="L54" s="520"/>
      <c r="M54" s="3173" t="s">
        <v>959</v>
      </c>
      <c r="N54" s="3173"/>
      <c r="O54" s="3174"/>
      <c r="P54" s="3171"/>
      <c r="Q54" s="2960"/>
      <c r="R54" s="2960"/>
      <c r="S54" s="3172"/>
      <c r="T54" s="3156"/>
      <c r="U54" s="2802"/>
      <c r="V54" s="2802"/>
      <c r="W54" s="2802"/>
      <c r="X54" s="2802"/>
      <c r="Y54" s="2802"/>
      <c r="Z54" s="3157"/>
      <c r="AA54" s="2850" t="s">
        <v>515</v>
      </c>
      <c r="AB54" s="2850"/>
      <c r="AC54" s="2850"/>
      <c r="AD54" s="2850"/>
      <c r="AE54" s="2850"/>
      <c r="AF54" s="2850"/>
      <c r="AG54" s="2850"/>
      <c r="AH54" s="2850"/>
      <c r="AI54" s="2850"/>
      <c r="AJ54" s="2850"/>
      <c r="AK54" s="2850"/>
      <c r="AL54" s="2850"/>
      <c r="AM54" s="2850"/>
      <c r="AN54" s="2850"/>
      <c r="AO54" s="2850"/>
      <c r="AP54" s="2850"/>
      <c r="AQ54" s="2850"/>
      <c r="AR54" s="2850"/>
      <c r="AS54" s="2850"/>
      <c r="AT54" s="2850"/>
      <c r="AU54" s="2850"/>
      <c r="AV54" s="2850"/>
      <c r="AW54" s="2850"/>
      <c r="AX54" s="2850"/>
      <c r="AY54" s="2851"/>
      <c r="AZ54" s="2953"/>
      <c r="BA54" s="2953"/>
      <c r="BB54" s="2953"/>
      <c r="BC54" s="2953"/>
      <c r="BD54" s="2953"/>
      <c r="BE54" s="2953"/>
      <c r="BF54" s="2953"/>
      <c r="BG54" s="2953"/>
      <c r="BH54" s="2953"/>
      <c r="BI54" s="2953"/>
      <c r="BJ54" s="2953"/>
      <c r="BK54" s="2953"/>
      <c r="BL54" s="2819"/>
      <c r="BM54" s="2819"/>
      <c r="BN54" s="2820"/>
      <c r="BO54" s="2820"/>
      <c r="BP54" s="2820"/>
      <c r="BQ54" s="2820"/>
      <c r="BR54" s="2820"/>
      <c r="BS54" s="2820"/>
      <c r="BT54" s="2820"/>
      <c r="BU54" s="2820"/>
      <c r="BV54" s="2820"/>
      <c r="BW54" s="2820"/>
      <c r="BX54" s="2844"/>
      <c r="BY54" s="2844"/>
      <c r="BZ54" s="2844"/>
      <c r="CA54" s="2844"/>
      <c r="CB54" s="2844"/>
      <c r="CC54" s="2844"/>
      <c r="CD54" s="2844"/>
      <c r="CE54" s="2844"/>
      <c r="CF54" s="2844"/>
      <c r="CG54" s="2844"/>
      <c r="CH54" s="2844"/>
      <c r="CI54" s="2844"/>
      <c r="CJ54" s="2844"/>
      <c r="CK54" s="2844"/>
      <c r="CL54" s="2844"/>
      <c r="CM54" s="3083"/>
      <c r="CN54" s="3083"/>
      <c r="CO54" s="3083"/>
      <c r="CP54" s="3083"/>
      <c r="CQ54" s="3083"/>
      <c r="CR54" s="3083"/>
      <c r="CS54" s="3084"/>
      <c r="CT54" s="2964"/>
      <c r="CU54" s="2964"/>
      <c r="CV54" s="2879"/>
      <c r="CW54" s="2880"/>
      <c r="CX54" s="2880"/>
      <c r="CY54" s="2880"/>
      <c r="CZ54" s="2880"/>
      <c r="DA54" s="2880"/>
      <c r="DB54" s="2880"/>
      <c r="DC54" s="2880"/>
      <c r="DD54" s="2880"/>
      <c r="DE54" s="2880"/>
      <c r="DF54" s="2880"/>
      <c r="DG54" s="2880"/>
      <c r="DH54" s="2880"/>
      <c r="DI54" s="2880"/>
      <c r="DJ54" s="2880"/>
      <c r="DK54" s="2880"/>
      <c r="DL54" s="2880"/>
      <c r="DM54" s="2880"/>
      <c r="DN54" s="2880"/>
      <c r="DO54" s="2881"/>
      <c r="DP54"/>
      <c r="DQ54"/>
      <c r="DR54"/>
      <c r="DS54"/>
      <c r="DT54"/>
      <c r="DU54"/>
      <c r="DV54"/>
      <c r="DW54"/>
      <c r="DX54"/>
      <c r="DY54"/>
      <c r="DZ54"/>
      <c r="EA54"/>
      <c r="EB54"/>
      <c r="EC54"/>
      <c r="ED54"/>
      <c r="EE54"/>
      <c r="EF54" s="237"/>
      <c r="EG54" s="131">
        <f t="shared" si="60"/>
        <v>0</v>
      </c>
      <c r="EH54" s="131">
        <f t="shared" si="61"/>
        <v>0</v>
      </c>
      <c r="EI54" s="131">
        <f t="shared" si="62"/>
        <v>0</v>
      </c>
      <c r="EJ54" s="131">
        <f t="shared" si="63"/>
        <v>0</v>
      </c>
      <c r="EK54" s="247" t="s">
        <v>1608</v>
      </c>
      <c r="EL54" s="131" t="str">
        <f>P47</f>
        <v>蓄電池　　　</v>
      </c>
      <c r="EM54" s="130">
        <f t="shared" si="64"/>
        <v>0</v>
      </c>
      <c r="EN54" s="129" t="str">
        <f t="shared" si="65"/>
        <v/>
      </c>
      <c r="EO54" s="121" t="str">
        <f>IF($EN54="要是正",MAX($EO$14:EO53)+1,"")</f>
        <v/>
      </c>
      <c r="EP54" s="121" t="str">
        <f>IF($EN54="要是正",MAX($EP$14:EP53)+1,"")</f>
        <v/>
      </c>
      <c r="EQ54" s="128" t="str">
        <f t="shared" si="66"/>
        <v/>
      </c>
      <c r="ER54" s="127" t="str">
        <f t="shared" si="67"/>
        <v/>
      </c>
      <c r="ES54" s="122" t="str">
        <f t="shared" si="68"/>
        <v/>
      </c>
      <c r="ET54" s="157" t="str">
        <f t="shared" si="69"/>
        <v/>
      </c>
      <c r="EU54" s="156" t="str">
        <f t="shared" si="70"/>
        <v/>
      </c>
      <c r="EV54" s="125" t="str">
        <f t="shared" si="71"/>
        <v/>
      </c>
      <c r="EW54" s="123" t="str">
        <f t="shared" si="72"/>
        <v>0</v>
      </c>
      <c r="EX54" s="124" t="str">
        <f t="shared" si="73"/>
        <v/>
      </c>
      <c r="EY54" s="123" t="str">
        <f t="shared" si="74"/>
        <v>0</v>
      </c>
      <c r="EZ54" s="123" t="str">
        <f t="shared" si="75"/>
        <v>0</v>
      </c>
      <c r="FA54" s="122" t="str">
        <f t="shared" si="76"/>
        <v/>
      </c>
      <c r="FB54" s="125" t="str">
        <f t="shared" si="77"/>
        <v/>
      </c>
      <c r="FC54" s="123" t="str">
        <f t="shared" si="78"/>
        <v>0</v>
      </c>
      <c r="FD54" s="124" t="str">
        <f t="shared" si="79"/>
        <v/>
      </c>
      <c r="FE54" s="123" t="str">
        <f t="shared" si="80"/>
        <v>0</v>
      </c>
      <c r="FF54" s="123" t="str">
        <f t="shared" si="81"/>
        <v>0</v>
      </c>
      <c r="FG54" s="122" t="str">
        <f t="shared" si="82"/>
        <v/>
      </c>
      <c r="FH54" s="121"/>
      <c r="FI54" s="121"/>
      <c r="FJ54" s="620"/>
      <c r="FK54" s="172">
        <v>6</v>
      </c>
      <c r="FL54" s="130" t="s">
        <v>185</v>
      </c>
      <c r="FM54" s="130" t="s">
        <v>228</v>
      </c>
      <c r="FN54" s="161" t="s">
        <v>227</v>
      </c>
      <c r="FP54" s="433"/>
      <c r="FQ54" s="429"/>
      <c r="FR54" s="430"/>
      <c r="FS54" s="429"/>
      <c r="FT54" s="430"/>
      <c r="FU54" s="429"/>
      <c r="FV54" s="11"/>
      <c r="FW54" s="11"/>
      <c r="FX54" s="11"/>
      <c r="FY54" s="11"/>
      <c r="FZ54" s="11"/>
      <c r="GA54" s="629"/>
      <c r="GB54" s="628"/>
      <c r="GC54" s="630"/>
      <c r="GD54" s="628"/>
      <c r="GE54" s="229"/>
      <c r="GF54" s="10" t="str">
        <f t="shared" si="92"/>
        <v/>
      </c>
      <c r="GG54" s="239" t="str">
        <f t="shared" si="59"/>
        <v/>
      </c>
      <c r="GH54" s="239" t="str">
        <f t="shared" si="83"/>
        <v/>
      </c>
      <c r="GI54" s="239" t="str">
        <f t="shared" si="84"/>
        <v/>
      </c>
      <c r="GJ54" s="239">
        <f t="shared" si="85"/>
        <v>0</v>
      </c>
      <c r="GK54" s="240" t="str">
        <f t="shared" si="86"/>
        <v/>
      </c>
      <c r="GL54" s="10" t="str">
        <f t="shared" si="93"/>
        <v/>
      </c>
      <c r="GM54" s="407" t="str">
        <f t="shared" si="87"/>
        <v/>
      </c>
      <c r="GN54" s="408" t="str">
        <f t="shared" si="88"/>
        <v>0</v>
      </c>
      <c r="GO54" s="409" t="str">
        <f t="shared" si="89"/>
        <v/>
      </c>
      <c r="GP54" s="408" t="str">
        <f t="shared" si="90"/>
        <v>0</v>
      </c>
      <c r="GQ54" s="410" t="str">
        <f t="shared" si="91"/>
        <v/>
      </c>
      <c r="GS54" s="411">
        <f t="shared" si="1"/>
        <v>0</v>
      </c>
      <c r="GT54" s="27"/>
      <c r="GU54" s="27"/>
      <c r="GV54" s="413"/>
      <c r="GW54" s="10" t="str">
        <f>$T$53</f>
        <v>充電器</v>
      </c>
    </row>
    <row r="55" spans="2:205" ht="50.1" customHeight="1" thickBot="1" x14ac:dyDescent="0.2">
      <c r="J55" s="563"/>
      <c r="K55" s="559"/>
      <c r="L55" s="559"/>
      <c r="M55" s="556"/>
      <c r="N55" s="556"/>
      <c r="O55" s="556"/>
      <c r="P55" s="556"/>
      <c r="Q55" s="556"/>
      <c r="R55" s="556"/>
      <c r="S55" s="556"/>
      <c r="T55" s="556"/>
      <c r="U55" s="556"/>
      <c r="V55" s="556"/>
      <c r="W55" s="556"/>
      <c r="X55" s="556"/>
      <c r="Y55" s="556"/>
      <c r="Z55" s="556"/>
      <c r="AA55" s="556"/>
      <c r="AB55" s="62"/>
      <c r="AC55" s="62"/>
      <c r="AD55" s="62"/>
      <c r="AE55" s="62"/>
      <c r="AF55" s="556"/>
      <c r="AG55" s="556"/>
      <c r="AH55" s="556"/>
      <c r="AI55" s="556"/>
      <c r="AJ55" s="62"/>
      <c r="AK55" s="62"/>
      <c r="AL55" s="62"/>
      <c r="AM55" s="556"/>
      <c r="AN55" s="62"/>
      <c r="AO55" s="62"/>
      <c r="AP55" s="62"/>
      <c r="AQ55" s="62"/>
      <c r="AR55" s="556"/>
      <c r="AS55" s="556"/>
      <c r="AT55" s="556"/>
      <c r="AU55" s="556"/>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562"/>
      <c r="CP55" s="555"/>
      <c r="CQ55" s="555"/>
      <c r="CR55" s="555"/>
      <c r="CS55" s="555"/>
      <c r="CT55" s="555"/>
      <c r="CU55" s="555"/>
      <c r="CV55" s="555"/>
      <c r="CW55" s="555"/>
      <c r="CX55" s="555"/>
      <c r="CY55" s="555"/>
      <c r="CZ55" s="555"/>
      <c r="DA55" s="555"/>
      <c r="DB55" s="555"/>
      <c r="DC55" s="555"/>
      <c r="DD55" s="555"/>
      <c r="DE55" s="555"/>
      <c r="DF55" s="555"/>
      <c r="DG55" s="555"/>
      <c r="DH55" s="555"/>
      <c r="DI55" s="555"/>
      <c r="DJ55" s="555"/>
      <c r="DK55" s="555"/>
      <c r="DL55" s="555"/>
      <c r="DM55" s="555"/>
      <c r="DN55" s="555"/>
      <c r="DO55" s="557"/>
      <c r="EG55" s="251">
        <f>SUM(EG47:EG54)</f>
        <v>0</v>
      </c>
      <c r="EH55" s="251">
        <f>SUM(EH47:EH54)</f>
        <v>0</v>
      </c>
      <c r="EI55" s="251">
        <f>SUM(EI47:EI54)</f>
        <v>0</v>
      </c>
      <c r="EJ55" s="251">
        <f>SUM(EJ47:EJ54)</f>
        <v>0</v>
      </c>
      <c r="EX55" s="152">
        <f>COUNTIF(EX47:EX54,"1")</f>
        <v>0</v>
      </c>
      <c r="EY55" s="153" t="str">
        <f t="array" ref="EY55">INDEX(EY47:EY54,MATCH(MIN(ABS(EY47:EY54-$EK$4)),ABS(EY47:EY54-$EK$4),0))</f>
        <v>0</v>
      </c>
      <c r="EZ55" s="153" t="str">
        <f t="array" ref="EZ55">INDEX(EZ47:EZ54,MATCH(MIN(ABS(EZ47:EZ54-$EK$4)),ABS(EZ47:EZ54-$EK$4),0))</f>
        <v>0</v>
      </c>
      <c r="FA55" s="152">
        <f>COUNTIF(FA47:FA54,"未定")</f>
        <v>0</v>
      </c>
      <c r="FD55" s="152">
        <f>COUNTIF(FD47:FD54,"1")</f>
        <v>0</v>
      </c>
      <c r="FE55" s="153" t="str">
        <f t="array" ref="FE55">INDEX(FE47:FE54,MATCH(MIN(ABS(FE47:FE54-$EK$4)),ABS(FE47:FE54-$EK$4),0))</f>
        <v>0</v>
      </c>
      <c r="FF55" s="153" t="str">
        <f t="array" ref="FF55">INDEX(FF47:FF54,MATCH(MIN(ABS(FF47:FF54-EK4)),ABS(FF47:FF54-EK4),0))</f>
        <v>0</v>
      </c>
      <c r="FG55" s="152">
        <f>COUNTIF(FG47:FG54,"未定")</f>
        <v>0</v>
      </c>
      <c r="FP55" s="431"/>
      <c r="FQ55" s="429"/>
      <c r="FR55" s="430"/>
      <c r="FS55" s="429"/>
      <c r="FT55" s="430"/>
      <c r="FU55" s="429"/>
      <c r="FV55" s="11"/>
      <c r="FW55" s="11"/>
      <c r="FX55" s="11"/>
      <c r="FY55" s="11"/>
      <c r="FZ55" s="11"/>
      <c r="GA55" s="431"/>
      <c r="GB55" s="431"/>
      <c r="GC55" s="431"/>
      <c r="GD55" s="431"/>
      <c r="GL55" s="10" t="str">
        <f t="shared" ref="GL55:GL56" si="96">IF(EN55="要是正",IF(BN55="","",EK55&amp;" " &amp; BN55),"")</f>
        <v/>
      </c>
      <c r="GM55" s="255"/>
      <c r="GN55" s="414"/>
      <c r="GO55" s="415">
        <f>COUNTIF(GO47:GO54,"1")</f>
        <v>0</v>
      </c>
      <c r="GP55" s="416" t="str">
        <f t="array" ref="GP55">INDEX(GP47:GP54,MATCH(MIN(ABS(GP47:GP54-$EK$4)),ABS(GP47:GP54-$EK$4),0))</f>
        <v>0</v>
      </c>
      <c r="GQ55" s="417">
        <f>COUNTIF(GQ47:GQ54,"未定")</f>
        <v>0</v>
      </c>
      <c r="GR55" s="10"/>
      <c r="GS55" s="411">
        <f t="shared" si="1"/>
        <v>0</v>
      </c>
      <c r="GT55" s="27"/>
      <c r="GU55" s="27"/>
      <c r="GV55" s="413"/>
    </row>
    <row r="56" spans="2:205" s="10" customFormat="1" ht="50.1" customHeight="1" thickBot="1" x14ac:dyDescent="0.2">
      <c r="B56" s="111"/>
      <c r="C56" s="229"/>
      <c r="D56" s="229"/>
      <c r="E56" s="229"/>
      <c r="F56" s="229"/>
      <c r="G56" s="229"/>
      <c r="H56" s="229"/>
      <c r="J56" s="561"/>
      <c r="K56" s="75"/>
      <c r="L56" s="75"/>
      <c r="M56" s="3161" t="s">
        <v>514</v>
      </c>
      <c r="N56" s="3161"/>
      <c r="O56" s="3161"/>
      <c r="P56" s="3162"/>
      <c r="Q56" s="3162"/>
      <c r="R56" s="3162"/>
      <c r="S56" s="3162"/>
      <c r="T56" s="3162"/>
      <c r="U56" s="3162"/>
      <c r="V56" s="3162"/>
      <c r="W56" s="3162"/>
      <c r="X56" s="3162"/>
      <c r="Y56" s="3162"/>
      <c r="Z56" s="3162"/>
      <c r="AA56" s="3162"/>
      <c r="AB56" s="3162"/>
      <c r="AC56" s="3162"/>
      <c r="AD56" s="3162"/>
      <c r="AE56" s="3162"/>
      <c r="AF56" s="3162"/>
      <c r="AG56" s="3162"/>
      <c r="AH56" s="3162"/>
      <c r="AI56" s="3162"/>
      <c r="AJ56" s="3162"/>
      <c r="AK56" s="3162"/>
      <c r="AL56" s="3162"/>
      <c r="AM56" s="3162"/>
      <c r="AN56" s="3162"/>
      <c r="AO56" s="3162"/>
      <c r="AP56" s="3162"/>
      <c r="AQ56" s="3162"/>
      <c r="AR56" s="3162"/>
      <c r="AS56" s="3162"/>
      <c r="AT56" s="3162"/>
      <c r="AU56" s="3162"/>
      <c r="AV56" s="3162"/>
      <c r="AW56" s="3162"/>
      <c r="AX56" s="3162"/>
      <c r="AY56" s="3162"/>
      <c r="AZ56" s="3162"/>
      <c r="BA56" s="3162"/>
      <c r="BB56" s="3162"/>
      <c r="BC56" s="3162"/>
      <c r="BD56" s="3162"/>
      <c r="BE56" s="3162"/>
      <c r="BF56" s="3162"/>
      <c r="BG56" s="3162"/>
      <c r="BH56" s="3162"/>
      <c r="BI56" s="3162"/>
      <c r="BJ56" s="3162"/>
      <c r="BK56" s="3162"/>
      <c r="BL56" s="3162"/>
      <c r="BM56" s="3162"/>
      <c r="BN56" s="3162"/>
      <c r="BO56" s="3162"/>
      <c r="BP56" s="3162"/>
      <c r="BQ56" s="3162"/>
      <c r="BR56" s="3162"/>
      <c r="BS56" s="3162"/>
      <c r="BT56" s="3162"/>
      <c r="BU56" s="3162"/>
      <c r="BV56" s="3162"/>
      <c r="BW56" s="3162"/>
      <c r="BX56" s="3162"/>
      <c r="BY56" s="3162"/>
      <c r="BZ56" s="3162"/>
      <c r="CA56" s="3162"/>
      <c r="CB56" s="3162"/>
      <c r="CC56" s="3162"/>
      <c r="CD56" s="3162"/>
      <c r="CE56" s="3162"/>
      <c r="CF56" s="3162"/>
      <c r="CG56" s="3162"/>
      <c r="CH56" s="3162"/>
      <c r="CI56" s="3162"/>
      <c r="CJ56" s="3162"/>
      <c r="CK56" s="3162"/>
      <c r="CL56" s="3162"/>
      <c r="CM56" s="3162"/>
      <c r="CN56" s="3162"/>
      <c r="CO56" s="3162"/>
      <c r="CP56" s="3162"/>
      <c r="CQ56" s="3162"/>
      <c r="CR56" s="3162"/>
      <c r="CS56" s="3162"/>
      <c r="CT56" s="3162"/>
      <c r="CU56" s="3162"/>
      <c r="CV56" s="3162"/>
      <c r="CW56" s="3162"/>
      <c r="CX56" s="3162"/>
      <c r="CY56" s="3162"/>
      <c r="CZ56" s="3162"/>
      <c r="DA56" s="3162"/>
      <c r="DB56" s="3162"/>
      <c r="DC56" s="3162"/>
      <c r="DD56" s="3162"/>
      <c r="DE56" s="3162"/>
      <c r="DF56" s="3162"/>
      <c r="DG56" s="3162"/>
      <c r="DH56" s="3162"/>
      <c r="DI56" s="3162"/>
      <c r="DJ56" s="3162"/>
      <c r="DK56" s="3162"/>
      <c r="DL56" s="3162"/>
      <c r="DM56" s="3162"/>
      <c r="DN56" s="3162"/>
      <c r="DO56" s="3163"/>
      <c r="DP56"/>
      <c r="DQ56"/>
      <c r="DR56"/>
      <c r="DS56"/>
      <c r="DT56"/>
      <c r="DU56"/>
      <c r="DV56"/>
      <c r="DW56"/>
      <c r="DX56"/>
      <c r="DY56"/>
      <c r="DZ56"/>
      <c r="EA56"/>
      <c r="EB56"/>
      <c r="EC56"/>
      <c r="ED56"/>
      <c r="EE56"/>
      <c r="EF56" s="237"/>
      <c r="EG56" s="387" t="str">
        <f>IF(AND(EH56="",EI56="",EJ56="",EG76&lt;&gt;0),"レ","")</f>
        <v/>
      </c>
      <c r="EH56" s="387" t="str">
        <f>IF(AND(EI56="",EJ56="",EH76&lt;&gt;0),"レ","")</f>
        <v/>
      </c>
      <c r="EI56" s="387" t="str">
        <f>IF(EI76&lt;&gt;0,"レ","")</f>
        <v/>
      </c>
      <c r="EJ56" s="387" t="str">
        <f>IF(AND(EI56="",EJ76&lt;&gt;0),"レ","")</f>
        <v/>
      </c>
      <c r="EK56" s="237"/>
      <c r="EL56" s="237"/>
      <c r="EM56" s="237"/>
      <c r="EN56" s="158"/>
      <c r="EO56" s="121" t="str">
        <f>IF($EN56="要是正",MAX($EO$7:EO55)+1,"")</f>
        <v/>
      </c>
      <c r="EP56" s="158"/>
      <c r="EQ56" s="158"/>
      <c r="ER56" s="158"/>
      <c r="ES56" s="150" t="str">
        <f>SUBSTITUTE(TRIM(ES59&amp;"　"&amp;ES60&amp;"　"&amp;ES61&amp;"　"&amp;ES62&amp;"　"&amp;ES63&amp;"　"&amp;ES64&amp;"　"&amp;ES65&amp;"　"&amp;ES66&amp;"　"&amp;ES67&amp;"　"&amp;ES68&amp;"　"&amp;ES69&amp;"　"&amp;ES70&amp;"　"&amp;ES71&amp;"　"&amp;ES72&amp;"　"&amp;ES73&amp;"　"&amp;ES74&amp;"　"&amp;ES75),"　",",")</f>
        <v/>
      </c>
      <c r="ET56" s="158"/>
      <c r="EU56" s="158"/>
      <c r="EV56" s="149" t="str">
        <f>IF(COUNTIF(EX59:EX75,1)&gt;0,"レ","")</f>
        <v/>
      </c>
      <c r="EW56" s="148"/>
      <c r="EX56" s="147" t="str">
        <f>IF(EV56="レ",TEXT(EY76,"e"),"")</f>
        <v/>
      </c>
      <c r="EY56" s="146" t="str">
        <f>IF(EV56="レ",MONTH(EY76),IF(AND(EI56="レ",FA56="レ",FA76=0),"",IF(AND(EI56="レ",FA56="レ",FA76&gt;0),"","")))</f>
        <v/>
      </c>
      <c r="EZ56" s="145"/>
      <c r="FA56" s="144" t="str">
        <f>IF(EV56="",IF(OR(FA76&gt;0,EI56="レ"),"レ",""),"")</f>
        <v/>
      </c>
      <c r="FB56" s="149" t="str">
        <f>IF(AND(COUNTIF(EN59:EN75,"要是正")=0,COUNTIF(FD59:FD75,1)&gt;0),"レ","")</f>
        <v/>
      </c>
      <c r="FC56" s="148"/>
      <c r="FD56" s="147" t="str">
        <f>IF(FB56="レ",TEXT(FE76,"e"),"")</f>
        <v/>
      </c>
      <c r="FE56" s="146" t="str">
        <f>IF(FB56="レ",MONTH(FE76),IF(AND(EJ56="レ",FG56="レ",FG76=0),"",IF(AND(EJ56="レ",FG56="レ",FG76&gt;0),"","")))</f>
        <v/>
      </c>
      <c r="FF56" s="145"/>
      <c r="FG56" s="144" t="str">
        <f>IF(FB56="",IF(OR(FG76&gt;0,EJ56="レ"),"レ",""),"")</f>
        <v/>
      </c>
      <c r="FH56" s="121"/>
      <c r="FI56" s="121"/>
      <c r="FJ56" s="228"/>
      <c r="FK56" s="130"/>
      <c r="FL56" s="130"/>
      <c r="FM56" s="130"/>
      <c r="FN56" s="130"/>
      <c r="FP56" s="11"/>
      <c r="FQ56" s="429"/>
      <c r="FR56" s="430"/>
      <c r="FS56" s="429"/>
      <c r="FT56" s="430"/>
      <c r="FU56" s="429"/>
      <c r="FV56" s="11"/>
      <c r="FW56" s="11"/>
      <c r="FX56" s="11"/>
      <c r="FY56" s="11"/>
      <c r="FZ56" s="11"/>
      <c r="GA56" s="11"/>
      <c r="GB56" s="11"/>
      <c r="GC56" s="11"/>
      <c r="GD56" s="11"/>
      <c r="GF56" s="741" t="str">
        <f>SUBSTITUTE(TRIM(GF59&amp;"　"&amp;GF60&amp;"　"&amp;GF61&amp;"　"&amp;GF62&amp;"　"&amp;GF63&amp;"　"&amp;GF64&amp;"　"&amp;GF65&amp;"　"&amp;GF66&amp;"　"&amp;GF67&amp;"　"&amp;GF68&amp;"　"&amp;GF69&amp;"　"&amp;GF70&amp;"　"&amp;GF71&amp;"　"&amp;GF72&amp;"　"&amp;GF73&amp;"　"&amp;GF74&amp;""&amp;GF75),"　",",")</f>
        <v/>
      </c>
      <c r="GG56" s="239" t="str">
        <f>IF($AZ56="○指摘なし","○","")</f>
        <v/>
      </c>
      <c r="GH56" s="239" t="str">
        <f>IF(OR($AZ56="×要是正（既存不適格以外）",$AZ56="△既存不適格"),"○","")</f>
        <v/>
      </c>
      <c r="GI56" s="239" t="str">
        <f>IF($AZ56="△既存不適格","○","")</f>
        <v/>
      </c>
      <c r="GJ56" s="239"/>
      <c r="GK56" s="248" t="str">
        <f>IF($AZ56="―対象外","○","")</f>
        <v/>
      </c>
      <c r="GL56" s="10" t="str">
        <f t="shared" si="96"/>
        <v/>
      </c>
      <c r="GM56" s="655"/>
      <c r="GN56" s="656"/>
      <c r="GO56" s="657"/>
      <c r="GP56" s="656"/>
      <c r="GQ56" s="658"/>
      <c r="GS56" s="411">
        <f t="shared" si="1"/>
        <v>0</v>
      </c>
      <c r="GT56" s="27"/>
      <c r="GU56" s="27"/>
      <c r="GV56" s="413"/>
    </row>
    <row r="57" spans="2:205" s="10" customFormat="1" ht="50.1" customHeight="1" thickBot="1" x14ac:dyDescent="0.2">
      <c r="B57" s="111"/>
      <c r="C57" s="229"/>
      <c r="D57" s="229"/>
      <c r="E57" s="229"/>
      <c r="F57" s="229"/>
      <c r="G57" s="229"/>
      <c r="H57" s="229"/>
      <c r="J57" s="241"/>
      <c r="K57" s="242"/>
      <c r="L57" s="242"/>
      <c r="M57" s="2967" t="s">
        <v>157</v>
      </c>
      <c r="N57" s="2967"/>
      <c r="O57" s="2967"/>
      <c r="P57" s="2965" t="s">
        <v>1289</v>
      </c>
      <c r="Q57" s="2965"/>
      <c r="R57" s="2965"/>
      <c r="S57" s="2965"/>
      <c r="T57" s="2965"/>
      <c r="U57" s="2965"/>
      <c r="V57" s="2965"/>
      <c r="W57" s="2965"/>
      <c r="X57" s="2965"/>
      <c r="Y57" s="2965"/>
      <c r="Z57" s="2965"/>
      <c r="AA57" s="2965" t="s">
        <v>1290</v>
      </c>
      <c r="AB57" s="2965"/>
      <c r="AC57" s="2965"/>
      <c r="AD57" s="2965"/>
      <c r="AE57" s="2965"/>
      <c r="AF57" s="2965"/>
      <c r="AG57" s="2965"/>
      <c r="AH57" s="2965"/>
      <c r="AI57" s="2965"/>
      <c r="AJ57" s="2965"/>
      <c r="AK57" s="2965"/>
      <c r="AL57" s="2965"/>
      <c r="AM57" s="2965"/>
      <c r="AN57" s="2965"/>
      <c r="AO57" s="2965"/>
      <c r="AP57" s="2965"/>
      <c r="AQ57" s="2965"/>
      <c r="AR57" s="2965"/>
      <c r="AS57" s="2965"/>
      <c r="AT57" s="2965"/>
      <c r="AU57" s="2965"/>
      <c r="AV57" s="2965"/>
      <c r="AW57" s="2965"/>
      <c r="AX57" s="2965"/>
      <c r="AY57" s="2965"/>
      <c r="AZ57" s="2965" t="s">
        <v>3528</v>
      </c>
      <c r="BA57" s="2965"/>
      <c r="BB57" s="2965"/>
      <c r="BC57" s="2965"/>
      <c r="BD57" s="2965"/>
      <c r="BE57" s="2965"/>
      <c r="BF57" s="2965"/>
      <c r="BG57" s="2965"/>
      <c r="BH57" s="2965"/>
      <c r="BI57" s="2965"/>
      <c r="BJ57" s="2965"/>
      <c r="BK57" s="2965"/>
      <c r="BL57" s="2967" t="s">
        <v>1429</v>
      </c>
      <c r="BM57" s="2967"/>
      <c r="BN57" s="2968" t="s">
        <v>156</v>
      </c>
      <c r="BO57" s="2968"/>
      <c r="BP57" s="2968"/>
      <c r="BQ57" s="2968"/>
      <c r="BR57" s="2968"/>
      <c r="BS57" s="2968"/>
      <c r="BT57" s="2968"/>
      <c r="BU57" s="2968"/>
      <c r="BV57" s="2968"/>
      <c r="BW57" s="2968"/>
      <c r="BX57" s="2968" t="s">
        <v>150</v>
      </c>
      <c r="BY57" s="2968"/>
      <c r="BZ57" s="2968"/>
      <c r="CA57" s="2968"/>
      <c r="CB57" s="2968"/>
      <c r="CC57" s="2968"/>
      <c r="CD57" s="2968"/>
      <c r="CE57" s="2968"/>
      <c r="CF57" s="2968"/>
      <c r="CG57" s="2968"/>
      <c r="CH57" s="2968"/>
      <c r="CI57" s="2968"/>
      <c r="CJ57" s="2968"/>
      <c r="CK57" s="2968"/>
      <c r="CL57" s="2968"/>
      <c r="CM57" s="2967" t="s">
        <v>155</v>
      </c>
      <c r="CN57" s="2968"/>
      <c r="CO57" s="2968"/>
      <c r="CP57" s="2968"/>
      <c r="CQ57" s="2968"/>
      <c r="CR57" s="2968"/>
      <c r="CS57" s="2968"/>
      <c r="CT57" s="2968"/>
      <c r="CU57" s="2968"/>
      <c r="CV57" s="2941" t="s">
        <v>154</v>
      </c>
      <c r="CW57" s="2941"/>
      <c r="CX57" s="2941"/>
      <c r="CY57" s="2941"/>
      <c r="CZ57" s="2941"/>
      <c r="DA57" s="2941"/>
      <c r="DB57" s="2941"/>
      <c r="DC57" s="2941"/>
      <c r="DD57" s="2941"/>
      <c r="DE57" s="2941"/>
      <c r="DF57" s="2941"/>
      <c r="DG57" s="2941"/>
      <c r="DH57" s="2941"/>
      <c r="DI57" s="2941"/>
      <c r="DJ57" s="2941"/>
      <c r="DK57" s="2941"/>
      <c r="DL57" s="2941"/>
      <c r="DM57" s="2941"/>
      <c r="DN57" s="2941"/>
      <c r="DO57" s="2942"/>
      <c r="DP57"/>
      <c r="DQ57"/>
      <c r="DR57"/>
      <c r="DS57"/>
      <c r="DT57"/>
      <c r="DU57"/>
      <c r="DV57"/>
      <c r="DW57"/>
      <c r="DX57"/>
      <c r="DY57"/>
      <c r="DZ57"/>
      <c r="EA57"/>
      <c r="EB57"/>
      <c r="EC57"/>
      <c r="ED57"/>
      <c r="EE57"/>
      <c r="EF57" s="237"/>
      <c r="EO57" s="121" t="s">
        <v>153</v>
      </c>
      <c r="EP57" s="143" t="s">
        <v>152</v>
      </c>
      <c r="ER57" s="142"/>
      <c r="ES57" s="2768" t="s">
        <v>151</v>
      </c>
      <c r="ET57" s="2923" t="s">
        <v>150</v>
      </c>
      <c r="EU57" s="141"/>
      <c r="EV57" s="2811" t="s">
        <v>149</v>
      </c>
      <c r="EW57" s="2812"/>
      <c r="EX57" s="2812"/>
      <c r="EY57" s="2812"/>
      <c r="EZ57" s="2812"/>
      <c r="FA57" s="2812"/>
      <c r="FB57" s="2813" t="s">
        <v>148</v>
      </c>
      <c r="FC57" s="2814"/>
      <c r="FD57" s="2814"/>
      <c r="FE57" s="2814"/>
      <c r="FF57" s="2814"/>
      <c r="FG57" s="2814"/>
      <c r="FH57" s="3033" t="s">
        <v>147</v>
      </c>
      <c r="FI57" s="3034"/>
      <c r="FJ57" s="3035"/>
      <c r="FK57" s="3033" t="s">
        <v>225</v>
      </c>
      <c r="FL57" s="3034"/>
      <c r="FM57" s="3034"/>
      <c r="FN57" s="3035"/>
      <c r="FO57" s="243"/>
      <c r="FP57" s="3147"/>
      <c r="FQ57" s="3147"/>
      <c r="FR57" s="3147"/>
      <c r="FS57" s="3147"/>
      <c r="FT57" s="3147"/>
      <c r="FU57" s="429"/>
      <c r="FV57" s="11"/>
      <c r="FW57" s="11"/>
      <c r="FX57" s="11"/>
      <c r="FY57" s="11"/>
      <c r="FZ57" s="3143"/>
      <c r="GA57" s="3143"/>
      <c r="GB57" s="3143"/>
      <c r="GC57" s="3143"/>
      <c r="GD57" s="3143"/>
      <c r="GE57" s="229"/>
      <c r="GF57" s="229"/>
      <c r="GG57" s="239"/>
      <c r="GH57" s="239"/>
      <c r="GI57" s="239"/>
      <c r="GJ57" s="239"/>
      <c r="GK57" s="240"/>
      <c r="GL57" s="1"/>
      <c r="GM57" s="659"/>
      <c r="GN57" s="660"/>
      <c r="GO57" s="661"/>
      <c r="GP57" s="660"/>
      <c r="GQ57" s="662"/>
      <c r="GS57" s="411" t="str">
        <f t="shared" si="1"/>
        <v>指摘の具体的内容等</v>
      </c>
      <c r="GT57" s="27"/>
      <c r="GU57" s="27"/>
      <c r="GV57" s="413"/>
    </row>
    <row r="58" spans="2:205" s="10" customFormat="1" ht="50.1" customHeight="1" thickBot="1" x14ac:dyDescent="0.2">
      <c r="B58" s="111"/>
      <c r="C58" s="229"/>
      <c r="D58" s="229"/>
      <c r="E58" s="229"/>
      <c r="F58" s="229"/>
      <c r="G58" s="229"/>
      <c r="H58" s="229"/>
      <c r="J58" s="241"/>
      <c r="K58" s="242"/>
      <c r="L58" s="242"/>
      <c r="M58" s="2936"/>
      <c r="N58" s="2936"/>
      <c r="O58" s="2936"/>
      <c r="P58" s="2966"/>
      <c r="Q58" s="2966"/>
      <c r="R58" s="2966"/>
      <c r="S58" s="2966"/>
      <c r="T58" s="2966"/>
      <c r="U58" s="2966"/>
      <c r="V58" s="2966"/>
      <c r="W58" s="2966"/>
      <c r="X58" s="2966"/>
      <c r="Y58" s="2966"/>
      <c r="Z58" s="2966"/>
      <c r="AA58" s="2966"/>
      <c r="AB58" s="2966"/>
      <c r="AC58" s="2966"/>
      <c r="AD58" s="2966"/>
      <c r="AE58" s="2966"/>
      <c r="AF58" s="2966"/>
      <c r="AG58" s="2966"/>
      <c r="AH58" s="2966"/>
      <c r="AI58" s="2966"/>
      <c r="AJ58" s="2966"/>
      <c r="AK58" s="2966"/>
      <c r="AL58" s="2966"/>
      <c r="AM58" s="2966"/>
      <c r="AN58" s="2966"/>
      <c r="AO58" s="2966"/>
      <c r="AP58" s="2966"/>
      <c r="AQ58" s="2966"/>
      <c r="AR58" s="2966"/>
      <c r="AS58" s="2966"/>
      <c r="AT58" s="2966"/>
      <c r="AU58" s="2966"/>
      <c r="AV58" s="2966"/>
      <c r="AW58" s="2966"/>
      <c r="AX58" s="2966"/>
      <c r="AY58" s="2966"/>
      <c r="AZ58" s="2966"/>
      <c r="BA58" s="2966"/>
      <c r="BB58" s="2966"/>
      <c r="BC58" s="2966"/>
      <c r="BD58" s="2966"/>
      <c r="BE58" s="2966"/>
      <c r="BF58" s="2966"/>
      <c r="BG58" s="2966"/>
      <c r="BH58" s="2966"/>
      <c r="BI58" s="2966"/>
      <c r="BJ58" s="2966"/>
      <c r="BK58" s="2966"/>
      <c r="BL58" s="2936"/>
      <c r="BM58" s="2936"/>
      <c r="BN58" s="2937"/>
      <c r="BO58" s="2937"/>
      <c r="BP58" s="2937"/>
      <c r="BQ58" s="2937"/>
      <c r="BR58" s="2937"/>
      <c r="BS58" s="2937"/>
      <c r="BT58" s="2937"/>
      <c r="BU58" s="2937"/>
      <c r="BV58" s="2937"/>
      <c r="BW58" s="2937"/>
      <c r="BX58" s="2937"/>
      <c r="BY58" s="2937"/>
      <c r="BZ58" s="2937"/>
      <c r="CA58" s="2937"/>
      <c r="CB58" s="2937"/>
      <c r="CC58" s="2937"/>
      <c r="CD58" s="2937"/>
      <c r="CE58" s="2937"/>
      <c r="CF58" s="2937"/>
      <c r="CG58" s="2937"/>
      <c r="CH58" s="2937"/>
      <c r="CI58" s="2937"/>
      <c r="CJ58" s="2937"/>
      <c r="CK58" s="2937"/>
      <c r="CL58" s="2937"/>
      <c r="CM58" s="2936" t="s">
        <v>146</v>
      </c>
      <c r="CN58" s="2936"/>
      <c r="CO58" s="2936"/>
      <c r="CP58" s="2936" t="s">
        <v>81</v>
      </c>
      <c r="CQ58" s="2936"/>
      <c r="CR58" s="2936"/>
      <c r="CS58" s="2936" t="s">
        <v>145</v>
      </c>
      <c r="CT58" s="2937"/>
      <c r="CU58" s="2937"/>
      <c r="CV58" s="2943"/>
      <c r="CW58" s="2943"/>
      <c r="CX58" s="2943"/>
      <c r="CY58" s="2943"/>
      <c r="CZ58" s="2943"/>
      <c r="DA58" s="2943"/>
      <c r="DB58" s="2943"/>
      <c r="DC58" s="2943"/>
      <c r="DD58" s="2943"/>
      <c r="DE58" s="2943"/>
      <c r="DF58" s="2943"/>
      <c r="DG58" s="2943"/>
      <c r="DH58" s="2943"/>
      <c r="DI58" s="2943"/>
      <c r="DJ58" s="2943"/>
      <c r="DK58" s="2943"/>
      <c r="DL58" s="2943"/>
      <c r="DM58" s="2943"/>
      <c r="DN58" s="2943"/>
      <c r="DO58" s="2944"/>
      <c r="DP58"/>
      <c r="DQ58"/>
      <c r="DR58"/>
      <c r="DS58"/>
      <c r="DT58"/>
      <c r="DU58"/>
      <c r="DV58"/>
      <c r="DW58"/>
      <c r="DX58"/>
      <c r="DY58"/>
      <c r="DZ58"/>
      <c r="EA58"/>
      <c r="EB58"/>
      <c r="EC58"/>
      <c r="ED58"/>
      <c r="EE58"/>
      <c r="EF58" s="237"/>
      <c r="EG58" s="131" t="s">
        <v>144</v>
      </c>
      <c r="EH58" s="131" t="s">
        <v>143</v>
      </c>
      <c r="EI58" s="131" t="s">
        <v>142</v>
      </c>
      <c r="EJ58" s="131" t="s">
        <v>141</v>
      </c>
      <c r="EK58" s="140" t="s">
        <v>140</v>
      </c>
      <c r="EL58" s="131" t="s">
        <v>139</v>
      </c>
      <c r="EM58" s="139" t="s">
        <v>138</v>
      </c>
      <c r="EN58" s="130" t="s">
        <v>137</v>
      </c>
      <c r="EO58" s="237"/>
      <c r="EP58" s="237"/>
      <c r="EQ58" s="108" t="s">
        <v>136</v>
      </c>
      <c r="ER58" s="138"/>
      <c r="ES58" s="2922"/>
      <c r="ET58" s="2924"/>
      <c r="EU58" s="137"/>
      <c r="EV58" s="136" t="s">
        <v>135</v>
      </c>
      <c r="EW58" s="134" t="s">
        <v>134</v>
      </c>
      <c r="EX58" s="134" t="s">
        <v>131</v>
      </c>
      <c r="EY58" s="133" t="s">
        <v>130</v>
      </c>
      <c r="EZ58" s="133" t="s">
        <v>129</v>
      </c>
      <c r="FA58" s="132" t="s">
        <v>128</v>
      </c>
      <c r="FB58" s="135" t="s">
        <v>133</v>
      </c>
      <c r="FC58" s="133" t="s">
        <v>132</v>
      </c>
      <c r="FD58" s="134" t="s">
        <v>131</v>
      </c>
      <c r="FE58" s="133" t="s">
        <v>130</v>
      </c>
      <c r="FF58" s="133" t="s">
        <v>129</v>
      </c>
      <c r="FG58" s="132" t="s">
        <v>128</v>
      </c>
      <c r="FH58" s="130" t="s">
        <v>127</v>
      </c>
      <c r="FI58" s="130" t="s">
        <v>126</v>
      </c>
      <c r="FJ58" s="162" t="s">
        <v>125</v>
      </c>
      <c r="FK58" s="244"/>
      <c r="FL58" s="130" t="s">
        <v>127</v>
      </c>
      <c r="FM58" s="130" t="s">
        <v>126</v>
      </c>
      <c r="FN58" s="161" t="s">
        <v>125</v>
      </c>
      <c r="FO58" s="160"/>
      <c r="FP58" s="11"/>
      <c r="FQ58" s="429"/>
      <c r="FR58" s="430"/>
      <c r="FS58" s="429"/>
      <c r="FT58" s="430"/>
      <c r="FU58" s="429"/>
      <c r="FV58" s="11"/>
      <c r="FW58" s="11"/>
      <c r="FX58" s="11"/>
      <c r="FY58" s="11"/>
      <c r="FZ58" s="11"/>
      <c r="GA58" s="626"/>
      <c r="GB58" s="626"/>
      <c r="GC58" s="626"/>
      <c r="GD58" s="626"/>
      <c r="GE58" s="229"/>
      <c r="GF58" s="495" t="str">
        <f>TRIM(GF59&amp;"　"&amp;GF60&amp;"　"&amp;GF61&amp;"　"&amp;GF62&amp;"　"&amp;GF63&amp;"　"&amp;GF64&amp;"　"&amp;GF65&amp;"　"&amp;GF66&amp;"　"&amp;GF67&amp;"　"&amp;GF68&amp;"　"&amp;GF69&amp;"　"&amp;GF70&amp;"　"&amp;GF71&amp;"　"&amp;GF72&amp;"　"&amp;GF73&amp;"　"&amp;GF74&amp;"　"&amp;GF75)</f>
        <v/>
      </c>
      <c r="GG58" s="239"/>
      <c r="GH58" s="239"/>
      <c r="GI58" s="239"/>
      <c r="GJ58" s="239"/>
      <c r="GK58" s="240"/>
      <c r="GL58" s="495" t="str">
        <f>TRIM(GL59&amp;"　"&amp;GL60&amp;"　"&amp;GL61&amp;"　"&amp;GL62&amp;"　"&amp;GL63&amp;"　"&amp;GL64&amp;"　"&amp;GL65&amp;"　"&amp;GL66&amp;"　"&amp;GL67&amp;"　"&amp;GL68&amp;"　"&amp;GL69&amp;"　"&amp;GL70&amp;"　"&amp;GL71&amp;"　"&amp;GL72&amp;"　"&amp;GL73&amp;"　"&amp;GL74&amp;"　"&amp;GL75)</f>
        <v/>
      </c>
      <c r="GM58" s="404" t="s">
        <v>135</v>
      </c>
      <c r="GN58" s="405" t="s">
        <v>134</v>
      </c>
      <c r="GO58" s="405" t="s">
        <v>131</v>
      </c>
      <c r="GP58" s="421" t="s">
        <v>130</v>
      </c>
      <c r="GQ58" s="406" t="s">
        <v>128</v>
      </c>
      <c r="GS58" s="411">
        <f t="shared" si="1"/>
        <v>0</v>
      </c>
      <c r="GT58" s="27"/>
      <c r="GU58" s="27"/>
      <c r="GV58" s="413"/>
    </row>
    <row r="59" spans="2:205" s="10" customFormat="1" ht="50.1" customHeight="1" x14ac:dyDescent="0.15">
      <c r="B59" s="111"/>
      <c r="C59" s="229"/>
      <c r="D59" s="229"/>
      <c r="E59" s="229"/>
      <c r="F59" s="229"/>
      <c r="G59" s="229"/>
      <c r="H59" s="229"/>
      <c r="J59" s="238"/>
      <c r="K59" s="242"/>
      <c r="L59" s="242"/>
      <c r="M59" s="2775" t="s">
        <v>973</v>
      </c>
      <c r="N59" s="2775"/>
      <c r="O59" s="2775"/>
      <c r="P59" s="2795" t="s">
        <v>354</v>
      </c>
      <c r="Q59" s="2796"/>
      <c r="R59" s="2796"/>
      <c r="S59" s="2797"/>
      <c r="T59" s="2795" t="s">
        <v>353</v>
      </c>
      <c r="U59" s="2796"/>
      <c r="V59" s="2796"/>
      <c r="W59" s="2796"/>
      <c r="X59" s="2796"/>
      <c r="Y59" s="2796"/>
      <c r="Z59" s="2797"/>
      <c r="AA59" s="2776" t="s">
        <v>512</v>
      </c>
      <c r="AB59" s="2776"/>
      <c r="AC59" s="2776"/>
      <c r="AD59" s="2776"/>
      <c r="AE59" s="2776"/>
      <c r="AF59" s="2776"/>
      <c r="AG59" s="2776"/>
      <c r="AH59" s="2776"/>
      <c r="AI59" s="2776"/>
      <c r="AJ59" s="2776"/>
      <c r="AK59" s="2776"/>
      <c r="AL59" s="2776"/>
      <c r="AM59" s="2776"/>
      <c r="AN59" s="2776"/>
      <c r="AO59" s="2776"/>
      <c r="AP59" s="2776"/>
      <c r="AQ59" s="2776"/>
      <c r="AR59" s="2776"/>
      <c r="AS59" s="2776"/>
      <c r="AT59" s="2776"/>
      <c r="AU59" s="2776"/>
      <c r="AV59" s="2776"/>
      <c r="AW59" s="2776"/>
      <c r="AX59" s="2776"/>
      <c r="AY59" s="2777"/>
      <c r="AZ59" s="2953"/>
      <c r="BA59" s="2953"/>
      <c r="BB59" s="2953"/>
      <c r="BC59" s="2953"/>
      <c r="BD59" s="2953"/>
      <c r="BE59" s="2953"/>
      <c r="BF59" s="2953"/>
      <c r="BG59" s="2953"/>
      <c r="BH59" s="2953"/>
      <c r="BI59" s="2953"/>
      <c r="BJ59" s="2953"/>
      <c r="BK59" s="2953"/>
      <c r="BL59" s="2819"/>
      <c r="BM59" s="2819"/>
      <c r="BN59" s="2820"/>
      <c r="BO59" s="2820"/>
      <c r="BP59" s="2820"/>
      <c r="BQ59" s="2820"/>
      <c r="BR59" s="2820"/>
      <c r="BS59" s="2820"/>
      <c r="BT59" s="2820"/>
      <c r="BU59" s="2820"/>
      <c r="BV59" s="2820"/>
      <c r="BW59" s="2820"/>
      <c r="BX59" s="2963"/>
      <c r="BY59" s="2963"/>
      <c r="BZ59" s="2963"/>
      <c r="CA59" s="2963"/>
      <c r="CB59" s="2963"/>
      <c r="CC59" s="2963"/>
      <c r="CD59" s="2963"/>
      <c r="CE59" s="2963"/>
      <c r="CF59" s="2963"/>
      <c r="CG59" s="2963"/>
      <c r="CH59" s="2963"/>
      <c r="CI59" s="2963"/>
      <c r="CJ59" s="2963"/>
      <c r="CK59" s="2963"/>
      <c r="CL59" s="2963"/>
      <c r="CM59" s="3046"/>
      <c r="CN59" s="3046"/>
      <c r="CO59" s="3046"/>
      <c r="CP59" s="3046"/>
      <c r="CQ59" s="3046"/>
      <c r="CR59" s="3046"/>
      <c r="CS59" s="3032"/>
      <c r="CT59" s="2953"/>
      <c r="CU59" s="2953"/>
      <c r="CV59" s="2969"/>
      <c r="CW59" s="2970"/>
      <c r="CX59" s="2970"/>
      <c r="CY59" s="2970"/>
      <c r="CZ59" s="2970"/>
      <c r="DA59" s="2970"/>
      <c r="DB59" s="2970"/>
      <c r="DC59" s="2970"/>
      <c r="DD59" s="2970"/>
      <c r="DE59" s="2970"/>
      <c r="DF59" s="2970"/>
      <c r="DG59" s="2970"/>
      <c r="DH59" s="2970"/>
      <c r="DI59" s="2970"/>
      <c r="DJ59" s="2970"/>
      <c r="DK59" s="2970"/>
      <c r="DL59" s="2970"/>
      <c r="DM59" s="2970"/>
      <c r="DN59" s="2970"/>
      <c r="DO59" s="2971"/>
      <c r="DP59"/>
      <c r="DQ59"/>
      <c r="DR59"/>
      <c r="DS59"/>
      <c r="DT59"/>
      <c r="DU59"/>
      <c r="DV59"/>
      <c r="DW59"/>
      <c r="DX59"/>
      <c r="DY59"/>
      <c r="DZ59"/>
      <c r="EA59"/>
      <c r="EB59"/>
      <c r="EC59"/>
      <c r="ED59"/>
      <c r="EE59"/>
      <c r="EF59" s="237"/>
      <c r="EG59" s="131">
        <f t="shared" ref="EG59:EG75" si="97">COUNTIFS(AZ59,"―対象外")</f>
        <v>0</v>
      </c>
      <c r="EH59" s="131">
        <f t="shared" ref="EH59:EH66" si="98">COUNTIFS(AZ59,"○指摘なし")</f>
        <v>0</v>
      </c>
      <c r="EI59" s="131">
        <f t="shared" ref="EI59:EI66" si="99">COUNTIFS(AZ59,"×要是正（既存不適格以外）")</f>
        <v>0</v>
      </c>
      <c r="EJ59" s="131">
        <f t="shared" ref="EJ59:EJ66" si="100">COUNTIFS(AZ59,"△既存不適格")</f>
        <v>0</v>
      </c>
      <c r="EK59" s="247" t="s">
        <v>513</v>
      </c>
      <c r="EL59" s="131" t="str">
        <f>$P$59</f>
        <v>自家用発電装置</v>
      </c>
      <c r="EM59" s="130">
        <f t="shared" ref="EM59:EM67" si="101">COUNTA(CM59:CR59)</f>
        <v>0</v>
      </c>
      <c r="EN59" s="129" t="str">
        <f t="shared" ref="EN59:EN67" si="102">IF(AZ59="×要是正（既存不適格以外）","要是正","")&amp;IF(AZ59="△既存不適格","既存不適格","")</f>
        <v/>
      </c>
      <c r="EO59" s="121" t="str">
        <f>IF($EN59="要是正",MAX($EO$14:EO58)+1,"")</f>
        <v/>
      </c>
      <c r="EP59" s="121" t="str">
        <f>IF($EN59="要是正",MAX($EP$14:EP58)+1,"")</f>
        <v/>
      </c>
      <c r="EQ59" s="128" t="str">
        <f t="shared" ref="EQ59:EQ67" si="103">IF(OR(AZ59="×要是正（既存不適格以外）",AZ59="△既存不適格"),EK59,"")</f>
        <v/>
      </c>
      <c r="ER59" s="127" t="str">
        <f t="shared" ref="ER59:ER67" si="104">IF(OR($EN59="要是正",$EN59="既存不適格"),$EL59,"")</f>
        <v/>
      </c>
      <c r="ES59" s="122" t="str">
        <f t="shared" ref="ES59:ES67" si="105">IF($EN59="要是正",IF(BN59="","",BN59),"")</f>
        <v/>
      </c>
      <c r="ET59" s="157" t="str">
        <f t="shared" ref="ET59:ET67" si="106">IF($EN59="要是正",IF(BX59="","",BX59),"")</f>
        <v/>
      </c>
      <c r="EU59" s="156" t="str">
        <f t="shared" ref="EU59:EU75" si="107">IF(CS59="未定","未定",IF(GN59="0","",IF(CS59="予定",TEXT(GN59,"([$-ja-JP]ge.m);@"),IF(CS59="改善済",TEXT(GN59,"[$-ja-JP]ge.m;@"),TEXT(EW59,"[$-ja-JP]ge.m;@")))))</f>
        <v/>
      </c>
      <c r="EV59" s="125" t="str">
        <f>IF(OR(EN59="要是正",EN59="既存不適格"),IF(OR(EM59&lt;2,CS59&lt;&gt;"予定"),"","令和"&amp;CM59&amp;"年"&amp;CP59&amp;"月1日"),"")</f>
        <v/>
      </c>
      <c r="EW59" s="123" t="str">
        <f>IF(EV59="","0",DATEVALUE(EV59))</f>
        <v>0</v>
      </c>
      <c r="EX59" s="124" t="str">
        <f t="shared" ref="EX59:EX75" si="108">IF(EN59="要是正",IF(AND(CS59="予定",EM59=2),1,IF(CS59="改善済",2,"")),"")</f>
        <v/>
      </c>
      <c r="EY59" s="123" t="str">
        <f>IF(EX59=1,EW59,"0")</f>
        <v>0</v>
      </c>
      <c r="EZ59" s="123" t="str">
        <f>IF(EX59=2,EW59,"0")</f>
        <v>0</v>
      </c>
      <c r="FA59" s="122" t="str">
        <f>IF(AND(EN59="要是正",AND(EM59=0,CS59="未定")),CS59,"")</f>
        <v/>
      </c>
      <c r="FB59" s="125" t="str">
        <f t="shared" ref="FB59:FB75" si="109">IF(EN59="既存不適格",IF(OR(EM59&lt;2,CS59&lt;&gt;"予定"),"","令和"&amp;CM59&amp;"年"&amp;CP59&amp;"月1日"),"")</f>
        <v/>
      </c>
      <c r="FC59" s="123" t="str">
        <f>IF(FB59="","0",DATEVALUE(FB59))</f>
        <v>0</v>
      </c>
      <c r="FD59" s="124" t="str">
        <f t="shared" ref="FD59:FD75" si="110">IF(EN59="既存不適格",IF(AND(CS59="予定",EM59=2),1,IF(CS59="改善済",2,"")),"")</f>
        <v/>
      </c>
      <c r="FE59" s="123" t="str">
        <f>IF(FD59=1,FC59,"0")</f>
        <v>0</v>
      </c>
      <c r="FF59" s="123" t="str">
        <f>IF(FD59=2,FC59,"0")</f>
        <v>0</v>
      </c>
      <c r="FG59" s="122" t="str">
        <f>IF(AND(EN59="既存不適格",AND(EM59=0,CS59="未定")),CS59,"")</f>
        <v/>
      </c>
      <c r="FH59" s="121"/>
      <c r="FI59" s="121"/>
      <c r="FJ59" s="228"/>
      <c r="FK59" s="130">
        <v>13</v>
      </c>
      <c r="FL59" s="130" t="s">
        <v>185</v>
      </c>
      <c r="FM59" s="130" t="s">
        <v>213</v>
      </c>
      <c r="FN59" s="130" t="s">
        <v>212</v>
      </c>
      <c r="FP59" s="11"/>
      <c r="FQ59" s="429"/>
      <c r="FR59" s="430"/>
      <c r="FS59" s="429"/>
      <c r="FT59" s="430"/>
      <c r="FU59" s="429"/>
      <c r="FV59" s="11"/>
      <c r="FW59" s="11"/>
      <c r="FX59" s="11"/>
      <c r="FY59" s="11"/>
      <c r="FZ59" s="11"/>
      <c r="GA59" s="11"/>
      <c r="GB59" s="11"/>
      <c r="GC59" s="11"/>
      <c r="GD59" s="11"/>
      <c r="GF59" s="10" t="str">
        <f>IF(EN59="要是正",IF(BN59="","",EQ59&amp;" "&amp;GW59&amp;" "&amp;BN59&amp;"、"),"")</f>
        <v/>
      </c>
      <c r="GG59" s="239" t="str">
        <f t="shared" ref="GG59:GG75" si="111">IF($AZ59="○指摘なし","○",IF($AZ59="―対象外","―",""))</f>
        <v/>
      </c>
      <c r="GH59" s="239" t="str">
        <f t="shared" ref="GH59:GH75" si="112">IF(OR($AZ59="×要是正（既存不適格以外）",$AZ59="△既存不適格"),"○", IF($AZ59="―対象外","―",""))</f>
        <v/>
      </c>
      <c r="GI59" s="239" t="str">
        <f t="shared" ref="GI59:GI75" si="113">IF($AZ59="△既存不適格","○", IF($AZ59="―対象外","―",""))</f>
        <v/>
      </c>
      <c r="GJ59" s="239">
        <f t="shared" ref="GJ59:GJ75" si="114">IF($AZ59="―対象外","―",$BL59)</f>
        <v>0</v>
      </c>
      <c r="GK59" s="248" t="str">
        <f t="shared" ref="GK59:GK66" si="115">IF($AZ59="―対象外","○","")</f>
        <v/>
      </c>
      <c r="GL59" s="10" t="str">
        <f>IF(EN59="要是正",IF(BN59="","",EK59&amp;" " &amp; BN59&amp;CHAR(10)),"")</f>
        <v/>
      </c>
      <c r="GM59" s="407" t="str">
        <f>IF(NOT(OR(CS59="未定",CS59="")),"令和"&amp;CM59&amp;"年"&amp;CP59&amp;"月1日","")</f>
        <v/>
      </c>
      <c r="GN59" s="408" t="str">
        <f t="shared" ref="GN59:GN75" si="116">IF(GM59="","0",DATEVALUE(GM59))</f>
        <v>0</v>
      </c>
      <c r="GO59" s="409" t="str">
        <f>IF(OR(CS59="予定",CS59="改善済"),1,"")</f>
        <v/>
      </c>
      <c r="GP59" s="408" t="str">
        <f>IF(GO59=1,GN59,"0")</f>
        <v>0</v>
      </c>
      <c r="GQ59" s="410" t="str">
        <f>IF(AND(EP59="要是正",AND(EO59=0,CS59="未定")),CS59,"")</f>
        <v/>
      </c>
      <c r="GS59" s="411">
        <f t="shared" si="1"/>
        <v>0</v>
      </c>
      <c r="GT59" s="27"/>
      <c r="GU59" s="27"/>
      <c r="GV59" s="413"/>
      <c r="GW59" s="10" t="str">
        <f>$T$59</f>
        <v>自家用発電装置等の状況</v>
      </c>
    </row>
    <row r="60" spans="2:205" s="10" customFormat="1" ht="50.1" customHeight="1" x14ac:dyDescent="0.15">
      <c r="B60" s="111"/>
      <c r="C60" s="229"/>
      <c r="D60" s="229"/>
      <c r="E60" s="229"/>
      <c r="F60" s="229"/>
      <c r="G60" s="229"/>
      <c r="H60" s="229"/>
      <c r="J60" s="238"/>
      <c r="K60" s="242"/>
      <c r="L60" s="242"/>
      <c r="M60" s="2775" t="s">
        <v>6363</v>
      </c>
      <c r="N60" s="2775"/>
      <c r="O60" s="2775"/>
      <c r="P60" s="2798"/>
      <c r="Q60" s="2799"/>
      <c r="R60" s="2799"/>
      <c r="S60" s="2800"/>
      <c r="T60" s="2798"/>
      <c r="U60" s="2799"/>
      <c r="V60" s="2799"/>
      <c r="W60" s="2799"/>
      <c r="X60" s="2799"/>
      <c r="Y60" s="2799"/>
      <c r="Z60" s="2800"/>
      <c r="AA60" s="2776" t="s">
        <v>510</v>
      </c>
      <c r="AB60" s="2776"/>
      <c r="AC60" s="2776"/>
      <c r="AD60" s="2776"/>
      <c r="AE60" s="2776"/>
      <c r="AF60" s="2776"/>
      <c r="AG60" s="2776"/>
      <c r="AH60" s="2776"/>
      <c r="AI60" s="2776"/>
      <c r="AJ60" s="2776"/>
      <c r="AK60" s="2776"/>
      <c r="AL60" s="2776"/>
      <c r="AM60" s="2776"/>
      <c r="AN60" s="2776"/>
      <c r="AO60" s="2776"/>
      <c r="AP60" s="2776"/>
      <c r="AQ60" s="2776"/>
      <c r="AR60" s="2776"/>
      <c r="AS60" s="2776"/>
      <c r="AT60" s="2776"/>
      <c r="AU60" s="2776"/>
      <c r="AV60" s="2776"/>
      <c r="AW60" s="2776"/>
      <c r="AX60" s="2776"/>
      <c r="AY60" s="2777"/>
      <c r="AZ60" s="2953"/>
      <c r="BA60" s="2953"/>
      <c r="BB60" s="2953"/>
      <c r="BC60" s="2953"/>
      <c r="BD60" s="2953"/>
      <c r="BE60" s="2953"/>
      <c r="BF60" s="2953"/>
      <c r="BG60" s="2953"/>
      <c r="BH60" s="2953"/>
      <c r="BI60" s="2953"/>
      <c r="BJ60" s="2953"/>
      <c r="BK60" s="2953"/>
      <c r="BL60" s="2819"/>
      <c r="BM60" s="2819"/>
      <c r="BN60" s="2820"/>
      <c r="BO60" s="2820"/>
      <c r="BP60" s="2820"/>
      <c r="BQ60" s="2820"/>
      <c r="BR60" s="2820"/>
      <c r="BS60" s="2820"/>
      <c r="BT60" s="2820"/>
      <c r="BU60" s="2820"/>
      <c r="BV60" s="2820"/>
      <c r="BW60" s="2820"/>
      <c r="BX60" s="2780"/>
      <c r="BY60" s="2780"/>
      <c r="BZ60" s="2780"/>
      <c r="CA60" s="2780"/>
      <c r="CB60" s="2780"/>
      <c r="CC60" s="2780"/>
      <c r="CD60" s="2780"/>
      <c r="CE60" s="2780"/>
      <c r="CF60" s="2780"/>
      <c r="CG60" s="2780"/>
      <c r="CH60" s="2780"/>
      <c r="CI60" s="2780"/>
      <c r="CJ60" s="2780"/>
      <c r="CK60" s="2780"/>
      <c r="CL60" s="2780"/>
      <c r="CM60" s="3036"/>
      <c r="CN60" s="3036"/>
      <c r="CO60" s="3036"/>
      <c r="CP60" s="3036"/>
      <c r="CQ60" s="3036"/>
      <c r="CR60" s="3036"/>
      <c r="CS60" s="3031"/>
      <c r="CT60" s="2790"/>
      <c r="CU60" s="2790"/>
      <c r="CV60" s="2835"/>
      <c r="CW60" s="2836"/>
      <c r="CX60" s="2836"/>
      <c r="CY60" s="2836"/>
      <c r="CZ60" s="2836"/>
      <c r="DA60" s="2836"/>
      <c r="DB60" s="2836"/>
      <c r="DC60" s="2836"/>
      <c r="DD60" s="2836"/>
      <c r="DE60" s="2836"/>
      <c r="DF60" s="2836"/>
      <c r="DG60" s="2836"/>
      <c r="DH60" s="2836"/>
      <c r="DI60" s="2836"/>
      <c r="DJ60" s="2836"/>
      <c r="DK60" s="2836"/>
      <c r="DL60" s="2836"/>
      <c r="DM60" s="2836"/>
      <c r="DN60" s="2836"/>
      <c r="DO60" s="2837"/>
      <c r="DP60"/>
      <c r="DQ60"/>
      <c r="DR60"/>
      <c r="DS60"/>
      <c r="DT60"/>
      <c r="DU60"/>
      <c r="DV60"/>
      <c r="DW60"/>
      <c r="DX60"/>
      <c r="DY60"/>
      <c r="DZ60"/>
      <c r="EA60"/>
      <c r="EB60"/>
      <c r="EC60"/>
      <c r="ED60"/>
      <c r="EE60"/>
      <c r="EF60" s="237"/>
      <c r="EG60" s="131">
        <f t="shared" si="97"/>
        <v>0</v>
      </c>
      <c r="EH60" s="131">
        <f t="shared" si="98"/>
        <v>0</v>
      </c>
      <c r="EI60" s="131">
        <f t="shared" si="99"/>
        <v>0</v>
      </c>
      <c r="EJ60" s="131">
        <f t="shared" si="100"/>
        <v>0</v>
      </c>
      <c r="EK60" s="247" t="s">
        <v>511</v>
      </c>
      <c r="EL60" s="131" t="str">
        <f t="shared" ref="EL60:EL75" si="117">$P$59</f>
        <v>自家用発電装置</v>
      </c>
      <c r="EM60" s="130">
        <f t="shared" si="101"/>
        <v>0</v>
      </c>
      <c r="EN60" s="129" t="str">
        <f t="shared" si="102"/>
        <v/>
      </c>
      <c r="EO60" s="121" t="str">
        <f>IF($EN60="要是正",MAX($EO$14:EO59)+1,"")</f>
        <v/>
      </c>
      <c r="EP60" s="121" t="str">
        <f>IF($EN60="要是正",MAX($EP$14:EP59)+1,"")</f>
        <v/>
      </c>
      <c r="EQ60" s="128" t="str">
        <f t="shared" si="103"/>
        <v/>
      </c>
      <c r="ER60" s="127" t="str">
        <f t="shared" si="104"/>
        <v/>
      </c>
      <c r="ES60" s="122" t="str">
        <f t="shared" si="105"/>
        <v/>
      </c>
      <c r="ET60" s="157" t="str">
        <f t="shared" si="106"/>
        <v/>
      </c>
      <c r="EU60" s="156" t="str">
        <f t="shared" si="107"/>
        <v/>
      </c>
      <c r="EV60" s="125" t="str">
        <f t="shared" ref="EV60:EV75" si="118">IF(OR(EN60="要是正",EN60="既存不適格"),IF(OR(EM60&lt;2,CS60&lt;&gt;"予定"),"","令和"&amp;CM60&amp;"年"&amp;CP60&amp;"月1日"),"")</f>
        <v/>
      </c>
      <c r="EW60" s="123" t="str">
        <f t="shared" ref="EW60:EW75" si="119">IF(EV60="","0",DATEVALUE(EV60))</f>
        <v>0</v>
      </c>
      <c r="EX60" s="124" t="str">
        <f t="shared" si="108"/>
        <v/>
      </c>
      <c r="EY60" s="123" t="str">
        <f t="shared" ref="EY60:EY75" si="120">IF(EX60=1,EW60,"0")</f>
        <v>0</v>
      </c>
      <c r="EZ60" s="123" t="str">
        <f t="shared" ref="EZ60:EZ75" si="121">IF(EX60=2,EW60,"0")</f>
        <v>0</v>
      </c>
      <c r="FA60" s="122" t="str">
        <f t="shared" ref="FA60:FA75" si="122">IF(AND(EN60="要是正",AND(EM60=0,CS60="未定")),CS60,"")</f>
        <v/>
      </c>
      <c r="FB60" s="125" t="str">
        <f t="shared" si="109"/>
        <v/>
      </c>
      <c r="FC60" s="123" t="str">
        <f t="shared" ref="FC60:FC75" si="123">IF(FB60="","0",DATEVALUE(FB60))</f>
        <v>0</v>
      </c>
      <c r="FD60" s="124" t="str">
        <f t="shared" si="110"/>
        <v/>
      </c>
      <c r="FE60" s="123" t="str">
        <f t="shared" ref="FE60:FE75" si="124">IF(FD60=1,FC60,"0")</f>
        <v>0</v>
      </c>
      <c r="FF60" s="123" t="str">
        <f t="shared" ref="FF60:FF75" si="125">IF(FD60=2,FC60,"0")</f>
        <v>0</v>
      </c>
      <c r="FG60" s="122" t="str">
        <f t="shared" ref="FG60:FG75" si="126">IF(AND(EN60="既存不適格",AND(EM60=0,CS60="未定")),CS60,"")</f>
        <v/>
      </c>
      <c r="FH60" s="121"/>
      <c r="FI60" s="121"/>
      <c r="FJ60" s="620"/>
      <c r="FK60" s="130">
        <v>14</v>
      </c>
      <c r="FL60" s="130" t="s">
        <v>185</v>
      </c>
      <c r="FM60" s="130" t="s">
        <v>209</v>
      </c>
      <c r="FN60" s="130" t="s">
        <v>208</v>
      </c>
      <c r="FP60" s="11"/>
      <c r="FQ60" s="429"/>
      <c r="FR60" s="430"/>
      <c r="FS60" s="429"/>
      <c r="FT60" s="430"/>
      <c r="FU60" s="429"/>
      <c r="FV60" s="11"/>
      <c r="FW60" s="11"/>
      <c r="FX60" s="11"/>
      <c r="FY60" s="11"/>
      <c r="FZ60" s="11"/>
      <c r="GA60" s="11"/>
      <c r="GB60" s="11"/>
      <c r="GC60" s="11"/>
      <c r="GD60" s="11"/>
      <c r="GF60" s="10" t="str">
        <f t="shared" ref="GF60:GF75" si="127">IF(EN60="要是正",IF(BN60="","",EQ60&amp;" "&amp;GW60&amp;" "&amp;BN60&amp;"、"),"")</f>
        <v/>
      </c>
      <c r="GG60" s="239" t="str">
        <f t="shared" si="111"/>
        <v/>
      </c>
      <c r="GH60" s="239" t="str">
        <f t="shared" si="112"/>
        <v/>
      </c>
      <c r="GI60" s="239" t="str">
        <f t="shared" si="113"/>
        <v/>
      </c>
      <c r="GJ60" s="239">
        <f t="shared" si="114"/>
        <v>0</v>
      </c>
      <c r="GK60" s="248" t="str">
        <f t="shared" si="115"/>
        <v/>
      </c>
      <c r="GL60" s="10" t="str">
        <f t="shared" ref="GL60:GL75" si="128">IF(EN60="要是正",IF(BN60="","",EK60&amp;" " &amp; BN60&amp;CHAR(10)),"")</f>
        <v/>
      </c>
      <c r="GM60" s="407" t="str">
        <f t="shared" ref="GM60:GM75" si="129">IF(NOT(OR(CS60="未定",CS60="")),"令和"&amp;CM60&amp;"年"&amp;CP60&amp;"月1日","")</f>
        <v/>
      </c>
      <c r="GN60" s="408" t="str">
        <f t="shared" si="116"/>
        <v>0</v>
      </c>
      <c r="GO60" s="409" t="str">
        <f t="shared" ref="GO60:GO75" si="130">IF(OR(CS60="予定",CS60="改善済"),1,"")</f>
        <v/>
      </c>
      <c r="GP60" s="408" t="str">
        <f t="shared" ref="GP60:GP75" si="131">IF(GO60=1,GN60,"0")</f>
        <v>0</v>
      </c>
      <c r="GQ60" s="410" t="str">
        <f t="shared" ref="GQ60:GQ75" si="132">IF(AND(EP60="要是正",AND(EO60=0,CS60="未定")),CS60,"")</f>
        <v/>
      </c>
      <c r="GS60" s="411">
        <f t="shared" si="1"/>
        <v>0</v>
      </c>
      <c r="GT60" s="27"/>
      <c r="GU60" s="27"/>
      <c r="GV60" s="413"/>
      <c r="GW60" s="10" t="str">
        <f t="shared" ref="GW60:GW70" si="133">$T$59</f>
        <v>自家用発電装置等の状況</v>
      </c>
    </row>
    <row r="61" spans="2:205" s="10" customFormat="1" ht="50.1" customHeight="1" x14ac:dyDescent="0.15">
      <c r="B61" s="111"/>
      <c r="C61" s="229"/>
      <c r="D61" s="229"/>
      <c r="E61" s="229"/>
      <c r="F61" s="229"/>
      <c r="G61" s="253">
        <v>50</v>
      </c>
      <c r="H61" s="229"/>
      <c r="J61" s="238"/>
      <c r="K61" s="242"/>
      <c r="L61" s="242"/>
      <c r="M61" s="2775" t="s">
        <v>6344</v>
      </c>
      <c r="N61" s="2775"/>
      <c r="O61" s="2775"/>
      <c r="P61" s="2798"/>
      <c r="Q61" s="2799"/>
      <c r="R61" s="2799"/>
      <c r="S61" s="2800"/>
      <c r="T61" s="2798"/>
      <c r="U61" s="2799"/>
      <c r="V61" s="2799"/>
      <c r="W61" s="2799"/>
      <c r="X61" s="2799"/>
      <c r="Y61" s="2799"/>
      <c r="Z61" s="2800"/>
      <c r="AA61" s="2850" t="s">
        <v>508</v>
      </c>
      <c r="AB61" s="2850"/>
      <c r="AC61" s="2850"/>
      <c r="AD61" s="2850"/>
      <c r="AE61" s="2850"/>
      <c r="AF61" s="2850"/>
      <c r="AG61" s="2850"/>
      <c r="AH61" s="2850"/>
      <c r="AI61" s="2850"/>
      <c r="AJ61" s="2850"/>
      <c r="AK61" s="2850"/>
      <c r="AL61" s="2850"/>
      <c r="AM61" s="2850"/>
      <c r="AN61" s="2850"/>
      <c r="AO61" s="2850"/>
      <c r="AP61" s="2850"/>
      <c r="AQ61" s="2850"/>
      <c r="AR61" s="2850"/>
      <c r="AS61" s="2850"/>
      <c r="AT61" s="2850"/>
      <c r="AU61" s="2850"/>
      <c r="AV61" s="2850"/>
      <c r="AW61" s="2850"/>
      <c r="AX61" s="2850"/>
      <c r="AY61" s="2851"/>
      <c r="AZ61" s="2953"/>
      <c r="BA61" s="2953"/>
      <c r="BB61" s="2953"/>
      <c r="BC61" s="2953"/>
      <c r="BD61" s="2953"/>
      <c r="BE61" s="2953"/>
      <c r="BF61" s="2953"/>
      <c r="BG61" s="2953"/>
      <c r="BH61" s="2953"/>
      <c r="BI61" s="2953"/>
      <c r="BJ61" s="2953"/>
      <c r="BK61" s="2953"/>
      <c r="BL61" s="2819"/>
      <c r="BM61" s="2819"/>
      <c r="BN61" s="2820"/>
      <c r="BO61" s="2820"/>
      <c r="BP61" s="2820"/>
      <c r="BQ61" s="2820"/>
      <c r="BR61" s="2820"/>
      <c r="BS61" s="2820"/>
      <c r="BT61" s="2820"/>
      <c r="BU61" s="2820"/>
      <c r="BV61" s="2820"/>
      <c r="BW61" s="2820"/>
      <c r="BX61" s="2780"/>
      <c r="BY61" s="2780"/>
      <c r="BZ61" s="2780"/>
      <c r="CA61" s="2780"/>
      <c r="CB61" s="2780"/>
      <c r="CC61" s="2780"/>
      <c r="CD61" s="2780"/>
      <c r="CE61" s="2780"/>
      <c r="CF61" s="2780"/>
      <c r="CG61" s="2780"/>
      <c r="CH61" s="2780"/>
      <c r="CI61" s="2780"/>
      <c r="CJ61" s="2780"/>
      <c r="CK61" s="2780"/>
      <c r="CL61" s="2780"/>
      <c r="CM61" s="3036"/>
      <c r="CN61" s="3036"/>
      <c r="CO61" s="3036"/>
      <c r="CP61" s="3036"/>
      <c r="CQ61" s="3036"/>
      <c r="CR61" s="3036"/>
      <c r="CS61" s="3031"/>
      <c r="CT61" s="2790"/>
      <c r="CU61" s="2790"/>
      <c r="CV61" s="2835"/>
      <c r="CW61" s="2836"/>
      <c r="CX61" s="2836"/>
      <c r="CY61" s="2836"/>
      <c r="CZ61" s="2836"/>
      <c r="DA61" s="2836"/>
      <c r="DB61" s="2836"/>
      <c r="DC61" s="2836"/>
      <c r="DD61" s="2836"/>
      <c r="DE61" s="2836"/>
      <c r="DF61" s="2836"/>
      <c r="DG61" s="2836"/>
      <c r="DH61" s="2836"/>
      <c r="DI61" s="2836"/>
      <c r="DJ61" s="2836"/>
      <c r="DK61" s="2836"/>
      <c r="DL61" s="2836"/>
      <c r="DM61" s="2836"/>
      <c r="DN61" s="2836"/>
      <c r="DO61" s="2837"/>
      <c r="DP61"/>
      <c r="DQ61"/>
      <c r="DR61"/>
      <c r="DS61"/>
      <c r="DT61"/>
      <c r="DU61"/>
      <c r="DV61"/>
      <c r="DW61"/>
      <c r="DX61"/>
      <c r="DY61"/>
      <c r="DZ61"/>
      <c r="EA61"/>
      <c r="EB61"/>
      <c r="EC61"/>
      <c r="ED61"/>
      <c r="EE61"/>
      <c r="EF61" s="237"/>
      <c r="EG61" s="131">
        <f t="shared" si="97"/>
        <v>0</v>
      </c>
      <c r="EH61" s="131">
        <f t="shared" si="98"/>
        <v>0</v>
      </c>
      <c r="EI61" s="131">
        <f t="shared" si="99"/>
        <v>0</v>
      </c>
      <c r="EJ61" s="131">
        <f t="shared" si="100"/>
        <v>0</v>
      </c>
      <c r="EK61" s="247" t="s">
        <v>509</v>
      </c>
      <c r="EL61" s="131" t="str">
        <f t="shared" si="117"/>
        <v>自家用発電装置</v>
      </c>
      <c r="EM61" s="130">
        <f t="shared" si="101"/>
        <v>0</v>
      </c>
      <c r="EN61" s="129" t="str">
        <f t="shared" si="102"/>
        <v/>
      </c>
      <c r="EO61" s="121" t="str">
        <f>IF($EN61="要是正",MAX($EO$14:EO60)+1,"")</f>
        <v/>
      </c>
      <c r="EP61" s="121" t="str">
        <f>IF($EN61="要是正",MAX($EP$14:EP60)+1,"")</f>
        <v/>
      </c>
      <c r="EQ61" s="128" t="str">
        <f t="shared" si="103"/>
        <v/>
      </c>
      <c r="ER61" s="127" t="str">
        <f t="shared" si="104"/>
        <v/>
      </c>
      <c r="ES61" s="122" t="str">
        <f t="shared" si="105"/>
        <v/>
      </c>
      <c r="ET61" s="157" t="str">
        <f t="shared" si="106"/>
        <v/>
      </c>
      <c r="EU61" s="156" t="str">
        <f t="shared" si="107"/>
        <v/>
      </c>
      <c r="EV61" s="125" t="str">
        <f t="shared" si="118"/>
        <v/>
      </c>
      <c r="EW61" s="123" t="str">
        <f t="shared" si="119"/>
        <v>0</v>
      </c>
      <c r="EX61" s="124" t="str">
        <f t="shared" si="108"/>
        <v/>
      </c>
      <c r="EY61" s="123" t="str">
        <f t="shared" si="120"/>
        <v>0</v>
      </c>
      <c r="EZ61" s="123" t="str">
        <f t="shared" si="121"/>
        <v>0</v>
      </c>
      <c r="FA61" s="122" t="str">
        <f t="shared" si="122"/>
        <v/>
      </c>
      <c r="FB61" s="125" t="str">
        <f t="shared" si="109"/>
        <v/>
      </c>
      <c r="FC61" s="123" t="str">
        <f t="shared" si="123"/>
        <v>0</v>
      </c>
      <c r="FD61" s="124" t="str">
        <f t="shared" si="110"/>
        <v/>
      </c>
      <c r="FE61" s="123" t="str">
        <f t="shared" si="124"/>
        <v>0</v>
      </c>
      <c r="FF61" s="123" t="str">
        <f t="shared" si="125"/>
        <v>0</v>
      </c>
      <c r="FG61" s="122" t="str">
        <f t="shared" si="126"/>
        <v/>
      </c>
      <c r="FH61" s="121"/>
      <c r="FI61" s="121"/>
      <c r="FJ61" s="620"/>
      <c r="FK61" s="130">
        <v>15</v>
      </c>
      <c r="FL61" s="130" t="s">
        <v>185</v>
      </c>
      <c r="FM61" s="130" t="s">
        <v>205</v>
      </c>
      <c r="FN61" s="130" t="s">
        <v>204</v>
      </c>
      <c r="FP61" s="11"/>
      <c r="FQ61" s="429"/>
      <c r="FR61" s="430"/>
      <c r="FS61" s="429"/>
      <c r="FT61" s="430"/>
      <c r="FU61" s="429"/>
      <c r="FV61" s="11"/>
      <c r="FW61" s="11"/>
      <c r="FX61" s="11"/>
      <c r="FY61" s="11"/>
      <c r="FZ61" s="11"/>
      <c r="GA61" s="11"/>
      <c r="GB61" s="11"/>
      <c r="GC61" s="11"/>
      <c r="GD61" s="11"/>
      <c r="GF61" s="10" t="str">
        <f t="shared" si="127"/>
        <v/>
      </c>
      <c r="GG61" s="239" t="str">
        <f t="shared" si="111"/>
        <v/>
      </c>
      <c r="GH61" s="239" t="str">
        <f t="shared" si="112"/>
        <v/>
      </c>
      <c r="GI61" s="239" t="str">
        <f t="shared" si="113"/>
        <v/>
      </c>
      <c r="GJ61" s="239">
        <f t="shared" si="114"/>
        <v>0</v>
      </c>
      <c r="GK61" s="248" t="str">
        <f t="shared" si="115"/>
        <v/>
      </c>
      <c r="GL61" s="10" t="str">
        <f t="shared" si="128"/>
        <v/>
      </c>
      <c r="GM61" s="407" t="str">
        <f t="shared" si="129"/>
        <v/>
      </c>
      <c r="GN61" s="408" t="str">
        <f t="shared" si="116"/>
        <v>0</v>
      </c>
      <c r="GO61" s="409" t="str">
        <f t="shared" si="130"/>
        <v/>
      </c>
      <c r="GP61" s="408" t="str">
        <f t="shared" si="131"/>
        <v>0</v>
      </c>
      <c r="GQ61" s="410" t="str">
        <f t="shared" si="132"/>
        <v/>
      </c>
      <c r="GS61" s="411">
        <f t="shared" si="1"/>
        <v>0</v>
      </c>
      <c r="GT61" s="27"/>
      <c r="GU61" s="27"/>
      <c r="GV61" s="413"/>
      <c r="GW61" s="10" t="str">
        <f t="shared" si="133"/>
        <v>自家用発電装置等の状況</v>
      </c>
    </row>
    <row r="62" spans="2:205" s="10" customFormat="1" ht="50.1" customHeight="1" x14ac:dyDescent="0.15">
      <c r="B62" s="111"/>
      <c r="C62" s="229"/>
      <c r="D62" s="229"/>
      <c r="E62" s="229"/>
      <c r="F62" s="229"/>
      <c r="G62" s="229"/>
      <c r="H62" s="229"/>
      <c r="J62" s="238"/>
      <c r="K62" s="242"/>
      <c r="L62" s="242"/>
      <c r="M62" s="2775" t="s">
        <v>6345</v>
      </c>
      <c r="N62" s="2775"/>
      <c r="O62" s="2775"/>
      <c r="P62" s="2798"/>
      <c r="Q62" s="2799"/>
      <c r="R62" s="2799"/>
      <c r="S62" s="2800"/>
      <c r="T62" s="2798"/>
      <c r="U62" s="2799"/>
      <c r="V62" s="2799"/>
      <c r="W62" s="2799"/>
      <c r="X62" s="2799"/>
      <c r="Y62" s="2799"/>
      <c r="Z62" s="2800"/>
      <c r="AA62" s="2776" t="s">
        <v>506</v>
      </c>
      <c r="AB62" s="2776"/>
      <c r="AC62" s="2776"/>
      <c r="AD62" s="2776"/>
      <c r="AE62" s="2776"/>
      <c r="AF62" s="2776"/>
      <c r="AG62" s="2776"/>
      <c r="AH62" s="2776"/>
      <c r="AI62" s="2776"/>
      <c r="AJ62" s="2776"/>
      <c r="AK62" s="2776"/>
      <c r="AL62" s="2776"/>
      <c r="AM62" s="2776"/>
      <c r="AN62" s="2776"/>
      <c r="AO62" s="2776"/>
      <c r="AP62" s="2776"/>
      <c r="AQ62" s="2776"/>
      <c r="AR62" s="2776"/>
      <c r="AS62" s="2776"/>
      <c r="AT62" s="2776"/>
      <c r="AU62" s="2776"/>
      <c r="AV62" s="2776"/>
      <c r="AW62" s="2776"/>
      <c r="AX62" s="2776"/>
      <c r="AY62" s="2777"/>
      <c r="AZ62" s="2953"/>
      <c r="BA62" s="2953"/>
      <c r="BB62" s="2953"/>
      <c r="BC62" s="2953"/>
      <c r="BD62" s="2953"/>
      <c r="BE62" s="2953"/>
      <c r="BF62" s="2953"/>
      <c r="BG62" s="2953"/>
      <c r="BH62" s="2953"/>
      <c r="BI62" s="2953"/>
      <c r="BJ62" s="2953"/>
      <c r="BK62" s="2953"/>
      <c r="BL62" s="2819"/>
      <c r="BM62" s="2819"/>
      <c r="BN62" s="2820"/>
      <c r="BO62" s="2820"/>
      <c r="BP62" s="2820"/>
      <c r="BQ62" s="2820"/>
      <c r="BR62" s="2820"/>
      <c r="BS62" s="2820"/>
      <c r="BT62" s="2820"/>
      <c r="BU62" s="2820"/>
      <c r="BV62" s="2820"/>
      <c r="BW62" s="2820"/>
      <c r="BX62" s="2780"/>
      <c r="BY62" s="2780"/>
      <c r="BZ62" s="2780"/>
      <c r="CA62" s="2780"/>
      <c r="CB62" s="2780"/>
      <c r="CC62" s="2780"/>
      <c r="CD62" s="2780"/>
      <c r="CE62" s="2780"/>
      <c r="CF62" s="2780"/>
      <c r="CG62" s="2780"/>
      <c r="CH62" s="2780"/>
      <c r="CI62" s="2780"/>
      <c r="CJ62" s="2780"/>
      <c r="CK62" s="2780"/>
      <c r="CL62" s="2780"/>
      <c r="CM62" s="3036"/>
      <c r="CN62" s="3036"/>
      <c r="CO62" s="3036"/>
      <c r="CP62" s="3036"/>
      <c r="CQ62" s="3036"/>
      <c r="CR62" s="3036"/>
      <c r="CS62" s="3031"/>
      <c r="CT62" s="2790"/>
      <c r="CU62" s="2790"/>
      <c r="CV62" s="2835"/>
      <c r="CW62" s="2836"/>
      <c r="CX62" s="2836"/>
      <c r="CY62" s="2836"/>
      <c r="CZ62" s="2836"/>
      <c r="DA62" s="2836"/>
      <c r="DB62" s="2836"/>
      <c r="DC62" s="2836"/>
      <c r="DD62" s="2836"/>
      <c r="DE62" s="2836"/>
      <c r="DF62" s="2836"/>
      <c r="DG62" s="2836"/>
      <c r="DH62" s="2836"/>
      <c r="DI62" s="2836"/>
      <c r="DJ62" s="2836"/>
      <c r="DK62" s="2836"/>
      <c r="DL62" s="2836"/>
      <c r="DM62" s="2836"/>
      <c r="DN62" s="2836"/>
      <c r="DO62" s="2837"/>
      <c r="DP62"/>
      <c r="DQ62"/>
      <c r="DR62"/>
      <c r="DS62"/>
      <c r="DT62"/>
      <c r="DU62"/>
      <c r="DV62"/>
      <c r="DW62"/>
      <c r="DX62"/>
      <c r="DY62"/>
      <c r="DZ62"/>
      <c r="EA62"/>
      <c r="EB62"/>
      <c r="EC62"/>
      <c r="ED62"/>
      <c r="EE62"/>
      <c r="EF62" s="237"/>
      <c r="EG62" s="131">
        <f t="shared" si="97"/>
        <v>0</v>
      </c>
      <c r="EH62" s="131">
        <f t="shared" si="98"/>
        <v>0</v>
      </c>
      <c r="EI62" s="131">
        <f t="shared" si="99"/>
        <v>0</v>
      </c>
      <c r="EJ62" s="131">
        <f t="shared" si="100"/>
        <v>0</v>
      </c>
      <c r="EK62" s="247" t="s">
        <v>507</v>
      </c>
      <c r="EL62" s="131" t="str">
        <f t="shared" si="117"/>
        <v>自家用発電装置</v>
      </c>
      <c r="EM62" s="130">
        <f t="shared" si="101"/>
        <v>0</v>
      </c>
      <c r="EN62" s="129" t="str">
        <f t="shared" si="102"/>
        <v/>
      </c>
      <c r="EO62" s="121" t="str">
        <f>IF($EN62="要是正",MAX($EO$14:EO61)+1,"")</f>
        <v/>
      </c>
      <c r="EP62" s="121" t="str">
        <f>IF($EN62="要是正",MAX($EP$14:EP61)+1,"")</f>
        <v/>
      </c>
      <c r="EQ62" s="128" t="str">
        <f t="shared" si="103"/>
        <v/>
      </c>
      <c r="ER62" s="127" t="str">
        <f t="shared" si="104"/>
        <v/>
      </c>
      <c r="ES62" s="122" t="str">
        <f t="shared" si="105"/>
        <v/>
      </c>
      <c r="ET62" s="157" t="str">
        <f t="shared" si="106"/>
        <v/>
      </c>
      <c r="EU62" s="156" t="str">
        <f t="shared" si="107"/>
        <v/>
      </c>
      <c r="EV62" s="125" t="str">
        <f t="shared" si="118"/>
        <v/>
      </c>
      <c r="EW62" s="123" t="str">
        <f t="shared" si="119"/>
        <v>0</v>
      </c>
      <c r="EX62" s="124" t="str">
        <f t="shared" si="108"/>
        <v/>
      </c>
      <c r="EY62" s="123" t="str">
        <f t="shared" si="120"/>
        <v>0</v>
      </c>
      <c r="EZ62" s="123" t="str">
        <f t="shared" si="121"/>
        <v>0</v>
      </c>
      <c r="FA62" s="122" t="str">
        <f t="shared" si="122"/>
        <v/>
      </c>
      <c r="FB62" s="125" t="str">
        <f t="shared" si="109"/>
        <v/>
      </c>
      <c r="FC62" s="123" t="str">
        <f t="shared" si="123"/>
        <v>0</v>
      </c>
      <c r="FD62" s="124" t="str">
        <f t="shared" si="110"/>
        <v/>
      </c>
      <c r="FE62" s="123" t="str">
        <f t="shared" si="124"/>
        <v>0</v>
      </c>
      <c r="FF62" s="123" t="str">
        <f t="shared" si="125"/>
        <v>0</v>
      </c>
      <c r="FG62" s="122" t="str">
        <f t="shared" si="126"/>
        <v/>
      </c>
      <c r="FH62" s="121"/>
      <c r="FI62" s="121"/>
      <c r="FJ62" s="620"/>
      <c r="FK62" s="130">
        <v>16</v>
      </c>
      <c r="FL62" s="130" t="s">
        <v>185</v>
      </c>
      <c r="FM62" s="130" t="s">
        <v>201</v>
      </c>
      <c r="FN62" s="130" t="s">
        <v>200</v>
      </c>
      <c r="FP62" s="11"/>
      <c r="FQ62" s="429"/>
      <c r="FR62" s="430"/>
      <c r="FS62" s="429"/>
      <c r="FT62" s="430"/>
      <c r="FU62" s="429"/>
      <c r="FV62" s="11"/>
      <c r="FW62" s="11"/>
      <c r="FX62" s="11"/>
      <c r="FY62" s="11"/>
      <c r="FZ62" s="11"/>
      <c r="GA62" s="11"/>
      <c r="GB62" s="11"/>
      <c r="GC62" s="11"/>
      <c r="GD62" s="11"/>
      <c r="GF62" s="10" t="str">
        <f t="shared" si="127"/>
        <v/>
      </c>
      <c r="GG62" s="239" t="str">
        <f t="shared" si="111"/>
        <v/>
      </c>
      <c r="GH62" s="239" t="str">
        <f t="shared" si="112"/>
        <v/>
      </c>
      <c r="GI62" s="239" t="str">
        <f t="shared" si="113"/>
        <v/>
      </c>
      <c r="GJ62" s="239">
        <f t="shared" si="114"/>
        <v>0</v>
      </c>
      <c r="GK62" s="248" t="str">
        <f t="shared" si="115"/>
        <v/>
      </c>
      <c r="GL62" s="10" t="str">
        <f t="shared" si="128"/>
        <v/>
      </c>
      <c r="GM62" s="407" t="str">
        <f t="shared" si="129"/>
        <v/>
      </c>
      <c r="GN62" s="408" t="str">
        <f t="shared" si="116"/>
        <v>0</v>
      </c>
      <c r="GO62" s="409" t="str">
        <f t="shared" si="130"/>
        <v/>
      </c>
      <c r="GP62" s="408" t="str">
        <f t="shared" si="131"/>
        <v>0</v>
      </c>
      <c r="GQ62" s="410" t="str">
        <f t="shared" si="132"/>
        <v/>
      </c>
      <c r="GS62" s="411">
        <f t="shared" si="1"/>
        <v>0</v>
      </c>
      <c r="GT62" s="27"/>
      <c r="GU62" s="27"/>
      <c r="GV62" s="413"/>
      <c r="GW62" s="10" t="str">
        <f t="shared" si="133"/>
        <v>自家用発電装置等の状況</v>
      </c>
    </row>
    <row r="63" spans="2:205" s="10" customFormat="1" ht="50.1" customHeight="1" x14ac:dyDescent="0.15">
      <c r="B63" s="111"/>
      <c r="C63" s="229"/>
      <c r="D63" s="229"/>
      <c r="E63" s="229"/>
      <c r="F63" s="229"/>
      <c r="G63" s="229"/>
      <c r="H63" s="229"/>
      <c r="J63" s="238"/>
      <c r="K63" s="242"/>
      <c r="L63" s="242"/>
      <c r="M63" s="2775" t="s">
        <v>6346</v>
      </c>
      <c r="N63" s="2775"/>
      <c r="O63" s="2775"/>
      <c r="P63" s="2798"/>
      <c r="Q63" s="2799"/>
      <c r="R63" s="2799"/>
      <c r="S63" s="2800"/>
      <c r="T63" s="2798"/>
      <c r="U63" s="2799"/>
      <c r="V63" s="2799"/>
      <c r="W63" s="2799"/>
      <c r="X63" s="2799"/>
      <c r="Y63" s="2799"/>
      <c r="Z63" s="2800"/>
      <c r="AA63" s="2776" t="s">
        <v>504</v>
      </c>
      <c r="AB63" s="2776"/>
      <c r="AC63" s="2776"/>
      <c r="AD63" s="2776"/>
      <c r="AE63" s="2776"/>
      <c r="AF63" s="2776"/>
      <c r="AG63" s="2776"/>
      <c r="AH63" s="2776"/>
      <c r="AI63" s="2776"/>
      <c r="AJ63" s="2776"/>
      <c r="AK63" s="2776"/>
      <c r="AL63" s="2776"/>
      <c r="AM63" s="2776"/>
      <c r="AN63" s="2776"/>
      <c r="AO63" s="2776"/>
      <c r="AP63" s="2776"/>
      <c r="AQ63" s="2776"/>
      <c r="AR63" s="2776"/>
      <c r="AS63" s="2776"/>
      <c r="AT63" s="2776"/>
      <c r="AU63" s="2776"/>
      <c r="AV63" s="2776"/>
      <c r="AW63" s="2776"/>
      <c r="AX63" s="2776"/>
      <c r="AY63" s="2777"/>
      <c r="AZ63" s="2953"/>
      <c r="BA63" s="2953"/>
      <c r="BB63" s="2953"/>
      <c r="BC63" s="2953"/>
      <c r="BD63" s="2953"/>
      <c r="BE63" s="2953"/>
      <c r="BF63" s="2953"/>
      <c r="BG63" s="2953"/>
      <c r="BH63" s="2953"/>
      <c r="BI63" s="2953"/>
      <c r="BJ63" s="2953"/>
      <c r="BK63" s="2953"/>
      <c r="BL63" s="2819"/>
      <c r="BM63" s="2819"/>
      <c r="BN63" s="2820"/>
      <c r="BO63" s="2820"/>
      <c r="BP63" s="2820"/>
      <c r="BQ63" s="2820"/>
      <c r="BR63" s="2820"/>
      <c r="BS63" s="2820"/>
      <c r="BT63" s="2820"/>
      <c r="BU63" s="2820"/>
      <c r="BV63" s="2820"/>
      <c r="BW63" s="2820"/>
      <c r="BX63" s="2780"/>
      <c r="BY63" s="2780"/>
      <c r="BZ63" s="2780"/>
      <c r="CA63" s="2780"/>
      <c r="CB63" s="2780"/>
      <c r="CC63" s="2780"/>
      <c r="CD63" s="2780"/>
      <c r="CE63" s="2780"/>
      <c r="CF63" s="2780"/>
      <c r="CG63" s="2780"/>
      <c r="CH63" s="2780"/>
      <c r="CI63" s="2780"/>
      <c r="CJ63" s="2780"/>
      <c r="CK63" s="2780"/>
      <c r="CL63" s="2780"/>
      <c r="CM63" s="3036"/>
      <c r="CN63" s="3036"/>
      <c r="CO63" s="3036"/>
      <c r="CP63" s="3036"/>
      <c r="CQ63" s="3036"/>
      <c r="CR63" s="3036"/>
      <c r="CS63" s="3031"/>
      <c r="CT63" s="2790"/>
      <c r="CU63" s="2790"/>
      <c r="CV63" s="2835"/>
      <c r="CW63" s="2836"/>
      <c r="CX63" s="2836"/>
      <c r="CY63" s="2836"/>
      <c r="CZ63" s="2836"/>
      <c r="DA63" s="2836"/>
      <c r="DB63" s="2836"/>
      <c r="DC63" s="2836"/>
      <c r="DD63" s="2836"/>
      <c r="DE63" s="2836"/>
      <c r="DF63" s="2836"/>
      <c r="DG63" s="2836"/>
      <c r="DH63" s="2836"/>
      <c r="DI63" s="2836"/>
      <c r="DJ63" s="2836"/>
      <c r="DK63" s="2836"/>
      <c r="DL63" s="2836"/>
      <c r="DM63" s="2836"/>
      <c r="DN63" s="2836"/>
      <c r="DO63" s="2837"/>
      <c r="DP63"/>
      <c r="DQ63"/>
      <c r="DR63"/>
      <c r="DS63"/>
      <c r="DT63"/>
      <c r="DU63"/>
      <c r="DV63"/>
      <c r="DW63"/>
      <c r="DX63"/>
      <c r="DY63"/>
      <c r="DZ63"/>
      <c r="EA63"/>
      <c r="EB63"/>
      <c r="EC63"/>
      <c r="ED63"/>
      <c r="EE63"/>
      <c r="EF63" s="237"/>
      <c r="EG63" s="131">
        <f t="shared" si="97"/>
        <v>0</v>
      </c>
      <c r="EH63" s="131">
        <f t="shared" si="98"/>
        <v>0</v>
      </c>
      <c r="EI63" s="131">
        <f t="shared" si="99"/>
        <v>0</v>
      </c>
      <c r="EJ63" s="131">
        <f t="shared" si="100"/>
        <v>0</v>
      </c>
      <c r="EK63" s="247" t="s">
        <v>505</v>
      </c>
      <c r="EL63" s="131" t="str">
        <f t="shared" si="117"/>
        <v>自家用発電装置</v>
      </c>
      <c r="EM63" s="130">
        <f t="shared" si="101"/>
        <v>0</v>
      </c>
      <c r="EN63" s="129" t="str">
        <f t="shared" si="102"/>
        <v/>
      </c>
      <c r="EO63" s="121" t="str">
        <f>IF($EN63="要是正",MAX($EO$14:EO62)+1,"")</f>
        <v/>
      </c>
      <c r="EP63" s="121" t="str">
        <f>IF($EN63="要是正",MAX($EP$14:EP62)+1,"")</f>
        <v/>
      </c>
      <c r="EQ63" s="128" t="str">
        <f t="shared" si="103"/>
        <v/>
      </c>
      <c r="ER63" s="127" t="str">
        <f t="shared" si="104"/>
        <v/>
      </c>
      <c r="ES63" s="122" t="str">
        <f t="shared" si="105"/>
        <v/>
      </c>
      <c r="ET63" s="157" t="str">
        <f t="shared" si="106"/>
        <v/>
      </c>
      <c r="EU63" s="156" t="str">
        <f t="shared" si="107"/>
        <v/>
      </c>
      <c r="EV63" s="125" t="str">
        <f t="shared" si="118"/>
        <v/>
      </c>
      <c r="EW63" s="123" t="str">
        <f t="shared" si="119"/>
        <v>0</v>
      </c>
      <c r="EX63" s="124" t="str">
        <f t="shared" si="108"/>
        <v/>
      </c>
      <c r="EY63" s="123" t="str">
        <f t="shared" si="120"/>
        <v>0</v>
      </c>
      <c r="EZ63" s="123" t="str">
        <f t="shared" si="121"/>
        <v>0</v>
      </c>
      <c r="FA63" s="122" t="str">
        <f t="shared" si="122"/>
        <v/>
      </c>
      <c r="FB63" s="125" t="str">
        <f t="shared" si="109"/>
        <v/>
      </c>
      <c r="FC63" s="123" t="str">
        <f t="shared" si="123"/>
        <v>0</v>
      </c>
      <c r="FD63" s="124" t="str">
        <f t="shared" si="110"/>
        <v/>
      </c>
      <c r="FE63" s="123" t="str">
        <f t="shared" si="124"/>
        <v>0</v>
      </c>
      <c r="FF63" s="123" t="str">
        <f t="shared" si="125"/>
        <v>0</v>
      </c>
      <c r="FG63" s="122" t="str">
        <f t="shared" si="126"/>
        <v/>
      </c>
      <c r="FH63" s="121"/>
      <c r="FI63" s="121"/>
      <c r="FJ63" s="620"/>
      <c r="FK63" s="130">
        <v>17</v>
      </c>
      <c r="FL63" s="130" t="s">
        <v>185</v>
      </c>
      <c r="FM63" s="130" t="s">
        <v>197</v>
      </c>
      <c r="FN63" s="130" t="s">
        <v>196</v>
      </c>
      <c r="FP63" s="11"/>
      <c r="FQ63" s="429"/>
      <c r="FR63" s="430"/>
      <c r="FS63" s="429"/>
      <c r="FT63" s="430"/>
      <c r="FU63" s="429"/>
      <c r="FV63" s="11"/>
      <c r="FW63" s="11"/>
      <c r="FX63" s="11"/>
      <c r="FY63" s="11"/>
      <c r="FZ63" s="11"/>
      <c r="GA63" s="11"/>
      <c r="GB63" s="11"/>
      <c r="GC63" s="11"/>
      <c r="GD63" s="11"/>
      <c r="GF63" s="10" t="str">
        <f t="shared" si="127"/>
        <v/>
      </c>
      <c r="GG63" s="239" t="str">
        <f t="shared" si="111"/>
        <v/>
      </c>
      <c r="GH63" s="239" t="str">
        <f t="shared" si="112"/>
        <v/>
      </c>
      <c r="GI63" s="239" t="str">
        <f t="shared" si="113"/>
        <v/>
      </c>
      <c r="GJ63" s="239">
        <f t="shared" si="114"/>
        <v>0</v>
      </c>
      <c r="GK63" s="248" t="str">
        <f t="shared" si="115"/>
        <v/>
      </c>
      <c r="GL63" s="10" t="str">
        <f t="shared" si="128"/>
        <v/>
      </c>
      <c r="GM63" s="407" t="str">
        <f t="shared" si="129"/>
        <v/>
      </c>
      <c r="GN63" s="408" t="str">
        <f t="shared" si="116"/>
        <v>0</v>
      </c>
      <c r="GO63" s="409" t="str">
        <f t="shared" si="130"/>
        <v/>
      </c>
      <c r="GP63" s="408" t="str">
        <f t="shared" si="131"/>
        <v>0</v>
      </c>
      <c r="GQ63" s="410" t="str">
        <f t="shared" si="132"/>
        <v/>
      </c>
      <c r="GS63" s="411">
        <f t="shared" si="1"/>
        <v>0</v>
      </c>
      <c r="GT63" s="27"/>
      <c r="GU63" s="27"/>
      <c r="GV63" s="413"/>
      <c r="GW63" s="10" t="str">
        <f t="shared" si="133"/>
        <v>自家用発電装置等の状況</v>
      </c>
    </row>
    <row r="64" spans="2:205" s="10" customFormat="1" ht="50.1" customHeight="1" x14ac:dyDescent="0.15">
      <c r="B64" s="111"/>
      <c r="C64" s="229"/>
      <c r="D64" s="229"/>
      <c r="E64" s="229"/>
      <c r="F64" s="229"/>
      <c r="G64" s="253">
        <v>50</v>
      </c>
      <c r="H64" s="229"/>
      <c r="J64" s="238"/>
      <c r="K64" s="242"/>
      <c r="L64" s="242"/>
      <c r="M64" s="2775" t="s">
        <v>6347</v>
      </c>
      <c r="N64" s="2775"/>
      <c r="O64" s="2775"/>
      <c r="P64" s="2798"/>
      <c r="Q64" s="2799"/>
      <c r="R64" s="2799"/>
      <c r="S64" s="2800"/>
      <c r="T64" s="2798"/>
      <c r="U64" s="2799"/>
      <c r="V64" s="2799"/>
      <c r="W64" s="2799"/>
      <c r="X64" s="2799"/>
      <c r="Y64" s="2799"/>
      <c r="Z64" s="2800"/>
      <c r="AA64" s="2776" t="s">
        <v>502</v>
      </c>
      <c r="AB64" s="2776"/>
      <c r="AC64" s="2776"/>
      <c r="AD64" s="2776"/>
      <c r="AE64" s="2776"/>
      <c r="AF64" s="2776"/>
      <c r="AG64" s="2776"/>
      <c r="AH64" s="2776"/>
      <c r="AI64" s="2776"/>
      <c r="AJ64" s="2776"/>
      <c r="AK64" s="2776"/>
      <c r="AL64" s="2776"/>
      <c r="AM64" s="2776"/>
      <c r="AN64" s="2776"/>
      <c r="AO64" s="2776"/>
      <c r="AP64" s="2776"/>
      <c r="AQ64" s="2776"/>
      <c r="AR64" s="2776"/>
      <c r="AS64" s="2776"/>
      <c r="AT64" s="2776"/>
      <c r="AU64" s="2776"/>
      <c r="AV64" s="2776"/>
      <c r="AW64" s="2776"/>
      <c r="AX64" s="2776"/>
      <c r="AY64" s="2777"/>
      <c r="AZ64" s="2953"/>
      <c r="BA64" s="2953"/>
      <c r="BB64" s="2953"/>
      <c r="BC64" s="2953"/>
      <c r="BD64" s="2953"/>
      <c r="BE64" s="2953"/>
      <c r="BF64" s="2953"/>
      <c r="BG64" s="2953"/>
      <c r="BH64" s="2953"/>
      <c r="BI64" s="2953"/>
      <c r="BJ64" s="2953"/>
      <c r="BK64" s="2953"/>
      <c r="BL64" s="2819"/>
      <c r="BM64" s="2819"/>
      <c r="BN64" s="2820"/>
      <c r="BO64" s="2820"/>
      <c r="BP64" s="2820"/>
      <c r="BQ64" s="2820"/>
      <c r="BR64" s="2820"/>
      <c r="BS64" s="2820"/>
      <c r="BT64" s="2820"/>
      <c r="BU64" s="2820"/>
      <c r="BV64" s="2820"/>
      <c r="BW64" s="2820"/>
      <c r="BX64" s="2780"/>
      <c r="BY64" s="2780"/>
      <c r="BZ64" s="2780"/>
      <c r="CA64" s="2780"/>
      <c r="CB64" s="2780"/>
      <c r="CC64" s="2780"/>
      <c r="CD64" s="2780"/>
      <c r="CE64" s="2780"/>
      <c r="CF64" s="2780"/>
      <c r="CG64" s="2780"/>
      <c r="CH64" s="2780"/>
      <c r="CI64" s="2780"/>
      <c r="CJ64" s="2780"/>
      <c r="CK64" s="2780"/>
      <c r="CL64" s="2780"/>
      <c r="CM64" s="3036"/>
      <c r="CN64" s="3036"/>
      <c r="CO64" s="3036"/>
      <c r="CP64" s="3036"/>
      <c r="CQ64" s="3036"/>
      <c r="CR64" s="3036"/>
      <c r="CS64" s="3031"/>
      <c r="CT64" s="2790"/>
      <c r="CU64" s="2790"/>
      <c r="CV64" s="2835"/>
      <c r="CW64" s="2836"/>
      <c r="CX64" s="2836"/>
      <c r="CY64" s="2836"/>
      <c r="CZ64" s="2836"/>
      <c r="DA64" s="2836"/>
      <c r="DB64" s="2836"/>
      <c r="DC64" s="2836"/>
      <c r="DD64" s="2836"/>
      <c r="DE64" s="2836"/>
      <c r="DF64" s="2836"/>
      <c r="DG64" s="2836"/>
      <c r="DH64" s="2836"/>
      <c r="DI64" s="2836"/>
      <c r="DJ64" s="2836"/>
      <c r="DK64" s="2836"/>
      <c r="DL64" s="2836"/>
      <c r="DM64" s="2836"/>
      <c r="DN64" s="2836"/>
      <c r="DO64" s="2837"/>
      <c r="DP64"/>
      <c r="DQ64"/>
      <c r="DR64"/>
      <c r="DS64"/>
      <c r="DT64"/>
      <c r="DU64"/>
      <c r="DV64"/>
      <c r="DW64"/>
      <c r="DX64"/>
      <c r="DY64"/>
      <c r="DZ64"/>
      <c r="EA64"/>
      <c r="EB64"/>
      <c r="EC64"/>
      <c r="ED64"/>
      <c r="EE64"/>
      <c r="EF64" s="237"/>
      <c r="EG64" s="131">
        <f t="shared" si="97"/>
        <v>0</v>
      </c>
      <c r="EH64" s="131">
        <f t="shared" si="98"/>
        <v>0</v>
      </c>
      <c r="EI64" s="131">
        <f t="shared" si="99"/>
        <v>0</v>
      </c>
      <c r="EJ64" s="131">
        <f t="shared" si="100"/>
        <v>0</v>
      </c>
      <c r="EK64" s="247" t="s">
        <v>503</v>
      </c>
      <c r="EL64" s="131" t="str">
        <f t="shared" si="117"/>
        <v>自家用発電装置</v>
      </c>
      <c r="EM64" s="130">
        <f t="shared" si="101"/>
        <v>0</v>
      </c>
      <c r="EN64" s="129" t="str">
        <f t="shared" si="102"/>
        <v/>
      </c>
      <c r="EO64" s="121" t="str">
        <f>IF($EN64="要是正",MAX($EO$14:EO63)+1,"")</f>
        <v/>
      </c>
      <c r="EP64" s="121" t="str">
        <f>IF($EN64="要是正",MAX($EP$14:EP63)+1,"")</f>
        <v/>
      </c>
      <c r="EQ64" s="128" t="str">
        <f t="shared" si="103"/>
        <v/>
      </c>
      <c r="ER64" s="127" t="str">
        <f t="shared" si="104"/>
        <v/>
      </c>
      <c r="ES64" s="122" t="str">
        <f t="shared" si="105"/>
        <v/>
      </c>
      <c r="ET64" s="157" t="str">
        <f t="shared" si="106"/>
        <v/>
      </c>
      <c r="EU64" s="156" t="str">
        <f t="shared" si="107"/>
        <v/>
      </c>
      <c r="EV64" s="125" t="str">
        <f t="shared" si="118"/>
        <v/>
      </c>
      <c r="EW64" s="123" t="str">
        <f t="shared" si="119"/>
        <v>0</v>
      </c>
      <c r="EX64" s="124" t="str">
        <f t="shared" si="108"/>
        <v/>
      </c>
      <c r="EY64" s="123" t="str">
        <f t="shared" si="120"/>
        <v>0</v>
      </c>
      <c r="EZ64" s="123" t="str">
        <f t="shared" si="121"/>
        <v>0</v>
      </c>
      <c r="FA64" s="122" t="str">
        <f t="shared" si="122"/>
        <v/>
      </c>
      <c r="FB64" s="125" t="str">
        <f t="shared" si="109"/>
        <v/>
      </c>
      <c r="FC64" s="123" t="str">
        <f t="shared" si="123"/>
        <v>0</v>
      </c>
      <c r="FD64" s="124" t="str">
        <f t="shared" si="110"/>
        <v/>
      </c>
      <c r="FE64" s="123" t="str">
        <f t="shared" si="124"/>
        <v>0</v>
      </c>
      <c r="FF64" s="123" t="str">
        <f t="shared" si="125"/>
        <v>0</v>
      </c>
      <c r="FG64" s="122" t="str">
        <f t="shared" si="126"/>
        <v/>
      </c>
      <c r="FH64" s="121"/>
      <c r="FI64" s="121"/>
      <c r="FJ64" s="620"/>
      <c r="FK64" s="130">
        <v>18</v>
      </c>
      <c r="FL64" s="130" t="s">
        <v>185</v>
      </c>
      <c r="FM64" s="130" t="s">
        <v>193</v>
      </c>
      <c r="FN64" s="130" t="s">
        <v>192</v>
      </c>
      <c r="FP64" s="11"/>
      <c r="FQ64" s="429"/>
      <c r="FR64" s="430"/>
      <c r="FS64" s="429"/>
      <c r="FT64" s="430"/>
      <c r="FU64" s="429"/>
      <c r="FV64" s="11"/>
      <c r="FW64" s="11"/>
      <c r="FX64" s="11"/>
      <c r="FY64" s="11"/>
      <c r="FZ64" s="11"/>
      <c r="GA64" s="11"/>
      <c r="GB64" s="11"/>
      <c r="GC64" s="11"/>
      <c r="GD64" s="11"/>
      <c r="GF64" s="10" t="str">
        <f t="shared" si="127"/>
        <v/>
      </c>
      <c r="GG64" s="239" t="str">
        <f t="shared" si="111"/>
        <v/>
      </c>
      <c r="GH64" s="239" t="str">
        <f t="shared" si="112"/>
        <v/>
      </c>
      <c r="GI64" s="239" t="str">
        <f t="shared" si="113"/>
        <v/>
      </c>
      <c r="GJ64" s="239">
        <f t="shared" si="114"/>
        <v>0</v>
      </c>
      <c r="GK64" s="248" t="str">
        <f t="shared" si="115"/>
        <v/>
      </c>
      <c r="GL64" s="10" t="str">
        <f t="shared" si="128"/>
        <v/>
      </c>
      <c r="GM64" s="407" t="str">
        <f t="shared" si="129"/>
        <v/>
      </c>
      <c r="GN64" s="408" t="str">
        <f t="shared" si="116"/>
        <v>0</v>
      </c>
      <c r="GO64" s="409" t="str">
        <f t="shared" si="130"/>
        <v/>
      </c>
      <c r="GP64" s="408" t="str">
        <f t="shared" si="131"/>
        <v>0</v>
      </c>
      <c r="GQ64" s="410" t="str">
        <f t="shared" si="132"/>
        <v/>
      </c>
      <c r="GS64" s="411">
        <f t="shared" si="1"/>
        <v>0</v>
      </c>
      <c r="GT64" s="27"/>
      <c r="GU64" s="27"/>
      <c r="GV64" s="413"/>
      <c r="GW64" s="10" t="str">
        <f t="shared" si="133"/>
        <v>自家用発電装置等の状況</v>
      </c>
    </row>
    <row r="65" spans="2:205" s="10" customFormat="1" ht="50.1" customHeight="1" x14ac:dyDescent="0.15">
      <c r="B65" s="111"/>
      <c r="C65" s="229"/>
      <c r="D65" s="229"/>
      <c r="E65" s="229"/>
      <c r="F65" s="229"/>
      <c r="G65" s="229"/>
      <c r="H65" s="229"/>
      <c r="J65" s="238"/>
      <c r="K65" s="242"/>
      <c r="L65" s="242"/>
      <c r="M65" s="2775" t="s">
        <v>6348</v>
      </c>
      <c r="N65" s="2775"/>
      <c r="O65" s="2775"/>
      <c r="P65" s="2798"/>
      <c r="Q65" s="2799"/>
      <c r="R65" s="2799"/>
      <c r="S65" s="2800"/>
      <c r="T65" s="2798"/>
      <c r="U65" s="2799"/>
      <c r="V65" s="2799"/>
      <c r="W65" s="2799"/>
      <c r="X65" s="2799"/>
      <c r="Y65" s="2799"/>
      <c r="Z65" s="2800"/>
      <c r="AA65" s="2776" t="s">
        <v>500</v>
      </c>
      <c r="AB65" s="2776"/>
      <c r="AC65" s="2776"/>
      <c r="AD65" s="2776"/>
      <c r="AE65" s="2776"/>
      <c r="AF65" s="2776"/>
      <c r="AG65" s="2776"/>
      <c r="AH65" s="2776"/>
      <c r="AI65" s="2776"/>
      <c r="AJ65" s="2776"/>
      <c r="AK65" s="2776"/>
      <c r="AL65" s="2776"/>
      <c r="AM65" s="2776"/>
      <c r="AN65" s="2776"/>
      <c r="AO65" s="2776"/>
      <c r="AP65" s="2776"/>
      <c r="AQ65" s="2776"/>
      <c r="AR65" s="2776"/>
      <c r="AS65" s="2776"/>
      <c r="AT65" s="2776"/>
      <c r="AU65" s="2776"/>
      <c r="AV65" s="2776"/>
      <c r="AW65" s="2776"/>
      <c r="AX65" s="2776"/>
      <c r="AY65" s="2777"/>
      <c r="AZ65" s="2953"/>
      <c r="BA65" s="2953"/>
      <c r="BB65" s="2953"/>
      <c r="BC65" s="2953"/>
      <c r="BD65" s="2953"/>
      <c r="BE65" s="2953"/>
      <c r="BF65" s="2953"/>
      <c r="BG65" s="2953"/>
      <c r="BH65" s="2953"/>
      <c r="BI65" s="2953"/>
      <c r="BJ65" s="2953"/>
      <c r="BK65" s="2953"/>
      <c r="BL65" s="2819"/>
      <c r="BM65" s="2819"/>
      <c r="BN65" s="2820"/>
      <c r="BO65" s="2820"/>
      <c r="BP65" s="2820"/>
      <c r="BQ65" s="2820"/>
      <c r="BR65" s="2820"/>
      <c r="BS65" s="2820"/>
      <c r="BT65" s="2820"/>
      <c r="BU65" s="2820"/>
      <c r="BV65" s="2820"/>
      <c r="BW65" s="2820"/>
      <c r="BX65" s="2780"/>
      <c r="BY65" s="2780"/>
      <c r="BZ65" s="2780"/>
      <c r="CA65" s="2780"/>
      <c r="CB65" s="2780"/>
      <c r="CC65" s="2780"/>
      <c r="CD65" s="2780"/>
      <c r="CE65" s="2780"/>
      <c r="CF65" s="2780"/>
      <c r="CG65" s="2780"/>
      <c r="CH65" s="2780"/>
      <c r="CI65" s="2780"/>
      <c r="CJ65" s="2780"/>
      <c r="CK65" s="2780"/>
      <c r="CL65" s="2780"/>
      <c r="CM65" s="3036"/>
      <c r="CN65" s="3036"/>
      <c r="CO65" s="3036"/>
      <c r="CP65" s="3036"/>
      <c r="CQ65" s="3036"/>
      <c r="CR65" s="3036"/>
      <c r="CS65" s="3031"/>
      <c r="CT65" s="2790"/>
      <c r="CU65" s="2790"/>
      <c r="CV65" s="2835"/>
      <c r="CW65" s="2836"/>
      <c r="CX65" s="2836"/>
      <c r="CY65" s="2836"/>
      <c r="CZ65" s="2836"/>
      <c r="DA65" s="2836"/>
      <c r="DB65" s="2836"/>
      <c r="DC65" s="2836"/>
      <c r="DD65" s="2836"/>
      <c r="DE65" s="2836"/>
      <c r="DF65" s="2836"/>
      <c r="DG65" s="2836"/>
      <c r="DH65" s="2836"/>
      <c r="DI65" s="2836"/>
      <c r="DJ65" s="2836"/>
      <c r="DK65" s="2836"/>
      <c r="DL65" s="2836"/>
      <c r="DM65" s="2836"/>
      <c r="DN65" s="2836"/>
      <c r="DO65" s="2837"/>
      <c r="DP65"/>
      <c r="DQ65"/>
      <c r="DR65"/>
      <c r="DS65"/>
      <c r="DT65"/>
      <c r="DU65"/>
      <c r="DV65"/>
      <c r="DW65"/>
      <c r="DX65"/>
      <c r="DY65"/>
      <c r="DZ65"/>
      <c r="EA65"/>
      <c r="EB65"/>
      <c r="EC65"/>
      <c r="ED65"/>
      <c r="EE65"/>
      <c r="EF65" s="237"/>
      <c r="EG65" s="131">
        <f t="shared" si="97"/>
        <v>0</v>
      </c>
      <c r="EH65" s="131">
        <f t="shared" si="98"/>
        <v>0</v>
      </c>
      <c r="EI65" s="131">
        <f t="shared" si="99"/>
        <v>0</v>
      </c>
      <c r="EJ65" s="131">
        <f t="shared" si="100"/>
        <v>0</v>
      </c>
      <c r="EK65" s="247" t="s">
        <v>501</v>
      </c>
      <c r="EL65" s="131" t="str">
        <f t="shared" si="117"/>
        <v>自家用発電装置</v>
      </c>
      <c r="EM65" s="130">
        <f t="shared" si="101"/>
        <v>0</v>
      </c>
      <c r="EN65" s="129" t="str">
        <f t="shared" si="102"/>
        <v/>
      </c>
      <c r="EO65" s="121" t="str">
        <f>IF($EN65="要是正",MAX($EO$14:EO64)+1,"")</f>
        <v/>
      </c>
      <c r="EP65" s="121" t="str">
        <f>IF($EN65="要是正",MAX($EP$14:EP64)+1,"")</f>
        <v/>
      </c>
      <c r="EQ65" s="128" t="str">
        <f t="shared" si="103"/>
        <v/>
      </c>
      <c r="ER65" s="127" t="str">
        <f t="shared" si="104"/>
        <v/>
      </c>
      <c r="ES65" s="122" t="str">
        <f t="shared" si="105"/>
        <v/>
      </c>
      <c r="ET65" s="157" t="str">
        <f t="shared" si="106"/>
        <v/>
      </c>
      <c r="EU65" s="156" t="str">
        <f t="shared" si="107"/>
        <v/>
      </c>
      <c r="EV65" s="125" t="str">
        <f t="shared" si="118"/>
        <v/>
      </c>
      <c r="EW65" s="123" t="str">
        <f t="shared" si="119"/>
        <v>0</v>
      </c>
      <c r="EX65" s="124" t="str">
        <f t="shared" si="108"/>
        <v/>
      </c>
      <c r="EY65" s="123" t="str">
        <f t="shared" si="120"/>
        <v>0</v>
      </c>
      <c r="EZ65" s="123" t="str">
        <f t="shared" si="121"/>
        <v>0</v>
      </c>
      <c r="FA65" s="122" t="str">
        <f t="shared" si="122"/>
        <v/>
      </c>
      <c r="FB65" s="125" t="str">
        <f t="shared" si="109"/>
        <v/>
      </c>
      <c r="FC65" s="123" t="str">
        <f t="shared" si="123"/>
        <v>0</v>
      </c>
      <c r="FD65" s="124" t="str">
        <f t="shared" si="110"/>
        <v/>
      </c>
      <c r="FE65" s="123" t="str">
        <f t="shared" si="124"/>
        <v>0</v>
      </c>
      <c r="FF65" s="123" t="str">
        <f t="shared" si="125"/>
        <v>0</v>
      </c>
      <c r="FG65" s="122" t="str">
        <f t="shared" si="126"/>
        <v/>
      </c>
      <c r="FH65" s="121"/>
      <c r="FI65" s="121"/>
      <c r="FJ65" s="620"/>
      <c r="FK65" s="130">
        <v>19</v>
      </c>
      <c r="FL65" s="130" t="s">
        <v>185</v>
      </c>
      <c r="FM65" s="130" t="s">
        <v>189</v>
      </c>
      <c r="FN65" s="130" t="s">
        <v>188</v>
      </c>
      <c r="FP65" s="11"/>
      <c r="FQ65" s="429"/>
      <c r="FR65" s="430"/>
      <c r="FS65" s="429"/>
      <c r="FT65" s="430"/>
      <c r="FU65" s="429"/>
      <c r="FV65" s="11"/>
      <c r="FW65" s="11"/>
      <c r="FX65" s="11"/>
      <c r="FY65" s="11"/>
      <c r="FZ65" s="11"/>
      <c r="GA65" s="11"/>
      <c r="GB65" s="11"/>
      <c r="GC65" s="11"/>
      <c r="GD65" s="11"/>
      <c r="GF65" s="10" t="str">
        <f t="shared" si="127"/>
        <v/>
      </c>
      <c r="GG65" s="239" t="str">
        <f t="shared" si="111"/>
        <v/>
      </c>
      <c r="GH65" s="239" t="str">
        <f t="shared" si="112"/>
        <v/>
      </c>
      <c r="GI65" s="239" t="str">
        <f t="shared" si="113"/>
        <v/>
      </c>
      <c r="GJ65" s="239">
        <f t="shared" si="114"/>
        <v>0</v>
      </c>
      <c r="GK65" s="248" t="str">
        <f t="shared" si="115"/>
        <v/>
      </c>
      <c r="GL65" s="10" t="str">
        <f t="shared" si="128"/>
        <v/>
      </c>
      <c r="GM65" s="407" t="str">
        <f t="shared" si="129"/>
        <v/>
      </c>
      <c r="GN65" s="408" t="str">
        <f t="shared" si="116"/>
        <v>0</v>
      </c>
      <c r="GO65" s="409" t="str">
        <f t="shared" si="130"/>
        <v/>
      </c>
      <c r="GP65" s="408" t="str">
        <f t="shared" si="131"/>
        <v>0</v>
      </c>
      <c r="GQ65" s="410" t="str">
        <f t="shared" si="132"/>
        <v/>
      </c>
      <c r="GS65" s="411">
        <f t="shared" si="1"/>
        <v>0</v>
      </c>
      <c r="GT65" s="27"/>
      <c r="GU65" s="27"/>
      <c r="GV65" s="413"/>
      <c r="GW65" s="10" t="str">
        <f t="shared" si="133"/>
        <v>自家用発電装置等の状況</v>
      </c>
    </row>
    <row r="66" spans="2:205" s="10" customFormat="1" ht="50.1" customHeight="1" x14ac:dyDescent="0.15">
      <c r="B66" s="111"/>
      <c r="C66" s="229"/>
      <c r="D66" s="229"/>
      <c r="E66" s="229"/>
      <c r="F66" s="229"/>
      <c r="G66" s="254">
        <v>60</v>
      </c>
      <c r="H66" s="229"/>
      <c r="J66" s="238"/>
      <c r="K66" s="242"/>
      <c r="L66" s="242"/>
      <c r="M66" s="2775" t="s">
        <v>6349</v>
      </c>
      <c r="N66" s="2775"/>
      <c r="O66" s="2775"/>
      <c r="P66" s="2798"/>
      <c r="Q66" s="2799"/>
      <c r="R66" s="2799"/>
      <c r="S66" s="2800"/>
      <c r="T66" s="2798"/>
      <c r="U66" s="2799"/>
      <c r="V66" s="2799"/>
      <c r="W66" s="2799"/>
      <c r="X66" s="2799"/>
      <c r="Y66" s="2799"/>
      <c r="Z66" s="2800"/>
      <c r="AA66" s="2776" t="s">
        <v>498</v>
      </c>
      <c r="AB66" s="2776"/>
      <c r="AC66" s="2776"/>
      <c r="AD66" s="2776"/>
      <c r="AE66" s="2776"/>
      <c r="AF66" s="2776"/>
      <c r="AG66" s="2776"/>
      <c r="AH66" s="2776"/>
      <c r="AI66" s="2776"/>
      <c r="AJ66" s="2776"/>
      <c r="AK66" s="2776"/>
      <c r="AL66" s="2776"/>
      <c r="AM66" s="2776"/>
      <c r="AN66" s="2776"/>
      <c r="AO66" s="2776"/>
      <c r="AP66" s="2776"/>
      <c r="AQ66" s="2776"/>
      <c r="AR66" s="2776"/>
      <c r="AS66" s="2776"/>
      <c r="AT66" s="2776"/>
      <c r="AU66" s="2776"/>
      <c r="AV66" s="2776"/>
      <c r="AW66" s="2776"/>
      <c r="AX66" s="2776"/>
      <c r="AY66" s="2777"/>
      <c r="AZ66" s="2953"/>
      <c r="BA66" s="2953"/>
      <c r="BB66" s="2953"/>
      <c r="BC66" s="2953"/>
      <c r="BD66" s="2953"/>
      <c r="BE66" s="2953"/>
      <c r="BF66" s="2953"/>
      <c r="BG66" s="2953"/>
      <c r="BH66" s="2953"/>
      <c r="BI66" s="2953"/>
      <c r="BJ66" s="2953"/>
      <c r="BK66" s="2953"/>
      <c r="BL66" s="2819"/>
      <c r="BM66" s="2819"/>
      <c r="BN66" s="2820"/>
      <c r="BO66" s="2820"/>
      <c r="BP66" s="2820"/>
      <c r="BQ66" s="2820"/>
      <c r="BR66" s="2820"/>
      <c r="BS66" s="2820"/>
      <c r="BT66" s="2820"/>
      <c r="BU66" s="2820"/>
      <c r="BV66" s="2820"/>
      <c r="BW66" s="2820"/>
      <c r="BX66" s="2780"/>
      <c r="BY66" s="2780"/>
      <c r="BZ66" s="2780"/>
      <c r="CA66" s="2780"/>
      <c r="CB66" s="2780"/>
      <c r="CC66" s="2780"/>
      <c r="CD66" s="2780"/>
      <c r="CE66" s="2780"/>
      <c r="CF66" s="2780"/>
      <c r="CG66" s="2780"/>
      <c r="CH66" s="2780"/>
      <c r="CI66" s="2780"/>
      <c r="CJ66" s="2780"/>
      <c r="CK66" s="2780"/>
      <c r="CL66" s="2780"/>
      <c r="CM66" s="3036"/>
      <c r="CN66" s="3036"/>
      <c r="CO66" s="3036"/>
      <c r="CP66" s="3036"/>
      <c r="CQ66" s="3036"/>
      <c r="CR66" s="3036"/>
      <c r="CS66" s="3031"/>
      <c r="CT66" s="2790"/>
      <c r="CU66" s="2790"/>
      <c r="CV66" s="2835"/>
      <c r="CW66" s="2836"/>
      <c r="CX66" s="2836"/>
      <c r="CY66" s="2836"/>
      <c r="CZ66" s="2836"/>
      <c r="DA66" s="2836"/>
      <c r="DB66" s="2836"/>
      <c r="DC66" s="2836"/>
      <c r="DD66" s="2836"/>
      <c r="DE66" s="2836"/>
      <c r="DF66" s="2836"/>
      <c r="DG66" s="2836"/>
      <c r="DH66" s="2836"/>
      <c r="DI66" s="2836"/>
      <c r="DJ66" s="2836"/>
      <c r="DK66" s="2836"/>
      <c r="DL66" s="2836"/>
      <c r="DM66" s="2836"/>
      <c r="DN66" s="2836"/>
      <c r="DO66" s="2837"/>
      <c r="DP66"/>
      <c r="DQ66"/>
      <c r="DR66"/>
      <c r="DS66"/>
      <c r="DT66"/>
      <c r="DU66"/>
      <c r="DV66"/>
      <c r="DW66"/>
      <c r="DX66"/>
      <c r="DY66"/>
      <c r="DZ66"/>
      <c r="EA66"/>
      <c r="EB66"/>
      <c r="EC66"/>
      <c r="ED66"/>
      <c r="EE66"/>
      <c r="EF66" s="237"/>
      <c r="EG66" s="131">
        <f t="shared" si="97"/>
        <v>0</v>
      </c>
      <c r="EH66" s="131">
        <f t="shared" si="98"/>
        <v>0</v>
      </c>
      <c r="EI66" s="131">
        <f t="shared" si="99"/>
        <v>0</v>
      </c>
      <c r="EJ66" s="131">
        <f t="shared" si="100"/>
        <v>0</v>
      </c>
      <c r="EK66" s="247" t="s">
        <v>499</v>
      </c>
      <c r="EL66" s="131" t="str">
        <f t="shared" si="117"/>
        <v>自家用発電装置</v>
      </c>
      <c r="EM66" s="130">
        <f t="shared" si="101"/>
        <v>0</v>
      </c>
      <c r="EN66" s="129" t="str">
        <f t="shared" si="102"/>
        <v/>
      </c>
      <c r="EO66" s="121" t="str">
        <f>IF($EN66="要是正",MAX($EO$14:EO65)+1,"")</f>
        <v/>
      </c>
      <c r="EP66" s="121" t="str">
        <f>IF($EN66="要是正",MAX($EP$14:EP65)+1,"")</f>
        <v/>
      </c>
      <c r="EQ66" s="128" t="str">
        <f t="shared" si="103"/>
        <v/>
      </c>
      <c r="ER66" s="127" t="str">
        <f t="shared" si="104"/>
        <v/>
      </c>
      <c r="ES66" s="122" t="str">
        <f t="shared" si="105"/>
        <v/>
      </c>
      <c r="ET66" s="157" t="str">
        <f t="shared" si="106"/>
        <v/>
      </c>
      <c r="EU66" s="156" t="str">
        <f t="shared" si="107"/>
        <v/>
      </c>
      <c r="EV66" s="125" t="str">
        <f t="shared" si="118"/>
        <v/>
      </c>
      <c r="EW66" s="123" t="str">
        <f t="shared" si="119"/>
        <v>0</v>
      </c>
      <c r="EX66" s="124" t="str">
        <f t="shared" si="108"/>
        <v/>
      </c>
      <c r="EY66" s="123" t="str">
        <f t="shared" si="120"/>
        <v>0</v>
      </c>
      <c r="EZ66" s="123" t="str">
        <f t="shared" si="121"/>
        <v>0</v>
      </c>
      <c r="FA66" s="122" t="str">
        <f t="shared" si="122"/>
        <v/>
      </c>
      <c r="FB66" s="125" t="str">
        <f t="shared" si="109"/>
        <v/>
      </c>
      <c r="FC66" s="123" t="str">
        <f t="shared" si="123"/>
        <v>0</v>
      </c>
      <c r="FD66" s="124" t="str">
        <f t="shared" si="110"/>
        <v/>
      </c>
      <c r="FE66" s="123" t="str">
        <f t="shared" si="124"/>
        <v>0</v>
      </c>
      <c r="FF66" s="123" t="str">
        <f t="shared" si="125"/>
        <v>0</v>
      </c>
      <c r="FG66" s="122" t="str">
        <f t="shared" si="126"/>
        <v/>
      </c>
      <c r="FH66" s="121"/>
      <c r="FI66" s="121"/>
      <c r="FJ66" s="620"/>
      <c r="FK66" s="130">
        <v>20</v>
      </c>
      <c r="FL66" s="130" t="s">
        <v>185</v>
      </c>
      <c r="FM66" s="130" t="s">
        <v>184</v>
      </c>
      <c r="FN66" s="130" t="s">
        <v>183</v>
      </c>
      <c r="FP66" s="11"/>
      <c r="FQ66" s="429"/>
      <c r="FR66" s="430"/>
      <c r="FS66" s="429"/>
      <c r="FT66" s="430"/>
      <c r="FU66" s="429"/>
      <c r="FV66" s="11"/>
      <c r="FW66" s="11"/>
      <c r="FX66" s="11"/>
      <c r="FY66" s="11"/>
      <c r="FZ66" s="11"/>
      <c r="GA66" s="11"/>
      <c r="GB66" s="11"/>
      <c r="GC66" s="11"/>
      <c r="GD66" s="11"/>
      <c r="GF66" s="10" t="str">
        <f t="shared" si="127"/>
        <v/>
      </c>
      <c r="GG66" s="239" t="str">
        <f t="shared" si="111"/>
        <v/>
      </c>
      <c r="GH66" s="239" t="str">
        <f t="shared" si="112"/>
        <v/>
      </c>
      <c r="GI66" s="239" t="str">
        <f t="shared" si="113"/>
        <v/>
      </c>
      <c r="GJ66" s="239">
        <f t="shared" si="114"/>
        <v>0</v>
      </c>
      <c r="GK66" s="248" t="str">
        <f t="shared" si="115"/>
        <v/>
      </c>
      <c r="GL66" s="10" t="str">
        <f t="shared" si="128"/>
        <v/>
      </c>
      <c r="GM66" s="407" t="str">
        <f t="shared" si="129"/>
        <v/>
      </c>
      <c r="GN66" s="408" t="str">
        <f t="shared" si="116"/>
        <v>0</v>
      </c>
      <c r="GO66" s="409" t="str">
        <f t="shared" si="130"/>
        <v/>
      </c>
      <c r="GP66" s="408" t="str">
        <f t="shared" si="131"/>
        <v>0</v>
      </c>
      <c r="GQ66" s="410" t="str">
        <f t="shared" si="132"/>
        <v/>
      </c>
      <c r="GS66" s="411">
        <f t="shared" si="1"/>
        <v>0</v>
      </c>
      <c r="GT66" s="27"/>
      <c r="GU66" s="27"/>
      <c r="GV66" s="413"/>
      <c r="GW66" s="10" t="str">
        <f t="shared" si="133"/>
        <v>自家用発電装置等の状況</v>
      </c>
    </row>
    <row r="67" spans="2:205" s="10" customFormat="1" ht="50.1" customHeight="1" x14ac:dyDescent="0.15">
      <c r="B67" s="111"/>
      <c r="C67" s="229"/>
      <c r="D67" s="229"/>
      <c r="E67" s="229"/>
      <c r="F67" s="229"/>
      <c r="G67" s="254"/>
      <c r="H67" s="229"/>
      <c r="J67" s="238"/>
      <c r="K67" s="242"/>
      <c r="L67" s="242"/>
      <c r="M67" s="2775" t="s">
        <v>6350</v>
      </c>
      <c r="N67" s="2775"/>
      <c r="O67" s="2775"/>
      <c r="P67" s="2798"/>
      <c r="Q67" s="2799"/>
      <c r="R67" s="2799"/>
      <c r="S67" s="2800"/>
      <c r="T67" s="2798"/>
      <c r="U67" s="2799"/>
      <c r="V67" s="2799"/>
      <c r="W67" s="2799"/>
      <c r="X67" s="2799"/>
      <c r="Y67" s="2799"/>
      <c r="Z67" s="2800"/>
      <c r="AA67" s="2776" t="s">
        <v>496</v>
      </c>
      <c r="AB67" s="2776"/>
      <c r="AC67" s="2776"/>
      <c r="AD67" s="2776"/>
      <c r="AE67" s="2776"/>
      <c r="AF67" s="2776"/>
      <c r="AG67" s="2776"/>
      <c r="AH67" s="2776"/>
      <c r="AI67" s="2776"/>
      <c r="AJ67" s="2776"/>
      <c r="AK67" s="2776"/>
      <c r="AL67" s="2776"/>
      <c r="AM67" s="2776"/>
      <c r="AN67" s="2776"/>
      <c r="AO67" s="2776"/>
      <c r="AP67" s="2776"/>
      <c r="AQ67" s="2776"/>
      <c r="AR67" s="2776"/>
      <c r="AS67" s="2776"/>
      <c r="AT67" s="2776"/>
      <c r="AU67" s="2776"/>
      <c r="AV67" s="2776"/>
      <c r="AW67" s="2776"/>
      <c r="AX67" s="2776"/>
      <c r="AY67" s="2777"/>
      <c r="AZ67" s="2953"/>
      <c r="BA67" s="2953"/>
      <c r="BB67" s="2953"/>
      <c r="BC67" s="2953"/>
      <c r="BD67" s="2953"/>
      <c r="BE67" s="2953"/>
      <c r="BF67" s="2953"/>
      <c r="BG67" s="2953"/>
      <c r="BH67" s="2953"/>
      <c r="BI67" s="2953"/>
      <c r="BJ67" s="2953"/>
      <c r="BK67" s="2953"/>
      <c r="BL67" s="2819"/>
      <c r="BM67" s="2819"/>
      <c r="BN67" s="2820"/>
      <c r="BO67" s="2820"/>
      <c r="BP67" s="2820"/>
      <c r="BQ67" s="2820"/>
      <c r="BR67" s="2820"/>
      <c r="BS67" s="2820"/>
      <c r="BT67" s="2820"/>
      <c r="BU67" s="2820"/>
      <c r="BV67" s="2820"/>
      <c r="BW67" s="2820"/>
      <c r="BX67" s="2780"/>
      <c r="BY67" s="2780"/>
      <c r="BZ67" s="2780"/>
      <c r="CA67" s="2780"/>
      <c r="CB67" s="2780"/>
      <c r="CC67" s="2780"/>
      <c r="CD67" s="2780"/>
      <c r="CE67" s="2780"/>
      <c r="CF67" s="2780"/>
      <c r="CG67" s="2780"/>
      <c r="CH67" s="2780"/>
      <c r="CI67" s="2780"/>
      <c r="CJ67" s="2780"/>
      <c r="CK67" s="2780"/>
      <c r="CL67" s="2780"/>
      <c r="CM67" s="3036"/>
      <c r="CN67" s="3036"/>
      <c r="CO67" s="3036"/>
      <c r="CP67" s="3036"/>
      <c r="CQ67" s="3036"/>
      <c r="CR67" s="3036"/>
      <c r="CS67" s="3031"/>
      <c r="CT67" s="2790"/>
      <c r="CU67" s="2790"/>
      <c r="CV67" s="264"/>
      <c r="CW67" s="265"/>
      <c r="CX67" s="265"/>
      <c r="CY67" s="265"/>
      <c r="CZ67" s="265"/>
      <c r="DA67" s="265"/>
      <c r="DB67" s="265"/>
      <c r="DC67" s="265"/>
      <c r="DD67" s="265"/>
      <c r="DE67" s="265"/>
      <c r="DF67" s="265"/>
      <c r="DG67" s="265"/>
      <c r="DH67" s="265"/>
      <c r="DI67" s="265"/>
      <c r="DJ67" s="265"/>
      <c r="DK67" s="265"/>
      <c r="DL67" s="265"/>
      <c r="DM67" s="265"/>
      <c r="DN67" s="265"/>
      <c r="DO67" s="266"/>
      <c r="DP67"/>
      <c r="DQ67"/>
      <c r="DR67"/>
      <c r="DS67"/>
      <c r="DT67"/>
      <c r="DU67"/>
      <c r="DV67"/>
      <c r="DW67"/>
      <c r="DX67"/>
      <c r="DY67"/>
      <c r="DZ67"/>
      <c r="EA67"/>
      <c r="EB67"/>
      <c r="EC67"/>
      <c r="ED67"/>
      <c r="EE67"/>
      <c r="EF67" s="237"/>
      <c r="EG67" s="131">
        <f t="shared" si="97"/>
        <v>0</v>
      </c>
      <c r="EH67" s="131">
        <f>COUNTIFS(AZ67,"○指摘なし")</f>
        <v>0</v>
      </c>
      <c r="EI67" s="131">
        <f>COUNTIFS(AZ67,"×要是正（既存不適格以外）")</f>
        <v>0</v>
      </c>
      <c r="EJ67" s="131">
        <f>COUNTIFS(AZ67,"△既存不適格")</f>
        <v>0</v>
      </c>
      <c r="EK67" s="247" t="s">
        <v>497</v>
      </c>
      <c r="EL67" s="131" t="str">
        <f t="shared" si="117"/>
        <v>自家用発電装置</v>
      </c>
      <c r="EM67" s="130">
        <f t="shared" si="101"/>
        <v>0</v>
      </c>
      <c r="EN67" s="129" t="str">
        <f t="shared" si="102"/>
        <v/>
      </c>
      <c r="EO67" s="121" t="str">
        <f>IF($EN67="要是正",MAX($EO$14:EO66)+1,"")</f>
        <v/>
      </c>
      <c r="EP67" s="121" t="str">
        <f>IF($EN67="要是正",MAX($EP$14:EP66)+1,"")</f>
        <v/>
      </c>
      <c r="EQ67" s="128" t="str">
        <f t="shared" si="103"/>
        <v/>
      </c>
      <c r="ER67" s="127" t="str">
        <f t="shared" si="104"/>
        <v/>
      </c>
      <c r="ES67" s="122" t="str">
        <f t="shared" si="105"/>
        <v/>
      </c>
      <c r="ET67" s="157" t="str">
        <f t="shared" si="106"/>
        <v/>
      </c>
      <c r="EU67" s="156" t="str">
        <f t="shared" si="107"/>
        <v/>
      </c>
      <c r="EV67" s="125" t="str">
        <f t="shared" si="118"/>
        <v/>
      </c>
      <c r="EW67" s="123" t="str">
        <f t="shared" si="119"/>
        <v>0</v>
      </c>
      <c r="EX67" s="124" t="str">
        <f t="shared" si="108"/>
        <v/>
      </c>
      <c r="EY67" s="123" t="str">
        <f t="shared" si="120"/>
        <v>0</v>
      </c>
      <c r="EZ67" s="123" t="str">
        <f t="shared" si="121"/>
        <v>0</v>
      </c>
      <c r="FA67" s="122" t="str">
        <f t="shared" si="122"/>
        <v/>
      </c>
      <c r="FB67" s="125" t="str">
        <f t="shared" si="109"/>
        <v/>
      </c>
      <c r="FC67" s="123" t="str">
        <f t="shared" si="123"/>
        <v>0</v>
      </c>
      <c r="FD67" s="124" t="str">
        <f t="shared" si="110"/>
        <v/>
      </c>
      <c r="FE67" s="123" t="str">
        <f t="shared" si="124"/>
        <v>0</v>
      </c>
      <c r="FF67" s="123" t="str">
        <f t="shared" si="125"/>
        <v>0</v>
      </c>
      <c r="FG67" s="122" t="str">
        <f t="shared" si="126"/>
        <v/>
      </c>
      <c r="FH67" s="121"/>
      <c r="FI67" s="121"/>
      <c r="FJ67" s="620"/>
      <c r="FK67" s="130">
        <v>21</v>
      </c>
      <c r="FL67" s="130" t="s">
        <v>1617</v>
      </c>
      <c r="FM67" s="130" t="s">
        <v>1618</v>
      </c>
      <c r="FN67" s="130" t="s">
        <v>1619</v>
      </c>
      <c r="FP67" s="11"/>
      <c r="FQ67" s="429"/>
      <c r="FR67" s="430"/>
      <c r="FS67" s="429"/>
      <c r="FT67" s="430"/>
      <c r="FU67" s="429"/>
      <c r="FV67" s="11"/>
      <c r="FW67" s="11"/>
      <c r="FX67" s="11"/>
      <c r="FY67" s="11"/>
      <c r="FZ67" s="11"/>
      <c r="GA67" s="11"/>
      <c r="GB67" s="11"/>
      <c r="GC67" s="11"/>
      <c r="GD67" s="11"/>
      <c r="GF67" s="10" t="str">
        <f t="shared" si="127"/>
        <v/>
      </c>
      <c r="GG67" s="239" t="str">
        <f t="shared" si="111"/>
        <v/>
      </c>
      <c r="GH67" s="239" t="str">
        <f t="shared" si="112"/>
        <v/>
      </c>
      <c r="GI67" s="239" t="str">
        <f t="shared" si="113"/>
        <v/>
      </c>
      <c r="GJ67" s="239">
        <f t="shared" si="114"/>
        <v>0</v>
      </c>
      <c r="GK67" s="248"/>
      <c r="GL67" s="10" t="str">
        <f t="shared" si="128"/>
        <v/>
      </c>
      <c r="GM67" s="407" t="str">
        <f t="shared" si="129"/>
        <v/>
      </c>
      <c r="GN67" s="408" t="str">
        <f t="shared" si="116"/>
        <v>0</v>
      </c>
      <c r="GO67" s="409" t="str">
        <f t="shared" si="130"/>
        <v/>
      </c>
      <c r="GP67" s="408" t="str">
        <f t="shared" si="131"/>
        <v>0</v>
      </c>
      <c r="GQ67" s="410" t="str">
        <f t="shared" si="132"/>
        <v/>
      </c>
      <c r="GS67" s="411">
        <f t="shared" si="1"/>
        <v>0</v>
      </c>
      <c r="GT67" s="27"/>
      <c r="GU67" s="27"/>
      <c r="GV67" s="413"/>
      <c r="GW67" s="10" t="str">
        <f t="shared" si="133"/>
        <v>自家用発電装置等の状況</v>
      </c>
    </row>
    <row r="68" spans="2:205" s="10" customFormat="1" ht="50.1" customHeight="1" x14ac:dyDescent="0.15">
      <c r="B68" s="111"/>
      <c r="C68" s="229"/>
      <c r="D68" s="229"/>
      <c r="E68" s="229"/>
      <c r="F68" s="229"/>
      <c r="G68" s="229"/>
      <c r="H68" s="229"/>
      <c r="J68" s="238"/>
      <c r="K68" s="242"/>
      <c r="L68" s="242"/>
      <c r="M68" s="2775" t="s">
        <v>6351</v>
      </c>
      <c r="N68" s="2775"/>
      <c r="O68" s="2775"/>
      <c r="P68" s="2798"/>
      <c r="Q68" s="2799"/>
      <c r="R68" s="2799"/>
      <c r="S68" s="2800"/>
      <c r="T68" s="2798"/>
      <c r="U68" s="2799"/>
      <c r="V68" s="2799"/>
      <c r="W68" s="2799"/>
      <c r="X68" s="2799"/>
      <c r="Y68" s="2799"/>
      <c r="Z68" s="2800"/>
      <c r="AA68" s="2850" t="s">
        <v>494</v>
      </c>
      <c r="AB68" s="2850"/>
      <c r="AC68" s="2850"/>
      <c r="AD68" s="2850"/>
      <c r="AE68" s="2850"/>
      <c r="AF68" s="2850"/>
      <c r="AG68" s="2850"/>
      <c r="AH68" s="2850"/>
      <c r="AI68" s="2850"/>
      <c r="AJ68" s="2850"/>
      <c r="AK68" s="2850"/>
      <c r="AL68" s="2850"/>
      <c r="AM68" s="2850"/>
      <c r="AN68" s="2850"/>
      <c r="AO68" s="2850"/>
      <c r="AP68" s="2850"/>
      <c r="AQ68" s="2850"/>
      <c r="AR68" s="2850"/>
      <c r="AS68" s="2850"/>
      <c r="AT68" s="2850"/>
      <c r="AU68" s="2850"/>
      <c r="AV68" s="2850"/>
      <c r="AW68" s="2850"/>
      <c r="AX68" s="2850"/>
      <c r="AY68" s="2851"/>
      <c r="AZ68" s="2953"/>
      <c r="BA68" s="2953"/>
      <c r="BB68" s="2953"/>
      <c r="BC68" s="2953"/>
      <c r="BD68" s="2953"/>
      <c r="BE68" s="2953"/>
      <c r="BF68" s="2953"/>
      <c r="BG68" s="2953"/>
      <c r="BH68" s="2953"/>
      <c r="BI68" s="2953"/>
      <c r="BJ68" s="2953"/>
      <c r="BK68" s="2953"/>
      <c r="BL68" s="2819"/>
      <c r="BM68" s="2819"/>
      <c r="BN68" s="2820"/>
      <c r="BO68" s="2820"/>
      <c r="BP68" s="2820"/>
      <c r="BQ68" s="2820"/>
      <c r="BR68" s="2820"/>
      <c r="BS68" s="2820"/>
      <c r="BT68" s="2820"/>
      <c r="BU68" s="2820"/>
      <c r="BV68" s="2820"/>
      <c r="BW68" s="2820"/>
      <c r="BX68" s="2780"/>
      <c r="BY68" s="2780"/>
      <c r="BZ68" s="2780"/>
      <c r="CA68" s="2780"/>
      <c r="CB68" s="2780"/>
      <c r="CC68" s="2780"/>
      <c r="CD68" s="2780"/>
      <c r="CE68" s="2780"/>
      <c r="CF68" s="2780"/>
      <c r="CG68" s="2780"/>
      <c r="CH68" s="2780"/>
      <c r="CI68" s="2780"/>
      <c r="CJ68" s="2780"/>
      <c r="CK68" s="2780"/>
      <c r="CL68" s="2780"/>
      <c r="CM68" s="3036"/>
      <c r="CN68" s="3036"/>
      <c r="CO68" s="3036"/>
      <c r="CP68" s="3036"/>
      <c r="CQ68" s="3036"/>
      <c r="CR68" s="3036"/>
      <c r="CS68" s="3031"/>
      <c r="CT68" s="2790"/>
      <c r="CU68" s="2790"/>
      <c r="CV68" s="2835"/>
      <c r="CW68" s="2836"/>
      <c r="CX68" s="2836"/>
      <c r="CY68" s="2836"/>
      <c r="CZ68" s="2836"/>
      <c r="DA68" s="2836"/>
      <c r="DB68" s="2836"/>
      <c r="DC68" s="2836"/>
      <c r="DD68" s="2836"/>
      <c r="DE68" s="2836"/>
      <c r="DF68" s="2836"/>
      <c r="DG68" s="2836"/>
      <c r="DH68" s="2836"/>
      <c r="DI68" s="2836"/>
      <c r="DJ68" s="2836"/>
      <c r="DK68" s="2836"/>
      <c r="DL68" s="2836"/>
      <c r="DM68" s="2836"/>
      <c r="DN68" s="2836"/>
      <c r="DO68" s="2837"/>
      <c r="DP68"/>
      <c r="DQ68"/>
      <c r="DR68"/>
      <c r="DS68"/>
      <c r="DT68"/>
      <c r="DU68"/>
      <c r="DV68"/>
      <c r="DW68"/>
      <c r="DX68"/>
      <c r="DY68"/>
      <c r="DZ68"/>
      <c r="EA68"/>
      <c r="EB68"/>
      <c r="EC68"/>
      <c r="ED68"/>
      <c r="EE68"/>
      <c r="EF68" s="237"/>
      <c r="EG68" s="131">
        <f t="shared" si="97"/>
        <v>0</v>
      </c>
      <c r="EH68" s="131">
        <f t="shared" ref="EH68:EH75" si="134">COUNTIFS(AZ68,"○指摘なし")</f>
        <v>0</v>
      </c>
      <c r="EI68" s="131">
        <f t="shared" ref="EI68:EI75" si="135">COUNTIFS(AZ68,"×要是正（既存不適格以外）")</f>
        <v>0</v>
      </c>
      <c r="EJ68" s="131">
        <f t="shared" ref="EJ68:EJ75" si="136">COUNTIFS(AZ68,"△既存不適格")</f>
        <v>0</v>
      </c>
      <c r="EK68" s="247" t="s">
        <v>495</v>
      </c>
      <c r="EL68" s="131" t="str">
        <f t="shared" si="117"/>
        <v>自家用発電装置</v>
      </c>
      <c r="EM68" s="130">
        <f t="shared" ref="EM68:EM75" si="137">COUNTA(CM68:CR68)</f>
        <v>0</v>
      </c>
      <c r="EN68" s="129" t="str">
        <f t="shared" ref="EN68:EN75" si="138">IF(AZ68="×要是正（既存不適格以外）","要是正","")&amp;IF(AZ68="△既存不適格","既存不適格","")</f>
        <v/>
      </c>
      <c r="EO68" s="121" t="str">
        <f>IF($EN68="要是正",MAX($EO$14:EO67)+1,"")</f>
        <v/>
      </c>
      <c r="EP68" s="121" t="str">
        <f>IF($EN68="要是正",MAX($EP$14:EP67)+1,"")</f>
        <v/>
      </c>
      <c r="EQ68" s="128" t="str">
        <f t="shared" ref="EQ68:EQ75" si="139">IF(OR(AZ68="×要是正（既存不適格以外）",AZ68="△既存不適格"),EK68,"")</f>
        <v/>
      </c>
      <c r="ER68" s="127" t="str">
        <f t="shared" ref="ER68:ER75" si="140">IF(OR($EN68="要是正",$EN68="既存不適格"),$EL68,"")</f>
        <v/>
      </c>
      <c r="ES68" s="122" t="str">
        <f t="shared" ref="ES68:ES74" si="141">IF($EN68="要是正",IF(BN68="","",BN68),"")</f>
        <v/>
      </c>
      <c r="ET68" s="157" t="str">
        <f t="shared" ref="ET68:ET75" si="142">IF($EN68="要是正",IF(BX68="","",BX68),"")</f>
        <v/>
      </c>
      <c r="EU68" s="156" t="str">
        <f t="shared" si="107"/>
        <v/>
      </c>
      <c r="EV68" s="125" t="str">
        <f t="shared" si="118"/>
        <v/>
      </c>
      <c r="EW68" s="123" t="str">
        <f t="shared" si="119"/>
        <v>0</v>
      </c>
      <c r="EX68" s="124" t="str">
        <f t="shared" si="108"/>
        <v/>
      </c>
      <c r="EY68" s="123" t="str">
        <f t="shared" si="120"/>
        <v>0</v>
      </c>
      <c r="EZ68" s="123" t="str">
        <f t="shared" si="121"/>
        <v>0</v>
      </c>
      <c r="FA68" s="122" t="str">
        <f t="shared" si="122"/>
        <v/>
      </c>
      <c r="FB68" s="125" t="str">
        <f t="shared" si="109"/>
        <v/>
      </c>
      <c r="FC68" s="123" t="str">
        <f t="shared" si="123"/>
        <v>0</v>
      </c>
      <c r="FD68" s="124" t="str">
        <f t="shared" si="110"/>
        <v/>
      </c>
      <c r="FE68" s="123" t="str">
        <f t="shared" si="124"/>
        <v>0</v>
      </c>
      <c r="FF68" s="123" t="str">
        <f t="shared" si="125"/>
        <v>0</v>
      </c>
      <c r="FG68" s="122" t="str">
        <f t="shared" si="126"/>
        <v/>
      </c>
      <c r="FH68" s="121"/>
      <c r="FI68" s="121"/>
      <c r="FJ68" s="620"/>
      <c r="FK68" s="130">
        <v>11</v>
      </c>
      <c r="FL68" s="130" t="s">
        <v>185</v>
      </c>
      <c r="FM68" s="130" t="s">
        <v>221</v>
      </c>
      <c r="FN68" s="130" t="s">
        <v>220</v>
      </c>
      <c r="FP68" s="11"/>
      <c r="FQ68" s="429"/>
      <c r="FR68" s="430"/>
      <c r="FS68" s="429"/>
      <c r="FT68" s="430"/>
      <c r="FU68" s="429"/>
      <c r="FV68" s="11"/>
      <c r="FW68" s="11"/>
      <c r="FX68" s="11"/>
      <c r="FY68" s="11"/>
      <c r="FZ68" s="11"/>
      <c r="GA68" s="11"/>
      <c r="GB68" s="11"/>
      <c r="GC68" s="11"/>
      <c r="GD68" s="11"/>
      <c r="GF68" s="10" t="str">
        <f t="shared" si="127"/>
        <v/>
      </c>
      <c r="GG68" s="239" t="str">
        <f t="shared" si="111"/>
        <v/>
      </c>
      <c r="GH68" s="239" t="str">
        <f t="shared" si="112"/>
        <v/>
      </c>
      <c r="GI68" s="239" t="str">
        <f t="shared" si="113"/>
        <v/>
      </c>
      <c r="GJ68" s="239">
        <f t="shared" si="114"/>
        <v>0</v>
      </c>
      <c r="GK68" s="248" t="str">
        <f t="shared" ref="GK68:GK75" si="143">IF($AZ68="―対象外","○","")</f>
        <v/>
      </c>
      <c r="GL68" s="10" t="str">
        <f t="shared" si="128"/>
        <v/>
      </c>
      <c r="GM68" s="407" t="str">
        <f t="shared" si="129"/>
        <v/>
      </c>
      <c r="GN68" s="408" t="str">
        <f t="shared" si="116"/>
        <v>0</v>
      </c>
      <c r="GO68" s="409" t="str">
        <f t="shared" si="130"/>
        <v/>
      </c>
      <c r="GP68" s="408" t="str">
        <f t="shared" si="131"/>
        <v>0</v>
      </c>
      <c r="GQ68" s="410" t="str">
        <f t="shared" si="132"/>
        <v/>
      </c>
      <c r="GS68" s="411">
        <f t="shared" si="1"/>
        <v>0</v>
      </c>
      <c r="GT68" s="27"/>
      <c r="GU68" s="27"/>
      <c r="GV68" s="413"/>
      <c r="GW68" s="10" t="str">
        <f t="shared" si="133"/>
        <v>自家用発電装置等の状況</v>
      </c>
    </row>
    <row r="69" spans="2:205" s="10" customFormat="1" ht="50.1" customHeight="1" x14ac:dyDescent="0.15">
      <c r="B69" s="111"/>
      <c r="C69" s="229"/>
      <c r="D69" s="229"/>
      <c r="E69" s="229"/>
      <c r="F69" s="229"/>
      <c r="G69" s="229"/>
      <c r="H69" s="229"/>
      <c r="J69" s="238"/>
      <c r="K69" s="242"/>
      <c r="L69" s="242"/>
      <c r="M69" s="2775" t="s">
        <v>6352</v>
      </c>
      <c r="N69" s="2775"/>
      <c r="O69" s="2775"/>
      <c r="P69" s="2798"/>
      <c r="Q69" s="2799"/>
      <c r="R69" s="2799"/>
      <c r="S69" s="2800"/>
      <c r="T69" s="2798"/>
      <c r="U69" s="2799"/>
      <c r="V69" s="2799"/>
      <c r="W69" s="2799"/>
      <c r="X69" s="2799"/>
      <c r="Y69" s="2799"/>
      <c r="Z69" s="2800"/>
      <c r="AA69" s="2776" t="s">
        <v>492</v>
      </c>
      <c r="AB69" s="2776"/>
      <c r="AC69" s="2776"/>
      <c r="AD69" s="2776"/>
      <c r="AE69" s="2776"/>
      <c r="AF69" s="2776"/>
      <c r="AG69" s="2776"/>
      <c r="AH69" s="2776"/>
      <c r="AI69" s="2776"/>
      <c r="AJ69" s="2776"/>
      <c r="AK69" s="2776"/>
      <c r="AL69" s="2776"/>
      <c r="AM69" s="2776"/>
      <c r="AN69" s="2776"/>
      <c r="AO69" s="2776"/>
      <c r="AP69" s="2776"/>
      <c r="AQ69" s="2776"/>
      <c r="AR69" s="2776"/>
      <c r="AS69" s="2776"/>
      <c r="AT69" s="2776"/>
      <c r="AU69" s="2776"/>
      <c r="AV69" s="2776"/>
      <c r="AW69" s="2776"/>
      <c r="AX69" s="2776"/>
      <c r="AY69" s="2777"/>
      <c r="AZ69" s="2953"/>
      <c r="BA69" s="2953"/>
      <c r="BB69" s="2953"/>
      <c r="BC69" s="2953"/>
      <c r="BD69" s="2953"/>
      <c r="BE69" s="2953"/>
      <c r="BF69" s="2953"/>
      <c r="BG69" s="2953"/>
      <c r="BH69" s="2953"/>
      <c r="BI69" s="2953"/>
      <c r="BJ69" s="2953"/>
      <c r="BK69" s="2953"/>
      <c r="BL69" s="2819"/>
      <c r="BM69" s="2819"/>
      <c r="BN69" s="2820"/>
      <c r="BO69" s="2820"/>
      <c r="BP69" s="2820"/>
      <c r="BQ69" s="2820"/>
      <c r="BR69" s="2820"/>
      <c r="BS69" s="2820"/>
      <c r="BT69" s="2820"/>
      <c r="BU69" s="2820"/>
      <c r="BV69" s="2820"/>
      <c r="BW69" s="2820"/>
      <c r="BX69" s="2780"/>
      <c r="BY69" s="2780"/>
      <c r="BZ69" s="2780"/>
      <c r="CA69" s="2780"/>
      <c r="CB69" s="2780"/>
      <c r="CC69" s="2780"/>
      <c r="CD69" s="2780"/>
      <c r="CE69" s="2780"/>
      <c r="CF69" s="2780"/>
      <c r="CG69" s="2780"/>
      <c r="CH69" s="2780"/>
      <c r="CI69" s="2780"/>
      <c r="CJ69" s="2780"/>
      <c r="CK69" s="2780"/>
      <c r="CL69" s="2780"/>
      <c r="CM69" s="3036"/>
      <c r="CN69" s="3036"/>
      <c r="CO69" s="3036"/>
      <c r="CP69" s="3036"/>
      <c r="CQ69" s="3036"/>
      <c r="CR69" s="3036"/>
      <c r="CS69" s="3031"/>
      <c r="CT69" s="2790"/>
      <c r="CU69" s="2790"/>
      <c r="CV69" s="2835"/>
      <c r="CW69" s="2836"/>
      <c r="CX69" s="2836"/>
      <c r="CY69" s="2836"/>
      <c r="CZ69" s="2836"/>
      <c r="DA69" s="2836"/>
      <c r="DB69" s="2836"/>
      <c r="DC69" s="2836"/>
      <c r="DD69" s="2836"/>
      <c r="DE69" s="2836"/>
      <c r="DF69" s="2836"/>
      <c r="DG69" s="2836"/>
      <c r="DH69" s="2836"/>
      <c r="DI69" s="2836"/>
      <c r="DJ69" s="2836"/>
      <c r="DK69" s="2836"/>
      <c r="DL69" s="2836"/>
      <c r="DM69" s="2836"/>
      <c r="DN69" s="2836"/>
      <c r="DO69" s="2837"/>
      <c r="DP69"/>
      <c r="DQ69"/>
      <c r="DR69"/>
      <c r="DS69"/>
      <c r="DT69"/>
      <c r="DU69"/>
      <c r="DV69"/>
      <c r="DW69"/>
      <c r="DX69"/>
      <c r="DY69"/>
      <c r="DZ69"/>
      <c r="EA69"/>
      <c r="EB69"/>
      <c r="EC69"/>
      <c r="ED69"/>
      <c r="EE69"/>
      <c r="EF69" s="237"/>
      <c r="EG69" s="131">
        <f t="shared" si="97"/>
        <v>0</v>
      </c>
      <c r="EH69" s="131">
        <f t="shared" si="134"/>
        <v>0</v>
      </c>
      <c r="EI69" s="131">
        <f t="shared" si="135"/>
        <v>0</v>
      </c>
      <c r="EJ69" s="131">
        <f t="shared" si="136"/>
        <v>0</v>
      </c>
      <c r="EK69" s="247" t="s">
        <v>493</v>
      </c>
      <c r="EL69" s="131" t="str">
        <f t="shared" si="117"/>
        <v>自家用発電装置</v>
      </c>
      <c r="EM69" s="130">
        <f t="shared" si="137"/>
        <v>0</v>
      </c>
      <c r="EN69" s="129" t="str">
        <f t="shared" si="138"/>
        <v/>
      </c>
      <c r="EO69" s="121" t="str">
        <f>IF($EN69="要是正",MAX($EO$14:EO68)+1,"")</f>
        <v/>
      </c>
      <c r="EP69" s="121" t="str">
        <f>IF($EN69="要是正",MAX($EP$14:EP68)+1,"")</f>
        <v/>
      </c>
      <c r="EQ69" s="128" t="str">
        <f t="shared" si="139"/>
        <v/>
      </c>
      <c r="ER69" s="127" t="str">
        <f t="shared" si="140"/>
        <v/>
      </c>
      <c r="ES69" s="122" t="str">
        <f t="shared" si="141"/>
        <v/>
      </c>
      <c r="ET69" s="157" t="str">
        <f t="shared" si="142"/>
        <v/>
      </c>
      <c r="EU69" s="156" t="str">
        <f t="shared" si="107"/>
        <v/>
      </c>
      <c r="EV69" s="125" t="str">
        <f t="shared" si="118"/>
        <v/>
      </c>
      <c r="EW69" s="123" t="str">
        <f t="shared" si="119"/>
        <v>0</v>
      </c>
      <c r="EX69" s="124" t="str">
        <f t="shared" si="108"/>
        <v/>
      </c>
      <c r="EY69" s="123" t="str">
        <f t="shared" si="120"/>
        <v>0</v>
      </c>
      <c r="EZ69" s="123" t="str">
        <f t="shared" si="121"/>
        <v>0</v>
      </c>
      <c r="FA69" s="122" t="str">
        <f t="shared" si="122"/>
        <v/>
      </c>
      <c r="FB69" s="125" t="str">
        <f t="shared" si="109"/>
        <v/>
      </c>
      <c r="FC69" s="123" t="str">
        <f t="shared" si="123"/>
        <v>0</v>
      </c>
      <c r="FD69" s="124" t="str">
        <f t="shared" si="110"/>
        <v/>
      </c>
      <c r="FE69" s="123" t="str">
        <f t="shared" si="124"/>
        <v>0</v>
      </c>
      <c r="FF69" s="123" t="str">
        <f t="shared" si="125"/>
        <v>0</v>
      </c>
      <c r="FG69" s="122" t="str">
        <f t="shared" si="126"/>
        <v/>
      </c>
      <c r="FH69" s="121"/>
      <c r="FI69" s="121"/>
      <c r="FJ69" s="620"/>
      <c r="FK69" s="130">
        <v>12</v>
      </c>
      <c r="FL69" s="130" t="s">
        <v>185</v>
      </c>
      <c r="FM69" s="130" t="s">
        <v>217</v>
      </c>
      <c r="FN69" s="130" t="s">
        <v>216</v>
      </c>
      <c r="FP69" s="11"/>
      <c r="FQ69" s="429"/>
      <c r="FR69" s="430"/>
      <c r="FS69" s="429"/>
      <c r="FT69" s="430"/>
      <c r="FU69" s="429"/>
      <c r="FV69" s="11"/>
      <c r="FW69" s="11"/>
      <c r="FX69" s="11"/>
      <c r="FY69" s="11"/>
      <c r="FZ69" s="11"/>
      <c r="GA69" s="11"/>
      <c r="GB69" s="11"/>
      <c r="GC69" s="11"/>
      <c r="GD69" s="11"/>
      <c r="GF69" s="10" t="str">
        <f t="shared" si="127"/>
        <v/>
      </c>
      <c r="GG69" s="239" t="str">
        <f t="shared" si="111"/>
        <v/>
      </c>
      <c r="GH69" s="239" t="str">
        <f t="shared" si="112"/>
        <v/>
      </c>
      <c r="GI69" s="239" t="str">
        <f t="shared" si="113"/>
        <v/>
      </c>
      <c r="GJ69" s="239">
        <f t="shared" si="114"/>
        <v>0</v>
      </c>
      <c r="GK69" s="248" t="str">
        <f t="shared" si="143"/>
        <v/>
      </c>
      <c r="GL69" s="10" t="str">
        <f t="shared" si="128"/>
        <v/>
      </c>
      <c r="GM69" s="407" t="str">
        <f t="shared" si="129"/>
        <v/>
      </c>
      <c r="GN69" s="408" t="str">
        <f t="shared" si="116"/>
        <v>0</v>
      </c>
      <c r="GO69" s="409" t="str">
        <f t="shared" si="130"/>
        <v/>
      </c>
      <c r="GP69" s="408" t="str">
        <f t="shared" si="131"/>
        <v>0</v>
      </c>
      <c r="GQ69" s="410" t="str">
        <f t="shared" si="132"/>
        <v/>
      </c>
      <c r="GS69" s="411">
        <f t="shared" si="1"/>
        <v>0</v>
      </c>
      <c r="GT69" s="27"/>
      <c r="GU69" s="27"/>
      <c r="GV69" s="413"/>
      <c r="GW69" s="10" t="str">
        <f t="shared" si="133"/>
        <v>自家用発電装置等の状況</v>
      </c>
    </row>
    <row r="70" spans="2:205" s="10" customFormat="1" ht="50.1" customHeight="1" x14ac:dyDescent="0.15">
      <c r="B70" s="111"/>
      <c r="C70" s="229"/>
      <c r="D70" s="229"/>
      <c r="E70" s="229"/>
      <c r="F70" s="229"/>
      <c r="G70" s="229"/>
      <c r="H70" s="229"/>
      <c r="J70" s="238"/>
      <c r="K70" s="242"/>
      <c r="L70" s="242"/>
      <c r="M70" s="2775" t="s">
        <v>6353</v>
      </c>
      <c r="N70" s="2775"/>
      <c r="O70" s="2775"/>
      <c r="P70" s="2798"/>
      <c r="Q70" s="2799"/>
      <c r="R70" s="2799"/>
      <c r="S70" s="2800"/>
      <c r="T70" s="2801"/>
      <c r="U70" s="2802"/>
      <c r="V70" s="2802"/>
      <c r="W70" s="2802"/>
      <c r="X70" s="2802"/>
      <c r="Y70" s="2802"/>
      <c r="Z70" s="2803"/>
      <c r="AA70" s="2845" t="s">
        <v>490</v>
      </c>
      <c r="AB70" s="2845"/>
      <c r="AC70" s="2845"/>
      <c r="AD70" s="2845"/>
      <c r="AE70" s="2845"/>
      <c r="AF70" s="2845"/>
      <c r="AG70" s="2845"/>
      <c r="AH70" s="2845"/>
      <c r="AI70" s="2845"/>
      <c r="AJ70" s="2845"/>
      <c r="AK70" s="2845"/>
      <c r="AL70" s="2845"/>
      <c r="AM70" s="2845"/>
      <c r="AN70" s="2845"/>
      <c r="AO70" s="2845"/>
      <c r="AP70" s="2845"/>
      <c r="AQ70" s="2845"/>
      <c r="AR70" s="2845"/>
      <c r="AS70" s="2845"/>
      <c r="AT70" s="2845"/>
      <c r="AU70" s="2845"/>
      <c r="AV70" s="2845"/>
      <c r="AW70" s="2845"/>
      <c r="AX70" s="2845"/>
      <c r="AY70" s="2846"/>
      <c r="AZ70" s="2953"/>
      <c r="BA70" s="2953"/>
      <c r="BB70" s="2953"/>
      <c r="BC70" s="2953"/>
      <c r="BD70" s="2953"/>
      <c r="BE70" s="2953"/>
      <c r="BF70" s="2953"/>
      <c r="BG70" s="2953"/>
      <c r="BH70" s="2953"/>
      <c r="BI70" s="2953"/>
      <c r="BJ70" s="2953"/>
      <c r="BK70" s="2953"/>
      <c r="BL70" s="2819"/>
      <c r="BM70" s="2819"/>
      <c r="BN70" s="2820"/>
      <c r="BO70" s="2820"/>
      <c r="BP70" s="2820"/>
      <c r="BQ70" s="2820"/>
      <c r="BR70" s="2820"/>
      <c r="BS70" s="2820"/>
      <c r="BT70" s="2820"/>
      <c r="BU70" s="2820"/>
      <c r="BV70" s="2820"/>
      <c r="BW70" s="2820"/>
      <c r="BX70" s="2828"/>
      <c r="BY70" s="2828"/>
      <c r="BZ70" s="2828"/>
      <c r="CA70" s="2828"/>
      <c r="CB70" s="2828"/>
      <c r="CC70" s="2828"/>
      <c r="CD70" s="2828"/>
      <c r="CE70" s="2828"/>
      <c r="CF70" s="2828"/>
      <c r="CG70" s="2828"/>
      <c r="CH70" s="2828"/>
      <c r="CI70" s="2828"/>
      <c r="CJ70" s="2828"/>
      <c r="CK70" s="2828"/>
      <c r="CL70" s="2828"/>
      <c r="CM70" s="3037"/>
      <c r="CN70" s="3037"/>
      <c r="CO70" s="3037"/>
      <c r="CP70" s="3037"/>
      <c r="CQ70" s="3037"/>
      <c r="CR70" s="3037"/>
      <c r="CS70" s="3038"/>
      <c r="CT70" s="3039"/>
      <c r="CU70" s="3039"/>
      <c r="CV70" s="2926"/>
      <c r="CW70" s="2927"/>
      <c r="CX70" s="2927"/>
      <c r="CY70" s="2927"/>
      <c r="CZ70" s="2927"/>
      <c r="DA70" s="2927"/>
      <c r="DB70" s="2927"/>
      <c r="DC70" s="2927"/>
      <c r="DD70" s="2927"/>
      <c r="DE70" s="2927"/>
      <c r="DF70" s="2927"/>
      <c r="DG70" s="2927"/>
      <c r="DH70" s="2927"/>
      <c r="DI70" s="2927"/>
      <c r="DJ70" s="2927"/>
      <c r="DK70" s="2927"/>
      <c r="DL70" s="2927"/>
      <c r="DM70" s="2927"/>
      <c r="DN70" s="2927"/>
      <c r="DO70" s="2928"/>
      <c r="DP70"/>
      <c r="DQ70"/>
      <c r="DR70"/>
      <c r="DS70"/>
      <c r="DT70"/>
      <c r="DU70"/>
      <c r="DV70"/>
      <c r="DW70"/>
      <c r="DX70"/>
      <c r="DY70"/>
      <c r="DZ70"/>
      <c r="EA70"/>
      <c r="EB70"/>
      <c r="EC70"/>
      <c r="ED70"/>
      <c r="EE70"/>
      <c r="EF70" s="237"/>
      <c r="EG70" s="131">
        <f t="shared" si="97"/>
        <v>0</v>
      </c>
      <c r="EH70" s="131">
        <f t="shared" si="134"/>
        <v>0</v>
      </c>
      <c r="EI70" s="131">
        <f t="shared" si="135"/>
        <v>0</v>
      </c>
      <c r="EJ70" s="131">
        <f t="shared" si="136"/>
        <v>0</v>
      </c>
      <c r="EK70" s="247" t="s">
        <v>491</v>
      </c>
      <c r="EL70" s="131" t="str">
        <f t="shared" si="117"/>
        <v>自家用発電装置</v>
      </c>
      <c r="EM70" s="130">
        <f t="shared" si="137"/>
        <v>0</v>
      </c>
      <c r="EN70" s="129" t="str">
        <f t="shared" si="138"/>
        <v/>
      </c>
      <c r="EO70" s="121" t="str">
        <f>IF($EN70="要是正",MAX($EO$14:EO69)+1,"")</f>
        <v/>
      </c>
      <c r="EP70" s="121" t="str">
        <f>IF($EN70="要是正",MAX($EP$14:EP69)+1,"")</f>
        <v/>
      </c>
      <c r="EQ70" s="128" t="str">
        <f t="shared" si="139"/>
        <v/>
      </c>
      <c r="ER70" s="127" t="str">
        <f t="shared" si="140"/>
        <v/>
      </c>
      <c r="ES70" s="122" t="str">
        <f t="shared" si="141"/>
        <v/>
      </c>
      <c r="ET70" s="157" t="str">
        <f t="shared" si="142"/>
        <v/>
      </c>
      <c r="EU70" s="156" t="str">
        <f t="shared" si="107"/>
        <v/>
      </c>
      <c r="EV70" s="125" t="str">
        <f t="shared" si="118"/>
        <v/>
      </c>
      <c r="EW70" s="123" t="str">
        <f t="shared" si="119"/>
        <v>0</v>
      </c>
      <c r="EX70" s="124" t="str">
        <f t="shared" si="108"/>
        <v/>
      </c>
      <c r="EY70" s="123" t="str">
        <f t="shared" si="120"/>
        <v>0</v>
      </c>
      <c r="EZ70" s="123" t="str">
        <f t="shared" si="121"/>
        <v>0</v>
      </c>
      <c r="FA70" s="122" t="str">
        <f t="shared" si="122"/>
        <v/>
      </c>
      <c r="FB70" s="125" t="str">
        <f t="shared" si="109"/>
        <v/>
      </c>
      <c r="FC70" s="123" t="str">
        <f t="shared" si="123"/>
        <v>0</v>
      </c>
      <c r="FD70" s="124" t="str">
        <f t="shared" si="110"/>
        <v/>
      </c>
      <c r="FE70" s="123" t="str">
        <f t="shared" si="124"/>
        <v>0</v>
      </c>
      <c r="FF70" s="123" t="str">
        <f t="shared" si="125"/>
        <v>0</v>
      </c>
      <c r="FG70" s="122" t="str">
        <f t="shared" si="126"/>
        <v/>
      </c>
      <c r="FH70" s="121"/>
      <c r="FI70" s="121"/>
      <c r="FJ70" s="620"/>
      <c r="FK70" s="130">
        <v>13</v>
      </c>
      <c r="FL70" s="130" t="s">
        <v>185</v>
      </c>
      <c r="FM70" s="130" t="s">
        <v>213</v>
      </c>
      <c r="FN70" s="130" t="s">
        <v>212</v>
      </c>
      <c r="FP70" s="11"/>
      <c r="FQ70" s="429"/>
      <c r="FR70" s="430"/>
      <c r="FS70" s="429"/>
      <c r="FT70" s="430"/>
      <c r="FU70" s="429"/>
      <c r="FV70" s="11"/>
      <c r="FW70" s="11"/>
      <c r="FX70" s="11"/>
      <c r="FY70" s="11"/>
      <c r="FZ70" s="11"/>
      <c r="GA70" s="11"/>
      <c r="GB70" s="11"/>
      <c r="GC70" s="11"/>
      <c r="GD70" s="11"/>
      <c r="GF70" s="10" t="str">
        <f t="shared" si="127"/>
        <v/>
      </c>
      <c r="GG70" s="239" t="str">
        <f t="shared" si="111"/>
        <v/>
      </c>
      <c r="GH70" s="239" t="str">
        <f t="shared" si="112"/>
        <v/>
      </c>
      <c r="GI70" s="239" t="str">
        <f t="shared" si="113"/>
        <v/>
      </c>
      <c r="GJ70" s="239">
        <f t="shared" si="114"/>
        <v>0</v>
      </c>
      <c r="GK70" s="248" t="str">
        <f t="shared" si="143"/>
        <v/>
      </c>
      <c r="GL70" s="10" t="str">
        <f t="shared" si="128"/>
        <v/>
      </c>
      <c r="GM70" s="407" t="str">
        <f t="shared" si="129"/>
        <v/>
      </c>
      <c r="GN70" s="408" t="str">
        <f t="shared" si="116"/>
        <v>0</v>
      </c>
      <c r="GO70" s="409" t="str">
        <f t="shared" si="130"/>
        <v/>
      </c>
      <c r="GP70" s="408" t="str">
        <f t="shared" si="131"/>
        <v>0</v>
      </c>
      <c r="GQ70" s="410" t="str">
        <f t="shared" si="132"/>
        <v/>
      </c>
      <c r="GS70" s="411">
        <f t="shared" si="1"/>
        <v>0</v>
      </c>
      <c r="GT70" s="27"/>
      <c r="GU70" s="27"/>
      <c r="GV70" s="413"/>
      <c r="GW70" s="10" t="str">
        <f t="shared" si="133"/>
        <v>自家用発電装置等の状況</v>
      </c>
    </row>
    <row r="71" spans="2:205" s="10" customFormat="1" ht="50.1" customHeight="1" x14ac:dyDescent="0.15">
      <c r="B71" s="111"/>
      <c r="C71" s="229"/>
      <c r="D71" s="229"/>
      <c r="E71" s="229"/>
      <c r="F71" s="229"/>
      <c r="G71" s="229"/>
      <c r="H71" s="229"/>
      <c r="J71" s="238"/>
      <c r="K71" s="242"/>
      <c r="L71" s="242"/>
      <c r="M71" s="3148" t="s">
        <v>6354</v>
      </c>
      <c r="N71" s="2775"/>
      <c r="O71" s="2775"/>
      <c r="P71" s="2798"/>
      <c r="Q71" s="2799"/>
      <c r="R71" s="2799"/>
      <c r="S71" s="2800"/>
      <c r="T71" s="2798" t="s">
        <v>330</v>
      </c>
      <c r="U71" s="2799"/>
      <c r="V71" s="2799"/>
      <c r="W71" s="2799"/>
      <c r="X71" s="2799"/>
      <c r="Y71" s="2799"/>
      <c r="Z71" s="2800"/>
      <c r="AA71" s="3072" t="s">
        <v>488</v>
      </c>
      <c r="AB71" s="3072"/>
      <c r="AC71" s="3072"/>
      <c r="AD71" s="3072"/>
      <c r="AE71" s="3072"/>
      <c r="AF71" s="3072"/>
      <c r="AG71" s="3072"/>
      <c r="AH71" s="3072"/>
      <c r="AI71" s="3072"/>
      <c r="AJ71" s="3072"/>
      <c r="AK71" s="3072"/>
      <c r="AL71" s="3072"/>
      <c r="AM71" s="3072"/>
      <c r="AN71" s="3072"/>
      <c r="AO71" s="3072"/>
      <c r="AP71" s="3072"/>
      <c r="AQ71" s="3072"/>
      <c r="AR71" s="3072"/>
      <c r="AS71" s="3072"/>
      <c r="AT71" s="3072"/>
      <c r="AU71" s="3072"/>
      <c r="AV71" s="3072"/>
      <c r="AW71" s="3072"/>
      <c r="AX71" s="3072"/>
      <c r="AY71" s="3073"/>
      <c r="AZ71" s="2953"/>
      <c r="BA71" s="2953"/>
      <c r="BB71" s="2953"/>
      <c r="BC71" s="2953"/>
      <c r="BD71" s="2953"/>
      <c r="BE71" s="2953"/>
      <c r="BF71" s="2953"/>
      <c r="BG71" s="2953"/>
      <c r="BH71" s="2953"/>
      <c r="BI71" s="2953"/>
      <c r="BJ71" s="2953"/>
      <c r="BK71" s="2953"/>
      <c r="BL71" s="2819"/>
      <c r="BM71" s="2819"/>
      <c r="BN71" s="2820"/>
      <c r="BO71" s="2820"/>
      <c r="BP71" s="2820"/>
      <c r="BQ71" s="2820"/>
      <c r="BR71" s="2820"/>
      <c r="BS71" s="2820"/>
      <c r="BT71" s="2820"/>
      <c r="BU71" s="2820"/>
      <c r="BV71" s="2820"/>
      <c r="BW71" s="2820"/>
      <c r="BX71" s="2820"/>
      <c r="BY71" s="2820"/>
      <c r="BZ71" s="2820"/>
      <c r="CA71" s="2820"/>
      <c r="CB71" s="2820"/>
      <c r="CC71" s="2820"/>
      <c r="CD71" s="2820"/>
      <c r="CE71" s="2820"/>
      <c r="CF71" s="2820"/>
      <c r="CG71" s="2820"/>
      <c r="CH71" s="2820"/>
      <c r="CI71" s="2820"/>
      <c r="CJ71" s="2820"/>
      <c r="CK71" s="2820"/>
      <c r="CL71" s="2820"/>
      <c r="CM71" s="3046"/>
      <c r="CN71" s="3046"/>
      <c r="CO71" s="3046"/>
      <c r="CP71" s="3046"/>
      <c r="CQ71" s="3046"/>
      <c r="CR71" s="3046"/>
      <c r="CS71" s="3032"/>
      <c r="CT71" s="2953"/>
      <c r="CU71" s="2953"/>
      <c r="CV71" s="2808"/>
      <c r="CW71" s="2809"/>
      <c r="CX71" s="2809"/>
      <c r="CY71" s="2809"/>
      <c r="CZ71" s="2809"/>
      <c r="DA71" s="2809"/>
      <c r="DB71" s="2809"/>
      <c r="DC71" s="2809"/>
      <c r="DD71" s="2809"/>
      <c r="DE71" s="2809"/>
      <c r="DF71" s="2809"/>
      <c r="DG71" s="2809"/>
      <c r="DH71" s="2809"/>
      <c r="DI71" s="2809"/>
      <c r="DJ71" s="2809"/>
      <c r="DK71" s="2809"/>
      <c r="DL71" s="2809"/>
      <c r="DM71" s="2809"/>
      <c r="DN71" s="2809"/>
      <c r="DO71" s="2810"/>
      <c r="DP71"/>
      <c r="DQ71"/>
      <c r="DR71"/>
      <c r="DS71"/>
      <c r="DT71"/>
      <c r="DU71"/>
      <c r="DV71"/>
      <c r="DW71"/>
      <c r="DX71"/>
      <c r="DY71"/>
      <c r="DZ71"/>
      <c r="EA71"/>
      <c r="EB71"/>
      <c r="EC71"/>
      <c r="ED71"/>
      <c r="EE71"/>
      <c r="EF71" s="237"/>
      <c r="EG71" s="131">
        <f t="shared" si="97"/>
        <v>0</v>
      </c>
      <c r="EH71" s="131">
        <f t="shared" si="134"/>
        <v>0</v>
      </c>
      <c r="EI71" s="131">
        <f t="shared" si="135"/>
        <v>0</v>
      </c>
      <c r="EJ71" s="131">
        <f t="shared" si="136"/>
        <v>0</v>
      </c>
      <c r="EK71" s="247" t="s">
        <v>489</v>
      </c>
      <c r="EL71" s="131" t="str">
        <f t="shared" si="117"/>
        <v>自家用発電装置</v>
      </c>
      <c r="EM71" s="130">
        <f t="shared" si="137"/>
        <v>0</v>
      </c>
      <c r="EN71" s="129" t="str">
        <f t="shared" si="138"/>
        <v/>
      </c>
      <c r="EO71" s="121" t="str">
        <f>IF($EN71="要是正",MAX($EO$14:EO70)+1,"")</f>
        <v/>
      </c>
      <c r="EP71" s="121" t="str">
        <f>IF($EN71="要是正",MAX($EP$14:EP70)+1,"")</f>
        <v/>
      </c>
      <c r="EQ71" s="128" t="str">
        <f t="shared" si="139"/>
        <v/>
      </c>
      <c r="ER71" s="127" t="str">
        <f t="shared" si="140"/>
        <v/>
      </c>
      <c r="ES71" s="122" t="str">
        <f t="shared" si="141"/>
        <v/>
      </c>
      <c r="ET71" s="157" t="str">
        <f t="shared" si="142"/>
        <v/>
      </c>
      <c r="EU71" s="156" t="str">
        <f t="shared" si="107"/>
        <v/>
      </c>
      <c r="EV71" s="125" t="str">
        <f t="shared" si="118"/>
        <v/>
      </c>
      <c r="EW71" s="123" t="str">
        <f t="shared" si="119"/>
        <v>0</v>
      </c>
      <c r="EX71" s="124" t="str">
        <f t="shared" si="108"/>
        <v/>
      </c>
      <c r="EY71" s="123" t="str">
        <f t="shared" si="120"/>
        <v>0</v>
      </c>
      <c r="EZ71" s="123" t="str">
        <f t="shared" si="121"/>
        <v>0</v>
      </c>
      <c r="FA71" s="122" t="str">
        <f t="shared" si="122"/>
        <v/>
      </c>
      <c r="FB71" s="125" t="str">
        <f t="shared" si="109"/>
        <v/>
      </c>
      <c r="FC71" s="123" t="str">
        <f t="shared" si="123"/>
        <v>0</v>
      </c>
      <c r="FD71" s="124" t="str">
        <f t="shared" si="110"/>
        <v/>
      </c>
      <c r="FE71" s="123" t="str">
        <f t="shared" si="124"/>
        <v>0</v>
      </c>
      <c r="FF71" s="123" t="str">
        <f t="shared" si="125"/>
        <v>0</v>
      </c>
      <c r="FG71" s="122" t="str">
        <f t="shared" si="126"/>
        <v/>
      </c>
      <c r="FH71" s="121"/>
      <c r="FI71" s="121"/>
      <c r="FJ71" s="620"/>
      <c r="FK71" s="130">
        <v>14</v>
      </c>
      <c r="FL71" s="130" t="s">
        <v>185</v>
      </c>
      <c r="FM71" s="130" t="s">
        <v>209</v>
      </c>
      <c r="FN71" s="130" t="s">
        <v>208</v>
      </c>
      <c r="FP71" s="11"/>
      <c r="FQ71" s="429"/>
      <c r="FR71" s="430"/>
      <c r="FS71" s="429"/>
      <c r="FT71" s="430"/>
      <c r="FU71" s="429"/>
      <c r="FV71" s="11"/>
      <c r="FW71" s="11"/>
      <c r="FX71" s="11"/>
      <c r="FY71" s="11"/>
      <c r="FZ71" s="11"/>
      <c r="GA71" s="11"/>
      <c r="GB71" s="11"/>
      <c r="GC71" s="11"/>
      <c r="GD71" s="11"/>
      <c r="GF71" s="10" t="str">
        <f t="shared" si="127"/>
        <v/>
      </c>
      <c r="GG71" s="239" t="str">
        <f t="shared" si="111"/>
        <v/>
      </c>
      <c r="GH71" s="239" t="str">
        <f t="shared" si="112"/>
        <v/>
      </c>
      <c r="GI71" s="239" t="str">
        <f t="shared" si="113"/>
        <v/>
      </c>
      <c r="GJ71" s="239">
        <f t="shared" si="114"/>
        <v>0</v>
      </c>
      <c r="GK71" s="248" t="str">
        <f t="shared" si="143"/>
        <v/>
      </c>
      <c r="GL71" s="10" t="str">
        <f t="shared" si="128"/>
        <v/>
      </c>
      <c r="GM71" s="407" t="str">
        <f t="shared" si="129"/>
        <v/>
      </c>
      <c r="GN71" s="408" t="str">
        <f t="shared" si="116"/>
        <v>0</v>
      </c>
      <c r="GO71" s="409" t="str">
        <f t="shared" si="130"/>
        <v/>
      </c>
      <c r="GP71" s="408" t="str">
        <f t="shared" si="131"/>
        <v>0</v>
      </c>
      <c r="GQ71" s="410" t="str">
        <f t="shared" si="132"/>
        <v/>
      </c>
      <c r="GS71" s="411">
        <f t="shared" si="1"/>
        <v>0</v>
      </c>
      <c r="GT71" s="27"/>
      <c r="GU71" s="27"/>
      <c r="GV71" s="413"/>
      <c r="GW71" s="10" t="str">
        <f>$T$71</f>
        <v>自家用発電装置の性能</v>
      </c>
    </row>
    <row r="72" spans="2:205" s="10" customFormat="1" ht="50.1" customHeight="1" x14ac:dyDescent="0.15">
      <c r="B72" s="111"/>
      <c r="C72" s="229"/>
      <c r="D72" s="229"/>
      <c r="E72" s="229"/>
      <c r="F72" s="229"/>
      <c r="G72" s="253">
        <v>50</v>
      </c>
      <c r="H72" s="229"/>
      <c r="J72" s="238"/>
      <c r="K72" s="242"/>
      <c r="L72" s="242"/>
      <c r="M72" s="3148" t="s">
        <v>6355</v>
      </c>
      <c r="N72" s="2775"/>
      <c r="O72" s="2775"/>
      <c r="P72" s="2798"/>
      <c r="Q72" s="2799"/>
      <c r="R72" s="2799"/>
      <c r="S72" s="2800"/>
      <c r="T72" s="2798"/>
      <c r="U72" s="2799"/>
      <c r="V72" s="2799"/>
      <c r="W72" s="2799"/>
      <c r="X72" s="2799"/>
      <c r="Y72" s="2799"/>
      <c r="Z72" s="2800"/>
      <c r="AA72" s="2776" t="s">
        <v>486</v>
      </c>
      <c r="AB72" s="2776"/>
      <c r="AC72" s="2776"/>
      <c r="AD72" s="2776"/>
      <c r="AE72" s="2776"/>
      <c r="AF72" s="2776"/>
      <c r="AG72" s="2776"/>
      <c r="AH72" s="2776"/>
      <c r="AI72" s="2776"/>
      <c r="AJ72" s="2776"/>
      <c r="AK72" s="2776"/>
      <c r="AL72" s="2776"/>
      <c r="AM72" s="2776"/>
      <c r="AN72" s="2776"/>
      <c r="AO72" s="2776"/>
      <c r="AP72" s="2776"/>
      <c r="AQ72" s="2776"/>
      <c r="AR72" s="2776"/>
      <c r="AS72" s="2776"/>
      <c r="AT72" s="2776"/>
      <c r="AU72" s="2776"/>
      <c r="AV72" s="2776"/>
      <c r="AW72" s="2776"/>
      <c r="AX72" s="2776"/>
      <c r="AY72" s="2777"/>
      <c r="AZ72" s="2953"/>
      <c r="BA72" s="2953"/>
      <c r="BB72" s="2953"/>
      <c r="BC72" s="2953"/>
      <c r="BD72" s="2953"/>
      <c r="BE72" s="2953"/>
      <c r="BF72" s="2953"/>
      <c r="BG72" s="2953"/>
      <c r="BH72" s="2953"/>
      <c r="BI72" s="2953"/>
      <c r="BJ72" s="2953"/>
      <c r="BK72" s="2953"/>
      <c r="BL72" s="2819"/>
      <c r="BM72" s="2819"/>
      <c r="BN72" s="2820"/>
      <c r="BO72" s="2820"/>
      <c r="BP72" s="2820"/>
      <c r="BQ72" s="2820"/>
      <c r="BR72" s="2820"/>
      <c r="BS72" s="2820"/>
      <c r="BT72" s="2820"/>
      <c r="BU72" s="2820"/>
      <c r="BV72" s="2820"/>
      <c r="BW72" s="2820"/>
      <c r="BX72" s="2780"/>
      <c r="BY72" s="2780"/>
      <c r="BZ72" s="2780"/>
      <c r="CA72" s="2780"/>
      <c r="CB72" s="2780"/>
      <c r="CC72" s="2780"/>
      <c r="CD72" s="2780"/>
      <c r="CE72" s="2780"/>
      <c r="CF72" s="2780"/>
      <c r="CG72" s="2780"/>
      <c r="CH72" s="2780"/>
      <c r="CI72" s="2780"/>
      <c r="CJ72" s="2780"/>
      <c r="CK72" s="2780"/>
      <c r="CL72" s="2780"/>
      <c r="CM72" s="3036"/>
      <c r="CN72" s="3036"/>
      <c r="CO72" s="3036"/>
      <c r="CP72" s="3036"/>
      <c r="CQ72" s="3036"/>
      <c r="CR72" s="3036"/>
      <c r="CS72" s="3031"/>
      <c r="CT72" s="2790"/>
      <c r="CU72" s="2790"/>
      <c r="CV72" s="2835"/>
      <c r="CW72" s="2836"/>
      <c r="CX72" s="2836"/>
      <c r="CY72" s="2836"/>
      <c r="CZ72" s="2836"/>
      <c r="DA72" s="2836"/>
      <c r="DB72" s="2836"/>
      <c r="DC72" s="2836"/>
      <c r="DD72" s="2836"/>
      <c r="DE72" s="2836"/>
      <c r="DF72" s="2836"/>
      <c r="DG72" s="2836"/>
      <c r="DH72" s="2836"/>
      <c r="DI72" s="2836"/>
      <c r="DJ72" s="2836"/>
      <c r="DK72" s="2836"/>
      <c r="DL72" s="2836"/>
      <c r="DM72" s="2836"/>
      <c r="DN72" s="2836"/>
      <c r="DO72" s="2837"/>
      <c r="DP72"/>
      <c r="DQ72"/>
      <c r="DR72"/>
      <c r="DS72"/>
      <c r="DT72"/>
      <c r="DU72"/>
      <c r="DV72"/>
      <c r="DW72"/>
      <c r="DX72"/>
      <c r="DY72"/>
      <c r="DZ72"/>
      <c r="EA72"/>
      <c r="EB72"/>
      <c r="EC72"/>
      <c r="ED72"/>
      <c r="EE72"/>
      <c r="EF72" s="237"/>
      <c r="EG72" s="131">
        <f t="shared" si="97"/>
        <v>0</v>
      </c>
      <c r="EH72" s="131">
        <f t="shared" si="134"/>
        <v>0</v>
      </c>
      <c r="EI72" s="131">
        <f t="shared" si="135"/>
        <v>0</v>
      </c>
      <c r="EJ72" s="131">
        <f t="shared" si="136"/>
        <v>0</v>
      </c>
      <c r="EK72" s="247" t="s">
        <v>487</v>
      </c>
      <c r="EL72" s="131" t="str">
        <f t="shared" si="117"/>
        <v>自家用発電装置</v>
      </c>
      <c r="EM72" s="130">
        <f t="shared" si="137"/>
        <v>0</v>
      </c>
      <c r="EN72" s="129" t="str">
        <f t="shared" si="138"/>
        <v/>
      </c>
      <c r="EO72" s="121" t="str">
        <f>IF($EN72="要是正",MAX($EO$14:EO71)+1,"")</f>
        <v/>
      </c>
      <c r="EP72" s="121" t="str">
        <f>IF($EN72="要是正",MAX($EP$14:EP71)+1,"")</f>
        <v/>
      </c>
      <c r="EQ72" s="128" t="str">
        <f t="shared" si="139"/>
        <v/>
      </c>
      <c r="ER72" s="127" t="str">
        <f t="shared" si="140"/>
        <v/>
      </c>
      <c r="ES72" s="122" t="str">
        <f t="shared" si="141"/>
        <v/>
      </c>
      <c r="ET72" s="157" t="str">
        <f t="shared" si="142"/>
        <v/>
      </c>
      <c r="EU72" s="156" t="str">
        <f t="shared" si="107"/>
        <v/>
      </c>
      <c r="EV72" s="125" t="str">
        <f t="shared" si="118"/>
        <v/>
      </c>
      <c r="EW72" s="123" t="str">
        <f t="shared" si="119"/>
        <v>0</v>
      </c>
      <c r="EX72" s="124" t="str">
        <f t="shared" si="108"/>
        <v/>
      </c>
      <c r="EY72" s="123" t="str">
        <f t="shared" si="120"/>
        <v>0</v>
      </c>
      <c r="EZ72" s="123" t="str">
        <f t="shared" si="121"/>
        <v>0</v>
      </c>
      <c r="FA72" s="122" t="str">
        <f t="shared" si="122"/>
        <v/>
      </c>
      <c r="FB72" s="125" t="str">
        <f t="shared" si="109"/>
        <v/>
      </c>
      <c r="FC72" s="123" t="str">
        <f t="shared" si="123"/>
        <v>0</v>
      </c>
      <c r="FD72" s="124" t="str">
        <f t="shared" si="110"/>
        <v/>
      </c>
      <c r="FE72" s="123" t="str">
        <f t="shared" si="124"/>
        <v>0</v>
      </c>
      <c r="FF72" s="123" t="str">
        <f t="shared" si="125"/>
        <v>0</v>
      </c>
      <c r="FG72" s="122" t="str">
        <f t="shared" si="126"/>
        <v/>
      </c>
      <c r="FH72" s="121"/>
      <c r="FI72" s="121"/>
      <c r="FJ72" s="620"/>
      <c r="FK72" s="130">
        <v>15</v>
      </c>
      <c r="FL72" s="130" t="s">
        <v>185</v>
      </c>
      <c r="FM72" s="130" t="s">
        <v>205</v>
      </c>
      <c r="FN72" s="130" t="s">
        <v>204</v>
      </c>
      <c r="FP72" s="11"/>
      <c r="FQ72" s="429"/>
      <c r="FR72" s="430"/>
      <c r="FS72" s="429"/>
      <c r="FT72" s="430"/>
      <c r="FU72" s="429"/>
      <c r="FV72" s="11"/>
      <c r="FW72" s="11"/>
      <c r="FX72" s="11"/>
      <c r="FY72" s="11"/>
      <c r="FZ72" s="11"/>
      <c r="GA72" s="11"/>
      <c r="GB72" s="11"/>
      <c r="GC72" s="11"/>
      <c r="GD72" s="11"/>
      <c r="GF72" s="10" t="str">
        <f t="shared" si="127"/>
        <v/>
      </c>
      <c r="GG72" s="239" t="str">
        <f t="shared" si="111"/>
        <v/>
      </c>
      <c r="GH72" s="239" t="str">
        <f t="shared" si="112"/>
        <v/>
      </c>
      <c r="GI72" s="239" t="str">
        <f t="shared" si="113"/>
        <v/>
      </c>
      <c r="GJ72" s="239">
        <f t="shared" si="114"/>
        <v>0</v>
      </c>
      <c r="GK72" s="248" t="str">
        <f t="shared" si="143"/>
        <v/>
      </c>
      <c r="GL72" s="10" t="str">
        <f t="shared" si="128"/>
        <v/>
      </c>
      <c r="GM72" s="407" t="str">
        <f t="shared" si="129"/>
        <v/>
      </c>
      <c r="GN72" s="408" t="str">
        <f t="shared" si="116"/>
        <v>0</v>
      </c>
      <c r="GO72" s="409" t="str">
        <f t="shared" si="130"/>
        <v/>
      </c>
      <c r="GP72" s="408" t="str">
        <f t="shared" si="131"/>
        <v>0</v>
      </c>
      <c r="GQ72" s="410" t="str">
        <f t="shared" si="132"/>
        <v/>
      </c>
      <c r="GS72" s="411">
        <f t="shared" si="1"/>
        <v>0</v>
      </c>
      <c r="GT72" s="27"/>
      <c r="GU72" s="27"/>
      <c r="GV72" s="413"/>
      <c r="GW72" s="10" t="str">
        <f t="shared" ref="GW72:GW75" si="144">$T$71</f>
        <v>自家用発電装置の性能</v>
      </c>
    </row>
    <row r="73" spans="2:205" s="10" customFormat="1" ht="50.1" customHeight="1" x14ac:dyDescent="0.15">
      <c r="B73" s="111"/>
      <c r="C73" s="229"/>
      <c r="D73" s="229"/>
      <c r="E73" s="229"/>
      <c r="F73" s="229"/>
      <c r="G73" s="229"/>
      <c r="H73" s="229"/>
      <c r="J73" s="238"/>
      <c r="K73" s="242"/>
      <c r="L73" s="242"/>
      <c r="M73" s="3148" t="s">
        <v>6356</v>
      </c>
      <c r="N73" s="2775"/>
      <c r="O73" s="2775"/>
      <c r="P73" s="2798"/>
      <c r="Q73" s="2799"/>
      <c r="R73" s="2799"/>
      <c r="S73" s="2800"/>
      <c r="T73" s="2798"/>
      <c r="U73" s="2799"/>
      <c r="V73" s="2799"/>
      <c r="W73" s="2799"/>
      <c r="X73" s="2799"/>
      <c r="Y73" s="2799"/>
      <c r="Z73" s="2800"/>
      <c r="AA73" s="2776" t="s">
        <v>484</v>
      </c>
      <c r="AB73" s="2776"/>
      <c r="AC73" s="2776"/>
      <c r="AD73" s="2776"/>
      <c r="AE73" s="2776"/>
      <c r="AF73" s="2776"/>
      <c r="AG73" s="2776"/>
      <c r="AH73" s="2776"/>
      <c r="AI73" s="2776"/>
      <c r="AJ73" s="2776"/>
      <c r="AK73" s="2776"/>
      <c r="AL73" s="2776"/>
      <c r="AM73" s="2776"/>
      <c r="AN73" s="2776"/>
      <c r="AO73" s="2776"/>
      <c r="AP73" s="2776"/>
      <c r="AQ73" s="2776"/>
      <c r="AR73" s="2776"/>
      <c r="AS73" s="2776"/>
      <c r="AT73" s="2776"/>
      <c r="AU73" s="2776"/>
      <c r="AV73" s="2776"/>
      <c r="AW73" s="2776"/>
      <c r="AX73" s="2776"/>
      <c r="AY73" s="2777"/>
      <c r="AZ73" s="2953"/>
      <c r="BA73" s="2953"/>
      <c r="BB73" s="2953"/>
      <c r="BC73" s="2953"/>
      <c r="BD73" s="2953"/>
      <c r="BE73" s="2953"/>
      <c r="BF73" s="2953"/>
      <c r="BG73" s="2953"/>
      <c r="BH73" s="2953"/>
      <c r="BI73" s="2953"/>
      <c r="BJ73" s="2953"/>
      <c r="BK73" s="2953"/>
      <c r="BL73" s="2819"/>
      <c r="BM73" s="2819"/>
      <c r="BN73" s="2820"/>
      <c r="BO73" s="2820"/>
      <c r="BP73" s="2820"/>
      <c r="BQ73" s="2820"/>
      <c r="BR73" s="2820"/>
      <c r="BS73" s="2820"/>
      <c r="BT73" s="2820"/>
      <c r="BU73" s="2820"/>
      <c r="BV73" s="2820"/>
      <c r="BW73" s="2820"/>
      <c r="BX73" s="2780"/>
      <c r="BY73" s="2780"/>
      <c r="BZ73" s="2780"/>
      <c r="CA73" s="2780"/>
      <c r="CB73" s="2780"/>
      <c r="CC73" s="2780"/>
      <c r="CD73" s="2780"/>
      <c r="CE73" s="2780"/>
      <c r="CF73" s="2780"/>
      <c r="CG73" s="2780"/>
      <c r="CH73" s="2780"/>
      <c r="CI73" s="2780"/>
      <c r="CJ73" s="2780"/>
      <c r="CK73" s="2780"/>
      <c r="CL73" s="2780"/>
      <c r="CM73" s="3036"/>
      <c r="CN73" s="3036"/>
      <c r="CO73" s="3036"/>
      <c r="CP73" s="3036"/>
      <c r="CQ73" s="3036"/>
      <c r="CR73" s="3036"/>
      <c r="CS73" s="3031"/>
      <c r="CT73" s="2790"/>
      <c r="CU73" s="2790"/>
      <c r="CV73" s="2835"/>
      <c r="CW73" s="2836"/>
      <c r="CX73" s="2836"/>
      <c r="CY73" s="2836"/>
      <c r="CZ73" s="2836"/>
      <c r="DA73" s="2836"/>
      <c r="DB73" s="2836"/>
      <c r="DC73" s="2836"/>
      <c r="DD73" s="2836"/>
      <c r="DE73" s="2836"/>
      <c r="DF73" s="2836"/>
      <c r="DG73" s="2836"/>
      <c r="DH73" s="2836"/>
      <c r="DI73" s="2836"/>
      <c r="DJ73" s="2836"/>
      <c r="DK73" s="2836"/>
      <c r="DL73" s="2836"/>
      <c r="DM73" s="2836"/>
      <c r="DN73" s="2836"/>
      <c r="DO73" s="2837"/>
      <c r="DP73"/>
      <c r="DQ73"/>
      <c r="DR73"/>
      <c r="DS73"/>
      <c r="DT73"/>
      <c r="DU73"/>
      <c r="DV73"/>
      <c r="DW73"/>
      <c r="DX73"/>
      <c r="DY73"/>
      <c r="DZ73"/>
      <c r="EA73"/>
      <c r="EB73"/>
      <c r="EC73"/>
      <c r="ED73"/>
      <c r="EE73"/>
      <c r="EF73" s="237"/>
      <c r="EG73" s="131">
        <f t="shared" si="97"/>
        <v>0</v>
      </c>
      <c r="EH73" s="131">
        <f t="shared" si="134"/>
        <v>0</v>
      </c>
      <c r="EI73" s="131">
        <f t="shared" si="135"/>
        <v>0</v>
      </c>
      <c r="EJ73" s="131">
        <f t="shared" si="136"/>
        <v>0</v>
      </c>
      <c r="EK73" s="247" t="s">
        <v>485</v>
      </c>
      <c r="EL73" s="131" t="str">
        <f t="shared" si="117"/>
        <v>自家用発電装置</v>
      </c>
      <c r="EM73" s="130">
        <f t="shared" si="137"/>
        <v>0</v>
      </c>
      <c r="EN73" s="129" t="str">
        <f t="shared" si="138"/>
        <v/>
      </c>
      <c r="EO73" s="121" t="str">
        <f>IF($EN73="要是正",MAX($EO$14:EO72)+1,"")</f>
        <v/>
      </c>
      <c r="EP73" s="121" t="str">
        <f>IF($EN73="要是正",MAX($EP$14:EP72)+1,"")</f>
        <v/>
      </c>
      <c r="EQ73" s="128" t="str">
        <f t="shared" si="139"/>
        <v/>
      </c>
      <c r="ER73" s="127" t="str">
        <f t="shared" si="140"/>
        <v/>
      </c>
      <c r="ES73" s="122" t="str">
        <f t="shared" si="141"/>
        <v/>
      </c>
      <c r="ET73" s="157" t="str">
        <f t="shared" si="142"/>
        <v/>
      </c>
      <c r="EU73" s="156" t="str">
        <f t="shared" si="107"/>
        <v/>
      </c>
      <c r="EV73" s="125" t="str">
        <f t="shared" si="118"/>
        <v/>
      </c>
      <c r="EW73" s="123" t="str">
        <f t="shared" si="119"/>
        <v>0</v>
      </c>
      <c r="EX73" s="124" t="str">
        <f t="shared" si="108"/>
        <v/>
      </c>
      <c r="EY73" s="123" t="str">
        <f t="shared" si="120"/>
        <v>0</v>
      </c>
      <c r="EZ73" s="123" t="str">
        <f t="shared" si="121"/>
        <v>0</v>
      </c>
      <c r="FA73" s="122" t="str">
        <f t="shared" si="122"/>
        <v/>
      </c>
      <c r="FB73" s="125" t="str">
        <f t="shared" si="109"/>
        <v/>
      </c>
      <c r="FC73" s="123" t="str">
        <f t="shared" si="123"/>
        <v>0</v>
      </c>
      <c r="FD73" s="124" t="str">
        <f t="shared" si="110"/>
        <v/>
      </c>
      <c r="FE73" s="123" t="str">
        <f t="shared" si="124"/>
        <v>0</v>
      </c>
      <c r="FF73" s="123" t="str">
        <f t="shared" si="125"/>
        <v>0</v>
      </c>
      <c r="FG73" s="122" t="str">
        <f t="shared" si="126"/>
        <v/>
      </c>
      <c r="FH73" s="121"/>
      <c r="FI73" s="121"/>
      <c r="FJ73" s="620"/>
      <c r="FK73" s="130">
        <v>16</v>
      </c>
      <c r="FL73" s="130" t="s">
        <v>185</v>
      </c>
      <c r="FM73" s="130" t="s">
        <v>201</v>
      </c>
      <c r="FN73" s="130" t="s">
        <v>200</v>
      </c>
      <c r="FP73" s="11"/>
      <c r="FQ73" s="429"/>
      <c r="FR73" s="430"/>
      <c r="FS73" s="429"/>
      <c r="FT73" s="430"/>
      <c r="FU73" s="429"/>
      <c r="FV73" s="11"/>
      <c r="FW73" s="11"/>
      <c r="FX73" s="11"/>
      <c r="FY73" s="11"/>
      <c r="FZ73" s="11"/>
      <c r="GA73" s="11"/>
      <c r="GB73" s="11"/>
      <c r="GC73" s="11"/>
      <c r="GD73" s="11"/>
      <c r="GF73" s="10" t="str">
        <f t="shared" si="127"/>
        <v/>
      </c>
      <c r="GG73" s="239" t="str">
        <f t="shared" si="111"/>
        <v/>
      </c>
      <c r="GH73" s="239" t="str">
        <f t="shared" si="112"/>
        <v/>
      </c>
      <c r="GI73" s="239" t="str">
        <f t="shared" si="113"/>
        <v/>
      </c>
      <c r="GJ73" s="239">
        <f t="shared" si="114"/>
        <v>0</v>
      </c>
      <c r="GK73" s="248" t="str">
        <f t="shared" si="143"/>
        <v/>
      </c>
      <c r="GL73" s="10" t="str">
        <f t="shared" si="128"/>
        <v/>
      </c>
      <c r="GM73" s="407" t="str">
        <f t="shared" si="129"/>
        <v/>
      </c>
      <c r="GN73" s="408" t="str">
        <f t="shared" si="116"/>
        <v>0</v>
      </c>
      <c r="GO73" s="409" t="str">
        <f t="shared" si="130"/>
        <v/>
      </c>
      <c r="GP73" s="408" t="str">
        <f t="shared" si="131"/>
        <v>0</v>
      </c>
      <c r="GQ73" s="410" t="str">
        <f t="shared" si="132"/>
        <v/>
      </c>
      <c r="GS73" s="411">
        <f t="shared" si="1"/>
        <v>0</v>
      </c>
      <c r="GT73" s="27"/>
      <c r="GU73" s="27"/>
      <c r="GV73" s="413"/>
      <c r="GW73" s="10" t="str">
        <f t="shared" si="144"/>
        <v>自家用発電装置の性能</v>
      </c>
    </row>
    <row r="74" spans="2:205" s="10" customFormat="1" ht="50.1" customHeight="1" x14ac:dyDescent="0.15">
      <c r="B74" s="111"/>
      <c r="C74" s="229"/>
      <c r="D74" s="229"/>
      <c r="E74" s="229"/>
      <c r="F74" s="229"/>
      <c r="G74" s="229"/>
      <c r="H74" s="229"/>
      <c r="J74" s="238"/>
      <c r="K74" s="242"/>
      <c r="L74" s="242"/>
      <c r="M74" s="3148" t="s">
        <v>6357</v>
      </c>
      <c r="N74" s="2775"/>
      <c r="O74" s="2775"/>
      <c r="P74" s="2798"/>
      <c r="Q74" s="2799"/>
      <c r="R74" s="2799"/>
      <c r="S74" s="2800"/>
      <c r="T74" s="2798"/>
      <c r="U74" s="2799"/>
      <c r="V74" s="2799"/>
      <c r="W74" s="2799"/>
      <c r="X74" s="2799"/>
      <c r="Y74" s="2799"/>
      <c r="Z74" s="2800"/>
      <c r="AA74" s="2776" t="s">
        <v>482</v>
      </c>
      <c r="AB74" s="2776"/>
      <c r="AC74" s="2776"/>
      <c r="AD74" s="2776"/>
      <c r="AE74" s="2776"/>
      <c r="AF74" s="2776"/>
      <c r="AG74" s="2776"/>
      <c r="AH74" s="2776"/>
      <c r="AI74" s="2776"/>
      <c r="AJ74" s="2776"/>
      <c r="AK74" s="2776"/>
      <c r="AL74" s="2776"/>
      <c r="AM74" s="2776"/>
      <c r="AN74" s="2776"/>
      <c r="AO74" s="2776"/>
      <c r="AP74" s="2776"/>
      <c r="AQ74" s="2776"/>
      <c r="AR74" s="2776"/>
      <c r="AS74" s="2776"/>
      <c r="AT74" s="2776"/>
      <c r="AU74" s="2776"/>
      <c r="AV74" s="2776"/>
      <c r="AW74" s="2776"/>
      <c r="AX74" s="2776"/>
      <c r="AY74" s="2777"/>
      <c r="AZ74" s="2953"/>
      <c r="BA74" s="2953"/>
      <c r="BB74" s="2953"/>
      <c r="BC74" s="2953"/>
      <c r="BD74" s="2953"/>
      <c r="BE74" s="2953"/>
      <c r="BF74" s="2953"/>
      <c r="BG74" s="2953"/>
      <c r="BH74" s="2953"/>
      <c r="BI74" s="2953"/>
      <c r="BJ74" s="2953"/>
      <c r="BK74" s="2953"/>
      <c r="BL74" s="2819"/>
      <c r="BM74" s="2819"/>
      <c r="BN74" s="2820"/>
      <c r="BO74" s="2820"/>
      <c r="BP74" s="2820"/>
      <c r="BQ74" s="2820"/>
      <c r="BR74" s="2820"/>
      <c r="BS74" s="2820"/>
      <c r="BT74" s="2820"/>
      <c r="BU74" s="2820"/>
      <c r="BV74" s="2820"/>
      <c r="BW74" s="2820"/>
      <c r="BX74" s="2780"/>
      <c r="BY74" s="2780"/>
      <c r="BZ74" s="2780"/>
      <c r="CA74" s="2780"/>
      <c r="CB74" s="2780"/>
      <c r="CC74" s="2780"/>
      <c r="CD74" s="2780"/>
      <c r="CE74" s="2780"/>
      <c r="CF74" s="2780"/>
      <c r="CG74" s="2780"/>
      <c r="CH74" s="2780"/>
      <c r="CI74" s="2780"/>
      <c r="CJ74" s="2780"/>
      <c r="CK74" s="2780"/>
      <c r="CL74" s="2780"/>
      <c r="CM74" s="3036"/>
      <c r="CN74" s="3036"/>
      <c r="CO74" s="3036"/>
      <c r="CP74" s="3036"/>
      <c r="CQ74" s="3036"/>
      <c r="CR74" s="3036"/>
      <c r="CS74" s="3031"/>
      <c r="CT74" s="2790"/>
      <c r="CU74" s="2790"/>
      <c r="CV74" s="2835"/>
      <c r="CW74" s="2836"/>
      <c r="CX74" s="2836"/>
      <c r="CY74" s="2836"/>
      <c r="CZ74" s="2836"/>
      <c r="DA74" s="2836"/>
      <c r="DB74" s="2836"/>
      <c r="DC74" s="2836"/>
      <c r="DD74" s="2836"/>
      <c r="DE74" s="2836"/>
      <c r="DF74" s="2836"/>
      <c r="DG74" s="2836"/>
      <c r="DH74" s="2836"/>
      <c r="DI74" s="2836"/>
      <c r="DJ74" s="2836"/>
      <c r="DK74" s="2836"/>
      <c r="DL74" s="2836"/>
      <c r="DM74" s="2836"/>
      <c r="DN74" s="2836"/>
      <c r="DO74" s="2837"/>
      <c r="DP74"/>
      <c r="DQ74"/>
      <c r="DR74"/>
      <c r="DS74"/>
      <c r="DT74"/>
      <c r="DU74"/>
      <c r="DV74"/>
      <c r="DW74"/>
      <c r="DX74"/>
      <c r="DY74"/>
      <c r="DZ74"/>
      <c r="EA74"/>
      <c r="EB74"/>
      <c r="EC74"/>
      <c r="ED74"/>
      <c r="EE74"/>
      <c r="EF74" s="237"/>
      <c r="EG74" s="131">
        <f t="shared" si="97"/>
        <v>0</v>
      </c>
      <c r="EH74" s="131">
        <f t="shared" si="134"/>
        <v>0</v>
      </c>
      <c r="EI74" s="131">
        <f t="shared" si="135"/>
        <v>0</v>
      </c>
      <c r="EJ74" s="131">
        <f t="shared" si="136"/>
        <v>0</v>
      </c>
      <c r="EK74" s="247" t="s">
        <v>483</v>
      </c>
      <c r="EL74" s="131" t="str">
        <f t="shared" si="117"/>
        <v>自家用発電装置</v>
      </c>
      <c r="EM74" s="130">
        <f t="shared" si="137"/>
        <v>0</v>
      </c>
      <c r="EN74" s="129" t="str">
        <f t="shared" si="138"/>
        <v/>
      </c>
      <c r="EO74" s="121" t="str">
        <f>IF($EN74="要是正",MAX($EO$14:EO73)+1,"")</f>
        <v/>
      </c>
      <c r="EP74" s="121" t="str">
        <f>IF($EN74="要是正",MAX($EP$14:EP73)+1,"")</f>
        <v/>
      </c>
      <c r="EQ74" s="128" t="str">
        <f t="shared" si="139"/>
        <v/>
      </c>
      <c r="ER74" s="127" t="str">
        <f t="shared" si="140"/>
        <v/>
      </c>
      <c r="ES74" s="122" t="str">
        <f t="shared" si="141"/>
        <v/>
      </c>
      <c r="ET74" s="157" t="str">
        <f t="shared" si="142"/>
        <v/>
      </c>
      <c r="EU74" s="156" t="str">
        <f t="shared" si="107"/>
        <v/>
      </c>
      <c r="EV74" s="125" t="str">
        <f t="shared" si="118"/>
        <v/>
      </c>
      <c r="EW74" s="123" t="str">
        <f t="shared" si="119"/>
        <v>0</v>
      </c>
      <c r="EX74" s="124" t="str">
        <f t="shared" si="108"/>
        <v/>
      </c>
      <c r="EY74" s="123" t="str">
        <f t="shared" si="120"/>
        <v>0</v>
      </c>
      <c r="EZ74" s="123" t="str">
        <f t="shared" si="121"/>
        <v>0</v>
      </c>
      <c r="FA74" s="122" t="str">
        <f t="shared" si="122"/>
        <v/>
      </c>
      <c r="FB74" s="125" t="str">
        <f t="shared" si="109"/>
        <v/>
      </c>
      <c r="FC74" s="123" t="str">
        <f t="shared" si="123"/>
        <v>0</v>
      </c>
      <c r="FD74" s="124" t="str">
        <f t="shared" si="110"/>
        <v/>
      </c>
      <c r="FE74" s="123" t="str">
        <f t="shared" si="124"/>
        <v>0</v>
      </c>
      <c r="FF74" s="123" t="str">
        <f t="shared" si="125"/>
        <v>0</v>
      </c>
      <c r="FG74" s="122" t="str">
        <f t="shared" si="126"/>
        <v/>
      </c>
      <c r="FH74" s="121"/>
      <c r="FI74" s="121"/>
      <c r="FJ74" s="620"/>
      <c r="FK74" s="130">
        <v>17</v>
      </c>
      <c r="FL74" s="130" t="s">
        <v>185</v>
      </c>
      <c r="FM74" s="130" t="s">
        <v>197</v>
      </c>
      <c r="FN74" s="130" t="s">
        <v>196</v>
      </c>
      <c r="FP74" s="11"/>
      <c r="FQ74" s="429"/>
      <c r="FR74" s="430"/>
      <c r="FS74" s="429"/>
      <c r="FT74" s="430"/>
      <c r="FU74" s="429"/>
      <c r="FV74" s="431"/>
      <c r="FW74" s="11"/>
      <c r="FX74" s="431"/>
      <c r="FY74" s="431"/>
      <c r="FZ74" s="431"/>
      <c r="GA74" s="11"/>
      <c r="GB74" s="11"/>
      <c r="GC74" s="11"/>
      <c r="GD74" s="11"/>
      <c r="GF74" s="10" t="str">
        <f t="shared" si="127"/>
        <v/>
      </c>
      <c r="GG74" s="239" t="str">
        <f t="shared" si="111"/>
        <v/>
      </c>
      <c r="GH74" s="239" t="str">
        <f t="shared" si="112"/>
        <v/>
      </c>
      <c r="GI74" s="239" t="str">
        <f t="shared" si="113"/>
        <v/>
      </c>
      <c r="GJ74" s="239">
        <f t="shared" si="114"/>
        <v>0</v>
      </c>
      <c r="GK74" s="248" t="str">
        <f t="shared" si="143"/>
        <v/>
      </c>
      <c r="GL74" s="10" t="str">
        <f t="shared" si="128"/>
        <v/>
      </c>
      <c r="GM74" s="407" t="str">
        <f t="shared" si="129"/>
        <v/>
      </c>
      <c r="GN74" s="408" t="str">
        <f t="shared" si="116"/>
        <v>0</v>
      </c>
      <c r="GO74" s="409" t="str">
        <f t="shared" si="130"/>
        <v/>
      </c>
      <c r="GP74" s="408" t="str">
        <f t="shared" si="131"/>
        <v>0</v>
      </c>
      <c r="GQ74" s="410" t="str">
        <f t="shared" si="132"/>
        <v/>
      </c>
      <c r="GS74" s="411">
        <f t="shared" si="1"/>
        <v>0</v>
      </c>
      <c r="GT74" s="27"/>
      <c r="GU74" s="27"/>
      <c r="GV74" s="413"/>
      <c r="GW74" s="10" t="str">
        <f t="shared" si="144"/>
        <v>自家用発電装置の性能</v>
      </c>
    </row>
    <row r="75" spans="2:205" s="10" customFormat="1" ht="50.1" customHeight="1" x14ac:dyDescent="0.15">
      <c r="B75" s="111"/>
      <c r="C75" s="229"/>
      <c r="D75" s="229"/>
      <c r="E75" s="229"/>
      <c r="F75" s="229"/>
      <c r="G75" s="253">
        <v>50</v>
      </c>
      <c r="H75" s="229"/>
      <c r="J75" s="238"/>
      <c r="K75" s="520"/>
      <c r="L75" s="520"/>
      <c r="M75" s="3148" t="s">
        <v>6358</v>
      </c>
      <c r="N75" s="2775"/>
      <c r="O75" s="2775"/>
      <c r="P75" s="2801"/>
      <c r="Q75" s="2802"/>
      <c r="R75" s="2802"/>
      <c r="S75" s="2803"/>
      <c r="T75" s="2801"/>
      <c r="U75" s="2802"/>
      <c r="V75" s="2802"/>
      <c r="W75" s="2802"/>
      <c r="X75" s="2802"/>
      <c r="Y75" s="2802"/>
      <c r="Z75" s="2803"/>
      <c r="AA75" s="2850" t="s">
        <v>480</v>
      </c>
      <c r="AB75" s="2850"/>
      <c r="AC75" s="2850"/>
      <c r="AD75" s="2850"/>
      <c r="AE75" s="2850"/>
      <c r="AF75" s="2850"/>
      <c r="AG75" s="2850"/>
      <c r="AH75" s="2850"/>
      <c r="AI75" s="2850"/>
      <c r="AJ75" s="2850"/>
      <c r="AK75" s="2850"/>
      <c r="AL75" s="2850"/>
      <c r="AM75" s="2850"/>
      <c r="AN75" s="2850"/>
      <c r="AO75" s="2850"/>
      <c r="AP75" s="2850"/>
      <c r="AQ75" s="2850"/>
      <c r="AR75" s="2850"/>
      <c r="AS75" s="2850"/>
      <c r="AT75" s="2850"/>
      <c r="AU75" s="2850"/>
      <c r="AV75" s="2850"/>
      <c r="AW75" s="2850"/>
      <c r="AX75" s="2850"/>
      <c r="AY75" s="2851"/>
      <c r="AZ75" s="2953"/>
      <c r="BA75" s="2953"/>
      <c r="BB75" s="2953"/>
      <c r="BC75" s="2953"/>
      <c r="BD75" s="2953"/>
      <c r="BE75" s="2953"/>
      <c r="BF75" s="2953"/>
      <c r="BG75" s="2953"/>
      <c r="BH75" s="2953"/>
      <c r="BI75" s="2953"/>
      <c r="BJ75" s="2953"/>
      <c r="BK75" s="2953"/>
      <c r="BL75" s="2819"/>
      <c r="BM75" s="2819"/>
      <c r="BN75" s="2820"/>
      <c r="BO75" s="2820"/>
      <c r="BP75" s="2820"/>
      <c r="BQ75" s="2820"/>
      <c r="BR75" s="2820"/>
      <c r="BS75" s="2820"/>
      <c r="BT75" s="2820"/>
      <c r="BU75" s="2820"/>
      <c r="BV75" s="2820"/>
      <c r="BW75" s="2820"/>
      <c r="BX75" s="2844"/>
      <c r="BY75" s="2844"/>
      <c r="BZ75" s="2844"/>
      <c r="CA75" s="2844"/>
      <c r="CB75" s="2844"/>
      <c r="CC75" s="2844"/>
      <c r="CD75" s="2844"/>
      <c r="CE75" s="2844"/>
      <c r="CF75" s="2844"/>
      <c r="CG75" s="2844"/>
      <c r="CH75" s="2844"/>
      <c r="CI75" s="2844"/>
      <c r="CJ75" s="2844"/>
      <c r="CK75" s="2844"/>
      <c r="CL75" s="2844"/>
      <c r="CM75" s="3083"/>
      <c r="CN75" s="3083"/>
      <c r="CO75" s="3083"/>
      <c r="CP75" s="3083"/>
      <c r="CQ75" s="3083"/>
      <c r="CR75" s="3083"/>
      <c r="CS75" s="3084"/>
      <c r="CT75" s="2964"/>
      <c r="CU75" s="2964"/>
      <c r="CV75" s="2879"/>
      <c r="CW75" s="2880"/>
      <c r="CX75" s="2880"/>
      <c r="CY75" s="2880"/>
      <c r="CZ75" s="2880"/>
      <c r="DA75" s="2880"/>
      <c r="DB75" s="2880"/>
      <c r="DC75" s="2880"/>
      <c r="DD75" s="2880"/>
      <c r="DE75" s="2880"/>
      <c r="DF75" s="2880"/>
      <c r="DG75" s="2880"/>
      <c r="DH75" s="2880"/>
      <c r="DI75" s="2880"/>
      <c r="DJ75" s="2880"/>
      <c r="DK75" s="2880"/>
      <c r="DL75" s="2880"/>
      <c r="DM75" s="2880"/>
      <c r="DN75" s="2880"/>
      <c r="DO75" s="2881"/>
      <c r="DP75"/>
      <c r="DQ75"/>
      <c r="DR75"/>
      <c r="DS75"/>
      <c r="DT75"/>
      <c r="DU75"/>
      <c r="DV75"/>
      <c r="DW75"/>
      <c r="DX75"/>
      <c r="DY75"/>
      <c r="DZ75"/>
      <c r="EA75"/>
      <c r="EB75"/>
      <c r="EC75"/>
      <c r="ED75"/>
      <c r="EE75"/>
      <c r="EF75" s="237"/>
      <c r="EG75" s="131">
        <f t="shared" si="97"/>
        <v>0</v>
      </c>
      <c r="EH75" s="131">
        <f t="shared" si="134"/>
        <v>0</v>
      </c>
      <c r="EI75" s="131">
        <f t="shared" si="135"/>
        <v>0</v>
      </c>
      <c r="EJ75" s="131">
        <f t="shared" si="136"/>
        <v>0</v>
      </c>
      <c r="EK75" s="247" t="s">
        <v>481</v>
      </c>
      <c r="EL75" s="131" t="str">
        <f t="shared" si="117"/>
        <v>自家用発電装置</v>
      </c>
      <c r="EM75" s="130">
        <f t="shared" si="137"/>
        <v>0</v>
      </c>
      <c r="EN75" s="129" t="str">
        <f t="shared" si="138"/>
        <v/>
      </c>
      <c r="EO75" s="121" t="str">
        <f>IF($EN75="要是正",MAX($EO$14:EO74)+1,"")</f>
        <v/>
      </c>
      <c r="EP75" s="121" t="str">
        <f>IF($EN75="要是正",MAX($EP$14:EP74)+1,"")</f>
        <v/>
      </c>
      <c r="EQ75" s="128" t="str">
        <f t="shared" si="139"/>
        <v/>
      </c>
      <c r="ER75" s="127" t="str">
        <f t="shared" si="140"/>
        <v/>
      </c>
      <c r="ES75" s="122" t="str">
        <f>IF($EN75="要是正",IF(BN75="","",BN75),"")</f>
        <v/>
      </c>
      <c r="ET75" s="157" t="str">
        <f t="shared" si="142"/>
        <v/>
      </c>
      <c r="EU75" s="156" t="str">
        <f t="shared" si="107"/>
        <v/>
      </c>
      <c r="EV75" s="125" t="str">
        <f t="shared" si="118"/>
        <v/>
      </c>
      <c r="EW75" s="123" t="str">
        <f t="shared" si="119"/>
        <v>0</v>
      </c>
      <c r="EX75" s="124" t="str">
        <f t="shared" si="108"/>
        <v/>
      </c>
      <c r="EY75" s="123" t="str">
        <f t="shared" si="120"/>
        <v>0</v>
      </c>
      <c r="EZ75" s="123" t="str">
        <f t="shared" si="121"/>
        <v>0</v>
      </c>
      <c r="FA75" s="122" t="str">
        <f t="shared" si="122"/>
        <v/>
      </c>
      <c r="FB75" s="125" t="str">
        <f t="shared" si="109"/>
        <v/>
      </c>
      <c r="FC75" s="123" t="str">
        <f t="shared" si="123"/>
        <v>0</v>
      </c>
      <c r="FD75" s="124" t="str">
        <f t="shared" si="110"/>
        <v/>
      </c>
      <c r="FE75" s="123" t="str">
        <f t="shared" si="124"/>
        <v>0</v>
      </c>
      <c r="FF75" s="123" t="str">
        <f t="shared" si="125"/>
        <v>0</v>
      </c>
      <c r="FG75" s="122" t="str">
        <f t="shared" si="126"/>
        <v/>
      </c>
      <c r="FH75" s="121"/>
      <c r="FI75" s="121"/>
      <c r="FJ75" s="620"/>
      <c r="FK75" s="130">
        <v>18</v>
      </c>
      <c r="FL75" s="130" t="s">
        <v>1617</v>
      </c>
      <c r="FM75" s="130" t="s">
        <v>1646</v>
      </c>
      <c r="FN75" s="130" t="s">
        <v>1647</v>
      </c>
      <c r="FP75" s="11"/>
      <c r="FQ75" s="429"/>
      <c r="FR75" s="430"/>
      <c r="FS75" s="429"/>
      <c r="FT75" s="430"/>
      <c r="FU75" s="429"/>
      <c r="FV75" s="11"/>
      <c r="FW75" s="11"/>
      <c r="FX75" s="11"/>
      <c r="FY75" s="11"/>
      <c r="FZ75" s="11"/>
      <c r="GA75" s="11"/>
      <c r="GB75" s="11"/>
      <c r="GC75" s="11"/>
      <c r="GD75" s="11"/>
      <c r="GF75" s="10" t="str">
        <f t="shared" si="127"/>
        <v/>
      </c>
      <c r="GG75" s="239" t="str">
        <f t="shared" si="111"/>
        <v/>
      </c>
      <c r="GH75" s="239" t="str">
        <f t="shared" si="112"/>
        <v/>
      </c>
      <c r="GI75" s="239" t="str">
        <f t="shared" si="113"/>
        <v/>
      </c>
      <c r="GJ75" s="239">
        <f t="shared" si="114"/>
        <v>0</v>
      </c>
      <c r="GK75" s="248" t="str">
        <f t="shared" si="143"/>
        <v/>
      </c>
      <c r="GL75" s="10" t="str">
        <f t="shared" si="128"/>
        <v/>
      </c>
      <c r="GM75" s="407" t="str">
        <f t="shared" si="129"/>
        <v/>
      </c>
      <c r="GN75" s="408" t="str">
        <f t="shared" si="116"/>
        <v>0</v>
      </c>
      <c r="GO75" s="409" t="str">
        <f t="shared" si="130"/>
        <v/>
      </c>
      <c r="GP75" s="408" t="str">
        <f t="shared" si="131"/>
        <v>0</v>
      </c>
      <c r="GQ75" s="410" t="str">
        <f t="shared" si="132"/>
        <v/>
      </c>
      <c r="GS75" s="411">
        <f t="shared" si="1"/>
        <v>0</v>
      </c>
      <c r="GT75" s="27"/>
      <c r="GU75" s="27"/>
      <c r="GV75" s="413"/>
      <c r="GW75" s="10" t="str">
        <f t="shared" si="144"/>
        <v>自家用発電装置の性能</v>
      </c>
    </row>
    <row r="76" spans="2:205" ht="50.1" customHeight="1" thickBot="1" x14ac:dyDescent="0.2">
      <c r="J76" s="241"/>
      <c r="K76" s="520"/>
      <c r="L76" s="520"/>
      <c r="M76" s="523"/>
      <c r="N76" s="523"/>
      <c r="O76" s="523"/>
      <c r="P76" s="523"/>
      <c r="Q76" s="523"/>
      <c r="R76" s="523"/>
      <c r="S76" s="523"/>
      <c r="T76" s="523"/>
      <c r="U76" s="523"/>
      <c r="V76" s="523"/>
      <c r="W76" s="523"/>
      <c r="X76" s="523"/>
      <c r="Y76" s="523"/>
      <c r="Z76" s="523"/>
      <c r="AA76" s="537"/>
      <c r="AB76" s="537"/>
      <c r="AC76" s="524"/>
      <c r="AD76" s="524"/>
      <c r="AE76" s="524"/>
      <c r="AF76" s="523"/>
      <c r="AG76" s="523"/>
      <c r="AH76" s="523"/>
      <c r="AI76" s="523"/>
      <c r="AJ76" s="524"/>
      <c r="AK76" s="524"/>
      <c r="AL76" s="524"/>
      <c r="AM76" s="523"/>
      <c r="AN76" s="524"/>
      <c r="AO76" s="524"/>
      <c r="AP76" s="524"/>
      <c r="AQ76" s="524"/>
      <c r="AR76" s="523"/>
      <c r="AS76" s="523"/>
      <c r="AT76" s="523"/>
      <c r="AU76" s="523"/>
      <c r="AV76" s="524"/>
      <c r="AW76" s="524"/>
      <c r="AX76" s="524"/>
      <c r="AY76" s="524"/>
      <c r="AZ76" s="524"/>
      <c r="BA76" s="524"/>
      <c r="BB76" s="524"/>
      <c r="BC76" s="524"/>
      <c r="BD76" s="524"/>
      <c r="BE76" s="524"/>
      <c r="BF76" s="524"/>
      <c r="BG76" s="524"/>
      <c r="BH76" s="524"/>
      <c r="BI76" s="524"/>
      <c r="BJ76" s="524"/>
      <c r="BK76" s="524"/>
      <c r="BL76" s="524"/>
      <c r="BM76" s="524"/>
      <c r="BN76" s="524"/>
      <c r="BO76" s="524"/>
      <c r="BP76" s="524"/>
      <c r="BQ76" s="524"/>
      <c r="BR76" s="524"/>
      <c r="BS76" s="524"/>
      <c r="BT76" s="524"/>
      <c r="BU76" s="524"/>
      <c r="BV76" s="524"/>
      <c r="BW76" s="524"/>
      <c r="BX76" s="524"/>
      <c r="BY76" s="524"/>
      <c r="BZ76" s="524"/>
      <c r="CA76" s="524"/>
      <c r="CB76" s="524"/>
      <c r="CC76" s="524"/>
      <c r="CD76" s="524"/>
      <c r="CE76" s="524"/>
      <c r="CF76" s="524"/>
      <c r="CG76" s="524"/>
      <c r="CH76" s="524"/>
      <c r="CI76" s="524"/>
      <c r="CJ76" s="524"/>
      <c r="CK76" s="524"/>
      <c r="CL76" s="524"/>
      <c r="CM76" s="524"/>
      <c r="CN76" s="524"/>
      <c r="CO76" s="537"/>
      <c r="CP76" s="522"/>
      <c r="CQ76" s="522"/>
      <c r="CR76" s="522"/>
      <c r="CS76" s="522"/>
      <c r="CT76" s="522"/>
      <c r="CU76" s="522"/>
      <c r="CV76" s="522"/>
      <c r="CW76" s="522"/>
      <c r="CX76" s="522"/>
      <c r="CY76" s="522"/>
      <c r="CZ76" s="522"/>
      <c r="DA76" s="522"/>
      <c r="DB76" s="522"/>
      <c r="DC76" s="522"/>
      <c r="DD76" s="522"/>
      <c r="DE76" s="522"/>
      <c r="DF76" s="522"/>
      <c r="DG76" s="522"/>
      <c r="DH76" s="522"/>
      <c r="DI76" s="522"/>
      <c r="DJ76" s="522"/>
      <c r="DK76" s="522"/>
      <c r="DL76" s="522"/>
      <c r="DM76" s="522"/>
      <c r="DN76" s="522"/>
      <c r="DO76" s="525"/>
      <c r="EG76" s="251">
        <f>SUM(EG59:EG75)</f>
        <v>0</v>
      </c>
      <c r="EH76" s="251">
        <f>SUM(EH59:EH75)</f>
        <v>0</v>
      </c>
      <c r="EI76" s="251">
        <f>SUM(EI59:EI75)</f>
        <v>0</v>
      </c>
      <c r="EJ76" s="251">
        <f>SUM(EJ59:EJ75)</f>
        <v>0</v>
      </c>
      <c r="EX76" s="152">
        <f>COUNTIF(EX59:EX75,"1")</f>
        <v>0</v>
      </c>
      <c r="EY76" s="153" t="str">
        <f t="array" ref="EY76">INDEX(EY59:EY75,MATCH(MIN(ABS(EY59:EY75-$EK$4)),ABS(EY59:EY75-$EK$4),0))</f>
        <v>0</v>
      </c>
      <c r="EZ76" s="153" t="str">
        <f t="array" ref="EZ76">INDEX(EZ59:EZ75,MATCH(MIN(ABS(EZ59:EZ75-$EK$4)),ABS(EZ59:EZ75-$EK$4),0))</f>
        <v>0</v>
      </c>
      <c r="FA76" s="152">
        <f>COUNTIF(FA59:FA75,"未定")</f>
        <v>0</v>
      </c>
      <c r="FD76" s="152">
        <f>COUNTIF(FD59:FD75,"1")</f>
        <v>0</v>
      </c>
      <c r="FE76" s="153" t="str">
        <f t="array" ref="FE76">INDEX(FE59:FE75,MATCH(MIN(ABS(FE59:FE75-$EK$4)),ABS(FE59:FE75-$EK$4),0))</f>
        <v>0</v>
      </c>
      <c r="FF76" s="153" t="str">
        <f t="array" ref="FF76">INDEX(FF59:FF75,MATCH(MIN(ABS(FF59:FF75-$EK$4)),ABS(FF59:FF75-$EK$4),0))</f>
        <v>0</v>
      </c>
      <c r="FG76" s="152">
        <f>COUNTIF(FG59:FG75,"未定")</f>
        <v>0</v>
      </c>
      <c r="FP76" s="431"/>
      <c r="FQ76" s="2999"/>
      <c r="FR76" s="2999"/>
      <c r="FS76" s="2999"/>
      <c r="FT76" s="2999"/>
      <c r="FU76" s="2999"/>
      <c r="FV76" s="11"/>
      <c r="FW76" s="11"/>
      <c r="FX76" s="11"/>
      <c r="FY76" s="11"/>
      <c r="FZ76" s="11"/>
      <c r="GA76" s="431"/>
      <c r="GB76" s="431"/>
      <c r="GC76" s="431"/>
      <c r="GD76" s="431"/>
      <c r="GL76" s="10"/>
      <c r="GM76" s="255"/>
      <c r="GN76" s="414"/>
      <c r="GO76" s="415">
        <f>COUNTIF(GO56:GO75,"1")</f>
        <v>0</v>
      </c>
      <c r="GP76" s="416" t="str">
        <f t="array" ref="GP76">INDEX(GP59:GP75,MATCH(MIN(ABS(GP59:GP75-$EK$4)),ABS(GP59:GP75-$EK$4),0))</f>
        <v>0</v>
      </c>
      <c r="GQ76" s="417">
        <f>COUNTIF(GQ56:GQ75,"未定")</f>
        <v>0</v>
      </c>
      <c r="GR76" s="10"/>
      <c r="GS76" s="411">
        <f t="shared" si="1"/>
        <v>0</v>
      </c>
      <c r="GT76" s="27"/>
      <c r="GU76" s="27"/>
      <c r="GV76" s="413"/>
    </row>
    <row r="77" spans="2:205" s="10" customFormat="1" ht="50.1" hidden="1" customHeight="1" thickBot="1" x14ac:dyDescent="0.2">
      <c r="B77" s="111"/>
      <c r="C77" s="229"/>
      <c r="D77" s="229"/>
      <c r="E77" s="229"/>
      <c r="F77" s="229"/>
      <c r="G77" s="229"/>
      <c r="H77" s="229"/>
      <c r="J77" s="238"/>
      <c r="K77" s="520"/>
      <c r="L77" s="520"/>
      <c r="M77" s="2761" t="s">
        <v>479</v>
      </c>
      <c r="N77" s="2761"/>
      <c r="O77" s="2761"/>
      <c r="P77" s="3149"/>
      <c r="Q77" s="3149"/>
      <c r="R77" s="3149"/>
      <c r="S77" s="3149"/>
      <c r="T77" s="3149"/>
      <c r="U77" s="3149"/>
      <c r="V77" s="3149"/>
      <c r="W77" s="3149"/>
      <c r="X77" s="3149"/>
      <c r="Y77" s="3149"/>
      <c r="Z77" s="3149"/>
      <c r="AA77" s="3149"/>
      <c r="AB77" s="3149"/>
      <c r="AC77" s="3149"/>
      <c r="AD77" s="3149"/>
      <c r="AE77" s="3149"/>
      <c r="AF77" s="3149"/>
      <c r="AG77" s="3149"/>
      <c r="AH77" s="3149"/>
      <c r="AI77" s="3149"/>
      <c r="AJ77" s="3149"/>
      <c r="AK77" s="3149"/>
      <c r="AL77" s="3149"/>
      <c r="AM77" s="3149"/>
      <c r="AN77" s="3149"/>
      <c r="AO77" s="3149"/>
      <c r="AP77" s="3149"/>
      <c r="AQ77" s="3149"/>
      <c r="AR77" s="3149"/>
      <c r="AS77" s="3149"/>
      <c r="AT77" s="3149"/>
      <c r="AU77" s="3149"/>
      <c r="AV77" s="3149"/>
      <c r="AW77" s="3149"/>
      <c r="AX77" s="3149"/>
      <c r="AY77" s="3149"/>
      <c r="AZ77" s="3149"/>
      <c r="BA77" s="3149"/>
      <c r="BB77" s="3149"/>
      <c r="BC77" s="3149"/>
      <c r="BD77" s="3149"/>
      <c r="BE77" s="3149"/>
      <c r="BF77" s="3149"/>
      <c r="BG77" s="3149"/>
      <c r="BH77" s="3149"/>
      <c r="BI77" s="3149"/>
      <c r="BJ77" s="3149"/>
      <c r="BK77" s="3149"/>
      <c r="BL77" s="3149"/>
      <c r="BM77" s="3149"/>
      <c r="BN77" s="3149"/>
      <c r="BO77" s="3149"/>
      <c r="BP77" s="3149"/>
      <c r="BQ77" s="3149"/>
      <c r="BR77" s="3149"/>
      <c r="BS77" s="3149"/>
      <c r="BT77" s="3149"/>
      <c r="BU77" s="3149"/>
      <c r="BV77" s="3149"/>
      <c r="BW77" s="3149"/>
      <c r="BX77" s="3149"/>
      <c r="BY77" s="3149"/>
      <c r="BZ77" s="3149"/>
      <c r="CA77" s="3149"/>
      <c r="CB77" s="3149"/>
      <c r="CC77" s="3149"/>
      <c r="CD77" s="3149"/>
      <c r="CE77" s="3149"/>
      <c r="CF77" s="3149"/>
      <c r="CG77" s="3149"/>
      <c r="CH77" s="3149"/>
      <c r="CI77" s="3149"/>
      <c r="CJ77" s="3149"/>
      <c r="CK77" s="3149"/>
      <c r="CL77" s="3149"/>
      <c r="CM77" s="3149"/>
      <c r="CN77" s="3149"/>
      <c r="CO77" s="3149"/>
      <c r="CP77" s="3149"/>
      <c r="CQ77" s="3149"/>
      <c r="CR77" s="3149"/>
      <c r="CS77" s="3149"/>
      <c r="CT77" s="3149"/>
      <c r="CU77" s="3149"/>
      <c r="CV77" s="3149"/>
      <c r="CW77" s="3149"/>
      <c r="CX77" s="3149"/>
      <c r="CY77" s="3149"/>
      <c r="CZ77" s="3149"/>
      <c r="DA77" s="3149"/>
      <c r="DB77" s="3149"/>
      <c r="DC77" s="3149"/>
      <c r="DD77" s="3149"/>
      <c r="DE77" s="3149"/>
      <c r="DF77" s="3149"/>
      <c r="DG77" s="3149"/>
      <c r="DH77" s="3149"/>
      <c r="DI77" s="3149"/>
      <c r="DJ77" s="3149"/>
      <c r="DK77" s="3149"/>
      <c r="DL77" s="3149"/>
      <c r="DM77" s="3149"/>
      <c r="DN77" s="3149"/>
      <c r="DO77" s="3150"/>
      <c r="DP77"/>
      <c r="DQ77"/>
      <c r="DR77"/>
      <c r="DS77"/>
      <c r="DT77"/>
      <c r="DU77"/>
      <c r="DV77"/>
      <c r="DW77"/>
      <c r="DX77"/>
      <c r="DY77"/>
      <c r="DZ77"/>
      <c r="EA77"/>
      <c r="EB77"/>
      <c r="EC77"/>
      <c r="ED77"/>
      <c r="EE77"/>
      <c r="EF77" s="237"/>
      <c r="EG77" s="387" t="str">
        <f>IF(AND(EH77="",EI77="",EJ77="",EG83&lt;&gt;0),"レ","")</f>
        <v/>
      </c>
      <c r="EH77" s="387" t="str">
        <f>IF(AND(EI77="",EJ77="",EH83&lt;&gt;0),"レ","")</f>
        <v/>
      </c>
      <c r="EI77" s="387" t="str">
        <f>IF(EI83&lt;&gt;0,"レ","")</f>
        <v/>
      </c>
      <c r="EJ77" s="387" t="str">
        <f>IF(AND(EI77="",EJ83&lt;&gt;0),"レ","")</f>
        <v/>
      </c>
      <c r="EK77" s="237"/>
      <c r="EL77" s="237"/>
      <c r="EM77" s="237"/>
      <c r="EN77" s="158"/>
      <c r="EO77" s="121" t="str">
        <f>IF($EN77="要是正",MAX($EO$7:EO76)+1,"")</f>
        <v/>
      </c>
      <c r="EP77" s="158"/>
      <c r="EQ77" s="158"/>
      <c r="ER77" s="158"/>
      <c r="ES77" s="150" t="str">
        <f>SUBSTITUTE(TRIM(ES80&amp;"　"&amp;ES81&amp;"　"&amp;ES82),"　",",")</f>
        <v/>
      </c>
      <c r="ET77" s="158"/>
      <c r="EU77" s="158"/>
      <c r="EV77" s="149" t="str">
        <f>IF(COUNTIF(EX80:EX82,1)&gt;0,"レ","")</f>
        <v/>
      </c>
      <c r="EW77" s="148"/>
      <c r="EX77" s="147" t="str">
        <f>IF(EV77="レ",TEXT(EY83,"e"),"")</f>
        <v/>
      </c>
      <c r="EY77" s="146" t="str">
        <f>IF(EV77="レ",MONTH(EY83),IF(AND(EI77="レ",FA77="レ",FA83=0),"",IF(AND(EI77="レ",FA77="レ",FA83&gt;0),"","")))</f>
        <v/>
      </c>
      <c r="EZ77" s="145"/>
      <c r="FA77" s="144" t="str">
        <f>IF(EV77="",IF(OR(FA83&gt;0,EI77="レ"),"レ",""),"")</f>
        <v/>
      </c>
      <c r="FB77" s="149" t="str">
        <f>IF(AND(COUNTIF(EN80:EN82,"要是正")=0,COUNTIF(FD80:FD82,1)&gt;0),"レ","")</f>
        <v/>
      </c>
      <c r="FC77" s="148"/>
      <c r="FD77" s="147" t="str">
        <f>IF(FB77="レ",TEXT(FE83,"e"),"")</f>
        <v/>
      </c>
      <c r="FE77" s="146" t="str">
        <f>IF(FB77="レ",MONTH(FE83),IF(AND(EJ77="レ",FG77="レ",FG83=0),"",IF(AND(EJ77="レ",FG77="レ",FG83&gt;0),"","")))</f>
        <v/>
      </c>
      <c r="FF77" s="145"/>
      <c r="FG77" s="144" t="str">
        <f>IF(FB77="",IF(OR(FG83&gt;0,EJ77="レ"),"レ",""),"")</f>
        <v/>
      </c>
      <c r="FH77" s="121"/>
      <c r="FI77" s="121"/>
      <c r="FJ77" s="121"/>
      <c r="FP77" s="11"/>
      <c r="FQ77" s="429"/>
      <c r="FR77" s="430"/>
      <c r="FS77" s="429"/>
      <c r="FT77" s="430"/>
      <c r="FU77" s="429"/>
      <c r="FV77" s="11"/>
      <c r="FW77" s="11"/>
      <c r="FX77" s="11"/>
      <c r="FY77" s="11"/>
      <c r="FZ77" s="11"/>
      <c r="GA77" s="11"/>
      <c r="GB77" s="11"/>
      <c r="GC77" s="11"/>
      <c r="GD77" s="11"/>
      <c r="GF77" s="495" t="str">
        <f>TRIM(GF80&amp;"　"&amp;GF81&amp;"　"&amp;GF82)</f>
        <v/>
      </c>
      <c r="GG77" s="239" t="str">
        <f>IF($AZ77="○指摘なし","○","")</f>
        <v/>
      </c>
      <c r="GH77" s="239" t="str">
        <f>IF(OR($AZ77="×要是正（既存不適格以外）",$AZ77="△既存不適格"),"○","")</f>
        <v/>
      </c>
      <c r="GI77" s="239" t="str">
        <f>IF($AZ77="△既存不適格","○","")</f>
        <v/>
      </c>
      <c r="GJ77" s="239"/>
      <c r="GK77" s="248"/>
      <c r="GL77" s="495" t="str">
        <f>TRIM(GL80&amp;"　"&amp;GL81&amp;"　"&amp;GL82)</f>
        <v/>
      </c>
      <c r="GM77" s="655"/>
      <c r="GN77" s="656"/>
      <c r="GO77" s="657"/>
      <c r="GP77" s="656"/>
      <c r="GQ77" s="658"/>
      <c r="GS77" s="411">
        <f t="shared" si="1"/>
        <v>0</v>
      </c>
      <c r="GT77" s="27"/>
      <c r="GU77" s="27"/>
      <c r="GV77" s="413"/>
    </row>
    <row r="78" spans="2:205" s="10" customFormat="1" ht="50.1" hidden="1" customHeight="1" x14ac:dyDescent="0.15">
      <c r="B78" s="111"/>
      <c r="C78" s="229"/>
      <c r="D78" s="229"/>
      <c r="E78" s="229"/>
      <c r="F78" s="229"/>
      <c r="G78" s="229"/>
      <c r="H78" s="229"/>
      <c r="J78" s="241"/>
      <c r="K78" s="242"/>
      <c r="L78" s="242"/>
      <c r="M78" s="2786" t="s">
        <v>157</v>
      </c>
      <c r="N78" s="2786"/>
      <c r="O78" s="2786"/>
      <c r="P78" s="2976" t="s">
        <v>1289</v>
      </c>
      <c r="Q78" s="2976"/>
      <c r="R78" s="2976"/>
      <c r="S78" s="2976"/>
      <c r="T78" s="2976"/>
      <c r="U78" s="2976"/>
      <c r="V78" s="2976"/>
      <c r="W78" s="2976"/>
      <c r="X78" s="2976"/>
      <c r="Y78" s="2976"/>
      <c r="Z78" s="2976"/>
      <c r="AA78" s="2976" t="s">
        <v>1290</v>
      </c>
      <c r="AB78" s="2976"/>
      <c r="AC78" s="2976"/>
      <c r="AD78" s="2976"/>
      <c r="AE78" s="2976"/>
      <c r="AF78" s="2976"/>
      <c r="AG78" s="2976"/>
      <c r="AH78" s="2976"/>
      <c r="AI78" s="2976"/>
      <c r="AJ78" s="2976"/>
      <c r="AK78" s="2976"/>
      <c r="AL78" s="2976"/>
      <c r="AM78" s="2976"/>
      <c r="AN78" s="2976"/>
      <c r="AO78" s="2976"/>
      <c r="AP78" s="2976"/>
      <c r="AQ78" s="2976"/>
      <c r="AR78" s="2976"/>
      <c r="AS78" s="2976"/>
      <c r="AT78" s="2976"/>
      <c r="AU78" s="2976"/>
      <c r="AV78" s="2976"/>
      <c r="AW78" s="2976"/>
      <c r="AX78" s="2976"/>
      <c r="AY78" s="2976"/>
      <c r="AZ78" s="2976" t="s">
        <v>3528</v>
      </c>
      <c r="BA78" s="2976"/>
      <c r="BB78" s="2976"/>
      <c r="BC78" s="2976"/>
      <c r="BD78" s="2976"/>
      <c r="BE78" s="2976"/>
      <c r="BF78" s="2976"/>
      <c r="BG78" s="2976"/>
      <c r="BH78" s="2976"/>
      <c r="BI78" s="2976"/>
      <c r="BJ78" s="2976"/>
      <c r="BK78" s="2976"/>
      <c r="BL78" s="2786" t="s">
        <v>1429</v>
      </c>
      <c r="BM78" s="2786"/>
      <c r="BN78" s="2949" t="s">
        <v>156</v>
      </c>
      <c r="BO78" s="2949"/>
      <c r="BP78" s="2949"/>
      <c r="BQ78" s="2949"/>
      <c r="BR78" s="2949"/>
      <c r="BS78" s="2949"/>
      <c r="BT78" s="2949"/>
      <c r="BU78" s="2949"/>
      <c r="BV78" s="2949"/>
      <c r="BW78" s="2949"/>
      <c r="BX78" s="2949" t="s">
        <v>150</v>
      </c>
      <c r="BY78" s="2949"/>
      <c r="BZ78" s="2949"/>
      <c r="CA78" s="2949"/>
      <c r="CB78" s="2949"/>
      <c r="CC78" s="2949"/>
      <c r="CD78" s="2949"/>
      <c r="CE78" s="2949"/>
      <c r="CF78" s="2949"/>
      <c r="CG78" s="2949"/>
      <c r="CH78" s="2949"/>
      <c r="CI78" s="2949"/>
      <c r="CJ78" s="2949"/>
      <c r="CK78" s="2949"/>
      <c r="CL78" s="2949"/>
      <c r="CM78" s="2915" t="s">
        <v>155</v>
      </c>
      <c r="CN78" s="2949"/>
      <c r="CO78" s="2949"/>
      <c r="CP78" s="2949"/>
      <c r="CQ78" s="2949"/>
      <c r="CR78" s="2949"/>
      <c r="CS78" s="2949"/>
      <c r="CT78" s="2949"/>
      <c r="CU78" s="2949"/>
      <c r="CV78" s="2941" t="s">
        <v>154</v>
      </c>
      <c r="CW78" s="2941"/>
      <c r="CX78" s="2941"/>
      <c r="CY78" s="2941"/>
      <c r="CZ78" s="2941"/>
      <c r="DA78" s="2941"/>
      <c r="DB78" s="2941"/>
      <c r="DC78" s="2941"/>
      <c r="DD78" s="2941"/>
      <c r="DE78" s="2941"/>
      <c r="DF78" s="2941"/>
      <c r="DG78" s="2941"/>
      <c r="DH78" s="2941"/>
      <c r="DI78" s="2941"/>
      <c r="DJ78" s="2941"/>
      <c r="DK78" s="2941"/>
      <c r="DL78" s="2941"/>
      <c r="DM78" s="2941"/>
      <c r="DN78" s="2941"/>
      <c r="DO78" s="2942"/>
      <c r="DP78"/>
      <c r="DQ78"/>
      <c r="DR78"/>
      <c r="DS78"/>
      <c r="DT78"/>
      <c r="DU78"/>
      <c r="DV78"/>
      <c r="DW78"/>
      <c r="DX78"/>
      <c r="DY78"/>
      <c r="DZ78"/>
      <c r="EA78"/>
      <c r="EB78"/>
      <c r="EC78"/>
      <c r="ED78"/>
      <c r="EE78"/>
      <c r="EF78" s="237"/>
      <c r="EO78" s="121" t="s">
        <v>153</v>
      </c>
      <c r="EP78" s="143" t="s">
        <v>152</v>
      </c>
      <c r="ER78" s="142"/>
      <c r="ES78" s="2768" t="s">
        <v>151</v>
      </c>
      <c r="ET78" s="2923" t="s">
        <v>150</v>
      </c>
      <c r="EU78" s="141"/>
      <c r="EV78" s="2811" t="s">
        <v>149</v>
      </c>
      <c r="EW78" s="2812"/>
      <c r="EX78" s="2812"/>
      <c r="EY78" s="2812"/>
      <c r="EZ78" s="2812"/>
      <c r="FA78" s="2812"/>
      <c r="FB78" s="2813" t="s">
        <v>148</v>
      </c>
      <c r="FC78" s="2814"/>
      <c r="FD78" s="2814"/>
      <c r="FE78" s="2814"/>
      <c r="FF78" s="2814"/>
      <c r="FG78" s="2814"/>
      <c r="FH78" s="3033" t="s">
        <v>147</v>
      </c>
      <c r="FI78" s="3034"/>
      <c r="FJ78" s="3117"/>
      <c r="FK78" s="2972"/>
      <c r="FL78" s="2972"/>
      <c r="FM78" s="2972"/>
      <c r="FN78" s="2972"/>
      <c r="FP78" s="3147"/>
      <c r="FQ78" s="3147"/>
      <c r="FR78" s="3147"/>
      <c r="FS78" s="3147"/>
      <c r="FT78" s="3147"/>
      <c r="FU78" s="429"/>
      <c r="FV78" s="11"/>
      <c r="FW78" s="11"/>
      <c r="FX78" s="11"/>
      <c r="FY78" s="11"/>
      <c r="FZ78" s="3143"/>
      <c r="GA78" s="3143"/>
      <c r="GB78" s="3143"/>
      <c r="GC78" s="3143"/>
      <c r="GD78" s="3143"/>
      <c r="GE78" s="229"/>
      <c r="GF78" s="229"/>
      <c r="GG78" s="239" t="s">
        <v>3527</v>
      </c>
      <c r="GH78" s="239"/>
      <c r="GI78" s="239"/>
      <c r="GJ78" s="239"/>
      <c r="GK78" s="240"/>
      <c r="GM78" s="659"/>
      <c r="GN78" s="660"/>
      <c r="GO78" s="661"/>
      <c r="GP78" s="660"/>
      <c r="GQ78" s="662"/>
      <c r="GS78" s="411" t="str">
        <f t="shared" si="1"/>
        <v>指摘の具体的内容等</v>
      </c>
      <c r="GT78" s="27"/>
      <c r="GU78" s="27"/>
      <c r="GV78" s="413"/>
    </row>
    <row r="79" spans="2:205" s="10" customFormat="1" ht="50.1" hidden="1" customHeight="1" thickBot="1" x14ac:dyDescent="0.2">
      <c r="B79" s="111"/>
      <c r="C79" s="229"/>
      <c r="D79" s="229"/>
      <c r="E79" s="229"/>
      <c r="F79" s="229"/>
      <c r="G79" s="229"/>
      <c r="H79" s="229"/>
      <c r="J79" s="241"/>
      <c r="K79" s="242"/>
      <c r="L79" s="242"/>
      <c r="M79" s="2787"/>
      <c r="N79" s="2787"/>
      <c r="O79" s="2787"/>
      <c r="P79" s="2977"/>
      <c r="Q79" s="2977"/>
      <c r="R79" s="2977"/>
      <c r="S79" s="2977"/>
      <c r="T79" s="2977"/>
      <c r="U79" s="2977"/>
      <c r="V79" s="2977"/>
      <c r="W79" s="2977"/>
      <c r="X79" s="2977"/>
      <c r="Y79" s="2977"/>
      <c r="Z79" s="2977"/>
      <c r="AA79" s="2977"/>
      <c r="AB79" s="2977"/>
      <c r="AC79" s="2977"/>
      <c r="AD79" s="2977"/>
      <c r="AE79" s="2977"/>
      <c r="AF79" s="2977"/>
      <c r="AG79" s="2977"/>
      <c r="AH79" s="2977"/>
      <c r="AI79" s="2977"/>
      <c r="AJ79" s="2977"/>
      <c r="AK79" s="2977"/>
      <c r="AL79" s="2977"/>
      <c r="AM79" s="2977"/>
      <c r="AN79" s="2977"/>
      <c r="AO79" s="2977"/>
      <c r="AP79" s="2977"/>
      <c r="AQ79" s="2977"/>
      <c r="AR79" s="2977"/>
      <c r="AS79" s="2977"/>
      <c r="AT79" s="2977"/>
      <c r="AU79" s="2977"/>
      <c r="AV79" s="2977"/>
      <c r="AW79" s="2977"/>
      <c r="AX79" s="2977"/>
      <c r="AY79" s="2977"/>
      <c r="AZ79" s="2977"/>
      <c r="BA79" s="2977"/>
      <c r="BB79" s="2977"/>
      <c r="BC79" s="2977"/>
      <c r="BD79" s="2977"/>
      <c r="BE79" s="2977"/>
      <c r="BF79" s="2977"/>
      <c r="BG79" s="2977"/>
      <c r="BH79" s="2977"/>
      <c r="BI79" s="2977"/>
      <c r="BJ79" s="2977"/>
      <c r="BK79" s="2977"/>
      <c r="BL79" s="2787"/>
      <c r="BM79" s="2787"/>
      <c r="BN79" s="2975"/>
      <c r="BO79" s="2975"/>
      <c r="BP79" s="2975"/>
      <c r="BQ79" s="2975"/>
      <c r="BR79" s="2975"/>
      <c r="BS79" s="2975"/>
      <c r="BT79" s="2975"/>
      <c r="BU79" s="2975"/>
      <c r="BV79" s="2975"/>
      <c r="BW79" s="2975"/>
      <c r="BX79" s="2975"/>
      <c r="BY79" s="2975"/>
      <c r="BZ79" s="2975"/>
      <c r="CA79" s="2975"/>
      <c r="CB79" s="2975"/>
      <c r="CC79" s="2975"/>
      <c r="CD79" s="2975"/>
      <c r="CE79" s="2975"/>
      <c r="CF79" s="2975"/>
      <c r="CG79" s="2975"/>
      <c r="CH79" s="2975"/>
      <c r="CI79" s="2975"/>
      <c r="CJ79" s="2975"/>
      <c r="CK79" s="2975"/>
      <c r="CL79" s="2975"/>
      <c r="CM79" s="2787" t="s">
        <v>146</v>
      </c>
      <c r="CN79" s="2787"/>
      <c r="CO79" s="2787"/>
      <c r="CP79" s="2787" t="s">
        <v>81</v>
      </c>
      <c r="CQ79" s="2787"/>
      <c r="CR79" s="2787"/>
      <c r="CS79" s="2787" t="s">
        <v>145</v>
      </c>
      <c r="CT79" s="2975"/>
      <c r="CU79" s="2975"/>
      <c r="CV79" s="2943"/>
      <c r="CW79" s="2943"/>
      <c r="CX79" s="2943"/>
      <c r="CY79" s="2943"/>
      <c r="CZ79" s="2943"/>
      <c r="DA79" s="2943"/>
      <c r="DB79" s="2943"/>
      <c r="DC79" s="2943"/>
      <c r="DD79" s="2943"/>
      <c r="DE79" s="2943"/>
      <c r="DF79" s="2943"/>
      <c r="DG79" s="2943"/>
      <c r="DH79" s="2943"/>
      <c r="DI79" s="2943"/>
      <c r="DJ79" s="2943"/>
      <c r="DK79" s="2943"/>
      <c r="DL79" s="2943"/>
      <c r="DM79" s="2943"/>
      <c r="DN79" s="2943"/>
      <c r="DO79" s="2944"/>
      <c r="DP79"/>
      <c r="DQ79"/>
      <c r="DR79"/>
      <c r="DS79"/>
      <c r="DT79"/>
      <c r="DU79"/>
      <c r="DV79"/>
      <c r="DW79"/>
      <c r="DX79"/>
      <c r="DY79"/>
      <c r="DZ79"/>
      <c r="EA79"/>
      <c r="EB79"/>
      <c r="EC79"/>
      <c r="ED79"/>
      <c r="EE79"/>
      <c r="EF79" s="237"/>
      <c r="EG79" s="131" t="s">
        <v>144</v>
      </c>
      <c r="EH79" s="131" t="s">
        <v>143</v>
      </c>
      <c r="EI79" s="131" t="s">
        <v>142</v>
      </c>
      <c r="EJ79" s="131" t="s">
        <v>141</v>
      </c>
      <c r="EK79" s="140" t="s">
        <v>140</v>
      </c>
      <c r="EL79" s="131" t="s">
        <v>139</v>
      </c>
      <c r="EM79" s="139" t="s">
        <v>138</v>
      </c>
      <c r="EN79" s="130" t="s">
        <v>137</v>
      </c>
      <c r="EO79" s="237"/>
      <c r="EP79" s="237"/>
      <c r="EQ79" s="108" t="s">
        <v>136</v>
      </c>
      <c r="ER79" s="138"/>
      <c r="ES79" s="2922"/>
      <c r="ET79" s="2924"/>
      <c r="EU79" s="137"/>
      <c r="EV79" s="136" t="s">
        <v>135</v>
      </c>
      <c r="EW79" s="134" t="s">
        <v>134</v>
      </c>
      <c r="EX79" s="134" t="s">
        <v>131</v>
      </c>
      <c r="EY79" s="133" t="s">
        <v>130</v>
      </c>
      <c r="EZ79" s="133" t="s">
        <v>129</v>
      </c>
      <c r="FA79" s="132" t="s">
        <v>128</v>
      </c>
      <c r="FB79" s="135" t="s">
        <v>133</v>
      </c>
      <c r="FC79" s="133" t="s">
        <v>132</v>
      </c>
      <c r="FD79" s="134" t="s">
        <v>131</v>
      </c>
      <c r="FE79" s="133" t="s">
        <v>130</v>
      </c>
      <c r="FF79" s="133" t="s">
        <v>129</v>
      </c>
      <c r="FG79" s="132" t="s">
        <v>128</v>
      </c>
      <c r="FH79" s="130" t="s">
        <v>127</v>
      </c>
      <c r="FI79" s="130" t="s">
        <v>126</v>
      </c>
      <c r="FJ79" s="130" t="s">
        <v>125</v>
      </c>
      <c r="FK79" s="130">
        <v>18</v>
      </c>
      <c r="FL79" s="130" t="s">
        <v>1617</v>
      </c>
      <c r="FM79" s="130" t="s">
        <v>1646</v>
      </c>
      <c r="FN79" s="130" t="s">
        <v>1647</v>
      </c>
      <c r="FO79" s="109"/>
      <c r="FP79" s="11"/>
      <c r="FQ79" s="429"/>
      <c r="FR79" s="430"/>
      <c r="FS79" s="429"/>
      <c r="FT79" s="430"/>
      <c r="FU79" s="429"/>
      <c r="FV79" s="11"/>
      <c r="FW79" s="11"/>
      <c r="FX79" s="11"/>
      <c r="FY79" s="11"/>
      <c r="FZ79" s="11"/>
      <c r="GA79" s="626"/>
      <c r="GB79" s="626"/>
      <c r="GC79" s="626"/>
      <c r="GD79" s="626"/>
      <c r="GE79" s="229"/>
      <c r="GF79" s="229"/>
      <c r="GG79" s="239" t="str">
        <f t="shared" ref="GG79:GG84" si="145">IF($AZ79="○指摘なし","○",IF($AZ79="―対象外","―",""))</f>
        <v/>
      </c>
      <c r="GH79" s="239"/>
      <c r="GI79" s="239"/>
      <c r="GJ79" s="239"/>
      <c r="GK79" s="240"/>
      <c r="GM79" s="404" t="s">
        <v>135</v>
      </c>
      <c r="GN79" s="405" t="s">
        <v>134</v>
      </c>
      <c r="GO79" s="405" t="s">
        <v>131</v>
      </c>
      <c r="GP79" s="421" t="s">
        <v>130</v>
      </c>
      <c r="GQ79" s="406" t="s">
        <v>128</v>
      </c>
      <c r="GS79" s="411">
        <f t="shared" si="1"/>
        <v>0</v>
      </c>
      <c r="GT79" s="27"/>
      <c r="GU79" s="27"/>
      <c r="GV79" s="413"/>
    </row>
    <row r="80" spans="2:205" s="10" customFormat="1" ht="50.1" hidden="1" customHeight="1" x14ac:dyDescent="0.15">
      <c r="B80" s="111"/>
      <c r="C80" s="229"/>
      <c r="D80" s="229"/>
      <c r="E80" s="229"/>
      <c r="F80" s="229"/>
      <c r="G80" s="253">
        <v>50</v>
      </c>
      <c r="H80" s="229"/>
      <c r="J80" s="238"/>
      <c r="K80" s="242"/>
      <c r="L80" s="242"/>
      <c r="M80" s="2979"/>
      <c r="N80" s="2979"/>
      <c r="O80" s="3151"/>
      <c r="P80" s="2886"/>
      <c r="Q80" s="2886"/>
      <c r="R80" s="2886"/>
      <c r="S80" s="2886"/>
      <c r="T80" s="2886"/>
      <c r="U80" s="2886"/>
      <c r="V80" s="2886"/>
      <c r="W80" s="2886"/>
      <c r="X80" s="2886"/>
      <c r="Y80" s="2886"/>
      <c r="Z80" s="2886"/>
      <c r="AA80" s="2885"/>
      <c r="AB80" s="2886"/>
      <c r="AC80" s="2886"/>
      <c r="AD80" s="2886"/>
      <c r="AE80" s="2886"/>
      <c r="AF80" s="2886"/>
      <c r="AG80" s="2886"/>
      <c r="AH80" s="2886"/>
      <c r="AI80" s="2886"/>
      <c r="AJ80" s="2886"/>
      <c r="AK80" s="2886"/>
      <c r="AL80" s="2886"/>
      <c r="AM80" s="2886"/>
      <c r="AN80" s="2886"/>
      <c r="AO80" s="2886"/>
      <c r="AP80" s="2886"/>
      <c r="AQ80" s="2886"/>
      <c r="AR80" s="2886"/>
      <c r="AS80" s="2886"/>
      <c r="AT80" s="2886"/>
      <c r="AU80" s="2886"/>
      <c r="AV80" s="2886"/>
      <c r="AW80" s="2886"/>
      <c r="AX80" s="2886"/>
      <c r="AY80" s="2887"/>
      <c r="AZ80" s="2818"/>
      <c r="BA80" s="2818"/>
      <c r="BB80" s="2818"/>
      <c r="BC80" s="2818"/>
      <c r="BD80" s="2818"/>
      <c r="BE80" s="2818"/>
      <c r="BF80" s="2818"/>
      <c r="BG80" s="2818"/>
      <c r="BH80" s="2818"/>
      <c r="BI80" s="2818"/>
      <c r="BJ80" s="2818"/>
      <c r="BK80" s="2818"/>
      <c r="BL80" s="2819"/>
      <c r="BM80" s="2819"/>
      <c r="BN80" s="2820"/>
      <c r="BO80" s="2820"/>
      <c r="BP80" s="2820"/>
      <c r="BQ80" s="2820"/>
      <c r="BR80" s="2820"/>
      <c r="BS80" s="2820"/>
      <c r="BT80" s="2820"/>
      <c r="BU80" s="2820"/>
      <c r="BV80" s="2820"/>
      <c r="BW80" s="2820"/>
      <c r="BX80" s="2820"/>
      <c r="BY80" s="2820"/>
      <c r="BZ80" s="2820"/>
      <c r="CA80" s="2820"/>
      <c r="CB80" s="2820"/>
      <c r="CC80" s="2820"/>
      <c r="CD80" s="2820"/>
      <c r="CE80" s="2820"/>
      <c r="CF80" s="2820"/>
      <c r="CG80" s="2820"/>
      <c r="CH80" s="2820"/>
      <c r="CI80" s="2820"/>
      <c r="CJ80" s="2820"/>
      <c r="CK80" s="2820"/>
      <c r="CL80" s="2820"/>
      <c r="CM80" s="3046"/>
      <c r="CN80" s="3046"/>
      <c r="CO80" s="3046"/>
      <c r="CP80" s="3046"/>
      <c r="CQ80" s="3046"/>
      <c r="CR80" s="3046"/>
      <c r="CS80" s="3032"/>
      <c r="CT80" s="2953"/>
      <c r="CU80" s="2953"/>
      <c r="CV80" s="2808"/>
      <c r="CW80" s="2809"/>
      <c r="CX80" s="2809"/>
      <c r="CY80" s="2809"/>
      <c r="CZ80" s="2809"/>
      <c r="DA80" s="2809"/>
      <c r="DB80" s="2809"/>
      <c r="DC80" s="2809"/>
      <c r="DD80" s="2809"/>
      <c r="DE80" s="2809"/>
      <c r="DF80" s="2809"/>
      <c r="DG80" s="2809"/>
      <c r="DH80" s="2809"/>
      <c r="DI80" s="2809"/>
      <c r="DJ80" s="2809"/>
      <c r="DK80" s="2809"/>
      <c r="DL80" s="2809"/>
      <c r="DM80" s="2809"/>
      <c r="DN80" s="2809"/>
      <c r="DO80" s="2810"/>
      <c r="DP80"/>
      <c r="DQ80"/>
      <c r="DR80"/>
      <c r="DS80"/>
      <c r="DT80"/>
      <c r="DU80"/>
      <c r="DV80"/>
      <c r="DW80"/>
      <c r="DX80"/>
      <c r="DY80"/>
      <c r="DZ80"/>
      <c r="EA80"/>
      <c r="EB80"/>
      <c r="EC80"/>
      <c r="ED80"/>
      <c r="EE80"/>
      <c r="EF80" s="237"/>
      <c r="EG80" s="131">
        <f>COUNTIFS(AZ80,"―対象外")</f>
        <v>0</v>
      </c>
      <c r="EH80" s="131">
        <f>COUNTIFS(AZ80,"○指摘なし")</f>
        <v>0</v>
      </c>
      <c r="EI80" s="131">
        <f>COUNTIFS(AZ80,"×要是正（既存不適格以外）")</f>
        <v>0</v>
      </c>
      <c r="EJ80" s="131">
        <f>COUNTIFS(AZ80,"△既存不適格")</f>
        <v>0</v>
      </c>
      <c r="EK80" s="1114">
        <f>M80</f>
        <v>0</v>
      </c>
      <c r="EL80" s="131">
        <f>IF($T80="",P80,T80)</f>
        <v>0</v>
      </c>
      <c r="EM80" s="130">
        <f>COUNTA(CM80:CR80)</f>
        <v>0</v>
      </c>
      <c r="EN80" s="129" t="str">
        <f>IF(AZ80="×要是正（既存不適格以外）","要是正","")&amp;IF(AZ80="△既存不適格","既存不適格","")</f>
        <v/>
      </c>
      <c r="EO80" s="121" t="str">
        <f>IF($EN80="要是正",MAX($EO$14:EO79)+1,"")</f>
        <v/>
      </c>
      <c r="EP80" s="121" t="str">
        <f>IF($EN80="要是正",MAX($EP$14:EP79)+1,"")</f>
        <v/>
      </c>
      <c r="EQ80" s="128" t="str">
        <f>IF(OR(AZ80="×要是正（既存不適格以外）",AZ80="△既存不適格"),EK80,"")</f>
        <v/>
      </c>
      <c r="ER80" s="127" t="str">
        <f>IF(OR($EN80="要是正",$EN80="既存不適格"),$EL80,"")</f>
        <v/>
      </c>
      <c r="ES80" s="122" t="str">
        <f>IF($EN80="要是正",IF(BN80="","",BN80),"")</f>
        <v/>
      </c>
      <c r="ET80" s="157" t="str">
        <f>IF($EN80="要是正",IF(BX80="","",BX80),"")</f>
        <v/>
      </c>
      <c r="EU80" s="156" t="str">
        <f t="shared" ref="EU80:EU82" si="146">IF(CS80="未定","未定",IF(GN80="0","",IF(CS80="予定",TEXT(GN80,"([$-ja-JP]ge.m);@"),IF(CS80="改善済",TEXT(GN80,"[$-ja-JP]ge.m;@"),TEXT(EW80,"[$-ja-JP]ge.m;@")))))</f>
        <v/>
      </c>
      <c r="EV80" s="125" t="str">
        <f>IF(OR(EN80="要是正",EN80="既存不適格"),IF(OR(EM80&lt;2,CS80&lt;&gt;"予定"),"","令和"&amp;CM80&amp;"年"&amp;CP80&amp;"月1日"),"")</f>
        <v/>
      </c>
      <c r="EW80" s="123" t="str">
        <f>IF(EV80="","0",DATEVALUE(EV80))</f>
        <v>0</v>
      </c>
      <c r="EX80" s="124" t="str">
        <f>IF(EN80="要是正",IF(AND(CS80="予定",EM80=2),1,IF(CS80="改善済",2,"")),"")</f>
        <v/>
      </c>
      <c r="EY80" s="123" t="str">
        <f>IF(EX80=1,EW80,"0")</f>
        <v>0</v>
      </c>
      <c r="EZ80" s="123" t="str">
        <f>IF(EX80=2,EW80,"0")</f>
        <v>0</v>
      </c>
      <c r="FA80" s="122" t="str">
        <f>IF(AND(EN80="要是正",AND(EM80=0,CS80="未定")),CS80,"")</f>
        <v/>
      </c>
      <c r="FB80" s="125" t="str">
        <f>IF(EN80="既存不適格",IF(OR(EM80&lt;2,CS80&lt;&gt;"予定"),"","令和"&amp;CM80&amp;"年"&amp;CP80&amp;"月1日"),"")</f>
        <v/>
      </c>
      <c r="FC80" s="123" t="str">
        <f>IF(FB80="","0",DATEVALUE(FB80))</f>
        <v>0</v>
      </c>
      <c r="FD80" s="124" t="str">
        <f>IF(EN80="既存不適格",IF(AND(CS80="予定",EM80=2),1,IF(CS80="改善済",2,"")),"")</f>
        <v/>
      </c>
      <c r="FE80" s="123" t="str">
        <f>IF(FD80=1,FC80,"0")</f>
        <v>0</v>
      </c>
      <c r="FF80" s="123" t="str">
        <f>IF(FD80=2,FC80,"0")</f>
        <v>0</v>
      </c>
      <c r="FG80" s="122" t="str">
        <f>IF(AND(EN80="既存不適格",AND(EM80=0,CS80="未定")),CS80,"")</f>
        <v/>
      </c>
      <c r="FH80" s="121"/>
      <c r="FI80" s="121"/>
      <c r="FJ80" s="620"/>
      <c r="FK80" s="130">
        <v>19</v>
      </c>
      <c r="FL80" s="130" t="s">
        <v>1622</v>
      </c>
      <c r="FM80" s="130" t="s">
        <v>1648</v>
      </c>
      <c r="FN80" s="130" t="s">
        <v>1649</v>
      </c>
      <c r="FP80" s="11"/>
      <c r="FQ80" s="429"/>
      <c r="FR80" s="430"/>
      <c r="FS80" s="429"/>
      <c r="FT80" s="430"/>
      <c r="FU80" s="429"/>
      <c r="FV80" s="11"/>
      <c r="FW80" s="11"/>
      <c r="FX80" s="11"/>
      <c r="FY80" s="11"/>
      <c r="FZ80" s="11"/>
      <c r="GA80" s="11"/>
      <c r="GB80" s="11"/>
      <c r="GC80" s="11"/>
      <c r="GD80" s="11"/>
      <c r="GF80" s="10" t="str">
        <f>IF(EN80="要是正",IF(BN80="","",EQ80&amp;" "&amp;GW80&amp;" "&amp;BN80&amp;CHAR(10)),"")</f>
        <v/>
      </c>
      <c r="GG80" s="239" t="str">
        <f t="shared" si="145"/>
        <v/>
      </c>
      <c r="GH80" s="239" t="str">
        <f>IF(OR($AZ80="×要是正（既存不適格以外）",$AZ80="△既存不適格"),"○","")</f>
        <v/>
      </c>
      <c r="GI80" s="239" t="str">
        <f>IF($AZ80="△既存不適格","○","")</f>
        <v/>
      </c>
      <c r="GJ80" s="239">
        <f>BL80</f>
        <v>0</v>
      </c>
      <c r="GK80" s="248" t="str">
        <f>IF($AZ80="―対象外","○","")</f>
        <v/>
      </c>
      <c r="GL80" s="10" t="str">
        <f>IF(EN80="要是正",IF(BN80="","",EK80&amp;" " &amp; BN80&amp;CHAR(10)),"")</f>
        <v/>
      </c>
      <c r="GM80" s="425" t="str">
        <f>IF(NOT(OR(CS80="未定",CS80="")),"令和"&amp;CM80&amp;"年"&amp;CP80&amp;"月1日","")</f>
        <v/>
      </c>
      <c r="GN80" s="426" t="str">
        <f>IF(GM80="","0",DATEVALUE(GM80))</f>
        <v>0</v>
      </c>
      <c r="GO80" s="427" t="str">
        <f>IF(OR(CS80="予定",CS80="改善済"),1,"")</f>
        <v/>
      </c>
      <c r="GP80" s="426" t="str">
        <f>IF(GO80=1,GN80,"0")</f>
        <v>0</v>
      </c>
      <c r="GQ80" s="428" t="str">
        <f>IF(AND(EP80="要是正",AND(EO80=0,CS80="未定")),CS80,"")</f>
        <v/>
      </c>
      <c r="GS80" s="411">
        <f t="shared" si="1"/>
        <v>0</v>
      </c>
      <c r="GT80" s="27"/>
      <c r="GU80" s="27"/>
      <c r="GV80" s="413"/>
      <c r="GW80" s="1114">
        <f>P80</f>
        <v>0</v>
      </c>
    </row>
    <row r="81" spans="2:205" s="10" customFormat="1" ht="50.1" hidden="1" customHeight="1" x14ac:dyDescent="0.15">
      <c r="B81" s="111"/>
      <c r="C81" s="229"/>
      <c r="D81" s="229"/>
      <c r="E81" s="229"/>
      <c r="F81" s="229"/>
      <c r="G81" s="229"/>
      <c r="H81" s="229"/>
      <c r="J81" s="238"/>
      <c r="K81" s="242"/>
      <c r="L81" s="242"/>
      <c r="M81" s="2978"/>
      <c r="N81" s="2978"/>
      <c r="O81" s="3145"/>
      <c r="P81" s="2822"/>
      <c r="Q81" s="2822"/>
      <c r="R81" s="2822"/>
      <c r="S81" s="2822"/>
      <c r="T81" s="2822"/>
      <c r="U81" s="2822"/>
      <c r="V81" s="2822"/>
      <c r="W81" s="2822"/>
      <c r="X81" s="2822"/>
      <c r="Y81" s="2822"/>
      <c r="Z81" s="2822"/>
      <c r="AA81" s="2821"/>
      <c r="AB81" s="2822"/>
      <c r="AC81" s="2822"/>
      <c r="AD81" s="2822"/>
      <c r="AE81" s="2822"/>
      <c r="AF81" s="2822"/>
      <c r="AG81" s="2822"/>
      <c r="AH81" s="2822"/>
      <c r="AI81" s="2822"/>
      <c r="AJ81" s="2822"/>
      <c r="AK81" s="2822"/>
      <c r="AL81" s="2822"/>
      <c r="AM81" s="2822"/>
      <c r="AN81" s="2822"/>
      <c r="AO81" s="2822"/>
      <c r="AP81" s="2822"/>
      <c r="AQ81" s="2822"/>
      <c r="AR81" s="2822"/>
      <c r="AS81" s="2822"/>
      <c r="AT81" s="2822"/>
      <c r="AU81" s="2822"/>
      <c r="AV81" s="2822"/>
      <c r="AW81" s="2822"/>
      <c r="AX81" s="2822"/>
      <c r="AY81" s="2823"/>
      <c r="AZ81" s="2815"/>
      <c r="BA81" s="2815"/>
      <c r="BB81" s="2815"/>
      <c r="BC81" s="2815"/>
      <c r="BD81" s="2815"/>
      <c r="BE81" s="2815"/>
      <c r="BF81" s="2815"/>
      <c r="BG81" s="2815"/>
      <c r="BH81" s="2815"/>
      <c r="BI81" s="2815"/>
      <c r="BJ81" s="2815"/>
      <c r="BK81" s="2815"/>
      <c r="BL81" s="2781"/>
      <c r="BM81" s="2781"/>
      <c r="BN81" s="2780"/>
      <c r="BO81" s="2780"/>
      <c r="BP81" s="2780"/>
      <c r="BQ81" s="2780"/>
      <c r="BR81" s="2780"/>
      <c r="BS81" s="2780"/>
      <c r="BT81" s="2780"/>
      <c r="BU81" s="2780"/>
      <c r="BV81" s="2780"/>
      <c r="BW81" s="2780"/>
      <c r="BX81" s="2780"/>
      <c r="BY81" s="2780"/>
      <c r="BZ81" s="2780"/>
      <c r="CA81" s="2780"/>
      <c r="CB81" s="2780"/>
      <c r="CC81" s="2780"/>
      <c r="CD81" s="2780"/>
      <c r="CE81" s="2780"/>
      <c r="CF81" s="2780"/>
      <c r="CG81" s="2780"/>
      <c r="CH81" s="2780"/>
      <c r="CI81" s="2780"/>
      <c r="CJ81" s="2780"/>
      <c r="CK81" s="2780"/>
      <c r="CL81" s="2780"/>
      <c r="CM81" s="3036"/>
      <c r="CN81" s="3036"/>
      <c r="CO81" s="3036"/>
      <c r="CP81" s="3036"/>
      <c r="CQ81" s="3036"/>
      <c r="CR81" s="3036"/>
      <c r="CS81" s="3031"/>
      <c r="CT81" s="2790"/>
      <c r="CU81" s="2790"/>
      <c r="CV81" s="2835"/>
      <c r="CW81" s="2836"/>
      <c r="CX81" s="2836"/>
      <c r="CY81" s="2836"/>
      <c r="CZ81" s="2836"/>
      <c r="DA81" s="2836"/>
      <c r="DB81" s="2836"/>
      <c r="DC81" s="2836"/>
      <c r="DD81" s="2836"/>
      <c r="DE81" s="2836"/>
      <c r="DF81" s="2836"/>
      <c r="DG81" s="2836"/>
      <c r="DH81" s="2836"/>
      <c r="DI81" s="2836"/>
      <c r="DJ81" s="2836"/>
      <c r="DK81" s="2836"/>
      <c r="DL81" s="2836"/>
      <c r="DM81" s="2836"/>
      <c r="DN81" s="2836"/>
      <c r="DO81" s="2837"/>
      <c r="DP81"/>
      <c r="DQ81"/>
      <c r="DR81"/>
      <c r="DS81"/>
      <c r="DT81"/>
      <c r="DU81"/>
      <c r="DV81"/>
      <c r="DW81"/>
      <c r="DX81"/>
      <c r="DY81"/>
      <c r="DZ81"/>
      <c r="EA81"/>
      <c r="EB81"/>
      <c r="EC81"/>
      <c r="ED81"/>
      <c r="EE81"/>
      <c r="EF81" s="237"/>
      <c r="EG81" s="131">
        <f>COUNTIFS(AZ81,"―対象外")</f>
        <v>0</v>
      </c>
      <c r="EH81" s="131">
        <f>COUNTIFS(AZ81,"○指摘なし")</f>
        <v>0</v>
      </c>
      <c r="EI81" s="131">
        <f>COUNTIFS(AZ81,"×要是正（既存不適格以外）")</f>
        <v>0</v>
      </c>
      <c r="EJ81" s="131">
        <f>COUNTIFS(AZ81,"△既存不適格")</f>
        <v>0</v>
      </c>
      <c r="EK81" s="1114">
        <f>M81</f>
        <v>0</v>
      </c>
      <c r="EL81" s="131">
        <f>IF($T81="",P81,T81)</f>
        <v>0</v>
      </c>
      <c r="EM81" s="130">
        <f>COUNTA(CM81:CR81)</f>
        <v>0</v>
      </c>
      <c r="EN81" s="129" t="str">
        <f>IF(AZ81="×要是正（既存不適格以外）","要是正","")&amp;IF(AZ81="△既存不適格","既存不適格","")</f>
        <v/>
      </c>
      <c r="EO81" s="121" t="str">
        <f>IF($EN81="要是正",MAX($EO$14:EO80)+1,"")</f>
        <v/>
      </c>
      <c r="EP81" s="121" t="str">
        <f>IF($EN81="要是正",MAX($EP$14:EP80)+1,"")</f>
        <v/>
      </c>
      <c r="EQ81" s="128" t="str">
        <f>IF(OR(AZ81="×要是正（既存不適格以外）",AZ81="△既存不適格"),EK81,"")</f>
        <v/>
      </c>
      <c r="ER81" s="127" t="str">
        <f>IF(OR($EN81="要是正",$EN81="既存不適格"),$EL81,"")</f>
        <v/>
      </c>
      <c r="ES81" s="122" t="str">
        <f>IF($EN81="要是正",IF(BN81="","",BN81),"")</f>
        <v/>
      </c>
      <c r="ET81" s="157" t="str">
        <f>IF($EN81="要是正",IF(BX81="","",BX81),"")</f>
        <v/>
      </c>
      <c r="EU81" s="156" t="str">
        <f t="shared" si="146"/>
        <v/>
      </c>
      <c r="EV81" s="125" t="str">
        <f>IF(OR(EN81="要是正",EN81="既存不適格"),IF(OR(EM81&lt;2,CS81&lt;&gt;"予定"),"","令和"&amp;CM81&amp;"年"&amp;CP81&amp;"月1日"),"")</f>
        <v/>
      </c>
      <c r="EW81" s="123" t="str">
        <f>IF(EV81="","0",DATEVALUE(EV81))</f>
        <v>0</v>
      </c>
      <c r="EX81" s="124" t="str">
        <f>IF(EN81="要是正",IF(AND(CS81="予定",EM81=2),1,IF(CS81="改善済",2,"")),"")</f>
        <v/>
      </c>
      <c r="EY81" s="123" t="str">
        <f>IF(EX81=1,EW81,"0")</f>
        <v>0</v>
      </c>
      <c r="EZ81" s="123" t="str">
        <f>IF(EX81=2,EW81,"0")</f>
        <v>0</v>
      </c>
      <c r="FA81" s="122" t="str">
        <f>IF(AND(EN81="要是正",AND(EM81=0,CS81="未定")),CS81,"")</f>
        <v/>
      </c>
      <c r="FB81" s="125" t="str">
        <f>IF(EN81="既存不適格",IF(OR(EM81&lt;2,CS81&lt;&gt;"予定"),"","令和"&amp;CM81&amp;"年"&amp;CP81&amp;"月1日"),"")</f>
        <v/>
      </c>
      <c r="FC81" s="123" t="str">
        <f>IF(FB81="","0",DATEVALUE(FB81))</f>
        <v>0</v>
      </c>
      <c r="FD81" s="124" t="str">
        <f>IF(EN81="既存不適格",IF(AND(CS81="予定",EM81=2),1,IF(CS81="改善済",2,"")),"")</f>
        <v/>
      </c>
      <c r="FE81" s="123" t="str">
        <f>IF(FD81=1,FC81,"0")</f>
        <v>0</v>
      </c>
      <c r="FF81" s="123" t="str">
        <f>IF(FD81=2,FC81,"0")</f>
        <v>0</v>
      </c>
      <c r="FG81" s="122" t="str">
        <f>IF(AND(EN81="既存不適格",AND(EM81=0,CS81="未定")),CS81,"")</f>
        <v/>
      </c>
      <c r="FH81" s="121"/>
      <c r="FI81" s="121"/>
      <c r="FJ81" s="620"/>
      <c r="FK81" s="130">
        <v>20</v>
      </c>
      <c r="FL81" s="130" t="s">
        <v>1625</v>
      </c>
      <c r="FM81" s="130" t="s">
        <v>1650</v>
      </c>
      <c r="FN81" s="130" t="s">
        <v>1651</v>
      </c>
      <c r="FP81" s="11"/>
      <c r="FQ81" s="429"/>
      <c r="FR81" s="430"/>
      <c r="FS81" s="429"/>
      <c r="FT81" s="430"/>
      <c r="FU81" s="429"/>
      <c r="FV81" s="11"/>
      <c r="FW81" s="11"/>
      <c r="FX81" s="11"/>
      <c r="FY81" s="11"/>
      <c r="FZ81" s="11"/>
      <c r="GA81" s="11"/>
      <c r="GB81" s="11"/>
      <c r="GC81" s="11"/>
      <c r="GD81" s="11"/>
      <c r="GF81" s="10" t="str">
        <f t="shared" ref="GF81:GF82" si="147">IF(EN81="要是正",IF(BN81="","",EQ81&amp;" "&amp;GW81&amp;" "&amp;BN81&amp;CHAR(10)),"")</f>
        <v/>
      </c>
      <c r="GG81" s="239" t="str">
        <f t="shared" si="145"/>
        <v/>
      </c>
      <c r="GH81" s="239" t="str">
        <f>IF(OR($AZ81="×要是正（既存不適格以外）",$AZ81="△既存不適格"),"○","")</f>
        <v/>
      </c>
      <c r="GI81" s="239" t="str">
        <f>IF($AZ81="△既存不適格","○","")</f>
        <v/>
      </c>
      <c r="GJ81" s="239">
        <f>BL81</f>
        <v>0</v>
      </c>
      <c r="GK81" s="248" t="str">
        <f>IF($AZ81="―対象外","○","")</f>
        <v/>
      </c>
      <c r="GL81" s="10" t="str">
        <f t="shared" ref="GL81:GL82" si="148">IF(EN81="要是正",IF(BN81="","",EK81&amp;" " &amp; BN81&amp;CHAR(10)),"")</f>
        <v/>
      </c>
      <c r="GM81" s="425" t="str">
        <f>IF(NOT(OR(CS81="未定",CS81="")),"令和"&amp;CM81&amp;"年"&amp;CP81&amp;"月1日","")</f>
        <v/>
      </c>
      <c r="GN81" s="426" t="str">
        <f>IF(GM81="","0",DATEVALUE(GM81))</f>
        <v>0</v>
      </c>
      <c r="GO81" s="427" t="str">
        <f>IF(OR(CS81="予定",CS81="改善済"),1,"")</f>
        <v/>
      </c>
      <c r="GP81" s="426" t="str">
        <f>IF(GO81=1,GN81,"0")</f>
        <v>0</v>
      </c>
      <c r="GQ81" s="428" t="str">
        <f>IF(AND(EP81="要是正",AND(EO81=0,CS81="未定")),CS81,"")</f>
        <v/>
      </c>
      <c r="GS81" s="411">
        <f t="shared" ref="GS81:GS106" si="149">IF(AZ81="△既存不適格",BN81&amp;"(既存不適格)",BN81)</f>
        <v>0</v>
      </c>
      <c r="GT81" s="27"/>
      <c r="GU81" s="27"/>
      <c r="GV81" s="413"/>
      <c r="GW81" s="1114">
        <f t="shared" ref="GW81:GW82" si="150">P81</f>
        <v>0</v>
      </c>
    </row>
    <row r="82" spans="2:205" s="10" customFormat="1" ht="50.1" hidden="1" customHeight="1" x14ac:dyDescent="0.15">
      <c r="B82" s="111"/>
      <c r="C82" s="229"/>
      <c r="D82" s="229"/>
      <c r="E82" s="229"/>
      <c r="F82" s="229"/>
      <c r="G82" s="229"/>
      <c r="H82" s="229"/>
      <c r="J82" s="238"/>
      <c r="K82" s="520"/>
      <c r="L82" s="520"/>
      <c r="M82" s="3123"/>
      <c r="N82" s="3123"/>
      <c r="O82" s="3146"/>
      <c r="P82" s="2982"/>
      <c r="Q82" s="2982"/>
      <c r="R82" s="2982"/>
      <c r="S82" s="2982"/>
      <c r="T82" s="2982"/>
      <c r="U82" s="2982"/>
      <c r="V82" s="2982"/>
      <c r="W82" s="2982"/>
      <c r="X82" s="2982"/>
      <c r="Y82" s="2982"/>
      <c r="Z82" s="2982"/>
      <c r="AA82" s="3144"/>
      <c r="AB82" s="2982"/>
      <c r="AC82" s="2982"/>
      <c r="AD82" s="2982"/>
      <c r="AE82" s="2982"/>
      <c r="AF82" s="2982"/>
      <c r="AG82" s="2982"/>
      <c r="AH82" s="2982"/>
      <c r="AI82" s="2982"/>
      <c r="AJ82" s="2982"/>
      <c r="AK82" s="2982"/>
      <c r="AL82" s="2982"/>
      <c r="AM82" s="2982"/>
      <c r="AN82" s="2982"/>
      <c r="AO82" s="2982"/>
      <c r="AP82" s="2982"/>
      <c r="AQ82" s="2982"/>
      <c r="AR82" s="2982"/>
      <c r="AS82" s="2982"/>
      <c r="AT82" s="2982"/>
      <c r="AU82" s="2982"/>
      <c r="AV82" s="2982"/>
      <c r="AW82" s="2982"/>
      <c r="AX82" s="2982"/>
      <c r="AY82" s="2983"/>
      <c r="AZ82" s="2981"/>
      <c r="BA82" s="2981"/>
      <c r="BB82" s="2981"/>
      <c r="BC82" s="2981"/>
      <c r="BD82" s="2981"/>
      <c r="BE82" s="2981"/>
      <c r="BF82" s="2981"/>
      <c r="BG82" s="2981"/>
      <c r="BH82" s="2981"/>
      <c r="BI82" s="2981"/>
      <c r="BJ82" s="2981"/>
      <c r="BK82" s="2981"/>
      <c r="BL82" s="2855"/>
      <c r="BM82" s="2855"/>
      <c r="BN82" s="2844"/>
      <c r="BO82" s="2844"/>
      <c r="BP82" s="2844"/>
      <c r="BQ82" s="2844"/>
      <c r="BR82" s="2844"/>
      <c r="BS82" s="2844"/>
      <c r="BT82" s="2844"/>
      <c r="BU82" s="2844"/>
      <c r="BV82" s="2844"/>
      <c r="BW82" s="2844"/>
      <c r="BX82" s="2844"/>
      <c r="BY82" s="2844"/>
      <c r="BZ82" s="2844"/>
      <c r="CA82" s="2844"/>
      <c r="CB82" s="2844"/>
      <c r="CC82" s="2844"/>
      <c r="CD82" s="2844"/>
      <c r="CE82" s="2844"/>
      <c r="CF82" s="2844"/>
      <c r="CG82" s="2844"/>
      <c r="CH82" s="2844"/>
      <c r="CI82" s="2844"/>
      <c r="CJ82" s="2844"/>
      <c r="CK82" s="2844"/>
      <c r="CL82" s="2844"/>
      <c r="CM82" s="3083"/>
      <c r="CN82" s="3083"/>
      <c r="CO82" s="3083"/>
      <c r="CP82" s="3083"/>
      <c r="CQ82" s="3083"/>
      <c r="CR82" s="3083"/>
      <c r="CS82" s="3084"/>
      <c r="CT82" s="2964"/>
      <c r="CU82" s="2964"/>
      <c r="CV82" s="2879"/>
      <c r="CW82" s="2880"/>
      <c r="CX82" s="2880"/>
      <c r="CY82" s="2880"/>
      <c r="CZ82" s="2880"/>
      <c r="DA82" s="2880"/>
      <c r="DB82" s="2880"/>
      <c r="DC82" s="2880"/>
      <c r="DD82" s="2880"/>
      <c r="DE82" s="2880"/>
      <c r="DF82" s="2880"/>
      <c r="DG82" s="2880"/>
      <c r="DH82" s="2880"/>
      <c r="DI82" s="2880"/>
      <c r="DJ82" s="2880"/>
      <c r="DK82" s="2880"/>
      <c r="DL82" s="2880"/>
      <c r="DM82" s="2880"/>
      <c r="DN82" s="2880"/>
      <c r="DO82" s="2881"/>
      <c r="DP82"/>
      <c r="DQ82"/>
      <c r="DR82"/>
      <c r="DS82"/>
      <c r="DT82"/>
      <c r="DU82"/>
      <c r="DV82"/>
      <c r="DW82"/>
      <c r="DX82"/>
      <c r="DY82"/>
      <c r="DZ82"/>
      <c r="EA82"/>
      <c r="EB82"/>
      <c r="EC82"/>
      <c r="ED82"/>
      <c r="EE82"/>
      <c r="EF82" s="237"/>
      <c r="EG82" s="131">
        <f>COUNTIFS(AZ82,"―対象外")</f>
        <v>0</v>
      </c>
      <c r="EH82" s="131">
        <f>COUNTIFS(AZ82,"○指摘なし")</f>
        <v>0</v>
      </c>
      <c r="EI82" s="131">
        <f>COUNTIFS(AZ82,"×要是正（既存不適格以外）")</f>
        <v>0</v>
      </c>
      <c r="EJ82" s="131">
        <f>COUNTIFS(AZ82,"△既存不適格")</f>
        <v>0</v>
      </c>
      <c r="EK82" s="1114">
        <f>M82</f>
        <v>0</v>
      </c>
      <c r="EL82" s="131">
        <f>IF($T82="",P82,T82)</f>
        <v>0</v>
      </c>
      <c r="EM82" s="130">
        <f>COUNTA(CM82:CR82)</f>
        <v>0</v>
      </c>
      <c r="EN82" s="129" t="str">
        <f>IF(AZ82="×要是正（既存不適格以外）","要是正","")&amp;IF(AZ82="△既存不適格","既存不適格","")</f>
        <v/>
      </c>
      <c r="EO82" s="121" t="str">
        <f>IF($EN82="要是正",MAX($EO$14:EO81)+1,"")</f>
        <v/>
      </c>
      <c r="EP82" s="121" t="str">
        <f>IF($EN82="要是正",MAX($EP$14:EP81)+1,"")</f>
        <v/>
      </c>
      <c r="EQ82" s="128" t="str">
        <f>IF(OR(AZ82="×要是正（既存不適格以外）",AZ82="△既存不適格"),EK82,"")</f>
        <v/>
      </c>
      <c r="ER82" s="127" t="str">
        <f>IF(OR($EN82="要是正",$EN82="既存不適格"),$EL82,"")</f>
        <v/>
      </c>
      <c r="ES82" s="122" t="str">
        <f>IF($EN82="要是正",IF(BN82="","",BN82),"")</f>
        <v/>
      </c>
      <c r="ET82" s="157" t="str">
        <f>IF($EN82="要是正",IF(BX82="","",BX82),"")</f>
        <v/>
      </c>
      <c r="EU82" s="156" t="str">
        <f t="shared" si="146"/>
        <v/>
      </c>
      <c r="EV82" s="125" t="str">
        <f>IF(OR(EN82="要是正",EN82="既存不適格"),IF(OR(EM82&lt;2,CS82&lt;&gt;"予定"),"","令和"&amp;CM82&amp;"年"&amp;CP82&amp;"月1日"),"")</f>
        <v/>
      </c>
      <c r="EW82" s="123" t="str">
        <f>IF(EV82="","0",DATEVALUE(EV82))</f>
        <v>0</v>
      </c>
      <c r="EX82" s="124" t="str">
        <f>IF(EN82="要是正",IF(AND(CS82="予定",EM82=2),1,IF(CS82="改善済",2,"")),"")</f>
        <v/>
      </c>
      <c r="EY82" s="123" t="str">
        <f>IF(EX82=1,EW82,"0")</f>
        <v>0</v>
      </c>
      <c r="EZ82" s="123" t="str">
        <f>IF(EX82=2,EW82,"0")</f>
        <v>0</v>
      </c>
      <c r="FA82" s="122" t="str">
        <f>IF(AND(EN82="要是正",AND(EM82=0,CS82="未定")),CS82,"")</f>
        <v/>
      </c>
      <c r="FB82" s="125" t="str">
        <f>IF(EN82="既存不適格",IF(OR(EM82&lt;2,CS82&lt;&gt;"予定"),"","令和"&amp;CM82&amp;"年"&amp;CP82&amp;"月1日"),"")</f>
        <v/>
      </c>
      <c r="FC82" s="123" t="str">
        <f>IF(FB82="","0",DATEVALUE(FB82))</f>
        <v>0</v>
      </c>
      <c r="FD82" s="124" t="str">
        <f>IF(EN82="既存不適格",IF(AND(CS82="予定",EM82=2),1,IF(CS82="改善済",2,"")),"")</f>
        <v/>
      </c>
      <c r="FE82" s="123" t="str">
        <f>IF(FD82=1,FC82,"0")</f>
        <v>0</v>
      </c>
      <c r="FF82" s="123" t="str">
        <f>IF(FD82=2,FC82,"0")</f>
        <v>0</v>
      </c>
      <c r="FG82" s="122" t="str">
        <f>IF(AND(EN82="既存不適格",AND(EM82=0,CS82="未定")),CS82,"")</f>
        <v/>
      </c>
      <c r="FH82" s="121"/>
      <c r="FI82" s="121"/>
      <c r="FJ82" s="620"/>
      <c r="FK82" s="130">
        <v>21</v>
      </c>
      <c r="FL82" s="130" t="s">
        <v>1628</v>
      </c>
      <c r="FM82" s="130" t="s">
        <v>1652</v>
      </c>
      <c r="FN82" s="130" t="s">
        <v>1653</v>
      </c>
      <c r="FP82" s="11"/>
      <c r="FQ82" s="429"/>
      <c r="FR82" s="430"/>
      <c r="FS82" s="429"/>
      <c r="FT82" s="430"/>
      <c r="FU82" s="429"/>
      <c r="FV82" s="11"/>
      <c r="FW82" s="11"/>
      <c r="FX82" s="11"/>
      <c r="FY82" s="11"/>
      <c r="FZ82" s="11"/>
      <c r="GA82" s="11"/>
      <c r="GB82" s="11"/>
      <c r="GC82" s="11"/>
      <c r="GD82" s="11"/>
      <c r="GF82" s="10" t="str">
        <f t="shared" si="147"/>
        <v/>
      </c>
      <c r="GG82" s="239" t="str">
        <f t="shared" si="145"/>
        <v/>
      </c>
      <c r="GH82" s="239" t="str">
        <f>IF(OR($AZ82="×要是正（既存不適格以外）",$AZ82="△既存不適格"),"○","")</f>
        <v/>
      </c>
      <c r="GI82" s="239" t="str">
        <f>IF($AZ82="△既存不適格","○","")</f>
        <v/>
      </c>
      <c r="GJ82" s="239">
        <f>BL82</f>
        <v>0</v>
      </c>
      <c r="GK82" s="248" t="str">
        <f>IF($AZ82="―対象外","○","")</f>
        <v/>
      </c>
      <c r="GL82" s="10" t="str">
        <f t="shared" si="148"/>
        <v/>
      </c>
      <c r="GM82" s="425" t="str">
        <f>IF(NOT(OR(CS82="未定",CS82="")),"令和"&amp;CM82&amp;"年"&amp;CP82&amp;"月1日","")</f>
        <v/>
      </c>
      <c r="GN82" s="426" t="str">
        <f>IF(GM82="","0",DATEVALUE(GM82))</f>
        <v>0</v>
      </c>
      <c r="GO82" s="427" t="str">
        <f>IF(OR(CS82="予定",CS82="改善済"),1,"")</f>
        <v/>
      </c>
      <c r="GP82" s="426" t="str">
        <f>IF(GO82=1,GN82,"0")</f>
        <v>0</v>
      </c>
      <c r="GQ82" s="428" t="str">
        <f>IF(AND(EP82="要是正",AND(EO82=0,CS82="未定")),CS82,"")</f>
        <v/>
      </c>
      <c r="GS82" s="411">
        <f t="shared" si="149"/>
        <v>0</v>
      </c>
      <c r="GT82" s="27"/>
      <c r="GU82" s="27"/>
      <c r="GV82" s="413"/>
      <c r="GW82" s="1114">
        <f t="shared" si="150"/>
        <v>0</v>
      </c>
    </row>
    <row r="83" spans="2:205" ht="50.1" customHeight="1" thickBot="1" x14ac:dyDescent="0.2">
      <c r="J83" s="350"/>
      <c r="K83" s="518"/>
      <c r="L83" s="518"/>
      <c r="M83" s="523"/>
      <c r="N83" s="523"/>
      <c r="O83" s="523"/>
      <c r="P83" s="523"/>
      <c r="Q83" s="523"/>
      <c r="R83" s="523"/>
      <c r="S83" s="523"/>
      <c r="T83" s="523"/>
      <c r="U83" s="523"/>
      <c r="V83" s="523"/>
      <c r="W83" s="523"/>
      <c r="X83" s="523"/>
      <c r="Y83" s="523"/>
      <c r="Z83" s="523"/>
      <c r="AA83" s="523"/>
      <c r="AB83" s="523"/>
      <c r="AC83" s="523"/>
      <c r="AD83" s="523"/>
      <c r="AE83" s="524"/>
      <c r="AF83" s="523"/>
      <c r="AG83" s="523"/>
      <c r="AH83" s="523"/>
      <c r="AI83" s="523"/>
      <c r="AJ83" s="523"/>
      <c r="AK83" s="523"/>
      <c r="AL83" s="523"/>
      <c r="AM83" s="523"/>
      <c r="AN83" s="523"/>
      <c r="AO83" s="523"/>
      <c r="AP83" s="523"/>
      <c r="AQ83" s="524"/>
      <c r="AR83" s="523"/>
      <c r="AS83" s="523"/>
      <c r="AT83" s="523"/>
      <c r="AU83" s="523"/>
      <c r="AV83" s="523"/>
      <c r="AW83" s="523"/>
      <c r="AX83" s="523"/>
      <c r="AY83" s="524"/>
      <c r="AZ83" s="524"/>
      <c r="BA83" s="524"/>
      <c r="BB83" s="524"/>
      <c r="BC83" s="524"/>
      <c r="BD83" s="524"/>
      <c r="BE83" s="524"/>
      <c r="BF83" s="524"/>
      <c r="BG83" s="524"/>
      <c r="BH83" s="524"/>
      <c r="BI83" s="524"/>
      <c r="BJ83" s="524"/>
      <c r="BK83" s="524"/>
      <c r="BL83" s="510"/>
      <c r="BM83" s="510"/>
      <c r="BN83" s="524"/>
      <c r="BO83" s="524"/>
      <c r="BP83" s="524"/>
      <c r="BQ83" s="524"/>
      <c r="BR83" s="524"/>
      <c r="BS83" s="524"/>
      <c r="BT83" s="524"/>
      <c r="BU83" s="524"/>
      <c r="BV83" s="524"/>
      <c r="BW83" s="524"/>
      <c r="BX83" s="524"/>
      <c r="BY83" s="524"/>
      <c r="BZ83" s="524"/>
      <c r="CA83" s="524"/>
      <c r="CB83" s="524"/>
      <c r="CC83" s="524"/>
      <c r="CD83" s="524"/>
      <c r="CE83" s="524"/>
      <c r="CF83" s="524"/>
      <c r="CG83" s="524"/>
      <c r="CH83" s="524"/>
      <c r="CI83" s="524"/>
      <c r="CJ83" s="524"/>
      <c r="CK83" s="524"/>
      <c r="CL83" s="524"/>
      <c r="CM83" s="510"/>
      <c r="CN83" s="510"/>
      <c r="CO83" s="510"/>
      <c r="CP83" s="510"/>
      <c r="CQ83" s="510"/>
      <c r="CR83" s="510"/>
      <c r="CS83" s="527"/>
      <c r="CT83" s="527"/>
      <c r="CU83" s="527"/>
      <c r="CV83" s="522"/>
      <c r="CW83" s="522"/>
      <c r="CX83" s="522"/>
      <c r="CY83" s="522"/>
      <c r="CZ83" s="522"/>
      <c r="DA83" s="522"/>
      <c r="DB83" s="522"/>
      <c r="DC83" s="522"/>
      <c r="DD83" s="522"/>
      <c r="DE83" s="522"/>
      <c r="DF83" s="522"/>
      <c r="DG83" s="522"/>
      <c r="DH83" s="522"/>
      <c r="DI83" s="522"/>
      <c r="DJ83" s="522"/>
      <c r="DK83" s="522"/>
      <c r="DL83" s="522"/>
      <c r="DM83" s="522"/>
      <c r="DN83" s="522"/>
      <c r="DO83" s="525"/>
      <c r="EG83" s="251">
        <f>SUM(EG80:EG82)</f>
        <v>0</v>
      </c>
      <c r="EH83" s="251">
        <f>SUM(EH80:EH82)</f>
        <v>0</v>
      </c>
      <c r="EI83" s="251">
        <f>SUM(EI80:EI82)</f>
        <v>0</v>
      </c>
      <c r="EJ83" s="251">
        <f>SUM(EJ80:EJ82)</f>
        <v>0</v>
      </c>
      <c r="EO83" s="121" t="str">
        <f>IF($EN83="要是正",MAX($EO$7:EO82)+1,"")</f>
        <v/>
      </c>
      <c r="ES83" s="252"/>
      <c r="EV83" s="255"/>
      <c r="EW83" s="154"/>
      <c r="EX83" s="152">
        <f>COUNTIF(EX80:EX82,"1")</f>
        <v>0</v>
      </c>
      <c r="EY83" s="153" t="str">
        <f t="array" ref="EY83">INDEX(EY80:EY82,MATCH(MIN(ABS(EY80:EY82-EK4)),ABS(EY80:EY82-EK4),0))</f>
        <v>0</v>
      </c>
      <c r="EZ83" s="153" t="str">
        <f t="array" ref="EZ83">INDEX(EZ80:EZ82,MATCH(MIN(ABS(EZ80:EZ82-$EK$4)),ABS(EZ80:EZ82-$EK$4),0))</f>
        <v>0</v>
      </c>
      <c r="FA83" s="152">
        <f>COUNTIF(FA80:FA82,"未定")</f>
        <v>0</v>
      </c>
      <c r="FB83" s="155"/>
      <c r="FC83" s="154"/>
      <c r="FD83" s="152">
        <f>COUNTIF(FD80:FD82,"1")</f>
        <v>0</v>
      </c>
      <c r="FE83" s="153" t="str">
        <f t="array" ref="FE83">INDEX(FE80:FE82,MATCH(MIN(ABS(FE80:FE82-EK4)),ABS(FE80:FE82-EK4),0))</f>
        <v>0</v>
      </c>
      <c r="FF83" s="153" t="str">
        <f t="array" ref="FF83">INDEX(FF80:FF82,MATCH(MIN(ABS(FF80:FF82-$EK$4)),ABS(FF80:FF82-$EK$4),0))</f>
        <v>0</v>
      </c>
      <c r="FG83" s="152">
        <f>COUNTIF(FG80:FG82,"未定")</f>
        <v>0</v>
      </c>
      <c r="FP83" s="431"/>
      <c r="FQ83" s="429"/>
      <c r="FR83" s="430"/>
      <c r="FS83" s="429"/>
      <c r="FT83" s="430"/>
      <c r="FU83" s="429"/>
      <c r="FV83" s="11"/>
      <c r="FW83" s="11"/>
      <c r="FX83" s="11"/>
      <c r="FY83" s="11"/>
      <c r="FZ83" s="11"/>
      <c r="GA83" s="431"/>
      <c r="GB83" s="431"/>
      <c r="GC83" s="431"/>
      <c r="GD83" s="431"/>
      <c r="GG83" s="239" t="str">
        <f t="shared" si="145"/>
        <v/>
      </c>
      <c r="GH83" s="239" t="str">
        <f>IF(OR($AZ83="×要是正（既存不適格以外）",$AZ83="△既存不適格"),"○","")</f>
        <v/>
      </c>
      <c r="GI83" s="239" t="str">
        <f>IF($AZ83="△既存不適格","○","")</f>
        <v/>
      </c>
      <c r="GJ83" s="239"/>
      <c r="GK83" s="236"/>
      <c r="GL83" s="10"/>
      <c r="GM83" s="255"/>
      <c r="GN83" s="414"/>
      <c r="GO83" s="415">
        <f>COUNTIF(GO80:GO82,"1")</f>
        <v>0</v>
      </c>
      <c r="GP83" s="416" t="str">
        <f t="array" ref="GP83">INDEX(GP80:GP82,MATCH(MIN(ABS(GP80:GP82-$EK$4)),ABS(GP80:GP82-$EK$4),0))</f>
        <v>0</v>
      </c>
      <c r="GQ83" s="417">
        <f>COUNTIF(GQ80:GQ82,"未定")</f>
        <v>0</v>
      </c>
      <c r="GR83" s="10"/>
      <c r="GS83" s="411">
        <f t="shared" si="149"/>
        <v>0</v>
      </c>
      <c r="GT83" s="27"/>
      <c r="GU83" s="27"/>
      <c r="GV83" s="413"/>
    </row>
    <row r="84" spans="2:205" s="10" customFormat="1" ht="50.1" customHeight="1" thickBot="1" x14ac:dyDescent="0.2">
      <c r="B84" s="151" t="s">
        <v>159</v>
      </c>
      <c r="C84" s="229"/>
      <c r="D84" s="229"/>
      <c r="E84" s="229"/>
      <c r="F84" s="229"/>
      <c r="G84" s="229"/>
      <c r="H84" s="229"/>
      <c r="J84" s="241"/>
      <c r="K84" s="520"/>
      <c r="L84" s="520"/>
      <c r="M84" s="2987" t="s">
        <v>6307</v>
      </c>
      <c r="N84" s="2987"/>
      <c r="O84" s="2987"/>
      <c r="P84" s="2987"/>
      <c r="Q84" s="2987"/>
      <c r="R84" s="2987"/>
      <c r="S84" s="2987"/>
      <c r="T84" s="2987"/>
      <c r="U84" s="2987"/>
      <c r="V84" s="2987"/>
      <c r="W84" s="2987"/>
      <c r="X84" s="2987"/>
      <c r="Y84" s="2987"/>
      <c r="Z84" s="2987"/>
      <c r="AA84" s="2987"/>
      <c r="AB84" s="2987"/>
      <c r="AC84" s="2987"/>
      <c r="AD84" s="2987"/>
      <c r="AE84" s="2987"/>
      <c r="AF84" s="2987"/>
      <c r="AG84" s="2987"/>
      <c r="AH84" s="2987"/>
      <c r="AI84" s="2987"/>
      <c r="AJ84" s="2987"/>
      <c r="AK84" s="2987"/>
      <c r="AL84" s="2987"/>
      <c r="AM84" s="2987"/>
      <c r="AN84" s="2987"/>
      <c r="AO84" s="2987"/>
      <c r="AP84" s="2987"/>
      <c r="AQ84" s="2987"/>
      <c r="AR84" s="2987"/>
      <c r="AS84" s="2987"/>
      <c r="AT84" s="2987"/>
      <c r="AU84" s="2987"/>
      <c r="AV84" s="2987"/>
      <c r="AW84" s="2987"/>
      <c r="AX84" s="2987"/>
      <c r="AY84" s="2987"/>
      <c r="AZ84" s="2987"/>
      <c r="BA84" s="2987"/>
      <c r="BB84" s="2987"/>
      <c r="BC84" s="2987"/>
      <c r="BD84" s="2987"/>
      <c r="BE84" s="2987"/>
      <c r="BF84" s="2987"/>
      <c r="BG84" s="2987"/>
      <c r="BH84" s="2987"/>
      <c r="BI84" s="2987"/>
      <c r="BJ84" s="2987"/>
      <c r="BK84" s="2987"/>
      <c r="BL84" s="2987"/>
      <c r="BM84" s="2987"/>
      <c r="BN84" s="2987"/>
      <c r="BO84" s="2987"/>
      <c r="BP84" s="2987"/>
      <c r="BQ84" s="2987"/>
      <c r="BR84" s="2987"/>
      <c r="BS84" s="2987"/>
      <c r="BT84" s="2987"/>
      <c r="BU84" s="2987"/>
      <c r="BV84" s="2987"/>
      <c r="BW84" s="2987"/>
      <c r="BX84" s="2987"/>
      <c r="BY84" s="2987"/>
      <c r="BZ84" s="2987"/>
      <c r="CA84" s="2987"/>
      <c r="CB84" s="2987"/>
      <c r="CC84" s="2987"/>
      <c r="CD84" s="2987"/>
      <c r="CE84" s="2987"/>
      <c r="CF84" s="2987"/>
      <c r="CG84" s="2987"/>
      <c r="CH84" s="2987"/>
      <c r="CI84" s="2987"/>
      <c r="CJ84" s="2987"/>
      <c r="CK84" s="2987"/>
      <c r="CL84" s="2987"/>
      <c r="CM84" s="2987"/>
      <c r="CN84" s="2987"/>
      <c r="CO84" s="2987"/>
      <c r="CP84" s="2987"/>
      <c r="CQ84" s="2987"/>
      <c r="CR84" s="2987"/>
      <c r="CS84" s="2987"/>
      <c r="CT84" s="2987"/>
      <c r="CU84" s="2987"/>
      <c r="CV84" s="2987"/>
      <c r="CW84" s="2987"/>
      <c r="CX84" s="2987"/>
      <c r="CY84" s="2987"/>
      <c r="CZ84" s="2987"/>
      <c r="DA84" s="2987"/>
      <c r="DB84" s="2987"/>
      <c r="DC84" s="2987"/>
      <c r="DD84" s="2987"/>
      <c r="DE84" s="2987"/>
      <c r="DF84" s="2987"/>
      <c r="DG84" s="2987"/>
      <c r="DH84" s="2987"/>
      <c r="DI84" s="2987"/>
      <c r="DJ84" s="2987"/>
      <c r="DK84" s="2987"/>
      <c r="DL84" s="2987"/>
      <c r="DM84" s="2987"/>
      <c r="DN84" s="2987"/>
      <c r="DO84" s="2988"/>
      <c r="DP84"/>
      <c r="DQ84"/>
      <c r="DR84"/>
      <c r="DS84"/>
      <c r="DT84"/>
      <c r="DU84"/>
      <c r="DV84"/>
      <c r="DW84"/>
      <c r="DX84"/>
      <c r="DY84"/>
      <c r="DZ84"/>
      <c r="EA84"/>
      <c r="EB84"/>
      <c r="EC84"/>
      <c r="ED84"/>
      <c r="EE84"/>
      <c r="EF84" s="237"/>
      <c r="EG84" s="387" t="str">
        <f>IF(AND(EH84="",EI84="",EJ84="",EG107&lt;&gt;0),"レ","")</f>
        <v/>
      </c>
      <c r="EH84" s="387" t="str">
        <f>IF(AND(EI84="",EJ84="",EH107&lt;&gt;0),"レ","")</f>
        <v/>
      </c>
      <c r="EI84" s="387" t="str">
        <f>IF(EI107&lt;&gt;0,"レ","")</f>
        <v/>
      </c>
      <c r="EJ84" s="387" t="str">
        <f>IF(AND(EI84="",EJ107&lt;&gt;0),"レ","")</f>
        <v/>
      </c>
      <c r="EK84" s="237"/>
      <c r="EL84" s="194"/>
      <c r="EM84" s="194"/>
      <c r="EN84" s="194"/>
      <c r="EO84" s="237"/>
      <c r="EP84" s="237"/>
      <c r="EQ84" s="237"/>
      <c r="ER84" s="237"/>
      <c r="ES84" s="150" t="str">
        <f>SUBSTITUTE(TRIM(ES87&amp;"　"&amp;ES88&amp;"　"&amp;ES89&amp;"　"&amp;ES90&amp;"　"&amp;ES91&amp;"　"&amp;ES92&amp;"　"&amp;ES93&amp;"　"&amp;ES94&amp;"　"&amp;ES95&amp;"　"&amp;ES96&amp;"　"&amp;ES97&amp;"　"&amp;ES98&amp;"　"&amp;ES99&amp;"　"&amp;ES100&amp;"　"&amp;ES101&amp;"　"&amp;ES102&amp;"　"&amp;ES103&amp;"　"&amp;ES104&amp;"　"&amp;ES105&amp;"　"&amp;ES106),"　",",")</f>
        <v/>
      </c>
      <c r="ET84" s="237"/>
      <c r="EU84" s="237"/>
      <c r="EV84" s="149" t="str">
        <f>IF(COUNTIF(EX87:EX106,1)&gt;0,"レ","")</f>
        <v/>
      </c>
      <c r="EW84" s="148"/>
      <c r="EX84" s="147" t="str">
        <f>IF(EV84="レ",TEXT(EY107,"e"),"")</f>
        <v/>
      </c>
      <c r="EY84" s="146" t="str">
        <f>IF(EV84="レ",MONTH(EY107),IF(AND(EI84="レ",FA84="レ",FA107=0),"",IF(AND(EI84="レ",FA84="レ",FA107&gt;0),"","")))</f>
        <v/>
      </c>
      <c r="EZ84" s="145"/>
      <c r="FA84" s="144" t="str">
        <f>IF(EV84="",IF(OR(FA107&gt;0,EI84="レ"),"レ",""),"")</f>
        <v/>
      </c>
      <c r="FB84" s="149" t="str">
        <f>IF(AND(COUNTIF(EN87:EN106,"要是正")=0,COUNTIF(FD87:FD106,1)&gt;0),"レ","")</f>
        <v/>
      </c>
      <c r="FC84" s="148"/>
      <c r="FD84" s="147" t="str">
        <f>IF(FB84="レ",TEXT(FE107,"e"),"")</f>
        <v/>
      </c>
      <c r="FE84" s="146" t="str">
        <f>IF(FB84="レ",MONTH(FE107),IF(AND(EJ84="レ",FG84="レ",FG107=0),"",IF(AND(EJ84="レ",FG84="レ",FG107&gt;0),"","")))</f>
        <v/>
      </c>
      <c r="FF84" s="145"/>
      <c r="FG84" s="144" t="str">
        <f>IF(FB84="",IF(OR(FG107&gt;0,EJ84="レ"),"レ",""),"")</f>
        <v/>
      </c>
      <c r="FP84" s="11"/>
      <c r="FQ84" s="429"/>
      <c r="FR84" s="430"/>
      <c r="FS84" s="429"/>
      <c r="FT84" s="430"/>
      <c r="FU84" s="429"/>
      <c r="FV84" s="11"/>
      <c r="FW84" s="11"/>
      <c r="FX84" s="11"/>
      <c r="FY84" s="11"/>
      <c r="FZ84" s="11"/>
      <c r="GA84" s="11"/>
      <c r="GB84" s="11"/>
      <c r="GC84" s="11"/>
      <c r="GD84" s="11"/>
      <c r="GG84" s="239" t="str">
        <f t="shared" si="145"/>
        <v/>
      </c>
      <c r="GH84" s="239" t="str">
        <f>IF(OR($AZ84="×要是正（既存不適格以外）",$AZ84="△既存不適格"),"○","")</f>
        <v/>
      </c>
      <c r="GI84" s="239" t="str">
        <f>IF($AZ84="△既存不適格","○","")</f>
        <v/>
      </c>
      <c r="GJ84" s="239"/>
      <c r="GK84" s="248" t="str">
        <f>IF($AZ84="―対象外","○","")</f>
        <v/>
      </c>
      <c r="GM84" s="655"/>
      <c r="GN84" s="656"/>
      <c r="GO84" s="657"/>
      <c r="GP84" s="656"/>
      <c r="GQ84" s="658"/>
      <c r="GS84" s="411">
        <f t="shared" si="149"/>
        <v>0</v>
      </c>
      <c r="GT84" s="27"/>
      <c r="GU84" s="27"/>
      <c r="GV84" s="413"/>
    </row>
    <row r="85" spans="2:205" s="10" customFormat="1" ht="50.1" customHeight="1" thickBot="1" x14ac:dyDescent="0.2">
      <c r="B85" s="111"/>
      <c r="C85" s="229"/>
      <c r="D85" s="229"/>
      <c r="E85" s="229"/>
      <c r="F85" s="229"/>
      <c r="G85" s="229"/>
      <c r="H85" s="229"/>
      <c r="J85" s="241"/>
      <c r="K85" s="242"/>
      <c r="L85" s="242"/>
      <c r="M85" s="2967" t="s">
        <v>157</v>
      </c>
      <c r="N85" s="2967"/>
      <c r="O85" s="2967"/>
      <c r="P85" s="2965" t="s">
        <v>1289</v>
      </c>
      <c r="Q85" s="2965"/>
      <c r="R85" s="2965"/>
      <c r="S85" s="2965"/>
      <c r="T85" s="2965"/>
      <c r="U85" s="2965"/>
      <c r="V85" s="2965"/>
      <c r="W85" s="2965"/>
      <c r="X85" s="2965"/>
      <c r="Y85" s="2965"/>
      <c r="Z85" s="2965"/>
      <c r="AA85" s="2965" t="s">
        <v>1290</v>
      </c>
      <c r="AB85" s="2965"/>
      <c r="AC85" s="2965"/>
      <c r="AD85" s="2965"/>
      <c r="AE85" s="2965"/>
      <c r="AF85" s="2965"/>
      <c r="AG85" s="2965"/>
      <c r="AH85" s="2965"/>
      <c r="AI85" s="2965"/>
      <c r="AJ85" s="2965"/>
      <c r="AK85" s="2965"/>
      <c r="AL85" s="2965"/>
      <c r="AM85" s="2965"/>
      <c r="AN85" s="2965"/>
      <c r="AO85" s="2965"/>
      <c r="AP85" s="2965"/>
      <c r="AQ85" s="2965"/>
      <c r="AR85" s="2965"/>
      <c r="AS85" s="2965"/>
      <c r="AT85" s="2965"/>
      <c r="AU85" s="2965"/>
      <c r="AV85" s="2965"/>
      <c r="AW85" s="2965"/>
      <c r="AX85" s="2965"/>
      <c r="AY85" s="2965"/>
      <c r="AZ85" s="2965" t="s">
        <v>3528</v>
      </c>
      <c r="BA85" s="2965"/>
      <c r="BB85" s="2965"/>
      <c r="BC85" s="2965"/>
      <c r="BD85" s="2965"/>
      <c r="BE85" s="2965"/>
      <c r="BF85" s="2965"/>
      <c r="BG85" s="2965"/>
      <c r="BH85" s="2965"/>
      <c r="BI85" s="2965"/>
      <c r="BJ85" s="2965"/>
      <c r="BK85" s="2965"/>
      <c r="BL85" s="2967" t="s">
        <v>1429</v>
      </c>
      <c r="BM85" s="2967"/>
      <c r="BN85" s="2968" t="s">
        <v>156</v>
      </c>
      <c r="BO85" s="2968"/>
      <c r="BP85" s="2968"/>
      <c r="BQ85" s="2968"/>
      <c r="BR85" s="2968"/>
      <c r="BS85" s="2968"/>
      <c r="BT85" s="2968"/>
      <c r="BU85" s="2968"/>
      <c r="BV85" s="2968"/>
      <c r="BW85" s="2968"/>
      <c r="BX85" s="2968" t="s">
        <v>150</v>
      </c>
      <c r="BY85" s="2968"/>
      <c r="BZ85" s="2968"/>
      <c r="CA85" s="2968"/>
      <c r="CB85" s="2968"/>
      <c r="CC85" s="2968"/>
      <c r="CD85" s="2968"/>
      <c r="CE85" s="2968"/>
      <c r="CF85" s="2968"/>
      <c r="CG85" s="2968"/>
      <c r="CH85" s="2968"/>
      <c r="CI85" s="2968"/>
      <c r="CJ85" s="2968"/>
      <c r="CK85" s="2968"/>
      <c r="CL85" s="2968"/>
      <c r="CM85" s="2967" t="s">
        <v>155</v>
      </c>
      <c r="CN85" s="2968"/>
      <c r="CO85" s="2968"/>
      <c r="CP85" s="2968"/>
      <c r="CQ85" s="2968"/>
      <c r="CR85" s="2968"/>
      <c r="CS85" s="2968"/>
      <c r="CT85" s="2968"/>
      <c r="CU85" s="2968"/>
      <c r="CV85" s="2941" t="s">
        <v>154</v>
      </c>
      <c r="CW85" s="2941"/>
      <c r="CX85" s="2941"/>
      <c r="CY85" s="2941"/>
      <c r="CZ85" s="2941"/>
      <c r="DA85" s="2941"/>
      <c r="DB85" s="2941"/>
      <c r="DC85" s="2941"/>
      <c r="DD85" s="2941"/>
      <c r="DE85" s="2941"/>
      <c r="DF85" s="2941"/>
      <c r="DG85" s="2941"/>
      <c r="DH85" s="2941"/>
      <c r="DI85" s="2941"/>
      <c r="DJ85" s="2941"/>
      <c r="DK85" s="2941"/>
      <c r="DL85" s="2941"/>
      <c r="DM85" s="2941"/>
      <c r="DN85" s="2941"/>
      <c r="DO85" s="2942"/>
      <c r="DP85"/>
      <c r="DQ85"/>
      <c r="DR85"/>
      <c r="DS85"/>
      <c r="DT85"/>
      <c r="DU85"/>
      <c r="DV85"/>
      <c r="DW85"/>
      <c r="DX85"/>
      <c r="DY85"/>
      <c r="DZ85"/>
      <c r="EA85"/>
      <c r="EB85"/>
      <c r="EC85"/>
      <c r="ED85"/>
      <c r="EE85"/>
      <c r="EF85" s="237"/>
      <c r="EO85" s="121" t="s">
        <v>153</v>
      </c>
      <c r="EP85" s="143" t="s">
        <v>152</v>
      </c>
      <c r="ER85" s="142"/>
      <c r="ES85" s="2768" t="s">
        <v>151</v>
      </c>
      <c r="ET85" s="2923" t="s">
        <v>150</v>
      </c>
      <c r="EU85" s="141"/>
      <c r="EV85" s="2811" t="s">
        <v>149</v>
      </c>
      <c r="EW85" s="2812"/>
      <c r="EX85" s="2812"/>
      <c r="EY85" s="2812"/>
      <c r="EZ85" s="2812"/>
      <c r="FA85" s="2812"/>
      <c r="FB85" s="2813" t="s">
        <v>148</v>
      </c>
      <c r="FC85" s="2814"/>
      <c r="FD85" s="2814"/>
      <c r="FE85" s="2814"/>
      <c r="FF85" s="2814"/>
      <c r="FG85" s="2814"/>
      <c r="FH85" s="3033" t="s">
        <v>147</v>
      </c>
      <c r="FI85" s="3034"/>
      <c r="FJ85" s="3117"/>
      <c r="FK85" s="2972"/>
      <c r="FL85" s="2972"/>
      <c r="FM85" s="2972"/>
      <c r="FN85" s="2972"/>
      <c r="FP85" s="3147"/>
      <c r="FQ85" s="3147"/>
      <c r="FR85" s="3147"/>
      <c r="FS85" s="3147"/>
      <c r="FT85" s="3147"/>
      <c r="FU85" s="429"/>
      <c r="FV85" s="11"/>
      <c r="FW85" s="11"/>
      <c r="FX85" s="11"/>
      <c r="FY85" s="11"/>
      <c r="FZ85" s="3143"/>
      <c r="GA85" s="3143"/>
      <c r="GB85" s="3143"/>
      <c r="GC85" s="3143"/>
      <c r="GD85" s="3143"/>
      <c r="GE85" s="229"/>
      <c r="GF85" s="229"/>
      <c r="GG85" s="239" t="s">
        <v>3527</v>
      </c>
      <c r="GH85" s="239"/>
      <c r="GI85" s="239"/>
      <c r="GJ85" s="239"/>
      <c r="GK85" s="240"/>
      <c r="GM85" s="659"/>
      <c r="GN85" s="660"/>
      <c r="GO85" s="661"/>
      <c r="GP85" s="660"/>
      <c r="GQ85" s="662"/>
      <c r="GS85" s="411" t="str">
        <f t="shared" si="149"/>
        <v>指摘の具体的内容等</v>
      </c>
      <c r="GT85" s="27"/>
      <c r="GU85" s="27"/>
      <c r="GV85" s="413"/>
    </row>
    <row r="86" spans="2:205" s="10" customFormat="1" ht="50.1" customHeight="1" thickBot="1" x14ac:dyDescent="0.2">
      <c r="B86" s="111"/>
      <c r="C86" s="229"/>
      <c r="D86" s="229"/>
      <c r="E86" s="229"/>
      <c r="F86" s="229"/>
      <c r="G86" s="229"/>
      <c r="H86" s="229"/>
      <c r="J86" s="241"/>
      <c r="K86" s="242"/>
      <c r="L86" s="242"/>
      <c r="M86" s="2936"/>
      <c r="N86" s="2936"/>
      <c r="O86" s="2936"/>
      <c r="P86" s="2966"/>
      <c r="Q86" s="2966"/>
      <c r="R86" s="2966"/>
      <c r="S86" s="2966"/>
      <c r="T86" s="2966"/>
      <c r="U86" s="2966"/>
      <c r="V86" s="2966"/>
      <c r="W86" s="2966"/>
      <c r="X86" s="2966"/>
      <c r="Y86" s="2966"/>
      <c r="Z86" s="2966"/>
      <c r="AA86" s="2966"/>
      <c r="AB86" s="2966"/>
      <c r="AC86" s="2966"/>
      <c r="AD86" s="2966"/>
      <c r="AE86" s="2966"/>
      <c r="AF86" s="2966"/>
      <c r="AG86" s="2966"/>
      <c r="AH86" s="2966"/>
      <c r="AI86" s="2966"/>
      <c r="AJ86" s="2966"/>
      <c r="AK86" s="2966"/>
      <c r="AL86" s="2966"/>
      <c r="AM86" s="2966"/>
      <c r="AN86" s="2966"/>
      <c r="AO86" s="2966"/>
      <c r="AP86" s="2966"/>
      <c r="AQ86" s="2966"/>
      <c r="AR86" s="2966"/>
      <c r="AS86" s="2966"/>
      <c r="AT86" s="2966"/>
      <c r="AU86" s="2966"/>
      <c r="AV86" s="2966"/>
      <c r="AW86" s="2966"/>
      <c r="AX86" s="2966"/>
      <c r="AY86" s="2966"/>
      <c r="AZ86" s="2966"/>
      <c r="BA86" s="2966"/>
      <c r="BB86" s="2966"/>
      <c r="BC86" s="2966"/>
      <c r="BD86" s="2966"/>
      <c r="BE86" s="2966"/>
      <c r="BF86" s="2966"/>
      <c r="BG86" s="2966"/>
      <c r="BH86" s="2966"/>
      <c r="BI86" s="2966"/>
      <c r="BJ86" s="2966"/>
      <c r="BK86" s="2966"/>
      <c r="BL86" s="2936"/>
      <c r="BM86" s="2936"/>
      <c r="BN86" s="2937"/>
      <c r="BO86" s="2937"/>
      <c r="BP86" s="2937"/>
      <c r="BQ86" s="2937"/>
      <c r="BR86" s="2937"/>
      <c r="BS86" s="2937"/>
      <c r="BT86" s="2937"/>
      <c r="BU86" s="2937"/>
      <c r="BV86" s="2937"/>
      <c r="BW86" s="2937"/>
      <c r="BX86" s="2937"/>
      <c r="BY86" s="2937"/>
      <c r="BZ86" s="2937"/>
      <c r="CA86" s="2937"/>
      <c r="CB86" s="2937"/>
      <c r="CC86" s="2937"/>
      <c r="CD86" s="2937"/>
      <c r="CE86" s="2937"/>
      <c r="CF86" s="2937"/>
      <c r="CG86" s="2937"/>
      <c r="CH86" s="2937"/>
      <c r="CI86" s="2937"/>
      <c r="CJ86" s="2937"/>
      <c r="CK86" s="2937"/>
      <c r="CL86" s="2937"/>
      <c r="CM86" s="2936" t="s">
        <v>146</v>
      </c>
      <c r="CN86" s="2936"/>
      <c r="CO86" s="2936"/>
      <c r="CP86" s="2936" t="s">
        <v>81</v>
      </c>
      <c r="CQ86" s="2936"/>
      <c r="CR86" s="2936"/>
      <c r="CS86" s="2936" t="s">
        <v>145</v>
      </c>
      <c r="CT86" s="2937"/>
      <c r="CU86" s="2937"/>
      <c r="CV86" s="2943"/>
      <c r="CW86" s="2943"/>
      <c r="CX86" s="2943"/>
      <c r="CY86" s="2943"/>
      <c r="CZ86" s="2943"/>
      <c r="DA86" s="2943"/>
      <c r="DB86" s="2943"/>
      <c r="DC86" s="2943"/>
      <c r="DD86" s="2943"/>
      <c r="DE86" s="2943"/>
      <c r="DF86" s="2943"/>
      <c r="DG86" s="2943"/>
      <c r="DH86" s="2943"/>
      <c r="DI86" s="2943"/>
      <c r="DJ86" s="2943"/>
      <c r="DK86" s="2943"/>
      <c r="DL86" s="2943"/>
      <c r="DM86" s="2943"/>
      <c r="DN86" s="2943"/>
      <c r="DO86" s="2944"/>
      <c r="DP86"/>
      <c r="DQ86"/>
      <c r="DR86"/>
      <c r="DS86"/>
      <c r="DT86"/>
      <c r="DU86"/>
      <c r="DV86"/>
      <c r="DW86"/>
      <c r="DX86"/>
      <c r="DY86"/>
      <c r="DZ86"/>
      <c r="EA86"/>
      <c r="EB86"/>
      <c r="EC86"/>
      <c r="ED86"/>
      <c r="EE86"/>
      <c r="EF86" s="237"/>
      <c r="EG86" s="131" t="s">
        <v>144</v>
      </c>
      <c r="EH86" s="131" t="s">
        <v>143</v>
      </c>
      <c r="EI86" s="131" t="s">
        <v>142</v>
      </c>
      <c r="EJ86" s="131" t="s">
        <v>141</v>
      </c>
      <c r="EK86" s="140" t="s">
        <v>140</v>
      </c>
      <c r="EL86" s="131" t="s">
        <v>139</v>
      </c>
      <c r="EM86" s="139" t="s">
        <v>138</v>
      </c>
      <c r="EN86" s="130" t="s">
        <v>137</v>
      </c>
      <c r="EO86" s="237"/>
      <c r="EP86" s="237"/>
      <c r="EQ86" s="108" t="s">
        <v>136</v>
      </c>
      <c r="ER86" s="138"/>
      <c r="ES86" s="2922"/>
      <c r="ET86" s="2924"/>
      <c r="EU86" s="137"/>
      <c r="EV86" s="136" t="s">
        <v>135</v>
      </c>
      <c r="EW86" s="134" t="s">
        <v>134</v>
      </c>
      <c r="EX86" s="134" t="s">
        <v>131</v>
      </c>
      <c r="EY86" s="133" t="s">
        <v>130</v>
      </c>
      <c r="EZ86" s="133" t="s">
        <v>129</v>
      </c>
      <c r="FA86" s="132" t="s">
        <v>128</v>
      </c>
      <c r="FB86" s="135" t="s">
        <v>133</v>
      </c>
      <c r="FC86" s="133" t="s">
        <v>132</v>
      </c>
      <c r="FD86" s="134" t="s">
        <v>131</v>
      </c>
      <c r="FE86" s="133" t="s">
        <v>130</v>
      </c>
      <c r="FF86" s="133" t="s">
        <v>129</v>
      </c>
      <c r="FG86" s="132" t="s">
        <v>128</v>
      </c>
      <c r="FH86" s="130" t="s">
        <v>127</v>
      </c>
      <c r="FI86" s="130" t="s">
        <v>126</v>
      </c>
      <c r="FJ86" s="130" t="s">
        <v>125</v>
      </c>
      <c r="FL86" s="108"/>
      <c r="FM86" s="108"/>
      <c r="FN86" s="108"/>
      <c r="FO86" s="109"/>
      <c r="FP86" s="11"/>
      <c r="FQ86" s="429"/>
      <c r="FR86" s="430"/>
      <c r="FS86" s="429"/>
      <c r="FT86" s="430"/>
      <c r="FU86" s="429"/>
      <c r="FV86" s="11"/>
      <c r="FW86" s="11"/>
      <c r="FX86" s="11"/>
      <c r="FY86" s="11"/>
      <c r="FZ86" s="11"/>
      <c r="GA86" s="626"/>
      <c r="GB86" s="626"/>
      <c r="GC86" s="626"/>
      <c r="GD86" s="626"/>
      <c r="GE86" s="229"/>
      <c r="GF86" s="495" t="str">
        <f>TRIM(GF87&amp;"　"&amp;GF88&amp;"　"&amp;GF89&amp;"　"&amp;GF90&amp;"　"&amp;GF91&amp;"　"&amp;GF92&amp;"　"&amp;GF93&amp;"　"&amp;GF94&amp;"　"&amp;GF95&amp;"　"&amp;GF96&amp;"　"&amp;GF97&amp;"　"&amp;GF98&amp;"　"&amp;GF99&amp;"　"&amp;GF100&amp;"　"&amp;GF101&amp;"　"&amp;GF102&amp;"　"&amp;GF103&amp;"　"&amp;GF104&amp;"　"&amp;GF105&amp;"　"&amp;GF106)</f>
        <v/>
      </c>
      <c r="GG86" s="239"/>
      <c r="GH86" s="239"/>
      <c r="GI86" s="239"/>
      <c r="GJ86" s="239"/>
      <c r="GK86" s="240"/>
      <c r="GL86" s="495" t="str">
        <f>TRIM(GL87&amp;"　"&amp;GL88&amp;"　"&amp;GL89&amp;"　"&amp;GL90&amp;"　"&amp;GL91&amp;"　"&amp;GL92&amp;"　"&amp;GL93&amp;"　"&amp;GL94&amp;"　"&amp;GL95&amp;"　"&amp;GL96)</f>
        <v/>
      </c>
      <c r="GM86" s="404" t="s">
        <v>135</v>
      </c>
      <c r="GN86" s="405" t="s">
        <v>134</v>
      </c>
      <c r="GO86" s="405" t="s">
        <v>131</v>
      </c>
      <c r="GP86" s="421" t="s">
        <v>130</v>
      </c>
      <c r="GQ86" s="406" t="s">
        <v>128</v>
      </c>
      <c r="GS86" s="411">
        <f t="shared" si="149"/>
        <v>0</v>
      </c>
      <c r="GT86" s="27"/>
      <c r="GU86" s="27"/>
      <c r="GV86" s="413"/>
    </row>
    <row r="87" spans="2:205" s="10" customFormat="1" ht="50.1" customHeight="1" x14ac:dyDescent="0.15">
      <c r="B87" s="111"/>
      <c r="C87" s="229"/>
      <c r="D87" s="229"/>
      <c r="E87" s="229"/>
      <c r="F87" s="229"/>
      <c r="G87" s="229"/>
      <c r="H87" s="229"/>
      <c r="J87" s="241"/>
      <c r="K87" s="242"/>
      <c r="L87" s="242"/>
      <c r="M87" s="2816"/>
      <c r="N87" s="2816"/>
      <c r="O87" s="2817"/>
      <c r="P87" s="2885"/>
      <c r="Q87" s="2886"/>
      <c r="R87" s="2886"/>
      <c r="S87" s="2886"/>
      <c r="T87" s="2886"/>
      <c r="U87" s="2886"/>
      <c r="V87" s="2886"/>
      <c r="W87" s="2886"/>
      <c r="X87" s="2886"/>
      <c r="Y87" s="2886"/>
      <c r="Z87" s="2886"/>
      <c r="AA87" s="2885"/>
      <c r="AB87" s="2886"/>
      <c r="AC87" s="2886"/>
      <c r="AD87" s="2886"/>
      <c r="AE87" s="2886"/>
      <c r="AF87" s="2886"/>
      <c r="AG87" s="2886"/>
      <c r="AH87" s="2886"/>
      <c r="AI87" s="2886"/>
      <c r="AJ87" s="2886"/>
      <c r="AK87" s="2886"/>
      <c r="AL87" s="2886"/>
      <c r="AM87" s="2886"/>
      <c r="AN87" s="2886"/>
      <c r="AO87" s="2886"/>
      <c r="AP87" s="2886"/>
      <c r="AQ87" s="2886"/>
      <c r="AR87" s="2886"/>
      <c r="AS87" s="2886"/>
      <c r="AT87" s="2886"/>
      <c r="AU87" s="2886"/>
      <c r="AV87" s="2886"/>
      <c r="AW87" s="2886"/>
      <c r="AX87" s="2886"/>
      <c r="AY87" s="2887"/>
      <c r="AZ87" s="2818"/>
      <c r="BA87" s="2818"/>
      <c r="BB87" s="2818"/>
      <c r="BC87" s="2818"/>
      <c r="BD87" s="2818"/>
      <c r="BE87" s="2818"/>
      <c r="BF87" s="2818"/>
      <c r="BG87" s="2818"/>
      <c r="BH87" s="2818"/>
      <c r="BI87" s="2818"/>
      <c r="BJ87" s="2818"/>
      <c r="BK87" s="2818"/>
      <c r="BL87" s="2819"/>
      <c r="BM87" s="2819"/>
      <c r="BN87" s="3126"/>
      <c r="BO87" s="3126"/>
      <c r="BP87" s="3126"/>
      <c r="BQ87" s="3126"/>
      <c r="BR87" s="3126"/>
      <c r="BS87" s="3126"/>
      <c r="BT87" s="3126"/>
      <c r="BU87" s="3126"/>
      <c r="BV87" s="3126"/>
      <c r="BW87" s="3126"/>
      <c r="BX87" s="3126"/>
      <c r="BY87" s="3126"/>
      <c r="BZ87" s="3126"/>
      <c r="CA87" s="3126"/>
      <c r="CB87" s="3126"/>
      <c r="CC87" s="3126"/>
      <c r="CD87" s="3126"/>
      <c r="CE87" s="3126"/>
      <c r="CF87" s="3126"/>
      <c r="CG87" s="3126"/>
      <c r="CH87" s="3126"/>
      <c r="CI87" s="3126"/>
      <c r="CJ87" s="3126"/>
      <c r="CK87" s="3126"/>
      <c r="CL87" s="3126"/>
      <c r="CM87" s="3046"/>
      <c r="CN87" s="3046"/>
      <c r="CO87" s="3046"/>
      <c r="CP87" s="3046"/>
      <c r="CQ87" s="3046"/>
      <c r="CR87" s="3046"/>
      <c r="CS87" s="3032"/>
      <c r="CT87" s="2953"/>
      <c r="CU87" s="2953"/>
      <c r="CV87" s="3006"/>
      <c r="CW87" s="3007"/>
      <c r="CX87" s="3007"/>
      <c r="CY87" s="3007"/>
      <c r="CZ87" s="3007"/>
      <c r="DA87" s="3007"/>
      <c r="DB87" s="3007"/>
      <c r="DC87" s="3007"/>
      <c r="DD87" s="3007"/>
      <c r="DE87" s="3007"/>
      <c r="DF87" s="3007"/>
      <c r="DG87" s="3007"/>
      <c r="DH87" s="3007"/>
      <c r="DI87" s="3007"/>
      <c r="DJ87" s="3007"/>
      <c r="DK87" s="3007"/>
      <c r="DL87" s="3007"/>
      <c r="DM87" s="3007"/>
      <c r="DN87" s="3007"/>
      <c r="DO87" s="3008"/>
      <c r="DP87"/>
      <c r="DQ87"/>
      <c r="DR87"/>
      <c r="DS87"/>
      <c r="DT87"/>
      <c r="DU87"/>
      <c r="DV87"/>
      <c r="DW87"/>
      <c r="DX87"/>
      <c r="DY87"/>
      <c r="DZ87"/>
      <c r="EA87"/>
      <c r="EB87"/>
      <c r="EC87"/>
      <c r="ED87"/>
      <c r="EE87"/>
      <c r="EF87" s="237"/>
      <c r="EG87" s="131">
        <f t="shared" ref="EG87:EG106" si="151">COUNTIFS(AZ87,"―対象外")</f>
        <v>0</v>
      </c>
      <c r="EH87" s="131">
        <f t="shared" ref="EH87:EH106" si="152">COUNTIFS(AZ87,"○指摘なし")</f>
        <v>0</v>
      </c>
      <c r="EI87" s="131">
        <f t="shared" ref="EI87:EI106" si="153">COUNTIFS(AZ87,"×要是正（既存不適格以外）")</f>
        <v>0</v>
      </c>
      <c r="EJ87" s="131">
        <f t="shared" ref="EJ87:EJ106" si="154">COUNTIFS(AZ87,"△既存不適格")</f>
        <v>0</v>
      </c>
      <c r="EK87" s="10">
        <f t="shared" ref="EK87:EK95" si="155">M87</f>
        <v>0</v>
      </c>
      <c r="EL87" s="131">
        <f t="shared" ref="EL87:EL96" si="156">IF($T87="",P87,T87)</f>
        <v>0</v>
      </c>
      <c r="EM87" s="130">
        <f t="shared" ref="EM87:EM106" si="157">COUNTA(CM87:CR87)</f>
        <v>0</v>
      </c>
      <c r="EN87" s="129" t="str">
        <f t="shared" ref="EN87:EN106" si="158">IF(AZ87="×要是正（既存不適格以外）","要是正","")&amp;IF(AZ87="△既存不適格","既存不適格","")</f>
        <v/>
      </c>
      <c r="EO87" s="121" t="str">
        <f>IF($EN87="要是正",MAX($EO$14:EO86)+1,"")</f>
        <v/>
      </c>
      <c r="EP87" s="121" t="str">
        <f>IF($EN87="要是正",MAX($EP$14:EP86)+1,"")</f>
        <v/>
      </c>
      <c r="EQ87" s="128" t="str">
        <f t="shared" ref="EQ87:EQ106" si="159">IF(OR(AZ87="×要是正（既存不適格以外）",AZ87="△既存不適格"),EK87,"")</f>
        <v/>
      </c>
      <c r="ER87" s="127" t="str">
        <f t="shared" ref="ER87:ER106" si="160">IF(OR($EN87="要是正",$EN87="既存不適格"),$EL87,"")</f>
        <v/>
      </c>
      <c r="ES87" s="122" t="str">
        <f t="shared" ref="ES87:ES106" si="161">IF($EN87="要是正",IF(BN87="","",BN87),"")</f>
        <v/>
      </c>
      <c r="ET87" s="122" t="str">
        <f t="shared" ref="ET87:ET106" si="162">IF($EN87="要是正",IF(BX87="","",BX87),"")</f>
        <v/>
      </c>
      <c r="EU87" s="126" t="str">
        <f t="shared" ref="EU87:EU106" si="163">IF(CS87="未定","未定",IF(GN87="0","",IF(CS87="予定",TEXT(GN87,"([$-ja-JP]ge.m);@"),IF(CS87="改善済",TEXT(GN87,"[$-ja-JP]ge.m;@"),TEXT(EW87,"[$-ja-JP]ge.m;@")))))</f>
        <v/>
      </c>
      <c r="EV87" s="125" t="str">
        <f>IF(OR(EN87="要是正",EN87="既存不適格"),IF(OR(EM87&lt;2,CS87&lt;&gt;"予定"),"","令和"&amp;CM87&amp;"年"&amp;CP87&amp;"月1日"),"")</f>
        <v/>
      </c>
      <c r="EW87" s="123" t="str">
        <f>IF(EV87="","0",DATEVALUE(EV87))</f>
        <v>0</v>
      </c>
      <c r="EX87" s="124" t="str">
        <f t="shared" ref="EX87:EX96" si="164">IF(EN87="要是正",IF(AND(CS87="予定",EM87=2),1,IF(CS87="改善済",2,"")),"")</f>
        <v/>
      </c>
      <c r="EY87" s="123" t="str">
        <f>IF(EX87=1,EW87,"0")</f>
        <v>0</v>
      </c>
      <c r="EZ87" s="123" t="str">
        <f>IF(EX87=2,EW87,"0")</f>
        <v>0</v>
      </c>
      <c r="FA87" s="122" t="str">
        <f>IF(AND(EN87="要是正",AND(EM87=0,CS87="未定")),CS87,"")</f>
        <v/>
      </c>
      <c r="FB87" s="125" t="str">
        <f t="shared" ref="FB87:FB96" si="165">IF(EN87="既存不適格",IF(OR(EM87&lt;2,CS87&lt;&gt;"予定"),"","令和"&amp;CM87&amp;"年"&amp;CP87&amp;"月1日"),"")</f>
        <v/>
      </c>
      <c r="FC87" s="123" t="str">
        <f>IF(FB87="","0",DATEVALUE(FB87))</f>
        <v>0</v>
      </c>
      <c r="FD87" s="124" t="str">
        <f t="shared" ref="FD87:FD96" si="166">IF(EN87="既存不適格",IF(AND(CS87="予定",EM87=2),1,IF(CS87="改善済",2,"")),"")</f>
        <v/>
      </c>
      <c r="FE87" s="123" t="str">
        <f>IF(FD87=1,FC87,"0")</f>
        <v>0</v>
      </c>
      <c r="FF87" s="123" t="str">
        <f>IF(FD87=2,FC87,"0")</f>
        <v>0</v>
      </c>
      <c r="FG87" s="122" t="str">
        <f>IF(AND(EN87="既存不適格",AND(EM87=0,CS87="未定")),CS87,"")</f>
        <v/>
      </c>
      <c r="FH87" s="121"/>
      <c r="FI87" s="121"/>
      <c r="FJ87" s="620"/>
      <c r="FK87" s="130">
        <v>21</v>
      </c>
      <c r="FL87" s="130" t="s">
        <v>1628</v>
      </c>
      <c r="FM87" s="130" t="s">
        <v>1652</v>
      </c>
      <c r="FN87" s="130" t="s">
        <v>1653</v>
      </c>
      <c r="FP87" s="11"/>
      <c r="FQ87" s="429"/>
      <c r="FR87" s="430"/>
      <c r="FS87" s="429"/>
      <c r="FT87" s="430"/>
      <c r="FU87" s="429"/>
      <c r="FV87" s="11"/>
      <c r="FW87" s="11"/>
      <c r="FX87" s="11"/>
      <c r="FY87" s="11"/>
      <c r="FZ87" s="11"/>
      <c r="GA87" s="11"/>
      <c r="GB87" s="11"/>
      <c r="GC87" s="11"/>
      <c r="GD87" s="11"/>
      <c r="GF87" s="10" t="str">
        <f>IF(EN87="要是正",IF(BN87="","",EQ87&amp;" "&amp;GW87&amp;" "&amp;BN87&amp;CHAR(10)),"")</f>
        <v/>
      </c>
      <c r="GG87" s="239" t="str">
        <f t="shared" ref="GG87:GG106" si="167">IF($AZ87="○指摘なし","○",IF($AZ87="―対象外","―",""))</f>
        <v/>
      </c>
      <c r="GH87" s="239" t="str">
        <f t="shared" ref="GH87:GH92" si="168">IF(OR($AZ87="×要是正（既存不適格以外）",$AZ87="△既存不適格"),"○", IF($AZ87="―対象外","―",""))</f>
        <v/>
      </c>
      <c r="GI87" s="239" t="str">
        <f t="shared" ref="GI87:GI92" si="169">IF($AZ87="△既存不適格","○", IF($AZ87="―対象外","―",""))</f>
        <v/>
      </c>
      <c r="GJ87" s="239">
        <f t="shared" ref="GJ87:GJ106" si="170">BL87</f>
        <v>0</v>
      </c>
      <c r="GK87" s="248" t="str">
        <f t="shared" ref="GK87:GK106" si="171">IF($AZ87="―対象外","○","")</f>
        <v/>
      </c>
      <c r="GL87" s="10" t="str">
        <f>IF(EN87="要是正",IF(BN87="","",EK87&amp;" " &amp; BN87&amp;CHAR(10)),"")</f>
        <v/>
      </c>
      <c r="GM87" s="425" t="str">
        <f>IF(NOT(OR(CS87="未定",CS87="")),"令和"&amp;CM87&amp;"年"&amp;CP87&amp;"月1日","")</f>
        <v/>
      </c>
      <c r="GN87" s="426" t="str">
        <f t="shared" ref="GN87:GN96" si="172">IF(GM87="","0",DATEVALUE(GM87))</f>
        <v>0</v>
      </c>
      <c r="GO87" s="427" t="str">
        <f>IF(OR(CS87="予定",CS87="改善済"),1,"")</f>
        <v/>
      </c>
      <c r="GP87" s="426" t="str">
        <f>IF(GO87=1,GN87,"0")</f>
        <v>0</v>
      </c>
      <c r="GQ87" s="428" t="str">
        <f>IF(AND(EP87="要是正",AND(EO87=0,CS87="未定")),CS87,"")</f>
        <v/>
      </c>
      <c r="GS87" s="411">
        <f t="shared" si="149"/>
        <v>0</v>
      </c>
      <c r="GT87" s="27"/>
      <c r="GU87" s="27"/>
      <c r="GV87" s="413"/>
      <c r="GW87" s="1114">
        <f>P87</f>
        <v>0</v>
      </c>
    </row>
    <row r="88" spans="2:205" s="10" customFormat="1" ht="50.1" customHeight="1" x14ac:dyDescent="0.15">
      <c r="B88" s="111"/>
      <c r="C88" s="229"/>
      <c r="D88" s="229"/>
      <c r="E88" s="229"/>
      <c r="F88" s="229"/>
      <c r="G88" s="229"/>
      <c r="H88" s="229"/>
      <c r="J88" s="241"/>
      <c r="K88" s="242"/>
      <c r="L88" s="242"/>
      <c r="M88" s="2806"/>
      <c r="N88" s="2806"/>
      <c r="O88" s="2807"/>
      <c r="P88" s="2821"/>
      <c r="Q88" s="2822"/>
      <c r="R88" s="2822"/>
      <c r="S88" s="2822"/>
      <c r="T88" s="2822"/>
      <c r="U88" s="2822"/>
      <c r="V88" s="2822"/>
      <c r="W88" s="2822"/>
      <c r="X88" s="2822"/>
      <c r="Y88" s="2822"/>
      <c r="Z88" s="2822"/>
      <c r="AA88" s="2821"/>
      <c r="AB88" s="2822"/>
      <c r="AC88" s="2822"/>
      <c r="AD88" s="2822"/>
      <c r="AE88" s="2822"/>
      <c r="AF88" s="2822"/>
      <c r="AG88" s="2822"/>
      <c r="AH88" s="2822"/>
      <c r="AI88" s="2822"/>
      <c r="AJ88" s="2822"/>
      <c r="AK88" s="2822"/>
      <c r="AL88" s="2822"/>
      <c r="AM88" s="2822"/>
      <c r="AN88" s="2822"/>
      <c r="AO88" s="2822"/>
      <c r="AP88" s="2822"/>
      <c r="AQ88" s="2822"/>
      <c r="AR88" s="2822"/>
      <c r="AS88" s="2822"/>
      <c r="AT88" s="2822"/>
      <c r="AU88" s="2822"/>
      <c r="AV88" s="2822"/>
      <c r="AW88" s="2822"/>
      <c r="AX88" s="2822"/>
      <c r="AY88" s="2823"/>
      <c r="AZ88" s="2815"/>
      <c r="BA88" s="2815"/>
      <c r="BB88" s="2815"/>
      <c r="BC88" s="2815"/>
      <c r="BD88" s="2815"/>
      <c r="BE88" s="2815"/>
      <c r="BF88" s="2815"/>
      <c r="BG88" s="2815"/>
      <c r="BH88" s="2815"/>
      <c r="BI88" s="2815"/>
      <c r="BJ88" s="2815"/>
      <c r="BK88" s="2815"/>
      <c r="BL88" s="2781"/>
      <c r="BM88" s="2781"/>
      <c r="BN88" s="3125"/>
      <c r="BO88" s="3125"/>
      <c r="BP88" s="3125"/>
      <c r="BQ88" s="3125"/>
      <c r="BR88" s="3125"/>
      <c r="BS88" s="3125"/>
      <c r="BT88" s="3125"/>
      <c r="BU88" s="3125"/>
      <c r="BV88" s="3125"/>
      <c r="BW88" s="3125"/>
      <c r="BX88" s="3125"/>
      <c r="BY88" s="3125"/>
      <c r="BZ88" s="3125"/>
      <c r="CA88" s="3125"/>
      <c r="CB88" s="3125"/>
      <c r="CC88" s="3125"/>
      <c r="CD88" s="3125"/>
      <c r="CE88" s="3125"/>
      <c r="CF88" s="3125"/>
      <c r="CG88" s="3125"/>
      <c r="CH88" s="3125"/>
      <c r="CI88" s="3125"/>
      <c r="CJ88" s="3125"/>
      <c r="CK88" s="3125"/>
      <c r="CL88" s="3125"/>
      <c r="CM88" s="3036"/>
      <c r="CN88" s="3036"/>
      <c r="CO88" s="3036"/>
      <c r="CP88" s="3036"/>
      <c r="CQ88" s="3036"/>
      <c r="CR88" s="3036"/>
      <c r="CS88" s="3031"/>
      <c r="CT88" s="2790"/>
      <c r="CU88" s="2790"/>
      <c r="CV88" s="2783"/>
      <c r="CW88" s="2784"/>
      <c r="CX88" s="2784"/>
      <c r="CY88" s="2784"/>
      <c r="CZ88" s="2784"/>
      <c r="DA88" s="2784"/>
      <c r="DB88" s="2784"/>
      <c r="DC88" s="2784"/>
      <c r="DD88" s="2784"/>
      <c r="DE88" s="2784"/>
      <c r="DF88" s="2784"/>
      <c r="DG88" s="2784"/>
      <c r="DH88" s="2784"/>
      <c r="DI88" s="2784"/>
      <c r="DJ88" s="2784"/>
      <c r="DK88" s="2784"/>
      <c r="DL88" s="2784"/>
      <c r="DM88" s="2784"/>
      <c r="DN88" s="2784"/>
      <c r="DO88" s="2785"/>
      <c r="DP88"/>
      <c r="DQ88"/>
      <c r="DR88"/>
      <c r="DS88"/>
      <c r="DT88"/>
      <c r="DU88"/>
      <c r="DV88"/>
      <c r="DW88"/>
      <c r="DX88"/>
      <c r="DY88"/>
      <c r="DZ88"/>
      <c r="EA88"/>
      <c r="EB88"/>
      <c r="EC88"/>
      <c r="ED88"/>
      <c r="EE88"/>
      <c r="EF88" s="237"/>
      <c r="EG88" s="131">
        <f t="shared" si="151"/>
        <v>0</v>
      </c>
      <c r="EH88" s="131">
        <f t="shared" si="152"/>
        <v>0</v>
      </c>
      <c r="EI88" s="131">
        <f t="shared" si="153"/>
        <v>0</v>
      </c>
      <c r="EJ88" s="131">
        <f t="shared" si="154"/>
        <v>0</v>
      </c>
      <c r="EK88" s="10">
        <f t="shared" si="155"/>
        <v>0</v>
      </c>
      <c r="EL88" s="131">
        <f t="shared" si="156"/>
        <v>0</v>
      </c>
      <c r="EM88" s="130">
        <f t="shared" si="157"/>
        <v>0</v>
      </c>
      <c r="EN88" s="129" t="str">
        <f t="shared" si="158"/>
        <v/>
      </c>
      <c r="EO88" s="121" t="str">
        <f>IF($EN88="要是正",MAX($EO$14:EO87)+1,"")</f>
        <v/>
      </c>
      <c r="EP88" s="121" t="str">
        <f>IF($EN88="要是正",MAX($EP$14:EP87)+1,"")</f>
        <v/>
      </c>
      <c r="EQ88" s="128" t="str">
        <f t="shared" si="159"/>
        <v/>
      </c>
      <c r="ER88" s="127" t="str">
        <f t="shared" si="160"/>
        <v/>
      </c>
      <c r="ES88" s="122" t="str">
        <f t="shared" si="161"/>
        <v/>
      </c>
      <c r="ET88" s="122" t="str">
        <f t="shared" si="162"/>
        <v/>
      </c>
      <c r="EU88" s="126" t="str">
        <f t="shared" si="163"/>
        <v/>
      </c>
      <c r="EV88" s="125" t="str">
        <f t="shared" ref="EV88:EV96" si="173">IF(OR(EN88="要是正",EN88="既存不適格"),IF(OR(EM88&lt;2,CS88&lt;&gt;"予定"),"","令和"&amp;CM88&amp;"年"&amp;CP88&amp;"月1日"),"")</f>
        <v/>
      </c>
      <c r="EW88" s="123" t="str">
        <f t="shared" ref="EW88:EW96" si="174">IF(EV88="","0",DATEVALUE(EV88))</f>
        <v>0</v>
      </c>
      <c r="EX88" s="124" t="str">
        <f t="shared" si="164"/>
        <v/>
      </c>
      <c r="EY88" s="123" t="str">
        <f t="shared" ref="EY88:EY96" si="175">IF(EX88=1,EW88,"0")</f>
        <v>0</v>
      </c>
      <c r="EZ88" s="123" t="str">
        <f t="shared" ref="EZ88:EZ96" si="176">IF(EX88=2,EW88,"0")</f>
        <v>0</v>
      </c>
      <c r="FA88" s="122" t="str">
        <f t="shared" ref="FA88:FA96" si="177">IF(AND(EN88="要是正",AND(EM88=0,CS88="未定")),CS88,"")</f>
        <v/>
      </c>
      <c r="FB88" s="125" t="str">
        <f t="shared" si="165"/>
        <v/>
      </c>
      <c r="FC88" s="123" t="str">
        <f t="shared" ref="FC88:FC96" si="178">IF(FB88="","0",DATEVALUE(FB88))</f>
        <v>0</v>
      </c>
      <c r="FD88" s="124" t="str">
        <f t="shared" si="166"/>
        <v/>
      </c>
      <c r="FE88" s="123" t="str">
        <f t="shared" ref="FE88:FE96" si="179">IF(FD88=1,FC88,"0")</f>
        <v>0</v>
      </c>
      <c r="FF88" s="123" t="str">
        <f t="shared" ref="FF88:FF96" si="180">IF(FD88=2,FC88,"0")</f>
        <v>0</v>
      </c>
      <c r="FG88" s="122" t="str">
        <f t="shared" ref="FG88:FG96" si="181">IF(AND(EN88="既存不適格",AND(EM88=0,CS88="未定")),CS88,"")</f>
        <v/>
      </c>
      <c r="FH88" s="121"/>
      <c r="FI88" s="121"/>
      <c r="FJ88" s="620"/>
      <c r="FK88" s="130">
        <v>22</v>
      </c>
      <c r="FL88" s="130" t="s">
        <v>1631</v>
      </c>
      <c r="FM88" s="130" t="s">
        <v>1654</v>
      </c>
      <c r="FN88" s="130" t="s">
        <v>1655</v>
      </c>
      <c r="FP88" s="11"/>
      <c r="FQ88" s="429"/>
      <c r="FR88" s="430"/>
      <c r="FS88" s="429"/>
      <c r="FT88" s="430"/>
      <c r="FU88" s="429"/>
      <c r="FV88" s="11"/>
      <c r="FW88" s="11"/>
      <c r="FX88" s="11"/>
      <c r="FY88" s="11"/>
      <c r="FZ88" s="11"/>
      <c r="GA88" s="11"/>
      <c r="GB88" s="11"/>
      <c r="GC88" s="11"/>
      <c r="GD88" s="11"/>
      <c r="GF88" s="10" t="str">
        <f t="shared" ref="GF88:GF106" si="182">IF(EN88="要是正",IF(BN88="","",EQ88&amp;" "&amp;GW88&amp;" "&amp;BN88&amp;CHAR(10)),"")</f>
        <v/>
      </c>
      <c r="GG88" s="239" t="str">
        <f t="shared" si="167"/>
        <v/>
      </c>
      <c r="GH88" s="239" t="str">
        <f t="shared" si="168"/>
        <v/>
      </c>
      <c r="GI88" s="239" t="str">
        <f t="shared" si="169"/>
        <v/>
      </c>
      <c r="GJ88" s="239">
        <f t="shared" si="170"/>
        <v>0</v>
      </c>
      <c r="GK88" s="248" t="str">
        <f t="shared" si="171"/>
        <v/>
      </c>
      <c r="GL88" s="10" t="str">
        <f t="shared" ref="GL88:GL106" si="183">IF(EN88="要是正",IF(BN88="","",EK88&amp;" " &amp; BN88&amp;CHAR(10)),"")</f>
        <v/>
      </c>
      <c r="GM88" s="425" t="str">
        <f t="shared" ref="GM88:GM96" si="184">IF(NOT(OR(CS88="未定",CS88="")),"令和"&amp;CM88&amp;"年"&amp;CP88&amp;"月1日","")</f>
        <v/>
      </c>
      <c r="GN88" s="426" t="str">
        <f t="shared" si="172"/>
        <v>0</v>
      </c>
      <c r="GO88" s="427" t="str">
        <f t="shared" ref="GO88:GO96" si="185">IF(OR(CS88="予定",CS88="改善済"),1,"")</f>
        <v/>
      </c>
      <c r="GP88" s="426" t="str">
        <f t="shared" ref="GP88:GP96" si="186">IF(GO88=1,GN88,"0")</f>
        <v>0</v>
      </c>
      <c r="GQ88" s="428" t="str">
        <f t="shared" ref="GQ88:GQ96" si="187">IF(AND(EP88="要是正",AND(EO88=0,CS88="未定")),CS88,"")</f>
        <v/>
      </c>
      <c r="GS88" s="411">
        <f t="shared" si="149"/>
        <v>0</v>
      </c>
      <c r="GT88" s="27"/>
      <c r="GU88" s="27"/>
      <c r="GV88" s="413"/>
      <c r="GW88" s="1114">
        <f t="shared" ref="GW88:GW106" si="188">P88</f>
        <v>0</v>
      </c>
    </row>
    <row r="89" spans="2:205" s="10" customFormat="1" ht="50.1" customHeight="1" x14ac:dyDescent="0.15">
      <c r="B89" s="111"/>
      <c r="C89" s="229"/>
      <c r="D89" s="229"/>
      <c r="E89" s="229"/>
      <c r="F89" s="229"/>
      <c r="G89" s="229"/>
      <c r="H89" s="229"/>
      <c r="J89" s="241"/>
      <c r="K89" s="242"/>
      <c r="L89" s="242"/>
      <c r="M89" s="2806"/>
      <c r="N89" s="2806"/>
      <c r="O89" s="2807"/>
      <c r="P89" s="2821"/>
      <c r="Q89" s="2822"/>
      <c r="R89" s="2822"/>
      <c r="S89" s="2822"/>
      <c r="T89" s="2822"/>
      <c r="U89" s="2822"/>
      <c r="V89" s="2822"/>
      <c r="W89" s="2822"/>
      <c r="X89" s="2822"/>
      <c r="Y89" s="2822"/>
      <c r="Z89" s="2822"/>
      <c r="AA89" s="2821"/>
      <c r="AB89" s="2822"/>
      <c r="AC89" s="2822"/>
      <c r="AD89" s="2822"/>
      <c r="AE89" s="2822"/>
      <c r="AF89" s="2822"/>
      <c r="AG89" s="2822"/>
      <c r="AH89" s="2822"/>
      <c r="AI89" s="2822"/>
      <c r="AJ89" s="2822"/>
      <c r="AK89" s="2822"/>
      <c r="AL89" s="2822"/>
      <c r="AM89" s="2822"/>
      <c r="AN89" s="2822"/>
      <c r="AO89" s="2822"/>
      <c r="AP89" s="2822"/>
      <c r="AQ89" s="2822"/>
      <c r="AR89" s="2822"/>
      <c r="AS89" s="2822"/>
      <c r="AT89" s="2822"/>
      <c r="AU89" s="2822"/>
      <c r="AV89" s="2822"/>
      <c r="AW89" s="2822"/>
      <c r="AX89" s="2822"/>
      <c r="AY89" s="2823"/>
      <c r="AZ89" s="2815"/>
      <c r="BA89" s="2815"/>
      <c r="BB89" s="2815"/>
      <c r="BC89" s="2815"/>
      <c r="BD89" s="2815"/>
      <c r="BE89" s="2815"/>
      <c r="BF89" s="2815"/>
      <c r="BG89" s="2815"/>
      <c r="BH89" s="2815"/>
      <c r="BI89" s="2815"/>
      <c r="BJ89" s="2815"/>
      <c r="BK89" s="2815"/>
      <c r="BL89" s="2781"/>
      <c r="BM89" s="2781"/>
      <c r="BN89" s="3125"/>
      <c r="BO89" s="3125"/>
      <c r="BP89" s="3125"/>
      <c r="BQ89" s="3125"/>
      <c r="BR89" s="3125"/>
      <c r="BS89" s="3125"/>
      <c r="BT89" s="3125"/>
      <c r="BU89" s="3125"/>
      <c r="BV89" s="3125"/>
      <c r="BW89" s="3125"/>
      <c r="BX89" s="3125"/>
      <c r="BY89" s="3125"/>
      <c r="BZ89" s="3125"/>
      <c r="CA89" s="3125"/>
      <c r="CB89" s="3125"/>
      <c r="CC89" s="3125"/>
      <c r="CD89" s="3125"/>
      <c r="CE89" s="3125"/>
      <c r="CF89" s="3125"/>
      <c r="CG89" s="3125"/>
      <c r="CH89" s="3125"/>
      <c r="CI89" s="3125"/>
      <c r="CJ89" s="3125"/>
      <c r="CK89" s="3125"/>
      <c r="CL89" s="3125"/>
      <c r="CM89" s="3036"/>
      <c r="CN89" s="3036"/>
      <c r="CO89" s="3036"/>
      <c r="CP89" s="3036"/>
      <c r="CQ89" s="3036"/>
      <c r="CR89" s="3036"/>
      <c r="CS89" s="3031"/>
      <c r="CT89" s="2790"/>
      <c r="CU89" s="2790"/>
      <c r="CV89" s="2783"/>
      <c r="CW89" s="2784"/>
      <c r="CX89" s="2784"/>
      <c r="CY89" s="2784"/>
      <c r="CZ89" s="2784"/>
      <c r="DA89" s="2784"/>
      <c r="DB89" s="2784"/>
      <c r="DC89" s="2784"/>
      <c r="DD89" s="2784"/>
      <c r="DE89" s="2784"/>
      <c r="DF89" s="2784"/>
      <c r="DG89" s="2784"/>
      <c r="DH89" s="2784"/>
      <c r="DI89" s="2784"/>
      <c r="DJ89" s="2784"/>
      <c r="DK89" s="2784"/>
      <c r="DL89" s="2784"/>
      <c r="DM89" s="2784"/>
      <c r="DN89" s="2784"/>
      <c r="DO89" s="2785"/>
      <c r="DP89"/>
      <c r="DQ89"/>
      <c r="DR89"/>
      <c r="DS89"/>
      <c r="DT89"/>
      <c r="DU89"/>
      <c r="DV89"/>
      <c r="DW89"/>
      <c r="DX89"/>
      <c r="DY89"/>
      <c r="DZ89"/>
      <c r="EA89"/>
      <c r="EB89"/>
      <c r="EC89"/>
      <c r="ED89"/>
      <c r="EE89"/>
      <c r="EF89" s="237"/>
      <c r="EG89" s="131">
        <f t="shared" si="151"/>
        <v>0</v>
      </c>
      <c r="EH89" s="131">
        <f t="shared" si="152"/>
        <v>0</v>
      </c>
      <c r="EI89" s="131">
        <f t="shared" si="153"/>
        <v>0</v>
      </c>
      <c r="EJ89" s="131">
        <f t="shared" si="154"/>
        <v>0</v>
      </c>
      <c r="EK89" s="10">
        <f t="shared" si="155"/>
        <v>0</v>
      </c>
      <c r="EL89" s="131">
        <f t="shared" si="156"/>
        <v>0</v>
      </c>
      <c r="EM89" s="130">
        <f t="shared" si="157"/>
        <v>0</v>
      </c>
      <c r="EN89" s="129" t="str">
        <f t="shared" si="158"/>
        <v/>
      </c>
      <c r="EO89" s="121" t="str">
        <f>IF($EN89="要是正",MAX($EO$14:EO88)+1,"")</f>
        <v/>
      </c>
      <c r="EP89" s="121" t="str">
        <f>IF($EN89="要是正",MAX($EP$14:EP88)+1,"")</f>
        <v/>
      </c>
      <c r="EQ89" s="128" t="str">
        <f t="shared" si="159"/>
        <v/>
      </c>
      <c r="ER89" s="127" t="str">
        <f t="shared" si="160"/>
        <v/>
      </c>
      <c r="ES89" s="122" t="str">
        <f t="shared" si="161"/>
        <v/>
      </c>
      <c r="ET89" s="122" t="str">
        <f t="shared" si="162"/>
        <v/>
      </c>
      <c r="EU89" s="126" t="str">
        <f t="shared" si="163"/>
        <v/>
      </c>
      <c r="EV89" s="125" t="str">
        <f t="shared" si="173"/>
        <v/>
      </c>
      <c r="EW89" s="123" t="str">
        <f t="shared" si="174"/>
        <v>0</v>
      </c>
      <c r="EX89" s="124" t="str">
        <f t="shared" si="164"/>
        <v/>
      </c>
      <c r="EY89" s="123" t="str">
        <f t="shared" si="175"/>
        <v>0</v>
      </c>
      <c r="EZ89" s="123" t="str">
        <f t="shared" si="176"/>
        <v>0</v>
      </c>
      <c r="FA89" s="122" t="str">
        <f t="shared" si="177"/>
        <v/>
      </c>
      <c r="FB89" s="125" t="str">
        <f t="shared" si="165"/>
        <v/>
      </c>
      <c r="FC89" s="123" t="str">
        <f t="shared" si="178"/>
        <v>0</v>
      </c>
      <c r="FD89" s="124" t="str">
        <f t="shared" si="166"/>
        <v/>
      </c>
      <c r="FE89" s="123" t="str">
        <f t="shared" si="179"/>
        <v>0</v>
      </c>
      <c r="FF89" s="123" t="str">
        <f t="shared" si="180"/>
        <v>0</v>
      </c>
      <c r="FG89" s="122" t="str">
        <f t="shared" si="181"/>
        <v/>
      </c>
      <c r="FH89" s="121"/>
      <c r="FI89" s="121"/>
      <c r="FJ89" s="620"/>
      <c r="FK89" s="130">
        <v>23</v>
      </c>
      <c r="FL89" s="130" t="s">
        <v>1634</v>
      </c>
      <c r="FM89" s="130" t="s">
        <v>1656</v>
      </c>
      <c r="FN89" s="130" t="s">
        <v>1657</v>
      </c>
      <c r="FP89" s="11"/>
      <c r="FQ89" s="429"/>
      <c r="FR89" s="430"/>
      <c r="FS89" s="429"/>
      <c r="FT89" s="430"/>
      <c r="FU89" s="429"/>
      <c r="FV89" s="11"/>
      <c r="FW89" s="11"/>
      <c r="FX89" s="11"/>
      <c r="FY89" s="11"/>
      <c r="FZ89" s="11"/>
      <c r="GA89" s="11"/>
      <c r="GB89" s="11"/>
      <c r="GC89" s="11"/>
      <c r="GD89" s="11"/>
      <c r="GF89" s="10" t="str">
        <f t="shared" si="182"/>
        <v/>
      </c>
      <c r="GG89" s="239" t="str">
        <f t="shared" si="167"/>
        <v/>
      </c>
      <c r="GH89" s="239" t="str">
        <f t="shared" si="168"/>
        <v/>
      </c>
      <c r="GI89" s="239" t="str">
        <f t="shared" si="169"/>
        <v/>
      </c>
      <c r="GJ89" s="239">
        <f t="shared" si="170"/>
        <v>0</v>
      </c>
      <c r="GK89" s="248" t="str">
        <f t="shared" si="171"/>
        <v/>
      </c>
      <c r="GL89" s="10" t="str">
        <f t="shared" si="183"/>
        <v/>
      </c>
      <c r="GM89" s="425" t="str">
        <f t="shared" si="184"/>
        <v/>
      </c>
      <c r="GN89" s="426" t="str">
        <f t="shared" si="172"/>
        <v>0</v>
      </c>
      <c r="GO89" s="427" t="str">
        <f t="shared" si="185"/>
        <v/>
      </c>
      <c r="GP89" s="426" t="str">
        <f t="shared" si="186"/>
        <v>0</v>
      </c>
      <c r="GQ89" s="428" t="str">
        <f t="shared" si="187"/>
        <v/>
      </c>
      <c r="GS89" s="411">
        <f t="shared" si="149"/>
        <v>0</v>
      </c>
      <c r="GT89" s="27"/>
      <c r="GU89" s="27"/>
      <c r="GV89" s="413"/>
      <c r="GW89" s="1114">
        <f t="shared" si="188"/>
        <v>0</v>
      </c>
    </row>
    <row r="90" spans="2:205" s="10" customFormat="1" ht="50.1" customHeight="1" x14ac:dyDescent="0.15">
      <c r="B90" s="111"/>
      <c r="C90" s="229"/>
      <c r="D90" s="229"/>
      <c r="E90" s="229"/>
      <c r="F90" s="229"/>
      <c r="G90" s="229"/>
      <c r="H90" s="229"/>
      <c r="J90" s="241"/>
      <c r="K90" s="242"/>
      <c r="L90" s="242"/>
      <c r="M90" s="2806"/>
      <c r="N90" s="2806"/>
      <c r="O90" s="2807"/>
      <c r="P90" s="2821"/>
      <c r="Q90" s="2822"/>
      <c r="R90" s="2822"/>
      <c r="S90" s="2822"/>
      <c r="T90" s="2822"/>
      <c r="U90" s="2822"/>
      <c r="V90" s="2822"/>
      <c r="W90" s="2822"/>
      <c r="X90" s="2822"/>
      <c r="Y90" s="2822"/>
      <c r="Z90" s="2822"/>
      <c r="AA90" s="2821"/>
      <c r="AB90" s="2822"/>
      <c r="AC90" s="2822"/>
      <c r="AD90" s="2822"/>
      <c r="AE90" s="2822"/>
      <c r="AF90" s="2822"/>
      <c r="AG90" s="2822"/>
      <c r="AH90" s="2822"/>
      <c r="AI90" s="2822"/>
      <c r="AJ90" s="2822"/>
      <c r="AK90" s="2822"/>
      <c r="AL90" s="2822"/>
      <c r="AM90" s="2822"/>
      <c r="AN90" s="2822"/>
      <c r="AO90" s="2822"/>
      <c r="AP90" s="2822"/>
      <c r="AQ90" s="2822"/>
      <c r="AR90" s="2822"/>
      <c r="AS90" s="2822"/>
      <c r="AT90" s="2822"/>
      <c r="AU90" s="2822"/>
      <c r="AV90" s="2822"/>
      <c r="AW90" s="2822"/>
      <c r="AX90" s="2822"/>
      <c r="AY90" s="2823"/>
      <c r="AZ90" s="2815"/>
      <c r="BA90" s="2815"/>
      <c r="BB90" s="2815"/>
      <c r="BC90" s="2815"/>
      <c r="BD90" s="2815"/>
      <c r="BE90" s="2815"/>
      <c r="BF90" s="2815"/>
      <c r="BG90" s="2815"/>
      <c r="BH90" s="2815"/>
      <c r="BI90" s="2815"/>
      <c r="BJ90" s="2815"/>
      <c r="BK90" s="2815"/>
      <c r="BL90" s="2781"/>
      <c r="BM90" s="2781"/>
      <c r="BN90" s="3125"/>
      <c r="BO90" s="3125"/>
      <c r="BP90" s="3125"/>
      <c r="BQ90" s="3125"/>
      <c r="BR90" s="3125"/>
      <c r="BS90" s="3125"/>
      <c r="BT90" s="3125"/>
      <c r="BU90" s="3125"/>
      <c r="BV90" s="3125"/>
      <c r="BW90" s="3125"/>
      <c r="BX90" s="3125"/>
      <c r="BY90" s="3125"/>
      <c r="BZ90" s="3125"/>
      <c r="CA90" s="3125"/>
      <c r="CB90" s="3125"/>
      <c r="CC90" s="3125"/>
      <c r="CD90" s="3125"/>
      <c r="CE90" s="3125"/>
      <c r="CF90" s="3125"/>
      <c r="CG90" s="3125"/>
      <c r="CH90" s="3125"/>
      <c r="CI90" s="3125"/>
      <c r="CJ90" s="3125"/>
      <c r="CK90" s="3125"/>
      <c r="CL90" s="3125"/>
      <c r="CM90" s="3036"/>
      <c r="CN90" s="3036"/>
      <c r="CO90" s="3036"/>
      <c r="CP90" s="3036"/>
      <c r="CQ90" s="3036"/>
      <c r="CR90" s="3036"/>
      <c r="CS90" s="3031"/>
      <c r="CT90" s="2790"/>
      <c r="CU90" s="2790"/>
      <c r="CV90" s="2783"/>
      <c r="CW90" s="2784"/>
      <c r="CX90" s="2784"/>
      <c r="CY90" s="2784"/>
      <c r="CZ90" s="2784"/>
      <c r="DA90" s="2784"/>
      <c r="DB90" s="2784"/>
      <c r="DC90" s="2784"/>
      <c r="DD90" s="2784"/>
      <c r="DE90" s="2784"/>
      <c r="DF90" s="2784"/>
      <c r="DG90" s="2784"/>
      <c r="DH90" s="2784"/>
      <c r="DI90" s="2784"/>
      <c r="DJ90" s="2784"/>
      <c r="DK90" s="2784"/>
      <c r="DL90" s="2784"/>
      <c r="DM90" s="2784"/>
      <c r="DN90" s="2784"/>
      <c r="DO90" s="2785"/>
      <c r="DP90"/>
      <c r="DQ90"/>
      <c r="DR90"/>
      <c r="DS90"/>
      <c r="DT90"/>
      <c r="DU90"/>
      <c r="DV90"/>
      <c r="DW90"/>
      <c r="DX90"/>
      <c r="DY90"/>
      <c r="DZ90"/>
      <c r="EA90"/>
      <c r="EB90"/>
      <c r="EC90"/>
      <c r="ED90"/>
      <c r="EE90"/>
      <c r="EF90" s="237"/>
      <c r="EG90" s="131">
        <f t="shared" si="151"/>
        <v>0</v>
      </c>
      <c r="EH90" s="131">
        <f t="shared" si="152"/>
        <v>0</v>
      </c>
      <c r="EI90" s="131">
        <f t="shared" si="153"/>
        <v>0</v>
      </c>
      <c r="EJ90" s="131">
        <f t="shared" si="154"/>
        <v>0</v>
      </c>
      <c r="EK90" s="10">
        <f t="shared" si="155"/>
        <v>0</v>
      </c>
      <c r="EL90" s="131">
        <f t="shared" si="156"/>
        <v>0</v>
      </c>
      <c r="EM90" s="130">
        <f t="shared" si="157"/>
        <v>0</v>
      </c>
      <c r="EN90" s="129" t="str">
        <f t="shared" si="158"/>
        <v/>
      </c>
      <c r="EO90" s="121" t="str">
        <f>IF($EN90="要是正",MAX($EO$14:EO89)+1,"")</f>
        <v/>
      </c>
      <c r="EP90" s="121" t="str">
        <f>IF($EN90="要是正",MAX($EP$14:EP89)+1,"")</f>
        <v/>
      </c>
      <c r="EQ90" s="128" t="str">
        <f t="shared" si="159"/>
        <v/>
      </c>
      <c r="ER90" s="127" t="str">
        <f t="shared" si="160"/>
        <v/>
      </c>
      <c r="ES90" s="122" t="str">
        <f t="shared" si="161"/>
        <v/>
      </c>
      <c r="ET90" s="122" t="str">
        <f t="shared" si="162"/>
        <v/>
      </c>
      <c r="EU90" s="126" t="str">
        <f t="shared" si="163"/>
        <v/>
      </c>
      <c r="EV90" s="125" t="str">
        <f t="shared" si="173"/>
        <v/>
      </c>
      <c r="EW90" s="123" t="str">
        <f t="shared" si="174"/>
        <v>0</v>
      </c>
      <c r="EX90" s="124" t="str">
        <f t="shared" si="164"/>
        <v/>
      </c>
      <c r="EY90" s="123" t="str">
        <f t="shared" si="175"/>
        <v>0</v>
      </c>
      <c r="EZ90" s="123" t="str">
        <f t="shared" si="176"/>
        <v>0</v>
      </c>
      <c r="FA90" s="122" t="str">
        <f t="shared" si="177"/>
        <v/>
      </c>
      <c r="FB90" s="125" t="str">
        <f t="shared" si="165"/>
        <v/>
      </c>
      <c r="FC90" s="123" t="str">
        <f t="shared" si="178"/>
        <v>0</v>
      </c>
      <c r="FD90" s="124" t="str">
        <f t="shared" si="166"/>
        <v/>
      </c>
      <c r="FE90" s="123" t="str">
        <f t="shared" si="179"/>
        <v>0</v>
      </c>
      <c r="FF90" s="123" t="str">
        <f t="shared" si="180"/>
        <v>0</v>
      </c>
      <c r="FG90" s="122" t="str">
        <f t="shared" si="181"/>
        <v/>
      </c>
      <c r="FH90" s="121"/>
      <c r="FI90" s="121"/>
      <c r="FJ90" s="620"/>
      <c r="FK90" s="130">
        <v>24</v>
      </c>
      <c r="FL90" s="130" t="s">
        <v>1637</v>
      </c>
      <c r="FM90" s="130" t="s">
        <v>1658</v>
      </c>
      <c r="FN90" s="130" t="s">
        <v>1659</v>
      </c>
      <c r="FP90" s="11"/>
      <c r="FQ90" s="429"/>
      <c r="FR90" s="430"/>
      <c r="FS90" s="429"/>
      <c r="FT90" s="430"/>
      <c r="FU90" s="429"/>
      <c r="FV90" s="11"/>
      <c r="FW90" s="11"/>
      <c r="FX90" s="11"/>
      <c r="FY90" s="11"/>
      <c r="FZ90" s="11"/>
      <c r="GA90" s="11"/>
      <c r="GB90" s="11"/>
      <c r="GC90" s="11"/>
      <c r="GD90" s="11"/>
      <c r="GF90" s="10" t="str">
        <f t="shared" si="182"/>
        <v/>
      </c>
      <c r="GG90" s="239" t="str">
        <f t="shared" si="167"/>
        <v/>
      </c>
      <c r="GH90" s="239" t="str">
        <f t="shared" si="168"/>
        <v/>
      </c>
      <c r="GI90" s="239" t="str">
        <f t="shared" si="169"/>
        <v/>
      </c>
      <c r="GJ90" s="239">
        <f t="shared" si="170"/>
        <v>0</v>
      </c>
      <c r="GK90" s="248" t="str">
        <f t="shared" si="171"/>
        <v/>
      </c>
      <c r="GL90" s="10" t="str">
        <f t="shared" si="183"/>
        <v/>
      </c>
      <c r="GM90" s="425" t="str">
        <f t="shared" si="184"/>
        <v/>
      </c>
      <c r="GN90" s="426" t="str">
        <f t="shared" si="172"/>
        <v>0</v>
      </c>
      <c r="GO90" s="427" t="str">
        <f t="shared" si="185"/>
        <v/>
      </c>
      <c r="GP90" s="426" t="str">
        <f t="shared" si="186"/>
        <v>0</v>
      </c>
      <c r="GQ90" s="428" t="str">
        <f t="shared" si="187"/>
        <v/>
      </c>
      <c r="GS90" s="411">
        <f t="shared" si="149"/>
        <v>0</v>
      </c>
      <c r="GT90" s="27"/>
      <c r="GU90" s="27"/>
      <c r="GV90" s="413"/>
      <c r="GW90" s="1114">
        <f t="shared" si="188"/>
        <v>0</v>
      </c>
    </row>
    <row r="91" spans="2:205" s="10" customFormat="1" ht="50.1" customHeight="1" x14ac:dyDescent="0.15">
      <c r="B91" s="111"/>
      <c r="C91" s="229"/>
      <c r="D91" s="229"/>
      <c r="E91" s="229"/>
      <c r="F91" s="229"/>
      <c r="G91" s="229"/>
      <c r="H91" s="229"/>
      <c r="J91" s="241"/>
      <c r="K91" s="242"/>
      <c r="L91" s="242"/>
      <c r="M91" s="2806"/>
      <c r="N91" s="2806"/>
      <c r="O91" s="2807"/>
      <c r="P91" s="2821"/>
      <c r="Q91" s="2822"/>
      <c r="R91" s="2822"/>
      <c r="S91" s="2822"/>
      <c r="T91" s="2822"/>
      <c r="U91" s="2822"/>
      <c r="V91" s="2822"/>
      <c r="W91" s="2822"/>
      <c r="X91" s="2822"/>
      <c r="Y91" s="2822"/>
      <c r="Z91" s="2822"/>
      <c r="AA91" s="2821"/>
      <c r="AB91" s="2822"/>
      <c r="AC91" s="2822"/>
      <c r="AD91" s="2822"/>
      <c r="AE91" s="2822"/>
      <c r="AF91" s="2822"/>
      <c r="AG91" s="2822"/>
      <c r="AH91" s="2822"/>
      <c r="AI91" s="2822"/>
      <c r="AJ91" s="2822"/>
      <c r="AK91" s="2822"/>
      <c r="AL91" s="2822"/>
      <c r="AM91" s="2822"/>
      <c r="AN91" s="2822"/>
      <c r="AO91" s="2822"/>
      <c r="AP91" s="2822"/>
      <c r="AQ91" s="2822"/>
      <c r="AR91" s="2822"/>
      <c r="AS91" s="2822"/>
      <c r="AT91" s="2822"/>
      <c r="AU91" s="2822"/>
      <c r="AV91" s="2822"/>
      <c r="AW91" s="2822"/>
      <c r="AX91" s="2822"/>
      <c r="AY91" s="2823"/>
      <c r="AZ91" s="2815"/>
      <c r="BA91" s="2815"/>
      <c r="BB91" s="2815"/>
      <c r="BC91" s="2815"/>
      <c r="BD91" s="2815"/>
      <c r="BE91" s="2815"/>
      <c r="BF91" s="2815"/>
      <c r="BG91" s="2815"/>
      <c r="BH91" s="2815"/>
      <c r="BI91" s="2815"/>
      <c r="BJ91" s="2815"/>
      <c r="BK91" s="2815"/>
      <c r="BL91" s="2781"/>
      <c r="BM91" s="2781"/>
      <c r="BN91" s="3125"/>
      <c r="BO91" s="3125"/>
      <c r="BP91" s="3125"/>
      <c r="BQ91" s="3125"/>
      <c r="BR91" s="3125"/>
      <c r="BS91" s="3125"/>
      <c r="BT91" s="3125"/>
      <c r="BU91" s="3125"/>
      <c r="BV91" s="3125"/>
      <c r="BW91" s="3125"/>
      <c r="BX91" s="3125"/>
      <c r="BY91" s="3125"/>
      <c r="BZ91" s="3125"/>
      <c r="CA91" s="3125"/>
      <c r="CB91" s="3125"/>
      <c r="CC91" s="3125"/>
      <c r="CD91" s="3125"/>
      <c r="CE91" s="3125"/>
      <c r="CF91" s="3125"/>
      <c r="CG91" s="3125"/>
      <c r="CH91" s="3125"/>
      <c r="CI91" s="3125"/>
      <c r="CJ91" s="3125"/>
      <c r="CK91" s="3125"/>
      <c r="CL91" s="3125"/>
      <c r="CM91" s="3036"/>
      <c r="CN91" s="3036"/>
      <c r="CO91" s="3036"/>
      <c r="CP91" s="3036"/>
      <c r="CQ91" s="3036"/>
      <c r="CR91" s="3036"/>
      <c r="CS91" s="3031"/>
      <c r="CT91" s="2790"/>
      <c r="CU91" s="2790"/>
      <c r="CV91" s="2783"/>
      <c r="CW91" s="2784"/>
      <c r="CX91" s="2784"/>
      <c r="CY91" s="2784"/>
      <c r="CZ91" s="2784"/>
      <c r="DA91" s="2784"/>
      <c r="DB91" s="2784"/>
      <c r="DC91" s="2784"/>
      <c r="DD91" s="2784"/>
      <c r="DE91" s="2784"/>
      <c r="DF91" s="2784"/>
      <c r="DG91" s="2784"/>
      <c r="DH91" s="2784"/>
      <c r="DI91" s="2784"/>
      <c r="DJ91" s="2784"/>
      <c r="DK91" s="2784"/>
      <c r="DL91" s="2784"/>
      <c r="DM91" s="2784"/>
      <c r="DN91" s="2784"/>
      <c r="DO91" s="2785"/>
      <c r="DP91"/>
      <c r="DQ91"/>
      <c r="DR91"/>
      <c r="DS91"/>
      <c r="DT91"/>
      <c r="DU91"/>
      <c r="DV91"/>
      <c r="DW91"/>
      <c r="DX91"/>
      <c r="DY91"/>
      <c r="DZ91"/>
      <c r="EA91"/>
      <c r="EB91"/>
      <c r="EC91"/>
      <c r="ED91"/>
      <c r="EE91"/>
      <c r="EF91" s="237"/>
      <c r="EG91" s="131">
        <f t="shared" si="151"/>
        <v>0</v>
      </c>
      <c r="EH91" s="131">
        <f t="shared" si="152"/>
        <v>0</v>
      </c>
      <c r="EI91" s="131">
        <f t="shared" si="153"/>
        <v>0</v>
      </c>
      <c r="EJ91" s="131">
        <f t="shared" si="154"/>
        <v>0</v>
      </c>
      <c r="EK91" s="10">
        <f t="shared" si="155"/>
        <v>0</v>
      </c>
      <c r="EL91" s="131">
        <f t="shared" si="156"/>
        <v>0</v>
      </c>
      <c r="EM91" s="130">
        <f t="shared" si="157"/>
        <v>0</v>
      </c>
      <c r="EN91" s="129" t="str">
        <f t="shared" si="158"/>
        <v/>
      </c>
      <c r="EO91" s="121" t="str">
        <f>IF($EN91="要是正",MAX($EO$14:EO90)+1,"")</f>
        <v/>
      </c>
      <c r="EP91" s="121" t="str">
        <f>IF($EN91="要是正",MAX($EP$14:EP90)+1,"")</f>
        <v/>
      </c>
      <c r="EQ91" s="128" t="str">
        <f t="shared" si="159"/>
        <v/>
      </c>
      <c r="ER91" s="127" t="str">
        <f t="shared" si="160"/>
        <v/>
      </c>
      <c r="ES91" s="122" t="str">
        <f t="shared" si="161"/>
        <v/>
      </c>
      <c r="ET91" s="122" t="str">
        <f t="shared" si="162"/>
        <v/>
      </c>
      <c r="EU91" s="126" t="str">
        <f t="shared" si="163"/>
        <v/>
      </c>
      <c r="EV91" s="125" t="str">
        <f t="shared" si="173"/>
        <v/>
      </c>
      <c r="EW91" s="123" t="str">
        <f t="shared" si="174"/>
        <v>0</v>
      </c>
      <c r="EX91" s="124" t="str">
        <f t="shared" si="164"/>
        <v/>
      </c>
      <c r="EY91" s="123" t="str">
        <f t="shared" si="175"/>
        <v>0</v>
      </c>
      <c r="EZ91" s="123" t="str">
        <f t="shared" si="176"/>
        <v>0</v>
      </c>
      <c r="FA91" s="122" t="str">
        <f t="shared" si="177"/>
        <v/>
      </c>
      <c r="FB91" s="125" t="str">
        <f t="shared" si="165"/>
        <v/>
      </c>
      <c r="FC91" s="123" t="str">
        <f t="shared" si="178"/>
        <v>0</v>
      </c>
      <c r="FD91" s="124" t="str">
        <f t="shared" si="166"/>
        <v/>
      </c>
      <c r="FE91" s="123" t="str">
        <f t="shared" si="179"/>
        <v>0</v>
      </c>
      <c r="FF91" s="123" t="str">
        <f t="shared" si="180"/>
        <v>0</v>
      </c>
      <c r="FG91" s="122" t="str">
        <f t="shared" si="181"/>
        <v/>
      </c>
      <c r="FH91" s="121"/>
      <c r="FI91" s="121"/>
      <c r="FJ91" s="620"/>
      <c r="FK91" s="130">
        <v>25</v>
      </c>
      <c r="FL91" s="130" t="s">
        <v>1640</v>
      </c>
      <c r="FM91" s="130" t="s">
        <v>1660</v>
      </c>
      <c r="FN91" s="130" t="s">
        <v>1661</v>
      </c>
      <c r="FP91" s="11"/>
      <c r="FQ91" s="429"/>
      <c r="FR91" s="430"/>
      <c r="FS91" s="429"/>
      <c r="FT91" s="430"/>
      <c r="FU91" s="429"/>
      <c r="FV91" s="11"/>
      <c r="FW91" s="11"/>
      <c r="FX91" s="11"/>
      <c r="FY91" s="11"/>
      <c r="FZ91" s="11"/>
      <c r="GA91" s="11"/>
      <c r="GB91" s="11"/>
      <c r="GC91" s="11"/>
      <c r="GD91" s="11"/>
      <c r="GF91" s="10" t="str">
        <f t="shared" si="182"/>
        <v/>
      </c>
      <c r="GG91" s="239" t="str">
        <f t="shared" si="167"/>
        <v/>
      </c>
      <c r="GH91" s="239" t="str">
        <f t="shared" si="168"/>
        <v/>
      </c>
      <c r="GI91" s="239" t="str">
        <f t="shared" si="169"/>
        <v/>
      </c>
      <c r="GJ91" s="239">
        <f t="shared" si="170"/>
        <v>0</v>
      </c>
      <c r="GK91" s="248" t="str">
        <f t="shared" si="171"/>
        <v/>
      </c>
      <c r="GL91" s="10" t="str">
        <f t="shared" si="183"/>
        <v/>
      </c>
      <c r="GM91" s="425" t="str">
        <f t="shared" si="184"/>
        <v/>
      </c>
      <c r="GN91" s="426" t="str">
        <f t="shared" si="172"/>
        <v>0</v>
      </c>
      <c r="GO91" s="427" t="str">
        <f t="shared" si="185"/>
        <v/>
      </c>
      <c r="GP91" s="426" t="str">
        <f t="shared" si="186"/>
        <v>0</v>
      </c>
      <c r="GQ91" s="428" t="str">
        <f t="shared" si="187"/>
        <v/>
      </c>
      <c r="GS91" s="411">
        <f t="shared" si="149"/>
        <v>0</v>
      </c>
      <c r="GT91" s="27"/>
      <c r="GU91" s="27"/>
      <c r="GV91" s="413"/>
      <c r="GW91" s="1114">
        <f t="shared" si="188"/>
        <v>0</v>
      </c>
    </row>
    <row r="92" spans="2:205" s="10" customFormat="1" ht="50.1" customHeight="1" x14ac:dyDescent="0.15">
      <c r="B92" s="111"/>
      <c r="C92" s="229"/>
      <c r="D92" s="229"/>
      <c r="E92" s="229"/>
      <c r="F92" s="229"/>
      <c r="G92" s="229"/>
      <c r="H92" s="229"/>
      <c r="J92" s="241"/>
      <c r="K92" s="242"/>
      <c r="L92" s="242"/>
      <c r="M92" s="2806"/>
      <c r="N92" s="2806"/>
      <c r="O92" s="2807"/>
      <c r="P92" s="2821"/>
      <c r="Q92" s="2822"/>
      <c r="R92" s="2822"/>
      <c r="S92" s="2822"/>
      <c r="T92" s="2822"/>
      <c r="U92" s="2822"/>
      <c r="V92" s="2822"/>
      <c r="W92" s="2822"/>
      <c r="X92" s="2822"/>
      <c r="Y92" s="2822"/>
      <c r="Z92" s="2822"/>
      <c r="AA92" s="2821"/>
      <c r="AB92" s="2822"/>
      <c r="AC92" s="2822"/>
      <c r="AD92" s="2822"/>
      <c r="AE92" s="2822"/>
      <c r="AF92" s="2822"/>
      <c r="AG92" s="2822"/>
      <c r="AH92" s="2822"/>
      <c r="AI92" s="2822"/>
      <c r="AJ92" s="2822"/>
      <c r="AK92" s="2822"/>
      <c r="AL92" s="2822"/>
      <c r="AM92" s="2822"/>
      <c r="AN92" s="2822"/>
      <c r="AO92" s="2822"/>
      <c r="AP92" s="2822"/>
      <c r="AQ92" s="2822"/>
      <c r="AR92" s="2822"/>
      <c r="AS92" s="2822"/>
      <c r="AT92" s="2822"/>
      <c r="AU92" s="2822"/>
      <c r="AV92" s="2822"/>
      <c r="AW92" s="2822"/>
      <c r="AX92" s="2822"/>
      <c r="AY92" s="2823"/>
      <c r="AZ92" s="2815"/>
      <c r="BA92" s="2815"/>
      <c r="BB92" s="2815"/>
      <c r="BC92" s="2815"/>
      <c r="BD92" s="2815"/>
      <c r="BE92" s="2815"/>
      <c r="BF92" s="2815"/>
      <c r="BG92" s="2815"/>
      <c r="BH92" s="2815"/>
      <c r="BI92" s="2815"/>
      <c r="BJ92" s="2815"/>
      <c r="BK92" s="2815"/>
      <c r="BL92" s="2781"/>
      <c r="BM92" s="2781"/>
      <c r="BN92" s="3125"/>
      <c r="BO92" s="3125"/>
      <c r="BP92" s="3125"/>
      <c r="BQ92" s="3125"/>
      <c r="BR92" s="3125"/>
      <c r="BS92" s="3125"/>
      <c r="BT92" s="3125"/>
      <c r="BU92" s="3125"/>
      <c r="BV92" s="3125"/>
      <c r="BW92" s="3125"/>
      <c r="BX92" s="3125"/>
      <c r="BY92" s="3125"/>
      <c r="BZ92" s="3125"/>
      <c r="CA92" s="3125"/>
      <c r="CB92" s="3125"/>
      <c r="CC92" s="3125"/>
      <c r="CD92" s="3125"/>
      <c r="CE92" s="3125"/>
      <c r="CF92" s="3125"/>
      <c r="CG92" s="3125"/>
      <c r="CH92" s="3125"/>
      <c r="CI92" s="3125"/>
      <c r="CJ92" s="3125"/>
      <c r="CK92" s="3125"/>
      <c r="CL92" s="3125"/>
      <c r="CM92" s="3036"/>
      <c r="CN92" s="3036"/>
      <c r="CO92" s="3036"/>
      <c r="CP92" s="3036"/>
      <c r="CQ92" s="3036"/>
      <c r="CR92" s="3036"/>
      <c r="CS92" s="3031"/>
      <c r="CT92" s="2790"/>
      <c r="CU92" s="2790"/>
      <c r="CV92" s="2783"/>
      <c r="CW92" s="2784"/>
      <c r="CX92" s="2784"/>
      <c r="CY92" s="2784"/>
      <c r="CZ92" s="2784"/>
      <c r="DA92" s="2784"/>
      <c r="DB92" s="2784"/>
      <c r="DC92" s="2784"/>
      <c r="DD92" s="2784"/>
      <c r="DE92" s="2784"/>
      <c r="DF92" s="2784"/>
      <c r="DG92" s="2784"/>
      <c r="DH92" s="2784"/>
      <c r="DI92" s="2784"/>
      <c r="DJ92" s="2784"/>
      <c r="DK92" s="2784"/>
      <c r="DL92" s="2784"/>
      <c r="DM92" s="2784"/>
      <c r="DN92" s="2784"/>
      <c r="DO92" s="2785"/>
      <c r="DP92"/>
      <c r="DQ92"/>
      <c r="DR92"/>
      <c r="DS92"/>
      <c r="DT92"/>
      <c r="DU92"/>
      <c r="DV92"/>
      <c r="DW92"/>
      <c r="DX92"/>
      <c r="DY92"/>
      <c r="DZ92"/>
      <c r="EA92"/>
      <c r="EB92"/>
      <c r="EC92"/>
      <c r="ED92"/>
      <c r="EE92"/>
      <c r="EF92" s="237"/>
      <c r="EG92" s="131">
        <f t="shared" si="151"/>
        <v>0</v>
      </c>
      <c r="EH92" s="131">
        <f t="shared" si="152"/>
        <v>0</v>
      </c>
      <c r="EI92" s="131">
        <f t="shared" si="153"/>
        <v>0</v>
      </c>
      <c r="EJ92" s="131">
        <f t="shared" si="154"/>
        <v>0</v>
      </c>
      <c r="EK92" s="10">
        <f t="shared" si="155"/>
        <v>0</v>
      </c>
      <c r="EL92" s="131">
        <f t="shared" si="156"/>
        <v>0</v>
      </c>
      <c r="EM92" s="130">
        <f t="shared" si="157"/>
        <v>0</v>
      </c>
      <c r="EN92" s="129" t="str">
        <f t="shared" si="158"/>
        <v/>
      </c>
      <c r="EO92" s="121" t="str">
        <f>IF($EN92="要是正",MAX($EO$14:EO91)+1,"")</f>
        <v/>
      </c>
      <c r="EP92" s="121" t="str">
        <f>IF($EN92="要是正",MAX($EP$14:EP91)+1,"")</f>
        <v/>
      </c>
      <c r="EQ92" s="128" t="str">
        <f t="shared" si="159"/>
        <v/>
      </c>
      <c r="ER92" s="127" t="str">
        <f t="shared" si="160"/>
        <v/>
      </c>
      <c r="ES92" s="122" t="str">
        <f t="shared" si="161"/>
        <v/>
      </c>
      <c r="ET92" s="122" t="str">
        <f t="shared" si="162"/>
        <v/>
      </c>
      <c r="EU92" s="126" t="str">
        <f t="shared" si="163"/>
        <v/>
      </c>
      <c r="EV92" s="125" t="str">
        <f t="shared" si="173"/>
        <v/>
      </c>
      <c r="EW92" s="123" t="str">
        <f t="shared" si="174"/>
        <v>0</v>
      </c>
      <c r="EX92" s="124" t="str">
        <f t="shared" si="164"/>
        <v/>
      </c>
      <c r="EY92" s="123" t="str">
        <f t="shared" si="175"/>
        <v>0</v>
      </c>
      <c r="EZ92" s="123" t="str">
        <f t="shared" si="176"/>
        <v>0</v>
      </c>
      <c r="FA92" s="122" t="str">
        <f t="shared" si="177"/>
        <v/>
      </c>
      <c r="FB92" s="125" t="str">
        <f t="shared" si="165"/>
        <v/>
      </c>
      <c r="FC92" s="123" t="str">
        <f t="shared" si="178"/>
        <v>0</v>
      </c>
      <c r="FD92" s="124" t="str">
        <f t="shared" si="166"/>
        <v/>
      </c>
      <c r="FE92" s="123" t="str">
        <f t="shared" si="179"/>
        <v>0</v>
      </c>
      <c r="FF92" s="123" t="str">
        <f t="shared" si="180"/>
        <v>0</v>
      </c>
      <c r="FG92" s="122" t="str">
        <f t="shared" si="181"/>
        <v/>
      </c>
      <c r="FH92" s="121"/>
      <c r="FI92" s="121"/>
      <c r="FJ92" s="620"/>
      <c r="FK92" s="130">
        <v>26</v>
      </c>
      <c r="FL92" s="130" t="s">
        <v>1643</v>
      </c>
      <c r="FM92" s="130" t="s">
        <v>1662</v>
      </c>
      <c r="FN92" s="130" t="s">
        <v>1663</v>
      </c>
      <c r="FP92" s="11"/>
      <c r="FQ92" s="429"/>
      <c r="FR92" s="430"/>
      <c r="FS92" s="429"/>
      <c r="FT92" s="430"/>
      <c r="FU92" s="429"/>
      <c r="FV92" s="11"/>
      <c r="FW92" s="11"/>
      <c r="FX92" s="11"/>
      <c r="FY92" s="11"/>
      <c r="FZ92" s="11"/>
      <c r="GA92" s="11"/>
      <c r="GB92" s="11"/>
      <c r="GC92" s="11"/>
      <c r="GD92" s="11"/>
      <c r="GF92" s="10" t="str">
        <f t="shared" si="182"/>
        <v/>
      </c>
      <c r="GG92" s="239" t="str">
        <f t="shared" si="167"/>
        <v/>
      </c>
      <c r="GH92" s="239" t="str">
        <f t="shared" si="168"/>
        <v/>
      </c>
      <c r="GI92" s="239" t="str">
        <f t="shared" si="169"/>
        <v/>
      </c>
      <c r="GJ92" s="239">
        <f t="shared" si="170"/>
        <v>0</v>
      </c>
      <c r="GK92" s="248" t="str">
        <f t="shared" si="171"/>
        <v/>
      </c>
      <c r="GL92" s="10" t="str">
        <f t="shared" si="183"/>
        <v/>
      </c>
      <c r="GM92" s="425" t="str">
        <f t="shared" si="184"/>
        <v/>
      </c>
      <c r="GN92" s="426" t="str">
        <f t="shared" si="172"/>
        <v>0</v>
      </c>
      <c r="GO92" s="427" t="str">
        <f t="shared" si="185"/>
        <v/>
      </c>
      <c r="GP92" s="426" t="str">
        <f t="shared" si="186"/>
        <v>0</v>
      </c>
      <c r="GQ92" s="428" t="str">
        <f t="shared" si="187"/>
        <v/>
      </c>
      <c r="GS92" s="411">
        <f t="shared" si="149"/>
        <v>0</v>
      </c>
      <c r="GT92" s="27"/>
      <c r="GU92" s="27"/>
      <c r="GV92" s="413"/>
      <c r="GW92" s="1114">
        <f t="shared" si="188"/>
        <v>0</v>
      </c>
    </row>
    <row r="93" spans="2:205" s="10" customFormat="1" ht="50.1" hidden="1" customHeight="1" x14ac:dyDescent="0.15">
      <c r="B93" s="111"/>
      <c r="C93" s="229"/>
      <c r="D93" s="229"/>
      <c r="E93" s="229"/>
      <c r="F93" s="229"/>
      <c r="G93" s="229"/>
      <c r="H93" s="229"/>
      <c r="J93" s="241"/>
      <c r="K93" s="242"/>
      <c r="L93" s="242"/>
      <c r="M93" s="2806"/>
      <c r="N93" s="2806"/>
      <c r="O93" s="2807"/>
      <c r="P93" s="2821"/>
      <c r="Q93" s="2822"/>
      <c r="R93" s="2822"/>
      <c r="S93" s="2822"/>
      <c r="T93" s="2822"/>
      <c r="U93" s="2822"/>
      <c r="V93" s="2822"/>
      <c r="W93" s="2822"/>
      <c r="X93" s="2822"/>
      <c r="Y93" s="2822"/>
      <c r="Z93" s="2822"/>
      <c r="AA93" s="2821"/>
      <c r="AB93" s="2822"/>
      <c r="AC93" s="2822"/>
      <c r="AD93" s="2822"/>
      <c r="AE93" s="2822"/>
      <c r="AF93" s="2822"/>
      <c r="AG93" s="2822"/>
      <c r="AH93" s="2822"/>
      <c r="AI93" s="2822"/>
      <c r="AJ93" s="2822"/>
      <c r="AK93" s="2822"/>
      <c r="AL93" s="2822"/>
      <c r="AM93" s="2822"/>
      <c r="AN93" s="2822"/>
      <c r="AO93" s="2822"/>
      <c r="AP93" s="2822"/>
      <c r="AQ93" s="2822"/>
      <c r="AR93" s="2822"/>
      <c r="AS93" s="2822"/>
      <c r="AT93" s="2822"/>
      <c r="AU93" s="2822"/>
      <c r="AV93" s="2822"/>
      <c r="AW93" s="2822"/>
      <c r="AX93" s="2822"/>
      <c r="AY93" s="2823"/>
      <c r="AZ93" s="2815"/>
      <c r="BA93" s="2815"/>
      <c r="BB93" s="2815"/>
      <c r="BC93" s="2815"/>
      <c r="BD93" s="2815"/>
      <c r="BE93" s="2815"/>
      <c r="BF93" s="2815"/>
      <c r="BG93" s="2815"/>
      <c r="BH93" s="2815"/>
      <c r="BI93" s="2815"/>
      <c r="BJ93" s="2815"/>
      <c r="BK93" s="2815"/>
      <c r="BL93" s="2781"/>
      <c r="BM93" s="2781"/>
      <c r="BN93" s="3125"/>
      <c r="BO93" s="3125"/>
      <c r="BP93" s="3125"/>
      <c r="BQ93" s="3125"/>
      <c r="BR93" s="3125"/>
      <c r="BS93" s="3125"/>
      <c r="BT93" s="3125"/>
      <c r="BU93" s="3125"/>
      <c r="BV93" s="3125"/>
      <c r="BW93" s="3125"/>
      <c r="BX93" s="3125"/>
      <c r="BY93" s="3125"/>
      <c r="BZ93" s="3125"/>
      <c r="CA93" s="3125"/>
      <c r="CB93" s="3125"/>
      <c r="CC93" s="3125"/>
      <c r="CD93" s="3125"/>
      <c r="CE93" s="3125"/>
      <c r="CF93" s="3125"/>
      <c r="CG93" s="3125"/>
      <c r="CH93" s="3125"/>
      <c r="CI93" s="3125"/>
      <c r="CJ93" s="3125"/>
      <c r="CK93" s="3125"/>
      <c r="CL93" s="3125"/>
      <c r="CM93" s="3036"/>
      <c r="CN93" s="3036"/>
      <c r="CO93" s="3036"/>
      <c r="CP93" s="3036"/>
      <c r="CQ93" s="3036"/>
      <c r="CR93" s="3036"/>
      <c r="CS93" s="3031"/>
      <c r="CT93" s="2790"/>
      <c r="CU93" s="2790"/>
      <c r="CV93" s="2783"/>
      <c r="CW93" s="2784"/>
      <c r="CX93" s="2784"/>
      <c r="CY93" s="2784"/>
      <c r="CZ93" s="2784"/>
      <c r="DA93" s="2784"/>
      <c r="DB93" s="2784"/>
      <c r="DC93" s="2784"/>
      <c r="DD93" s="2784"/>
      <c r="DE93" s="2784"/>
      <c r="DF93" s="2784"/>
      <c r="DG93" s="2784"/>
      <c r="DH93" s="2784"/>
      <c r="DI93" s="2784"/>
      <c r="DJ93" s="2784"/>
      <c r="DK93" s="2784"/>
      <c r="DL93" s="2784"/>
      <c r="DM93" s="2784"/>
      <c r="DN93" s="2784"/>
      <c r="DO93" s="2785"/>
      <c r="DP93"/>
      <c r="DQ93"/>
      <c r="DR93"/>
      <c r="DS93"/>
      <c r="DT93"/>
      <c r="DU93"/>
      <c r="DV93"/>
      <c r="DW93"/>
      <c r="DX93"/>
      <c r="DY93"/>
      <c r="DZ93"/>
      <c r="EA93"/>
      <c r="EB93"/>
      <c r="EC93"/>
      <c r="ED93"/>
      <c r="EE93"/>
      <c r="EF93" s="237"/>
      <c r="EG93" s="131">
        <f t="shared" si="151"/>
        <v>0</v>
      </c>
      <c r="EH93" s="131">
        <f t="shared" si="152"/>
        <v>0</v>
      </c>
      <c r="EI93" s="131">
        <f t="shared" si="153"/>
        <v>0</v>
      </c>
      <c r="EJ93" s="131">
        <f t="shared" si="154"/>
        <v>0</v>
      </c>
      <c r="EK93" s="10">
        <f t="shared" si="155"/>
        <v>0</v>
      </c>
      <c r="EL93" s="131">
        <f t="shared" si="156"/>
        <v>0</v>
      </c>
      <c r="EM93" s="130">
        <f t="shared" si="157"/>
        <v>0</v>
      </c>
      <c r="EN93" s="129" t="str">
        <f t="shared" si="158"/>
        <v/>
      </c>
      <c r="EO93" s="121" t="str">
        <f>IF($EN93="要是正",MAX($EO$14:EO92)+1,"")</f>
        <v/>
      </c>
      <c r="EP93" s="121" t="str">
        <f>IF($EN93="要是正",MAX($EP$14:EP92)+1,"")</f>
        <v/>
      </c>
      <c r="EQ93" s="128" t="str">
        <f t="shared" si="159"/>
        <v/>
      </c>
      <c r="ER93" s="127" t="str">
        <f t="shared" si="160"/>
        <v/>
      </c>
      <c r="ES93" s="122" t="str">
        <f t="shared" si="161"/>
        <v/>
      </c>
      <c r="ET93" s="122" t="str">
        <f t="shared" si="162"/>
        <v/>
      </c>
      <c r="EU93" s="126" t="str">
        <f t="shared" si="163"/>
        <v/>
      </c>
      <c r="EV93" s="125" t="str">
        <f t="shared" si="173"/>
        <v/>
      </c>
      <c r="EW93" s="123" t="str">
        <f t="shared" si="174"/>
        <v>0</v>
      </c>
      <c r="EX93" s="124" t="str">
        <f t="shared" si="164"/>
        <v/>
      </c>
      <c r="EY93" s="123" t="str">
        <f t="shared" si="175"/>
        <v>0</v>
      </c>
      <c r="EZ93" s="123" t="str">
        <f t="shared" si="176"/>
        <v>0</v>
      </c>
      <c r="FA93" s="122" t="str">
        <f t="shared" si="177"/>
        <v/>
      </c>
      <c r="FB93" s="125" t="str">
        <f t="shared" si="165"/>
        <v/>
      </c>
      <c r="FC93" s="123" t="str">
        <f t="shared" si="178"/>
        <v>0</v>
      </c>
      <c r="FD93" s="124" t="str">
        <f t="shared" si="166"/>
        <v/>
      </c>
      <c r="FE93" s="123" t="str">
        <f t="shared" si="179"/>
        <v>0</v>
      </c>
      <c r="FF93" s="123" t="str">
        <f t="shared" si="180"/>
        <v>0</v>
      </c>
      <c r="FG93" s="122" t="str">
        <f t="shared" si="181"/>
        <v/>
      </c>
      <c r="FH93" s="121"/>
      <c r="FI93" s="121"/>
      <c r="FJ93" s="620"/>
      <c r="FK93" s="130">
        <v>27</v>
      </c>
      <c r="FL93" s="130" t="s">
        <v>1664</v>
      </c>
      <c r="FM93" s="130" t="s">
        <v>1665</v>
      </c>
      <c r="FN93" s="130" t="s">
        <v>1666</v>
      </c>
      <c r="FP93" s="11"/>
      <c r="FQ93" s="429"/>
      <c r="FR93" s="430"/>
      <c r="FS93" s="429"/>
      <c r="FT93" s="430"/>
      <c r="FU93" s="429"/>
      <c r="FV93" s="11"/>
      <c r="FW93" s="11"/>
      <c r="FX93" s="11"/>
      <c r="FY93" s="11"/>
      <c r="FZ93" s="11"/>
      <c r="GA93" s="11"/>
      <c r="GB93" s="11"/>
      <c r="GC93" s="11"/>
      <c r="GD93" s="11"/>
      <c r="GF93" s="10" t="str">
        <f t="shared" si="182"/>
        <v/>
      </c>
      <c r="GG93" s="239" t="str">
        <f t="shared" si="167"/>
        <v/>
      </c>
      <c r="GH93" s="239" t="str">
        <f t="shared" ref="GH93:GH106" si="189">IF(OR($AZ93="×要是正（既存不適格以外）",$AZ93="△既存不適格"),"○","")</f>
        <v/>
      </c>
      <c r="GI93" s="239" t="str">
        <f t="shared" ref="GI93:GI106" si="190">IF($AZ93="△既存不適格","○","")</f>
        <v/>
      </c>
      <c r="GJ93" s="239">
        <f t="shared" si="170"/>
        <v>0</v>
      </c>
      <c r="GK93" s="248" t="str">
        <f t="shared" si="171"/>
        <v/>
      </c>
      <c r="GL93" s="10" t="str">
        <f t="shared" si="183"/>
        <v/>
      </c>
      <c r="GM93" s="425" t="str">
        <f t="shared" si="184"/>
        <v/>
      </c>
      <c r="GN93" s="426" t="str">
        <f t="shared" si="172"/>
        <v>0</v>
      </c>
      <c r="GO93" s="427" t="str">
        <f t="shared" si="185"/>
        <v/>
      </c>
      <c r="GP93" s="426" t="str">
        <f t="shared" si="186"/>
        <v>0</v>
      </c>
      <c r="GQ93" s="428" t="str">
        <f t="shared" si="187"/>
        <v/>
      </c>
      <c r="GS93" s="411">
        <f t="shared" si="149"/>
        <v>0</v>
      </c>
      <c r="GT93" s="27"/>
      <c r="GU93" s="27"/>
      <c r="GV93" s="413"/>
      <c r="GW93" s="1114">
        <f t="shared" si="188"/>
        <v>0</v>
      </c>
    </row>
    <row r="94" spans="2:205" s="10" customFormat="1" ht="50.1" hidden="1" customHeight="1" x14ac:dyDescent="0.15">
      <c r="B94" s="111"/>
      <c r="C94" s="229"/>
      <c r="D94" s="229"/>
      <c r="E94" s="229"/>
      <c r="F94" s="229"/>
      <c r="G94" s="229"/>
      <c r="H94" s="229"/>
      <c r="J94" s="241"/>
      <c r="K94" s="242"/>
      <c r="L94" s="242"/>
      <c r="M94" s="2806"/>
      <c r="N94" s="2806"/>
      <c r="O94" s="2807"/>
      <c r="P94" s="2821"/>
      <c r="Q94" s="2822"/>
      <c r="R94" s="2822"/>
      <c r="S94" s="2822"/>
      <c r="T94" s="2822"/>
      <c r="U94" s="2822"/>
      <c r="V94" s="2822"/>
      <c r="W94" s="2822"/>
      <c r="X94" s="2822"/>
      <c r="Y94" s="2822"/>
      <c r="Z94" s="2822"/>
      <c r="AA94" s="2821"/>
      <c r="AB94" s="2822"/>
      <c r="AC94" s="2822"/>
      <c r="AD94" s="2822"/>
      <c r="AE94" s="2822"/>
      <c r="AF94" s="2822"/>
      <c r="AG94" s="2822"/>
      <c r="AH94" s="2822"/>
      <c r="AI94" s="2822"/>
      <c r="AJ94" s="2822"/>
      <c r="AK94" s="2822"/>
      <c r="AL94" s="2822"/>
      <c r="AM94" s="2822"/>
      <c r="AN94" s="2822"/>
      <c r="AO94" s="2822"/>
      <c r="AP94" s="2822"/>
      <c r="AQ94" s="2822"/>
      <c r="AR94" s="2822"/>
      <c r="AS94" s="2822"/>
      <c r="AT94" s="2822"/>
      <c r="AU94" s="2822"/>
      <c r="AV94" s="2822"/>
      <c r="AW94" s="2822"/>
      <c r="AX94" s="2822"/>
      <c r="AY94" s="2823"/>
      <c r="AZ94" s="2815"/>
      <c r="BA94" s="2815"/>
      <c r="BB94" s="2815"/>
      <c r="BC94" s="2815"/>
      <c r="BD94" s="2815"/>
      <c r="BE94" s="2815"/>
      <c r="BF94" s="2815"/>
      <c r="BG94" s="2815"/>
      <c r="BH94" s="2815"/>
      <c r="BI94" s="2815"/>
      <c r="BJ94" s="2815"/>
      <c r="BK94" s="2815"/>
      <c r="BL94" s="2781"/>
      <c r="BM94" s="2781"/>
      <c r="BN94" s="3125"/>
      <c r="BO94" s="3125"/>
      <c r="BP94" s="3125"/>
      <c r="BQ94" s="3125"/>
      <c r="BR94" s="3125"/>
      <c r="BS94" s="3125"/>
      <c r="BT94" s="3125"/>
      <c r="BU94" s="3125"/>
      <c r="BV94" s="3125"/>
      <c r="BW94" s="3125"/>
      <c r="BX94" s="3125"/>
      <c r="BY94" s="3125"/>
      <c r="BZ94" s="3125"/>
      <c r="CA94" s="3125"/>
      <c r="CB94" s="3125"/>
      <c r="CC94" s="3125"/>
      <c r="CD94" s="3125"/>
      <c r="CE94" s="3125"/>
      <c r="CF94" s="3125"/>
      <c r="CG94" s="3125"/>
      <c r="CH94" s="3125"/>
      <c r="CI94" s="3125"/>
      <c r="CJ94" s="3125"/>
      <c r="CK94" s="3125"/>
      <c r="CL94" s="3125"/>
      <c r="CM94" s="3036"/>
      <c r="CN94" s="3036"/>
      <c r="CO94" s="3036"/>
      <c r="CP94" s="3036"/>
      <c r="CQ94" s="3036"/>
      <c r="CR94" s="3036"/>
      <c r="CS94" s="3031"/>
      <c r="CT94" s="2790"/>
      <c r="CU94" s="2790"/>
      <c r="CV94" s="2783"/>
      <c r="CW94" s="2784"/>
      <c r="CX94" s="2784"/>
      <c r="CY94" s="2784"/>
      <c r="CZ94" s="2784"/>
      <c r="DA94" s="2784"/>
      <c r="DB94" s="2784"/>
      <c r="DC94" s="2784"/>
      <c r="DD94" s="2784"/>
      <c r="DE94" s="2784"/>
      <c r="DF94" s="2784"/>
      <c r="DG94" s="2784"/>
      <c r="DH94" s="2784"/>
      <c r="DI94" s="2784"/>
      <c r="DJ94" s="2784"/>
      <c r="DK94" s="2784"/>
      <c r="DL94" s="2784"/>
      <c r="DM94" s="2784"/>
      <c r="DN94" s="2784"/>
      <c r="DO94" s="2785"/>
      <c r="DP94"/>
      <c r="DQ94"/>
      <c r="DR94"/>
      <c r="DS94"/>
      <c r="DT94"/>
      <c r="DU94"/>
      <c r="DV94"/>
      <c r="DW94"/>
      <c r="DX94"/>
      <c r="DY94"/>
      <c r="DZ94"/>
      <c r="EA94"/>
      <c r="EB94"/>
      <c r="EC94"/>
      <c r="ED94"/>
      <c r="EE94"/>
      <c r="EF94" s="237"/>
      <c r="EG94" s="131">
        <f t="shared" si="151"/>
        <v>0</v>
      </c>
      <c r="EH94" s="131">
        <f t="shared" si="152"/>
        <v>0</v>
      </c>
      <c r="EI94" s="131">
        <f t="shared" si="153"/>
        <v>0</v>
      </c>
      <c r="EJ94" s="131">
        <f t="shared" si="154"/>
        <v>0</v>
      </c>
      <c r="EK94" s="10">
        <f t="shared" si="155"/>
        <v>0</v>
      </c>
      <c r="EL94" s="131">
        <f t="shared" si="156"/>
        <v>0</v>
      </c>
      <c r="EM94" s="130">
        <f t="shared" si="157"/>
        <v>0</v>
      </c>
      <c r="EN94" s="129" t="str">
        <f t="shared" si="158"/>
        <v/>
      </c>
      <c r="EO94" s="121" t="str">
        <f>IF($EN94="要是正",MAX($EO$14:EO93)+1,"")</f>
        <v/>
      </c>
      <c r="EP94" s="121" t="str">
        <f>IF($EN94="要是正",MAX($EP$14:EP93)+1,"")</f>
        <v/>
      </c>
      <c r="EQ94" s="128" t="str">
        <f t="shared" si="159"/>
        <v/>
      </c>
      <c r="ER94" s="127" t="str">
        <f t="shared" si="160"/>
        <v/>
      </c>
      <c r="ES94" s="122" t="str">
        <f t="shared" si="161"/>
        <v/>
      </c>
      <c r="ET94" s="122" t="str">
        <f t="shared" si="162"/>
        <v/>
      </c>
      <c r="EU94" s="126" t="str">
        <f t="shared" si="163"/>
        <v/>
      </c>
      <c r="EV94" s="125" t="str">
        <f t="shared" si="173"/>
        <v/>
      </c>
      <c r="EW94" s="123" t="str">
        <f t="shared" si="174"/>
        <v>0</v>
      </c>
      <c r="EX94" s="124" t="str">
        <f t="shared" si="164"/>
        <v/>
      </c>
      <c r="EY94" s="123" t="str">
        <f t="shared" si="175"/>
        <v>0</v>
      </c>
      <c r="EZ94" s="123" t="str">
        <f t="shared" si="176"/>
        <v>0</v>
      </c>
      <c r="FA94" s="122" t="str">
        <f t="shared" si="177"/>
        <v/>
      </c>
      <c r="FB94" s="125" t="str">
        <f t="shared" si="165"/>
        <v/>
      </c>
      <c r="FC94" s="123" t="str">
        <f t="shared" si="178"/>
        <v>0</v>
      </c>
      <c r="FD94" s="124" t="str">
        <f t="shared" si="166"/>
        <v/>
      </c>
      <c r="FE94" s="123" t="str">
        <f t="shared" si="179"/>
        <v>0</v>
      </c>
      <c r="FF94" s="123" t="str">
        <f t="shared" si="180"/>
        <v>0</v>
      </c>
      <c r="FG94" s="122" t="str">
        <f t="shared" si="181"/>
        <v/>
      </c>
      <c r="FH94" s="121"/>
      <c r="FI94" s="121"/>
      <c r="FJ94" s="620"/>
      <c r="FK94" s="130">
        <v>28</v>
      </c>
      <c r="FL94" s="130" t="s">
        <v>1675</v>
      </c>
      <c r="FM94" s="130" t="s">
        <v>1667</v>
      </c>
      <c r="FN94" s="130" t="s">
        <v>1668</v>
      </c>
      <c r="FP94" s="11"/>
      <c r="FQ94" s="429"/>
      <c r="FR94" s="430"/>
      <c r="FS94" s="429"/>
      <c r="FT94" s="430"/>
      <c r="FU94" s="429"/>
      <c r="FV94" s="11"/>
      <c r="FW94" s="11"/>
      <c r="FX94" s="11"/>
      <c r="FY94" s="11"/>
      <c r="FZ94" s="11"/>
      <c r="GA94" s="11"/>
      <c r="GB94" s="11"/>
      <c r="GC94" s="11"/>
      <c r="GD94" s="11"/>
      <c r="GF94" s="10" t="str">
        <f t="shared" si="182"/>
        <v/>
      </c>
      <c r="GG94" s="239" t="str">
        <f t="shared" si="167"/>
        <v/>
      </c>
      <c r="GH94" s="239" t="str">
        <f t="shared" si="189"/>
        <v/>
      </c>
      <c r="GI94" s="239" t="str">
        <f t="shared" si="190"/>
        <v/>
      </c>
      <c r="GJ94" s="239">
        <f t="shared" si="170"/>
        <v>0</v>
      </c>
      <c r="GK94" s="248" t="str">
        <f t="shared" si="171"/>
        <v/>
      </c>
      <c r="GL94" s="10" t="str">
        <f t="shared" si="183"/>
        <v/>
      </c>
      <c r="GM94" s="425" t="str">
        <f t="shared" si="184"/>
        <v/>
      </c>
      <c r="GN94" s="426" t="str">
        <f t="shared" si="172"/>
        <v>0</v>
      </c>
      <c r="GO94" s="427" t="str">
        <f t="shared" si="185"/>
        <v/>
      </c>
      <c r="GP94" s="426" t="str">
        <f t="shared" si="186"/>
        <v>0</v>
      </c>
      <c r="GQ94" s="428" t="str">
        <f t="shared" si="187"/>
        <v/>
      </c>
      <c r="GS94" s="411">
        <f t="shared" si="149"/>
        <v>0</v>
      </c>
      <c r="GT94" s="27"/>
      <c r="GU94" s="27"/>
      <c r="GV94" s="413"/>
      <c r="GW94" s="1114">
        <f t="shared" si="188"/>
        <v>0</v>
      </c>
    </row>
    <row r="95" spans="2:205" s="10" customFormat="1" ht="50.1" hidden="1" customHeight="1" x14ac:dyDescent="0.15">
      <c r="B95" s="111"/>
      <c r="C95" s="229"/>
      <c r="D95" s="229"/>
      <c r="E95" s="229"/>
      <c r="F95" s="229"/>
      <c r="G95" s="229"/>
      <c r="H95" s="229"/>
      <c r="J95" s="241"/>
      <c r="K95" s="242"/>
      <c r="L95" s="242"/>
      <c r="M95" s="2806"/>
      <c r="N95" s="2806"/>
      <c r="O95" s="2807"/>
      <c r="P95" s="2821"/>
      <c r="Q95" s="2822"/>
      <c r="R95" s="2822"/>
      <c r="S95" s="2822"/>
      <c r="T95" s="2822"/>
      <c r="U95" s="2822"/>
      <c r="V95" s="2822"/>
      <c r="W95" s="2822"/>
      <c r="X95" s="2822"/>
      <c r="Y95" s="2822"/>
      <c r="Z95" s="2822"/>
      <c r="AA95" s="2821"/>
      <c r="AB95" s="2822"/>
      <c r="AC95" s="2822"/>
      <c r="AD95" s="2822"/>
      <c r="AE95" s="2822"/>
      <c r="AF95" s="2822"/>
      <c r="AG95" s="2822"/>
      <c r="AH95" s="2822"/>
      <c r="AI95" s="2822"/>
      <c r="AJ95" s="2822"/>
      <c r="AK95" s="2822"/>
      <c r="AL95" s="2822"/>
      <c r="AM95" s="2822"/>
      <c r="AN95" s="2822"/>
      <c r="AO95" s="2822"/>
      <c r="AP95" s="2822"/>
      <c r="AQ95" s="2822"/>
      <c r="AR95" s="2822"/>
      <c r="AS95" s="2822"/>
      <c r="AT95" s="2822"/>
      <c r="AU95" s="2822"/>
      <c r="AV95" s="2822"/>
      <c r="AW95" s="2822"/>
      <c r="AX95" s="2822"/>
      <c r="AY95" s="2823"/>
      <c r="AZ95" s="2815"/>
      <c r="BA95" s="2815"/>
      <c r="BB95" s="2815"/>
      <c r="BC95" s="2815"/>
      <c r="BD95" s="2815"/>
      <c r="BE95" s="2815"/>
      <c r="BF95" s="2815"/>
      <c r="BG95" s="2815"/>
      <c r="BH95" s="2815"/>
      <c r="BI95" s="2815"/>
      <c r="BJ95" s="2815"/>
      <c r="BK95" s="2815"/>
      <c r="BL95" s="2781"/>
      <c r="BM95" s="2781"/>
      <c r="BN95" s="3125"/>
      <c r="BO95" s="3125"/>
      <c r="BP95" s="3125"/>
      <c r="BQ95" s="3125"/>
      <c r="BR95" s="3125"/>
      <c r="BS95" s="3125"/>
      <c r="BT95" s="3125"/>
      <c r="BU95" s="3125"/>
      <c r="BV95" s="3125"/>
      <c r="BW95" s="3125"/>
      <c r="BX95" s="3125"/>
      <c r="BY95" s="3125"/>
      <c r="BZ95" s="3125"/>
      <c r="CA95" s="3125"/>
      <c r="CB95" s="3125"/>
      <c r="CC95" s="3125"/>
      <c r="CD95" s="3125"/>
      <c r="CE95" s="3125"/>
      <c r="CF95" s="3125"/>
      <c r="CG95" s="3125"/>
      <c r="CH95" s="3125"/>
      <c r="CI95" s="3125"/>
      <c r="CJ95" s="3125"/>
      <c r="CK95" s="3125"/>
      <c r="CL95" s="3125"/>
      <c r="CM95" s="3036"/>
      <c r="CN95" s="3036"/>
      <c r="CO95" s="3036"/>
      <c r="CP95" s="3036"/>
      <c r="CQ95" s="3036"/>
      <c r="CR95" s="3036"/>
      <c r="CS95" s="3031"/>
      <c r="CT95" s="2790"/>
      <c r="CU95" s="2790"/>
      <c r="CV95" s="2783"/>
      <c r="CW95" s="2784"/>
      <c r="CX95" s="2784"/>
      <c r="CY95" s="2784"/>
      <c r="CZ95" s="2784"/>
      <c r="DA95" s="2784"/>
      <c r="DB95" s="2784"/>
      <c r="DC95" s="2784"/>
      <c r="DD95" s="2784"/>
      <c r="DE95" s="2784"/>
      <c r="DF95" s="2784"/>
      <c r="DG95" s="2784"/>
      <c r="DH95" s="2784"/>
      <c r="DI95" s="2784"/>
      <c r="DJ95" s="2784"/>
      <c r="DK95" s="2784"/>
      <c r="DL95" s="2784"/>
      <c r="DM95" s="2784"/>
      <c r="DN95" s="2784"/>
      <c r="DO95" s="2785"/>
      <c r="DP95"/>
      <c r="DQ95"/>
      <c r="DR95"/>
      <c r="DS95"/>
      <c r="DT95"/>
      <c r="DU95"/>
      <c r="DV95"/>
      <c r="DW95"/>
      <c r="DX95"/>
      <c r="DY95"/>
      <c r="DZ95"/>
      <c r="EA95"/>
      <c r="EB95"/>
      <c r="EC95"/>
      <c r="ED95"/>
      <c r="EE95"/>
      <c r="EF95" s="237"/>
      <c r="EG95" s="131">
        <f t="shared" si="151"/>
        <v>0</v>
      </c>
      <c r="EH95" s="131">
        <f t="shared" si="152"/>
        <v>0</v>
      </c>
      <c r="EI95" s="131">
        <f t="shared" si="153"/>
        <v>0</v>
      </c>
      <c r="EJ95" s="131">
        <f t="shared" si="154"/>
        <v>0</v>
      </c>
      <c r="EK95" s="10">
        <f t="shared" si="155"/>
        <v>0</v>
      </c>
      <c r="EL95" s="131">
        <f t="shared" si="156"/>
        <v>0</v>
      </c>
      <c r="EM95" s="130">
        <f t="shared" si="157"/>
        <v>0</v>
      </c>
      <c r="EN95" s="129" t="str">
        <f t="shared" si="158"/>
        <v/>
      </c>
      <c r="EO95" s="121" t="str">
        <f>IF($EN95="要是正",MAX($EO$14:EO94)+1,"")</f>
        <v/>
      </c>
      <c r="EP95" s="121" t="str">
        <f>IF($EN95="要是正",MAX($EP$14:EP94)+1,"")</f>
        <v/>
      </c>
      <c r="EQ95" s="128" t="str">
        <f t="shared" si="159"/>
        <v/>
      </c>
      <c r="ER95" s="127" t="str">
        <f t="shared" si="160"/>
        <v/>
      </c>
      <c r="ES95" s="122" t="str">
        <f t="shared" si="161"/>
        <v/>
      </c>
      <c r="ET95" s="122" t="str">
        <f t="shared" si="162"/>
        <v/>
      </c>
      <c r="EU95" s="126" t="str">
        <f t="shared" si="163"/>
        <v/>
      </c>
      <c r="EV95" s="125" t="str">
        <f t="shared" si="173"/>
        <v/>
      </c>
      <c r="EW95" s="123" t="str">
        <f t="shared" si="174"/>
        <v>0</v>
      </c>
      <c r="EX95" s="124" t="str">
        <f t="shared" si="164"/>
        <v/>
      </c>
      <c r="EY95" s="123" t="str">
        <f t="shared" si="175"/>
        <v>0</v>
      </c>
      <c r="EZ95" s="123" t="str">
        <f t="shared" si="176"/>
        <v>0</v>
      </c>
      <c r="FA95" s="122" t="str">
        <f t="shared" si="177"/>
        <v/>
      </c>
      <c r="FB95" s="125" t="str">
        <f t="shared" si="165"/>
        <v/>
      </c>
      <c r="FC95" s="123" t="str">
        <f t="shared" si="178"/>
        <v>0</v>
      </c>
      <c r="FD95" s="124" t="str">
        <f t="shared" si="166"/>
        <v/>
      </c>
      <c r="FE95" s="123" t="str">
        <f t="shared" si="179"/>
        <v>0</v>
      </c>
      <c r="FF95" s="123" t="str">
        <f t="shared" si="180"/>
        <v>0</v>
      </c>
      <c r="FG95" s="122" t="str">
        <f t="shared" si="181"/>
        <v/>
      </c>
      <c r="FH95" s="121"/>
      <c r="FI95" s="121"/>
      <c r="FJ95" s="620"/>
      <c r="FK95" s="130">
        <v>29</v>
      </c>
      <c r="FL95" s="130" t="s">
        <v>1669</v>
      </c>
      <c r="FM95" s="130" t="s">
        <v>1670</v>
      </c>
      <c r="FN95" s="130" t="s">
        <v>1671</v>
      </c>
      <c r="FP95" s="11"/>
      <c r="FQ95" s="429"/>
      <c r="FR95" s="430"/>
      <c r="FS95" s="429"/>
      <c r="FT95" s="430"/>
      <c r="FU95" s="429"/>
      <c r="FV95" s="11"/>
      <c r="FW95" s="11"/>
      <c r="FX95" s="11"/>
      <c r="FY95" s="11"/>
      <c r="FZ95" s="11"/>
      <c r="GA95" s="11"/>
      <c r="GB95" s="11"/>
      <c r="GC95" s="11"/>
      <c r="GD95" s="11"/>
      <c r="GF95" s="10" t="str">
        <f t="shared" si="182"/>
        <v/>
      </c>
      <c r="GG95" s="239" t="str">
        <f t="shared" si="167"/>
        <v/>
      </c>
      <c r="GH95" s="239" t="str">
        <f t="shared" si="189"/>
        <v/>
      </c>
      <c r="GI95" s="239" t="str">
        <f t="shared" si="190"/>
        <v/>
      </c>
      <c r="GJ95" s="239">
        <f t="shared" si="170"/>
        <v>0</v>
      </c>
      <c r="GK95" s="248" t="str">
        <f t="shared" si="171"/>
        <v/>
      </c>
      <c r="GL95" s="10" t="str">
        <f t="shared" si="183"/>
        <v/>
      </c>
      <c r="GM95" s="425" t="str">
        <f t="shared" si="184"/>
        <v/>
      </c>
      <c r="GN95" s="426" t="str">
        <f t="shared" si="172"/>
        <v>0</v>
      </c>
      <c r="GO95" s="427" t="str">
        <f t="shared" si="185"/>
        <v/>
      </c>
      <c r="GP95" s="426" t="str">
        <f t="shared" si="186"/>
        <v>0</v>
      </c>
      <c r="GQ95" s="428" t="str">
        <f t="shared" si="187"/>
        <v/>
      </c>
      <c r="GS95" s="411">
        <f t="shared" si="149"/>
        <v>0</v>
      </c>
      <c r="GT95" s="27"/>
      <c r="GU95" s="27"/>
      <c r="GV95" s="413"/>
      <c r="GW95" s="1114">
        <f t="shared" si="188"/>
        <v>0</v>
      </c>
    </row>
    <row r="96" spans="2:205" s="10" customFormat="1" ht="50.1" hidden="1" customHeight="1" x14ac:dyDescent="0.15">
      <c r="B96" s="111"/>
      <c r="C96" s="596"/>
      <c r="D96" s="596"/>
      <c r="E96" s="596"/>
      <c r="F96" s="596"/>
      <c r="G96" s="596"/>
      <c r="H96" s="596"/>
      <c r="J96" s="241"/>
      <c r="K96" s="520"/>
      <c r="L96" s="520"/>
      <c r="M96" s="2806"/>
      <c r="N96" s="2806"/>
      <c r="O96" s="2807"/>
      <c r="P96" s="2821"/>
      <c r="Q96" s="2822"/>
      <c r="R96" s="2822"/>
      <c r="S96" s="2822"/>
      <c r="T96" s="2822"/>
      <c r="U96" s="2822"/>
      <c r="V96" s="2822"/>
      <c r="W96" s="2822"/>
      <c r="X96" s="2822"/>
      <c r="Y96" s="2822"/>
      <c r="Z96" s="2822"/>
      <c r="AA96" s="2821"/>
      <c r="AB96" s="2822"/>
      <c r="AC96" s="2822"/>
      <c r="AD96" s="2822"/>
      <c r="AE96" s="2822"/>
      <c r="AF96" s="2822"/>
      <c r="AG96" s="2822"/>
      <c r="AH96" s="2822"/>
      <c r="AI96" s="2822"/>
      <c r="AJ96" s="2822"/>
      <c r="AK96" s="2822"/>
      <c r="AL96" s="2822"/>
      <c r="AM96" s="2822"/>
      <c r="AN96" s="2822"/>
      <c r="AO96" s="2822"/>
      <c r="AP96" s="2822"/>
      <c r="AQ96" s="2822"/>
      <c r="AR96" s="2822"/>
      <c r="AS96" s="2822"/>
      <c r="AT96" s="2822"/>
      <c r="AU96" s="2822"/>
      <c r="AV96" s="2822"/>
      <c r="AW96" s="2822"/>
      <c r="AX96" s="2822"/>
      <c r="AY96" s="2823"/>
      <c r="AZ96" s="2815"/>
      <c r="BA96" s="2815"/>
      <c r="BB96" s="2815"/>
      <c r="BC96" s="2815"/>
      <c r="BD96" s="2815"/>
      <c r="BE96" s="2815"/>
      <c r="BF96" s="2815"/>
      <c r="BG96" s="2815"/>
      <c r="BH96" s="2815"/>
      <c r="BI96" s="2815"/>
      <c r="BJ96" s="2815"/>
      <c r="BK96" s="2815"/>
      <c r="BL96" s="2781"/>
      <c r="BM96" s="2781"/>
      <c r="BN96" s="3125"/>
      <c r="BO96" s="3125"/>
      <c r="BP96" s="3125"/>
      <c r="BQ96" s="3125"/>
      <c r="BR96" s="3125"/>
      <c r="BS96" s="3125"/>
      <c r="BT96" s="3125"/>
      <c r="BU96" s="3125"/>
      <c r="BV96" s="3125"/>
      <c r="BW96" s="3125"/>
      <c r="BX96" s="3125"/>
      <c r="BY96" s="3125"/>
      <c r="BZ96" s="3125"/>
      <c r="CA96" s="3125"/>
      <c r="CB96" s="3125"/>
      <c r="CC96" s="3125"/>
      <c r="CD96" s="3125"/>
      <c r="CE96" s="3125"/>
      <c r="CF96" s="3125"/>
      <c r="CG96" s="3125"/>
      <c r="CH96" s="3125"/>
      <c r="CI96" s="3125"/>
      <c r="CJ96" s="3125"/>
      <c r="CK96" s="3125"/>
      <c r="CL96" s="3125"/>
      <c r="CM96" s="3036"/>
      <c r="CN96" s="3036"/>
      <c r="CO96" s="3036"/>
      <c r="CP96" s="3036"/>
      <c r="CQ96" s="3036"/>
      <c r="CR96" s="3036"/>
      <c r="CS96" s="3031"/>
      <c r="CT96" s="2790"/>
      <c r="CU96" s="2790"/>
      <c r="CV96" s="2783"/>
      <c r="CW96" s="2784"/>
      <c r="CX96" s="2784"/>
      <c r="CY96" s="2784"/>
      <c r="CZ96" s="2784"/>
      <c r="DA96" s="2784"/>
      <c r="DB96" s="2784"/>
      <c r="DC96" s="2784"/>
      <c r="DD96" s="2784"/>
      <c r="DE96" s="2784"/>
      <c r="DF96" s="2784"/>
      <c r="DG96" s="2784"/>
      <c r="DH96" s="2784"/>
      <c r="DI96" s="2784"/>
      <c r="DJ96" s="2784"/>
      <c r="DK96" s="2784"/>
      <c r="DL96" s="2784"/>
      <c r="DM96" s="2784"/>
      <c r="DN96" s="2784"/>
      <c r="DO96" s="2785"/>
      <c r="DP96" s="361"/>
      <c r="DQ96" s="361"/>
      <c r="DR96" s="361"/>
      <c r="DS96" s="361"/>
      <c r="DT96" s="361"/>
      <c r="DU96" s="361"/>
      <c r="DV96" s="361"/>
      <c r="DW96" s="361"/>
      <c r="DX96" s="361"/>
      <c r="DY96" s="361"/>
      <c r="DZ96" s="361"/>
      <c r="EA96" s="361"/>
      <c r="EB96" s="361"/>
      <c r="EC96" s="361"/>
      <c r="ED96" s="361"/>
      <c r="EE96" s="361"/>
      <c r="EF96" s="237"/>
      <c r="EG96" s="131">
        <f t="shared" si="151"/>
        <v>0</v>
      </c>
      <c r="EH96" s="131">
        <f t="shared" ref="EH96:EH103" si="191">COUNTIFS(AZ96,"○指摘なし")</f>
        <v>0</v>
      </c>
      <c r="EI96" s="131">
        <f t="shared" ref="EI96:EI103" si="192">COUNTIFS(AZ96,"×要是正（既存不適格以外）")</f>
        <v>0</v>
      </c>
      <c r="EJ96" s="131">
        <f t="shared" ref="EJ96:EJ103" si="193">COUNTIFS(AZ96,"△既存不適格")</f>
        <v>0</v>
      </c>
      <c r="EK96" s="10">
        <f t="shared" ref="EK96:EK103" si="194">M96</f>
        <v>0</v>
      </c>
      <c r="EL96" s="131">
        <f t="shared" si="156"/>
        <v>0</v>
      </c>
      <c r="EM96" s="130">
        <f t="shared" ref="EM96:EM103" si="195">COUNTA(CM96:CR96)</f>
        <v>0</v>
      </c>
      <c r="EN96" s="129" t="str">
        <f t="shared" ref="EN96:EN103" si="196">IF(AZ96="×要是正（既存不適格以外）","要是正","")&amp;IF(AZ96="△既存不適格","既存不適格","")</f>
        <v/>
      </c>
      <c r="EO96" s="121" t="str">
        <f>IF($EN96="要是正",MAX($EO$14:EO95)+1,"")</f>
        <v/>
      </c>
      <c r="EP96" s="121" t="str">
        <f>IF($EN96="要是正",MAX($EP$14:EP95)+1,"")</f>
        <v/>
      </c>
      <c r="EQ96" s="128" t="str">
        <f t="shared" ref="EQ96:EQ103" si="197">IF(OR(AZ96="×要是正（既存不適格以外）",AZ96="△既存不適格"),EK96,"")</f>
        <v/>
      </c>
      <c r="ER96" s="127" t="str">
        <f t="shared" si="160"/>
        <v/>
      </c>
      <c r="ES96" s="122" t="str">
        <f>IF($EN96="要是正",IF(BN96="","",BN96),"")</f>
        <v/>
      </c>
      <c r="ET96" s="122" t="str">
        <f t="shared" ref="ET96:ET103" si="198">IF($EN96="要是正",IF(BX96="","",BX96),"")</f>
        <v/>
      </c>
      <c r="EU96" s="126" t="str">
        <f t="shared" si="163"/>
        <v/>
      </c>
      <c r="EV96" s="125" t="str">
        <f t="shared" si="173"/>
        <v/>
      </c>
      <c r="EW96" s="123" t="str">
        <f t="shared" si="174"/>
        <v>0</v>
      </c>
      <c r="EX96" s="124" t="str">
        <f t="shared" si="164"/>
        <v/>
      </c>
      <c r="EY96" s="123" t="str">
        <f t="shared" si="175"/>
        <v>0</v>
      </c>
      <c r="EZ96" s="123" t="str">
        <f t="shared" si="176"/>
        <v>0</v>
      </c>
      <c r="FA96" s="122" t="str">
        <f t="shared" si="177"/>
        <v/>
      </c>
      <c r="FB96" s="125" t="str">
        <f t="shared" si="165"/>
        <v/>
      </c>
      <c r="FC96" s="123" t="str">
        <f t="shared" si="178"/>
        <v>0</v>
      </c>
      <c r="FD96" s="124" t="str">
        <f t="shared" si="166"/>
        <v/>
      </c>
      <c r="FE96" s="123" t="str">
        <f t="shared" si="179"/>
        <v>0</v>
      </c>
      <c r="FF96" s="123" t="str">
        <f t="shared" si="180"/>
        <v>0</v>
      </c>
      <c r="FG96" s="122" t="str">
        <f t="shared" si="181"/>
        <v/>
      </c>
      <c r="FH96" s="121"/>
      <c r="FI96" s="121"/>
      <c r="FJ96" s="620"/>
      <c r="FK96" s="130">
        <v>30</v>
      </c>
      <c r="FL96" s="130" t="s">
        <v>1672</v>
      </c>
      <c r="FM96" s="130" t="s">
        <v>1673</v>
      </c>
      <c r="FN96" s="130" t="s">
        <v>1674</v>
      </c>
      <c r="FP96" s="11"/>
      <c r="FQ96" s="429"/>
      <c r="FR96" s="430"/>
      <c r="FS96" s="429"/>
      <c r="FT96" s="430"/>
      <c r="FU96" s="429"/>
      <c r="FV96" s="11"/>
      <c r="FW96" s="11"/>
      <c r="FX96" s="11"/>
      <c r="FY96" s="11"/>
      <c r="FZ96" s="11"/>
      <c r="GA96" s="11"/>
      <c r="GB96" s="11"/>
      <c r="GC96" s="11"/>
      <c r="GD96" s="11"/>
      <c r="GF96" s="10" t="str">
        <f t="shared" si="182"/>
        <v/>
      </c>
      <c r="GG96" s="239" t="str">
        <f t="shared" si="167"/>
        <v/>
      </c>
      <c r="GH96" s="239" t="str">
        <f t="shared" si="189"/>
        <v/>
      </c>
      <c r="GI96" s="239" t="str">
        <f t="shared" si="190"/>
        <v/>
      </c>
      <c r="GJ96" s="239">
        <f t="shared" ref="GJ96:GJ103" si="199">BL96</f>
        <v>0</v>
      </c>
      <c r="GK96" s="248" t="str">
        <f t="shared" si="171"/>
        <v/>
      </c>
      <c r="GL96" s="10" t="str">
        <f t="shared" si="183"/>
        <v/>
      </c>
      <c r="GM96" s="425" t="str">
        <f t="shared" si="184"/>
        <v/>
      </c>
      <c r="GN96" s="426" t="str">
        <f t="shared" si="172"/>
        <v>0</v>
      </c>
      <c r="GO96" s="427" t="str">
        <f t="shared" si="185"/>
        <v/>
      </c>
      <c r="GP96" s="426" t="str">
        <f t="shared" si="186"/>
        <v>0</v>
      </c>
      <c r="GQ96" s="428" t="str">
        <f t="shared" si="187"/>
        <v/>
      </c>
      <c r="GS96" s="411">
        <f t="shared" si="149"/>
        <v>0</v>
      </c>
      <c r="GT96" s="27"/>
      <c r="GU96" s="27"/>
      <c r="GV96" s="413"/>
      <c r="GW96" s="1114">
        <f t="shared" si="188"/>
        <v>0</v>
      </c>
    </row>
    <row r="97" spans="2:205" s="10" customFormat="1" ht="50.1" hidden="1" customHeight="1" x14ac:dyDescent="0.15">
      <c r="B97" s="111"/>
      <c r="C97" s="596"/>
      <c r="D97" s="596"/>
      <c r="E97" s="596"/>
      <c r="F97" s="596"/>
      <c r="G97" s="596"/>
      <c r="H97" s="596"/>
      <c r="J97" s="241"/>
      <c r="K97" s="520"/>
      <c r="L97" s="520"/>
      <c r="M97" s="2806"/>
      <c r="N97" s="2806"/>
      <c r="O97" s="2807"/>
      <c r="P97" s="2821"/>
      <c r="Q97" s="2822"/>
      <c r="R97" s="2822"/>
      <c r="S97" s="2822"/>
      <c r="T97" s="2822"/>
      <c r="U97" s="2822"/>
      <c r="V97" s="2822"/>
      <c r="W97" s="2822"/>
      <c r="X97" s="2822"/>
      <c r="Y97" s="2822"/>
      <c r="Z97" s="2822"/>
      <c r="AA97" s="2821"/>
      <c r="AB97" s="2822"/>
      <c r="AC97" s="2822"/>
      <c r="AD97" s="2822"/>
      <c r="AE97" s="2822"/>
      <c r="AF97" s="2822"/>
      <c r="AG97" s="2822"/>
      <c r="AH97" s="2822"/>
      <c r="AI97" s="2822"/>
      <c r="AJ97" s="2822"/>
      <c r="AK97" s="2822"/>
      <c r="AL97" s="2822"/>
      <c r="AM97" s="2822"/>
      <c r="AN97" s="2822"/>
      <c r="AO97" s="2822"/>
      <c r="AP97" s="2822"/>
      <c r="AQ97" s="2822"/>
      <c r="AR97" s="2822"/>
      <c r="AS97" s="2822"/>
      <c r="AT97" s="2822"/>
      <c r="AU97" s="2822"/>
      <c r="AV97" s="2822"/>
      <c r="AW97" s="2822"/>
      <c r="AX97" s="2822"/>
      <c r="AY97" s="2823"/>
      <c r="AZ97" s="2815"/>
      <c r="BA97" s="2815"/>
      <c r="BB97" s="2815"/>
      <c r="BC97" s="2815"/>
      <c r="BD97" s="2815"/>
      <c r="BE97" s="2815"/>
      <c r="BF97" s="2815"/>
      <c r="BG97" s="2815"/>
      <c r="BH97" s="2815"/>
      <c r="BI97" s="2815"/>
      <c r="BJ97" s="2815"/>
      <c r="BK97" s="2815"/>
      <c r="BL97" s="2781"/>
      <c r="BM97" s="2781"/>
      <c r="BN97" s="3125"/>
      <c r="BO97" s="3125"/>
      <c r="BP97" s="3125"/>
      <c r="BQ97" s="3125"/>
      <c r="BR97" s="3125"/>
      <c r="BS97" s="3125"/>
      <c r="BT97" s="3125"/>
      <c r="BU97" s="3125"/>
      <c r="BV97" s="3125"/>
      <c r="BW97" s="3125"/>
      <c r="BX97" s="3125"/>
      <c r="BY97" s="3125"/>
      <c r="BZ97" s="3125"/>
      <c r="CA97" s="3125"/>
      <c r="CB97" s="3125"/>
      <c r="CC97" s="3125"/>
      <c r="CD97" s="3125"/>
      <c r="CE97" s="3125"/>
      <c r="CF97" s="3125"/>
      <c r="CG97" s="3125"/>
      <c r="CH97" s="3125"/>
      <c r="CI97" s="3125"/>
      <c r="CJ97" s="3125"/>
      <c r="CK97" s="3125"/>
      <c r="CL97" s="3125"/>
      <c r="CM97" s="3036"/>
      <c r="CN97" s="3036"/>
      <c r="CO97" s="3036"/>
      <c r="CP97" s="3036"/>
      <c r="CQ97" s="3036"/>
      <c r="CR97" s="3036"/>
      <c r="CS97" s="3031"/>
      <c r="CT97" s="2790"/>
      <c r="CU97" s="2790"/>
      <c r="CV97" s="2783"/>
      <c r="CW97" s="2784"/>
      <c r="CX97" s="2784"/>
      <c r="CY97" s="2784"/>
      <c r="CZ97" s="2784"/>
      <c r="DA97" s="2784"/>
      <c r="DB97" s="2784"/>
      <c r="DC97" s="2784"/>
      <c r="DD97" s="2784"/>
      <c r="DE97" s="2784"/>
      <c r="DF97" s="2784"/>
      <c r="DG97" s="2784"/>
      <c r="DH97" s="2784"/>
      <c r="DI97" s="2784"/>
      <c r="DJ97" s="2784"/>
      <c r="DK97" s="2784"/>
      <c r="DL97" s="2784"/>
      <c r="DM97" s="2784"/>
      <c r="DN97" s="2784"/>
      <c r="DO97" s="2785"/>
      <c r="DP97" s="361"/>
      <c r="DQ97" s="361"/>
      <c r="DR97" s="361"/>
      <c r="DS97" s="361"/>
      <c r="DT97" s="361"/>
      <c r="DU97" s="361"/>
      <c r="DV97" s="361"/>
      <c r="DW97" s="361"/>
      <c r="DX97" s="361"/>
      <c r="DY97" s="361"/>
      <c r="DZ97" s="361"/>
      <c r="EA97" s="361"/>
      <c r="EB97" s="361"/>
      <c r="EC97" s="361"/>
      <c r="ED97" s="361"/>
      <c r="EE97" s="361"/>
      <c r="EF97" s="237"/>
      <c r="EG97" s="131">
        <f t="shared" si="151"/>
        <v>0</v>
      </c>
      <c r="EH97" s="131">
        <f t="shared" si="191"/>
        <v>0</v>
      </c>
      <c r="EI97" s="131">
        <f t="shared" si="192"/>
        <v>0</v>
      </c>
      <c r="EJ97" s="131">
        <f t="shared" si="193"/>
        <v>0</v>
      </c>
      <c r="EK97" s="10">
        <f t="shared" si="194"/>
        <v>0</v>
      </c>
      <c r="EL97" s="131">
        <f t="shared" ref="EL97:EL103" si="200">P97</f>
        <v>0</v>
      </c>
      <c r="EM97" s="130">
        <f t="shared" si="195"/>
        <v>0</v>
      </c>
      <c r="EN97" s="129" t="str">
        <f t="shared" si="196"/>
        <v/>
      </c>
      <c r="EO97" s="121" t="str">
        <f>IF($EN97="要是正",MAX($EO$7:EO96)+1,"")</f>
        <v/>
      </c>
      <c r="EP97" s="121" t="str">
        <f>IF($EN97="要是正",MAX($EP$7:EP96)+1,"")</f>
        <v/>
      </c>
      <c r="EQ97" s="128" t="str">
        <f t="shared" si="197"/>
        <v/>
      </c>
      <c r="ER97" s="127" t="str">
        <f t="shared" si="160"/>
        <v/>
      </c>
      <c r="ES97" s="122" t="str">
        <f t="shared" ref="ES97:ES103" si="201">IF($EN97="要是正",IF(BN97="","",BN97),"")</f>
        <v/>
      </c>
      <c r="ET97" s="122" t="str">
        <f t="shared" si="198"/>
        <v/>
      </c>
      <c r="EU97" s="126" t="str">
        <f t="shared" si="163"/>
        <v/>
      </c>
      <c r="EV97" s="125" t="str">
        <f t="shared" ref="EV97:EV103" si="202">IF(EN97="要是正",IF(OR(EM97&lt;2,CS97&lt;&gt;""),"","令和"&amp;CM97&amp;"年"&amp;CP97&amp;"月1日"),"")</f>
        <v/>
      </c>
      <c r="EW97" s="123" t="str">
        <f t="shared" ref="EW97:EW103" si="203">IF(EV97="","0",DATEVALUE(EV97))</f>
        <v>0</v>
      </c>
      <c r="EX97" s="124" t="str">
        <f t="shared" ref="EX97:EX103" si="204">IF(AND($EN97="要是正",$EM97=2,CS97&lt;EW97),1,IF(CS97&gt;EW97,2,""))</f>
        <v/>
      </c>
      <c r="EY97" s="123" t="str">
        <f t="shared" ref="EY97:EY103" si="205">IF(EX97=1,EW97,"0")</f>
        <v>0</v>
      </c>
      <c r="EZ97" s="123" t="str">
        <f t="shared" ref="EZ97:EZ103" si="206">IF(EX97=2,EW97,"0")</f>
        <v>0</v>
      </c>
      <c r="FA97" s="122" t="str">
        <f t="shared" ref="FA97:FA103" si="207">IF(AND(EN97="要是正",AND(EM97=0,CS97="未定")),CS97,"")</f>
        <v/>
      </c>
      <c r="FB97" s="125" t="str">
        <f t="shared" ref="FB97:FB103" si="208">IF(EN97="既存不適格",IF(OR(EM97&lt;2,CS97&lt;&gt;""),"","令和"&amp;CM97&amp;"年"&amp;CP97&amp;"月1日"),"")</f>
        <v/>
      </c>
      <c r="FC97" s="123" t="str">
        <f t="shared" ref="FC97:FC103" si="209">IF(FB97="","0",DATEVALUE(FB97))</f>
        <v>0</v>
      </c>
      <c r="FD97" s="124" t="str">
        <f t="shared" ref="FD97:FD103" si="210">IF(AND($EN97="既存不適格",$EM97=2,CS97&lt;FC97),1,IF(CS97&gt;FC97,2,""))</f>
        <v/>
      </c>
      <c r="FE97" s="123" t="str">
        <f t="shared" ref="FE97:FE103" si="211">IF(FD97=1,FC97,"0")</f>
        <v>0</v>
      </c>
      <c r="FF97" s="123" t="str">
        <f t="shared" ref="FF97:FF103" si="212">IF(FD97=2,FC97,"0")</f>
        <v>0</v>
      </c>
      <c r="FG97" s="122" t="str">
        <f t="shared" ref="FG97:FG103" si="213">IF(AND(EN97="既存不適格",AND(EM97=0,CS97="未定")),CS97,"")</f>
        <v/>
      </c>
      <c r="FH97" s="121"/>
      <c r="FI97" s="121"/>
      <c r="FJ97" s="121"/>
      <c r="FQ97" s="429"/>
      <c r="FR97" s="430"/>
      <c r="FS97" s="429"/>
      <c r="FT97" s="430"/>
      <c r="FU97" s="429"/>
      <c r="FV97" s="11"/>
      <c r="FW97" s="11"/>
      <c r="FX97" s="11"/>
      <c r="FY97" s="11"/>
      <c r="FZ97" s="11"/>
      <c r="GF97" s="10" t="str">
        <f t="shared" si="182"/>
        <v/>
      </c>
      <c r="GG97" s="239" t="str">
        <f t="shared" si="167"/>
        <v/>
      </c>
      <c r="GH97" s="239" t="str">
        <f t="shared" si="189"/>
        <v/>
      </c>
      <c r="GI97" s="239" t="str">
        <f t="shared" si="190"/>
        <v/>
      </c>
      <c r="GJ97" s="239">
        <f t="shared" si="199"/>
        <v>0</v>
      </c>
      <c r="GK97" s="248" t="str">
        <f t="shared" si="171"/>
        <v/>
      </c>
      <c r="GL97" s="10" t="str">
        <f t="shared" si="183"/>
        <v/>
      </c>
      <c r="GM97" s="425" t="str">
        <f t="shared" ref="GM97:GM106" si="214">IF(NOT(OR(CS97="未定",CS97="")),"令和"&amp;CM97&amp;"年"&amp;CP97&amp;"月1日","")</f>
        <v/>
      </c>
      <c r="GN97" s="426" t="str">
        <f t="shared" ref="GN97:GN106" si="215">IF(GM97="","0",DATEVALUE(GM97))</f>
        <v>0</v>
      </c>
      <c r="GO97" s="427" t="str">
        <f t="shared" ref="GO97:GO106" si="216">IF(OR(CS97="予定",CS97="改善済"),1,"")</f>
        <v/>
      </c>
      <c r="GP97" s="426" t="str">
        <f t="shared" ref="GP97:GP106" si="217">IF(GO97=1,GN97,"0")</f>
        <v>0</v>
      </c>
      <c r="GQ97" s="428" t="str">
        <f t="shared" ref="GQ97:GQ106" si="218">IF(AND(EP97="要是正",AND(EO97=0,CS97="未定")),CS97,"")</f>
        <v/>
      </c>
      <c r="GS97" s="411">
        <f t="shared" si="149"/>
        <v>0</v>
      </c>
      <c r="GW97" s="1114">
        <f t="shared" si="188"/>
        <v>0</v>
      </c>
    </row>
    <row r="98" spans="2:205" s="10" customFormat="1" ht="50.1" hidden="1" customHeight="1" x14ac:dyDescent="0.15">
      <c r="B98" s="111"/>
      <c r="C98" s="596"/>
      <c r="D98" s="596"/>
      <c r="E98" s="596"/>
      <c r="F98" s="596"/>
      <c r="G98" s="596"/>
      <c r="H98" s="596"/>
      <c r="J98" s="241"/>
      <c r="K98" s="242"/>
      <c r="L98" s="242"/>
      <c r="M98" s="2806"/>
      <c r="N98" s="2806"/>
      <c r="O98" s="2807"/>
      <c r="P98" s="2821"/>
      <c r="Q98" s="2822"/>
      <c r="R98" s="2822"/>
      <c r="S98" s="2822"/>
      <c r="T98" s="2822"/>
      <c r="U98" s="2822"/>
      <c r="V98" s="2822"/>
      <c r="W98" s="2822"/>
      <c r="X98" s="2822"/>
      <c r="Y98" s="2822"/>
      <c r="Z98" s="2822"/>
      <c r="AA98" s="2821"/>
      <c r="AB98" s="2822"/>
      <c r="AC98" s="2822"/>
      <c r="AD98" s="2822"/>
      <c r="AE98" s="2822"/>
      <c r="AF98" s="2822"/>
      <c r="AG98" s="2822"/>
      <c r="AH98" s="2822"/>
      <c r="AI98" s="2822"/>
      <c r="AJ98" s="2822"/>
      <c r="AK98" s="2822"/>
      <c r="AL98" s="2822"/>
      <c r="AM98" s="2822"/>
      <c r="AN98" s="2822"/>
      <c r="AO98" s="2822"/>
      <c r="AP98" s="2822"/>
      <c r="AQ98" s="2822"/>
      <c r="AR98" s="2822"/>
      <c r="AS98" s="2822"/>
      <c r="AT98" s="2822"/>
      <c r="AU98" s="2822"/>
      <c r="AV98" s="2822"/>
      <c r="AW98" s="2822"/>
      <c r="AX98" s="2822"/>
      <c r="AY98" s="2823"/>
      <c r="AZ98" s="2815"/>
      <c r="BA98" s="2815"/>
      <c r="BB98" s="2815"/>
      <c r="BC98" s="2815"/>
      <c r="BD98" s="2815"/>
      <c r="BE98" s="2815"/>
      <c r="BF98" s="2815"/>
      <c r="BG98" s="2815"/>
      <c r="BH98" s="2815"/>
      <c r="BI98" s="2815"/>
      <c r="BJ98" s="2815"/>
      <c r="BK98" s="2815"/>
      <c r="BL98" s="2781"/>
      <c r="BM98" s="2781"/>
      <c r="BN98" s="3125"/>
      <c r="BO98" s="3125"/>
      <c r="BP98" s="3125"/>
      <c r="BQ98" s="3125"/>
      <c r="BR98" s="3125"/>
      <c r="BS98" s="3125"/>
      <c r="BT98" s="3125"/>
      <c r="BU98" s="3125"/>
      <c r="BV98" s="3125"/>
      <c r="BW98" s="3125"/>
      <c r="BX98" s="3125"/>
      <c r="BY98" s="3125"/>
      <c r="BZ98" s="3125"/>
      <c r="CA98" s="3125"/>
      <c r="CB98" s="3125"/>
      <c r="CC98" s="3125"/>
      <c r="CD98" s="3125"/>
      <c r="CE98" s="3125"/>
      <c r="CF98" s="3125"/>
      <c r="CG98" s="3125"/>
      <c r="CH98" s="3125"/>
      <c r="CI98" s="3125"/>
      <c r="CJ98" s="3125"/>
      <c r="CK98" s="3125"/>
      <c r="CL98" s="3125"/>
      <c r="CM98" s="3036"/>
      <c r="CN98" s="3036"/>
      <c r="CO98" s="3036"/>
      <c r="CP98" s="3036"/>
      <c r="CQ98" s="3036"/>
      <c r="CR98" s="3036"/>
      <c r="CS98" s="3031"/>
      <c r="CT98" s="2790"/>
      <c r="CU98" s="2790"/>
      <c r="CV98" s="2783"/>
      <c r="CW98" s="2784"/>
      <c r="CX98" s="2784"/>
      <c r="CY98" s="2784"/>
      <c r="CZ98" s="2784"/>
      <c r="DA98" s="2784"/>
      <c r="DB98" s="2784"/>
      <c r="DC98" s="2784"/>
      <c r="DD98" s="2784"/>
      <c r="DE98" s="2784"/>
      <c r="DF98" s="2784"/>
      <c r="DG98" s="2784"/>
      <c r="DH98" s="2784"/>
      <c r="DI98" s="2784"/>
      <c r="DJ98" s="2784"/>
      <c r="DK98" s="2784"/>
      <c r="DL98" s="2784"/>
      <c r="DM98" s="2784"/>
      <c r="DN98" s="2784"/>
      <c r="DO98" s="2785"/>
      <c r="DP98" s="361"/>
      <c r="DQ98" s="361"/>
      <c r="DR98" s="361"/>
      <c r="DS98" s="361"/>
      <c r="DT98" s="361"/>
      <c r="DU98" s="361"/>
      <c r="DV98" s="361"/>
      <c r="DW98" s="361"/>
      <c r="DX98" s="361"/>
      <c r="DY98" s="361"/>
      <c r="DZ98" s="361"/>
      <c r="EA98" s="361"/>
      <c r="EB98" s="361"/>
      <c r="EC98" s="361"/>
      <c r="ED98" s="361"/>
      <c r="EE98" s="361"/>
      <c r="EF98" s="237"/>
      <c r="EG98" s="131">
        <f t="shared" si="151"/>
        <v>0</v>
      </c>
      <c r="EH98" s="131">
        <f t="shared" si="191"/>
        <v>0</v>
      </c>
      <c r="EI98" s="131">
        <f t="shared" si="192"/>
        <v>0</v>
      </c>
      <c r="EJ98" s="131">
        <f t="shared" si="193"/>
        <v>0</v>
      </c>
      <c r="EK98" s="10">
        <f t="shared" si="194"/>
        <v>0</v>
      </c>
      <c r="EL98" s="131">
        <f t="shared" si="200"/>
        <v>0</v>
      </c>
      <c r="EM98" s="130">
        <f t="shared" si="195"/>
        <v>0</v>
      </c>
      <c r="EN98" s="129" t="str">
        <f t="shared" si="196"/>
        <v/>
      </c>
      <c r="EO98" s="121" t="str">
        <f>IF($EN98="要是正",MAX($EO$7:EO97)+1,"")</f>
        <v/>
      </c>
      <c r="EP98" s="121" t="str">
        <f>IF($EN98="要是正",MAX($EP$7:EP97)+1,"")</f>
        <v/>
      </c>
      <c r="EQ98" s="128" t="str">
        <f t="shared" si="197"/>
        <v/>
      </c>
      <c r="ER98" s="127" t="str">
        <f t="shared" si="160"/>
        <v/>
      </c>
      <c r="ES98" s="122" t="str">
        <f t="shared" si="201"/>
        <v/>
      </c>
      <c r="ET98" s="122" t="str">
        <f t="shared" si="198"/>
        <v/>
      </c>
      <c r="EU98" s="126" t="str">
        <f t="shared" si="163"/>
        <v/>
      </c>
      <c r="EV98" s="125" t="str">
        <f t="shared" si="202"/>
        <v/>
      </c>
      <c r="EW98" s="123" t="str">
        <f t="shared" si="203"/>
        <v>0</v>
      </c>
      <c r="EX98" s="124" t="str">
        <f t="shared" si="204"/>
        <v/>
      </c>
      <c r="EY98" s="123" t="str">
        <f t="shared" si="205"/>
        <v>0</v>
      </c>
      <c r="EZ98" s="123" t="str">
        <f t="shared" si="206"/>
        <v>0</v>
      </c>
      <c r="FA98" s="122" t="str">
        <f t="shared" si="207"/>
        <v/>
      </c>
      <c r="FB98" s="125" t="str">
        <f t="shared" si="208"/>
        <v/>
      </c>
      <c r="FC98" s="123" t="str">
        <f t="shared" si="209"/>
        <v>0</v>
      </c>
      <c r="FD98" s="124" t="str">
        <f t="shared" si="210"/>
        <v/>
      </c>
      <c r="FE98" s="123" t="str">
        <f t="shared" si="211"/>
        <v>0</v>
      </c>
      <c r="FF98" s="123" t="str">
        <f t="shared" si="212"/>
        <v>0</v>
      </c>
      <c r="FG98" s="122" t="str">
        <f t="shared" si="213"/>
        <v/>
      </c>
      <c r="FH98" s="121"/>
      <c r="FI98" s="121"/>
      <c r="FJ98" s="121"/>
      <c r="FQ98" s="429"/>
      <c r="FR98" s="430"/>
      <c r="FS98" s="429"/>
      <c r="FT98" s="430"/>
      <c r="FU98" s="429"/>
      <c r="FV98" s="11"/>
      <c r="FW98" s="11"/>
      <c r="FX98" s="11"/>
      <c r="FY98" s="11"/>
      <c r="FZ98" s="11"/>
      <c r="GF98" s="10" t="str">
        <f t="shared" si="182"/>
        <v/>
      </c>
      <c r="GG98" s="239" t="str">
        <f t="shared" si="167"/>
        <v/>
      </c>
      <c r="GH98" s="239" t="str">
        <f t="shared" si="189"/>
        <v/>
      </c>
      <c r="GI98" s="239" t="str">
        <f t="shared" si="190"/>
        <v/>
      </c>
      <c r="GJ98" s="239">
        <f t="shared" si="199"/>
        <v>0</v>
      </c>
      <c r="GK98" s="248" t="str">
        <f t="shared" si="171"/>
        <v/>
      </c>
      <c r="GL98" s="10" t="str">
        <f t="shared" si="183"/>
        <v/>
      </c>
      <c r="GM98" s="425" t="str">
        <f t="shared" si="214"/>
        <v/>
      </c>
      <c r="GN98" s="426" t="str">
        <f t="shared" si="215"/>
        <v>0</v>
      </c>
      <c r="GO98" s="427" t="str">
        <f t="shared" si="216"/>
        <v/>
      </c>
      <c r="GP98" s="426" t="str">
        <f t="shared" si="217"/>
        <v>0</v>
      </c>
      <c r="GQ98" s="428" t="str">
        <f t="shared" si="218"/>
        <v/>
      </c>
      <c r="GS98" s="411">
        <f t="shared" si="149"/>
        <v>0</v>
      </c>
      <c r="GW98" s="1114">
        <f t="shared" si="188"/>
        <v>0</v>
      </c>
    </row>
    <row r="99" spans="2:205" s="10" customFormat="1" ht="50.1" hidden="1" customHeight="1" x14ac:dyDescent="0.15">
      <c r="B99" s="111"/>
      <c r="C99" s="596"/>
      <c r="D99" s="596"/>
      <c r="E99" s="596"/>
      <c r="F99" s="596"/>
      <c r="G99" s="596"/>
      <c r="H99" s="596"/>
      <c r="J99" s="241"/>
      <c r="K99" s="242"/>
      <c r="L99" s="242"/>
      <c r="M99" s="2806"/>
      <c r="N99" s="2806"/>
      <c r="O99" s="2807"/>
      <c r="P99" s="2821"/>
      <c r="Q99" s="2822"/>
      <c r="R99" s="2822"/>
      <c r="S99" s="2822"/>
      <c r="T99" s="2822"/>
      <c r="U99" s="2822"/>
      <c r="V99" s="2822"/>
      <c r="W99" s="2822"/>
      <c r="X99" s="2822"/>
      <c r="Y99" s="2822"/>
      <c r="Z99" s="2822"/>
      <c r="AA99" s="2821"/>
      <c r="AB99" s="2822"/>
      <c r="AC99" s="2822"/>
      <c r="AD99" s="2822"/>
      <c r="AE99" s="2822"/>
      <c r="AF99" s="2822"/>
      <c r="AG99" s="2822"/>
      <c r="AH99" s="2822"/>
      <c r="AI99" s="2822"/>
      <c r="AJ99" s="2822"/>
      <c r="AK99" s="2822"/>
      <c r="AL99" s="2822"/>
      <c r="AM99" s="2822"/>
      <c r="AN99" s="2822"/>
      <c r="AO99" s="2822"/>
      <c r="AP99" s="2822"/>
      <c r="AQ99" s="2822"/>
      <c r="AR99" s="2822"/>
      <c r="AS99" s="2822"/>
      <c r="AT99" s="2822"/>
      <c r="AU99" s="2822"/>
      <c r="AV99" s="2822"/>
      <c r="AW99" s="2822"/>
      <c r="AX99" s="2822"/>
      <c r="AY99" s="2823"/>
      <c r="AZ99" s="2815"/>
      <c r="BA99" s="2815"/>
      <c r="BB99" s="2815"/>
      <c r="BC99" s="2815"/>
      <c r="BD99" s="2815"/>
      <c r="BE99" s="2815"/>
      <c r="BF99" s="2815"/>
      <c r="BG99" s="2815"/>
      <c r="BH99" s="2815"/>
      <c r="BI99" s="2815"/>
      <c r="BJ99" s="2815"/>
      <c r="BK99" s="2815"/>
      <c r="BL99" s="2781"/>
      <c r="BM99" s="2781"/>
      <c r="BN99" s="3125"/>
      <c r="BO99" s="3125"/>
      <c r="BP99" s="3125"/>
      <c r="BQ99" s="3125"/>
      <c r="BR99" s="3125"/>
      <c r="BS99" s="3125"/>
      <c r="BT99" s="3125"/>
      <c r="BU99" s="3125"/>
      <c r="BV99" s="3125"/>
      <c r="BW99" s="3125"/>
      <c r="BX99" s="3125"/>
      <c r="BY99" s="3125"/>
      <c r="BZ99" s="3125"/>
      <c r="CA99" s="3125"/>
      <c r="CB99" s="3125"/>
      <c r="CC99" s="3125"/>
      <c r="CD99" s="3125"/>
      <c r="CE99" s="3125"/>
      <c r="CF99" s="3125"/>
      <c r="CG99" s="3125"/>
      <c r="CH99" s="3125"/>
      <c r="CI99" s="3125"/>
      <c r="CJ99" s="3125"/>
      <c r="CK99" s="3125"/>
      <c r="CL99" s="3125"/>
      <c r="CM99" s="3036"/>
      <c r="CN99" s="3036"/>
      <c r="CO99" s="3036"/>
      <c r="CP99" s="3036"/>
      <c r="CQ99" s="3036"/>
      <c r="CR99" s="3036"/>
      <c r="CS99" s="3031"/>
      <c r="CT99" s="2790"/>
      <c r="CU99" s="2790"/>
      <c r="CV99" s="2783"/>
      <c r="CW99" s="2784"/>
      <c r="CX99" s="2784"/>
      <c r="CY99" s="2784"/>
      <c r="CZ99" s="2784"/>
      <c r="DA99" s="2784"/>
      <c r="DB99" s="2784"/>
      <c r="DC99" s="2784"/>
      <c r="DD99" s="2784"/>
      <c r="DE99" s="2784"/>
      <c r="DF99" s="2784"/>
      <c r="DG99" s="2784"/>
      <c r="DH99" s="2784"/>
      <c r="DI99" s="2784"/>
      <c r="DJ99" s="2784"/>
      <c r="DK99" s="2784"/>
      <c r="DL99" s="2784"/>
      <c r="DM99" s="2784"/>
      <c r="DN99" s="2784"/>
      <c r="DO99" s="2785"/>
      <c r="DP99" s="361"/>
      <c r="DQ99" s="361"/>
      <c r="DR99" s="361"/>
      <c r="DS99" s="361"/>
      <c r="DT99" s="361"/>
      <c r="DU99" s="361"/>
      <c r="DV99" s="361"/>
      <c r="DW99" s="361"/>
      <c r="DX99" s="361"/>
      <c r="DY99" s="361"/>
      <c r="DZ99" s="361"/>
      <c r="EA99" s="361"/>
      <c r="EB99" s="361"/>
      <c r="EC99" s="361"/>
      <c r="ED99" s="361"/>
      <c r="EE99" s="361"/>
      <c r="EF99" s="237"/>
      <c r="EG99" s="131">
        <f t="shared" si="151"/>
        <v>0</v>
      </c>
      <c r="EH99" s="131">
        <f t="shared" si="191"/>
        <v>0</v>
      </c>
      <c r="EI99" s="131">
        <f t="shared" si="192"/>
        <v>0</v>
      </c>
      <c r="EJ99" s="131">
        <f t="shared" si="193"/>
        <v>0</v>
      </c>
      <c r="EK99" s="10">
        <f t="shared" si="194"/>
        <v>0</v>
      </c>
      <c r="EL99" s="131">
        <f t="shared" si="200"/>
        <v>0</v>
      </c>
      <c r="EM99" s="130">
        <f t="shared" si="195"/>
        <v>0</v>
      </c>
      <c r="EN99" s="129" t="str">
        <f t="shared" si="196"/>
        <v/>
      </c>
      <c r="EO99" s="121" t="str">
        <f>IF($EN99="要是正",MAX($EO$7:EO98)+1,"")</f>
        <v/>
      </c>
      <c r="EP99" s="121" t="str">
        <f>IF($EN99="要是正",MAX($EP$7:EP98)+1,"")</f>
        <v/>
      </c>
      <c r="EQ99" s="128" t="str">
        <f t="shared" si="197"/>
        <v/>
      </c>
      <c r="ER99" s="127" t="str">
        <f t="shared" si="160"/>
        <v/>
      </c>
      <c r="ES99" s="122" t="str">
        <f t="shared" si="201"/>
        <v/>
      </c>
      <c r="ET99" s="122" t="str">
        <f t="shared" si="198"/>
        <v/>
      </c>
      <c r="EU99" s="126" t="str">
        <f t="shared" si="163"/>
        <v/>
      </c>
      <c r="EV99" s="125" t="str">
        <f t="shared" si="202"/>
        <v/>
      </c>
      <c r="EW99" s="123" t="str">
        <f t="shared" si="203"/>
        <v>0</v>
      </c>
      <c r="EX99" s="124" t="str">
        <f t="shared" si="204"/>
        <v/>
      </c>
      <c r="EY99" s="123" t="str">
        <f t="shared" si="205"/>
        <v>0</v>
      </c>
      <c r="EZ99" s="123" t="str">
        <f t="shared" si="206"/>
        <v>0</v>
      </c>
      <c r="FA99" s="122" t="str">
        <f t="shared" si="207"/>
        <v/>
      </c>
      <c r="FB99" s="125" t="str">
        <f t="shared" si="208"/>
        <v/>
      </c>
      <c r="FC99" s="123" t="str">
        <f t="shared" si="209"/>
        <v>0</v>
      </c>
      <c r="FD99" s="124" t="str">
        <f t="shared" si="210"/>
        <v/>
      </c>
      <c r="FE99" s="123" t="str">
        <f t="shared" si="211"/>
        <v>0</v>
      </c>
      <c r="FF99" s="123" t="str">
        <f t="shared" si="212"/>
        <v>0</v>
      </c>
      <c r="FG99" s="122" t="str">
        <f t="shared" si="213"/>
        <v/>
      </c>
      <c r="FH99" s="121"/>
      <c r="FI99" s="121"/>
      <c r="FJ99" s="121"/>
      <c r="FQ99" s="429"/>
      <c r="FR99" s="430"/>
      <c r="FS99" s="429"/>
      <c r="FT99" s="430"/>
      <c r="FU99" s="429"/>
      <c r="FV99" s="11"/>
      <c r="FW99" s="11"/>
      <c r="FX99" s="11"/>
      <c r="FY99" s="11"/>
      <c r="FZ99" s="11"/>
      <c r="GF99" s="10" t="str">
        <f t="shared" si="182"/>
        <v/>
      </c>
      <c r="GG99" s="239" t="str">
        <f t="shared" si="167"/>
        <v/>
      </c>
      <c r="GH99" s="239" t="str">
        <f t="shared" si="189"/>
        <v/>
      </c>
      <c r="GI99" s="239" t="str">
        <f t="shared" si="190"/>
        <v/>
      </c>
      <c r="GJ99" s="239">
        <f t="shared" si="199"/>
        <v>0</v>
      </c>
      <c r="GK99" s="248" t="str">
        <f t="shared" si="171"/>
        <v/>
      </c>
      <c r="GL99" s="10" t="str">
        <f t="shared" si="183"/>
        <v/>
      </c>
      <c r="GM99" s="425" t="str">
        <f t="shared" si="214"/>
        <v/>
      </c>
      <c r="GN99" s="426" t="str">
        <f t="shared" si="215"/>
        <v>0</v>
      </c>
      <c r="GO99" s="427" t="str">
        <f t="shared" si="216"/>
        <v/>
      </c>
      <c r="GP99" s="426" t="str">
        <f t="shared" si="217"/>
        <v>0</v>
      </c>
      <c r="GQ99" s="428" t="str">
        <f t="shared" si="218"/>
        <v/>
      </c>
      <c r="GS99" s="411">
        <f t="shared" si="149"/>
        <v>0</v>
      </c>
      <c r="GW99" s="1114">
        <f t="shared" si="188"/>
        <v>0</v>
      </c>
    </row>
    <row r="100" spans="2:205" s="10" customFormat="1" ht="50.1" hidden="1" customHeight="1" x14ac:dyDescent="0.15">
      <c r="B100" s="111"/>
      <c r="C100" s="596"/>
      <c r="D100" s="596"/>
      <c r="E100" s="596"/>
      <c r="F100" s="596"/>
      <c r="G100" s="596"/>
      <c r="H100" s="596"/>
      <c r="J100" s="241"/>
      <c r="K100" s="242"/>
      <c r="L100" s="242"/>
      <c r="M100" s="2806"/>
      <c r="N100" s="2806"/>
      <c r="O100" s="2807"/>
      <c r="P100" s="2821"/>
      <c r="Q100" s="2822"/>
      <c r="R100" s="2822"/>
      <c r="S100" s="2822"/>
      <c r="T100" s="2822"/>
      <c r="U100" s="2822"/>
      <c r="V100" s="2822"/>
      <c r="W100" s="2822"/>
      <c r="X100" s="2822"/>
      <c r="Y100" s="2822"/>
      <c r="Z100" s="2822"/>
      <c r="AA100" s="2821"/>
      <c r="AB100" s="2822"/>
      <c r="AC100" s="2822"/>
      <c r="AD100" s="2822"/>
      <c r="AE100" s="2822"/>
      <c r="AF100" s="2822"/>
      <c r="AG100" s="2822"/>
      <c r="AH100" s="2822"/>
      <c r="AI100" s="2822"/>
      <c r="AJ100" s="2822"/>
      <c r="AK100" s="2822"/>
      <c r="AL100" s="2822"/>
      <c r="AM100" s="2822"/>
      <c r="AN100" s="2822"/>
      <c r="AO100" s="2822"/>
      <c r="AP100" s="2822"/>
      <c r="AQ100" s="2822"/>
      <c r="AR100" s="2822"/>
      <c r="AS100" s="2822"/>
      <c r="AT100" s="2822"/>
      <c r="AU100" s="2822"/>
      <c r="AV100" s="2822"/>
      <c r="AW100" s="2822"/>
      <c r="AX100" s="2822"/>
      <c r="AY100" s="2823"/>
      <c r="AZ100" s="2815"/>
      <c r="BA100" s="2815"/>
      <c r="BB100" s="2815"/>
      <c r="BC100" s="2815"/>
      <c r="BD100" s="2815"/>
      <c r="BE100" s="2815"/>
      <c r="BF100" s="2815"/>
      <c r="BG100" s="2815"/>
      <c r="BH100" s="2815"/>
      <c r="BI100" s="2815"/>
      <c r="BJ100" s="2815"/>
      <c r="BK100" s="2815"/>
      <c r="BL100" s="2781"/>
      <c r="BM100" s="2781"/>
      <c r="BN100" s="3125"/>
      <c r="BO100" s="3125"/>
      <c r="BP100" s="3125"/>
      <c r="BQ100" s="3125"/>
      <c r="BR100" s="3125"/>
      <c r="BS100" s="3125"/>
      <c r="BT100" s="3125"/>
      <c r="BU100" s="3125"/>
      <c r="BV100" s="3125"/>
      <c r="BW100" s="3125"/>
      <c r="BX100" s="3125"/>
      <c r="BY100" s="3125"/>
      <c r="BZ100" s="3125"/>
      <c r="CA100" s="3125"/>
      <c r="CB100" s="3125"/>
      <c r="CC100" s="3125"/>
      <c r="CD100" s="3125"/>
      <c r="CE100" s="3125"/>
      <c r="CF100" s="3125"/>
      <c r="CG100" s="3125"/>
      <c r="CH100" s="3125"/>
      <c r="CI100" s="3125"/>
      <c r="CJ100" s="3125"/>
      <c r="CK100" s="3125"/>
      <c r="CL100" s="3125"/>
      <c r="CM100" s="3036"/>
      <c r="CN100" s="3036"/>
      <c r="CO100" s="3036"/>
      <c r="CP100" s="3036"/>
      <c r="CQ100" s="3036"/>
      <c r="CR100" s="3036"/>
      <c r="CS100" s="3031"/>
      <c r="CT100" s="2790"/>
      <c r="CU100" s="2790"/>
      <c r="CV100" s="2783"/>
      <c r="CW100" s="2784"/>
      <c r="CX100" s="2784"/>
      <c r="CY100" s="2784"/>
      <c r="CZ100" s="2784"/>
      <c r="DA100" s="2784"/>
      <c r="DB100" s="2784"/>
      <c r="DC100" s="2784"/>
      <c r="DD100" s="2784"/>
      <c r="DE100" s="2784"/>
      <c r="DF100" s="2784"/>
      <c r="DG100" s="2784"/>
      <c r="DH100" s="2784"/>
      <c r="DI100" s="2784"/>
      <c r="DJ100" s="2784"/>
      <c r="DK100" s="2784"/>
      <c r="DL100" s="2784"/>
      <c r="DM100" s="2784"/>
      <c r="DN100" s="2784"/>
      <c r="DO100" s="2785"/>
      <c r="DP100" s="361"/>
      <c r="DQ100" s="361"/>
      <c r="DR100" s="361"/>
      <c r="DS100" s="361"/>
      <c r="DT100" s="361"/>
      <c r="DU100" s="361"/>
      <c r="DV100" s="361"/>
      <c r="DW100" s="361"/>
      <c r="DX100" s="361"/>
      <c r="DY100" s="361"/>
      <c r="DZ100" s="361"/>
      <c r="EA100" s="361"/>
      <c r="EB100" s="361"/>
      <c r="EC100" s="361"/>
      <c r="ED100" s="361"/>
      <c r="EE100" s="361"/>
      <c r="EF100" s="237"/>
      <c r="EG100" s="131">
        <f t="shared" si="151"/>
        <v>0</v>
      </c>
      <c r="EH100" s="131">
        <f t="shared" si="191"/>
        <v>0</v>
      </c>
      <c r="EI100" s="131">
        <f t="shared" si="192"/>
        <v>0</v>
      </c>
      <c r="EJ100" s="131">
        <f t="shared" si="193"/>
        <v>0</v>
      </c>
      <c r="EK100" s="10">
        <f t="shared" si="194"/>
        <v>0</v>
      </c>
      <c r="EL100" s="131">
        <f t="shared" si="200"/>
        <v>0</v>
      </c>
      <c r="EM100" s="130">
        <f t="shared" si="195"/>
        <v>0</v>
      </c>
      <c r="EN100" s="129" t="str">
        <f t="shared" si="196"/>
        <v/>
      </c>
      <c r="EO100" s="121" t="str">
        <f>IF($EN100="要是正",MAX($EO$7:EO99)+1,"")</f>
        <v/>
      </c>
      <c r="EP100" s="121" t="str">
        <f>IF($EN100="要是正",MAX($EP$7:EP99)+1,"")</f>
        <v/>
      </c>
      <c r="EQ100" s="128" t="str">
        <f t="shared" si="197"/>
        <v/>
      </c>
      <c r="ER100" s="127" t="str">
        <f t="shared" si="160"/>
        <v/>
      </c>
      <c r="ES100" s="122" t="str">
        <f t="shared" si="201"/>
        <v/>
      </c>
      <c r="ET100" s="122" t="str">
        <f t="shared" si="198"/>
        <v/>
      </c>
      <c r="EU100" s="126" t="str">
        <f t="shared" si="163"/>
        <v/>
      </c>
      <c r="EV100" s="125" t="str">
        <f t="shared" si="202"/>
        <v/>
      </c>
      <c r="EW100" s="123" t="str">
        <f t="shared" si="203"/>
        <v>0</v>
      </c>
      <c r="EX100" s="124" t="str">
        <f t="shared" si="204"/>
        <v/>
      </c>
      <c r="EY100" s="123" t="str">
        <f t="shared" si="205"/>
        <v>0</v>
      </c>
      <c r="EZ100" s="123" t="str">
        <f t="shared" si="206"/>
        <v>0</v>
      </c>
      <c r="FA100" s="122" t="str">
        <f t="shared" si="207"/>
        <v/>
      </c>
      <c r="FB100" s="125" t="str">
        <f t="shared" si="208"/>
        <v/>
      </c>
      <c r="FC100" s="123" t="str">
        <f t="shared" si="209"/>
        <v>0</v>
      </c>
      <c r="FD100" s="124" t="str">
        <f t="shared" si="210"/>
        <v/>
      </c>
      <c r="FE100" s="123" t="str">
        <f t="shared" si="211"/>
        <v>0</v>
      </c>
      <c r="FF100" s="123" t="str">
        <f t="shared" si="212"/>
        <v>0</v>
      </c>
      <c r="FG100" s="122" t="str">
        <f t="shared" si="213"/>
        <v/>
      </c>
      <c r="FH100" s="121"/>
      <c r="FI100" s="121"/>
      <c r="FJ100" s="121"/>
      <c r="FQ100" s="429"/>
      <c r="FR100" s="430"/>
      <c r="FS100" s="429"/>
      <c r="FT100" s="430"/>
      <c r="FU100" s="429"/>
      <c r="FV100" s="11"/>
      <c r="FW100" s="11"/>
      <c r="FX100" s="11"/>
      <c r="FY100" s="11"/>
      <c r="FZ100" s="11"/>
      <c r="GF100" s="10" t="str">
        <f t="shared" si="182"/>
        <v/>
      </c>
      <c r="GG100" s="239" t="str">
        <f t="shared" si="167"/>
        <v/>
      </c>
      <c r="GH100" s="239" t="str">
        <f t="shared" si="189"/>
        <v/>
      </c>
      <c r="GI100" s="239" t="str">
        <f t="shared" si="190"/>
        <v/>
      </c>
      <c r="GJ100" s="239">
        <f t="shared" si="199"/>
        <v>0</v>
      </c>
      <c r="GK100" s="248" t="str">
        <f t="shared" si="171"/>
        <v/>
      </c>
      <c r="GL100" s="10" t="str">
        <f t="shared" si="183"/>
        <v/>
      </c>
      <c r="GM100" s="425" t="str">
        <f t="shared" si="214"/>
        <v/>
      </c>
      <c r="GN100" s="426" t="str">
        <f t="shared" si="215"/>
        <v>0</v>
      </c>
      <c r="GO100" s="427" t="str">
        <f t="shared" si="216"/>
        <v/>
      </c>
      <c r="GP100" s="426" t="str">
        <f t="shared" si="217"/>
        <v>0</v>
      </c>
      <c r="GQ100" s="428" t="str">
        <f t="shared" si="218"/>
        <v/>
      </c>
      <c r="GS100" s="411">
        <f t="shared" si="149"/>
        <v>0</v>
      </c>
      <c r="GW100" s="1114">
        <f t="shared" si="188"/>
        <v>0</v>
      </c>
    </row>
    <row r="101" spans="2:205" s="10" customFormat="1" ht="50.1" hidden="1" customHeight="1" x14ac:dyDescent="0.15">
      <c r="B101" s="111"/>
      <c r="C101" s="596"/>
      <c r="D101" s="596"/>
      <c r="E101" s="596"/>
      <c r="F101" s="596"/>
      <c r="G101" s="596"/>
      <c r="H101" s="596"/>
      <c r="J101" s="241"/>
      <c r="K101" s="242"/>
      <c r="L101" s="242"/>
      <c r="M101" s="2806"/>
      <c r="N101" s="2806"/>
      <c r="O101" s="2807"/>
      <c r="P101" s="2821"/>
      <c r="Q101" s="2822"/>
      <c r="R101" s="2822"/>
      <c r="S101" s="2822"/>
      <c r="T101" s="2822"/>
      <c r="U101" s="2822"/>
      <c r="V101" s="2822"/>
      <c r="W101" s="2822"/>
      <c r="X101" s="2822"/>
      <c r="Y101" s="2822"/>
      <c r="Z101" s="2822"/>
      <c r="AA101" s="2821"/>
      <c r="AB101" s="2822"/>
      <c r="AC101" s="2822"/>
      <c r="AD101" s="2822"/>
      <c r="AE101" s="2822"/>
      <c r="AF101" s="2822"/>
      <c r="AG101" s="2822"/>
      <c r="AH101" s="2822"/>
      <c r="AI101" s="2822"/>
      <c r="AJ101" s="2822"/>
      <c r="AK101" s="2822"/>
      <c r="AL101" s="2822"/>
      <c r="AM101" s="2822"/>
      <c r="AN101" s="2822"/>
      <c r="AO101" s="2822"/>
      <c r="AP101" s="2822"/>
      <c r="AQ101" s="2822"/>
      <c r="AR101" s="2822"/>
      <c r="AS101" s="2822"/>
      <c r="AT101" s="2822"/>
      <c r="AU101" s="2822"/>
      <c r="AV101" s="2822"/>
      <c r="AW101" s="2822"/>
      <c r="AX101" s="2822"/>
      <c r="AY101" s="2823"/>
      <c r="AZ101" s="2815"/>
      <c r="BA101" s="2815"/>
      <c r="BB101" s="2815"/>
      <c r="BC101" s="2815"/>
      <c r="BD101" s="2815"/>
      <c r="BE101" s="2815"/>
      <c r="BF101" s="2815"/>
      <c r="BG101" s="2815"/>
      <c r="BH101" s="2815"/>
      <c r="BI101" s="2815"/>
      <c r="BJ101" s="2815"/>
      <c r="BK101" s="2815"/>
      <c r="BL101" s="2781"/>
      <c r="BM101" s="2781"/>
      <c r="BN101" s="3125"/>
      <c r="BO101" s="3125"/>
      <c r="BP101" s="3125"/>
      <c r="BQ101" s="3125"/>
      <c r="BR101" s="3125"/>
      <c r="BS101" s="3125"/>
      <c r="BT101" s="3125"/>
      <c r="BU101" s="3125"/>
      <c r="BV101" s="3125"/>
      <c r="BW101" s="3125"/>
      <c r="BX101" s="3125"/>
      <c r="BY101" s="3125"/>
      <c r="BZ101" s="3125"/>
      <c r="CA101" s="3125"/>
      <c r="CB101" s="3125"/>
      <c r="CC101" s="3125"/>
      <c r="CD101" s="3125"/>
      <c r="CE101" s="3125"/>
      <c r="CF101" s="3125"/>
      <c r="CG101" s="3125"/>
      <c r="CH101" s="3125"/>
      <c r="CI101" s="3125"/>
      <c r="CJ101" s="3125"/>
      <c r="CK101" s="3125"/>
      <c r="CL101" s="3125"/>
      <c r="CM101" s="3036"/>
      <c r="CN101" s="3036"/>
      <c r="CO101" s="3036"/>
      <c r="CP101" s="3036"/>
      <c r="CQ101" s="3036"/>
      <c r="CR101" s="3036"/>
      <c r="CS101" s="3031"/>
      <c r="CT101" s="2790"/>
      <c r="CU101" s="2790"/>
      <c r="CV101" s="2783"/>
      <c r="CW101" s="2784"/>
      <c r="CX101" s="2784"/>
      <c r="CY101" s="2784"/>
      <c r="CZ101" s="2784"/>
      <c r="DA101" s="2784"/>
      <c r="DB101" s="2784"/>
      <c r="DC101" s="2784"/>
      <c r="DD101" s="2784"/>
      <c r="DE101" s="2784"/>
      <c r="DF101" s="2784"/>
      <c r="DG101" s="2784"/>
      <c r="DH101" s="2784"/>
      <c r="DI101" s="2784"/>
      <c r="DJ101" s="2784"/>
      <c r="DK101" s="2784"/>
      <c r="DL101" s="2784"/>
      <c r="DM101" s="2784"/>
      <c r="DN101" s="2784"/>
      <c r="DO101" s="2785"/>
      <c r="DP101" s="361"/>
      <c r="DQ101" s="361"/>
      <c r="DR101" s="361"/>
      <c r="DS101" s="361"/>
      <c r="DT101" s="361"/>
      <c r="DU101" s="361"/>
      <c r="DV101" s="361"/>
      <c r="DW101" s="361"/>
      <c r="DX101" s="361"/>
      <c r="DY101" s="361"/>
      <c r="DZ101" s="361"/>
      <c r="EA101" s="361"/>
      <c r="EB101" s="361"/>
      <c r="EC101" s="361"/>
      <c r="ED101" s="361"/>
      <c r="EE101" s="361"/>
      <c r="EF101" s="237"/>
      <c r="EG101" s="131">
        <f t="shared" si="151"/>
        <v>0</v>
      </c>
      <c r="EH101" s="131">
        <f t="shared" si="191"/>
        <v>0</v>
      </c>
      <c r="EI101" s="131">
        <f t="shared" si="192"/>
        <v>0</v>
      </c>
      <c r="EJ101" s="131">
        <f t="shared" si="193"/>
        <v>0</v>
      </c>
      <c r="EK101" s="10">
        <f t="shared" si="194"/>
        <v>0</v>
      </c>
      <c r="EL101" s="131">
        <f t="shared" si="200"/>
        <v>0</v>
      </c>
      <c r="EM101" s="130">
        <f t="shared" si="195"/>
        <v>0</v>
      </c>
      <c r="EN101" s="129" t="str">
        <f t="shared" si="196"/>
        <v/>
      </c>
      <c r="EO101" s="121" t="str">
        <f>IF($EN101="要是正",MAX($EO$7:EO100)+1,"")</f>
        <v/>
      </c>
      <c r="EP101" s="121" t="str">
        <f>IF($EN101="要是正",MAX($EP$7:EP100)+1,"")</f>
        <v/>
      </c>
      <c r="EQ101" s="128" t="str">
        <f t="shared" si="197"/>
        <v/>
      </c>
      <c r="ER101" s="127" t="str">
        <f t="shared" si="160"/>
        <v/>
      </c>
      <c r="ES101" s="122" t="str">
        <f t="shared" si="201"/>
        <v/>
      </c>
      <c r="ET101" s="122" t="str">
        <f t="shared" si="198"/>
        <v/>
      </c>
      <c r="EU101" s="126" t="str">
        <f t="shared" si="163"/>
        <v/>
      </c>
      <c r="EV101" s="125" t="str">
        <f t="shared" si="202"/>
        <v/>
      </c>
      <c r="EW101" s="123" t="str">
        <f t="shared" si="203"/>
        <v>0</v>
      </c>
      <c r="EX101" s="124" t="str">
        <f t="shared" si="204"/>
        <v/>
      </c>
      <c r="EY101" s="123" t="str">
        <f t="shared" si="205"/>
        <v>0</v>
      </c>
      <c r="EZ101" s="123" t="str">
        <f t="shared" si="206"/>
        <v>0</v>
      </c>
      <c r="FA101" s="122" t="str">
        <f t="shared" si="207"/>
        <v/>
      </c>
      <c r="FB101" s="125" t="str">
        <f t="shared" si="208"/>
        <v/>
      </c>
      <c r="FC101" s="123" t="str">
        <f t="shared" si="209"/>
        <v>0</v>
      </c>
      <c r="FD101" s="124" t="str">
        <f t="shared" si="210"/>
        <v/>
      </c>
      <c r="FE101" s="123" t="str">
        <f t="shared" si="211"/>
        <v>0</v>
      </c>
      <c r="FF101" s="123" t="str">
        <f t="shared" si="212"/>
        <v>0</v>
      </c>
      <c r="FG101" s="122" t="str">
        <f t="shared" si="213"/>
        <v/>
      </c>
      <c r="FH101" s="121"/>
      <c r="FI101" s="121"/>
      <c r="FJ101" s="121"/>
      <c r="FQ101" s="429"/>
      <c r="FR101" s="430"/>
      <c r="FS101" s="429"/>
      <c r="FT101" s="430"/>
      <c r="FU101" s="429"/>
      <c r="FV101" s="11"/>
      <c r="FW101" s="11"/>
      <c r="FX101" s="11"/>
      <c r="FY101" s="11"/>
      <c r="FZ101" s="11"/>
      <c r="GF101" s="10" t="str">
        <f t="shared" si="182"/>
        <v/>
      </c>
      <c r="GG101" s="239" t="str">
        <f t="shared" si="167"/>
        <v/>
      </c>
      <c r="GH101" s="239" t="str">
        <f t="shared" si="189"/>
        <v/>
      </c>
      <c r="GI101" s="239" t="str">
        <f t="shared" si="190"/>
        <v/>
      </c>
      <c r="GJ101" s="239">
        <f t="shared" si="199"/>
        <v>0</v>
      </c>
      <c r="GK101" s="248" t="str">
        <f t="shared" si="171"/>
        <v/>
      </c>
      <c r="GL101" s="10" t="str">
        <f t="shared" si="183"/>
        <v/>
      </c>
      <c r="GM101" s="425" t="str">
        <f t="shared" si="214"/>
        <v/>
      </c>
      <c r="GN101" s="426" t="str">
        <f t="shared" si="215"/>
        <v>0</v>
      </c>
      <c r="GO101" s="427" t="str">
        <f t="shared" si="216"/>
        <v/>
      </c>
      <c r="GP101" s="426" t="str">
        <f t="shared" si="217"/>
        <v>0</v>
      </c>
      <c r="GQ101" s="428" t="str">
        <f t="shared" si="218"/>
        <v/>
      </c>
      <c r="GS101" s="411">
        <f t="shared" si="149"/>
        <v>0</v>
      </c>
      <c r="GW101" s="1114">
        <f t="shared" si="188"/>
        <v>0</v>
      </c>
    </row>
    <row r="102" spans="2:205" s="10" customFormat="1" ht="50.1" hidden="1" customHeight="1" x14ac:dyDescent="0.15">
      <c r="B102" s="111"/>
      <c r="C102" s="596"/>
      <c r="D102" s="596"/>
      <c r="E102" s="596"/>
      <c r="F102" s="596"/>
      <c r="G102" s="596"/>
      <c r="H102" s="596"/>
      <c r="J102" s="241"/>
      <c r="K102" s="242"/>
      <c r="L102" s="242"/>
      <c r="M102" s="2806"/>
      <c r="N102" s="2806"/>
      <c r="O102" s="2807"/>
      <c r="P102" s="2821"/>
      <c r="Q102" s="2822"/>
      <c r="R102" s="2822"/>
      <c r="S102" s="2822"/>
      <c r="T102" s="2822"/>
      <c r="U102" s="2822"/>
      <c r="V102" s="2822"/>
      <c r="W102" s="2822"/>
      <c r="X102" s="2822"/>
      <c r="Y102" s="2822"/>
      <c r="Z102" s="2822"/>
      <c r="AA102" s="2821"/>
      <c r="AB102" s="2822"/>
      <c r="AC102" s="2822"/>
      <c r="AD102" s="2822"/>
      <c r="AE102" s="2822"/>
      <c r="AF102" s="2822"/>
      <c r="AG102" s="2822"/>
      <c r="AH102" s="2822"/>
      <c r="AI102" s="2822"/>
      <c r="AJ102" s="2822"/>
      <c r="AK102" s="2822"/>
      <c r="AL102" s="2822"/>
      <c r="AM102" s="2822"/>
      <c r="AN102" s="2822"/>
      <c r="AO102" s="2822"/>
      <c r="AP102" s="2822"/>
      <c r="AQ102" s="2822"/>
      <c r="AR102" s="2822"/>
      <c r="AS102" s="2822"/>
      <c r="AT102" s="2822"/>
      <c r="AU102" s="2822"/>
      <c r="AV102" s="2822"/>
      <c r="AW102" s="2822"/>
      <c r="AX102" s="2822"/>
      <c r="AY102" s="2823"/>
      <c r="AZ102" s="2815"/>
      <c r="BA102" s="2815"/>
      <c r="BB102" s="2815"/>
      <c r="BC102" s="2815"/>
      <c r="BD102" s="2815"/>
      <c r="BE102" s="2815"/>
      <c r="BF102" s="2815"/>
      <c r="BG102" s="2815"/>
      <c r="BH102" s="2815"/>
      <c r="BI102" s="2815"/>
      <c r="BJ102" s="2815"/>
      <c r="BK102" s="2815"/>
      <c r="BL102" s="2781"/>
      <c r="BM102" s="2781"/>
      <c r="BN102" s="3125"/>
      <c r="BO102" s="3125"/>
      <c r="BP102" s="3125"/>
      <c r="BQ102" s="3125"/>
      <c r="BR102" s="3125"/>
      <c r="BS102" s="3125"/>
      <c r="BT102" s="3125"/>
      <c r="BU102" s="3125"/>
      <c r="BV102" s="3125"/>
      <c r="BW102" s="3125"/>
      <c r="BX102" s="3125"/>
      <c r="BY102" s="3125"/>
      <c r="BZ102" s="3125"/>
      <c r="CA102" s="3125"/>
      <c r="CB102" s="3125"/>
      <c r="CC102" s="3125"/>
      <c r="CD102" s="3125"/>
      <c r="CE102" s="3125"/>
      <c r="CF102" s="3125"/>
      <c r="CG102" s="3125"/>
      <c r="CH102" s="3125"/>
      <c r="CI102" s="3125"/>
      <c r="CJ102" s="3125"/>
      <c r="CK102" s="3125"/>
      <c r="CL102" s="3125"/>
      <c r="CM102" s="3036"/>
      <c r="CN102" s="3036"/>
      <c r="CO102" s="3036"/>
      <c r="CP102" s="3036"/>
      <c r="CQ102" s="3036"/>
      <c r="CR102" s="3036"/>
      <c r="CS102" s="3031"/>
      <c r="CT102" s="2790"/>
      <c r="CU102" s="2790"/>
      <c r="CV102" s="2783"/>
      <c r="CW102" s="2784"/>
      <c r="CX102" s="2784"/>
      <c r="CY102" s="2784"/>
      <c r="CZ102" s="2784"/>
      <c r="DA102" s="2784"/>
      <c r="DB102" s="2784"/>
      <c r="DC102" s="2784"/>
      <c r="DD102" s="2784"/>
      <c r="DE102" s="2784"/>
      <c r="DF102" s="2784"/>
      <c r="DG102" s="2784"/>
      <c r="DH102" s="2784"/>
      <c r="DI102" s="2784"/>
      <c r="DJ102" s="2784"/>
      <c r="DK102" s="2784"/>
      <c r="DL102" s="2784"/>
      <c r="DM102" s="2784"/>
      <c r="DN102" s="2784"/>
      <c r="DO102" s="2785"/>
      <c r="DP102" s="361"/>
      <c r="DQ102" s="361"/>
      <c r="DR102" s="361"/>
      <c r="DS102" s="361"/>
      <c r="DT102" s="361"/>
      <c r="DU102" s="361"/>
      <c r="DV102" s="361"/>
      <c r="DW102" s="361"/>
      <c r="DX102" s="361"/>
      <c r="DY102" s="361"/>
      <c r="DZ102" s="361"/>
      <c r="EA102" s="361"/>
      <c r="EB102" s="361"/>
      <c r="EC102" s="361"/>
      <c r="ED102" s="361"/>
      <c r="EE102" s="361"/>
      <c r="EF102" s="237"/>
      <c r="EG102" s="131">
        <f t="shared" si="151"/>
        <v>0</v>
      </c>
      <c r="EH102" s="131">
        <f t="shared" si="191"/>
        <v>0</v>
      </c>
      <c r="EI102" s="131">
        <f t="shared" si="192"/>
        <v>0</v>
      </c>
      <c r="EJ102" s="131">
        <f t="shared" si="193"/>
        <v>0</v>
      </c>
      <c r="EK102" s="10">
        <f t="shared" si="194"/>
        <v>0</v>
      </c>
      <c r="EL102" s="131">
        <f t="shared" si="200"/>
        <v>0</v>
      </c>
      <c r="EM102" s="130">
        <f t="shared" si="195"/>
        <v>0</v>
      </c>
      <c r="EN102" s="129" t="str">
        <f t="shared" si="196"/>
        <v/>
      </c>
      <c r="EO102" s="121" t="str">
        <f>IF($EN102="要是正",MAX($EO$7:EO101)+1,"")</f>
        <v/>
      </c>
      <c r="EP102" s="121" t="str">
        <f>IF($EN102="要是正",MAX($EP$7:EP101)+1,"")</f>
        <v/>
      </c>
      <c r="EQ102" s="128" t="str">
        <f t="shared" si="197"/>
        <v/>
      </c>
      <c r="ER102" s="127" t="str">
        <f t="shared" si="160"/>
        <v/>
      </c>
      <c r="ES102" s="122" t="str">
        <f t="shared" si="201"/>
        <v/>
      </c>
      <c r="ET102" s="122" t="str">
        <f t="shared" si="198"/>
        <v/>
      </c>
      <c r="EU102" s="126" t="str">
        <f t="shared" si="163"/>
        <v/>
      </c>
      <c r="EV102" s="125" t="str">
        <f t="shared" si="202"/>
        <v/>
      </c>
      <c r="EW102" s="123" t="str">
        <f t="shared" si="203"/>
        <v>0</v>
      </c>
      <c r="EX102" s="124" t="str">
        <f t="shared" si="204"/>
        <v/>
      </c>
      <c r="EY102" s="123" t="str">
        <f t="shared" si="205"/>
        <v>0</v>
      </c>
      <c r="EZ102" s="123" t="str">
        <f t="shared" si="206"/>
        <v>0</v>
      </c>
      <c r="FA102" s="122" t="str">
        <f t="shared" si="207"/>
        <v/>
      </c>
      <c r="FB102" s="125" t="str">
        <f t="shared" si="208"/>
        <v/>
      </c>
      <c r="FC102" s="123" t="str">
        <f t="shared" si="209"/>
        <v>0</v>
      </c>
      <c r="FD102" s="124" t="str">
        <f t="shared" si="210"/>
        <v/>
      </c>
      <c r="FE102" s="123" t="str">
        <f t="shared" si="211"/>
        <v>0</v>
      </c>
      <c r="FF102" s="123" t="str">
        <f t="shared" si="212"/>
        <v>0</v>
      </c>
      <c r="FG102" s="122" t="str">
        <f t="shared" si="213"/>
        <v/>
      </c>
      <c r="FH102" s="121"/>
      <c r="FI102" s="121"/>
      <c r="FJ102" s="121"/>
      <c r="FQ102" s="429"/>
      <c r="FR102" s="430"/>
      <c r="FS102" s="429"/>
      <c r="FT102" s="430"/>
      <c r="FU102" s="429"/>
      <c r="FV102" s="11"/>
      <c r="FW102" s="11"/>
      <c r="FX102" s="11"/>
      <c r="FY102" s="11"/>
      <c r="FZ102" s="11"/>
      <c r="GF102" s="10" t="str">
        <f t="shared" si="182"/>
        <v/>
      </c>
      <c r="GG102" s="239" t="str">
        <f t="shared" si="167"/>
        <v/>
      </c>
      <c r="GH102" s="239" t="str">
        <f t="shared" si="189"/>
        <v/>
      </c>
      <c r="GI102" s="239" t="str">
        <f t="shared" si="190"/>
        <v/>
      </c>
      <c r="GJ102" s="239">
        <f t="shared" si="199"/>
        <v>0</v>
      </c>
      <c r="GK102" s="248" t="str">
        <f t="shared" si="171"/>
        <v/>
      </c>
      <c r="GL102" s="10" t="str">
        <f t="shared" si="183"/>
        <v/>
      </c>
      <c r="GM102" s="425" t="str">
        <f t="shared" si="214"/>
        <v/>
      </c>
      <c r="GN102" s="426" t="str">
        <f t="shared" si="215"/>
        <v>0</v>
      </c>
      <c r="GO102" s="427" t="str">
        <f t="shared" si="216"/>
        <v/>
      </c>
      <c r="GP102" s="426" t="str">
        <f t="shared" si="217"/>
        <v>0</v>
      </c>
      <c r="GQ102" s="428" t="str">
        <f t="shared" si="218"/>
        <v/>
      </c>
      <c r="GS102" s="411">
        <f t="shared" si="149"/>
        <v>0</v>
      </c>
      <c r="GW102" s="1114">
        <f t="shared" si="188"/>
        <v>0</v>
      </c>
    </row>
    <row r="103" spans="2:205" s="10" customFormat="1" ht="50.1" hidden="1" customHeight="1" x14ac:dyDescent="0.15">
      <c r="B103" s="111"/>
      <c r="C103" s="596"/>
      <c r="D103" s="596"/>
      <c r="E103" s="596"/>
      <c r="F103" s="596"/>
      <c r="G103" s="596"/>
      <c r="H103" s="596"/>
      <c r="J103" s="241"/>
      <c r="K103" s="242"/>
      <c r="L103" s="242"/>
      <c r="M103" s="2806"/>
      <c r="N103" s="2806"/>
      <c r="O103" s="2807"/>
      <c r="P103" s="2821"/>
      <c r="Q103" s="2822"/>
      <c r="R103" s="2822"/>
      <c r="S103" s="2822"/>
      <c r="T103" s="2822"/>
      <c r="U103" s="2822"/>
      <c r="V103" s="2822"/>
      <c r="W103" s="2822"/>
      <c r="X103" s="2822"/>
      <c r="Y103" s="2822"/>
      <c r="Z103" s="2822"/>
      <c r="AA103" s="2821"/>
      <c r="AB103" s="2822"/>
      <c r="AC103" s="2822"/>
      <c r="AD103" s="2822"/>
      <c r="AE103" s="2822"/>
      <c r="AF103" s="2822"/>
      <c r="AG103" s="2822"/>
      <c r="AH103" s="2822"/>
      <c r="AI103" s="2822"/>
      <c r="AJ103" s="2822"/>
      <c r="AK103" s="2822"/>
      <c r="AL103" s="2822"/>
      <c r="AM103" s="2822"/>
      <c r="AN103" s="2822"/>
      <c r="AO103" s="2822"/>
      <c r="AP103" s="2822"/>
      <c r="AQ103" s="2822"/>
      <c r="AR103" s="2822"/>
      <c r="AS103" s="2822"/>
      <c r="AT103" s="2822"/>
      <c r="AU103" s="2822"/>
      <c r="AV103" s="2822"/>
      <c r="AW103" s="2822"/>
      <c r="AX103" s="2822"/>
      <c r="AY103" s="2823"/>
      <c r="AZ103" s="2815"/>
      <c r="BA103" s="2815"/>
      <c r="BB103" s="2815"/>
      <c r="BC103" s="2815"/>
      <c r="BD103" s="2815"/>
      <c r="BE103" s="2815"/>
      <c r="BF103" s="2815"/>
      <c r="BG103" s="2815"/>
      <c r="BH103" s="2815"/>
      <c r="BI103" s="2815"/>
      <c r="BJ103" s="2815"/>
      <c r="BK103" s="2815"/>
      <c r="BL103" s="2781"/>
      <c r="BM103" s="2781"/>
      <c r="BN103" s="3125"/>
      <c r="BO103" s="3125"/>
      <c r="BP103" s="3125"/>
      <c r="BQ103" s="3125"/>
      <c r="BR103" s="3125"/>
      <c r="BS103" s="3125"/>
      <c r="BT103" s="3125"/>
      <c r="BU103" s="3125"/>
      <c r="BV103" s="3125"/>
      <c r="BW103" s="3125"/>
      <c r="BX103" s="3125"/>
      <c r="BY103" s="3125"/>
      <c r="BZ103" s="3125"/>
      <c r="CA103" s="3125"/>
      <c r="CB103" s="3125"/>
      <c r="CC103" s="3125"/>
      <c r="CD103" s="3125"/>
      <c r="CE103" s="3125"/>
      <c r="CF103" s="3125"/>
      <c r="CG103" s="3125"/>
      <c r="CH103" s="3125"/>
      <c r="CI103" s="3125"/>
      <c r="CJ103" s="3125"/>
      <c r="CK103" s="3125"/>
      <c r="CL103" s="3125"/>
      <c r="CM103" s="3036"/>
      <c r="CN103" s="3036"/>
      <c r="CO103" s="3036"/>
      <c r="CP103" s="3036"/>
      <c r="CQ103" s="3036"/>
      <c r="CR103" s="3036"/>
      <c r="CS103" s="3031"/>
      <c r="CT103" s="2790"/>
      <c r="CU103" s="2790"/>
      <c r="CV103" s="2783"/>
      <c r="CW103" s="2784"/>
      <c r="CX103" s="2784"/>
      <c r="CY103" s="2784"/>
      <c r="CZ103" s="2784"/>
      <c r="DA103" s="2784"/>
      <c r="DB103" s="2784"/>
      <c r="DC103" s="2784"/>
      <c r="DD103" s="2784"/>
      <c r="DE103" s="2784"/>
      <c r="DF103" s="2784"/>
      <c r="DG103" s="2784"/>
      <c r="DH103" s="2784"/>
      <c r="DI103" s="2784"/>
      <c r="DJ103" s="2784"/>
      <c r="DK103" s="2784"/>
      <c r="DL103" s="2784"/>
      <c r="DM103" s="2784"/>
      <c r="DN103" s="2784"/>
      <c r="DO103" s="2785"/>
      <c r="DP103" s="361"/>
      <c r="DQ103" s="361"/>
      <c r="DR103" s="361"/>
      <c r="DS103" s="361"/>
      <c r="DT103" s="361"/>
      <c r="DU103" s="361"/>
      <c r="DV103" s="361"/>
      <c r="DW103" s="361"/>
      <c r="DX103" s="361"/>
      <c r="DY103" s="361"/>
      <c r="DZ103" s="361"/>
      <c r="EA103" s="361"/>
      <c r="EB103" s="361"/>
      <c r="EC103" s="361"/>
      <c r="ED103" s="361"/>
      <c r="EE103" s="361"/>
      <c r="EF103" s="237"/>
      <c r="EG103" s="131">
        <f t="shared" si="151"/>
        <v>0</v>
      </c>
      <c r="EH103" s="131">
        <f t="shared" si="191"/>
        <v>0</v>
      </c>
      <c r="EI103" s="131">
        <f t="shared" si="192"/>
        <v>0</v>
      </c>
      <c r="EJ103" s="131">
        <f t="shared" si="193"/>
        <v>0</v>
      </c>
      <c r="EK103" s="10">
        <f t="shared" si="194"/>
        <v>0</v>
      </c>
      <c r="EL103" s="131">
        <f t="shared" si="200"/>
        <v>0</v>
      </c>
      <c r="EM103" s="130">
        <f t="shared" si="195"/>
        <v>0</v>
      </c>
      <c r="EN103" s="129" t="str">
        <f t="shared" si="196"/>
        <v/>
      </c>
      <c r="EO103" s="121" t="str">
        <f>IF($EN103="要是正",MAX($EO$7:EO102)+1,"")</f>
        <v/>
      </c>
      <c r="EP103" s="121" t="str">
        <f>IF($EN103="要是正",MAX($EP$7:EP102)+1,"")</f>
        <v/>
      </c>
      <c r="EQ103" s="128" t="str">
        <f t="shared" si="197"/>
        <v/>
      </c>
      <c r="ER103" s="127" t="str">
        <f t="shared" si="160"/>
        <v/>
      </c>
      <c r="ES103" s="122" t="str">
        <f t="shared" si="201"/>
        <v/>
      </c>
      <c r="ET103" s="122" t="str">
        <f t="shared" si="198"/>
        <v/>
      </c>
      <c r="EU103" s="126" t="str">
        <f t="shared" si="163"/>
        <v/>
      </c>
      <c r="EV103" s="125" t="str">
        <f t="shared" si="202"/>
        <v/>
      </c>
      <c r="EW103" s="123" t="str">
        <f t="shared" si="203"/>
        <v>0</v>
      </c>
      <c r="EX103" s="124" t="str">
        <f t="shared" si="204"/>
        <v/>
      </c>
      <c r="EY103" s="123" t="str">
        <f t="shared" si="205"/>
        <v>0</v>
      </c>
      <c r="EZ103" s="123" t="str">
        <f t="shared" si="206"/>
        <v>0</v>
      </c>
      <c r="FA103" s="122" t="str">
        <f t="shared" si="207"/>
        <v/>
      </c>
      <c r="FB103" s="125" t="str">
        <f t="shared" si="208"/>
        <v/>
      </c>
      <c r="FC103" s="123" t="str">
        <f t="shared" si="209"/>
        <v>0</v>
      </c>
      <c r="FD103" s="124" t="str">
        <f t="shared" si="210"/>
        <v/>
      </c>
      <c r="FE103" s="123" t="str">
        <f t="shared" si="211"/>
        <v>0</v>
      </c>
      <c r="FF103" s="123" t="str">
        <f t="shared" si="212"/>
        <v>0</v>
      </c>
      <c r="FG103" s="122" t="str">
        <f t="shared" si="213"/>
        <v/>
      </c>
      <c r="FH103" s="121"/>
      <c r="FI103" s="121"/>
      <c r="FJ103" s="121"/>
      <c r="FQ103" s="429"/>
      <c r="FR103" s="430"/>
      <c r="FS103" s="429"/>
      <c r="FT103" s="430"/>
      <c r="FU103" s="429"/>
      <c r="FV103" s="11"/>
      <c r="FW103" s="11"/>
      <c r="FX103" s="11"/>
      <c r="FY103" s="11"/>
      <c r="FZ103" s="11"/>
      <c r="GF103" s="10" t="str">
        <f t="shared" si="182"/>
        <v/>
      </c>
      <c r="GG103" s="239" t="str">
        <f t="shared" si="167"/>
        <v/>
      </c>
      <c r="GH103" s="239" t="str">
        <f t="shared" si="189"/>
        <v/>
      </c>
      <c r="GI103" s="239" t="str">
        <f t="shared" si="190"/>
        <v/>
      </c>
      <c r="GJ103" s="239">
        <f t="shared" si="199"/>
        <v>0</v>
      </c>
      <c r="GK103" s="248" t="str">
        <f t="shared" si="171"/>
        <v/>
      </c>
      <c r="GL103" s="10" t="str">
        <f t="shared" si="183"/>
        <v/>
      </c>
      <c r="GM103" s="425" t="str">
        <f t="shared" si="214"/>
        <v/>
      </c>
      <c r="GN103" s="426" t="str">
        <f t="shared" si="215"/>
        <v>0</v>
      </c>
      <c r="GO103" s="427" t="str">
        <f t="shared" si="216"/>
        <v/>
      </c>
      <c r="GP103" s="426" t="str">
        <f t="shared" si="217"/>
        <v>0</v>
      </c>
      <c r="GQ103" s="428" t="str">
        <f t="shared" si="218"/>
        <v/>
      </c>
      <c r="GS103" s="411">
        <f t="shared" si="149"/>
        <v>0</v>
      </c>
      <c r="GW103" s="1114">
        <f t="shared" si="188"/>
        <v>0</v>
      </c>
    </row>
    <row r="104" spans="2:205" s="10" customFormat="1" ht="50.1" hidden="1" customHeight="1" x14ac:dyDescent="0.15">
      <c r="B104" s="111"/>
      <c r="C104" s="596"/>
      <c r="D104" s="596"/>
      <c r="E104" s="596"/>
      <c r="F104" s="596"/>
      <c r="G104" s="596"/>
      <c r="H104" s="596"/>
      <c r="J104" s="241"/>
      <c r="K104" s="242"/>
      <c r="L104" s="242"/>
      <c r="M104" s="2806"/>
      <c r="N104" s="2806"/>
      <c r="O104" s="2807"/>
      <c r="P104" s="2821"/>
      <c r="Q104" s="2822"/>
      <c r="R104" s="2822"/>
      <c r="S104" s="2822"/>
      <c r="T104" s="2822"/>
      <c r="U104" s="2822"/>
      <c r="V104" s="2822"/>
      <c r="W104" s="2822"/>
      <c r="X104" s="2822"/>
      <c r="Y104" s="2822"/>
      <c r="Z104" s="2822"/>
      <c r="AA104" s="2821"/>
      <c r="AB104" s="2822"/>
      <c r="AC104" s="2822"/>
      <c r="AD104" s="2822"/>
      <c r="AE104" s="2822"/>
      <c r="AF104" s="2822"/>
      <c r="AG104" s="2822"/>
      <c r="AH104" s="2822"/>
      <c r="AI104" s="2822"/>
      <c r="AJ104" s="2822"/>
      <c r="AK104" s="2822"/>
      <c r="AL104" s="2822"/>
      <c r="AM104" s="2822"/>
      <c r="AN104" s="2822"/>
      <c r="AO104" s="2822"/>
      <c r="AP104" s="2822"/>
      <c r="AQ104" s="2822"/>
      <c r="AR104" s="2822"/>
      <c r="AS104" s="2822"/>
      <c r="AT104" s="2822"/>
      <c r="AU104" s="2822"/>
      <c r="AV104" s="2822"/>
      <c r="AW104" s="2822"/>
      <c r="AX104" s="2822"/>
      <c r="AY104" s="2823"/>
      <c r="AZ104" s="2815"/>
      <c r="BA104" s="2815"/>
      <c r="BB104" s="2815"/>
      <c r="BC104" s="2815"/>
      <c r="BD104" s="2815"/>
      <c r="BE104" s="2815"/>
      <c r="BF104" s="2815"/>
      <c r="BG104" s="2815"/>
      <c r="BH104" s="2815"/>
      <c r="BI104" s="2815"/>
      <c r="BJ104" s="2815"/>
      <c r="BK104" s="2815"/>
      <c r="BL104" s="2781"/>
      <c r="BM104" s="2781"/>
      <c r="BN104" s="3125"/>
      <c r="BO104" s="3125"/>
      <c r="BP104" s="3125"/>
      <c r="BQ104" s="3125"/>
      <c r="BR104" s="3125"/>
      <c r="BS104" s="3125"/>
      <c r="BT104" s="3125"/>
      <c r="BU104" s="3125"/>
      <c r="BV104" s="3125"/>
      <c r="BW104" s="3125"/>
      <c r="BX104" s="3125"/>
      <c r="BY104" s="3125"/>
      <c r="BZ104" s="3125"/>
      <c r="CA104" s="3125"/>
      <c r="CB104" s="3125"/>
      <c r="CC104" s="3125"/>
      <c r="CD104" s="3125"/>
      <c r="CE104" s="3125"/>
      <c r="CF104" s="3125"/>
      <c r="CG104" s="3125"/>
      <c r="CH104" s="3125"/>
      <c r="CI104" s="3125"/>
      <c r="CJ104" s="3125"/>
      <c r="CK104" s="3125"/>
      <c r="CL104" s="3125"/>
      <c r="CM104" s="3036"/>
      <c r="CN104" s="3036"/>
      <c r="CO104" s="3036"/>
      <c r="CP104" s="3036"/>
      <c r="CQ104" s="3036"/>
      <c r="CR104" s="3036"/>
      <c r="CS104" s="3031"/>
      <c r="CT104" s="2790"/>
      <c r="CU104" s="2790"/>
      <c r="CV104" s="2783"/>
      <c r="CW104" s="2784"/>
      <c r="CX104" s="2784"/>
      <c r="CY104" s="2784"/>
      <c r="CZ104" s="2784"/>
      <c r="DA104" s="2784"/>
      <c r="DB104" s="2784"/>
      <c r="DC104" s="2784"/>
      <c r="DD104" s="2784"/>
      <c r="DE104" s="2784"/>
      <c r="DF104" s="2784"/>
      <c r="DG104" s="2784"/>
      <c r="DH104" s="2784"/>
      <c r="DI104" s="2784"/>
      <c r="DJ104" s="2784"/>
      <c r="DK104" s="2784"/>
      <c r="DL104" s="2784"/>
      <c r="DM104" s="2784"/>
      <c r="DN104" s="2784"/>
      <c r="DO104" s="2785"/>
      <c r="DP104" s="361"/>
      <c r="DQ104" s="361"/>
      <c r="DR104" s="361"/>
      <c r="DS104" s="361"/>
      <c r="DT104" s="361"/>
      <c r="DU104" s="361"/>
      <c r="DV104" s="361"/>
      <c r="DW104" s="361"/>
      <c r="DX104" s="361"/>
      <c r="DY104" s="361"/>
      <c r="DZ104" s="361"/>
      <c r="EA104" s="361"/>
      <c r="EB104" s="361"/>
      <c r="EC104" s="361"/>
      <c r="ED104" s="361"/>
      <c r="EE104" s="361"/>
      <c r="EF104" s="237"/>
      <c r="EG104" s="131">
        <f t="shared" si="151"/>
        <v>0</v>
      </c>
      <c r="EH104" s="131">
        <f>COUNTIFS(AZ104,"○指摘なし")</f>
        <v>0</v>
      </c>
      <c r="EI104" s="131">
        <f>COUNTIFS(AZ104,"×要是正（既存不適格以外）")</f>
        <v>0</v>
      </c>
      <c r="EJ104" s="131">
        <f>COUNTIFS(AZ104,"△既存不適格")</f>
        <v>0</v>
      </c>
      <c r="EK104" s="10">
        <f>M104</f>
        <v>0</v>
      </c>
      <c r="EL104" s="131">
        <f>P104</f>
        <v>0</v>
      </c>
      <c r="EM104" s="130">
        <f>COUNTA(CM104:CR104)</f>
        <v>0</v>
      </c>
      <c r="EN104" s="129" t="str">
        <f>IF(AZ104="×要是正（既存不適格以外）","要是正","")&amp;IF(AZ104="△既存不適格","既存不適格","")</f>
        <v/>
      </c>
      <c r="EO104" s="121" t="str">
        <f>IF($EN104="要是正",MAX($EO$7:EO103)+1,"")</f>
        <v/>
      </c>
      <c r="EP104" s="121" t="str">
        <f>IF($EN104="要是正",MAX($EP$7:EP103)+1,"")</f>
        <v/>
      </c>
      <c r="EQ104" s="128" t="str">
        <f>IF(OR(AZ104="×要是正（既存不適格以外）",AZ104="△既存不適格"),EK104,"")</f>
        <v/>
      </c>
      <c r="ER104" s="127" t="str">
        <f t="shared" si="160"/>
        <v/>
      </c>
      <c r="ES104" s="122" t="str">
        <f>IF($EN104="要是正",IF(BN104="","",BN104),"")</f>
        <v/>
      </c>
      <c r="ET104" s="122" t="str">
        <f>IF($EN104="要是正",IF(BX104="","",BX104),"")</f>
        <v/>
      </c>
      <c r="EU104" s="126" t="str">
        <f t="shared" si="163"/>
        <v/>
      </c>
      <c r="EV104" s="125" t="str">
        <f>IF(EN104="要是正",IF(OR(EM104&lt;2,CS104&lt;&gt;""),"","令和"&amp;CM104&amp;"年"&amp;CP104&amp;"月1日"),"")</f>
        <v/>
      </c>
      <c r="EW104" s="123" t="str">
        <f>IF(EV104="","0",DATEVALUE(EV104))</f>
        <v>0</v>
      </c>
      <c r="EX104" s="124" t="str">
        <f>IF(AND($EN104="要是正",$EM104=2,CS104&lt;EW104),1,IF(CS104&gt;EW104,2,""))</f>
        <v/>
      </c>
      <c r="EY104" s="123" t="str">
        <f>IF(EX104=1,EW104,"0")</f>
        <v>0</v>
      </c>
      <c r="EZ104" s="123" t="str">
        <f>IF(EX104=2,EW104,"0")</f>
        <v>0</v>
      </c>
      <c r="FA104" s="122" t="str">
        <f>IF(AND(EN104="要是正",AND(EM104=0,CS104="未定")),CS104,"")</f>
        <v/>
      </c>
      <c r="FB104" s="125" t="str">
        <f>IF(EN104="既存不適格",IF(OR(EM104&lt;2,CS104&lt;&gt;""),"","令和"&amp;CM104&amp;"年"&amp;CP104&amp;"月1日"),"")</f>
        <v/>
      </c>
      <c r="FC104" s="123" t="str">
        <f>IF(FB104="","0",DATEVALUE(FB104))</f>
        <v>0</v>
      </c>
      <c r="FD104" s="124" t="str">
        <f>IF(AND($EN104="既存不適格",$EM104=2,CS104&lt;FC104),1,IF(CS104&gt;FC104,2,""))</f>
        <v/>
      </c>
      <c r="FE104" s="123" t="str">
        <f>IF(FD104=1,FC104,"0")</f>
        <v>0</v>
      </c>
      <c r="FF104" s="123" t="str">
        <f>IF(FD104=2,FC104,"0")</f>
        <v>0</v>
      </c>
      <c r="FG104" s="122" t="str">
        <f>IF(AND(EN104="既存不適格",AND(EM104=0,CS104="未定")),CS104,"")</f>
        <v/>
      </c>
      <c r="FH104" s="121"/>
      <c r="FI104" s="121"/>
      <c r="FJ104" s="121"/>
      <c r="FQ104" s="429"/>
      <c r="FR104" s="430"/>
      <c r="FS104" s="429"/>
      <c r="FT104" s="430"/>
      <c r="FU104" s="429"/>
      <c r="FV104" s="11"/>
      <c r="FW104" s="11"/>
      <c r="FX104" s="11"/>
      <c r="FY104" s="11"/>
      <c r="FZ104" s="11"/>
      <c r="GF104" s="10" t="str">
        <f t="shared" si="182"/>
        <v/>
      </c>
      <c r="GG104" s="239" t="str">
        <f t="shared" si="167"/>
        <v/>
      </c>
      <c r="GH104" s="239" t="str">
        <f t="shared" si="189"/>
        <v/>
      </c>
      <c r="GI104" s="239" t="str">
        <f t="shared" si="190"/>
        <v/>
      </c>
      <c r="GJ104" s="239">
        <f>BL104</f>
        <v>0</v>
      </c>
      <c r="GK104" s="248" t="str">
        <f t="shared" si="171"/>
        <v/>
      </c>
      <c r="GL104" s="10" t="str">
        <f t="shared" si="183"/>
        <v/>
      </c>
      <c r="GM104" s="425" t="str">
        <f t="shared" si="214"/>
        <v/>
      </c>
      <c r="GN104" s="426" t="str">
        <f t="shared" si="215"/>
        <v>0</v>
      </c>
      <c r="GO104" s="427" t="str">
        <f t="shared" si="216"/>
        <v/>
      </c>
      <c r="GP104" s="426" t="str">
        <f t="shared" si="217"/>
        <v>0</v>
      </c>
      <c r="GQ104" s="428" t="str">
        <f t="shared" si="218"/>
        <v/>
      </c>
      <c r="GS104" s="411">
        <f t="shared" si="149"/>
        <v>0</v>
      </c>
      <c r="GW104" s="1114">
        <f t="shared" si="188"/>
        <v>0</v>
      </c>
    </row>
    <row r="105" spans="2:205" s="10" customFormat="1" ht="50.1" hidden="1" customHeight="1" x14ac:dyDescent="0.15">
      <c r="B105" s="111"/>
      <c r="C105" s="596"/>
      <c r="D105" s="596"/>
      <c r="E105" s="596"/>
      <c r="F105" s="596"/>
      <c r="G105" s="596"/>
      <c r="H105" s="596"/>
      <c r="J105" s="241"/>
      <c r="K105" s="242"/>
      <c r="L105" s="242"/>
      <c r="M105" s="2806"/>
      <c r="N105" s="2806"/>
      <c r="O105" s="2807"/>
      <c r="P105" s="2821"/>
      <c r="Q105" s="2822"/>
      <c r="R105" s="2822"/>
      <c r="S105" s="2822"/>
      <c r="T105" s="2822"/>
      <c r="U105" s="2822"/>
      <c r="V105" s="2822"/>
      <c r="W105" s="2822"/>
      <c r="X105" s="2822"/>
      <c r="Y105" s="2822"/>
      <c r="Z105" s="2822"/>
      <c r="AA105" s="2821"/>
      <c r="AB105" s="2822"/>
      <c r="AC105" s="2822"/>
      <c r="AD105" s="2822"/>
      <c r="AE105" s="2822"/>
      <c r="AF105" s="2822"/>
      <c r="AG105" s="2822"/>
      <c r="AH105" s="2822"/>
      <c r="AI105" s="2822"/>
      <c r="AJ105" s="2822"/>
      <c r="AK105" s="2822"/>
      <c r="AL105" s="2822"/>
      <c r="AM105" s="2822"/>
      <c r="AN105" s="2822"/>
      <c r="AO105" s="2822"/>
      <c r="AP105" s="2822"/>
      <c r="AQ105" s="2822"/>
      <c r="AR105" s="2822"/>
      <c r="AS105" s="2822"/>
      <c r="AT105" s="2822"/>
      <c r="AU105" s="2822"/>
      <c r="AV105" s="2822"/>
      <c r="AW105" s="2822"/>
      <c r="AX105" s="2822"/>
      <c r="AY105" s="2823"/>
      <c r="AZ105" s="2815"/>
      <c r="BA105" s="2815"/>
      <c r="BB105" s="2815"/>
      <c r="BC105" s="2815"/>
      <c r="BD105" s="2815"/>
      <c r="BE105" s="2815"/>
      <c r="BF105" s="2815"/>
      <c r="BG105" s="2815"/>
      <c r="BH105" s="2815"/>
      <c r="BI105" s="2815"/>
      <c r="BJ105" s="2815"/>
      <c r="BK105" s="2815"/>
      <c r="BL105" s="2781"/>
      <c r="BM105" s="2781"/>
      <c r="BN105" s="3125"/>
      <c r="BO105" s="3125"/>
      <c r="BP105" s="3125"/>
      <c r="BQ105" s="3125"/>
      <c r="BR105" s="3125"/>
      <c r="BS105" s="3125"/>
      <c r="BT105" s="3125"/>
      <c r="BU105" s="3125"/>
      <c r="BV105" s="3125"/>
      <c r="BW105" s="3125"/>
      <c r="BX105" s="3125"/>
      <c r="BY105" s="3125"/>
      <c r="BZ105" s="3125"/>
      <c r="CA105" s="3125"/>
      <c r="CB105" s="3125"/>
      <c r="CC105" s="3125"/>
      <c r="CD105" s="3125"/>
      <c r="CE105" s="3125"/>
      <c r="CF105" s="3125"/>
      <c r="CG105" s="3125"/>
      <c r="CH105" s="3125"/>
      <c r="CI105" s="3125"/>
      <c r="CJ105" s="3125"/>
      <c r="CK105" s="3125"/>
      <c r="CL105" s="3125"/>
      <c r="CM105" s="3036"/>
      <c r="CN105" s="3036"/>
      <c r="CO105" s="3036"/>
      <c r="CP105" s="3036"/>
      <c r="CQ105" s="3036"/>
      <c r="CR105" s="3036"/>
      <c r="CS105" s="3031"/>
      <c r="CT105" s="2790"/>
      <c r="CU105" s="2790"/>
      <c r="CV105" s="2783"/>
      <c r="CW105" s="2784"/>
      <c r="CX105" s="2784"/>
      <c r="CY105" s="2784"/>
      <c r="CZ105" s="2784"/>
      <c r="DA105" s="2784"/>
      <c r="DB105" s="2784"/>
      <c r="DC105" s="2784"/>
      <c r="DD105" s="2784"/>
      <c r="DE105" s="2784"/>
      <c r="DF105" s="2784"/>
      <c r="DG105" s="2784"/>
      <c r="DH105" s="2784"/>
      <c r="DI105" s="2784"/>
      <c r="DJ105" s="2784"/>
      <c r="DK105" s="2784"/>
      <c r="DL105" s="2784"/>
      <c r="DM105" s="2784"/>
      <c r="DN105" s="2784"/>
      <c r="DO105" s="2785"/>
      <c r="DP105" s="361"/>
      <c r="DQ105" s="361"/>
      <c r="DR105" s="361"/>
      <c r="DS105" s="361"/>
      <c r="DT105" s="361"/>
      <c r="DU105" s="361"/>
      <c r="DV105" s="361"/>
      <c r="DW105" s="361"/>
      <c r="DX105" s="361"/>
      <c r="DY105" s="361"/>
      <c r="DZ105" s="361"/>
      <c r="EA105" s="361"/>
      <c r="EB105" s="361"/>
      <c r="EC105" s="361"/>
      <c r="ED105" s="361"/>
      <c r="EE105" s="361"/>
      <c r="EF105" s="237"/>
      <c r="EG105" s="131">
        <f t="shared" si="151"/>
        <v>0</v>
      </c>
      <c r="EH105" s="131">
        <f>COUNTIFS(AZ105,"○指摘なし")</f>
        <v>0</v>
      </c>
      <c r="EI105" s="131">
        <f>COUNTIFS(AZ105,"×要是正（既存不適格以外）")</f>
        <v>0</v>
      </c>
      <c r="EJ105" s="131">
        <f>COUNTIFS(AZ105,"△既存不適格")</f>
        <v>0</v>
      </c>
      <c r="EK105" s="10">
        <f>M105</f>
        <v>0</v>
      </c>
      <c r="EL105" s="131">
        <f>P105</f>
        <v>0</v>
      </c>
      <c r="EM105" s="130">
        <f>COUNTA(CM105:CR105)</f>
        <v>0</v>
      </c>
      <c r="EN105" s="129" t="str">
        <f>IF(AZ105="×要是正（既存不適格以外）","要是正","")&amp;IF(AZ105="△既存不適格","既存不適格","")</f>
        <v/>
      </c>
      <c r="EO105" s="121" t="str">
        <f>IF($EN105="要是正",MAX($EO$7:EO104)+1,"")</f>
        <v/>
      </c>
      <c r="EP105" s="121" t="str">
        <f>IF($EN105="要是正",MAX($EP$7:EP104)+1,"")</f>
        <v/>
      </c>
      <c r="EQ105" s="128" t="str">
        <f>IF(OR(AZ105="×要是正（既存不適格以外）",AZ105="△既存不適格"),EK105,"")</f>
        <v/>
      </c>
      <c r="ER105" s="127" t="str">
        <f t="shared" si="160"/>
        <v/>
      </c>
      <c r="ES105" s="122" t="str">
        <f>IF($EN105="要是正",IF(BN105="","",BN105),"")</f>
        <v/>
      </c>
      <c r="ET105" s="122" t="str">
        <f>IF($EN105="要是正",IF(BX105="","",BX105),"")</f>
        <v/>
      </c>
      <c r="EU105" s="126" t="str">
        <f t="shared" si="163"/>
        <v/>
      </c>
      <c r="EV105" s="125" t="str">
        <f>IF(EN105="要是正",IF(OR(EM105&lt;2,CS105&lt;&gt;""),"","令和"&amp;CM105&amp;"年"&amp;CP105&amp;"月1日"),"")</f>
        <v/>
      </c>
      <c r="EW105" s="123" t="str">
        <f>IF(EV105="","0",DATEVALUE(EV105))</f>
        <v>0</v>
      </c>
      <c r="EX105" s="124" t="str">
        <f>IF(AND($EN105="要是正",$EM105=2,CS105&lt;EW105),1,IF(CS105&gt;EW105,2,""))</f>
        <v/>
      </c>
      <c r="EY105" s="123" t="str">
        <f>IF(EX105=1,EW105,"0")</f>
        <v>0</v>
      </c>
      <c r="EZ105" s="123" t="str">
        <f>IF(EX105=2,EW105,"0")</f>
        <v>0</v>
      </c>
      <c r="FA105" s="122" t="str">
        <f>IF(AND(EN105="要是正",AND(EM105=0,CS105="未定")),CS105,"")</f>
        <v/>
      </c>
      <c r="FB105" s="125" t="str">
        <f>IF(EN105="既存不適格",IF(OR(EM105&lt;2,CS105&lt;&gt;""),"","令和"&amp;CM105&amp;"年"&amp;CP105&amp;"月1日"),"")</f>
        <v/>
      </c>
      <c r="FC105" s="123" t="str">
        <f>IF(FB105="","0",DATEVALUE(FB105))</f>
        <v>0</v>
      </c>
      <c r="FD105" s="124" t="str">
        <f>IF(AND($EN105="既存不適格",$EM105=2,CS105&lt;FC105),1,IF(CS105&gt;FC105,2,""))</f>
        <v/>
      </c>
      <c r="FE105" s="123" t="str">
        <f>IF(FD105=1,FC105,"0")</f>
        <v>0</v>
      </c>
      <c r="FF105" s="123" t="str">
        <f>IF(FD105=2,FC105,"0")</f>
        <v>0</v>
      </c>
      <c r="FG105" s="122" t="str">
        <f>IF(AND(EN105="既存不適格",AND(EM105=0,CS105="未定")),CS105,"")</f>
        <v/>
      </c>
      <c r="FH105" s="121"/>
      <c r="FI105" s="121"/>
      <c r="FJ105" s="121"/>
      <c r="FQ105" s="429"/>
      <c r="FR105" s="430"/>
      <c r="FS105" s="429"/>
      <c r="FT105" s="430"/>
      <c r="FU105" s="429"/>
      <c r="FV105" s="11"/>
      <c r="FW105" s="11"/>
      <c r="FX105" s="11"/>
      <c r="FY105" s="11"/>
      <c r="FZ105" s="11"/>
      <c r="GF105" s="10" t="str">
        <f t="shared" si="182"/>
        <v/>
      </c>
      <c r="GG105" s="239" t="str">
        <f t="shared" si="167"/>
        <v/>
      </c>
      <c r="GH105" s="239" t="str">
        <f t="shared" si="189"/>
        <v/>
      </c>
      <c r="GI105" s="239" t="str">
        <f t="shared" si="190"/>
        <v/>
      </c>
      <c r="GJ105" s="239">
        <f>BL105</f>
        <v>0</v>
      </c>
      <c r="GK105" s="248" t="str">
        <f t="shared" si="171"/>
        <v/>
      </c>
      <c r="GL105" s="10" t="str">
        <f t="shared" si="183"/>
        <v/>
      </c>
      <c r="GM105" s="425" t="str">
        <f t="shared" si="214"/>
        <v/>
      </c>
      <c r="GN105" s="426" t="str">
        <f t="shared" si="215"/>
        <v>0</v>
      </c>
      <c r="GO105" s="427" t="str">
        <f t="shared" si="216"/>
        <v/>
      </c>
      <c r="GP105" s="426" t="str">
        <f t="shared" si="217"/>
        <v>0</v>
      </c>
      <c r="GQ105" s="428" t="str">
        <f t="shared" si="218"/>
        <v/>
      </c>
      <c r="GS105" s="411">
        <f t="shared" si="149"/>
        <v>0</v>
      </c>
      <c r="GW105" s="1114">
        <f t="shared" si="188"/>
        <v>0</v>
      </c>
    </row>
    <row r="106" spans="2:205" s="10" customFormat="1" ht="50.1" hidden="1" customHeight="1" thickBot="1" x14ac:dyDescent="0.2">
      <c r="B106" s="111"/>
      <c r="C106" s="229"/>
      <c r="D106" s="229"/>
      <c r="E106" s="229"/>
      <c r="F106" s="229"/>
      <c r="G106" s="229"/>
      <c r="H106" s="229"/>
      <c r="J106" s="257"/>
      <c r="K106" s="250"/>
      <c r="L106" s="250"/>
      <c r="M106" s="3130"/>
      <c r="N106" s="3130"/>
      <c r="O106" s="3131"/>
      <c r="P106" s="3135"/>
      <c r="Q106" s="3136"/>
      <c r="R106" s="3136"/>
      <c r="S106" s="3136"/>
      <c r="T106" s="3136"/>
      <c r="U106" s="3136"/>
      <c r="V106" s="3136"/>
      <c r="W106" s="3136"/>
      <c r="X106" s="3136"/>
      <c r="Y106" s="3136"/>
      <c r="Z106" s="3136"/>
      <c r="AA106" s="3135"/>
      <c r="AB106" s="3136"/>
      <c r="AC106" s="3136"/>
      <c r="AD106" s="3136"/>
      <c r="AE106" s="3136"/>
      <c r="AF106" s="3136"/>
      <c r="AG106" s="3136"/>
      <c r="AH106" s="3136"/>
      <c r="AI106" s="3136"/>
      <c r="AJ106" s="3136"/>
      <c r="AK106" s="3136"/>
      <c r="AL106" s="3136"/>
      <c r="AM106" s="3136"/>
      <c r="AN106" s="3136"/>
      <c r="AO106" s="3136"/>
      <c r="AP106" s="3136"/>
      <c r="AQ106" s="3136"/>
      <c r="AR106" s="3136"/>
      <c r="AS106" s="3136"/>
      <c r="AT106" s="3136"/>
      <c r="AU106" s="3136"/>
      <c r="AV106" s="3136"/>
      <c r="AW106" s="3136"/>
      <c r="AX106" s="3136"/>
      <c r="AY106" s="3137"/>
      <c r="AZ106" s="3132"/>
      <c r="BA106" s="3132"/>
      <c r="BB106" s="3132"/>
      <c r="BC106" s="3132"/>
      <c r="BD106" s="3132"/>
      <c r="BE106" s="3132"/>
      <c r="BF106" s="3132"/>
      <c r="BG106" s="3132"/>
      <c r="BH106" s="3132"/>
      <c r="BI106" s="3132"/>
      <c r="BJ106" s="3132"/>
      <c r="BK106" s="3132"/>
      <c r="BL106" s="3133"/>
      <c r="BM106" s="3133"/>
      <c r="BN106" s="3134"/>
      <c r="BO106" s="3134"/>
      <c r="BP106" s="3134"/>
      <c r="BQ106" s="3134"/>
      <c r="BR106" s="3134"/>
      <c r="BS106" s="3134"/>
      <c r="BT106" s="3134"/>
      <c r="BU106" s="3134"/>
      <c r="BV106" s="3134"/>
      <c r="BW106" s="3134"/>
      <c r="BX106" s="3134"/>
      <c r="BY106" s="3134"/>
      <c r="BZ106" s="3134"/>
      <c r="CA106" s="3134"/>
      <c r="CB106" s="3134"/>
      <c r="CC106" s="3134"/>
      <c r="CD106" s="3134"/>
      <c r="CE106" s="3134"/>
      <c r="CF106" s="3134"/>
      <c r="CG106" s="3134"/>
      <c r="CH106" s="3134"/>
      <c r="CI106" s="3134"/>
      <c r="CJ106" s="3134"/>
      <c r="CK106" s="3134"/>
      <c r="CL106" s="3134"/>
      <c r="CM106" s="3127"/>
      <c r="CN106" s="3127"/>
      <c r="CO106" s="3127"/>
      <c r="CP106" s="3127"/>
      <c r="CQ106" s="3127"/>
      <c r="CR106" s="3127"/>
      <c r="CS106" s="3128"/>
      <c r="CT106" s="3025"/>
      <c r="CU106" s="3025"/>
      <c r="CV106" s="3020"/>
      <c r="CW106" s="3021"/>
      <c r="CX106" s="3021"/>
      <c r="CY106" s="3021"/>
      <c r="CZ106" s="3021"/>
      <c r="DA106" s="3021"/>
      <c r="DB106" s="3021"/>
      <c r="DC106" s="3021"/>
      <c r="DD106" s="3021"/>
      <c r="DE106" s="3021"/>
      <c r="DF106" s="3021"/>
      <c r="DG106" s="3021"/>
      <c r="DH106" s="3021"/>
      <c r="DI106" s="3021"/>
      <c r="DJ106" s="3021"/>
      <c r="DK106" s="3021"/>
      <c r="DL106" s="3021"/>
      <c r="DM106" s="3021"/>
      <c r="DN106" s="3021"/>
      <c r="DO106" s="3022"/>
      <c r="DP106"/>
      <c r="DQ106"/>
      <c r="DR106"/>
      <c r="DS106"/>
      <c r="DT106"/>
      <c r="DU106"/>
      <c r="DV106"/>
      <c r="DW106"/>
      <c r="DX106"/>
      <c r="DY106"/>
      <c r="DZ106"/>
      <c r="EA106"/>
      <c r="EB106"/>
      <c r="EC106"/>
      <c r="ED106"/>
      <c r="EE106"/>
      <c r="EF106" s="237"/>
      <c r="EG106" s="120">
        <f t="shared" si="151"/>
        <v>0</v>
      </c>
      <c r="EH106" s="120">
        <f t="shared" si="152"/>
        <v>0</v>
      </c>
      <c r="EI106" s="120">
        <f t="shared" si="153"/>
        <v>0</v>
      </c>
      <c r="EJ106" s="120">
        <f t="shared" si="154"/>
        <v>0</v>
      </c>
      <c r="EK106" s="10">
        <f>M106</f>
        <v>0</v>
      </c>
      <c r="EL106" s="131">
        <f>P106</f>
        <v>0</v>
      </c>
      <c r="EM106" s="130">
        <f t="shared" si="157"/>
        <v>0</v>
      </c>
      <c r="EN106" s="129" t="str">
        <f t="shared" si="158"/>
        <v/>
      </c>
      <c r="EO106" s="121" t="str">
        <f>IF($EN106="要是正",MAX($EO$7:EO95)+1,"")</f>
        <v/>
      </c>
      <c r="EP106" s="121" t="str">
        <f>IF($EN106="要是正",MAX($EP$7:EP95)+1,"")</f>
        <v/>
      </c>
      <c r="EQ106" s="128" t="str">
        <f t="shared" si="159"/>
        <v/>
      </c>
      <c r="ER106" s="127" t="str">
        <f t="shared" si="160"/>
        <v/>
      </c>
      <c r="ES106" s="122" t="str">
        <f t="shared" si="161"/>
        <v/>
      </c>
      <c r="ET106" s="122" t="str">
        <f t="shared" si="162"/>
        <v/>
      </c>
      <c r="EU106" s="126" t="str">
        <f t="shared" si="163"/>
        <v/>
      </c>
      <c r="EV106" s="125" t="str">
        <f>IF(EN106="要是正",IF(OR(EM106&lt;2,CS106&lt;&gt;""),"","令和"&amp;CM106&amp;"年"&amp;CP106&amp;"月1日"),"")</f>
        <v/>
      </c>
      <c r="EW106" s="123" t="str">
        <f>IF(EV106="","0",DATEVALUE(EV106))</f>
        <v>0</v>
      </c>
      <c r="EX106" s="124" t="str">
        <f>IF(AND($EN106="要是正",$EM106=2,CS106&lt;EW106),1,IF(CS106&gt;EW106,2,""))</f>
        <v/>
      </c>
      <c r="EY106" s="123" t="str">
        <f>IF(EX106=1,EW106,"0")</f>
        <v>0</v>
      </c>
      <c r="EZ106" s="123" t="str">
        <f>IF(EX106=2,EW106,"0")</f>
        <v>0</v>
      </c>
      <c r="FA106" s="122" t="str">
        <f>IF(AND(EN106="要是正",AND(EM106=0,CS106="未定")),CS106,"")</f>
        <v/>
      </c>
      <c r="FB106" s="125" t="str">
        <f>IF(EN106="既存不適格",IF(OR(EM106&lt;2,CS106&lt;&gt;""),"","令和"&amp;CM106&amp;"年"&amp;CP106&amp;"月1日"),"")</f>
        <v/>
      </c>
      <c r="FC106" s="123" t="str">
        <f>IF(FB106="","0",DATEVALUE(FB106))</f>
        <v>0</v>
      </c>
      <c r="FD106" s="124" t="str">
        <f>IF(AND($EN106="既存不適格",$EM106=2,CS106&lt;FC106),1,IF(CS106&gt;FC106,2,""))</f>
        <v/>
      </c>
      <c r="FE106" s="123" t="str">
        <f>IF(FD106=1,FC106,"0")</f>
        <v>0</v>
      </c>
      <c r="FF106" s="123" t="str">
        <f>IF(FD106=2,FC106,"0")</f>
        <v>0</v>
      </c>
      <c r="FG106" s="122" t="str">
        <f>IF(AND(EN106="既存不適格",AND(EM106=0,CS106="未定")),CS106,"")</f>
        <v/>
      </c>
      <c r="FH106" s="121"/>
      <c r="FI106" s="121"/>
      <c r="FJ106" s="121"/>
      <c r="FQ106" s="429"/>
      <c r="FR106" s="430"/>
      <c r="FS106" s="429"/>
      <c r="FT106" s="430"/>
      <c r="FU106" s="429"/>
      <c r="FV106" s="11"/>
      <c r="FW106" s="11"/>
      <c r="FX106" s="11"/>
      <c r="FY106" s="11"/>
      <c r="FZ106" s="11"/>
      <c r="GF106" s="10" t="str">
        <f t="shared" si="182"/>
        <v/>
      </c>
      <c r="GG106" s="239" t="str">
        <f t="shared" si="167"/>
        <v/>
      </c>
      <c r="GH106" s="258" t="str">
        <f t="shared" si="189"/>
        <v/>
      </c>
      <c r="GI106" s="258" t="str">
        <f t="shared" si="190"/>
        <v/>
      </c>
      <c r="GJ106" s="258">
        <f t="shared" si="170"/>
        <v>0</v>
      </c>
      <c r="GK106" s="259" t="str">
        <f t="shared" si="171"/>
        <v/>
      </c>
      <c r="GL106" s="10" t="str">
        <f t="shared" si="183"/>
        <v/>
      </c>
      <c r="GM106" s="425" t="str">
        <f t="shared" si="214"/>
        <v/>
      </c>
      <c r="GN106" s="426" t="str">
        <f t="shared" si="215"/>
        <v>0</v>
      </c>
      <c r="GO106" s="427" t="str">
        <f t="shared" si="216"/>
        <v/>
      </c>
      <c r="GP106" s="426" t="str">
        <f t="shared" si="217"/>
        <v>0</v>
      </c>
      <c r="GQ106" s="428" t="str">
        <f t="shared" si="218"/>
        <v/>
      </c>
      <c r="GS106" s="411">
        <f t="shared" si="149"/>
        <v>0</v>
      </c>
      <c r="GW106" s="1114">
        <f t="shared" si="188"/>
        <v>0</v>
      </c>
    </row>
    <row r="107" spans="2:205" s="10" customFormat="1" ht="27" customHeight="1" thickBot="1" x14ac:dyDescent="0.2">
      <c r="B107" s="111"/>
      <c r="C107" s="229"/>
      <c r="D107" s="229"/>
      <c r="E107" s="229"/>
      <c r="F107" s="229"/>
      <c r="G107" s="229"/>
      <c r="H107" s="229"/>
      <c r="I107" s="229"/>
      <c r="J107" s="229"/>
      <c r="K107" s="1208"/>
      <c r="L107" s="1208"/>
      <c r="M107" s="1208"/>
      <c r="N107" s="1208"/>
      <c r="O107" s="1208"/>
      <c r="P107" s="1208"/>
      <c r="Q107" s="1208"/>
      <c r="R107" s="1208"/>
      <c r="S107" s="229"/>
      <c r="T107" s="229"/>
      <c r="V107" s="15"/>
      <c r="W107" s="14"/>
      <c r="X107" s="14"/>
      <c r="Y107" s="14"/>
      <c r="AA107" s="184"/>
      <c r="AF107" s="14"/>
      <c r="AG107" s="14"/>
      <c r="AI107" s="184"/>
      <c r="AM107" s="184"/>
      <c r="AR107" s="14"/>
      <c r="AS107" s="14"/>
      <c r="AU107" s="184"/>
      <c r="BB107" s="229"/>
      <c r="BC107" s="229"/>
      <c r="BD107" s="229"/>
      <c r="BE107" s="229"/>
      <c r="BF107" s="229"/>
      <c r="BG107" s="229"/>
      <c r="BH107" s="229"/>
      <c r="BI107" s="229"/>
      <c r="CP107" s="229"/>
      <c r="CQ107" s="229"/>
      <c r="CR107" s="229"/>
      <c r="CS107" s="229"/>
      <c r="CT107" s="229"/>
      <c r="CU107" s="229"/>
      <c r="CV107" s="229"/>
      <c r="CW107" s="229"/>
      <c r="CX107" s="229"/>
      <c r="CY107" s="229"/>
      <c r="CZ107" s="229"/>
      <c r="DA107" s="229"/>
      <c r="DB107" s="229"/>
      <c r="DC107" s="229"/>
      <c r="DD107" s="229"/>
      <c r="DE107" s="229"/>
      <c r="DF107" s="229"/>
      <c r="DG107" s="229"/>
      <c r="DH107" s="229"/>
      <c r="DI107" s="229"/>
      <c r="DJ107" s="229"/>
      <c r="DK107" s="229"/>
      <c r="DL107" s="229"/>
      <c r="DM107" s="229"/>
      <c r="DN107" s="229"/>
      <c r="DO107" s="229"/>
      <c r="DP107"/>
      <c r="DQ107"/>
      <c r="DR107"/>
      <c r="DS107"/>
      <c r="DT107"/>
      <c r="DU107"/>
      <c r="DV107"/>
      <c r="DW107"/>
      <c r="DX107"/>
      <c r="DY107"/>
      <c r="DZ107"/>
      <c r="EA107"/>
      <c r="EB107"/>
      <c r="EC107"/>
      <c r="ED107"/>
      <c r="EE107"/>
      <c r="EF107" s="237"/>
      <c r="EG107" s="251">
        <f>SUM(EG87:EG96)</f>
        <v>0</v>
      </c>
      <c r="EH107" s="251">
        <f>SUM(EH87:EH96)</f>
        <v>0</v>
      </c>
      <c r="EI107" s="251">
        <f>SUM(EI87:EI96)</f>
        <v>0</v>
      </c>
      <c r="EJ107" s="251">
        <f>SUM(EJ87:EJ96)</f>
        <v>0</v>
      </c>
      <c r="EV107" s="693"/>
      <c r="EW107" s="154"/>
      <c r="EX107" s="152">
        <f>COUNTIF(EX87:EX106,"1")</f>
        <v>0</v>
      </c>
      <c r="EY107" s="153" t="str">
        <f t="array" ref="EY107">INDEX(EY87:EY106,MATCH(MIN(ABS(EY87:EY106-$EK$4)),ABS(EY87:EY106-$EK$4),0))</f>
        <v>0</v>
      </c>
      <c r="EZ107" s="153" t="str">
        <f t="array" ref="EZ107">INDEX(EZ87:EZ106,MATCH(MIN(ABS(EZ87:EZ106-$EK$4)),ABS(EZ87:EZ106-$EK$4),0))</f>
        <v>0</v>
      </c>
      <c r="FA107" s="152">
        <f>COUNTIF(FA87:FA106,"未定")</f>
        <v>0</v>
      </c>
      <c r="FB107" s="155"/>
      <c r="FC107" s="154"/>
      <c r="FD107" s="152">
        <f>COUNTIF(FD87:FD106,"1")</f>
        <v>0</v>
      </c>
      <c r="FE107" s="153" t="str">
        <f t="array" ref="FE107">INDEX(FE87:FE106,MATCH(MIN(ABS(FE87:FE106-$EK$4)),ABS(FE87:FE106-$EK$4),0))</f>
        <v>0</v>
      </c>
      <c r="FF107" s="153" t="str">
        <f t="array" ref="FF107">INDEX(FF87:FF106,MATCH(MIN(ABS(FF87:FF106-$EK$4)),ABS(FF87:FF106-$EK$4),0))</f>
        <v>0</v>
      </c>
      <c r="FG107" s="152">
        <f>COUNTIF(FG87:FG96,"未定")</f>
        <v>0</v>
      </c>
      <c r="FQ107" s="429"/>
      <c r="FR107" s="430"/>
      <c r="FS107" s="429"/>
      <c r="FT107" s="430"/>
      <c r="FU107" s="429"/>
      <c r="FV107" s="11"/>
      <c r="FW107" s="11"/>
      <c r="FX107" s="11"/>
      <c r="FY107" s="11"/>
      <c r="FZ107" s="11"/>
      <c r="GK107" s="237"/>
      <c r="GM107" s="255"/>
      <c r="GN107" s="414"/>
      <c r="GO107" s="415">
        <f>COUNTIF(GO87:GO106,"1")</f>
        <v>0</v>
      </c>
      <c r="GP107" s="416" t="str">
        <f t="array" ref="GP107">INDEX(GP87:GP106,MATCH(MIN(ABS(GP87:GP106-$EK$4)),ABS(GP87:GP106-$EK$4),0))</f>
        <v>0</v>
      </c>
      <c r="GQ107" s="417">
        <f>COUNTIF(GQ87:GQ106,"未定")</f>
        <v>0</v>
      </c>
    </row>
    <row r="108" spans="2:205" ht="27" customHeight="1" x14ac:dyDescent="0.15">
      <c r="FQ108" s="429"/>
      <c r="FR108" s="430"/>
      <c r="FS108" s="429"/>
      <c r="FT108" s="430"/>
      <c r="FU108" s="429"/>
      <c r="FV108" s="11"/>
      <c r="FW108" s="11"/>
      <c r="FX108" s="11"/>
      <c r="FY108" s="11"/>
      <c r="FZ108" s="11"/>
    </row>
    <row r="109" spans="2:205" ht="27" customHeight="1" x14ac:dyDescent="0.15">
      <c r="FQ109" s="429"/>
      <c r="FR109" s="430"/>
      <c r="FS109" s="429"/>
      <c r="FT109" s="430"/>
      <c r="FU109" s="429"/>
      <c r="FV109" s="11"/>
      <c r="FW109" s="11"/>
      <c r="FX109" s="11"/>
      <c r="FY109" s="11"/>
      <c r="FZ109" s="11"/>
    </row>
    <row r="110" spans="2:205" ht="27" customHeight="1" x14ac:dyDescent="0.15">
      <c r="FQ110" s="429"/>
      <c r="FR110" s="430"/>
      <c r="FS110" s="429"/>
      <c r="FT110" s="430"/>
      <c r="FU110" s="429"/>
      <c r="FV110" s="11"/>
      <c r="FW110" s="11"/>
      <c r="FX110" s="11"/>
      <c r="FY110" s="11"/>
      <c r="FZ110" s="11"/>
    </row>
    <row r="111" spans="2:205" ht="27" customHeight="1" x14ac:dyDescent="0.15">
      <c r="FQ111" s="429"/>
      <c r="FR111" s="430"/>
      <c r="FS111" s="429"/>
      <c r="FT111" s="430"/>
      <c r="FU111" s="429"/>
      <c r="FV111" s="11"/>
      <c r="FW111" s="11"/>
      <c r="FX111" s="11"/>
      <c r="FY111" s="11"/>
      <c r="FZ111" s="11"/>
    </row>
    <row r="112" spans="2:205" ht="27" customHeight="1" x14ac:dyDescent="0.15">
      <c r="FQ112" s="429"/>
      <c r="FR112" s="430"/>
      <c r="FS112" s="429"/>
      <c r="FT112" s="430"/>
      <c r="FU112" s="429"/>
      <c r="FV112" s="11"/>
      <c r="FW112" s="11"/>
      <c r="FX112" s="11"/>
      <c r="FY112" s="11"/>
      <c r="FZ112" s="11"/>
    </row>
    <row r="113" spans="173:182" ht="27" customHeight="1" x14ac:dyDescent="0.15">
      <c r="FQ113" s="429"/>
      <c r="FR113" s="430"/>
      <c r="FS113" s="429"/>
      <c r="FT113" s="430"/>
      <c r="FU113" s="429"/>
      <c r="FV113" s="11"/>
      <c r="FW113" s="11"/>
      <c r="FX113" s="11"/>
      <c r="FY113" s="11"/>
      <c r="FZ113" s="11"/>
    </row>
    <row r="114" spans="173:182" ht="27" customHeight="1" x14ac:dyDescent="0.15">
      <c r="FQ114" s="429"/>
      <c r="FR114" s="430"/>
      <c r="FS114" s="429"/>
      <c r="FT114" s="430"/>
      <c r="FU114" s="429"/>
      <c r="FV114" s="11"/>
      <c r="FW114" s="11"/>
      <c r="FX114" s="11"/>
      <c r="FY114" s="11"/>
      <c r="FZ114" s="11"/>
    </row>
    <row r="115" spans="173:182" ht="27" customHeight="1" x14ac:dyDescent="0.15">
      <c r="FQ115" s="429"/>
      <c r="FR115" s="430"/>
      <c r="FS115" s="429"/>
      <c r="FT115" s="430"/>
      <c r="FU115" s="429"/>
      <c r="FV115" s="11"/>
      <c r="FW115" s="11"/>
      <c r="FX115" s="11"/>
      <c r="FY115" s="11"/>
      <c r="FZ115" s="11"/>
    </row>
    <row r="116" spans="173:182" ht="27" customHeight="1" x14ac:dyDescent="0.15">
      <c r="FQ116" s="429"/>
      <c r="FR116" s="430"/>
      <c r="FS116" s="429"/>
      <c r="FT116" s="430"/>
      <c r="FU116" s="429"/>
      <c r="FV116" s="11"/>
      <c r="FW116" s="11"/>
      <c r="FX116" s="11"/>
      <c r="FY116" s="11"/>
      <c r="FZ116" s="11"/>
    </row>
    <row r="117" spans="173:182" ht="27" customHeight="1" x14ac:dyDescent="0.15">
      <c r="FQ117" s="429"/>
      <c r="FR117" s="430"/>
      <c r="FS117" s="429"/>
      <c r="FT117" s="430"/>
      <c r="FU117" s="429"/>
      <c r="FV117" s="11"/>
      <c r="FW117" s="11"/>
      <c r="FX117" s="11"/>
      <c r="FY117" s="11"/>
      <c r="FZ117" s="11"/>
    </row>
    <row r="118" spans="173:182" ht="27" customHeight="1" x14ac:dyDescent="0.15">
      <c r="FQ118" s="429"/>
      <c r="FR118" s="430"/>
      <c r="FS118" s="429"/>
      <c r="FT118" s="430"/>
      <c r="FU118" s="429"/>
      <c r="FV118" s="11"/>
      <c r="FW118" s="11"/>
      <c r="FX118" s="11"/>
      <c r="FY118" s="11"/>
      <c r="FZ118" s="11"/>
    </row>
    <row r="119" spans="173:182" ht="27" customHeight="1" x14ac:dyDescent="0.15">
      <c r="FQ119" s="431"/>
      <c r="FR119" s="430"/>
      <c r="FS119" s="429"/>
      <c r="FT119" s="430"/>
      <c r="FU119" s="429"/>
      <c r="FV119" s="431"/>
      <c r="FW119" s="11"/>
      <c r="FX119" s="431"/>
      <c r="FY119" s="431"/>
      <c r="FZ119" s="431"/>
    </row>
    <row r="120" spans="173:182" ht="27" customHeight="1" x14ac:dyDescent="0.15">
      <c r="FQ120" s="432"/>
      <c r="FR120" s="430"/>
      <c r="FS120" s="432"/>
      <c r="FT120" s="433"/>
      <c r="FU120" s="432"/>
      <c r="FV120" s="11"/>
      <c r="FW120" s="11"/>
      <c r="FX120" s="11"/>
      <c r="FY120" s="11"/>
      <c r="FZ120" s="11"/>
    </row>
    <row r="121" spans="173:182" ht="27" customHeight="1" x14ac:dyDescent="0.15">
      <c r="FQ121" s="2999"/>
      <c r="FR121" s="2999"/>
      <c r="FS121" s="2999"/>
      <c r="FT121" s="2999"/>
      <c r="FU121" s="2999"/>
      <c r="FV121" s="11"/>
      <c r="FW121" s="11"/>
      <c r="FX121" s="11"/>
      <c r="FY121" s="11"/>
      <c r="FZ121" s="11"/>
    </row>
    <row r="122" spans="173:182" ht="27" customHeight="1" x14ac:dyDescent="0.15">
      <c r="FQ122" s="434"/>
      <c r="FR122" s="434"/>
      <c r="FS122" s="434"/>
      <c r="FT122" s="432"/>
      <c r="FU122" s="435"/>
      <c r="FV122" s="11"/>
      <c r="FW122" s="11"/>
      <c r="FX122" s="11"/>
      <c r="FY122" s="11"/>
      <c r="FZ122" s="11"/>
    </row>
    <row r="123" spans="173:182" ht="27" customHeight="1" x14ac:dyDescent="0.15">
      <c r="FQ123" s="429"/>
      <c r="FR123" s="430"/>
      <c r="FS123" s="429"/>
      <c r="FT123" s="430"/>
      <c r="FU123" s="429"/>
      <c r="FV123" s="11"/>
      <c r="FW123" s="11"/>
      <c r="FX123" s="11"/>
      <c r="FY123" s="11"/>
      <c r="FZ123" s="11"/>
    </row>
    <row r="124" spans="173:182" ht="27" customHeight="1" x14ac:dyDescent="0.15">
      <c r="FQ124" s="429"/>
      <c r="FR124" s="430"/>
      <c r="FS124" s="429"/>
      <c r="FT124" s="430"/>
      <c r="FU124" s="429"/>
      <c r="FV124" s="11"/>
      <c r="FW124" s="11"/>
      <c r="FX124" s="11"/>
      <c r="FY124" s="11"/>
      <c r="FZ124" s="11"/>
    </row>
    <row r="125" spans="173:182" ht="27" customHeight="1" x14ac:dyDescent="0.15">
      <c r="FQ125" s="429"/>
      <c r="FR125" s="430"/>
      <c r="FS125" s="429"/>
      <c r="FT125" s="430"/>
      <c r="FU125" s="429"/>
      <c r="FV125" s="11"/>
      <c r="FW125" s="11"/>
      <c r="FX125" s="11"/>
      <c r="FY125" s="11"/>
      <c r="FZ125" s="11"/>
    </row>
    <row r="126" spans="173:182" ht="27" customHeight="1" x14ac:dyDescent="0.15">
      <c r="FQ126" s="429"/>
      <c r="FR126" s="430"/>
      <c r="FS126" s="429"/>
      <c r="FT126" s="430"/>
      <c r="FU126" s="429"/>
      <c r="FV126" s="11"/>
      <c r="FW126" s="11"/>
      <c r="FX126" s="11"/>
      <c r="FY126" s="11"/>
      <c r="FZ126" s="11"/>
    </row>
    <row r="127" spans="173:182" ht="27" customHeight="1" x14ac:dyDescent="0.15">
      <c r="FQ127" s="429"/>
      <c r="FR127" s="430"/>
      <c r="FS127" s="429"/>
      <c r="FT127" s="430"/>
      <c r="FU127" s="429"/>
      <c r="FV127" s="11"/>
      <c r="FW127" s="11"/>
      <c r="FX127" s="11"/>
      <c r="FY127" s="11"/>
      <c r="FZ127" s="11"/>
    </row>
    <row r="128" spans="173:182" ht="27" customHeight="1" x14ac:dyDescent="0.15">
      <c r="FQ128" s="429"/>
      <c r="FR128" s="430"/>
      <c r="FS128" s="429"/>
      <c r="FT128" s="430"/>
      <c r="FU128" s="429"/>
      <c r="FV128" s="11"/>
      <c r="FW128" s="11"/>
      <c r="FX128" s="11"/>
      <c r="FY128" s="11"/>
      <c r="FZ128" s="11"/>
    </row>
    <row r="129" spans="173:182" ht="27" customHeight="1" x14ac:dyDescent="0.15">
      <c r="FQ129" s="429"/>
      <c r="FR129" s="430"/>
      <c r="FS129" s="429"/>
      <c r="FT129" s="430"/>
      <c r="FU129" s="429"/>
      <c r="FV129" s="11"/>
      <c r="FW129" s="11"/>
      <c r="FX129" s="11"/>
      <c r="FY129" s="11"/>
      <c r="FZ129" s="11"/>
    </row>
    <row r="130" spans="173:182" ht="27" customHeight="1" x14ac:dyDescent="0.15">
      <c r="FQ130" s="429"/>
      <c r="FR130" s="430"/>
      <c r="FS130" s="429"/>
      <c r="FT130" s="430"/>
      <c r="FU130" s="429"/>
      <c r="FV130" s="11"/>
      <c r="FW130" s="11"/>
      <c r="FX130" s="11"/>
      <c r="FY130" s="11"/>
      <c r="FZ130" s="11"/>
    </row>
    <row r="131" spans="173:182" ht="27" customHeight="1" x14ac:dyDescent="0.15">
      <c r="FQ131" s="429"/>
      <c r="FR131" s="430"/>
      <c r="FS131" s="429"/>
      <c r="FT131" s="430"/>
      <c r="FU131" s="429"/>
      <c r="FV131" s="11"/>
      <c r="FW131" s="11"/>
      <c r="FX131" s="11"/>
      <c r="FY131" s="11"/>
      <c r="FZ131" s="11"/>
    </row>
    <row r="132" spans="173:182" ht="27" customHeight="1" x14ac:dyDescent="0.15">
      <c r="FQ132" s="431"/>
      <c r="FR132" s="430"/>
      <c r="FS132" s="429"/>
      <c r="FT132" s="430"/>
      <c r="FU132" s="429"/>
      <c r="FV132" s="431"/>
      <c r="FW132" s="11"/>
      <c r="FX132" s="431"/>
      <c r="FY132" s="431"/>
      <c r="FZ132" s="431"/>
    </row>
    <row r="133" spans="173:182" ht="27" customHeight="1" x14ac:dyDescent="0.15">
      <c r="FQ133" s="432"/>
      <c r="FR133" s="430"/>
      <c r="FS133" s="432"/>
      <c r="FT133" s="433"/>
      <c r="FU133" s="432"/>
      <c r="FV133" s="11"/>
      <c r="FW133" s="11"/>
      <c r="FX133" s="11"/>
      <c r="FY133" s="11"/>
      <c r="FZ133" s="11"/>
    </row>
    <row r="134" spans="173:182" ht="27" customHeight="1" x14ac:dyDescent="0.15">
      <c r="FQ134" s="2999"/>
      <c r="FR134" s="2999"/>
      <c r="FS134" s="2999"/>
      <c r="FT134" s="2999"/>
      <c r="FU134" s="2999"/>
      <c r="FV134" s="11"/>
      <c r="FW134" s="11"/>
      <c r="FX134" s="11"/>
      <c r="FY134" s="11"/>
      <c r="FZ134" s="11"/>
    </row>
    <row r="135" spans="173:182" ht="27" customHeight="1" x14ac:dyDescent="0.15">
      <c r="FQ135" s="434"/>
      <c r="FR135" s="434"/>
      <c r="FS135" s="434"/>
      <c r="FT135" s="432"/>
      <c r="FU135" s="435"/>
      <c r="FV135" s="11"/>
      <c r="FW135" s="11"/>
      <c r="FX135" s="11"/>
      <c r="FY135" s="11"/>
      <c r="FZ135" s="11"/>
    </row>
    <row r="136" spans="173:182" ht="27" customHeight="1" x14ac:dyDescent="0.15">
      <c r="FQ136" s="429"/>
      <c r="FR136" s="430"/>
      <c r="FS136" s="429"/>
      <c r="FT136" s="430"/>
      <c r="FU136" s="429"/>
      <c r="FV136" s="11"/>
      <c r="FW136" s="11"/>
      <c r="FX136" s="11"/>
      <c r="FY136" s="11"/>
      <c r="FZ136" s="11"/>
    </row>
    <row r="137" spans="173:182" ht="27" customHeight="1" x14ac:dyDescent="0.15">
      <c r="FQ137" s="429"/>
      <c r="FR137" s="430"/>
      <c r="FS137" s="429"/>
      <c r="FT137" s="430"/>
      <c r="FU137" s="429"/>
      <c r="FV137" s="11"/>
      <c r="FW137" s="11"/>
      <c r="FX137" s="11"/>
      <c r="FY137" s="11"/>
      <c r="FZ137" s="11"/>
    </row>
    <row r="138" spans="173:182" ht="27" customHeight="1" x14ac:dyDescent="0.15">
      <c r="FQ138" s="429"/>
      <c r="FR138" s="430"/>
      <c r="FS138" s="429"/>
      <c r="FT138" s="430"/>
      <c r="FU138" s="429"/>
      <c r="FV138" s="11"/>
      <c r="FW138" s="11"/>
      <c r="FX138" s="11"/>
      <c r="FY138" s="11"/>
      <c r="FZ138" s="11"/>
    </row>
    <row r="139" spans="173:182" ht="27" customHeight="1" x14ac:dyDescent="0.15">
      <c r="FQ139" s="429"/>
      <c r="FR139" s="430"/>
      <c r="FS139" s="429"/>
      <c r="FT139" s="430"/>
      <c r="FU139" s="429"/>
      <c r="FV139" s="11"/>
      <c r="FW139" s="11"/>
      <c r="FX139" s="11"/>
      <c r="FY139" s="11"/>
      <c r="FZ139" s="11"/>
    </row>
    <row r="140" spans="173:182" ht="27" customHeight="1" x14ac:dyDescent="0.15">
      <c r="FQ140" s="429"/>
      <c r="FR140" s="430"/>
      <c r="FS140" s="429"/>
      <c r="FT140" s="430"/>
      <c r="FU140" s="429"/>
      <c r="FV140" s="11"/>
      <c r="FW140" s="11"/>
      <c r="FX140" s="11"/>
      <c r="FY140" s="11"/>
      <c r="FZ140" s="11"/>
    </row>
    <row r="141" spans="173:182" ht="27" customHeight="1" x14ac:dyDescent="0.15">
      <c r="FQ141" s="429"/>
      <c r="FR141" s="430"/>
      <c r="FS141" s="429"/>
      <c r="FT141" s="430"/>
      <c r="FU141" s="429"/>
      <c r="FV141" s="11"/>
      <c r="FW141" s="11"/>
      <c r="FX141" s="11"/>
      <c r="FY141" s="11"/>
      <c r="FZ141" s="11"/>
    </row>
    <row r="142" spans="173:182" ht="27" customHeight="1" x14ac:dyDescent="0.15">
      <c r="FQ142" s="429"/>
      <c r="FR142" s="430"/>
      <c r="FS142" s="429"/>
      <c r="FT142" s="430"/>
      <c r="FU142" s="429"/>
      <c r="FV142" s="11"/>
      <c r="FW142" s="11"/>
      <c r="FX142" s="11"/>
      <c r="FY142" s="11"/>
      <c r="FZ142" s="11"/>
    </row>
    <row r="143" spans="173:182" ht="27" customHeight="1" x14ac:dyDescent="0.15">
      <c r="FQ143" s="429"/>
      <c r="FR143" s="430"/>
      <c r="FS143" s="429"/>
      <c r="FT143" s="430"/>
      <c r="FU143" s="429"/>
      <c r="FV143" s="11"/>
      <c r="FW143" s="11"/>
      <c r="FX143" s="11"/>
      <c r="FY143" s="11"/>
      <c r="FZ143" s="11"/>
    </row>
    <row r="144" spans="173:182" ht="27" customHeight="1" x14ac:dyDescent="0.15">
      <c r="FQ144" s="429"/>
      <c r="FR144" s="430"/>
      <c r="FS144" s="429"/>
      <c r="FT144" s="430"/>
      <c r="FU144" s="429"/>
      <c r="FV144" s="11"/>
      <c r="FW144" s="11"/>
      <c r="FX144" s="11"/>
      <c r="FY144" s="11"/>
      <c r="FZ144" s="11"/>
    </row>
    <row r="145" spans="173:182" ht="27" customHeight="1" x14ac:dyDescent="0.15">
      <c r="FQ145" s="429"/>
      <c r="FR145" s="430"/>
      <c r="FS145" s="429"/>
      <c r="FT145" s="430"/>
      <c r="FU145" s="429"/>
      <c r="FV145" s="11"/>
      <c r="FW145" s="11"/>
      <c r="FX145" s="11"/>
      <c r="FY145" s="11"/>
      <c r="FZ145" s="11"/>
    </row>
    <row r="146" spans="173:182" ht="27" customHeight="1" x14ac:dyDescent="0.15">
      <c r="FQ146" s="431"/>
      <c r="FR146" s="430"/>
      <c r="FS146" s="429"/>
      <c r="FT146" s="430"/>
      <c r="FU146" s="429"/>
      <c r="FV146" s="431"/>
      <c r="FW146" s="11"/>
      <c r="FX146" s="431"/>
      <c r="FY146" s="431"/>
      <c r="FZ146" s="431"/>
    </row>
    <row r="147" spans="173:182" ht="27" customHeight="1" x14ac:dyDescent="0.15">
      <c r="FQ147" s="432"/>
      <c r="FR147" s="430"/>
      <c r="FS147" s="432"/>
      <c r="FT147" s="433"/>
      <c r="FU147" s="432"/>
      <c r="FV147" s="11"/>
      <c r="FW147" s="11"/>
      <c r="FX147" s="11"/>
      <c r="FY147" s="11"/>
      <c r="FZ147" s="11"/>
    </row>
    <row r="148" spans="173:182" ht="27" customHeight="1" x14ac:dyDescent="0.15">
      <c r="FQ148" s="2999"/>
      <c r="FR148" s="2999"/>
      <c r="FS148" s="2999"/>
      <c r="FT148" s="2999"/>
      <c r="FU148" s="2999"/>
      <c r="FV148" s="11"/>
      <c r="FW148" s="11"/>
      <c r="FX148" s="11"/>
      <c r="FY148" s="11"/>
      <c r="FZ148" s="11"/>
    </row>
    <row r="149" spans="173:182" ht="27" customHeight="1" x14ac:dyDescent="0.15">
      <c r="FQ149" s="434"/>
      <c r="FR149" s="434"/>
      <c r="FS149" s="434"/>
      <c r="FT149" s="432"/>
      <c r="FU149" s="435"/>
      <c r="FV149" s="11"/>
      <c r="FW149" s="11"/>
      <c r="FX149" s="11"/>
      <c r="FY149" s="11"/>
      <c r="FZ149" s="11"/>
    </row>
    <row r="150" spans="173:182" ht="27" customHeight="1" x14ac:dyDescent="0.15">
      <c r="FQ150" s="429"/>
      <c r="FR150" s="430"/>
      <c r="FS150" s="429"/>
      <c r="FT150" s="430"/>
      <c r="FU150" s="429"/>
      <c r="FV150" s="11"/>
      <c r="FW150" s="11"/>
      <c r="FX150" s="11"/>
      <c r="FY150" s="11"/>
      <c r="FZ150" s="11"/>
    </row>
    <row r="151" spans="173:182" ht="27" customHeight="1" x14ac:dyDescent="0.15">
      <c r="FQ151" s="429"/>
      <c r="FR151" s="430"/>
      <c r="FS151" s="429"/>
      <c r="FT151" s="430"/>
      <c r="FU151" s="429"/>
      <c r="FV151" s="11"/>
      <c r="FW151" s="11"/>
      <c r="FX151" s="11"/>
      <c r="FY151" s="11"/>
      <c r="FZ151" s="11"/>
    </row>
    <row r="152" spans="173:182" ht="27" customHeight="1" x14ac:dyDescent="0.15">
      <c r="FQ152" s="429"/>
      <c r="FR152" s="430"/>
      <c r="FS152" s="429"/>
      <c r="FT152" s="430"/>
      <c r="FU152" s="429"/>
      <c r="FV152" s="11"/>
      <c r="FW152" s="11"/>
      <c r="FX152" s="11"/>
      <c r="FY152" s="11"/>
      <c r="FZ152" s="11"/>
    </row>
    <row r="153" spans="173:182" ht="27" customHeight="1" x14ac:dyDescent="0.15">
      <c r="FQ153" s="429"/>
      <c r="FR153" s="430"/>
      <c r="FS153" s="429"/>
      <c r="FT153" s="430"/>
      <c r="FU153" s="429"/>
      <c r="FV153" s="11"/>
      <c r="FW153" s="11"/>
      <c r="FX153" s="11"/>
      <c r="FY153" s="11"/>
      <c r="FZ153" s="11"/>
    </row>
    <row r="154" spans="173:182" ht="27" customHeight="1" x14ac:dyDescent="0.15">
      <c r="FQ154" s="429"/>
      <c r="FR154" s="430"/>
      <c r="FS154" s="429"/>
      <c r="FT154" s="430"/>
      <c r="FU154" s="429"/>
      <c r="FV154" s="11"/>
      <c r="FW154" s="11"/>
      <c r="FX154" s="11"/>
      <c r="FY154" s="11"/>
      <c r="FZ154" s="11"/>
    </row>
    <row r="155" spans="173:182" ht="27" customHeight="1" x14ac:dyDescent="0.15">
      <c r="FQ155" s="429"/>
      <c r="FR155" s="430"/>
      <c r="FS155" s="429"/>
      <c r="FT155" s="430"/>
      <c r="FU155" s="429"/>
      <c r="FV155" s="11"/>
      <c r="FW155" s="11"/>
      <c r="FX155" s="11"/>
      <c r="FY155" s="11"/>
      <c r="FZ155" s="11"/>
    </row>
    <row r="156" spans="173:182" ht="27" customHeight="1" x14ac:dyDescent="0.15">
      <c r="FQ156" s="429"/>
      <c r="FR156" s="430"/>
      <c r="FS156" s="429"/>
      <c r="FT156" s="430"/>
      <c r="FU156" s="429"/>
      <c r="FV156" s="11"/>
      <c r="FW156" s="11"/>
      <c r="FX156" s="11"/>
      <c r="FY156" s="11"/>
      <c r="FZ156" s="11"/>
    </row>
    <row r="157" spans="173:182" ht="27" customHeight="1" x14ac:dyDescent="0.15">
      <c r="FQ157" s="429"/>
      <c r="FR157" s="430"/>
      <c r="FS157" s="429"/>
      <c r="FT157" s="430"/>
      <c r="FU157" s="429"/>
      <c r="FV157" s="11"/>
      <c r="FW157" s="11"/>
      <c r="FX157" s="11"/>
      <c r="FY157" s="11"/>
      <c r="FZ157" s="11"/>
    </row>
    <row r="158" spans="173:182" ht="27" customHeight="1" x14ac:dyDescent="0.15">
      <c r="FQ158" s="429"/>
      <c r="FR158" s="430"/>
      <c r="FS158" s="429"/>
      <c r="FT158" s="430"/>
      <c r="FU158" s="429"/>
      <c r="FV158" s="11"/>
      <c r="FW158" s="11"/>
      <c r="FX158" s="11"/>
      <c r="FY158" s="11"/>
      <c r="FZ158" s="11"/>
    </row>
    <row r="159" spans="173:182" ht="27" customHeight="1" x14ac:dyDescent="0.15">
      <c r="FQ159" s="429"/>
      <c r="FR159" s="430"/>
      <c r="FS159" s="429"/>
      <c r="FT159" s="430"/>
      <c r="FU159" s="429"/>
      <c r="FV159" s="11"/>
      <c r="FW159" s="11"/>
      <c r="FX159" s="11"/>
      <c r="FY159" s="11"/>
      <c r="FZ159" s="11"/>
    </row>
    <row r="160" spans="173:182" ht="27" customHeight="1" x14ac:dyDescent="0.15">
      <c r="FQ160" s="431"/>
      <c r="FR160" s="430"/>
      <c r="FS160" s="429"/>
      <c r="FT160" s="430"/>
      <c r="FU160" s="429"/>
      <c r="FV160" s="11"/>
      <c r="FW160" s="11"/>
      <c r="FX160" s="11"/>
      <c r="FY160" s="11"/>
      <c r="FZ160" s="11"/>
    </row>
  </sheetData>
  <sheetProtection algorithmName="SHA-512" hashValue="C7i1pvaCN19kuh1rEfobZTr/5C9njxI0Etqiun71gVIYrAtmQexzTK+RKYxOFYaSyhrvXoJt3akAOCPWgMASEw==" saltValue="ytuKHWmdxcH0plDwsXFjfA==" spinCount="100000" sheet="1" objects="1" scenarios="1"/>
  <mergeCells count="868">
    <mergeCell ref="CV22:DO22"/>
    <mergeCell ref="CM31:CO31"/>
    <mergeCell ref="CS24:CU24"/>
    <mergeCell ref="BN24:BW24"/>
    <mergeCell ref="CS23:CU23"/>
    <mergeCell ref="CV23:DO23"/>
    <mergeCell ref="P23:Z24"/>
    <mergeCell ref="M23:O23"/>
    <mergeCell ref="AA23:AY23"/>
    <mergeCell ref="AZ23:BK23"/>
    <mergeCell ref="BL23:BM23"/>
    <mergeCell ref="BN23:BW23"/>
    <mergeCell ref="BX23:CL23"/>
    <mergeCell ref="CM23:CO23"/>
    <mergeCell ref="CP23:CR23"/>
    <mergeCell ref="CV24:DO24"/>
    <mergeCell ref="M24:O24"/>
    <mergeCell ref="AA24:AY24"/>
    <mergeCell ref="AZ24:BK24"/>
    <mergeCell ref="BL24:BM24"/>
    <mergeCell ref="BX24:CL24"/>
    <mergeCell ref="CM24:CO24"/>
    <mergeCell ref="BX26:CL26"/>
    <mergeCell ref="CM26:CO26"/>
    <mergeCell ref="CP25:CR25"/>
    <mergeCell ref="CS25:CU25"/>
    <mergeCell ref="CV25:DO25"/>
    <mergeCell ref="CP26:CR26"/>
    <mergeCell ref="CS26:CU26"/>
    <mergeCell ref="CV26:DO26"/>
    <mergeCell ref="AR2:AT2"/>
    <mergeCell ref="AA33:AY33"/>
    <mergeCell ref="AZ2:BB2"/>
    <mergeCell ref="BH2:BJ2"/>
    <mergeCell ref="BT2:BV2"/>
    <mergeCell ref="AZ33:BK33"/>
    <mergeCell ref="BL33:BM33"/>
    <mergeCell ref="BN33:BW33"/>
    <mergeCell ref="V11:CV11"/>
    <mergeCell ref="BN17:BW17"/>
    <mergeCell ref="BX17:CL17"/>
    <mergeCell ref="CM17:CO17"/>
    <mergeCell ref="CP17:CR17"/>
    <mergeCell ref="CS17:CU17"/>
    <mergeCell ref="CM21:CO21"/>
    <mergeCell ref="CP21:CR21"/>
    <mergeCell ref="CS21:CU21"/>
    <mergeCell ref="CV20:DO21"/>
    <mergeCell ref="M19:DO19"/>
    <mergeCell ref="CP22:CR22"/>
    <mergeCell ref="CS22:CU22"/>
    <mergeCell ref="BN14:BW15"/>
    <mergeCell ref="CP24:CR24"/>
    <mergeCell ref="CP2:CX2"/>
    <mergeCell ref="FZ14:GD14"/>
    <mergeCell ref="EV14:FA14"/>
    <mergeCell ref="FB14:FG14"/>
    <mergeCell ref="FH14:FJ14"/>
    <mergeCell ref="EV12:FA12"/>
    <mergeCell ref="J8:DO8"/>
    <mergeCell ref="AA14:AY15"/>
    <mergeCell ref="P14:Z15"/>
    <mergeCell ref="BL14:BM15"/>
    <mergeCell ref="M9:DM9"/>
    <mergeCell ref="M10:Q10"/>
    <mergeCell ref="R10:T10"/>
    <mergeCell ref="V10:AQ10"/>
    <mergeCell ref="BA10:BB10"/>
    <mergeCell ref="BD10:CA10"/>
    <mergeCell ref="CE10:CI10"/>
    <mergeCell ref="CJ10:CK10"/>
    <mergeCell ref="CM10:DI10"/>
    <mergeCell ref="M11:U11"/>
    <mergeCell ref="FQ9:FU9"/>
    <mergeCell ref="FQ11:FU11"/>
    <mergeCell ref="V12:CV12"/>
    <mergeCell ref="FW11:FY11"/>
    <mergeCell ref="FW12:FY12"/>
    <mergeCell ref="CS16:CU16"/>
    <mergeCell ref="CV16:DO16"/>
    <mergeCell ref="M16:O16"/>
    <mergeCell ref="P16:Z17"/>
    <mergeCell ref="AA16:AY16"/>
    <mergeCell ref="AZ16:BK16"/>
    <mergeCell ref="FK14:FN14"/>
    <mergeCell ref="FU14:FY14"/>
    <mergeCell ref="M14:O15"/>
    <mergeCell ref="AZ14:BK15"/>
    <mergeCell ref="BX14:CL15"/>
    <mergeCell ref="CM14:CU14"/>
    <mergeCell ref="BL17:BM17"/>
    <mergeCell ref="AV10:AZ10"/>
    <mergeCell ref="ES20:ES21"/>
    <mergeCell ref="ET20:ET21"/>
    <mergeCell ref="EV20:FA20"/>
    <mergeCell ref="FB20:FG20"/>
    <mergeCell ref="FK20:FN20"/>
    <mergeCell ref="FH20:FJ20"/>
    <mergeCell ref="FP14:FT14"/>
    <mergeCell ref="CV17:DO17"/>
    <mergeCell ref="FB12:FG12"/>
    <mergeCell ref="ES14:ES15"/>
    <mergeCell ref="ET14:ET15"/>
    <mergeCell ref="M13:DO13"/>
    <mergeCell ref="CM15:CO15"/>
    <mergeCell ref="CP15:CR15"/>
    <mergeCell ref="CS15:CU15"/>
    <mergeCell ref="CV14:DO15"/>
    <mergeCell ref="BL16:BM16"/>
    <mergeCell ref="BN16:BW16"/>
    <mergeCell ref="BX16:CL16"/>
    <mergeCell ref="CM16:CO16"/>
    <mergeCell ref="CP16:CR16"/>
    <mergeCell ref="M17:O17"/>
    <mergeCell ref="AA17:AY17"/>
    <mergeCell ref="AZ17:BK17"/>
    <mergeCell ref="P20:Z21"/>
    <mergeCell ref="BX25:CL25"/>
    <mergeCell ref="CM25:CO25"/>
    <mergeCell ref="M25:O25"/>
    <mergeCell ref="P25:Z25"/>
    <mergeCell ref="AA25:AY25"/>
    <mergeCell ref="AZ25:BK25"/>
    <mergeCell ref="BL25:BM25"/>
    <mergeCell ref="BN25:BW25"/>
    <mergeCell ref="BL22:BM22"/>
    <mergeCell ref="BN22:BW22"/>
    <mergeCell ref="BX22:CL22"/>
    <mergeCell ref="CM22:CO22"/>
    <mergeCell ref="AA20:AY21"/>
    <mergeCell ref="M22:O22"/>
    <mergeCell ref="P22:Z22"/>
    <mergeCell ref="AA22:AY22"/>
    <mergeCell ref="AZ22:BK22"/>
    <mergeCell ref="M20:O21"/>
    <mergeCell ref="AZ20:BK21"/>
    <mergeCell ref="BL20:BM21"/>
    <mergeCell ref="BN20:BW21"/>
    <mergeCell ref="BX20:CL21"/>
    <mergeCell ref="CM20:CU20"/>
    <mergeCell ref="M26:O26"/>
    <mergeCell ref="P26:Z26"/>
    <mergeCell ref="AA26:AY26"/>
    <mergeCell ref="AZ26:BK26"/>
    <mergeCell ref="BL26:BM26"/>
    <mergeCell ref="BN26:BW26"/>
    <mergeCell ref="M28:DO28"/>
    <mergeCell ref="FK29:FN29"/>
    <mergeCell ref="FP29:FT29"/>
    <mergeCell ref="M29:O30"/>
    <mergeCell ref="AZ29:BK30"/>
    <mergeCell ref="BL29:BM30"/>
    <mergeCell ref="BN29:BW30"/>
    <mergeCell ref="BX29:CL30"/>
    <mergeCell ref="P29:Z30"/>
    <mergeCell ref="AA29:AY30"/>
    <mergeCell ref="CV31:DO31"/>
    <mergeCell ref="CP31:CR31"/>
    <mergeCell ref="CS31:CU31"/>
    <mergeCell ref="FZ29:GD29"/>
    <mergeCell ref="CM30:CO30"/>
    <mergeCell ref="CP30:CR30"/>
    <mergeCell ref="CS30:CU30"/>
    <mergeCell ref="CV29:DO30"/>
    <mergeCell ref="ES29:ES30"/>
    <mergeCell ref="ET29:ET30"/>
    <mergeCell ref="FB29:FG29"/>
    <mergeCell ref="FH29:FJ29"/>
    <mergeCell ref="EV29:FA29"/>
    <mergeCell ref="CM29:CU29"/>
    <mergeCell ref="M33:O33"/>
    <mergeCell ref="P31:Z34"/>
    <mergeCell ref="M32:O32"/>
    <mergeCell ref="AA32:AY32"/>
    <mergeCell ref="AZ32:BK32"/>
    <mergeCell ref="BL32:BM32"/>
    <mergeCell ref="BN32:BW32"/>
    <mergeCell ref="BX32:CL32"/>
    <mergeCell ref="M34:O34"/>
    <mergeCell ref="AA34:AY34"/>
    <mergeCell ref="AZ34:BK34"/>
    <mergeCell ref="BL34:BM34"/>
    <mergeCell ref="BN34:BW34"/>
    <mergeCell ref="BX34:CL34"/>
    <mergeCell ref="M31:O31"/>
    <mergeCell ref="BL31:BM31"/>
    <mergeCell ref="BN31:BW31"/>
    <mergeCell ref="BX31:CL31"/>
    <mergeCell ref="AA31:AY31"/>
    <mergeCell ref="AZ31:BK31"/>
    <mergeCell ref="CS34:CU34"/>
    <mergeCell ref="CM32:CO32"/>
    <mergeCell ref="CP32:CR32"/>
    <mergeCell ref="CS32:CU32"/>
    <mergeCell ref="CV32:DO32"/>
    <mergeCell ref="BX33:CL33"/>
    <mergeCell ref="CM33:CO33"/>
    <mergeCell ref="CV36:DO36"/>
    <mergeCell ref="CM34:CO34"/>
    <mergeCell ref="CP34:CR34"/>
    <mergeCell ref="BX36:CL36"/>
    <mergeCell ref="CM36:CO36"/>
    <mergeCell ref="CP36:CR36"/>
    <mergeCell ref="CS36:CU36"/>
    <mergeCell ref="CP33:CR33"/>
    <mergeCell ref="CS33:CU33"/>
    <mergeCell ref="CV33:DO33"/>
    <mergeCell ref="CV34:DO34"/>
    <mergeCell ref="P35:Z36"/>
    <mergeCell ref="AA35:AY35"/>
    <mergeCell ref="P39:Z40"/>
    <mergeCell ref="AA39:AY40"/>
    <mergeCell ref="AZ35:BK35"/>
    <mergeCell ref="BL35:BM35"/>
    <mergeCell ref="M38:DO38"/>
    <mergeCell ref="BN35:BW35"/>
    <mergeCell ref="BX35:CL35"/>
    <mergeCell ref="CM35:CO35"/>
    <mergeCell ref="CP35:CR35"/>
    <mergeCell ref="CS35:CU35"/>
    <mergeCell ref="CV35:DO35"/>
    <mergeCell ref="M35:O35"/>
    <mergeCell ref="M36:O36"/>
    <mergeCell ref="AA36:AY36"/>
    <mergeCell ref="AZ36:BK36"/>
    <mergeCell ref="BL36:BM36"/>
    <mergeCell ref="M39:O40"/>
    <mergeCell ref="AZ39:BK40"/>
    <mergeCell ref="BL39:BM40"/>
    <mergeCell ref="BN39:BW40"/>
    <mergeCell ref="BX39:CL40"/>
    <mergeCell ref="BN36:BW36"/>
    <mergeCell ref="FZ39:GD39"/>
    <mergeCell ref="CM40:CO40"/>
    <mergeCell ref="CP40:CR40"/>
    <mergeCell ref="CS40:CU40"/>
    <mergeCell ref="CM39:CU39"/>
    <mergeCell ref="CV39:DO40"/>
    <mergeCell ref="ES39:ES40"/>
    <mergeCell ref="ET39:ET40"/>
    <mergeCell ref="EV39:FA39"/>
    <mergeCell ref="FB39:FG39"/>
    <mergeCell ref="FH39:FJ39"/>
    <mergeCell ref="FK39:FN39"/>
    <mergeCell ref="BN45:BW46"/>
    <mergeCell ref="FP39:FT39"/>
    <mergeCell ref="M44:DO44"/>
    <mergeCell ref="P45:Z46"/>
    <mergeCell ref="FP45:FT45"/>
    <mergeCell ref="FZ45:GD45"/>
    <mergeCell ref="CM46:CO46"/>
    <mergeCell ref="CP46:CR46"/>
    <mergeCell ref="CS46:CU46"/>
    <mergeCell ref="ES45:ES46"/>
    <mergeCell ref="ET45:ET46"/>
    <mergeCell ref="BX45:CL46"/>
    <mergeCell ref="CM45:CU45"/>
    <mergeCell ref="CV45:DO46"/>
    <mergeCell ref="AA45:AY46"/>
    <mergeCell ref="EV45:FA45"/>
    <mergeCell ref="FB45:FG45"/>
    <mergeCell ref="FH45:FJ45"/>
    <mergeCell ref="FK45:FN45"/>
    <mergeCell ref="M45:O46"/>
    <mergeCell ref="AZ45:BK46"/>
    <mergeCell ref="CV41:DO41"/>
    <mergeCell ref="M42:O42"/>
    <mergeCell ref="AA42:AY42"/>
    <mergeCell ref="AZ42:BK42"/>
    <mergeCell ref="BL42:BM42"/>
    <mergeCell ref="BN42:BW42"/>
    <mergeCell ref="BX42:CL42"/>
    <mergeCell ref="CM42:CO42"/>
    <mergeCell ref="CP42:CR42"/>
    <mergeCell ref="CS42:CU42"/>
    <mergeCell ref="CV42:DO42"/>
    <mergeCell ref="BX41:CL41"/>
    <mergeCell ref="CM41:CO41"/>
    <mergeCell ref="M41:O41"/>
    <mergeCell ref="P41:Z42"/>
    <mergeCell ref="AA41:AY41"/>
    <mergeCell ref="AZ41:BK41"/>
    <mergeCell ref="BL41:BM41"/>
    <mergeCell ref="BN41:BW41"/>
    <mergeCell ref="CP41:CR41"/>
    <mergeCell ref="CS41:CU41"/>
    <mergeCell ref="M47:O47"/>
    <mergeCell ref="P47:S54"/>
    <mergeCell ref="T47:Z49"/>
    <mergeCell ref="AA47:AY47"/>
    <mergeCell ref="AZ47:BK47"/>
    <mergeCell ref="BL47:BM47"/>
    <mergeCell ref="BN47:BW47"/>
    <mergeCell ref="BX47:CL47"/>
    <mergeCell ref="CM47:CO47"/>
    <mergeCell ref="M52:O52"/>
    <mergeCell ref="M54:O54"/>
    <mergeCell ref="AA54:AY54"/>
    <mergeCell ref="AZ54:BK54"/>
    <mergeCell ref="BL54:BM54"/>
    <mergeCell ref="BN54:BW54"/>
    <mergeCell ref="BX54:CL54"/>
    <mergeCell ref="CP47:CR47"/>
    <mergeCell ref="CS47:CU47"/>
    <mergeCell ref="CV47:DO47"/>
    <mergeCell ref="M48:O48"/>
    <mergeCell ref="AA48:AY48"/>
    <mergeCell ref="AZ48:BK48"/>
    <mergeCell ref="BL48:BM48"/>
    <mergeCell ref="BN48:BW48"/>
    <mergeCell ref="CM52:CO52"/>
    <mergeCell ref="CP52:CR52"/>
    <mergeCell ref="BX48:CL48"/>
    <mergeCell ref="CM48:CO48"/>
    <mergeCell ref="CP48:CR48"/>
    <mergeCell ref="CS48:CU48"/>
    <mergeCell ref="CV48:DO48"/>
    <mergeCell ref="M49:O49"/>
    <mergeCell ref="AA49:AY49"/>
    <mergeCell ref="AZ49:BK49"/>
    <mergeCell ref="BL49:BM49"/>
    <mergeCell ref="BN49:BW49"/>
    <mergeCell ref="BX49:CL49"/>
    <mergeCell ref="CM49:CO49"/>
    <mergeCell ref="CP49:CR49"/>
    <mergeCell ref="CS49:CU49"/>
    <mergeCell ref="CV49:DO49"/>
    <mergeCell ref="M50:O50"/>
    <mergeCell ref="T50:Z52"/>
    <mergeCell ref="AA50:AY50"/>
    <mergeCell ref="AZ50:BK50"/>
    <mergeCell ref="BL50:BM50"/>
    <mergeCell ref="BN50:BW50"/>
    <mergeCell ref="BX50:CL50"/>
    <mergeCell ref="CM50:CO50"/>
    <mergeCell ref="CP50:CR50"/>
    <mergeCell ref="CS50:CU50"/>
    <mergeCell ref="CV50:DO50"/>
    <mergeCell ref="M51:O51"/>
    <mergeCell ref="AA51:AY51"/>
    <mergeCell ref="AZ51:BK51"/>
    <mergeCell ref="BL51:BM51"/>
    <mergeCell ref="BN51:BW51"/>
    <mergeCell ref="BX51:CL51"/>
    <mergeCell ref="CM51:CO51"/>
    <mergeCell ref="CP51:CR51"/>
    <mergeCell ref="CS51:CU51"/>
    <mergeCell ref="CV51:DO51"/>
    <mergeCell ref="CS52:CU52"/>
    <mergeCell ref="CV52:DO52"/>
    <mergeCell ref="FZ57:GD57"/>
    <mergeCell ref="CM58:CO58"/>
    <mergeCell ref="CP58:CR58"/>
    <mergeCell ref="CS58:CU58"/>
    <mergeCell ref="ES57:ES58"/>
    <mergeCell ref="ET57:ET58"/>
    <mergeCell ref="EV57:FA57"/>
    <mergeCell ref="FB57:FG57"/>
    <mergeCell ref="FP57:FT57"/>
    <mergeCell ref="FH57:FJ57"/>
    <mergeCell ref="FK57:FN57"/>
    <mergeCell ref="CP54:CR54"/>
    <mergeCell ref="CS54:CU54"/>
    <mergeCell ref="CV54:DO54"/>
    <mergeCell ref="CM53:CO53"/>
    <mergeCell ref="CP53:CR53"/>
    <mergeCell ref="CS53:CU53"/>
    <mergeCell ref="CV53:DO53"/>
    <mergeCell ref="CM54:CO54"/>
    <mergeCell ref="P57:Z58"/>
    <mergeCell ref="AA57:AY58"/>
    <mergeCell ref="CV57:DO58"/>
    <mergeCell ref="M56:DO56"/>
    <mergeCell ref="M57:O58"/>
    <mergeCell ref="AZ57:BK58"/>
    <mergeCell ref="BL57:BM58"/>
    <mergeCell ref="BN57:BW58"/>
    <mergeCell ref="BX57:CL58"/>
    <mergeCell ref="CM57:CU57"/>
    <mergeCell ref="AA52:AY52"/>
    <mergeCell ref="AZ52:BK52"/>
    <mergeCell ref="BL52:BM52"/>
    <mergeCell ref="BN52:BW52"/>
    <mergeCell ref="BX52:CL52"/>
    <mergeCell ref="M53:O53"/>
    <mergeCell ref="T53:Z54"/>
    <mergeCell ref="AA53:AY53"/>
    <mergeCell ref="AZ53:BK53"/>
    <mergeCell ref="BL53:BM53"/>
    <mergeCell ref="BN53:BW53"/>
    <mergeCell ref="BX53:CL53"/>
    <mergeCell ref="CS61:CU61"/>
    <mergeCell ref="CV61:DO61"/>
    <mergeCell ref="CM59:CO59"/>
    <mergeCell ref="CP59:CR59"/>
    <mergeCell ref="BX62:CL62"/>
    <mergeCell ref="CS59:CU59"/>
    <mergeCell ref="CV59:DO59"/>
    <mergeCell ref="BX60:CL60"/>
    <mergeCell ref="CM60:CO60"/>
    <mergeCell ref="CP60:CR60"/>
    <mergeCell ref="CS60:CU60"/>
    <mergeCell ref="CV60:DO60"/>
    <mergeCell ref="M60:O60"/>
    <mergeCell ref="AA60:AY60"/>
    <mergeCell ref="AZ60:BK60"/>
    <mergeCell ref="BX59:CL59"/>
    <mergeCell ref="BL60:BM60"/>
    <mergeCell ref="BN60:BW60"/>
    <mergeCell ref="M59:O59"/>
    <mergeCell ref="P59:S75"/>
    <mergeCell ref="T59:Z70"/>
    <mergeCell ref="AA59:AY59"/>
    <mergeCell ref="AZ59:BK59"/>
    <mergeCell ref="BL59:BM59"/>
    <mergeCell ref="BN59:BW59"/>
    <mergeCell ref="M62:O62"/>
    <mergeCell ref="M63:O63"/>
    <mergeCell ref="AA63:AY63"/>
    <mergeCell ref="M64:O64"/>
    <mergeCell ref="AA64:AY64"/>
    <mergeCell ref="M61:O61"/>
    <mergeCell ref="AA61:AY61"/>
    <mergeCell ref="M65:O65"/>
    <mergeCell ref="AA65:AY65"/>
    <mergeCell ref="AZ65:BK65"/>
    <mergeCell ref="BL65:BM65"/>
    <mergeCell ref="CS64:CU64"/>
    <mergeCell ref="CV64:DO64"/>
    <mergeCell ref="CM61:CO61"/>
    <mergeCell ref="AZ61:BK61"/>
    <mergeCell ref="CS62:CU62"/>
    <mergeCell ref="BX64:CL64"/>
    <mergeCell ref="CM64:CO64"/>
    <mergeCell ref="CV62:DO62"/>
    <mergeCell ref="BX61:CL61"/>
    <mergeCell ref="BL64:BM64"/>
    <mergeCell ref="BL62:BM62"/>
    <mergeCell ref="CV63:DO63"/>
    <mergeCell ref="AZ63:BK63"/>
    <mergeCell ref="BL63:BM63"/>
    <mergeCell ref="BN63:BW63"/>
    <mergeCell ref="BX63:CL63"/>
    <mergeCell ref="CM63:CO63"/>
    <mergeCell ref="CP63:CR63"/>
    <mergeCell ref="CS63:CU63"/>
    <mergeCell ref="AZ64:BK64"/>
    <mergeCell ref="BN62:BW62"/>
    <mergeCell ref="BL61:BM61"/>
    <mergeCell ref="BN61:BW61"/>
    <mergeCell ref="CP61:CR61"/>
    <mergeCell ref="BL68:BM68"/>
    <mergeCell ref="BX65:CL65"/>
    <mergeCell ref="CM62:CO62"/>
    <mergeCell ref="CP62:CR62"/>
    <mergeCell ref="AZ67:BK67"/>
    <mergeCell ref="M67:O67"/>
    <mergeCell ref="AA67:AY67"/>
    <mergeCell ref="BX66:CL66"/>
    <mergeCell ref="CM67:CO67"/>
    <mergeCell ref="CP67:CR67"/>
    <mergeCell ref="M68:O68"/>
    <mergeCell ref="AA68:AY68"/>
    <mergeCell ref="AZ68:BK68"/>
    <mergeCell ref="CP64:CR64"/>
    <mergeCell ref="BX68:CL68"/>
    <mergeCell ref="CM68:CO68"/>
    <mergeCell ref="CP68:CR68"/>
    <mergeCell ref="M66:O66"/>
    <mergeCell ref="AA66:AY66"/>
    <mergeCell ref="AZ66:BK66"/>
    <mergeCell ref="BL66:BM66"/>
    <mergeCell ref="BL67:BM67"/>
    <mergeCell ref="BN67:BW67"/>
    <mergeCell ref="BX67:CL67"/>
    <mergeCell ref="BN66:BW66"/>
    <mergeCell ref="BN65:BW65"/>
    <mergeCell ref="CS65:CU65"/>
    <mergeCell ref="CM66:CO66"/>
    <mergeCell ref="CP66:CR66"/>
    <mergeCell ref="CS66:CU66"/>
    <mergeCell ref="CV66:DO66"/>
    <mergeCell ref="CV69:DO69"/>
    <mergeCell ref="CV65:DO65"/>
    <mergeCell ref="CM65:CO65"/>
    <mergeCell ref="CP65:CR65"/>
    <mergeCell ref="CV68:DO68"/>
    <mergeCell ref="CS68:CU68"/>
    <mergeCell ref="CS67:CU67"/>
    <mergeCell ref="M70:O70"/>
    <mergeCell ref="AA70:AY70"/>
    <mergeCell ref="CS71:CU71"/>
    <mergeCell ref="CV71:DO71"/>
    <mergeCell ref="CS70:CU70"/>
    <mergeCell ref="CV70:DO70"/>
    <mergeCell ref="BX71:CL71"/>
    <mergeCell ref="AZ69:BK69"/>
    <mergeCell ref="BL69:BM69"/>
    <mergeCell ref="BN69:BW69"/>
    <mergeCell ref="CS69:CU69"/>
    <mergeCell ref="CP70:CR70"/>
    <mergeCell ref="BX69:CL69"/>
    <mergeCell ref="CM69:CO69"/>
    <mergeCell ref="CP69:CR69"/>
    <mergeCell ref="BN70:BW70"/>
    <mergeCell ref="CM71:CO71"/>
    <mergeCell ref="CP71:CR71"/>
    <mergeCell ref="M69:O69"/>
    <mergeCell ref="AA69:AY69"/>
    <mergeCell ref="BX70:CL70"/>
    <mergeCell ref="CM70:CO70"/>
    <mergeCell ref="CS72:CU72"/>
    <mergeCell ref="CV72:DO72"/>
    <mergeCell ref="CS73:CU73"/>
    <mergeCell ref="CV73:DO73"/>
    <mergeCell ref="CM73:CO73"/>
    <mergeCell ref="CP73:CR73"/>
    <mergeCell ref="BX73:CL73"/>
    <mergeCell ref="BX72:CL72"/>
    <mergeCell ref="CM72:CO72"/>
    <mergeCell ref="CP72:CR72"/>
    <mergeCell ref="M73:O73"/>
    <mergeCell ref="AA73:AY73"/>
    <mergeCell ref="M71:O71"/>
    <mergeCell ref="T71:Z75"/>
    <mergeCell ref="AA71:AY71"/>
    <mergeCell ref="AZ71:BK71"/>
    <mergeCell ref="BL71:BM71"/>
    <mergeCell ref="BN71:BW71"/>
    <mergeCell ref="BL75:BM75"/>
    <mergeCell ref="BN75:BW75"/>
    <mergeCell ref="M72:O72"/>
    <mergeCell ref="AA72:AY72"/>
    <mergeCell ref="AZ72:BK72"/>
    <mergeCell ref="BL72:BM72"/>
    <mergeCell ref="BN72:BW72"/>
    <mergeCell ref="M75:O75"/>
    <mergeCell ref="AA75:AY75"/>
    <mergeCell ref="AZ73:BK73"/>
    <mergeCell ref="BL73:BM73"/>
    <mergeCell ref="BN73:BW73"/>
    <mergeCell ref="FK78:FN78"/>
    <mergeCell ref="FP78:FT78"/>
    <mergeCell ref="M84:DO84"/>
    <mergeCell ref="CS82:CU82"/>
    <mergeCell ref="FQ76:FU76"/>
    <mergeCell ref="BX75:CL75"/>
    <mergeCell ref="BX74:CL74"/>
    <mergeCell ref="CM74:CO74"/>
    <mergeCell ref="CP74:CR74"/>
    <mergeCell ref="CM75:CO75"/>
    <mergeCell ref="CP75:CR75"/>
    <mergeCell ref="M74:O74"/>
    <mergeCell ref="AA74:AY74"/>
    <mergeCell ref="AZ74:BK74"/>
    <mergeCell ref="BL74:BM74"/>
    <mergeCell ref="BN74:BW74"/>
    <mergeCell ref="BX78:CL79"/>
    <mergeCell ref="P78:Z79"/>
    <mergeCell ref="AA78:AY79"/>
    <mergeCell ref="M77:DO77"/>
    <mergeCell ref="M80:O80"/>
    <mergeCell ref="P80:Z80"/>
    <mergeCell ref="AA80:AY80"/>
    <mergeCell ref="CS75:CU75"/>
    <mergeCell ref="FP85:FT85"/>
    <mergeCell ref="CP79:CR79"/>
    <mergeCell ref="CS79:CU79"/>
    <mergeCell ref="CM78:CU78"/>
    <mergeCell ref="CV78:DO79"/>
    <mergeCell ref="ES78:ES79"/>
    <mergeCell ref="AZ80:BK80"/>
    <mergeCell ref="BL80:BM80"/>
    <mergeCell ref="BN80:BW80"/>
    <mergeCell ref="BX80:CL80"/>
    <mergeCell ref="CV80:DO80"/>
    <mergeCell ref="FH85:FJ85"/>
    <mergeCell ref="CM80:CO80"/>
    <mergeCell ref="CP80:CR80"/>
    <mergeCell ref="FH78:FJ78"/>
    <mergeCell ref="ET78:ET79"/>
    <mergeCell ref="EV78:FA78"/>
    <mergeCell ref="FB78:FG78"/>
    <mergeCell ref="CS80:CU80"/>
    <mergeCell ref="CM81:CO81"/>
    <mergeCell ref="CP81:CR81"/>
    <mergeCell ref="CS81:CU81"/>
    <mergeCell ref="CV81:DO81"/>
    <mergeCell ref="CP82:CR82"/>
    <mergeCell ref="P106:Z106"/>
    <mergeCell ref="AA106:AY106"/>
    <mergeCell ref="BN95:BW95"/>
    <mergeCell ref="M93:O93"/>
    <mergeCell ref="AZ93:BK93"/>
    <mergeCell ref="CV91:DO91"/>
    <mergeCell ref="CM95:CO95"/>
    <mergeCell ref="P89:Z89"/>
    <mergeCell ref="BN106:BW106"/>
    <mergeCell ref="BL89:BM89"/>
    <mergeCell ref="BN89:BW89"/>
    <mergeCell ref="BL96:BM96"/>
    <mergeCell ref="BX95:CL95"/>
    <mergeCell ref="AZ97:BK97"/>
    <mergeCell ref="BL97:BM97"/>
    <mergeCell ref="BN97:BW97"/>
    <mergeCell ref="BX97:CL97"/>
    <mergeCell ref="BL95:BM95"/>
    <mergeCell ref="BL106:BM106"/>
    <mergeCell ref="AZ91:BK91"/>
    <mergeCell ref="BL91:BM91"/>
    <mergeCell ref="BN93:BW93"/>
    <mergeCell ref="BX104:CL104"/>
    <mergeCell ref="CS106:CU106"/>
    <mergeCell ref="CV106:DO106"/>
    <mergeCell ref="CM86:CO86"/>
    <mergeCell ref="CP86:CR86"/>
    <mergeCell ref="CS86:CU86"/>
    <mergeCell ref="CV85:DO86"/>
    <mergeCell ref="BX90:CL90"/>
    <mergeCell ref="CM90:CO90"/>
    <mergeCell ref="CP90:CR90"/>
    <mergeCell ref="CS90:CU90"/>
    <mergeCell ref="CV90:DO90"/>
    <mergeCell ref="CS93:CU93"/>
    <mergeCell ref="CS87:CU87"/>
    <mergeCell ref="CV87:DO87"/>
    <mergeCell ref="CV92:DO92"/>
    <mergeCell ref="CP94:CR94"/>
    <mergeCell ref="CS94:CU94"/>
    <mergeCell ref="CV94:DO94"/>
    <mergeCell ref="CV88:DO88"/>
    <mergeCell ref="CV103:DO103"/>
    <mergeCell ref="P92:Z92"/>
    <mergeCell ref="AA92:AY92"/>
    <mergeCell ref="P93:Z93"/>
    <mergeCell ref="AA93:AY93"/>
    <mergeCell ref="P94:Z94"/>
    <mergeCell ref="M82:O82"/>
    <mergeCell ref="AZ82:BK82"/>
    <mergeCell ref="M89:O89"/>
    <mergeCell ref="AZ89:BK89"/>
    <mergeCell ref="AA90:AY90"/>
    <mergeCell ref="P90:Z90"/>
    <mergeCell ref="M88:O88"/>
    <mergeCell ref="M87:O87"/>
    <mergeCell ref="P87:Z87"/>
    <mergeCell ref="M96:O96"/>
    <mergeCell ref="P96:Z96"/>
    <mergeCell ref="M94:O94"/>
    <mergeCell ref="AZ94:BK94"/>
    <mergeCell ref="AZ70:BK70"/>
    <mergeCell ref="BL70:BM70"/>
    <mergeCell ref="CM106:CO106"/>
    <mergeCell ref="M91:O91"/>
    <mergeCell ref="M97:O97"/>
    <mergeCell ref="P97:Z97"/>
    <mergeCell ref="AA97:AY97"/>
    <mergeCell ref="AA96:AY96"/>
    <mergeCell ref="M98:O98"/>
    <mergeCell ref="P98:Z98"/>
    <mergeCell ref="AA98:AY98"/>
    <mergeCell ref="M106:O106"/>
    <mergeCell ref="P95:Z95"/>
    <mergeCell ref="AA95:AY95"/>
    <mergeCell ref="AA87:AY87"/>
    <mergeCell ref="P88:Z88"/>
    <mergeCell ref="AA88:AY88"/>
    <mergeCell ref="M100:O100"/>
    <mergeCell ref="P91:Z91"/>
    <mergeCell ref="AA91:AY91"/>
    <mergeCell ref="BL94:BM94"/>
    <mergeCell ref="CP89:CR89"/>
    <mergeCell ref="CS89:CU89"/>
    <mergeCell ref="BL93:BM93"/>
    <mergeCell ref="BN87:BW87"/>
    <mergeCell ref="BX89:CL89"/>
    <mergeCell ref="BL82:BM82"/>
    <mergeCell ref="BN82:BW82"/>
    <mergeCell ref="CS88:CU88"/>
    <mergeCell ref="CP87:CR87"/>
    <mergeCell ref="CS74:CU74"/>
    <mergeCell ref="CV74:DO74"/>
    <mergeCell ref="CV75:DO75"/>
    <mergeCell ref="CV82:DO82"/>
    <mergeCell ref="CP88:CR88"/>
    <mergeCell ref="CP106:CR106"/>
    <mergeCell ref="AZ106:BK106"/>
    <mergeCell ref="BN85:BW86"/>
    <mergeCell ref="BX85:CL86"/>
    <mergeCell ref="CM85:CU85"/>
    <mergeCell ref="CM89:CO89"/>
    <mergeCell ref="CM88:CO88"/>
    <mergeCell ref="CM93:CO93"/>
    <mergeCell ref="CS91:CU91"/>
    <mergeCell ref="CV99:DO99"/>
    <mergeCell ref="CS102:CU102"/>
    <mergeCell ref="CV100:DO100"/>
    <mergeCell ref="CS101:CU101"/>
    <mergeCell ref="CV101:DO101"/>
    <mergeCell ref="CM104:CO104"/>
    <mergeCell ref="CP104:CR104"/>
    <mergeCell ref="CS104:CU104"/>
    <mergeCell ref="CV102:DO102"/>
    <mergeCell ref="CS103:CU103"/>
    <mergeCell ref="FQ134:FU134"/>
    <mergeCell ref="AZ96:BK96"/>
    <mergeCell ref="AZ98:BK98"/>
    <mergeCell ref="CM97:CO97"/>
    <mergeCell ref="CP97:CR97"/>
    <mergeCell ref="CS97:CU97"/>
    <mergeCell ref="CP95:CR95"/>
    <mergeCell ref="CS95:CU95"/>
    <mergeCell ref="BN94:BW94"/>
    <mergeCell ref="BX106:CL106"/>
    <mergeCell ref="BN96:BW96"/>
    <mergeCell ref="BX96:CL96"/>
    <mergeCell ref="CM96:CO96"/>
    <mergeCell ref="CP96:CR96"/>
    <mergeCell ref="CS96:CU96"/>
    <mergeCell ref="CV97:DO97"/>
    <mergeCell ref="BL98:BM98"/>
    <mergeCell ref="BN98:BW98"/>
    <mergeCell ref="BX98:CL98"/>
    <mergeCell ref="CM98:CO98"/>
    <mergeCell ref="CP98:CR98"/>
    <mergeCell ref="CS98:CU98"/>
    <mergeCell ref="CV98:DO98"/>
    <mergeCell ref="CS99:CU99"/>
    <mergeCell ref="FQ148:FU148"/>
    <mergeCell ref="AA94:AY94"/>
    <mergeCell ref="CM92:CO92"/>
    <mergeCell ref="CP92:CR92"/>
    <mergeCell ref="CV89:DO89"/>
    <mergeCell ref="AA89:AY89"/>
    <mergeCell ref="P85:Z86"/>
    <mergeCell ref="AA85:AY86"/>
    <mergeCell ref="AZ88:BK88"/>
    <mergeCell ref="BL88:BM88"/>
    <mergeCell ref="BN88:BW88"/>
    <mergeCell ref="BX88:CL88"/>
    <mergeCell ref="AZ87:BK87"/>
    <mergeCell ref="BL87:BM87"/>
    <mergeCell ref="FQ121:FU121"/>
    <mergeCell ref="BL92:BM92"/>
    <mergeCell ref="BN92:BW92"/>
    <mergeCell ref="BN91:BW91"/>
    <mergeCell ref="BX91:CL91"/>
    <mergeCell ref="CM91:CO91"/>
    <mergeCell ref="CP91:CR91"/>
    <mergeCell ref="CP93:CR93"/>
    <mergeCell ref="CS92:CU92"/>
    <mergeCell ref="CV96:DO96"/>
    <mergeCell ref="P81:Z81"/>
    <mergeCell ref="AA81:AY81"/>
    <mergeCell ref="P82:Z82"/>
    <mergeCell ref="AA82:AY82"/>
    <mergeCell ref="M81:O81"/>
    <mergeCell ref="AZ81:BK81"/>
    <mergeCell ref="CV95:DO95"/>
    <mergeCell ref="BX92:CL92"/>
    <mergeCell ref="M92:O92"/>
    <mergeCell ref="AZ92:BK92"/>
    <mergeCell ref="BX93:CL93"/>
    <mergeCell ref="BX94:CL94"/>
    <mergeCell ref="CM94:CO94"/>
    <mergeCell ref="AZ85:BK86"/>
    <mergeCell ref="BL85:BM86"/>
    <mergeCell ref="BX87:CL87"/>
    <mergeCell ref="CM87:CO87"/>
    <mergeCell ref="M95:O95"/>
    <mergeCell ref="AZ95:BK95"/>
    <mergeCell ref="M85:O86"/>
    <mergeCell ref="BX82:CL82"/>
    <mergeCell ref="CM82:CO82"/>
    <mergeCell ref="BX81:CL81"/>
    <mergeCell ref="CV93:DO93"/>
    <mergeCell ref="FZ78:GD78"/>
    <mergeCell ref="CM79:CO79"/>
    <mergeCell ref="BL45:BM46"/>
    <mergeCell ref="M90:O90"/>
    <mergeCell ref="AZ90:BK90"/>
    <mergeCell ref="BL90:BM90"/>
    <mergeCell ref="BN90:BW90"/>
    <mergeCell ref="AZ75:BK75"/>
    <mergeCell ref="M78:O79"/>
    <mergeCell ref="AZ78:BK79"/>
    <mergeCell ref="BL78:BM79"/>
    <mergeCell ref="BN78:BW79"/>
    <mergeCell ref="BL81:BM81"/>
    <mergeCell ref="BN81:BW81"/>
    <mergeCell ref="BN68:BW68"/>
    <mergeCell ref="BN64:BW64"/>
    <mergeCell ref="AA62:AY62"/>
    <mergeCell ref="AZ62:BK62"/>
    <mergeCell ref="FZ85:GD85"/>
    <mergeCell ref="ES85:ES86"/>
    <mergeCell ref="ET85:ET86"/>
    <mergeCell ref="EV85:FA85"/>
    <mergeCell ref="FK85:FN85"/>
    <mergeCell ref="FB85:FG85"/>
    <mergeCell ref="M99:O99"/>
    <mergeCell ref="P99:Z99"/>
    <mergeCell ref="AA99:AY99"/>
    <mergeCell ref="AZ99:BK99"/>
    <mergeCell ref="BL99:BM99"/>
    <mergeCell ref="BN99:BW99"/>
    <mergeCell ref="BX99:CL99"/>
    <mergeCell ref="CM99:CO99"/>
    <mergeCell ref="CP99:CR99"/>
    <mergeCell ref="M101:O101"/>
    <mergeCell ref="P101:Z101"/>
    <mergeCell ref="AA101:AY101"/>
    <mergeCell ref="AZ101:BK101"/>
    <mergeCell ref="BL101:BM101"/>
    <mergeCell ref="BN101:BW101"/>
    <mergeCell ref="BX101:CL101"/>
    <mergeCell ref="CM101:CO101"/>
    <mergeCell ref="CP101:CR101"/>
    <mergeCell ref="P100:Z100"/>
    <mergeCell ref="AA100:AY100"/>
    <mergeCell ref="AZ100:BK100"/>
    <mergeCell ref="BL100:BM100"/>
    <mergeCell ref="BN100:BW100"/>
    <mergeCell ref="BX100:CL100"/>
    <mergeCell ref="CM100:CO100"/>
    <mergeCell ref="CP100:CR100"/>
    <mergeCell ref="CS100:CU100"/>
    <mergeCell ref="P102:Z102"/>
    <mergeCell ref="AA102:AY102"/>
    <mergeCell ref="AZ102:BK102"/>
    <mergeCell ref="BL102:BM102"/>
    <mergeCell ref="BN102:BW102"/>
    <mergeCell ref="BX102:CL102"/>
    <mergeCell ref="CM102:CO102"/>
    <mergeCell ref="CP102:CR102"/>
    <mergeCell ref="M103:O103"/>
    <mergeCell ref="P103:Z103"/>
    <mergeCell ref="AA103:AY103"/>
    <mergeCell ref="AZ103:BK103"/>
    <mergeCell ref="BL103:BM103"/>
    <mergeCell ref="BN103:BW103"/>
    <mergeCell ref="BX103:CL103"/>
    <mergeCell ref="CM103:CO103"/>
    <mergeCell ref="CP103:CR103"/>
    <mergeCell ref="GM9:GQ9"/>
    <mergeCell ref="GM11:GQ11"/>
    <mergeCell ref="GS11:GU11"/>
    <mergeCell ref="GS12:GU12"/>
    <mergeCell ref="GM13:GQ13"/>
    <mergeCell ref="CV104:DO104"/>
    <mergeCell ref="M105:O105"/>
    <mergeCell ref="P105:Z105"/>
    <mergeCell ref="AA105:AY105"/>
    <mergeCell ref="AZ105:BK105"/>
    <mergeCell ref="BL105:BM105"/>
    <mergeCell ref="BN105:BW105"/>
    <mergeCell ref="BX105:CL105"/>
    <mergeCell ref="CM105:CO105"/>
    <mergeCell ref="CP105:CR105"/>
    <mergeCell ref="CS105:CU105"/>
    <mergeCell ref="CV105:DO105"/>
    <mergeCell ref="M104:O104"/>
    <mergeCell ref="P104:Z104"/>
    <mergeCell ref="AA104:AY104"/>
    <mergeCell ref="AZ104:BK104"/>
    <mergeCell ref="BL104:BM104"/>
    <mergeCell ref="BN104:BW104"/>
    <mergeCell ref="M102:O102"/>
  </mergeCells>
  <phoneticPr fontId="3"/>
  <conditionalFormatting sqref="AZ22:BK26 AZ31:BK36 AZ41:BK42 AZ59:BK75">
    <cfRule type="cellIs" dxfId="2734" priority="643" operator="equal">
      <formula>""</formula>
    </cfRule>
  </conditionalFormatting>
  <conditionalFormatting sqref="AZ16:BK17">
    <cfRule type="cellIs" dxfId="2733" priority="601" operator="equal">
      <formula>""</formula>
    </cfRule>
  </conditionalFormatting>
  <conditionalFormatting sqref="AZ88:BK106">
    <cfRule type="expression" dxfId="2732" priority="293">
      <formula>AND($M88="",$AZ88&lt;&gt;"")</formula>
    </cfRule>
  </conditionalFormatting>
  <conditionalFormatting sqref="AZ47:BK54">
    <cfRule type="cellIs" dxfId="2731" priority="532" operator="equal">
      <formula>""</formula>
    </cfRule>
  </conditionalFormatting>
  <conditionalFormatting sqref="BL16:BM17 BL22:BM26 BL31:BM36 BL41:BM42 BL47:BM54 BL59:BM75">
    <cfRule type="expression" dxfId="2730" priority="650">
      <formula>AND($EG$11&gt;1,$BL16="")</formula>
    </cfRule>
  </conditionalFormatting>
  <conditionalFormatting sqref="M80:BK82">
    <cfRule type="expression" dxfId="2729" priority="295">
      <formula>M80=""</formula>
    </cfRule>
  </conditionalFormatting>
  <conditionalFormatting sqref="AZ87:BK106 BN87:CU106">
    <cfRule type="expression" dxfId="2728" priority="208">
      <formula>AND($M87="",AZ87&lt;&gt;"")</formula>
    </cfRule>
  </conditionalFormatting>
  <conditionalFormatting sqref="P80:BK82">
    <cfRule type="expression" dxfId="2727" priority="215">
      <formula>AND($M80&lt;&gt;"",P80="")</formula>
    </cfRule>
  </conditionalFormatting>
  <conditionalFormatting sqref="M87:BK106">
    <cfRule type="cellIs" dxfId="2726" priority="581" operator="equal">
      <formula>""</formula>
    </cfRule>
  </conditionalFormatting>
  <conditionalFormatting sqref="P87:BK106">
    <cfRule type="expression" dxfId="2725" priority="213">
      <formula>AND($M87&lt;&gt;"",P87="")</formula>
    </cfRule>
  </conditionalFormatting>
  <conditionalFormatting sqref="BL80:BM82 BL87:BM106">
    <cfRule type="expression" dxfId="2724" priority="214">
      <formula>AND($EG$11&gt;1,$M80&lt;&gt;"",$BL80="")</formula>
    </cfRule>
    <cfRule type="expression" dxfId="2723" priority="646">
      <formula>AND($EG$11&gt;1,$BL80="")</formula>
    </cfRule>
  </conditionalFormatting>
  <conditionalFormatting sqref="BN80:CU82 BN87:CU106 BN16:CU17 BN22:CU26 BN31:CU36 BN41:CU42 BN47:CU54 BN59:CU75">
    <cfRule type="expression" dxfId="2722" priority="212">
      <formula>AND(OR($EN16="要是正",$EN16="既存不適格"),BN16="")</formula>
    </cfRule>
  </conditionalFormatting>
  <conditionalFormatting sqref="CM16:CR17 CM31:CR36 CM41:CR42 CM47:CR54 CM59:CR75 CM80:CR82 CM87:CR106 CM22:CR26">
    <cfRule type="expression" dxfId="2721" priority="209">
      <formula>AND(CM16&lt;&gt;"",$CS16="未定")</formula>
    </cfRule>
    <cfRule type="expression" dxfId="2720" priority="210">
      <formula>AND(CM16="",$CS16="未定")</formula>
    </cfRule>
  </conditionalFormatting>
  <conditionalFormatting sqref="CS16:CU17 CS31:CU36 CS41:CU42 CS47:CU54 CS59:CU75 CS80:CU82 CS22:CU26">
    <cfRule type="expression" dxfId="2719" priority="207">
      <formula>AND(OR($EG16=1,$EH16=1),$CS16&lt;&gt;"")</formula>
    </cfRule>
  </conditionalFormatting>
  <conditionalFormatting sqref="BN80:CU82">
    <cfRule type="expression" dxfId="2718" priority="205">
      <formula>AND($M80="",BN80&lt;&gt;"")</formula>
    </cfRule>
  </conditionalFormatting>
  <conditionalFormatting sqref="BN80:CL82 BN16:CL17 BN22:CL26 BN31:CL36 BN41:CL42 BN47:CL54 BN59:CL75">
    <cfRule type="expression" dxfId="2717" priority="204">
      <formula>AND(NOT(OR($EN16="要是正",$EN16="既存不適格")),BN16&lt;&gt;"")</formula>
    </cfRule>
  </conditionalFormatting>
  <conditionalFormatting sqref="AZ22:BK22">
    <cfRule type="cellIs" dxfId="2716" priority="202" operator="equal">
      <formula>""</formula>
    </cfRule>
  </conditionalFormatting>
  <conditionalFormatting sqref="AZ23:BK23">
    <cfRule type="cellIs" dxfId="2715" priority="201" operator="equal">
      <formula>""</formula>
    </cfRule>
  </conditionalFormatting>
  <conditionalFormatting sqref="AZ24:BK24">
    <cfRule type="cellIs" dxfId="2714" priority="200" operator="equal">
      <formula>""</formula>
    </cfRule>
  </conditionalFormatting>
  <conditionalFormatting sqref="AZ25:BK25">
    <cfRule type="cellIs" dxfId="2713" priority="199" operator="equal">
      <formula>""</formula>
    </cfRule>
  </conditionalFormatting>
  <conditionalFormatting sqref="AZ26:BK26">
    <cfRule type="cellIs" dxfId="2712" priority="198" operator="equal">
      <formula>""</formula>
    </cfRule>
  </conditionalFormatting>
  <conditionalFormatting sqref="AZ31:BK31">
    <cfRule type="cellIs" dxfId="2711" priority="197" operator="equal">
      <formula>""</formula>
    </cfRule>
  </conditionalFormatting>
  <conditionalFormatting sqref="AZ32:BK32">
    <cfRule type="cellIs" dxfId="2710" priority="196" operator="equal">
      <formula>""</formula>
    </cfRule>
  </conditionalFormatting>
  <conditionalFormatting sqref="AZ33:BK33">
    <cfRule type="cellIs" dxfId="2709" priority="195" operator="equal">
      <formula>""</formula>
    </cfRule>
  </conditionalFormatting>
  <conditionalFormatting sqref="AZ34:BK34">
    <cfRule type="cellIs" dxfId="2708" priority="194" operator="equal">
      <formula>""</formula>
    </cfRule>
  </conditionalFormatting>
  <conditionalFormatting sqref="AZ35:BK35">
    <cfRule type="cellIs" dxfId="2707" priority="193" operator="equal">
      <formula>""</formula>
    </cfRule>
  </conditionalFormatting>
  <conditionalFormatting sqref="AZ36:BK36">
    <cfRule type="cellIs" dxfId="2706" priority="192" operator="equal">
      <formula>""</formula>
    </cfRule>
  </conditionalFormatting>
  <conditionalFormatting sqref="AZ41:BK41">
    <cfRule type="cellIs" dxfId="2705" priority="191" operator="equal">
      <formula>""</formula>
    </cfRule>
  </conditionalFormatting>
  <conditionalFormatting sqref="AZ42:BK42">
    <cfRule type="cellIs" dxfId="2704" priority="190" operator="equal">
      <formula>""</formula>
    </cfRule>
  </conditionalFormatting>
  <conditionalFormatting sqref="AZ47:BK47">
    <cfRule type="cellIs" dxfId="2703" priority="189" operator="equal">
      <formula>""</formula>
    </cfRule>
  </conditionalFormatting>
  <conditionalFormatting sqref="AZ48:BK48">
    <cfRule type="cellIs" dxfId="2702" priority="188" operator="equal">
      <formula>""</formula>
    </cfRule>
  </conditionalFormatting>
  <conditionalFormatting sqref="AZ49:BK49">
    <cfRule type="cellIs" dxfId="2701" priority="187" operator="equal">
      <formula>""</formula>
    </cfRule>
  </conditionalFormatting>
  <conditionalFormatting sqref="AZ50:BK50">
    <cfRule type="cellIs" dxfId="2700" priority="186" operator="equal">
      <formula>""</formula>
    </cfRule>
  </conditionalFormatting>
  <conditionalFormatting sqref="AZ51:BK51">
    <cfRule type="cellIs" dxfId="2699" priority="185" operator="equal">
      <formula>""</formula>
    </cfRule>
  </conditionalFormatting>
  <conditionalFormatting sqref="AZ52:BK52">
    <cfRule type="cellIs" dxfId="2698" priority="184" operator="equal">
      <formula>""</formula>
    </cfRule>
  </conditionalFormatting>
  <conditionalFormatting sqref="AZ53:BK53">
    <cfRule type="cellIs" dxfId="2697" priority="183" operator="equal">
      <formula>""</formula>
    </cfRule>
  </conditionalFormatting>
  <conditionalFormatting sqref="AZ54:BK54">
    <cfRule type="cellIs" dxfId="2696" priority="182" operator="equal">
      <formula>""</formula>
    </cfRule>
  </conditionalFormatting>
  <conditionalFormatting sqref="AZ59:BK59">
    <cfRule type="cellIs" dxfId="2695" priority="181" operator="equal">
      <formula>""</formula>
    </cfRule>
  </conditionalFormatting>
  <conditionalFormatting sqref="AZ60:BK60">
    <cfRule type="cellIs" dxfId="2694" priority="180" operator="equal">
      <formula>""</formula>
    </cfRule>
  </conditionalFormatting>
  <conditionalFormatting sqref="AZ61:BK61">
    <cfRule type="cellIs" dxfId="2693" priority="179" operator="equal">
      <formula>""</formula>
    </cfRule>
  </conditionalFormatting>
  <conditionalFormatting sqref="AZ75:BK75">
    <cfRule type="cellIs" dxfId="2692" priority="178" operator="equal">
      <formula>""</formula>
    </cfRule>
  </conditionalFormatting>
  <conditionalFormatting sqref="AZ74:BK74">
    <cfRule type="cellIs" dxfId="2691" priority="177" operator="equal">
      <formula>""</formula>
    </cfRule>
  </conditionalFormatting>
  <conditionalFormatting sqref="AZ73:BK73">
    <cfRule type="cellIs" dxfId="2690" priority="176" operator="equal">
      <formula>""</formula>
    </cfRule>
  </conditionalFormatting>
  <conditionalFormatting sqref="AZ72:BK72">
    <cfRule type="cellIs" dxfId="2689" priority="175" operator="equal">
      <formula>""</formula>
    </cfRule>
  </conditionalFormatting>
  <conditionalFormatting sqref="AZ71:BK71">
    <cfRule type="cellIs" dxfId="2688" priority="174" operator="equal">
      <formula>""</formula>
    </cfRule>
  </conditionalFormatting>
  <conditionalFormatting sqref="AZ70:BK70">
    <cfRule type="cellIs" dxfId="2687" priority="173" operator="equal">
      <formula>""</formula>
    </cfRule>
  </conditionalFormatting>
  <conditionalFormatting sqref="AZ69:BK69">
    <cfRule type="cellIs" dxfId="2686" priority="172" operator="equal">
      <formula>""</formula>
    </cfRule>
  </conditionalFormatting>
  <conditionalFormatting sqref="AZ68:BK68">
    <cfRule type="cellIs" dxfId="2685" priority="171" operator="equal">
      <formula>""</formula>
    </cfRule>
  </conditionalFormatting>
  <conditionalFormatting sqref="AZ67:BK67">
    <cfRule type="cellIs" dxfId="2684" priority="170" operator="equal">
      <formula>""</formula>
    </cfRule>
  </conditionalFormatting>
  <conditionalFormatting sqref="AZ66:BK66">
    <cfRule type="cellIs" dxfId="2683" priority="169" operator="equal">
      <formula>""</formula>
    </cfRule>
  </conditionalFormatting>
  <conditionalFormatting sqref="AZ65:BK65">
    <cfRule type="cellIs" dxfId="2682" priority="168" operator="equal">
      <formula>""</formula>
    </cfRule>
  </conditionalFormatting>
  <conditionalFormatting sqref="AZ64:BK64">
    <cfRule type="cellIs" dxfId="2681" priority="167" operator="equal">
      <formula>""</formula>
    </cfRule>
  </conditionalFormatting>
  <conditionalFormatting sqref="AZ62:BK62">
    <cfRule type="cellIs" dxfId="2680" priority="166" operator="equal">
      <formula>""</formula>
    </cfRule>
  </conditionalFormatting>
  <conditionalFormatting sqref="AZ63:BK63">
    <cfRule type="cellIs" dxfId="2679" priority="165" operator="equal">
      <formula>""</formula>
    </cfRule>
  </conditionalFormatting>
  <conditionalFormatting sqref="AZ22:BK22">
    <cfRule type="cellIs" dxfId="2678" priority="164" operator="equal">
      <formula>""</formula>
    </cfRule>
  </conditionalFormatting>
  <conditionalFormatting sqref="AZ23:BK23">
    <cfRule type="cellIs" dxfId="2677" priority="163" operator="equal">
      <formula>""</formula>
    </cfRule>
  </conditionalFormatting>
  <conditionalFormatting sqref="AZ24:BK24">
    <cfRule type="cellIs" dxfId="2676" priority="162" operator="equal">
      <formula>""</formula>
    </cfRule>
  </conditionalFormatting>
  <conditionalFormatting sqref="AZ25:BK25">
    <cfRule type="cellIs" dxfId="2675" priority="161" operator="equal">
      <formula>""</formula>
    </cfRule>
  </conditionalFormatting>
  <conditionalFormatting sqref="AZ26:BK26">
    <cfRule type="cellIs" dxfId="2674" priority="160" operator="equal">
      <formula>""</formula>
    </cfRule>
  </conditionalFormatting>
  <conditionalFormatting sqref="AZ31:BK31">
    <cfRule type="cellIs" dxfId="2673" priority="159" operator="equal">
      <formula>""</formula>
    </cfRule>
  </conditionalFormatting>
  <conditionalFormatting sqref="AZ32:BK32">
    <cfRule type="cellIs" dxfId="2672" priority="158" operator="equal">
      <formula>""</formula>
    </cfRule>
  </conditionalFormatting>
  <conditionalFormatting sqref="AZ33:BK33">
    <cfRule type="cellIs" dxfId="2671" priority="157" operator="equal">
      <formula>""</formula>
    </cfRule>
  </conditionalFormatting>
  <conditionalFormatting sqref="AZ34:BK34">
    <cfRule type="cellIs" dxfId="2670" priority="156" operator="equal">
      <formula>""</formula>
    </cfRule>
  </conditionalFormatting>
  <conditionalFormatting sqref="AZ35:BK35">
    <cfRule type="cellIs" dxfId="2669" priority="155" operator="equal">
      <formula>""</formula>
    </cfRule>
  </conditionalFormatting>
  <conditionalFormatting sqref="AZ36:BK36">
    <cfRule type="cellIs" dxfId="2668" priority="154" operator="equal">
      <formula>""</formula>
    </cfRule>
  </conditionalFormatting>
  <conditionalFormatting sqref="AZ41:BK41">
    <cfRule type="cellIs" dxfId="2667" priority="153" operator="equal">
      <formula>""</formula>
    </cfRule>
  </conditionalFormatting>
  <conditionalFormatting sqref="AZ42:BK42">
    <cfRule type="cellIs" dxfId="2666" priority="152" operator="equal">
      <formula>""</formula>
    </cfRule>
  </conditionalFormatting>
  <conditionalFormatting sqref="AZ47:BK47">
    <cfRule type="cellIs" dxfId="2665" priority="151" operator="equal">
      <formula>""</formula>
    </cfRule>
  </conditionalFormatting>
  <conditionalFormatting sqref="AZ48:BK48">
    <cfRule type="cellIs" dxfId="2664" priority="150" operator="equal">
      <formula>""</formula>
    </cfRule>
  </conditionalFormatting>
  <conditionalFormatting sqref="AZ49:BK49">
    <cfRule type="cellIs" dxfId="2663" priority="149" operator="equal">
      <formula>""</formula>
    </cfRule>
  </conditionalFormatting>
  <conditionalFormatting sqref="AZ50:BK50">
    <cfRule type="cellIs" dxfId="2662" priority="148" operator="equal">
      <formula>""</formula>
    </cfRule>
  </conditionalFormatting>
  <conditionalFormatting sqref="AZ51:BK51">
    <cfRule type="cellIs" dxfId="2661" priority="147" operator="equal">
      <formula>""</formula>
    </cfRule>
  </conditionalFormatting>
  <conditionalFormatting sqref="AZ52:BK52">
    <cfRule type="cellIs" dxfId="2660" priority="146" operator="equal">
      <formula>""</formula>
    </cfRule>
  </conditionalFormatting>
  <conditionalFormatting sqref="AZ53:BK53">
    <cfRule type="cellIs" dxfId="2659" priority="145" operator="equal">
      <formula>""</formula>
    </cfRule>
  </conditionalFormatting>
  <conditionalFormatting sqref="AZ54:BK54">
    <cfRule type="cellIs" dxfId="2658" priority="144" operator="equal">
      <formula>""</formula>
    </cfRule>
  </conditionalFormatting>
  <conditionalFormatting sqref="AZ59:BK59">
    <cfRule type="cellIs" dxfId="2657" priority="143" operator="equal">
      <formula>""</formula>
    </cfRule>
  </conditionalFormatting>
  <conditionalFormatting sqref="AZ60:BK60">
    <cfRule type="cellIs" dxfId="2656" priority="142" operator="equal">
      <formula>""</formula>
    </cfRule>
  </conditionalFormatting>
  <conditionalFormatting sqref="AZ61:BK61">
    <cfRule type="cellIs" dxfId="2655" priority="141" operator="equal">
      <formula>""</formula>
    </cfRule>
  </conditionalFormatting>
  <conditionalFormatting sqref="AZ62:BK62">
    <cfRule type="cellIs" dxfId="2654" priority="140" operator="equal">
      <formula>""</formula>
    </cfRule>
  </conditionalFormatting>
  <conditionalFormatting sqref="AZ63:BK63">
    <cfRule type="cellIs" dxfId="2653" priority="139" operator="equal">
      <formula>""</formula>
    </cfRule>
  </conditionalFormatting>
  <conditionalFormatting sqref="AZ64:BK64">
    <cfRule type="cellIs" dxfId="2652" priority="138" operator="equal">
      <formula>""</formula>
    </cfRule>
  </conditionalFormatting>
  <conditionalFormatting sqref="AZ65:BK65">
    <cfRule type="cellIs" dxfId="2651" priority="137" operator="equal">
      <formula>""</formula>
    </cfRule>
  </conditionalFormatting>
  <conditionalFormatting sqref="AZ66:BK66">
    <cfRule type="cellIs" dxfId="2650" priority="136" operator="equal">
      <formula>""</formula>
    </cfRule>
  </conditionalFormatting>
  <conditionalFormatting sqref="AZ67:BK67">
    <cfRule type="cellIs" dxfId="2649" priority="135" operator="equal">
      <formula>""</formula>
    </cfRule>
  </conditionalFormatting>
  <conditionalFormatting sqref="AZ68:BK68">
    <cfRule type="cellIs" dxfId="2648" priority="134" operator="equal">
      <formula>""</formula>
    </cfRule>
  </conditionalFormatting>
  <conditionalFormatting sqref="AZ69:BK69">
    <cfRule type="cellIs" dxfId="2647" priority="133" operator="equal">
      <formula>""</formula>
    </cfRule>
  </conditionalFormatting>
  <conditionalFormatting sqref="AZ70:BK70">
    <cfRule type="cellIs" dxfId="2646" priority="132" operator="equal">
      <formula>""</formula>
    </cfRule>
  </conditionalFormatting>
  <conditionalFormatting sqref="AZ71:BK71">
    <cfRule type="cellIs" dxfId="2645" priority="131" operator="equal">
      <formula>""</formula>
    </cfRule>
  </conditionalFormatting>
  <conditionalFormatting sqref="AZ72:BK72">
    <cfRule type="cellIs" dxfId="2644" priority="130" operator="equal">
      <formula>""</formula>
    </cfRule>
  </conditionalFormatting>
  <conditionalFormatting sqref="AZ73:BK73">
    <cfRule type="cellIs" dxfId="2643" priority="129" operator="equal">
      <formula>""</formula>
    </cfRule>
  </conditionalFormatting>
  <conditionalFormatting sqref="AZ74:BK74">
    <cfRule type="cellIs" dxfId="2642" priority="128" operator="equal">
      <formula>""</formula>
    </cfRule>
  </conditionalFormatting>
  <conditionalFormatting sqref="AZ75:BK75">
    <cfRule type="cellIs" dxfId="2641" priority="127" operator="equal">
      <formula>""</formula>
    </cfRule>
  </conditionalFormatting>
  <conditionalFormatting sqref="AZ16:BK16">
    <cfRule type="cellIs" dxfId="2640" priority="126" operator="equal">
      <formula>""</formula>
    </cfRule>
  </conditionalFormatting>
  <conditionalFormatting sqref="AZ16:BK16">
    <cfRule type="cellIs" dxfId="2639" priority="125" operator="equal">
      <formula>""</formula>
    </cfRule>
  </conditionalFormatting>
  <conditionalFormatting sqref="AZ16:BK16">
    <cfRule type="cellIs" dxfId="2638" priority="124" operator="equal">
      <formula>""</formula>
    </cfRule>
  </conditionalFormatting>
  <conditionalFormatting sqref="AZ17:BK17">
    <cfRule type="cellIs" dxfId="2637" priority="123" operator="equal">
      <formula>""</formula>
    </cfRule>
  </conditionalFormatting>
  <conditionalFormatting sqref="AZ17:BK17">
    <cfRule type="cellIs" dxfId="2636" priority="122" operator="equal">
      <formula>""</formula>
    </cfRule>
  </conditionalFormatting>
  <conditionalFormatting sqref="AZ17:BK17">
    <cfRule type="cellIs" dxfId="2635" priority="121" operator="equal">
      <formula>""</formula>
    </cfRule>
  </conditionalFormatting>
  <conditionalFormatting sqref="AZ22:BK22">
    <cfRule type="cellIs" dxfId="2634" priority="120" operator="equal">
      <formula>""</formula>
    </cfRule>
  </conditionalFormatting>
  <conditionalFormatting sqref="AZ22:BK22">
    <cfRule type="cellIs" dxfId="2633" priority="119" operator="equal">
      <formula>""</formula>
    </cfRule>
  </conditionalFormatting>
  <conditionalFormatting sqref="AZ23:BK23">
    <cfRule type="cellIs" dxfId="2632" priority="118" operator="equal">
      <formula>""</formula>
    </cfRule>
  </conditionalFormatting>
  <conditionalFormatting sqref="AZ23:BK23">
    <cfRule type="cellIs" dxfId="2631" priority="117" operator="equal">
      <formula>""</formula>
    </cfRule>
  </conditionalFormatting>
  <conditionalFormatting sqref="AZ24:BK24">
    <cfRule type="cellIs" dxfId="2630" priority="116" operator="equal">
      <formula>""</formula>
    </cfRule>
  </conditionalFormatting>
  <conditionalFormatting sqref="AZ24:BK24">
    <cfRule type="cellIs" dxfId="2629" priority="115" operator="equal">
      <formula>""</formula>
    </cfRule>
  </conditionalFormatting>
  <conditionalFormatting sqref="AZ24:BK24">
    <cfRule type="cellIs" dxfId="2628" priority="114" operator="equal">
      <formula>""</formula>
    </cfRule>
  </conditionalFormatting>
  <conditionalFormatting sqref="AZ24:BK24">
    <cfRule type="cellIs" dxfId="2627" priority="113" operator="equal">
      <formula>""</formula>
    </cfRule>
  </conditionalFormatting>
  <conditionalFormatting sqref="AZ25:BK25">
    <cfRule type="cellIs" dxfId="2626" priority="112" operator="equal">
      <formula>""</formula>
    </cfRule>
  </conditionalFormatting>
  <conditionalFormatting sqref="AZ25:BK25">
    <cfRule type="cellIs" dxfId="2625" priority="111" operator="equal">
      <formula>""</formula>
    </cfRule>
  </conditionalFormatting>
  <conditionalFormatting sqref="AZ25:BK25">
    <cfRule type="cellIs" dxfId="2624" priority="110" operator="equal">
      <formula>""</formula>
    </cfRule>
  </conditionalFormatting>
  <conditionalFormatting sqref="AZ25:BK25">
    <cfRule type="cellIs" dxfId="2623" priority="109" operator="equal">
      <formula>""</formula>
    </cfRule>
  </conditionalFormatting>
  <conditionalFormatting sqref="AZ26:BK26">
    <cfRule type="cellIs" dxfId="2622" priority="108" operator="equal">
      <formula>""</formula>
    </cfRule>
  </conditionalFormatting>
  <conditionalFormatting sqref="AZ26:BK26">
    <cfRule type="cellIs" dxfId="2621" priority="107" operator="equal">
      <formula>""</formula>
    </cfRule>
  </conditionalFormatting>
  <conditionalFormatting sqref="AZ26:BK26">
    <cfRule type="cellIs" dxfId="2620" priority="106" operator="equal">
      <formula>""</formula>
    </cfRule>
  </conditionalFormatting>
  <conditionalFormatting sqref="AZ26:BK26">
    <cfRule type="cellIs" dxfId="2619" priority="105" operator="equal">
      <formula>""</formula>
    </cfRule>
  </conditionalFormatting>
  <conditionalFormatting sqref="AZ31:BK31">
    <cfRule type="cellIs" dxfId="2618" priority="104" operator="equal">
      <formula>""</formula>
    </cfRule>
  </conditionalFormatting>
  <conditionalFormatting sqref="AZ31:BK31">
    <cfRule type="cellIs" dxfId="2617" priority="103" operator="equal">
      <formula>""</formula>
    </cfRule>
  </conditionalFormatting>
  <conditionalFormatting sqref="AZ31:BK31">
    <cfRule type="cellIs" dxfId="2616" priority="102" operator="equal">
      <formula>""</formula>
    </cfRule>
  </conditionalFormatting>
  <conditionalFormatting sqref="AZ31:BK31">
    <cfRule type="cellIs" dxfId="2615" priority="101" operator="equal">
      <formula>""</formula>
    </cfRule>
  </conditionalFormatting>
  <conditionalFormatting sqref="AZ32:BK32">
    <cfRule type="cellIs" dxfId="2614" priority="100" operator="equal">
      <formula>""</formula>
    </cfRule>
  </conditionalFormatting>
  <conditionalFormatting sqref="AZ32:BK32">
    <cfRule type="cellIs" dxfId="2613" priority="99" operator="equal">
      <formula>""</formula>
    </cfRule>
  </conditionalFormatting>
  <conditionalFormatting sqref="AZ32:BK32">
    <cfRule type="cellIs" dxfId="2612" priority="98" operator="equal">
      <formula>""</formula>
    </cfRule>
  </conditionalFormatting>
  <conditionalFormatting sqref="AZ32:BK32">
    <cfRule type="cellIs" dxfId="2611" priority="97" operator="equal">
      <formula>""</formula>
    </cfRule>
  </conditionalFormatting>
  <conditionalFormatting sqref="AZ33:BK33">
    <cfRule type="cellIs" dxfId="2610" priority="96" operator="equal">
      <formula>""</formula>
    </cfRule>
  </conditionalFormatting>
  <conditionalFormatting sqref="AZ33:BK33">
    <cfRule type="cellIs" dxfId="2609" priority="95" operator="equal">
      <formula>""</formula>
    </cfRule>
  </conditionalFormatting>
  <conditionalFormatting sqref="AZ33:BK33">
    <cfRule type="cellIs" dxfId="2608" priority="94" operator="equal">
      <formula>""</formula>
    </cfRule>
  </conditionalFormatting>
  <conditionalFormatting sqref="AZ33:BK33">
    <cfRule type="cellIs" dxfId="2607" priority="93" operator="equal">
      <formula>""</formula>
    </cfRule>
  </conditionalFormatting>
  <conditionalFormatting sqref="AZ34:BK34">
    <cfRule type="cellIs" dxfId="2606" priority="92" operator="equal">
      <formula>""</formula>
    </cfRule>
  </conditionalFormatting>
  <conditionalFormatting sqref="AZ34:BK34">
    <cfRule type="cellIs" dxfId="2605" priority="91" operator="equal">
      <formula>""</formula>
    </cfRule>
  </conditionalFormatting>
  <conditionalFormatting sqref="AZ34:BK34">
    <cfRule type="cellIs" dxfId="2604" priority="90" operator="equal">
      <formula>""</formula>
    </cfRule>
  </conditionalFormatting>
  <conditionalFormatting sqref="AZ34:BK34">
    <cfRule type="cellIs" dxfId="2603" priority="89" operator="equal">
      <formula>""</formula>
    </cfRule>
  </conditionalFormatting>
  <conditionalFormatting sqref="AZ35:BK35">
    <cfRule type="cellIs" dxfId="2602" priority="88" operator="equal">
      <formula>""</formula>
    </cfRule>
  </conditionalFormatting>
  <conditionalFormatting sqref="AZ35:BK35">
    <cfRule type="cellIs" dxfId="2601" priority="87" operator="equal">
      <formula>""</formula>
    </cfRule>
  </conditionalFormatting>
  <conditionalFormatting sqref="AZ35:BK35">
    <cfRule type="cellIs" dxfId="2600" priority="86" operator="equal">
      <formula>""</formula>
    </cfRule>
  </conditionalFormatting>
  <conditionalFormatting sqref="AZ35:BK35">
    <cfRule type="cellIs" dxfId="2599" priority="85" operator="equal">
      <formula>""</formula>
    </cfRule>
  </conditionalFormatting>
  <conditionalFormatting sqref="AZ36:BK36">
    <cfRule type="cellIs" dxfId="2598" priority="84" operator="equal">
      <formula>""</formula>
    </cfRule>
  </conditionalFormatting>
  <conditionalFormatting sqref="AZ36:BK36">
    <cfRule type="cellIs" dxfId="2597" priority="83" operator="equal">
      <formula>""</formula>
    </cfRule>
  </conditionalFormatting>
  <conditionalFormatting sqref="AZ36:BK36">
    <cfRule type="cellIs" dxfId="2596" priority="82" operator="equal">
      <formula>""</formula>
    </cfRule>
  </conditionalFormatting>
  <conditionalFormatting sqref="AZ36:BK36">
    <cfRule type="cellIs" dxfId="2595" priority="81" operator="equal">
      <formula>""</formula>
    </cfRule>
  </conditionalFormatting>
  <conditionalFormatting sqref="AZ41:BK41">
    <cfRule type="cellIs" dxfId="2594" priority="80" operator="equal">
      <formula>""</formula>
    </cfRule>
  </conditionalFormatting>
  <conditionalFormatting sqref="AZ41:BK41">
    <cfRule type="cellIs" dxfId="2593" priority="79" operator="equal">
      <formula>""</formula>
    </cfRule>
  </conditionalFormatting>
  <conditionalFormatting sqref="AZ41:BK41">
    <cfRule type="cellIs" dxfId="2592" priority="78" operator="equal">
      <formula>""</formula>
    </cfRule>
  </conditionalFormatting>
  <conditionalFormatting sqref="AZ41:BK41">
    <cfRule type="cellIs" dxfId="2591" priority="77" operator="equal">
      <formula>""</formula>
    </cfRule>
  </conditionalFormatting>
  <conditionalFormatting sqref="AZ42:BK42">
    <cfRule type="cellIs" dxfId="2590" priority="76" operator="equal">
      <formula>""</formula>
    </cfRule>
  </conditionalFormatting>
  <conditionalFormatting sqref="AZ42:BK42">
    <cfRule type="cellIs" dxfId="2589" priority="75" operator="equal">
      <formula>""</formula>
    </cfRule>
  </conditionalFormatting>
  <conditionalFormatting sqref="AZ42:BK42">
    <cfRule type="cellIs" dxfId="2588" priority="74" operator="equal">
      <formula>""</formula>
    </cfRule>
  </conditionalFormatting>
  <conditionalFormatting sqref="AZ42:BK42">
    <cfRule type="cellIs" dxfId="2587" priority="73" operator="equal">
      <formula>""</formula>
    </cfRule>
  </conditionalFormatting>
  <conditionalFormatting sqref="AZ47:BK47">
    <cfRule type="cellIs" dxfId="2586" priority="72" operator="equal">
      <formula>""</formula>
    </cfRule>
  </conditionalFormatting>
  <conditionalFormatting sqref="AZ47:BK47">
    <cfRule type="cellIs" dxfId="2585" priority="71" operator="equal">
      <formula>""</formula>
    </cfRule>
  </conditionalFormatting>
  <conditionalFormatting sqref="AZ47:BK47">
    <cfRule type="cellIs" dxfId="2584" priority="70" operator="equal">
      <formula>""</formula>
    </cfRule>
  </conditionalFormatting>
  <conditionalFormatting sqref="AZ47:BK47">
    <cfRule type="cellIs" dxfId="2583" priority="69" operator="equal">
      <formula>""</formula>
    </cfRule>
  </conditionalFormatting>
  <conditionalFormatting sqref="AZ47:BK47">
    <cfRule type="cellIs" dxfId="2582" priority="68" operator="equal">
      <formula>""</formula>
    </cfRule>
  </conditionalFormatting>
  <conditionalFormatting sqref="AZ48:BK48">
    <cfRule type="cellIs" dxfId="2581" priority="67" operator="equal">
      <formula>""</formula>
    </cfRule>
  </conditionalFormatting>
  <conditionalFormatting sqref="AZ48:BK48">
    <cfRule type="cellIs" dxfId="2580" priority="66" operator="equal">
      <formula>""</formula>
    </cfRule>
  </conditionalFormatting>
  <conditionalFormatting sqref="AZ48:BK48">
    <cfRule type="cellIs" dxfId="2579" priority="65" operator="equal">
      <formula>""</formula>
    </cfRule>
  </conditionalFormatting>
  <conditionalFormatting sqref="AZ48:BK48">
    <cfRule type="cellIs" dxfId="2578" priority="64" operator="equal">
      <formula>""</formula>
    </cfRule>
  </conditionalFormatting>
  <conditionalFormatting sqref="AZ48:BK48">
    <cfRule type="cellIs" dxfId="2577" priority="63" operator="equal">
      <formula>""</formula>
    </cfRule>
  </conditionalFormatting>
  <conditionalFormatting sqref="AZ49:BK49">
    <cfRule type="cellIs" dxfId="2576" priority="62" operator="equal">
      <formula>""</formula>
    </cfRule>
  </conditionalFormatting>
  <conditionalFormatting sqref="AZ49:BK49">
    <cfRule type="cellIs" dxfId="2575" priority="61" operator="equal">
      <formula>""</formula>
    </cfRule>
  </conditionalFormatting>
  <conditionalFormatting sqref="AZ49:BK49">
    <cfRule type="cellIs" dxfId="2574" priority="60" operator="equal">
      <formula>""</formula>
    </cfRule>
  </conditionalFormatting>
  <conditionalFormatting sqref="AZ49:BK49">
    <cfRule type="cellIs" dxfId="2573" priority="59" operator="equal">
      <formula>""</formula>
    </cfRule>
  </conditionalFormatting>
  <conditionalFormatting sqref="AZ49:BK49">
    <cfRule type="cellIs" dxfId="2572" priority="58" operator="equal">
      <formula>""</formula>
    </cfRule>
  </conditionalFormatting>
  <conditionalFormatting sqref="AZ50:BK50">
    <cfRule type="cellIs" dxfId="2571" priority="57" operator="equal">
      <formula>""</formula>
    </cfRule>
  </conditionalFormatting>
  <conditionalFormatting sqref="AZ50:BK50">
    <cfRule type="cellIs" dxfId="2570" priority="56" operator="equal">
      <formula>""</formula>
    </cfRule>
  </conditionalFormatting>
  <conditionalFormatting sqref="AZ50:BK50">
    <cfRule type="cellIs" dxfId="2569" priority="55" operator="equal">
      <formula>""</formula>
    </cfRule>
  </conditionalFormatting>
  <conditionalFormatting sqref="AZ50:BK50">
    <cfRule type="cellIs" dxfId="2568" priority="54" operator="equal">
      <formula>""</formula>
    </cfRule>
  </conditionalFormatting>
  <conditionalFormatting sqref="AZ50:BK50">
    <cfRule type="cellIs" dxfId="2567" priority="53" operator="equal">
      <formula>""</formula>
    </cfRule>
  </conditionalFormatting>
  <conditionalFormatting sqref="AZ51:BK51">
    <cfRule type="cellIs" dxfId="2566" priority="52" operator="equal">
      <formula>""</formula>
    </cfRule>
  </conditionalFormatting>
  <conditionalFormatting sqref="AZ51:BK51">
    <cfRule type="cellIs" dxfId="2565" priority="51" operator="equal">
      <formula>""</formula>
    </cfRule>
  </conditionalFormatting>
  <conditionalFormatting sqref="AZ51:BK51">
    <cfRule type="cellIs" dxfId="2564" priority="50" operator="equal">
      <formula>""</formula>
    </cfRule>
  </conditionalFormatting>
  <conditionalFormatting sqref="AZ51:BK51">
    <cfRule type="cellIs" dxfId="2563" priority="49" operator="equal">
      <formula>""</formula>
    </cfRule>
  </conditionalFormatting>
  <conditionalFormatting sqref="AZ51:BK51">
    <cfRule type="cellIs" dxfId="2562" priority="48" operator="equal">
      <formula>""</formula>
    </cfRule>
  </conditionalFormatting>
  <conditionalFormatting sqref="AZ52:BK52">
    <cfRule type="cellIs" dxfId="2561" priority="47" operator="equal">
      <formula>""</formula>
    </cfRule>
  </conditionalFormatting>
  <conditionalFormatting sqref="AZ52:BK52">
    <cfRule type="cellIs" dxfId="2560" priority="46" operator="equal">
      <formula>""</formula>
    </cfRule>
  </conditionalFormatting>
  <conditionalFormatting sqref="AZ52:BK52">
    <cfRule type="cellIs" dxfId="2559" priority="45" operator="equal">
      <formula>""</formula>
    </cfRule>
  </conditionalFormatting>
  <conditionalFormatting sqref="AZ52:BK52">
    <cfRule type="cellIs" dxfId="2558" priority="44" operator="equal">
      <formula>""</formula>
    </cfRule>
  </conditionalFormatting>
  <conditionalFormatting sqref="AZ52:BK52">
    <cfRule type="cellIs" dxfId="2557" priority="43" operator="equal">
      <formula>""</formula>
    </cfRule>
  </conditionalFormatting>
  <conditionalFormatting sqref="AZ53:BK53">
    <cfRule type="cellIs" dxfId="2556" priority="42" operator="equal">
      <formula>""</formula>
    </cfRule>
  </conditionalFormatting>
  <conditionalFormatting sqref="AZ53:BK53">
    <cfRule type="cellIs" dxfId="2555" priority="41" operator="equal">
      <formula>""</formula>
    </cfRule>
  </conditionalFormatting>
  <conditionalFormatting sqref="AZ53:BK53">
    <cfRule type="cellIs" dxfId="2554" priority="40" operator="equal">
      <formula>""</formula>
    </cfRule>
  </conditionalFormatting>
  <conditionalFormatting sqref="AZ53:BK53">
    <cfRule type="cellIs" dxfId="2553" priority="39" operator="equal">
      <formula>""</formula>
    </cfRule>
  </conditionalFormatting>
  <conditionalFormatting sqref="AZ53:BK53">
    <cfRule type="cellIs" dxfId="2552" priority="38" operator="equal">
      <formula>""</formula>
    </cfRule>
  </conditionalFormatting>
  <conditionalFormatting sqref="AZ54:BK54">
    <cfRule type="cellIs" dxfId="2551" priority="37" operator="equal">
      <formula>""</formula>
    </cfRule>
  </conditionalFormatting>
  <conditionalFormatting sqref="AZ54:BK54">
    <cfRule type="cellIs" dxfId="2550" priority="36" operator="equal">
      <formula>""</formula>
    </cfRule>
  </conditionalFormatting>
  <conditionalFormatting sqref="AZ54:BK54">
    <cfRule type="cellIs" dxfId="2549" priority="35" operator="equal">
      <formula>""</formula>
    </cfRule>
  </conditionalFormatting>
  <conditionalFormatting sqref="AZ54:BK54">
    <cfRule type="cellIs" dxfId="2548" priority="34" operator="equal">
      <formula>""</formula>
    </cfRule>
  </conditionalFormatting>
  <conditionalFormatting sqref="AZ54:BK54">
    <cfRule type="cellIs" dxfId="2547" priority="33" operator="equal">
      <formula>""</formula>
    </cfRule>
  </conditionalFormatting>
  <conditionalFormatting sqref="AZ59:BK59">
    <cfRule type="cellIs" dxfId="2546" priority="32" operator="equal">
      <formula>""</formula>
    </cfRule>
  </conditionalFormatting>
  <conditionalFormatting sqref="AZ59:BK59">
    <cfRule type="cellIs" dxfId="2545" priority="31" operator="equal">
      <formula>""</formula>
    </cfRule>
  </conditionalFormatting>
  <conditionalFormatting sqref="AZ59:BK59">
    <cfRule type="cellIs" dxfId="2544" priority="30" operator="equal">
      <formula>""</formula>
    </cfRule>
  </conditionalFormatting>
  <conditionalFormatting sqref="AZ59:BK59">
    <cfRule type="cellIs" dxfId="2543" priority="29" operator="equal">
      <formula>""</formula>
    </cfRule>
  </conditionalFormatting>
  <conditionalFormatting sqref="AZ60:BK60">
    <cfRule type="cellIs" dxfId="2542" priority="28" operator="equal">
      <formula>""</formula>
    </cfRule>
  </conditionalFormatting>
  <conditionalFormatting sqref="AZ60:BK60">
    <cfRule type="cellIs" dxfId="2541" priority="27" operator="equal">
      <formula>""</formula>
    </cfRule>
  </conditionalFormatting>
  <conditionalFormatting sqref="AZ60:BK60">
    <cfRule type="cellIs" dxfId="2540" priority="26" operator="equal">
      <formula>""</formula>
    </cfRule>
  </conditionalFormatting>
  <conditionalFormatting sqref="AZ60:BK60">
    <cfRule type="cellIs" dxfId="2539" priority="25" operator="equal">
      <formula>""</formula>
    </cfRule>
  </conditionalFormatting>
  <conditionalFormatting sqref="AZ61:BK61">
    <cfRule type="cellIs" dxfId="2538" priority="24" operator="equal">
      <formula>""</formula>
    </cfRule>
  </conditionalFormatting>
  <conditionalFormatting sqref="AZ61:BK61">
    <cfRule type="cellIs" dxfId="2537" priority="23" operator="equal">
      <formula>""</formula>
    </cfRule>
  </conditionalFormatting>
  <conditionalFormatting sqref="AZ61:BK61">
    <cfRule type="cellIs" dxfId="2536" priority="22" operator="equal">
      <formula>""</formula>
    </cfRule>
  </conditionalFormatting>
  <conditionalFormatting sqref="AZ61:BK61">
    <cfRule type="cellIs" dxfId="2535" priority="21" operator="equal">
      <formula>""</formula>
    </cfRule>
  </conditionalFormatting>
  <conditionalFormatting sqref="AZ62:BK62">
    <cfRule type="cellIs" dxfId="2534" priority="20" operator="equal">
      <formula>""</formula>
    </cfRule>
  </conditionalFormatting>
  <conditionalFormatting sqref="AZ62:BK62">
    <cfRule type="cellIs" dxfId="2533" priority="19" operator="equal">
      <formula>""</formula>
    </cfRule>
  </conditionalFormatting>
  <conditionalFormatting sqref="AZ62:BK62">
    <cfRule type="cellIs" dxfId="2532" priority="18" operator="equal">
      <formula>""</formula>
    </cfRule>
  </conditionalFormatting>
  <conditionalFormatting sqref="AZ62:BK62">
    <cfRule type="cellIs" dxfId="2531" priority="17" operator="equal">
      <formula>""</formula>
    </cfRule>
  </conditionalFormatting>
  <conditionalFormatting sqref="AZ63:BK63">
    <cfRule type="cellIs" dxfId="2530" priority="16" operator="equal">
      <formula>""</formula>
    </cfRule>
  </conditionalFormatting>
  <conditionalFormatting sqref="AZ63:BK63">
    <cfRule type="cellIs" dxfId="2529" priority="15" operator="equal">
      <formula>""</formula>
    </cfRule>
  </conditionalFormatting>
  <conditionalFormatting sqref="AZ63:BK63">
    <cfRule type="cellIs" dxfId="2528" priority="14" operator="equal">
      <formula>""</formula>
    </cfRule>
  </conditionalFormatting>
  <conditionalFormatting sqref="AZ63:BK63">
    <cfRule type="cellIs" dxfId="2527" priority="13" operator="equal">
      <formula>""</formula>
    </cfRule>
  </conditionalFormatting>
  <conditionalFormatting sqref="AZ64:BK64">
    <cfRule type="cellIs" dxfId="2526" priority="12" operator="equal">
      <formula>""</formula>
    </cfRule>
  </conditionalFormatting>
  <conditionalFormatting sqref="AZ64:BK64">
    <cfRule type="cellIs" dxfId="2525" priority="11" operator="equal">
      <formula>""</formula>
    </cfRule>
  </conditionalFormatting>
  <conditionalFormatting sqref="AZ64:BK64">
    <cfRule type="cellIs" dxfId="2524" priority="10" operator="equal">
      <formula>""</formula>
    </cfRule>
  </conditionalFormatting>
  <conditionalFormatting sqref="AZ64:BK64">
    <cfRule type="cellIs" dxfId="2523" priority="9" operator="equal">
      <formula>""</formula>
    </cfRule>
  </conditionalFormatting>
  <conditionalFormatting sqref="AZ65:BK65">
    <cfRule type="cellIs" dxfId="2522" priority="8" operator="equal">
      <formula>""</formula>
    </cfRule>
  </conditionalFormatting>
  <conditionalFormatting sqref="AZ65:BK65">
    <cfRule type="cellIs" dxfId="2521" priority="7" operator="equal">
      <formula>""</formula>
    </cfRule>
  </conditionalFormatting>
  <conditionalFormatting sqref="AZ65:BK65">
    <cfRule type="cellIs" dxfId="2520" priority="6" operator="equal">
      <formula>""</formula>
    </cfRule>
  </conditionalFormatting>
  <conditionalFormatting sqref="AZ65:BK65">
    <cfRule type="cellIs" dxfId="2519" priority="5" operator="equal">
      <formula>""</formula>
    </cfRule>
  </conditionalFormatting>
  <conditionalFormatting sqref="AZ66:BK66">
    <cfRule type="cellIs" dxfId="2518" priority="4" operator="equal">
      <formula>""</formula>
    </cfRule>
  </conditionalFormatting>
  <conditionalFormatting sqref="AZ66:BK66">
    <cfRule type="cellIs" dxfId="2517" priority="3" operator="equal">
      <formula>""</formula>
    </cfRule>
  </conditionalFormatting>
  <conditionalFormatting sqref="AZ66:BK66">
    <cfRule type="cellIs" dxfId="2516" priority="2" operator="equal">
      <formula>""</formula>
    </cfRule>
  </conditionalFormatting>
  <conditionalFormatting sqref="AZ66:BK66">
    <cfRule type="cellIs" dxfId="2515" priority="1" operator="equal">
      <formula>""</formula>
    </cfRule>
  </conditionalFormatting>
  <dataValidations count="3">
    <dataValidation type="whole" imeMode="halfAlpha" allowBlank="1" showInputMessage="1" showErrorMessage="1" sqref="CM16:CO17 CM87:CO106 CM31:CO36 CM41:CO42 CM47:CO54 CM59:CO75 CM80:CO82 CM22:CO26" xr:uid="{00000000-0002-0000-0300-000000000000}">
      <formula1>1</formula1>
      <formula2>99</formula2>
    </dataValidation>
    <dataValidation type="whole" imeMode="halfAlpha" allowBlank="1" showInputMessage="1" showErrorMessage="1" sqref="CP59:CR75 CP41:CR42 CP47:CR54 CP31:CR36 CP80:CR82 CP87:CR106 CP16:CR17 CP22:CR26" xr:uid="{00000000-0002-0000-0300-000001000000}">
      <formula1>1</formula1>
      <formula2>12</formula2>
    </dataValidation>
    <dataValidation imeMode="disabled" allowBlank="1" showInputMessage="1" showErrorMessage="1" sqref="AR10" xr:uid="{00000000-0002-0000-0300-000002000000}"/>
  </dataValidations>
  <pageMargins left="0.25" right="0.25" top="0.75" bottom="0.75" header="0.3" footer="0.3"/>
  <pageSetup paperSize="9" scale="41" fitToHeight="0" orientation="portrait" r:id="rId1"/>
  <rowBreaks count="1" manualBreakCount="1">
    <brk id="52" min="9" max="118" man="1"/>
  </rowBreaks>
  <ignoredErrors>
    <ignoredError sqref="M16:O17 M31:O36 M41:O42 M47:O54 M59:O75 M22:O22"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locked="0" defaultSize="0" autoFill="0" autoLine="0" autoPict="0" altText="勤務先同一_x000a_">
                <anchor moveWithCells="1">
                  <from>
                    <xdr:col>193</xdr:col>
                    <xdr:colOff>0</xdr:colOff>
                    <xdr:row>3</xdr:row>
                    <xdr:rowOff>0</xdr:rowOff>
                  </from>
                  <to>
                    <xdr:col>426</xdr:col>
                    <xdr:colOff>38100</xdr:colOff>
                    <xdr:row>3</xdr:row>
                    <xdr:rowOff>276225</xdr:rowOff>
                  </to>
                </anchor>
              </controlPr>
            </control>
          </mc:Choice>
        </mc:AlternateContent>
        <mc:AlternateContent xmlns:mc="http://schemas.openxmlformats.org/markup-compatibility/2006">
          <mc:Choice Requires="x14">
            <control shapeId="4099" r:id="rId5" name="Check Box 3">
              <controlPr locked="0" defaultSize="0" autoFill="0" autoLine="0" autoPict="0" altText="勤務先同一_x000a_">
                <anchor moveWithCells="1">
                  <from>
                    <xdr:col>193</xdr:col>
                    <xdr:colOff>0</xdr:colOff>
                    <xdr:row>3</xdr:row>
                    <xdr:rowOff>0</xdr:rowOff>
                  </from>
                  <to>
                    <xdr:col>426</xdr:col>
                    <xdr:colOff>38100</xdr:colOff>
                    <xdr:row>3</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03" stopIfTrue="1" id="{476F34A9-7200-42C2-97F1-9BDFAEE937FC}">
            <xm:f>'1_入力シート【基本情報】'!$DM$73=1</xm:f>
            <x14:dxf>
              <fill>
                <patternFill patternType="darkTrellis">
                  <fgColor theme="1"/>
                </patternFill>
              </fill>
            </x14:dxf>
          </x14:cfRule>
          <xm:sqref>J24:O24 J8:DO23 AA24:DO24 J25:DO106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300-000003000000}">
          <x14:formula1>
            <xm:f>プルダウン選択肢!$U$14:$U$16</xm:f>
          </x14:formula1>
          <xm:sqref>CS16:CU17 CS88:CU106 CS31:CU36 CS41:CU42 CS47:CU54 CS59:CU75 CS80:CU82 CS22:CU26</xm:sqref>
        </x14:dataValidation>
        <x14:dataValidation type="list" allowBlank="1" showInputMessage="1" showErrorMessage="1" xr:uid="{00000000-0002-0000-0300-000004000000}">
          <x14:formula1>
            <xm:f>プルダウン選択肢!$O$7:$O$10</xm:f>
          </x14:formula1>
          <xm:sqref>AZ41:BK42 AZ80:BK82 AZ47:BK54 AZ16:BK17 AZ22:BK26 AZ31:BK36 AZ59:BK75</xm:sqref>
        </x14:dataValidation>
        <x14:dataValidation type="list" allowBlank="1" showInputMessage="1" showErrorMessage="1" xr:uid="{00000000-0002-0000-0300-000005000000}">
          <x14:formula1>
            <xm:f>プルダウン選択肢!$O$9:$O$10</xm:f>
          </x14:formula1>
          <xm:sqref>AZ87:BK106</xm:sqref>
        </x14:dataValidation>
        <x14:dataValidation type="list" allowBlank="1" showInputMessage="1" xr:uid="{00000000-0002-0000-0300-000006000000}">
          <x14:formula1>
            <xm:f>プルダウン選択肢!$A$18:$A$20</xm:f>
          </x14:formula1>
          <xm:sqref>BL41:BM42 BL80:BM82 BL47:BM54 BL16:BM17 BL22:BM26 BL31:BM36 BL87:BM106 BL59:BM75</xm:sqref>
        </x14:dataValidation>
        <x14:dataValidation type="list" allowBlank="1" showInputMessage="1" xr:uid="{00000000-0002-0000-0300-000007000000}">
          <x14:formula1>
            <xm:f>プルダウン選択肢!$U$14:$U$16</xm:f>
          </x14:formula1>
          <xm:sqref>CS87:CU87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pageSetUpPr fitToPage="1"/>
  </sheetPr>
  <dimension ref="A1:GZ181"/>
  <sheetViews>
    <sheetView showGridLines="0" topLeftCell="I1" zoomScale="70" zoomScaleNormal="70" workbookViewId="0">
      <selection activeCell="I1" sqref="I1"/>
    </sheetView>
  </sheetViews>
  <sheetFormatPr defaultColWidth="9" defaultRowHeight="27" customHeight="1" x14ac:dyDescent="0.15"/>
  <cols>
    <col min="1" max="1" width="6.375" style="103" hidden="1" customWidth="1"/>
    <col min="2" max="2" width="30.25" style="102" hidden="1" customWidth="1"/>
    <col min="3" max="6" width="2.125" style="230" hidden="1" customWidth="1"/>
    <col min="7" max="7" width="5.125" style="230" hidden="1" customWidth="1"/>
    <col min="8" max="8" width="2.125" style="230" hidden="1" customWidth="1"/>
    <col min="9" max="9" width="2.125" style="337" customWidth="1"/>
    <col min="10" max="27" width="2.125" style="343" customWidth="1"/>
    <col min="28" max="31" width="2.125" style="10" customWidth="1"/>
    <col min="32" max="35" width="2.125" style="343" customWidth="1"/>
    <col min="36" max="38" width="2.125" style="10" customWidth="1"/>
    <col min="39" max="39" width="2.125" style="343" customWidth="1"/>
    <col min="40" max="43" width="2.125" style="10" customWidth="1"/>
    <col min="44" max="47" width="2.125" style="343" customWidth="1"/>
    <col min="48" max="92" width="2.125" style="10" customWidth="1"/>
    <col min="93" max="93" width="2.125" style="1" customWidth="1"/>
    <col min="94" max="114" width="2.125" style="230" customWidth="1"/>
    <col min="115" max="115" width="1.875" style="230" customWidth="1"/>
    <col min="116" max="119" width="2.125" style="230" customWidth="1"/>
    <col min="120" max="130" width="2.125" customWidth="1"/>
    <col min="131" max="134" width="2.125" hidden="1" customWidth="1"/>
    <col min="135" max="135" width="16.5" hidden="1" customWidth="1"/>
    <col min="136" max="136" width="11.375" style="194" hidden="1" customWidth="1"/>
    <col min="137" max="137" width="11" style="1" hidden="1" customWidth="1"/>
    <col min="138" max="138" width="13.875" style="1" hidden="1" customWidth="1"/>
    <col min="139" max="140" width="7.375" style="1" hidden="1" customWidth="1"/>
    <col min="141" max="141" width="18.625" style="1" hidden="1" customWidth="1"/>
    <col min="142" max="150" width="7.375" style="1" hidden="1" customWidth="1"/>
    <col min="151" max="151" width="18" style="1" hidden="1" customWidth="1"/>
    <col min="152" max="163" width="7.375" style="1" hidden="1" customWidth="1"/>
    <col min="164" max="166" width="9" style="1" hidden="1" customWidth="1"/>
    <col min="167" max="167" width="4.125" style="1" hidden="1" customWidth="1"/>
    <col min="168" max="168" width="14" style="1" hidden="1" customWidth="1"/>
    <col min="169" max="170" width="9" style="1" hidden="1" customWidth="1"/>
    <col min="171" max="171" width="3.375" style="1" hidden="1" customWidth="1"/>
    <col min="172" max="192" width="9" style="1" hidden="1" customWidth="1"/>
    <col min="193" max="193" width="9" style="194" hidden="1" customWidth="1"/>
    <col min="194" max="208" width="9" style="1" hidden="1" customWidth="1"/>
    <col min="209" max="969" width="9" style="1" customWidth="1"/>
    <col min="970" max="16384" width="9" style="1"/>
  </cols>
  <sheetData>
    <row r="1" spans="1:207" ht="9.9499999999999993" customHeight="1" x14ac:dyDescent="0.15">
      <c r="A1" s="188"/>
      <c r="B1" s="186"/>
      <c r="I1" s="702"/>
    </row>
    <row r="2" spans="1:207" ht="27" customHeight="1" x14ac:dyDescent="0.15">
      <c r="M2" s="10"/>
      <c r="N2" s="10"/>
      <c r="O2" s="10"/>
      <c r="P2" s="10"/>
      <c r="Q2" s="10"/>
      <c r="R2" s="10"/>
      <c r="S2" s="10"/>
      <c r="T2" s="10"/>
      <c r="U2" s="10"/>
      <c r="V2" s="10"/>
      <c r="W2" s="10"/>
      <c r="X2" s="704"/>
      <c r="Y2" s="704"/>
      <c r="Z2" s="704"/>
      <c r="AA2" s="703"/>
      <c r="AB2" s="703"/>
      <c r="AC2" s="703"/>
      <c r="AD2" s="703"/>
      <c r="AE2" s="703"/>
      <c r="AF2" s="704"/>
      <c r="AG2" s="704"/>
      <c r="AH2" s="704"/>
      <c r="AI2" s="10"/>
      <c r="AM2" s="10"/>
      <c r="AR2" s="2896"/>
      <c r="AS2" s="2897"/>
      <c r="AT2" s="2898"/>
      <c r="AU2" s="10" t="s">
        <v>106</v>
      </c>
      <c r="AZ2" s="2899"/>
      <c r="BA2" s="2899"/>
      <c r="BB2" s="2899"/>
      <c r="BC2" s="10" t="s">
        <v>105</v>
      </c>
      <c r="BH2" s="2900"/>
      <c r="BI2" s="2900"/>
      <c r="BJ2" s="2900"/>
      <c r="BK2" s="10" t="s">
        <v>104</v>
      </c>
      <c r="BT2" s="2901"/>
      <c r="BU2" s="2901"/>
      <c r="BV2" s="2901"/>
      <c r="BW2" s="10" t="s">
        <v>103</v>
      </c>
      <c r="EG2" s="187" t="s">
        <v>297</v>
      </c>
      <c r="EH2" s="187" t="s">
        <v>296</v>
      </c>
      <c r="EI2" s="187" t="s">
        <v>295</v>
      </c>
      <c r="EJ2" s="187" t="s">
        <v>295</v>
      </c>
      <c r="EK2" s="187"/>
      <c r="EL2" s="197"/>
      <c r="EM2" s="186" t="s">
        <v>294</v>
      </c>
      <c r="EN2" s="186" t="s">
        <v>294</v>
      </c>
      <c r="EO2" s="186" t="s">
        <v>294</v>
      </c>
      <c r="EP2" s="194"/>
      <c r="EQ2" s="194"/>
      <c r="ER2" s="194"/>
      <c r="ES2" s="194"/>
      <c r="ET2" s="194"/>
      <c r="EU2" s="194"/>
      <c r="EV2" s="198" t="s">
        <v>293</v>
      </c>
      <c r="EW2" s="194"/>
      <c r="EX2" s="194"/>
      <c r="EY2" s="197" t="s">
        <v>291</v>
      </c>
      <c r="EZ2" s="197"/>
      <c r="FA2" s="194"/>
      <c r="FB2" s="194"/>
      <c r="FC2" s="194"/>
      <c r="FD2" s="194"/>
      <c r="FE2" s="194"/>
      <c r="FF2" s="194"/>
      <c r="FG2" s="194"/>
      <c r="FH2" s="194"/>
      <c r="FI2" s="194"/>
      <c r="FJ2" s="194"/>
      <c r="FK2" s="194"/>
      <c r="FL2" s="194"/>
      <c r="FM2" s="194"/>
      <c r="FN2" s="194"/>
      <c r="FO2" s="194"/>
      <c r="FP2" s="194"/>
      <c r="FQ2" s="194"/>
      <c r="FR2" s="194"/>
      <c r="FS2" s="194"/>
      <c r="FT2" s="194"/>
      <c r="FU2" s="198" t="s">
        <v>292</v>
      </c>
      <c r="FV2" s="198"/>
      <c r="FW2" s="197" t="s">
        <v>291</v>
      </c>
      <c r="FX2" s="194"/>
      <c r="FY2" s="194"/>
      <c r="FZ2" s="194"/>
      <c r="GA2" s="194"/>
      <c r="GB2" s="194"/>
      <c r="GC2" s="194"/>
      <c r="GD2" s="194"/>
      <c r="GE2" s="194"/>
      <c r="GF2" s="196" t="s">
        <v>290</v>
      </c>
      <c r="GG2" s="196" t="s">
        <v>289</v>
      </c>
      <c r="GH2" s="196" t="s">
        <v>288</v>
      </c>
      <c r="GI2" s="196" t="s">
        <v>287</v>
      </c>
      <c r="GJ2" s="196" t="s">
        <v>286</v>
      </c>
    </row>
    <row r="3" spans="1:207" ht="9.9499999999999993" customHeight="1" x14ac:dyDescent="0.15"/>
    <row r="4" spans="1:207" ht="27" customHeight="1" x14ac:dyDescent="0.15">
      <c r="I4" s="230"/>
      <c r="J4" s="337"/>
      <c r="AB4" s="343"/>
      <c r="AJ4" s="343"/>
      <c r="AN4" s="343"/>
      <c r="AV4" s="343"/>
      <c r="CO4" s="10"/>
      <c r="CP4" s="1"/>
      <c r="EG4" s="1">
        <f>COUNTA('1_入力シート【基本情報】'!BF4:BH4,'1_入力シート【基本情報】'!BK4:BM4,'1_入力シート【基本情報】'!BP4:BR4)</f>
        <v>0</v>
      </c>
      <c r="EH4" s="1" t="str">
        <f t="array" ref="EH4">IF(EG4&lt;3,"","令和"&amp;'1_入力シート【基本情報】'!BF4:BH4&amp;"年"&amp;'1_入力シート【基本情報】'!BK4:BM4&amp;"月"&amp;'1_入力シート【基本情報】'!BP4:BR4&amp;"日")</f>
        <v/>
      </c>
      <c r="EK4" s="380">
        <v>43465</v>
      </c>
      <c r="FB4" s="25"/>
      <c r="FC4" s="25"/>
      <c r="FD4" s="25"/>
      <c r="FE4" s="25"/>
      <c r="FF4" s="25"/>
      <c r="FG4" s="25"/>
      <c r="GL4" s="1" t="s">
        <v>1758</v>
      </c>
    </row>
    <row r="5" spans="1:207" ht="2.1" customHeight="1" x14ac:dyDescent="0.15">
      <c r="I5" s="230"/>
      <c r="J5" s="337"/>
      <c r="AB5" s="343"/>
      <c r="AJ5" s="343"/>
      <c r="AN5" s="343"/>
      <c r="AV5" s="343"/>
      <c r="CO5" s="10"/>
      <c r="CP5" s="1"/>
      <c r="FB5" s="25"/>
      <c r="FC5" s="25"/>
      <c r="FD5" s="25"/>
      <c r="FE5" s="25"/>
      <c r="FF5" s="25"/>
      <c r="FG5" s="25"/>
    </row>
    <row r="6" spans="1:207" ht="2.1" customHeight="1" x14ac:dyDescent="0.15">
      <c r="I6" s="230"/>
      <c r="J6" s="337"/>
      <c r="AB6" s="343"/>
      <c r="AJ6" s="343"/>
      <c r="AN6" s="343"/>
      <c r="AV6" s="343"/>
      <c r="CO6" s="10"/>
      <c r="CP6" s="1"/>
      <c r="FB6" s="25"/>
      <c r="FC6" s="25"/>
      <c r="FD6" s="25"/>
      <c r="FE6" s="25"/>
      <c r="FF6" s="25"/>
      <c r="FG6" s="25"/>
    </row>
    <row r="7" spans="1:207" ht="2.1" customHeight="1" thickBot="1" x14ac:dyDescent="0.2">
      <c r="A7" s="338"/>
      <c r="B7" s="104"/>
      <c r="EK7" s="10"/>
      <c r="EL7" s="10"/>
      <c r="EM7" s="10"/>
      <c r="EN7" s="10"/>
      <c r="EO7" s="10"/>
      <c r="EP7" s="10"/>
      <c r="EQ7" s="10"/>
      <c r="ER7" s="10"/>
      <c r="ES7" s="10"/>
      <c r="ET7" s="10"/>
      <c r="EU7" s="10"/>
      <c r="EV7" s="10"/>
      <c r="EW7" s="10"/>
      <c r="EX7" s="10"/>
      <c r="EY7" s="10"/>
      <c r="EZ7" s="10"/>
      <c r="FA7" s="10"/>
      <c r="FH7" s="10"/>
      <c r="FI7" s="10"/>
      <c r="FJ7" s="10"/>
      <c r="FK7" s="10"/>
    </row>
    <row r="8" spans="1:207" ht="35.1" customHeight="1" x14ac:dyDescent="0.15">
      <c r="A8" s="338"/>
      <c r="B8" s="104"/>
      <c r="I8" s="338"/>
      <c r="J8" s="2909" t="s">
        <v>4005</v>
      </c>
      <c r="K8" s="2910"/>
      <c r="L8" s="2910"/>
      <c r="M8" s="2910"/>
      <c r="N8" s="2910"/>
      <c r="O8" s="2910"/>
      <c r="P8" s="2910"/>
      <c r="Q8" s="2910"/>
      <c r="R8" s="2910"/>
      <c r="S8" s="2910"/>
      <c r="T8" s="2910"/>
      <c r="U8" s="2910"/>
      <c r="V8" s="2910"/>
      <c r="W8" s="2910"/>
      <c r="X8" s="2910"/>
      <c r="Y8" s="2910"/>
      <c r="Z8" s="2910"/>
      <c r="AA8" s="2910"/>
      <c r="AB8" s="2910"/>
      <c r="AC8" s="2910"/>
      <c r="AD8" s="2910"/>
      <c r="AE8" s="2910"/>
      <c r="AF8" s="2910"/>
      <c r="AG8" s="2910"/>
      <c r="AH8" s="2910"/>
      <c r="AI8" s="2910"/>
      <c r="AJ8" s="2910"/>
      <c r="AK8" s="2910"/>
      <c r="AL8" s="2910"/>
      <c r="AM8" s="2910"/>
      <c r="AN8" s="2910"/>
      <c r="AO8" s="2910"/>
      <c r="AP8" s="2910"/>
      <c r="AQ8" s="2910"/>
      <c r="AR8" s="2910"/>
      <c r="AS8" s="2910"/>
      <c r="AT8" s="2910"/>
      <c r="AU8" s="2910"/>
      <c r="AV8" s="2910"/>
      <c r="AW8" s="2910"/>
      <c r="AX8" s="2910"/>
      <c r="AY8" s="2910"/>
      <c r="AZ8" s="2910"/>
      <c r="BA8" s="2910"/>
      <c r="BB8" s="2910"/>
      <c r="BC8" s="2910"/>
      <c r="BD8" s="2910"/>
      <c r="BE8" s="2910"/>
      <c r="BF8" s="2910"/>
      <c r="BG8" s="2910"/>
      <c r="BH8" s="2910"/>
      <c r="BI8" s="2910"/>
      <c r="BJ8" s="2910"/>
      <c r="BK8" s="2910"/>
      <c r="BL8" s="2910"/>
      <c r="BM8" s="2910"/>
      <c r="BN8" s="2910"/>
      <c r="BO8" s="2910"/>
      <c r="BP8" s="2910"/>
      <c r="BQ8" s="2910"/>
      <c r="BR8" s="2910"/>
      <c r="BS8" s="2910"/>
      <c r="BT8" s="2910"/>
      <c r="BU8" s="2910"/>
      <c r="BV8" s="2910"/>
      <c r="BW8" s="2910"/>
      <c r="BX8" s="2910"/>
      <c r="BY8" s="2910"/>
      <c r="BZ8" s="2910"/>
      <c r="CA8" s="2910"/>
      <c r="CB8" s="2910"/>
      <c r="CC8" s="2910"/>
      <c r="CD8" s="2910"/>
      <c r="CE8" s="2910"/>
      <c r="CF8" s="2910"/>
      <c r="CG8" s="2910"/>
      <c r="CH8" s="2910"/>
      <c r="CI8" s="2910"/>
      <c r="CJ8" s="2910"/>
      <c r="CK8" s="2910"/>
      <c r="CL8" s="2910"/>
      <c r="CM8" s="2910"/>
      <c r="CN8" s="2910"/>
      <c r="CO8" s="2910"/>
      <c r="CP8" s="2910"/>
      <c r="CQ8" s="2910"/>
      <c r="CR8" s="2910"/>
      <c r="CS8" s="2910"/>
      <c r="CT8" s="2910"/>
      <c r="CU8" s="2910"/>
      <c r="CV8" s="2910"/>
      <c r="CW8" s="2910"/>
      <c r="CX8" s="2910"/>
      <c r="CY8" s="2910"/>
      <c r="CZ8" s="2910"/>
      <c r="DA8" s="2910"/>
      <c r="DB8" s="2910"/>
      <c r="DC8" s="2910"/>
      <c r="DD8" s="2910"/>
      <c r="DE8" s="2910"/>
      <c r="DF8" s="2910"/>
      <c r="DG8" s="2910"/>
      <c r="DH8" s="2910"/>
      <c r="DI8" s="2910"/>
      <c r="DJ8" s="2910"/>
      <c r="DK8" s="2910"/>
      <c r="DL8" s="2910"/>
      <c r="DM8" s="2910"/>
      <c r="DN8" s="2910"/>
      <c r="DO8" s="2911"/>
      <c r="EG8" s="745">
        <f>$V$10</f>
        <v>0</v>
      </c>
      <c r="EH8" s="746">
        <f>$BD$10</f>
        <v>0</v>
      </c>
      <c r="EI8" s="746">
        <f>$CM$10</f>
        <v>0</v>
      </c>
      <c r="FB8" s="25"/>
      <c r="FC8" s="25"/>
      <c r="FD8" s="25"/>
      <c r="FE8" s="25"/>
      <c r="FF8" s="25"/>
      <c r="FG8" s="25"/>
    </row>
    <row r="9" spans="1:207" ht="24.95" customHeight="1" x14ac:dyDescent="0.15">
      <c r="A9" s="338"/>
      <c r="B9" s="104"/>
      <c r="I9" s="338"/>
      <c r="J9" s="350"/>
      <c r="K9" s="194"/>
      <c r="L9" s="194"/>
      <c r="M9" s="3232"/>
      <c r="N9" s="3232"/>
      <c r="O9" s="3232"/>
      <c r="P9" s="3232"/>
      <c r="Q9" s="3232"/>
      <c r="R9" s="3232"/>
      <c r="S9" s="3232"/>
      <c r="T9" s="3232"/>
      <c r="U9" s="3232"/>
      <c r="V9" s="3232"/>
      <c r="W9" s="3232"/>
      <c r="X9" s="3232"/>
      <c r="Y9" s="3232"/>
      <c r="Z9" s="3232"/>
      <c r="AA9" s="3232"/>
      <c r="AB9" s="3232"/>
      <c r="AC9" s="3232"/>
      <c r="AD9" s="3232"/>
      <c r="AE9" s="3232"/>
      <c r="AF9" s="3232"/>
      <c r="AG9" s="3232"/>
      <c r="AH9" s="3232"/>
      <c r="AI9" s="3232"/>
      <c r="AJ9" s="3232"/>
      <c r="AK9" s="3232"/>
      <c r="AL9" s="3232"/>
      <c r="AM9" s="3232"/>
      <c r="AN9" s="3232"/>
      <c r="AO9" s="3232"/>
      <c r="AP9" s="3232"/>
      <c r="AQ9" s="3232"/>
      <c r="AR9" s="3232"/>
      <c r="AS9" s="3232"/>
      <c r="AT9" s="3232"/>
      <c r="AU9" s="3232"/>
      <c r="AV9" s="3232"/>
      <c r="AW9" s="3232"/>
      <c r="AX9" s="3232"/>
      <c r="AY9" s="3232"/>
      <c r="AZ9" s="3232"/>
      <c r="BA9" s="3232"/>
      <c r="BB9" s="3232"/>
      <c r="BC9" s="3232"/>
      <c r="BD9" s="3232"/>
      <c r="BE9" s="3232"/>
      <c r="BF9" s="3232"/>
      <c r="BG9" s="3232"/>
      <c r="BH9" s="3232"/>
      <c r="BI9" s="3232"/>
      <c r="BJ9" s="3232"/>
      <c r="BK9" s="3232"/>
      <c r="BL9" s="3232"/>
      <c r="BM9" s="3232"/>
      <c r="BN9" s="3232"/>
      <c r="BO9" s="3232"/>
      <c r="BP9" s="3232"/>
      <c r="BQ9" s="3232"/>
      <c r="BR9" s="3232"/>
      <c r="BS9" s="3232"/>
      <c r="BT9" s="3232"/>
      <c r="BU9" s="3232"/>
      <c r="BV9" s="3232"/>
      <c r="BW9" s="3232"/>
      <c r="BX9" s="3232"/>
      <c r="BY9" s="3232"/>
      <c r="BZ9" s="3232"/>
      <c r="CA9" s="3232"/>
      <c r="CB9" s="3232"/>
      <c r="CC9" s="3232"/>
      <c r="CD9" s="3232"/>
      <c r="CE9" s="3232"/>
      <c r="CF9" s="3232"/>
      <c r="CG9" s="3232"/>
      <c r="CH9" s="3232"/>
      <c r="CI9" s="3232"/>
      <c r="CJ9" s="3232"/>
      <c r="CK9" s="3232"/>
      <c r="CL9" s="3232"/>
      <c r="CM9" s="3232"/>
      <c r="CN9" s="3232"/>
      <c r="CO9" s="3232"/>
      <c r="CP9" s="3232"/>
      <c r="CQ9" s="3232"/>
      <c r="CR9" s="3232"/>
      <c r="CS9" s="3232"/>
      <c r="CT9" s="3232"/>
      <c r="CU9" s="3232"/>
      <c r="CV9" s="3232"/>
      <c r="CW9" s="3232"/>
      <c r="CX9" s="3232"/>
      <c r="CY9" s="3232"/>
      <c r="CZ9" s="3232"/>
      <c r="DA9" s="3232"/>
      <c r="DB9" s="3232"/>
      <c r="DC9" s="3232"/>
      <c r="DD9" s="3232"/>
      <c r="DE9" s="3232"/>
      <c r="DF9" s="3232"/>
      <c r="DG9" s="3232"/>
      <c r="DH9" s="3232"/>
      <c r="DI9" s="3232"/>
      <c r="DJ9" s="3232"/>
      <c r="DK9" s="3232"/>
      <c r="DL9" s="3232"/>
      <c r="DM9" s="3232"/>
      <c r="DN9" s="351"/>
      <c r="DO9" s="352"/>
      <c r="EG9" s="744" t="s">
        <v>3523</v>
      </c>
      <c r="FB9" s="25"/>
      <c r="FC9" s="25"/>
      <c r="FD9" s="25"/>
      <c r="FE9" s="25"/>
      <c r="FF9" s="25"/>
      <c r="FG9" s="25"/>
      <c r="FS9" s="233"/>
      <c r="FT9" s="233"/>
      <c r="FU9" s="233"/>
      <c r="FV9" s="233"/>
      <c r="FW9" s="233"/>
      <c r="FX9" s="233"/>
      <c r="FY9" s="233"/>
      <c r="FZ9" s="233"/>
      <c r="GA9" s="233"/>
      <c r="GB9" s="233"/>
      <c r="GM9" s="3000" t="s">
        <v>3524</v>
      </c>
      <c r="GN9" s="3001"/>
      <c r="GO9" s="3001"/>
      <c r="GP9" s="3001"/>
      <c r="GQ9" s="3002"/>
    </row>
    <row r="10" spans="1:207" ht="27" customHeight="1" thickBot="1" x14ac:dyDescent="0.2">
      <c r="I10" s="230"/>
      <c r="J10" s="353"/>
      <c r="K10" s="194"/>
      <c r="L10" s="194"/>
      <c r="M10" s="2760" t="s">
        <v>1032</v>
      </c>
      <c r="N10" s="2760"/>
      <c r="O10" s="2760"/>
      <c r="P10" s="2760"/>
      <c r="Q10" s="2760"/>
      <c r="R10" s="3231">
        <v>1</v>
      </c>
      <c r="S10" s="3231"/>
      <c r="T10" s="3231"/>
      <c r="U10" s="354"/>
      <c r="V10" s="3229">
        <f>'1_入力シート【基本情報】'!$AB$298</f>
        <v>0</v>
      </c>
      <c r="W10" s="3230"/>
      <c r="X10" s="3230"/>
      <c r="Y10" s="3230"/>
      <c r="Z10" s="3230"/>
      <c r="AA10" s="3230"/>
      <c r="AB10" s="3230"/>
      <c r="AC10" s="3230"/>
      <c r="AD10" s="3230"/>
      <c r="AE10" s="3230"/>
      <c r="AF10" s="3230"/>
      <c r="AG10" s="3230"/>
      <c r="AH10" s="3230"/>
      <c r="AI10" s="3230"/>
      <c r="AJ10" s="3230"/>
      <c r="AK10" s="3230"/>
      <c r="AL10" s="3230"/>
      <c r="AM10" s="3230"/>
      <c r="AN10" s="3230"/>
      <c r="AO10" s="3230"/>
      <c r="AP10" s="3230"/>
      <c r="AQ10" s="3230"/>
      <c r="AR10" s="835"/>
      <c r="AS10" s="835"/>
      <c r="AT10" s="835"/>
      <c r="AU10" s="835"/>
      <c r="AV10" s="3233" t="s">
        <v>1032</v>
      </c>
      <c r="AW10" s="3233"/>
      <c r="AX10" s="3233"/>
      <c r="AY10" s="3233"/>
      <c r="AZ10" s="3233"/>
      <c r="BA10" s="3228">
        <v>2</v>
      </c>
      <c r="BB10" s="3228"/>
      <c r="BC10" s="836"/>
      <c r="BD10" s="3229">
        <f>'1_入力シート【基本情報】'!$AB$312</f>
        <v>0</v>
      </c>
      <c r="BE10" s="3230"/>
      <c r="BF10" s="3230"/>
      <c r="BG10" s="3230"/>
      <c r="BH10" s="3230"/>
      <c r="BI10" s="3230"/>
      <c r="BJ10" s="3230"/>
      <c r="BK10" s="3230"/>
      <c r="BL10" s="3230"/>
      <c r="BM10" s="3230"/>
      <c r="BN10" s="3230"/>
      <c r="BO10" s="3230"/>
      <c r="BP10" s="3230"/>
      <c r="BQ10" s="3230"/>
      <c r="BR10" s="3230"/>
      <c r="BS10" s="3230"/>
      <c r="BT10" s="3230"/>
      <c r="BU10" s="3230"/>
      <c r="BV10" s="3230"/>
      <c r="BW10" s="3230"/>
      <c r="BX10" s="3230"/>
      <c r="BY10" s="3230"/>
      <c r="BZ10" s="3230"/>
      <c r="CA10" s="3230"/>
      <c r="CB10" s="837"/>
      <c r="CC10" s="837"/>
      <c r="CD10" s="837"/>
      <c r="CE10" s="3233" t="s">
        <v>1032</v>
      </c>
      <c r="CF10" s="3233"/>
      <c r="CG10" s="3233"/>
      <c r="CH10" s="3233"/>
      <c r="CI10" s="3233"/>
      <c r="CJ10" s="3228">
        <v>3</v>
      </c>
      <c r="CK10" s="3228"/>
      <c r="CL10" s="836"/>
      <c r="CM10" s="3229">
        <f>'1_入力シート【基本情報】'!$AB$326</f>
        <v>0</v>
      </c>
      <c r="CN10" s="3230"/>
      <c r="CO10" s="3230"/>
      <c r="CP10" s="3230"/>
      <c r="CQ10" s="3230"/>
      <c r="CR10" s="3230"/>
      <c r="CS10" s="3230"/>
      <c r="CT10" s="3230"/>
      <c r="CU10" s="3230"/>
      <c r="CV10" s="3230"/>
      <c r="CW10" s="3230"/>
      <c r="CX10" s="3230"/>
      <c r="CY10" s="3230"/>
      <c r="CZ10" s="3230"/>
      <c r="DA10" s="3230"/>
      <c r="DB10" s="3230"/>
      <c r="DC10" s="3230"/>
      <c r="DD10" s="3230"/>
      <c r="DE10" s="3230"/>
      <c r="DF10" s="3230"/>
      <c r="DG10" s="3230"/>
      <c r="DH10" s="3230"/>
      <c r="DI10" s="3230"/>
      <c r="DJ10" s="355"/>
      <c r="DK10" s="355"/>
      <c r="DL10" s="355"/>
      <c r="DM10" s="341"/>
      <c r="DN10" s="351"/>
      <c r="DO10" s="352"/>
      <c r="EF10" s="531"/>
      <c r="EG10" s="743">
        <f>COUNTIF(EG8:EI8,"&lt;&gt;0")</f>
        <v>0</v>
      </c>
      <c r="FS10" s="233"/>
      <c r="FT10" s="233"/>
      <c r="FU10" s="233"/>
      <c r="FV10" s="233"/>
      <c r="FW10" s="233"/>
      <c r="FX10" s="233"/>
      <c r="FY10" s="233"/>
      <c r="FZ10" s="233"/>
      <c r="GA10" s="233"/>
      <c r="GB10" s="233"/>
      <c r="GG10" s="235"/>
      <c r="GH10" s="235" t="s">
        <v>284</v>
      </c>
      <c r="GI10" s="235"/>
      <c r="GJ10" s="235"/>
      <c r="GK10" s="236"/>
      <c r="GM10" s="399"/>
      <c r="GN10" s="399"/>
      <c r="GO10" s="399"/>
      <c r="GP10" s="399"/>
      <c r="GR10" s="25"/>
      <c r="GS10" s="25"/>
      <c r="GT10" s="25"/>
      <c r="GU10" s="25"/>
      <c r="GV10" s="25"/>
    </row>
    <row r="11" spans="1:207" ht="24.95" customHeight="1" thickBot="1" x14ac:dyDescent="0.2">
      <c r="I11" s="230"/>
      <c r="J11" s="353"/>
      <c r="K11" s="194"/>
      <c r="L11" s="194"/>
      <c r="M11" s="3231"/>
      <c r="N11" s="3231"/>
      <c r="O11" s="3231"/>
      <c r="P11" s="3231"/>
      <c r="Q11" s="3231"/>
      <c r="R11" s="3231"/>
      <c r="S11" s="3231"/>
      <c r="T11" s="3231"/>
      <c r="U11" s="3231"/>
      <c r="V11" s="2994" t="s">
        <v>3525</v>
      </c>
      <c r="W11" s="2994"/>
      <c r="X11" s="2994"/>
      <c r="Y11" s="2994"/>
      <c r="Z11" s="2994"/>
      <c r="AA11" s="2994"/>
      <c r="AB11" s="2994"/>
      <c r="AC11" s="2994"/>
      <c r="AD11" s="2994"/>
      <c r="AE11" s="2994"/>
      <c r="AF11" s="2994"/>
      <c r="AG11" s="2994"/>
      <c r="AH11" s="2994"/>
      <c r="AI11" s="2994"/>
      <c r="AJ11" s="2994"/>
      <c r="AK11" s="2994"/>
      <c r="AL11" s="2994"/>
      <c r="AM11" s="2994"/>
      <c r="AN11" s="2994"/>
      <c r="AO11" s="2994"/>
      <c r="AP11" s="2994"/>
      <c r="AQ11" s="2994"/>
      <c r="AR11" s="2994"/>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c r="BP11" s="2994"/>
      <c r="BQ11" s="2994"/>
      <c r="BR11" s="2994"/>
      <c r="BS11" s="2994"/>
      <c r="BT11" s="2994"/>
      <c r="BU11" s="2994"/>
      <c r="BV11" s="2994"/>
      <c r="BW11" s="2994"/>
      <c r="BX11" s="2994"/>
      <c r="BY11" s="2994"/>
      <c r="BZ11" s="2994"/>
      <c r="CA11" s="2994"/>
      <c r="CB11" s="2994"/>
      <c r="CC11" s="2994"/>
      <c r="CD11" s="2994"/>
      <c r="CE11" s="2994"/>
      <c r="CF11" s="2994"/>
      <c r="CG11" s="2994"/>
      <c r="CH11" s="2994"/>
      <c r="CI11" s="2994"/>
      <c r="CJ11" s="2994"/>
      <c r="CK11" s="2994"/>
      <c r="CL11" s="2994"/>
      <c r="CM11" s="2994"/>
      <c r="CN11" s="2994"/>
      <c r="CO11" s="2994"/>
      <c r="CP11" s="2994"/>
      <c r="CQ11" s="2994"/>
      <c r="CR11" s="2994"/>
      <c r="CS11" s="2994"/>
      <c r="CT11" s="2994"/>
      <c r="CU11" s="2994"/>
      <c r="CV11" s="2994"/>
      <c r="CW11" s="836"/>
      <c r="CX11" s="836"/>
      <c r="CY11" s="836"/>
      <c r="CZ11" s="836"/>
      <c r="DA11" s="836"/>
      <c r="DB11" s="836"/>
      <c r="DC11" s="836"/>
      <c r="DD11" s="836"/>
      <c r="DE11" s="836"/>
      <c r="DF11" s="836"/>
      <c r="DG11" s="836"/>
      <c r="DH11" s="836"/>
      <c r="DI11" s="836"/>
      <c r="DJ11" s="351"/>
      <c r="DK11" s="351"/>
      <c r="DL11" s="351"/>
      <c r="DM11" s="351"/>
      <c r="DN11" s="351"/>
      <c r="DO11" s="352"/>
      <c r="EF11" s="531"/>
      <c r="EG11" s="1" t="s">
        <v>5986</v>
      </c>
      <c r="ES11" s="107"/>
      <c r="ET11" s="107"/>
      <c r="EU11" s="107"/>
      <c r="EV11" s="107"/>
      <c r="EW11" s="107"/>
      <c r="EX11" s="107"/>
      <c r="EY11" s="107"/>
      <c r="EZ11" s="107"/>
      <c r="FB11" s="25"/>
      <c r="FC11" s="25"/>
      <c r="FD11" s="25"/>
      <c r="FE11" s="25"/>
      <c r="FF11" s="25"/>
      <c r="FG11" s="25"/>
      <c r="FP11" s="233"/>
      <c r="FQ11" s="233"/>
      <c r="FR11" s="233"/>
      <c r="FS11" s="233"/>
      <c r="FT11" s="233"/>
      <c r="GG11" s="235"/>
      <c r="GH11" s="235" t="s">
        <v>283</v>
      </c>
      <c r="GI11" s="235"/>
      <c r="GJ11" s="235"/>
      <c r="GK11" s="236"/>
      <c r="GL11" s="501" t="s">
        <v>1550</v>
      </c>
      <c r="GM11" s="3003" t="s">
        <v>281</v>
      </c>
      <c r="GN11" s="3004"/>
      <c r="GO11" s="3004"/>
      <c r="GP11" s="3004"/>
      <c r="GQ11" s="3005"/>
      <c r="GS11" s="2746" t="s">
        <v>1524</v>
      </c>
      <c r="GT11" s="2747"/>
      <c r="GU11" s="2748"/>
    </row>
    <row r="12" spans="1:207" ht="24.95" customHeight="1" thickBot="1" x14ac:dyDescent="0.2">
      <c r="A12" s="338"/>
      <c r="B12" s="104"/>
      <c r="I12" s="338"/>
      <c r="J12" s="528"/>
      <c r="K12" s="75"/>
      <c r="L12" s="75"/>
      <c r="M12" s="75"/>
      <c r="N12" s="75"/>
      <c r="O12" s="75"/>
      <c r="P12" s="75"/>
      <c r="Q12" s="75"/>
      <c r="R12" s="75"/>
      <c r="S12" s="75"/>
      <c r="T12" s="75"/>
      <c r="U12" s="75"/>
      <c r="V12" s="3195" t="s">
        <v>3526</v>
      </c>
      <c r="W12" s="3195"/>
      <c r="X12" s="3195"/>
      <c r="Y12" s="3195"/>
      <c r="Z12" s="3195"/>
      <c r="AA12" s="3195"/>
      <c r="AB12" s="3195"/>
      <c r="AC12" s="3195"/>
      <c r="AD12" s="3195"/>
      <c r="AE12" s="3195"/>
      <c r="AF12" s="3195"/>
      <c r="AG12" s="3195"/>
      <c r="AH12" s="3195"/>
      <c r="AI12" s="3195"/>
      <c r="AJ12" s="3195"/>
      <c r="AK12" s="3195"/>
      <c r="AL12" s="3195"/>
      <c r="AM12" s="3195"/>
      <c r="AN12" s="3195"/>
      <c r="AO12" s="3195"/>
      <c r="AP12" s="3195"/>
      <c r="AQ12" s="3195"/>
      <c r="AR12" s="3195"/>
      <c r="AS12" s="3195"/>
      <c r="AT12" s="3195"/>
      <c r="AU12" s="3195"/>
      <c r="AV12" s="3195"/>
      <c r="AW12" s="3195"/>
      <c r="AX12" s="3195"/>
      <c r="AY12" s="3195"/>
      <c r="AZ12" s="3195"/>
      <c r="BA12" s="3195"/>
      <c r="BB12" s="3195"/>
      <c r="BC12" s="3195"/>
      <c r="BD12" s="3195"/>
      <c r="BE12" s="3195"/>
      <c r="BF12" s="3195"/>
      <c r="BG12" s="3195"/>
      <c r="BH12" s="3195"/>
      <c r="BI12" s="3195"/>
      <c r="BJ12" s="3195"/>
      <c r="BK12" s="3195"/>
      <c r="BL12" s="3195"/>
      <c r="BM12" s="3195"/>
      <c r="BN12" s="3195"/>
      <c r="BO12" s="3195"/>
      <c r="BP12" s="3195"/>
      <c r="BQ12" s="3195"/>
      <c r="BR12" s="3195"/>
      <c r="BS12" s="3195"/>
      <c r="BT12" s="3195"/>
      <c r="BU12" s="3195"/>
      <c r="BV12" s="3195"/>
      <c r="BW12" s="3195"/>
      <c r="BX12" s="3195"/>
      <c r="BY12" s="3195"/>
      <c r="BZ12" s="3195"/>
      <c r="CA12" s="3195"/>
      <c r="CB12" s="3195"/>
      <c r="CC12" s="3195"/>
      <c r="CD12" s="3195"/>
      <c r="CE12" s="3195"/>
      <c r="CF12" s="3195"/>
      <c r="CG12" s="3195"/>
      <c r="CH12" s="3195"/>
      <c r="CI12" s="3195"/>
      <c r="CJ12" s="3195"/>
      <c r="CK12" s="3195"/>
      <c r="CL12" s="3195"/>
      <c r="CM12" s="3195"/>
      <c r="CN12" s="3195"/>
      <c r="CO12" s="3195"/>
      <c r="CP12" s="3195"/>
      <c r="CQ12" s="3195"/>
      <c r="CR12" s="3195"/>
      <c r="CS12" s="3195"/>
      <c r="CT12" s="3195"/>
      <c r="CU12" s="3195"/>
      <c r="CV12" s="3195"/>
      <c r="CW12" s="838"/>
      <c r="CX12" s="838"/>
      <c r="CY12" s="838"/>
      <c r="CZ12" s="838"/>
      <c r="DA12" s="838"/>
      <c r="DB12" s="838"/>
      <c r="DC12" s="838"/>
      <c r="DD12" s="838"/>
      <c r="DE12" s="838"/>
      <c r="DF12" s="838"/>
      <c r="DG12" s="838"/>
      <c r="DH12" s="838"/>
      <c r="DI12" s="838"/>
      <c r="DJ12" s="529"/>
      <c r="DK12" s="529"/>
      <c r="DL12" s="529"/>
      <c r="DM12" s="529"/>
      <c r="DN12" s="529"/>
      <c r="DO12" s="530"/>
      <c r="EG12" s="235">
        <f>COUNTA(AZ16:BK26,AZ31:BK41,AZ46:BK66,AZ71:BK73,AZ78:BK97)</f>
        <v>0</v>
      </c>
      <c r="ER12" s="339" t="s">
        <v>282</v>
      </c>
      <c r="ES12" s="339"/>
      <c r="ET12" s="183" t="s">
        <v>270</v>
      </c>
      <c r="EU12" s="183"/>
      <c r="EV12" s="2892" t="s">
        <v>281</v>
      </c>
      <c r="EW12" s="2893"/>
      <c r="EX12" s="2893"/>
      <c r="EY12" s="2893"/>
      <c r="EZ12" s="2893"/>
      <c r="FA12" s="2893"/>
      <c r="FB12" s="2892" t="s">
        <v>280</v>
      </c>
      <c r="FC12" s="2893"/>
      <c r="FD12" s="2893"/>
      <c r="FE12" s="2893"/>
      <c r="FF12" s="2893"/>
      <c r="FG12" s="2893"/>
      <c r="FH12" s="182"/>
      <c r="FI12" s="182"/>
      <c r="FJ12" s="182"/>
      <c r="GG12" s="235"/>
      <c r="GH12" s="235" t="s">
        <v>263</v>
      </c>
      <c r="GI12" s="235"/>
      <c r="GJ12" s="235"/>
      <c r="GK12" s="236"/>
      <c r="GL12" s="1113" t="str">
        <f>"　"&amp;TRIM(GL14&amp;"　"&amp;GL29&amp;"　"&amp;GL44&amp;"　"&amp;GL70&amp;"　"&amp;GL77)</f>
        <v>　</v>
      </c>
      <c r="GM12" s="400" t="str">
        <f>IF(COUNTIF(GO15:GO15,1)&gt;0,"レ","")</f>
        <v/>
      </c>
      <c r="GN12" s="401"/>
      <c r="GO12" s="402" t="str">
        <f>IF(GM12="レ",TEXT(#REF!,"ee"),"")</f>
        <v/>
      </c>
      <c r="GP12" s="147" t="str">
        <f>IF(GM12="レ",MONTH(GP27),IF(AND(GD12="レ",GQ12="レ",EK4=0),"",IF(AND(GD12="レ",GQ12="レ",GO27&gt;0),"未定","")))</f>
        <v/>
      </c>
      <c r="GQ12" s="403" t="str">
        <f>IF(GM12="",IF(OR(GP27&gt;0,GD12="レ"),"レ",""),"")</f>
        <v>レ</v>
      </c>
      <c r="GR12" s="10"/>
      <c r="GS12" s="2746" t="s">
        <v>1525</v>
      </c>
      <c r="GT12" s="2747"/>
      <c r="GU12" s="2748"/>
      <c r="GV12" s="10"/>
      <c r="GW12" s="230"/>
      <c r="GY12" s="230"/>
    </row>
    <row r="13" spans="1:207" s="10" customFormat="1" ht="35.1" customHeight="1" thickBot="1" x14ac:dyDescent="0.2">
      <c r="B13" s="111"/>
      <c r="C13" s="343"/>
      <c r="D13" s="343"/>
      <c r="E13" s="343"/>
      <c r="F13" s="343"/>
      <c r="G13" s="343">
        <v>35</v>
      </c>
      <c r="H13" s="343"/>
      <c r="J13" s="238"/>
      <c r="K13" s="237"/>
      <c r="L13" s="237"/>
      <c r="M13" s="2761" t="s">
        <v>4001</v>
      </c>
      <c r="N13" s="2761"/>
      <c r="O13" s="2761"/>
      <c r="P13" s="3193"/>
      <c r="Q13" s="3193"/>
      <c r="R13" s="3193"/>
      <c r="S13" s="3193"/>
      <c r="T13" s="3193"/>
      <c r="U13" s="3193"/>
      <c r="V13" s="3193"/>
      <c r="W13" s="3193"/>
      <c r="X13" s="3193"/>
      <c r="Y13" s="3193"/>
      <c r="Z13" s="3193"/>
      <c r="AA13" s="3193"/>
      <c r="AB13" s="3193"/>
      <c r="AC13" s="3193"/>
      <c r="AD13" s="3193"/>
      <c r="AE13" s="3193"/>
      <c r="AF13" s="3193"/>
      <c r="AG13" s="3193"/>
      <c r="AH13" s="3193"/>
      <c r="AI13" s="3193"/>
      <c r="AJ13" s="3193"/>
      <c r="AK13" s="3193"/>
      <c r="AL13" s="3193"/>
      <c r="AM13" s="3193"/>
      <c r="AN13" s="3193"/>
      <c r="AO13" s="3193"/>
      <c r="AP13" s="3193"/>
      <c r="AQ13" s="3193"/>
      <c r="AR13" s="3193"/>
      <c r="AS13" s="3193"/>
      <c r="AT13" s="3193"/>
      <c r="AU13" s="3193"/>
      <c r="AV13" s="3193"/>
      <c r="AW13" s="3193"/>
      <c r="AX13" s="3193"/>
      <c r="AY13" s="3193"/>
      <c r="AZ13" s="3193"/>
      <c r="BA13" s="3193"/>
      <c r="BB13" s="3193"/>
      <c r="BC13" s="3193"/>
      <c r="BD13" s="3193"/>
      <c r="BE13" s="3193"/>
      <c r="BF13" s="3193"/>
      <c r="BG13" s="3193"/>
      <c r="BH13" s="3193"/>
      <c r="BI13" s="3193"/>
      <c r="BJ13" s="3193"/>
      <c r="BK13" s="3193"/>
      <c r="BL13" s="3193"/>
      <c r="BM13" s="3193"/>
      <c r="BN13" s="3193"/>
      <c r="BO13" s="3193"/>
      <c r="BP13" s="3193"/>
      <c r="BQ13" s="3193"/>
      <c r="BR13" s="3193"/>
      <c r="BS13" s="3193"/>
      <c r="BT13" s="3193"/>
      <c r="BU13" s="3193"/>
      <c r="BV13" s="3193"/>
      <c r="BW13" s="3193"/>
      <c r="BX13" s="3193"/>
      <c r="BY13" s="3193"/>
      <c r="BZ13" s="3193"/>
      <c r="CA13" s="3193"/>
      <c r="CB13" s="3193"/>
      <c r="CC13" s="3193"/>
      <c r="CD13" s="3193"/>
      <c r="CE13" s="3193"/>
      <c r="CF13" s="3193"/>
      <c r="CG13" s="3193"/>
      <c r="CH13" s="3193"/>
      <c r="CI13" s="3193"/>
      <c r="CJ13" s="3193"/>
      <c r="CK13" s="3193"/>
      <c r="CL13" s="3193"/>
      <c r="CM13" s="3193"/>
      <c r="CN13" s="3193"/>
      <c r="CO13" s="3193"/>
      <c r="CP13" s="3193"/>
      <c r="CQ13" s="3193"/>
      <c r="CR13" s="3193"/>
      <c r="CS13" s="3193"/>
      <c r="CT13" s="3193"/>
      <c r="CU13" s="3193"/>
      <c r="CV13" s="3193"/>
      <c r="CW13" s="3193"/>
      <c r="CX13" s="3193"/>
      <c r="CY13" s="3193"/>
      <c r="CZ13" s="3193"/>
      <c r="DA13" s="3193"/>
      <c r="DB13" s="3193"/>
      <c r="DC13" s="3193"/>
      <c r="DD13" s="3193"/>
      <c r="DE13" s="3193"/>
      <c r="DF13" s="3193"/>
      <c r="DG13" s="3193"/>
      <c r="DH13" s="3193"/>
      <c r="DI13" s="3193"/>
      <c r="DJ13" s="3193"/>
      <c r="DK13" s="3193"/>
      <c r="DL13" s="3193"/>
      <c r="DM13" s="3193"/>
      <c r="DN13" s="3193"/>
      <c r="DO13" s="3194"/>
      <c r="DP13"/>
      <c r="DQ13"/>
      <c r="DR13"/>
      <c r="DS13"/>
      <c r="DT13"/>
      <c r="DU13"/>
      <c r="DV13"/>
      <c r="DW13"/>
      <c r="DX13"/>
      <c r="DY13"/>
      <c r="DZ13"/>
      <c r="EA13"/>
      <c r="EB13"/>
      <c r="EC13"/>
      <c r="ED13"/>
      <c r="EE13"/>
      <c r="EF13" s="237"/>
      <c r="EG13" s="621" t="str">
        <f>IF(AND(EH13="",EI13="",EJ13="",EG27&lt;&gt;0),"レ","")</f>
        <v/>
      </c>
      <c r="EH13" s="621" t="str">
        <f>IF(AND(EI13="",EJ13="",EH27&lt;&gt;0),"レ","")</f>
        <v/>
      </c>
      <c r="EI13" s="621" t="str">
        <f>IF(EI27&lt;&gt;0,"レ","")</f>
        <v/>
      </c>
      <c r="EJ13" s="621" t="str">
        <f>IF(AND(EI13="",EJ27&lt;&gt;0),"レ","")</f>
        <v/>
      </c>
      <c r="EK13" s="237"/>
      <c r="EL13" s="237"/>
      <c r="EM13" s="237"/>
      <c r="EN13" s="158"/>
      <c r="EO13" s="158"/>
      <c r="EP13" s="158"/>
      <c r="EQ13" s="158"/>
      <c r="ER13" s="158"/>
      <c r="ES13" s="180" t="str">
        <f>SUBSTITUTE(TRIM(ES16&amp;"　"&amp;ES17&amp;"　"&amp;ES18&amp;"　"&amp;ES19&amp;"　"&amp;ES20&amp;"　"&amp;ES21&amp;"　"&amp;ES22&amp;"　"&amp;ES23&amp;"　"&amp;ES24&amp;"　"&amp;ES25&amp;"　"&amp;ES26),"　",",")</f>
        <v/>
      </c>
      <c r="ET13" s="158"/>
      <c r="EU13" s="158"/>
      <c r="EV13" s="149" t="str">
        <f>IF(COUNTIF(EX16:EX26,1)&gt;0,"レ","")</f>
        <v/>
      </c>
      <c r="EW13" s="148"/>
      <c r="EX13" s="147" t="str">
        <f>IF(EV13="レ",TEXT(EY27,"e"),"")</f>
        <v/>
      </c>
      <c r="EY13" s="147" t="str">
        <f>IF(EV13="レ",MONTH(EY27),IF(AND(EI13="レ",FA13="レ",FA27=0),"",IF(AND(EI13="レ",FA13="レ",FA27&gt;0),"","")))</f>
        <v/>
      </c>
      <c r="EZ13" s="145"/>
      <c r="FA13" s="615" t="str">
        <f>IF(EV13="",IF(OR(FA27&gt;0,EI13="レ"),"レ",""),"")</f>
        <v/>
      </c>
      <c r="FB13" s="149" t="str">
        <f>IF(AND(COUNTIF(EN16:EN26,"要是正")=0,COUNTIF(FD16:FD26,1)&gt;0),"レ","")</f>
        <v/>
      </c>
      <c r="FC13" s="148"/>
      <c r="FD13" s="147" t="str">
        <f>IF(FB13="レ",TEXT(FE27,"e"),"")</f>
        <v/>
      </c>
      <c r="FE13" s="147" t="str">
        <f>IF(FB13="レ",MONTH(FE27),IF(AND(EJ13="レ",FG13="レ",FG27=0),"",IF(AND(EJ13="レ",FG13="レ",FG27&gt;0),"","")))</f>
        <v/>
      </c>
      <c r="FF13" s="145"/>
      <c r="FG13" s="615" t="str">
        <f>IF(FB13="",IF(OR(FG27&gt;0,EJ13="レ"),"レ",""),"")</f>
        <v/>
      </c>
      <c r="FH13" s="158"/>
      <c r="FI13" s="158"/>
      <c r="FJ13" s="158"/>
      <c r="FK13" s="172">
        <v>1</v>
      </c>
      <c r="FL13" s="130" t="s">
        <v>185</v>
      </c>
      <c r="FM13" s="130" t="s">
        <v>278</v>
      </c>
      <c r="FN13" s="161" t="s">
        <v>277</v>
      </c>
      <c r="FP13" s="238"/>
      <c r="FQ13" s="237"/>
      <c r="FR13" s="237"/>
      <c r="FS13" s="237"/>
      <c r="FT13" s="237"/>
      <c r="FU13" s="386" t="str">
        <f>IF(OR(EV13="レ",EV28="レ",EV43="レ",EV68="レ",EV75="レ"),"レ","")</f>
        <v/>
      </c>
      <c r="FV13" s="387" t="str">
        <f>IF(AND(FU13="",FY13="",OR(EW13="レ",EW28="レ",EW43="レ",EW68="レ",EW75="レ",)),"レ","")</f>
        <v/>
      </c>
      <c r="FW13" s="387" t="str">
        <f>IF(FS21="レ",IF(FU13="レ",TEXT(FU21,"e"),IF(FV13="レ",TEXT(FV21,"e"),"")),"")</f>
        <v/>
      </c>
      <c r="FX13" s="387" t="str">
        <f>IF(FS21="レ",IF(FU13="レ",MONTH(FU21),IF(FV13="レ",MONTH(FV21),"")),"")</f>
        <v/>
      </c>
      <c r="FY13" s="387" t="str">
        <f>IF(AND(FU13="",FW21&gt;0),"レ","")</f>
        <v/>
      </c>
      <c r="FZ13" s="387" t="str">
        <f>IF(AND(FS21="",OR(FB13="レ",FB28="レ",FB43="レ",FB68="レ",FB75="レ")),"レ","")</f>
        <v/>
      </c>
      <c r="GA13" s="387" t="str">
        <f>IF(AND(FS21="",FZ13="",GD13="",OR(FC13="レ",FC28="レ",FC43="レ",FC68="レ",FC75="レ")),"レ","")</f>
        <v/>
      </c>
      <c r="GB13" s="387" t="str">
        <f>IF(FT21="レ",IF(FZ13="レ",TEXT(FZ21,"e"),IF(GA13="レ",TEXT(GA21,"e"),"")),"")</f>
        <v/>
      </c>
      <c r="GC13" s="387" t="str">
        <f>IF(FT21="レ",IF(FZ13="レ",MONTH(FZ21),IF(GA13="レ",MONTH(GA21),"")),"")</f>
        <v/>
      </c>
      <c r="GD13" s="387" t="str">
        <f>IF(OR(AND(FS21="",FZ13="",GB21&gt;0),AND(FS21="",FZ13="",GB21&lt;&gt;1)),"レ","")</f>
        <v>レ</v>
      </c>
      <c r="GE13" s="635" t="e">
        <f>IF(FW13&lt;&gt;"",FW13,IF(GB13&lt;&gt;"",GB13,""))-30</f>
        <v>#VALUE!</v>
      </c>
      <c r="GF13" s="343"/>
      <c r="GG13" s="239" t="s">
        <v>276</v>
      </c>
      <c r="GH13" s="239" t="s">
        <v>275</v>
      </c>
      <c r="GI13" s="239" t="s">
        <v>274</v>
      </c>
      <c r="GJ13" s="239" t="s">
        <v>273</v>
      </c>
      <c r="GK13" s="240" t="s">
        <v>272</v>
      </c>
      <c r="GL13" s="501" t="s">
        <v>1549</v>
      </c>
      <c r="GM13" s="2989" t="s">
        <v>149</v>
      </c>
      <c r="GN13" s="2990"/>
      <c r="GO13" s="2990"/>
      <c r="GP13" s="2990"/>
      <c r="GQ13" s="2991"/>
    </row>
    <row r="14" spans="1:207" s="10" customFormat="1" ht="36" customHeight="1" thickBot="1" x14ac:dyDescent="0.2">
      <c r="B14" s="111"/>
      <c r="C14" s="343"/>
      <c r="D14" s="343"/>
      <c r="E14" s="343"/>
      <c r="F14" s="343"/>
      <c r="G14" s="343"/>
      <c r="H14" s="343"/>
      <c r="J14" s="241"/>
      <c r="K14" s="242"/>
      <c r="L14" s="242"/>
      <c r="M14" s="2915" t="s">
        <v>157</v>
      </c>
      <c r="N14" s="2915"/>
      <c r="O14" s="2915"/>
      <c r="P14" s="3220" t="s">
        <v>1289</v>
      </c>
      <c r="Q14" s="3220"/>
      <c r="R14" s="3220"/>
      <c r="S14" s="3220"/>
      <c r="T14" s="3220"/>
      <c r="U14" s="3220"/>
      <c r="V14" s="3220"/>
      <c r="W14" s="3220"/>
      <c r="X14" s="3220"/>
      <c r="Y14" s="3220"/>
      <c r="Z14" s="3220"/>
      <c r="AA14" s="3220" t="s">
        <v>1290</v>
      </c>
      <c r="AB14" s="3220"/>
      <c r="AC14" s="3220"/>
      <c r="AD14" s="3220"/>
      <c r="AE14" s="3220"/>
      <c r="AF14" s="3220"/>
      <c r="AG14" s="3220"/>
      <c r="AH14" s="3220"/>
      <c r="AI14" s="3220"/>
      <c r="AJ14" s="3220"/>
      <c r="AK14" s="3220"/>
      <c r="AL14" s="3220"/>
      <c r="AM14" s="3220"/>
      <c r="AN14" s="3220"/>
      <c r="AO14" s="3220"/>
      <c r="AP14" s="3220"/>
      <c r="AQ14" s="3220"/>
      <c r="AR14" s="3220"/>
      <c r="AS14" s="3220"/>
      <c r="AT14" s="3220"/>
      <c r="AU14" s="3220"/>
      <c r="AV14" s="3220"/>
      <c r="AW14" s="3220"/>
      <c r="AX14" s="3220"/>
      <c r="AY14" s="3220"/>
      <c r="AZ14" s="3220" t="s">
        <v>3528</v>
      </c>
      <c r="BA14" s="3220"/>
      <c r="BB14" s="3220"/>
      <c r="BC14" s="3220"/>
      <c r="BD14" s="3220"/>
      <c r="BE14" s="3220"/>
      <c r="BF14" s="3220"/>
      <c r="BG14" s="3220"/>
      <c r="BH14" s="3220"/>
      <c r="BI14" s="3220"/>
      <c r="BJ14" s="3220"/>
      <c r="BK14" s="3220"/>
      <c r="BL14" s="2786" t="s">
        <v>1726</v>
      </c>
      <c r="BM14" s="2786"/>
      <c r="BN14" s="3219" t="s">
        <v>156</v>
      </c>
      <c r="BO14" s="3219"/>
      <c r="BP14" s="3219"/>
      <c r="BQ14" s="3219"/>
      <c r="BR14" s="3219"/>
      <c r="BS14" s="3219"/>
      <c r="BT14" s="3219"/>
      <c r="BU14" s="3219"/>
      <c r="BV14" s="3219"/>
      <c r="BW14" s="3219"/>
      <c r="BX14" s="2949" t="s">
        <v>150</v>
      </c>
      <c r="BY14" s="2949"/>
      <c r="BZ14" s="2949"/>
      <c r="CA14" s="2949"/>
      <c r="CB14" s="2949"/>
      <c r="CC14" s="2949"/>
      <c r="CD14" s="2949"/>
      <c r="CE14" s="2949"/>
      <c r="CF14" s="2949"/>
      <c r="CG14" s="2949"/>
      <c r="CH14" s="2949"/>
      <c r="CI14" s="2949"/>
      <c r="CJ14" s="2949"/>
      <c r="CK14" s="2949"/>
      <c r="CL14" s="2949"/>
      <c r="CM14" s="2915" t="s">
        <v>155</v>
      </c>
      <c r="CN14" s="2949"/>
      <c r="CO14" s="2949"/>
      <c r="CP14" s="2949"/>
      <c r="CQ14" s="2949"/>
      <c r="CR14" s="2949"/>
      <c r="CS14" s="2949"/>
      <c r="CT14" s="2949"/>
      <c r="CU14" s="2949"/>
      <c r="CV14" s="2941" t="s">
        <v>154</v>
      </c>
      <c r="CW14" s="2941"/>
      <c r="CX14" s="2941"/>
      <c r="CY14" s="2941"/>
      <c r="CZ14" s="2941"/>
      <c r="DA14" s="2941"/>
      <c r="DB14" s="2941"/>
      <c r="DC14" s="2941"/>
      <c r="DD14" s="2941"/>
      <c r="DE14" s="2941"/>
      <c r="DF14" s="2941"/>
      <c r="DG14" s="2941"/>
      <c r="DH14" s="2941"/>
      <c r="DI14" s="2941"/>
      <c r="DJ14" s="2941"/>
      <c r="DK14" s="2941"/>
      <c r="DL14" s="2941"/>
      <c r="DM14" s="2941"/>
      <c r="DN14" s="2941"/>
      <c r="DO14" s="2942"/>
      <c r="DP14"/>
      <c r="DQ14"/>
      <c r="DR14"/>
      <c r="DS14"/>
      <c r="DT14"/>
      <c r="DU14"/>
      <c r="DV14"/>
      <c r="DW14"/>
      <c r="DX14"/>
      <c r="DY14"/>
      <c r="DZ14"/>
      <c r="EA14"/>
      <c r="EB14"/>
      <c r="EC14"/>
      <c r="ED14"/>
      <c r="EE14"/>
      <c r="EF14" s="237"/>
      <c r="EO14" s="121" t="s">
        <v>153</v>
      </c>
      <c r="EP14" s="143" t="s">
        <v>152</v>
      </c>
      <c r="ER14" s="142"/>
      <c r="ES14" s="2768" t="s">
        <v>151</v>
      </c>
      <c r="ET14" s="2923" t="s">
        <v>150</v>
      </c>
      <c r="EU14" s="141"/>
      <c r="EV14" s="2811" t="s">
        <v>149</v>
      </c>
      <c r="EW14" s="2812"/>
      <c r="EX14" s="2812"/>
      <c r="EY14" s="2812"/>
      <c r="EZ14" s="2812"/>
      <c r="FA14" s="2812"/>
      <c r="FB14" s="2813" t="s">
        <v>148</v>
      </c>
      <c r="FC14" s="2814"/>
      <c r="FD14" s="2814"/>
      <c r="FE14" s="2814"/>
      <c r="FF14" s="2814"/>
      <c r="FG14" s="2814"/>
      <c r="FH14" s="3033" t="s">
        <v>147</v>
      </c>
      <c r="FI14" s="3034"/>
      <c r="FJ14" s="3035"/>
      <c r="FK14" s="3033" t="s">
        <v>225</v>
      </c>
      <c r="FL14" s="3034"/>
      <c r="FM14" s="3034"/>
      <c r="FN14" s="3035"/>
      <c r="FO14" s="243"/>
      <c r="FP14" s="2894" t="s">
        <v>271</v>
      </c>
      <c r="FQ14" s="2895"/>
      <c r="FR14" s="2895"/>
      <c r="FS14" s="2895"/>
      <c r="FT14" s="2895"/>
      <c r="FU14" s="2932" t="s">
        <v>270</v>
      </c>
      <c r="FV14" s="2933"/>
      <c r="FW14" s="2933"/>
      <c r="FX14" s="2933"/>
      <c r="FY14" s="2934"/>
      <c r="FZ14" s="2932" t="s">
        <v>269</v>
      </c>
      <c r="GA14" s="2933"/>
      <c r="GB14" s="2933"/>
      <c r="GC14" s="2933"/>
      <c r="GD14" s="2935"/>
      <c r="GE14" s="343"/>
      <c r="GF14" s="343"/>
      <c r="GG14" s="239" t="s">
        <v>3527</v>
      </c>
      <c r="GH14" s="239"/>
      <c r="GI14" s="239"/>
      <c r="GJ14" s="239"/>
      <c r="GK14" s="240"/>
      <c r="GL14" s="495" t="str">
        <f>TRIM(GL16&amp;"　"&amp;GL17&amp;"　"&amp;GL18&amp;"　"&amp;GL19&amp;"　"&amp;GL20&amp;"　"&amp;GL21&amp;"　"&amp;GL22&amp;"　"&amp;GL23&amp;"　"&amp;GL24&amp;"　"&amp;GL25&amp;"　"&amp;GL26)</f>
        <v/>
      </c>
      <c r="GM14" s="404" t="s">
        <v>135</v>
      </c>
      <c r="GN14" s="405" t="s">
        <v>1526</v>
      </c>
      <c r="GO14" s="405" t="s">
        <v>131</v>
      </c>
      <c r="GP14" s="405" t="s">
        <v>1527</v>
      </c>
      <c r="GQ14" s="406" t="s">
        <v>128</v>
      </c>
    </row>
    <row r="15" spans="1:207" s="10" customFormat="1" ht="47.25" customHeight="1" thickBot="1" x14ac:dyDescent="0.2">
      <c r="B15" s="111"/>
      <c r="C15" s="343"/>
      <c r="D15" s="343"/>
      <c r="E15" s="343"/>
      <c r="F15" s="343"/>
      <c r="G15" s="343"/>
      <c r="H15" s="343"/>
      <c r="J15" s="241"/>
      <c r="K15" s="242"/>
      <c r="L15" s="242"/>
      <c r="M15" s="2787"/>
      <c r="N15" s="2787"/>
      <c r="O15" s="2787"/>
      <c r="P15" s="3221"/>
      <c r="Q15" s="3221"/>
      <c r="R15" s="3221"/>
      <c r="S15" s="3221"/>
      <c r="T15" s="3221"/>
      <c r="U15" s="3221"/>
      <c r="V15" s="3221"/>
      <c r="W15" s="3221"/>
      <c r="X15" s="3221"/>
      <c r="Y15" s="3221"/>
      <c r="Z15" s="3221"/>
      <c r="AA15" s="3221"/>
      <c r="AB15" s="3221"/>
      <c r="AC15" s="3221"/>
      <c r="AD15" s="3221"/>
      <c r="AE15" s="3221"/>
      <c r="AF15" s="3221"/>
      <c r="AG15" s="3221"/>
      <c r="AH15" s="3221"/>
      <c r="AI15" s="3221"/>
      <c r="AJ15" s="3221"/>
      <c r="AK15" s="3221"/>
      <c r="AL15" s="3221"/>
      <c r="AM15" s="3221"/>
      <c r="AN15" s="3221"/>
      <c r="AO15" s="3221"/>
      <c r="AP15" s="3221"/>
      <c r="AQ15" s="3221"/>
      <c r="AR15" s="3221"/>
      <c r="AS15" s="3221"/>
      <c r="AT15" s="3221"/>
      <c r="AU15" s="3221"/>
      <c r="AV15" s="3221"/>
      <c r="AW15" s="3221"/>
      <c r="AX15" s="3221"/>
      <c r="AY15" s="3221"/>
      <c r="AZ15" s="3221"/>
      <c r="BA15" s="3221"/>
      <c r="BB15" s="3221"/>
      <c r="BC15" s="3221"/>
      <c r="BD15" s="3221"/>
      <c r="BE15" s="3221"/>
      <c r="BF15" s="3221"/>
      <c r="BG15" s="3221"/>
      <c r="BH15" s="3221"/>
      <c r="BI15" s="3221"/>
      <c r="BJ15" s="3221"/>
      <c r="BK15" s="3221"/>
      <c r="BL15" s="2787"/>
      <c r="BM15" s="2787"/>
      <c r="BN15" s="2975"/>
      <c r="BO15" s="2975"/>
      <c r="BP15" s="2975"/>
      <c r="BQ15" s="2975"/>
      <c r="BR15" s="2975"/>
      <c r="BS15" s="2975"/>
      <c r="BT15" s="2975"/>
      <c r="BU15" s="2975"/>
      <c r="BV15" s="2975"/>
      <c r="BW15" s="2975"/>
      <c r="BX15" s="2975"/>
      <c r="BY15" s="2975"/>
      <c r="BZ15" s="2975"/>
      <c r="CA15" s="2975"/>
      <c r="CB15" s="2975"/>
      <c r="CC15" s="2975"/>
      <c r="CD15" s="2975"/>
      <c r="CE15" s="2975"/>
      <c r="CF15" s="2975"/>
      <c r="CG15" s="2975"/>
      <c r="CH15" s="2975"/>
      <c r="CI15" s="2975"/>
      <c r="CJ15" s="2975"/>
      <c r="CK15" s="2975"/>
      <c r="CL15" s="2975"/>
      <c r="CM15" s="2787" t="s">
        <v>146</v>
      </c>
      <c r="CN15" s="2787"/>
      <c r="CO15" s="2787"/>
      <c r="CP15" s="2787" t="s">
        <v>81</v>
      </c>
      <c r="CQ15" s="2787"/>
      <c r="CR15" s="2787"/>
      <c r="CS15" s="2787" t="s">
        <v>145</v>
      </c>
      <c r="CT15" s="2975"/>
      <c r="CU15" s="2975"/>
      <c r="CV15" s="2943"/>
      <c r="CW15" s="2943"/>
      <c r="CX15" s="2943"/>
      <c r="CY15" s="2943"/>
      <c r="CZ15" s="2943"/>
      <c r="DA15" s="2943"/>
      <c r="DB15" s="2943"/>
      <c r="DC15" s="2943"/>
      <c r="DD15" s="2943"/>
      <c r="DE15" s="2943"/>
      <c r="DF15" s="2943"/>
      <c r="DG15" s="2943"/>
      <c r="DH15" s="2943"/>
      <c r="DI15" s="2943"/>
      <c r="DJ15" s="2943"/>
      <c r="DK15" s="2943"/>
      <c r="DL15" s="2943"/>
      <c r="DM15" s="2943"/>
      <c r="DN15" s="2943"/>
      <c r="DO15" s="2944"/>
      <c r="DP15"/>
      <c r="DQ15"/>
      <c r="DR15"/>
      <c r="DS15"/>
      <c r="DT15"/>
      <c r="DU15"/>
      <c r="DV15"/>
      <c r="DW15"/>
      <c r="DX15"/>
      <c r="DY15"/>
      <c r="DZ15"/>
      <c r="EA15"/>
      <c r="EB15"/>
      <c r="EC15"/>
      <c r="ED15"/>
      <c r="EE15"/>
      <c r="EF15" s="237"/>
      <c r="EG15" s="131" t="s">
        <v>144</v>
      </c>
      <c r="EH15" s="131" t="s">
        <v>143</v>
      </c>
      <c r="EI15" s="131" t="s">
        <v>142</v>
      </c>
      <c r="EJ15" s="131" t="s">
        <v>141</v>
      </c>
      <c r="EK15" s="140" t="s">
        <v>140</v>
      </c>
      <c r="EL15" s="131" t="s">
        <v>139</v>
      </c>
      <c r="EM15" s="159" t="s">
        <v>138</v>
      </c>
      <c r="EN15" s="130" t="s">
        <v>137</v>
      </c>
      <c r="EO15" s="237"/>
      <c r="EP15" s="237"/>
      <c r="EQ15" s="108" t="s">
        <v>136</v>
      </c>
      <c r="ER15" s="138"/>
      <c r="ES15" s="2922"/>
      <c r="ET15" s="2924"/>
      <c r="EU15" s="137"/>
      <c r="EV15" s="136" t="s">
        <v>135</v>
      </c>
      <c r="EW15" s="134" t="s">
        <v>134</v>
      </c>
      <c r="EX15" s="134" t="s">
        <v>131</v>
      </c>
      <c r="EY15" s="133" t="s">
        <v>130</v>
      </c>
      <c r="EZ15" s="133" t="s">
        <v>129</v>
      </c>
      <c r="FA15" s="132" t="s">
        <v>128</v>
      </c>
      <c r="FB15" s="135" t="s">
        <v>133</v>
      </c>
      <c r="FC15" s="133" t="s">
        <v>132</v>
      </c>
      <c r="FD15" s="134" t="s">
        <v>131</v>
      </c>
      <c r="FE15" s="133" t="s">
        <v>130</v>
      </c>
      <c r="FF15" s="133" t="s">
        <v>129</v>
      </c>
      <c r="FG15" s="132" t="s">
        <v>128</v>
      </c>
      <c r="FH15" s="130" t="s">
        <v>127</v>
      </c>
      <c r="FI15" s="130" t="s">
        <v>126</v>
      </c>
      <c r="FJ15" s="162" t="s">
        <v>125</v>
      </c>
      <c r="FK15" s="244"/>
      <c r="FL15" s="130" t="s">
        <v>127</v>
      </c>
      <c r="FM15" s="130" t="s">
        <v>126</v>
      </c>
      <c r="FN15" s="161" t="s">
        <v>125</v>
      </c>
      <c r="FO15" s="160"/>
      <c r="FP15" s="245"/>
      <c r="FQ15" s="179" t="s">
        <v>144</v>
      </c>
      <c r="FR15" s="179" t="s">
        <v>143</v>
      </c>
      <c r="FS15" s="179" t="s">
        <v>142</v>
      </c>
      <c r="FT15" s="178" t="s">
        <v>141</v>
      </c>
      <c r="FU15" s="176" t="s">
        <v>268</v>
      </c>
      <c r="FV15" s="175" t="s">
        <v>129</v>
      </c>
      <c r="FW15" s="175" t="s">
        <v>1797</v>
      </c>
      <c r="FX15" s="175" t="s">
        <v>266</v>
      </c>
      <c r="FY15" s="177" t="s">
        <v>265</v>
      </c>
      <c r="FZ15" s="176" t="s">
        <v>268</v>
      </c>
      <c r="GA15" s="175" t="s">
        <v>129</v>
      </c>
      <c r="GB15" s="175" t="s">
        <v>267</v>
      </c>
      <c r="GC15" s="175" t="s">
        <v>266</v>
      </c>
      <c r="GD15" s="174" t="s">
        <v>265</v>
      </c>
      <c r="GE15" s="343"/>
      <c r="GF15" s="246"/>
      <c r="GG15" s="239"/>
      <c r="GH15" s="239"/>
      <c r="GI15" s="239"/>
      <c r="GJ15" s="239"/>
      <c r="GK15" s="240"/>
      <c r="GL15" s="594" t="s">
        <v>151</v>
      </c>
      <c r="GM15" s="649"/>
      <c r="GN15" s="650"/>
      <c r="GO15" s="409"/>
      <c r="GP15" s="650"/>
      <c r="GQ15" s="651"/>
      <c r="GS15" s="411">
        <f>IF(AZ15="△既存不適格",BN15&amp;"(既存不適格)",BN15)</f>
        <v>0</v>
      </c>
      <c r="GT15" s="398"/>
      <c r="GU15" s="398"/>
      <c r="GV15" s="412"/>
      <c r="GW15" s="10" t="s">
        <v>4016</v>
      </c>
    </row>
    <row r="16" spans="1:207" s="10" customFormat="1" ht="35.1" customHeight="1" x14ac:dyDescent="0.15">
      <c r="B16" s="111"/>
      <c r="C16" s="343"/>
      <c r="D16" s="343"/>
      <c r="E16" s="343"/>
      <c r="F16" s="343"/>
      <c r="G16" s="343"/>
      <c r="H16" s="343"/>
      <c r="J16" s="238"/>
      <c r="K16" s="242"/>
      <c r="L16" s="242"/>
      <c r="M16" s="3152" t="s">
        <v>1489</v>
      </c>
      <c r="N16" s="3152"/>
      <c r="O16" s="3152"/>
      <c r="P16" s="2796" t="s">
        <v>1309</v>
      </c>
      <c r="Q16" s="2796"/>
      <c r="R16" s="2796"/>
      <c r="S16" s="2796"/>
      <c r="T16" s="2796"/>
      <c r="U16" s="2796"/>
      <c r="V16" s="2796"/>
      <c r="W16" s="2796"/>
      <c r="X16" s="2796"/>
      <c r="Y16" s="2796"/>
      <c r="Z16" s="2796"/>
      <c r="AA16" s="3236" t="s">
        <v>1310</v>
      </c>
      <c r="AB16" s="3236"/>
      <c r="AC16" s="3236"/>
      <c r="AD16" s="3236"/>
      <c r="AE16" s="3236"/>
      <c r="AF16" s="3236"/>
      <c r="AG16" s="3236"/>
      <c r="AH16" s="3236"/>
      <c r="AI16" s="3236"/>
      <c r="AJ16" s="3236"/>
      <c r="AK16" s="3236"/>
      <c r="AL16" s="3236"/>
      <c r="AM16" s="3236"/>
      <c r="AN16" s="3236"/>
      <c r="AO16" s="3236"/>
      <c r="AP16" s="3236"/>
      <c r="AQ16" s="3236"/>
      <c r="AR16" s="3236"/>
      <c r="AS16" s="3236"/>
      <c r="AT16" s="3236"/>
      <c r="AU16" s="3236"/>
      <c r="AV16" s="3236"/>
      <c r="AW16" s="3236"/>
      <c r="AX16" s="3236"/>
      <c r="AY16" s="3237"/>
      <c r="AZ16" s="2953"/>
      <c r="BA16" s="2953"/>
      <c r="BB16" s="2953"/>
      <c r="BC16" s="2953"/>
      <c r="BD16" s="2953"/>
      <c r="BE16" s="2953"/>
      <c r="BF16" s="2953"/>
      <c r="BG16" s="2953"/>
      <c r="BH16" s="2953"/>
      <c r="BI16" s="2953"/>
      <c r="BJ16" s="2953"/>
      <c r="BK16" s="2953"/>
      <c r="BL16" s="2819"/>
      <c r="BM16" s="2819"/>
      <c r="BN16" s="3238"/>
      <c r="BO16" s="3238"/>
      <c r="BP16" s="3238"/>
      <c r="BQ16" s="3238"/>
      <c r="BR16" s="3238"/>
      <c r="BS16" s="3238"/>
      <c r="BT16" s="3238"/>
      <c r="BU16" s="3238"/>
      <c r="BV16" s="3238"/>
      <c r="BW16" s="3238"/>
      <c r="BX16" s="3238"/>
      <c r="BY16" s="3238"/>
      <c r="BZ16" s="3238"/>
      <c r="CA16" s="3238"/>
      <c r="CB16" s="3238"/>
      <c r="CC16" s="3238"/>
      <c r="CD16" s="3238"/>
      <c r="CE16" s="3238"/>
      <c r="CF16" s="3238"/>
      <c r="CG16" s="3238"/>
      <c r="CH16" s="3238"/>
      <c r="CI16" s="3238"/>
      <c r="CJ16" s="3238"/>
      <c r="CK16" s="3238"/>
      <c r="CL16" s="3238"/>
      <c r="CM16" s="3046"/>
      <c r="CN16" s="3046"/>
      <c r="CO16" s="3046"/>
      <c r="CP16" s="3046"/>
      <c r="CQ16" s="3046"/>
      <c r="CR16" s="3046"/>
      <c r="CS16" s="3032"/>
      <c r="CT16" s="2953"/>
      <c r="CU16" s="2953"/>
      <c r="CV16" s="2969"/>
      <c r="CW16" s="2970"/>
      <c r="CX16" s="2970"/>
      <c r="CY16" s="2970"/>
      <c r="CZ16" s="2970"/>
      <c r="DA16" s="2970"/>
      <c r="DB16" s="2970"/>
      <c r="DC16" s="2970"/>
      <c r="DD16" s="2970"/>
      <c r="DE16" s="2970"/>
      <c r="DF16" s="2970"/>
      <c r="DG16" s="2970"/>
      <c r="DH16" s="2970"/>
      <c r="DI16" s="2970"/>
      <c r="DJ16" s="2970"/>
      <c r="DK16" s="2970"/>
      <c r="DL16" s="2970"/>
      <c r="DM16" s="2970"/>
      <c r="DN16" s="2970"/>
      <c r="DO16" s="2971"/>
      <c r="DP16"/>
      <c r="DQ16"/>
      <c r="DR16"/>
      <c r="DS16"/>
      <c r="DT16"/>
      <c r="DU16"/>
      <c r="DV16"/>
      <c r="DW16"/>
      <c r="DX16"/>
      <c r="DY16"/>
      <c r="DZ16"/>
      <c r="EA16"/>
      <c r="EB16"/>
      <c r="EC16"/>
      <c r="ED16"/>
      <c r="EE16"/>
      <c r="EF16" s="237"/>
      <c r="EG16" s="131">
        <f t="shared" ref="EG16:EG26" si="0">COUNTIFS(AZ16,"ー対象外")</f>
        <v>0</v>
      </c>
      <c r="EH16" s="131">
        <f t="shared" ref="EH16:EH26" si="1">COUNTIFS(AZ16,"○指摘なし")</f>
        <v>0</v>
      </c>
      <c r="EI16" s="131">
        <f t="shared" ref="EI16:EI26" si="2">COUNTIFS(AZ16,"×要是正（既存不適格以外）")</f>
        <v>0</v>
      </c>
      <c r="EJ16" s="131">
        <f t="shared" ref="EJ16:EJ26" si="3">COUNTIFS(AZ16,"△既存不適格")</f>
        <v>0</v>
      </c>
      <c r="EK16" s="247" t="s">
        <v>246</v>
      </c>
      <c r="EL16" s="131" t="str">
        <f>IF($AA16="",P16,AA16)</f>
        <v>配管の取付けの状況</v>
      </c>
      <c r="EM16" s="130">
        <f t="shared" ref="EM16:EM26" si="4">COUNTA(CM16:CR16)</f>
        <v>0</v>
      </c>
      <c r="EN16" s="129" t="str">
        <f t="shared" ref="EN16:EN26" si="5">IF(AZ16="×要是正（既存不適格以外）","要是正","")&amp;IF(AZ16="△既存不適格","既存不適格","")</f>
        <v/>
      </c>
      <c r="EO16" s="121" t="str">
        <f>IF($EN16="要是正",MAX($EO$14:EO15)+1,"")</f>
        <v/>
      </c>
      <c r="EP16" s="121" t="str">
        <f>IF($EN16="要是正",MAX($EP$14:EP15)+1,"")</f>
        <v/>
      </c>
      <c r="EQ16" s="128" t="str">
        <f t="shared" ref="EQ16:EQ26" si="6">IF(OR(AZ16="×要是正（既存不適格以外）",AZ16="△既存不適格"),EK16,"")</f>
        <v/>
      </c>
      <c r="ER16" s="127" t="str">
        <f t="shared" ref="ER16:ER26" si="7">IF(OR($EN16="要是正",$EN16="既存不適格"),$EL16,"")</f>
        <v/>
      </c>
      <c r="ES16" s="122" t="str">
        <f t="shared" ref="ES16:ES26" si="8">IF($EN16="要是正",IF(BN16="","",BN16),"")</f>
        <v/>
      </c>
      <c r="ET16" s="157" t="str">
        <f t="shared" ref="ET16:ET26" si="9">IF($EN16="要是正",IF(BX16="","",BX16),"")</f>
        <v/>
      </c>
      <c r="EU16" s="156" t="str">
        <f>IF(CS16="未定","未定",IF(GN16="0","",IF(CS16="予定",TEXT(GN16,"([$-ja-JP]ge.m);@"),IF(CS16="改善済",TEXT(GN16,"[$-ja-JP]ge.m;@"),TEXT(EW16,"[$-ja-JP]ge.m;@")))))</f>
        <v/>
      </c>
      <c r="EV16" s="125" t="str">
        <f>IF(OR(EN16="要是正",EN16="既存不適格"),IF(OR(EM16&lt;2,CS16&lt;&gt;"予定"),"","令和"&amp;CM16&amp;"年"&amp;CP16&amp;"月1日"),"")</f>
        <v/>
      </c>
      <c r="EW16" s="123" t="str">
        <f>IF(EV16="","0",DATEVALUE(EV16))</f>
        <v>0</v>
      </c>
      <c r="EX16" s="124" t="str">
        <f>IF(EN16="要是正",IF(AND(CS16="予定",EM16=2),1,IF(EN16="改善済",2,"")),"")</f>
        <v/>
      </c>
      <c r="EY16" s="123" t="str">
        <f>IF(EX16=1,EW16,"0")</f>
        <v>0</v>
      </c>
      <c r="EZ16" s="123" t="str">
        <f>IF(EX16=2,EW16,"0")</f>
        <v>0</v>
      </c>
      <c r="FA16" s="122" t="str">
        <f>IF(AND(EN16="要是正",AND(EM16=0,CS16="未定")),CS16,"")</f>
        <v/>
      </c>
      <c r="FB16" s="125" t="str">
        <f>IF(EN16="既存不適格",IF(OR(EM16&lt;2,CS16&lt;&gt;"予定"),"","令和"&amp;CM16&amp;"年"&amp;CP16&amp;"月1日"),"")</f>
        <v/>
      </c>
      <c r="FC16" s="123" t="str">
        <f>IF(FB16="","0",DATEVALUE(FB16))</f>
        <v>0</v>
      </c>
      <c r="FD16" s="124" t="str">
        <f>IF(EN16="既存不適格",IF(AND(CS16="予定",EM16=2),1,IF(CS16="改善済",2,"")),"")</f>
        <v/>
      </c>
      <c r="FE16" s="123" t="str">
        <f>IF(FD16=1,FC16,"0")</f>
        <v>0</v>
      </c>
      <c r="FF16" s="123" t="str">
        <f>IF(FD16=2,FC16,"0")</f>
        <v>0</v>
      </c>
      <c r="FG16" s="122" t="str">
        <f>IF(AND(EN16="既存不適格",AND(EM16=0,CS16="未定")),CS16,"")</f>
        <v/>
      </c>
      <c r="FH16" s="614"/>
      <c r="FI16" s="614"/>
      <c r="FJ16" s="614"/>
      <c r="FK16" s="172">
        <v>1</v>
      </c>
      <c r="FL16" s="130" t="s">
        <v>185</v>
      </c>
      <c r="FM16" s="130" t="s">
        <v>245</v>
      </c>
      <c r="FN16" s="161" t="s">
        <v>244</v>
      </c>
      <c r="FP16" s="171">
        <v>1</v>
      </c>
      <c r="FQ16" s="130" t="str">
        <f>EG13</f>
        <v/>
      </c>
      <c r="FR16" s="130" t="str">
        <f>EH13</f>
        <v/>
      </c>
      <c r="FS16" s="130" t="str">
        <f>EI13</f>
        <v/>
      </c>
      <c r="FT16" s="130" t="str">
        <f>EJ13</f>
        <v/>
      </c>
      <c r="FU16" s="173" t="str">
        <f>EY27</f>
        <v>0</v>
      </c>
      <c r="FV16" s="170" t="s">
        <v>1614</v>
      </c>
      <c r="FW16" s="839" t="str">
        <f>FA$13</f>
        <v/>
      </c>
      <c r="FX16" s="170" t="s">
        <v>1615</v>
      </c>
      <c r="FY16" s="170" t="s">
        <v>1615</v>
      </c>
      <c r="FZ16" s="173" t="str">
        <f>FE27</f>
        <v>0</v>
      </c>
      <c r="GA16" s="170" t="s">
        <v>1614</v>
      </c>
      <c r="GB16" s="839" t="str">
        <f>FG$13</f>
        <v/>
      </c>
      <c r="GC16" s="170" t="s">
        <v>1615</v>
      </c>
      <c r="GD16" s="170" t="s">
        <v>1615</v>
      </c>
      <c r="GE16" s="343"/>
      <c r="GF16" s="342"/>
      <c r="GG16" s="239" t="str">
        <f>IF($AZ16="○指摘なし","○",IF($AZ16="―対象外","―",""))</f>
        <v/>
      </c>
      <c r="GH16" s="239" t="str">
        <f t="shared" ref="GH16:GH28" si="10">IF(OR($AZ16="×要是正（既存不適格以外）",$AZ16="△既存不適格"),"○","")</f>
        <v/>
      </c>
      <c r="GI16" s="239" t="str">
        <f t="shared" ref="GI16:GI28" si="11">IF($AZ16="△既存不適格","○","")</f>
        <v/>
      </c>
      <c r="GJ16" s="239">
        <f t="shared" ref="GJ16:GJ26" si="12">BL16</f>
        <v>0</v>
      </c>
      <c r="GK16" s="240" t="str">
        <f t="shared" ref="GK16:GK26" si="13">IF($AZ16="―対象外","○","")</f>
        <v/>
      </c>
      <c r="GL16" s="10" t="str">
        <f>IF(EN16="要是正",IF(BN16="","",EQ16&amp;" "&amp;GW16&amp;" "&amp;BN16&amp;CHAR(10)),"")</f>
        <v/>
      </c>
      <c r="GM16" s="407" t="str">
        <f>IF(NOT(OR(CS16="未定",CS16="")),"令和"&amp;CM16&amp;"年"&amp;CP16&amp;"月1日","")</f>
        <v/>
      </c>
      <c r="GN16" s="408" t="str">
        <f>IF(GM16="","0",DATEVALUE(GM16))</f>
        <v>0</v>
      </c>
      <c r="GO16" s="409" t="str">
        <f>IF(OR(CS16="予定",CS16="改善済"),1,"")</f>
        <v/>
      </c>
      <c r="GP16" s="408" t="str">
        <f>IF(GO16=1,GN16,"0")</f>
        <v>0</v>
      </c>
      <c r="GQ16" s="410" t="str">
        <f>IF(AND(EP16="要是正",AND(EO16=0,CS16="未定")),CS16,"")</f>
        <v/>
      </c>
      <c r="GS16" s="411">
        <f t="shared" ref="GS16:GS79" si="14">IF(AZ16="△既存不適格",BN16&amp;"(既存不適格)",BN16)</f>
        <v>0</v>
      </c>
      <c r="GT16" s="27"/>
      <c r="GU16" s="27"/>
      <c r="GV16" s="413"/>
      <c r="GW16" s="10" t="str">
        <f>$P$16</f>
        <v>飲料用配管及び排水配管(隠蔽部分及び埋設部分を除く。)</v>
      </c>
    </row>
    <row r="17" spans="2:205" s="10" customFormat="1" ht="35.1" customHeight="1" x14ac:dyDescent="0.15">
      <c r="B17" s="111"/>
      <c r="C17" s="343"/>
      <c r="D17" s="343"/>
      <c r="E17" s="343"/>
      <c r="F17" s="343"/>
      <c r="G17" s="343"/>
      <c r="H17" s="343"/>
      <c r="J17" s="238"/>
      <c r="K17" s="242"/>
      <c r="L17" s="242"/>
      <c r="M17" s="3152" t="s">
        <v>242</v>
      </c>
      <c r="N17" s="3152"/>
      <c r="O17" s="3152"/>
      <c r="P17" s="2799"/>
      <c r="Q17" s="2799"/>
      <c r="R17" s="2799"/>
      <c r="S17" s="2799"/>
      <c r="T17" s="2799"/>
      <c r="U17" s="2799"/>
      <c r="V17" s="2799"/>
      <c r="W17" s="2799"/>
      <c r="X17" s="2799"/>
      <c r="Y17" s="2799"/>
      <c r="Z17" s="2799"/>
      <c r="AA17" s="3223" t="s">
        <v>1311</v>
      </c>
      <c r="AB17" s="3223"/>
      <c r="AC17" s="3223"/>
      <c r="AD17" s="3223"/>
      <c r="AE17" s="3223"/>
      <c r="AF17" s="3223"/>
      <c r="AG17" s="3223"/>
      <c r="AH17" s="3223"/>
      <c r="AI17" s="3223"/>
      <c r="AJ17" s="3223"/>
      <c r="AK17" s="3223"/>
      <c r="AL17" s="3223"/>
      <c r="AM17" s="3223"/>
      <c r="AN17" s="3223"/>
      <c r="AO17" s="3223"/>
      <c r="AP17" s="3223"/>
      <c r="AQ17" s="3223"/>
      <c r="AR17" s="3223"/>
      <c r="AS17" s="3223"/>
      <c r="AT17" s="3223"/>
      <c r="AU17" s="3223"/>
      <c r="AV17" s="3223"/>
      <c r="AW17" s="3223"/>
      <c r="AX17" s="3223"/>
      <c r="AY17" s="3224"/>
      <c r="AZ17" s="3074"/>
      <c r="BA17" s="3074"/>
      <c r="BB17" s="3074"/>
      <c r="BC17" s="3074"/>
      <c r="BD17" s="3074"/>
      <c r="BE17" s="3074"/>
      <c r="BF17" s="3074"/>
      <c r="BG17" s="3074"/>
      <c r="BH17" s="3074"/>
      <c r="BI17" s="3074"/>
      <c r="BJ17" s="3074"/>
      <c r="BK17" s="3074"/>
      <c r="BL17" s="2954"/>
      <c r="BM17" s="2954"/>
      <c r="BN17" s="3235"/>
      <c r="BO17" s="3235"/>
      <c r="BP17" s="3235"/>
      <c r="BQ17" s="3235"/>
      <c r="BR17" s="3235"/>
      <c r="BS17" s="3235"/>
      <c r="BT17" s="3235"/>
      <c r="BU17" s="3235"/>
      <c r="BV17" s="3235"/>
      <c r="BW17" s="3235"/>
      <c r="BX17" s="3235"/>
      <c r="BY17" s="3235"/>
      <c r="BZ17" s="3235"/>
      <c r="CA17" s="3235"/>
      <c r="CB17" s="3235"/>
      <c r="CC17" s="3235"/>
      <c r="CD17" s="3235"/>
      <c r="CE17" s="3235"/>
      <c r="CF17" s="3235"/>
      <c r="CG17" s="3235"/>
      <c r="CH17" s="3235"/>
      <c r="CI17" s="3235"/>
      <c r="CJ17" s="3235"/>
      <c r="CK17" s="3235"/>
      <c r="CL17" s="3235"/>
      <c r="CM17" s="3076"/>
      <c r="CN17" s="3076"/>
      <c r="CO17" s="3076"/>
      <c r="CP17" s="3076"/>
      <c r="CQ17" s="3076"/>
      <c r="CR17" s="3076"/>
      <c r="CS17" s="3077"/>
      <c r="CT17" s="3074"/>
      <c r="CU17" s="3074"/>
      <c r="CV17" s="2969"/>
      <c r="CW17" s="2970"/>
      <c r="CX17" s="2970"/>
      <c r="CY17" s="2970"/>
      <c r="CZ17" s="2970"/>
      <c r="DA17" s="2970"/>
      <c r="DB17" s="2970"/>
      <c r="DC17" s="2970"/>
      <c r="DD17" s="2970"/>
      <c r="DE17" s="2970"/>
      <c r="DF17" s="2970"/>
      <c r="DG17" s="2970"/>
      <c r="DH17" s="2970"/>
      <c r="DI17" s="2970"/>
      <c r="DJ17" s="2970"/>
      <c r="DK17" s="2970"/>
      <c r="DL17" s="2970"/>
      <c r="DM17" s="2970"/>
      <c r="DN17" s="2970"/>
      <c r="DO17" s="2971"/>
      <c r="DP17"/>
      <c r="DQ17"/>
      <c r="DR17"/>
      <c r="DS17"/>
      <c r="DT17"/>
      <c r="DU17"/>
      <c r="DV17"/>
      <c r="DW17"/>
      <c r="DX17"/>
      <c r="DY17"/>
      <c r="DZ17"/>
      <c r="EA17"/>
      <c r="EB17"/>
      <c r="EC17"/>
      <c r="ED17"/>
      <c r="EE17"/>
      <c r="EF17" s="237"/>
      <c r="EG17" s="131">
        <f t="shared" si="0"/>
        <v>0</v>
      </c>
      <c r="EH17" s="131">
        <f t="shared" si="1"/>
        <v>0</v>
      </c>
      <c r="EI17" s="131">
        <f t="shared" si="2"/>
        <v>0</v>
      </c>
      <c r="EJ17" s="131">
        <f t="shared" si="3"/>
        <v>0</v>
      </c>
      <c r="EK17" s="247" t="s">
        <v>242</v>
      </c>
      <c r="EL17" s="131" t="str">
        <f t="shared" ref="EL17:EL26" si="15">IF($AA17="",P17,AA17)</f>
        <v xml:space="preserve">配管の腐食及び漏水の状況 </v>
      </c>
      <c r="EM17" s="130">
        <f t="shared" si="4"/>
        <v>0</v>
      </c>
      <c r="EN17" s="129" t="str">
        <f t="shared" si="5"/>
        <v/>
      </c>
      <c r="EO17" s="121" t="str">
        <f>IF($EN17="要是正",MAX($EO$14:EO16)+1,"")</f>
        <v/>
      </c>
      <c r="EP17" s="121" t="str">
        <f>IF($EN17="要是正",MAX($EP$14:EP16)+1,"")</f>
        <v/>
      </c>
      <c r="EQ17" s="128" t="str">
        <f t="shared" si="6"/>
        <v/>
      </c>
      <c r="ER17" s="127" t="str">
        <f t="shared" si="7"/>
        <v/>
      </c>
      <c r="ES17" s="122" t="str">
        <f t="shared" si="8"/>
        <v/>
      </c>
      <c r="ET17" s="157" t="str">
        <f t="shared" si="9"/>
        <v/>
      </c>
      <c r="EU17" s="156" t="str">
        <f t="shared" ref="EU17:EU26" si="16">IF(CS17="未定","未定",IF(GN17="0","",IF(CS17="予定",TEXT(GN17,"([$-ja-JP]ge.m);@"),IF(CS17="改善済",TEXT(GN17,"[$-ja-JP]ge.m;@"),TEXT(EW17,"[$-ja-JP]ge.m;@")))))</f>
        <v/>
      </c>
      <c r="EV17" s="125" t="str">
        <f t="shared" ref="EV17:EV26" si="17">IF(OR(EN17="要是正",EN17="既存不適格"),IF(OR(EM17&lt;2,CS17&lt;&gt;"予定"),"","令和"&amp;CM17&amp;"年"&amp;CP17&amp;"月1日"),"")</f>
        <v/>
      </c>
      <c r="EW17" s="123" t="str">
        <f t="shared" ref="EW17:EW26" si="18">IF(EV17="","0",DATEVALUE(EV17))</f>
        <v>0</v>
      </c>
      <c r="EX17" s="124" t="str">
        <f t="shared" ref="EX17:EX26" si="19">IF(EN17="要是正",IF(AND(CS17="予定",EM17=2),1,IF(EN17="改善済",2,"")),"")</f>
        <v/>
      </c>
      <c r="EY17" s="123" t="str">
        <f t="shared" ref="EY17:EY26" si="20">IF(EX17=1,EW17,"0")</f>
        <v>0</v>
      </c>
      <c r="EZ17" s="123" t="str">
        <f t="shared" ref="EZ17:EZ26" si="21">IF(EX17=2,EW17,"0")</f>
        <v>0</v>
      </c>
      <c r="FA17" s="122" t="str">
        <f t="shared" ref="FA17:FA26" si="22">IF(AND(EN17="要是正",AND(EM17=0,CS17="未定")),CS17,"")</f>
        <v/>
      </c>
      <c r="FB17" s="125" t="str">
        <f t="shared" ref="FB17:FB26" si="23">IF(EN17="既存不適格",IF(OR(EM17&lt;2,CS17&lt;&gt;"予定"),"","令和"&amp;CM17&amp;"年"&amp;CP17&amp;"月1日"),"")</f>
        <v/>
      </c>
      <c r="FC17" s="123" t="str">
        <f t="shared" ref="FC17:FC26" si="24">IF(FB17="","0",DATEVALUE(FB17))</f>
        <v>0</v>
      </c>
      <c r="FD17" s="124" t="str">
        <f t="shared" ref="FD17:FD26" si="25">IF(EN17="既存不適格",IF(AND(CS17="予定",EM17=2),1,IF(CS17="改善済",2,"")),"")</f>
        <v/>
      </c>
      <c r="FE17" s="123" t="str">
        <f t="shared" ref="FE17:FE26" si="26">IF(FD17=1,FC17,"0")</f>
        <v>0</v>
      </c>
      <c r="FF17" s="123" t="str">
        <f t="shared" ref="FF17:FF26" si="27">IF(FD17=2,FC17,"0")</f>
        <v>0</v>
      </c>
      <c r="FG17" s="122" t="str">
        <f t="shared" ref="FG17:FG26" si="28">IF(AND(EN17="既存不適格",AND(EM17=0,CS17="未定")),CS17,"")</f>
        <v/>
      </c>
      <c r="FH17" s="614"/>
      <c r="FI17" s="614"/>
      <c r="FJ17" s="614"/>
      <c r="FK17" s="172">
        <v>2</v>
      </c>
      <c r="FL17" s="130" t="s">
        <v>185</v>
      </c>
      <c r="FM17" s="130" t="s">
        <v>213</v>
      </c>
      <c r="FN17" s="130" t="s">
        <v>212</v>
      </c>
      <c r="FP17" s="171">
        <v>2</v>
      </c>
      <c r="FQ17" s="130" t="str">
        <f>EG28</f>
        <v/>
      </c>
      <c r="FR17" s="130" t="str">
        <f>EH28</f>
        <v/>
      </c>
      <c r="FS17" s="130" t="str">
        <f>EI28</f>
        <v/>
      </c>
      <c r="FT17" s="130" t="str">
        <f>EJ28</f>
        <v/>
      </c>
      <c r="FU17" s="173" t="str">
        <f>EY42</f>
        <v>0</v>
      </c>
      <c r="FV17" s="170" t="s">
        <v>1614</v>
      </c>
      <c r="FW17" s="839" t="str">
        <f>FA$28</f>
        <v/>
      </c>
      <c r="FX17" s="170" t="s">
        <v>1615</v>
      </c>
      <c r="FY17" s="170" t="s">
        <v>1615</v>
      </c>
      <c r="FZ17" s="173" t="str">
        <f>FE42</f>
        <v>0</v>
      </c>
      <c r="GA17" s="170" t="s">
        <v>1614</v>
      </c>
      <c r="GB17" s="839" t="str">
        <f>FG$28</f>
        <v/>
      </c>
      <c r="GC17" s="170" t="s">
        <v>1615</v>
      </c>
      <c r="GD17" s="170" t="s">
        <v>1615</v>
      </c>
      <c r="GG17" s="239" t="str">
        <f t="shared" ref="GG17:GG66" si="29">IF($AZ17="○指摘なし","○",IF($AZ17="―対象外","―",""))</f>
        <v/>
      </c>
      <c r="GH17" s="239" t="str">
        <f t="shared" si="10"/>
        <v/>
      </c>
      <c r="GI17" s="239" t="str">
        <f t="shared" si="11"/>
        <v/>
      </c>
      <c r="GJ17" s="239">
        <f t="shared" si="12"/>
        <v>0</v>
      </c>
      <c r="GK17" s="248" t="str">
        <f t="shared" si="13"/>
        <v/>
      </c>
      <c r="GL17" s="10" t="str">
        <f t="shared" ref="GL17:GL26" si="30">IF(EN17="要是正",IF(BN17="","",EQ17&amp;" "&amp;GW17&amp;" "&amp;BN17&amp;CHAR(10)),"")</f>
        <v/>
      </c>
      <c r="GM17" s="407" t="str">
        <f t="shared" ref="GM17:GM26" si="31">IF(NOT(OR(CS17="未定",CS17="")),"令和"&amp;CM17&amp;"年"&amp;CP17&amp;"月1日","")</f>
        <v/>
      </c>
      <c r="GN17" s="408" t="str">
        <f t="shared" ref="GN17:GN26" si="32">IF(GM17="","0",DATEVALUE(GM17))</f>
        <v>0</v>
      </c>
      <c r="GO17" s="409" t="str">
        <f t="shared" ref="GO17:GO26" si="33">IF(OR(CS17="予定",CS17="改善済"),1,"")</f>
        <v/>
      </c>
      <c r="GP17" s="408" t="str">
        <f t="shared" ref="GP17:GP26" si="34">IF(GO17=1,GN17,"0")</f>
        <v>0</v>
      </c>
      <c r="GQ17" s="410" t="str">
        <f t="shared" ref="GQ17:GQ26" si="35">IF(AND(EP17="要是正",AND(EO17=0,CS17="未定")),CS17,"")</f>
        <v/>
      </c>
      <c r="GS17" s="411">
        <f t="shared" si="14"/>
        <v>0</v>
      </c>
      <c r="GT17" s="27"/>
      <c r="GU17" s="27"/>
      <c r="GV17" s="413"/>
      <c r="GW17" s="10" t="str">
        <f t="shared" ref="GW17:GW26" si="36">$P$16</f>
        <v>飲料用配管及び排水配管(隠蔽部分及び埋設部分を除く。)</v>
      </c>
    </row>
    <row r="18" spans="2:205" s="10" customFormat="1" ht="35.1" customHeight="1" x14ac:dyDescent="0.15">
      <c r="B18" s="111"/>
      <c r="C18" s="343"/>
      <c r="D18" s="343"/>
      <c r="E18" s="343"/>
      <c r="F18" s="343"/>
      <c r="G18" s="343"/>
      <c r="H18" s="343"/>
      <c r="J18" s="238"/>
      <c r="K18" s="242"/>
      <c r="L18" s="242"/>
      <c r="M18" s="3152" t="s">
        <v>238</v>
      </c>
      <c r="N18" s="3152"/>
      <c r="O18" s="3152"/>
      <c r="P18" s="2799"/>
      <c r="Q18" s="2799"/>
      <c r="R18" s="2799"/>
      <c r="S18" s="2799"/>
      <c r="T18" s="2799"/>
      <c r="U18" s="2799"/>
      <c r="V18" s="2799"/>
      <c r="W18" s="2799"/>
      <c r="X18" s="2799"/>
      <c r="Y18" s="2799"/>
      <c r="Z18" s="2799"/>
      <c r="AA18" s="3223" t="s">
        <v>1312</v>
      </c>
      <c r="AB18" s="3223"/>
      <c r="AC18" s="3223"/>
      <c r="AD18" s="3223"/>
      <c r="AE18" s="3223"/>
      <c r="AF18" s="3223"/>
      <c r="AG18" s="3223"/>
      <c r="AH18" s="3223"/>
      <c r="AI18" s="3223"/>
      <c r="AJ18" s="3223"/>
      <c r="AK18" s="3223"/>
      <c r="AL18" s="3223"/>
      <c r="AM18" s="3223"/>
      <c r="AN18" s="3223"/>
      <c r="AO18" s="3223"/>
      <c r="AP18" s="3223"/>
      <c r="AQ18" s="3223"/>
      <c r="AR18" s="3223"/>
      <c r="AS18" s="3223"/>
      <c r="AT18" s="3223"/>
      <c r="AU18" s="3223"/>
      <c r="AV18" s="3223"/>
      <c r="AW18" s="3223"/>
      <c r="AX18" s="3223"/>
      <c r="AY18" s="3224"/>
      <c r="AZ18" s="3074"/>
      <c r="BA18" s="3074"/>
      <c r="BB18" s="3074"/>
      <c r="BC18" s="3074"/>
      <c r="BD18" s="3074"/>
      <c r="BE18" s="3074"/>
      <c r="BF18" s="3074"/>
      <c r="BG18" s="3074"/>
      <c r="BH18" s="3074"/>
      <c r="BI18" s="3074"/>
      <c r="BJ18" s="3074"/>
      <c r="BK18" s="3074"/>
      <c r="BL18" s="2781"/>
      <c r="BM18" s="2781"/>
      <c r="BN18" s="3222"/>
      <c r="BO18" s="3222"/>
      <c r="BP18" s="3222"/>
      <c r="BQ18" s="3222"/>
      <c r="BR18" s="3222"/>
      <c r="BS18" s="3222"/>
      <c r="BT18" s="3222"/>
      <c r="BU18" s="3222"/>
      <c r="BV18" s="3222"/>
      <c r="BW18" s="3222"/>
      <c r="BX18" s="3222"/>
      <c r="BY18" s="3222"/>
      <c r="BZ18" s="3222"/>
      <c r="CA18" s="3222"/>
      <c r="CB18" s="3222"/>
      <c r="CC18" s="3222"/>
      <c r="CD18" s="3222"/>
      <c r="CE18" s="3222"/>
      <c r="CF18" s="3222"/>
      <c r="CG18" s="3222"/>
      <c r="CH18" s="3222"/>
      <c r="CI18" s="3222"/>
      <c r="CJ18" s="3222"/>
      <c r="CK18" s="3222"/>
      <c r="CL18" s="3222"/>
      <c r="CM18" s="3036"/>
      <c r="CN18" s="3036"/>
      <c r="CO18" s="3036"/>
      <c r="CP18" s="3036"/>
      <c r="CQ18" s="3036"/>
      <c r="CR18" s="3036"/>
      <c r="CS18" s="3031"/>
      <c r="CT18" s="2790"/>
      <c r="CU18" s="2790"/>
      <c r="CV18" s="2835"/>
      <c r="CW18" s="2836"/>
      <c r="CX18" s="2836"/>
      <c r="CY18" s="2836"/>
      <c r="CZ18" s="2836"/>
      <c r="DA18" s="2836"/>
      <c r="DB18" s="2836"/>
      <c r="DC18" s="2836"/>
      <c r="DD18" s="2836"/>
      <c r="DE18" s="2836"/>
      <c r="DF18" s="2836"/>
      <c r="DG18" s="2836"/>
      <c r="DH18" s="2836"/>
      <c r="DI18" s="2836"/>
      <c r="DJ18" s="2836"/>
      <c r="DK18" s="2836"/>
      <c r="DL18" s="2836"/>
      <c r="DM18" s="2836"/>
      <c r="DN18" s="2836"/>
      <c r="DO18" s="2837"/>
      <c r="DP18"/>
      <c r="DQ18"/>
      <c r="DR18"/>
      <c r="DS18"/>
      <c r="DT18"/>
      <c r="DU18"/>
      <c r="DV18"/>
      <c r="DW18"/>
      <c r="DX18"/>
      <c r="DY18"/>
      <c r="DZ18"/>
      <c r="EA18"/>
      <c r="EB18"/>
      <c r="EC18"/>
      <c r="ED18"/>
      <c r="EE18"/>
      <c r="EF18" s="237"/>
      <c r="EG18" s="131">
        <f t="shared" si="0"/>
        <v>0</v>
      </c>
      <c r="EH18" s="131">
        <f t="shared" si="1"/>
        <v>0</v>
      </c>
      <c r="EI18" s="131">
        <f t="shared" si="2"/>
        <v>0</v>
      </c>
      <c r="EJ18" s="131">
        <f t="shared" si="3"/>
        <v>0</v>
      </c>
      <c r="EK18" s="247" t="s">
        <v>238</v>
      </c>
      <c r="EL18" s="131" t="str">
        <f t="shared" si="15"/>
        <v>配管が貫通する箇所の損傷防止措置の状況</v>
      </c>
      <c r="EM18" s="130">
        <f t="shared" si="4"/>
        <v>0</v>
      </c>
      <c r="EN18" s="129" t="str">
        <f t="shared" si="5"/>
        <v/>
      </c>
      <c r="EO18" s="121" t="str">
        <f>IF($EN18="要是正",MAX($EO$14:EO17)+1,"")</f>
        <v/>
      </c>
      <c r="EP18" s="121" t="str">
        <f>IF($EN18="要是正",MAX($EP$14:EP17)+1,"")</f>
        <v/>
      </c>
      <c r="EQ18" s="128" t="str">
        <f t="shared" si="6"/>
        <v/>
      </c>
      <c r="ER18" s="127" t="str">
        <f t="shared" si="7"/>
        <v/>
      </c>
      <c r="ES18" s="122" t="str">
        <f t="shared" si="8"/>
        <v/>
      </c>
      <c r="ET18" s="157" t="str">
        <f t="shared" si="9"/>
        <v/>
      </c>
      <c r="EU18" s="156" t="str">
        <f t="shared" si="16"/>
        <v/>
      </c>
      <c r="EV18" s="125" t="str">
        <f t="shared" si="17"/>
        <v/>
      </c>
      <c r="EW18" s="123" t="str">
        <f t="shared" si="18"/>
        <v>0</v>
      </c>
      <c r="EX18" s="124" t="str">
        <f t="shared" si="19"/>
        <v/>
      </c>
      <c r="EY18" s="123" t="str">
        <f t="shared" si="20"/>
        <v>0</v>
      </c>
      <c r="EZ18" s="123" t="str">
        <f t="shared" si="21"/>
        <v>0</v>
      </c>
      <c r="FA18" s="122" t="str">
        <f t="shared" si="22"/>
        <v/>
      </c>
      <c r="FB18" s="125" t="str">
        <f t="shared" si="23"/>
        <v/>
      </c>
      <c r="FC18" s="123" t="str">
        <f t="shared" si="24"/>
        <v>0</v>
      </c>
      <c r="FD18" s="124" t="str">
        <f t="shared" si="25"/>
        <v/>
      </c>
      <c r="FE18" s="123" t="str">
        <f t="shared" si="26"/>
        <v>0</v>
      </c>
      <c r="FF18" s="123" t="str">
        <f t="shared" si="27"/>
        <v>0</v>
      </c>
      <c r="FG18" s="122" t="str">
        <f t="shared" si="28"/>
        <v/>
      </c>
      <c r="FH18" s="614"/>
      <c r="FI18" s="614"/>
      <c r="FJ18" s="614"/>
      <c r="FK18" s="172">
        <v>3</v>
      </c>
      <c r="FL18" s="130" t="s">
        <v>185</v>
      </c>
      <c r="FM18" s="130" t="s">
        <v>209</v>
      </c>
      <c r="FN18" s="130" t="s">
        <v>208</v>
      </c>
      <c r="FP18" s="171">
        <v>3</v>
      </c>
      <c r="FQ18" s="633" t="str">
        <f>EG43</f>
        <v/>
      </c>
      <c r="FR18" s="633" t="str">
        <f>EH43</f>
        <v/>
      </c>
      <c r="FS18" s="633" t="str">
        <f>EI43</f>
        <v/>
      </c>
      <c r="FT18" s="633" t="str">
        <f>EJ43</f>
        <v/>
      </c>
      <c r="FU18" s="173" t="str">
        <f>EY67</f>
        <v>0</v>
      </c>
      <c r="FV18" s="170" t="s">
        <v>1614</v>
      </c>
      <c r="FW18" s="839" t="str">
        <f>FA$43</f>
        <v/>
      </c>
      <c r="FX18" s="170" t="s">
        <v>1615</v>
      </c>
      <c r="FY18" s="170" t="s">
        <v>1615</v>
      </c>
      <c r="FZ18" s="173" t="str">
        <f>FE67</f>
        <v>0</v>
      </c>
      <c r="GA18" s="170" t="s">
        <v>1614</v>
      </c>
      <c r="GB18" s="839" t="str">
        <f>FG$43</f>
        <v/>
      </c>
      <c r="GC18" s="170" t="s">
        <v>1615</v>
      </c>
      <c r="GD18" s="170" t="s">
        <v>1615</v>
      </c>
      <c r="GG18" s="239" t="str">
        <f t="shared" si="29"/>
        <v/>
      </c>
      <c r="GH18" s="239" t="str">
        <f t="shared" si="10"/>
        <v/>
      </c>
      <c r="GI18" s="239" t="str">
        <f t="shared" si="11"/>
        <v/>
      </c>
      <c r="GJ18" s="239">
        <f t="shared" si="12"/>
        <v>0</v>
      </c>
      <c r="GK18" s="248" t="str">
        <f t="shared" si="13"/>
        <v/>
      </c>
      <c r="GL18" s="10" t="str">
        <f t="shared" si="30"/>
        <v/>
      </c>
      <c r="GM18" s="407" t="str">
        <f t="shared" si="31"/>
        <v/>
      </c>
      <c r="GN18" s="408" t="str">
        <f t="shared" si="32"/>
        <v>0</v>
      </c>
      <c r="GO18" s="409" t="str">
        <f t="shared" si="33"/>
        <v/>
      </c>
      <c r="GP18" s="408" t="str">
        <f t="shared" si="34"/>
        <v>0</v>
      </c>
      <c r="GQ18" s="410" t="str">
        <f t="shared" si="35"/>
        <v/>
      </c>
      <c r="GS18" s="411">
        <f t="shared" si="14"/>
        <v>0</v>
      </c>
      <c r="GT18" s="27"/>
      <c r="GU18" s="27"/>
      <c r="GV18" s="413"/>
      <c r="GW18" s="10" t="str">
        <f t="shared" si="36"/>
        <v>飲料用配管及び排水配管(隠蔽部分及び埋設部分を除く。)</v>
      </c>
    </row>
    <row r="19" spans="2:205" s="10" customFormat="1" ht="35.1" customHeight="1" x14ac:dyDescent="0.15">
      <c r="B19" s="111"/>
      <c r="C19" s="343"/>
      <c r="D19" s="343"/>
      <c r="E19" s="343"/>
      <c r="F19" s="343"/>
      <c r="G19" s="253">
        <v>50</v>
      </c>
      <c r="H19" s="343"/>
      <c r="J19" s="238"/>
      <c r="K19" s="242"/>
      <c r="L19" s="242"/>
      <c r="M19" s="3152" t="s">
        <v>234</v>
      </c>
      <c r="N19" s="3152"/>
      <c r="O19" s="3152"/>
      <c r="P19" s="2799"/>
      <c r="Q19" s="2799"/>
      <c r="R19" s="2799"/>
      <c r="S19" s="2799"/>
      <c r="T19" s="2799"/>
      <c r="U19" s="2799"/>
      <c r="V19" s="2799"/>
      <c r="W19" s="2799"/>
      <c r="X19" s="2799"/>
      <c r="Y19" s="2799"/>
      <c r="Z19" s="2799"/>
      <c r="AA19" s="3223" t="s">
        <v>1313</v>
      </c>
      <c r="AB19" s="3223"/>
      <c r="AC19" s="3223"/>
      <c r="AD19" s="3223"/>
      <c r="AE19" s="3223"/>
      <c r="AF19" s="3223"/>
      <c r="AG19" s="3223"/>
      <c r="AH19" s="3223"/>
      <c r="AI19" s="3223"/>
      <c r="AJ19" s="3223"/>
      <c r="AK19" s="3223"/>
      <c r="AL19" s="3223"/>
      <c r="AM19" s="3223"/>
      <c r="AN19" s="3223"/>
      <c r="AO19" s="3223"/>
      <c r="AP19" s="3223"/>
      <c r="AQ19" s="3223"/>
      <c r="AR19" s="3223"/>
      <c r="AS19" s="3223"/>
      <c r="AT19" s="3223"/>
      <c r="AU19" s="3223"/>
      <c r="AV19" s="3223"/>
      <c r="AW19" s="3223"/>
      <c r="AX19" s="3223"/>
      <c r="AY19" s="3224"/>
      <c r="AZ19" s="3074"/>
      <c r="BA19" s="3074"/>
      <c r="BB19" s="3074"/>
      <c r="BC19" s="3074"/>
      <c r="BD19" s="3074"/>
      <c r="BE19" s="3074"/>
      <c r="BF19" s="3074"/>
      <c r="BG19" s="3074"/>
      <c r="BH19" s="3074"/>
      <c r="BI19" s="3074"/>
      <c r="BJ19" s="3074"/>
      <c r="BK19" s="3074"/>
      <c r="BL19" s="2781"/>
      <c r="BM19" s="2781"/>
      <c r="BN19" s="3222"/>
      <c r="BO19" s="3222"/>
      <c r="BP19" s="3222"/>
      <c r="BQ19" s="3222"/>
      <c r="BR19" s="3222"/>
      <c r="BS19" s="3222"/>
      <c r="BT19" s="3222"/>
      <c r="BU19" s="3222"/>
      <c r="BV19" s="3222"/>
      <c r="BW19" s="3222"/>
      <c r="BX19" s="3222"/>
      <c r="BY19" s="3222"/>
      <c r="BZ19" s="3222"/>
      <c r="CA19" s="3222"/>
      <c r="CB19" s="3222"/>
      <c r="CC19" s="3222"/>
      <c r="CD19" s="3222"/>
      <c r="CE19" s="3222"/>
      <c r="CF19" s="3222"/>
      <c r="CG19" s="3222"/>
      <c r="CH19" s="3222"/>
      <c r="CI19" s="3222"/>
      <c r="CJ19" s="3222"/>
      <c r="CK19" s="3222"/>
      <c r="CL19" s="3222"/>
      <c r="CM19" s="3036"/>
      <c r="CN19" s="3036"/>
      <c r="CO19" s="3036"/>
      <c r="CP19" s="3036"/>
      <c r="CQ19" s="3036"/>
      <c r="CR19" s="3036"/>
      <c r="CS19" s="3031"/>
      <c r="CT19" s="2790"/>
      <c r="CU19" s="2790"/>
      <c r="CV19" s="2835"/>
      <c r="CW19" s="2836"/>
      <c r="CX19" s="2836"/>
      <c r="CY19" s="2836"/>
      <c r="CZ19" s="2836"/>
      <c r="DA19" s="2836"/>
      <c r="DB19" s="2836"/>
      <c r="DC19" s="2836"/>
      <c r="DD19" s="2836"/>
      <c r="DE19" s="2836"/>
      <c r="DF19" s="2836"/>
      <c r="DG19" s="2836"/>
      <c r="DH19" s="2836"/>
      <c r="DI19" s="2836"/>
      <c r="DJ19" s="2836"/>
      <c r="DK19" s="2836"/>
      <c r="DL19" s="2836"/>
      <c r="DM19" s="2836"/>
      <c r="DN19" s="2836"/>
      <c r="DO19" s="2837"/>
      <c r="DP19"/>
      <c r="DQ19"/>
      <c r="DR19"/>
      <c r="DS19"/>
      <c r="DT19"/>
      <c r="DU19"/>
      <c r="DV19"/>
      <c r="DW19"/>
      <c r="DX19"/>
      <c r="DY19"/>
      <c r="DZ19"/>
      <c r="EA19"/>
      <c r="EB19"/>
      <c r="EC19"/>
      <c r="ED19"/>
      <c r="EE19"/>
      <c r="EF19" s="237"/>
      <c r="EG19" s="131">
        <f t="shared" si="0"/>
        <v>0</v>
      </c>
      <c r="EH19" s="131">
        <f t="shared" si="1"/>
        <v>0</v>
      </c>
      <c r="EI19" s="131">
        <f t="shared" si="2"/>
        <v>0</v>
      </c>
      <c r="EJ19" s="131">
        <f t="shared" si="3"/>
        <v>0</v>
      </c>
      <c r="EK19" s="247" t="s">
        <v>234</v>
      </c>
      <c r="EL19" s="131" t="str">
        <f t="shared" si="15"/>
        <v xml:space="preserve">継手類の取付けの状況 </v>
      </c>
      <c r="EM19" s="130">
        <f t="shared" si="4"/>
        <v>0</v>
      </c>
      <c r="EN19" s="129" t="str">
        <f t="shared" si="5"/>
        <v/>
      </c>
      <c r="EO19" s="121" t="str">
        <f>IF($EN19="要是正",MAX($EO$14:EO18)+1,"")</f>
        <v/>
      </c>
      <c r="EP19" s="121" t="str">
        <f>IF($EN19="要是正",MAX($EP$14:EP18)+1,"")</f>
        <v/>
      </c>
      <c r="EQ19" s="128" t="str">
        <f t="shared" si="6"/>
        <v/>
      </c>
      <c r="ER19" s="127" t="str">
        <f t="shared" si="7"/>
        <v/>
      </c>
      <c r="ES19" s="122" t="str">
        <f t="shared" si="8"/>
        <v/>
      </c>
      <c r="ET19" s="157" t="str">
        <f t="shared" si="9"/>
        <v/>
      </c>
      <c r="EU19" s="156" t="str">
        <f t="shared" si="16"/>
        <v/>
      </c>
      <c r="EV19" s="125" t="str">
        <f t="shared" si="17"/>
        <v/>
      </c>
      <c r="EW19" s="123" t="str">
        <f t="shared" si="18"/>
        <v>0</v>
      </c>
      <c r="EX19" s="124" t="str">
        <f t="shared" si="19"/>
        <v/>
      </c>
      <c r="EY19" s="123" t="str">
        <f t="shared" si="20"/>
        <v>0</v>
      </c>
      <c r="EZ19" s="123" t="str">
        <f t="shared" si="21"/>
        <v>0</v>
      </c>
      <c r="FA19" s="122" t="str">
        <f t="shared" si="22"/>
        <v/>
      </c>
      <c r="FB19" s="125" t="str">
        <f t="shared" si="23"/>
        <v/>
      </c>
      <c r="FC19" s="123" t="str">
        <f t="shared" si="24"/>
        <v>0</v>
      </c>
      <c r="FD19" s="124" t="str">
        <f t="shared" si="25"/>
        <v/>
      </c>
      <c r="FE19" s="123" t="str">
        <f t="shared" si="26"/>
        <v>0</v>
      </c>
      <c r="FF19" s="123" t="str">
        <f t="shared" si="27"/>
        <v>0</v>
      </c>
      <c r="FG19" s="122" t="str">
        <f t="shared" si="28"/>
        <v/>
      </c>
      <c r="FH19" s="614"/>
      <c r="FI19" s="614"/>
      <c r="FJ19" s="614"/>
      <c r="FK19" s="172">
        <v>4</v>
      </c>
      <c r="FL19" s="130" t="s">
        <v>185</v>
      </c>
      <c r="FM19" s="130" t="s">
        <v>205</v>
      </c>
      <c r="FN19" s="130" t="s">
        <v>204</v>
      </c>
      <c r="FP19" s="171">
        <v>4</v>
      </c>
      <c r="FQ19" s="633" t="str">
        <f>EG68</f>
        <v/>
      </c>
      <c r="FR19" s="633" t="str">
        <f>EH68</f>
        <v/>
      </c>
      <c r="FS19" s="633" t="str">
        <f>EI68</f>
        <v/>
      </c>
      <c r="FT19" s="633" t="str">
        <f>EJ68</f>
        <v/>
      </c>
      <c r="FU19" s="173" t="str">
        <f>EY74</f>
        <v>0</v>
      </c>
      <c r="FV19" s="170" t="s">
        <v>1614</v>
      </c>
      <c r="FW19" s="839" t="str">
        <f>FA$68</f>
        <v/>
      </c>
      <c r="FX19" s="170" t="s">
        <v>1615</v>
      </c>
      <c r="FY19" s="170" t="s">
        <v>1615</v>
      </c>
      <c r="FZ19" s="173" t="str">
        <f>FE74</f>
        <v>0</v>
      </c>
      <c r="GA19" s="170" t="s">
        <v>1614</v>
      </c>
      <c r="GB19" s="839" t="str">
        <f>FG$68</f>
        <v/>
      </c>
      <c r="GC19" s="170" t="s">
        <v>1615</v>
      </c>
      <c r="GD19" s="170" t="s">
        <v>1615</v>
      </c>
      <c r="GG19" s="239" t="str">
        <f t="shared" si="29"/>
        <v/>
      </c>
      <c r="GH19" s="239" t="str">
        <f t="shared" si="10"/>
        <v/>
      </c>
      <c r="GI19" s="239" t="str">
        <f t="shared" si="11"/>
        <v/>
      </c>
      <c r="GJ19" s="239">
        <f t="shared" si="12"/>
        <v>0</v>
      </c>
      <c r="GK19" s="248" t="str">
        <f t="shared" si="13"/>
        <v/>
      </c>
      <c r="GL19" s="10" t="str">
        <f t="shared" si="30"/>
        <v/>
      </c>
      <c r="GM19" s="407" t="str">
        <f t="shared" si="31"/>
        <v/>
      </c>
      <c r="GN19" s="408" t="str">
        <f t="shared" si="32"/>
        <v>0</v>
      </c>
      <c r="GO19" s="409" t="str">
        <f t="shared" si="33"/>
        <v/>
      </c>
      <c r="GP19" s="408" t="str">
        <f t="shared" si="34"/>
        <v>0</v>
      </c>
      <c r="GQ19" s="410" t="str">
        <f t="shared" si="35"/>
        <v/>
      </c>
      <c r="GS19" s="411">
        <f t="shared" si="14"/>
        <v>0</v>
      </c>
      <c r="GT19" s="27"/>
      <c r="GU19" s="27"/>
      <c r="GV19" s="413"/>
      <c r="GW19" s="10" t="str">
        <f t="shared" si="36"/>
        <v>飲料用配管及び排水配管(隠蔽部分及び埋設部分を除く。)</v>
      </c>
    </row>
    <row r="20" spans="2:205" s="10" customFormat="1" ht="35.1" customHeight="1" x14ac:dyDescent="0.15">
      <c r="B20" s="111"/>
      <c r="C20" s="343"/>
      <c r="D20" s="343"/>
      <c r="E20" s="343"/>
      <c r="F20" s="343"/>
      <c r="G20" s="343"/>
      <c r="H20" s="343"/>
      <c r="J20" s="238"/>
      <c r="K20" s="242"/>
      <c r="L20" s="242"/>
      <c r="M20" s="3152" t="s">
        <v>229</v>
      </c>
      <c r="N20" s="3152"/>
      <c r="O20" s="3152"/>
      <c r="P20" s="2799"/>
      <c r="Q20" s="2799"/>
      <c r="R20" s="2799"/>
      <c r="S20" s="2799"/>
      <c r="T20" s="2799"/>
      <c r="U20" s="2799"/>
      <c r="V20" s="2799"/>
      <c r="W20" s="2799"/>
      <c r="X20" s="2799"/>
      <c r="Y20" s="2799"/>
      <c r="Z20" s="2799"/>
      <c r="AA20" s="3223" t="s">
        <v>1314</v>
      </c>
      <c r="AB20" s="3223"/>
      <c r="AC20" s="3223"/>
      <c r="AD20" s="3223"/>
      <c r="AE20" s="3223"/>
      <c r="AF20" s="3223"/>
      <c r="AG20" s="3223"/>
      <c r="AH20" s="3223"/>
      <c r="AI20" s="3223"/>
      <c r="AJ20" s="3223"/>
      <c r="AK20" s="3223"/>
      <c r="AL20" s="3223"/>
      <c r="AM20" s="3223"/>
      <c r="AN20" s="3223"/>
      <c r="AO20" s="3223"/>
      <c r="AP20" s="3223"/>
      <c r="AQ20" s="3223"/>
      <c r="AR20" s="3223"/>
      <c r="AS20" s="3223"/>
      <c r="AT20" s="3223"/>
      <c r="AU20" s="3223"/>
      <c r="AV20" s="3223"/>
      <c r="AW20" s="3223"/>
      <c r="AX20" s="3223"/>
      <c r="AY20" s="3224"/>
      <c r="AZ20" s="3074"/>
      <c r="BA20" s="3074"/>
      <c r="BB20" s="3074"/>
      <c r="BC20" s="3074"/>
      <c r="BD20" s="3074"/>
      <c r="BE20" s="3074"/>
      <c r="BF20" s="3074"/>
      <c r="BG20" s="3074"/>
      <c r="BH20" s="3074"/>
      <c r="BI20" s="3074"/>
      <c r="BJ20" s="3074"/>
      <c r="BK20" s="3074"/>
      <c r="BL20" s="2781"/>
      <c r="BM20" s="2781"/>
      <c r="BN20" s="3222"/>
      <c r="BO20" s="3222"/>
      <c r="BP20" s="3222"/>
      <c r="BQ20" s="3222"/>
      <c r="BR20" s="3222"/>
      <c r="BS20" s="3222"/>
      <c r="BT20" s="3222"/>
      <c r="BU20" s="3222"/>
      <c r="BV20" s="3222"/>
      <c r="BW20" s="3222"/>
      <c r="BX20" s="3222"/>
      <c r="BY20" s="3222"/>
      <c r="BZ20" s="3222"/>
      <c r="CA20" s="3222"/>
      <c r="CB20" s="3222"/>
      <c r="CC20" s="3222"/>
      <c r="CD20" s="3222"/>
      <c r="CE20" s="3222"/>
      <c r="CF20" s="3222"/>
      <c r="CG20" s="3222"/>
      <c r="CH20" s="3222"/>
      <c r="CI20" s="3222"/>
      <c r="CJ20" s="3222"/>
      <c r="CK20" s="3222"/>
      <c r="CL20" s="3222"/>
      <c r="CM20" s="3036"/>
      <c r="CN20" s="3036"/>
      <c r="CO20" s="3036"/>
      <c r="CP20" s="3036"/>
      <c r="CQ20" s="3036"/>
      <c r="CR20" s="3036"/>
      <c r="CS20" s="3031"/>
      <c r="CT20" s="2790"/>
      <c r="CU20" s="2790"/>
      <c r="CV20" s="2835"/>
      <c r="CW20" s="2836"/>
      <c r="CX20" s="2836"/>
      <c r="CY20" s="2836"/>
      <c r="CZ20" s="2836"/>
      <c r="DA20" s="2836"/>
      <c r="DB20" s="2836"/>
      <c r="DC20" s="2836"/>
      <c r="DD20" s="2836"/>
      <c r="DE20" s="2836"/>
      <c r="DF20" s="2836"/>
      <c r="DG20" s="2836"/>
      <c r="DH20" s="2836"/>
      <c r="DI20" s="2836"/>
      <c r="DJ20" s="2836"/>
      <c r="DK20" s="2836"/>
      <c r="DL20" s="2836"/>
      <c r="DM20" s="2836"/>
      <c r="DN20" s="2836"/>
      <c r="DO20" s="2837"/>
      <c r="DP20"/>
      <c r="DQ20"/>
      <c r="DR20"/>
      <c r="DS20"/>
      <c r="DT20"/>
      <c r="DU20"/>
      <c r="DV20"/>
      <c r="DW20"/>
      <c r="DX20"/>
      <c r="DY20"/>
      <c r="DZ20"/>
      <c r="EA20"/>
      <c r="EB20"/>
      <c r="EC20"/>
      <c r="ED20"/>
      <c r="EE20"/>
      <c r="EF20" s="237"/>
      <c r="EG20" s="131">
        <f t="shared" si="0"/>
        <v>0</v>
      </c>
      <c r="EH20" s="131">
        <f t="shared" si="1"/>
        <v>0</v>
      </c>
      <c r="EI20" s="131">
        <f t="shared" si="2"/>
        <v>0</v>
      </c>
      <c r="EJ20" s="131">
        <f t="shared" si="3"/>
        <v>0</v>
      </c>
      <c r="EK20" s="247" t="s">
        <v>229</v>
      </c>
      <c r="EL20" s="131" t="str">
        <f t="shared" si="15"/>
        <v>保温措置の状況</v>
      </c>
      <c r="EM20" s="130">
        <f t="shared" si="4"/>
        <v>0</v>
      </c>
      <c r="EN20" s="129" t="str">
        <f t="shared" si="5"/>
        <v/>
      </c>
      <c r="EO20" s="121" t="str">
        <f>IF($EN20="要是正",MAX($EO$14:EO19)+1,"")</f>
        <v/>
      </c>
      <c r="EP20" s="121" t="str">
        <f>IF($EN20="要是正",MAX($EP$14:EP19)+1,"")</f>
        <v/>
      </c>
      <c r="EQ20" s="128" t="str">
        <f t="shared" si="6"/>
        <v/>
      </c>
      <c r="ER20" s="127" t="str">
        <f t="shared" si="7"/>
        <v/>
      </c>
      <c r="ES20" s="122" t="str">
        <f t="shared" si="8"/>
        <v/>
      </c>
      <c r="ET20" s="157" t="str">
        <f t="shared" si="9"/>
        <v/>
      </c>
      <c r="EU20" s="156" t="str">
        <f t="shared" si="16"/>
        <v/>
      </c>
      <c r="EV20" s="125" t="str">
        <f t="shared" si="17"/>
        <v/>
      </c>
      <c r="EW20" s="123" t="str">
        <f t="shared" si="18"/>
        <v>0</v>
      </c>
      <c r="EX20" s="124" t="str">
        <f t="shared" si="19"/>
        <v/>
      </c>
      <c r="EY20" s="123" t="str">
        <f t="shared" si="20"/>
        <v>0</v>
      </c>
      <c r="EZ20" s="123" t="str">
        <f t="shared" si="21"/>
        <v>0</v>
      </c>
      <c r="FA20" s="122" t="str">
        <f t="shared" si="22"/>
        <v/>
      </c>
      <c r="FB20" s="125" t="str">
        <f t="shared" si="23"/>
        <v/>
      </c>
      <c r="FC20" s="123" t="str">
        <f t="shared" si="24"/>
        <v>0</v>
      </c>
      <c r="FD20" s="124" t="str">
        <f t="shared" si="25"/>
        <v/>
      </c>
      <c r="FE20" s="123" t="str">
        <f t="shared" si="26"/>
        <v>0</v>
      </c>
      <c r="FF20" s="123" t="str">
        <f t="shared" si="27"/>
        <v>0</v>
      </c>
      <c r="FG20" s="122" t="str">
        <f t="shared" si="28"/>
        <v/>
      </c>
      <c r="FH20" s="614"/>
      <c r="FI20" s="614"/>
      <c r="FJ20" s="614"/>
      <c r="FK20" s="172">
        <v>5</v>
      </c>
      <c r="FL20" s="130" t="s">
        <v>185</v>
      </c>
      <c r="FM20" s="130" t="s">
        <v>201</v>
      </c>
      <c r="FN20" s="130" t="s">
        <v>200</v>
      </c>
      <c r="FP20" s="171">
        <v>5</v>
      </c>
      <c r="FQ20" s="633" t="str">
        <f>EG75</f>
        <v/>
      </c>
      <c r="FR20" s="633" t="str">
        <f>EH75</f>
        <v/>
      </c>
      <c r="FS20" s="633" t="str">
        <f>EI75</f>
        <v/>
      </c>
      <c r="FT20" s="633" t="str">
        <f>EJ75</f>
        <v/>
      </c>
      <c r="FU20" s="173" t="str">
        <f>EY98</f>
        <v>0</v>
      </c>
      <c r="FV20" s="170" t="s">
        <v>1614</v>
      </c>
      <c r="FW20" s="839" t="str">
        <f>FA$75</f>
        <v/>
      </c>
      <c r="FX20" s="170" t="s">
        <v>1615</v>
      </c>
      <c r="FY20" s="170" t="s">
        <v>1615</v>
      </c>
      <c r="FZ20" s="173" t="str">
        <f>FE98</f>
        <v>0</v>
      </c>
      <c r="GA20" s="170" t="s">
        <v>1614</v>
      </c>
      <c r="GB20" s="839" t="str">
        <f>FG$75</f>
        <v/>
      </c>
      <c r="GC20" s="170" t="s">
        <v>1615</v>
      </c>
      <c r="GD20" s="170" t="s">
        <v>1615</v>
      </c>
      <c r="GG20" s="239" t="str">
        <f t="shared" si="29"/>
        <v/>
      </c>
      <c r="GH20" s="239" t="str">
        <f t="shared" si="10"/>
        <v/>
      </c>
      <c r="GI20" s="239" t="str">
        <f t="shared" si="11"/>
        <v/>
      </c>
      <c r="GJ20" s="239">
        <f t="shared" si="12"/>
        <v>0</v>
      </c>
      <c r="GK20" s="248" t="str">
        <f t="shared" si="13"/>
        <v/>
      </c>
      <c r="GL20" s="10" t="str">
        <f t="shared" si="30"/>
        <v/>
      </c>
      <c r="GM20" s="407" t="str">
        <f t="shared" si="31"/>
        <v/>
      </c>
      <c r="GN20" s="408" t="str">
        <f t="shared" si="32"/>
        <v>0</v>
      </c>
      <c r="GO20" s="409" t="str">
        <f t="shared" si="33"/>
        <v/>
      </c>
      <c r="GP20" s="408" t="str">
        <f t="shared" si="34"/>
        <v>0</v>
      </c>
      <c r="GQ20" s="410" t="str">
        <f t="shared" si="35"/>
        <v/>
      </c>
      <c r="GS20" s="411">
        <f t="shared" si="14"/>
        <v>0</v>
      </c>
      <c r="GT20" s="27"/>
      <c r="GU20" s="27"/>
      <c r="GV20" s="413"/>
      <c r="GW20" s="10" t="str">
        <f t="shared" si="36"/>
        <v>飲料用配管及び排水配管(隠蔽部分及び埋設部分を除く。)</v>
      </c>
    </row>
    <row r="21" spans="2:205" s="10" customFormat="1" ht="35.1" customHeight="1" thickBot="1" x14ac:dyDescent="0.2">
      <c r="B21" s="111"/>
      <c r="C21" s="343"/>
      <c r="D21" s="343"/>
      <c r="E21" s="343"/>
      <c r="F21" s="343"/>
      <c r="G21" s="343"/>
      <c r="H21" s="343"/>
      <c r="J21" s="238"/>
      <c r="K21" s="242"/>
      <c r="L21" s="242"/>
      <c r="M21" s="3152" t="s">
        <v>478</v>
      </c>
      <c r="N21" s="3152"/>
      <c r="O21" s="3152"/>
      <c r="P21" s="2799"/>
      <c r="Q21" s="2799"/>
      <c r="R21" s="2799"/>
      <c r="S21" s="2799"/>
      <c r="T21" s="2799"/>
      <c r="U21" s="2799"/>
      <c r="V21" s="2799"/>
      <c r="W21" s="2799"/>
      <c r="X21" s="2799"/>
      <c r="Y21" s="2799"/>
      <c r="Z21" s="2799"/>
      <c r="AA21" s="3223" t="s">
        <v>1315</v>
      </c>
      <c r="AB21" s="3223"/>
      <c r="AC21" s="3223"/>
      <c r="AD21" s="3223"/>
      <c r="AE21" s="3223"/>
      <c r="AF21" s="3223"/>
      <c r="AG21" s="3223"/>
      <c r="AH21" s="3223"/>
      <c r="AI21" s="3223"/>
      <c r="AJ21" s="3223"/>
      <c r="AK21" s="3223"/>
      <c r="AL21" s="3223"/>
      <c r="AM21" s="3223"/>
      <c r="AN21" s="3223"/>
      <c r="AO21" s="3223"/>
      <c r="AP21" s="3223"/>
      <c r="AQ21" s="3223"/>
      <c r="AR21" s="3223"/>
      <c r="AS21" s="3223"/>
      <c r="AT21" s="3223"/>
      <c r="AU21" s="3223"/>
      <c r="AV21" s="3223"/>
      <c r="AW21" s="3223"/>
      <c r="AX21" s="3223"/>
      <c r="AY21" s="3224"/>
      <c r="AZ21" s="3074"/>
      <c r="BA21" s="3074"/>
      <c r="BB21" s="3074"/>
      <c r="BC21" s="3074"/>
      <c r="BD21" s="3074"/>
      <c r="BE21" s="3074"/>
      <c r="BF21" s="3074"/>
      <c r="BG21" s="3074"/>
      <c r="BH21" s="3074"/>
      <c r="BI21" s="3074"/>
      <c r="BJ21" s="3074"/>
      <c r="BK21" s="3074"/>
      <c r="BL21" s="2781"/>
      <c r="BM21" s="2781"/>
      <c r="BN21" s="3222"/>
      <c r="BO21" s="3222"/>
      <c r="BP21" s="3222"/>
      <c r="BQ21" s="3222"/>
      <c r="BR21" s="3222"/>
      <c r="BS21" s="3222"/>
      <c r="BT21" s="3222"/>
      <c r="BU21" s="3222"/>
      <c r="BV21" s="3222"/>
      <c r="BW21" s="3222"/>
      <c r="BX21" s="3222"/>
      <c r="BY21" s="3222"/>
      <c r="BZ21" s="3222"/>
      <c r="CA21" s="3222"/>
      <c r="CB21" s="3222"/>
      <c r="CC21" s="3222"/>
      <c r="CD21" s="3222"/>
      <c r="CE21" s="3222"/>
      <c r="CF21" s="3222"/>
      <c r="CG21" s="3222"/>
      <c r="CH21" s="3222"/>
      <c r="CI21" s="3222"/>
      <c r="CJ21" s="3222"/>
      <c r="CK21" s="3222"/>
      <c r="CL21" s="3222"/>
      <c r="CM21" s="3036"/>
      <c r="CN21" s="3036"/>
      <c r="CO21" s="3036"/>
      <c r="CP21" s="3036"/>
      <c r="CQ21" s="3036"/>
      <c r="CR21" s="3036"/>
      <c r="CS21" s="3031"/>
      <c r="CT21" s="2790"/>
      <c r="CU21" s="2790"/>
      <c r="CV21" s="2835"/>
      <c r="CW21" s="2836"/>
      <c r="CX21" s="2836"/>
      <c r="CY21" s="2836"/>
      <c r="CZ21" s="2836"/>
      <c r="DA21" s="2836"/>
      <c r="DB21" s="2836"/>
      <c r="DC21" s="2836"/>
      <c r="DD21" s="2836"/>
      <c r="DE21" s="2836"/>
      <c r="DF21" s="2836"/>
      <c r="DG21" s="2836"/>
      <c r="DH21" s="2836"/>
      <c r="DI21" s="2836"/>
      <c r="DJ21" s="2836"/>
      <c r="DK21" s="2836"/>
      <c r="DL21" s="2836"/>
      <c r="DM21" s="2836"/>
      <c r="DN21" s="2836"/>
      <c r="DO21" s="2837"/>
      <c r="DP21"/>
      <c r="DQ21"/>
      <c r="DR21"/>
      <c r="DS21"/>
      <c r="DT21"/>
      <c r="DU21"/>
      <c r="DV21"/>
      <c r="DW21"/>
      <c r="DX21"/>
      <c r="DY21"/>
      <c r="DZ21"/>
      <c r="EA21"/>
      <c r="EB21"/>
      <c r="EC21"/>
      <c r="ED21"/>
      <c r="EE21"/>
      <c r="EF21" s="237"/>
      <c r="EG21" s="131">
        <f t="shared" si="0"/>
        <v>0</v>
      </c>
      <c r="EH21" s="131">
        <f t="shared" si="1"/>
        <v>0</v>
      </c>
      <c r="EI21" s="131">
        <f t="shared" si="2"/>
        <v>0</v>
      </c>
      <c r="EJ21" s="131">
        <f t="shared" si="3"/>
        <v>0</v>
      </c>
      <c r="EK21" s="247" t="s">
        <v>478</v>
      </c>
      <c r="EL21" s="131" t="str">
        <f t="shared" si="15"/>
        <v xml:space="preserve">防火区画等の貫通措置の状況 </v>
      </c>
      <c r="EM21" s="130">
        <f t="shared" si="4"/>
        <v>0</v>
      </c>
      <c r="EN21" s="129" t="str">
        <f t="shared" si="5"/>
        <v/>
      </c>
      <c r="EO21" s="121" t="str">
        <f>IF($EN21="要是正",MAX($EO$14:EO20)+1,"")</f>
        <v/>
      </c>
      <c r="EP21" s="121" t="str">
        <f>IF($EN21="要是正",MAX($EP$14:EP20)+1,"")</f>
        <v/>
      </c>
      <c r="EQ21" s="128" t="str">
        <f t="shared" si="6"/>
        <v/>
      </c>
      <c r="ER21" s="127" t="str">
        <f t="shared" si="7"/>
        <v/>
      </c>
      <c r="ES21" s="122" t="str">
        <f t="shared" si="8"/>
        <v/>
      </c>
      <c r="ET21" s="157" t="str">
        <f t="shared" si="9"/>
        <v/>
      </c>
      <c r="EU21" s="156" t="str">
        <f t="shared" si="16"/>
        <v/>
      </c>
      <c r="EV21" s="125" t="str">
        <f t="shared" si="17"/>
        <v/>
      </c>
      <c r="EW21" s="123" t="str">
        <f t="shared" si="18"/>
        <v>0</v>
      </c>
      <c r="EX21" s="124" t="str">
        <f t="shared" si="19"/>
        <v/>
      </c>
      <c r="EY21" s="123" t="str">
        <f t="shared" si="20"/>
        <v>0</v>
      </c>
      <c r="EZ21" s="123" t="str">
        <f t="shared" si="21"/>
        <v>0</v>
      </c>
      <c r="FA21" s="122" t="str">
        <f t="shared" si="22"/>
        <v/>
      </c>
      <c r="FB21" s="125" t="str">
        <f t="shared" si="23"/>
        <v/>
      </c>
      <c r="FC21" s="123" t="str">
        <f t="shared" si="24"/>
        <v>0</v>
      </c>
      <c r="FD21" s="124" t="str">
        <f t="shared" si="25"/>
        <v/>
      </c>
      <c r="FE21" s="123" t="str">
        <f t="shared" si="26"/>
        <v>0</v>
      </c>
      <c r="FF21" s="123" t="str">
        <f t="shared" si="27"/>
        <v>0</v>
      </c>
      <c r="FG21" s="122" t="str">
        <f t="shared" si="28"/>
        <v/>
      </c>
      <c r="FH21" s="614"/>
      <c r="FI21" s="614"/>
      <c r="FJ21" s="614"/>
      <c r="FK21" s="172">
        <v>6</v>
      </c>
      <c r="FL21" s="130" t="s">
        <v>185</v>
      </c>
      <c r="FM21" s="130" t="s">
        <v>197</v>
      </c>
      <c r="FN21" s="130" t="s">
        <v>196</v>
      </c>
      <c r="FP21" s="841"/>
      <c r="FQ21" s="634" t="str">
        <f>IF(AND(FR21&lt;&gt;"レ",FS21&lt;&gt;"レ",FT21&lt;&gt;"レ",COUNTIF(FQ16:FQ20,"レ")&gt;0),"レ","")</f>
        <v/>
      </c>
      <c r="FR21" s="634" t="str">
        <f>IF(AND(FS21&lt;&gt;"レ",FT21&lt;&gt;"レ",COUNTIF(FR16:FR20,"レ")&gt;0),"レ","")</f>
        <v/>
      </c>
      <c r="FS21" s="634" t="str">
        <f>IF(COUNTIF(FS16:FS20,"レ")&gt;0,"レ","")</f>
        <v/>
      </c>
      <c r="FT21" s="634" t="str">
        <f>IF(AND(FS21&lt;&gt;"レ",COUNTIF(FT16:FT20,"レ")&gt;0),"レ","")</f>
        <v/>
      </c>
      <c r="FU21" s="849" t="str">
        <f t="array" ref="FU21">INDEX(FU16:FU20,MATCH(MIN(ABS(FU16:FU20-$EK$4)),ABS(FU16:FU20-$EK$4),0))</f>
        <v>0</v>
      </c>
      <c r="FV21" s="848" t="s">
        <v>1678</v>
      </c>
      <c r="FW21" s="850">
        <f>COUNTIF(FW16:FW20,"レ")</f>
        <v>0</v>
      </c>
      <c r="FX21" s="840" t="s">
        <v>1615</v>
      </c>
      <c r="FY21" s="840" t="s">
        <v>1615</v>
      </c>
      <c r="FZ21" s="849" t="str">
        <f t="array" ref="FZ21">INDEX(FZ16:FZ20,MATCH(MIN(ABS(FZ16:FZ20-$EK$4)),ABS(FZ16:FZ20-$EK$4),0))</f>
        <v>0</v>
      </c>
      <c r="GA21" s="840" t="s">
        <v>1614</v>
      </c>
      <c r="GB21" s="850">
        <f>COUNTIF(GB16:GB20,"レ")</f>
        <v>0</v>
      </c>
      <c r="GC21" s="840" t="s">
        <v>1615</v>
      </c>
      <c r="GD21" s="840" t="s">
        <v>1615</v>
      </c>
      <c r="GG21" s="239" t="str">
        <f t="shared" si="29"/>
        <v/>
      </c>
      <c r="GH21" s="239" t="str">
        <f t="shared" si="10"/>
        <v/>
      </c>
      <c r="GI21" s="239" t="str">
        <f t="shared" si="11"/>
        <v/>
      </c>
      <c r="GJ21" s="239">
        <f t="shared" si="12"/>
        <v>0</v>
      </c>
      <c r="GK21" s="248" t="str">
        <f t="shared" si="13"/>
        <v/>
      </c>
      <c r="GL21" s="10" t="str">
        <f t="shared" si="30"/>
        <v/>
      </c>
      <c r="GM21" s="407" t="str">
        <f t="shared" si="31"/>
        <v/>
      </c>
      <c r="GN21" s="408" t="str">
        <f t="shared" si="32"/>
        <v>0</v>
      </c>
      <c r="GO21" s="409" t="str">
        <f t="shared" si="33"/>
        <v/>
      </c>
      <c r="GP21" s="408" t="str">
        <f t="shared" si="34"/>
        <v>0</v>
      </c>
      <c r="GQ21" s="410" t="str">
        <f t="shared" si="35"/>
        <v/>
      </c>
      <c r="GS21" s="411">
        <f t="shared" si="14"/>
        <v>0</v>
      </c>
      <c r="GT21" s="27"/>
      <c r="GU21" s="27"/>
      <c r="GV21" s="413"/>
      <c r="GW21" s="10" t="str">
        <f t="shared" si="36"/>
        <v>飲料用配管及び排水配管(隠蔽部分及び埋設部分を除く。)</v>
      </c>
    </row>
    <row r="22" spans="2:205" s="10" customFormat="1" ht="35.1" customHeight="1" x14ac:dyDescent="0.15">
      <c r="B22" s="111"/>
      <c r="C22" s="343"/>
      <c r="D22" s="343"/>
      <c r="E22" s="343"/>
      <c r="F22" s="343"/>
      <c r="G22" s="253">
        <v>50</v>
      </c>
      <c r="H22" s="343"/>
      <c r="J22" s="238"/>
      <c r="K22" s="242"/>
      <c r="L22" s="242"/>
      <c r="M22" s="3152" t="s">
        <v>477</v>
      </c>
      <c r="N22" s="3152"/>
      <c r="O22" s="3152"/>
      <c r="P22" s="2799"/>
      <c r="Q22" s="2799"/>
      <c r="R22" s="2799"/>
      <c r="S22" s="2799"/>
      <c r="T22" s="2799"/>
      <c r="U22" s="2799"/>
      <c r="V22" s="2799"/>
      <c r="W22" s="2799"/>
      <c r="X22" s="2799"/>
      <c r="Y22" s="2799"/>
      <c r="Z22" s="2799"/>
      <c r="AA22" s="3223" t="s">
        <v>1316</v>
      </c>
      <c r="AB22" s="3223"/>
      <c r="AC22" s="3223"/>
      <c r="AD22" s="3223"/>
      <c r="AE22" s="3223"/>
      <c r="AF22" s="3223"/>
      <c r="AG22" s="3223"/>
      <c r="AH22" s="3223"/>
      <c r="AI22" s="3223"/>
      <c r="AJ22" s="3223"/>
      <c r="AK22" s="3223"/>
      <c r="AL22" s="3223"/>
      <c r="AM22" s="3223"/>
      <c r="AN22" s="3223"/>
      <c r="AO22" s="3223"/>
      <c r="AP22" s="3223"/>
      <c r="AQ22" s="3223"/>
      <c r="AR22" s="3223"/>
      <c r="AS22" s="3223"/>
      <c r="AT22" s="3223"/>
      <c r="AU22" s="3223"/>
      <c r="AV22" s="3223"/>
      <c r="AW22" s="3223"/>
      <c r="AX22" s="3223"/>
      <c r="AY22" s="3224"/>
      <c r="AZ22" s="3074"/>
      <c r="BA22" s="3074"/>
      <c r="BB22" s="3074"/>
      <c r="BC22" s="3074"/>
      <c r="BD22" s="3074"/>
      <c r="BE22" s="3074"/>
      <c r="BF22" s="3074"/>
      <c r="BG22" s="3074"/>
      <c r="BH22" s="3074"/>
      <c r="BI22" s="3074"/>
      <c r="BJ22" s="3074"/>
      <c r="BK22" s="3074"/>
      <c r="BL22" s="2781"/>
      <c r="BM22" s="2781"/>
      <c r="BN22" s="3222"/>
      <c r="BO22" s="3222"/>
      <c r="BP22" s="3222"/>
      <c r="BQ22" s="3222"/>
      <c r="BR22" s="3222"/>
      <c r="BS22" s="3222"/>
      <c r="BT22" s="3222"/>
      <c r="BU22" s="3222"/>
      <c r="BV22" s="3222"/>
      <c r="BW22" s="3222"/>
      <c r="BX22" s="3222"/>
      <c r="BY22" s="3222"/>
      <c r="BZ22" s="3222"/>
      <c r="CA22" s="3222"/>
      <c r="CB22" s="3222"/>
      <c r="CC22" s="3222"/>
      <c r="CD22" s="3222"/>
      <c r="CE22" s="3222"/>
      <c r="CF22" s="3222"/>
      <c r="CG22" s="3222"/>
      <c r="CH22" s="3222"/>
      <c r="CI22" s="3222"/>
      <c r="CJ22" s="3222"/>
      <c r="CK22" s="3222"/>
      <c r="CL22" s="3222"/>
      <c r="CM22" s="3036"/>
      <c r="CN22" s="3036"/>
      <c r="CO22" s="3036"/>
      <c r="CP22" s="3036"/>
      <c r="CQ22" s="3036"/>
      <c r="CR22" s="3036"/>
      <c r="CS22" s="3031"/>
      <c r="CT22" s="2790"/>
      <c r="CU22" s="2790"/>
      <c r="CV22" s="2835"/>
      <c r="CW22" s="2836"/>
      <c r="CX22" s="2836"/>
      <c r="CY22" s="2836"/>
      <c r="CZ22" s="2836"/>
      <c r="DA22" s="2836"/>
      <c r="DB22" s="2836"/>
      <c r="DC22" s="2836"/>
      <c r="DD22" s="2836"/>
      <c r="DE22" s="2836"/>
      <c r="DF22" s="2836"/>
      <c r="DG22" s="2836"/>
      <c r="DH22" s="2836"/>
      <c r="DI22" s="2836"/>
      <c r="DJ22" s="2836"/>
      <c r="DK22" s="2836"/>
      <c r="DL22" s="2836"/>
      <c r="DM22" s="2836"/>
      <c r="DN22" s="2836"/>
      <c r="DO22" s="2837"/>
      <c r="DP22"/>
      <c r="DQ22"/>
      <c r="DR22"/>
      <c r="DS22"/>
      <c r="DT22"/>
      <c r="DU22"/>
      <c r="DV22"/>
      <c r="DW22"/>
      <c r="DX22"/>
      <c r="DY22"/>
      <c r="DZ22"/>
      <c r="EA22"/>
      <c r="EB22"/>
      <c r="EC22"/>
      <c r="ED22"/>
      <c r="EE22"/>
      <c r="EF22" s="237"/>
      <c r="EG22" s="131">
        <f t="shared" si="0"/>
        <v>0</v>
      </c>
      <c r="EH22" s="131">
        <f t="shared" si="1"/>
        <v>0</v>
      </c>
      <c r="EI22" s="131">
        <f t="shared" si="2"/>
        <v>0</v>
      </c>
      <c r="EJ22" s="131">
        <f t="shared" si="3"/>
        <v>0</v>
      </c>
      <c r="EK22" s="247" t="s">
        <v>477</v>
      </c>
      <c r="EL22" s="131" t="str">
        <f t="shared" si="15"/>
        <v>配管の支持金物</v>
      </c>
      <c r="EM22" s="130">
        <f t="shared" si="4"/>
        <v>0</v>
      </c>
      <c r="EN22" s="129" t="str">
        <f t="shared" si="5"/>
        <v/>
      </c>
      <c r="EO22" s="121" t="str">
        <f>IF($EN22="要是正",MAX($EO$14:EO21)+1,"")</f>
        <v/>
      </c>
      <c r="EP22" s="121" t="str">
        <f>IF($EN22="要是正",MAX($EP$14:EP21)+1,"")</f>
        <v/>
      </c>
      <c r="EQ22" s="128" t="str">
        <f t="shared" si="6"/>
        <v/>
      </c>
      <c r="ER22" s="127" t="str">
        <f t="shared" si="7"/>
        <v/>
      </c>
      <c r="ES22" s="122" t="str">
        <f t="shared" si="8"/>
        <v/>
      </c>
      <c r="ET22" s="157" t="str">
        <f t="shared" si="9"/>
        <v/>
      </c>
      <c r="EU22" s="156" t="str">
        <f t="shared" si="16"/>
        <v/>
      </c>
      <c r="EV22" s="125" t="str">
        <f t="shared" si="17"/>
        <v/>
      </c>
      <c r="EW22" s="123" t="str">
        <f t="shared" si="18"/>
        <v>0</v>
      </c>
      <c r="EX22" s="124" t="str">
        <f t="shared" si="19"/>
        <v/>
      </c>
      <c r="EY22" s="123" t="str">
        <f t="shared" si="20"/>
        <v>0</v>
      </c>
      <c r="EZ22" s="123" t="str">
        <f t="shared" si="21"/>
        <v>0</v>
      </c>
      <c r="FA22" s="122" t="str">
        <f t="shared" si="22"/>
        <v/>
      </c>
      <c r="FB22" s="125" t="str">
        <f t="shared" si="23"/>
        <v/>
      </c>
      <c r="FC22" s="123" t="str">
        <f t="shared" si="24"/>
        <v>0</v>
      </c>
      <c r="FD22" s="124" t="str">
        <f t="shared" si="25"/>
        <v/>
      </c>
      <c r="FE22" s="123" t="str">
        <f t="shared" si="26"/>
        <v>0</v>
      </c>
      <c r="FF22" s="123" t="str">
        <f t="shared" si="27"/>
        <v>0</v>
      </c>
      <c r="FG22" s="122" t="str">
        <f t="shared" si="28"/>
        <v/>
      </c>
      <c r="FH22" s="614"/>
      <c r="FI22" s="614"/>
      <c r="FJ22" s="614"/>
      <c r="FK22" s="172">
        <v>7</v>
      </c>
      <c r="FL22" s="130" t="s">
        <v>185</v>
      </c>
      <c r="FM22" s="130" t="s">
        <v>193</v>
      </c>
      <c r="FN22" s="130" t="s">
        <v>192</v>
      </c>
      <c r="GG22" s="239" t="str">
        <f t="shared" si="29"/>
        <v/>
      </c>
      <c r="GH22" s="239" t="str">
        <f t="shared" si="10"/>
        <v/>
      </c>
      <c r="GI22" s="239" t="str">
        <f t="shared" si="11"/>
        <v/>
      </c>
      <c r="GJ22" s="239">
        <f t="shared" si="12"/>
        <v>0</v>
      </c>
      <c r="GK22" s="248" t="str">
        <f t="shared" si="13"/>
        <v/>
      </c>
      <c r="GL22" s="10" t="str">
        <f t="shared" si="30"/>
        <v/>
      </c>
      <c r="GM22" s="407" t="str">
        <f t="shared" si="31"/>
        <v/>
      </c>
      <c r="GN22" s="408" t="str">
        <f t="shared" si="32"/>
        <v>0</v>
      </c>
      <c r="GO22" s="409" t="str">
        <f t="shared" si="33"/>
        <v/>
      </c>
      <c r="GP22" s="408" t="str">
        <f t="shared" si="34"/>
        <v>0</v>
      </c>
      <c r="GQ22" s="410" t="str">
        <f t="shared" si="35"/>
        <v/>
      </c>
      <c r="GS22" s="411">
        <f t="shared" si="14"/>
        <v>0</v>
      </c>
      <c r="GT22" s="27"/>
      <c r="GU22" s="27"/>
      <c r="GV22" s="413"/>
      <c r="GW22" s="10" t="str">
        <f t="shared" si="36"/>
        <v>飲料用配管及び排水配管(隠蔽部分及び埋設部分を除く。)</v>
      </c>
    </row>
    <row r="23" spans="2:205" s="10" customFormat="1" ht="35.1" customHeight="1" x14ac:dyDescent="0.15">
      <c r="B23" s="111"/>
      <c r="C23" s="343"/>
      <c r="D23" s="343"/>
      <c r="E23" s="343"/>
      <c r="F23" s="343"/>
      <c r="G23" s="343"/>
      <c r="H23" s="343"/>
      <c r="J23" s="238"/>
      <c r="K23" s="242"/>
      <c r="L23" s="242"/>
      <c r="M23" s="3152" t="s">
        <v>476</v>
      </c>
      <c r="N23" s="3152"/>
      <c r="O23" s="3152"/>
      <c r="P23" s="2799"/>
      <c r="Q23" s="2799"/>
      <c r="R23" s="2799"/>
      <c r="S23" s="2799"/>
      <c r="T23" s="2799"/>
      <c r="U23" s="2799"/>
      <c r="V23" s="2799"/>
      <c r="W23" s="2799"/>
      <c r="X23" s="2799"/>
      <c r="Y23" s="2799"/>
      <c r="Z23" s="2799"/>
      <c r="AA23" s="3223" t="s">
        <v>1317</v>
      </c>
      <c r="AB23" s="3223"/>
      <c r="AC23" s="3223"/>
      <c r="AD23" s="3223"/>
      <c r="AE23" s="3223"/>
      <c r="AF23" s="3223"/>
      <c r="AG23" s="3223"/>
      <c r="AH23" s="3223"/>
      <c r="AI23" s="3223"/>
      <c r="AJ23" s="3223"/>
      <c r="AK23" s="3223"/>
      <c r="AL23" s="3223"/>
      <c r="AM23" s="3223"/>
      <c r="AN23" s="3223"/>
      <c r="AO23" s="3223"/>
      <c r="AP23" s="3223"/>
      <c r="AQ23" s="3223"/>
      <c r="AR23" s="3223"/>
      <c r="AS23" s="3223"/>
      <c r="AT23" s="3223"/>
      <c r="AU23" s="3223"/>
      <c r="AV23" s="3223"/>
      <c r="AW23" s="3223"/>
      <c r="AX23" s="3223"/>
      <c r="AY23" s="3224"/>
      <c r="AZ23" s="3074"/>
      <c r="BA23" s="3074"/>
      <c r="BB23" s="3074"/>
      <c r="BC23" s="3074"/>
      <c r="BD23" s="3074"/>
      <c r="BE23" s="3074"/>
      <c r="BF23" s="3074"/>
      <c r="BG23" s="3074"/>
      <c r="BH23" s="3074"/>
      <c r="BI23" s="3074"/>
      <c r="BJ23" s="3074"/>
      <c r="BK23" s="3074"/>
      <c r="BL23" s="2781"/>
      <c r="BM23" s="2781"/>
      <c r="BN23" s="3222"/>
      <c r="BO23" s="3222"/>
      <c r="BP23" s="3222"/>
      <c r="BQ23" s="3222"/>
      <c r="BR23" s="3222"/>
      <c r="BS23" s="3222"/>
      <c r="BT23" s="3222"/>
      <c r="BU23" s="3222"/>
      <c r="BV23" s="3222"/>
      <c r="BW23" s="3222"/>
      <c r="BX23" s="3222"/>
      <c r="BY23" s="3222"/>
      <c r="BZ23" s="3222"/>
      <c r="CA23" s="3222"/>
      <c r="CB23" s="3222"/>
      <c r="CC23" s="3222"/>
      <c r="CD23" s="3222"/>
      <c r="CE23" s="3222"/>
      <c r="CF23" s="3222"/>
      <c r="CG23" s="3222"/>
      <c r="CH23" s="3222"/>
      <c r="CI23" s="3222"/>
      <c r="CJ23" s="3222"/>
      <c r="CK23" s="3222"/>
      <c r="CL23" s="3222"/>
      <c r="CM23" s="3036"/>
      <c r="CN23" s="3036"/>
      <c r="CO23" s="3036"/>
      <c r="CP23" s="3036"/>
      <c r="CQ23" s="3036"/>
      <c r="CR23" s="3036"/>
      <c r="CS23" s="3031"/>
      <c r="CT23" s="2790"/>
      <c r="CU23" s="2790"/>
      <c r="CV23" s="2835"/>
      <c r="CW23" s="2836"/>
      <c r="CX23" s="2836"/>
      <c r="CY23" s="2836"/>
      <c r="CZ23" s="2836"/>
      <c r="DA23" s="2836"/>
      <c r="DB23" s="2836"/>
      <c r="DC23" s="2836"/>
      <c r="DD23" s="2836"/>
      <c r="DE23" s="2836"/>
      <c r="DF23" s="2836"/>
      <c r="DG23" s="2836"/>
      <c r="DH23" s="2836"/>
      <c r="DI23" s="2836"/>
      <c r="DJ23" s="2836"/>
      <c r="DK23" s="2836"/>
      <c r="DL23" s="2836"/>
      <c r="DM23" s="2836"/>
      <c r="DN23" s="2836"/>
      <c r="DO23" s="2837"/>
      <c r="DP23"/>
      <c r="DQ23"/>
      <c r="DR23"/>
      <c r="DS23"/>
      <c r="DT23"/>
      <c r="DU23"/>
      <c r="DV23"/>
      <c r="DW23"/>
      <c r="DX23"/>
      <c r="DY23"/>
      <c r="DZ23"/>
      <c r="EA23"/>
      <c r="EB23"/>
      <c r="EC23"/>
      <c r="ED23"/>
      <c r="EE23"/>
      <c r="EF23" s="237"/>
      <c r="EG23" s="131">
        <f t="shared" si="0"/>
        <v>0</v>
      </c>
      <c r="EH23" s="131">
        <f t="shared" si="1"/>
        <v>0</v>
      </c>
      <c r="EI23" s="131">
        <f t="shared" si="2"/>
        <v>0</v>
      </c>
      <c r="EJ23" s="131">
        <f t="shared" si="3"/>
        <v>0</v>
      </c>
      <c r="EK23" s="247" t="s">
        <v>476</v>
      </c>
      <c r="EL23" s="131" t="str">
        <f t="shared" si="15"/>
        <v xml:space="preserve">飲料水系統配管の汚染防止措置の状況 </v>
      </c>
      <c r="EM23" s="130">
        <f t="shared" si="4"/>
        <v>0</v>
      </c>
      <c r="EN23" s="129" t="str">
        <f t="shared" si="5"/>
        <v/>
      </c>
      <c r="EO23" s="121" t="str">
        <f>IF($EN23="要是正",MAX($EO$14:EO22)+1,"")</f>
        <v/>
      </c>
      <c r="EP23" s="121" t="str">
        <f>IF($EN23="要是正",MAX($EP$14:EP22)+1,"")</f>
        <v/>
      </c>
      <c r="EQ23" s="128" t="str">
        <f t="shared" si="6"/>
        <v/>
      </c>
      <c r="ER23" s="127" t="str">
        <f t="shared" si="7"/>
        <v/>
      </c>
      <c r="ES23" s="122" t="str">
        <f t="shared" si="8"/>
        <v/>
      </c>
      <c r="ET23" s="157" t="str">
        <f t="shared" si="9"/>
        <v/>
      </c>
      <c r="EU23" s="156" t="str">
        <f t="shared" si="16"/>
        <v/>
      </c>
      <c r="EV23" s="125" t="str">
        <f t="shared" si="17"/>
        <v/>
      </c>
      <c r="EW23" s="123" t="str">
        <f t="shared" si="18"/>
        <v>0</v>
      </c>
      <c r="EX23" s="124" t="str">
        <f t="shared" si="19"/>
        <v/>
      </c>
      <c r="EY23" s="123" t="str">
        <f t="shared" si="20"/>
        <v>0</v>
      </c>
      <c r="EZ23" s="123" t="str">
        <f t="shared" si="21"/>
        <v>0</v>
      </c>
      <c r="FA23" s="122" t="str">
        <f t="shared" si="22"/>
        <v/>
      </c>
      <c r="FB23" s="125" t="str">
        <f t="shared" si="23"/>
        <v/>
      </c>
      <c r="FC23" s="123" t="str">
        <f t="shared" si="24"/>
        <v>0</v>
      </c>
      <c r="FD23" s="124" t="str">
        <f t="shared" si="25"/>
        <v/>
      </c>
      <c r="FE23" s="123" t="str">
        <f t="shared" si="26"/>
        <v>0</v>
      </c>
      <c r="FF23" s="123" t="str">
        <f t="shared" si="27"/>
        <v>0</v>
      </c>
      <c r="FG23" s="122" t="str">
        <f t="shared" si="28"/>
        <v/>
      </c>
      <c r="FH23" s="614"/>
      <c r="FI23" s="614"/>
      <c r="FJ23" s="614"/>
      <c r="FK23" s="172">
        <v>8</v>
      </c>
      <c r="FL23" s="130" t="s">
        <v>185</v>
      </c>
      <c r="FM23" s="130" t="s">
        <v>189</v>
      </c>
      <c r="FN23" s="130" t="s">
        <v>188</v>
      </c>
      <c r="GG23" s="239" t="str">
        <f t="shared" si="29"/>
        <v/>
      </c>
      <c r="GH23" s="239" t="str">
        <f t="shared" si="10"/>
        <v/>
      </c>
      <c r="GI23" s="239" t="str">
        <f t="shared" si="11"/>
        <v/>
      </c>
      <c r="GJ23" s="239">
        <f t="shared" si="12"/>
        <v>0</v>
      </c>
      <c r="GK23" s="248" t="str">
        <f t="shared" si="13"/>
        <v/>
      </c>
      <c r="GL23" s="10" t="str">
        <f t="shared" si="30"/>
        <v/>
      </c>
      <c r="GM23" s="407" t="str">
        <f t="shared" si="31"/>
        <v/>
      </c>
      <c r="GN23" s="408" t="str">
        <f t="shared" si="32"/>
        <v>0</v>
      </c>
      <c r="GO23" s="409" t="str">
        <f t="shared" si="33"/>
        <v/>
      </c>
      <c r="GP23" s="408" t="str">
        <f t="shared" si="34"/>
        <v>0</v>
      </c>
      <c r="GQ23" s="410" t="str">
        <f t="shared" si="35"/>
        <v/>
      </c>
      <c r="GS23" s="411">
        <f t="shared" si="14"/>
        <v>0</v>
      </c>
      <c r="GT23" s="27"/>
      <c r="GU23" s="27"/>
      <c r="GV23" s="413"/>
      <c r="GW23" s="10" t="str">
        <f t="shared" si="36"/>
        <v>飲料用配管及び排水配管(隠蔽部分及び埋設部分を除く。)</v>
      </c>
    </row>
    <row r="24" spans="2:205" s="10" customFormat="1" ht="35.1" customHeight="1" x14ac:dyDescent="0.15">
      <c r="B24" s="111"/>
      <c r="C24" s="343"/>
      <c r="D24" s="343"/>
      <c r="E24" s="343"/>
      <c r="F24" s="343"/>
      <c r="G24" s="254">
        <v>60</v>
      </c>
      <c r="H24" s="343"/>
      <c r="J24" s="238"/>
      <c r="K24" s="242"/>
      <c r="L24" s="242"/>
      <c r="M24" s="3152" t="s">
        <v>475</v>
      </c>
      <c r="N24" s="3152"/>
      <c r="O24" s="3152"/>
      <c r="P24" s="2799"/>
      <c r="Q24" s="2799"/>
      <c r="R24" s="2799"/>
      <c r="S24" s="2799"/>
      <c r="T24" s="2799"/>
      <c r="U24" s="2799"/>
      <c r="V24" s="2799"/>
      <c r="W24" s="2799"/>
      <c r="X24" s="2799"/>
      <c r="Y24" s="2799"/>
      <c r="Z24" s="2799"/>
      <c r="AA24" s="3223" t="s">
        <v>1318</v>
      </c>
      <c r="AB24" s="3223"/>
      <c r="AC24" s="3223"/>
      <c r="AD24" s="3223"/>
      <c r="AE24" s="3223"/>
      <c r="AF24" s="3223"/>
      <c r="AG24" s="3223"/>
      <c r="AH24" s="3223"/>
      <c r="AI24" s="3223"/>
      <c r="AJ24" s="3223"/>
      <c r="AK24" s="3223"/>
      <c r="AL24" s="3223"/>
      <c r="AM24" s="3223"/>
      <c r="AN24" s="3223"/>
      <c r="AO24" s="3223"/>
      <c r="AP24" s="3223"/>
      <c r="AQ24" s="3223"/>
      <c r="AR24" s="3223"/>
      <c r="AS24" s="3223"/>
      <c r="AT24" s="3223"/>
      <c r="AU24" s="3223"/>
      <c r="AV24" s="3223"/>
      <c r="AW24" s="3223"/>
      <c r="AX24" s="3223"/>
      <c r="AY24" s="3224"/>
      <c r="AZ24" s="3074"/>
      <c r="BA24" s="3074"/>
      <c r="BB24" s="3074"/>
      <c r="BC24" s="3074"/>
      <c r="BD24" s="3074"/>
      <c r="BE24" s="3074"/>
      <c r="BF24" s="3074"/>
      <c r="BG24" s="3074"/>
      <c r="BH24" s="3074"/>
      <c r="BI24" s="3074"/>
      <c r="BJ24" s="3074"/>
      <c r="BK24" s="3074"/>
      <c r="BL24" s="2781"/>
      <c r="BM24" s="2781"/>
      <c r="BN24" s="3222"/>
      <c r="BO24" s="3222"/>
      <c r="BP24" s="3222"/>
      <c r="BQ24" s="3222"/>
      <c r="BR24" s="3222"/>
      <c r="BS24" s="3222"/>
      <c r="BT24" s="3222"/>
      <c r="BU24" s="3222"/>
      <c r="BV24" s="3222"/>
      <c r="BW24" s="3222"/>
      <c r="BX24" s="3222"/>
      <c r="BY24" s="3222"/>
      <c r="BZ24" s="3222"/>
      <c r="CA24" s="3222"/>
      <c r="CB24" s="3222"/>
      <c r="CC24" s="3222"/>
      <c r="CD24" s="3222"/>
      <c r="CE24" s="3222"/>
      <c r="CF24" s="3222"/>
      <c r="CG24" s="3222"/>
      <c r="CH24" s="3222"/>
      <c r="CI24" s="3222"/>
      <c r="CJ24" s="3222"/>
      <c r="CK24" s="3222"/>
      <c r="CL24" s="3222"/>
      <c r="CM24" s="3036"/>
      <c r="CN24" s="3036"/>
      <c r="CO24" s="3036"/>
      <c r="CP24" s="3036"/>
      <c r="CQ24" s="3036"/>
      <c r="CR24" s="3036"/>
      <c r="CS24" s="3031"/>
      <c r="CT24" s="2790"/>
      <c r="CU24" s="2790"/>
      <c r="CV24" s="2835"/>
      <c r="CW24" s="2836"/>
      <c r="CX24" s="2836"/>
      <c r="CY24" s="2836"/>
      <c r="CZ24" s="2836"/>
      <c r="DA24" s="2836"/>
      <c r="DB24" s="2836"/>
      <c r="DC24" s="2836"/>
      <c r="DD24" s="2836"/>
      <c r="DE24" s="2836"/>
      <c r="DF24" s="2836"/>
      <c r="DG24" s="2836"/>
      <c r="DH24" s="2836"/>
      <c r="DI24" s="2836"/>
      <c r="DJ24" s="2836"/>
      <c r="DK24" s="2836"/>
      <c r="DL24" s="2836"/>
      <c r="DM24" s="2836"/>
      <c r="DN24" s="2836"/>
      <c r="DO24" s="2837"/>
      <c r="DP24"/>
      <c r="DQ24"/>
      <c r="DR24"/>
      <c r="DS24"/>
      <c r="DT24"/>
      <c r="DU24"/>
      <c r="DV24"/>
      <c r="DW24"/>
      <c r="DX24"/>
      <c r="DY24"/>
      <c r="DZ24"/>
      <c r="EA24"/>
      <c r="EB24"/>
      <c r="EC24"/>
      <c r="ED24"/>
      <c r="EE24"/>
      <c r="EF24" s="237"/>
      <c r="EG24" s="131">
        <f t="shared" si="0"/>
        <v>0</v>
      </c>
      <c r="EH24" s="131">
        <f t="shared" si="1"/>
        <v>0</v>
      </c>
      <c r="EI24" s="131">
        <f t="shared" si="2"/>
        <v>0</v>
      </c>
      <c r="EJ24" s="131">
        <f t="shared" si="3"/>
        <v>0</v>
      </c>
      <c r="EK24" s="247" t="s">
        <v>475</v>
      </c>
      <c r="EL24" s="131" t="str">
        <f t="shared" si="15"/>
        <v>止水弁の設置の状況</v>
      </c>
      <c r="EM24" s="130">
        <f t="shared" si="4"/>
        <v>0</v>
      </c>
      <c r="EN24" s="129" t="str">
        <f t="shared" si="5"/>
        <v/>
      </c>
      <c r="EO24" s="121" t="str">
        <f>IF($EN24="要是正",MAX($EO$14:EO23)+1,"")</f>
        <v/>
      </c>
      <c r="EP24" s="121" t="str">
        <f>IF($EN24="要是正",MAX($EP$14:EP23)+1,"")</f>
        <v/>
      </c>
      <c r="EQ24" s="128" t="str">
        <f t="shared" si="6"/>
        <v/>
      </c>
      <c r="ER24" s="127" t="str">
        <f t="shared" si="7"/>
        <v/>
      </c>
      <c r="ES24" s="122" t="str">
        <f t="shared" si="8"/>
        <v/>
      </c>
      <c r="ET24" s="157" t="str">
        <f t="shared" si="9"/>
        <v/>
      </c>
      <c r="EU24" s="156" t="str">
        <f t="shared" si="16"/>
        <v/>
      </c>
      <c r="EV24" s="125" t="str">
        <f t="shared" si="17"/>
        <v/>
      </c>
      <c r="EW24" s="123" t="str">
        <f t="shared" si="18"/>
        <v>0</v>
      </c>
      <c r="EX24" s="124" t="str">
        <f t="shared" si="19"/>
        <v/>
      </c>
      <c r="EY24" s="123" t="str">
        <f t="shared" si="20"/>
        <v>0</v>
      </c>
      <c r="EZ24" s="123" t="str">
        <f t="shared" si="21"/>
        <v>0</v>
      </c>
      <c r="FA24" s="122" t="str">
        <f t="shared" si="22"/>
        <v/>
      </c>
      <c r="FB24" s="125" t="str">
        <f>IF(EN24="既存不適格",IF(OR(EM24&lt;2,CS24&lt;&gt;"予定"),"","令和"&amp;CM24&amp;"年"&amp;CP24&amp;"月1日"),"")</f>
        <v/>
      </c>
      <c r="FC24" s="123" t="str">
        <f t="shared" si="24"/>
        <v>0</v>
      </c>
      <c r="FD24" s="124" t="str">
        <f t="shared" si="25"/>
        <v/>
      </c>
      <c r="FE24" s="123" t="str">
        <f t="shared" si="26"/>
        <v>0</v>
      </c>
      <c r="FF24" s="123" t="str">
        <f t="shared" si="27"/>
        <v>0</v>
      </c>
      <c r="FG24" s="122" t="str">
        <f t="shared" si="28"/>
        <v/>
      </c>
      <c r="FH24" s="614"/>
      <c r="FI24" s="614"/>
      <c r="FJ24" s="614"/>
      <c r="FK24" s="172">
        <v>9</v>
      </c>
      <c r="FL24" s="130" t="s">
        <v>185</v>
      </c>
      <c r="FM24" s="130" t="s">
        <v>184</v>
      </c>
      <c r="FN24" s="130" t="s">
        <v>183</v>
      </c>
      <c r="GG24" s="239" t="str">
        <f t="shared" si="29"/>
        <v/>
      </c>
      <c r="GH24" s="239" t="str">
        <f t="shared" si="10"/>
        <v/>
      </c>
      <c r="GI24" s="239" t="str">
        <f t="shared" si="11"/>
        <v/>
      </c>
      <c r="GJ24" s="239">
        <f t="shared" si="12"/>
        <v>0</v>
      </c>
      <c r="GK24" s="248" t="str">
        <f t="shared" si="13"/>
        <v/>
      </c>
      <c r="GL24" s="10" t="str">
        <f t="shared" si="30"/>
        <v/>
      </c>
      <c r="GM24" s="407" t="str">
        <f t="shared" si="31"/>
        <v/>
      </c>
      <c r="GN24" s="408" t="str">
        <f t="shared" si="32"/>
        <v>0</v>
      </c>
      <c r="GO24" s="409" t="str">
        <f t="shared" si="33"/>
        <v/>
      </c>
      <c r="GP24" s="408" t="str">
        <f t="shared" si="34"/>
        <v>0</v>
      </c>
      <c r="GQ24" s="410" t="str">
        <f t="shared" si="35"/>
        <v/>
      </c>
      <c r="GS24" s="411">
        <f t="shared" si="14"/>
        <v>0</v>
      </c>
      <c r="GT24" s="27"/>
      <c r="GU24" s="27"/>
      <c r="GV24" s="413"/>
      <c r="GW24" s="10" t="str">
        <f t="shared" si="36"/>
        <v>飲料用配管及び排水配管(隠蔽部分及び埋設部分を除く。)</v>
      </c>
    </row>
    <row r="25" spans="2:205" s="10" customFormat="1" ht="35.1" customHeight="1" x14ac:dyDescent="0.15">
      <c r="B25" s="111"/>
      <c r="C25" s="343"/>
      <c r="D25" s="343"/>
      <c r="E25" s="343"/>
      <c r="F25" s="343"/>
      <c r="G25" s="254"/>
      <c r="H25" s="343"/>
      <c r="J25" s="238"/>
      <c r="K25" s="242"/>
      <c r="L25" s="242"/>
      <c r="M25" s="3152" t="s">
        <v>474</v>
      </c>
      <c r="N25" s="3152"/>
      <c r="O25" s="3152"/>
      <c r="P25" s="2799"/>
      <c r="Q25" s="2799"/>
      <c r="R25" s="2799"/>
      <c r="S25" s="2799"/>
      <c r="T25" s="2799"/>
      <c r="U25" s="2799"/>
      <c r="V25" s="2799"/>
      <c r="W25" s="2799"/>
      <c r="X25" s="2799"/>
      <c r="Y25" s="2799"/>
      <c r="Z25" s="2799"/>
      <c r="AA25" s="3223" t="s">
        <v>1319</v>
      </c>
      <c r="AB25" s="3223"/>
      <c r="AC25" s="3223"/>
      <c r="AD25" s="3223"/>
      <c r="AE25" s="3223"/>
      <c r="AF25" s="3223"/>
      <c r="AG25" s="3223"/>
      <c r="AH25" s="3223"/>
      <c r="AI25" s="3223"/>
      <c r="AJ25" s="3223"/>
      <c r="AK25" s="3223"/>
      <c r="AL25" s="3223"/>
      <c r="AM25" s="3223"/>
      <c r="AN25" s="3223"/>
      <c r="AO25" s="3223"/>
      <c r="AP25" s="3223"/>
      <c r="AQ25" s="3223"/>
      <c r="AR25" s="3223"/>
      <c r="AS25" s="3223"/>
      <c r="AT25" s="3223"/>
      <c r="AU25" s="3223"/>
      <c r="AV25" s="3223"/>
      <c r="AW25" s="3223"/>
      <c r="AX25" s="3223"/>
      <c r="AY25" s="3224"/>
      <c r="AZ25" s="3074"/>
      <c r="BA25" s="3074"/>
      <c r="BB25" s="3074"/>
      <c r="BC25" s="3074"/>
      <c r="BD25" s="3074"/>
      <c r="BE25" s="3074"/>
      <c r="BF25" s="3074"/>
      <c r="BG25" s="3074"/>
      <c r="BH25" s="3074"/>
      <c r="BI25" s="3074"/>
      <c r="BJ25" s="3074"/>
      <c r="BK25" s="3074"/>
      <c r="BL25" s="3257"/>
      <c r="BM25" s="3258"/>
      <c r="BN25" s="3259"/>
      <c r="BO25" s="3260"/>
      <c r="BP25" s="3260"/>
      <c r="BQ25" s="3260"/>
      <c r="BR25" s="3260"/>
      <c r="BS25" s="3260"/>
      <c r="BT25" s="3260"/>
      <c r="BU25" s="3260"/>
      <c r="BV25" s="3260"/>
      <c r="BW25" s="3261"/>
      <c r="BX25" s="3259"/>
      <c r="BY25" s="3260"/>
      <c r="BZ25" s="3260"/>
      <c r="CA25" s="3260"/>
      <c r="CB25" s="3260"/>
      <c r="CC25" s="3260"/>
      <c r="CD25" s="3260"/>
      <c r="CE25" s="3260"/>
      <c r="CF25" s="3260"/>
      <c r="CG25" s="3260"/>
      <c r="CH25" s="3260"/>
      <c r="CI25" s="3260"/>
      <c r="CJ25" s="3260"/>
      <c r="CK25" s="3260"/>
      <c r="CL25" s="3261"/>
      <c r="CM25" s="3036"/>
      <c r="CN25" s="3036"/>
      <c r="CO25" s="3036"/>
      <c r="CP25" s="3036"/>
      <c r="CQ25" s="3036"/>
      <c r="CR25" s="3036"/>
      <c r="CS25" s="3031"/>
      <c r="CT25" s="2790"/>
      <c r="CU25" s="2790"/>
      <c r="CV25" s="2835"/>
      <c r="CW25" s="2836"/>
      <c r="CX25" s="2836"/>
      <c r="CY25" s="2836"/>
      <c r="CZ25" s="2836"/>
      <c r="DA25" s="2836"/>
      <c r="DB25" s="2836"/>
      <c r="DC25" s="2836"/>
      <c r="DD25" s="2836"/>
      <c r="DE25" s="2836"/>
      <c r="DF25" s="2836"/>
      <c r="DG25" s="2836"/>
      <c r="DH25" s="2836"/>
      <c r="DI25" s="2836"/>
      <c r="DJ25" s="2836"/>
      <c r="DK25" s="2836"/>
      <c r="DL25" s="2836"/>
      <c r="DM25" s="2836"/>
      <c r="DN25" s="2836"/>
      <c r="DO25" s="2837"/>
      <c r="DP25"/>
      <c r="DQ25"/>
      <c r="DR25"/>
      <c r="DS25"/>
      <c r="DT25"/>
      <c r="DU25"/>
      <c r="DV25"/>
      <c r="DW25"/>
      <c r="DX25"/>
      <c r="DY25"/>
      <c r="DZ25"/>
      <c r="EA25"/>
      <c r="EB25"/>
      <c r="EC25"/>
      <c r="ED25"/>
      <c r="EE25"/>
      <c r="EF25" s="237"/>
      <c r="EG25" s="131">
        <f t="shared" si="0"/>
        <v>0</v>
      </c>
      <c r="EH25" s="131">
        <f t="shared" si="1"/>
        <v>0</v>
      </c>
      <c r="EI25" s="131">
        <f t="shared" si="2"/>
        <v>0</v>
      </c>
      <c r="EJ25" s="131">
        <f t="shared" si="3"/>
        <v>0</v>
      </c>
      <c r="EK25" s="247" t="s">
        <v>474</v>
      </c>
      <c r="EL25" s="131" t="str">
        <f t="shared" si="15"/>
        <v>ウォーターハンマーの防止措置の状況</v>
      </c>
      <c r="EM25" s="130"/>
      <c r="EN25" s="129" t="str">
        <f t="shared" si="5"/>
        <v/>
      </c>
      <c r="EO25" s="121" t="str">
        <f>IF($EN25="要是正",MAX($EO$14:EO24)+1,"")</f>
        <v/>
      </c>
      <c r="EP25" s="121" t="str">
        <f>IF($EN25="要是正",MAX($EP$14:EP24)+1,"")</f>
        <v/>
      </c>
      <c r="EQ25" s="128" t="str">
        <f t="shared" si="6"/>
        <v/>
      </c>
      <c r="ER25" s="127" t="str">
        <f t="shared" si="7"/>
        <v/>
      </c>
      <c r="ES25" s="122" t="str">
        <f t="shared" si="8"/>
        <v/>
      </c>
      <c r="ET25" s="157" t="str">
        <f t="shared" si="9"/>
        <v/>
      </c>
      <c r="EU25" s="156" t="str">
        <f t="shared" si="16"/>
        <v/>
      </c>
      <c r="EV25" s="125" t="str">
        <f t="shared" si="17"/>
        <v/>
      </c>
      <c r="EW25" s="123" t="str">
        <f t="shared" si="18"/>
        <v>0</v>
      </c>
      <c r="EX25" s="124" t="str">
        <f t="shared" si="19"/>
        <v/>
      </c>
      <c r="EY25" s="123" t="str">
        <f t="shared" si="20"/>
        <v>0</v>
      </c>
      <c r="EZ25" s="123" t="str">
        <f t="shared" si="21"/>
        <v>0</v>
      </c>
      <c r="FA25" s="122" t="str">
        <f t="shared" si="22"/>
        <v/>
      </c>
      <c r="FB25" s="125" t="str">
        <f t="shared" si="23"/>
        <v/>
      </c>
      <c r="FC25" s="123" t="str">
        <f t="shared" si="24"/>
        <v>0</v>
      </c>
      <c r="FD25" s="124" t="str">
        <f t="shared" si="25"/>
        <v/>
      </c>
      <c r="FE25" s="123" t="str">
        <f t="shared" si="26"/>
        <v>0</v>
      </c>
      <c r="FF25" s="123" t="str">
        <f t="shared" si="27"/>
        <v>0</v>
      </c>
      <c r="FG25" s="122" t="str">
        <f t="shared" si="28"/>
        <v/>
      </c>
      <c r="FH25" s="614"/>
      <c r="FI25" s="614"/>
      <c r="FJ25" s="614"/>
      <c r="FK25" s="172">
        <v>10</v>
      </c>
      <c r="FL25" s="130" t="s">
        <v>1617</v>
      </c>
      <c r="FM25" s="130" t="s">
        <v>1618</v>
      </c>
      <c r="FN25" s="130" t="s">
        <v>1619</v>
      </c>
      <c r="GG25" s="239" t="str">
        <f t="shared" si="29"/>
        <v/>
      </c>
      <c r="GH25" s="239" t="str">
        <f t="shared" si="10"/>
        <v/>
      </c>
      <c r="GI25" s="239" t="str">
        <f t="shared" si="11"/>
        <v/>
      </c>
      <c r="GJ25" s="239">
        <f t="shared" si="12"/>
        <v>0</v>
      </c>
      <c r="GK25" s="248"/>
      <c r="GL25" s="10" t="str">
        <f t="shared" si="30"/>
        <v/>
      </c>
      <c r="GM25" s="407" t="str">
        <f t="shared" si="31"/>
        <v/>
      </c>
      <c r="GN25" s="408" t="str">
        <f t="shared" si="32"/>
        <v>0</v>
      </c>
      <c r="GO25" s="409" t="str">
        <f t="shared" si="33"/>
        <v/>
      </c>
      <c r="GP25" s="408" t="str">
        <f t="shared" si="34"/>
        <v>0</v>
      </c>
      <c r="GQ25" s="410" t="str">
        <f t="shared" si="35"/>
        <v/>
      </c>
      <c r="GS25" s="411">
        <f t="shared" si="14"/>
        <v>0</v>
      </c>
      <c r="GT25" s="27"/>
      <c r="GU25" s="27"/>
      <c r="GV25" s="413"/>
      <c r="GW25" s="10" t="str">
        <f t="shared" si="36"/>
        <v>飲料用配管及び排水配管(隠蔽部分及び埋設部分を除く。)</v>
      </c>
    </row>
    <row r="26" spans="2:205" s="10" customFormat="1" ht="35.1" customHeight="1" x14ac:dyDescent="0.15">
      <c r="B26" s="111"/>
      <c r="C26" s="343"/>
      <c r="D26" s="343"/>
      <c r="E26" s="343"/>
      <c r="F26" s="343"/>
      <c r="G26" s="343"/>
      <c r="H26" s="343"/>
      <c r="J26" s="238"/>
      <c r="K26" s="520"/>
      <c r="L26" s="520"/>
      <c r="M26" s="2782" t="s">
        <v>1461</v>
      </c>
      <c r="N26" s="2782"/>
      <c r="O26" s="2782"/>
      <c r="P26" s="2799"/>
      <c r="Q26" s="2799"/>
      <c r="R26" s="2799"/>
      <c r="S26" s="2799"/>
      <c r="T26" s="2799"/>
      <c r="U26" s="2799"/>
      <c r="V26" s="2799"/>
      <c r="W26" s="2799"/>
      <c r="X26" s="2799"/>
      <c r="Y26" s="2799"/>
      <c r="Z26" s="2799"/>
      <c r="AA26" s="3239" t="s">
        <v>1320</v>
      </c>
      <c r="AB26" s="3239"/>
      <c r="AC26" s="3239"/>
      <c r="AD26" s="3239"/>
      <c r="AE26" s="3239"/>
      <c r="AF26" s="3239"/>
      <c r="AG26" s="3239"/>
      <c r="AH26" s="3239"/>
      <c r="AI26" s="3239"/>
      <c r="AJ26" s="3239"/>
      <c r="AK26" s="3239"/>
      <c r="AL26" s="3239"/>
      <c r="AM26" s="3239"/>
      <c r="AN26" s="3239"/>
      <c r="AO26" s="3239"/>
      <c r="AP26" s="3239"/>
      <c r="AQ26" s="3239"/>
      <c r="AR26" s="3239"/>
      <c r="AS26" s="3239"/>
      <c r="AT26" s="3239"/>
      <c r="AU26" s="3239"/>
      <c r="AV26" s="3239"/>
      <c r="AW26" s="3239"/>
      <c r="AX26" s="3239"/>
      <c r="AY26" s="3240"/>
      <c r="AZ26" s="2964"/>
      <c r="BA26" s="2964"/>
      <c r="BB26" s="2964"/>
      <c r="BC26" s="2964"/>
      <c r="BD26" s="2964"/>
      <c r="BE26" s="2964"/>
      <c r="BF26" s="2964"/>
      <c r="BG26" s="2964"/>
      <c r="BH26" s="2964"/>
      <c r="BI26" s="2964"/>
      <c r="BJ26" s="2964"/>
      <c r="BK26" s="2964"/>
      <c r="BL26" s="2855"/>
      <c r="BM26" s="2855"/>
      <c r="BN26" s="3234"/>
      <c r="BO26" s="3234"/>
      <c r="BP26" s="3234"/>
      <c r="BQ26" s="3234"/>
      <c r="BR26" s="3234"/>
      <c r="BS26" s="3234"/>
      <c r="BT26" s="3234"/>
      <c r="BU26" s="3234"/>
      <c r="BV26" s="3234"/>
      <c r="BW26" s="3234"/>
      <c r="BX26" s="3234"/>
      <c r="BY26" s="3234"/>
      <c r="BZ26" s="3234"/>
      <c r="CA26" s="3234"/>
      <c r="CB26" s="3234"/>
      <c r="CC26" s="3234"/>
      <c r="CD26" s="3234"/>
      <c r="CE26" s="3234"/>
      <c r="CF26" s="3234"/>
      <c r="CG26" s="3234"/>
      <c r="CH26" s="3234"/>
      <c r="CI26" s="3234"/>
      <c r="CJ26" s="3234"/>
      <c r="CK26" s="3234"/>
      <c r="CL26" s="3234"/>
      <c r="CM26" s="3083"/>
      <c r="CN26" s="3083"/>
      <c r="CO26" s="3083"/>
      <c r="CP26" s="3083"/>
      <c r="CQ26" s="3083"/>
      <c r="CR26" s="3083"/>
      <c r="CS26" s="3084"/>
      <c r="CT26" s="2964"/>
      <c r="CU26" s="2964"/>
      <c r="CV26" s="2879"/>
      <c r="CW26" s="2880"/>
      <c r="CX26" s="2880"/>
      <c r="CY26" s="2880"/>
      <c r="CZ26" s="2880"/>
      <c r="DA26" s="2880"/>
      <c r="DB26" s="2880"/>
      <c r="DC26" s="2880"/>
      <c r="DD26" s="2880"/>
      <c r="DE26" s="2880"/>
      <c r="DF26" s="2880"/>
      <c r="DG26" s="2880"/>
      <c r="DH26" s="2880"/>
      <c r="DI26" s="2880"/>
      <c r="DJ26" s="2880"/>
      <c r="DK26" s="2880"/>
      <c r="DL26" s="2880"/>
      <c r="DM26" s="2880"/>
      <c r="DN26" s="2880"/>
      <c r="DO26" s="2881"/>
      <c r="DP26"/>
      <c r="DQ26"/>
      <c r="DR26"/>
      <c r="DS26"/>
      <c r="DT26"/>
      <c r="DU26"/>
      <c r="DV26"/>
      <c r="DW26"/>
      <c r="DX26"/>
      <c r="DY26"/>
      <c r="DZ26"/>
      <c r="EA26"/>
      <c r="EB26"/>
      <c r="EC26"/>
      <c r="ED26"/>
      <c r="EE26"/>
      <c r="EF26" s="237"/>
      <c r="EG26" s="131">
        <f t="shared" si="0"/>
        <v>0</v>
      </c>
      <c r="EH26" s="131">
        <f t="shared" si="1"/>
        <v>0</v>
      </c>
      <c r="EI26" s="131">
        <f t="shared" si="2"/>
        <v>0</v>
      </c>
      <c r="EJ26" s="131">
        <f t="shared" si="3"/>
        <v>0</v>
      </c>
      <c r="EK26" s="247" t="s">
        <v>1461</v>
      </c>
      <c r="EL26" s="131" t="str">
        <f t="shared" si="15"/>
        <v>給湯管及び膨張管の設置の状況</v>
      </c>
      <c r="EM26" s="130">
        <f t="shared" si="4"/>
        <v>0</v>
      </c>
      <c r="EN26" s="129" t="str">
        <f t="shared" si="5"/>
        <v/>
      </c>
      <c r="EO26" s="121" t="str">
        <f>IF($EN26="要是正",MAX($EO$14:EO25)+1,"")</f>
        <v/>
      </c>
      <c r="EP26" s="121" t="str">
        <f>IF($EN26="要是正",MAX($EP$14:EP25)+1,"")</f>
        <v/>
      </c>
      <c r="EQ26" s="128" t="str">
        <f t="shared" si="6"/>
        <v/>
      </c>
      <c r="ER26" s="127" t="str">
        <f t="shared" si="7"/>
        <v/>
      </c>
      <c r="ES26" s="122" t="str">
        <f t="shared" si="8"/>
        <v/>
      </c>
      <c r="ET26" s="157" t="str">
        <f t="shared" si="9"/>
        <v/>
      </c>
      <c r="EU26" s="156" t="str">
        <f t="shared" si="16"/>
        <v/>
      </c>
      <c r="EV26" s="125" t="str">
        <f t="shared" si="17"/>
        <v/>
      </c>
      <c r="EW26" s="123" t="str">
        <f t="shared" si="18"/>
        <v>0</v>
      </c>
      <c r="EX26" s="124" t="str">
        <f t="shared" si="19"/>
        <v/>
      </c>
      <c r="EY26" s="123" t="str">
        <f t="shared" si="20"/>
        <v>0</v>
      </c>
      <c r="EZ26" s="123" t="str">
        <f t="shared" si="21"/>
        <v>0</v>
      </c>
      <c r="FA26" s="122" t="str">
        <f t="shared" si="22"/>
        <v/>
      </c>
      <c r="FB26" s="125" t="str">
        <f t="shared" si="23"/>
        <v/>
      </c>
      <c r="FC26" s="123" t="str">
        <f t="shared" si="24"/>
        <v>0</v>
      </c>
      <c r="FD26" s="124" t="str">
        <f t="shared" si="25"/>
        <v/>
      </c>
      <c r="FE26" s="123" t="str">
        <f t="shared" si="26"/>
        <v>0</v>
      </c>
      <c r="FF26" s="123" t="str">
        <f t="shared" si="27"/>
        <v>0</v>
      </c>
      <c r="FG26" s="122" t="str">
        <f t="shared" si="28"/>
        <v/>
      </c>
      <c r="FH26" s="614"/>
      <c r="FI26" s="614"/>
      <c r="FJ26" s="614"/>
      <c r="FK26" s="172">
        <v>11</v>
      </c>
      <c r="FL26" s="130" t="s">
        <v>185</v>
      </c>
      <c r="FM26" s="130" t="s">
        <v>228</v>
      </c>
      <c r="FN26" s="161" t="s">
        <v>227</v>
      </c>
      <c r="FP26"/>
      <c r="FQ26"/>
      <c r="FR26"/>
      <c r="FS26"/>
      <c r="FT26"/>
      <c r="FU26"/>
      <c r="FV26"/>
      <c r="FW26"/>
      <c r="FX26"/>
      <c r="FY26"/>
      <c r="FZ26"/>
      <c r="GA26"/>
      <c r="GB26"/>
      <c r="GC26"/>
      <c r="GD26"/>
      <c r="GE26" s="343"/>
      <c r="GF26" s="343"/>
      <c r="GG26" s="239" t="str">
        <f t="shared" si="29"/>
        <v/>
      </c>
      <c r="GH26" s="239" t="str">
        <f t="shared" si="10"/>
        <v/>
      </c>
      <c r="GI26" s="239" t="str">
        <f t="shared" si="11"/>
        <v/>
      </c>
      <c r="GJ26" s="239">
        <f t="shared" si="12"/>
        <v>0</v>
      </c>
      <c r="GK26" s="240" t="str">
        <f t="shared" si="13"/>
        <v/>
      </c>
      <c r="GL26" s="10" t="str">
        <f t="shared" si="30"/>
        <v/>
      </c>
      <c r="GM26" s="407" t="str">
        <f t="shared" si="31"/>
        <v/>
      </c>
      <c r="GN26" s="408" t="str">
        <f t="shared" si="32"/>
        <v>0</v>
      </c>
      <c r="GO26" s="409" t="str">
        <f t="shared" si="33"/>
        <v/>
      </c>
      <c r="GP26" s="408" t="str">
        <f t="shared" si="34"/>
        <v>0</v>
      </c>
      <c r="GQ26" s="410" t="str">
        <f t="shared" si="35"/>
        <v/>
      </c>
      <c r="GS26" s="411">
        <f t="shared" si="14"/>
        <v>0</v>
      </c>
      <c r="GT26" s="27"/>
      <c r="GU26" s="27"/>
      <c r="GV26" s="413"/>
      <c r="GW26" s="10" t="str">
        <f t="shared" si="36"/>
        <v>飲料用配管及び排水配管(隠蔽部分及び埋設部分を除く。)</v>
      </c>
    </row>
    <row r="27" spans="2:205" ht="15" customHeight="1" thickBot="1" x14ac:dyDescent="0.2">
      <c r="J27" s="350"/>
      <c r="K27" s="518"/>
      <c r="L27" s="518"/>
      <c r="M27" s="523"/>
      <c r="N27" s="523"/>
      <c r="O27" s="523"/>
      <c r="P27" s="523"/>
      <c r="Q27" s="523"/>
      <c r="R27" s="523"/>
      <c r="S27" s="523"/>
      <c r="T27" s="523"/>
      <c r="U27" s="523"/>
      <c r="V27" s="523"/>
      <c r="W27" s="523"/>
      <c r="X27" s="523"/>
      <c r="Y27" s="523"/>
      <c r="Z27" s="523"/>
      <c r="AA27" s="523"/>
      <c r="AB27" s="523"/>
      <c r="AC27" s="523"/>
      <c r="AD27" s="523"/>
      <c r="AE27" s="524"/>
      <c r="AF27" s="523"/>
      <c r="AG27" s="523"/>
      <c r="AH27" s="523"/>
      <c r="AI27" s="523"/>
      <c r="AJ27" s="523"/>
      <c r="AK27" s="523"/>
      <c r="AL27" s="523"/>
      <c r="AM27" s="523"/>
      <c r="AN27" s="523"/>
      <c r="AO27" s="523"/>
      <c r="AP27" s="523"/>
      <c r="AQ27" s="524"/>
      <c r="AR27" s="523"/>
      <c r="AS27" s="523"/>
      <c r="AT27" s="523"/>
      <c r="AU27" s="523"/>
      <c r="AV27" s="523"/>
      <c r="AW27" s="523"/>
      <c r="AX27" s="523"/>
      <c r="AY27" s="524"/>
      <c r="AZ27" s="524"/>
      <c r="BA27" s="524"/>
      <c r="BB27" s="524"/>
      <c r="BC27" s="524"/>
      <c r="BD27" s="524"/>
      <c r="BE27" s="524"/>
      <c r="BF27" s="524"/>
      <c r="BG27" s="524"/>
      <c r="BH27" s="524"/>
      <c r="BI27" s="524"/>
      <c r="BJ27" s="524"/>
      <c r="BK27" s="524"/>
      <c r="BL27" s="510"/>
      <c r="BM27" s="510"/>
      <c r="BN27" s="524"/>
      <c r="BO27" s="524"/>
      <c r="BP27" s="524"/>
      <c r="BQ27" s="524"/>
      <c r="BR27" s="524"/>
      <c r="BS27" s="524"/>
      <c r="BT27" s="524"/>
      <c r="BU27" s="524"/>
      <c r="BV27" s="524"/>
      <c r="BW27" s="524"/>
      <c r="BX27" s="524"/>
      <c r="BY27" s="524"/>
      <c r="BZ27" s="524"/>
      <c r="CA27" s="524"/>
      <c r="CB27" s="524"/>
      <c r="CC27" s="524"/>
      <c r="CD27" s="524"/>
      <c r="CE27" s="524"/>
      <c r="CF27" s="524"/>
      <c r="CG27" s="524"/>
      <c r="CH27" s="524"/>
      <c r="CI27" s="524"/>
      <c r="CJ27" s="524"/>
      <c r="CK27" s="524"/>
      <c r="CL27" s="524"/>
      <c r="CM27" s="510"/>
      <c r="CN27" s="510"/>
      <c r="CO27" s="510"/>
      <c r="CP27" s="510"/>
      <c r="CQ27" s="510"/>
      <c r="CR27" s="510"/>
      <c r="CS27" s="522"/>
      <c r="CT27" s="522"/>
      <c r="CU27" s="522"/>
      <c r="CV27" s="522"/>
      <c r="CW27" s="522"/>
      <c r="CX27" s="522"/>
      <c r="CY27" s="522"/>
      <c r="CZ27" s="522"/>
      <c r="DA27" s="522"/>
      <c r="DB27" s="522"/>
      <c r="DC27" s="522"/>
      <c r="DD27" s="522"/>
      <c r="DE27" s="522"/>
      <c r="DF27" s="522"/>
      <c r="DG27" s="522"/>
      <c r="DH27" s="522"/>
      <c r="DI27" s="522"/>
      <c r="DJ27" s="522"/>
      <c r="DK27" s="522"/>
      <c r="DL27" s="522"/>
      <c r="DM27" s="522"/>
      <c r="DN27" s="522"/>
      <c r="DO27" s="525"/>
      <c r="EG27" s="251">
        <f>SUM(EG16:EG26)</f>
        <v>0</v>
      </c>
      <c r="EH27" s="251">
        <f>SUM(EH16:EH26)</f>
        <v>0</v>
      </c>
      <c r="EI27" s="251">
        <f>SUM(EI16:EI26)</f>
        <v>0</v>
      </c>
      <c r="EJ27" s="251">
        <f>SUM(EJ16:EJ26)</f>
        <v>0</v>
      </c>
      <c r="EO27" s="121" t="str">
        <f>IF($EN27="要是正",MAX($EO$7:EO26)+1,"")</f>
        <v/>
      </c>
      <c r="ES27" s="252"/>
      <c r="EV27" s="165"/>
      <c r="EW27" s="154"/>
      <c r="EX27" s="152">
        <f>COUNTIF(EX16:EX26,"1")</f>
        <v>0</v>
      </c>
      <c r="EY27" s="153" t="str">
        <f t="array" ref="EY27">INDEX(EY16:EY26,MATCH(MIN(ABS(EY16:EY26-$EK$4)),ABS(EY16:EY26-$EK$4),0))</f>
        <v>0</v>
      </c>
      <c r="EZ27" s="153" t="str">
        <f t="array" ref="EZ27">INDEX(EZ16:EZ26,MATCH(MIN(ABS(EZ16:EZ26-$EK$4)),ABS(EZ16:EZ26-$EK$4),0))</f>
        <v>0</v>
      </c>
      <c r="FA27" s="152">
        <f>COUNTIF(FA16:FA26,"未定")</f>
        <v>0</v>
      </c>
      <c r="FB27" s="164"/>
      <c r="FC27" s="163"/>
      <c r="FD27" s="152">
        <f>COUNTIF(FD16:FD26,"1")</f>
        <v>0</v>
      </c>
      <c r="FE27" s="153" t="str">
        <f t="array" ref="FE27">INDEX(FE16:FE26,MATCH(MIN(ABS(FE16:FE26-EK4)),ABS(FE16:FE26-EK4),0))</f>
        <v>0</v>
      </c>
      <c r="FF27" s="153" t="str">
        <f t="array" ref="FF27">INDEX(FF16:FF26,MATCH(MIN(ABS(FF16:FF26-$EK$4)),ABS(FF16:FF26-$EK$4),0))</f>
        <v>0</v>
      </c>
      <c r="FG27" s="152">
        <f>COUNTIF(FG16:FG26,"未定")</f>
        <v>0</v>
      </c>
      <c r="FP27" s="10"/>
      <c r="FQ27" s="10"/>
      <c r="FR27" s="10"/>
      <c r="FS27" s="343"/>
      <c r="FT27" s="343"/>
      <c r="GC27" s="343"/>
      <c r="GG27" s="239" t="str">
        <f t="shared" si="29"/>
        <v/>
      </c>
      <c r="GH27" s="239" t="str">
        <f t="shared" si="10"/>
        <v/>
      </c>
      <c r="GI27" s="239" t="str">
        <f t="shared" si="11"/>
        <v/>
      </c>
      <c r="GJ27" s="239"/>
      <c r="GK27" s="236"/>
      <c r="GM27" s="407" t="str">
        <f>IF(NOT(OR(CU27="未定",CU27="")),"令和"&amp;CO27&amp;"年"&amp;CR27&amp;"月1日","")</f>
        <v/>
      </c>
      <c r="GN27" s="671" t="str">
        <f>IF(GM27="","0",DATEVALUE(GM27))</f>
        <v>0</v>
      </c>
      <c r="GO27" s="672" t="str">
        <f>IF(OR(CU27="予定",CU27="改善済"),1,"")</f>
        <v/>
      </c>
      <c r="GP27" s="671" t="str">
        <f>IF(GO27=1,GN27,"0")</f>
        <v>0</v>
      </c>
      <c r="GQ27" s="410" t="str">
        <f>IF(AND(EP27="要是正",AND(EO27=0,CU27="未定")),CU27,"")</f>
        <v/>
      </c>
      <c r="GR27" s="10"/>
      <c r="GS27" s="411">
        <f t="shared" si="14"/>
        <v>0</v>
      </c>
      <c r="GT27" s="27"/>
      <c r="GU27" s="27"/>
      <c r="GV27" s="413"/>
    </row>
    <row r="28" spans="2:205" s="10" customFormat="1" ht="35.1" customHeight="1" thickBot="1" x14ac:dyDescent="0.2">
      <c r="B28" s="111"/>
      <c r="C28" s="343"/>
      <c r="D28" s="343"/>
      <c r="E28" s="343"/>
      <c r="F28" s="343"/>
      <c r="G28" s="343"/>
      <c r="H28" s="343"/>
      <c r="J28" s="238"/>
      <c r="K28" s="38"/>
      <c r="L28" s="38"/>
      <c r="M28" s="2761" t="s">
        <v>1334</v>
      </c>
      <c r="N28" s="2761"/>
      <c r="O28" s="2761"/>
      <c r="P28" s="3149"/>
      <c r="Q28" s="3149"/>
      <c r="R28" s="3149"/>
      <c r="S28" s="3149"/>
      <c r="T28" s="3149"/>
      <c r="U28" s="3149"/>
      <c r="V28" s="3149"/>
      <c r="W28" s="3149"/>
      <c r="X28" s="3149"/>
      <c r="Y28" s="3149"/>
      <c r="Z28" s="3149"/>
      <c r="AA28" s="3149"/>
      <c r="AB28" s="3149"/>
      <c r="AC28" s="3149"/>
      <c r="AD28" s="3149"/>
      <c r="AE28" s="3149"/>
      <c r="AF28" s="3149"/>
      <c r="AG28" s="3149"/>
      <c r="AH28" s="3149"/>
      <c r="AI28" s="3149"/>
      <c r="AJ28" s="3149"/>
      <c r="AK28" s="3149"/>
      <c r="AL28" s="3149"/>
      <c r="AM28" s="3149"/>
      <c r="AN28" s="3149"/>
      <c r="AO28" s="3149"/>
      <c r="AP28" s="3149"/>
      <c r="AQ28" s="3149"/>
      <c r="AR28" s="3149"/>
      <c r="AS28" s="3149"/>
      <c r="AT28" s="3149"/>
      <c r="AU28" s="3149"/>
      <c r="AV28" s="3149"/>
      <c r="AW28" s="3149"/>
      <c r="AX28" s="3149"/>
      <c r="AY28" s="3149"/>
      <c r="AZ28" s="3149"/>
      <c r="BA28" s="3149"/>
      <c r="BB28" s="3149"/>
      <c r="BC28" s="3149"/>
      <c r="BD28" s="3149"/>
      <c r="BE28" s="3149"/>
      <c r="BF28" s="3149"/>
      <c r="BG28" s="3149"/>
      <c r="BH28" s="3149"/>
      <c r="BI28" s="3149"/>
      <c r="BJ28" s="3149"/>
      <c r="BK28" s="3149"/>
      <c r="BL28" s="3149"/>
      <c r="BM28" s="3149"/>
      <c r="BN28" s="3149"/>
      <c r="BO28" s="3149"/>
      <c r="BP28" s="3149"/>
      <c r="BQ28" s="3149"/>
      <c r="BR28" s="3149"/>
      <c r="BS28" s="3149"/>
      <c r="BT28" s="3149"/>
      <c r="BU28" s="3149"/>
      <c r="BV28" s="3149"/>
      <c r="BW28" s="3149"/>
      <c r="BX28" s="3149"/>
      <c r="BY28" s="3149"/>
      <c r="BZ28" s="3149"/>
      <c r="CA28" s="3149"/>
      <c r="CB28" s="3149"/>
      <c r="CC28" s="3149"/>
      <c r="CD28" s="3149"/>
      <c r="CE28" s="3149"/>
      <c r="CF28" s="3149"/>
      <c r="CG28" s="3149"/>
      <c r="CH28" s="3149"/>
      <c r="CI28" s="3149"/>
      <c r="CJ28" s="3149"/>
      <c r="CK28" s="3149"/>
      <c r="CL28" s="3149"/>
      <c r="CM28" s="3149"/>
      <c r="CN28" s="3149"/>
      <c r="CO28" s="3149"/>
      <c r="CP28" s="3149"/>
      <c r="CQ28" s="3149"/>
      <c r="CR28" s="3149"/>
      <c r="CS28" s="3149"/>
      <c r="CT28" s="3149"/>
      <c r="CU28" s="3149"/>
      <c r="CV28" s="3149"/>
      <c r="CW28" s="3149"/>
      <c r="CX28" s="3149"/>
      <c r="CY28" s="3149"/>
      <c r="CZ28" s="3149"/>
      <c r="DA28" s="3149"/>
      <c r="DB28" s="3149"/>
      <c r="DC28" s="3149"/>
      <c r="DD28" s="3149"/>
      <c r="DE28" s="3149"/>
      <c r="DF28" s="3149"/>
      <c r="DG28" s="3149"/>
      <c r="DH28" s="3149"/>
      <c r="DI28" s="3149"/>
      <c r="DJ28" s="3149"/>
      <c r="DK28" s="3149"/>
      <c r="DL28" s="3149"/>
      <c r="DM28" s="3149"/>
      <c r="DN28" s="3149"/>
      <c r="DO28" s="3150"/>
      <c r="DP28"/>
      <c r="DQ28"/>
      <c r="DR28"/>
      <c r="DS28"/>
      <c r="DT28"/>
      <c r="DU28"/>
      <c r="DV28"/>
      <c r="DW28"/>
      <c r="DX28"/>
      <c r="DY28"/>
      <c r="DZ28"/>
      <c r="EA28"/>
      <c r="EB28"/>
      <c r="EC28"/>
      <c r="ED28"/>
      <c r="EE28"/>
      <c r="EF28" s="237"/>
      <c r="EG28" s="621" t="str">
        <f>IF(AND(EH28="",EI28="",EJ28="",EG42&lt;&gt;0),"レ","")</f>
        <v/>
      </c>
      <c r="EH28" s="621" t="str">
        <f>IF(AND(EI28="",EJ28="",EH42&lt;&gt;0),"レ","")</f>
        <v/>
      </c>
      <c r="EI28" s="621" t="str">
        <f>IF(EI42&lt;&gt;0,"レ","")</f>
        <v/>
      </c>
      <c r="EJ28" s="621" t="str">
        <f>IF(AND(EI28="",EJ42&lt;&gt;0),"レ","")</f>
        <v/>
      </c>
      <c r="EK28" s="237"/>
      <c r="EL28" s="237"/>
      <c r="EM28" s="237"/>
      <c r="EN28" s="158"/>
      <c r="EO28" s="121" t="str">
        <f>IF($EN28="要是正",MAX($EO$7:EO27)+1,"")</f>
        <v/>
      </c>
      <c r="EP28" s="158"/>
      <c r="EQ28" s="158"/>
      <c r="ER28" s="158"/>
      <c r="ES28" s="150" t="str">
        <f>SUBSTITUTE(TRIM(ES31&amp;"　"&amp;ES32&amp;"　"&amp;ES33&amp;"　"&amp;ES34&amp;"　"&amp;ES35&amp;"　"&amp;ES36&amp;"　"&amp;ES37&amp;"　"&amp;ES38&amp;"　"&amp;ES39&amp;"　"&amp;ES40&amp;"　"&amp;ES41),"　",",")</f>
        <v/>
      </c>
      <c r="ET28" s="158"/>
      <c r="EU28" s="158"/>
      <c r="EV28" s="149" t="str">
        <f>IF(COUNTIF(EX31:EX41,1)&gt;0,"レ","")</f>
        <v/>
      </c>
      <c r="EW28" s="148"/>
      <c r="EX28" s="147" t="str">
        <f>IF(EV28="レ",TEXT(EY42,"e"),"")</f>
        <v/>
      </c>
      <c r="EY28" s="146" t="str">
        <f>IF(EV28="レ",MONTH(EY42),IF(AND(EI28="レ",FA28="レ",FA42=0),"",IF(AND(EI28="レ",FA28="レ",FA42&gt;0),"","")))</f>
        <v/>
      </c>
      <c r="EZ28" s="145"/>
      <c r="FA28" s="144" t="str">
        <f>IF(EV28="",IF(OR(FA42&gt;0,EI28="レ"),"レ",""),"")</f>
        <v/>
      </c>
      <c r="FB28" s="149" t="str">
        <f>IF(AND(COUNTIF(EN31:EN41,"要是正")=0,COUNTIF(FD31:FD41,1)&gt;0),"レ","")</f>
        <v/>
      </c>
      <c r="FC28" s="148"/>
      <c r="FD28" s="147" t="str">
        <f>IF(FB28="レ",TEXT(FE42,"e"),"")</f>
        <v/>
      </c>
      <c r="FE28" s="146" t="str">
        <f>IF(FB28="レ",MONTH(FE42),IF(AND(EJ28="レ",FG28="レ",FG42=0),"",IF(AND(EJ28="レ",FG28="レ",FG42&gt;0),"","")))</f>
        <v/>
      </c>
      <c r="FF28" s="145"/>
      <c r="FG28" s="144" t="str">
        <f>IF(FB28="",IF(OR(FG42&gt;0,EJ28="レ"),"レ",""),"")</f>
        <v/>
      </c>
      <c r="FH28" s="121"/>
      <c r="FI28" s="121"/>
      <c r="FJ28" s="340"/>
      <c r="FK28" s="130"/>
      <c r="FL28" s="130"/>
      <c r="FM28" s="130"/>
      <c r="FN28" s="130"/>
      <c r="GG28" s="239" t="str">
        <f t="shared" si="29"/>
        <v/>
      </c>
      <c r="GH28" s="239" t="str">
        <f t="shared" si="10"/>
        <v/>
      </c>
      <c r="GI28" s="239" t="str">
        <f t="shared" si="11"/>
        <v/>
      </c>
      <c r="GJ28" s="239"/>
      <c r="GK28" s="248" t="str">
        <f>IF($AZ28="―対象外","○","")</f>
        <v/>
      </c>
      <c r="GM28" s="681"/>
      <c r="GN28" s="682"/>
      <c r="GO28" s="668"/>
      <c r="GP28" s="682"/>
      <c r="GQ28" s="683"/>
      <c r="GS28" s="411">
        <f t="shared" si="14"/>
        <v>0</v>
      </c>
      <c r="GT28" s="27"/>
      <c r="GU28" s="27"/>
      <c r="GV28" s="413"/>
    </row>
    <row r="29" spans="2:205" s="10" customFormat="1" ht="36" customHeight="1" thickBot="1" x14ac:dyDescent="0.2">
      <c r="B29" s="111"/>
      <c r="C29" s="343"/>
      <c r="D29" s="343"/>
      <c r="E29" s="343"/>
      <c r="F29" s="343"/>
      <c r="G29" s="343"/>
      <c r="H29" s="343"/>
      <c r="J29" s="241"/>
      <c r="K29" s="242"/>
      <c r="L29" s="242"/>
      <c r="M29" s="2786" t="s">
        <v>157</v>
      </c>
      <c r="N29" s="2786"/>
      <c r="O29" s="2786"/>
      <c r="P29" s="3220" t="s">
        <v>1289</v>
      </c>
      <c r="Q29" s="3220"/>
      <c r="R29" s="3220"/>
      <c r="S29" s="3220"/>
      <c r="T29" s="3220"/>
      <c r="U29" s="3220"/>
      <c r="V29" s="3220"/>
      <c r="W29" s="3220"/>
      <c r="X29" s="3220"/>
      <c r="Y29" s="3220"/>
      <c r="Z29" s="3220"/>
      <c r="AA29" s="3220" t="s">
        <v>1290</v>
      </c>
      <c r="AB29" s="3220"/>
      <c r="AC29" s="3220"/>
      <c r="AD29" s="3220"/>
      <c r="AE29" s="3220"/>
      <c r="AF29" s="3220"/>
      <c r="AG29" s="3220"/>
      <c r="AH29" s="3220"/>
      <c r="AI29" s="3220"/>
      <c r="AJ29" s="3220"/>
      <c r="AK29" s="3220"/>
      <c r="AL29" s="3220"/>
      <c r="AM29" s="3220"/>
      <c r="AN29" s="3220"/>
      <c r="AO29" s="3220"/>
      <c r="AP29" s="3220"/>
      <c r="AQ29" s="3220"/>
      <c r="AR29" s="3220"/>
      <c r="AS29" s="3220"/>
      <c r="AT29" s="3220"/>
      <c r="AU29" s="3220"/>
      <c r="AV29" s="3220"/>
      <c r="AW29" s="3220"/>
      <c r="AX29" s="3220"/>
      <c r="AY29" s="3220"/>
      <c r="AZ29" s="3220" t="s">
        <v>3528</v>
      </c>
      <c r="BA29" s="3220"/>
      <c r="BB29" s="3220"/>
      <c r="BC29" s="3220"/>
      <c r="BD29" s="3220"/>
      <c r="BE29" s="3220"/>
      <c r="BF29" s="3220"/>
      <c r="BG29" s="3220"/>
      <c r="BH29" s="3220"/>
      <c r="BI29" s="3220"/>
      <c r="BJ29" s="3220"/>
      <c r="BK29" s="3220"/>
      <c r="BL29" s="2786" t="s">
        <v>1726</v>
      </c>
      <c r="BM29" s="2786"/>
      <c r="BN29" s="2949" t="s">
        <v>156</v>
      </c>
      <c r="BO29" s="2949"/>
      <c r="BP29" s="2949"/>
      <c r="BQ29" s="2949"/>
      <c r="BR29" s="2949"/>
      <c r="BS29" s="2949"/>
      <c r="BT29" s="2949"/>
      <c r="BU29" s="2949"/>
      <c r="BV29" s="2949"/>
      <c r="BW29" s="2949"/>
      <c r="BX29" s="2949" t="s">
        <v>150</v>
      </c>
      <c r="BY29" s="2949"/>
      <c r="BZ29" s="2949"/>
      <c r="CA29" s="2949"/>
      <c r="CB29" s="2949"/>
      <c r="CC29" s="2949"/>
      <c r="CD29" s="2949"/>
      <c r="CE29" s="2949"/>
      <c r="CF29" s="2949"/>
      <c r="CG29" s="2949"/>
      <c r="CH29" s="2949"/>
      <c r="CI29" s="2949"/>
      <c r="CJ29" s="2949"/>
      <c r="CK29" s="2949"/>
      <c r="CL29" s="2949"/>
      <c r="CM29" s="2915" t="s">
        <v>155</v>
      </c>
      <c r="CN29" s="2949"/>
      <c r="CO29" s="2949"/>
      <c r="CP29" s="2949"/>
      <c r="CQ29" s="2949"/>
      <c r="CR29" s="2949"/>
      <c r="CS29" s="2949"/>
      <c r="CT29" s="2949"/>
      <c r="CU29" s="2949"/>
      <c r="CV29" s="2941" t="s">
        <v>154</v>
      </c>
      <c r="CW29" s="2941"/>
      <c r="CX29" s="2941"/>
      <c r="CY29" s="2941"/>
      <c r="CZ29" s="2941"/>
      <c r="DA29" s="2941"/>
      <c r="DB29" s="2941"/>
      <c r="DC29" s="2941"/>
      <c r="DD29" s="2941"/>
      <c r="DE29" s="2941"/>
      <c r="DF29" s="2941"/>
      <c r="DG29" s="2941"/>
      <c r="DH29" s="2941"/>
      <c r="DI29" s="2941"/>
      <c r="DJ29" s="2941"/>
      <c r="DK29" s="2941"/>
      <c r="DL29" s="2941"/>
      <c r="DM29" s="2941"/>
      <c r="DN29" s="2941"/>
      <c r="DO29" s="2942"/>
      <c r="DP29"/>
      <c r="DQ29"/>
      <c r="DR29"/>
      <c r="DS29"/>
      <c r="DT29"/>
      <c r="DU29"/>
      <c r="DV29"/>
      <c r="DW29"/>
      <c r="DX29"/>
      <c r="DY29"/>
      <c r="DZ29"/>
      <c r="EA29"/>
      <c r="EB29"/>
      <c r="EC29"/>
      <c r="ED29"/>
      <c r="EE29"/>
      <c r="EF29" s="237"/>
      <c r="EO29" s="121" t="s">
        <v>153</v>
      </c>
      <c r="EP29" s="143" t="s">
        <v>152</v>
      </c>
      <c r="ER29" s="142"/>
      <c r="ES29" s="2768" t="s">
        <v>151</v>
      </c>
      <c r="ET29" s="2923" t="s">
        <v>150</v>
      </c>
      <c r="EU29" s="141"/>
      <c r="EV29" s="2811" t="s">
        <v>149</v>
      </c>
      <c r="EW29" s="2812"/>
      <c r="EX29" s="2812"/>
      <c r="EY29" s="2812"/>
      <c r="EZ29" s="2812"/>
      <c r="FA29" s="2812"/>
      <c r="FB29" s="2813" t="s">
        <v>148</v>
      </c>
      <c r="FC29" s="2814"/>
      <c r="FD29" s="2814"/>
      <c r="FE29" s="2814"/>
      <c r="FF29" s="2814"/>
      <c r="FG29" s="2814"/>
      <c r="FH29" s="3033" t="s">
        <v>147</v>
      </c>
      <c r="FI29" s="3034"/>
      <c r="FJ29" s="3035"/>
      <c r="FK29" s="3033" t="s">
        <v>225</v>
      </c>
      <c r="FL29" s="3034"/>
      <c r="FM29" s="3034"/>
      <c r="FN29" s="3035"/>
      <c r="FO29" s="243"/>
      <c r="FP29" s="2972"/>
      <c r="FQ29" s="2972"/>
      <c r="FR29" s="2972"/>
      <c r="FS29" s="2972"/>
      <c r="FT29" s="2972"/>
      <c r="FU29" s="2948"/>
      <c r="FV29" s="2948"/>
      <c r="FW29" s="2948"/>
      <c r="FX29" s="2948"/>
      <c r="FY29" s="2948"/>
      <c r="FZ29" s="2948"/>
      <c r="GA29" s="2948"/>
      <c r="GB29" s="2948"/>
      <c r="GC29" s="2948"/>
      <c r="GD29" s="2948"/>
      <c r="GE29" s="343"/>
      <c r="GF29" s="343"/>
      <c r="GG29" s="239"/>
      <c r="GH29" s="239"/>
      <c r="GI29" s="239"/>
      <c r="GJ29" s="239"/>
      <c r="GK29" s="240"/>
      <c r="GL29" s="495" t="str">
        <f>TRIM(GL31&amp;"　"&amp;GL32&amp;"　"&amp;GL33&amp;"　"&amp;GL34&amp;"　"&amp;GL35&amp;"　"&amp;GL36&amp;"　"&amp;GL37&amp;"　"&amp;GL38&amp;"　"&amp;GL39&amp;"　"&amp;GL40&amp;"　"&amp;GL41)</f>
        <v/>
      </c>
      <c r="GM29" s="663"/>
      <c r="GN29" s="664"/>
      <c r="GO29" s="661"/>
      <c r="GP29" s="664"/>
      <c r="GQ29" s="665"/>
      <c r="GS29" s="411" t="str">
        <f t="shared" si="14"/>
        <v>指摘の具体的内容等</v>
      </c>
      <c r="GT29" s="27"/>
      <c r="GU29" s="27"/>
      <c r="GV29" s="413"/>
    </row>
    <row r="30" spans="2:205" s="10" customFormat="1" ht="36" customHeight="1" thickBot="1" x14ac:dyDescent="0.2">
      <c r="B30" s="111"/>
      <c r="C30" s="343"/>
      <c r="D30" s="343"/>
      <c r="E30" s="343"/>
      <c r="F30" s="343"/>
      <c r="G30" s="343"/>
      <c r="H30" s="343"/>
      <c r="J30" s="241"/>
      <c r="K30" s="242"/>
      <c r="L30" s="242"/>
      <c r="M30" s="2787"/>
      <c r="N30" s="2787"/>
      <c r="O30" s="2787"/>
      <c r="P30" s="3221"/>
      <c r="Q30" s="3221"/>
      <c r="R30" s="3221"/>
      <c r="S30" s="3221"/>
      <c r="T30" s="3221"/>
      <c r="U30" s="3221"/>
      <c r="V30" s="3221"/>
      <c r="W30" s="3221"/>
      <c r="X30" s="3221"/>
      <c r="Y30" s="3221"/>
      <c r="Z30" s="3221"/>
      <c r="AA30" s="3221"/>
      <c r="AB30" s="3221"/>
      <c r="AC30" s="3221"/>
      <c r="AD30" s="3221"/>
      <c r="AE30" s="3221"/>
      <c r="AF30" s="3221"/>
      <c r="AG30" s="3221"/>
      <c r="AH30" s="3221"/>
      <c r="AI30" s="3221"/>
      <c r="AJ30" s="3221"/>
      <c r="AK30" s="3221"/>
      <c r="AL30" s="3221"/>
      <c r="AM30" s="3221"/>
      <c r="AN30" s="3221"/>
      <c r="AO30" s="3221"/>
      <c r="AP30" s="3221"/>
      <c r="AQ30" s="3221"/>
      <c r="AR30" s="3221"/>
      <c r="AS30" s="3221"/>
      <c r="AT30" s="3221"/>
      <c r="AU30" s="3221"/>
      <c r="AV30" s="3221"/>
      <c r="AW30" s="3221"/>
      <c r="AX30" s="3221"/>
      <c r="AY30" s="3221"/>
      <c r="AZ30" s="3221"/>
      <c r="BA30" s="3221"/>
      <c r="BB30" s="3221"/>
      <c r="BC30" s="3221"/>
      <c r="BD30" s="3221"/>
      <c r="BE30" s="3221"/>
      <c r="BF30" s="3221"/>
      <c r="BG30" s="3221"/>
      <c r="BH30" s="3221"/>
      <c r="BI30" s="3221"/>
      <c r="BJ30" s="3221"/>
      <c r="BK30" s="3221"/>
      <c r="BL30" s="2787"/>
      <c r="BM30" s="2787"/>
      <c r="BN30" s="2975"/>
      <c r="BO30" s="2975"/>
      <c r="BP30" s="2975"/>
      <c r="BQ30" s="2975"/>
      <c r="BR30" s="2975"/>
      <c r="BS30" s="2975"/>
      <c r="BT30" s="2975"/>
      <c r="BU30" s="2975"/>
      <c r="BV30" s="2975"/>
      <c r="BW30" s="2975"/>
      <c r="BX30" s="2975"/>
      <c r="BY30" s="2975"/>
      <c r="BZ30" s="2975"/>
      <c r="CA30" s="2975"/>
      <c r="CB30" s="2975"/>
      <c r="CC30" s="2975"/>
      <c r="CD30" s="2975"/>
      <c r="CE30" s="2975"/>
      <c r="CF30" s="2975"/>
      <c r="CG30" s="2975"/>
      <c r="CH30" s="2975"/>
      <c r="CI30" s="2975"/>
      <c r="CJ30" s="2975"/>
      <c r="CK30" s="2975"/>
      <c r="CL30" s="2975"/>
      <c r="CM30" s="2787" t="s">
        <v>146</v>
      </c>
      <c r="CN30" s="2787"/>
      <c r="CO30" s="2787"/>
      <c r="CP30" s="2787" t="s">
        <v>81</v>
      </c>
      <c r="CQ30" s="2787"/>
      <c r="CR30" s="2787"/>
      <c r="CS30" s="2787" t="s">
        <v>145</v>
      </c>
      <c r="CT30" s="2975"/>
      <c r="CU30" s="2975"/>
      <c r="CV30" s="2943"/>
      <c r="CW30" s="2943"/>
      <c r="CX30" s="2943"/>
      <c r="CY30" s="2943"/>
      <c r="CZ30" s="2943"/>
      <c r="DA30" s="2943"/>
      <c r="DB30" s="2943"/>
      <c r="DC30" s="2943"/>
      <c r="DD30" s="2943"/>
      <c r="DE30" s="2943"/>
      <c r="DF30" s="2943"/>
      <c r="DG30" s="2943"/>
      <c r="DH30" s="2943"/>
      <c r="DI30" s="2943"/>
      <c r="DJ30" s="2943"/>
      <c r="DK30" s="2943"/>
      <c r="DL30" s="2943"/>
      <c r="DM30" s="2943"/>
      <c r="DN30" s="2943"/>
      <c r="DO30" s="2944"/>
      <c r="DP30"/>
      <c r="DQ30"/>
      <c r="DR30"/>
      <c r="DS30"/>
      <c r="DT30"/>
      <c r="DU30"/>
      <c r="DV30"/>
      <c r="DW30"/>
      <c r="DX30"/>
      <c r="DY30"/>
      <c r="DZ30"/>
      <c r="EA30"/>
      <c r="EB30"/>
      <c r="EC30"/>
      <c r="ED30"/>
      <c r="EE30"/>
      <c r="EF30" s="237"/>
      <c r="EG30" s="131" t="s">
        <v>144</v>
      </c>
      <c r="EH30" s="131" t="s">
        <v>143</v>
      </c>
      <c r="EI30" s="131" t="s">
        <v>142</v>
      </c>
      <c r="EJ30" s="131" t="s">
        <v>141</v>
      </c>
      <c r="EK30" s="140" t="s">
        <v>140</v>
      </c>
      <c r="EL30" s="131" t="s">
        <v>139</v>
      </c>
      <c r="EM30" s="139" t="s">
        <v>138</v>
      </c>
      <c r="EN30" s="130" t="s">
        <v>137</v>
      </c>
      <c r="EO30" s="237"/>
      <c r="EP30" s="237"/>
      <c r="EQ30" s="108" t="s">
        <v>136</v>
      </c>
      <c r="ER30" s="138"/>
      <c r="ES30" s="2922"/>
      <c r="ET30" s="2924"/>
      <c r="EU30" s="137"/>
      <c r="EV30" s="136" t="s">
        <v>135</v>
      </c>
      <c r="EW30" s="134" t="s">
        <v>134</v>
      </c>
      <c r="EX30" s="134" t="s">
        <v>131</v>
      </c>
      <c r="EY30" s="133" t="s">
        <v>130</v>
      </c>
      <c r="EZ30" s="133" t="s">
        <v>129</v>
      </c>
      <c r="FA30" s="132" t="s">
        <v>128</v>
      </c>
      <c r="FB30" s="135" t="s">
        <v>133</v>
      </c>
      <c r="FC30" s="133" t="s">
        <v>132</v>
      </c>
      <c r="FD30" s="134" t="s">
        <v>131</v>
      </c>
      <c r="FE30" s="133" t="s">
        <v>130</v>
      </c>
      <c r="FF30" s="133" t="s">
        <v>129</v>
      </c>
      <c r="FG30" s="132" t="s">
        <v>128</v>
      </c>
      <c r="FH30" s="130" t="s">
        <v>127</v>
      </c>
      <c r="FI30" s="130" t="s">
        <v>126</v>
      </c>
      <c r="FJ30" s="162" t="s">
        <v>125</v>
      </c>
      <c r="FK30" s="244"/>
      <c r="FL30" s="130" t="s">
        <v>127</v>
      </c>
      <c r="FM30" s="130" t="s">
        <v>126</v>
      </c>
      <c r="FN30" s="161" t="s">
        <v>125</v>
      </c>
      <c r="FO30" s="160"/>
      <c r="FQ30" s="109"/>
      <c r="FR30" s="109"/>
      <c r="FS30" s="109"/>
      <c r="FT30" s="109"/>
      <c r="FU30" s="105"/>
      <c r="FV30" s="105"/>
      <c r="FW30" s="105"/>
      <c r="FX30" s="105"/>
      <c r="FY30" s="105"/>
      <c r="FZ30" s="105"/>
      <c r="GA30" s="105"/>
      <c r="GB30" s="105"/>
      <c r="GC30" s="105"/>
      <c r="GD30" s="105"/>
      <c r="GE30" s="343"/>
      <c r="GF30" s="343"/>
      <c r="GG30" s="239"/>
      <c r="GH30" s="239"/>
      <c r="GI30" s="239"/>
      <c r="GJ30" s="239"/>
      <c r="GK30" s="240"/>
      <c r="GM30" s="404" t="s">
        <v>135</v>
      </c>
      <c r="GN30" s="405" t="s">
        <v>1526</v>
      </c>
      <c r="GO30" s="405" t="s">
        <v>131</v>
      </c>
      <c r="GP30" s="405" t="s">
        <v>1527</v>
      </c>
      <c r="GQ30" s="406" t="s">
        <v>128</v>
      </c>
      <c r="GS30" s="411">
        <f t="shared" si="14"/>
        <v>0</v>
      </c>
      <c r="GT30" s="27"/>
      <c r="GU30" s="27"/>
      <c r="GV30" s="413"/>
    </row>
    <row r="31" spans="2:205" s="10" customFormat="1" ht="35.1" customHeight="1" x14ac:dyDescent="0.15">
      <c r="B31" s="111"/>
      <c r="C31" s="343"/>
      <c r="D31" s="343"/>
      <c r="E31" s="343"/>
      <c r="F31" s="343"/>
      <c r="G31" s="343"/>
      <c r="H31" s="343"/>
      <c r="J31" s="238"/>
      <c r="K31" s="242"/>
      <c r="L31" s="242"/>
      <c r="M31" s="2782" t="s">
        <v>1468</v>
      </c>
      <c r="N31" s="2782"/>
      <c r="O31" s="2782"/>
      <c r="P31" s="3207" t="s">
        <v>1321</v>
      </c>
      <c r="Q31" s="3207"/>
      <c r="R31" s="3207"/>
      <c r="S31" s="3207"/>
      <c r="T31" s="3207"/>
      <c r="U31" s="3207"/>
      <c r="V31" s="3207"/>
      <c r="W31" s="3207"/>
      <c r="X31" s="3207"/>
      <c r="Y31" s="3207"/>
      <c r="Z31" s="3207"/>
      <c r="AA31" s="3236" t="s">
        <v>1323</v>
      </c>
      <c r="AB31" s="3236"/>
      <c r="AC31" s="3236"/>
      <c r="AD31" s="3236"/>
      <c r="AE31" s="3236"/>
      <c r="AF31" s="3236"/>
      <c r="AG31" s="3236"/>
      <c r="AH31" s="3236"/>
      <c r="AI31" s="3236"/>
      <c r="AJ31" s="3236"/>
      <c r="AK31" s="3236"/>
      <c r="AL31" s="3236"/>
      <c r="AM31" s="3236"/>
      <c r="AN31" s="3236"/>
      <c r="AO31" s="3236"/>
      <c r="AP31" s="3236"/>
      <c r="AQ31" s="3236"/>
      <c r="AR31" s="3236"/>
      <c r="AS31" s="3236"/>
      <c r="AT31" s="3236"/>
      <c r="AU31" s="3236"/>
      <c r="AV31" s="3236"/>
      <c r="AW31" s="3236"/>
      <c r="AX31" s="3236"/>
      <c r="AY31" s="3237"/>
      <c r="AZ31" s="3113"/>
      <c r="BA31" s="3113"/>
      <c r="BB31" s="3113"/>
      <c r="BC31" s="3113"/>
      <c r="BD31" s="3113"/>
      <c r="BE31" s="3113"/>
      <c r="BF31" s="3113"/>
      <c r="BG31" s="3113"/>
      <c r="BH31" s="3113"/>
      <c r="BI31" s="3113"/>
      <c r="BJ31" s="3113"/>
      <c r="BK31" s="3113"/>
      <c r="BL31" s="3109"/>
      <c r="BM31" s="3109"/>
      <c r="BN31" s="3110"/>
      <c r="BO31" s="3110"/>
      <c r="BP31" s="3110"/>
      <c r="BQ31" s="3110"/>
      <c r="BR31" s="3110"/>
      <c r="BS31" s="3110"/>
      <c r="BT31" s="3110"/>
      <c r="BU31" s="3110"/>
      <c r="BV31" s="3110"/>
      <c r="BW31" s="3110"/>
      <c r="BX31" s="3110"/>
      <c r="BY31" s="3110"/>
      <c r="BZ31" s="3110"/>
      <c r="CA31" s="3110"/>
      <c r="CB31" s="3110"/>
      <c r="CC31" s="3110"/>
      <c r="CD31" s="3110"/>
      <c r="CE31" s="3110"/>
      <c r="CF31" s="3110"/>
      <c r="CG31" s="3110"/>
      <c r="CH31" s="3110"/>
      <c r="CI31" s="3110"/>
      <c r="CJ31" s="3110"/>
      <c r="CK31" s="3110"/>
      <c r="CL31" s="3110"/>
      <c r="CM31" s="3111"/>
      <c r="CN31" s="3111"/>
      <c r="CO31" s="3111"/>
      <c r="CP31" s="3111"/>
      <c r="CQ31" s="3111"/>
      <c r="CR31" s="3111"/>
      <c r="CS31" s="3112"/>
      <c r="CT31" s="3113"/>
      <c r="CU31" s="3113"/>
      <c r="CV31" s="3114"/>
      <c r="CW31" s="3115"/>
      <c r="CX31" s="3115"/>
      <c r="CY31" s="3115"/>
      <c r="CZ31" s="3115"/>
      <c r="DA31" s="3115"/>
      <c r="DB31" s="3115"/>
      <c r="DC31" s="3115"/>
      <c r="DD31" s="3115"/>
      <c r="DE31" s="3115"/>
      <c r="DF31" s="3115"/>
      <c r="DG31" s="3115"/>
      <c r="DH31" s="3115"/>
      <c r="DI31" s="3115"/>
      <c r="DJ31" s="3115"/>
      <c r="DK31" s="3115"/>
      <c r="DL31" s="3115"/>
      <c r="DM31" s="3115"/>
      <c r="DN31" s="3115"/>
      <c r="DO31" s="3116"/>
      <c r="DP31"/>
      <c r="DQ31"/>
      <c r="DR31"/>
      <c r="DS31"/>
      <c r="DT31"/>
      <c r="DU31"/>
      <c r="DV31"/>
      <c r="DW31"/>
      <c r="DX31"/>
      <c r="DY31"/>
      <c r="DZ31"/>
      <c r="EA31"/>
      <c r="EB31"/>
      <c r="EC31"/>
      <c r="ED31"/>
      <c r="EE31"/>
      <c r="EF31" s="237"/>
      <c r="EG31" s="131">
        <f t="shared" ref="EG31:EG41" si="37">COUNTIFS(AZ31,"ー対象外")</f>
        <v>0</v>
      </c>
      <c r="EH31" s="131">
        <f t="shared" ref="EH31:EH41" si="38">COUNTIFS(AZ31,"○指摘なし")</f>
        <v>0</v>
      </c>
      <c r="EI31" s="131">
        <f t="shared" ref="EI31:EI41" si="39">COUNTIFS(AZ31,"×要是正（既存不適格以外）")</f>
        <v>0</v>
      </c>
      <c r="EJ31" s="131">
        <f t="shared" ref="EJ31:EJ41" si="40">COUNTIFS(AZ31,"△既存不適格")</f>
        <v>0</v>
      </c>
      <c r="EK31" s="247" t="s">
        <v>222</v>
      </c>
      <c r="EL31" s="131" t="str">
        <f>IF($AA31="",#REF!,AA31)</f>
        <v>給水タンク等の設置の状況</v>
      </c>
      <c r="EM31" s="130">
        <f>COUNTA(CM31:CR31)</f>
        <v>0</v>
      </c>
      <c r="EN31" s="129" t="str">
        <f>IF(AZ31="×要是正（既存不適格以外）","要是正","")&amp;IF(AZ31="△既存不適格","既存不適格","")</f>
        <v/>
      </c>
      <c r="EO31" s="121" t="str">
        <f>IF($EN31="要是正",MAX($EO$14:EO30)+1,"")</f>
        <v/>
      </c>
      <c r="EP31" s="121" t="str">
        <f>IF($EN31="要是正",MAX($EP$14:EP30)+1,"")</f>
        <v/>
      </c>
      <c r="EQ31" s="128" t="str">
        <f>IF(OR(AZ31="×要是正（既存不適格以外）",AZ31="△既存不適格"),EK31,"")</f>
        <v/>
      </c>
      <c r="ER31" s="127" t="str">
        <f>IF(OR($EN31="要是正",$EN31="既存不適格"),$EL31,"")</f>
        <v/>
      </c>
      <c r="ES31" s="122" t="str">
        <f>IF($EN31="要是正",IF(BN31="","",BN31),"")</f>
        <v/>
      </c>
      <c r="ET31" s="157" t="str">
        <f>IF($EN31="要是正",IF(BX31="","",BX31),"")</f>
        <v/>
      </c>
      <c r="EU31" s="156" t="str">
        <f>IF(CS31="未定","未定",IF(GN31="0","",IF(CS31="予定",TEXT(GN31,"([$-ja-JP]ge.m);@"),IF(CS31="改善済",TEXT(GN31,"[$-ja-JP]ge.m;@"),TEXT(EW31,"[$-ja-JP]ge.m;@")))))</f>
        <v/>
      </c>
      <c r="EV31" s="125" t="str">
        <f>IF(OR(EN31="要是正",EN31="既存不適格"),IF(OR(EM31&lt;2,CS31&lt;&gt;"予定"),"","令和"&amp;CM31&amp;"年"&amp;CP31&amp;"月1日"),"")</f>
        <v/>
      </c>
      <c r="EW31" s="123" t="str">
        <f>IF(EV31="","0",DATEVALUE(EV31))</f>
        <v>0</v>
      </c>
      <c r="EX31" s="124" t="str">
        <f>IF(EN31="要是正",IF(AND(CS31="予定",EM31=2),1,IF(EN31="改善済",2,"")),"")</f>
        <v/>
      </c>
      <c r="EY31" s="123" t="str">
        <f>IF(EX31=1,EW31,"0")</f>
        <v>0</v>
      </c>
      <c r="EZ31" s="123" t="str">
        <f>IF(EX31=2,EW31,"0")</f>
        <v>0</v>
      </c>
      <c r="FA31" s="122" t="str">
        <f>IF(AND(EN31="要是正",AND(EM31=0,CS31="未定")),CS31,"")</f>
        <v/>
      </c>
      <c r="FB31" s="125" t="str">
        <f t="shared" ref="FB31:FB41" si="41">IF(EN31="既存不適格",IF(OR(EM31&lt;2,CS31&lt;&gt;"予定"),"","令和"&amp;CM31&amp;"年"&amp;CP31&amp;"月1日"),"")</f>
        <v/>
      </c>
      <c r="FC31" s="123" t="str">
        <f>IF(FB31="","0",DATEVALUE(FB31))</f>
        <v>0</v>
      </c>
      <c r="FD31" s="124" t="str">
        <f t="shared" ref="FD31:FD41" si="42">IF(EN31="既存不適格",IF(AND(CS31="予定",EM31=2),1,IF(CS31="改善済",2,"")),"")</f>
        <v/>
      </c>
      <c r="FE31" s="123" t="str">
        <f>IF(FD31=1,FC31,"0")</f>
        <v>0</v>
      </c>
      <c r="FF31" s="123" t="str">
        <f>IF(FD31=2,FC31,"0")</f>
        <v>0</v>
      </c>
      <c r="FG31" s="122" t="str">
        <f>IF(AND(EN31="既存不適格",AND(EM31=0,CS31="未定")),CS31,"")</f>
        <v/>
      </c>
      <c r="FH31" s="614"/>
      <c r="FI31" s="614"/>
      <c r="FJ31" s="614"/>
      <c r="FK31" s="130">
        <v>21</v>
      </c>
      <c r="FL31" s="130" t="s">
        <v>185</v>
      </c>
      <c r="FM31" s="130" t="s">
        <v>221</v>
      </c>
      <c r="FN31" s="130" t="s">
        <v>220</v>
      </c>
      <c r="GG31" s="239" t="str">
        <f t="shared" si="29"/>
        <v/>
      </c>
      <c r="GH31" s="239" t="str">
        <f t="shared" ref="GH31:GH43" si="43">IF(OR($AZ31="×要是正（既存不適格以外）",$AZ31="△既存不適格"),"○","")</f>
        <v/>
      </c>
      <c r="GI31" s="239" t="str">
        <f t="shared" ref="GI31:GI43" si="44">IF($AZ31="△既存不適格","○","")</f>
        <v/>
      </c>
      <c r="GJ31" s="239">
        <f>BL31</f>
        <v>0</v>
      </c>
      <c r="GK31" s="248" t="str">
        <f>IF($AZ31="―対象外","○","")</f>
        <v/>
      </c>
      <c r="GL31" s="10" t="str">
        <f>IF(EN31="要是正",IF(BN31="","",EQ31&amp;" "&amp;GW31&amp;" "&amp;BN31&amp;CHAR(10)),"")</f>
        <v/>
      </c>
      <c r="GM31" s="407" t="str">
        <f>IF(NOT(OR(CS31="未定",CS31="")),"令和"&amp;CM31&amp;"年"&amp;CP31&amp;"月1日","")</f>
        <v/>
      </c>
      <c r="GN31" s="408" t="str">
        <f>IF(GM31="","0",DATEVALUE(GM31))</f>
        <v>0</v>
      </c>
      <c r="GO31" s="409" t="str">
        <f>IF(OR(CS31="予定",CS31="改善済"),1,"")</f>
        <v/>
      </c>
      <c r="GP31" s="408" t="str">
        <f>IF(GO31=1,GN31,"0")</f>
        <v>0</v>
      </c>
      <c r="GQ31" s="410" t="str">
        <f>IF(AND(EP31="要是正",AND(EO31=0,CS31="未定")),CS31,"")</f>
        <v/>
      </c>
      <c r="GS31" s="411">
        <f t="shared" si="14"/>
        <v>0</v>
      </c>
      <c r="GT31" s="27"/>
      <c r="GU31" s="27"/>
      <c r="GV31" s="413"/>
      <c r="GW31" s="10" t="str">
        <f>$P$31</f>
        <v>飲料用の給水タンク及び貯水タンク（以下「給水タンク等」という。）並びに給水ポンプ</v>
      </c>
    </row>
    <row r="32" spans="2:205" s="10" customFormat="1" ht="35.1" customHeight="1" x14ac:dyDescent="0.15">
      <c r="B32" s="111"/>
      <c r="C32" s="343"/>
      <c r="D32" s="343"/>
      <c r="E32" s="343"/>
      <c r="F32" s="343"/>
      <c r="G32" s="254">
        <v>60</v>
      </c>
      <c r="H32" s="343"/>
      <c r="J32" s="238"/>
      <c r="K32" s="242"/>
      <c r="L32" s="242"/>
      <c r="M32" s="3215" t="s">
        <v>1469</v>
      </c>
      <c r="N32" s="3215"/>
      <c r="O32" s="3215"/>
      <c r="P32" s="3217"/>
      <c r="Q32" s="3217"/>
      <c r="R32" s="3217"/>
      <c r="S32" s="3217"/>
      <c r="T32" s="3217"/>
      <c r="U32" s="3217"/>
      <c r="V32" s="3217"/>
      <c r="W32" s="3217"/>
      <c r="X32" s="3217"/>
      <c r="Y32" s="3217"/>
      <c r="Z32" s="3217"/>
      <c r="AA32" s="3223" t="s">
        <v>1324</v>
      </c>
      <c r="AB32" s="3223"/>
      <c r="AC32" s="3223"/>
      <c r="AD32" s="3223"/>
      <c r="AE32" s="3223"/>
      <c r="AF32" s="3223"/>
      <c r="AG32" s="3223"/>
      <c r="AH32" s="3223"/>
      <c r="AI32" s="3223"/>
      <c r="AJ32" s="3223"/>
      <c r="AK32" s="3223"/>
      <c r="AL32" s="3223"/>
      <c r="AM32" s="3223"/>
      <c r="AN32" s="3223"/>
      <c r="AO32" s="3223"/>
      <c r="AP32" s="3223"/>
      <c r="AQ32" s="3223"/>
      <c r="AR32" s="3223"/>
      <c r="AS32" s="3223"/>
      <c r="AT32" s="3223"/>
      <c r="AU32" s="3223"/>
      <c r="AV32" s="3223"/>
      <c r="AW32" s="3223"/>
      <c r="AX32" s="3223"/>
      <c r="AY32" s="3224"/>
      <c r="AZ32" s="2790"/>
      <c r="BA32" s="2790"/>
      <c r="BB32" s="2790"/>
      <c r="BC32" s="2790"/>
      <c r="BD32" s="2790"/>
      <c r="BE32" s="2790"/>
      <c r="BF32" s="2790"/>
      <c r="BG32" s="2790"/>
      <c r="BH32" s="2790"/>
      <c r="BI32" s="2790"/>
      <c r="BJ32" s="2790"/>
      <c r="BK32" s="2790"/>
      <c r="BL32" s="2781"/>
      <c r="BM32" s="2781"/>
      <c r="BN32" s="2780"/>
      <c r="BO32" s="2780"/>
      <c r="BP32" s="2780"/>
      <c r="BQ32" s="2780"/>
      <c r="BR32" s="2780"/>
      <c r="BS32" s="2780"/>
      <c r="BT32" s="2780"/>
      <c r="BU32" s="2780"/>
      <c r="BV32" s="2780"/>
      <c r="BW32" s="2780"/>
      <c r="BX32" s="2780"/>
      <c r="BY32" s="2780"/>
      <c r="BZ32" s="2780"/>
      <c r="CA32" s="2780"/>
      <c r="CB32" s="2780"/>
      <c r="CC32" s="2780"/>
      <c r="CD32" s="2780"/>
      <c r="CE32" s="2780"/>
      <c r="CF32" s="2780"/>
      <c r="CG32" s="2780"/>
      <c r="CH32" s="2780"/>
      <c r="CI32" s="2780"/>
      <c r="CJ32" s="2780"/>
      <c r="CK32" s="2780"/>
      <c r="CL32" s="2780"/>
      <c r="CM32" s="3036"/>
      <c r="CN32" s="3036"/>
      <c r="CO32" s="3036"/>
      <c r="CP32" s="3036"/>
      <c r="CQ32" s="3036"/>
      <c r="CR32" s="3036"/>
      <c r="CS32" s="3031"/>
      <c r="CT32" s="2790"/>
      <c r="CU32" s="2790"/>
      <c r="CV32" s="2835"/>
      <c r="CW32" s="2836"/>
      <c r="CX32" s="2836"/>
      <c r="CY32" s="2836"/>
      <c r="CZ32" s="2836"/>
      <c r="DA32" s="2836"/>
      <c r="DB32" s="2836"/>
      <c r="DC32" s="2836"/>
      <c r="DD32" s="2836"/>
      <c r="DE32" s="2836"/>
      <c r="DF32" s="2836"/>
      <c r="DG32" s="2836"/>
      <c r="DH32" s="2836"/>
      <c r="DI32" s="2836"/>
      <c r="DJ32" s="2836"/>
      <c r="DK32" s="2836"/>
      <c r="DL32" s="2836"/>
      <c r="DM32" s="2836"/>
      <c r="DN32" s="2836"/>
      <c r="DO32" s="2837"/>
      <c r="DP32"/>
      <c r="DQ32"/>
      <c r="DR32"/>
      <c r="DS32"/>
      <c r="DT32"/>
      <c r="DU32"/>
      <c r="DV32"/>
      <c r="DW32"/>
      <c r="DX32"/>
      <c r="DY32"/>
      <c r="DZ32"/>
      <c r="EA32"/>
      <c r="EB32"/>
      <c r="EC32"/>
      <c r="ED32"/>
      <c r="EE32"/>
      <c r="EF32" s="237"/>
      <c r="EG32" s="131">
        <f t="shared" si="37"/>
        <v>0</v>
      </c>
      <c r="EH32" s="131">
        <f t="shared" si="38"/>
        <v>0</v>
      </c>
      <c r="EI32" s="131">
        <f t="shared" si="39"/>
        <v>0</v>
      </c>
      <c r="EJ32" s="131">
        <f t="shared" si="40"/>
        <v>0</v>
      </c>
      <c r="EK32" s="247" t="s">
        <v>1469</v>
      </c>
      <c r="EL32" s="131" t="str">
        <f t="shared" ref="EL32:EL41" si="45">IF($AA32="",P32,AA32)</f>
        <v>給水タンク等の通気管、水抜き管、オーバーフロー管等の設置の状況</v>
      </c>
      <c r="EM32" s="130">
        <f>COUNTA(CM32:CR32)</f>
        <v>0</v>
      </c>
      <c r="EN32" s="129" t="str">
        <f>IF(AZ32="×要是正（既存不適格以外）","要是正","")&amp;IF(AZ32="△既存不適格","既存不適格","")</f>
        <v/>
      </c>
      <c r="EO32" s="121" t="str">
        <f>IF($EN32="要是正",MAX($EO$14:EO31)+1,"")</f>
        <v/>
      </c>
      <c r="EP32" s="121" t="str">
        <f>IF($EN32="要是正",MAX($EP$14:EP31)+1,"")</f>
        <v/>
      </c>
      <c r="EQ32" s="128" t="str">
        <f>IF(OR(AZ32="×要是正（既存不適格以外）",AZ32="△既存不適格"),EK32,"")</f>
        <v/>
      </c>
      <c r="ER32" s="127" t="str">
        <f>IF(OR($EN32="要是正",$EN32="既存不適格"),$EL32,"")</f>
        <v/>
      </c>
      <c r="ES32" s="122" t="str">
        <f>IF($EN32="要是正",IF(BN32="","",BN32),"")</f>
        <v/>
      </c>
      <c r="ET32" s="157" t="str">
        <f>IF($EN32="要是正",IF(BX32="","",BX32),"")</f>
        <v/>
      </c>
      <c r="EU32" s="156" t="str">
        <f t="shared" ref="EU32:EU41" si="46">IF(CS32="未定","未定",IF(GN32="0","",IF(CS32="予定",TEXT(GN32,"([$-ja-JP]ge.m);@"),IF(CS32="改善済",TEXT(GN32,"[$-ja-JP]ge.m;@"),TEXT(EW32,"[$-ja-JP]ge.m;@")))))</f>
        <v/>
      </c>
      <c r="EV32" s="125" t="str">
        <f t="shared" ref="EV32:EV41" si="47">IF(OR(EN32="要是正",EN32="既存不適格"),IF(OR(EM32&lt;2,CS32&lt;&gt;"予定"),"","令和"&amp;CM32&amp;"年"&amp;CP32&amp;"月1日"),"")</f>
        <v/>
      </c>
      <c r="EW32" s="123" t="str">
        <f t="shared" ref="EW32:EW41" si="48">IF(EV32="","0",DATEVALUE(EV32))</f>
        <v>0</v>
      </c>
      <c r="EX32" s="124" t="str">
        <f t="shared" ref="EX32:EX41" si="49">IF(EN32="要是正",IF(AND(CS32="予定",EM32=2),1,IF(EN32="改善済",2,"")),"")</f>
        <v/>
      </c>
      <c r="EY32" s="123" t="str">
        <f t="shared" ref="EY32:EY41" si="50">IF(EX32=1,EW32,"0")</f>
        <v>0</v>
      </c>
      <c r="EZ32" s="123" t="str">
        <f t="shared" ref="EZ32:EZ41" si="51">IF(EX32=2,EW32,"0")</f>
        <v>0</v>
      </c>
      <c r="FA32" s="122" t="str">
        <f t="shared" ref="FA32:FA41" si="52">IF(AND(EN32="要是正",AND(EM32=0,CS32="未定")),CS32,"")</f>
        <v/>
      </c>
      <c r="FB32" s="125" t="str">
        <f t="shared" si="41"/>
        <v/>
      </c>
      <c r="FC32" s="123" t="str">
        <f t="shared" ref="FC32:FC41" si="53">IF(FB32="","0",DATEVALUE(FB32))</f>
        <v>0</v>
      </c>
      <c r="FD32" s="124" t="str">
        <f t="shared" si="42"/>
        <v/>
      </c>
      <c r="FE32" s="123" t="str">
        <f t="shared" ref="FE32:FE41" si="54">IF(FD32=1,FC32,"0")</f>
        <v>0</v>
      </c>
      <c r="FF32" s="123" t="str">
        <f t="shared" ref="FF32:FF41" si="55">IF(FD32=2,FC32,"0")</f>
        <v>0</v>
      </c>
      <c r="FG32" s="122" t="str">
        <f t="shared" ref="FG32:FG41" si="56">IF(AND(EN32="既存不適格",AND(EM32=0,CS32="未定")),CS32,"")</f>
        <v/>
      </c>
      <c r="FH32" s="614"/>
      <c r="FI32" s="614"/>
      <c r="FJ32" s="614"/>
      <c r="FK32" s="598">
        <v>12</v>
      </c>
      <c r="FL32" s="598"/>
      <c r="FM32" s="598"/>
      <c r="FN32" s="598"/>
      <c r="GG32" s="239" t="str">
        <f t="shared" si="29"/>
        <v/>
      </c>
      <c r="GH32" s="239" t="str">
        <f t="shared" si="43"/>
        <v/>
      </c>
      <c r="GI32" s="239" t="str">
        <f t="shared" si="44"/>
        <v/>
      </c>
      <c r="GJ32" s="239">
        <f>BL32</f>
        <v>0</v>
      </c>
      <c r="GK32" s="248" t="str">
        <f>IF($AZ32="―対象外","○","")</f>
        <v/>
      </c>
      <c r="GL32" s="10" t="str">
        <f t="shared" ref="GL32:GL41" si="57">IF(EN32="要是正",IF(BN32="","",EQ32&amp;" "&amp;GW32&amp;" "&amp;BN32&amp;CHAR(10)),"")</f>
        <v/>
      </c>
      <c r="GM32" s="407" t="str">
        <f t="shared" ref="GM32:GM41" si="58">IF(NOT(OR(CS32="未定",CS32="")),"令和"&amp;CM32&amp;"年"&amp;CP32&amp;"月1日","")</f>
        <v/>
      </c>
      <c r="GN32" s="408" t="str">
        <f t="shared" ref="GN32:GN41" si="59">IF(GM32="","0",DATEVALUE(GM32))</f>
        <v>0</v>
      </c>
      <c r="GO32" s="409" t="str">
        <f t="shared" ref="GO32:GO41" si="60">IF(OR(CS32="予定",CS32="改善済"),1,"")</f>
        <v/>
      </c>
      <c r="GP32" s="408" t="str">
        <f t="shared" ref="GP32:GP41" si="61">IF(GO32=1,GN32,"0")</f>
        <v>0</v>
      </c>
      <c r="GQ32" s="410" t="str">
        <f t="shared" ref="GQ32:GQ41" si="62">IF(AND(EP32="要是正",AND(EO32=0,CS32="未定")),CS32,"")</f>
        <v/>
      </c>
      <c r="GR32" s="1"/>
      <c r="GS32" s="411">
        <f t="shared" si="14"/>
        <v>0</v>
      </c>
      <c r="GT32" s="301"/>
      <c r="GU32" s="301"/>
      <c r="GV32" s="418"/>
      <c r="GW32" s="10" t="str">
        <f t="shared" ref="GW32:GW37" si="63">$P$31</f>
        <v>飲料用の給水タンク及び貯水タンク（以下「給水タンク等」という。）並びに給水ポンプ</v>
      </c>
    </row>
    <row r="33" spans="2:205" s="10" customFormat="1" ht="35.1" customHeight="1" x14ac:dyDescent="0.15">
      <c r="B33" s="111"/>
      <c r="C33" s="343"/>
      <c r="D33" s="343"/>
      <c r="E33" s="343"/>
      <c r="F33" s="343"/>
      <c r="G33" s="343"/>
      <c r="H33" s="343"/>
      <c r="J33" s="238"/>
      <c r="K33" s="242"/>
      <c r="L33" s="242"/>
      <c r="M33" s="3215" t="s">
        <v>1470</v>
      </c>
      <c r="N33" s="3215"/>
      <c r="O33" s="3215"/>
      <c r="P33" s="3217"/>
      <c r="Q33" s="3217"/>
      <c r="R33" s="3217"/>
      <c r="S33" s="3217"/>
      <c r="T33" s="3217"/>
      <c r="U33" s="3217"/>
      <c r="V33" s="3217"/>
      <c r="W33" s="3217"/>
      <c r="X33" s="3217"/>
      <c r="Y33" s="3217"/>
      <c r="Z33" s="3217"/>
      <c r="AA33" s="3223" t="s">
        <v>1325</v>
      </c>
      <c r="AB33" s="3223"/>
      <c r="AC33" s="3223"/>
      <c r="AD33" s="3223"/>
      <c r="AE33" s="3223"/>
      <c r="AF33" s="3223"/>
      <c r="AG33" s="3223"/>
      <c r="AH33" s="3223"/>
      <c r="AI33" s="3223"/>
      <c r="AJ33" s="3223"/>
      <c r="AK33" s="3223"/>
      <c r="AL33" s="3223"/>
      <c r="AM33" s="3223"/>
      <c r="AN33" s="3223"/>
      <c r="AO33" s="3223"/>
      <c r="AP33" s="3223"/>
      <c r="AQ33" s="3223"/>
      <c r="AR33" s="3223"/>
      <c r="AS33" s="3223"/>
      <c r="AT33" s="3223"/>
      <c r="AU33" s="3223"/>
      <c r="AV33" s="3223"/>
      <c r="AW33" s="3223"/>
      <c r="AX33" s="3223"/>
      <c r="AY33" s="3224"/>
      <c r="AZ33" s="3074"/>
      <c r="BA33" s="3074"/>
      <c r="BB33" s="3074"/>
      <c r="BC33" s="3074"/>
      <c r="BD33" s="3074"/>
      <c r="BE33" s="3074"/>
      <c r="BF33" s="3074"/>
      <c r="BG33" s="3074"/>
      <c r="BH33" s="3074"/>
      <c r="BI33" s="3074"/>
      <c r="BJ33" s="3074"/>
      <c r="BK33" s="3074"/>
      <c r="BL33" s="2954"/>
      <c r="BM33" s="2954"/>
      <c r="BN33" s="2963"/>
      <c r="BO33" s="2963"/>
      <c r="BP33" s="2963"/>
      <c r="BQ33" s="2963"/>
      <c r="BR33" s="2963"/>
      <c r="BS33" s="2963"/>
      <c r="BT33" s="2963"/>
      <c r="BU33" s="2963"/>
      <c r="BV33" s="2963"/>
      <c r="BW33" s="2963"/>
      <c r="BX33" s="2963"/>
      <c r="BY33" s="2963"/>
      <c r="BZ33" s="2963"/>
      <c r="CA33" s="2963"/>
      <c r="CB33" s="2963"/>
      <c r="CC33" s="2963"/>
      <c r="CD33" s="2963"/>
      <c r="CE33" s="2963"/>
      <c r="CF33" s="2963"/>
      <c r="CG33" s="2963"/>
      <c r="CH33" s="2963"/>
      <c r="CI33" s="2963"/>
      <c r="CJ33" s="2963"/>
      <c r="CK33" s="2963"/>
      <c r="CL33" s="2963"/>
      <c r="CM33" s="3076"/>
      <c r="CN33" s="3076"/>
      <c r="CO33" s="3076"/>
      <c r="CP33" s="3076"/>
      <c r="CQ33" s="3076"/>
      <c r="CR33" s="3076"/>
      <c r="CS33" s="3077"/>
      <c r="CT33" s="3074"/>
      <c r="CU33" s="3074"/>
      <c r="CV33" s="2969"/>
      <c r="CW33" s="2970"/>
      <c r="CX33" s="2970"/>
      <c r="CY33" s="2970"/>
      <c r="CZ33" s="2970"/>
      <c r="DA33" s="2970"/>
      <c r="DB33" s="2970"/>
      <c r="DC33" s="2970"/>
      <c r="DD33" s="2970"/>
      <c r="DE33" s="2970"/>
      <c r="DF33" s="2970"/>
      <c r="DG33" s="2970"/>
      <c r="DH33" s="2970"/>
      <c r="DI33" s="2970"/>
      <c r="DJ33" s="2970"/>
      <c r="DK33" s="2970"/>
      <c r="DL33" s="2970"/>
      <c r="DM33" s="2970"/>
      <c r="DN33" s="2970"/>
      <c r="DO33" s="2971"/>
      <c r="DP33"/>
      <c r="DQ33"/>
      <c r="DR33"/>
      <c r="DS33"/>
      <c r="DT33"/>
      <c r="DU33"/>
      <c r="DV33"/>
      <c r="DW33"/>
      <c r="DX33"/>
      <c r="DY33"/>
      <c r="DZ33"/>
      <c r="EA33"/>
      <c r="EB33"/>
      <c r="EC33"/>
      <c r="ED33"/>
      <c r="EE33"/>
      <c r="EF33" s="237"/>
      <c r="EG33" s="131">
        <f t="shared" si="37"/>
        <v>0</v>
      </c>
      <c r="EH33" s="131">
        <f t="shared" si="38"/>
        <v>0</v>
      </c>
      <c r="EI33" s="131">
        <f t="shared" si="39"/>
        <v>0</v>
      </c>
      <c r="EJ33" s="131">
        <f t="shared" si="40"/>
        <v>0</v>
      </c>
      <c r="EK33" s="247" t="s">
        <v>1470</v>
      </c>
      <c r="EL33" s="131" t="str">
        <f t="shared" si="45"/>
        <v>給水タンク等の腐食及び漏水の状況</v>
      </c>
      <c r="EM33" s="130">
        <f t="shared" ref="EM33:EM40" si="64">COUNTA(CM33:CR33)</f>
        <v>0</v>
      </c>
      <c r="EN33" s="129" t="str">
        <f t="shared" ref="EN33:EN40" si="65">IF(AZ33="×要是正（既存不適格以外）","要是正","")&amp;IF(AZ33="△既存不適格","既存不適格","")</f>
        <v/>
      </c>
      <c r="EO33" s="121" t="str">
        <f>IF($EN33="要是正",MAX($EO$14:EO32)+1,"")</f>
        <v/>
      </c>
      <c r="EP33" s="121" t="str">
        <f>IF($EN33="要是正",MAX($EP$14:EP32)+1,"")</f>
        <v/>
      </c>
      <c r="EQ33" s="128" t="str">
        <f t="shared" ref="EQ33:EQ40" si="66">IF(OR(AZ33="×要是正（既存不適格以外）",AZ33="△既存不適格"),EK33,"")</f>
        <v/>
      </c>
      <c r="ER33" s="127" t="str">
        <f t="shared" ref="ER33:ER40" si="67">IF(OR($EN33="要是正",$EN33="既存不適格"),$EL33,"")</f>
        <v/>
      </c>
      <c r="ES33" s="122" t="str">
        <f t="shared" ref="ES33:ES40" si="68">IF($EN33="要是正",IF(BN33="","",BN33),"")</f>
        <v/>
      </c>
      <c r="ET33" s="157" t="str">
        <f t="shared" ref="ET33:ET40" si="69">IF($EN33="要是正",IF(BX33="","",BX33),"")</f>
        <v/>
      </c>
      <c r="EU33" s="156" t="str">
        <f t="shared" si="46"/>
        <v/>
      </c>
      <c r="EV33" s="125" t="str">
        <f t="shared" si="47"/>
        <v/>
      </c>
      <c r="EW33" s="123" t="str">
        <f t="shared" si="48"/>
        <v>0</v>
      </c>
      <c r="EX33" s="124" t="str">
        <f t="shared" si="49"/>
        <v/>
      </c>
      <c r="EY33" s="123" t="str">
        <f t="shared" si="50"/>
        <v>0</v>
      </c>
      <c r="EZ33" s="123" t="str">
        <f t="shared" si="51"/>
        <v>0</v>
      </c>
      <c r="FA33" s="122" t="str">
        <f t="shared" si="52"/>
        <v/>
      </c>
      <c r="FB33" s="125" t="str">
        <f t="shared" si="41"/>
        <v/>
      </c>
      <c r="FC33" s="123" t="str">
        <f t="shared" si="53"/>
        <v>0</v>
      </c>
      <c r="FD33" s="124" t="str">
        <f t="shared" si="42"/>
        <v/>
      </c>
      <c r="FE33" s="123" t="str">
        <f t="shared" si="54"/>
        <v>0</v>
      </c>
      <c r="FF33" s="123" t="str">
        <f t="shared" si="55"/>
        <v>0</v>
      </c>
      <c r="FG33" s="122" t="str">
        <f t="shared" si="56"/>
        <v/>
      </c>
      <c r="FH33" s="614"/>
      <c r="FI33" s="614"/>
      <c r="FJ33" s="614"/>
      <c r="FK33" s="130">
        <v>13</v>
      </c>
      <c r="FL33" s="130" t="s">
        <v>185</v>
      </c>
      <c r="FM33" s="130" t="s">
        <v>213</v>
      </c>
      <c r="FN33" s="130" t="s">
        <v>212</v>
      </c>
      <c r="GG33" s="239" t="str">
        <f t="shared" si="29"/>
        <v/>
      </c>
      <c r="GH33" s="239" t="str">
        <f t="shared" si="43"/>
        <v/>
      </c>
      <c r="GI33" s="239" t="str">
        <f t="shared" si="44"/>
        <v/>
      </c>
      <c r="GJ33" s="239">
        <f t="shared" ref="GJ33:GJ40" si="70">BL33</f>
        <v>0</v>
      </c>
      <c r="GK33" s="248" t="str">
        <f t="shared" ref="GK33:GK40" si="71">IF($AZ33="―対象外","○","")</f>
        <v/>
      </c>
      <c r="GL33" s="10" t="str">
        <f t="shared" si="57"/>
        <v/>
      </c>
      <c r="GM33" s="407" t="str">
        <f t="shared" si="58"/>
        <v/>
      </c>
      <c r="GN33" s="408" t="str">
        <f t="shared" si="59"/>
        <v>0</v>
      </c>
      <c r="GO33" s="409" t="str">
        <f t="shared" si="60"/>
        <v/>
      </c>
      <c r="GP33" s="408" t="str">
        <f t="shared" si="61"/>
        <v>0</v>
      </c>
      <c r="GQ33" s="410" t="str">
        <f t="shared" si="62"/>
        <v/>
      </c>
      <c r="GS33" s="411">
        <f t="shared" si="14"/>
        <v>0</v>
      </c>
      <c r="GT33" s="27"/>
      <c r="GU33" s="27"/>
      <c r="GV33" s="413"/>
      <c r="GW33" s="10" t="str">
        <f t="shared" si="63"/>
        <v>飲料用の給水タンク及び貯水タンク（以下「給水タンク等」という。）並びに給水ポンプ</v>
      </c>
    </row>
    <row r="34" spans="2:205" s="10" customFormat="1" ht="35.1" customHeight="1" x14ac:dyDescent="0.15">
      <c r="B34" s="111"/>
      <c r="C34" s="343"/>
      <c r="D34" s="343"/>
      <c r="E34" s="343"/>
      <c r="F34" s="343"/>
      <c r="G34" s="343"/>
      <c r="H34" s="343"/>
      <c r="J34" s="238"/>
      <c r="K34" s="242"/>
      <c r="L34" s="242"/>
      <c r="M34" s="3215" t="s">
        <v>1471</v>
      </c>
      <c r="N34" s="3215"/>
      <c r="O34" s="3215"/>
      <c r="P34" s="3217"/>
      <c r="Q34" s="3217"/>
      <c r="R34" s="3217"/>
      <c r="S34" s="3217"/>
      <c r="T34" s="3217"/>
      <c r="U34" s="3217"/>
      <c r="V34" s="3217"/>
      <c r="W34" s="3217"/>
      <c r="X34" s="3217"/>
      <c r="Y34" s="3217"/>
      <c r="Z34" s="3217"/>
      <c r="AA34" s="3223" t="s">
        <v>1326</v>
      </c>
      <c r="AB34" s="3223"/>
      <c r="AC34" s="3223"/>
      <c r="AD34" s="3223"/>
      <c r="AE34" s="3223"/>
      <c r="AF34" s="3223"/>
      <c r="AG34" s="3223"/>
      <c r="AH34" s="3223"/>
      <c r="AI34" s="3223"/>
      <c r="AJ34" s="3223"/>
      <c r="AK34" s="3223"/>
      <c r="AL34" s="3223"/>
      <c r="AM34" s="3223"/>
      <c r="AN34" s="3223"/>
      <c r="AO34" s="3223"/>
      <c r="AP34" s="3223"/>
      <c r="AQ34" s="3223"/>
      <c r="AR34" s="3223"/>
      <c r="AS34" s="3223"/>
      <c r="AT34" s="3223"/>
      <c r="AU34" s="3223"/>
      <c r="AV34" s="3223"/>
      <c r="AW34" s="3223"/>
      <c r="AX34" s="3223"/>
      <c r="AY34" s="3224"/>
      <c r="AZ34" s="3074"/>
      <c r="BA34" s="3074"/>
      <c r="BB34" s="3074"/>
      <c r="BC34" s="3074"/>
      <c r="BD34" s="3074"/>
      <c r="BE34" s="3074"/>
      <c r="BF34" s="3074"/>
      <c r="BG34" s="3074"/>
      <c r="BH34" s="3074"/>
      <c r="BI34" s="3074"/>
      <c r="BJ34" s="3074"/>
      <c r="BK34" s="3074"/>
      <c r="BL34" s="2781"/>
      <c r="BM34" s="2781"/>
      <c r="BN34" s="2780"/>
      <c r="BO34" s="2780"/>
      <c r="BP34" s="2780"/>
      <c r="BQ34" s="2780"/>
      <c r="BR34" s="2780"/>
      <c r="BS34" s="2780"/>
      <c r="BT34" s="2780"/>
      <c r="BU34" s="2780"/>
      <c r="BV34" s="2780"/>
      <c r="BW34" s="2780"/>
      <c r="BX34" s="2780"/>
      <c r="BY34" s="2780"/>
      <c r="BZ34" s="2780"/>
      <c r="CA34" s="2780"/>
      <c r="CB34" s="2780"/>
      <c r="CC34" s="2780"/>
      <c r="CD34" s="2780"/>
      <c r="CE34" s="2780"/>
      <c r="CF34" s="2780"/>
      <c r="CG34" s="2780"/>
      <c r="CH34" s="2780"/>
      <c r="CI34" s="2780"/>
      <c r="CJ34" s="2780"/>
      <c r="CK34" s="2780"/>
      <c r="CL34" s="2780"/>
      <c r="CM34" s="3036"/>
      <c r="CN34" s="3036"/>
      <c r="CO34" s="3036"/>
      <c r="CP34" s="3036"/>
      <c r="CQ34" s="3036"/>
      <c r="CR34" s="3036"/>
      <c r="CS34" s="3031"/>
      <c r="CT34" s="2790"/>
      <c r="CU34" s="2790"/>
      <c r="CV34" s="2835"/>
      <c r="CW34" s="2836"/>
      <c r="CX34" s="2836"/>
      <c r="CY34" s="2836"/>
      <c r="CZ34" s="2836"/>
      <c r="DA34" s="2836"/>
      <c r="DB34" s="2836"/>
      <c r="DC34" s="2836"/>
      <c r="DD34" s="2836"/>
      <c r="DE34" s="2836"/>
      <c r="DF34" s="2836"/>
      <c r="DG34" s="2836"/>
      <c r="DH34" s="2836"/>
      <c r="DI34" s="2836"/>
      <c r="DJ34" s="2836"/>
      <c r="DK34" s="2836"/>
      <c r="DL34" s="2836"/>
      <c r="DM34" s="2836"/>
      <c r="DN34" s="2836"/>
      <c r="DO34" s="2837"/>
      <c r="DP34"/>
      <c r="DQ34"/>
      <c r="DR34"/>
      <c r="DS34"/>
      <c r="DT34"/>
      <c r="DU34"/>
      <c r="DV34"/>
      <c r="DW34"/>
      <c r="DX34"/>
      <c r="DY34"/>
      <c r="DZ34"/>
      <c r="EA34"/>
      <c r="EB34"/>
      <c r="EC34"/>
      <c r="ED34"/>
      <c r="EE34"/>
      <c r="EF34" s="237"/>
      <c r="EG34" s="131">
        <f t="shared" si="37"/>
        <v>0</v>
      </c>
      <c r="EH34" s="131">
        <f t="shared" si="38"/>
        <v>0</v>
      </c>
      <c r="EI34" s="131">
        <f t="shared" si="39"/>
        <v>0</v>
      </c>
      <c r="EJ34" s="131">
        <f t="shared" si="40"/>
        <v>0</v>
      </c>
      <c r="EK34" s="247" t="s">
        <v>1471</v>
      </c>
      <c r="EL34" s="131" t="str">
        <f t="shared" si="45"/>
        <v>給水用圧力タンクの安全装置の状況</v>
      </c>
      <c r="EM34" s="130">
        <f t="shared" si="64"/>
        <v>0</v>
      </c>
      <c r="EN34" s="129" t="str">
        <f t="shared" si="65"/>
        <v/>
      </c>
      <c r="EO34" s="121" t="str">
        <f>IF($EN34="要是正",MAX($EO$14:EO33)+1,"")</f>
        <v/>
      </c>
      <c r="EP34" s="121" t="str">
        <f>IF($EN34="要是正",MAX($EP$14:EP33)+1,"")</f>
        <v/>
      </c>
      <c r="EQ34" s="128" t="str">
        <f t="shared" si="66"/>
        <v/>
      </c>
      <c r="ER34" s="127" t="str">
        <f t="shared" si="67"/>
        <v/>
      </c>
      <c r="ES34" s="122" t="str">
        <f t="shared" si="68"/>
        <v/>
      </c>
      <c r="ET34" s="157" t="str">
        <f t="shared" si="69"/>
        <v/>
      </c>
      <c r="EU34" s="156" t="str">
        <f t="shared" si="46"/>
        <v/>
      </c>
      <c r="EV34" s="125" t="str">
        <f t="shared" si="47"/>
        <v/>
      </c>
      <c r="EW34" s="123" t="str">
        <f t="shared" si="48"/>
        <v>0</v>
      </c>
      <c r="EX34" s="124" t="str">
        <f t="shared" si="49"/>
        <v/>
      </c>
      <c r="EY34" s="123" t="str">
        <f t="shared" si="50"/>
        <v>0</v>
      </c>
      <c r="EZ34" s="123" t="str">
        <f t="shared" si="51"/>
        <v>0</v>
      </c>
      <c r="FA34" s="122" t="str">
        <f t="shared" si="52"/>
        <v/>
      </c>
      <c r="FB34" s="125" t="str">
        <f t="shared" si="41"/>
        <v/>
      </c>
      <c r="FC34" s="123" t="str">
        <f t="shared" si="53"/>
        <v>0</v>
      </c>
      <c r="FD34" s="124" t="str">
        <f t="shared" si="42"/>
        <v/>
      </c>
      <c r="FE34" s="123" t="str">
        <f t="shared" si="54"/>
        <v>0</v>
      </c>
      <c r="FF34" s="123" t="str">
        <f t="shared" si="55"/>
        <v>0</v>
      </c>
      <c r="FG34" s="122" t="str">
        <f t="shared" si="56"/>
        <v/>
      </c>
      <c r="FH34" s="614"/>
      <c r="FI34" s="614"/>
      <c r="FJ34" s="614"/>
      <c r="FK34" s="130">
        <v>14</v>
      </c>
      <c r="FL34" s="130" t="s">
        <v>185</v>
      </c>
      <c r="FM34" s="130" t="s">
        <v>209</v>
      </c>
      <c r="FN34" s="130" t="s">
        <v>208</v>
      </c>
      <c r="GG34" s="239" t="str">
        <f t="shared" si="29"/>
        <v/>
      </c>
      <c r="GH34" s="239" t="str">
        <f t="shared" si="43"/>
        <v/>
      </c>
      <c r="GI34" s="239" t="str">
        <f t="shared" si="44"/>
        <v/>
      </c>
      <c r="GJ34" s="239">
        <f t="shared" si="70"/>
        <v>0</v>
      </c>
      <c r="GK34" s="248" t="str">
        <f t="shared" si="71"/>
        <v/>
      </c>
      <c r="GL34" s="10" t="str">
        <f t="shared" si="57"/>
        <v/>
      </c>
      <c r="GM34" s="407" t="str">
        <f t="shared" si="58"/>
        <v/>
      </c>
      <c r="GN34" s="408" t="str">
        <f t="shared" si="59"/>
        <v>0</v>
      </c>
      <c r="GO34" s="409" t="str">
        <f t="shared" si="60"/>
        <v/>
      </c>
      <c r="GP34" s="408" t="str">
        <f t="shared" si="61"/>
        <v>0</v>
      </c>
      <c r="GQ34" s="410" t="str">
        <f t="shared" si="62"/>
        <v/>
      </c>
      <c r="GS34" s="411">
        <f t="shared" si="14"/>
        <v>0</v>
      </c>
      <c r="GT34" s="27"/>
      <c r="GU34" s="27"/>
      <c r="GV34" s="413"/>
      <c r="GW34" s="10" t="str">
        <f t="shared" si="63"/>
        <v>飲料用の給水タンク及び貯水タンク（以下「給水タンク等」という。）並びに給水ポンプ</v>
      </c>
    </row>
    <row r="35" spans="2:205" s="10" customFormat="1" ht="35.1" customHeight="1" x14ac:dyDescent="0.15">
      <c r="B35" s="111"/>
      <c r="C35" s="343"/>
      <c r="D35" s="343"/>
      <c r="E35" s="343"/>
      <c r="F35" s="343"/>
      <c r="G35" s="253">
        <v>50</v>
      </c>
      <c r="H35" s="343"/>
      <c r="J35" s="238"/>
      <c r="K35" s="242"/>
      <c r="L35" s="242"/>
      <c r="M35" s="3215" t="s">
        <v>1472</v>
      </c>
      <c r="N35" s="3215"/>
      <c r="O35" s="3215"/>
      <c r="P35" s="3217"/>
      <c r="Q35" s="3217"/>
      <c r="R35" s="3217"/>
      <c r="S35" s="3217"/>
      <c r="T35" s="3217"/>
      <c r="U35" s="3217"/>
      <c r="V35" s="3217"/>
      <c r="W35" s="3217"/>
      <c r="X35" s="3217"/>
      <c r="Y35" s="3217"/>
      <c r="Z35" s="3217"/>
      <c r="AA35" s="3223" t="s">
        <v>1327</v>
      </c>
      <c r="AB35" s="3223"/>
      <c r="AC35" s="3223"/>
      <c r="AD35" s="3223"/>
      <c r="AE35" s="3223"/>
      <c r="AF35" s="3223"/>
      <c r="AG35" s="3223"/>
      <c r="AH35" s="3223"/>
      <c r="AI35" s="3223"/>
      <c r="AJ35" s="3223"/>
      <c r="AK35" s="3223"/>
      <c r="AL35" s="3223"/>
      <c r="AM35" s="3223"/>
      <c r="AN35" s="3223"/>
      <c r="AO35" s="3223"/>
      <c r="AP35" s="3223"/>
      <c r="AQ35" s="3223"/>
      <c r="AR35" s="3223"/>
      <c r="AS35" s="3223"/>
      <c r="AT35" s="3223"/>
      <c r="AU35" s="3223"/>
      <c r="AV35" s="3223"/>
      <c r="AW35" s="3223"/>
      <c r="AX35" s="3223"/>
      <c r="AY35" s="3224"/>
      <c r="AZ35" s="3074"/>
      <c r="BA35" s="3074"/>
      <c r="BB35" s="3074"/>
      <c r="BC35" s="3074"/>
      <c r="BD35" s="3074"/>
      <c r="BE35" s="3074"/>
      <c r="BF35" s="3074"/>
      <c r="BG35" s="3074"/>
      <c r="BH35" s="3074"/>
      <c r="BI35" s="3074"/>
      <c r="BJ35" s="3074"/>
      <c r="BK35" s="3074"/>
      <c r="BL35" s="2781"/>
      <c r="BM35" s="2781"/>
      <c r="BN35" s="2780"/>
      <c r="BO35" s="2780"/>
      <c r="BP35" s="2780"/>
      <c r="BQ35" s="2780"/>
      <c r="BR35" s="2780"/>
      <c r="BS35" s="2780"/>
      <c r="BT35" s="2780"/>
      <c r="BU35" s="2780"/>
      <c r="BV35" s="2780"/>
      <c r="BW35" s="2780"/>
      <c r="BX35" s="2780"/>
      <c r="BY35" s="2780"/>
      <c r="BZ35" s="2780"/>
      <c r="CA35" s="2780"/>
      <c r="CB35" s="2780"/>
      <c r="CC35" s="2780"/>
      <c r="CD35" s="2780"/>
      <c r="CE35" s="2780"/>
      <c r="CF35" s="2780"/>
      <c r="CG35" s="2780"/>
      <c r="CH35" s="2780"/>
      <c r="CI35" s="2780"/>
      <c r="CJ35" s="2780"/>
      <c r="CK35" s="2780"/>
      <c r="CL35" s="2780"/>
      <c r="CM35" s="3036"/>
      <c r="CN35" s="3036"/>
      <c r="CO35" s="3036"/>
      <c r="CP35" s="3036"/>
      <c r="CQ35" s="3036"/>
      <c r="CR35" s="3036"/>
      <c r="CS35" s="3031"/>
      <c r="CT35" s="2790"/>
      <c r="CU35" s="2790"/>
      <c r="CV35" s="2835"/>
      <c r="CW35" s="2836"/>
      <c r="CX35" s="2836"/>
      <c r="CY35" s="2836"/>
      <c r="CZ35" s="2836"/>
      <c r="DA35" s="2836"/>
      <c r="DB35" s="2836"/>
      <c r="DC35" s="2836"/>
      <c r="DD35" s="2836"/>
      <c r="DE35" s="2836"/>
      <c r="DF35" s="2836"/>
      <c r="DG35" s="2836"/>
      <c r="DH35" s="2836"/>
      <c r="DI35" s="2836"/>
      <c r="DJ35" s="2836"/>
      <c r="DK35" s="2836"/>
      <c r="DL35" s="2836"/>
      <c r="DM35" s="2836"/>
      <c r="DN35" s="2836"/>
      <c r="DO35" s="2837"/>
      <c r="DP35"/>
      <c r="DQ35"/>
      <c r="DR35"/>
      <c r="DS35"/>
      <c r="DT35"/>
      <c r="DU35"/>
      <c r="DV35"/>
      <c r="DW35"/>
      <c r="DX35"/>
      <c r="DY35"/>
      <c r="DZ35"/>
      <c r="EA35"/>
      <c r="EB35"/>
      <c r="EC35"/>
      <c r="ED35"/>
      <c r="EE35"/>
      <c r="EF35" s="237"/>
      <c r="EG35" s="131">
        <f t="shared" si="37"/>
        <v>0</v>
      </c>
      <c r="EH35" s="131">
        <f t="shared" si="38"/>
        <v>0</v>
      </c>
      <c r="EI35" s="131">
        <f t="shared" si="39"/>
        <v>0</v>
      </c>
      <c r="EJ35" s="131">
        <f t="shared" si="40"/>
        <v>0</v>
      </c>
      <c r="EK35" s="247" t="s">
        <v>1472</v>
      </c>
      <c r="EL35" s="131" t="str">
        <f t="shared" si="45"/>
        <v>給水ポンプの運転の状況</v>
      </c>
      <c r="EM35" s="130">
        <f t="shared" si="64"/>
        <v>0</v>
      </c>
      <c r="EN35" s="129" t="str">
        <f t="shared" si="65"/>
        <v/>
      </c>
      <c r="EO35" s="121" t="str">
        <f>IF($EN35="要是正",MAX($EO$14:EO34)+1,"")</f>
        <v/>
      </c>
      <c r="EP35" s="121" t="str">
        <f>IF($EN35="要是正",MAX($EP$14:EP34)+1,"")</f>
        <v/>
      </c>
      <c r="EQ35" s="128" t="str">
        <f t="shared" si="66"/>
        <v/>
      </c>
      <c r="ER35" s="127" t="str">
        <f t="shared" si="67"/>
        <v/>
      </c>
      <c r="ES35" s="122" t="str">
        <f t="shared" si="68"/>
        <v/>
      </c>
      <c r="ET35" s="157" t="str">
        <f t="shared" si="69"/>
        <v/>
      </c>
      <c r="EU35" s="156" t="str">
        <f t="shared" si="46"/>
        <v/>
      </c>
      <c r="EV35" s="125" t="str">
        <f t="shared" si="47"/>
        <v/>
      </c>
      <c r="EW35" s="123" t="str">
        <f t="shared" si="48"/>
        <v>0</v>
      </c>
      <c r="EX35" s="124" t="str">
        <f t="shared" si="49"/>
        <v/>
      </c>
      <c r="EY35" s="123" t="str">
        <f t="shared" si="50"/>
        <v>0</v>
      </c>
      <c r="EZ35" s="123" t="str">
        <f t="shared" si="51"/>
        <v>0</v>
      </c>
      <c r="FA35" s="122" t="str">
        <f t="shared" si="52"/>
        <v/>
      </c>
      <c r="FB35" s="125" t="str">
        <f t="shared" si="41"/>
        <v/>
      </c>
      <c r="FC35" s="123" t="str">
        <f t="shared" si="53"/>
        <v>0</v>
      </c>
      <c r="FD35" s="124" t="str">
        <f t="shared" si="42"/>
        <v/>
      </c>
      <c r="FE35" s="123" t="str">
        <f t="shared" si="54"/>
        <v>0</v>
      </c>
      <c r="FF35" s="123" t="str">
        <f t="shared" si="55"/>
        <v>0</v>
      </c>
      <c r="FG35" s="122" t="str">
        <f t="shared" si="56"/>
        <v/>
      </c>
      <c r="FH35" s="614"/>
      <c r="FI35" s="614"/>
      <c r="FJ35" s="614"/>
      <c r="FK35" s="130">
        <v>15</v>
      </c>
      <c r="FL35" s="130" t="s">
        <v>185</v>
      </c>
      <c r="FM35" s="130" t="s">
        <v>205</v>
      </c>
      <c r="FN35" s="130" t="s">
        <v>204</v>
      </c>
      <c r="GG35" s="239" t="str">
        <f t="shared" si="29"/>
        <v/>
      </c>
      <c r="GH35" s="239" t="str">
        <f t="shared" si="43"/>
        <v/>
      </c>
      <c r="GI35" s="239" t="str">
        <f t="shared" si="44"/>
        <v/>
      </c>
      <c r="GJ35" s="239">
        <f t="shared" si="70"/>
        <v>0</v>
      </c>
      <c r="GK35" s="248" t="str">
        <f t="shared" si="71"/>
        <v/>
      </c>
      <c r="GL35" s="10" t="str">
        <f t="shared" si="57"/>
        <v/>
      </c>
      <c r="GM35" s="407" t="str">
        <f t="shared" si="58"/>
        <v/>
      </c>
      <c r="GN35" s="408" t="str">
        <f t="shared" si="59"/>
        <v>0</v>
      </c>
      <c r="GO35" s="409" t="str">
        <f t="shared" si="60"/>
        <v/>
      </c>
      <c r="GP35" s="408" t="str">
        <f t="shared" si="61"/>
        <v>0</v>
      </c>
      <c r="GQ35" s="410" t="str">
        <f t="shared" si="62"/>
        <v/>
      </c>
      <c r="GS35" s="411">
        <f t="shared" si="14"/>
        <v>0</v>
      </c>
      <c r="GT35" s="27"/>
      <c r="GU35" s="27"/>
      <c r="GV35" s="413"/>
      <c r="GW35" s="10" t="str">
        <f t="shared" si="63"/>
        <v>飲料用の給水タンク及び貯水タンク（以下「給水タンク等」という。）並びに給水ポンプ</v>
      </c>
    </row>
    <row r="36" spans="2:205" s="10" customFormat="1" ht="35.1" customHeight="1" x14ac:dyDescent="0.15">
      <c r="B36" s="111"/>
      <c r="C36" s="343"/>
      <c r="D36" s="343"/>
      <c r="E36" s="343"/>
      <c r="F36" s="343"/>
      <c r="G36" s="343"/>
      <c r="H36" s="343"/>
      <c r="J36" s="238"/>
      <c r="K36" s="242"/>
      <c r="L36" s="242"/>
      <c r="M36" s="3215" t="s">
        <v>1473</v>
      </c>
      <c r="N36" s="3215"/>
      <c r="O36" s="3215"/>
      <c r="P36" s="3217"/>
      <c r="Q36" s="3217"/>
      <c r="R36" s="3217"/>
      <c r="S36" s="3217"/>
      <c r="T36" s="3217"/>
      <c r="U36" s="3217"/>
      <c r="V36" s="3217"/>
      <c r="W36" s="3217"/>
      <c r="X36" s="3217"/>
      <c r="Y36" s="3217"/>
      <c r="Z36" s="3217"/>
      <c r="AA36" s="3223" t="s">
        <v>1328</v>
      </c>
      <c r="AB36" s="3223"/>
      <c r="AC36" s="3223"/>
      <c r="AD36" s="3223"/>
      <c r="AE36" s="3223"/>
      <c r="AF36" s="3223"/>
      <c r="AG36" s="3223"/>
      <c r="AH36" s="3223"/>
      <c r="AI36" s="3223"/>
      <c r="AJ36" s="3223"/>
      <c r="AK36" s="3223"/>
      <c r="AL36" s="3223"/>
      <c r="AM36" s="3223"/>
      <c r="AN36" s="3223"/>
      <c r="AO36" s="3223"/>
      <c r="AP36" s="3223"/>
      <c r="AQ36" s="3223"/>
      <c r="AR36" s="3223"/>
      <c r="AS36" s="3223"/>
      <c r="AT36" s="3223"/>
      <c r="AU36" s="3223"/>
      <c r="AV36" s="3223"/>
      <c r="AW36" s="3223"/>
      <c r="AX36" s="3223"/>
      <c r="AY36" s="3224"/>
      <c r="AZ36" s="3074"/>
      <c r="BA36" s="3074"/>
      <c r="BB36" s="3074"/>
      <c r="BC36" s="3074"/>
      <c r="BD36" s="3074"/>
      <c r="BE36" s="3074"/>
      <c r="BF36" s="3074"/>
      <c r="BG36" s="3074"/>
      <c r="BH36" s="3074"/>
      <c r="BI36" s="3074"/>
      <c r="BJ36" s="3074"/>
      <c r="BK36" s="3074"/>
      <c r="BL36" s="2781"/>
      <c r="BM36" s="2781"/>
      <c r="BN36" s="2780"/>
      <c r="BO36" s="2780"/>
      <c r="BP36" s="2780"/>
      <c r="BQ36" s="2780"/>
      <c r="BR36" s="2780"/>
      <c r="BS36" s="2780"/>
      <c r="BT36" s="2780"/>
      <c r="BU36" s="2780"/>
      <c r="BV36" s="2780"/>
      <c r="BW36" s="2780"/>
      <c r="BX36" s="2780"/>
      <c r="BY36" s="2780"/>
      <c r="BZ36" s="2780"/>
      <c r="CA36" s="2780"/>
      <c r="CB36" s="2780"/>
      <c r="CC36" s="2780"/>
      <c r="CD36" s="2780"/>
      <c r="CE36" s="2780"/>
      <c r="CF36" s="2780"/>
      <c r="CG36" s="2780"/>
      <c r="CH36" s="2780"/>
      <c r="CI36" s="2780"/>
      <c r="CJ36" s="2780"/>
      <c r="CK36" s="2780"/>
      <c r="CL36" s="2780"/>
      <c r="CM36" s="3036"/>
      <c r="CN36" s="3036"/>
      <c r="CO36" s="3036"/>
      <c r="CP36" s="3036"/>
      <c r="CQ36" s="3036"/>
      <c r="CR36" s="3036"/>
      <c r="CS36" s="3031"/>
      <c r="CT36" s="2790"/>
      <c r="CU36" s="2790"/>
      <c r="CV36" s="2835"/>
      <c r="CW36" s="2836"/>
      <c r="CX36" s="2836"/>
      <c r="CY36" s="2836"/>
      <c r="CZ36" s="2836"/>
      <c r="DA36" s="2836"/>
      <c r="DB36" s="2836"/>
      <c r="DC36" s="2836"/>
      <c r="DD36" s="2836"/>
      <c r="DE36" s="2836"/>
      <c r="DF36" s="2836"/>
      <c r="DG36" s="2836"/>
      <c r="DH36" s="2836"/>
      <c r="DI36" s="2836"/>
      <c r="DJ36" s="2836"/>
      <c r="DK36" s="2836"/>
      <c r="DL36" s="2836"/>
      <c r="DM36" s="2836"/>
      <c r="DN36" s="2836"/>
      <c r="DO36" s="2837"/>
      <c r="DP36"/>
      <c r="DQ36"/>
      <c r="DR36"/>
      <c r="DS36"/>
      <c r="DT36"/>
      <c r="DU36"/>
      <c r="DV36"/>
      <c r="DW36"/>
      <c r="DX36"/>
      <c r="DY36"/>
      <c r="DZ36"/>
      <c r="EA36"/>
      <c r="EB36"/>
      <c r="EC36"/>
      <c r="ED36"/>
      <c r="EE36"/>
      <c r="EF36" s="237"/>
      <c r="EG36" s="131">
        <f t="shared" si="37"/>
        <v>0</v>
      </c>
      <c r="EH36" s="131">
        <f t="shared" si="38"/>
        <v>0</v>
      </c>
      <c r="EI36" s="131">
        <f t="shared" si="39"/>
        <v>0</v>
      </c>
      <c r="EJ36" s="131">
        <f t="shared" si="40"/>
        <v>0</v>
      </c>
      <c r="EK36" s="247" t="s">
        <v>1473</v>
      </c>
      <c r="EL36" s="131" t="str">
        <f t="shared" si="45"/>
        <v>給水タンク及びポンプ等の取付けの状況</v>
      </c>
      <c r="EM36" s="130">
        <f t="shared" si="64"/>
        <v>0</v>
      </c>
      <c r="EN36" s="129" t="str">
        <f t="shared" si="65"/>
        <v/>
      </c>
      <c r="EO36" s="121" t="str">
        <f>IF($EN36="要是正",MAX($EO$14:EO35)+1,"")</f>
        <v/>
      </c>
      <c r="EP36" s="121" t="str">
        <f>IF($EN36="要是正",MAX($EP$14:EP35)+1,"")</f>
        <v/>
      </c>
      <c r="EQ36" s="128" t="str">
        <f t="shared" si="66"/>
        <v/>
      </c>
      <c r="ER36" s="127" t="str">
        <f t="shared" si="67"/>
        <v/>
      </c>
      <c r="ES36" s="122" t="str">
        <f t="shared" si="68"/>
        <v/>
      </c>
      <c r="ET36" s="157" t="str">
        <f t="shared" si="69"/>
        <v/>
      </c>
      <c r="EU36" s="156" t="str">
        <f t="shared" si="46"/>
        <v/>
      </c>
      <c r="EV36" s="125" t="str">
        <f t="shared" si="47"/>
        <v/>
      </c>
      <c r="EW36" s="123" t="str">
        <f t="shared" si="48"/>
        <v>0</v>
      </c>
      <c r="EX36" s="124" t="str">
        <f t="shared" si="49"/>
        <v/>
      </c>
      <c r="EY36" s="123" t="str">
        <f t="shared" si="50"/>
        <v>0</v>
      </c>
      <c r="EZ36" s="123" t="str">
        <f t="shared" si="51"/>
        <v>0</v>
      </c>
      <c r="FA36" s="122" t="str">
        <f t="shared" si="52"/>
        <v/>
      </c>
      <c r="FB36" s="125" t="str">
        <f t="shared" si="41"/>
        <v/>
      </c>
      <c r="FC36" s="123" t="str">
        <f t="shared" si="53"/>
        <v>0</v>
      </c>
      <c r="FD36" s="124" t="str">
        <f t="shared" si="42"/>
        <v/>
      </c>
      <c r="FE36" s="123" t="str">
        <f t="shared" si="54"/>
        <v>0</v>
      </c>
      <c r="FF36" s="123" t="str">
        <f t="shared" si="55"/>
        <v>0</v>
      </c>
      <c r="FG36" s="122" t="str">
        <f t="shared" si="56"/>
        <v/>
      </c>
      <c r="FH36" s="614"/>
      <c r="FI36" s="614"/>
      <c r="FJ36" s="614"/>
      <c r="FK36" s="130">
        <v>16</v>
      </c>
      <c r="FL36" s="130" t="s">
        <v>185</v>
      </c>
      <c r="FM36" s="130" t="s">
        <v>201</v>
      </c>
      <c r="FN36" s="130" t="s">
        <v>200</v>
      </c>
      <c r="GG36" s="239" t="str">
        <f t="shared" si="29"/>
        <v/>
      </c>
      <c r="GH36" s="239" t="str">
        <f t="shared" si="43"/>
        <v/>
      </c>
      <c r="GI36" s="239" t="str">
        <f t="shared" si="44"/>
        <v/>
      </c>
      <c r="GJ36" s="239">
        <f t="shared" si="70"/>
        <v>0</v>
      </c>
      <c r="GK36" s="248" t="str">
        <f t="shared" si="71"/>
        <v/>
      </c>
      <c r="GL36" s="10" t="str">
        <f t="shared" si="57"/>
        <v/>
      </c>
      <c r="GM36" s="407" t="str">
        <f t="shared" si="58"/>
        <v/>
      </c>
      <c r="GN36" s="408" t="str">
        <f t="shared" si="59"/>
        <v>0</v>
      </c>
      <c r="GO36" s="409" t="str">
        <f t="shared" si="60"/>
        <v/>
      </c>
      <c r="GP36" s="408" t="str">
        <f t="shared" si="61"/>
        <v>0</v>
      </c>
      <c r="GQ36" s="410" t="str">
        <f t="shared" si="62"/>
        <v/>
      </c>
      <c r="GS36" s="411">
        <f t="shared" si="14"/>
        <v>0</v>
      </c>
      <c r="GT36" s="27"/>
      <c r="GU36" s="27"/>
      <c r="GV36" s="413"/>
      <c r="GW36" s="10" t="str">
        <f t="shared" si="63"/>
        <v>飲料用の給水タンク及び貯水タンク（以下「給水タンク等」という。）並びに給水ポンプ</v>
      </c>
    </row>
    <row r="37" spans="2:205" s="10" customFormat="1" ht="35.1" customHeight="1" x14ac:dyDescent="0.15">
      <c r="B37" s="111"/>
      <c r="C37" s="343"/>
      <c r="D37" s="343"/>
      <c r="E37" s="343"/>
      <c r="F37" s="343"/>
      <c r="G37" s="343"/>
      <c r="H37" s="343"/>
      <c r="J37" s="238"/>
      <c r="K37" s="242"/>
      <c r="L37" s="242"/>
      <c r="M37" s="3216" t="s">
        <v>1474</v>
      </c>
      <c r="N37" s="3216"/>
      <c r="O37" s="3216"/>
      <c r="P37" s="3218"/>
      <c r="Q37" s="3218"/>
      <c r="R37" s="3218"/>
      <c r="S37" s="3218"/>
      <c r="T37" s="3218"/>
      <c r="U37" s="3218"/>
      <c r="V37" s="3218"/>
      <c r="W37" s="3218"/>
      <c r="X37" s="3218"/>
      <c r="Y37" s="3218"/>
      <c r="Z37" s="3218"/>
      <c r="AA37" s="3239" t="s">
        <v>1329</v>
      </c>
      <c r="AB37" s="3239"/>
      <c r="AC37" s="3239"/>
      <c r="AD37" s="3239"/>
      <c r="AE37" s="3239"/>
      <c r="AF37" s="3239"/>
      <c r="AG37" s="3239"/>
      <c r="AH37" s="3239"/>
      <c r="AI37" s="3239"/>
      <c r="AJ37" s="3239"/>
      <c r="AK37" s="3239"/>
      <c r="AL37" s="3239"/>
      <c r="AM37" s="3239"/>
      <c r="AN37" s="3239"/>
      <c r="AO37" s="3239"/>
      <c r="AP37" s="3239"/>
      <c r="AQ37" s="3239"/>
      <c r="AR37" s="3239"/>
      <c r="AS37" s="3239"/>
      <c r="AT37" s="3239"/>
      <c r="AU37" s="3239"/>
      <c r="AV37" s="3239"/>
      <c r="AW37" s="3239"/>
      <c r="AX37" s="3239"/>
      <c r="AY37" s="3240"/>
      <c r="AZ37" s="3108"/>
      <c r="BA37" s="3108"/>
      <c r="BB37" s="3108"/>
      <c r="BC37" s="3108"/>
      <c r="BD37" s="3108"/>
      <c r="BE37" s="3108"/>
      <c r="BF37" s="3108"/>
      <c r="BG37" s="3108"/>
      <c r="BH37" s="3108"/>
      <c r="BI37" s="3108"/>
      <c r="BJ37" s="3108"/>
      <c r="BK37" s="3108"/>
      <c r="BL37" s="2855"/>
      <c r="BM37" s="2855"/>
      <c r="BN37" s="2844"/>
      <c r="BO37" s="2844"/>
      <c r="BP37" s="2844"/>
      <c r="BQ37" s="2844"/>
      <c r="BR37" s="2844"/>
      <c r="BS37" s="2844"/>
      <c r="BT37" s="2844"/>
      <c r="BU37" s="2844"/>
      <c r="BV37" s="2844"/>
      <c r="BW37" s="2844"/>
      <c r="BX37" s="2844"/>
      <c r="BY37" s="2844"/>
      <c r="BZ37" s="2844"/>
      <c r="CA37" s="2844"/>
      <c r="CB37" s="2844"/>
      <c r="CC37" s="2844"/>
      <c r="CD37" s="2844"/>
      <c r="CE37" s="2844"/>
      <c r="CF37" s="2844"/>
      <c r="CG37" s="2844"/>
      <c r="CH37" s="2844"/>
      <c r="CI37" s="2844"/>
      <c r="CJ37" s="2844"/>
      <c r="CK37" s="2844"/>
      <c r="CL37" s="2844"/>
      <c r="CM37" s="3083"/>
      <c r="CN37" s="3083"/>
      <c r="CO37" s="3083"/>
      <c r="CP37" s="3083"/>
      <c r="CQ37" s="3083"/>
      <c r="CR37" s="3083"/>
      <c r="CS37" s="3084"/>
      <c r="CT37" s="2964"/>
      <c r="CU37" s="2964"/>
      <c r="CV37" s="2879"/>
      <c r="CW37" s="2880"/>
      <c r="CX37" s="2880"/>
      <c r="CY37" s="2880"/>
      <c r="CZ37" s="2880"/>
      <c r="DA37" s="2880"/>
      <c r="DB37" s="2880"/>
      <c r="DC37" s="2880"/>
      <c r="DD37" s="2880"/>
      <c r="DE37" s="2880"/>
      <c r="DF37" s="2880"/>
      <c r="DG37" s="2880"/>
      <c r="DH37" s="2880"/>
      <c r="DI37" s="2880"/>
      <c r="DJ37" s="2880"/>
      <c r="DK37" s="2880"/>
      <c r="DL37" s="2880"/>
      <c r="DM37" s="2880"/>
      <c r="DN37" s="2880"/>
      <c r="DO37" s="2881"/>
      <c r="DP37"/>
      <c r="DQ37"/>
      <c r="DR37"/>
      <c r="DS37"/>
      <c r="DT37"/>
      <c r="DU37"/>
      <c r="DV37"/>
      <c r="DW37"/>
      <c r="DX37"/>
      <c r="DY37"/>
      <c r="DZ37"/>
      <c r="EA37"/>
      <c r="EB37"/>
      <c r="EC37"/>
      <c r="ED37"/>
      <c r="EE37"/>
      <c r="EF37" s="237"/>
      <c r="EG37" s="131">
        <f t="shared" si="37"/>
        <v>0</v>
      </c>
      <c r="EH37" s="131">
        <f t="shared" si="38"/>
        <v>0</v>
      </c>
      <c r="EI37" s="131">
        <f t="shared" si="39"/>
        <v>0</v>
      </c>
      <c r="EJ37" s="131">
        <f t="shared" si="40"/>
        <v>0</v>
      </c>
      <c r="EK37" s="247" t="s">
        <v>1474</v>
      </c>
      <c r="EL37" s="131" t="str">
        <f t="shared" si="45"/>
        <v>給水タンク等の内部の状況</v>
      </c>
      <c r="EM37" s="130">
        <f t="shared" si="64"/>
        <v>0</v>
      </c>
      <c r="EN37" s="129" t="str">
        <f t="shared" si="65"/>
        <v/>
      </c>
      <c r="EO37" s="121" t="str">
        <f>IF($EN37="要是正",MAX($EO$14:EO36)+1,"")</f>
        <v/>
      </c>
      <c r="EP37" s="121" t="str">
        <f>IF($EN37="要是正",MAX($EP$14:EP36)+1,"")</f>
        <v/>
      </c>
      <c r="EQ37" s="128" t="str">
        <f t="shared" si="66"/>
        <v/>
      </c>
      <c r="ER37" s="127" t="str">
        <f t="shared" si="67"/>
        <v/>
      </c>
      <c r="ES37" s="122" t="str">
        <f t="shared" si="68"/>
        <v/>
      </c>
      <c r="ET37" s="157" t="str">
        <f t="shared" si="69"/>
        <v/>
      </c>
      <c r="EU37" s="156" t="str">
        <f t="shared" si="46"/>
        <v/>
      </c>
      <c r="EV37" s="125" t="str">
        <f t="shared" si="47"/>
        <v/>
      </c>
      <c r="EW37" s="123" t="str">
        <f t="shared" si="48"/>
        <v>0</v>
      </c>
      <c r="EX37" s="124" t="str">
        <f t="shared" si="49"/>
        <v/>
      </c>
      <c r="EY37" s="123" t="str">
        <f t="shared" si="50"/>
        <v>0</v>
      </c>
      <c r="EZ37" s="123" t="str">
        <f t="shared" si="51"/>
        <v>0</v>
      </c>
      <c r="FA37" s="122" t="str">
        <f t="shared" si="52"/>
        <v/>
      </c>
      <c r="FB37" s="125" t="str">
        <f t="shared" si="41"/>
        <v/>
      </c>
      <c r="FC37" s="123" t="str">
        <f t="shared" si="53"/>
        <v>0</v>
      </c>
      <c r="FD37" s="124" t="str">
        <f t="shared" si="42"/>
        <v/>
      </c>
      <c r="FE37" s="123" t="str">
        <f t="shared" si="54"/>
        <v>0</v>
      </c>
      <c r="FF37" s="123" t="str">
        <f t="shared" si="55"/>
        <v>0</v>
      </c>
      <c r="FG37" s="122" t="str">
        <f t="shared" si="56"/>
        <v/>
      </c>
      <c r="FH37" s="614"/>
      <c r="FI37" s="614"/>
      <c r="FJ37" s="614"/>
      <c r="FK37" s="130">
        <v>17</v>
      </c>
      <c r="FL37" s="130" t="s">
        <v>185</v>
      </c>
      <c r="FM37" s="130" t="s">
        <v>197</v>
      </c>
      <c r="FN37" s="130" t="s">
        <v>196</v>
      </c>
      <c r="GG37" s="239" t="str">
        <f t="shared" si="29"/>
        <v/>
      </c>
      <c r="GH37" s="239" t="str">
        <f t="shared" si="43"/>
        <v/>
      </c>
      <c r="GI37" s="239" t="str">
        <f t="shared" si="44"/>
        <v/>
      </c>
      <c r="GJ37" s="239">
        <f t="shared" si="70"/>
        <v>0</v>
      </c>
      <c r="GK37" s="248" t="str">
        <f t="shared" si="71"/>
        <v/>
      </c>
      <c r="GL37" s="10" t="str">
        <f t="shared" si="57"/>
        <v/>
      </c>
      <c r="GM37" s="407" t="str">
        <f t="shared" si="58"/>
        <v/>
      </c>
      <c r="GN37" s="408" t="str">
        <f t="shared" si="59"/>
        <v>0</v>
      </c>
      <c r="GO37" s="409" t="str">
        <f t="shared" si="60"/>
        <v/>
      </c>
      <c r="GP37" s="408" t="str">
        <f t="shared" si="61"/>
        <v>0</v>
      </c>
      <c r="GQ37" s="410" t="str">
        <f t="shared" si="62"/>
        <v/>
      </c>
      <c r="GS37" s="411">
        <f t="shared" si="14"/>
        <v>0</v>
      </c>
      <c r="GT37" s="27"/>
      <c r="GU37" s="27"/>
      <c r="GV37" s="413"/>
      <c r="GW37" s="10" t="str">
        <f t="shared" si="63"/>
        <v>飲料用の給水タンク及び貯水タンク（以下「給水タンク等」という。）並びに給水ポンプ</v>
      </c>
    </row>
    <row r="38" spans="2:205" s="10" customFormat="1" ht="35.1" customHeight="1" x14ac:dyDescent="0.15">
      <c r="B38" s="111"/>
      <c r="C38" s="343"/>
      <c r="D38" s="343"/>
      <c r="E38" s="343"/>
      <c r="F38" s="343"/>
      <c r="G38" s="253">
        <v>50</v>
      </c>
      <c r="H38" s="343"/>
      <c r="J38" s="238"/>
      <c r="K38" s="242"/>
      <c r="L38" s="242"/>
      <c r="M38" s="2782" t="s">
        <v>1475</v>
      </c>
      <c r="N38" s="2782"/>
      <c r="O38" s="2782"/>
      <c r="P38" s="3207" t="s">
        <v>1322</v>
      </c>
      <c r="Q38" s="3207"/>
      <c r="R38" s="3207"/>
      <c r="S38" s="3207"/>
      <c r="T38" s="3207"/>
      <c r="U38" s="3207"/>
      <c r="V38" s="3207"/>
      <c r="W38" s="3207"/>
      <c r="X38" s="3207"/>
      <c r="Y38" s="3207"/>
      <c r="Z38" s="3207"/>
      <c r="AA38" s="3236" t="s">
        <v>1330</v>
      </c>
      <c r="AB38" s="3236"/>
      <c r="AC38" s="3236"/>
      <c r="AD38" s="3236"/>
      <c r="AE38" s="3236"/>
      <c r="AF38" s="3236"/>
      <c r="AG38" s="3236"/>
      <c r="AH38" s="3236"/>
      <c r="AI38" s="3236"/>
      <c r="AJ38" s="3236"/>
      <c r="AK38" s="3236"/>
      <c r="AL38" s="3236"/>
      <c r="AM38" s="3236"/>
      <c r="AN38" s="3236"/>
      <c r="AO38" s="3236"/>
      <c r="AP38" s="3236"/>
      <c r="AQ38" s="3236"/>
      <c r="AR38" s="3236"/>
      <c r="AS38" s="3236"/>
      <c r="AT38" s="3236"/>
      <c r="AU38" s="3236"/>
      <c r="AV38" s="3236"/>
      <c r="AW38" s="3236"/>
      <c r="AX38" s="3236"/>
      <c r="AY38" s="3237"/>
      <c r="AZ38" s="2953"/>
      <c r="BA38" s="2953"/>
      <c r="BB38" s="2953"/>
      <c r="BC38" s="2953"/>
      <c r="BD38" s="2953"/>
      <c r="BE38" s="2953"/>
      <c r="BF38" s="2953"/>
      <c r="BG38" s="2953"/>
      <c r="BH38" s="2953"/>
      <c r="BI38" s="2953"/>
      <c r="BJ38" s="2953"/>
      <c r="BK38" s="2953"/>
      <c r="BL38" s="2819"/>
      <c r="BM38" s="2819"/>
      <c r="BN38" s="2820"/>
      <c r="BO38" s="2820"/>
      <c r="BP38" s="2820"/>
      <c r="BQ38" s="2820"/>
      <c r="BR38" s="2820"/>
      <c r="BS38" s="2820"/>
      <c r="BT38" s="2820"/>
      <c r="BU38" s="2820"/>
      <c r="BV38" s="2820"/>
      <c r="BW38" s="2820"/>
      <c r="BX38" s="2820"/>
      <c r="BY38" s="2820"/>
      <c r="BZ38" s="2820"/>
      <c r="CA38" s="2820"/>
      <c r="CB38" s="2820"/>
      <c r="CC38" s="2820"/>
      <c r="CD38" s="2820"/>
      <c r="CE38" s="2820"/>
      <c r="CF38" s="2820"/>
      <c r="CG38" s="2820"/>
      <c r="CH38" s="2820"/>
      <c r="CI38" s="2820"/>
      <c r="CJ38" s="2820"/>
      <c r="CK38" s="2820"/>
      <c r="CL38" s="2820"/>
      <c r="CM38" s="3046"/>
      <c r="CN38" s="3046"/>
      <c r="CO38" s="3046"/>
      <c r="CP38" s="3046"/>
      <c r="CQ38" s="3046"/>
      <c r="CR38" s="3046"/>
      <c r="CS38" s="3032"/>
      <c r="CT38" s="2953"/>
      <c r="CU38" s="2953"/>
      <c r="CV38" s="2808"/>
      <c r="CW38" s="2809"/>
      <c r="CX38" s="2809"/>
      <c r="CY38" s="2809"/>
      <c r="CZ38" s="2809"/>
      <c r="DA38" s="2809"/>
      <c r="DB38" s="2809"/>
      <c r="DC38" s="2809"/>
      <c r="DD38" s="2809"/>
      <c r="DE38" s="2809"/>
      <c r="DF38" s="2809"/>
      <c r="DG38" s="2809"/>
      <c r="DH38" s="2809"/>
      <c r="DI38" s="2809"/>
      <c r="DJ38" s="2809"/>
      <c r="DK38" s="2809"/>
      <c r="DL38" s="2809"/>
      <c r="DM38" s="2809"/>
      <c r="DN38" s="2809"/>
      <c r="DO38" s="2810"/>
      <c r="DP38"/>
      <c r="DQ38"/>
      <c r="DR38"/>
      <c r="DS38"/>
      <c r="DT38"/>
      <c r="DU38"/>
      <c r="DV38"/>
      <c r="DW38"/>
      <c r="DX38"/>
      <c r="DY38"/>
      <c r="DZ38"/>
      <c r="EA38"/>
      <c r="EB38"/>
      <c r="EC38"/>
      <c r="ED38"/>
      <c r="EE38"/>
      <c r="EF38" s="237"/>
      <c r="EG38" s="131">
        <f t="shared" si="37"/>
        <v>0</v>
      </c>
      <c r="EH38" s="131">
        <f t="shared" si="38"/>
        <v>0</v>
      </c>
      <c r="EI38" s="131">
        <f t="shared" si="39"/>
        <v>0</v>
      </c>
      <c r="EJ38" s="131">
        <f t="shared" si="40"/>
        <v>0</v>
      </c>
      <c r="EK38" s="247" t="s">
        <v>1475</v>
      </c>
      <c r="EL38" s="131" t="str">
        <f>IF($AA38="",#REF!,AA38)</f>
        <v>給湯設備（ガス湯沸器を除く。）の取付けの状況</v>
      </c>
      <c r="EM38" s="130">
        <f t="shared" si="64"/>
        <v>0</v>
      </c>
      <c r="EN38" s="129" t="str">
        <f t="shared" si="65"/>
        <v/>
      </c>
      <c r="EO38" s="121" t="str">
        <f>IF($EN38="要是正",MAX($EO$14:EO37)+1,"")</f>
        <v/>
      </c>
      <c r="EP38" s="121" t="str">
        <f>IF($EN38="要是正",MAX($EP$14:EP37)+1,"")</f>
        <v/>
      </c>
      <c r="EQ38" s="128" t="str">
        <f t="shared" si="66"/>
        <v/>
      </c>
      <c r="ER38" s="127" t="str">
        <f t="shared" si="67"/>
        <v/>
      </c>
      <c r="ES38" s="122" t="str">
        <f t="shared" si="68"/>
        <v/>
      </c>
      <c r="ET38" s="157" t="str">
        <f t="shared" si="69"/>
        <v/>
      </c>
      <c r="EU38" s="156" t="str">
        <f t="shared" si="46"/>
        <v/>
      </c>
      <c r="EV38" s="125" t="str">
        <f t="shared" si="47"/>
        <v/>
      </c>
      <c r="EW38" s="123" t="str">
        <f t="shared" si="48"/>
        <v>0</v>
      </c>
      <c r="EX38" s="124" t="str">
        <f t="shared" si="49"/>
        <v/>
      </c>
      <c r="EY38" s="123" t="str">
        <f t="shared" si="50"/>
        <v>0</v>
      </c>
      <c r="EZ38" s="123" t="str">
        <f t="shared" si="51"/>
        <v>0</v>
      </c>
      <c r="FA38" s="122" t="str">
        <f t="shared" si="52"/>
        <v/>
      </c>
      <c r="FB38" s="125" t="str">
        <f t="shared" si="41"/>
        <v/>
      </c>
      <c r="FC38" s="123" t="str">
        <f t="shared" si="53"/>
        <v>0</v>
      </c>
      <c r="FD38" s="124" t="str">
        <f t="shared" si="42"/>
        <v/>
      </c>
      <c r="FE38" s="123" t="str">
        <f t="shared" si="54"/>
        <v>0</v>
      </c>
      <c r="FF38" s="123" t="str">
        <f t="shared" si="55"/>
        <v>0</v>
      </c>
      <c r="FG38" s="122" t="str">
        <f t="shared" si="56"/>
        <v/>
      </c>
      <c r="FH38" s="614"/>
      <c r="FI38" s="614"/>
      <c r="FJ38" s="614"/>
      <c r="FK38" s="130">
        <v>18</v>
      </c>
      <c r="FL38" s="130" t="s">
        <v>185</v>
      </c>
      <c r="FM38" s="130" t="s">
        <v>193</v>
      </c>
      <c r="FN38" s="130" t="s">
        <v>192</v>
      </c>
      <c r="GG38" s="239" t="str">
        <f t="shared" si="29"/>
        <v/>
      </c>
      <c r="GH38" s="239" t="str">
        <f t="shared" si="43"/>
        <v/>
      </c>
      <c r="GI38" s="239" t="str">
        <f t="shared" si="44"/>
        <v/>
      </c>
      <c r="GJ38" s="239">
        <f t="shared" si="70"/>
        <v>0</v>
      </c>
      <c r="GK38" s="248" t="str">
        <f t="shared" si="71"/>
        <v/>
      </c>
      <c r="GL38" s="10" t="str">
        <f t="shared" si="57"/>
        <v/>
      </c>
      <c r="GM38" s="407" t="str">
        <f t="shared" si="58"/>
        <v/>
      </c>
      <c r="GN38" s="408" t="str">
        <f t="shared" si="59"/>
        <v>0</v>
      </c>
      <c r="GO38" s="409" t="str">
        <f t="shared" si="60"/>
        <v/>
      </c>
      <c r="GP38" s="408" t="str">
        <f t="shared" si="61"/>
        <v>0</v>
      </c>
      <c r="GQ38" s="410" t="str">
        <f t="shared" si="62"/>
        <v/>
      </c>
      <c r="GS38" s="411">
        <f t="shared" si="14"/>
        <v>0</v>
      </c>
      <c r="GT38" s="27"/>
      <c r="GU38" s="27"/>
      <c r="GV38" s="413"/>
      <c r="GW38" s="10" t="str">
        <f>$P$38</f>
        <v>給湯設備（循環ポンプを含む。）</v>
      </c>
    </row>
    <row r="39" spans="2:205" s="10" customFormat="1" ht="35.1" customHeight="1" x14ac:dyDescent="0.15">
      <c r="B39" s="111"/>
      <c r="C39" s="343"/>
      <c r="D39" s="343"/>
      <c r="E39" s="343"/>
      <c r="F39" s="343"/>
      <c r="G39" s="343"/>
      <c r="H39" s="343"/>
      <c r="J39" s="238"/>
      <c r="K39" s="242"/>
      <c r="L39" s="242"/>
      <c r="M39" s="3215" t="s">
        <v>1476</v>
      </c>
      <c r="N39" s="3215"/>
      <c r="O39" s="3215"/>
      <c r="P39" s="3217"/>
      <c r="Q39" s="3217"/>
      <c r="R39" s="3217"/>
      <c r="S39" s="3217"/>
      <c r="T39" s="3217"/>
      <c r="U39" s="3217"/>
      <c r="V39" s="3217"/>
      <c r="W39" s="3217"/>
      <c r="X39" s="3217"/>
      <c r="Y39" s="3217"/>
      <c r="Z39" s="3217"/>
      <c r="AA39" s="3223" t="s">
        <v>1331</v>
      </c>
      <c r="AB39" s="3223"/>
      <c r="AC39" s="3223"/>
      <c r="AD39" s="3223"/>
      <c r="AE39" s="3223"/>
      <c r="AF39" s="3223"/>
      <c r="AG39" s="3223"/>
      <c r="AH39" s="3223"/>
      <c r="AI39" s="3223"/>
      <c r="AJ39" s="3223"/>
      <c r="AK39" s="3223"/>
      <c r="AL39" s="3223"/>
      <c r="AM39" s="3223"/>
      <c r="AN39" s="3223"/>
      <c r="AO39" s="3223"/>
      <c r="AP39" s="3223"/>
      <c r="AQ39" s="3223"/>
      <c r="AR39" s="3223"/>
      <c r="AS39" s="3223"/>
      <c r="AT39" s="3223"/>
      <c r="AU39" s="3223"/>
      <c r="AV39" s="3223"/>
      <c r="AW39" s="3223"/>
      <c r="AX39" s="3223"/>
      <c r="AY39" s="3224"/>
      <c r="AZ39" s="3074"/>
      <c r="BA39" s="3074"/>
      <c r="BB39" s="3074"/>
      <c r="BC39" s="3074"/>
      <c r="BD39" s="3074"/>
      <c r="BE39" s="3074"/>
      <c r="BF39" s="3074"/>
      <c r="BG39" s="3074"/>
      <c r="BH39" s="3074"/>
      <c r="BI39" s="3074"/>
      <c r="BJ39" s="3074"/>
      <c r="BK39" s="3074"/>
      <c r="BL39" s="2781"/>
      <c r="BM39" s="2781"/>
      <c r="BN39" s="2780"/>
      <c r="BO39" s="2780"/>
      <c r="BP39" s="2780"/>
      <c r="BQ39" s="2780"/>
      <c r="BR39" s="2780"/>
      <c r="BS39" s="2780"/>
      <c r="BT39" s="2780"/>
      <c r="BU39" s="2780"/>
      <c r="BV39" s="2780"/>
      <c r="BW39" s="2780"/>
      <c r="BX39" s="2780"/>
      <c r="BY39" s="2780"/>
      <c r="BZ39" s="2780"/>
      <c r="CA39" s="2780"/>
      <c r="CB39" s="2780"/>
      <c r="CC39" s="2780"/>
      <c r="CD39" s="2780"/>
      <c r="CE39" s="2780"/>
      <c r="CF39" s="2780"/>
      <c r="CG39" s="2780"/>
      <c r="CH39" s="2780"/>
      <c r="CI39" s="2780"/>
      <c r="CJ39" s="2780"/>
      <c r="CK39" s="2780"/>
      <c r="CL39" s="2780"/>
      <c r="CM39" s="3036"/>
      <c r="CN39" s="3036"/>
      <c r="CO39" s="3036"/>
      <c r="CP39" s="3036"/>
      <c r="CQ39" s="3036"/>
      <c r="CR39" s="3036"/>
      <c r="CS39" s="3031"/>
      <c r="CT39" s="2790"/>
      <c r="CU39" s="2790"/>
      <c r="CV39" s="2835"/>
      <c r="CW39" s="2836"/>
      <c r="CX39" s="2836"/>
      <c r="CY39" s="2836"/>
      <c r="CZ39" s="2836"/>
      <c r="DA39" s="2836"/>
      <c r="DB39" s="2836"/>
      <c r="DC39" s="2836"/>
      <c r="DD39" s="2836"/>
      <c r="DE39" s="2836"/>
      <c r="DF39" s="2836"/>
      <c r="DG39" s="2836"/>
      <c r="DH39" s="2836"/>
      <c r="DI39" s="2836"/>
      <c r="DJ39" s="2836"/>
      <c r="DK39" s="2836"/>
      <c r="DL39" s="2836"/>
      <c r="DM39" s="2836"/>
      <c r="DN39" s="2836"/>
      <c r="DO39" s="2837"/>
      <c r="DP39"/>
      <c r="DQ39"/>
      <c r="DR39"/>
      <c r="DS39"/>
      <c r="DT39"/>
      <c r="DU39"/>
      <c r="DV39"/>
      <c r="DW39"/>
      <c r="DX39"/>
      <c r="DY39"/>
      <c r="DZ39"/>
      <c r="EA39"/>
      <c r="EB39"/>
      <c r="EC39"/>
      <c r="ED39"/>
      <c r="EE39"/>
      <c r="EF39" s="237"/>
      <c r="EG39" s="131">
        <f t="shared" si="37"/>
        <v>0</v>
      </c>
      <c r="EH39" s="131">
        <f t="shared" si="38"/>
        <v>0</v>
      </c>
      <c r="EI39" s="131">
        <f t="shared" si="39"/>
        <v>0</v>
      </c>
      <c r="EJ39" s="131">
        <f t="shared" si="40"/>
        <v>0</v>
      </c>
      <c r="EK39" s="247" t="s">
        <v>1476</v>
      </c>
      <c r="EL39" s="131" t="str">
        <f t="shared" si="45"/>
        <v>ガス湯沸器の取付けの状況</v>
      </c>
      <c r="EM39" s="130">
        <f t="shared" si="64"/>
        <v>0</v>
      </c>
      <c r="EN39" s="129" t="str">
        <f t="shared" si="65"/>
        <v/>
      </c>
      <c r="EO39" s="121" t="str">
        <f>IF($EN39="要是正",MAX($EO$14:EO38)+1,"")</f>
        <v/>
      </c>
      <c r="EP39" s="121" t="str">
        <f>IF($EN39="要是正",MAX($EP$14:EP38)+1,"")</f>
        <v/>
      </c>
      <c r="EQ39" s="128" t="str">
        <f t="shared" si="66"/>
        <v/>
      </c>
      <c r="ER39" s="127" t="str">
        <f t="shared" si="67"/>
        <v/>
      </c>
      <c r="ES39" s="122" t="str">
        <f t="shared" si="68"/>
        <v/>
      </c>
      <c r="ET39" s="157" t="str">
        <f t="shared" si="69"/>
        <v/>
      </c>
      <c r="EU39" s="156" t="str">
        <f t="shared" si="46"/>
        <v/>
      </c>
      <c r="EV39" s="125" t="str">
        <f t="shared" si="47"/>
        <v/>
      </c>
      <c r="EW39" s="123" t="str">
        <f t="shared" si="48"/>
        <v>0</v>
      </c>
      <c r="EX39" s="124" t="str">
        <f t="shared" si="49"/>
        <v/>
      </c>
      <c r="EY39" s="123" t="str">
        <f t="shared" si="50"/>
        <v>0</v>
      </c>
      <c r="EZ39" s="123" t="str">
        <f t="shared" si="51"/>
        <v>0</v>
      </c>
      <c r="FA39" s="122" t="str">
        <f t="shared" si="52"/>
        <v/>
      </c>
      <c r="FB39" s="125" t="str">
        <f t="shared" si="41"/>
        <v/>
      </c>
      <c r="FC39" s="123" t="str">
        <f t="shared" si="53"/>
        <v>0</v>
      </c>
      <c r="FD39" s="124" t="str">
        <f t="shared" si="42"/>
        <v/>
      </c>
      <c r="FE39" s="123" t="str">
        <f t="shared" si="54"/>
        <v>0</v>
      </c>
      <c r="FF39" s="123" t="str">
        <f t="shared" si="55"/>
        <v>0</v>
      </c>
      <c r="FG39" s="122" t="str">
        <f t="shared" si="56"/>
        <v/>
      </c>
      <c r="FH39" s="614"/>
      <c r="FI39" s="614"/>
      <c r="FJ39" s="614"/>
      <c r="FK39" s="130">
        <v>19</v>
      </c>
      <c r="FL39" s="130" t="s">
        <v>185</v>
      </c>
      <c r="FM39" s="130" t="s">
        <v>189</v>
      </c>
      <c r="FN39" s="130" t="s">
        <v>188</v>
      </c>
      <c r="GG39" s="239" t="str">
        <f t="shared" si="29"/>
        <v/>
      </c>
      <c r="GH39" s="239" t="str">
        <f t="shared" si="43"/>
        <v/>
      </c>
      <c r="GI39" s="239" t="str">
        <f t="shared" si="44"/>
        <v/>
      </c>
      <c r="GJ39" s="239">
        <f t="shared" si="70"/>
        <v>0</v>
      </c>
      <c r="GK39" s="248" t="str">
        <f t="shared" si="71"/>
        <v/>
      </c>
      <c r="GL39" s="10" t="str">
        <f t="shared" si="57"/>
        <v/>
      </c>
      <c r="GM39" s="407" t="str">
        <f t="shared" si="58"/>
        <v/>
      </c>
      <c r="GN39" s="408" t="str">
        <f t="shared" si="59"/>
        <v>0</v>
      </c>
      <c r="GO39" s="409" t="str">
        <f t="shared" si="60"/>
        <v/>
      </c>
      <c r="GP39" s="408" t="str">
        <f t="shared" si="61"/>
        <v>0</v>
      </c>
      <c r="GQ39" s="410" t="str">
        <f t="shared" si="62"/>
        <v/>
      </c>
      <c r="GS39" s="411">
        <f t="shared" si="14"/>
        <v>0</v>
      </c>
      <c r="GT39" s="27"/>
      <c r="GU39" s="27"/>
      <c r="GV39" s="413"/>
      <c r="GW39" s="10" t="str">
        <f t="shared" ref="GW39:GW41" si="72">$P$38</f>
        <v>給湯設備（循環ポンプを含む。）</v>
      </c>
    </row>
    <row r="40" spans="2:205" s="10" customFormat="1" ht="35.1" customHeight="1" x14ac:dyDescent="0.15">
      <c r="B40" s="111"/>
      <c r="C40" s="343"/>
      <c r="D40" s="343"/>
      <c r="E40" s="343"/>
      <c r="F40" s="343"/>
      <c r="G40" s="254">
        <v>60</v>
      </c>
      <c r="H40" s="343"/>
      <c r="J40" s="238"/>
      <c r="K40" s="242"/>
      <c r="L40" s="242"/>
      <c r="M40" s="3215" t="s">
        <v>1477</v>
      </c>
      <c r="N40" s="3215"/>
      <c r="O40" s="3215"/>
      <c r="P40" s="3217"/>
      <c r="Q40" s="3217"/>
      <c r="R40" s="3217"/>
      <c r="S40" s="3217"/>
      <c r="T40" s="3217"/>
      <c r="U40" s="3217"/>
      <c r="V40" s="3217"/>
      <c r="W40" s="3217"/>
      <c r="X40" s="3217"/>
      <c r="Y40" s="3217"/>
      <c r="Z40" s="3217"/>
      <c r="AA40" s="3223" t="s">
        <v>1332</v>
      </c>
      <c r="AB40" s="3223"/>
      <c r="AC40" s="3223"/>
      <c r="AD40" s="3223"/>
      <c r="AE40" s="3223"/>
      <c r="AF40" s="3223"/>
      <c r="AG40" s="3223"/>
      <c r="AH40" s="3223"/>
      <c r="AI40" s="3223"/>
      <c r="AJ40" s="3223"/>
      <c r="AK40" s="3223"/>
      <c r="AL40" s="3223"/>
      <c r="AM40" s="3223"/>
      <c r="AN40" s="3223"/>
      <c r="AO40" s="3223"/>
      <c r="AP40" s="3223"/>
      <c r="AQ40" s="3223"/>
      <c r="AR40" s="3223"/>
      <c r="AS40" s="3223"/>
      <c r="AT40" s="3223"/>
      <c r="AU40" s="3223"/>
      <c r="AV40" s="3223"/>
      <c r="AW40" s="3223"/>
      <c r="AX40" s="3223"/>
      <c r="AY40" s="3224"/>
      <c r="AZ40" s="3108"/>
      <c r="BA40" s="3108"/>
      <c r="BB40" s="3108"/>
      <c r="BC40" s="3108"/>
      <c r="BD40" s="3108"/>
      <c r="BE40" s="3108"/>
      <c r="BF40" s="3108"/>
      <c r="BG40" s="3108"/>
      <c r="BH40" s="3108"/>
      <c r="BI40" s="3108"/>
      <c r="BJ40" s="3108"/>
      <c r="BK40" s="3108"/>
      <c r="BL40" s="2855"/>
      <c r="BM40" s="2855"/>
      <c r="BN40" s="2844"/>
      <c r="BO40" s="2844"/>
      <c r="BP40" s="2844"/>
      <c r="BQ40" s="2844"/>
      <c r="BR40" s="2844"/>
      <c r="BS40" s="2844"/>
      <c r="BT40" s="2844"/>
      <c r="BU40" s="2844"/>
      <c r="BV40" s="2844"/>
      <c r="BW40" s="2844"/>
      <c r="BX40" s="2844"/>
      <c r="BY40" s="2844"/>
      <c r="BZ40" s="2844"/>
      <c r="CA40" s="2844"/>
      <c r="CB40" s="2844"/>
      <c r="CC40" s="2844"/>
      <c r="CD40" s="2844"/>
      <c r="CE40" s="2844"/>
      <c r="CF40" s="2844"/>
      <c r="CG40" s="2844"/>
      <c r="CH40" s="2844"/>
      <c r="CI40" s="2844"/>
      <c r="CJ40" s="2844"/>
      <c r="CK40" s="2844"/>
      <c r="CL40" s="2844"/>
      <c r="CM40" s="3083"/>
      <c r="CN40" s="3083"/>
      <c r="CO40" s="3083"/>
      <c r="CP40" s="3083"/>
      <c r="CQ40" s="3083"/>
      <c r="CR40" s="3083"/>
      <c r="CS40" s="3084"/>
      <c r="CT40" s="2964"/>
      <c r="CU40" s="2964"/>
      <c r="CV40" s="2879"/>
      <c r="CW40" s="2880"/>
      <c r="CX40" s="2880"/>
      <c r="CY40" s="2880"/>
      <c r="CZ40" s="2880"/>
      <c r="DA40" s="2880"/>
      <c r="DB40" s="2880"/>
      <c r="DC40" s="2880"/>
      <c r="DD40" s="2880"/>
      <c r="DE40" s="2880"/>
      <c r="DF40" s="2880"/>
      <c r="DG40" s="2880"/>
      <c r="DH40" s="2880"/>
      <c r="DI40" s="2880"/>
      <c r="DJ40" s="2880"/>
      <c r="DK40" s="2880"/>
      <c r="DL40" s="2880"/>
      <c r="DM40" s="2880"/>
      <c r="DN40" s="2880"/>
      <c r="DO40" s="2881"/>
      <c r="DP40"/>
      <c r="DQ40"/>
      <c r="DR40"/>
      <c r="DS40"/>
      <c r="DT40"/>
      <c r="DU40"/>
      <c r="DV40"/>
      <c r="DW40"/>
      <c r="DX40"/>
      <c r="DY40"/>
      <c r="DZ40"/>
      <c r="EA40"/>
      <c r="EB40"/>
      <c r="EC40"/>
      <c r="ED40"/>
      <c r="EE40"/>
      <c r="EF40" s="237"/>
      <c r="EG40" s="131">
        <f t="shared" si="37"/>
        <v>0</v>
      </c>
      <c r="EH40" s="131">
        <f t="shared" si="38"/>
        <v>0</v>
      </c>
      <c r="EI40" s="131">
        <f t="shared" si="39"/>
        <v>0</v>
      </c>
      <c r="EJ40" s="131">
        <f t="shared" si="40"/>
        <v>0</v>
      </c>
      <c r="EK40" s="247" t="s">
        <v>1477</v>
      </c>
      <c r="EL40" s="131" t="str">
        <f t="shared" si="45"/>
        <v>給湯設備の腐食及び漏水の状況</v>
      </c>
      <c r="EM40" s="130">
        <f t="shared" si="64"/>
        <v>0</v>
      </c>
      <c r="EN40" s="129" t="str">
        <f t="shared" si="65"/>
        <v/>
      </c>
      <c r="EO40" s="121" t="str">
        <f>IF($EN40="要是正",MAX($EO$14:EO39)+1,"")</f>
        <v/>
      </c>
      <c r="EP40" s="121" t="str">
        <f>IF($EN40="要是正",MAX($EP$14:EP39)+1,"")</f>
        <v/>
      </c>
      <c r="EQ40" s="128" t="str">
        <f t="shared" si="66"/>
        <v/>
      </c>
      <c r="ER40" s="127" t="str">
        <f t="shared" si="67"/>
        <v/>
      </c>
      <c r="ES40" s="122" t="str">
        <f t="shared" si="68"/>
        <v/>
      </c>
      <c r="ET40" s="157" t="str">
        <f t="shared" si="69"/>
        <v/>
      </c>
      <c r="EU40" s="156" t="str">
        <f t="shared" si="46"/>
        <v/>
      </c>
      <c r="EV40" s="125" t="str">
        <f t="shared" si="47"/>
        <v/>
      </c>
      <c r="EW40" s="123" t="str">
        <f t="shared" si="48"/>
        <v>0</v>
      </c>
      <c r="EX40" s="124" t="str">
        <f t="shared" si="49"/>
        <v/>
      </c>
      <c r="EY40" s="123" t="str">
        <f t="shared" si="50"/>
        <v>0</v>
      </c>
      <c r="EZ40" s="123" t="str">
        <f t="shared" si="51"/>
        <v>0</v>
      </c>
      <c r="FA40" s="122" t="str">
        <f t="shared" si="52"/>
        <v/>
      </c>
      <c r="FB40" s="125" t="str">
        <f t="shared" si="41"/>
        <v/>
      </c>
      <c r="FC40" s="123" t="str">
        <f t="shared" si="53"/>
        <v>0</v>
      </c>
      <c r="FD40" s="124" t="str">
        <f t="shared" si="42"/>
        <v/>
      </c>
      <c r="FE40" s="123" t="str">
        <f t="shared" si="54"/>
        <v>0</v>
      </c>
      <c r="FF40" s="123" t="str">
        <f t="shared" si="55"/>
        <v>0</v>
      </c>
      <c r="FG40" s="122" t="str">
        <f t="shared" si="56"/>
        <v/>
      </c>
      <c r="FH40" s="614"/>
      <c r="FI40" s="614"/>
      <c r="FJ40" s="614"/>
      <c r="FK40" s="130">
        <v>20</v>
      </c>
      <c r="FL40" s="130" t="s">
        <v>185</v>
      </c>
      <c r="FM40" s="130" t="s">
        <v>184</v>
      </c>
      <c r="FN40" s="130" t="s">
        <v>183</v>
      </c>
      <c r="GG40" s="239" t="str">
        <f t="shared" si="29"/>
        <v/>
      </c>
      <c r="GH40" s="239" t="str">
        <f t="shared" si="43"/>
        <v/>
      </c>
      <c r="GI40" s="239" t="str">
        <f t="shared" si="44"/>
        <v/>
      </c>
      <c r="GJ40" s="239">
        <f t="shared" si="70"/>
        <v>0</v>
      </c>
      <c r="GK40" s="248" t="str">
        <f t="shared" si="71"/>
        <v/>
      </c>
      <c r="GL40" s="10" t="str">
        <f t="shared" si="57"/>
        <v/>
      </c>
      <c r="GM40" s="407" t="str">
        <f t="shared" si="58"/>
        <v/>
      </c>
      <c r="GN40" s="408" t="str">
        <f t="shared" si="59"/>
        <v>0</v>
      </c>
      <c r="GO40" s="409" t="str">
        <f t="shared" si="60"/>
        <v/>
      </c>
      <c r="GP40" s="408" t="str">
        <f t="shared" si="61"/>
        <v>0</v>
      </c>
      <c r="GQ40" s="410" t="str">
        <f t="shared" si="62"/>
        <v/>
      </c>
      <c r="GS40" s="411">
        <f t="shared" si="14"/>
        <v>0</v>
      </c>
      <c r="GT40" s="27"/>
      <c r="GU40" s="27"/>
      <c r="GV40" s="413"/>
      <c r="GW40" s="10" t="str">
        <f t="shared" si="72"/>
        <v>給湯設備（循環ポンプを含む。）</v>
      </c>
    </row>
    <row r="41" spans="2:205" s="10" customFormat="1" ht="35.1" customHeight="1" x14ac:dyDescent="0.15">
      <c r="B41" s="111"/>
      <c r="C41" s="343"/>
      <c r="D41" s="343"/>
      <c r="E41" s="343"/>
      <c r="F41" s="343"/>
      <c r="G41" s="253">
        <v>50</v>
      </c>
      <c r="H41" s="343"/>
      <c r="J41" s="238"/>
      <c r="K41" s="520"/>
      <c r="L41" s="520"/>
      <c r="M41" s="3216" t="s">
        <v>549</v>
      </c>
      <c r="N41" s="3216"/>
      <c r="O41" s="3216"/>
      <c r="P41" s="3218"/>
      <c r="Q41" s="3218"/>
      <c r="R41" s="3218"/>
      <c r="S41" s="3218"/>
      <c r="T41" s="3218"/>
      <c r="U41" s="3218"/>
      <c r="V41" s="3218"/>
      <c r="W41" s="3218"/>
      <c r="X41" s="3218"/>
      <c r="Y41" s="3218"/>
      <c r="Z41" s="3218"/>
      <c r="AA41" s="3239" t="s">
        <v>1333</v>
      </c>
      <c r="AB41" s="3239"/>
      <c r="AC41" s="3239"/>
      <c r="AD41" s="3239"/>
      <c r="AE41" s="3239"/>
      <c r="AF41" s="3239"/>
      <c r="AG41" s="3239"/>
      <c r="AH41" s="3239"/>
      <c r="AI41" s="3239"/>
      <c r="AJ41" s="3239"/>
      <c r="AK41" s="3239"/>
      <c r="AL41" s="3239"/>
      <c r="AM41" s="3239"/>
      <c r="AN41" s="3239"/>
      <c r="AO41" s="3239"/>
      <c r="AP41" s="3239"/>
      <c r="AQ41" s="3239"/>
      <c r="AR41" s="3239"/>
      <c r="AS41" s="3239"/>
      <c r="AT41" s="3239"/>
      <c r="AU41" s="3239"/>
      <c r="AV41" s="3239"/>
      <c r="AW41" s="3239"/>
      <c r="AX41" s="3239"/>
      <c r="AY41" s="3240"/>
      <c r="AZ41" s="2964"/>
      <c r="BA41" s="2964"/>
      <c r="BB41" s="2964"/>
      <c r="BC41" s="2964"/>
      <c r="BD41" s="2964"/>
      <c r="BE41" s="2964"/>
      <c r="BF41" s="2964"/>
      <c r="BG41" s="2964"/>
      <c r="BH41" s="2964"/>
      <c r="BI41" s="2964"/>
      <c r="BJ41" s="2964"/>
      <c r="BK41" s="2964"/>
      <c r="BL41" s="2855"/>
      <c r="BM41" s="2855"/>
      <c r="BN41" s="2844"/>
      <c r="BO41" s="2844"/>
      <c r="BP41" s="2844"/>
      <c r="BQ41" s="2844"/>
      <c r="BR41" s="2844"/>
      <c r="BS41" s="2844"/>
      <c r="BT41" s="2844"/>
      <c r="BU41" s="2844"/>
      <c r="BV41" s="2844"/>
      <c r="BW41" s="2844"/>
      <c r="BX41" s="2844"/>
      <c r="BY41" s="2844"/>
      <c r="BZ41" s="2844"/>
      <c r="CA41" s="2844"/>
      <c r="CB41" s="2844"/>
      <c r="CC41" s="2844"/>
      <c r="CD41" s="2844"/>
      <c r="CE41" s="2844"/>
      <c r="CF41" s="2844"/>
      <c r="CG41" s="2844"/>
      <c r="CH41" s="2844"/>
      <c r="CI41" s="2844"/>
      <c r="CJ41" s="2844"/>
      <c r="CK41" s="2844"/>
      <c r="CL41" s="2844"/>
      <c r="CM41" s="3083"/>
      <c r="CN41" s="3083"/>
      <c r="CO41" s="3083"/>
      <c r="CP41" s="3083"/>
      <c r="CQ41" s="3083"/>
      <c r="CR41" s="3083"/>
      <c r="CS41" s="3084"/>
      <c r="CT41" s="2964"/>
      <c r="CU41" s="2964"/>
      <c r="CV41" s="2879"/>
      <c r="CW41" s="2880"/>
      <c r="CX41" s="2880"/>
      <c r="CY41" s="2880"/>
      <c r="CZ41" s="2880"/>
      <c r="DA41" s="2880"/>
      <c r="DB41" s="2880"/>
      <c r="DC41" s="2880"/>
      <c r="DD41" s="2880"/>
      <c r="DE41" s="2880"/>
      <c r="DF41" s="2880"/>
      <c r="DG41" s="2880"/>
      <c r="DH41" s="2880"/>
      <c r="DI41" s="2880"/>
      <c r="DJ41" s="2880"/>
      <c r="DK41" s="2880"/>
      <c r="DL41" s="2880"/>
      <c r="DM41" s="2880"/>
      <c r="DN41" s="2880"/>
      <c r="DO41" s="2881"/>
      <c r="DP41"/>
      <c r="DQ41"/>
      <c r="DR41"/>
      <c r="DS41"/>
      <c r="DT41"/>
      <c r="DU41"/>
      <c r="DV41"/>
      <c r="DW41"/>
      <c r="DX41"/>
      <c r="DY41"/>
      <c r="DZ41"/>
      <c r="EA41"/>
      <c r="EB41"/>
      <c r="EC41"/>
      <c r="ED41"/>
      <c r="EE41"/>
      <c r="EF41" s="237"/>
      <c r="EG41" s="131">
        <f t="shared" si="37"/>
        <v>0</v>
      </c>
      <c r="EH41" s="131">
        <f t="shared" si="38"/>
        <v>0</v>
      </c>
      <c r="EI41" s="131">
        <f t="shared" si="39"/>
        <v>0</v>
      </c>
      <c r="EJ41" s="131">
        <f t="shared" si="40"/>
        <v>0</v>
      </c>
      <c r="EK41" s="247" t="s">
        <v>549</v>
      </c>
      <c r="EL41" s="131" t="str">
        <f t="shared" si="45"/>
        <v>ガス湯沸器の煙突及び給排気部の構造</v>
      </c>
      <c r="EM41" s="130">
        <f>COUNTA(CM41:CR41)</f>
        <v>0</v>
      </c>
      <c r="EN41" s="129" t="str">
        <f>IF(AZ41="×要是正（既存不適格以外）","要是正","")&amp;IF(AZ41="△既存不適格","既存不適格","")</f>
        <v/>
      </c>
      <c r="EO41" s="121" t="str">
        <f>IF($EN41="要是正",MAX($EO$14:EO40)+1,"")</f>
        <v/>
      </c>
      <c r="EP41" s="121" t="str">
        <f>IF($EN41="要是正",MAX($EP$14:EP40)+1,"")</f>
        <v/>
      </c>
      <c r="EQ41" s="128" t="str">
        <f>IF(OR(AZ41="×要是正（既存不適格以外）",AZ41="△既存不適格"),EK41,"")</f>
        <v/>
      </c>
      <c r="ER41" s="127" t="str">
        <f>IF(OR($EN41="要是正",$EN41="既存不適格"),$EL41,"")</f>
        <v/>
      </c>
      <c r="ES41" s="122" t="str">
        <f>IF($EN41="要是正",IF(BN41="","",BN41),"")</f>
        <v/>
      </c>
      <c r="ET41" s="157" t="str">
        <f>IF($EN41="要是正",IF(BX41="","",BX41),"")</f>
        <v/>
      </c>
      <c r="EU41" s="156" t="str">
        <f t="shared" si="46"/>
        <v/>
      </c>
      <c r="EV41" s="125" t="str">
        <f t="shared" si="47"/>
        <v/>
      </c>
      <c r="EW41" s="123" t="str">
        <f t="shared" si="48"/>
        <v>0</v>
      </c>
      <c r="EX41" s="124" t="str">
        <f t="shared" si="49"/>
        <v/>
      </c>
      <c r="EY41" s="123" t="str">
        <f t="shared" si="50"/>
        <v>0</v>
      </c>
      <c r="EZ41" s="123" t="str">
        <f t="shared" si="51"/>
        <v>0</v>
      </c>
      <c r="FA41" s="122" t="str">
        <f t="shared" si="52"/>
        <v/>
      </c>
      <c r="FB41" s="125" t="str">
        <f t="shared" si="41"/>
        <v/>
      </c>
      <c r="FC41" s="123" t="str">
        <f t="shared" si="53"/>
        <v>0</v>
      </c>
      <c r="FD41" s="124" t="str">
        <f t="shared" si="42"/>
        <v/>
      </c>
      <c r="FE41" s="123" t="str">
        <f t="shared" si="54"/>
        <v>0</v>
      </c>
      <c r="FF41" s="123" t="str">
        <f t="shared" si="55"/>
        <v>0</v>
      </c>
      <c r="FG41" s="122" t="str">
        <f t="shared" si="56"/>
        <v/>
      </c>
      <c r="FH41" s="614"/>
      <c r="FI41" s="614"/>
      <c r="FJ41" s="614"/>
      <c r="GG41" s="239" t="str">
        <f t="shared" si="29"/>
        <v/>
      </c>
      <c r="GH41" s="239" t="str">
        <f t="shared" si="43"/>
        <v/>
      </c>
      <c r="GI41" s="239" t="str">
        <f t="shared" si="44"/>
        <v/>
      </c>
      <c r="GJ41" s="239">
        <f>BL41</f>
        <v>0</v>
      </c>
      <c r="GK41" s="248" t="str">
        <f>IF($AZ41="―対象外","○","")</f>
        <v/>
      </c>
      <c r="GL41" s="10" t="str">
        <f t="shared" si="57"/>
        <v/>
      </c>
      <c r="GM41" s="407" t="str">
        <f t="shared" si="58"/>
        <v/>
      </c>
      <c r="GN41" s="408" t="str">
        <f t="shared" si="59"/>
        <v>0</v>
      </c>
      <c r="GO41" s="409" t="str">
        <f t="shared" si="60"/>
        <v/>
      </c>
      <c r="GP41" s="408" t="str">
        <f t="shared" si="61"/>
        <v>0</v>
      </c>
      <c r="GQ41" s="410" t="str">
        <f t="shared" si="62"/>
        <v/>
      </c>
      <c r="GS41" s="411">
        <f t="shared" si="14"/>
        <v>0</v>
      </c>
      <c r="GT41" s="27"/>
      <c r="GU41" s="27"/>
      <c r="GV41" s="413"/>
      <c r="GW41" s="10" t="str">
        <f t="shared" si="72"/>
        <v>給湯設備（循環ポンプを含む。）</v>
      </c>
    </row>
    <row r="42" spans="2:205" ht="15" customHeight="1" thickBot="1" x14ac:dyDescent="0.2">
      <c r="J42" s="350"/>
      <c r="K42" s="518"/>
      <c r="L42" s="518"/>
      <c r="M42" s="523"/>
      <c r="N42" s="523"/>
      <c r="O42" s="523"/>
      <c r="P42" s="523"/>
      <c r="Q42" s="523"/>
      <c r="R42" s="523"/>
      <c r="S42" s="523"/>
      <c r="T42" s="523"/>
      <c r="U42" s="523"/>
      <c r="V42" s="523"/>
      <c r="W42" s="523"/>
      <c r="X42" s="523"/>
      <c r="Y42" s="523"/>
      <c r="Z42" s="523"/>
      <c r="AA42" s="523"/>
      <c r="AB42" s="523"/>
      <c r="AC42" s="523"/>
      <c r="AD42" s="523"/>
      <c r="AE42" s="524"/>
      <c r="AF42" s="523"/>
      <c r="AG42" s="523"/>
      <c r="AH42" s="523"/>
      <c r="AI42" s="523"/>
      <c r="AJ42" s="523"/>
      <c r="AK42" s="523"/>
      <c r="AL42" s="523"/>
      <c r="AM42" s="523"/>
      <c r="AN42" s="523"/>
      <c r="AO42" s="523"/>
      <c r="AP42" s="523"/>
      <c r="AQ42" s="524"/>
      <c r="AR42" s="523"/>
      <c r="AS42" s="523"/>
      <c r="AT42" s="523"/>
      <c r="AU42" s="523"/>
      <c r="AV42" s="523"/>
      <c r="AW42" s="523"/>
      <c r="AX42" s="523"/>
      <c r="AY42" s="524"/>
      <c r="AZ42" s="524"/>
      <c r="BA42" s="524"/>
      <c r="BB42" s="524"/>
      <c r="BC42" s="524"/>
      <c r="BD42" s="524"/>
      <c r="BE42" s="524"/>
      <c r="BF42" s="524"/>
      <c r="BG42" s="524"/>
      <c r="BH42" s="524"/>
      <c r="BI42" s="524"/>
      <c r="BJ42" s="524"/>
      <c r="BK42" s="524"/>
      <c r="BL42" s="510"/>
      <c r="BM42" s="510"/>
      <c r="BN42" s="524"/>
      <c r="BO42" s="524"/>
      <c r="BP42" s="524"/>
      <c r="BQ42" s="524"/>
      <c r="BR42" s="524"/>
      <c r="BS42" s="524"/>
      <c r="BT42" s="524"/>
      <c r="BU42" s="524"/>
      <c r="BV42" s="524"/>
      <c r="BW42" s="524"/>
      <c r="BX42" s="524"/>
      <c r="BY42" s="524"/>
      <c r="BZ42" s="524"/>
      <c r="CA42" s="524"/>
      <c r="CB42" s="524"/>
      <c r="CC42" s="524"/>
      <c r="CD42" s="524"/>
      <c r="CE42" s="524"/>
      <c r="CF42" s="524"/>
      <c r="CG42" s="524"/>
      <c r="CH42" s="524"/>
      <c r="CI42" s="524"/>
      <c r="CJ42" s="524"/>
      <c r="CK42" s="524"/>
      <c r="CL42" s="524"/>
      <c r="CM42" s="510"/>
      <c r="CN42" s="510"/>
      <c r="CO42" s="510"/>
      <c r="CP42" s="510"/>
      <c r="CQ42" s="510"/>
      <c r="CR42" s="510"/>
      <c r="CS42" s="522"/>
      <c r="CT42" s="522"/>
      <c r="CU42" s="522"/>
      <c r="CV42" s="522"/>
      <c r="CW42" s="522"/>
      <c r="CX42" s="522"/>
      <c r="CY42" s="522"/>
      <c r="CZ42" s="522"/>
      <c r="DA42" s="522"/>
      <c r="DB42" s="522"/>
      <c r="DC42" s="522"/>
      <c r="DD42" s="522"/>
      <c r="DE42" s="522"/>
      <c r="DF42" s="522"/>
      <c r="DG42" s="522"/>
      <c r="DH42" s="522"/>
      <c r="DI42" s="522"/>
      <c r="DJ42" s="522"/>
      <c r="DK42" s="522"/>
      <c r="DL42" s="522"/>
      <c r="DM42" s="522"/>
      <c r="DN42" s="522"/>
      <c r="DO42" s="525"/>
      <c r="EG42" s="612">
        <f>SUM(EG31:EG41)</f>
        <v>0</v>
      </c>
      <c r="EH42" s="612">
        <f>SUM(EH31:EH41)</f>
        <v>0</v>
      </c>
      <c r="EI42" s="612">
        <f>SUM(EI31:EI41)</f>
        <v>0</v>
      </c>
      <c r="EJ42" s="612">
        <f>SUM(EJ31:EJ41)</f>
        <v>0</v>
      </c>
      <c r="EO42" s="121" t="str">
        <f>IF($EN42="要是正",MAX($EO$7:EO41)+1,"")</f>
        <v/>
      </c>
      <c r="ES42" s="252"/>
      <c r="EV42" s="255"/>
      <c r="EW42" s="154"/>
      <c r="EX42" s="152">
        <f>COUNTIF(EX31:EX41,"1")</f>
        <v>0</v>
      </c>
      <c r="EY42" s="153" t="str">
        <f t="array" ref="EY42">INDEX(EY31:EY41,MATCH(MIN(ABS(EY31:EY41-$EK$4)),ABS(EY31:EY41-$EK$4),0))</f>
        <v>0</v>
      </c>
      <c r="EZ42" s="153" t="str">
        <f t="array" ref="EZ42">INDEX(EZ31:EZ41,MATCH(MIN(ABS(EZ31:EZ41-$EK$4)),ABS(EZ31:EZ41-$EK$4),0))</f>
        <v>0</v>
      </c>
      <c r="FA42" s="152">
        <f>COUNTIF(FA31:FA41,"未定")</f>
        <v>0</v>
      </c>
      <c r="FB42" s="155"/>
      <c r="FC42" s="154"/>
      <c r="FD42" s="152">
        <f>COUNTIF(FD31:FD41,"1")</f>
        <v>0</v>
      </c>
      <c r="FE42" s="153" t="str">
        <f t="array" ref="FE42">INDEX(FE31:FE41,MATCH(MIN(ABS(FE31:FE41-$EK$4)),ABS(FE31:FE41-$EK$4),0))</f>
        <v>0</v>
      </c>
      <c r="FF42" s="153" t="str">
        <f t="array" ref="FF42">INDEX(FF31:FF41,MATCH(MIN(ABS(FF31:FF41-$EK$4)),ABS(FF31:FF41-$EK$4),0))</f>
        <v>0</v>
      </c>
      <c r="FG42" s="152">
        <f>COUNTIF(FG31:FG41,"未定")</f>
        <v>0</v>
      </c>
      <c r="GG42" s="239" t="str">
        <f t="shared" si="29"/>
        <v/>
      </c>
      <c r="GH42" s="239" t="str">
        <f t="shared" si="43"/>
        <v/>
      </c>
      <c r="GI42" s="239" t="str">
        <f t="shared" si="44"/>
        <v/>
      </c>
      <c r="GJ42" s="239"/>
      <c r="GK42" s="236"/>
      <c r="GM42" s="407" t="str">
        <f>IF(NOT(OR(CU42="未定",CU42="")),"令和"&amp;CO42&amp;"年"&amp;CR42&amp;"月1日","")</f>
        <v/>
      </c>
      <c r="GN42" s="671" t="str">
        <f>IF(GM42="","0",DATEVALUE(GM42))</f>
        <v>0</v>
      </c>
      <c r="GO42" s="672" t="str">
        <f>IF(OR(CU42="予定",CU42="改善済"),1,"")</f>
        <v/>
      </c>
      <c r="GP42" s="671" t="str">
        <f>IF(GO42=1,GN42,"0")</f>
        <v>0</v>
      </c>
      <c r="GQ42" s="410" t="str">
        <f>IF(AND(EP42="要是正",AND(EO42=0,CU42="未定")),CU42,"")</f>
        <v/>
      </c>
      <c r="GR42" s="10"/>
      <c r="GS42" s="411">
        <f t="shared" si="14"/>
        <v>0</v>
      </c>
      <c r="GT42" s="27"/>
      <c r="GU42" s="27"/>
      <c r="GV42" s="413"/>
    </row>
    <row r="43" spans="2:205" s="10" customFormat="1" ht="35.1" customHeight="1" thickBot="1" x14ac:dyDescent="0.2">
      <c r="B43" s="111"/>
      <c r="C43" s="343"/>
      <c r="D43" s="343"/>
      <c r="E43" s="343"/>
      <c r="F43" s="343"/>
      <c r="G43" s="343"/>
      <c r="H43" s="343"/>
      <c r="J43" s="238"/>
      <c r="K43" s="520"/>
      <c r="L43" s="520"/>
      <c r="M43" s="2761" t="s">
        <v>1335</v>
      </c>
      <c r="N43" s="2761"/>
      <c r="O43" s="2761"/>
      <c r="P43" s="3149"/>
      <c r="Q43" s="3149"/>
      <c r="R43" s="3149"/>
      <c r="S43" s="3149"/>
      <c r="T43" s="3149"/>
      <c r="U43" s="3149"/>
      <c r="V43" s="3149"/>
      <c r="W43" s="3149"/>
      <c r="X43" s="3149"/>
      <c r="Y43" s="3149"/>
      <c r="Z43" s="3149"/>
      <c r="AA43" s="3149"/>
      <c r="AB43" s="3149"/>
      <c r="AC43" s="3149"/>
      <c r="AD43" s="3149"/>
      <c r="AE43" s="3149"/>
      <c r="AF43" s="3149"/>
      <c r="AG43" s="3149"/>
      <c r="AH43" s="3149"/>
      <c r="AI43" s="3149"/>
      <c r="AJ43" s="3149"/>
      <c r="AK43" s="3149"/>
      <c r="AL43" s="3149"/>
      <c r="AM43" s="3149"/>
      <c r="AN43" s="3149"/>
      <c r="AO43" s="3149"/>
      <c r="AP43" s="3149"/>
      <c r="AQ43" s="3149"/>
      <c r="AR43" s="3149"/>
      <c r="AS43" s="3149"/>
      <c r="AT43" s="3149"/>
      <c r="AU43" s="3149"/>
      <c r="AV43" s="3149"/>
      <c r="AW43" s="3149"/>
      <c r="AX43" s="3149"/>
      <c r="AY43" s="3149"/>
      <c r="AZ43" s="3149"/>
      <c r="BA43" s="3149"/>
      <c r="BB43" s="3149"/>
      <c r="BC43" s="3149"/>
      <c r="BD43" s="3149"/>
      <c r="BE43" s="3149"/>
      <c r="BF43" s="3149"/>
      <c r="BG43" s="3149"/>
      <c r="BH43" s="3149"/>
      <c r="BI43" s="3149"/>
      <c r="BJ43" s="3149"/>
      <c r="BK43" s="3149"/>
      <c r="BL43" s="3149"/>
      <c r="BM43" s="3149"/>
      <c r="BN43" s="3149"/>
      <c r="BO43" s="3149"/>
      <c r="BP43" s="3149"/>
      <c r="BQ43" s="3149"/>
      <c r="BR43" s="3149"/>
      <c r="BS43" s="3149"/>
      <c r="BT43" s="3149"/>
      <c r="BU43" s="3149"/>
      <c r="BV43" s="3149"/>
      <c r="BW43" s="3149"/>
      <c r="BX43" s="3149"/>
      <c r="BY43" s="3149"/>
      <c r="BZ43" s="3149"/>
      <c r="CA43" s="3149"/>
      <c r="CB43" s="3149"/>
      <c r="CC43" s="3149"/>
      <c r="CD43" s="3149"/>
      <c r="CE43" s="3149"/>
      <c r="CF43" s="3149"/>
      <c r="CG43" s="3149"/>
      <c r="CH43" s="3149"/>
      <c r="CI43" s="3149"/>
      <c r="CJ43" s="3149"/>
      <c r="CK43" s="3149"/>
      <c r="CL43" s="3149"/>
      <c r="CM43" s="3149"/>
      <c r="CN43" s="3149"/>
      <c r="CO43" s="3149"/>
      <c r="CP43" s="3149"/>
      <c r="CQ43" s="3149"/>
      <c r="CR43" s="3149"/>
      <c r="CS43" s="3149"/>
      <c r="CT43" s="3149"/>
      <c r="CU43" s="3149"/>
      <c r="CV43" s="3149"/>
      <c r="CW43" s="3149"/>
      <c r="CX43" s="3149"/>
      <c r="CY43" s="3149"/>
      <c r="CZ43" s="3149"/>
      <c r="DA43" s="3149"/>
      <c r="DB43" s="3149"/>
      <c r="DC43" s="3149"/>
      <c r="DD43" s="3149"/>
      <c r="DE43" s="3149"/>
      <c r="DF43" s="3149"/>
      <c r="DG43" s="3149"/>
      <c r="DH43" s="3149"/>
      <c r="DI43" s="3149"/>
      <c r="DJ43" s="3149"/>
      <c r="DK43" s="3149"/>
      <c r="DL43" s="3149"/>
      <c r="DM43" s="3149"/>
      <c r="DN43" s="3149"/>
      <c r="DO43" s="3150"/>
      <c r="DP43"/>
      <c r="DQ43"/>
      <c r="DR43"/>
      <c r="DS43"/>
      <c r="DT43"/>
      <c r="DU43"/>
      <c r="DV43"/>
      <c r="DW43"/>
      <c r="DX43"/>
      <c r="DY43"/>
      <c r="DZ43"/>
      <c r="EA43"/>
      <c r="EB43"/>
      <c r="EC43"/>
      <c r="ED43"/>
      <c r="EE43"/>
      <c r="EF43" s="237"/>
      <c r="EG43" s="632" t="str">
        <f>IF(AND(EH43="",EI43="",EJ43="",EG67&lt;&gt;0),"レ","")</f>
        <v/>
      </c>
      <c r="EH43" s="632" t="str">
        <f>IF(AND(EI43="",EJ43="",EH67&lt;&gt;0),"レ","")</f>
        <v/>
      </c>
      <c r="EI43" s="632" t="str">
        <f>IF(EI67&lt;&gt;0,"レ","")</f>
        <v/>
      </c>
      <c r="EJ43" s="632" t="str">
        <f>IF(AND(EI43="",EJ67&lt;&gt;0),"レ","")</f>
        <v/>
      </c>
      <c r="EK43" s="237"/>
      <c r="EL43" s="237"/>
      <c r="EM43" s="237"/>
      <c r="EN43" s="158"/>
      <c r="EO43" s="121" t="str">
        <f>IF($EN43="要是正",MAX($EO$7:EO42)+1,"")</f>
        <v/>
      </c>
      <c r="EP43" s="158"/>
      <c r="EQ43" s="158"/>
      <c r="ER43" s="158"/>
      <c r="ES43" s="150" t="str">
        <f>SUBSTITUTE(TRIM(ES46&amp;"　"&amp;ES47&amp;"　"&amp;ES48&amp;"　"&amp;ES49&amp;"　"&amp;ES50&amp;"　"&amp;ES51&amp;"　"&amp;ES52&amp;"　"&amp;ES53&amp;"　"&amp;ES54&amp;"　"&amp;ES55&amp;"　"&amp;ES56&amp;"　"&amp;ES57&amp;"　"&amp;ES58&amp;"　"&amp;ES59&amp;"　"&amp;ES60&amp;"　"&amp;ES61&amp;"　"&amp;ES62&amp;"　"&amp;ES63&amp;"　"&amp;ES64&amp;"　"&amp;ES65&amp;"　"&amp;ES66),"　",",")</f>
        <v/>
      </c>
      <c r="ET43" s="158"/>
      <c r="EU43" s="158"/>
      <c r="EV43" s="149" t="str">
        <f>IF(COUNTIF(EX46:EX66,1)&gt;0,"レ","")</f>
        <v/>
      </c>
      <c r="EW43" s="148"/>
      <c r="EX43" s="147" t="str">
        <f>IF(EV43="レ",TEXT(EY67,"e"),"")</f>
        <v/>
      </c>
      <c r="EY43" s="146" t="str">
        <f>IF(EV43="レ",MONTH(EY67),IF(AND(EI43="レ",FA43="レ",FA67=0),"",IF(AND(EI43="レ",FA43="レ",FA67&gt;0),"","")))</f>
        <v/>
      </c>
      <c r="EZ43" s="145"/>
      <c r="FA43" s="615" t="str">
        <f>IF(EV43="",IF(OR(FA67&gt;0,EI43="レ"),"レ",""),"")</f>
        <v/>
      </c>
      <c r="FB43" s="149" t="str">
        <f>IF(AND(COUNTIF(EN46:EN66,"要是正")=0,COUNTIF(FD46:FD66,1)&gt;0),"レ","")</f>
        <v/>
      </c>
      <c r="FC43" s="148"/>
      <c r="FD43" s="147" t="str">
        <f>IF(FB43="レ",TEXT(FE67,"e"),"")</f>
        <v/>
      </c>
      <c r="FE43" s="146" t="str">
        <f>IF(FB43="レ",MONTH(FE67),IF(AND(EJ43="レ",FG43="レ",FG67=0),"",IF(AND(EJ43="レ",FG43="レ",FG67&gt;0),"","")))</f>
        <v/>
      </c>
      <c r="FF43" s="145"/>
      <c r="FG43" s="148" t="str">
        <f>IF(FB43="",IF(OR(FG67&gt;0,EJ43="レ"),"レ",""),"")</f>
        <v/>
      </c>
      <c r="FH43" s="121"/>
      <c r="FI43" s="121"/>
      <c r="FJ43" s="121"/>
      <c r="GG43" s="239" t="str">
        <f t="shared" si="29"/>
        <v/>
      </c>
      <c r="GH43" s="239" t="str">
        <f t="shared" si="43"/>
        <v/>
      </c>
      <c r="GI43" s="239" t="str">
        <f t="shared" si="44"/>
        <v/>
      </c>
      <c r="GJ43" s="239"/>
      <c r="GK43" s="248" t="str">
        <f>IF($AZ43="―対象外","○","")</f>
        <v/>
      </c>
      <c r="GM43" s="673"/>
      <c r="GN43" s="674"/>
      <c r="GO43" s="675"/>
      <c r="GP43" s="676"/>
      <c r="GQ43" s="677"/>
      <c r="GS43" s="411">
        <f t="shared" si="14"/>
        <v>0</v>
      </c>
      <c r="GT43" s="27"/>
      <c r="GU43" s="27"/>
      <c r="GV43" s="413"/>
    </row>
    <row r="44" spans="2:205" s="10" customFormat="1" ht="36" customHeight="1" thickBot="1" x14ac:dyDescent="0.2">
      <c r="B44" s="111"/>
      <c r="C44" s="343"/>
      <c r="D44" s="343"/>
      <c r="E44" s="343"/>
      <c r="F44" s="343"/>
      <c r="G44" s="343"/>
      <c r="H44" s="343"/>
      <c r="J44" s="241"/>
      <c r="K44" s="242"/>
      <c r="L44" s="242"/>
      <c r="M44" s="2786" t="s">
        <v>157</v>
      </c>
      <c r="N44" s="2786"/>
      <c r="O44" s="2786"/>
      <c r="P44" s="3220" t="s">
        <v>1289</v>
      </c>
      <c r="Q44" s="3220"/>
      <c r="R44" s="3220"/>
      <c r="S44" s="3220"/>
      <c r="T44" s="3220"/>
      <c r="U44" s="3220"/>
      <c r="V44" s="3220"/>
      <c r="W44" s="3220"/>
      <c r="X44" s="3220"/>
      <c r="Y44" s="3220"/>
      <c r="Z44" s="3220"/>
      <c r="AA44" s="3220" t="s">
        <v>1290</v>
      </c>
      <c r="AB44" s="3220"/>
      <c r="AC44" s="3220"/>
      <c r="AD44" s="3220"/>
      <c r="AE44" s="3220"/>
      <c r="AF44" s="3220"/>
      <c r="AG44" s="3220"/>
      <c r="AH44" s="3220"/>
      <c r="AI44" s="3220"/>
      <c r="AJ44" s="3220"/>
      <c r="AK44" s="3220"/>
      <c r="AL44" s="3220"/>
      <c r="AM44" s="3220"/>
      <c r="AN44" s="3220"/>
      <c r="AO44" s="3220"/>
      <c r="AP44" s="3220"/>
      <c r="AQ44" s="3220"/>
      <c r="AR44" s="3220"/>
      <c r="AS44" s="3220"/>
      <c r="AT44" s="3220"/>
      <c r="AU44" s="3220"/>
      <c r="AV44" s="3220"/>
      <c r="AW44" s="3220"/>
      <c r="AX44" s="3220"/>
      <c r="AY44" s="3220"/>
      <c r="AZ44" s="3220" t="s">
        <v>3528</v>
      </c>
      <c r="BA44" s="3220"/>
      <c r="BB44" s="3220"/>
      <c r="BC44" s="3220"/>
      <c r="BD44" s="3220"/>
      <c r="BE44" s="3220"/>
      <c r="BF44" s="3220"/>
      <c r="BG44" s="3220"/>
      <c r="BH44" s="3220"/>
      <c r="BI44" s="3220"/>
      <c r="BJ44" s="3220"/>
      <c r="BK44" s="3220"/>
      <c r="BL44" s="2786" t="s">
        <v>1726</v>
      </c>
      <c r="BM44" s="2786"/>
      <c r="BN44" s="2949" t="s">
        <v>156</v>
      </c>
      <c r="BO44" s="2949"/>
      <c r="BP44" s="2949"/>
      <c r="BQ44" s="2949"/>
      <c r="BR44" s="2949"/>
      <c r="BS44" s="2949"/>
      <c r="BT44" s="2949"/>
      <c r="BU44" s="2949"/>
      <c r="BV44" s="2949"/>
      <c r="BW44" s="2949"/>
      <c r="BX44" s="2949" t="s">
        <v>150</v>
      </c>
      <c r="BY44" s="2949"/>
      <c r="BZ44" s="2949"/>
      <c r="CA44" s="2949"/>
      <c r="CB44" s="2949"/>
      <c r="CC44" s="2949"/>
      <c r="CD44" s="2949"/>
      <c r="CE44" s="2949"/>
      <c r="CF44" s="2949"/>
      <c r="CG44" s="2949"/>
      <c r="CH44" s="2949"/>
      <c r="CI44" s="2949"/>
      <c r="CJ44" s="2949"/>
      <c r="CK44" s="2949"/>
      <c r="CL44" s="2949"/>
      <c r="CM44" s="2915" t="s">
        <v>155</v>
      </c>
      <c r="CN44" s="2949"/>
      <c r="CO44" s="2949"/>
      <c r="CP44" s="2949"/>
      <c r="CQ44" s="2949"/>
      <c r="CR44" s="2949"/>
      <c r="CS44" s="2949"/>
      <c r="CT44" s="2949"/>
      <c r="CU44" s="2949"/>
      <c r="CV44" s="2941" t="s">
        <v>154</v>
      </c>
      <c r="CW44" s="2941"/>
      <c r="CX44" s="2941"/>
      <c r="CY44" s="2941"/>
      <c r="CZ44" s="2941"/>
      <c r="DA44" s="2941"/>
      <c r="DB44" s="2941"/>
      <c r="DC44" s="2941"/>
      <c r="DD44" s="2941"/>
      <c r="DE44" s="2941"/>
      <c r="DF44" s="2941"/>
      <c r="DG44" s="2941"/>
      <c r="DH44" s="2941"/>
      <c r="DI44" s="2941"/>
      <c r="DJ44" s="2941"/>
      <c r="DK44" s="2941"/>
      <c r="DL44" s="2941"/>
      <c r="DM44" s="2941"/>
      <c r="DN44" s="2941"/>
      <c r="DO44" s="2942"/>
      <c r="DP44"/>
      <c r="DQ44"/>
      <c r="DR44"/>
      <c r="DS44"/>
      <c r="DT44"/>
      <c r="DU44"/>
      <c r="DV44"/>
      <c r="DW44"/>
      <c r="DX44"/>
      <c r="DY44"/>
      <c r="DZ44"/>
      <c r="EA44"/>
      <c r="EB44"/>
      <c r="EC44"/>
      <c r="ED44"/>
      <c r="EE44"/>
      <c r="EF44" s="237"/>
      <c r="EO44" s="121" t="s">
        <v>153</v>
      </c>
      <c r="EP44" s="143" t="s">
        <v>152</v>
      </c>
      <c r="ER44" s="142"/>
      <c r="ES44" s="2768" t="s">
        <v>151</v>
      </c>
      <c r="ET44" s="2923" t="s">
        <v>150</v>
      </c>
      <c r="EU44" s="141"/>
      <c r="EV44" s="2811" t="s">
        <v>149</v>
      </c>
      <c r="EW44" s="2812"/>
      <c r="EX44" s="2812"/>
      <c r="EY44" s="2812"/>
      <c r="EZ44" s="2812"/>
      <c r="FA44" s="2812"/>
      <c r="FB44" s="2813" t="s">
        <v>148</v>
      </c>
      <c r="FC44" s="2814"/>
      <c r="FD44" s="2814"/>
      <c r="FE44" s="2814"/>
      <c r="FF44" s="2814"/>
      <c r="FG44" s="2814"/>
      <c r="FH44" s="3033" t="s">
        <v>147</v>
      </c>
      <c r="FI44" s="3034"/>
      <c r="FJ44" s="3117"/>
      <c r="FK44" s="2972"/>
      <c r="FL44" s="2972"/>
      <c r="FM44" s="2972"/>
      <c r="FN44" s="2972"/>
      <c r="FP44" s="2972"/>
      <c r="FQ44" s="2972"/>
      <c r="FR44" s="2972"/>
      <c r="FS44" s="2972"/>
      <c r="FT44" s="2972"/>
      <c r="FU44" s="2948"/>
      <c r="FV44" s="2948"/>
      <c r="FW44" s="2948"/>
      <c r="FX44" s="2948"/>
      <c r="FY44" s="2948"/>
      <c r="FZ44" s="2948"/>
      <c r="GA44" s="2948"/>
      <c r="GB44" s="2948"/>
      <c r="GC44" s="2948"/>
      <c r="GD44" s="2948"/>
      <c r="GE44" s="343"/>
      <c r="GF44" s="343"/>
      <c r="GG44" s="239"/>
      <c r="GH44" s="239"/>
      <c r="GI44" s="239"/>
      <c r="GJ44" s="239"/>
      <c r="GK44" s="240"/>
      <c r="GL44" s="495" t="str">
        <f>TRIM(GL46&amp;"　"&amp;GL47&amp;"　"&amp;GL48&amp;"　"&amp;GL49&amp;"　"&amp;GL50&amp;"　"&amp;GL51&amp;"　"&amp;GL52&amp;"　"&amp;GL53&amp;"　"&amp;GL54&amp;"　"&amp;GL55&amp;"　"&amp;GL56&amp;"　"&amp;GL57&amp;"　"&amp;GL58&amp;"　"&amp;GL59&amp;"　"&amp;GL60&amp;"　"&amp;GL61&amp;"　"&amp;GL62&amp;"　"&amp;GL63&amp;"　"&amp;GL64&amp;"　"&amp;GL65&amp;"　"&amp;GL66)</f>
        <v/>
      </c>
      <c r="GM44" s="678"/>
      <c r="GN44" s="679"/>
      <c r="GO44" s="679"/>
      <c r="GP44" s="679"/>
      <c r="GQ44" s="680"/>
      <c r="GS44" s="411" t="str">
        <f t="shared" si="14"/>
        <v>指摘の具体的内容等</v>
      </c>
      <c r="GT44" s="27"/>
      <c r="GU44" s="27"/>
      <c r="GV44" s="413"/>
    </row>
    <row r="45" spans="2:205" s="10" customFormat="1" ht="36" customHeight="1" thickBot="1" x14ac:dyDescent="0.2">
      <c r="B45" s="111"/>
      <c r="C45" s="343"/>
      <c r="D45" s="343"/>
      <c r="E45" s="343"/>
      <c r="F45" s="343"/>
      <c r="G45" s="343"/>
      <c r="H45" s="343"/>
      <c r="J45" s="241"/>
      <c r="K45" s="242"/>
      <c r="L45" s="242"/>
      <c r="M45" s="2787"/>
      <c r="N45" s="2787"/>
      <c r="O45" s="2787"/>
      <c r="P45" s="3221"/>
      <c r="Q45" s="3221"/>
      <c r="R45" s="3221"/>
      <c r="S45" s="3221"/>
      <c r="T45" s="3221"/>
      <c r="U45" s="3221"/>
      <c r="V45" s="3221"/>
      <c r="W45" s="3221"/>
      <c r="X45" s="3221"/>
      <c r="Y45" s="3221"/>
      <c r="Z45" s="3221"/>
      <c r="AA45" s="3221"/>
      <c r="AB45" s="3221"/>
      <c r="AC45" s="3221"/>
      <c r="AD45" s="3221"/>
      <c r="AE45" s="3221"/>
      <c r="AF45" s="3221"/>
      <c r="AG45" s="3221"/>
      <c r="AH45" s="3221"/>
      <c r="AI45" s="3221"/>
      <c r="AJ45" s="3221"/>
      <c r="AK45" s="3221"/>
      <c r="AL45" s="3221"/>
      <c r="AM45" s="3221"/>
      <c r="AN45" s="3221"/>
      <c r="AO45" s="3221"/>
      <c r="AP45" s="3221"/>
      <c r="AQ45" s="3221"/>
      <c r="AR45" s="3221"/>
      <c r="AS45" s="3221"/>
      <c r="AT45" s="3221"/>
      <c r="AU45" s="3221"/>
      <c r="AV45" s="3221"/>
      <c r="AW45" s="3221"/>
      <c r="AX45" s="3221"/>
      <c r="AY45" s="3221"/>
      <c r="AZ45" s="3221"/>
      <c r="BA45" s="3221"/>
      <c r="BB45" s="3221"/>
      <c r="BC45" s="3221"/>
      <c r="BD45" s="3221"/>
      <c r="BE45" s="3221"/>
      <c r="BF45" s="3221"/>
      <c r="BG45" s="3221"/>
      <c r="BH45" s="3221"/>
      <c r="BI45" s="3221"/>
      <c r="BJ45" s="3221"/>
      <c r="BK45" s="3221"/>
      <c r="BL45" s="2787"/>
      <c r="BM45" s="2787"/>
      <c r="BN45" s="2975"/>
      <c r="BO45" s="2975"/>
      <c r="BP45" s="2975"/>
      <c r="BQ45" s="2975"/>
      <c r="BR45" s="2975"/>
      <c r="BS45" s="2975"/>
      <c r="BT45" s="2975"/>
      <c r="BU45" s="2975"/>
      <c r="BV45" s="2975"/>
      <c r="BW45" s="2975"/>
      <c r="BX45" s="2975"/>
      <c r="BY45" s="2975"/>
      <c r="BZ45" s="2975"/>
      <c r="CA45" s="2975"/>
      <c r="CB45" s="2975"/>
      <c r="CC45" s="2975"/>
      <c r="CD45" s="2975"/>
      <c r="CE45" s="2975"/>
      <c r="CF45" s="2975"/>
      <c r="CG45" s="2975"/>
      <c r="CH45" s="2975"/>
      <c r="CI45" s="2975"/>
      <c r="CJ45" s="2975"/>
      <c r="CK45" s="2975"/>
      <c r="CL45" s="2975"/>
      <c r="CM45" s="2787" t="s">
        <v>146</v>
      </c>
      <c r="CN45" s="2787"/>
      <c r="CO45" s="2787"/>
      <c r="CP45" s="2787" t="s">
        <v>81</v>
      </c>
      <c r="CQ45" s="2787"/>
      <c r="CR45" s="2787"/>
      <c r="CS45" s="2787" t="s">
        <v>145</v>
      </c>
      <c r="CT45" s="2975"/>
      <c r="CU45" s="2975"/>
      <c r="CV45" s="2943"/>
      <c r="CW45" s="2943"/>
      <c r="CX45" s="2943"/>
      <c r="CY45" s="2943"/>
      <c r="CZ45" s="2943"/>
      <c r="DA45" s="2943"/>
      <c r="DB45" s="2943"/>
      <c r="DC45" s="2943"/>
      <c r="DD45" s="2943"/>
      <c r="DE45" s="2943"/>
      <c r="DF45" s="2943"/>
      <c r="DG45" s="2943"/>
      <c r="DH45" s="2943"/>
      <c r="DI45" s="2943"/>
      <c r="DJ45" s="2943"/>
      <c r="DK45" s="2943"/>
      <c r="DL45" s="2943"/>
      <c r="DM45" s="2943"/>
      <c r="DN45" s="2943"/>
      <c r="DO45" s="2944"/>
      <c r="DP45"/>
      <c r="DQ45"/>
      <c r="DR45"/>
      <c r="DS45"/>
      <c r="DT45"/>
      <c r="DU45"/>
      <c r="DV45"/>
      <c r="DW45"/>
      <c r="DX45"/>
      <c r="DY45"/>
      <c r="DZ45"/>
      <c r="EA45"/>
      <c r="EB45"/>
      <c r="EC45"/>
      <c r="ED45"/>
      <c r="EE45"/>
      <c r="EF45" s="237"/>
      <c r="EG45" s="131" t="s">
        <v>144</v>
      </c>
      <c r="EH45" s="131" t="s">
        <v>143</v>
      </c>
      <c r="EI45" s="131" t="s">
        <v>142</v>
      </c>
      <c r="EJ45" s="131" t="s">
        <v>141</v>
      </c>
      <c r="EK45" s="140" t="s">
        <v>140</v>
      </c>
      <c r="EL45" s="131" t="s">
        <v>139</v>
      </c>
      <c r="EM45" s="159" t="s">
        <v>138</v>
      </c>
      <c r="EN45" s="130" t="s">
        <v>137</v>
      </c>
      <c r="EO45" s="237"/>
      <c r="EP45" s="237"/>
      <c r="EQ45" s="108" t="s">
        <v>136</v>
      </c>
      <c r="ER45" s="138"/>
      <c r="ES45" s="2922"/>
      <c r="ET45" s="2924"/>
      <c r="EU45" s="137"/>
      <c r="EV45" s="136" t="s">
        <v>135</v>
      </c>
      <c r="EW45" s="134" t="s">
        <v>134</v>
      </c>
      <c r="EX45" s="134" t="s">
        <v>131</v>
      </c>
      <c r="EY45" s="133" t="s">
        <v>130</v>
      </c>
      <c r="EZ45" s="133" t="s">
        <v>129</v>
      </c>
      <c r="FA45" s="132" t="s">
        <v>128</v>
      </c>
      <c r="FB45" s="135" t="s">
        <v>133</v>
      </c>
      <c r="FC45" s="133" t="s">
        <v>132</v>
      </c>
      <c r="FD45" s="134" t="s">
        <v>131</v>
      </c>
      <c r="FE45" s="133" t="s">
        <v>130</v>
      </c>
      <c r="FF45" s="133" t="s">
        <v>129</v>
      </c>
      <c r="FG45" s="132" t="s">
        <v>128</v>
      </c>
      <c r="FH45" s="130" t="s">
        <v>127</v>
      </c>
      <c r="FI45" s="130" t="s">
        <v>126</v>
      </c>
      <c r="FJ45" s="130" t="s">
        <v>125</v>
      </c>
      <c r="FL45" s="108"/>
      <c r="FM45" s="108"/>
      <c r="FN45" s="108"/>
      <c r="FO45" s="109"/>
      <c r="FQ45" s="109"/>
      <c r="FR45" s="109"/>
      <c r="FS45" s="109"/>
      <c r="FT45" s="109"/>
      <c r="FU45" s="105"/>
      <c r="FV45" s="105"/>
      <c r="FW45" s="105"/>
      <c r="FX45" s="105"/>
      <c r="FY45" s="105"/>
      <c r="FZ45" s="105"/>
      <c r="GA45" s="105"/>
      <c r="GB45" s="105"/>
      <c r="GC45" s="105"/>
      <c r="GD45" s="105"/>
      <c r="GE45" s="343"/>
      <c r="GF45" s="343"/>
      <c r="GG45" s="239"/>
      <c r="GH45" s="239"/>
      <c r="GI45" s="239"/>
      <c r="GJ45" s="239"/>
      <c r="GK45" s="240"/>
      <c r="GM45" s="404" t="s">
        <v>135</v>
      </c>
      <c r="GN45" s="405" t="s">
        <v>134</v>
      </c>
      <c r="GO45" s="405" t="s">
        <v>131</v>
      </c>
      <c r="GP45" s="421" t="s">
        <v>130</v>
      </c>
      <c r="GQ45" s="406" t="s">
        <v>128</v>
      </c>
      <c r="GS45" s="411">
        <f t="shared" si="14"/>
        <v>0</v>
      </c>
      <c r="GT45" s="27"/>
      <c r="GU45" s="27"/>
      <c r="GV45" s="413"/>
    </row>
    <row r="46" spans="2:205" s="10" customFormat="1" ht="35.1" customHeight="1" x14ac:dyDescent="0.15">
      <c r="B46" s="111"/>
      <c r="C46" s="343"/>
      <c r="D46" s="343"/>
      <c r="E46" s="343"/>
      <c r="F46" s="343"/>
      <c r="G46" s="343"/>
      <c r="H46" s="343"/>
      <c r="J46" s="238"/>
      <c r="K46" s="242"/>
      <c r="L46" s="242"/>
      <c r="M46" s="3168" t="s">
        <v>1478</v>
      </c>
      <c r="N46" s="3168"/>
      <c r="O46" s="3168"/>
      <c r="P46" s="2796" t="s">
        <v>1336</v>
      </c>
      <c r="Q46" s="2796"/>
      <c r="R46" s="2796"/>
      <c r="S46" s="2796"/>
      <c r="T46" s="2796"/>
      <c r="U46" s="2796"/>
      <c r="V46" s="2796"/>
      <c r="W46" s="2796"/>
      <c r="X46" s="2796"/>
      <c r="Y46" s="2796"/>
      <c r="Z46" s="2796"/>
      <c r="AA46" s="3241" t="s">
        <v>1344</v>
      </c>
      <c r="AB46" s="3236"/>
      <c r="AC46" s="3236"/>
      <c r="AD46" s="3236"/>
      <c r="AE46" s="3236"/>
      <c r="AF46" s="3236"/>
      <c r="AG46" s="3236"/>
      <c r="AH46" s="3236"/>
      <c r="AI46" s="3236"/>
      <c r="AJ46" s="3236"/>
      <c r="AK46" s="3236"/>
      <c r="AL46" s="3236"/>
      <c r="AM46" s="3236"/>
      <c r="AN46" s="3236"/>
      <c r="AO46" s="3236"/>
      <c r="AP46" s="3236"/>
      <c r="AQ46" s="3236"/>
      <c r="AR46" s="3236"/>
      <c r="AS46" s="3236"/>
      <c r="AT46" s="3236"/>
      <c r="AU46" s="3236"/>
      <c r="AV46" s="3236"/>
      <c r="AW46" s="3236"/>
      <c r="AX46" s="3236"/>
      <c r="AY46" s="3237"/>
      <c r="AZ46" s="2953"/>
      <c r="BA46" s="2953"/>
      <c r="BB46" s="2953"/>
      <c r="BC46" s="2953"/>
      <c r="BD46" s="2953"/>
      <c r="BE46" s="2953"/>
      <c r="BF46" s="2953"/>
      <c r="BG46" s="2953"/>
      <c r="BH46" s="2953"/>
      <c r="BI46" s="2953"/>
      <c r="BJ46" s="2953"/>
      <c r="BK46" s="2953"/>
      <c r="BL46" s="2819"/>
      <c r="BM46" s="2819"/>
      <c r="BN46" s="2820"/>
      <c r="BO46" s="2820"/>
      <c r="BP46" s="2820"/>
      <c r="BQ46" s="2820"/>
      <c r="BR46" s="2820"/>
      <c r="BS46" s="2820"/>
      <c r="BT46" s="2820"/>
      <c r="BU46" s="2820"/>
      <c r="BV46" s="2820"/>
      <c r="BW46" s="2820"/>
      <c r="BX46" s="2820"/>
      <c r="BY46" s="2820"/>
      <c r="BZ46" s="2820"/>
      <c r="CA46" s="2820"/>
      <c r="CB46" s="2820"/>
      <c r="CC46" s="2820"/>
      <c r="CD46" s="2820"/>
      <c r="CE46" s="2820"/>
      <c r="CF46" s="2820"/>
      <c r="CG46" s="2820"/>
      <c r="CH46" s="2820"/>
      <c r="CI46" s="2820"/>
      <c r="CJ46" s="2820"/>
      <c r="CK46" s="2820"/>
      <c r="CL46" s="2820"/>
      <c r="CM46" s="3046"/>
      <c r="CN46" s="3046"/>
      <c r="CO46" s="3046"/>
      <c r="CP46" s="3046"/>
      <c r="CQ46" s="3046"/>
      <c r="CR46" s="3046"/>
      <c r="CS46" s="3032"/>
      <c r="CT46" s="2953"/>
      <c r="CU46" s="2953"/>
      <c r="CV46" s="2808"/>
      <c r="CW46" s="2809"/>
      <c r="CX46" s="2809"/>
      <c r="CY46" s="2809"/>
      <c r="CZ46" s="2809"/>
      <c r="DA46" s="2809"/>
      <c r="DB46" s="2809"/>
      <c r="DC46" s="2809"/>
      <c r="DD46" s="2809"/>
      <c r="DE46" s="2809"/>
      <c r="DF46" s="2809"/>
      <c r="DG46" s="2809"/>
      <c r="DH46" s="2809"/>
      <c r="DI46" s="2809"/>
      <c r="DJ46" s="2809"/>
      <c r="DK46" s="2809"/>
      <c r="DL46" s="2809"/>
      <c r="DM46" s="2809"/>
      <c r="DN46" s="2809"/>
      <c r="DO46" s="2810"/>
      <c r="DP46"/>
      <c r="DQ46"/>
      <c r="DR46"/>
      <c r="DS46"/>
      <c r="DT46"/>
      <c r="DU46"/>
      <c r="DV46"/>
      <c r="DW46"/>
      <c r="DX46"/>
      <c r="DY46"/>
      <c r="DZ46"/>
      <c r="EA46"/>
      <c r="EB46"/>
      <c r="EC46"/>
      <c r="ED46"/>
      <c r="EE46"/>
      <c r="EF46" s="237"/>
      <c r="EG46" s="131">
        <f t="shared" ref="EG46:EG66" si="73">COUNTIFS(AZ46,"ー対象外")</f>
        <v>0</v>
      </c>
      <c r="EH46" s="131">
        <f t="shared" ref="EH46:EH66" si="74">COUNTIFS(AZ46,"○指摘なし")</f>
        <v>0</v>
      </c>
      <c r="EI46" s="131">
        <f t="shared" ref="EI46:EI66" si="75">COUNTIFS(AZ46,"×要是正（既存不適格以外）")</f>
        <v>0</v>
      </c>
      <c r="EJ46" s="131">
        <f t="shared" ref="EJ46:EJ66" si="76">COUNTIFS(AZ46,"△既存不適格")</f>
        <v>0</v>
      </c>
      <c r="EK46" s="256" t="s">
        <v>177</v>
      </c>
      <c r="EL46" s="131" t="str">
        <f t="shared" ref="EL46:EL66" si="77">IF($AA46="",P46,AA46)</f>
        <v>排水槽のマンホールの大きさ</v>
      </c>
      <c r="EM46" s="130">
        <f t="shared" ref="EM46:EM66" si="78">COUNTA(CM46:CR46)</f>
        <v>0</v>
      </c>
      <c r="EN46" s="129" t="str">
        <f t="shared" ref="EN46:EN66" si="79">IF(AZ46="×要是正（既存不適格以外）","要是正","")&amp;IF(AZ46="△既存不適格","既存不適格","")</f>
        <v/>
      </c>
      <c r="EO46" s="121" t="str">
        <f>IF($EN46="要是正",MAX($EO$14:EO45)+1,"")</f>
        <v/>
      </c>
      <c r="EP46" s="121" t="str">
        <f>IF($EN46="要是正",MAX($EP$14:EP45)+1,"")</f>
        <v/>
      </c>
      <c r="EQ46" s="128" t="str">
        <f t="shared" ref="EQ46:EQ66" si="80">IF(OR(AZ46="×要是正（既存不適格以外）",AZ46="△既存不適格"),EK46,"")</f>
        <v/>
      </c>
      <c r="ER46" s="127" t="str">
        <f t="shared" ref="ER46:ER66" si="81">IF(OR($EN46="要是正",$EN46="既存不適格"),$EL46,"")</f>
        <v/>
      </c>
      <c r="ES46" s="122" t="str">
        <f t="shared" ref="ES46:ES66" si="82">IF($EN46="要是正",IF(BN46="","",BN46),"")</f>
        <v/>
      </c>
      <c r="ET46" s="157" t="str">
        <f t="shared" ref="ET46:ET66" si="83">IF($EN46="要是正",IF(BX46="","",BX46),"")</f>
        <v/>
      </c>
      <c r="EU46" s="156" t="str">
        <f t="shared" ref="EU46:EU66" si="84">IF(CS46="未定","未定",IF(GN46="0","",IF(CS46="予定",TEXT(GN46,"([$-ja-JP]ge.m);@"),IF(CS46="改善済",TEXT(GN46,"[$-ja-JP]ge.m;@"),TEXT(EW46,"[$-ja-JP]ge.m;@")))))</f>
        <v/>
      </c>
      <c r="EV46" s="125" t="str">
        <f>IF(OR(EN46="要是正",EN46="既存不適格"),IF(OR(EM46&lt;2,CS46&lt;&gt;"予定"),"","令和"&amp;CM46&amp;"年"&amp;CP46&amp;"月1日"),"")</f>
        <v/>
      </c>
      <c r="EW46" s="123" t="str">
        <f>IF(EV46="","0",DATEVALUE(EV46))</f>
        <v>0</v>
      </c>
      <c r="EX46" s="124" t="str">
        <f>IF(EN46="要是正",IF(AND(CS46="予定",EM46=2),1,IF(EN46="改善済",2,"")),"")</f>
        <v/>
      </c>
      <c r="EY46" s="123" t="str">
        <f>IF(EX46=1,EW46,"0")</f>
        <v>0</v>
      </c>
      <c r="EZ46" s="123" t="str">
        <f>IF(EX46=2,EW46,"0")</f>
        <v>0</v>
      </c>
      <c r="FA46" s="122" t="str">
        <f t="shared" ref="FA46:FA66" si="85">IF(AND(EN46="要是正",AND(EM46=0,CS46="未定")),CS46,"")</f>
        <v/>
      </c>
      <c r="FB46" s="125" t="str">
        <f t="shared" ref="FB46:FB66" si="86">IF(EN46="既存不適格",IF(OR(EM46&lt;2,CS46&lt;&gt;"予定"),"","令和"&amp;CM46&amp;"年"&amp;CP46&amp;"月1日"),"")</f>
        <v/>
      </c>
      <c r="FC46" s="123" t="str">
        <f>IF(FB46="","0",DATEVALUE(FB46))</f>
        <v>0</v>
      </c>
      <c r="FD46" s="124" t="str">
        <f t="shared" ref="FD46:FD66" si="87">IF(EN46="既存不適格",IF(AND(CS46="予定",EM46=2),1,IF(CS46="改善済",2,"")),"")</f>
        <v/>
      </c>
      <c r="FE46" s="123" t="str">
        <f>IF(FD46=1,FC46,"0")</f>
        <v>0</v>
      </c>
      <c r="FF46" s="123" t="str">
        <f>IF(FD46=2,FC46,"0")</f>
        <v>0</v>
      </c>
      <c r="FG46" s="122" t="str">
        <f>IF(AND(EN46="既存不適格",AND(EM46=0,CS46="未定")),CS46,"")</f>
        <v/>
      </c>
      <c r="FH46" s="614"/>
      <c r="FI46" s="614"/>
      <c r="FJ46" s="614"/>
      <c r="GG46" s="239" t="str">
        <f t="shared" si="29"/>
        <v/>
      </c>
      <c r="GH46" s="239" t="str">
        <f t="shared" ref="GH46:GH66" si="88">IF(OR($AZ46="×要是正（既存不適格以外）",$AZ46="△既存不適格"),"○","")</f>
        <v/>
      </c>
      <c r="GI46" s="239" t="str">
        <f t="shared" ref="GI46:GI66" si="89">IF($AZ46="△既存不適格","○","")</f>
        <v/>
      </c>
      <c r="GJ46" s="239">
        <f t="shared" ref="GJ46:GJ66" si="90">BL46</f>
        <v>0</v>
      </c>
      <c r="GK46" s="248" t="str">
        <f t="shared" ref="GK46:GK66" si="91">IF($AZ46="―対象外","○","")</f>
        <v/>
      </c>
      <c r="GL46" s="10" t="str">
        <f>IF(EN46="要是正",IF(BN46="","",EQ46&amp;" "&amp;GW46&amp;" "&amp;BN46&amp;CHAR(10)),"")</f>
        <v/>
      </c>
      <c r="GM46" s="407" t="str">
        <f>IF(NOT(OR(CS46="未定",CS46="")),"令和"&amp;CM46&amp;"年"&amp;CP46&amp;"月1日","")</f>
        <v/>
      </c>
      <c r="GN46" s="408" t="str">
        <f>IF(GM46="","0",DATEVALUE(GM46))</f>
        <v>0</v>
      </c>
      <c r="GO46" s="409" t="str">
        <f>IF(OR(CS46="予定",CS46="改善済"),1,"")</f>
        <v/>
      </c>
      <c r="GP46" s="408" t="str">
        <f>IF(GO46=1,GN46,"0")</f>
        <v>0</v>
      </c>
      <c r="GQ46" s="410" t="str">
        <f>IF(AND(EP46="要是正",AND(EO46=0,CS46="未定")),CS46,"")</f>
        <v/>
      </c>
      <c r="GS46" s="411">
        <f t="shared" si="14"/>
        <v>0</v>
      </c>
      <c r="GT46" s="27"/>
      <c r="GU46" s="27"/>
      <c r="GV46" s="413"/>
      <c r="GW46" s="10" t="str">
        <f>$P$46</f>
        <v>排水槽</v>
      </c>
    </row>
    <row r="47" spans="2:205" s="10" customFormat="1" ht="35.1" customHeight="1" x14ac:dyDescent="0.15">
      <c r="B47" s="111"/>
      <c r="C47" s="343"/>
      <c r="D47" s="343"/>
      <c r="E47" s="343"/>
      <c r="F47" s="343"/>
      <c r="G47" s="343"/>
      <c r="H47" s="343"/>
      <c r="J47" s="238"/>
      <c r="K47" s="242"/>
      <c r="L47" s="242"/>
      <c r="M47" s="3168" t="s">
        <v>1479</v>
      </c>
      <c r="N47" s="3168"/>
      <c r="O47" s="3168"/>
      <c r="P47" s="2799"/>
      <c r="Q47" s="2799"/>
      <c r="R47" s="2799"/>
      <c r="S47" s="2799"/>
      <c r="T47" s="2799"/>
      <c r="U47" s="2799"/>
      <c r="V47" s="2799"/>
      <c r="W47" s="2799"/>
      <c r="X47" s="2799"/>
      <c r="Y47" s="2799"/>
      <c r="Z47" s="2799"/>
      <c r="AA47" s="3242" t="s">
        <v>1345</v>
      </c>
      <c r="AB47" s="3223"/>
      <c r="AC47" s="3223"/>
      <c r="AD47" s="3223"/>
      <c r="AE47" s="3223"/>
      <c r="AF47" s="3223"/>
      <c r="AG47" s="3223"/>
      <c r="AH47" s="3223"/>
      <c r="AI47" s="3223"/>
      <c r="AJ47" s="3223"/>
      <c r="AK47" s="3223"/>
      <c r="AL47" s="3223"/>
      <c r="AM47" s="3223"/>
      <c r="AN47" s="3223"/>
      <c r="AO47" s="3223"/>
      <c r="AP47" s="3223"/>
      <c r="AQ47" s="3223"/>
      <c r="AR47" s="3223"/>
      <c r="AS47" s="3223"/>
      <c r="AT47" s="3223"/>
      <c r="AU47" s="3223"/>
      <c r="AV47" s="3223"/>
      <c r="AW47" s="3223"/>
      <c r="AX47" s="3223"/>
      <c r="AY47" s="3224"/>
      <c r="AZ47" s="2790"/>
      <c r="BA47" s="2790"/>
      <c r="BB47" s="2790"/>
      <c r="BC47" s="2790"/>
      <c r="BD47" s="2790"/>
      <c r="BE47" s="2790"/>
      <c r="BF47" s="2790"/>
      <c r="BG47" s="2790"/>
      <c r="BH47" s="2790"/>
      <c r="BI47" s="2790"/>
      <c r="BJ47" s="2790"/>
      <c r="BK47" s="2790"/>
      <c r="BL47" s="2781"/>
      <c r="BM47" s="2781"/>
      <c r="BN47" s="2780"/>
      <c r="BO47" s="2780"/>
      <c r="BP47" s="2780"/>
      <c r="BQ47" s="2780"/>
      <c r="BR47" s="2780"/>
      <c r="BS47" s="2780"/>
      <c r="BT47" s="2780"/>
      <c r="BU47" s="2780"/>
      <c r="BV47" s="2780"/>
      <c r="BW47" s="2780"/>
      <c r="BX47" s="2780"/>
      <c r="BY47" s="2780"/>
      <c r="BZ47" s="2780"/>
      <c r="CA47" s="2780"/>
      <c r="CB47" s="2780"/>
      <c r="CC47" s="2780"/>
      <c r="CD47" s="2780"/>
      <c r="CE47" s="2780"/>
      <c r="CF47" s="2780"/>
      <c r="CG47" s="2780"/>
      <c r="CH47" s="2780"/>
      <c r="CI47" s="2780"/>
      <c r="CJ47" s="2780"/>
      <c r="CK47" s="2780"/>
      <c r="CL47" s="2780"/>
      <c r="CM47" s="3036"/>
      <c r="CN47" s="3036"/>
      <c r="CO47" s="3036"/>
      <c r="CP47" s="3036"/>
      <c r="CQ47" s="3036"/>
      <c r="CR47" s="3036"/>
      <c r="CS47" s="3031"/>
      <c r="CT47" s="2790"/>
      <c r="CU47" s="2790"/>
      <c r="CV47" s="2835"/>
      <c r="CW47" s="2836"/>
      <c r="CX47" s="2836"/>
      <c r="CY47" s="2836"/>
      <c r="CZ47" s="2836"/>
      <c r="DA47" s="2836"/>
      <c r="DB47" s="2836"/>
      <c r="DC47" s="2836"/>
      <c r="DD47" s="2836"/>
      <c r="DE47" s="2836"/>
      <c r="DF47" s="2836"/>
      <c r="DG47" s="2836"/>
      <c r="DH47" s="2836"/>
      <c r="DI47" s="2836"/>
      <c r="DJ47" s="2836"/>
      <c r="DK47" s="2836"/>
      <c r="DL47" s="2836"/>
      <c r="DM47" s="2836"/>
      <c r="DN47" s="2836"/>
      <c r="DO47" s="2837"/>
      <c r="DP47"/>
      <c r="DQ47"/>
      <c r="DR47"/>
      <c r="DS47"/>
      <c r="DT47"/>
      <c r="DU47"/>
      <c r="DV47"/>
      <c r="DW47"/>
      <c r="DX47"/>
      <c r="DY47"/>
      <c r="DZ47"/>
      <c r="EA47"/>
      <c r="EB47"/>
      <c r="EC47"/>
      <c r="ED47"/>
      <c r="EE47"/>
      <c r="EF47" s="237"/>
      <c r="EG47" s="131">
        <f>COUNTIFS(AZ47,"ー対象外")</f>
        <v>0</v>
      </c>
      <c r="EH47" s="131">
        <f>COUNTIFS(AZ47,"○指摘なし")</f>
        <v>0</v>
      </c>
      <c r="EI47" s="131">
        <f>COUNTIFS(AZ47,"×要是正（既存不適格以外）")</f>
        <v>0</v>
      </c>
      <c r="EJ47" s="131">
        <f>COUNTIFS(AZ47,"△既存不適格")</f>
        <v>0</v>
      </c>
      <c r="EK47" s="256" t="s">
        <v>1479</v>
      </c>
      <c r="EL47" s="131" t="str">
        <f t="shared" si="77"/>
        <v xml:space="preserve">排水槽の通気の状況 </v>
      </c>
      <c r="EM47" s="130">
        <f>COUNTA(CM47:CR47)</f>
        <v>0</v>
      </c>
      <c r="EN47" s="129" t="str">
        <f>IF(AZ47="×要是正（既存不適格以外）","要是正","")&amp;IF(AZ47="△既存不適格","既存不適格","")</f>
        <v/>
      </c>
      <c r="EO47" s="121" t="str">
        <f>IF($EN47="要是正",MAX($EO$14:EO46)+1,"")</f>
        <v/>
      </c>
      <c r="EP47" s="121" t="str">
        <f>IF($EN47="要是正",MAX($EP$14:EP46)+1,"")</f>
        <v/>
      </c>
      <c r="EQ47" s="128" t="str">
        <f>IF(OR(AZ47="×要是正（既存不適格以外）",AZ47="△既存不適格"),EK47,"")</f>
        <v/>
      </c>
      <c r="ER47" s="127" t="str">
        <f t="shared" si="81"/>
        <v/>
      </c>
      <c r="ES47" s="122" t="str">
        <f>IF($EN47="要是正",IF(BN47="","",BN47),"")</f>
        <v/>
      </c>
      <c r="ET47" s="157" t="str">
        <f>IF($EN47="要是正",IF(BX47="","",BX47),"")</f>
        <v/>
      </c>
      <c r="EU47" s="156" t="str">
        <f t="shared" si="84"/>
        <v/>
      </c>
      <c r="EV47" s="125" t="str">
        <f t="shared" ref="EV47:EV66" si="92">IF(OR(EN47="要是正",EN47="既存不適格"),IF(OR(EM47&lt;2,CS47&lt;&gt;"予定"),"","令和"&amp;CM47&amp;"年"&amp;CP47&amp;"月1日"),"")</f>
        <v/>
      </c>
      <c r="EW47" s="123" t="str">
        <f t="shared" ref="EW47:EW66" si="93">IF(EV47="","0",DATEVALUE(EV47))</f>
        <v>0</v>
      </c>
      <c r="EX47" s="124" t="str">
        <f t="shared" ref="EX47:EX66" si="94">IF(EN47="要是正",IF(AND(CS47="予定",EM47=2),1,IF(EN47="改善済",2,"")),"")</f>
        <v/>
      </c>
      <c r="EY47" s="123" t="str">
        <f t="shared" ref="EY47:EY66" si="95">IF(EX47=1,EW47,"0")</f>
        <v>0</v>
      </c>
      <c r="EZ47" s="123" t="str">
        <f t="shared" ref="EZ47:EZ66" si="96">IF(EX47=2,EW47,"0")</f>
        <v>0</v>
      </c>
      <c r="FA47" s="122" t="str">
        <f t="shared" si="85"/>
        <v/>
      </c>
      <c r="FB47" s="125" t="str">
        <f t="shared" si="86"/>
        <v/>
      </c>
      <c r="FC47" s="123" t="str">
        <f t="shared" ref="FC47:FC66" si="97">IF(FB47="","0",DATEVALUE(FB47))</f>
        <v>0</v>
      </c>
      <c r="FD47" s="124" t="str">
        <f t="shared" si="87"/>
        <v/>
      </c>
      <c r="FE47" s="123" t="str">
        <f t="shared" ref="FE47:FE66" si="98">IF(FD47=1,FC47,"0")</f>
        <v>0</v>
      </c>
      <c r="FF47" s="123" t="str">
        <f t="shared" ref="FF47:FF66" si="99">IF(FD47=2,FC47,"0")</f>
        <v>0</v>
      </c>
      <c r="FG47" s="122" t="str">
        <f t="shared" ref="FG47:FG66" si="100">IF(AND(EN47="既存不適格",AND(EM47=0,CS47="未定")),CS47,"")</f>
        <v/>
      </c>
      <c r="FH47" s="614"/>
      <c r="FI47" s="614"/>
      <c r="FJ47" s="614"/>
      <c r="GG47" s="239" t="str">
        <f t="shared" si="29"/>
        <v/>
      </c>
      <c r="GH47" s="239" t="str">
        <f t="shared" si="88"/>
        <v/>
      </c>
      <c r="GI47" s="239" t="str">
        <f t="shared" si="89"/>
        <v/>
      </c>
      <c r="GJ47" s="239">
        <f>BL47</f>
        <v>0</v>
      </c>
      <c r="GK47" s="248" t="str">
        <f t="shared" si="91"/>
        <v/>
      </c>
      <c r="GL47" s="10" t="str">
        <f t="shared" ref="GL47:GL66" si="101">IF(EN47="要是正",IF(BN47="","",EQ47&amp;" "&amp;GW47&amp;" "&amp;BN47&amp;CHAR(10)),"")</f>
        <v/>
      </c>
      <c r="GM47" s="407" t="str">
        <f t="shared" ref="GM47:GM66" si="102">IF(NOT(OR(CS47="未定",CS47="")),"令和"&amp;CM47&amp;"年"&amp;CP47&amp;"月1日","")</f>
        <v/>
      </c>
      <c r="GN47" s="408" t="str">
        <f t="shared" ref="GN47:GN66" si="103">IF(GM47="","0",DATEVALUE(GM47))</f>
        <v>0</v>
      </c>
      <c r="GO47" s="409" t="str">
        <f t="shared" ref="GO47:GO66" si="104">IF(OR(CS47="予定",CS47="改善済"),1,"")</f>
        <v/>
      </c>
      <c r="GP47" s="408" t="str">
        <f t="shared" ref="GP47:GP66" si="105">IF(GO47=1,GN47,"0")</f>
        <v>0</v>
      </c>
      <c r="GQ47" s="410" t="str">
        <f t="shared" ref="GQ47:GQ66" si="106">IF(AND(EP47="要是正",AND(EO47=0,CS47="未定")),CS47,"")</f>
        <v/>
      </c>
      <c r="GS47" s="411">
        <f t="shared" si="14"/>
        <v>0</v>
      </c>
      <c r="GT47" s="27"/>
      <c r="GU47" s="27"/>
      <c r="GV47" s="413"/>
      <c r="GW47" s="10" t="str">
        <f t="shared" ref="GW47:GW51" si="107">$P$46</f>
        <v>排水槽</v>
      </c>
    </row>
    <row r="48" spans="2:205" s="10" customFormat="1" ht="35.1" customHeight="1" x14ac:dyDescent="0.15">
      <c r="B48" s="111"/>
      <c r="C48" s="343"/>
      <c r="D48" s="343"/>
      <c r="E48" s="343"/>
      <c r="F48" s="343"/>
      <c r="G48" s="343"/>
      <c r="H48" s="343"/>
      <c r="J48" s="238"/>
      <c r="K48" s="242"/>
      <c r="L48" s="242"/>
      <c r="M48" s="3168" t="s">
        <v>1480</v>
      </c>
      <c r="N48" s="3168"/>
      <c r="O48" s="3168"/>
      <c r="P48" s="2799"/>
      <c r="Q48" s="2799"/>
      <c r="R48" s="2799"/>
      <c r="S48" s="2799"/>
      <c r="T48" s="2799"/>
      <c r="U48" s="2799"/>
      <c r="V48" s="2799"/>
      <c r="W48" s="2799"/>
      <c r="X48" s="2799"/>
      <c r="Y48" s="2799"/>
      <c r="Z48" s="2799"/>
      <c r="AA48" s="3242" t="s">
        <v>1346</v>
      </c>
      <c r="AB48" s="3223"/>
      <c r="AC48" s="3223"/>
      <c r="AD48" s="3223"/>
      <c r="AE48" s="3223"/>
      <c r="AF48" s="3223"/>
      <c r="AG48" s="3223"/>
      <c r="AH48" s="3223"/>
      <c r="AI48" s="3223"/>
      <c r="AJ48" s="3223"/>
      <c r="AK48" s="3223"/>
      <c r="AL48" s="3223"/>
      <c r="AM48" s="3223"/>
      <c r="AN48" s="3223"/>
      <c r="AO48" s="3223"/>
      <c r="AP48" s="3223"/>
      <c r="AQ48" s="3223"/>
      <c r="AR48" s="3223"/>
      <c r="AS48" s="3223"/>
      <c r="AT48" s="3223"/>
      <c r="AU48" s="3223"/>
      <c r="AV48" s="3223"/>
      <c r="AW48" s="3223"/>
      <c r="AX48" s="3223"/>
      <c r="AY48" s="3224"/>
      <c r="AZ48" s="2790"/>
      <c r="BA48" s="2790"/>
      <c r="BB48" s="2790"/>
      <c r="BC48" s="2790"/>
      <c r="BD48" s="2790"/>
      <c r="BE48" s="2790"/>
      <c r="BF48" s="2790"/>
      <c r="BG48" s="2790"/>
      <c r="BH48" s="2790"/>
      <c r="BI48" s="2790"/>
      <c r="BJ48" s="2790"/>
      <c r="BK48" s="2790"/>
      <c r="BL48" s="2781"/>
      <c r="BM48" s="2781"/>
      <c r="BN48" s="2780"/>
      <c r="BO48" s="2780"/>
      <c r="BP48" s="2780"/>
      <c r="BQ48" s="2780"/>
      <c r="BR48" s="2780"/>
      <c r="BS48" s="2780"/>
      <c r="BT48" s="2780"/>
      <c r="BU48" s="2780"/>
      <c r="BV48" s="2780"/>
      <c r="BW48" s="2780"/>
      <c r="BX48" s="2780"/>
      <c r="BY48" s="2780"/>
      <c r="BZ48" s="2780"/>
      <c r="CA48" s="2780"/>
      <c r="CB48" s="2780"/>
      <c r="CC48" s="2780"/>
      <c r="CD48" s="2780"/>
      <c r="CE48" s="2780"/>
      <c r="CF48" s="2780"/>
      <c r="CG48" s="2780"/>
      <c r="CH48" s="2780"/>
      <c r="CI48" s="2780"/>
      <c r="CJ48" s="2780"/>
      <c r="CK48" s="2780"/>
      <c r="CL48" s="2780"/>
      <c r="CM48" s="3036"/>
      <c r="CN48" s="3036"/>
      <c r="CO48" s="3036"/>
      <c r="CP48" s="3036"/>
      <c r="CQ48" s="3036"/>
      <c r="CR48" s="3036"/>
      <c r="CS48" s="3031"/>
      <c r="CT48" s="2790"/>
      <c r="CU48" s="2790"/>
      <c r="CV48" s="2835"/>
      <c r="CW48" s="2836"/>
      <c r="CX48" s="2836"/>
      <c r="CY48" s="2836"/>
      <c r="CZ48" s="2836"/>
      <c r="DA48" s="2836"/>
      <c r="DB48" s="2836"/>
      <c r="DC48" s="2836"/>
      <c r="DD48" s="2836"/>
      <c r="DE48" s="2836"/>
      <c r="DF48" s="2836"/>
      <c r="DG48" s="2836"/>
      <c r="DH48" s="2836"/>
      <c r="DI48" s="2836"/>
      <c r="DJ48" s="2836"/>
      <c r="DK48" s="2836"/>
      <c r="DL48" s="2836"/>
      <c r="DM48" s="2836"/>
      <c r="DN48" s="2836"/>
      <c r="DO48" s="2837"/>
      <c r="DP48"/>
      <c r="DQ48"/>
      <c r="DR48"/>
      <c r="DS48"/>
      <c r="DT48"/>
      <c r="DU48"/>
      <c r="DV48"/>
      <c r="DW48"/>
      <c r="DX48"/>
      <c r="DY48"/>
      <c r="DZ48"/>
      <c r="EA48"/>
      <c r="EB48"/>
      <c r="EC48"/>
      <c r="ED48"/>
      <c r="EE48"/>
      <c r="EF48" s="237"/>
      <c r="EG48" s="131">
        <f>COUNTIFS(AZ48,"ー対象外")</f>
        <v>0</v>
      </c>
      <c r="EH48" s="131">
        <f>COUNTIFS(AZ48,"○指摘なし")</f>
        <v>0</v>
      </c>
      <c r="EI48" s="131">
        <f>COUNTIFS(AZ48,"×要是正（既存不適格以外）")</f>
        <v>0</v>
      </c>
      <c r="EJ48" s="131">
        <f>COUNTIFS(AZ48,"△既存不適格")</f>
        <v>0</v>
      </c>
      <c r="EK48" s="256" t="s">
        <v>1480</v>
      </c>
      <c r="EL48" s="131" t="str">
        <f t="shared" si="77"/>
        <v xml:space="preserve">排水漏れの状況 </v>
      </c>
      <c r="EM48" s="130">
        <f>COUNTA(CM48:CR48)</f>
        <v>0</v>
      </c>
      <c r="EN48" s="129" t="str">
        <f>IF(AZ48="×要是正（既存不適格以外）","要是正","")&amp;IF(AZ48="△既存不適格","既存不適格","")</f>
        <v/>
      </c>
      <c r="EO48" s="121" t="str">
        <f>IF($EN48="要是正",MAX($EO$14:EO47)+1,"")</f>
        <v/>
      </c>
      <c r="EP48" s="121" t="str">
        <f>IF($EN48="要是正",MAX($EP$14:EP47)+1,"")</f>
        <v/>
      </c>
      <c r="EQ48" s="128" t="str">
        <f>IF(OR(AZ48="×要是正（既存不適格以外）",AZ48="△既存不適格"),EK48,"")</f>
        <v/>
      </c>
      <c r="ER48" s="127" t="str">
        <f t="shared" si="81"/>
        <v/>
      </c>
      <c r="ES48" s="122" t="str">
        <f>IF($EN48="要是正",IF(BN48="","",BN48),"")</f>
        <v/>
      </c>
      <c r="ET48" s="157" t="str">
        <f>IF($EN48="要是正",IF(BX48="","",BX48),"")</f>
        <v/>
      </c>
      <c r="EU48" s="156" t="str">
        <f t="shared" si="84"/>
        <v/>
      </c>
      <c r="EV48" s="125" t="str">
        <f t="shared" si="92"/>
        <v/>
      </c>
      <c r="EW48" s="123" t="str">
        <f t="shared" si="93"/>
        <v>0</v>
      </c>
      <c r="EX48" s="124" t="str">
        <f t="shared" si="94"/>
        <v/>
      </c>
      <c r="EY48" s="123" t="str">
        <f t="shared" si="95"/>
        <v>0</v>
      </c>
      <c r="EZ48" s="123" t="str">
        <f t="shared" si="96"/>
        <v>0</v>
      </c>
      <c r="FA48" s="122" t="str">
        <f t="shared" si="85"/>
        <v/>
      </c>
      <c r="FB48" s="125" t="str">
        <f t="shared" si="86"/>
        <v/>
      </c>
      <c r="FC48" s="123" t="str">
        <f t="shared" si="97"/>
        <v>0</v>
      </c>
      <c r="FD48" s="124" t="str">
        <f t="shared" si="87"/>
        <v/>
      </c>
      <c r="FE48" s="123" t="str">
        <f t="shared" si="98"/>
        <v>0</v>
      </c>
      <c r="FF48" s="123" t="str">
        <f t="shared" si="99"/>
        <v>0</v>
      </c>
      <c r="FG48" s="122" t="str">
        <f t="shared" si="100"/>
        <v/>
      </c>
      <c r="FH48" s="614"/>
      <c r="FI48" s="614"/>
      <c r="FJ48" s="614"/>
      <c r="GG48" s="239" t="str">
        <f t="shared" si="29"/>
        <v/>
      </c>
      <c r="GH48" s="239" t="str">
        <f t="shared" si="88"/>
        <v/>
      </c>
      <c r="GI48" s="239" t="str">
        <f t="shared" si="89"/>
        <v/>
      </c>
      <c r="GJ48" s="239">
        <f>BL48</f>
        <v>0</v>
      </c>
      <c r="GK48" s="248" t="str">
        <f t="shared" si="91"/>
        <v/>
      </c>
      <c r="GL48" s="10" t="str">
        <f t="shared" si="101"/>
        <v/>
      </c>
      <c r="GM48" s="407" t="str">
        <f t="shared" si="102"/>
        <v/>
      </c>
      <c r="GN48" s="408" t="str">
        <f t="shared" si="103"/>
        <v>0</v>
      </c>
      <c r="GO48" s="409" t="str">
        <f t="shared" si="104"/>
        <v/>
      </c>
      <c r="GP48" s="408" t="str">
        <f t="shared" si="105"/>
        <v>0</v>
      </c>
      <c r="GQ48" s="410" t="str">
        <f t="shared" si="106"/>
        <v/>
      </c>
      <c r="GS48" s="411">
        <f t="shared" si="14"/>
        <v>0</v>
      </c>
      <c r="GT48" s="27"/>
      <c r="GU48" s="27"/>
      <c r="GV48" s="413"/>
      <c r="GW48" s="10" t="str">
        <f t="shared" si="107"/>
        <v>排水槽</v>
      </c>
    </row>
    <row r="49" spans="2:205" s="10" customFormat="1" ht="35.1" customHeight="1" x14ac:dyDescent="0.15">
      <c r="B49" s="111"/>
      <c r="C49" s="343"/>
      <c r="D49" s="343"/>
      <c r="E49" s="343"/>
      <c r="F49" s="343"/>
      <c r="G49" s="343"/>
      <c r="H49" s="343"/>
      <c r="J49" s="238"/>
      <c r="K49" s="242"/>
      <c r="L49" s="242"/>
      <c r="M49" s="3168" t="s">
        <v>1481</v>
      </c>
      <c r="N49" s="3168"/>
      <c r="O49" s="3168"/>
      <c r="P49" s="2799"/>
      <c r="Q49" s="2799"/>
      <c r="R49" s="2799"/>
      <c r="S49" s="2799"/>
      <c r="T49" s="2799"/>
      <c r="U49" s="2799"/>
      <c r="V49" s="2799"/>
      <c r="W49" s="2799"/>
      <c r="X49" s="2799"/>
      <c r="Y49" s="2799"/>
      <c r="Z49" s="2799"/>
      <c r="AA49" s="3242" t="s">
        <v>1347</v>
      </c>
      <c r="AB49" s="3223"/>
      <c r="AC49" s="3223"/>
      <c r="AD49" s="3223"/>
      <c r="AE49" s="3223"/>
      <c r="AF49" s="3223"/>
      <c r="AG49" s="3223"/>
      <c r="AH49" s="3223"/>
      <c r="AI49" s="3223"/>
      <c r="AJ49" s="3223"/>
      <c r="AK49" s="3223"/>
      <c r="AL49" s="3223"/>
      <c r="AM49" s="3223"/>
      <c r="AN49" s="3223"/>
      <c r="AO49" s="3223"/>
      <c r="AP49" s="3223"/>
      <c r="AQ49" s="3223"/>
      <c r="AR49" s="3223"/>
      <c r="AS49" s="3223"/>
      <c r="AT49" s="3223"/>
      <c r="AU49" s="3223"/>
      <c r="AV49" s="3223"/>
      <c r="AW49" s="3223"/>
      <c r="AX49" s="3223"/>
      <c r="AY49" s="3224"/>
      <c r="AZ49" s="2790"/>
      <c r="BA49" s="2790"/>
      <c r="BB49" s="2790"/>
      <c r="BC49" s="2790"/>
      <c r="BD49" s="2790"/>
      <c r="BE49" s="2790"/>
      <c r="BF49" s="2790"/>
      <c r="BG49" s="2790"/>
      <c r="BH49" s="2790"/>
      <c r="BI49" s="2790"/>
      <c r="BJ49" s="2790"/>
      <c r="BK49" s="2790"/>
      <c r="BL49" s="2781"/>
      <c r="BM49" s="2781"/>
      <c r="BN49" s="2780"/>
      <c r="BO49" s="2780"/>
      <c r="BP49" s="2780"/>
      <c r="BQ49" s="2780"/>
      <c r="BR49" s="2780"/>
      <c r="BS49" s="2780"/>
      <c r="BT49" s="2780"/>
      <c r="BU49" s="2780"/>
      <c r="BV49" s="2780"/>
      <c r="BW49" s="2780"/>
      <c r="BX49" s="2780"/>
      <c r="BY49" s="2780"/>
      <c r="BZ49" s="2780"/>
      <c r="CA49" s="2780"/>
      <c r="CB49" s="2780"/>
      <c r="CC49" s="2780"/>
      <c r="CD49" s="2780"/>
      <c r="CE49" s="2780"/>
      <c r="CF49" s="2780"/>
      <c r="CG49" s="2780"/>
      <c r="CH49" s="2780"/>
      <c r="CI49" s="2780"/>
      <c r="CJ49" s="2780"/>
      <c r="CK49" s="2780"/>
      <c r="CL49" s="2780"/>
      <c r="CM49" s="3036"/>
      <c r="CN49" s="3036"/>
      <c r="CO49" s="3036"/>
      <c r="CP49" s="3036"/>
      <c r="CQ49" s="3036"/>
      <c r="CR49" s="3036"/>
      <c r="CS49" s="3031"/>
      <c r="CT49" s="2790"/>
      <c r="CU49" s="2790"/>
      <c r="CV49" s="2835"/>
      <c r="CW49" s="2836"/>
      <c r="CX49" s="2836"/>
      <c r="CY49" s="2836"/>
      <c r="CZ49" s="2836"/>
      <c r="DA49" s="2836"/>
      <c r="DB49" s="2836"/>
      <c r="DC49" s="2836"/>
      <c r="DD49" s="2836"/>
      <c r="DE49" s="2836"/>
      <c r="DF49" s="2836"/>
      <c r="DG49" s="2836"/>
      <c r="DH49" s="2836"/>
      <c r="DI49" s="2836"/>
      <c r="DJ49" s="2836"/>
      <c r="DK49" s="2836"/>
      <c r="DL49" s="2836"/>
      <c r="DM49" s="2836"/>
      <c r="DN49" s="2836"/>
      <c r="DO49" s="2837"/>
      <c r="DP49"/>
      <c r="DQ49"/>
      <c r="DR49"/>
      <c r="DS49"/>
      <c r="DT49"/>
      <c r="DU49"/>
      <c r="DV49"/>
      <c r="DW49"/>
      <c r="DX49"/>
      <c r="DY49"/>
      <c r="DZ49"/>
      <c r="EA49"/>
      <c r="EB49"/>
      <c r="EC49"/>
      <c r="ED49"/>
      <c r="EE49"/>
      <c r="EF49" s="237"/>
      <c r="EG49" s="131">
        <f t="shared" si="73"/>
        <v>0</v>
      </c>
      <c r="EH49" s="131">
        <f t="shared" si="74"/>
        <v>0</v>
      </c>
      <c r="EI49" s="131">
        <f t="shared" si="75"/>
        <v>0</v>
      </c>
      <c r="EJ49" s="131">
        <f t="shared" si="76"/>
        <v>0</v>
      </c>
      <c r="EK49" s="256" t="s">
        <v>1481</v>
      </c>
      <c r="EL49" s="131" t="str">
        <f t="shared" si="77"/>
        <v>排水ポンプの設置の状況</v>
      </c>
      <c r="EM49" s="130">
        <f t="shared" si="78"/>
        <v>0</v>
      </c>
      <c r="EN49" s="129" t="str">
        <f t="shared" si="79"/>
        <v/>
      </c>
      <c r="EO49" s="121" t="str">
        <f>IF($EN49="要是正",MAX($EO$14:EO48)+1,"")</f>
        <v/>
      </c>
      <c r="EP49" s="121" t="str">
        <f>IF($EN49="要是正",MAX($EP$14:EP48)+1,"")</f>
        <v/>
      </c>
      <c r="EQ49" s="128" t="str">
        <f t="shared" si="80"/>
        <v/>
      </c>
      <c r="ER49" s="127" t="str">
        <f t="shared" si="81"/>
        <v/>
      </c>
      <c r="ES49" s="122" t="str">
        <f t="shared" si="82"/>
        <v/>
      </c>
      <c r="ET49" s="157" t="str">
        <f t="shared" si="83"/>
        <v/>
      </c>
      <c r="EU49" s="156" t="str">
        <f t="shared" si="84"/>
        <v/>
      </c>
      <c r="EV49" s="125" t="str">
        <f t="shared" si="92"/>
        <v/>
      </c>
      <c r="EW49" s="123" t="str">
        <f t="shared" si="93"/>
        <v>0</v>
      </c>
      <c r="EX49" s="124" t="str">
        <f t="shared" si="94"/>
        <v/>
      </c>
      <c r="EY49" s="123" t="str">
        <f t="shared" si="95"/>
        <v>0</v>
      </c>
      <c r="EZ49" s="123" t="str">
        <f t="shared" si="96"/>
        <v>0</v>
      </c>
      <c r="FA49" s="122" t="str">
        <f t="shared" si="85"/>
        <v/>
      </c>
      <c r="FB49" s="125" t="str">
        <f t="shared" si="86"/>
        <v/>
      </c>
      <c r="FC49" s="123" t="str">
        <f t="shared" si="97"/>
        <v>0</v>
      </c>
      <c r="FD49" s="124" t="str">
        <f t="shared" si="87"/>
        <v/>
      </c>
      <c r="FE49" s="123" t="str">
        <f t="shared" si="98"/>
        <v>0</v>
      </c>
      <c r="FF49" s="123" t="str">
        <f t="shared" si="99"/>
        <v>0</v>
      </c>
      <c r="FG49" s="122" t="str">
        <f t="shared" si="100"/>
        <v/>
      </c>
      <c r="FH49" s="614"/>
      <c r="FI49" s="614"/>
      <c r="FJ49" s="614"/>
      <c r="GG49" s="239" t="str">
        <f t="shared" si="29"/>
        <v/>
      </c>
      <c r="GH49" s="239" t="str">
        <f t="shared" si="88"/>
        <v/>
      </c>
      <c r="GI49" s="239" t="str">
        <f t="shared" si="89"/>
        <v/>
      </c>
      <c r="GJ49" s="239">
        <f t="shared" si="90"/>
        <v>0</v>
      </c>
      <c r="GK49" s="248" t="str">
        <f t="shared" si="91"/>
        <v/>
      </c>
      <c r="GL49" s="10" t="str">
        <f t="shared" si="101"/>
        <v/>
      </c>
      <c r="GM49" s="407" t="str">
        <f t="shared" si="102"/>
        <v/>
      </c>
      <c r="GN49" s="408" t="str">
        <f t="shared" si="103"/>
        <v>0</v>
      </c>
      <c r="GO49" s="409" t="str">
        <f t="shared" si="104"/>
        <v/>
      </c>
      <c r="GP49" s="408" t="str">
        <f t="shared" si="105"/>
        <v>0</v>
      </c>
      <c r="GQ49" s="410" t="str">
        <f t="shared" si="106"/>
        <v/>
      </c>
      <c r="GS49" s="411">
        <f t="shared" si="14"/>
        <v>0</v>
      </c>
      <c r="GT49" s="27"/>
      <c r="GU49" s="27"/>
      <c r="GV49" s="413"/>
      <c r="GW49" s="10" t="str">
        <f t="shared" si="107"/>
        <v>排水槽</v>
      </c>
    </row>
    <row r="50" spans="2:205" s="10" customFormat="1" ht="35.1" customHeight="1" x14ac:dyDescent="0.15">
      <c r="B50" s="111"/>
      <c r="C50" s="343"/>
      <c r="D50" s="343"/>
      <c r="E50" s="343"/>
      <c r="F50" s="343"/>
      <c r="G50" s="343"/>
      <c r="H50" s="343"/>
      <c r="J50" s="238"/>
      <c r="K50" s="242"/>
      <c r="L50" s="242"/>
      <c r="M50" s="3168" t="s">
        <v>1482</v>
      </c>
      <c r="N50" s="3168"/>
      <c r="O50" s="3168"/>
      <c r="P50" s="2799"/>
      <c r="Q50" s="2799"/>
      <c r="R50" s="2799"/>
      <c r="S50" s="2799"/>
      <c r="T50" s="2799"/>
      <c r="U50" s="2799"/>
      <c r="V50" s="2799"/>
      <c r="W50" s="2799"/>
      <c r="X50" s="2799"/>
      <c r="Y50" s="2799"/>
      <c r="Z50" s="2799"/>
      <c r="AA50" s="3242" t="s">
        <v>1348</v>
      </c>
      <c r="AB50" s="3223"/>
      <c r="AC50" s="3223"/>
      <c r="AD50" s="3223"/>
      <c r="AE50" s="3223"/>
      <c r="AF50" s="3223"/>
      <c r="AG50" s="3223"/>
      <c r="AH50" s="3223"/>
      <c r="AI50" s="3223"/>
      <c r="AJ50" s="3223"/>
      <c r="AK50" s="3223"/>
      <c r="AL50" s="3223"/>
      <c r="AM50" s="3223"/>
      <c r="AN50" s="3223"/>
      <c r="AO50" s="3223"/>
      <c r="AP50" s="3223"/>
      <c r="AQ50" s="3223"/>
      <c r="AR50" s="3223"/>
      <c r="AS50" s="3223"/>
      <c r="AT50" s="3223"/>
      <c r="AU50" s="3223"/>
      <c r="AV50" s="3223"/>
      <c r="AW50" s="3223"/>
      <c r="AX50" s="3223"/>
      <c r="AY50" s="3224"/>
      <c r="AZ50" s="2790"/>
      <c r="BA50" s="2790"/>
      <c r="BB50" s="2790"/>
      <c r="BC50" s="2790"/>
      <c r="BD50" s="2790"/>
      <c r="BE50" s="2790"/>
      <c r="BF50" s="2790"/>
      <c r="BG50" s="2790"/>
      <c r="BH50" s="2790"/>
      <c r="BI50" s="2790"/>
      <c r="BJ50" s="2790"/>
      <c r="BK50" s="2790"/>
      <c r="BL50" s="2781"/>
      <c r="BM50" s="2781"/>
      <c r="BN50" s="2780"/>
      <c r="BO50" s="2780"/>
      <c r="BP50" s="2780"/>
      <c r="BQ50" s="2780"/>
      <c r="BR50" s="2780"/>
      <c r="BS50" s="2780"/>
      <c r="BT50" s="2780"/>
      <c r="BU50" s="2780"/>
      <c r="BV50" s="2780"/>
      <c r="BW50" s="2780"/>
      <c r="BX50" s="2780"/>
      <c r="BY50" s="2780"/>
      <c r="BZ50" s="2780"/>
      <c r="CA50" s="2780"/>
      <c r="CB50" s="2780"/>
      <c r="CC50" s="2780"/>
      <c r="CD50" s="2780"/>
      <c r="CE50" s="2780"/>
      <c r="CF50" s="2780"/>
      <c r="CG50" s="2780"/>
      <c r="CH50" s="2780"/>
      <c r="CI50" s="2780"/>
      <c r="CJ50" s="2780"/>
      <c r="CK50" s="2780"/>
      <c r="CL50" s="2780"/>
      <c r="CM50" s="3036"/>
      <c r="CN50" s="3036"/>
      <c r="CO50" s="3036"/>
      <c r="CP50" s="3036"/>
      <c r="CQ50" s="3036"/>
      <c r="CR50" s="3036"/>
      <c r="CS50" s="3031"/>
      <c r="CT50" s="2790"/>
      <c r="CU50" s="2790"/>
      <c r="CV50" s="2835"/>
      <c r="CW50" s="2836"/>
      <c r="CX50" s="2836"/>
      <c r="CY50" s="2836"/>
      <c r="CZ50" s="2836"/>
      <c r="DA50" s="2836"/>
      <c r="DB50" s="2836"/>
      <c r="DC50" s="2836"/>
      <c r="DD50" s="2836"/>
      <c r="DE50" s="2836"/>
      <c r="DF50" s="2836"/>
      <c r="DG50" s="2836"/>
      <c r="DH50" s="2836"/>
      <c r="DI50" s="2836"/>
      <c r="DJ50" s="2836"/>
      <c r="DK50" s="2836"/>
      <c r="DL50" s="2836"/>
      <c r="DM50" s="2836"/>
      <c r="DN50" s="2836"/>
      <c r="DO50" s="2837"/>
      <c r="DP50"/>
      <c r="DQ50"/>
      <c r="DR50"/>
      <c r="DS50"/>
      <c r="DT50"/>
      <c r="DU50"/>
      <c r="DV50"/>
      <c r="DW50"/>
      <c r="DX50"/>
      <c r="DY50"/>
      <c r="DZ50"/>
      <c r="EA50"/>
      <c r="EB50"/>
      <c r="EC50"/>
      <c r="ED50"/>
      <c r="EE50"/>
      <c r="EF50" s="237"/>
      <c r="EG50" s="131">
        <f t="shared" si="73"/>
        <v>0</v>
      </c>
      <c r="EH50" s="131">
        <f t="shared" si="74"/>
        <v>0</v>
      </c>
      <c r="EI50" s="131">
        <f t="shared" si="75"/>
        <v>0</v>
      </c>
      <c r="EJ50" s="131">
        <f t="shared" si="76"/>
        <v>0</v>
      </c>
      <c r="EK50" s="256" t="s">
        <v>1482</v>
      </c>
      <c r="EL50" s="131" t="str">
        <f t="shared" si="77"/>
        <v>排水ポンプの運転の状況</v>
      </c>
      <c r="EM50" s="130">
        <f t="shared" si="78"/>
        <v>0</v>
      </c>
      <c r="EN50" s="129" t="str">
        <f t="shared" si="79"/>
        <v/>
      </c>
      <c r="EO50" s="121" t="str">
        <f>IF($EN50="要是正",MAX($EO$14:EO49)+1,"")</f>
        <v/>
      </c>
      <c r="EP50" s="121" t="str">
        <f>IF($EN50="要是正",MAX($EP$14:EP49)+1,"")</f>
        <v/>
      </c>
      <c r="EQ50" s="128" t="str">
        <f t="shared" si="80"/>
        <v/>
      </c>
      <c r="ER50" s="127" t="str">
        <f t="shared" si="81"/>
        <v/>
      </c>
      <c r="ES50" s="122" t="str">
        <f t="shared" si="82"/>
        <v/>
      </c>
      <c r="ET50" s="157" t="str">
        <f t="shared" si="83"/>
        <v/>
      </c>
      <c r="EU50" s="156" t="str">
        <f t="shared" si="84"/>
        <v/>
      </c>
      <c r="EV50" s="125" t="str">
        <f t="shared" si="92"/>
        <v/>
      </c>
      <c r="EW50" s="123" t="str">
        <f t="shared" si="93"/>
        <v>0</v>
      </c>
      <c r="EX50" s="124" t="str">
        <f t="shared" si="94"/>
        <v/>
      </c>
      <c r="EY50" s="123" t="str">
        <f t="shared" si="95"/>
        <v>0</v>
      </c>
      <c r="EZ50" s="123" t="str">
        <f t="shared" si="96"/>
        <v>0</v>
      </c>
      <c r="FA50" s="122" t="str">
        <f t="shared" si="85"/>
        <v/>
      </c>
      <c r="FB50" s="125" t="str">
        <f t="shared" si="86"/>
        <v/>
      </c>
      <c r="FC50" s="123" t="str">
        <f t="shared" si="97"/>
        <v>0</v>
      </c>
      <c r="FD50" s="124" t="str">
        <f t="shared" si="87"/>
        <v/>
      </c>
      <c r="FE50" s="123" t="str">
        <f t="shared" si="98"/>
        <v>0</v>
      </c>
      <c r="FF50" s="123" t="str">
        <f t="shared" si="99"/>
        <v>0</v>
      </c>
      <c r="FG50" s="122" t="str">
        <f t="shared" si="100"/>
        <v/>
      </c>
      <c r="FH50" s="614"/>
      <c r="FI50" s="614"/>
      <c r="FJ50" s="614"/>
      <c r="GG50" s="239" t="str">
        <f t="shared" si="29"/>
        <v/>
      </c>
      <c r="GH50" s="239" t="str">
        <f t="shared" si="88"/>
        <v/>
      </c>
      <c r="GI50" s="239" t="str">
        <f t="shared" si="89"/>
        <v/>
      </c>
      <c r="GJ50" s="239">
        <f t="shared" si="90"/>
        <v>0</v>
      </c>
      <c r="GK50" s="248" t="str">
        <f t="shared" si="91"/>
        <v/>
      </c>
      <c r="GL50" s="10" t="str">
        <f t="shared" si="101"/>
        <v/>
      </c>
      <c r="GM50" s="407" t="str">
        <f t="shared" si="102"/>
        <v/>
      </c>
      <c r="GN50" s="408" t="str">
        <f t="shared" si="103"/>
        <v>0</v>
      </c>
      <c r="GO50" s="409" t="str">
        <f t="shared" si="104"/>
        <v/>
      </c>
      <c r="GP50" s="408" t="str">
        <f t="shared" si="105"/>
        <v>0</v>
      </c>
      <c r="GQ50" s="410" t="str">
        <f t="shared" si="106"/>
        <v/>
      </c>
      <c r="GS50" s="411">
        <f t="shared" si="14"/>
        <v>0</v>
      </c>
      <c r="GT50" s="27"/>
      <c r="GU50" s="27"/>
      <c r="GV50" s="413"/>
      <c r="GW50" s="10" t="str">
        <f t="shared" si="107"/>
        <v>排水槽</v>
      </c>
    </row>
    <row r="51" spans="2:205" s="10" customFormat="1" ht="35.1" customHeight="1" x14ac:dyDescent="0.15">
      <c r="B51" s="111"/>
      <c r="C51" s="343"/>
      <c r="D51" s="343"/>
      <c r="E51" s="343"/>
      <c r="F51" s="343"/>
      <c r="G51" s="343"/>
      <c r="H51" s="343"/>
      <c r="J51" s="238"/>
      <c r="K51" s="242"/>
      <c r="L51" s="242"/>
      <c r="M51" s="3168" t="s">
        <v>1483</v>
      </c>
      <c r="N51" s="3168"/>
      <c r="O51" s="3168"/>
      <c r="P51" s="2802"/>
      <c r="Q51" s="2802"/>
      <c r="R51" s="2802"/>
      <c r="S51" s="2802"/>
      <c r="T51" s="2802"/>
      <c r="U51" s="2802"/>
      <c r="V51" s="2802"/>
      <c r="W51" s="2802"/>
      <c r="X51" s="2802"/>
      <c r="Y51" s="2802"/>
      <c r="Z51" s="2802"/>
      <c r="AA51" s="3243" t="s">
        <v>1349</v>
      </c>
      <c r="AB51" s="3239"/>
      <c r="AC51" s="3239"/>
      <c r="AD51" s="3239"/>
      <c r="AE51" s="3239"/>
      <c r="AF51" s="3239"/>
      <c r="AG51" s="3239"/>
      <c r="AH51" s="3239"/>
      <c r="AI51" s="3239"/>
      <c r="AJ51" s="3239"/>
      <c r="AK51" s="3239"/>
      <c r="AL51" s="3239"/>
      <c r="AM51" s="3239"/>
      <c r="AN51" s="3239"/>
      <c r="AO51" s="3239"/>
      <c r="AP51" s="3239"/>
      <c r="AQ51" s="3239"/>
      <c r="AR51" s="3239"/>
      <c r="AS51" s="3239"/>
      <c r="AT51" s="3239"/>
      <c r="AU51" s="3239"/>
      <c r="AV51" s="3239"/>
      <c r="AW51" s="3239"/>
      <c r="AX51" s="3239"/>
      <c r="AY51" s="3240"/>
      <c r="AZ51" s="3039"/>
      <c r="BA51" s="3039"/>
      <c r="BB51" s="3039"/>
      <c r="BC51" s="3039"/>
      <c r="BD51" s="3039"/>
      <c r="BE51" s="3039"/>
      <c r="BF51" s="3039"/>
      <c r="BG51" s="3039"/>
      <c r="BH51" s="3039"/>
      <c r="BI51" s="3039"/>
      <c r="BJ51" s="3039"/>
      <c r="BK51" s="3039"/>
      <c r="BL51" s="2855"/>
      <c r="BM51" s="2855"/>
      <c r="BN51" s="2844"/>
      <c r="BO51" s="2844"/>
      <c r="BP51" s="2844"/>
      <c r="BQ51" s="2844"/>
      <c r="BR51" s="2844"/>
      <c r="BS51" s="2844"/>
      <c r="BT51" s="2844"/>
      <c r="BU51" s="2844"/>
      <c r="BV51" s="2844"/>
      <c r="BW51" s="2844"/>
      <c r="BX51" s="2844"/>
      <c r="BY51" s="2844"/>
      <c r="BZ51" s="2844"/>
      <c r="CA51" s="2844"/>
      <c r="CB51" s="2844"/>
      <c r="CC51" s="2844"/>
      <c r="CD51" s="2844"/>
      <c r="CE51" s="2844"/>
      <c r="CF51" s="2844"/>
      <c r="CG51" s="2844"/>
      <c r="CH51" s="2844"/>
      <c r="CI51" s="2844"/>
      <c r="CJ51" s="2844"/>
      <c r="CK51" s="2844"/>
      <c r="CL51" s="2844"/>
      <c r="CM51" s="3037"/>
      <c r="CN51" s="3037"/>
      <c r="CO51" s="3037"/>
      <c r="CP51" s="3037"/>
      <c r="CQ51" s="3037"/>
      <c r="CR51" s="3037"/>
      <c r="CS51" s="3038"/>
      <c r="CT51" s="3039"/>
      <c r="CU51" s="3039"/>
      <c r="CV51" s="2879"/>
      <c r="CW51" s="2880"/>
      <c r="CX51" s="2880"/>
      <c r="CY51" s="2880"/>
      <c r="CZ51" s="2880"/>
      <c r="DA51" s="2880"/>
      <c r="DB51" s="2880"/>
      <c r="DC51" s="2880"/>
      <c r="DD51" s="2880"/>
      <c r="DE51" s="2880"/>
      <c r="DF51" s="2880"/>
      <c r="DG51" s="2880"/>
      <c r="DH51" s="2880"/>
      <c r="DI51" s="2880"/>
      <c r="DJ51" s="2880"/>
      <c r="DK51" s="2880"/>
      <c r="DL51" s="2880"/>
      <c r="DM51" s="2880"/>
      <c r="DN51" s="2880"/>
      <c r="DO51" s="2881"/>
      <c r="DP51"/>
      <c r="DQ51"/>
      <c r="DR51"/>
      <c r="DS51"/>
      <c r="DT51"/>
      <c r="DU51"/>
      <c r="DV51"/>
      <c r="DW51"/>
      <c r="DX51"/>
      <c r="DY51"/>
      <c r="DZ51"/>
      <c r="EA51"/>
      <c r="EB51"/>
      <c r="EC51"/>
      <c r="ED51"/>
      <c r="EE51"/>
      <c r="EF51" s="237"/>
      <c r="EG51" s="131">
        <f t="shared" si="73"/>
        <v>0</v>
      </c>
      <c r="EH51" s="131">
        <f t="shared" si="74"/>
        <v>0</v>
      </c>
      <c r="EI51" s="131">
        <f t="shared" si="75"/>
        <v>0</v>
      </c>
      <c r="EJ51" s="131">
        <f t="shared" si="76"/>
        <v>0</v>
      </c>
      <c r="EK51" s="256" t="s">
        <v>1483</v>
      </c>
      <c r="EL51" s="131" t="str">
        <f t="shared" si="77"/>
        <v>地下街の非常用の排水設備の処理能力及び予備電源の状況</v>
      </c>
      <c r="EM51" s="130">
        <f t="shared" si="78"/>
        <v>0</v>
      </c>
      <c r="EN51" s="129" t="str">
        <f t="shared" si="79"/>
        <v/>
      </c>
      <c r="EO51" s="121" t="str">
        <f>IF($EN51="要是正",MAX($EO$14:EO50)+1,"")</f>
        <v/>
      </c>
      <c r="EP51" s="121" t="str">
        <f>IF($EN51="要是正",MAX($EP$14:EP50)+1,"")</f>
        <v/>
      </c>
      <c r="EQ51" s="128" t="str">
        <f t="shared" si="80"/>
        <v/>
      </c>
      <c r="ER51" s="127" t="str">
        <f t="shared" si="81"/>
        <v/>
      </c>
      <c r="ES51" s="122" t="str">
        <f t="shared" si="82"/>
        <v/>
      </c>
      <c r="ET51" s="157" t="str">
        <f t="shared" si="83"/>
        <v/>
      </c>
      <c r="EU51" s="156" t="str">
        <f t="shared" si="84"/>
        <v/>
      </c>
      <c r="EV51" s="125" t="str">
        <f t="shared" si="92"/>
        <v/>
      </c>
      <c r="EW51" s="123" t="str">
        <f t="shared" si="93"/>
        <v>0</v>
      </c>
      <c r="EX51" s="124" t="str">
        <f t="shared" si="94"/>
        <v/>
      </c>
      <c r="EY51" s="123" t="str">
        <f t="shared" si="95"/>
        <v>0</v>
      </c>
      <c r="EZ51" s="123" t="str">
        <f t="shared" si="96"/>
        <v>0</v>
      </c>
      <c r="FA51" s="122" t="str">
        <f t="shared" si="85"/>
        <v/>
      </c>
      <c r="FB51" s="125" t="str">
        <f t="shared" si="86"/>
        <v/>
      </c>
      <c r="FC51" s="123" t="str">
        <f t="shared" si="97"/>
        <v>0</v>
      </c>
      <c r="FD51" s="124" t="str">
        <f t="shared" si="87"/>
        <v/>
      </c>
      <c r="FE51" s="123" t="str">
        <f t="shared" si="98"/>
        <v>0</v>
      </c>
      <c r="FF51" s="123" t="str">
        <f t="shared" si="99"/>
        <v>0</v>
      </c>
      <c r="FG51" s="122" t="str">
        <f t="shared" si="100"/>
        <v/>
      </c>
      <c r="FH51" s="614"/>
      <c r="FI51" s="614"/>
      <c r="FJ51" s="614"/>
      <c r="GG51" s="239" t="str">
        <f t="shared" si="29"/>
        <v/>
      </c>
      <c r="GH51" s="239" t="str">
        <f t="shared" si="88"/>
        <v/>
      </c>
      <c r="GI51" s="239" t="str">
        <f t="shared" si="89"/>
        <v/>
      </c>
      <c r="GJ51" s="239">
        <f t="shared" si="90"/>
        <v>0</v>
      </c>
      <c r="GK51" s="248" t="str">
        <f t="shared" si="91"/>
        <v/>
      </c>
      <c r="GL51" s="10" t="str">
        <f t="shared" si="101"/>
        <v/>
      </c>
      <c r="GM51" s="407" t="str">
        <f t="shared" si="102"/>
        <v/>
      </c>
      <c r="GN51" s="408" t="str">
        <f t="shared" si="103"/>
        <v>0</v>
      </c>
      <c r="GO51" s="409" t="str">
        <f t="shared" si="104"/>
        <v/>
      </c>
      <c r="GP51" s="408" t="str">
        <f t="shared" si="105"/>
        <v>0</v>
      </c>
      <c r="GQ51" s="410" t="str">
        <f t="shared" si="106"/>
        <v/>
      </c>
      <c r="GS51" s="411">
        <f t="shared" si="14"/>
        <v>0</v>
      </c>
      <c r="GT51" s="27"/>
      <c r="GU51" s="27"/>
      <c r="GV51" s="413"/>
      <c r="GW51" s="10" t="str">
        <f t="shared" si="107"/>
        <v>排水槽</v>
      </c>
    </row>
    <row r="52" spans="2:205" s="10" customFormat="1" ht="35.1" customHeight="1" x14ac:dyDescent="0.15">
      <c r="B52" s="111"/>
      <c r="C52" s="343"/>
      <c r="D52" s="343"/>
      <c r="E52" s="343"/>
      <c r="F52" s="343"/>
      <c r="G52" s="253">
        <v>50</v>
      </c>
      <c r="H52" s="343"/>
      <c r="J52" s="238"/>
      <c r="K52" s="242"/>
      <c r="L52" s="242"/>
      <c r="M52" s="3168" t="s">
        <v>1484</v>
      </c>
      <c r="N52" s="3168"/>
      <c r="O52" s="3168"/>
      <c r="P52" s="2796" t="s">
        <v>1337</v>
      </c>
      <c r="Q52" s="2796"/>
      <c r="R52" s="2796"/>
      <c r="S52" s="2796"/>
      <c r="T52" s="2796"/>
      <c r="U52" s="2796"/>
      <c r="V52" s="2796"/>
      <c r="W52" s="2796"/>
      <c r="X52" s="2796"/>
      <c r="Y52" s="2796"/>
      <c r="Z52" s="2796"/>
      <c r="AA52" s="3241" t="s">
        <v>1350</v>
      </c>
      <c r="AB52" s="3236"/>
      <c r="AC52" s="3236"/>
      <c r="AD52" s="3236"/>
      <c r="AE52" s="3236"/>
      <c r="AF52" s="3236"/>
      <c r="AG52" s="3236"/>
      <c r="AH52" s="3236"/>
      <c r="AI52" s="3236"/>
      <c r="AJ52" s="3236"/>
      <c r="AK52" s="3236"/>
      <c r="AL52" s="3236"/>
      <c r="AM52" s="3236"/>
      <c r="AN52" s="3236"/>
      <c r="AO52" s="3236"/>
      <c r="AP52" s="3236"/>
      <c r="AQ52" s="3236"/>
      <c r="AR52" s="3236"/>
      <c r="AS52" s="3236"/>
      <c r="AT52" s="3236"/>
      <c r="AU52" s="3236"/>
      <c r="AV52" s="3236"/>
      <c r="AW52" s="3236"/>
      <c r="AX52" s="3236"/>
      <c r="AY52" s="3237"/>
      <c r="AZ52" s="3113"/>
      <c r="BA52" s="3113"/>
      <c r="BB52" s="3113"/>
      <c r="BC52" s="3113"/>
      <c r="BD52" s="3113"/>
      <c r="BE52" s="3113"/>
      <c r="BF52" s="3113"/>
      <c r="BG52" s="3113"/>
      <c r="BH52" s="3113"/>
      <c r="BI52" s="3113"/>
      <c r="BJ52" s="3113"/>
      <c r="BK52" s="3113"/>
      <c r="BL52" s="3109"/>
      <c r="BM52" s="3109"/>
      <c r="BN52" s="3110"/>
      <c r="BO52" s="3110"/>
      <c r="BP52" s="3110"/>
      <c r="BQ52" s="3110"/>
      <c r="BR52" s="3110"/>
      <c r="BS52" s="3110"/>
      <c r="BT52" s="3110"/>
      <c r="BU52" s="3110"/>
      <c r="BV52" s="3110"/>
      <c r="BW52" s="3110"/>
      <c r="BX52" s="3110"/>
      <c r="BY52" s="3110"/>
      <c r="BZ52" s="3110"/>
      <c r="CA52" s="3110"/>
      <c r="CB52" s="3110"/>
      <c r="CC52" s="3110"/>
      <c r="CD52" s="3110"/>
      <c r="CE52" s="3110"/>
      <c r="CF52" s="3110"/>
      <c r="CG52" s="3110"/>
      <c r="CH52" s="3110"/>
      <c r="CI52" s="3110"/>
      <c r="CJ52" s="3110"/>
      <c r="CK52" s="3110"/>
      <c r="CL52" s="3110"/>
      <c r="CM52" s="3111"/>
      <c r="CN52" s="3111"/>
      <c r="CO52" s="3111"/>
      <c r="CP52" s="3111"/>
      <c r="CQ52" s="3111"/>
      <c r="CR52" s="3111"/>
      <c r="CS52" s="3112"/>
      <c r="CT52" s="3113"/>
      <c r="CU52" s="3113"/>
      <c r="CV52" s="3114"/>
      <c r="CW52" s="3115"/>
      <c r="CX52" s="3115"/>
      <c r="CY52" s="3115"/>
      <c r="CZ52" s="3115"/>
      <c r="DA52" s="3115"/>
      <c r="DB52" s="3115"/>
      <c r="DC52" s="3115"/>
      <c r="DD52" s="3115"/>
      <c r="DE52" s="3115"/>
      <c r="DF52" s="3115"/>
      <c r="DG52" s="3115"/>
      <c r="DH52" s="3115"/>
      <c r="DI52" s="3115"/>
      <c r="DJ52" s="3115"/>
      <c r="DK52" s="3115"/>
      <c r="DL52" s="3115"/>
      <c r="DM52" s="3115"/>
      <c r="DN52" s="3115"/>
      <c r="DO52" s="3116"/>
      <c r="DP52"/>
      <c r="DQ52"/>
      <c r="DR52"/>
      <c r="DS52"/>
      <c r="DT52"/>
      <c r="DU52"/>
      <c r="DV52"/>
      <c r="DW52"/>
      <c r="DX52"/>
      <c r="DY52"/>
      <c r="DZ52"/>
      <c r="EA52"/>
      <c r="EB52"/>
      <c r="EC52"/>
      <c r="ED52"/>
      <c r="EE52"/>
      <c r="EF52" s="237"/>
      <c r="EG52" s="131">
        <f t="shared" si="73"/>
        <v>0</v>
      </c>
      <c r="EH52" s="131">
        <f t="shared" si="74"/>
        <v>0</v>
      </c>
      <c r="EI52" s="131">
        <f t="shared" si="75"/>
        <v>0</v>
      </c>
      <c r="EJ52" s="131">
        <f t="shared" si="76"/>
        <v>0</v>
      </c>
      <c r="EK52" s="256" t="s">
        <v>1484</v>
      </c>
      <c r="EL52" s="131" t="str">
        <f t="shared" si="77"/>
        <v>雑用水の用途</v>
      </c>
      <c r="EM52" s="130">
        <f t="shared" si="78"/>
        <v>0</v>
      </c>
      <c r="EN52" s="129" t="str">
        <f t="shared" si="79"/>
        <v/>
      </c>
      <c r="EO52" s="121" t="str">
        <f>IF($EN52="要是正",MAX($EO$14:EO51)+1,"")</f>
        <v/>
      </c>
      <c r="EP52" s="121" t="str">
        <f>IF($EN52="要是正",MAX($EP$14:EP51)+1,"")</f>
        <v/>
      </c>
      <c r="EQ52" s="128" t="str">
        <f t="shared" si="80"/>
        <v/>
      </c>
      <c r="ER52" s="127" t="str">
        <f t="shared" si="81"/>
        <v/>
      </c>
      <c r="ES52" s="122" t="str">
        <f t="shared" si="82"/>
        <v/>
      </c>
      <c r="ET52" s="157" t="str">
        <f t="shared" si="83"/>
        <v/>
      </c>
      <c r="EU52" s="156" t="str">
        <f t="shared" si="84"/>
        <v/>
      </c>
      <c r="EV52" s="125" t="str">
        <f t="shared" si="92"/>
        <v/>
      </c>
      <c r="EW52" s="123" t="str">
        <f t="shared" si="93"/>
        <v>0</v>
      </c>
      <c r="EX52" s="124" t="str">
        <f t="shared" si="94"/>
        <v/>
      </c>
      <c r="EY52" s="123" t="str">
        <f t="shared" si="95"/>
        <v>0</v>
      </c>
      <c r="EZ52" s="123" t="str">
        <f t="shared" si="96"/>
        <v>0</v>
      </c>
      <c r="FA52" s="122" t="str">
        <f t="shared" si="85"/>
        <v/>
      </c>
      <c r="FB52" s="125" t="str">
        <f t="shared" si="86"/>
        <v/>
      </c>
      <c r="FC52" s="123" t="str">
        <f t="shared" si="97"/>
        <v>0</v>
      </c>
      <c r="FD52" s="124" t="str">
        <f t="shared" si="87"/>
        <v/>
      </c>
      <c r="FE52" s="123" t="str">
        <f t="shared" si="98"/>
        <v>0</v>
      </c>
      <c r="FF52" s="123" t="str">
        <f t="shared" si="99"/>
        <v>0</v>
      </c>
      <c r="FG52" s="122" t="str">
        <f t="shared" si="100"/>
        <v/>
      </c>
      <c r="FH52" s="614"/>
      <c r="FI52" s="614"/>
      <c r="FJ52" s="614"/>
      <c r="FO52" s="11"/>
      <c r="FP52" s="11"/>
      <c r="FQ52" s="11"/>
      <c r="FR52" s="11"/>
      <c r="FS52" s="11"/>
      <c r="FT52" s="11"/>
      <c r="FU52" s="11"/>
      <c r="FV52" s="11"/>
      <c r="FW52" s="11"/>
      <c r="FX52" s="11"/>
      <c r="FY52" s="11"/>
      <c r="FZ52" s="11"/>
      <c r="GA52" s="11"/>
      <c r="GB52" s="11"/>
      <c r="GC52" s="11"/>
      <c r="GD52" s="11"/>
      <c r="GE52" s="11"/>
      <c r="GG52" s="239" t="str">
        <f t="shared" si="29"/>
        <v/>
      </c>
      <c r="GH52" s="239" t="str">
        <f t="shared" si="88"/>
        <v/>
      </c>
      <c r="GI52" s="239" t="str">
        <f t="shared" si="89"/>
        <v/>
      </c>
      <c r="GJ52" s="239">
        <f t="shared" si="90"/>
        <v>0</v>
      </c>
      <c r="GK52" s="248" t="str">
        <f t="shared" si="91"/>
        <v/>
      </c>
      <c r="GL52" s="10" t="str">
        <f t="shared" si="101"/>
        <v/>
      </c>
      <c r="GM52" s="407" t="str">
        <f t="shared" si="102"/>
        <v/>
      </c>
      <c r="GN52" s="408" t="str">
        <f t="shared" si="103"/>
        <v>0</v>
      </c>
      <c r="GO52" s="409" t="str">
        <f t="shared" si="104"/>
        <v/>
      </c>
      <c r="GP52" s="408" t="str">
        <f t="shared" si="105"/>
        <v>0</v>
      </c>
      <c r="GQ52" s="410" t="str">
        <f t="shared" si="106"/>
        <v/>
      </c>
      <c r="GS52" s="411">
        <f t="shared" si="14"/>
        <v>0</v>
      </c>
      <c r="GT52" s="27"/>
      <c r="GU52" s="27"/>
      <c r="GV52" s="413"/>
      <c r="GW52" s="10" t="str">
        <f>$P$52</f>
        <v>排水再利用配管設備（中水道を含む。）</v>
      </c>
    </row>
    <row r="53" spans="2:205" s="10" customFormat="1" ht="35.1" customHeight="1" x14ac:dyDescent="0.15">
      <c r="B53" s="111"/>
      <c r="C53" s="343"/>
      <c r="D53" s="343"/>
      <c r="E53" s="343"/>
      <c r="F53" s="343"/>
      <c r="G53" s="343"/>
      <c r="H53" s="343"/>
      <c r="J53" s="238"/>
      <c r="K53" s="242"/>
      <c r="L53" s="242"/>
      <c r="M53" s="3168" t="s">
        <v>1485</v>
      </c>
      <c r="N53" s="3168"/>
      <c r="O53" s="3168"/>
      <c r="P53" s="2799"/>
      <c r="Q53" s="2799"/>
      <c r="R53" s="2799"/>
      <c r="S53" s="2799"/>
      <c r="T53" s="2799"/>
      <c r="U53" s="2799"/>
      <c r="V53" s="2799"/>
      <c r="W53" s="2799"/>
      <c r="X53" s="2799"/>
      <c r="Y53" s="2799"/>
      <c r="Z53" s="2799"/>
      <c r="AA53" s="3242" t="s">
        <v>1351</v>
      </c>
      <c r="AB53" s="3223"/>
      <c r="AC53" s="3223"/>
      <c r="AD53" s="3223"/>
      <c r="AE53" s="3223"/>
      <c r="AF53" s="3223"/>
      <c r="AG53" s="3223"/>
      <c r="AH53" s="3223"/>
      <c r="AI53" s="3223"/>
      <c r="AJ53" s="3223"/>
      <c r="AK53" s="3223"/>
      <c r="AL53" s="3223"/>
      <c r="AM53" s="3223"/>
      <c r="AN53" s="3223"/>
      <c r="AO53" s="3223"/>
      <c r="AP53" s="3223"/>
      <c r="AQ53" s="3223"/>
      <c r="AR53" s="3223"/>
      <c r="AS53" s="3223"/>
      <c r="AT53" s="3223"/>
      <c r="AU53" s="3223"/>
      <c r="AV53" s="3223"/>
      <c r="AW53" s="3223"/>
      <c r="AX53" s="3223"/>
      <c r="AY53" s="3224"/>
      <c r="AZ53" s="2790"/>
      <c r="BA53" s="2790"/>
      <c r="BB53" s="2790"/>
      <c r="BC53" s="2790"/>
      <c r="BD53" s="2790"/>
      <c r="BE53" s="2790"/>
      <c r="BF53" s="2790"/>
      <c r="BG53" s="2790"/>
      <c r="BH53" s="2790"/>
      <c r="BI53" s="2790"/>
      <c r="BJ53" s="2790"/>
      <c r="BK53" s="2790"/>
      <c r="BL53" s="2781"/>
      <c r="BM53" s="2781"/>
      <c r="BN53" s="2780"/>
      <c r="BO53" s="2780"/>
      <c r="BP53" s="2780"/>
      <c r="BQ53" s="2780"/>
      <c r="BR53" s="2780"/>
      <c r="BS53" s="2780"/>
      <c r="BT53" s="2780"/>
      <c r="BU53" s="2780"/>
      <c r="BV53" s="2780"/>
      <c r="BW53" s="2780"/>
      <c r="BX53" s="2780"/>
      <c r="BY53" s="2780"/>
      <c r="BZ53" s="2780"/>
      <c r="CA53" s="2780"/>
      <c r="CB53" s="2780"/>
      <c r="CC53" s="2780"/>
      <c r="CD53" s="2780"/>
      <c r="CE53" s="2780"/>
      <c r="CF53" s="2780"/>
      <c r="CG53" s="2780"/>
      <c r="CH53" s="2780"/>
      <c r="CI53" s="2780"/>
      <c r="CJ53" s="2780"/>
      <c r="CK53" s="2780"/>
      <c r="CL53" s="2780"/>
      <c r="CM53" s="3036"/>
      <c r="CN53" s="3036"/>
      <c r="CO53" s="3036"/>
      <c r="CP53" s="3036"/>
      <c r="CQ53" s="3036"/>
      <c r="CR53" s="3036"/>
      <c r="CS53" s="3031"/>
      <c r="CT53" s="2790"/>
      <c r="CU53" s="2790"/>
      <c r="CV53" s="2835"/>
      <c r="CW53" s="2836"/>
      <c r="CX53" s="2836"/>
      <c r="CY53" s="2836"/>
      <c r="CZ53" s="2836"/>
      <c r="DA53" s="2836"/>
      <c r="DB53" s="2836"/>
      <c r="DC53" s="2836"/>
      <c r="DD53" s="2836"/>
      <c r="DE53" s="2836"/>
      <c r="DF53" s="2836"/>
      <c r="DG53" s="2836"/>
      <c r="DH53" s="2836"/>
      <c r="DI53" s="2836"/>
      <c r="DJ53" s="2836"/>
      <c r="DK53" s="2836"/>
      <c r="DL53" s="2836"/>
      <c r="DM53" s="2836"/>
      <c r="DN53" s="2836"/>
      <c r="DO53" s="2837"/>
      <c r="DP53"/>
      <c r="DQ53"/>
      <c r="DR53"/>
      <c r="DS53"/>
      <c r="DT53"/>
      <c r="DU53"/>
      <c r="DV53"/>
      <c r="DW53"/>
      <c r="DX53"/>
      <c r="DY53"/>
      <c r="DZ53"/>
      <c r="EA53"/>
      <c r="EB53"/>
      <c r="EC53"/>
      <c r="ED53"/>
      <c r="EE53"/>
      <c r="EF53" s="237"/>
      <c r="EG53" s="131">
        <f t="shared" si="73"/>
        <v>0</v>
      </c>
      <c r="EH53" s="131">
        <f t="shared" si="74"/>
        <v>0</v>
      </c>
      <c r="EI53" s="131">
        <f t="shared" si="75"/>
        <v>0</v>
      </c>
      <c r="EJ53" s="131">
        <f t="shared" si="76"/>
        <v>0</v>
      </c>
      <c r="EK53" s="256" t="s">
        <v>1485</v>
      </c>
      <c r="EL53" s="131" t="str">
        <f t="shared" si="77"/>
        <v xml:space="preserve">雑用水給水栓の表示の状況 </v>
      </c>
      <c r="EM53" s="130">
        <f t="shared" si="78"/>
        <v>0</v>
      </c>
      <c r="EN53" s="129" t="str">
        <f t="shared" si="79"/>
        <v/>
      </c>
      <c r="EO53" s="121" t="str">
        <f>IF($EN53="要是正",MAX($EO$14:EO52)+1,"")</f>
        <v/>
      </c>
      <c r="EP53" s="121" t="str">
        <f>IF($EN53="要是正",MAX($EP$14:EP52)+1,"")</f>
        <v/>
      </c>
      <c r="EQ53" s="128" t="str">
        <f t="shared" si="80"/>
        <v/>
      </c>
      <c r="ER53" s="127" t="str">
        <f t="shared" si="81"/>
        <v/>
      </c>
      <c r="ES53" s="122" t="str">
        <f t="shared" si="82"/>
        <v/>
      </c>
      <c r="ET53" s="157" t="str">
        <f t="shared" si="83"/>
        <v/>
      </c>
      <c r="EU53" s="156" t="str">
        <f t="shared" si="84"/>
        <v/>
      </c>
      <c r="EV53" s="125" t="str">
        <f t="shared" si="92"/>
        <v/>
      </c>
      <c r="EW53" s="123" t="str">
        <f t="shared" si="93"/>
        <v>0</v>
      </c>
      <c r="EX53" s="124" t="str">
        <f t="shared" si="94"/>
        <v/>
      </c>
      <c r="EY53" s="123" t="str">
        <f t="shared" si="95"/>
        <v>0</v>
      </c>
      <c r="EZ53" s="123" t="str">
        <f t="shared" si="96"/>
        <v>0</v>
      </c>
      <c r="FA53" s="122" t="str">
        <f t="shared" si="85"/>
        <v/>
      </c>
      <c r="FB53" s="125" t="str">
        <f t="shared" si="86"/>
        <v/>
      </c>
      <c r="FC53" s="123" t="str">
        <f t="shared" si="97"/>
        <v>0</v>
      </c>
      <c r="FD53" s="124" t="str">
        <f t="shared" si="87"/>
        <v/>
      </c>
      <c r="FE53" s="123" t="str">
        <f t="shared" si="98"/>
        <v>0</v>
      </c>
      <c r="FF53" s="123" t="str">
        <f t="shared" si="99"/>
        <v>0</v>
      </c>
      <c r="FG53" s="122" t="str">
        <f t="shared" si="100"/>
        <v/>
      </c>
      <c r="FH53" s="614"/>
      <c r="FI53" s="614"/>
      <c r="FJ53" s="614"/>
      <c r="FK53" s="172">
        <v>2</v>
      </c>
      <c r="FL53" s="130" t="s">
        <v>185</v>
      </c>
      <c r="FM53" s="130" t="s">
        <v>245</v>
      </c>
      <c r="FN53" s="162" t="s">
        <v>244</v>
      </c>
      <c r="FO53" s="11"/>
      <c r="FP53" s="433"/>
      <c r="FQ53" s="433"/>
      <c r="FR53" s="433"/>
      <c r="FS53" s="433"/>
      <c r="FT53" s="433"/>
      <c r="FU53" s="628"/>
      <c r="FV53" s="628"/>
      <c r="FW53" s="628"/>
      <c r="FX53" s="628"/>
      <c r="FY53" s="628"/>
      <c r="FZ53" s="628"/>
      <c r="GA53" s="628"/>
      <c r="GB53" s="628"/>
      <c r="GC53" s="11"/>
      <c r="GD53" s="628"/>
      <c r="GE53" s="630"/>
      <c r="GF53" s="342"/>
      <c r="GG53" s="239" t="str">
        <f t="shared" si="29"/>
        <v/>
      </c>
      <c r="GH53" s="239" t="str">
        <f t="shared" si="88"/>
        <v/>
      </c>
      <c r="GI53" s="239" t="str">
        <f t="shared" si="89"/>
        <v/>
      </c>
      <c r="GJ53" s="239">
        <f t="shared" si="90"/>
        <v>0</v>
      </c>
      <c r="GK53" s="240" t="str">
        <f t="shared" si="91"/>
        <v/>
      </c>
      <c r="GL53" s="10" t="str">
        <f t="shared" si="101"/>
        <v/>
      </c>
      <c r="GM53" s="407" t="str">
        <f t="shared" si="102"/>
        <v/>
      </c>
      <c r="GN53" s="408" t="str">
        <f t="shared" si="103"/>
        <v>0</v>
      </c>
      <c r="GO53" s="409" t="str">
        <f t="shared" si="104"/>
        <v/>
      </c>
      <c r="GP53" s="408" t="str">
        <f t="shared" si="105"/>
        <v>0</v>
      </c>
      <c r="GQ53" s="410" t="str">
        <f t="shared" si="106"/>
        <v/>
      </c>
      <c r="GS53" s="411">
        <f t="shared" si="14"/>
        <v>0</v>
      </c>
      <c r="GT53" s="27"/>
      <c r="GU53" s="27"/>
      <c r="GV53" s="413"/>
      <c r="GW53" s="10" t="str">
        <f t="shared" ref="GW53:GW55" si="108">$P$52</f>
        <v>排水再利用配管設備（中水道を含む。）</v>
      </c>
    </row>
    <row r="54" spans="2:205" s="10" customFormat="1" ht="35.1" customHeight="1" x14ac:dyDescent="0.15">
      <c r="B54" s="111"/>
      <c r="C54" s="343"/>
      <c r="D54" s="343"/>
      <c r="E54" s="343"/>
      <c r="F54" s="343"/>
      <c r="G54" s="343"/>
      <c r="H54" s="343"/>
      <c r="J54" s="238"/>
      <c r="K54" s="242"/>
      <c r="L54" s="242"/>
      <c r="M54" s="3168" t="s">
        <v>1486</v>
      </c>
      <c r="N54" s="3168"/>
      <c r="O54" s="3168"/>
      <c r="P54" s="2799"/>
      <c r="Q54" s="2799"/>
      <c r="R54" s="2799"/>
      <c r="S54" s="2799"/>
      <c r="T54" s="2799"/>
      <c r="U54" s="2799"/>
      <c r="V54" s="2799"/>
      <c r="W54" s="2799"/>
      <c r="X54" s="2799"/>
      <c r="Y54" s="2799"/>
      <c r="Z54" s="2799"/>
      <c r="AA54" s="3242" t="s">
        <v>1352</v>
      </c>
      <c r="AB54" s="3223"/>
      <c r="AC54" s="3223"/>
      <c r="AD54" s="3223"/>
      <c r="AE54" s="3223"/>
      <c r="AF54" s="3223"/>
      <c r="AG54" s="3223"/>
      <c r="AH54" s="3223"/>
      <c r="AI54" s="3223"/>
      <c r="AJ54" s="3223"/>
      <c r="AK54" s="3223"/>
      <c r="AL54" s="3223"/>
      <c r="AM54" s="3223"/>
      <c r="AN54" s="3223"/>
      <c r="AO54" s="3223"/>
      <c r="AP54" s="3223"/>
      <c r="AQ54" s="3223"/>
      <c r="AR54" s="3223"/>
      <c r="AS54" s="3223"/>
      <c r="AT54" s="3223"/>
      <c r="AU54" s="3223"/>
      <c r="AV54" s="3223"/>
      <c r="AW54" s="3223"/>
      <c r="AX54" s="3223"/>
      <c r="AY54" s="3224"/>
      <c r="AZ54" s="2790"/>
      <c r="BA54" s="2790"/>
      <c r="BB54" s="2790"/>
      <c r="BC54" s="2790"/>
      <c r="BD54" s="2790"/>
      <c r="BE54" s="2790"/>
      <c r="BF54" s="2790"/>
      <c r="BG54" s="2790"/>
      <c r="BH54" s="2790"/>
      <c r="BI54" s="2790"/>
      <c r="BJ54" s="2790"/>
      <c r="BK54" s="2790"/>
      <c r="BL54" s="2781"/>
      <c r="BM54" s="2781"/>
      <c r="BN54" s="2780"/>
      <c r="BO54" s="2780"/>
      <c r="BP54" s="2780"/>
      <c r="BQ54" s="2780"/>
      <c r="BR54" s="2780"/>
      <c r="BS54" s="2780"/>
      <c r="BT54" s="2780"/>
      <c r="BU54" s="2780"/>
      <c r="BV54" s="2780"/>
      <c r="BW54" s="2780"/>
      <c r="BX54" s="2780"/>
      <c r="BY54" s="2780"/>
      <c r="BZ54" s="2780"/>
      <c r="CA54" s="2780"/>
      <c r="CB54" s="2780"/>
      <c r="CC54" s="2780"/>
      <c r="CD54" s="2780"/>
      <c r="CE54" s="2780"/>
      <c r="CF54" s="2780"/>
      <c r="CG54" s="2780"/>
      <c r="CH54" s="2780"/>
      <c r="CI54" s="2780"/>
      <c r="CJ54" s="2780"/>
      <c r="CK54" s="2780"/>
      <c r="CL54" s="2780"/>
      <c r="CM54" s="3036"/>
      <c r="CN54" s="3036"/>
      <c r="CO54" s="3036"/>
      <c r="CP54" s="3036"/>
      <c r="CQ54" s="3036"/>
      <c r="CR54" s="3036"/>
      <c r="CS54" s="3031"/>
      <c r="CT54" s="2790"/>
      <c r="CU54" s="2790"/>
      <c r="CV54" s="2835"/>
      <c r="CW54" s="2836"/>
      <c r="CX54" s="2836"/>
      <c r="CY54" s="2836"/>
      <c r="CZ54" s="2836"/>
      <c r="DA54" s="2836"/>
      <c r="DB54" s="2836"/>
      <c r="DC54" s="2836"/>
      <c r="DD54" s="2836"/>
      <c r="DE54" s="2836"/>
      <c r="DF54" s="2836"/>
      <c r="DG54" s="2836"/>
      <c r="DH54" s="2836"/>
      <c r="DI54" s="2836"/>
      <c r="DJ54" s="2836"/>
      <c r="DK54" s="2836"/>
      <c r="DL54" s="2836"/>
      <c r="DM54" s="2836"/>
      <c r="DN54" s="2836"/>
      <c r="DO54" s="2837"/>
      <c r="DP54"/>
      <c r="DQ54"/>
      <c r="DR54"/>
      <c r="DS54"/>
      <c r="DT54"/>
      <c r="DU54"/>
      <c r="DV54"/>
      <c r="DW54"/>
      <c r="DX54"/>
      <c r="DY54"/>
      <c r="DZ54"/>
      <c r="EA54"/>
      <c r="EB54"/>
      <c r="EC54"/>
      <c r="ED54"/>
      <c r="EE54"/>
      <c r="EF54" s="237"/>
      <c r="EG54" s="131">
        <f t="shared" si="73"/>
        <v>0</v>
      </c>
      <c r="EH54" s="131">
        <f t="shared" si="74"/>
        <v>0</v>
      </c>
      <c r="EI54" s="131">
        <f t="shared" si="75"/>
        <v>0</v>
      </c>
      <c r="EJ54" s="131">
        <f t="shared" si="76"/>
        <v>0</v>
      </c>
      <c r="EK54" s="256" t="s">
        <v>1486</v>
      </c>
      <c r="EL54" s="131" t="str">
        <f t="shared" si="77"/>
        <v>配管の標識等</v>
      </c>
      <c r="EM54" s="130">
        <f t="shared" si="78"/>
        <v>0</v>
      </c>
      <c r="EN54" s="129" t="str">
        <f t="shared" si="79"/>
        <v/>
      </c>
      <c r="EO54" s="121" t="str">
        <f>IF($EN54="要是正",MAX($EO$14:EO53)+1,"")</f>
        <v/>
      </c>
      <c r="EP54" s="121" t="str">
        <f>IF($EN54="要是正",MAX($EP$14:EP53)+1,"")</f>
        <v/>
      </c>
      <c r="EQ54" s="128" t="str">
        <f t="shared" si="80"/>
        <v/>
      </c>
      <c r="ER54" s="127" t="str">
        <f t="shared" si="81"/>
        <v/>
      </c>
      <c r="ES54" s="122" t="str">
        <f t="shared" si="82"/>
        <v/>
      </c>
      <c r="ET54" s="157" t="str">
        <f t="shared" si="83"/>
        <v/>
      </c>
      <c r="EU54" s="156" t="str">
        <f t="shared" si="84"/>
        <v/>
      </c>
      <c r="EV54" s="125" t="str">
        <f t="shared" si="92"/>
        <v/>
      </c>
      <c r="EW54" s="123" t="str">
        <f t="shared" si="93"/>
        <v>0</v>
      </c>
      <c r="EX54" s="124" t="str">
        <f t="shared" si="94"/>
        <v/>
      </c>
      <c r="EY54" s="123" t="str">
        <f t="shared" si="95"/>
        <v>0</v>
      </c>
      <c r="EZ54" s="123" t="str">
        <f t="shared" si="96"/>
        <v>0</v>
      </c>
      <c r="FA54" s="122" t="str">
        <f t="shared" si="85"/>
        <v/>
      </c>
      <c r="FB54" s="125" t="str">
        <f t="shared" si="86"/>
        <v/>
      </c>
      <c r="FC54" s="123" t="str">
        <f t="shared" si="97"/>
        <v>0</v>
      </c>
      <c r="FD54" s="124" t="str">
        <f t="shared" si="87"/>
        <v/>
      </c>
      <c r="FE54" s="123" t="str">
        <f t="shared" si="98"/>
        <v>0</v>
      </c>
      <c r="FF54" s="123" t="str">
        <f t="shared" si="99"/>
        <v>0</v>
      </c>
      <c r="FG54" s="122" t="str">
        <f t="shared" si="100"/>
        <v/>
      </c>
      <c r="FH54" s="614"/>
      <c r="FI54" s="614"/>
      <c r="FJ54" s="614"/>
      <c r="FK54" s="172">
        <v>4</v>
      </c>
      <c r="FL54" s="130" t="s">
        <v>185</v>
      </c>
      <c r="FM54" s="130" t="s">
        <v>237</v>
      </c>
      <c r="FN54" s="162" t="s">
        <v>236</v>
      </c>
      <c r="FO54" s="11"/>
      <c r="FP54" s="433"/>
      <c r="FQ54" s="433"/>
      <c r="FR54" s="433"/>
      <c r="FS54" s="433"/>
      <c r="FT54" s="433"/>
      <c r="FU54" s="629"/>
      <c r="FV54" s="629"/>
      <c r="FW54" s="628"/>
      <c r="FX54" s="628"/>
      <c r="FY54" s="628"/>
      <c r="FZ54" s="629"/>
      <c r="GA54" s="629"/>
      <c r="GB54" s="628"/>
      <c r="GC54" s="630"/>
      <c r="GD54" s="628"/>
      <c r="GE54" s="630"/>
      <c r="GF54" s="342"/>
      <c r="GG54" s="239" t="str">
        <f t="shared" si="29"/>
        <v/>
      </c>
      <c r="GH54" s="239" t="str">
        <f t="shared" si="88"/>
        <v/>
      </c>
      <c r="GI54" s="239" t="str">
        <f t="shared" si="89"/>
        <v/>
      </c>
      <c r="GJ54" s="239">
        <f t="shared" si="90"/>
        <v>0</v>
      </c>
      <c r="GK54" s="240" t="str">
        <f t="shared" si="91"/>
        <v/>
      </c>
      <c r="GL54" s="10" t="str">
        <f t="shared" si="101"/>
        <v/>
      </c>
      <c r="GM54" s="407" t="str">
        <f t="shared" si="102"/>
        <v/>
      </c>
      <c r="GN54" s="408" t="str">
        <f t="shared" si="103"/>
        <v>0</v>
      </c>
      <c r="GO54" s="409" t="str">
        <f t="shared" si="104"/>
        <v/>
      </c>
      <c r="GP54" s="408" t="str">
        <f t="shared" si="105"/>
        <v>0</v>
      </c>
      <c r="GQ54" s="410" t="str">
        <f t="shared" si="106"/>
        <v/>
      </c>
      <c r="GS54" s="411">
        <f t="shared" si="14"/>
        <v>0</v>
      </c>
      <c r="GT54" s="27"/>
      <c r="GU54" s="27"/>
      <c r="GV54" s="413"/>
      <c r="GW54" s="10" t="str">
        <f t="shared" si="108"/>
        <v>排水再利用配管設備（中水道を含む。）</v>
      </c>
    </row>
    <row r="55" spans="2:205" s="10" customFormat="1" ht="35.1" customHeight="1" x14ac:dyDescent="0.15">
      <c r="B55" s="111"/>
      <c r="C55" s="343"/>
      <c r="D55" s="343"/>
      <c r="E55" s="343"/>
      <c r="F55" s="343"/>
      <c r="G55" s="343"/>
      <c r="H55" s="343"/>
      <c r="J55" s="238"/>
      <c r="K55" s="242"/>
      <c r="L55" s="242"/>
      <c r="M55" s="3168" t="s">
        <v>1490</v>
      </c>
      <c r="N55" s="3168"/>
      <c r="O55" s="3168"/>
      <c r="P55" s="2802"/>
      <c r="Q55" s="2802"/>
      <c r="R55" s="2802"/>
      <c r="S55" s="2802"/>
      <c r="T55" s="2802"/>
      <c r="U55" s="2802"/>
      <c r="V55" s="2802"/>
      <c r="W55" s="2802"/>
      <c r="X55" s="2802"/>
      <c r="Y55" s="2802"/>
      <c r="Z55" s="2802"/>
      <c r="AA55" s="3243" t="s">
        <v>1353</v>
      </c>
      <c r="AB55" s="3239"/>
      <c r="AC55" s="3239"/>
      <c r="AD55" s="3239"/>
      <c r="AE55" s="3239"/>
      <c r="AF55" s="3239"/>
      <c r="AG55" s="3239"/>
      <c r="AH55" s="3239"/>
      <c r="AI55" s="3239"/>
      <c r="AJ55" s="3239"/>
      <c r="AK55" s="3239"/>
      <c r="AL55" s="3239"/>
      <c r="AM55" s="3239"/>
      <c r="AN55" s="3239"/>
      <c r="AO55" s="3239"/>
      <c r="AP55" s="3239"/>
      <c r="AQ55" s="3239"/>
      <c r="AR55" s="3239"/>
      <c r="AS55" s="3239"/>
      <c r="AT55" s="3239"/>
      <c r="AU55" s="3239"/>
      <c r="AV55" s="3239"/>
      <c r="AW55" s="3239"/>
      <c r="AX55" s="3239"/>
      <c r="AY55" s="3240"/>
      <c r="AZ55" s="3039"/>
      <c r="BA55" s="3039"/>
      <c r="BB55" s="3039"/>
      <c r="BC55" s="3039"/>
      <c r="BD55" s="3039"/>
      <c r="BE55" s="3039"/>
      <c r="BF55" s="3039"/>
      <c r="BG55" s="3039"/>
      <c r="BH55" s="3039"/>
      <c r="BI55" s="3039"/>
      <c r="BJ55" s="3039"/>
      <c r="BK55" s="3039"/>
      <c r="BL55" s="2827"/>
      <c r="BM55" s="2827"/>
      <c r="BN55" s="2828"/>
      <c r="BO55" s="2828"/>
      <c r="BP55" s="2828"/>
      <c r="BQ55" s="2828"/>
      <c r="BR55" s="2828"/>
      <c r="BS55" s="2828"/>
      <c r="BT55" s="2828"/>
      <c r="BU55" s="2828"/>
      <c r="BV55" s="2828"/>
      <c r="BW55" s="2828"/>
      <c r="BX55" s="2828"/>
      <c r="BY55" s="2828"/>
      <c r="BZ55" s="2828"/>
      <c r="CA55" s="2828"/>
      <c r="CB55" s="2828"/>
      <c r="CC55" s="2828"/>
      <c r="CD55" s="2828"/>
      <c r="CE55" s="2828"/>
      <c r="CF55" s="2828"/>
      <c r="CG55" s="2828"/>
      <c r="CH55" s="2828"/>
      <c r="CI55" s="2828"/>
      <c r="CJ55" s="2828"/>
      <c r="CK55" s="2828"/>
      <c r="CL55" s="2828"/>
      <c r="CM55" s="3037"/>
      <c r="CN55" s="3037"/>
      <c r="CO55" s="3037"/>
      <c r="CP55" s="3037"/>
      <c r="CQ55" s="3037"/>
      <c r="CR55" s="3037"/>
      <c r="CS55" s="3038"/>
      <c r="CT55" s="3039"/>
      <c r="CU55" s="3039"/>
      <c r="CV55" s="2926"/>
      <c r="CW55" s="2927"/>
      <c r="CX55" s="2927"/>
      <c r="CY55" s="2927"/>
      <c r="CZ55" s="2927"/>
      <c r="DA55" s="2927"/>
      <c r="DB55" s="2927"/>
      <c r="DC55" s="2927"/>
      <c r="DD55" s="2927"/>
      <c r="DE55" s="2927"/>
      <c r="DF55" s="2927"/>
      <c r="DG55" s="2927"/>
      <c r="DH55" s="2927"/>
      <c r="DI55" s="2927"/>
      <c r="DJ55" s="2927"/>
      <c r="DK55" s="2927"/>
      <c r="DL55" s="2927"/>
      <c r="DM55" s="2927"/>
      <c r="DN55" s="2927"/>
      <c r="DO55" s="2928"/>
      <c r="DP55"/>
      <c r="DQ55"/>
      <c r="DR55"/>
      <c r="DS55"/>
      <c r="DT55"/>
      <c r="DU55"/>
      <c r="DV55"/>
      <c r="DW55"/>
      <c r="DX55"/>
      <c r="DY55"/>
      <c r="DZ55"/>
      <c r="EA55"/>
      <c r="EB55"/>
      <c r="EC55"/>
      <c r="ED55"/>
      <c r="EE55"/>
      <c r="EF55" s="237"/>
      <c r="EG55" s="131">
        <f t="shared" si="73"/>
        <v>0</v>
      </c>
      <c r="EH55" s="131">
        <f t="shared" si="74"/>
        <v>0</v>
      </c>
      <c r="EI55" s="131">
        <f t="shared" si="75"/>
        <v>0</v>
      </c>
      <c r="EJ55" s="131">
        <f t="shared" si="76"/>
        <v>0</v>
      </c>
      <c r="EK55" s="256" t="s">
        <v>1490</v>
      </c>
      <c r="EL55" s="131" t="str">
        <f t="shared" si="77"/>
        <v>雑用水タンク、ポンプ等の設置の状況</v>
      </c>
      <c r="EM55" s="130">
        <f t="shared" si="78"/>
        <v>0</v>
      </c>
      <c r="EN55" s="129" t="str">
        <f t="shared" si="79"/>
        <v/>
      </c>
      <c r="EO55" s="121" t="str">
        <f>IF($EN55="要是正",MAX($EO$14:EO54)+1,"")</f>
        <v/>
      </c>
      <c r="EP55" s="121" t="str">
        <f>IF($EN55="要是正",MAX($EP$14:EP54)+1,"")</f>
        <v/>
      </c>
      <c r="EQ55" s="128" t="str">
        <f t="shared" si="80"/>
        <v/>
      </c>
      <c r="ER55" s="127" t="str">
        <f t="shared" si="81"/>
        <v/>
      </c>
      <c r="ES55" s="122" t="str">
        <f t="shared" si="82"/>
        <v/>
      </c>
      <c r="ET55" s="157" t="str">
        <f t="shared" si="83"/>
        <v/>
      </c>
      <c r="EU55" s="156" t="str">
        <f t="shared" si="84"/>
        <v/>
      </c>
      <c r="EV55" s="125" t="str">
        <f t="shared" si="92"/>
        <v/>
      </c>
      <c r="EW55" s="123" t="str">
        <f t="shared" si="93"/>
        <v>0</v>
      </c>
      <c r="EX55" s="124" t="str">
        <f t="shared" si="94"/>
        <v/>
      </c>
      <c r="EY55" s="123" t="str">
        <f t="shared" si="95"/>
        <v>0</v>
      </c>
      <c r="EZ55" s="123" t="str">
        <f t="shared" si="96"/>
        <v>0</v>
      </c>
      <c r="FA55" s="122" t="str">
        <f t="shared" si="85"/>
        <v/>
      </c>
      <c r="FB55" s="125" t="str">
        <f t="shared" si="86"/>
        <v/>
      </c>
      <c r="FC55" s="123" t="str">
        <f t="shared" si="97"/>
        <v>0</v>
      </c>
      <c r="FD55" s="124" t="str">
        <f t="shared" si="87"/>
        <v/>
      </c>
      <c r="FE55" s="123" t="str">
        <f t="shared" si="98"/>
        <v>0</v>
      </c>
      <c r="FF55" s="123" t="str">
        <f t="shared" si="99"/>
        <v>0</v>
      </c>
      <c r="FG55" s="122" t="str">
        <f t="shared" si="100"/>
        <v/>
      </c>
      <c r="FH55" s="614"/>
      <c r="FI55" s="614"/>
      <c r="FJ55" s="614"/>
      <c r="FK55" s="172">
        <v>4</v>
      </c>
      <c r="FL55" s="130" t="s">
        <v>185</v>
      </c>
      <c r="FM55" s="130" t="s">
        <v>237</v>
      </c>
      <c r="FN55" s="162" t="s">
        <v>236</v>
      </c>
      <c r="FO55" s="11"/>
      <c r="FP55" s="433"/>
      <c r="FQ55" s="433"/>
      <c r="FR55" s="433"/>
      <c r="FS55" s="433"/>
      <c r="FT55" s="433"/>
      <c r="FU55" s="629"/>
      <c r="FV55" s="629"/>
      <c r="FW55" s="628"/>
      <c r="FX55" s="628"/>
      <c r="FY55" s="628"/>
      <c r="FZ55" s="629"/>
      <c r="GA55" s="629"/>
      <c r="GB55" s="628"/>
      <c r="GC55" s="630"/>
      <c r="GD55" s="628"/>
      <c r="GE55" s="630"/>
      <c r="GF55" s="342"/>
      <c r="GG55" s="239" t="str">
        <f t="shared" si="29"/>
        <v/>
      </c>
      <c r="GH55" s="239" t="str">
        <f t="shared" si="88"/>
        <v/>
      </c>
      <c r="GI55" s="239" t="str">
        <f t="shared" si="89"/>
        <v/>
      </c>
      <c r="GJ55" s="239">
        <f t="shared" si="90"/>
        <v>0</v>
      </c>
      <c r="GK55" s="240" t="str">
        <f t="shared" si="91"/>
        <v/>
      </c>
      <c r="GL55" s="10" t="str">
        <f t="shared" si="101"/>
        <v/>
      </c>
      <c r="GM55" s="407" t="str">
        <f t="shared" si="102"/>
        <v/>
      </c>
      <c r="GN55" s="408" t="str">
        <f t="shared" si="103"/>
        <v>0</v>
      </c>
      <c r="GO55" s="409" t="str">
        <f t="shared" si="104"/>
        <v/>
      </c>
      <c r="GP55" s="408" t="str">
        <f t="shared" si="105"/>
        <v>0</v>
      </c>
      <c r="GQ55" s="410" t="str">
        <f t="shared" si="106"/>
        <v/>
      </c>
      <c r="GS55" s="411">
        <f t="shared" si="14"/>
        <v>0</v>
      </c>
      <c r="GT55" s="27"/>
      <c r="GU55" s="27"/>
      <c r="GV55" s="413"/>
      <c r="GW55" s="10" t="str">
        <f t="shared" si="108"/>
        <v>排水再利用配管設備（中水道を含む。）</v>
      </c>
    </row>
    <row r="56" spans="2:205" s="10" customFormat="1" ht="35.1" customHeight="1" x14ac:dyDescent="0.15">
      <c r="B56" s="111"/>
      <c r="C56" s="343"/>
      <c r="D56" s="343"/>
      <c r="E56" s="343"/>
      <c r="F56" s="343"/>
      <c r="G56" s="343"/>
      <c r="H56" s="343"/>
      <c r="J56" s="238"/>
      <c r="K56" s="242"/>
      <c r="L56" s="242"/>
      <c r="M56" s="3168" t="s">
        <v>1491</v>
      </c>
      <c r="N56" s="3168"/>
      <c r="O56" s="3168"/>
      <c r="P56" s="2796" t="s">
        <v>1338</v>
      </c>
      <c r="Q56" s="2796"/>
      <c r="R56" s="2796"/>
      <c r="S56" s="2796"/>
      <c r="T56" s="2960" t="s">
        <v>1339</v>
      </c>
      <c r="U56" s="2960"/>
      <c r="V56" s="2960"/>
      <c r="W56" s="2960"/>
      <c r="X56" s="2960"/>
      <c r="Y56" s="2960"/>
      <c r="Z56" s="2960"/>
      <c r="AA56" s="3262" t="s">
        <v>1354</v>
      </c>
      <c r="AB56" s="3263"/>
      <c r="AC56" s="3263"/>
      <c r="AD56" s="3263"/>
      <c r="AE56" s="3263"/>
      <c r="AF56" s="3263"/>
      <c r="AG56" s="3263"/>
      <c r="AH56" s="3263"/>
      <c r="AI56" s="3263"/>
      <c r="AJ56" s="3263"/>
      <c r="AK56" s="3263"/>
      <c r="AL56" s="3263"/>
      <c r="AM56" s="3263"/>
      <c r="AN56" s="3263"/>
      <c r="AO56" s="3263"/>
      <c r="AP56" s="3263"/>
      <c r="AQ56" s="3263"/>
      <c r="AR56" s="3263"/>
      <c r="AS56" s="3263"/>
      <c r="AT56" s="3263"/>
      <c r="AU56" s="3263"/>
      <c r="AV56" s="3263"/>
      <c r="AW56" s="3263"/>
      <c r="AX56" s="3263"/>
      <c r="AY56" s="3264"/>
      <c r="AZ56" s="3105"/>
      <c r="BA56" s="3105"/>
      <c r="BB56" s="3105"/>
      <c r="BC56" s="3105"/>
      <c r="BD56" s="3105"/>
      <c r="BE56" s="3105"/>
      <c r="BF56" s="3105"/>
      <c r="BG56" s="3105"/>
      <c r="BH56" s="3105"/>
      <c r="BI56" s="3105"/>
      <c r="BJ56" s="3105"/>
      <c r="BK56" s="3105"/>
      <c r="BL56" s="2962"/>
      <c r="BM56" s="2962"/>
      <c r="BN56" s="2955"/>
      <c r="BO56" s="2955"/>
      <c r="BP56" s="2955"/>
      <c r="BQ56" s="2955"/>
      <c r="BR56" s="2955"/>
      <c r="BS56" s="2955"/>
      <c r="BT56" s="2955"/>
      <c r="BU56" s="2955"/>
      <c r="BV56" s="2955"/>
      <c r="BW56" s="2955"/>
      <c r="BX56" s="2955"/>
      <c r="BY56" s="2955"/>
      <c r="BZ56" s="2955"/>
      <c r="CA56" s="2955"/>
      <c r="CB56" s="2955"/>
      <c r="CC56" s="2955"/>
      <c r="CD56" s="2955"/>
      <c r="CE56" s="2955"/>
      <c r="CF56" s="2955"/>
      <c r="CG56" s="2955"/>
      <c r="CH56" s="2955"/>
      <c r="CI56" s="2955"/>
      <c r="CJ56" s="2955"/>
      <c r="CK56" s="2955"/>
      <c r="CL56" s="2955"/>
      <c r="CM56" s="3106"/>
      <c r="CN56" s="3106"/>
      <c r="CO56" s="3106"/>
      <c r="CP56" s="3106"/>
      <c r="CQ56" s="3106"/>
      <c r="CR56" s="3106"/>
      <c r="CS56" s="3107"/>
      <c r="CT56" s="3105"/>
      <c r="CU56" s="3105"/>
      <c r="CV56" s="2956"/>
      <c r="CW56" s="2957"/>
      <c r="CX56" s="2957"/>
      <c r="CY56" s="2957"/>
      <c r="CZ56" s="2957"/>
      <c r="DA56" s="2957"/>
      <c r="DB56" s="2957"/>
      <c r="DC56" s="2957"/>
      <c r="DD56" s="2957"/>
      <c r="DE56" s="2957"/>
      <c r="DF56" s="2957"/>
      <c r="DG56" s="2957"/>
      <c r="DH56" s="2957"/>
      <c r="DI56" s="2957"/>
      <c r="DJ56" s="2957"/>
      <c r="DK56" s="2957"/>
      <c r="DL56" s="2957"/>
      <c r="DM56" s="2957"/>
      <c r="DN56" s="2957"/>
      <c r="DO56" s="2958"/>
      <c r="DP56"/>
      <c r="DQ56"/>
      <c r="DR56"/>
      <c r="DS56"/>
      <c r="DT56"/>
      <c r="DU56"/>
      <c r="DV56"/>
      <c r="DW56"/>
      <c r="DX56"/>
      <c r="DY56"/>
      <c r="DZ56"/>
      <c r="EA56"/>
      <c r="EB56"/>
      <c r="EC56"/>
      <c r="ED56"/>
      <c r="EE56"/>
      <c r="EF56" s="237"/>
      <c r="EG56" s="131">
        <f t="shared" si="73"/>
        <v>0</v>
      </c>
      <c r="EH56" s="131">
        <f t="shared" si="74"/>
        <v>0</v>
      </c>
      <c r="EI56" s="131">
        <f t="shared" si="75"/>
        <v>0</v>
      </c>
      <c r="EJ56" s="131">
        <f t="shared" si="76"/>
        <v>0</v>
      </c>
      <c r="EK56" s="256" t="s">
        <v>1491</v>
      </c>
      <c r="EL56" s="131" t="str">
        <f t="shared" si="77"/>
        <v>衛生器具の取付けの状況</v>
      </c>
      <c r="EM56" s="130">
        <f t="shared" si="78"/>
        <v>0</v>
      </c>
      <c r="EN56" s="129" t="str">
        <f t="shared" si="79"/>
        <v/>
      </c>
      <c r="EO56" s="121" t="str">
        <f>IF($EN56="要是正",MAX($EO$14:EO55)+1,"")</f>
        <v/>
      </c>
      <c r="EP56" s="121" t="str">
        <f>IF($EN56="要是正",MAX($EP$14:EP55)+1,"")</f>
        <v/>
      </c>
      <c r="EQ56" s="128" t="str">
        <f t="shared" si="80"/>
        <v/>
      </c>
      <c r="ER56" s="127" t="str">
        <f t="shared" si="81"/>
        <v/>
      </c>
      <c r="ES56" s="122" t="str">
        <f t="shared" si="82"/>
        <v/>
      </c>
      <c r="ET56" s="157" t="str">
        <f t="shared" si="83"/>
        <v/>
      </c>
      <c r="EU56" s="156" t="str">
        <f t="shared" si="84"/>
        <v/>
      </c>
      <c r="EV56" s="125" t="str">
        <f t="shared" si="92"/>
        <v/>
      </c>
      <c r="EW56" s="123" t="str">
        <f t="shared" si="93"/>
        <v>0</v>
      </c>
      <c r="EX56" s="124" t="str">
        <f t="shared" si="94"/>
        <v/>
      </c>
      <c r="EY56" s="123" t="str">
        <f t="shared" si="95"/>
        <v>0</v>
      </c>
      <c r="EZ56" s="123" t="str">
        <f t="shared" si="96"/>
        <v>0</v>
      </c>
      <c r="FA56" s="122" t="str">
        <f t="shared" si="85"/>
        <v/>
      </c>
      <c r="FB56" s="125" t="str">
        <f t="shared" si="86"/>
        <v/>
      </c>
      <c r="FC56" s="123" t="str">
        <f t="shared" si="97"/>
        <v>0</v>
      </c>
      <c r="FD56" s="124" t="str">
        <f t="shared" si="87"/>
        <v/>
      </c>
      <c r="FE56" s="123" t="str">
        <f t="shared" si="98"/>
        <v>0</v>
      </c>
      <c r="FF56" s="123" t="str">
        <f t="shared" si="99"/>
        <v>0</v>
      </c>
      <c r="FG56" s="122" t="str">
        <f t="shared" si="100"/>
        <v/>
      </c>
      <c r="FH56" s="614"/>
      <c r="FI56" s="614"/>
      <c r="FJ56" s="614"/>
      <c r="FK56" s="172">
        <v>2</v>
      </c>
      <c r="FL56" s="130" t="s">
        <v>185</v>
      </c>
      <c r="FM56" s="130" t="s">
        <v>245</v>
      </c>
      <c r="FN56" s="162" t="s">
        <v>244</v>
      </c>
      <c r="FO56" s="11"/>
      <c r="FP56" s="433"/>
      <c r="FQ56" s="433"/>
      <c r="FR56" s="433"/>
      <c r="FS56" s="433"/>
      <c r="FT56" s="433"/>
      <c r="FU56" s="628"/>
      <c r="FV56" s="628"/>
      <c r="FW56" s="628"/>
      <c r="FX56" s="628"/>
      <c r="FY56" s="628"/>
      <c r="FZ56" s="628"/>
      <c r="GA56" s="628"/>
      <c r="GB56" s="628"/>
      <c r="GC56" s="11"/>
      <c r="GD56" s="628"/>
      <c r="GE56" s="630"/>
      <c r="GF56" s="342"/>
      <c r="GG56" s="239" t="str">
        <f t="shared" si="29"/>
        <v/>
      </c>
      <c r="GH56" s="239" t="str">
        <f t="shared" si="88"/>
        <v/>
      </c>
      <c r="GI56" s="239" t="str">
        <f t="shared" si="89"/>
        <v/>
      </c>
      <c r="GJ56" s="239">
        <f t="shared" si="90"/>
        <v>0</v>
      </c>
      <c r="GK56" s="240" t="str">
        <f t="shared" si="91"/>
        <v/>
      </c>
      <c r="GL56" s="10" t="str">
        <f t="shared" si="101"/>
        <v/>
      </c>
      <c r="GM56" s="407" t="str">
        <f t="shared" si="102"/>
        <v/>
      </c>
      <c r="GN56" s="408" t="str">
        <f t="shared" si="103"/>
        <v>0</v>
      </c>
      <c r="GO56" s="409" t="str">
        <f t="shared" si="104"/>
        <v/>
      </c>
      <c r="GP56" s="408" t="str">
        <f t="shared" si="105"/>
        <v>0</v>
      </c>
      <c r="GQ56" s="410" t="str">
        <f t="shared" si="106"/>
        <v/>
      </c>
      <c r="GS56" s="411">
        <f t="shared" si="14"/>
        <v>0</v>
      </c>
      <c r="GT56" s="27"/>
      <c r="GU56" s="27"/>
      <c r="GV56" s="413"/>
      <c r="GW56" s="10" t="str">
        <f>$T$56</f>
        <v>衛星器具</v>
      </c>
    </row>
    <row r="57" spans="2:205" s="10" customFormat="1" ht="35.1" customHeight="1" x14ac:dyDescent="0.15">
      <c r="B57" s="111"/>
      <c r="C57" s="343"/>
      <c r="D57" s="343"/>
      <c r="E57" s="343"/>
      <c r="F57" s="343"/>
      <c r="G57" s="343"/>
      <c r="H57" s="343"/>
      <c r="J57" s="238"/>
      <c r="K57" s="242"/>
      <c r="L57" s="242"/>
      <c r="M57" s="3168" t="s">
        <v>1492</v>
      </c>
      <c r="N57" s="3168"/>
      <c r="O57" s="3168"/>
      <c r="P57" s="2799"/>
      <c r="Q57" s="2799"/>
      <c r="R57" s="2799"/>
      <c r="S57" s="2799"/>
      <c r="T57" s="2960" t="s">
        <v>1340</v>
      </c>
      <c r="U57" s="2960"/>
      <c r="V57" s="2960"/>
      <c r="W57" s="2960"/>
      <c r="X57" s="2960"/>
      <c r="Y57" s="2960"/>
      <c r="Z57" s="2960"/>
      <c r="AA57" s="3272" t="s">
        <v>1355</v>
      </c>
      <c r="AB57" s="3273"/>
      <c r="AC57" s="3273"/>
      <c r="AD57" s="3273"/>
      <c r="AE57" s="3273"/>
      <c r="AF57" s="3273"/>
      <c r="AG57" s="3273"/>
      <c r="AH57" s="3273"/>
      <c r="AI57" s="3273"/>
      <c r="AJ57" s="3273"/>
      <c r="AK57" s="3273"/>
      <c r="AL57" s="3273"/>
      <c r="AM57" s="3273"/>
      <c r="AN57" s="3273"/>
      <c r="AO57" s="3273"/>
      <c r="AP57" s="3273"/>
      <c r="AQ57" s="3273"/>
      <c r="AR57" s="3273"/>
      <c r="AS57" s="3273"/>
      <c r="AT57" s="3273"/>
      <c r="AU57" s="3273"/>
      <c r="AV57" s="3273"/>
      <c r="AW57" s="3273"/>
      <c r="AX57" s="3273"/>
      <c r="AY57" s="3274"/>
      <c r="AZ57" s="3105"/>
      <c r="BA57" s="3105"/>
      <c r="BB57" s="3105"/>
      <c r="BC57" s="3105"/>
      <c r="BD57" s="3105"/>
      <c r="BE57" s="3105"/>
      <c r="BF57" s="3105"/>
      <c r="BG57" s="3105"/>
      <c r="BH57" s="3105"/>
      <c r="BI57" s="3105"/>
      <c r="BJ57" s="3105"/>
      <c r="BK57" s="3105"/>
      <c r="BL57" s="2962"/>
      <c r="BM57" s="2962"/>
      <c r="BN57" s="2955"/>
      <c r="BO57" s="2955"/>
      <c r="BP57" s="2955"/>
      <c r="BQ57" s="2955"/>
      <c r="BR57" s="2955"/>
      <c r="BS57" s="2955"/>
      <c r="BT57" s="2955"/>
      <c r="BU57" s="2955"/>
      <c r="BV57" s="2955"/>
      <c r="BW57" s="2955"/>
      <c r="BX57" s="2955"/>
      <c r="BY57" s="2955"/>
      <c r="BZ57" s="2955"/>
      <c r="CA57" s="2955"/>
      <c r="CB57" s="2955"/>
      <c r="CC57" s="2955"/>
      <c r="CD57" s="2955"/>
      <c r="CE57" s="2955"/>
      <c r="CF57" s="2955"/>
      <c r="CG57" s="2955"/>
      <c r="CH57" s="2955"/>
      <c r="CI57" s="2955"/>
      <c r="CJ57" s="2955"/>
      <c r="CK57" s="2955"/>
      <c r="CL57" s="2955"/>
      <c r="CM57" s="3106"/>
      <c r="CN57" s="3106"/>
      <c r="CO57" s="3106"/>
      <c r="CP57" s="3106"/>
      <c r="CQ57" s="3106"/>
      <c r="CR57" s="3106"/>
      <c r="CS57" s="3107"/>
      <c r="CT57" s="3105"/>
      <c r="CU57" s="3105"/>
      <c r="CV57" s="2956"/>
      <c r="CW57" s="2957"/>
      <c r="CX57" s="2957"/>
      <c r="CY57" s="2957"/>
      <c r="CZ57" s="2957"/>
      <c r="DA57" s="2957"/>
      <c r="DB57" s="2957"/>
      <c r="DC57" s="2957"/>
      <c r="DD57" s="2957"/>
      <c r="DE57" s="2957"/>
      <c r="DF57" s="2957"/>
      <c r="DG57" s="2957"/>
      <c r="DH57" s="2957"/>
      <c r="DI57" s="2957"/>
      <c r="DJ57" s="2957"/>
      <c r="DK57" s="2957"/>
      <c r="DL57" s="2957"/>
      <c r="DM57" s="2957"/>
      <c r="DN57" s="2957"/>
      <c r="DO57" s="2958"/>
      <c r="DP57"/>
      <c r="DQ57"/>
      <c r="DR57"/>
      <c r="DS57"/>
      <c r="DT57"/>
      <c r="DU57"/>
      <c r="DV57"/>
      <c r="DW57"/>
      <c r="DX57"/>
      <c r="DY57"/>
      <c r="DZ57"/>
      <c r="EA57"/>
      <c r="EB57"/>
      <c r="EC57"/>
      <c r="ED57"/>
      <c r="EE57"/>
      <c r="EF57" s="237"/>
      <c r="EG57" s="131">
        <f t="shared" si="73"/>
        <v>0</v>
      </c>
      <c r="EH57" s="131">
        <f t="shared" si="74"/>
        <v>0</v>
      </c>
      <c r="EI57" s="131">
        <f t="shared" si="75"/>
        <v>0</v>
      </c>
      <c r="EJ57" s="131">
        <f t="shared" si="76"/>
        <v>0</v>
      </c>
      <c r="EK57" s="256" t="s">
        <v>1492</v>
      </c>
      <c r="EL57" s="131" t="str">
        <f t="shared" si="77"/>
        <v>排水トラップの取付けの状況</v>
      </c>
      <c r="EM57" s="130">
        <f t="shared" si="78"/>
        <v>0</v>
      </c>
      <c r="EN57" s="129" t="str">
        <f t="shared" si="79"/>
        <v/>
      </c>
      <c r="EO57" s="121" t="str">
        <f>IF($EN57="要是正",MAX($EO$14:EO56)+1,"")</f>
        <v/>
      </c>
      <c r="EP57" s="121" t="str">
        <f>IF($EN57="要是正",MAX($EP$14:EP56)+1,"")</f>
        <v/>
      </c>
      <c r="EQ57" s="128" t="str">
        <f t="shared" si="80"/>
        <v/>
      </c>
      <c r="ER57" s="127" t="str">
        <f t="shared" si="81"/>
        <v/>
      </c>
      <c r="ES57" s="122" t="str">
        <f t="shared" si="82"/>
        <v/>
      </c>
      <c r="ET57" s="157" t="str">
        <f t="shared" si="83"/>
        <v/>
      </c>
      <c r="EU57" s="156" t="str">
        <f t="shared" si="84"/>
        <v/>
      </c>
      <c r="EV57" s="125" t="str">
        <f t="shared" si="92"/>
        <v/>
      </c>
      <c r="EW57" s="123" t="str">
        <f t="shared" si="93"/>
        <v>0</v>
      </c>
      <c r="EX57" s="124" t="str">
        <f t="shared" si="94"/>
        <v/>
      </c>
      <c r="EY57" s="123" t="str">
        <f t="shared" si="95"/>
        <v>0</v>
      </c>
      <c r="EZ57" s="123" t="str">
        <f t="shared" si="96"/>
        <v>0</v>
      </c>
      <c r="FA57" s="122" t="str">
        <f t="shared" si="85"/>
        <v/>
      </c>
      <c r="FB57" s="125" t="str">
        <f t="shared" si="86"/>
        <v/>
      </c>
      <c r="FC57" s="123" t="str">
        <f t="shared" si="97"/>
        <v>0</v>
      </c>
      <c r="FD57" s="124" t="str">
        <f t="shared" si="87"/>
        <v/>
      </c>
      <c r="FE57" s="123" t="str">
        <f t="shared" si="98"/>
        <v>0</v>
      </c>
      <c r="FF57" s="123" t="str">
        <f t="shared" si="99"/>
        <v>0</v>
      </c>
      <c r="FG57" s="122" t="str">
        <f t="shared" si="100"/>
        <v/>
      </c>
      <c r="FH57" s="614"/>
      <c r="FI57" s="614"/>
      <c r="FJ57" s="614"/>
      <c r="FK57" s="172">
        <v>4</v>
      </c>
      <c r="FL57" s="130" t="s">
        <v>185</v>
      </c>
      <c r="FM57" s="130" t="s">
        <v>237</v>
      </c>
      <c r="FN57" s="162" t="s">
        <v>236</v>
      </c>
      <c r="FO57" s="11"/>
      <c r="FP57" s="433"/>
      <c r="FQ57" s="433"/>
      <c r="FR57" s="433"/>
      <c r="FS57" s="433"/>
      <c r="FT57" s="433"/>
      <c r="FU57" s="629"/>
      <c r="FV57" s="629"/>
      <c r="FW57" s="628"/>
      <c r="FX57" s="628"/>
      <c r="FY57" s="628"/>
      <c r="FZ57" s="629"/>
      <c r="GA57" s="629"/>
      <c r="GB57" s="628"/>
      <c r="GC57" s="630"/>
      <c r="GD57" s="628"/>
      <c r="GE57" s="630"/>
      <c r="GF57" s="342"/>
      <c r="GG57" s="239" t="str">
        <f t="shared" si="29"/>
        <v/>
      </c>
      <c r="GH57" s="239" t="str">
        <f t="shared" si="88"/>
        <v/>
      </c>
      <c r="GI57" s="239" t="str">
        <f t="shared" si="89"/>
        <v/>
      </c>
      <c r="GJ57" s="239">
        <f t="shared" si="90"/>
        <v>0</v>
      </c>
      <c r="GK57" s="240" t="str">
        <f t="shared" si="91"/>
        <v/>
      </c>
      <c r="GL57" s="10" t="str">
        <f t="shared" si="101"/>
        <v/>
      </c>
      <c r="GM57" s="407" t="str">
        <f t="shared" si="102"/>
        <v/>
      </c>
      <c r="GN57" s="408" t="str">
        <f t="shared" si="103"/>
        <v>0</v>
      </c>
      <c r="GO57" s="409" t="str">
        <f t="shared" si="104"/>
        <v/>
      </c>
      <c r="GP57" s="408" t="str">
        <f t="shared" si="105"/>
        <v>0</v>
      </c>
      <c r="GQ57" s="410" t="str">
        <f t="shared" si="106"/>
        <v/>
      </c>
      <c r="GS57" s="411">
        <f t="shared" si="14"/>
        <v>0</v>
      </c>
      <c r="GT57" s="27"/>
      <c r="GU57" s="27"/>
      <c r="GV57" s="413"/>
      <c r="GW57" s="10" t="str">
        <f>$T$57</f>
        <v>排水トラップ</v>
      </c>
    </row>
    <row r="58" spans="2:205" s="10" customFormat="1" ht="35.1" customHeight="1" x14ac:dyDescent="0.15">
      <c r="B58" s="111"/>
      <c r="C58" s="343"/>
      <c r="D58" s="343"/>
      <c r="E58" s="343"/>
      <c r="F58" s="343"/>
      <c r="G58" s="343"/>
      <c r="H58" s="343"/>
      <c r="J58" s="238"/>
      <c r="K58" s="242"/>
      <c r="L58" s="242"/>
      <c r="M58" s="3168" t="s">
        <v>1493</v>
      </c>
      <c r="N58" s="3168"/>
      <c r="O58" s="3168"/>
      <c r="P58" s="2799"/>
      <c r="Q58" s="2799"/>
      <c r="R58" s="2799"/>
      <c r="S58" s="2799"/>
      <c r="T58" s="2960" t="s">
        <v>1341</v>
      </c>
      <c r="U58" s="2960"/>
      <c r="V58" s="2960"/>
      <c r="W58" s="2960"/>
      <c r="X58" s="2960"/>
      <c r="Y58" s="2960"/>
      <c r="Z58" s="2960"/>
      <c r="AA58" s="3262" t="s">
        <v>1356</v>
      </c>
      <c r="AB58" s="3263"/>
      <c r="AC58" s="3263"/>
      <c r="AD58" s="3263"/>
      <c r="AE58" s="3263"/>
      <c r="AF58" s="3263"/>
      <c r="AG58" s="3263"/>
      <c r="AH58" s="3263"/>
      <c r="AI58" s="3263"/>
      <c r="AJ58" s="3263"/>
      <c r="AK58" s="3263"/>
      <c r="AL58" s="3263"/>
      <c r="AM58" s="3263"/>
      <c r="AN58" s="3263"/>
      <c r="AO58" s="3263"/>
      <c r="AP58" s="3263"/>
      <c r="AQ58" s="3263"/>
      <c r="AR58" s="3263"/>
      <c r="AS58" s="3263"/>
      <c r="AT58" s="3263"/>
      <c r="AU58" s="3263"/>
      <c r="AV58" s="3263"/>
      <c r="AW58" s="3263"/>
      <c r="AX58" s="3263"/>
      <c r="AY58" s="3264"/>
      <c r="AZ58" s="3205"/>
      <c r="BA58" s="3205"/>
      <c r="BB58" s="3205"/>
      <c r="BC58" s="3205"/>
      <c r="BD58" s="3205"/>
      <c r="BE58" s="3205"/>
      <c r="BF58" s="3205"/>
      <c r="BG58" s="3205"/>
      <c r="BH58" s="3205"/>
      <c r="BI58" s="3205"/>
      <c r="BJ58" s="3205"/>
      <c r="BK58" s="3205"/>
      <c r="BL58" s="3271"/>
      <c r="BM58" s="3271"/>
      <c r="BN58" s="3214"/>
      <c r="BO58" s="3214"/>
      <c r="BP58" s="3214"/>
      <c r="BQ58" s="3214"/>
      <c r="BR58" s="3214"/>
      <c r="BS58" s="3214"/>
      <c r="BT58" s="3214"/>
      <c r="BU58" s="3214"/>
      <c r="BV58" s="3214"/>
      <c r="BW58" s="3214"/>
      <c r="BX58" s="3214"/>
      <c r="BY58" s="3214"/>
      <c r="BZ58" s="3214"/>
      <c r="CA58" s="3214"/>
      <c r="CB58" s="3214"/>
      <c r="CC58" s="3214"/>
      <c r="CD58" s="3214"/>
      <c r="CE58" s="3214"/>
      <c r="CF58" s="3214"/>
      <c r="CG58" s="3214"/>
      <c r="CH58" s="3214"/>
      <c r="CI58" s="3214"/>
      <c r="CJ58" s="3214"/>
      <c r="CK58" s="3214"/>
      <c r="CL58" s="3214"/>
      <c r="CM58" s="3201"/>
      <c r="CN58" s="3201"/>
      <c r="CO58" s="3201"/>
      <c r="CP58" s="3201"/>
      <c r="CQ58" s="3201"/>
      <c r="CR58" s="3201"/>
      <c r="CS58" s="3204"/>
      <c r="CT58" s="3205"/>
      <c r="CU58" s="3205"/>
      <c r="CV58" s="3040"/>
      <c r="CW58" s="3041"/>
      <c r="CX58" s="3041"/>
      <c r="CY58" s="3041"/>
      <c r="CZ58" s="3041"/>
      <c r="DA58" s="3041"/>
      <c r="DB58" s="3041"/>
      <c r="DC58" s="3041"/>
      <c r="DD58" s="3041"/>
      <c r="DE58" s="3041"/>
      <c r="DF58" s="3041"/>
      <c r="DG58" s="3041"/>
      <c r="DH58" s="3041"/>
      <c r="DI58" s="3041"/>
      <c r="DJ58" s="3041"/>
      <c r="DK58" s="3041"/>
      <c r="DL58" s="3041"/>
      <c r="DM58" s="3041"/>
      <c r="DN58" s="3041"/>
      <c r="DO58" s="3042"/>
      <c r="DP58"/>
      <c r="DQ58"/>
      <c r="DR58"/>
      <c r="DS58"/>
      <c r="DT58"/>
      <c r="DU58"/>
      <c r="DV58"/>
      <c r="DW58"/>
      <c r="DX58"/>
      <c r="DY58"/>
      <c r="DZ58"/>
      <c r="EA58"/>
      <c r="EB58"/>
      <c r="EC58"/>
      <c r="ED58"/>
      <c r="EE58"/>
      <c r="EF58" s="237"/>
      <c r="EG58" s="131">
        <f t="shared" si="73"/>
        <v>0</v>
      </c>
      <c r="EH58" s="131">
        <f t="shared" si="74"/>
        <v>0</v>
      </c>
      <c r="EI58" s="131">
        <f t="shared" si="75"/>
        <v>0</v>
      </c>
      <c r="EJ58" s="131">
        <f t="shared" si="76"/>
        <v>0</v>
      </c>
      <c r="EK58" s="256" t="s">
        <v>1493</v>
      </c>
      <c r="EL58" s="131" t="str">
        <f t="shared" si="77"/>
        <v>阻集器の構造、機能及び設置の状況</v>
      </c>
      <c r="EM58" s="130">
        <f t="shared" si="78"/>
        <v>0</v>
      </c>
      <c r="EN58" s="129" t="str">
        <f t="shared" si="79"/>
        <v/>
      </c>
      <c r="EO58" s="121" t="str">
        <f>IF($EN58="要是正",MAX($EO$14:EO57)+1,"")</f>
        <v/>
      </c>
      <c r="EP58" s="121" t="str">
        <f>IF($EN58="要是正",MAX($EP$14:EP57)+1,"")</f>
        <v/>
      </c>
      <c r="EQ58" s="128" t="str">
        <f t="shared" si="80"/>
        <v/>
      </c>
      <c r="ER58" s="127" t="str">
        <f t="shared" si="81"/>
        <v/>
      </c>
      <c r="ES58" s="122" t="str">
        <f t="shared" si="82"/>
        <v/>
      </c>
      <c r="ET58" s="157" t="str">
        <f t="shared" si="83"/>
        <v/>
      </c>
      <c r="EU58" s="156" t="str">
        <f t="shared" si="84"/>
        <v/>
      </c>
      <c r="EV58" s="125" t="str">
        <f t="shared" si="92"/>
        <v/>
      </c>
      <c r="EW58" s="123" t="str">
        <f t="shared" si="93"/>
        <v>0</v>
      </c>
      <c r="EX58" s="124" t="str">
        <f t="shared" si="94"/>
        <v/>
      </c>
      <c r="EY58" s="123" t="str">
        <f t="shared" si="95"/>
        <v>0</v>
      </c>
      <c r="EZ58" s="123" t="str">
        <f t="shared" si="96"/>
        <v>0</v>
      </c>
      <c r="FA58" s="122" t="str">
        <f t="shared" si="85"/>
        <v/>
      </c>
      <c r="FB58" s="125" t="str">
        <f t="shared" si="86"/>
        <v/>
      </c>
      <c r="FC58" s="123" t="str">
        <f t="shared" si="97"/>
        <v>0</v>
      </c>
      <c r="FD58" s="124" t="str">
        <f t="shared" si="87"/>
        <v/>
      </c>
      <c r="FE58" s="123" t="str">
        <f t="shared" si="98"/>
        <v>0</v>
      </c>
      <c r="FF58" s="123" t="str">
        <f t="shared" si="99"/>
        <v>0</v>
      </c>
      <c r="FG58" s="122" t="str">
        <f t="shared" si="100"/>
        <v/>
      </c>
      <c r="FH58" s="614"/>
      <c r="FI58" s="614"/>
      <c r="FJ58" s="614"/>
      <c r="FK58" s="172">
        <v>4</v>
      </c>
      <c r="FL58" s="130" t="s">
        <v>185</v>
      </c>
      <c r="FM58" s="130" t="s">
        <v>237</v>
      </c>
      <c r="FN58" s="162" t="s">
        <v>236</v>
      </c>
      <c r="FO58" s="11"/>
      <c r="FP58" s="433"/>
      <c r="FQ58" s="433"/>
      <c r="FR58" s="433"/>
      <c r="FS58" s="433"/>
      <c r="FT58" s="433"/>
      <c r="FU58" s="629"/>
      <c r="FV58" s="629"/>
      <c r="FW58" s="628"/>
      <c r="FX58" s="628"/>
      <c r="FY58" s="628"/>
      <c r="FZ58" s="629"/>
      <c r="GA58" s="629"/>
      <c r="GB58" s="628"/>
      <c r="GC58" s="630"/>
      <c r="GD58" s="628"/>
      <c r="GE58" s="630"/>
      <c r="GF58" s="342"/>
      <c r="GG58" s="239" t="str">
        <f t="shared" si="29"/>
        <v/>
      </c>
      <c r="GH58" s="239" t="str">
        <f t="shared" si="88"/>
        <v/>
      </c>
      <c r="GI58" s="239" t="str">
        <f t="shared" si="89"/>
        <v/>
      </c>
      <c r="GJ58" s="239">
        <f t="shared" si="90"/>
        <v>0</v>
      </c>
      <c r="GK58" s="240" t="str">
        <f t="shared" si="91"/>
        <v/>
      </c>
      <c r="GL58" s="10" t="str">
        <f t="shared" si="101"/>
        <v/>
      </c>
      <c r="GM58" s="407" t="str">
        <f t="shared" si="102"/>
        <v/>
      </c>
      <c r="GN58" s="408" t="str">
        <f t="shared" si="103"/>
        <v>0</v>
      </c>
      <c r="GO58" s="409" t="str">
        <f t="shared" si="104"/>
        <v/>
      </c>
      <c r="GP58" s="408" t="str">
        <f t="shared" si="105"/>
        <v>0</v>
      </c>
      <c r="GQ58" s="410" t="str">
        <f t="shared" si="106"/>
        <v/>
      </c>
      <c r="GS58" s="411">
        <f t="shared" si="14"/>
        <v>0</v>
      </c>
      <c r="GT58" s="27"/>
      <c r="GU58" s="27"/>
      <c r="GV58" s="413"/>
      <c r="GW58" s="10" t="str">
        <f>$T$58</f>
        <v>阻集器</v>
      </c>
    </row>
    <row r="59" spans="2:205" s="10" customFormat="1" ht="35.1" customHeight="1" x14ac:dyDescent="0.15">
      <c r="B59" s="111"/>
      <c r="C59" s="343"/>
      <c r="D59" s="343"/>
      <c r="E59" s="343"/>
      <c r="F59" s="343"/>
      <c r="G59" s="343"/>
      <c r="H59" s="343"/>
      <c r="J59" s="238"/>
      <c r="K59" s="242"/>
      <c r="L59" s="242"/>
      <c r="M59" s="3168" t="s">
        <v>1494</v>
      </c>
      <c r="N59" s="3168"/>
      <c r="O59" s="3168"/>
      <c r="P59" s="2799"/>
      <c r="Q59" s="2799"/>
      <c r="R59" s="2799"/>
      <c r="S59" s="2799"/>
      <c r="T59" s="2796" t="s">
        <v>1342</v>
      </c>
      <c r="U59" s="2796"/>
      <c r="V59" s="2796"/>
      <c r="W59" s="2796"/>
      <c r="X59" s="2796"/>
      <c r="Y59" s="2796"/>
      <c r="Z59" s="2796"/>
      <c r="AA59" s="3265" t="s">
        <v>1357</v>
      </c>
      <c r="AB59" s="3266"/>
      <c r="AC59" s="3266"/>
      <c r="AD59" s="3266"/>
      <c r="AE59" s="3266"/>
      <c r="AF59" s="3266"/>
      <c r="AG59" s="3266"/>
      <c r="AH59" s="3266"/>
      <c r="AI59" s="3266"/>
      <c r="AJ59" s="3266"/>
      <c r="AK59" s="3266"/>
      <c r="AL59" s="3266"/>
      <c r="AM59" s="3266"/>
      <c r="AN59" s="3266"/>
      <c r="AO59" s="3266"/>
      <c r="AP59" s="3266"/>
      <c r="AQ59" s="3266"/>
      <c r="AR59" s="3266"/>
      <c r="AS59" s="3266"/>
      <c r="AT59" s="3266"/>
      <c r="AU59" s="3266"/>
      <c r="AV59" s="3266"/>
      <c r="AW59" s="3266"/>
      <c r="AX59" s="3266"/>
      <c r="AY59" s="3267"/>
      <c r="AZ59" s="2953"/>
      <c r="BA59" s="2953"/>
      <c r="BB59" s="2953"/>
      <c r="BC59" s="2953"/>
      <c r="BD59" s="2953"/>
      <c r="BE59" s="2953"/>
      <c r="BF59" s="2953"/>
      <c r="BG59" s="2953"/>
      <c r="BH59" s="2953"/>
      <c r="BI59" s="2953"/>
      <c r="BJ59" s="2953"/>
      <c r="BK59" s="2953"/>
      <c r="BL59" s="2819"/>
      <c r="BM59" s="2819"/>
      <c r="BN59" s="2820"/>
      <c r="BO59" s="2820"/>
      <c r="BP59" s="2820"/>
      <c r="BQ59" s="2820"/>
      <c r="BR59" s="2820"/>
      <c r="BS59" s="2820"/>
      <c r="BT59" s="2820"/>
      <c r="BU59" s="2820"/>
      <c r="BV59" s="2820"/>
      <c r="BW59" s="2820"/>
      <c r="BX59" s="2820"/>
      <c r="BY59" s="2820"/>
      <c r="BZ59" s="2820"/>
      <c r="CA59" s="2820"/>
      <c r="CB59" s="2820"/>
      <c r="CC59" s="2820"/>
      <c r="CD59" s="2820"/>
      <c r="CE59" s="2820"/>
      <c r="CF59" s="2820"/>
      <c r="CG59" s="2820"/>
      <c r="CH59" s="2820"/>
      <c r="CI59" s="2820"/>
      <c r="CJ59" s="2820"/>
      <c r="CK59" s="2820"/>
      <c r="CL59" s="2820"/>
      <c r="CM59" s="3046"/>
      <c r="CN59" s="3046"/>
      <c r="CO59" s="3046"/>
      <c r="CP59" s="3046"/>
      <c r="CQ59" s="3046"/>
      <c r="CR59" s="3046"/>
      <c r="CS59" s="3032"/>
      <c r="CT59" s="2953"/>
      <c r="CU59" s="2953"/>
      <c r="CV59" s="2808"/>
      <c r="CW59" s="2809"/>
      <c r="CX59" s="2809"/>
      <c r="CY59" s="2809"/>
      <c r="CZ59" s="2809"/>
      <c r="DA59" s="2809"/>
      <c r="DB59" s="2809"/>
      <c r="DC59" s="2809"/>
      <c r="DD59" s="2809"/>
      <c r="DE59" s="2809"/>
      <c r="DF59" s="2809"/>
      <c r="DG59" s="2809"/>
      <c r="DH59" s="2809"/>
      <c r="DI59" s="2809"/>
      <c r="DJ59" s="2809"/>
      <c r="DK59" s="2809"/>
      <c r="DL59" s="2809"/>
      <c r="DM59" s="2809"/>
      <c r="DN59" s="2809"/>
      <c r="DO59" s="2810"/>
      <c r="DP59"/>
      <c r="DQ59"/>
      <c r="DR59"/>
      <c r="DS59"/>
      <c r="DT59"/>
      <c r="DU59"/>
      <c r="DV59"/>
      <c r="DW59"/>
      <c r="DX59"/>
      <c r="DY59"/>
      <c r="DZ59"/>
      <c r="EA59"/>
      <c r="EB59"/>
      <c r="EC59"/>
      <c r="ED59"/>
      <c r="EE59"/>
      <c r="EF59" s="237"/>
      <c r="EG59" s="131">
        <f t="shared" si="73"/>
        <v>0</v>
      </c>
      <c r="EH59" s="131">
        <f t="shared" si="74"/>
        <v>0</v>
      </c>
      <c r="EI59" s="131">
        <f t="shared" si="75"/>
        <v>0</v>
      </c>
      <c r="EJ59" s="131">
        <f t="shared" si="76"/>
        <v>0</v>
      </c>
      <c r="EK59" s="256" t="s">
        <v>1494</v>
      </c>
      <c r="EL59" s="131" t="str">
        <f t="shared" si="77"/>
        <v>公共下水道等への接続の状況</v>
      </c>
      <c r="EM59" s="130">
        <f t="shared" si="78"/>
        <v>0</v>
      </c>
      <c r="EN59" s="129" t="str">
        <f t="shared" si="79"/>
        <v/>
      </c>
      <c r="EO59" s="121" t="str">
        <f>IF($EN59="要是正",MAX($EO$14:EO58)+1,"")</f>
        <v/>
      </c>
      <c r="EP59" s="121" t="str">
        <f>IF($EN59="要是正",MAX($EP$14:EP58)+1,"")</f>
        <v/>
      </c>
      <c r="EQ59" s="128" t="str">
        <f t="shared" si="80"/>
        <v/>
      </c>
      <c r="ER59" s="127" t="str">
        <f t="shared" si="81"/>
        <v/>
      </c>
      <c r="ES59" s="122" t="str">
        <f t="shared" si="82"/>
        <v/>
      </c>
      <c r="ET59" s="157" t="str">
        <f t="shared" si="83"/>
        <v/>
      </c>
      <c r="EU59" s="156" t="str">
        <f t="shared" si="84"/>
        <v/>
      </c>
      <c r="EV59" s="125" t="str">
        <f t="shared" si="92"/>
        <v/>
      </c>
      <c r="EW59" s="123" t="str">
        <f t="shared" si="93"/>
        <v>0</v>
      </c>
      <c r="EX59" s="124" t="str">
        <f t="shared" si="94"/>
        <v/>
      </c>
      <c r="EY59" s="123" t="str">
        <f t="shared" si="95"/>
        <v>0</v>
      </c>
      <c r="EZ59" s="123" t="str">
        <f t="shared" si="96"/>
        <v>0</v>
      </c>
      <c r="FA59" s="122" t="str">
        <f t="shared" si="85"/>
        <v/>
      </c>
      <c r="FB59" s="125" t="str">
        <f t="shared" si="86"/>
        <v/>
      </c>
      <c r="FC59" s="123" t="str">
        <f t="shared" si="97"/>
        <v>0</v>
      </c>
      <c r="FD59" s="124" t="str">
        <f t="shared" si="87"/>
        <v/>
      </c>
      <c r="FE59" s="123" t="str">
        <f t="shared" si="98"/>
        <v>0</v>
      </c>
      <c r="FF59" s="123" t="str">
        <f t="shared" si="99"/>
        <v>0</v>
      </c>
      <c r="FG59" s="122" t="str">
        <f t="shared" si="100"/>
        <v/>
      </c>
      <c r="FH59" s="614"/>
      <c r="FI59" s="614"/>
      <c r="FJ59" s="614"/>
      <c r="FK59" s="172">
        <v>5</v>
      </c>
      <c r="FL59" s="130" t="s">
        <v>185</v>
      </c>
      <c r="FM59" s="130" t="s">
        <v>233</v>
      </c>
      <c r="FN59" s="162" t="s">
        <v>232</v>
      </c>
      <c r="FO59" s="11"/>
      <c r="FP59" s="433"/>
      <c r="FQ59" s="433"/>
      <c r="FR59" s="433"/>
      <c r="FS59" s="433"/>
      <c r="FT59" s="433"/>
      <c r="FU59" s="629"/>
      <c r="FV59" s="629"/>
      <c r="FW59" s="628"/>
      <c r="FX59" s="628"/>
      <c r="FY59" s="628"/>
      <c r="FZ59" s="629"/>
      <c r="GA59" s="629"/>
      <c r="GB59" s="628"/>
      <c r="GC59" s="630"/>
      <c r="GD59" s="628"/>
      <c r="GE59" s="630"/>
      <c r="GF59" s="343"/>
      <c r="GG59" s="239" t="str">
        <f t="shared" si="29"/>
        <v/>
      </c>
      <c r="GH59" s="239" t="str">
        <f t="shared" si="88"/>
        <v/>
      </c>
      <c r="GI59" s="239" t="str">
        <f t="shared" si="89"/>
        <v/>
      </c>
      <c r="GJ59" s="239">
        <f t="shared" si="90"/>
        <v>0</v>
      </c>
      <c r="GK59" s="240" t="str">
        <f t="shared" si="91"/>
        <v/>
      </c>
      <c r="GL59" s="10" t="str">
        <f t="shared" si="101"/>
        <v/>
      </c>
      <c r="GM59" s="407" t="str">
        <f t="shared" si="102"/>
        <v/>
      </c>
      <c r="GN59" s="408" t="str">
        <f t="shared" si="103"/>
        <v>0</v>
      </c>
      <c r="GO59" s="409" t="str">
        <f t="shared" si="104"/>
        <v/>
      </c>
      <c r="GP59" s="408" t="str">
        <f t="shared" si="105"/>
        <v>0</v>
      </c>
      <c r="GQ59" s="410" t="str">
        <f t="shared" si="106"/>
        <v/>
      </c>
      <c r="GS59" s="411">
        <f t="shared" si="14"/>
        <v>0</v>
      </c>
      <c r="GT59" s="27"/>
      <c r="GU59" s="27"/>
      <c r="GV59" s="413"/>
      <c r="GW59" s="10" t="str">
        <f>$T$59</f>
        <v>排水管</v>
      </c>
    </row>
    <row r="60" spans="2:205" s="10" customFormat="1" ht="35.1" customHeight="1" x14ac:dyDescent="0.15">
      <c r="B60" s="111"/>
      <c r="C60" s="343"/>
      <c r="D60" s="343"/>
      <c r="E60" s="343"/>
      <c r="F60" s="343"/>
      <c r="G60" s="343"/>
      <c r="H60" s="343"/>
      <c r="J60" s="238"/>
      <c r="K60" s="242"/>
      <c r="L60" s="242"/>
      <c r="M60" s="3168" t="s">
        <v>1495</v>
      </c>
      <c r="N60" s="3168"/>
      <c r="O60" s="3168"/>
      <c r="P60" s="2799"/>
      <c r="Q60" s="2799"/>
      <c r="R60" s="2799"/>
      <c r="S60" s="2799"/>
      <c r="T60" s="2799"/>
      <c r="U60" s="2799"/>
      <c r="V60" s="2799"/>
      <c r="W60" s="2799"/>
      <c r="X60" s="2799"/>
      <c r="Y60" s="2799"/>
      <c r="Z60" s="2799"/>
      <c r="AA60" s="3242" t="s">
        <v>1358</v>
      </c>
      <c r="AB60" s="3223"/>
      <c r="AC60" s="3223"/>
      <c r="AD60" s="3223"/>
      <c r="AE60" s="3223"/>
      <c r="AF60" s="3223"/>
      <c r="AG60" s="3223"/>
      <c r="AH60" s="3223"/>
      <c r="AI60" s="3223"/>
      <c r="AJ60" s="3223"/>
      <c r="AK60" s="3223"/>
      <c r="AL60" s="3223"/>
      <c r="AM60" s="3223"/>
      <c r="AN60" s="3223"/>
      <c r="AO60" s="3223"/>
      <c r="AP60" s="3223"/>
      <c r="AQ60" s="3223"/>
      <c r="AR60" s="3223"/>
      <c r="AS60" s="3223"/>
      <c r="AT60" s="3223"/>
      <c r="AU60" s="3223"/>
      <c r="AV60" s="3223"/>
      <c r="AW60" s="3223"/>
      <c r="AX60" s="3223"/>
      <c r="AY60" s="3224"/>
      <c r="AZ60" s="2790"/>
      <c r="BA60" s="2790"/>
      <c r="BB60" s="2790"/>
      <c r="BC60" s="2790"/>
      <c r="BD60" s="2790"/>
      <c r="BE60" s="2790"/>
      <c r="BF60" s="2790"/>
      <c r="BG60" s="2790"/>
      <c r="BH60" s="2790"/>
      <c r="BI60" s="2790"/>
      <c r="BJ60" s="2790"/>
      <c r="BK60" s="2790"/>
      <c r="BL60" s="2781"/>
      <c r="BM60" s="2781"/>
      <c r="BN60" s="2780"/>
      <c r="BO60" s="2780"/>
      <c r="BP60" s="2780"/>
      <c r="BQ60" s="2780"/>
      <c r="BR60" s="2780"/>
      <c r="BS60" s="2780"/>
      <c r="BT60" s="2780"/>
      <c r="BU60" s="2780"/>
      <c r="BV60" s="2780"/>
      <c r="BW60" s="2780"/>
      <c r="BX60" s="2780"/>
      <c r="BY60" s="2780"/>
      <c r="BZ60" s="2780"/>
      <c r="CA60" s="2780"/>
      <c r="CB60" s="2780"/>
      <c r="CC60" s="2780"/>
      <c r="CD60" s="2780"/>
      <c r="CE60" s="2780"/>
      <c r="CF60" s="2780"/>
      <c r="CG60" s="2780"/>
      <c r="CH60" s="2780"/>
      <c r="CI60" s="2780"/>
      <c r="CJ60" s="2780"/>
      <c r="CK60" s="2780"/>
      <c r="CL60" s="2780"/>
      <c r="CM60" s="3036"/>
      <c r="CN60" s="3036"/>
      <c r="CO60" s="3036"/>
      <c r="CP60" s="3036"/>
      <c r="CQ60" s="3036"/>
      <c r="CR60" s="3036"/>
      <c r="CS60" s="3031"/>
      <c r="CT60" s="2790"/>
      <c r="CU60" s="2790"/>
      <c r="CV60" s="2835"/>
      <c r="CW60" s="2836"/>
      <c r="CX60" s="2836"/>
      <c r="CY60" s="2836"/>
      <c r="CZ60" s="2836"/>
      <c r="DA60" s="2836"/>
      <c r="DB60" s="2836"/>
      <c r="DC60" s="2836"/>
      <c r="DD60" s="2836"/>
      <c r="DE60" s="2836"/>
      <c r="DF60" s="2836"/>
      <c r="DG60" s="2836"/>
      <c r="DH60" s="2836"/>
      <c r="DI60" s="2836"/>
      <c r="DJ60" s="2836"/>
      <c r="DK60" s="2836"/>
      <c r="DL60" s="2836"/>
      <c r="DM60" s="2836"/>
      <c r="DN60" s="2836"/>
      <c r="DO60" s="2837"/>
      <c r="DP60"/>
      <c r="DQ60"/>
      <c r="DR60"/>
      <c r="DS60"/>
      <c r="DT60"/>
      <c r="DU60"/>
      <c r="DV60"/>
      <c r="DW60"/>
      <c r="DX60"/>
      <c r="DY60"/>
      <c r="DZ60"/>
      <c r="EA60"/>
      <c r="EB60"/>
      <c r="EC60"/>
      <c r="ED60"/>
      <c r="EE60"/>
      <c r="EF60" s="237"/>
      <c r="EG60" s="131">
        <f t="shared" si="73"/>
        <v>0</v>
      </c>
      <c r="EH60" s="131">
        <f t="shared" si="74"/>
        <v>0</v>
      </c>
      <c r="EI60" s="131">
        <f t="shared" si="75"/>
        <v>0</v>
      </c>
      <c r="EJ60" s="131">
        <f t="shared" si="76"/>
        <v>0</v>
      </c>
      <c r="EK60" s="256" t="s">
        <v>1495</v>
      </c>
      <c r="EL60" s="131" t="str">
        <f t="shared" si="77"/>
        <v>雨水排水立て管の接続の状況</v>
      </c>
      <c r="EM60" s="130">
        <f t="shared" si="78"/>
        <v>0</v>
      </c>
      <c r="EN60" s="129" t="str">
        <f t="shared" si="79"/>
        <v/>
      </c>
      <c r="EO60" s="121" t="str">
        <f>IF($EN60="要是正",MAX($EO$14:EO59)+1,"")</f>
        <v/>
      </c>
      <c r="EP60" s="121" t="str">
        <f>IF($EN60="要是正",MAX($EP$14:EP59)+1,"")</f>
        <v/>
      </c>
      <c r="EQ60" s="128" t="str">
        <f t="shared" si="80"/>
        <v/>
      </c>
      <c r="ER60" s="127" t="str">
        <f t="shared" si="81"/>
        <v/>
      </c>
      <c r="ES60" s="122" t="str">
        <f t="shared" si="82"/>
        <v/>
      </c>
      <c r="ET60" s="157" t="str">
        <f t="shared" si="83"/>
        <v/>
      </c>
      <c r="EU60" s="156" t="str">
        <f t="shared" si="84"/>
        <v/>
      </c>
      <c r="EV60" s="125" t="str">
        <f t="shared" si="92"/>
        <v/>
      </c>
      <c r="EW60" s="123" t="str">
        <f t="shared" si="93"/>
        <v>0</v>
      </c>
      <c r="EX60" s="124" t="str">
        <f t="shared" si="94"/>
        <v/>
      </c>
      <c r="EY60" s="123" t="str">
        <f t="shared" si="95"/>
        <v>0</v>
      </c>
      <c r="EZ60" s="123" t="str">
        <f t="shared" si="96"/>
        <v>0</v>
      </c>
      <c r="FA60" s="122" t="str">
        <f t="shared" si="85"/>
        <v/>
      </c>
      <c r="FB60" s="125" t="str">
        <f t="shared" si="86"/>
        <v/>
      </c>
      <c r="FC60" s="123" t="str">
        <f t="shared" si="97"/>
        <v>0</v>
      </c>
      <c r="FD60" s="124" t="str">
        <f t="shared" si="87"/>
        <v/>
      </c>
      <c r="FE60" s="123" t="str">
        <f t="shared" si="98"/>
        <v>0</v>
      </c>
      <c r="FF60" s="123" t="str">
        <f t="shared" si="99"/>
        <v>0</v>
      </c>
      <c r="FG60" s="122" t="str">
        <f t="shared" si="100"/>
        <v/>
      </c>
      <c r="FH60" s="614"/>
      <c r="FI60" s="614"/>
      <c r="FJ60" s="614"/>
      <c r="FK60" s="172">
        <v>6</v>
      </c>
      <c r="FL60" s="130" t="s">
        <v>185</v>
      </c>
      <c r="FM60" s="130" t="s">
        <v>228</v>
      </c>
      <c r="FN60" s="162" t="s">
        <v>227</v>
      </c>
      <c r="FO60" s="11"/>
      <c r="FP60" s="433"/>
      <c r="FQ60" s="433"/>
      <c r="FR60" s="433"/>
      <c r="FS60" s="433"/>
      <c r="FT60" s="433"/>
      <c r="FU60" s="629"/>
      <c r="FV60" s="629"/>
      <c r="FW60" s="628"/>
      <c r="FX60" s="628"/>
      <c r="FY60" s="628"/>
      <c r="FZ60" s="629"/>
      <c r="GA60" s="629"/>
      <c r="GB60" s="628"/>
      <c r="GC60" s="630"/>
      <c r="GD60" s="628"/>
      <c r="GE60" s="630"/>
      <c r="GF60" s="343"/>
      <c r="GG60" s="239" t="str">
        <f t="shared" si="29"/>
        <v/>
      </c>
      <c r="GH60" s="239" t="str">
        <f t="shared" si="88"/>
        <v/>
      </c>
      <c r="GI60" s="239" t="str">
        <f t="shared" si="89"/>
        <v/>
      </c>
      <c r="GJ60" s="239">
        <f t="shared" si="90"/>
        <v>0</v>
      </c>
      <c r="GK60" s="240" t="str">
        <f t="shared" si="91"/>
        <v/>
      </c>
      <c r="GL60" s="10" t="str">
        <f t="shared" si="101"/>
        <v/>
      </c>
      <c r="GM60" s="407" t="str">
        <f t="shared" si="102"/>
        <v/>
      </c>
      <c r="GN60" s="408" t="str">
        <f t="shared" si="103"/>
        <v>0</v>
      </c>
      <c r="GO60" s="409" t="str">
        <f t="shared" si="104"/>
        <v/>
      </c>
      <c r="GP60" s="408" t="str">
        <f t="shared" si="105"/>
        <v>0</v>
      </c>
      <c r="GQ60" s="410" t="str">
        <f t="shared" si="106"/>
        <v/>
      </c>
      <c r="GS60" s="411">
        <f t="shared" si="14"/>
        <v>0</v>
      </c>
      <c r="GT60" s="27"/>
      <c r="GU60" s="27"/>
      <c r="GV60" s="413"/>
      <c r="GW60" s="10" t="str">
        <f t="shared" ref="GW60:GW64" si="109">$T$59</f>
        <v>排水管</v>
      </c>
    </row>
    <row r="61" spans="2:205" s="10" customFormat="1" ht="35.1" customHeight="1" x14ac:dyDescent="0.15">
      <c r="B61" s="111"/>
      <c r="C61" s="343"/>
      <c r="D61" s="343"/>
      <c r="E61" s="343"/>
      <c r="F61" s="343"/>
      <c r="G61" s="343"/>
      <c r="H61" s="343"/>
      <c r="J61" s="238"/>
      <c r="K61" s="242"/>
      <c r="L61" s="242"/>
      <c r="M61" s="3168" t="s">
        <v>1496</v>
      </c>
      <c r="N61" s="3168"/>
      <c r="O61" s="3168"/>
      <c r="P61" s="2799"/>
      <c r="Q61" s="2799"/>
      <c r="R61" s="2799"/>
      <c r="S61" s="2799"/>
      <c r="T61" s="2799"/>
      <c r="U61" s="2799"/>
      <c r="V61" s="2799"/>
      <c r="W61" s="2799"/>
      <c r="X61" s="2799"/>
      <c r="Y61" s="2799"/>
      <c r="Z61" s="2799"/>
      <c r="AA61" s="3242" t="s">
        <v>1359</v>
      </c>
      <c r="AB61" s="3223"/>
      <c r="AC61" s="3223"/>
      <c r="AD61" s="3223"/>
      <c r="AE61" s="3223"/>
      <c r="AF61" s="3223"/>
      <c r="AG61" s="3223"/>
      <c r="AH61" s="3223"/>
      <c r="AI61" s="3223"/>
      <c r="AJ61" s="3223"/>
      <c r="AK61" s="3223"/>
      <c r="AL61" s="3223"/>
      <c r="AM61" s="3223"/>
      <c r="AN61" s="3223"/>
      <c r="AO61" s="3223"/>
      <c r="AP61" s="3223"/>
      <c r="AQ61" s="3223"/>
      <c r="AR61" s="3223"/>
      <c r="AS61" s="3223"/>
      <c r="AT61" s="3223"/>
      <c r="AU61" s="3223"/>
      <c r="AV61" s="3223"/>
      <c r="AW61" s="3223"/>
      <c r="AX61" s="3223"/>
      <c r="AY61" s="3224"/>
      <c r="AZ61" s="2790"/>
      <c r="BA61" s="2790"/>
      <c r="BB61" s="2790"/>
      <c r="BC61" s="2790"/>
      <c r="BD61" s="2790"/>
      <c r="BE61" s="2790"/>
      <c r="BF61" s="2790"/>
      <c r="BG61" s="2790"/>
      <c r="BH61" s="2790"/>
      <c r="BI61" s="2790"/>
      <c r="BJ61" s="2790"/>
      <c r="BK61" s="2790"/>
      <c r="BL61" s="2781"/>
      <c r="BM61" s="2781"/>
      <c r="BN61" s="2780"/>
      <c r="BO61" s="2780"/>
      <c r="BP61" s="2780"/>
      <c r="BQ61" s="2780"/>
      <c r="BR61" s="2780"/>
      <c r="BS61" s="2780"/>
      <c r="BT61" s="2780"/>
      <c r="BU61" s="2780"/>
      <c r="BV61" s="2780"/>
      <c r="BW61" s="2780"/>
      <c r="BX61" s="2780"/>
      <c r="BY61" s="2780"/>
      <c r="BZ61" s="2780"/>
      <c r="CA61" s="2780"/>
      <c r="CB61" s="2780"/>
      <c r="CC61" s="2780"/>
      <c r="CD61" s="2780"/>
      <c r="CE61" s="2780"/>
      <c r="CF61" s="2780"/>
      <c r="CG61" s="2780"/>
      <c r="CH61" s="2780"/>
      <c r="CI61" s="2780"/>
      <c r="CJ61" s="2780"/>
      <c r="CK61" s="2780"/>
      <c r="CL61" s="2780"/>
      <c r="CM61" s="3036"/>
      <c r="CN61" s="3036"/>
      <c r="CO61" s="3036"/>
      <c r="CP61" s="3036"/>
      <c r="CQ61" s="3036"/>
      <c r="CR61" s="3036"/>
      <c r="CS61" s="3031"/>
      <c r="CT61" s="2790"/>
      <c r="CU61" s="2790"/>
      <c r="CV61" s="2835"/>
      <c r="CW61" s="2836"/>
      <c r="CX61" s="2836"/>
      <c r="CY61" s="2836"/>
      <c r="CZ61" s="2836"/>
      <c r="DA61" s="2836"/>
      <c r="DB61" s="2836"/>
      <c r="DC61" s="2836"/>
      <c r="DD61" s="2836"/>
      <c r="DE61" s="2836"/>
      <c r="DF61" s="2836"/>
      <c r="DG61" s="2836"/>
      <c r="DH61" s="2836"/>
      <c r="DI61" s="2836"/>
      <c r="DJ61" s="2836"/>
      <c r="DK61" s="2836"/>
      <c r="DL61" s="2836"/>
      <c r="DM61" s="2836"/>
      <c r="DN61" s="2836"/>
      <c r="DO61" s="2837"/>
      <c r="DP61"/>
      <c r="DQ61"/>
      <c r="DR61"/>
      <c r="DS61"/>
      <c r="DT61"/>
      <c r="DU61"/>
      <c r="DV61"/>
      <c r="DW61"/>
      <c r="DX61"/>
      <c r="DY61"/>
      <c r="DZ61"/>
      <c r="EA61"/>
      <c r="EB61"/>
      <c r="EC61"/>
      <c r="ED61"/>
      <c r="EE61"/>
      <c r="EF61" s="237"/>
      <c r="EG61" s="131">
        <f t="shared" si="73"/>
        <v>0</v>
      </c>
      <c r="EH61" s="131">
        <f t="shared" si="74"/>
        <v>0</v>
      </c>
      <c r="EI61" s="131">
        <f t="shared" si="75"/>
        <v>0</v>
      </c>
      <c r="EJ61" s="131">
        <f t="shared" si="76"/>
        <v>0</v>
      </c>
      <c r="EK61" s="256" t="s">
        <v>1496</v>
      </c>
      <c r="EL61" s="131" t="str">
        <f t="shared" si="77"/>
        <v xml:space="preserve">排水の状況 </v>
      </c>
      <c r="EM61" s="130">
        <f t="shared" si="78"/>
        <v>0</v>
      </c>
      <c r="EN61" s="129" t="str">
        <f t="shared" si="79"/>
        <v/>
      </c>
      <c r="EO61" s="121" t="str">
        <f>IF($EN61="要是正",MAX($EO$14:EO60)+1,"")</f>
        <v/>
      </c>
      <c r="EP61" s="121" t="str">
        <f>IF($EN61="要是正",MAX($EP$14:EP60)+1,"")</f>
        <v/>
      </c>
      <c r="EQ61" s="128" t="str">
        <f t="shared" si="80"/>
        <v/>
      </c>
      <c r="ER61" s="127" t="str">
        <f t="shared" si="81"/>
        <v/>
      </c>
      <c r="ES61" s="122" t="str">
        <f t="shared" si="82"/>
        <v/>
      </c>
      <c r="ET61" s="157" t="str">
        <f t="shared" si="83"/>
        <v/>
      </c>
      <c r="EU61" s="156" t="str">
        <f t="shared" si="84"/>
        <v/>
      </c>
      <c r="EV61" s="125" t="str">
        <f t="shared" si="92"/>
        <v/>
      </c>
      <c r="EW61" s="123" t="str">
        <f t="shared" si="93"/>
        <v>0</v>
      </c>
      <c r="EX61" s="124" t="str">
        <f t="shared" si="94"/>
        <v/>
      </c>
      <c r="EY61" s="123" t="str">
        <f t="shared" si="95"/>
        <v>0</v>
      </c>
      <c r="EZ61" s="123" t="str">
        <f t="shared" si="96"/>
        <v>0</v>
      </c>
      <c r="FA61" s="122" t="str">
        <f t="shared" si="85"/>
        <v/>
      </c>
      <c r="FB61" s="125" t="str">
        <f t="shared" si="86"/>
        <v/>
      </c>
      <c r="FC61" s="123" t="str">
        <f t="shared" si="97"/>
        <v>0</v>
      </c>
      <c r="FD61" s="124" t="str">
        <f t="shared" si="87"/>
        <v/>
      </c>
      <c r="FE61" s="123" t="str">
        <f t="shared" si="98"/>
        <v>0</v>
      </c>
      <c r="FF61" s="123" t="str">
        <f t="shared" si="99"/>
        <v>0</v>
      </c>
      <c r="FG61" s="122" t="str">
        <f t="shared" si="100"/>
        <v/>
      </c>
      <c r="FH61" s="614"/>
      <c r="FI61" s="614"/>
      <c r="FJ61" s="614"/>
      <c r="FK61" s="172">
        <v>2</v>
      </c>
      <c r="FL61" s="130" t="s">
        <v>185</v>
      </c>
      <c r="FM61" s="130" t="s">
        <v>245</v>
      </c>
      <c r="FN61" s="162" t="s">
        <v>244</v>
      </c>
      <c r="FO61" s="11"/>
      <c r="FP61" s="433"/>
      <c r="FQ61" s="433"/>
      <c r="FR61" s="433"/>
      <c r="FS61" s="433"/>
      <c r="FT61" s="433"/>
      <c r="FU61" s="628"/>
      <c r="FV61" s="628"/>
      <c r="FW61" s="628"/>
      <c r="FX61" s="628"/>
      <c r="FY61" s="628"/>
      <c r="FZ61" s="628"/>
      <c r="GA61" s="628"/>
      <c r="GB61" s="628"/>
      <c r="GC61" s="11"/>
      <c r="GD61" s="628"/>
      <c r="GE61" s="630"/>
      <c r="GF61" s="342"/>
      <c r="GG61" s="239" t="str">
        <f t="shared" si="29"/>
        <v/>
      </c>
      <c r="GH61" s="239" t="str">
        <f t="shared" si="88"/>
        <v/>
      </c>
      <c r="GI61" s="239" t="str">
        <f t="shared" si="89"/>
        <v/>
      </c>
      <c r="GJ61" s="239">
        <f t="shared" si="90"/>
        <v>0</v>
      </c>
      <c r="GK61" s="240" t="str">
        <f t="shared" si="91"/>
        <v/>
      </c>
      <c r="GL61" s="10" t="str">
        <f t="shared" si="101"/>
        <v/>
      </c>
      <c r="GM61" s="407" t="str">
        <f t="shared" si="102"/>
        <v/>
      </c>
      <c r="GN61" s="408" t="str">
        <f t="shared" si="103"/>
        <v>0</v>
      </c>
      <c r="GO61" s="409" t="str">
        <f t="shared" si="104"/>
        <v/>
      </c>
      <c r="GP61" s="408" t="str">
        <f t="shared" si="105"/>
        <v>0</v>
      </c>
      <c r="GQ61" s="410" t="str">
        <f t="shared" si="106"/>
        <v/>
      </c>
      <c r="GS61" s="411">
        <f t="shared" si="14"/>
        <v>0</v>
      </c>
      <c r="GT61" s="27"/>
      <c r="GU61" s="27"/>
      <c r="GV61" s="413"/>
      <c r="GW61" s="10" t="str">
        <f t="shared" si="109"/>
        <v>排水管</v>
      </c>
    </row>
    <row r="62" spans="2:205" s="10" customFormat="1" ht="35.1" customHeight="1" x14ac:dyDescent="0.15">
      <c r="B62" s="111"/>
      <c r="C62" s="343"/>
      <c r="D62" s="343"/>
      <c r="E62" s="343"/>
      <c r="F62" s="343"/>
      <c r="G62" s="343"/>
      <c r="H62" s="343"/>
      <c r="J62" s="238"/>
      <c r="K62" s="242"/>
      <c r="L62" s="242"/>
      <c r="M62" s="3168" t="s">
        <v>1497</v>
      </c>
      <c r="N62" s="3168"/>
      <c r="O62" s="3168"/>
      <c r="P62" s="2799"/>
      <c r="Q62" s="2799"/>
      <c r="R62" s="2799"/>
      <c r="S62" s="2799"/>
      <c r="T62" s="2799"/>
      <c r="U62" s="2799"/>
      <c r="V62" s="2799"/>
      <c r="W62" s="2799"/>
      <c r="X62" s="2799"/>
      <c r="Y62" s="2799"/>
      <c r="Z62" s="2799"/>
      <c r="AA62" s="3242" t="s">
        <v>1360</v>
      </c>
      <c r="AB62" s="3223"/>
      <c r="AC62" s="3223"/>
      <c r="AD62" s="3223"/>
      <c r="AE62" s="3223"/>
      <c r="AF62" s="3223"/>
      <c r="AG62" s="3223"/>
      <c r="AH62" s="3223"/>
      <c r="AI62" s="3223"/>
      <c r="AJ62" s="3223"/>
      <c r="AK62" s="3223"/>
      <c r="AL62" s="3223"/>
      <c r="AM62" s="3223"/>
      <c r="AN62" s="3223"/>
      <c r="AO62" s="3223"/>
      <c r="AP62" s="3223"/>
      <c r="AQ62" s="3223"/>
      <c r="AR62" s="3223"/>
      <c r="AS62" s="3223"/>
      <c r="AT62" s="3223"/>
      <c r="AU62" s="3223"/>
      <c r="AV62" s="3223"/>
      <c r="AW62" s="3223"/>
      <c r="AX62" s="3223"/>
      <c r="AY62" s="3224"/>
      <c r="AZ62" s="3074"/>
      <c r="BA62" s="3074"/>
      <c r="BB62" s="3074"/>
      <c r="BC62" s="3074"/>
      <c r="BD62" s="3074"/>
      <c r="BE62" s="3074"/>
      <c r="BF62" s="3074"/>
      <c r="BG62" s="3074"/>
      <c r="BH62" s="3074"/>
      <c r="BI62" s="3074"/>
      <c r="BJ62" s="3074"/>
      <c r="BK62" s="3074"/>
      <c r="BL62" s="2954"/>
      <c r="BM62" s="2954"/>
      <c r="BN62" s="2963"/>
      <c r="BO62" s="2963"/>
      <c r="BP62" s="2963"/>
      <c r="BQ62" s="2963"/>
      <c r="BR62" s="2963"/>
      <c r="BS62" s="2963"/>
      <c r="BT62" s="2963"/>
      <c r="BU62" s="2963"/>
      <c r="BV62" s="2963"/>
      <c r="BW62" s="2963"/>
      <c r="BX62" s="2963"/>
      <c r="BY62" s="2963"/>
      <c r="BZ62" s="2963"/>
      <c r="CA62" s="2963"/>
      <c r="CB62" s="2963"/>
      <c r="CC62" s="2963"/>
      <c r="CD62" s="2963"/>
      <c r="CE62" s="2963"/>
      <c r="CF62" s="2963"/>
      <c r="CG62" s="2963"/>
      <c r="CH62" s="2963"/>
      <c r="CI62" s="2963"/>
      <c r="CJ62" s="2963"/>
      <c r="CK62" s="2963"/>
      <c r="CL62" s="2963"/>
      <c r="CM62" s="3076"/>
      <c r="CN62" s="3076"/>
      <c r="CO62" s="3076"/>
      <c r="CP62" s="3076"/>
      <c r="CQ62" s="3076"/>
      <c r="CR62" s="3076"/>
      <c r="CS62" s="3077"/>
      <c r="CT62" s="3074"/>
      <c r="CU62" s="3074"/>
      <c r="CV62" s="2969"/>
      <c r="CW62" s="2970"/>
      <c r="CX62" s="2970"/>
      <c r="CY62" s="2970"/>
      <c r="CZ62" s="2970"/>
      <c r="DA62" s="2970"/>
      <c r="DB62" s="2970"/>
      <c r="DC62" s="2970"/>
      <c r="DD62" s="2970"/>
      <c r="DE62" s="2970"/>
      <c r="DF62" s="2970"/>
      <c r="DG62" s="2970"/>
      <c r="DH62" s="2970"/>
      <c r="DI62" s="2970"/>
      <c r="DJ62" s="2970"/>
      <c r="DK62" s="2970"/>
      <c r="DL62" s="2970"/>
      <c r="DM62" s="2970"/>
      <c r="DN62" s="2970"/>
      <c r="DO62" s="2971"/>
      <c r="DP62"/>
      <c r="DQ62"/>
      <c r="DR62"/>
      <c r="DS62"/>
      <c r="DT62"/>
      <c r="DU62"/>
      <c r="DV62"/>
      <c r="DW62"/>
      <c r="DX62"/>
      <c r="DY62"/>
      <c r="DZ62"/>
      <c r="EA62"/>
      <c r="EB62"/>
      <c r="EC62"/>
      <c r="ED62"/>
      <c r="EE62"/>
      <c r="EF62" s="237"/>
      <c r="EG62" s="131">
        <f t="shared" si="73"/>
        <v>0</v>
      </c>
      <c r="EH62" s="131">
        <f t="shared" si="74"/>
        <v>0</v>
      </c>
      <c r="EI62" s="131">
        <f t="shared" si="75"/>
        <v>0</v>
      </c>
      <c r="EJ62" s="131">
        <f t="shared" si="76"/>
        <v>0</v>
      </c>
      <c r="EK62" s="256" t="s">
        <v>1497</v>
      </c>
      <c r="EL62" s="131" t="str">
        <f t="shared" si="77"/>
        <v>掃除口の取付けの状況</v>
      </c>
      <c r="EM62" s="130">
        <f t="shared" si="78"/>
        <v>0</v>
      </c>
      <c r="EN62" s="129" t="str">
        <f t="shared" si="79"/>
        <v/>
      </c>
      <c r="EO62" s="121" t="str">
        <f>IF($EN62="要是正",MAX($EO$14:EO61)+1,"")</f>
        <v/>
      </c>
      <c r="EP62" s="121" t="str">
        <f>IF($EN62="要是正",MAX($EP$14:EP61)+1,"")</f>
        <v/>
      </c>
      <c r="EQ62" s="128" t="str">
        <f t="shared" si="80"/>
        <v/>
      </c>
      <c r="ER62" s="127" t="str">
        <f t="shared" si="81"/>
        <v/>
      </c>
      <c r="ES62" s="122" t="str">
        <f t="shared" si="82"/>
        <v/>
      </c>
      <c r="ET62" s="157" t="str">
        <f t="shared" si="83"/>
        <v/>
      </c>
      <c r="EU62" s="156" t="str">
        <f t="shared" si="84"/>
        <v/>
      </c>
      <c r="EV62" s="125" t="str">
        <f t="shared" si="92"/>
        <v/>
      </c>
      <c r="EW62" s="123" t="str">
        <f t="shared" si="93"/>
        <v>0</v>
      </c>
      <c r="EX62" s="124" t="str">
        <f t="shared" si="94"/>
        <v/>
      </c>
      <c r="EY62" s="123" t="str">
        <f t="shared" si="95"/>
        <v>0</v>
      </c>
      <c r="EZ62" s="123" t="str">
        <f t="shared" si="96"/>
        <v>0</v>
      </c>
      <c r="FA62" s="122" t="str">
        <f t="shared" si="85"/>
        <v/>
      </c>
      <c r="FB62" s="125" t="str">
        <f t="shared" si="86"/>
        <v/>
      </c>
      <c r="FC62" s="123" t="str">
        <f t="shared" si="97"/>
        <v>0</v>
      </c>
      <c r="FD62" s="124" t="str">
        <f t="shared" si="87"/>
        <v/>
      </c>
      <c r="FE62" s="123" t="str">
        <f t="shared" si="98"/>
        <v>0</v>
      </c>
      <c r="FF62" s="123" t="str">
        <f t="shared" si="99"/>
        <v>0</v>
      </c>
      <c r="FG62" s="122" t="str">
        <f t="shared" si="100"/>
        <v/>
      </c>
      <c r="FH62" s="614"/>
      <c r="FI62" s="614"/>
      <c r="FJ62" s="614"/>
      <c r="FK62" s="172">
        <v>5</v>
      </c>
      <c r="FL62" s="130" t="s">
        <v>185</v>
      </c>
      <c r="FM62" s="130" t="s">
        <v>233</v>
      </c>
      <c r="FN62" s="162" t="s">
        <v>232</v>
      </c>
      <c r="FO62" s="11"/>
      <c r="FP62" s="433"/>
      <c r="FQ62" s="433"/>
      <c r="FR62" s="433"/>
      <c r="FS62" s="433"/>
      <c r="FT62" s="433"/>
      <c r="FU62" s="629"/>
      <c r="FV62" s="629"/>
      <c r="FW62" s="628"/>
      <c r="FX62" s="628"/>
      <c r="FY62" s="628"/>
      <c r="FZ62" s="629"/>
      <c r="GA62" s="629"/>
      <c r="GB62" s="628"/>
      <c r="GC62" s="630"/>
      <c r="GD62" s="628"/>
      <c r="GE62" s="630"/>
      <c r="GF62" s="343"/>
      <c r="GG62" s="239" t="str">
        <f t="shared" si="29"/>
        <v/>
      </c>
      <c r="GH62" s="239" t="str">
        <f t="shared" si="88"/>
        <v/>
      </c>
      <c r="GI62" s="239" t="str">
        <f t="shared" si="89"/>
        <v/>
      </c>
      <c r="GJ62" s="239">
        <f t="shared" si="90"/>
        <v>0</v>
      </c>
      <c r="GK62" s="240" t="str">
        <f t="shared" si="91"/>
        <v/>
      </c>
      <c r="GL62" s="10" t="str">
        <f t="shared" si="101"/>
        <v/>
      </c>
      <c r="GM62" s="407" t="str">
        <f t="shared" si="102"/>
        <v/>
      </c>
      <c r="GN62" s="408" t="str">
        <f t="shared" si="103"/>
        <v>0</v>
      </c>
      <c r="GO62" s="409" t="str">
        <f t="shared" si="104"/>
        <v/>
      </c>
      <c r="GP62" s="408" t="str">
        <f t="shared" si="105"/>
        <v>0</v>
      </c>
      <c r="GQ62" s="410" t="str">
        <f t="shared" si="106"/>
        <v/>
      </c>
      <c r="GS62" s="411">
        <f t="shared" si="14"/>
        <v>0</v>
      </c>
      <c r="GT62" s="27"/>
      <c r="GU62" s="27"/>
      <c r="GV62" s="413"/>
      <c r="GW62" s="10" t="str">
        <f t="shared" si="109"/>
        <v>排水管</v>
      </c>
    </row>
    <row r="63" spans="2:205" s="10" customFormat="1" ht="35.1" customHeight="1" x14ac:dyDescent="0.15">
      <c r="B63" s="111"/>
      <c r="C63" s="343"/>
      <c r="D63" s="343"/>
      <c r="E63" s="343"/>
      <c r="F63" s="343"/>
      <c r="G63" s="343"/>
      <c r="H63" s="343"/>
      <c r="J63" s="238"/>
      <c r="K63" s="242"/>
      <c r="L63" s="242"/>
      <c r="M63" s="3168" t="s">
        <v>1498</v>
      </c>
      <c r="N63" s="3168"/>
      <c r="O63" s="3168"/>
      <c r="P63" s="2799"/>
      <c r="Q63" s="2799"/>
      <c r="R63" s="2799"/>
      <c r="S63" s="2799"/>
      <c r="T63" s="2799"/>
      <c r="U63" s="2799"/>
      <c r="V63" s="2799"/>
      <c r="W63" s="2799"/>
      <c r="X63" s="2799"/>
      <c r="Y63" s="2799"/>
      <c r="Z63" s="2799"/>
      <c r="AA63" s="3242" t="s">
        <v>1361</v>
      </c>
      <c r="AB63" s="3223"/>
      <c r="AC63" s="3223"/>
      <c r="AD63" s="3223"/>
      <c r="AE63" s="3223"/>
      <c r="AF63" s="3223"/>
      <c r="AG63" s="3223"/>
      <c r="AH63" s="3223"/>
      <c r="AI63" s="3223"/>
      <c r="AJ63" s="3223"/>
      <c r="AK63" s="3223"/>
      <c r="AL63" s="3223"/>
      <c r="AM63" s="3223"/>
      <c r="AN63" s="3223"/>
      <c r="AO63" s="3223"/>
      <c r="AP63" s="3223"/>
      <c r="AQ63" s="3223"/>
      <c r="AR63" s="3223"/>
      <c r="AS63" s="3223"/>
      <c r="AT63" s="3223"/>
      <c r="AU63" s="3223"/>
      <c r="AV63" s="3223"/>
      <c r="AW63" s="3223"/>
      <c r="AX63" s="3223"/>
      <c r="AY63" s="3224"/>
      <c r="AZ63" s="2790"/>
      <c r="BA63" s="2790"/>
      <c r="BB63" s="2790"/>
      <c r="BC63" s="2790"/>
      <c r="BD63" s="2790"/>
      <c r="BE63" s="2790"/>
      <c r="BF63" s="2790"/>
      <c r="BG63" s="2790"/>
      <c r="BH63" s="2790"/>
      <c r="BI63" s="2790"/>
      <c r="BJ63" s="2790"/>
      <c r="BK63" s="2790"/>
      <c r="BL63" s="2781"/>
      <c r="BM63" s="2781"/>
      <c r="BN63" s="2780"/>
      <c r="BO63" s="2780"/>
      <c r="BP63" s="2780"/>
      <c r="BQ63" s="2780"/>
      <c r="BR63" s="2780"/>
      <c r="BS63" s="2780"/>
      <c r="BT63" s="2780"/>
      <c r="BU63" s="2780"/>
      <c r="BV63" s="2780"/>
      <c r="BW63" s="2780"/>
      <c r="BX63" s="2780"/>
      <c r="BY63" s="2780"/>
      <c r="BZ63" s="2780"/>
      <c r="CA63" s="2780"/>
      <c r="CB63" s="2780"/>
      <c r="CC63" s="2780"/>
      <c r="CD63" s="2780"/>
      <c r="CE63" s="2780"/>
      <c r="CF63" s="2780"/>
      <c r="CG63" s="2780"/>
      <c r="CH63" s="2780"/>
      <c r="CI63" s="2780"/>
      <c r="CJ63" s="2780"/>
      <c r="CK63" s="2780"/>
      <c r="CL63" s="2780"/>
      <c r="CM63" s="3036"/>
      <c r="CN63" s="3036"/>
      <c r="CO63" s="3036"/>
      <c r="CP63" s="3036"/>
      <c r="CQ63" s="3036"/>
      <c r="CR63" s="3036"/>
      <c r="CS63" s="3031"/>
      <c r="CT63" s="2790"/>
      <c r="CU63" s="2790"/>
      <c r="CV63" s="2835"/>
      <c r="CW63" s="2836"/>
      <c r="CX63" s="2836"/>
      <c r="CY63" s="2836"/>
      <c r="CZ63" s="2836"/>
      <c r="DA63" s="2836"/>
      <c r="DB63" s="2836"/>
      <c r="DC63" s="2836"/>
      <c r="DD63" s="2836"/>
      <c r="DE63" s="2836"/>
      <c r="DF63" s="2836"/>
      <c r="DG63" s="2836"/>
      <c r="DH63" s="2836"/>
      <c r="DI63" s="2836"/>
      <c r="DJ63" s="2836"/>
      <c r="DK63" s="2836"/>
      <c r="DL63" s="2836"/>
      <c r="DM63" s="2836"/>
      <c r="DN63" s="2836"/>
      <c r="DO63" s="2837"/>
      <c r="DP63"/>
      <c r="DQ63"/>
      <c r="DR63"/>
      <c r="DS63"/>
      <c r="DT63"/>
      <c r="DU63"/>
      <c r="DV63"/>
      <c r="DW63"/>
      <c r="DX63"/>
      <c r="DY63"/>
      <c r="DZ63"/>
      <c r="EA63"/>
      <c r="EB63"/>
      <c r="EC63"/>
      <c r="ED63"/>
      <c r="EE63"/>
      <c r="EF63" s="237"/>
      <c r="EG63" s="131">
        <f t="shared" si="73"/>
        <v>0</v>
      </c>
      <c r="EH63" s="131">
        <f t="shared" si="74"/>
        <v>0</v>
      </c>
      <c r="EI63" s="131">
        <f t="shared" si="75"/>
        <v>0</v>
      </c>
      <c r="EJ63" s="131">
        <f t="shared" si="76"/>
        <v>0</v>
      </c>
      <c r="EK63" s="256" t="s">
        <v>1498</v>
      </c>
      <c r="EL63" s="131" t="str">
        <f t="shared" si="77"/>
        <v>雨水系統との接続の状況</v>
      </c>
      <c r="EM63" s="130">
        <f t="shared" si="78"/>
        <v>0</v>
      </c>
      <c r="EN63" s="129" t="str">
        <f t="shared" si="79"/>
        <v/>
      </c>
      <c r="EO63" s="121" t="str">
        <f>IF($EN63="要是正",MAX($EO$14:EO62)+1,"")</f>
        <v/>
      </c>
      <c r="EP63" s="121" t="str">
        <f>IF($EN63="要是正",MAX($EP$14:EP62)+1,"")</f>
        <v/>
      </c>
      <c r="EQ63" s="128" t="str">
        <f t="shared" si="80"/>
        <v/>
      </c>
      <c r="ER63" s="127" t="str">
        <f t="shared" si="81"/>
        <v/>
      </c>
      <c r="ES63" s="122" t="str">
        <f t="shared" si="82"/>
        <v/>
      </c>
      <c r="ET63" s="157" t="str">
        <f t="shared" si="83"/>
        <v/>
      </c>
      <c r="EU63" s="156" t="str">
        <f t="shared" si="84"/>
        <v/>
      </c>
      <c r="EV63" s="125" t="str">
        <f t="shared" si="92"/>
        <v/>
      </c>
      <c r="EW63" s="123" t="str">
        <f t="shared" si="93"/>
        <v>0</v>
      </c>
      <c r="EX63" s="124" t="str">
        <f t="shared" si="94"/>
        <v/>
      </c>
      <c r="EY63" s="123" t="str">
        <f t="shared" si="95"/>
        <v>0</v>
      </c>
      <c r="EZ63" s="123" t="str">
        <f t="shared" si="96"/>
        <v>0</v>
      </c>
      <c r="FA63" s="122" t="str">
        <f t="shared" si="85"/>
        <v/>
      </c>
      <c r="FB63" s="125" t="str">
        <f t="shared" si="86"/>
        <v/>
      </c>
      <c r="FC63" s="123" t="str">
        <f t="shared" si="97"/>
        <v>0</v>
      </c>
      <c r="FD63" s="124" t="str">
        <f t="shared" si="87"/>
        <v/>
      </c>
      <c r="FE63" s="123" t="str">
        <f t="shared" si="98"/>
        <v>0</v>
      </c>
      <c r="FF63" s="123" t="str">
        <f t="shared" si="99"/>
        <v>0</v>
      </c>
      <c r="FG63" s="122" t="str">
        <f t="shared" si="100"/>
        <v/>
      </c>
      <c r="FH63" s="614"/>
      <c r="FI63" s="614"/>
      <c r="FJ63" s="614"/>
      <c r="FK63" s="172">
        <v>6</v>
      </c>
      <c r="FL63" s="130" t="s">
        <v>185</v>
      </c>
      <c r="FM63" s="130" t="s">
        <v>228</v>
      </c>
      <c r="FN63" s="162" t="s">
        <v>227</v>
      </c>
      <c r="FO63" s="11"/>
      <c r="FP63" s="433"/>
      <c r="FQ63" s="433"/>
      <c r="FR63" s="433"/>
      <c r="FS63" s="433"/>
      <c r="FT63" s="433"/>
      <c r="FU63" s="629"/>
      <c r="FV63" s="629"/>
      <c r="FW63" s="628"/>
      <c r="FX63" s="628"/>
      <c r="FY63" s="628"/>
      <c r="FZ63" s="629"/>
      <c r="GA63" s="629"/>
      <c r="GB63" s="628"/>
      <c r="GC63" s="630"/>
      <c r="GD63" s="628"/>
      <c r="GE63" s="630"/>
      <c r="GF63" s="343"/>
      <c r="GG63" s="239" t="str">
        <f t="shared" si="29"/>
        <v/>
      </c>
      <c r="GH63" s="239" t="str">
        <f t="shared" si="88"/>
        <v/>
      </c>
      <c r="GI63" s="239" t="str">
        <f t="shared" si="89"/>
        <v/>
      </c>
      <c r="GJ63" s="239">
        <f t="shared" si="90"/>
        <v>0</v>
      </c>
      <c r="GK63" s="240" t="str">
        <f t="shared" si="91"/>
        <v/>
      </c>
      <c r="GL63" s="10" t="str">
        <f t="shared" si="101"/>
        <v/>
      </c>
      <c r="GM63" s="407" t="str">
        <f t="shared" si="102"/>
        <v/>
      </c>
      <c r="GN63" s="408" t="str">
        <f t="shared" si="103"/>
        <v>0</v>
      </c>
      <c r="GO63" s="409" t="str">
        <f t="shared" si="104"/>
        <v/>
      </c>
      <c r="GP63" s="408" t="str">
        <f t="shared" si="105"/>
        <v>0</v>
      </c>
      <c r="GQ63" s="410" t="str">
        <f t="shared" si="106"/>
        <v/>
      </c>
      <c r="GS63" s="411">
        <f t="shared" si="14"/>
        <v>0</v>
      </c>
      <c r="GT63" s="27"/>
      <c r="GU63" s="27"/>
      <c r="GV63" s="413"/>
      <c r="GW63" s="10" t="str">
        <f t="shared" si="109"/>
        <v>排水管</v>
      </c>
    </row>
    <row r="64" spans="2:205" s="10" customFormat="1" ht="35.1" customHeight="1" x14ac:dyDescent="0.15">
      <c r="B64" s="111"/>
      <c r="C64" s="343"/>
      <c r="D64" s="343"/>
      <c r="E64" s="343"/>
      <c r="F64" s="343"/>
      <c r="G64" s="343"/>
      <c r="H64" s="343"/>
      <c r="J64" s="238"/>
      <c r="K64" s="242"/>
      <c r="L64" s="242"/>
      <c r="M64" s="3168" t="s">
        <v>1499</v>
      </c>
      <c r="N64" s="3168"/>
      <c r="O64" s="3168"/>
      <c r="P64" s="2799"/>
      <c r="Q64" s="2799"/>
      <c r="R64" s="2799"/>
      <c r="S64" s="2799"/>
      <c r="T64" s="2802"/>
      <c r="U64" s="2802"/>
      <c r="V64" s="2802"/>
      <c r="W64" s="2802"/>
      <c r="X64" s="2802"/>
      <c r="Y64" s="2802"/>
      <c r="Z64" s="2802"/>
      <c r="AA64" s="3268" t="s">
        <v>1362</v>
      </c>
      <c r="AB64" s="3269"/>
      <c r="AC64" s="3269"/>
      <c r="AD64" s="3269"/>
      <c r="AE64" s="3269"/>
      <c r="AF64" s="3269"/>
      <c r="AG64" s="3269"/>
      <c r="AH64" s="3269"/>
      <c r="AI64" s="3269"/>
      <c r="AJ64" s="3269"/>
      <c r="AK64" s="3269"/>
      <c r="AL64" s="3269"/>
      <c r="AM64" s="3269"/>
      <c r="AN64" s="3269"/>
      <c r="AO64" s="3269"/>
      <c r="AP64" s="3269"/>
      <c r="AQ64" s="3269"/>
      <c r="AR64" s="3269"/>
      <c r="AS64" s="3269"/>
      <c r="AT64" s="3269"/>
      <c r="AU64" s="3269"/>
      <c r="AV64" s="3269"/>
      <c r="AW64" s="3269"/>
      <c r="AX64" s="3269"/>
      <c r="AY64" s="3270"/>
      <c r="AZ64" s="3039"/>
      <c r="BA64" s="3039"/>
      <c r="BB64" s="3039"/>
      <c r="BC64" s="3039"/>
      <c r="BD64" s="3039"/>
      <c r="BE64" s="3039"/>
      <c r="BF64" s="3039"/>
      <c r="BG64" s="3039"/>
      <c r="BH64" s="3039"/>
      <c r="BI64" s="3039"/>
      <c r="BJ64" s="3039"/>
      <c r="BK64" s="3039"/>
      <c r="BL64" s="2827"/>
      <c r="BM64" s="2827"/>
      <c r="BN64" s="2828"/>
      <c r="BO64" s="2828"/>
      <c r="BP64" s="2828"/>
      <c r="BQ64" s="2828"/>
      <c r="BR64" s="2828"/>
      <c r="BS64" s="2828"/>
      <c r="BT64" s="2828"/>
      <c r="BU64" s="2828"/>
      <c r="BV64" s="2828"/>
      <c r="BW64" s="2828"/>
      <c r="BX64" s="2828"/>
      <c r="BY64" s="2828"/>
      <c r="BZ64" s="2828"/>
      <c r="CA64" s="2828"/>
      <c r="CB64" s="2828"/>
      <c r="CC64" s="2828"/>
      <c r="CD64" s="2828"/>
      <c r="CE64" s="2828"/>
      <c r="CF64" s="2828"/>
      <c r="CG64" s="2828"/>
      <c r="CH64" s="2828"/>
      <c r="CI64" s="2828"/>
      <c r="CJ64" s="2828"/>
      <c r="CK64" s="2828"/>
      <c r="CL64" s="2828"/>
      <c r="CM64" s="3037"/>
      <c r="CN64" s="3037"/>
      <c r="CO64" s="3037"/>
      <c r="CP64" s="3037"/>
      <c r="CQ64" s="3037"/>
      <c r="CR64" s="3037"/>
      <c r="CS64" s="3038"/>
      <c r="CT64" s="3039"/>
      <c r="CU64" s="3039"/>
      <c r="CV64" s="2926"/>
      <c r="CW64" s="2927"/>
      <c r="CX64" s="2927"/>
      <c r="CY64" s="2927"/>
      <c r="CZ64" s="2927"/>
      <c r="DA64" s="2927"/>
      <c r="DB64" s="2927"/>
      <c r="DC64" s="2927"/>
      <c r="DD64" s="2927"/>
      <c r="DE64" s="2927"/>
      <c r="DF64" s="2927"/>
      <c r="DG64" s="2927"/>
      <c r="DH64" s="2927"/>
      <c r="DI64" s="2927"/>
      <c r="DJ64" s="2927"/>
      <c r="DK64" s="2927"/>
      <c r="DL64" s="2927"/>
      <c r="DM64" s="2927"/>
      <c r="DN64" s="2927"/>
      <c r="DO64" s="2928"/>
      <c r="DP64"/>
      <c r="DQ64"/>
      <c r="DR64"/>
      <c r="DS64"/>
      <c r="DT64"/>
      <c r="DU64"/>
      <c r="DV64"/>
      <c r="DW64"/>
      <c r="DX64"/>
      <c r="DY64"/>
      <c r="DZ64"/>
      <c r="EA64"/>
      <c r="EB64"/>
      <c r="EC64"/>
      <c r="ED64"/>
      <c r="EE64"/>
      <c r="EF64" s="237"/>
      <c r="EG64" s="131">
        <f t="shared" si="73"/>
        <v>0</v>
      </c>
      <c r="EH64" s="131">
        <f t="shared" si="74"/>
        <v>0</v>
      </c>
      <c r="EI64" s="131">
        <f t="shared" si="75"/>
        <v>0</v>
      </c>
      <c r="EJ64" s="131">
        <f t="shared" si="76"/>
        <v>0</v>
      </c>
      <c r="EK64" s="256" t="s">
        <v>1499</v>
      </c>
      <c r="EL64" s="131" t="str">
        <f t="shared" si="77"/>
        <v xml:space="preserve">間接排水の状況 </v>
      </c>
      <c r="EM64" s="130">
        <f t="shared" si="78"/>
        <v>0</v>
      </c>
      <c r="EN64" s="129" t="str">
        <f t="shared" si="79"/>
        <v/>
      </c>
      <c r="EO64" s="121" t="str">
        <f>IF($EN64="要是正",MAX($EO$14:EO63)+1,"")</f>
        <v/>
      </c>
      <c r="EP64" s="121" t="str">
        <f>IF($EN64="要是正",MAX($EP$14:EP63)+1,"")</f>
        <v/>
      </c>
      <c r="EQ64" s="128" t="str">
        <f t="shared" si="80"/>
        <v/>
      </c>
      <c r="ER64" s="127" t="str">
        <f t="shared" si="81"/>
        <v/>
      </c>
      <c r="ES64" s="122" t="str">
        <f t="shared" si="82"/>
        <v/>
      </c>
      <c r="ET64" s="157" t="str">
        <f t="shared" si="83"/>
        <v/>
      </c>
      <c r="EU64" s="156" t="str">
        <f t="shared" si="84"/>
        <v/>
      </c>
      <c r="EV64" s="125" t="str">
        <f t="shared" si="92"/>
        <v/>
      </c>
      <c r="EW64" s="123" t="str">
        <f t="shared" si="93"/>
        <v>0</v>
      </c>
      <c r="EX64" s="124" t="str">
        <f t="shared" si="94"/>
        <v/>
      </c>
      <c r="EY64" s="123" t="str">
        <f t="shared" si="95"/>
        <v>0</v>
      </c>
      <c r="EZ64" s="123" t="str">
        <f t="shared" si="96"/>
        <v>0</v>
      </c>
      <c r="FA64" s="122" t="str">
        <f t="shared" si="85"/>
        <v/>
      </c>
      <c r="FB64" s="125" t="str">
        <f t="shared" si="86"/>
        <v/>
      </c>
      <c r="FC64" s="123" t="str">
        <f t="shared" si="97"/>
        <v>0</v>
      </c>
      <c r="FD64" s="124" t="str">
        <f t="shared" si="87"/>
        <v/>
      </c>
      <c r="FE64" s="123" t="str">
        <f t="shared" si="98"/>
        <v>0</v>
      </c>
      <c r="FF64" s="123" t="str">
        <f t="shared" si="99"/>
        <v>0</v>
      </c>
      <c r="FG64" s="122" t="str">
        <f t="shared" si="100"/>
        <v/>
      </c>
      <c r="FH64" s="614"/>
      <c r="FI64" s="614"/>
      <c r="FJ64" s="614"/>
      <c r="FK64" s="172">
        <v>2</v>
      </c>
      <c r="FL64" s="130" t="s">
        <v>185</v>
      </c>
      <c r="FM64" s="130" t="s">
        <v>245</v>
      </c>
      <c r="FN64" s="162" t="s">
        <v>244</v>
      </c>
      <c r="FO64" s="11"/>
      <c r="FP64" s="433"/>
      <c r="FQ64" s="433"/>
      <c r="FR64" s="433"/>
      <c r="FS64" s="433"/>
      <c r="FT64" s="433"/>
      <c r="FU64" s="628"/>
      <c r="FV64" s="628"/>
      <c r="FW64" s="628"/>
      <c r="FX64" s="628"/>
      <c r="FY64" s="628"/>
      <c r="FZ64" s="628"/>
      <c r="GA64" s="628"/>
      <c r="GB64" s="628"/>
      <c r="GC64" s="11"/>
      <c r="GD64" s="628"/>
      <c r="GE64" s="630"/>
      <c r="GF64" s="342"/>
      <c r="GG64" s="239" t="str">
        <f t="shared" si="29"/>
        <v/>
      </c>
      <c r="GH64" s="239" t="str">
        <f t="shared" si="88"/>
        <v/>
      </c>
      <c r="GI64" s="239" t="str">
        <f t="shared" si="89"/>
        <v/>
      </c>
      <c r="GJ64" s="239">
        <f t="shared" si="90"/>
        <v>0</v>
      </c>
      <c r="GK64" s="240" t="str">
        <f t="shared" si="91"/>
        <v/>
      </c>
      <c r="GL64" s="10" t="str">
        <f t="shared" si="101"/>
        <v/>
      </c>
      <c r="GM64" s="407" t="str">
        <f t="shared" si="102"/>
        <v/>
      </c>
      <c r="GN64" s="408" t="str">
        <f t="shared" si="103"/>
        <v>0</v>
      </c>
      <c r="GO64" s="409" t="str">
        <f t="shared" si="104"/>
        <v/>
      </c>
      <c r="GP64" s="408" t="str">
        <f t="shared" si="105"/>
        <v>0</v>
      </c>
      <c r="GQ64" s="410" t="str">
        <f t="shared" si="106"/>
        <v/>
      </c>
      <c r="GS64" s="411">
        <f t="shared" si="14"/>
        <v>0</v>
      </c>
      <c r="GT64" s="27"/>
      <c r="GU64" s="27"/>
      <c r="GV64" s="413"/>
      <c r="GW64" s="10" t="str">
        <f t="shared" si="109"/>
        <v>排水管</v>
      </c>
    </row>
    <row r="65" spans="2:205" s="10" customFormat="1" ht="35.1" customHeight="1" x14ac:dyDescent="0.15">
      <c r="B65" s="111"/>
      <c r="C65" s="343"/>
      <c r="D65" s="343"/>
      <c r="E65" s="343"/>
      <c r="F65" s="343"/>
      <c r="G65" s="343"/>
      <c r="H65" s="343"/>
      <c r="J65" s="238"/>
      <c r="K65" s="242"/>
      <c r="L65" s="242"/>
      <c r="M65" s="3168" t="s">
        <v>1500</v>
      </c>
      <c r="N65" s="3168"/>
      <c r="O65" s="3168"/>
      <c r="P65" s="2799"/>
      <c r="Q65" s="2799"/>
      <c r="R65" s="2799"/>
      <c r="S65" s="2799"/>
      <c r="T65" s="2796" t="s">
        <v>1343</v>
      </c>
      <c r="U65" s="2796"/>
      <c r="V65" s="2796"/>
      <c r="W65" s="2796"/>
      <c r="X65" s="2796"/>
      <c r="Y65" s="2796"/>
      <c r="Z65" s="2796"/>
      <c r="AA65" s="3265" t="s">
        <v>1363</v>
      </c>
      <c r="AB65" s="3266"/>
      <c r="AC65" s="3266"/>
      <c r="AD65" s="3266"/>
      <c r="AE65" s="3266"/>
      <c r="AF65" s="3266"/>
      <c r="AG65" s="3266"/>
      <c r="AH65" s="3266"/>
      <c r="AI65" s="3266"/>
      <c r="AJ65" s="3266"/>
      <c r="AK65" s="3266"/>
      <c r="AL65" s="3266"/>
      <c r="AM65" s="3266"/>
      <c r="AN65" s="3266"/>
      <c r="AO65" s="3266"/>
      <c r="AP65" s="3266"/>
      <c r="AQ65" s="3266"/>
      <c r="AR65" s="3266"/>
      <c r="AS65" s="3266"/>
      <c r="AT65" s="3266"/>
      <c r="AU65" s="3266"/>
      <c r="AV65" s="3266"/>
      <c r="AW65" s="3266"/>
      <c r="AX65" s="3266"/>
      <c r="AY65" s="3267"/>
      <c r="AZ65" s="2953"/>
      <c r="BA65" s="2953"/>
      <c r="BB65" s="2953"/>
      <c r="BC65" s="2953"/>
      <c r="BD65" s="2953"/>
      <c r="BE65" s="2953"/>
      <c r="BF65" s="2953"/>
      <c r="BG65" s="2953"/>
      <c r="BH65" s="2953"/>
      <c r="BI65" s="2953"/>
      <c r="BJ65" s="2953"/>
      <c r="BK65" s="2953"/>
      <c r="BL65" s="2819"/>
      <c r="BM65" s="2819"/>
      <c r="BN65" s="2820"/>
      <c r="BO65" s="2820"/>
      <c r="BP65" s="2820"/>
      <c r="BQ65" s="2820"/>
      <c r="BR65" s="2820"/>
      <c r="BS65" s="2820"/>
      <c r="BT65" s="2820"/>
      <c r="BU65" s="2820"/>
      <c r="BV65" s="2820"/>
      <c r="BW65" s="2820"/>
      <c r="BX65" s="2820"/>
      <c r="BY65" s="2820"/>
      <c r="BZ65" s="2820"/>
      <c r="CA65" s="2820"/>
      <c r="CB65" s="2820"/>
      <c r="CC65" s="2820"/>
      <c r="CD65" s="2820"/>
      <c r="CE65" s="2820"/>
      <c r="CF65" s="2820"/>
      <c r="CG65" s="2820"/>
      <c r="CH65" s="2820"/>
      <c r="CI65" s="2820"/>
      <c r="CJ65" s="2820"/>
      <c r="CK65" s="2820"/>
      <c r="CL65" s="2820"/>
      <c r="CM65" s="3046"/>
      <c r="CN65" s="3046"/>
      <c r="CO65" s="3046"/>
      <c r="CP65" s="3046"/>
      <c r="CQ65" s="3046"/>
      <c r="CR65" s="3046"/>
      <c r="CS65" s="3032"/>
      <c r="CT65" s="2953"/>
      <c r="CU65" s="2953"/>
      <c r="CV65" s="3158"/>
      <c r="CW65" s="3159"/>
      <c r="CX65" s="3159"/>
      <c r="CY65" s="3159"/>
      <c r="CZ65" s="3159"/>
      <c r="DA65" s="3159"/>
      <c r="DB65" s="3159"/>
      <c r="DC65" s="3159"/>
      <c r="DD65" s="3159"/>
      <c r="DE65" s="3159"/>
      <c r="DF65" s="3159"/>
      <c r="DG65" s="3159"/>
      <c r="DH65" s="3159"/>
      <c r="DI65" s="3159"/>
      <c r="DJ65" s="3159"/>
      <c r="DK65" s="3159"/>
      <c r="DL65" s="3159"/>
      <c r="DM65" s="3159"/>
      <c r="DN65" s="3159"/>
      <c r="DO65" s="3160"/>
      <c r="DP65"/>
      <c r="DQ65"/>
      <c r="DR65"/>
      <c r="DS65"/>
      <c r="DT65"/>
      <c r="DU65"/>
      <c r="DV65"/>
      <c r="DW65"/>
      <c r="DX65"/>
      <c r="DY65"/>
      <c r="DZ65"/>
      <c r="EA65"/>
      <c r="EB65"/>
      <c r="EC65"/>
      <c r="ED65"/>
      <c r="EE65"/>
      <c r="EF65" s="237"/>
      <c r="EG65" s="131">
        <f t="shared" si="73"/>
        <v>0</v>
      </c>
      <c r="EH65" s="131">
        <f t="shared" si="74"/>
        <v>0</v>
      </c>
      <c r="EI65" s="131">
        <f t="shared" si="75"/>
        <v>0</v>
      </c>
      <c r="EJ65" s="131">
        <f t="shared" si="76"/>
        <v>0</v>
      </c>
      <c r="EK65" s="256" t="s">
        <v>1500</v>
      </c>
      <c r="EL65" s="131" t="str">
        <f t="shared" si="77"/>
        <v xml:space="preserve">通気開口部の状況 </v>
      </c>
      <c r="EM65" s="130">
        <f t="shared" si="78"/>
        <v>0</v>
      </c>
      <c r="EN65" s="129" t="str">
        <f t="shared" si="79"/>
        <v/>
      </c>
      <c r="EO65" s="121" t="str">
        <f>IF($EN65="要是正",MAX($EO$14:EO64)+1,"")</f>
        <v/>
      </c>
      <c r="EP65" s="121" t="str">
        <f>IF($EN65="要是正",MAX($EP$14:EP64)+1,"")</f>
        <v/>
      </c>
      <c r="EQ65" s="128" t="str">
        <f t="shared" si="80"/>
        <v/>
      </c>
      <c r="ER65" s="127" t="str">
        <f t="shared" si="81"/>
        <v/>
      </c>
      <c r="ES65" s="122" t="str">
        <f t="shared" si="82"/>
        <v/>
      </c>
      <c r="ET65" s="157" t="str">
        <f t="shared" si="83"/>
        <v/>
      </c>
      <c r="EU65" s="156" t="str">
        <f t="shared" si="84"/>
        <v/>
      </c>
      <c r="EV65" s="125" t="str">
        <f t="shared" si="92"/>
        <v/>
      </c>
      <c r="EW65" s="123" t="str">
        <f t="shared" si="93"/>
        <v>0</v>
      </c>
      <c r="EX65" s="124" t="str">
        <f t="shared" si="94"/>
        <v/>
      </c>
      <c r="EY65" s="123" t="str">
        <f t="shared" si="95"/>
        <v>0</v>
      </c>
      <c r="EZ65" s="123" t="str">
        <f t="shared" si="96"/>
        <v>0</v>
      </c>
      <c r="FA65" s="122" t="str">
        <f t="shared" si="85"/>
        <v/>
      </c>
      <c r="FB65" s="125" t="str">
        <f t="shared" si="86"/>
        <v/>
      </c>
      <c r="FC65" s="123" t="str">
        <f t="shared" si="97"/>
        <v>0</v>
      </c>
      <c r="FD65" s="124" t="str">
        <f t="shared" si="87"/>
        <v/>
      </c>
      <c r="FE65" s="123" t="str">
        <f t="shared" si="98"/>
        <v>0</v>
      </c>
      <c r="FF65" s="123" t="str">
        <f t="shared" si="99"/>
        <v>0</v>
      </c>
      <c r="FG65" s="122" t="str">
        <f t="shared" si="100"/>
        <v/>
      </c>
      <c r="FH65" s="614"/>
      <c r="FI65" s="614"/>
      <c r="FJ65" s="614"/>
      <c r="FK65" s="172">
        <v>3</v>
      </c>
      <c r="FL65" s="130" t="s">
        <v>185</v>
      </c>
      <c r="FM65" s="130" t="s">
        <v>241</v>
      </c>
      <c r="FN65" s="162" t="s">
        <v>240</v>
      </c>
      <c r="FO65" s="11"/>
      <c r="FP65" s="433"/>
      <c r="FQ65" s="433"/>
      <c r="FR65" s="433"/>
      <c r="FS65" s="433"/>
      <c r="FT65" s="433"/>
      <c r="FU65" s="629"/>
      <c r="FV65" s="629"/>
      <c r="FW65" s="628"/>
      <c r="FX65" s="628"/>
      <c r="FY65" s="628"/>
      <c r="FZ65" s="629"/>
      <c r="GA65" s="629"/>
      <c r="GB65" s="628"/>
      <c r="GC65" s="630"/>
      <c r="GD65" s="628"/>
      <c r="GE65" s="630"/>
      <c r="GF65" s="342"/>
      <c r="GG65" s="239" t="str">
        <f t="shared" si="29"/>
        <v/>
      </c>
      <c r="GH65" s="239" t="str">
        <f t="shared" si="88"/>
        <v/>
      </c>
      <c r="GI65" s="239" t="str">
        <f t="shared" si="89"/>
        <v/>
      </c>
      <c r="GJ65" s="239">
        <f t="shared" si="90"/>
        <v>0</v>
      </c>
      <c r="GK65" s="240" t="str">
        <f t="shared" si="91"/>
        <v/>
      </c>
      <c r="GL65" s="10" t="str">
        <f t="shared" si="101"/>
        <v/>
      </c>
      <c r="GM65" s="407" t="str">
        <f t="shared" si="102"/>
        <v/>
      </c>
      <c r="GN65" s="408" t="str">
        <f t="shared" si="103"/>
        <v>0</v>
      </c>
      <c r="GO65" s="409" t="str">
        <f t="shared" si="104"/>
        <v/>
      </c>
      <c r="GP65" s="408" t="str">
        <f t="shared" si="105"/>
        <v>0</v>
      </c>
      <c r="GQ65" s="410" t="str">
        <f t="shared" si="106"/>
        <v/>
      </c>
      <c r="GS65" s="411">
        <f t="shared" si="14"/>
        <v>0</v>
      </c>
      <c r="GT65" s="27"/>
      <c r="GU65" s="27"/>
      <c r="GV65" s="413"/>
      <c r="GW65" s="10" t="str">
        <f>$T$65</f>
        <v>通気管</v>
      </c>
    </row>
    <row r="66" spans="2:205" s="10" customFormat="1" ht="35.1" customHeight="1" x14ac:dyDescent="0.15">
      <c r="B66" s="111"/>
      <c r="C66" s="343"/>
      <c r="D66" s="343"/>
      <c r="E66" s="343"/>
      <c r="F66" s="343"/>
      <c r="G66" s="343"/>
      <c r="H66" s="343"/>
      <c r="J66" s="238"/>
      <c r="K66" s="520"/>
      <c r="L66" s="520"/>
      <c r="M66" s="2974" t="s">
        <v>1501</v>
      </c>
      <c r="N66" s="2974"/>
      <c r="O66" s="2974"/>
      <c r="P66" s="2799"/>
      <c r="Q66" s="2799"/>
      <c r="R66" s="2799"/>
      <c r="S66" s="2799"/>
      <c r="T66" s="2799"/>
      <c r="U66" s="2799"/>
      <c r="V66" s="2799"/>
      <c r="W66" s="2799"/>
      <c r="X66" s="2799"/>
      <c r="Y66" s="2799"/>
      <c r="Z66" s="2799"/>
      <c r="AA66" s="3243" t="s">
        <v>1364</v>
      </c>
      <c r="AB66" s="3239"/>
      <c r="AC66" s="3239"/>
      <c r="AD66" s="3239"/>
      <c r="AE66" s="3239"/>
      <c r="AF66" s="3239"/>
      <c r="AG66" s="3239"/>
      <c r="AH66" s="3239"/>
      <c r="AI66" s="3239"/>
      <c r="AJ66" s="3239"/>
      <c r="AK66" s="3239"/>
      <c r="AL66" s="3239"/>
      <c r="AM66" s="3239"/>
      <c r="AN66" s="3239"/>
      <c r="AO66" s="3239"/>
      <c r="AP66" s="3239"/>
      <c r="AQ66" s="3239"/>
      <c r="AR66" s="3239"/>
      <c r="AS66" s="3239"/>
      <c r="AT66" s="3239"/>
      <c r="AU66" s="3239"/>
      <c r="AV66" s="3239"/>
      <c r="AW66" s="3239"/>
      <c r="AX66" s="3239"/>
      <c r="AY66" s="3240"/>
      <c r="AZ66" s="2964"/>
      <c r="BA66" s="2964"/>
      <c r="BB66" s="2964"/>
      <c r="BC66" s="2964"/>
      <c r="BD66" s="2964"/>
      <c r="BE66" s="2964"/>
      <c r="BF66" s="2964"/>
      <c r="BG66" s="2964"/>
      <c r="BH66" s="2964"/>
      <c r="BI66" s="2964"/>
      <c r="BJ66" s="2964"/>
      <c r="BK66" s="2964"/>
      <c r="BL66" s="2855"/>
      <c r="BM66" s="2855"/>
      <c r="BN66" s="2844"/>
      <c r="BO66" s="2844"/>
      <c r="BP66" s="2844"/>
      <c r="BQ66" s="2844"/>
      <c r="BR66" s="2844"/>
      <c r="BS66" s="2844"/>
      <c r="BT66" s="2844"/>
      <c r="BU66" s="2844"/>
      <c r="BV66" s="2844"/>
      <c r="BW66" s="2844"/>
      <c r="BX66" s="2844"/>
      <c r="BY66" s="2844"/>
      <c r="BZ66" s="2844"/>
      <c r="CA66" s="2844"/>
      <c r="CB66" s="2844"/>
      <c r="CC66" s="2844"/>
      <c r="CD66" s="2844"/>
      <c r="CE66" s="2844"/>
      <c r="CF66" s="2844"/>
      <c r="CG66" s="2844"/>
      <c r="CH66" s="2844"/>
      <c r="CI66" s="2844"/>
      <c r="CJ66" s="2844"/>
      <c r="CK66" s="2844"/>
      <c r="CL66" s="2844"/>
      <c r="CM66" s="3083"/>
      <c r="CN66" s="3083"/>
      <c r="CO66" s="3083"/>
      <c r="CP66" s="3083"/>
      <c r="CQ66" s="3083"/>
      <c r="CR66" s="3083"/>
      <c r="CS66" s="3084"/>
      <c r="CT66" s="2964"/>
      <c r="CU66" s="2964"/>
      <c r="CV66" s="2879"/>
      <c r="CW66" s="2880"/>
      <c r="CX66" s="2880"/>
      <c r="CY66" s="2880"/>
      <c r="CZ66" s="2880"/>
      <c r="DA66" s="2880"/>
      <c r="DB66" s="2880"/>
      <c r="DC66" s="2880"/>
      <c r="DD66" s="2880"/>
      <c r="DE66" s="2880"/>
      <c r="DF66" s="2880"/>
      <c r="DG66" s="2880"/>
      <c r="DH66" s="2880"/>
      <c r="DI66" s="2880"/>
      <c r="DJ66" s="2880"/>
      <c r="DK66" s="2880"/>
      <c r="DL66" s="2880"/>
      <c r="DM66" s="2880"/>
      <c r="DN66" s="2880"/>
      <c r="DO66" s="2881"/>
      <c r="DP66"/>
      <c r="DQ66"/>
      <c r="DR66"/>
      <c r="DS66"/>
      <c r="DT66"/>
      <c r="DU66"/>
      <c r="DV66"/>
      <c r="DW66"/>
      <c r="DX66"/>
      <c r="DY66"/>
      <c r="DZ66"/>
      <c r="EA66"/>
      <c r="EB66"/>
      <c r="EC66"/>
      <c r="ED66"/>
      <c r="EE66"/>
      <c r="EF66" s="237"/>
      <c r="EG66" s="131">
        <f t="shared" si="73"/>
        <v>0</v>
      </c>
      <c r="EH66" s="131">
        <f t="shared" si="74"/>
        <v>0</v>
      </c>
      <c r="EI66" s="131">
        <f t="shared" si="75"/>
        <v>0</v>
      </c>
      <c r="EJ66" s="131">
        <f t="shared" si="76"/>
        <v>0</v>
      </c>
      <c r="EK66" s="256" t="s">
        <v>1501</v>
      </c>
      <c r="EL66" s="131" t="str">
        <f t="shared" si="77"/>
        <v>通気管の状況</v>
      </c>
      <c r="EM66" s="130">
        <f t="shared" si="78"/>
        <v>0</v>
      </c>
      <c r="EN66" s="129" t="str">
        <f t="shared" si="79"/>
        <v/>
      </c>
      <c r="EO66" s="121" t="str">
        <f>IF($EN66="要是正",MAX($EO$14:EO65)+1,"")</f>
        <v/>
      </c>
      <c r="EP66" s="121" t="str">
        <f>IF($EN66="要是正",MAX($EP$14:EP65)+1,"")</f>
        <v/>
      </c>
      <c r="EQ66" s="128" t="str">
        <f t="shared" si="80"/>
        <v/>
      </c>
      <c r="ER66" s="127" t="str">
        <f t="shared" si="81"/>
        <v/>
      </c>
      <c r="ES66" s="122" t="str">
        <f t="shared" si="82"/>
        <v/>
      </c>
      <c r="ET66" s="157" t="str">
        <f t="shared" si="83"/>
        <v/>
      </c>
      <c r="EU66" s="156" t="str">
        <f t="shared" si="84"/>
        <v/>
      </c>
      <c r="EV66" s="125" t="str">
        <f t="shared" si="92"/>
        <v/>
      </c>
      <c r="EW66" s="123" t="str">
        <f t="shared" si="93"/>
        <v>0</v>
      </c>
      <c r="EX66" s="124" t="str">
        <f t="shared" si="94"/>
        <v/>
      </c>
      <c r="EY66" s="123" t="str">
        <f t="shared" si="95"/>
        <v>0</v>
      </c>
      <c r="EZ66" s="123" t="str">
        <f t="shared" si="96"/>
        <v>0</v>
      </c>
      <c r="FA66" s="122" t="str">
        <f t="shared" si="85"/>
        <v/>
      </c>
      <c r="FB66" s="125" t="str">
        <f t="shared" si="86"/>
        <v/>
      </c>
      <c r="FC66" s="123" t="str">
        <f t="shared" si="97"/>
        <v>0</v>
      </c>
      <c r="FD66" s="124" t="str">
        <f t="shared" si="87"/>
        <v/>
      </c>
      <c r="FE66" s="123" t="str">
        <f t="shared" si="98"/>
        <v>0</v>
      </c>
      <c r="FF66" s="123" t="str">
        <f t="shared" si="99"/>
        <v>0</v>
      </c>
      <c r="FG66" s="122" t="str">
        <f t="shared" si="100"/>
        <v/>
      </c>
      <c r="FH66" s="614"/>
      <c r="FI66" s="614"/>
      <c r="FJ66" s="614"/>
      <c r="FO66" s="11"/>
      <c r="FP66" s="11"/>
      <c r="FQ66" s="11"/>
      <c r="FR66" s="11"/>
      <c r="FS66" s="11"/>
      <c r="FT66" s="11"/>
      <c r="FU66" s="11"/>
      <c r="FV66" s="11"/>
      <c r="FW66" s="11"/>
      <c r="FX66" s="11"/>
      <c r="FY66" s="11"/>
      <c r="FZ66" s="11"/>
      <c r="GA66" s="11"/>
      <c r="GB66" s="11"/>
      <c r="GC66" s="11"/>
      <c r="GD66" s="11"/>
      <c r="GE66" s="11"/>
      <c r="GG66" s="239" t="str">
        <f t="shared" si="29"/>
        <v/>
      </c>
      <c r="GH66" s="239" t="str">
        <f t="shared" si="88"/>
        <v/>
      </c>
      <c r="GI66" s="239" t="str">
        <f t="shared" si="89"/>
        <v/>
      </c>
      <c r="GJ66" s="239">
        <f t="shared" si="90"/>
        <v>0</v>
      </c>
      <c r="GK66" s="248" t="str">
        <f t="shared" si="91"/>
        <v/>
      </c>
      <c r="GL66" s="10" t="str">
        <f t="shared" si="101"/>
        <v/>
      </c>
      <c r="GM66" s="407" t="str">
        <f t="shared" si="102"/>
        <v/>
      </c>
      <c r="GN66" s="408" t="str">
        <f t="shared" si="103"/>
        <v>0</v>
      </c>
      <c r="GO66" s="409" t="str">
        <f t="shared" si="104"/>
        <v/>
      </c>
      <c r="GP66" s="408" t="str">
        <f t="shared" si="105"/>
        <v>0</v>
      </c>
      <c r="GQ66" s="410" t="str">
        <f t="shared" si="106"/>
        <v/>
      </c>
      <c r="GS66" s="411">
        <f t="shared" si="14"/>
        <v>0</v>
      </c>
      <c r="GT66" s="27"/>
      <c r="GU66" s="27"/>
      <c r="GV66" s="413"/>
      <c r="GW66" s="10" t="str">
        <f>$T$65</f>
        <v>通気管</v>
      </c>
    </row>
    <row r="67" spans="2:205" ht="15" customHeight="1" thickBot="1" x14ac:dyDescent="0.2">
      <c r="J67" s="563"/>
      <c r="K67" s="559"/>
      <c r="L67" s="559"/>
      <c r="M67" s="556"/>
      <c r="N67" s="556"/>
      <c r="O67" s="556"/>
      <c r="P67" s="556"/>
      <c r="Q67" s="556"/>
      <c r="R67" s="556"/>
      <c r="S67" s="556"/>
      <c r="T67" s="556"/>
      <c r="U67" s="556"/>
      <c r="V67" s="556"/>
      <c r="W67" s="556"/>
      <c r="X67" s="556"/>
      <c r="Y67" s="556"/>
      <c r="Z67" s="556"/>
      <c r="AA67" s="562"/>
      <c r="AB67" s="562"/>
      <c r="AC67" s="62"/>
      <c r="AD67" s="62"/>
      <c r="AE67" s="62"/>
      <c r="AF67" s="556"/>
      <c r="AG67" s="556"/>
      <c r="AH67" s="556"/>
      <c r="AI67" s="556"/>
      <c r="AJ67" s="62"/>
      <c r="AK67" s="62"/>
      <c r="AL67" s="62"/>
      <c r="AM67" s="556"/>
      <c r="AN67" s="62"/>
      <c r="AO67" s="62"/>
      <c r="AP67" s="62"/>
      <c r="AQ67" s="62"/>
      <c r="AR67" s="556"/>
      <c r="AS67" s="556"/>
      <c r="AT67" s="556"/>
      <c r="AU67" s="556"/>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562"/>
      <c r="CP67" s="555"/>
      <c r="CQ67" s="555"/>
      <c r="CR67" s="555"/>
      <c r="CS67" s="555"/>
      <c r="CT67" s="555"/>
      <c r="CU67" s="555"/>
      <c r="CV67" s="555"/>
      <c r="CW67" s="555"/>
      <c r="CX67" s="555"/>
      <c r="CY67" s="555"/>
      <c r="CZ67" s="555"/>
      <c r="DA67" s="555"/>
      <c r="DB67" s="555"/>
      <c r="DC67" s="555"/>
      <c r="DD67" s="555"/>
      <c r="DE67" s="555"/>
      <c r="DF67" s="555"/>
      <c r="DG67" s="555"/>
      <c r="DH67" s="555"/>
      <c r="DI67" s="555"/>
      <c r="DJ67" s="555"/>
      <c r="DK67" s="555"/>
      <c r="DL67" s="555"/>
      <c r="DM67" s="555"/>
      <c r="DN67" s="555"/>
      <c r="DO67" s="557"/>
      <c r="EG67" s="612">
        <f>SUM(EG46:EG66)</f>
        <v>0</v>
      </c>
      <c r="EH67" s="612">
        <f>SUM(EH46:EH66)</f>
        <v>0</v>
      </c>
      <c r="EI67" s="612">
        <f>SUM(EI46:EI66)</f>
        <v>0</v>
      </c>
      <c r="EJ67" s="612">
        <f>SUM(EJ46:EJ66)</f>
        <v>0</v>
      </c>
      <c r="EV67" s="631"/>
      <c r="EW67" s="154"/>
      <c r="EX67" s="152">
        <f>COUNTIF(EX46:EX66,"1")</f>
        <v>0</v>
      </c>
      <c r="EY67" s="153" t="str">
        <f t="array" ref="EY67">INDEX(EY46:EY66,MATCH(MIN(ABS(EY46:EY66-$EK$4)),ABS(EY46:EY66-$EK$4),0))</f>
        <v>0</v>
      </c>
      <c r="EZ67" s="153" t="str">
        <f t="array" ref="EZ67">INDEX(EZ46:EZ66,MATCH(MIN(ABS(EZ46:EZ66-$EK$4)),ABS(EZ46:EZ66-$EK$4),0))</f>
        <v>0</v>
      </c>
      <c r="FA67" s="152">
        <f>COUNTIF(FA46:FA66,"未定")</f>
        <v>0</v>
      </c>
      <c r="FB67" s="155"/>
      <c r="FC67" s="154"/>
      <c r="FD67" s="152">
        <f>COUNTIF(FD46:FD66,"1")</f>
        <v>0</v>
      </c>
      <c r="FE67" s="153" t="str">
        <f t="array" ref="FE67">INDEX(FE46:FE66,MATCH(MIN(ABS(FE46:FE66-$EK$4)),ABS(FE46:FE66-$EK$4),0))</f>
        <v>0</v>
      </c>
      <c r="FF67" s="153" t="str">
        <f t="array" ref="FF67">INDEX(FF46:FF66,MATCH(MIN(ABS(FF46:FF66-$EK$4)),ABS(FF46:FF66-$EK$4),0))</f>
        <v>0</v>
      </c>
      <c r="FG67" s="152">
        <f>COUNTIF(FG46:FG66,"未定")</f>
        <v>0</v>
      </c>
      <c r="FO67" s="431"/>
      <c r="FP67" s="431"/>
      <c r="FQ67" s="431"/>
      <c r="FR67" s="431"/>
      <c r="FS67" s="431"/>
      <c r="FT67" s="431"/>
      <c r="FU67" s="431"/>
      <c r="FV67" s="431"/>
      <c r="FW67" s="431"/>
      <c r="FX67" s="431"/>
      <c r="FY67" s="431"/>
      <c r="FZ67" s="431"/>
      <c r="GA67" s="431"/>
      <c r="GB67" s="431"/>
      <c r="GC67" s="431"/>
      <c r="GD67" s="431"/>
      <c r="GE67" s="431"/>
      <c r="GM67" s="407" t="str">
        <f>IF(NOT(OR(CU67="未定",CU67="")),"令和"&amp;CO67&amp;"年"&amp;CR67&amp;"月1日","")</f>
        <v/>
      </c>
      <c r="GN67" s="671" t="str">
        <f>IF(GM67="","0",DATEVALUE(GM67))</f>
        <v>0</v>
      </c>
      <c r="GO67" s="672" t="str">
        <f>IF(OR(CU67="予定",CU67="改善済"),1,"")</f>
        <v/>
      </c>
      <c r="GP67" s="671" t="str">
        <f>IF(GO67=1,GN67,"0")</f>
        <v>0</v>
      </c>
      <c r="GQ67" s="410" t="str">
        <f>IF(AND(GI67="要是正",AND(GH67=0,EN67="未定")),EN67,"")</f>
        <v/>
      </c>
      <c r="GR67" s="10"/>
      <c r="GS67" s="411">
        <f t="shared" si="14"/>
        <v>0</v>
      </c>
      <c r="GT67" s="27"/>
      <c r="GU67" s="27"/>
      <c r="GV67" s="413"/>
    </row>
    <row r="68" spans="2:205" s="10" customFormat="1" ht="35.1" customHeight="1" thickBot="1" x14ac:dyDescent="0.2">
      <c r="B68" s="111"/>
      <c r="C68" s="343"/>
      <c r="D68" s="343"/>
      <c r="E68" s="343"/>
      <c r="F68" s="343"/>
      <c r="G68" s="343"/>
      <c r="H68" s="343"/>
      <c r="J68" s="561"/>
      <c r="K68" s="559"/>
      <c r="L68" s="559"/>
      <c r="M68" s="3161" t="s">
        <v>1502</v>
      </c>
      <c r="N68" s="3161"/>
      <c r="O68" s="3161"/>
      <c r="P68" s="3162"/>
      <c r="Q68" s="3162"/>
      <c r="R68" s="3162"/>
      <c r="S68" s="3162"/>
      <c r="T68" s="3162"/>
      <c r="U68" s="3162"/>
      <c r="V68" s="3162"/>
      <c r="W68" s="3162"/>
      <c r="X68" s="3162"/>
      <c r="Y68" s="3162"/>
      <c r="Z68" s="3162"/>
      <c r="AA68" s="3162"/>
      <c r="AB68" s="3162"/>
      <c r="AC68" s="3162"/>
      <c r="AD68" s="3162"/>
      <c r="AE68" s="3162"/>
      <c r="AF68" s="3162"/>
      <c r="AG68" s="3162"/>
      <c r="AH68" s="3162"/>
      <c r="AI68" s="3162"/>
      <c r="AJ68" s="3162"/>
      <c r="AK68" s="3162"/>
      <c r="AL68" s="3162"/>
      <c r="AM68" s="3162"/>
      <c r="AN68" s="3162"/>
      <c r="AO68" s="3162"/>
      <c r="AP68" s="3162"/>
      <c r="AQ68" s="3162"/>
      <c r="AR68" s="3162"/>
      <c r="AS68" s="3162"/>
      <c r="AT68" s="3162"/>
      <c r="AU68" s="3162"/>
      <c r="AV68" s="3162"/>
      <c r="AW68" s="3162"/>
      <c r="AX68" s="3162"/>
      <c r="AY68" s="3162"/>
      <c r="AZ68" s="3162"/>
      <c r="BA68" s="3162"/>
      <c r="BB68" s="3162"/>
      <c r="BC68" s="3162"/>
      <c r="BD68" s="3162"/>
      <c r="BE68" s="3162"/>
      <c r="BF68" s="3162"/>
      <c r="BG68" s="3162"/>
      <c r="BH68" s="3162"/>
      <c r="BI68" s="3162"/>
      <c r="BJ68" s="3162"/>
      <c r="BK68" s="3162"/>
      <c r="BL68" s="3162"/>
      <c r="BM68" s="3162"/>
      <c r="BN68" s="3162"/>
      <c r="BO68" s="3162"/>
      <c r="BP68" s="3162"/>
      <c r="BQ68" s="3162"/>
      <c r="BR68" s="3162"/>
      <c r="BS68" s="3162"/>
      <c r="BT68" s="3162"/>
      <c r="BU68" s="3162"/>
      <c r="BV68" s="3162"/>
      <c r="BW68" s="3162"/>
      <c r="BX68" s="3162"/>
      <c r="BY68" s="3162"/>
      <c r="BZ68" s="3162"/>
      <c r="CA68" s="3162"/>
      <c r="CB68" s="3162"/>
      <c r="CC68" s="3162"/>
      <c r="CD68" s="3162"/>
      <c r="CE68" s="3162"/>
      <c r="CF68" s="3162"/>
      <c r="CG68" s="3162"/>
      <c r="CH68" s="3162"/>
      <c r="CI68" s="3162"/>
      <c r="CJ68" s="3162"/>
      <c r="CK68" s="3162"/>
      <c r="CL68" s="3162"/>
      <c r="CM68" s="3162"/>
      <c r="CN68" s="3162"/>
      <c r="CO68" s="3162"/>
      <c r="CP68" s="3162"/>
      <c r="CQ68" s="3162"/>
      <c r="CR68" s="3162"/>
      <c r="CS68" s="3162"/>
      <c r="CT68" s="3162"/>
      <c r="CU68" s="3162"/>
      <c r="CV68" s="3162"/>
      <c r="CW68" s="3162"/>
      <c r="CX68" s="3162"/>
      <c r="CY68" s="3162"/>
      <c r="CZ68" s="3162"/>
      <c r="DA68" s="3162"/>
      <c r="DB68" s="3162"/>
      <c r="DC68" s="3162"/>
      <c r="DD68" s="3162"/>
      <c r="DE68" s="3162"/>
      <c r="DF68" s="3162"/>
      <c r="DG68" s="3162"/>
      <c r="DH68" s="3162"/>
      <c r="DI68" s="3162"/>
      <c r="DJ68" s="3162"/>
      <c r="DK68" s="3162"/>
      <c r="DL68" s="3162"/>
      <c r="DM68" s="3162"/>
      <c r="DN68" s="3162"/>
      <c r="DO68" s="3163"/>
      <c r="DP68"/>
      <c r="DQ68"/>
      <c r="DR68"/>
      <c r="DS68"/>
      <c r="DT68"/>
      <c r="DU68"/>
      <c r="DV68"/>
      <c r="DW68"/>
      <c r="DX68"/>
      <c r="DY68"/>
      <c r="DZ68"/>
      <c r="EA68"/>
      <c r="EB68"/>
      <c r="EC68"/>
      <c r="ED68"/>
      <c r="EE68"/>
      <c r="EF68" s="237"/>
      <c r="EG68" s="632" t="str">
        <f>IF(AND(EH68="",EI68="",EJ68="",EG74&lt;&gt;0),"レ","")</f>
        <v/>
      </c>
      <c r="EH68" s="632" t="str">
        <f>IF(AND(EI68="",EJ68="",EH74&lt;&gt;0),"レ","")</f>
        <v/>
      </c>
      <c r="EI68" s="632" t="str">
        <f>IF(EI74&lt;&gt;0,"レ","")</f>
        <v/>
      </c>
      <c r="EJ68" s="632" t="str">
        <f>IF(AND(EI68="",EJ74&lt;&gt;0),"レ","")</f>
        <v/>
      </c>
      <c r="EK68" s="237"/>
      <c r="EL68" s="237"/>
      <c r="EM68" s="237"/>
      <c r="EN68" s="158"/>
      <c r="EO68" s="121" t="str">
        <f>IF($EN68="要是正",MAX($EO$7:EO67)+1,"")</f>
        <v/>
      </c>
      <c r="EP68" s="158"/>
      <c r="EQ68" s="158"/>
      <c r="ER68" s="158"/>
      <c r="ES68" s="150" t="str">
        <f>SUBSTITUTE(TRIM(ES71&amp;"　"&amp;ES72&amp;"　"&amp;ES73),"　",",")</f>
        <v/>
      </c>
      <c r="ET68" s="158"/>
      <c r="EU68" s="158"/>
      <c r="EV68" s="149" t="str">
        <f>IF(COUNTIF(EX71:EX73,1)&gt;0,"レ","")</f>
        <v/>
      </c>
      <c r="EW68" s="148"/>
      <c r="EX68" s="147" t="str">
        <f>IF(EV68="レ",TEXT(EY74,"e"),"")</f>
        <v/>
      </c>
      <c r="EY68" s="146" t="str">
        <f>IF(EV68="レ",MONTH(EY74),IF(AND(EI68="レ",FA68="レ",FA74=0),"",IF(AND(EI68="レ",FA68="レ",FA74&gt;0),"","")))</f>
        <v/>
      </c>
      <c r="EZ68" s="145"/>
      <c r="FA68" s="615" t="str">
        <f>IF(EV68="",IF(OR(FA74&gt;0,EI68="レ"),"レ",""),"")</f>
        <v/>
      </c>
      <c r="FB68" s="149" t="str">
        <f>IF(AND(COUNTIF(EN71:EN73,"要是正")=0,COUNTIF(FD71:FD73,1)&gt;0),"レ","")</f>
        <v/>
      </c>
      <c r="FC68" s="148"/>
      <c r="FD68" s="147" t="str">
        <f>IF(FB68="レ",TEXT(FE74,"ee"),"")</f>
        <v/>
      </c>
      <c r="FE68" s="146" t="str">
        <f>IF(FB68="レ",MONTH(FE74),IF(AND(EJ68="レ",FG68="レ",FG74=0),"",IF(AND(EJ68="レ",FG68="レ",FG74&gt;0),"","")))</f>
        <v/>
      </c>
      <c r="FF68" s="145"/>
      <c r="FG68" s="148" t="str">
        <f>IF(FB68="",IF(OR(FG74&gt;0,EJ68="レ"),"レ",""),"")</f>
        <v/>
      </c>
      <c r="FH68" s="121"/>
      <c r="FI68" s="121"/>
      <c r="FJ68" s="121"/>
      <c r="FO68" s="11"/>
      <c r="FP68" s="11"/>
      <c r="FQ68" s="11"/>
      <c r="FR68" s="11"/>
      <c r="FS68" s="11"/>
      <c r="FT68" s="11"/>
      <c r="FU68" s="11"/>
      <c r="FV68" s="11"/>
      <c r="FW68" s="11"/>
      <c r="FX68" s="11"/>
      <c r="FY68" s="11"/>
      <c r="FZ68" s="11"/>
      <c r="GA68" s="11"/>
      <c r="GB68" s="11"/>
      <c r="GC68" s="11"/>
      <c r="GD68" s="11"/>
      <c r="GE68" s="11"/>
      <c r="GG68" s="239" t="str">
        <f>IF($AZ68="○指摘なし","○",IF($AZ68="―対象外","―",""))</f>
        <v/>
      </c>
      <c r="GH68" s="239" t="str">
        <f>IF(OR($AZ68="×要是正（既存不適格以外）",$AZ68="△既存不適格"),"○","")</f>
        <v/>
      </c>
      <c r="GI68" s="239" t="str">
        <f>IF($AZ68="△既存不適格","○","")</f>
        <v/>
      </c>
      <c r="GJ68" s="239"/>
      <c r="GK68" s="248"/>
      <c r="GM68" s="666"/>
      <c r="GN68" s="667"/>
      <c r="GO68" s="668"/>
      <c r="GP68" s="667"/>
      <c r="GQ68" s="669"/>
      <c r="GS68" s="411">
        <f t="shared" si="14"/>
        <v>0</v>
      </c>
      <c r="GT68" s="27"/>
      <c r="GU68" s="27"/>
      <c r="GV68" s="413"/>
    </row>
    <row r="69" spans="2:205" s="10" customFormat="1" ht="36" customHeight="1" thickBot="1" x14ac:dyDescent="0.2">
      <c r="B69" s="111"/>
      <c r="C69" s="343"/>
      <c r="D69" s="343"/>
      <c r="E69" s="343"/>
      <c r="F69" s="343"/>
      <c r="G69" s="343"/>
      <c r="H69" s="343"/>
      <c r="J69" s="241"/>
      <c r="K69" s="242"/>
      <c r="L69" s="242"/>
      <c r="M69" s="2786" t="s">
        <v>157</v>
      </c>
      <c r="N69" s="2786"/>
      <c r="O69" s="2786"/>
      <c r="P69" s="3220" t="s">
        <v>1289</v>
      </c>
      <c r="Q69" s="3220"/>
      <c r="R69" s="3220"/>
      <c r="S69" s="3220"/>
      <c r="T69" s="3220"/>
      <c r="U69" s="3220"/>
      <c r="V69" s="3220"/>
      <c r="W69" s="3220"/>
      <c r="X69" s="3220"/>
      <c r="Y69" s="3220"/>
      <c r="Z69" s="3220"/>
      <c r="AA69" s="3220" t="s">
        <v>1290</v>
      </c>
      <c r="AB69" s="3220"/>
      <c r="AC69" s="3220"/>
      <c r="AD69" s="3220"/>
      <c r="AE69" s="3220"/>
      <c r="AF69" s="3220"/>
      <c r="AG69" s="3220"/>
      <c r="AH69" s="3220"/>
      <c r="AI69" s="3220"/>
      <c r="AJ69" s="3220"/>
      <c r="AK69" s="3220"/>
      <c r="AL69" s="3220"/>
      <c r="AM69" s="3220"/>
      <c r="AN69" s="3220"/>
      <c r="AO69" s="3220"/>
      <c r="AP69" s="3220"/>
      <c r="AQ69" s="3220"/>
      <c r="AR69" s="3220"/>
      <c r="AS69" s="3220"/>
      <c r="AT69" s="3220"/>
      <c r="AU69" s="3220"/>
      <c r="AV69" s="3220"/>
      <c r="AW69" s="3220"/>
      <c r="AX69" s="3220"/>
      <c r="AY69" s="3220"/>
      <c r="AZ69" s="3220" t="s">
        <v>3528</v>
      </c>
      <c r="BA69" s="3220"/>
      <c r="BB69" s="3220"/>
      <c r="BC69" s="3220"/>
      <c r="BD69" s="3220"/>
      <c r="BE69" s="3220"/>
      <c r="BF69" s="3220"/>
      <c r="BG69" s="3220"/>
      <c r="BH69" s="3220"/>
      <c r="BI69" s="3220"/>
      <c r="BJ69" s="3220"/>
      <c r="BK69" s="3220"/>
      <c r="BL69" s="2786" t="s">
        <v>1726</v>
      </c>
      <c r="BM69" s="2786"/>
      <c r="BN69" s="2949" t="s">
        <v>156</v>
      </c>
      <c r="BO69" s="2949"/>
      <c r="BP69" s="2949"/>
      <c r="BQ69" s="2949"/>
      <c r="BR69" s="2949"/>
      <c r="BS69" s="2949"/>
      <c r="BT69" s="2949"/>
      <c r="BU69" s="2949"/>
      <c r="BV69" s="2949"/>
      <c r="BW69" s="2949"/>
      <c r="BX69" s="2949" t="s">
        <v>150</v>
      </c>
      <c r="BY69" s="2949"/>
      <c r="BZ69" s="2949"/>
      <c r="CA69" s="2949"/>
      <c r="CB69" s="2949"/>
      <c r="CC69" s="2949"/>
      <c r="CD69" s="2949"/>
      <c r="CE69" s="2949"/>
      <c r="CF69" s="2949"/>
      <c r="CG69" s="2949"/>
      <c r="CH69" s="2949"/>
      <c r="CI69" s="2949"/>
      <c r="CJ69" s="2949"/>
      <c r="CK69" s="2949"/>
      <c r="CL69" s="2949"/>
      <c r="CM69" s="2915" t="s">
        <v>155</v>
      </c>
      <c r="CN69" s="2949"/>
      <c r="CO69" s="2949"/>
      <c r="CP69" s="2949"/>
      <c r="CQ69" s="2949"/>
      <c r="CR69" s="2949"/>
      <c r="CS69" s="2949"/>
      <c r="CT69" s="2949"/>
      <c r="CU69" s="2949"/>
      <c r="CV69" s="2941" t="s">
        <v>154</v>
      </c>
      <c r="CW69" s="2941"/>
      <c r="CX69" s="2941"/>
      <c r="CY69" s="2941"/>
      <c r="CZ69" s="2941"/>
      <c r="DA69" s="2941"/>
      <c r="DB69" s="2941"/>
      <c r="DC69" s="2941"/>
      <c r="DD69" s="2941"/>
      <c r="DE69" s="2941"/>
      <c r="DF69" s="2941"/>
      <c r="DG69" s="2941"/>
      <c r="DH69" s="2941"/>
      <c r="DI69" s="2941"/>
      <c r="DJ69" s="2941"/>
      <c r="DK69" s="2941"/>
      <c r="DL69" s="2941"/>
      <c r="DM69" s="2941"/>
      <c r="DN69" s="2941"/>
      <c r="DO69" s="2942"/>
      <c r="DP69"/>
      <c r="DQ69"/>
      <c r="DR69"/>
      <c r="DS69"/>
      <c r="DT69"/>
      <c r="DU69"/>
      <c r="DV69"/>
      <c r="DW69"/>
      <c r="DX69"/>
      <c r="DY69"/>
      <c r="DZ69"/>
      <c r="EA69"/>
      <c r="EB69"/>
      <c r="EC69"/>
      <c r="ED69"/>
      <c r="EE69"/>
      <c r="EF69" s="237"/>
      <c r="EO69" s="121" t="s">
        <v>153</v>
      </c>
      <c r="EP69" s="143" t="s">
        <v>152</v>
      </c>
      <c r="ER69" s="142"/>
      <c r="ES69" s="2768" t="s">
        <v>151</v>
      </c>
      <c r="ET69" s="2923" t="s">
        <v>150</v>
      </c>
      <c r="EU69" s="141"/>
      <c r="EV69" s="2811" t="s">
        <v>149</v>
      </c>
      <c r="EW69" s="2812"/>
      <c r="EX69" s="2812"/>
      <c r="EY69" s="2812"/>
      <c r="EZ69" s="2812"/>
      <c r="FA69" s="2812"/>
      <c r="FB69" s="2813" t="s">
        <v>148</v>
      </c>
      <c r="FC69" s="2814"/>
      <c r="FD69" s="2814"/>
      <c r="FE69" s="2814"/>
      <c r="FF69" s="2814"/>
      <c r="FG69" s="2814"/>
      <c r="FH69" s="3033" t="s">
        <v>147</v>
      </c>
      <c r="FI69" s="3034"/>
      <c r="FJ69" s="3117"/>
      <c r="FK69" s="2972"/>
      <c r="FL69" s="2972"/>
      <c r="FM69" s="2972"/>
      <c r="FN69" s="2972"/>
      <c r="FO69" s="11"/>
      <c r="FP69" s="3147"/>
      <c r="FQ69" s="3147"/>
      <c r="FR69" s="3147"/>
      <c r="FS69" s="3147"/>
      <c r="FT69" s="3147"/>
      <c r="FU69" s="3143"/>
      <c r="FV69" s="3143"/>
      <c r="FW69" s="3143"/>
      <c r="FX69" s="3143"/>
      <c r="FY69" s="3143"/>
      <c r="FZ69" s="3143"/>
      <c r="GA69" s="3143"/>
      <c r="GB69" s="3143"/>
      <c r="GC69" s="3143"/>
      <c r="GD69" s="3143"/>
      <c r="GE69" s="630"/>
      <c r="GF69" s="343"/>
      <c r="GG69" s="239" t="s">
        <v>3527</v>
      </c>
      <c r="GH69" s="239"/>
      <c r="GI69" s="239"/>
      <c r="GJ69" s="239"/>
      <c r="GK69" s="240"/>
      <c r="GM69" s="659"/>
      <c r="GN69" s="660"/>
      <c r="GO69" s="661"/>
      <c r="GP69" s="660"/>
      <c r="GQ69" s="662"/>
      <c r="GS69" s="411" t="str">
        <f t="shared" si="14"/>
        <v>指摘の具体的内容等</v>
      </c>
      <c r="GT69" s="27"/>
      <c r="GU69" s="27"/>
      <c r="GV69" s="413"/>
    </row>
    <row r="70" spans="2:205" s="10" customFormat="1" ht="36" customHeight="1" thickBot="1" x14ac:dyDescent="0.2">
      <c r="B70" s="111"/>
      <c r="C70" s="343"/>
      <c r="D70" s="343"/>
      <c r="E70" s="343"/>
      <c r="F70" s="343"/>
      <c r="G70" s="343"/>
      <c r="H70" s="343"/>
      <c r="J70" s="241"/>
      <c r="K70" s="242"/>
      <c r="L70" s="242"/>
      <c r="M70" s="2787"/>
      <c r="N70" s="2787"/>
      <c r="O70" s="2787"/>
      <c r="P70" s="3221"/>
      <c r="Q70" s="3221"/>
      <c r="R70" s="3221"/>
      <c r="S70" s="3221"/>
      <c r="T70" s="3221"/>
      <c r="U70" s="3221"/>
      <c r="V70" s="3221"/>
      <c r="W70" s="3221"/>
      <c r="X70" s="3221"/>
      <c r="Y70" s="3221"/>
      <c r="Z70" s="3221"/>
      <c r="AA70" s="3221"/>
      <c r="AB70" s="3221"/>
      <c r="AC70" s="3221"/>
      <c r="AD70" s="3221"/>
      <c r="AE70" s="3221"/>
      <c r="AF70" s="3221"/>
      <c r="AG70" s="3221"/>
      <c r="AH70" s="3221"/>
      <c r="AI70" s="3221"/>
      <c r="AJ70" s="3221"/>
      <c r="AK70" s="3221"/>
      <c r="AL70" s="3221"/>
      <c r="AM70" s="3221"/>
      <c r="AN70" s="3221"/>
      <c r="AO70" s="3221"/>
      <c r="AP70" s="3221"/>
      <c r="AQ70" s="3221"/>
      <c r="AR70" s="3221"/>
      <c r="AS70" s="3221"/>
      <c r="AT70" s="3221"/>
      <c r="AU70" s="3221"/>
      <c r="AV70" s="3221"/>
      <c r="AW70" s="3221"/>
      <c r="AX70" s="3221"/>
      <c r="AY70" s="3221"/>
      <c r="AZ70" s="3221"/>
      <c r="BA70" s="3221"/>
      <c r="BB70" s="3221"/>
      <c r="BC70" s="3221"/>
      <c r="BD70" s="3221"/>
      <c r="BE70" s="3221"/>
      <c r="BF70" s="3221"/>
      <c r="BG70" s="3221"/>
      <c r="BH70" s="3221"/>
      <c r="BI70" s="3221"/>
      <c r="BJ70" s="3221"/>
      <c r="BK70" s="3221"/>
      <c r="BL70" s="2787"/>
      <c r="BM70" s="2787"/>
      <c r="BN70" s="2975"/>
      <c r="BO70" s="2975"/>
      <c r="BP70" s="2975"/>
      <c r="BQ70" s="2975"/>
      <c r="BR70" s="2975"/>
      <c r="BS70" s="2975"/>
      <c r="BT70" s="2975"/>
      <c r="BU70" s="2975"/>
      <c r="BV70" s="2975"/>
      <c r="BW70" s="2975"/>
      <c r="BX70" s="2975"/>
      <c r="BY70" s="2975"/>
      <c r="BZ70" s="2975"/>
      <c r="CA70" s="2975"/>
      <c r="CB70" s="2975"/>
      <c r="CC70" s="2975"/>
      <c r="CD70" s="2975"/>
      <c r="CE70" s="2975"/>
      <c r="CF70" s="2975"/>
      <c r="CG70" s="2975"/>
      <c r="CH70" s="2975"/>
      <c r="CI70" s="2975"/>
      <c r="CJ70" s="2975"/>
      <c r="CK70" s="2975"/>
      <c r="CL70" s="2975"/>
      <c r="CM70" s="2787" t="s">
        <v>146</v>
      </c>
      <c r="CN70" s="2787"/>
      <c r="CO70" s="2787"/>
      <c r="CP70" s="2787" t="s">
        <v>81</v>
      </c>
      <c r="CQ70" s="2787"/>
      <c r="CR70" s="2787"/>
      <c r="CS70" s="2787" t="s">
        <v>145</v>
      </c>
      <c r="CT70" s="2975"/>
      <c r="CU70" s="2975"/>
      <c r="CV70" s="2943"/>
      <c r="CW70" s="2943"/>
      <c r="CX70" s="2943"/>
      <c r="CY70" s="2943"/>
      <c r="CZ70" s="2943"/>
      <c r="DA70" s="2943"/>
      <c r="DB70" s="2943"/>
      <c r="DC70" s="2943"/>
      <c r="DD70" s="2943"/>
      <c r="DE70" s="2943"/>
      <c r="DF70" s="2943"/>
      <c r="DG70" s="2943"/>
      <c r="DH70" s="2943"/>
      <c r="DI70" s="2943"/>
      <c r="DJ70" s="2943"/>
      <c r="DK70" s="2943"/>
      <c r="DL70" s="2943"/>
      <c r="DM70" s="2943"/>
      <c r="DN70" s="2943"/>
      <c r="DO70" s="2944"/>
      <c r="DP70"/>
      <c r="DQ70"/>
      <c r="DR70"/>
      <c r="DS70"/>
      <c r="DT70"/>
      <c r="DU70"/>
      <c r="DV70"/>
      <c r="DW70"/>
      <c r="DX70"/>
      <c r="DY70"/>
      <c r="DZ70"/>
      <c r="EA70"/>
      <c r="EB70"/>
      <c r="EC70"/>
      <c r="ED70"/>
      <c r="EE70"/>
      <c r="EF70" s="237"/>
      <c r="EG70" s="131" t="s">
        <v>144</v>
      </c>
      <c r="EH70" s="131" t="s">
        <v>143</v>
      </c>
      <c r="EI70" s="131" t="s">
        <v>142</v>
      </c>
      <c r="EJ70" s="131" t="s">
        <v>141</v>
      </c>
      <c r="EK70" s="140" t="s">
        <v>140</v>
      </c>
      <c r="EL70" s="131" t="s">
        <v>139</v>
      </c>
      <c r="EM70" s="139" t="s">
        <v>138</v>
      </c>
      <c r="EN70" s="130" t="s">
        <v>137</v>
      </c>
      <c r="EO70" s="237"/>
      <c r="EP70" s="237"/>
      <c r="EQ70" s="108" t="s">
        <v>136</v>
      </c>
      <c r="ER70" s="138"/>
      <c r="ES70" s="2922"/>
      <c r="ET70" s="2924"/>
      <c r="EU70" s="137"/>
      <c r="EV70" s="136" t="s">
        <v>135</v>
      </c>
      <c r="EW70" s="134" t="s">
        <v>134</v>
      </c>
      <c r="EX70" s="134" t="s">
        <v>131</v>
      </c>
      <c r="EY70" s="133" t="s">
        <v>130</v>
      </c>
      <c r="EZ70" s="133" t="s">
        <v>129</v>
      </c>
      <c r="FA70" s="132" t="s">
        <v>128</v>
      </c>
      <c r="FB70" s="135" t="s">
        <v>133</v>
      </c>
      <c r="FC70" s="133" t="s">
        <v>132</v>
      </c>
      <c r="FD70" s="134" t="s">
        <v>131</v>
      </c>
      <c r="FE70" s="133" t="s">
        <v>130</v>
      </c>
      <c r="FF70" s="133" t="s">
        <v>129</v>
      </c>
      <c r="FG70" s="132" t="s">
        <v>128</v>
      </c>
      <c r="FH70" s="130" t="s">
        <v>127</v>
      </c>
      <c r="FI70" s="130" t="s">
        <v>126</v>
      </c>
      <c r="FJ70" s="130" t="s">
        <v>125</v>
      </c>
      <c r="FL70" s="108"/>
      <c r="FM70" s="108"/>
      <c r="FN70" s="108"/>
      <c r="FO70" s="109"/>
      <c r="FQ70" s="109"/>
      <c r="FR70" s="109"/>
      <c r="FS70" s="109"/>
      <c r="FT70" s="109"/>
      <c r="FU70" s="105"/>
      <c r="FV70" s="105"/>
      <c r="FW70" s="105"/>
      <c r="FX70" s="105"/>
      <c r="FY70" s="105"/>
      <c r="FZ70" s="105"/>
      <c r="GA70" s="105"/>
      <c r="GB70" s="105"/>
      <c r="GC70" s="105"/>
      <c r="GD70" s="105"/>
      <c r="GE70" s="343"/>
      <c r="GF70" s="343"/>
      <c r="GG70" s="239"/>
      <c r="GH70" s="239"/>
      <c r="GI70" s="239"/>
      <c r="GJ70" s="239"/>
      <c r="GK70" s="240"/>
      <c r="GL70" s="495" t="str">
        <f>TRIM(GL71&amp;"　"&amp;GL72&amp;"　"&amp;GL73)</f>
        <v/>
      </c>
      <c r="GM70" s="404" t="s">
        <v>135</v>
      </c>
      <c r="GN70" s="405" t="s">
        <v>1526</v>
      </c>
      <c r="GO70" s="405" t="s">
        <v>131</v>
      </c>
      <c r="GP70" s="405" t="s">
        <v>1527</v>
      </c>
      <c r="GQ70" s="406" t="s">
        <v>128</v>
      </c>
      <c r="GS70" s="411">
        <f t="shared" si="14"/>
        <v>0</v>
      </c>
      <c r="GT70" s="27"/>
      <c r="GU70" s="27"/>
      <c r="GV70" s="413"/>
    </row>
    <row r="71" spans="2:205" s="10" customFormat="1" ht="35.1" customHeight="1" x14ac:dyDescent="0.15">
      <c r="B71" s="111"/>
      <c r="C71" s="343"/>
      <c r="D71" s="343"/>
      <c r="E71" s="343"/>
      <c r="F71" s="343"/>
      <c r="G71" s="253">
        <v>50</v>
      </c>
      <c r="H71" s="343"/>
      <c r="J71" s="238"/>
      <c r="K71" s="242"/>
      <c r="L71" s="242"/>
      <c r="M71" s="2979"/>
      <c r="N71" s="2979"/>
      <c r="O71" s="3151"/>
      <c r="P71" s="2886"/>
      <c r="Q71" s="2886"/>
      <c r="R71" s="2886"/>
      <c r="S71" s="2886"/>
      <c r="T71" s="2886"/>
      <c r="U71" s="2886"/>
      <c r="V71" s="2886"/>
      <c r="W71" s="2886"/>
      <c r="X71" s="2886"/>
      <c r="Y71" s="2886"/>
      <c r="Z71" s="2886"/>
      <c r="AA71" s="2885"/>
      <c r="AB71" s="2886"/>
      <c r="AC71" s="2886"/>
      <c r="AD71" s="2886"/>
      <c r="AE71" s="2886"/>
      <c r="AF71" s="2886"/>
      <c r="AG71" s="2886"/>
      <c r="AH71" s="2886"/>
      <c r="AI71" s="2886"/>
      <c r="AJ71" s="2886"/>
      <c r="AK71" s="2886"/>
      <c r="AL71" s="2886"/>
      <c r="AM71" s="2886"/>
      <c r="AN71" s="2886"/>
      <c r="AO71" s="2886"/>
      <c r="AP71" s="2886"/>
      <c r="AQ71" s="2886"/>
      <c r="AR71" s="2886"/>
      <c r="AS71" s="2886"/>
      <c r="AT71" s="2886"/>
      <c r="AU71" s="2886"/>
      <c r="AV71" s="2886"/>
      <c r="AW71" s="2886"/>
      <c r="AX71" s="2886"/>
      <c r="AY71" s="2887"/>
      <c r="AZ71" s="2818"/>
      <c r="BA71" s="2818"/>
      <c r="BB71" s="2818"/>
      <c r="BC71" s="2818"/>
      <c r="BD71" s="2818"/>
      <c r="BE71" s="2818"/>
      <c r="BF71" s="2818"/>
      <c r="BG71" s="2818"/>
      <c r="BH71" s="2818"/>
      <c r="BI71" s="2818"/>
      <c r="BJ71" s="2818"/>
      <c r="BK71" s="2818"/>
      <c r="BL71" s="2819"/>
      <c r="BM71" s="2819"/>
      <c r="BN71" s="2820"/>
      <c r="BO71" s="2820"/>
      <c r="BP71" s="2820"/>
      <c r="BQ71" s="2820"/>
      <c r="BR71" s="2820"/>
      <c r="BS71" s="2820"/>
      <c r="BT71" s="2820"/>
      <c r="BU71" s="2820"/>
      <c r="BV71" s="2820"/>
      <c r="BW71" s="2820"/>
      <c r="BX71" s="2820"/>
      <c r="BY71" s="2820"/>
      <c r="BZ71" s="2820"/>
      <c r="CA71" s="2820"/>
      <c r="CB71" s="2820"/>
      <c r="CC71" s="2820"/>
      <c r="CD71" s="2820"/>
      <c r="CE71" s="2820"/>
      <c r="CF71" s="2820"/>
      <c r="CG71" s="2820"/>
      <c r="CH71" s="2820"/>
      <c r="CI71" s="2820"/>
      <c r="CJ71" s="2820"/>
      <c r="CK71" s="2820"/>
      <c r="CL71" s="2820"/>
      <c r="CM71" s="3244"/>
      <c r="CN71" s="3244"/>
      <c r="CO71" s="3244"/>
      <c r="CP71" s="3244"/>
      <c r="CQ71" s="3244"/>
      <c r="CR71" s="3244"/>
      <c r="CS71" s="3245"/>
      <c r="CT71" s="3075"/>
      <c r="CU71" s="3075"/>
      <c r="CV71" s="2808"/>
      <c r="CW71" s="2809"/>
      <c r="CX71" s="2809"/>
      <c r="CY71" s="2809"/>
      <c r="CZ71" s="2809"/>
      <c r="DA71" s="2809"/>
      <c r="DB71" s="2809"/>
      <c r="DC71" s="2809"/>
      <c r="DD71" s="2809"/>
      <c r="DE71" s="2809"/>
      <c r="DF71" s="2809"/>
      <c r="DG71" s="2809"/>
      <c r="DH71" s="2809"/>
      <c r="DI71" s="2809"/>
      <c r="DJ71" s="2809"/>
      <c r="DK71" s="2809"/>
      <c r="DL71" s="2809"/>
      <c r="DM71" s="2809"/>
      <c r="DN71" s="2809"/>
      <c r="DO71" s="2810"/>
      <c r="DP71"/>
      <c r="DQ71"/>
      <c r="DR71"/>
      <c r="DS71"/>
      <c r="DT71"/>
      <c r="DU71"/>
      <c r="DV71"/>
      <c r="DW71"/>
      <c r="DX71"/>
      <c r="DY71"/>
      <c r="DZ71"/>
      <c r="EA71"/>
      <c r="EB71"/>
      <c r="EC71"/>
      <c r="ED71"/>
      <c r="EE71"/>
      <c r="EF71" s="237"/>
      <c r="EG71" s="131">
        <f>COUNTIFS(AZ71,"ー対象外")</f>
        <v>0</v>
      </c>
      <c r="EH71" s="131">
        <f>COUNTIFS(AZ71,"○指摘なし")</f>
        <v>0</v>
      </c>
      <c r="EI71" s="131">
        <f>COUNTIFS(AZ71,"×要是正（既存不適格以外）")</f>
        <v>0</v>
      </c>
      <c r="EJ71" s="131">
        <f>COUNTIFS(AZ71,"△既存不適格")</f>
        <v>0</v>
      </c>
      <c r="EK71" s="1114">
        <f>M71</f>
        <v>0</v>
      </c>
      <c r="EL71" s="131">
        <f>IF($AA71="",P71,AA71)</f>
        <v>0</v>
      </c>
      <c r="EM71" s="130">
        <f>COUNTA(CM71:CR71)</f>
        <v>0</v>
      </c>
      <c r="EN71" s="129" t="str">
        <f>IF(AZ71="×要是正（既存不適格以外）","要是正","")&amp;IF(AZ71="△既存不適格","既存不適格","")</f>
        <v/>
      </c>
      <c r="EO71" s="121" t="str">
        <f>IF($EN71="要是正",MAX($EO$14:EO70)+1,"")</f>
        <v/>
      </c>
      <c r="EP71" s="121" t="str">
        <f>IF($EN71="要是正",MAX($EP$14:EP70)+1,"")</f>
        <v/>
      </c>
      <c r="EQ71" s="128" t="str">
        <f>IF(OR(AZ71="×要是正（既存不適格以外）",AZ71="△既存不適格"),EK71,"")</f>
        <v/>
      </c>
      <c r="ER71" s="127" t="str">
        <f>IF(OR($EN71="要是正",$EN71="既存不適格"),$EL71,"")</f>
        <v/>
      </c>
      <c r="ES71" s="122" t="str">
        <f>IF($EN71="要是正",IF(BN71="","",BN71),"")</f>
        <v/>
      </c>
      <c r="ET71" s="157" t="str">
        <f>IF($EN71="要是正",IF(BX71="","",BX71),"")</f>
        <v/>
      </c>
      <c r="EU71" s="156" t="str">
        <f t="shared" ref="EU71:EU73" si="110">IF(CS71="未定","未定",IF(GN71="0","",IF(CS71="予定",TEXT(GN71,"([$-ja-JP]ge.m);@"),IF(CS71="改善済",TEXT(GN71,"[$-ja-JP]ge.m;@"),TEXT(EW71,"[$-ja-JP]ge.m;@")))))</f>
        <v/>
      </c>
      <c r="EV71" s="125" t="str">
        <f>IF(OR(EN71="要是正",EN71="既存不適格"),IF(OR(EM71&lt;2,CS71&lt;&gt;"予定"),"","令和"&amp;CM71&amp;"年"&amp;CP71&amp;"月1日"),"")</f>
        <v/>
      </c>
      <c r="EW71" s="123" t="str">
        <f>IF(EV71="","0",DATEVALUE(EV71))</f>
        <v>0</v>
      </c>
      <c r="EX71" s="124" t="str">
        <f>IF(EN71="要是正",IF(AND(CS71="予定",EM71=2),1,IF(EN71="改善済",2,"")),"")</f>
        <v/>
      </c>
      <c r="EY71" s="123" t="str">
        <f>IF(EX71=1,EW71,"0")</f>
        <v>0</v>
      </c>
      <c r="EZ71" s="123" t="str">
        <f>IF(EX71=2,EW71,"0")</f>
        <v>0</v>
      </c>
      <c r="FA71" s="122" t="str">
        <f>IF(AND(EN71="要是正",AND(EM71=0,CS71="未定")),CS71,"")</f>
        <v/>
      </c>
      <c r="FB71" s="125" t="str">
        <f t="shared" ref="FB71:FB73" si="111">IF(EN71="既存不適格",IF(OR(EM71&lt;2,CS71&lt;&gt;"予定"),"","令和"&amp;CM71&amp;"年"&amp;CP71&amp;"月1日"),"")</f>
        <v/>
      </c>
      <c r="FC71" s="123" t="str">
        <f>IF(FB71="","0",DATEVALUE(FB71))</f>
        <v>0</v>
      </c>
      <c r="FD71" s="124" t="str">
        <f t="shared" ref="FD71:FD73" si="112">IF(EN71="既存不適格",IF(AND(CS71="予定",EM71=2),1,IF(CS71="改善済",2,"")),"")</f>
        <v/>
      </c>
      <c r="FE71" s="123" t="str">
        <f>IF(FD71=1,FC71,"0")</f>
        <v>0</v>
      </c>
      <c r="FF71" s="123" t="str">
        <f>IF(FD71=2,FC71,"0")</f>
        <v>0</v>
      </c>
      <c r="FG71" s="122" t="str">
        <f>IF(AND(EN71="既存不適格",AND(EM71=0,CS71="未定")),CS71,"")</f>
        <v/>
      </c>
      <c r="FH71" s="614"/>
      <c r="FI71" s="614"/>
      <c r="FJ71" s="614"/>
      <c r="GG71" s="239" t="str">
        <f>IF($AZ71="○指摘なし","○",IF($AZ71="―対象外","―",""))</f>
        <v/>
      </c>
      <c r="GH71" s="239" t="str">
        <f>IF(OR($AZ71="×要是正（既存不適格以外）",$AZ71="△既存不適格"),"○","")</f>
        <v/>
      </c>
      <c r="GI71" s="239" t="str">
        <f>IF($AZ71="△既存不適格","○","")</f>
        <v/>
      </c>
      <c r="GJ71" s="239">
        <f>BL71</f>
        <v>0</v>
      </c>
      <c r="GK71" s="248" t="str">
        <f>IF($AZ71="―対象外","○","")</f>
        <v/>
      </c>
      <c r="GL71" s="10" t="str">
        <f>IF(EN71="要是正",IF(BN71="","",EQ71&amp;" "&amp;GW71&amp;" "&amp;BN71&amp;CHAR(10)),"")</f>
        <v/>
      </c>
      <c r="GM71" s="407" t="str">
        <f>IF(NOT(OR(CS71="未定",CS71="")),"令和"&amp;CM71&amp;"年"&amp;CP71&amp;"月1日","")</f>
        <v/>
      </c>
      <c r="GN71" s="408" t="str">
        <f>IF(GM71="","0",DATEVALUE(GM71))</f>
        <v>0</v>
      </c>
      <c r="GO71" s="409" t="str">
        <f>IF(OR(CS71="予定",CS71="改善済"),1,"")</f>
        <v/>
      </c>
      <c r="GP71" s="408" t="str">
        <f>IF(GO71=1,GN71,"0")</f>
        <v>0</v>
      </c>
      <c r="GQ71" s="410" t="str">
        <f>IF(AND(EP71="要是正",AND(EO71=0,CS71="未定")),CS71,"")</f>
        <v/>
      </c>
      <c r="GS71" s="411">
        <f t="shared" si="14"/>
        <v>0</v>
      </c>
      <c r="GT71" s="27"/>
      <c r="GU71" s="27"/>
      <c r="GV71" s="413"/>
      <c r="GW71" s="1114">
        <f>P71</f>
        <v>0</v>
      </c>
    </row>
    <row r="72" spans="2:205" s="10" customFormat="1" ht="35.1" customHeight="1" x14ac:dyDescent="0.15">
      <c r="B72" s="111"/>
      <c r="C72" s="343"/>
      <c r="D72" s="343"/>
      <c r="E72" s="343"/>
      <c r="F72" s="343"/>
      <c r="G72" s="343"/>
      <c r="H72" s="343"/>
      <c r="J72" s="238"/>
      <c r="K72" s="242"/>
      <c r="L72" s="242"/>
      <c r="M72" s="2978"/>
      <c r="N72" s="2978"/>
      <c r="O72" s="3145"/>
      <c r="P72" s="2822"/>
      <c r="Q72" s="2822"/>
      <c r="R72" s="2822"/>
      <c r="S72" s="2822"/>
      <c r="T72" s="2822"/>
      <c r="U72" s="2822"/>
      <c r="V72" s="2822"/>
      <c r="W72" s="2822"/>
      <c r="X72" s="2822"/>
      <c r="Y72" s="2822"/>
      <c r="Z72" s="2822"/>
      <c r="AA72" s="2821"/>
      <c r="AB72" s="2822"/>
      <c r="AC72" s="2822"/>
      <c r="AD72" s="2822"/>
      <c r="AE72" s="2822"/>
      <c r="AF72" s="2822"/>
      <c r="AG72" s="2822"/>
      <c r="AH72" s="2822"/>
      <c r="AI72" s="2822"/>
      <c r="AJ72" s="2822"/>
      <c r="AK72" s="2822"/>
      <c r="AL72" s="2822"/>
      <c r="AM72" s="2822"/>
      <c r="AN72" s="2822"/>
      <c r="AO72" s="2822"/>
      <c r="AP72" s="2822"/>
      <c r="AQ72" s="2822"/>
      <c r="AR72" s="2822"/>
      <c r="AS72" s="2822"/>
      <c r="AT72" s="2822"/>
      <c r="AU72" s="2822"/>
      <c r="AV72" s="2822"/>
      <c r="AW72" s="2822"/>
      <c r="AX72" s="2822"/>
      <c r="AY72" s="2823"/>
      <c r="AZ72" s="2815"/>
      <c r="BA72" s="2815"/>
      <c r="BB72" s="2815"/>
      <c r="BC72" s="2815"/>
      <c r="BD72" s="2815"/>
      <c r="BE72" s="2815"/>
      <c r="BF72" s="2815"/>
      <c r="BG72" s="2815"/>
      <c r="BH72" s="2815"/>
      <c r="BI72" s="2815"/>
      <c r="BJ72" s="2815"/>
      <c r="BK72" s="2815"/>
      <c r="BL72" s="2781"/>
      <c r="BM72" s="2781"/>
      <c r="BN72" s="2780"/>
      <c r="BO72" s="2780"/>
      <c r="BP72" s="2780"/>
      <c r="BQ72" s="2780"/>
      <c r="BR72" s="2780"/>
      <c r="BS72" s="2780"/>
      <c r="BT72" s="2780"/>
      <c r="BU72" s="2780"/>
      <c r="BV72" s="2780"/>
      <c r="BW72" s="2780"/>
      <c r="BX72" s="2780"/>
      <c r="BY72" s="2780"/>
      <c r="BZ72" s="2780"/>
      <c r="CA72" s="2780"/>
      <c r="CB72" s="2780"/>
      <c r="CC72" s="2780"/>
      <c r="CD72" s="2780"/>
      <c r="CE72" s="2780"/>
      <c r="CF72" s="2780"/>
      <c r="CG72" s="2780"/>
      <c r="CH72" s="2780"/>
      <c r="CI72" s="2780"/>
      <c r="CJ72" s="2780"/>
      <c r="CK72" s="2780"/>
      <c r="CL72" s="2780"/>
      <c r="CM72" s="3227"/>
      <c r="CN72" s="3227"/>
      <c r="CO72" s="3227"/>
      <c r="CP72" s="3227"/>
      <c r="CQ72" s="3227"/>
      <c r="CR72" s="3227"/>
      <c r="CS72" s="3225"/>
      <c r="CT72" s="3078"/>
      <c r="CU72" s="3078"/>
      <c r="CV72" s="2835"/>
      <c r="CW72" s="2836"/>
      <c r="CX72" s="2836"/>
      <c r="CY72" s="2836"/>
      <c r="CZ72" s="2836"/>
      <c r="DA72" s="2836"/>
      <c r="DB72" s="2836"/>
      <c r="DC72" s="2836"/>
      <c r="DD72" s="2836"/>
      <c r="DE72" s="2836"/>
      <c r="DF72" s="2836"/>
      <c r="DG72" s="2836"/>
      <c r="DH72" s="2836"/>
      <c r="DI72" s="2836"/>
      <c r="DJ72" s="2836"/>
      <c r="DK72" s="2836"/>
      <c r="DL72" s="2836"/>
      <c r="DM72" s="2836"/>
      <c r="DN72" s="2836"/>
      <c r="DO72" s="2837"/>
      <c r="DP72"/>
      <c r="DQ72"/>
      <c r="DR72"/>
      <c r="DS72"/>
      <c r="DT72"/>
      <c r="DU72"/>
      <c r="DV72"/>
      <c r="DW72"/>
      <c r="DX72"/>
      <c r="DY72"/>
      <c r="DZ72"/>
      <c r="EA72"/>
      <c r="EB72"/>
      <c r="EC72"/>
      <c r="ED72"/>
      <c r="EE72"/>
      <c r="EF72" s="237"/>
      <c r="EG72" s="131">
        <f>COUNTIFS(AZ72,"ー対象外")</f>
        <v>0</v>
      </c>
      <c r="EH72" s="131">
        <f>COUNTIFS(AZ72,"○指摘なし")</f>
        <v>0</v>
      </c>
      <c r="EI72" s="131">
        <f>COUNTIFS(AZ72,"×要是正（既存不適格以外）")</f>
        <v>0</v>
      </c>
      <c r="EJ72" s="131">
        <f>COUNTIFS(AZ72,"△既存不適格")</f>
        <v>0</v>
      </c>
      <c r="EK72" s="1114">
        <f t="shared" ref="EK72:EK73" si="113">M72</f>
        <v>0</v>
      </c>
      <c r="EL72" s="131">
        <f>IF($AA72="",P72,AA72)</f>
        <v>0</v>
      </c>
      <c r="EM72" s="130">
        <f>COUNTA(CM72:CR72)</f>
        <v>0</v>
      </c>
      <c r="EN72" s="129" t="str">
        <f>IF(AZ72="×要是正（既存不適格以外）","要是正","")&amp;IF(AZ72="△既存不適格","既存不適格","")</f>
        <v/>
      </c>
      <c r="EO72" s="121" t="str">
        <f>IF($EN72="要是正",MAX($EO$14:EO71)+1,"")</f>
        <v/>
      </c>
      <c r="EP72" s="121" t="str">
        <f>IF($EN72="要是正",MAX($EP$14:EP71)+1,"")</f>
        <v/>
      </c>
      <c r="EQ72" s="128" t="str">
        <f>IF(OR(AZ72="×要是正（既存不適格以外）",AZ72="△既存不適格"),EK72,"")</f>
        <v/>
      </c>
      <c r="ER72" s="127" t="str">
        <f>IF(OR($EN72="要是正",$EN72="既存不適格"),$EL72,"")</f>
        <v/>
      </c>
      <c r="ES72" s="122" t="str">
        <f>IF($EN72="要是正",IF(BN72="","",BN72),"")</f>
        <v/>
      </c>
      <c r="ET72" s="157" t="str">
        <f>IF($EN72="要是正",IF(BX72="","",BX72),"")</f>
        <v/>
      </c>
      <c r="EU72" s="156" t="str">
        <f t="shared" si="110"/>
        <v/>
      </c>
      <c r="EV72" s="125" t="str">
        <f>IF(OR(EN72="要是正",EN72="既存不適格"),IF(OR(EM72&lt;2,CS72&lt;&gt;"予定"),"","令和"&amp;CM72&amp;"年"&amp;CP72&amp;"月1日"),"")</f>
        <v/>
      </c>
      <c r="EW72" s="123" t="str">
        <f>IF(EV72="","0",DATEVALUE(EV72))</f>
        <v>0</v>
      </c>
      <c r="EX72" s="124" t="str">
        <f>IF(EN72="要是正",IF(AND(CS72="予定",EM72=2),1,IF(EN72="改善済",2,"")),"")</f>
        <v/>
      </c>
      <c r="EY72" s="123" t="str">
        <f>IF(EX72=1,EW72,"0")</f>
        <v>0</v>
      </c>
      <c r="EZ72" s="123" t="str">
        <f>IF(EX72=2,EW72,"0")</f>
        <v>0</v>
      </c>
      <c r="FA72" s="122" t="str">
        <f>IF(AND(EN72="要是正",AND(EM72=0,CS72="未定")),CS72,"")</f>
        <v/>
      </c>
      <c r="FB72" s="125" t="str">
        <f t="shared" si="111"/>
        <v/>
      </c>
      <c r="FC72" s="123" t="str">
        <f>IF(FB72="","0",DATEVALUE(FB72))</f>
        <v>0</v>
      </c>
      <c r="FD72" s="124" t="str">
        <f t="shared" si="112"/>
        <v/>
      </c>
      <c r="FE72" s="123" t="str">
        <f>IF(FD72=1,FC72,"0")</f>
        <v>0</v>
      </c>
      <c r="FF72" s="123" t="str">
        <f>IF(FD72=2,FC72,"0")</f>
        <v>0</v>
      </c>
      <c r="FG72" s="122" t="str">
        <f>IF(AND(EN72="既存不適格",AND(EM72=0,CS72="未定")),CS72,"")</f>
        <v/>
      </c>
      <c r="FH72" s="614"/>
      <c r="FI72" s="614"/>
      <c r="FJ72" s="614"/>
      <c r="GG72" s="239" t="str">
        <f t="shared" ref="GG72:GG75" si="114">IF($AZ72="○指摘なし","○",IF($AZ72="―対象外","―",""))</f>
        <v/>
      </c>
      <c r="GH72" s="239" t="str">
        <f>IF(OR($AZ72="×要是正（既存不適格以外）",$AZ72="△既存不適格"),"○","")</f>
        <v/>
      </c>
      <c r="GI72" s="239" t="str">
        <f>IF($AZ72="△既存不適格","○","")</f>
        <v/>
      </c>
      <c r="GJ72" s="239">
        <f>BL72</f>
        <v>0</v>
      </c>
      <c r="GK72" s="248" t="str">
        <f>IF($AZ72="―対象外","○","")</f>
        <v/>
      </c>
      <c r="GL72" s="10" t="str">
        <f t="shared" ref="GL72:GL73" si="115">IF(EN72="要是正",IF(BN72="","",EQ72&amp;" "&amp;GW72&amp;" "&amp;BN72&amp;CHAR(10)),"")</f>
        <v/>
      </c>
      <c r="GM72" s="407" t="str">
        <f>IF(NOT(OR(CS72="未定",CS72="")),"令和"&amp;CM72&amp;"年"&amp;CP72&amp;"月1日","")</f>
        <v/>
      </c>
      <c r="GN72" s="408" t="str">
        <f>IF(GM72="","0",DATEVALUE(GM72))</f>
        <v>0</v>
      </c>
      <c r="GO72" s="409" t="str">
        <f>IF(OR(CS72="予定",CS72="改善済"),1,"")</f>
        <v/>
      </c>
      <c r="GP72" s="408" t="str">
        <f>IF(GO72=1,GN72,"0")</f>
        <v>0</v>
      </c>
      <c r="GQ72" s="410" t="str">
        <f>IF(AND(EP72="要是正",AND(EO72=0,CS72="未定")),CS72,"")</f>
        <v/>
      </c>
      <c r="GS72" s="411">
        <f t="shared" si="14"/>
        <v>0</v>
      </c>
      <c r="GT72" s="27"/>
      <c r="GU72" s="27"/>
      <c r="GV72" s="413"/>
      <c r="GW72" s="1114">
        <f t="shared" ref="GW72:GW73" si="116">P72</f>
        <v>0</v>
      </c>
    </row>
    <row r="73" spans="2:205" s="10" customFormat="1" ht="35.1" customHeight="1" x14ac:dyDescent="0.15">
      <c r="B73" s="111"/>
      <c r="C73" s="343"/>
      <c r="D73" s="343"/>
      <c r="E73" s="343"/>
      <c r="F73" s="343"/>
      <c r="G73" s="343"/>
      <c r="H73" s="343"/>
      <c r="J73" s="238"/>
      <c r="K73" s="520"/>
      <c r="L73" s="520"/>
      <c r="M73" s="2980"/>
      <c r="N73" s="2980"/>
      <c r="O73" s="3251"/>
      <c r="P73" s="2982"/>
      <c r="Q73" s="2982"/>
      <c r="R73" s="2982"/>
      <c r="S73" s="2982"/>
      <c r="T73" s="2982"/>
      <c r="U73" s="2982"/>
      <c r="V73" s="2982"/>
      <c r="W73" s="2982"/>
      <c r="X73" s="2982"/>
      <c r="Y73" s="2982"/>
      <c r="Z73" s="2982"/>
      <c r="AA73" s="3144"/>
      <c r="AB73" s="2982"/>
      <c r="AC73" s="2982"/>
      <c r="AD73" s="2982"/>
      <c r="AE73" s="2982"/>
      <c r="AF73" s="2982"/>
      <c r="AG73" s="2982"/>
      <c r="AH73" s="2982"/>
      <c r="AI73" s="2982"/>
      <c r="AJ73" s="2982"/>
      <c r="AK73" s="2982"/>
      <c r="AL73" s="2982"/>
      <c r="AM73" s="2982"/>
      <c r="AN73" s="2982"/>
      <c r="AO73" s="2982"/>
      <c r="AP73" s="2982"/>
      <c r="AQ73" s="2982"/>
      <c r="AR73" s="2982"/>
      <c r="AS73" s="2982"/>
      <c r="AT73" s="2982"/>
      <c r="AU73" s="2982"/>
      <c r="AV73" s="2982"/>
      <c r="AW73" s="2982"/>
      <c r="AX73" s="2982"/>
      <c r="AY73" s="2983"/>
      <c r="AZ73" s="2981"/>
      <c r="BA73" s="2981"/>
      <c r="BB73" s="2981"/>
      <c r="BC73" s="2981"/>
      <c r="BD73" s="2981"/>
      <c r="BE73" s="2981"/>
      <c r="BF73" s="2981"/>
      <c r="BG73" s="2981"/>
      <c r="BH73" s="2981"/>
      <c r="BI73" s="2981"/>
      <c r="BJ73" s="2981"/>
      <c r="BK73" s="2981"/>
      <c r="BL73" s="2855"/>
      <c r="BM73" s="2855"/>
      <c r="BN73" s="2844"/>
      <c r="BO73" s="2844"/>
      <c r="BP73" s="2844"/>
      <c r="BQ73" s="2844"/>
      <c r="BR73" s="2844"/>
      <c r="BS73" s="2844"/>
      <c r="BT73" s="2844"/>
      <c r="BU73" s="2844"/>
      <c r="BV73" s="2844"/>
      <c r="BW73" s="2844"/>
      <c r="BX73" s="2844"/>
      <c r="BY73" s="2844"/>
      <c r="BZ73" s="2844"/>
      <c r="CA73" s="2844"/>
      <c r="CB73" s="2844"/>
      <c r="CC73" s="2844"/>
      <c r="CD73" s="2844"/>
      <c r="CE73" s="2844"/>
      <c r="CF73" s="2844"/>
      <c r="CG73" s="2844"/>
      <c r="CH73" s="2844"/>
      <c r="CI73" s="2844"/>
      <c r="CJ73" s="2844"/>
      <c r="CK73" s="2844"/>
      <c r="CL73" s="2844"/>
      <c r="CM73" s="3248"/>
      <c r="CN73" s="3248"/>
      <c r="CO73" s="3248"/>
      <c r="CP73" s="3248"/>
      <c r="CQ73" s="3248"/>
      <c r="CR73" s="3248"/>
      <c r="CS73" s="3249"/>
      <c r="CT73" s="3250"/>
      <c r="CU73" s="3250"/>
      <c r="CV73" s="2879"/>
      <c r="CW73" s="2880"/>
      <c r="CX73" s="2880"/>
      <c r="CY73" s="2880"/>
      <c r="CZ73" s="2880"/>
      <c r="DA73" s="2880"/>
      <c r="DB73" s="2880"/>
      <c r="DC73" s="2880"/>
      <c r="DD73" s="2880"/>
      <c r="DE73" s="2880"/>
      <c r="DF73" s="2880"/>
      <c r="DG73" s="2880"/>
      <c r="DH73" s="2880"/>
      <c r="DI73" s="2880"/>
      <c r="DJ73" s="2880"/>
      <c r="DK73" s="2880"/>
      <c r="DL73" s="2880"/>
      <c r="DM73" s="2880"/>
      <c r="DN73" s="2880"/>
      <c r="DO73" s="2881"/>
      <c r="DP73"/>
      <c r="DQ73"/>
      <c r="DR73"/>
      <c r="DS73"/>
      <c r="DT73"/>
      <c r="DU73"/>
      <c r="DV73"/>
      <c r="DW73"/>
      <c r="DX73"/>
      <c r="DY73"/>
      <c r="DZ73"/>
      <c r="EA73"/>
      <c r="EB73"/>
      <c r="EC73"/>
      <c r="ED73"/>
      <c r="EE73"/>
      <c r="EF73" s="237"/>
      <c r="EG73" s="131">
        <f>COUNTIFS(AZ73,"ー対象外")</f>
        <v>0</v>
      </c>
      <c r="EH73" s="131">
        <f>COUNTIFS(AZ73,"○指摘なし")</f>
        <v>0</v>
      </c>
      <c r="EI73" s="131">
        <f>COUNTIFS(AZ73,"×要是正（既存不適格以外）")</f>
        <v>0</v>
      </c>
      <c r="EJ73" s="131">
        <f>COUNTIFS(AZ73,"△既存不適格")</f>
        <v>0</v>
      </c>
      <c r="EK73" s="1114">
        <f t="shared" si="113"/>
        <v>0</v>
      </c>
      <c r="EL73" s="131">
        <f>IF($AA73="",P73,AA73)</f>
        <v>0</v>
      </c>
      <c r="EM73" s="130">
        <f>COUNTA(CM73:CR73)</f>
        <v>0</v>
      </c>
      <c r="EN73" s="129" t="str">
        <f>IF(AZ73="×要是正（既存不適格以外）","要是正","")&amp;IF(AZ73="△既存不適格","既存不適格","")</f>
        <v/>
      </c>
      <c r="EO73" s="121" t="str">
        <f>IF($EN73="要是正",MAX($EO$14:EO72)+1,"")</f>
        <v/>
      </c>
      <c r="EP73" s="121" t="str">
        <f>IF($EN73="要是正",MAX($EP$14:EP72)+1,"")</f>
        <v/>
      </c>
      <c r="EQ73" s="128" t="str">
        <f>IF(OR(AZ73="×要是正（既存不適格以外）",AZ73="△既存不適格"),EK73,"")</f>
        <v/>
      </c>
      <c r="ER73" s="127" t="str">
        <f>IF(OR($EN73="要是正",$EN73="既存不適格"),$EL73,"")</f>
        <v/>
      </c>
      <c r="ES73" s="122" t="str">
        <f>IF($EN73="要是正",IF(BN73="","",BN73),"")</f>
        <v/>
      </c>
      <c r="ET73" s="157" t="str">
        <f>IF($EN73="要是正",IF(BX73="","",BX73),"")</f>
        <v/>
      </c>
      <c r="EU73" s="156" t="str">
        <f t="shared" si="110"/>
        <v/>
      </c>
      <c r="EV73" s="125" t="str">
        <f>IF(OR(EN73="要是正",EN73="既存不適格"),IF(OR(EM73&lt;2,CS73&lt;&gt;"予定"),"","令和"&amp;CM73&amp;"年"&amp;CP73&amp;"月1日"),"")</f>
        <v/>
      </c>
      <c r="EW73" s="123" t="str">
        <f>IF(EV73="","0",DATEVALUE(EV73))</f>
        <v>0</v>
      </c>
      <c r="EX73" s="124" t="str">
        <f>IF(EN73="要是正",IF(AND(CS73="予定",EM73=2),1,IF(EN73="改善済",2,"")),"")</f>
        <v/>
      </c>
      <c r="EY73" s="123" t="str">
        <f>IF(EX73=1,EW73,"0")</f>
        <v>0</v>
      </c>
      <c r="EZ73" s="123" t="str">
        <f>IF(EX73=2,EW73,"0")</f>
        <v>0</v>
      </c>
      <c r="FA73" s="122" t="str">
        <f>IF(AND(EN73="要是正",AND(EM73=0,CS73="未定")),CS73,"")</f>
        <v/>
      </c>
      <c r="FB73" s="125" t="str">
        <f t="shared" si="111"/>
        <v/>
      </c>
      <c r="FC73" s="123" t="str">
        <f>IF(FB73="","0",DATEVALUE(FB73))</f>
        <v>0</v>
      </c>
      <c r="FD73" s="124" t="str">
        <f t="shared" si="112"/>
        <v/>
      </c>
      <c r="FE73" s="123" t="str">
        <f>IF(FD73=1,FC73,"0")</f>
        <v>0</v>
      </c>
      <c r="FF73" s="123" t="str">
        <f>IF(FD73=2,FC73,"0")</f>
        <v>0</v>
      </c>
      <c r="FG73" s="122" t="str">
        <f>IF(AND(EN73="既存不適格",AND(EM73=0,CS73="未定")),CS73,"")</f>
        <v/>
      </c>
      <c r="FH73" s="614"/>
      <c r="FI73" s="614"/>
      <c r="FJ73" s="614"/>
      <c r="GG73" s="239" t="str">
        <f t="shared" si="114"/>
        <v/>
      </c>
      <c r="GH73" s="239" t="str">
        <f>IF(OR($AZ73="×要是正（既存不適格以外）",$AZ73="△既存不適格"),"○","")</f>
        <v/>
      </c>
      <c r="GI73" s="239" t="str">
        <f>IF($AZ73="△既存不適格","○","")</f>
        <v/>
      </c>
      <c r="GJ73" s="239">
        <f>BL73</f>
        <v>0</v>
      </c>
      <c r="GK73" s="248" t="str">
        <f>IF($AZ73="―対象外","○","")</f>
        <v/>
      </c>
      <c r="GL73" s="10" t="str">
        <f t="shared" si="115"/>
        <v/>
      </c>
      <c r="GM73" s="407" t="str">
        <f>IF(NOT(OR(CS73="未定",CS73="")),"令和"&amp;CM73&amp;"年"&amp;CP73&amp;"月1日","")</f>
        <v/>
      </c>
      <c r="GN73" s="408" t="str">
        <f>IF(GM73="","0",DATEVALUE(GM73))</f>
        <v>0</v>
      </c>
      <c r="GO73" s="409" t="str">
        <f>IF(OR(CS73="予定",CS73="改善済"),1,"")</f>
        <v/>
      </c>
      <c r="GP73" s="408" t="str">
        <f>IF(GO73=1,GN73,"0")</f>
        <v>0</v>
      </c>
      <c r="GQ73" s="410" t="str">
        <f>IF(AND(EP73="要是正",AND(EO73=0,CS73="未定")),CS73,"")</f>
        <v/>
      </c>
      <c r="GS73" s="411">
        <f t="shared" si="14"/>
        <v>0</v>
      </c>
      <c r="GT73" s="27"/>
      <c r="GU73" s="27"/>
      <c r="GV73" s="413"/>
      <c r="GW73" s="1114">
        <f t="shared" si="116"/>
        <v>0</v>
      </c>
    </row>
    <row r="74" spans="2:205" ht="15" customHeight="1" thickBot="1" x14ac:dyDescent="0.2">
      <c r="J74" s="558"/>
      <c r="K74" s="529"/>
      <c r="L74" s="529"/>
      <c r="M74" s="559"/>
      <c r="N74" s="559"/>
      <c r="O74" s="559"/>
      <c r="P74" s="559"/>
      <c r="Q74" s="559"/>
      <c r="R74" s="559"/>
      <c r="S74" s="559"/>
      <c r="T74" s="559"/>
      <c r="U74" s="559"/>
      <c r="V74" s="559"/>
      <c r="W74" s="559"/>
      <c r="X74" s="559"/>
      <c r="Y74" s="559"/>
      <c r="Z74" s="559"/>
      <c r="AA74" s="559"/>
      <c r="AB74" s="559"/>
      <c r="AC74" s="559"/>
      <c r="AD74" s="559"/>
      <c r="AE74" s="75"/>
      <c r="AF74" s="559"/>
      <c r="AG74" s="559"/>
      <c r="AH74" s="559"/>
      <c r="AI74" s="559"/>
      <c r="AJ74" s="559"/>
      <c r="AK74" s="559"/>
      <c r="AL74" s="559"/>
      <c r="AM74" s="559"/>
      <c r="AN74" s="559"/>
      <c r="AO74" s="559"/>
      <c r="AP74" s="559"/>
      <c r="AQ74" s="75"/>
      <c r="AR74" s="559"/>
      <c r="AS74" s="559"/>
      <c r="AT74" s="559"/>
      <c r="AU74" s="559"/>
      <c r="AV74" s="559"/>
      <c r="AW74" s="559"/>
      <c r="AX74" s="559"/>
      <c r="AY74" s="75"/>
      <c r="AZ74" s="75"/>
      <c r="BA74" s="75"/>
      <c r="BB74" s="75"/>
      <c r="BC74" s="75"/>
      <c r="BD74" s="75"/>
      <c r="BE74" s="75"/>
      <c r="BF74" s="75"/>
      <c r="BG74" s="75"/>
      <c r="BH74" s="75"/>
      <c r="BI74" s="75"/>
      <c r="BJ74" s="75"/>
      <c r="BK74" s="75"/>
      <c r="BL74" s="560"/>
      <c r="BM74" s="560"/>
      <c r="BN74" s="75"/>
      <c r="BO74" s="75"/>
      <c r="BP74" s="75"/>
      <c r="BQ74" s="75"/>
      <c r="BR74" s="75"/>
      <c r="BS74" s="75"/>
      <c r="BT74" s="75"/>
      <c r="BU74" s="75"/>
      <c r="BV74" s="75"/>
      <c r="BW74" s="75"/>
      <c r="BX74" s="75"/>
      <c r="BY74" s="75"/>
      <c r="BZ74" s="75"/>
      <c r="CA74" s="75"/>
      <c r="CB74" s="75"/>
      <c r="CC74" s="75"/>
      <c r="CD74" s="75"/>
      <c r="CE74" s="75"/>
      <c r="CF74" s="75"/>
      <c r="CG74" s="75"/>
      <c r="CH74" s="75"/>
      <c r="CI74" s="75"/>
      <c r="CJ74" s="75"/>
      <c r="CK74" s="75"/>
      <c r="CL74" s="75"/>
      <c r="CM74" s="560"/>
      <c r="CN74" s="560"/>
      <c r="CO74" s="560"/>
      <c r="CP74" s="560"/>
      <c r="CQ74" s="560"/>
      <c r="CR74" s="560"/>
      <c r="CS74" s="568"/>
      <c r="CT74" s="568"/>
      <c r="CU74" s="568"/>
      <c r="CV74" s="529"/>
      <c r="CW74" s="529"/>
      <c r="CX74" s="529"/>
      <c r="CY74" s="529"/>
      <c r="CZ74" s="529"/>
      <c r="DA74" s="529"/>
      <c r="DB74" s="529"/>
      <c r="DC74" s="529"/>
      <c r="DD74" s="529"/>
      <c r="DE74" s="529"/>
      <c r="DF74" s="529"/>
      <c r="DG74" s="529"/>
      <c r="DH74" s="529"/>
      <c r="DI74" s="529"/>
      <c r="DJ74" s="529"/>
      <c r="DK74" s="529"/>
      <c r="DL74" s="529"/>
      <c r="DM74" s="529"/>
      <c r="DN74" s="529"/>
      <c r="DO74" s="530"/>
      <c r="EG74" s="612">
        <f>SUM(EG71:EG73)</f>
        <v>0</v>
      </c>
      <c r="EH74" s="612">
        <f>SUM(EH71:EH73)</f>
        <v>0</v>
      </c>
      <c r="EI74" s="612">
        <f>SUM(EI71:EI73)</f>
        <v>0</v>
      </c>
      <c r="EJ74" s="612">
        <f>SUM(EJ71:EJ73)</f>
        <v>0</v>
      </c>
      <c r="EV74" s="255"/>
      <c r="EW74" s="154"/>
      <c r="EX74" s="152">
        <f>COUNTIF(EX71:EX73,"1")</f>
        <v>0</v>
      </c>
      <c r="EY74" s="153" t="str">
        <f t="array" ref="EY74">INDEX(EY71:EY73,MATCH(MIN(ABS(EY71:EY73-$EK$4)),ABS(EY71:EY73-$EK$4),0))</f>
        <v>0</v>
      </c>
      <c r="EZ74" s="153" t="str">
        <f t="array" ref="EZ74">INDEX(EZ71:EZ73,MATCH(MIN(ABS(EZ71:EZ73-$EK$4)),ABS(EZ71:EZ73-$EK$4),0))</f>
        <v>0</v>
      </c>
      <c r="FA74" s="152">
        <f>COUNTIF(FA71:FA73,"未定")</f>
        <v>0</v>
      </c>
      <c r="FB74" s="155"/>
      <c r="FC74" s="154"/>
      <c r="FD74" s="152">
        <f>COUNTIF(FD71:FD73,"1")</f>
        <v>0</v>
      </c>
      <c r="FE74" s="153" t="str">
        <f t="array" ref="FE74">INDEX(FE71:FE73,MATCH(MIN(ABS(FE71:FE73-$EK$4)),ABS(FE71:FE73-$EK$4),0))</f>
        <v>0</v>
      </c>
      <c r="FF74" s="153" t="str">
        <f t="array" ref="FF74">INDEX(FF71:FF73,MATCH(MIN(ABS(FF71:FF73-$EK$4)),ABS(FF71:FF73-$EK$4),0))</f>
        <v>0</v>
      </c>
      <c r="FG74" s="152">
        <f>COUNTIF(FG71:FG73,"未定")</f>
        <v>0</v>
      </c>
      <c r="GG74" s="239" t="str">
        <f t="shared" si="114"/>
        <v/>
      </c>
      <c r="GH74" s="239" t="str">
        <f>IF(OR($AZ74="×要是正（既存不適格以外）",$AZ74="△既存不適格"),"○","")</f>
        <v/>
      </c>
      <c r="GI74" s="239" t="str">
        <f>IF($AZ74="△既存不適格","○","")</f>
        <v/>
      </c>
      <c r="GJ74" s="239"/>
      <c r="GK74" s="236"/>
      <c r="GM74" s="407" t="str">
        <f>IF(NOT(OR(CS74="未定",CS74="")),"令和"&amp;CM74&amp;"年"&amp;CP74&amp;"月1日","")</f>
        <v/>
      </c>
      <c r="GN74" s="671" t="str">
        <f>IF(GM74="","0",DATEVALUE(GM74))</f>
        <v>0</v>
      </c>
      <c r="GO74" s="672" t="str">
        <f>IF(OR(CS74="予定",CS74="改善済"),1,"")</f>
        <v/>
      </c>
      <c r="GP74" s="671" t="str">
        <f>IF(GO74=1,GN74,"0")</f>
        <v>0</v>
      </c>
      <c r="GQ74" s="410" t="str">
        <f>IF(AND(EP74="要是正",AND(EO74=0,CS74="未定")),CS74,"")</f>
        <v/>
      </c>
      <c r="GR74" s="10"/>
      <c r="GS74" s="411">
        <f t="shared" si="14"/>
        <v>0</v>
      </c>
      <c r="GT74" s="27"/>
      <c r="GU74" s="27"/>
      <c r="GV74" s="413"/>
    </row>
    <row r="75" spans="2:205" s="10" customFormat="1" ht="35.1" customHeight="1" thickBot="1" x14ac:dyDescent="0.2">
      <c r="B75" s="151" t="s">
        <v>159</v>
      </c>
      <c r="C75" s="343"/>
      <c r="D75" s="343"/>
      <c r="E75" s="343"/>
      <c r="F75" s="343"/>
      <c r="G75" s="343"/>
      <c r="H75" s="343"/>
      <c r="J75" s="563"/>
      <c r="K75" s="559"/>
      <c r="L75" s="559"/>
      <c r="M75" s="3246" t="s">
        <v>158</v>
      </c>
      <c r="N75" s="3246"/>
      <c r="O75" s="3246"/>
      <c r="P75" s="3246"/>
      <c r="Q75" s="3246"/>
      <c r="R75" s="3246"/>
      <c r="S75" s="3246"/>
      <c r="T75" s="3246"/>
      <c r="U75" s="3246"/>
      <c r="V75" s="3246"/>
      <c r="W75" s="3246"/>
      <c r="X75" s="3246"/>
      <c r="Y75" s="3246"/>
      <c r="Z75" s="3246"/>
      <c r="AA75" s="3246"/>
      <c r="AB75" s="3246"/>
      <c r="AC75" s="3246"/>
      <c r="AD75" s="3246"/>
      <c r="AE75" s="3246"/>
      <c r="AF75" s="3246"/>
      <c r="AG75" s="3246"/>
      <c r="AH75" s="3246"/>
      <c r="AI75" s="3246"/>
      <c r="AJ75" s="3246"/>
      <c r="AK75" s="3246"/>
      <c r="AL75" s="3246"/>
      <c r="AM75" s="3246"/>
      <c r="AN75" s="3246"/>
      <c r="AO75" s="3246"/>
      <c r="AP75" s="3246"/>
      <c r="AQ75" s="3246"/>
      <c r="AR75" s="3246"/>
      <c r="AS75" s="3246"/>
      <c r="AT75" s="3246"/>
      <c r="AU75" s="3246"/>
      <c r="AV75" s="3246"/>
      <c r="AW75" s="3246"/>
      <c r="AX75" s="3246"/>
      <c r="AY75" s="3246"/>
      <c r="AZ75" s="3246"/>
      <c r="BA75" s="3246"/>
      <c r="BB75" s="3246"/>
      <c r="BC75" s="3246"/>
      <c r="BD75" s="3246"/>
      <c r="BE75" s="3246"/>
      <c r="BF75" s="3246"/>
      <c r="BG75" s="3246"/>
      <c r="BH75" s="3246"/>
      <c r="BI75" s="3246"/>
      <c r="BJ75" s="3246"/>
      <c r="BK75" s="3246"/>
      <c r="BL75" s="3246"/>
      <c r="BM75" s="3246"/>
      <c r="BN75" s="3246"/>
      <c r="BO75" s="3246"/>
      <c r="BP75" s="3246"/>
      <c r="BQ75" s="3246"/>
      <c r="BR75" s="3246"/>
      <c r="BS75" s="3246"/>
      <c r="BT75" s="3246"/>
      <c r="BU75" s="3246"/>
      <c r="BV75" s="3246"/>
      <c r="BW75" s="3246"/>
      <c r="BX75" s="3246"/>
      <c r="BY75" s="3246"/>
      <c r="BZ75" s="3246"/>
      <c r="CA75" s="3246"/>
      <c r="CB75" s="3246"/>
      <c r="CC75" s="3246"/>
      <c r="CD75" s="3246"/>
      <c r="CE75" s="3246"/>
      <c r="CF75" s="3246"/>
      <c r="CG75" s="3246"/>
      <c r="CH75" s="3246"/>
      <c r="CI75" s="3246"/>
      <c r="CJ75" s="3246"/>
      <c r="CK75" s="3246"/>
      <c r="CL75" s="3246"/>
      <c r="CM75" s="3246"/>
      <c r="CN75" s="3246"/>
      <c r="CO75" s="3246"/>
      <c r="CP75" s="3246"/>
      <c r="CQ75" s="3246"/>
      <c r="CR75" s="3246"/>
      <c r="CS75" s="3246"/>
      <c r="CT75" s="3246"/>
      <c r="CU75" s="3246"/>
      <c r="CV75" s="3246"/>
      <c r="CW75" s="3246"/>
      <c r="CX75" s="3246"/>
      <c r="CY75" s="3246"/>
      <c r="CZ75" s="3246"/>
      <c r="DA75" s="3246"/>
      <c r="DB75" s="3246"/>
      <c r="DC75" s="3246"/>
      <c r="DD75" s="3246"/>
      <c r="DE75" s="3246"/>
      <c r="DF75" s="3246"/>
      <c r="DG75" s="3246"/>
      <c r="DH75" s="3246"/>
      <c r="DI75" s="3246"/>
      <c r="DJ75" s="3246"/>
      <c r="DK75" s="3246"/>
      <c r="DL75" s="3246"/>
      <c r="DM75" s="3246"/>
      <c r="DN75" s="3246"/>
      <c r="DO75" s="3247"/>
      <c r="DP75"/>
      <c r="DQ75"/>
      <c r="DR75"/>
      <c r="DS75"/>
      <c r="DT75"/>
      <c r="DU75"/>
      <c r="DV75"/>
      <c r="DW75"/>
      <c r="DX75"/>
      <c r="DY75"/>
      <c r="DZ75"/>
      <c r="EA75"/>
      <c r="EB75"/>
      <c r="EC75"/>
      <c r="ED75"/>
      <c r="EE75"/>
      <c r="EF75" s="237"/>
      <c r="EG75" s="632" t="str">
        <f>IF(AND(EH75="",EI75="",EJ75="",EG98&lt;&gt;0),"レ","")</f>
        <v/>
      </c>
      <c r="EH75" s="632" t="str">
        <f>IF(AND(EI75="",EJ75="",EH98&lt;&gt;0),"レ","")</f>
        <v/>
      </c>
      <c r="EI75" s="632" t="str">
        <f>IF(EI98&lt;&gt;0,"レ","")</f>
        <v/>
      </c>
      <c r="EJ75" s="632" t="str">
        <f>IF(AND(EI75="",EJ98&lt;&gt;0),"レ","")</f>
        <v/>
      </c>
      <c r="EK75" s="237"/>
      <c r="EL75" s="194"/>
      <c r="EM75" s="194"/>
      <c r="EN75" s="194"/>
      <c r="EO75" s="237"/>
      <c r="EP75" s="237"/>
      <c r="EQ75" s="237"/>
      <c r="ER75" s="237"/>
      <c r="ES75" s="150" t="str">
        <f>SUBSTITUTE(TRIM(ES78&amp;"　"&amp;ES79&amp;"　"&amp;ES80&amp;"　"&amp;ES81&amp;"　"&amp;ES82&amp;"　"&amp;ES83&amp;"　"&amp;ES84&amp;"　"&amp;ES85&amp;"　"&amp;ES86&amp;"　"&amp;ES97&amp;"　"&amp;ES87&amp;"　"&amp;ES88&amp;"　"&amp;ES89&amp;"　"&amp;ES90&amp;"　"&amp;ES91&amp;"　"&amp;ES92&amp;"　"&amp;ES93&amp;"　"&amp;ES94&amp;"　"&amp;ES95&amp;"　"&amp;ES96),"　",",")</f>
        <v/>
      </c>
      <c r="ET75" s="237"/>
      <c r="EU75" s="237"/>
      <c r="EV75" s="149" t="str">
        <f>IF(COUNTIF(EX78:EX97,1)&gt;0,"レ","")</f>
        <v/>
      </c>
      <c r="EW75" s="148"/>
      <c r="EX75" s="147" t="str">
        <f>IF(EV75="レ",TEXT(EY98,"e"),"")</f>
        <v/>
      </c>
      <c r="EY75" s="146" t="str">
        <f>IF(EV75="レ",MONTH(EY98),IF(AND(EI75="レ",FA75="レ",FA98=0),"",IF(AND(EI75="レ",FA75="レ",FA98&gt;0),"","")))</f>
        <v/>
      </c>
      <c r="EZ75" s="145"/>
      <c r="FA75" s="615" t="str">
        <f>IF(EV75="",IF(OR(FA98&gt;0,EI75="レ"),"レ",""),"")</f>
        <v/>
      </c>
      <c r="FB75" s="149" t="str">
        <f>IF(AND(COUNTIF(EN78:EN97,"要是正")=0,COUNTIF(FD78:FD97,1)&gt;0),"レ","")</f>
        <v/>
      </c>
      <c r="FC75" s="148"/>
      <c r="FD75" s="147" t="str">
        <f>IF(FB75="レ",TEXT(FE98,"e"),"")</f>
        <v/>
      </c>
      <c r="FE75" s="146" t="str">
        <f>IF(FB75="レ",MONTH(FE98),IF(AND(EJ75="レ",FG75="レ",FG98=0),"",IF(AND(EJ75="レ",FG75="レ",FG98&gt;0),"","")))</f>
        <v/>
      </c>
      <c r="FF75" s="145"/>
      <c r="FG75" s="148" t="str">
        <f>IF(FB75="",IF(OR(FG98&gt;0,EJ75="レ"),"レ",""),"")</f>
        <v/>
      </c>
      <c r="GG75" s="239" t="str">
        <f t="shared" si="114"/>
        <v/>
      </c>
      <c r="GH75" s="239" t="str">
        <f>IF(OR($AZ75="×要是正（既存不適格以外）",$AZ75="△既存不適格"),"○","")</f>
        <v/>
      </c>
      <c r="GI75" s="239" t="str">
        <f>IF($AZ75="△既存不適格","○","")</f>
        <v/>
      </c>
      <c r="GJ75" s="239"/>
      <c r="GK75" s="248" t="str">
        <f>IF($AZ75="―対象外","○","")</f>
        <v/>
      </c>
      <c r="GM75" s="666"/>
      <c r="GN75" s="667"/>
      <c r="GO75" s="668"/>
      <c r="GP75" s="667"/>
      <c r="GQ75" s="669"/>
      <c r="GS75" s="411">
        <f t="shared" si="14"/>
        <v>0</v>
      </c>
      <c r="GT75" s="27"/>
      <c r="GU75" s="27"/>
      <c r="GV75" s="413"/>
    </row>
    <row r="76" spans="2:205" s="10" customFormat="1" ht="36" customHeight="1" thickBot="1" x14ac:dyDescent="0.2">
      <c r="B76" s="111"/>
      <c r="C76" s="343"/>
      <c r="D76" s="343"/>
      <c r="E76" s="343"/>
      <c r="F76" s="343"/>
      <c r="G76" s="343"/>
      <c r="H76" s="343"/>
      <c r="J76" s="241"/>
      <c r="K76" s="242"/>
      <c r="L76" s="242"/>
      <c r="M76" s="2915" t="s">
        <v>157</v>
      </c>
      <c r="N76" s="2915"/>
      <c r="O76" s="2915"/>
      <c r="P76" s="3220" t="s">
        <v>1289</v>
      </c>
      <c r="Q76" s="3220"/>
      <c r="R76" s="3220"/>
      <c r="S76" s="3220"/>
      <c r="T76" s="3220"/>
      <c r="U76" s="3220"/>
      <c r="V76" s="3220"/>
      <c r="W76" s="3220"/>
      <c r="X76" s="3220"/>
      <c r="Y76" s="3220"/>
      <c r="Z76" s="3220"/>
      <c r="AA76" s="3220" t="s">
        <v>1290</v>
      </c>
      <c r="AB76" s="3220"/>
      <c r="AC76" s="3220"/>
      <c r="AD76" s="3220"/>
      <c r="AE76" s="3220"/>
      <c r="AF76" s="3220"/>
      <c r="AG76" s="3220"/>
      <c r="AH76" s="3220"/>
      <c r="AI76" s="3220"/>
      <c r="AJ76" s="3220"/>
      <c r="AK76" s="3220"/>
      <c r="AL76" s="3220"/>
      <c r="AM76" s="3220"/>
      <c r="AN76" s="3220"/>
      <c r="AO76" s="3220"/>
      <c r="AP76" s="3220"/>
      <c r="AQ76" s="3220"/>
      <c r="AR76" s="3220"/>
      <c r="AS76" s="3220"/>
      <c r="AT76" s="3220"/>
      <c r="AU76" s="3220"/>
      <c r="AV76" s="3220"/>
      <c r="AW76" s="3220"/>
      <c r="AX76" s="3220"/>
      <c r="AY76" s="3220"/>
      <c r="AZ76" s="3220" t="s">
        <v>3528</v>
      </c>
      <c r="BA76" s="3220"/>
      <c r="BB76" s="3220"/>
      <c r="BC76" s="3220"/>
      <c r="BD76" s="3220"/>
      <c r="BE76" s="3220"/>
      <c r="BF76" s="3220"/>
      <c r="BG76" s="3220"/>
      <c r="BH76" s="3220"/>
      <c r="BI76" s="3220"/>
      <c r="BJ76" s="3220"/>
      <c r="BK76" s="3220"/>
      <c r="BL76" s="2786" t="s">
        <v>1726</v>
      </c>
      <c r="BM76" s="2786"/>
      <c r="BN76" s="2949" t="s">
        <v>156</v>
      </c>
      <c r="BO76" s="2949"/>
      <c r="BP76" s="2949"/>
      <c r="BQ76" s="2949"/>
      <c r="BR76" s="2949"/>
      <c r="BS76" s="2949"/>
      <c r="BT76" s="2949"/>
      <c r="BU76" s="2949"/>
      <c r="BV76" s="2949"/>
      <c r="BW76" s="2949"/>
      <c r="BX76" s="2949" t="s">
        <v>150</v>
      </c>
      <c r="BY76" s="2949"/>
      <c r="BZ76" s="2949"/>
      <c r="CA76" s="2949"/>
      <c r="CB76" s="2949"/>
      <c r="CC76" s="2949"/>
      <c r="CD76" s="2949"/>
      <c r="CE76" s="2949"/>
      <c r="CF76" s="2949"/>
      <c r="CG76" s="2949"/>
      <c r="CH76" s="2949"/>
      <c r="CI76" s="2949"/>
      <c r="CJ76" s="2949"/>
      <c r="CK76" s="2949"/>
      <c r="CL76" s="2949"/>
      <c r="CM76" s="2915" t="s">
        <v>155</v>
      </c>
      <c r="CN76" s="2949"/>
      <c r="CO76" s="2949"/>
      <c r="CP76" s="2949"/>
      <c r="CQ76" s="2949"/>
      <c r="CR76" s="2949"/>
      <c r="CS76" s="2949"/>
      <c r="CT76" s="2949"/>
      <c r="CU76" s="2949"/>
      <c r="CV76" s="2941" t="s">
        <v>154</v>
      </c>
      <c r="CW76" s="2941"/>
      <c r="CX76" s="2941"/>
      <c r="CY76" s="2941"/>
      <c r="CZ76" s="2941"/>
      <c r="DA76" s="2941"/>
      <c r="DB76" s="2941"/>
      <c r="DC76" s="2941"/>
      <c r="DD76" s="2941"/>
      <c r="DE76" s="2941"/>
      <c r="DF76" s="2941"/>
      <c r="DG76" s="2941"/>
      <c r="DH76" s="2941"/>
      <c r="DI76" s="2941"/>
      <c r="DJ76" s="2941"/>
      <c r="DK76" s="2941"/>
      <c r="DL76" s="2941"/>
      <c r="DM76" s="2941"/>
      <c r="DN76" s="2941"/>
      <c r="DO76" s="2942"/>
      <c r="DP76"/>
      <c r="DQ76"/>
      <c r="DR76"/>
      <c r="DS76"/>
      <c r="DT76"/>
      <c r="DU76"/>
      <c r="DV76"/>
      <c r="DW76"/>
      <c r="DX76"/>
      <c r="DY76"/>
      <c r="DZ76"/>
      <c r="EA76"/>
      <c r="EB76"/>
      <c r="EC76"/>
      <c r="ED76"/>
      <c r="EE76"/>
      <c r="EF76" s="237"/>
      <c r="EG76" s="237" t="str">
        <f>IF(AND(EH76="",EI76="",EJ76="",EG280&lt;&gt;0),"レ","")</f>
        <v/>
      </c>
      <c r="EH76" s="237" t="str">
        <f>IF(AND(EI76="",EJ76="",EH280&lt;&gt;0),"レ","")</f>
        <v/>
      </c>
      <c r="EI76" s="237" t="str">
        <f>IF(EI280&lt;&gt;0,"レ","")</f>
        <v/>
      </c>
      <c r="EJ76" s="237" t="str">
        <f>IF(AND(EI76="",EJ280&lt;&gt;0),"レ","")</f>
        <v/>
      </c>
      <c r="EO76" s="121" t="s">
        <v>153</v>
      </c>
      <c r="EP76" s="143" t="s">
        <v>152</v>
      </c>
      <c r="ER76" s="142"/>
      <c r="ES76" s="2768" t="s">
        <v>151</v>
      </c>
      <c r="ET76" s="2923" t="s">
        <v>150</v>
      </c>
      <c r="EU76" s="141"/>
      <c r="EV76" s="2811" t="s">
        <v>149</v>
      </c>
      <c r="EW76" s="2812"/>
      <c r="EX76" s="2812"/>
      <c r="EY76" s="2812"/>
      <c r="EZ76" s="2812"/>
      <c r="FA76" s="2812"/>
      <c r="FB76" s="2813" t="s">
        <v>148</v>
      </c>
      <c r="FC76" s="2814"/>
      <c r="FD76" s="2814"/>
      <c r="FE76" s="2814"/>
      <c r="FF76" s="2814"/>
      <c r="FG76" s="2814"/>
      <c r="FH76" s="3033" t="s">
        <v>147</v>
      </c>
      <c r="FI76" s="3034"/>
      <c r="FJ76" s="3117"/>
      <c r="FK76" s="2972"/>
      <c r="FL76" s="2972"/>
      <c r="FM76" s="2972"/>
      <c r="FN76" s="2972"/>
      <c r="FP76" s="2972"/>
      <c r="FQ76" s="2972"/>
      <c r="FR76" s="2972"/>
      <c r="FS76" s="2972"/>
      <c r="FT76" s="2972"/>
      <c r="FU76" s="2948"/>
      <c r="FV76" s="2948"/>
      <c r="FW76" s="2948"/>
      <c r="FX76" s="2948"/>
      <c r="FY76" s="2948"/>
      <c r="FZ76" s="2948"/>
      <c r="GA76" s="2948"/>
      <c r="GB76" s="2948"/>
      <c r="GC76" s="2948"/>
      <c r="GD76" s="2948"/>
      <c r="GE76" s="343"/>
      <c r="GF76" s="343"/>
      <c r="GG76" s="239" t="s">
        <v>3527</v>
      </c>
      <c r="GH76" s="239"/>
      <c r="GI76" s="239"/>
      <c r="GJ76" s="239"/>
      <c r="GK76" s="240"/>
      <c r="GM76" s="659"/>
      <c r="GN76" s="660"/>
      <c r="GO76" s="661"/>
      <c r="GP76" s="660"/>
      <c r="GQ76" s="662"/>
      <c r="GS76" s="411" t="str">
        <f t="shared" si="14"/>
        <v>指摘の具体的内容等</v>
      </c>
      <c r="GT76" s="27"/>
      <c r="GU76" s="27"/>
      <c r="GV76" s="413"/>
    </row>
    <row r="77" spans="2:205" s="10" customFormat="1" ht="36" customHeight="1" thickBot="1" x14ac:dyDescent="0.2">
      <c r="B77" s="111"/>
      <c r="C77" s="343"/>
      <c r="D77" s="343"/>
      <c r="E77" s="343"/>
      <c r="F77" s="343"/>
      <c r="G77" s="343"/>
      <c r="H77" s="343"/>
      <c r="J77" s="241"/>
      <c r="K77" s="242"/>
      <c r="L77" s="242"/>
      <c r="M77" s="2787"/>
      <c r="N77" s="2787"/>
      <c r="O77" s="2787"/>
      <c r="P77" s="3221"/>
      <c r="Q77" s="3221"/>
      <c r="R77" s="3221"/>
      <c r="S77" s="3221"/>
      <c r="T77" s="3221"/>
      <c r="U77" s="3221"/>
      <c r="V77" s="3221"/>
      <c r="W77" s="3221"/>
      <c r="X77" s="3221"/>
      <c r="Y77" s="3221"/>
      <c r="Z77" s="3221"/>
      <c r="AA77" s="3221"/>
      <c r="AB77" s="3221"/>
      <c r="AC77" s="3221"/>
      <c r="AD77" s="3221"/>
      <c r="AE77" s="3221"/>
      <c r="AF77" s="3221"/>
      <c r="AG77" s="3221"/>
      <c r="AH77" s="3221"/>
      <c r="AI77" s="3221"/>
      <c r="AJ77" s="3221"/>
      <c r="AK77" s="3221"/>
      <c r="AL77" s="3221"/>
      <c r="AM77" s="3221"/>
      <c r="AN77" s="3221"/>
      <c r="AO77" s="3221"/>
      <c r="AP77" s="3221"/>
      <c r="AQ77" s="3221"/>
      <c r="AR77" s="3221"/>
      <c r="AS77" s="3221"/>
      <c r="AT77" s="3221"/>
      <c r="AU77" s="3221"/>
      <c r="AV77" s="3221"/>
      <c r="AW77" s="3221"/>
      <c r="AX77" s="3221"/>
      <c r="AY77" s="3221"/>
      <c r="AZ77" s="3221"/>
      <c r="BA77" s="3221"/>
      <c r="BB77" s="3221"/>
      <c r="BC77" s="3221"/>
      <c r="BD77" s="3221"/>
      <c r="BE77" s="3221"/>
      <c r="BF77" s="3221"/>
      <c r="BG77" s="3221"/>
      <c r="BH77" s="3221"/>
      <c r="BI77" s="3221"/>
      <c r="BJ77" s="3221"/>
      <c r="BK77" s="3221"/>
      <c r="BL77" s="2787"/>
      <c r="BM77" s="2787"/>
      <c r="BN77" s="2975"/>
      <c r="BO77" s="2975"/>
      <c r="BP77" s="2975"/>
      <c r="BQ77" s="2975"/>
      <c r="BR77" s="2975"/>
      <c r="BS77" s="2975"/>
      <c r="BT77" s="2975"/>
      <c r="BU77" s="2975"/>
      <c r="BV77" s="2975"/>
      <c r="BW77" s="2975"/>
      <c r="BX77" s="2975"/>
      <c r="BY77" s="2975"/>
      <c r="BZ77" s="2975"/>
      <c r="CA77" s="2975"/>
      <c r="CB77" s="2975"/>
      <c r="CC77" s="2975"/>
      <c r="CD77" s="2975"/>
      <c r="CE77" s="2975"/>
      <c r="CF77" s="2975"/>
      <c r="CG77" s="2975"/>
      <c r="CH77" s="2975"/>
      <c r="CI77" s="2975"/>
      <c r="CJ77" s="2975"/>
      <c r="CK77" s="2975"/>
      <c r="CL77" s="2975"/>
      <c r="CM77" s="2787" t="s">
        <v>146</v>
      </c>
      <c r="CN77" s="2787"/>
      <c r="CO77" s="2787"/>
      <c r="CP77" s="2787" t="s">
        <v>81</v>
      </c>
      <c r="CQ77" s="2787"/>
      <c r="CR77" s="2787"/>
      <c r="CS77" s="2787" t="s">
        <v>145</v>
      </c>
      <c r="CT77" s="2975"/>
      <c r="CU77" s="2975"/>
      <c r="CV77" s="2943"/>
      <c r="CW77" s="2943"/>
      <c r="CX77" s="2943"/>
      <c r="CY77" s="2943"/>
      <c r="CZ77" s="2943"/>
      <c r="DA77" s="2943"/>
      <c r="DB77" s="2943"/>
      <c r="DC77" s="2943"/>
      <c r="DD77" s="2943"/>
      <c r="DE77" s="2943"/>
      <c r="DF77" s="2943"/>
      <c r="DG77" s="2943"/>
      <c r="DH77" s="2943"/>
      <c r="DI77" s="2943"/>
      <c r="DJ77" s="2943"/>
      <c r="DK77" s="2943"/>
      <c r="DL77" s="2943"/>
      <c r="DM77" s="2943"/>
      <c r="DN77" s="2943"/>
      <c r="DO77" s="2944"/>
      <c r="DP77"/>
      <c r="DQ77"/>
      <c r="DR77"/>
      <c r="DS77"/>
      <c r="DT77"/>
      <c r="DU77"/>
      <c r="DV77"/>
      <c r="DW77"/>
      <c r="DX77"/>
      <c r="DY77"/>
      <c r="DZ77"/>
      <c r="EA77"/>
      <c r="EB77"/>
      <c r="EC77"/>
      <c r="ED77"/>
      <c r="EE77"/>
      <c r="EF77" s="237"/>
      <c r="EG77" s="131" t="s">
        <v>144</v>
      </c>
      <c r="EH77" s="131" t="s">
        <v>143</v>
      </c>
      <c r="EI77" s="131" t="s">
        <v>142</v>
      </c>
      <c r="EJ77" s="131" t="s">
        <v>141</v>
      </c>
      <c r="EK77" s="140" t="s">
        <v>140</v>
      </c>
      <c r="EL77" s="131" t="s">
        <v>139</v>
      </c>
      <c r="EM77" s="139" t="s">
        <v>138</v>
      </c>
      <c r="EN77" s="130" t="s">
        <v>137</v>
      </c>
      <c r="EO77" s="237"/>
      <c r="EP77" s="237"/>
      <c r="EQ77" s="108" t="s">
        <v>136</v>
      </c>
      <c r="ER77" s="138"/>
      <c r="ES77" s="2922"/>
      <c r="ET77" s="2924"/>
      <c r="EU77" s="137"/>
      <c r="EV77" s="136" t="s">
        <v>135</v>
      </c>
      <c r="EW77" s="134" t="s">
        <v>134</v>
      </c>
      <c r="EX77" s="134" t="s">
        <v>131</v>
      </c>
      <c r="EY77" s="133" t="s">
        <v>130</v>
      </c>
      <c r="EZ77" s="133" t="s">
        <v>129</v>
      </c>
      <c r="FA77" s="132" t="s">
        <v>128</v>
      </c>
      <c r="FB77" s="135" t="s">
        <v>133</v>
      </c>
      <c r="FC77" s="133" t="s">
        <v>132</v>
      </c>
      <c r="FD77" s="134" t="s">
        <v>131</v>
      </c>
      <c r="FE77" s="133" t="s">
        <v>130</v>
      </c>
      <c r="FF77" s="133" t="s">
        <v>129</v>
      </c>
      <c r="FG77" s="132" t="s">
        <v>128</v>
      </c>
      <c r="FH77" s="130" t="s">
        <v>127</v>
      </c>
      <c r="FI77" s="130" t="s">
        <v>126</v>
      </c>
      <c r="FJ77" s="130" t="s">
        <v>125</v>
      </c>
      <c r="FL77" s="108"/>
      <c r="FM77" s="108"/>
      <c r="FN77" s="108"/>
      <c r="FO77" s="109"/>
      <c r="FQ77" s="109"/>
      <c r="FR77" s="109"/>
      <c r="FS77" s="109"/>
      <c r="FT77" s="109"/>
      <c r="FU77" s="105"/>
      <c r="FV77" s="105"/>
      <c r="FW77" s="105"/>
      <c r="FX77" s="105"/>
      <c r="FY77" s="105"/>
      <c r="FZ77" s="105"/>
      <c r="GA77" s="105"/>
      <c r="GB77" s="105"/>
      <c r="GC77" s="105"/>
      <c r="GD77" s="105"/>
      <c r="GE77" s="343"/>
      <c r="GF77" s="343"/>
      <c r="GG77" s="239"/>
      <c r="GH77" s="239"/>
      <c r="GI77" s="239"/>
      <c r="GJ77" s="239"/>
      <c r="GK77" s="240"/>
      <c r="GL77" s="495" t="str">
        <f>TRIM(GL78&amp;"　"&amp;GL79&amp;"　"&amp;GL80&amp;"　"&amp;GL81&amp;"　"&amp;GL82&amp;"　"&amp;GL83&amp;"　"&amp;GL84&amp;"　"&amp;GL85&amp;"　"&amp;GL86&amp;"　"&amp;GL87&amp;"　"&amp;GL88&amp;"　"&amp;GL89&amp;"　"&amp;GL90&amp;"　"&amp;GL91&amp;"　"&amp;GL92&amp;"　"&amp;GL93&amp;"　"&amp;GL94&amp;"　"&amp;GL95&amp;"　"&amp;GL96&amp;"　"&amp;GL97)</f>
        <v/>
      </c>
      <c r="GM77" s="404" t="s">
        <v>135</v>
      </c>
      <c r="GN77" s="405" t="s">
        <v>1526</v>
      </c>
      <c r="GO77" s="405" t="s">
        <v>131</v>
      </c>
      <c r="GP77" s="405" t="s">
        <v>1527</v>
      </c>
      <c r="GQ77" s="406" t="s">
        <v>128</v>
      </c>
      <c r="GS77" s="411">
        <f t="shared" si="14"/>
        <v>0</v>
      </c>
      <c r="GT77" s="27"/>
      <c r="GU77" s="27"/>
      <c r="GV77" s="413"/>
    </row>
    <row r="78" spans="2:205" s="10" customFormat="1" ht="35.1" customHeight="1" x14ac:dyDescent="0.15">
      <c r="B78" s="111"/>
      <c r="C78" s="343"/>
      <c r="D78" s="343"/>
      <c r="E78" s="343"/>
      <c r="F78" s="343"/>
      <c r="G78" s="343"/>
      <c r="H78" s="343"/>
      <c r="J78" s="241"/>
      <c r="K78" s="242"/>
      <c r="L78" s="242"/>
      <c r="M78" s="2816"/>
      <c r="N78" s="2816"/>
      <c r="O78" s="2817"/>
      <c r="P78" s="2885"/>
      <c r="Q78" s="2886"/>
      <c r="R78" s="2886"/>
      <c r="S78" s="2886"/>
      <c r="T78" s="2886"/>
      <c r="U78" s="2886"/>
      <c r="V78" s="2886"/>
      <c r="W78" s="2886"/>
      <c r="X78" s="2886"/>
      <c r="Y78" s="2886"/>
      <c r="Z78" s="2886"/>
      <c r="AA78" s="2885"/>
      <c r="AB78" s="2886"/>
      <c r="AC78" s="2886"/>
      <c r="AD78" s="2886"/>
      <c r="AE78" s="2886"/>
      <c r="AF78" s="2886"/>
      <c r="AG78" s="2886"/>
      <c r="AH78" s="2886"/>
      <c r="AI78" s="2886"/>
      <c r="AJ78" s="2886"/>
      <c r="AK78" s="2886"/>
      <c r="AL78" s="2886"/>
      <c r="AM78" s="2886"/>
      <c r="AN78" s="2886"/>
      <c r="AO78" s="2886"/>
      <c r="AP78" s="2886"/>
      <c r="AQ78" s="2886"/>
      <c r="AR78" s="2886"/>
      <c r="AS78" s="2886"/>
      <c r="AT78" s="2886"/>
      <c r="AU78" s="2886"/>
      <c r="AV78" s="2886"/>
      <c r="AW78" s="2886"/>
      <c r="AX78" s="2886"/>
      <c r="AY78" s="2887"/>
      <c r="AZ78" s="2818"/>
      <c r="BA78" s="2818"/>
      <c r="BB78" s="2818"/>
      <c r="BC78" s="2818"/>
      <c r="BD78" s="2818"/>
      <c r="BE78" s="2818"/>
      <c r="BF78" s="2818"/>
      <c r="BG78" s="2818"/>
      <c r="BH78" s="2818"/>
      <c r="BI78" s="2818"/>
      <c r="BJ78" s="2818"/>
      <c r="BK78" s="2818"/>
      <c r="BL78" s="2819"/>
      <c r="BM78" s="2819"/>
      <c r="BN78" s="3252"/>
      <c r="BO78" s="3252"/>
      <c r="BP78" s="3252"/>
      <c r="BQ78" s="3252"/>
      <c r="BR78" s="3252"/>
      <c r="BS78" s="3252"/>
      <c r="BT78" s="3252"/>
      <c r="BU78" s="3252"/>
      <c r="BV78" s="3252"/>
      <c r="BW78" s="3252"/>
      <c r="BX78" s="3252"/>
      <c r="BY78" s="3252"/>
      <c r="BZ78" s="3252"/>
      <c r="CA78" s="3252"/>
      <c r="CB78" s="3252"/>
      <c r="CC78" s="3252"/>
      <c r="CD78" s="3252"/>
      <c r="CE78" s="3252"/>
      <c r="CF78" s="3252"/>
      <c r="CG78" s="3252"/>
      <c r="CH78" s="3252"/>
      <c r="CI78" s="3252"/>
      <c r="CJ78" s="3252"/>
      <c r="CK78" s="3252"/>
      <c r="CL78" s="3252"/>
      <c r="CM78" s="3244"/>
      <c r="CN78" s="3244"/>
      <c r="CO78" s="3244"/>
      <c r="CP78" s="3244"/>
      <c r="CQ78" s="3244"/>
      <c r="CR78" s="3244"/>
      <c r="CS78" s="3245"/>
      <c r="CT78" s="3075"/>
      <c r="CU78" s="3075"/>
      <c r="CV78" s="3006"/>
      <c r="CW78" s="3007"/>
      <c r="CX78" s="3007"/>
      <c r="CY78" s="3007"/>
      <c r="CZ78" s="3007"/>
      <c r="DA78" s="3007"/>
      <c r="DB78" s="3007"/>
      <c r="DC78" s="3007"/>
      <c r="DD78" s="3007"/>
      <c r="DE78" s="3007"/>
      <c r="DF78" s="3007"/>
      <c r="DG78" s="3007"/>
      <c r="DH78" s="3007"/>
      <c r="DI78" s="3007"/>
      <c r="DJ78" s="3007"/>
      <c r="DK78" s="3007"/>
      <c r="DL78" s="3007"/>
      <c r="DM78" s="3007"/>
      <c r="DN78" s="3007"/>
      <c r="DO78" s="3008"/>
      <c r="DP78"/>
      <c r="DQ78"/>
      <c r="DR78"/>
      <c r="DS78"/>
      <c r="DT78"/>
      <c r="DU78"/>
      <c r="DV78"/>
      <c r="DW78"/>
      <c r="DX78"/>
      <c r="DY78"/>
      <c r="DZ78"/>
      <c r="EA78"/>
      <c r="EB78"/>
      <c r="EC78"/>
      <c r="ED78"/>
      <c r="EE78"/>
      <c r="EF78" s="237"/>
      <c r="EG78" s="131">
        <f t="shared" ref="EG78:EG97" si="117">COUNTIFS(AZ78,"ー対象外")</f>
        <v>0</v>
      </c>
      <c r="EH78" s="131">
        <f t="shared" ref="EH78:EH97" si="118">COUNTIFS(AZ78,"○指摘なし")</f>
        <v>0</v>
      </c>
      <c r="EI78" s="131">
        <f t="shared" ref="EI78:EI97" si="119">COUNTIFS(AZ78,"×要是正（既存不適格以外）")</f>
        <v>0</v>
      </c>
      <c r="EJ78" s="131">
        <f t="shared" ref="EJ78:EJ97" si="120">COUNTIFS(AZ78,"△既存不適格")</f>
        <v>0</v>
      </c>
      <c r="EK78" s="10">
        <f t="shared" ref="EK78:EK97" si="121">M78</f>
        <v>0</v>
      </c>
      <c r="EL78" s="131">
        <f t="shared" ref="EL78:EL97" si="122">IF($AA78="",P78,AA78)</f>
        <v>0</v>
      </c>
      <c r="EM78" s="130">
        <f t="shared" ref="EM78:EM97" si="123">COUNTA(CM78:CR78)</f>
        <v>0</v>
      </c>
      <c r="EN78" s="129" t="str">
        <f t="shared" ref="EN78:EN97" si="124">IF(AZ78="×要是正（既存不適格以外）","要是正","")&amp;IF(AZ78="△既存不適格","既存不適格","")</f>
        <v/>
      </c>
      <c r="EO78" s="121" t="str">
        <f>IF($EN78="要是正",MAX($EO$14:EO77)+1,"")</f>
        <v/>
      </c>
      <c r="EP78" s="121" t="str">
        <f>IF($EN78="要是正",MAX($EP$14:EP77)+1,"")</f>
        <v/>
      </c>
      <c r="EQ78" s="128" t="str">
        <f t="shared" ref="EQ78:EQ97" si="125">IF(OR(AZ78="×要是正（既存不適格以外）",AZ78="△既存不適格"),EK78,"")</f>
        <v/>
      </c>
      <c r="ER78" s="127" t="str">
        <f t="shared" ref="ER78:ER97" si="126">IF(OR($EN78="要是正",$EN78="既存不適格"),$EL78,"")</f>
        <v/>
      </c>
      <c r="ES78" s="122" t="str">
        <f t="shared" ref="ES78:ES97" si="127">IF($EN78="要是正",IF(BN78="","",BN78),"")</f>
        <v/>
      </c>
      <c r="ET78" s="122" t="str">
        <f t="shared" ref="ET78:ET97" si="128">IF($EN78="要是正",IF(BX78="","",BX78),"")</f>
        <v/>
      </c>
      <c r="EU78" s="126" t="str">
        <f t="shared" ref="EU78:EU97" si="129">IF(CS78="未定","未定",IF(GN78="0","",IF(CS78="予定",TEXT(GN78,"([$-ja-JP]ge.m);@"),IF(CS78="改善済",TEXT(GN78,"[$-ja-JP]ge.m;@"),TEXT(EW78,"[$-ja-JP]ge.m;@")))))</f>
        <v/>
      </c>
      <c r="EV78" s="125" t="str">
        <f>IF(OR(EN78="要是正",EN78="既存不適格"),IF(OR(EM78&lt;2,CS78&lt;&gt;"予定"),"","令和"&amp;CM78&amp;"年"&amp;CP78&amp;"月1日"),"")</f>
        <v/>
      </c>
      <c r="EW78" s="123" t="str">
        <f>IF(EV78="","0",DATEVALUE(EV78))</f>
        <v>0</v>
      </c>
      <c r="EX78" s="124" t="str">
        <f>IF(EN78="要是正",IF(AND(CS78="予定",EM78=2),1,IF(EN78="改善済",2,"")),"")</f>
        <v/>
      </c>
      <c r="EY78" s="123" t="str">
        <f>IF(EX78=1,EW78,"0")</f>
        <v>0</v>
      </c>
      <c r="EZ78" s="123" t="str">
        <f>IF(EX78=2,EW78,"0")</f>
        <v>0</v>
      </c>
      <c r="FA78" s="122" t="str">
        <f>IF(AND(EN78="要是正",AND(EM78=0,CS78="未定")),CS78,"")</f>
        <v/>
      </c>
      <c r="FB78" s="125" t="str">
        <f t="shared" ref="FB78:FB97" si="130">IF(EN78="既存不適格",IF(OR(EM78&lt;2,CS78&lt;&gt;"予定"),"","令和"&amp;CM78&amp;"年"&amp;CP78&amp;"月1日"),"")</f>
        <v/>
      </c>
      <c r="FC78" s="123" t="str">
        <f>IF(FB78="","0",DATEVALUE(FB78))</f>
        <v>0</v>
      </c>
      <c r="FD78" s="124" t="str">
        <f t="shared" ref="FD78:FD97" si="131">IF(EN78="既存不適格",IF(AND(CS78="予定",EM78=2),1,IF(CS78="改善済",2,"")),"")</f>
        <v/>
      </c>
      <c r="FE78" s="123" t="str">
        <f>IF(FD78=1,FC78,"0")</f>
        <v>0</v>
      </c>
      <c r="FF78" s="123" t="str">
        <f>IF(FD78=2,FC78,"0")</f>
        <v>0</v>
      </c>
      <c r="FG78" s="122" t="str">
        <f>IF(AND(EN78="既存不適格",AND(EM78=0,CS78="未定")),CS78,"")</f>
        <v/>
      </c>
      <c r="FH78" s="614"/>
      <c r="FI78" s="614"/>
      <c r="FJ78" s="614"/>
      <c r="GG78" s="239" t="str">
        <f>IF($AZ78="○指摘なし","○",IF($AZ78="―対象外","―",""))</f>
        <v/>
      </c>
      <c r="GH78" s="239" t="str">
        <f t="shared" ref="GH78:GH97" si="132">IF(OR($AZ78="×要是正（既存不適格以外）",$AZ78="△既存不適格"),"○","")</f>
        <v/>
      </c>
      <c r="GI78" s="239" t="str">
        <f t="shared" ref="GI78:GI97" si="133">IF($AZ78="△既存不適格","○","")</f>
        <v/>
      </c>
      <c r="GJ78" s="239">
        <f t="shared" ref="GJ78:GJ97" si="134">BL78</f>
        <v>0</v>
      </c>
      <c r="GK78" s="248" t="str">
        <f t="shared" ref="GK78:GK97" si="135">IF($AZ78="―対象外","○","")</f>
        <v/>
      </c>
      <c r="GL78" s="10" t="str">
        <f>IF(EN78="要是正",IF(BN78="","",EQ78&amp;" " &amp;GW78&amp;" "&amp;BN78&amp;CHAR(10)),"")</f>
        <v/>
      </c>
      <c r="GM78" s="425" t="str">
        <f>IF(NOT(OR(CS78="未定",CS78="")),"令和"&amp;CM78&amp;"年"&amp;CP78&amp;"月1日","")</f>
        <v/>
      </c>
      <c r="GN78" s="426" t="str">
        <f>IF(GM78="","0",DATEVALUE(GM78))</f>
        <v>0</v>
      </c>
      <c r="GO78" s="427" t="str">
        <f>IF(OR(CS78="予定",CS78="改善済"),1,"")</f>
        <v/>
      </c>
      <c r="GP78" s="426" t="str">
        <f>IF(GO78=1,GN78,"0")</f>
        <v>0</v>
      </c>
      <c r="GQ78" s="428" t="str">
        <f>IF(AND(EP78="要是正",AND(EO78=0,CS78="未定")),CS78,"")</f>
        <v/>
      </c>
      <c r="GS78" s="411">
        <f t="shared" si="14"/>
        <v>0</v>
      </c>
      <c r="GT78" s="27"/>
      <c r="GU78" s="27"/>
      <c r="GV78" s="413"/>
      <c r="GW78" s="1114">
        <f>P78</f>
        <v>0</v>
      </c>
    </row>
    <row r="79" spans="2:205" s="10" customFormat="1" ht="35.1" customHeight="1" x14ac:dyDescent="0.15">
      <c r="B79" s="111"/>
      <c r="C79" s="343"/>
      <c r="D79" s="343"/>
      <c r="E79" s="343"/>
      <c r="F79" s="343"/>
      <c r="G79" s="343"/>
      <c r="H79" s="343"/>
      <c r="J79" s="241"/>
      <c r="K79" s="242"/>
      <c r="L79" s="242"/>
      <c r="M79" s="2806"/>
      <c r="N79" s="2806"/>
      <c r="O79" s="2807"/>
      <c r="P79" s="2821"/>
      <c r="Q79" s="2822"/>
      <c r="R79" s="2822"/>
      <c r="S79" s="2822"/>
      <c r="T79" s="2822"/>
      <c r="U79" s="2822"/>
      <c r="V79" s="2822"/>
      <c r="W79" s="2822"/>
      <c r="X79" s="2822"/>
      <c r="Y79" s="2822"/>
      <c r="Z79" s="2822"/>
      <c r="AA79" s="2821"/>
      <c r="AB79" s="2822"/>
      <c r="AC79" s="2822"/>
      <c r="AD79" s="2822"/>
      <c r="AE79" s="2822"/>
      <c r="AF79" s="2822"/>
      <c r="AG79" s="2822"/>
      <c r="AH79" s="2822"/>
      <c r="AI79" s="2822"/>
      <c r="AJ79" s="2822"/>
      <c r="AK79" s="2822"/>
      <c r="AL79" s="2822"/>
      <c r="AM79" s="2822"/>
      <c r="AN79" s="2822"/>
      <c r="AO79" s="2822"/>
      <c r="AP79" s="2822"/>
      <c r="AQ79" s="2822"/>
      <c r="AR79" s="2822"/>
      <c r="AS79" s="2822"/>
      <c r="AT79" s="2822"/>
      <c r="AU79" s="2822"/>
      <c r="AV79" s="2822"/>
      <c r="AW79" s="2822"/>
      <c r="AX79" s="2822"/>
      <c r="AY79" s="2823"/>
      <c r="AZ79" s="2815"/>
      <c r="BA79" s="2815"/>
      <c r="BB79" s="2815"/>
      <c r="BC79" s="2815"/>
      <c r="BD79" s="2815"/>
      <c r="BE79" s="2815"/>
      <c r="BF79" s="2815"/>
      <c r="BG79" s="2815"/>
      <c r="BH79" s="2815"/>
      <c r="BI79" s="2815"/>
      <c r="BJ79" s="2815"/>
      <c r="BK79" s="2815"/>
      <c r="BL79" s="2781"/>
      <c r="BM79" s="2781"/>
      <c r="BN79" s="3226"/>
      <c r="BO79" s="3226"/>
      <c r="BP79" s="3226"/>
      <c r="BQ79" s="3226"/>
      <c r="BR79" s="3226"/>
      <c r="BS79" s="3226"/>
      <c r="BT79" s="3226"/>
      <c r="BU79" s="3226"/>
      <c r="BV79" s="3226"/>
      <c r="BW79" s="3226"/>
      <c r="BX79" s="3226"/>
      <c r="BY79" s="3226"/>
      <c r="BZ79" s="3226"/>
      <c r="CA79" s="3226"/>
      <c r="CB79" s="3226"/>
      <c r="CC79" s="3226"/>
      <c r="CD79" s="3226"/>
      <c r="CE79" s="3226"/>
      <c r="CF79" s="3226"/>
      <c r="CG79" s="3226"/>
      <c r="CH79" s="3226"/>
      <c r="CI79" s="3226"/>
      <c r="CJ79" s="3226"/>
      <c r="CK79" s="3226"/>
      <c r="CL79" s="3226"/>
      <c r="CM79" s="3227"/>
      <c r="CN79" s="3227"/>
      <c r="CO79" s="3227"/>
      <c r="CP79" s="3227"/>
      <c r="CQ79" s="3227"/>
      <c r="CR79" s="3227"/>
      <c r="CS79" s="3225"/>
      <c r="CT79" s="3078"/>
      <c r="CU79" s="3078"/>
      <c r="CV79" s="2783"/>
      <c r="CW79" s="2784"/>
      <c r="CX79" s="2784"/>
      <c r="CY79" s="2784"/>
      <c r="CZ79" s="2784"/>
      <c r="DA79" s="2784"/>
      <c r="DB79" s="2784"/>
      <c r="DC79" s="2784"/>
      <c r="DD79" s="2784"/>
      <c r="DE79" s="2784"/>
      <c r="DF79" s="2784"/>
      <c r="DG79" s="2784"/>
      <c r="DH79" s="2784"/>
      <c r="DI79" s="2784"/>
      <c r="DJ79" s="2784"/>
      <c r="DK79" s="2784"/>
      <c r="DL79" s="2784"/>
      <c r="DM79" s="2784"/>
      <c r="DN79" s="2784"/>
      <c r="DO79" s="2785"/>
      <c r="DP79"/>
      <c r="DQ79"/>
      <c r="DR79"/>
      <c r="DS79"/>
      <c r="DT79"/>
      <c r="DU79"/>
      <c r="DV79"/>
      <c r="DW79"/>
      <c r="DX79"/>
      <c r="DY79"/>
      <c r="DZ79"/>
      <c r="EA79"/>
      <c r="EB79"/>
      <c r="EC79"/>
      <c r="ED79"/>
      <c r="EE79"/>
      <c r="EF79" s="237"/>
      <c r="EG79" s="131">
        <f t="shared" si="117"/>
        <v>0</v>
      </c>
      <c r="EH79" s="131">
        <f t="shared" si="118"/>
        <v>0</v>
      </c>
      <c r="EI79" s="131">
        <f t="shared" si="119"/>
        <v>0</v>
      </c>
      <c r="EJ79" s="131">
        <f t="shared" si="120"/>
        <v>0</v>
      </c>
      <c r="EK79" s="10">
        <f t="shared" si="121"/>
        <v>0</v>
      </c>
      <c r="EL79" s="131">
        <f t="shared" si="122"/>
        <v>0</v>
      </c>
      <c r="EM79" s="130">
        <f t="shared" si="123"/>
        <v>0</v>
      </c>
      <c r="EN79" s="129" t="str">
        <f t="shared" si="124"/>
        <v/>
      </c>
      <c r="EO79" s="121" t="str">
        <f>IF($EN79="要是正",MAX($EO$14:EO78)+1,"")</f>
        <v/>
      </c>
      <c r="EP79" s="121" t="str">
        <f>IF($EN79="要是正",MAX($EP$14:EP78)+1,"")</f>
        <v/>
      </c>
      <c r="EQ79" s="128" t="str">
        <f t="shared" si="125"/>
        <v/>
      </c>
      <c r="ER79" s="127" t="str">
        <f t="shared" si="126"/>
        <v/>
      </c>
      <c r="ES79" s="122" t="str">
        <f t="shared" si="127"/>
        <v/>
      </c>
      <c r="ET79" s="122" t="str">
        <f t="shared" si="128"/>
        <v/>
      </c>
      <c r="EU79" s="126" t="str">
        <f t="shared" si="129"/>
        <v/>
      </c>
      <c r="EV79" s="125" t="str">
        <f t="shared" ref="EV79:EV97" si="136">IF(OR(EN79="要是正",EN79="既存不適格"),IF(OR(EM79&lt;2,CS79&lt;&gt;"予定"),"","令和"&amp;CM79&amp;"年"&amp;CP79&amp;"月1日"),"")</f>
        <v/>
      </c>
      <c r="EW79" s="123" t="str">
        <f t="shared" ref="EW79:EW97" si="137">IF(EV79="","0",DATEVALUE(EV79))</f>
        <v>0</v>
      </c>
      <c r="EX79" s="124" t="str">
        <f t="shared" ref="EX79:EX97" si="138">IF(EN79="要是正",IF(AND(CS79="予定",EM79=2),1,IF(EN79="改善済",2,"")),"")</f>
        <v/>
      </c>
      <c r="EY79" s="123" t="str">
        <f t="shared" ref="EY79:EY97" si="139">IF(EX79=1,EW79,"0")</f>
        <v>0</v>
      </c>
      <c r="EZ79" s="123" t="str">
        <f t="shared" ref="EZ79:EZ97" si="140">IF(EX79=2,EW79,"0")</f>
        <v>0</v>
      </c>
      <c r="FA79" s="122" t="str">
        <f t="shared" ref="FA79:FA97" si="141">IF(AND(EN79="要是正",AND(EM79=0,CS79="未定")),CS79,"")</f>
        <v/>
      </c>
      <c r="FB79" s="125" t="str">
        <f t="shared" si="130"/>
        <v/>
      </c>
      <c r="FC79" s="123" t="str">
        <f t="shared" ref="FC79:FC97" si="142">IF(FB79="","0",DATEVALUE(FB79))</f>
        <v>0</v>
      </c>
      <c r="FD79" s="124" t="str">
        <f t="shared" si="131"/>
        <v/>
      </c>
      <c r="FE79" s="123" t="str">
        <f t="shared" ref="FE79:FE97" si="143">IF(FD79=1,FC79,"0")</f>
        <v>0</v>
      </c>
      <c r="FF79" s="123" t="str">
        <f t="shared" ref="FF79:FF97" si="144">IF(FD79=2,FC79,"0")</f>
        <v>0</v>
      </c>
      <c r="FG79" s="122" t="str">
        <f t="shared" ref="FG79:FG97" si="145">IF(AND(EN79="既存不適格",AND(EM79=0,CS79="未定")),CS79,"")</f>
        <v/>
      </c>
      <c r="FH79" s="614"/>
      <c r="FI79" s="614"/>
      <c r="FJ79" s="614"/>
      <c r="GG79" s="239" t="str">
        <f t="shared" ref="GG79:GG97" si="146">IF($AZ79="○指摘なし","○",IF($AZ79="―対象外","―",""))</f>
        <v/>
      </c>
      <c r="GH79" s="239" t="str">
        <f t="shared" si="132"/>
        <v/>
      </c>
      <c r="GI79" s="239" t="str">
        <f t="shared" si="133"/>
        <v/>
      </c>
      <c r="GJ79" s="239">
        <f t="shared" si="134"/>
        <v>0</v>
      </c>
      <c r="GK79" s="248" t="str">
        <f t="shared" si="135"/>
        <v/>
      </c>
      <c r="GL79" s="10" t="str">
        <f t="shared" ref="GL79:GL97" si="147">IF(EN79="要是正",IF(BN79="","",EQ79&amp;" " &amp;GW79&amp;" "&amp;BN79&amp;CHAR(10)),"")</f>
        <v/>
      </c>
      <c r="GM79" s="425" t="str">
        <f t="shared" ref="GM79:GM97" si="148">IF(NOT(OR(CS79="未定",CS79="")),"令和"&amp;CM79&amp;"年"&amp;CP79&amp;"月1日","")</f>
        <v/>
      </c>
      <c r="GN79" s="426" t="str">
        <f t="shared" ref="GN79:GN97" si="149">IF(GM79="","0",DATEVALUE(GM79))</f>
        <v>0</v>
      </c>
      <c r="GO79" s="427" t="str">
        <f t="shared" ref="GO79:GO97" si="150">IF(OR(CS79="予定",CS79="改善済"),1,"")</f>
        <v/>
      </c>
      <c r="GP79" s="426" t="str">
        <f t="shared" ref="GP79:GP97" si="151">IF(GO79=1,GN79,"0")</f>
        <v>0</v>
      </c>
      <c r="GQ79" s="428" t="str">
        <f t="shared" ref="GQ79:GQ97" si="152">IF(AND(EP79="要是正",AND(EO79=0,CS79="未定")),CS79,"")</f>
        <v/>
      </c>
      <c r="GS79" s="411">
        <f t="shared" si="14"/>
        <v>0</v>
      </c>
      <c r="GT79" s="27"/>
      <c r="GU79" s="27"/>
      <c r="GV79" s="413"/>
      <c r="GW79" s="1114">
        <f t="shared" ref="GW79:GW97" si="153">P79</f>
        <v>0</v>
      </c>
    </row>
    <row r="80" spans="2:205" s="10" customFormat="1" ht="34.5" customHeight="1" x14ac:dyDescent="0.15">
      <c r="B80" s="111"/>
      <c r="C80" s="343"/>
      <c r="D80" s="343"/>
      <c r="E80" s="343"/>
      <c r="F80" s="343"/>
      <c r="G80" s="343"/>
      <c r="H80" s="343"/>
      <c r="J80" s="241"/>
      <c r="K80" s="242"/>
      <c r="L80" s="242"/>
      <c r="M80" s="2806"/>
      <c r="N80" s="2806"/>
      <c r="O80" s="2807"/>
      <c r="P80" s="2821"/>
      <c r="Q80" s="2822"/>
      <c r="R80" s="2822"/>
      <c r="S80" s="2822"/>
      <c r="T80" s="2822"/>
      <c r="U80" s="2822"/>
      <c r="V80" s="2822"/>
      <c r="W80" s="2822"/>
      <c r="X80" s="2822"/>
      <c r="Y80" s="2822"/>
      <c r="Z80" s="2822"/>
      <c r="AA80" s="2821"/>
      <c r="AB80" s="2822"/>
      <c r="AC80" s="2822"/>
      <c r="AD80" s="2822"/>
      <c r="AE80" s="2822"/>
      <c r="AF80" s="2822"/>
      <c r="AG80" s="2822"/>
      <c r="AH80" s="2822"/>
      <c r="AI80" s="2822"/>
      <c r="AJ80" s="2822"/>
      <c r="AK80" s="2822"/>
      <c r="AL80" s="2822"/>
      <c r="AM80" s="2822"/>
      <c r="AN80" s="2822"/>
      <c r="AO80" s="2822"/>
      <c r="AP80" s="2822"/>
      <c r="AQ80" s="2822"/>
      <c r="AR80" s="2822"/>
      <c r="AS80" s="2822"/>
      <c r="AT80" s="2822"/>
      <c r="AU80" s="2822"/>
      <c r="AV80" s="2822"/>
      <c r="AW80" s="2822"/>
      <c r="AX80" s="2822"/>
      <c r="AY80" s="2823"/>
      <c r="AZ80" s="2815"/>
      <c r="BA80" s="2815"/>
      <c r="BB80" s="2815"/>
      <c r="BC80" s="2815"/>
      <c r="BD80" s="2815"/>
      <c r="BE80" s="2815"/>
      <c r="BF80" s="2815"/>
      <c r="BG80" s="2815"/>
      <c r="BH80" s="2815"/>
      <c r="BI80" s="2815"/>
      <c r="BJ80" s="2815"/>
      <c r="BK80" s="2815"/>
      <c r="BL80" s="2781"/>
      <c r="BM80" s="2781"/>
      <c r="BN80" s="3226"/>
      <c r="BO80" s="3226"/>
      <c r="BP80" s="3226"/>
      <c r="BQ80" s="3226"/>
      <c r="BR80" s="3226"/>
      <c r="BS80" s="3226"/>
      <c r="BT80" s="3226"/>
      <c r="BU80" s="3226"/>
      <c r="BV80" s="3226"/>
      <c r="BW80" s="3226"/>
      <c r="BX80" s="3226"/>
      <c r="BY80" s="3226"/>
      <c r="BZ80" s="3226"/>
      <c r="CA80" s="3226"/>
      <c r="CB80" s="3226"/>
      <c r="CC80" s="3226"/>
      <c r="CD80" s="3226"/>
      <c r="CE80" s="3226"/>
      <c r="CF80" s="3226"/>
      <c r="CG80" s="3226"/>
      <c r="CH80" s="3226"/>
      <c r="CI80" s="3226"/>
      <c r="CJ80" s="3226"/>
      <c r="CK80" s="3226"/>
      <c r="CL80" s="3226"/>
      <c r="CM80" s="3227"/>
      <c r="CN80" s="3227"/>
      <c r="CO80" s="3227"/>
      <c r="CP80" s="3227"/>
      <c r="CQ80" s="3227"/>
      <c r="CR80" s="3227"/>
      <c r="CS80" s="3225"/>
      <c r="CT80" s="3078"/>
      <c r="CU80" s="3078"/>
      <c r="CV80" s="2783"/>
      <c r="CW80" s="2784"/>
      <c r="CX80" s="2784"/>
      <c r="CY80" s="2784"/>
      <c r="CZ80" s="2784"/>
      <c r="DA80" s="2784"/>
      <c r="DB80" s="2784"/>
      <c r="DC80" s="2784"/>
      <c r="DD80" s="2784"/>
      <c r="DE80" s="2784"/>
      <c r="DF80" s="2784"/>
      <c r="DG80" s="2784"/>
      <c r="DH80" s="2784"/>
      <c r="DI80" s="2784"/>
      <c r="DJ80" s="2784"/>
      <c r="DK80" s="2784"/>
      <c r="DL80" s="2784"/>
      <c r="DM80" s="2784"/>
      <c r="DN80" s="2784"/>
      <c r="DO80" s="2785"/>
      <c r="DP80"/>
      <c r="DQ80"/>
      <c r="DR80"/>
      <c r="DS80"/>
      <c r="DT80"/>
      <c r="DU80"/>
      <c r="DV80"/>
      <c r="DW80"/>
      <c r="DX80"/>
      <c r="DY80"/>
      <c r="DZ80"/>
      <c r="EA80"/>
      <c r="EB80"/>
      <c r="EC80"/>
      <c r="ED80"/>
      <c r="EE80"/>
      <c r="EF80" s="237"/>
      <c r="EG80" s="131">
        <f t="shared" si="117"/>
        <v>0</v>
      </c>
      <c r="EH80" s="131">
        <f t="shared" si="118"/>
        <v>0</v>
      </c>
      <c r="EI80" s="131">
        <f t="shared" si="119"/>
        <v>0</v>
      </c>
      <c r="EJ80" s="131">
        <f t="shared" si="120"/>
        <v>0</v>
      </c>
      <c r="EK80" s="10">
        <f t="shared" si="121"/>
        <v>0</v>
      </c>
      <c r="EL80" s="131">
        <f t="shared" si="122"/>
        <v>0</v>
      </c>
      <c r="EM80" s="130">
        <f t="shared" si="123"/>
        <v>0</v>
      </c>
      <c r="EN80" s="129" t="str">
        <f t="shared" si="124"/>
        <v/>
      </c>
      <c r="EO80" s="121" t="str">
        <f>IF($EN80="要是正",MAX($EO$14:EO79)+1,"")</f>
        <v/>
      </c>
      <c r="EP80" s="121" t="str">
        <f>IF($EN80="要是正",MAX($EP$14:EP79)+1,"")</f>
        <v/>
      </c>
      <c r="EQ80" s="128" t="str">
        <f t="shared" si="125"/>
        <v/>
      </c>
      <c r="ER80" s="127" t="str">
        <f t="shared" si="126"/>
        <v/>
      </c>
      <c r="ES80" s="122" t="str">
        <f t="shared" si="127"/>
        <v/>
      </c>
      <c r="ET80" s="122" t="str">
        <f t="shared" si="128"/>
        <v/>
      </c>
      <c r="EU80" s="126" t="str">
        <f t="shared" si="129"/>
        <v/>
      </c>
      <c r="EV80" s="125" t="str">
        <f t="shared" si="136"/>
        <v/>
      </c>
      <c r="EW80" s="123" t="str">
        <f t="shared" si="137"/>
        <v>0</v>
      </c>
      <c r="EX80" s="124" t="str">
        <f t="shared" si="138"/>
        <v/>
      </c>
      <c r="EY80" s="123" t="str">
        <f t="shared" si="139"/>
        <v>0</v>
      </c>
      <c r="EZ80" s="123" t="str">
        <f t="shared" si="140"/>
        <v>0</v>
      </c>
      <c r="FA80" s="122" t="str">
        <f t="shared" si="141"/>
        <v/>
      </c>
      <c r="FB80" s="125" t="str">
        <f t="shared" si="130"/>
        <v/>
      </c>
      <c r="FC80" s="123" t="str">
        <f t="shared" si="142"/>
        <v>0</v>
      </c>
      <c r="FD80" s="124" t="str">
        <f t="shared" si="131"/>
        <v/>
      </c>
      <c r="FE80" s="123" t="str">
        <f t="shared" si="143"/>
        <v>0</v>
      </c>
      <c r="FF80" s="123" t="str">
        <f t="shared" si="144"/>
        <v>0</v>
      </c>
      <c r="FG80" s="122" t="str">
        <f t="shared" si="145"/>
        <v/>
      </c>
      <c r="FH80" s="614"/>
      <c r="FI80" s="614"/>
      <c r="FJ80" s="614"/>
      <c r="GG80" s="239" t="str">
        <f t="shared" si="146"/>
        <v/>
      </c>
      <c r="GH80" s="239" t="str">
        <f t="shared" si="132"/>
        <v/>
      </c>
      <c r="GI80" s="239" t="str">
        <f t="shared" si="133"/>
        <v/>
      </c>
      <c r="GJ80" s="239">
        <f t="shared" si="134"/>
        <v>0</v>
      </c>
      <c r="GK80" s="248" t="str">
        <f t="shared" si="135"/>
        <v/>
      </c>
      <c r="GL80" s="10" t="str">
        <f t="shared" si="147"/>
        <v/>
      </c>
      <c r="GM80" s="425" t="str">
        <f t="shared" si="148"/>
        <v/>
      </c>
      <c r="GN80" s="426" t="str">
        <f t="shared" si="149"/>
        <v>0</v>
      </c>
      <c r="GO80" s="427" t="str">
        <f t="shared" si="150"/>
        <v/>
      </c>
      <c r="GP80" s="426" t="str">
        <f t="shared" si="151"/>
        <v>0</v>
      </c>
      <c r="GQ80" s="428" t="str">
        <f t="shared" si="152"/>
        <v/>
      </c>
      <c r="GS80" s="411">
        <f t="shared" ref="GS80:GS97" si="154">IF(AZ80="△既存不適格",BN80&amp;"(既存不適格)",BN80)</f>
        <v>0</v>
      </c>
      <c r="GT80" s="27"/>
      <c r="GU80" s="27"/>
      <c r="GV80" s="413"/>
      <c r="GW80" s="1114">
        <f t="shared" si="153"/>
        <v>0</v>
      </c>
    </row>
    <row r="81" spans="2:205" s="10" customFormat="1" ht="35.1" customHeight="1" x14ac:dyDescent="0.15">
      <c r="B81" s="111"/>
      <c r="C81" s="343"/>
      <c r="D81" s="343"/>
      <c r="E81" s="343"/>
      <c r="F81" s="343"/>
      <c r="G81" s="343"/>
      <c r="H81" s="343"/>
      <c r="J81" s="241"/>
      <c r="K81" s="242"/>
      <c r="L81" s="242"/>
      <c r="M81" s="2806"/>
      <c r="N81" s="2806"/>
      <c r="O81" s="2807"/>
      <c r="P81" s="2821"/>
      <c r="Q81" s="2822"/>
      <c r="R81" s="2822"/>
      <c r="S81" s="2822"/>
      <c r="T81" s="2822"/>
      <c r="U81" s="2822"/>
      <c r="V81" s="2822"/>
      <c r="W81" s="2822"/>
      <c r="X81" s="2822"/>
      <c r="Y81" s="2822"/>
      <c r="Z81" s="2822"/>
      <c r="AA81" s="2821"/>
      <c r="AB81" s="2822"/>
      <c r="AC81" s="2822"/>
      <c r="AD81" s="2822"/>
      <c r="AE81" s="2822"/>
      <c r="AF81" s="2822"/>
      <c r="AG81" s="2822"/>
      <c r="AH81" s="2822"/>
      <c r="AI81" s="2822"/>
      <c r="AJ81" s="2822"/>
      <c r="AK81" s="2822"/>
      <c r="AL81" s="2822"/>
      <c r="AM81" s="2822"/>
      <c r="AN81" s="2822"/>
      <c r="AO81" s="2822"/>
      <c r="AP81" s="2822"/>
      <c r="AQ81" s="2822"/>
      <c r="AR81" s="2822"/>
      <c r="AS81" s="2822"/>
      <c r="AT81" s="2822"/>
      <c r="AU81" s="2822"/>
      <c r="AV81" s="2822"/>
      <c r="AW81" s="2822"/>
      <c r="AX81" s="2822"/>
      <c r="AY81" s="2823"/>
      <c r="AZ81" s="2815"/>
      <c r="BA81" s="2815"/>
      <c r="BB81" s="2815"/>
      <c r="BC81" s="2815"/>
      <c r="BD81" s="2815"/>
      <c r="BE81" s="2815"/>
      <c r="BF81" s="2815"/>
      <c r="BG81" s="2815"/>
      <c r="BH81" s="2815"/>
      <c r="BI81" s="2815"/>
      <c r="BJ81" s="2815"/>
      <c r="BK81" s="2815"/>
      <c r="BL81" s="2781"/>
      <c r="BM81" s="2781"/>
      <c r="BN81" s="3226"/>
      <c r="BO81" s="3226"/>
      <c r="BP81" s="3226"/>
      <c r="BQ81" s="3226"/>
      <c r="BR81" s="3226"/>
      <c r="BS81" s="3226"/>
      <c r="BT81" s="3226"/>
      <c r="BU81" s="3226"/>
      <c r="BV81" s="3226"/>
      <c r="BW81" s="3226"/>
      <c r="BX81" s="3226"/>
      <c r="BY81" s="3226"/>
      <c r="BZ81" s="3226"/>
      <c r="CA81" s="3226"/>
      <c r="CB81" s="3226"/>
      <c r="CC81" s="3226"/>
      <c r="CD81" s="3226"/>
      <c r="CE81" s="3226"/>
      <c r="CF81" s="3226"/>
      <c r="CG81" s="3226"/>
      <c r="CH81" s="3226"/>
      <c r="CI81" s="3226"/>
      <c r="CJ81" s="3226"/>
      <c r="CK81" s="3226"/>
      <c r="CL81" s="3226"/>
      <c r="CM81" s="3227"/>
      <c r="CN81" s="3227"/>
      <c r="CO81" s="3227"/>
      <c r="CP81" s="3227"/>
      <c r="CQ81" s="3227"/>
      <c r="CR81" s="3227"/>
      <c r="CS81" s="3225"/>
      <c r="CT81" s="3078"/>
      <c r="CU81" s="3078"/>
      <c r="CV81" s="2783"/>
      <c r="CW81" s="2784"/>
      <c r="CX81" s="2784"/>
      <c r="CY81" s="2784"/>
      <c r="CZ81" s="2784"/>
      <c r="DA81" s="2784"/>
      <c r="DB81" s="2784"/>
      <c r="DC81" s="2784"/>
      <c r="DD81" s="2784"/>
      <c r="DE81" s="2784"/>
      <c r="DF81" s="2784"/>
      <c r="DG81" s="2784"/>
      <c r="DH81" s="2784"/>
      <c r="DI81" s="2784"/>
      <c r="DJ81" s="2784"/>
      <c r="DK81" s="2784"/>
      <c r="DL81" s="2784"/>
      <c r="DM81" s="2784"/>
      <c r="DN81" s="2784"/>
      <c r="DO81" s="2785"/>
      <c r="DP81"/>
      <c r="DQ81"/>
      <c r="DR81"/>
      <c r="DS81"/>
      <c r="DT81"/>
      <c r="DU81"/>
      <c r="DV81"/>
      <c r="DW81"/>
      <c r="DX81"/>
      <c r="DY81"/>
      <c r="DZ81"/>
      <c r="EA81"/>
      <c r="EB81"/>
      <c r="EC81"/>
      <c r="ED81"/>
      <c r="EE81"/>
      <c r="EF81" s="237"/>
      <c r="EG81" s="131">
        <f t="shared" si="117"/>
        <v>0</v>
      </c>
      <c r="EH81" s="131">
        <f t="shared" si="118"/>
        <v>0</v>
      </c>
      <c r="EI81" s="131">
        <f t="shared" si="119"/>
        <v>0</v>
      </c>
      <c r="EJ81" s="131">
        <f t="shared" si="120"/>
        <v>0</v>
      </c>
      <c r="EK81" s="10">
        <f t="shared" si="121"/>
        <v>0</v>
      </c>
      <c r="EL81" s="131">
        <f t="shared" si="122"/>
        <v>0</v>
      </c>
      <c r="EM81" s="130">
        <f t="shared" si="123"/>
        <v>0</v>
      </c>
      <c r="EN81" s="129" t="str">
        <f t="shared" si="124"/>
        <v/>
      </c>
      <c r="EO81" s="121" t="str">
        <f>IF($EN81="要是正",MAX($EO$14:EO80)+1,"")</f>
        <v/>
      </c>
      <c r="EP81" s="121" t="str">
        <f>IF($EN81="要是正",MAX($EP$14:EP80)+1,"")</f>
        <v/>
      </c>
      <c r="EQ81" s="128" t="str">
        <f t="shared" si="125"/>
        <v/>
      </c>
      <c r="ER81" s="127" t="str">
        <f t="shared" si="126"/>
        <v/>
      </c>
      <c r="ES81" s="122" t="str">
        <f t="shared" si="127"/>
        <v/>
      </c>
      <c r="ET81" s="122" t="str">
        <f t="shared" si="128"/>
        <v/>
      </c>
      <c r="EU81" s="126" t="str">
        <f t="shared" si="129"/>
        <v/>
      </c>
      <c r="EV81" s="125" t="str">
        <f t="shared" si="136"/>
        <v/>
      </c>
      <c r="EW81" s="123" t="str">
        <f t="shared" si="137"/>
        <v>0</v>
      </c>
      <c r="EX81" s="124" t="str">
        <f t="shared" si="138"/>
        <v/>
      </c>
      <c r="EY81" s="123" t="str">
        <f t="shared" si="139"/>
        <v>0</v>
      </c>
      <c r="EZ81" s="123" t="str">
        <f t="shared" si="140"/>
        <v>0</v>
      </c>
      <c r="FA81" s="122" t="str">
        <f t="shared" si="141"/>
        <v/>
      </c>
      <c r="FB81" s="125" t="str">
        <f t="shared" si="130"/>
        <v/>
      </c>
      <c r="FC81" s="123" t="str">
        <f t="shared" si="142"/>
        <v>0</v>
      </c>
      <c r="FD81" s="124" t="str">
        <f t="shared" si="131"/>
        <v/>
      </c>
      <c r="FE81" s="123" t="str">
        <f t="shared" si="143"/>
        <v>0</v>
      </c>
      <c r="FF81" s="123" t="str">
        <f t="shared" si="144"/>
        <v>0</v>
      </c>
      <c r="FG81" s="122" t="str">
        <f t="shared" si="145"/>
        <v/>
      </c>
      <c r="FH81" s="614"/>
      <c r="FI81" s="614"/>
      <c r="FJ81" s="614"/>
      <c r="GG81" s="239" t="str">
        <f t="shared" si="146"/>
        <v/>
      </c>
      <c r="GH81" s="239" t="str">
        <f t="shared" si="132"/>
        <v/>
      </c>
      <c r="GI81" s="239" t="str">
        <f t="shared" si="133"/>
        <v/>
      </c>
      <c r="GJ81" s="239">
        <f t="shared" si="134"/>
        <v>0</v>
      </c>
      <c r="GK81" s="248" t="str">
        <f t="shared" si="135"/>
        <v/>
      </c>
      <c r="GL81" s="10" t="str">
        <f t="shared" si="147"/>
        <v/>
      </c>
      <c r="GM81" s="425" t="str">
        <f t="shared" si="148"/>
        <v/>
      </c>
      <c r="GN81" s="426" t="str">
        <f t="shared" si="149"/>
        <v>0</v>
      </c>
      <c r="GO81" s="427" t="str">
        <f t="shared" si="150"/>
        <v/>
      </c>
      <c r="GP81" s="426" t="str">
        <f t="shared" si="151"/>
        <v>0</v>
      </c>
      <c r="GQ81" s="428" t="str">
        <f t="shared" si="152"/>
        <v/>
      </c>
      <c r="GS81" s="411">
        <f t="shared" si="154"/>
        <v>0</v>
      </c>
      <c r="GT81" s="27"/>
      <c r="GU81" s="27"/>
      <c r="GV81" s="413"/>
      <c r="GW81" s="1114">
        <f t="shared" si="153"/>
        <v>0</v>
      </c>
    </row>
    <row r="82" spans="2:205" s="10" customFormat="1" ht="35.1" customHeight="1" x14ac:dyDescent="0.15">
      <c r="B82" s="111"/>
      <c r="C82" s="343"/>
      <c r="D82" s="343"/>
      <c r="E82" s="343"/>
      <c r="F82" s="343"/>
      <c r="G82" s="343"/>
      <c r="H82" s="343"/>
      <c r="J82" s="241"/>
      <c r="K82" s="242"/>
      <c r="L82" s="242"/>
      <c r="M82" s="2806"/>
      <c r="N82" s="2806"/>
      <c r="O82" s="2807"/>
      <c r="P82" s="2821"/>
      <c r="Q82" s="2822"/>
      <c r="R82" s="2822"/>
      <c r="S82" s="2822"/>
      <c r="T82" s="2822"/>
      <c r="U82" s="2822"/>
      <c r="V82" s="2822"/>
      <c r="W82" s="2822"/>
      <c r="X82" s="2822"/>
      <c r="Y82" s="2822"/>
      <c r="Z82" s="2822"/>
      <c r="AA82" s="2821"/>
      <c r="AB82" s="2822"/>
      <c r="AC82" s="2822"/>
      <c r="AD82" s="2822"/>
      <c r="AE82" s="2822"/>
      <c r="AF82" s="2822"/>
      <c r="AG82" s="2822"/>
      <c r="AH82" s="2822"/>
      <c r="AI82" s="2822"/>
      <c r="AJ82" s="2822"/>
      <c r="AK82" s="2822"/>
      <c r="AL82" s="2822"/>
      <c r="AM82" s="2822"/>
      <c r="AN82" s="2822"/>
      <c r="AO82" s="2822"/>
      <c r="AP82" s="2822"/>
      <c r="AQ82" s="2822"/>
      <c r="AR82" s="2822"/>
      <c r="AS82" s="2822"/>
      <c r="AT82" s="2822"/>
      <c r="AU82" s="2822"/>
      <c r="AV82" s="2822"/>
      <c r="AW82" s="2822"/>
      <c r="AX82" s="2822"/>
      <c r="AY82" s="2823"/>
      <c r="AZ82" s="2815"/>
      <c r="BA82" s="2815"/>
      <c r="BB82" s="2815"/>
      <c r="BC82" s="2815"/>
      <c r="BD82" s="2815"/>
      <c r="BE82" s="2815"/>
      <c r="BF82" s="2815"/>
      <c r="BG82" s="2815"/>
      <c r="BH82" s="2815"/>
      <c r="BI82" s="2815"/>
      <c r="BJ82" s="2815"/>
      <c r="BK82" s="2815"/>
      <c r="BL82" s="2781"/>
      <c r="BM82" s="2781"/>
      <c r="BN82" s="3226"/>
      <c r="BO82" s="3226"/>
      <c r="BP82" s="3226"/>
      <c r="BQ82" s="3226"/>
      <c r="BR82" s="3226"/>
      <c r="BS82" s="3226"/>
      <c r="BT82" s="3226"/>
      <c r="BU82" s="3226"/>
      <c r="BV82" s="3226"/>
      <c r="BW82" s="3226"/>
      <c r="BX82" s="3226"/>
      <c r="BY82" s="3226"/>
      <c r="BZ82" s="3226"/>
      <c r="CA82" s="3226"/>
      <c r="CB82" s="3226"/>
      <c r="CC82" s="3226"/>
      <c r="CD82" s="3226"/>
      <c r="CE82" s="3226"/>
      <c r="CF82" s="3226"/>
      <c r="CG82" s="3226"/>
      <c r="CH82" s="3226"/>
      <c r="CI82" s="3226"/>
      <c r="CJ82" s="3226"/>
      <c r="CK82" s="3226"/>
      <c r="CL82" s="3226"/>
      <c r="CM82" s="3227"/>
      <c r="CN82" s="3227"/>
      <c r="CO82" s="3227"/>
      <c r="CP82" s="3227"/>
      <c r="CQ82" s="3227"/>
      <c r="CR82" s="3227"/>
      <c r="CS82" s="3225"/>
      <c r="CT82" s="3078"/>
      <c r="CU82" s="3078"/>
      <c r="CV82" s="2783"/>
      <c r="CW82" s="2784"/>
      <c r="CX82" s="2784"/>
      <c r="CY82" s="2784"/>
      <c r="CZ82" s="2784"/>
      <c r="DA82" s="2784"/>
      <c r="DB82" s="2784"/>
      <c r="DC82" s="2784"/>
      <c r="DD82" s="2784"/>
      <c r="DE82" s="2784"/>
      <c r="DF82" s="2784"/>
      <c r="DG82" s="2784"/>
      <c r="DH82" s="2784"/>
      <c r="DI82" s="2784"/>
      <c r="DJ82" s="2784"/>
      <c r="DK82" s="2784"/>
      <c r="DL82" s="2784"/>
      <c r="DM82" s="2784"/>
      <c r="DN82" s="2784"/>
      <c r="DO82" s="2785"/>
      <c r="DP82"/>
      <c r="DQ82"/>
      <c r="DR82"/>
      <c r="DS82"/>
      <c r="DT82"/>
      <c r="DU82"/>
      <c r="DV82"/>
      <c r="DW82"/>
      <c r="DX82"/>
      <c r="DY82"/>
      <c r="DZ82"/>
      <c r="EA82"/>
      <c r="EB82"/>
      <c r="EC82"/>
      <c r="ED82"/>
      <c r="EE82"/>
      <c r="EF82" s="237"/>
      <c r="EG82" s="131">
        <f t="shared" si="117"/>
        <v>0</v>
      </c>
      <c r="EH82" s="131">
        <f t="shared" si="118"/>
        <v>0</v>
      </c>
      <c r="EI82" s="131">
        <f t="shared" si="119"/>
        <v>0</v>
      </c>
      <c r="EJ82" s="131">
        <f t="shared" si="120"/>
        <v>0</v>
      </c>
      <c r="EK82" s="10">
        <f t="shared" si="121"/>
        <v>0</v>
      </c>
      <c r="EL82" s="131">
        <f t="shared" si="122"/>
        <v>0</v>
      </c>
      <c r="EM82" s="130">
        <f t="shared" si="123"/>
        <v>0</v>
      </c>
      <c r="EN82" s="129" t="str">
        <f t="shared" si="124"/>
        <v/>
      </c>
      <c r="EO82" s="121" t="str">
        <f>IF($EN82="要是正",MAX($EO$14:EO81)+1,"")</f>
        <v/>
      </c>
      <c r="EP82" s="121" t="str">
        <f>IF($EN82="要是正",MAX($EP$14:EP81)+1,"")</f>
        <v/>
      </c>
      <c r="EQ82" s="128" t="str">
        <f t="shared" si="125"/>
        <v/>
      </c>
      <c r="ER82" s="127" t="str">
        <f t="shared" si="126"/>
        <v/>
      </c>
      <c r="ES82" s="122" t="str">
        <f t="shared" si="127"/>
        <v/>
      </c>
      <c r="ET82" s="122" t="str">
        <f t="shared" si="128"/>
        <v/>
      </c>
      <c r="EU82" s="126" t="str">
        <f t="shared" si="129"/>
        <v/>
      </c>
      <c r="EV82" s="125" t="str">
        <f t="shared" si="136"/>
        <v/>
      </c>
      <c r="EW82" s="123" t="str">
        <f t="shared" si="137"/>
        <v>0</v>
      </c>
      <c r="EX82" s="124" t="str">
        <f t="shared" si="138"/>
        <v/>
      </c>
      <c r="EY82" s="123" t="str">
        <f t="shared" si="139"/>
        <v>0</v>
      </c>
      <c r="EZ82" s="123" t="str">
        <f t="shared" si="140"/>
        <v>0</v>
      </c>
      <c r="FA82" s="122" t="str">
        <f t="shared" si="141"/>
        <v/>
      </c>
      <c r="FB82" s="125" t="str">
        <f t="shared" si="130"/>
        <v/>
      </c>
      <c r="FC82" s="123" t="str">
        <f t="shared" si="142"/>
        <v>0</v>
      </c>
      <c r="FD82" s="124" t="str">
        <f t="shared" si="131"/>
        <v/>
      </c>
      <c r="FE82" s="123" t="str">
        <f t="shared" si="143"/>
        <v>0</v>
      </c>
      <c r="FF82" s="123" t="str">
        <f t="shared" si="144"/>
        <v>0</v>
      </c>
      <c r="FG82" s="122" t="str">
        <f t="shared" si="145"/>
        <v/>
      </c>
      <c r="FH82" s="614"/>
      <c r="FI82" s="614"/>
      <c r="FJ82" s="614"/>
      <c r="GG82" s="239" t="str">
        <f t="shared" si="146"/>
        <v/>
      </c>
      <c r="GH82" s="239" t="str">
        <f t="shared" si="132"/>
        <v/>
      </c>
      <c r="GI82" s="239" t="str">
        <f t="shared" si="133"/>
        <v/>
      </c>
      <c r="GJ82" s="239">
        <f t="shared" si="134"/>
        <v>0</v>
      </c>
      <c r="GK82" s="248" t="str">
        <f t="shared" si="135"/>
        <v/>
      </c>
      <c r="GL82" s="10" t="str">
        <f t="shared" si="147"/>
        <v/>
      </c>
      <c r="GM82" s="425" t="str">
        <f t="shared" si="148"/>
        <v/>
      </c>
      <c r="GN82" s="426" t="str">
        <f t="shared" si="149"/>
        <v>0</v>
      </c>
      <c r="GO82" s="427" t="str">
        <f t="shared" si="150"/>
        <v/>
      </c>
      <c r="GP82" s="426" t="str">
        <f t="shared" si="151"/>
        <v>0</v>
      </c>
      <c r="GQ82" s="428" t="str">
        <f t="shared" si="152"/>
        <v/>
      </c>
      <c r="GS82" s="411">
        <f t="shared" si="154"/>
        <v>0</v>
      </c>
      <c r="GT82" s="27"/>
      <c r="GU82" s="27"/>
      <c r="GV82" s="413"/>
      <c r="GW82" s="1114">
        <f t="shared" si="153"/>
        <v>0</v>
      </c>
    </row>
    <row r="83" spans="2:205" s="10" customFormat="1" ht="35.1" customHeight="1" x14ac:dyDescent="0.15">
      <c r="B83" s="111"/>
      <c r="C83" s="343"/>
      <c r="D83" s="343"/>
      <c r="E83" s="343"/>
      <c r="F83" s="343"/>
      <c r="G83" s="343"/>
      <c r="H83" s="343"/>
      <c r="J83" s="241"/>
      <c r="K83" s="242"/>
      <c r="L83" s="242"/>
      <c r="M83" s="2806"/>
      <c r="N83" s="2806"/>
      <c r="O83" s="2807"/>
      <c r="P83" s="2821"/>
      <c r="Q83" s="2822"/>
      <c r="R83" s="2822"/>
      <c r="S83" s="2822"/>
      <c r="T83" s="2822"/>
      <c r="U83" s="2822"/>
      <c r="V83" s="2822"/>
      <c r="W83" s="2822"/>
      <c r="X83" s="2822"/>
      <c r="Y83" s="2822"/>
      <c r="Z83" s="2822"/>
      <c r="AA83" s="2821"/>
      <c r="AB83" s="2822"/>
      <c r="AC83" s="2822"/>
      <c r="AD83" s="2822"/>
      <c r="AE83" s="2822"/>
      <c r="AF83" s="2822"/>
      <c r="AG83" s="2822"/>
      <c r="AH83" s="2822"/>
      <c r="AI83" s="2822"/>
      <c r="AJ83" s="2822"/>
      <c r="AK83" s="2822"/>
      <c r="AL83" s="2822"/>
      <c r="AM83" s="2822"/>
      <c r="AN83" s="2822"/>
      <c r="AO83" s="2822"/>
      <c r="AP83" s="2822"/>
      <c r="AQ83" s="2822"/>
      <c r="AR83" s="2822"/>
      <c r="AS83" s="2822"/>
      <c r="AT83" s="2822"/>
      <c r="AU83" s="2822"/>
      <c r="AV83" s="2822"/>
      <c r="AW83" s="2822"/>
      <c r="AX83" s="2822"/>
      <c r="AY83" s="2823"/>
      <c r="AZ83" s="2815"/>
      <c r="BA83" s="2815"/>
      <c r="BB83" s="2815"/>
      <c r="BC83" s="2815"/>
      <c r="BD83" s="2815"/>
      <c r="BE83" s="2815"/>
      <c r="BF83" s="2815"/>
      <c r="BG83" s="2815"/>
      <c r="BH83" s="2815"/>
      <c r="BI83" s="2815"/>
      <c r="BJ83" s="2815"/>
      <c r="BK83" s="2815"/>
      <c r="BL83" s="2781"/>
      <c r="BM83" s="2781"/>
      <c r="BN83" s="3226"/>
      <c r="BO83" s="3226"/>
      <c r="BP83" s="3226"/>
      <c r="BQ83" s="3226"/>
      <c r="BR83" s="3226"/>
      <c r="BS83" s="3226"/>
      <c r="BT83" s="3226"/>
      <c r="BU83" s="3226"/>
      <c r="BV83" s="3226"/>
      <c r="BW83" s="3226"/>
      <c r="BX83" s="3226"/>
      <c r="BY83" s="3226"/>
      <c r="BZ83" s="3226"/>
      <c r="CA83" s="3226"/>
      <c r="CB83" s="3226"/>
      <c r="CC83" s="3226"/>
      <c r="CD83" s="3226"/>
      <c r="CE83" s="3226"/>
      <c r="CF83" s="3226"/>
      <c r="CG83" s="3226"/>
      <c r="CH83" s="3226"/>
      <c r="CI83" s="3226"/>
      <c r="CJ83" s="3226"/>
      <c r="CK83" s="3226"/>
      <c r="CL83" s="3226"/>
      <c r="CM83" s="3227"/>
      <c r="CN83" s="3227"/>
      <c r="CO83" s="3227"/>
      <c r="CP83" s="3227"/>
      <c r="CQ83" s="3227"/>
      <c r="CR83" s="3227"/>
      <c r="CS83" s="3225"/>
      <c r="CT83" s="3078"/>
      <c r="CU83" s="3078"/>
      <c r="CV83" s="2783"/>
      <c r="CW83" s="2784"/>
      <c r="CX83" s="2784"/>
      <c r="CY83" s="2784"/>
      <c r="CZ83" s="2784"/>
      <c r="DA83" s="2784"/>
      <c r="DB83" s="2784"/>
      <c r="DC83" s="2784"/>
      <c r="DD83" s="2784"/>
      <c r="DE83" s="2784"/>
      <c r="DF83" s="2784"/>
      <c r="DG83" s="2784"/>
      <c r="DH83" s="2784"/>
      <c r="DI83" s="2784"/>
      <c r="DJ83" s="2784"/>
      <c r="DK83" s="2784"/>
      <c r="DL83" s="2784"/>
      <c r="DM83" s="2784"/>
      <c r="DN83" s="2784"/>
      <c r="DO83" s="2785"/>
      <c r="DP83"/>
      <c r="DQ83"/>
      <c r="DR83"/>
      <c r="DS83"/>
      <c r="DT83"/>
      <c r="DU83"/>
      <c r="DV83"/>
      <c r="DW83"/>
      <c r="DX83"/>
      <c r="DY83"/>
      <c r="DZ83"/>
      <c r="EA83"/>
      <c r="EB83"/>
      <c r="EC83"/>
      <c r="ED83"/>
      <c r="EE83"/>
      <c r="EF83" s="237"/>
      <c r="EG83" s="131">
        <f t="shared" si="117"/>
        <v>0</v>
      </c>
      <c r="EH83" s="131">
        <f t="shared" si="118"/>
        <v>0</v>
      </c>
      <c r="EI83" s="131">
        <f t="shared" si="119"/>
        <v>0</v>
      </c>
      <c r="EJ83" s="131">
        <f t="shared" si="120"/>
        <v>0</v>
      </c>
      <c r="EK83" s="10">
        <f t="shared" si="121"/>
        <v>0</v>
      </c>
      <c r="EL83" s="131">
        <f t="shared" si="122"/>
        <v>0</v>
      </c>
      <c r="EM83" s="130">
        <f t="shared" si="123"/>
        <v>0</v>
      </c>
      <c r="EN83" s="129" t="str">
        <f t="shared" si="124"/>
        <v/>
      </c>
      <c r="EO83" s="121" t="str">
        <f>IF($EN83="要是正",MAX($EO$14:EO82)+1,"")</f>
        <v/>
      </c>
      <c r="EP83" s="121" t="str">
        <f>IF($EN83="要是正",MAX($EP$14:EP82)+1,"")</f>
        <v/>
      </c>
      <c r="EQ83" s="128" t="str">
        <f t="shared" si="125"/>
        <v/>
      </c>
      <c r="ER83" s="127" t="str">
        <f t="shared" si="126"/>
        <v/>
      </c>
      <c r="ES83" s="122" t="str">
        <f t="shared" si="127"/>
        <v/>
      </c>
      <c r="ET83" s="122" t="str">
        <f t="shared" si="128"/>
        <v/>
      </c>
      <c r="EU83" s="126" t="str">
        <f t="shared" si="129"/>
        <v/>
      </c>
      <c r="EV83" s="125" t="str">
        <f t="shared" si="136"/>
        <v/>
      </c>
      <c r="EW83" s="123" t="str">
        <f t="shared" si="137"/>
        <v>0</v>
      </c>
      <c r="EX83" s="124" t="str">
        <f t="shared" si="138"/>
        <v/>
      </c>
      <c r="EY83" s="123" t="str">
        <f t="shared" si="139"/>
        <v>0</v>
      </c>
      <c r="EZ83" s="123" t="str">
        <f t="shared" si="140"/>
        <v>0</v>
      </c>
      <c r="FA83" s="122" t="str">
        <f t="shared" si="141"/>
        <v/>
      </c>
      <c r="FB83" s="125" t="str">
        <f t="shared" si="130"/>
        <v/>
      </c>
      <c r="FC83" s="123" t="str">
        <f t="shared" si="142"/>
        <v>0</v>
      </c>
      <c r="FD83" s="124" t="str">
        <f t="shared" si="131"/>
        <v/>
      </c>
      <c r="FE83" s="123" t="str">
        <f t="shared" si="143"/>
        <v>0</v>
      </c>
      <c r="FF83" s="123" t="str">
        <f t="shared" si="144"/>
        <v>0</v>
      </c>
      <c r="FG83" s="122" t="str">
        <f t="shared" si="145"/>
        <v/>
      </c>
      <c r="FH83" s="614"/>
      <c r="FI83" s="614"/>
      <c r="FJ83" s="614"/>
      <c r="GG83" s="239" t="str">
        <f t="shared" si="146"/>
        <v/>
      </c>
      <c r="GH83" s="239" t="str">
        <f t="shared" si="132"/>
        <v/>
      </c>
      <c r="GI83" s="239" t="str">
        <f t="shared" si="133"/>
        <v/>
      </c>
      <c r="GJ83" s="239">
        <f t="shared" si="134"/>
        <v>0</v>
      </c>
      <c r="GK83" s="248" t="str">
        <f t="shared" si="135"/>
        <v/>
      </c>
      <c r="GL83" s="10" t="str">
        <f t="shared" si="147"/>
        <v/>
      </c>
      <c r="GM83" s="425" t="str">
        <f t="shared" si="148"/>
        <v/>
      </c>
      <c r="GN83" s="426" t="str">
        <f t="shared" si="149"/>
        <v>0</v>
      </c>
      <c r="GO83" s="427" t="str">
        <f t="shared" si="150"/>
        <v/>
      </c>
      <c r="GP83" s="426" t="str">
        <f t="shared" si="151"/>
        <v>0</v>
      </c>
      <c r="GQ83" s="428" t="str">
        <f t="shared" si="152"/>
        <v/>
      </c>
      <c r="GS83" s="411">
        <f t="shared" si="154"/>
        <v>0</v>
      </c>
      <c r="GT83" s="27"/>
      <c r="GU83" s="27"/>
      <c r="GV83" s="413"/>
      <c r="GW83" s="1114">
        <f t="shared" si="153"/>
        <v>0</v>
      </c>
    </row>
    <row r="84" spans="2:205" s="10" customFormat="1" ht="35.1" customHeight="1" x14ac:dyDescent="0.15">
      <c r="B84" s="111"/>
      <c r="C84" s="343"/>
      <c r="D84" s="343"/>
      <c r="E84" s="343"/>
      <c r="F84" s="343"/>
      <c r="G84" s="343"/>
      <c r="H84" s="343"/>
      <c r="J84" s="241"/>
      <c r="K84" s="242"/>
      <c r="L84" s="242"/>
      <c r="M84" s="2806"/>
      <c r="N84" s="2806"/>
      <c r="O84" s="2807"/>
      <c r="P84" s="2821"/>
      <c r="Q84" s="2822"/>
      <c r="R84" s="2822"/>
      <c r="S84" s="2822"/>
      <c r="T84" s="2822"/>
      <c r="U84" s="2822"/>
      <c r="V84" s="2822"/>
      <c r="W84" s="2822"/>
      <c r="X84" s="2822"/>
      <c r="Y84" s="2822"/>
      <c r="Z84" s="2822"/>
      <c r="AA84" s="2821"/>
      <c r="AB84" s="2822"/>
      <c r="AC84" s="2822"/>
      <c r="AD84" s="2822"/>
      <c r="AE84" s="2822"/>
      <c r="AF84" s="2822"/>
      <c r="AG84" s="2822"/>
      <c r="AH84" s="2822"/>
      <c r="AI84" s="2822"/>
      <c r="AJ84" s="2822"/>
      <c r="AK84" s="2822"/>
      <c r="AL84" s="2822"/>
      <c r="AM84" s="2822"/>
      <c r="AN84" s="2822"/>
      <c r="AO84" s="2822"/>
      <c r="AP84" s="2822"/>
      <c r="AQ84" s="2822"/>
      <c r="AR84" s="2822"/>
      <c r="AS84" s="2822"/>
      <c r="AT84" s="2822"/>
      <c r="AU84" s="2822"/>
      <c r="AV84" s="2822"/>
      <c r="AW84" s="2822"/>
      <c r="AX84" s="2822"/>
      <c r="AY84" s="2823"/>
      <c r="AZ84" s="2815"/>
      <c r="BA84" s="2815"/>
      <c r="BB84" s="2815"/>
      <c r="BC84" s="2815"/>
      <c r="BD84" s="2815"/>
      <c r="BE84" s="2815"/>
      <c r="BF84" s="2815"/>
      <c r="BG84" s="2815"/>
      <c r="BH84" s="2815"/>
      <c r="BI84" s="2815"/>
      <c r="BJ84" s="2815"/>
      <c r="BK84" s="2815"/>
      <c r="BL84" s="2781"/>
      <c r="BM84" s="2781"/>
      <c r="BN84" s="3226"/>
      <c r="BO84" s="3226"/>
      <c r="BP84" s="3226"/>
      <c r="BQ84" s="3226"/>
      <c r="BR84" s="3226"/>
      <c r="BS84" s="3226"/>
      <c r="BT84" s="3226"/>
      <c r="BU84" s="3226"/>
      <c r="BV84" s="3226"/>
      <c r="BW84" s="3226"/>
      <c r="BX84" s="3226"/>
      <c r="BY84" s="3226"/>
      <c r="BZ84" s="3226"/>
      <c r="CA84" s="3226"/>
      <c r="CB84" s="3226"/>
      <c r="CC84" s="3226"/>
      <c r="CD84" s="3226"/>
      <c r="CE84" s="3226"/>
      <c r="CF84" s="3226"/>
      <c r="CG84" s="3226"/>
      <c r="CH84" s="3226"/>
      <c r="CI84" s="3226"/>
      <c r="CJ84" s="3226"/>
      <c r="CK84" s="3226"/>
      <c r="CL84" s="3226"/>
      <c r="CM84" s="3227"/>
      <c r="CN84" s="3227"/>
      <c r="CO84" s="3227"/>
      <c r="CP84" s="3227"/>
      <c r="CQ84" s="3227"/>
      <c r="CR84" s="3227"/>
      <c r="CS84" s="3225"/>
      <c r="CT84" s="3078"/>
      <c r="CU84" s="3078"/>
      <c r="CV84" s="2783"/>
      <c r="CW84" s="2784"/>
      <c r="CX84" s="2784"/>
      <c r="CY84" s="2784"/>
      <c r="CZ84" s="2784"/>
      <c r="DA84" s="2784"/>
      <c r="DB84" s="2784"/>
      <c r="DC84" s="2784"/>
      <c r="DD84" s="2784"/>
      <c r="DE84" s="2784"/>
      <c r="DF84" s="2784"/>
      <c r="DG84" s="2784"/>
      <c r="DH84" s="2784"/>
      <c r="DI84" s="2784"/>
      <c r="DJ84" s="2784"/>
      <c r="DK84" s="2784"/>
      <c r="DL84" s="2784"/>
      <c r="DM84" s="2784"/>
      <c r="DN84" s="2784"/>
      <c r="DO84" s="2785"/>
      <c r="DP84"/>
      <c r="DQ84"/>
      <c r="DR84"/>
      <c r="DS84"/>
      <c r="DT84"/>
      <c r="DU84"/>
      <c r="DV84"/>
      <c r="DW84"/>
      <c r="DX84"/>
      <c r="DY84"/>
      <c r="DZ84"/>
      <c r="EA84"/>
      <c r="EB84"/>
      <c r="EC84"/>
      <c r="ED84"/>
      <c r="EE84"/>
      <c r="EF84" s="237"/>
      <c r="EG84" s="131">
        <f t="shared" si="117"/>
        <v>0</v>
      </c>
      <c r="EH84" s="131">
        <f t="shared" si="118"/>
        <v>0</v>
      </c>
      <c r="EI84" s="131">
        <f t="shared" si="119"/>
        <v>0</v>
      </c>
      <c r="EJ84" s="131">
        <f t="shared" si="120"/>
        <v>0</v>
      </c>
      <c r="EK84" s="10">
        <f t="shared" si="121"/>
        <v>0</v>
      </c>
      <c r="EL84" s="131">
        <f t="shared" si="122"/>
        <v>0</v>
      </c>
      <c r="EM84" s="130">
        <f t="shared" si="123"/>
        <v>0</v>
      </c>
      <c r="EN84" s="129" t="str">
        <f t="shared" si="124"/>
        <v/>
      </c>
      <c r="EO84" s="121" t="str">
        <f>IF($EN84="要是正",MAX($EO$14:EO83)+1,"")</f>
        <v/>
      </c>
      <c r="EP84" s="121" t="str">
        <f>IF($EN84="要是正",MAX($EP$14:EP83)+1,"")</f>
        <v/>
      </c>
      <c r="EQ84" s="128" t="str">
        <f t="shared" si="125"/>
        <v/>
      </c>
      <c r="ER84" s="127" t="str">
        <f t="shared" si="126"/>
        <v/>
      </c>
      <c r="ES84" s="122" t="str">
        <f t="shared" si="127"/>
        <v/>
      </c>
      <c r="ET84" s="122" t="str">
        <f t="shared" si="128"/>
        <v/>
      </c>
      <c r="EU84" s="126" t="str">
        <f t="shared" si="129"/>
        <v/>
      </c>
      <c r="EV84" s="125" t="str">
        <f t="shared" si="136"/>
        <v/>
      </c>
      <c r="EW84" s="123" t="str">
        <f t="shared" si="137"/>
        <v>0</v>
      </c>
      <c r="EX84" s="124" t="str">
        <f t="shared" si="138"/>
        <v/>
      </c>
      <c r="EY84" s="123" t="str">
        <f t="shared" si="139"/>
        <v>0</v>
      </c>
      <c r="EZ84" s="123" t="str">
        <f t="shared" si="140"/>
        <v>0</v>
      </c>
      <c r="FA84" s="122" t="str">
        <f t="shared" si="141"/>
        <v/>
      </c>
      <c r="FB84" s="125" t="str">
        <f t="shared" si="130"/>
        <v/>
      </c>
      <c r="FC84" s="123" t="str">
        <f t="shared" si="142"/>
        <v>0</v>
      </c>
      <c r="FD84" s="124" t="str">
        <f t="shared" si="131"/>
        <v/>
      </c>
      <c r="FE84" s="123" t="str">
        <f t="shared" si="143"/>
        <v>0</v>
      </c>
      <c r="FF84" s="123" t="str">
        <f t="shared" si="144"/>
        <v>0</v>
      </c>
      <c r="FG84" s="122" t="str">
        <f t="shared" si="145"/>
        <v/>
      </c>
      <c r="FH84" s="614"/>
      <c r="FI84" s="614"/>
      <c r="FJ84" s="614"/>
      <c r="GG84" s="239" t="str">
        <f t="shared" si="146"/>
        <v/>
      </c>
      <c r="GH84" s="239" t="str">
        <f t="shared" si="132"/>
        <v/>
      </c>
      <c r="GI84" s="239" t="str">
        <f t="shared" si="133"/>
        <v/>
      </c>
      <c r="GJ84" s="239">
        <f t="shared" si="134"/>
        <v>0</v>
      </c>
      <c r="GK84" s="248" t="str">
        <f t="shared" si="135"/>
        <v/>
      </c>
      <c r="GL84" s="10" t="str">
        <f t="shared" si="147"/>
        <v/>
      </c>
      <c r="GM84" s="425" t="str">
        <f t="shared" si="148"/>
        <v/>
      </c>
      <c r="GN84" s="426" t="str">
        <f t="shared" si="149"/>
        <v>0</v>
      </c>
      <c r="GO84" s="427" t="str">
        <f t="shared" si="150"/>
        <v/>
      </c>
      <c r="GP84" s="426" t="str">
        <f t="shared" si="151"/>
        <v>0</v>
      </c>
      <c r="GQ84" s="428" t="str">
        <f t="shared" si="152"/>
        <v/>
      </c>
      <c r="GS84" s="411">
        <f t="shared" si="154"/>
        <v>0</v>
      </c>
      <c r="GT84" s="27"/>
      <c r="GU84" s="27"/>
      <c r="GV84" s="413"/>
      <c r="GW84" s="1114">
        <f t="shared" si="153"/>
        <v>0</v>
      </c>
    </row>
    <row r="85" spans="2:205" s="10" customFormat="1" ht="35.1" customHeight="1" x14ac:dyDescent="0.15">
      <c r="B85" s="111"/>
      <c r="C85" s="343"/>
      <c r="D85" s="343"/>
      <c r="E85" s="343"/>
      <c r="F85" s="343"/>
      <c r="G85" s="343"/>
      <c r="H85" s="343"/>
      <c r="J85" s="241"/>
      <c r="K85" s="242"/>
      <c r="L85" s="242"/>
      <c r="M85" s="2806"/>
      <c r="N85" s="2806"/>
      <c r="O85" s="2807"/>
      <c r="P85" s="2821"/>
      <c r="Q85" s="2822"/>
      <c r="R85" s="2822"/>
      <c r="S85" s="2822"/>
      <c r="T85" s="2822"/>
      <c r="U85" s="2822"/>
      <c r="V85" s="2822"/>
      <c r="W85" s="2822"/>
      <c r="X85" s="2822"/>
      <c r="Y85" s="2822"/>
      <c r="Z85" s="2822"/>
      <c r="AA85" s="2821"/>
      <c r="AB85" s="2822"/>
      <c r="AC85" s="2822"/>
      <c r="AD85" s="2822"/>
      <c r="AE85" s="2822"/>
      <c r="AF85" s="2822"/>
      <c r="AG85" s="2822"/>
      <c r="AH85" s="2822"/>
      <c r="AI85" s="2822"/>
      <c r="AJ85" s="2822"/>
      <c r="AK85" s="2822"/>
      <c r="AL85" s="2822"/>
      <c r="AM85" s="2822"/>
      <c r="AN85" s="2822"/>
      <c r="AO85" s="2822"/>
      <c r="AP85" s="2822"/>
      <c r="AQ85" s="2822"/>
      <c r="AR85" s="2822"/>
      <c r="AS85" s="2822"/>
      <c r="AT85" s="2822"/>
      <c r="AU85" s="2822"/>
      <c r="AV85" s="2822"/>
      <c r="AW85" s="2822"/>
      <c r="AX85" s="2822"/>
      <c r="AY85" s="2823"/>
      <c r="AZ85" s="2815"/>
      <c r="BA85" s="2815"/>
      <c r="BB85" s="2815"/>
      <c r="BC85" s="2815"/>
      <c r="BD85" s="2815"/>
      <c r="BE85" s="2815"/>
      <c r="BF85" s="2815"/>
      <c r="BG85" s="2815"/>
      <c r="BH85" s="2815"/>
      <c r="BI85" s="2815"/>
      <c r="BJ85" s="2815"/>
      <c r="BK85" s="2815"/>
      <c r="BL85" s="2781"/>
      <c r="BM85" s="2781"/>
      <c r="BN85" s="3226"/>
      <c r="BO85" s="3226"/>
      <c r="BP85" s="3226"/>
      <c r="BQ85" s="3226"/>
      <c r="BR85" s="3226"/>
      <c r="BS85" s="3226"/>
      <c r="BT85" s="3226"/>
      <c r="BU85" s="3226"/>
      <c r="BV85" s="3226"/>
      <c r="BW85" s="3226"/>
      <c r="BX85" s="3226"/>
      <c r="BY85" s="3226"/>
      <c r="BZ85" s="3226"/>
      <c r="CA85" s="3226"/>
      <c r="CB85" s="3226"/>
      <c r="CC85" s="3226"/>
      <c r="CD85" s="3226"/>
      <c r="CE85" s="3226"/>
      <c r="CF85" s="3226"/>
      <c r="CG85" s="3226"/>
      <c r="CH85" s="3226"/>
      <c r="CI85" s="3226"/>
      <c r="CJ85" s="3226"/>
      <c r="CK85" s="3226"/>
      <c r="CL85" s="3226"/>
      <c r="CM85" s="3227"/>
      <c r="CN85" s="3227"/>
      <c r="CO85" s="3227"/>
      <c r="CP85" s="3227"/>
      <c r="CQ85" s="3227"/>
      <c r="CR85" s="3227"/>
      <c r="CS85" s="3225"/>
      <c r="CT85" s="3078"/>
      <c r="CU85" s="3078"/>
      <c r="CV85" s="2783"/>
      <c r="CW85" s="2784"/>
      <c r="CX85" s="2784"/>
      <c r="CY85" s="2784"/>
      <c r="CZ85" s="2784"/>
      <c r="DA85" s="2784"/>
      <c r="DB85" s="2784"/>
      <c r="DC85" s="2784"/>
      <c r="DD85" s="2784"/>
      <c r="DE85" s="2784"/>
      <c r="DF85" s="2784"/>
      <c r="DG85" s="2784"/>
      <c r="DH85" s="2784"/>
      <c r="DI85" s="2784"/>
      <c r="DJ85" s="2784"/>
      <c r="DK85" s="2784"/>
      <c r="DL85" s="2784"/>
      <c r="DM85" s="2784"/>
      <c r="DN85" s="2784"/>
      <c r="DO85" s="2785"/>
      <c r="DP85"/>
      <c r="DQ85"/>
      <c r="DR85"/>
      <c r="DS85"/>
      <c r="DT85"/>
      <c r="DU85"/>
      <c r="DV85"/>
      <c r="DW85"/>
      <c r="DX85"/>
      <c r="DY85"/>
      <c r="DZ85"/>
      <c r="EA85"/>
      <c r="EB85"/>
      <c r="EC85"/>
      <c r="ED85"/>
      <c r="EE85"/>
      <c r="EF85" s="237"/>
      <c r="EG85" s="131">
        <f t="shared" si="117"/>
        <v>0</v>
      </c>
      <c r="EH85" s="131">
        <f t="shared" si="118"/>
        <v>0</v>
      </c>
      <c r="EI85" s="131">
        <f t="shared" si="119"/>
        <v>0</v>
      </c>
      <c r="EJ85" s="131">
        <f t="shared" si="120"/>
        <v>0</v>
      </c>
      <c r="EK85" s="10">
        <f t="shared" si="121"/>
        <v>0</v>
      </c>
      <c r="EL85" s="131">
        <f t="shared" si="122"/>
        <v>0</v>
      </c>
      <c r="EM85" s="130">
        <f t="shared" si="123"/>
        <v>0</v>
      </c>
      <c r="EN85" s="129" t="str">
        <f t="shared" si="124"/>
        <v/>
      </c>
      <c r="EO85" s="121" t="str">
        <f>IF($EN85="要是正",MAX($EO$14:EO84)+1,"")</f>
        <v/>
      </c>
      <c r="EP85" s="121" t="str">
        <f>IF($EN85="要是正",MAX($EP$14:EP84)+1,"")</f>
        <v/>
      </c>
      <c r="EQ85" s="128" t="str">
        <f t="shared" si="125"/>
        <v/>
      </c>
      <c r="ER85" s="127" t="str">
        <f t="shared" si="126"/>
        <v/>
      </c>
      <c r="ES85" s="122" t="str">
        <f t="shared" si="127"/>
        <v/>
      </c>
      <c r="ET85" s="122" t="str">
        <f t="shared" si="128"/>
        <v/>
      </c>
      <c r="EU85" s="126" t="str">
        <f t="shared" si="129"/>
        <v/>
      </c>
      <c r="EV85" s="125" t="str">
        <f t="shared" si="136"/>
        <v/>
      </c>
      <c r="EW85" s="123" t="str">
        <f t="shared" si="137"/>
        <v>0</v>
      </c>
      <c r="EX85" s="124" t="str">
        <f t="shared" si="138"/>
        <v/>
      </c>
      <c r="EY85" s="123" t="str">
        <f t="shared" si="139"/>
        <v>0</v>
      </c>
      <c r="EZ85" s="123" t="str">
        <f t="shared" si="140"/>
        <v>0</v>
      </c>
      <c r="FA85" s="122" t="str">
        <f t="shared" si="141"/>
        <v/>
      </c>
      <c r="FB85" s="125" t="str">
        <f t="shared" si="130"/>
        <v/>
      </c>
      <c r="FC85" s="123" t="str">
        <f t="shared" si="142"/>
        <v>0</v>
      </c>
      <c r="FD85" s="124" t="str">
        <f t="shared" si="131"/>
        <v/>
      </c>
      <c r="FE85" s="123" t="str">
        <f t="shared" si="143"/>
        <v>0</v>
      </c>
      <c r="FF85" s="123" t="str">
        <f t="shared" si="144"/>
        <v>0</v>
      </c>
      <c r="FG85" s="122" t="str">
        <f t="shared" si="145"/>
        <v/>
      </c>
      <c r="FH85" s="614"/>
      <c r="FI85" s="614"/>
      <c r="FJ85" s="614"/>
      <c r="GG85" s="239" t="str">
        <f t="shared" si="146"/>
        <v/>
      </c>
      <c r="GH85" s="239" t="str">
        <f t="shared" si="132"/>
        <v/>
      </c>
      <c r="GI85" s="239" t="str">
        <f t="shared" si="133"/>
        <v/>
      </c>
      <c r="GJ85" s="239">
        <f t="shared" si="134"/>
        <v>0</v>
      </c>
      <c r="GK85" s="248" t="str">
        <f t="shared" si="135"/>
        <v/>
      </c>
      <c r="GL85" s="10" t="str">
        <f t="shared" si="147"/>
        <v/>
      </c>
      <c r="GM85" s="425" t="str">
        <f t="shared" si="148"/>
        <v/>
      </c>
      <c r="GN85" s="426" t="str">
        <f t="shared" si="149"/>
        <v>0</v>
      </c>
      <c r="GO85" s="427" t="str">
        <f t="shared" si="150"/>
        <v/>
      </c>
      <c r="GP85" s="426" t="str">
        <f t="shared" si="151"/>
        <v>0</v>
      </c>
      <c r="GQ85" s="428" t="str">
        <f t="shared" si="152"/>
        <v/>
      </c>
      <c r="GS85" s="411">
        <f t="shared" si="154"/>
        <v>0</v>
      </c>
      <c r="GT85" s="27"/>
      <c r="GU85" s="27"/>
      <c r="GV85" s="413"/>
      <c r="GW85" s="1114">
        <f t="shared" si="153"/>
        <v>0</v>
      </c>
    </row>
    <row r="86" spans="2:205" s="10" customFormat="1" ht="35.1" customHeight="1" x14ac:dyDescent="0.15">
      <c r="B86" s="111"/>
      <c r="C86" s="343"/>
      <c r="D86" s="343"/>
      <c r="E86" s="343"/>
      <c r="F86" s="343"/>
      <c r="G86" s="343"/>
      <c r="H86" s="343"/>
      <c r="J86" s="241"/>
      <c r="K86" s="242"/>
      <c r="L86" s="242"/>
      <c r="M86" s="2806"/>
      <c r="N86" s="2806"/>
      <c r="O86" s="2807"/>
      <c r="P86" s="2821"/>
      <c r="Q86" s="2822"/>
      <c r="R86" s="2822"/>
      <c r="S86" s="2822"/>
      <c r="T86" s="2822"/>
      <c r="U86" s="2822"/>
      <c r="V86" s="2822"/>
      <c r="W86" s="2822"/>
      <c r="X86" s="2822"/>
      <c r="Y86" s="2822"/>
      <c r="Z86" s="2822"/>
      <c r="AA86" s="2821"/>
      <c r="AB86" s="2822"/>
      <c r="AC86" s="2822"/>
      <c r="AD86" s="2822"/>
      <c r="AE86" s="2822"/>
      <c r="AF86" s="2822"/>
      <c r="AG86" s="2822"/>
      <c r="AH86" s="2822"/>
      <c r="AI86" s="2822"/>
      <c r="AJ86" s="2822"/>
      <c r="AK86" s="2822"/>
      <c r="AL86" s="2822"/>
      <c r="AM86" s="2822"/>
      <c r="AN86" s="2822"/>
      <c r="AO86" s="2822"/>
      <c r="AP86" s="2822"/>
      <c r="AQ86" s="2822"/>
      <c r="AR86" s="2822"/>
      <c r="AS86" s="2822"/>
      <c r="AT86" s="2822"/>
      <c r="AU86" s="2822"/>
      <c r="AV86" s="2822"/>
      <c r="AW86" s="2822"/>
      <c r="AX86" s="2822"/>
      <c r="AY86" s="2823"/>
      <c r="AZ86" s="2815"/>
      <c r="BA86" s="2815"/>
      <c r="BB86" s="2815"/>
      <c r="BC86" s="2815"/>
      <c r="BD86" s="2815"/>
      <c r="BE86" s="2815"/>
      <c r="BF86" s="2815"/>
      <c r="BG86" s="2815"/>
      <c r="BH86" s="2815"/>
      <c r="BI86" s="2815"/>
      <c r="BJ86" s="2815"/>
      <c r="BK86" s="2815"/>
      <c r="BL86" s="2781"/>
      <c r="BM86" s="2781"/>
      <c r="BN86" s="3226"/>
      <c r="BO86" s="3226"/>
      <c r="BP86" s="3226"/>
      <c r="BQ86" s="3226"/>
      <c r="BR86" s="3226"/>
      <c r="BS86" s="3226"/>
      <c r="BT86" s="3226"/>
      <c r="BU86" s="3226"/>
      <c r="BV86" s="3226"/>
      <c r="BW86" s="3226"/>
      <c r="BX86" s="3226"/>
      <c r="BY86" s="3226"/>
      <c r="BZ86" s="3226"/>
      <c r="CA86" s="3226"/>
      <c r="CB86" s="3226"/>
      <c r="CC86" s="3226"/>
      <c r="CD86" s="3226"/>
      <c r="CE86" s="3226"/>
      <c r="CF86" s="3226"/>
      <c r="CG86" s="3226"/>
      <c r="CH86" s="3226"/>
      <c r="CI86" s="3226"/>
      <c r="CJ86" s="3226"/>
      <c r="CK86" s="3226"/>
      <c r="CL86" s="3226"/>
      <c r="CM86" s="3227"/>
      <c r="CN86" s="3227"/>
      <c r="CO86" s="3227"/>
      <c r="CP86" s="3227"/>
      <c r="CQ86" s="3227"/>
      <c r="CR86" s="3227"/>
      <c r="CS86" s="3225"/>
      <c r="CT86" s="3078"/>
      <c r="CU86" s="3078"/>
      <c r="CV86" s="2783"/>
      <c r="CW86" s="2784"/>
      <c r="CX86" s="2784"/>
      <c r="CY86" s="2784"/>
      <c r="CZ86" s="2784"/>
      <c r="DA86" s="2784"/>
      <c r="DB86" s="2784"/>
      <c r="DC86" s="2784"/>
      <c r="DD86" s="2784"/>
      <c r="DE86" s="2784"/>
      <c r="DF86" s="2784"/>
      <c r="DG86" s="2784"/>
      <c r="DH86" s="2784"/>
      <c r="DI86" s="2784"/>
      <c r="DJ86" s="2784"/>
      <c r="DK86" s="2784"/>
      <c r="DL86" s="2784"/>
      <c r="DM86" s="2784"/>
      <c r="DN86" s="2784"/>
      <c r="DO86" s="2785"/>
      <c r="DP86"/>
      <c r="DQ86"/>
      <c r="DR86"/>
      <c r="DS86"/>
      <c r="DT86"/>
      <c r="DU86"/>
      <c r="DV86"/>
      <c r="DW86"/>
      <c r="DX86"/>
      <c r="DY86"/>
      <c r="DZ86"/>
      <c r="EA86"/>
      <c r="EB86"/>
      <c r="EC86"/>
      <c r="ED86"/>
      <c r="EE86"/>
      <c r="EF86" s="237"/>
      <c r="EG86" s="131">
        <f t="shared" si="117"/>
        <v>0</v>
      </c>
      <c r="EH86" s="131">
        <f t="shared" si="118"/>
        <v>0</v>
      </c>
      <c r="EI86" s="131">
        <f t="shared" si="119"/>
        <v>0</v>
      </c>
      <c r="EJ86" s="131">
        <f t="shared" si="120"/>
        <v>0</v>
      </c>
      <c r="EK86" s="10">
        <f t="shared" si="121"/>
        <v>0</v>
      </c>
      <c r="EL86" s="131">
        <f t="shared" si="122"/>
        <v>0</v>
      </c>
      <c r="EM86" s="130">
        <f t="shared" si="123"/>
        <v>0</v>
      </c>
      <c r="EN86" s="129" t="str">
        <f t="shared" si="124"/>
        <v/>
      </c>
      <c r="EO86" s="121" t="str">
        <f>IF($EN86="要是正",MAX($EO$14:EO85)+1,"")</f>
        <v/>
      </c>
      <c r="EP86" s="121" t="str">
        <f>IF($EN86="要是正",MAX($EP$14:EP85)+1,"")</f>
        <v/>
      </c>
      <c r="EQ86" s="128" t="str">
        <f t="shared" si="125"/>
        <v/>
      </c>
      <c r="ER86" s="127" t="str">
        <f t="shared" si="126"/>
        <v/>
      </c>
      <c r="ES86" s="122" t="str">
        <f t="shared" si="127"/>
        <v/>
      </c>
      <c r="ET86" s="122" t="str">
        <f t="shared" si="128"/>
        <v/>
      </c>
      <c r="EU86" s="126" t="str">
        <f t="shared" si="129"/>
        <v/>
      </c>
      <c r="EV86" s="125" t="str">
        <f t="shared" si="136"/>
        <v/>
      </c>
      <c r="EW86" s="123" t="str">
        <f t="shared" si="137"/>
        <v>0</v>
      </c>
      <c r="EX86" s="124" t="str">
        <f t="shared" si="138"/>
        <v/>
      </c>
      <c r="EY86" s="123" t="str">
        <f t="shared" si="139"/>
        <v>0</v>
      </c>
      <c r="EZ86" s="123" t="str">
        <f t="shared" si="140"/>
        <v>0</v>
      </c>
      <c r="FA86" s="122" t="str">
        <f t="shared" si="141"/>
        <v/>
      </c>
      <c r="FB86" s="125" t="str">
        <f t="shared" si="130"/>
        <v/>
      </c>
      <c r="FC86" s="123" t="str">
        <f t="shared" si="142"/>
        <v>0</v>
      </c>
      <c r="FD86" s="124" t="str">
        <f t="shared" si="131"/>
        <v/>
      </c>
      <c r="FE86" s="123" t="str">
        <f t="shared" si="143"/>
        <v>0</v>
      </c>
      <c r="FF86" s="123" t="str">
        <f t="shared" si="144"/>
        <v>0</v>
      </c>
      <c r="FG86" s="122" t="str">
        <f t="shared" si="145"/>
        <v/>
      </c>
      <c r="FH86" s="614"/>
      <c r="FI86" s="614"/>
      <c r="FJ86" s="614"/>
      <c r="GG86" s="239" t="str">
        <f t="shared" si="146"/>
        <v/>
      </c>
      <c r="GH86" s="239" t="str">
        <f t="shared" si="132"/>
        <v/>
      </c>
      <c r="GI86" s="239" t="str">
        <f t="shared" si="133"/>
        <v/>
      </c>
      <c r="GJ86" s="239">
        <f t="shared" si="134"/>
        <v>0</v>
      </c>
      <c r="GK86" s="248" t="str">
        <f t="shared" si="135"/>
        <v/>
      </c>
      <c r="GL86" s="10" t="str">
        <f t="shared" si="147"/>
        <v/>
      </c>
      <c r="GM86" s="425" t="str">
        <f t="shared" si="148"/>
        <v/>
      </c>
      <c r="GN86" s="426" t="str">
        <f t="shared" si="149"/>
        <v>0</v>
      </c>
      <c r="GO86" s="427" t="str">
        <f t="shared" si="150"/>
        <v/>
      </c>
      <c r="GP86" s="426" t="str">
        <f t="shared" si="151"/>
        <v>0</v>
      </c>
      <c r="GQ86" s="428" t="str">
        <f t="shared" si="152"/>
        <v/>
      </c>
      <c r="GS86" s="411">
        <f t="shared" si="154"/>
        <v>0</v>
      </c>
      <c r="GT86" s="27"/>
      <c r="GU86" s="27"/>
      <c r="GV86" s="413"/>
      <c r="GW86" s="1114">
        <f t="shared" si="153"/>
        <v>0</v>
      </c>
    </row>
    <row r="87" spans="2:205" s="10" customFormat="1" ht="35.1" customHeight="1" x14ac:dyDescent="0.15">
      <c r="B87" s="111"/>
      <c r="C87" s="596"/>
      <c r="D87" s="596"/>
      <c r="E87" s="596"/>
      <c r="F87" s="596"/>
      <c r="G87" s="596"/>
      <c r="H87" s="596"/>
      <c r="J87" s="241"/>
      <c r="K87" s="242"/>
      <c r="L87" s="242"/>
      <c r="M87" s="2806"/>
      <c r="N87" s="2806"/>
      <c r="O87" s="2807"/>
      <c r="P87" s="2821"/>
      <c r="Q87" s="2822"/>
      <c r="R87" s="2822"/>
      <c r="S87" s="2822"/>
      <c r="T87" s="2822"/>
      <c r="U87" s="2822"/>
      <c r="V87" s="2822"/>
      <c r="W87" s="2822"/>
      <c r="X87" s="2822"/>
      <c r="Y87" s="2822"/>
      <c r="Z87" s="2822"/>
      <c r="AA87" s="2821"/>
      <c r="AB87" s="2822"/>
      <c r="AC87" s="2822"/>
      <c r="AD87" s="2822"/>
      <c r="AE87" s="2822"/>
      <c r="AF87" s="2822"/>
      <c r="AG87" s="2822"/>
      <c r="AH87" s="2822"/>
      <c r="AI87" s="2822"/>
      <c r="AJ87" s="2822"/>
      <c r="AK87" s="2822"/>
      <c r="AL87" s="2822"/>
      <c r="AM87" s="2822"/>
      <c r="AN87" s="2822"/>
      <c r="AO87" s="2822"/>
      <c r="AP87" s="2822"/>
      <c r="AQ87" s="2822"/>
      <c r="AR87" s="2822"/>
      <c r="AS87" s="2822"/>
      <c r="AT87" s="2822"/>
      <c r="AU87" s="2822"/>
      <c r="AV87" s="2822"/>
      <c r="AW87" s="2822"/>
      <c r="AX87" s="2822"/>
      <c r="AY87" s="2823"/>
      <c r="AZ87" s="2815"/>
      <c r="BA87" s="2815"/>
      <c r="BB87" s="2815"/>
      <c r="BC87" s="2815"/>
      <c r="BD87" s="2815"/>
      <c r="BE87" s="2815"/>
      <c r="BF87" s="2815"/>
      <c r="BG87" s="2815"/>
      <c r="BH87" s="2815"/>
      <c r="BI87" s="2815"/>
      <c r="BJ87" s="2815"/>
      <c r="BK87" s="2815"/>
      <c r="BL87" s="2781"/>
      <c r="BM87" s="2781"/>
      <c r="BN87" s="3226"/>
      <c r="BO87" s="3226"/>
      <c r="BP87" s="3226"/>
      <c r="BQ87" s="3226"/>
      <c r="BR87" s="3226"/>
      <c r="BS87" s="3226"/>
      <c r="BT87" s="3226"/>
      <c r="BU87" s="3226"/>
      <c r="BV87" s="3226"/>
      <c r="BW87" s="3226"/>
      <c r="BX87" s="3226"/>
      <c r="BY87" s="3226"/>
      <c r="BZ87" s="3226"/>
      <c r="CA87" s="3226"/>
      <c r="CB87" s="3226"/>
      <c r="CC87" s="3226"/>
      <c r="CD87" s="3226"/>
      <c r="CE87" s="3226"/>
      <c r="CF87" s="3226"/>
      <c r="CG87" s="3226"/>
      <c r="CH87" s="3226"/>
      <c r="CI87" s="3226"/>
      <c r="CJ87" s="3226"/>
      <c r="CK87" s="3226"/>
      <c r="CL87" s="3226"/>
      <c r="CM87" s="3227"/>
      <c r="CN87" s="3227"/>
      <c r="CO87" s="3227"/>
      <c r="CP87" s="3227"/>
      <c r="CQ87" s="3227"/>
      <c r="CR87" s="3227"/>
      <c r="CS87" s="3225"/>
      <c r="CT87" s="3078"/>
      <c r="CU87" s="3078"/>
      <c r="CV87" s="2783"/>
      <c r="CW87" s="2784"/>
      <c r="CX87" s="2784"/>
      <c r="CY87" s="2784"/>
      <c r="CZ87" s="2784"/>
      <c r="DA87" s="2784"/>
      <c r="DB87" s="2784"/>
      <c r="DC87" s="2784"/>
      <c r="DD87" s="2784"/>
      <c r="DE87" s="2784"/>
      <c r="DF87" s="2784"/>
      <c r="DG87" s="2784"/>
      <c r="DH87" s="2784"/>
      <c r="DI87" s="2784"/>
      <c r="DJ87" s="2784"/>
      <c r="DK87" s="2784"/>
      <c r="DL87" s="2784"/>
      <c r="DM87" s="2784"/>
      <c r="DN87" s="2784"/>
      <c r="DO87" s="2785"/>
      <c r="DP87" s="361"/>
      <c r="DQ87" s="361"/>
      <c r="DR87" s="361"/>
      <c r="DS87" s="361"/>
      <c r="DT87" s="361"/>
      <c r="DU87" s="361"/>
      <c r="DV87" s="361"/>
      <c r="DW87" s="361"/>
      <c r="DX87" s="361"/>
      <c r="DY87" s="361"/>
      <c r="DZ87" s="361"/>
      <c r="EA87" s="361"/>
      <c r="EB87" s="361"/>
      <c r="EC87" s="361"/>
      <c r="ED87" s="361"/>
      <c r="EE87" s="361"/>
      <c r="EF87" s="237"/>
      <c r="EG87" s="131">
        <f t="shared" si="117"/>
        <v>0</v>
      </c>
      <c r="EH87" s="131">
        <f t="shared" si="118"/>
        <v>0</v>
      </c>
      <c r="EI87" s="131">
        <f t="shared" si="119"/>
        <v>0</v>
      </c>
      <c r="EJ87" s="131">
        <f t="shared" si="120"/>
        <v>0</v>
      </c>
      <c r="EK87" s="10">
        <f t="shared" ref="EK87:EK94" si="155">M87</f>
        <v>0</v>
      </c>
      <c r="EL87" s="131">
        <f t="shared" ref="EL87:EL94" si="156">IF($AA87="",P87,AA87)</f>
        <v>0</v>
      </c>
      <c r="EM87" s="130">
        <f t="shared" ref="EM87:EM94" si="157">COUNTA(CM87:CR87)</f>
        <v>0</v>
      </c>
      <c r="EN87" s="129" t="str">
        <f t="shared" ref="EN87:EN94" si="158">IF(AZ87="×要是正（既存不適格以外）","要是正","")&amp;IF(AZ87="△既存不適格","既存不適格","")</f>
        <v/>
      </c>
      <c r="EO87" s="121" t="str">
        <f>IF($EN87="要是正",MAX($EO$14:EO86)+1,"")</f>
        <v/>
      </c>
      <c r="EP87" s="121" t="str">
        <f>IF($EN87="要是正",MAX($EP$14:EP86)+1,"")</f>
        <v/>
      </c>
      <c r="EQ87" s="128" t="str">
        <f t="shared" ref="EQ87:EQ94" si="159">IF(OR(AZ87="×要是正（既存不適格以外）",AZ87="△既存不適格"),EK87,"")</f>
        <v/>
      </c>
      <c r="ER87" s="127" t="str">
        <f t="shared" si="126"/>
        <v/>
      </c>
      <c r="ES87" s="122" t="str">
        <f t="shared" ref="ES87:ES94" si="160">IF($EN87="要是正",IF(BN87="","",BN87),"")</f>
        <v/>
      </c>
      <c r="ET87" s="122" t="str">
        <f t="shared" ref="ET87:ET94" si="161">IF($EN87="要是正",IF(BX87="","",BX87),"")</f>
        <v/>
      </c>
      <c r="EU87" s="126" t="str">
        <f t="shared" si="129"/>
        <v/>
      </c>
      <c r="EV87" s="125" t="str">
        <f t="shared" si="136"/>
        <v/>
      </c>
      <c r="EW87" s="123" t="str">
        <f t="shared" si="137"/>
        <v>0</v>
      </c>
      <c r="EX87" s="124" t="str">
        <f t="shared" si="138"/>
        <v/>
      </c>
      <c r="EY87" s="123" t="str">
        <f t="shared" si="139"/>
        <v>0</v>
      </c>
      <c r="EZ87" s="123" t="str">
        <f t="shared" si="140"/>
        <v>0</v>
      </c>
      <c r="FA87" s="122" t="str">
        <f t="shared" si="141"/>
        <v/>
      </c>
      <c r="FB87" s="125" t="str">
        <f t="shared" si="130"/>
        <v/>
      </c>
      <c r="FC87" s="123" t="str">
        <f t="shared" si="142"/>
        <v>0</v>
      </c>
      <c r="FD87" s="124" t="str">
        <f t="shared" si="131"/>
        <v/>
      </c>
      <c r="FE87" s="123" t="str">
        <f t="shared" si="143"/>
        <v>0</v>
      </c>
      <c r="FF87" s="123" t="str">
        <f t="shared" si="144"/>
        <v>0</v>
      </c>
      <c r="FG87" s="122" t="str">
        <f t="shared" si="145"/>
        <v/>
      </c>
      <c r="FH87" s="614"/>
      <c r="FI87" s="614"/>
      <c r="FJ87" s="614"/>
      <c r="GG87" s="239" t="str">
        <f t="shared" si="146"/>
        <v/>
      </c>
      <c r="GH87" s="239" t="str">
        <f t="shared" si="132"/>
        <v/>
      </c>
      <c r="GI87" s="239" t="str">
        <f t="shared" si="133"/>
        <v/>
      </c>
      <c r="GJ87" s="239">
        <f t="shared" ref="GJ87:GJ94" si="162">BL87</f>
        <v>0</v>
      </c>
      <c r="GK87" s="248" t="str">
        <f t="shared" si="135"/>
        <v/>
      </c>
      <c r="GL87" s="10" t="str">
        <f t="shared" si="147"/>
        <v/>
      </c>
      <c r="GM87" s="425" t="str">
        <f t="shared" si="148"/>
        <v/>
      </c>
      <c r="GN87" s="426" t="str">
        <f t="shared" si="149"/>
        <v>0</v>
      </c>
      <c r="GO87" s="427" t="str">
        <f t="shared" si="150"/>
        <v/>
      </c>
      <c r="GP87" s="426" t="str">
        <f t="shared" si="151"/>
        <v>0</v>
      </c>
      <c r="GQ87" s="428" t="str">
        <f t="shared" si="152"/>
        <v/>
      </c>
      <c r="GS87" s="411">
        <f t="shared" si="154"/>
        <v>0</v>
      </c>
      <c r="GT87" s="27"/>
      <c r="GU87" s="27"/>
      <c r="GV87" s="413"/>
      <c r="GW87" s="1114">
        <f t="shared" si="153"/>
        <v>0</v>
      </c>
    </row>
    <row r="88" spans="2:205" s="10" customFormat="1" ht="35.1" customHeight="1" x14ac:dyDescent="0.15">
      <c r="B88" s="111"/>
      <c r="C88" s="596"/>
      <c r="D88" s="596"/>
      <c r="E88" s="596"/>
      <c r="F88" s="596"/>
      <c r="G88" s="596"/>
      <c r="H88" s="596"/>
      <c r="J88" s="241"/>
      <c r="K88" s="242"/>
      <c r="L88" s="242"/>
      <c r="M88" s="2806"/>
      <c r="N88" s="2806"/>
      <c r="O88" s="2807"/>
      <c r="P88" s="2821"/>
      <c r="Q88" s="2822"/>
      <c r="R88" s="2822"/>
      <c r="S88" s="2822"/>
      <c r="T88" s="2822"/>
      <c r="U88" s="2822"/>
      <c r="V88" s="2822"/>
      <c r="W88" s="2822"/>
      <c r="X88" s="2822"/>
      <c r="Y88" s="2822"/>
      <c r="Z88" s="2822"/>
      <c r="AA88" s="2821"/>
      <c r="AB88" s="2822"/>
      <c r="AC88" s="2822"/>
      <c r="AD88" s="2822"/>
      <c r="AE88" s="2822"/>
      <c r="AF88" s="2822"/>
      <c r="AG88" s="2822"/>
      <c r="AH88" s="2822"/>
      <c r="AI88" s="2822"/>
      <c r="AJ88" s="2822"/>
      <c r="AK88" s="2822"/>
      <c r="AL88" s="2822"/>
      <c r="AM88" s="2822"/>
      <c r="AN88" s="2822"/>
      <c r="AO88" s="2822"/>
      <c r="AP88" s="2822"/>
      <c r="AQ88" s="2822"/>
      <c r="AR88" s="2822"/>
      <c r="AS88" s="2822"/>
      <c r="AT88" s="2822"/>
      <c r="AU88" s="2822"/>
      <c r="AV88" s="2822"/>
      <c r="AW88" s="2822"/>
      <c r="AX88" s="2822"/>
      <c r="AY88" s="2823"/>
      <c r="AZ88" s="2815"/>
      <c r="BA88" s="2815"/>
      <c r="BB88" s="2815"/>
      <c r="BC88" s="2815"/>
      <c r="BD88" s="2815"/>
      <c r="BE88" s="2815"/>
      <c r="BF88" s="2815"/>
      <c r="BG88" s="2815"/>
      <c r="BH88" s="2815"/>
      <c r="BI88" s="2815"/>
      <c r="BJ88" s="2815"/>
      <c r="BK88" s="2815"/>
      <c r="BL88" s="2781"/>
      <c r="BM88" s="2781"/>
      <c r="BN88" s="3226"/>
      <c r="BO88" s="3226"/>
      <c r="BP88" s="3226"/>
      <c r="BQ88" s="3226"/>
      <c r="BR88" s="3226"/>
      <c r="BS88" s="3226"/>
      <c r="BT88" s="3226"/>
      <c r="BU88" s="3226"/>
      <c r="BV88" s="3226"/>
      <c r="BW88" s="3226"/>
      <c r="BX88" s="3226"/>
      <c r="BY88" s="3226"/>
      <c r="BZ88" s="3226"/>
      <c r="CA88" s="3226"/>
      <c r="CB88" s="3226"/>
      <c r="CC88" s="3226"/>
      <c r="CD88" s="3226"/>
      <c r="CE88" s="3226"/>
      <c r="CF88" s="3226"/>
      <c r="CG88" s="3226"/>
      <c r="CH88" s="3226"/>
      <c r="CI88" s="3226"/>
      <c r="CJ88" s="3226"/>
      <c r="CK88" s="3226"/>
      <c r="CL88" s="3226"/>
      <c r="CM88" s="3227"/>
      <c r="CN88" s="3227"/>
      <c r="CO88" s="3227"/>
      <c r="CP88" s="3227"/>
      <c r="CQ88" s="3227"/>
      <c r="CR88" s="3227"/>
      <c r="CS88" s="3225"/>
      <c r="CT88" s="3078"/>
      <c r="CU88" s="3078"/>
      <c r="CV88" s="2783"/>
      <c r="CW88" s="2784"/>
      <c r="CX88" s="2784"/>
      <c r="CY88" s="2784"/>
      <c r="CZ88" s="2784"/>
      <c r="DA88" s="2784"/>
      <c r="DB88" s="2784"/>
      <c r="DC88" s="2784"/>
      <c r="DD88" s="2784"/>
      <c r="DE88" s="2784"/>
      <c r="DF88" s="2784"/>
      <c r="DG88" s="2784"/>
      <c r="DH88" s="2784"/>
      <c r="DI88" s="2784"/>
      <c r="DJ88" s="2784"/>
      <c r="DK88" s="2784"/>
      <c r="DL88" s="2784"/>
      <c r="DM88" s="2784"/>
      <c r="DN88" s="2784"/>
      <c r="DO88" s="2785"/>
      <c r="DP88" s="361"/>
      <c r="DQ88" s="361"/>
      <c r="DR88" s="361"/>
      <c r="DS88" s="361"/>
      <c r="DT88" s="361"/>
      <c r="DU88" s="361"/>
      <c r="DV88" s="361"/>
      <c r="DW88" s="361"/>
      <c r="DX88" s="361"/>
      <c r="DY88" s="361"/>
      <c r="DZ88" s="361"/>
      <c r="EA88" s="361"/>
      <c r="EB88" s="361"/>
      <c r="EC88" s="361"/>
      <c r="ED88" s="361"/>
      <c r="EE88" s="361"/>
      <c r="EF88" s="237"/>
      <c r="EG88" s="131">
        <f t="shared" si="117"/>
        <v>0</v>
      </c>
      <c r="EH88" s="131">
        <f t="shared" si="118"/>
        <v>0</v>
      </c>
      <c r="EI88" s="131">
        <f t="shared" si="119"/>
        <v>0</v>
      </c>
      <c r="EJ88" s="131">
        <f t="shared" si="120"/>
        <v>0</v>
      </c>
      <c r="EK88" s="10">
        <f t="shared" si="155"/>
        <v>0</v>
      </c>
      <c r="EL88" s="131">
        <f t="shared" si="156"/>
        <v>0</v>
      </c>
      <c r="EM88" s="130">
        <f t="shared" si="157"/>
        <v>0</v>
      </c>
      <c r="EN88" s="129" t="str">
        <f t="shared" si="158"/>
        <v/>
      </c>
      <c r="EO88" s="121" t="str">
        <f>IF($EN88="要是正",MAX($EO$7:EO87)+1,"")</f>
        <v/>
      </c>
      <c r="EP88" s="121" t="str">
        <f>IF($EN88="要是正",MAX($EP$14:EP87)+1,"")</f>
        <v/>
      </c>
      <c r="EQ88" s="128" t="str">
        <f t="shared" si="159"/>
        <v/>
      </c>
      <c r="ER88" s="127" t="str">
        <f t="shared" si="126"/>
        <v/>
      </c>
      <c r="ES88" s="122" t="str">
        <f t="shared" si="160"/>
        <v/>
      </c>
      <c r="ET88" s="122" t="str">
        <f t="shared" si="161"/>
        <v/>
      </c>
      <c r="EU88" s="126" t="str">
        <f t="shared" si="129"/>
        <v/>
      </c>
      <c r="EV88" s="125" t="str">
        <f t="shared" si="136"/>
        <v/>
      </c>
      <c r="EW88" s="123" t="str">
        <f t="shared" si="137"/>
        <v>0</v>
      </c>
      <c r="EX88" s="124" t="str">
        <f t="shared" si="138"/>
        <v/>
      </c>
      <c r="EY88" s="123" t="str">
        <f t="shared" si="139"/>
        <v>0</v>
      </c>
      <c r="EZ88" s="123" t="str">
        <f t="shared" si="140"/>
        <v>0</v>
      </c>
      <c r="FA88" s="122" t="str">
        <f t="shared" si="141"/>
        <v/>
      </c>
      <c r="FB88" s="125" t="str">
        <f t="shared" si="130"/>
        <v/>
      </c>
      <c r="FC88" s="123" t="str">
        <f t="shared" si="142"/>
        <v>0</v>
      </c>
      <c r="FD88" s="124" t="str">
        <f t="shared" si="131"/>
        <v/>
      </c>
      <c r="FE88" s="123" t="str">
        <f t="shared" si="143"/>
        <v>0</v>
      </c>
      <c r="FF88" s="123" t="str">
        <f t="shared" si="144"/>
        <v>0</v>
      </c>
      <c r="FG88" s="122" t="str">
        <f t="shared" si="145"/>
        <v/>
      </c>
      <c r="FH88" s="121"/>
      <c r="FI88" s="121"/>
      <c r="FJ88" s="614"/>
      <c r="GG88" s="239" t="str">
        <f t="shared" si="146"/>
        <v/>
      </c>
      <c r="GH88" s="239" t="str">
        <f t="shared" si="132"/>
        <v/>
      </c>
      <c r="GI88" s="239" t="str">
        <f t="shared" si="133"/>
        <v/>
      </c>
      <c r="GJ88" s="239">
        <f t="shared" si="162"/>
        <v>0</v>
      </c>
      <c r="GK88" s="248" t="str">
        <f t="shared" si="135"/>
        <v/>
      </c>
      <c r="GL88" s="10" t="str">
        <f t="shared" si="147"/>
        <v/>
      </c>
      <c r="GM88" s="425" t="str">
        <f t="shared" si="148"/>
        <v/>
      </c>
      <c r="GN88" s="426" t="str">
        <f t="shared" si="149"/>
        <v>0</v>
      </c>
      <c r="GO88" s="427" t="str">
        <f t="shared" si="150"/>
        <v/>
      </c>
      <c r="GP88" s="426" t="str">
        <f t="shared" si="151"/>
        <v>0</v>
      </c>
      <c r="GQ88" s="428" t="str">
        <f t="shared" si="152"/>
        <v/>
      </c>
      <c r="GS88" s="411">
        <f t="shared" si="154"/>
        <v>0</v>
      </c>
      <c r="GT88" s="27"/>
      <c r="GU88" s="27"/>
      <c r="GV88" s="413"/>
      <c r="GW88" s="1114">
        <f t="shared" si="153"/>
        <v>0</v>
      </c>
    </row>
    <row r="89" spans="2:205" s="10" customFormat="1" ht="35.1" customHeight="1" x14ac:dyDescent="0.15">
      <c r="B89" s="111"/>
      <c r="C89" s="596"/>
      <c r="D89" s="596"/>
      <c r="E89" s="596"/>
      <c r="F89" s="596"/>
      <c r="G89" s="596"/>
      <c r="H89" s="596"/>
      <c r="J89" s="241"/>
      <c r="K89" s="242"/>
      <c r="L89" s="242"/>
      <c r="M89" s="2806"/>
      <c r="N89" s="2806"/>
      <c r="O89" s="2807"/>
      <c r="P89" s="2821"/>
      <c r="Q89" s="2822"/>
      <c r="R89" s="2822"/>
      <c r="S89" s="2822"/>
      <c r="T89" s="2822"/>
      <c r="U89" s="2822"/>
      <c r="V89" s="2822"/>
      <c r="W89" s="2822"/>
      <c r="X89" s="2822"/>
      <c r="Y89" s="2822"/>
      <c r="Z89" s="2822"/>
      <c r="AA89" s="2821"/>
      <c r="AB89" s="2822"/>
      <c r="AC89" s="2822"/>
      <c r="AD89" s="2822"/>
      <c r="AE89" s="2822"/>
      <c r="AF89" s="2822"/>
      <c r="AG89" s="2822"/>
      <c r="AH89" s="2822"/>
      <c r="AI89" s="2822"/>
      <c r="AJ89" s="2822"/>
      <c r="AK89" s="2822"/>
      <c r="AL89" s="2822"/>
      <c r="AM89" s="2822"/>
      <c r="AN89" s="2822"/>
      <c r="AO89" s="2822"/>
      <c r="AP89" s="2822"/>
      <c r="AQ89" s="2822"/>
      <c r="AR89" s="2822"/>
      <c r="AS89" s="2822"/>
      <c r="AT89" s="2822"/>
      <c r="AU89" s="2822"/>
      <c r="AV89" s="2822"/>
      <c r="AW89" s="2822"/>
      <c r="AX89" s="2822"/>
      <c r="AY89" s="2823"/>
      <c r="AZ89" s="2815"/>
      <c r="BA89" s="2815"/>
      <c r="BB89" s="2815"/>
      <c r="BC89" s="2815"/>
      <c r="BD89" s="2815"/>
      <c r="BE89" s="2815"/>
      <c r="BF89" s="2815"/>
      <c r="BG89" s="2815"/>
      <c r="BH89" s="2815"/>
      <c r="BI89" s="2815"/>
      <c r="BJ89" s="2815"/>
      <c r="BK89" s="2815"/>
      <c r="BL89" s="2781"/>
      <c r="BM89" s="2781"/>
      <c r="BN89" s="3226"/>
      <c r="BO89" s="3226"/>
      <c r="BP89" s="3226"/>
      <c r="BQ89" s="3226"/>
      <c r="BR89" s="3226"/>
      <c r="BS89" s="3226"/>
      <c r="BT89" s="3226"/>
      <c r="BU89" s="3226"/>
      <c r="BV89" s="3226"/>
      <c r="BW89" s="3226"/>
      <c r="BX89" s="3226"/>
      <c r="BY89" s="3226"/>
      <c r="BZ89" s="3226"/>
      <c r="CA89" s="3226"/>
      <c r="CB89" s="3226"/>
      <c r="CC89" s="3226"/>
      <c r="CD89" s="3226"/>
      <c r="CE89" s="3226"/>
      <c r="CF89" s="3226"/>
      <c r="CG89" s="3226"/>
      <c r="CH89" s="3226"/>
      <c r="CI89" s="3226"/>
      <c r="CJ89" s="3226"/>
      <c r="CK89" s="3226"/>
      <c r="CL89" s="3226"/>
      <c r="CM89" s="3227"/>
      <c r="CN89" s="3227"/>
      <c r="CO89" s="3227"/>
      <c r="CP89" s="3227"/>
      <c r="CQ89" s="3227"/>
      <c r="CR89" s="3227"/>
      <c r="CS89" s="3225"/>
      <c r="CT89" s="3078"/>
      <c r="CU89" s="3078"/>
      <c r="CV89" s="2783"/>
      <c r="CW89" s="2784"/>
      <c r="CX89" s="2784"/>
      <c r="CY89" s="2784"/>
      <c r="CZ89" s="2784"/>
      <c r="DA89" s="2784"/>
      <c r="DB89" s="2784"/>
      <c r="DC89" s="2784"/>
      <c r="DD89" s="2784"/>
      <c r="DE89" s="2784"/>
      <c r="DF89" s="2784"/>
      <c r="DG89" s="2784"/>
      <c r="DH89" s="2784"/>
      <c r="DI89" s="2784"/>
      <c r="DJ89" s="2784"/>
      <c r="DK89" s="2784"/>
      <c r="DL89" s="2784"/>
      <c r="DM89" s="2784"/>
      <c r="DN89" s="2784"/>
      <c r="DO89" s="2785"/>
      <c r="DP89" s="361"/>
      <c r="DQ89" s="361"/>
      <c r="DR89" s="361"/>
      <c r="DS89" s="361"/>
      <c r="DT89" s="361"/>
      <c r="DU89" s="361"/>
      <c r="DV89" s="361"/>
      <c r="DW89" s="361"/>
      <c r="DX89" s="361"/>
      <c r="DY89" s="361"/>
      <c r="DZ89" s="361"/>
      <c r="EA89" s="361"/>
      <c r="EB89" s="361"/>
      <c r="EC89" s="361"/>
      <c r="ED89" s="361"/>
      <c r="EE89" s="361"/>
      <c r="EF89" s="237"/>
      <c r="EG89" s="131">
        <f t="shared" si="117"/>
        <v>0</v>
      </c>
      <c r="EH89" s="131">
        <f t="shared" si="118"/>
        <v>0</v>
      </c>
      <c r="EI89" s="131">
        <f t="shared" si="119"/>
        <v>0</v>
      </c>
      <c r="EJ89" s="131">
        <f t="shared" si="120"/>
        <v>0</v>
      </c>
      <c r="EK89" s="10">
        <f t="shared" si="155"/>
        <v>0</v>
      </c>
      <c r="EL89" s="131">
        <f t="shared" si="156"/>
        <v>0</v>
      </c>
      <c r="EM89" s="130">
        <f t="shared" si="157"/>
        <v>0</v>
      </c>
      <c r="EN89" s="129" t="str">
        <f t="shared" si="158"/>
        <v/>
      </c>
      <c r="EO89" s="121" t="str">
        <f>IF($EN89="要是正",MAX($EO$7:EO88)+1,"")</f>
        <v/>
      </c>
      <c r="EP89" s="121" t="str">
        <f>IF($EN89="要是正",MAX($EP$14:EP88)+1,"")</f>
        <v/>
      </c>
      <c r="EQ89" s="128" t="str">
        <f t="shared" si="159"/>
        <v/>
      </c>
      <c r="ER89" s="127" t="str">
        <f t="shared" si="126"/>
        <v/>
      </c>
      <c r="ES89" s="122" t="str">
        <f t="shared" si="160"/>
        <v/>
      </c>
      <c r="ET89" s="122" t="str">
        <f t="shared" si="161"/>
        <v/>
      </c>
      <c r="EU89" s="126" t="str">
        <f t="shared" si="129"/>
        <v/>
      </c>
      <c r="EV89" s="125" t="str">
        <f t="shared" si="136"/>
        <v/>
      </c>
      <c r="EW89" s="123" t="str">
        <f t="shared" si="137"/>
        <v>0</v>
      </c>
      <c r="EX89" s="124" t="str">
        <f t="shared" si="138"/>
        <v/>
      </c>
      <c r="EY89" s="123" t="str">
        <f t="shared" si="139"/>
        <v>0</v>
      </c>
      <c r="EZ89" s="123" t="str">
        <f t="shared" si="140"/>
        <v>0</v>
      </c>
      <c r="FA89" s="122" t="str">
        <f t="shared" si="141"/>
        <v/>
      </c>
      <c r="FB89" s="125" t="str">
        <f t="shared" si="130"/>
        <v/>
      </c>
      <c r="FC89" s="123" t="str">
        <f t="shared" si="142"/>
        <v>0</v>
      </c>
      <c r="FD89" s="124" t="str">
        <f t="shared" si="131"/>
        <v/>
      </c>
      <c r="FE89" s="123" t="str">
        <f t="shared" si="143"/>
        <v>0</v>
      </c>
      <c r="FF89" s="123" t="str">
        <f t="shared" si="144"/>
        <v>0</v>
      </c>
      <c r="FG89" s="122" t="str">
        <f t="shared" si="145"/>
        <v/>
      </c>
      <c r="FH89" s="121"/>
      <c r="FI89" s="121"/>
      <c r="FJ89" s="614"/>
      <c r="GG89" s="239" t="str">
        <f t="shared" si="146"/>
        <v/>
      </c>
      <c r="GH89" s="239" t="str">
        <f t="shared" si="132"/>
        <v/>
      </c>
      <c r="GI89" s="239" t="str">
        <f t="shared" si="133"/>
        <v/>
      </c>
      <c r="GJ89" s="239">
        <f t="shared" si="162"/>
        <v>0</v>
      </c>
      <c r="GK89" s="248" t="str">
        <f t="shared" si="135"/>
        <v/>
      </c>
      <c r="GL89" s="10" t="str">
        <f t="shared" si="147"/>
        <v/>
      </c>
      <c r="GM89" s="425" t="str">
        <f t="shared" si="148"/>
        <v/>
      </c>
      <c r="GN89" s="426" t="str">
        <f t="shared" si="149"/>
        <v>0</v>
      </c>
      <c r="GO89" s="427" t="str">
        <f t="shared" si="150"/>
        <v/>
      </c>
      <c r="GP89" s="426" t="str">
        <f t="shared" si="151"/>
        <v>0</v>
      </c>
      <c r="GQ89" s="428" t="str">
        <f t="shared" si="152"/>
        <v/>
      </c>
      <c r="GS89" s="411">
        <f t="shared" si="154"/>
        <v>0</v>
      </c>
      <c r="GT89" s="27"/>
      <c r="GU89" s="27"/>
      <c r="GV89" s="413"/>
      <c r="GW89" s="1114">
        <f t="shared" si="153"/>
        <v>0</v>
      </c>
    </row>
    <row r="90" spans="2:205" s="10" customFormat="1" ht="35.1" customHeight="1" x14ac:dyDescent="0.15">
      <c r="B90" s="111"/>
      <c r="C90" s="596"/>
      <c r="D90" s="596"/>
      <c r="E90" s="596"/>
      <c r="F90" s="596"/>
      <c r="G90" s="596"/>
      <c r="H90" s="596"/>
      <c r="J90" s="241"/>
      <c r="K90" s="242"/>
      <c r="L90" s="242"/>
      <c r="M90" s="2806"/>
      <c r="N90" s="2806"/>
      <c r="O90" s="2807"/>
      <c r="P90" s="2821"/>
      <c r="Q90" s="2822"/>
      <c r="R90" s="2822"/>
      <c r="S90" s="2822"/>
      <c r="T90" s="2822"/>
      <c r="U90" s="2822"/>
      <c r="V90" s="2822"/>
      <c r="W90" s="2822"/>
      <c r="X90" s="2822"/>
      <c r="Y90" s="2822"/>
      <c r="Z90" s="2822"/>
      <c r="AA90" s="2821"/>
      <c r="AB90" s="2822"/>
      <c r="AC90" s="2822"/>
      <c r="AD90" s="2822"/>
      <c r="AE90" s="2822"/>
      <c r="AF90" s="2822"/>
      <c r="AG90" s="2822"/>
      <c r="AH90" s="2822"/>
      <c r="AI90" s="2822"/>
      <c r="AJ90" s="2822"/>
      <c r="AK90" s="2822"/>
      <c r="AL90" s="2822"/>
      <c r="AM90" s="2822"/>
      <c r="AN90" s="2822"/>
      <c r="AO90" s="2822"/>
      <c r="AP90" s="2822"/>
      <c r="AQ90" s="2822"/>
      <c r="AR90" s="2822"/>
      <c r="AS90" s="2822"/>
      <c r="AT90" s="2822"/>
      <c r="AU90" s="2822"/>
      <c r="AV90" s="2822"/>
      <c r="AW90" s="2822"/>
      <c r="AX90" s="2822"/>
      <c r="AY90" s="2823"/>
      <c r="AZ90" s="2815"/>
      <c r="BA90" s="2815"/>
      <c r="BB90" s="2815"/>
      <c r="BC90" s="2815"/>
      <c r="BD90" s="2815"/>
      <c r="BE90" s="2815"/>
      <c r="BF90" s="2815"/>
      <c r="BG90" s="2815"/>
      <c r="BH90" s="2815"/>
      <c r="BI90" s="2815"/>
      <c r="BJ90" s="2815"/>
      <c r="BK90" s="2815"/>
      <c r="BL90" s="2781"/>
      <c r="BM90" s="2781"/>
      <c r="BN90" s="3226"/>
      <c r="BO90" s="3226"/>
      <c r="BP90" s="3226"/>
      <c r="BQ90" s="3226"/>
      <c r="BR90" s="3226"/>
      <c r="BS90" s="3226"/>
      <c r="BT90" s="3226"/>
      <c r="BU90" s="3226"/>
      <c r="BV90" s="3226"/>
      <c r="BW90" s="3226"/>
      <c r="BX90" s="3226"/>
      <c r="BY90" s="3226"/>
      <c r="BZ90" s="3226"/>
      <c r="CA90" s="3226"/>
      <c r="CB90" s="3226"/>
      <c r="CC90" s="3226"/>
      <c r="CD90" s="3226"/>
      <c r="CE90" s="3226"/>
      <c r="CF90" s="3226"/>
      <c r="CG90" s="3226"/>
      <c r="CH90" s="3226"/>
      <c r="CI90" s="3226"/>
      <c r="CJ90" s="3226"/>
      <c r="CK90" s="3226"/>
      <c r="CL90" s="3226"/>
      <c r="CM90" s="3227"/>
      <c r="CN90" s="3227"/>
      <c r="CO90" s="3227"/>
      <c r="CP90" s="3227"/>
      <c r="CQ90" s="3227"/>
      <c r="CR90" s="3227"/>
      <c r="CS90" s="3225"/>
      <c r="CT90" s="3078"/>
      <c r="CU90" s="3078"/>
      <c r="CV90" s="2783"/>
      <c r="CW90" s="2784"/>
      <c r="CX90" s="2784"/>
      <c r="CY90" s="2784"/>
      <c r="CZ90" s="2784"/>
      <c r="DA90" s="2784"/>
      <c r="DB90" s="2784"/>
      <c r="DC90" s="2784"/>
      <c r="DD90" s="2784"/>
      <c r="DE90" s="2784"/>
      <c r="DF90" s="2784"/>
      <c r="DG90" s="2784"/>
      <c r="DH90" s="2784"/>
      <c r="DI90" s="2784"/>
      <c r="DJ90" s="2784"/>
      <c r="DK90" s="2784"/>
      <c r="DL90" s="2784"/>
      <c r="DM90" s="2784"/>
      <c r="DN90" s="2784"/>
      <c r="DO90" s="2785"/>
      <c r="DP90" s="361"/>
      <c r="DQ90" s="361"/>
      <c r="DR90" s="361"/>
      <c r="DS90" s="361"/>
      <c r="DT90" s="361"/>
      <c r="DU90" s="361"/>
      <c r="DV90" s="361"/>
      <c r="DW90" s="361"/>
      <c r="DX90" s="361"/>
      <c r="DY90" s="361"/>
      <c r="DZ90" s="361"/>
      <c r="EA90" s="361"/>
      <c r="EB90" s="361"/>
      <c r="EC90" s="361"/>
      <c r="ED90" s="361"/>
      <c r="EE90" s="361"/>
      <c r="EF90" s="237"/>
      <c r="EG90" s="131">
        <f t="shared" si="117"/>
        <v>0</v>
      </c>
      <c r="EH90" s="131">
        <f t="shared" si="118"/>
        <v>0</v>
      </c>
      <c r="EI90" s="131">
        <f t="shared" si="119"/>
        <v>0</v>
      </c>
      <c r="EJ90" s="131">
        <f t="shared" si="120"/>
        <v>0</v>
      </c>
      <c r="EK90" s="10">
        <f t="shared" si="155"/>
        <v>0</v>
      </c>
      <c r="EL90" s="131">
        <f t="shared" si="156"/>
        <v>0</v>
      </c>
      <c r="EM90" s="130">
        <f t="shared" si="157"/>
        <v>0</v>
      </c>
      <c r="EN90" s="129" t="str">
        <f t="shared" si="158"/>
        <v/>
      </c>
      <c r="EO90" s="121" t="str">
        <f>IF($EN90="要是正",MAX($EO$7:EO89)+1,"")</f>
        <v/>
      </c>
      <c r="EP90" s="121" t="str">
        <f>IF($EN90="要是正",MAX($EP$14:EP89)+1,"")</f>
        <v/>
      </c>
      <c r="EQ90" s="128" t="str">
        <f t="shared" si="159"/>
        <v/>
      </c>
      <c r="ER90" s="127" t="str">
        <f t="shared" si="126"/>
        <v/>
      </c>
      <c r="ES90" s="122" t="str">
        <f t="shared" si="160"/>
        <v/>
      </c>
      <c r="ET90" s="122" t="str">
        <f t="shared" si="161"/>
        <v/>
      </c>
      <c r="EU90" s="126" t="str">
        <f t="shared" si="129"/>
        <v/>
      </c>
      <c r="EV90" s="125" t="str">
        <f t="shared" si="136"/>
        <v/>
      </c>
      <c r="EW90" s="123" t="str">
        <f t="shared" si="137"/>
        <v>0</v>
      </c>
      <c r="EX90" s="124" t="str">
        <f t="shared" si="138"/>
        <v/>
      </c>
      <c r="EY90" s="123" t="str">
        <f t="shared" si="139"/>
        <v>0</v>
      </c>
      <c r="EZ90" s="123" t="str">
        <f t="shared" si="140"/>
        <v>0</v>
      </c>
      <c r="FA90" s="122" t="str">
        <f t="shared" si="141"/>
        <v/>
      </c>
      <c r="FB90" s="125" t="str">
        <f t="shared" si="130"/>
        <v/>
      </c>
      <c r="FC90" s="123" t="str">
        <f t="shared" si="142"/>
        <v>0</v>
      </c>
      <c r="FD90" s="124" t="str">
        <f t="shared" si="131"/>
        <v/>
      </c>
      <c r="FE90" s="123" t="str">
        <f t="shared" si="143"/>
        <v>0</v>
      </c>
      <c r="FF90" s="123" t="str">
        <f t="shared" si="144"/>
        <v>0</v>
      </c>
      <c r="FG90" s="122" t="str">
        <f t="shared" si="145"/>
        <v/>
      </c>
      <c r="FH90" s="121"/>
      <c r="FI90" s="121"/>
      <c r="FJ90" s="614"/>
      <c r="GG90" s="239" t="str">
        <f t="shared" si="146"/>
        <v/>
      </c>
      <c r="GH90" s="239" t="str">
        <f t="shared" si="132"/>
        <v/>
      </c>
      <c r="GI90" s="239" t="str">
        <f t="shared" si="133"/>
        <v/>
      </c>
      <c r="GJ90" s="239">
        <f t="shared" si="162"/>
        <v>0</v>
      </c>
      <c r="GK90" s="248" t="str">
        <f t="shared" si="135"/>
        <v/>
      </c>
      <c r="GL90" s="10" t="str">
        <f t="shared" si="147"/>
        <v/>
      </c>
      <c r="GM90" s="425" t="str">
        <f t="shared" si="148"/>
        <v/>
      </c>
      <c r="GN90" s="426" t="str">
        <f t="shared" si="149"/>
        <v>0</v>
      </c>
      <c r="GO90" s="427" t="str">
        <f t="shared" si="150"/>
        <v/>
      </c>
      <c r="GP90" s="426" t="str">
        <f t="shared" si="151"/>
        <v>0</v>
      </c>
      <c r="GQ90" s="428" t="str">
        <f t="shared" si="152"/>
        <v/>
      </c>
      <c r="GS90" s="411">
        <f t="shared" si="154"/>
        <v>0</v>
      </c>
      <c r="GT90" s="27"/>
      <c r="GU90" s="27"/>
      <c r="GV90" s="413"/>
      <c r="GW90" s="1114">
        <f t="shared" si="153"/>
        <v>0</v>
      </c>
    </row>
    <row r="91" spans="2:205" s="10" customFormat="1" ht="35.1" customHeight="1" x14ac:dyDescent="0.15">
      <c r="B91" s="111"/>
      <c r="C91" s="596"/>
      <c r="D91" s="596"/>
      <c r="E91" s="596"/>
      <c r="F91" s="596"/>
      <c r="G91" s="596"/>
      <c r="H91" s="596"/>
      <c r="J91" s="241"/>
      <c r="K91" s="242"/>
      <c r="L91" s="242"/>
      <c r="M91" s="2806"/>
      <c r="N91" s="2806"/>
      <c r="O91" s="2807"/>
      <c r="P91" s="2821"/>
      <c r="Q91" s="2822"/>
      <c r="R91" s="2822"/>
      <c r="S91" s="2822"/>
      <c r="T91" s="2822"/>
      <c r="U91" s="2822"/>
      <c r="V91" s="2822"/>
      <c r="W91" s="2822"/>
      <c r="X91" s="2822"/>
      <c r="Y91" s="2822"/>
      <c r="Z91" s="2822"/>
      <c r="AA91" s="2821"/>
      <c r="AB91" s="2822"/>
      <c r="AC91" s="2822"/>
      <c r="AD91" s="2822"/>
      <c r="AE91" s="2822"/>
      <c r="AF91" s="2822"/>
      <c r="AG91" s="2822"/>
      <c r="AH91" s="2822"/>
      <c r="AI91" s="2822"/>
      <c r="AJ91" s="2822"/>
      <c r="AK91" s="2822"/>
      <c r="AL91" s="2822"/>
      <c r="AM91" s="2822"/>
      <c r="AN91" s="2822"/>
      <c r="AO91" s="2822"/>
      <c r="AP91" s="2822"/>
      <c r="AQ91" s="2822"/>
      <c r="AR91" s="2822"/>
      <c r="AS91" s="2822"/>
      <c r="AT91" s="2822"/>
      <c r="AU91" s="2822"/>
      <c r="AV91" s="2822"/>
      <c r="AW91" s="2822"/>
      <c r="AX91" s="2822"/>
      <c r="AY91" s="2823"/>
      <c r="AZ91" s="2815"/>
      <c r="BA91" s="2815"/>
      <c r="BB91" s="2815"/>
      <c r="BC91" s="2815"/>
      <c r="BD91" s="2815"/>
      <c r="BE91" s="2815"/>
      <c r="BF91" s="2815"/>
      <c r="BG91" s="2815"/>
      <c r="BH91" s="2815"/>
      <c r="BI91" s="2815"/>
      <c r="BJ91" s="2815"/>
      <c r="BK91" s="2815"/>
      <c r="BL91" s="2781"/>
      <c r="BM91" s="2781"/>
      <c r="BN91" s="3226"/>
      <c r="BO91" s="3226"/>
      <c r="BP91" s="3226"/>
      <c r="BQ91" s="3226"/>
      <c r="BR91" s="3226"/>
      <c r="BS91" s="3226"/>
      <c r="BT91" s="3226"/>
      <c r="BU91" s="3226"/>
      <c r="BV91" s="3226"/>
      <c r="BW91" s="3226"/>
      <c r="BX91" s="3226"/>
      <c r="BY91" s="3226"/>
      <c r="BZ91" s="3226"/>
      <c r="CA91" s="3226"/>
      <c r="CB91" s="3226"/>
      <c r="CC91" s="3226"/>
      <c r="CD91" s="3226"/>
      <c r="CE91" s="3226"/>
      <c r="CF91" s="3226"/>
      <c r="CG91" s="3226"/>
      <c r="CH91" s="3226"/>
      <c r="CI91" s="3226"/>
      <c r="CJ91" s="3226"/>
      <c r="CK91" s="3226"/>
      <c r="CL91" s="3226"/>
      <c r="CM91" s="3227"/>
      <c r="CN91" s="3227"/>
      <c r="CO91" s="3227"/>
      <c r="CP91" s="3227"/>
      <c r="CQ91" s="3227"/>
      <c r="CR91" s="3227"/>
      <c r="CS91" s="3225"/>
      <c r="CT91" s="3078"/>
      <c r="CU91" s="3078"/>
      <c r="CV91" s="2783"/>
      <c r="CW91" s="2784"/>
      <c r="CX91" s="2784"/>
      <c r="CY91" s="2784"/>
      <c r="CZ91" s="2784"/>
      <c r="DA91" s="2784"/>
      <c r="DB91" s="2784"/>
      <c r="DC91" s="2784"/>
      <c r="DD91" s="2784"/>
      <c r="DE91" s="2784"/>
      <c r="DF91" s="2784"/>
      <c r="DG91" s="2784"/>
      <c r="DH91" s="2784"/>
      <c r="DI91" s="2784"/>
      <c r="DJ91" s="2784"/>
      <c r="DK91" s="2784"/>
      <c r="DL91" s="2784"/>
      <c r="DM91" s="2784"/>
      <c r="DN91" s="2784"/>
      <c r="DO91" s="2785"/>
      <c r="DP91" s="361"/>
      <c r="DQ91" s="361"/>
      <c r="DR91" s="361"/>
      <c r="DS91" s="361"/>
      <c r="DT91" s="361"/>
      <c r="DU91" s="361"/>
      <c r="DV91" s="361"/>
      <c r="DW91" s="361"/>
      <c r="DX91" s="361"/>
      <c r="DY91" s="361"/>
      <c r="DZ91" s="361"/>
      <c r="EA91" s="361"/>
      <c r="EB91" s="361"/>
      <c r="EC91" s="361"/>
      <c r="ED91" s="361"/>
      <c r="EE91" s="361"/>
      <c r="EF91" s="237"/>
      <c r="EG91" s="131">
        <f t="shared" si="117"/>
        <v>0</v>
      </c>
      <c r="EH91" s="131">
        <f t="shared" si="118"/>
        <v>0</v>
      </c>
      <c r="EI91" s="131">
        <f t="shared" si="119"/>
        <v>0</v>
      </c>
      <c r="EJ91" s="131">
        <f t="shared" si="120"/>
        <v>0</v>
      </c>
      <c r="EK91" s="10">
        <f t="shared" si="155"/>
        <v>0</v>
      </c>
      <c r="EL91" s="131">
        <f t="shared" si="156"/>
        <v>0</v>
      </c>
      <c r="EM91" s="130">
        <f t="shared" si="157"/>
        <v>0</v>
      </c>
      <c r="EN91" s="129" t="str">
        <f t="shared" si="158"/>
        <v/>
      </c>
      <c r="EO91" s="121" t="str">
        <f>IF($EN91="要是正",MAX($EO$7:EO90)+1,"")</f>
        <v/>
      </c>
      <c r="EP91" s="121" t="str">
        <f>IF($EN91="要是正",MAX($EP$14:EP90)+1,"")</f>
        <v/>
      </c>
      <c r="EQ91" s="128" t="str">
        <f t="shared" si="159"/>
        <v/>
      </c>
      <c r="ER91" s="127" t="str">
        <f t="shared" si="126"/>
        <v/>
      </c>
      <c r="ES91" s="122" t="str">
        <f t="shared" si="160"/>
        <v/>
      </c>
      <c r="ET91" s="122" t="str">
        <f t="shared" si="161"/>
        <v/>
      </c>
      <c r="EU91" s="126" t="str">
        <f t="shared" si="129"/>
        <v/>
      </c>
      <c r="EV91" s="125" t="str">
        <f t="shared" si="136"/>
        <v/>
      </c>
      <c r="EW91" s="123" t="str">
        <f t="shared" si="137"/>
        <v>0</v>
      </c>
      <c r="EX91" s="124" t="str">
        <f t="shared" si="138"/>
        <v/>
      </c>
      <c r="EY91" s="123" t="str">
        <f t="shared" si="139"/>
        <v>0</v>
      </c>
      <c r="EZ91" s="123" t="str">
        <f t="shared" si="140"/>
        <v>0</v>
      </c>
      <c r="FA91" s="122" t="str">
        <f t="shared" si="141"/>
        <v/>
      </c>
      <c r="FB91" s="125" t="str">
        <f t="shared" si="130"/>
        <v/>
      </c>
      <c r="FC91" s="123" t="str">
        <f t="shared" si="142"/>
        <v>0</v>
      </c>
      <c r="FD91" s="124" t="str">
        <f t="shared" si="131"/>
        <v/>
      </c>
      <c r="FE91" s="123" t="str">
        <f t="shared" si="143"/>
        <v>0</v>
      </c>
      <c r="FF91" s="123" t="str">
        <f t="shared" si="144"/>
        <v>0</v>
      </c>
      <c r="FG91" s="122" t="str">
        <f t="shared" si="145"/>
        <v/>
      </c>
      <c r="FH91" s="121"/>
      <c r="FI91" s="121"/>
      <c r="FJ91" s="614"/>
      <c r="GG91" s="239" t="str">
        <f t="shared" si="146"/>
        <v/>
      </c>
      <c r="GH91" s="239" t="str">
        <f t="shared" si="132"/>
        <v/>
      </c>
      <c r="GI91" s="239" t="str">
        <f t="shared" si="133"/>
        <v/>
      </c>
      <c r="GJ91" s="239">
        <f t="shared" si="162"/>
        <v>0</v>
      </c>
      <c r="GK91" s="248" t="str">
        <f t="shared" si="135"/>
        <v/>
      </c>
      <c r="GL91" s="10" t="str">
        <f t="shared" si="147"/>
        <v/>
      </c>
      <c r="GM91" s="425" t="str">
        <f t="shared" si="148"/>
        <v/>
      </c>
      <c r="GN91" s="426" t="str">
        <f t="shared" si="149"/>
        <v>0</v>
      </c>
      <c r="GO91" s="427" t="str">
        <f t="shared" si="150"/>
        <v/>
      </c>
      <c r="GP91" s="426" t="str">
        <f t="shared" si="151"/>
        <v>0</v>
      </c>
      <c r="GQ91" s="428" t="str">
        <f t="shared" si="152"/>
        <v/>
      </c>
      <c r="GS91" s="411">
        <f t="shared" si="154"/>
        <v>0</v>
      </c>
      <c r="GT91" s="27"/>
      <c r="GU91" s="27"/>
      <c r="GV91" s="413"/>
      <c r="GW91" s="1114">
        <f t="shared" si="153"/>
        <v>0</v>
      </c>
    </row>
    <row r="92" spans="2:205" s="10" customFormat="1" ht="35.1" customHeight="1" x14ac:dyDescent="0.15">
      <c r="B92" s="111"/>
      <c r="C92" s="596"/>
      <c r="D92" s="596"/>
      <c r="E92" s="596"/>
      <c r="F92" s="596"/>
      <c r="G92" s="596"/>
      <c r="H92" s="596"/>
      <c r="J92" s="241"/>
      <c r="K92" s="242"/>
      <c r="L92" s="242"/>
      <c r="M92" s="2806"/>
      <c r="N92" s="2806"/>
      <c r="O92" s="2807"/>
      <c r="P92" s="2821"/>
      <c r="Q92" s="2822"/>
      <c r="R92" s="2822"/>
      <c r="S92" s="2822"/>
      <c r="T92" s="2822"/>
      <c r="U92" s="2822"/>
      <c r="V92" s="2822"/>
      <c r="W92" s="2822"/>
      <c r="X92" s="2822"/>
      <c r="Y92" s="2822"/>
      <c r="Z92" s="2822"/>
      <c r="AA92" s="2821"/>
      <c r="AB92" s="2822"/>
      <c r="AC92" s="2822"/>
      <c r="AD92" s="2822"/>
      <c r="AE92" s="2822"/>
      <c r="AF92" s="2822"/>
      <c r="AG92" s="2822"/>
      <c r="AH92" s="2822"/>
      <c r="AI92" s="2822"/>
      <c r="AJ92" s="2822"/>
      <c r="AK92" s="2822"/>
      <c r="AL92" s="2822"/>
      <c r="AM92" s="2822"/>
      <c r="AN92" s="2822"/>
      <c r="AO92" s="2822"/>
      <c r="AP92" s="2822"/>
      <c r="AQ92" s="2822"/>
      <c r="AR92" s="2822"/>
      <c r="AS92" s="2822"/>
      <c r="AT92" s="2822"/>
      <c r="AU92" s="2822"/>
      <c r="AV92" s="2822"/>
      <c r="AW92" s="2822"/>
      <c r="AX92" s="2822"/>
      <c r="AY92" s="2823"/>
      <c r="AZ92" s="2815"/>
      <c r="BA92" s="2815"/>
      <c r="BB92" s="2815"/>
      <c r="BC92" s="2815"/>
      <c r="BD92" s="2815"/>
      <c r="BE92" s="2815"/>
      <c r="BF92" s="2815"/>
      <c r="BG92" s="2815"/>
      <c r="BH92" s="2815"/>
      <c r="BI92" s="2815"/>
      <c r="BJ92" s="2815"/>
      <c r="BK92" s="2815"/>
      <c r="BL92" s="2781"/>
      <c r="BM92" s="2781"/>
      <c r="BN92" s="3226"/>
      <c r="BO92" s="3226"/>
      <c r="BP92" s="3226"/>
      <c r="BQ92" s="3226"/>
      <c r="BR92" s="3226"/>
      <c r="BS92" s="3226"/>
      <c r="BT92" s="3226"/>
      <c r="BU92" s="3226"/>
      <c r="BV92" s="3226"/>
      <c r="BW92" s="3226"/>
      <c r="BX92" s="3226"/>
      <c r="BY92" s="3226"/>
      <c r="BZ92" s="3226"/>
      <c r="CA92" s="3226"/>
      <c r="CB92" s="3226"/>
      <c r="CC92" s="3226"/>
      <c r="CD92" s="3226"/>
      <c r="CE92" s="3226"/>
      <c r="CF92" s="3226"/>
      <c r="CG92" s="3226"/>
      <c r="CH92" s="3226"/>
      <c r="CI92" s="3226"/>
      <c r="CJ92" s="3226"/>
      <c r="CK92" s="3226"/>
      <c r="CL92" s="3226"/>
      <c r="CM92" s="3227"/>
      <c r="CN92" s="3227"/>
      <c r="CO92" s="3227"/>
      <c r="CP92" s="3227"/>
      <c r="CQ92" s="3227"/>
      <c r="CR92" s="3227"/>
      <c r="CS92" s="3225"/>
      <c r="CT92" s="3078"/>
      <c r="CU92" s="3078"/>
      <c r="CV92" s="2783"/>
      <c r="CW92" s="2784"/>
      <c r="CX92" s="2784"/>
      <c r="CY92" s="2784"/>
      <c r="CZ92" s="2784"/>
      <c r="DA92" s="2784"/>
      <c r="DB92" s="2784"/>
      <c r="DC92" s="2784"/>
      <c r="DD92" s="2784"/>
      <c r="DE92" s="2784"/>
      <c r="DF92" s="2784"/>
      <c r="DG92" s="2784"/>
      <c r="DH92" s="2784"/>
      <c r="DI92" s="2784"/>
      <c r="DJ92" s="2784"/>
      <c r="DK92" s="2784"/>
      <c r="DL92" s="2784"/>
      <c r="DM92" s="2784"/>
      <c r="DN92" s="2784"/>
      <c r="DO92" s="2785"/>
      <c r="DP92" s="361"/>
      <c r="DQ92" s="361"/>
      <c r="DR92" s="361"/>
      <c r="DS92" s="361"/>
      <c r="DT92" s="361"/>
      <c r="DU92" s="361"/>
      <c r="DV92" s="361"/>
      <c r="DW92" s="361"/>
      <c r="DX92" s="361"/>
      <c r="DY92" s="361"/>
      <c r="DZ92" s="361"/>
      <c r="EA92" s="361"/>
      <c r="EB92" s="361"/>
      <c r="EC92" s="361"/>
      <c r="ED92" s="361"/>
      <c r="EE92" s="361"/>
      <c r="EF92" s="237"/>
      <c r="EG92" s="131">
        <f t="shared" si="117"/>
        <v>0</v>
      </c>
      <c r="EH92" s="131">
        <f t="shared" si="118"/>
        <v>0</v>
      </c>
      <c r="EI92" s="131">
        <f t="shared" si="119"/>
        <v>0</v>
      </c>
      <c r="EJ92" s="131">
        <f t="shared" si="120"/>
        <v>0</v>
      </c>
      <c r="EK92" s="10">
        <f t="shared" si="155"/>
        <v>0</v>
      </c>
      <c r="EL92" s="131">
        <f t="shared" si="156"/>
        <v>0</v>
      </c>
      <c r="EM92" s="130">
        <f t="shared" si="157"/>
        <v>0</v>
      </c>
      <c r="EN92" s="129" t="str">
        <f t="shared" si="158"/>
        <v/>
      </c>
      <c r="EO92" s="121" t="str">
        <f>IF($EN92="要是正",MAX($EO$7:EO91)+1,"")</f>
        <v/>
      </c>
      <c r="EP92" s="121" t="str">
        <f>IF($EN92="要是正",MAX($EP$14:EP91)+1,"")</f>
        <v/>
      </c>
      <c r="EQ92" s="128" t="str">
        <f t="shared" si="159"/>
        <v/>
      </c>
      <c r="ER92" s="127" t="str">
        <f t="shared" si="126"/>
        <v/>
      </c>
      <c r="ES92" s="122" t="str">
        <f t="shared" si="160"/>
        <v/>
      </c>
      <c r="ET92" s="122" t="str">
        <f t="shared" si="161"/>
        <v/>
      </c>
      <c r="EU92" s="126" t="str">
        <f t="shared" si="129"/>
        <v/>
      </c>
      <c r="EV92" s="125" t="str">
        <f t="shared" si="136"/>
        <v/>
      </c>
      <c r="EW92" s="123" t="str">
        <f t="shared" si="137"/>
        <v>0</v>
      </c>
      <c r="EX92" s="124" t="str">
        <f t="shared" si="138"/>
        <v/>
      </c>
      <c r="EY92" s="123" t="str">
        <f t="shared" si="139"/>
        <v>0</v>
      </c>
      <c r="EZ92" s="123" t="str">
        <f t="shared" si="140"/>
        <v>0</v>
      </c>
      <c r="FA92" s="122" t="str">
        <f t="shared" si="141"/>
        <v/>
      </c>
      <c r="FB92" s="125" t="str">
        <f t="shared" si="130"/>
        <v/>
      </c>
      <c r="FC92" s="123" t="str">
        <f t="shared" si="142"/>
        <v>0</v>
      </c>
      <c r="FD92" s="124" t="str">
        <f t="shared" si="131"/>
        <v/>
      </c>
      <c r="FE92" s="123" t="str">
        <f t="shared" si="143"/>
        <v>0</v>
      </c>
      <c r="FF92" s="123" t="str">
        <f t="shared" si="144"/>
        <v>0</v>
      </c>
      <c r="FG92" s="122" t="str">
        <f t="shared" si="145"/>
        <v/>
      </c>
      <c r="FH92" s="121"/>
      <c r="FI92" s="121"/>
      <c r="FJ92" s="614"/>
      <c r="GG92" s="239" t="str">
        <f t="shared" si="146"/>
        <v/>
      </c>
      <c r="GH92" s="239" t="str">
        <f t="shared" si="132"/>
        <v/>
      </c>
      <c r="GI92" s="239" t="str">
        <f t="shared" si="133"/>
        <v/>
      </c>
      <c r="GJ92" s="239">
        <f t="shared" si="162"/>
        <v>0</v>
      </c>
      <c r="GK92" s="248" t="str">
        <f t="shared" si="135"/>
        <v/>
      </c>
      <c r="GL92" s="10" t="str">
        <f t="shared" si="147"/>
        <v/>
      </c>
      <c r="GM92" s="425" t="str">
        <f t="shared" si="148"/>
        <v/>
      </c>
      <c r="GN92" s="426" t="str">
        <f t="shared" si="149"/>
        <v>0</v>
      </c>
      <c r="GO92" s="427" t="str">
        <f t="shared" si="150"/>
        <v/>
      </c>
      <c r="GP92" s="426" t="str">
        <f t="shared" si="151"/>
        <v>0</v>
      </c>
      <c r="GQ92" s="428" t="str">
        <f t="shared" si="152"/>
        <v/>
      </c>
      <c r="GS92" s="411">
        <f t="shared" si="154"/>
        <v>0</v>
      </c>
      <c r="GT92" s="27"/>
      <c r="GU92" s="27"/>
      <c r="GV92" s="413"/>
      <c r="GW92" s="1114">
        <f t="shared" si="153"/>
        <v>0</v>
      </c>
    </row>
    <row r="93" spans="2:205" s="10" customFormat="1" ht="35.1" customHeight="1" x14ac:dyDescent="0.15">
      <c r="B93" s="111"/>
      <c r="C93" s="596"/>
      <c r="D93" s="596"/>
      <c r="E93" s="596"/>
      <c r="F93" s="596"/>
      <c r="G93" s="596"/>
      <c r="H93" s="596"/>
      <c r="J93" s="241"/>
      <c r="K93" s="242"/>
      <c r="L93" s="242"/>
      <c r="M93" s="2806"/>
      <c r="N93" s="2806"/>
      <c r="O93" s="2807"/>
      <c r="P93" s="2821"/>
      <c r="Q93" s="2822"/>
      <c r="R93" s="2822"/>
      <c r="S93" s="2822"/>
      <c r="T93" s="2822"/>
      <c r="U93" s="2822"/>
      <c r="V93" s="2822"/>
      <c r="W93" s="2822"/>
      <c r="X93" s="2822"/>
      <c r="Y93" s="2822"/>
      <c r="Z93" s="2822"/>
      <c r="AA93" s="2821"/>
      <c r="AB93" s="2822"/>
      <c r="AC93" s="2822"/>
      <c r="AD93" s="2822"/>
      <c r="AE93" s="2822"/>
      <c r="AF93" s="2822"/>
      <c r="AG93" s="2822"/>
      <c r="AH93" s="2822"/>
      <c r="AI93" s="2822"/>
      <c r="AJ93" s="2822"/>
      <c r="AK93" s="2822"/>
      <c r="AL93" s="2822"/>
      <c r="AM93" s="2822"/>
      <c r="AN93" s="2822"/>
      <c r="AO93" s="2822"/>
      <c r="AP93" s="2822"/>
      <c r="AQ93" s="2822"/>
      <c r="AR93" s="2822"/>
      <c r="AS93" s="2822"/>
      <c r="AT93" s="2822"/>
      <c r="AU93" s="2822"/>
      <c r="AV93" s="2822"/>
      <c r="AW93" s="2822"/>
      <c r="AX93" s="2822"/>
      <c r="AY93" s="2823"/>
      <c r="AZ93" s="2815"/>
      <c r="BA93" s="2815"/>
      <c r="BB93" s="2815"/>
      <c r="BC93" s="2815"/>
      <c r="BD93" s="2815"/>
      <c r="BE93" s="2815"/>
      <c r="BF93" s="2815"/>
      <c r="BG93" s="2815"/>
      <c r="BH93" s="2815"/>
      <c r="BI93" s="2815"/>
      <c r="BJ93" s="2815"/>
      <c r="BK93" s="2815"/>
      <c r="BL93" s="2781"/>
      <c r="BM93" s="2781"/>
      <c r="BN93" s="3226"/>
      <c r="BO93" s="3226"/>
      <c r="BP93" s="3226"/>
      <c r="BQ93" s="3226"/>
      <c r="BR93" s="3226"/>
      <c r="BS93" s="3226"/>
      <c r="BT93" s="3226"/>
      <c r="BU93" s="3226"/>
      <c r="BV93" s="3226"/>
      <c r="BW93" s="3226"/>
      <c r="BX93" s="3226"/>
      <c r="BY93" s="3226"/>
      <c r="BZ93" s="3226"/>
      <c r="CA93" s="3226"/>
      <c r="CB93" s="3226"/>
      <c r="CC93" s="3226"/>
      <c r="CD93" s="3226"/>
      <c r="CE93" s="3226"/>
      <c r="CF93" s="3226"/>
      <c r="CG93" s="3226"/>
      <c r="CH93" s="3226"/>
      <c r="CI93" s="3226"/>
      <c r="CJ93" s="3226"/>
      <c r="CK93" s="3226"/>
      <c r="CL93" s="3226"/>
      <c r="CM93" s="3227"/>
      <c r="CN93" s="3227"/>
      <c r="CO93" s="3227"/>
      <c r="CP93" s="3227"/>
      <c r="CQ93" s="3227"/>
      <c r="CR93" s="3227"/>
      <c r="CS93" s="3225"/>
      <c r="CT93" s="3078"/>
      <c r="CU93" s="3078"/>
      <c r="CV93" s="2783"/>
      <c r="CW93" s="2784"/>
      <c r="CX93" s="2784"/>
      <c r="CY93" s="2784"/>
      <c r="CZ93" s="2784"/>
      <c r="DA93" s="2784"/>
      <c r="DB93" s="2784"/>
      <c r="DC93" s="2784"/>
      <c r="DD93" s="2784"/>
      <c r="DE93" s="2784"/>
      <c r="DF93" s="2784"/>
      <c r="DG93" s="2784"/>
      <c r="DH93" s="2784"/>
      <c r="DI93" s="2784"/>
      <c r="DJ93" s="2784"/>
      <c r="DK93" s="2784"/>
      <c r="DL93" s="2784"/>
      <c r="DM93" s="2784"/>
      <c r="DN93" s="2784"/>
      <c r="DO93" s="2785"/>
      <c r="DP93" s="361"/>
      <c r="DQ93" s="361"/>
      <c r="DR93" s="361"/>
      <c r="DS93" s="361"/>
      <c r="DT93" s="361"/>
      <c r="DU93" s="361"/>
      <c r="DV93" s="361"/>
      <c r="DW93" s="361"/>
      <c r="DX93" s="361"/>
      <c r="DY93" s="361"/>
      <c r="DZ93" s="361"/>
      <c r="EA93" s="361"/>
      <c r="EB93" s="361"/>
      <c r="EC93" s="361"/>
      <c r="ED93" s="361"/>
      <c r="EE93" s="361"/>
      <c r="EF93" s="237"/>
      <c r="EG93" s="131">
        <f t="shared" si="117"/>
        <v>0</v>
      </c>
      <c r="EH93" s="131">
        <f t="shared" si="118"/>
        <v>0</v>
      </c>
      <c r="EI93" s="131">
        <f t="shared" si="119"/>
        <v>0</v>
      </c>
      <c r="EJ93" s="131">
        <f t="shared" si="120"/>
        <v>0</v>
      </c>
      <c r="EK93" s="10">
        <f t="shared" si="155"/>
        <v>0</v>
      </c>
      <c r="EL93" s="131">
        <f t="shared" si="156"/>
        <v>0</v>
      </c>
      <c r="EM93" s="130">
        <f t="shared" si="157"/>
        <v>0</v>
      </c>
      <c r="EN93" s="129" t="str">
        <f t="shared" si="158"/>
        <v/>
      </c>
      <c r="EO93" s="121" t="str">
        <f>IF($EN93="要是正",MAX($EO$7:EO92)+1,"")</f>
        <v/>
      </c>
      <c r="EP93" s="121" t="str">
        <f>IF($EN93="要是正",MAX($EP$14:EP92)+1,"")</f>
        <v/>
      </c>
      <c r="EQ93" s="128" t="str">
        <f t="shared" si="159"/>
        <v/>
      </c>
      <c r="ER93" s="127" t="str">
        <f t="shared" si="126"/>
        <v/>
      </c>
      <c r="ES93" s="122" t="str">
        <f t="shared" si="160"/>
        <v/>
      </c>
      <c r="ET93" s="122" t="str">
        <f t="shared" si="161"/>
        <v/>
      </c>
      <c r="EU93" s="126" t="str">
        <f t="shared" si="129"/>
        <v/>
      </c>
      <c r="EV93" s="125" t="str">
        <f t="shared" si="136"/>
        <v/>
      </c>
      <c r="EW93" s="123" t="str">
        <f t="shared" si="137"/>
        <v>0</v>
      </c>
      <c r="EX93" s="124" t="str">
        <f t="shared" si="138"/>
        <v/>
      </c>
      <c r="EY93" s="123" t="str">
        <f t="shared" si="139"/>
        <v>0</v>
      </c>
      <c r="EZ93" s="123" t="str">
        <f t="shared" si="140"/>
        <v>0</v>
      </c>
      <c r="FA93" s="122" t="str">
        <f t="shared" si="141"/>
        <v/>
      </c>
      <c r="FB93" s="125" t="str">
        <f t="shared" si="130"/>
        <v/>
      </c>
      <c r="FC93" s="123" t="str">
        <f t="shared" si="142"/>
        <v>0</v>
      </c>
      <c r="FD93" s="124" t="str">
        <f t="shared" si="131"/>
        <v/>
      </c>
      <c r="FE93" s="123" t="str">
        <f t="shared" si="143"/>
        <v>0</v>
      </c>
      <c r="FF93" s="123" t="str">
        <f t="shared" si="144"/>
        <v>0</v>
      </c>
      <c r="FG93" s="122" t="str">
        <f t="shared" si="145"/>
        <v/>
      </c>
      <c r="FH93" s="121"/>
      <c r="FI93" s="121"/>
      <c r="FJ93" s="614"/>
      <c r="GG93" s="239" t="str">
        <f t="shared" si="146"/>
        <v/>
      </c>
      <c r="GH93" s="239" t="str">
        <f t="shared" si="132"/>
        <v/>
      </c>
      <c r="GI93" s="239" t="str">
        <f t="shared" si="133"/>
        <v/>
      </c>
      <c r="GJ93" s="239">
        <f t="shared" si="162"/>
        <v>0</v>
      </c>
      <c r="GK93" s="248" t="str">
        <f t="shared" si="135"/>
        <v/>
      </c>
      <c r="GL93" s="10" t="str">
        <f t="shared" si="147"/>
        <v/>
      </c>
      <c r="GM93" s="425" t="str">
        <f t="shared" si="148"/>
        <v/>
      </c>
      <c r="GN93" s="426" t="str">
        <f t="shared" si="149"/>
        <v>0</v>
      </c>
      <c r="GO93" s="427" t="str">
        <f t="shared" si="150"/>
        <v/>
      </c>
      <c r="GP93" s="426" t="str">
        <f t="shared" si="151"/>
        <v>0</v>
      </c>
      <c r="GQ93" s="428" t="str">
        <f t="shared" si="152"/>
        <v/>
      </c>
      <c r="GS93" s="411">
        <f t="shared" si="154"/>
        <v>0</v>
      </c>
      <c r="GT93" s="27"/>
      <c r="GU93" s="27"/>
      <c r="GV93" s="413"/>
      <c r="GW93" s="1114">
        <f t="shared" si="153"/>
        <v>0</v>
      </c>
    </row>
    <row r="94" spans="2:205" s="10" customFormat="1" ht="35.1" customHeight="1" x14ac:dyDescent="0.15">
      <c r="B94" s="111"/>
      <c r="C94" s="596"/>
      <c r="D94" s="596"/>
      <c r="E94" s="596"/>
      <c r="F94" s="596"/>
      <c r="G94" s="596"/>
      <c r="H94" s="596"/>
      <c r="J94" s="241"/>
      <c r="K94" s="242"/>
      <c r="L94" s="242"/>
      <c r="M94" s="2806"/>
      <c r="N94" s="2806"/>
      <c r="O94" s="2807"/>
      <c r="P94" s="2821"/>
      <c r="Q94" s="2822"/>
      <c r="R94" s="2822"/>
      <c r="S94" s="2822"/>
      <c r="T94" s="2822"/>
      <c r="U94" s="2822"/>
      <c r="V94" s="2822"/>
      <c r="W94" s="2822"/>
      <c r="X94" s="2822"/>
      <c r="Y94" s="2822"/>
      <c r="Z94" s="2822"/>
      <c r="AA94" s="2821"/>
      <c r="AB94" s="2822"/>
      <c r="AC94" s="2822"/>
      <c r="AD94" s="2822"/>
      <c r="AE94" s="2822"/>
      <c r="AF94" s="2822"/>
      <c r="AG94" s="2822"/>
      <c r="AH94" s="2822"/>
      <c r="AI94" s="2822"/>
      <c r="AJ94" s="2822"/>
      <c r="AK94" s="2822"/>
      <c r="AL94" s="2822"/>
      <c r="AM94" s="2822"/>
      <c r="AN94" s="2822"/>
      <c r="AO94" s="2822"/>
      <c r="AP94" s="2822"/>
      <c r="AQ94" s="2822"/>
      <c r="AR94" s="2822"/>
      <c r="AS94" s="2822"/>
      <c r="AT94" s="2822"/>
      <c r="AU94" s="2822"/>
      <c r="AV94" s="2822"/>
      <c r="AW94" s="2822"/>
      <c r="AX94" s="2822"/>
      <c r="AY94" s="2823"/>
      <c r="AZ94" s="2815"/>
      <c r="BA94" s="2815"/>
      <c r="BB94" s="2815"/>
      <c r="BC94" s="2815"/>
      <c r="BD94" s="2815"/>
      <c r="BE94" s="2815"/>
      <c r="BF94" s="2815"/>
      <c r="BG94" s="2815"/>
      <c r="BH94" s="2815"/>
      <c r="BI94" s="2815"/>
      <c r="BJ94" s="2815"/>
      <c r="BK94" s="2815"/>
      <c r="BL94" s="2781"/>
      <c r="BM94" s="2781"/>
      <c r="BN94" s="3226"/>
      <c r="BO94" s="3226"/>
      <c r="BP94" s="3226"/>
      <c r="BQ94" s="3226"/>
      <c r="BR94" s="3226"/>
      <c r="BS94" s="3226"/>
      <c r="BT94" s="3226"/>
      <c r="BU94" s="3226"/>
      <c r="BV94" s="3226"/>
      <c r="BW94" s="3226"/>
      <c r="BX94" s="3226"/>
      <c r="BY94" s="3226"/>
      <c r="BZ94" s="3226"/>
      <c r="CA94" s="3226"/>
      <c r="CB94" s="3226"/>
      <c r="CC94" s="3226"/>
      <c r="CD94" s="3226"/>
      <c r="CE94" s="3226"/>
      <c r="CF94" s="3226"/>
      <c r="CG94" s="3226"/>
      <c r="CH94" s="3226"/>
      <c r="CI94" s="3226"/>
      <c r="CJ94" s="3226"/>
      <c r="CK94" s="3226"/>
      <c r="CL94" s="3226"/>
      <c r="CM94" s="3227"/>
      <c r="CN94" s="3227"/>
      <c r="CO94" s="3227"/>
      <c r="CP94" s="3227"/>
      <c r="CQ94" s="3227"/>
      <c r="CR94" s="3227"/>
      <c r="CS94" s="3225"/>
      <c r="CT94" s="3078"/>
      <c r="CU94" s="3078"/>
      <c r="CV94" s="2783"/>
      <c r="CW94" s="2784"/>
      <c r="CX94" s="2784"/>
      <c r="CY94" s="2784"/>
      <c r="CZ94" s="2784"/>
      <c r="DA94" s="2784"/>
      <c r="DB94" s="2784"/>
      <c r="DC94" s="2784"/>
      <c r="DD94" s="2784"/>
      <c r="DE94" s="2784"/>
      <c r="DF94" s="2784"/>
      <c r="DG94" s="2784"/>
      <c r="DH94" s="2784"/>
      <c r="DI94" s="2784"/>
      <c r="DJ94" s="2784"/>
      <c r="DK94" s="2784"/>
      <c r="DL94" s="2784"/>
      <c r="DM94" s="2784"/>
      <c r="DN94" s="2784"/>
      <c r="DO94" s="2785"/>
      <c r="DP94" s="361"/>
      <c r="DQ94" s="361"/>
      <c r="DR94" s="361"/>
      <c r="DS94" s="361"/>
      <c r="DT94" s="361"/>
      <c r="DU94" s="361"/>
      <c r="DV94" s="361"/>
      <c r="DW94" s="361"/>
      <c r="DX94" s="361"/>
      <c r="DY94" s="361"/>
      <c r="DZ94" s="361"/>
      <c r="EA94" s="361"/>
      <c r="EB94" s="361"/>
      <c r="EC94" s="361"/>
      <c r="ED94" s="361"/>
      <c r="EE94" s="361"/>
      <c r="EF94" s="237"/>
      <c r="EG94" s="131">
        <f t="shared" si="117"/>
        <v>0</v>
      </c>
      <c r="EH94" s="131">
        <f t="shared" si="118"/>
        <v>0</v>
      </c>
      <c r="EI94" s="131">
        <f t="shared" si="119"/>
        <v>0</v>
      </c>
      <c r="EJ94" s="131">
        <f t="shared" si="120"/>
        <v>0</v>
      </c>
      <c r="EK94" s="10">
        <f t="shared" si="155"/>
        <v>0</v>
      </c>
      <c r="EL94" s="131">
        <f t="shared" si="156"/>
        <v>0</v>
      </c>
      <c r="EM94" s="130">
        <f t="shared" si="157"/>
        <v>0</v>
      </c>
      <c r="EN94" s="129" t="str">
        <f t="shared" si="158"/>
        <v/>
      </c>
      <c r="EO94" s="121" t="str">
        <f>IF($EN94="要是正",MAX($EO$7:EO93)+1,"")</f>
        <v/>
      </c>
      <c r="EP94" s="121" t="str">
        <f>IF($EN94="要是正",MAX($EP$14:EP93)+1,"")</f>
        <v/>
      </c>
      <c r="EQ94" s="128" t="str">
        <f t="shared" si="159"/>
        <v/>
      </c>
      <c r="ER94" s="127" t="str">
        <f t="shared" si="126"/>
        <v/>
      </c>
      <c r="ES94" s="122" t="str">
        <f t="shared" si="160"/>
        <v/>
      </c>
      <c r="ET94" s="122" t="str">
        <f t="shared" si="161"/>
        <v/>
      </c>
      <c r="EU94" s="126" t="str">
        <f t="shared" si="129"/>
        <v/>
      </c>
      <c r="EV94" s="125" t="str">
        <f t="shared" si="136"/>
        <v/>
      </c>
      <c r="EW94" s="123" t="str">
        <f t="shared" si="137"/>
        <v>0</v>
      </c>
      <c r="EX94" s="124" t="str">
        <f t="shared" si="138"/>
        <v/>
      </c>
      <c r="EY94" s="123" t="str">
        <f t="shared" si="139"/>
        <v>0</v>
      </c>
      <c r="EZ94" s="123" t="str">
        <f t="shared" si="140"/>
        <v>0</v>
      </c>
      <c r="FA94" s="122" t="str">
        <f t="shared" si="141"/>
        <v/>
      </c>
      <c r="FB94" s="125" t="str">
        <f t="shared" si="130"/>
        <v/>
      </c>
      <c r="FC94" s="123" t="str">
        <f t="shared" si="142"/>
        <v>0</v>
      </c>
      <c r="FD94" s="124" t="str">
        <f t="shared" si="131"/>
        <v/>
      </c>
      <c r="FE94" s="123" t="str">
        <f t="shared" si="143"/>
        <v>0</v>
      </c>
      <c r="FF94" s="123" t="str">
        <f t="shared" si="144"/>
        <v>0</v>
      </c>
      <c r="FG94" s="122" t="str">
        <f t="shared" si="145"/>
        <v/>
      </c>
      <c r="FH94" s="121"/>
      <c r="FI94" s="121"/>
      <c r="FJ94" s="614"/>
      <c r="GG94" s="239" t="str">
        <f t="shared" si="146"/>
        <v/>
      </c>
      <c r="GH94" s="239" t="str">
        <f t="shared" si="132"/>
        <v/>
      </c>
      <c r="GI94" s="239" t="str">
        <f t="shared" si="133"/>
        <v/>
      </c>
      <c r="GJ94" s="239">
        <f t="shared" si="162"/>
        <v>0</v>
      </c>
      <c r="GK94" s="248" t="str">
        <f t="shared" si="135"/>
        <v/>
      </c>
      <c r="GL94" s="10" t="str">
        <f t="shared" si="147"/>
        <v/>
      </c>
      <c r="GM94" s="425" t="str">
        <f t="shared" si="148"/>
        <v/>
      </c>
      <c r="GN94" s="426" t="str">
        <f t="shared" si="149"/>
        <v>0</v>
      </c>
      <c r="GO94" s="427" t="str">
        <f t="shared" si="150"/>
        <v/>
      </c>
      <c r="GP94" s="426" t="str">
        <f t="shared" si="151"/>
        <v>0</v>
      </c>
      <c r="GQ94" s="428" t="str">
        <f t="shared" si="152"/>
        <v/>
      </c>
      <c r="GS94" s="411">
        <f t="shared" si="154"/>
        <v>0</v>
      </c>
      <c r="GT94" s="27"/>
      <c r="GU94" s="27"/>
      <c r="GV94" s="413"/>
      <c r="GW94" s="1114">
        <f t="shared" si="153"/>
        <v>0</v>
      </c>
    </row>
    <row r="95" spans="2:205" s="10" customFormat="1" ht="35.1" customHeight="1" x14ac:dyDescent="0.15">
      <c r="B95" s="111"/>
      <c r="C95" s="596"/>
      <c r="D95" s="596"/>
      <c r="E95" s="596"/>
      <c r="F95" s="596"/>
      <c r="G95" s="596"/>
      <c r="H95" s="596"/>
      <c r="J95" s="241"/>
      <c r="K95" s="242"/>
      <c r="L95" s="242"/>
      <c r="M95" s="2806"/>
      <c r="N95" s="2806"/>
      <c r="O95" s="2807"/>
      <c r="P95" s="2821"/>
      <c r="Q95" s="2822"/>
      <c r="R95" s="2822"/>
      <c r="S95" s="2822"/>
      <c r="T95" s="2822"/>
      <c r="U95" s="2822"/>
      <c r="V95" s="2822"/>
      <c r="W95" s="2822"/>
      <c r="X95" s="2822"/>
      <c r="Y95" s="2822"/>
      <c r="Z95" s="2822"/>
      <c r="AA95" s="2821"/>
      <c r="AB95" s="2822"/>
      <c r="AC95" s="2822"/>
      <c r="AD95" s="2822"/>
      <c r="AE95" s="2822"/>
      <c r="AF95" s="2822"/>
      <c r="AG95" s="2822"/>
      <c r="AH95" s="2822"/>
      <c r="AI95" s="2822"/>
      <c r="AJ95" s="2822"/>
      <c r="AK95" s="2822"/>
      <c r="AL95" s="2822"/>
      <c r="AM95" s="2822"/>
      <c r="AN95" s="2822"/>
      <c r="AO95" s="2822"/>
      <c r="AP95" s="2822"/>
      <c r="AQ95" s="2822"/>
      <c r="AR95" s="2822"/>
      <c r="AS95" s="2822"/>
      <c r="AT95" s="2822"/>
      <c r="AU95" s="2822"/>
      <c r="AV95" s="2822"/>
      <c r="AW95" s="2822"/>
      <c r="AX95" s="2822"/>
      <c r="AY95" s="2823"/>
      <c r="AZ95" s="2815"/>
      <c r="BA95" s="2815"/>
      <c r="BB95" s="2815"/>
      <c r="BC95" s="2815"/>
      <c r="BD95" s="2815"/>
      <c r="BE95" s="2815"/>
      <c r="BF95" s="2815"/>
      <c r="BG95" s="2815"/>
      <c r="BH95" s="2815"/>
      <c r="BI95" s="2815"/>
      <c r="BJ95" s="2815"/>
      <c r="BK95" s="2815"/>
      <c r="BL95" s="2781"/>
      <c r="BM95" s="2781"/>
      <c r="BN95" s="3226"/>
      <c r="BO95" s="3226"/>
      <c r="BP95" s="3226"/>
      <c r="BQ95" s="3226"/>
      <c r="BR95" s="3226"/>
      <c r="BS95" s="3226"/>
      <c r="BT95" s="3226"/>
      <c r="BU95" s="3226"/>
      <c r="BV95" s="3226"/>
      <c r="BW95" s="3226"/>
      <c r="BX95" s="3226"/>
      <c r="BY95" s="3226"/>
      <c r="BZ95" s="3226"/>
      <c r="CA95" s="3226"/>
      <c r="CB95" s="3226"/>
      <c r="CC95" s="3226"/>
      <c r="CD95" s="3226"/>
      <c r="CE95" s="3226"/>
      <c r="CF95" s="3226"/>
      <c r="CG95" s="3226"/>
      <c r="CH95" s="3226"/>
      <c r="CI95" s="3226"/>
      <c r="CJ95" s="3226"/>
      <c r="CK95" s="3226"/>
      <c r="CL95" s="3226"/>
      <c r="CM95" s="3227"/>
      <c r="CN95" s="3227"/>
      <c r="CO95" s="3227"/>
      <c r="CP95" s="3227"/>
      <c r="CQ95" s="3227"/>
      <c r="CR95" s="3227"/>
      <c r="CS95" s="3225"/>
      <c r="CT95" s="3078"/>
      <c r="CU95" s="3078"/>
      <c r="CV95" s="2783"/>
      <c r="CW95" s="2784"/>
      <c r="CX95" s="2784"/>
      <c r="CY95" s="2784"/>
      <c r="CZ95" s="2784"/>
      <c r="DA95" s="2784"/>
      <c r="DB95" s="2784"/>
      <c r="DC95" s="2784"/>
      <c r="DD95" s="2784"/>
      <c r="DE95" s="2784"/>
      <c r="DF95" s="2784"/>
      <c r="DG95" s="2784"/>
      <c r="DH95" s="2784"/>
      <c r="DI95" s="2784"/>
      <c r="DJ95" s="2784"/>
      <c r="DK95" s="2784"/>
      <c r="DL95" s="2784"/>
      <c r="DM95" s="2784"/>
      <c r="DN95" s="2784"/>
      <c r="DO95" s="2785"/>
      <c r="DP95" s="361"/>
      <c r="DQ95" s="361"/>
      <c r="DR95" s="361"/>
      <c r="DS95" s="361"/>
      <c r="DT95" s="361"/>
      <c r="DU95" s="361"/>
      <c r="DV95" s="361"/>
      <c r="DW95" s="361"/>
      <c r="DX95" s="361"/>
      <c r="DY95" s="361"/>
      <c r="DZ95" s="361"/>
      <c r="EA95" s="361"/>
      <c r="EB95" s="361"/>
      <c r="EC95" s="361"/>
      <c r="ED95" s="361"/>
      <c r="EE95" s="361"/>
      <c r="EF95" s="237"/>
      <c r="EG95" s="131">
        <f t="shared" si="117"/>
        <v>0</v>
      </c>
      <c r="EH95" s="131">
        <f t="shared" si="118"/>
        <v>0</v>
      </c>
      <c r="EI95" s="131">
        <f t="shared" si="119"/>
        <v>0</v>
      </c>
      <c r="EJ95" s="131">
        <f t="shared" si="120"/>
        <v>0</v>
      </c>
      <c r="EK95" s="10">
        <f>M95</f>
        <v>0</v>
      </c>
      <c r="EL95" s="131">
        <f>IF($AA95="",P95,AA95)</f>
        <v>0</v>
      </c>
      <c r="EM95" s="130">
        <f>COUNTA(CM95:CR95)</f>
        <v>0</v>
      </c>
      <c r="EN95" s="129" t="str">
        <f>IF(AZ95="×要是正（既存不適格以外）","要是正","")&amp;IF(AZ95="△既存不適格","既存不適格","")</f>
        <v/>
      </c>
      <c r="EO95" s="121" t="str">
        <f>IF($EN95="要是正",MAX($EO$7:EO94)+1,"")</f>
        <v/>
      </c>
      <c r="EP95" s="121" t="str">
        <f>IF($EN95="要是正",MAX($EP$14:EP94)+1,"")</f>
        <v/>
      </c>
      <c r="EQ95" s="128" t="str">
        <f>IF(OR(AZ95="×要是正（既存不適格以外）",AZ95="△既存不適格"),EK95,"")</f>
        <v/>
      </c>
      <c r="ER95" s="127" t="str">
        <f t="shared" si="126"/>
        <v/>
      </c>
      <c r="ES95" s="122" t="str">
        <f>IF($EN95="要是正",IF(BN95="","",BN95),"")</f>
        <v/>
      </c>
      <c r="ET95" s="122" t="str">
        <f>IF($EN95="要是正",IF(BX95="","",BX95),"")</f>
        <v/>
      </c>
      <c r="EU95" s="126" t="str">
        <f t="shared" si="129"/>
        <v/>
      </c>
      <c r="EV95" s="125" t="str">
        <f t="shared" si="136"/>
        <v/>
      </c>
      <c r="EW95" s="123" t="str">
        <f t="shared" si="137"/>
        <v>0</v>
      </c>
      <c r="EX95" s="124" t="str">
        <f t="shared" si="138"/>
        <v/>
      </c>
      <c r="EY95" s="123" t="str">
        <f t="shared" si="139"/>
        <v>0</v>
      </c>
      <c r="EZ95" s="123" t="str">
        <f t="shared" si="140"/>
        <v>0</v>
      </c>
      <c r="FA95" s="122" t="str">
        <f t="shared" si="141"/>
        <v/>
      </c>
      <c r="FB95" s="125" t="str">
        <f t="shared" si="130"/>
        <v/>
      </c>
      <c r="FC95" s="123" t="str">
        <f t="shared" si="142"/>
        <v>0</v>
      </c>
      <c r="FD95" s="124" t="str">
        <f t="shared" si="131"/>
        <v/>
      </c>
      <c r="FE95" s="123" t="str">
        <f t="shared" si="143"/>
        <v>0</v>
      </c>
      <c r="FF95" s="123" t="str">
        <f t="shared" si="144"/>
        <v>0</v>
      </c>
      <c r="FG95" s="122" t="str">
        <f t="shared" si="145"/>
        <v/>
      </c>
      <c r="FH95" s="121"/>
      <c r="FI95" s="121"/>
      <c r="FJ95" s="614"/>
      <c r="GG95" s="239" t="str">
        <f t="shared" si="146"/>
        <v/>
      </c>
      <c r="GH95" s="239" t="str">
        <f t="shared" si="132"/>
        <v/>
      </c>
      <c r="GI95" s="239" t="str">
        <f t="shared" si="133"/>
        <v/>
      </c>
      <c r="GJ95" s="239">
        <f>BL95</f>
        <v>0</v>
      </c>
      <c r="GK95" s="248" t="str">
        <f t="shared" si="135"/>
        <v/>
      </c>
      <c r="GL95" s="10" t="str">
        <f t="shared" si="147"/>
        <v/>
      </c>
      <c r="GM95" s="425" t="str">
        <f t="shared" si="148"/>
        <v/>
      </c>
      <c r="GN95" s="426" t="str">
        <f t="shared" si="149"/>
        <v>0</v>
      </c>
      <c r="GO95" s="427" t="str">
        <f t="shared" si="150"/>
        <v/>
      </c>
      <c r="GP95" s="426" t="str">
        <f t="shared" si="151"/>
        <v>0</v>
      </c>
      <c r="GQ95" s="428" t="str">
        <f t="shared" si="152"/>
        <v/>
      </c>
      <c r="GS95" s="411">
        <f t="shared" si="154"/>
        <v>0</v>
      </c>
      <c r="GT95" s="27"/>
      <c r="GU95" s="27"/>
      <c r="GV95" s="413"/>
      <c r="GW95" s="1114">
        <f t="shared" si="153"/>
        <v>0</v>
      </c>
    </row>
    <row r="96" spans="2:205" s="10" customFormat="1" ht="35.1" customHeight="1" x14ac:dyDescent="0.15">
      <c r="B96" s="111"/>
      <c r="C96" s="596"/>
      <c r="D96" s="596"/>
      <c r="E96" s="596"/>
      <c r="F96" s="596"/>
      <c r="G96" s="596"/>
      <c r="H96" s="596"/>
      <c r="J96" s="241"/>
      <c r="K96" s="242"/>
      <c r="L96" s="242"/>
      <c r="M96" s="2806"/>
      <c r="N96" s="2806"/>
      <c r="O96" s="2807"/>
      <c r="P96" s="2821"/>
      <c r="Q96" s="2822"/>
      <c r="R96" s="2822"/>
      <c r="S96" s="2822"/>
      <c r="T96" s="2822"/>
      <c r="U96" s="2822"/>
      <c r="V96" s="2822"/>
      <c r="W96" s="2822"/>
      <c r="X96" s="2822"/>
      <c r="Y96" s="2822"/>
      <c r="Z96" s="2822"/>
      <c r="AA96" s="2821"/>
      <c r="AB96" s="2822"/>
      <c r="AC96" s="2822"/>
      <c r="AD96" s="2822"/>
      <c r="AE96" s="2822"/>
      <c r="AF96" s="2822"/>
      <c r="AG96" s="2822"/>
      <c r="AH96" s="2822"/>
      <c r="AI96" s="2822"/>
      <c r="AJ96" s="2822"/>
      <c r="AK96" s="2822"/>
      <c r="AL96" s="2822"/>
      <c r="AM96" s="2822"/>
      <c r="AN96" s="2822"/>
      <c r="AO96" s="2822"/>
      <c r="AP96" s="2822"/>
      <c r="AQ96" s="2822"/>
      <c r="AR96" s="2822"/>
      <c r="AS96" s="2822"/>
      <c r="AT96" s="2822"/>
      <c r="AU96" s="2822"/>
      <c r="AV96" s="2822"/>
      <c r="AW96" s="2822"/>
      <c r="AX96" s="2822"/>
      <c r="AY96" s="2823"/>
      <c r="AZ96" s="2815"/>
      <c r="BA96" s="2815"/>
      <c r="BB96" s="2815"/>
      <c r="BC96" s="2815"/>
      <c r="BD96" s="2815"/>
      <c r="BE96" s="2815"/>
      <c r="BF96" s="2815"/>
      <c r="BG96" s="2815"/>
      <c r="BH96" s="2815"/>
      <c r="BI96" s="2815"/>
      <c r="BJ96" s="2815"/>
      <c r="BK96" s="2815"/>
      <c r="BL96" s="2781"/>
      <c r="BM96" s="2781"/>
      <c r="BN96" s="3226"/>
      <c r="BO96" s="3226"/>
      <c r="BP96" s="3226"/>
      <c r="BQ96" s="3226"/>
      <c r="BR96" s="3226"/>
      <c r="BS96" s="3226"/>
      <c r="BT96" s="3226"/>
      <c r="BU96" s="3226"/>
      <c r="BV96" s="3226"/>
      <c r="BW96" s="3226"/>
      <c r="BX96" s="3226"/>
      <c r="BY96" s="3226"/>
      <c r="BZ96" s="3226"/>
      <c r="CA96" s="3226"/>
      <c r="CB96" s="3226"/>
      <c r="CC96" s="3226"/>
      <c r="CD96" s="3226"/>
      <c r="CE96" s="3226"/>
      <c r="CF96" s="3226"/>
      <c r="CG96" s="3226"/>
      <c r="CH96" s="3226"/>
      <c r="CI96" s="3226"/>
      <c r="CJ96" s="3226"/>
      <c r="CK96" s="3226"/>
      <c r="CL96" s="3226"/>
      <c r="CM96" s="3227"/>
      <c r="CN96" s="3227"/>
      <c r="CO96" s="3227"/>
      <c r="CP96" s="3227"/>
      <c r="CQ96" s="3227"/>
      <c r="CR96" s="3227"/>
      <c r="CS96" s="3225"/>
      <c r="CT96" s="3078"/>
      <c r="CU96" s="3078"/>
      <c r="CV96" s="2783"/>
      <c r="CW96" s="2784"/>
      <c r="CX96" s="2784"/>
      <c r="CY96" s="2784"/>
      <c r="CZ96" s="2784"/>
      <c r="DA96" s="2784"/>
      <c r="DB96" s="2784"/>
      <c r="DC96" s="2784"/>
      <c r="DD96" s="2784"/>
      <c r="DE96" s="2784"/>
      <c r="DF96" s="2784"/>
      <c r="DG96" s="2784"/>
      <c r="DH96" s="2784"/>
      <c r="DI96" s="2784"/>
      <c r="DJ96" s="2784"/>
      <c r="DK96" s="2784"/>
      <c r="DL96" s="2784"/>
      <c r="DM96" s="2784"/>
      <c r="DN96" s="2784"/>
      <c r="DO96" s="2785"/>
      <c r="DP96" s="361"/>
      <c r="DQ96" s="361"/>
      <c r="DR96" s="361"/>
      <c r="DS96" s="361"/>
      <c r="DT96" s="361"/>
      <c r="DU96" s="361"/>
      <c r="DV96" s="361"/>
      <c r="DW96" s="361"/>
      <c r="DX96" s="361"/>
      <c r="DY96" s="361"/>
      <c r="DZ96" s="361"/>
      <c r="EA96" s="361"/>
      <c r="EB96" s="361"/>
      <c r="EC96" s="361"/>
      <c r="ED96" s="361"/>
      <c r="EE96" s="361"/>
      <c r="EF96" s="237"/>
      <c r="EG96" s="131">
        <f t="shared" si="117"/>
        <v>0</v>
      </c>
      <c r="EH96" s="131">
        <f t="shared" si="118"/>
        <v>0</v>
      </c>
      <c r="EI96" s="131">
        <f t="shared" si="119"/>
        <v>0</v>
      </c>
      <c r="EJ96" s="131">
        <f t="shared" si="120"/>
        <v>0</v>
      </c>
      <c r="EK96" s="10">
        <f>M96</f>
        <v>0</v>
      </c>
      <c r="EL96" s="131">
        <f>IF($AA96="",P96,AA96)</f>
        <v>0</v>
      </c>
      <c r="EM96" s="130">
        <f>COUNTA(CM96:CR96)</f>
        <v>0</v>
      </c>
      <c r="EN96" s="129" t="str">
        <f>IF(AZ96="×要是正（既存不適格以外）","要是正","")&amp;IF(AZ96="△既存不適格","既存不適格","")</f>
        <v/>
      </c>
      <c r="EO96" s="121" t="str">
        <f>IF($EN96="要是正",MAX($EO$7:EO95)+1,"")</f>
        <v/>
      </c>
      <c r="EP96" s="121" t="str">
        <f>IF($EN96="要是正",MAX($EP$14:EP95)+1,"")</f>
        <v/>
      </c>
      <c r="EQ96" s="128" t="str">
        <f>IF(OR(AZ96="×要是正（既存不適格以外）",AZ96="△既存不適格"),EK96,"")</f>
        <v/>
      </c>
      <c r="ER96" s="127" t="str">
        <f t="shared" si="126"/>
        <v/>
      </c>
      <c r="ES96" s="122" t="str">
        <f>IF($EN96="要是正",IF(BN96="","",BN96),"")</f>
        <v/>
      </c>
      <c r="ET96" s="122" t="str">
        <f>IF($EN96="要是正",IF(BX96="","",BX96),"")</f>
        <v/>
      </c>
      <c r="EU96" s="126" t="str">
        <f t="shared" si="129"/>
        <v/>
      </c>
      <c r="EV96" s="125" t="str">
        <f t="shared" si="136"/>
        <v/>
      </c>
      <c r="EW96" s="123" t="str">
        <f t="shared" si="137"/>
        <v>0</v>
      </c>
      <c r="EX96" s="124" t="str">
        <f t="shared" si="138"/>
        <v/>
      </c>
      <c r="EY96" s="123" t="str">
        <f t="shared" si="139"/>
        <v>0</v>
      </c>
      <c r="EZ96" s="123" t="str">
        <f t="shared" si="140"/>
        <v>0</v>
      </c>
      <c r="FA96" s="122" t="str">
        <f t="shared" si="141"/>
        <v/>
      </c>
      <c r="FB96" s="125" t="str">
        <f t="shared" si="130"/>
        <v/>
      </c>
      <c r="FC96" s="123" t="str">
        <f t="shared" si="142"/>
        <v>0</v>
      </c>
      <c r="FD96" s="124" t="str">
        <f t="shared" si="131"/>
        <v/>
      </c>
      <c r="FE96" s="123" t="str">
        <f t="shared" si="143"/>
        <v>0</v>
      </c>
      <c r="FF96" s="123" t="str">
        <f t="shared" si="144"/>
        <v>0</v>
      </c>
      <c r="FG96" s="122" t="str">
        <f t="shared" si="145"/>
        <v/>
      </c>
      <c r="FH96" s="121"/>
      <c r="FI96" s="121"/>
      <c r="FJ96" s="614"/>
      <c r="GG96" s="239" t="str">
        <f t="shared" si="146"/>
        <v/>
      </c>
      <c r="GH96" s="239" t="str">
        <f t="shared" si="132"/>
        <v/>
      </c>
      <c r="GI96" s="239" t="str">
        <f t="shared" si="133"/>
        <v/>
      </c>
      <c r="GJ96" s="239">
        <f>BL96</f>
        <v>0</v>
      </c>
      <c r="GK96" s="248" t="str">
        <f t="shared" si="135"/>
        <v/>
      </c>
      <c r="GL96" s="10" t="str">
        <f t="shared" si="147"/>
        <v/>
      </c>
      <c r="GM96" s="425" t="str">
        <f t="shared" si="148"/>
        <v/>
      </c>
      <c r="GN96" s="426" t="str">
        <f t="shared" si="149"/>
        <v>0</v>
      </c>
      <c r="GO96" s="427" t="str">
        <f t="shared" si="150"/>
        <v/>
      </c>
      <c r="GP96" s="426" t="str">
        <f t="shared" si="151"/>
        <v>0</v>
      </c>
      <c r="GQ96" s="428" t="str">
        <f t="shared" si="152"/>
        <v/>
      </c>
      <c r="GS96" s="411">
        <f t="shared" si="154"/>
        <v>0</v>
      </c>
      <c r="GT96" s="27"/>
      <c r="GU96" s="27"/>
      <c r="GV96" s="413"/>
      <c r="GW96" s="1114">
        <f t="shared" si="153"/>
        <v>0</v>
      </c>
    </row>
    <row r="97" spans="2:205" s="10" customFormat="1" ht="35.1" customHeight="1" thickBot="1" x14ac:dyDescent="0.2">
      <c r="B97" s="111"/>
      <c r="C97" s="343"/>
      <c r="D97" s="343"/>
      <c r="E97" s="343"/>
      <c r="F97" s="343"/>
      <c r="G97" s="343"/>
      <c r="H97" s="343"/>
      <c r="J97" s="257"/>
      <c r="K97" s="250"/>
      <c r="L97" s="250"/>
      <c r="M97" s="3130"/>
      <c r="N97" s="3130"/>
      <c r="O97" s="3131"/>
      <c r="P97" s="3135"/>
      <c r="Q97" s="3136"/>
      <c r="R97" s="3136"/>
      <c r="S97" s="3136"/>
      <c r="T97" s="3136"/>
      <c r="U97" s="3136"/>
      <c r="V97" s="3136"/>
      <c r="W97" s="3136"/>
      <c r="X97" s="3136"/>
      <c r="Y97" s="3136"/>
      <c r="Z97" s="3136"/>
      <c r="AA97" s="3135"/>
      <c r="AB97" s="3136"/>
      <c r="AC97" s="3136"/>
      <c r="AD97" s="3136"/>
      <c r="AE97" s="3136"/>
      <c r="AF97" s="3136"/>
      <c r="AG97" s="3136"/>
      <c r="AH97" s="3136"/>
      <c r="AI97" s="3136"/>
      <c r="AJ97" s="3136"/>
      <c r="AK97" s="3136"/>
      <c r="AL97" s="3136"/>
      <c r="AM97" s="3136"/>
      <c r="AN97" s="3136"/>
      <c r="AO97" s="3136"/>
      <c r="AP97" s="3136"/>
      <c r="AQ97" s="3136"/>
      <c r="AR97" s="3136"/>
      <c r="AS97" s="3136"/>
      <c r="AT97" s="3136"/>
      <c r="AU97" s="3136"/>
      <c r="AV97" s="3136"/>
      <c r="AW97" s="3136"/>
      <c r="AX97" s="3136"/>
      <c r="AY97" s="3137"/>
      <c r="AZ97" s="3132"/>
      <c r="BA97" s="3132"/>
      <c r="BB97" s="3132"/>
      <c r="BC97" s="3132"/>
      <c r="BD97" s="3132"/>
      <c r="BE97" s="3132"/>
      <c r="BF97" s="3132"/>
      <c r="BG97" s="3132"/>
      <c r="BH97" s="3132"/>
      <c r="BI97" s="3132"/>
      <c r="BJ97" s="3132"/>
      <c r="BK97" s="3132"/>
      <c r="BL97" s="3133"/>
      <c r="BM97" s="3133"/>
      <c r="BN97" s="3253"/>
      <c r="BO97" s="3253"/>
      <c r="BP97" s="3253"/>
      <c r="BQ97" s="3253"/>
      <c r="BR97" s="3253"/>
      <c r="BS97" s="3253"/>
      <c r="BT97" s="3253"/>
      <c r="BU97" s="3253"/>
      <c r="BV97" s="3253"/>
      <c r="BW97" s="3253"/>
      <c r="BX97" s="3253"/>
      <c r="BY97" s="3253"/>
      <c r="BZ97" s="3253"/>
      <c r="CA97" s="3253"/>
      <c r="CB97" s="3253"/>
      <c r="CC97" s="3253"/>
      <c r="CD97" s="3253"/>
      <c r="CE97" s="3253"/>
      <c r="CF97" s="3253"/>
      <c r="CG97" s="3253"/>
      <c r="CH97" s="3253"/>
      <c r="CI97" s="3253"/>
      <c r="CJ97" s="3253"/>
      <c r="CK97" s="3253"/>
      <c r="CL97" s="3253"/>
      <c r="CM97" s="3254"/>
      <c r="CN97" s="3254"/>
      <c r="CO97" s="3254"/>
      <c r="CP97" s="3254"/>
      <c r="CQ97" s="3254"/>
      <c r="CR97" s="3254"/>
      <c r="CS97" s="3255"/>
      <c r="CT97" s="3256"/>
      <c r="CU97" s="3256"/>
      <c r="CV97" s="3020"/>
      <c r="CW97" s="3021"/>
      <c r="CX97" s="3021"/>
      <c r="CY97" s="3021"/>
      <c r="CZ97" s="3021"/>
      <c r="DA97" s="3021"/>
      <c r="DB97" s="3021"/>
      <c r="DC97" s="3021"/>
      <c r="DD97" s="3021"/>
      <c r="DE97" s="3021"/>
      <c r="DF97" s="3021"/>
      <c r="DG97" s="3021"/>
      <c r="DH97" s="3021"/>
      <c r="DI97" s="3021"/>
      <c r="DJ97" s="3021"/>
      <c r="DK97" s="3021"/>
      <c r="DL97" s="3021"/>
      <c r="DM97" s="3021"/>
      <c r="DN97" s="3021"/>
      <c r="DO97" s="3022"/>
      <c r="DP97"/>
      <c r="DQ97"/>
      <c r="DR97"/>
      <c r="DS97"/>
      <c r="DT97"/>
      <c r="DU97"/>
      <c r="DV97"/>
      <c r="DW97"/>
      <c r="DX97"/>
      <c r="DY97"/>
      <c r="DZ97"/>
      <c r="EA97"/>
      <c r="EB97"/>
      <c r="EC97"/>
      <c r="ED97"/>
      <c r="EE97"/>
      <c r="EF97" s="237"/>
      <c r="EG97" s="131">
        <f t="shared" si="117"/>
        <v>0</v>
      </c>
      <c r="EH97" s="131">
        <f t="shared" si="118"/>
        <v>0</v>
      </c>
      <c r="EI97" s="131">
        <f t="shared" si="119"/>
        <v>0</v>
      </c>
      <c r="EJ97" s="131">
        <f t="shared" si="120"/>
        <v>0</v>
      </c>
      <c r="EK97" s="698">
        <f t="shared" si="121"/>
        <v>0</v>
      </c>
      <c r="EL97" s="131">
        <f t="shared" si="122"/>
        <v>0</v>
      </c>
      <c r="EM97" s="130">
        <f t="shared" si="123"/>
        <v>0</v>
      </c>
      <c r="EN97" s="129" t="str">
        <f t="shared" si="124"/>
        <v/>
      </c>
      <c r="EO97" s="121" t="str">
        <f>IF($EN97="要是正",MAX($EO$14:EO96)+1,"")</f>
        <v/>
      </c>
      <c r="EP97" s="121" t="str">
        <f>IF($EN97="要是正",MAX($EP$14:EP96)+1,"")</f>
        <v/>
      </c>
      <c r="EQ97" s="128" t="str">
        <f t="shared" si="125"/>
        <v/>
      </c>
      <c r="ER97" s="127" t="str">
        <f t="shared" si="126"/>
        <v/>
      </c>
      <c r="ES97" s="122" t="str">
        <f t="shared" si="127"/>
        <v/>
      </c>
      <c r="ET97" s="122" t="str">
        <f t="shared" si="128"/>
        <v/>
      </c>
      <c r="EU97" s="126" t="str">
        <f t="shared" si="129"/>
        <v/>
      </c>
      <c r="EV97" s="115" t="str">
        <f t="shared" si="136"/>
        <v/>
      </c>
      <c r="EW97" s="114" t="str">
        <f t="shared" si="137"/>
        <v>0</v>
      </c>
      <c r="EX97" s="695" t="str">
        <f t="shared" si="138"/>
        <v/>
      </c>
      <c r="EY97" s="114" t="str">
        <f t="shared" si="139"/>
        <v>0</v>
      </c>
      <c r="EZ97" s="114" t="str">
        <f t="shared" si="140"/>
        <v>0</v>
      </c>
      <c r="FA97" s="113" t="str">
        <f t="shared" si="141"/>
        <v/>
      </c>
      <c r="FB97" s="125" t="str">
        <f t="shared" si="130"/>
        <v/>
      </c>
      <c r="FC97" s="114" t="str">
        <f t="shared" si="142"/>
        <v>0</v>
      </c>
      <c r="FD97" s="124" t="str">
        <f t="shared" si="131"/>
        <v/>
      </c>
      <c r="FE97" s="114" t="str">
        <f t="shared" si="143"/>
        <v>0</v>
      </c>
      <c r="FF97" s="114" t="str">
        <f t="shared" si="144"/>
        <v>0</v>
      </c>
      <c r="FG97" s="113" t="str">
        <f t="shared" si="145"/>
        <v/>
      </c>
      <c r="FH97" s="112"/>
      <c r="FI97" s="112"/>
      <c r="FJ97" s="696"/>
      <c r="GG97" s="239" t="str">
        <f t="shared" si="146"/>
        <v/>
      </c>
      <c r="GH97" s="239" t="str">
        <f t="shared" si="132"/>
        <v/>
      </c>
      <c r="GI97" s="239" t="str">
        <f t="shared" si="133"/>
        <v/>
      </c>
      <c r="GJ97" s="239">
        <f t="shared" si="134"/>
        <v>0</v>
      </c>
      <c r="GK97" s="248" t="str">
        <f t="shared" si="135"/>
        <v/>
      </c>
      <c r="GL97" s="10" t="str">
        <f t="shared" si="147"/>
        <v/>
      </c>
      <c r="GM97" s="425" t="str">
        <f t="shared" si="148"/>
        <v/>
      </c>
      <c r="GN97" s="426" t="str">
        <f t="shared" si="149"/>
        <v>0</v>
      </c>
      <c r="GO97" s="427" t="str">
        <f t="shared" si="150"/>
        <v/>
      </c>
      <c r="GP97" s="426" t="str">
        <f t="shared" si="151"/>
        <v>0</v>
      </c>
      <c r="GQ97" s="428" t="str">
        <f t="shared" si="152"/>
        <v/>
      </c>
      <c r="GS97" s="411">
        <f t="shared" si="154"/>
        <v>0</v>
      </c>
      <c r="GT97" s="654"/>
      <c r="GU97" s="654"/>
      <c r="GV97" s="670"/>
      <c r="GW97" s="1114">
        <f t="shared" si="153"/>
        <v>0</v>
      </c>
    </row>
    <row r="98" spans="2:205" s="10" customFormat="1" ht="18.75" customHeight="1" x14ac:dyDescent="0.15">
      <c r="B98" s="111"/>
      <c r="C98" s="343"/>
      <c r="D98" s="343"/>
      <c r="E98" s="343"/>
      <c r="F98" s="343"/>
      <c r="G98" s="343"/>
      <c r="H98" s="343"/>
      <c r="I98" s="343"/>
      <c r="J98" s="343"/>
      <c r="K98" s="343"/>
      <c r="L98" s="343"/>
      <c r="M98" s="343"/>
      <c r="N98" s="343"/>
      <c r="O98" s="343"/>
      <c r="P98" s="343"/>
      <c r="Q98" s="343"/>
      <c r="R98" s="343"/>
      <c r="S98" s="343"/>
      <c r="T98" s="343"/>
      <c r="V98" s="15"/>
      <c r="W98" s="14"/>
      <c r="X98" s="14"/>
      <c r="Y98" s="14"/>
      <c r="AA98" s="184"/>
      <c r="AF98" s="14"/>
      <c r="AG98" s="14"/>
      <c r="AI98" s="184"/>
      <c r="AM98" s="184"/>
      <c r="AR98" s="14"/>
      <c r="AS98" s="14"/>
      <c r="AU98" s="184"/>
      <c r="BB98" s="343"/>
      <c r="BC98" s="343"/>
      <c r="BD98" s="343"/>
      <c r="BE98" s="343"/>
      <c r="BF98" s="343"/>
      <c r="BG98" s="343"/>
      <c r="BH98" s="343"/>
      <c r="BI98" s="343"/>
      <c r="CP98" s="343"/>
      <c r="CQ98" s="343"/>
      <c r="CR98" s="343"/>
      <c r="CS98" s="343"/>
      <c r="CT98" s="343"/>
      <c r="CU98" s="343"/>
      <c r="CV98" s="343"/>
      <c r="CW98" s="343"/>
      <c r="CX98" s="343"/>
      <c r="CY98" s="343"/>
      <c r="CZ98" s="343"/>
      <c r="DA98" s="343"/>
      <c r="DB98" s="343"/>
      <c r="DC98" s="343"/>
      <c r="DD98" s="343"/>
      <c r="DE98" s="343"/>
      <c r="DF98" s="343"/>
      <c r="DG98" s="343"/>
      <c r="DH98" s="343"/>
      <c r="DI98" s="343"/>
      <c r="DJ98" s="343"/>
      <c r="DK98" s="343"/>
      <c r="DL98" s="343"/>
      <c r="DM98" s="343"/>
      <c r="DN98" s="343"/>
      <c r="DO98" s="343"/>
      <c r="DP98"/>
      <c r="DQ98"/>
      <c r="DR98"/>
      <c r="DS98"/>
      <c r="DT98"/>
      <c r="DU98"/>
      <c r="DV98"/>
      <c r="DW98"/>
      <c r="DX98"/>
      <c r="DY98"/>
      <c r="DZ98"/>
      <c r="EA98"/>
      <c r="EB98"/>
      <c r="EC98"/>
      <c r="ED98"/>
      <c r="EE98"/>
      <c r="EF98" s="237"/>
      <c r="EG98" s="612">
        <f>SUM(EG78:EG97)</f>
        <v>0</v>
      </c>
      <c r="EH98" s="612">
        <f>SUM(EH78:EH97)</f>
        <v>0</v>
      </c>
      <c r="EI98" s="612">
        <f>SUM(EI78:EI97)</f>
        <v>0</v>
      </c>
      <c r="EJ98" s="612">
        <f>SUM(EJ78:EJ97)</f>
        <v>0</v>
      </c>
      <c r="EV98" s="235"/>
      <c r="EW98" s="123"/>
      <c r="EX98" s="691">
        <f>COUNTIF(EX78:EX97,"1")</f>
        <v>0</v>
      </c>
      <c r="EY98" s="692" t="str">
        <f t="array" ref="EY98">INDEX(EY78:EY97,MATCH(MIN(ABS(EY78:EY97-$EK$4)),ABS(EY78:EY97-$EK$4),0))</f>
        <v>0</v>
      </c>
      <c r="EZ98" s="692"/>
      <c r="FA98" s="691">
        <f>COUNTIF(FA78:FA97,"未定")</f>
        <v>0</v>
      </c>
      <c r="FB98" s="121"/>
      <c r="FC98" s="123"/>
      <c r="FD98" s="691">
        <f>COUNTIF(FD78:FD97,"1")</f>
        <v>0</v>
      </c>
      <c r="FE98" s="692" t="str">
        <f t="array" ref="FE98">INDEX(FE78:FE97,MATCH(MIN(ABS(FE78:FE97-$EK$4)),ABS(FE78:FE97-$EK$4),0))</f>
        <v>0</v>
      </c>
      <c r="FF98" s="692"/>
      <c r="FG98" s="691">
        <f>COUNTIF(FG78:FG97,"未定")</f>
        <v>0</v>
      </c>
      <c r="FH98" s="598"/>
      <c r="FI98" s="598"/>
      <c r="FJ98" s="598"/>
      <c r="GK98" s="237"/>
      <c r="GM98" s="407" t="str">
        <f>IF(NOT(OR(CS98="未定",CS98="")),"令和"&amp;CM98&amp;"年"&amp;CP98&amp;"月1日","")</f>
        <v/>
      </c>
      <c r="GN98" s="671" t="str">
        <f>IF(GM98="","0",DATEVALUE(GM98))</f>
        <v>0</v>
      </c>
      <c r="GO98" s="672" t="str">
        <f>IF(OR(CS98="予定",CS98="改善済"),1,"")</f>
        <v/>
      </c>
      <c r="GP98" s="671" t="str">
        <f>IF(GO98=1,GN98,"0")</f>
        <v>0</v>
      </c>
      <c r="GQ98" s="410" t="str">
        <f>IF(AND(EP98="要是正",AND(EO98=0,CS98="未定")),CS98,"")</f>
        <v/>
      </c>
      <c r="GR98" s="11"/>
      <c r="GS98" s="11"/>
      <c r="GT98" s="11"/>
      <c r="GU98" s="11"/>
      <c r="GV98" s="11"/>
    </row>
    <row r="99" spans="2:205" s="10" customFormat="1" ht="24.75" customHeight="1" x14ac:dyDescent="0.15">
      <c r="B99" s="111"/>
      <c r="C99" s="343"/>
      <c r="D99" s="343"/>
      <c r="E99" s="343"/>
      <c r="F99" s="343"/>
      <c r="G99" s="343"/>
      <c r="H99" s="343"/>
      <c r="I99" s="343"/>
      <c r="J99" s="343"/>
      <c r="K99" s="343"/>
      <c r="L99" s="343"/>
      <c r="M99" s="343"/>
      <c r="N99" s="343"/>
      <c r="O99" s="343"/>
      <c r="P99" s="343"/>
      <c r="Q99" s="343"/>
      <c r="R99" s="343"/>
      <c r="S99" s="343"/>
      <c r="T99" s="343"/>
      <c r="V99" s="15"/>
      <c r="W99" s="14"/>
      <c r="X99" s="14"/>
      <c r="Y99" s="14"/>
      <c r="AA99" s="184"/>
      <c r="AF99" s="14"/>
      <c r="AG99" s="14"/>
      <c r="AI99" s="184"/>
      <c r="AM99" s="184"/>
      <c r="AR99" s="14"/>
      <c r="AS99" s="14"/>
      <c r="AU99" s="184"/>
      <c r="BB99" s="343"/>
      <c r="BC99" s="343"/>
      <c r="BD99" s="343"/>
      <c r="BE99" s="343"/>
      <c r="BF99" s="343"/>
      <c r="BG99" s="343"/>
      <c r="BH99" s="343"/>
      <c r="BI99" s="343"/>
      <c r="CP99" s="343"/>
      <c r="CQ99" s="343"/>
      <c r="CR99" s="343"/>
      <c r="CS99" s="343"/>
      <c r="CT99" s="343"/>
      <c r="CU99" s="343"/>
      <c r="CV99" s="343"/>
      <c r="CW99" s="343"/>
      <c r="CX99" s="343"/>
      <c r="CY99" s="343"/>
      <c r="CZ99" s="343"/>
      <c r="DA99" s="343"/>
      <c r="DB99" s="343"/>
      <c r="DC99" s="343"/>
      <c r="DD99" s="343"/>
      <c r="DE99" s="343"/>
      <c r="DF99" s="343"/>
      <c r="DG99" s="343"/>
      <c r="DH99" s="343"/>
      <c r="DI99" s="343"/>
      <c r="DJ99" s="343"/>
      <c r="DK99" s="343"/>
      <c r="DL99" s="343"/>
      <c r="DM99" s="343"/>
      <c r="DN99" s="343"/>
      <c r="DO99" s="343"/>
      <c r="DP99"/>
      <c r="DQ99"/>
      <c r="DR99"/>
      <c r="DS99"/>
      <c r="DT99"/>
      <c r="DU99"/>
      <c r="DV99"/>
      <c r="DW99"/>
      <c r="DX99"/>
      <c r="DY99"/>
      <c r="DZ99"/>
      <c r="EA99"/>
      <c r="EB99"/>
      <c r="EC99"/>
      <c r="ED99"/>
      <c r="EE99"/>
      <c r="EF99" s="237"/>
      <c r="EG99" s="3"/>
      <c r="EH99" s="3"/>
      <c r="EI99" s="3"/>
      <c r="EJ99" s="3"/>
      <c r="EV99" s="1"/>
      <c r="EW99" s="305"/>
      <c r="EX99" s="689"/>
      <c r="EY99" s="690"/>
      <c r="EZ99" s="690"/>
      <c r="FA99" s="689"/>
      <c r="FB99" s="626"/>
      <c r="FC99" s="690"/>
      <c r="FD99" s="689"/>
      <c r="FE99" s="690"/>
      <c r="FF99" s="690"/>
      <c r="FG99" s="689"/>
      <c r="GK99" s="237"/>
      <c r="GM99" s="434"/>
      <c r="GN99" s="434"/>
      <c r="GO99" s="434"/>
      <c r="GP99" s="432"/>
      <c r="GQ99" s="435"/>
      <c r="GR99" s="11"/>
      <c r="GS99" s="11"/>
      <c r="GT99" s="11"/>
      <c r="GU99" s="11"/>
      <c r="GV99" s="11"/>
    </row>
    <row r="100" spans="2:205" s="10" customFormat="1" ht="15.75" customHeight="1" x14ac:dyDescent="0.15">
      <c r="B100" s="111"/>
      <c r="C100" s="343"/>
      <c r="D100" s="343"/>
      <c r="E100" s="343"/>
      <c r="F100" s="343"/>
      <c r="G100" s="343"/>
      <c r="H100" s="343"/>
      <c r="I100" s="343"/>
      <c r="J100" s="343"/>
      <c r="K100" s="343"/>
      <c r="L100" s="343"/>
      <c r="M100" s="343"/>
      <c r="N100" s="343"/>
      <c r="O100" s="343"/>
      <c r="P100" s="343"/>
      <c r="Q100" s="343"/>
      <c r="R100" s="343"/>
      <c r="S100" s="343"/>
      <c r="T100" s="343"/>
      <c r="V100" s="15"/>
      <c r="W100" s="14"/>
      <c r="X100" s="14"/>
      <c r="Y100" s="14"/>
      <c r="AA100" s="184"/>
      <c r="AF100" s="14"/>
      <c r="AG100" s="14"/>
      <c r="AI100" s="184"/>
      <c r="AM100" s="184"/>
      <c r="AR100" s="14"/>
      <c r="AS100" s="14"/>
      <c r="AU100" s="184"/>
      <c r="BB100" s="343"/>
      <c r="BC100" s="343"/>
      <c r="BD100" s="343"/>
      <c r="BE100" s="343"/>
      <c r="BF100" s="343"/>
      <c r="BG100" s="343"/>
      <c r="BH100" s="343"/>
      <c r="BI100" s="343"/>
      <c r="CP100" s="343"/>
      <c r="CQ100" s="343"/>
      <c r="CR100" s="343"/>
      <c r="CS100" s="343"/>
      <c r="CT100" s="343"/>
      <c r="CU100" s="343"/>
      <c r="CV100" s="343"/>
      <c r="CW100" s="343"/>
      <c r="CX100" s="343"/>
      <c r="CY100" s="343"/>
      <c r="CZ100" s="343"/>
      <c r="DA100" s="343"/>
      <c r="DB100" s="343"/>
      <c r="DC100" s="343"/>
      <c r="DD100" s="343"/>
      <c r="DE100" s="343"/>
      <c r="DF100" s="343"/>
      <c r="DG100" s="343"/>
      <c r="DH100" s="343"/>
      <c r="DI100" s="343"/>
      <c r="DJ100" s="343"/>
      <c r="DK100" s="343"/>
      <c r="DL100" s="343"/>
      <c r="DM100" s="343"/>
      <c r="DN100" s="343"/>
      <c r="DO100" s="343"/>
      <c r="DP100"/>
      <c r="DQ100"/>
      <c r="DR100"/>
      <c r="DS100"/>
      <c r="DT100"/>
      <c r="DU100"/>
      <c r="DV100"/>
      <c r="DW100"/>
      <c r="DX100"/>
      <c r="DY100"/>
      <c r="DZ100"/>
      <c r="EA100"/>
      <c r="EB100"/>
      <c r="EC100"/>
      <c r="ED100"/>
      <c r="EE100"/>
      <c r="EF100" s="237"/>
      <c r="EG100" s="3"/>
      <c r="EH100" s="3"/>
      <c r="EI100" s="3"/>
      <c r="EJ100" s="3"/>
      <c r="EV100" s="1"/>
      <c r="EW100" s="305"/>
      <c r="EX100" s="689"/>
      <c r="EY100" s="690"/>
      <c r="EZ100" s="690"/>
      <c r="FA100" s="689"/>
      <c r="FB100" s="626"/>
      <c r="FC100" s="690"/>
      <c r="FD100" s="689"/>
      <c r="FE100" s="690"/>
      <c r="FF100" s="690"/>
      <c r="FG100" s="689"/>
      <c r="GK100" s="237"/>
      <c r="GM100" s="429"/>
      <c r="GN100" s="430"/>
      <c r="GO100" s="429"/>
      <c r="GP100" s="430"/>
      <c r="GQ100" s="429"/>
      <c r="GR100" s="11"/>
      <c r="GS100" s="11"/>
      <c r="GT100" s="11"/>
      <c r="GU100" s="11"/>
      <c r="GV100" s="11"/>
    </row>
    <row r="101" spans="2:205" ht="27" customHeight="1" x14ac:dyDescent="0.15">
      <c r="GM101" s="429"/>
      <c r="GN101" s="430"/>
      <c r="GO101" s="429"/>
      <c r="GP101" s="430"/>
      <c r="GQ101" s="429"/>
      <c r="GR101" s="11"/>
      <c r="GS101" s="11"/>
      <c r="GT101" s="11"/>
      <c r="GU101" s="11"/>
      <c r="GV101" s="11"/>
    </row>
    <row r="102" spans="2:205" ht="27" customHeight="1" x14ac:dyDescent="0.15">
      <c r="GM102" s="429"/>
      <c r="GN102" s="430"/>
      <c r="GO102" s="429"/>
      <c r="GP102" s="430"/>
      <c r="GQ102" s="429"/>
      <c r="GR102" s="11"/>
      <c r="GS102" s="11"/>
      <c r="GT102" s="11"/>
      <c r="GU102" s="11"/>
      <c r="GV102" s="11"/>
    </row>
    <row r="103" spans="2:205" ht="27" customHeight="1" x14ac:dyDescent="0.15">
      <c r="GM103" s="429"/>
      <c r="GN103" s="430"/>
      <c r="GO103" s="429"/>
      <c r="GP103" s="430"/>
      <c r="GQ103" s="429"/>
      <c r="GR103" s="11"/>
      <c r="GS103" s="11"/>
      <c r="GT103" s="11"/>
      <c r="GU103" s="11"/>
      <c r="GV103" s="11"/>
    </row>
    <row r="104" spans="2:205" ht="27" customHeight="1" x14ac:dyDescent="0.15">
      <c r="GM104" s="429"/>
      <c r="GN104" s="430"/>
      <c r="GO104" s="429"/>
      <c r="GP104" s="430"/>
      <c r="GQ104" s="429"/>
      <c r="GR104" s="11"/>
      <c r="GS104" s="11"/>
      <c r="GT104" s="11"/>
      <c r="GU104" s="11"/>
      <c r="GV104" s="11"/>
    </row>
    <row r="105" spans="2:205" ht="27" customHeight="1" x14ac:dyDescent="0.15">
      <c r="GM105" s="429"/>
      <c r="GN105" s="430"/>
      <c r="GO105" s="429"/>
      <c r="GP105" s="430"/>
      <c r="GQ105" s="429"/>
      <c r="GR105" s="11"/>
      <c r="GS105" s="11"/>
      <c r="GT105" s="11"/>
      <c r="GU105" s="11"/>
      <c r="GV105" s="11"/>
    </row>
    <row r="106" spans="2:205" ht="27" customHeight="1" x14ac:dyDescent="0.15">
      <c r="GM106" s="429"/>
      <c r="GN106" s="430"/>
      <c r="GO106" s="429"/>
      <c r="GP106" s="430"/>
      <c r="GQ106" s="429"/>
      <c r="GR106" s="11"/>
      <c r="GS106" s="11"/>
      <c r="GT106" s="11"/>
      <c r="GU106" s="11"/>
      <c r="GV106" s="11"/>
    </row>
    <row r="107" spans="2:205" ht="27" customHeight="1" x14ac:dyDescent="0.15">
      <c r="GM107" s="429"/>
      <c r="GN107" s="430"/>
      <c r="GO107" s="429"/>
      <c r="GP107" s="430"/>
      <c r="GQ107" s="429"/>
      <c r="GR107" s="11"/>
      <c r="GS107" s="11"/>
      <c r="GT107" s="11"/>
      <c r="GU107" s="11"/>
      <c r="GV107" s="11"/>
    </row>
    <row r="108" spans="2:205" ht="27" customHeight="1" x14ac:dyDescent="0.15">
      <c r="GM108" s="429"/>
      <c r="GN108" s="430"/>
      <c r="GO108" s="429"/>
      <c r="GP108" s="430"/>
      <c r="GQ108" s="429"/>
      <c r="GR108" s="11"/>
      <c r="GS108" s="11"/>
      <c r="GT108" s="11"/>
      <c r="GU108" s="11"/>
      <c r="GV108" s="11"/>
    </row>
    <row r="109" spans="2:205" ht="27" customHeight="1" x14ac:dyDescent="0.15">
      <c r="GM109" s="429"/>
      <c r="GN109" s="430"/>
      <c r="GO109" s="429"/>
      <c r="GP109" s="430"/>
      <c r="GQ109" s="429"/>
      <c r="GR109" s="11"/>
      <c r="GS109" s="11"/>
      <c r="GT109" s="11"/>
      <c r="GU109" s="11"/>
      <c r="GV109" s="11"/>
    </row>
    <row r="110" spans="2:205" ht="27" customHeight="1" x14ac:dyDescent="0.15">
      <c r="GM110" s="429"/>
      <c r="GN110" s="430"/>
      <c r="GO110" s="429"/>
      <c r="GP110" s="430"/>
      <c r="GQ110" s="429"/>
      <c r="GR110" s="11"/>
      <c r="GS110" s="11"/>
      <c r="GT110" s="11"/>
      <c r="GU110" s="11"/>
      <c r="GV110" s="11"/>
    </row>
    <row r="111" spans="2:205" ht="27" customHeight="1" x14ac:dyDescent="0.15">
      <c r="GM111" s="429"/>
      <c r="GN111" s="430"/>
      <c r="GO111" s="429"/>
      <c r="GP111" s="430"/>
      <c r="GQ111" s="429"/>
      <c r="GR111" s="11"/>
      <c r="GS111" s="11"/>
      <c r="GT111" s="11"/>
      <c r="GU111" s="11"/>
      <c r="GV111" s="11"/>
    </row>
    <row r="112" spans="2:205" ht="27" customHeight="1" x14ac:dyDescent="0.15">
      <c r="GM112" s="429"/>
      <c r="GN112" s="430"/>
      <c r="GO112" s="429"/>
      <c r="GP112" s="430"/>
      <c r="GQ112" s="429"/>
      <c r="GR112" s="11"/>
      <c r="GS112" s="11"/>
      <c r="GT112" s="11"/>
      <c r="GU112" s="11"/>
      <c r="GV112" s="11"/>
    </row>
    <row r="113" spans="195:204" ht="27" customHeight="1" x14ac:dyDescent="0.15">
      <c r="GM113" s="429"/>
      <c r="GN113" s="430"/>
      <c r="GO113" s="429"/>
      <c r="GP113" s="430"/>
      <c r="GQ113" s="429"/>
      <c r="GR113" s="11"/>
      <c r="GS113" s="11"/>
      <c r="GT113" s="11"/>
      <c r="GU113" s="11"/>
      <c r="GV113" s="11"/>
    </row>
    <row r="114" spans="195:204" ht="27" customHeight="1" x14ac:dyDescent="0.15">
      <c r="GM114" s="429"/>
      <c r="GN114" s="430"/>
      <c r="GO114" s="429"/>
      <c r="GP114" s="430"/>
      <c r="GQ114" s="429"/>
      <c r="GR114" s="11"/>
      <c r="GS114" s="11"/>
      <c r="GT114" s="11"/>
      <c r="GU114" s="11"/>
      <c r="GV114" s="11"/>
    </row>
    <row r="115" spans="195:204" ht="27" customHeight="1" x14ac:dyDescent="0.15">
      <c r="GM115" s="429"/>
      <c r="GN115" s="430"/>
      <c r="GO115" s="429"/>
      <c r="GP115" s="430"/>
      <c r="GQ115" s="429"/>
      <c r="GR115" s="11"/>
      <c r="GS115" s="11"/>
      <c r="GT115" s="11"/>
      <c r="GU115" s="11"/>
      <c r="GV115" s="11"/>
    </row>
    <row r="116" spans="195:204" ht="27" customHeight="1" x14ac:dyDescent="0.15">
      <c r="GM116" s="429"/>
      <c r="GN116" s="430"/>
      <c r="GO116" s="429"/>
      <c r="GP116" s="430"/>
      <c r="GQ116" s="429"/>
      <c r="GR116" s="11"/>
      <c r="GS116" s="11"/>
      <c r="GT116" s="11"/>
      <c r="GU116" s="11"/>
      <c r="GV116" s="11"/>
    </row>
    <row r="117" spans="195:204" ht="27" customHeight="1" x14ac:dyDescent="0.15">
      <c r="GM117" s="429"/>
      <c r="GN117" s="430"/>
      <c r="GO117" s="429"/>
      <c r="GP117" s="430"/>
      <c r="GQ117" s="429"/>
      <c r="GR117" s="11"/>
      <c r="GS117" s="11"/>
      <c r="GT117" s="11"/>
      <c r="GU117" s="11"/>
      <c r="GV117" s="11"/>
    </row>
    <row r="118" spans="195:204" ht="27" customHeight="1" x14ac:dyDescent="0.15">
      <c r="GM118" s="429"/>
      <c r="GN118" s="430"/>
      <c r="GO118" s="429"/>
      <c r="GP118" s="430"/>
      <c r="GQ118" s="429"/>
      <c r="GR118" s="11"/>
      <c r="GS118" s="11"/>
      <c r="GT118" s="11"/>
      <c r="GU118" s="11"/>
      <c r="GV118" s="11"/>
    </row>
    <row r="119" spans="195:204" ht="27" customHeight="1" x14ac:dyDescent="0.15">
      <c r="GM119" s="429"/>
      <c r="GN119" s="430"/>
      <c r="GO119" s="429"/>
      <c r="GP119" s="430"/>
      <c r="GQ119" s="429"/>
      <c r="GR119" s="11"/>
      <c r="GS119" s="11"/>
      <c r="GT119" s="11"/>
      <c r="GU119" s="11"/>
      <c r="GV119" s="11"/>
    </row>
    <row r="120" spans="195:204" ht="27" customHeight="1" x14ac:dyDescent="0.15">
      <c r="GM120" s="429"/>
      <c r="GN120" s="430"/>
      <c r="GO120" s="429"/>
      <c r="GP120" s="430"/>
      <c r="GQ120" s="429"/>
      <c r="GR120" s="11"/>
      <c r="GS120" s="11"/>
      <c r="GT120" s="11"/>
      <c r="GU120" s="11"/>
      <c r="GV120" s="11"/>
    </row>
    <row r="121" spans="195:204" ht="27" customHeight="1" x14ac:dyDescent="0.15">
      <c r="GM121" s="429"/>
      <c r="GN121" s="430"/>
      <c r="GO121" s="429"/>
      <c r="GP121" s="430"/>
      <c r="GQ121" s="429"/>
      <c r="GR121" s="11"/>
      <c r="GS121" s="11"/>
      <c r="GT121" s="11"/>
      <c r="GU121" s="11"/>
      <c r="GV121" s="11"/>
    </row>
    <row r="122" spans="195:204" ht="27" customHeight="1" x14ac:dyDescent="0.15">
      <c r="GM122" s="429"/>
      <c r="GN122" s="430"/>
      <c r="GO122" s="429"/>
      <c r="GP122" s="430"/>
      <c r="GQ122" s="429"/>
      <c r="GR122" s="11"/>
      <c r="GS122" s="11"/>
      <c r="GT122" s="11"/>
      <c r="GU122" s="11"/>
      <c r="GV122" s="11"/>
    </row>
    <row r="123" spans="195:204" ht="27" customHeight="1" x14ac:dyDescent="0.15">
      <c r="GM123" s="429"/>
      <c r="GN123" s="430"/>
      <c r="GO123" s="429"/>
      <c r="GP123" s="430"/>
      <c r="GQ123" s="429"/>
      <c r="GR123" s="11"/>
      <c r="GS123" s="11"/>
      <c r="GT123" s="11"/>
      <c r="GU123" s="11"/>
      <c r="GV123" s="11"/>
    </row>
    <row r="124" spans="195:204" ht="27" customHeight="1" x14ac:dyDescent="0.15">
      <c r="GM124" s="429"/>
      <c r="GN124" s="430"/>
      <c r="GO124" s="429"/>
      <c r="GP124" s="430"/>
      <c r="GQ124" s="429"/>
      <c r="GR124" s="11"/>
      <c r="GS124" s="11"/>
      <c r="GT124" s="11"/>
      <c r="GU124" s="11"/>
      <c r="GV124" s="11"/>
    </row>
    <row r="125" spans="195:204" ht="27" customHeight="1" x14ac:dyDescent="0.15">
      <c r="GM125" s="429"/>
      <c r="GN125" s="430"/>
      <c r="GO125" s="429"/>
      <c r="GP125" s="430"/>
      <c r="GQ125" s="429"/>
      <c r="GR125" s="11"/>
      <c r="GS125" s="11"/>
      <c r="GT125" s="11"/>
      <c r="GU125" s="11"/>
      <c r="GV125" s="11"/>
    </row>
    <row r="126" spans="195:204" ht="27" customHeight="1" x14ac:dyDescent="0.15">
      <c r="GM126" s="429"/>
      <c r="GN126" s="430"/>
      <c r="GO126" s="429"/>
      <c r="GP126" s="430"/>
      <c r="GQ126" s="429"/>
      <c r="GR126" s="11"/>
      <c r="GS126" s="11"/>
      <c r="GT126" s="11"/>
      <c r="GU126" s="11"/>
      <c r="GV126" s="11"/>
    </row>
    <row r="127" spans="195:204" ht="27" customHeight="1" x14ac:dyDescent="0.15">
      <c r="GM127" s="429"/>
      <c r="GN127" s="430"/>
      <c r="GO127" s="429"/>
      <c r="GP127" s="430"/>
      <c r="GQ127" s="429"/>
      <c r="GR127" s="11"/>
      <c r="GS127" s="11"/>
      <c r="GT127" s="11"/>
      <c r="GU127" s="11"/>
      <c r="GV127" s="11"/>
    </row>
    <row r="128" spans="195:204" ht="27" customHeight="1" x14ac:dyDescent="0.15">
      <c r="GM128" s="429"/>
      <c r="GN128" s="430"/>
      <c r="GO128" s="429"/>
      <c r="GP128" s="430"/>
      <c r="GQ128" s="429"/>
      <c r="GR128" s="11"/>
      <c r="GS128" s="11"/>
      <c r="GT128" s="11"/>
      <c r="GU128" s="11"/>
      <c r="GV128" s="11"/>
    </row>
    <row r="129" spans="195:204" ht="27" customHeight="1" x14ac:dyDescent="0.15">
      <c r="GM129" s="429"/>
      <c r="GN129" s="430"/>
      <c r="GO129" s="429"/>
      <c r="GP129" s="430"/>
      <c r="GQ129" s="429"/>
      <c r="GR129" s="11"/>
      <c r="GS129" s="11"/>
      <c r="GT129" s="11"/>
      <c r="GU129" s="11"/>
      <c r="GV129" s="11"/>
    </row>
    <row r="130" spans="195:204" ht="27" customHeight="1" x14ac:dyDescent="0.15">
      <c r="GM130" s="429"/>
      <c r="GN130" s="430"/>
      <c r="GO130" s="429"/>
      <c r="GP130" s="430"/>
      <c r="GQ130" s="429"/>
      <c r="GR130" s="11"/>
      <c r="GS130" s="11"/>
      <c r="GT130" s="11"/>
      <c r="GU130" s="11"/>
      <c r="GV130" s="11"/>
    </row>
    <row r="131" spans="195:204" ht="27" customHeight="1" x14ac:dyDescent="0.15">
      <c r="GM131" s="429"/>
      <c r="GN131" s="430"/>
      <c r="GO131" s="429"/>
      <c r="GP131" s="430"/>
      <c r="GQ131" s="429"/>
      <c r="GR131" s="11"/>
      <c r="GS131" s="11"/>
      <c r="GT131" s="11"/>
      <c r="GU131" s="11"/>
      <c r="GV131" s="11"/>
    </row>
    <row r="132" spans="195:204" ht="27" customHeight="1" x14ac:dyDescent="0.15">
      <c r="GM132" s="429"/>
      <c r="GN132" s="430"/>
      <c r="GO132" s="429"/>
      <c r="GP132" s="430"/>
      <c r="GQ132" s="429"/>
      <c r="GR132" s="11"/>
      <c r="GS132" s="11"/>
      <c r="GT132" s="11"/>
      <c r="GU132" s="11"/>
      <c r="GV132" s="11"/>
    </row>
    <row r="133" spans="195:204" ht="27" customHeight="1" x14ac:dyDescent="0.15">
      <c r="GM133" s="429"/>
      <c r="GN133" s="430"/>
      <c r="GO133" s="429"/>
      <c r="GP133" s="430"/>
      <c r="GQ133" s="429"/>
      <c r="GR133" s="11"/>
      <c r="GS133" s="11"/>
      <c r="GT133" s="11"/>
      <c r="GU133" s="11"/>
      <c r="GV133" s="11"/>
    </row>
    <row r="134" spans="195:204" ht="27" customHeight="1" x14ac:dyDescent="0.15">
      <c r="GM134" s="429"/>
      <c r="GN134" s="430"/>
      <c r="GO134" s="429"/>
      <c r="GP134" s="430"/>
      <c r="GQ134" s="429"/>
      <c r="GR134" s="11"/>
      <c r="GS134" s="11"/>
      <c r="GT134" s="11"/>
      <c r="GU134" s="11"/>
      <c r="GV134" s="11"/>
    </row>
    <row r="135" spans="195:204" ht="27" customHeight="1" x14ac:dyDescent="0.15">
      <c r="GM135" s="429"/>
      <c r="GN135" s="430"/>
      <c r="GO135" s="429"/>
      <c r="GP135" s="430"/>
      <c r="GQ135" s="429"/>
      <c r="GR135" s="11"/>
      <c r="GS135" s="11"/>
      <c r="GT135" s="11"/>
      <c r="GU135" s="11"/>
      <c r="GV135" s="11"/>
    </row>
    <row r="136" spans="195:204" ht="27" customHeight="1" x14ac:dyDescent="0.15">
      <c r="GM136" s="429"/>
      <c r="GN136" s="430"/>
      <c r="GO136" s="429"/>
      <c r="GP136" s="430"/>
      <c r="GQ136" s="429"/>
      <c r="GR136" s="11"/>
      <c r="GS136" s="11"/>
      <c r="GT136" s="11"/>
      <c r="GU136" s="11"/>
      <c r="GV136" s="11"/>
    </row>
    <row r="137" spans="195:204" ht="27" customHeight="1" x14ac:dyDescent="0.15">
      <c r="GM137" s="429"/>
      <c r="GN137" s="430"/>
      <c r="GO137" s="429"/>
      <c r="GP137" s="430"/>
      <c r="GQ137" s="429"/>
      <c r="GR137" s="11"/>
      <c r="GS137" s="11"/>
      <c r="GT137" s="11"/>
      <c r="GU137" s="11"/>
      <c r="GV137" s="11"/>
    </row>
    <row r="138" spans="195:204" ht="27" customHeight="1" x14ac:dyDescent="0.15">
      <c r="GM138" s="429"/>
      <c r="GN138" s="430"/>
      <c r="GO138" s="429"/>
      <c r="GP138" s="430"/>
      <c r="GQ138" s="429"/>
      <c r="GR138" s="11"/>
      <c r="GS138" s="11"/>
      <c r="GT138" s="11"/>
      <c r="GU138" s="11"/>
      <c r="GV138" s="11"/>
    </row>
    <row r="139" spans="195:204" ht="27" customHeight="1" x14ac:dyDescent="0.15">
      <c r="GM139" s="429"/>
      <c r="GN139" s="430"/>
      <c r="GO139" s="429"/>
      <c r="GP139" s="430"/>
      <c r="GQ139" s="429"/>
      <c r="GR139" s="11"/>
      <c r="GS139" s="11"/>
      <c r="GT139" s="11"/>
      <c r="GU139" s="11"/>
      <c r="GV139" s="11"/>
    </row>
    <row r="140" spans="195:204" ht="27" customHeight="1" x14ac:dyDescent="0.15">
      <c r="GM140" s="431"/>
      <c r="GN140" s="430"/>
      <c r="GO140" s="429"/>
      <c r="GP140" s="430"/>
      <c r="GQ140" s="429"/>
      <c r="GR140" s="431"/>
      <c r="GS140" s="11"/>
      <c r="GT140" s="431"/>
      <c r="GU140" s="431"/>
      <c r="GV140" s="431"/>
    </row>
    <row r="141" spans="195:204" ht="27" customHeight="1" x14ac:dyDescent="0.15">
      <c r="GM141" s="432"/>
      <c r="GN141" s="430"/>
      <c r="GO141" s="432"/>
      <c r="GP141" s="433"/>
      <c r="GQ141" s="432"/>
      <c r="GR141" s="11"/>
      <c r="GS141" s="11"/>
      <c r="GT141" s="11"/>
      <c r="GU141" s="11"/>
      <c r="GV141" s="11"/>
    </row>
    <row r="142" spans="195:204" ht="27" customHeight="1" x14ac:dyDescent="0.15">
      <c r="GM142" s="2999"/>
      <c r="GN142" s="2999"/>
      <c r="GO142" s="2999"/>
      <c r="GP142" s="2999"/>
      <c r="GQ142" s="2999"/>
      <c r="GR142" s="11"/>
      <c r="GS142" s="11"/>
      <c r="GT142" s="11"/>
      <c r="GU142" s="11"/>
      <c r="GV142" s="11"/>
    </row>
    <row r="143" spans="195:204" ht="27" customHeight="1" x14ac:dyDescent="0.15">
      <c r="GM143" s="434"/>
      <c r="GN143" s="434"/>
      <c r="GO143" s="434"/>
      <c r="GP143" s="432"/>
      <c r="GQ143" s="435"/>
      <c r="GR143" s="11"/>
      <c r="GS143" s="11"/>
      <c r="GT143" s="11"/>
      <c r="GU143" s="11"/>
      <c r="GV143" s="11"/>
    </row>
    <row r="144" spans="195:204" ht="27" customHeight="1" x14ac:dyDescent="0.15">
      <c r="GM144" s="429"/>
      <c r="GN144" s="430"/>
      <c r="GO144" s="429"/>
      <c r="GP144" s="430"/>
      <c r="GQ144" s="429"/>
      <c r="GR144" s="11"/>
      <c r="GS144" s="11"/>
      <c r="GT144" s="11"/>
      <c r="GU144" s="11"/>
      <c r="GV144" s="11"/>
    </row>
    <row r="145" spans="195:204" ht="27" customHeight="1" x14ac:dyDescent="0.15">
      <c r="GM145" s="429"/>
      <c r="GN145" s="430"/>
      <c r="GO145" s="429"/>
      <c r="GP145" s="430"/>
      <c r="GQ145" s="429"/>
      <c r="GR145" s="11"/>
      <c r="GS145" s="11"/>
      <c r="GT145" s="11"/>
      <c r="GU145" s="11"/>
      <c r="GV145" s="11"/>
    </row>
    <row r="146" spans="195:204" ht="27" customHeight="1" x14ac:dyDescent="0.15">
      <c r="GM146" s="429"/>
      <c r="GN146" s="430"/>
      <c r="GO146" s="429"/>
      <c r="GP146" s="430"/>
      <c r="GQ146" s="429"/>
      <c r="GR146" s="11"/>
      <c r="GS146" s="11"/>
      <c r="GT146" s="11"/>
      <c r="GU146" s="11"/>
      <c r="GV146" s="11"/>
    </row>
    <row r="147" spans="195:204" ht="27" customHeight="1" x14ac:dyDescent="0.15">
      <c r="GM147" s="429"/>
      <c r="GN147" s="430"/>
      <c r="GO147" s="429"/>
      <c r="GP147" s="430"/>
      <c r="GQ147" s="429"/>
      <c r="GR147" s="11"/>
      <c r="GS147" s="11"/>
      <c r="GT147" s="11"/>
      <c r="GU147" s="11"/>
      <c r="GV147" s="11"/>
    </row>
    <row r="148" spans="195:204" ht="27" customHeight="1" x14ac:dyDescent="0.15">
      <c r="GM148" s="429"/>
      <c r="GN148" s="430"/>
      <c r="GO148" s="429"/>
      <c r="GP148" s="430"/>
      <c r="GQ148" s="429"/>
      <c r="GR148" s="11"/>
      <c r="GS148" s="11"/>
      <c r="GT148" s="11"/>
      <c r="GU148" s="11"/>
      <c r="GV148" s="11"/>
    </row>
    <row r="149" spans="195:204" ht="27" customHeight="1" x14ac:dyDescent="0.15">
      <c r="GM149" s="429"/>
      <c r="GN149" s="430"/>
      <c r="GO149" s="429"/>
      <c r="GP149" s="430"/>
      <c r="GQ149" s="429"/>
      <c r="GR149" s="11"/>
      <c r="GS149" s="11"/>
      <c r="GT149" s="11"/>
      <c r="GU149" s="11"/>
      <c r="GV149" s="11"/>
    </row>
    <row r="150" spans="195:204" ht="27" customHeight="1" x14ac:dyDescent="0.15">
      <c r="GM150" s="429"/>
      <c r="GN150" s="430"/>
      <c r="GO150" s="429"/>
      <c r="GP150" s="430"/>
      <c r="GQ150" s="429"/>
      <c r="GR150" s="11"/>
      <c r="GS150" s="11"/>
      <c r="GT150" s="11"/>
      <c r="GU150" s="11"/>
      <c r="GV150" s="11"/>
    </row>
    <row r="151" spans="195:204" ht="27" customHeight="1" x14ac:dyDescent="0.15">
      <c r="GM151" s="429"/>
      <c r="GN151" s="430"/>
      <c r="GO151" s="429"/>
      <c r="GP151" s="430"/>
      <c r="GQ151" s="429"/>
      <c r="GR151" s="11"/>
      <c r="GS151" s="11"/>
      <c r="GT151" s="11"/>
      <c r="GU151" s="11"/>
      <c r="GV151" s="11"/>
    </row>
    <row r="152" spans="195:204" ht="27" customHeight="1" x14ac:dyDescent="0.15">
      <c r="GM152" s="429"/>
      <c r="GN152" s="430"/>
      <c r="GO152" s="429"/>
      <c r="GP152" s="430"/>
      <c r="GQ152" s="429"/>
      <c r="GR152" s="11"/>
      <c r="GS152" s="11"/>
      <c r="GT152" s="11"/>
      <c r="GU152" s="11"/>
      <c r="GV152" s="11"/>
    </row>
    <row r="153" spans="195:204" ht="27" customHeight="1" x14ac:dyDescent="0.15">
      <c r="GM153" s="431"/>
      <c r="GN153" s="430"/>
      <c r="GO153" s="429"/>
      <c r="GP153" s="430"/>
      <c r="GQ153" s="429"/>
      <c r="GR153" s="431"/>
      <c r="GS153" s="11"/>
      <c r="GT153" s="431"/>
      <c r="GU153" s="431"/>
      <c r="GV153" s="431"/>
    </row>
    <row r="154" spans="195:204" ht="27" customHeight="1" x14ac:dyDescent="0.15">
      <c r="GM154" s="432"/>
      <c r="GN154" s="430"/>
      <c r="GO154" s="432"/>
      <c r="GP154" s="433"/>
      <c r="GQ154" s="432"/>
      <c r="GR154" s="11"/>
      <c r="GS154" s="11"/>
      <c r="GT154" s="11"/>
      <c r="GU154" s="11"/>
      <c r="GV154" s="11"/>
    </row>
    <row r="155" spans="195:204" ht="27" customHeight="1" x14ac:dyDescent="0.15">
      <c r="GM155" s="2999"/>
      <c r="GN155" s="2999"/>
      <c r="GO155" s="2999"/>
      <c r="GP155" s="2999"/>
      <c r="GQ155" s="2999"/>
      <c r="GR155" s="11"/>
      <c r="GS155" s="11"/>
      <c r="GT155" s="11"/>
      <c r="GU155" s="11"/>
      <c r="GV155" s="11"/>
    </row>
    <row r="156" spans="195:204" ht="27" customHeight="1" x14ac:dyDescent="0.15">
      <c r="GM156" s="434"/>
      <c r="GN156" s="434"/>
      <c r="GO156" s="434"/>
      <c r="GP156" s="432"/>
      <c r="GQ156" s="435"/>
      <c r="GR156" s="11"/>
      <c r="GS156" s="11"/>
      <c r="GT156" s="11"/>
      <c r="GU156" s="11"/>
      <c r="GV156" s="11"/>
    </row>
    <row r="157" spans="195:204" ht="27" customHeight="1" x14ac:dyDescent="0.15">
      <c r="GM157" s="429"/>
      <c r="GN157" s="430"/>
      <c r="GO157" s="429"/>
      <c r="GP157" s="430"/>
      <c r="GQ157" s="429"/>
      <c r="GR157" s="11"/>
      <c r="GS157" s="11"/>
      <c r="GT157" s="11"/>
      <c r="GU157" s="11"/>
      <c r="GV157" s="11"/>
    </row>
    <row r="158" spans="195:204" ht="27" customHeight="1" x14ac:dyDescent="0.15">
      <c r="GM158" s="429"/>
      <c r="GN158" s="430"/>
      <c r="GO158" s="429"/>
      <c r="GP158" s="430"/>
      <c r="GQ158" s="429"/>
      <c r="GR158" s="11"/>
      <c r="GS158" s="11"/>
      <c r="GT158" s="11"/>
      <c r="GU158" s="11"/>
      <c r="GV158" s="11"/>
    </row>
    <row r="159" spans="195:204" ht="27" customHeight="1" x14ac:dyDescent="0.15">
      <c r="GM159" s="429"/>
      <c r="GN159" s="430"/>
      <c r="GO159" s="429"/>
      <c r="GP159" s="430"/>
      <c r="GQ159" s="429"/>
      <c r="GR159" s="11"/>
      <c r="GS159" s="11"/>
      <c r="GT159" s="11"/>
      <c r="GU159" s="11"/>
      <c r="GV159" s="11"/>
    </row>
    <row r="160" spans="195:204" ht="27" customHeight="1" x14ac:dyDescent="0.15">
      <c r="GM160" s="429"/>
      <c r="GN160" s="430"/>
      <c r="GO160" s="429"/>
      <c r="GP160" s="430"/>
      <c r="GQ160" s="429"/>
      <c r="GR160" s="11"/>
      <c r="GS160" s="11"/>
      <c r="GT160" s="11"/>
      <c r="GU160" s="11"/>
      <c r="GV160" s="11"/>
    </row>
    <row r="161" spans="195:204" ht="27" customHeight="1" x14ac:dyDescent="0.15">
      <c r="GM161" s="429"/>
      <c r="GN161" s="430"/>
      <c r="GO161" s="429"/>
      <c r="GP161" s="430"/>
      <c r="GQ161" s="429"/>
      <c r="GR161" s="11"/>
      <c r="GS161" s="11"/>
      <c r="GT161" s="11"/>
      <c r="GU161" s="11"/>
      <c r="GV161" s="11"/>
    </row>
    <row r="162" spans="195:204" ht="27" customHeight="1" x14ac:dyDescent="0.15">
      <c r="GM162" s="429"/>
      <c r="GN162" s="430"/>
      <c r="GO162" s="429"/>
      <c r="GP162" s="430"/>
      <c r="GQ162" s="429"/>
      <c r="GR162" s="11"/>
      <c r="GS162" s="11"/>
      <c r="GT162" s="11"/>
      <c r="GU162" s="11"/>
      <c r="GV162" s="11"/>
    </row>
    <row r="163" spans="195:204" ht="27" customHeight="1" x14ac:dyDescent="0.15">
      <c r="GM163" s="429"/>
      <c r="GN163" s="430"/>
      <c r="GO163" s="429"/>
      <c r="GP163" s="430"/>
      <c r="GQ163" s="429"/>
      <c r="GR163" s="11"/>
      <c r="GS163" s="11"/>
      <c r="GT163" s="11"/>
      <c r="GU163" s="11"/>
      <c r="GV163" s="11"/>
    </row>
    <row r="164" spans="195:204" ht="27" customHeight="1" x14ac:dyDescent="0.15">
      <c r="GM164" s="429"/>
      <c r="GN164" s="430"/>
      <c r="GO164" s="429"/>
      <c r="GP164" s="430"/>
      <c r="GQ164" s="429"/>
      <c r="GR164" s="11"/>
      <c r="GS164" s="11"/>
      <c r="GT164" s="11"/>
      <c r="GU164" s="11"/>
      <c r="GV164" s="11"/>
    </row>
    <row r="165" spans="195:204" ht="27" customHeight="1" x14ac:dyDescent="0.15">
      <c r="GM165" s="429"/>
      <c r="GN165" s="430"/>
      <c r="GO165" s="429"/>
      <c r="GP165" s="430"/>
      <c r="GQ165" s="429"/>
      <c r="GR165" s="11"/>
      <c r="GS165" s="11"/>
      <c r="GT165" s="11"/>
      <c r="GU165" s="11"/>
      <c r="GV165" s="11"/>
    </row>
    <row r="166" spans="195:204" ht="27" customHeight="1" x14ac:dyDescent="0.15">
      <c r="GM166" s="429"/>
      <c r="GN166" s="430"/>
      <c r="GO166" s="429"/>
      <c r="GP166" s="430"/>
      <c r="GQ166" s="429"/>
      <c r="GR166" s="11"/>
      <c r="GS166" s="11"/>
      <c r="GT166" s="11"/>
      <c r="GU166" s="11"/>
      <c r="GV166" s="11"/>
    </row>
    <row r="167" spans="195:204" ht="27" customHeight="1" x14ac:dyDescent="0.15">
      <c r="GM167" s="431"/>
      <c r="GN167" s="430"/>
      <c r="GO167" s="429"/>
      <c r="GP167" s="430"/>
      <c r="GQ167" s="429"/>
      <c r="GR167" s="431"/>
      <c r="GS167" s="11"/>
      <c r="GT167" s="431"/>
      <c r="GU167" s="431"/>
      <c r="GV167" s="431"/>
    </row>
    <row r="168" spans="195:204" ht="27" customHeight="1" x14ac:dyDescent="0.15">
      <c r="GM168" s="432"/>
      <c r="GN168" s="430"/>
      <c r="GO168" s="432"/>
      <c r="GP168" s="433"/>
      <c r="GQ168" s="432"/>
      <c r="GR168" s="11"/>
      <c r="GS168" s="11"/>
      <c r="GT168" s="11"/>
      <c r="GU168" s="11"/>
      <c r="GV168" s="11"/>
    </row>
    <row r="169" spans="195:204" ht="27" customHeight="1" x14ac:dyDescent="0.15">
      <c r="GM169" s="2999"/>
      <c r="GN169" s="2999"/>
      <c r="GO169" s="2999"/>
      <c r="GP169" s="2999"/>
      <c r="GQ169" s="2999"/>
      <c r="GR169" s="11"/>
      <c r="GS169" s="11"/>
      <c r="GT169" s="11"/>
      <c r="GU169" s="11"/>
      <c r="GV169" s="11"/>
    </row>
    <row r="170" spans="195:204" ht="27" customHeight="1" x14ac:dyDescent="0.15">
      <c r="GM170" s="434"/>
      <c r="GN170" s="434"/>
      <c r="GO170" s="434"/>
      <c r="GP170" s="432"/>
      <c r="GQ170" s="435"/>
      <c r="GR170" s="11"/>
      <c r="GS170" s="11"/>
      <c r="GT170" s="11"/>
      <c r="GU170" s="11"/>
      <c r="GV170" s="11"/>
    </row>
    <row r="171" spans="195:204" ht="27" customHeight="1" x14ac:dyDescent="0.15">
      <c r="GM171" s="429"/>
      <c r="GN171" s="430"/>
      <c r="GO171" s="429"/>
      <c r="GP171" s="430"/>
      <c r="GQ171" s="429"/>
      <c r="GR171" s="11"/>
      <c r="GS171" s="11"/>
      <c r="GT171" s="11"/>
      <c r="GU171" s="11"/>
      <c r="GV171" s="11"/>
    </row>
    <row r="172" spans="195:204" ht="27" customHeight="1" x14ac:dyDescent="0.15">
      <c r="GM172" s="429"/>
      <c r="GN172" s="430"/>
      <c r="GO172" s="429"/>
      <c r="GP172" s="430"/>
      <c r="GQ172" s="429"/>
      <c r="GR172" s="11"/>
      <c r="GS172" s="11"/>
      <c r="GT172" s="11"/>
      <c r="GU172" s="11"/>
      <c r="GV172" s="11"/>
    </row>
    <row r="173" spans="195:204" ht="27" customHeight="1" x14ac:dyDescent="0.15">
      <c r="GM173" s="429"/>
      <c r="GN173" s="430"/>
      <c r="GO173" s="429"/>
      <c r="GP173" s="430"/>
      <c r="GQ173" s="429"/>
      <c r="GR173" s="11"/>
      <c r="GS173" s="11"/>
      <c r="GT173" s="11"/>
      <c r="GU173" s="11"/>
      <c r="GV173" s="11"/>
    </row>
    <row r="174" spans="195:204" ht="27" customHeight="1" x14ac:dyDescent="0.15">
      <c r="GM174" s="429"/>
      <c r="GN174" s="430"/>
      <c r="GO174" s="429"/>
      <c r="GP174" s="430"/>
      <c r="GQ174" s="429"/>
      <c r="GR174" s="11"/>
      <c r="GS174" s="11"/>
      <c r="GT174" s="11"/>
      <c r="GU174" s="11"/>
      <c r="GV174" s="11"/>
    </row>
    <row r="175" spans="195:204" ht="27" customHeight="1" x14ac:dyDescent="0.15">
      <c r="GM175" s="429"/>
      <c r="GN175" s="430"/>
      <c r="GO175" s="429"/>
      <c r="GP175" s="430"/>
      <c r="GQ175" s="429"/>
      <c r="GR175" s="11"/>
      <c r="GS175" s="11"/>
      <c r="GT175" s="11"/>
      <c r="GU175" s="11"/>
      <c r="GV175" s="11"/>
    </row>
    <row r="176" spans="195:204" ht="27" customHeight="1" x14ac:dyDescent="0.15">
      <c r="GM176" s="429"/>
      <c r="GN176" s="430"/>
      <c r="GO176" s="429"/>
      <c r="GP176" s="430"/>
      <c r="GQ176" s="429"/>
      <c r="GR176" s="11"/>
      <c r="GS176" s="11"/>
      <c r="GT176" s="11"/>
      <c r="GU176" s="11"/>
      <c r="GV176" s="11"/>
    </row>
    <row r="177" spans="195:204" ht="27" customHeight="1" x14ac:dyDescent="0.15">
      <c r="GM177" s="429"/>
      <c r="GN177" s="430"/>
      <c r="GO177" s="429"/>
      <c r="GP177" s="430"/>
      <c r="GQ177" s="429"/>
      <c r="GR177" s="11"/>
      <c r="GS177" s="11"/>
      <c r="GT177" s="11"/>
      <c r="GU177" s="11"/>
      <c r="GV177" s="11"/>
    </row>
    <row r="178" spans="195:204" ht="27" customHeight="1" x14ac:dyDescent="0.15">
      <c r="GM178" s="429"/>
      <c r="GN178" s="430"/>
      <c r="GO178" s="429"/>
      <c r="GP178" s="430"/>
      <c r="GQ178" s="429"/>
      <c r="GR178" s="11"/>
      <c r="GS178" s="11"/>
      <c r="GT178" s="11"/>
      <c r="GU178" s="11"/>
      <c r="GV178" s="11"/>
    </row>
    <row r="179" spans="195:204" ht="27" customHeight="1" x14ac:dyDescent="0.15">
      <c r="GM179" s="429"/>
      <c r="GN179" s="430"/>
      <c r="GO179" s="429"/>
      <c r="GP179" s="430"/>
      <c r="GQ179" s="429"/>
      <c r="GR179" s="11"/>
      <c r="GS179" s="11"/>
      <c r="GT179" s="11"/>
      <c r="GU179" s="11"/>
      <c r="GV179" s="11"/>
    </row>
    <row r="180" spans="195:204" ht="27" customHeight="1" x14ac:dyDescent="0.15">
      <c r="GM180" s="429"/>
      <c r="GN180" s="430"/>
      <c r="GO180" s="429"/>
      <c r="GP180" s="430"/>
      <c r="GQ180" s="429"/>
      <c r="GR180" s="11"/>
      <c r="GS180" s="11"/>
      <c r="GT180" s="11"/>
      <c r="GU180" s="11"/>
      <c r="GV180" s="11"/>
    </row>
    <row r="181" spans="195:204" ht="27" customHeight="1" x14ac:dyDescent="0.15">
      <c r="GM181" s="431"/>
      <c r="GN181" s="430"/>
      <c r="GO181" s="429"/>
      <c r="GP181" s="430"/>
      <c r="GQ181" s="429"/>
      <c r="GR181" s="11"/>
      <c r="GS181" s="11"/>
      <c r="GT181" s="11"/>
      <c r="GU181" s="11"/>
      <c r="GV181" s="11"/>
    </row>
  </sheetData>
  <sheetProtection algorithmName="SHA-512" hashValue="Ph1xmDGUDWB9j3HJNf2FS/FjSGuoXWZ8yzujXQl4Nta5QQkudLpSHnPgSCW8EODF0TuC7rQrM1HK96627I7H0g==" saltValue="8vwpqUsJM5EU201gac2Iuw==" spinCount="100000" sheet="1" objects="1" scenarios="1"/>
  <mergeCells count="832">
    <mergeCell ref="CV61:DO61"/>
    <mergeCell ref="P56:S66"/>
    <mergeCell ref="T65:Z66"/>
    <mergeCell ref="T56:Z56"/>
    <mergeCell ref="T57:Z57"/>
    <mergeCell ref="T58:Z58"/>
    <mergeCell ref="T59:Z64"/>
    <mergeCell ref="BN60:BW60"/>
    <mergeCell ref="BX60:CL60"/>
    <mergeCell ref="CM60:CO60"/>
    <mergeCell ref="CP60:CR60"/>
    <mergeCell ref="CS60:CU60"/>
    <mergeCell ref="CV60:DO60"/>
    <mergeCell ref="BX59:CL59"/>
    <mergeCell ref="CM59:CO59"/>
    <mergeCell ref="CP59:CR59"/>
    <mergeCell ref="CS59:CU59"/>
    <mergeCell ref="CV59:DO59"/>
    <mergeCell ref="CP58:CR58"/>
    <mergeCell ref="CS58:CU58"/>
    <mergeCell ref="CV58:DO58"/>
    <mergeCell ref="CM57:CO57"/>
    <mergeCell ref="CP57:CR57"/>
    <mergeCell ref="CS57:CU57"/>
    <mergeCell ref="M61:O61"/>
    <mergeCell ref="AA61:AY61"/>
    <mergeCell ref="AZ61:BK61"/>
    <mergeCell ref="BL61:BM61"/>
    <mergeCell ref="BN61:BW61"/>
    <mergeCell ref="BX61:CL61"/>
    <mergeCell ref="CM61:CO61"/>
    <mergeCell ref="CP61:CR61"/>
    <mergeCell ref="CS61:CU61"/>
    <mergeCell ref="M59:O59"/>
    <mergeCell ref="AA59:AY59"/>
    <mergeCell ref="AZ59:BK59"/>
    <mergeCell ref="BL59:BM59"/>
    <mergeCell ref="BN59:BW59"/>
    <mergeCell ref="M60:O60"/>
    <mergeCell ref="AA60:AY60"/>
    <mergeCell ref="AZ60:BK60"/>
    <mergeCell ref="BL60:BM60"/>
    <mergeCell ref="CV57:DO57"/>
    <mergeCell ref="BL58:BM58"/>
    <mergeCell ref="BN58:BW58"/>
    <mergeCell ref="M57:O57"/>
    <mergeCell ref="AA57:AY57"/>
    <mergeCell ref="AZ57:BK57"/>
    <mergeCell ref="BL57:BM57"/>
    <mergeCell ref="BN57:BW57"/>
    <mergeCell ref="BX58:CL58"/>
    <mergeCell ref="CM58:CO58"/>
    <mergeCell ref="BX57:CL57"/>
    <mergeCell ref="M58:O58"/>
    <mergeCell ref="AA58:AY58"/>
    <mergeCell ref="AZ58:BK58"/>
    <mergeCell ref="BX48:CL48"/>
    <mergeCell ref="CM48:CO48"/>
    <mergeCell ref="CV49:DO49"/>
    <mergeCell ref="CV51:DO51"/>
    <mergeCell ref="BX50:CL50"/>
    <mergeCell ref="CM50:CO50"/>
    <mergeCell ref="BX49:CL49"/>
    <mergeCell ref="CM49:CO49"/>
    <mergeCell ref="CP49:CR49"/>
    <mergeCell ref="CS49:CU49"/>
    <mergeCell ref="CV53:DO53"/>
    <mergeCell ref="BX53:CL53"/>
    <mergeCell ref="CM53:CO53"/>
    <mergeCell ref="CP53:CR53"/>
    <mergeCell ref="CM52:CO52"/>
    <mergeCell ref="CP52:CR52"/>
    <mergeCell ref="CS52:CU52"/>
    <mergeCell ref="CV52:DO52"/>
    <mergeCell ref="CM63:CO63"/>
    <mergeCell ref="CP63:CR63"/>
    <mergeCell ref="CS63:CU63"/>
    <mergeCell ref="CV63:DO63"/>
    <mergeCell ref="BX63:CL63"/>
    <mergeCell ref="BX56:CL56"/>
    <mergeCell ref="CM56:CO56"/>
    <mergeCell ref="CP56:CR56"/>
    <mergeCell ref="CS56:CU56"/>
    <mergeCell ref="CV56:DO56"/>
    <mergeCell ref="CM54:CO54"/>
    <mergeCell ref="CM55:CO55"/>
    <mergeCell ref="CP55:CR55"/>
    <mergeCell ref="CS55:CU55"/>
    <mergeCell ref="CV55:DO55"/>
    <mergeCell ref="CP54:CR54"/>
    <mergeCell ref="CP65:CR65"/>
    <mergeCell ref="CS65:CU65"/>
    <mergeCell ref="CV65:DO65"/>
    <mergeCell ref="BX65:CL65"/>
    <mergeCell ref="BX64:CL64"/>
    <mergeCell ref="CM64:CO64"/>
    <mergeCell ref="CP64:CR64"/>
    <mergeCell ref="CS64:CU64"/>
    <mergeCell ref="CV64:DO64"/>
    <mergeCell ref="CM65:CO65"/>
    <mergeCell ref="M65:O65"/>
    <mergeCell ref="AA65:AY65"/>
    <mergeCell ref="AZ65:BK65"/>
    <mergeCell ref="BL65:BM65"/>
    <mergeCell ref="BN65:BW65"/>
    <mergeCell ref="M64:O64"/>
    <mergeCell ref="AA64:AY64"/>
    <mergeCell ref="AZ64:BK64"/>
    <mergeCell ref="BL64:BM64"/>
    <mergeCell ref="BN64:BW64"/>
    <mergeCell ref="BX47:CL47"/>
    <mergeCell ref="CM47:CO47"/>
    <mergeCell ref="CP47:CR47"/>
    <mergeCell ref="CS47:CU47"/>
    <mergeCell ref="M63:O63"/>
    <mergeCell ref="AA63:AY63"/>
    <mergeCell ref="AZ63:BK63"/>
    <mergeCell ref="BL63:BM63"/>
    <mergeCell ref="BN63:BW63"/>
    <mergeCell ref="M62:O62"/>
    <mergeCell ref="AA62:AY62"/>
    <mergeCell ref="AZ62:BK62"/>
    <mergeCell ref="BL62:BM62"/>
    <mergeCell ref="BN62:BW62"/>
    <mergeCell ref="P52:Z55"/>
    <mergeCell ref="M56:O56"/>
    <mergeCell ref="AA56:AY56"/>
    <mergeCell ref="AZ56:BK56"/>
    <mergeCell ref="BL56:BM56"/>
    <mergeCell ref="BN56:BW56"/>
    <mergeCell ref="AZ53:BK53"/>
    <mergeCell ref="BL53:BM53"/>
    <mergeCell ref="BN53:BW53"/>
    <mergeCell ref="CS51:CU51"/>
    <mergeCell ref="AA52:AY52"/>
    <mergeCell ref="AZ52:BK52"/>
    <mergeCell ref="BL52:BM52"/>
    <mergeCell ref="BN52:BW52"/>
    <mergeCell ref="BX52:CL52"/>
    <mergeCell ref="CV50:DO50"/>
    <mergeCell ref="M51:O51"/>
    <mergeCell ref="AA51:AY51"/>
    <mergeCell ref="AZ51:BK51"/>
    <mergeCell ref="BL51:BM51"/>
    <mergeCell ref="BN51:BW51"/>
    <mergeCell ref="BX51:CL51"/>
    <mergeCell ref="CM51:CO51"/>
    <mergeCell ref="CP51:CR51"/>
    <mergeCell ref="CP50:CR50"/>
    <mergeCell ref="CS50:CU50"/>
    <mergeCell ref="CS38:CU38"/>
    <mergeCell ref="CV38:DO38"/>
    <mergeCell ref="CS54:CU54"/>
    <mergeCell ref="CV54:DO54"/>
    <mergeCell ref="M55:O55"/>
    <mergeCell ref="AA41:AY41"/>
    <mergeCell ref="AA37:AY37"/>
    <mergeCell ref="CM40:CO40"/>
    <mergeCell ref="CP40:CR40"/>
    <mergeCell ref="CS40:CU40"/>
    <mergeCell ref="CV40:DO40"/>
    <mergeCell ref="CV47:DO47"/>
    <mergeCell ref="AZ48:BK48"/>
    <mergeCell ref="BL48:BM48"/>
    <mergeCell ref="BN48:BW48"/>
    <mergeCell ref="CS48:CU48"/>
    <mergeCell ref="CV48:DO48"/>
    <mergeCell ref="CP48:CR48"/>
    <mergeCell ref="CS53:CU53"/>
    <mergeCell ref="M53:O53"/>
    <mergeCell ref="AA53:AY53"/>
    <mergeCell ref="M48:O48"/>
    <mergeCell ref="AA48:AY48"/>
    <mergeCell ref="M52:O52"/>
    <mergeCell ref="CS39:CU39"/>
    <mergeCell ref="CV39:DO39"/>
    <mergeCell ref="AZ40:BK40"/>
    <mergeCell ref="BL40:BM40"/>
    <mergeCell ref="BN40:BW40"/>
    <mergeCell ref="AA39:AY39"/>
    <mergeCell ref="AZ39:BK39"/>
    <mergeCell ref="BL39:BM39"/>
    <mergeCell ref="BN39:BW39"/>
    <mergeCell ref="BX39:CL39"/>
    <mergeCell ref="CM39:CO39"/>
    <mergeCell ref="CP39:CR39"/>
    <mergeCell ref="BX38:CL38"/>
    <mergeCell ref="AZ38:BK38"/>
    <mergeCell ref="BL38:BM38"/>
    <mergeCell ref="BN38:BW38"/>
    <mergeCell ref="BX40:CL40"/>
    <mergeCell ref="AA38:AY38"/>
    <mergeCell ref="AA40:AY40"/>
    <mergeCell ref="CM38:CO38"/>
    <mergeCell ref="CP38:CR38"/>
    <mergeCell ref="AA36:AY36"/>
    <mergeCell ref="AZ35:BK35"/>
    <mergeCell ref="BL35:BM35"/>
    <mergeCell ref="BN35:BW35"/>
    <mergeCell ref="BX35:CL35"/>
    <mergeCell ref="CM37:CO37"/>
    <mergeCell ref="CP37:CR37"/>
    <mergeCell ref="CS37:CU37"/>
    <mergeCell ref="CV37:DO37"/>
    <mergeCell ref="AZ37:BK37"/>
    <mergeCell ref="BL37:BM37"/>
    <mergeCell ref="BN37:BW37"/>
    <mergeCell ref="BX37:CL37"/>
    <mergeCell ref="CV25:DO25"/>
    <mergeCell ref="BL25:BM25"/>
    <mergeCell ref="BN25:BW25"/>
    <mergeCell ref="BX25:CL25"/>
    <mergeCell ref="CS33:CU33"/>
    <mergeCell ref="CV33:DO33"/>
    <mergeCell ref="AZ34:BK34"/>
    <mergeCell ref="BL34:BM34"/>
    <mergeCell ref="BN34:BW34"/>
    <mergeCell ref="BX34:CL34"/>
    <mergeCell ref="CM34:CO34"/>
    <mergeCell ref="AZ33:BK33"/>
    <mergeCell ref="BL33:BM33"/>
    <mergeCell ref="BN33:BW33"/>
    <mergeCell ref="BX33:CL33"/>
    <mergeCell ref="CM33:CO33"/>
    <mergeCell ref="CP33:CR33"/>
    <mergeCell ref="CP34:CR34"/>
    <mergeCell ref="CS34:CU34"/>
    <mergeCell ref="CV34:DO34"/>
    <mergeCell ref="BX32:CL32"/>
    <mergeCell ref="CM32:CO32"/>
    <mergeCell ref="CP32:CR32"/>
    <mergeCell ref="CS32:CU32"/>
    <mergeCell ref="CV22:DO22"/>
    <mergeCell ref="CS22:CU22"/>
    <mergeCell ref="CS23:CU23"/>
    <mergeCell ref="CV23:DO23"/>
    <mergeCell ref="CM23:CO23"/>
    <mergeCell ref="CP23:CR23"/>
    <mergeCell ref="CP24:CR24"/>
    <mergeCell ref="CS24:CU24"/>
    <mergeCell ref="CV24:DO24"/>
    <mergeCell ref="CP22:CR22"/>
    <mergeCell ref="CM22:CO22"/>
    <mergeCell ref="CV17:DO17"/>
    <mergeCell ref="M18:O18"/>
    <mergeCell ref="AA18:AY18"/>
    <mergeCell ref="AZ18:BK18"/>
    <mergeCell ref="BL18:BM18"/>
    <mergeCell ref="BN18:BW18"/>
    <mergeCell ref="CS21:CU21"/>
    <mergeCell ref="CV21:DO21"/>
    <mergeCell ref="CM20:CO20"/>
    <mergeCell ref="CP20:CR20"/>
    <mergeCell ref="CS20:CU20"/>
    <mergeCell ref="CV20:DO20"/>
    <mergeCell ref="AA21:AY21"/>
    <mergeCell ref="AZ21:BK21"/>
    <mergeCell ref="BL21:BM21"/>
    <mergeCell ref="BN21:BW21"/>
    <mergeCell ref="CP19:CR19"/>
    <mergeCell ref="AA20:AY20"/>
    <mergeCell ref="AZ20:BK20"/>
    <mergeCell ref="BL20:BM20"/>
    <mergeCell ref="BN20:BW20"/>
    <mergeCell ref="BX20:CL20"/>
    <mergeCell ref="BX21:CL21"/>
    <mergeCell ref="CM21:CO21"/>
    <mergeCell ref="M69:O70"/>
    <mergeCell ref="P69:Z70"/>
    <mergeCell ref="AA69:AY70"/>
    <mergeCell ref="AZ69:BK70"/>
    <mergeCell ref="M28:DO28"/>
    <mergeCell ref="CM26:CO26"/>
    <mergeCell ref="CP26:CR26"/>
    <mergeCell ref="CS26:CU26"/>
    <mergeCell ref="CV26:DO26"/>
    <mergeCell ref="CP36:CR36"/>
    <mergeCell ref="CS36:CU36"/>
    <mergeCell ref="CV36:DO36"/>
    <mergeCell ref="CM35:CO35"/>
    <mergeCell ref="CP35:CR35"/>
    <mergeCell ref="CS35:CU35"/>
    <mergeCell ref="CV35:DO35"/>
    <mergeCell ref="BX36:CL36"/>
    <mergeCell ref="CM36:CO36"/>
    <mergeCell ref="AZ36:BK36"/>
    <mergeCell ref="BL36:BM36"/>
    <mergeCell ref="BN36:BW36"/>
    <mergeCell ref="AA33:AY33"/>
    <mergeCell ref="AA34:AY34"/>
    <mergeCell ref="AA35:AY35"/>
    <mergeCell ref="BX97:CL97"/>
    <mergeCell ref="CM97:CO97"/>
    <mergeCell ref="CP97:CR97"/>
    <mergeCell ref="CS97:CU97"/>
    <mergeCell ref="CV97:DO97"/>
    <mergeCell ref="M97:O97"/>
    <mergeCell ref="P97:Z97"/>
    <mergeCell ref="AA97:AY97"/>
    <mergeCell ref="AZ97:BK97"/>
    <mergeCell ref="BL97:BM97"/>
    <mergeCell ref="BN97:BW97"/>
    <mergeCell ref="BX86:CL86"/>
    <mergeCell ref="CM86:CO86"/>
    <mergeCell ref="CP86:CR86"/>
    <mergeCell ref="CS86:CU86"/>
    <mergeCell ref="CV86:DO86"/>
    <mergeCell ref="M86:O86"/>
    <mergeCell ref="P86:Z86"/>
    <mergeCell ref="AA86:AY86"/>
    <mergeCell ref="AZ86:BK86"/>
    <mergeCell ref="BL86:BM86"/>
    <mergeCell ref="BN86:BW86"/>
    <mergeCell ref="BX85:CL85"/>
    <mergeCell ref="CM85:CO85"/>
    <mergeCell ref="CP85:CR85"/>
    <mergeCell ref="CS85:CU85"/>
    <mergeCell ref="CV85:DO85"/>
    <mergeCell ref="M85:O85"/>
    <mergeCell ref="P85:Z85"/>
    <mergeCell ref="AA85:AY85"/>
    <mergeCell ref="AZ85:BK85"/>
    <mergeCell ref="BL85:BM85"/>
    <mergeCell ref="BN85:BW85"/>
    <mergeCell ref="BX84:CL84"/>
    <mergeCell ref="CM84:CO84"/>
    <mergeCell ref="CP84:CR84"/>
    <mergeCell ref="CS84:CU84"/>
    <mergeCell ref="CV84:DO84"/>
    <mergeCell ref="M84:O84"/>
    <mergeCell ref="P84:Z84"/>
    <mergeCell ref="AA84:AY84"/>
    <mergeCell ref="AZ84:BK84"/>
    <mergeCell ref="BL84:BM84"/>
    <mergeCell ref="BN84:BW84"/>
    <mergeCell ref="BX83:CL83"/>
    <mergeCell ref="CM83:CO83"/>
    <mergeCell ref="CP83:CR83"/>
    <mergeCell ref="CS83:CU83"/>
    <mergeCell ref="CV83:DO83"/>
    <mergeCell ref="M83:O83"/>
    <mergeCell ref="P83:Z83"/>
    <mergeCell ref="AA83:AY83"/>
    <mergeCell ref="AZ83:BK83"/>
    <mergeCell ref="BL83:BM83"/>
    <mergeCell ref="BN83:BW83"/>
    <mergeCell ref="BX82:CL82"/>
    <mergeCell ref="CM82:CO82"/>
    <mergeCell ref="CP82:CR82"/>
    <mergeCell ref="CS82:CU82"/>
    <mergeCell ref="CV82:DO82"/>
    <mergeCell ref="M82:O82"/>
    <mergeCell ref="P82:Z82"/>
    <mergeCell ref="AA82:AY82"/>
    <mergeCell ref="AZ82:BK82"/>
    <mergeCell ref="BL82:BM82"/>
    <mergeCell ref="BN82:BW82"/>
    <mergeCell ref="BX81:CL81"/>
    <mergeCell ref="CM81:CO81"/>
    <mergeCell ref="CP81:CR81"/>
    <mergeCell ref="CS81:CU81"/>
    <mergeCell ref="CV81:DO81"/>
    <mergeCell ref="M81:O81"/>
    <mergeCell ref="P81:Z81"/>
    <mergeCell ref="AA81:AY81"/>
    <mergeCell ref="AZ81:BK81"/>
    <mergeCell ref="BL81:BM81"/>
    <mergeCell ref="BN81:BW81"/>
    <mergeCell ref="BX80:CL80"/>
    <mergeCell ref="CM80:CO80"/>
    <mergeCell ref="CP80:CR80"/>
    <mergeCell ref="CS80:CU80"/>
    <mergeCell ref="CV80:DO80"/>
    <mergeCell ref="M80:O80"/>
    <mergeCell ref="P80:Z80"/>
    <mergeCell ref="AA80:AY80"/>
    <mergeCell ref="AZ80:BK80"/>
    <mergeCell ref="BL80:BM80"/>
    <mergeCell ref="BN80:BW80"/>
    <mergeCell ref="BX79:CL79"/>
    <mergeCell ref="CM79:CO79"/>
    <mergeCell ref="CP79:CR79"/>
    <mergeCell ref="CS79:CU79"/>
    <mergeCell ref="CV79:DO79"/>
    <mergeCell ref="M79:O79"/>
    <mergeCell ref="P79:Z79"/>
    <mergeCell ref="AA79:AY79"/>
    <mergeCell ref="AZ79:BK79"/>
    <mergeCell ref="BL79:BM79"/>
    <mergeCell ref="BN79:BW79"/>
    <mergeCell ref="BX78:CL78"/>
    <mergeCell ref="CM78:CO78"/>
    <mergeCell ref="CP78:CR78"/>
    <mergeCell ref="CS78:CU78"/>
    <mergeCell ref="CV78:DO78"/>
    <mergeCell ref="M78:O78"/>
    <mergeCell ref="P78:Z78"/>
    <mergeCell ref="AA78:AY78"/>
    <mergeCell ref="AZ78:BK78"/>
    <mergeCell ref="BL78:BM78"/>
    <mergeCell ref="BN78:BW78"/>
    <mergeCell ref="FB76:FG76"/>
    <mergeCell ref="FH76:FJ76"/>
    <mergeCell ref="FK76:FN76"/>
    <mergeCell ref="FP76:FT76"/>
    <mergeCell ref="FU76:FY76"/>
    <mergeCell ref="FZ76:GD76"/>
    <mergeCell ref="BX76:CL77"/>
    <mergeCell ref="CM76:CU76"/>
    <mergeCell ref="CV76:DO77"/>
    <mergeCell ref="ES76:ES77"/>
    <mergeCell ref="ET76:ET77"/>
    <mergeCell ref="EV76:FA76"/>
    <mergeCell ref="CM77:CO77"/>
    <mergeCell ref="CP77:CR77"/>
    <mergeCell ref="CS77:CU77"/>
    <mergeCell ref="M75:DO75"/>
    <mergeCell ref="M76:O77"/>
    <mergeCell ref="P76:Z77"/>
    <mergeCell ref="AA76:AY77"/>
    <mergeCell ref="AZ76:BK77"/>
    <mergeCell ref="BL76:BM77"/>
    <mergeCell ref="BN76:BW77"/>
    <mergeCell ref="BX73:CL73"/>
    <mergeCell ref="CM73:CO73"/>
    <mergeCell ref="CP73:CR73"/>
    <mergeCell ref="CS73:CU73"/>
    <mergeCell ref="CV73:DO73"/>
    <mergeCell ref="M73:O73"/>
    <mergeCell ref="P73:Z73"/>
    <mergeCell ref="AA73:AY73"/>
    <mergeCell ref="AZ73:BK73"/>
    <mergeCell ref="BL73:BM73"/>
    <mergeCell ref="BN73:BW73"/>
    <mergeCell ref="BX72:CL72"/>
    <mergeCell ref="CM72:CO72"/>
    <mergeCell ref="CP72:CR72"/>
    <mergeCell ref="CS72:CU72"/>
    <mergeCell ref="CV72:DO72"/>
    <mergeCell ref="M72:O72"/>
    <mergeCell ref="P72:Z72"/>
    <mergeCell ref="AA72:AY72"/>
    <mergeCell ref="AZ72:BK72"/>
    <mergeCell ref="BL72:BM72"/>
    <mergeCell ref="BN72:BW72"/>
    <mergeCell ref="BX71:CL71"/>
    <mergeCell ref="CM71:CO71"/>
    <mergeCell ref="CP71:CR71"/>
    <mergeCell ref="CS71:CU71"/>
    <mergeCell ref="CV71:DO71"/>
    <mergeCell ref="M71:O71"/>
    <mergeCell ref="P71:Z71"/>
    <mergeCell ref="AA71:AY71"/>
    <mergeCell ref="AZ71:BK71"/>
    <mergeCell ref="BL71:BM71"/>
    <mergeCell ref="BN71:BW71"/>
    <mergeCell ref="FB69:FG69"/>
    <mergeCell ref="FH69:FJ69"/>
    <mergeCell ref="FK69:FN69"/>
    <mergeCell ref="FP69:FT69"/>
    <mergeCell ref="FU69:FY69"/>
    <mergeCell ref="FZ69:GD69"/>
    <mergeCell ref="BX69:CL70"/>
    <mergeCell ref="CM69:CU69"/>
    <mergeCell ref="CV69:DO70"/>
    <mergeCell ref="ES69:ES70"/>
    <mergeCell ref="ET69:ET70"/>
    <mergeCell ref="EV69:FA69"/>
    <mergeCell ref="CM70:CO70"/>
    <mergeCell ref="CP70:CR70"/>
    <mergeCell ref="CS70:CU70"/>
    <mergeCell ref="BX66:CL66"/>
    <mergeCell ref="CM66:CO66"/>
    <mergeCell ref="CP66:CR66"/>
    <mergeCell ref="CS66:CU66"/>
    <mergeCell ref="CV66:DO66"/>
    <mergeCell ref="M66:O66"/>
    <mergeCell ref="AA66:AY66"/>
    <mergeCell ref="AZ66:BK66"/>
    <mergeCell ref="BL66:BM66"/>
    <mergeCell ref="BN66:BW66"/>
    <mergeCell ref="BX46:CL46"/>
    <mergeCell ref="CM46:CO46"/>
    <mergeCell ref="CP46:CR46"/>
    <mergeCell ref="CS46:CU46"/>
    <mergeCell ref="CV46:DO46"/>
    <mergeCell ref="BL69:BM70"/>
    <mergeCell ref="BN69:BW70"/>
    <mergeCell ref="M68:DO68"/>
    <mergeCell ref="BX62:CL62"/>
    <mergeCell ref="CM62:CO62"/>
    <mergeCell ref="CP62:CR62"/>
    <mergeCell ref="CS62:CU62"/>
    <mergeCell ref="CV62:DO62"/>
    <mergeCell ref="AA55:AY55"/>
    <mergeCell ref="AZ55:BK55"/>
    <mergeCell ref="BL55:BM55"/>
    <mergeCell ref="BN55:BW55"/>
    <mergeCell ref="BX55:CL55"/>
    <mergeCell ref="M54:O54"/>
    <mergeCell ref="AA54:AY54"/>
    <mergeCell ref="AZ54:BK54"/>
    <mergeCell ref="BL54:BM54"/>
    <mergeCell ref="BN54:BW54"/>
    <mergeCell ref="BX54:CL54"/>
    <mergeCell ref="M46:O46"/>
    <mergeCell ref="P46:Z51"/>
    <mergeCell ref="AA46:AY46"/>
    <mergeCell ref="AZ46:BK46"/>
    <mergeCell ref="BL46:BM46"/>
    <mergeCell ref="BN46:BW46"/>
    <mergeCell ref="M49:O49"/>
    <mergeCell ref="AA49:AY49"/>
    <mergeCell ref="AZ49:BK49"/>
    <mergeCell ref="BL49:BM49"/>
    <mergeCell ref="M50:O50"/>
    <mergeCell ref="AA50:AY50"/>
    <mergeCell ref="AZ50:BK50"/>
    <mergeCell ref="BL50:BM50"/>
    <mergeCell ref="BN50:BW50"/>
    <mergeCell ref="BN49:BW49"/>
    <mergeCell ref="M47:O47"/>
    <mergeCell ref="AA47:AY47"/>
    <mergeCell ref="AZ47:BK47"/>
    <mergeCell ref="BL47:BM47"/>
    <mergeCell ref="BN47:BW47"/>
    <mergeCell ref="FH44:FJ44"/>
    <mergeCell ref="FK44:FN44"/>
    <mergeCell ref="FP44:FT44"/>
    <mergeCell ref="FU44:FY44"/>
    <mergeCell ref="FZ44:GD44"/>
    <mergeCell ref="CM45:CO45"/>
    <mergeCell ref="CP45:CR45"/>
    <mergeCell ref="CS45:CU45"/>
    <mergeCell ref="CM44:CU44"/>
    <mergeCell ref="CV44:DO45"/>
    <mergeCell ref="ES44:ES45"/>
    <mergeCell ref="ET44:ET45"/>
    <mergeCell ref="EV44:FA44"/>
    <mergeCell ref="FB44:FG44"/>
    <mergeCell ref="M43:DO43"/>
    <mergeCell ref="M44:O45"/>
    <mergeCell ref="P44:Z45"/>
    <mergeCell ref="AA44:AY45"/>
    <mergeCell ref="AZ44:BK45"/>
    <mergeCell ref="BL44:BM45"/>
    <mergeCell ref="BN44:BW45"/>
    <mergeCell ref="BX44:CL45"/>
    <mergeCell ref="BX41:CL41"/>
    <mergeCell ref="CM41:CO41"/>
    <mergeCell ref="CP41:CR41"/>
    <mergeCell ref="CS41:CU41"/>
    <mergeCell ref="CV41:DO41"/>
    <mergeCell ref="AZ41:BK41"/>
    <mergeCell ref="BL41:BM41"/>
    <mergeCell ref="BN41:BW41"/>
    <mergeCell ref="CV32:DO32"/>
    <mergeCell ref="AA32:AY32"/>
    <mergeCell ref="AZ32:BK32"/>
    <mergeCell ref="BL32:BM32"/>
    <mergeCell ref="BN32:BW32"/>
    <mergeCell ref="BX31:CL31"/>
    <mergeCell ref="CM31:CO31"/>
    <mergeCell ref="CP31:CR31"/>
    <mergeCell ref="CS31:CU31"/>
    <mergeCell ref="CV31:DO31"/>
    <mergeCell ref="AA31:AY31"/>
    <mergeCell ref="AZ31:BK31"/>
    <mergeCell ref="BL31:BM31"/>
    <mergeCell ref="BN31:BW31"/>
    <mergeCell ref="FK29:FN29"/>
    <mergeCell ref="FP29:FT29"/>
    <mergeCell ref="FU29:FY29"/>
    <mergeCell ref="FZ29:GD29"/>
    <mergeCell ref="CM30:CO30"/>
    <mergeCell ref="CP30:CR30"/>
    <mergeCell ref="CS30:CU30"/>
    <mergeCell ref="CV29:DO30"/>
    <mergeCell ref="ES29:ES30"/>
    <mergeCell ref="ET29:ET30"/>
    <mergeCell ref="EV29:FA29"/>
    <mergeCell ref="FB29:FG29"/>
    <mergeCell ref="FH29:FJ29"/>
    <mergeCell ref="CP16:CR16"/>
    <mergeCell ref="CS16:CU16"/>
    <mergeCell ref="BX16:CL16"/>
    <mergeCell ref="CM16:CO16"/>
    <mergeCell ref="AA19:AY19"/>
    <mergeCell ref="AZ19:BK19"/>
    <mergeCell ref="BL19:BM19"/>
    <mergeCell ref="BN19:BW19"/>
    <mergeCell ref="BX19:CL19"/>
    <mergeCell ref="CM19:CO19"/>
    <mergeCell ref="CS19:CU19"/>
    <mergeCell ref="M25:O25"/>
    <mergeCell ref="AA25:AY25"/>
    <mergeCell ref="AZ25:BK25"/>
    <mergeCell ref="BX29:CL30"/>
    <mergeCell ref="CM29:CU29"/>
    <mergeCell ref="CS25:CU25"/>
    <mergeCell ref="BX24:CL24"/>
    <mergeCell ref="CM24:CO24"/>
    <mergeCell ref="BL23:BM23"/>
    <mergeCell ref="BN23:BW23"/>
    <mergeCell ref="BX23:CL23"/>
    <mergeCell ref="AA26:AY26"/>
    <mergeCell ref="CM25:CO25"/>
    <mergeCell ref="M24:O24"/>
    <mergeCell ref="AA24:AY24"/>
    <mergeCell ref="AZ24:BK24"/>
    <mergeCell ref="AZ23:BK23"/>
    <mergeCell ref="CP25:CR25"/>
    <mergeCell ref="AA22:AY22"/>
    <mergeCell ref="AZ22:BK22"/>
    <mergeCell ref="AA16:AY16"/>
    <mergeCell ref="AZ16:BK16"/>
    <mergeCell ref="BL16:BM16"/>
    <mergeCell ref="BN16:BW16"/>
    <mergeCell ref="M17:O17"/>
    <mergeCell ref="AA17:AY17"/>
    <mergeCell ref="AZ17:BK17"/>
    <mergeCell ref="M21:O21"/>
    <mergeCell ref="M20:O20"/>
    <mergeCell ref="BL22:BM22"/>
    <mergeCell ref="BN22:BW22"/>
    <mergeCell ref="CV19:DO19"/>
    <mergeCell ref="CV16:DO16"/>
    <mergeCell ref="CS17:CU17"/>
    <mergeCell ref="CS18:CU18"/>
    <mergeCell ref="CV18:DO18"/>
    <mergeCell ref="M26:O26"/>
    <mergeCell ref="AZ26:BK26"/>
    <mergeCell ref="BL26:BM26"/>
    <mergeCell ref="BN26:BW26"/>
    <mergeCell ref="BX26:CL26"/>
    <mergeCell ref="BX18:CL18"/>
    <mergeCell ref="CM18:CO18"/>
    <mergeCell ref="CP18:CR18"/>
    <mergeCell ref="BL17:BM17"/>
    <mergeCell ref="BN17:BW17"/>
    <mergeCell ref="BX17:CL17"/>
    <mergeCell ref="CM17:CO17"/>
    <mergeCell ref="CP17:CR17"/>
    <mergeCell ref="M19:O19"/>
    <mergeCell ref="CP21:CR21"/>
    <mergeCell ref="BX22:CL22"/>
    <mergeCell ref="M16:O16"/>
    <mergeCell ref="P16:Z26"/>
    <mergeCell ref="M22:O22"/>
    <mergeCell ref="J8:DO8"/>
    <mergeCell ref="M9:DM9"/>
    <mergeCell ref="M10:Q10"/>
    <mergeCell ref="R10:T10"/>
    <mergeCell ref="V10:AQ10"/>
    <mergeCell ref="BA10:BB10"/>
    <mergeCell ref="BD10:CA10"/>
    <mergeCell ref="CE10:CI10"/>
    <mergeCell ref="V11:CV11"/>
    <mergeCell ref="AV10:AZ10"/>
    <mergeCell ref="FK14:FN14"/>
    <mergeCell ref="FP14:FT14"/>
    <mergeCell ref="FU14:FY14"/>
    <mergeCell ref="FZ14:GD14"/>
    <mergeCell ref="CM15:CO15"/>
    <mergeCell ref="M11:U11"/>
    <mergeCell ref="EV12:FA12"/>
    <mergeCell ref="V12:CV12"/>
    <mergeCell ref="CP15:CR15"/>
    <mergeCell ref="CS15:CU15"/>
    <mergeCell ref="CV14:DO15"/>
    <mergeCell ref="ES14:ES15"/>
    <mergeCell ref="ET14:ET15"/>
    <mergeCell ref="EV14:FA14"/>
    <mergeCell ref="FB14:FG14"/>
    <mergeCell ref="FH14:FJ14"/>
    <mergeCell ref="CM14:CU14"/>
    <mergeCell ref="GM169:GQ169"/>
    <mergeCell ref="GM9:GQ9"/>
    <mergeCell ref="GM11:GQ11"/>
    <mergeCell ref="GS11:GU11"/>
    <mergeCell ref="GS12:GU12"/>
    <mergeCell ref="GM13:GQ13"/>
    <mergeCell ref="GM142:GQ142"/>
    <mergeCell ref="GM155:GQ155"/>
    <mergeCell ref="AR2:AT2"/>
    <mergeCell ref="AZ2:BB2"/>
    <mergeCell ref="BH2:BJ2"/>
    <mergeCell ref="BT2:BV2"/>
    <mergeCell ref="CJ10:CK10"/>
    <mergeCell ref="CM10:DI10"/>
    <mergeCell ref="FB12:FG12"/>
    <mergeCell ref="M13:DO13"/>
    <mergeCell ref="M14:O15"/>
    <mergeCell ref="P14:Z15"/>
    <mergeCell ref="AA14:AY15"/>
    <mergeCell ref="AZ14:BK15"/>
    <mergeCell ref="BL14:BM15"/>
    <mergeCell ref="CS87:CU87"/>
    <mergeCell ref="CV87:DO87"/>
    <mergeCell ref="BX14:CL15"/>
    <mergeCell ref="CS88:CU88"/>
    <mergeCell ref="CV88:DO88"/>
    <mergeCell ref="M87:O87"/>
    <mergeCell ref="P87:Z87"/>
    <mergeCell ref="AA87:AY87"/>
    <mergeCell ref="AZ87:BK87"/>
    <mergeCell ref="BL87:BM87"/>
    <mergeCell ref="BN87:BW87"/>
    <mergeCell ref="BX87:CL87"/>
    <mergeCell ref="CM87:CO87"/>
    <mergeCell ref="CP87:CR87"/>
    <mergeCell ref="M88:O88"/>
    <mergeCell ref="P88:Z88"/>
    <mergeCell ref="AA88:AY88"/>
    <mergeCell ref="AZ88:BK88"/>
    <mergeCell ref="BL88:BM88"/>
    <mergeCell ref="BN88:BW88"/>
    <mergeCell ref="BX88:CL88"/>
    <mergeCell ref="CM88:CO88"/>
    <mergeCell ref="CP88:CR88"/>
    <mergeCell ref="CS89:CU89"/>
    <mergeCell ref="CV89:DO89"/>
    <mergeCell ref="M90:O90"/>
    <mergeCell ref="P90:Z90"/>
    <mergeCell ref="AA90:AY90"/>
    <mergeCell ref="AZ90:BK90"/>
    <mergeCell ref="BL90:BM90"/>
    <mergeCell ref="BN90:BW90"/>
    <mergeCell ref="BX90:CL90"/>
    <mergeCell ref="CM90:CO90"/>
    <mergeCell ref="CP90:CR90"/>
    <mergeCell ref="CS90:CU90"/>
    <mergeCell ref="CV90:DO90"/>
    <mergeCell ref="M89:O89"/>
    <mergeCell ref="P89:Z89"/>
    <mergeCell ref="AA89:AY89"/>
    <mergeCell ref="AZ89:BK89"/>
    <mergeCell ref="BL89:BM89"/>
    <mergeCell ref="BN89:BW89"/>
    <mergeCell ref="BX89:CL89"/>
    <mergeCell ref="CM89:CO89"/>
    <mergeCell ref="CP89:CR89"/>
    <mergeCell ref="CS91:CU91"/>
    <mergeCell ref="CV91:DO91"/>
    <mergeCell ref="M92:O92"/>
    <mergeCell ref="P92:Z92"/>
    <mergeCell ref="AA92:AY92"/>
    <mergeCell ref="AZ92:BK92"/>
    <mergeCell ref="BL92:BM92"/>
    <mergeCell ref="BN92:BW92"/>
    <mergeCell ref="BX92:CL92"/>
    <mergeCell ref="CM92:CO92"/>
    <mergeCell ref="CP92:CR92"/>
    <mergeCell ref="CS92:CU92"/>
    <mergeCell ref="CV92:DO92"/>
    <mergeCell ref="M91:O91"/>
    <mergeCell ref="P91:Z91"/>
    <mergeCell ref="AA91:AY91"/>
    <mergeCell ref="AZ91:BK91"/>
    <mergeCell ref="BL91:BM91"/>
    <mergeCell ref="BN91:BW91"/>
    <mergeCell ref="BX91:CL91"/>
    <mergeCell ref="CM91:CO91"/>
    <mergeCell ref="CP91:CR91"/>
    <mergeCell ref="CS93:CU93"/>
    <mergeCell ref="CV93:DO93"/>
    <mergeCell ref="M94:O94"/>
    <mergeCell ref="P94:Z94"/>
    <mergeCell ref="AA94:AY94"/>
    <mergeCell ref="AZ94:BK94"/>
    <mergeCell ref="BL94:BM94"/>
    <mergeCell ref="BN94:BW94"/>
    <mergeCell ref="BX94:CL94"/>
    <mergeCell ref="CM94:CO94"/>
    <mergeCell ref="CP94:CR94"/>
    <mergeCell ref="CS94:CU94"/>
    <mergeCell ref="CV94:DO94"/>
    <mergeCell ref="M93:O93"/>
    <mergeCell ref="P93:Z93"/>
    <mergeCell ref="AA93:AY93"/>
    <mergeCell ref="AZ93:BK93"/>
    <mergeCell ref="BL93:BM93"/>
    <mergeCell ref="BN93:BW93"/>
    <mergeCell ref="BX93:CL93"/>
    <mergeCell ref="CM93:CO93"/>
    <mergeCell ref="CP93:CR93"/>
    <mergeCell ref="CS95:CU95"/>
    <mergeCell ref="CV95:DO95"/>
    <mergeCell ref="M96:O96"/>
    <mergeCell ref="P96:Z96"/>
    <mergeCell ref="AA96:AY96"/>
    <mergeCell ref="AZ96:BK96"/>
    <mergeCell ref="BL96:BM96"/>
    <mergeCell ref="BN96:BW96"/>
    <mergeCell ref="BX96:CL96"/>
    <mergeCell ref="CM96:CO96"/>
    <mergeCell ref="CP96:CR96"/>
    <mergeCell ref="CS96:CU96"/>
    <mergeCell ref="CV96:DO96"/>
    <mergeCell ref="M95:O95"/>
    <mergeCell ref="P95:Z95"/>
    <mergeCell ref="AA95:AY95"/>
    <mergeCell ref="AZ95:BK95"/>
    <mergeCell ref="BL95:BM95"/>
    <mergeCell ref="BN95:BW95"/>
    <mergeCell ref="BX95:CL95"/>
    <mergeCell ref="CM95:CO95"/>
    <mergeCell ref="CP95:CR95"/>
    <mergeCell ref="M39:O39"/>
    <mergeCell ref="M40:O40"/>
    <mergeCell ref="M41:O41"/>
    <mergeCell ref="P38:Z41"/>
    <mergeCell ref="BN14:BW15"/>
    <mergeCell ref="M32:O32"/>
    <mergeCell ref="M31:O31"/>
    <mergeCell ref="M33:O33"/>
    <mergeCell ref="M34:O34"/>
    <mergeCell ref="M35:O35"/>
    <mergeCell ref="M36:O36"/>
    <mergeCell ref="M37:O37"/>
    <mergeCell ref="P31:Z37"/>
    <mergeCell ref="M38:O38"/>
    <mergeCell ref="M29:O30"/>
    <mergeCell ref="P29:Z30"/>
    <mergeCell ref="AA29:AY30"/>
    <mergeCell ref="AZ29:BK30"/>
    <mergeCell ref="BL29:BM30"/>
    <mergeCell ref="BN29:BW30"/>
    <mergeCell ref="BL24:BM24"/>
    <mergeCell ref="BN24:BW24"/>
    <mergeCell ref="M23:O23"/>
    <mergeCell ref="AA23:AY23"/>
  </mergeCells>
  <phoneticPr fontId="3"/>
  <conditionalFormatting sqref="AZ31:BK32 AZ46:BK46 AZ41:BK41 AZ66:BK66 AZ49:BK52">
    <cfRule type="cellIs" dxfId="2513" priority="631" operator="equal">
      <formula>""</formula>
    </cfRule>
  </conditionalFormatting>
  <conditionalFormatting sqref="AZ16:BK16 AZ26:BK26">
    <cfRule type="cellIs" dxfId="2512" priority="590" operator="equal">
      <formula>""</formula>
    </cfRule>
  </conditionalFormatting>
  <conditionalFormatting sqref="M78:M97">
    <cfRule type="cellIs" dxfId="2511" priority="581" operator="equal">
      <formula>""</formula>
    </cfRule>
  </conditionalFormatting>
  <conditionalFormatting sqref="AZ79:BK97">
    <cfRule type="expression" dxfId="2510" priority="574">
      <formula>AND($M79="",$AZ79&lt;&gt;"")</formula>
    </cfRule>
    <cfRule type="cellIs" dxfId="2509" priority="580" operator="equal">
      <formula>""</formula>
    </cfRule>
  </conditionalFormatting>
  <conditionalFormatting sqref="BL71:BM73 BL78:BM97">
    <cfRule type="expression" dxfId="2508" priority="14">
      <formula>AND($EG$10&gt;1,$BL71="")</formula>
    </cfRule>
  </conditionalFormatting>
  <conditionalFormatting sqref="BL16:BM26 BL31:BM41 BL46:BM66">
    <cfRule type="expression" dxfId="2507" priority="5423">
      <formula>AND($EG$10&gt;1,$BL16="")</formula>
    </cfRule>
  </conditionalFormatting>
  <conditionalFormatting sqref="AZ78:BK78">
    <cfRule type="cellIs" dxfId="2506" priority="292" operator="equal">
      <formula>""</formula>
    </cfRule>
  </conditionalFormatting>
  <conditionalFormatting sqref="P78:P97">
    <cfRule type="cellIs" dxfId="2505" priority="290" operator="equal">
      <formula>""</formula>
    </cfRule>
  </conditionalFormatting>
  <conditionalFormatting sqref="AA78:AY97">
    <cfRule type="expression" dxfId="2504" priority="289">
      <formula>$AA78=""</formula>
    </cfRule>
  </conditionalFormatting>
  <conditionalFormatting sqref="AZ17:BK25">
    <cfRule type="cellIs" dxfId="2503" priority="282" operator="equal">
      <formula>""</formula>
    </cfRule>
  </conditionalFormatting>
  <conditionalFormatting sqref="AZ33:BK40">
    <cfRule type="cellIs" dxfId="2502" priority="229" operator="equal">
      <formula>""</formula>
    </cfRule>
  </conditionalFormatting>
  <conditionalFormatting sqref="AZ53:BK55 AZ62:BK65">
    <cfRule type="cellIs" dxfId="2501" priority="179" operator="equal">
      <formula>""</formula>
    </cfRule>
  </conditionalFormatting>
  <conditionalFormatting sqref="BL53:BM55 BL62:BM65">
    <cfRule type="expression" dxfId="2500" priority="193">
      <formula>AND(OR(#REF!&lt;&gt;"",#REF!&lt;&gt;""),$BL53="")</formula>
    </cfRule>
  </conditionalFormatting>
  <conditionalFormatting sqref="AZ47:BK48">
    <cfRule type="cellIs" dxfId="2499" priority="133" operator="equal">
      <formula>""</formula>
    </cfRule>
  </conditionalFormatting>
  <conditionalFormatting sqref="BL47:BM48">
    <cfRule type="expression" dxfId="2498" priority="138">
      <formula>$BL47&gt;#REF!</formula>
    </cfRule>
  </conditionalFormatting>
  <conditionalFormatting sqref="BL47:BM48">
    <cfRule type="expression" dxfId="2497" priority="139">
      <formula>AND(OR(#REF!&lt;&gt;"",#REF!&lt;&gt;""),$BL47="")</formula>
    </cfRule>
  </conditionalFormatting>
  <conditionalFormatting sqref="AZ56:BK61">
    <cfRule type="cellIs" dxfId="2496" priority="111" operator="equal">
      <formula>""</formula>
    </cfRule>
  </conditionalFormatting>
  <conditionalFormatting sqref="BL56:BM61">
    <cfRule type="expression" dxfId="2495" priority="124">
      <formula>$BL56&gt;#REF!</formula>
    </cfRule>
  </conditionalFormatting>
  <conditionalFormatting sqref="BL56:BM61">
    <cfRule type="expression" dxfId="2494" priority="125">
      <formula>AND(OR(#REF!&lt;&gt;"",#REF!&lt;&gt;""),$BL56="")</formula>
    </cfRule>
  </conditionalFormatting>
  <conditionalFormatting sqref="M71:BK73">
    <cfRule type="cellIs" dxfId="2493" priority="293" operator="equal">
      <formula>""</formula>
    </cfRule>
  </conditionalFormatting>
  <conditionalFormatting sqref="P78:BK97">
    <cfRule type="expression" dxfId="2492" priority="12">
      <formula>AND($M78&lt;&gt;"",P78="")</formula>
    </cfRule>
  </conditionalFormatting>
  <conditionalFormatting sqref="P71:BK73">
    <cfRule type="expression" dxfId="2491" priority="11">
      <formula>AND($M71&lt;&gt;"",P71="")</formula>
    </cfRule>
  </conditionalFormatting>
  <conditionalFormatting sqref="BL71:BM73 BL78:BM97">
    <cfRule type="expression" dxfId="2490" priority="10">
      <formula>AND($EG$10&gt;1,$M71&lt;&gt;"",$BL71="")</formula>
    </cfRule>
  </conditionalFormatting>
  <conditionalFormatting sqref="BN16:CU26 BN31:CU41 BN46:CU66 BN71:CU73 BN78:CU97">
    <cfRule type="expression" dxfId="2489" priority="291">
      <formula>AND(OR($EN16="要是正",$EN16="既存不適格"),BN16="")</formula>
    </cfRule>
  </conditionalFormatting>
  <conditionalFormatting sqref="BN16:CL26 BN31:CL41 BN46:CL66 BN71:CL73">
    <cfRule type="expression" dxfId="2488" priority="6">
      <formula>AND(NOT(OR($EN16="要是正",$EN16="既存不適格")),BN16&lt;&gt;"")</formula>
    </cfRule>
  </conditionalFormatting>
  <conditionalFormatting sqref="CM16:CR26 CM31:CR41 CM46:CR66 CM71:CR73 CM78:CR97">
    <cfRule type="expression" dxfId="2487" priority="4">
      <formula>AND(CM16&lt;&gt;"",$CS16="未定")</formula>
    </cfRule>
    <cfRule type="expression" dxfId="2486" priority="7">
      <formula>AND(CM16="",$CS16="未定")</formula>
    </cfRule>
  </conditionalFormatting>
  <conditionalFormatting sqref="CS16:CU26 CS31:CU41 CS46:CU66 CS71:CU73">
    <cfRule type="expression" dxfId="2485" priority="3">
      <formula>AND(OR($EG16=1,$EH16=1),$CS16&lt;&gt;"")</formula>
    </cfRule>
  </conditionalFormatting>
  <conditionalFormatting sqref="AZ78:BK97 BN78:CU97">
    <cfRule type="expression" dxfId="2484" priority="5">
      <formula>AND($M78="",AZ78&lt;&gt;"")</formula>
    </cfRule>
  </conditionalFormatting>
  <conditionalFormatting sqref="BN71:CU73">
    <cfRule type="expression" dxfId="2483" priority="2">
      <formula>AND($M71="",BN71&lt;&gt;"")</formula>
    </cfRule>
  </conditionalFormatting>
  <dataValidations count="3">
    <dataValidation imeMode="disabled" allowBlank="1" showInputMessage="1" showErrorMessage="1" sqref="AR10" xr:uid="{00000000-0002-0000-0400-000000000000}"/>
    <dataValidation type="whole" imeMode="halfAlpha" allowBlank="1" showInputMessage="1" showErrorMessage="1" sqref="CP16:CR26 CP31:CR41 CP71:CR73 CP46:CR66 CP78:CR97" xr:uid="{00000000-0002-0000-0400-000001000000}">
      <formula1>1</formula1>
      <formula2>12</formula2>
    </dataValidation>
    <dataValidation type="whole" imeMode="halfAlpha" allowBlank="1" showInputMessage="1" showErrorMessage="1" sqref="CM46:CO66 CM16:CO26 CM31:CO41 CM71:CO73 CM78:CO97" xr:uid="{00000000-0002-0000-0400-000002000000}">
      <formula1>1</formula1>
      <formula2>99</formula2>
    </dataValidation>
  </dataValidations>
  <pageMargins left="0.25" right="0.25" top="0.75" bottom="0.75" header="0.3" footer="0.3"/>
  <pageSetup paperSize="9" scale="43"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locked="0" defaultSize="0" autoFill="0" autoLine="0" autoPict="0" altText="勤務先同一_x000a_">
                <anchor moveWithCells="1">
                  <from>
                    <xdr:col>193</xdr:col>
                    <xdr:colOff>0</xdr:colOff>
                    <xdr:row>3</xdr:row>
                    <xdr:rowOff>0</xdr:rowOff>
                  </from>
                  <to>
                    <xdr:col>208</xdr:col>
                    <xdr:colOff>38100</xdr:colOff>
                    <xdr:row>3</xdr:row>
                    <xdr:rowOff>276225</xdr:rowOff>
                  </to>
                </anchor>
              </controlPr>
            </control>
          </mc:Choice>
        </mc:AlternateContent>
        <mc:AlternateContent xmlns:mc="http://schemas.openxmlformats.org/markup-compatibility/2006">
          <mc:Choice Requires="x14">
            <control shapeId="26626" r:id="rId5" name="Check Box 2">
              <controlPr locked="0" defaultSize="0" autoFill="0" autoLine="0" autoPict="0" altText="勤務先同一_x000a_">
                <anchor moveWithCells="1">
                  <from>
                    <xdr:col>193</xdr:col>
                    <xdr:colOff>0</xdr:colOff>
                    <xdr:row>3</xdr:row>
                    <xdr:rowOff>0</xdr:rowOff>
                  </from>
                  <to>
                    <xdr:col>208</xdr:col>
                    <xdr:colOff>38100</xdr:colOff>
                    <xdr:row>3</xdr:row>
                    <xdr:rowOff>276225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1" stopIfTrue="1" id="{3DC18288-76AF-407B-8543-10938AD4AA34}">
            <xm:f>'1_入力シート【基本情報】'!$AE$71="無"</xm:f>
            <x14:dxf>
              <fill>
                <patternFill patternType="darkUp"/>
              </fill>
            </x14:dxf>
          </x14:cfRule>
          <xm:sqref>CE10:CI10</xm:sqref>
        </x14:conditionalFormatting>
        <x14:conditionalFormatting xmlns:xm="http://schemas.microsoft.com/office/excel/2006/main">
          <x14:cfRule type="expression" priority="20" stopIfTrue="1" id="{0A9EF1FC-7B6D-4A27-BC44-C444D3615D10}">
            <xm:f>'1_入力シート【基本情報】'!$AE$71="無"</xm:f>
            <x14:dxf>
              <fill>
                <patternFill patternType="darkUp"/>
              </fill>
            </x14:dxf>
          </x14:cfRule>
          <xm:sqref>AV10:AZ10</xm:sqref>
        </x14:conditionalFormatting>
        <x14:conditionalFormatting xmlns:xm="http://schemas.microsoft.com/office/excel/2006/main">
          <x14:cfRule type="expression" priority="19" stopIfTrue="1" id="{B4B20770-D8A3-4847-A2DE-FA0AEE3AA9F0}">
            <xm:f>'1_入力シート【基本情報】'!$AE$71="無"</xm:f>
            <x14:dxf>
              <fill>
                <patternFill patternType="darkUp"/>
              </fill>
            </x14:dxf>
          </x14:cfRule>
          <xm:sqref>M10:Q10</xm:sqref>
        </x14:conditionalFormatting>
        <x14:conditionalFormatting xmlns:xm="http://schemas.microsoft.com/office/excel/2006/main">
          <x14:cfRule type="expression" priority="18" stopIfTrue="1" id="{F246E656-90A6-4BCE-8674-47BC71268B09}">
            <xm:f>'1_入力シート【基本情報】'!$AE$74="無"</xm:f>
            <x14:dxf>
              <fill>
                <patternFill patternType="darkUp"/>
              </fill>
            </x14:dxf>
          </x14:cfRule>
          <xm:sqref>BL29:BM30</xm:sqref>
        </x14:conditionalFormatting>
        <x14:conditionalFormatting xmlns:xm="http://schemas.microsoft.com/office/excel/2006/main">
          <x14:cfRule type="expression" priority="17" stopIfTrue="1" id="{FB78F32A-D0D9-4B87-B5B3-15E0FED5DD8C}">
            <xm:f>'1_入力シート【基本情報】'!$AE$74="無"</xm:f>
            <x14:dxf>
              <fill>
                <patternFill patternType="darkUp"/>
              </fill>
            </x14:dxf>
          </x14:cfRule>
          <xm:sqref>BL44:BM45</xm:sqref>
        </x14:conditionalFormatting>
        <x14:conditionalFormatting xmlns:xm="http://schemas.microsoft.com/office/excel/2006/main">
          <x14:cfRule type="expression" priority="16" stopIfTrue="1" id="{68B10D4E-B9AE-420C-A49B-3ED7D1C432B8}">
            <xm:f>'1_入力シート【基本情報】'!$AE$74="無"</xm:f>
            <x14:dxf>
              <fill>
                <patternFill patternType="darkUp"/>
              </fill>
            </x14:dxf>
          </x14:cfRule>
          <xm:sqref>BL69:BM70</xm:sqref>
        </x14:conditionalFormatting>
        <x14:conditionalFormatting xmlns:xm="http://schemas.microsoft.com/office/excel/2006/main">
          <x14:cfRule type="expression" priority="15" stopIfTrue="1" id="{BA7D5566-7DA0-4C66-9DD8-941F403BD7F6}">
            <xm:f>'1_入力シート【基本情報】'!$AE$74="無"</xm:f>
            <x14:dxf>
              <fill>
                <patternFill patternType="darkUp"/>
              </fill>
            </x14:dxf>
          </x14:cfRule>
          <xm:sqref>BL76:BM77</xm:sqref>
        </x14:conditionalFormatting>
        <x14:conditionalFormatting xmlns:xm="http://schemas.microsoft.com/office/excel/2006/main">
          <x14:cfRule type="expression" priority="1" stopIfTrue="1" id="{31D0757C-4EF4-43B6-8692-A080D93E2214}">
            <xm:f>'1_入力シート【基本情報】'!$DM$74=1</xm:f>
            <x14:dxf>
              <fill>
                <patternFill patternType="darkTrellis">
                  <fgColor theme="1"/>
                </patternFill>
              </fill>
            </x14:dxf>
          </x14:cfRule>
          <xm:sqref>J8:DO97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03000000}">
          <x14:formula1>
            <xm:f>プルダウン選択肢!$O$9:$O$10</xm:f>
          </x14:formula1>
          <xm:sqref>AZ78:BK97</xm:sqref>
        </x14:dataValidation>
        <x14:dataValidation type="list" allowBlank="1" showInputMessage="1" showErrorMessage="1" xr:uid="{00000000-0002-0000-0400-000004000000}">
          <x14:formula1>
            <xm:f>プルダウン選択肢!$O$7:$O$10</xm:f>
          </x14:formula1>
          <xm:sqref>AZ71:BK73 AZ16:BK26 AZ31:BK41 AZ46:BK66</xm:sqref>
        </x14:dataValidation>
        <x14:dataValidation type="list" allowBlank="1" showInputMessage="1" showErrorMessage="1" xr:uid="{00000000-0002-0000-0400-000005000000}">
          <x14:formula1>
            <xm:f>プルダウン選択肢!$U$14:$U$16</xm:f>
          </x14:formula1>
          <xm:sqref>CS16:CU26 CS46:CU66 CS31:CU41 CS71:CU73 CS78:CU97</xm:sqref>
        </x14:dataValidation>
        <x14:dataValidation type="list" allowBlank="1" showInputMessage="1" xr:uid="{00000000-0002-0000-0400-000006000000}">
          <x14:formula1>
            <xm:f>プルダウン選択肢!$A$18:$A$20</xm:f>
          </x14:formula1>
          <xm:sqref>BL16:BM26 BL31:BM41 BL46:BM66 BL71:BM73 BL78:BM97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BY612"/>
  <sheetViews>
    <sheetView showGridLines="0" topLeftCell="A7" zoomScaleNormal="100" workbookViewId="0">
      <pane ySplit="1" topLeftCell="A8" activePane="bottomLeft" state="frozen"/>
      <selection activeCell="A7" sqref="A7"/>
      <selection pane="bottomLeft" activeCell="T19" sqref="T19"/>
    </sheetView>
  </sheetViews>
  <sheetFormatPr defaultColWidth="9" defaultRowHeight="13.5" x14ac:dyDescent="0.15"/>
  <cols>
    <col min="1" max="48" width="1.875" style="916" customWidth="1"/>
    <col min="49" max="49" width="8.125" style="916" customWidth="1"/>
    <col min="50" max="54" width="8.875"/>
    <col min="55" max="58" width="9" style="916"/>
    <col min="59" max="90" width="1.875" style="916" customWidth="1"/>
    <col min="91" max="16384" width="9" style="916"/>
  </cols>
  <sheetData>
    <row r="1" spans="1:77" s="915" customFormat="1" ht="12.75" hidden="1" customHeight="1" x14ac:dyDescent="0.15">
      <c r="AW1" s="916"/>
      <c r="AX1"/>
      <c r="AY1"/>
      <c r="AZ1"/>
      <c r="BA1"/>
      <c r="BB1"/>
      <c r="BC1" s="916"/>
      <c r="BD1" s="916"/>
      <c r="BE1" s="916"/>
      <c r="BF1" s="916"/>
      <c r="BG1" s="916"/>
      <c r="BH1" s="916"/>
      <c r="BI1" s="916"/>
      <c r="BJ1" s="916"/>
      <c r="BK1" s="916"/>
      <c r="BL1" s="916"/>
      <c r="BW1" s="916"/>
      <c r="BX1" s="916"/>
      <c r="BY1" s="916"/>
    </row>
    <row r="2" spans="1:77" ht="12.75" hidden="1" customHeight="1" x14ac:dyDescent="0.15"/>
    <row r="3" spans="1:77" ht="12.75" hidden="1" customHeight="1" x14ac:dyDescent="0.15"/>
    <row r="4" spans="1:77" ht="12.75" hidden="1" customHeight="1" x14ac:dyDescent="0.15"/>
    <row r="5" spans="1:77" s="917" customFormat="1" ht="12.75" hidden="1" customHeight="1" x14ac:dyDescent="0.15">
      <c r="AW5" s="916"/>
      <c r="AX5"/>
      <c r="AY5"/>
      <c r="AZ5"/>
      <c r="BA5"/>
      <c r="BB5"/>
      <c r="BC5" s="916"/>
      <c r="BD5" s="916"/>
      <c r="BE5" s="916"/>
      <c r="BF5" s="916"/>
      <c r="BG5" s="916"/>
      <c r="BH5" s="916"/>
      <c r="BI5" s="916"/>
      <c r="BJ5" s="916"/>
      <c r="BK5" s="916"/>
      <c r="BL5" s="916"/>
      <c r="BW5" s="918"/>
      <c r="BX5" s="918"/>
      <c r="BY5" s="918"/>
    </row>
    <row r="6" spans="1:77" s="915" customFormat="1" ht="12.75" hidden="1" customHeight="1" x14ac:dyDescent="0.15">
      <c r="AW6" s="916"/>
      <c r="AX6"/>
      <c r="AY6"/>
      <c r="AZ6"/>
      <c r="BA6"/>
      <c r="BB6"/>
      <c r="BC6" s="916"/>
      <c r="BD6" s="916"/>
      <c r="BE6" s="916"/>
      <c r="BF6" s="916"/>
      <c r="BG6" s="916"/>
      <c r="BH6" s="916"/>
      <c r="BI6" s="916"/>
      <c r="BJ6" s="916"/>
      <c r="BK6" s="916"/>
      <c r="BL6" s="916"/>
      <c r="BW6" s="916"/>
      <c r="BX6" s="916"/>
      <c r="BY6" s="916"/>
    </row>
    <row r="7" spans="1:77" ht="12.75" customHeight="1" x14ac:dyDescent="0.15">
      <c r="A7" s="2007" t="s">
        <v>609</v>
      </c>
      <c r="B7" s="2007" t="s">
        <v>608</v>
      </c>
      <c r="C7" s="2007">
        <v>2</v>
      </c>
      <c r="D7" s="2007" t="s">
        <v>607</v>
      </c>
      <c r="E7" s="2007" t="s">
        <v>606</v>
      </c>
      <c r="F7" s="2007"/>
      <c r="G7" s="2007" t="s">
        <v>4</v>
      </c>
      <c r="H7" s="2007" t="s">
        <v>605</v>
      </c>
      <c r="I7" s="2007">
        <v>4</v>
      </c>
      <c r="J7" s="2007" t="s">
        <v>3</v>
      </c>
      <c r="K7" s="2008"/>
      <c r="L7" s="2008"/>
      <c r="M7" s="2008"/>
      <c r="N7" s="2008"/>
      <c r="O7" s="2008"/>
      <c r="P7" s="2008"/>
      <c r="Q7" s="2008"/>
      <c r="R7" s="2008"/>
      <c r="S7" s="2008"/>
      <c r="T7" s="2008"/>
      <c r="U7" s="2008"/>
      <c r="V7" s="2008"/>
      <c r="W7" s="2008"/>
      <c r="X7" s="2008"/>
      <c r="Y7" s="2008"/>
      <c r="Z7" s="2008"/>
      <c r="AA7" s="2008"/>
      <c r="AB7" s="2008"/>
      <c r="AC7" s="2008"/>
      <c r="AD7" s="2008"/>
      <c r="AE7" s="2008"/>
      <c r="AF7" s="2008"/>
      <c r="AG7" s="2008"/>
      <c r="AH7" s="2008"/>
      <c r="AI7" s="1394" t="str">
        <f>'＜入力不要＞報告書'!$AN$5</f>
        <v>Kyoto City(R7.7)　Ver121</v>
      </c>
      <c r="AJ7" s="1392"/>
      <c r="AK7" s="1579"/>
      <c r="AL7" s="1579"/>
      <c r="AM7" s="1579"/>
      <c r="AN7" s="1579"/>
      <c r="AO7" s="1579"/>
      <c r="AP7" s="1579"/>
      <c r="AQ7" s="1392" t="str">
        <f>'＜入力不要＞報告書'!$AN$3</f>
        <v/>
      </c>
      <c r="AR7" s="1392" t="str">
        <f>'＜入力不要＞報告書'!$AO$3</f>
        <v/>
      </c>
      <c r="AS7" s="1392" t="str">
        <f>'＜入力不要＞報告書'!$AP$3</f>
        <v/>
      </c>
      <c r="AT7" s="2008"/>
      <c r="AU7" s="2008"/>
      <c r="AV7" s="1579"/>
      <c r="AW7" s="2103" t="str">
        <f>HYPERLINK("#目次!$F$26:$F$44","目次、シート一覧へ")</f>
        <v>目次、シート一覧へ</v>
      </c>
      <c r="AX7" s="2103"/>
    </row>
    <row r="8" spans="1:77" ht="12.75" customHeight="1" x14ac:dyDescent="0.15">
      <c r="A8" s="915"/>
      <c r="B8" s="915"/>
      <c r="C8" s="915"/>
      <c r="D8" s="915"/>
      <c r="E8" s="915"/>
      <c r="F8" s="915"/>
      <c r="G8" s="915"/>
      <c r="H8" s="915"/>
      <c r="I8" s="915"/>
      <c r="J8" s="915"/>
      <c r="K8" s="915"/>
      <c r="L8" s="915"/>
      <c r="M8" s="915"/>
      <c r="N8" s="915"/>
      <c r="O8" s="915"/>
      <c r="P8" s="915"/>
      <c r="Q8" s="915"/>
      <c r="R8" s="915"/>
      <c r="S8" s="915"/>
      <c r="T8" s="915"/>
      <c r="U8" s="3275" t="s">
        <v>604</v>
      </c>
      <c r="V8" s="3275"/>
      <c r="W8" s="3275"/>
      <c r="X8" s="3275"/>
      <c r="Y8" s="3275"/>
      <c r="Z8" s="3275"/>
      <c r="AA8" s="915"/>
      <c r="AB8" s="915"/>
      <c r="AC8" s="915"/>
      <c r="AD8" s="915"/>
      <c r="AE8" s="915"/>
      <c r="AF8" s="915"/>
      <c r="AG8" s="915"/>
      <c r="AH8" s="915"/>
      <c r="AI8" s="915"/>
      <c r="AJ8" s="915"/>
      <c r="AK8" s="915"/>
      <c r="AL8" s="915"/>
      <c r="AM8" s="915"/>
      <c r="AN8" s="915"/>
      <c r="AO8" s="915"/>
      <c r="AP8" s="915"/>
      <c r="AQ8" s="915"/>
      <c r="AR8" s="915"/>
      <c r="AS8" s="915"/>
      <c r="AT8" s="915"/>
      <c r="AU8" s="915"/>
    </row>
    <row r="9" spans="1:77" ht="12.75" customHeight="1" x14ac:dyDescent="0.15">
      <c r="A9" s="915"/>
      <c r="B9" s="915"/>
      <c r="C9" s="915"/>
      <c r="D9" s="915"/>
      <c r="E9" s="915"/>
      <c r="F9" s="915"/>
      <c r="G9" s="915"/>
      <c r="H9" s="915"/>
      <c r="I9" s="915"/>
      <c r="J9" s="915"/>
      <c r="K9" s="915"/>
      <c r="L9" s="915"/>
      <c r="M9" s="915"/>
      <c r="N9" s="915"/>
      <c r="O9" s="915"/>
      <c r="P9" s="915"/>
      <c r="Q9" s="915"/>
      <c r="R9" s="915"/>
      <c r="S9" s="915"/>
      <c r="T9" s="915"/>
      <c r="U9" s="915"/>
      <c r="V9" s="915"/>
      <c r="W9" s="915"/>
      <c r="X9" s="915"/>
      <c r="Y9" s="915"/>
      <c r="Z9" s="915"/>
      <c r="AA9" s="915"/>
      <c r="AB9" s="915"/>
      <c r="AC9" s="915"/>
      <c r="AD9" s="915"/>
      <c r="AE9" s="915"/>
      <c r="AF9" s="915"/>
      <c r="AG9" s="915"/>
      <c r="AH9" s="915"/>
      <c r="AI9" s="915"/>
      <c r="AJ9" s="915"/>
      <c r="AK9" s="915"/>
      <c r="AL9" s="915"/>
      <c r="AM9" s="915"/>
      <c r="AN9" s="915"/>
      <c r="AO9" s="915"/>
      <c r="AP9" s="915"/>
      <c r="AQ9" s="915"/>
      <c r="AR9" s="915"/>
      <c r="AS9" s="915"/>
      <c r="AT9" s="915"/>
      <c r="AU9" s="915"/>
    </row>
    <row r="10" spans="1:77" ht="15.75" customHeight="1" x14ac:dyDescent="0.15">
      <c r="A10" s="3276" t="s">
        <v>603</v>
      </c>
      <c r="B10" s="3277"/>
      <c r="C10" s="3278"/>
      <c r="D10" s="3285" t="s">
        <v>602</v>
      </c>
      <c r="E10" s="3286"/>
      <c r="F10" s="3286"/>
      <c r="G10" s="3286"/>
      <c r="H10" s="3286"/>
      <c r="I10" s="3286"/>
      <c r="J10" s="3287"/>
      <c r="K10" s="920"/>
      <c r="L10" s="921"/>
      <c r="M10" s="921"/>
      <c r="N10" s="921"/>
      <c r="O10" s="921"/>
      <c r="P10" s="921"/>
      <c r="Q10" s="921"/>
      <c r="R10" s="921"/>
      <c r="S10" s="922" t="s">
        <v>3513</v>
      </c>
      <c r="T10" s="922" t="s">
        <v>601</v>
      </c>
      <c r="U10" s="922" t="s">
        <v>588</v>
      </c>
      <c r="V10" s="922" t="s">
        <v>600</v>
      </c>
      <c r="W10" s="922"/>
      <c r="X10" s="922"/>
      <c r="Y10" s="922"/>
      <c r="Z10" s="922"/>
      <c r="AA10" s="922"/>
      <c r="AB10" s="922"/>
      <c r="AC10" s="922"/>
      <c r="AD10" s="922"/>
      <c r="AE10" s="922"/>
      <c r="AF10" s="922"/>
      <c r="AG10" s="922"/>
      <c r="AH10" s="922"/>
      <c r="AI10" s="923"/>
      <c r="AJ10" s="924"/>
      <c r="AK10" s="3286" t="s">
        <v>3514</v>
      </c>
      <c r="AL10" s="3286"/>
      <c r="AM10" s="3286"/>
      <c r="AN10" s="3286"/>
      <c r="AO10" s="3286"/>
      <c r="AP10" s="3286"/>
      <c r="AQ10" s="3286"/>
      <c r="AR10" s="3286"/>
      <c r="AS10" s="3286"/>
      <c r="AT10" s="3286"/>
      <c r="AU10" s="925"/>
    </row>
    <row r="11" spans="1:77" ht="15.75" customHeight="1" x14ac:dyDescent="0.15">
      <c r="A11" s="3279"/>
      <c r="B11" s="3280"/>
      <c r="C11" s="3281"/>
      <c r="D11" s="3297"/>
      <c r="E11" s="3298"/>
      <c r="F11" s="3298"/>
      <c r="G11" s="3298"/>
      <c r="H11" s="3298"/>
      <c r="I11" s="3298"/>
      <c r="J11" s="3299"/>
      <c r="K11" s="3297"/>
      <c r="L11" s="3298"/>
      <c r="M11" s="3298"/>
      <c r="N11" s="3298"/>
      <c r="O11" s="3298"/>
      <c r="P11" s="3298"/>
      <c r="Q11" s="3298"/>
      <c r="R11" s="3298"/>
      <c r="S11" s="3298"/>
      <c r="T11" s="3298"/>
      <c r="U11" s="3298"/>
      <c r="V11" s="3298"/>
      <c r="W11" s="3298"/>
      <c r="X11" s="3298"/>
      <c r="Y11" s="3298"/>
      <c r="Z11" s="3298"/>
      <c r="AA11" s="3298"/>
      <c r="AB11" s="3298"/>
      <c r="AC11" s="3298"/>
      <c r="AD11" s="3298"/>
      <c r="AE11" s="3298"/>
      <c r="AF11" s="3298"/>
      <c r="AG11" s="3298"/>
      <c r="AH11" s="3298"/>
      <c r="AI11" s="3299"/>
      <c r="AJ11" s="202"/>
      <c r="AK11" s="202"/>
      <c r="AL11" s="202"/>
      <c r="AM11" s="202"/>
      <c r="AN11" s="202"/>
      <c r="AO11" s="202"/>
      <c r="AP11" s="202"/>
      <c r="AQ11" s="202"/>
      <c r="AR11" s="202"/>
      <c r="AS11" s="202"/>
      <c r="AT11" s="202"/>
      <c r="AU11" s="926"/>
      <c r="AW11" s="1659" t="s">
        <v>6267</v>
      </c>
      <c r="AX11" s="1660" t="s">
        <v>6269</v>
      </c>
    </row>
    <row r="12" spans="1:77" ht="15.75" customHeight="1" x14ac:dyDescent="0.15">
      <c r="A12" s="3279"/>
      <c r="B12" s="3280"/>
      <c r="C12" s="3281"/>
      <c r="D12" s="3319"/>
      <c r="E12" s="3320"/>
      <c r="F12" s="3320"/>
      <c r="G12" s="3320"/>
      <c r="H12" s="3320"/>
      <c r="I12" s="3320"/>
      <c r="J12" s="3321"/>
      <c r="K12" s="3300"/>
      <c r="L12" s="3301"/>
      <c r="M12" s="3301"/>
      <c r="N12" s="3301"/>
      <c r="O12" s="3301"/>
      <c r="P12" s="3301"/>
      <c r="Q12" s="3301"/>
      <c r="R12" s="3301"/>
      <c r="S12" s="3301"/>
      <c r="T12" s="3301"/>
      <c r="U12" s="3301"/>
      <c r="V12" s="3301"/>
      <c r="W12" s="3301"/>
      <c r="X12" s="3301"/>
      <c r="Y12" s="3301"/>
      <c r="Z12" s="3301"/>
      <c r="AA12" s="3301"/>
      <c r="AB12" s="3301"/>
      <c r="AC12" s="3301"/>
      <c r="AD12" s="3301"/>
      <c r="AE12" s="3301"/>
      <c r="AF12" s="3301"/>
      <c r="AG12" s="3301"/>
      <c r="AH12" s="3301"/>
      <c r="AI12" s="3302"/>
      <c r="AJ12" s="202"/>
      <c r="AK12" s="914" t="s">
        <v>599</v>
      </c>
      <c r="AL12" s="202" t="s">
        <v>598</v>
      </c>
      <c r="AM12" s="202" t="s">
        <v>597</v>
      </c>
      <c r="AN12" s="202" t="s">
        <v>596</v>
      </c>
      <c r="AO12" s="202"/>
      <c r="AP12" s="914" t="s">
        <v>595</v>
      </c>
      <c r="AQ12" s="202" t="s">
        <v>594</v>
      </c>
      <c r="AR12" s="202" t="s">
        <v>593</v>
      </c>
      <c r="AS12" s="202" t="s">
        <v>592</v>
      </c>
      <c r="AT12" s="202"/>
      <c r="AU12" s="926"/>
      <c r="AW12" s="1661"/>
      <c r="AX12" s="1660" t="s">
        <v>6266</v>
      </c>
    </row>
    <row r="13" spans="1:77" ht="15.75" customHeight="1" x14ac:dyDescent="0.15">
      <c r="A13" s="3282"/>
      <c r="B13" s="3283"/>
      <c r="C13" s="3284"/>
      <c r="D13" s="3322"/>
      <c r="E13" s="3323"/>
      <c r="F13" s="3323"/>
      <c r="G13" s="3323"/>
      <c r="H13" s="3323"/>
      <c r="I13" s="3323"/>
      <c r="J13" s="3324"/>
      <c r="K13" s="3303"/>
      <c r="L13" s="3304"/>
      <c r="M13" s="3304"/>
      <c r="N13" s="3304"/>
      <c r="O13" s="3304"/>
      <c r="P13" s="3304"/>
      <c r="Q13" s="3304"/>
      <c r="R13" s="3304"/>
      <c r="S13" s="3304"/>
      <c r="T13" s="3304"/>
      <c r="U13" s="3304"/>
      <c r="V13" s="3304"/>
      <c r="W13" s="3304"/>
      <c r="X13" s="3304"/>
      <c r="Y13" s="3304"/>
      <c r="Z13" s="3304"/>
      <c r="AA13" s="3304"/>
      <c r="AB13" s="3304"/>
      <c r="AC13" s="3304"/>
      <c r="AD13" s="3304"/>
      <c r="AE13" s="3304"/>
      <c r="AF13" s="3304"/>
      <c r="AG13" s="3304"/>
      <c r="AH13" s="3304"/>
      <c r="AI13" s="3305"/>
      <c r="AJ13" s="927"/>
      <c r="AK13" s="927"/>
      <c r="AL13" s="927"/>
      <c r="AM13" s="927"/>
      <c r="AN13" s="927"/>
      <c r="AO13" s="927"/>
      <c r="AP13" s="927"/>
      <c r="AQ13" s="927"/>
      <c r="AR13" s="927"/>
      <c r="AS13" s="927"/>
      <c r="AT13" s="927"/>
      <c r="AU13" s="928"/>
      <c r="AW13" s="1661"/>
      <c r="AX13" s="1660" t="s">
        <v>6268</v>
      </c>
    </row>
    <row r="14" spans="1:77" ht="15.75" customHeight="1" x14ac:dyDescent="0.15">
      <c r="A14" s="913"/>
      <c r="B14" s="930"/>
      <c r="C14" s="930"/>
      <c r="D14" s="930"/>
      <c r="E14" s="930"/>
      <c r="F14" s="930"/>
      <c r="G14" s="930"/>
      <c r="H14" s="930"/>
      <c r="I14" s="930"/>
      <c r="J14" s="930"/>
      <c r="K14" s="930"/>
      <c r="L14" s="930"/>
      <c r="M14" s="930"/>
      <c r="N14" s="930"/>
      <c r="O14" s="930"/>
      <c r="P14" s="930"/>
      <c r="Q14" s="930"/>
      <c r="R14" s="930"/>
      <c r="S14" s="930"/>
      <c r="T14" s="930"/>
      <c r="U14" s="930"/>
      <c r="V14" s="930"/>
      <c r="W14" s="930"/>
      <c r="X14" s="930"/>
      <c r="Y14" s="931"/>
      <c r="Z14" s="201"/>
      <c r="AA14" s="200" t="s">
        <v>591</v>
      </c>
      <c r="AB14" s="200" t="s">
        <v>590</v>
      </c>
      <c r="AC14" s="200" t="s">
        <v>589</v>
      </c>
      <c r="AD14" s="200" t="s">
        <v>588</v>
      </c>
      <c r="AE14" s="200"/>
      <c r="AF14" s="200"/>
      <c r="AG14" s="200"/>
      <c r="AH14" s="200"/>
      <c r="AI14" s="200"/>
      <c r="AJ14" s="199"/>
      <c r="AK14" s="199"/>
      <c r="AL14" s="199"/>
      <c r="AM14" s="199"/>
      <c r="AN14" s="199"/>
      <c r="AO14" s="199"/>
      <c r="AP14" s="199"/>
      <c r="AQ14" s="199"/>
      <c r="AR14" s="199"/>
      <c r="AS14" s="199"/>
      <c r="AT14" s="199"/>
      <c r="AU14" s="203"/>
      <c r="AW14" s="1661"/>
      <c r="AX14" s="1660"/>
    </row>
    <row r="15" spans="1:77" ht="15.75" customHeight="1" x14ac:dyDescent="0.15">
      <c r="A15" s="932"/>
      <c r="B15" s="933"/>
      <c r="C15" s="933"/>
      <c r="D15" s="933"/>
      <c r="E15" s="933"/>
      <c r="F15" s="933"/>
      <c r="G15" s="933"/>
      <c r="H15" s="933"/>
      <c r="I15" s="933"/>
      <c r="J15" s="933"/>
      <c r="K15" s="933"/>
      <c r="L15" s="933"/>
      <c r="M15" s="933"/>
      <c r="N15" s="933"/>
      <c r="O15" s="933"/>
      <c r="P15" s="933"/>
      <c r="Q15" s="933"/>
      <c r="R15" s="933"/>
      <c r="S15" s="933"/>
      <c r="T15" s="933"/>
      <c r="U15" s="933"/>
      <c r="V15" s="933"/>
      <c r="W15" s="933"/>
      <c r="X15" s="933"/>
      <c r="Y15" s="934"/>
      <c r="Z15" s="3306"/>
      <c r="AA15" s="3307"/>
      <c r="AB15" s="3307"/>
      <c r="AC15" s="3307"/>
      <c r="AD15" s="3307"/>
      <c r="AE15" s="3307"/>
      <c r="AF15" s="3307"/>
      <c r="AG15" s="3307"/>
      <c r="AH15" s="3307"/>
      <c r="AI15" s="3307"/>
      <c r="AJ15" s="3307"/>
      <c r="AK15" s="3307"/>
      <c r="AL15" s="3307"/>
      <c r="AM15" s="3307"/>
      <c r="AN15" s="3307"/>
      <c r="AO15" s="3307"/>
      <c r="AP15" s="3307"/>
      <c r="AQ15" s="3307"/>
      <c r="AR15" s="3307"/>
      <c r="AS15" s="3307"/>
      <c r="AT15" s="3307"/>
      <c r="AU15" s="3308"/>
    </row>
    <row r="16" spans="1:77" ht="15.75" customHeight="1" x14ac:dyDescent="0.15">
      <c r="A16" s="932"/>
      <c r="B16" s="933"/>
      <c r="C16" s="933"/>
      <c r="D16" s="933"/>
      <c r="E16" s="933"/>
      <c r="F16" s="933"/>
      <c r="G16" s="933"/>
      <c r="H16" s="933"/>
      <c r="I16" s="933"/>
      <c r="J16" s="933"/>
      <c r="K16" s="933"/>
      <c r="L16" s="933"/>
      <c r="M16" s="933"/>
      <c r="N16" s="933"/>
      <c r="O16" s="933"/>
      <c r="P16" s="933"/>
      <c r="Q16" s="933"/>
      <c r="R16" s="933"/>
      <c r="S16" s="933"/>
      <c r="T16" s="933"/>
      <c r="U16" s="933"/>
      <c r="V16" s="933"/>
      <c r="W16" s="933"/>
      <c r="X16" s="933"/>
      <c r="Y16" s="934"/>
      <c r="Z16" s="3309"/>
      <c r="AA16" s="3310"/>
      <c r="AB16" s="3310"/>
      <c r="AC16" s="3310"/>
      <c r="AD16" s="3310"/>
      <c r="AE16" s="3310"/>
      <c r="AF16" s="3310"/>
      <c r="AG16" s="3310"/>
      <c r="AH16" s="3310"/>
      <c r="AI16" s="3310"/>
      <c r="AJ16" s="3310"/>
      <c r="AK16" s="3310"/>
      <c r="AL16" s="3310"/>
      <c r="AM16" s="3310"/>
      <c r="AN16" s="3310"/>
      <c r="AO16" s="3310"/>
      <c r="AP16" s="3310"/>
      <c r="AQ16" s="3310"/>
      <c r="AR16" s="3310"/>
      <c r="AS16" s="3310"/>
      <c r="AT16" s="3310"/>
      <c r="AU16" s="3311"/>
    </row>
    <row r="17" spans="1:47" ht="15.75" customHeight="1" x14ac:dyDescent="0.15">
      <c r="A17" s="932"/>
      <c r="B17" s="933"/>
      <c r="C17" s="933"/>
      <c r="D17" s="933"/>
      <c r="E17" s="933"/>
      <c r="F17" s="933"/>
      <c r="G17" s="933"/>
      <c r="H17" s="933"/>
      <c r="I17" s="933"/>
      <c r="J17" s="933"/>
      <c r="K17" s="933"/>
      <c r="L17" s="933"/>
      <c r="M17" s="933"/>
      <c r="N17" s="933"/>
      <c r="O17" s="933"/>
      <c r="P17" s="933"/>
      <c r="Q17" s="933"/>
      <c r="R17" s="933"/>
      <c r="S17" s="933"/>
      <c r="T17" s="933"/>
      <c r="U17" s="933"/>
      <c r="V17" s="933"/>
      <c r="W17" s="933"/>
      <c r="X17" s="933"/>
      <c r="Y17" s="934"/>
      <c r="Z17" s="3309"/>
      <c r="AA17" s="3310"/>
      <c r="AB17" s="3310"/>
      <c r="AC17" s="3310"/>
      <c r="AD17" s="3310"/>
      <c r="AE17" s="3310"/>
      <c r="AF17" s="3310"/>
      <c r="AG17" s="3310"/>
      <c r="AH17" s="3310"/>
      <c r="AI17" s="3310"/>
      <c r="AJ17" s="3310"/>
      <c r="AK17" s="3310"/>
      <c r="AL17" s="3310"/>
      <c r="AM17" s="3310"/>
      <c r="AN17" s="3310"/>
      <c r="AO17" s="3310"/>
      <c r="AP17" s="3310"/>
      <c r="AQ17" s="3310"/>
      <c r="AR17" s="3310"/>
      <c r="AS17" s="3310"/>
      <c r="AT17" s="3310"/>
      <c r="AU17" s="3311"/>
    </row>
    <row r="18" spans="1:47" ht="15.75" customHeight="1" x14ac:dyDescent="0.15">
      <c r="A18" s="932"/>
      <c r="B18" s="933"/>
      <c r="C18" s="933"/>
      <c r="D18" s="933"/>
      <c r="E18" s="933"/>
      <c r="F18" s="933"/>
      <c r="G18" s="933"/>
      <c r="H18" s="933"/>
      <c r="I18" s="933"/>
      <c r="J18" s="933"/>
      <c r="K18" s="933"/>
      <c r="L18" s="933"/>
      <c r="M18" s="933"/>
      <c r="N18" s="933"/>
      <c r="O18" s="933"/>
      <c r="P18" s="933"/>
      <c r="Q18" s="933"/>
      <c r="R18" s="933"/>
      <c r="S18" s="933"/>
      <c r="T18" s="933"/>
      <c r="U18" s="933"/>
      <c r="V18" s="933"/>
      <c r="W18" s="933"/>
      <c r="X18" s="933"/>
      <c r="Y18" s="934"/>
      <c r="Z18" s="3309"/>
      <c r="AA18" s="3310"/>
      <c r="AB18" s="3310"/>
      <c r="AC18" s="3310"/>
      <c r="AD18" s="3310"/>
      <c r="AE18" s="3310"/>
      <c r="AF18" s="3310"/>
      <c r="AG18" s="3310"/>
      <c r="AH18" s="3310"/>
      <c r="AI18" s="3310"/>
      <c r="AJ18" s="3310"/>
      <c r="AK18" s="3310"/>
      <c r="AL18" s="3310"/>
      <c r="AM18" s="3310"/>
      <c r="AN18" s="3310"/>
      <c r="AO18" s="3310"/>
      <c r="AP18" s="3310"/>
      <c r="AQ18" s="3310"/>
      <c r="AR18" s="3310"/>
      <c r="AS18" s="3310"/>
      <c r="AT18" s="3310"/>
      <c r="AU18" s="3311"/>
    </row>
    <row r="19" spans="1:47" ht="15.75" customHeight="1" x14ac:dyDescent="0.15">
      <c r="A19" s="932"/>
      <c r="B19" s="933"/>
      <c r="C19" s="933"/>
      <c r="D19" s="933"/>
      <c r="E19" s="933"/>
      <c r="F19" s="933"/>
      <c r="G19" s="933"/>
      <c r="H19" s="933"/>
      <c r="I19" s="933"/>
      <c r="J19" s="933"/>
      <c r="K19" s="933"/>
      <c r="L19" s="933"/>
      <c r="M19" s="933"/>
      <c r="N19" s="933"/>
      <c r="O19" s="933"/>
      <c r="P19" s="933"/>
      <c r="Q19" s="933"/>
      <c r="R19" s="933"/>
      <c r="S19" s="933"/>
      <c r="T19" s="933"/>
      <c r="U19" s="933"/>
      <c r="V19" s="933"/>
      <c r="W19" s="933"/>
      <c r="X19" s="933"/>
      <c r="Y19" s="934"/>
      <c r="Z19" s="3309"/>
      <c r="AA19" s="3310"/>
      <c r="AB19" s="3310"/>
      <c r="AC19" s="3310"/>
      <c r="AD19" s="3310"/>
      <c r="AE19" s="3310"/>
      <c r="AF19" s="3310"/>
      <c r="AG19" s="3310"/>
      <c r="AH19" s="3310"/>
      <c r="AI19" s="3310"/>
      <c r="AJ19" s="3310"/>
      <c r="AK19" s="3310"/>
      <c r="AL19" s="3310"/>
      <c r="AM19" s="3310"/>
      <c r="AN19" s="3310"/>
      <c r="AO19" s="3310"/>
      <c r="AP19" s="3310"/>
      <c r="AQ19" s="3310"/>
      <c r="AR19" s="3310"/>
      <c r="AS19" s="3310"/>
      <c r="AT19" s="3310"/>
      <c r="AU19" s="3311"/>
    </row>
    <row r="20" spans="1:47" ht="15.75" customHeight="1" x14ac:dyDescent="0.15">
      <c r="A20" s="932"/>
      <c r="B20" s="933"/>
      <c r="C20" s="933"/>
      <c r="D20" s="933"/>
      <c r="E20" s="933"/>
      <c r="F20" s="933"/>
      <c r="G20" s="933"/>
      <c r="H20" s="933"/>
      <c r="I20" s="933"/>
      <c r="J20" s="933"/>
      <c r="K20" s="933"/>
      <c r="L20" s="933"/>
      <c r="M20" s="933"/>
      <c r="N20" s="933"/>
      <c r="O20" s="933"/>
      <c r="P20" s="933"/>
      <c r="Q20" s="933"/>
      <c r="R20" s="933"/>
      <c r="S20" s="933"/>
      <c r="T20" s="933"/>
      <c r="U20" s="933"/>
      <c r="V20" s="933"/>
      <c r="W20" s="933"/>
      <c r="X20" s="933"/>
      <c r="Y20" s="934"/>
      <c r="Z20" s="3309"/>
      <c r="AA20" s="3310"/>
      <c r="AB20" s="3310"/>
      <c r="AC20" s="3310"/>
      <c r="AD20" s="3310"/>
      <c r="AE20" s="3310"/>
      <c r="AF20" s="3310"/>
      <c r="AG20" s="3310"/>
      <c r="AH20" s="3310"/>
      <c r="AI20" s="3310"/>
      <c r="AJ20" s="3310"/>
      <c r="AK20" s="3310"/>
      <c r="AL20" s="3310"/>
      <c r="AM20" s="3310"/>
      <c r="AN20" s="3310"/>
      <c r="AO20" s="3310"/>
      <c r="AP20" s="3310"/>
      <c r="AQ20" s="3310"/>
      <c r="AR20" s="3310"/>
      <c r="AS20" s="3310"/>
      <c r="AT20" s="3310"/>
      <c r="AU20" s="3311"/>
    </row>
    <row r="21" spans="1:47" ht="15.75" customHeight="1" x14ac:dyDescent="0.15">
      <c r="A21" s="932"/>
      <c r="B21" s="933"/>
      <c r="C21" s="933"/>
      <c r="D21" s="933"/>
      <c r="E21" s="933"/>
      <c r="F21" s="933"/>
      <c r="G21" s="933"/>
      <c r="H21" s="933"/>
      <c r="I21" s="933"/>
      <c r="J21" s="933"/>
      <c r="K21" s="933"/>
      <c r="L21" s="933"/>
      <c r="M21" s="933"/>
      <c r="N21" s="933"/>
      <c r="O21" s="933"/>
      <c r="P21" s="933"/>
      <c r="Q21" s="933"/>
      <c r="R21" s="933"/>
      <c r="S21" s="933"/>
      <c r="T21" s="933"/>
      <c r="U21" s="933"/>
      <c r="V21" s="933"/>
      <c r="W21" s="933"/>
      <c r="X21" s="933"/>
      <c r="Y21" s="934"/>
      <c r="Z21" s="3309"/>
      <c r="AA21" s="3310"/>
      <c r="AB21" s="3310"/>
      <c r="AC21" s="3310"/>
      <c r="AD21" s="3310"/>
      <c r="AE21" s="3310"/>
      <c r="AF21" s="3310"/>
      <c r="AG21" s="3310"/>
      <c r="AH21" s="3310"/>
      <c r="AI21" s="3310"/>
      <c r="AJ21" s="3310"/>
      <c r="AK21" s="3310"/>
      <c r="AL21" s="3310"/>
      <c r="AM21" s="3310"/>
      <c r="AN21" s="3310"/>
      <c r="AO21" s="3310"/>
      <c r="AP21" s="3310"/>
      <c r="AQ21" s="3310"/>
      <c r="AR21" s="3310"/>
      <c r="AS21" s="3310"/>
      <c r="AT21" s="3310"/>
      <c r="AU21" s="3311"/>
    </row>
    <row r="22" spans="1:47" ht="15.75" customHeight="1" x14ac:dyDescent="0.15">
      <c r="A22" s="932"/>
      <c r="B22" s="933"/>
      <c r="C22" s="933"/>
      <c r="D22" s="933"/>
      <c r="E22" s="933"/>
      <c r="F22" s="933"/>
      <c r="G22" s="933"/>
      <c r="H22" s="933"/>
      <c r="I22" s="933"/>
      <c r="J22" s="933"/>
      <c r="K22" s="3315" t="s">
        <v>587</v>
      </c>
      <c r="L22" s="3315"/>
      <c r="M22" s="3315"/>
      <c r="N22" s="3315"/>
      <c r="O22" s="3315"/>
      <c r="P22" s="3315"/>
      <c r="Q22" s="933"/>
      <c r="R22" s="933"/>
      <c r="S22" s="933"/>
      <c r="T22" s="933"/>
      <c r="U22" s="933"/>
      <c r="V22" s="933"/>
      <c r="W22" s="933"/>
      <c r="X22" s="933"/>
      <c r="Y22" s="934"/>
      <c r="Z22" s="3309"/>
      <c r="AA22" s="3310"/>
      <c r="AB22" s="3310"/>
      <c r="AC22" s="3310"/>
      <c r="AD22" s="3310"/>
      <c r="AE22" s="3310"/>
      <c r="AF22" s="3310"/>
      <c r="AG22" s="3310"/>
      <c r="AH22" s="3310"/>
      <c r="AI22" s="3310"/>
      <c r="AJ22" s="3310"/>
      <c r="AK22" s="3310"/>
      <c r="AL22" s="3310"/>
      <c r="AM22" s="3310"/>
      <c r="AN22" s="3310"/>
      <c r="AO22" s="3310"/>
      <c r="AP22" s="3310"/>
      <c r="AQ22" s="3310"/>
      <c r="AR22" s="3310"/>
      <c r="AS22" s="3310"/>
      <c r="AT22" s="3310"/>
      <c r="AU22" s="3311"/>
    </row>
    <row r="23" spans="1:47" ht="15.75" customHeight="1" x14ac:dyDescent="0.15">
      <c r="A23" s="932"/>
      <c r="B23" s="933"/>
      <c r="C23" s="933"/>
      <c r="D23" s="933"/>
      <c r="E23" s="933"/>
      <c r="F23" s="933"/>
      <c r="G23" s="933"/>
      <c r="H23" s="933"/>
      <c r="I23" s="933"/>
      <c r="J23" s="933"/>
      <c r="K23" s="933"/>
      <c r="L23" s="933"/>
      <c r="M23" s="933"/>
      <c r="N23" s="933"/>
      <c r="O23" s="933"/>
      <c r="P23" s="933"/>
      <c r="Q23" s="933"/>
      <c r="R23" s="933"/>
      <c r="S23" s="933"/>
      <c r="T23" s="933"/>
      <c r="U23" s="933"/>
      <c r="V23" s="933"/>
      <c r="W23" s="933"/>
      <c r="X23" s="933"/>
      <c r="Y23" s="934"/>
      <c r="Z23" s="3309"/>
      <c r="AA23" s="3310"/>
      <c r="AB23" s="3310"/>
      <c r="AC23" s="3310"/>
      <c r="AD23" s="3310"/>
      <c r="AE23" s="3310"/>
      <c r="AF23" s="3310"/>
      <c r="AG23" s="3310"/>
      <c r="AH23" s="3310"/>
      <c r="AI23" s="3310"/>
      <c r="AJ23" s="3310"/>
      <c r="AK23" s="3310"/>
      <c r="AL23" s="3310"/>
      <c r="AM23" s="3310"/>
      <c r="AN23" s="3310"/>
      <c r="AO23" s="3310"/>
      <c r="AP23" s="3310"/>
      <c r="AQ23" s="3310"/>
      <c r="AR23" s="3310"/>
      <c r="AS23" s="3310"/>
      <c r="AT23" s="3310"/>
      <c r="AU23" s="3311"/>
    </row>
    <row r="24" spans="1:47" ht="15.75" customHeight="1" x14ac:dyDescent="0.15">
      <c r="A24" s="932"/>
      <c r="B24" s="933"/>
      <c r="C24" s="933"/>
      <c r="D24" s="933"/>
      <c r="E24" s="933"/>
      <c r="F24" s="933"/>
      <c r="G24" s="933"/>
      <c r="H24" s="933"/>
      <c r="I24" s="933"/>
      <c r="J24" s="933"/>
      <c r="K24" s="933"/>
      <c r="L24" s="933"/>
      <c r="M24" s="933"/>
      <c r="N24" s="933"/>
      <c r="O24" s="933"/>
      <c r="P24" s="933"/>
      <c r="Q24" s="933"/>
      <c r="R24" s="933"/>
      <c r="S24" s="933"/>
      <c r="T24" s="933"/>
      <c r="U24" s="933"/>
      <c r="V24" s="933"/>
      <c r="W24" s="933"/>
      <c r="X24" s="933"/>
      <c r="Y24" s="934"/>
      <c r="Z24" s="3309"/>
      <c r="AA24" s="3310"/>
      <c r="AB24" s="3310"/>
      <c r="AC24" s="3310"/>
      <c r="AD24" s="3310"/>
      <c r="AE24" s="3310"/>
      <c r="AF24" s="3310"/>
      <c r="AG24" s="3310"/>
      <c r="AH24" s="3310"/>
      <c r="AI24" s="3310"/>
      <c r="AJ24" s="3310"/>
      <c r="AK24" s="3310"/>
      <c r="AL24" s="3310"/>
      <c r="AM24" s="3310"/>
      <c r="AN24" s="3310"/>
      <c r="AO24" s="3310"/>
      <c r="AP24" s="3310"/>
      <c r="AQ24" s="3310"/>
      <c r="AR24" s="3310"/>
      <c r="AS24" s="3310"/>
      <c r="AT24" s="3310"/>
      <c r="AU24" s="3311"/>
    </row>
    <row r="25" spans="1:47" ht="15.75" customHeight="1" x14ac:dyDescent="0.15">
      <c r="A25" s="932"/>
      <c r="B25" s="933"/>
      <c r="C25" s="933"/>
      <c r="D25" s="933"/>
      <c r="E25" s="933"/>
      <c r="F25" s="933"/>
      <c r="G25" s="933"/>
      <c r="H25" s="933"/>
      <c r="I25" s="933"/>
      <c r="J25" s="933"/>
      <c r="K25" s="933"/>
      <c r="L25" s="933"/>
      <c r="M25" s="933"/>
      <c r="N25" s="933"/>
      <c r="O25" s="933"/>
      <c r="P25" s="933"/>
      <c r="Q25" s="933"/>
      <c r="R25" s="933"/>
      <c r="S25" s="933"/>
      <c r="T25" s="933"/>
      <c r="U25" s="933"/>
      <c r="V25" s="933"/>
      <c r="W25" s="933"/>
      <c r="X25" s="933"/>
      <c r="Y25" s="934"/>
      <c r="Z25" s="3309"/>
      <c r="AA25" s="3310"/>
      <c r="AB25" s="3310"/>
      <c r="AC25" s="3310"/>
      <c r="AD25" s="3310"/>
      <c r="AE25" s="3310"/>
      <c r="AF25" s="3310"/>
      <c r="AG25" s="3310"/>
      <c r="AH25" s="3310"/>
      <c r="AI25" s="3310"/>
      <c r="AJ25" s="3310"/>
      <c r="AK25" s="3310"/>
      <c r="AL25" s="3310"/>
      <c r="AM25" s="3310"/>
      <c r="AN25" s="3310"/>
      <c r="AO25" s="3310"/>
      <c r="AP25" s="3310"/>
      <c r="AQ25" s="3310"/>
      <c r="AR25" s="3310"/>
      <c r="AS25" s="3310"/>
      <c r="AT25" s="3310"/>
      <c r="AU25" s="3311"/>
    </row>
    <row r="26" spans="1:47" ht="15.75" customHeight="1" x14ac:dyDescent="0.15">
      <c r="A26" s="932"/>
      <c r="B26" s="933"/>
      <c r="C26" s="933"/>
      <c r="D26" s="933"/>
      <c r="E26" s="933"/>
      <c r="F26" s="933"/>
      <c r="G26" s="933"/>
      <c r="H26" s="933"/>
      <c r="I26" s="933"/>
      <c r="J26" s="933"/>
      <c r="K26" s="933"/>
      <c r="L26" s="933"/>
      <c r="M26" s="933"/>
      <c r="N26" s="933"/>
      <c r="O26" s="933"/>
      <c r="P26" s="933"/>
      <c r="Q26" s="933"/>
      <c r="R26" s="933"/>
      <c r="S26" s="933"/>
      <c r="T26" s="933"/>
      <c r="U26" s="933"/>
      <c r="V26" s="933"/>
      <c r="W26" s="933"/>
      <c r="X26" s="933"/>
      <c r="Y26" s="934"/>
      <c r="Z26" s="3309"/>
      <c r="AA26" s="3310"/>
      <c r="AB26" s="3310"/>
      <c r="AC26" s="3310"/>
      <c r="AD26" s="3310"/>
      <c r="AE26" s="3310"/>
      <c r="AF26" s="3310"/>
      <c r="AG26" s="3310"/>
      <c r="AH26" s="3310"/>
      <c r="AI26" s="3310"/>
      <c r="AJ26" s="3310"/>
      <c r="AK26" s="3310"/>
      <c r="AL26" s="3310"/>
      <c r="AM26" s="3310"/>
      <c r="AN26" s="3310"/>
      <c r="AO26" s="3310"/>
      <c r="AP26" s="3310"/>
      <c r="AQ26" s="3310"/>
      <c r="AR26" s="3310"/>
      <c r="AS26" s="3310"/>
      <c r="AT26" s="3310"/>
      <c r="AU26" s="3311"/>
    </row>
    <row r="27" spans="1:47" ht="15.75" customHeight="1" x14ac:dyDescent="0.15">
      <c r="A27" s="932"/>
      <c r="B27" s="933"/>
      <c r="C27" s="933"/>
      <c r="D27" s="933"/>
      <c r="E27" s="933"/>
      <c r="F27" s="933"/>
      <c r="G27" s="933"/>
      <c r="H27" s="933"/>
      <c r="I27" s="933"/>
      <c r="J27" s="933"/>
      <c r="K27" s="933"/>
      <c r="L27" s="933"/>
      <c r="M27" s="933"/>
      <c r="N27" s="933"/>
      <c r="O27" s="933"/>
      <c r="P27" s="933"/>
      <c r="Q27" s="933"/>
      <c r="R27" s="933"/>
      <c r="S27" s="933"/>
      <c r="T27" s="933"/>
      <c r="U27" s="933"/>
      <c r="V27" s="933"/>
      <c r="W27" s="933"/>
      <c r="X27" s="933"/>
      <c r="Y27" s="934"/>
      <c r="Z27" s="3309"/>
      <c r="AA27" s="3310"/>
      <c r="AB27" s="3310"/>
      <c r="AC27" s="3310"/>
      <c r="AD27" s="3310"/>
      <c r="AE27" s="3310"/>
      <c r="AF27" s="3310"/>
      <c r="AG27" s="3310"/>
      <c r="AH27" s="3310"/>
      <c r="AI27" s="3310"/>
      <c r="AJ27" s="3310"/>
      <c r="AK27" s="3310"/>
      <c r="AL27" s="3310"/>
      <c r="AM27" s="3310"/>
      <c r="AN27" s="3310"/>
      <c r="AO27" s="3310"/>
      <c r="AP27" s="3310"/>
      <c r="AQ27" s="3310"/>
      <c r="AR27" s="3310"/>
      <c r="AS27" s="3310"/>
      <c r="AT27" s="3310"/>
      <c r="AU27" s="3311"/>
    </row>
    <row r="28" spans="1:47" ht="15.75" customHeight="1" x14ac:dyDescent="0.15">
      <c r="A28" s="932"/>
      <c r="B28" s="933"/>
      <c r="C28" s="933"/>
      <c r="D28" s="933"/>
      <c r="E28" s="933"/>
      <c r="F28" s="933"/>
      <c r="G28" s="933"/>
      <c r="H28" s="933"/>
      <c r="I28" s="933"/>
      <c r="J28" s="933"/>
      <c r="K28" s="933"/>
      <c r="L28" s="933"/>
      <c r="M28" s="933"/>
      <c r="N28" s="933"/>
      <c r="O28" s="933"/>
      <c r="P28" s="933"/>
      <c r="Q28" s="933"/>
      <c r="R28" s="933"/>
      <c r="S28" s="933"/>
      <c r="T28" s="933"/>
      <c r="U28" s="933"/>
      <c r="V28" s="933"/>
      <c r="W28" s="933"/>
      <c r="X28" s="933"/>
      <c r="Y28" s="934"/>
      <c r="Z28" s="3309"/>
      <c r="AA28" s="3310"/>
      <c r="AB28" s="3310"/>
      <c r="AC28" s="3310"/>
      <c r="AD28" s="3310"/>
      <c r="AE28" s="3310"/>
      <c r="AF28" s="3310"/>
      <c r="AG28" s="3310"/>
      <c r="AH28" s="3310"/>
      <c r="AI28" s="3310"/>
      <c r="AJ28" s="3310"/>
      <c r="AK28" s="3310"/>
      <c r="AL28" s="3310"/>
      <c r="AM28" s="3310"/>
      <c r="AN28" s="3310"/>
      <c r="AO28" s="3310"/>
      <c r="AP28" s="3310"/>
      <c r="AQ28" s="3310"/>
      <c r="AR28" s="3310"/>
      <c r="AS28" s="3310"/>
      <c r="AT28" s="3310"/>
      <c r="AU28" s="3311"/>
    </row>
    <row r="29" spans="1:47" ht="15.75" customHeight="1" x14ac:dyDescent="0.15">
      <c r="A29" s="932"/>
      <c r="B29" s="933"/>
      <c r="C29" s="933"/>
      <c r="D29" s="933"/>
      <c r="E29" s="933"/>
      <c r="F29" s="933"/>
      <c r="G29" s="933"/>
      <c r="H29" s="933"/>
      <c r="I29" s="933"/>
      <c r="J29" s="933"/>
      <c r="K29" s="933"/>
      <c r="L29" s="933"/>
      <c r="M29" s="933"/>
      <c r="N29" s="933"/>
      <c r="O29" s="933"/>
      <c r="P29" s="933"/>
      <c r="Q29" s="933"/>
      <c r="R29" s="933"/>
      <c r="S29" s="933"/>
      <c r="T29" s="933"/>
      <c r="U29" s="933"/>
      <c r="V29" s="933"/>
      <c r="W29" s="933"/>
      <c r="X29" s="933"/>
      <c r="Y29" s="934"/>
      <c r="Z29" s="3309"/>
      <c r="AA29" s="3310"/>
      <c r="AB29" s="3310"/>
      <c r="AC29" s="3310"/>
      <c r="AD29" s="3310"/>
      <c r="AE29" s="3310"/>
      <c r="AF29" s="3310"/>
      <c r="AG29" s="3310"/>
      <c r="AH29" s="3310"/>
      <c r="AI29" s="3310"/>
      <c r="AJ29" s="3310"/>
      <c r="AK29" s="3310"/>
      <c r="AL29" s="3310"/>
      <c r="AM29" s="3310"/>
      <c r="AN29" s="3310"/>
      <c r="AO29" s="3310"/>
      <c r="AP29" s="3310"/>
      <c r="AQ29" s="3310"/>
      <c r="AR29" s="3310"/>
      <c r="AS29" s="3310"/>
      <c r="AT29" s="3310"/>
      <c r="AU29" s="3311"/>
    </row>
    <row r="30" spans="1:47" ht="15.75" customHeight="1" x14ac:dyDescent="0.15">
      <c r="A30" s="932"/>
      <c r="B30" s="933"/>
      <c r="C30" s="933"/>
      <c r="D30" s="933"/>
      <c r="E30" s="933"/>
      <c r="F30" s="933"/>
      <c r="G30" s="933"/>
      <c r="H30" s="933"/>
      <c r="I30" s="933"/>
      <c r="J30" s="933"/>
      <c r="K30" s="933"/>
      <c r="L30" s="933"/>
      <c r="M30" s="933"/>
      <c r="N30" s="933"/>
      <c r="O30" s="933"/>
      <c r="P30" s="933"/>
      <c r="Q30" s="933"/>
      <c r="R30" s="933"/>
      <c r="S30" s="933"/>
      <c r="T30" s="933"/>
      <c r="U30" s="933"/>
      <c r="V30" s="933"/>
      <c r="W30" s="933"/>
      <c r="X30" s="933"/>
      <c r="Y30" s="934"/>
      <c r="Z30" s="3309"/>
      <c r="AA30" s="3310"/>
      <c r="AB30" s="3310"/>
      <c r="AC30" s="3310"/>
      <c r="AD30" s="3310"/>
      <c r="AE30" s="3310"/>
      <c r="AF30" s="3310"/>
      <c r="AG30" s="3310"/>
      <c r="AH30" s="3310"/>
      <c r="AI30" s="3310"/>
      <c r="AJ30" s="3310"/>
      <c r="AK30" s="3310"/>
      <c r="AL30" s="3310"/>
      <c r="AM30" s="3310"/>
      <c r="AN30" s="3310"/>
      <c r="AO30" s="3310"/>
      <c r="AP30" s="3310"/>
      <c r="AQ30" s="3310"/>
      <c r="AR30" s="3310"/>
      <c r="AS30" s="3310"/>
      <c r="AT30" s="3310"/>
      <c r="AU30" s="3311"/>
    </row>
    <row r="31" spans="1:47" ht="15.75" customHeight="1" x14ac:dyDescent="0.15">
      <c r="A31" s="935"/>
      <c r="B31" s="936"/>
      <c r="C31" s="936"/>
      <c r="D31" s="936"/>
      <c r="E31" s="936"/>
      <c r="F31" s="936"/>
      <c r="G31" s="936"/>
      <c r="H31" s="936"/>
      <c r="I31" s="936"/>
      <c r="J31" s="936"/>
      <c r="K31" s="936"/>
      <c r="L31" s="936"/>
      <c r="M31" s="936"/>
      <c r="N31" s="936"/>
      <c r="O31" s="936"/>
      <c r="P31" s="936"/>
      <c r="Q31" s="936"/>
      <c r="R31" s="936"/>
      <c r="S31" s="936"/>
      <c r="T31" s="936"/>
      <c r="U31" s="936"/>
      <c r="V31" s="936"/>
      <c r="W31" s="936"/>
      <c r="X31" s="936"/>
      <c r="Y31" s="937"/>
      <c r="Z31" s="3312"/>
      <c r="AA31" s="3313"/>
      <c r="AB31" s="3313"/>
      <c r="AC31" s="3313"/>
      <c r="AD31" s="3313"/>
      <c r="AE31" s="3313"/>
      <c r="AF31" s="3313"/>
      <c r="AG31" s="3313"/>
      <c r="AH31" s="3313"/>
      <c r="AI31" s="3313"/>
      <c r="AJ31" s="3313"/>
      <c r="AK31" s="3313"/>
      <c r="AL31" s="3313"/>
      <c r="AM31" s="3313"/>
      <c r="AN31" s="3313"/>
      <c r="AO31" s="3313"/>
      <c r="AP31" s="3313"/>
      <c r="AQ31" s="3313"/>
      <c r="AR31" s="3313"/>
      <c r="AS31" s="3313"/>
      <c r="AT31" s="3313"/>
      <c r="AU31" s="3314"/>
    </row>
    <row r="32" spans="1:47" ht="12.75" customHeight="1" x14ac:dyDescent="0.15">
      <c r="A32" s="915"/>
      <c r="B32" s="915"/>
      <c r="C32" s="915"/>
      <c r="D32" s="915"/>
      <c r="E32" s="915"/>
      <c r="F32" s="915"/>
      <c r="G32" s="915"/>
      <c r="H32" s="915"/>
      <c r="I32" s="915"/>
      <c r="J32" s="915"/>
      <c r="K32" s="915"/>
      <c r="L32" s="915"/>
      <c r="M32" s="915"/>
      <c r="N32" s="915"/>
      <c r="O32" s="915"/>
      <c r="P32" s="915"/>
      <c r="Q32" s="915"/>
      <c r="R32" s="915"/>
      <c r="S32" s="915"/>
      <c r="T32" s="915"/>
      <c r="U32" s="915"/>
      <c r="V32" s="915"/>
      <c r="W32" s="915"/>
      <c r="X32" s="915"/>
      <c r="Y32" s="915"/>
      <c r="Z32" s="915"/>
      <c r="AA32" s="915"/>
      <c r="AB32" s="915"/>
      <c r="AC32" s="915"/>
      <c r="AD32" s="915"/>
      <c r="AE32" s="915"/>
      <c r="AF32" s="915"/>
      <c r="AG32" s="915"/>
      <c r="AH32" s="915"/>
      <c r="AI32" s="915"/>
      <c r="AJ32" s="915"/>
      <c r="AK32" s="915"/>
      <c r="AL32" s="915"/>
      <c r="AM32" s="915"/>
      <c r="AN32" s="915"/>
      <c r="AO32" s="915"/>
      <c r="AP32" s="915"/>
      <c r="AQ32" s="915"/>
      <c r="AR32" s="915"/>
      <c r="AS32" s="915"/>
      <c r="AT32" s="915"/>
      <c r="AU32" s="915"/>
    </row>
    <row r="33" spans="1:50" ht="15.75" customHeight="1" x14ac:dyDescent="0.15">
      <c r="A33" s="3276" t="s">
        <v>603</v>
      </c>
      <c r="B33" s="3277"/>
      <c r="C33" s="3278"/>
      <c r="D33" s="3285" t="s">
        <v>602</v>
      </c>
      <c r="E33" s="3286"/>
      <c r="F33" s="3286"/>
      <c r="G33" s="3286"/>
      <c r="H33" s="3286"/>
      <c r="I33" s="3286"/>
      <c r="J33" s="3287"/>
      <c r="K33" s="920"/>
      <c r="L33" s="1650"/>
      <c r="M33" s="1650"/>
      <c r="N33" s="1650"/>
      <c r="O33" s="1650"/>
      <c r="P33" s="1650"/>
      <c r="Q33" s="1650"/>
      <c r="R33" s="1650"/>
      <c r="S33" s="922" t="s">
        <v>3513</v>
      </c>
      <c r="T33" s="922" t="s">
        <v>601</v>
      </c>
      <c r="U33" s="922" t="s">
        <v>588</v>
      </c>
      <c r="V33" s="922" t="s">
        <v>600</v>
      </c>
      <c r="W33" s="922"/>
      <c r="X33" s="922"/>
      <c r="Y33" s="922"/>
      <c r="Z33" s="922"/>
      <c r="AA33" s="922"/>
      <c r="AB33" s="922"/>
      <c r="AC33" s="922"/>
      <c r="AD33" s="922"/>
      <c r="AE33" s="922"/>
      <c r="AF33" s="922"/>
      <c r="AG33" s="922"/>
      <c r="AH33" s="922"/>
      <c r="AI33" s="923"/>
      <c r="AJ33" s="1649"/>
      <c r="AK33" s="3286" t="s">
        <v>3514</v>
      </c>
      <c r="AL33" s="3286"/>
      <c r="AM33" s="3286"/>
      <c r="AN33" s="3286"/>
      <c r="AO33" s="3286"/>
      <c r="AP33" s="3286"/>
      <c r="AQ33" s="3286"/>
      <c r="AR33" s="3286"/>
      <c r="AS33" s="3286"/>
      <c r="AT33" s="3286"/>
      <c r="AU33" s="1651"/>
    </row>
    <row r="34" spans="1:50" ht="15.75" customHeight="1" x14ac:dyDescent="0.15">
      <c r="A34" s="3279"/>
      <c r="B34" s="3280"/>
      <c r="C34" s="3281"/>
      <c r="D34" s="3288"/>
      <c r="E34" s="3289"/>
      <c r="F34" s="3289"/>
      <c r="G34" s="3289"/>
      <c r="H34" s="3289"/>
      <c r="I34" s="3289"/>
      <c r="J34" s="3290"/>
      <c r="K34" s="3297"/>
      <c r="L34" s="3298"/>
      <c r="M34" s="3298"/>
      <c r="N34" s="3298"/>
      <c r="O34" s="3298"/>
      <c r="P34" s="3298"/>
      <c r="Q34" s="3298"/>
      <c r="R34" s="3298"/>
      <c r="S34" s="3298"/>
      <c r="T34" s="3298"/>
      <c r="U34" s="3298"/>
      <c r="V34" s="3298"/>
      <c r="W34" s="3298"/>
      <c r="X34" s="3298"/>
      <c r="Y34" s="3298"/>
      <c r="Z34" s="3298"/>
      <c r="AA34" s="3298"/>
      <c r="AB34" s="3298"/>
      <c r="AC34" s="3298"/>
      <c r="AD34" s="3298"/>
      <c r="AE34" s="3298"/>
      <c r="AF34" s="3298"/>
      <c r="AG34" s="3298"/>
      <c r="AH34" s="3298"/>
      <c r="AI34" s="3299"/>
      <c r="AJ34" s="1645"/>
      <c r="AK34" s="1645"/>
      <c r="AL34" s="1645"/>
      <c r="AM34" s="1645"/>
      <c r="AN34" s="1645"/>
      <c r="AO34" s="1645"/>
      <c r="AP34" s="1645"/>
      <c r="AQ34" s="1645"/>
      <c r="AR34" s="1645"/>
      <c r="AS34" s="1645"/>
      <c r="AT34" s="1645"/>
      <c r="AU34" s="1646"/>
      <c r="AW34" s="1659" t="s">
        <v>6267</v>
      </c>
      <c r="AX34" s="1660" t="s">
        <v>6269</v>
      </c>
    </row>
    <row r="35" spans="1:50" ht="15.75" customHeight="1" x14ac:dyDescent="0.15">
      <c r="A35" s="3279"/>
      <c r="B35" s="3280"/>
      <c r="C35" s="3281"/>
      <c r="D35" s="3291"/>
      <c r="E35" s="3292"/>
      <c r="F35" s="3292"/>
      <c r="G35" s="3292"/>
      <c r="H35" s="3292"/>
      <c r="I35" s="3292"/>
      <c r="J35" s="3293"/>
      <c r="K35" s="3300"/>
      <c r="L35" s="3301"/>
      <c r="M35" s="3301"/>
      <c r="N35" s="3301"/>
      <c r="O35" s="3301"/>
      <c r="P35" s="3301"/>
      <c r="Q35" s="3301"/>
      <c r="R35" s="3301"/>
      <c r="S35" s="3301"/>
      <c r="T35" s="3301"/>
      <c r="U35" s="3301"/>
      <c r="V35" s="3301"/>
      <c r="W35" s="3301"/>
      <c r="X35" s="3301"/>
      <c r="Y35" s="3301"/>
      <c r="Z35" s="3301"/>
      <c r="AA35" s="3301"/>
      <c r="AB35" s="3301"/>
      <c r="AC35" s="3301"/>
      <c r="AD35" s="3301"/>
      <c r="AE35" s="3301"/>
      <c r="AF35" s="3301"/>
      <c r="AG35" s="3301"/>
      <c r="AH35" s="3301"/>
      <c r="AI35" s="3302"/>
      <c r="AJ35" s="1645"/>
      <c r="AK35" s="914" t="s">
        <v>599</v>
      </c>
      <c r="AL35" s="1645" t="s">
        <v>598</v>
      </c>
      <c r="AM35" s="1645" t="s">
        <v>597</v>
      </c>
      <c r="AN35" s="1645" t="s">
        <v>596</v>
      </c>
      <c r="AO35" s="1645"/>
      <c r="AP35" s="914" t="s">
        <v>595</v>
      </c>
      <c r="AQ35" s="1645" t="s">
        <v>594</v>
      </c>
      <c r="AR35" s="1645" t="s">
        <v>593</v>
      </c>
      <c r="AS35" s="1645" t="s">
        <v>592</v>
      </c>
      <c r="AT35" s="1645"/>
      <c r="AU35" s="1646"/>
      <c r="AW35" s="1661"/>
      <c r="AX35" s="1660" t="s">
        <v>6266</v>
      </c>
    </row>
    <row r="36" spans="1:50" ht="15.75" customHeight="1" x14ac:dyDescent="0.15">
      <c r="A36" s="3282"/>
      <c r="B36" s="3283"/>
      <c r="C36" s="3284"/>
      <c r="D36" s="3294"/>
      <c r="E36" s="3295"/>
      <c r="F36" s="3295"/>
      <c r="G36" s="3295"/>
      <c r="H36" s="3295"/>
      <c r="I36" s="3295"/>
      <c r="J36" s="3296"/>
      <c r="K36" s="3303"/>
      <c r="L36" s="3304"/>
      <c r="M36" s="3304"/>
      <c r="N36" s="3304"/>
      <c r="O36" s="3304"/>
      <c r="P36" s="3304"/>
      <c r="Q36" s="3304"/>
      <c r="R36" s="3304"/>
      <c r="S36" s="3304"/>
      <c r="T36" s="3304"/>
      <c r="U36" s="3304"/>
      <c r="V36" s="3304"/>
      <c r="W36" s="3304"/>
      <c r="X36" s="3304"/>
      <c r="Y36" s="3304"/>
      <c r="Z36" s="3304"/>
      <c r="AA36" s="3304"/>
      <c r="AB36" s="3304"/>
      <c r="AC36" s="3304"/>
      <c r="AD36" s="3304"/>
      <c r="AE36" s="3304"/>
      <c r="AF36" s="3304"/>
      <c r="AG36" s="3304"/>
      <c r="AH36" s="3304"/>
      <c r="AI36" s="3305"/>
      <c r="AJ36" s="1647"/>
      <c r="AK36" s="1647"/>
      <c r="AL36" s="1647"/>
      <c r="AM36" s="1647"/>
      <c r="AN36" s="1647"/>
      <c r="AO36" s="1647"/>
      <c r="AP36" s="1647"/>
      <c r="AQ36" s="1647"/>
      <c r="AR36" s="1647"/>
      <c r="AS36" s="1647"/>
      <c r="AT36" s="1647"/>
      <c r="AU36" s="1648"/>
      <c r="AW36" s="1661"/>
      <c r="AX36" s="1660" t="s">
        <v>6268</v>
      </c>
    </row>
    <row r="37" spans="1:50" ht="15.75" customHeight="1" x14ac:dyDescent="0.15">
      <c r="A37" s="913"/>
      <c r="B37" s="930"/>
      <c r="C37" s="930"/>
      <c r="D37" s="930"/>
      <c r="E37" s="930"/>
      <c r="F37" s="930"/>
      <c r="G37" s="930"/>
      <c r="H37" s="930"/>
      <c r="I37" s="930"/>
      <c r="J37" s="930"/>
      <c r="K37" s="930"/>
      <c r="L37" s="930"/>
      <c r="M37" s="930"/>
      <c r="N37" s="930"/>
      <c r="O37" s="930"/>
      <c r="P37" s="930"/>
      <c r="Q37" s="930"/>
      <c r="R37" s="930"/>
      <c r="S37" s="930"/>
      <c r="T37" s="930"/>
      <c r="U37" s="930"/>
      <c r="V37" s="930"/>
      <c r="W37" s="930"/>
      <c r="X37" s="930"/>
      <c r="Y37" s="931"/>
      <c r="Z37" s="201"/>
      <c r="AA37" s="200" t="s">
        <v>591</v>
      </c>
      <c r="AB37" s="200" t="s">
        <v>590</v>
      </c>
      <c r="AC37" s="200" t="s">
        <v>589</v>
      </c>
      <c r="AD37" s="200" t="s">
        <v>588</v>
      </c>
      <c r="AE37" s="200"/>
      <c r="AF37" s="200"/>
      <c r="AG37" s="200"/>
      <c r="AH37" s="200"/>
      <c r="AI37" s="200"/>
      <c r="AJ37" s="199"/>
      <c r="AK37" s="199"/>
      <c r="AL37" s="199"/>
      <c r="AM37" s="199"/>
      <c r="AN37" s="199"/>
      <c r="AO37" s="199"/>
      <c r="AP37" s="199"/>
      <c r="AQ37" s="199"/>
      <c r="AR37" s="199"/>
      <c r="AS37" s="199"/>
      <c r="AT37" s="199"/>
      <c r="AU37" s="203"/>
    </row>
    <row r="38" spans="1:50" ht="15.75" customHeight="1" x14ac:dyDescent="0.15">
      <c r="A38" s="932"/>
      <c r="B38" s="933"/>
      <c r="C38" s="933"/>
      <c r="D38" s="933"/>
      <c r="E38" s="933"/>
      <c r="F38" s="933"/>
      <c r="G38" s="933"/>
      <c r="H38" s="933"/>
      <c r="I38" s="933"/>
      <c r="J38" s="933"/>
      <c r="K38" s="933"/>
      <c r="L38" s="933"/>
      <c r="M38" s="933"/>
      <c r="N38" s="933"/>
      <c r="O38" s="933"/>
      <c r="P38" s="933"/>
      <c r="Q38" s="933"/>
      <c r="R38" s="933"/>
      <c r="S38" s="933"/>
      <c r="T38" s="933"/>
      <c r="U38" s="933"/>
      <c r="V38" s="933"/>
      <c r="W38" s="933"/>
      <c r="X38" s="933"/>
      <c r="Y38" s="934"/>
      <c r="Z38" s="3306"/>
      <c r="AA38" s="3307"/>
      <c r="AB38" s="3307"/>
      <c r="AC38" s="3307"/>
      <c r="AD38" s="3307"/>
      <c r="AE38" s="3307"/>
      <c r="AF38" s="3307"/>
      <c r="AG38" s="3307"/>
      <c r="AH38" s="3307"/>
      <c r="AI38" s="3307"/>
      <c r="AJ38" s="3307"/>
      <c r="AK38" s="3307"/>
      <c r="AL38" s="3307"/>
      <c r="AM38" s="3307"/>
      <c r="AN38" s="3307"/>
      <c r="AO38" s="3307"/>
      <c r="AP38" s="3307"/>
      <c r="AQ38" s="3307"/>
      <c r="AR38" s="3307"/>
      <c r="AS38" s="3307"/>
      <c r="AT38" s="3307"/>
      <c r="AU38" s="3308"/>
    </row>
    <row r="39" spans="1:50" ht="15.75" customHeight="1" x14ac:dyDescent="0.15">
      <c r="A39" s="932"/>
      <c r="B39" s="933"/>
      <c r="C39" s="933"/>
      <c r="D39" s="933"/>
      <c r="E39" s="933"/>
      <c r="F39" s="933"/>
      <c r="G39" s="933"/>
      <c r="H39" s="933"/>
      <c r="I39" s="933"/>
      <c r="J39" s="933"/>
      <c r="K39" s="933"/>
      <c r="L39" s="933"/>
      <c r="M39" s="933"/>
      <c r="N39" s="933"/>
      <c r="O39" s="933"/>
      <c r="P39" s="933"/>
      <c r="Q39" s="933"/>
      <c r="R39" s="933"/>
      <c r="S39" s="933"/>
      <c r="T39" s="933"/>
      <c r="U39" s="933"/>
      <c r="V39" s="933"/>
      <c r="W39" s="933"/>
      <c r="X39" s="933"/>
      <c r="Y39" s="934"/>
      <c r="Z39" s="3309"/>
      <c r="AA39" s="3310"/>
      <c r="AB39" s="3310"/>
      <c r="AC39" s="3310"/>
      <c r="AD39" s="3310"/>
      <c r="AE39" s="3310"/>
      <c r="AF39" s="3310"/>
      <c r="AG39" s="3310"/>
      <c r="AH39" s="3310"/>
      <c r="AI39" s="3310"/>
      <c r="AJ39" s="3310"/>
      <c r="AK39" s="3310"/>
      <c r="AL39" s="3310"/>
      <c r="AM39" s="3310"/>
      <c r="AN39" s="3310"/>
      <c r="AO39" s="3310"/>
      <c r="AP39" s="3310"/>
      <c r="AQ39" s="3310"/>
      <c r="AR39" s="3310"/>
      <c r="AS39" s="3310"/>
      <c r="AT39" s="3310"/>
      <c r="AU39" s="3311"/>
    </row>
    <row r="40" spans="1:50" ht="15.75" customHeight="1" x14ac:dyDescent="0.15">
      <c r="A40" s="932"/>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4"/>
      <c r="Z40" s="3309"/>
      <c r="AA40" s="3310"/>
      <c r="AB40" s="3310"/>
      <c r="AC40" s="3310"/>
      <c r="AD40" s="3310"/>
      <c r="AE40" s="3310"/>
      <c r="AF40" s="3310"/>
      <c r="AG40" s="3310"/>
      <c r="AH40" s="3310"/>
      <c r="AI40" s="3310"/>
      <c r="AJ40" s="3310"/>
      <c r="AK40" s="3310"/>
      <c r="AL40" s="3310"/>
      <c r="AM40" s="3310"/>
      <c r="AN40" s="3310"/>
      <c r="AO40" s="3310"/>
      <c r="AP40" s="3310"/>
      <c r="AQ40" s="3310"/>
      <c r="AR40" s="3310"/>
      <c r="AS40" s="3310"/>
      <c r="AT40" s="3310"/>
      <c r="AU40" s="3311"/>
    </row>
    <row r="41" spans="1:50" ht="15.75" customHeight="1" x14ac:dyDescent="0.15">
      <c r="A41" s="932"/>
      <c r="B41" s="933"/>
      <c r="C41" s="933"/>
      <c r="D41" s="933"/>
      <c r="E41" s="933"/>
      <c r="F41" s="933"/>
      <c r="G41" s="933"/>
      <c r="H41" s="933"/>
      <c r="I41" s="933"/>
      <c r="J41" s="933"/>
      <c r="K41" s="933"/>
      <c r="L41" s="933"/>
      <c r="M41" s="933"/>
      <c r="N41" s="933"/>
      <c r="O41" s="933"/>
      <c r="P41" s="933"/>
      <c r="Q41" s="933"/>
      <c r="R41" s="933"/>
      <c r="S41" s="933"/>
      <c r="T41" s="933"/>
      <c r="U41" s="933"/>
      <c r="V41" s="933"/>
      <c r="W41" s="933"/>
      <c r="X41" s="933"/>
      <c r="Y41" s="934"/>
      <c r="Z41" s="3309"/>
      <c r="AA41" s="3310"/>
      <c r="AB41" s="3310"/>
      <c r="AC41" s="3310"/>
      <c r="AD41" s="3310"/>
      <c r="AE41" s="3310"/>
      <c r="AF41" s="3310"/>
      <c r="AG41" s="3310"/>
      <c r="AH41" s="3310"/>
      <c r="AI41" s="3310"/>
      <c r="AJ41" s="3310"/>
      <c r="AK41" s="3310"/>
      <c r="AL41" s="3310"/>
      <c r="AM41" s="3310"/>
      <c r="AN41" s="3310"/>
      <c r="AO41" s="3310"/>
      <c r="AP41" s="3310"/>
      <c r="AQ41" s="3310"/>
      <c r="AR41" s="3310"/>
      <c r="AS41" s="3310"/>
      <c r="AT41" s="3310"/>
      <c r="AU41" s="3311"/>
    </row>
    <row r="42" spans="1:50" ht="15.75" customHeight="1" x14ac:dyDescent="0.15">
      <c r="A42" s="932"/>
      <c r="B42" s="933"/>
      <c r="C42" s="933"/>
      <c r="D42" s="933"/>
      <c r="E42" s="933"/>
      <c r="F42" s="933"/>
      <c r="G42" s="933"/>
      <c r="H42" s="933"/>
      <c r="I42" s="933"/>
      <c r="J42" s="933"/>
      <c r="K42" s="933"/>
      <c r="L42" s="933"/>
      <c r="M42" s="933"/>
      <c r="N42" s="933"/>
      <c r="O42" s="933"/>
      <c r="P42" s="933"/>
      <c r="Q42" s="933"/>
      <c r="R42" s="933"/>
      <c r="S42" s="933"/>
      <c r="T42" s="933"/>
      <c r="U42" s="933"/>
      <c r="V42" s="933"/>
      <c r="W42" s="933"/>
      <c r="X42" s="933"/>
      <c r="Y42" s="934"/>
      <c r="Z42" s="3309"/>
      <c r="AA42" s="3310"/>
      <c r="AB42" s="3310"/>
      <c r="AC42" s="3310"/>
      <c r="AD42" s="3310"/>
      <c r="AE42" s="3310"/>
      <c r="AF42" s="3310"/>
      <c r="AG42" s="3310"/>
      <c r="AH42" s="3310"/>
      <c r="AI42" s="3310"/>
      <c r="AJ42" s="3310"/>
      <c r="AK42" s="3310"/>
      <c r="AL42" s="3310"/>
      <c r="AM42" s="3310"/>
      <c r="AN42" s="3310"/>
      <c r="AO42" s="3310"/>
      <c r="AP42" s="3310"/>
      <c r="AQ42" s="3310"/>
      <c r="AR42" s="3310"/>
      <c r="AS42" s="3310"/>
      <c r="AT42" s="3310"/>
      <c r="AU42" s="3311"/>
    </row>
    <row r="43" spans="1:50" ht="15.75" customHeight="1" x14ac:dyDescent="0.15">
      <c r="A43" s="9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4"/>
      <c r="Z43" s="3309"/>
      <c r="AA43" s="3310"/>
      <c r="AB43" s="3310"/>
      <c r="AC43" s="3310"/>
      <c r="AD43" s="3310"/>
      <c r="AE43" s="3310"/>
      <c r="AF43" s="3310"/>
      <c r="AG43" s="3310"/>
      <c r="AH43" s="3310"/>
      <c r="AI43" s="3310"/>
      <c r="AJ43" s="3310"/>
      <c r="AK43" s="3310"/>
      <c r="AL43" s="3310"/>
      <c r="AM43" s="3310"/>
      <c r="AN43" s="3310"/>
      <c r="AO43" s="3310"/>
      <c r="AP43" s="3310"/>
      <c r="AQ43" s="3310"/>
      <c r="AR43" s="3310"/>
      <c r="AS43" s="3310"/>
      <c r="AT43" s="3310"/>
      <c r="AU43" s="3311"/>
    </row>
    <row r="44" spans="1:50" ht="15.75" customHeight="1" x14ac:dyDescent="0.15">
      <c r="A44" s="932"/>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4"/>
      <c r="Z44" s="3309"/>
      <c r="AA44" s="3310"/>
      <c r="AB44" s="3310"/>
      <c r="AC44" s="3310"/>
      <c r="AD44" s="3310"/>
      <c r="AE44" s="3310"/>
      <c r="AF44" s="3310"/>
      <c r="AG44" s="3310"/>
      <c r="AH44" s="3310"/>
      <c r="AI44" s="3310"/>
      <c r="AJ44" s="3310"/>
      <c r="AK44" s="3310"/>
      <c r="AL44" s="3310"/>
      <c r="AM44" s="3310"/>
      <c r="AN44" s="3310"/>
      <c r="AO44" s="3310"/>
      <c r="AP44" s="3310"/>
      <c r="AQ44" s="3310"/>
      <c r="AR44" s="3310"/>
      <c r="AS44" s="3310"/>
      <c r="AT44" s="3310"/>
      <c r="AU44" s="3311"/>
    </row>
    <row r="45" spans="1:50" ht="15.75" customHeight="1" x14ac:dyDescent="0.15">
      <c r="A45" s="932"/>
      <c r="B45" s="933"/>
      <c r="C45" s="933"/>
      <c r="D45" s="933"/>
      <c r="E45" s="933"/>
      <c r="F45" s="933"/>
      <c r="G45" s="933"/>
      <c r="H45" s="933"/>
      <c r="I45" s="933"/>
      <c r="J45" s="933"/>
      <c r="K45" s="3315" t="s">
        <v>587</v>
      </c>
      <c r="L45" s="3315"/>
      <c r="M45" s="3315"/>
      <c r="N45" s="3315"/>
      <c r="O45" s="3315"/>
      <c r="P45" s="3315"/>
      <c r="Q45" s="933"/>
      <c r="R45" s="933"/>
      <c r="S45" s="933"/>
      <c r="T45" s="933"/>
      <c r="U45" s="933"/>
      <c r="V45" s="933"/>
      <c r="W45" s="933"/>
      <c r="X45" s="933"/>
      <c r="Y45" s="934"/>
      <c r="Z45" s="3309"/>
      <c r="AA45" s="3310"/>
      <c r="AB45" s="3310"/>
      <c r="AC45" s="3310"/>
      <c r="AD45" s="3310"/>
      <c r="AE45" s="3310"/>
      <c r="AF45" s="3310"/>
      <c r="AG45" s="3310"/>
      <c r="AH45" s="3310"/>
      <c r="AI45" s="3310"/>
      <c r="AJ45" s="3310"/>
      <c r="AK45" s="3310"/>
      <c r="AL45" s="3310"/>
      <c r="AM45" s="3310"/>
      <c r="AN45" s="3310"/>
      <c r="AO45" s="3310"/>
      <c r="AP45" s="3310"/>
      <c r="AQ45" s="3310"/>
      <c r="AR45" s="3310"/>
      <c r="AS45" s="3310"/>
      <c r="AT45" s="3310"/>
      <c r="AU45" s="3311"/>
    </row>
    <row r="46" spans="1:50" ht="15.75" customHeight="1" x14ac:dyDescent="0.15">
      <c r="A46" s="932"/>
      <c r="B46" s="933"/>
      <c r="C46" s="933"/>
      <c r="D46" s="933"/>
      <c r="E46" s="933"/>
      <c r="F46" s="933"/>
      <c r="G46" s="933"/>
      <c r="H46" s="933"/>
      <c r="I46" s="933"/>
      <c r="J46" s="933"/>
      <c r="K46" s="933"/>
      <c r="L46" s="933"/>
      <c r="M46" s="933"/>
      <c r="N46" s="933"/>
      <c r="O46" s="933"/>
      <c r="P46" s="933"/>
      <c r="Q46" s="933"/>
      <c r="R46" s="933"/>
      <c r="S46" s="933"/>
      <c r="T46" s="933"/>
      <c r="U46" s="933"/>
      <c r="V46" s="933"/>
      <c r="W46" s="933"/>
      <c r="X46" s="933"/>
      <c r="Y46" s="934"/>
      <c r="Z46" s="3309"/>
      <c r="AA46" s="3310"/>
      <c r="AB46" s="3310"/>
      <c r="AC46" s="3310"/>
      <c r="AD46" s="3310"/>
      <c r="AE46" s="3310"/>
      <c r="AF46" s="3310"/>
      <c r="AG46" s="3310"/>
      <c r="AH46" s="3310"/>
      <c r="AI46" s="3310"/>
      <c r="AJ46" s="3310"/>
      <c r="AK46" s="3310"/>
      <c r="AL46" s="3310"/>
      <c r="AM46" s="3310"/>
      <c r="AN46" s="3310"/>
      <c r="AO46" s="3310"/>
      <c r="AP46" s="3310"/>
      <c r="AQ46" s="3310"/>
      <c r="AR46" s="3310"/>
      <c r="AS46" s="3310"/>
      <c r="AT46" s="3310"/>
      <c r="AU46" s="3311"/>
    </row>
    <row r="47" spans="1:50" ht="15.75" customHeight="1" x14ac:dyDescent="0.15">
      <c r="A47" s="932"/>
      <c r="B47" s="933"/>
      <c r="C47" s="933"/>
      <c r="D47" s="933"/>
      <c r="E47" s="933"/>
      <c r="F47" s="933"/>
      <c r="G47" s="933"/>
      <c r="H47" s="933"/>
      <c r="I47" s="933"/>
      <c r="J47" s="933"/>
      <c r="K47" s="933"/>
      <c r="L47" s="933"/>
      <c r="M47" s="933"/>
      <c r="N47" s="933"/>
      <c r="O47" s="933"/>
      <c r="P47" s="933"/>
      <c r="Q47" s="933"/>
      <c r="R47" s="933"/>
      <c r="S47" s="933"/>
      <c r="T47" s="933"/>
      <c r="U47" s="933"/>
      <c r="V47" s="933"/>
      <c r="W47" s="933"/>
      <c r="X47" s="933"/>
      <c r="Y47" s="934"/>
      <c r="Z47" s="3309"/>
      <c r="AA47" s="3310"/>
      <c r="AB47" s="3310"/>
      <c r="AC47" s="3310"/>
      <c r="AD47" s="3310"/>
      <c r="AE47" s="3310"/>
      <c r="AF47" s="3310"/>
      <c r="AG47" s="3310"/>
      <c r="AH47" s="3310"/>
      <c r="AI47" s="3310"/>
      <c r="AJ47" s="3310"/>
      <c r="AK47" s="3310"/>
      <c r="AL47" s="3310"/>
      <c r="AM47" s="3310"/>
      <c r="AN47" s="3310"/>
      <c r="AO47" s="3310"/>
      <c r="AP47" s="3310"/>
      <c r="AQ47" s="3310"/>
      <c r="AR47" s="3310"/>
      <c r="AS47" s="3310"/>
      <c r="AT47" s="3310"/>
      <c r="AU47" s="3311"/>
    </row>
    <row r="48" spans="1:50" ht="15.75" customHeight="1" x14ac:dyDescent="0.15">
      <c r="A48" s="932"/>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4"/>
      <c r="Z48" s="3309"/>
      <c r="AA48" s="3310"/>
      <c r="AB48" s="3310"/>
      <c r="AC48" s="3310"/>
      <c r="AD48" s="3310"/>
      <c r="AE48" s="3310"/>
      <c r="AF48" s="3310"/>
      <c r="AG48" s="3310"/>
      <c r="AH48" s="3310"/>
      <c r="AI48" s="3310"/>
      <c r="AJ48" s="3310"/>
      <c r="AK48" s="3310"/>
      <c r="AL48" s="3310"/>
      <c r="AM48" s="3310"/>
      <c r="AN48" s="3310"/>
      <c r="AO48" s="3310"/>
      <c r="AP48" s="3310"/>
      <c r="AQ48" s="3310"/>
      <c r="AR48" s="3310"/>
      <c r="AS48" s="3310"/>
      <c r="AT48" s="3310"/>
      <c r="AU48" s="3311"/>
    </row>
    <row r="49" spans="1:47" ht="15.75" customHeight="1" x14ac:dyDescent="0.15">
      <c r="A49" s="932"/>
      <c r="B49" s="933"/>
      <c r="C49" s="933"/>
      <c r="D49" s="933"/>
      <c r="E49" s="933"/>
      <c r="F49" s="933"/>
      <c r="G49" s="933"/>
      <c r="H49" s="933"/>
      <c r="I49" s="933"/>
      <c r="J49" s="933"/>
      <c r="K49" s="933"/>
      <c r="L49" s="933"/>
      <c r="M49" s="933"/>
      <c r="N49" s="933"/>
      <c r="O49" s="933"/>
      <c r="P49" s="933"/>
      <c r="Q49" s="933"/>
      <c r="R49" s="933"/>
      <c r="S49" s="933"/>
      <c r="T49" s="933"/>
      <c r="U49" s="933"/>
      <c r="V49" s="933"/>
      <c r="W49" s="933"/>
      <c r="X49" s="933"/>
      <c r="Y49" s="934"/>
      <c r="Z49" s="3309"/>
      <c r="AA49" s="3310"/>
      <c r="AB49" s="3310"/>
      <c r="AC49" s="3310"/>
      <c r="AD49" s="3310"/>
      <c r="AE49" s="3310"/>
      <c r="AF49" s="3310"/>
      <c r="AG49" s="3310"/>
      <c r="AH49" s="3310"/>
      <c r="AI49" s="3310"/>
      <c r="AJ49" s="3310"/>
      <c r="AK49" s="3310"/>
      <c r="AL49" s="3310"/>
      <c r="AM49" s="3310"/>
      <c r="AN49" s="3310"/>
      <c r="AO49" s="3310"/>
      <c r="AP49" s="3310"/>
      <c r="AQ49" s="3310"/>
      <c r="AR49" s="3310"/>
      <c r="AS49" s="3310"/>
      <c r="AT49" s="3310"/>
      <c r="AU49" s="3311"/>
    </row>
    <row r="50" spans="1:47" ht="15.75" customHeight="1" x14ac:dyDescent="0.15">
      <c r="A50" s="932"/>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4"/>
      <c r="Z50" s="3309"/>
      <c r="AA50" s="3310"/>
      <c r="AB50" s="3310"/>
      <c r="AC50" s="3310"/>
      <c r="AD50" s="3310"/>
      <c r="AE50" s="3310"/>
      <c r="AF50" s="3310"/>
      <c r="AG50" s="3310"/>
      <c r="AH50" s="3310"/>
      <c r="AI50" s="3310"/>
      <c r="AJ50" s="3310"/>
      <c r="AK50" s="3310"/>
      <c r="AL50" s="3310"/>
      <c r="AM50" s="3310"/>
      <c r="AN50" s="3310"/>
      <c r="AO50" s="3310"/>
      <c r="AP50" s="3310"/>
      <c r="AQ50" s="3310"/>
      <c r="AR50" s="3310"/>
      <c r="AS50" s="3310"/>
      <c r="AT50" s="3310"/>
      <c r="AU50" s="3311"/>
    </row>
    <row r="51" spans="1:47" ht="15.75" customHeight="1" x14ac:dyDescent="0.15">
      <c r="A51" s="932"/>
      <c r="B51" s="933"/>
      <c r="C51" s="933"/>
      <c r="D51" s="933"/>
      <c r="E51" s="933"/>
      <c r="F51" s="933"/>
      <c r="G51" s="933"/>
      <c r="H51" s="933"/>
      <c r="I51" s="933"/>
      <c r="J51" s="933"/>
      <c r="K51" s="933"/>
      <c r="L51" s="933"/>
      <c r="M51" s="933"/>
      <c r="N51" s="933"/>
      <c r="O51" s="933"/>
      <c r="P51" s="933"/>
      <c r="Q51" s="933"/>
      <c r="R51" s="933"/>
      <c r="S51" s="933"/>
      <c r="T51" s="933"/>
      <c r="U51" s="933"/>
      <c r="V51" s="933"/>
      <c r="W51" s="933"/>
      <c r="X51" s="933"/>
      <c r="Y51" s="934"/>
      <c r="Z51" s="3309"/>
      <c r="AA51" s="3310"/>
      <c r="AB51" s="3310"/>
      <c r="AC51" s="3310"/>
      <c r="AD51" s="3310"/>
      <c r="AE51" s="3310"/>
      <c r="AF51" s="3310"/>
      <c r="AG51" s="3310"/>
      <c r="AH51" s="3310"/>
      <c r="AI51" s="3310"/>
      <c r="AJ51" s="3310"/>
      <c r="AK51" s="3310"/>
      <c r="AL51" s="3310"/>
      <c r="AM51" s="3310"/>
      <c r="AN51" s="3310"/>
      <c r="AO51" s="3310"/>
      <c r="AP51" s="3310"/>
      <c r="AQ51" s="3310"/>
      <c r="AR51" s="3310"/>
      <c r="AS51" s="3310"/>
      <c r="AT51" s="3310"/>
      <c r="AU51" s="3311"/>
    </row>
    <row r="52" spans="1:47" ht="15.75" customHeight="1" x14ac:dyDescent="0.15">
      <c r="A52" s="932"/>
      <c r="B52" s="933"/>
      <c r="C52" s="933"/>
      <c r="D52" s="933"/>
      <c r="E52" s="933"/>
      <c r="F52" s="933"/>
      <c r="G52" s="933"/>
      <c r="H52" s="933"/>
      <c r="I52" s="933"/>
      <c r="J52" s="933"/>
      <c r="K52" s="933"/>
      <c r="L52" s="933"/>
      <c r="M52" s="933"/>
      <c r="N52" s="933"/>
      <c r="O52" s="933"/>
      <c r="P52" s="933"/>
      <c r="Q52" s="933"/>
      <c r="R52" s="933"/>
      <c r="S52" s="933"/>
      <c r="T52" s="933"/>
      <c r="U52" s="933"/>
      <c r="V52" s="933"/>
      <c r="W52" s="933"/>
      <c r="X52" s="933"/>
      <c r="Y52" s="934"/>
      <c r="Z52" s="3309"/>
      <c r="AA52" s="3310"/>
      <c r="AB52" s="3310"/>
      <c r="AC52" s="3310"/>
      <c r="AD52" s="3310"/>
      <c r="AE52" s="3310"/>
      <c r="AF52" s="3310"/>
      <c r="AG52" s="3310"/>
      <c r="AH52" s="3310"/>
      <c r="AI52" s="3310"/>
      <c r="AJ52" s="3310"/>
      <c r="AK52" s="3310"/>
      <c r="AL52" s="3310"/>
      <c r="AM52" s="3310"/>
      <c r="AN52" s="3310"/>
      <c r="AO52" s="3310"/>
      <c r="AP52" s="3310"/>
      <c r="AQ52" s="3310"/>
      <c r="AR52" s="3310"/>
      <c r="AS52" s="3310"/>
      <c r="AT52" s="3310"/>
      <c r="AU52" s="3311"/>
    </row>
    <row r="53" spans="1:47" ht="15.75" customHeight="1" x14ac:dyDescent="0.15">
      <c r="A53" s="932"/>
      <c r="B53" s="933"/>
      <c r="C53" s="933"/>
      <c r="D53" s="933"/>
      <c r="E53" s="933"/>
      <c r="F53" s="933"/>
      <c r="G53" s="933"/>
      <c r="H53" s="933"/>
      <c r="I53" s="933"/>
      <c r="J53" s="933"/>
      <c r="K53" s="933"/>
      <c r="L53" s="933"/>
      <c r="M53" s="933"/>
      <c r="N53" s="933"/>
      <c r="O53" s="933"/>
      <c r="P53" s="933"/>
      <c r="Q53" s="933"/>
      <c r="R53" s="933"/>
      <c r="S53" s="933"/>
      <c r="T53" s="933"/>
      <c r="U53" s="933"/>
      <c r="V53" s="933"/>
      <c r="W53" s="933"/>
      <c r="X53" s="933"/>
      <c r="Y53" s="934"/>
      <c r="Z53" s="3309"/>
      <c r="AA53" s="3310"/>
      <c r="AB53" s="3310"/>
      <c r="AC53" s="3310"/>
      <c r="AD53" s="3310"/>
      <c r="AE53" s="3310"/>
      <c r="AF53" s="3310"/>
      <c r="AG53" s="3310"/>
      <c r="AH53" s="3310"/>
      <c r="AI53" s="3310"/>
      <c r="AJ53" s="3310"/>
      <c r="AK53" s="3310"/>
      <c r="AL53" s="3310"/>
      <c r="AM53" s="3310"/>
      <c r="AN53" s="3310"/>
      <c r="AO53" s="3310"/>
      <c r="AP53" s="3310"/>
      <c r="AQ53" s="3310"/>
      <c r="AR53" s="3310"/>
      <c r="AS53" s="3310"/>
      <c r="AT53" s="3310"/>
      <c r="AU53" s="3311"/>
    </row>
    <row r="54" spans="1:47" ht="15.75" customHeight="1" x14ac:dyDescent="0.15">
      <c r="A54" s="935"/>
      <c r="B54" s="936"/>
      <c r="C54" s="936"/>
      <c r="D54" s="936"/>
      <c r="E54" s="936"/>
      <c r="F54" s="936"/>
      <c r="G54" s="936"/>
      <c r="H54" s="936"/>
      <c r="I54" s="936"/>
      <c r="J54" s="936"/>
      <c r="K54" s="936"/>
      <c r="L54" s="936"/>
      <c r="M54" s="936"/>
      <c r="N54" s="936"/>
      <c r="O54" s="936"/>
      <c r="P54" s="936"/>
      <c r="Q54" s="936"/>
      <c r="R54" s="936"/>
      <c r="S54" s="936"/>
      <c r="T54" s="936"/>
      <c r="U54" s="936"/>
      <c r="V54" s="936"/>
      <c r="W54" s="936"/>
      <c r="X54" s="936"/>
      <c r="Y54" s="937"/>
      <c r="Z54" s="3312"/>
      <c r="AA54" s="3313"/>
      <c r="AB54" s="3313"/>
      <c r="AC54" s="3313"/>
      <c r="AD54" s="3313"/>
      <c r="AE54" s="3313"/>
      <c r="AF54" s="3313"/>
      <c r="AG54" s="3313"/>
      <c r="AH54" s="3313"/>
      <c r="AI54" s="3313"/>
      <c r="AJ54" s="3313"/>
      <c r="AK54" s="3313"/>
      <c r="AL54" s="3313"/>
      <c r="AM54" s="3313"/>
      <c r="AN54" s="3313"/>
      <c r="AO54" s="3313"/>
      <c r="AP54" s="3313"/>
      <c r="AQ54" s="3313"/>
      <c r="AR54" s="3313"/>
      <c r="AS54" s="3313"/>
      <c r="AT54" s="3313"/>
      <c r="AU54" s="3314"/>
    </row>
    <row r="55" spans="1:47" ht="12.75" customHeight="1" x14ac:dyDescent="0.15">
      <c r="A55" s="915"/>
      <c r="B55" s="915"/>
      <c r="C55" s="915"/>
      <c r="D55" s="915"/>
      <c r="E55" s="915"/>
      <c r="F55" s="915"/>
      <c r="G55" s="915"/>
      <c r="H55" s="915"/>
      <c r="I55" s="915"/>
      <c r="J55" s="915"/>
      <c r="K55" s="915"/>
      <c r="L55" s="915"/>
      <c r="M55" s="915"/>
      <c r="N55" s="915"/>
      <c r="O55" s="915"/>
      <c r="P55" s="915"/>
      <c r="Q55" s="915"/>
      <c r="R55" s="915"/>
      <c r="S55" s="915"/>
      <c r="T55" s="915"/>
      <c r="U55" s="915"/>
      <c r="V55" s="915"/>
      <c r="W55" s="915"/>
      <c r="X55" s="915"/>
      <c r="Y55" s="915"/>
      <c r="Z55" s="915"/>
      <c r="AA55" s="915"/>
      <c r="AB55" s="915"/>
      <c r="AC55" s="915"/>
      <c r="AD55" s="915"/>
      <c r="AE55" s="915"/>
      <c r="AF55" s="915"/>
      <c r="AG55" s="915"/>
      <c r="AH55" s="915"/>
      <c r="AI55" s="915"/>
      <c r="AJ55" s="915"/>
      <c r="AK55" s="915"/>
      <c r="AL55" s="915"/>
      <c r="AM55" s="915"/>
      <c r="AN55" s="915"/>
      <c r="AO55" s="915"/>
      <c r="AP55" s="915"/>
      <c r="AQ55" s="915"/>
      <c r="AR55" s="915"/>
      <c r="AS55" s="915"/>
      <c r="AT55" s="915"/>
      <c r="AU55" s="915"/>
    </row>
    <row r="56" spans="1:47" ht="12.75" customHeight="1" x14ac:dyDescent="0.15">
      <c r="A56" s="3315" t="s">
        <v>124</v>
      </c>
      <c r="B56" s="3315"/>
      <c r="C56" s="3315"/>
      <c r="D56" s="3315"/>
      <c r="E56" s="915"/>
      <c r="F56" s="915"/>
      <c r="G56" s="915"/>
      <c r="H56" s="915"/>
      <c r="I56" s="915"/>
      <c r="J56" s="915"/>
      <c r="K56" s="915"/>
      <c r="L56" s="915"/>
      <c r="M56" s="915"/>
      <c r="N56" s="915"/>
      <c r="O56" s="915"/>
      <c r="P56" s="915"/>
      <c r="Q56" s="915"/>
      <c r="R56" s="915"/>
      <c r="S56" s="915"/>
      <c r="T56" s="915"/>
      <c r="U56" s="915"/>
      <c r="V56" s="915"/>
      <c r="W56" s="915"/>
      <c r="X56" s="915"/>
      <c r="Y56" s="915"/>
      <c r="Z56" s="915"/>
      <c r="AA56" s="915"/>
      <c r="AB56" s="915"/>
      <c r="AC56" s="915"/>
      <c r="AD56" s="915"/>
      <c r="AE56" s="915"/>
      <c r="AF56" s="915"/>
      <c r="AG56" s="915"/>
      <c r="AH56" s="915"/>
      <c r="AI56" s="915"/>
      <c r="AJ56" s="915"/>
      <c r="AK56" s="915"/>
      <c r="AL56" s="915"/>
      <c r="AM56" s="915"/>
      <c r="AN56" s="915"/>
      <c r="AO56" s="915"/>
      <c r="AP56" s="915"/>
      <c r="AQ56" s="915"/>
      <c r="AR56" s="915"/>
      <c r="AS56" s="915"/>
      <c r="AT56" s="915"/>
      <c r="AU56" s="929"/>
    </row>
    <row r="57" spans="1:47" ht="12.75" customHeight="1" x14ac:dyDescent="0.15">
      <c r="A57" s="915"/>
      <c r="B57" s="917" t="s">
        <v>123</v>
      </c>
      <c r="C57" s="3317" t="s">
        <v>3515</v>
      </c>
      <c r="D57" s="3318"/>
      <c r="E57" s="3318"/>
      <c r="F57" s="3318"/>
      <c r="G57" s="3318"/>
      <c r="H57" s="3318"/>
      <c r="I57" s="3318"/>
      <c r="J57" s="3318"/>
      <c r="K57" s="3318"/>
      <c r="L57" s="3318"/>
      <c r="M57" s="3318"/>
      <c r="N57" s="3318"/>
      <c r="O57" s="3318"/>
      <c r="P57" s="3318"/>
      <c r="Q57" s="3318"/>
      <c r="R57" s="3318"/>
      <c r="S57" s="3318"/>
      <c r="T57" s="3318"/>
      <c r="U57" s="3318"/>
      <c r="V57" s="3318"/>
      <c r="W57" s="3318"/>
      <c r="X57" s="3318"/>
      <c r="Y57" s="3318"/>
      <c r="Z57" s="3318"/>
      <c r="AA57" s="3318"/>
      <c r="AB57" s="3318"/>
      <c r="AC57" s="3318"/>
      <c r="AD57" s="3318"/>
      <c r="AE57" s="3318"/>
      <c r="AF57" s="3318"/>
      <c r="AG57" s="3318"/>
      <c r="AH57" s="3318"/>
      <c r="AI57" s="3318"/>
      <c r="AJ57" s="3318"/>
      <c r="AK57" s="3318"/>
      <c r="AL57" s="3318"/>
      <c r="AM57" s="3318"/>
      <c r="AN57" s="3318"/>
      <c r="AO57" s="3318"/>
      <c r="AP57" s="3318"/>
      <c r="AQ57" s="3318"/>
      <c r="AR57" s="3318"/>
      <c r="AS57" s="3318"/>
      <c r="AT57" s="3318"/>
      <c r="AU57" s="929"/>
    </row>
    <row r="58" spans="1:47" ht="12.75" customHeight="1" x14ac:dyDescent="0.15">
      <c r="A58" s="915"/>
      <c r="B58" s="917"/>
      <c r="C58" s="3316" t="s">
        <v>586</v>
      </c>
      <c r="D58" s="3316"/>
      <c r="E58" s="3316"/>
      <c r="F58" s="3316"/>
      <c r="G58" s="3316"/>
      <c r="H58" s="3316"/>
      <c r="I58" s="3316"/>
      <c r="J58" s="3316"/>
      <c r="K58" s="3316"/>
      <c r="L58" s="3316"/>
      <c r="M58" s="3316"/>
      <c r="N58" s="3316"/>
      <c r="O58" s="3316"/>
      <c r="P58" s="3316"/>
      <c r="Q58" s="3316"/>
      <c r="R58" s="3316"/>
      <c r="S58" s="3316"/>
      <c r="T58" s="3316"/>
      <c r="U58" s="3316"/>
      <c r="V58" s="3316"/>
      <c r="W58" s="3316"/>
      <c r="X58" s="3316"/>
      <c r="Y58" s="3316"/>
      <c r="Z58" s="3316"/>
      <c r="AA58" s="3316"/>
      <c r="AB58" s="3316"/>
      <c r="AC58" s="3316"/>
      <c r="AD58" s="3316"/>
      <c r="AE58" s="3316"/>
      <c r="AF58" s="3316"/>
      <c r="AG58" s="3316"/>
      <c r="AH58" s="3316"/>
      <c r="AI58" s="3316"/>
      <c r="AJ58" s="3316"/>
      <c r="AK58" s="3316"/>
      <c r="AL58" s="3316"/>
      <c r="AM58" s="3316"/>
      <c r="AN58" s="3316"/>
      <c r="AO58" s="3316"/>
      <c r="AP58" s="3316"/>
      <c r="AQ58" s="3316"/>
      <c r="AR58" s="3316"/>
      <c r="AS58" s="3316"/>
      <c r="AT58" s="3316"/>
      <c r="AU58" s="929"/>
    </row>
    <row r="59" spans="1:47" ht="12.75" customHeight="1" x14ac:dyDescent="0.15">
      <c r="A59" s="915"/>
      <c r="B59" s="917"/>
      <c r="C59" s="3316" t="s">
        <v>585</v>
      </c>
      <c r="D59" s="3316"/>
      <c r="E59" s="3316"/>
      <c r="F59" s="3316"/>
      <c r="G59" s="3316"/>
      <c r="H59" s="3316"/>
      <c r="I59" s="3316"/>
      <c r="J59" s="3316"/>
      <c r="K59" s="3316"/>
      <c r="L59" s="3316"/>
      <c r="M59" s="3316"/>
      <c r="N59" s="3316"/>
      <c r="O59" s="3316"/>
      <c r="P59" s="3316"/>
      <c r="Q59" s="3316"/>
      <c r="R59" s="3316"/>
      <c r="S59" s="3316"/>
      <c r="T59" s="3316"/>
      <c r="U59" s="3316"/>
      <c r="V59" s="3316"/>
      <c r="W59" s="3316"/>
      <c r="X59" s="3316"/>
      <c r="Y59" s="3316"/>
      <c r="Z59" s="3316"/>
      <c r="AA59" s="3316"/>
      <c r="AB59" s="3316"/>
      <c r="AC59" s="3316"/>
      <c r="AD59" s="3316"/>
      <c r="AE59" s="3316"/>
      <c r="AF59" s="3316"/>
      <c r="AG59" s="3316"/>
      <c r="AH59" s="3316"/>
      <c r="AI59" s="3316"/>
      <c r="AJ59" s="3316"/>
      <c r="AK59" s="3316"/>
      <c r="AL59" s="3316"/>
      <c r="AM59" s="3316"/>
      <c r="AN59" s="3316"/>
      <c r="AO59" s="3316"/>
      <c r="AP59" s="3316"/>
      <c r="AQ59" s="3316"/>
      <c r="AR59" s="3316"/>
      <c r="AS59" s="3316"/>
      <c r="AT59" s="3316"/>
      <c r="AU59" s="929"/>
    </row>
    <row r="60" spans="1:47" ht="12.75" customHeight="1" x14ac:dyDescent="0.15">
      <c r="A60" s="915"/>
      <c r="B60" s="917" t="s">
        <v>121</v>
      </c>
      <c r="C60" s="3316" t="s">
        <v>584</v>
      </c>
      <c r="D60" s="3316"/>
      <c r="E60" s="3316"/>
      <c r="F60" s="3316"/>
      <c r="G60" s="3316"/>
      <c r="H60" s="3316"/>
      <c r="I60" s="3316"/>
      <c r="J60" s="3316"/>
      <c r="K60" s="3316"/>
      <c r="L60" s="3316"/>
      <c r="M60" s="3316"/>
      <c r="N60" s="3316"/>
      <c r="O60" s="3316"/>
      <c r="P60" s="3316"/>
      <c r="Q60" s="3316"/>
      <c r="R60" s="3316"/>
      <c r="S60" s="3316"/>
      <c r="T60" s="3316"/>
      <c r="U60" s="3316"/>
      <c r="V60" s="3316"/>
      <c r="W60" s="3316"/>
      <c r="X60" s="3316"/>
      <c r="Y60" s="3316"/>
      <c r="Z60" s="3316"/>
      <c r="AA60" s="3316"/>
      <c r="AB60" s="3316"/>
      <c r="AC60" s="3316"/>
      <c r="AD60" s="3316"/>
      <c r="AE60" s="3316"/>
      <c r="AF60" s="3316"/>
      <c r="AG60" s="3316"/>
      <c r="AH60" s="3316"/>
      <c r="AI60" s="3316"/>
      <c r="AJ60" s="3316"/>
      <c r="AK60" s="3316"/>
      <c r="AL60" s="3316"/>
      <c r="AM60" s="3316"/>
      <c r="AN60" s="3316"/>
      <c r="AO60" s="3316"/>
      <c r="AP60" s="3316"/>
      <c r="AQ60" s="3316"/>
      <c r="AR60" s="3316"/>
      <c r="AS60" s="3316"/>
      <c r="AT60" s="3316"/>
      <c r="AU60" s="929"/>
    </row>
    <row r="61" spans="1:47" ht="12.75" customHeight="1" x14ac:dyDescent="0.15">
      <c r="A61" s="915"/>
      <c r="B61" s="917" t="s">
        <v>120</v>
      </c>
      <c r="C61" s="3316" t="s">
        <v>3516</v>
      </c>
      <c r="D61" s="3316"/>
      <c r="E61" s="3316"/>
      <c r="F61" s="3316"/>
      <c r="G61" s="3316"/>
      <c r="H61" s="3316"/>
      <c r="I61" s="3316"/>
      <c r="J61" s="3316"/>
      <c r="K61" s="3316"/>
      <c r="L61" s="3316"/>
      <c r="M61" s="3316"/>
      <c r="N61" s="3316"/>
      <c r="O61" s="3316"/>
      <c r="P61" s="3316"/>
      <c r="Q61" s="3316"/>
      <c r="R61" s="3316"/>
      <c r="S61" s="3316"/>
      <c r="T61" s="3316"/>
      <c r="U61" s="3316"/>
      <c r="V61" s="3316"/>
      <c r="W61" s="3316"/>
      <c r="X61" s="3316"/>
      <c r="Y61" s="3316"/>
      <c r="Z61" s="3316"/>
      <c r="AA61" s="3316"/>
      <c r="AB61" s="3316"/>
      <c r="AC61" s="3316"/>
      <c r="AD61" s="3316"/>
      <c r="AE61" s="3316"/>
      <c r="AF61" s="3316"/>
      <c r="AG61" s="3316"/>
      <c r="AH61" s="3316"/>
      <c r="AI61" s="3316"/>
      <c r="AJ61" s="3316"/>
      <c r="AK61" s="3316"/>
      <c r="AL61" s="3316"/>
      <c r="AM61" s="3316"/>
      <c r="AN61" s="3316"/>
      <c r="AO61" s="3316"/>
      <c r="AP61" s="3316"/>
      <c r="AQ61" s="3316"/>
      <c r="AR61" s="3316"/>
      <c r="AS61" s="3316"/>
      <c r="AT61" s="3316"/>
      <c r="AU61" s="915"/>
    </row>
    <row r="62" spans="1:47" ht="12.75" customHeight="1" x14ac:dyDescent="0.15">
      <c r="A62" s="915"/>
      <c r="B62" s="917" t="s">
        <v>119</v>
      </c>
      <c r="C62" s="3316" t="s">
        <v>3517</v>
      </c>
      <c r="D62" s="3316"/>
      <c r="E62" s="3316"/>
      <c r="F62" s="3316"/>
      <c r="G62" s="3316"/>
      <c r="H62" s="3316"/>
      <c r="I62" s="3316"/>
      <c r="J62" s="3316"/>
      <c r="K62" s="3316"/>
      <c r="L62" s="3316"/>
      <c r="M62" s="3316"/>
      <c r="N62" s="3316"/>
      <c r="O62" s="3316"/>
      <c r="P62" s="3316"/>
      <c r="Q62" s="3316"/>
      <c r="R62" s="3316"/>
      <c r="S62" s="3316"/>
      <c r="T62" s="3316"/>
      <c r="U62" s="3316"/>
      <c r="V62" s="3316"/>
      <c r="W62" s="3316"/>
      <c r="X62" s="3316"/>
      <c r="Y62" s="3316"/>
      <c r="Z62" s="3316"/>
      <c r="AA62" s="3316"/>
      <c r="AB62" s="3316"/>
      <c r="AC62" s="3316"/>
      <c r="AD62" s="3316"/>
      <c r="AE62" s="3316"/>
      <c r="AF62" s="3316"/>
      <c r="AG62" s="3316"/>
      <c r="AH62" s="3316"/>
      <c r="AI62" s="3316"/>
      <c r="AJ62" s="3316"/>
      <c r="AK62" s="3316"/>
      <c r="AL62" s="3316"/>
      <c r="AM62" s="3316"/>
      <c r="AN62" s="3316"/>
      <c r="AO62" s="3316"/>
      <c r="AP62" s="3316"/>
      <c r="AQ62" s="3316"/>
      <c r="AR62" s="3316"/>
      <c r="AS62" s="3316"/>
      <c r="AT62" s="3316"/>
      <c r="AU62" s="929"/>
    </row>
    <row r="63" spans="1:47" ht="12.75" customHeight="1" x14ac:dyDescent="0.15">
      <c r="A63" s="915"/>
      <c r="B63" s="915"/>
      <c r="C63" s="3316" t="s">
        <v>583</v>
      </c>
      <c r="D63" s="3316"/>
      <c r="E63" s="3316"/>
      <c r="F63" s="3316"/>
      <c r="G63" s="3316"/>
      <c r="H63" s="3316"/>
      <c r="I63" s="3316"/>
      <c r="J63" s="3316"/>
      <c r="K63" s="3316"/>
      <c r="L63" s="3316"/>
      <c r="M63" s="3316"/>
      <c r="N63" s="3316"/>
      <c r="O63" s="3316"/>
      <c r="P63" s="3316"/>
      <c r="Q63" s="3316"/>
      <c r="R63" s="3316"/>
      <c r="S63" s="3316"/>
      <c r="T63" s="3316"/>
      <c r="U63" s="3316"/>
      <c r="V63" s="3316"/>
      <c r="W63" s="3316"/>
      <c r="X63" s="3316"/>
      <c r="Y63" s="3316"/>
      <c r="Z63" s="3316"/>
      <c r="AA63" s="3316"/>
      <c r="AB63" s="3316"/>
      <c r="AC63" s="3316"/>
      <c r="AD63" s="3316"/>
      <c r="AE63" s="3316"/>
      <c r="AF63" s="3316"/>
      <c r="AG63" s="3316"/>
      <c r="AH63" s="3316"/>
      <c r="AI63" s="3316"/>
      <c r="AJ63" s="3316"/>
      <c r="AK63" s="3316"/>
      <c r="AL63" s="3316"/>
      <c r="AM63" s="3316"/>
      <c r="AN63" s="3316"/>
      <c r="AO63" s="3316"/>
      <c r="AP63" s="3316"/>
      <c r="AQ63" s="3316"/>
      <c r="AR63" s="3316"/>
      <c r="AS63" s="3316"/>
      <c r="AT63" s="3316"/>
      <c r="AU63" s="929"/>
    </row>
    <row r="64" spans="1:47" ht="12.75" customHeight="1" x14ac:dyDescent="0.15">
      <c r="A64" s="915"/>
      <c r="B64" s="917" t="s">
        <v>118</v>
      </c>
      <c r="C64" s="3316" t="s">
        <v>582</v>
      </c>
      <c r="D64" s="3316"/>
      <c r="E64" s="3316"/>
      <c r="F64" s="3316"/>
      <c r="G64" s="3316"/>
      <c r="H64" s="3316"/>
      <c r="I64" s="3316"/>
      <c r="J64" s="3316"/>
      <c r="K64" s="3316"/>
      <c r="L64" s="3316"/>
      <c r="M64" s="3316"/>
      <c r="N64" s="3316"/>
      <c r="O64" s="3316"/>
      <c r="P64" s="3316"/>
      <c r="Q64" s="3316"/>
      <c r="R64" s="3316"/>
      <c r="S64" s="3316"/>
      <c r="T64" s="3316"/>
      <c r="U64" s="3316"/>
      <c r="V64" s="3316"/>
      <c r="W64" s="3316"/>
      <c r="X64" s="3316"/>
      <c r="Y64" s="3316"/>
      <c r="Z64" s="3316"/>
      <c r="AA64" s="3316"/>
      <c r="AB64" s="3316"/>
      <c r="AC64" s="3316"/>
      <c r="AD64" s="3316"/>
      <c r="AE64" s="3316"/>
      <c r="AF64" s="3316"/>
      <c r="AG64" s="3316"/>
      <c r="AH64" s="3316"/>
      <c r="AI64" s="3316"/>
      <c r="AJ64" s="3316"/>
      <c r="AK64" s="3316"/>
      <c r="AL64" s="3316"/>
      <c r="AM64" s="3316"/>
      <c r="AN64" s="3316"/>
      <c r="AO64" s="3316"/>
      <c r="AP64" s="3316"/>
      <c r="AQ64" s="3316"/>
      <c r="AR64" s="3316"/>
      <c r="AS64" s="3316"/>
      <c r="AT64" s="3316"/>
      <c r="AU64" s="929"/>
    </row>
    <row r="65" spans="1:77" ht="12.75" customHeight="1" x14ac:dyDescent="0.15">
      <c r="A65" s="915"/>
      <c r="B65" s="917"/>
      <c r="C65" s="917"/>
      <c r="D65" s="917"/>
      <c r="E65" s="917"/>
      <c r="F65" s="917"/>
      <c r="G65" s="917"/>
      <c r="H65" s="917"/>
      <c r="I65" s="917"/>
      <c r="J65" s="917"/>
      <c r="K65" s="917"/>
      <c r="L65" s="917"/>
      <c r="M65" s="917"/>
      <c r="N65" s="917"/>
      <c r="O65" s="917"/>
      <c r="P65" s="917"/>
      <c r="Q65" s="917"/>
      <c r="R65" s="917"/>
      <c r="S65" s="917"/>
      <c r="T65" s="917"/>
      <c r="U65" s="917"/>
      <c r="V65" s="917"/>
      <c r="W65" s="917"/>
      <c r="X65" s="917"/>
      <c r="Y65" s="917"/>
      <c r="Z65" s="917"/>
      <c r="AA65" s="917"/>
      <c r="AB65" s="917"/>
      <c r="AC65" s="917"/>
      <c r="AD65" s="917"/>
      <c r="AE65" s="917"/>
      <c r="AF65" s="917"/>
      <c r="AG65" s="917"/>
      <c r="AH65" s="917"/>
      <c r="AI65" s="917"/>
      <c r="AJ65" s="917"/>
      <c r="AK65" s="917"/>
      <c r="AL65" s="917"/>
      <c r="AM65" s="917"/>
      <c r="AN65" s="917"/>
      <c r="AO65" s="917"/>
      <c r="AP65" s="917"/>
      <c r="AQ65" s="917"/>
      <c r="AR65" s="917"/>
      <c r="AS65" s="917"/>
      <c r="AT65" s="917"/>
      <c r="AU65" s="929"/>
    </row>
    <row r="66" spans="1:77" ht="12.75" customHeight="1" x14ac:dyDescent="0.15"/>
    <row r="67" spans="1:77" s="915" customFormat="1" ht="12.75" hidden="1" customHeight="1" x14ac:dyDescent="0.15">
      <c r="AW67" s="916"/>
      <c r="AX67"/>
      <c r="AY67"/>
      <c r="AZ67"/>
      <c r="BA67"/>
      <c r="BB67"/>
      <c r="BC67" s="916"/>
      <c r="BD67" s="916"/>
      <c r="BE67" s="916"/>
      <c r="BF67" s="916"/>
      <c r="BG67" s="916"/>
      <c r="BH67" s="916"/>
      <c r="BI67" s="916"/>
      <c r="BJ67" s="916"/>
      <c r="BK67" s="916"/>
      <c r="BL67" s="916"/>
      <c r="BW67" s="916"/>
      <c r="BX67" s="916"/>
      <c r="BY67" s="916"/>
    </row>
    <row r="68" spans="1:77" ht="12.75" hidden="1" customHeight="1" x14ac:dyDescent="0.15"/>
    <row r="69" spans="1:77" ht="12.75" hidden="1" customHeight="1" x14ac:dyDescent="0.15"/>
    <row r="70" spans="1:77" ht="12.75" hidden="1" customHeight="1" x14ac:dyDescent="0.15"/>
    <row r="71" spans="1:77" s="917" customFormat="1" ht="12.75" hidden="1" customHeight="1" x14ac:dyDescent="0.15">
      <c r="AW71" s="916"/>
      <c r="AX71"/>
      <c r="AY71"/>
      <c r="AZ71"/>
      <c r="BA71"/>
      <c r="BB71"/>
      <c r="BC71" s="916"/>
      <c r="BD71" s="916"/>
      <c r="BE71" s="916"/>
      <c r="BF71" s="916"/>
      <c r="BG71" s="916"/>
      <c r="BH71" s="916"/>
      <c r="BI71" s="916"/>
      <c r="BJ71" s="916"/>
      <c r="BK71" s="916"/>
      <c r="BL71" s="916"/>
      <c r="BW71" s="918"/>
      <c r="BX71" s="918"/>
      <c r="BY71" s="918"/>
    </row>
    <row r="72" spans="1:77" s="915" customFormat="1" ht="12.75" hidden="1" customHeight="1" x14ac:dyDescent="0.15">
      <c r="AW72" s="916"/>
      <c r="AX72"/>
      <c r="AY72"/>
      <c r="AZ72"/>
      <c r="BA72"/>
      <c r="BB72"/>
      <c r="BC72" s="916"/>
      <c r="BD72" s="916"/>
      <c r="BE72" s="916"/>
      <c r="BF72" s="916"/>
      <c r="BG72" s="916"/>
      <c r="BH72" s="916"/>
      <c r="BI72" s="916"/>
      <c r="BJ72" s="916"/>
      <c r="BK72" s="916"/>
      <c r="BL72" s="916"/>
      <c r="BW72" s="916"/>
      <c r="BX72" s="916"/>
      <c r="BY72" s="916"/>
    </row>
    <row r="73" spans="1:77" ht="12.75" customHeight="1" x14ac:dyDescent="0.15">
      <c r="A73" s="919" t="s">
        <v>609</v>
      </c>
      <c r="B73" s="919" t="s">
        <v>608</v>
      </c>
      <c r="C73" s="919">
        <v>2</v>
      </c>
      <c r="D73" s="919" t="s">
        <v>607</v>
      </c>
      <c r="E73" s="919" t="s">
        <v>606</v>
      </c>
      <c r="F73" s="919"/>
      <c r="G73" s="919" t="s">
        <v>4</v>
      </c>
      <c r="H73" s="919" t="s">
        <v>605</v>
      </c>
      <c r="I73" s="919">
        <v>4</v>
      </c>
      <c r="J73" s="919" t="s">
        <v>3</v>
      </c>
      <c r="K73" s="915"/>
      <c r="L73" s="915"/>
      <c r="M73" s="915"/>
      <c r="N73" s="915"/>
      <c r="O73" s="915"/>
      <c r="P73" s="915"/>
      <c r="Q73" s="915"/>
      <c r="R73" s="915"/>
      <c r="S73" s="915"/>
      <c r="T73" s="915"/>
      <c r="U73" s="915"/>
      <c r="V73" s="915"/>
      <c r="W73" s="915"/>
      <c r="X73" s="915"/>
      <c r="Y73" s="915"/>
      <c r="Z73" s="915"/>
      <c r="AA73" s="915"/>
      <c r="AB73" s="915"/>
      <c r="AC73" s="915"/>
      <c r="AD73" s="915"/>
      <c r="AE73" s="915"/>
      <c r="AF73" s="915"/>
      <c r="AG73" s="915"/>
      <c r="AH73" s="915"/>
      <c r="AI73" s="915"/>
      <c r="AJ73" s="915"/>
      <c r="AK73" s="915"/>
      <c r="AL73" s="915"/>
      <c r="AM73" s="915"/>
      <c r="AN73" s="915"/>
      <c r="AO73" s="915"/>
      <c r="AP73" s="915"/>
      <c r="AQ73" s="915"/>
      <c r="AR73" s="915"/>
      <c r="AS73" s="915"/>
      <c r="AT73" s="915"/>
      <c r="AU73" s="915"/>
    </row>
    <row r="74" spans="1:77" ht="12.75" customHeight="1" x14ac:dyDescent="0.15">
      <c r="A74" s="915"/>
      <c r="B74" s="915"/>
      <c r="C74" s="915"/>
      <c r="D74" s="915"/>
      <c r="E74" s="915"/>
      <c r="F74" s="915"/>
      <c r="G74" s="915"/>
      <c r="H74" s="915"/>
      <c r="I74" s="915"/>
      <c r="J74" s="915"/>
      <c r="K74" s="915"/>
      <c r="L74" s="915"/>
      <c r="M74" s="915"/>
      <c r="N74" s="915"/>
      <c r="O74" s="915"/>
      <c r="P74" s="915"/>
      <c r="Q74" s="915"/>
      <c r="R74" s="915"/>
      <c r="S74" s="915"/>
      <c r="T74" s="915"/>
      <c r="U74" s="3275" t="s">
        <v>604</v>
      </c>
      <c r="V74" s="3275"/>
      <c r="W74" s="3275"/>
      <c r="X74" s="3275"/>
      <c r="Y74" s="3275"/>
      <c r="Z74" s="3275"/>
      <c r="AA74" s="915"/>
      <c r="AB74" s="915"/>
      <c r="AC74" s="915"/>
      <c r="AD74" s="915"/>
      <c r="AE74" s="915"/>
      <c r="AF74" s="915"/>
      <c r="AG74" s="915"/>
      <c r="AH74" s="915"/>
      <c r="AI74" s="915"/>
      <c r="AJ74" s="915"/>
      <c r="AK74" s="915"/>
      <c r="AL74" s="915"/>
      <c r="AM74" s="915"/>
      <c r="AN74" s="915"/>
      <c r="AO74" s="915"/>
      <c r="AP74" s="915"/>
      <c r="AQ74" s="915"/>
      <c r="AR74" s="915"/>
      <c r="AS74" s="915"/>
      <c r="AT74" s="915"/>
      <c r="AU74" s="915"/>
    </row>
    <row r="75" spans="1:77" ht="12.75" customHeight="1" x14ac:dyDescent="0.15">
      <c r="A75" s="915"/>
      <c r="B75" s="915"/>
      <c r="C75" s="915"/>
      <c r="D75" s="915"/>
      <c r="E75" s="915"/>
      <c r="F75" s="915"/>
      <c r="G75" s="915"/>
      <c r="H75" s="915"/>
      <c r="I75" s="915"/>
      <c r="J75" s="915"/>
      <c r="K75" s="915"/>
      <c r="L75" s="915"/>
      <c r="M75" s="915"/>
      <c r="N75" s="915"/>
      <c r="O75" s="915"/>
      <c r="P75" s="915"/>
      <c r="Q75" s="915"/>
      <c r="R75" s="915"/>
      <c r="S75" s="915"/>
      <c r="T75" s="915"/>
      <c r="U75" s="915"/>
      <c r="V75" s="915"/>
      <c r="W75" s="915"/>
      <c r="X75" s="915"/>
      <c r="Y75" s="915"/>
      <c r="Z75" s="915"/>
      <c r="AA75" s="915"/>
      <c r="AB75" s="915"/>
      <c r="AC75" s="915"/>
      <c r="AD75" s="915"/>
      <c r="AE75" s="915"/>
      <c r="AF75" s="915"/>
      <c r="AG75" s="915"/>
      <c r="AH75" s="915"/>
      <c r="AI75" s="915"/>
      <c r="AJ75" s="915"/>
      <c r="AK75" s="915"/>
      <c r="AL75" s="915"/>
      <c r="AM75" s="915"/>
      <c r="AN75" s="915"/>
      <c r="AO75" s="915"/>
      <c r="AP75" s="915"/>
      <c r="AQ75" s="915"/>
      <c r="AR75" s="915"/>
      <c r="AS75" s="915"/>
      <c r="AT75" s="915"/>
      <c r="AU75" s="915"/>
    </row>
    <row r="76" spans="1:77" ht="15.75" customHeight="1" x14ac:dyDescent="0.15">
      <c r="A76" s="3276" t="s">
        <v>603</v>
      </c>
      <c r="B76" s="3277"/>
      <c r="C76" s="3278"/>
      <c r="D76" s="3285" t="s">
        <v>602</v>
      </c>
      <c r="E76" s="3286"/>
      <c r="F76" s="3286"/>
      <c r="G76" s="3286"/>
      <c r="H76" s="3286"/>
      <c r="I76" s="3286"/>
      <c r="J76" s="3287"/>
      <c r="K76" s="920"/>
      <c r="L76" s="1657"/>
      <c r="M76" s="1657"/>
      <c r="N76" s="1657"/>
      <c r="O76" s="1657"/>
      <c r="P76" s="1657"/>
      <c r="Q76" s="1657"/>
      <c r="R76" s="1657"/>
      <c r="S76" s="922" t="s">
        <v>3513</v>
      </c>
      <c r="T76" s="922" t="s">
        <v>601</v>
      </c>
      <c r="U76" s="922" t="s">
        <v>588</v>
      </c>
      <c r="V76" s="922" t="s">
        <v>600</v>
      </c>
      <c r="W76" s="922"/>
      <c r="X76" s="922"/>
      <c r="Y76" s="922"/>
      <c r="Z76" s="922"/>
      <c r="AA76" s="922"/>
      <c r="AB76" s="922"/>
      <c r="AC76" s="922"/>
      <c r="AD76" s="922"/>
      <c r="AE76" s="922"/>
      <c r="AF76" s="922"/>
      <c r="AG76" s="922"/>
      <c r="AH76" s="922"/>
      <c r="AI76" s="923"/>
      <c r="AJ76" s="1656"/>
      <c r="AK76" s="3286" t="s">
        <v>3514</v>
      </c>
      <c r="AL76" s="3286"/>
      <c r="AM76" s="3286"/>
      <c r="AN76" s="3286"/>
      <c r="AO76" s="3286"/>
      <c r="AP76" s="3286"/>
      <c r="AQ76" s="3286"/>
      <c r="AR76" s="3286"/>
      <c r="AS76" s="3286"/>
      <c r="AT76" s="3286"/>
      <c r="AU76" s="1658"/>
    </row>
    <row r="77" spans="1:77" ht="15.75" customHeight="1" x14ac:dyDescent="0.15">
      <c r="A77" s="3279"/>
      <c r="B77" s="3280"/>
      <c r="C77" s="3281"/>
      <c r="D77" s="3288"/>
      <c r="E77" s="3289"/>
      <c r="F77" s="3289"/>
      <c r="G77" s="3289"/>
      <c r="H77" s="3289"/>
      <c r="I77" s="3289"/>
      <c r="J77" s="3290"/>
      <c r="K77" s="3297"/>
      <c r="L77" s="3298"/>
      <c r="M77" s="3298"/>
      <c r="N77" s="3298"/>
      <c r="O77" s="3298"/>
      <c r="P77" s="3298"/>
      <c r="Q77" s="3298"/>
      <c r="R77" s="3298"/>
      <c r="S77" s="3298"/>
      <c r="T77" s="3298"/>
      <c r="U77" s="3298"/>
      <c r="V77" s="3298"/>
      <c r="W77" s="3298"/>
      <c r="X77" s="3298"/>
      <c r="Y77" s="3298"/>
      <c r="Z77" s="3298"/>
      <c r="AA77" s="3298"/>
      <c r="AB77" s="3298"/>
      <c r="AC77" s="3298"/>
      <c r="AD77" s="3298"/>
      <c r="AE77" s="3298"/>
      <c r="AF77" s="3298"/>
      <c r="AG77" s="3298"/>
      <c r="AH77" s="3298"/>
      <c r="AI77" s="3299"/>
      <c r="AJ77" s="1652"/>
      <c r="AK77" s="1652"/>
      <c r="AL77" s="1652"/>
      <c r="AM77" s="1652"/>
      <c r="AN77" s="1652"/>
      <c r="AO77" s="1652"/>
      <c r="AP77" s="1652"/>
      <c r="AQ77" s="1652"/>
      <c r="AR77" s="1652"/>
      <c r="AS77" s="1652"/>
      <c r="AT77" s="1652"/>
      <c r="AU77" s="1653"/>
      <c r="AW77" s="1659" t="s">
        <v>6267</v>
      </c>
      <c r="AX77" s="1660" t="s">
        <v>6269</v>
      </c>
    </row>
    <row r="78" spans="1:77" ht="15.75" customHeight="1" x14ac:dyDescent="0.15">
      <c r="A78" s="3279"/>
      <c r="B78" s="3280"/>
      <c r="C78" s="3281"/>
      <c r="D78" s="3291"/>
      <c r="E78" s="3292"/>
      <c r="F78" s="3292"/>
      <c r="G78" s="3292"/>
      <c r="H78" s="3292"/>
      <c r="I78" s="3292"/>
      <c r="J78" s="3293"/>
      <c r="K78" s="3300"/>
      <c r="L78" s="3301"/>
      <c r="M78" s="3301"/>
      <c r="N78" s="3301"/>
      <c r="O78" s="3301"/>
      <c r="P78" s="3301"/>
      <c r="Q78" s="3301"/>
      <c r="R78" s="3301"/>
      <c r="S78" s="3301"/>
      <c r="T78" s="3301"/>
      <c r="U78" s="3301"/>
      <c r="V78" s="3301"/>
      <c r="W78" s="3301"/>
      <c r="X78" s="3301"/>
      <c r="Y78" s="3301"/>
      <c r="Z78" s="3301"/>
      <c r="AA78" s="3301"/>
      <c r="AB78" s="3301"/>
      <c r="AC78" s="3301"/>
      <c r="AD78" s="3301"/>
      <c r="AE78" s="3301"/>
      <c r="AF78" s="3301"/>
      <c r="AG78" s="3301"/>
      <c r="AH78" s="3301"/>
      <c r="AI78" s="3302"/>
      <c r="AJ78" s="1652"/>
      <c r="AK78" s="914" t="s">
        <v>599</v>
      </c>
      <c r="AL78" s="1652" t="s">
        <v>598</v>
      </c>
      <c r="AM78" s="1652" t="s">
        <v>597</v>
      </c>
      <c r="AN78" s="1652" t="s">
        <v>596</v>
      </c>
      <c r="AO78" s="1652"/>
      <c r="AP78" s="914" t="s">
        <v>595</v>
      </c>
      <c r="AQ78" s="1652" t="s">
        <v>594</v>
      </c>
      <c r="AR78" s="1652" t="s">
        <v>593</v>
      </c>
      <c r="AS78" s="1652" t="s">
        <v>592</v>
      </c>
      <c r="AT78" s="1652"/>
      <c r="AU78" s="1653"/>
      <c r="AW78" s="1661"/>
      <c r="AX78" s="1660" t="s">
        <v>6266</v>
      </c>
    </row>
    <row r="79" spans="1:77" ht="15.75" customHeight="1" x14ac:dyDescent="0.15">
      <c r="A79" s="3282"/>
      <c r="B79" s="3283"/>
      <c r="C79" s="3284"/>
      <c r="D79" s="3294"/>
      <c r="E79" s="3295"/>
      <c r="F79" s="3295"/>
      <c r="G79" s="3295"/>
      <c r="H79" s="3295"/>
      <c r="I79" s="3295"/>
      <c r="J79" s="3296"/>
      <c r="K79" s="3303"/>
      <c r="L79" s="3304"/>
      <c r="M79" s="3304"/>
      <c r="N79" s="3304"/>
      <c r="O79" s="3304"/>
      <c r="P79" s="3304"/>
      <c r="Q79" s="3304"/>
      <c r="R79" s="3304"/>
      <c r="S79" s="3304"/>
      <c r="T79" s="3304"/>
      <c r="U79" s="3304"/>
      <c r="V79" s="3304"/>
      <c r="W79" s="3304"/>
      <c r="X79" s="3304"/>
      <c r="Y79" s="3304"/>
      <c r="Z79" s="3304"/>
      <c r="AA79" s="3304"/>
      <c r="AB79" s="3304"/>
      <c r="AC79" s="3304"/>
      <c r="AD79" s="3304"/>
      <c r="AE79" s="3304"/>
      <c r="AF79" s="3304"/>
      <c r="AG79" s="3304"/>
      <c r="AH79" s="3304"/>
      <c r="AI79" s="3305"/>
      <c r="AJ79" s="1654"/>
      <c r="AK79" s="1654"/>
      <c r="AL79" s="1654"/>
      <c r="AM79" s="1654"/>
      <c r="AN79" s="1654"/>
      <c r="AO79" s="1654"/>
      <c r="AP79" s="1654"/>
      <c r="AQ79" s="1654"/>
      <c r="AR79" s="1654"/>
      <c r="AS79" s="1654"/>
      <c r="AT79" s="1654"/>
      <c r="AU79" s="1655"/>
      <c r="AW79" s="1661"/>
      <c r="AX79" s="1660" t="s">
        <v>6268</v>
      </c>
    </row>
    <row r="80" spans="1:77" ht="15.75" customHeight="1" x14ac:dyDescent="0.15">
      <c r="A80" s="913"/>
      <c r="B80" s="930"/>
      <c r="C80" s="930"/>
      <c r="D80" s="930"/>
      <c r="E80" s="930"/>
      <c r="F80" s="930"/>
      <c r="G80" s="930"/>
      <c r="H80" s="930"/>
      <c r="I80" s="930"/>
      <c r="J80" s="930"/>
      <c r="K80" s="930"/>
      <c r="L80" s="930"/>
      <c r="M80" s="930"/>
      <c r="N80" s="930"/>
      <c r="O80" s="930"/>
      <c r="P80" s="930"/>
      <c r="Q80" s="930"/>
      <c r="R80" s="930"/>
      <c r="S80" s="930"/>
      <c r="T80" s="930"/>
      <c r="U80" s="930"/>
      <c r="V80" s="930"/>
      <c r="W80" s="930"/>
      <c r="X80" s="930"/>
      <c r="Y80" s="931"/>
      <c r="Z80" s="201"/>
      <c r="AA80" s="200" t="s">
        <v>591</v>
      </c>
      <c r="AB80" s="200" t="s">
        <v>590</v>
      </c>
      <c r="AC80" s="200" t="s">
        <v>589</v>
      </c>
      <c r="AD80" s="200" t="s">
        <v>588</v>
      </c>
      <c r="AE80" s="200"/>
      <c r="AF80" s="200"/>
      <c r="AG80" s="200"/>
      <c r="AH80" s="200"/>
      <c r="AI80" s="200"/>
      <c r="AJ80" s="199"/>
      <c r="AK80" s="199"/>
      <c r="AL80" s="199"/>
      <c r="AM80" s="199"/>
      <c r="AN80" s="199"/>
      <c r="AO80" s="199"/>
      <c r="AP80" s="199"/>
      <c r="AQ80" s="199"/>
      <c r="AR80" s="199"/>
      <c r="AS80" s="199"/>
      <c r="AT80" s="199"/>
      <c r="AU80" s="203"/>
    </row>
    <row r="81" spans="1:47" ht="15.75" customHeight="1" x14ac:dyDescent="0.15">
      <c r="A81" s="932"/>
      <c r="B81" s="933"/>
      <c r="C81" s="933"/>
      <c r="D81" s="933"/>
      <c r="E81" s="933"/>
      <c r="F81" s="933"/>
      <c r="G81" s="933"/>
      <c r="H81" s="933"/>
      <c r="I81" s="933"/>
      <c r="J81" s="933"/>
      <c r="K81" s="933"/>
      <c r="L81" s="933"/>
      <c r="M81" s="933"/>
      <c r="N81" s="933"/>
      <c r="O81" s="933"/>
      <c r="P81" s="933"/>
      <c r="Q81" s="933"/>
      <c r="R81" s="933"/>
      <c r="S81" s="933"/>
      <c r="T81" s="933"/>
      <c r="U81" s="933"/>
      <c r="V81" s="933"/>
      <c r="W81" s="933"/>
      <c r="X81" s="933"/>
      <c r="Y81" s="934"/>
      <c r="Z81" s="3306"/>
      <c r="AA81" s="3307"/>
      <c r="AB81" s="3307"/>
      <c r="AC81" s="3307"/>
      <c r="AD81" s="3307"/>
      <c r="AE81" s="3307"/>
      <c r="AF81" s="3307"/>
      <c r="AG81" s="3307"/>
      <c r="AH81" s="3307"/>
      <c r="AI81" s="3307"/>
      <c r="AJ81" s="3307"/>
      <c r="AK81" s="3307"/>
      <c r="AL81" s="3307"/>
      <c r="AM81" s="3307"/>
      <c r="AN81" s="3307"/>
      <c r="AO81" s="3307"/>
      <c r="AP81" s="3307"/>
      <c r="AQ81" s="3307"/>
      <c r="AR81" s="3307"/>
      <c r="AS81" s="3307"/>
      <c r="AT81" s="3307"/>
      <c r="AU81" s="3308"/>
    </row>
    <row r="82" spans="1:47" ht="15.75" customHeight="1" x14ac:dyDescent="0.15">
      <c r="A82" s="932"/>
      <c r="B82" s="933"/>
      <c r="C82" s="933"/>
      <c r="D82" s="933"/>
      <c r="E82" s="933"/>
      <c r="F82" s="933"/>
      <c r="G82" s="933"/>
      <c r="H82" s="933"/>
      <c r="I82" s="933"/>
      <c r="J82" s="933"/>
      <c r="K82" s="933"/>
      <c r="L82" s="933"/>
      <c r="M82" s="933"/>
      <c r="N82" s="933"/>
      <c r="O82" s="933"/>
      <c r="P82" s="933"/>
      <c r="Q82" s="933"/>
      <c r="R82" s="933"/>
      <c r="S82" s="933"/>
      <c r="T82" s="933"/>
      <c r="U82" s="933"/>
      <c r="V82" s="933"/>
      <c r="W82" s="933"/>
      <c r="X82" s="933"/>
      <c r="Y82" s="934"/>
      <c r="Z82" s="3309"/>
      <c r="AA82" s="3310"/>
      <c r="AB82" s="3310"/>
      <c r="AC82" s="3310"/>
      <c r="AD82" s="3310"/>
      <c r="AE82" s="3310"/>
      <c r="AF82" s="3310"/>
      <c r="AG82" s="3310"/>
      <c r="AH82" s="3310"/>
      <c r="AI82" s="3310"/>
      <c r="AJ82" s="3310"/>
      <c r="AK82" s="3310"/>
      <c r="AL82" s="3310"/>
      <c r="AM82" s="3310"/>
      <c r="AN82" s="3310"/>
      <c r="AO82" s="3310"/>
      <c r="AP82" s="3310"/>
      <c r="AQ82" s="3310"/>
      <c r="AR82" s="3310"/>
      <c r="AS82" s="3310"/>
      <c r="AT82" s="3310"/>
      <c r="AU82" s="3311"/>
    </row>
    <row r="83" spans="1:47" ht="15.75" customHeight="1" x14ac:dyDescent="0.15">
      <c r="A83" s="932"/>
      <c r="B83" s="933"/>
      <c r="C83" s="933"/>
      <c r="D83" s="933"/>
      <c r="E83" s="933"/>
      <c r="F83" s="933"/>
      <c r="G83" s="933"/>
      <c r="H83" s="933"/>
      <c r="I83" s="933"/>
      <c r="J83" s="933"/>
      <c r="K83" s="933"/>
      <c r="L83" s="933"/>
      <c r="M83" s="933"/>
      <c r="N83" s="933"/>
      <c r="O83" s="933"/>
      <c r="P83" s="933"/>
      <c r="Q83" s="933"/>
      <c r="R83" s="933"/>
      <c r="S83" s="933"/>
      <c r="T83" s="933"/>
      <c r="U83" s="933"/>
      <c r="V83" s="933"/>
      <c r="W83" s="933"/>
      <c r="X83" s="933"/>
      <c r="Y83" s="934"/>
      <c r="Z83" s="3309"/>
      <c r="AA83" s="3310"/>
      <c r="AB83" s="3310"/>
      <c r="AC83" s="3310"/>
      <c r="AD83" s="3310"/>
      <c r="AE83" s="3310"/>
      <c r="AF83" s="3310"/>
      <c r="AG83" s="3310"/>
      <c r="AH83" s="3310"/>
      <c r="AI83" s="3310"/>
      <c r="AJ83" s="3310"/>
      <c r="AK83" s="3310"/>
      <c r="AL83" s="3310"/>
      <c r="AM83" s="3310"/>
      <c r="AN83" s="3310"/>
      <c r="AO83" s="3310"/>
      <c r="AP83" s="3310"/>
      <c r="AQ83" s="3310"/>
      <c r="AR83" s="3310"/>
      <c r="AS83" s="3310"/>
      <c r="AT83" s="3310"/>
      <c r="AU83" s="3311"/>
    </row>
    <row r="84" spans="1:47" ht="15.75" customHeight="1" x14ac:dyDescent="0.15">
      <c r="A84" s="932"/>
      <c r="B84" s="933"/>
      <c r="C84" s="933"/>
      <c r="D84" s="933"/>
      <c r="E84" s="933"/>
      <c r="F84" s="933"/>
      <c r="G84" s="933"/>
      <c r="H84" s="933"/>
      <c r="I84" s="933"/>
      <c r="J84" s="933"/>
      <c r="K84" s="933"/>
      <c r="L84" s="933"/>
      <c r="M84" s="933"/>
      <c r="N84" s="933"/>
      <c r="O84" s="933"/>
      <c r="P84" s="933"/>
      <c r="Q84" s="933"/>
      <c r="R84" s="933"/>
      <c r="S84" s="933"/>
      <c r="T84" s="933"/>
      <c r="U84" s="933"/>
      <c r="V84" s="933"/>
      <c r="W84" s="933"/>
      <c r="X84" s="933"/>
      <c r="Y84" s="934"/>
      <c r="Z84" s="3309"/>
      <c r="AA84" s="3310"/>
      <c r="AB84" s="3310"/>
      <c r="AC84" s="3310"/>
      <c r="AD84" s="3310"/>
      <c r="AE84" s="3310"/>
      <c r="AF84" s="3310"/>
      <c r="AG84" s="3310"/>
      <c r="AH84" s="3310"/>
      <c r="AI84" s="3310"/>
      <c r="AJ84" s="3310"/>
      <c r="AK84" s="3310"/>
      <c r="AL84" s="3310"/>
      <c r="AM84" s="3310"/>
      <c r="AN84" s="3310"/>
      <c r="AO84" s="3310"/>
      <c r="AP84" s="3310"/>
      <c r="AQ84" s="3310"/>
      <c r="AR84" s="3310"/>
      <c r="AS84" s="3310"/>
      <c r="AT84" s="3310"/>
      <c r="AU84" s="3311"/>
    </row>
    <row r="85" spans="1:47" ht="15.75" customHeight="1" x14ac:dyDescent="0.15">
      <c r="A85" s="932"/>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4"/>
      <c r="Z85" s="3309"/>
      <c r="AA85" s="3310"/>
      <c r="AB85" s="3310"/>
      <c r="AC85" s="3310"/>
      <c r="AD85" s="3310"/>
      <c r="AE85" s="3310"/>
      <c r="AF85" s="3310"/>
      <c r="AG85" s="3310"/>
      <c r="AH85" s="3310"/>
      <c r="AI85" s="3310"/>
      <c r="AJ85" s="3310"/>
      <c r="AK85" s="3310"/>
      <c r="AL85" s="3310"/>
      <c r="AM85" s="3310"/>
      <c r="AN85" s="3310"/>
      <c r="AO85" s="3310"/>
      <c r="AP85" s="3310"/>
      <c r="AQ85" s="3310"/>
      <c r="AR85" s="3310"/>
      <c r="AS85" s="3310"/>
      <c r="AT85" s="3310"/>
      <c r="AU85" s="3311"/>
    </row>
    <row r="86" spans="1:47" ht="15.75" customHeight="1" x14ac:dyDescent="0.15">
      <c r="A86" s="932"/>
      <c r="B86" s="933"/>
      <c r="C86" s="933"/>
      <c r="D86" s="933"/>
      <c r="E86" s="933"/>
      <c r="F86" s="933"/>
      <c r="G86" s="933"/>
      <c r="H86" s="933"/>
      <c r="I86" s="933"/>
      <c r="J86" s="933"/>
      <c r="K86" s="933"/>
      <c r="L86" s="933"/>
      <c r="M86" s="933"/>
      <c r="N86" s="933"/>
      <c r="O86" s="933"/>
      <c r="P86" s="933"/>
      <c r="Q86" s="933"/>
      <c r="R86" s="933"/>
      <c r="S86" s="933"/>
      <c r="T86" s="933"/>
      <c r="U86" s="933"/>
      <c r="V86" s="933"/>
      <c r="W86" s="933"/>
      <c r="X86" s="933"/>
      <c r="Y86" s="934"/>
      <c r="Z86" s="3309"/>
      <c r="AA86" s="3310"/>
      <c r="AB86" s="3310"/>
      <c r="AC86" s="3310"/>
      <c r="AD86" s="3310"/>
      <c r="AE86" s="3310"/>
      <c r="AF86" s="3310"/>
      <c r="AG86" s="3310"/>
      <c r="AH86" s="3310"/>
      <c r="AI86" s="3310"/>
      <c r="AJ86" s="3310"/>
      <c r="AK86" s="3310"/>
      <c r="AL86" s="3310"/>
      <c r="AM86" s="3310"/>
      <c r="AN86" s="3310"/>
      <c r="AO86" s="3310"/>
      <c r="AP86" s="3310"/>
      <c r="AQ86" s="3310"/>
      <c r="AR86" s="3310"/>
      <c r="AS86" s="3310"/>
      <c r="AT86" s="3310"/>
      <c r="AU86" s="3311"/>
    </row>
    <row r="87" spans="1:47" ht="15.75" customHeight="1" x14ac:dyDescent="0.15">
      <c r="A87" s="932"/>
      <c r="B87" s="933"/>
      <c r="C87" s="933"/>
      <c r="D87" s="933"/>
      <c r="E87" s="933"/>
      <c r="F87" s="933"/>
      <c r="G87" s="933"/>
      <c r="H87" s="933"/>
      <c r="I87" s="933"/>
      <c r="J87" s="933"/>
      <c r="K87" s="933"/>
      <c r="L87" s="933"/>
      <c r="M87" s="933"/>
      <c r="N87" s="933"/>
      <c r="O87" s="933"/>
      <c r="P87" s="933"/>
      <c r="Q87" s="933"/>
      <c r="R87" s="933"/>
      <c r="S87" s="933"/>
      <c r="T87" s="933"/>
      <c r="U87" s="933"/>
      <c r="V87" s="933"/>
      <c r="W87" s="933"/>
      <c r="X87" s="933"/>
      <c r="Y87" s="934"/>
      <c r="Z87" s="3309"/>
      <c r="AA87" s="3310"/>
      <c r="AB87" s="3310"/>
      <c r="AC87" s="3310"/>
      <c r="AD87" s="3310"/>
      <c r="AE87" s="3310"/>
      <c r="AF87" s="3310"/>
      <c r="AG87" s="3310"/>
      <c r="AH87" s="3310"/>
      <c r="AI87" s="3310"/>
      <c r="AJ87" s="3310"/>
      <c r="AK87" s="3310"/>
      <c r="AL87" s="3310"/>
      <c r="AM87" s="3310"/>
      <c r="AN87" s="3310"/>
      <c r="AO87" s="3310"/>
      <c r="AP87" s="3310"/>
      <c r="AQ87" s="3310"/>
      <c r="AR87" s="3310"/>
      <c r="AS87" s="3310"/>
      <c r="AT87" s="3310"/>
      <c r="AU87" s="3311"/>
    </row>
    <row r="88" spans="1:47" ht="15.75" customHeight="1" x14ac:dyDescent="0.15">
      <c r="A88" s="932"/>
      <c r="B88" s="933"/>
      <c r="C88" s="933"/>
      <c r="D88" s="933"/>
      <c r="E88" s="933"/>
      <c r="F88" s="933"/>
      <c r="G88" s="933"/>
      <c r="H88" s="933"/>
      <c r="I88" s="933"/>
      <c r="J88" s="933"/>
      <c r="K88" s="3315" t="s">
        <v>587</v>
      </c>
      <c r="L88" s="3315"/>
      <c r="M88" s="3315"/>
      <c r="N88" s="3315"/>
      <c r="O88" s="3315"/>
      <c r="P88" s="3315"/>
      <c r="Q88" s="933"/>
      <c r="R88" s="933"/>
      <c r="S88" s="933"/>
      <c r="T88" s="933"/>
      <c r="U88" s="933"/>
      <c r="V88" s="933"/>
      <c r="W88" s="933"/>
      <c r="X88" s="933"/>
      <c r="Y88" s="934"/>
      <c r="Z88" s="3309"/>
      <c r="AA88" s="3310"/>
      <c r="AB88" s="3310"/>
      <c r="AC88" s="3310"/>
      <c r="AD88" s="3310"/>
      <c r="AE88" s="3310"/>
      <c r="AF88" s="3310"/>
      <c r="AG88" s="3310"/>
      <c r="AH88" s="3310"/>
      <c r="AI88" s="3310"/>
      <c r="AJ88" s="3310"/>
      <c r="AK88" s="3310"/>
      <c r="AL88" s="3310"/>
      <c r="AM88" s="3310"/>
      <c r="AN88" s="3310"/>
      <c r="AO88" s="3310"/>
      <c r="AP88" s="3310"/>
      <c r="AQ88" s="3310"/>
      <c r="AR88" s="3310"/>
      <c r="AS88" s="3310"/>
      <c r="AT88" s="3310"/>
      <c r="AU88" s="3311"/>
    </row>
    <row r="89" spans="1:47" ht="15.75" customHeight="1" x14ac:dyDescent="0.15">
      <c r="A89" s="932"/>
      <c r="B89" s="933"/>
      <c r="C89" s="933"/>
      <c r="D89" s="933"/>
      <c r="E89" s="933"/>
      <c r="F89" s="933"/>
      <c r="G89" s="933"/>
      <c r="H89" s="933"/>
      <c r="I89" s="933"/>
      <c r="J89" s="933"/>
      <c r="K89" s="933"/>
      <c r="L89" s="933"/>
      <c r="M89" s="933"/>
      <c r="N89" s="933"/>
      <c r="O89" s="933"/>
      <c r="P89" s="933"/>
      <c r="Q89" s="933"/>
      <c r="R89" s="933"/>
      <c r="S89" s="933"/>
      <c r="T89" s="933"/>
      <c r="U89" s="933"/>
      <c r="V89" s="933"/>
      <c r="W89" s="933"/>
      <c r="X89" s="933"/>
      <c r="Y89" s="934"/>
      <c r="Z89" s="3309"/>
      <c r="AA89" s="3310"/>
      <c r="AB89" s="3310"/>
      <c r="AC89" s="3310"/>
      <c r="AD89" s="3310"/>
      <c r="AE89" s="3310"/>
      <c r="AF89" s="3310"/>
      <c r="AG89" s="3310"/>
      <c r="AH89" s="3310"/>
      <c r="AI89" s="3310"/>
      <c r="AJ89" s="3310"/>
      <c r="AK89" s="3310"/>
      <c r="AL89" s="3310"/>
      <c r="AM89" s="3310"/>
      <c r="AN89" s="3310"/>
      <c r="AO89" s="3310"/>
      <c r="AP89" s="3310"/>
      <c r="AQ89" s="3310"/>
      <c r="AR89" s="3310"/>
      <c r="AS89" s="3310"/>
      <c r="AT89" s="3310"/>
      <c r="AU89" s="3311"/>
    </row>
    <row r="90" spans="1:47" ht="15.75" customHeight="1" x14ac:dyDescent="0.15">
      <c r="A90" s="932"/>
      <c r="B90" s="933"/>
      <c r="C90" s="933"/>
      <c r="D90" s="933"/>
      <c r="E90" s="933"/>
      <c r="F90" s="933"/>
      <c r="G90" s="933"/>
      <c r="H90" s="933"/>
      <c r="I90" s="933"/>
      <c r="J90" s="933"/>
      <c r="K90" s="933"/>
      <c r="L90" s="933"/>
      <c r="M90" s="933"/>
      <c r="N90" s="933"/>
      <c r="O90" s="933"/>
      <c r="P90" s="933"/>
      <c r="Q90" s="933"/>
      <c r="R90" s="933"/>
      <c r="S90" s="933"/>
      <c r="T90" s="933"/>
      <c r="U90" s="933"/>
      <c r="V90" s="933"/>
      <c r="W90" s="933"/>
      <c r="X90" s="933"/>
      <c r="Y90" s="934"/>
      <c r="Z90" s="3309"/>
      <c r="AA90" s="3310"/>
      <c r="AB90" s="3310"/>
      <c r="AC90" s="3310"/>
      <c r="AD90" s="3310"/>
      <c r="AE90" s="3310"/>
      <c r="AF90" s="3310"/>
      <c r="AG90" s="3310"/>
      <c r="AH90" s="3310"/>
      <c r="AI90" s="3310"/>
      <c r="AJ90" s="3310"/>
      <c r="AK90" s="3310"/>
      <c r="AL90" s="3310"/>
      <c r="AM90" s="3310"/>
      <c r="AN90" s="3310"/>
      <c r="AO90" s="3310"/>
      <c r="AP90" s="3310"/>
      <c r="AQ90" s="3310"/>
      <c r="AR90" s="3310"/>
      <c r="AS90" s="3310"/>
      <c r="AT90" s="3310"/>
      <c r="AU90" s="3311"/>
    </row>
    <row r="91" spans="1:47" ht="15.75" customHeight="1" x14ac:dyDescent="0.15">
      <c r="A91" s="932"/>
      <c r="B91" s="933"/>
      <c r="C91" s="933"/>
      <c r="D91" s="933"/>
      <c r="E91" s="933"/>
      <c r="F91" s="933"/>
      <c r="G91" s="933"/>
      <c r="H91" s="933"/>
      <c r="I91" s="933"/>
      <c r="J91" s="933"/>
      <c r="K91" s="933"/>
      <c r="L91" s="933"/>
      <c r="M91" s="933"/>
      <c r="N91" s="933"/>
      <c r="O91" s="933"/>
      <c r="P91" s="933"/>
      <c r="Q91" s="933"/>
      <c r="R91" s="933"/>
      <c r="S91" s="933"/>
      <c r="T91" s="933"/>
      <c r="U91" s="933"/>
      <c r="V91" s="933"/>
      <c r="W91" s="933"/>
      <c r="X91" s="933"/>
      <c r="Y91" s="934"/>
      <c r="Z91" s="3309"/>
      <c r="AA91" s="3310"/>
      <c r="AB91" s="3310"/>
      <c r="AC91" s="3310"/>
      <c r="AD91" s="3310"/>
      <c r="AE91" s="3310"/>
      <c r="AF91" s="3310"/>
      <c r="AG91" s="3310"/>
      <c r="AH91" s="3310"/>
      <c r="AI91" s="3310"/>
      <c r="AJ91" s="3310"/>
      <c r="AK91" s="3310"/>
      <c r="AL91" s="3310"/>
      <c r="AM91" s="3310"/>
      <c r="AN91" s="3310"/>
      <c r="AO91" s="3310"/>
      <c r="AP91" s="3310"/>
      <c r="AQ91" s="3310"/>
      <c r="AR91" s="3310"/>
      <c r="AS91" s="3310"/>
      <c r="AT91" s="3310"/>
      <c r="AU91" s="3311"/>
    </row>
    <row r="92" spans="1:47" ht="15.75" customHeight="1" x14ac:dyDescent="0.15">
      <c r="A92" s="932"/>
      <c r="B92" s="933"/>
      <c r="C92" s="933"/>
      <c r="D92" s="933"/>
      <c r="E92" s="933"/>
      <c r="F92" s="933"/>
      <c r="G92" s="933"/>
      <c r="H92" s="933"/>
      <c r="I92" s="933"/>
      <c r="J92" s="933"/>
      <c r="K92" s="933"/>
      <c r="L92" s="933"/>
      <c r="M92" s="933"/>
      <c r="N92" s="933"/>
      <c r="O92" s="933"/>
      <c r="P92" s="933"/>
      <c r="Q92" s="933"/>
      <c r="R92" s="933"/>
      <c r="S92" s="933"/>
      <c r="T92" s="933"/>
      <c r="U92" s="933"/>
      <c r="V92" s="933"/>
      <c r="W92" s="933"/>
      <c r="X92" s="933"/>
      <c r="Y92" s="934"/>
      <c r="Z92" s="3309"/>
      <c r="AA92" s="3310"/>
      <c r="AB92" s="3310"/>
      <c r="AC92" s="3310"/>
      <c r="AD92" s="3310"/>
      <c r="AE92" s="3310"/>
      <c r="AF92" s="3310"/>
      <c r="AG92" s="3310"/>
      <c r="AH92" s="3310"/>
      <c r="AI92" s="3310"/>
      <c r="AJ92" s="3310"/>
      <c r="AK92" s="3310"/>
      <c r="AL92" s="3310"/>
      <c r="AM92" s="3310"/>
      <c r="AN92" s="3310"/>
      <c r="AO92" s="3310"/>
      <c r="AP92" s="3310"/>
      <c r="AQ92" s="3310"/>
      <c r="AR92" s="3310"/>
      <c r="AS92" s="3310"/>
      <c r="AT92" s="3310"/>
      <c r="AU92" s="3311"/>
    </row>
    <row r="93" spans="1:47" ht="15.75" customHeight="1" x14ac:dyDescent="0.15">
      <c r="A93" s="932"/>
      <c r="B93" s="933"/>
      <c r="C93" s="933"/>
      <c r="D93" s="933"/>
      <c r="E93" s="933"/>
      <c r="F93" s="933"/>
      <c r="G93" s="933"/>
      <c r="H93" s="933"/>
      <c r="I93" s="933"/>
      <c r="J93" s="933"/>
      <c r="K93" s="933"/>
      <c r="L93" s="933"/>
      <c r="M93" s="933"/>
      <c r="N93" s="933"/>
      <c r="O93" s="933"/>
      <c r="P93" s="933"/>
      <c r="Q93" s="933"/>
      <c r="R93" s="933"/>
      <c r="S93" s="933"/>
      <c r="T93" s="933"/>
      <c r="U93" s="933"/>
      <c r="V93" s="933"/>
      <c r="W93" s="933"/>
      <c r="X93" s="933"/>
      <c r="Y93" s="934"/>
      <c r="Z93" s="3309"/>
      <c r="AA93" s="3310"/>
      <c r="AB93" s="3310"/>
      <c r="AC93" s="3310"/>
      <c r="AD93" s="3310"/>
      <c r="AE93" s="3310"/>
      <c r="AF93" s="3310"/>
      <c r="AG93" s="3310"/>
      <c r="AH93" s="3310"/>
      <c r="AI93" s="3310"/>
      <c r="AJ93" s="3310"/>
      <c r="AK93" s="3310"/>
      <c r="AL93" s="3310"/>
      <c r="AM93" s="3310"/>
      <c r="AN93" s="3310"/>
      <c r="AO93" s="3310"/>
      <c r="AP93" s="3310"/>
      <c r="AQ93" s="3310"/>
      <c r="AR93" s="3310"/>
      <c r="AS93" s="3310"/>
      <c r="AT93" s="3310"/>
      <c r="AU93" s="3311"/>
    </row>
    <row r="94" spans="1:47" ht="15.75" customHeight="1" x14ac:dyDescent="0.15">
      <c r="A94" s="932"/>
      <c r="B94" s="933"/>
      <c r="C94" s="933"/>
      <c r="D94" s="933"/>
      <c r="E94" s="933"/>
      <c r="F94" s="933"/>
      <c r="G94" s="933"/>
      <c r="H94" s="933"/>
      <c r="I94" s="933"/>
      <c r="J94" s="933"/>
      <c r="K94" s="933"/>
      <c r="L94" s="933"/>
      <c r="M94" s="933"/>
      <c r="N94" s="933"/>
      <c r="O94" s="933"/>
      <c r="P94" s="933"/>
      <c r="Q94" s="933"/>
      <c r="R94" s="933"/>
      <c r="S94" s="933"/>
      <c r="T94" s="933"/>
      <c r="U94" s="933"/>
      <c r="V94" s="933"/>
      <c r="W94" s="933"/>
      <c r="X94" s="933"/>
      <c r="Y94" s="934"/>
      <c r="Z94" s="3309"/>
      <c r="AA94" s="3310"/>
      <c r="AB94" s="3310"/>
      <c r="AC94" s="3310"/>
      <c r="AD94" s="3310"/>
      <c r="AE94" s="3310"/>
      <c r="AF94" s="3310"/>
      <c r="AG94" s="3310"/>
      <c r="AH94" s="3310"/>
      <c r="AI94" s="3310"/>
      <c r="AJ94" s="3310"/>
      <c r="AK94" s="3310"/>
      <c r="AL94" s="3310"/>
      <c r="AM94" s="3310"/>
      <c r="AN94" s="3310"/>
      <c r="AO94" s="3310"/>
      <c r="AP94" s="3310"/>
      <c r="AQ94" s="3310"/>
      <c r="AR94" s="3310"/>
      <c r="AS94" s="3310"/>
      <c r="AT94" s="3310"/>
      <c r="AU94" s="3311"/>
    </row>
    <row r="95" spans="1:47" ht="15.75" customHeight="1" x14ac:dyDescent="0.15">
      <c r="A95" s="932"/>
      <c r="B95" s="933"/>
      <c r="C95" s="933"/>
      <c r="D95" s="933"/>
      <c r="E95" s="933"/>
      <c r="F95" s="933"/>
      <c r="G95" s="933"/>
      <c r="H95" s="933"/>
      <c r="I95" s="933"/>
      <c r="J95" s="933"/>
      <c r="K95" s="933"/>
      <c r="L95" s="933"/>
      <c r="M95" s="933"/>
      <c r="N95" s="933"/>
      <c r="O95" s="933"/>
      <c r="P95" s="933"/>
      <c r="Q95" s="933"/>
      <c r="R95" s="933"/>
      <c r="S95" s="933"/>
      <c r="T95" s="933"/>
      <c r="U95" s="933"/>
      <c r="V95" s="933"/>
      <c r="W95" s="933"/>
      <c r="X95" s="933"/>
      <c r="Y95" s="934"/>
      <c r="Z95" s="3309"/>
      <c r="AA95" s="3310"/>
      <c r="AB95" s="3310"/>
      <c r="AC95" s="3310"/>
      <c r="AD95" s="3310"/>
      <c r="AE95" s="3310"/>
      <c r="AF95" s="3310"/>
      <c r="AG95" s="3310"/>
      <c r="AH95" s="3310"/>
      <c r="AI95" s="3310"/>
      <c r="AJ95" s="3310"/>
      <c r="AK95" s="3310"/>
      <c r="AL95" s="3310"/>
      <c r="AM95" s="3310"/>
      <c r="AN95" s="3310"/>
      <c r="AO95" s="3310"/>
      <c r="AP95" s="3310"/>
      <c r="AQ95" s="3310"/>
      <c r="AR95" s="3310"/>
      <c r="AS95" s="3310"/>
      <c r="AT95" s="3310"/>
      <c r="AU95" s="3311"/>
    </row>
    <row r="96" spans="1:47" ht="15.75" customHeight="1" x14ac:dyDescent="0.15">
      <c r="A96" s="932"/>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4"/>
      <c r="Z96" s="3309"/>
      <c r="AA96" s="3310"/>
      <c r="AB96" s="3310"/>
      <c r="AC96" s="3310"/>
      <c r="AD96" s="3310"/>
      <c r="AE96" s="3310"/>
      <c r="AF96" s="3310"/>
      <c r="AG96" s="3310"/>
      <c r="AH96" s="3310"/>
      <c r="AI96" s="3310"/>
      <c r="AJ96" s="3310"/>
      <c r="AK96" s="3310"/>
      <c r="AL96" s="3310"/>
      <c r="AM96" s="3310"/>
      <c r="AN96" s="3310"/>
      <c r="AO96" s="3310"/>
      <c r="AP96" s="3310"/>
      <c r="AQ96" s="3310"/>
      <c r="AR96" s="3310"/>
      <c r="AS96" s="3310"/>
      <c r="AT96" s="3310"/>
      <c r="AU96" s="3311"/>
    </row>
    <row r="97" spans="1:50" ht="15.75" customHeight="1" x14ac:dyDescent="0.15">
      <c r="A97" s="935"/>
      <c r="B97" s="936"/>
      <c r="C97" s="936"/>
      <c r="D97" s="936"/>
      <c r="E97" s="936"/>
      <c r="F97" s="936"/>
      <c r="G97" s="936"/>
      <c r="H97" s="936"/>
      <c r="I97" s="936"/>
      <c r="J97" s="936"/>
      <c r="K97" s="936"/>
      <c r="L97" s="936"/>
      <c r="M97" s="936"/>
      <c r="N97" s="936"/>
      <c r="O97" s="936"/>
      <c r="P97" s="936"/>
      <c r="Q97" s="936"/>
      <c r="R97" s="936"/>
      <c r="S97" s="936"/>
      <c r="T97" s="936"/>
      <c r="U97" s="936"/>
      <c r="V97" s="936"/>
      <c r="W97" s="936"/>
      <c r="X97" s="936"/>
      <c r="Y97" s="937"/>
      <c r="Z97" s="3312"/>
      <c r="AA97" s="3313"/>
      <c r="AB97" s="3313"/>
      <c r="AC97" s="3313"/>
      <c r="AD97" s="3313"/>
      <c r="AE97" s="3313"/>
      <c r="AF97" s="3313"/>
      <c r="AG97" s="3313"/>
      <c r="AH97" s="3313"/>
      <c r="AI97" s="3313"/>
      <c r="AJ97" s="3313"/>
      <c r="AK97" s="3313"/>
      <c r="AL97" s="3313"/>
      <c r="AM97" s="3313"/>
      <c r="AN97" s="3313"/>
      <c r="AO97" s="3313"/>
      <c r="AP97" s="3313"/>
      <c r="AQ97" s="3313"/>
      <c r="AR97" s="3313"/>
      <c r="AS97" s="3313"/>
      <c r="AT97" s="3313"/>
      <c r="AU97" s="3314"/>
    </row>
    <row r="98" spans="1:50" ht="12.75" customHeight="1" x14ac:dyDescent="0.15">
      <c r="A98" s="915"/>
      <c r="B98" s="915"/>
      <c r="C98" s="915"/>
      <c r="D98" s="915"/>
      <c r="E98" s="915"/>
      <c r="F98" s="915"/>
      <c r="G98" s="915"/>
      <c r="H98" s="915"/>
      <c r="I98" s="915"/>
      <c r="J98" s="915"/>
      <c r="K98" s="915"/>
      <c r="L98" s="915"/>
      <c r="M98" s="915"/>
      <c r="N98" s="915"/>
      <c r="O98" s="915"/>
      <c r="P98" s="915"/>
      <c r="Q98" s="915"/>
      <c r="R98" s="915"/>
      <c r="S98" s="915"/>
      <c r="T98" s="915"/>
      <c r="U98" s="915"/>
      <c r="V98" s="915"/>
      <c r="W98" s="915"/>
      <c r="X98" s="915"/>
      <c r="Y98" s="915"/>
      <c r="Z98" s="915"/>
      <c r="AA98" s="915"/>
      <c r="AB98" s="915"/>
      <c r="AC98" s="915"/>
      <c r="AD98" s="915"/>
      <c r="AE98" s="915"/>
      <c r="AF98" s="915"/>
      <c r="AG98" s="915"/>
      <c r="AH98" s="915"/>
      <c r="AI98" s="915"/>
      <c r="AJ98" s="915"/>
      <c r="AK98" s="915"/>
      <c r="AL98" s="915"/>
      <c r="AM98" s="915"/>
      <c r="AN98" s="915"/>
      <c r="AO98" s="915"/>
      <c r="AP98" s="915"/>
      <c r="AQ98" s="915"/>
      <c r="AR98" s="915"/>
      <c r="AS98" s="915"/>
      <c r="AT98" s="915"/>
      <c r="AU98" s="915"/>
    </row>
    <row r="99" spans="1:50" ht="15.75" customHeight="1" x14ac:dyDescent="0.15">
      <c r="A99" s="3276" t="s">
        <v>603</v>
      </c>
      <c r="B99" s="3277"/>
      <c r="C99" s="3278"/>
      <c r="D99" s="3285" t="s">
        <v>602</v>
      </c>
      <c r="E99" s="3286"/>
      <c r="F99" s="3286"/>
      <c r="G99" s="3286"/>
      <c r="H99" s="3286"/>
      <c r="I99" s="3286"/>
      <c r="J99" s="3287"/>
      <c r="K99" s="920"/>
      <c r="L99" s="1657"/>
      <c r="M99" s="1657"/>
      <c r="N99" s="1657"/>
      <c r="O99" s="1657"/>
      <c r="P99" s="1657"/>
      <c r="Q99" s="1657"/>
      <c r="R99" s="1657"/>
      <c r="S99" s="922" t="s">
        <v>3513</v>
      </c>
      <c r="T99" s="922" t="s">
        <v>601</v>
      </c>
      <c r="U99" s="922" t="s">
        <v>588</v>
      </c>
      <c r="V99" s="922" t="s">
        <v>600</v>
      </c>
      <c r="W99" s="922"/>
      <c r="X99" s="922"/>
      <c r="Y99" s="922"/>
      <c r="Z99" s="922"/>
      <c r="AA99" s="922"/>
      <c r="AB99" s="922"/>
      <c r="AC99" s="922"/>
      <c r="AD99" s="922"/>
      <c r="AE99" s="922"/>
      <c r="AF99" s="922"/>
      <c r="AG99" s="922"/>
      <c r="AH99" s="922"/>
      <c r="AI99" s="923"/>
      <c r="AJ99" s="1656"/>
      <c r="AK99" s="3286" t="s">
        <v>3514</v>
      </c>
      <c r="AL99" s="3286"/>
      <c r="AM99" s="3286"/>
      <c r="AN99" s="3286"/>
      <c r="AO99" s="3286"/>
      <c r="AP99" s="3286"/>
      <c r="AQ99" s="3286"/>
      <c r="AR99" s="3286"/>
      <c r="AS99" s="3286"/>
      <c r="AT99" s="3286"/>
      <c r="AU99" s="1658"/>
    </row>
    <row r="100" spans="1:50" ht="15.75" customHeight="1" x14ac:dyDescent="0.15">
      <c r="A100" s="3279"/>
      <c r="B100" s="3280"/>
      <c r="C100" s="3281"/>
      <c r="D100" s="3288"/>
      <c r="E100" s="3289"/>
      <c r="F100" s="3289"/>
      <c r="G100" s="3289"/>
      <c r="H100" s="3289"/>
      <c r="I100" s="3289"/>
      <c r="J100" s="3290"/>
      <c r="K100" s="3297"/>
      <c r="L100" s="3298"/>
      <c r="M100" s="3298"/>
      <c r="N100" s="3298"/>
      <c r="O100" s="3298"/>
      <c r="P100" s="3298"/>
      <c r="Q100" s="3298"/>
      <c r="R100" s="3298"/>
      <c r="S100" s="3298"/>
      <c r="T100" s="3298"/>
      <c r="U100" s="3298"/>
      <c r="V100" s="3298"/>
      <c r="W100" s="3298"/>
      <c r="X100" s="3298"/>
      <c r="Y100" s="3298"/>
      <c r="Z100" s="3298"/>
      <c r="AA100" s="3298"/>
      <c r="AB100" s="3298"/>
      <c r="AC100" s="3298"/>
      <c r="AD100" s="3298"/>
      <c r="AE100" s="3298"/>
      <c r="AF100" s="3298"/>
      <c r="AG100" s="3298"/>
      <c r="AH100" s="3298"/>
      <c r="AI100" s="3299"/>
      <c r="AJ100" s="1652"/>
      <c r="AK100" s="1652"/>
      <c r="AL100" s="1652"/>
      <c r="AM100" s="1652"/>
      <c r="AN100" s="1652"/>
      <c r="AO100" s="1652"/>
      <c r="AP100" s="1652"/>
      <c r="AQ100" s="1652"/>
      <c r="AR100" s="1652"/>
      <c r="AS100" s="1652"/>
      <c r="AT100" s="1652"/>
      <c r="AU100" s="1653"/>
      <c r="AW100" s="1659" t="s">
        <v>6267</v>
      </c>
      <c r="AX100" s="1660" t="s">
        <v>6269</v>
      </c>
    </row>
    <row r="101" spans="1:50" ht="15.75" customHeight="1" x14ac:dyDescent="0.15">
      <c r="A101" s="3279"/>
      <c r="B101" s="3280"/>
      <c r="C101" s="3281"/>
      <c r="D101" s="3291"/>
      <c r="E101" s="3292"/>
      <c r="F101" s="3292"/>
      <c r="G101" s="3292"/>
      <c r="H101" s="3292"/>
      <c r="I101" s="3292"/>
      <c r="J101" s="3293"/>
      <c r="K101" s="3300"/>
      <c r="L101" s="3301"/>
      <c r="M101" s="3301"/>
      <c r="N101" s="3301"/>
      <c r="O101" s="3301"/>
      <c r="P101" s="3301"/>
      <c r="Q101" s="3301"/>
      <c r="R101" s="3301"/>
      <c r="S101" s="3301"/>
      <c r="T101" s="3301"/>
      <c r="U101" s="3301"/>
      <c r="V101" s="3301"/>
      <c r="W101" s="3301"/>
      <c r="X101" s="3301"/>
      <c r="Y101" s="3301"/>
      <c r="Z101" s="3301"/>
      <c r="AA101" s="3301"/>
      <c r="AB101" s="3301"/>
      <c r="AC101" s="3301"/>
      <c r="AD101" s="3301"/>
      <c r="AE101" s="3301"/>
      <c r="AF101" s="3301"/>
      <c r="AG101" s="3301"/>
      <c r="AH101" s="3301"/>
      <c r="AI101" s="3302"/>
      <c r="AJ101" s="1652"/>
      <c r="AK101" s="914" t="s">
        <v>599</v>
      </c>
      <c r="AL101" s="1652" t="s">
        <v>598</v>
      </c>
      <c r="AM101" s="1652" t="s">
        <v>597</v>
      </c>
      <c r="AN101" s="1652" t="s">
        <v>596</v>
      </c>
      <c r="AO101" s="1652"/>
      <c r="AP101" s="914" t="s">
        <v>595</v>
      </c>
      <c r="AQ101" s="1652" t="s">
        <v>594</v>
      </c>
      <c r="AR101" s="1652" t="s">
        <v>593</v>
      </c>
      <c r="AS101" s="1652" t="s">
        <v>592</v>
      </c>
      <c r="AT101" s="1652"/>
      <c r="AU101" s="1653"/>
      <c r="AW101" s="1661"/>
      <c r="AX101" s="1660" t="s">
        <v>6266</v>
      </c>
    </row>
    <row r="102" spans="1:50" ht="15.75" customHeight="1" x14ac:dyDescent="0.15">
      <c r="A102" s="3282"/>
      <c r="B102" s="3283"/>
      <c r="C102" s="3284"/>
      <c r="D102" s="3294"/>
      <c r="E102" s="3295"/>
      <c r="F102" s="3295"/>
      <c r="G102" s="3295"/>
      <c r="H102" s="3295"/>
      <c r="I102" s="3295"/>
      <c r="J102" s="3296"/>
      <c r="K102" s="3303"/>
      <c r="L102" s="3304"/>
      <c r="M102" s="3304"/>
      <c r="N102" s="3304"/>
      <c r="O102" s="3304"/>
      <c r="P102" s="3304"/>
      <c r="Q102" s="3304"/>
      <c r="R102" s="3304"/>
      <c r="S102" s="3304"/>
      <c r="T102" s="3304"/>
      <c r="U102" s="3304"/>
      <c r="V102" s="3304"/>
      <c r="W102" s="3304"/>
      <c r="X102" s="3304"/>
      <c r="Y102" s="3304"/>
      <c r="Z102" s="3304"/>
      <c r="AA102" s="3304"/>
      <c r="AB102" s="3304"/>
      <c r="AC102" s="3304"/>
      <c r="AD102" s="3304"/>
      <c r="AE102" s="3304"/>
      <c r="AF102" s="3304"/>
      <c r="AG102" s="3304"/>
      <c r="AH102" s="3304"/>
      <c r="AI102" s="3305"/>
      <c r="AJ102" s="1654"/>
      <c r="AK102" s="1654"/>
      <c r="AL102" s="1654"/>
      <c r="AM102" s="1654"/>
      <c r="AN102" s="1654"/>
      <c r="AO102" s="1654"/>
      <c r="AP102" s="1654"/>
      <c r="AQ102" s="1654"/>
      <c r="AR102" s="1654"/>
      <c r="AS102" s="1654"/>
      <c r="AT102" s="1654"/>
      <c r="AU102" s="1655"/>
      <c r="AW102" s="1661"/>
      <c r="AX102" s="1660" t="s">
        <v>6268</v>
      </c>
    </row>
    <row r="103" spans="1:50" ht="15.75" customHeight="1" x14ac:dyDescent="0.15">
      <c r="A103" s="913"/>
      <c r="B103" s="930"/>
      <c r="C103" s="930"/>
      <c r="D103" s="930"/>
      <c r="E103" s="930"/>
      <c r="F103" s="930"/>
      <c r="G103" s="930"/>
      <c r="H103" s="930"/>
      <c r="I103" s="930"/>
      <c r="J103" s="930"/>
      <c r="K103" s="930"/>
      <c r="L103" s="930"/>
      <c r="M103" s="930"/>
      <c r="N103" s="930"/>
      <c r="O103" s="930"/>
      <c r="P103" s="930"/>
      <c r="Q103" s="930"/>
      <c r="R103" s="930"/>
      <c r="S103" s="930"/>
      <c r="T103" s="930"/>
      <c r="U103" s="930"/>
      <c r="V103" s="930"/>
      <c r="W103" s="930"/>
      <c r="X103" s="930"/>
      <c r="Y103" s="931"/>
      <c r="Z103" s="201"/>
      <c r="AA103" s="200" t="s">
        <v>591</v>
      </c>
      <c r="AB103" s="200" t="s">
        <v>590</v>
      </c>
      <c r="AC103" s="200" t="s">
        <v>589</v>
      </c>
      <c r="AD103" s="200" t="s">
        <v>588</v>
      </c>
      <c r="AE103" s="200"/>
      <c r="AF103" s="200"/>
      <c r="AG103" s="200"/>
      <c r="AH103" s="200"/>
      <c r="AI103" s="200"/>
      <c r="AJ103" s="199"/>
      <c r="AK103" s="199"/>
      <c r="AL103" s="199"/>
      <c r="AM103" s="199"/>
      <c r="AN103" s="199"/>
      <c r="AO103" s="199"/>
      <c r="AP103" s="199"/>
      <c r="AQ103" s="199"/>
      <c r="AR103" s="199"/>
      <c r="AS103" s="199"/>
      <c r="AT103" s="199"/>
      <c r="AU103" s="203"/>
    </row>
    <row r="104" spans="1:50" ht="15.75" customHeight="1" x14ac:dyDescent="0.15">
      <c r="A104" s="932"/>
      <c r="B104" s="933"/>
      <c r="C104" s="933"/>
      <c r="D104" s="933"/>
      <c r="E104" s="933"/>
      <c r="F104" s="933"/>
      <c r="G104" s="933"/>
      <c r="H104" s="933"/>
      <c r="I104" s="933"/>
      <c r="J104" s="933"/>
      <c r="K104" s="933"/>
      <c r="L104" s="933"/>
      <c r="M104" s="933"/>
      <c r="N104" s="933"/>
      <c r="O104" s="933"/>
      <c r="P104" s="933"/>
      <c r="Q104" s="933"/>
      <c r="R104" s="933"/>
      <c r="S104" s="933"/>
      <c r="T104" s="933"/>
      <c r="U104" s="933"/>
      <c r="V104" s="933"/>
      <c r="W104" s="933"/>
      <c r="X104" s="933"/>
      <c r="Y104" s="934"/>
      <c r="Z104" s="3306"/>
      <c r="AA104" s="3307"/>
      <c r="AB104" s="3307"/>
      <c r="AC104" s="3307"/>
      <c r="AD104" s="3307"/>
      <c r="AE104" s="3307"/>
      <c r="AF104" s="3307"/>
      <c r="AG104" s="3307"/>
      <c r="AH104" s="3307"/>
      <c r="AI104" s="3307"/>
      <c r="AJ104" s="3307"/>
      <c r="AK104" s="3307"/>
      <c r="AL104" s="3307"/>
      <c r="AM104" s="3307"/>
      <c r="AN104" s="3307"/>
      <c r="AO104" s="3307"/>
      <c r="AP104" s="3307"/>
      <c r="AQ104" s="3307"/>
      <c r="AR104" s="3307"/>
      <c r="AS104" s="3307"/>
      <c r="AT104" s="3307"/>
      <c r="AU104" s="3308"/>
    </row>
    <row r="105" spans="1:50" ht="15.75" customHeight="1" x14ac:dyDescent="0.15">
      <c r="A105" s="932"/>
      <c r="B105" s="933"/>
      <c r="C105" s="933"/>
      <c r="D105" s="933"/>
      <c r="E105" s="933"/>
      <c r="F105" s="933"/>
      <c r="G105" s="933"/>
      <c r="H105" s="933"/>
      <c r="I105" s="933"/>
      <c r="J105" s="933"/>
      <c r="K105" s="933"/>
      <c r="L105" s="933"/>
      <c r="M105" s="933"/>
      <c r="N105" s="933"/>
      <c r="O105" s="933"/>
      <c r="P105" s="933"/>
      <c r="Q105" s="933"/>
      <c r="R105" s="933"/>
      <c r="S105" s="933"/>
      <c r="T105" s="933"/>
      <c r="U105" s="933"/>
      <c r="V105" s="933"/>
      <c r="W105" s="933"/>
      <c r="X105" s="933"/>
      <c r="Y105" s="934"/>
      <c r="Z105" s="3309"/>
      <c r="AA105" s="3310"/>
      <c r="AB105" s="3310"/>
      <c r="AC105" s="3310"/>
      <c r="AD105" s="3310"/>
      <c r="AE105" s="3310"/>
      <c r="AF105" s="3310"/>
      <c r="AG105" s="3310"/>
      <c r="AH105" s="3310"/>
      <c r="AI105" s="3310"/>
      <c r="AJ105" s="3310"/>
      <c r="AK105" s="3310"/>
      <c r="AL105" s="3310"/>
      <c r="AM105" s="3310"/>
      <c r="AN105" s="3310"/>
      <c r="AO105" s="3310"/>
      <c r="AP105" s="3310"/>
      <c r="AQ105" s="3310"/>
      <c r="AR105" s="3310"/>
      <c r="AS105" s="3310"/>
      <c r="AT105" s="3310"/>
      <c r="AU105" s="3311"/>
    </row>
    <row r="106" spans="1:50" ht="15.75" customHeight="1" x14ac:dyDescent="0.15">
      <c r="A106" s="932"/>
      <c r="B106" s="933"/>
      <c r="C106" s="933"/>
      <c r="D106" s="933"/>
      <c r="E106" s="933"/>
      <c r="F106" s="933"/>
      <c r="G106" s="933"/>
      <c r="H106" s="933"/>
      <c r="I106" s="933"/>
      <c r="J106" s="933"/>
      <c r="K106" s="933"/>
      <c r="L106" s="933"/>
      <c r="M106" s="933"/>
      <c r="N106" s="933"/>
      <c r="O106" s="933"/>
      <c r="P106" s="933"/>
      <c r="Q106" s="933"/>
      <c r="R106" s="933"/>
      <c r="S106" s="933"/>
      <c r="T106" s="933"/>
      <c r="U106" s="933"/>
      <c r="V106" s="933"/>
      <c r="W106" s="933"/>
      <c r="X106" s="933"/>
      <c r="Y106" s="934"/>
      <c r="Z106" s="3309"/>
      <c r="AA106" s="3310"/>
      <c r="AB106" s="3310"/>
      <c r="AC106" s="3310"/>
      <c r="AD106" s="3310"/>
      <c r="AE106" s="3310"/>
      <c r="AF106" s="3310"/>
      <c r="AG106" s="3310"/>
      <c r="AH106" s="3310"/>
      <c r="AI106" s="3310"/>
      <c r="AJ106" s="3310"/>
      <c r="AK106" s="3310"/>
      <c r="AL106" s="3310"/>
      <c r="AM106" s="3310"/>
      <c r="AN106" s="3310"/>
      <c r="AO106" s="3310"/>
      <c r="AP106" s="3310"/>
      <c r="AQ106" s="3310"/>
      <c r="AR106" s="3310"/>
      <c r="AS106" s="3310"/>
      <c r="AT106" s="3310"/>
      <c r="AU106" s="3311"/>
    </row>
    <row r="107" spans="1:50" ht="15.75" customHeight="1" x14ac:dyDescent="0.15">
      <c r="A107" s="932"/>
      <c r="B107" s="933"/>
      <c r="C107" s="933"/>
      <c r="D107" s="933"/>
      <c r="E107" s="933"/>
      <c r="F107" s="933"/>
      <c r="G107" s="933"/>
      <c r="H107" s="933"/>
      <c r="I107" s="933"/>
      <c r="J107" s="933"/>
      <c r="K107" s="933"/>
      <c r="L107" s="933"/>
      <c r="M107" s="933"/>
      <c r="N107" s="933"/>
      <c r="O107" s="933"/>
      <c r="P107" s="933"/>
      <c r="Q107" s="933"/>
      <c r="R107" s="933"/>
      <c r="S107" s="933"/>
      <c r="T107" s="933"/>
      <c r="U107" s="933"/>
      <c r="V107" s="933"/>
      <c r="W107" s="933"/>
      <c r="X107" s="933"/>
      <c r="Y107" s="934"/>
      <c r="Z107" s="3309"/>
      <c r="AA107" s="3310"/>
      <c r="AB107" s="3310"/>
      <c r="AC107" s="3310"/>
      <c r="AD107" s="3310"/>
      <c r="AE107" s="3310"/>
      <c r="AF107" s="3310"/>
      <c r="AG107" s="3310"/>
      <c r="AH107" s="3310"/>
      <c r="AI107" s="3310"/>
      <c r="AJ107" s="3310"/>
      <c r="AK107" s="3310"/>
      <c r="AL107" s="3310"/>
      <c r="AM107" s="3310"/>
      <c r="AN107" s="3310"/>
      <c r="AO107" s="3310"/>
      <c r="AP107" s="3310"/>
      <c r="AQ107" s="3310"/>
      <c r="AR107" s="3310"/>
      <c r="AS107" s="3310"/>
      <c r="AT107" s="3310"/>
      <c r="AU107" s="3311"/>
    </row>
    <row r="108" spans="1:50" ht="15.75" customHeight="1" x14ac:dyDescent="0.15">
      <c r="A108" s="932"/>
      <c r="B108" s="933"/>
      <c r="C108" s="933"/>
      <c r="D108" s="933"/>
      <c r="E108" s="933"/>
      <c r="F108" s="933"/>
      <c r="G108" s="933"/>
      <c r="H108" s="933"/>
      <c r="I108" s="933"/>
      <c r="J108" s="933"/>
      <c r="K108" s="933"/>
      <c r="L108" s="933"/>
      <c r="M108" s="933"/>
      <c r="N108" s="933"/>
      <c r="O108" s="933"/>
      <c r="P108" s="933"/>
      <c r="Q108" s="933"/>
      <c r="R108" s="933"/>
      <c r="S108" s="933"/>
      <c r="T108" s="933"/>
      <c r="U108" s="933"/>
      <c r="V108" s="933"/>
      <c r="W108" s="933"/>
      <c r="X108" s="933"/>
      <c r="Y108" s="934"/>
      <c r="Z108" s="3309"/>
      <c r="AA108" s="3310"/>
      <c r="AB108" s="3310"/>
      <c r="AC108" s="3310"/>
      <c r="AD108" s="3310"/>
      <c r="AE108" s="3310"/>
      <c r="AF108" s="3310"/>
      <c r="AG108" s="3310"/>
      <c r="AH108" s="3310"/>
      <c r="AI108" s="3310"/>
      <c r="AJ108" s="3310"/>
      <c r="AK108" s="3310"/>
      <c r="AL108" s="3310"/>
      <c r="AM108" s="3310"/>
      <c r="AN108" s="3310"/>
      <c r="AO108" s="3310"/>
      <c r="AP108" s="3310"/>
      <c r="AQ108" s="3310"/>
      <c r="AR108" s="3310"/>
      <c r="AS108" s="3310"/>
      <c r="AT108" s="3310"/>
      <c r="AU108" s="3311"/>
    </row>
    <row r="109" spans="1:50" ht="15.75" customHeight="1" x14ac:dyDescent="0.15">
      <c r="A109" s="932"/>
      <c r="B109" s="933"/>
      <c r="C109" s="933"/>
      <c r="D109" s="933"/>
      <c r="E109" s="933"/>
      <c r="F109" s="933"/>
      <c r="G109" s="933"/>
      <c r="H109" s="933"/>
      <c r="I109" s="933"/>
      <c r="J109" s="933"/>
      <c r="K109" s="933"/>
      <c r="L109" s="933"/>
      <c r="M109" s="933"/>
      <c r="N109" s="933"/>
      <c r="O109" s="933"/>
      <c r="P109" s="933"/>
      <c r="Q109" s="933"/>
      <c r="R109" s="933"/>
      <c r="S109" s="933"/>
      <c r="T109" s="933"/>
      <c r="U109" s="933"/>
      <c r="V109" s="933"/>
      <c r="W109" s="933"/>
      <c r="X109" s="933"/>
      <c r="Y109" s="934"/>
      <c r="Z109" s="3309"/>
      <c r="AA109" s="3310"/>
      <c r="AB109" s="3310"/>
      <c r="AC109" s="3310"/>
      <c r="AD109" s="3310"/>
      <c r="AE109" s="3310"/>
      <c r="AF109" s="3310"/>
      <c r="AG109" s="3310"/>
      <c r="AH109" s="3310"/>
      <c r="AI109" s="3310"/>
      <c r="AJ109" s="3310"/>
      <c r="AK109" s="3310"/>
      <c r="AL109" s="3310"/>
      <c r="AM109" s="3310"/>
      <c r="AN109" s="3310"/>
      <c r="AO109" s="3310"/>
      <c r="AP109" s="3310"/>
      <c r="AQ109" s="3310"/>
      <c r="AR109" s="3310"/>
      <c r="AS109" s="3310"/>
      <c r="AT109" s="3310"/>
      <c r="AU109" s="3311"/>
    </row>
    <row r="110" spans="1:50" ht="15.75" customHeight="1" x14ac:dyDescent="0.15">
      <c r="A110" s="932"/>
      <c r="B110" s="933"/>
      <c r="C110" s="933"/>
      <c r="D110" s="933"/>
      <c r="E110" s="933"/>
      <c r="F110" s="933"/>
      <c r="G110" s="933"/>
      <c r="H110" s="933"/>
      <c r="I110" s="933"/>
      <c r="J110" s="933"/>
      <c r="K110" s="933"/>
      <c r="L110" s="933"/>
      <c r="M110" s="933"/>
      <c r="N110" s="933"/>
      <c r="O110" s="933"/>
      <c r="P110" s="933"/>
      <c r="Q110" s="933"/>
      <c r="R110" s="933"/>
      <c r="S110" s="933"/>
      <c r="T110" s="933"/>
      <c r="U110" s="933"/>
      <c r="V110" s="933"/>
      <c r="W110" s="933"/>
      <c r="X110" s="933"/>
      <c r="Y110" s="934"/>
      <c r="Z110" s="3309"/>
      <c r="AA110" s="3310"/>
      <c r="AB110" s="3310"/>
      <c r="AC110" s="3310"/>
      <c r="AD110" s="3310"/>
      <c r="AE110" s="3310"/>
      <c r="AF110" s="3310"/>
      <c r="AG110" s="3310"/>
      <c r="AH110" s="3310"/>
      <c r="AI110" s="3310"/>
      <c r="AJ110" s="3310"/>
      <c r="AK110" s="3310"/>
      <c r="AL110" s="3310"/>
      <c r="AM110" s="3310"/>
      <c r="AN110" s="3310"/>
      <c r="AO110" s="3310"/>
      <c r="AP110" s="3310"/>
      <c r="AQ110" s="3310"/>
      <c r="AR110" s="3310"/>
      <c r="AS110" s="3310"/>
      <c r="AT110" s="3310"/>
      <c r="AU110" s="3311"/>
    </row>
    <row r="111" spans="1:50" ht="15.75" customHeight="1" x14ac:dyDescent="0.15">
      <c r="A111" s="932"/>
      <c r="B111" s="933"/>
      <c r="C111" s="933"/>
      <c r="D111" s="933"/>
      <c r="E111" s="933"/>
      <c r="F111" s="933"/>
      <c r="G111" s="933"/>
      <c r="H111" s="933"/>
      <c r="I111" s="933"/>
      <c r="J111" s="933"/>
      <c r="K111" s="3315" t="s">
        <v>587</v>
      </c>
      <c r="L111" s="3315"/>
      <c r="M111" s="3315"/>
      <c r="N111" s="3315"/>
      <c r="O111" s="3315"/>
      <c r="P111" s="3315"/>
      <c r="Q111" s="933"/>
      <c r="R111" s="933"/>
      <c r="S111" s="933"/>
      <c r="T111" s="933"/>
      <c r="U111" s="933"/>
      <c r="V111" s="933"/>
      <c r="W111" s="933"/>
      <c r="X111" s="933"/>
      <c r="Y111" s="934"/>
      <c r="Z111" s="3309"/>
      <c r="AA111" s="3310"/>
      <c r="AB111" s="3310"/>
      <c r="AC111" s="3310"/>
      <c r="AD111" s="3310"/>
      <c r="AE111" s="3310"/>
      <c r="AF111" s="3310"/>
      <c r="AG111" s="3310"/>
      <c r="AH111" s="3310"/>
      <c r="AI111" s="3310"/>
      <c r="AJ111" s="3310"/>
      <c r="AK111" s="3310"/>
      <c r="AL111" s="3310"/>
      <c r="AM111" s="3310"/>
      <c r="AN111" s="3310"/>
      <c r="AO111" s="3310"/>
      <c r="AP111" s="3310"/>
      <c r="AQ111" s="3310"/>
      <c r="AR111" s="3310"/>
      <c r="AS111" s="3310"/>
      <c r="AT111" s="3310"/>
      <c r="AU111" s="3311"/>
    </row>
    <row r="112" spans="1:50" ht="15.75" customHeight="1" x14ac:dyDescent="0.15">
      <c r="A112" s="932"/>
      <c r="B112" s="933"/>
      <c r="C112" s="933"/>
      <c r="D112" s="933"/>
      <c r="E112" s="933"/>
      <c r="F112" s="933"/>
      <c r="G112" s="933"/>
      <c r="H112" s="933"/>
      <c r="I112" s="933"/>
      <c r="J112" s="933"/>
      <c r="K112" s="933"/>
      <c r="L112" s="933"/>
      <c r="M112" s="933"/>
      <c r="N112" s="933"/>
      <c r="O112" s="933"/>
      <c r="P112" s="933"/>
      <c r="Q112" s="933"/>
      <c r="R112" s="933"/>
      <c r="S112" s="933"/>
      <c r="T112" s="933"/>
      <c r="U112" s="933"/>
      <c r="V112" s="933"/>
      <c r="W112" s="933"/>
      <c r="X112" s="933"/>
      <c r="Y112" s="934"/>
      <c r="Z112" s="3309"/>
      <c r="AA112" s="3310"/>
      <c r="AB112" s="3310"/>
      <c r="AC112" s="3310"/>
      <c r="AD112" s="3310"/>
      <c r="AE112" s="3310"/>
      <c r="AF112" s="3310"/>
      <c r="AG112" s="3310"/>
      <c r="AH112" s="3310"/>
      <c r="AI112" s="3310"/>
      <c r="AJ112" s="3310"/>
      <c r="AK112" s="3310"/>
      <c r="AL112" s="3310"/>
      <c r="AM112" s="3310"/>
      <c r="AN112" s="3310"/>
      <c r="AO112" s="3310"/>
      <c r="AP112" s="3310"/>
      <c r="AQ112" s="3310"/>
      <c r="AR112" s="3310"/>
      <c r="AS112" s="3310"/>
      <c r="AT112" s="3310"/>
      <c r="AU112" s="3311"/>
    </row>
    <row r="113" spans="1:47" ht="15.75" customHeight="1" x14ac:dyDescent="0.15">
      <c r="A113" s="932"/>
      <c r="B113" s="933"/>
      <c r="C113" s="933"/>
      <c r="D113" s="933"/>
      <c r="E113" s="933"/>
      <c r="F113" s="933"/>
      <c r="G113" s="933"/>
      <c r="H113" s="933"/>
      <c r="I113" s="933"/>
      <c r="J113" s="933"/>
      <c r="K113" s="933"/>
      <c r="L113" s="933"/>
      <c r="M113" s="933"/>
      <c r="N113" s="933"/>
      <c r="O113" s="933"/>
      <c r="P113" s="933"/>
      <c r="Q113" s="933"/>
      <c r="R113" s="933"/>
      <c r="S113" s="933"/>
      <c r="T113" s="933"/>
      <c r="U113" s="933"/>
      <c r="V113" s="933"/>
      <c r="W113" s="933"/>
      <c r="X113" s="933"/>
      <c r="Y113" s="934"/>
      <c r="Z113" s="3309"/>
      <c r="AA113" s="3310"/>
      <c r="AB113" s="3310"/>
      <c r="AC113" s="3310"/>
      <c r="AD113" s="3310"/>
      <c r="AE113" s="3310"/>
      <c r="AF113" s="3310"/>
      <c r="AG113" s="3310"/>
      <c r="AH113" s="3310"/>
      <c r="AI113" s="3310"/>
      <c r="AJ113" s="3310"/>
      <c r="AK113" s="3310"/>
      <c r="AL113" s="3310"/>
      <c r="AM113" s="3310"/>
      <c r="AN113" s="3310"/>
      <c r="AO113" s="3310"/>
      <c r="AP113" s="3310"/>
      <c r="AQ113" s="3310"/>
      <c r="AR113" s="3310"/>
      <c r="AS113" s="3310"/>
      <c r="AT113" s="3310"/>
      <c r="AU113" s="3311"/>
    </row>
    <row r="114" spans="1:47" ht="15.75" customHeight="1" x14ac:dyDescent="0.15">
      <c r="A114" s="932"/>
      <c r="B114" s="933"/>
      <c r="C114" s="933"/>
      <c r="D114" s="933"/>
      <c r="E114" s="933"/>
      <c r="F114" s="933"/>
      <c r="G114" s="933"/>
      <c r="H114" s="933"/>
      <c r="I114" s="933"/>
      <c r="J114" s="933"/>
      <c r="K114" s="933"/>
      <c r="L114" s="933"/>
      <c r="M114" s="933"/>
      <c r="N114" s="933"/>
      <c r="O114" s="933"/>
      <c r="P114" s="933"/>
      <c r="Q114" s="933"/>
      <c r="R114" s="933"/>
      <c r="S114" s="933"/>
      <c r="T114" s="933"/>
      <c r="U114" s="933"/>
      <c r="V114" s="933"/>
      <c r="W114" s="933"/>
      <c r="X114" s="933"/>
      <c r="Y114" s="934"/>
      <c r="Z114" s="3309"/>
      <c r="AA114" s="3310"/>
      <c r="AB114" s="3310"/>
      <c r="AC114" s="3310"/>
      <c r="AD114" s="3310"/>
      <c r="AE114" s="3310"/>
      <c r="AF114" s="3310"/>
      <c r="AG114" s="3310"/>
      <c r="AH114" s="3310"/>
      <c r="AI114" s="3310"/>
      <c r="AJ114" s="3310"/>
      <c r="AK114" s="3310"/>
      <c r="AL114" s="3310"/>
      <c r="AM114" s="3310"/>
      <c r="AN114" s="3310"/>
      <c r="AO114" s="3310"/>
      <c r="AP114" s="3310"/>
      <c r="AQ114" s="3310"/>
      <c r="AR114" s="3310"/>
      <c r="AS114" s="3310"/>
      <c r="AT114" s="3310"/>
      <c r="AU114" s="3311"/>
    </row>
    <row r="115" spans="1:47" ht="15.75" customHeight="1" x14ac:dyDescent="0.15">
      <c r="A115" s="932"/>
      <c r="B115" s="933"/>
      <c r="C115" s="933"/>
      <c r="D115" s="933"/>
      <c r="E115" s="933"/>
      <c r="F115" s="933"/>
      <c r="G115" s="933"/>
      <c r="H115" s="933"/>
      <c r="I115" s="933"/>
      <c r="J115" s="933"/>
      <c r="K115" s="933"/>
      <c r="L115" s="933"/>
      <c r="M115" s="933"/>
      <c r="N115" s="933"/>
      <c r="O115" s="933"/>
      <c r="P115" s="933"/>
      <c r="Q115" s="933"/>
      <c r="R115" s="933"/>
      <c r="S115" s="933"/>
      <c r="T115" s="933"/>
      <c r="U115" s="933"/>
      <c r="V115" s="933"/>
      <c r="W115" s="933"/>
      <c r="X115" s="933"/>
      <c r="Y115" s="934"/>
      <c r="Z115" s="3309"/>
      <c r="AA115" s="3310"/>
      <c r="AB115" s="3310"/>
      <c r="AC115" s="3310"/>
      <c r="AD115" s="3310"/>
      <c r="AE115" s="3310"/>
      <c r="AF115" s="3310"/>
      <c r="AG115" s="3310"/>
      <c r="AH115" s="3310"/>
      <c r="AI115" s="3310"/>
      <c r="AJ115" s="3310"/>
      <c r="AK115" s="3310"/>
      <c r="AL115" s="3310"/>
      <c r="AM115" s="3310"/>
      <c r="AN115" s="3310"/>
      <c r="AO115" s="3310"/>
      <c r="AP115" s="3310"/>
      <c r="AQ115" s="3310"/>
      <c r="AR115" s="3310"/>
      <c r="AS115" s="3310"/>
      <c r="AT115" s="3310"/>
      <c r="AU115" s="3311"/>
    </row>
    <row r="116" spans="1:47" ht="15.75" customHeight="1" x14ac:dyDescent="0.15">
      <c r="A116" s="932"/>
      <c r="B116" s="933"/>
      <c r="C116" s="933"/>
      <c r="D116" s="933"/>
      <c r="E116" s="933"/>
      <c r="F116" s="933"/>
      <c r="G116" s="933"/>
      <c r="H116" s="933"/>
      <c r="I116" s="933"/>
      <c r="J116" s="933"/>
      <c r="K116" s="933"/>
      <c r="L116" s="933"/>
      <c r="M116" s="933"/>
      <c r="N116" s="933"/>
      <c r="O116" s="933"/>
      <c r="P116" s="933"/>
      <c r="Q116" s="933"/>
      <c r="R116" s="933"/>
      <c r="S116" s="933"/>
      <c r="T116" s="933"/>
      <c r="U116" s="933"/>
      <c r="V116" s="933"/>
      <c r="W116" s="933"/>
      <c r="X116" s="933"/>
      <c r="Y116" s="934"/>
      <c r="Z116" s="3309"/>
      <c r="AA116" s="3310"/>
      <c r="AB116" s="3310"/>
      <c r="AC116" s="3310"/>
      <c r="AD116" s="3310"/>
      <c r="AE116" s="3310"/>
      <c r="AF116" s="3310"/>
      <c r="AG116" s="3310"/>
      <c r="AH116" s="3310"/>
      <c r="AI116" s="3310"/>
      <c r="AJ116" s="3310"/>
      <c r="AK116" s="3310"/>
      <c r="AL116" s="3310"/>
      <c r="AM116" s="3310"/>
      <c r="AN116" s="3310"/>
      <c r="AO116" s="3310"/>
      <c r="AP116" s="3310"/>
      <c r="AQ116" s="3310"/>
      <c r="AR116" s="3310"/>
      <c r="AS116" s="3310"/>
      <c r="AT116" s="3310"/>
      <c r="AU116" s="3311"/>
    </row>
    <row r="117" spans="1:47" ht="15.75" customHeight="1" x14ac:dyDescent="0.15">
      <c r="A117" s="932"/>
      <c r="B117" s="933"/>
      <c r="C117" s="933"/>
      <c r="D117" s="933"/>
      <c r="E117" s="933"/>
      <c r="F117" s="933"/>
      <c r="G117" s="933"/>
      <c r="H117" s="933"/>
      <c r="I117" s="933"/>
      <c r="J117" s="933"/>
      <c r="K117" s="933"/>
      <c r="L117" s="933"/>
      <c r="M117" s="933"/>
      <c r="N117" s="933"/>
      <c r="O117" s="933"/>
      <c r="P117" s="933"/>
      <c r="Q117" s="933"/>
      <c r="R117" s="933"/>
      <c r="S117" s="933"/>
      <c r="T117" s="933"/>
      <c r="U117" s="933"/>
      <c r="V117" s="933"/>
      <c r="W117" s="933"/>
      <c r="X117" s="933"/>
      <c r="Y117" s="934"/>
      <c r="Z117" s="3309"/>
      <c r="AA117" s="3310"/>
      <c r="AB117" s="3310"/>
      <c r="AC117" s="3310"/>
      <c r="AD117" s="3310"/>
      <c r="AE117" s="3310"/>
      <c r="AF117" s="3310"/>
      <c r="AG117" s="3310"/>
      <c r="AH117" s="3310"/>
      <c r="AI117" s="3310"/>
      <c r="AJ117" s="3310"/>
      <c r="AK117" s="3310"/>
      <c r="AL117" s="3310"/>
      <c r="AM117" s="3310"/>
      <c r="AN117" s="3310"/>
      <c r="AO117" s="3310"/>
      <c r="AP117" s="3310"/>
      <c r="AQ117" s="3310"/>
      <c r="AR117" s="3310"/>
      <c r="AS117" s="3310"/>
      <c r="AT117" s="3310"/>
      <c r="AU117" s="3311"/>
    </row>
    <row r="118" spans="1:47" ht="15.75" customHeight="1" x14ac:dyDescent="0.15">
      <c r="A118" s="932"/>
      <c r="B118" s="933"/>
      <c r="C118" s="933"/>
      <c r="D118" s="933"/>
      <c r="E118" s="933"/>
      <c r="F118" s="933"/>
      <c r="G118" s="933"/>
      <c r="H118" s="933"/>
      <c r="I118" s="933"/>
      <c r="J118" s="933"/>
      <c r="K118" s="933"/>
      <c r="L118" s="933"/>
      <c r="M118" s="933"/>
      <c r="N118" s="933"/>
      <c r="O118" s="933"/>
      <c r="P118" s="933"/>
      <c r="Q118" s="933"/>
      <c r="R118" s="933"/>
      <c r="S118" s="933"/>
      <c r="T118" s="933"/>
      <c r="U118" s="933"/>
      <c r="V118" s="933"/>
      <c r="W118" s="933"/>
      <c r="X118" s="933"/>
      <c r="Y118" s="934"/>
      <c r="Z118" s="3309"/>
      <c r="AA118" s="3310"/>
      <c r="AB118" s="3310"/>
      <c r="AC118" s="3310"/>
      <c r="AD118" s="3310"/>
      <c r="AE118" s="3310"/>
      <c r="AF118" s="3310"/>
      <c r="AG118" s="3310"/>
      <c r="AH118" s="3310"/>
      <c r="AI118" s="3310"/>
      <c r="AJ118" s="3310"/>
      <c r="AK118" s="3310"/>
      <c r="AL118" s="3310"/>
      <c r="AM118" s="3310"/>
      <c r="AN118" s="3310"/>
      <c r="AO118" s="3310"/>
      <c r="AP118" s="3310"/>
      <c r="AQ118" s="3310"/>
      <c r="AR118" s="3310"/>
      <c r="AS118" s="3310"/>
      <c r="AT118" s="3310"/>
      <c r="AU118" s="3311"/>
    </row>
    <row r="119" spans="1:47" ht="15.75" customHeight="1" x14ac:dyDescent="0.15">
      <c r="A119" s="932"/>
      <c r="B119" s="933"/>
      <c r="C119" s="933"/>
      <c r="D119" s="933"/>
      <c r="E119" s="933"/>
      <c r="F119" s="933"/>
      <c r="G119" s="933"/>
      <c r="H119" s="933"/>
      <c r="I119" s="933"/>
      <c r="J119" s="933"/>
      <c r="K119" s="933"/>
      <c r="L119" s="933"/>
      <c r="M119" s="933"/>
      <c r="N119" s="933"/>
      <c r="O119" s="933"/>
      <c r="P119" s="933"/>
      <c r="Q119" s="933"/>
      <c r="R119" s="933"/>
      <c r="S119" s="933"/>
      <c r="T119" s="933"/>
      <c r="U119" s="933"/>
      <c r="V119" s="933"/>
      <c r="W119" s="933"/>
      <c r="X119" s="933"/>
      <c r="Y119" s="934"/>
      <c r="Z119" s="3309"/>
      <c r="AA119" s="3310"/>
      <c r="AB119" s="3310"/>
      <c r="AC119" s="3310"/>
      <c r="AD119" s="3310"/>
      <c r="AE119" s="3310"/>
      <c r="AF119" s="3310"/>
      <c r="AG119" s="3310"/>
      <c r="AH119" s="3310"/>
      <c r="AI119" s="3310"/>
      <c r="AJ119" s="3310"/>
      <c r="AK119" s="3310"/>
      <c r="AL119" s="3310"/>
      <c r="AM119" s="3310"/>
      <c r="AN119" s="3310"/>
      <c r="AO119" s="3310"/>
      <c r="AP119" s="3310"/>
      <c r="AQ119" s="3310"/>
      <c r="AR119" s="3310"/>
      <c r="AS119" s="3310"/>
      <c r="AT119" s="3310"/>
      <c r="AU119" s="3311"/>
    </row>
    <row r="120" spans="1:47" ht="15.75" customHeight="1" x14ac:dyDescent="0.15">
      <c r="A120" s="935"/>
      <c r="B120" s="936"/>
      <c r="C120" s="936"/>
      <c r="D120" s="936"/>
      <c r="E120" s="936"/>
      <c r="F120" s="936"/>
      <c r="G120" s="936"/>
      <c r="H120" s="936"/>
      <c r="I120" s="936"/>
      <c r="J120" s="936"/>
      <c r="K120" s="936"/>
      <c r="L120" s="936"/>
      <c r="M120" s="936"/>
      <c r="N120" s="936"/>
      <c r="O120" s="936"/>
      <c r="P120" s="936"/>
      <c r="Q120" s="936"/>
      <c r="R120" s="936"/>
      <c r="S120" s="936"/>
      <c r="T120" s="936"/>
      <c r="U120" s="936"/>
      <c r="V120" s="936"/>
      <c r="W120" s="936"/>
      <c r="X120" s="936"/>
      <c r="Y120" s="937"/>
      <c r="Z120" s="3312"/>
      <c r="AA120" s="3313"/>
      <c r="AB120" s="3313"/>
      <c r="AC120" s="3313"/>
      <c r="AD120" s="3313"/>
      <c r="AE120" s="3313"/>
      <c r="AF120" s="3313"/>
      <c r="AG120" s="3313"/>
      <c r="AH120" s="3313"/>
      <c r="AI120" s="3313"/>
      <c r="AJ120" s="3313"/>
      <c r="AK120" s="3313"/>
      <c r="AL120" s="3313"/>
      <c r="AM120" s="3313"/>
      <c r="AN120" s="3313"/>
      <c r="AO120" s="3313"/>
      <c r="AP120" s="3313"/>
      <c r="AQ120" s="3313"/>
      <c r="AR120" s="3313"/>
      <c r="AS120" s="3313"/>
      <c r="AT120" s="3313"/>
      <c r="AU120" s="3314"/>
    </row>
    <row r="121" spans="1:47" ht="12.75" customHeight="1" x14ac:dyDescent="0.15">
      <c r="A121" s="915"/>
      <c r="B121" s="915"/>
      <c r="C121" s="915"/>
      <c r="D121" s="915"/>
      <c r="E121" s="915"/>
      <c r="F121" s="915"/>
      <c r="G121" s="915"/>
      <c r="H121" s="915"/>
      <c r="I121" s="915"/>
      <c r="J121" s="915"/>
      <c r="K121" s="915"/>
      <c r="L121" s="915"/>
      <c r="M121" s="915"/>
      <c r="N121" s="915"/>
      <c r="O121" s="915"/>
      <c r="P121" s="915"/>
      <c r="Q121" s="915"/>
      <c r="R121" s="915"/>
      <c r="S121" s="915"/>
      <c r="T121" s="915"/>
      <c r="U121" s="915"/>
      <c r="V121" s="915"/>
      <c r="W121" s="915"/>
      <c r="X121" s="915"/>
      <c r="Y121" s="915"/>
      <c r="Z121" s="915"/>
      <c r="AA121" s="915"/>
      <c r="AB121" s="915"/>
      <c r="AC121" s="915"/>
      <c r="AD121" s="915"/>
      <c r="AE121" s="915"/>
      <c r="AF121" s="915"/>
      <c r="AG121" s="915"/>
      <c r="AH121" s="915"/>
      <c r="AI121" s="915"/>
      <c r="AJ121" s="915"/>
      <c r="AK121" s="915"/>
      <c r="AL121" s="915"/>
      <c r="AM121" s="915"/>
      <c r="AN121" s="915"/>
      <c r="AO121" s="915"/>
      <c r="AP121" s="915"/>
      <c r="AQ121" s="915"/>
      <c r="AR121" s="915"/>
      <c r="AS121" s="915"/>
      <c r="AT121" s="915"/>
      <c r="AU121" s="915"/>
    </row>
    <row r="122" spans="1:47" ht="12.75" customHeight="1" x14ac:dyDescent="0.15">
      <c r="A122" s="3315" t="s">
        <v>124</v>
      </c>
      <c r="B122" s="3315"/>
      <c r="C122" s="3315"/>
      <c r="D122" s="3315"/>
      <c r="E122" s="915"/>
      <c r="F122" s="915"/>
      <c r="G122" s="915"/>
      <c r="H122" s="915"/>
      <c r="I122" s="915"/>
      <c r="J122" s="915"/>
      <c r="K122" s="915"/>
      <c r="L122" s="915"/>
      <c r="M122" s="915"/>
      <c r="N122" s="915"/>
      <c r="O122" s="915"/>
      <c r="P122" s="915"/>
      <c r="Q122" s="915"/>
      <c r="R122" s="915"/>
      <c r="S122" s="915"/>
      <c r="T122" s="915"/>
      <c r="U122" s="915"/>
      <c r="V122" s="915"/>
      <c r="W122" s="915"/>
      <c r="X122" s="915"/>
      <c r="Y122" s="915"/>
      <c r="Z122" s="915"/>
      <c r="AA122" s="915"/>
      <c r="AB122" s="915"/>
      <c r="AC122" s="915"/>
      <c r="AD122" s="915"/>
      <c r="AE122" s="915"/>
      <c r="AF122" s="915"/>
      <c r="AG122" s="915"/>
      <c r="AH122" s="915"/>
      <c r="AI122" s="915"/>
      <c r="AJ122" s="915"/>
      <c r="AK122" s="915"/>
      <c r="AL122" s="915"/>
      <c r="AM122" s="915"/>
      <c r="AN122" s="915"/>
      <c r="AO122" s="915"/>
      <c r="AP122" s="915"/>
      <c r="AQ122" s="915"/>
      <c r="AR122" s="915"/>
      <c r="AS122" s="915"/>
      <c r="AT122" s="915"/>
      <c r="AU122" s="929"/>
    </row>
    <row r="123" spans="1:47" ht="12.75" customHeight="1" x14ac:dyDescent="0.15">
      <c r="A123" s="915"/>
      <c r="B123" s="917" t="s">
        <v>123</v>
      </c>
      <c r="C123" s="3317" t="s">
        <v>3515</v>
      </c>
      <c r="D123" s="3318"/>
      <c r="E123" s="3318"/>
      <c r="F123" s="3318"/>
      <c r="G123" s="3318"/>
      <c r="H123" s="3318"/>
      <c r="I123" s="3318"/>
      <c r="J123" s="3318"/>
      <c r="K123" s="3318"/>
      <c r="L123" s="3318"/>
      <c r="M123" s="3318"/>
      <c r="N123" s="3318"/>
      <c r="O123" s="3318"/>
      <c r="P123" s="3318"/>
      <c r="Q123" s="3318"/>
      <c r="R123" s="3318"/>
      <c r="S123" s="3318"/>
      <c r="T123" s="3318"/>
      <c r="U123" s="3318"/>
      <c r="V123" s="3318"/>
      <c r="W123" s="3318"/>
      <c r="X123" s="3318"/>
      <c r="Y123" s="3318"/>
      <c r="Z123" s="3318"/>
      <c r="AA123" s="3318"/>
      <c r="AB123" s="3318"/>
      <c r="AC123" s="3318"/>
      <c r="AD123" s="3318"/>
      <c r="AE123" s="3318"/>
      <c r="AF123" s="3318"/>
      <c r="AG123" s="3318"/>
      <c r="AH123" s="3318"/>
      <c r="AI123" s="3318"/>
      <c r="AJ123" s="3318"/>
      <c r="AK123" s="3318"/>
      <c r="AL123" s="3318"/>
      <c r="AM123" s="3318"/>
      <c r="AN123" s="3318"/>
      <c r="AO123" s="3318"/>
      <c r="AP123" s="3318"/>
      <c r="AQ123" s="3318"/>
      <c r="AR123" s="3318"/>
      <c r="AS123" s="3318"/>
      <c r="AT123" s="3318"/>
      <c r="AU123" s="929"/>
    </row>
    <row r="124" spans="1:47" ht="12.75" customHeight="1" x14ac:dyDescent="0.15">
      <c r="A124" s="915"/>
      <c r="B124" s="917"/>
      <c r="C124" s="3316" t="s">
        <v>586</v>
      </c>
      <c r="D124" s="3316"/>
      <c r="E124" s="3316"/>
      <c r="F124" s="3316"/>
      <c r="G124" s="3316"/>
      <c r="H124" s="3316"/>
      <c r="I124" s="3316"/>
      <c r="J124" s="3316"/>
      <c r="K124" s="3316"/>
      <c r="L124" s="3316"/>
      <c r="M124" s="3316"/>
      <c r="N124" s="3316"/>
      <c r="O124" s="3316"/>
      <c r="P124" s="3316"/>
      <c r="Q124" s="3316"/>
      <c r="R124" s="3316"/>
      <c r="S124" s="3316"/>
      <c r="T124" s="3316"/>
      <c r="U124" s="3316"/>
      <c r="V124" s="3316"/>
      <c r="W124" s="3316"/>
      <c r="X124" s="3316"/>
      <c r="Y124" s="3316"/>
      <c r="Z124" s="3316"/>
      <c r="AA124" s="3316"/>
      <c r="AB124" s="3316"/>
      <c r="AC124" s="3316"/>
      <c r="AD124" s="3316"/>
      <c r="AE124" s="3316"/>
      <c r="AF124" s="3316"/>
      <c r="AG124" s="3316"/>
      <c r="AH124" s="3316"/>
      <c r="AI124" s="3316"/>
      <c r="AJ124" s="3316"/>
      <c r="AK124" s="3316"/>
      <c r="AL124" s="3316"/>
      <c r="AM124" s="3316"/>
      <c r="AN124" s="3316"/>
      <c r="AO124" s="3316"/>
      <c r="AP124" s="3316"/>
      <c r="AQ124" s="3316"/>
      <c r="AR124" s="3316"/>
      <c r="AS124" s="3316"/>
      <c r="AT124" s="3316"/>
      <c r="AU124" s="929"/>
    </row>
    <row r="125" spans="1:47" ht="12.75" customHeight="1" x14ac:dyDescent="0.15">
      <c r="A125" s="915"/>
      <c r="B125" s="917"/>
      <c r="C125" s="3316" t="s">
        <v>585</v>
      </c>
      <c r="D125" s="3316"/>
      <c r="E125" s="3316"/>
      <c r="F125" s="3316"/>
      <c r="G125" s="3316"/>
      <c r="H125" s="3316"/>
      <c r="I125" s="3316"/>
      <c r="J125" s="3316"/>
      <c r="K125" s="3316"/>
      <c r="L125" s="3316"/>
      <c r="M125" s="3316"/>
      <c r="N125" s="3316"/>
      <c r="O125" s="3316"/>
      <c r="P125" s="3316"/>
      <c r="Q125" s="3316"/>
      <c r="R125" s="3316"/>
      <c r="S125" s="3316"/>
      <c r="T125" s="3316"/>
      <c r="U125" s="3316"/>
      <c r="V125" s="3316"/>
      <c r="W125" s="3316"/>
      <c r="X125" s="3316"/>
      <c r="Y125" s="3316"/>
      <c r="Z125" s="3316"/>
      <c r="AA125" s="3316"/>
      <c r="AB125" s="3316"/>
      <c r="AC125" s="3316"/>
      <c r="AD125" s="3316"/>
      <c r="AE125" s="3316"/>
      <c r="AF125" s="3316"/>
      <c r="AG125" s="3316"/>
      <c r="AH125" s="3316"/>
      <c r="AI125" s="3316"/>
      <c r="AJ125" s="3316"/>
      <c r="AK125" s="3316"/>
      <c r="AL125" s="3316"/>
      <c r="AM125" s="3316"/>
      <c r="AN125" s="3316"/>
      <c r="AO125" s="3316"/>
      <c r="AP125" s="3316"/>
      <c r="AQ125" s="3316"/>
      <c r="AR125" s="3316"/>
      <c r="AS125" s="3316"/>
      <c r="AT125" s="3316"/>
      <c r="AU125" s="929"/>
    </row>
    <row r="126" spans="1:47" ht="12.75" customHeight="1" x14ac:dyDescent="0.15">
      <c r="A126" s="915"/>
      <c r="B126" s="917" t="s">
        <v>121</v>
      </c>
      <c r="C126" s="3316" t="s">
        <v>584</v>
      </c>
      <c r="D126" s="3316"/>
      <c r="E126" s="3316"/>
      <c r="F126" s="3316"/>
      <c r="G126" s="3316"/>
      <c r="H126" s="3316"/>
      <c r="I126" s="3316"/>
      <c r="J126" s="3316"/>
      <c r="K126" s="3316"/>
      <c r="L126" s="3316"/>
      <c r="M126" s="3316"/>
      <c r="N126" s="3316"/>
      <c r="O126" s="3316"/>
      <c r="P126" s="3316"/>
      <c r="Q126" s="3316"/>
      <c r="R126" s="3316"/>
      <c r="S126" s="3316"/>
      <c r="T126" s="3316"/>
      <c r="U126" s="3316"/>
      <c r="V126" s="3316"/>
      <c r="W126" s="3316"/>
      <c r="X126" s="3316"/>
      <c r="Y126" s="3316"/>
      <c r="Z126" s="3316"/>
      <c r="AA126" s="3316"/>
      <c r="AB126" s="3316"/>
      <c r="AC126" s="3316"/>
      <c r="AD126" s="3316"/>
      <c r="AE126" s="3316"/>
      <c r="AF126" s="3316"/>
      <c r="AG126" s="3316"/>
      <c r="AH126" s="3316"/>
      <c r="AI126" s="3316"/>
      <c r="AJ126" s="3316"/>
      <c r="AK126" s="3316"/>
      <c r="AL126" s="3316"/>
      <c r="AM126" s="3316"/>
      <c r="AN126" s="3316"/>
      <c r="AO126" s="3316"/>
      <c r="AP126" s="3316"/>
      <c r="AQ126" s="3316"/>
      <c r="AR126" s="3316"/>
      <c r="AS126" s="3316"/>
      <c r="AT126" s="3316"/>
      <c r="AU126" s="929"/>
    </row>
    <row r="127" spans="1:47" ht="12.75" customHeight="1" x14ac:dyDescent="0.15">
      <c r="A127" s="915"/>
      <c r="B127" s="917" t="s">
        <v>120</v>
      </c>
      <c r="C127" s="3316" t="s">
        <v>3516</v>
      </c>
      <c r="D127" s="3316"/>
      <c r="E127" s="3316"/>
      <c r="F127" s="3316"/>
      <c r="G127" s="3316"/>
      <c r="H127" s="3316"/>
      <c r="I127" s="3316"/>
      <c r="J127" s="3316"/>
      <c r="K127" s="3316"/>
      <c r="L127" s="3316"/>
      <c r="M127" s="3316"/>
      <c r="N127" s="3316"/>
      <c r="O127" s="3316"/>
      <c r="P127" s="3316"/>
      <c r="Q127" s="3316"/>
      <c r="R127" s="3316"/>
      <c r="S127" s="3316"/>
      <c r="T127" s="3316"/>
      <c r="U127" s="3316"/>
      <c r="V127" s="3316"/>
      <c r="W127" s="3316"/>
      <c r="X127" s="3316"/>
      <c r="Y127" s="3316"/>
      <c r="Z127" s="3316"/>
      <c r="AA127" s="3316"/>
      <c r="AB127" s="3316"/>
      <c r="AC127" s="3316"/>
      <c r="AD127" s="3316"/>
      <c r="AE127" s="3316"/>
      <c r="AF127" s="3316"/>
      <c r="AG127" s="3316"/>
      <c r="AH127" s="3316"/>
      <c r="AI127" s="3316"/>
      <c r="AJ127" s="3316"/>
      <c r="AK127" s="3316"/>
      <c r="AL127" s="3316"/>
      <c r="AM127" s="3316"/>
      <c r="AN127" s="3316"/>
      <c r="AO127" s="3316"/>
      <c r="AP127" s="3316"/>
      <c r="AQ127" s="3316"/>
      <c r="AR127" s="3316"/>
      <c r="AS127" s="3316"/>
      <c r="AT127" s="3316"/>
      <c r="AU127" s="915"/>
    </row>
    <row r="128" spans="1:47" ht="12.75" customHeight="1" x14ac:dyDescent="0.15">
      <c r="A128" s="915"/>
      <c r="B128" s="917" t="s">
        <v>119</v>
      </c>
      <c r="C128" s="3316" t="s">
        <v>3517</v>
      </c>
      <c r="D128" s="3316"/>
      <c r="E128" s="3316"/>
      <c r="F128" s="3316"/>
      <c r="G128" s="3316"/>
      <c r="H128" s="3316"/>
      <c r="I128" s="3316"/>
      <c r="J128" s="3316"/>
      <c r="K128" s="3316"/>
      <c r="L128" s="3316"/>
      <c r="M128" s="3316"/>
      <c r="N128" s="3316"/>
      <c r="O128" s="3316"/>
      <c r="P128" s="3316"/>
      <c r="Q128" s="3316"/>
      <c r="R128" s="3316"/>
      <c r="S128" s="3316"/>
      <c r="T128" s="3316"/>
      <c r="U128" s="3316"/>
      <c r="V128" s="3316"/>
      <c r="W128" s="3316"/>
      <c r="X128" s="3316"/>
      <c r="Y128" s="3316"/>
      <c r="Z128" s="3316"/>
      <c r="AA128" s="3316"/>
      <c r="AB128" s="3316"/>
      <c r="AC128" s="3316"/>
      <c r="AD128" s="3316"/>
      <c r="AE128" s="3316"/>
      <c r="AF128" s="3316"/>
      <c r="AG128" s="3316"/>
      <c r="AH128" s="3316"/>
      <c r="AI128" s="3316"/>
      <c r="AJ128" s="3316"/>
      <c r="AK128" s="3316"/>
      <c r="AL128" s="3316"/>
      <c r="AM128" s="3316"/>
      <c r="AN128" s="3316"/>
      <c r="AO128" s="3316"/>
      <c r="AP128" s="3316"/>
      <c r="AQ128" s="3316"/>
      <c r="AR128" s="3316"/>
      <c r="AS128" s="3316"/>
      <c r="AT128" s="3316"/>
      <c r="AU128" s="929"/>
    </row>
    <row r="129" spans="1:50" ht="12.75" customHeight="1" x14ac:dyDescent="0.15">
      <c r="A129" s="915"/>
      <c r="B129" s="915"/>
      <c r="C129" s="3316" t="s">
        <v>583</v>
      </c>
      <c r="D129" s="3316"/>
      <c r="E129" s="3316"/>
      <c r="F129" s="3316"/>
      <c r="G129" s="3316"/>
      <c r="H129" s="3316"/>
      <c r="I129" s="3316"/>
      <c r="J129" s="3316"/>
      <c r="K129" s="3316"/>
      <c r="L129" s="3316"/>
      <c r="M129" s="3316"/>
      <c r="N129" s="3316"/>
      <c r="O129" s="3316"/>
      <c r="P129" s="3316"/>
      <c r="Q129" s="3316"/>
      <c r="R129" s="3316"/>
      <c r="S129" s="3316"/>
      <c r="T129" s="3316"/>
      <c r="U129" s="3316"/>
      <c r="V129" s="3316"/>
      <c r="W129" s="3316"/>
      <c r="X129" s="3316"/>
      <c r="Y129" s="3316"/>
      <c r="Z129" s="3316"/>
      <c r="AA129" s="3316"/>
      <c r="AB129" s="3316"/>
      <c r="AC129" s="3316"/>
      <c r="AD129" s="3316"/>
      <c r="AE129" s="3316"/>
      <c r="AF129" s="3316"/>
      <c r="AG129" s="3316"/>
      <c r="AH129" s="3316"/>
      <c r="AI129" s="3316"/>
      <c r="AJ129" s="3316"/>
      <c r="AK129" s="3316"/>
      <c r="AL129" s="3316"/>
      <c r="AM129" s="3316"/>
      <c r="AN129" s="3316"/>
      <c r="AO129" s="3316"/>
      <c r="AP129" s="3316"/>
      <c r="AQ129" s="3316"/>
      <c r="AR129" s="3316"/>
      <c r="AS129" s="3316"/>
      <c r="AT129" s="3316"/>
      <c r="AU129" s="929"/>
    </row>
    <row r="130" spans="1:50" ht="12.75" customHeight="1" x14ac:dyDescent="0.15">
      <c r="A130" s="915"/>
      <c r="B130" s="917" t="s">
        <v>118</v>
      </c>
      <c r="C130" s="3316" t="s">
        <v>582</v>
      </c>
      <c r="D130" s="3316"/>
      <c r="E130" s="3316"/>
      <c r="F130" s="3316"/>
      <c r="G130" s="3316"/>
      <c r="H130" s="3316"/>
      <c r="I130" s="3316"/>
      <c r="J130" s="3316"/>
      <c r="K130" s="3316"/>
      <c r="L130" s="3316"/>
      <c r="M130" s="3316"/>
      <c r="N130" s="3316"/>
      <c r="O130" s="3316"/>
      <c r="P130" s="3316"/>
      <c r="Q130" s="3316"/>
      <c r="R130" s="3316"/>
      <c r="S130" s="3316"/>
      <c r="T130" s="3316"/>
      <c r="U130" s="3316"/>
      <c r="V130" s="3316"/>
      <c r="W130" s="3316"/>
      <c r="X130" s="3316"/>
      <c r="Y130" s="3316"/>
      <c r="Z130" s="3316"/>
      <c r="AA130" s="3316"/>
      <c r="AB130" s="3316"/>
      <c r="AC130" s="3316"/>
      <c r="AD130" s="3316"/>
      <c r="AE130" s="3316"/>
      <c r="AF130" s="3316"/>
      <c r="AG130" s="3316"/>
      <c r="AH130" s="3316"/>
      <c r="AI130" s="3316"/>
      <c r="AJ130" s="3316"/>
      <c r="AK130" s="3316"/>
      <c r="AL130" s="3316"/>
      <c r="AM130" s="3316"/>
      <c r="AN130" s="3316"/>
      <c r="AO130" s="3316"/>
      <c r="AP130" s="3316"/>
      <c r="AQ130" s="3316"/>
      <c r="AR130" s="3316"/>
      <c r="AS130" s="3316"/>
      <c r="AT130" s="3316"/>
      <c r="AU130" s="929"/>
    </row>
    <row r="131" spans="1:50" ht="12.75" customHeight="1" x14ac:dyDescent="0.15"/>
    <row r="132" spans="1:50" ht="12.75" customHeight="1" x14ac:dyDescent="0.15"/>
    <row r="133" spans="1:50" ht="12.75" customHeight="1" x14ac:dyDescent="0.15">
      <c r="A133" s="919" t="s">
        <v>609</v>
      </c>
      <c r="B133" s="919" t="s">
        <v>608</v>
      </c>
      <c r="C133" s="919">
        <v>2</v>
      </c>
      <c r="D133" s="919" t="s">
        <v>607</v>
      </c>
      <c r="E133" s="919" t="s">
        <v>606</v>
      </c>
      <c r="F133" s="919"/>
      <c r="G133" s="919" t="s">
        <v>4</v>
      </c>
      <c r="H133" s="919" t="s">
        <v>605</v>
      </c>
      <c r="I133" s="919">
        <v>4</v>
      </c>
      <c r="J133" s="919" t="s">
        <v>3</v>
      </c>
      <c r="K133" s="915"/>
      <c r="L133" s="915"/>
      <c r="M133" s="915"/>
      <c r="N133" s="915"/>
      <c r="O133" s="915"/>
      <c r="P133" s="915"/>
      <c r="Q133" s="915"/>
      <c r="R133" s="915"/>
      <c r="S133" s="915"/>
      <c r="T133" s="915"/>
      <c r="U133" s="915"/>
      <c r="V133" s="915"/>
      <c r="W133" s="915"/>
      <c r="X133" s="915"/>
      <c r="Y133" s="915"/>
      <c r="Z133" s="915"/>
      <c r="AA133" s="915"/>
      <c r="AB133" s="915"/>
      <c r="AC133" s="915"/>
      <c r="AD133" s="915"/>
      <c r="AE133" s="915"/>
      <c r="AF133" s="915"/>
      <c r="AG133" s="915"/>
      <c r="AH133" s="915"/>
      <c r="AI133" s="915"/>
      <c r="AJ133" s="915"/>
      <c r="AK133" s="915"/>
      <c r="AL133" s="915"/>
      <c r="AM133" s="915"/>
      <c r="AN133" s="915"/>
      <c r="AO133" s="915"/>
      <c r="AP133" s="915"/>
      <c r="AQ133" s="915"/>
      <c r="AR133" s="915"/>
      <c r="AS133" s="915"/>
      <c r="AT133" s="915"/>
      <c r="AU133" s="915"/>
    </row>
    <row r="134" spans="1:50" ht="12.75" customHeight="1" x14ac:dyDescent="0.15">
      <c r="A134" s="915"/>
      <c r="B134" s="915"/>
      <c r="C134" s="915"/>
      <c r="D134" s="915"/>
      <c r="E134" s="915"/>
      <c r="F134" s="915"/>
      <c r="G134" s="915"/>
      <c r="H134" s="915"/>
      <c r="I134" s="915"/>
      <c r="J134" s="915"/>
      <c r="K134" s="915"/>
      <c r="L134" s="915"/>
      <c r="M134" s="915"/>
      <c r="N134" s="915"/>
      <c r="O134" s="915"/>
      <c r="P134" s="915"/>
      <c r="Q134" s="915"/>
      <c r="R134" s="915"/>
      <c r="S134" s="915"/>
      <c r="T134" s="915"/>
      <c r="U134" s="3275" t="s">
        <v>604</v>
      </c>
      <c r="V134" s="3275"/>
      <c r="W134" s="3275"/>
      <c r="X134" s="3275"/>
      <c r="Y134" s="3275"/>
      <c r="Z134" s="3275"/>
      <c r="AA134" s="915"/>
      <c r="AB134" s="915"/>
      <c r="AC134" s="915"/>
      <c r="AD134" s="915"/>
      <c r="AE134" s="915"/>
      <c r="AF134" s="915"/>
      <c r="AG134" s="915"/>
      <c r="AH134" s="915"/>
      <c r="AI134" s="915"/>
      <c r="AJ134" s="915"/>
      <c r="AK134" s="915"/>
      <c r="AL134" s="915"/>
      <c r="AM134" s="915"/>
      <c r="AN134" s="915"/>
      <c r="AO134" s="915"/>
      <c r="AP134" s="915"/>
      <c r="AQ134" s="915"/>
      <c r="AR134" s="915"/>
      <c r="AS134" s="915"/>
      <c r="AT134" s="915"/>
      <c r="AU134" s="915"/>
    </row>
    <row r="135" spans="1:50" ht="12.75" customHeight="1" x14ac:dyDescent="0.15">
      <c r="A135" s="915"/>
      <c r="B135" s="915"/>
      <c r="C135" s="915"/>
      <c r="D135" s="915"/>
      <c r="E135" s="915"/>
      <c r="F135" s="915"/>
      <c r="G135" s="915"/>
      <c r="H135" s="915"/>
      <c r="I135" s="915"/>
      <c r="J135" s="915"/>
      <c r="K135" s="915"/>
      <c r="L135" s="915"/>
      <c r="M135" s="915"/>
      <c r="N135" s="915"/>
      <c r="O135" s="915"/>
      <c r="P135" s="915"/>
      <c r="Q135" s="915"/>
      <c r="R135" s="915"/>
      <c r="S135" s="915"/>
      <c r="T135" s="915"/>
      <c r="U135" s="915"/>
      <c r="V135" s="915"/>
      <c r="W135" s="915"/>
      <c r="X135" s="915"/>
      <c r="Y135" s="915"/>
      <c r="Z135" s="915"/>
      <c r="AA135" s="915"/>
      <c r="AB135" s="915"/>
      <c r="AC135" s="915"/>
      <c r="AD135" s="915"/>
      <c r="AE135" s="915"/>
      <c r="AF135" s="915"/>
      <c r="AG135" s="915"/>
      <c r="AH135" s="915"/>
      <c r="AI135" s="915"/>
      <c r="AJ135" s="915"/>
      <c r="AK135" s="915"/>
      <c r="AL135" s="915"/>
      <c r="AM135" s="915"/>
      <c r="AN135" s="915"/>
      <c r="AO135" s="915"/>
      <c r="AP135" s="915"/>
      <c r="AQ135" s="915"/>
      <c r="AR135" s="915"/>
      <c r="AS135" s="915"/>
      <c r="AT135" s="915"/>
      <c r="AU135" s="915"/>
    </row>
    <row r="136" spans="1:50" ht="15.75" customHeight="1" x14ac:dyDescent="0.15">
      <c r="A136" s="3276" t="s">
        <v>603</v>
      </c>
      <c r="B136" s="3277"/>
      <c r="C136" s="3278"/>
      <c r="D136" s="3285" t="s">
        <v>602</v>
      </c>
      <c r="E136" s="3286"/>
      <c r="F136" s="3286"/>
      <c r="G136" s="3286"/>
      <c r="H136" s="3286"/>
      <c r="I136" s="3286"/>
      <c r="J136" s="3287"/>
      <c r="K136" s="920"/>
      <c r="L136" s="1657"/>
      <c r="M136" s="1657"/>
      <c r="N136" s="1657"/>
      <c r="O136" s="1657"/>
      <c r="P136" s="1657"/>
      <c r="Q136" s="1657"/>
      <c r="R136" s="1657"/>
      <c r="S136" s="922" t="s">
        <v>3513</v>
      </c>
      <c r="T136" s="922" t="s">
        <v>601</v>
      </c>
      <c r="U136" s="922" t="s">
        <v>588</v>
      </c>
      <c r="V136" s="922" t="s">
        <v>600</v>
      </c>
      <c r="W136" s="922"/>
      <c r="X136" s="922"/>
      <c r="Y136" s="922"/>
      <c r="Z136" s="922"/>
      <c r="AA136" s="922"/>
      <c r="AB136" s="922"/>
      <c r="AC136" s="922"/>
      <c r="AD136" s="922"/>
      <c r="AE136" s="922"/>
      <c r="AF136" s="922"/>
      <c r="AG136" s="922"/>
      <c r="AH136" s="922"/>
      <c r="AI136" s="923"/>
      <c r="AJ136" s="1656"/>
      <c r="AK136" s="3286" t="s">
        <v>3514</v>
      </c>
      <c r="AL136" s="3286"/>
      <c r="AM136" s="3286"/>
      <c r="AN136" s="3286"/>
      <c r="AO136" s="3286"/>
      <c r="AP136" s="3286"/>
      <c r="AQ136" s="3286"/>
      <c r="AR136" s="3286"/>
      <c r="AS136" s="3286"/>
      <c r="AT136" s="3286"/>
      <c r="AU136" s="1658"/>
    </row>
    <row r="137" spans="1:50" ht="15.75" customHeight="1" x14ac:dyDescent="0.15">
      <c r="A137" s="3279"/>
      <c r="B137" s="3280"/>
      <c r="C137" s="3281"/>
      <c r="D137" s="3288"/>
      <c r="E137" s="3289"/>
      <c r="F137" s="3289"/>
      <c r="G137" s="3289"/>
      <c r="H137" s="3289"/>
      <c r="I137" s="3289"/>
      <c r="J137" s="3290"/>
      <c r="K137" s="3297"/>
      <c r="L137" s="3298"/>
      <c r="M137" s="3298"/>
      <c r="N137" s="3298"/>
      <c r="O137" s="3298"/>
      <c r="P137" s="3298"/>
      <c r="Q137" s="3298"/>
      <c r="R137" s="3298"/>
      <c r="S137" s="3298"/>
      <c r="T137" s="3298"/>
      <c r="U137" s="3298"/>
      <c r="V137" s="3298"/>
      <c r="W137" s="3298"/>
      <c r="X137" s="3298"/>
      <c r="Y137" s="3298"/>
      <c r="Z137" s="3298"/>
      <c r="AA137" s="3298"/>
      <c r="AB137" s="3298"/>
      <c r="AC137" s="3298"/>
      <c r="AD137" s="3298"/>
      <c r="AE137" s="3298"/>
      <c r="AF137" s="3298"/>
      <c r="AG137" s="3298"/>
      <c r="AH137" s="3298"/>
      <c r="AI137" s="3299"/>
      <c r="AJ137" s="1652"/>
      <c r="AK137" s="1652"/>
      <c r="AL137" s="1652"/>
      <c r="AM137" s="1652"/>
      <c r="AN137" s="1652"/>
      <c r="AO137" s="1652"/>
      <c r="AP137" s="1652"/>
      <c r="AQ137" s="1652"/>
      <c r="AR137" s="1652"/>
      <c r="AS137" s="1652"/>
      <c r="AT137" s="1652"/>
      <c r="AU137" s="1653"/>
      <c r="AW137" s="1659" t="s">
        <v>6267</v>
      </c>
      <c r="AX137" s="1660" t="s">
        <v>6269</v>
      </c>
    </row>
    <row r="138" spans="1:50" ht="15.75" customHeight="1" x14ac:dyDescent="0.15">
      <c r="A138" s="3279"/>
      <c r="B138" s="3280"/>
      <c r="C138" s="3281"/>
      <c r="D138" s="3291"/>
      <c r="E138" s="3292"/>
      <c r="F138" s="3292"/>
      <c r="G138" s="3292"/>
      <c r="H138" s="3292"/>
      <c r="I138" s="3292"/>
      <c r="J138" s="3293"/>
      <c r="K138" s="3300"/>
      <c r="L138" s="3301"/>
      <c r="M138" s="3301"/>
      <c r="N138" s="3301"/>
      <c r="O138" s="3301"/>
      <c r="P138" s="3301"/>
      <c r="Q138" s="3301"/>
      <c r="R138" s="3301"/>
      <c r="S138" s="3301"/>
      <c r="T138" s="3301"/>
      <c r="U138" s="3301"/>
      <c r="V138" s="3301"/>
      <c r="W138" s="3301"/>
      <c r="X138" s="3301"/>
      <c r="Y138" s="3301"/>
      <c r="Z138" s="3301"/>
      <c r="AA138" s="3301"/>
      <c r="AB138" s="3301"/>
      <c r="AC138" s="3301"/>
      <c r="AD138" s="3301"/>
      <c r="AE138" s="3301"/>
      <c r="AF138" s="3301"/>
      <c r="AG138" s="3301"/>
      <c r="AH138" s="3301"/>
      <c r="AI138" s="3302"/>
      <c r="AJ138" s="1652"/>
      <c r="AK138" s="914" t="s">
        <v>599</v>
      </c>
      <c r="AL138" s="1652" t="s">
        <v>598</v>
      </c>
      <c r="AM138" s="1652" t="s">
        <v>597</v>
      </c>
      <c r="AN138" s="1652" t="s">
        <v>596</v>
      </c>
      <c r="AO138" s="1652"/>
      <c r="AP138" s="914" t="s">
        <v>595</v>
      </c>
      <c r="AQ138" s="1652" t="s">
        <v>594</v>
      </c>
      <c r="AR138" s="1652" t="s">
        <v>593</v>
      </c>
      <c r="AS138" s="1652" t="s">
        <v>592</v>
      </c>
      <c r="AT138" s="1652"/>
      <c r="AU138" s="1653"/>
      <c r="AW138" s="1661"/>
      <c r="AX138" s="1660" t="s">
        <v>6266</v>
      </c>
    </row>
    <row r="139" spans="1:50" ht="15.75" customHeight="1" x14ac:dyDescent="0.15">
      <c r="A139" s="3282"/>
      <c r="B139" s="3283"/>
      <c r="C139" s="3284"/>
      <c r="D139" s="3294"/>
      <c r="E139" s="3295"/>
      <c r="F139" s="3295"/>
      <c r="G139" s="3295"/>
      <c r="H139" s="3295"/>
      <c r="I139" s="3295"/>
      <c r="J139" s="3296"/>
      <c r="K139" s="3303"/>
      <c r="L139" s="3304"/>
      <c r="M139" s="3304"/>
      <c r="N139" s="3304"/>
      <c r="O139" s="3304"/>
      <c r="P139" s="3304"/>
      <c r="Q139" s="3304"/>
      <c r="R139" s="3304"/>
      <c r="S139" s="3304"/>
      <c r="T139" s="3304"/>
      <c r="U139" s="3304"/>
      <c r="V139" s="3304"/>
      <c r="W139" s="3304"/>
      <c r="X139" s="3304"/>
      <c r="Y139" s="3304"/>
      <c r="Z139" s="3304"/>
      <c r="AA139" s="3304"/>
      <c r="AB139" s="3304"/>
      <c r="AC139" s="3304"/>
      <c r="AD139" s="3304"/>
      <c r="AE139" s="3304"/>
      <c r="AF139" s="3304"/>
      <c r="AG139" s="3304"/>
      <c r="AH139" s="3304"/>
      <c r="AI139" s="3305"/>
      <c r="AJ139" s="1654"/>
      <c r="AK139" s="1654"/>
      <c r="AL139" s="1654"/>
      <c r="AM139" s="1654"/>
      <c r="AN139" s="1654"/>
      <c r="AO139" s="1654"/>
      <c r="AP139" s="1654"/>
      <c r="AQ139" s="1654"/>
      <c r="AR139" s="1654"/>
      <c r="AS139" s="1654"/>
      <c r="AT139" s="1654"/>
      <c r="AU139" s="1655"/>
      <c r="AW139" s="1661"/>
      <c r="AX139" s="1660" t="s">
        <v>6268</v>
      </c>
    </row>
    <row r="140" spans="1:50" ht="15.75" customHeight="1" x14ac:dyDescent="0.15">
      <c r="A140" s="913"/>
      <c r="B140" s="930"/>
      <c r="C140" s="930"/>
      <c r="D140" s="930"/>
      <c r="E140" s="930"/>
      <c r="F140" s="930"/>
      <c r="G140" s="930"/>
      <c r="H140" s="930"/>
      <c r="I140" s="930"/>
      <c r="J140" s="930"/>
      <c r="K140" s="930"/>
      <c r="L140" s="930"/>
      <c r="M140" s="930"/>
      <c r="N140" s="930"/>
      <c r="O140" s="930"/>
      <c r="P140" s="930"/>
      <c r="Q140" s="930"/>
      <c r="R140" s="930"/>
      <c r="S140" s="930"/>
      <c r="T140" s="930"/>
      <c r="U140" s="930"/>
      <c r="V140" s="930"/>
      <c r="W140" s="930"/>
      <c r="X140" s="930"/>
      <c r="Y140" s="931"/>
      <c r="Z140" s="201"/>
      <c r="AA140" s="200" t="s">
        <v>591</v>
      </c>
      <c r="AB140" s="200" t="s">
        <v>590</v>
      </c>
      <c r="AC140" s="200" t="s">
        <v>589</v>
      </c>
      <c r="AD140" s="200" t="s">
        <v>588</v>
      </c>
      <c r="AE140" s="200"/>
      <c r="AF140" s="200"/>
      <c r="AG140" s="200"/>
      <c r="AH140" s="200"/>
      <c r="AI140" s="200"/>
      <c r="AJ140" s="199"/>
      <c r="AK140" s="199"/>
      <c r="AL140" s="199"/>
      <c r="AM140" s="199"/>
      <c r="AN140" s="199"/>
      <c r="AO140" s="199"/>
      <c r="AP140" s="199"/>
      <c r="AQ140" s="199"/>
      <c r="AR140" s="199"/>
      <c r="AS140" s="199"/>
      <c r="AT140" s="199"/>
      <c r="AU140" s="203"/>
    </row>
    <row r="141" spans="1:50" ht="15.75" customHeight="1" x14ac:dyDescent="0.15">
      <c r="A141" s="932"/>
      <c r="B141" s="933"/>
      <c r="C141" s="933"/>
      <c r="D141" s="933"/>
      <c r="E141" s="933"/>
      <c r="F141" s="933"/>
      <c r="G141" s="933"/>
      <c r="H141" s="933"/>
      <c r="I141" s="933"/>
      <c r="J141" s="933"/>
      <c r="K141" s="933"/>
      <c r="L141" s="933"/>
      <c r="M141" s="933"/>
      <c r="N141" s="933"/>
      <c r="O141" s="933"/>
      <c r="P141" s="933"/>
      <c r="Q141" s="933"/>
      <c r="R141" s="933"/>
      <c r="S141" s="933"/>
      <c r="T141" s="933"/>
      <c r="U141" s="933"/>
      <c r="V141" s="933"/>
      <c r="W141" s="933"/>
      <c r="X141" s="933"/>
      <c r="Y141" s="934"/>
      <c r="Z141" s="3306"/>
      <c r="AA141" s="3307"/>
      <c r="AB141" s="3307"/>
      <c r="AC141" s="3307"/>
      <c r="AD141" s="3307"/>
      <c r="AE141" s="3307"/>
      <c r="AF141" s="3307"/>
      <c r="AG141" s="3307"/>
      <c r="AH141" s="3307"/>
      <c r="AI141" s="3307"/>
      <c r="AJ141" s="3307"/>
      <c r="AK141" s="3307"/>
      <c r="AL141" s="3307"/>
      <c r="AM141" s="3307"/>
      <c r="AN141" s="3307"/>
      <c r="AO141" s="3307"/>
      <c r="AP141" s="3307"/>
      <c r="AQ141" s="3307"/>
      <c r="AR141" s="3307"/>
      <c r="AS141" s="3307"/>
      <c r="AT141" s="3307"/>
      <c r="AU141" s="3308"/>
    </row>
    <row r="142" spans="1:50" ht="15.75" customHeight="1" x14ac:dyDescent="0.15">
      <c r="A142" s="932"/>
      <c r="B142" s="933"/>
      <c r="C142" s="933"/>
      <c r="D142" s="933"/>
      <c r="E142" s="933"/>
      <c r="F142" s="933"/>
      <c r="G142" s="933"/>
      <c r="H142" s="933"/>
      <c r="I142" s="933"/>
      <c r="J142" s="933"/>
      <c r="K142" s="933"/>
      <c r="L142" s="933"/>
      <c r="M142" s="933"/>
      <c r="N142" s="933"/>
      <c r="O142" s="933"/>
      <c r="P142" s="933"/>
      <c r="Q142" s="933"/>
      <c r="R142" s="933"/>
      <c r="S142" s="933"/>
      <c r="T142" s="933"/>
      <c r="U142" s="933"/>
      <c r="V142" s="933"/>
      <c r="W142" s="933"/>
      <c r="X142" s="933"/>
      <c r="Y142" s="934"/>
      <c r="Z142" s="3309"/>
      <c r="AA142" s="3310"/>
      <c r="AB142" s="3310"/>
      <c r="AC142" s="3310"/>
      <c r="AD142" s="3310"/>
      <c r="AE142" s="3310"/>
      <c r="AF142" s="3310"/>
      <c r="AG142" s="3310"/>
      <c r="AH142" s="3310"/>
      <c r="AI142" s="3310"/>
      <c r="AJ142" s="3310"/>
      <c r="AK142" s="3310"/>
      <c r="AL142" s="3310"/>
      <c r="AM142" s="3310"/>
      <c r="AN142" s="3310"/>
      <c r="AO142" s="3310"/>
      <c r="AP142" s="3310"/>
      <c r="AQ142" s="3310"/>
      <c r="AR142" s="3310"/>
      <c r="AS142" s="3310"/>
      <c r="AT142" s="3310"/>
      <c r="AU142" s="3311"/>
    </row>
    <row r="143" spans="1:50" ht="15.75" customHeight="1" x14ac:dyDescent="0.15">
      <c r="A143" s="932"/>
      <c r="B143" s="933"/>
      <c r="C143" s="933"/>
      <c r="D143" s="933"/>
      <c r="E143" s="933"/>
      <c r="F143" s="933"/>
      <c r="G143" s="933"/>
      <c r="H143" s="933"/>
      <c r="I143" s="933"/>
      <c r="J143" s="933"/>
      <c r="K143" s="933"/>
      <c r="L143" s="933"/>
      <c r="M143" s="933"/>
      <c r="N143" s="933"/>
      <c r="O143" s="933"/>
      <c r="P143" s="933"/>
      <c r="Q143" s="933"/>
      <c r="R143" s="933"/>
      <c r="S143" s="933"/>
      <c r="T143" s="933"/>
      <c r="U143" s="933"/>
      <c r="V143" s="933"/>
      <c r="W143" s="933"/>
      <c r="X143" s="933"/>
      <c r="Y143" s="934"/>
      <c r="Z143" s="3309"/>
      <c r="AA143" s="3310"/>
      <c r="AB143" s="3310"/>
      <c r="AC143" s="3310"/>
      <c r="AD143" s="3310"/>
      <c r="AE143" s="3310"/>
      <c r="AF143" s="3310"/>
      <c r="AG143" s="3310"/>
      <c r="AH143" s="3310"/>
      <c r="AI143" s="3310"/>
      <c r="AJ143" s="3310"/>
      <c r="AK143" s="3310"/>
      <c r="AL143" s="3310"/>
      <c r="AM143" s="3310"/>
      <c r="AN143" s="3310"/>
      <c r="AO143" s="3310"/>
      <c r="AP143" s="3310"/>
      <c r="AQ143" s="3310"/>
      <c r="AR143" s="3310"/>
      <c r="AS143" s="3310"/>
      <c r="AT143" s="3310"/>
      <c r="AU143" s="3311"/>
    </row>
    <row r="144" spans="1:50" ht="15.75" customHeight="1" x14ac:dyDescent="0.15">
      <c r="A144" s="932"/>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4"/>
      <c r="Z144" s="3309"/>
      <c r="AA144" s="3310"/>
      <c r="AB144" s="3310"/>
      <c r="AC144" s="3310"/>
      <c r="AD144" s="3310"/>
      <c r="AE144" s="3310"/>
      <c r="AF144" s="3310"/>
      <c r="AG144" s="3310"/>
      <c r="AH144" s="3310"/>
      <c r="AI144" s="3310"/>
      <c r="AJ144" s="3310"/>
      <c r="AK144" s="3310"/>
      <c r="AL144" s="3310"/>
      <c r="AM144" s="3310"/>
      <c r="AN144" s="3310"/>
      <c r="AO144" s="3310"/>
      <c r="AP144" s="3310"/>
      <c r="AQ144" s="3310"/>
      <c r="AR144" s="3310"/>
      <c r="AS144" s="3310"/>
      <c r="AT144" s="3310"/>
      <c r="AU144" s="3311"/>
    </row>
    <row r="145" spans="1:50" ht="15.75" customHeight="1" x14ac:dyDescent="0.15">
      <c r="A145" s="932"/>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4"/>
      <c r="Z145" s="3309"/>
      <c r="AA145" s="3310"/>
      <c r="AB145" s="3310"/>
      <c r="AC145" s="3310"/>
      <c r="AD145" s="3310"/>
      <c r="AE145" s="3310"/>
      <c r="AF145" s="3310"/>
      <c r="AG145" s="3310"/>
      <c r="AH145" s="3310"/>
      <c r="AI145" s="3310"/>
      <c r="AJ145" s="3310"/>
      <c r="AK145" s="3310"/>
      <c r="AL145" s="3310"/>
      <c r="AM145" s="3310"/>
      <c r="AN145" s="3310"/>
      <c r="AO145" s="3310"/>
      <c r="AP145" s="3310"/>
      <c r="AQ145" s="3310"/>
      <c r="AR145" s="3310"/>
      <c r="AS145" s="3310"/>
      <c r="AT145" s="3310"/>
      <c r="AU145" s="3311"/>
    </row>
    <row r="146" spans="1:50" ht="15.75" customHeight="1" x14ac:dyDescent="0.15">
      <c r="A146" s="932"/>
      <c r="B146" s="933"/>
      <c r="C146" s="933"/>
      <c r="D146" s="933"/>
      <c r="E146" s="933"/>
      <c r="F146" s="933"/>
      <c r="G146" s="933"/>
      <c r="H146" s="933"/>
      <c r="I146" s="933"/>
      <c r="J146" s="933"/>
      <c r="K146" s="933"/>
      <c r="L146" s="933"/>
      <c r="M146" s="933"/>
      <c r="N146" s="933"/>
      <c r="O146" s="933"/>
      <c r="P146" s="933"/>
      <c r="Q146" s="933"/>
      <c r="R146" s="933"/>
      <c r="S146" s="933"/>
      <c r="T146" s="933"/>
      <c r="U146" s="933"/>
      <c r="V146" s="933"/>
      <c r="W146" s="933"/>
      <c r="X146" s="933"/>
      <c r="Y146" s="934"/>
      <c r="Z146" s="3309"/>
      <c r="AA146" s="3310"/>
      <c r="AB146" s="3310"/>
      <c r="AC146" s="3310"/>
      <c r="AD146" s="3310"/>
      <c r="AE146" s="3310"/>
      <c r="AF146" s="3310"/>
      <c r="AG146" s="3310"/>
      <c r="AH146" s="3310"/>
      <c r="AI146" s="3310"/>
      <c r="AJ146" s="3310"/>
      <c r="AK146" s="3310"/>
      <c r="AL146" s="3310"/>
      <c r="AM146" s="3310"/>
      <c r="AN146" s="3310"/>
      <c r="AO146" s="3310"/>
      <c r="AP146" s="3310"/>
      <c r="AQ146" s="3310"/>
      <c r="AR146" s="3310"/>
      <c r="AS146" s="3310"/>
      <c r="AT146" s="3310"/>
      <c r="AU146" s="3311"/>
    </row>
    <row r="147" spans="1:50" ht="15.75" customHeight="1" x14ac:dyDescent="0.15">
      <c r="A147" s="932"/>
      <c r="B147" s="933"/>
      <c r="C147" s="933"/>
      <c r="D147" s="933"/>
      <c r="E147" s="933"/>
      <c r="F147" s="933"/>
      <c r="G147" s="933"/>
      <c r="H147" s="933"/>
      <c r="I147" s="933"/>
      <c r="J147" s="933"/>
      <c r="K147" s="933"/>
      <c r="L147" s="933"/>
      <c r="M147" s="933"/>
      <c r="N147" s="933"/>
      <c r="O147" s="933"/>
      <c r="P147" s="933"/>
      <c r="Q147" s="933"/>
      <c r="R147" s="933"/>
      <c r="S147" s="933"/>
      <c r="T147" s="933"/>
      <c r="U147" s="933"/>
      <c r="V147" s="933"/>
      <c r="W147" s="933"/>
      <c r="X147" s="933"/>
      <c r="Y147" s="934"/>
      <c r="Z147" s="3309"/>
      <c r="AA147" s="3310"/>
      <c r="AB147" s="3310"/>
      <c r="AC147" s="3310"/>
      <c r="AD147" s="3310"/>
      <c r="AE147" s="3310"/>
      <c r="AF147" s="3310"/>
      <c r="AG147" s="3310"/>
      <c r="AH147" s="3310"/>
      <c r="AI147" s="3310"/>
      <c r="AJ147" s="3310"/>
      <c r="AK147" s="3310"/>
      <c r="AL147" s="3310"/>
      <c r="AM147" s="3310"/>
      <c r="AN147" s="3310"/>
      <c r="AO147" s="3310"/>
      <c r="AP147" s="3310"/>
      <c r="AQ147" s="3310"/>
      <c r="AR147" s="3310"/>
      <c r="AS147" s="3310"/>
      <c r="AT147" s="3310"/>
      <c r="AU147" s="3311"/>
    </row>
    <row r="148" spans="1:50" ht="15.75" customHeight="1" x14ac:dyDescent="0.15">
      <c r="A148" s="932"/>
      <c r="B148" s="933"/>
      <c r="C148" s="933"/>
      <c r="D148" s="933"/>
      <c r="E148" s="933"/>
      <c r="F148" s="933"/>
      <c r="G148" s="933"/>
      <c r="H148" s="933"/>
      <c r="I148" s="933"/>
      <c r="J148" s="933"/>
      <c r="K148" s="3315" t="s">
        <v>587</v>
      </c>
      <c r="L148" s="3315"/>
      <c r="M148" s="3315"/>
      <c r="N148" s="3315"/>
      <c r="O148" s="3315"/>
      <c r="P148" s="3315"/>
      <c r="Q148" s="933"/>
      <c r="R148" s="933"/>
      <c r="S148" s="933"/>
      <c r="T148" s="933"/>
      <c r="U148" s="933"/>
      <c r="V148" s="933"/>
      <c r="W148" s="933"/>
      <c r="X148" s="933"/>
      <c r="Y148" s="934"/>
      <c r="Z148" s="3309"/>
      <c r="AA148" s="3310"/>
      <c r="AB148" s="3310"/>
      <c r="AC148" s="3310"/>
      <c r="AD148" s="3310"/>
      <c r="AE148" s="3310"/>
      <c r="AF148" s="3310"/>
      <c r="AG148" s="3310"/>
      <c r="AH148" s="3310"/>
      <c r="AI148" s="3310"/>
      <c r="AJ148" s="3310"/>
      <c r="AK148" s="3310"/>
      <c r="AL148" s="3310"/>
      <c r="AM148" s="3310"/>
      <c r="AN148" s="3310"/>
      <c r="AO148" s="3310"/>
      <c r="AP148" s="3310"/>
      <c r="AQ148" s="3310"/>
      <c r="AR148" s="3310"/>
      <c r="AS148" s="3310"/>
      <c r="AT148" s="3310"/>
      <c r="AU148" s="3311"/>
    </row>
    <row r="149" spans="1:50" ht="15.75" customHeight="1" x14ac:dyDescent="0.15">
      <c r="A149" s="932"/>
      <c r="B149" s="933"/>
      <c r="C149" s="933"/>
      <c r="D149" s="933"/>
      <c r="E149" s="933"/>
      <c r="F149" s="933"/>
      <c r="G149" s="933"/>
      <c r="H149" s="933"/>
      <c r="I149" s="933"/>
      <c r="J149" s="933"/>
      <c r="K149" s="933"/>
      <c r="L149" s="933"/>
      <c r="M149" s="933"/>
      <c r="N149" s="933"/>
      <c r="O149" s="933"/>
      <c r="P149" s="933"/>
      <c r="Q149" s="933"/>
      <c r="R149" s="933"/>
      <c r="S149" s="933"/>
      <c r="T149" s="933"/>
      <c r="U149" s="933"/>
      <c r="V149" s="933"/>
      <c r="W149" s="933"/>
      <c r="X149" s="933"/>
      <c r="Y149" s="934"/>
      <c r="Z149" s="3309"/>
      <c r="AA149" s="3310"/>
      <c r="AB149" s="3310"/>
      <c r="AC149" s="3310"/>
      <c r="AD149" s="3310"/>
      <c r="AE149" s="3310"/>
      <c r="AF149" s="3310"/>
      <c r="AG149" s="3310"/>
      <c r="AH149" s="3310"/>
      <c r="AI149" s="3310"/>
      <c r="AJ149" s="3310"/>
      <c r="AK149" s="3310"/>
      <c r="AL149" s="3310"/>
      <c r="AM149" s="3310"/>
      <c r="AN149" s="3310"/>
      <c r="AO149" s="3310"/>
      <c r="AP149" s="3310"/>
      <c r="AQ149" s="3310"/>
      <c r="AR149" s="3310"/>
      <c r="AS149" s="3310"/>
      <c r="AT149" s="3310"/>
      <c r="AU149" s="3311"/>
    </row>
    <row r="150" spans="1:50" ht="15.75" customHeight="1" x14ac:dyDescent="0.15">
      <c r="A150" s="932"/>
      <c r="B150" s="933"/>
      <c r="C150" s="933"/>
      <c r="D150" s="933"/>
      <c r="E150" s="933"/>
      <c r="F150" s="933"/>
      <c r="G150" s="933"/>
      <c r="H150" s="933"/>
      <c r="I150" s="933"/>
      <c r="J150" s="933"/>
      <c r="K150" s="933"/>
      <c r="L150" s="933"/>
      <c r="M150" s="933"/>
      <c r="N150" s="933"/>
      <c r="O150" s="933"/>
      <c r="P150" s="933"/>
      <c r="Q150" s="933"/>
      <c r="R150" s="933"/>
      <c r="S150" s="933"/>
      <c r="T150" s="933"/>
      <c r="U150" s="933"/>
      <c r="V150" s="933"/>
      <c r="W150" s="933"/>
      <c r="X150" s="933"/>
      <c r="Y150" s="934"/>
      <c r="Z150" s="3309"/>
      <c r="AA150" s="3310"/>
      <c r="AB150" s="3310"/>
      <c r="AC150" s="3310"/>
      <c r="AD150" s="3310"/>
      <c r="AE150" s="3310"/>
      <c r="AF150" s="3310"/>
      <c r="AG150" s="3310"/>
      <c r="AH150" s="3310"/>
      <c r="AI150" s="3310"/>
      <c r="AJ150" s="3310"/>
      <c r="AK150" s="3310"/>
      <c r="AL150" s="3310"/>
      <c r="AM150" s="3310"/>
      <c r="AN150" s="3310"/>
      <c r="AO150" s="3310"/>
      <c r="AP150" s="3310"/>
      <c r="AQ150" s="3310"/>
      <c r="AR150" s="3310"/>
      <c r="AS150" s="3310"/>
      <c r="AT150" s="3310"/>
      <c r="AU150" s="3311"/>
    </row>
    <row r="151" spans="1:50" ht="15.75" customHeight="1" x14ac:dyDescent="0.15">
      <c r="A151" s="932"/>
      <c r="B151" s="933"/>
      <c r="C151" s="933"/>
      <c r="D151" s="933"/>
      <c r="E151" s="933"/>
      <c r="F151" s="933"/>
      <c r="G151" s="933"/>
      <c r="H151" s="933"/>
      <c r="I151" s="933"/>
      <c r="J151" s="933"/>
      <c r="K151" s="933"/>
      <c r="L151" s="933"/>
      <c r="M151" s="933"/>
      <c r="N151" s="933"/>
      <c r="O151" s="933"/>
      <c r="P151" s="933"/>
      <c r="Q151" s="933"/>
      <c r="R151" s="933"/>
      <c r="S151" s="933"/>
      <c r="T151" s="933"/>
      <c r="U151" s="933"/>
      <c r="V151" s="933"/>
      <c r="W151" s="933"/>
      <c r="X151" s="933"/>
      <c r="Y151" s="934"/>
      <c r="Z151" s="3309"/>
      <c r="AA151" s="3310"/>
      <c r="AB151" s="3310"/>
      <c r="AC151" s="3310"/>
      <c r="AD151" s="3310"/>
      <c r="AE151" s="3310"/>
      <c r="AF151" s="3310"/>
      <c r="AG151" s="3310"/>
      <c r="AH151" s="3310"/>
      <c r="AI151" s="3310"/>
      <c r="AJ151" s="3310"/>
      <c r="AK151" s="3310"/>
      <c r="AL151" s="3310"/>
      <c r="AM151" s="3310"/>
      <c r="AN151" s="3310"/>
      <c r="AO151" s="3310"/>
      <c r="AP151" s="3310"/>
      <c r="AQ151" s="3310"/>
      <c r="AR151" s="3310"/>
      <c r="AS151" s="3310"/>
      <c r="AT151" s="3310"/>
      <c r="AU151" s="3311"/>
    </row>
    <row r="152" spans="1:50" ht="15.75" customHeight="1" x14ac:dyDescent="0.15">
      <c r="A152" s="932"/>
      <c r="B152" s="933"/>
      <c r="C152" s="933"/>
      <c r="D152" s="933"/>
      <c r="E152" s="933"/>
      <c r="F152" s="933"/>
      <c r="G152" s="933"/>
      <c r="H152" s="933"/>
      <c r="I152" s="933"/>
      <c r="J152" s="933"/>
      <c r="K152" s="933"/>
      <c r="L152" s="933"/>
      <c r="M152" s="933"/>
      <c r="N152" s="933"/>
      <c r="O152" s="933"/>
      <c r="P152" s="933"/>
      <c r="Q152" s="933"/>
      <c r="R152" s="933"/>
      <c r="S152" s="933"/>
      <c r="T152" s="933"/>
      <c r="U152" s="933"/>
      <c r="V152" s="933"/>
      <c r="W152" s="933"/>
      <c r="X152" s="933"/>
      <c r="Y152" s="934"/>
      <c r="Z152" s="3309"/>
      <c r="AA152" s="3310"/>
      <c r="AB152" s="3310"/>
      <c r="AC152" s="3310"/>
      <c r="AD152" s="3310"/>
      <c r="AE152" s="3310"/>
      <c r="AF152" s="3310"/>
      <c r="AG152" s="3310"/>
      <c r="AH152" s="3310"/>
      <c r="AI152" s="3310"/>
      <c r="AJ152" s="3310"/>
      <c r="AK152" s="3310"/>
      <c r="AL152" s="3310"/>
      <c r="AM152" s="3310"/>
      <c r="AN152" s="3310"/>
      <c r="AO152" s="3310"/>
      <c r="AP152" s="3310"/>
      <c r="AQ152" s="3310"/>
      <c r="AR152" s="3310"/>
      <c r="AS152" s="3310"/>
      <c r="AT152" s="3310"/>
      <c r="AU152" s="3311"/>
    </row>
    <row r="153" spans="1:50" ht="15.75" customHeight="1" x14ac:dyDescent="0.15">
      <c r="A153" s="932"/>
      <c r="B153" s="933"/>
      <c r="C153" s="933"/>
      <c r="D153" s="933"/>
      <c r="E153" s="933"/>
      <c r="F153" s="933"/>
      <c r="G153" s="933"/>
      <c r="H153" s="933"/>
      <c r="I153" s="933"/>
      <c r="J153" s="933"/>
      <c r="K153" s="933"/>
      <c r="L153" s="933"/>
      <c r="M153" s="933"/>
      <c r="N153" s="933"/>
      <c r="O153" s="933"/>
      <c r="P153" s="933"/>
      <c r="Q153" s="933"/>
      <c r="R153" s="933"/>
      <c r="S153" s="933"/>
      <c r="T153" s="933"/>
      <c r="U153" s="933"/>
      <c r="V153" s="933"/>
      <c r="W153" s="933"/>
      <c r="X153" s="933"/>
      <c r="Y153" s="934"/>
      <c r="Z153" s="3309"/>
      <c r="AA153" s="3310"/>
      <c r="AB153" s="3310"/>
      <c r="AC153" s="3310"/>
      <c r="AD153" s="3310"/>
      <c r="AE153" s="3310"/>
      <c r="AF153" s="3310"/>
      <c r="AG153" s="3310"/>
      <c r="AH153" s="3310"/>
      <c r="AI153" s="3310"/>
      <c r="AJ153" s="3310"/>
      <c r="AK153" s="3310"/>
      <c r="AL153" s="3310"/>
      <c r="AM153" s="3310"/>
      <c r="AN153" s="3310"/>
      <c r="AO153" s="3310"/>
      <c r="AP153" s="3310"/>
      <c r="AQ153" s="3310"/>
      <c r="AR153" s="3310"/>
      <c r="AS153" s="3310"/>
      <c r="AT153" s="3310"/>
      <c r="AU153" s="3311"/>
    </row>
    <row r="154" spans="1:50" ht="15.75" customHeight="1" x14ac:dyDescent="0.15">
      <c r="A154" s="932"/>
      <c r="B154" s="933"/>
      <c r="C154" s="933"/>
      <c r="D154" s="933"/>
      <c r="E154" s="933"/>
      <c r="F154" s="933"/>
      <c r="G154" s="933"/>
      <c r="H154" s="933"/>
      <c r="I154" s="933"/>
      <c r="J154" s="933"/>
      <c r="K154" s="933"/>
      <c r="L154" s="933"/>
      <c r="M154" s="933"/>
      <c r="N154" s="933"/>
      <c r="O154" s="933"/>
      <c r="P154" s="933"/>
      <c r="Q154" s="933"/>
      <c r="R154" s="933"/>
      <c r="S154" s="933"/>
      <c r="T154" s="933"/>
      <c r="U154" s="933"/>
      <c r="V154" s="933"/>
      <c r="W154" s="933"/>
      <c r="X154" s="933"/>
      <c r="Y154" s="934"/>
      <c r="Z154" s="3309"/>
      <c r="AA154" s="3310"/>
      <c r="AB154" s="3310"/>
      <c r="AC154" s="3310"/>
      <c r="AD154" s="3310"/>
      <c r="AE154" s="3310"/>
      <c r="AF154" s="3310"/>
      <c r="AG154" s="3310"/>
      <c r="AH154" s="3310"/>
      <c r="AI154" s="3310"/>
      <c r="AJ154" s="3310"/>
      <c r="AK154" s="3310"/>
      <c r="AL154" s="3310"/>
      <c r="AM154" s="3310"/>
      <c r="AN154" s="3310"/>
      <c r="AO154" s="3310"/>
      <c r="AP154" s="3310"/>
      <c r="AQ154" s="3310"/>
      <c r="AR154" s="3310"/>
      <c r="AS154" s="3310"/>
      <c r="AT154" s="3310"/>
      <c r="AU154" s="3311"/>
    </row>
    <row r="155" spans="1:50" ht="15.75" customHeight="1" x14ac:dyDescent="0.15">
      <c r="A155" s="932"/>
      <c r="B155" s="933"/>
      <c r="C155" s="933"/>
      <c r="D155" s="933"/>
      <c r="E155" s="933"/>
      <c r="F155" s="933"/>
      <c r="G155" s="933"/>
      <c r="H155" s="933"/>
      <c r="I155" s="933"/>
      <c r="J155" s="933"/>
      <c r="K155" s="933"/>
      <c r="L155" s="933"/>
      <c r="M155" s="933"/>
      <c r="N155" s="933"/>
      <c r="O155" s="933"/>
      <c r="P155" s="933"/>
      <c r="Q155" s="933"/>
      <c r="R155" s="933"/>
      <c r="S155" s="933"/>
      <c r="T155" s="933"/>
      <c r="U155" s="933"/>
      <c r="V155" s="933"/>
      <c r="W155" s="933"/>
      <c r="X155" s="933"/>
      <c r="Y155" s="934"/>
      <c r="Z155" s="3309"/>
      <c r="AA155" s="3310"/>
      <c r="AB155" s="3310"/>
      <c r="AC155" s="3310"/>
      <c r="AD155" s="3310"/>
      <c r="AE155" s="3310"/>
      <c r="AF155" s="3310"/>
      <c r="AG155" s="3310"/>
      <c r="AH155" s="3310"/>
      <c r="AI155" s="3310"/>
      <c r="AJ155" s="3310"/>
      <c r="AK155" s="3310"/>
      <c r="AL155" s="3310"/>
      <c r="AM155" s="3310"/>
      <c r="AN155" s="3310"/>
      <c r="AO155" s="3310"/>
      <c r="AP155" s="3310"/>
      <c r="AQ155" s="3310"/>
      <c r="AR155" s="3310"/>
      <c r="AS155" s="3310"/>
      <c r="AT155" s="3310"/>
      <c r="AU155" s="3311"/>
    </row>
    <row r="156" spans="1:50" ht="15.75" customHeight="1" x14ac:dyDescent="0.15">
      <c r="A156" s="932"/>
      <c r="B156" s="933"/>
      <c r="C156" s="933"/>
      <c r="D156" s="933"/>
      <c r="E156" s="933"/>
      <c r="F156" s="933"/>
      <c r="G156" s="933"/>
      <c r="H156" s="933"/>
      <c r="I156" s="933"/>
      <c r="J156" s="933"/>
      <c r="K156" s="933"/>
      <c r="L156" s="933"/>
      <c r="M156" s="933"/>
      <c r="N156" s="933"/>
      <c r="O156" s="933"/>
      <c r="P156" s="933"/>
      <c r="Q156" s="933"/>
      <c r="R156" s="933"/>
      <c r="S156" s="933"/>
      <c r="T156" s="933"/>
      <c r="U156" s="933"/>
      <c r="V156" s="933"/>
      <c r="W156" s="933"/>
      <c r="X156" s="933"/>
      <c r="Y156" s="934"/>
      <c r="Z156" s="3309"/>
      <c r="AA156" s="3310"/>
      <c r="AB156" s="3310"/>
      <c r="AC156" s="3310"/>
      <c r="AD156" s="3310"/>
      <c r="AE156" s="3310"/>
      <c r="AF156" s="3310"/>
      <c r="AG156" s="3310"/>
      <c r="AH156" s="3310"/>
      <c r="AI156" s="3310"/>
      <c r="AJ156" s="3310"/>
      <c r="AK156" s="3310"/>
      <c r="AL156" s="3310"/>
      <c r="AM156" s="3310"/>
      <c r="AN156" s="3310"/>
      <c r="AO156" s="3310"/>
      <c r="AP156" s="3310"/>
      <c r="AQ156" s="3310"/>
      <c r="AR156" s="3310"/>
      <c r="AS156" s="3310"/>
      <c r="AT156" s="3310"/>
      <c r="AU156" s="3311"/>
    </row>
    <row r="157" spans="1:50" ht="15.75" customHeight="1" x14ac:dyDescent="0.15">
      <c r="A157" s="935"/>
      <c r="B157" s="936"/>
      <c r="C157" s="936"/>
      <c r="D157" s="936"/>
      <c r="E157" s="936"/>
      <c r="F157" s="936"/>
      <c r="G157" s="936"/>
      <c r="H157" s="936"/>
      <c r="I157" s="936"/>
      <c r="J157" s="936"/>
      <c r="K157" s="936"/>
      <c r="L157" s="936"/>
      <c r="M157" s="936"/>
      <c r="N157" s="936"/>
      <c r="O157" s="936"/>
      <c r="P157" s="936"/>
      <c r="Q157" s="936"/>
      <c r="R157" s="936"/>
      <c r="S157" s="936"/>
      <c r="T157" s="936"/>
      <c r="U157" s="936"/>
      <c r="V157" s="936"/>
      <c r="W157" s="936"/>
      <c r="X157" s="936"/>
      <c r="Y157" s="937"/>
      <c r="Z157" s="3312"/>
      <c r="AA157" s="3313"/>
      <c r="AB157" s="3313"/>
      <c r="AC157" s="3313"/>
      <c r="AD157" s="3313"/>
      <c r="AE157" s="3313"/>
      <c r="AF157" s="3313"/>
      <c r="AG157" s="3313"/>
      <c r="AH157" s="3313"/>
      <c r="AI157" s="3313"/>
      <c r="AJ157" s="3313"/>
      <c r="AK157" s="3313"/>
      <c r="AL157" s="3313"/>
      <c r="AM157" s="3313"/>
      <c r="AN157" s="3313"/>
      <c r="AO157" s="3313"/>
      <c r="AP157" s="3313"/>
      <c r="AQ157" s="3313"/>
      <c r="AR157" s="3313"/>
      <c r="AS157" s="3313"/>
      <c r="AT157" s="3313"/>
      <c r="AU157" s="3314"/>
    </row>
    <row r="158" spans="1:50" ht="12.75" customHeight="1" x14ac:dyDescent="0.15">
      <c r="A158" s="915"/>
      <c r="B158" s="915"/>
      <c r="C158" s="915"/>
      <c r="D158" s="915"/>
      <c r="E158" s="915"/>
      <c r="F158" s="915"/>
      <c r="G158" s="915"/>
      <c r="H158" s="915"/>
      <c r="I158" s="915"/>
      <c r="J158" s="915"/>
      <c r="K158" s="915"/>
      <c r="L158" s="915"/>
      <c r="M158" s="915"/>
      <c r="N158" s="915"/>
      <c r="O158" s="915"/>
      <c r="P158" s="915"/>
      <c r="Q158" s="915"/>
      <c r="R158" s="915"/>
      <c r="S158" s="915"/>
      <c r="T158" s="915"/>
      <c r="U158" s="915"/>
      <c r="V158" s="915"/>
      <c r="W158" s="915"/>
      <c r="X158" s="915"/>
      <c r="Y158" s="915"/>
      <c r="Z158" s="915"/>
      <c r="AA158" s="915"/>
      <c r="AB158" s="915"/>
      <c r="AC158" s="915"/>
      <c r="AD158" s="915"/>
      <c r="AE158" s="915"/>
      <c r="AF158" s="915"/>
      <c r="AG158" s="915"/>
      <c r="AH158" s="915"/>
      <c r="AI158" s="915"/>
      <c r="AJ158" s="915"/>
      <c r="AK158" s="915"/>
      <c r="AL158" s="915"/>
      <c r="AM158" s="915"/>
      <c r="AN158" s="915"/>
      <c r="AO158" s="915"/>
      <c r="AP158" s="915"/>
      <c r="AQ158" s="915"/>
      <c r="AR158" s="915"/>
      <c r="AS158" s="915"/>
      <c r="AT158" s="915"/>
      <c r="AU158" s="915"/>
    </row>
    <row r="159" spans="1:50" ht="15.75" customHeight="1" x14ac:dyDescent="0.15">
      <c r="A159" s="3276" t="s">
        <v>603</v>
      </c>
      <c r="B159" s="3277"/>
      <c r="C159" s="3278"/>
      <c r="D159" s="3285" t="s">
        <v>602</v>
      </c>
      <c r="E159" s="3286"/>
      <c r="F159" s="3286"/>
      <c r="G159" s="3286"/>
      <c r="H159" s="3286"/>
      <c r="I159" s="3286"/>
      <c r="J159" s="3287"/>
      <c r="K159" s="920"/>
      <c r="L159" s="1657"/>
      <c r="M159" s="1657"/>
      <c r="N159" s="1657"/>
      <c r="O159" s="1657"/>
      <c r="P159" s="1657"/>
      <c r="Q159" s="1657"/>
      <c r="R159" s="1657"/>
      <c r="S159" s="922" t="s">
        <v>3513</v>
      </c>
      <c r="T159" s="922" t="s">
        <v>601</v>
      </c>
      <c r="U159" s="922" t="s">
        <v>588</v>
      </c>
      <c r="V159" s="922" t="s">
        <v>600</v>
      </c>
      <c r="W159" s="922"/>
      <c r="X159" s="922"/>
      <c r="Y159" s="922"/>
      <c r="Z159" s="922"/>
      <c r="AA159" s="922"/>
      <c r="AB159" s="922"/>
      <c r="AC159" s="922"/>
      <c r="AD159" s="922"/>
      <c r="AE159" s="922"/>
      <c r="AF159" s="922"/>
      <c r="AG159" s="922"/>
      <c r="AH159" s="922"/>
      <c r="AI159" s="923"/>
      <c r="AJ159" s="1656"/>
      <c r="AK159" s="3286" t="s">
        <v>3514</v>
      </c>
      <c r="AL159" s="3286"/>
      <c r="AM159" s="3286"/>
      <c r="AN159" s="3286"/>
      <c r="AO159" s="3286"/>
      <c r="AP159" s="3286"/>
      <c r="AQ159" s="3286"/>
      <c r="AR159" s="3286"/>
      <c r="AS159" s="3286"/>
      <c r="AT159" s="3286"/>
      <c r="AU159" s="1658"/>
    </row>
    <row r="160" spans="1:50" ht="15.75" customHeight="1" x14ac:dyDescent="0.15">
      <c r="A160" s="3279"/>
      <c r="B160" s="3280"/>
      <c r="C160" s="3281"/>
      <c r="D160" s="3288"/>
      <c r="E160" s="3289"/>
      <c r="F160" s="3289"/>
      <c r="G160" s="3289"/>
      <c r="H160" s="3289"/>
      <c r="I160" s="3289"/>
      <c r="J160" s="3290"/>
      <c r="K160" s="3297"/>
      <c r="L160" s="3298"/>
      <c r="M160" s="3298"/>
      <c r="N160" s="3298"/>
      <c r="O160" s="3298"/>
      <c r="P160" s="3298"/>
      <c r="Q160" s="3298"/>
      <c r="R160" s="3298"/>
      <c r="S160" s="3298"/>
      <c r="T160" s="3298"/>
      <c r="U160" s="3298"/>
      <c r="V160" s="3298"/>
      <c r="W160" s="3298"/>
      <c r="X160" s="3298"/>
      <c r="Y160" s="3298"/>
      <c r="Z160" s="3298"/>
      <c r="AA160" s="3298"/>
      <c r="AB160" s="3298"/>
      <c r="AC160" s="3298"/>
      <c r="AD160" s="3298"/>
      <c r="AE160" s="3298"/>
      <c r="AF160" s="3298"/>
      <c r="AG160" s="3298"/>
      <c r="AH160" s="3298"/>
      <c r="AI160" s="3299"/>
      <c r="AJ160" s="1652"/>
      <c r="AK160" s="1652"/>
      <c r="AL160" s="1652"/>
      <c r="AM160" s="1652"/>
      <c r="AN160" s="1652"/>
      <c r="AO160" s="1652"/>
      <c r="AP160" s="1652"/>
      <c r="AQ160" s="1652"/>
      <c r="AR160" s="1652"/>
      <c r="AS160" s="1652"/>
      <c r="AT160" s="1652"/>
      <c r="AU160" s="1653"/>
      <c r="AW160" s="1659" t="s">
        <v>6267</v>
      </c>
      <c r="AX160" s="1660" t="s">
        <v>6269</v>
      </c>
    </row>
    <row r="161" spans="1:50" ht="15.75" customHeight="1" x14ac:dyDescent="0.15">
      <c r="A161" s="3279"/>
      <c r="B161" s="3280"/>
      <c r="C161" s="3281"/>
      <c r="D161" s="3291"/>
      <c r="E161" s="3292"/>
      <c r="F161" s="3292"/>
      <c r="G161" s="3292"/>
      <c r="H161" s="3292"/>
      <c r="I161" s="3292"/>
      <c r="J161" s="3293"/>
      <c r="K161" s="3300"/>
      <c r="L161" s="3301"/>
      <c r="M161" s="3301"/>
      <c r="N161" s="3301"/>
      <c r="O161" s="3301"/>
      <c r="P161" s="3301"/>
      <c r="Q161" s="3301"/>
      <c r="R161" s="3301"/>
      <c r="S161" s="3301"/>
      <c r="T161" s="3301"/>
      <c r="U161" s="3301"/>
      <c r="V161" s="3301"/>
      <c r="W161" s="3301"/>
      <c r="X161" s="3301"/>
      <c r="Y161" s="3301"/>
      <c r="Z161" s="3301"/>
      <c r="AA161" s="3301"/>
      <c r="AB161" s="3301"/>
      <c r="AC161" s="3301"/>
      <c r="AD161" s="3301"/>
      <c r="AE161" s="3301"/>
      <c r="AF161" s="3301"/>
      <c r="AG161" s="3301"/>
      <c r="AH161" s="3301"/>
      <c r="AI161" s="3302"/>
      <c r="AJ161" s="1652"/>
      <c r="AK161" s="914" t="s">
        <v>599</v>
      </c>
      <c r="AL161" s="1652" t="s">
        <v>598</v>
      </c>
      <c r="AM161" s="1652" t="s">
        <v>597</v>
      </c>
      <c r="AN161" s="1652" t="s">
        <v>596</v>
      </c>
      <c r="AO161" s="1652"/>
      <c r="AP161" s="914" t="s">
        <v>595</v>
      </c>
      <c r="AQ161" s="1652" t="s">
        <v>594</v>
      </c>
      <c r="AR161" s="1652" t="s">
        <v>593</v>
      </c>
      <c r="AS161" s="1652" t="s">
        <v>592</v>
      </c>
      <c r="AT161" s="1652"/>
      <c r="AU161" s="1653"/>
      <c r="AW161" s="1661"/>
      <c r="AX161" s="1660" t="s">
        <v>6266</v>
      </c>
    </row>
    <row r="162" spans="1:50" ht="15.75" customHeight="1" x14ac:dyDescent="0.15">
      <c r="A162" s="3282"/>
      <c r="B162" s="3283"/>
      <c r="C162" s="3284"/>
      <c r="D162" s="3294"/>
      <c r="E162" s="3295"/>
      <c r="F162" s="3295"/>
      <c r="G162" s="3295"/>
      <c r="H162" s="3295"/>
      <c r="I162" s="3295"/>
      <c r="J162" s="3296"/>
      <c r="K162" s="3303"/>
      <c r="L162" s="3304"/>
      <c r="M162" s="3304"/>
      <c r="N162" s="3304"/>
      <c r="O162" s="3304"/>
      <c r="P162" s="3304"/>
      <c r="Q162" s="3304"/>
      <c r="R162" s="3304"/>
      <c r="S162" s="3304"/>
      <c r="T162" s="3304"/>
      <c r="U162" s="3304"/>
      <c r="V162" s="3304"/>
      <c r="W162" s="3304"/>
      <c r="X162" s="3304"/>
      <c r="Y162" s="3304"/>
      <c r="Z162" s="3304"/>
      <c r="AA162" s="3304"/>
      <c r="AB162" s="3304"/>
      <c r="AC162" s="3304"/>
      <c r="AD162" s="3304"/>
      <c r="AE162" s="3304"/>
      <c r="AF162" s="3304"/>
      <c r="AG162" s="3304"/>
      <c r="AH162" s="3304"/>
      <c r="AI162" s="3305"/>
      <c r="AJ162" s="1654"/>
      <c r="AK162" s="1654"/>
      <c r="AL162" s="1654"/>
      <c r="AM162" s="1654"/>
      <c r="AN162" s="1654"/>
      <c r="AO162" s="1654"/>
      <c r="AP162" s="1654"/>
      <c r="AQ162" s="1654"/>
      <c r="AR162" s="1654"/>
      <c r="AS162" s="1654"/>
      <c r="AT162" s="1654"/>
      <c r="AU162" s="1655"/>
      <c r="AW162" s="1661"/>
      <c r="AX162" s="1660" t="s">
        <v>6268</v>
      </c>
    </row>
    <row r="163" spans="1:50" ht="15.75" customHeight="1" x14ac:dyDescent="0.15">
      <c r="A163" s="913"/>
      <c r="B163" s="930"/>
      <c r="C163" s="930"/>
      <c r="D163" s="930"/>
      <c r="E163" s="930"/>
      <c r="F163" s="930"/>
      <c r="G163" s="930"/>
      <c r="H163" s="930"/>
      <c r="I163" s="930"/>
      <c r="J163" s="930"/>
      <c r="K163" s="930"/>
      <c r="L163" s="930"/>
      <c r="M163" s="930"/>
      <c r="N163" s="930"/>
      <c r="O163" s="930"/>
      <c r="P163" s="930"/>
      <c r="Q163" s="930"/>
      <c r="R163" s="930"/>
      <c r="S163" s="930"/>
      <c r="T163" s="930"/>
      <c r="U163" s="930"/>
      <c r="V163" s="930"/>
      <c r="W163" s="930"/>
      <c r="X163" s="930"/>
      <c r="Y163" s="931"/>
      <c r="Z163" s="201"/>
      <c r="AA163" s="200" t="s">
        <v>591</v>
      </c>
      <c r="AB163" s="200" t="s">
        <v>590</v>
      </c>
      <c r="AC163" s="200" t="s">
        <v>589</v>
      </c>
      <c r="AD163" s="200" t="s">
        <v>588</v>
      </c>
      <c r="AE163" s="200"/>
      <c r="AF163" s="200"/>
      <c r="AG163" s="200"/>
      <c r="AH163" s="200"/>
      <c r="AI163" s="200"/>
      <c r="AJ163" s="199"/>
      <c r="AK163" s="199"/>
      <c r="AL163" s="199"/>
      <c r="AM163" s="199"/>
      <c r="AN163" s="199"/>
      <c r="AO163" s="199"/>
      <c r="AP163" s="199"/>
      <c r="AQ163" s="199"/>
      <c r="AR163" s="199"/>
      <c r="AS163" s="199"/>
      <c r="AT163" s="199"/>
      <c r="AU163" s="203"/>
    </row>
    <row r="164" spans="1:50" ht="15.75" customHeight="1" x14ac:dyDescent="0.15">
      <c r="A164" s="932"/>
      <c r="B164" s="933"/>
      <c r="C164" s="933"/>
      <c r="D164" s="933"/>
      <c r="E164" s="933"/>
      <c r="F164" s="933"/>
      <c r="G164" s="933"/>
      <c r="H164" s="933"/>
      <c r="I164" s="933"/>
      <c r="J164" s="933"/>
      <c r="K164" s="933"/>
      <c r="L164" s="933"/>
      <c r="M164" s="933"/>
      <c r="N164" s="933"/>
      <c r="O164" s="933"/>
      <c r="P164" s="933"/>
      <c r="Q164" s="933"/>
      <c r="R164" s="933"/>
      <c r="S164" s="933"/>
      <c r="T164" s="933"/>
      <c r="U164" s="933"/>
      <c r="V164" s="933"/>
      <c r="W164" s="933"/>
      <c r="X164" s="933"/>
      <c r="Y164" s="934"/>
      <c r="Z164" s="3306"/>
      <c r="AA164" s="3307"/>
      <c r="AB164" s="3307"/>
      <c r="AC164" s="3307"/>
      <c r="AD164" s="3307"/>
      <c r="AE164" s="3307"/>
      <c r="AF164" s="3307"/>
      <c r="AG164" s="3307"/>
      <c r="AH164" s="3307"/>
      <c r="AI164" s="3307"/>
      <c r="AJ164" s="3307"/>
      <c r="AK164" s="3307"/>
      <c r="AL164" s="3307"/>
      <c r="AM164" s="3307"/>
      <c r="AN164" s="3307"/>
      <c r="AO164" s="3307"/>
      <c r="AP164" s="3307"/>
      <c r="AQ164" s="3307"/>
      <c r="AR164" s="3307"/>
      <c r="AS164" s="3307"/>
      <c r="AT164" s="3307"/>
      <c r="AU164" s="3308"/>
    </row>
    <row r="165" spans="1:50" ht="15.75" customHeight="1" x14ac:dyDescent="0.15">
      <c r="A165" s="932"/>
      <c r="B165" s="933"/>
      <c r="C165" s="933"/>
      <c r="D165" s="933"/>
      <c r="E165" s="933"/>
      <c r="F165" s="933"/>
      <c r="G165" s="933"/>
      <c r="H165" s="933"/>
      <c r="I165" s="933"/>
      <c r="J165" s="933"/>
      <c r="K165" s="933"/>
      <c r="L165" s="933"/>
      <c r="M165" s="933"/>
      <c r="N165" s="933"/>
      <c r="O165" s="933"/>
      <c r="P165" s="933"/>
      <c r="Q165" s="933"/>
      <c r="R165" s="933"/>
      <c r="S165" s="933"/>
      <c r="T165" s="933"/>
      <c r="U165" s="933"/>
      <c r="V165" s="933"/>
      <c r="W165" s="933"/>
      <c r="X165" s="933"/>
      <c r="Y165" s="934"/>
      <c r="Z165" s="3309"/>
      <c r="AA165" s="3310"/>
      <c r="AB165" s="3310"/>
      <c r="AC165" s="3310"/>
      <c r="AD165" s="3310"/>
      <c r="AE165" s="3310"/>
      <c r="AF165" s="3310"/>
      <c r="AG165" s="3310"/>
      <c r="AH165" s="3310"/>
      <c r="AI165" s="3310"/>
      <c r="AJ165" s="3310"/>
      <c r="AK165" s="3310"/>
      <c r="AL165" s="3310"/>
      <c r="AM165" s="3310"/>
      <c r="AN165" s="3310"/>
      <c r="AO165" s="3310"/>
      <c r="AP165" s="3310"/>
      <c r="AQ165" s="3310"/>
      <c r="AR165" s="3310"/>
      <c r="AS165" s="3310"/>
      <c r="AT165" s="3310"/>
      <c r="AU165" s="3311"/>
    </row>
    <row r="166" spans="1:50" ht="15.75" customHeight="1" x14ac:dyDescent="0.15">
      <c r="A166" s="932"/>
      <c r="B166" s="933"/>
      <c r="C166" s="933"/>
      <c r="D166" s="933"/>
      <c r="E166" s="933"/>
      <c r="F166" s="933"/>
      <c r="G166" s="933"/>
      <c r="H166" s="933"/>
      <c r="I166" s="933"/>
      <c r="J166" s="933"/>
      <c r="K166" s="933"/>
      <c r="L166" s="933"/>
      <c r="M166" s="933"/>
      <c r="N166" s="933"/>
      <c r="O166" s="933"/>
      <c r="P166" s="933"/>
      <c r="Q166" s="933"/>
      <c r="R166" s="933"/>
      <c r="S166" s="933"/>
      <c r="T166" s="933"/>
      <c r="U166" s="933"/>
      <c r="V166" s="933"/>
      <c r="W166" s="933"/>
      <c r="X166" s="933"/>
      <c r="Y166" s="934"/>
      <c r="Z166" s="3309"/>
      <c r="AA166" s="3310"/>
      <c r="AB166" s="3310"/>
      <c r="AC166" s="3310"/>
      <c r="AD166" s="3310"/>
      <c r="AE166" s="3310"/>
      <c r="AF166" s="3310"/>
      <c r="AG166" s="3310"/>
      <c r="AH166" s="3310"/>
      <c r="AI166" s="3310"/>
      <c r="AJ166" s="3310"/>
      <c r="AK166" s="3310"/>
      <c r="AL166" s="3310"/>
      <c r="AM166" s="3310"/>
      <c r="AN166" s="3310"/>
      <c r="AO166" s="3310"/>
      <c r="AP166" s="3310"/>
      <c r="AQ166" s="3310"/>
      <c r="AR166" s="3310"/>
      <c r="AS166" s="3310"/>
      <c r="AT166" s="3310"/>
      <c r="AU166" s="3311"/>
    </row>
    <row r="167" spans="1:50" ht="15.75" customHeight="1" x14ac:dyDescent="0.15">
      <c r="A167" s="932"/>
      <c r="B167" s="933"/>
      <c r="C167" s="933"/>
      <c r="D167" s="933"/>
      <c r="E167" s="933"/>
      <c r="F167" s="933"/>
      <c r="G167" s="933"/>
      <c r="H167" s="933"/>
      <c r="I167" s="933"/>
      <c r="J167" s="933"/>
      <c r="K167" s="933"/>
      <c r="L167" s="933"/>
      <c r="M167" s="933"/>
      <c r="N167" s="933"/>
      <c r="O167" s="933"/>
      <c r="P167" s="933"/>
      <c r="Q167" s="933"/>
      <c r="R167" s="933"/>
      <c r="S167" s="933"/>
      <c r="T167" s="933"/>
      <c r="U167" s="933"/>
      <c r="V167" s="933"/>
      <c r="W167" s="933"/>
      <c r="X167" s="933"/>
      <c r="Y167" s="934"/>
      <c r="Z167" s="3309"/>
      <c r="AA167" s="3310"/>
      <c r="AB167" s="3310"/>
      <c r="AC167" s="3310"/>
      <c r="AD167" s="3310"/>
      <c r="AE167" s="3310"/>
      <c r="AF167" s="3310"/>
      <c r="AG167" s="3310"/>
      <c r="AH167" s="3310"/>
      <c r="AI167" s="3310"/>
      <c r="AJ167" s="3310"/>
      <c r="AK167" s="3310"/>
      <c r="AL167" s="3310"/>
      <c r="AM167" s="3310"/>
      <c r="AN167" s="3310"/>
      <c r="AO167" s="3310"/>
      <c r="AP167" s="3310"/>
      <c r="AQ167" s="3310"/>
      <c r="AR167" s="3310"/>
      <c r="AS167" s="3310"/>
      <c r="AT167" s="3310"/>
      <c r="AU167" s="3311"/>
    </row>
    <row r="168" spans="1:50" ht="15.75" customHeight="1" x14ac:dyDescent="0.15">
      <c r="A168" s="932"/>
      <c r="B168" s="933"/>
      <c r="C168" s="933"/>
      <c r="D168" s="933"/>
      <c r="E168" s="933"/>
      <c r="F168" s="933"/>
      <c r="G168" s="933"/>
      <c r="H168" s="933"/>
      <c r="I168" s="933"/>
      <c r="J168" s="933"/>
      <c r="K168" s="933"/>
      <c r="L168" s="933"/>
      <c r="M168" s="933"/>
      <c r="N168" s="933"/>
      <c r="O168" s="933"/>
      <c r="P168" s="933"/>
      <c r="Q168" s="933"/>
      <c r="R168" s="933"/>
      <c r="S168" s="933"/>
      <c r="T168" s="933"/>
      <c r="U168" s="933"/>
      <c r="V168" s="933"/>
      <c r="W168" s="933"/>
      <c r="X168" s="933"/>
      <c r="Y168" s="934"/>
      <c r="Z168" s="3309"/>
      <c r="AA168" s="3310"/>
      <c r="AB168" s="3310"/>
      <c r="AC168" s="3310"/>
      <c r="AD168" s="3310"/>
      <c r="AE168" s="3310"/>
      <c r="AF168" s="3310"/>
      <c r="AG168" s="3310"/>
      <c r="AH168" s="3310"/>
      <c r="AI168" s="3310"/>
      <c r="AJ168" s="3310"/>
      <c r="AK168" s="3310"/>
      <c r="AL168" s="3310"/>
      <c r="AM168" s="3310"/>
      <c r="AN168" s="3310"/>
      <c r="AO168" s="3310"/>
      <c r="AP168" s="3310"/>
      <c r="AQ168" s="3310"/>
      <c r="AR168" s="3310"/>
      <c r="AS168" s="3310"/>
      <c r="AT168" s="3310"/>
      <c r="AU168" s="3311"/>
    </row>
    <row r="169" spans="1:50" ht="15.75" customHeight="1" x14ac:dyDescent="0.15">
      <c r="A169" s="932"/>
      <c r="B169" s="933"/>
      <c r="C169" s="933"/>
      <c r="D169" s="933"/>
      <c r="E169" s="933"/>
      <c r="F169" s="933"/>
      <c r="G169" s="933"/>
      <c r="H169" s="933"/>
      <c r="I169" s="933"/>
      <c r="J169" s="933"/>
      <c r="K169" s="933"/>
      <c r="L169" s="933"/>
      <c r="M169" s="933"/>
      <c r="N169" s="933"/>
      <c r="O169" s="933"/>
      <c r="P169" s="933"/>
      <c r="Q169" s="933"/>
      <c r="R169" s="933"/>
      <c r="S169" s="933"/>
      <c r="T169" s="933"/>
      <c r="U169" s="933"/>
      <c r="V169" s="933"/>
      <c r="W169" s="933"/>
      <c r="X169" s="933"/>
      <c r="Y169" s="934"/>
      <c r="Z169" s="3309"/>
      <c r="AA169" s="3310"/>
      <c r="AB169" s="3310"/>
      <c r="AC169" s="3310"/>
      <c r="AD169" s="3310"/>
      <c r="AE169" s="3310"/>
      <c r="AF169" s="3310"/>
      <c r="AG169" s="3310"/>
      <c r="AH169" s="3310"/>
      <c r="AI169" s="3310"/>
      <c r="AJ169" s="3310"/>
      <c r="AK169" s="3310"/>
      <c r="AL169" s="3310"/>
      <c r="AM169" s="3310"/>
      <c r="AN169" s="3310"/>
      <c r="AO169" s="3310"/>
      <c r="AP169" s="3310"/>
      <c r="AQ169" s="3310"/>
      <c r="AR169" s="3310"/>
      <c r="AS169" s="3310"/>
      <c r="AT169" s="3310"/>
      <c r="AU169" s="3311"/>
    </row>
    <row r="170" spans="1:50" ht="15.75" customHeight="1" x14ac:dyDescent="0.15">
      <c r="A170" s="932"/>
      <c r="B170" s="933"/>
      <c r="C170" s="933"/>
      <c r="D170" s="933"/>
      <c r="E170" s="933"/>
      <c r="F170" s="933"/>
      <c r="G170" s="933"/>
      <c r="H170" s="933"/>
      <c r="I170" s="933"/>
      <c r="J170" s="933"/>
      <c r="K170" s="933"/>
      <c r="L170" s="933"/>
      <c r="M170" s="933"/>
      <c r="N170" s="933"/>
      <c r="O170" s="933"/>
      <c r="P170" s="933"/>
      <c r="Q170" s="933"/>
      <c r="R170" s="933"/>
      <c r="S170" s="933"/>
      <c r="T170" s="933"/>
      <c r="U170" s="933"/>
      <c r="V170" s="933"/>
      <c r="W170" s="933"/>
      <c r="X170" s="933"/>
      <c r="Y170" s="934"/>
      <c r="Z170" s="3309"/>
      <c r="AA170" s="3310"/>
      <c r="AB170" s="3310"/>
      <c r="AC170" s="3310"/>
      <c r="AD170" s="3310"/>
      <c r="AE170" s="3310"/>
      <c r="AF170" s="3310"/>
      <c r="AG170" s="3310"/>
      <c r="AH170" s="3310"/>
      <c r="AI170" s="3310"/>
      <c r="AJ170" s="3310"/>
      <c r="AK170" s="3310"/>
      <c r="AL170" s="3310"/>
      <c r="AM170" s="3310"/>
      <c r="AN170" s="3310"/>
      <c r="AO170" s="3310"/>
      <c r="AP170" s="3310"/>
      <c r="AQ170" s="3310"/>
      <c r="AR170" s="3310"/>
      <c r="AS170" s="3310"/>
      <c r="AT170" s="3310"/>
      <c r="AU170" s="3311"/>
    </row>
    <row r="171" spans="1:50" ht="15.75" customHeight="1" x14ac:dyDescent="0.15">
      <c r="A171" s="932"/>
      <c r="B171" s="933"/>
      <c r="C171" s="933"/>
      <c r="D171" s="933"/>
      <c r="E171" s="933"/>
      <c r="F171" s="933"/>
      <c r="G171" s="933"/>
      <c r="H171" s="933"/>
      <c r="I171" s="933"/>
      <c r="J171" s="933"/>
      <c r="K171" s="3315" t="s">
        <v>587</v>
      </c>
      <c r="L171" s="3315"/>
      <c r="M171" s="3315"/>
      <c r="N171" s="3315"/>
      <c r="O171" s="3315"/>
      <c r="P171" s="3315"/>
      <c r="Q171" s="933"/>
      <c r="R171" s="933"/>
      <c r="S171" s="933"/>
      <c r="T171" s="933"/>
      <c r="U171" s="933"/>
      <c r="V171" s="933"/>
      <c r="W171" s="933"/>
      <c r="X171" s="933"/>
      <c r="Y171" s="934"/>
      <c r="Z171" s="3309"/>
      <c r="AA171" s="3310"/>
      <c r="AB171" s="3310"/>
      <c r="AC171" s="3310"/>
      <c r="AD171" s="3310"/>
      <c r="AE171" s="3310"/>
      <c r="AF171" s="3310"/>
      <c r="AG171" s="3310"/>
      <c r="AH171" s="3310"/>
      <c r="AI171" s="3310"/>
      <c r="AJ171" s="3310"/>
      <c r="AK171" s="3310"/>
      <c r="AL171" s="3310"/>
      <c r="AM171" s="3310"/>
      <c r="AN171" s="3310"/>
      <c r="AO171" s="3310"/>
      <c r="AP171" s="3310"/>
      <c r="AQ171" s="3310"/>
      <c r="AR171" s="3310"/>
      <c r="AS171" s="3310"/>
      <c r="AT171" s="3310"/>
      <c r="AU171" s="3311"/>
    </row>
    <row r="172" spans="1:50" ht="15.75" customHeight="1" x14ac:dyDescent="0.15">
      <c r="A172" s="932"/>
      <c r="B172" s="933"/>
      <c r="C172" s="933"/>
      <c r="D172" s="933"/>
      <c r="E172" s="933"/>
      <c r="F172" s="933"/>
      <c r="G172" s="933"/>
      <c r="H172" s="933"/>
      <c r="I172" s="933"/>
      <c r="J172" s="933"/>
      <c r="K172" s="933"/>
      <c r="L172" s="933"/>
      <c r="M172" s="933"/>
      <c r="N172" s="933"/>
      <c r="O172" s="933"/>
      <c r="P172" s="933"/>
      <c r="Q172" s="933"/>
      <c r="R172" s="933"/>
      <c r="S172" s="933"/>
      <c r="T172" s="933"/>
      <c r="U172" s="933"/>
      <c r="V172" s="933"/>
      <c r="W172" s="933"/>
      <c r="X172" s="933"/>
      <c r="Y172" s="934"/>
      <c r="Z172" s="3309"/>
      <c r="AA172" s="3310"/>
      <c r="AB172" s="3310"/>
      <c r="AC172" s="3310"/>
      <c r="AD172" s="3310"/>
      <c r="AE172" s="3310"/>
      <c r="AF172" s="3310"/>
      <c r="AG172" s="3310"/>
      <c r="AH172" s="3310"/>
      <c r="AI172" s="3310"/>
      <c r="AJ172" s="3310"/>
      <c r="AK172" s="3310"/>
      <c r="AL172" s="3310"/>
      <c r="AM172" s="3310"/>
      <c r="AN172" s="3310"/>
      <c r="AO172" s="3310"/>
      <c r="AP172" s="3310"/>
      <c r="AQ172" s="3310"/>
      <c r="AR172" s="3310"/>
      <c r="AS172" s="3310"/>
      <c r="AT172" s="3310"/>
      <c r="AU172" s="3311"/>
    </row>
    <row r="173" spans="1:50" ht="15.75" customHeight="1" x14ac:dyDescent="0.15">
      <c r="A173" s="932"/>
      <c r="B173" s="933"/>
      <c r="C173" s="933"/>
      <c r="D173" s="933"/>
      <c r="E173" s="933"/>
      <c r="F173" s="933"/>
      <c r="G173" s="933"/>
      <c r="H173" s="933"/>
      <c r="I173" s="933"/>
      <c r="J173" s="933"/>
      <c r="K173" s="933"/>
      <c r="L173" s="933"/>
      <c r="M173" s="933"/>
      <c r="N173" s="933"/>
      <c r="O173" s="933"/>
      <c r="P173" s="933"/>
      <c r="Q173" s="933"/>
      <c r="R173" s="933"/>
      <c r="S173" s="933"/>
      <c r="T173" s="933"/>
      <c r="U173" s="933"/>
      <c r="V173" s="933"/>
      <c r="W173" s="933"/>
      <c r="X173" s="933"/>
      <c r="Y173" s="934"/>
      <c r="Z173" s="3309"/>
      <c r="AA173" s="3310"/>
      <c r="AB173" s="3310"/>
      <c r="AC173" s="3310"/>
      <c r="AD173" s="3310"/>
      <c r="AE173" s="3310"/>
      <c r="AF173" s="3310"/>
      <c r="AG173" s="3310"/>
      <c r="AH173" s="3310"/>
      <c r="AI173" s="3310"/>
      <c r="AJ173" s="3310"/>
      <c r="AK173" s="3310"/>
      <c r="AL173" s="3310"/>
      <c r="AM173" s="3310"/>
      <c r="AN173" s="3310"/>
      <c r="AO173" s="3310"/>
      <c r="AP173" s="3310"/>
      <c r="AQ173" s="3310"/>
      <c r="AR173" s="3310"/>
      <c r="AS173" s="3310"/>
      <c r="AT173" s="3310"/>
      <c r="AU173" s="3311"/>
    </row>
    <row r="174" spans="1:50" ht="15.75" customHeight="1" x14ac:dyDescent="0.15">
      <c r="A174" s="932"/>
      <c r="B174" s="933"/>
      <c r="C174" s="933"/>
      <c r="D174" s="933"/>
      <c r="E174" s="933"/>
      <c r="F174" s="933"/>
      <c r="G174" s="933"/>
      <c r="H174" s="933"/>
      <c r="I174" s="933"/>
      <c r="J174" s="933"/>
      <c r="K174" s="933"/>
      <c r="L174" s="933"/>
      <c r="M174" s="933"/>
      <c r="N174" s="933"/>
      <c r="O174" s="933"/>
      <c r="P174" s="933"/>
      <c r="Q174" s="933"/>
      <c r="R174" s="933"/>
      <c r="S174" s="933"/>
      <c r="T174" s="933"/>
      <c r="U174" s="933"/>
      <c r="V174" s="933"/>
      <c r="W174" s="933"/>
      <c r="X174" s="933"/>
      <c r="Y174" s="934"/>
      <c r="Z174" s="3309"/>
      <c r="AA174" s="3310"/>
      <c r="AB174" s="3310"/>
      <c r="AC174" s="3310"/>
      <c r="AD174" s="3310"/>
      <c r="AE174" s="3310"/>
      <c r="AF174" s="3310"/>
      <c r="AG174" s="3310"/>
      <c r="AH174" s="3310"/>
      <c r="AI174" s="3310"/>
      <c r="AJ174" s="3310"/>
      <c r="AK174" s="3310"/>
      <c r="AL174" s="3310"/>
      <c r="AM174" s="3310"/>
      <c r="AN174" s="3310"/>
      <c r="AO174" s="3310"/>
      <c r="AP174" s="3310"/>
      <c r="AQ174" s="3310"/>
      <c r="AR174" s="3310"/>
      <c r="AS174" s="3310"/>
      <c r="AT174" s="3310"/>
      <c r="AU174" s="3311"/>
    </row>
    <row r="175" spans="1:50" ht="15.75" customHeight="1" x14ac:dyDescent="0.15">
      <c r="A175" s="932"/>
      <c r="B175" s="933"/>
      <c r="C175" s="933"/>
      <c r="D175" s="933"/>
      <c r="E175" s="933"/>
      <c r="F175" s="933"/>
      <c r="G175" s="933"/>
      <c r="H175" s="933"/>
      <c r="I175" s="933"/>
      <c r="J175" s="933"/>
      <c r="K175" s="933"/>
      <c r="L175" s="933"/>
      <c r="M175" s="933"/>
      <c r="N175" s="933"/>
      <c r="O175" s="933"/>
      <c r="P175" s="933"/>
      <c r="Q175" s="933"/>
      <c r="R175" s="933"/>
      <c r="S175" s="933"/>
      <c r="T175" s="933"/>
      <c r="U175" s="933"/>
      <c r="V175" s="933"/>
      <c r="W175" s="933"/>
      <c r="X175" s="933"/>
      <c r="Y175" s="934"/>
      <c r="Z175" s="3309"/>
      <c r="AA175" s="3310"/>
      <c r="AB175" s="3310"/>
      <c r="AC175" s="3310"/>
      <c r="AD175" s="3310"/>
      <c r="AE175" s="3310"/>
      <c r="AF175" s="3310"/>
      <c r="AG175" s="3310"/>
      <c r="AH175" s="3310"/>
      <c r="AI175" s="3310"/>
      <c r="AJ175" s="3310"/>
      <c r="AK175" s="3310"/>
      <c r="AL175" s="3310"/>
      <c r="AM175" s="3310"/>
      <c r="AN175" s="3310"/>
      <c r="AO175" s="3310"/>
      <c r="AP175" s="3310"/>
      <c r="AQ175" s="3310"/>
      <c r="AR175" s="3310"/>
      <c r="AS175" s="3310"/>
      <c r="AT175" s="3310"/>
      <c r="AU175" s="3311"/>
    </row>
    <row r="176" spans="1:50" ht="15.75" customHeight="1" x14ac:dyDescent="0.15">
      <c r="A176" s="932"/>
      <c r="B176" s="933"/>
      <c r="C176" s="933"/>
      <c r="D176" s="933"/>
      <c r="E176" s="933"/>
      <c r="F176" s="933"/>
      <c r="G176" s="933"/>
      <c r="H176" s="933"/>
      <c r="I176" s="933"/>
      <c r="J176" s="933"/>
      <c r="K176" s="933"/>
      <c r="L176" s="933"/>
      <c r="M176" s="933"/>
      <c r="N176" s="933"/>
      <c r="O176" s="933"/>
      <c r="P176" s="933"/>
      <c r="Q176" s="933"/>
      <c r="R176" s="933"/>
      <c r="S176" s="933"/>
      <c r="T176" s="933"/>
      <c r="U176" s="933"/>
      <c r="V176" s="933"/>
      <c r="W176" s="933"/>
      <c r="X176" s="933"/>
      <c r="Y176" s="934"/>
      <c r="Z176" s="3309"/>
      <c r="AA176" s="3310"/>
      <c r="AB176" s="3310"/>
      <c r="AC176" s="3310"/>
      <c r="AD176" s="3310"/>
      <c r="AE176" s="3310"/>
      <c r="AF176" s="3310"/>
      <c r="AG176" s="3310"/>
      <c r="AH176" s="3310"/>
      <c r="AI176" s="3310"/>
      <c r="AJ176" s="3310"/>
      <c r="AK176" s="3310"/>
      <c r="AL176" s="3310"/>
      <c r="AM176" s="3310"/>
      <c r="AN176" s="3310"/>
      <c r="AO176" s="3310"/>
      <c r="AP176" s="3310"/>
      <c r="AQ176" s="3310"/>
      <c r="AR176" s="3310"/>
      <c r="AS176" s="3310"/>
      <c r="AT176" s="3310"/>
      <c r="AU176" s="3311"/>
    </row>
    <row r="177" spans="1:47" ht="15.75" customHeight="1" x14ac:dyDescent="0.15">
      <c r="A177" s="932"/>
      <c r="B177" s="933"/>
      <c r="C177" s="933"/>
      <c r="D177" s="933"/>
      <c r="E177" s="933"/>
      <c r="F177" s="933"/>
      <c r="G177" s="933"/>
      <c r="H177" s="933"/>
      <c r="I177" s="933"/>
      <c r="J177" s="933"/>
      <c r="K177" s="933"/>
      <c r="L177" s="933"/>
      <c r="M177" s="933"/>
      <c r="N177" s="933"/>
      <c r="O177" s="933"/>
      <c r="P177" s="933"/>
      <c r="Q177" s="933"/>
      <c r="R177" s="933"/>
      <c r="S177" s="933"/>
      <c r="T177" s="933"/>
      <c r="U177" s="933"/>
      <c r="V177" s="933"/>
      <c r="W177" s="933"/>
      <c r="X177" s="933"/>
      <c r="Y177" s="934"/>
      <c r="Z177" s="3309"/>
      <c r="AA177" s="3310"/>
      <c r="AB177" s="3310"/>
      <c r="AC177" s="3310"/>
      <c r="AD177" s="3310"/>
      <c r="AE177" s="3310"/>
      <c r="AF177" s="3310"/>
      <c r="AG177" s="3310"/>
      <c r="AH177" s="3310"/>
      <c r="AI177" s="3310"/>
      <c r="AJ177" s="3310"/>
      <c r="AK177" s="3310"/>
      <c r="AL177" s="3310"/>
      <c r="AM177" s="3310"/>
      <c r="AN177" s="3310"/>
      <c r="AO177" s="3310"/>
      <c r="AP177" s="3310"/>
      <c r="AQ177" s="3310"/>
      <c r="AR177" s="3310"/>
      <c r="AS177" s="3310"/>
      <c r="AT177" s="3310"/>
      <c r="AU177" s="3311"/>
    </row>
    <row r="178" spans="1:47" ht="15.75" customHeight="1" x14ac:dyDescent="0.15">
      <c r="A178" s="932"/>
      <c r="B178" s="933"/>
      <c r="C178" s="933"/>
      <c r="D178" s="933"/>
      <c r="E178" s="933"/>
      <c r="F178" s="933"/>
      <c r="G178" s="933"/>
      <c r="H178" s="933"/>
      <c r="I178" s="933"/>
      <c r="J178" s="933"/>
      <c r="K178" s="933"/>
      <c r="L178" s="933"/>
      <c r="M178" s="933"/>
      <c r="N178" s="933"/>
      <c r="O178" s="933"/>
      <c r="P178" s="933"/>
      <c r="Q178" s="933"/>
      <c r="R178" s="933"/>
      <c r="S178" s="933"/>
      <c r="T178" s="933"/>
      <c r="U178" s="933"/>
      <c r="V178" s="933"/>
      <c r="W178" s="933"/>
      <c r="X178" s="933"/>
      <c r="Y178" s="934"/>
      <c r="Z178" s="3309"/>
      <c r="AA178" s="3310"/>
      <c r="AB178" s="3310"/>
      <c r="AC178" s="3310"/>
      <c r="AD178" s="3310"/>
      <c r="AE178" s="3310"/>
      <c r="AF178" s="3310"/>
      <c r="AG178" s="3310"/>
      <c r="AH178" s="3310"/>
      <c r="AI178" s="3310"/>
      <c r="AJ178" s="3310"/>
      <c r="AK178" s="3310"/>
      <c r="AL178" s="3310"/>
      <c r="AM178" s="3310"/>
      <c r="AN178" s="3310"/>
      <c r="AO178" s="3310"/>
      <c r="AP178" s="3310"/>
      <c r="AQ178" s="3310"/>
      <c r="AR178" s="3310"/>
      <c r="AS178" s="3310"/>
      <c r="AT178" s="3310"/>
      <c r="AU178" s="3311"/>
    </row>
    <row r="179" spans="1:47" ht="15.75" customHeight="1" x14ac:dyDescent="0.15">
      <c r="A179" s="932"/>
      <c r="B179" s="933"/>
      <c r="C179" s="933"/>
      <c r="D179" s="933"/>
      <c r="E179" s="933"/>
      <c r="F179" s="933"/>
      <c r="G179" s="933"/>
      <c r="H179" s="933"/>
      <c r="I179" s="933"/>
      <c r="J179" s="933"/>
      <c r="K179" s="933"/>
      <c r="L179" s="933"/>
      <c r="M179" s="933"/>
      <c r="N179" s="933"/>
      <c r="O179" s="933"/>
      <c r="P179" s="933"/>
      <c r="Q179" s="933"/>
      <c r="R179" s="933"/>
      <c r="S179" s="933"/>
      <c r="T179" s="933"/>
      <c r="U179" s="933"/>
      <c r="V179" s="933"/>
      <c r="W179" s="933"/>
      <c r="X179" s="933"/>
      <c r="Y179" s="934"/>
      <c r="Z179" s="3309"/>
      <c r="AA179" s="3310"/>
      <c r="AB179" s="3310"/>
      <c r="AC179" s="3310"/>
      <c r="AD179" s="3310"/>
      <c r="AE179" s="3310"/>
      <c r="AF179" s="3310"/>
      <c r="AG179" s="3310"/>
      <c r="AH179" s="3310"/>
      <c r="AI179" s="3310"/>
      <c r="AJ179" s="3310"/>
      <c r="AK179" s="3310"/>
      <c r="AL179" s="3310"/>
      <c r="AM179" s="3310"/>
      <c r="AN179" s="3310"/>
      <c r="AO179" s="3310"/>
      <c r="AP179" s="3310"/>
      <c r="AQ179" s="3310"/>
      <c r="AR179" s="3310"/>
      <c r="AS179" s="3310"/>
      <c r="AT179" s="3310"/>
      <c r="AU179" s="3311"/>
    </row>
    <row r="180" spans="1:47" ht="15.75" customHeight="1" x14ac:dyDescent="0.15">
      <c r="A180" s="935"/>
      <c r="B180" s="936"/>
      <c r="C180" s="936"/>
      <c r="D180" s="936"/>
      <c r="E180" s="936"/>
      <c r="F180" s="936"/>
      <c r="G180" s="936"/>
      <c r="H180" s="936"/>
      <c r="I180" s="936"/>
      <c r="J180" s="936"/>
      <c r="K180" s="936"/>
      <c r="L180" s="936"/>
      <c r="M180" s="936"/>
      <c r="N180" s="936"/>
      <c r="O180" s="936"/>
      <c r="P180" s="936"/>
      <c r="Q180" s="936"/>
      <c r="R180" s="936"/>
      <c r="S180" s="936"/>
      <c r="T180" s="936"/>
      <c r="U180" s="936"/>
      <c r="V180" s="936"/>
      <c r="W180" s="936"/>
      <c r="X180" s="936"/>
      <c r="Y180" s="937"/>
      <c r="Z180" s="3312"/>
      <c r="AA180" s="3313"/>
      <c r="AB180" s="3313"/>
      <c r="AC180" s="3313"/>
      <c r="AD180" s="3313"/>
      <c r="AE180" s="3313"/>
      <c r="AF180" s="3313"/>
      <c r="AG180" s="3313"/>
      <c r="AH180" s="3313"/>
      <c r="AI180" s="3313"/>
      <c r="AJ180" s="3313"/>
      <c r="AK180" s="3313"/>
      <c r="AL180" s="3313"/>
      <c r="AM180" s="3313"/>
      <c r="AN180" s="3313"/>
      <c r="AO180" s="3313"/>
      <c r="AP180" s="3313"/>
      <c r="AQ180" s="3313"/>
      <c r="AR180" s="3313"/>
      <c r="AS180" s="3313"/>
      <c r="AT180" s="3313"/>
      <c r="AU180" s="3314"/>
    </row>
    <row r="181" spans="1:47" ht="12.75" customHeight="1" x14ac:dyDescent="0.15">
      <c r="A181" s="915"/>
      <c r="B181" s="915"/>
      <c r="C181" s="915"/>
      <c r="D181" s="915"/>
      <c r="E181" s="915"/>
      <c r="F181" s="915"/>
      <c r="G181" s="915"/>
      <c r="H181" s="915"/>
      <c r="I181" s="915"/>
      <c r="J181" s="915"/>
      <c r="K181" s="915"/>
      <c r="L181" s="915"/>
      <c r="M181" s="915"/>
      <c r="N181" s="915"/>
      <c r="O181" s="915"/>
      <c r="P181" s="915"/>
      <c r="Q181" s="915"/>
      <c r="R181" s="915"/>
      <c r="S181" s="915"/>
      <c r="T181" s="915"/>
      <c r="U181" s="915"/>
      <c r="V181" s="915"/>
      <c r="W181" s="915"/>
      <c r="X181" s="915"/>
      <c r="Y181" s="915"/>
      <c r="Z181" s="915"/>
      <c r="AA181" s="915"/>
      <c r="AB181" s="915"/>
      <c r="AC181" s="915"/>
      <c r="AD181" s="915"/>
      <c r="AE181" s="915"/>
      <c r="AF181" s="915"/>
      <c r="AG181" s="915"/>
      <c r="AH181" s="915"/>
      <c r="AI181" s="915"/>
      <c r="AJ181" s="915"/>
      <c r="AK181" s="915"/>
      <c r="AL181" s="915"/>
      <c r="AM181" s="915"/>
      <c r="AN181" s="915"/>
      <c r="AO181" s="915"/>
      <c r="AP181" s="915"/>
      <c r="AQ181" s="915"/>
      <c r="AR181" s="915"/>
      <c r="AS181" s="915"/>
      <c r="AT181" s="915"/>
      <c r="AU181" s="915"/>
    </row>
    <row r="182" spans="1:47" ht="12.75" customHeight="1" x14ac:dyDescent="0.15">
      <c r="A182" s="3315" t="s">
        <v>124</v>
      </c>
      <c r="B182" s="3315"/>
      <c r="C182" s="3315"/>
      <c r="D182" s="3315"/>
      <c r="E182" s="915"/>
      <c r="F182" s="915"/>
      <c r="G182" s="915"/>
      <c r="H182" s="915"/>
      <c r="I182" s="915"/>
      <c r="J182" s="915"/>
      <c r="K182" s="915"/>
      <c r="L182" s="915"/>
      <c r="M182" s="915"/>
      <c r="N182" s="915"/>
      <c r="O182" s="915"/>
      <c r="P182" s="915"/>
      <c r="Q182" s="915"/>
      <c r="R182" s="915"/>
      <c r="S182" s="915"/>
      <c r="T182" s="915"/>
      <c r="U182" s="915"/>
      <c r="V182" s="915"/>
      <c r="W182" s="915"/>
      <c r="X182" s="915"/>
      <c r="Y182" s="915"/>
      <c r="Z182" s="915"/>
      <c r="AA182" s="915"/>
      <c r="AB182" s="915"/>
      <c r="AC182" s="915"/>
      <c r="AD182" s="915"/>
      <c r="AE182" s="915"/>
      <c r="AF182" s="915"/>
      <c r="AG182" s="915"/>
      <c r="AH182" s="915"/>
      <c r="AI182" s="915"/>
      <c r="AJ182" s="915"/>
      <c r="AK182" s="915"/>
      <c r="AL182" s="915"/>
      <c r="AM182" s="915"/>
      <c r="AN182" s="915"/>
      <c r="AO182" s="915"/>
      <c r="AP182" s="915"/>
      <c r="AQ182" s="915"/>
      <c r="AR182" s="915"/>
      <c r="AS182" s="915"/>
      <c r="AT182" s="915"/>
      <c r="AU182" s="929"/>
    </row>
    <row r="183" spans="1:47" ht="12.75" customHeight="1" x14ac:dyDescent="0.15">
      <c r="A183" s="915"/>
      <c r="B183" s="917" t="s">
        <v>123</v>
      </c>
      <c r="C183" s="3317" t="s">
        <v>3515</v>
      </c>
      <c r="D183" s="3318"/>
      <c r="E183" s="3318"/>
      <c r="F183" s="3318"/>
      <c r="G183" s="3318"/>
      <c r="H183" s="3318"/>
      <c r="I183" s="3318"/>
      <c r="J183" s="3318"/>
      <c r="K183" s="3318"/>
      <c r="L183" s="3318"/>
      <c r="M183" s="3318"/>
      <c r="N183" s="3318"/>
      <c r="O183" s="3318"/>
      <c r="P183" s="3318"/>
      <c r="Q183" s="3318"/>
      <c r="R183" s="3318"/>
      <c r="S183" s="3318"/>
      <c r="T183" s="3318"/>
      <c r="U183" s="3318"/>
      <c r="V183" s="3318"/>
      <c r="W183" s="3318"/>
      <c r="X183" s="3318"/>
      <c r="Y183" s="3318"/>
      <c r="Z183" s="3318"/>
      <c r="AA183" s="3318"/>
      <c r="AB183" s="3318"/>
      <c r="AC183" s="3318"/>
      <c r="AD183" s="3318"/>
      <c r="AE183" s="3318"/>
      <c r="AF183" s="3318"/>
      <c r="AG183" s="3318"/>
      <c r="AH183" s="3318"/>
      <c r="AI183" s="3318"/>
      <c r="AJ183" s="3318"/>
      <c r="AK183" s="3318"/>
      <c r="AL183" s="3318"/>
      <c r="AM183" s="3318"/>
      <c r="AN183" s="3318"/>
      <c r="AO183" s="3318"/>
      <c r="AP183" s="3318"/>
      <c r="AQ183" s="3318"/>
      <c r="AR183" s="3318"/>
      <c r="AS183" s="3318"/>
      <c r="AT183" s="3318"/>
      <c r="AU183" s="929"/>
    </row>
    <row r="184" spans="1:47" ht="12.75" customHeight="1" x14ac:dyDescent="0.15">
      <c r="A184" s="915"/>
      <c r="B184" s="917"/>
      <c r="C184" s="3316" t="s">
        <v>586</v>
      </c>
      <c r="D184" s="3316"/>
      <c r="E184" s="3316"/>
      <c r="F184" s="3316"/>
      <c r="G184" s="3316"/>
      <c r="H184" s="3316"/>
      <c r="I184" s="3316"/>
      <c r="J184" s="3316"/>
      <c r="K184" s="3316"/>
      <c r="L184" s="3316"/>
      <c r="M184" s="3316"/>
      <c r="N184" s="3316"/>
      <c r="O184" s="3316"/>
      <c r="P184" s="3316"/>
      <c r="Q184" s="3316"/>
      <c r="R184" s="3316"/>
      <c r="S184" s="3316"/>
      <c r="T184" s="3316"/>
      <c r="U184" s="3316"/>
      <c r="V184" s="3316"/>
      <c r="W184" s="3316"/>
      <c r="X184" s="3316"/>
      <c r="Y184" s="3316"/>
      <c r="Z184" s="3316"/>
      <c r="AA184" s="3316"/>
      <c r="AB184" s="3316"/>
      <c r="AC184" s="3316"/>
      <c r="AD184" s="3316"/>
      <c r="AE184" s="3316"/>
      <c r="AF184" s="3316"/>
      <c r="AG184" s="3316"/>
      <c r="AH184" s="3316"/>
      <c r="AI184" s="3316"/>
      <c r="AJ184" s="3316"/>
      <c r="AK184" s="3316"/>
      <c r="AL184" s="3316"/>
      <c r="AM184" s="3316"/>
      <c r="AN184" s="3316"/>
      <c r="AO184" s="3316"/>
      <c r="AP184" s="3316"/>
      <c r="AQ184" s="3316"/>
      <c r="AR184" s="3316"/>
      <c r="AS184" s="3316"/>
      <c r="AT184" s="3316"/>
      <c r="AU184" s="929"/>
    </row>
    <row r="185" spans="1:47" ht="12.75" customHeight="1" x14ac:dyDescent="0.15">
      <c r="A185" s="915"/>
      <c r="B185" s="917"/>
      <c r="C185" s="3316" t="s">
        <v>585</v>
      </c>
      <c r="D185" s="3316"/>
      <c r="E185" s="3316"/>
      <c r="F185" s="3316"/>
      <c r="G185" s="3316"/>
      <c r="H185" s="3316"/>
      <c r="I185" s="3316"/>
      <c r="J185" s="3316"/>
      <c r="K185" s="3316"/>
      <c r="L185" s="3316"/>
      <c r="M185" s="3316"/>
      <c r="N185" s="3316"/>
      <c r="O185" s="3316"/>
      <c r="P185" s="3316"/>
      <c r="Q185" s="3316"/>
      <c r="R185" s="3316"/>
      <c r="S185" s="3316"/>
      <c r="T185" s="3316"/>
      <c r="U185" s="3316"/>
      <c r="V185" s="3316"/>
      <c r="W185" s="3316"/>
      <c r="X185" s="3316"/>
      <c r="Y185" s="3316"/>
      <c r="Z185" s="3316"/>
      <c r="AA185" s="3316"/>
      <c r="AB185" s="3316"/>
      <c r="AC185" s="3316"/>
      <c r="AD185" s="3316"/>
      <c r="AE185" s="3316"/>
      <c r="AF185" s="3316"/>
      <c r="AG185" s="3316"/>
      <c r="AH185" s="3316"/>
      <c r="AI185" s="3316"/>
      <c r="AJ185" s="3316"/>
      <c r="AK185" s="3316"/>
      <c r="AL185" s="3316"/>
      <c r="AM185" s="3316"/>
      <c r="AN185" s="3316"/>
      <c r="AO185" s="3316"/>
      <c r="AP185" s="3316"/>
      <c r="AQ185" s="3316"/>
      <c r="AR185" s="3316"/>
      <c r="AS185" s="3316"/>
      <c r="AT185" s="3316"/>
      <c r="AU185" s="929"/>
    </row>
    <row r="186" spans="1:47" ht="12.75" customHeight="1" x14ac:dyDescent="0.15">
      <c r="A186" s="915"/>
      <c r="B186" s="917" t="s">
        <v>121</v>
      </c>
      <c r="C186" s="3316" t="s">
        <v>584</v>
      </c>
      <c r="D186" s="3316"/>
      <c r="E186" s="3316"/>
      <c r="F186" s="3316"/>
      <c r="G186" s="3316"/>
      <c r="H186" s="3316"/>
      <c r="I186" s="3316"/>
      <c r="J186" s="3316"/>
      <c r="K186" s="3316"/>
      <c r="L186" s="3316"/>
      <c r="M186" s="3316"/>
      <c r="N186" s="3316"/>
      <c r="O186" s="3316"/>
      <c r="P186" s="3316"/>
      <c r="Q186" s="3316"/>
      <c r="R186" s="3316"/>
      <c r="S186" s="3316"/>
      <c r="T186" s="3316"/>
      <c r="U186" s="3316"/>
      <c r="V186" s="3316"/>
      <c r="W186" s="3316"/>
      <c r="X186" s="3316"/>
      <c r="Y186" s="3316"/>
      <c r="Z186" s="3316"/>
      <c r="AA186" s="3316"/>
      <c r="AB186" s="3316"/>
      <c r="AC186" s="3316"/>
      <c r="AD186" s="3316"/>
      <c r="AE186" s="3316"/>
      <c r="AF186" s="3316"/>
      <c r="AG186" s="3316"/>
      <c r="AH186" s="3316"/>
      <c r="AI186" s="3316"/>
      <c r="AJ186" s="3316"/>
      <c r="AK186" s="3316"/>
      <c r="AL186" s="3316"/>
      <c r="AM186" s="3316"/>
      <c r="AN186" s="3316"/>
      <c r="AO186" s="3316"/>
      <c r="AP186" s="3316"/>
      <c r="AQ186" s="3316"/>
      <c r="AR186" s="3316"/>
      <c r="AS186" s="3316"/>
      <c r="AT186" s="3316"/>
      <c r="AU186" s="929"/>
    </row>
    <row r="187" spans="1:47" ht="12.75" customHeight="1" x14ac:dyDescent="0.15">
      <c r="A187" s="915"/>
      <c r="B187" s="917" t="s">
        <v>120</v>
      </c>
      <c r="C187" s="3316" t="s">
        <v>3516</v>
      </c>
      <c r="D187" s="3316"/>
      <c r="E187" s="3316"/>
      <c r="F187" s="3316"/>
      <c r="G187" s="3316"/>
      <c r="H187" s="3316"/>
      <c r="I187" s="3316"/>
      <c r="J187" s="3316"/>
      <c r="K187" s="3316"/>
      <c r="L187" s="3316"/>
      <c r="M187" s="3316"/>
      <c r="N187" s="3316"/>
      <c r="O187" s="3316"/>
      <c r="P187" s="3316"/>
      <c r="Q187" s="3316"/>
      <c r="R187" s="3316"/>
      <c r="S187" s="3316"/>
      <c r="T187" s="3316"/>
      <c r="U187" s="3316"/>
      <c r="V187" s="3316"/>
      <c r="W187" s="3316"/>
      <c r="X187" s="3316"/>
      <c r="Y187" s="3316"/>
      <c r="Z187" s="3316"/>
      <c r="AA187" s="3316"/>
      <c r="AB187" s="3316"/>
      <c r="AC187" s="3316"/>
      <c r="AD187" s="3316"/>
      <c r="AE187" s="3316"/>
      <c r="AF187" s="3316"/>
      <c r="AG187" s="3316"/>
      <c r="AH187" s="3316"/>
      <c r="AI187" s="3316"/>
      <c r="AJ187" s="3316"/>
      <c r="AK187" s="3316"/>
      <c r="AL187" s="3316"/>
      <c r="AM187" s="3316"/>
      <c r="AN187" s="3316"/>
      <c r="AO187" s="3316"/>
      <c r="AP187" s="3316"/>
      <c r="AQ187" s="3316"/>
      <c r="AR187" s="3316"/>
      <c r="AS187" s="3316"/>
      <c r="AT187" s="3316"/>
      <c r="AU187" s="915"/>
    </row>
    <row r="188" spans="1:47" ht="12.75" customHeight="1" x14ac:dyDescent="0.15">
      <c r="A188" s="915"/>
      <c r="B188" s="917" t="s">
        <v>119</v>
      </c>
      <c r="C188" s="3316" t="s">
        <v>3517</v>
      </c>
      <c r="D188" s="3316"/>
      <c r="E188" s="3316"/>
      <c r="F188" s="3316"/>
      <c r="G188" s="3316"/>
      <c r="H188" s="3316"/>
      <c r="I188" s="3316"/>
      <c r="J188" s="3316"/>
      <c r="K188" s="3316"/>
      <c r="L188" s="3316"/>
      <c r="M188" s="3316"/>
      <c r="N188" s="3316"/>
      <c r="O188" s="3316"/>
      <c r="P188" s="3316"/>
      <c r="Q188" s="3316"/>
      <c r="R188" s="3316"/>
      <c r="S188" s="3316"/>
      <c r="T188" s="3316"/>
      <c r="U188" s="3316"/>
      <c r="V188" s="3316"/>
      <c r="W188" s="3316"/>
      <c r="X188" s="3316"/>
      <c r="Y188" s="3316"/>
      <c r="Z188" s="3316"/>
      <c r="AA188" s="3316"/>
      <c r="AB188" s="3316"/>
      <c r="AC188" s="3316"/>
      <c r="AD188" s="3316"/>
      <c r="AE188" s="3316"/>
      <c r="AF188" s="3316"/>
      <c r="AG188" s="3316"/>
      <c r="AH188" s="3316"/>
      <c r="AI188" s="3316"/>
      <c r="AJ188" s="3316"/>
      <c r="AK188" s="3316"/>
      <c r="AL188" s="3316"/>
      <c r="AM188" s="3316"/>
      <c r="AN188" s="3316"/>
      <c r="AO188" s="3316"/>
      <c r="AP188" s="3316"/>
      <c r="AQ188" s="3316"/>
      <c r="AR188" s="3316"/>
      <c r="AS188" s="3316"/>
      <c r="AT188" s="3316"/>
      <c r="AU188" s="929"/>
    </row>
    <row r="189" spans="1:47" ht="12.75" customHeight="1" x14ac:dyDescent="0.15">
      <c r="A189" s="915"/>
      <c r="B189" s="915"/>
      <c r="C189" s="3316" t="s">
        <v>583</v>
      </c>
      <c r="D189" s="3316"/>
      <c r="E189" s="3316"/>
      <c r="F189" s="3316"/>
      <c r="G189" s="3316"/>
      <c r="H189" s="3316"/>
      <c r="I189" s="3316"/>
      <c r="J189" s="3316"/>
      <c r="K189" s="3316"/>
      <c r="L189" s="3316"/>
      <c r="M189" s="3316"/>
      <c r="N189" s="3316"/>
      <c r="O189" s="3316"/>
      <c r="P189" s="3316"/>
      <c r="Q189" s="3316"/>
      <c r="R189" s="3316"/>
      <c r="S189" s="3316"/>
      <c r="T189" s="3316"/>
      <c r="U189" s="3316"/>
      <c r="V189" s="3316"/>
      <c r="W189" s="3316"/>
      <c r="X189" s="3316"/>
      <c r="Y189" s="3316"/>
      <c r="Z189" s="3316"/>
      <c r="AA189" s="3316"/>
      <c r="AB189" s="3316"/>
      <c r="AC189" s="3316"/>
      <c r="AD189" s="3316"/>
      <c r="AE189" s="3316"/>
      <c r="AF189" s="3316"/>
      <c r="AG189" s="3316"/>
      <c r="AH189" s="3316"/>
      <c r="AI189" s="3316"/>
      <c r="AJ189" s="3316"/>
      <c r="AK189" s="3316"/>
      <c r="AL189" s="3316"/>
      <c r="AM189" s="3316"/>
      <c r="AN189" s="3316"/>
      <c r="AO189" s="3316"/>
      <c r="AP189" s="3316"/>
      <c r="AQ189" s="3316"/>
      <c r="AR189" s="3316"/>
      <c r="AS189" s="3316"/>
      <c r="AT189" s="3316"/>
      <c r="AU189" s="929"/>
    </row>
    <row r="190" spans="1:47" ht="12.75" customHeight="1" x14ac:dyDescent="0.15">
      <c r="A190" s="915"/>
      <c r="B190" s="917" t="s">
        <v>118</v>
      </c>
      <c r="C190" s="3316" t="s">
        <v>582</v>
      </c>
      <c r="D190" s="3316"/>
      <c r="E190" s="3316"/>
      <c r="F190" s="3316"/>
      <c r="G190" s="3316"/>
      <c r="H190" s="3316"/>
      <c r="I190" s="3316"/>
      <c r="J190" s="3316"/>
      <c r="K190" s="3316"/>
      <c r="L190" s="3316"/>
      <c r="M190" s="3316"/>
      <c r="N190" s="3316"/>
      <c r="O190" s="3316"/>
      <c r="P190" s="3316"/>
      <c r="Q190" s="3316"/>
      <c r="R190" s="3316"/>
      <c r="S190" s="3316"/>
      <c r="T190" s="3316"/>
      <c r="U190" s="3316"/>
      <c r="V190" s="3316"/>
      <c r="W190" s="3316"/>
      <c r="X190" s="3316"/>
      <c r="Y190" s="3316"/>
      <c r="Z190" s="3316"/>
      <c r="AA190" s="3316"/>
      <c r="AB190" s="3316"/>
      <c r="AC190" s="3316"/>
      <c r="AD190" s="3316"/>
      <c r="AE190" s="3316"/>
      <c r="AF190" s="3316"/>
      <c r="AG190" s="3316"/>
      <c r="AH190" s="3316"/>
      <c r="AI190" s="3316"/>
      <c r="AJ190" s="3316"/>
      <c r="AK190" s="3316"/>
      <c r="AL190" s="3316"/>
      <c r="AM190" s="3316"/>
      <c r="AN190" s="3316"/>
      <c r="AO190" s="3316"/>
      <c r="AP190" s="3316"/>
      <c r="AQ190" s="3316"/>
      <c r="AR190" s="3316"/>
      <c r="AS190" s="3316"/>
      <c r="AT190" s="3316"/>
      <c r="AU190" s="929"/>
    </row>
    <row r="191" spans="1:47" ht="12.75" customHeight="1" x14ac:dyDescent="0.15">
      <c r="A191" s="915"/>
      <c r="B191" s="917"/>
      <c r="C191" s="917"/>
      <c r="D191" s="917"/>
      <c r="E191" s="917"/>
      <c r="F191" s="917"/>
      <c r="G191" s="917"/>
      <c r="H191" s="917"/>
      <c r="I191" s="917"/>
      <c r="J191" s="917"/>
      <c r="K191" s="917"/>
      <c r="L191" s="917"/>
      <c r="M191" s="917"/>
      <c r="N191" s="917"/>
      <c r="O191" s="917"/>
      <c r="P191" s="917"/>
      <c r="Q191" s="917"/>
      <c r="R191" s="917"/>
      <c r="S191" s="917"/>
      <c r="T191" s="917"/>
      <c r="U191" s="917"/>
      <c r="V191" s="917"/>
      <c r="W191" s="917"/>
      <c r="X191" s="917"/>
      <c r="Y191" s="917"/>
      <c r="Z191" s="917"/>
      <c r="AA191" s="917"/>
      <c r="AB191" s="917"/>
      <c r="AC191" s="917"/>
      <c r="AD191" s="917"/>
      <c r="AE191" s="917"/>
      <c r="AF191" s="917"/>
      <c r="AG191" s="917"/>
      <c r="AH191" s="917"/>
      <c r="AI191" s="917"/>
      <c r="AJ191" s="917"/>
      <c r="AK191" s="917"/>
      <c r="AL191" s="917"/>
      <c r="AM191" s="917"/>
      <c r="AN191" s="917"/>
      <c r="AO191" s="917"/>
      <c r="AP191" s="917"/>
      <c r="AQ191" s="917"/>
      <c r="AR191" s="917"/>
      <c r="AS191" s="917"/>
      <c r="AT191" s="917"/>
      <c r="AU191" s="929"/>
    </row>
    <row r="192" spans="1:47" ht="12.75" customHeight="1" x14ac:dyDescent="0.15"/>
    <row r="193" spans="1:50" ht="12.75" customHeight="1" x14ac:dyDescent="0.15">
      <c r="A193" s="919" t="s">
        <v>609</v>
      </c>
      <c r="B193" s="919" t="s">
        <v>608</v>
      </c>
      <c r="C193" s="919">
        <v>2</v>
      </c>
      <c r="D193" s="919" t="s">
        <v>607</v>
      </c>
      <c r="E193" s="919" t="s">
        <v>606</v>
      </c>
      <c r="F193" s="919"/>
      <c r="G193" s="919" t="s">
        <v>4</v>
      </c>
      <c r="H193" s="919" t="s">
        <v>605</v>
      </c>
      <c r="I193" s="919">
        <v>4</v>
      </c>
      <c r="J193" s="919" t="s">
        <v>3</v>
      </c>
      <c r="K193" s="915"/>
      <c r="L193" s="915"/>
      <c r="M193" s="915"/>
      <c r="N193" s="915"/>
      <c r="O193" s="915"/>
      <c r="P193" s="915"/>
      <c r="Q193" s="915"/>
      <c r="R193" s="915"/>
      <c r="S193" s="915"/>
      <c r="T193" s="915"/>
      <c r="U193" s="915"/>
      <c r="V193" s="915"/>
      <c r="W193" s="915"/>
      <c r="X193" s="915"/>
      <c r="Y193" s="915"/>
      <c r="Z193" s="915"/>
      <c r="AA193" s="915"/>
      <c r="AB193" s="915"/>
      <c r="AC193" s="915"/>
      <c r="AD193" s="915"/>
      <c r="AE193" s="915"/>
      <c r="AF193" s="915"/>
      <c r="AG193" s="915"/>
      <c r="AH193" s="915"/>
      <c r="AI193" s="915"/>
      <c r="AJ193" s="915"/>
      <c r="AK193" s="915"/>
      <c r="AL193" s="915"/>
      <c r="AM193" s="915"/>
      <c r="AN193" s="915"/>
      <c r="AO193" s="915"/>
      <c r="AP193" s="915"/>
      <c r="AQ193" s="915"/>
      <c r="AR193" s="915"/>
      <c r="AS193" s="915"/>
      <c r="AT193" s="915"/>
      <c r="AU193" s="915"/>
    </row>
    <row r="194" spans="1:50" ht="12.75" customHeight="1" x14ac:dyDescent="0.15">
      <c r="A194" s="915"/>
      <c r="B194" s="915"/>
      <c r="C194" s="915"/>
      <c r="D194" s="915"/>
      <c r="E194" s="915"/>
      <c r="F194" s="915"/>
      <c r="G194" s="915"/>
      <c r="H194" s="915"/>
      <c r="I194" s="915"/>
      <c r="J194" s="915"/>
      <c r="K194" s="915"/>
      <c r="L194" s="915"/>
      <c r="M194" s="915"/>
      <c r="N194" s="915"/>
      <c r="O194" s="915"/>
      <c r="P194" s="915"/>
      <c r="Q194" s="915"/>
      <c r="R194" s="915"/>
      <c r="S194" s="915"/>
      <c r="T194" s="915"/>
      <c r="U194" s="3275" t="s">
        <v>604</v>
      </c>
      <c r="V194" s="3275"/>
      <c r="W194" s="3275"/>
      <c r="X194" s="3275"/>
      <c r="Y194" s="3275"/>
      <c r="Z194" s="3275"/>
      <c r="AA194" s="915"/>
      <c r="AB194" s="915"/>
      <c r="AC194" s="915"/>
      <c r="AD194" s="915"/>
      <c r="AE194" s="915"/>
      <c r="AF194" s="915"/>
      <c r="AG194" s="915"/>
      <c r="AH194" s="915"/>
      <c r="AI194" s="915"/>
      <c r="AJ194" s="915"/>
      <c r="AK194" s="915"/>
      <c r="AL194" s="915"/>
      <c r="AM194" s="915"/>
      <c r="AN194" s="915"/>
      <c r="AO194" s="915"/>
      <c r="AP194" s="915"/>
      <c r="AQ194" s="915"/>
      <c r="AR194" s="915"/>
      <c r="AS194" s="915"/>
      <c r="AT194" s="915"/>
      <c r="AU194" s="915"/>
    </row>
    <row r="195" spans="1:50" ht="12.75" customHeight="1" x14ac:dyDescent="0.15">
      <c r="A195" s="915"/>
      <c r="B195" s="915"/>
      <c r="C195" s="915"/>
      <c r="D195" s="915"/>
      <c r="E195" s="915"/>
      <c r="F195" s="915"/>
      <c r="G195" s="915"/>
      <c r="H195" s="915"/>
      <c r="I195" s="915"/>
      <c r="J195" s="915"/>
      <c r="K195" s="915"/>
      <c r="L195" s="915"/>
      <c r="M195" s="915"/>
      <c r="N195" s="915"/>
      <c r="O195" s="915"/>
      <c r="P195" s="915"/>
      <c r="Q195" s="915"/>
      <c r="R195" s="915"/>
      <c r="S195" s="915"/>
      <c r="T195" s="915"/>
      <c r="U195" s="915"/>
      <c r="V195" s="915"/>
      <c r="W195" s="915"/>
      <c r="X195" s="915"/>
      <c r="Y195" s="915"/>
      <c r="Z195" s="915"/>
      <c r="AA195" s="915"/>
      <c r="AB195" s="915"/>
      <c r="AC195" s="915"/>
      <c r="AD195" s="915"/>
      <c r="AE195" s="915"/>
      <c r="AF195" s="915"/>
      <c r="AG195" s="915"/>
      <c r="AH195" s="915"/>
      <c r="AI195" s="915"/>
      <c r="AJ195" s="915"/>
      <c r="AK195" s="915"/>
      <c r="AL195" s="915"/>
      <c r="AM195" s="915"/>
      <c r="AN195" s="915"/>
      <c r="AO195" s="915"/>
      <c r="AP195" s="915"/>
      <c r="AQ195" s="915"/>
      <c r="AR195" s="915"/>
      <c r="AS195" s="915"/>
      <c r="AT195" s="915"/>
      <c r="AU195" s="915"/>
    </row>
    <row r="196" spans="1:50" ht="15.75" customHeight="1" x14ac:dyDescent="0.15">
      <c r="A196" s="3276" t="s">
        <v>603</v>
      </c>
      <c r="B196" s="3277"/>
      <c r="C196" s="3278"/>
      <c r="D196" s="3285" t="s">
        <v>602</v>
      </c>
      <c r="E196" s="3286"/>
      <c r="F196" s="3286"/>
      <c r="G196" s="3286"/>
      <c r="H196" s="3286"/>
      <c r="I196" s="3286"/>
      <c r="J196" s="3287"/>
      <c r="K196" s="920"/>
      <c r="L196" s="1657"/>
      <c r="M196" s="1657"/>
      <c r="N196" s="1657"/>
      <c r="O196" s="1657"/>
      <c r="P196" s="1657"/>
      <c r="Q196" s="1657"/>
      <c r="R196" s="1657"/>
      <c r="S196" s="922" t="s">
        <v>3513</v>
      </c>
      <c r="T196" s="922" t="s">
        <v>601</v>
      </c>
      <c r="U196" s="922" t="s">
        <v>588</v>
      </c>
      <c r="V196" s="922" t="s">
        <v>600</v>
      </c>
      <c r="W196" s="922"/>
      <c r="X196" s="922"/>
      <c r="Y196" s="922"/>
      <c r="Z196" s="922"/>
      <c r="AA196" s="922"/>
      <c r="AB196" s="922"/>
      <c r="AC196" s="922"/>
      <c r="AD196" s="922"/>
      <c r="AE196" s="922"/>
      <c r="AF196" s="922"/>
      <c r="AG196" s="922"/>
      <c r="AH196" s="922"/>
      <c r="AI196" s="923"/>
      <c r="AJ196" s="1656"/>
      <c r="AK196" s="3286" t="s">
        <v>3514</v>
      </c>
      <c r="AL196" s="3286"/>
      <c r="AM196" s="3286"/>
      <c r="AN196" s="3286"/>
      <c r="AO196" s="3286"/>
      <c r="AP196" s="3286"/>
      <c r="AQ196" s="3286"/>
      <c r="AR196" s="3286"/>
      <c r="AS196" s="3286"/>
      <c r="AT196" s="3286"/>
      <c r="AU196" s="1658"/>
    </row>
    <row r="197" spans="1:50" ht="15.75" customHeight="1" x14ac:dyDescent="0.15">
      <c r="A197" s="3279"/>
      <c r="B197" s="3280"/>
      <c r="C197" s="3281"/>
      <c r="D197" s="3288"/>
      <c r="E197" s="3289"/>
      <c r="F197" s="3289"/>
      <c r="G197" s="3289"/>
      <c r="H197" s="3289"/>
      <c r="I197" s="3289"/>
      <c r="J197" s="3290"/>
      <c r="K197" s="3297"/>
      <c r="L197" s="3298"/>
      <c r="M197" s="3298"/>
      <c r="N197" s="3298"/>
      <c r="O197" s="3298"/>
      <c r="P197" s="3298"/>
      <c r="Q197" s="3298"/>
      <c r="R197" s="3298"/>
      <c r="S197" s="3298"/>
      <c r="T197" s="3298"/>
      <c r="U197" s="3298"/>
      <c r="V197" s="3298"/>
      <c r="W197" s="3298"/>
      <c r="X197" s="3298"/>
      <c r="Y197" s="3298"/>
      <c r="Z197" s="3298"/>
      <c r="AA197" s="3298"/>
      <c r="AB197" s="3298"/>
      <c r="AC197" s="3298"/>
      <c r="AD197" s="3298"/>
      <c r="AE197" s="3298"/>
      <c r="AF197" s="3298"/>
      <c r="AG197" s="3298"/>
      <c r="AH197" s="3298"/>
      <c r="AI197" s="3299"/>
      <c r="AJ197" s="1652"/>
      <c r="AK197" s="1652"/>
      <c r="AL197" s="1652"/>
      <c r="AM197" s="1652"/>
      <c r="AN197" s="1652"/>
      <c r="AO197" s="1652"/>
      <c r="AP197" s="1652"/>
      <c r="AQ197" s="1652"/>
      <c r="AR197" s="1652"/>
      <c r="AS197" s="1652"/>
      <c r="AT197" s="1652"/>
      <c r="AU197" s="1653"/>
      <c r="AW197" s="1659" t="s">
        <v>6267</v>
      </c>
      <c r="AX197" s="1660" t="s">
        <v>6269</v>
      </c>
    </row>
    <row r="198" spans="1:50" ht="15.75" customHeight="1" x14ac:dyDescent="0.15">
      <c r="A198" s="3279"/>
      <c r="B198" s="3280"/>
      <c r="C198" s="3281"/>
      <c r="D198" s="3291"/>
      <c r="E198" s="3292"/>
      <c r="F198" s="3292"/>
      <c r="G198" s="3292"/>
      <c r="H198" s="3292"/>
      <c r="I198" s="3292"/>
      <c r="J198" s="3293"/>
      <c r="K198" s="3300"/>
      <c r="L198" s="3301"/>
      <c r="M198" s="3301"/>
      <c r="N198" s="3301"/>
      <c r="O198" s="3301"/>
      <c r="P198" s="3301"/>
      <c r="Q198" s="3301"/>
      <c r="R198" s="3301"/>
      <c r="S198" s="3301"/>
      <c r="T198" s="3301"/>
      <c r="U198" s="3301"/>
      <c r="V198" s="3301"/>
      <c r="W198" s="3301"/>
      <c r="X198" s="3301"/>
      <c r="Y198" s="3301"/>
      <c r="Z198" s="3301"/>
      <c r="AA198" s="3301"/>
      <c r="AB198" s="3301"/>
      <c r="AC198" s="3301"/>
      <c r="AD198" s="3301"/>
      <c r="AE198" s="3301"/>
      <c r="AF198" s="3301"/>
      <c r="AG198" s="3301"/>
      <c r="AH198" s="3301"/>
      <c r="AI198" s="3302"/>
      <c r="AJ198" s="1652"/>
      <c r="AK198" s="914" t="s">
        <v>599</v>
      </c>
      <c r="AL198" s="1652" t="s">
        <v>598</v>
      </c>
      <c r="AM198" s="1652" t="s">
        <v>597</v>
      </c>
      <c r="AN198" s="1652" t="s">
        <v>596</v>
      </c>
      <c r="AO198" s="1652"/>
      <c r="AP198" s="914" t="s">
        <v>595</v>
      </c>
      <c r="AQ198" s="1652" t="s">
        <v>594</v>
      </c>
      <c r="AR198" s="1652" t="s">
        <v>593</v>
      </c>
      <c r="AS198" s="1652" t="s">
        <v>592</v>
      </c>
      <c r="AT198" s="1652"/>
      <c r="AU198" s="1653"/>
      <c r="AW198" s="1661"/>
      <c r="AX198" s="1660" t="s">
        <v>6266</v>
      </c>
    </row>
    <row r="199" spans="1:50" ht="15.75" customHeight="1" x14ac:dyDescent="0.15">
      <c r="A199" s="3282"/>
      <c r="B199" s="3283"/>
      <c r="C199" s="3284"/>
      <c r="D199" s="3294"/>
      <c r="E199" s="3295"/>
      <c r="F199" s="3295"/>
      <c r="G199" s="3295"/>
      <c r="H199" s="3295"/>
      <c r="I199" s="3295"/>
      <c r="J199" s="3296"/>
      <c r="K199" s="3303"/>
      <c r="L199" s="3304"/>
      <c r="M199" s="3304"/>
      <c r="N199" s="3304"/>
      <c r="O199" s="3304"/>
      <c r="P199" s="3304"/>
      <c r="Q199" s="3304"/>
      <c r="R199" s="3304"/>
      <c r="S199" s="3304"/>
      <c r="T199" s="3304"/>
      <c r="U199" s="3304"/>
      <c r="V199" s="3304"/>
      <c r="W199" s="3304"/>
      <c r="X199" s="3304"/>
      <c r="Y199" s="3304"/>
      <c r="Z199" s="3304"/>
      <c r="AA199" s="3304"/>
      <c r="AB199" s="3304"/>
      <c r="AC199" s="3304"/>
      <c r="AD199" s="3304"/>
      <c r="AE199" s="3304"/>
      <c r="AF199" s="3304"/>
      <c r="AG199" s="3304"/>
      <c r="AH199" s="3304"/>
      <c r="AI199" s="3305"/>
      <c r="AJ199" s="1654"/>
      <c r="AK199" s="1654"/>
      <c r="AL199" s="1654"/>
      <c r="AM199" s="1654"/>
      <c r="AN199" s="1654"/>
      <c r="AO199" s="1654"/>
      <c r="AP199" s="1654"/>
      <c r="AQ199" s="1654"/>
      <c r="AR199" s="1654"/>
      <c r="AS199" s="1654"/>
      <c r="AT199" s="1654"/>
      <c r="AU199" s="1655"/>
      <c r="AW199" s="1661"/>
      <c r="AX199" s="1660" t="s">
        <v>6268</v>
      </c>
    </row>
    <row r="200" spans="1:50" ht="15.75" customHeight="1" x14ac:dyDescent="0.15">
      <c r="A200" s="913"/>
      <c r="B200" s="930"/>
      <c r="C200" s="930"/>
      <c r="D200" s="930"/>
      <c r="E200" s="930"/>
      <c r="F200" s="930"/>
      <c r="G200" s="930"/>
      <c r="H200" s="930"/>
      <c r="I200" s="930"/>
      <c r="J200" s="930"/>
      <c r="K200" s="930"/>
      <c r="L200" s="930"/>
      <c r="M200" s="930"/>
      <c r="N200" s="930"/>
      <c r="O200" s="930"/>
      <c r="P200" s="930"/>
      <c r="Q200" s="930"/>
      <c r="R200" s="930"/>
      <c r="S200" s="930"/>
      <c r="T200" s="930"/>
      <c r="U200" s="930"/>
      <c r="V200" s="930"/>
      <c r="W200" s="930"/>
      <c r="X200" s="930"/>
      <c r="Y200" s="931"/>
      <c r="Z200" s="201"/>
      <c r="AA200" s="200" t="s">
        <v>591</v>
      </c>
      <c r="AB200" s="200" t="s">
        <v>590</v>
      </c>
      <c r="AC200" s="200" t="s">
        <v>589</v>
      </c>
      <c r="AD200" s="200" t="s">
        <v>588</v>
      </c>
      <c r="AE200" s="200"/>
      <c r="AF200" s="200"/>
      <c r="AG200" s="200"/>
      <c r="AH200" s="200"/>
      <c r="AI200" s="200"/>
      <c r="AJ200" s="199"/>
      <c r="AK200" s="199"/>
      <c r="AL200" s="199"/>
      <c r="AM200" s="199"/>
      <c r="AN200" s="199"/>
      <c r="AO200" s="199"/>
      <c r="AP200" s="199"/>
      <c r="AQ200" s="199"/>
      <c r="AR200" s="199"/>
      <c r="AS200" s="199"/>
      <c r="AT200" s="199"/>
      <c r="AU200" s="203"/>
    </row>
    <row r="201" spans="1:50" ht="15.75" customHeight="1" x14ac:dyDescent="0.15">
      <c r="A201" s="932"/>
      <c r="B201" s="933"/>
      <c r="C201" s="933"/>
      <c r="D201" s="933"/>
      <c r="E201" s="933"/>
      <c r="F201" s="933"/>
      <c r="G201" s="933"/>
      <c r="H201" s="933"/>
      <c r="I201" s="933"/>
      <c r="J201" s="933"/>
      <c r="K201" s="933"/>
      <c r="L201" s="933"/>
      <c r="M201" s="933"/>
      <c r="N201" s="933"/>
      <c r="O201" s="933"/>
      <c r="P201" s="933"/>
      <c r="Q201" s="933"/>
      <c r="R201" s="933"/>
      <c r="S201" s="933"/>
      <c r="T201" s="933"/>
      <c r="U201" s="933"/>
      <c r="V201" s="933"/>
      <c r="W201" s="933"/>
      <c r="X201" s="933"/>
      <c r="Y201" s="934"/>
      <c r="Z201" s="3306"/>
      <c r="AA201" s="3307"/>
      <c r="AB201" s="3307"/>
      <c r="AC201" s="3307"/>
      <c r="AD201" s="3307"/>
      <c r="AE201" s="3307"/>
      <c r="AF201" s="3307"/>
      <c r="AG201" s="3307"/>
      <c r="AH201" s="3307"/>
      <c r="AI201" s="3307"/>
      <c r="AJ201" s="3307"/>
      <c r="AK201" s="3307"/>
      <c r="AL201" s="3307"/>
      <c r="AM201" s="3307"/>
      <c r="AN201" s="3307"/>
      <c r="AO201" s="3307"/>
      <c r="AP201" s="3307"/>
      <c r="AQ201" s="3307"/>
      <c r="AR201" s="3307"/>
      <c r="AS201" s="3307"/>
      <c r="AT201" s="3307"/>
      <c r="AU201" s="3308"/>
      <c r="AX201" t="s">
        <v>6265</v>
      </c>
    </row>
    <row r="202" spans="1:50" ht="15.75" customHeight="1" x14ac:dyDescent="0.15">
      <c r="A202" s="932"/>
      <c r="B202" s="933"/>
      <c r="C202" s="933"/>
      <c r="D202" s="933"/>
      <c r="E202" s="933"/>
      <c r="F202" s="933"/>
      <c r="G202" s="933"/>
      <c r="H202" s="933"/>
      <c r="I202" s="933"/>
      <c r="J202" s="933"/>
      <c r="K202" s="933"/>
      <c r="L202" s="933"/>
      <c r="M202" s="933"/>
      <c r="N202" s="933"/>
      <c r="O202" s="933"/>
      <c r="P202" s="933"/>
      <c r="Q202" s="933"/>
      <c r="R202" s="933"/>
      <c r="S202" s="933"/>
      <c r="T202" s="933"/>
      <c r="U202" s="933"/>
      <c r="V202" s="933"/>
      <c r="W202" s="933"/>
      <c r="X202" s="933"/>
      <c r="Y202" s="934"/>
      <c r="Z202" s="3309"/>
      <c r="AA202" s="3310"/>
      <c r="AB202" s="3310"/>
      <c r="AC202" s="3310"/>
      <c r="AD202" s="3310"/>
      <c r="AE202" s="3310"/>
      <c r="AF202" s="3310"/>
      <c r="AG202" s="3310"/>
      <c r="AH202" s="3310"/>
      <c r="AI202" s="3310"/>
      <c r="AJ202" s="3310"/>
      <c r="AK202" s="3310"/>
      <c r="AL202" s="3310"/>
      <c r="AM202" s="3310"/>
      <c r="AN202" s="3310"/>
      <c r="AO202" s="3310"/>
      <c r="AP202" s="3310"/>
      <c r="AQ202" s="3310"/>
      <c r="AR202" s="3310"/>
      <c r="AS202" s="3310"/>
      <c r="AT202" s="3310"/>
      <c r="AU202" s="3311"/>
    </row>
    <row r="203" spans="1:50" ht="15.75" customHeight="1" x14ac:dyDescent="0.15">
      <c r="A203" s="932"/>
      <c r="B203" s="933"/>
      <c r="C203" s="933"/>
      <c r="D203" s="933"/>
      <c r="E203" s="933"/>
      <c r="F203" s="933"/>
      <c r="G203" s="933"/>
      <c r="H203" s="933"/>
      <c r="I203" s="933"/>
      <c r="J203" s="933"/>
      <c r="K203" s="933"/>
      <c r="L203" s="933"/>
      <c r="M203" s="933"/>
      <c r="N203" s="933"/>
      <c r="O203" s="933"/>
      <c r="P203" s="933"/>
      <c r="Q203" s="933"/>
      <c r="R203" s="933"/>
      <c r="S203" s="933"/>
      <c r="T203" s="933"/>
      <c r="U203" s="933"/>
      <c r="V203" s="933"/>
      <c r="W203" s="933"/>
      <c r="X203" s="933"/>
      <c r="Y203" s="934"/>
      <c r="Z203" s="3309"/>
      <c r="AA203" s="3310"/>
      <c r="AB203" s="3310"/>
      <c r="AC203" s="3310"/>
      <c r="AD203" s="3310"/>
      <c r="AE203" s="3310"/>
      <c r="AF203" s="3310"/>
      <c r="AG203" s="3310"/>
      <c r="AH203" s="3310"/>
      <c r="AI203" s="3310"/>
      <c r="AJ203" s="3310"/>
      <c r="AK203" s="3310"/>
      <c r="AL203" s="3310"/>
      <c r="AM203" s="3310"/>
      <c r="AN203" s="3310"/>
      <c r="AO203" s="3310"/>
      <c r="AP203" s="3310"/>
      <c r="AQ203" s="3310"/>
      <c r="AR203" s="3310"/>
      <c r="AS203" s="3310"/>
      <c r="AT203" s="3310"/>
      <c r="AU203" s="3311"/>
    </row>
    <row r="204" spans="1:50" ht="15.75" customHeight="1" x14ac:dyDescent="0.15">
      <c r="A204" s="932"/>
      <c r="B204" s="933"/>
      <c r="C204" s="933"/>
      <c r="D204" s="933"/>
      <c r="E204" s="933"/>
      <c r="F204" s="933"/>
      <c r="G204" s="933"/>
      <c r="H204" s="933"/>
      <c r="I204" s="933"/>
      <c r="J204" s="933"/>
      <c r="K204" s="933"/>
      <c r="L204" s="933"/>
      <c r="M204" s="933"/>
      <c r="N204" s="933"/>
      <c r="O204" s="933"/>
      <c r="P204" s="933"/>
      <c r="Q204" s="933"/>
      <c r="R204" s="933"/>
      <c r="S204" s="933"/>
      <c r="T204" s="933"/>
      <c r="U204" s="933"/>
      <c r="V204" s="933"/>
      <c r="W204" s="933"/>
      <c r="X204" s="933"/>
      <c r="Y204" s="934"/>
      <c r="Z204" s="3309"/>
      <c r="AA204" s="3310"/>
      <c r="AB204" s="3310"/>
      <c r="AC204" s="3310"/>
      <c r="AD204" s="3310"/>
      <c r="AE204" s="3310"/>
      <c r="AF204" s="3310"/>
      <c r="AG204" s="3310"/>
      <c r="AH204" s="3310"/>
      <c r="AI204" s="3310"/>
      <c r="AJ204" s="3310"/>
      <c r="AK204" s="3310"/>
      <c r="AL204" s="3310"/>
      <c r="AM204" s="3310"/>
      <c r="AN204" s="3310"/>
      <c r="AO204" s="3310"/>
      <c r="AP204" s="3310"/>
      <c r="AQ204" s="3310"/>
      <c r="AR204" s="3310"/>
      <c r="AS204" s="3310"/>
      <c r="AT204" s="3310"/>
      <c r="AU204" s="3311"/>
    </row>
    <row r="205" spans="1:50" ht="15.75" customHeight="1" x14ac:dyDescent="0.15">
      <c r="A205" s="932"/>
      <c r="B205" s="933"/>
      <c r="C205" s="933"/>
      <c r="D205" s="933"/>
      <c r="E205" s="933"/>
      <c r="F205" s="933"/>
      <c r="G205" s="933"/>
      <c r="H205" s="933"/>
      <c r="I205" s="933"/>
      <c r="J205" s="933"/>
      <c r="K205" s="933"/>
      <c r="L205" s="933"/>
      <c r="M205" s="933"/>
      <c r="N205" s="933"/>
      <c r="O205" s="933"/>
      <c r="P205" s="933"/>
      <c r="Q205" s="933"/>
      <c r="R205" s="933"/>
      <c r="S205" s="933"/>
      <c r="T205" s="933"/>
      <c r="U205" s="933"/>
      <c r="V205" s="933"/>
      <c r="W205" s="933"/>
      <c r="X205" s="933"/>
      <c r="Y205" s="934"/>
      <c r="Z205" s="3309"/>
      <c r="AA205" s="3310"/>
      <c r="AB205" s="3310"/>
      <c r="AC205" s="3310"/>
      <c r="AD205" s="3310"/>
      <c r="AE205" s="3310"/>
      <c r="AF205" s="3310"/>
      <c r="AG205" s="3310"/>
      <c r="AH205" s="3310"/>
      <c r="AI205" s="3310"/>
      <c r="AJ205" s="3310"/>
      <c r="AK205" s="3310"/>
      <c r="AL205" s="3310"/>
      <c r="AM205" s="3310"/>
      <c r="AN205" s="3310"/>
      <c r="AO205" s="3310"/>
      <c r="AP205" s="3310"/>
      <c r="AQ205" s="3310"/>
      <c r="AR205" s="3310"/>
      <c r="AS205" s="3310"/>
      <c r="AT205" s="3310"/>
      <c r="AU205" s="3311"/>
    </row>
    <row r="206" spans="1:50" ht="15.75" customHeight="1" x14ac:dyDescent="0.15">
      <c r="A206" s="932"/>
      <c r="B206" s="933"/>
      <c r="C206" s="933"/>
      <c r="D206" s="933"/>
      <c r="E206" s="933"/>
      <c r="F206" s="933"/>
      <c r="G206" s="933"/>
      <c r="H206" s="933"/>
      <c r="I206" s="933"/>
      <c r="J206" s="933"/>
      <c r="K206" s="933"/>
      <c r="L206" s="933"/>
      <c r="M206" s="933"/>
      <c r="N206" s="933"/>
      <c r="O206" s="933"/>
      <c r="P206" s="933"/>
      <c r="Q206" s="933"/>
      <c r="R206" s="933"/>
      <c r="S206" s="933"/>
      <c r="T206" s="933"/>
      <c r="U206" s="933"/>
      <c r="V206" s="933"/>
      <c r="W206" s="933"/>
      <c r="X206" s="933"/>
      <c r="Y206" s="934"/>
      <c r="Z206" s="3309"/>
      <c r="AA206" s="3310"/>
      <c r="AB206" s="3310"/>
      <c r="AC206" s="3310"/>
      <c r="AD206" s="3310"/>
      <c r="AE206" s="3310"/>
      <c r="AF206" s="3310"/>
      <c r="AG206" s="3310"/>
      <c r="AH206" s="3310"/>
      <c r="AI206" s="3310"/>
      <c r="AJ206" s="3310"/>
      <c r="AK206" s="3310"/>
      <c r="AL206" s="3310"/>
      <c r="AM206" s="3310"/>
      <c r="AN206" s="3310"/>
      <c r="AO206" s="3310"/>
      <c r="AP206" s="3310"/>
      <c r="AQ206" s="3310"/>
      <c r="AR206" s="3310"/>
      <c r="AS206" s="3310"/>
      <c r="AT206" s="3310"/>
      <c r="AU206" s="3311"/>
    </row>
    <row r="207" spans="1:50" ht="15.75" customHeight="1" x14ac:dyDescent="0.15">
      <c r="A207" s="932"/>
      <c r="B207" s="933"/>
      <c r="C207" s="933"/>
      <c r="D207" s="933"/>
      <c r="E207" s="933"/>
      <c r="F207" s="933"/>
      <c r="G207" s="933"/>
      <c r="H207" s="933"/>
      <c r="I207" s="933"/>
      <c r="J207" s="933"/>
      <c r="K207" s="933"/>
      <c r="L207" s="933"/>
      <c r="M207" s="933"/>
      <c r="N207" s="933"/>
      <c r="O207" s="933"/>
      <c r="P207" s="933"/>
      <c r="Q207" s="933"/>
      <c r="R207" s="933"/>
      <c r="S207" s="933"/>
      <c r="T207" s="933"/>
      <c r="U207" s="933"/>
      <c r="V207" s="933"/>
      <c r="W207" s="933"/>
      <c r="X207" s="933"/>
      <c r="Y207" s="934"/>
      <c r="Z207" s="3309"/>
      <c r="AA207" s="3310"/>
      <c r="AB207" s="3310"/>
      <c r="AC207" s="3310"/>
      <c r="AD207" s="3310"/>
      <c r="AE207" s="3310"/>
      <c r="AF207" s="3310"/>
      <c r="AG207" s="3310"/>
      <c r="AH207" s="3310"/>
      <c r="AI207" s="3310"/>
      <c r="AJ207" s="3310"/>
      <c r="AK207" s="3310"/>
      <c r="AL207" s="3310"/>
      <c r="AM207" s="3310"/>
      <c r="AN207" s="3310"/>
      <c r="AO207" s="3310"/>
      <c r="AP207" s="3310"/>
      <c r="AQ207" s="3310"/>
      <c r="AR207" s="3310"/>
      <c r="AS207" s="3310"/>
      <c r="AT207" s="3310"/>
      <c r="AU207" s="3311"/>
    </row>
    <row r="208" spans="1:50" ht="15.75" customHeight="1" x14ac:dyDescent="0.15">
      <c r="A208" s="932"/>
      <c r="B208" s="933"/>
      <c r="C208" s="933"/>
      <c r="D208" s="933"/>
      <c r="E208" s="933"/>
      <c r="F208" s="933"/>
      <c r="G208" s="933"/>
      <c r="H208" s="933"/>
      <c r="I208" s="933"/>
      <c r="J208" s="933"/>
      <c r="K208" s="3315" t="s">
        <v>587</v>
      </c>
      <c r="L208" s="3315"/>
      <c r="M208" s="3315"/>
      <c r="N208" s="3315"/>
      <c r="O208" s="3315"/>
      <c r="P208" s="3315"/>
      <c r="Q208" s="933"/>
      <c r="R208" s="933"/>
      <c r="S208" s="933"/>
      <c r="T208" s="933"/>
      <c r="U208" s="933"/>
      <c r="V208" s="933"/>
      <c r="W208" s="933"/>
      <c r="X208" s="933"/>
      <c r="Y208" s="934"/>
      <c r="Z208" s="3309"/>
      <c r="AA208" s="3310"/>
      <c r="AB208" s="3310"/>
      <c r="AC208" s="3310"/>
      <c r="AD208" s="3310"/>
      <c r="AE208" s="3310"/>
      <c r="AF208" s="3310"/>
      <c r="AG208" s="3310"/>
      <c r="AH208" s="3310"/>
      <c r="AI208" s="3310"/>
      <c r="AJ208" s="3310"/>
      <c r="AK208" s="3310"/>
      <c r="AL208" s="3310"/>
      <c r="AM208" s="3310"/>
      <c r="AN208" s="3310"/>
      <c r="AO208" s="3310"/>
      <c r="AP208" s="3310"/>
      <c r="AQ208" s="3310"/>
      <c r="AR208" s="3310"/>
      <c r="AS208" s="3310"/>
      <c r="AT208" s="3310"/>
      <c r="AU208" s="3311"/>
    </row>
    <row r="209" spans="1:50" ht="15.75" customHeight="1" x14ac:dyDescent="0.15">
      <c r="A209" s="932"/>
      <c r="B209" s="933"/>
      <c r="C209" s="933"/>
      <c r="D209" s="933"/>
      <c r="E209" s="933"/>
      <c r="F209" s="933"/>
      <c r="G209" s="933"/>
      <c r="H209" s="933"/>
      <c r="I209" s="933"/>
      <c r="J209" s="933"/>
      <c r="K209" s="933"/>
      <c r="L209" s="933"/>
      <c r="M209" s="933"/>
      <c r="N209" s="933"/>
      <c r="O209" s="933"/>
      <c r="P209" s="933"/>
      <c r="Q209" s="933"/>
      <c r="R209" s="933"/>
      <c r="S209" s="933"/>
      <c r="T209" s="933"/>
      <c r="U209" s="933"/>
      <c r="V209" s="933"/>
      <c r="W209" s="933"/>
      <c r="X209" s="933"/>
      <c r="Y209" s="934"/>
      <c r="Z209" s="3309"/>
      <c r="AA209" s="3310"/>
      <c r="AB209" s="3310"/>
      <c r="AC209" s="3310"/>
      <c r="AD209" s="3310"/>
      <c r="AE209" s="3310"/>
      <c r="AF209" s="3310"/>
      <c r="AG209" s="3310"/>
      <c r="AH209" s="3310"/>
      <c r="AI209" s="3310"/>
      <c r="AJ209" s="3310"/>
      <c r="AK209" s="3310"/>
      <c r="AL209" s="3310"/>
      <c r="AM209" s="3310"/>
      <c r="AN209" s="3310"/>
      <c r="AO209" s="3310"/>
      <c r="AP209" s="3310"/>
      <c r="AQ209" s="3310"/>
      <c r="AR209" s="3310"/>
      <c r="AS209" s="3310"/>
      <c r="AT209" s="3310"/>
      <c r="AU209" s="3311"/>
    </row>
    <row r="210" spans="1:50" ht="15.75" customHeight="1" x14ac:dyDescent="0.15">
      <c r="A210" s="932"/>
      <c r="B210" s="933"/>
      <c r="C210" s="933"/>
      <c r="D210" s="933"/>
      <c r="E210" s="933"/>
      <c r="F210" s="933"/>
      <c r="G210" s="933"/>
      <c r="H210" s="933"/>
      <c r="I210" s="933"/>
      <c r="J210" s="933"/>
      <c r="K210" s="933"/>
      <c r="L210" s="933"/>
      <c r="M210" s="933"/>
      <c r="N210" s="933"/>
      <c r="O210" s="933"/>
      <c r="P210" s="933"/>
      <c r="Q210" s="933"/>
      <c r="R210" s="933"/>
      <c r="S210" s="933"/>
      <c r="T210" s="933"/>
      <c r="U210" s="933"/>
      <c r="V210" s="933"/>
      <c r="W210" s="933"/>
      <c r="X210" s="933"/>
      <c r="Y210" s="934"/>
      <c r="Z210" s="3309"/>
      <c r="AA210" s="3310"/>
      <c r="AB210" s="3310"/>
      <c r="AC210" s="3310"/>
      <c r="AD210" s="3310"/>
      <c r="AE210" s="3310"/>
      <c r="AF210" s="3310"/>
      <c r="AG210" s="3310"/>
      <c r="AH210" s="3310"/>
      <c r="AI210" s="3310"/>
      <c r="AJ210" s="3310"/>
      <c r="AK210" s="3310"/>
      <c r="AL210" s="3310"/>
      <c r="AM210" s="3310"/>
      <c r="AN210" s="3310"/>
      <c r="AO210" s="3310"/>
      <c r="AP210" s="3310"/>
      <c r="AQ210" s="3310"/>
      <c r="AR210" s="3310"/>
      <c r="AS210" s="3310"/>
      <c r="AT210" s="3310"/>
      <c r="AU210" s="3311"/>
    </row>
    <row r="211" spans="1:50" ht="15.75" customHeight="1" x14ac:dyDescent="0.15">
      <c r="A211" s="932"/>
      <c r="B211" s="933"/>
      <c r="C211" s="933"/>
      <c r="D211" s="933"/>
      <c r="E211" s="933"/>
      <c r="F211" s="933"/>
      <c r="G211" s="933"/>
      <c r="H211" s="933"/>
      <c r="I211" s="933"/>
      <c r="J211" s="933"/>
      <c r="K211" s="933"/>
      <c r="L211" s="933"/>
      <c r="M211" s="933"/>
      <c r="N211" s="933"/>
      <c r="O211" s="933"/>
      <c r="P211" s="933"/>
      <c r="Q211" s="933"/>
      <c r="R211" s="933"/>
      <c r="S211" s="933"/>
      <c r="T211" s="933"/>
      <c r="U211" s="933"/>
      <c r="V211" s="933"/>
      <c r="W211" s="933"/>
      <c r="X211" s="933"/>
      <c r="Y211" s="934"/>
      <c r="Z211" s="3309"/>
      <c r="AA211" s="3310"/>
      <c r="AB211" s="3310"/>
      <c r="AC211" s="3310"/>
      <c r="AD211" s="3310"/>
      <c r="AE211" s="3310"/>
      <c r="AF211" s="3310"/>
      <c r="AG211" s="3310"/>
      <c r="AH211" s="3310"/>
      <c r="AI211" s="3310"/>
      <c r="AJ211" s="3310"/>
      <c r="AK211" s="3310"/>
      <c r="AL211" s="3310"/>
      <c r="AM211" s="3310"/>
      <c r="AN211" s="3310"/>
      <c r="AO211" s="3310"/>
      <c r="AP211" s="3310"/>
      <c r="AQ211" s="3310"/>
      <c r="AR211" s="3310"/>
      <c r="AS211" s="3310"/>
      <c r="AT211" s="3310"/>
      <c r="AU211" s="3311"/>
    </row>
    <row r="212" spans="1:50" ht="15.75" customHeight="1" x14ac:dyDescent="0.15">
      <c r="A212" s="932"/>
      <c r="B212" s="933"/>
      <c r="C212" s="933"/>
      <c r="D212" s="933"/>
      <c r="E212" s="933"/>
      <c r="F212" s="933"/>
      <c r="G212" s="933"/>
      <c r="H212" s="933"/>
      <c r="I212" s="933"/>
      <c r="J212" s="933"/>
      <c r="K212" s="933"/>
      <c r="L212" s="933"/>
      <c r="M212" s="933"/>
      <c r="N212" s="933"/>
      <c r="O212" s="933"/>
      <c r="P212" s="933"/>
      <c r="Q212" s="933"/>
      <c r="R212" s="933"/>
      <c r="S212" s="933"/>
      <c r="T212" s="933"/>
      <c r="U212" s="933"/>
      <c r="V212" s="933"/>
      <c r="W212" s="933"/>
      <c r="X212" s="933"/>
      <c r="Y212" s="934"/>
      <c r="Z212" s="3309"/>
      <c r="AA212" s="3310"/>
      <c r="AB212" s="3310"/>
      <c r="AC212" s="3310"/>
      <c r="AD212" s="3310"/>
      <c r="AE212" s="3310"/>
      <c r="AF212" s="3310"/>
      <c r="AG212" s="3310"/>
      <c r="AH212" s="3310"/>
      <c r="AI212" s="3310"/>
      <c r="AJ212" s="3310"/>
      <c r="AK212" s="3310"/>
      <c r="AL212" s="3310"/>
      <c r="AM212" s="3310"/>
      <c r="AN212" s="3310"/>
      <c r="AO212" s="3310"/>
      <c r="AP212" s="3310"/>
      <c r="AQ212" s="3310"/>
      <c r="AR212" s="3310"/>
      <c r="AS212" s="3310"/>
      <c r="AT212" s="3310"/>
      <c r="AU212" s="3311"/>
    </row>
    <row r="213" spans="1:50" ht="15.75" customHeight="1" x14ac:dyDescent="0.15">
      <c r="A213" s="932"/>
      <c r="B213" s="933"/>
      <c r="C213" s="933"/>
      <c r="D213" s="933"/>
      <c r="E213" s="933"/>
      <c r="F213" s="933"/>
      <c r="G213" s="933"/>
      <c r="H213" s="933"/>
      <c r="I213" s="933"/>
      <c r="J213" s="933"/>
      <c r="K213" s="933"/>
      <c r="L213" s="933"/>
      <c r="M213" s="933"/>
      <c r="N213" s="933"/>
      <c r="O213" s="933"/>
      <c r="P213" s="933"/>
      <c r="Q213" s="933"/>
      <c r="R213" s="933"/>
      <c r="S213" s="933"/>
      <c r="T213" s="933"/>
      <c r="U213" s="933"/>
      <c r="V213" s="933"/>
      <c r="W213" s="933"/>
      <c r="X213" s="933"/>
      <c r="Y213" s="934"/>
      <c r="Z213" s="3309"/>
      <c r="AA213" s="3310"/>
      <c r="AB213" s="3310"/>
      <c r="AC213" s="3310"/>
      <c r="AD213" s="3310"/>
      <c r="AE213" s="3310"/>
      <c r="AF213" s="3310"/>
      <c r="AG213" s="3310"/>
      <c r="AH213" s="3310"/>
      <c r="AI213" s="3310"/>
      <c r="AJ213" s="3310"/>
      <c r="AK213" s="3310"/>
      <c r="AL213" s="3310"/>
      <c r="AM213" s="3310"/>
      <c r="AN213" s="3310"/>
      <c r="AO213" s="3310"/>
      <c r="AP213" s="3310"/>
      <c r="AQ213" s="3310"/>
      <c r="AR213" s="3310"/>
      <c r="AS213" s="3310"/>
      <c r="AT213" s="3310"/>
      <c r="AU213" s="3311"/>
    </row>
    <row r="214" spans="1:50" ht="15.75" customHeight="1" x14ac:dyDescent="0.15">
      <c r="A214" s="932"/>
      <c r="B214" s="933"/>
      <c r="C214" s="933"/>
      <c r="D214" s="933"/>
      <c r="E214" s="933"/>
      <c r="F214" s="933"/>
      <c r="G214" s="933"/>
      <c r="H214" s="933"/>
      <c r="I214" s="933"/>
      <c r="J214" s="933"/>
      <c r="K214" s="933"/>
      <c r="L214" s="933"/>
      <c r="M214" s="933"/>
      <c r="N214" s="933"/>
      <c r="O214" s="933"/>
      <c r="P214" s="933"/>
      <c r="Q214" s="933"/>
      <c r="R214" s="933"/>
      <c r="S214" s="933"/>
      <c r="T214" s="933"/>
      <c r="U214" s="933"/>
      <c r="V214" s="933"/>
      <c r="W214" s="933"/>
      <c r="X214" s="933"/>
      <c r="Y214" s="934"/>
      <c r="Z214" s="3309"/>
      <c r="AA214" s="3310"/>
      <c r="AB214" s="3310"/>
      <c r="AC214" s="3310"/>
      <c r="AD214" s="3310"/>
      <c r="AE214" s="3310"/>
      <c r="AF214" s="3310"/>
      <c r="AG214" s="3310"/>
      <c r="AH214" s="3310"/>
      <c r="AI214" s="3310"/>
      <c r="AJ214" s="3310"/>
      <c r="AK214" s="3310"/>
      <c r="AL214" s="3310"/>
      <c r="AM214" s="3310"/>
      <c r="AN214" s="3310"/>
      <c r="AO214" s="3310"/>
      <c r="AP214" s="3310"/>
      <c r="AQ214" s="3310"/>
      <c r="AR214" s="3310"/>
      <c r="AS214" s="3310"/>
      <c r="AT214" s="3310"/>
      <c r="AU214" s="3311"/>
    </row>
    <row r="215" spans="1:50" ht="15.75" customHeight="1" x14ac:dyDescent="0.15">
      <c r="A215" s="932"/>
      <c r="B215" s="933"/>
      <c r="C215" s="933"/>
      <c r="D215" s="933"/>
      <c r="E215" s="933"/>
      <c r="F215" s="933"/>
      <c r="G215" s="933"/>
      <c r="H215" s="933"/>
      <c r="I215" s="933"/>
      <c r="J215" s="933"/>
      <c r="K215" s="933"/>
      <c r="L215" s="933"/>
      <c r="M215" s="933"/>
      <c r="N215" s="933"/>
      <c r="O215" s="933"/>
      <c r="P215" s="933"/>
      <c r="Q215" s="933"/>
      <c r="R215" s="933"/>
      <c r="S215" s="933"/>
      <c r="T215" s="933"/>
      <c r="U215" s="933"/>
      <c r="V215" s="933"/>
      <c r="W215" s="933"/>
      <c r="X215" s="933"/>
      <c r="Y215" s="934"/>
      <c r="Z215" s="3309"/>
      <c r="AA215" s="3310"/>
      <c r="AB215" s="3310"/>
      <c r="AC215" s="3310"/>
      <c r="AD215" s="3310"/>
      <c r="AE215" s="3310"/>
      <c r="AF215" s="3310"/>
      <c r="AG215" s="3310"/>
      <c r="AH215" s="3310"/>
      <c r="AI215" s="3310"/>
      <c r="AJ215" s="3310"/>
      <c r="AK215" s="3310"/>
      <c r="AL215" s="3310"/>
      <c r="AM215" s="3310"/>
      <c r="AN215" s="3310"/>
      <c r="AO215" s="3310"/>
      <c r="AP215" s="3310"/>
      <c r="AQ215" s="3310"/>
      <c r="AR215" s="3310"/>
      <c r="AS215" s="3310"/>
      <c r="AT215" s="3310"/>
      <c r="AU215" s="3311"/>
    </row>
    <row r="216" spans="1:50" ht="15.75" customHeight="1" x14ac:dyDescent="0.15">
      <c r="A216" s="932"/>
      <c r="B216" s="933"/>
      <c r="C216" s="933"/>
      <c r="D216" s="933"/>
      <c r="E216" s="933"/>
      <c r="F216" s="933"/>
      <c r="G216" s="933"/>
      <c r="H216" s="933"/>
      <c r="I216" s="933"/>
      <c r="J216" s="933"/>
      <c r="K216" s="933"/>
      <c r="L216" s="933"/>
      <c r="M216" s="933"/>
      <c r="N216" s="933"/>
      <c r="O216" s="933"/>
      <c r="P216" s="933"/>
      <c r="Q216" s="933"/>
      <c r="R216" s="933"/>
      <c r="S216" s="933"/>
      <c r="T216" s="933"/>
      <c r="U216" s="933"/>
      <c r="V216" s="933"/>
      <c r="W216" s="933"/>
      <c r="X216" s="933"/>
      <c r="Y216" s="934"/>
      <c r="Z216" s="3309"/>
      <c r="AA216" s="3310"/>
      <c r="AB216" s="3310"/>
      <c r="AC216" s="3310"/>
      <c r="AD216" s="3310"/>
      <c r="AE216" s="3310"/>
      <c r="AF216" s="3310"/>
      <c r="AG216" s="3310"/>
      <c r="AH216" s="3310"/>
      <c r="AI216" s="3310"/>
      <c r="AJ216" s="3310"/>
      <c r="AK216" s="3310"/>
      <c r="AL216" s="3310"/>
      <c r="AM216" s="3310"/>
      <c r="AN216" s="3310"/>
      <c r="AO216" s="3310"/>
      <c r="AP216" s="3310"/>
      <c r="AQ216" s="3310"/>
      <c r="AR216" s="3310"/>
      <c r="AS216" s="3310"/>
      <c r="AT216" s="3310"/>
      <c r="AU216" s="3311"/>
    </row>
    <row r="217" spans="1:50" ht="15.75" customHeight="1" x14ac:dyDescent="0.15">
      <c r="A217" s="935"/>
      <c r="B217" s="936"/>
      <c r="C217" s="936"/>
      <c r="D217" s="936"/>
      <c r="E217" s="936"/>
      <c r="F217" s="936"/>
      <c r="G217" s="936"/>
      <c r="H217" s="936"/>
      <c r="I217" s="936"/>
      <c r="J217" s="936"/>
      <c r="K217" s="936"/>
      <c r="L217" s="936"/>
      <c r="M217" s="936"/>
      <c r="N217" s="936"/>
      <c r="O217" s="936"/>
      <c r="P217" s="936"/>
      <c r="Q217" s="936"/>
      <c r="R217" s="936"/>
      <c r="S217" s="936"/>
      <c r="T217" s="936"/>
      <c r="U217" s="936"/>
      <c r="V217" s="936"/>
      <c r="W217" s="936"/>
      <c r="X217" s="936"/>
      <c r="Y217" s="937"/>
      <c r="Z217" s="3312"/>
      <c r="AA217" s="3313"/>
      <c r="AB217" s="3313"/>
      <c r="AC217" s="3313"/>
      <c r="AD217" s="3313"/>
      <c r="AE217" s="3313"/>
      <c r="AF217" s="3313"/>
      <c r="AG217" s="3313"/>
      <c r="AH217" s="3313"/>
      <c r="AI217" s="3313"/>
      <c r="AJ217" s="3313"/>
      <c r="AK217" s="3313"/>
      <c r="AL217" s="3313"/>
      <c r="AM217" s="3313"/>
      <c r="AN217" s="3313"/>
      <c r="AO217" s="3313"/>
      <c r="AP217" s="3313"/>
      <c r="AQ217" s="3313"/>
      <c r="AR217" s="3313"/>
      <c r="AS217" s="3313"/>
      <c r="AT217" s="3313"/>
      <c r="AU217" s="3314"/>
    </row>
    <row r="218" spans="1:50" ht="12.75" customHeight="1" x14ac:dyDescent="0.15">
      <c r="A218" s="915"/>
      <c r="B218" s="915"/>
      <c r="C218" s="915"/>
      <c r="D218" s="915"/>
      <c r="E218" s="915"/>
      <c r="F218" s="915"/>
      <c r="G218" s="915"/>
      <c r="H218" s="915"/>
      <c r="I218" s="915"/>
      <c r="J218" s="915"/>
      <c r="K218" s="915"/>
      <c r="L218" s="915"/>
      <c r="M218" s="915"/>
      <c r="N218" s="915"/>
      <c r="O218" s="915"/>
      <c r="P218" s="915"/>
      <c r="Q218" s="915"/>
      <c r="R218" s="915"/>
      <c r="S218" s="915"/>
      <c r="T218" s="915"/>
      <c r="U218" s="915"/>
      <c r="V218" s="915"/>
      <c r="W218" s="915"/>
      <c r="X218" s="915"/>
      <c r="Y218" s="915"/>
      <c r="Z218" s="915"/>
      <c r="AA218" s="915"/>
      <c r="AB218" s="915"/>
      <c r="AC218" s="915"/>
      <c r="AD218" s="915"/>
      <c r="AE218" s="915"/>
      <c r="AF218" s="915"/>
      <c r="AG218" s="915"/>
      <c r="AH218" s="915"/>
      <c r="AI218" s="915"/>
      <c r="AJ218" s="915"/>
      <c r="AK218" s="915"/>
      <c r="AL218" s="915"/>
      <c r="AM218" s="915"/>
      <c r="AN218" s="915"/>
      <c r="AO218" s="915"/>
      <c r="AP218" s="915"/>
      <c r="AQ218" s="915"/>
      <c r="AR218" s="915"/>
      <c r="AS218" s="915"/>
      <c r="AT218" s="915"/>
      <c r="AU218" s="915"/>
    </row>
    <row r="219" spans="1:50" ht="15.75" customHeight="1" x14ac:dyDescent="0.15">
      <c r="A219" s="3276" t="s">
        <v>603</v>
      </c>
      <c r="B219" s="3277"/>
      <c r="C219" s="3278"/>
      <c r="D219" s="3285" t="s">
        <v>602</v>
      </c>
      <c r="E219" s="3286"/>
      <c r="F219" s="3286"/>
      <c r="G219" s="3286"/>
      <c r="H219" s="3286"/>
      <c r="I219" s="3286"/>
      <c r="J219" s="3287"/>
      <c r="K219" s="920"/>
      <c r="L219" s="1657"/>
      <c r="M219" s="1657"/>
      <c r="N219" s="1657"/>
      <c r="O219" s="1657"/>
      <c r="P219" s="1657"/>
      <c r="Q219" s="1657"/>
      <c r="R219" s="1657"/>
      <c r="S219" s="922" t="s">
        <v>3513</v>
      </c>
      <c r="T219" s="922" t="s">
        <v>601</v>
      </c>
      <c r="U219" s="922" t="s">
        <v>588</v>
      </c>
      <c r="V219" s="922" t="s">
        <v>600</v>
      </c>
      <c r="W219" s="922"/>
      <c r="X219" s="922"/>
      <c r="Y219" s="922"/>
      <c r="Z219" s="922"/>
      <c r="AA219" s="922"/>
      <c r="AB219" s="922"/>
      <c r="AC219" s="922"/>
      <c r="AD219" s="922"/>
      <c r="AE219" s="922"/>
      <c r="AF219" s="922"/>
      <c r="AG219" s="922"/>
      <c r="AH219" s="922"/>
      <c r="AI219" s="923"/>
      <c r="AJ219" s="1656"/>
      <c r="AK219" s="3286" t="s">
        <v>3514</v>
      </c>
      <c r="AL219" s="3286"/>
      <c r="AM219" s="3286"/>
      <c r="AN219" s="3286"/>
      <c r="AO219" s="3286"/>
      <c r="AP219" s="3286"/>
      <c r="AQ219" s="3286"/>
      <c r="AR219" s="3286"/>
      <c r="AS219" s="3286"/>
      <c r="AT219" s="3286"/>
      <c r="AU219" s="1658"/>
    </row>
    <row r="220" spans="1:50" ht="15.75" customHeight="1" x14ac:dyDescent="0.15">
      <c r="A220" s="3279"/>
      <c r="B220" s="3280"/>
      <c r="C220" s="3281"/>
      <c r="D220" s="3288"/>
      <c r="E220" s="3289"/>
      <c r="F220" s="3289"/>
      <c r="G220" s="3289"/>
      <c r="H220" s="3289"/>
      <c r="I220" s="3289"/>
      <c r="J220" s="3290"/>
      <c r="K220" s="3297"/>
      <c r="L220" s="3298"/>
      <c r="M220" s="3298"/>
      <c r="N220" s="3298"/>
      <c r="O220" s="3298"/>
      <c r="P220" s="3298"/>
      <c r="Q220" s="3298"/>
      <c r="R220" s="3298"/>
      <c r="S220" s="3298"/>
      <c r="T220" s="3298"/>
      <c r="U220" s="3298"/>
      <c r="V220" s="3298"/>
      <c r="W220" s="3298"/>
      <c r="X220" s="3298"/>
      <c r="Y220" s="3298"/>
      <c r="Z220" s="3298"/>
      <c r="AA220" s="3298"/>
      <c r="AB220" s="3298"/>
      <c r="AC220" s="3298"/>
      <c r="AD220" s="3298"/>
      <c r="AE220" s="3298"/>
      <c r="AF220" s="3298"/>
      <c r="AG220" s="3298"/>
      <c r="AH220" s="3298"/>
      <c r="AI220" s="3299"/>
      <c r="AJ220" s="1652"/>
      <c r="AK220" s="1652"/>
      <c r="AL220" s="1652"/>
      <c r="AM220" s="1652"/>
      <c r="AN220" s="1652"/>
      <c r="AO220" s="1652"/>
      <c r="AP220" s="1652"/>
      <c r="AQ220" s="1652"/>
      <c r="AR220" s="1652"/>
      <c r="AS220" s="1652"/>
      <c r="AT220" s="1652"/>
      <c r="AU220" s="1653"/>
      <c r="AW220" s="1659" t="s">
        <v>6267</v>
      </c>
      <c r="AX220" s="1660" t="s">
        <v>6269</v>
      </c>
    </row>
    <row r="221" spans="1:50" ht="15.75" customHeight="1" x14ac:dyDescent="0.15">
      <c r="A221" s="3279"/>
      <c r="B221" s="3280"/>
      <c r="C221" s="3281"/>
      <c r="D221" s="3291"/>
      <c r="E221" s="3292"/>
      <c r="F221" s="3292"/>
      <c r="G221" s="3292"/>
      <c r="H221" s="3292"/>
      <c r="I221" s="3292"/>
      <c r="J221" s="3293"/>
      <c r="K221" s="3300"/>
      <c r="L221" s="3301"/>
      <c r="M221" s="3301"/>
      <c r="N221" s="3301"/>
      <c r="O221" s="3301"/>
      <c r="P221" s="3301"/>
      <c r="Q221" s="3301"/>
      <c r="R221" s="3301"/>
      <c r="S221" s="3301"/>
      <c r="T221" s="3301"/>
      <c r="U221" s="3301"/>
      <c r="V221" s="3301"/>
      <c r="W221" s="3301"/>
      <c r="X221" s="3301"/>
      <c r="Y221" s="3301"/>
      <c r="Z221" s="3301"/>
      <c r="AA221" s="3301"/>
      <c r="AB221" s="3301"/>
      <c r="AC221" s="3301"/>
      <c r="AD221" s="3301"/>
      <c r="AE221" s="3301"/>
      <c r="AF221" s="3301"/>
      <c r="AG221" s="3301"/>
      <c r="AH221" s="3301"/>
      <c r="AI221" s="3302"/>
      <c r="AJ221" s="1652"/>
      <c r="AK221" s="914" t="s">
        <v>599</v>
      </c>
      <c r="AL221" s="1652" t="s">
        <v>598</v>
      </c>
      <c r="AM221" s="1652" t="s">
        <v>597</v>
      </c>
      <c r="AN221" s="1652" t="s">
        <v>596</v>
      </c>
      <c r="AO221" s="1652"/>
      <c r="AP221" s="914" t="s">
        <v>595</v>
      </c>
      <c r="AQ221" s="1652" t="s">
        <v>594</v>
      </c>
      <c r="AR221" s="1652" t="s">
        <v>593</v>
      </c>
      <c r="AS221" s="1652" t="s">
        <v>592</v>
      </c>
      <c r="AT221" s="1652"/>
      <c r="AU221" s="1653"/>
      <c r="AW221" s="1661"/>
      <c r="AX221" s="1660" t="s">
        <v>6266</v>
      </c>
    </row>
    <row r="222" spans="1:50" ht="15.75" customHeight="1" x14ac:dyDescent="0.15">
      <c r="A222" s="3282"/>
      <c r="B222" s="3283"/>
      <c r="C222" s="3284"/>
      <c r="D222" s="3294"/>
      <c r="E222" s="3295"/>
      <c r="F222" s="3295"/>
      <c r="G222" s="3295"/>
      <c r="H222" s="3295"/>
      <c r="I222" s="3295"/>
      <c r="J222" s="3296"/>
      <c r="K222" s="3303"/>
      <c r="L222" s="3304"/>
      <c r="M222" s="3304"/>
      <c r="N222" s="3304"/>
      <c r="O222" s="3304"/>
      <c r="P222" s="3304"/>
      <c r="Q222" s="3304"/>
      <c r="R222" s="3304"/>
      <c r="S222" s="3304"/>
      <c r="T222" s="3304"/>
      <c r="U222" s="3304"/>
      <c r="V222" s="3304"/>
      <c r="W222" s="3304"/>
      <c r="X222" s="3304"/>
      <c r="Y222" s="3304"/>
      <c r="Z222" s="3304"/>
      <c r="AA222" s="3304"/>
      <c r="AB222" s="3304"/>
      <c r="AC222" s="3304"/>
      <c r="AD222" s="3304"/>
      <c r="AE222" s="3304"/>
      <c r="AF222" s="3304"/>
      <c r="AG222" s="3304"/>
      <c r="AH222" s="3304"/>
      <c r="AI222" s="3305"/>
      <c r="AJ222" s="1654"/>
      <c r="AK222" s="1654"/>
      <c r="AL222" s="1654"/>
      <c r="AM222" s="1654"/>
      <c r="AN222" s="1654"/>
      <c r="AO222" s="1654"/>
      <c r="AP222" s="1654"/>
      <c r="AQ222" s="1654"/>
      <c r="AR222" s="1654"/>
      <c r="AS222" s="1654"/>
      <c r="AT222" s="1654"/>
      <c r="AU222" s="1655"/>
      <c r="AW222" s="1661"/>
      <c r="AX222" s="1660" t="s">
        <v>6268</v>
      </c>
    </row>
    <row r="223" spans="1:50" ht="15.75" customHeight="1" x14ac:dyDescent="0.15">
      <c r="A223" s="913"/>
      <c r="B223" s="930"/>
      <c r="C223" s="930"/>
      <c r="D223" s="930"/>
      <c r="E223" s="930"/>
      <c r="F223" s="930"/>
      <c r="G223" s="930"/>
      <c r="H223" s="930"/>
      <c r="I223" s="930"/>
      <c r="J223" s="930"/>
      <c r="K223" s="930"/>
      <c r="L223" s="930"/>
      <c r="M223" s="930"/>
      <c r="N223" s="930"/>
      <c r="O223" s="930"/>
      <c r="P223" s="930"/>
      <c r="Q223" s="930"/>
      <c r="R223" s="930"/>
      <c r="S223" s="930"/>
      <c r="T223" s="930"/>
      <c r="U223" s="930"/>
      <c r="V223" s="930"/>
      <c r="W223" s="930"/>
      <c r="X223" s="930"/>
      <c r="Y223" s="931"/>
      <c r="Z223" s="201"/>
      <c r="AA223" s="200" t="s">
        <v>591</v>
      </c>
      <c r="AB223" s="200" t="s">
        <v>590</v>
      </c>
      <c r="AC223" s="200" t="s">
        <v>589</v>
      </c>
      <c r="AD223" s="200" t="s">
        <v>588</v>
      </c>
      <c r="AE223" s="200"/>
      <c r="AF223" s="200"/>
      <c r="AG223" s="200"/>
      <c r="AH223" s="200"/>
      <c r="AI223" s="200"/>
      <c r="AJ223" s="199"/>
      <c r="AK223" s="199"/>
      <c r="AL223" s="199"/>
      <c r="AM223" s="199"/>
      <c r="AN223" s="199"/>
      <c r="AO223" s="199"/>
      <c r="AP223" s="199"/>
      <c r="AQ223" s="199"/>
      <c r="AR223" s="199"/>
      <c r="AS223" s="199"/>
      <c r="AT223" s="199"/>
      <c r="AU223" s="203"/>
    </row>
    <row r="224" spans="1:50" ht="15.75" customHeight="1" x14ac:dyDescent="0.15">
      <c r="A224" s="932"/>
      <c r="B224" s="933"/>
      <c r="C224" s="933"/>
      <c r="D224" s="933"/>
      <c r="E224" s="933"/>
      <c r="F224" s="933"/>
      <c r="G224" s="933"/>
      <c r="H224" s="933"/>
      <c r="I224" s="933"/>
      <c r="J224" s="933"/>
      <c r="K224" s="933"/>
      <c r="L224" s="933"/>
      <c r="M224" s="933"/>
      <c r="N224" s="933"/>
      <c r="O224" s="933"/>
      <c r="P224" s="933"/>
      <c r="Q224" s="933"/>
      <c r="R224" s="933"/>
      <c r="S224" s="933"/>
      <c r="T224" s="933"/>
      <c r="U224" s="933"/>
      <c r="V224" s="933"/>
      <c r="W224" s="933"/>
      <c r="X224" s="933"/>
      <c r="Y224" s="934"/>
      <c r="Z224" s="3306"/>
      <c r="AA224" s="3307"/>
      <c r="AB224" s="3307"/>
      <c r="AC224" s="3307"/>
      <c r="AD224" s="3307"/>
      <c r="AE224" s="3307"/>
      <c r="AF224" s="3307"/>
      <c r="AG224" s="3307"/>
      <c r="AH224" s="3307"/>
      <c r="AI224" s="3307"/>
      <c r="AJ224" s="3307"/>
      <c r="AK224" s="3307"/>
      <c r="AL224" s="3307"/>
      <c r="AM224" s="3307"/>
      <c r="AN224" s="3307"/>
      <c r="AO224" s="3307"/>
      <c r="AP224" s="3307"/>
      <c r="AQ224" s="3307"/>
      <c r="AR224" s="3307"/>
      <c r="AS224" s="3307"/>
      <c r="AT224" s="3307"/>
      <c r="AU224" s="3308"/>
    </row>
    <row r="225" spans="1:47" ht="15.75" customHeight="1" x14ac:dyDescent="0.15">
      <c r="A225" s="932"/>
      <c r="B225" s="933"/>
      <c r="C225" s="933"/>
      <c r="D225" s="933"/>
      <c r="E225" s="933"/>
      <c r="F225" s="933"/>
      <c r="G225" s="933"/>
      <c r="H225" s="933"/>
      <c r="I225" s="933"/>
      <c r="J225" s="933"/>
      <c r="K225" s="933"/>
      <c r="L225" s="933"/>
      <c r="M225" s="933"/>
      <c r="N225" s="933"/>
      <c r="O225" s="933"/>
      <c r="P225" s="933"/>
      <c r="Q225" s="933"/>
      <c r="R225" s="933"/>
      <c r="S225" s="933"/>
      <c r="T225" s="933"/>
      <c r="U225" s="933"/>
      <c r="V225" s="933"/>
      <c r="W225" s="933"/>
      <c r="X225" s="933"/>
      <c r="Y225" s="934"/>
      <c r="Z225" s="3309"/>
      <c r="AA225" s="3310"/>
      <c r="AB225" s="3310"/>
      <c r="AC225" s="3310"/>
      <c r="AD225" s="3310"/>
      <c r="AE225" s="3310"/>
      <c r="AF225" s="3310"/>
      <c r="AG225" s="3310"/>
      <c r="AH225" s="3310"/>
      <c r="AI225" s="3310"/>
      <c r="AJ225" s="3310"/>
      <c r="AK225" s="3310"/>
      <c r="AL225" s="3310"/>
      <c r="AM225" s="3310"/>
      <c r="AN225" s="3310"/>
      <c r="AO225" s="3310"/>
      <c r="AP225" s="3310"/>
      <c r="AQ225" s="3310"/>
      <c r="AR225" s="3310"/>
      <c r="AS225" s="3310"/>
      <c r="AT225" s="3310"/>
      <c r="AU225" s="3311"/>
    </row>
    <row r="226" spans="1:47" ht="15.75" customHeight="1" x14ac:dyDescent="0.15">
      <c r="A226" s="932"/>
      <c r="B226" s="933"/>
      <c r="C226" s="933"/>
      <c r="D226" s="933"/>
      <c r="E226" s="933"/>
      <c r="F226" s="933"/>
      <c r="G226" s="933"/>
      <c r="H226" s="933"/>
      <c r="I226" s="933"/>
      <c r="J226" s="933"/>
      <c r="K226" s="933"/>
      <c r="L226" s="933"/>
      <c r="M226" s="933"/>
      <c r="N226" s="933"/>
      <c r="O226" s="933"/>
      <c r="P226" s="933"/>
      <c r="Q226" s="933"/>
      <c r="R226" s="933"/>
      <c r="S226" s="933"/>
      <c r="T226" s="933"/>
      <c r="U226" s="933"/>
      <c r="V226" s="933"/>
      <c r="W226" s="933"/>
      <c r="X226" s="933"/>
      <c r="Y226" s="934"/>
      <c r="Z226" s="3309"/>
      <c r="AA226" s="3310"/>
      <c r="AB226" s="3310"/>
      <c r="AC226" s="3310"/>
      <c r="AD226" s="3310"/>
      <c r="AE226" s="3310"/>
      <c r="AF226" s="3310"/>
      <c r="AG226" s="3310"/>
      <c r="AH226" s="3310"/>
      <c r="AI226" s="3310"/>
      <c r="AJ226" s="3310"/>
      <c r="AK226" s="3310"/>
      <c r="AL226" s="3310"/>
      <c r="AM226" s="3310"/>
      <c r="AN226" s="3310"/>
      <c r="AO226" s="3310"/>
      <c r="AP226" s="3310"/>
      <c r="AQ226" s="3310"/>
      <c r="AR226" s="3310"/>
      <c r="AS226" s="3310"/>
      <c r="AT226" s="3310"/>
      <c r="AU226" s="3311"/>
    </row>
    <row r="227" spans="1:47" ht="15.75" customHeight="1" x14ac:dyDescent="0.15">
      <c r="A227" s="932"/>
      <c r="B227" s="933"/>
      <c r="C227" s="933"/>
      <c r="D227" s="933"/>
      <c r="E227" s="933"/>
      <c r="F227" s="933"/>
      <c r="G227" s="933"/>
      <c r="H227" s="933"/>
      <c r="I227" s="933"/>
      <c r="J227" s="933"/>
      <c r="K227" s="933"/>
      <c r="L227" s="933"/>
      <c r="M227" s="933"/>
      <c r="N227" s="933"/>
      <c r="O227" s="933"/>
      <c r="P227" s="933"/>
      <c r="Q227" s="933"/>
      <c r="R227" s="933"/>
      <c r="S227" s="933"/>
      <c r="T227" s="933"/>
      <c r="U227" s="933"/>
      <c r="V227" s="933"/>
      <c r="W227" s="933"/>
      <c r="X227" s="933"/>
      <c r="Y227" s="934"/>
      <c r="Z227" s="3309"/>
      <c r="AA227" s="3310"/>
      <c r="AB227" s="3310"/>
      <c r="AC227" s="3310"/>
      <c r="AD227" s="3310"/>
      <c r="AE227" s="3310"/>
      <c r="AF227" s="3310"/>
      <c r="AG227" s="3310"/>
      <c r="AH227" s="3310"/>
      <c r="AI227" s="3310"/>
      <c r="AJ227" s="3310"/>
      <c r="AK227" s="3310"/>
      <c r="AL227" s="3310"/>
      <c r="AM227" s="3310"/>
      <c r="AN227" s="3310"/>
      <c r="AO227" s="3310"/>
      <c r="AP227" s="3310"/>
      <c r="AQ227" s="3310"/>
      <c r="AR227" s="3310"/>
      <c r="AS227" s="3310"/>
      <c r="AT227" s="3310"/>
      <c r="AU227" s="3311"/>
    </row>
    <row r="228" spans="1:47" ht="15.75" customHeight="1" x14ac:dyDescent="0.15">
      <c r="A228" s="932"/>
      <c r="B228" s="933"/>
      <c r="C228" s="933"/>
      <c r="D228" s="933"/>
      <c r="E228" s="933"/>
      <c r="F228" s="933"/>
      <c r="G228" s="933"/>
      <c r="H228" s="933"/>
      <c r="I228" s="933"/>
      <c r="J228" s="933"/>
      <c r="K228" s="933"/>
      <c r="L228" s="933"/>
      <c r="M228" s="933"/>
      <c r="N228" s="933"/>
      <c r="O228" s="933"/>
      <c r="P228" s="933"/>
      <c r="Q228" s="933"/>
      <c r="R228" s="933"/>
      <c r="S228" s="933"/>
      <c r="T228" s="933"/>
      <c r="U228" s="933"/>
      <c r="V228" s="933"/>
      <c r="W228" s="933"/>
      <c r="X228" s="933"/>
      <c r="Y228" s="934"/>
      <c r="Z228" s="3309"/>
      <c r="AA228" s="3310"/>
      <c r="AB228" s="3310"/>
      <c r="AC228" s="3310"/>
      <c r="AD228" s="3310"/>
      <c r="AE228" s="3310"/>
      <c r="AF228" s="3310"/>
      <c r="AG228" s="3310"/>
      <c r="AH228" s="3310"/>
      <c r="AI228" s="3310"/>
      <c r="AJ228" s="3310"/>
      <c r="AK228" s="3310"/>
      <c r="AL228" s="3310"/>
      <c r="AM228" s="3310"/>
      <c r="AN228" s="3310"/>
      <c r="AO228" s="3310"/>
      <c r="AP228" s="3310"/>
      <c r="AQ228" s="3310"/>
      <c r="AR228" s="3310"/>
      <c r="AS228" s="3310"/>
      <c r="AT228" s="3310"/>
      <c r="AU228" s="3311"/>
    </row>
    <row r="229" spans="1:47" ht="15.75" customHeight="1" x14ac:dyDescent="0.15">
      <c r="A229" s="932"/>
      <c r="B229" s="933"/>
      <c r="C229" s="933"/>
      <c r="D229" s="933"/>
      <c r="E229" s="933"/>
      <c r="F229" s="933"/>
      <c r="G229" s="933"/>
      <c r="H229" s="933"/>
      <c r="I229" s="933"/>
      <c r="J229" s="933"/>
      <c r="K229" s="933"/>
      <c r="L229" s="933"/>
      <c r="M229" s="933"/>
      <c r="N229" s="933"/>
      <c r="O229" s="933"/>
      <c r="P229" s="933"/>
      <c r="Q229" s="933"/>
      <c r="R229" s="933"/>
      <c r="S229" s="933"/>
      <c r="T229" s="933"/>
      <c r="U229" s="933"/>
      <c r="V229" s="933"/>
      <c r="W229" s="933"/>
      <c r="X229" s="933"/>
      <c r="Y229" s="934"/>
      <c r="Z229" s="3309"/>
      <c r="AA229" s="3310"/>
      <c r="AB229" s="3310"/>
      <c r="AC229" s="3310"/>
      <c r="AD229" s="3310"/>
      <c r="AE229" s="3310"/>
      <c r="AF229" s="3310"/>
      <c r="AG229" s="3310"/>
      <c r="AH229" s="3310"/>
      <c r="AI229" s="3310"/>
      <c r="AJ229" s="3310"/>
      <c r="AK229" s="3310"/>
      <c r="AL229" s="3310"/>
      <c r="AM229" s="3310"/>
      <c r="AN229" s="3310"/>
      <c r="AO229" s="3310"/>
      <c r="AP229" s="3310"/>
      <c r="AQ229" s="3310"/>
      <c r="AR229" s="3310"/>
      <c r="AS229" s="3310"/>
      <c r="AT229" s="3310"/>
      <c r="AU229" s="3311"/>
    </row>
    <row r="230" spans="1:47" ht="15.75" customHeight="1" x14ac:dyDescent="0.15">
      <c r="A230" s="932"/>
      <c r="B230" s="933"/>
      <c r="C230" s="933"/>
      <c r="D230" s="933"/>
      <c r="E230" s="933"/>
      <c r="F230" s="933"/>
      <c r="G230" s="933"/>
      <c r="H230" s="933"/>
      <c r="I230" s="933"/>
      <c r="J230" s="933"/>
      <c r="K230" s="933"/>
      <c r="L230" s="933"/>
      <c r="M230" s="933"/>
      <c r="N230" s="933"/>
      <c r="O230" s="933"/>
      <c r="P230" s="933"/>
      <c r="Q230" s="933"/>
      <c r="R230" s="933"/>
      <c r="S230" s="933"/>
      <c r="T230" s="933"/>
      <c r="U230" s="933"/>
      <c r="V230" s="933"/>
      <c r="W230" s="933"/>
      <c r="X230" s="933"/>
      <c r="Y230" s="934"/>
      <c r="Z230" s="3309"/>
      <c r="AA230" s="3310"/>
      <c r="AB230" s="3310"/>
      <c r="AC230" s="3310"/>
      <c r="AD230" s="3310"/>
      <c r="AE230" s="3310"/>
      <c r="AF230" s="3310"/>
      <c r="AG230" s="3310"/>
      <c r="AH230" s="3310"/>
      <c r="AI230" s="3310"/>
      <c r="AJ230" s="3310"/>
      <c r="AK230" s="3310"/>
      <c r="AL230" s="3310"/>
      <c r="AM230" s="3310"/>
      <c r="AN230" s="3310"/>
      <c r="AO230" s="3310"/>
      <c r="AP230" s="3310"/>
      <c r="AQ230" s="3310"/>
      <c r="AR230" s="3310"/>
      <c r="AS230" s="3310"/>
      <c r="AT230" s="3310"/>
      <c r="AU230" s="3311"/>
    </row>
    <row r="231" spans="1:47" ht="15.75" customHeight="1" x14ac:dyDescent="0.15">
      <c r="A231" s="932"/>
      <c r="B231" s="933"/>
      <c r="C231" s="933"/>
      <c r="D231" s="933"/>
      <c r="E231" s="933"/>
      <c r="F231" s="933"/>
      <c r="G231" s="933"/>
      <c r="H231" s="933"/>
      <c r="I231" s="933"/>
      <c r="J231" s="933"/>
      <c r="K231" s="3315" t="s">
        <v>587</v>
      </c>
      <c r="L231" s="3315"/>
      <c r="M231" s="3315"/>
      <c r="N231" s="3315"/>
      <c r="O231" s="3315"/>
      <c r="P231" s="3315"/>
      <c r="Q231" s="933"/>
      <c r="R231" s="933"/>
      <c r="S231" s="933"/>
      <c r="T231" s="933"/>
      <c r="U231" s="933"/>
      <c r="V231" s="933"/>
      <c r="W231" s="933"/>
      <c r="X231" s="933"/>
      <c r="Y231" s="934"/>
      <c r="Z231" s="3309"/>
      <c r="AA231" s="3310"/>
      <c r="AB231" s="3310"/>
      <c r="AC231" s="3310"/>
      <c r="AD231" s="3310"/>
      <c r="AE231" s="3310"/>
      <c r="AF231" s="3310"/>
      <c r="AG231" s="3310"/>
      <c r="AH231" s="3310"/>
      <c r="AI231" s="3310"/>
      <c r="AJ231" s="3310"/>
      <c r="AK231" s="3310"/>
      <c r="AL231" s="3310"/>
      <c r="AM231" s="3310"/>
      <c r="AN231" s="3310"/>
      <c r="AO231" s="3310"/>
      <c r="AP231" s="3310"/>
      <c r="AQ231" s="3310"/>
      <c r="AR231" s="3310"/>
      <c r="AS231" s="3310"/>
      <c r="AT231" s="3310"/>
      <c r="AU231" s="3311"/>
    </row>
    <row r="232" spans="1:47" ht="15.75" customHeight="1" x14ac:dyDescent="0.15">
      <c r="A232" s="932"/>
      <c r="B232" s="933"/>
      <c r="C232" s="933"/>
      <c r="D232" s="933"/>
      <c r="E232" s="933"/>
      <c r="F232" s="933"/>
      <c r="G232" s="933"/>
      <c r="H232" s="933"/>
      <c r="I232" s="933"/>
      <c r="J232" s="933"/>
      <c r="K232" s="933"/>
      <c r="L232" s="933"/>
      <c r="M232" s="933"/>
      <c r="N232" s="933"/>
      <c r="O232" s="933"/>
      <c r="P232" s="933"/>
      <c r="Q232" s="933"/>
      <c r="R232" s="933"/>
      <c r="S232" s="933"/>
      <c r="T232" s="933"/>
      <c r="U232" s="933"/>
      <c r="V232" s="933"/>
      <c r="W232" s="933"/>
      <c r="X232" s="933"/>
      <c r="Y232" s="934"/>
      <c r="Z232" s="3309"/>
      <c r="AA232" s="3310"/>
      <c r="AB232" s="3310"/>
      <c r="AC232" s="3310"/>
      <c r="AD232" s="3310"/>
      <c r="AE232" s="3310"/>
      <c r="AF232" s="3310"/>
      <c r="AG232" s="3310"/>
      <c r="AH232" s="3310"/>
      <c r="AI232" s="3310"/>
      <c r="AJ232" s="3310"/>
      <c r="AK232" s="3310"/>
      <c r="AL232" s="3310"/>
      <c r="AM232" s="3310"/>
      <c r="AN232" s="3310"/>
      <c r="AO232" s="3310"/>
      <c r="AP232" s="3310"/>
      <c r="AQ232" s="3310"/>
      <c r="AR232" s="3310"/>
      <c r="AS232" s="3310"/>
      <c r="AT232" s="3310"/>
      <c r="AU232" s="3311"/>
    </row>
    <row r="233" spans="1:47" ht="15.75" customHeight="1" x14ac:dyDescent="0.15">
      <c r="A233" s="932"/>
      <c r="B233" s="933"/>
      <c r="C233" s="933"/>
      <c r="D233" s="933"/>
      <c r="E233" s="933"/>
      <c r="F233" s="933"/>
      <c r="G233" s="933"/>
      <c r="H233" s="933"/>
      <c r="I233" s="933"/>
      <c r="J233" s="933"/>
      <c r="K233" s="933"/>
      <c r="L233" s="933"/>
      <c r="M233" s="933"/>
      <c r="N233" s="933"/>
      <c r="O233" s="933"/>
      <c r="P233" s="933"/>
      <c r="Q233" s="933"/>
      <c r="R233" s="933"/>
      <c r="S233" s="933"/>
      <c r="T233" s="933"/>
      <c r="U233" s="933"/>
      <c r="V233" s="933"/>
      <c r="W233" s="933"/>
      <c r="X233" s="933"/>
      <c r="Y233" s="934"/>
      <c r="Z233" s="3309"/>
      <c r="AA233" s="3310"/>
      <c r="AB233" s="3310"/>
      <c r="AC233" s="3310"/>
      <c r="AD233" s="3310"/>
      <c r="AE233" s="3310"/>
      <c r="AF233" s="3310"/>
      <c r="AG233" s="3310"/>
      <c r="AH233" s="3310"/>
      <c r="AI233" s="3310"/>
      <c r="AJ233" s="3310"/>
      <c r="AK233" s="3310"/>
      <c r="AL233" s="3310"/>
      <c r="AM233" s="3310"/>
      <c r="AN233" s="3310"/>
      <c r="AO233" s="3310"/>
      <c r="AP233" s="3310"/>
      <c r="AQ233" s="3310"/>
      <c r="AR233" s="3310"/>
      <c r="AS233" s="3310"/>
      <c r="AT233" s="3310"/>
      <c r="AU233" s="3311"/>
    </row>
    <row r="234" spans="1:47" ht="15.75" customHeight="1" x14ac:dyDescent="0.15">
      <c r="A234" s="932"/>
      <c r="B234" s="933"/>
      <c r="C234" s="933"/>
      <c r="D234" s="933"/>
      <c r="E234" s="933"/>
      <c r="F234" s="933"/>
      <c r="G234" s="933"/>
      <c r="H234" s="933"/>
      <c r="I234" s="933"/>
      <c r="J234" s="933"/>
      <c r="K234" s="933"/>
      <c r="L234" s="933"/>
      <c r="M234" s="933"/>
      <c r="N234" s="933"/>
      <c r="O234" s="933"/>
      <c r="P234" s="933"/>
      <c r="Q234" s="933"/>
      <c r="R234" s="933"/>
      <c r="S234" s="933"/>
      <c r="T234" s="933"/>
      <c r="U234" s="933"/>
      <c r="V234" s="933"/>
      <c r="W234" s="933"/>
      <c r="X234" s="933"/>
      <c r="Y234" s="934"/>
      <c r="Z234" s="3309"/>
      <c r="AA234" s="3310"/>
      <c r="AB234" s="3310"/>
      <c r="AC234" s="3310"/>
      <c r="AD234" s="3310"/>
      <c r="AE234" s="3310"/>
      <c r="AF234" s="3310"/>
      <c r="AG234" s="3310"/>
      <c r="AH234" s="3310"/>
      <c r="AI234" s="3310"/>
      <c r="AJ234" s="3310"/>
      <c r="AK234" s="3310"/>
      <c r="AL234" s="3310"/>
      <c r="AM234" s="3310"/>
      <c r="AN234" s="3310"/>
      <c r="AO234" s="3310"/>
      <c r="AP234" s="3310"/>
      <c r="AQ234" s="3310"/>
      <c r="AR234" s="3310"/>
      <c r="AS234" s="3310"/>
      <c r="AT234" s="3310"/>
      <c r="AU234" s="3311"/>
    </row>
    <row r="235" spans="1:47" ht="15.75" customHeight="1" x14ac:dyDescent="0.15">
      <c r="A235" s="932"/>
      <c r="B235" s="933"/>
      <c r="C235" s="933"/>
      <c r="D235" s="933"/>
      <c r="E235" s="933"/>
      <c r="F235" s="933"/>
      <c r="G235" s="933"/>
      <c r="H235" s="933"/>
      <c r="I235" s="933"/>
      <c r="J235" s="933"/>
      <c r="K235" s="933"/>
      <c r="L235" s="933"/>
      <c r="M235" s="933"/>
      <c r="N235" s="933"/>
      <c r="O235" s="933"/>
      <c r="P235" s="933"/>
      <c r="Q235" s="933"/>
      <c r="R235" s="933"/>
      <c r="S235" s="933"/>
      <c r="T235" s="933"/>
      <c r="U235" s="933"/>
      <c r="V235" s="933"/>
      <c r="W235" s="933"/>
      <c r="X235" s="933"/>
      <c r="Y235" s="934"/>
      <c r="Z235" s="3309"/>
      <c r="AA235" s="3310"/>
      <c r="AB235" s="3310"/>
      <c r="AC235" s="3310"/>
      <c r="AD235" s="3310"/>
      <c r="AE235" s="3310"/>
      <c r="AF235" s="3310"/>
      <c r="AG235" s="3310"/>
      <c r="AH235" s="3310"/>
      <c r="AI235" s="3310"/>
      <c r="AJ235" s="3310"/>
      <c r="AK235" s="3310"/>
      <c r="AL235" s="3310"/>
      <c r="AM235" s="3310"/>
      <c r="AN235" s="3310"/>
      <c r="AO235" s="3310"/>
      <c r="AP235" s="3310"/>
      <c r="AQ235" s="3310"/>
      <c r="AR235" s="3310"/>
      <c r="AS235" s="3310"/>
      <c r="AT235" s="3310"/>
      <c r="AU235" s="3311"/>
    </row>
    <row r="236" spans="1:47" ht="15.75" customHeight="1" x14ac:dyDescent="0.15">
      <c r="A236" s="932"/>
      <c r="B236" s="933"/>
      <c r="C236" s="933"/>
      <c r="D236" s="933"/>
      <c r="E236" s="933"/>
      <c r="F236" s="933"/>
      <c r="G236" s="933"/>
      <c r="H236" s="933"/>
      <c r="I236" s="933"/>
      <c r="J236" s="933"/>
      <c r="K236" s="933"/>
      <c r="L236" s="933"/>
      <c r="M236" s="933"/>
      <c r="N236" s="933"/>
      <c r="O236" s="933"/>
      <c r="P236" s="933"/>
      <c r="Q236" s="933"/>
      <c r="R236" s="933"/>
      <c r="S236" s="933"/>
      <c r="T236" s="933"/>
      <c r="U236" s="933"/>
      <c r="V236" s="933"/>
      <c r="W236" s="933"/>
      <c r="X236" s="933"/>
      <c r="Y236" s="934"/>
      <c r="Z236" s="3309"/>
      <c r="AA236" s="3310"/>
      <c r="AB236" s="3310"/>
      <c r="AC236" s="3310"/>
      <c r="AD236" s="3310"/>
      <c r="AE236" s="3310"/>
      <c r="AF236" s="3310"/>
      <c r="AG236" s="3310"/>
      <c r="AH236" s="3310"/>
      <c r="AI236" s="3310"/>
      <c r="AJ236" s="3310"/>
      <c r="AK236" s="3310"/>
      <c r="AL236" s="3310"/>
      <c r="AM236" s="3310"/>
      <c r="AN236" s="3310"/>
      <c r="AO236" s="3310"/>
      <c r="AP236" s="3310"/>
      <c r="AQ236" s="3310"/>
      <c r="AR236" s="3310"/>
      <c r="AS236" s="3310"/>
      <c r="AT236" s="3310"/>
      <c r="AU236" s="3311"/>
    </row>
    <row r="237" spans="1:47" ht="15.75" customHeight="1" x14ac:dyDescent="0.15">
      <c r="A237" s="932"/>
      <c r="B237" s="933"/>
      <c r="C237" s="933"/>
      <c r="D237" s="933"/>
      <c r="E237" s="933"/>
      <c r="F237" s="933"/>
      <c r="G237" s="933"/>
      <c r="H237" s="933"/>
      <c r="I237" s="933"/>
      <c r="J237" s="933"/>
      <c r="K237" s="933"/>
      <c r="L237" s="933"/>
      <c r="M237" s="933"/>
      <c r="N237" s="933"/>
      <c r="O237" s="933"/>
      <c r="P237" s="933"/>
      <c r="Q237" s="933"/>
      <c r="R237" s="933"/>
      <c r="S237" s="933"/>
      <c r="T237" s="933"/>
      <c r="U237" s="933"/>
      <c r="V237" s="933"/>
      <c r="W237" s="933"/>
      <c r="X237" s="933"/>
      <c r="Y237" s="934"/>
      <c r="Z237" s="3309"/>
      <c r="AA237" s="3310"/>
      <c r="AB237" s="3310"/>
      <c r="AC237" s="3310"/>
      <c r="AD237" s="3310"/>
      <c r="AE237" s="3310"/>
      <c r="AF237" s="3310"/>
      <c r="AG237" s="3310"/>
      <c r="AH237" s="3310"/>
      <c r="AI237" s="3310"/>
      <c r="AJ237" s="3310"/>
      <c r="AK237" s="3310"/>
      <c r="AL237" s="3310"/>
      <c r="AM237" s="3310"/>
      <c r="AN237" s="3310"/>
      <c r="AO237" s="3310"/>
      <c r="AP237" s="3310"/>
      <c r="AQ237" s="3310"/>
      <c r="AR237" s="3310"/>
      <c r="AS237" s="3310"/>
      <c r="AT237" s="3310"/>
      <c r="AU237" s="3311"/>
    </row>
    <row r="238" spans="1:47" ht="15.75" customHeight="1" x14ac:dyDescent="0.15">
      <c r="A238" s="932"/>
      <c r="B238" s="933"/>
      <c r="C238" s="933"/>
      <c r="D238" s="933"/>
      <c r="E238" s="933"/>
      <c r="F238" s="933"/>
      <c r="G238" s="933"/>
      <c r="H238" s="933"/>
      <c r="I238" s="933"/>
      <c r="J238" s="933"/>
      <c r="K238" s="933"/>
      <c r="L238" s="933"/>
      <c r="M238" s="933"/>
      <c r="N238" s="933"/>
      <c r="O238" s="933"/>
      <c r="P238" s="933"/>
      <c r="Q238" s="933"/>
      <c r="R238" s="933"/>
      <c r="S238" s="933"/>
      <c r="T238" s="933"/>
      <c r="U238" s="933"/>
      <c r="V238" s="933"/>
      <c r="W238" s="933"/>
      <c r="X238" s="933"/>
      <c r="Y238" s="934"/>
      <c r="Z238" s="3309"/>
      <c r="AA238" s="3310"/>
      <c r="AB238" s="3310"/>
      <c r="AC238" s="3310"/>
      <c r="AD238" s="3310"/>
      <c r="AE238" s="3310"/>
      <c r="AF238" s="3310"/>
      <c r="AG238" s="3310"/>
      <c r="AH238" s="3310"/>
      <c r="AI238" s="3310"/>
      <c r="AJ238" s="3310"/>
      <c r="AK238" s="3310"/>
      <c r="AL238" s="3310"/>
      <c r="AM238" s="3310"/>
      <c r="AN238" s="3310"/>
      <c r="AO238" s="3310"/>
      <c r="AP238" s="3310"/>
      <c r="AQ238" s="3310"/>
      <c r="AR238" s="3310"/>
      <c r="AS238" s="3310"/>
      <c r="AT238" s="3310"/>
      <c r="AU238" s="3311"/>
    </row>
    <row r="239" spans="1:47" ht="15.75" customHeight="1" x14ac:dyDescent="0.15">
      <c r="A239" s="932"/>
      <c r="B239" s="933"/>
      <c r="C239" s="933"/>
      <c r="D239" s="933"/>
      <c r="E239" s="933"/>
      <c r="F239" s="933"/>
      <c r="G239" s="933"/>
      <c r="H239" s="933"/>
      <c r="I239" s="933"/>
      <c r="J239" s="933"/>
      <c r="K239" s="933"/>
      <c r="L239" s="933"/>
      <c r="M239" s="933"/>
      <c r="N239" s="933"/>
      <c r="O239" s="933"/>
      <c r="P239" s="933"/>
      <c r="Q239" s="933"/>
      <c r="R239" s="933"/>
      <c r="S239" s="933"/>
      <c r="T239" s="933"/>
      <c r="U239" s="933"/>
      <c r="V239" s="933"/>
      <c r="W239" s="933"/>
      <c r="X239" s="933"/>
      <c r="Y239" s="934"/>
      <c r="Z239" s="3309"/>
      <c r="AA239" s="3310"/>
      <c r="AB239" s="3310"/>
      <c r="AC239" s="3310"/>
      <c r="AD239" s="3310"/>
      <c r="AE239" s="3310"/>
      <c r="AF239" s="3310"/>
      <c r="AG239" s="3310"/>
      <c r="AH239" s="3310"/>
      <c r="AI239" s="3310"/>
      <c r="AJ239" s="3310"/>
      <c r="AK239" s="3310"/>
      <c r="AL239" s="3310"/>
      <c r="AM239" s="3310"/>
      <c r="AN239" s="3310"/>
      <c r="AO239" s="3310"/>
      <c r="AP239" s="3310"/>
      <c r="AQ239" s="3310"/>
      <c r="AR239" s="3310"/>
      <c r="AS239" s="3310"/>
      <c r="AT239" s="3310"/>
      <c r="AU239" s="3311"/>
    </row>
    <row r="240" spans="1:47" ht="15.75" customHeight="1" x14ac:dyDescent="0.15">
      <c r="A240" s="935"/>
      <c r="B240" s="936"/>
      <c r="C240" s="936"/>
      <c r="D240" s="936"/>
      <c r="E240" s="936"/>
      <c r="F240" s="936"/>
      <c r="G240" s="936"/>
      <c r="H240" s="936"/>
      <c r="I240" s="936"/>
      <c r="J240" s="936"/>
      <c r="K240" s="936"/>
      <c r="L240" s="936"/>
      <c r="M240" s="936"/>
      <c r="N240" s="936"/>
      <c r="O240" s="936"/>
      <c r="P240" s="936"/>
      <c r="Q240" s="936"/>
      <c r="R240" s="936"/>
      <c r="S240" s="936"/>
      <c r="T240" s="936"/>
      <c r="U240" s="936"/>
      <c r="V240" s="936"/>
      <c r="W240" s="936"/>
      <c r="X240" s="936"/>
      <c r="Y240" s="937"/>
      <c r="Z240" s="3312"/>
      <c r="AA240" s="3313"/>
      <c r="AB240" s="3313"/>
      <c r="AC240" s="3313"/>
      <c r="AD240" s="3313"/>
      <c r="AE240" s="3313"/>
      <c r="AF240" s="3313"/>
      <c r="AG240" s="3313"/>
      <c r="AH240" s="3313"/>
      <c r="AI240" s="3313"/>
      <c r="AJ240" s="3313"/>
      <c r="AK240" s="3313"/>
      <c r="AL240" s="3313"/>
      <c r="AM240" s="3313"/>
      <c r="AN240" s="3313"/>
      <c r="AO240" s="3313"/>
      <c r="AP240" s="3313"/>
      <c r="AQ240" s="3313"/>
      <c r="AR240" s="3313"/>
      <c r="AS240" s="3313"/>
      <c r="AT240" s="3313"/>
      <c r="AU240" s="3314"/>
    </row>
    <row r="241" spans="1:47" ht="12.75" customHeight="1" x14ac:dyDescent="0.15">
      <c r="A241" s="915"/>
      <c r="B241" s="915"/>
      <c r="C241" s="915"/>
      <c r="D241" s="915"/>
      <c r="E241" s="915"/>
      <c r="F241" s="915"/>
      <c r="G241" s="915"/>
      <c r="H241" s="915"/>
      <c r="I241" s="915"/>
      <c r="J241" s="915"/>
      <c r="K241" s="915"/>
      <c r="L241" s="915"/>
      <c r="M241" s="915"/>
      <c r="N241" s="915"/>
      <c r="O241" s="915"/>
      <c r="P241" s="915"/>
      <c r="Q241" s="915"/>
      <c r="R241" s="915"/>
      <c r="S241" s="915"/>
      <c r="T241" s="915"/>
      <c r="U241" s="915"/>
      <c r="V241" s="915"/>
      <c r="W241" s="915"/>
      <c r="X241" s="915"/>
      <c r="Y241" s="915"/>
      <c r="Z241" s="915"/>
      <c r="AA241" s="915"/>
      <c r="AB241" s="915"/>
      <c r="AC241" s="915"/>
      <c r="AD241" s="915"/>
      <c r="AE241" s="915"/>
      <c r="AF241" s="915"/>
      <c r="AG241" s="915"/>
      <c r="AH241" s="915"/>
      <c r="AI241" s="915"/>
      <c r="AJ241" s="915"/>
      <c r="AK241" s="915"/>
      <c r="AL241" s="915"/>
      <c r="AM241" s="915"/>
      <c r="AN241" s="915"/>
      <c r="AO241" s="915"/>
      <c r="AP241" s="915"/>
      <c r="AQ241" s="915"/>
      <c r="AR241" s="915"/>
      <c r="AS241" s="915"/>
      <c r="AT241" s="915"/>
      <c r="AU241" s="915"/>
    </row>
    <row r="242" spans="1:47" ht="12.75" customHeight="1" x14ac:dyDescent="0.15">
      <c r="A242" s="3315" t="s">
        <v>124</v>
      </c>
      <c r="B242" s="3315"/>
      <c r="C242" s="3315"/>
      <c r="D242" s="3315"/>
      <c r="E242" s="915"/>
      <c r="F242" s="915"/>
      <c r="G242" s="915"/>
      <c r="H242" s="915"/>
      <c r="I242" s="915"/>
      <c r="J242" s="915"/>
      <c r="K242" s="915"/>
      <c r="L242" s="915"/>
      <c r="M242" s="915"/>
      <c r="N242" s="915"/>
      <c r="O242" s="915"/>
      <c r="P242" s="915"/>
      <c r="Q242" s="915"/>
      <c r="R242" s="915"/>
      <c r="S242" s="915"/>
      <c r="T242" s="915"/>
      <c r="U242" s="915"/>
      <c r="V242" s="915"/>
      <c r="W242" s="915"/>
      <c r="X242" s="915"/>
      <c r="Y242" s="915"/>
      <c r="Z242" s="915"/>
      <c r="AA242" s="915"/>
      <c r="AB242" s="915"/>
      <c r="AC242" s="915"/>
      <c r="AD242" s="915"/>
      <c r="AE242" s="915"/>
      <c r="AF242" s="915"/>
      <c r="AG242" s="915"/>
      <c r="AH242" s="915"/>
      <c r="AI242" s="915"/>
      <c r="AJ242" s="915"/>
      <c r="AK242" s="915"/>
      <c r="AL242" s="915"/>
      <c r="AM242" s="915"/>
      <c r="AN242" s="915"/>
      <c r="AO242" s="915"/>
      <c r="AP242" s="915"/>
      <c r="AQ242" s="915"/>
      <c r="AR242" s="915"/>
      <c r="AS242" s="915"/>
      <c r="AT242" s="915"/>
      <c r="AU242" s="929"/>
    </row>
    <row r="243" spans="1:47" ht="12.75" customHeight="1" x14ac:dyDescent="0.15">
      <c r="A243" s="915"/>
      <c r="B243" s="917" t="s">
        <v>123</v>
      </c>
      <c r="C243" s="3317" t="s">
        <v>3515</v>
      </c>
      <c r="D243" s="3318"/>
      <c r="E243" s="3318"/>
      <c r="F243" s="3318"/>
      <c r="G243" s="3318"/>
      <c r="H243" s="3318"/>
      <c r="I243" s="3318"/>
      <c r="J243" s="3318"/>
      <c r="K243" s="3318"/>
      <c r="L243" s="3318"/>
      <c r="M243" s="3318"/>
      <c r="N243" s="3318"/>
      <c r="O243" s="3318"/>
      <c r="P243" s="3318"/>
      <c r="Q243" s="3318"/>
      <c r="R243" s="3318"/>
      <c r="S243" s="3318"/>
      <c r="T243" s="3318"/>
      <c r="U243" s="3318"/>
      <c r="V243" s="3318"/>
      <c r="W243" s="3318"/>
      <c r="X243" s="3318"/>
      <c r="Y243" s="3318"/>
      <c r="Z243" s="3318"/>
      <c r="AA243" s="3318"/>
      <c r="AB243" s="3318"/>
      <c r="AC243" s="3318"/>
      <c r="AD243" s="3318"/>
      <c r="AE243" s="3318"/>
      <c r="AF243" s="3318"/>
      <c r="AG243" s="3318"/>
      <c r="AH243" s="3318"/>
      <c r="AI243" s="3318"/>
      <c r="AJ243" s="3318"/>
      <c r="AK243" s="3318"/>
      <c r="AL243" s="3318"/>
      <c r="AM243" s="3318"/>
      <c r="AN243" s="3318"/>
      <c r="AO243" s="3318"/>
      <c r="AP243" s="3318"/>
      <c r="AQ243" s="3318"/>
      <c r="AR243" s="3318"/>
      <c r="AS243" s="3318"/>
      <c r="AT243" s="3318"/>
      <c r="AU243" s="929"/>
    </row>
    <row r="244" spans="1:47" ht="12.75" customHeight="1" x14ac:dyDescent="0.15">
      <c r="A244" s="915"/>
      <c r="B244" s="917"/>
      <c r="C244" s="3316" t="s">
        <v>586</v>
      </c>
      <c r="D244" s="3316"/>
      <c r="E244" s="3316"/>
      <c r="F244" s="3316"/>
      <c r="G244" s="3316"/>
      <c r="H244" s="3316"/>
      <c r="I244" s="3316"/>
      <c r="J244" s="3316"/>
      <c r="K244" s="3316"/>
      <c r="L244" s="3316"/>
      <c r="M244" s="3316"/>
      <c r="N244" s="3316"/>
      <c r="O244" s="3316"/>
      <c r="P244" s="3316"/>
      <c r="Q244" s="3316"/>
      <c r="R244" s="3316"/>
      <c r="S244" s="3316"/>
      <c r="T244" s="3316"/>
      <c r="U244" s="3316"/>
      <c r="V244" s="3316"/>
      <c r="W244" s="3316"/>
      <c r="X244" s="3316"/>
      <c r="Y244" s="3316"/>
      <c r="Z244" s="3316"/>
      <c r="AA244" s="3316"/>
      <c r="AB244" s="3316"/>
      <c r="AC244" s="3316"/>
      <c r="AD244" s="3316"/>
      <c r="AE244" s="3316"/>
      <c r="AF244" s="3316"/>
      <c r="AG244" s="3316"/>
      <c r="AH244" s="3316"/>
      <c r="AI244" s="3316"/>
      <c r="AJ244" s="3316"/>
      <c r="AK244" s="3316"/>
      <c r="AL244" s="3316"/>
      <c r="AM244" s="3316"/>
      <c r="AN244" s="3316"/>
      <c r="AO244" s="3316"/>
      <c r="AP244" s="3316"/>
      <c r="AQ244" s="3316"/>
      <c r="AR244" s="3316"/>
      <c r="AS244" s="3316"/>
      <c r="AT244" s="3316"/>
      <c r="AU244" s="929"/>
    </row>
    <row r="245" spans="1:47" ht="12.75" customHeight="1" x14ac:dyDescent="0.15">
      <c r="A245" s="915"/>
      <c r="B245" s="917"/>
      <c r="C245" s="3316" t="s">
        <v>585</v>
      </c>
      <c r="D245" s="3316"/>
      <c r="E245" s="3316"/>
      <c r="F245" s="3316"/>
      <c r="G245" s="3316"/>
      <c r="H245" s="3316"/>
      <c r="I245" s="3316"/>
      <c r="J245" s="3316"/>
      <c r="K245" s="3316"/>
      <c r="L245" s="3316"/>
      <c r="M245" s="3316"/>
      <c r="N245" s="3316"/>
      <c r="O245" s="3316"/>
      <c r="P245" s="3316"/>
      <c r="Q245" s="3316"/>
      <c r="R245" s="3316"/>
      <c r="S245" s="3316"/>
      <c r="T245" s="3316"/>
      <c r="U245" s="3316"/>
      <c r="V245" s="3316"/>
      <c r="W245" s="3316"/>
      <c r="X245" s="3316"/>
      <c r="Y245" s="3316"/>
      <c r="Z245" s="3316"/>
      <c r="AA245" s="3316"/>
      <c r="AB245" s="3316"/>
      <c r="AC245" s="3316"/>
      <c r="AD245" s="3316"/>
      <c r="AE245" s="3316"/>
      <c r="AF245" s="3316"/>
      <c r="AG245" s="3316"/>
      <c r="AH245" s="3316"/>
      <c r="AI245" s="3316"/>
      <c r="AJ245" s="3316"/>
      <c r="AK245" s="3316"/>
      <c r="AL245" s="3316"/>
      <c r="AM245" s="3316"/>
      <c r="AN245" s="3316"/>
      <c r="AO245" s="3316"/>
      <c r="AP245" s="3316"/>
      <c r="AQ245" s="3316"/>
      <c r="AR245" s="3316"/>
      <c r="AS245" s="3316"/>
      <c r="AT245" s="3316"/>
      <c r="AU245" s="929"/>
    </row>
    <row r="246" spans="1:47" ht="12.75" customHeight="1" x14ac:dyDescent="0.15">
      <c r="A246" s="915"/>
      <c r="B246" s="917" t="s">
        <v>121</v>
      </c>
      <c r="C246" s="3316" t="s">
        <v>584</v>
      </c>
      <c r="D246" s="3316"/>
      <c r="E246" s="3316"/>
      <c r="F246" s="3316"/>
      <c r="G246" s="3316"/>
      <c r="H246" s="3316"/>
      <c r="I246" s="3316"/>
      <c r="J246" s="3316"/>
      <c r="K246" s="3316"/>
      <c r="L246" s="3316"/>
      <c r="M246" s="3316"/>
      <c r="N246" s="3316"/>
      <c r="O246" s="3316"/>
      <c r="P246" s="3316"/>
      <c r="Q246" s="3316"/>
      <c r="R246" s="3316"/>
      <c r="S246" s="3316"/>
      <c r="T246" s="3316"/>
      <c r="U246" s="3316"/>
      <c r="V246" s="3316"/>
      <c r="W246" s="3316"/>
      <c r="X246" s="3316"/>
      <c r="Y246" s="3316"/>
      <c r="Z246" s="3316"/>
      <c r="AA246" s="3316"/>
      <c r="AB246" s="3316"/>
      <c r="AC246" s="3316"/>
      <c r="AD246" s="3316"/>
      <c r="AE246" s="3316"/>
      <c r="AF246" s="3316"/>
      <c r="AG246" s="3316"/>
      <c r="AH246" s="3316"/>
      <c r="AI246" s="3316"/>
      <c r="AJ246" s="3316"/>
      <c r="AK246" s="3316"/>
      <c r="AL246" s="3316"/>
      <c r="AM246" s="3316"/>
      <c r="AN246" s="3316"/>
      <c r="AO246" s="3316"/>
      <c r="AP246" s="3316"/>
      <c r="AQ246" s="3316"/>
      <c r="AR246" s="3316"/>
      <c r="AS246" s="3316"/>
      <c r="AT246" s="3316"/>
      <c r="AU246" s="929"/>
    </row>
    <row r="247" spans="1:47" ht="12.75" customHeight="1" x14ac:dyDescent="0.15">
      <c r="A247" s="915"/>
      <c r="B247" s="917" t="s">
        <v>120</v>
      </c>
      <c r="C247" s="3316" t="s">
        <v>3516</v>
      </c>
      <c r="D247" s="3316"/>
      <c r="E247" s="3316"/>
      <c r="F247" s="3316"/>
      <c r="G247" s="3316"/>
      <c r="H247" s="3316"/>
      <c r="I247" s="3316"/>
      <c r="J247" s="3316"/>
      <c r="K247" s="3316"/>
      <c r="L247" s="3316"/>
      <c r="M247" s="3316"/>
      <c r="N247" s="3316"/>
      <c r="O247" s="3316"/>
      <c r="P247" s="3316"/>
      <c r="Q247" s="3316"/>
      <c r="R247" s="3316"/>
      <c r="S247" s="3316"/>
      <c r="T247" s="3316"/>
      <c r="U247" s="3316"/>
      <c r="V247" s="3316"/>
      <c r="W247" s="3316"/>
      <c r="X247" s="3316"/>
      <c r="Y247" s="3316"/>
      <c r="Z247" s="3316"/>
      <c r="AA247" s="3316"/>
      <c r="AB247" s="3316"/>
      <c r="AC247" s="3316"/>
      <c r="AD247" s="3316"/>
      <c r="AE247" s="3316"/>
      <c r="AF247" s="3316"/>
      <c r="AG247" s="3316"/>
      <c r="AH247" s="3316"/>
      <c r="AI247" s="3316"/>
      <c r="AJ247" s="3316"/>
      <c r="AK247" s="3316"/>
      <c r="AL247" s="3316"/>
      <c r="AM247" s="3316"/>
      <c r="AN247" s="3316"/>
      <c r="AO247" s="3316"/>
      <c r="AP247" s="3316"/>
      <c r="AQ247" s="3316"/>
      <c r="AR247" s="3316"/>
      <c r="AS247" s="3316"/>
      <c r="AT247" s="3316"/>
      <c r="AU247" s="915"/>
    </row>
    <row r="248" spans="1:47" ht="12.75" customHeight="1" x14ac:dyDescent="0.15">
      <c r="A248" s="915"/>
      <c r="B248" s="917" t="s">
        <v>119</v>
      </c>
      <c r="C248" s="3316" t="s">
        <v>3517</v>
      </c>
      <c r="D248" s="3316"/>
      <c r="E248" s="3316"/>
      <c r="F248" s="3316"/>
      <c r="G248" s="3316"/>
      <c r="H248" s="3316"/>
      <c r="I248" s="3316"/>
      <c r="J248" s="3316"/>
      <c r="K248" s="3316"/>
      <c r="L248" s="3316"/>
      <c r="M248" s="3316"/>
      <c r="N248" s="3316"/>
      <c r="O248" s="3316"/>
      <c r="P248" s="3316"/>
      <c r="Q248" s="3316"/>
      <c r="R248" s="3316"/>
      <c r="S248" s="3316"/>
      <c r="T248" s="3316"/>
      <c r="U248" s="3316"/>
      <c r="V248" s="3316"/>
      <c r="W248" s="3316"/>
      <c r="X248" s="3316"/>
      <c r="Y248" s="3316"/>
      <c r="Z248" s="3316"/>
      <c r="AA248" s="3316"/>
      <c r="AB248" s="3316"/>
      <c r="AC248" s="3316"/>
      <c r="AD248" s="3316"/>
      <c r="AE248" s="3316"/>
      <c r="AF248" s="3316"/>
      <c r="AG248" s="3316"/>
      <c r="AH248" s="3316"/>
      <c r="AI248" s="3316"/>
      <c r="AJ248" s="3316"/>
      <c r="AK248" s="3316"/>
      <c r="AL248" s="3316"/>
      <c r="AM248" s="3316"/>
      <c r="AN248" s="3316"/>
      <c r="AO248" s="3316"/>
      <c r="AP248" s="3316"/>
      <c r="AQ248" s="3316"/>
      <c r="AR248" s="3316"/>
      <c r="AS248" s="3316"/>
      <c r="AT248" s="3316"/>
      <c r="AU248" s="929"/>
    </row>
    <row r="249" spans="1:47" ht="12.75" customHeight="1" x14ac:dyDescent="0.15">
      <c r="A249" s="915"/>
      <c r="B249" s="915"/>
      <c r="C249" s="3316" t="s">
        <v>583</v>
      </c>
      <c r="D249" s="3316"/>
      <c r="E249" s="3316"/>
      <c r="F249" s="3316"/>
      <c r="G249" s="3316"/>
      <c r="H249" s="3316"/>
      <c r="I249" s="3316"/>
      <c r="J249" s="3316"/>
      <c r="K249" s="3316"/>
      <c r="L249" s="3316"/>
      <c r="M249" s="3316"/>
      <c r="N249" s="3316"/>
      <c r="O249" s="3316"/>
      <c r="P249" s="3316"/>
      <c r="Q249" s="3316"/>
      <c r="R249" s="3316"/>
      <c r="S249" s="3316"/>
      <c r="T249" s="3316"/>
      <c r="U249" s="3316"/>
      <c r="V249" s="3316"/>
      <c r="W249" s="3316"/>
      <c r="X249" s="3316"/>
      <c r="Y249" s="3316"/>
      <c r="Z249" s="3316"/>
      <c r="AA249" s="3316"/>
      <c r="AB249" s="3316"/>
      <c r="AC249" s="3316"/>
      <c r="AD249" s="3316"/>
      <c r="AE249" s="3316"/>
      <c r="AF249" s="3316"/>
      <c r="AG249" s="3316"/>
      <c r="AH249" s="3316"/>
      <c r="AI249" s="3316"/>
      <c r="AJ249" s="3316"/>
      <c r="AK249" s="3316"/>
      <c r="AL249" s="3316"/>
      <c r="AM249" s="3316"/>
      <c r="AN249" s="3316"/>
      <c r="AO249" s="3316"/>
      <c r="AP249" s="3316"/>
      <c r="AQ249" s="3316"/>
      <c r="AR249" s="3316"/>
      <c r="AS249" s="3316"/>
      <c r="AT249" s="3316"/>
      <c r="AU249" s="929"/>
    </row>
    <row r="250" spans="1:47" ht="12.75" customHeight="1" x14ac:dyDescent="0.15">
      <c r="A250" s="915"/>
      <c r="B250" s="917" t="s">
        <v>118</v>
      </c>
      <c r="C250" s="3316" t="s">
        <v>582</v>
      </c>
      <c r="D250" s="3316"/>
      <c r="E250" s="3316"/>
      <c r="F250" s="3316"/>
      <c r="G250" s="3316"/>
      <c r="H250" s="3316"/>
      <c r="I250" s="3316"/>
      <c r="J250" s="3316"/>
      <c r="K250" s="3316"/>
      <c r="L250" s="3316"/>
      <c r="M250" s="3316"/>
      <c r="N250" s="3316"/>
      <c r="O250" s="3316"/>
      <c r="P250" s="3316"/>
      <c r="Q250" s="3316"/>
      <c r="R250" s="3316"/>
      <c r="S250" s="3316"/>
      <c r="T250" s="3316"/>
      <c r="U250" s="3316"/>
      <c r="V250" s="3316"/>
      <c r="W250" s="3316"/>
      <c r="X250" s="3316"/>
      <c r="Y250" s="3316"/>
      <c r="Z250" s="3316"/>
      <c r="AA250" s="3316"/>
      <c r="AB250" s="3316"/>
      <c r="AC250" s="3316"/>
      <c r="AD250" s="3316"/>
      <c r="AE250" s="3316"/>
      <c r="AF250" s="3316"/>
      <c r="AG250" s="3316"/>
      <c r="AH250" s="3316"/>
      <c r="AI250" s="3316"/>
      <c r="AJ250" s="3316"/>
      <c r="AK250" s="3316"/>
      <c r="AL250" s="3316"/>
      <c r="AM250" s="3316"/>
      <c r="AN250" s="3316"/>
      <c r="AO250" s="3316"/>
      <c r="AP250" s="3316"/>
      <c r="AQ250" s="3316"/>
      <c r="AR250" s="3316"/>
      <c r="AS250" s="3316"/>
      <c r="AT250" s="3316"/>
      <c r="AU250" s="929"/>
    </row>
    <row r="251" spans="1:47" ht="12.75" customHeight="1" x14ac:dyDescent="0.15">
      <c r="A251" s="915"/>
      <c r="B251" s="917"/>
      <c r="C251" s="917"/>
      <c r="D251" s="917"/>
      <c r="E251" s="917"/>
      <c r="F251" s="917"/>
      <c r="G251" s="917"/>
      <c r="H251" s="917"/>
      <c r="I251" s="917"/>
      <c r="J251" s="917"/>
      <c r="K251" s="917"/>
      <c r="L251" s="917"/>
      <c r="M251" s="917"/>
      <c r="N251" s="917"/>
      <c r="O251" s="917"/>
      <c r="P251" s="917"/>
      <c r="Q251" s="917"/>
      <c r="R251" s="917"/>
      <c r="S251" s="917"/>
      <c r="T251" s="917"/>
      <c r="U251" s="917"/>
      <c r="V251" s="917"/>
      <c r="W251" s="917"/>
      <c r="X251" s="917"/>
      <c r="Y251" s="917"/>
      <c r="Z251" s="917"/>
      <c r="AA251" s="917"/>
      <c r="AB251" s="917"/>
      <c r="AC251" s="917"/>
      <c r="AD251" s="917"/>
      <c r="AE251" s="917"/>
      <c r="AF251" s="917"/>
      <c r="AG251" s="917"/>
      <c r="AH251" s="917"/>
      <c r="AI251" s="917"/>
      <c r="AJ251" s="917"/>
      <c r="AK251" s="917"/>
      <c r="AL251" s="917"/>
      <c r="AM251" s="917"/>
      <c r="AN251" s="917"/>
      <c r="AO251" s="917"/>
      <c r="AP251" s="917"/>
      <c r="AQ251" s="917"/>
      <c r="AR251" s="917"/>
      <c r="AS251" s="917"/>
      <c r="AT251" s="917"/>
      <c r="AU251" s="929"/>
    </row>
    <row r="252" spans="1:47" ht="12.75" customHeight="1" x14ac:dyDescent="0.15"/>
    <row r="253" spans="1:47" ht="12.75" customHeight="1" x14ac:dyDescent="0.15">
      <c r="A253" s="919" t="s">
        <v>609</v>
      </c>
      <c r="B253" s="919" t="s">
        <v>608</v>
      </c>
      <c r="C253" s="919">
        <v>2</v>
      </c>
      <c r="D253" s="919" t="s">
        <v>607</v>
      </c>
      <c r="E253" s="919" t="s">
        <v>606</v>
      </c>
      <c r="F253" s="919"/>
      <c r="G253" s="919" t="s">
        <v>4</v>
      </c>
      <c r="H253" s="919" t="s">
        <v>605</v>
      </c>
      <c r="I253" s="919">
        <v>4</v>
      </c>
      <c r="J253" s="919" t="s">
        <v>3</v>
      </c>
      <c r="K253" s="915"/>
      <c r="L253" s="915"/>
      <c r="M253" s="915"/>
      <c r="N253" s="915"/>
      <c r="O253" s="915"/>
      <c r="P253" s="915"/>
      <c r="Q253" s="915"/>
      <c r="R253" s="915"/>
      <c r="S253" s="915"/>
      <c r="T253" s="915"/>
      <c r="U253" s="915"/>
      <c r="V253" s="915"/>
      <c r="W253" s="915"/>
      <c r="X253" s="915"/>
      <c r="Y253" s="915"/>
      <c r="Z253" s="915"/>
      <c r="AA253" s="915"/>
      <c r="AB253" s="915"/>
      <c r="AC253" s="915"/>
      <c r="AD253" s="915"/>
      <c r="AE253" s="915"/>
      <c r="AF253" s="915"/>
      <c r="AG253" s="915"/>
      <c r="AH253" s="915"/>
      <c r="AI253" s="915"/>
      <c r="AJ253" s="915"/>
      <c r="AK253" s="915"/>
      <c r="AL253" s="915"/>
      <c r="AM253" s="915"/>
      <c r="AN253" s="915"/>
      <c r="AO253" s="915"/>
      <c r="AP253" s="915"/>
      <c r="AQ253" s="915"/>
      <c r="AR253" s="915"/>
      <c r="AS253" s="915"/>
      <c r="AT253" s="915"/>
      <c r="AU253" s="915"/>
    </row>
    <row r="254" spans="1:47" ht="12.75" customHeight="1" x14ac:dyDescent="0.15">
      <c r="A254" s="915"/>
      <c r="B254" s="915"/>
      <c r="C254" s="915"/>
      <c r="D254" s="915"/>
      <c r="E254" s="915"/>
      <c r="F254" s="915"/>
      <c r="G254" s="915"/>
      <c r="H254" s="915"/>
      <c r="I254" s="915"/>
      <c r="J254" s="915"/>
      <c r="K254" s="915"/>
      <c r="L254" s="915"/>
      <c r="M254" s="915"/>
      <c r="N254" s="915"/>
      <c r="O254" s="915"/>
      <c r="P254" s="915"/>
      <c r="Q254" s="915"/>
      <c r="R254" s="915"/>
      <c r="S254" s="915"/>
      <c r="T254" s="915"/>
      <c r="U254" s="3275" t="s">
        <v>604</v>
      </c>
      <c r="V254" s="3275"/>
      <c r="W254" s="3275"/>
      <c r="X254" s="3275"/>
      <c r="Y254" s="3275"/>
      <c r="Z254" s="3275"/>
      <c r="AA254" s="915"/>
      <c r="AB254" s="915"/>
      <c r="AC254" s="915"/>
      <c r="AD254" s="915"/>
      <c r="AE254" s="915"/>
      <c r="AF254" s="915"/>
      <c r="AG254" s="915"/>
      <c r="AH254" s="915"/>
      <c r="AI254" s="915"/>
      <c r="AJ254" s="915"/>
      <c r="AK254" s="915"/>
      <c r="AL254" s="915"/>
      <c r="AM254" s="915"/>
      <c r="AN254" s="915"/>
      <c r="AO254" s="915"/>
      <c r="AP254" s="915"/>
      <c r="AQ254" s="915"/>
      <c r="AR254" s="915"/>
      <c r="AS254" s="915"/>
      <c r="AT254" s="915"/>
      <c r="AU254" s="915"/>
    </row>
    <row r="255" spans="1:47" ht="12.75" customHeight="1" x14ac:dyDescent="0.15">
      <c r="A255" s="915"/>
      <c r="B255" s="915"/>
      <c r="C255" s="915"/>
      <c r="D255" s="915"/>
      <c r="E255" s="915"/>
      <c r="F255" s="915"/>
      <c r="G255" s="915"/>
      <c r="H255" s="915"/>
      <c r="I255" s="915"/>
      <c r="J255" s="915"/>
      <c r="K255" s="915"/>
      <c r="L255" s="915"/>
      <c r="M255" s="915"/>
      <c r="N255" s="915"/>
      <c r="O255" s="915"/>
      <c r="P255" s="915"/>
      <c r="Q255" s="915"/>
      <c r="R255" s="915"/>
      <c r="S255" s="915"/>
      <c r="T255" s="915"/>
      <c r="U255" s="915"/>
      <c r="V255" s="915"/>
      <c r="W255" s="915"/>
      <c r="X255" s="915"/>
      <c r="Y255" s="915"/>
      <c r="Z255" s="915"/>
      <c r="AA255" s="915"/>
      <c r="AB255" s="915"/>
      <c r="AC255" s="915"/>
      <c r="AD255" s="915"/>
      <c r="AE255" s="915"/>
      <c r="AF255" s="915"/>
      <c r="AG255" s="915"/>
      <c r="AH255" s="915"/>
      <c r="AI255" s="915"/>
      <c r="AJ255" s="915"/>
      <c r="AK255" s="915"/>
      <c r="AL255" s="915"/>
      <c r="AM255" s="915"/>
      <c r="AN255" s="915"/>
      <c r="AO255" s="915"/>
      <c r="AP255" s="915"/>
      <c r="AQ255" s="915"/>
      <c r="AR255" s="915"/>
      <c r="AS255" s="915"/>
      <c r="AT255" s="915"/>
      <c r="AU255" s="915"/>
    </row>
    <row r="256" spans="1:47" ht="15.75" customHeight="1" x14ac:dyDescent="0.15">
      <c r="A256" s="3276" t="s">
        <v>603</v>
      </c>
      <c r="B256" s="3277"/>
      <c r="C256" s="3278"/>
      <c r="D256" s="3285" t="s">
        <v>602</v>
      </c>
      <c r="E256" s="3286"/>
      <c r="F256" s="3286"/>
      <c r="G256" s="3286"/>
      <c r="H256" s="3286"/>
      <c r="I256" s="3286"/>
      <c r="J256" s="3287"/>
      <c r="K256" s="920"/>
      <c r="L256" s="1657"/>
      <c r="M256" s="1657"/>
      <c r="N256" s="1657"/>
      <c r="O256" s="1657"/>
      <c r="P256" s="1657"/>
      <c r="Q256" s="1657"/>
      <c r="R256" s="1657"/>
      <c r="S256" s="922" t="s">
        <v>3513</v>
      </c>
      <c r="T256" s="922" t="s">
        <v>601</v>
      </c>
      <c r="U256" s="922" t="s">
        <v>588</v>
      </c>
      <c r="V256" s="922" t="s">
        <v>600</v>
      </c>
      <c r="W256" s="922"/>
      <c r="X256" s="922"/>
      <c r="Y256" s="922"/>
      <c r="Z256" s="922"/>
      <c r="AA256" s="922"/>
      <c r="AB256" s="922"/>
      <c r="AC256" s="922"/>
      <c r="AD256" s="922"/>
      <c r="AE256" s="922"/>
      <c r="AF256" s="922"/>
      <c r="AG256" s="922"/>
      <c r="AH256" s="922"/>
      <c r="AI256" s="923"/>
      <c r="AJ256" s="1656"/>
      <c r="AK256" s="3286" t="s">
        <v>3514</v>
      </c>
      <c r="AL256" s="3286"/>
      <c r="AM256" s="3286"/>
      <c r="AN256" s="3286"/>
      <c r="AO256" s="3286"/>
      <c r="AP256" s="3286"/>
      <c r="AQ256" s="3286"/>
      <c r="AR256" s="3286"/>
      <c r="AS256" s="3286"/>
      <c r="AT256" s="3286"/>
      <c r="AU256" s="1658"/>
    </row>
    <row r="257" spans="1:50" ht="15.75" customHeight="1" x14ac:dyDescent="0.15">
      <c r="A257" s="3279"/>
      <c r="B257" s="3280"/>
      <c r="C257" s="3281"/>
      <c r="D257" s="3288"/>
      <c r="E257" s="3289"/>
      <c r="F257" s="3289"/>
      <c r="G257" s="3289"/>
      <c r="H257" s="3289"/>
      <c r="I257" s="3289"/>
      <c r="J257" s="3290"/>
      <c r="K257" s="3297"/>
      <c r="L257" s="3298"/>
      <c r="M257" s="3298"/>
      <c r="N257" s="3298"/>
      <c r="O257" s="3298"/>
      <c r="P257" s="3298"/>
      <c r="Q257" s="3298"/>
      <c r="R257" s="3298"/>
      <c r="S257" s="3298"/>
      <c r="T257" s="3298"/>
      <c r="U257" s="3298"/>
      <c r="V257" s="3298"/>
      <c r="W257" s="3298"/>
      <c r="X257" s="3298"/>
      <c r="Y257" s="3298"/>
      <c r="Z257" s="3298"/>
      <c r="AA257" s="3298"/>
      <c r="AB257" s="3298"/>
      <c r="AC257" s="3298"/>
      <c r="AD257" s="3298"/>
      <c r="AE257" s="3298"/>
      <c r="AF257" s="3298"/>
      <c r="AG257" s="3298"/>
      <c r="AH257" s="3298"/>
      <c r="AI257" s="3299"/>
      <c r="AJ257" s="1652"/>
      <c r="AK257" s="1652"/>
      <c r="AL257" s="1652"/>
      <c r="AM257" s="1652"/>
      <c r="AN257" s="1652"/>
      <c r="AO257" s="1652"/>
      <c r="AP257" s="1652"/>
      <c r="AQ257" s="1652"/>
      <c r="AR257" s="1652"/>
      <c r="AS257" s="1652"/>
      <c r="AT257" s="1652"/>
      <c r="AU257" s="1653"/>
      <c r="AW257" s="1659" t="s">
        <v>6267</v>
      </c>
      <c r="AX257" s="1660" t="s">
        <v>6269</v>
      </c>
    </row>
    <row r="258" spans="1:50" ht="15.75" customHeight="1" x14ac:dyDescent="0.15">
      <c r="A258" s="3279"/>
      <c r="B258" s="3280"/>
      <c r="C258" s="3281"/>
      <c r="D258" s="3291"/>
      <c r="E258" s="3292"/>
      <c r="F258" s="3292"/>
      <c r="G258" s="3292"/>
      <c r="H258" s="3292"/>
      <c r="I258" s="3292"/>
      <c r="J258" s="3293"/>
      <c r="K258" s="3300"/>
      <c r="L258" s="3301"/>
      <c r="M258" s="3301"/>
      <c r="N258" s="3301"/>
      <c r="O258" s="3301"/>
      <c r="P258" s="3301"/>
      <c r="Q258" s="3301"/>
      <c r="R258" s="3301"/>
      <c r="S258" s="3301"/>
      <c r="T258" s="3301"/>
      <c r="U258" s="3301"/>
      <c r="V258" s="3301"/>
      <c r="W258" s="3301"/>
      <c r="X258" s="3301"/>
      <c r="Y258" s="3301"/>
      <c r="Z258" s="3301"/>
      <c r="AA258" s="3301"/>
      <c r="AB258" s="3301"/>
      <c r="AC258" s="3301"/>
      <c r="AD258" s="3301"/>
      <c r="AE258" s="3301"/>
      <c r="AF258" s="3301"/>
      <c r="AG258" s="3301"/>
      <c r="AH258" s="3301"/>
      <c r="AI258" s="3302"/>
      <c r="AJ258" s="1652"/>
      <c r="AK258" s="914" t="s">
        <v>599</v>
      </c>
      <c r="AL258" s="1652" t="s">
        <v>598</v>
      </c>
      <c r="AM258" s="1652" t="s">
        <v>597</v>
      </c>
      <c r="AN258" s="1652" t="s">
        <v>596</v>
      </c>
      <c r="AO258" s="1652"/>
      <c r="AP258" s="914" t="s">
        <v>595</v>
      </c>
      <c r="AQ258" s="1652" t="s">
        <v>594</v>
      </c>
      <c r="AR258" s="1652" t="s">
        <v>593</v>
      </c>
      <c r="AS258" s="1652" t="s">
        <v>592</v>
      </c>
      <c r="AT258" s="1652"/>
      <c r="AU258" s="1653"/>
      <c r="AW258" s="1661"/>
      <c r="AX258" s="1660" t="s">
        <v>6266</v>
      </c>
    </row>
    <row r="259" spans="1:50" ht="15.75" customHeight="1" x14ac:dyDescent="0.15">
      <c r="A259" s="3282"/>
      <c r="B259" s="3283"/>
      <c r="C259" s="3284"/>
      <c r="D259" s="3294"/>
      <c r="E259" s="3295"/>
      <c r="F259" s="3295"/>
      <c r="G259" s="3295"/>
      <c r="H259" s="3295"/>
      <c r="I259" s="3295"/>
      <c r="J259" s="3296"/>
      <c r="K259" s="3303"/>
      <c r="L259" s="3304"/>
      <c r="M259" s="3304"/>
      <c r="N259" s="3304"/>
      <c r="O259" s="3304"/>
      <c r="P259" s="3304"/>
      <c r="Q259" s="3304"/>
      <c r="R259" s="3304"/>
      <c r="S259" s="3304"/>
      <c r="T259" s="3304"/>
      <c r="U259" s="3304"/>
      <c r="V259" s="3304"/>
      <c r="W259" s="3304"/>
      <c r="X259" s="3304"/>
      <c r="Y259" s="3304"/>
      <c r="Z259" s="3304"/>
      <c r="AA259" s="3304"/>
      <c r="AB259" s="3304"/>
      <c r="AC259" s="3304"/>
      <c r="AD259" s="3304"/>
      <c r="AE259" s="3304"/>
      <c r="AF259" s="3304"/>
      <c r="AG259" s="3304"/>
      <c r="AH259" s="3304"/>
      <c r="AI259" s="3305"/>
      <c r="AJ259" s="1654"/>
      <c r="AK259" s="1654"/>
      <c r="AL259" s="1654"/>
      <c r="AM259" s="1654"/>
      <c r="AN259" s="1654"/>
      <c r="AO259" s="1654"/>
      <c r="AP259" s="1654"/>
      <c r="AQ259" s="1654"/>
      <c r="AR259" s="1654"/>
      <c r="AS259" s="1654"/>
      <c r="AT259" s="1654"/>
      <c r="AU259" s="1655"/>
      <c r="AW259" s="1661"/>
      <c r="AX259" s="1660" t="s">
        <v>6268</v>
      </c>
    </row>
    <row r="260" spans="1:50" ht="15.75" customHeight="1" x14ac:dyDescent="0.15">
      <c r="A260" s="913"/>
      <c r="B260" s="930"/>
      <c r="C260" s="930"/>
      <c r="D260" s="930"/>
      <c r="E260" s="930"/>
      <c r="F260" s="930"/>
      <c r="G260" s="930"/>
      <c r="H260" s="930"/>
      <c r="I260" s="930"/>
      <c r="J260" s="930"/>
      <c r="K260" s="930"/>
      <c r="L260" s="930"/>
      <c r="M260" s="930"/>
      <c r="N260" s="930"/>
      <c r="O260" s="930"/>
      <c r="P260" s="930"/>
      <c r="Q260" s="930"/>
      <c r="R260" s="930"/>
      <c r="S260" s="930"/>
      <c r="T260" s="930"/>
      <c r="U260" s="930"/>
      <c r="V260" s="930"/>
      <c r="W260" s="930"/>
      <c r="X260" s="930"/>
      <c r="Y260" s="931"/>
      <c r="Z260" s="201"/>
      <c r="AA260" s="200" t="s">
        <v>591</v>
      </c>
      <c r="AB260" s="200" t="s">
        <v>590</v>
      </c>
      <c r="AC260" s="200" t="s">
        <v>589</v>
      </c>
      <c r="AD260" s="200" t="s">
        <v>588</v>
      </c>
      <c r="AE260" s="200"/>
      <c r="AF260" s="200"/>
      <c r="AG260" s="200"/>
      <c r="AH260" s="200"/>
      <c r="AI260" s="200"/>
      <c r="AJ260" s="199"/>
      <c r="AK260" s="199"/>
      <c r="AL260" s="199"/>
      <c r="AM260" s="199"/>
      <c r="AN260" s="199"/>
      <c r="AO260" s="199"/>
      <c r="AP260" s="199"/>
      <c r="AQ260" s="199"/>
      <c r="AR260" s="199"/>
      <c r="AS260" s="199"/>
      <c r="AT260" s="199"/>
      <c r="AU260" s="203"/>
    </row>
    <row r="261" spans="1:50" ht="15.75" customHeight="1" x14ac:dyDescent="0.15">
      <c r="A261" s="932"/>
      <c r="B261" s="933"/>
      <c r="C261" s="933"/>
      <c r="D261" s="933"/>
      <c r="E261" s="933"/>
      <c r="F261" s="933"/>
      <c r="G261" s="933"/>
      <c r="H261" s="933"/>
      <c r="I261" s="933"/>
      <c r="J261" s="933"/>
      <c r="K261" s="933"/>
      <c r="L261" s="933"/>
      <c r="M261" s="933"/>
      <c r="N261" s="933"/>
      <c r="O261" s="933"/>
      <c r="P261" s="933"/>
      <c r="Q261" s="933"/>
      <c r="R261" s="933"/>
      <c r="S261" s="933"/>
      <c r="T261" s="933"/>
      <c r="U261" s="933"/>
      <c r="V261" s="933"/>
      <c r="W261" s="933"/>
      <c r="X261" s="933"/>
      <c r="Y261" s="934"/>
      <c r="Z261" s="3306"/>
      <c r="AA261" s="3307"/>
      <c r="AB261" s="3307"/>
      <c r="AC261" s="3307"/>
      <c r="AD261" s="3307"/>
      <c r="AE261" s="3307"/>
      <c r="AF261" s="3307"/>
      <c r="AG261" s="3307"/>
      <c r="AH261" s="3307"/>
      <c r="AI261" s="3307"/>
      <c r="AJ261" s="3307"/>
      <c r="AK261" s="3307"/>
      <c r="AL261" s="3307"/>
      <c r="AM261" s="3307"/>
      <c r="AN261" s="3307"/>
      <c r="AO261" s="3307"/>
      <c r="AP261" s="3307"/>
      <c r="AQ261" s="3307"/>
      <c r="AR261" s="3307"/>
      <c r="AS261" s="3307"/>
      <c r="AT261" s="3307"/>
      <c r="AU261" s="3308"/>
    </row>
    <row r="262" spans="1:50" ht="15.75" customHeight="1" x14ac:dyDescent="0.15">
      <c r="A262" s="932"/>
      <c r="B262" s="933"/>
      <c r="C262" s="933"/>
      <c r="D262" s="933"/>
      <c r="E262" s="933"/>
      <c r="F262" s="933"/>
      <c r="G262" s="933"/>
      <c r="H262" s="933"/>
      <c r="I262" s="933"/>
      <c r="J262" s="933"/>
      <c r="K262" s="933"/>
      <c r="L262" s="933"/>
      <c r="M262" s="933"/>
      <c r="N262" s="933"/>
      <c r="O262" s="933"/>
      <c r="P262" s="933"/>
      <c r="Q262" s="933"/>
      <c r="R262" s="933"/>
      <c r="S262" s="933"/>
      <c r="T262" s="933"/>
      <c r="U262" s="933"/>
      <c r="V262" s="933"/>
      <c r="W262" s="933"/>
      <c r="X262" s="933"/>
      <c r="Y262" s="934"/>
      <c r="Z262" s="3309"/>
      <c r="AA262" s="3310"/>
      <c r="AB262" s="3310"/>
      <c r="AC262" s="3310"/>
      <c r="AD262" s="3310"/>
      <c r="AE262" s="3310"/>
      <c r="AF262" s="3310"/>
      <c r="AG262" s="3310"/>
      <c r="AH262" s="3310"/>
      <c r="AI262" s="3310"/>
      <c r="AJ262" s="3310"/>
      <c r="AK262" s="3310"/>
      <c r="AL262" s="3310"/>
      <c r="AM262" s="3310"/>
      <c r="AN262" s="3310"/>
      <c r="AO262" s="3310"/>
      <c r="AP262" s="3310"/>
      <c r="AQ262" s="3310"/>
      <c r="AR262" s="3310"/>
      <c r="AS262" s="3310"/>
      <c r="AT262" s="3310"/>
      <c r="AU262" s="3311"/>
    </row>
    <row r="263" spans="1:50" ht="15.75" customHeight="1" x14ac:dyDescent="0.15">
      <c r="A263" s="932"/>
      <c r="B263" s="933"/>
      <c r="C263" s="933"/>
      <c r="D263" s="933"/>
      <c r="E263" s="933"/>
      <c r="F263" s="933"/>
      <c r="G263" s="933"/>
      <c r="H263" s="933"/>
      <c r="I263" s="933"/>
      <c r="J263" s="933"/>
      <c r="K263" s="933"/>
      <c r="L263" s="933"/>
      <c r="M263" s="933"/>
      <c r="N263" s="933"/>
      <c r="O263" s="933"/>
      <c r="P263" s="933"/>
      <c r="Q263" s="933"/>
      <c r="R263" s="933"/>
      <c r="S263" s="933"/>
      <c r="T263" s="933"/>
      <c r="U263" s="933"/>
      <c r="V263" s="933"/>
      <c r="W263" s="933"/>
      <c r="X263" s="933"/>
      <c r="Y263" s="934"/>
      <c r="Z263" s="3309"/>
      <c r="AA263" s="3310"/>
      <c r="AB263" s="3310"/>
      <c r="AC263" s="3310"/>
      <c r="AD263" s="3310"/>
      <c r="AE263" s="3310"/>
      <c r="AF263" s="3310"/>
      <c r="AG263" s="3310"/>
      <c r="AH263" s="3310"/>
      <c r="AI263" s="3310"/>
      <c r="AJ263" s="3310"/>
      <c r="AK263" s="3310"/>
      <c r="AL263" s="3310"/>
      <c r="AM263" s="3310"/>
      <c r="AN263" s="3310"/>
      <c r="AO263" s="3310"/>
      <c r="AP263" s="3310"/>
      <c r="AQ263" s="3310"/>
      <c r="AR263" s="3310"/>
      <c r="AS263" s="3310"/>
      <c r="AT263" s="3310"/>
      <c r="AU263" s="3311"/>
    </row>
    <row r="264" spans="1:50" ht="15.75" customHeight="1" x14ac:dyDescent="0.15">
      <c r="A264" s="932"/>
      <c r="B264" s="933"/>
      <c r="C264" s="933"/>
      <c r="D264" s="933"/>
      <c r="E264" s="933"/>
      <c r="F264" s="933"/>
      <c r="G264" s="933"/>
      <c r="H264" s="933"/>
      <c r="I264" s="933"/>
      <c r="J264" s="933"/>
      <c r="K264" s="933"/>
      <c r="L264" s="933"/>
      <c r="M264" s="933"/>
      <c r="N264" s="933"/>
      <c r="O264" s="933"/>
      <c r="P264" s="933"/>
      <c r="Q264" s="933"/>
      <c r="R264" s="933"/>
      <c r="S264" s="933"/>
      <c r="T264" s="933"/>
      <c r="U264" s="933"/>
      <c r="V264" s="933"/>
      <c r="W264" s="933"/>
      <c r="X264" s="933"/>
      <c r="Y264" s="934"/>
      <c r="Z264" s="3309"/>
      <c r="AA264" s="3310"/>
      <c r="AB264" s="3310"/>
      <c r="AC264" s="3310"/>
      <c r="AD264" s="3310"/>
      <c r="AE264" s="3310"/>
      <c r="AF264" s="3310"/>
      <c r="AG264" s="3310"/>
      <c r="AH264" s="3310"/>
      <c r="AI264" s="3310"/>
      <c r="AJ264" s="3310"/>
      <c r="AK264" s="3310"/>
      <c r="AL264" s="3310"/>
      <c r="AM264" s="3310"/>
      <c r="AN264" s="3310"/>
      <c r="AO264" s="3310"/>
      <c r="AP264" s="3310"/>
      <c r="AQ264" s="3310"/>
      <c r="AR264" s="3310"/>
      <c r="AS264" s="3310"/>
      <c r="AT264" s="3310"/>
      <c r="AU264" s="3311"/>
    </row>
    <row r="265" spans="1:50" ht="15.75" customHeight="1" x14ac:dyDescent="0.15">
      <c r="A265" s="932"/>
      <c r="B265" s="933"/>
      <c r="C265" s="933"/>
      <c r="D265" s="933"/>
      <c r="E265" s="933"/>
      <c r="F265" s="933"/>
      <c r="G265" s="933"/>
      <c r="H265" s="933"/>
      <c r="I265" s="933"/>
      <c r="J265" s="933"/>
      <c r="K265" s="933"/>
      <c r="L265" s="933"/>
      <c r="M265" s="933"/>
      <c r="N265" s="933"/>
      <c r="O265" s="933"/>
      <c r="P265" s="933"/>
      <c r="Q265" s="933"/>
      <c r="R265" s="933"/>
      <c r="S265" s="933"/>
      <c r="T265" s="933"/>
      <c r="U265" s="933"/>
      <c r="V265" s="933"/>
      <c r="W265" s="933"/>
      <c r="X265" s="933"/>
      <c r="Y265" s="934"/>
      <c r="Z265" s="3309"/>
      <c r="AA265" s="3310"/>
      <c r="AB265" s="3310"/>
      <c r="AC265" s="3310"/>
      <c r="AD265" s="3310"/>
      <c r="AE265" s="3310"/>
      <c r="AF265" s="3310"/>
      <c r="AG265" s="3310"/>
      <c r="AH265" s="3310"/>
      <c r="AI265" s="3310"/>
      <c r="AJ265" s="3310"/>
      <c r="AK265" s="3310"/>
      <c r="AL265" s="3310"/>
      <c r="AM265" s="3310"/>
      <c r="AN265" s="3310"/>
      <c r="AO265" s="3310"/>
      <c r="AP265" s="3310"/>
      <c r="AQ265" s="3310"/>
      <c r="AR265" s="3310"/>
      <c r="AS265" s="3310"/>
      <c r="AT265" s="3310"/>
      <c r="AU265" s="3311"/>
    </row>
    <row r="266" spans="1:50" ht="15.75" customHeight="1" x14ac:dyDescent="0.15">
      <c r="A266" s="932"/>
      <c r="B266" s="933"/>
      <c r="C266" s="933"/>
      <c r="D266" s="933"/>
      <c r="E266" s="933"/>
      <c r="F266" s="933"/>
      <c r="G266" s="933"/>
      <c r="H266" s="933"/>
      <c r="I266" s="933"/>
      <c r="J266" s="933"/>
      <c r="K266" s="933"/>
      <c r="L266" s="933"/>
      <c r="M266" s="933"/>
      <c r="N266" s="933"/>
      <c r="O266" s="933"/>
      <c r="P266" s="933"/>
      <c r="Q266" s="933"/>
      <c r="R266" s="933"/>
      <c r="S266" s="933"/>
      <c r="T266" s="933"/>
      <c r="U266" s="933"/>
      <c r="V266" s="933"/>
      <c r="W266" s="933"/>
      <c r="X266" s="933"/>
      <c r="Y266" s="934"/>
      <c r="Z266" s="3309"/>
      <c r="AA266" s="3310"/>
      <c r="AB266" s="3310"/>
      <c r="AC266" s="3310"/>
      <c r="AD266" s="3310"/>
      <c r="AE266" s="3310"/>
      <c r="AF266" s="3310"/>
      <c r="AG266" s="3310"/>
      <c r="AH266" s="3310"/>
      <c r="AI266" s="3310"/>
      <c r="AJ266" s="3310"/>
      <c r="AK266" s="3310"/>
      <c r="AL266" s="3310"/>
      <c r="AM266" s="3310"/>
      <c r="AN266" s="3310"/>
      <c r="AO266" s="3310"/>
      <c r="AP266" s="3310"/>
      <c r="AQ266" s="3310"/>
      <c r="AR266" s="3310"/>
      <c r="AS266" s="3310"/>
      <c r="AT266" s="3310"/>
      <c r="AU266" s="3311"/>
    </row>
    <row r="267" spans="1:50" ht="15.75" customHeight="1" x14ac:dyDescent="0.15">
      <c r="A267" s="932"/>
      <c r="B267" s="933"/>
      <c r="C267" s="933"/>
      <c r="D267" s="933"/>
      <c r="E267" s="933"/>
      <c r="F267" s="933"/>
      <c r="G267" s="933"/>
      <c r="H267" s="933"/>
      <c r="I267" s="933"/>
      <c r="J267" s="933"/>
      <c r="K267" s="933"/>
      <c r="L267" s="933"/>
      <c r="M267" s="933"/>
      <c r="N267" s="933"/>
      <c r="O267" s="933"/>
      <c r="P267" s="933"/>
      <c r="Q267" s="933"/>
      <c r="R267" s="933"/>
      <c r="S267" s="933"/>
      <c r="T267" s="933"/>
      <c r="U267" s="933"/>
      <c r="V267" s="933"/>
      <c r="W267" s="933"/>
      <c r="X267" s="933"/>
      <c r="Y267" s="934"/>
      <c r="Z267" s="3309"/>
      <c r="AA267" s="3310"/>
      <c r="AB267" s="3310"/>
      <c r="AC267" s="3310"/>
      <c r="AD267" s="3310"/>
      <c r="AE267" s="3310"/>
      <c r="AF267" s="3310"/>
      <c r="AG267" s="3310"/>
      <c r="AH267" s="3310"/>
      <c r="AI267" s="3310"/>
      <c r="AJ267" s="3310"/>
      <c r="AK267" s="3310"/>
      <c r="AL267" s="3310"/>
      <c r="AM267" s="3310"/>
      <c r="AN267" s="3310"/>
      <c r="AO267" s="3310"/>
      <c r="AP267" s="3310"/>
      <c r="AQ267" s="3310"/>
      <c r="AR267" s="3310"/>
      <c r="AS267" s="3310"/>
      <c r="AT267" s="3310"/>
      <c r="AU267" s="3311"/>
    </row>
    <row r="268" spans="1:50" ht="15.75" customHeight="1" x14ac:dyDescent="0.15">
      <c r="A268" s="932"/>
      <c r="B268" s="933"/>
      <c r="C268" s="933"/>
      <c r="D268" s="933"/>
      <c r="E268" s="933"/>
      <c r="F268" s="933"/>
      <c r="G268" s="933"/>
      <c r="H268" s="933"/>
      <c r="I268" s="933"/>
      <c r="J268" s="933"/>
      <c r="K268" s="3315" t="s">
        <v>587</v>
      </c>
      <c r="L268" s="3315"/>
      <c r="M268" s="3315"/>
      <c r="N268" s="3315"/>
      <c r="O268" s="3315"/>
      <c r="P268" s="3315"/>
      <c r="Q268" s="933"/>
      <c r="R268" s="933"/>
      <c r="S268" s="933"/>
      <c r="T268" s="933"/>
      <c r="U268" s="933"/>
      <c r="V268" s="933"/>
      <c r="W268" s="933"/>
      <c r="X268" s="933"/>
      <c r="Y268" s="934"/>
      <c r="Z268" s="3309"/>
      <c r="AA268" s="3310"/>
      <c r="AB268" s="3310"/>
      <c r="AC268" s="3310"/>
      <c r="AD268" s="3310"/>
      <c r="AE268" s="3310"/>
      <c r="AF268" s="3310"/>
      <c r="AG268" s="3310"/>
      <c r="AH268" s="3310"/>
      <c r="AI268" s="3310"/>
      <c r="AJ268" s="3310"/>
      <c r="AK268" s="3310"/>
      <c r="AL268" s="3310"/>
      <c r="AM268" s="3310"/>
      <c r="AN268" s="3310"/>
      <c r="AO268" s="3310"/>
      <c r="AP268" s="3310"/>
      <c r="AQ268" s="3310"/>
      <c r="AR268" s="3310"/>
      <c r="AS268" s="3310"/>
      <c r="AT268" s="3310"/>
      <c r="AU268" s="3311"/>
    </row>
    <row r="269" spans="1:50" ht="15.75" customHeight="1" x14ac:dyDescent="0.15">
      <c r="A269" s="932"/>
      <c r="B269" s="933"/>
      <c r="C269" s="933"/>
      <c r="D269" s="933"/>
      <c r="E269" s="933"/>
      <c r="F269" s="933"/>
      <c r="G269" s="933"/>
      <c r="H269" s="933"/>
      <c r="I269" s="933"/>
      <c r="J269" s="933"/>
      <c r="K269" s="933"/>
      <c r="L269" s="933"/>
      <c r="M269" s="933"/>
      <c r="N269" s="933"/>
      <c r="O269" s="933"/>
      <c r="P269" s="933"/>
      <c r="Q269" s="933"/>
      <c r="R269" s="933"/>
      <c r="S269" s="933"/>
      <c r="T269" s="933"/>
      <c r="U269" s="933"/>
      <c r="V269" s="933"/>
      <c r="W269" s="933"/>
      <c r="X269" s="933"/>
      <c r="Y269" s="934"/>
      <c r="Z269" s="3309"/>
      <c r="AA269" s="3310"/>
      <c r="AB269" s="3310"/>
      <c r="AC269" s="3310"/>
      <c r="AD269" s="3310"/>
      <c r="AE269" s="3310"/>
      <c r="AF269" s="3310"/>
      <c r="AG269" s="3310"/>
      <c r="AH269" s="3310"/>
      <c r="AI269" s="3310"/>
      <c r="AJ269" s="3310"/>
      <c r="AK269" s="3310"/>
      <c r="AL269" s="3310"/>
      <c r="AM269" s="3310"/>
      <c r="AN269" s="3310"/>
      <c r="AO269" s="3310"/>
      <c r="AP269" s="3310"/>
      <c r="AQ269" s="3310"/>
      <c r="AR269" s="3310"/>
      <c r="AS269" s="3310"/>
      <c r="AT269" s="3310"/>
      <c r="AU269" s="3311"/>
    </row>
    <row r="270" spans="1:50" ht="15.75" customHeight="1" x14ac:dyDescent="0.15">
      <c r="A270" s="932"/>
      <c r="B270" s="933"/>
      <c r="C270" s="933"/>
      <c r="D270" s="933"/>
      <c r="E270" s="933"/>
      <c r="F270" s="933"/>
      <c r="G270" s="933"/>
      <c r="H270" s="933"/>
      <c r="I270" s="933"/>
      <c r="J270" s="933"/>
      <c r="K270" s="933"/>
      <c r="L270" s="933"/>
      <c r="M270" s="933"/>
      <c r="N270" s="933"/>
      <c r="O270" s="933"/>
      <c r="P270" s="933"/>
      <c r="Q270" s="933"/>
      <c r="R270" s="933"/>
      <c r="S270" s="933"/>
      <c r="T270" s="933"/>
      <c r="U270" s="933"/>
      <c r="V270" s="933"/>
      <c r="W270" s="933"/>
      <c r="X270" s="933"/>
      <c r="Y270" s="934"/>
      <c r="Z270" s="3309"/>
      <c r="AA270" s="3310"/>
      <c r="AB270" s="3310"/>
      <c r="AC270" s="3310"/>
      <c r="AD270" s="3310"/>
      <c r="AE270" s="3310"/>
      <c r="AF270" s="3310"/>
      <c r="AG270" s="3310"/>
      <c r="AH270" s="3310"/>
      <c r="AI270" s="3310"/>
      <c r="AJ270" s="3310"/>
      <c r="AK270" s="3310"/>
      <c r="AL270" s="3310"/>
      <c r="AM270" s="3310"/>
      <c r="AN270" s="3310"/>
      <c r="AO270" s="3310"/>
      <c r="AP270" s="3310"/>
      <c r="AQ270" s="3310"/>
      <c r="AR270" s="3310"/>
      <c r="AS270" s="3310"/>
      <c r="AT270" s="3310"/>
      <c r="AU270" s="3311"/>
    </row>
    <row r="271" spans="1:50" ht="15.75" customHeight="1" x14ac:dyDescent="0.15">
      <c r="A271" s="932"/>
      <c r="B271" s="933"/>
      <c r="C271" s="933"/>
      <c r="D271" s="933"/>
      <c r="E271" s="933"/>
      <c r="F271" s="933"/>
      <c r="G271" s="933"/>
      <c r="H271" s="933"/>
      <c r="I271" s="933"/>
      <c r="J271" s="933"/>
      <c r="K271" s="933"/>
      <c r="L271" s="933"/>
      <c r="M271" s="933"/>
      <c r="N271" s="933"/>
      <c r="O271" s="933"/>
      <c r="P271" s="933"/>
      <c r="Q271" s="933"/>
      <c r="R271" s="933"/>
      <c r="S271" s="933"/>
      <c r="T271" s="933"/>
      <c r="U271" s="933"/>
      <c r="V271" s="933"/>
      <c r="W271" s="933"/>
      <c r="X271" s="933"/>
      <c r="Y271" s="934"/>
      <c r="Z271" s="3309"/>
      <c r="AA271" s="3310"/>
      <c r="AB271" s="3310"/>
      <c r="AC271" s="3310"/>
      <c r="AD271" s="3310"/>
      <c r="AE271" s="3310"/>
      <c r="AF271" s="3310"/>
      <c r="AG271" s="3310"/>
      <c r="AH271" s="3310"/>
      <c r="AI271" s="3310"/>
      <c r="AJ271" s="3310"/>
      <c r="AK271" s="3310"/>
      <c r="AL271" s="3310"/>
      <c r="AM271" s="3310"/>
      <c r="AN271" s="3310"/>
      <c r="AO271" s="3310"/>
      <c r="AP271" s="3310"/>
      <c r="AQ271" s="3310"/>
      <c r="AR271" s="3310"/>
      <c r="AS271" s="3310"/>
      <c r="AT271" s="3310"/>
      <c r="AU271" s="3311"/>
    </row>
    <row r="272" spans="1:50" ht="15.75" customHeight="1" x14ac:dyDescent="0.15">
      <c r="A272" s="932"/>
      <c r="B272" s="933"/>
      <c r="C272" s="933"/>
      <c r="D272" s="933"/>
      <c r="E272" s="933"/>
      <c r="F272" s="933"/>
      <c r="G272" s="933"/>
      <c r="H272" s="933"/>
      <c r="I272" s="933"/>
      <c r="J272" s="933"/>
      <c r="K272" s="933"/>
      <c r="L272" s="933"/>
      <c r="M272" s="933"/>
      <c r="N272" s="933"/>
      <c r="O272" s="933"/>
      <c r="P272" s="933"/>
      <c r="Q272" s="933"/>
      <c r="R272" s="933"/>
      <c r="S272" s="933"/>
      <c r="T272" s="933"/>
      <c r="U272" s="933"/>
      <c r="V272" s="933"/>
      <c r="W272" s="933"/>
      <c r="X272" s="933"/>
      <c r="Y272" s="934"/>
      <c r="Z272" s="3309"/>
      <c r="AA272" s="3310"/>
      <c r="AB272" s="3310"/>
      <c r="AC272" s="3310"/>
      <c r="AD272" s="3310"/>
      <c r="AE272" s="3310"/>
      <c r="AF272" s="3310"/>
      <c r="AG272" s="3310"/>
      <c r="AH272" s="3310"/>
      <c r="AI272" s="3310"/>
      <c r="AJ272" s="3310"/>
      <c r="AK272" s="3310"/>
      <c r="AL272" s="3310"/>
      <c r="AM272" s="3310"/>
      <c r="AN272" s="3310"/>
      <c r="AO272" s="3310"/>
      <c r="AP272" s="3310"/>
      <c r="AQ272" s="3310"/>
      <c r="AR272" s="3310"/>
      <c r="AS272" s="3310"/>
      <c r="AT272" s="3310"/>
      <c r="AU272" s="3311"/>
    </row>
    <row r="273" spans="1:50" ht="15.75" customHeight="1" x14ac:dyDescent="0.15">
      <c r="A273" s="932"/>
      <c r="B273" s="933"/>
      <c r="C273" s="933"/>
      <c r="D273" s="933"/>
      <c r="E273" s="933"/>
      <c r="F273" s="933"/>
      <c r="G273" s="933"/>
      <c r="H273" s="933"/>
      <c r="I273" s="933"/>
      <c r="J273" s="933"/>
      <c r="K273" s="933"/>
      <c r="L273" s="933"/>
      <c r="M273" s="933"/>
      <c r="N273" s="933"/>
      <c r="O273" s="933"/>
      <c r="P273" s="933"/>
      <c r="Q273" s="933"/>
      <c r="R273" s="933"/>
      <c r="S273" s="933"/>
      <c r="T273" s="933"/>
      <c r="U273" s="933"/>
      <c r="V273" s="933"/>
      <c r="W273" s="933"/>
      <c r="X273" s="933"/>
      <c r="Y273" s="934"/>
      <c r="Z273" s="3309"/>
      <c r="AA273" s="3310"/>
      <c r="AB273" s="3310"/>
      <c r="AC273" s="3310"/>
      <c r="AD273" s="3310"/>
      <c r="AE273" s="3310"/>
      <c r="AF273" s="3310"/>
      <c r="AG273" s="3310"/>
      <c r="AH273" s="3310"/>
      <c r="AI273" s="3310"/>
      <c r="AJ273" s="3310"/>
      <c r="AK273" s="3310"/>
      <c r="AL273" s="3310"/>
      <c r="AM273" s="3310"/>
      <c r="AN273" s="3310"/>
      <c r="AO273" s="3310"/>
      <c r="AP273" s="3310"/>
      <c r="AQ273" s="3310"/>
      <c r="AR273" s="3310"/>
      <c r="AS273" s="3310"/>
      <c r="AT273" s="3310"/>
      <c r="AU273" s="3311"/>
    </row>
    <row r="274" spans="1:50" ht="15.75" customHeight="1" x14ac:dyDescent="0.15">
      <c r="A274" s="932"/>
      <c r="B274" s="933"/>
      <c r="C274" s="933"/>
      <c r="D274" s="933"/>
      <c r="E274" s="933"/>
      <c r="F274" s="933"/>
      <c r="G274" s="933"/>
      <c r="H274" s="933"/>
      <c r="I274" s="933"/>
      <c r="J274" s="933"/>
      <c r="K274" s="933"/>
      <c r="L274" s="933"/>
      <c r="M274" s="933"/>
      <c r="N274" s="933"/>
      <c r="O274" s="933"/>
      <c r="P274" s="933"/>
      <c r="Q274" s="933"/>
      <c r="R274" s="933"/>
      <c r="S274" s="933"/>
      <c r="T274" s="933"/>
      <c r="U274" s="933"/>
      <c r="V274" s="933"/>
      <c r="W274" s="933"/>
      <c r="X274" s="933"/>
      <c r="Y274" s="934"/>
      <c r="Z274" s="3309"/>
      <c r="AA274" s="3310"/>
      <c r="AB274" s="3310"/>
      <c r="AC274" s="3310"/>
      <c r="AD274" s="3310"/>
      <c r="AE274" s="3310"/>
      <c r="AF274" s="3310"/>
      <c r="AG274" s="3310"/>
      <c r="AH274" s="3310"/>
      <c r="AI274" s="3310"/>
      <c r="AJ274" s="3310"/>
      <c r="AK274" s="3310"/>
      <c r="AL274" s="3310"/>
      <c r="AM274" s="3310"/>
      <c r="AN274" s="3310"/>
      <c r="AO274" s="3310"/>
      <c r="AP274" s="3310"/>
      <c r="AQ274" s="3310"/>
      <c r="AR274" s="3310"/>
      <c r="AS274" s="3310"/>
      <c r="AT274" s="3310"/>
      <c r="AU274" s="3311"/>
    </row>
    <row r="275" spans="1:50" ht="15.75" customHeight="1" x14ac:dyDescent="0.15">
      <c r="A275" s="932"/>
      <c r="B275" s="933"/>
      <c r="C275" s="933"/>
      <c r="D275" s="933"/>
      <c r="E275" s="933"/>
      <c r="F275" s="933"/>
      <c r="G275" s="933"/>
      <c r="H275" s="933"/>
      <c r="I275" s="933"/>
      <c r="J275" s="933"/>
      <c r="K275" s="933"/>
      <c r="L275" s="933"/>
      <c r="M275" s="933"/>
      <c r="N275" s="933"/>
      <c r="O275" s="933"/>
      <c r="P275" s="933"/>
      <c r="Q275" s="933"/>
      <c r="R275" s="933"/>
      <c r="S275" s="933"/>
      <c r="T275" s="933"/>
      <c r="U275" s="933"/>
      <c r="V275" s="933"/>
      <c r="W275" s="933"/>
      <c r="X275" s="933"/>
      <c r="Y275" s="934"/>
      <c r="Z275" s="3309"/>
      <c r="AA275" s="3310"/>
      <c r="AB275" s="3310"/>
      <c r="AC275" s="3310"/>
      <c r="AD275" s="3310"/>
      <c r="AE275" s="3310"/>
      <c r="AF275" s="3310"/>
      <c r="AG275" s="3310"/>
      <c r="AH275" s="3310"/>
      <c r="AI275" s="3310"/>
      <c r="AJ275" s="3310"/>
      <c r="AK275" s="3310"/>
      <c r="AL275" s="3310"/>
      <c r="AM275" s="3310"/>
      <c r="AN275" s="3310"/>
      <c r="AO275" s="3310"/>
      <c r="AP275" s="3310"/>
      <c r="AQ275" s="3310"/>
      <c r="AR275" s="3310"/>
      <c r="AS275" s="3310"/>
      <c r="AT275" s="3310"/>
      <c r="AU275" s="3311"/>
    </row>
    <row r="276" spans="1:50" ht="15.75" customHeight="1" x14ac:dyDescent="0.15">
      <c r="A276" s="932"/>
      <c r="B276" s="933"/>
      <c r="C276" s="933"/>
      <c r="D276" s="933"/>
      <c r="E276" s="933"/>
      <c r="F276" s="933"/>
      <c r="G276" s="933"/>
      <c r="H276" s="933"/>
      <c r="I276" s="933"/>
      <c r="J276" s="933"/>
      <c r="K276" s="933"/>
      <c r="L276" s="933"/>
      <c r="M276" s="933"/>
      <c r="N276" s="933"/>
      <c r="O276" s="933"/>
      <c r="P276" s="933"/>
      <c r="Q276" s="933"/>
      <c r="R276" s="933"/>
      <c r="S276" s="933"/>
      <c r="T276" s="933"/>
      <c r="U276" s="933"/>
      <c r="V276" s="933"/>
      <c r="W276" s="933"/>
      <c r="X276" s="933"/>
      <c r="Y276" s="934"/>
      <c r="Z276" s="3309"/>
      <c r="AA276" s="3310"/>
      <c r="AB276" s="3310"/>
      <c r="AC276" s="3310"/>
      <c r="AD276" s="3310"/>
      <c r="AE276" s="3310"/>
      <c r="AF276" s="3310"/>
      <c r="AG276" s="3310"/>
      <c r="AH276" s="3310"/>
      <c r="AI276" s="3310"/>
      <c r="AJ276" s="3310"/>
      <c r="AK276" s="3310"/>
      <c r="AL276" s="3310"/>
      <c r="AM276" s="3310"/>
      <c r="AN276" s="3310"/>
      <c r="AO276" s="3310"/>
      <c r="AP276" s="3310"/>
      <c r="AQ276" s="3310"/>
      <c r="AR276" s="3310"/>
      <c r="AS276" s="3310"/>
      <c r="AT276" s="3310"/>
      <c r="AU276" s="3311"/>
    </row>
    <row r="277" spans="1:50" ht="15.75" customHeight="1" x14ac:dyDescent="0.15">
      <c r="A277" s="935"/>
      <c r="B277" s="936"/>
      <c r="C277" s="936"/>
      <c r="D277" s="936"/>
      <c r="E277" s="936"/>
      <c r="F277" s="936"/>
      <c r="G277" s="936"/>
      <c r="H277" s="936"/>
      <c r="I277" s="936"/>
      <c r="J277" s="936"/>
      <c r="K277" s="936"/>
      <c r="L277" s="936"/>
      <c r="M277" s="936"/>
      <c r="N277" s="936"/>
      <c r="O277" s="936"/>
      <c r="P277" s="936"/>
      <c r="Q277" s="936"/>
      <c r="R277" s="936"/>
      <c r="S277" s="936"/>
      <c r="T277" s="936"/>
      <c r="U277" s="936"/>
      <c r="V277" s="936"/>
      <c r="W277" s="936"/>
      <c r="X277" s="936"/>
      <c r="Y277" s="937"/>
      <c r="Z277" s="3312"/>
      <c r="AA277" s="3313"/>
      <c r="AB277" s="3313"/>
      <c r="AC277" s="3313"/>
      <c r="AD277" s="3313"/>
      <c r="AE277" s="3313"/>
      <c r="AF277" s="3313"/>
      <c r="AG277" s="3313"/>
      <c r="AH277" s="3313"/>
      <c r="AI277" s="3313"/>
      <c r="AJ277" s="3313"/>
      <c r="AK277" s="3313"/>
      <c r="AL277" s="3313"/>
      <c r="AM277" s="3313"/>
      <c r="AN277" s="3313"/>
      <c r="AO277" s="3313"/>
      <c r="AP277" s="3313"/>
      <c r="AQ277" s="3313"/>
      <c r="AR277" s="3313"/>
      <c r="AS277" s="3313"/>
      <c r="AT277" s="3313"/>
      <c r="AU277" s="3314"/>
    </row>
    <row r="278" spans="1:50" ht="12.75" customHeight="1" x14ac:dyDescent="0.15">
      <c r="A278" s="915"/>
      <c r="B278" s="915"/>
      <c r="C278" s="915"/>
      <c r="D278" s="915"/>
      <c r="E278" s="915"/>
      <c r="F278" s="915"/>
      <c r="G278" s="915"/>
      <c r="H278" s="915"/>
      <c r="I278" s="915"/>
      <c r="J278" s="915"/>
      <c r="K278" s="915"/>
      <c r="L278" s="915"/>
      <c r="M278" s="915"/>
      <c r="N278" s="915"/>
      <c r="O278" s="915"/>
      <c r="P278" s="915"/>
      <c r="Q278" s="915"/>
      <c r="R278" s="915"/>
      <c r="S278" s="915"/>
      <c r="T278" s="915"/>
      <c r="U278" s="915"/>
      <c r="V278" s="915"/>
      <c r="W278" s="915"/>
      <c r="X278" s="915"/>
      <c r="Y278" s="915"/>
      <c r="Z278" s="915"/>
      <c r="AA278" s="915"/>
      <c r="AB278" s="915"/>
      <c r="AC278" s="915"/>
      <c r="AD278" s="915"/>
      <c r="AE278" s="915"/>
      <c r="AF278" s="915"/>
      <c r="AG278" s="915"/>
      <c r="AH278" s="915"/>
      <c r="AI278" s="915"/>
      <c r="AJ278" s="915"/>
      <c r="AK278" s="915"/>
      <c r="AL278" s="915"/>
      <c r="AM278" s="915"/>
      <c r="AN278" s="915"/>
      <c r="AO278" s="915"/>
      <c r="AP278" s="915"/>
      <c r="AQ278" s="915"/>
      <c r="AR278" s="915"/>
      <c r="AS278" s="915"/>
      <c r="AT278" s="915"/>
      <c r="AU278" s="915"/>
    </row>
    <row r="279" spans="1:50" ht="15.75" customHeight="1" x14ac:dyDescent="0.15">
      <c r="A279" s="3276" t="s">
        <v>603</v>
      </c>
      <c r="B279" s="3277"/>
      <c r="C279" s="3278"/>
      <c r="D279" s="3285" t="s">
        <v>602</v>
      </c>
      <c r="E279" s="3286"/>
      <c r="F279" s="3286"/>
      <c r="G279" s="3286"/>
      <c r="H279" s="3286"/>
      <c r="I279" s="3286"/>
      <c r="J279" s="3287"/>
      <c r="K279" s="920"/>
      <c r="L279" s="1657"/>
      <c r="M279" s="1657"/>
      <c r="N279" s="1657"/>
      <c r="O279" s="1657"/>
      <c r="P279" s="1657"/>
      <c r="Q279" s="1657"/>
      <c r="R279" s="1657"/>
      <c r="S279" s="922" t="s">
        <v>3513</v>
      </c>
      <c r="T279" s="922" t="s">
        <v>601</v>
      </c>
      <c r="U279" s="922" t="s">
        <v>588</v>
      </c>
      <c r="V279" s="922" t="s">
        <v>600</v>
      </c>
      <c r="W279" s="922"/>
      <c r="X279" s="922"/>
      <c r="Y279" s="922"/>
      <c r="Z279" s="922"/>
      <c r="AA279" s="922"/>
      <c r="AB279" s="922"/>
      <c r="AC279" s="922"/>
      <c r="AD279" s="922"/>
      <c r="AE279" s="922"/>
      <c r="AF279" s="922"/>
      <c r="AG279" s="922"/>
      <c r="AH279" s="922"/>
      <c r="AI279" s="923"/>
      <c r="AJ279" s="1656"/>
      <c r="AK279" s="3286" t="s">
        <v>3514</v>
      </c>
      <c r="AL279" s="3286"/>
      <c r="AM279" s="3286"/>
      <c r="AN279" s="3286"/>
      <c r="AO279" s="3286"/>
      <c r="AP279" s="3286"/>
      <c r="AQ279" s="3286"/>
      <c r="AR279" s="3286"/>
      <c r="AS279" s="3286"/>
      <c r="AT279" s="3286"/>
      <c r="AU279" s="1658"/>
    </row>
    <row r="280" spans="1:50" ht="15.75" customHeight="1" x14ac:dyDescent="0.15">
      <c r="A280" s="3279"/>
      <c r="B280" s="3280"/>
      <c r="C280" s="3281"/>
      <c r="D280" s="3288"/>
      <c r="E280" s="3289"/>
      <c r="F280" s="3289"/>
      <c r="G280" s="3289"/>
      <c r="H280" s="3289"/>
      <c r="I280" s="3289"/>
      <c r="J280" s="3290"/>
      <c r="K280" s="3297"/>
      <c r="L280" s="3298"/>
      <c r="M280" s="3298"/>
      <c r="N280" s="3298"/>
      <c r="O280" s="3298"/>
      <c r="P280" s="3298"/>
      <c r="Q280" s="3298"/>
      <c r="R280" s="3298"/>
      <c r="S280" s="3298"/>
      <c r="T280" s="3298"/>
      <c r="U280" s="3298"/>
      <c r="V280" s="3298"/>
      <c r="W280" s="3298"/>
      <c r="X280" s="3298"/>
      <c r="Y280" s="3298"/>
      <c r="Z280" s="3298"/>
      <c r="AA280" s="3298"/>
      <c r="AB280" s="3298"/>
      <c r="AC280" s="3298"/>
      <c r="AD280" s="3298"/>
      <c r="AE280" s="3298"/>
      <c r="AF280" s="3298"/>
      <c r="AG280" s="3298"/>
      <c r="AH280" s="3298"/>
      <c r="AI280" s="3299"/>
      <c r="AJ280" s="1652"/>
      <c r="AK280" s="1652"/>
      <c r="AL280" s="1652"/>
      <c r="AM280" s="1652"/>
      <c r="AN280" s="1652"/>
      <c r="AO280" s="1652"/>
      <c r="AP280" s="1652"/>
      <c r="AQ280" s="1652"/>
      <c r="AR280" s="1652"/>
      <c r="AS280" s="1652"/>
      <c r="AT280" s="1652"/>
      <c r="AU280" s="1653"/>
      <c r="AW280" s="1659" t="s">
        <v>6267</v>
      </c>
      <c r="AX280" s="1660" t="s">
        <v>6269</v>
      </c>
    </row>
    <row r="281" spans="1:50" ht="15.75" customHeight="1" x14ac:dyDescent="0.15">
      <c r="A281" s="3279"/>
      <c r="B281" s="3280"/>
      <c r="C281" s="3281"/>
      <c r="D281" s="3291"/>
      <c r="E281" s="3292"/>
      <c r="F281" s="3292"/>
      <c r="G281" s="3292"/>
      <c r="H281" s="3292"/>
      <c r="I281" s="3292"/>
      <c r="J281" s="3293"/>
      <c r="K281" s="3300"/>
      <c r="L281" s="3301"/>
      <c r="M281" s="3301"/>
      <c r="N281" s="3301"/>
      <c r="O281" s="3301"/>
      <c r="P281" s="3301"/>
      <c r="Q281" s="3301"/>
      <c r="R281" s="3301"/>
      <c r="S281" s="3301"/>
      <c r="T281" s="3301"/>
      <c r="U281" s="3301"/>
      <c r="V281" s="3301"/>
      <c r="W281" s="3301"/>
      <c r="X281" s="3301"/>
      <c r="Y281" s="3301"/>
      <c r="Z281" s="3301"/>
      <c r="AA281" s="3301"/>
      <c r="AB281" s="3301"/>
      <c r="AC281" s="3301"/>
      <c r="AD281" s="3301"/>
      <c r="AE281" s="3301"/>
      <c r="AF281" s="3301"/>
      <c r="AG281" s="3301"/>
      <c r="AH281" s="3301"/>
      <c r="AI281" s="3302"/>
      <c r="AJ281" s="1652"/>
      <c r="AK281" s="914" t="s">
        <v>599</v>
      </c>
      <c r="AL281" s="1652" t="s">
        <v>598</v>
      </c>
      <c r="AM281" s="1652" t="s">
        <v>597</v>
      </c>
      <c r="AN281" s="1652" t="s">
        <v>596</v>
      </c>
      <c r="AO281" s="1652"/>
      <c r="AP281" s="914" t="s">
        <v>595</v>
      </c>
      <c r="AQ281" s="1652" t="s">
        <v>594</v>
      </c>
      <c r="AR281" s="1652" t="s">
        <v>593</v>
      </c>
      <c r="AS281" s="1652" t="s">
        <v>592</v>
      </c>
      <c r="AT281" s="1652"/>
      <c r="AU281" s="1653"/>
      <c r="AW281" s="1661"/>
      <c r="AX281" s="1660" t="s">
        <v>6266</v>
      </c>
    </row>
    <row r="282" spans="1:50" ht="15.75" customHeight="1" x14ac:dyDescent="0.15">
      <c r="A282" s="3282"/>
      <c r="B282" s="3283"/>
      <c r="C282" s="3284"/>
      <c r="D282" s="3294"/>
      <c r="E282" s="3295"/>
      <c r="F282" s="3295"/>
      <c r="G282" s="3295"/>
      <c r="H282" s="3295"/>
      <c r="I282" s="3295"/>
      <c r="J282" s="3296"/>
      <c r="K282" s="3303"/>
      <c r="L282" s="3304"/>
      <c r="M282" s="3304"/>
      <c r="N282" s="3304"/>
      <c r="O282" s="3304"/>
      <c r="P282" s="3304"/>
      <c r="Q282" s="3304"/>
      <c r="R282" s="3304"/>
      <c r="S282" s="3304"/>
      <c r="T282" s="3304"/>
      <c r="U282" s="3304"/>
      <c r="V282" s="3304"/>
      <c r="W282" s="3304"/>
      <c r="X282" s="3304"/>
      <c r="Y282" s="3304"/>
      <c r="Z282" s="3304"/>
      <c r="AA282" s="3304"/>
      <c r="AB282" s="3304"/>
      <c r="AC282" s="3304"/>
      <c r="AD282" s="3304"/>
      <c r="AE282" s="3304"/>
      <c r="AF282" s="3304"/>
      <c r="AG282" s="3304"/>
      <c r="AH282" s="3304"/>
      <c r="AI282" s="3305"/>
      <c r="AJ282" s="1654"/>
      <c r="AK282" s="1654"/>
      <c r="AL282" s="1654"/>
      <c r="AM282" s="1654"/>
      <c r="AN282" s="1654"/>
      <c r="AO282" s="1654"/>
      <c r="AP282" s="1654"/>
      <c r="AQ282" s="1654"/>
      <c r="AR282" s="1654"/>
      <c r="AS282" s="1654"/>
      <c r="AT282" s="1654"/>
      <c r="AU282" s="1655"/>
      <c r="AW282" s="1661"/>
      <c r="AX282" s="1660" t="s">
        <v>6268</v>
      </c>
    </row>
    <row r="283" spans="1:50" ht="15.75" customHeight="1" x14ac:dyDescent="0.15">
      <c r="A283" s="913"/>
      <c r="B283" s="930"/>
      <c r="C283" s="930"/>
      <c r="D283" s="930"/>
      <c r="E283" s="930"/>
      <c r="F283" s="930"/>
      <c r="G283" s="930"/>
      <c r="H283" s="930"/>
      <c r="I283" s="930"/>
      <c r="J283" s="930"/>
      <c r="K283" s="930"/>
      <c r="L283" s="930"/>
      <c r="M283" s="930"/>
      <c r="N283" s="930"/>
      <c r="O283" s="930"/>
      <c r="P283" s="930"/>
      <c r="Q283" s="930"/>
      <c r="R283" s="930"/>
      <c r="S283" s="930"/>
      <c r="T283" s="930"/>
      <c r="U283" s="930"/>
      <c r="V283" s="930"/>
      <c r="W283" s="930"/>
      <c r="X283" s="930"/>
      <c r="Y283" s="931"/>
      <c r="Z283" s="201"/>
      <c r="AA283" s="200" t="s">
        <v>591</v>
      </c>
      <c r="AB283" s="200" t="s">
        <v>590</v>
      </c>
      <c r="AC283" s="200" t="s">
        <v>589</v>
      </c>
      <c r="AD283" s="200" t="s">
        <v>588</v>
      </c>
      <c r="AE283" s="200"/>
      <c r="AF283" s="200"/>
      <c r="AG283" s="200"/>
      <c r="AH283" s="200"/>
      <c r="AI283" s="200"/>
      <c r="AJ283" s="199"/>
      <c r="AK283" s="199"/>
      <c r="AL283" s="199"/>
      <c r="AM283" s="199"/>
      <c r="AN283" s="199"/>
      <c r="AO283" s="199"/>
      <c r="AP283" s="199"/>
      <c r="AQ283" s="199"/>
      <c r="AR283" s="199"/>
      <c r="AS283" s="199"/>
      <c r="AT283" s="199"/>
      <c r="AU283" s="203"/>
    </row>
    <row r="284" spans="1:50" ht="15.75" customHeight="1" x14ac:dyDescent="0.15">
      <c r="A284" s="932"/>
      <c r="B284" s="933"/>
      <c r="C284" s="933"/>
      <c r="D284" s="933"/>
      <c r="E284" s="933"/>
      <c r="F284" s="933"/>
      <c r="G284" s="933"/>
      <c r="H284" s="933"/>
      <c r="I284" s="933"/>
      <c r="J284" s="933"/>
      <c r="K284" s="933"/>
      <c r="L284" s="933"/>
      <c r="M284" s="933"/>
      <c r="N284" s="933"/>
      <c r="O284" s="933"/>
      <c r="P284" s="933"/>
      <c r="Q284" s="933"/>
      <c r="R284" s="933"/>
      <c r="S284" s="933"/>
      <c r="T284" s="933"/>
      <c r="U284" s="933"/>
      <c r="V284" s="933"/>
      <c r="W284" s="933"/>
      <c r="X284" s="933"/>
      <c r="Y284" s="934"/>
      <c r="Z284" s="3306"/>
      <c r="AA284" s="3307"/>
      <c r="AB284" s="3307"/>
      <c r="AC284" s="3307"/>
      <c r="AD284" s="3307"/>
      <c r="AE284" s="3307"/>
      <c r="AF284" s="3307"/>
      <c r="AG284" s="3307"/>
      <c r="AH284" s="3307"/>
      <c r="AI284" s="3307"/>
      <c r="AJ284" s="3307"/>
      <c r="AK284" s="3307"/>
      <c r="AL284" s="3307"/>
      <c r="AM284" s="3307"/>
      <c r="AN284" s="3307"/>
      <c r="AO284" s="3307"/>
      <c r="AP284" s="3307"/>
      <c r="AQ284" s="3307"/>
      <c r="AR284" s="3307"/>
      <c r="AS284" s="3307"/>
      <c r="AT284" s="3307"/>
      <c r="AU284" s="3308"/>
    </row>
    <row r="285" spans="1:50" ht="15.75" customHeight="1" x14ac:dyDescent="0.15">
      <c r="A285" s="932"/>
      <c r="B285" s="933"/>
      <c r="C285" s="933"/>
      <c r="D285" s="933"/>
      <c r="E285" s="933"/>
      <c r="F285" s="933"/>
      <c r="G285" s="933"/>
      <c r="H285" s="933"/>
      <c r="I285" s="933"/>
      <c r="J285" s="933"/>
      <c r="K285" s="933"/>
      <c r="L285" s="933"/>
      <c r="M285" s="933"/>
      <c r="N285" s="933"/>
      <c r="O285" s="933"/>
      <c r="P285" s="933"/>
      <c r="Q285" s="933"/>
      <c r="R285" s="933"/>
      <c r="S285" s="933"/>
      <c r="T285" s="933"/>
      <c r="U285" s="933"/>
      <c r="V285" s="933"/>
      <c r="W285" s="933"/>
      <c r="X285" s="933"/>
      <c r="Y285" s="934"/>
      <c r="Z285" s="3309"/>
      <c r="AA285" s="3310"/>
      <c r="AB285" s="3310"/>
      <c r="AC285" s="3310"/>
      <c r="AD285" s="3310"/>
      <c r="AE285" s="3310"/>
      <c r="AF285" s="3310"/>
      <c r="AG285" s="3310"/>
      <c r="AH285" s="3310"/>
      <c r="AI285" s="3310"/>
      <c r="AJ285" s="3310"/>
      <c r="AK285" s="3310"/>
      <c r="AL285" s="3310"/>
      <c r="AM285" s="3310"/>
      <c r="AN285" s="3310"/>
      <c r="AO285" s="3310"/>
      <c r="AP285" s="3310"/>
      <c r="AQ285" s="3310"/>
      <c r="AR285" s="3310"/>
      <c r="AS285" s="3310"/>
      <c r="AT285" s="3310"/>
      <c r="AU285" s="3311"/>
    </row>
    <row r="286" spans="1:50" ht="15.75" customHeight="1" x14ac:dyDescent="0.15">
      <c r="A286" s="932"/>
      <c r="B286" s="933"/>
      <c r="C286" s="933"/>
      <c r="D286" s="933"/>
      <c r="E286" s="933"/>
      <c r="F286" s="933"/>
      <c r="G286" s="933"/>
      <c r="H286" s="933"/>
      <c r="I286" s="933"/>
      <c r="J286" s="933"/>
      <c r="K286" s="933"/>
      <c r="L286" s="933"/>
      <c r="M286" s="933"/>
      <c r="N286" s="933"/>
      <c r="O286" s="933"/>
      <c r="P286" s="933"/>
      <c r="Q286" s="933"/>
      <c r="R286" s="933"/>
      <c r="S286" s="933"/>
      <c r="T286" s="933"/>
      <c r="U286" s="933"/>
      <c r="V286" s="933"/>
      <c r="W286" s="933"/>
      <c r="X286" s="933"/>
      <c r="Y286" s="934"/>
      <c r="Z286" s="3309"/>
      <c r="AA286" s="3310"/>
      <c r="AB286" s="3310"/>
      <c r="AC286" s="3310"/>
      <c r="AD286" s="3310"/>
      <c r="AE286" s="3310"/>
      <c r="AF286" s="3310"/>
      <c r="AG286" s="3310"/>
      <c r="AH286" s="3310"/>
      <c r="AI286" s="3310"/>
      <c r="AJ286" s="3310"/>
      <c r="AK286" s="3310"/>
      <c r="AL286" s="3310"/>
      <c r="AM286" s="3310"/>
      <c r="AN286" s="3310"/>
      <c r="AO286" s="3310"/>
      <c r="AP286" s="3310"/>
      <c r="AQ286" s="3310"/>
      <c r="AR286" s="3310"/>
      <c r="AS286" s="3310"/>
      <c r="AT286" s="3310"/>
      <c r="AU286" s="3311"/>
    </row>
    <row r="287" spans="1:50" ht="15.75" customHeight="1" x14ac:dyDescent="0.15">
      <c r="A287" s="932"/>
      <c r="B287" s="933"/>
      <c r="C287" s="933"/>
      <c r="D287" s="933"/>
      <c r="E287" s="933"/>
      <c r="F287" s="933"/>
      <c r="G287" s="933"/>
      <c r="H287" s="933"/>
      <c r="I287" s="933"/>
      <c r="J287" s="933"/>
      <c r="K287" s="933"/>
      <c r="L287" s="933"/>
      <c r="M287" s="933"/>
      <c r="N287" s="933"/>
      <c r="O287" s="933"/>
      <c r="P287" s="933"/>
      <c r="Q287" s="933"/>
      <c r="R287" s="933"/>
      <c r="S287" s="933"/>
      <c r="T287" s="933"/>
      <c r="U287" s="933"/>
      <c r="V287" s="933"/>
      <c r="W287" s="933"/>
      <c r="X287" s="933"/>
      <c r="Y287" s="934"/>
      <c r="Z287" s="3309"/>
      <c r="AA287" s="3310"/>
      <c r="AB287" s="3310"/>
      <c r="AC287" s="3310"/>
      <c r="AD287" s="3310"/>
      <c r="AE287" s="3310"/>
      <c r="AF287" s="3310"/>
      <c r="AG287" s="3310"/>
      <c r="AH287" s="3310"/>
      <c r="AI287" s="3310"/>
      <c r="AJ287" s="3310"/>
      <c r="AK287" s="3310"/>
      <c r="AL287" s="3310"/>
      <c r="AM287" s="3310"/>
      <c r="AN287" s="3310"/>
      <c r="AO287" s="3310"/>
      <c r="AP287" s="3310"/>
      <c r="AQ287" s="3310"/>
      <c r="AR287" s="3310"/>
      <c r="AS287" s="3310"/>
      <c r="AT287" s="3310"/>
      <c r="AU287" s="3311"/>
    </row>
    <row r="288" spans="1:50" ht="15.75" customHeight="1" x14ac:dyDescent="0.15">
      <c r="A288" s="932"/>
      <c r="B288" s="933"/>
      <c r="C288" s="933"/>
      <c r="D288" s="933"/>
      <c r="E288" s="933"/>
      <c r="F288" s="933"/>
      <c r="G288" s="933"/>
      <c r="H288" s="933"/>
      <c r="I288" s="933"/>
      <c r="J288" s="933"/>
      <c r="K288" s="933"/>
      <c r="L288" s="933"/>
      <c r="M288" s="933"/>
      <c r="N288" s="933"/>
      <c r="O288" s="933"/>
      <c r="P288" s="933"/>
      <c r="Q288" s="933"/>
      <c r="R288" s="933"/>
      <c r="S288" s="933"/>
      <c r="T288" s="933"/>
      <c r="U288" s="933"/>
      <c r="V288" s="933"/>
      <c r="W288" s="933"/>
      <c r="X288" s="933"/>
      <c r="Y288" s="934"/>
      <c r="Z288" s="3309"/>
      <c r="AA288" s="3310"/>
      <c r="AB288" s="3310"/>
      <c r="AC288" s="3310"/>
      <c r="AD288" s="3310"/>
      <c r="AE288" s="3310"/>
      <c r="AF288" s="3310"/>
      <c r="AG288" s="3310"/>
      <c r="AH288" s="3310"/>
      <c r="AI288" s="3310"/>
      <c r="AJ288" s="3310"/>
      <c r="AK288" s="3310"/>
      <c r="AL288" s="3310"/>
      <c r="AM288" s="3310"/>
      <c r="AN288" s="3310"/>
      <c r="AO288" s="3310"/>
      <c r="AP288" s="3310"/>
      <c r="AQ288" s="3310"/>
      <c r="AR288" s="3310"/>
      <c r="AS288" s="3310"/>
      <c r="AT288" s="3310"/>
      <c r="AU288" s="3311"/>
    </row>
    <row r="289" spans="1:47" ht="15.75" customHeight="1" x14ac:dyDescent="0.15">
      <c r="A289" s="932"/>
      <c r="B289" s="933"/>
      <c r="C289" s="933"/>
      <c r="D289" s="933"/>
      <c r="E289" s="933"/>
      <c r="F289" s="933"/>
      <c r="G289" s="933"/>
      <c r="H289" s="933"/>
      <c r="I289" s="933"/>
      <c r="J289" s="933"/>
      <c r="K289" s="933"/>
      <c r="L289" s="933"/>
      <c r="M289" s="933"/>
      <c r="N289" s="933"/>
      <c r="O289" s="933"/>
      <c r="P289" s="933"/>
      <c r="Q289" s="933"/>
      <c r="R289" s="933"/>
      <c r="S289" s="933"/>
      <c r="T289" s="933"/>
      <c r="U289" s="933"/>
      <c r="V289" s="933"/>
      <c r="W289" s="933"/>
      <c r="X289" s="933"/>
      <c r="Y289" s="934"/>
      <c r="Z289" s="3309"/>
      <c r="AA289" s="3310"/>
      <c r="AB289" s="3310"/>
      <c r="AC289" s="3310"/>
      <c r="AD289" s="3310"/>
      <c r="AE289" s="3310"/>
      <c r="AF289" s="3310"/>
      <c r="AG289" s="3310"/>
      <c r="AH289" s="3310"/>
      <c r="AI289" s="3310"/>
      <c r="AJ289" s="3310"/>
      <c r="AK289" s="3310"/>
      <c r="AL289" s="3310"/>
      <c r="AM289" s="3310"/>
      <c r="AN289" s="3310"/>
      <c r="AO289" s="3310"/>
      <c r="AP289" s="3310"/>
      <c r="AQ289" s="3310"/>
      <c r="AR289" s="3310"/>
      <c r="AS289" s="3310"/>
      <c r="AT289" s="3310"/>
      <c r="AU289" s="3311"/>
    </row>
    <row r="290" spans="1:47" ht="15.75" customHeight="1" x14ac:dyDescent="0.15">
      <c r="A290" s="932"/>
      <c r="B290" s="933"/>
      <c r="C290" s="933"/>
      <c r="D290" s="933"/>
      <c r="E290" s="933"/>
      <c r="F290" s="933"/>
      <c r="G290" s="933"/>
      <c r="H290" s="933"/>
      <c r="I290" s="933"/>
      <c r="J290" s="933"/>
      <c r="K290" s="933"/>
      <c r="L290" s="933"/>
      <c r="M290" s="933"/>
      <c r="N290" s="933"/>
      <c r="O290" s="933"/>
      <c r="P290" s="933"/>
      <c r="Q290" s="933"/>
      <c r="R290" s="933"/>
      <c r="S290" s="933"/>
      <c r="T290" s="933"/>
      <c r="U290" s="933"/>
      <c r="V290" s="933"/>
      <c r="W290" s="933"/>
      <c r="X290" s="933"/>
      <c r="Y290" s="934"/>
      <c r="Z290" s="3309"/>
      <c r="AA290" s="3310"/>
      <c r="AB290" s="3310"/>
      <c r="AC290" s="3310"/>
      <c r="AD290" s="3310"/>
      <c r="AE290" s="3310"/>
      <c r="AF290" s="3310"/>
      <c r="AG290" s="3310"/>
      <c r="AH290" s="3310"/>
      <c r="AI290" s="3310"/>
      <c r="AJ290" s="3310"/>
      <c r="AK290" s="3310"/>
      <c r="AL290" s="3310"/>
      <c r="AM290" s="3310"/>
      <c r="AN290" s="3310"/>
      <c r="AO290" s="3310"/>
      <c r="AP290" s="3310"/>
      <c r="AQ290" s="3310"/>
      <c r="AR290" s="3310"/>
      <c r="AS290" s="3310"/>
      <c r="AT290" s="3310"/>
      <c r="AU290" s="3311"/>
    </row>
    <row r="291" spans="1:47" ht="15.75" customHeight="1" x14ac:dyDescent="0.15">
      <c r="A291" s="932"/>
      <c r="B291" s="933"/>
      <c r="C291" s="933"/>
      <c r="D291" s="933"/>
      <c r="E291" s="933"/>
      <c r="F291" s="933"/>
      <c r="G291" s="933"/>
      <c r="H291" s="933"/>
      <c r="I291" s="933"/>
      <c r="J291" s="933"/>
      <c r="K291" s="3315" t="s">
        <v>587</v>
      </c>
      <c r="L291" s="3315"/>
      <c r="M291" s="3315"/>
      <c r="N291" s="3315"/>
      <c r="O291" s="3315"/>
      <c r="P291" s="3315"/>
      <c r="Q291" s="933"/>
      <c r="R291" s="933"/>
      <c r="S291" s="933"/>
      <c r="T291" s="933"/>
      <c r="U291" s="933"/>
      <c r="V291" s="933"/>
      <c r="W291" s="933"/>
      <c r="X291" s="933"/>
      <c r="Y291" s="934"/>
      <c r="Z291" s="3309"/>
      <c r="AA291" s="3310"/>
      <c r="AB291" s="3310"/>
      <c r="AC291" s="3310"/>
      <c r="AD291" s="3310"/>
      <c r="AE291" s="3310"/>
      <c r="AF291" s="3310"/>
      <c r="AG291" s="3310"/>
      <c r="AH291" s="3310"/>
      <c r="AI291" s="3310"/>
      <c r="AJ291" s="3310"/>
      <c r="AK291" s="3310"/>
      <c r="AL291" s="3310"/>
      <c r="AM291" s="3310"/>
      <c r="AN291" s="3310"/>
      <c r="AO291" s="3310"/>
      <c r="AP291" s="3310"/>
      <c r="AQ291" s="3310"/>
      <c r="AR291" s="3310"/>
      <c r="AS291" s="3310"/>
      <c r="AT291" s="3310"/>
      <c r="AU291" s="3311"/>
    </row>
    <row r="292" spans="1:47" ht="15.75" customHeight="1" x14ac:dyDescent="0.15">
      <c r="A292" s="932"/>
      <c r="B292" s="933"/>
      <c r="C292" s="933"/>
      <c r="D292" s="933"/>
      <c r="E292" s="933"/>
      <c r="F292" s="933"/>
      <c r="G292" s="933"/>
      <c r="H292" s="933"/>
      <c r="I292" s="933"/>
      <c r="J292" s="933"/>
      <c r="K292" s="933"/>
      <c r="L292" s="933"/>
      <c r="M292" s="933"/>
      <c r="N292" s="933"/>
      <c r="O292" s="933"/>
      <c r="P292" s="933"/>
      <c r="Q292" s="933"/>
      <c r="R292" s="933"/>
      <c r="S292" s="933"/>
      <c r="T292" s="933"/>
      <c r="U292" s="933"/>
      <c r="V292" s="933"/>
      <c r="W292" s="933"/>
      <c r="X292" s="933"/>
      <c r="Y292" s="934"/>
      <c r="Z292" s="3309"/>
      <c r="AA292" s="3310"/>
      <c r="AB292" s="3310"/>
      <c r="AC292" s="3310"/>
      <c r="AD292" s="3310"/>
      <c r="AE292" s="3310"/>
      <c r="AF292" s="3310"/>
      <c r="AG292" s="3310"/>
      <c r="AH292" s="3310"/>
      <c r="AI292" s="3310"/>
      <c r="AJ292" s="3310"/>
      <c r="AK292" s="3310"/>
      <c r="AL292" s="3310"/>
      <c r="AM292" s="3310"/>
      <c r="AN292" s="3310"/>
      <c r="AO292" s="3310"/>
      <c r="AP292" s="3310"/>
      <c r="AQ292" s="3310"/>
      <c r="AR292" s="3310"/>
      <c r="AS292" s="3310"/>
      <c r="AT292" s="3310"/>
      <c r="AU292" s="3311"/>
    </row>
    <row r="293" spans="1:47" ht="15.75" customHeight="1" x14ac:dyDescent="0.15">
      <c r="A293" s="932"/>
      <c r="B293" s="933"/>
      <c r="C293" s="933"/>
      <c r="D293" s="933"/>
      <c r="E293" s="933"/>
      <c r="F293" s="933"/>
      <c r="G293" s="933"/>
      <c r="H293" s="933"/>
      <c r="I293" s="933"/>
      <c r="J293" s="933"/>
      <c r="K293" s="933"/>
      <c r="L293" s="933"/>
      <c r="M293" s="933"/>
      <c r="N293" s="933"/>
      <c r="O293" s="933"/>
      <c r="P293" s="933"/>
      <c r="Q293" s="933"/>
      <c r="R293" s="933"/>
      <c r="S293" s="933"/>
      <c r="T293" s="933"/>
      <c r="U293" s="933"/>
      <c r="V293" s="933"/>
      <c r="W293" s="933"/>
      <c r="X293" s="933"/>
      <c r="Y293" s="934"/>
      <c r="Z293" s="3309"/>
      <c r="AA293" s="3310"/>
      <c r="AB293" s="3310"/>
      <c r="AC293" s="3310"/>
      <c r="AD293" s="3310"/>
      <c r="AE293" s="3310"/>
      <c r="AF293" s="3310"/>
      <c r="AG293" s="3310"/>
      <c r="AH293" s="3310"/>
      <c r="AI293" s="3310"/>
      <c r="AJ293" s="3310"/>
      <c r="AK293" s="3310"/>
      <c r="AL293" s="3310"/>
      <c r="AM293" s="3310"/>
      <c r="AN293" s="3310"/>
      <c r="AO293" s="3310"/>
      <c r="AP293" s="3310"/>
      <c r="AQ293" s="3310"/>
      <c r="AR293" s="3310"/>
      <c r="AS293" s="3310"/>
      <c r="AT293" s="3310"/>
      <c r="AU293" s="3311"/>
    </row>
    <row r="294" spans="1:47" ht="15.75" customHeight="1" x14ac:dyDescent="0.15">
      <c r="A294" s="932"/>
      <c r="B294" s="933"/>
      <c r="C294" s="933"/>
      <c r="D294" s="933"/>
      <c r="E294" s="933"/>
      <c r="F294" s="933"/>
      <c r="G294" s="933"/>
      <c r="H294" s="933"/>
      <c r="I294" s="933"/>
      <c r="J294" s="933"/>
      <c r="K294" s="933"/>
      <c r="L294" s="933"/>
      <c r="M294" s="933"/>
      <c r="N294" s="933"/>
      <c r="O294" s="933"/>
      <c r="P294" s="933"/>
      <c r="Q294" s="933"/>
      <c r="R294" s="933"/>
      <c r="S294" s="933"/>
      <c r="T294" s="933"/>
      <c r="U294" s="933"/>
      <c r="V294" s="933"/>
      <c r="W294" s="933"/>
      <c r="X294" s="933"/>
      <c r="Y294" s="934"/>
      <c r="Z294" s="3309"/>
      <c r="AA294" s="3310"/>
      <c r="AB294" s="3310"/>
      <c r="AC294" s="3310"/>
      <c r="AD294" s="3310"/>
      <c r="AE294" s="3310"/>
      <c r="AF294" s="3310"/>
      <c r="AG294" s="3310"/>
      <c r="AH294" s="3310"/>
      <c r="AI294" s="3310"/>
      <c r="AJ294" s="3310"/>
      <c r="AK294" s="3310"/>
      <c r="AL294" s="3310"/>
      <c r="AM294" s="3310"/>
      <c r="AN294" s="3310"/>
      <c r="AO294" s="3310"/>
      <c r="AP294" s="3310"/>
      <c r="AQ294" s="3310"/>
      <c r="AR294" s="3310"/>
      <c r="AS294" s="3310"/>
      <c r="AT294" s="3310"/>
      <c r="AU294" s="3311"/>
    </row>
    <row r="295" spans="1:47" ht="15.75" customHeight="1" x14ac:dyDescent="0.15">
      <c r="A295" s="932"/>
      <c r="B295" s="933"/>
      <c r="C295" s="933"/>
      <c r="D295" s="933"/>
      <c r="E295" s="933"/>
      <c r="F295" s="933"/>
      <c r="G295" s="933"/>
      <c r="H295" s="933"/>
      <c r="I295" s="933"/>
      <c r="J295" s="933"/>
      <c r="K295" s="933"/>
      <c r="L295" s="933"/>
      <c r="M295" s="933"/>
      <c r="N295" s="933"/>
      <c r="O295" s="933"/>
      <c r="P295" s="933"/>
      <c r="Q295" s="933"/>
      <c r="R295" s="933"/>
      <c r="S295" s="933"/>
      <c r="T295" s="933"/>
      <c r="U295" s="933"/>
      <c r="V295" s="933"/>
      <c r="W295" s="933"/>
      <c r="X295" s="933"/>
      <c r="Y295" s="934"/>
      <c r="Z295" s="3309"/>
      <c r="AA295" s="3310"/>
      <c r="AB295" s="3310"/>
      <c r="AC295" s="3310"/>
      <c r="AD295" s="3310"/>
      <c r="AE295" s="3310"/>
      <c r="AF295" s="3310"/>
      <c r="AG295" s="3310"/>
      <c r="AH295" s="3310"/>
      <c r="AI295" s="3310"/>
      <c r="AJ295" s="3310"/>
      <c r="AK295" s="3310"/>
      <c r="AL295" s="3310"/>
      <c r="AM295" s="3310"/>
      <c r="AN295" s="3310"/>
      <c r="AO295" s="3310"/>
      <c r="AP295" s="3310"/>
      <c r="AQ295" s="3310"/>
      <c r="AR295" s="3310"/>
      <c r="AS295" s="3310"/>
      <c r="AT295" s="3310"/>
      <c r="AU295" s="3311"/>
    </row>
    <row r="296" spans="1:47" ht="15.75" customHeight="1" x14ac:dyDescent="0.15">
      <c r="A296" s="932"/>
      <c r="B296" s="933"/>
      <c r="C296" s="933"/>
      <c r="D296" s="933"/>
      <c r="E296" s="933"/>
      <c r="F296" s="933"/>
      <c r="G296" s="933"/>
      <c r="H296" s="933"/>
      <c r="I296" s="933"/>
      <c r="J296" s="933"/>
      <c r="K296" s="933"/>
      <c r="L296" s="933"/>
      <c r="M296" s="933"/>
      <c r="N296" s="933"/>
      <c r="O296" s="933"/>
      <c r="P296" s="933"/>
      <c r="Q296" s="933"/>
      <c r="R296" s="933"/>
      <c r="S296" s="933"/>
      <c r="T296" s="933"/>
      <c r="U296" s="933"/>
      <c r="V296" s="933"/>
      <c r="W296" s="933"/>
      <c r="X296" s="933"/>
      <c r="Y296" s="934"/>
      <c r="Z296" s="3309"/>
      <c r="AA296" s="3310"/>
      <c r="AB296" s="3310"/>
      <c r="AC296" s="3310"/>
      <c r="AD296" s="3310"/>
      <c r="AE296" s="3310"/>
      <c r="AF296" s="3310"/>
      <c r="AG296" s="3310"/>
      <c r="AH296" s="3310"/>
      <c r="AI296" s="3310"/>
      <c r="AJ296" s="3310"/>
      <c r="AK296" s="3310"/>
      <c r="AL296" s="3310"/>
      <c r="AM296" s="3310"/>
      <c r="AN296" s="3310"/>
      <c r="AO296" s="3310"/>
      <c r="AP296" s="3310"/>
      <c r="AQ296" s="3310"/>
      <c r="AR296" s="3310"/>
      <c r="AS296" s="3310"/>
      <c r="AT296" s="3310"/>
      <c r="AU296" s="3311"/>
    </row>
    <row r="297" spans="1:47" ht="15.75" customHeight="1" x14ac:dyDescent="0.15">
      <c r="A297" s="932"/>
      <c r="B297" s="933"/>
      <c r="C297" s="933"/>
      <c r="D297" s="933"/>
      <c r="E297" s="933"/>
      <c r="F297" s="933"/>
      <c r="G297" s="933"/>
      <c r="H297" s="933"/>
      <c r="I297" s="933"/>
      <c r="J297" s="933"/>
      <c r="K297" s="933"/>
      <c r="L297" s="933"/>
      <c r="M297" s="933"/>
      <c r="N297" s="933"/>
      <c r="O297" s="933"/>
      <c r="P297" s="933"/>
      <c r="Q297" s="933"/>
      <c r="R297" s="933"/>
      <c r="S297" s="933"/>
      <c r="T297" s="933"/>
      <c r="U297" s="933"/>
      <c r="V297" s="933"/>
      <c r="W297" s="933"/>
      <c r="X297" s="933"/>
      <c r="Y297" s="934"/>
      <c r="Z297" s="3309"/>
      <c r="AA297" s="3310"/>
      <c r="AB297" s="3310"/>
      <c r="AC297" s="3310"/>
      <c r="AD297" s="3310"/>
      <c r="AE297" s="3310"/>
      <c r="AF297" s="3310"/>
      <c r="AG297" s="3310"/>
      <c r="AH297" s="3310"/>
      <c r="AI297" s="3310"/>
      <c r="AJ297" s="3310"/>
      <c r="AK297" s="3310"/>
      <c r="AL297" s="3310"/>
      <c r="AM297" s="3310"/>
      <c r="AN297" s="3310"/>
      <c r="AO297" s="3310"/>
      <c r="AP297" s="3310"/>
      <c r="AQ297" s="3310"/>
      <c r="AR297" s="3310"/>
      <c r="AS297" s="3310"/>
      <c r="AT297" s="3310"/>
      <c r="AU297" s="3311"/>
    </row>
    <row r="298" spans="1:47" ht="15.75" customHeight="1" x14ac:dyDescent="0.15">
      <c r="A298" s="932"/>
      <c r="B298" s="933"/>
      <c r="C298" s="933"/>
      <c r="D298" s="933"/>
      <c r="E298" s="933"/>
      <c r="F298" s="933"/>
      <c r="G298" s="933"/>
      <c r="H298" s="933"/>
      <c r="I298" s="933"/>
      <c r="J298" s="933"/>
      <c r="K298" s="933"/>
      <c r="L298" s="933"/>
      <c r="M298" s="933"/>
      <c r="N298" s="933"/>
      <c r="O298" s="933"/>
      <c r="P298" s="933"/>
      <c r="Q298" s="933"/>
      <c r="R298" s="933"/>
      <c r="S298" s="933"/>
      <c r="T298" s="933"/>
      <c r="U298" s="933"/>
      <c r="V298" s="933"/>
      <c r="W298" s="933"/>
      <c r="X298" s="933"/>
      <c r="Y298" s="934"/>
      <c r="Z298" s="3309"/>
      <c r="AA298" s="3310"/>
      <c r="AB298" s="3310"/>
      <c r="AC298" s="3310"/>
      <c r="AD298" s="3310"/>
      <c r="AE298" s="3310"/>
      <c r="AF298" s="3310"/>
      <c r="AG298" s="3310"/>
      <c r="AH298" s="3310"/>
      <c r="AI298" s="3310"/>
      <c r="AJ298" s="3310"/>
      <c r="AK298" s="3310"/>
      <c r="AL298" s="3310"/>
      <c r="AM298" s="3310"/>
      <c r="AN298" s="3310"/>
      <c r="AO298" s="3310"/>
      <c r="AP298" s="3310"/>
      <c r="AQ298" s="3310"/>
      <c r="AR298" s="3310"/>
      <c r="AS298" s="3310"/>
      <c r="AT298" s="3310"/>
      <c r="AU298" s="3311"/>
    </row>
    <row r="299" spans="1:47" ht="15.75" customHeight="1" x14ac:dyDescent="0.15">
      <c r="A299" s="932"/>
      <c r="B299" s="933"/>
      <c r="C299" s="933"/>
      <c r="D299" s="933"/>
      <c r="E299" s="933"/>
      <c r="F299" s="933"/>
      <c r="G299" s="933"/>
      <c r="H299" s="933"/>
      <c r="I299" s="933"/>
      <c r="J299" s="933"/>
      <c r="K299" s="933"/>
      <c r="L299" s="933"/>
      <c r="M299" s="933"/>
      <c r="N299" s="933"/>
      <c r="O299" s="933"/>
      <c r="P299" s="933"/>
      <c r="Q299" s="933"/>
      <c r="R299" s="933"/>
      <c r="S299" s="933"/>
      <c r="T299" s="933"/>
      <c r="U299" s="933"/>
      <c r="V299" s="933"/>
      <c r="W299" s="933"/>
      <c r="X299" s="933"/>
      <c r="Y299" s="934"/>
      <c r="Z299" s="3309"/>
      <c r="AA299" s="3310"/>
      <c r="AB299" s="3310"/>
      <c r="AC299" s="3310"/>
      <c r="AD299" s="3310"/>
      <c r="AE299" s="3310"/>
      <c r="AF299" s="3310"/>
      <c r="AG299" s="3310"/>
      <c r="AH299" s="3310"/>
      <c r="AI299" s="3310"/>
      <c r="AJ299" s="3310"/>
      <c r="AK299" s="3310"/>
      <c r="AL299" s="3310"/>
      <c r="AM299" s="3310"/>
      <c r="AN299" s="3310"/>
      <c r="AO299" s="3310"/>
      <c r="AP299" s="3310"/>
      <c r="AQ299" s="3310"/>
      <c r="AR299" s="3310"/>
      <c r="AS299" s="3310"/>
      <c r="AT299" s="3310"/>
      <c r="AU299" s="3311"/>
    </row>
    <row r="300" spans="1:47" ht="15.75" customHeight="1" x14ac:dyDescent="0.15">
      <c r="A300" s="935"/>
      <c r="B300" s="936"/>
      <c r="C300" s="936"/>
      <c r="D300" s="936"/>
      <c r="E300" s="936"/>
      <c r="F300" s="936"/>
      <c r="G300" s="936"/>
      <c r="H300" s="936"/>
      <c r="I300" s="936"/>
      <c r="J300" s="936"/>
      <c r="K300" s="936"/>
      <c r="L300" s="936"/>
      <c r="M300" s="936"/>
      <c r="N300" s="936"/>
      <c r="O300" s="936"/>
      <c r="P300" s="936"/>
      <c r="Q300" s="936"/>
      <c r="R300" s="936"/>
      <c r="S300" s="936"/>
      <c r="T300" s="936"/>
      <c r="U300" s="936"/>
      <c r="V300" s="936"/>
      <c r="W300" s="936"/>
      <c r="X300" s="936"/>
      <c r="Y300" s="937"/>
      <c r="Z300" s="3312"/>
      <c r="AA300" s="3313"/>
      <c r="AB300" s="3313"/>
      <c r="AC300" s="3313"/>
      <c r="AD300" s="3313"/>
      <c r="AE300" s="3313"/>
      <c r="AF300" s="3313"/>
      <c r="AG300" s="3313"/>
      <c r="AH300" s="3313"/>
      <c r="AI300" s="3313"/>
      <c r="AJ300" s="3313"/>
      <c r="AK300" s="3313"/>
      <c r="AL300" s="3313"/>
      <c r="AM300" s="3313"/>
      <c r="AN300" s="3313"/>
      <c r="AO300" s="3313"/>
      <c r="AP300" s="3313"/>
      <c r="AQ300" s="3313"/>
      <c r="AR300" s="3313"/>
      <c r="AS300" s="3313"/>
      <c r="AT300" s="3313"/>
      <c r="AU300" s="3314"/>
    </row>
    <row r="301" spans="1:47" ht="12.75" customHeight="1" x14ac:dyDescent="0.15">
      <c r="A301" s="915"/>
      <c r="B301" s="915"/>
      <c r="C301" s="915"/>
      <c r="D301" s="915"/>
      <c r="E301" s="915"/>
      <c r="F301" s="915"/>
      <c r="G301" s="915"/>
      <c r="H301" s="915"/>
      <c r="I301" s="915"/>
      <c r="J301" s="915"/>
      <c r="K301" s="915"/>
      <c r="L301" s="915"/>
      <c r="M301" s="915"/>
      <c r="N301" s="915"/>
      <c r="O301" s="915"/>
      <c r="P301" s="915"/>
      <c r="Q301" s="915"/>
      <c r="R301" s="915"/>
      <c r="S301" s="915"/>
      <c r="T301" s="915"/>
      <c r="U301" s="915"/>
      <c r="V301" s="915"/>
      <c r="W301" s="915"/>
      <c r="X301" s="915"/>
      <c r="Y301" s="915"/>
      <c r="Z301" s="915"/>
      <c r="AA301" s="915"/>
      <c r="AB301" s="915"/>
      <c r="AC301" s="915"/>
      <c r="AD301" s="915"/>
      <c r="AE301" s="915"/>
      <c r="AF301" s="915"/>
      <c r="AG301" s="915"/>
      <c r="AH301" s="915"/>
      <c r="AI301" s="915"/>
      <c r="AJ301" s="915"/>
      <c r="AK301" s="915"/>
      <c r="AL301" s="915"/>
      <c r="AM301" s="915"/>
      <c r="AN301" s="915"/>
      <c r="AO301" s="915"/>
      <c r="AP301" s="915"/>
      <c r="AQ301" s="915"/>
      <c r="AR301" s="915"/>
      <c r="AS301" s="915"/>
      <c r="AT301" s="915"/>
      <c r="AU301" s="915"/>
    </row>
    <row r="302" spans="1:47" ht="12.75" customHeight="1" x14ac:dyDescent="0.15">
      <c r="A302" s="3315" t="s">
        <v>124</v>
      </c>
      <c r="B302" s="3315"/>
      <c r="C302" s="3315"/>
      <c r="D302" s="3315"/>
      <c r="E302" s="915"/>
      <c r="F302" s="915"/>
      <c r="G302" s="915"/>
      <c r="H302" s="915"/>
      <c r="I302" s="915"/>
      <c r="J302" s="915"/>
      <c r="K302" s="915"/>
      <c r="L302" s="915"/>
      <c r="M302" s="915"/>
      <c r="N302" s="915"/>
      <c r="O302" s="915"/>
      <c r="P302" s="915"/>
      <c r="Q302" s="915"/>
      <c r="R302" s="915"/>
      <c r="S302" s="915"/>
      <c r="T302" s="915"/>
      <c r="U302" s="915"/>
      <c r="V302" s="915"/>
      <c r="W302" s="915"/>
      <c r="X302" s="915"/>
      <c r="Y302" s="915"/>
      <c r="Z302" s="915"/>
      <c r="AA302" s="915"/>
      <c r="AB302" s="915"/>
      <c r="AC302" s="915"/>
      <c r="AD302" s="915"/>
      <c r="AE302" s="915"/>
      <c r="AF302" s="915"/>
      <c r="AG302" s="915"/>
      <c r="AH302" s="915"/>
      <c r="AI302" s="915"/>
      <c r="AJ302" s="915"/>
      <c r="AK302" s="915"/>
      <c r="AL302" s="915"/>
      <c r="AM302" s="915"/>
      <c r="AN302" s="915"/>
      <c r="AO302" s="915"/>
      <c r="AP302" s="915"/>
      <c r="AQ302" s="915"/>
      <c r="AR302" s="915"/>
      <c r="AS302" s="915"/>
      <c r="AT302" s="915"/>
      <c r="AU302" s="929"/>
    </row>
    <row r="303" spans="1:47" ht="12.75" customHeight="1" x14ac:dyDescent="0.15">
      <c r="A303" s="915"/>
      <c r="B303" s="917" t="s">
        <v>123</v>
      </c>
      <c r="C303" s="3317" t="s">
        <v>3515</v>
      </c>
      <c r="D303" s="3318"/>
      <c r="E303" s="3318"/>
      <c r="F303" s="3318"/>
      <c r="G303" s="3318"/>
      <c r="H303" s="3318"/>
      <c r="I303" s="3318"/>
      <c r="J303" s="3318"/>
      <c r="K303" s="3318"/>
      <c r="L303" s="3318"/>
      <c r="M303" s="3318"/>
      <c r="N303" s="3318"/>
      <c r="O303" s="3318"/>
      <c r="P303" s="3318"/>
      <c r="Q303" s="3318"/>
      <c r="R303" s="3318"/>
      <c r="S303" s="3318"/>
      <c r="T303" s="3318"/>
      <c r="U303" s="3318"/>
      <c r="V303" s="3318"/>
      <c r="W303" s="3318"/>
      <c r="X303" s="3318"/>
      <c r="Y303" s="3318"/>
      <c r="Z303" s="3318"/>
      <c r="AA303" s="3318"/>
      <c r="AB303" s="3318"/>
      <c r="AC303" s="3318"/>
      <c r="AD303" s="3318"/>
      <c r="AE303" s="3318"/>
      <c r="AF303" s="3318"/>
      <c r="AG303" s="3318"/>
      <c r="AH303" s="3318"/>
      <c r="AI303" s="3318"/>
      <c r="AJ303" s="3318"/>
      <c r="AK303" s="3318"/>
      <c r="AL303" s="3318"/>
      <c r="AM303" s="3318"/>
      <c r="AN303" s="3318"/>
      <c r="AO303" s="3318"/>
      <c r="AP303" s="3318"/>
      <c r="AQ303" s="3318"/>
      <c r="AR303" s="3318"/>
      <c r="AS303" s="3318"/>
      <c r="AT303" s="3318"/>
      <c r="AU303" s="929"/>
    </row>
    <row r="304" spans="1:47" ht="12.75" customHeight="1" x14ac:dyDescent="0.15">
      <c r="A304" s="915"/>
      <c r="B304" s="917"/>
      <c r="C304" s="3316" t="s">
        <v>586</v>
      </c>
      <c r="D304" s="3316"/>
      <c r="E304" s="3316"/>
      <c r="F304" s="3316"/>
      <c r="G304" s="3316"/>
      <c r="H304" s="3316"/>
      <c r="I304" s="3316"/>
      <c r="J304" s="3316"/>
      <c r="K304" s="3316"/>
      <c r="L304" s="3316"/>
      <c r="M304" s="3316"/>
      <c r="N304" s="3316"/>
      <c r="O304" s="3316"/>
      <c r="P304" s="3316"/>
      <c r="Q304" s="3316"/>
      <c r="R304" s="3316"/>
      <c r="S304" s="3316"/>
      <c r="T304" s="3316"/>
      <c r="U304" s="3316"/>
      <c r="V304" s="3316"/>
      <c r="W304" s="3316"/>
      <c r="X304" s="3316"/>
      <c r="Y304" s="3316"/>
      <c r="Z304" s="3316"/>
      <c r="AA304" s="3316"/>
      <c r="AB304" s="3316"/>
      <c r="AC304" s="3316"/>
      <c r="AD304" s="3316"/>
      <c r="AE304" s="3316"/>
      <c r="AF304" s="3316"/>
      <c r="AG304" s="3316"/>
      <c r="AH304" s="3316"/>
      <c r="AI304" s="3316"/>
      <c r="AJ304" s="3316"/>
      <c r="AK304" s="3316"/>
      <c r="AL304" s="3316"/>
      <c r="AM304" s="3316"/>
      <c r="AN304" s="3316"/>
      <c r="AO304" s="3316"/>
      <c r="AP304" s="3316"/>
      <c r="AQ304" s="3316"/>
      <c r="AR304" s="3316"/>
      <c r="AS304" s="3316"/>
      <c r="AT304" s="3316"/>
      <c r="AU304" s="929"/>
    </row>
    <row r="305" spans="1:50" ht="12.75" customHeight="1" x14ac:dyDescent="0.15">
      <c r="A305" s="915"/>
      <c r="B305" s="917"/>
      <c r="C305" s="3316" t="s">
        <v>585</v>
      </c>
      <c r="D305" s="3316"/>
      <c r="E305" s="3316"/>
      <c r="F305" s="3316"/>
      <c r="G305" s="3316"/>
      <c r="H305" s="3316"/>
      <c r="I305" s="3316"/>
      <c r="J305" s="3316"/>
      <c r="K305" s="3316"/>
      <c r="L305" s="3316"/>
      <c r="M305" s="3316"/>
      <c r="N305" s="3316"/>
      <c r="O305" s="3316"/>
      <c r="P305" s="3316"/>
      <c r="Q305" s="3316"/>
      <c r="R305" s="3316"/>
      <c r="S305" s="3316"/>
      <c r="T305" s="3316"/>
      <c r="U305" s="3316"/>
      <c r="V305" s="3316"/>
      <c r="W305" s="3316"/>
      <c r="X305" s="3316"/>
      <c r="Y305" s="3316"/>
      <c r="Z305" s="3316"/>
      <c r="AA305" s="3316"/>
      <c r="AB305" s="3316"/>
      <c r="AC305" s="3316"/>
      <c r="AD305" s="3316"/>
      <c r="AE305" s="3316"/>
      <c r="AF305" s="3316"/>
      <c r="AG305" s="3316"/>
      <c r="AH305" s="3316"/>
      <c r="AI305" s="3316"/>
      <c r="AJ305" s="3316"/>
      <c r="AK305" s="3316"/>
      <c r="AL305" s="3316"/>
      <c r="AM305" s="3316"/>
      <c r="AN305" s="3316"/>
      <c r="AO305" s="3316"/>
      <c r="AP305" s="3316"/>
      <c r="AQ305" s="3316"/>
      <c r="AR305" s="3316"/>
      <c r="AS305" s="3316"/>
      <c r="AT305" s="3316"/>
      <c r="AU305" s="929"/>
    </row>
    <row r="306" spans="1:50" ht="12.75" customHeight="1" x14ac:dyDescent="0.15">
      <c r="A306" s="915"/>
      <c r="B306" s="917" t="s">
        <v>121</v>
      </c>
      <c r="C306" s="3316" t="s">
        <v>584</v>
      </c>
      <c r="D306" s="3316"/>
      <c r="E306" s="3316"/>
      <c r="F306" s="3316"/>
      <c r="G306" s="3316"/>
      <c r="H306" s="3316"/>
      <c r="I306" s="3316"/>
      <c r="J306" s="3316"/>
      <c r="K306" s="3316"/>
      <c r="L306" s="3316"/>
      <c r="M306" s="3316"/>
      <c r="N306" s="3316"/>
      <c r="O306" s="3316"/>
      <c r="P306" s="3316"/>
      <c r="Q306" s="3316"/>
      <c r="R306" s="3316"/>
      <c r="S306" s="3316"/>
      <c r="T306" s="3316"/>
      <c r="U306" s="3316"/>
      <c r="V306" s="3316"/>
      <c r="W306" s="3316"/>
      <c r="X306" s="3316"/>
      <c r="Y306" s="3316"/>
      <c r="Z306" s="3316"/>
      <c r="AA306" s="3316"/>
      <c r="AB306" s="3316"/>
      <c r="AC306" s="3316"/>
      <c r="AD306" s="3316"/>
      <c r="AE306" s="3316"/>
      <c r="AF306" s="3316"/>
      <c r="AG306" s="3316"/>
      <c r="AH306" s="3316"/>
      <c r="AI306" s="3316"/>
      <c r="AJ306" s="3316"/>
      <c r="AK306" s="3316"/>
      <c r="AL306" s="3316"/>
      <c r="AM306" s="3316"/>
      <c r="AN306" s="3316"/>
      <c r="AO306" s="3316"/>
      <c r="AP306" s="3316"/>
      <c r="AQ306" s="3316"/>
      <c r="AR306" s="3316"/>
      <c r="AS306" s="3316"/>
      <c r="AT306" s="3316"/>
      <c r="AU306" s="929"/>
    </row>
    <row r="307" spans="1:50" ht="12.75" customHeight="1" x14ac:dyDescent="0.15">
      <c r="A307" s="915"/>
      <c r="B307" s="917" t="s">
        <v>120</v>
      </c>
      <c r="C307" s="3316" t="s">
        <v>3516</v>
      </c>
      <c r="D307" s="3316"/>
      <c r="E307" s="3316"/>
      <c r="F307" s="3316"/>
      <c r="G307" s="3316"/>
      <c r="H307" s="3316"/>
      <c r="I307" s="3316"/>
      <c r="J307" s="3316"/>
      <c r="K307" s="3316"/>
      <c r="L307" s="3316"/>
      <c r="M307" s="3316"/>
      <c r="N307" s="3316"/>
      <c r="O307" s="3316"/>
      <c r="P307" s="3316"/>
      <c r="Q307" s="3316"/>
      <c r="R307" s="3316"/>
      <c r="S307" s="3316"/>
      <c r="T307" s="3316"/>
      <c r="U307" s="3316"/>
      <c r="V307" s="3316"/>
      <c r="W307" s="3316"/>
      <c r="X307" s="3316"/>
      <c r="Y307" s="3316"/>
      <c r="Z307" s="3316"/>
      <c r="AA307" s="3316"/>
      <c r="AB307" s="3316"/>
      <c r="AC307" s="3316"/>
      <c r="AD307" s="3316"/>
      <c r="AE307" s="3316"/>
      <c r="AF307" s="3316"/>
      <c r="AG307" s="3316"/>
      <c r="AH307" s="3316"/>
      <c r="AI307" s="3316"/>
      <c r="AJ307" s="3316"/>
      <c r="AK307" s="3316"/>
      <c r="AL307" s="3316"/>
      <c r="AM307" s="3316"/>
      <c r="AN307" s="3316"/>
      <c r="AO307" s="3316"/>
      <c r="AP307" s="3316"/>
      <c r="AQ307" s="3316"/>
      <c r="AR307" s="3316"/>
      <c r="AS307" s="3316"/>
      <c r="AT307" s="3316"/>
      <c r="AU307" s="915"/>
    </row>
    <row r="308" spans="1:50" ht="12.75" customHeight="1" x14ac:dyDescent="0.15">
      <c r="A308" s="915"/>
      <c r="B308" s="917" t="s">
        <v>119</v>
      </c>
      <c r="C308" s="3316" t="s">
        <v>3517</v>
      </c>
      <c r="D308" s="3316"/>
      <c r="E308" s="3316"/>
      <c r="F308" s="3316"/>
      <c r="G308" s="3316"/>
      <c r="H308" s="3316"/>
      <c r="I308" s="3316"/>
      <c r="J308" s="3316"/>
      <c r="K308" s="3316"/>
      <c r="L308" s="3316"/>
      <c r="M308" s="3316"/>
      <c r="N308" s="3316"/>
      <c r="O308" s="3316"/>
      <c r="P308" s="3316"/>
      <c r="Q308" s="3316"/>
      <c r="R308" s="3316"/>
      <c r="S308" s="3316"/>
      <c r="T308" s="3316"/>
      <c r="U308" s="3316"/>
      <c r="V308" s="3316"/>
      <c r="W308" s="3316"/>
      <c r="X308" s="3316"/>
      <c r="Y308" s="3316"/>
      <c r="Z308" s="3316"/>
      <c r="AA308" s="3316"/>
      <c r="AB308" s="3316"/>
      <c r="AC308" s="3316"/>
      <c r="AD308" s="3316"/>
      <c r="AE308" s="3316"/>
      <c r="AF308" s="3316"/>
      <c r="AG308" s="3316"/>
      <c r="AH308" s="3316"/>
      <c r="AI308" s="3316"/>
      <c r="AJ308" s="3316"/>
      <c r="AK308" s="3316"/>
      <c r="AL308" s="3316"/>
      <c r="AM308" s="3316"/>
      <c r="AN308" s="3316"/>
      <c r="AO308" s="3316"/>
      <c r="AP308" s="3316"/>
      <c r="AQ308" s="3316"/>
      <c r="AR308" s="3316"/>
      <c r="AS308" s="3316"/>
      <c r="AT308" s="3316"/>
      <c r="AU308" s="929"/>
    </row>
    <row r="309" spans="1:50" ht="12.75" customHeight="1" x14ac:dyDescent="0.15">
      <c r="A309" s="915"/>
      <c r="B309" s="915"/>
      <c r="C309" s="3316" t="s">
        <v>583</v>
      </c>
      <c r="D309" s="3316"/>
      <c r="E309" s="3316"/>
      <c r="F309" s="3316"/>
      <c r="G309" s="3316"/>
      <c r="H309" s="3316"/>
      <c r="I309" s="3316"/>
      <c r="J309" s="3316"/>
      <c r="K309" s="3316"/>
      <c r="L309" s="3316"/>
      <c r="M309" s="3316"/>
      <c r="N309" s="3316"/>
      <c r="O309" s="3316"/>
      <c r="P309" s="3316"/>
      <c r="Q309" s="3316"/>
      <c r="R309" s="3316"/>
      <c r="S309" s="3316"/>
      <c r="T309" s="3316"/>
      <c r="U309" s="3316"/>
      <c r="V309" s="3316"/>
      <c r="W309" s="3316"/>
      <c r="X309" s="3316"/>
      <c r="Y309" s="3316"/>
      <c r="Z309" s="3316"/>
      <c r="AA309" s="3316"/>
      <c r="AB309" s="3316"/>
      <c r="AC309" s="3316"/>
      <c r="AD309" s="3316"/>
      <c r="AE309" s="3316"/>
      <c r="AF309" s="3316"/>
      <c r="AG309" s="3316"/>
      <c r="AH309" s="3316"/>
      <c r="AI309" s="3316"/>
      <c r="AJ309" s="3316"/>
      <c r="AK309" s="3316"/>
      <c r="AL309" s="3316"/>
      <c r="AM309" s="3316"/>
      <c r="AN309" s="3316"/>
      <c r="AO309" s="3316"/>
      <c r="AP309" s="3316"/>
      <c r="AQ309" s="3316"/>
      <c r="AR309" s="3316"/>
      <c r="AS309" s="3316"/>
      <c r="AT309" s="3316"/>
      <c r="AU309" s="929"/>
    </row>
    <row r="310" spans="1:50" ht="12.75" customHeight="1" x14ac:dyDescent="0.15">
      <c r="A310" s="915"/>
      <c r="B310" s="917" t="s">
        <v>118</v>
      </c>
      <c r="C310" s="3316" t="s">
        <v>582</v>
      </c>
      <c r="D310" s="3316"/>
      <c r="E310" s="3316"/>
      <c r="F310" s="3316"/>
      <c r="G310" s="3316"/>
      <c r="H310" s="3316"/>
      <c r="I310" s="3316"/>
      <c r="J310" s="3316"/>
      <c r="K310" s="3316"/>
      <c r="L310" s="3316"/>
      <c r="M310" s="3316"/>
      <c r="N310" s="3316"/>
      <c r="O310" s="3316"/>
      <c r="P310" s="3316"/>
      <c r="Q310" s="3316"/>
      <c r="R310" s="3316"/>
      <c r="S310" s="3316"/>
      <c r="T310" s="3316"/>
      <c r="U310" s="3316"/>
      <c r="V310" s="3316"/>
      <c r="W310" s="3316"/>
      <c r="X310" s="3316"/>
      <c r="Y310" s="3316"/>
      <c r="Z310" s="3316"/>
      <c r="AA310" s="3316"/>
      <c r="AB310" s="3316"/>
      <c r="AC310" s="3316"/>
      <c r="AD310" s="3316"/>
      <c r="AE310" s="3316"/>
      <c r="AF310" s="3316"/>
      <c r="AG310" s="3316"/>
      <c r="AH310" s="3316"/>
      <c r="AI310" s="3316"/>
      <c r="AJ310" s="3316"/>
      <c r="AK310" s="3316"/>
      <c r="AL310" s="3316"/>
      <c r="AM310" s="3316"/>
      <c r="AN310" s="3316"/>
      <c r="AO310" s="3316"/>
      <c r="AP310" s="3316"/>
      <c r="AQ310" s="3316"/>
      <c r="AR310" s="3316"/>
      <c r="AS310" s="3316"/>
      <c r="AT310" s="3316"/>
      <c r="AU310" s="929"/>
    </row>
    <row r="311" spans="1:50" ht="12.75" customHeight="1" x14ac:dyDescent="0.15">
      <c r="A311" s="915"/>
      <c r="B311" s="917"/>
      <c r="C311" s="917"/>
      <c r="D311" s="917"/>
      <c r="E311" s="917"/>
      <c r="F311" s="917"/>
      <c r="G311" s="917"/>
      <c r="H311" s="917"/>
      <c r="I311" s="917"/>
      <c r="J311" s="917"/>
      <c r="K311" s="917"/>
      <c r="L311" s="917"/>
      <c r="M311" s="917"/>
      <c r="N311" s="917"/>
      <c r="O311" s="917"/>
      <c r="P311" s="917"/>
      <c r="Q311" s="917"/>
      <c r="R311" s="917"/>
      <c r="S311" s="917"/>
      <c r="T311" s="917"/>
      <c r="U311" s="917"/>
      <c r="V311" s="917"/>
      <c r="W311" s="917"/>
      <c r="X311" s="917"/>
      <c r="Y311" s="917"/>
      <c r="Z311" s="917"/>
      <c r="AA311" s="917"/>
      <c r="AB311" s="917"/>
      <c r="AC311" s="917"/>
      <c r="AD311" s="917"/>
      <c r="AE311" s="917"/>
      <c r="AF311" s="917"/>
      <c r="AG311" s="917"/>
      <c r="AH311" s="917"/>
      <c r="AI311" s="917"/>
      <c r="AJ311" s="917"/>
      <c r="AK311" s="917"/>
      <c r="AL311" s="917"/>
      <c r="AM311" s="917"/>
      <c r="AN311" s="917"/>
      <c r="AO311" s="917"/>
      <c r="AP311" s="917"/>
      <c r="AQ311" s="917"/>
      <c r="AR311" s="917"/>
      <c r="AS311" s="917"/>
      <c r="AT311" s="917"/>
      <c r="AU311" s="929"/>
    </row>
    <row r="312" spans="1:50" ht="12.75" customHeight="1" x14ac:dyDescent="0.15"/>
    <row r="313" spans="1:50" ht="12.75" customHeight="1" x14ac:dyDescent="0.15">
      <c r="A313" s="919" t="s">
        <v>609</v>
      </c>
      <c r="B313" s="919" t="s">
        <v>608</v>
      </c>
      <c r="C313" s="919">
        <v>2</v>
      </c>
      <c r="D313" s="919" t="s">
        <v>607</v>
      </c>
      <c r="E313" s="919" t="s">
        <v>606</v>
      </c>
      <c r="F313" s="919"/>
      <c r="G313" s="919" t="s">
        <v>4</v>
      </c>
      <c r="H313" s="919" t="s">
        <v>605</v>
      </c>
      <c r="I313" s="919">
        <v>4</v>
      </c>
      <c r="J313" s="919" t="s">
        <v>3</v>
      </c>
      <c r="K313" s="915"/>
      <c r="L313" s="915"/>
      <c r="M313" s="915"/>
      <c r="N313" s="915"/>
      <c r="O313" s="915"/>
      <c r="P313" s="915"/>
      <c r="Q313" s="915"/>
      <c r="R313" s="915"/>
      <c r="S313" s="915"/>
      <c r="T313" s="915"/>
      <c r="U313" s="915"/>
      <c r="V313" s="915"/>
      <c r="W313" s="915"/>
      <c r="X313" s="915"/>
      <c r="Y313" s="915"/>
      <c r="Z313" s="915"/>
      <c r="AA313" s="915"/>
      <c r="AB313" s="915"/>
      <c r="AC313" s="915"/>
      <c r="AD313" s="915"/>
      <c r="AE313" s="915"/>
      <c r="AF313" s="915"/>
      <c r="AG313" s="915"/>
      <c r="AH313" s="915"/>
      <c r="AI313" s="915"/>
      <c r="AJ313" s="915"/>
      <c r="AK313" s="915"/>
      <c r="AL313" s="915"/>
      <c r="AM313" s="915"/>
      <c r="AN313" s="915"/>
      <c r="AO313" s="915"/>
      <c r="AP313" s="915"/>
      <c r="AQ313" s="915"/>
      <c r="AR313" s="915"/>
      <c r="AS313" s="915"/>
      <c r="AT313" s="915"/>
      <c r="AU313" s="915"/>
    </row>
    <row r="314" spans="1:50" ht="12.75" customHeight="1" x14ac:dyDescent="0.15">
      <c r="A314" s="915"/>
      <c r="B314" s="915"/>
      <c r="C314" s="915"/>
      <c r="D314" s="915"/>
      <c r="E314" s="915"/>
      <c r="F314" s="915"/>
      <c r="G314" s="915"/>
      <c r="H314" s="915"/>
      <c r="I314" s="915"/>
      <c r="J314" s="915"/>
      <c r="K314" s="915"/>
      <c r="L314" s="915"/>
      <c r="M314" s="915"/>
      <c r="N314" s="915"/>
      <c r="O314" s="915"/>
      <c r="P314" s="915"/>
      <c r="Q314" s="915"/>
      <c r="R314" s="915"/>
      <c r="S314" s="915"/>
      <c r="T314" s="915"/>
      <c r="U314" s="3275" t="s">
        <v>604</v>
      </c>
      <c r="V314" s="3275"/>
      <c r="W314" s="3275"/>
      <c r="X314" s="3275"/>
      <c r="Y314" s="3275"/>
      <c r="Z314" s="3275"/>
      <c r="AA314" s="915"/>
      <c r="AB314" s="915"/>
      <c r="AC314" s="915"/>
      <c r="AD314" s="915"/>
      <c r="AE314" s="915"/>
      <c r="AF314" s="915"/>
      <c r="AG314" s="915"/>
      <c r="AH314" s="915"/>
      <c r="AI314" s="915"/>
      <c r="AJ314" s="915"/>
      <c r="AK314" s="915"/>
      <c r="AL314" s="915"/>
      <c r="AM314" s="915"/>
      <c r="AN314" s="915"/>
      <c r="AO314" s="915"/>
      <c r="AP314" s="915"/>
      <c r="AQ314" s="915"/>
      <c r="AR314" s="915"/>
      <c r="AS314" s="915"/>
      <c r="AT314" s="915"/>
      <c r="AU314" s="915"/>
    </row>
    <row r="315" spans="1:50" ht="12.75" customHeight="1" x14ac:dyDescent="0.15">
      <c r="A315" s="915"/>
      <c r="B315" s="915"/>
      <c r="C315" s="915"/>
      <c r="D315" s="915"/>
      <c r="E315" s="915"/>
      <c r="F315" s="915"/>
      <c r="G315" s="915"/>
      <c r="H315" s="915"/>
      <c r="I315" s="915"/>
      <c r="J315" s="915"/>
      <c r="K315" s="915"/>
      <c r="L315" s="915"/>
      <c r="M315" s="915"/>
      <c r="N315" s="915"/>
      <c r="O315" s="915"/>
      <c r="P315" s="915"/>
      <c r="Q315" s="915"/>
      <c r="R315" s="915"/>
      <c r="S315" s="915"/>
      <c r="T315" s="915"/>
      <c r="U315" s="915"/>
      <c r="V315" s="915"/>
      <c r="W315" s="915"/>
      <c r="X315" s="915"/>
      <c r="Y315" s="915"/>
      <c r="Z315" s="915"/>
      <c r="AA315" s="915"/>
      <c r="AB315" s="915"/>
      <c r="AC315" s="915"/>
      <c r="AD315" s="915"/>
      <c r="AE315" s="915"/>
      <c r="AF315" s="915"/>
      <c r="AG315" s="915"/>
      <c r="AH315" s="915"/>
      <c r="AI315" s="915"/>
      <c r="AJ315" s="915"/>
      <c r="AK315" s="915"/>
      <c r="AL315" s="915"/>
      <c r="AM315" s="915"/>
      <c r="AN315" s="915"/>
      <c r="AO315" s="915"/>
      <c r="AP315" s="915"/>
      <c r="AQ315" s="915"/>
      <c r="AR315" s="915"/>
      <c r="AS315" s="915"/>
      <c r="AT315" s="915"/>
      <c r="AU315" s="915"/>
    </row>
    <row r="316" spans="1:50" ht="15.75" customHeight="1" x14ac:dyDescent="0.15">
      <c r="A316" s="3276" t="s">
        <v>603</v>
      </c>
      <c r="B316" s="3277"/>
      <c r="C316" s="3278"/>
      <c r="D316" s="3285" t="s">
        <v>602</v>
      </c>
      <c r="E316" s="3286"/>
      <c r="F316" s="3286"/>
      <c r="G316" s="3286"/>
      <c r="H316" s="3286"/>
      <c r="I316" s="3286"/>
      <c r="J316" s="3287"/>
      <c r="K316" s="920"/>
      <c r="L316" s="1657"/>
      <c r="M316" s="1657"/>
      <c r="N316" s="1657"/>
      <c r="O316" s="1657"/>
      <c r="P316" s="1657"/>
      <c r="Q316" s="1657"/>
      <c r="R316" s="1657"/>
      <c r="S316" s="922" t="s">
        <v>3513</v>
      </c>
      <c r="T316" s="922" t="s">
        <v>601</v>
      </c>
      <c r="U316" s="922" t="s">
        <v>588</v>
      </c>
      <c r="V316" s="922" t="s">
        <v>600</v>
      </c>
      <c r="W316" s="922"/>
      <c r="X316" s="922"/>
      <c r="Y316" s="922"/>
      <c r="Z316" s="922"/>
      <c r="AA316" s="922"/>
      <c r="AB316" s="922"/>
      <c r="AC316" s="922"/>
      <c r="AD316" s="922"/>
      <c r="AE316" s="922"/>
      <c r="AF316" s="922"/>
      <c r="AG316" s="922"/>
      <c r="AH316" s="922"/>
      <c r="AI316" s="923"/>
      <c r="AJ316" s="1656"/>
      <c r="AK316" s="3286" t="s">
        <v>3514</v>
      </c>
      <c r="AL316" s="3286"/>
      <c r="AM316" s="3286"/>
      <c r="AN316" s="3286"/>
      <c r="AO316" s="3286"/>
      <c r="AP316" s="3286"/>
      <c r="AQ316" s="3286"/>
      <c r="AR316" s="3286"/>
      <c r="AS316" s="3286"/>
      <c r="AT316" s="3286"/>
      <c r="AU316" s="1658"/>
    </row>
    <row r="317" spans="1:50" ht="15.75" customHeight="1" x14ac:dyDescent="0.15">
      <c r="A317" s="3279"/>
      <c r="B317" s="3280"/>
      <c r="C317" s="3281"/>
      <c r="D317" s="3288"/>
      <c r="E317" s="3289"/>
      <c r="F317" s="3289"/>
      <c r="G317" s="3289"/>
      <c r="H317" s="3289"/>
      <c r="I317" s="3289"/>
      <c r="J317" s="3290"/>
      <c r="K317" s="3297"/>
      <c r="L317" s="3298"/>
      <c r="M317" s="3298"/>
      <c r="N317" s="3298"/>
      <c r="O317" s="3298"/>
      <c r="P317" s="3298"/>
      <c r="Q317" s="3298"/>
      <c r="R317" s="3298"/>
      <c r="S317" s="3298"/>
      <c r="T317" s="3298"/>
      <c r="U317" s="3298"/>
      <c r="V317" s="3298"/>
      <c r="W317" s="3298"/>
      <c r="X317" s="3298"/>
      <c r="Y317" s="3298"/>
      <c r="Z317" s="3298"/>
      <c r="AA317" s="3298"/>
      <c r="AB317" s="3298"/>
      <c r="AC317" s="3298"/>
      <c r="AD317" s="3298"/>
      <c r="AE317" s="3298"/>
      <c r="AF317" s="3298"/>
      <c r="AG317" s="3298"/>
      <c r="AH317" s="3298"/>
      <c r="AI317" s="3299"/>
      <c r="AJ317" s="1652"/>
      <c r="AK317" s="1652"/>
      <c r="AL317" s="1652"/>
      <c r="AM317" s="1652"/>
      <c r="AN317" s="1652"/>
      <c r="AO317" s="1652"/>
      <c r="AP317" s="1652"/>
      <c r="AQ317" s="1652"/>
      <c r="AR317" s="1652"/>
      <c r="AS317" s="1652"/>
      <c r="AT317" s="1652"/>
      <c r="AU317" s="1653"/>
      <c r="AW317" s="1659" t="s">
        <v>6267</v>
      </c>
      <c r="AX317" s="1660" t="s">
        <v>6269</v>
      </c>
    </row>
    <row r="318" spans="1:50" ht="15.75" customHeight="1" x14ac:dyDescent="0.15">
      <c r="A318" s="3279"/>
      <c r="B318" s="3280"/>
      <c r="C318" s="3281"/>
      <c r="D318" s="3291"/>
      <c r="E318" s="3292"/>
      <c r="F318" s="3292"/>
      <c r="G318" s="3292"/>
      <c r="H318" s="3292"/>
      <c r="I318" s="3292"/>
      <c r="J318" s="3293"/>
      <c r="K318" s="3300"/>
      <c r="L318" s="3301"/>
      <c r="M318" s="3301"/>
      <c r="N318" s="3301"/>
      <c r="O318" s="3301"/>
      <c r="P318" s="3301"/>
      <c r="Q318" s="3301"/>
      <c r="R318" s="3301"/>
      <c r="S318" s="3301"/>
      <c r="T318" s="3301"/>
      <c r="U318" s="3301"/>
      <c r="V318" s="3301"/>
      <c r="W318" s="3301"/>
      <c r="X318" s="3301"/>
      <c r="Y318" s="3301"/>
      <c r="Z318" s="3301"/>
      <c r="AA318" s="3301"/>
      <c r="AB318" s="3301"/>
      <c r="AC318" s="3301"/>
      <c r="AD318" s="3301"/>
      <c r="AE318" s="3301"/>
      <c r="AF318" s="3301"/>
      <c r="AG318" s="3301"/>
      <c r="AH318" s="3301"/>
      <c r="AI318" s="3302"/>
      <c r="AJ318" s="1652"/>
      <c r="AK318" s="914" t="s">
        <v>599</v>
      </c>
      <c r="AL318" s="1652" t="s">
        <v>598</v>
      </c>
      <c r="AM318" s="1652" t="s">
        <v>597</v>
      </c>
      <c r="AN318" s="1652" t="s">
        <v>596</v>
      </c>
      <c r="AO318" s="1652"/>
      <c r="AP318" s="914" t="s">
        <v>595</v>
      </c>
      <c r="AQ318" s="1652" t="s">
        <v>594</v>
      </c>
      <c r="AR318" s="1652" t="s">
        <v>593</v>
      </c>
      <c r="AS318" s="1652" t="s">
        <v>592</v>
      </c>
      <c r="AT318" s="1652"/>
      <c r="AU318" s="1653"/>
      <c r="AW318" s="1661"/>
      <c r="AX318" s="1660" t="s">
        <v>6266</v>
      </c>
    </row>
    <row r="319" spans="1:50" ht="15.75" customHeight="1" x14ac:dyDescent="0.15">
      <c r="A319" s="3282"/>
      <c r="B319" s="3283"/>
      <c r="C319" s="3284"/>
      <c r="D319" s="3294"/>
      <c r="E319" s="3295"/>
      <c r="F319" s="3295"/>
      <c r="G319" s="3295"/>
      <c r="H319" s="3295"/>
      <c r="I319" s="3295"/>
      <c r="J319" s="3296"/>
      <c r="K319" s="3303"/>
      <c r="L319" s="3304"/>
      <c r="M319" s="3304"/>
      <c r="N319" s="3304"/>
      <c r="O319" s="3304"/>
      <c r="P319" s="3304"/>
      <c r="Q319" s="3304"/>
      <c r="R319" s="3304"/>
      <c r="S319" s="3304"/>
      <c r="T319" s="3304"/>
      <c r="U319" s="3304"/>
      <c r="V319" s="3304"/>
      <c r="W319" s="3304"/>
      <c r="X319" s="3304"/>
      <c r="Y319" s="3304"/>
      <c r="Z319" s="3304"/>
      <c r="AA319" s="3304"/>
      <c r="AB319" s="3304"/>
      <c r="AC319" s="3304"/>
      <c r="AD319" s="3304"/>
      <c r="AE319" s="3304"/>
      <c r="AF319" s="3304"/>
      <c r="AG319" s="3304"/>
      <c r="AH319" s="3304"/>
      <c r="AI319" s="3305"/>
      <c r="AJ319" s="1654"/>
      <c r="AK319" s="1654"/>
      <c r="AL319" s="1654"/>
      <c r="AM319" s="1654"/>
      <c r="AN319" s="1654"/>
      <c r="AO319" s="1654"/>
      <c r="AP319" s="1654"/>
      <c r="AQ319" s="1654"/>
      <c r="AR319" s="1654"/>
      <c r="AS319" s="1654"/>
      <c r="AT319" s="1654"/>
      <c r="AU319" s="1655"/>
      <c r="AW319" s="1661"/>
      <c r="AX319" s="1660" t="s">
        <v>6268</v>
      </c>
    </row>
    <row r="320" spans="1:50" ht="15.75" customHeight="1" x14ac:dyDescent="0.15">
      <c r="A320" s="913"/>
      <c r="B320" s="930"/>
      <c r="C320" s="930"/>
      <c r="D320" s="930"/>
      <c r="E320" s="930"/>
      <c r="F320" s="930"/>
      <c r="G320" s="930"/>
      <c r="H320" s="930"/>
      <c r="I320" s="930"/>
      <c r="J320" s="930"/>
      <c r="K320" s="930"/>
      <c r="L320" s="930"/>
      <c r="M320" s="930"/>
      <c r="N320" s="930"/>
      <c r="O320" s="930"/>
      <c r="P320" s="930"/>
      <c r="Q320" s="930"/>
      <c r="R320" s="930"/>
      <c r="S320" s="930"/>
      <c r="T320" s="930"/>
      <c r="U320" s="930"/>
      <c r="V320" s="930"/>
      <c r="W320" s="930"/>
      <c r="X320" s="930"/>
      <c r="Y320" s="931"/>
      <c r="Z320" s="201"/>
      <c r="AA320" s="200" t="s">
        <v>591</v>
      </c>
      <c r="AB320" s="200" t="s">
        <v>590</v>
      </c>
      <c r="AC320" s="200" t="s">
        <v>589</v>
      </c>
      <c r="AD320" s="200" t="s">
        <v>588</v>
      </c>
      <c r="AE320" s="200"/>
      <c r="AF320" s="200"/>
      <c r="AG320" s="200"/>
      <c r="AH320" s="200"/>
      <c r="AI320" s="200"/>
      <c r="AJ320" s="199"/>
      <c r="AK320" s="199"/>
      <c r="AL320" s="199"/>
      <c r="AM320" s="199"/>
      <c r="AN320" s="199"/>
      <c r="AO320" s="199"/>
      <c r="AP320" s="199"/>
      <c r="AQ320" s="199"/>
      <c r="AR320" s="199"/>
      <c r="AS320" s="199"/>
      <c r="AT320" s="199"/>
      <c r="AU320" s="203"/>
    </row>
    <row r="321" spans="1:47" ht="15.75" customHeight="1" x14ac:dyDescent="0.15">
      <c r="A321" s="932"/>
      <c r="B321" s="933"/>
      <c r="C321" s="933"/>
      <c r="D321" s="933"/>
      <c r="E321" s="933"/>
      <c r="F321" s="933"/>
      <c r="G321" s="933"/>
      <c r="H321" s="933"/>
      <c r="I321" s="933"/>
      <c r="J321" s="933"/>
      <c r="K321" s="933"/>
      <c r="L321" s="933"/>
      <c r="M321" s="933"/>
      <c r="N321" s="933"/>
      <c r="O321" s="933"/>
      <c r="P321" s="933"/>
      <c r="Q321" s="933"/>
      <c r="R321" s="933"/>
      <c r="S321" s="933"/>
      <c r="T321" s="933"/>
      <c r="U321" s="933"/>
      <c r="V321" s="933"/>
      <c r="W321" s="933"/>
      <c r="X321" s="933"/>
      <c r="Y321" s="934"/>
      <c r="Z321" s="3306"/>
      <c r="AA321" s="3307"/>
      <c r="AB321" s="3307"/>
      <c r="AC321" s="3307"/>
      <c r="AD321" s="3307"/>
      <c r="AE321" s="3307"/>
      <c r="AF321" s="3307"/>
      <c r="AG321" s="3307"/>
      <c r="AH321" s="3307"/>
      <c r="AI321" s="3307"/>
      <c r="AJ321" s="3307"/>
      <c r="AK321" s="3307"/>
      <c r="AL321" s="3307"/>
      <c r="AM321" s="3307"/>
      <c r="AN321" s="3307"/>
      <c r="AO321" s="3307"/>
      <c r="AP321" s="3307"/>
      <c r="AQ321" s="3307"/>
      <c r="AR321" s="3307"/>
      <c r="AS321" s="3307"/>
      <c r="AT321" s="3307"/>
      <c r="AU321" s="3308"/>
    </row>
    <row r="322" spans="1:47" ht="15.75" customHeight="1" x14ac:dyDescent="0.15">
      <c r="A322" s="932"/>
      <c r="B322" s="933"/>
      <c r="C322" s="933"/>
      <c r="D322" s="933"/>
      <c r="E322" s="933"/>
      <c r="F322" s="933"/>
      <c r="G322" s="933"/>
      <c r="H322" s="933"/>
      <c r="I322" s="933"/>
      <c r="J322" s="933"/>
      <c r="K322" s="933"/>
      <c r="L322" s="933"/>
      <c r="M322" s="933"/>
      <c r="N322" s="933"/>
      <c r="O322" s="933"/>
      <c r="P322" s="933"/>
      <c r="Q322" s="933"/>
      <c r="R322" s="933"/>
      <c r="S322" s="933"/>
      <c r="T322" s="933"/>
      <c r="U322" s="933"/>
      <c r="V322" s="933"/>
      <c r="W322" s="933"/>
      <c r="X322" s="933"/>
      <c r="Y322" s="934"/>
      <c r="Z322" s="3309"/>
      <c r="AA322" s="3310"/>
      <c r="AB322" s="3310"/>
      <c r="AC322" s="3310"/>
      <c r="AD322" s="3310"/>
      <c r="AE322" s="3310"/>
      <c r="AF322" s="3310"/>
      <c r="AG322" s="3310"/>
      <c r="AH322" s="3310"/>
      <c r="AI322" s="3310"/>
      <c r="AJ322" s="3310"/>
      <c r="AK322" s="3310"/>
      <c r="AL322" s="3310"/>
      <c r="AM322" s="3310"/>
      <c r="AN322" s="3310"/>
      <c r="AO322" s="3310"/>
      <c r="AP322" s="3310"/>
      <c r="AQ322" s="3310"/>
      <c r="AR322" s="3310"/>
      <c r="AS322" s="3310"/>
      <c r="AT322" s="3310"/>
      <c r="AU322" s="3311"/>
    </row>
    <row r="323" spans="1:47" ht="15.75" customHeight="1" x14ac:dyDescent="0.15">
      <c r="A323" s="932"/>
      <c r="B323" s="933"/>
      <c r="C323" s="933"/>
      <c r="D323" s="933"/>
      <c r="E323" s="933"/>
      <c r="F323" s="933"/>
      <c r="G323" s="933"/>
      <c r="H323" s="933"/>
      <c r="I323" s="933"/>
      <c r="J323" s="933"/>
      <c r="K323" s="933"/>
      <c r="L323" s="933"/>
      <c r="M323" s="933"/>
      <c r="N323" s="933"/>
      <c r="O323" s="933"/>
      <c r="P323" s="933"/>
      <c r="Q323" s="933"/>
      <c r="R323" s="933"/>
      <c r="S323" s="933"/>
      <c r="T323" s="933"/>
      <c r="U323" s="933"/>
      <c r="V323" s="933"/>
      <c r="W323" s="933"/>
      <c r="X323" s="933"/>
      <c r="Y323" s="934"/>
      <c r="Z323" s="3309"/>
      <c r="AA323" s="3310"/>
      <c r="AB323" s="3310"/>
      <c r="AC323" s="3310"/>
      <c r="AD323" s="3310"/>
      <c r="AE323" s="3310"/>
      <c r="AF323" s="3310"/>
      <c r="AG323" s="3310"/>
      <c r="AH323" s="3310"/>
      <c r="AI323" s="3310"/>
      <c r="AJ323" s="3310"/>
      <c r="AK323" s="3310"/>
      <c r="AL323" s="3310"/>
      <c r="AM323" s="3310"/>
      <c r="AN323" s="3310"/>
      <c r="AO323" s="3310"/>
      <c r="AP323" s="3310"/>
      <c r="AQ323" s="3310"/>
      <c r="AR323" s="3310"/>
      <c r="AS323" s="3310"/>
      <c r="AT323" s="3310"/>
      <c r="AU323" s="3311"/>
    </row>
    <row r="324" spans="1:47" ht="15.75" customHeight="1" x14ac:dyDescent="0.15">
      <c r="A324" s="932"/>
      <c r="B324" s="933"/>
      <c r="C324" s="933"/>
      <c r="D324" s="933"/>
      <c r="E324" s="933"/>
      <c r="F324" s="933"/>
      <c r="G324" s="933"/>
      <c r="H324" s="933"/>
      <c r="I324" s="933"/>
      <c r="J324" s="933"/>
      <c r="K324" s="933"/>
      <c r="L324" s="933"/>
      <c r="M324" s="933"/>
      <c r="N324" s="933"/>
      <c r="O324" s="933"/>
      <c r="P324" s="933"/>
      <c r="Q324" s="933"/>
      <c r="R324" s="933"/>
      <c r="S324" s="933"/>
      <c r="T324" s="933"/>
      <c r="U324" s="933"/>
      <c r="V324" s="933"/>
      <c r="W324" s="933"/>
      <c r="X324" s="933"/>
      <c r="Y324" s="934"/>
      <c r="Z324" s="3309"/>
      <c r="AA324" s="3310"/>
      <c r="AB324" s="3310"/>
      <c r="AC324" s="3310"/>
      <c r="AD324" s="3310"/>
      <c r="AE324" s="3310"/>
      <c r="AF324" s="3310"/>
      <c r="AG324" s="3310"/>
      <c r="AH324" s="3310"/>
      <c r="AI324" s="3310"/>
      <c r="AJ324" s="3310"/>
      <c r="AK324" s="3310"/>
      <c r="AL324" s="3310"/>
      <c r="AM324" s="3310"/>
      <c r="AN324" s="3310"/>
      <c r="AO324" s="3310"/>
      <c r="AP324" s="3310"/>
      <c r="AQ324" s="3310"/>
      <c r="AR324" s="3310"/>
      <c r="AS324" s="3310"/>
      <c r="AT324" s="3310"/>
      <c r="AU324" s="3311"/>
    </row>
    <row r="325" spans="1:47" ht="15.75" customHeight="1" x14ac:dyDescent="0.15">
      <c r="A325" s="932"/>
      <c r="B325" s="933"/>
      <c r="C325" s="933"/>
      <c r="D325" s="933"/>
      <c r="E325" s="933"/>
      <c r="F325" s="933"/>
      <c r="G325" s="933"/>
      <c r="H325" s="933"/>
      <c r="I325" s="933"/>
      <c r="J325" s="933"/>
      <c r="K325" s="933"/>
      <c r="L325" s="933"/>
      <c r="M325" s="933"/>
      <c r="N325" s="933"/>
      <c r="O325" s="933"/>
      <c r="P325" s="933"/>
      <c r="Q325" s="933"/>
      <c r="R325" s="933"/>
      <c r="S325" s="933"/>
      <c r="T325" s="933"/>
      <c r="U325" s="933"/>
      <c r="V325" s="933"/>
      <c r="W325" s="933"/>
      <c r="X325" s="933"/>
      <c r="Y325" s="934"/>
      <c r="Z325" s="3309"/>
      <c r="AA325" s="3310"/>
      <c r="AB325" s="3310"/>
      <c r="AC325" s="3310"/>
      <c r="AD325" s="3310"/>
      <c r="AE325" s="3310"/>
      <c r="AF325" s="3310"/>
      <c r="AG325" s="3310"/>
      <c r="AH325" s="3310"/>
      <c r="AI325" s="3310"/>
      <c r="AJ325" s="3310"/>
      <c r="AK325" s="3310"/>
      <c r="AL325" s="3310"/>
      <c r="AM325" s="3310"/>
      <c r="AN325" s="3310"/>
      <c r="AO325" s="3310"/>
      <c r="AP325" s="3310"/>
      <c r="AQ325" s="3310"/>
      <c r="AR325" s="3310"/>
      <c r="AS325" s="3310"/>
      <c r="AT325" s="3310"/>
      <c r="AU325" s="3311"/>
    </row>
    <row r="326" spans="1:47" ht="15.75" customHeight="1" x14ac:dyDescent="0.15">
      <c r="A326" s="932"/>
      <c r="B326" s="933"/>
      <c r="C326" s="933"/>
      <c r="D326" s="933"/>
      <c r="E326" s="933"/>
      <c r="F326" s="933"/>
      <c r="G326" s="933"/>
      <c r="H326" s="933"/>
      <c r="I326" s="933"/>
      <c r="J326" s="933"/>
      <c r="K326" s="933"/>
      <c r="L326" s="933"/>
      <c r="M326" s="933"/>
      <c r="N326" s="933"/>
      <c r="O326" s="933"/>
      <c r="P326" s="933"/>
      <c r="Q326" s="933"/>
      <c r="R326" s="933"/>
      <c r="S326" s="933"/>
      <c r="T326" s="933"/>
      <c r="U326" s="933"/>
      <c r="V326" s="933"/>
      <c r="W326" s="933"/>
      <c r="X326" s="933"/>
      <c r="Y326" s="934"/>
      <c r="Z326" s="3309"/>
      <c r="AA326" s="3310"/>
      <c r="AB326" s="3310"/>
      <c r="AC326" s="3310"/>
      <c r="AD326" s="3310"/>
      <c r="AE326" s="3310"/>
      <c r="AF326" s="3310"/>
      <c r="AG326" s="3310"/>
      <c r="AH326" s="3310"/>
      <c r="AI326" s="3310"/>
      <c r="AJ326" s="3310"/>
      <c r="AK326" s="3310"/>
      <c r="AL326" s="3310"/>
      <c r="AM326" s="3310"/>
      <c r="AN326" s="3310"/>
      <c r="AO326" s="3310"/>
      <c r="AP326" s="3310"/>
      <c r="AQ326" s="3310"/>
      <c r="AR326" s="3310"/>
      <c r="AS326" s="3310"/>
      <c r="AT326" s="3310"/>
      <c r="AU326" s="3311"/>
    </row>
    <row r="327" spans="1:47" ht="15.75" customHeight="1" x14ac:dyDescent="0.15">
      <c r="A327" s="932"/>
      <c r="B327" s="933"/>
      <c r="C327" s="933"/>
      <c r="D327" s="933"/>
      <c r="E327" s="933"/>
      <c r="F327" s="933"/>
      <c r="G327" s="933"/>
      <c r="H327" s="933"/>
      <c r="I327" s="933"/>
      <c r="J327" s="933"/>
      <c r="K327" s="933"/>
      <c r="L327" s="933"/>
      <c r="M327" s="933"/>
      <c r="N327" s="933"/>
      <c r="O327" s="933"/>
      <c r="P327" s="933"/>
      <c r="Q327" s="933"/>
      <c r="R327" s="933"/>
      <c r="S327" s="933"/>
      <c r="T327" s="933"/>
      <c r="U327" s="933"/>
      <c r="V327" s="933"/>
      <c r="W327" s="933"/>
      <c r="X327" s="933"/>
      <c r="Y327" s="934"/>
      <c r="Z327" s="3309"/>
      <c r="AA327" s="3310"/>
      <c r="AB327" s="3310"/>
      <c r="AC327" s="3310"/>
      <c r="AD327" s="3310"/>
      <c r="AE327" s="3310"/>
      <c r="AF327" s="3310"/>
      <c r="AG327" s="3310"/>
      <c r="AH327" s="3310"/>
      <c r="AI327" s="3310"/>
      <c r="AJ327" s="3310"/>
      <c r="AK327" s="3310"/>
      <c r="AL327" s="3310"/>
      <c r="AM327" s="3310"/>
      <c r="AN327" s="3310"/>
      <c r="AO327" s="3310"/>
      <c r="AP327" s="3310"/>
      <c r="AQ327" s="3310"/>
      <c r="AR327" s="3310"/>
      <c r="AS327" s="3310"/>
      <c r="AT327" s="3310"/>
      <c r="AU327" s="3311"/>
    </row>
    <row r="328" spans="1:47" ht="15.75" customHeight="1" x14ac:dyDescent="0.15">
      <c r="A328" s="932"/>
      <c r="B328" s="933"/>
      <c r="C328" s="933"/>
      <c r="D328" s="933"/>
      <c r="E328" s="933"/>
      <c r="F328" s="933"/>
      <c r="G328" s="933"/>
      <c r="H328" s="933"/>
      <c r="I328" s="933"/>
      <c r="J328" s="933"/>
      <c r="K328" s="3315" t="s">
        <v>587</v>
      </c>
      <c r="L328" s="3315"/>
      <c r="M328" s="3315"/>
      <c r="N328" s="3315"/>
      <c r="O328" s="3315"/>
      <c r="P328" s="3315"/>
      <c r="Q328" s="933"/>
      <c r="R328" s="933"/>
      <c r="S328" s="933"/>
      <c r="T328" s="933"/>
      <c r="U328" s="933"/>
      <c r="V328" s="933"/>
      <c r="W328" s="933"/>
      <c r="X328" s="933"/>
      <c r="Y328" s="934"/>
      <c r="Z328" s="3309"/>
      <c r="AA328" s="3310"/>
      <c r="AB328" s="3310"/>
      <c r="AC328" s="3310"/>
      <c r="AD328" s="3310"/>
      <c r="AE328" s="3310"/>
      <c r="AF328" s="3310"/>
      <c r="AG328" s="3310"/>
      <c r="AH328" s="3310"/>
      <c r="AI328" s="3310"/>
      <c r="AJ328" s="3310"/>
      <c r="AK328" s="3310"/>
      <c r="AL328" s="3310"/>
      <c r="AM328" s="3310"/>
      <c r="AN328" s="3310"/>
      <c r="AO328" s="3310"/>
      <c r="AP328" s="3310"/>
      <c r="AQ328" s="3310"/>
      <c r="AR328" s="3310"/>
      <c r="AS328" s="3310"/>
      <c r="AT328" s="3310"/>
      <c r="AU328" s="3311"/>
    </row>
    <row r="329" spans="1:47" ht="15.75" customHeight="1" x14ac:dyDescent="0.15">
      <c r="A329" s="932"/>
      <c r="B329" s="933"/>
      <c r="C329" s="933"/>
      <c r="D329" s="933"/>
      <c r="E329" s="933"/>
      <c r="F329" s="933"/>
      <c r="G329" s="933"/>
      <c r="H329" s="933"/>
      <c r="I329" s="933"/>
      <c r="J329" s="933"/>
      <c r="K329" s="933"/>
      <c r="L329" s="933"/>
      <c r="M329" s="933"/>
      <c r="N329" s="933"/>
      <c r="O329" s="933"/>
      <c r="P329" s="933"/>
      <c r="Q329" s="933"/>
      <c r="R329" s="933"/>
      <c r="S329" s="933"/>
      <c r="T329" s="933"/>
      <c r="U329" s="933"/>
      <c r="V329" s="933"/>
      <c r="W329" s="933"/>
      <c r="X329" s="933"/>
      <c r="Y329" s="934"/>
      <c r="Z329" s="3309"/>
      <c r="AA329" s="3310"/>
      <c r="AB329" s="3310"/>
      <c r="AC329" s="3310"/>
      <c r="AD329" s="3310"/>
      <c r="AE329" s="3310"/>
      <c r="AF329" s="3310"/>
      <c r="AG329" s="3310"/>
      <c r="AH329" s="3310"/>
      <c r="AI329" s="3310"/>
      <c r="AJ329" s="3310"/>
      <c r="AK329" s="3310"/>
      <c r="AL329" s="3310"/>
      <c r="AM329" s="3310"/>
      <c r="AN329" s="3310"/>
      <c r="AO329" s="3310"/>
      <c r="AP329" s="3310"/>
      <c r="AQ329" s="3310"/>
      <c r="AR329" s="3310"/>
      <c r="AS329" s="3310"/>
      <c r="AT329" s="3310"/>
      <c r="AU329" s="3311"/>
    </row>
    <row r="330" spans="1:47" ht="15.75" customHeight="1" x14ac:dyDescent="0.15">
      <c r="A330" s="932"/>
      <c r="B330" s="933"/>
      <c r="C330" s="933"/>
      <c r="D330" s="933"/>
      <c r="E330" s="933"/>
      <c r="F330" s="933"/>
      <c r="G330" s="933"/>
      <c r="H330" s="933"/>
      <c r="I330" s="933"/>
      <c r="J330" s="933"/>
      <c r="K330" s="933"/>
      <c r="L330" s="933"/>
      <c r="M330" s="933"/>
      <c r="N330" s="933"/>
      <c r="O330" s="933"/>
      <c r="P330" s="933"/>
      <c r="Q330" s="933"/>
      <c r="R330" s="933"/>
      <c r="S330" s="933"/>
      <c r="T330" s="933"/>
      <c r="U330" s="933"/>
      <c r="V330" s="933"/>
      <c r="W330" s="933"/>
      <c r="X330" s="933"/>
      <c r="Y330" s="934"/>
      <c r="Z330" s="3309"/>
      <c r="AA330" s="3310"/>
      <c r="AB330" s="3310"/>
      <c r="AC330" s="3310"/>
      <c r="AD330" s="3310"/>
      <c r="AE330" s="3310"/>
      <c r="AF330" s="3310"/>
      <c r="AG330" s="3310"/>
      <c r="AH330" s="3310"/>
      <c r="AI330" s="3310"/>
      <c r="AJ330" s="3310"/>
      <c r="AK330" s="3310"/>
      <c r="AL330" s="3310"/>
      <c r="AM330" s="3310"/>
      <c r="AN330" s="3310"/>
      <c r="AO330" s="3310"/>
      <c r="AP330" s="3310"/>
      <c r="AQ330" s="3310"/>
      <c r="AR330" s="3310"/>
      <c r="AS330" s="3310"/>
      <c r="AT330" s="3310"/>
      <c r="AU330" s="3311"/>
    </row>
    <row r="331" spans="1:47" ht="15.75" customHeight="1" x14ac:dyDescent="0.15">
      <c r="A331" s="932"/>
      <c r="B331" s="933"/>
      <c r="C331" s="933"/>
      <c r="D331" s="933"/>
      <c r="E331" s="933"/>
      <c r="F331" s="933"/>
      <c r="G331" s="933"/>
      <c r="H331" s="933"/>
      <c r="I331" s="933"/>
      <c r="J331" s="933"/>
      <c r="K331" s="933"/>
      <c r="L331" s="933"/>
      <c r="M331" s="933"/>
      <c r="N331" s="933"/>
      <c r="O331" s="933"/>
      <c r="P331" s="933"/>
      <c r="Q331" s="933"/>
      <c r="R331" s="933"/>
      <c r="S331" s="933"/>
      <c r="T331" s="933"/>
      <c r="U331" s="933"/>
      <c r="V331" s="933"/>
      <c r="W331" s="933"/>
      <c r="X331" s="933"/>
      <c r="Y331" s="934"/>
      <c r="Z331" s="3309"/>
      <c r="AA331" s="3310"/>
      <c r="AB331" s="3310"/>
      <c r="AC331" s="3310"/>
      <c r="AD331" s="3310"/>
      <c r="AE331" s="3310"/>
      <c r="AF331" s="3310"/>
      <c r="AG331" s="3310"/>
      <c r="AH331" s="3310"/>
      <c r="AI331" s="3310"/>
      <c r="AJ331" s="3310"/>
      <c r="AK331" s="3310"/>
      <c r="AL331" s="3310"/>
      <c r="AM331" s="3310"/>
      <c r="AN331" s="3310"/>
      <c r="AO331" s="3310"/>
      <c r="AP331" s="3310"/>
      <c r="AQ331" s="3310"/>
      <c r="AR331" s="3310"/>
      <c r="AS331" s="3310"/>
      <c r="AT331" s="3310"/>
      <c r="AU331" s="3311"/>
    </row>
    <row r="332" spans="1:47" ht="15.75" customHeight="1" x14ac:dyDescent="0.15">
      <c r="A332" s="932"/>
      <c r="B332" s="933"/>
      <c r="C332" s="933"/>
      <c r="D332" s="933"/>
      <c r="E332" s="933"/>
      <c r="F332" s="933"/>
      <c r="G332" s="933"/>
      <c r="H332" s="933"/>
      <c r="I332" s="933"/>
      <c r="J332" s="933"/>
      <c r="K332" s="933"/>
      <c r="L332" s="933"/>
      <c r="M332" s="933"/>
      <c r="N332" s="933"/>
      <c r="O332" s="933"/>
      <c r="P332" s="933"/>
      <c r="Q332" s="933"/>
      <c r="R332" s="933"/>
      <c r="S332" s="933"/>
      <c r="T332" s="933"/>
      <c r="U332" s="933"/>
      <c r="V332" s="933"/>
      <c r="W332" s="933"/>
      <c r="X332" s="933"/>
      <c r="Y332" s="934"/>
      <c r="Z332" s="3309"/>
      <c r="AA332" s="3310"/>
      <c r="AB332" s="3310"/>
      <c r="AC332" s="3310"/>
      <c r="AD332" s="3310"/>
      <c r="AE332" s="3310"/>
      <c r="AF332" s="3310"/>
      <c r="AG332" s="3310"/>
      <c r="AH332" s="3310"/>
      <c r="AI332" s="3310"/>
      <c r="AJ332" s="3310"/>
      <c r="AK332" s="3310"/>
      <c r="AL332" s="3310"/>
      <c r="AM332" s="3310"/>
      <c r="AN332" s="3310"/>
      <c r="AO332" s="3310"/>
      <c r="AP332" s="3310"/>
      <c r="AQ332" s="3310"/>
      <c r="AR332" s="3310"/>
      <c r="AS332" s="3310"/>
      <c r="AT332" s="3310"/>
      <c r="AU332" s="3311"/>
    </row>
    <row r="333" spans="1:47" ht="15.75" customHeight="1" x14ac:dyDescent="0.15">
      <c r="A333" s="932"/>
      <c r="B333" s="933"/>
      <c r="C333" s="933"/>
      <c r="D333" s="933"/>
      <c r="E333" s="933"/>
      <c r="F333" s="933"/>
      <c r="G333" s="933"/>
      <c r="H333" s="933"/>
      <c r="I333" s="933"/>
      <c r="J333" s="933"/>
      <c r="K333" s="933"/>
      <c r="L333" s="933"/>
      <c r="M333" s="933"/>
      <c r="N333" s="933"/>
      <c r="O333" s="933"/>
      <c r="P333" s="933"/>
      <c r="Q333" s="933"/>
      <c r="R333" s="933"/>
      <c r="S333" s="933"/>
      <c r="T333" s="933"/>
      <c r="U333" s="933"/>
      <c r="V333" s="933"/>
      <c r="W333" s="933"/>
      <c r="X333" s="933"/>
      <c r="Y333" s="934"/>
      <c r="Z333" s="3309"/>
      <c r="AA333" s="3310"/>
      <c r="AB333" s="3310"/>
      <c r="AC333" s="3310"/>
      <c r="AD333" s="3310"/>
      <c r="AE333" s="3310"/>
      <c r="AF333" s="3310"/>
      <c r="AG333" s="3310"/>
      <c r="AH333" s="3310"/>
      <c r="AI333" s="3310"/>
      <c r="AJ333" s="3310"/>
      <c r="AK333" s="3310"/>
      <c r="AL333" s="3310"/>
      <c r="AM333" s="3310"/>
      <c r="AN333" s="3310"/>
      <c r="AO333" s="3310"/>
      <c r="AP333" s="3310"/>
      <c r="AQ333" s="3310"/>
      <c r="AR333" s="3310"/>
      <c r="AS333" s="3310"/>
      <c r="AT333" s="3310"/>
      <c r="AU333" s="3311"/>
    </row>
    <row r="334" spans="1:47" ht="15.75" customHeight="1" x14ac:dyDescent="0.15">
      <c r="A334" s="932"/>
      <c r="B334" s="933"/>
      <c r="C334" s="933"/>
      <c r="D334" s="933"/>
      <c r="E334" s="933"/>
      <c r="F334" s="933"/>
      <c r="G334" s="933"/>
      <c r="H334" s="933"/>
      <c r="I334" s="933"/>
      <c r="J334" s="933"/>
      <c r="K334" s="933"/>
      <c r="L334" s="933"/>
      <c r="M334" s="933"/>
      <c r="N334" s="933"/>
      <c r="O334" s="933"/>
      <c r="P334" s="933"/>
      <c r="Q334" s="933"/>
      <c r="R334" s="933"/>
      <c r="S334" s="933"/>
      <c r="T334" s="933"/>
      <c r="U334" s="933"/>
      <c r="V334" s="933"/>
      <c r="W334" s="933"/>
      <c r="X334" s="933"/>
      <c r="Y334" s="934"/>
      <c r="Z334" s="3309"/>
      <c r="AA334" s="3310"/>
      <c r="AB334" s="3310"/>
      <c r="AC334" s="3310"/>
      <c r="AD334" s="3310"/>
      <c r="AE334" s="3310"/>
      <c r="AF334" s="3310"/>
      <c r="AG334" s="3310"/>
      <c r="AH334" s="3310"/>
      <c r="AI334" s="3310"/>
      <c r="AJ334" s="3310"/>
      <c r="AK334" s="3310"/>
      <c r="AL334" s="3310"/>
      <c r="AM334" s="3310"/>
      <c r="AN334" s="3310"/>
      <c r="AO334" s="3310"/>
      <c r="AP334" s="3310"/>
      <c r="AQ334" s="3310"/>
      <c r="AR334" s="3310"/>
      <c r="AS334" s="3310"/>
      <c r="AT334" s="3310"/>
      <c r="AU334" s="3311"/>
    </row>
    <row r="335" spans="1:47" ht="15.75" customHeight="1" x14ac:dyDescent="0.15">
      <c r="A335" s="932"/>
      <c r="B335" s="933"/>
      <c r="C335" s="933"/>
      <c r="D335" s="933"/>
      <c r="E335" s="933"/>
      <c r="F335" s="933"/>
      <c r="G335" s="933"/>
      <c r="H335" s="933"/>
      <c r="I335" s="933"/>
      <c r="J335" s="933"/>
      <c r="K335" s="933"/>
      <c r="L335" s="933"/>
      <c r="M335" s="933"/>
      <c r="N335" s="933"/>
      <c r="O335" s="933"/>
      <c r="P335" s="933"/>
      <c r="Q335" s="933"/>
      <c r="R335" s="933"/>
      <c r="S335" s="933"/>
      <c r="T335" s="933"/>
      <c r="U335" s="933"/>
      <c r="V335" s="933"/>
      <c r="W335" s="933"/>
      <c r="X335" s="933"/>
      <c r="Y335" s="934"/>
      <c r="Z335" s="3309"/>
      <c r="AA335" s="3310"/>
      <c r="AB335" s="3310"/>
      <c r="AC335" s="3310"/>
      <c r="AD335" s="3310"/>
      <c r="AE335" s="3310"/>
      <c r="AF335" s="3310"/>
      <c r="AG335" s="3310"/>
      <c r="AH335" s="3310"/>
      <c r="AI335" s="3310"/>
      <c r="AJ335" s="3310"/>
      <c r="AK335" s="3310"/>
      <c r="AL335" s="3310"/>
      <c r="AM335" s="3310"/>
      <c r="AN335" s="3310"/>
      <c r="AO335" s="3310"/>
      <c r="AP335" s="3310"/>
      <c r="AQ335" s="3310"/>
      <c r="AR335" s="3310"/>
      <c r="AS335" s="3310"/>
      <c r="AT335" s="3310"/>
      <c r="AU335" s="3311"/>
    </row>
    <row r="336" spans="1:47" ht="15.75" customHeight="1" x14ac:dyDescent="0.15">
      <c r="A336" s="932"/>
      <c r="B336" s="933"/>
      <c r="C336" s="933"/>
      <c r="D336" s="933"/>
      <c r="E336" s="933"/>
      <c r="F336" s="933"/>
      <c r="G336" s="933"/>
      <c r="H336" s="933"/>
      <c r="I336" s="933"/>
      <c r="J336" s="933"/>
      <c r="K336" s="933"/>
      <c r="L336" s="933"/>
      <c r="M336" s="933"/>
      <c r="N336" s="933"/>
      <c r="O336" s="933"/>
      <c r="P336" s="933"/>
      <c r="Q336" s="933"/>
      <c r="R336" s="933"/>
      <c r="S336" s="933"/>
      <c r="T336" s="933"/>
      <c r="U336" s="933"/>
      <c r="V336" s="933"/>
      <c r="W336" s="933"/>
      <c r="X336" s="933"/>
      <c r="Y336" s="934"/>
      <c r="Z336" s="3309"/>
      <c r="AA336" s="3310"/>
      <c r="AB336" s="3310"/>
      <c r="AC336" s="3310"/>
      <c r="AD336" s="3310"/>
      <c r="AE336" s="3310"/>
      <c r="AF336" s="3310"/>
      <c r="AG336" s="3310"/>
      <c r="AH336" s="3310"/>
      <c r="AI336" s="3310"/>
      <c r="AJ336" s="3310"/>
      <c r="AK336" s="3310"/>
      <c r="AL336" s="3310"/>
      <c r="AM336" s="3310"/>
      <c r="AN336" s="3310"/>
      <c r="AO336" s="3310"/>
      <c r="AP336" s="3310"/>
      <c r="AQ336" s="3310"/>
      <c r="AR336" s="3310"/>
      <c r="AS336" s="3310"/>
      <c r="AT336" s="3310"/>
      <c r="AU336" s="3311"/>
    </row>
    <row r="337" spans="1:50" ht="15.75" customHeight="1" x14ac:dyDescent="0.15">
      <c r="A337" s="935"/>
      <c r="B337" s="936"/>
      <c r="C337" s="936"/>
      <c r="D337" s="936"/>
      <c r="E337" s="936"/>
      <c r="F337" s="936"/>
      <c r="G337" s="936"/>
      <c r="H337" s="936"/>
      <c r="I337" s="936"/>
      <c r="J337" s="936"/>
      <c r="K337" s="936"/>
      <c r="L337" s="936"/>
      <c r="M337" s="936"/>
      <c r="N337" s="936"/>
      <c r="O337" s="936"/>
      <c r="P337" s="936"/>
      <c r="Q337" s="936"/>
      <c r="R337" s="936"/>
      <c r="S337" s="936"/>
      <c r="T337" s="936"/>
      <c r="U337" s="936"/>
      <c r="V337" s="936"/>
      <c r="W337" s="936"/>
      <c r="X337" s="936"/>
      <c r="Y337" s="937"/>
      <c r="Z337" s="3312"/>
      <c r="AA337" s="3313"/>
      <c r="AB337" s="3313"/>
      <c r="AC337" s="3313"/>
      <c r="AD337" s="3313"/>
      <c r="AE337" s="3313"/>
      <c r="AF337" s="3313"/>
      <c r="AG337" s="3313"/>
      <c r="AH337" s="3313"/>
      <c r="AI337" s="3313"/>
      <c r="AJ337" s="3313"/>
      <c r="AK337" s="3313"/>
      <c r="AL337" s="3313"/>
      <c r="AM337" s="3313"/>
      <c r="AN337" s="3313"/>
      <c r="AO337" s="3313"/>
      <c r="AP337" s="3313"/>
      <c r="AQ337" s="3313"/>
      <c r="AR337" s="3313"/>
      <c r="AS337" s="3313"/>
      <c r="AT337" s="3313"/>
      <c r="AU337" s="3314"/>
    </row>
    <row r="338" spans="1:50" ht="12.75" customHeight="1" x14ac:dyDescent="0.15">
      <c r="A338" s="915"/>
      <c r="B338" s="915"/>
      <c r="C338" s="915"/>
      <c r="D338" s="915"/>
      <c r="E338" s="915"/>
      <c r="F338" s="915"/>
      <c r="G338" s="915"/>
      <c r="H338" s="915"/>
      <c r="I338" s="915"/>
      <c r="J338" s="915"/>
      <c r="K338" s="915"/>
      <c r="L338" s="915"/>
      <c r="M338" s="915"/>
      <c r="N338" s="915"/>
      <c r="O338" s="915"/>
      <c r="P338" s="915"/>
      <c r="Q338" s="915"/>
      <c r="R338" s="915"/>
      <c r="S338" s="915"/>
      <c r="T338" s="915"/>
      <c r="U338" s="915"/>
      <c r="V338" s="915"/>
      <c r="W338" s="915"/>
      <c r="X338" s="915"/>
      <c r="Y338" s="915"/>
      <c r="Z338" s="915"/>
      <c r="AA338" s="915"/>
      <c r="AB338" s="915"/>
      <c r="AC338" s="915"/>
      <c r="AD338" s="915"/>
      <c r="AE338" s="915"/>
      <c r="AF338" s="915"/>
      <c r="AG338" s="915"/>
      <c r="AH338" s="915"/>
      <c r="AI338" s="915"/>
      <c r="AJ338" s="915"/>
      <c r="AK338" s="915"/>
      <c r="AL338" s="915"/>
      <c r="AM338" s="915"/>
      <c r="AN338" s="915"/>
      <c r="AO338" s="915"/>
      <c r="AP338" s="915"/>
      <c r="AQ338" s="915"/>
      <c r="AR338" s="915"/>
      <c r="AS338" s="915"/>
      <c r="AT338" s="915"/>
      <c r="AU338" s="915"/>
    </row>
    <row r="339" spans="1:50" ht="15.75" customHeight="1" x14ac:dyDescent="0.15">
      <c r="A339" s="3276" t="s">
        <v>603</v>
      </c>
      <c r="B339" s="3277"/>
      <c r="C339" s="3278"/>
      <c r="D339" s="3285" t="s">
        <v>602</v>
      </c>
      <c r="E339" s="3286"/>
      <c r="F339" s="3286"/>
      <c r="G339" s="3286"/>
      <c r="H339" s="3286"/>
      <c r="I339" s="3286"/>
      <c r="J339" s="3287"/>
      <c r="K339" s="920"/>
      <c r="L339" s="1657"/>
      <c r="M339" s="1657"/>
      <c r="N339" s="1657"/>
      <c r="O339" s="1657"/>
      <c r="P339" s="1657"/>
      <c r="Q339" s="1657"/>
      <c r="R339" s="1657"/>
      <c r="S339" s="922" t="s">
        <v>3513</v>
      </c>
      <c r="T339" s="922" t="s">
        <v>601</v>
      </c>
      <c r="U339" s="922" t="s">
        <v>588</v>
      </c>
      <c r="V339" s="922" t="s">
        <v>600</v>
      </c>
      <c r="W339" s="922"/>
      <c r="X339" s="922"/>
      <c r="Y339" s="922"/>
      <c r="Z339" s="922"/>
      <c r="AA339" s="922"/>
      <c r="AB339" s="922"/>
      <c r="AC339" s="922"/>
      <c r="AD339" s="922"/>
      <c r="AE339" s="922"/>
      <c r="AF339" s="922"/>
      <c r="AG339" s="922"/>
      <c r="AH339" s="922"/>
      <c r="AI339" s="923"/>
      <c r="AJ339" s="1656"/>
      <c r="AK339" s="3286" t="s">
        <v>3514</v>
      </c>
      <c r="AL339" s="3286"/>
      <c r="AM339" s="3286"/>
      <c r="AN339" s="3286"/>
      <c r="AO339" s="3286"/>
      <c r="AP339" s="3286"/>
      <c r="AQ339" s="3286"/>
      <c r="AR339" s="3286"/>
      <c r="AS339" s="3286"/>
      <c r="AT339" s="3286"/>
      <c r="AU339" s="1658"/>
    </row>
    <row r="340" spans="1:50" ht="15.75" customHeight="1" x14ac:dyDescent="0.15">
      <c r="A340" s="3279"/>
      <c r="B340" s="3280"/>
      <c r="C340" s="3281"/>
      <c r="D340" s="3288"/>
      <c r="E340" s="3289"/>
      <c r="F340" s="3289"/>
      <c r="G340" s="3289"/>
      <c r="H340" s="3289"/>
      <c r="I340" s="3289"/>
      <c r="J340" s="3290"/>
      <c r="K340" s="3297"/>
      <c r="L340" s="3298"/>
      <c r="M340" s="3298"/>
      <c r="N340" s="3298"/>
      <c r="O340" s="3298"/>
      <c r="P340" s="3298"/>
      <c r="Q340" s="3298"/>
      <c r="R340" s="3298"/>
      <c r="S340" s="3298"/>
      <c r="T340" s="3298"/>
      <c r="U340" s="3298"/>
      <c r="V340" s="3298"/>
      <c r="W340" s="3298"/>
      <c r="X340" s="3298"/>
      <c r="Y340" s="3298"/>
      <c r="Z340" s="3298"/>
      <c r="AA340" s="3298"/>
      <c r="AB340" s="3298"/>
      <c r="AC340" s="3298"/>
      <c r="AD340" s="3298"/>
      <c r="AE340" s="3298"/>
      <c r="AF340" s="3298"/>
      <c r="AG340" s="3298"/>
      <c r="AH340" s="3298"/>
      <c r="AI340" s="3299"/>
      <c r="AJ340" s="1652"/>
      <c r="AK340" s="1652"/>
      <c r="AL340" s="1652"/>
      <c r="AM340" s="1652"/>
      <c r="AN340" s="1652"/>
      <c r="AO340" s="1652"/>
      <c r="AP340" s="1652"/>
      <c r="AQ340" s="1652"/>
      <c r="AR340" s="1652"/>
      <c r="AS340" s="1652"/>
      <c r="AT340" s="1652"/>
      <c r="AU340" s="1653"/>
    </row>
    <row r="341" spans="1:50" ht="15.75" customHeight="1" x14ac:dyDescent="0.15">
      <c r="A341" s="3279"/>
      <c r="B341" s="3280"/>
      <c r="C341" s="3281"/>
      <c r="D341" s="3291"/>
      <c r="E341" s="3292"/>
      <c r="F341" s="3292"/>
      <c r="G341" s="3292"/>
      <c r="H341" s="3292"/>
      <c r="I341" s="3292"/>
      <c r="J341" s="3293"/>
      <c r="K341" s="3300"/>
      <c r="L341" s="3301"/>
      <c r="M341" s="3301"/>
      <c r="N341" s="3301"/>
      <c r="O341" s="3301"/>
      <c r="P341" s="3301"/>
      <c r="Q341" s="3301"/>
      <c r="R341" s="3301"/>
      <c r="S341" s="3301"/>
      <c r="T341" s="3301"/>
      <c r="U341" s="3301"/>
      <c r="V341" s="3301"/>
      <c r="W341" s="3301"/>
      <c r="X341" s="3301"/>
      <c r="Y341" s="3301"/>
      <c r="Z341" s="3301"/>
      <c r="AA341" s="3301"/>
      <c r="AB341" s="3301"/>
      <c r="AC341" s="3301"/>
      <c r="AD341" s="3301"/>
      <c r="AE341" s="3301"/>
      <c r="AF341" s="3301"/>
      <c r="AG341" s="3301"/>
      <c r="AH341" s="3301"/>
      <c r="AI341" s="3302"/>
      <c r="AJ341" s="1652"/>
      <c r="AK341" s="914" t="s">
        <v>599</v>
      </c>
      <c r="AL341" s="1652" t="s">
        <v>598</v>
      </c>
      <c r="AM341" s="1652" t="s">
        <v>597</v>
      </c>
      <c r="AN341" s="1652" t="s">
        <v>596</v>
      </c>
      <c r="AO341" s="1652"/>
      <c r="AP341" s="914" t="s">
        <v>595</v>
      </c>
      <c r="AQ341" s="1652" t="s">
        <v>594</v>
      </c>
      <c r="AR341" s="1652" t="s">
        <v>593</v>
      </c>
      <c r="AS341" s="1652" t="s">
        <v>592</v>
      </c>
      <c r="AT341" s="1652"/>
      <c r="AU341" s="1653"/>
    </row>
    <row r="342" spans="1:50" ht="15.75" customHeight="1" x14ac:dyDescent="0.15">
      <c r="A342" s="3282"/>
      <c r="B342" s="3283"/>
      <c r="C342" s="3284"/>
      <c r="D342" s="3294"/>
      <c r="E342" s="3295"/>
      <c r="F342" s="3295"/>
      <c r="G342" s="3295"/>
      <c r="H342" s="3295"/>
      <c r="I342" s="3295"/>
      <c r="J342" s="3296"/>
      <c r="K342" s="3303"/>
      <c r="L342" s="3304"/>
      <c r="M342" s="3304"/>
      <c r="N342" s="3304"/>
      <c r="O342" s="3304"/>
      <c r="P342" s="3304"/>
      <c r="Q342" s="3304"/>
      <c r="R342" s="3304"/>
      <c r="S342" s="3304"/>
      <c r="T342" s="3304"/>
      <c r="U342" s="3304"/>
      <c r="V342" s="3304"/>
      <c r="W342" s="3304"/>
      <c r="X342" s="3304"/>
      <c r="Y342" s="3304"/>
      <c r="Z342" s="3304"/>
      <c r="AA342" s="3304"/>
      <c r="AB342" s="3304"/>
      <c r="AC342" s="3304"/>
      <c r="AD342" s="3304"/>
      <c r="AE342" s="3304"/>
      <c r="AF342" s="3304"/>
      <c r="AG342" s="3304"/>
      <c r="AH342" s="3304"/>
      <c r="AI342" s="3305"/>
      <c r="AJ342" s="1654"/>
      <c r="AK342" s="1654"/>
      <c r="AL342" s="1654"/>
      <c r="AM342" s="1654"/>
      <c r="AN342" s="1654"/>
      <c r="AO342" s="1654"/>
      <c r="AP342" s="1654"/>
      <c r="AQ342" s="1654"/>
      <c r="AR342" s="1654"/>
      <c r="AS342" s="1654"/>
      <c r="AT342" s="1654"/>
      <c r="AU342" s="1655"/>
    </row>
    <row r="343" spans="1:50" ht="15.75" customHeight="1" x14ac:dyDescent="0.15">
      <c r="A343" s="913"/>
      <c r="B343" s="930"/>
      <c r="C343" s="930"/>
      <c r="D343" s="930"/>
      <c r="E343" s="930"/>
      <c r="F343" s="930"/>
      <c r="G343" s="930"/>
      <c r="H343" s="930"/>
      <c r="I343" s="930"/>
      <c r="J343" s="930"/>
      <c r="K343" s="930"/>
      <c r="L343" s="930"/>
      <c r="M343" s="930"/>
      <c r="N343" s="930"/>
      <c r="O343" s="930"/>
      <c r="P343" s="930"/>
      <c r="Q343" s="930"/>
      <c r="R343" s="930"/>
      <c r="S343" s="930"/>
      <c r="T343" s="930"/>
      <c r="U343" s="930"/>
      <c r="V343" s="930"/>
      <c r="W343" s="930"/>
      <c r="X343" s="930"/>
      <c r="Y343" s="931"/>
      <c r="Z343" s="201"/>
      <c r="AA343" s="200" t="s">
        <v>591</v>
      </c>
      <c r="AB343" s="200" t="s">
        <v>590</v>
      </c>
      <c r="AC343" s="200" t="s">
        <v>589</v>
      </c>
      <c r="AD343" s="200" t="s">
        <v>588</v>
      </c>
      <c r="AE343" s="200"/>
      <c r="AF343" s="200"/>
      <c r="AG343" s="200"/>
      <c r="AH343" s="200"/>
      <c r="AI343" s="200"/>
      <c r="AJ343" s="199"/>
      <c r="AK343" s="199"/>
      <c r="AL343" s="199"/>
      <c r="AM343" s="199"/>
      <c r="AN343" s="199"/>
      <c r="AO343" s="199"/>
      <c r="AP343" s="199"/>
      <c r="AQ343" s="199"/>
      <c r="AR343" s="199"/>
      <c r="AS343" s="199"/>
      <c r="AT343" s="199"/>
      <c r="AU343" s="203"/>
      <c r="AW343" s="1659" t="s">
        <v>6267</v>
      </c>
      <c r="AX343" s="1660" t="s">
        <v>6269</v>
      </c>
    </row>
    <row r="344" spans="1:50" ht="15.75" customHeight="1" x14ac:dyDescent="0.15">
      <c r="A344" s="932"/>
      <c r="B344" s="933"/>
      <c r="C344" s="933"/>
      <c r="D344" s="933"/>
      <c r="E344" s="933"/>
      <c r="F344" s="933"/>
      <c r="G344" s="933"/>
      <c r="H344" s="933"/>
      <c r="I344" s="933"/>
      <c r="J344" s="933"/>
      <c r="K344" s="933"/>
      <c r="L344" s="933"/>
      <c r="M344" s="933"/>
      <c r="N344" s="933"/>
      <c r="O344" s="933"/>
      <c r="P344" s="933"/>
      <c r="Q344" s="933"/>
      <c r="R344" s="933"/>
      <c r="S344" s="933"/>
      <c r="T344" s="933"/>
      <c r="U344" s="933"/>
      <c r="V344" s="933"/>
      <c r="W344" s="933"/>
      <c r="X344" s="933"/>
      <c r="Y344" s="934"/>
      <c r="Z344" s="3306"/>
      <c r="AA344" s="3307"/>
      <c r="AB344" s="3307"/>
      <c r="AC344" s="3307"/>
      <c r="AD344" s="3307"/>
      <c r="AE344" s="3307"/>
      <c r="AF344" s="3307"/>
      <c r="AG344" s="3307"/>
      <c r="AH344" s="3307"/>
      <c r="AI344" s="3307"/>
      <c r="AJ344" s="3307"/>
      <c r="AK344" s="3307"/>
      <c r="AL344" s="3307"/>
      <c r="AM344" s="3307"/>
      <c r="AN344" s="3307"/>
      <c r="AO344" s="3307"/>
      <c r="AP344" s="3307"/>
      <c r="AQ344" s="3307"/>
      <c r="AR344" s="3307"/>
      <c r="AS344" s="3307"/>
      <c r="AT344" s="3307"/>
      <c r="AU344" s="3308"/>
      <c r="AW344" s="1661"/>
      <c r="AX344" s="1660" t="s">
        <v>6266</v>
      </c>
    </row>
    <row r="345" spans="1:50" ht="15.75" customHeight="1" x14ac:dyDescent="0.15">
      <c r="A345" s="932"/>
      <c r="B345" s="933"/>
      <c r="C345" s="933"/>
      <c r="D345" s="933"/>
      <c r="E345" s="933"/>
      <c r="F345" s="933"/>
      <c r="G345" s="933"/>
      <c r="H345" s="933"/>
      <c r="I345" s="933"/>
      <c r="J345" s="933"/>
      <c r="K345" s="933"/>
      <c r="L345" s="933"/>
      <c r="M345" s="933"/>
      <c r="N345" s="933"/>
      <c r="O345" s="933"/>
      <c r="P345" s="933"/>
      <c r="Q345" s="933"/>
      <c r="R345" s="933"/>
      <c r="S345" s="933"/>
      <c r="T345" s="933"/>
      <c r="U345" s="933"/>
      <c r="V345" s="933"/>
      <c r="W345" s="933"/>
      <c r="X345" s="933"/>
      <c r="Y345" s="934"/>
      <c r="Z345" s="3309"/>
      <c r="AA345" s="3310"/>
      <c r="AB345" s="3310"/>
      <c r="AC345" s="3310"/>
      <c r="AD345" s="3310"/>
      <c r="AE345" s="3310"/>
      <c r="AF345" s="3310"/>
      <c r="AG345" s="3310"/>
      <c r="AH345" s="3310"/>
      <c r="AI345" s="3310"/>
      <c r="AJ345" s="3310"/>
      <c r="AK345" s="3310"/>
      <c r="AL345" s="3310"/>
      <c r="AM345" s="3310"/>
      <c r="AN345" s="3310"/>
      <c r="AO345" s="3310"/>
      <c r="AP345" s="3310"/>
      <c r="AQ345" s="3310"/>
      <c r="AR345" s="3310"/>
      <c r="AS345" s="3310"/>
      <c r="AT345" s="3310"/>
      <c r="AU345" s="3311"/>
      <c r="AW345" s="1661"/>
      <c r="AX345" s="1660" t="s">
        <v>6268</v>
      </c>
    </row>
    <row r="346" spans="1:50" ht="15.75" customHeight="1" x14ac:dyDescent="0.15">
      <c r="A346" s="932"/>
      <c r="B346" s="933"/>
      <c r="C346" s="933"/>
      <c r="D346" s="933"/>
      <c r="E346" s="933"/>
      <c r="F346" s="933"/>
      <c r="G346" s="933"/>
      <c r="H346" s="933"/>
      <c r="I346" s="933"/>
      <c r="J346" s="933"/>
      <c r="K346" s="933"/>
      <c r="L346" s="933"/>
      <c r="M346" s="933"/>
      <c r="N346" s="933"/>
      <c r="O346" s="933"/>
      <c r="P346" s="933"/>
      <c r="Q346" s="933"/>
      <c r="R346" s="933"/>
      <c r="S346" s="933"/>
      <c r="T346" s="933"/>
      <c r="U346" s="933"/>
      <c r="V346" s="933"/>
      <c r="W346" s="933"/>
      <c r="X346" s="933"/>
      <c r="Y346" s="934"/>
      <c r="Z346" s="3309"/>
      <c r="AA346" s="3310"/>
      <c r="AB346" s="3310"/>
      <c r="AC346" s="3310"/>
      <c r="AD346" s="3310"/>
      <c r="AE346" s="3310"/>
      <c r="AF346" s="3310"/>
      <c r="AG346" s="3310"/>
      <c r="AH346" s="3310"/>
      <c r="AI346" s="3310"/>
      <c r="AJ346" s="3310"/>
      <c r="AK346" s="3310"/>
      <c r="AL346" s="3310"/>
      <c r="AM346" s="3310"/>
      <c r="AN346" s="3310"/>
      <c r="AO346" s="3310"/>
      <c r="AP346" s="3310"/>
      <c r="AQ346" s="3310"/>
      <c r="AR346" s="3310"/>
      <c r="AS346" s="3310"/>
      <c r="AT346" s="3310"/>
      <c r="AU346" s="3311"/>
    </row>
    <row r="347" spans="1:50" ht="15.75" customHeight="1" x14ac:dyDescent="0.15">
      <c r="A347" s="932"/>
      <c r="B347" s="933"/>
      <c r="C347" s="933"/>
      <c r="D347" s="933"/>
      <c r="E347" s="933"/>
      <c r="F347" s="933"/>
      <c r="G347" s="933"/>
      <c r="H347" s="933"/>
      <c r="I347" s="933"/>
      <c r="J347" s="933"/>
      <c r="K347" s="933"/>
      <c r="L347" s="933"/>
      <c r="M347" s="933"/>
      <c r="N347" s="933"/>
      <c r="O347" s="933"/>
      <c r="P347" s="933"/>
      <c r="Q347" s="933"/>
      <c r="R347" s="933"/>
      <c r="S347" s="933"/>
      <c r="T347" s="933"/>
      <c r="U347" s="933"/>
      <c r="V347" s="933"/>
      <c r="W347" s="933"/>
      <c r="X347" s="933"/>
      <c r="Y347" s="934"/>
      <c r="Z347" s="3309"/>
      <c r="AA347" s="3310"/>
      <c r="AB347" s="3310"/>
      <c r="AC347" s="3310"/>
      <c r="AD347" s="3310"/>
      <c r="AE347" s="3310"/>
      <c r="AF347" s="3310"/>
      <c r="AG347" s="3310"/>
      <c r="AH347" s="3310"/>
      <c r="AI347" s="3310"/>
      <c r="AJ347" s="3310"/>
      <c r="AK347" s="3310"/>
      <c r="AL347" s="3310"/>
      <c r="AM347" s="3310"/>
      <c r="AN347" s="3310"/>
      <c r="AO347" s="3310"/>
      <c r="AP347" s="3310"/>
      <c r="AQ347" s="3310"/>
      <c r="AR347" s="3310"/>
      <c r="AS347" s="3310"/>
      <c r="AT347" s="3310"/>
      <c r="AU347" s="3311"/>
    </row>
    <row r="348" spans="1:50" ht="15.75" customHeight="1" x14ac:dyDescent="0.15">
      <c r="A348" s="932"/>
      <c r="B348" s="933"/>
      <c r="C348" s="933"/>
      <c r="D348" s="933"/>
      <c r="E348" s="933"/>
      <c r="F348" s="933"/>
      <c r="G348" s="933"/>
      <c r="H348" s="933"/>
      <c r="I348" s="933"/>
      <c r="J348" s="933"/>
      <c r="K348" s="933"/>
      <c r="L348" s="933"/>
      <c r="M348" s="933"/>
      <c r="N348" s="933"/>
      <c r="O348" s="933"/>
      <c r="P348" s="933"/>
      <c r="Q348" s="933"/>
      <c r="R348" s="933"/>
      <c r="S348" s="933"/>
      <c r="T348" s="933"/>
      <c r="U348" s="933"/>
      <c r="V348" s="933"/>
      <c r="W348" s="933"/>
      <c r="X348" s="933"/>
      <c r="Y348" s="934"/>
      <c r="Z348" s="3309"/>
      <c r="AA348" s="3310"/>
      <c r="AB348" s="3310"/>
      <c r="AC348" s="3310"/>
      <c r="AD348" s="3310"/>
      <c r="AE348" s="3310"/>
      <c r="AF348" s="3310"/>
      <c r="AG348" s="3310"/>
      <c r="AH348" s="3310"/>
      <c r="AI348" s="3310"/>
      <c r="AJ348" s="3310"/>
      <c r="AK348" s="3310"/>
      <c r="AL348" s="3310"/>
      <c r="AM348" s="3310"/>
      <c r="AN348" s="3310"/>
      <c r="AO348" s="3310"/>
      <c r="AP348" s="3310"/>
      <c r="AQ348" s="3310"/>
      <c r="AR348" s="3310"/>
      <c r="AS348" s="3310"/>
      <c r="AT348" s="3310"/>
      <c r="AU348" s="3311"/>
    </row>
    <row r="349" spans="1:50" ht="15.75" customHeight="1" x14ac:dyDescent="0.15">
      <c r="A349" s="932"/>
      <c r="B349" s="933"/>
      <c r="C349" s="933"/>
      <c r="D349" s="933"/>
      <c r="E349" s="933"/>
      <c r="F349" s="933"/>
      <c r="G349" s="933"/>
      <c r="H349" s="933"/>
      <c r="I349" s="933"/>
      <c r="J349" s="933"/>
      <c r="K349" s="933"/>
      <c r="L349" s="933"/>
      <c r="M349" s="933"/>
      <c r="N349" s="933"/>
      <c r="O349" s="933"/>
      <c r="P349" s="933"/>
      <c r="Q349" s="933"/>
      <c r="R349" s="933"/>
      <c r="S349" s="933"/>
      <c r="T349" s="933"/>
      <c r="U349" s="933"/>
      <c r="V349" s="933"/>
      <c r="W349" s="933"/>
      <c r="X349" s="933"/>
      <c r="Y349" s="934"/>
      <c r="Z349" s="3309"/>
      <c r="AA349" s="3310"/>
      <c r="AB349" s="3310"/>
      <c r="AC349" s="3310"/>
      <c r="AD349" s="3310"/>
      <c r="AE349" s="3310"/>
      <c r="AF349" s="3310"/>
      <c r="AG349" s="3310"/>
      <c r="AH349" s="3310"/>
      <c r="AI349" s="3310"/>
      <c r="AJ349" s="3310"/>
      <c r="AK349" s="3310"/>
      <c r="AL349" s="3310"/>
      <c r="AM349" s="3310"/>
      <c r="AN349" s="3310"/>
      <c r="AO349" s="3310"/>
      <c r="AP349" s="3310"/>
      <c r="AQ349" s="3310"/>
      <c r="AR349" s="3310"/>
      <c r="AS349" s="3310"/>
      <c r="AT349" s="3310"/>
      <c r="AU349" s="3311"/>
    </row>
    <row r="350" spans="1:50" ht="15.75" customHeight="1" x14ac:dyDescent="0.15">
      <c r="A350" s="932"/>
      <c r="B350" s="933"/>
      <c r="C350" s="933"/>
      <c r="D350" s="933"/>
      <c r="E350" s="933"/>
      <c r="F350" s="933"/>
      <c r="G350" s="933"/>
      <c r="H350" s="933"/>
      <c r="I350" s="933"/>
      <c r="J350" s="933"/>
      <c r="K350" s="933"/>
      <c r="L350" s="933"/>
      <c r="M350" s="933"/>
      <c r="N350" s="933"/>
      <c r="O350" s="933"/>
      <c r="P350" s="933"/>
      <c r="Q350" s="933"/>
      <c r="R350" s="933"/>
      <c r="S350" s="933"/>
      <c r="T350" s="933"/>
      <c r="U350" s="933"/>
      <c r="V350" s="933"/>
      <c r="W350" s="933"/>
      <c r="X350" s="933"/>
      <c r="Y350" s="934"/>
      <c r="Z350" s="3309"/>
      <c r="AA350" s="3310"/>
      <c r="AB350" s="3310"/>
      <c r="AC350" s="3310"/>
      <c r="AD350" s="3310"/>
      <c r="AE350" s="3310"/>
      <c r="AF350" s="3310"/>
      <c r="AG350" s="3310"/>
      <c r="AH350" s="3310"/>
      <c r="AI350" s="3310"/>
      <c r="AJ350" s="3310"/>
      <c r="AK350" s="3310"/>
      <c r="AL350" s="3310"/>
      <c r="AM350" s="3310"/>
      <c r="AN350" s="3310"/>
      <c r="AO350" s="3310"/>
      <c r="AP350" s="3310"/>
      <c r="AQ350" s="3310"/>
      <c r="AR350" s="3310"/>
      <c r="AS350" s="3310"/>
      <c r="AT350" s="3310"/>
      <c r="AU350" s="3311"/>
    </row>
    <row r="351" spans="1:50" ht="15.75" customHeight="1" x14ac:dyDescent="0.15">
      <c r="A351" s="932"/>
      <c r="B351" s="933"/>
      <c r="C351" s="933"/>
      <c r="D351" s="933"/>
      <c r="E351" s="933"/>
      <c r="F351" s="933"/>
      <c r="G351" s="933"/>
      <c r="H351" s="933"/>
      <c r="I351" s="933"/>
      <c r="J351" s="933"/>
      <c r="K351" s="3315" t="s">
        <v>587</v>
      </c>
      <c r="L351" s="3315"/>
      <c r="M351" s="3315"/>
      <c r="N351" s="3315"/>
      <c r="O351" s="3315"/>
      <c r="P351" s="3315"/>
      <c r="Q351" s="933"/>
      <c r="R351" s="933"/>
      <c r="S351" s="933"/>
      <c r="T351" s="933"/>
      <c r="U351" s="933"/>
      <c r="V351" s="933"/>
      <c r="W351" s="933"/>
      <c r="X351" s="933"/>
      <c r="Y351" s="934"/>
      <c r="Z351" s="3309"/>
      <c r="AA351" s="3310"/>
      <c r="AB351" s="3310"/>
      <c r="AC351" s="3310"/>
      <c r="AD351" s="3310"/>
      <c r="AE351" s="3310"/>
      <c r="AF351" s="3310"/>
      <c r="AG351" s="3310"/>
      <c r="AH351" s="3310"/>
      <c r="AI351" s="3310"/>
      <c r="AJ351" s="3310"/>
      <c r="AK351" s="3310"/>
      <c r="AL351" s="3310"/>
      <c r="AM351" s="3310"/>
      <c r="AN351" s="3310"/>
      <c r="AO351" s="3310"/>
      <c r="AP351" s="3310"/>
      <c r="AQ351" s="3310"/>
      <c r="AR351" s="3310"/>
      <c r="AS351" s="3310"/>
      <c r="AT351" s="3310"/>
      <c r="AU351" s="3311"/>
    </row>
    <row r="352" spans="1:50" ht="15.75" customHeight="1" x14ac:dyDescent="0.15">
      <c r="A352" s="932"/>
      <c r="B352" s="933"/>
      <c r="C352" s="933"/>
      <c r="D352" s="933"/>
      <c r="E352" s="933"/>
      <c r="F352" s="933"/>
      <c r="G352" s="933"/>
      <c r="H352" s="933"/>
      <c r="I352" s="933"/>
      <c r="J352" s="933"/>
      <c r="K352" s="933"/>
      <c r="L352" s="933"/>
      <c r="M352" s="933"/>
      <c r="N352" s="933"/>
      <c r="O352" s="933"/>
      <c r="P352" s="933"/>
      <c r="Q352" s="933"/>
      <c r="R352" s="933"/>
      <c r="S352" s="933"/>
      <c r="T352" s="933"/>
      <c r="U352" s="933"/>
      <c r="V352" s="933"/>
      <c r="W352" s="933"/>
      <c r="X352" s="933"/>
      <c r="Y352" s="934"/>
      <c r="Z352" s="3309"/>
      <c r="AA352" s="3310"/>
      <c r="AB352" s="3310"/>
      <c r="AC352" s="3310"/>
      <c r="AD352" s="3310"/>
      <c r="AE352" s="3310"/>
      <c r="AF352" s="3310"/>
      <c r="AG352" s="3310"/>
      <c r="AH352" s="3310"/>
      <c r="AI352" s="3310"/>
      <c r="AJ352" s="3310"/>
      <c r="AK352" s="3310"/>
      <c r="AL352" s="3310"/>
      <c r="AM352" s="3310"/>
      <c r="AN352" s="3310"/>
      <c r="AO352" s="3310"/>
      <c r="AP352" s="3310"/>
      <c r="AQ352" s="3310"/>
      <c r="AR352" s="3310"/>
      <c r="AS352" s="3310"/>
      <c r="AT352" s="3310"/>
      <c r="AU352" s="3311"/>
    </row>
    <row r="353" spans="1:47" ht="15.75" customHeight="1" x14ac:dyDescent="0.15">
      <c r="A353" s="932"/>
      <c r="B353" s="933"/>
      <c r="C353" s="933"/>
      <c r="D353" s="933"/>
      <c r="E353" s="933"/>
      <c r="F353" s="933"/>
      <c r="G353" s="933"/>
      <c r="H353" s="933"/>
      <c r="I353" s="933"/>
      <c r="J353" s="933"/>
      <c r="K353" s="933"/>
      <c r="L353" s="933"/>
      <c r="M353" s="933"/>
      <c r="N353" s="933"/>
      <c r="O353" s="933"/>
      <c r="P353" s="933"/>
      <c r="Q353" s="933"/>
      <c r="R353" s="933"/>
      <c r="S353" s="933"/>
      <c r="T353" s="933"/>
      <c r="U353" s="933"/>
      <c r="V353" s="933"/>
      <c r="W353" s="933"/>
      <c r="X353" s="933"/>
      <c r="Y353" s="934"/>
      <c r="Z353" s="3309"/>
      <c r="AA353" s="3310"/>
      <c r="AB353" s="3310"/>
      <c r="AC353" s="3310"/>
      <c r="AD353" s="3310"/>
      <c r="AE353" s="3310"/>
      <c r="AF353" s="3310"/>
      <c r="AG353" s="3310"/>
      <c r="AH353" s="3310"/>
      <c r="AI353" s="3310"/>
      <c r="AJ353" s="3310"/>
      <c r="AK353" s="3310"/>
      <c r="AL353" s="3310"/>
      <c r="AM353" s="3310"/>
      <c r="AN353" s="3310"/>
      <c r="AO353" s="3310"/>
      <c r="AP353" s="3310"/>
      <c r="AQ353" s="3310"/>
      <c r="AR353" s="3310"/>
      <c r="AS353" s="3310"/>
      <c r="AT353" s="3310"/>
      <c r="AU353" s="3311"/>
    </row>
    <row r="354" spans="1:47" ht="15.75" customHeight="1" x14ac:dyDescent="0.15">
      <c r="A354" s="932"/>
      <c r="B354" s="933"/>
      <c r="C354" s="933"/>
      <c r="D354" s="933"/>
      <c r="E354" s="933"/>
      <c r="F354" s="933"/>
      <c r="G354" s="933"/>
      <c r="H354" s="933"/>
      <c r="I354" s="933"/>
      <c r="J354" s="933"/>
      <c r="K354" s="933"/>
      <c r="L354" s="933"/>
      <c r="M354" s="933"/>
      <c r="N354" s="933"/>
      <c r="O354" s="933"/>
      <c r="P354" s="933"/>
      <c r="Q354" s="933"/>
      <c r="R354" s="933"/>
      <c r="S354" s="933"/>
      <c r="T354" s="933"/>
      <c r="U354" s="933"/>
      <c r="V354" s="933"/>
      <c r="W354" s="933"/>
      <c r="X354" s="933"/>
      <c r="Y354" s="934"/>
      <c r="Z354" s="3309"/>
      <c r="AA354" s="3310"/>
      <c r="AB354" s="3310"/>
      <c r="AC354" s="3310"/>
      <c r="AD354" s="3310"/>
      <c r="AE354" s="3310"/>
      <c r="AF354" s="3310"/>
      <c r="AG354" s="3310"/>
      <c r="AH354" s="3310"/>
      <c r="AI354" s="3310"/>
      <c r="AJ354" s="3310"/>
      <c r="AK354" s="3310"/>
      <c r="AL354" s="3310"/>
      <c r="AM354" s="3310"/>
      <c r="AN354" s="3310"/>
      <c r="AO354" s="3310"/>
      <c r="AP354" s="3310"/>
      <c r="AQ354" s="3310"/>
      <c r="AR354" s="3310"/>
      <c r="AS354" s="3310"/>
      <c r="AT354" s="3310"/>
      <c r="AU354" s="3311"/>
    </row>
    <row r="355" spans="1:47" ht="15.75" customHeight="1" x14ac:dyDescent="0.15">
      <c r="A355" s="932"/>
      <c r="B355" s="933"/>
      <c r="C355" s="933"/>
      <c r="D355" s="933"/>
      <c r="E355" s="933"/>
      <c r="F355" s="933"/>
      <c r="G355" s="933"/>
      <c r="H355" s="933"/>
      <c r="I355" s="933"/>
      <c r="J355" s="933"/>
      <c r="K355" s="933"/>
      <c r="L355" s="933"/>
      <c r="M355" s="933"/>
      <c r="N355" s="933"/>
      <c r="O355" s="933"/>
      <c r="P355" s="933"/>
      <c r="Q355" s="933"/>
      <c r="R355" s="933"/>
      <c r="S355" s="933"/>
      <c r="T355" s="933"/>
      <c r="U355" s="933"/>
      <c r="V355" s="933"/>
      <c r="W355" s="933"/>
      <c r="X355" s="933"/>
      <c r="Y355" s="934"/>
      <c r="Z355" s="3309"/>
      <c r="AA355" s="3310"/>
      <c r="AB355" s="3310"/>
      <c r="AC355" s="3310"/>
      <c r="AD355" s="3310"/>
      <c r="AE355" s="3310"/>
      <c r="AF355" s="3310"/>
      <c r="AG355" s="3310"/>
      <c r="AH355" s="3310"/>
      <c r="AI355" s="3310"/>
      <c r="AJ355" s="3310"/>
      <c r="AK355" s="3310"/>
      <c r="AL355" s="3310"/>
      <c r="AM355" s="3310"/>
      <c r="AN355" s="3310"/>
      <c r="AO355" s="3310"/>
      <c r="AP355" s="3310"/>
      <c r="AQ355" s="3310"/>
      <c r="AR355" s="3310"/>
      <c r="AS355" s="3310"/>
      <c r="AT355" s="3310"/>
      <c r="AU355" s="3311"/>
    </row>
    <row r="356" spans="1:47" ht="15.75" customHeight="1" x14ac:dyDescent="0.15">
      <c r="A356" s="932"/>
      <c r="B356" s="933"/>
      <c r="C356" s="933"/>
      <c r="D356" s="933"/>
      <c r="E356" s="933"/>
      <c r="F356" s="933"/>
      <c r="G356" s="933"/>
      <c r="H356" s="933"/>
      <c r="I356" s="933"/>
      <c r="J356" s="933"/>
      <c r="K356" s="933"/>
      <c r="L356" s="933"/>
      <c r="M356" s="933"/>
      <c r="N356" s="933"/>
      <c r="O356" s="933"/>
      <c r="P356" s="933"/>
      <c r="Q356" s="933"/>
      <c r="R356" s="933"/>
      <c r="S356" s="933"/>
      <c r="T356" s="933"/>
      <c r="U356" s="933"/>
      <c r="V356" s="933"/>
      <c r="W356" s="933"/>
      <c r="X356" s="933"/>
      <c r="Y356" s="934"/>
      <c r="Z356" s="3309"/>
      <c r="AA356" s="3310"/>
      <c r="AB356" s="3310"/>
      <c r="AC356" s="3310"/>
      <c r="AD356" s="3310"/>
      <c r="AE356" s="3310"/>
      <c r="AF356" s="3310"/>
      <c r="AG356" s="3310"/>
      <c r="AH356" s="3310"/>
      <c r="AI356" s="3310"/>
      <c r="AJ356" s="3310"/>
      <c r="AK356" s="3310"/>
      <c r="AL356" s="3310"/>
      <c r="AM356" s="3310"/>
      <c r="AN356" s="3310"/>
      <c r="AO356" s="3310"/>
      <c r="AP356" s="3310"/>
      <c r="AQ356" s="3310"/>
      <c r="AR356" s="3310"/>
      <c r="AS356" s="3310"/>
      <c r="AT356" s="3310"/>
      <c r="AU356" s="3311"/>
    </row>
    <row r="357" spans="1:47" ht="15.75" customHeight="1" x14ac:dyDescent="0.15">
      <c r="A357" s="932"/>
      <c r="B357" s="933"/>
      <c r="C357" s="933"/>
      <c r="D357" s="933"/>
      <c r="E357" s="933"/>
      <c r="F357" s="933"/>
      <c r="G357" s="933"/>
      <c r="H357" s="933"/>
      <c r="I357" s="933"/>
      <c r="J357" s="933"/>
      <c r="K357" s="933"/>
      <c r="L357" s="933"/>
      <c r="M357" s="933"/>
      <c r="N357" s="933"/>
      <c r="O357" s="933"/>
      <c r="P357" s="933"/>
      <c r="Q357" s="933"/>
      <c r="R357" s="933"/>
      <c r="S357" s="933"/>
      <c r="T357" s="933"/>
      <c r="U357" s="933"/>
      <c r="V357" s="933"/>
      <c r="W357" s="933"/>
      <c r="X357" s="933"/>
      <c r="Y357" s="934"/>
      <c r="Z357" s="3309"/>
      <c r="AA357" s="3310"/>
      <c r="AB357" s="3310"/>
      <c r="AC357" s="3310"/>
      <c r="AD357" s="3310"/>
      <c r="AE357" s="3310"/>
      <c r="AF357" s="3310"/>
      <c r="AG357" s="3310"/>
      <c r="AH357" s="3310"/>
      <c r="AI357" s="3310"/>
      <c r="AJ357" s="3310"/>
      <c r="AK357" s="3310"/>
      <c r="AL357" s="3310"/>
      <c r="AM357" s="3310"/>
      <c r="AN357" s="3310"/>
      <c r="AO357" s="3310"/>
      <c r="AP357" s="3310"/>
      <c r="AQ357" s="3310"/>
      <c r="AR357" s="3310"/>
      <c r="AS357" s="3310"/>
      <c r="AT357" s="3310"/>
      <c r="AU357" s="3311"/>
    </row>
    <row r="358" spans="1:47" ht="15.75" customHeight="1" x14ac:dyDescent="0.15">
      <c r="A358" s="932"/>
      <c r="B358" s="933"/>
      <c r="C358" s="933"/>
      <c r="D358" s="933"/>
      <c r="E358" s="933"/>
      <c r="F358" s="933"/>
      <c r="G358" s="933"/>
      <c r="H358" s="933"/>
      <c r="I358" s="933"/>
      <c r="J358" s="933"/>
      <c r="K358" s="933"/>
      <c r="L358" s="933"/>
      <c r="M358" s="933"/>
      <c r="N358" s="933"/>
      <c r="O358" s="933"/>
      <c r="P358" s="933"/>
      <c r="Q358" s="933"/>
      <c r="R358" s="933"/>
      <c r="S358" s="933"/>
      <c r="T358" s="933"/>
      <c r="U358" s="933"/>
      <c r="V358" s="933"/>
      <c r="W358" s="933"/>
      <c r="X358" s="933"/>
      <c r="Y358" s="934"/>
      <c r="Z358" s="3309"/>
      <c r="AA358" s="3310"/>
      <c r="AB358" s="3310"/>
      <c r="AC358" s="3310"/>
      <c r="AD358" s="3310"/>
      <c r="AE358" s="3310"/>
      <c r="AF358" s="3310"/>
      <c r="AG358" s="3310"/>
      <c r="AH358" s="3310"/>
      <c r="AI358" s="3310"/>
      <c r="AJ358" s="3310"/>
      <c r="AK358" s="3310"/>
      <c r="AL358" s="3310"/>
      <c r="AM358" s="3310"/>
      <c r="AN358" s="3310"/>
      <c r="AO358" s="3310"/>
      <c r="AP358" s="3310"/>
      <c r="AQ358" s="3310"/>
      <c r="AR358" s="3310"/>
      <c r="AS358" s="3310"/>
      <c r="AT358" s="3310"/>
      <c r="AU358" s="3311"/>
    </row>
    <row r="359" spans="1:47" ht="15.75" customHeight="1" x14ac:dyDescent="0.15">
      <c r="A359" s="932"/>
      <c r="B359" s="933"/>
      <c r="C359" s="933"/>
      <c r="D359" s="933"/>
      <c r="E359" s="933"/>
      <c r="F359" s="933"/>
      <c r="G359" s="933"/>
      <c r="H359" s="933"/>
      <c r="I359" s="933"/>
      <c r="J359" s="933"/>
      <c r="K359" s="933"/>
      <c r="L359" s="933"/>
      <c r="M359" s="933"/>
      <c r="N359" s="933"/>
      <c r="O359" s="933"/>
      <c r="P359" s="933"/>
      <c r="Q359" s="933"/>
      <c r="R359" s="933"/>
      <c r="S359" s="933"/>
      <c r="T359" s="933"/>
      <c r="U359" s="933"/>
      <c r="V359" s="933"/>
      <c r="W359" s="933"/>
      <c r="X359" s="933"/>
      <c r="Y359" s="934"/>
      <c r="Z359" s="3309"/>
      <c r="AA359" s="3310"/>
      <c r="AB359" s="3310"/>
      <c r="AC359" s="3310"/>
      <c r="AD359" s="3310"/>
      <c r="AE359" s="3310"/>
      <c r="AF359" s="3310"/>
      <c r="AG359" s="3310"/>
      <c r="AH359" s="3310"/>
      <c r="AI359" s="3310"/>
      <c r="AJ359" s="3310"/>
      <c r="AK359" s="3310"/>
      <c r="AL359" s="3310"/>
      <c r="AM359" s="3310"/>
      <c r="AN359" s="3310"/>
      <c r="AO359" s="3310"/>
      <c r="AP359" s="3310"/>
      <c r="AQ359" s="3310"/>
      <c r="AR359" s="3310"/>
      <c r="AS359" s="3310"/>
      <c r="AT359" s="3310"/>
      <c r="AU359" s="3311"/>
    </row>
    <row r="360" spans="1:47" ht="15.75" customHeight="1" x14ac:dyDescent="0.15">
      <c r="A360" s="935"/>
      <c r="B360" s="936"/>
      <c r="C360" s="936"/>
      <c r="D360" s="936"/>
      <c r="E360" s="936"/>
      <c r="F360" s="936"/>
      <c r="G360" s="936"/>
      <c r="H360" s="936"/>
      <c r="I360" s="936"/>
      <c r="J360" s="936"/>
      <c r="K360" s="936"/>
      <c r="L360" s="936"/>
      <c r="M360" s="936"/>
      <c r="N360" s="936"/>
      <c r="O360" s="936"/>
      <c r="P360" s="936"/>
      <c r="Q360" s="936"/>
      <c r="R360" s="936"/>
      <c r="S360" s="936"/>
      <c r="T360" s="936"/>
      <c r="U360" s="936"/>
      <c r="V360" s="936"/>
      <c r="W360" s="936"/>
      <c r="X360" s="936"/>
      <c r="Y360" s="937"/>
      <c r="Z360" s="3312"/>
      <c r="AA360" s="3313"/>
      <c r="AB360" s="3313"/>
      <c r="AC360" s="3313"/>
      <c r="AD360" s="3313"/>
      <c r="AE360" s="3313"/>
      <c r="AF360" s="3313"/>
      <c r="AG360" s="3313"/>
      <c r="AH360" s="3313"/>
      <c r="AI360" s="3313"/>
      <c r="AJ360" s="3313"/>
      <c r="AK360" s="3313"/>
      <c r="AL360" s="3313"/>
      <c r="AM360" s="3313"/>
      <c r="AN360" s="3313"/>
      <c r="AO360" s="3313"/>
      <c r="AP360" s="3313"/>
      <c r="AQ360" s="3313"/>
      <c r="AR360" s="3313"/>
      <c r="AS360" s="3313"/>
      <c r="AT360" s="3313"/>
      <c r="AU360" s="3314"/>
    </row>
    <row r="361" spans="1:47" ht="12.75" customHeight="1" x14ac:dyDescent="0.15">
      <c r="A361" s="915"/>
      <c r="B361" s="915"/>
      <c r="C361" s="915"/>
      <c r="D361" s="915"/>
      <c r="E361" s="915"/>
      <c r="F361" s="915"/>
      <c r="G361" s="915"/>
      <c r="H361" s="915"/>
      <c r="I361" s="915"/>
      <c r="J361" s="915"/>
      <c r="K361" s="915"/>
      <c r="L361" s="915"/>
      <c r="M361" s="915"/>
      <c r="N361" s="915"/>
      <c r="O361" s="915"/>
      <c r="P361" s="915"/>
      <c r="Q361" s="915"/>
      <c r="R361" s="915"/>
      <c r="S361" s="915"/>
      <c r="T361" s="915"/>
      <c r="U361" s="915"/>
      <c r="V361" s="915"/>
      <c r="W361" s="915"/>
      <c r="X361" s="915"/>
      <c r="Y361" s="915"/>
      <c r="Z361" s="915"/>
      <c r="AA361" s="915"/>
      <c r="AB361" s="915"/>
      <c r="AC361" s="915"/>
      <c r="AD361" s="915"/>
      <c r="AE361" s="915"/>
      <c r="AF361" s="915"/>
      <c r="AG361" s="915"/>
      <c r="AH361" s="915"/>
      <c r="AI361" s="915"/>
      <c r="AJ361" s="915"/>
      <c r="AK361" s="915"/>
      <c r="AL361" s="915"/>
      <c r="AM361" s="915"/>
      <c r="AN361" s="915"/>
      <c r="AO361" s="915"/>
      <c r="AP361" s="915"/>
      <c r="AQ361" s="915"/>
      <c r="AR361" s="915"/>
      <c r="AS361" s="915"/>
      <c r="AT361" s="915"/>
      <c r="AU361" s="915"/>
    </row>
    <row r="362" spans="1:47" ht="12.75" customHeight="1" x14ac:dyDescent="0.15">
      <c r="A362" s="3315" t="s">
        <v>124</v>
      </c>
      <c r="B362" s="3315"/>
      <c r="C362" s="3315"/>
      <c r="D362" s="3315"/>
      <c r="E362" s="915"/>
      <c r="F362" s="915"/>
      <c r="G362" s="915"/>
      <c r="H362" s="915"/>
      <c r="I362" s="915"/>
      <c r="J362" s="915"/>
      <c r="K362" s="915"/>
      <c r="L362" s="915"/>
      <c r="M362" s="915"/>
      <c r="N362" s="915"/>
      <c r="O362" s="915"/>
      <c r="P362" s="915"/>
      <c r="Q362" s="915"/>
      <c r="R362" s="915"/>
      <c r="S362" s="915"/>
      <c r="T362" s="915"/>
      <c r="U362" s="915"/>
      <c r="V362" s="915"/>
      <c r="W362" s="915"/>
      <c r="X362" s="915"/>
      <c r="Y362" s="915"/>
      <c r="Z362" s="915"/>
      <c r="AA362" s="915"/>
      <c r="AB362" s="915"/>
      <c r="AC362" s="915"/>
      <c r="AD362" s="915"/>
      <c r="AE362" s="915"/>
      <c r="AF362" s="915"/>
      <c r="AG362" s="915"/>
      <c r="AH362" s="915"/>
      <c r="AI362" s="915"/>
      <c r="AJ362" s="915"/>
      <c r="AK362" s="915"/>
      <c r="AL362" s="915"/>
      <c r="AM362" s="915"/>
      <c r="AN362" s="915"/>
      <c r="AO362" s="915"/>
      <c r="AP362" s="915"/>
      <c r="AQ362" s="915"/>
      <c r="AR362" s="915"/>
      <c r="AS362" s="915"/>
      <c r="AT362" s="915"/>
      <c r="AU362" s="929"/>
    </row>
    <row r="363" spans="1:47" ht="12.75" customHeight="1" x14ac:dyDescent="0.15">
      <c r="A363" s="915"/>
      <c r="B363" s="917" t="s">
        <v>123</v>
      </c>
      <c r="C363" s="3317" t="s">
        <v>3515</v>
      </c>
      <c r="D363" s="3318"/>
      <c r="E363" s="3318"/>
      <c r="F363" s="3318"/>
      <c r="G363" s="3318"/>
      <c r="H363" s="3318"/>
      <c r="I363" s="3318"/>
      <c r="J363" s="3318"/>
      <c r="K363" s="3318"/>
      <c r="L363" s="3318"/>
      <c r="M363" s="3318"/>
      <c r="N363" s="3318"/>
      <c r="O363" s="3318"/>
      <c r="P363" s="3318"/>
      <c r="Q363" s="3318"/>
      <c r="R363" s="3318"/>
      <c r="S363" s="3318"/>
      <c r="T363" s="3318"/>
      <c r="U363" s="3318"/>
      <c r="V363" s="3318"/>
      <c r="W363" s="3318"/>
      <c r="X363" s="3318"/>
      <c r="Y363" s="3318"/>
      <c r="Z363" s="3318"/>
      <c r="AA363" s="3318"/>
      <c r="AB363" s="3318"/>
      <c r="AC363" s="3318"/>
      <c r="AD363" s="3318"/>
      <c r="AE363" s="3318"/>
      <c r="AF363" s="3318"/>
      <c r="AG363" s="3318"/>
      <c r="AH363" s="3318"/>
      <c r="AI363" s="3318"/>
      <c r="AJ363" s="3318"/>
      <c r="AK363" s="3318"/>
      <c r="AL363" s="3318"/>
      <c r="AM363" s="3318"/>
      <c r="AN363" s="3318"/>
      <c r="AO363" s="3318"/>
      <c r="AP363" s="3318"/>
      <c r="AQ363" s="3318"/>
      <c r="AR363" s="3318"/>
      <c r="AS363" s="3318"/>
      <c r="AT363" s="3318"/>
      <c r="AU363" s="929"/>
    </row>
    <row r="364" spans="1:47" ht="12.75" customHeight="1" x14ac:dyDescent="0.15">
      <c r="A364" s="915"/>
      <c r="B364" s="917"/>
      <c r="C364" s="3316" t="s">
        <v>586</v>
      </c>
      <c r="D364" s="3316"/>
      <c r="E364" s="3316"/>
      <c r="F364" s="3316"/>
      <c r="G364" s="3316"/>
      <c r="H364" s="3316"/>
      <c r="I364" s="3316"/>
      <c r="J364" s="3316"/>
      <c r="K364" s="3316"/>
      <c r="L364" s="3316"/>
      <c r="M364" s="3316"/>
      <c r="N364" s="3316"/>
      <c r="O364" s="3316"/>
      <c r="P364" s="3316"/>
      <c r="Q364" s="3316"/>
      <c r="R364" s="3316"/>
      <c r="S364" s="3316"/>
      <c r="T364" s="3316"/>
      <c r="U364" s="3316"/>
      <c r="V364" s="3316"/>
      <c r="W364" s="3316"/>
      <c r="X364" s="3316"/>
      <c r="Y364" s="3316"/>
      <c r="Z364" s="3316"/>
      <c r="AA364" s="3316"/>
      <c r="AB364" s="3316"/>
      <c r="AC364" s="3316"/>
      <c r="AD364" s="3316"/>
      <c r="AE364" s="3316"/>
      <c r="AF364" s="3316"/>
      <c r="AG364" s="3316"/>
      <c r="AH364" s="3316"/>
      <c r="AI364" s="3316"/>
      <c r="AJ364" s="3316"/>
      <c r="AK364" s="3316"/>
      <c r="AL364" s="3316"/>
      <c r="AM364" s="3316"/>
      <c r="AN364" s="3316"/>
      <c r="AO364" s="3316"/>
      <c r="AP364" s="3316"/>
      <c r="AQ364" s="3316"/>
      <c r="AR364" s="3316"/>
      <c r="AS364" s="3316"/>
      <c r="AT364" s="3316"/>
      <c r="AU364" s="929"/>
    </row>
    <row r="365" spans="1:47" ht="12.75" customHeight="1" x14ac:dyDescent="0.15">
      <c r="A365" s="915"/>
      <c r="B365" s="917"/>
      <c r="C365" s="3316" t="s">
        <v>585</v>
      </c>
      <c r="D365" s="3316"/>
      <c r="E365" s="3316"/>
      <c r="F365" s="3316"/>
      <c r="G365" s="3316"/>
      <c r="H365" s="3316"/>
      <c r="I365" s="3316"/>
      <c r="J365" s="3316"/>
      <c r="K365" s="3316"/>
      <c r="L365" s="3316"/>
      <c r="M365" s="3316"/>
      <c r="N365" s="3316"/>
      <c r="O365" s="3316"/>
      <c r="P365" s="3316"/>
      <c r="Q365" s="3316"/>
      <c r="R365" s="3316"/>
      <c r="S365" s="3316"/>
      <c r="T365" s="3316"/>
      <c r="U365" s="3316"/>
      <c r="V365" s="3316"/>
      <c r="W365" s="3316"/>
      <c r="X365" s="3316"/>
      <c r="Y365" s="3316"/>
      <c r="Z365" s="3316"/>
      <c r="AA365" s="3316"/>
      <c r="AB365" s="3316"/>
      <c r="AC365" s="3316"/>
      <c r="AD365" s="3316"/>
      <c r="AE365" s="3316"/>
      <c r="AF365" s="3316"/>
      <c r="AG365" s="3316"/>
      <c r="AH365" s="3316"/>
      <c r="AI365" s="3316"/>
      <c r="AJ365" s="3316"/>
      <c r="AK365" s="3316"/>
      <c r="AL365" s="3316"/>
      <c r="AM365" s="3316"/>
      <c r="AN365" s="3316"/>
      <c r="AO365" s="3316"/>
      <c r="AP365" s="3316"/>
      <c r="AQ365" s="3316"/>
      <c r="AR365" s="3316"/>
      <c r="AS365" s="3316"/>
      <c r="AT365" s="3316"/>
      <c r="AU365" s="929"/>
    </row>
    <row r="366" spans="1:47" ht="12.75" customHeight="1" x14ac:dyDescent="0.15">
      <c r="A366" s="915"/>
      <c r="B366" s="917" t="s">
        <v>121</v>
      </c>
      <c r="C366" s="3316" t="s">
        <v>584</v>
      </c>
      <c r="D366" s="3316"/>
      <c r="E366" s="3316"/>
      <c r="F366" s="3316"/>
      <c r="G366" s="3316"/>
      <c r="H366" s="3316"/>
      <c r="I366" s="3316"/>
      <c r="J366" s="3316"/>
      <c r="K366" s="3316"/>
      <c r="L366" s="3316"/>
      <c r="M366" s="3316"/>
      <c r="N366" s="3316"/>
      <c r="O366" s="3316"/>
      <c r="P366" s="3316"/>
      <c r="Q366" s="3316"/>
      <c r="R366" s="3316"/>
      <c r="S366" s="3316"/>
      <c r="T366" s="3316"/>
      <c r="U366" s="3316"/>
      <c r="V366" s="3316"/>
      <c r="W366" s="3316"/>
      <c r="X366" s="3316"/>
      <c r="Y366" s="3316"/>
      <c r="Z366" s="3316"/>
      <c r="AA366" s="3316"/>
      <c r="AB366" s="3316"/>
      <c r="AC366" s="3316"/>
      <c r="AD366" s="3316"/>
      <c r="AE366" s="3316"/>
      <c r="AF366" s="3316"/>
      <c r="AG366" s="3316"/>
      <c r="AH366" s="3316"/>
      <c r="AI366" s="3316"/>
      <c r="AJ366" s="3316"/>
      <c r="AK366" s="3316"/>
      <c r="AL366" s="3316"/>
      <c r="AM366" s="3316"/>
      <c r="AN366" s="3316"/>
      <c r="AO366" s="3316"/>
      <c r="AP366" s="3316"/>
      <c r="AQ366" s="3316"/>
      <c r="AR366" s="3316"/>
      <c r="AS366" s="3316"/>
      <c r="AT366" s="3316"/>
      <c r="AU366" s="929"/>
    </row>
    <row r="367" spans="1:47" ht="12.75" customHeight="1" x14ac:dyDescent="0.15">
      <c r="A367" s="915"/>
      <c r="B367" s="917" t="s">
        <v>120</v>
      </c>
      <c r="C367" s="3316" t="s">
        <v>3516</v>
      </c>
      <c r="D367" s="3316"/>
      <c r="E367" s="3316"/>
      <c r="F367" s="3316"/>
      <c r="G367" s="3316"/>
      <c r="H367" s="3316"/>
      <c r="I367" s="3316"/>
      <c r="J367" s="3316"/>
      <c r="K367" s="3316"/>
      <c r="L367" s="3316"/>
      <c r="M367" s="3316"/>
      <c r="N367" s="3316"/>
      <c r="O367" s="3316"/>
      <c r="P367" s="3316"/>
      <c r="Q367" s="3316"/>
      <c r="R367" s="3316"/>
      <c r="S367" s="3316"/>
      <c r="T367" s="3316"/>
      <c r="U367" s="3316"/>
      <c r="V367" s="3316"/>
      <c r="W367" s="3316"/>
      <c r="X367" s="3316"/>
      <c r="Y367" s="3316"/>
      <c r="Z367" s="3316"/>
      <c r="AA367" s="3316"/>
      <c r="AB367" s="3316"/>
      <c r="AC367" s="3316"/>
      <c r="AD367" s="3316"/>
      <c r="AE367" s="3316"/>
      <c r="AF367" s="3316"/>
      <c r="AG367" s="3316"/>
      <c r="AH367" s="3316"/>
      <c r="AI367" s="3316"/>
      <c r="AJ367" s="3316"/>
      <c r="AK367" s="3316"/>
      <c r="AL367" s="3316"/>
      <c r="AM367" s="3316"/>
      <c r="AN367" s="3316"/>
      <c r="AO367" s="3316"/>
      <c r="AP367" s="3316"/>
      <c r="AQ367" s="3316"/>
      <c r="AR367" s="3316"/>
      <c r="AS367" s="3316"/>
      <c r="AT367" s="3316"/>
      <c r="AU367" s="915"/>
    </row>
    <row r="368" spans="1:47" ht="12.75" customHeight="1" x14ac:dyDescent="0.15">
      <c r="A368" s="915"/>
      <c r="B368" s="917" t="s">
        <v>119</v>
      </c>
      <c r="C368" s="3316" t="s">
        <v>3517</v>
      </c>
      <c r="D368" s="3316"/>
      <c r="E368" s="3316"/>
      <c r="F368" s="3316"/>
      <c r="G368" s="3316"/>
      <c r="H368" s="3316"/>
      <c r="I368" s="3316"/>
      <c r="J368" s="3316"/>
      <c r="K368" s="3316"/>
      <c r="L368" s="3316"/>
      <c r="M368" s="3316"/>
      <c r="N368" s="3316"/>
      <c r="O368" s="3316"/>
      <c r="P368" s="3316"/>
      <c r="Q368" s="3316"/>
      <c r="R368" s="3316"/>
      <c r="S368" s="3316"/>
      <c r="T368" s="3316"/>
      <c r="U368" s="3316"/>
      <c r="V368" s="3316"/>
      <c r="W368" s="3316"/>
      <c r="X368" s="3316"/>
      <c r="Y368" s="3316"/>
      <c r="Z368" s="3316"/>
      <c r="AA368" s="3316"/>
      <c r="AB368" s="3316"/>
      <c r="AC368" s="3316"/>
      <c r="AD368" s="3316"/>
      <c r="AE368" s="3316"/>
      <c r="AF368" s="3316"/>
      <c r="AG368" s="3316"/>
      <c r="AH368" s="3316"/>
      <c r="AI368" s="3316"/>
      <c r="AJ368" s="3316"/>
      <c r="AK368" s="3316"/>
      <c r="AL368" s="3316"/>
      <c r="AM368" s="3316"/>
      <c r="AN368" s="3316"/>
      <c r="AO368" s="3316"/>
      <c r="AP368" s="3316"/>
      <c r="AQ368" s="3316"/>
      <c r="AR368" s="3316"/>
      <c r="AS368" s="3316"/>
      <c r="AT368" s="3316"/>
      <c r="AU368" s="929"/>
    </row>
    <row r="369" spans="1:50" ht="12.75" customHeight="1" x14ac:dyDescent="0.15">
      <c r="A369" s="915"/>
      <c r="B369" s="915"/>
      <c r="C369" s="3316" t="s">
        <v>583</v>
      </c>
      <c r="D369" s="3316"/>
      <c r="E369" s="3316"/>
      <c r="F369" s="3316"/>
      <c r="G369" s="3316"/>
      <c r="H369" s="3316"/>
      <c r="I369" s="3316"/>
      <c r="J369" s="3316"/>
      <c r="K369" s="3316"/>
      <c r="L369" s="3316"/>
      <c r="M369" s="3316"/>
      <c r="N369" s="3316"/>
      <c r="O369" s="3316"/>
      <c r="P369" s="3316"/>
      <c r="Q369" s="3316"/>
      <c r="R369" s="3316"/>
      <c r="S369" s="3316"/>
      <c r="T369" s="3316"/>
      <c r="U369" s="3316"/>
      <c r="V369" s="3316"/>
      <c r="W369" s="3316"/>
      <c r="X369" s="3316"/>
      <c r="Y369" s="3316"/>
      <c r="Z369" s="3316"/>
      <c r="AA369" s="3316"/>
      <c r="AB369" s="3316"/>
      <c r="AC369" s="3316"/>
      <c r="AD369" s="3316"/>
      <c r="AE369" s="3316"/>
      <c r="AF369" s="3316"/>
      <c r="AG369" s="3316"/>
      <c r="AH369" s="3316"/>
      <c r="AI369" s="3316"/>
      <c r="AJ369" s="3316"/>
      <c r="AK369" s="3316"/>
      <c r="AL369" s="3316"/>
      <c r="AM369" s="3316"/>
      <c r="AN369" s="3316"/>
      <c r="AO369" s="3316"/>
      <c r="AP369" s="3316"/>
      <c r="AQ369" s="3316"/>
      <c r="AR369" s="3316"/>
      <c r="AS369" s="3316"/>
      <c r="AT369" s="3316"/>
      <c r="AU369" s="929"/>
    </row>
    <row r="370" spans="1:50" ht="12.75" customHeight="1" x14ac:dyDescent="0.15">
      <c r="A370" s="915"/>
      <c r="B370" s="917" t="s">
        <v>118</v>
      </c>
      <c r="C370" s="3316" t="s">
        <v>582</v>
      </c>
      <c r="D370" s="3316"/>
      <c r="E370" s="3316"/>
      <c r="F370" s="3316"/>
      <c r="G370" s="3316"/>
      <c r="H370" s="3316"/>
      <c r="I370" s="3316"/>
      <c r="J370" s="3316"/>
      <c r="K370" s="3316"/>
      <c r="L370" s="3316"/>
      <c r="M370" s="3316"/>
      <c r="N370" s="3316"/>
      <c r="O370" s="3316"/>
      <c r="P370" s="3316"/>
      <c r="Q370" s="3316"/>
      <c r="R370" s="3316"/>
      <c r="S370" s="3316"/>
      <c r="T370" s="3316"/>
      <c r="U370" s="3316"/>
      <c r="V370" s="3316"/>
      <c r="W370" s="3316"/>
      <c r="X370" s="3316"/>
      <c r="Y370" s="3316"/>
      <c r="Z370" s="3316"/>
      <c r="AA370" s="3316"/>
      <c r="AB370" s="3316"/>
      <c r="AC370" s="3316"/>
      <c r="AD370" s="3316"/>
      <c r="AE370" s="3316"/>
      <c r="AF370" s="3316"/>
      <c r="AG370" s="3316"/>
      <c r="AH370" s="3316"/>
      <c r="AI370" s="3316"/>
      <c r="AJ370" s="3316"/>
      <c r="AK370" s="3316"/>
      <c r="AL370" s="3316"/>
      <c r="AM370" s="3316"/>
      <c r="AN370" s="3316"/>
      <c r="AO370" s="3316"/>
      <c r="AP370" s="3316"/>
      <c r="AQ370" s="3316"/>
      <c r="AR370" s="3316"/>
      <c r="AS370" s="3316"/>
      <c r="AT370" s="3316"/>
      <c r="AU370" s="929"/>
    </row>
    <row r="371" spans="1:50" ht="12.75" customHeight="1" x14ac:dyDescent="0.15">
      <c r="A371" s="915"/>
      <c r="B371" s="917"/>
      <c r="C371" s="917"/>
      <c r="D371" s="917"/>
      <c r="E371" s="917"/>
      <c r="F371" s="917"/>
      <c r="G371" s="917"/>
      <c r="H371" s="917"/>
      <c r="I371" s="917"/>
      <c r="J371" s="917"/>
      <c r="K371" s="917"/>
      <c r="L371" s="917"/>
      <c r="M371" s="917"/>
      <c r="N371" s="917"/>
      <c r="O371" s="917"/>
      <c r="P371" s="917"/>
      <c r="Q371" s="917"/>
      <c r="R371" s="917"/>
      <c r="S371" s="917"/>
      <c r="T371" s="917"/>
      <c r="U371" s="917"/>
      <c r="V371" s="917"/>
      <c r="W371" s="917"/>
      <c r="X371" s="917"/>
      <c r="Y371" s="917"/>
      <c r="Z371" s="917"/>
      <c r="AA371" s="917"/>
      <c r="AB371" s="917"/>
      <c r="AC371" s="917"/>
      <c r="AD371" s="917"/>
      <c r="AE371" s="917"/>
      <c r="AF371" s="917"/>
      <c r="AG371" s="917"/>
      <c r="AH371" s="917"/>
      <c r="AI371" s="917"/>
      <c r="AJ371" s="917"/>
      <c r="AK371" s="917"/>
      <c r="AL371" s="917"/>
      <c r="AM371" s="917"/>
      <c r="AN371" s="917"/>
      <c r="AO371" s="917"/>
      <c r="AP371" s="917"/>
      <c r="AQ371" s="917"/>
      <c r="AR371" s="917"/>
      <c r="AS371" s="917"/>
      <c r="AT371" s="917"/>
      <c r="AU371" s="929"/>
    </row>
    <row r="372" spans="1:50" ht="12.75" customHeight="1" x14ac:dyDescent="0.15"/>
    <row r="373" spans="1:50" ht="12.75" customHeight="1" x14ac:dyDescent="0.15">
      <c r="A373" s="919" t="s">
        <v>609</v>
      </c>
      <c r="B373" s="919" t="s">
        <v>608</v>
      </c>
      <c r="C373" s="919">
        <v>2</v>
      </c>
      <c r="D373" s="919" t="s">
        <v>607</v>
      </c>
      <c r="E373" s="919" t="s">
        <v>606</v>
      </c>
      <c r="F373" s="919"/>
      <c r="G373" s="919" t="s">
        <v>4</v>
      </c>
      <c r="H373" s="919" t="s">
        <v>605</v>
      </c>
      <c r="I373" s="919">
        <v>4</v>
      </c>
      <c r="J373" s="919" t="s">
        <v>3</v>
      </c>
      <c r="K373" s="915"/>
      <c r="L373" s="915"/>
      <c r="M373" s="915"/>
      <c r="N373" s="915"/>
      <c r="O373" s="915"/>
      <c r="P373" s="915"/>
      <c r="Q373" s="915"/>
      <c r="R373" s="915"/>
      <c r="S373" s="915"/>
      <c r="T373" s="915"/>
      <c r="U373" s="915"/>
      <c r="V373" s="915"/>
      <c r="W373" s="915"/>
      <c r="X373" s="915"/>
      <c r="Y373" s="915"/>
      <c r="Z373" s="915"/>
      <c r="AA373" s="915"/>
      <c r="AB373" s="915"/>
      <c r="AC373" s="915"/>
      <c r="AD373" s="915"/>
      <c r="AE373" s="915"/>
      <c r="AF373" s="915"/>
      <c r="AG373" s="915"/>
      <c r="AH373" s="915"/>
      <c r="AI373" s="915"/>
      <c r="AJ373" s="915"/>
      <c r="AK373" s="915"/>
      <c r="AL373" s="915"/>
      <c r="AM373" s="915"/>
      <c r="AN373" s="915"/>
      <c r="AO373" s="915"/>
      <c r="AP373" s="915"/>
      <c r="AQ373" s="915"/>
      <c r="AR373" s="915"/>
      <c r="AS373" s="915"/>
      <c r="AT373" s="915"/>
      <c r="AU373" s="915"/>
    </row>
    <row r="374" spans="1:50" ht="12.75" customHeight="1" x14ac:dyDescent="0.15">
      <c r="A374" s="915"/>
      <c r="B374" s="915"/>
      <c r="C374" s="915"/>
      <c r="D374" s="915"/>
      <c r="E374" s="915"/>
      <c r="F374" s="915"/>
      <c r="G374" s="915"/>
      <c r="H374" s="915"/>
      <c r="I374" s="915"/>
      <c r="J374" s="915"/>
      <c r="K374" s="915"/>
      <c r="L374" s="915"/>
      <c r="M374" s="915"/>
      <c r="N374" s="915"/>
      <c r="O374" s="915"/>
      <c r="P374" s="915"/>
      <c r="Q374" s="915"/>
      <c r="R374" s="915"/>
      <c r="S374" s="915"/>
      <c r="T374" s="915"/>
      <c r="U374" s="3275" t="s">
        <v>604</v>
      </c>
      <c r="V374" s="3275"/>
      <c r="W374" s="3275"/>
      <c r="X374" s="3275"/>
      <c r="Y374" s="3275"/>
      <c r="Z374" s="3275"/>
      <c r="AA374" s="915"/>
      <c r="AB374" s="915"/>
      <c r="AC374" s="915"/>
      <c r="AD374" s="915"/>
      <c r="AE374" s="915"/>
      <c r="AF374" s="915"/>
      <c r="AG374" s="915"/>
      <c r="AH374" s="915"/>
      <c r="AI374" s="915"/>
      <c r="AJ374" s="915"/>
      <c r="AK374" s="915"/>
      <c r="AL374" s="915"/>
      <c r="AM374" s="915"/>
      <c r="AN374" s="915"/>
      <c r="AO374" s="915"/>
      <c r="AP374" s="915"/>
      <c r="AQ374" s="915"/>
      <c r="AR374" s="915"/>
      <c r="AS374" s="915"/>
      <c r="AT374" s="915"/>
      <c r="AU374" s="915"/>
    </row>
    <row r="375" spans="1:50" ht="12.75" customHeight="1" x14ac:dyDescent="0.15">
      <c r="A375" s="915"/>
      <c r="B375" s="915"/>
      <c r="C375" s="915"/>
      <c r="D375" s="915"/>
      <c r="E375" s="915"/>
      <c r="F375" s="915"/>
      <c r="G375" s="915"/>
      <c r="H375" s="915"/>
      <c r="I375" s="915"/>
      <c r="J375" s="915"/>
      <c r="K375" s="915"/>
      <c r="L375" s="915"/>
      <c r="M375" s="915"/>
      <c r="N375" s="915"/>
      <c r="O375" s="915"/>
      <c r="P375" s="915"/>
      <c r="Q375" s="915"/>
      <c r="R375" s="915"/>
      <c r="S375" s="915"/>
      <c r="T375" s="915"/>
      <c r="U375" s="915"/>
      <c r="V375" s="915"/>
      <c r="W375" s="915"/>
      <c r="X375" s="915"/>
      <c r="Y375" s="915"/>
      <c r="Z375" s="915"/>
      <c r="AA375" s="915"/>
      <c r="AB375" s="915"/>
      <c r="AC375" s="915"/>
      <c r="AD375" s="915"/>
      <c r="AE375" s="915"/>
      <c r="AF375" s="915"/>
      <c r="AG375" s="915"/>
      <c r="AH375" s="915"/>
      <c r="AI375" s="915"/>
      <c r="AJ375" s="915"/>
      <c r="AK375" s="915"/>
      <c r="AL375" s="915"/>
      <c r="AM375" s="915"/>
      <c r="AN375" s="915"/>
      <c r="AO375" s="915"/>
      <c r="AP375" s="915"/>
      <c r="AQ375" s="915"/>
      <c r="AR375" s="915"/>
      <c r="AS375" s="915"/>
      <c r="AT375" s="915"/>
      <c r="AU375" s="915"/>
    </row>
    <row r="376" spans="1:50" ht="15.75" customHeight="1" x14ac:dyDescent="0.15">
      <c r="A376" s="3276" t="s">
        <v>603</v>
      </c>
      <c r="B376" s="3277"/>
      <c r="C376" s="3278"/>
      <c r="D376" s="3285" t="s">
        <v>602</v>
      </c>
      <c r="E376" s="3286"/>
      <c r="F376" s="3286"/>
      <c r="G376" s="3286"/>
      <c r="H376" s="3286"/>
      <c r="I376" s="3286"/>
      <c r="J376" s="3287"/>
      <c r="K376" s="920"/>
      <c r="L376" s="1657"/>
      <c r="M376" s="1657"/>
      <c r="N376" s="1657"/>
      <c r="O376" s="1657"/>
      <c r="P376" s="1657"/>
      <c r="Q376" s="1657"/>
      <c r="R376" s="1657"/>
      <c r="S376" s="922" t="s">
        <v>3513</v>
      </c>
      <c r="T376" s="922" t="s">
        <v>601</v>
      </c>
      <c r="U376" s="922" t="s">
        <v>588</v>
      </c>
      <c r="V376" s="922" t="s">
        <v>600</v>
      </c>
      <c r="W376" s="922"/>
      <c r="X376" s="922"/>
      <c r="Y376" s="922"/>
      <c r="Z376" s="922"/>
      <c r="AA376" s="922"/>
      <c r="AB376" s="922"/>
      <c r="AC376" s="922"/>
      <c r="AD376" s="922"/>
      <c r="AE376" s="922"/>
      <c r="AF376" s="922"/>
      <c r="AG376" s="922"/>
      <c r="AH376" s="922"/>
      <c r="AI376" s="923"/>
      <c r="AJ376" s="1656"/>
      <c r="AK376" s="3286" t="s">
        <v>3514</v>
      </c>
      <c r="AL376" s="3286"/>
      <c r="AM376" s="3286"/>
      <c r="AN376" s="3286"/>
      <c r="AO376" s="3286"/>
      <c r="AP376" s="3286"/>
      <c r="AQ376" s="3286"/>
      <c r="AR376" s="3286"/>
      <c r="AS376" s="3286"/>
      <c r="AT376" s="3286"/>
      <c r="AU376" s="1658"/>
    </row>
    <row r="377" spans="1:50" ht="15.75" customHeight="1" x14ac:dyDescent="0.15">
      <c r="A377" s="3279"/>
      <c r="B377" s="3280"/>
      <c r="C377" s="3281"/>
      <c r="D377" s="3288"/>
      <c r="E377" s="3289"/>
      <c r="F377" s="3289"/>
      <c r="G377" s="3289"/>
      <c r="H377" s="3289"/>
      <c r="I377" s="3289"/>
      <c r="J377" s="3290"/>
      <c r="K377" s="3297"/>
      <c r="L377" s="3298"/>
      <c r="M377" s="3298"/>
      <c r="N377" s="3298"/>
      <c r="O377" s="3298"/>
      <c r="P377" s="3298"/>
      <c r="Q377" s="3298"/>
      <c r="R377" s="3298"/>
      <c r="S377" s="3298"/>
      <c r="T377" s="3298"/>
      <c r="U377" s="3298"/>
      <c r="V377" s="3298"/>
      <c r="W377" s="3298"/>
      <c r="X377" s="3298"/>
      <c r="Y377" s="3298"/>
      <c r="Z377" s="3298"/>
      <c r="AA377" s="3298"/>
      <c r="AB377" s="3298"/>
      <c r="AC377" s="3298"/>
      <c r="AD377" s="3298"/>
      <c r="AE377" s="3298"/>
      <c r="AF377" s="3298"/>
      <c r="AG377" s="3298"/>
      <c r="AH377" s="3298"/>
      <c r="AI377" s="3299"/>
      <c r="AJ377" s="1652"/>
      <c r="AK377" s="1652"/>
      <c r="AL377" s="1652"/>
      <c r="AM377" s="1652"/>
      <c r="AN377" s="1652"/>
      <c r="AO377" s="1652"/>
      <c r="AP377" s="1652"/>
      <c r="AQ377" s="1652"/>
      <c r="AR377" s="1652"/>
      <c r="AS377" s="1652"/>
      <c r="AT377" s="1652"/>
      <c r="AU377" s="1653"/>
      <c r="AW377" s="1659" t="s">
        <v>6267</v>
      </c>
      <c r="AX377" s="1660" t="s">
        <v>6269</v>
      </c>
    </row>
    <row r="378" spans="1:50" ht="15.75" customHeight="1" x14ac:dyDescent="0.15">
      <c r="A378" s="3279"/>
      <c r="B378" s="3280"/>
      <c r="C378" s="3281"/>
      <c r="D378" s="3291"/>
      <c r="E378" s="3292"/>
      <c r="F378" s="3292"/>
      <c r="G378" s="3292"/>
      <c r="H378" s="3292"/>
      <c r="I378" s="3292"/>
      <c r="J378" s="3293"/>
      <c r="K378" s="3300"/>
      <c r="L378" s="3301"/>
      <c r="M378" s="3301"/>
      <c r="N378" s="3301"/>
      <c r="O378" s="3301"/>
      <c r="P378" s="3301"/>
      <c r="Q378" s="3301"/>
      <c r="R378" s="3301"/>
      <c r="S378" s="3301"/>
      <c r="T378" s="3301"/>
      <c r="U378" s="3301"/>
      <c r="V378" s="3301"/>
      <c r="W378" s="3301"/>
      <c r="X378" s="3301"/>
      <c r="Y378" s="3301"/>
      <c r="Z378" s="3301"/>
      <c r="AA378" s="3301"/>
      <c r="AB378" s="3301"/>
      <c r="AC378" s="3301"/>
      <c r="AD378" s="3301"/>
      <c r="AE378" s="3301"/>
      <c r="AF378" s="3301"/>
      <c r="AG378" s="3301"/>
      <c r="AH378" s="3301"/>
      <c r="AI378" s="3302"/>
      <c r="AJ378" s="1652"/>
      <c r="AK378" s="914" t="s">
        <v>599</v>
      </c>
      <c r="AL378" s="1652" t="s">
        <v>598</v>
      </c>
      <c r="AM378" s="1652" t="s">
        <v>597</v>
      </c>
      <c r="AN378" s="1652" t="s">
        <v>596</v>
      </c>
      <c r="AO378" s="1652"/>
      <c r="AP378" s="914" t="s">
        <v>595</v>
      </c>
      <c r="AQ378" s="1652" t="s">
        <v>594</v>
      </c>
      <c r="AR378" s="1652" t="s">
        <v>593</v>
      </c>
      <c r="AS378" s="1652" t="s">
        <v>592</v>
      </c>
      <c r="AT378" s="1652"/>
      <c r="AU378" s="1653"/>
      <c r="AW378" s="1661"/>
      <c r="AX378" s="1660" t="s">
        <v>6266</v>
      </c>
    </row>
    <row r="379" spans="1:50" ht="15.75" customHeight="1" x14ac:dyDescent="0.15">
      <c r="A379" s="3282"/>
      <c r="B379" s="3283"/>
      <c r="C379" s="3284"/>
      <c r="D379" s="3294"/>
      <c r="E379" s="3295"/>
      <c r="F379" s="3295"/>
      <c r="G379" s="3295"/>
      <c r="H379" s="3295"/>
      <c r="I379" s="3295"/>
      <c r="J379" s="3296"/>
      <c r="K379" s="3303"/>
      <c r="L379" s="3304"/>
      <c r="M379" s="3304"/>
      <c r="N379" s="3304"/>
      <c r="O379" s="3304"/>
      <c r="P379" s="3304"/>
      <c r="Q379" s="3304"/>
      <c r="R379" s="3304"/>
      <c r="S379" s="3304"/>
      <c r="T379" s="3304"/>
      <c r="U379" s="3304"/>
      <c r="V379" s="3304"/>
      <c r="W379" s="3304"/>
      <c r="X379" s="3304"/>
      <c r="Y379" s="3304"/>
      <c r="Z379" s="3304"/>
      <c r="AA379" s="3304"/>
      <c r="AB379" s="3304"/>
      <c r="AC379" s="3304"/>
      <c r="AD379" s="3304"/>
      <c r="AE379" s="3304"/>
      <c r="AF379" s="3304"/>
      <c r="AG379" s="3304"/>
      <c r="AH379" s="3304"/>
      <c r="AI379" s="3305"/>
      <c r="AJ379" s="1654"/>
      <c r="AK379" s="1654"/>
      <c r="AL379" s="1654"/>
      <c r="AM379" s="1654"/>
      <c r="AN379" s="1654"/>
      <c r="AO379" s="1654"/>
      <c r="AP379" s="1654"/>
      <c r="AQ379" s="1654"/>
      <c r="AR379" s="1654"/>
      <c r="AS379" s="1654"/>
      <c r="AT379" s="1654"/>
      <c r="AU379" s="1655"/>
      <c r="AW379" s="1661"/>
      <c r="AX379" s="1660" t="s">
        <v>6268</v>
      </c>
    </row>
    <row r="380" spans="1:50" ht="15.75" customHeight="1" x14ac:dyDescent="0.15">
      <c r="A380" s="913"/>
      <c r="B380" s="930"/>
      <c r="C380" s="930"/>
      <c r="D380" s="930"/>
      <c r="E380" s="930"/>
      <c r="F380" s="930"/>
      <c r="G380" s="930"/>
      <c r="H380" s="930"/>
      <c r="I380" s="930"/>
      <c r="J380" s="930"/>
      <c r="K380" s="930"/>
      <c r="L380" s="930"/>
      <c r="M380" s="930"/>
      <c r="N380" s="930"/>
      <c r="O380" s="930"/>
      <c r="P380" s="930"/>
      <c r="Q380" s="930"/>
      <c r="R380" s="930"/>
      <c r="S380" s="930"/>
      <c r="T380" s="930"/>
      <c r="U380" s="930"/>
      <c r="V380" s="930"/>
      <c r="W380" s="930"/>
      <c r="X380" s="930"/>
      <c r="Y380" s="931"/>
      <c r="Z380" s="201"/>
      <c r="AA380" s="200" t="s">
        <v>591</v>
      </c>
      <c r="AB380" s="200" t="s">
        <v>590</v>
      </c>
      <c r="AC380" s="200" t="s">
        <v>589</v>
      </c>
      <c r="AD380" s="200" t="s">
        <v>588</v>
      </c>
      <c r="AE380" s="200"/>
      <c r="AF380" s="200"/>
      <c r="AG380" s="200"/>
      <c r="AH380" s="200"/>
      <c r="AI380" s="200"/>
      <c r="AJ380" s="199"/>
      <c r="AK380" s="199"/>
      <c r="AL380" s="199"/>
      <c r="AM380" s="199"/>
      <c r="AN380" s="199"/>
      <c r="AO380" s="199"/>
      <c r="AP380" s="199"/>
      <c r="AQ380" s="199"/>
      <c r="AR380" s="199"/>
      <c r="AS380" s="199"/>
      <c r="AT380" s="199"/>
      <c r="AU380" s="203"/>
    </row>
    <row r="381" spans="1:50" ht="15.75" customHeight="1" x14ac:dyDescent="0.15">
      <c r="A381" s="932"/>
      <c r="B381" s="933"/>
      <c r="C381" s="933"/>
      <c r="D381" s="933"/>
      <c r="E381" s="933"/>
      <c r="F381" s="933"/>
      <c r="G381" s="933"/>
      <c r="H381" s="933"/>
      <c r="I381" s="933"/>
      <c r="J381" s="933"/>
      <c r="K381" s="933"/>
      <c r="L381" s="933"/>
      <c r="M381" s="933"/>
      <c r="N381" s="933"/>
      <c r="O381" s="933"/>
      <c r="P381" s="933"/>
      <c r="Q381" s="933"/>
      <c r="R381" s="933"/>
      <c r="S381" s="933"/>
      <c r="T381" s="933"/>
      <c r="U381" s="933"/>
      <c r="V381" s="933"/>
      <c r="W381" s="933"/>
      <c r="X381" s="933"/>
      <c r="Y381" s="934"/>
      <c r="Z381" s="3306"/>
      <c r="AA381" s="3307"/>
      <c r="AB381" s="3307"/>
      <c r="AC381" s="3307"/>
      <c r="AD381" s="3307"/>
      <c r="AE381" s="3307"/>
      <c r="AF381" s="3307"/>
      <c r="AG381" s="3307"/>
      <c r="AH381" s="3307"/>
      <c r="AI381" s="3307"/>
      <c r="AJ381" s="3307"/>
      <c r="AK381" s="3307"/>
      <c r="AL381" s="3307"/>
      <c r="AM381" s="3307"/>
      <c r="AN381" s="3307"/>
      <c r="AO381" s="3307"/>
      <c r="AP381" s="3307"/>
      <c r="AQ381" s="3307"/>
      <c r="AR381" s="3307"/>
      <c r="AS381" s="3307"/>
      <c r="AT381" s="3307"/>
      <c r="AU381" s="3308"/>
    </row>
    <row r="382" spans="1:50" ht="15.75" customHeight="1" x14ac:dyDescent="0.15">
      <c r="A382" s="932"/>
      <c r="B382" s="933"/>
      <c r="C382" s="933"/>
      <c r="D382" s="933"/>
      <c r="E382" s="933"/>
      <c r="F382" s="933"/>
      <c r="G382" s="933"/>
      <c r="H382" s="933"/>
      <c r="I382" s="933"/>
      <c r="J382" s="933"/>
      <c r="K382" s="933"/>
      <c r="L382" s="933"/>
      <c r="M382" s="933"/>
      <c r="N382" s="933"/>
      <c r="O382" s="933"/>
      <c r="P382" s="933"/>
      <c r="Q382" s="933"/>
      <c r="R382" s="933"/>
      <c r="S382" s="933"/>
      <c r="T382" s="933"/>
      <c r="U382" s="933"/>
      <c r="V382" s="933"/>
      <c r="W382" s="933"/>
      <c r="X382" s="933"/>
      <c r="Y382" s="934"/>
      <c r="Z382" s="3309"/>
      <c r="AA382" s="3310"/>
      <c r="AB382" s="3310"/>
      <c r="AC382" s="3310"/>
      <c r="AD382" s="3310"/>
      <c r="AE382" s="3310"/>
      <c r="AF382" s="3310"/>
      <c r="AG382" s="3310"/>
      <c r="AH382" s="3310"/>
      <c r="AI382" s="3310"/>
      <c r="AJ382" s="3310"/>
      <c r="AK382" s="3310"/>
      <c r="AL382" s="3310"/>
      <c r="AM382" s="3310"/>
      <c r="AN382" s="3310"/>
      <c r="AO382" s="3310"/>
      <c r="AP382" s="3310"/>
      <c r="AQ382" s="3310"/>
      <c r="AR382" s="3310"/>
      <c r="AS382" s="3310"/>
      <c r="AT382" s="3310"/>
      <c r="AU382" s="3311"/>
    </row>
    <row r="383" spans="1:50" ht="15.75" customHeight="1" x14ac:dyDescent="0.15">
      <c r="A383" s="932"/>
      <c r="B383" s="933"/>
      <c r="C383" s="933"/>
      <c r="D383" s="933"/>
      <c r="E383" s="933"/>
      <c r="F383" s="933"/>
      <c r="G383" s="933"/>
      <c r="H383" s="933"/>
      <c r="I383" s="933"/>
      <c r="J383" s="933"/>
      <c r="K383" s="933"/>
      <c r="L383" s="933"/>
      <c r="M383" s="933"/>
      <c r="N383" s="933"/>
      <c r="O383" s="933"/>
      <c r="P383" s="933"/>
      <c r="Q383" s="933"/>
      <c r="R383" s="933"/>
      <c r="S383" s="933"/>
      <c r="T383" s="933"/>
      <c r="U383" s="933"/>
      <c r="V383" s="933"/>
      <c r="W383" s="933"/>
      <c r="X383" s="933"/>
      <c r="Y383" s="934"/>
      <c r="Z383" s="3309"/>
      <c r="AA383" s="3310"/>
      <c r="AB383" s="3310"/>
      <c r="AC383" s="3310"/>
      <c r="AD383" s="3310"/>
      <c r="AE383" s="3310"/>
      <c r="AF383" s="3310"/>
      <c r="AG383" s="3310"/>
      <c r="AH383" s="3310"/>
      <c r="AI383" s="3310"/>
      <c r="AJ383" s="3310"/>
      <c r="AK383" s="3310"/>
      <c r="AL383" s="3310"/>
      <c r="AM383" s="3310"/>
      <c r="AN383" s="3310"/>
      <c r="AO383" s="3310"/>
      <c r="AP383" s="3310"/>
      <c r="AQ383" s="3310"/>
      <c r="AR383" s="3310"/>
      <c r="AS383" s="3310"/>
      <c r="AT383" s="3310"/>
      <c r="AU383" s="3311"/>
    </row>
    <row r="384" spans="1:50" ht="15.75" customHeight="1" x14ac:dyDescent="0.15">
      <c r="A384" s="932"/>
      <c r="B384" s="933"/>
      <c r="C384" s="933"/>
      <c r="D384" s="933"/>
      <c r="E384" s="933"/>
      <c r="F384" s="933"/>
      <c r="G384" s="933"/>
      <c r="H384" s="933"/>
      <c r="I384" s="933"/>
      <c r="J384" s="933"/>
      <c r="K384" s="933"/>
      <c r="L384" s="933"/>
      <c r="M384" s="933"/>
      <c r="N384" s="933"/>
      <c r="O384" s="933"/>
      <c r="P384" s="933"/>
      <c r="Q384" s="933"/>
      <c r="R384" s="933"/>
      <c r="S384" s="933"/>
      <c r="T384" s="933"/>
      <c r="U384" s="933"/>
      <c r="V384" s="933"/>
      <c r="W384" s="933"/>
      <c r="X384" s="933"/>
      <c r="Y384" s="934"/>
      <c r="Z384" s="3309"/>
      <c r="AA384" s="3310"/>
      <c r="AB384" s="3310"/>
      <c r="AC384" s="3310"/>
      <c r="AD384" s="3310"/>
      <c r="AE384" s="3310"/>
      <c r="AF384" s="3310"/>
      <c r="AG384" s="3310"/>
      <c r="AH384" s="3310"/>
      <c r="AI384" s="3310"/>
      <c r="AJ384" s="3310"/>
      <c r="AK384" s="3310"/>
      <c r="AL384" s="3310"/>
      <c r="AM384" s="3310"/>
      <c r="AN384" s="3310"/>
      <c r="AO384" s="3310"/>
      <c r="AP384" s="3310"/>
      <c r="AQ384" s="3310"/>
      <c r="AR384" s="3310"/>
      <c r="AS384" s="3310"/>
      <c r="AT384" s="3310"/>
      <c r="AU384" s="3311"/>
    </row>
    <row r="385" spans="1:50" ht="15.75" customHeight="1" x14ac:dyDescent="0.15">
      <c r="A385" s="932"/>
      <c r="B385" s="933"/>
      <c r="C385" s="933"/>
      <c r="D385" s="933"/>
      <c r="E385" s="933"/>
      <c r="F385" s="933"/>
      <c r="G385" s="933"/>
      <c r="H385" s="933"/>
      <c r="I385" s="933"/>
      <c r="J385" s="933"/>
      <c r="K385" s="933"/>
      <c r="L385" s="933"/>
      <c r="M385" s="933"/>
      <c r="N385" s="933"/>
      <c r="O385" s="933"/>
      <c r="P385" s="933"/>
      <c r="Q385" s="933"/>
      <c r="R385" s="933"/>
      <c r="S385" s="933"/>
      <c r="T385" s="933"/>
      <c r="U385" s="933"/>
      <c r="V385" s="933"/>
      <c r="W385" s="933"/>
      <c r="X385" s="933"/>
      <c r="Y385" s="934"/>
      <c r="Z385" s="3309"/>
      <c r="AA385" s="3310"/>
      <c r="AB385" s="3310"/>
      <c r="AC385" s="3310"/>
      <c r="AD385" s="3310"/>
      <c r="AE385" s="3310"/>
      <c r="AF385" s="3310"/>
      <c r="AG385" s="3310"/>
      <c r="AH385" s="3310"/>
      <c r="AI385" s="3310"/>
      <c r="AJ385" s="3310"/>
      <c r="AK385" s="3310"/>
      <c r="AL385" s="3310"/>
      <c r="AM385" s="3310"/>
      <c r="AN385" s="3310"/>
      <c r="AO385" s="3310"/>
      <c r="AP385" s="3310"/>
      <c r="AQ385" s="3310"/>
      <c r="AR385" s="3310"/>
      <c r="AS385" s="3310"/>
      <c r="AT385" s="3310"/>
      <c r="AU385" s="3311"/>
    </row>
    <row r="386" spans="1:50" ht="15.75" customHeight="1" x14ac:dyDescent="0.15">
      <c r="A386" s="932"/>
      <c r="B386" s="933"/>
      <c r="C386" s="933"/>
      <c r="D386" s="933"/>
      <c r="E386" s="933"/>
      <c r="F386" s="933"/>
      <c r="G386" s="933"/>
      <c r="H386" s="933"/>
      <c r="I386" s="933"/>
      <c r="J386" s="933"/>
      <c r="K386" s="933"/>
      <c r="L386" s="933"/>
      <c r="M386" s="933"/>
      <c r="N386" s="933"/>
      <c r="O386" s="933"/>
      <c r="P386" s="933"/>
      <c r="Q386" s="933"/>
      <c r="R386" s="933"/>
      <c r="S386" s="933"/>
      <c r="T386" s="933"/>
      <c r="U386" s="933"/>
      <c r="V386" s="933"/>
      <c r="W386" s="933"/>
      <c r="X386" s="933"/>
      <c r="Y386" s="934"/>
      <c r="Z386" s="3309"/>
      <c r="AA386" s="3310"/>
      <c r="AB386" s="3310"/>
      <c r="AC386" s="3310"/>
      <c r="AD386" s="3310"/>
      <c r="AE386" s="3310"/>
      <c r="AF386" s="3310"/>
      <c r="AG386" s="3310"/>
      <c r="AH386" s="3310"/>
      <c r="AI386" s="3310"/>
      <c r="AJ386" s="3310"/>
      <c r="AK386" s="3310"/>
      <c r="AL386" s="3310"/>
      <c r="AM386" s="3310"/>
      <c r="AN386" s="3310"/>
      <c r="AO386" s="3310"/>
      <c r="AP386" s="3310"/>
      <c r="AQ386" s="3310"/>
      <c r="AR386" s="3310"/>
      <c r="AS386" s="3310"/>
      <c r="AT386" s="3310"/>
      <c r="AU386" s="3311"/>
    </row>
    <row r="387" spans="1:50" ht="15.75" customHeight="1" x14ac:dyDescent="0.15">
      <c r="A387" s="932"/>
      <c r="B387" s="933"/>
      <c r="C387" s="933"/>
      <c r="D387" s="933"/>
      <c r="E387" s="933"/>
      <c r="F387" s="933"/>
      <c r="G387" s="933"/>
      <c r="H387" s="933"/>
      <c r="I387" s="933"/>
      <c r="J387" s="933"/>
      <c r="K387" s="933"/>
      <c r="L387" s="933"/>
      <c r="M387" s="933"/>
      <c r="N387" s="933"/>
      <c r="O387" s="933"/>
      <c r="P387" s="933"/>
      <c r="Q387" s="933"/>
      <c r="R387" s="933"/>
      <c r="S387" s="933"/>
      <c r="T387" s="933"/>
      <c r="U387" s="933"/>
      <c r="V387" s="933"/>
      <c r="W387" s="933"/>
      <c r="X387" s="933"/>
      <c r="Y387" s="934"/>
      <c r="Z387" s="3309"/>
      <c r="AA387" s="3310"/>
      <c r="AB387" s="3310"/>
      <c r="AC387" s="3310"/>
      <c r="AD387" s="3310"/>
      <c r="AE387" s="3310"/>
      <c r="AF387" s="3310"/>
      <c r="AG387" s="3310"/>
      <c r="AH387" s="3310"/>
      <c r="AI387" s="3310"/>
      <c r="AJ387" s="3310"/>
      <c r="AK387" s="3310"/>
      <c r="AL387" s="3310"/>
      <c r="AM387" s="3310"/>
      <c r="AN387" s="3310"/>
      <c r="AO387" s="3310"/>
      <c r="AP387" s="3310"/>
      <c r="AQ387" s="3310"/>
      <c r="AR387" s="3310"/>
      <c r="AS387" s="3310"/>
      <c r="AT387" s="3310"/>
      <c r="AU387" s="3311"/>
    </row>
    <row r="388" spans="1:50" ht="15.75" customHeight="1" x14ac:dyDescent="0.15">
      <c r="A388" s="932"/>
      <c r="B388" s="933"/>
      <c r="C388" s="933"/>
      <c r="D388" s="933"/>
      <c r="E388" s="933"/>
      <c r="F388" s="933"/>
      <c r="G388" s="933"/>
      <c r="H388" s="933"/>
      <c r="I388" s="933"/>
      <c r="J388" s="933"/>
      <c r="K388" s="3315" t="s">
        <v>587</v>
      </c>
      <c r="L388" s="3315"/>
      <c r="M388" s="3315"/>
      <c r="N388" s="3315"/>
      <c r="O388" s="3315"/>
      <c r="P388" s="3315"/>
      <c r="Q388" s="933"/>
      <c r="R388" s="933"/>
      <c r="S388" s="933"/>
      <c r="T388" s="933"/>
      <c r="U388" s="933"/>
      <c r="V388" s="933"/>
      <c r="W388" s="933"/>
      <c r="X388" s="933"/>
      <c r="Y388" s="934"/>
      <c r="Z388" s="3309"/>
      <c r="AA388" s="3310"/>
      <c r="AB388" s="3310"/>
      <c r="AC388" s="3310"/>
      <c r="AD388" s="3310"/>
      <c r="AE388" s="3310"/>
      <c r="AF388" s="3310"/>
      <c r="AG388" s="3310"/>
      <c r="AH388" s="3310"/>
      <c r="AI388" s="3310"/>
      <c r="AJ388" s="3310"/>
      <c r="AK388" s="3310"/>
      <c r="AL388" s="3310"/>
      <c r="AM388" s="3310"/>
      <c r="AN388" s="3310"/>
      <c r="AO388" s="3310"/>
      <c r="AP388" s="3310"/>
      <c r="AQ388" s="3310"/>
      <c r="AR388" s="3310"/>
      <c r="AS388" s="3310"/>
      <c r="AT388" s="3310"/>
      <c r="AU388" s="3311"/>
    </row>
    <row r="389" spans="1:50" ht="15.75" customHeight="1" x14ac:dyDescent="0.15">
      <c r="A389" s="932"/>
      <c r="B389" s="933"/>
      <c r="C389" s="933"/>
      <c r="D389" s="933"/>
      <c r="E389" s="933"/>
      <c r="F389" s="933"/>
      <c r="G389" s="933"/>
      <c r="H389" s="933"/>
      <c r="I389" s="933"/>
      <c r="J389" s="933"/>
      <c r="K389" s="933"/>
      <c r="L389" s="933"/>
      <c r="M389" s="933"/>
      <c r="N389" s="933"/>
      <c r="O389" s="933"/>
      <c r="P389" s="933"/>
      <c r="Q389" s="933"/>
      <c r="R389" s="933"/>
      <c r="S389" s="933"/>
      <c r="T389" s="933"/>
      <c r="U389" s="933"/>
      <c r="V389" s="933"/>
      <c r="W389" s="933"/>
      <c r="X389" s="933"/>
      <c r="Y389" s="934"/>
      <c r="Z389" s="3309"/>
      <c r="AA389" s="3310"/>
      <c r="AB389" s="3310"/>
      <c r="AC389" s="3310"/>
      <c r="AD389" s="3310"/>
      <c r="AE389" s="3310"/>
      <c r="AF389" s="3310"/>
      <c r="AG389" s="3310"/>
      <c r="AH389" s="3310"/>
      <c r="AI389" s="3310"/>
      <c r="AJ389" s="3310"/>
      <c r="AK389" s="3310"/>
      <c r="AL389" s="3310"/>
      <c r="AM389" s="3310"/>
      <c r="AN389" s="3310"/>
      <c r="AO389" s="3310"/>
      <c r="AP389" s="3310"/>
      <c r="AQ389" s="3310"/>
      <c r="AR389" s="3310"/>
      <c r="AS389" s="3310"/>
      <c r="AT389" s="3310"/>
      <c r="AU389" s="3311"/>
    </row>
    <row r="390" spans="1:50" ht="15.75" customHeight="1" x14ac:dyDescent="0.15">
      <c r="A390" s="932"/>
      <c r="B390" s="933"/>
      <c r="C390" s="933"/>
      <c r="D390" s="933"/>
      <c r="E390" s="933"/>
      <c r="F390" s="933"/>
      <c r="G390" s="933"/>
      <c r="H390" s="933"/>
      <c r="I390" s="933"/>
      <c r="J390" s="933"/>
      <c r="K390" s="933"/>
      <c r="L390" s="933"/>
      <c r="M390" s="933"/>
      <c r="N390" s="933"/>
      <c r="O390" s="933"/>
      <c r="P390" s="933"/>
      <c r="Q390" s="933"/>
      <c r="R390" s="933"/>
      <c r="S390" s="933"/>
      <c r="T390" s="933"/>
      <c r="U390" s="933"/>
      <c r="V390" s="933"/>
      <c r="W390" s="933"/>
      <c r="X390" s="933"/>
      <c r="Y390" s="934"/>
      <c r="Z390" s="3309"/>
      <c r="AA390" s="3310"/>
      <c r="AB390" s="3310"/>
      <c r="AC390" s="3310"/>
      <c r="AD390" s="3310"/>
      <c r="AE390" s="3310"/>
      <c r="AF390" s="3310"/>
      <c r="AG390" s="3310"/>
      <c r="AH390" s="3310"/>
      <c r="AI390" s="3310"/>
      <c r="AJ390" s="3310"/>
      <c r="AK390" s="3310"/>
      <c r="AL390" s="3310"/>
      <c r="AM390" s="3310"/>
      <c r="AN390" s="3310"/>
      <c r="AO390" s="3310"/>
      <c r="AP390" s="3310"/>
      <c r="AQ390" s="3310"/>
      <c r="AR390" s="3310"/>
      <c r="AS390" s="3310"/>
      <c r="AT390" s="3310"/>
      <c r="AU390" s="3311"/>
    </row>
    <row r="391" spans="1:50" ht="15.75" customHeight="1" x14ac:dyDescent="0.15">
      <c r="A391" s="932"/>
      <c r="B391" s="933"/>
      <c r="C391" s="933"/>
      <c r="D391" s="933"/>
      <c r="E391" s="933"/>
      <c r="F391" s="933"/>
      <c r="G391" s="933"/>
      <c r="H391" s="933"/>
      <c r="I391" s="933"/>
      <c r="J391" s="933"/>
      <c r="K391" s="933"/>
      <c r="L391" s="933"/>
      <c r="M391" s="933"/>
      <c r="N391" s="933"/>
      <c r="O391" s="933"/>
      <c r="P391" s="933"/>
      <c r="Q391" s="933"/>
      <c r="R391" s="933"/>
      <c r="S391" s="933"/>
      <c r="T391" s="933"/>
      <c r="U391" s="933"/>
      <c r="V391" s="933"/>
      <c r="W391" s="933"/>
      <c r="X391" s="933"/>
      <c r="Y391" s="934"/>
      <c r="Z391" s="3309"/>
      <c r="AA391" s="3310"/>
      <c r="AB391" s="3310"/>
      <c r="AC391" s="3310"/>
      <c r="AD391" s="3310"/>
      <c r="AE391" s="3310"/>
      <c r="AF391" s="3310"/>
      <c r="AG391" s="3310"/>
      <c r="AH391" s="3310"/>
      <c r="AI391" s="3310"/>
      <c r="AJ391" s="3310"/>
      <c r="AK391" s="3310"/>
      <c r="AL391" s="3310"/>
      <c r="AM391" s="3310"/>
      <c r="AN391" s="3310"/>
      <c r="AO391" s="3310"/>
      <c r="AP391" s="3310"/>
      <c r="AQ391" s="3310"/>
      <c r="AR391" s="3310"/>
      <c r="AS391" s="3310"/>
      <c r="AT391" s="3310"/>
      <c r="AU391" s="3311"/>
    </row>
    <row r="392" spans="1:50" ht="15.75" customHeight="1" x14ac:dyDescent="0.15">
      <c r="A392" s="932"/>
      <c r="B392" s="933"/>
      <c r="C392" s="933"/>
      <c r="D392" s="933"/>
      <c r="E392" s="933"/>
      <c r="F392" s="933"/>
      <c r="G392" s="933"/>
      <c r="H392" s="933"/>
      <c r="I392" s="933"/>
      <c r="J392" s="933"/>
      <c r="K392" s="933"/>
      <c r="L392" s="933"/>
      <c r="M392" s="933"/>
      <c r="N392" s="933"/>
      <c r="O392" s="933"/>
      <c r="P392" s="933"/>
      <c r="Q392" s="933"/>
      <c r="R392" s="933"/>
      <c r="S392" s="933"/>
      <c r="T392" s="933"/>
      <c r="U392" s="933"/>
      <c r="V392" s="933"/>
      <c r="W392" s="933"/>
      <c r="X392" s="933"/>
      <c r="Y392" s="934"/>
      <c r="Z392" s="3309"/>
      <c r="AA392" s="3310"/>
      <c r="AB392" s="3310"/>
      <c r="AC392" s="3310"/>
      <c r="AD392" s="3310"/>
      <c r="AE392" s="3310"/>
      <c r="AF392" s="3310"/>
      <c r="AG392" s="3310"/>
      <c r="AH392" s="3310"/>
      <c r="AI392" s="3310"/>
      <c r="AJ392" s="3310"/>
      <c r="AK392" s="3310"/>
      <c r="AL392" s="3310"/>
      <c r="AM392" s="3310"/>
      <c r="AN392" s="3310"/>
      <c r="AO392" s="3310"/>
      <c r="AP392" s="3310"/>
      <c r="AQ392" s="3310"/>
      <c r="AR392" s="3310"/>
      <c r="AS392" s="3310"/>
      <c r="AT392" s="3310"/>
      <c r="AU392" s="3311"/>
    </row>
    <row r="393" spans="1:50" ht="15.75" customHeight="1" x14ac:dyDescent="0.15">
      <c r="A393" s="932"/>
      <c r="B393" s="933"/>
      <c r="C393" s="933"/>
      <c r="D393" s="933"/>
      <c r="E393" s="933"/>
      <c r="F393" s="933"/>
      <c r="G393" s="933"/>
      <c r="H393" s="933"/>
      <c r="I393" s="933"/>
      <c r="J393" s="933"/>
      <c r="K393" s="933"/>
      <c r="L393" s="933"/>
      <c r="M393" s="933"/>
      <c r="N393" s="933"/>
      <c r="O393" s="933"/>
      <c r="P393" s="933"/>
      <c r="Q393" s="933"/>
      <c r="R393" s="933"/>
      <c r="S393" s="933"/>
      <c r="T393" s="933"/>
      <c r="U393" s="933"/>
      <c r="V393" s="933"/>
      <c r="W393" s="933"/>
      <c r="X393" s="933"/>
      <c r="Y393" s="934"/>
      <c r="Z393" s="3309"/>
      <c r="AA393" s="3310"/>
      <c r="AB393" s="3310"/>
      <c r="AC393" s="3310"/>
      <c r="AD393" s="3310"/>
      <c r="AE393" s="3310"/>
      <c r="AF393" s="3310"/>
      <c r="AG393" s="3310"/>
      <c r="AH393" s="3310"/>
      <c r="AI393" s="3310"/>
      <c r="AJ393" s="3310"/>
      <c r="AK393" s="3310"/>
      <c r="AL393" s="3310"/>
      <c r="AM393" s="3310"/>
      <c r="AN393" s="3310"/>
      <c r="AO393" s="3310"/>
      <c r="AP393" s="3310"/>
      <c r="AQ393" s="3310"/>
      <c r="AR393" s="3310"/>
      <c r="AS393" s="3310"/>
      <c r="AT393" s="3310"/>
      <c r="AU393" s="3311"/>
    </row>
    <row r="394" spans="1:50" ht="15.75" customHeight="1" x14ac:dyDescent="0.15">
      <c r="A394" s="932"/>
      <c r="B394" s="933"/>
      <c r="C394" s="933"/>
      <c r="D394" s="933"/>
      <c r="E394" s="933"/>
      <c r="F394" s="933"/>
      <c r="G394" s="933"/>
      <c r="H394" s="933"/>
      <c r="I394" s="933"/>
      <c r="J394" s="933"/>
      <c r="K394" s="933"/>
      <c r="L394" s="933"/>
      <c r="M394" s="933"/>
      <c r="N394" s="933"/>
      <c r="O394" s="933"/>
      <c r="P394" s="933"/>
      <c r="Q394" s="933"/>
      <c r="R394" s="933"/>
      <c r="S394" s="933"/>
      <c r="T394" s="933"/>
      <c r="U394" s="933"/>
      <c r="V394" s="933"/>
      <c r="W394" s="933"/>
      <c r="X394" s="933"/>
      <c r="Y394" s="934"/>
      <c r="Z394" s="3309"/>
      <c r="AA394" s="3310"/>
      <c r="AB394" s="3310"/>
      <c r="AC394" s="3310"/>
      <c r="AD394" s="3310"/>
      <c r="AE394" s="3310"/>
      <c r="AF394" s="3310"/>
      <c r="AG394" s="3310"/>
      <c r="AH394" s="3310"/>
      <c r="AI394" s="3310"/>
      <c r="AJ394" s="3310"/>
      <c r="AK394" s="3310"/>
      <c r="AL394" s="3310"/>
      <c r="AM394" s="3310"/>
      <c r="AN394" s="3310"/>
      <c r="AO394" s="3310"/>
      <c r="AP394" s="3310"/>
      <c r="AQ394" s="3310"/>
      <c r="AR394" s="3310"/>
      <c r="AS394" s="3310"/>
      <c r="AT394" s="3310"/>
      <c r="AU394" s="3311"/>
    </row>
    <row r="395" spans="1:50" ht="15.75" customHeight="1" x14ac:dyDescent="0.15">
      <c r="A395" s="932"/>
      <c r="B395" s="933"/>
      <c r="C395" s="933"/>
      <c r="D395" s="933"/>
      <c r="E395" s="933"/>
      <c r="F395" s="933"/>
      <c r="G395" s="933"/>
      <c r="H395" s="933"/>
      <c r="I395" s="933"/>
      <c r="J395" s="933"/>
      <c r="K395" s="933"/>
      <c r="L395" s="933"/>
      <c r="M395" s="933"/>
      <c r="N395" s="933"/>
      <c r="O395" s="933"/>
      <c r="P395" s="933"/>
      <c r="Q395" s="933"/>
      <c r="R395" s="933"/>
      <c r="S395" s="933"/>
      <c r="T395" s="933"/>
      <c r="U395" s="933"/>
      <c r="V395" s="933"/>
      <c r="W395" s="933"/>
      <c r="X395" s="933"/>
      <c r="Y395" s="934"/>
      <c r="Z395" s="3309"/>
      <c r="AA395" s="3310"/>
      <c r="AB395" s="3310"/>
      <c r="AC395" s="3310"/>
      <c r="AD395" s="3310"/>
      <c r="AE395" s="3310"/>
      <c r="AF395" s="3310"/>
      <c r="AG395" s="3310"/>
      <c r="AH395" s="3310"/>
      <c r="AI395" s="3310"/>
      <c r="AJ395" s="3310"/>
      <c r="AK395" s="3310"/>
      <c r="AL395" s="3310"/>
      <c r="AM395" s="3310"/>
      <c r="AN395" s="3310"/>
      <c r="AO395" s="3310"/>
      <c r="AP395" s="3310"/>
      <c r="AQ395" s="3310"/>
      <c r="AR395" s="3310"/>
      <c r="AS395" s="3310"/>
      <c r="AT395" s="3310"/>
      <c r="AU395" s="3311"/>
    </row>
    <row r="396" spans="1:50" ht="15.75" customHeight="1" x14ac:dyDescent="0.15">
      <c r="A396" s="932"/>
      <c r="B396" s="933"/>
      <c r="C396" s="933"/>
      <c r="D396" s="933"/>
      <c r="E396" s="933"/>
      <c r="F396" s="933"/>
      <c r="G396" s="933"/>
      <c r="H396" s="933"/>
      <c r="I396" s="933"/>
      <c r="J396" s="933"/>
      <c r="K396" s="933"/>
      <c r="L396" s="933"/>
      <c r="M396" s="933"/>
      <c r="N396" s="933"/>
      <c r="O396" s="933"/>
      <c r="P396" s="933"/>
      <c r="Q396" s="933"/>
      <c r="R396" s="933"/>
      <c r="S396" s="933"/>
      <c r="T396" s="933"/>
      <c r="U396" s="933"/>
      <c r="V396" s="933"/>
      <c r="W396" s="933"/>
      <c r="X396" s="933"/>
      <c r="Y396" s="934"/>
      <c r="Z396" s="3309"/>
      <c r="AA396" s="3310"/>
      <c r="AB396" s="3310"/>
      <c r="AC396" s="3310"/>
      <c r="AD396" s="3310"/>
      <c r="AE396" s="3310"/>
      <c r="AF396" s="3310"/>
      <c r="AG396" s="3310"/>
      <c r="AH396" s="3310"/>
      <c r="AI396" s="3310"/>
      <c r="AJ396" s="3310"/>
      <c r="AK396" s="3310"/>
      <c r="AL396" s="3310"/>
      <c r="AM396" s="3310"/>
      <c r="AN396" s="3310"/>
      <c r="AO396" s="3310"/>
      <c r="AP396" s="3310"/>
      <c r="AQ396" s="3310"/>
      <c r="AR396" s="3310"/>
      <c r="AS396" s="3310"/>
      <c r="AT396" s="3310"/>
      <c r="AU396" s="3311"/>
    </row>
    <row r="397" spans="1:50" ht="15.75" customHeight="1" x14ac:dyDescent="0.15">
      <c r="A397" s="935"/>
      <c r="B397" s="936"/>
      <c r="C397" s="936"/>
      <c r="D397" s="936"/>
      <c r="E397" s="936"/>
      <c r="F397" s="936"/>
      <c r="G397" s="936"/>
      <c r="H397" s="936"/>
      <c r="I397" s="936"/>
      <c r="J397" s="936"/>
      <c r="K397" s="936"/>
      <c r="L397" s="936"/>
      <c r="M397" s="936"/>
      <c r="N397" s="936"/>
      <c r="O397" s="936"/>
      <c r="P397" s="936"/>
      <c r="Q397" s="936"/>
      <c r="R397" s="936"/>
      <c r="S397" s="936"/>
      <c r="T397" s="936"/>
      <c r="U397" s="936"/>
      <c r="V397" s="936"/>
      <c r="W397" s="936"/>
      <c r="X397" s="936"/>
      <c r="Y397" s="937"/>
      <c r="Z397" s="3312"/>
      <c r="AA397" s="3313"/>
      <c r="AB397" s="3313"/>
      <c r="AC397" s="3313"/>
      <c r="AD397" s="3313"/>
      <c r="AE397" s="3313"/>
      <c r="AF397" s="3313"/>
      <c r="AG397" s="3313"/>
      <c r="AH397" s="3313"/>
      <c r="AI397" s="3313"/>
      <c r="AJ397" s="3313"/>
      <c r="AK397" s="3313"/>
      <c r="AL397" s="3313"/>
      <c r="AM397" s="3313"/>
      <c r="AN397" s="3313"/>
      <c r="AO397" s="3313"/>
      <c r="AP397" s="3313"/>
      <c r="AQ397" s="3313"/>
      <c r="AR397" s="3313"/>
      <c r="AS397" s="3313"/>
      <c r="AT397" s="3313"/>
      <c r="AU397" s="3314"/>
    </row>
    <row r="398" spans="1:50" ht="12.75" customHeight="1" x14ac:dyDescent="0.15">
      <c r="A398" s="915"/>
      <c r="B398" s="915"/>
      <c r="C398" s="915"/>
      <c r="D398" s="915"/>
      <c r="E398" s="915"/>
      <c r="F398" s="915"/>
      <c r="G398" s="915"/>
      <c r="H398" s="915"/>
      <c r="I398" s="915"/>
      <c r="J398" s="915"/>
      <c r="K398" s="915"/>
      <c r="L398" s="915"/>
      <c r="M398" s="915"/>
      <c r="N398" s="915"/>
      <c r="O398" s="915"/>
      <c r="P398" s="915"/>
      <c r="Q398" s="915"/>
      <c r="R398" s="915"/>
      <c r="S398" s="915"/>
      <c r="T398" s="915"/>
      <c r="U398" s="915"/>
      <c r="V398" s="915"/>
      <c r="W398" s="915"/>
      <c r="X398" s="915"/>
      <c r="Y398" s="915"/>
      <c r="Z398" s="915"/>
      <c r="AA398" s="915"/>
      <c r="AB398" s="915"/>
      <c r="AC398" s="915"/>
      <c r="AD398" s="915"/>
      <c r="AE398" s="915"/>
      <c r="AF398" s="915"/>
      <c r="AG398" s="915"/>
      <c r="AH398" s="915"/>
      <c r="AI398" s="915"/>
      <c r="AJ398" s="915"/>
      <c r="AK398" s="915"/>
      <c r="AL398" s="915"/>
      <c r="AM398" s="915"/>
      <c r="AN398" s="915"/>
      <c r="AO398" s="915"/>
      <c r="AP398" s="915"/>
      <c r="AQ398" s="915"/>
      <c r="AR398" s="915"/>
      <c r="AS398" s="915"/>
      <c r="AT398" s="915"/>
      <c r="AU398" s="915"/>
    </row>
    <row r="399" spans="1:50" ht="15.75" customHeight="1" x14ac:dyDescent="0.15">
      <c r="A399" s="3276" t="s">
        <v>603</v>
      </c>
      <c r="B399" s="3277"/>
      <c r="C399" s="3278"/>
      <c r="D399" s="3285" t="s">
        <v>602</v>
      </c>
      <c r="E399" s="3286"/>
      <c r="F399" s="3286"/>
      <c r="G399" s="3286"/>
      <c r="H399" s="3286"/>
      <c r="I399" s="3286"/>
      <c r="J399" s="3287"/>
      <c r="K399" s="920"/>
      <c r="L399" s="1657"/>
      <c r="M399" s="1657"/>
      <c r="N399" s="1657"/>
      <c r="O399" s="1657"/>
      <c r="P399" s="1657"/>
      <c r="Q399" s="1657"/>
      <c r="R399" s="1657"/>
      <c r="S399" s="922" t="s">
        <v>3513</v>
      </c>
      <c r="T399" s="922" t="s">
        <v>601</v>
      </c>
      <c r="U399" s="922" t="s">
        <v>588</v>
      </c>
      <c r="V399" s="922" t="s">
        <v>600</v>
      </c>
      <c r="W399" s="922"/>
      <c r="X399" s="922"/>
      <c r="Y399" s="922"/>
      <c r="Z399" s="922"/>
      <c r="AA399" s="922"/>
      <c r="AB399" s="922"/>
      <c r="AC399" s="922"/>
      <c r="AD399" s="922"/>
      <c r="AE399" s="922"/>
      <c r="AF399" s="922"/>
      <c r="AG399" s="922"/>
      <c r="AH399" s="922"/>
      <c r="AI399" s="923"/>
      <c r="AJ399" s="1656"/>
      <c r="AK399" s="3286" t="s">
        <v>3514</v>
      </c>
      <c r="AL399" s="3286"/>
      <c r="AM399" s="3286"/>
      <c r="AN399" s="3286"/>
      <c r="AO399" s="3286"/>
      <c r="AP399" s="3286"/>
      <c r="AQ399" s="3286"/>
      <c r="AR399" s="3286"/>
      <c r="AS399" s="3286"/>
      <c r="AT399" s="3286"/>
      <c r="AU399" s="1658"/>
    </row>
    <row r="400" spans="1:50" ht="15.75" customHeight="1" x14ac:dyDescent="0.15">
      <c r="A400" s="3279"/>
      <c r="B400" s="3280"/>
      <c r="C400" s="3281"/>
      <c r="D400" s="3288"/>
      <c r="E400" s="3289"/>
      <c r="F400" s="3289"/>
      <c r="G400" s="3289"/>
      <c r="H400" s="3289"/>
      <c r="I400" s="3289"/>
      <c r="J400" s="3290"/>
      <c r="K400" s="3297"/>
      <c r="L400" s="3298"/>
      <c r="M400" s="3298"/>
      <c r="N400" s="3298"/>
      <c r="O400" s="3298"/>
      <c r="P400" s="3298"/>
      <c r="Q400" s="3298"/>
      <c r="R400" s="3298"/>
      <c r="S400" s="3298"/>
      <c r="T400" s="3298"/>
      <c r="U400" s="3298"/>
      <c r="V400" s="3298"/>
      <c r="W400" s="3298"/>
      <c r="X400" s="3298"/>
      <c r="Y400" s="3298"/>
      <c r="Z400" s="3298"/>
      <c r="AA400" s="3298"/>
      <c r="AB400" s="3298"/>
      <c r="AC400" s="3298"/>
      <c r="AD400" s="3298"/>
      <c r="AE400" s="3298"/>
      <c r="AF400" s="3298"/>
      <c r="AG400" s="3298"/>
      <c r="AH400" s="3298"/>
      <c r="AI400" s="3299"/>
      <c r="AJ400" s="1652"/>
      <c r="AK400" s="1652"/>
      <c r="AL400" s="1652"/>
      <c r="AM400" s="1652"/>
      <c r="AN400" s="1652"/>
      <c r="AO400" s="1652"/>
      <c r="AP400" s="1652"/>
      <c r="AQ400" s="1652"/>
      <c r="AR400" s="1652"/>
      <c r="AS400" s="1652"/>
      <c r="AT400" s="1652"/>
      <c r="AU400" s="1653"/>
      <c r="AW400" s="1659" t="s">
        <v>6267</v>
      </c>
      <c r="AX400" s="1660" t="s">
        <v>6269</v>
      </c>
    </row>
    <row r="401" spans="1:50" ht="15.75" customHeight="1" x14ac:dyDescent="0.15">
      <c r="A401" s="3279"/>
      <c r="B401" s="3280"/>
      <c r="C401" s="3281"/>
      <c r="D401" s="3291"/>
      <c r="E401" s="3292"/>
      <c r="F401" s="3292"/>
      <c r="G401" s="3292"/>
      <c r="H401" s="3292"/>
      <c r="I401" s="3292"/>
      <c r="J401" s="3293"/>
      <c r="K401" s="3300"/>
      <c r="L401" s="3301"/>
      <c r="M401" s="3301"/>
      <c r="N401" s="3301"/>
      <c r="O401" s="3301"/>
      <c r="P401" s="3301"/>
      <c r="Q401" s="3301"/>
      <c r="R401" s="3301"/>
      <c r="S401" s="3301"/>
      <c r="T401" s="3301"/>
      <c r="U401" s="3301"/>
      <c r="V401" s="3301"/>
      <c r="W401" s="3301"/>
      <c r="X401" s="3301"/>
      <c r="Y401" s="3301"/>
      <c r="Z401" s="3301"/>
      <c r="AA401" s="3301"/>
      <c r="AB401" s="3301"/>
      <c r="AC401" s="3301"/>
      <c r="AD401" s="3301"/>
      <c r="AE401" s="3301"/>
      <c r="AF401" s="3301"/>
      <c r="AG401" s="3301"/>
      <c r="AH401" s="3301"/>
      <c r="AI401" s="3302"/>
      <c r="AJ401" s="1652"/>
      <c r="AK401" s="914" t="s">
        <v>599</v>
      </c>
      <c r="AL401" s="1652" t="s">
        <v>598</v>
      </c>
      <c r="AM401" s="1652" t="s">
        <v>597</v>
      </c>
      <c r="AN401" s="1652" t="s">
        <v>596</v>
      </c>
      <c r="AO401" s="1652"/>
      <c r="AP401" s="914" t="s">
        <v>595</v>
      </c>
      <c r="AQ401" s="1652" t="s">
        <v>594</v>
      </c>
      <c r="AR401" s="1652" t="s">
        <v>593</v>
      </c>
      <c r="AS401" s="1652" t="s">
        <v>592</v>
      </c>
      <c r="AT401" s="1652"/>
      <c r="AU401" s="1653"/>
      <c r="AW401" s="1661"/>
      <c r="AX401" s="1660" t="s">
        <v>6266</v>
      </c>
    </row>
    <row r="402" spans="1:50" ht="15.75" customHeight="1" x14ac:dyDescent="0.15">
      <c r="A402" s="3282"/>
      <c r="B402" s="3283"/>
      <c r="C402" s="3284"/>
      <c r="D402" s="3294"/>
      <c r="E402" s="3295"/>
      <c r="F402" s="3295"/>
      <c r="G402" s="3295"/>
      <c r="H402" s="3295"/>
      <c r="I402" s="3295"/>
      <c r="J402" s="3296"/>
      <c r="K402" s="3303"/>
      <c r="L402" s="3304"/>
      <c r="M402" s="3304"/>
      <c r="N402" s="3304"/>
      <c r="O402" s="3304"/>
      <c r="P402" s="3304"/>
      <c r="Q402" s="3304"/>
      <c r="R402" s="3304"/>
      <c r="S402" s="3304"/>
      <c r="T402" s="3304"/>
      <c r="U402" s="3304"/>
      <c r="V402" s="3304"/>
      <c r="W402" s="3304"/>
      <c r="X402" s="3304"/>
      <c r="Y402" s="3304"/>
      <c r="Z402" s="3304"/>
      <c r="AA402" s="3304"/>
      <c r="AB402" s="3304"/>
      <c r="AC402" s="3304"/>
      <c r="AD402" s="3304"/>
      <c r="AE402" s="3304"/>
      <c r="AF402" s="3304"/>
      <c r="AG402" s="3304"/>
      <c r="AH402" s="3304"/>
      <c r="AI402" s="3305"/>
      <c r="AJ402" s="1654"/>
      <c r="AK402" s="1654"/>
      <c r="AL402" s="1654"/>
      <c r="AM402" s="1654"/>
      <c r="AN402" s="1654"/>
      <c r="AO402" s="1654"/>
      <c r="AP402" s="1654"/>
      <c r="AQ402" s="1654"/>
      <c r="AR402" s="1654"/>
      <c r="AS402" s="1654"/>
      <c r="AT402" s="1654"/>
      <c r="AU402" s="1655"/>
      <c r="AW402" s="1661"/>
      <c r="AX402" s="1660" t="s">
        <v>6268</v>
      </c>
    </row>
    <row r="403" spans="1:50" ht="15.75" customHeight="1" x14ac:dyDescent="0.15">
      <c r="A403" s="913"/>
      <c r="B403" s="930"/>
      <c r="C403" s="930"/>
      <c r="D403" s="930"/>
      <c r="E403" s="930"/>
      <c r="F403" s="930"/>
      <c r="G403" s="930"/>
      <c r="H403" s="930"/>
      <c r="I403" s="930"/>
      <c r="J403" s="930"/>
      <c r="K403" s="930"/>
      <c r="L403" s="930"/>
      <c r="M403" s="930"/>
      <c r="N403" s="930"/>
      <c r="O403" s="930"/>
      <c r="P403" s="930"/>
      <c r="Q403" s="930"/>
      <c r="R403" s="930"/>
      <c r="S403" s="930"/>
      <c r="T403" s="930"/>
      <c r="U403" s="930"/>
      <c r="V403" s="930"/>
      <c r="W403" s="930"/>
      <c r="X403" s="930"/>
      <c r="Y403" s="931"/>
      <c r="Z403" s="201"/>
      <c r="AA403" s="200" t="s">
        <v>591</v>
      </c>
      <c r="AB403" s="200" t="s">
        <v>590</v>
      </c>
      <c r="AC403" s="200" t="s">
        <v>589</v>
      </c>
      <c r="AD403" s="200" t="s">
        <v>588</v>
      </c>
      <c r="AE403" s="200"/>
      <c r="AF403" s="200"/>
      <c r="AG403" s="200"/>
      <c r="AH403" s="200"/>
      <c r="AI403" s="200"/>
      <c r="AJ403" s="199"/>
      <c r="AK403" s="199"/>
      <c r="AL403" s="199"/>
      <c r="AM403" s="199"/>
      <c r="AN403" s="199"/>
      <c r="AO403" s="199"/>
      <c r="AP403" s="199"/>
      <c r="AQ403" s="199"/>
      <c r="AR403" s="199"/>
      <c r="AS403" s="199"/>
      <c r="AT403" s="199"/>
      <c r="AU403" s="203"/>
    </row>
    <row r="404" spans="1:50" ht="15.75" customHeight="1" x14ac:dyDescent="0.15">
      <c r="A404" s="932"/>
      <c r="B404" s="933"/>
      <c r="C404" s="933"/>
      <c r="D404" s="933"/>
      <c r="E404" s="933"/>
      <c r="F404" s="933"/>
      <c r="G404" s="933"/>
      <c r="H404" s="933"/>
      <c r="I404" s="933"/>
      <c r="J404" s="933"/>
      <c r="K404" s="933"/>
      <c r="L404" s="933"/>
      <c r="M404" s="933"/>
      <c r="N404" s="933"/>
      <c r="O404" s="933"/>
      <c r="P404" s="933"/>
      <c r="Q404" s="933"/>
      <c r="R404" s="933"/>
      <c r="S404" s="933"/>
      <c r="T404" s="933"/>
      <c r="U404" s="933"/>
      <c r="V404" s="933"/>
      <c r="W404" s="933"/>
      <c r="X404" s="933"/>
      <c r="Y404" s="934"/>
      <c r="Z404" s="3306"/>
      <c r="AA404" s="3307"/>
      <c r="AB404" s="3307"/>
      <c r="AC404" s="3307"/>
      <c r="AD404" s="3307"/>
      <c r="AE404" s="3307"/>
      <c r="AF404" s="3307"/>
      <c r="AG404" s="3307"/>
      <c r="AH404" s="3307"/>
      <c r="AI404" s="3307"/>
      <c r="AJ404" s="3307"/>
      <c r="AK404" s="3307"/>
      <c r="AL404" s="3307"/>
      <c r="AM404" s="3307"/>
      <c r="AN404" s="3307"/>
      <c r="AO404" s="3307"/>
      <c r="AP404" s="3307"/>
      <c r="AQ404" s="3307"/>
      <c r="AR404" s="3307"/>
      <c r="AS404" s="3307"/>
      <c r="AT404" s="3307"/>
      <c r="AU404" s="3308"/>
    </row>
    <row r="405" spans="1:50" ht="15.75" customHeight="1" x14ac:dyDescent="0.15">
      <c r="A405" s="932"/>
      <c r="B405" s="933"/>
      <c r="C405" s="933"/>
      <c r="D405" s="933"/>
      <c r="E405" s="933"/>
      <c r="F405" s="933"/>
      <c r="G405" s="933"/>
      <c r="H405" s="933"/>
      <c r="I405" s="933"/>
      <c r="J405" s="933"/>
      <c r="K405" s="933"/>
      <c r="L405" s="933"/>
      <c r="M405" s="933"/>
      <c r="N405" s="933"/>
      <c r="O405" s="933"/>
      <c r="P405" s="933"/>
      <c r="Q405" s="933"/>
      <c r="R405" s="933"/>
      <c r="S405" s="933"/>
      <c r="T405" s="933"/>
      <c r="U405" s="933"/>
      <c r="V405" s="933"/>
      <c r="W405" s="933"/>
      <c r="X405" s="933"/>
      <c r="Y405" s="934"/>
      <c r="Z405" s="3309"/>
      <c r="AA405" s="3310"/>
      <c r="AB405" s="3310"/>
      <c r="AC405" s="3310"/>
      <c r="AD405" s="3310"/>
      <c r="AE405" s="3310"/>
      <c r="AF405" s="3310"/>
      <c r="AG405" s="3310"/>
      <c r="AH405" s="3310"/>
      <c r="AI405" s="3310"/>
      <c r="AJ405" s="3310"/>
      <c r="AK405" s="3310"/>
      <c r="AL405" s="3310"/>
      <c r="AM405" s="3310"/>
      <c r="AN405" s="3310"/>
      <c r="AO405" s="3310"/>
      <c r="AP405" s="3310"/>
      <c r="AQ405" s="3310"/>
      <c r="AR405" s="3310"/>
      <c r="AS405" s="3310"/>
      <c r="AT405" s="3310"/>
      <c r="AU405" s="3311"/>
    </row>
    <row r="406" spans="1:50" ht="15.75" customHeight="1" x14ac:dyDescent="0.15">
      <c r="A406" s="932"/>
      <c r="B406" s="933"/>
      <c r="C406" s="933"/>
      <c r="D406" s="933"/>
      <c r="E406" s="933"/>
      <c r="F406" s="933"/>
      <c r="G406" s="933"/>
      <c r="H406" s="933"/>
      <c r="I406" s="933"/>
      <c r="J406" s="933"/>
      <c r="K406" s="933"/>
      <c r="L406" s="933"/>
      <c r="M406" s="933"/>
      <c r="N406" s="933"/>
      <c r="O406" s="933"/>
      <c r="P406" s="933"/>
      <c r="Q406" s="933"/>
      <c r="R406" s="933"/>
      <c r="S406" s="933"/>
      <c r="T406" s="933"/>
      <c r="U406" s="933"/>
      <c r="V406" s="933"/>
      <c r="W406" s="933"/>
      <c r="X406" s="933"/>
      <c r="Y406" s="934"/>
      <c r="Z406" s="3309"/>
      <c r="AA406" s="3310"/>
      <c r="AB406" s="3310"/>
      <c r="AC406" s="3310"/>
      <c r="AD406" s="3310"/>
      <c r="AE406" s="3310"/>
      <c r="AF406" s="3310"/>
      <c r="AG406" s="3310"/>
      <c r="AH406" s="3310"/>
      <c r="AI406" s="3310"/>
      <c r="AJ406" s="3310"/>
      <c r="AK406" s="3310"/>
      <c r="AL406" s="3310"/>
      <c r="AM406" s="3310"/>
      <c r="AN406" s="3310"/>
      <c r="AO406" s="3310"/>
      <c r="AP406" s="3310"/>
      <c r="AQ406" s="3310"/>
      <c r="AR406" s="3310"/>
      <c r="AS406" s="3310"/>
      <c r="AT406" s="3310"/>
      <c r="AU406" s="3311"/>
    </row>
    <row r="407" spans="1:50" ht="15.75" customHeight="1" x14ac:dyDescent="0.15">
      <c r="A407" s="932"/>
      <c r="B407" s="933"/>
      <c r="C407" s="933"/>
      <c r="D407" s="933"/>
      <c r="E407" s="933"/>
      <c r="F407" s="933"/>
      <c r="G407" s="933"/>
      <c r="H407" s="933"/>
      <c r="I407" s="933"/>
      <c r="J407" s="933"/>
      <c r="K407" s="933"/>
      <c r="L407" s="933"/>
      <c r="M407" s="933"/>
      <c r="N407" s="933"/>
      <c r="O407" s="933"/>
      <c r="P407" s="933"/>
      <c r="Q407" s="933"/>
      <c r="R407" s="933"/>
      <c r="S407" s="933"/>
      <c r="T407" s="933"/>
      <c r="U407" s="933"/>
      <c r="V407" s="933"/>
      <c r="W407" s="933"/>
      <c r="X407" s="933"/>
      <c r="Y407" s="934"/>
      <c r="Z407" s="3309"/>
      <c r="AA407" s="3310"/>
      <c r="AB407" s="3310"/>
      <c r="AC407" s="3310"/>
      <c r="AD407" s="3310"/>
      <c r="AE407" s="3310"/>
      <c r="AF407" s="3310"/>
      <c r="AG407" s="3310"/>
      <c r="AH407" s="3310"/>
      <c r="AI407" s="3310"/>
      <c r="AJ407" s="3310"/>
      <c r="AK407" s="3310"/>
      <c r="AL407" s="3310"/>
      <c r="AM407" s="3310"/>
      <c r="AN407" s="3310"/>
      <c r="AO407" s="3310"/>
      <c r="AP407" s="3310"/>
      <c r="AQ407" s="3310"/>
      <c r="AR407" s="3310"/>
      <c r="AS407" s="3310"/>
      <c r="AT407" s="3310"/>
      <c r="AU407" s="3311"/>
    </row>
    <row r="408" spans="1:50" ht="15.75" customHeight="1" x14ac:dyDescent="0.15">
      <c r="A408" s="932"/>
      <c r="B408" s="933"/>
      <c r="C408" s="933"/>
      <c r="D408" s="933"/>
      <c r="E408" s="933"/>
      <c r="F408" s="933"/>
      <c r="G408" s="933"/>
      <c r="H408" s="933"/>
      <c r="I408" s="933"/>
      <c r="J408" s="933"/>
      <c r="K408" s="933"/>
      <c r="L408" s="933"/>
      <c r="M408" s="933"/>
      <c r="N408" s="933"/>
      <c r="O408" s="933"/>
      <c r="P408" s="933"/>
      <c r="Q408" s="933"/>
      <c r="R408" s="933"/>
      <c r="S408" s="933"/>
      <c r="T408" s="933"/>
      <c r="U408" s="933"/>
      <c r="V408" s="933"/>
      <c r="W408" s="933"/>
      <c r="X408" s="933"/>
      <c r="Y408" s="934"/>
      <c r="Z408" s="3309"/>
      <c r="AA408" s="3310"/>
      <c r="AB408" s="3310"/>
      <c r="AC408" s="3310"/>
      <c r="AD408" s="3310"/>
      <c r="AE408" s="3310"/>
      <c r="AF408" s="3310"/>
      <c r="AG408" s="3310"/>
      <c r="AH408" s="3310"/>
      <c r="AI408" s="3310"/>
      <c r="AJ408" s="3310"/>
      <c r="AK408" s="3310"/>
      <c r="AL408" s="3310"/>
      <c r="AM408" s="3310"/>
      <c r="AN408" s="3310"/>
      <c r="AO408" s="3310"/>
      <c r="AP408" s="3310"/>
      <c r="AQ408" s="3310"/>
      <c r="AR408" s="3310"/>
      <c r="AS408" s="3310"/>
      <c r="AT408" s="3310"/>
      <c r="AU408" s="3311"/>
    </row>
    <row r="409" spans="1:50" ht="15.75" customHeight="1" x14ac:dyDescent="0.15">
      <c r="A409" s="932"/>
      <c r="B409" s="933"/>
      <c r="C409" s="933"/>
      <c r="D409" s="933"/>
      <c r="E409" s="933"/>
      <c r="F409" s="933"/>
      <c r="G409" s="933"/>
      <c r="H409" s="933"/>
      <c r="I409" s="933"/>
      <c r="J409" s="933"/>
      <c r="K409" s="933"/>
      <c r="L409" s="933"/>
      <c r="M409" s="933"/>
      <c r="N409" s="933"/>
      <c r="O409" s="933"/>
      <c r="P409" s="933"/>
      <c r="Q409" s="933"/>
      <c r="R409" s="933"/>
      <c r="S409" s="933"/>
      <c r="T409" s="933"/>
      <c r="U409" s="933"/>
      <c r="V409" s="933"/>
      <c r="W409" s="933"/>
      <c r="X409" s="933"/>
      <c r="Y409" s="934"/>
      <c r="Z409" s="3309"/>
      <c r="AA409" s="3310"/>
      <c r="AB409" s="3310"/>
      <c r="AC409" s="3310"/>
      <c r="AD409" s="3310"/>
      <c r="AE409" s="3310"/>
      <c r="AF409" s="3310"/>
      <c r="AG409" s="3310"/>
      <c r="AH409" s="3310"/>
      <c r="AI409" s="3310"/>
      <c r="AJ409" s="3310"/>
      <c r="AK409" s="3310"/>
      <c r="AL409" s="3310"/>
      <c r="AM409" s="3310"/>
      <c r="AN409" s="3310"/>
      <c r="AO409" s="3310"/>
      <c r="AP409" s="3310"/>
      <c r="AQ409" s="3310"/>
      <c r="AR409" s="3310"/>
      <c r="AS409" s="3310"/>
      <c r="AT409" s="3310"/>
      <c r="AU409" s="3311"/>
    </row>
    <row r="410" spans="1:50" ht="15.75" customHeight="1" x14ac:dyDescent="0.15">
      <c r="A410" s="932"/>
      <c r="B410" s="933"/>
      <c r="C410" s="933"/>
      <c r="D410" s="933"/>
      <c r="E410" s="933"/>
      <c r="F410" s="933"/>
      <c r="G410" s="933"/>
      <c r="H410" s="933"/>
      <c r="I410" s="933"/>
      <c r="J410" s="933"/>
      <c r="K410" s="933"/>
      <c r="L410" s="933"/>
      <c r="M410" s="933"/>
      <c r="N410" s="933"/>
      <c r="O410" s="933"/>
      <c r="P410" s="933"/>
      <c r="Q410" s="933"/>
      <c r="R410" s="933"/>
      <c r="S410" s="933"/>
      <c r="T410" s="933"/>
      <c r="U410" s="933"/>
      <c r="V410" s="933"/>
      <c r="W410" s="933"/>
      <c r="X410" s="933"/>
      <c r="Y410" s="934"/>
      <c r="Z410" s="3309"/>
      <c r="AA410" s="3310"/>
      <c r="AB410" s="3310"/>
      <c r="AC410" s="3310"/>
      <c r="AD410" s="3310"/>
      <c r="AE410" s="3310"/>
      <c r="AF410" s="3310"/>
      <c r="AG410" s="3310"/>
      <c r="AH410" s="3310"/>
      <c r="AI410" s="3310"/>
      <c r="AJ410" s="3310"/>
      <c r="AK410" s="3310"/>
      <c r="AL410" s="3310"/>
      <c r="AM410" s="3310"/>
      <c r="AN410" s="3310"/>
      <c r="AO410" s="3310"/>
      <c r="AP410" s="3310"/>
      <c r="AQ410" s="3310"/>
      <c r="AR410" s="3310"/>
      <c r="AS410" s="3310"/>
      <c r="AT410" s="3310"/>
      <c r="AU410" s="3311"/>
    </row>
    <row r="411" spans="1:50" ht="15.75" customHeight="1" x14ac:dyDescent="0.15">
      <c r="A411" s="932"/>
      <c r="B411" s="933"/>
      <c r="C411" s="933"/>
      <c r="D411" s="933"/>
      <c r="E411" s="933"/>
      <c r="F411" s="933"/>
      <c r="G411" s="933"/>
      <c r="H411" s="933"/>
      <c r="I411" s="933"/>
      <c r="J411" s="933"/>
      <c r="K411" s="3315" t="s">
        <v>587</v>
      </c>
      <c r="L411" s="3315"/>
      <c r="M411" s="3315"/>
      <c r="N411" s="3315"/>
      <c r="O411" s="3315"/>
      <c r="P411" s="3315"/>
      <c r="Q411" s="933"/>
      <c r="R411" s="933"/>
      <c r="S411" s="933"/>
      <c r="T411" s="933"/>
      <c r="U411" s="933"/>
      <c r="V411" s="933"/>
      <c r="W411" s="933"/>
      <c r="X411" s="933"/>
      <c r="Y411" s="934"/>
      <c r="Z411" s="3309"/>
      <c r="AA411" s="3310"/>
      <c r="AB411" s="3310"/>
      <c r="AC411" s="3310"/>
      <c r="AD411" s="3310"/>
      <c r="AE411" s="3310"/>
      <c r="AF411" s="3310"/>
      <c r="AG411" s="3310"/>
      <c r="AH411" s="3310"/>
      <c r="AI411" s="3310"/>
      <c r="AJ411" s="3310"/>
      <c r="AK411" s="3310"/>
      <c r="AL411" s="3310"/>
      <c r="AM411" s="3310"/>
      <c r="AN411" s="3310"/>
      <c r="AO411" s="3310"/>
      <c r="AP411" s="3310"/>
      <c r="AQ411" s="3310"/>
      <c r="AR411" s="3310"/>
      <c r="AS411" s="3310"/>
      <c r="AT411" s="3310"/>
      <c r="AU411" s="3311"/>
    </row>
    <row r="412" spans="1:50" ht="15.75" customHeight="1" x14ac:dyDescent="0.15">
      <c r="A412" s="932"/>
      <c r="B412" s="933"/>
      <c r="C412" s="933"/>
      <c r="D412" s="933"/>
      <c r="E412" s="933"/>
      <c r="F412" s="933"/>
      <c r="G412" s="933"/>
      <c r="H412" s="933"/>
      <c r="I412" s="933"/>
      <c r="J412" s="933"/>
      <c r="K412" s="933"/>
      <c r="L412" s="933"/>
      <c r="M412" s="933"/>
      <c r="N412" s="933"/>
      <c r="O412" s="933"/>
      <c r="P412" s="933"/>
      <c r="Q412" s="933"/>
      <c r="R412" s="933"/>
      <c r="S412" s="933"/>
      <c r="T412" s="933"/>
      <c r="U412" s="933"/>
      <c r="V412" s="933"/>
      <c r="W412" s="933"/>
      <c r="X412" s="933"/>
      <c r="Y412" s="934"/>
      <c r="Z412" s="3309"/>
      <c r="AA412" s="3310"/>
      <c r="AB412" s="3310"/>
      <c r="AC412" s="3310"/>
      <c r="AD412" s="3310"/>
      <c r="AE412" s="3310"/>
      <c r="AF412" s="3310"/>
      <c r="AG412" s="3310"/>
      <c r="AH412" s="3310"/>
      <c r="AI412" s="3310"/>
      <c r="AJ412" s="3310"/>
      <c r="AK412" s="3310"/>
      <c r="AL412" s="3310"/>
      <c r="AM412" s="3310"/>
      <c r="AN412" s="3310"/>
      <c r="AO412" s="3310"/>
      <c r="AP412" s="3310"/>
      <c r="AQ412" s="3310"/>
      <c r="AR412" s="3310"/>
      <c r="AS412" s="3310"/>
      <c r="AT412" s="3310"/>
      <c r="AU412" s="3311"/>
    </row>
    <row r="413" spans="1:50" ht="15.75" customHeight="1" x14ac:dyDescent="0.15">
      <c r="A413" s="932"/>
      <c r="B413" s="933"/>
      <c r="C413" s="933"/>
      <c r="D413" s="933"/>
      <c r="E413" s="933"/>
      <c r="F413" s="933"/>
      <c r="G413" s="933"/>
      <c r="H413" s="933"/>
      <c r="I413" s="933"/>
      <c r="J413" s="933"/>
      <c r="K413" s="933"/>
      <c r="L413" s="933"/>
      <c r="M413" s="933"/>
      <c r="N413" s="933"/>
      <c r="O413" s="933"/>
      <c r="P413" s="933"/>
      <c r="Q413" s="933"/>
      <c r="R413" s="933"/>
      <c r="S413" s="933"/>
      <c r="T413" s="933"/>
      <c r="U413" s="933"/>
      <c r="V413" s="933"/>
      <c r="W413" s="933"/>
      <c r="X413" s="933"/>
      <c r="Y413" s="934"/>
      <c r="Z413" s="3309"/>
      <c r="AA413" s="3310"/>
      <c r="AB413" s="3310"/>
      <c r="AC413" s="3310"/>
      <c r="AD413" s="3310"/>
      <c r="AE413" s="3310"/>
      <c r="AF413" s="3310"/>
      <c r="AG413" s="3310"/>
      <c r="AH413" s="3310"/>
      <c r="AI413" s="3310"/>
      <c r="AJ413" s="3310"/>
      <c r="AK413" s="3310"/>
      <c r="AL413" s="3310"/>
      <c r="AM413" s="3310"/>
      <c r="AN413" s="3310"/>
      <c r="AO413" s="3310"/>
      <c r="AP413" s="3310"/>
      <c r="AQ413" s="3310"/>
      <c r="AR413" s="3310"/>
      <c r="AS413" s="3310"/>
      <c r="AT413" s="3310"/>
      <c r="AU413" s="3311"/>
    </row>
    <row r="414" spans="1:50" ht="15.75" customHeight="1" x14ac:dyDescent="0.15">
      <c r="A414" s="932"/>
      <c r="B414" s="933"/>
      <c r="C414" s="933"/>
      <c r="D414" s="933"/>
      <c r="E414" s="933"/>
      <c r="F414" s="933"/>
      <c r="G414" s="933"/>
      <c r="H414" s="933"/>
      <c r="I414" s="933"/>
      <c r="J414" s="933"/>
      <c r="K414" s="933"/>
      <c r="L414" s="933"/>
      <c r="M414" s="933"/>
      <c r="N414" s="933"/>
      <c r="O414" s="933"/>
      <c r="P414" s="933"/>
      <c r="Q414" s="933"/>
      <c r="R414" s="933"/>
      <c r="S414" s="933"/>
      <c r="T414" s="933"/>
      <c r="U414" s="933"/>
      <c r="V414" s="933"/>
      <c r="W414" s="933"/>
      <c r="X414" s="933"/>
      <c r="Y414" s="934"/>
      <c r="Z414" s="3309"/>
      <c r="AA414" s="3310"/>
      <c r="AB414" s="3310"/>
      <c r="AC414" s="3310"/>
      <c r="AD414" s="3310"/>
      <c r="AE414" s="3310"/>
      <c r="AF414" s="3310"/>
      <c r="AG414" s="3310"/>
      <c r="AH414" s="3310"/>
      <c r="AI414" s="3310"/>
      <c r="AJ414" s="3310"/>
      <c r="AK414" s="3310"/>
      <c r="AL414" s="3310"/>
      <c r="AM414" s="3310"/>
      <c r="AN414" s="3310"/>
      <c r="AO414" s="3310"/>
      <c r="AP414" s="3310"/>
      <c r="AQ414" s="3310"/>
      <c r="AR414" s="3310"/>
      <c r="AS414" s="3310"/>
      <c r="AT414" s="3310"/>
      <c r="AU414" s="3311"/>
    </row>
    <row r="415" spans="1:50" ht="15.75" customHeight="1" x14ac:dyDescent="0.15">
      <c r="A415" s="932"/>
      <c r="B415" s="933"/>
      <c r="C415" s="933"/>
      <c r="D415" s="933"/>
      <c r="E415" s="933"/>
      <c r="F415" s="933"/>
      <c r="G415" s="933"/>
      <c r="H415" s="933"/>
      <c r="I415" s="933"/>
      <c r="J415" s="933"/>
      <c r="K415" s="933"/>
      <c r="L415" s="933"/>
      <c r="M415" s="933"/>
      <c r="N415" s="933"/>
      <c r="O415" s="933"/>
      <c r="P415" s="933"/>
      <c r="Q415" s="933"/>
      <c r="R415" s="933"/>
      <c r="S415" s="933"/>
      <c r="T415" s="933"/>
      <c r="U415" s="933"/>
      <c r="V415" s="933"/>
      <c r="W415" s="933"/>
      <c r="X415" s="933"/>
      <c r="Y415" s="934"/>
      <c r="Z415" s="3309"/>
      <c r="AA415" s="3310"/>
      <c r="AB415" s="3310"/>
      <c r="AC415" s="3310"/>
      <c r="AD415" s="3310"/>
      <c r="AE415" s="3310"/>
      <c r="AF415" s="3310"/>
      <c r="AG415" s="3310"/>
      <c r="AH415" s="3310"/>
      <c r="AI415" s="3310"/>
      <c r="AJ415" s="3310"/>
      <c r="AK415" s="3310"/>
      <c r="AL415" s="3310"/>
      <c r="AM415" s="3310"/>
      <c r="AN415" s="3310"/>
      <c r="AO415" s="3310"/>
      <c r="AP415" s="3310"/>
      <c r="AQ415" s="3310"/>
      <c r="AR415" s="3310"/>
      <c r="AS415" s="3310"/>
      <c r="AT415" s="3310"/>
      <c r="AU415" s="3311"/>
    </row>
    <row r="416" spans="1:50" ht="15.75" customHeight="1" x14ac:dyDescent="0.15">
      <c r="A416" s="932"/>
      <c r="B416" s="933"/>
      <c r="C416" s="933"/>
      <c r="D416" s="933"/>
      <c r="E416" s="933"/>
      <c r="F416" s="933"/>
      <c r="G416" s="933"/>
      <c r="H416" s="933"/>
      <c r="I416" s="933"/>
      <c r="J416" s="933"/>
      <c r="K416" s="933"/>
      <c r="L416" s="933"/>
      <c r="M416" s="933"/>
      <c r="N416" s="933"/>
      <c r="O416" s="933"/>
      <c r="P416" s="933"/>
      <c r="Q416" s="933"/>
      <c r="R416" s="933"/>
      <c r="S416" s="933"/>
      <c r="T416" s="933"/>
      <c r="U416" s="933"/>
      <c r="V416" s="933"/>
      <c r="W416" s="933"/>
      <c r="X416" s="933"/>
      <c r="Y416" s="934"/>
      <c r="Z416" s="3309"/>
      <c r="AA416" s="3310"/>
      <c r="AB416" s="3310"/>
      <c r="AC416" s="3310"/>
      <c r="AD416" s="3310"/>
      <c r="AE416" s="3310"/>
      <c r="AF416" s="3310"/>
      <c r="AG416" s="3310"/>
      <c r="AH416" s="3310"/>
      <c r="AI416" s="3310"/>
      <c r="AJ416" s="3310"/>
      <c r="AK416" s="3310"/>
      <c r="AL416" s="3310"/>
      <c r="AM416" s="3310"/>
      <c r="AN416" s="3310"/>
      <c r="AO416" s="3310"/>
      <c r="AP416" s="3310"/>
      <c r="AQ416" s="3310"/>
      <c r="AR416" s="3310"/>
      <c r="AS416" s="3310"/>
      <c r="AT416" s="3310"/>
      <c r="AU416" s="3311"/>
    </row>
    <row r="417" spans="1:47" ht="15.75" customHeight="1" x14ac:dyDescent="0.15">
      <c r="A417" s="932"/>
      <c r="B417" s="933"/>
      <c r="C417" s="933"/>
      <c r="D417" s="933"/>
      <c r="E417" s="933"/>
      <c r="F417" s="933"/>
      <c r="G417" s="933"/>
      <c r="H417" s="933"/>
      <c r="I417" s="933"/>
      <c r="J417" s="933"/>
      <c r="K417" s="933"/>
      <c r="L417" s="933"/>
      <c r="M417" s="933"/>
      <c r="N417" s="933"/>
      <c r="O417" s="933"/>
      <c r="P417" s="933"/>
      <c r="Q417" s="933"/>
      <c r="R417" s="933"/>
      <c r="S417" s="933"/>
      <c r="T417" s="933"/>
      <c r="U417" s="933"/>
      <c r="V417" s="933"/>
      <c r="W417" s="933"/>
      <c r="X417" s="933"/>
      <c r="Y417" s="934"/>
      <c r="Z417" s="3309"/>
      <c r="AA417" s="3310"/>
      <c r="AB417" s="3310"/>
      <c r="AC417" s="3310"/>
      <c r="AD417" s="3310"/>
      <c r="AE417" s="3310"/>
      <c r="AF417" s="3310"/>
      <c r="AG417" s="3310"/>
      <c r="AH417" s="3310"/>
      <c r="AI417" s="3310"/>
      <c r="AJ417" s="3310"/>
      <c r="AK417" s="3310"/>
      <c r="AL417" s="3310"/>
      <c r="AM417" s="3310"/>
      <c r="AN417" s="3310"/>
      <c r="AO417" s="3310"/>
      <c r="AP417" s="3310"/>
      <c r="AQ417" s="3310"/>
      <c r="AR417" s="3310"/>
      <c r="AS417" s="3310"/>
      <c r="AT417" s="3310"/>
      <c r="AU417" s="3311"/>
    </row>
    <row r="418" spans="1:47" ht="15.75" customHeight="1" x14ac:dyDescent="0.15">
      <c r="A418" s="932"/>
      <c r="B418" s="933"/>
      <c r="C418" s="933"/>
      <c r="D418" s="933"/>
      <c r="E418" s="933"/>
      <c r="F418" s="933"/>
      <c r="G418" s="933"/>
      <c r="H418" s="933"/>
      <c r="I418" s="933"/>
      <c r="J418" s="933"/>
      <c r="K418" s="933"/>
      <c r="L418" s="933"/>
      <c r="M418" s="933"/>
      <c r="N418" s="933"/>
      <c r="O418" s="933"/>
      <c r="P418" s="933"/>
      <c r="Q418" s="933"/>
      <c r="R418" s="933"/>
      <c r="S418" s="933"/>
      <c r="T418" s="933"/>
      <c r="U418" s="933"/>
      <c r="V418" s="933"/>
      <c r="W418" s="933"/>
      <c r="X418" s="933"/>
      <c r="Y418" s="934"/>
      <c r="Z418" s="3309"/>
      <c r="AA418" s="3310"/>
      <c r="AB418" s="3310"/>
      <c r="AC418" s="3310"/>
      <c r="AD418" s="3310"/>
      <c r="AE418" s="3310"/>
      <c r="AF418" s="3310"/>
      <c r="AG418" s="3310"/>
      <c r="AH418" s="3310"/>
      <c r="AI418" s="3310"/>
      <c r="AJ418" s="3310"/>
      <c r="AK418" s="3310"/>
      <c r="AL418" s="3310"/>
      <c r="AM418" s="3310"/>
      <c r="AN418" s="3310"/>
      <c r="AO418" s="3310"/>
      <c r="AP418" s="3310"/>
      <c r="AQ418" s="3310"/>
      <c r="AR418" s="3310"/>
      <c r="AS418" s="3310"/>
      <c r="AT418" s="3310"/>
      <c r="AU418" s="3311"/>
    </row>
    <row r="419" spans="1:47" ht="15.75" customHeight="1" x14ac:dyDescent="0.15">
      <c r="A419" s="932"/>
      <c r="B419" s="933"/>
      <c r="C419" s="933"/>
      <c r="D419" s="933"/>
      <c r="E419" s="933"/>
      <c r="F419" s="933"/>
      <c r="G419" s="933"/>
      <c r="H419" s="933"/>
      <c r="I419" s="933"/>
      <c r="J419" s="933"/>
      <c r="K419" s="933"/>
      <c r="L419" s="933"/>
      <c r="M419" s="933"/>
      <c r="N419" s="933"/>
      <c r="O419" s="933"/>
      <c r="P419" s="933"/>
      <c r="Q419" s="933"/>
      <c r="R419" s="933"/>
      <c r="S419" s="933"/>
      <c r="T419" s="933"/>
      <c r="U419" s="933"/>
      <c r="V419" s="933"/>
      <c r="W419" s="933"/>
      <c r="X419" s="933"/>
      <c r="Y419" s="934"/>
      <c r="Z419" s="3309"/>
      <c r="AA419" s="3310"/>
      <c r="AB419" s="3310"/>
      <c r="AC419" s="3310"/>
      <c r="AD419" s="3310"/>
      <c r="AE419" s="3310"/>
      <c r="AF419" s="3310"/>
      <c r="AG419" s="3310"/>
      <c r="AH419" s="3310"/>
      <c r="AI419" s="3310"/>
      <c r="AJ419" s="3310"/>
      <c r="AK419" s="3310"/>
      <c r="AL419" s="3310"/>
      <c r="AM419" s="3310"/>
      <c r="AN419" s="3310"/>
      <c r="AO419" s="3310"/>
      <c r="AP419" s="3310"/>
      <c r="AQ419" s="3310"/>
      <c r="AR419" s="3310"/>
      <c r="AS419" s="3310"/>
      <c r="AT419" s="3310"/>
      <c r="AU419" s="3311"/>
    </row>
    <row r="420" spans="1:47" ht="15.75" customHeight="1" x14ac:dyDescent="0.15">
      <c r="A420" s="935"/>
      <c r="B420" s="936"/>
      <c r="C420" s="936"/>
      <c r="D420" s="936"/>
      <c r="E420" s="936"/>
      <c r="F420" s="936"/>
      <c r="G420" s="936"/>
      <c r="H420" s="936"/>
      <c r="I420" s="936"/>
      <c r="J420" s="936"/>
      <c r="K420" s="936"/>
      <c r="L420" s="936"/>
      <c r="M420" s="936"/>
      <c r="N420" s="936"/>
      <c r="O420" s="936"/>
      <c r="P420" s="936"/>
      <c r="Q420" s="936"/>
      <c r="R420" s="936"/>
      <c r="S420" s="936"/>
      <c r="T420" s="936"/>
      <c r="U420" s="936"/>
      <c r="V420" s="936"/>
      <c r="W420" s="936"/>
      <c r="X420" s="936"/>
      <c r="Y420" s="937"/>
      <c r="Z420" s="3312"/>
      <c r="AA420" s="3313"/>
      <c r="AB420" s="3313"/>
      <c r="AC420" s="3313"/>
      <c r="AD420" s="3313"/>
      <c r="AE420" s="3313"/>
      <c r="AF420" s="3313"/>
      <c r="AG420" s="3313"/>
      <c r="AH420" s="3313"/>
      <c r="AI420" s="3313"/>
      <c r="AJ420" s="3313"/>
      <c r="AK420" s="3313"/>
      <c r="AL420" s="3313"/>
      <c r="AM420" s="3313"/>
      <c r="AN420" s="3313"/>
      <c r="AO420" s="3313"/>
      <c r="AP420" s="3313"/>
      <c r="AQ420" s="3313"/>
      <c r="AR420" s="3313"/>
      <c r="AS420" s="3313"/>
      <c r="AT420" s="3313"/>
      <c r="AU420" s="3314"/>
    </row>
    <row r="421" spans="1:47" ht="12.75" customHeight="1" x14ac:dyDescent="0.15">
      <c r="A421" s="915"/>
      <c r="B421" s="915"/>
      <c r="C421" s="915"/>
      <c r="D421" s="915"/>
      <c r="E421" s="915"/>
      <c r="F421" s="915"/>
      <c r="G421" s="915"/>
      <c r="H421" s="915"/>
      <c r="I421" s="915"/>
      <c r="J421" s="915"/>
      <c r="K421" s="915"/>
      <c r="L421" s="915"/>
      <c r="M421" s="915"/>
      <c r="N421" s="915"/>
      <c r="O421" s="915"/>
      <c r="P421" s="915"/>
      <c r="Q421" s="915"/>
      <c r="R421" s="915"/>
      <c r="S421" s="915"/>
      <c r="T421" s="915"/>
      <c r="U421" s="915"/>
      <c r="V421" s="915"/>
      <c r="W421" s="915"/>
      <c r="X421" s="915"/>
      <c r="Y421" s="915"/>
      <c r="Z421" s="915"/>
      <c r="AA421" s="915"/>
      <c r="AB421" s="915"/>
      <c r="AC421" s="915"/>
      <c r="AD421" s="915"/>
      <c r="AE421" s="915"/>
      <c r="AF421" s="915"/>
      <c r="AG421" s="915"/>
      <c r="AH421" s="915"/>
      <c r="AI421" s="915"/>
      <c r="AJ421" s="915"/>
      <c r="AK421" s="915"/>
      <c r="AL421" s="915"/>
      <c r="AM421" s="915"/>
      <c r="AN421" s="915"/>
      <c r="AO421" s="915"/>
      <c r="AP421" s="915"/>
      <c r="AQ421" s="915"/>
      <c r="AR421" s="915"/>
      <c r="AS421" s="915"/>
      <c r="AT421" s="915"/>
      <c r="AU421" s="915"/>
    </row>
    <row r="422" spans="1:47" ht="12.75" customHeight="1" x14ac:dyDescent="0.15">
      <c r="A422" s="3315" t="s">
        <v>124</v>
      </c>
      <c r="B422" s="3315"/>
      <c r="C422" s="3315"/>
      <c r="D422" s="3315"/>
      <c r="E422" s="915"/>
      <c r="F422" s="915"/>
      <c r="G422" s="915"/>
      <c r="H422" s="915"/>
      <c r="I422" s="915"/>
      <c r="J422" s="915"/>
      <c r="K422" s="915"/>
      <c r="L422" s="915"/>
      <c r="M422" s="915"/>
      <c r="N422" s="915"/>
      <c r="O422" s="915"/>
      <c r="P422" s="915"/>
      <c r="Q422" s="915"/>
      <c r="R422" s="915"/>
      <c r="S422" s="915"/>
      <c r="T422" s="915"/>
      <c r="U422" s="915"/>
      <c r="V422" s="915"/>
      <c r="W422" s="915"/>
      <c r="X422" s="915"/>
      <c r="Y422" s="915"/>
      <c r="Z422" s="915"/>
      <c r="AA422" s="915"/>
      <c r="AB422" s="915"/>
      <c r="AC422" s="915"/>
      <c r="AD422" s="915"/>
      <c r="AE422" s="915"/>
      <c r="AF422" s="915"/>
      <c r="AG422" s="915"/>
      <c r="AH422" s="915"/>
      <c r="AI422" s="915"/>
      <c r="AJ422" s="915"/>
      <c r="AK422" s="915"/>
      <c r="AL422" s="915"/>
      <c r="AM422" s="915"/>
      <c r="AN422" s="915"/>
      <c r="AO422" s="915"/>
      <c r="AP422" s="915"/>
      <c r="AQ422" s="915"/>
      <c r="AR422" s="915"/>
      <c r="AS422" s="915"/>
      <c r="AT422" s="915"/>
      <c r="AU422" s="929"/>
    </row>
    <row r="423" spans="1:47" ht="12.75" customHeight="1" x14ac:dyDescent="0.15">
      <c r="A423" s="915"/>
      <c r="B423" s="917" t="s">
        <v>123</v>
      </c>
      <c r="C423" s="3317" t="s">
        <v>3515</v>
      </c>
      <c r="D423" s="3318"/>
      <c r="E423" s="3318"/>
      <c r="F423" s="3318"/>
      <c r="G423" s="3318"/>
      <c r="H423" s="3318"/>
      <c r="I423" s="3318"/>
      <c r="J423" s="3318"/>
      <c r="K423" s="3318"/>
      <c r="L423" s="3318"/>
      <c r="M423" s="3318"/>
      <c r="N423" s="3318"/>
      <c r="O423" s="3318"/>
      <c r="P423" s="3318"/>
      <c r="Q423" s="3318"/>
      <c r="R423" s="3318"/>
      <c r="S423" s="3318"/>
      <c r="T423" s="3318"/>
      <c r="U423" s="3318"/>
      <c r="V423" s="3318"/>
      <c r="W423" s="3318"/>
      <c r="X423" s="3318"/>
      <c r="Y423" s="3318"/>
      <c r="Z423" s="3318"/>
      <c r="AA423" s="3318"/>
      <c r="AB423" s="3318"/>
      <c r="AC423" s="3318"/>
      <c r="AD423" s="3318"/>
      <c r="AE423" s="3318"/>
      <c r="AF423" s="3318"/>
      <c r="AG423" s="3318"/>
      <c r="AH423" s="3318"/>
      <c r="AI423" s="3318"/>
      <c r="AJ423" s="3318"/>
      <c r="AK423" s="3318"/>
      <c r="AL423" s="3318"/>
      <c r="AM423" s="3318"/>
      <c r="AN423" s="3318"/>
      <c r="AO423" s="3318"/>
      <c r="AP423" s="3318"/>
      <c r="AQ423" s="3318"/>
      <c r="AR423" s="3318"/>
      <c r="AS423" s="3318"/>
      <c r="AT423" s="3318"/>
      <c r="AU423" s="929"/>
    </row>
    <row r="424" spans="1:47" ht="12.75" customHeight="1" x14ac:dyDescent="0.15">
      <c r="A424" s="915"/>
      <c r="B424" s="917"/>
      <c r="C424" s="3316" t="s">
        <v>586</v>
      </c>
      <c r="D424" s="3316"/>
      <c r="E424" s="3316"/>
      <c r="F424" s="3316"/>
      <c r="G424" s="3316"/>
      <c r="H424" s="3316"/>
      <c r="I424" s="3316"/>
      <c r="J424" s="3316"/>
      <c r="K424" s="3316"/>
      <c r="L424" s="3316"/>
      <c r="M424" s="3316"/>
      <c r="N424" s="3316"/>
      <c r="O424" s="3316"/>
      <c r="P424" s="3316"/>
      <c r="Q424" s="3316"/>
      <c r="R424" s="3316"/>
      <c r="S424" s="3316"/>
      <c r="T424" s="3316"/>
      <c r="U424" s="3316"/>
      <c r="V424" s="3316"/>
      <c r="W424" s="3316"/>
      <c r="X424" s="3316"/>
      <c r="Y424" s="3316"/>
      <c r="Z424" s="3316"/>
      <c r="AA424" s="3316"/>
      <c r="AB424" s="3316"/>
      <c r="AC424" s="3316"/>
      <c r="AD424" s="3316"/>
      <c r="AE424" s="3316"/>
      <c r="AF424" s="3316"/>
      <c r="AG424" s="3316"/>
      <c r="AH424" s="3316"/>
      <c r="AI424" s="3316"/>
      <c r="AJ424" s="3316"/>
      <c r="AK424" s="3316"/>
      <c r="AL424" s="3316"/>
      <c r="AM424" s="3316"/>
      <c r="AN424" s="3316"/>
      <c r="AO424" s="3316"/>
      <c r="AP424" s="3316"/>
      <c r="AQ424" s="3316"/>
      <c r="AR424" s="3316"/>
      <c r="AS424" s="3316"/>
      <c r="AT424" s="3316"/>
      <c r="AU424" s="929"/>
    </row>
    <row r="425" spans="1:47" ht="12.75" customHeight="1" x14ac:dyDescent="0.15">
      <c r="A425" s="915"/>
      <c r="B425" s="917"/>
      <c r="C425" s="3316" t="s">
        <v>585</v>
      </c>
      <c r="D425" s="3316"/>
      <c r="E425" s="3316"/>
      <c r="F425" s="3316"/>
      <c r="G425" s="3316"/>
      <c r="H425" s="3316"/>
      <c r="I425" s="3316"/>
      <c r="J425" s="3316"/>
      <c r="K425" s="3316"/>
      <c r="L425" s="3316"/>
      <c r="M425" s="3316"/>
      <c r="N425" s="3316"/>
      <c r="O425" s="3316"/>
      <c r="P425" s="3316"/>
      <c r="Q425" s="3316"/>
      <c r="R425" s="3316"/>
      <c r="S425" s="3316"/>
      <c r="T425" s="3316"/>
      <c r="U425" s="3316"/>
      <c r="V425" s="3316"/>
      <c r="W425" s="3316"/>
      <c r="X425" s="3316"/>
      <c r="Y425" s="3316"/>
      <c r="Z425" s="3316"/>
      <c r="AA425" s="3316"/>
      <c r="AB425" s="3316"/>
      <c r="AC425" s="3316"/>
      <c r="AD425" s="3316"/>
      <c r="AE425" s="3316"/>
      <c r="AF425" s="3316"/>
      <c r="AG425" s="3316"/>
      <c r="AH425" s="3316"/>
      <c r="AI425" s="3316"/>
      <c r="AJ425" s="3316"/>
      <c r="AK425" s="3316"/>
      <c r="AL425" s="3316"/>
      <c r="AM425" s="3316"/>
      <c r="AN425" s="3316"/>
      <c r="AO425" s="3316"/>
      <c r="AP425" s="3316"/>
      <c r="AQ425" s="3316"/>
      <c r="AR425" s="3316"/>
      <c r="AS425" s="3316"/>
      <c r="AT425" s="3316"/>
      <c r="AU425" s="929"/>
    </row>
    <row r="426" spans="1:47" ht="12.75" customHeight="1" x14ac:dyDescent="0.15">
      <c r="A426" s="915"/>
      <c r="B426" s="917" t="s">
        <v>121</v>
      </c>
      <c r="C426" s="3316" t="s">
        <v>584</v>
      </c>
      <c r="D426" s="3316"/>
      <c r="E426" s="3316"/>
      <c r="F426" s="3316"/>
      <c r="G426" s="3316"/>
      <c r="H426" s="3316"/>
      <c r="I426" s="3316"/>
      <c r="J426" s="3316"/>
      <c r="K426" s="3316"/>
      <c r="L426" s="3316"/>
      <c r="M426" s="3316"/>
      <c r="N426" s="3316"/>
      <c r="O426" s="3316"/>
      <c r="P426" s="3316"/>
      <c r="Q426" s="3316"/>
      <c r="R426" s="3316"/>
      <c r="S426" s="3316"/>
      <c r="T426" s="3316"/>
      <c r="U426" s="3316"/>
      <c r="V426" s="3316"/>
      <c r="W426" s="3316"/>
      <c r="X426" s="3316"/>
      <c r="Y426" s="3316"/>
      <c r="Z426" s="3316"/>
      <c r="AA426" s="3316"/>
      <c r="AB426" s="3316"/>
      <c r="AC426" s="3316"/>
      <c r="AD426" s="3316"/>
      <c r="AE426" s="3316"/>
      <c r="AF426" s="3316"/>
      <c r="AG426" s="3316"/>
      <c r="AH426" s="3316"/>
      <c r="AI426" s="3316"/>
      <c r="AJ426" s="3316"/>
      <c r="AK426" s="3316"/>
      <c r="AL426" s="3316"/>
      <c r="AM426" s="3316"/>
      <c r="AN426" s="3316"/>
      <c r="AO426" s="3316"/>
      <c r="AP426" s="3316"/>
      <c r="AQ426" s="3316"/>
      <c r="AR426" s="3316"/>
      <c r="AS426" s="3316"/>
      <c r="AT426" s="3316"/>
      <c r="AU426" s="929"/>
    </row>
    <row r="427" spans="1:47" ht="12.75" customHeight="1" x14ac:dyDescent="0.15">
      <c r="A427" s="915"/>
      <c r="B427" s="917" t="s">
        <v>120</v>
      </c>
      <c r="C427" s="3316" t="s">
        <v>3516</v>
      </c>
      <c r="D427" s="3316"/>
      <c r="E427" s="3316"/>
      <c r="F427" s="3316"/>
      <c r="G427" s="3316"/>
      <c r="H427" s="3316"/>
      <c r="I427" s="3316"/>
      <c r="J427" s="3316"/>
      <c r="K427" s="3316"/>
      <c r="L427" s="3316"/>
      <c r="M427" s="3316"/>
      <c r="N427" s="3316"/>
      <c r="O427" s="3316"/>
      <c r="P427" s="3316"/>
      <c r="Q427" s="3316"/>
      <c r="R427" s="3316"/>
      <c r="S427" s="3316"/>
      <c r="T427" s="3316"/>
      <c r="U427" s="3316"/>
      <c r="V427" s="3316"/>
      <c r="W427" s="3316"/>
      <c r="X427" s="3316"/>
      <c r="Y427" s="3316"/>
      <c r="Z427" s="3316"/>
      <c r="AA427" s="3316"/>
      <c r="AB427" s="3316"/>
      <c r="AC427" s="3316"/>
      <c r="AD427" s="3316"/>
      <c r="AE427" s="3316"/>
      <c r="AF427" s="3316"/>
      <c r="AG427" s="3316"/>
      <c r="AH427" s="3316"/>
      <c r="AI427" s="3316"/>
      <c r="AJ427" s="3316"/>
      <c r="AK427" s="3316"/>
      <c r="AL427" s="3316"/>
      <c r="AM427" s="3316"/>
      <c r="AN427" s="3316"/>
      <c r="AO427" s="3316"/>
      <c r="AP427" s="3316"/>
      <c r="AQ427" s="3316"/>
      <c r="AR427" s="3316"/>
      <c r="AS427" s="3316"/>
      <c r="AT427" s="3316"/>
      <c r="AU427" s="915"/>
    </row>
    <row r="428" spans="1:47" ht="12.75" customHeight="1" x14ac:dyDescent="0.15">
      <c r="A428" s="915"/>
      <c r="B428" s="917" t="s">
        <v>119</v>
      </c>
      <c r="C428" s="3316" t="s">
        <v>3517</v>
      </c>
      <c r="D428" s="3316"/>
      <c r="E428" s="3316"/>
      <c r="F428" s="3316"/>
      <c r="G428" s="3316"/>
      <c r="H428" s="3316"/>
      <c r="I428" s="3316"/>
      <c r="J428" s="3316"/>
      <c r="K428" s="3316"/>
      <c r="L428" s="3316"/>
      <c r="M428" s="3316"/>
      <c r="N428" s="3316"/>
      <c r="O428" s="3316"/>
      <c r="P428" s="3316"/>
      <c r="Q428" s="3316"/>
      <c r="R428" s="3316"/>
      <c r="S428" s="3316"/>
      <c r="T428" s="3316"/>
      <c r="U428" s="3316"/>
      <c r="V428" s="3316"/>
      <c r="W428" s="3316"/>
      <c r="X428" s="3316"/>
      <c r="Y428" s="3316"/>
      <c r="Z428" s="3316"/>
      <c r="AA428" s="3316"/>
      <c r="AB428" s="3316"/>
      <c r="AC428" s="3316"/>
      <c r="AD428" s="3316"/>
      <c r="AE428" s="3316"/>
      <c r="AF428" s="3316"/>
      <c r="AG428" s="3316"/>
      <c r="AH428" s="3316"/>
      <c r="AI428" s="3316"/>
      <c r="AJ428" s="3316"/>
      <c r="AK428" s="3316"/>
      <c r="AL428" s="3316"/>
      <c r="AM428" s="3316"/>
      <c r="AN428" s="3316"/>
      <c r="AO428" s="3316"/>
      <c r="AP428" s="3316"/>
      <c r="AQ428" s="3316"/>
      <c r="AR428" s="3316"/>
      <c r="AS428" s="3316"/>
      <c r="AT428" s="3316"/>
      <c r="AU428" s="929"/>
    </row>
    <row r="429" spans="1:47" ht="12.75" customHeight="1" x14ac:dyDescent="0.15">
      <c r="A429" s="915"/>
      <c r="B429" s="915"/>
      <c r="C429" s="3316" t="s">
        <v>583</v>
      </c>
      <c r="D429" s="3316"/>
      <c r="E429" s="3316"/>
      <c r="F429" s="3316"/>
      <c r="G429" s="3316"/>
      <c r="H429" s="3316"/>
      <c r="I429" s="3316"/>
      <c r="J429" s="3316"/>
      <c r="K429" s="3316"/>
      <c r="L429" s="3316"/>
      <c r="M429" s="3316"/>
      <c r="N429" s="3316"/>
      <c r="O429" s="3316"/>
      <c r="P429" s="3316"/>
      <c r="Q429" s="3316"/>
      <c r="R429" s="3316"/>
      <c r="S429" s="3316"/>
      <c r="T429" s="3316"/>
      <c r="U429" s="3316"/>
      <c r="V429" s="3316"/>
      <c r="W429" s="3316"/>
      <c r="X429" s="3316"/>
      <c r="Y429" s="3316"/>
      <c r="Z429" s="3316"/>
      <c r="AA429" s="3316"/>
      <c r="AB429" s="3316"/>
      <c r="AC429" s="3316"/>
      <c r="AD429" s="3316"/>
      <c r="AE429" s="3316"/>
      <c r="AF429" s="3316"/>
      <c r="AG429" s="3316"/>
      <c r="AH429" s="3316"/>
      <c r="AI429" s="3316"/>
      <c r="AJ429" s="3316"/>
      <c r="AK429" s="3316"/>
      <c r="AL429" s="3316"/>
      <c r="AM429" s="3316"/>
      <c r="AN429" s="3316"/>
      <c r="AO429" s="3316"/>
      <c r="AP429" s="3316"/>
      <c r="AQ429" s="3316"/>
      <c r="AR429" s="3316"/>
      <c r="AS429" s="3316"/>
      <c r="AT429" s="3316"/>
      <c r="AU429" s="929"/>
    </row>
    <row r="430" spans="1:47" ht="12.75" customHeight="1" x14ac:dyDescent="0.15">
      <c r="A430" s="915"/>
      <c r="B430" s="917" t="s">
        <v>118</v>
      </c>
      <c r="C430" s="3316" t="s">
        <v>582</v>
      </c>
      <c r="D430" s="3316"/>
      <c r="E430" s="3316"/>
      <c r="F430" s="3316"/>
      <c r="G430" s="3316"/>
      <c r="H430" s="3316"/>
      <c r="I430" s="3316"/>
      <c r="J430" s="3316"/>
      <c r="K430" s="3316"/>
      <c r="L430" s="3316"/>
      <c r="M430" s="3316"/>
      <c r="N430" s="3316"/>
      <c r="O430" s="3316"/>
      <c r="P430" s="3316"/>
      <c r="Q430" s="3316"/>
      <c r="R430" s="3316"/>
      <c r="S430" s="3316"/>
      <c r="T430" s="3316"/>
      <c r="U430" s="3316"/>
      <c r="V430" s="3316"/>
      <c r="W430" s="3316"/>
      <c r="X430" s="3316"/>
      <c r="Y430" s="3316"/>
      <c r="Z430" s="3316"/>
      <c r="AA430" s="3316"/>
      <c r="AB430" s="3316"/>
      <c r="AC430" s="3316"/>
      <c r="AD430" s="3316"/>
      <c r="AE430" s="3316"/>
      <c r="AF430" s="3316"/>
      <c r="AG430" s="3316"/>
      <c r="AH430" s="3316"/>
      <c r="AI430" s="3316"/>
      <c r="AJ430" s="3316"/>
      <c r="AK430" s="3316"/>
      <c r="AL430" s="3316"/>
      <c r="AM430" s="3316"/>
      <c r="AN430" s="3316"/>
      <c r="AO430" s="3316"/>
      <c r="AP430" s="3316"/>
      <c r="AQ430" s="3316"/>
      <c r="AR430" s="3316"/>
      <c r="AS430" s="3316"/>
      <c r="AT430" s="3316"/>
      <c r="AU430" s="929"/>
    </row>
    <row r="431" spans="1:47" ht="12.75" customHeight="1" x14ac:dyDescent="0.15">
      <c r="A431" s="915"/>
      <c r="B431" s="917"/>
      <c r="C431" s="917"/>
      <c r="D431" s="917"/>
      <c r="E431" s="917"/>
      <c r="F431" s="917"/>
      <c r="G431" s="917"/>
      <c r="H431" s="917"/>
      <c r="I431" s="917"/>
      <c r="J431" s="917"/>
      <c r="K431" s="917"/>
      <c r="L431" s="917"/>
      <c r="M431" s="917"/>
      <c r="N431" s="917"/>
      <c r="O431" s="917"/>
      <c r="P431" s="917"/>
      <c r="Q431" s="917"/>
      <c r="R431" s="917"/>
      <c r="S431" s="917"/>
      <c r="T431" s="917"/>
      <c r="U431" s="917"/>
      <c r="V431" s="917"/>
      <c r="W431" s="917"/>
      <c r="X431" s="917"/>
      <c r="Y431" s="917"/>
      <c r="Z431" s="917"/>
      <c r="AA431" s="917"/>
      <c r="AB431" s="917"/>
      <c r="AC431" s="917"/>
      <c r="AD431" s="917"/>
      <c r="AE431" s="917"/>
      <c r="AF431" s="917"/>
      <c r="AG431" s="917"/>
      <c r="AH431" s="917"/>
      <c r="AI431" s="917"/>
      <c r="AJ431" s="917"/>
      <c r="AK431" s="917"/>
      <c r="AL431" s="917"/>
      <c r="AM431" s="917"/>
      <c r="AN431" s="917"/>
      <c r="AO431" s="917"/>
      <c r="AP431" s="917"/>
      <c r="AQ431" s="917"/>
      <c r="AR431" s="917"/>
      <c r="AS431" s="917"/>
      <c r="AT431" s="917"/>
      <c r="AU431" s="929"/>
    </row>
    <row r="432" spans="1:47" ht="12.75" customHeight="1" x14ac:dyDescent="0.15"/>
    <row r="433" spans="1:50" ht="12.75" customHeight="1" x14ac:dyDescent="0.15">
      <c r="A433" s="919" t="s">
        <v>609</v>
      </c>
      <c r="B433" s="919" t="s">
        <v>608</v>
      </c>
      <c r="C433" s="919">
        <v>2</v>
      </c>
      <c r="D433" s="919" t="s">
        <v>607</v>
      </c>
      <c r="E433" s="919" t="s">
        <v>606</v>
      </c>
      <c r="F433" s="919"/>
      <c r="G433" s="919" t="s">
        <v>4</v>
      </c>
      <c r="H433" s="919" t="s">
        <v>605</v>
      </c>
      <c r="I433" s="919">
        <v>4</v>
      </c>
      <c r="J433" s="919" t="s">
        <v>3</v>
      </c>
      <c r="K433" s="915"/>
      <c r="L433" s="915"/>
      <c r="M433" s="915"/>
      <c r="N433" s="915"/>
      <c r="O433" s="915"/>
      <c r="P433" s="915"/>
      <c r="Q433" s="915"/>
      <c r="R433" s="915"/>
      <c r="S433" s="915"/>
      <c r="T433" s="915"/>
      <c r="U433" s="915"/>
      <c r="V433" s="915"/>
      <c r="W433" s="915"/>
      <c r="X433" s="915"/>
      <c r="Y433" s="915"/>
      <c r="Z433" s="915"/>
      <c r="AA433" s="915"/>
      <c r="AB433" s="915"/>
      <c r="AC433" s="915"/>
      <c r="AD433" s="915"/>
      <c r="AE433" s="915"/>
      <c r="AF433" s="915"/>
      <c r="AG433" s="915"/>
      <c r="AH433" s="915"/>
      <c r="AI433" s="915"/>
      <c r="AJ433" s="915"/>
      <c r="AK433" s="915"/>
      <c r="AL433" s="915"/>
      <c r="AM433" s="915"/>
      <c r="AN433" s="915"/>
      <c r="AO433" s="915"/>
      <c r="AP433" s="915"/>
      <c r="AQ433" s="915"/>
      <c r="AR433" s="915"/>
      <c r="AS433" s="915"/>
      <c r="AT433" s="915"/>
      <c r="AU433" s="915"/>
    </row>
    <row r="434" spans="1:50" ht="12.75" customHeight="1" x14ac:dyDescent="0.15">
      <c r="A434" s="915"/>
      <c r="B434" s="915"/>
      <c r="C434" s="915"/>
      <c r="D434" s="915"/>
      <c r="E434" s="915"/>
      <c r="F434" s="915"/>
      <c r="G434" s="915"/>
      <c r="H434" s="915"/>
      <c r="I434" s="915"/>
      <c r="J434" s="915"/>
      <c r="K434" s="915"/>
      <c r="L434" s="915"/>
      <c r="M434" s="915"/>
      <c r="N434" s="915"/>
      <c r="O434" s="915"/>
      <c r="P434" s="915"/>
      <c r="Q434" s="915"/>
      <c r="R434" s="915"/>
      <c r="S434" s="915"/>
      <c r="T434" s="915"/>
      <c r="U434" s="3275" t="s">
        <v>604</v>
      </c>
      <c r="V434" s="3275"/>
      <c r="W434" s="3275"/>
      <c r="X434" s="3275"/>
      <c r="Y434" s="3275"/>
      <c r="Z434" s="3275"/>
      <c r="AA434" s="915"/>
      <c r="AB434" s="915"/>
      <c r="AC434" s="915"/>
      <c r="AD434" s="915"/>
      <c r="AE434" s="915"/>
      <c r="AF434" s="915"/>
      <c r="AG434" s="915"/>
      <c r="AH434" s="915"/>
      <c r="AI434" s="915"/>
      <c r="AJ434" s="915"/>
      <c r="AK434" s="915"/>
      <c r="AL434" s="915"/>
      <c r="AM434" s="915"/>
      <c r="AN434" s="915"/>
      <c r="AO434" s="915"/>
      <c r="AP434" s="915"/>
      <c r="AQ434" s="915"/>
      <c r="AR434" s="915"/>
      <c r="AS434" s="915"/>
      <c r="AT434" s="915"/>
      <c r="AU434" s="915"/>
    </row>
    <row r="435" spans="1:50" ht="12.75" customHeight="1" x14ac:dyDescent="0.15">
      <c r="A435" s="915"/>
      <c r="B435" s="915"/>
      <c r="C435" s="915"/>
      <c r="D435" s="915"/>
      <c r="E435" s="915"/>
      <c r="F435" s="915"/>
      <c r="G435" s="915"/>
      <c r="H435" s="915"/>
      <c r="I435" s="915"/>
      <c r="J435" s="915"/>
      <c r="K435" s="915"/>
      <c r="L435" s="915"/>
      <c r="M435" s="915"/>
      <c r="N435" s="915"/>
      <c r="O435" s="915"/>
      <c r="P435" s="915"/>
      <c r="Q435" s="915"/>
      <c r="R435" s="915"/>
      <c r="S435" s="915"/>
      <c r="T435" s="915"/>
      <c r="U435" s="915"/>
      <c r="V435" s="915"/>
      <c r="W435" s="915"/>
      <c r="X435" s="915"/>
      <c r="Y435" s="915"/>
      <c r="Z435" s="915"/>
      <c r="AA435" s="915"/>
      <c r="AB435" s="915"/>
      <c r="AC435" s="915"/>
      <c r="AD435" s="915"/>
      <c r="AE435" s="915"/>
      <c r="AF435" s="915"/>
      <c r="AG435" s="915"/>
      <c r="AH435" s="915"/>
      <c r="AI435" s="915"/>
      <c r="AJ435" s="915"/>
      <c r="AK435" s="915"/>
      <c r="AL435" s="915"/>
      <c r="AM435" s="915"/>
      <c r="AN435" s="915"/>
      <c r="AO435" s="915"/>
      <c r="AP435" s="915"/>
      <c r="AQ435" s="915"/>
      <c r="AR435" s="915"/>
      <c r="AS435" s="915"/>
      <c r="AT435" s="915"/>
      <c r="AU435" s="915"/>
    </row>
    <row r="436" spans="1:50" ht="15.75" customHeight="1" x14ac:dyDescent="0.15">
      <c r="A436" s="3276" t="s">
        <v>603</v>
      </c>
      <c r="B436" s="3277"/>
      <c r="C436" s="3278"/>
      <c r="D436" s="3285" t="s">
        <v>602</v>
      </c>
      <c r="E436" s="3286"/>
      <c r="F436" s="3286"/>
      <c r="G436" s="3286"/>
      <c r="H436" s="3286"/>
      <c r="I436" s="3286"/>
      <c r="J436" s="3287"/>
      <c r="K436" s="920"/>
      <c r="L436" s="1657"/>
      <c r="M436" s="1657"/>
      <c r="N436" s="1657"/>
      <c r="O436" s="1657"/>
      <c r="P436" s="1657"/>
      <c r="Q436" s="1657"/>
      <c r="R436" s="1657"/>
      <c r="S436" s="922" t="s">
        <v>3513</v>
      </c>
      <c r="T436" s="922" t="s">
        <v>601</v>
      </c>
      <c r="U436" s="922" t="s">
        <v>588</v>
      </c>
      <c r="V436" s="922" t="s">
        <v>600</v>
      </c>
      <c r="W436" s="922"/>
      <c r="X436" s="922"/>
      <c r="Y436" s="922"/>
      <c r="Z436" s="922"/>
      <c r="AA436" s="922"/>
      <c r="AB436" s="922"/>
      <c r="AC436" s="922"/>
      <c r="AD436" s="922"/>
      <c r="AE436" s="922"/>
      <c r="AF436" s="922"/>
      <c r="AG436" s="922"/>
      <c r="AH436" s="922"/>
      <c r="AI436" s="923"/>
      <c r="AJ436" s="1656"/>
      <c r="AK436" s="3286" t="s">
        <v>3514</v>
      </c>
      <c r="AL436" s="3286"/>
      <c r="AM436" s="3286"/>
      <c r="AN436" s="3286"/>
      <c r="AO436" s="3286"/>
      <c r="AP436" s="3286"/>
      <c r="AQ436" s="3286"/>
      <c r="AR436" s="3286"/>
      <c r="AS436" s="3286"/>
      <c r="AT436" s="3286"/>
      <c r="AU436" s="1658"/>
    </row>
    <row r="437" spans="1:50" ht="15.75" customHeight="1" x14ac:dyDescent="0.15">
      <c r="A437" s="3279"/>
      <c r="B437" s="3280"/>
      <c r="C437" s="3281"/>
      <c r="D437" s="3288"/>
      <c r="E437" s="3289"/>
      <c r="F437" s="3289"/>
      <c r="G437" s="3289"/>
      <c r="H437" s="3289"/>
      <c r="I437" s="3289"/>
      <c r="J437" s="3290"/>
      <c r="K437" s="3297"/>
      <c r="L437" s="3298"/>
      <c r="M437" s="3298"/>
      <c r="N437" s="3298"/>
      <c r="O437" s="3298"/>
      <c r="P437" s="3298"/>
      <c r="Q437" s="3298"/>
      <c r="R437" s="3298"/>
      <c r="S437" s="3298"/>
      <c r="T437" s="3298"/>
      <c r="U437" s="3298"/>
      <c r="V437" s="3298"/>
      <c r="W437" s="3298"/>
      <c r="X437" s="3298"/>
      <c r="Y437" s="3298"/>
      <c r="Z437" s="3298"/>
      <c r="AA437" s="3298"/>
      <c r="AB437" s="3298"/>
      <c r="AC437" s="3298"/>
      <c r="AD437" s="3298"/>
      <c r="AE437" s="3298"/>
      <c r="AF437" s="3298"/>
      <c r="AG437" s="3298"/>
      <c r="AH437" s="3298"/>
      <c r="AI437" s="3299"/>
      <c r="AJ437" s="1652"/>
      <c r="AK437" s="1652"/>
      <c r="AL437" s="1652"/>
      <c r="AM437" s="1652"/>
      <c r="AN437" s="1652"/>
      <c r="AO437" s="1652"/>
      <c r="AP437" s="1652"/>
      <c r="AQ437" s="1652"/>
      <c r="AR437" s="1652"/>
      <c r="AS437" s="1652"/>
      <c r="AT437" s="1652"/>
      <c r="AU437" s="1653"/>
      <c r="AW437" s="1659" t="s">
        <v>6267</v>
      </c>
      <c r="AX437" s="1660" t="s">
        <v>6269</v>
      </c>
    </row>
    <row r="438" spans="1:50" ht="15.75" customHeight="1" x14ac:dyDescent="0.15">
      <c r="A438" s="3279"/>
      <c r="B438" s="3280"/>
      <c r="C438" s="3281"/>
      <c r="D438" s="3291"/>
      <c r="E438" s="3292"/>
      <c r="F438" s="3292"/>
      <c r="G438" s="3292"/>
      <c r="H438" s="3292"/>
      <c r="I438" s="3292"/>
      <c r="J438" s="3293"/>
      <c r="K438" s="3300"/>
      <c r="L438" s="3301"/>
      <c r="M438" s="3301"/>
      <c r="N438" s="3301"/>
      <c r="O438" s="3301"/>
      <c r="P438" s="3301"/>
      <c r="Q438" s="3301"/>
      <c r="R438" s="3301"/>
      <c r="S438" s="3301"/>
      <c r="T438" s="3301"/>
      <c r="U438" s="3301"/>
      <c r="V438" s="3301"/>
      <c r="W438" s="3301"/>
      <c r="X438" s="3301"/>
      <c r="Y438" s="3301"/>
      <c r="Z438" s="3301"/>
      <c r="AA438" s="3301"/>
      <c r="AB438" s="3301"/>
      <c r="AC438" s="3301"/>
      <c r="AD438" s="3301"/>
      <c r="AE438" s="3301"/>
      <c r="AF438" s="3301"/>
      <c r="AG438" s="3301"/>
      <c r="AH438" s="3301"/>
      <c r="AI438" s="3302"/>
      <c r="AJ438" s="1652"/>
      <c r="AK438" s="914" t="s">
        <v>599</v>
      </c>
      <c r="AL438" s="1652" t="s">
        <v>598</v>
      </c>
      <c r="AM438" s="1652" t="s">
        <v>597</v>
      </c>
      <c r="AN438" s="1652" t="s">
        <v>596</v>
      </c>
      <c r="AO438" s="1652"/>
      <c r="AP438" s="914" t="s">
        <v>595</v>
      </c>
      <c r="AQ438" s="1652" t="s">
        <v>594</v>
      </c>
      <c r="AR438" s="1652" t="s">
        <v>593</v>
      </c>
      <c r="AS438" s="1652" t="s">
        <v>592</v>
      </c>
      <c r="AT438" s="1652"/>
      <c r="AU438" s="1653"/>
      <c r="AW438" s="1661"/>
      <c r="AX438" s="1660" t="s">
        <v>6266</v>
      </c>
    </row>
    <row r="439" spans="1:50" ht="15.75" customHeight="1" x14ac:dyDescent="0.15">
      <c r="A439" s="3282"/>
      <c r="B439" s="3283"/>
      <c r="C439" s="3284"/>
      <c r="D439" s="3294"/>
      <c r="E439" s="3295"/>
      <c r="F439" s="3295"/>
      <c r="G439" s="3295"/>
      <c r="H439" s="3295"/>
      <c r="I439" s="3295"/>
      <c r="J439" s="3296"/>
      <c r="K439" s="3303"/>
      <c r="L439" s="3304"/>
      <c r="M439" s="3304"/>
      <c r="N439" s="3304"/>
      <c r="O439" s="3304"/>
      <c r="P439" s="3304"/>
      <c r="Q439" s="3304"/>
      <c r="R439" s="3304"/>
      <c r="S439" s="3304"/>
      <c r="T439" s="3304"/>
      <c r="U439" s="3304"/>
      <c r="V439" s="3304"/>
      <c r="W439" s="3304"/>
      <c r="X439" s="3304"/>
      <c r="Y439" s="3304"/>
      <c r="Z439" s="3304"/>
      <c r="AA439" s="3304"/>
      <c r="AB439" s="3304"/>
      <c r="AC439" s="3304"/>
      <c r="AD439" s="3304"/>
      <c r="AE439" s="3304"/>
      <c r="AF439" s="3304"/>
      <c r="AG439" s="3304"/>
      <c r="AH439" s="3304"/>
      <c r="AI439" s="3305"/>
      <c r="AJ439" s="1654"/>
      <c r="AK439" s="1654"/>
      <c r="AL439" s="1654"/>
      <c r="AM439" s="1654"/>
      <c r="AN439" s="1654"/>
      <c r="AO439" s="1654"/>
      <c r="AP439" s="1654"/>
      <c r="AQ439" s="1654"/>
      <c r="AR439" s="1654"/>
      <c r="AS439" s="1654"/>
      <c r="AT439" s="1654"/>
      <c r="AU439" s="1655"/>
      <c r="AW439" s="1661"/>
      <c r="AX439" s="1660" t="s">
        <v>6268</v>
      </c>
    </row>
    <row r="440" spans="1:50" ht="15.75" customHeight="1" x14ac:dyDescent="0.15">
      <c r="A440" s="913"/>
      <c r="B440" s="930"/>
      <c r="C440" s="930"/>
      <c r="D440" s="930"/>
      <c r="E440" s="930"/>
      <c r="F440" s="930"/>
      <c r="G440" s="930"/>
      <c r="H440" s="930"/>
      <c r="I440" s="930"/>
      <c r="J440" s="930"/>
      <c r="K440" s="930"/>
      <c r="L440" s="930"/>
      <c r="M440" s="930"/>
      <c r="N440" s="930"/>
      <c r="O440" s="930"/>
      <c r="P440" s="930"/>
      <c r="Q440" s="930"/>
      <c r="R440" s="930"/>
      <c r="S440" s="930"/>
      <c r="T440" s="930"/>
      <c r="U440" s="930"/>
      <c r="V440" s="930"/>
      <c r="W440" s="930"/>
      <c r="X440" s="930"/>
      <c r="Y440" s="931"/>
      <c r="Z440" s="201"/>
      <c r="AA440" s="200" t="s">
        <v>591</v>
      </c>
      <c r="AB440" s="200" t="s">
        <v>590</v>
      </c>
      <c r="AC440" s="200" t="s">
        <v>589</v>
      </c>
      <c r="AD440" s="200" t="s">
        <v>588</v>
      </c>
      <c r="AE440" s="200"/>
      <c r="AF440" s="200"/>
      <c r="AG440" s="200"/>
      <c r="AH440" s="200"/>
      <c r="AI440" s="200"/>
      <c r="AJ440" s="199"/>
      <c r="AK440" s="199"/>
      <c r="AL440" s="199"/>
      <c r="AM440" s="199"/>
      <c r="AN440" s="199"/>
      <c r="AO440" s="199"/>
      <c r="AP440" s="199"/>
      <c r="AQ440" s="199"/>
      <c r="AR440" s="199"/>
      <c r="AS440" s="199"/>
      <c r="AT440" s="199"/>
      <c r="AU440" s="203"/>
    </row>
    <row r="441" spans="1:50" ht="15.75" customHeight="1" x14ac:dyDescent="0.15">
      <c r="A441" s="932"/>
      <c r="B441" s="933"/>
      <c r="C441" s="933"/>
      <c r="D441" s="933"/>
      <c r="E441" s="933"/>
      <c r="F441" s="933"/>
      <c r="G441" s="933"/>
      <c r="H441" s="933"/>
      <c r="I441" s="933"/>
      <c r="J441" s="933"/>
      <c r="K441" s="933"/>
      <c r="L441" s="933"/>
      <c r="M441" s="933"/>
      <c r="N441" s="933"/>
      <c r="O441" s="933"/>
      <c r="P441" s="933"/>
      <c r="Q441" s="933"/>
      <c r="R441" s="933"/>
      <c r="S441" s="933"/>
      <c r="T441" s="933"/>
      <c r="U441" s="933"/>
      <c r="V441" s="933"/>
      <c r="W441" s="933"/>
      <c r="X441" s="933"/>
      <c r="Y441" s="934"/>
      <c r="Z441" s="3306"/>
      <c r="AA441" s="3307"/>
      <c r="AB441" s="3307"/>
      <c r="AC441" s="3307"/>
      <c r="AD441" s="3307"/>
      <c r="AE441" s="3307"/>
      <c r="AF441" s="3307"/>
      <c r="AG441" s="3307"/>
      <c r="AH441" s="3307"/>
      <c r="AI441" s="3307"/>
      <c r="AJ441" s="3307"/>
      <c r="AK441" s="3307"/>
      <c r="AL441" s="3307"/>
      <c r="AM441" s="3307"/>
      <c r="AN441" s="3307"/>
      <c r="AO441" s="3307"/>
      <c r="AP441" s="3307"/>
      <c r="AQ441" s="3307"/>
      <c r="AR441" s="3307"/>
      <c r="AS441" s="3307"/>
      <c r="AT441" s="3307"/>
      <c r="AU441" s="3308"/>
    </row>
    <row r="442" spans="1:50" ht="15.75" customHeight="1" x14ac:dyDescent="0.15">
      <c r="A442" s="932"/>
      <c r="B442" s="933"/>
      <c r="C442" s="933"/>
      <c r="D442" s="933"/>
      <c r="E442" s="933"/>
      <c r="F442" s="933"/>
      <c r="G442" s="933"/>
      <c r="H442" s="933"/>
      <c r="I442" s="933"/>
      <c r="J442" s="933"/>
      <c r="K442" s="933"/>
      <c r="L442" s="933"/>
      <c r="M442" s="933"/>
      <c r="N442" s="933"/>
      <c r="O442" s="933"/>
      <c r="P442" s="933"/>
      <c r="Q442" s="933"/>
      <c r="R442" s="933"/>
      <c r="S442" s="933"/>
      <c r="T442" s="933"/>
      <c r="U442" s="933"/>
      <c r="V442" s="933"/>
      <c r="W442" s="933"/>
      <c r="X442" s="933"/>
      <c r="Y442" s="934"/>
      <c r="Z442" s="3309"/>
      <c r="AA442" s="3310"/>
      <c r="AB442" s="3310"/>
      <c r="AC442" s="3310"/>
      <c r="AD442" s="3310"/>
      <c r="AE442" s="3310"/>
      <c r="AF442" s="3310"/>
      <c r="AG442" s="3310"/>
      <c r="AH442" s="3310"/>
      <c r="AI442" s="3310"/>
      <c r="AJ442" s="3310"/>
      <c r="AK442" s="3310"/>
      <c r="AL442" s="3310"/>
      <c r="AM442" s="3310"/>
      <c r="AN442" s="3310"/>
      <c r="AO442" s="3310"/>
      <c r="AP442" s="3310"/>
      <c r="AQ442" s="3310"/>
      <c r="AR442" s="3310"/>
      <c r="AS442" s="3310"/>
      <c r="AT442" s="3310"/>
      <c r="AU442" s="3311"/>
    </row>
    <row r="443" spans="1:50" ht="15.75" customHeight="1" x14ac:dyDescent="0.15">
      <c r="A443" s="932"/>
      <c r="B443" s="933"/>
      <c r="C443" s="933"/>
      <c r="D443" s="933"/>
      <c r="E443" s="933"/>
      <c r="F443" s="933"/>
      <c r="G443" s="933"/>
      <c r="H443" s="933"/>
      <c r="I443" s="933"/>
      <c r="J443" s="933"/>
      <c r="K443" s="933"/>
      <c r="L443" s="933"/>
      <c r="M443" s="933"/>
      <c r="N443" s="933"/>
      <c r="O443" s="933"/>
      <c r="P443" s="933"/>
      <c r="Q443" s="933"/>
      <c r="R443" s="933"/>
      <c r="S443" s="933"/>
      <c r="T443" s="933"/>
      <c r="U443" s="933"/>
      <c r="V443" s="933"/>
      <c r="W443" s="933"/>
      <c r="X443" s="933"/>
      <c r="Y443" s="934"/>
      <c r="Z443" s="3309"/>
      <c r="AA443" s="3310"/>
      <c r="AB443" s="3310"/>
      <c r="AC443" s="3310"/>
      <c r="AD443" s="3310"/>
      <c r="AE443" s="3310"/>
      <c r="AF443" s="3310"/>
      <c r="AG443" s="3310"/>
      <c r="AH443" s="3310"/>
      <c r="AI443" s="3310"/>
      <c r="AJ443" s="3310"/>
      <c r="AK443" s="3310"/>
      <c r="AL443" s="3310"/>
      <c r="AM443" s="3310"/>
      <c r="AN443" s="3310"/>
      <c r="AO443" s="3310"/>
      <c r="AP443" s="3310"/>
      <c r="AQ443" s="3310"/>
      <c r="AR443" s="3310"/>
      <c r="AS443" s="3310"/>
      <c r="AT443" s="3310"/>
      <c r="AU443" s="3311"/>
    </row>
    <row r="444" spans="1:50" ht="15.75" customHeight="1" x14ac:dyDescent="0.15">
      <c r="A444" s="932"/>
      <c r="B444" s="933"/>
      <c r="C444" s="933"/>
      <c r="D444" s="933"/>
      <c r="E444" s="933"/>
      <c r="F444" s="933"/>
      <c r="G444" s="933"/>
      <c r="H444" s="933"/>
      <c r="I444" s="933"/>
      <c r="J444" s="933"/>
      <c r="K444" s="933"/>
      <c r="L444" s="933"/>
      <c r="M444" s="933"/>
      <c r="N444" s="933"/>
      <c r="O444" s="933"/>
      <c r="P444" s="933"/>
      <c r="Q444" s="933"/>
      <c r="R444" s="933"/>
      <c r="S444" s="933"/>
      <c r="T444" s="933"/>
      <c r="U444" s="933"/>
      <c r="V444" s="933"/>
      <c r="W444" s="933"/>
      <c r="X444" s="933"/>
      <c r="Y444" s="934"/>
      <c r="Z444" s="3309"/>
      <c r="AA444" s="3310"/>
      <c r="AB444" s="3310"/>
      <c r="AC444" s="3310"/>
      <c r="AD444" s="3310"/>
      <c r="AE444" s="3310"/>
      <c r="AF444" s="3310"/>
      <c r="AG444" s="3310"/>
      <c r="AH444" s="3310"/>
      <c r="AI444" s="3310"/>
      <c r="AJ444" s="3310"/>
      <c r="AK444" s="3310"/>
      <c r="AL444" s="3310"/>
      <c r="AM444" s="3310"/>
      <c r="AN444" s="3310"/>
      <c r="AO444" s="3310"/>
      <c r="AP444" s="3310"/>
      <c r="AQ444" s="3310"/>
      <c r="AR444" s="3310"/>
      <c r="AS444" s="3310"/>
      <c r="AT444" s="3310"/>
      <c r="AU444" s="3311"/>
    </row>
    <row r="445" spans="1:50" ht="15.75" customHeight="1" x14ac:dyDescent="0.15">
      <c r="A445" s="932"/>
      <c r="B445" s="933"/>
      <c r="C445" s="933"/>
      <c r="D445" s="933"/>
      <c r="E445" s="933"/>
      <c r="F445" s="933"/>
      <c r="G445" s="933"/>
      <c r="H445" s="933"/>
      <c r="I445" s="933"/>
      <c r="J445" s="933"/>
      <c r="K445" s="933"/>
      <c r="L445" s="933"/>
      <c r="M445" s="933"/>
      <c r="N445" s="933"/>
      <c r="O445" s="933"/>
      <c r="P445" s="933"/>
      <c r="Q445" s="933"/>
      <c r="R445" s="933"/>
      <c r="S445" s="933"/>
      <c r="T445" s="933"/>
      <c r="U445" s="933"/>
      <c r="V445" s="933"/>
      <c r="W445" s="933"/>
      <c r="X445" s="933"/>
      <c r="Y445" s="934"/>
      <c r="Z445" s="3309"/>
      <c r="AA445" s="3310"/>
      <c r="AB445" s="3310"/>
      <c r="AC445" s="3310"/>
      <c r="AD445" s="3310"/>
      <c r="AE445" s="3310"/>
      <c r="AF445" s="3310"/>
      <c r="AG445" s="3310"/>
      <c r="AH445" s="3310"/>
      <c r="AI445" s="3310"/>
      <c r="AJ445" s="3310"/>
      <c r="AK445" s="3310"/>
      <c r="AL445" s="3310"/>
      <c r="AM445" s="3310"/>
      <c r="AN445" s="3310"/>
      <c r="AO445" s="3310"/>
      <c r="AP445" s="3310"/>
      <c r="AQ445" s="3310"/>
      <c r="AR445" s="3310"/>
      <c r="AS445" s="3310"/>
      <c r="AT445" s="3310"/>
      <c r="AU445" s="3311"/>
    </row>
    <row r="446" spans="1:50" ht="15.75" customHeight="1" x14ac:dyDescent="0.15">
      <c r="A446" s="932"/>
      <c r="B446" s="933"/>
      <c r="C446" s="933"/>
      <c r="D446" s="933"/>
      <c r="E446" s="933"/>
      <c r="F446" s="933"/>
      <c r="G446" s="933"/>
      <c r="H446" s="933"/>
      <c r="I446" s="933"/>
      <c r="J446" s="933"/>
      <c r="K446" s="933"/>
      <c r="L446" s="933"/>
      <c r="M446" s="933"/>
      <c r="N446" s="933"/>
      <c r="O446" s="933"/>
      <c r="P446" s="933"/>
      <c r="Q446" s="933"/>
      <c r="R446" s="933"/>
      <c r="S446" s="933"/>
      <c r="T446" s="933"/>
      <c r="U446" s="933"/>
      <c r="V446" s="933"/>
      <c r="W446" s="933"/>
      <c r="X446" s="933"/>
      <c r="Y446" s="934"/>
      <c r="Z446" s="3309"/>
      <c r="AA446" s="3310"/>
      <c r="AB446" s="3310"/>
      <c r="AC446" s="3310"/>
      <c r="AD446" s="3310"/>
      <c r="AE446" s="3310"/>
      <c r="AF446" s="3310"/>
      <c r="AG446" s="3310"/>
      <c r="AH446" s="3310"/>
      <c r="AI446" s="3310"/>
      <c r="AJ446" s="3310"/>
      <c r="AK446" s="3310"/>
      <c r="AL446" s="3310"/>
      <c r="AM446" s="3310"/>
      <c r="AN446" s="3310"/>
      <c r="AO446" s="3310"/>
      <c r="AP446" s="3310"/>
      <c r="AQ446" s="3310"/>
      <c r="AR446" s="3310"/>
      <c r="AS446" s="3310"/>
      <c r="AT446" s="3310"/>
      <c r="AU446" s="3311"/>
    </row>
    <row r="447" spans="1:50" ht="15.75" customHeight="1" x14ac:dyDescent="0.15">
      <c r="A447" s="932"/>
      <c r="B447" s="933"/>
      <c r="C447" s="933"/>
      <c r="D447" s="933"/>
      <c r="E447" s="933"/>
      <c r="F447" s="933"/>
      <c r="G447" s="933"/>
      <c r="H447" s="933"/>
      <c r="I447" s="933"/>
      <c r="J447" s="933"/>
      <c r="K447" s="933"/>
      <c r="L447" s="933"/>
      <c r="M447" s="933"/>
      <c r="N447" s="933"/>
      <c r="O447" s="933"/>
      <c r="P447" s="933"/>
      <c r="Q447" s="933"/>
      <c r="R447" s="933"/>
      <c r="S447" s="933"/>
      <c r="T447" s="933"/>
      <c r="U447" s="933"/>
      <c r="V447" s="933"/>
      <c r="W447" s="933"/>
      <c r="X447" s="933"/>
      <c r="Y447" s="934"/>
      <c r="Z447" s="3309"/>
      <c r="AA447" s="3310"/>
      <c r="AB447" s="3310"/>
      <c r="AC447" s="3310"/>
      <c r="AD447" s="3310"/>
      <c r="AE447" s="3310"/>
      <c r="AF447" s="3310"/>
      <c r="AG447" s="3310"/>
      <c r="AH447" s="3310"/>
      <c r="AI447" s="3310"/>
      <c r="AJ447" s="3310"/>
      <c r="AK447" s="3310"/>
      <c r="AL447" s="3310"/>
      <c r="AM447" s="3310"/>
      <c r="AN447" s="3310"/>
      <c r="AO447" s="3310"/>
      <c r="AP447" s="3310"/>
      <c r="AQ447" s="3310"/>
      <c r="AR447" s="3310"/>
      <c r="AS447" s="3310"/>
      <c r="AT447" s="3310"/>
      <c r="AU447" s="3311"/>
    </row>
    <row r="448" spans="1:50" ht="15.75" customHeight="1" x14ac:dyDescent="0.15">
      <c r="A448" s="932"/>
      <c r="B448" s="933"/>
      <c r="C448" s="933"/>
      <c r="D448" s="933"/>
      <c r="E448" s="933"/>
      <c r="F448" s="933"/>
      <c r="G448" s="933"/>
      <c r="H448" s="933"/>
      <c r="I448" s="933"/>
      <c r="J448" s="933"/>
      <c r="K448" s="3315" t="s">
        <v>587</v>
      </c>
      <c r="L448" s="3315"/>
      <c r="M448" s="3315"/>
      <c r="N448" s="3315"/>
      <c r="O448" s="3315"/>
      <c r="P448" s="3315"/>
      <c r="Q448" s="933"/>
      <c r="R448" s="933"/>
      <c r="S448" s="933"/>
      <c r="T448" s="933"/>
      <c r="U448" s="933"/>
      <c r="V448" s="933"/>
      <c r="W448" s="933"/>
      <c r="X448" s="933"/>
      <c r="Y448" s="934"/>
      <c r="Z448" s="3309"/>
      <c r="AA448" s="3310"/>
      <c r="AB448" s="3310"/>
      <c r="AC448" s="3310"/>
      <c r="AD448" s="3310"/>
      <c r="AE448" s="3310"/>
      <c r="AF448" s="3310"/>
      <c r="AG448" s="3310"/>
      <c r="AH448" s="3310"/>
      <c r="AI448" s="3310"/>
      <c r="AJ448" s="3310"/>
      <c r="AK448" s="3310"/>
      <c r="AL448" s="3310"/>
      <c r="AM448" s="3310"/>
      <c r="AN448" s="3310"/>
      <c r="AO448" s="3310"/>
      <c r="AP448" s="3310"/>
      <c r="AQ448" s="3310"/>
      <c r="AR448" s="3310"/>
      <c r="AS448" s="3310"/>
      <c r="AT448" s="3310"/>
      <c r="AU448" s="3311"/>
    </row>
    <row r="449" spans="1:50" ht="15.75" customHeight="1" x14ac:dyDescent="0.15">
      <c r="A449" s="932"/>
      <c r="B449" s="933"/>
      <c r="C449" s="933"/>
      <c r="D449" s="933"/>
      <c r="E449" s="933"/>
      <c r="F449" s="933"/>
      <c r="G449" s="933"/>
      <c r="H449" s="933"/>
      <c r="I449" s="933"/>
      <c r="J449" s="933"/>
      <c r="K449" s="933"/>
      <c r="L449" s="933"/>
      <c r="M449" s="933"/>
      <c r="N449" s="933"/>
      <c r="O449" s="933"/>
      <c r="P449" s="933"/>
      <c r="Q449" s="933"/>
      <c r="R449" s="933"/>
      <c r="S449" s="933"/>
      <c r="T449" s="933"/>
      <c r="U449" s="933"/>
      <c r="V449" s="933"/>
      <c r="W449" s="933"/>
      <c r="X449" s="933"/>
      <c r="Y449" s="934"/>
      <c r="Z449" s="3309"/>
      <c r="AA449" s="3310"/>
      <c r="AB449" s="3310"/>
      <c r="AC449" s="3310"/>
      <c r="AD449" s="3310"/>
      <c r="AE449" s="3310"/>
      <c r="AF449" s="3310"/>
      <c r="AG449" s="3310"/>
      <c r="AH449" s="3310"/>
      <c r="AI449" s="3310"/>
      <c r="AJ449" s="3310"/>
      <c r="AK449" s="3310"/>
      <c r="AL449" s="3310"/>
      <c r="AM449" s="3310"/>
      <c r="AN449" s="3310"/>
      <c r="AO449" s="3310"/>
      <c r="AP449" s="3310"/>
      <c r="AQ449" s="3310"/>
      <c r="AR449" s="3310"/>
      <c r="AS449" s="3310"/>
      <c r="AT449" s="3310"/>
      <c r="AU449" s="3311"/>
    </row>
    <row r="450" spans="1:50" ht="15.75" customHeight="1" x14ac:dyDescent="0.15">
      <c r="A450" s="932"/>
      <c r="B450" s="933"/>
      <c r="C450" s="933"/>
      <c r="D450" s="933"/>
      <c r="E450" s="933"/>
      <c r="F450" s="933"/>
      <c r="G450" s="933"/>
      <c r="H450" s="933"/>
      <c r="I450" s="933"/>
      <c r="J450" s="933"/>
      <c r="K450" s="933"/>
      <c r="L450" s="933"/>
      <c r="M450" s="933"/>
      <c r="N450" s="933"/>
      <c r="O450" s="933"/>
      <c r="P450" s="933"/>
      <c r="Q450" s="933"/>
      <c r="R450" s="933"/>
      <c r="S450" s="933"/>
      <c r="T450" s="933"/>
      <c r="U450" s="933"/>
      <c r="V450" s="933"/>
      <c r="W450" s="933"/>
      <c r="X450" s="933"/>
      <c r="Y450" s="934"/>
      <c r="Z450" s="3309"/>
      <c r="AA450" s="3310"/>
      <c r="AB450" s="3310"/>
      <c r="AC450" s="3310"/>
      <c r="AD450" s="3310"/>
      <c r="AE450" s="3310"/>
      <c r="AF450" s="3310"/>
      <c r="AG450" s="3310"/>
      <c r="AH450" s="3310"/>
      <c r="AI450" s="3310"/>
      <c r="AJ450" s="3310"/>
      <c r="AK450" s="3310"/>
      <c r="AL450" s="3310"/>
      <c r="AM450" s="3310"/>
      <c r="AN450" s="3310"/>
      <c r="AO450" s="3310"/>
      <c r="AP450" s="3310"/>
      <c r="AQ450" s="3310"/>
      <c r="AR450" s="3310"/>
      <c r="AS450" s="3310"/>
      <c r="AT450" s="3310"/>
      <c r="AU450" s="3311"/>
    </row>
    <row r="451" spans="1:50" ht="15.75" customHeight="1" x14ac:dyDescent="0.15">
      <c r="A451" s="932"/>
      <c r="B451" s="933"/>
      <c r="C451" s="933"/>
      <c r="D451" s="933"/>
      <c r="E451" s="933"/>
      <c r="F451" s="933"/>
      <c r="G451" s="933"/>
      <c r="H451" s="933"/>
      <c r="I451" s="933"/>
      <c r="J451" s="933"/>
      <c r="K451" s="933"/>
      <c r="L451" s="933"/>
      <c r="M451" s="933"/>
      <c r="N451" s="933"/>
      <c r="O451" s="933"/>
      <c r="P451" s="933"/>
      <c r="Q451" s="933"/>
      <c r="R451" s="933"/>
      <c r="S451" s="933"/>
      <c r="T451" s="933"/>
      <c r="U451" s="933"/>
      <c r="V451" s="933"/>
      <c r="W451" s="933"/>
      <c r="X451" s="933"/>
      <c r="Y451" s="934"/>
      <c r="Z451" s="3309"/>
      <c r="AA451" s="3310"/>
      <c r="AB451" s="3310"/>
      <c r="AC451" s="3310"/>
      <c r="AD451" s="3310"/>
      <c r="AE451" s="3310"/>
      <c r="AF451" s="3310"/>
      <c r="AG451" s="3310"/>
      <c r="AH451" s="3310"/>
      <c r="AI451" s="3310"/>
      <c r="AJ451" s="3310"/>
      <c r="AK451" s="3310"/>
      <c r="AL451" s="3310"/>
      <c r="AM451" s="3310"/>
      <c r="AN451" s="3310"/>
      <c r="AO451" s="3310"/>
      <c r="AP451" s="3310"/>
      <c r="AQ451" s="3310"/>
      <c r="AR451" s="3310"/>
      <c r="AS451" s="3310"/>
      <c r="AT451" s="3310"/>
      <c r="AU451" s="3311"/>
    </row>
    <row r="452" spans="1:50" ht="15.75" customHeight="1" x14ac:dyDescent="0.15">
      <c r="A452" s="932"/>
      <c r="B452" s="933"/>
      <c r="C452" s="933"/>
      <c r="D452" s="933"/>
      <c r="E452" s="933"/>
      <c r="F452" s="933"/>
      <c r="G452" s="933"/>
      <c r="H452" s="933"/>
      <c r="I452" s="933"/>
      <c r="J452" s="933"/>
      <c r="K452" s="933"/>
      <c r="L452" s="933"/>
      <c r="M452" s="933"/>
      <c r="N452" s="933"/>
      <c r="O452" s="933"/>
      <c r="P452" s="933"/>
      <c r="Q452" s="933"/>
      <c r="R452" s="933"/>
      <c r="S452" s="933"/>
      <c r="T452" s="933"/>
      <c r="U452" s="933"/>
      <c r="V452" s="933"/>
      <c r="W452" s="933"/>
      <c r="X452" s="933"/>
      <c r="Y452" s="934"/>
      <c r="Z452" s="3309"/>
      <c r="AA452" s="3310"/>
      <c r="AB452" s="3310"/>
      <c r="AC452" s="3310"/>
      <c r="AD452" s="3310"/>
      <c r="AE452" s="3310"/>
      <c r="AF452" s="3310"/>
      <c r="AG452" s="3310"/>
      <c r="AH452" s="3310"/>
      <c r="AI452" s="3310"/>
      <c r="AJ452" s="3310"/>
      <c r="AK452" s="3310"/>
      <c r="AL452" s="3310"/>
      <c r="AM452" s="3310"/>
      <c r="AN452" s="3310"/>
      <c r="AO452" s="3310"/>
      <c r="AP452" s="3310"/>
      <c r="AQ452" s="3310"/>
      <c r="AR452" s="3310"/>
      <c r="AS452" s="3310"/>
      <c r="AT452" s="3310"/>
      <c r="AU452" s="3311"/>
    </row>
    <row r="453" spans="1:50" ht="15.75" customHeight="1" x14ac:dyDescent="0.15">
      <c r="A453" s="932"/>
      <c r="B453" s="933"/>
      <c r="C453" s="933"/>
      <c r="D453" s="933"/>
      <c r="E453" s="933"/>
      <c r="F453" s="933"/>
      <c r="G453" s="933"/>
      <c r="H453" s="933"/>
      <c r="I453" s="933"/>
      <c r="J453" s="933"/>
      <c r="K453" s="933"/>
      <c r="L453" s="933"/>
      <c r="M453" s="933"/>
      <c r="N453" s="933"/>
      <c r="O453" s="933"/>
      <c r="P453" s="933"/>
      <c r="Q453" s="933"/>
      <c r="R453" s="933"/>
      <c r="S453" s="933"/>
      <c r="T453" s="933"/>
      <c r="U453" s="933"/>
      <c r="V453" s="933"/>
      <c r="W453" s="933"/>
      <c r="X453" s="933"/>
      <c r="Y453" s="934"/>
      <c r="Z453" s="3309"/>
      <c r="AA453" s="3310"/>
      <c r="AB453" s="3310"/>
      <c r="AC453" s="3310"/>
      <c r="AD453" s="3310"/>
      <c r="AE453" s="3310"/>
      <c r="AF453" s="3310"/>
      <c r="AG453" s="3310"/>
      <c r="AH453" s="3310"/>
      <c r="AI453" s="3310"/>
      <c r="AJ453" s="3310"/>
      <c r="AK453" s="3310"/>
      <c r="AL453" s="3310"/>
      <c r="AM453" s="3310"/>
      <c r="AN453" s="3310"/>
      <c r="AO453" s="3310"/>
      <c r="AP453" s="3310"/>
      <c r="AQ453" s="3310"/>
      <c r="AR453" s="3310"/>
      <c r="AS453" s="3310"/>
      <c r="AT453" s="3310"/>
      <c r="AU453" s="3311"/>
    </row>
    <row r="454" spans="1:50" ht="15.75" customHeight="1" x14ac:dyDescent="0.15">
      <c r="A454" s="932"/>
      <c r="B454" s="933"/>
      <c r="C454" s="933"/>
      <c r="D454" s="933"/>
      <c r="E454" s="933"/>
      <c r="F454" s="933"/>
      <c r="G454" s="933"/>
      <c r="H454" s="933"/>
      <c r="I454" s="933"/>
      <c r="J454" s="933"/>
      <c r="K454" s="933"/>
      <c r="L454" s="933"/>
      <c r="M454" s="933"/>
      <c r="N454" s="933"/>
      <c r="O454" s="933"/>
      <c r="P454" s="933"/>
      <c r="Q454" s="933"/>
      <c r="R454" s="933"/>
      <c r="S454" s="933"/>
      <c r="T454" s="933"/>
      <c r="U454" s="933"/>
      <c r="V454" s="933"/>
      <c r="W454" s="933"/>
      <c r="X454" s="933"/>
      <c r="Y454" s="934"/>
      <c r="Z454" s="3309"/>
      <c r="AA454" s="3310"/>
      <c r="AB454" s="3310"/>
      <c r="AC454" s="3310"/>
      <c r="AD454" s="3310"/>
      <c r="AE454" s="3310"/>
      <c r="AF454" s="3310"/>
      <c r="AG454" s="3310"/>
      <c r="AH454" s="3310"/>
      <c r="AI454" s="3310"/>
      <c r="AJ454" s="3310"/>
      <c r="AK454" s="3310"/>
      <c r="AL454" s="3310"/>
      <c r="AM454" s="3310"/>
      <c r="AN454" s="3310"/>
      <c r="AO454" s="3310"/>
      <c r="AP454" s="3310"/>
      <c r="AQ454" s="3310"/>
      <c r="AR454" s="3310"/>
      <c r="AS454" s="3310"/>
      <c r="AT454" s="3310"/>
      <c r="AU454" s="3311"/>
    </row>
    <row r="455" spans="1:50" ht="15.75" customHeight="1" x14ac:dyDescent="0.15">
      <c r="A455" s="932"/>
      <c r="B455" s="933"/>
      <c r="C455" s="933"/>
      <c r="D455" s="933"/>
      <c r="E455" s="933"/>
      <c r="F455" s="933"/>
      <c r="G455" s="933"/>
      <c r="H455" s="933"/>
      <c r="I455" s="933"/>
      <c r="J455" s="933"/>
      <c r="K455" s="933"/>
      <c r="L455" s="933"/>
      <c r="M455" s="933"/>
      <c r="N455" s="933"/>
      <c r="O455" s="933"/>
      <c r="P455" s="933"/>
      <c r="Q455" s="933"/>
      <c r="R455" s="933"/>
      <c r="S455" s="933"/>
      <c r="T455" s="933"/>
      <c r="U455" s="933"/>
      <c r="V455" s="933"/>
      <c r="W455" s="933"/>
      <c r="X455" s="933"/>
      <c r="Y455" s="934"/>
      <c r="Z455" s="3309"/>
      <c r="AA455" s="3310"/>
      <c r="AB455" s="3310"/>
      <c r="AC455" s="3310"/>
      <c r="AD455" s="3310"/>
      <c r="AE455" s="3310"/>
      <c r="AF455" s="3310"/>
      <c r="AG455" s="3310"/>
      <c r="AH455" s="3310"/>
      <c r="AI455" s="3310"/>
      <c r="AJ455" s="3310"/>
      <c r="AK455" s="3310"/>
      <c r="AL455" s="3310"/>
      <c r="AM455" s="3310"/>
      <c r="AN455" s="3310"/>
      <c r="AO455" s="3310"/>
      <c r="AP455" s="3310"/>
      <c r="AQ455" s="3310"/>
      <c r="AR455" s="3310"/>
      <c r="AS455" s="3310"/>
      <c r="AT455" s="3310"/>
      <c r="AU455" s="3311"/>
    </row>
    <row r="456" spans="1:50" ht="15.75" customHeight="1" x14ac:dyDescent="0.15">
      <c r="A456" s="932"/>
      <c r="B456" s="933"/>
      <c r="C456" s="933"/>
      <c r="D456" s="933"/>
      <c r="E456" s="933"/>
      <c r="F456" s="933"/>
      <c r="G456" s="933"/>
      <c r="H456" s="933"/>
      <c r="I456" s="933"/>
      <c r="J456" s="933"/>
      <c r="K456" s="933"/>
      <c r="L456" s="933"/>
      <c r="M456" s="933"/>
      <c r="N456" s="933"/>
      <c r="O456" s="933"/>
      <c r="P456" s="933"/>
      <c r="Q456" s="933"/>
      <c r="R456" s="933"/>
      <c r="S456" s="933"/>
      <c r="T456" s="933"/>
      <c r="U456" s="933"/>
      <c r="V456" s="933"/>
      <c r="W456" s="933"/>
      <c r="X456" s="933"/>
      <c r="Y456" s="934"/>
      <c r="Z456" s="3309"/>
      <c r="AA456" s="3310"/>
      <c r="AB456" s="3310"/>
      <c r="AC456" s="3310"/>
      <c r="AD456" s="3310"/>
      <c r="AE456" s="3310"/>
      <c r="AF456" s="3310"/>
      <c r="AG456" s="3310"/>
      <c r="AH456" s="3310"/>
      <c r="AI456" s="3310"/>
      <c r="AJ456" s="3310"/>
      <c r="AK456" s="3310"/>
      <c r="AL456" s="3310"/>
      <c r="AM456" s="3310"/>
      <c r="AN456" s="3310"/>
      <c r="AO456" s="3310"/>
      <c r="AP456" s="3310"/>
      <c r="AQ456" s="3310"/>
      <c r="AR456" s="3310"/>
      <c r="AS456" s="3310"/>
      <c r="AT456" s="3310"/>
      <c r="AU456" s="3311"/>
    </row>
    <row r="457" spans="1:50" ht="15.75" customHeight="1" x14ac:dyDescent="0.15">
      <c r="A457" s="935"/>
      <c r="B457" s="936"/>
      <c r="C457" s="936"/>
      <c r="D457" s="936"/>
      <c r="E457" s="936"/>
      <c r="F457" s="936"/>
      <c r="G457" s="936"/>
      <c r="H457" s="936"/>
      <c r="I457" s="936"/>
      <c r="J457" s="936"/>
      <c r="K457" s="936"/>
      <c r="L457" s="936"/>
      <c r="M457" s="936"/>
      <c r="N457" s="936"/>
      <c r="O457" s="936"/>
      <c r="P457" s="936"/>
      <c r="Q457" s="936"/>
      <c r="R457" s="936"/>
      <c r="S457" s="936"/>
      <c r="T457" s="936"/>
      <c r="U457" s="936"/>
      <c r="V457" s="936"/>
      <c r="W457" s="936"/>
      <c r="X457" s="936"/>
      <c r="Y457" s="937"/>
      <c r="Z457" s="3312"/>
      <c r="AA457" s="3313"/>
      <c r="AB457" s="3313"/>
      <c r="AC457" s="3313"/>
      <c r="AD457" s="3313"/>
      <c r="AE457" s="3313"/>
      <c r="AF457" s="3313"/>
      <c r="AG457" s="3313"/>
      <c r="AH457" s="3313"/>
      <c r="AI457" s="3313"/>
      <c r="AJ457" s="3313"/>
      <c r="AK457" s="3313"/>
      <c r="AL457" s="3313"/>
      <c r="AM457" s="3313"/>
      <c r="AN457" s="3313"/>
      <c r="AO457" s="3313"/>
      <c r="AP457" s="3313"/>
      <c r="AQ457" s="3313"/>
      <c r="AR457" s="3313"/>
      <c r="AS457" s="3313"/>
      <c r="AT457" s="3313"/>
      <c r="AU457" s="3314"/>
    </row>
    <row r="458" spans="1:50" ht="12.75" customHeight="1" x14ac:dyDescent="0.15">
      <c r="A458" s="915"/>
      <c r="B458" s="915"/>
      <c r="C458" s="915"/>
      <c r="D458" s="915"/>
      <c r="E458" s="915"/>
      <c r="F458" s="915"/>
      <c r="G458" s="915"/>
      <c r="H458" s="915"/>
      <c r="I458" s="915"/>
      <c r="J458" s="915"/>
      <c r="K458" s="915"/>
      <c r="L458" s="915"/>
      <c r="M458" s="915"/>
      <c r="N458" s="915"/>
      <c r="O458" s="915"/>
      <c r="P458" s="915"/>
      <c r="Q458" s="915"/>
      <c r="R458" s="915"/>
      <c r="S458" s="915"/>
      <c r="T458" s="915"/>
      <c r="U458" s="915"/>
      <c r="V458" s="915"/>
      <c r="W458" s="915"/>
      <c r="X458" s="915"/>
      <c r="Y458" s="915"/>
      <c r="Z458" s="915"/>
      <c r="AA458" s="915"/>
      <c r="AB458" s="915"/>
      <c r="AC458" s="915"/>
      <c r="AD458" s="915"/>
      <c r="AE458" s="915"/>
      <c r="AF458" s="915"/>
      <c r="AG458" s="915"/>
      <c r="AH458" s="915"/>
      <c r="AI458" s="915"/>
      <c r="AJ458" s="915"/>
      <c r="AK458" s="915"/>
      <c r="AL458" s="915"/>
      <c r="AM458" s="915"/>
      <c r="AN458" s="915"/>
      <c r="AO458" s="915"/>
      <c r="AP458" s="915"/>
      <c r="AQ458" s="915"/>
      <c r="AR458" s="915"/>
      <c r="AS458" s="915"/>
      <c r="AT458" s="915"/>
      <c r="AU458" s="915"/>
    </row>
    <row r="459" spans="1:50" ht="15.75" customHeight="1" x14ac:dyDescent="0.15">
      <c r="A459" s="3276" t="s">
        <v>603</v>
      </c>
      <c r="B459" s="3277"/>
      <c r="C459" s="3278"/>
      <c r="D459" s="3285" t="s">
        <v>602</v>
      </c>
      <c r="E459" s="3286"/>
      <c r="F459" s="3286"/>
      <c r="G459" s="3286"/>
      <c r="H459" s="3286"/>
      <c r="I459" s="3286"/>
      <c r="J459" s="3287"/>
      <c r="K459" s="920"/>
      <c r="L459" s="1657"/>
      <c r="M459" s="1657"/>
      <c r="N459" s="1657"/>
      <c r="O459" s="1657"/>
      <c r="P459" s="1657"/>
      <c r="Q459" s="1657"/>
      <c r="R459" s="1657"/>
      <c r="S459" s="922" t="s">
        <v>3513</v>
      </c>
      <c r="T459" s="922" t="s">
        <v>601</v>
      </c>
      <c r="U459" s="922" t="s">
        <v>588</v>
      </c>
      <c r="V459" s="922" t="s">
        <v>600</v>
      </c>
      <c r="W459" s="922"/>
      <c r="X459" s="922"/>
      <c r="Y459" s="922"/>
      <c r="Z459" s="922"/>
      <c r="AA459" s="922"/>
      <c r="AB459" s="922"/>
      <c r="AC459" s="922"/>
      <c r="AD459" s="922"/>
      <c r="AE459" s="922"/>
      <c r="AF459" s="922"/>
      <c r="AG459" s="922"/>
      <c r="AH459" s="922"/>
      <c r="AI459" s="923"/>
      <c r="AJ459" s="1656"/>
      <c r="AK459" s="3286" t="s">
        <v>3514</v>
      </c>
      <c r="AL459" s="3286"/>
      <c r="AM459" s="3286"/>
      <c r="AN459" s="3286"/>
      <c r="AO459" s="3286"/>
      <c r="AP459" s="3286"/>
      <c r="AQ459" s="3286"/>
      <c r="AR459" s="3286"/>
      <c r="AS459" s="3286"/>
      <c r="AT459" s="3286"/>
      <c r="AU459" s="1658"/>
    </row>
    <row r="460" spans="1:50" ht="15.75" customHeight="1" x14ac:dyDescent="0.15">
      <c r="A460" s="3279"/>
      <c r="B460" s="3280"/>
      <c r="C460" s="3281"/>
      <c r="D460" s="3288"/>
      <c r="E460" s="3289"/>
      <c r="F460" s="3289"/>
      <c r="G460" s="3289"/>
      <c r="H460" s="3289"/>
      <c r="I460" s="3289"/>
      <c r="J460" s="3290"/>
      <c r="K460" s="3297"/>
      <c r="L460" s="3298"/>
      <c r="M460" s="3298"/>
      <c r="N460" s="3298"/>
      <c r="O460" s="3298"/>
      <c r="P460" s="3298"/>
      <c r="Q460" s="3298"/>
      <c r="R460" s="3298"/>
      <c r="S460" s="3298"/>
      <c r="T460" s="3298"/>
      <c r="U460" s="3298"/>
      <c r="V460" s="3298"/>
      <c r="W460" s="3298"/>
      <c r="X460" s="3298"/>
      <c r="Y460" s="3298"/>
      <c r="Z460" s="3298"/>
      <c r="AA460" s="3298"/>
      <c r="AB460" s="3298"/>
      <c r="AC460" s="3298"/>
      <c r="AD460" s="3298"/>
      <c r="AE460" s="3298"/>
      <c r="AF460" s="3298"/>
      <c r="AG460" s="3298"/>
      <c r="AH460" s="3298"/>
      <c r="AI460" s="3299"/>
      <c r="AJ460" s="1652"/>
      <c r="AK460" s="1652"/>
      <c r="AL460" s="1652"/>
      <c r="AM460" s="1652"/>
      <c r="AN460" s="1652"/>
      <c r="AO460" s="1652"/>
      <c r="AP460" s="1652"/>
      <c r="AQ460" s="1652"/>
      <c r="AR460" s="1652"/>
      <c r="AS460" s="1652"/>
      <c r="AT460" s="1652"/>
      <c r="AU460" s="1653"/>
      <c r="AW460" s="1659" t="s">
        <v>6267</v>
      </c>
      <c r="AX460" s="1660" t="s">
        <v>6269</v>
      </c>
    </row>
    <row r="461" spans="1:50" ht="15.75" customHeight="1" x14ac:dyDescent="0.15">
      <c r="A461" s="3279"/>
      <c r="B461" s="3280"/>
      <c r="C461" s="3281"/>
      <c r="D461" s="3291"/>
      <c r="E461" s="3292"/>
      <c r="F461" s="3292"/>
      <c r="G461" s="3292"/>
      <c r="H461" s="3292"/>
      <c r="I461" s="3292"/>
      <c r="J461" s="3293"/>
      <c r="K461" s="3300"/>
      <c r="L461" s="3301"/>
      <c r="M461" s="3301"/>
      <c r="N461" s="3301"/>
      <c r="O461" s="3301"/>
      <c r="P461" s="3301"/>
      <c r="Q461" s="3301"/>
      <c r="R461" s="3301"/>
      <c r="S461" s="3301"/>
      <c r="T461" s="3301"/>
      <c r="U461" s="3301"/>
      <c r="V461" s="3301"/>
      <c r="W461" s="3301"/>
      <c r="X461" s="3301"/>
      <c r="Y461" s="3301"/>
      <c r="Z461" s="3301"/>
      <c r="AA461" s="3301"/>
      <c r="AB461" s="3301"/>
      <c r="AC461" s="3301"/>
      <c r="AD461" s="3301"/>
      <c r="AE461" s="3301"/>
      <c r="AF461" s="3301"/>
      <c r="AG461" s="3301"/>
      <c r="AH461" s="3301"/>
      <c r="AI461" s="3302"/>
      <c r="AJ461" s="1652"/>
      <c r="AK461" s="914" t="s">
        <v>599</v>
      </c>
      <c r="AL461" s="1652" t="s">
        <v>598</v>
      </c>
      <c r="AM461" s="1652" t="s">
        <v>597</v>
      </c>
      <c r="AN461" s="1652" t="s">
        <v>596</v>
      </c>
      <c r="AO461" s="1652"/>
      <c r="AP461" s="914" t="s">
        <v>595</v>
      </c>
      <c r="AQ461" s="1652" t="s">
        <v>594</v>
      </c>
      <c r="AR461" s="1652" t="s">
        <v>593</v>
      </c>
      <c r="AS461" s="1652" t="s">
        <v>592</v>
      </c>
      <c r="AT461" s="1652"/>
      <c r="AU461" s="1653"/>
      <c r="AW461" s="1661"/>
      <c r="AX461" s="1660" t="s">
        <v>6266</v>
      </c>
    </row>
    <row r="462" spans="1:50" ht="15.75" customHeight="1" x14ac:dyDescent="0.15">
      <c r="A462" s="3282"/>
      <c r="B462" s="3283"/>
      <c r="C462" s="3284"/>
      <c r="D462" s="3294"/>
      <c r="E462" s="3295"/>
      <c r="F462" s="3295"/>
      <c r="G462" s="3295"/>
      <c r="H462" s="3295"/>
      <c r="I462" s="3295"/>
      <c r="J462" s="3296"/>
      <c r="K462" s="3303"/>
      <c r="L462" s="3304"/>
      <c r="M462" s="3304"/>
      <c r="N462" s="3304"/>
      <c r="O462" s="3304"/>
      <c r="P462" s="3304"/>
      <c r="Q462" s="3304"/>
      <c r="R462" s="3304"/>
      <c r="S462" s="3304"/>
      <c r="T462" s="3304"/>
      <c r="U462" s="3304"/>
      <c r="V462" s="3304"/>
      <c r="W462" s="3304"/>
      <c r="X462" s="3304"/>
      <c r="Y462" s="3304"/>
      <c r="Z462" s="3304"/>
      <c r="AA462" s="3304"/>
      <c r="AB462" s="3304"/>
      <c r="AC462" s="3304"/>
      <c r="AD462" s="3304"/>
      <c r="AE462" s="3304"/>
      <c r="AF462" s="3304"/>
      <c r="AG462" s="3304"/>
      <c r="AH462" s="3304"/>
      <c r="AI462" s="3305"/>
      <c r="AJ462" s="1654"/>
      <c r="AK462" s="1654"/>
      <c r="AL462" s="1654"/>
      <c r="AM462" s="1654"/>
      <c r="AN462" s="1654"/>
      <c r="AO462" s="1654"/>
      <c r="AP462" s="1654"/>
      <c r="AQ462" s="1654"/>
      <c r="AR462" s="1654"/>
      <c r="AS462" s="1654"/>
      <c r="AT462" s="1654"/>
      <c r="AU462" s="1655"/>
      <c r="AW462" s="1661"/>
      <c r="AX462" s="1660" t="s">
        <v>6268</v>
      </c>
    </row>
    <row r="463" spans="1:50" ht="15.75" customHeight="1" x14ac:dyDescent="0.15">
      <c r="A463" s="913"/>
      <c r="B463" s="930"/>
      <c r="C463" s="930"/>
      <c r="D463" s="930"/>
      <c r="E463" s="930"/>
      <c r="F463" s="930"/>
      <c r="G463" s="930"/>
      <c r="H463" s="930"/>
      <c r="I463" s="930"/>
      <c r="J463" s="930"/>
      <c r="K463" s="930"/>
      <c r="L463" s="930"/>
      <c r="M463" s="930"/>
      <c r="N463" s="930"/>
      <c r="O463" s="930"/>
      <c r="P463" s="930"/>
      <c r="Q463" s="930"/>
      <c r="R463" s="930"/>
      <c r="S463" s="930"/>
      <c r="T463" s="930"/>
      <c r="U463" s="930"/>
      <c r="V463" s="930"/>
      <c r="W463" s="930"/>
      <c r="X463" s="930"/>
      <c r="Y463" s="931"/>
      <c r="Z463" s="201"/>
      <c r="AA463" s="200" t="s">
        <v>591</v>
      </c>
      <c r="AB463" s="200" t="s">
        <v>590</v>
      </c>
      <c r="AC463" s="200" t="s">
        <v>589</v>
      </c>
      <c r="AD463" s="200" t="s">
        <v>588</v>
      </c>
      <c r="AE463" s="200"/>
      <c r="AF463" s="200"/>
      <c r="AG463" s="200"/>
      <c r="AH463" s="200"/>
      <c r="AI463" s="200"/>
      <c r="AJ463" s="199"/>
      <c r="AK463" s="199"/>
      <c r="AL463" s="199"/>
      <c r="AM463" s="199"/>
      <c r="AN463" s="199"/>
      <c r="AO463" s="199"/>
      <c r="AP463" s="199"/>
      <c r="AQ463" s="199"/>
      <c r="AR463" s="199"/>
      <c r="AS463" s="199"/>
      <c r="AT463" s="199"/>
      <c r="AU463" s="203"/>
    </row>
    <row r="464" spans="1:50" ht="15.75" customHeight="1" x14ac:dyDescent="0.15">
      <c r="A464" s="932"/>
      <c r="B464" s="933"/>
      <c r="C464" s="933"/>
      <c r="D464" s="933"/>
      <c r="E464" s="933"/>
      <c r="F464" s="933"/>
      <c r="G464" s="933"/>
      <c r="H464" s="933"/>
      <c r="I464" s="933"/>
      <c r="J464" s="933"/>
      <c r="K464" s="933"/>
      <c r="L464" s="933"/>
      <c r="M464" s="933"/>
      <c r="N464" s="933"/>
      <c r="O464" s="933"/>
      <c r="P464" s="933"/>
      <c r="Q464" s="933"/>
      <c r="R464" s="933"/>
      <c r="S464" s="933"/>
      <c r="T464" s="933"/>
      <c r="U464" s="933"/>
      <c r="V464" s="933"/>
      <c r="W464" s="933"/>
      <c r="X464" s="933"/>
      <c r="Y464" s="934"/>
      <c r="Z464" s="3306"/>
      <c r="AA464" s="3307"/>
      <c r="AB464" s="3307"/>
      <c r="AC464" s="3307"/>
      <c r="AD464" s="3307"/>
      <c r="AE464" s="3307"/>
      <c r="AF464" s="3307"/>
      <c r="AG464" s="3307"/>
      <c r="AH464" s="3307"/>
      <c r="AI464" s="3307"/>
      <c r="AJ464" s="3307"/>
      <c r="AK464" s="3307"/>
      <c r="AL464" s="3307"/>
      <c r="AM464" s="3307"/>
      <c r="AN464" s="3307"/>
      <c r="AO464" s="3307"/>
      <c r="AP464" s="3307"/>
      <c r="AQ464" s="3307"/>
      <c r="AR464" s="3307"/>
      <c r="AS464" s="3307"/>
      <c r="AT464" s="3307"/>
      <c r="AU464" s="3308"/>
    </row>
    <row r="465" spans="1:47" ht="15.75" customHeight="1" x14ac:dyDescent="0.15">
      <c r="A465" s="932"/>
      <c r="B465" s="933"/>
      <c r="C465" s="933"/>
      <c r="D465" s="933"/>
      <c r="E465" s="933"/>
      <c r="F465" s="933"/>
      <c r="G465" s="933"/>
      <c r="H465" s="933"/>
      <c r="I465" s="933"/>
      <c r="J465" s="933"/>
      <c r="K465" s="933"/>
      <c r="L465" s="933"/>
      <c r="M465" s="933"/>
      <c r="N465" s="933"/>
      <c r="O465" s="933"/>
      <c r="P465" s="933"/>
      <c r="Q465" s="933"/>
      <c r="R465" s="933"/>
      <c r="S465" s="933"/>
      <c r="T465" s="933"/>
      <c r="U465" s="933"/>
      <c r="V465" s="933"/>
      <c r="W465" s="933"/>
      <c r="X465" s="933"/>
      <c r="Y465" s="934"/>
      <c r="Z465" s="3309"/>
      <c r="AA465" s="3310"/>
      <c r="AB465" s="3310"/>
      <c r="AC465" s="3310"/>
      <c r="AD465" s="3310"/>
      <c r="AE465" s="3310"/>
      <c r="AF465" s="3310"/>
      <c r="AG465" s="3310"/>
      <c r="AH465" s="3310"/>
      <c r="AI465" s="3310"/>
      <c r="AJ465" s="3310"/>
      <c r="AK465" s="3310"/>
      <c r="AL465" s="3310"/>
      <c r="AM465" s="3310"/>
      <c r="AN465" s="3310"/>
      <c r="AO465" s="3310"/>
      <c r="AP465" s="3310"/>
      <c r="AQ465" s="3310"/>
      <c r="AR465" s="3310"/>
      <c r="AS465" s="3310"/>
      <c r="AT465" s="3310"/>
      <c r="AU465" s="3311"/>
    </row>
    <row r="466" spans="1:47" ht="15.75" customHeight="1" x14ac:dyDescent="0.15">
      <c r="A466" s="932"/>
      <c r="B466" s="933"/>
      <c r="C466" s="933"/>
      <c r="D466" s="933"/>
      <c r="E466" s="933"/>
      <c r="F466" s="933"/>
      <c r="G466" s="933"/>
      <c r="H466" s="933"/>
      <c r="I466" s="933"/>
      <c r="J466" s="933"/>
      <c r="K466" s="933"/>
      <c r="L466" s="933"/>
      <c r="M466" s="933"/>
      <c r="N466" s="933"/>
      <c r="O466" s="933"/>
      <c r="P466" s="933"/>
      <c r="Q466" s="933"/>
      <c r="R466" s="933"/>
      <c r="S466" s="933"/>
      <c r="T466" s="933"/>
      <c r="U466" s="933"/>
      <c r="V466" s="933"/>
      <c r="W466" s="933"/>
      <c r="X466" s="933"/>
      <c r="Y466" s="934"/>
      <c r="Z466" s="3309"/>
      <c r="AA466" s="3310"/>
      <c r="AB466" s="3310"/>
      <c r="AC466" s="3310"/>
      <c r="AD466" s="3310"/>
      <c r="AE466" s="3310"/>
      <c r="AF466" s="3310"/>
      <c r="AG466" s="3310"/>
      <c r="AH466" s="3310"/>
      <c r="AI466" s="3310"/>
      <c r="AJ466" s="3310"/>
      <c r="AK466" s="3310"/>
      <c r="AL466" s="3310"/>
      <c r="AM466" s="3310"/>
      <c r="AN466" s="3310"/>
      <c r="AO466" s="3310"/>
      <c r="AP466" s="3310"/>
      <c r="AQ466" s="3310"/>
      <c r="AR466" s="3310"/>
      <c r="AS466" s="3310"/>
      <c r="AT466" s="3310"/>
      <c r="AU466" s="3311"/>
    </row>
    <row r="467" spans="1:47" ht="15.75" customHeight="1" x14ac:dyDescent="0.15">
      <c r="A467" s="932"/>
      <c r="B467" s="933"/>
      <c r="C467" s="933"/>
      <c r="D467" s="933"/>
      <c r="E467" s="933"/>
      <c r="F467" s="933"/>
      <c r="G467" s="933"/>
      <c r="H467" s="933"/>
      <c r="I467" s="933"/>
      <c r="J467" s="933"/>
      <c r="K467" s="933"/>
      <c r="L467" s="933"/>
      <c r="M467" s="933"/>
      <c r="N467" s="933"/>
      <c r="O467" s="933"/>
      <c r="P467" s="933"/>
      <c r="Q467" s="933"/>
      <c r="R467" s="933"/>
      <c r="S467" s="933"/>
      <c r="T467" s="933"/>
      <c r="U467" s="933"/>
      <c r="V467" s="933"/>
      <c r="W467" s="933"/>
      <c r="X467" s="933"/>
      <c r="Y467" s="934"/>
      <c r="Z467" s="3309"/>
      <c r="AA467" s="3310"/>
      <c r="AB467" s="3310"/>
      <c r="AC467" s="3310"/>
      <c r="AD467" s="3310"/>
      <c r="AE467" s="3310"/>
      <c r="AF467" s="3310"/>
      <c r="AG467" s="3310"/>
      <c r="AH467" s="3310"/>
      <c r="AI467" s="3310"/>
      <c r="AJ467" s="3310"/>
      <c r="AK467" s="3310"/>
      <c r="AL467" s="3310"/>
      <c r="AM467" s="3310"/>
      <c r="AN467" s="3310"/>
      <c r="AO467" s="3310"/>
      <c r="AP467" s="3310"/>
      <c r="AQ467" s="3310"/>
      <c r="AR467" s="3310"/>
      <c r="AS467" s="3310"/>
      <c r="AT467" s="3310"/>
      <c r="AU467" s="3311"/>
    </row>
    <row r="468" spans="1:47" ht="15.75" customHeight="1" x14ac:dyDescent="0.15">
      <c r="A468" s="932"/>
      <c r="B468" s="933"/>
      <c r="C468" s="933"/>
      <c r="D468" s="933"/>
      <c r="E468" s="933"/>
      <c r="F468" s="933"/>
      <c r="G468" s="933"/>
      <c r="H468" s="933"/>
      <c r="I468" s="933"/>
      <c r="J468" s="933"/>
      <c r="K468" s="933"/>
      <c r="L468" s="933"/>
      <c r="M468" s="933"/>
      <c r="N468" s="933"/>
      <c r="O468" s="933"/>
      <c r="P468" s="933"/>
      <c r="Q468" s="933"/>
      <c r="R468" s="933"/>
      <c r="S468" s="933"/>
      <c r="T468" s="933"/>
      <c r="U468" s="933"/>
      <c r="V468" s="933"/>
      <c r="W468" s="933"/>
      <c r="X468" s="933"/>
      <c r="Y468" s="934"/>
      <c r="Z468" s="3309"/>
      <c r="AA468" s="3310"/>
      <c r="AB468" s="3310"/>
      <c r="AC468" s="3310"/>
      <c r="AD468" s="3310"/>
      <c r="AE468" s="3310"/>
      <c r="AF468" s="3310"/>
      <c r="AG468" s="3310"/>
      <c r="AH468" s="3310"/>
      <c r="AI468" s="3310"/>
      <c r="AJ468" s="3310"/>
      <c r="AK468" s="3310"/>
      <c r="AL468" s="3310"/>
      <c r="AM468" s="3310"/>
      <c r="AN468" s="3310"/>
      <c r="AO468" s="3310"/>
      <c r="AP468" s="3310"/>
      <c r="AQ468" s="3310"/>
      <c r="AR468" s="3310"/>
      <c r="AS468" s="3310"/>
      <c r="AT468" s="3310"/>
      <c r="AU468" s="3311"/>
    </row>
    <row r="469" spans="1:47" ht="15.75" customHeight="1" x14ac:dyDescent="0.15">
      <c r="A469" s="932"/>
      <c r="B469" s="933"/>
      <c r="C469" s="933"/>
      <c r="D469" s="933"/>
      <c r="E469" s="933"/>
      <c r="F469" s="933"/>
      <c r="G469" s="933"/>
      <c r="H469" s="933"/>
      <c r="I469" s="933"/>
      <c r="J469" s="933"/>
      <c r="K469" s="933"/>
      <c r="L469" s="933"/>
      <c r="M469" s="933"/>
      <c r="N469" s="933"/>
      <c r="O469" s="933"/>
      <c r="P469" s="933"/>
      <c r="Q469" s="933"/>
      <c r="R469" s="933"/>
      <c r="S469" s="933"/>
      <c r="T469" s="933"/>
      <c r="U469" s="933"/>
      <c r="V469" s="933"/>
      <c r="W469" s="933"/>
      <c r="X469" s="933"/>
      <c r="Y469" s="934"/>
      <c r="Z469" s="3309"/>
      <c r="AA469" s="3310"/>
      <c r="AB469" s="3310"/>
      <c r="AC469" s="3310"/>
      <c r="AD469" s="3310"/>
      <c r="AE469" s="3310"/>
      <c r="AF469" s="3310"/>
      <c r="AG469" s="3310"/>
      <c r="AH469" s="3310"/>
      <c r="AI469" s="3310"/>
      <c r="AJ469" s="3310"/>
      <c r="AK469" s="3310"/>
      <c r="AL469" s="3310"/>
      <c r="AM469" s="3310"/>
      <c r="AN469" s="3310"/>
      <c r="AO469" s="3310"/>
      <c r="AP469" s="3310"/>
      <c r="AQ469" s="3310"/>
      <c r="AR469" s="3310"/>
      <c r="AS469" s="3310"/>
      <c r="AT469" s="3310"/>
      <c r="AU469" s="3311"/>
    </row>
    <row r="470" spans="1:47" ht="15.75" customHeight="1" x14ac:dyDescent="0.15">
      <c r="A470" s="932"/>
      <c r="B470" s="933"/>
      <c r="C470" s="933"/>
      <c r="D470" s="933"/>
      <c r="E470" s="933"/>
      <c r="F470" s="933"/>
      <c r="G470" s="933"/>
      <c r="H470" s="933"/>
      <c r="I470" s="933"/>
      <c r="J470" s="933"/>
      <c r="K470" s="933"/>
      <c r="L470" s="933"/>
      <c r="M470" s="933"/>
      <c r="N470" s="933"/>
      <c r="O470" s="933"/>
      <c r="P470" s="933"/>
      <c r="Q470" s="933"/>
      <c r="R470" s="933"/>
      <c r="S470" s="933"/>
      <c r="T470" s="933"/>
      <c r="U470" s="933"/>
      <c r="V470" s="933"/>
      <c r="W470" s="933"/>
      <c r="X470" s="933"/>
      <c r="Y470" s="934"/>
      <c r="Z470" s="3309"/>
      <c r="AA470" s="3310"/>
      <c r="AB470" s="3310"/>
      <c r="AC470" s="3310"/>
      <c r="AD470" s="3310"/>
      <c r="AE470" s="3310"/>
      <c r="AF470" s="3310"/>
      <c r="AG470" s="3310"/>
      <c r="AH470" s="3310"/>
      <c r="AI470" s="3310"/>
      <c r="AJ470" s="3310"/>
      <c r="AK470" s="3310"/>
      <c r="AL470" s="3310"/>
      <c r="AM470" s="3310"/>
      <c r="AN470" s="3310"/>
      <c r="AO470" s="3310"/>
      <c r="AP470" s="3310"/>
      <c r="AQ470" s="3310"/>
      <c r="AR470" s="3310"/>
      <c r="AS470" s="3310"/>
      <c r="AT470" s="3310"/>
      <c r="AU470" s="3311"/>
    </row>
    <row r="471" spans="1:47" ht="15.75" customHeight="1" x14ac:dyDescent="0.15">
      <c r="A471" s="932"/>
      <c r="B471" s="933"/>
      <c r="C471" s="933"/>
      <c r="D471" s="933"/>
      <c r="E471" s="933"/>
      <c r="F471" s="933"/>
      <c r="G471" s="933"/>
      <c r="H471" s="933"/>
      <c r="I471" s="933"/>
      <c r="J471" s="933"/>
      <c r="K471" s="3315" t="s">
        <v>587</v>
      </c>
      <c r="L471" s="3315"/>
      <c r="M471" s="3315"/>
      <c r="N471" s="3315"/>
      <c r="O471" s="3315"/>
      <c r="P471" s="3315"/>
      <c r="Q471" s="933"/>
      <c r="R471" s="933"/>
      <c r="S471" s="933"/>
      <c r="T471" s="933"/>
      <c r="U471" s="933"/>
      <c r="V471" s="933"/>
      <c r="W471" s="933"/>
      <c r="X471" s="933"/>
      <c r="Y471" s="934"/>
      <c r="Z471" s="3309"/>
      <c r="AA471" s="3310"/>
      <c r="AB471" s="3310"/>
      <c r="AC471" s="3310"/>
      <c r="AD471" s="3310"/>
      <c r="AE471" s="3310"/>
      <c r="AF471" s="3310"/>
      <c r="AG471" s="3310"/>
      <c r="AH471" s="3310"/>
      <c r="AI471" s="3310"/>
      <c r="AJ471" s="3310"/>
      <c r="AK471" s="3310"/>
      <c r="AL471" s="3310"/>
      <c r="AM471" s="3310"/>
      <c r="AN471" s="3310"/>
      <c r="AO471" s="3310"/>
      <c r="AP471" s="3310"/>
      <c r="AQ471" s="3310"/>
      <c r="AR471" s="3310"/>
      <c r="AS471" s="3310"/>
      <c r="AT471" s="3310"/>
      <c r="AU471" s="3311"/>
    </row>
    <row r="472" spans="1:47" ht="15.75" customHeight="1" x14ac:dyDescent="0.15">
      <c r="A472" s="932"/>
      <c r="B472" s="933"/>
      <c r="C472" s="933"/>
      <c r="D472" s="933"/>
      <c r="E472" s="933"/>
      <c r="F472" s="933"/>
      <c r="G472" s="933"/>
      <c r="H472" s="933"/>
      <c r="I472" s="933"/>
      <c r="J472" s="933"/>
      <c r="K472" s="933"/>
      <c r="L472" s="933"/>
      <c r="M472" s="933"/>
      <c r="N472" s="933"/>
      <c r="O472" s="933"/>
      <c r="P472" s="933"/>
      <c r="Q472" s="933"/>
      <c r="R472" s="933"/>
      <c r="S472" s="933"/>
      <c r="T472" s="933"/>
      <c r="U472" s="933"/>
      <c r="V472" s="933"/>
      <c r="W472" s="933"/>
      <c r="X472" s="933"/>
      <c r="Y472" s="934"/>
      <c r="Z472" s="3309"/>
      <c r="AA472" s="3310"/>
      <c r="AB472" s="3310"/>
      <c r="AC472" s="3310"/>
      <c r="AD472" s="3310"/>
      <c r="AE472" s="3310"/>
      <c r="AF472" s="3310"/>
      <c r="AG472" s="3310"/>
      <c r="AH472" s="3310"/>
      <c r="AI472" s="3310"/>
      <c r="AJ472" s="3310"/>
      <c r="AK472" s="3310"/>
      <c r="AL472" s="3310"/>
      <c r="AM472" s="3310"/>
      <c r="AN472" s="3310"/>
      <c r="AO472" s="3310"/>
      <c r="AP472" s="3310"/>
      <c r="AQ472" s="3310"/>
      <c r="AR472" s="3310"/>
      <c r="AS472" s="3310"/>
      <c r="AT472" s="3310"/>
      <c r="AU472" s="3311"/>
    </row>
    <row r="473" spans="1:47" ht="15.75" customHeight="1" x14ac:dyDescent="0.15">
      <c r="A473" s="932"/>
      <c r="B473" s="933"/>
      <c r="C473" s="933"/>
      <c r="D473" s="933"/>
      <c r="E473" s="933"/>
      <c r="F473" s="933"/>
      <c r="G473" s="933"/>
      <c r="H473" s="933"/>
      <c r="I473" s="933"/>
      <c r="J473" s="933"/>
      <c r="K473" s="933"/>
      <c r="L473" s="933"/>
      <c r="M473" s="933"/>
      <c r="N473" s="933"/>
      <c r="O473" s="933"/>
      <c r="P473" s="933"/>
      <c r="Q473" s="933"/>
      <c r="R473" s="933"/>
      <c r="S473" s="933"/>
      <c r="T473" s="933"/>
      <c r="U473" s="933"/>
      <c r="V473" s="933"/>
      <c r="W473" s="933"/>
      <c r="X473" s="933"/>
      <c r="Y473" s="934"/>
      <c r="Z473" s="3309"/>
      <c r="AA473" s="3310"/>
      <c r="AB473" s="3310"/>
      <c r="AC473" s="3310"/>
      <c r="AD473" s="3310"/>
      <c r="AE473" s="3310"/>
      <c r="AF473" s="3310"/>
      <c r="AG473" s="3310"/>
      <c r="AH473" s="3310"/>
      <c r="AI473" s="3310"/>
      <c r="AJ473" s="3310"/>
      <c r="AK473" s="3310"/>
      <c r="AL473" s="3310"/>
      <c r="AM473" s="3310"/>
      <c r="AN473" s="3310"/>
      <c r="AO473" s="3310"/>
      <c r="AP473" s="3310"/>
      <c r="AQ473" s="3310"/>
      <c r="AR473" s="3310"/>
      <c r="AS473" s="3310"/>
      <c r="AT473" s="3310"/>
      <c r="AU473" s="3311"/>
    </row>
    <row r="474" spans="1:47" ht="15.75" customHeight="1" x14ac:dyDescent="0.15">
      <c r="A474" s="932"/>
      <c r="B474" s="933"/>
      <c r="C474" s="933"/>
      <c r="D474" s="933"/>
      <c r="E474" s="933"/>
      <c r="F474" s="933"/>
      <c r="G474" s="933"/>
      <c r="H474" s="933"/>
      <c r="I474" s="933"/>
      <c r="J474" s="933"/>
      <c r="K474" s="933"/>
      <c r="L474" s="933"/>
      <c r="M474" s="933"/>
      <c r="N474" s="933"/>
      <c r="O474" s="933"/>
      <c r="P474" s="933"/>
      <c r="Q474" s="933"/>
      <c r="R474" s="933"/>
      <c r="S474" s="933"/>
      <c r="T474" s="933"/>
      <c r="U474" s="933"/>
      <c r="V474" s="933"/>
      <c r="W474" s="933"/>
      <c r="X474" s="933"/>
      <c r="Y474" s="934"/>
      <c r="Z474" s="3309"/>
      <c r="AA474" s="3310"/>
      <c r="AB474" s="3310"/>
      <c r="AC474" s="3310"/>
      <c r="AD474" s="3310"/>
      <c r="AE474" s="3310"/>
      <c r="AF474" s="3310"/>
      <c r="AG474" s="3310"/>
      <c r="AH474" s="3310"/>
      <c r="AI474" s="3310"/>
      <c r="AJ474" s="3310"/>
      <c r="AK474" s="3310"/>
      <c r="AL474" s="3310"/>
      <c r="AM474" s="3310"/>
      <c r="AN474" s="3310"/>
      <c r="AO474" s="3310"/>
      <c r="AP474" s="3310"/>
      <c r="AQ474" s="3310"/>
      <c r="AR474" s="3310"/>
      <c r="AS474" s="3310"/>
      <c r="AT474" s="3310"/>
      <c r="AU474" s="3311"/>
    </row>
    <row r="475" spans="1:47" ht="15.75" customHeight="1" x14ac:dyDescent="0.15">
      <c r="A475" s="932"/>
      <c r="B475" s="933"/>
      <c r="C475" s="933"/>
      <c r="D475" s="933"/>
      <c r="E475" s="933"/>
      <c r="F475" s="933"/>
      <c r="G475" s="933"/>
      <c r="H475" s="933"/>
      <c r="I475" s="933"/>
      <c r="J475" s="933"/>
      <c r="K475" s="933"/>
      <c r="L475" s="933"/>
      <c r="M475" s="933"/>
      <c r="N475" s="933"/>
      <c r="O475" s="933"/>
      <c r="P475" s="933"/>
      <c r="Q475" s="933"/>
      <c r="R475" s="933"/>
      <c r="S475" s="933"/>
      <c r="T475" s="933"/>
      <c r="U475" s="933"/>
      <c r="V475" s="933"/>
      <c r="W475" s="933"/>
      <c r="X475" s="933"/>
      <c r="Y475" s="934"/>
      <c r="Z475" s="3309"/>
      <c r="AA475" s="3310"/>
      <c r="AB475" s="3310"/>
      <c r="AC475" s="3310"/>
      <c r="AD475" s="3310"/>
      <c r="AE475" s="3310"/>
      <c r="AF475" s="3310"/>
      <c r="AG475" s="3310"/>
      <c r="AH475" s="3310"/>
      <c r="AI475" s="3310"/>
      <c r="AJ475" s="3310"/>
      <c r="AK475" s="3310"/>
      <c r="AL475" s="3310"/>
      <c r="AM475" s="3310"/>
      <c r="AN475" s="3310"/>
      <c r="AO475" s="3310"/>
      <c r="AP475" s="3310"/>
      <c r="AQ475" s="3310"/>
      <c r="AR475" s="3310"/>
      <c r="AS475" s="3310"/>
      <c r="AT475" s="3310"/>
      <c r="AU475" s="3311"/>
    </row>
    <row r="476" spans="1:47" ht="15.75" customHeight="1" x14ac:dyDescent="0.15">
      <c r="A476" s="932"/>
      <c r="B476" s="933"/>
      <c r="C476" s="933"/>
      <c r="D476" s="933"/>
      <c r="E476" s="933"/>
      <c r="F476" s="933"/>
      <c r="G476" s="933"/>
      <c r="H476" s="933"/>
      <c r="I476" s="933"/>
      <c r="J476" s="933"/>
      <c r="K476" s="933"/>
      <c r="L476" s="933"/>
      <c r="M476" s="933"/>
      <c r="N476" s="933"/>
      <c r="O476" s="933"/>
      <c r="P476" s="933"/>
      <c r="Q476" s="933"/>
      <c r="R476" s="933"/>
      <c r="S476" s="933"/>
      <c r="T476" s="933"/>
      <c r="U476" s="933"/>
      <c r="V476" s="933"/>
      <c r="W476" s="933"/>
      <c r="X476" s="933"/>
      <c r="Y476" s="934"/>
      <c r="Z476" s="3309"/>
      <c r="AA476" s="3310"/>
      <c r="AB476" s="3310"/>
      <c r="AC476" s="3310"/>
      <c r="AD476" s="3310"/>
      <c r="AE476" s="3310"/>
      <c r="AF476" s="3310"/>
      <c r="AG476" s="3310"/>
      <c r="AH476" s="3310"/>
      <c r="AI476" s="3310"/>
      <c r="AJ476" s="3310"/>
      <c r="AK476" s="3310"/>
      <c r="AL476" s="3310"/>
      <c r="AM476" s="3310"/>
      <c r="AN476" s="3310"/>
      <c r="AO476" s="3310"/>
      <c r="AP476" s="3310"/>
      <c r="AQ476" s="3310"/>
      <c r="AR476" s="3310"/>
      <c r="AS476" s="3310"/>
      <c r="AT476" s="3310"/>
      <c r="AU476" s="3311"/>
    </row>
    <row r="477" spans="1:47" ht="15.75" customHeight="1" x14ac:dyDescent="0.15">
      <c r="A477" s="932"/>
      <c r="B477" s="933"/>
      <c r="C477" s="933"/>
      <c r="D477" s="933"/>
      <c r="E477" s="933"/>
      <c r="F477" s="933"/>
      <c r="G477" s="933"/>
      <c r="H477" s="933"/>
      <c r="I477" s="933"/>
      <c r="J477" s="933"/>
      <c r="K477" s="933"/>
      <c r="L477" s="933"/>
      <c r="M477" s="933"/>
      <c r="N477" s="933"/>
      <c r="O477" s="933"/>
      <c r="P477" s="933"/>
      <c r="Q477" s="933"/>
      <c r="R477" s="933"/>
      <c r="S477" s="933"/>
      <c r="T477" s="933"/>
      <c r="U477" s="933"/>
      <c r="V477" s="933"/>
      <c r="W477" s="933"/>
      <c r="X477" s="933"/>
      <c r="Y477" s="934"/>
      <c r="Z477" s="3309"/>
      <c r="AA477" s="3310"/>
      <c r="AB477" s="3310"/>
      <c r="AC477" s="3310"/>
      <c r="AD477" s="3310"/>
      <c r="AE477" s="3310"/>
      <c r="AF477" s="3310"/>
      <c r="AG477" s="3310"/>
      <c r="AH477" s="3310"/>
      <c r="AI477" s="3310"/>
      <c r="AJ477" s="3310"/>
      <c r="AK477" s="3310"/>
      <c r="AL477" s="3310"/>
      <c r="AM477" s="3310"/>
      <c r="AN477" s="3310"/>
      <c r="AO477" s="3310"/>
      <c r="AP477" s="3310"/>
      <c r="AQ477" s="3310"/>
      <c r="AR477" s="3310"/>
      <c r="AS477" s="3310"/>
      <c r="AT477" s="3310"/>
      <c r="AU477" s="3311"/>
    </row>
    <row r="478" spans="1:47" ht="15.75" customHeight="1" x14ac:dyDescent="0.15">
      <c r="A478" s="932"/>
      <c r="B478" s="933"/>
      <c r="C478" s="933"/>
      <c r="D478" s="933"/>
      <c r="E478" s="933"/>
      <c r="F478" s="933"/>
      <c r="G478" s="933"/>
      <c r="H478" s="933"/>
      <c r="I478" s="933"/>
      <c r="J478" s="933"/>
      <c r="K478" s="933"/>
      <c r="L478" s="933"/>
      <c r="M478" s="933"/>
      <c r="N478" s="933"/>
      <c r="O478" s="933"/>
      <c r="P478" s="933"/>
      <c r="Q478" s="933"/>
      <c r="R478" s="933"/>
      <c r="S478" s="933"/>
      <c r="T478" s="933"/>
      <c r="U478" s="933"/>
      <c r="V478" s="933"/>
      <c r="W478" s="933"/>
      <c r="X478" s="933"/>
      <c r="Y478" s="934"/>
      <c r="Z478" s="3309"/>
      <c r="AA478" s="3310"/>
      <c r="AB478" s="3310"/>
      <c r="AC478" s="3310"/>
      <c r="AD478" s="3310"/>
      <c r="AE478" s="3310"/>
      <c r="AF478" s="3310"/>
      <c r="AG478" s="3310"/>
      <c r="AH478" s="3310"/>
      <c r="AI478" s="3310"/>
      <c r="AJ478" s="3310"/>
      <c r="AK478" s="3310"/>
      <c r="AL478" s="3310"/>
      <c r="AM478" s="3310"/>
      <c r="AN478" s="3310"/>
      <c r="AO478" s="3310"/>
      <c r="AP478" s="3310"/>
      <c r="AQ478" s="3310"/>
      <c r="AR478" s="3310"/>
      <c r="AS478" s="3310"/>
      <c r="AT478" s="3310"/>
      <c r="AU478" s="3311"/>
    </row>
    <row r="479" spans="1:47" ht="15.75" customHeight="1" x14ac:dyDescent="0.15">
      <c r="A479" s="932"/>
      <c r="B479" s="933"/>
      <c r="C479" s="933"/>
      <c r="D479" s="933"/>
      <c r="E479" s="933"/>
      <c r="F479" s="933"/>
      <c r="G479" s="933"/>
      <c r="H479" s="933"/>
      <c r="I479" s="933"/>
      <c r="J479" s="933"/>
      <c r="K479" s="933"/>
      <c r="L479" s="933"/>
      <c r="M479" s="933"/>
      <c r="N479" s="933"/>
      <c r="O479" s="933"/>
      <c r="P479" s="933"/>
      <c r="Q479" s="933"/>
      <c r="R479" s="933"/>
      <c r="S479" s="933"/>
      <c r="T479" s="933"/>
      <c r="U479" s="933"/>
      <c r="V479" s="933"/>
      <c r="W479" s="933"/>
      <c r="X479" s="933"/>
      <c r="Y479" s="934"/>
      <c r="Z479" s="3309"/>
      <c r="AA479" s="3310"/>
      <c r="AB479" s="3310"/>
      <c r="AC479" s="3310"/>
      <c r="AD479" s="3310"/>
      <c r="AE479" s="3310"/>
      <c r="AF479" s="3310"/>
      <c r="AG479" s="3310"/>
      <c r="AH479" s="3310"/>
      <c r="AI479" s="3310"/>
      <c r="AJ479" s="3310"/>
      <c r="AK479" s="3310"/>
      <c r="AL479" s="3310"/>
      <c r="AM479" s="3310"/>
      <c r="AN479" s="3310"/>
      <c r="AO479" s="3310"/>
      <c r="AP479" s="3310"/>
      <c r="AQ479" s="3310"/>
      <c r="AR479" s="3310"/>
      <c r="AS479" s="3310"/>
      <c r="AT479" s="3310"/>
      <c r="AU479" s="3311"/>
    </row>
    <row r="480" spans="1:47" ht="15.75" customHeight="1" x14ac:dyDescent="0.15">
      <c r="A480" s="935"/>
      <c r="B480" s="936"/>
      <c r="C480" s="936"/>
      <c r="D480" s="936"/>
      <c r="E480" s="936"/>
      <c r="F480" s="936"/>
      <c r="G480" s="936"/>
      <c r="H480" s="936"/>
      <c r="I480" s="936"/>
      <c r="J480" s="936"/>
      <c r="K480" s="936"/>
      <c r="L480" s="936"/>
      <c r="M480" s="936"/>
      <c r="N480" s="936"/>
      <c r="O480" s="936"/>
      <c r="P480" s="936"/>
      <c r="Q480" s="936"/>
      <c r="R480" s="936"/>
      <c r="S480" s="936"/>
      <c r="T480" s="936"/>
      <c r="U480" s="936"/>
      <c r="V480" s="936"/>
      <c r="W480" s="936"/>
      <c r="X480" s="936"/>
      <c r="Y480" s="937"/>
      <c r="Z480" s="3312"/>
      <c r="AA480" s="3313"/>
      <c r="AB480" s="3313"/>
      <c r="AC480" s="3313"/>
      <c r="AD480" s="3313"/>
      <c r="AE480" s="3313"/>
      <c r="AF480" s="3313"/>
      <c r="AG480" s="3313"/>
      <c r="AH480" s="3313"/>
      <c r="AI480" s="3313"/>
      <c r="AJ480" s="3313"/>
      <c r="AK480" s="3313"/>
      <c r="AL480" s="3313"/>
      <c r="AM480" s="3313"/>
      <c r="AN480" s="3313"/>
      <c r="AO480" s="3313"/>
      <c r="AP480" s="3313"/>
      <c r="AQ480" s="3313"/>
      <c r="AR480" s="3313"/>
      <c r="AS480" s="3313"/>
      <c r="AT480" s="3313"/>
      <c r="AU480" s="3314"/>
    </row>
    <row r="481" spans="1:47" ht="12.75" customHeight="1" x14ac:dyDescent="0.15">
      <c r="A481" s="915"/>
      <c r="B481" s="915"/>
      <c r="C481" s="915"/>
      <c r="D481" s="915"/>
      <c r="E481" s="915"/>
      <c r="F481" s="915"/>
      <c r="G481" s="915"/>
      <c r="H481" s="915"/>
      <c r="I481" s="915"/>
      <c r="J481" s="915"/>
      <c r="K481" s="915"/>
      <c r="L481" s="915"/>
      <c r="M481" s="915"/>
      <c r="N481" s="915"/>
      <c r="O481" s="915"/>
      <c r="P481" s="915"/>
      <c r="Q481" s="915"/>
      <c r="R481" s="915"/>
      <c r="S481" s="915"/>
      <c r="T481" s="915"/>
      <c r="U481" s="915"/>
      <c r="V481" s="915"/>
      <c r="W481" s="915"/>
      <c r="X481" s="915"/>
      <c r="Y481" s="915"/>
      <c r="Z481" s="915"/>
      <c r="AA481" s="915"/>
      <c r="AB481" s="915"/>
      <c r="AC481" s="915"/>
      <c r="AD481" s="915"/>
      <c r="AE481" s="915"/>
      <c r="AF481" s="915"/>
      <c r="AG481" s="915"/>
      <c r="AH481" s="915"/>
      <c r="AI481" s="915"/>
      <c r="AJ481" s="915"/>
      <c r="AK481" s="915"/>
      <c r="AL481" s="915"/>
      <c r="AM481" s="915"/>
      <c r="AN481" s="915"/>
      <c r="AO481" s="915"/>
      <c r="AP481" s="915"/>
      <c r="AQ481" s="915"/>
      <c r="AR481" s="915"/>
      <c r="AS481" s="915"/>
      <c r="AT481" s="915"/>
      <c r="AU481" s="915"/>
    </row>
    <row r="482" spans="1:47" ht="12.75" customHeight="1" x14ac:dyDescent="0.15">
      <c r="A482" s="3315" t="s">
        <v>124</v>
      </c>
      <c r="B482" s="3315"/>
      <c r="C482" s="3315"/>
      <c r="D482" s="3315"/>
      <c r="E482" s="915"/>
      <c r="F482" s="915"/>
      <c r="G482" s="915"/>
      <c r="H482" s="915"/>
      <c r="I482" s="915"/>
      <c r="J482" s="915"/>
      <c r="K482" s="915"/>
      <c r="L482" s="915"/>
      <c r="M482" s="915"/>
      <c r="N482" s="915"/>
      <c r="O482" s="915"/>
      <c r="P482" s="915"/>
      <c r="Q482" s="915"/>
      <c r="R482" s="915"/>
      <c r="S482" s="915"/>
      <c r="T482" s="915"/>
      <c r="U482" s="915"/>
      <c r="V482" s="915"/>
      <c r="W482" s="915"/>
      <c r="X482" s="915"/>
      <c r="Y482" s="915"/>
      <c r="Z482" s="915"/>
      <c r="AA482" s="915"/>
      <c r="AB482" s="915"/>
      <c r="AC482" s="915"/>
      <c r="AD482" s="915"/>
      <c r="AE482" s="915"/>
      <c r="AF482" s="915"/>
      <c r="AG482" s="915"/>
      <c r="AH482" s="915"/>
      <c r="AI482" s="915"/>
      <c r="AJ482" s="915"/>
      <c r="AK482" s="915"/>
      <c r="AL482" s="915"/>
      <c r="AM482" s="915"/>
      <c r="AN482" s="915"/>
      <c r="AO482" s="915"/>
      <c r="AP482" s="915"/>
      <c r="AQ482" s="915"/>
      <c r="AR482" s="915"/>
      <c r="AS482" s="915"/>
      <c r="AT482" s="915"/>
      <c r="AU482" s="929"/>
    </row>
    <row r="483" spans="1:47" ht="12.75" customHeight="1" x14ac:dyDescent="0.15">
      <c r="A483" s="915"/>
      <c r="B483" s="917" t="s">
        <v>123</v>
      </c>
      <c r="C483" s="3317" t="s">
        <v>3515</v>
      </c>
      <c r="D483" s="3318"/>
      <c r="E483" s="3318"/>
      <c r="F483" s="3318"/>
      <c r="G483" s="3318"/>
      <c r="H483" s="3318"/>
      <c r="I483" s="3318"/>
      <c r="J483" s="3318"/>
      <c r="K483" s="3318"/>
      <c r="L483" s="3318"/>
      <c r="M483" s="3318"/>
      <c r="N483" s="3318"/>
      <c r="O483" s="3318"/>
      <c r="P483" s="3318"/>
      <c r="Q483" s="3318"/>
      <c r="R483" s="3318"/>
      <c r="S483" s="3318"/>
      <c r="T483" s="3318"/>
      <c r="U483" s="3318"/>
      <c r="V483" s="3318"/>
      <c r="W483" s="3318"/>
      <c r="X483" s="3318"/>
      <c r="Y483" s="3318"/>
      <c r="Z483" s="3318"/>
      <c r="AA483" s="3318"/>
      <c r="AB483" s="3318"/>
      <c r="AC483" s="3318"/>
      <c r="AD483" s="3318"/>
      <c r="AE483" s="3318"/>
      <c r="AF483" s="3318"/>
      <c r="AG483" s="3318"/>
      <c r="AH483" s="3318"/>
      <c r="AI483" s="3318"/>
      <c r="AJ483" s="3318"/>
      <c r="AK483" s="3318"/>
      <c r="AL483" s="3318"/>
      <c r="AM483" s="3318"/>
      <c r="AN483" s="3318"/>
      <c r="AO483" s="3318"/>
      <c r="AP483" s="3318"/>
      <c r="AQ483" s="3318"/>
      <c r="AR483" s="3318"/>
      <c r="AS483" s="3318"/>
      <c r="AT483" s="3318"/>
      <c r="AU483" s="929"/>
    </row>
    <row r="484" spans="1:47" ht="12.75" customHeight="1" x14ac:dyDescent="0.15">
      <c r="A484" s="915"/>
      <c r="B484" s="917"/>
      <c r="C484" s="3316" t="s">
        <v>586</v>
      </c>
      <c r="D484" s="3316"/>
      <c r="E484" s="3316"/>
      <c r="F484" s="3316"/>
      <c r="G484" s="3316"/>
      <c r="H484" s="3316"/>
      <c r="I484" s="3316"/>
      <c r="J484" s="3316"/>
      <c r="K484" s="3316"/>
      <c r="L484" s="3316"/>
      <c r="M484" s="3316"/>
      <c r="N484" s="3316"/>
      <c r="O484" s="3316"/>
      <c r="P484" s="3316"/>
      <c r="Q484" s="3316"/>
      <c r="R484" s="3316"/>
      <c r="S484" s="3316"/>
      <c r="T484" s="3316"/>
      <c r="U484" s="3316"/>
      <c r="V484" s="3316"/>
      <c r="W484" s="3316"/>
      <c r="X484" s="3316"/>
      <c r="Y484" s="3316"/>
      <c r="Z484" s="3316"/>
      <c r="AA484" s="3316"/>
      <c r="AB484" s="3316"/>
      <c r="AC484" s="3316"/>
      <c r="AD484" s="3316"/>
      <c r="AE484" s="3316"/>
      <c r="AF484" s="3316"/>
      <c r="AG484" s="3316"/>
      <c r="AH484" s="3316"/>
      <c r="AI484" s="3316"/>
      <c r="AJ484" s="3316"/>
      <c r="AK484" s="3316"/>
      <c r="AL484" s="3316"/>
      <c r="AM484" s="3316"/>
      <c r="AN484" s="3316"/>
      <c r="AO484" s="3316"/>
      <c r="AP484" s="3316"/>
      <c r="AQ484" s="3316"/>
      <c r="AR484" s="3316"/>
      <c r="AS484" s="3316"/>
      <c r="AT484" s="3316"/>
      <c r="AU484" s="929"/>
    </row>
    <row r="485" spans="1:47" ht="12.75" customHeight="1" x14ac:dyDescent="0.15">
      <c r="A485" s="915"/>
      <c r="B485" s="917"/>
      <c r="C485" s="3316" t="s">
        <v>585</v>
      </c>
      <c r="D485" s="3316"/>
      <c r="E485" s="3316"/>
      <c r="F485" s="3316"/>
      <c r="G485" s="3316"/>
      <c r="H485" s="3316"/>
      <c r="I485" s="3316"/>
      <c r="J485" s="3316"/>
      <c r="K485" s="3316"/>
      <c r="L485" s="3316"/>
      <c r="M485" s="3316"/>
      <c r="N485" s="3316"/>
      <c r="O485" s="3316"/>
      <c r="P485" s="3316"/>
      <c r="Q485" s="3316"/>
      <c r="R485" s="3316"/>
      <c r="S485" s="3316"/>
      <c r="T485" s="3316"/>
      <c r="U485" s="3316"/>
      <c r="V485" s="3316"/>
      <c r="W485" s="3316"/>
      <c r="X485" s="3316"/>
      <c r="Y485" s="3316"/>
      <c r="Z485" s="3316"/>
      <c r="AA485" s="3316"/>
      <c r="AB485" s="3316"/>
      <c r="AC485" s="3316"/>
      <c r="AD485" s="3316"/>
      <c r="AE485" s="3316"/>
      <c r="AF485" s="3316"/>
      <c r="AG485" s="3316"/>
      <c r="AH485" s="3316"/>
      <c r="AI485" s="3316"/>
      <c r="AJ485" s="3316"/>
      <c r="AK485" s="3316"/>
      <c r="AL485" s="3316"/>
      <c r="AM485" s="3316"/>
      <c r="AN485" s="3316"/>
      <c r="AO485" s="3316"/>
      <c r="AP485" s="3316"/>
      <c r="AQ485" s="3316"/>
      <c r="AR485" s="3316"/>
      <c r="AS485" s="3316"/>
      <c r="AT485" s="3316"/>
      <c r="AU485" s="929"/>
    </row>
    <row r="486" spans="1:47" ht="12.75" customHeight="1" x14ac:dyDescent="0.15">
      <c r="A486" s="915"/>
      <c r="B486" s="917" t="s">
        <v>121</v>
      </c>
      <c r="C486" s="3316" t="s">
        <v>584</v>
      </c>
      <c r="D486" s="3316"/>
      <c r="E486" s="3316"/>
      <c r="F486" s="3316"/>
      <c r="G486" s="3316"/>
      <c r="H486" s="3316"/>
      <c r="I486" s="3316"/>
      <c r="J486" s="3316"/>
      <c r="K486" s="3316"/>
      <c r="L486" s="3316"/>
      <c r="M486" s="3316"/>
      <c r="N486" s="3316"/>
      <c r="O486" s="3316"/>
      <c r="P486" s="3316"/>
      <c r="Q486" s="3316"/>
      <c r="R486" s="3316"/>
      <c r="S486" s="3316"/>
      <c r="T486" s="3316"/>
      <c r="U486" s="3316"/>
      <c r="V486" s="3316"/>
      <c r="W486" s="3316"/>
      <c r="X486" s="3316"/>
      <c r="Y486" s="3316"/>
      <c r="Z486" s="3316"/>
      <c r="AA486" s="3316"/>
      <c r="AB486" s="3316"/>
      <c r="AC486" s="3316"/>
      <c r="AD486" s="3316"/>
      <c r="AE486" s="3316"/>
      <c r="AF486" s="3316"/>
      <c r="AG486" s="3316"/>
      <c r="AH486" s="3316"/>
      <c r="AI486" s="3316"/>
      <c r="AJ486" s="3316"/>
      <c r="AK486" s="3316"/>
      <c r="AL486" s="3316"/>
      <c r="AM486" s="3316"/>
      <c r="AN486" s="3316"/>
      <c r="AO486" s="3316"/>
      <c r="AP486" s="3316"/>
      <c r="AQ486" s="3316"/>
      <c r="AR486" s="3316"/>
      <c r="AS486" s="3316"/>
      <c r="AT486" s="3316"/>
      <c r="AU486" s="929"/>
    </row>
    <row r="487" spans="1:47" ht="12.75" customHeight="1" x14ac:dyDescent="0.15">
      <c r="A487" s="915"/>
      <c r="B487" s="917" t="s">
        <v>120</v>
      </c>
      <c r="C487" s="3316" t="s">
        <v>3516</v>
      </c>
      <c r="D487" s="3316"/>
      <c r="E487" s="3316"/>
      <c r="F487" s="3316"/>
      <c r="G487" s="3316"/>
      <c r="H487" s="3316"/>
      <c r="I487" s="3316"/>
      <c r="J487" s="3316"/>
      <c r="K487" s="3316"/>
      <c r="L487" s="3316"/>
      <c r="M487" s="3316"/>
      <c r="N487" s="3316"/>
      <c r="O487" s="3316"/>
      <c r="P487" s="3316"/>
      <c r="Q487" s="3316"/>
      <c r="R487" s="3316"/>
      <c r="S487" s="3316"/>
      <c r="T487" s="3316"/>
      <c r="U487" s="3316"/>
      <c r="V487" s="3316"/>
      <c r="W487" s="3316"/>
      <c r="X487" s="3316"/>
      <c r="Y487" s="3316"/>
      <c r="Z487" s="3316"/>
      <c r="AA487" s="3316"/>
      <c r="AB487" s="3316"/>
      <c r="AC487" s="3316"/>
      <c r="AD487" s="3316"/>
      <c r="AE487" s="3316"/>
      <c r="AF487" s="3316"/>
      <c r="AG487" s="3316"/>
      <c r="AH487" s="3316"/>
      <c r="AI487" s="3316"/>
      <c r="AJ487" s="3316"/>
      <c r="AK487" s="3316"/>
      <c r="AL487" s="3316"/>
      <c r="AM487" s="3316"/>
      <c r="AN487" s="3316"/>
      <c r="AO487" s="3316"/>
      <c r="AP487" s="3316"/>
      <c r="AQ487" s="3316"/>
      <c r="AR487" s="3316"/>
      <c r="AS487" s="3316"/>
      <c r="AT487" s="3316"/>
      <c r="AU487" s="915"/>
    </row>
    <row r="488" spans="1:47" ht="12.75" customHeight="1" x14ac:dyDescent="0.15">
      <c r="A488" s="915"/>
      <c r="B488" s="917" t="s">
        <v>119</v>
      </c>
      <c r="C488" s="3316" t="s">
        <v>3517</v>
      </c>
      <c r="D488" s="3316"/>
      <c r="E488" s="3316"/>
      <c r="F488" s="3316"/>
      <c r="G488" s="3316"/>
      <c r="H488" s="3316"/>
      <c r="I488" s="3316"/>
      <c r="J488" s="3316"/>
      <c r="K488" s="3316"/>
      <c r="L488" s="3316"/>
      <c r="M488" s="3316"/>
      <c r="N488" s="3316"/>
      <c r="O488" s="3316"/>
      <c r="P488" s="3316"/>
      <c r="Q488" s="3316"/>
      <c r="R488" s="3316"/>
      <c r="S488" s="3316"/>
      <c r="T488" s="3316"/>
      <c r="U488" s="3316"/>
      <c r="V488" s="3316"/>
      <c r="W488" s="3316"/>
      <c r="X488" s="3316"/>
      <c r="Y488" s="3316"/>
      <c r="Z488" s="3316"/>
      <c r="AA488" s="3316"/>
      <c r="AB488" s="3316"/>
      <c r="AC488" s="3316"/>
      <c r="AD488" s="3316"/>
      <c r="AE488" s="3316"/>
      <c r="AF488" s="3316"/>
      <c r="AG488" s="3316"/>
      <c r="AH488" s="3316"/>
      <c r="AI488" s="3316"/>
      <c r="AJ488" s="3316"/>
      <c r="AK488" s="3316"/>
      <c r="AL488" s="3316"/>
      <c r="AM488" s="3316"/>
      <c r="AN488" s="3316"/>
      <c r="AO488" s="3316"/>
      <c r="AP488" s="3316"/>
      <c r="AQ488" s="3316"/>
      <c r="AR488" s="3316"/>
      <c r="AS488" s="3316"/>
      <c r="AT488" s="3316"/>
      <c r="AU488" s="929"/>
    </row>
    <row r="489" spans="1:47" ht="12.75" customHeight="1" x14ac:dyDescent="0.15">
      <c r="A489" s="915"/>
      <c r="B489" s="915"/>
      <c r="C489" s="3316" t="s">
        <v>583</v>
      </c>
      <c r="D489" s="3316"/>
      <c r="E489" s="3316"/>
      <c r="F489" s="3316"/>
      <c r="G489" s="3316"/>
      <c r="H489" s="3316"/>
      <c r="I489" s="3316"/>
      <c r="J489" s="3316"/>
      <c r="K489" s="3316"/>
      <c r="L489" s="3316"/>
      <c r="M489" s="3316"/>
      <c r="N489" s="3316"/>
      <c r="O489" s="3316"/>
      <c r="P489" s="3316"/>
      <c r="Q489" s="3316"/>
      <c r="R489" s="3316"/>
      <c r="S489" s="3316"/>
      <c r="T489" s="3316"/>
      <c r="U489" s="3316"/>
      <c r="V489" s="3316"/>
      <c r="W489" s="3316"/>
      <c r="X489" s="3316"/>
      <c r="Y489" s="3316"/>
      <c r="Z489" s="3316"/>
      <c r="AA489" s="3316"/>
      <c r="AB489" s="3316"/>
      <c r="AC489" s="3316"/>
      <c r="AD489" s="3316"/>
      <c r="AE489" s="3316"/>
      <c r="AF489" s="3316"/>
      <c r="AG489" s="3316"/>
      <c r="AH489" s="3316"/>
      <c r="AI489" s="3316"/>
      <c r="AJ489" s="3316"/>
      <c r="AK489" s="3316"/>
      <c r="AL489" s="3316"/>
      <c r="AM489" s="3316"/>
      <c r="AN489" s="3316"/>
      <c r="AO489" s="3316"/>
      <c r="AP489" s="3316"/>
      <c r="AQ489" s="3316"/>
      <c r="AR489" s="3316"/>
      <c r="AS489" s="3316"/>
      <c r="AT489" s="3316"/>
      <c r="AU489" s="929"/>
    </row>
    <row r="490" spans="1:47" ht="12.75" customHeight="1" x14ac:dyDescent="0.15">
      <c r="A490" s="915"/>
      <c r="B490" s="917" t="s">
        <v>118</v>
      </c>
      <c r="C490" s="3316" t="s">
        <v>582</v>
      </c>
      <c r="D490" s="3316"/>
      <c r="E490" s="3316"/>
      <c r="F490" s="3316"/>
      <c r="G490" s="3316"/>
      <c r="H490" s="3316"/>
      <c r="I490" s="3316"/>
      <c r="J490" s="3316"/>
      <c r="K490" s="3316"/>
      <c r="L490" s="3316"/>
      <c r="M490" s="3316"/>
      <c r="N490" s="3316"/>
      <c r="O490" s="3316"/>
      <c r="P490" s="3316"/>
      <c r="Q490" s="3316"/>
      <c r="R490" s="3316"/>
      <c r="S490" s="3316"/>
      <c r="T490" s="3316"/>
      <c r="U490" s="3316"/>
      <c r="V490" s="3316"/>
      <c r="W490" s="3316"/>
      <c r="X490" s="3316"/>
      <c r="Y490" s="3316"/>
      <c r="Z490" s="3316"/>
      <c r="AA490" s="3316"/>
      <c r="AB490" s="3316"/>
      <c r="AC490" s="3316"/>
      <c r="AD490" s="3316"/>
      <c r="AE490" s="3316"/>
      <c r="AF490" s="3316"/>
      <c r="AG490" s="3316"/>
      <c r="AH490" s="3316"/>
      <c r="AI490" s="3316"/>
      <c r="AJ490" s="3316"/>
      <c r="AK490" s="3316"/>
      <c r="AL490" s="3316"/>
      <c r="AM490" s="3316"/>
      <c r="AN490" s="3316"/>
      <c r="AO490" s="3316"/>
      <c r="AP490" s="3316"/>
      <c r="AQ490" s="3316"/>
      <c r="AR490" s="3316"/>
      <c r="AS490" s="3316"/>
      <c r="AT490" s="3316"/>
      <c r="AU490" s="929"/>
    </row>
    <row r="491" spans="1:47" ht="12.75" customHeight="1" x14ac:dyDescent="0.15">
      <c r="A491" s="915"/>
      <c r="B491" s="917"/>
      <c r="C491" s="917"/>
      <c r="D491" s="917"/>
      <c r="E491" s="917"/>
      <c r="F491" s="917"/>
      <c r="G491" s="917"/>
      <c r="H491" s="917"/>
      <c r="I491" s="917"/>
      <c r="J491" s="917"/>
      <c r="K491" s="917"/>
      <c r="L491" s="917"/>
      <c r="M491" s="917"/>
      <c r="N491" s="917"/>
      <c r="O491" s="917"/>
      <c r="P491" s="917"/>
      <c r="Q491" s="917"/>
      <c r="R491" s="917"/>
      <c r="S491" s="917"/>
      <c r="T491" s="917"/>
      <c r="U491" s="917"/>
      <c r="V491" s="917"/>
      <c r="W491" s="917"/>
      <c r="X491" s="917"/>
      <c r="Y491" s="917"/>
      <c r="Z491" s="917"/>
      <c r="AA491" s="917"/>
      <c r="AB491" s="917"/>
      <c r="AC491" s="917"/>
      <c r="AD491" s="917"/>
      <c r="AE491" s="917"/>
      <c r="AF491" s="917"/>
      <c r="AG491" s="917"/>
      <c r="AH491" s="917"/>
      <c r="AI491" s="917"/>
      <c r="AJ491" s="917"/>
      <c r="AK491" s="917"/>
      <c r="AL491" s="917"/>
      <c r="AM491" s="917"/>
      <c r="AN491" s="917"/>
      <c r="AO491" s="917"/>
      <c r="AP491" s="917"/>
      <c r="AQ491" s="917"/>
      <c r="AR491" s="917"/>
      <c r="AS491" s="917"/>
      <c r="AT491" s="917"/>
      <c r="AU491" s="929"/>
    </row>
    <row r="492" spans="1:47" ht="12.75" customHeight="1" x14ac:dyDescent="0.15"/>
    <row r="493" spans="1:47" ht="12.75" customHeight="1" x14ac:dyDescent="0.15">
      <c r="A493" s="919" t="s">
        <v>609</v>
      </c>
      <c r="B493" s="919" t="s">
        <v>608</v>
      </c>
      <c r="C493" s="919">
        <v>2</v>
      </c>
      <c r="D493" s="919" t="s">
        <v>607</v>
      </c>
      <c r="E493" s="919" t="s">
        <v>606</v>
      </c>
      <c r="F493" s="919"/>
      <c r="G493" s="919" t="s">
        <v>4</v>
      </c>
      <c r="H493" s="919" t="s">
        <v>605</v>
      </c>
      <c r="I493" s="919">
        <v>4</v>
      </c>
      <c r="J493" s="919" t="s">
        <v>3</v>
      </c>
      <c r="K493" s="915"/>
      <c r="L493" s="915"/>
      <c r="M493" s="915"/>
      <c r="N493" s="915"/>
      <c r="O493" s="915"/>
      <c r="P493" s="915"/>
      <c r="Q493" s="915"/>
      <c r="R493" s="915"/>
      <c r="S493" s="915"/>
      <c r="T493" s="915"/>
      <c r="U493" s="915"/>
      <c r="V493" s="915"/>
      <c r="W493" s="915"/>
      <c r="X493" s="915"/>
      <c r="Y493" s="915"/>
      <c r="Z493" s="915"/>
      <c r="AA493" s="915"/>
      <c r="AB493" s="915"/>
      <c r="AC493" s="915"/>
      <c r="AD493" s="915"/>
      <c r="AE493" s="915"/>
      <c r="AF493" s="915"/>
      <c r="AG493" s="915"/>
      <c r="AH493" s="915"/>
      <c r="AI493" s="915"/>
      <c r="AJ493" s="915"/>
      <c r="AK493" s="915"/>
      <c r="AL493" s="915"/>
      <c r="AM493" s="915"/>
      <c r="AN493" s="915"/>
      <c r="AO493" s="915"/>
      <c r="AP493" s="915"/>
      <c r="AQ493" s="915"/>
      <c r="AR493" s="915"/>
      <c r="AS493" s="915"/>
      <c r="AT493" s="915"/>
      <c r="AU493" s="915"/>
    </row>
    <row r="494" spans="1:47" ht="12.75" customHeight="1" x14ac:dyDescent="0.15">
      <c r="A494" s="915"/>
      <c r="B494" s="915"/>
      <c r="C494" s="915"/>
      <c r="D494" s="915"/>
      <c r="E494" s="915"/>
      <c r="F494" s="915"/>
      <c r="G494" s="915"/>
      <c r="H494" s="915"/>
      <c r="I494" s="915"/>
      <c r="J494" s="915"/>
      <c r="K494" s="915"/>
      <c r="L494" s="915"/>
      <c r="M494" s="915"/>
      <c r="N494" s="915"/>
      <c r="O494" s="915"/>
      <c r="P494" s="915"/>
      <c r="Q494" s="915"/>
      <c r="R494" s="915"/>
      <c r="S494" s="915"/>
      <c r="T494" s="915"/>
      <c r="U494" s="3275" t="s">
        <v>604</v>
      </c>
      <c r="V494" s="3275"/>
      <c r="W494" s="3275"/>
      <c r="X494" s="3275"/>
      <c r="Y494" s="3275"/>
      <c r="Z494" s="3275"/>
      <c r="AA494" s="915"/>
      <c r="AB494" s="915"/>
      <c r="AC494" s="915"/>
      <c r="AD494" s="915"/>
      <c r="AE494" s="915"/>
      <c r="AF494" s="915"/>
      <c r="AG494" s="915"/>
      <c r="AH494" s="915"/>
      <c r="AI494" s="915"/>
      <c r="AJ494" s="915"/>
      <c r="AK494" s="915"/>
      <c r="AL494" s="915"/>
      <c r="AM494" s="915"/>
      <c r="AN494" s="915"/>
      <c r="AO494" s="915"/>
      <c r="AP494" s="915"/>
      <c r="AQ494" s="915"/>
      <c r="AR494" s="915"/>
      <c r="AS494" s="915"/>
      <c r="AT494" s="915"/>
      <c r="AU494" s="915"/>
    </row>
    <row r="495" spans="1:47" ht="12.75" customHeight="1" x14ac:dyDescent="0.15">
      <c r="A495" s="915"/>
      <c r="B495" s="915"/>
      <c r="C495" s="915"/>
      <c r="D495" s="915"/>
      <c r="E495" s="915"/>
      <c r="F495" s="915"/>
      <c r="G495" s="915"/>
      <c r="H495" s="915"/>
      <c r="I495" s="915"/>
      <c r="J495" s="915"/>
      <c r="K495" s="915"/>
      <c r="L495" s="915"/>
      <c r="M495" s="915"/>
      <c r="N495" s="915"/>
      <c r="O495" s="915"/>
      <c r="P495" s="915"/>
      <c r="Q495" s="915"/>
      <c r="R495" s="915"/>
      <c r="S495" s="915"/>
      <c r="T495" s="915"/>
      <c r="U495" s="915"/>
      <c r="V495" s="915"/>
      <c r="W495" s="915"/>
      <c r="X495" s="915"/>
      <c r="Y495" s="915"/>
      <c r="Z495" s="915"/>
      <c r="AA495" s="915"/>
      <c r="AB495" s="915"/>
      <c r="AC495" s="915"/>
      <c r="AD495" s="915"/>
      <c r="AE495" s="915"/>
      <c r="AF495" s="915"/>
      <c r="AG495" s="915"/>
      <c r="AH495" s="915"/>
      <c r="AI495" s="915"/>
      <c r="AJ495" s="915"/>
      <c r="AK495" s="915"/>
      <c r="AL495" s="915"/>
      <c r="AM495" s="915"/>
      <c r="AN495" s="915"/>
      <c r="AO495" s="915"/>
      <c r="AP495" s="915"/>
      <c r="AQ495" s="915"/>
      <c r="AR495" s="915"/>
      <c r="AS495" s="915"/>
      <c r="AT495" s="915"/>
      <c r="AU495" s="915"/>
    </row>
    <row r="496" spans="1:47" ht="15.75" customHeight="1" x14ac:dyDescent="0.15">
      <c r="A496" s="3276" t="s">
        <v>603</v>
      </c>
      <c r="B496" s="3277"/>
      <c r="C496" s="3278"/>
      <c r="D496" s="3285" t="s">
        <v>602</v>
      </c>
      <c r="E496" s="3286"/>
      <c r="F496" s="3286"/>
      <c r="G496" s="3286"/>
      <c r="H496" s="3286"/>
      <c r="I496" s="3286"/>
      <c r="J496" s="3287"/>
      <c r="K496" s="920"/>
      <c r="L496" s="1657"/>
      <c r="M496" s="1657"/>
      <c r="N496" s="1657"/>
      <c r="O496" s="1657"/>
      <c r="P496" s="1657"/>
      <c r="Q496" s="1657"/>
      <c r="R496" s="1657"/>
      <c r="S496" s="922" t="s">
        <v>3513</v>
      </c>
      <c r="T496" s="922" t="s">
        <v>601</v>
      </c>
      <c r="U496" s="922" t="s">
        <v>588</v>
      </c>
      <c r="V496" s="922" t="s">
        <v>600</v>
      </c>
      <c r="W496" s="922"/>
      <c r="X496" s="922"/>
      <c r="Y496" s="922"/>
      <c r="Z496" s="922"/>
      <c r="AA496" s="922"/>
      <c r="AB496" s="922"/>
      <c r="AC496" s="922"/>
      <c r="AD496" s="922"/>
      <c r="AE496" s="922"/>
      <c r="AF496" s="922"/>
      <c r="AG496" s="922"/>
      <c r="AH496" s="922"/>
      <c r="AI496" s="923"/>
      <c r="AJ496" s="1656"/>
      <c r="AK496" s="3286" t="s">
        <v>3514</v>
      </c>
      <c r="AL496" s="3286"/>
      <c r="AM496" s="3286"/>
      <c r="AN496" s="3286"/>
      <c r="AO496" s="3286"/>
      <c r="AP496" s="3286"/>
      <c r="AQ496" s="3286"/>
      <c r="AR496" s="3286"/>
      <c r="AS496" s="3286"/>
      <c r="AT496" s="3286"/>
      <c r="AU496" s="1658"/>
    </row>
    <row r="497" spans="1:50" ht="15.75" customHeight="1" x14ac:dyDescent="0.15">
      <c r="A497" s="3279"/>
      <c r="B497" s="3280"/>
      <c r="C497" s="3281"/>
      <c r="D497" s="3288"/>
      <c r="E497" s="3289"/>
      <c r="F497" s="3289"/>
      <c r="G497" s="3289"/>
      <c r="H497" s="3289"/>
      <c r="I497" s="3289"/>
      <c r="J497" s="3290"/>
      <c r="K497" s="3297"/>
      <c r="L497" s="3298"/>
      <c r="M497" s="3298"/>
      <c r="N497" s="3298"/>
      <c r="O497" s="3298"/>
      <c r="P497" s="3298"/>
      <c r="Q497" s="3298"/>
      <c r="R497" s="3298"/>
      <c r="S497" s="3298"/>
      <c r="T497" s="3298"/>
      <c r="U497" s="3298"/>
      <c r="V497" s="3298"/>
      <c r="W497" s="3298"/>
      <c r="X497" s="3298"/>
      <c r="Y497" s="3298"/>
      <c r="Z497" s="3298"/>
      <c r="AA497" s="3298"/>
      <c r="AB497" s="3298"/>
      <c r="AC497" s="3298"/>
      <c r="AD497" s="3298"/>
      <c r="AE497" s="3298"/>
      <c r="AF497" s="3298"/>
      <c r="AG497" s="3298"/>
      <c r="AH497" s="3298"/>
      <c r="AI497" s="3299"/>
      <c r="AJ497" s="1652"/>
      <c r="AK497" s="1652"/>
      <c r="AL497" s="1652"/>
      <c r="AM497" s="1652"/>
      <c r="AN497" s="1652"/>
      <c r="AO497" s="1652"/>
      <c r="AP497" s="1652"/>
      <c r="AQ497" s="1652"/>
      <c r="AR497" s="1652"/>
      <c r="AS497" s="1652"/>
      <c r="AT497" s="1652"/>
      <c r="AU497" s="1653"/>
      <c r="AW497" s="1659" t="s">
        <v>6267</v>
      </c>
      <c r="AX497" s="1660" t="s">
        <v>6269</v>
      </c>
    </row>
    <row r="498" spans="1:50" ht="15.75" customHeight="1" x14ac:dyDescent="0.15">
      <c r="A498" s="3279"/>
      <c r="B498" s="3280"/>
      <c r="C498" s="3281"/>
      <c r="D498" s="3291"/>
      <c r="E498" s="3292"/>
      <c r="F498" s="3292"/>
      <c r="G498" s="3292"/>
      <c r="H498" s="3292"/>
      <c r="I498" s="3292"/>
      <c r="J498" s="3293"/>
      <c r="K498" s="3300"/>
      <c r="L498" s="3301"/>
      <c r="M498" s="3301"/>
      <c r="N498" s="3301"/>
      <c r="O498" s="3301"/>
      <c r="P498" s="3301"/>
      <c r="Q498" s="3301"/>
      <c r="R498" s="3301"/>
      <c r="S498" s="3301"/>
      <c r="T498" s="3301"/>
      <c r="U498" s="3301"/>
      <c r="V498" s="3301"/>
      <c r="W498" s="3301"/>
      <c r="X498" s="3301"/>
      <c r="Y498" s="3301"/>
      <c r="Z498" s="3301"/>
      <c r="AA498" s="3301"/>
      <c r="AB498" s="3301"/>
      <c r="AC498" s="3301"/>
      <c r="AD498" s="3301"/>
      <c r="AE498" s="3301"/>
      <c r="AF498" s="3301"/>
      <c r="AG498" s="3301"/>
      <c r="AH498" s="3301"/>
      <c r="AI498" s="3302"/>
      <c r="AJ498" s="1652"/>
      <c r="AK498" s="914" t="s">
        <v>599</v>
      </c>
      <c r="AL498" s="1652" t="s">
        <v>598</v>
      </c>
      <c r="AM498" s="1652" t="s">
        <v>597</v>
      </c>
      <c r="AN498" s="1652" t="s">
        <v>596</v>
      </c>
      <c r="AO498" s="1652"/>
      <c r="AP498" s="914" t="s">
        <v>595</v>
      </c>
      <c r="AQ498" s="1652" t="s">
        <v>594</v>
      </c>
      <c r="AR498" s="1652" t="s">
        <v>593</v>
      </c>
      <c r="AS498" s="1652" t="s">
        <v>592</v>
      </c>
      <c r="AT498" s="1652"/>
      <c r="AU498" s="1653"/>
      <c r="AW498" s="1661"/>
      <c r="AX498" s="1660" t="s">
        <v>6266</v>
      </c>
    </row>
    <row r="499" spans="1:50" ht="15.75" customHeight="1" x14ac:dyDescent="0.15">
      <c r="A499" s="3282"/>
      <c r="B499" s="3283"/>
      <c r="C499" s="3284"/>
      <c r="D499" s="3294"/>
      <c r="E499" s="3295"/>
      <c r="F499" s="3295"/>
      <c r="G499" s="3295"/>
      <c r="H499" s="3295"/>
      <c r="I499" s="3295"/>
      <c r="J499" s="3296"/>
      <c r="K499" s="3303"/>
      <c r="L499" s="3304"/>
      <c r="M499" s="3304"/>
      <c r="N499" s="3304"/>
      <c r="O499" s="3304"/>
      <c r="P499" s="3304"/>
      <c r="Q499" s="3304"/>
      <c r="R499" s="3304"/>
      <c r="S499" s="3304"/>
      <c r="T499" s="3304"/>
      <c r="U499" s="3304"/>
      <c r="V499" s="3304"/>
      <c r="W499" s="3304"/>
      <c r="X499" s="3304"/>
      <c r="Y499" s="3304"/>
      <c r="Z499" s="3304"/>
      <c r="AA499" s="3304"/>
      <c r="AB499" s="3304"/>
      <c r="AC499" s="3304"/>
      <c r="AD499" s="3304"/>
      <c r="AE499" s="3304"/>
      <c r="AF499" s="3304"/>
      <c r="AG499" s="3304"/>
      <c r="AH499" s="3304"/>
      <c r="AI499" s="3305"/>
      <c r="AJ499" s="1654"/>
      <c r="AK499" s="1654"/>
      <c r="AL499" s="1654"/>
      <c r="AM499" s="1654"/>
      <c r="AN499" s="1654"/>
      <c r="AO499" s="1654"/>
      <c r="AP499" s="1654"/>
      <c r="AQ499" s="1654"/>
      <c r="AR499" s="1654"/>
      <c r="AS499" s="1654"/>
      <c r="AT499" s="1654"/>
      <c r="AU499" s="1655"/>
      <c r="AW499" s="1661"/>
      <c r="AX499" s="1660" t="s">
        <v>6268</v>
      </c>
    </row>
    <row r="500" spans="1:50" ht="15.75" customHeight="1" x14ac:dyDescent="0.15">
      <c r="A500" s="913"/>
      <c r="B500" s="930"/>
      <c r="C500" s="930"/>
      <c r="D500" s="930"/>
      <c r="E500" s="930"/>
      <c r="F500" s="930"/>
      <c r="G500" s="930"/>
      <c r="H500" s="930"/>
      <c r="I500" s="930"/>
      <c r="J500" s="930"/>
      <c r="K500" s="930"/>
      <c r="L500" s="930"/>
      <c r="M500" s="930"/>
      <c r="N500" s="930"/>
      <c r="O500" s="930"/>
      <c r="P500" s="930"/>
      <c r="Q500" s="930"/>
      <c r="R500" s="930"/>
      <c r="S500" s="930"/>
      <c r="T500" s="930"/>
      <c r="U500" s="930"/>
      <c r="V500" s="930"/>
      <c r="W500" s="930"/>
      <c r="X500" s="930"/>
      <c r="Y500" s="931"/>
      <c r="Z500" s="201"/>
      <c r="AA500" s="200" t="s">
        <v>591</v>
      </c>
      <c r="AB500" s="200" t="s">
        <v>590</v>
      </c>
      <c r="AC500" s="200" t="s">
        <v>589</v>
      </c>
      <c r="AD500" s="200" t="s">
        <v>588</v>
      </c>
      <c r="AE500" s="200"/>
      <c r="AF500" s="200"/>
      <c r="AG500" s="200"/>
      <c r="AH500" s="200"/>
      <c r="AI500" s="200"/>
      <c r="AJ500" s="199"/>
      <c r="AK500" s="199"/>
      <c r="AL500" s="199"/>
      <c r="AM500" s="199"/>
      <c r="AN500" s="199"/>
      <c r="AO500" s="199"/>
      <c r="AP500" s="199"/>
      <c r="AQ500" s="199"/>
      <c r="AR500" s="199"/>
      <c r="AS500" s="199"/>
      <c r="AT500" s="199"/>
      <c r="AU500" s="203"/>
    </row>
    <row r="501" spans="1:50" ht="15.75" customHeight="1" x14ac:dyDescent="0.15">
      <c r="A501" s="932"/>
      <c r="B501" s="933"/>
      <c r="C501" s="933"/>
      <c r="D501" s="933"/>
      <c r="E501" s="933"/>
      <c r="F501" s="933"/>
      <c r="G501" s="933"/>
      <c r="H501" s="933"/>
      <c r="I501" s="933"/>
      <c r="J501" s="933"/>
      <c r="K501" s="933"/>
      <c r="L501" s="933"/>
      <c r="M501" s="933"/>
      <c r="N501" s="933"/>
      <c r="O501" s="933"/>
      <c r="P501" s="933"/>
      <c r="Q501" s="933"/>
      <c r="R501" s="933"/>
      <c r="S501" s="933"/>
      <c r="T501" s="933"/>
      <c r="U501" s="933"/>
      <c r="V501" s="933"/>
      <c r="W501" s="933"/>
      <c r="X501" s="933"/>
      <c r="Y501" s="934"/>
      <c r="Z501" s="3306"/>
      <c r="AA501" s="3307"/>
      <c r="AB501" s="3307"/>
      <c r="AC501" s="3307"/>
      <c r="AD501" s="3307"/>
      <c r="AE501" s="3307"/>
      <c r="AF501" s="3307"/>
      <c r="AG501" s="3307"/>
      <c r="AH501" s="3307"/>
      <c r="AI501" s="3307"/>
      <c r="AJ501" s="3307"/>
      <c r="AK501" s="3307"/>
      <c r="AL501" s="3307"/>
      <c r="AM501" s="3307"/>
      <c r="AN501" s="3307"/>
      <c r="AO501" s="3307"/>
      <c r="AP501" s="3307"/>
      <c r="AQ501" s="3307"/>
      <c r="AR501" s="3307"/>
      <c r="AS501" s="3307"/>
      <c r="AT501" s="3307"/>
      <c r="AU501" s="3308"/>
    </row>
    <row r="502" spans="1:50" ht="15.75" customHeight="1" x14ac:dyDescent="0.15">
      <c r="A502" s="932"/>
      <c r="B502" s="933"/>
      <c r="C502" s="933"/>
      <c r="D502" s="933"/>
      <c r="E502" s="933"/>
      <c r="F502" s="933"/>
      <c r="G502" s="933"/>
      <c r="H502" s="933"/>
      <c r="I502" s="933"/>
      <c r="J502" s="933"/>
      <c r="K502" s="933"/>
      <c r="L502" s="933"/>
      <c r="M502" s="933"/>
      <c r="N502" s="933"/>
      <c r="O502" s="933"/>
      <c r="P502" s="933"/>
      <c r="Q502" s="933"/>
      <c r="R502" s="933"/>
      <c r="S502" s="933"/>
      <c r="T502" s="933"/>
      <c r="U502" s="933"/>
      <c r="V502" s="933"/>
      <c r="W502" s="933"/>
      <c r="X502" s="933"/>
      <c r="Y502" s="934"/>
      <c r="Z502" s="3309"/>
      <c r="AA502" s="3310"/>
      <c r="AB502" s="3310"/>
      <c r="AC502" s="3310"/>
      <c r="AD502" s="3310"/>
      <c r="AE502" s="3310"/>
      <c r="AF502" s="3310"/>
      <c r="AG502" s="3310"/>
      <c r="AH502" s="3310"/>
      <c r="AI502" s="3310"/>
      <c r="AJ502" s="3310"/>
      <c r="AK502" s="3310"/>
      <c r="AL502" s="3310"/>
      <c r="AM502" s="3310"/>
      <c r="AN502" s="3310"/>
      <c r="AO502" s="3310"/>
      <c r="AP502" s="3310"/>
      <c r="AQ502" s="3310"/>
      <c r="AR502" s="3310"/>
      <c r="AS502" s="3310"/>
      <c r="AT502" s="3310"/>
      <c r="AU502" s="3311"/>
    </row>
    <row r="503" spans="1:50" ht="15.75" customHeight="1" x14ac:dyDescent="0.15">
      <c r="A503" s="932"/>
      <c r="B503" s="933"/>
      <c r="C503" s="933"/>
      <c r="D503" s="933"/>
      <c r="E503" s="933"/>
      <c r="F503" s="933"/>
      <c r="G503" s="933"/>
      <c r="H503" s="933"/>
      <c r="I503" s="933"/>
      <c r="J503" s="933"/>
      <c r="K503" s="933"/>
      <c r="L503" s="933"/>
      <c r="M503" s="933"/>
      <c r="N503" s="933"/>
      <c r="O503" s="933"/>
      <c r="P503" s="933"/>
      <c r="Q503" s="933"/>
      <c r="R503" s="933"/>
      <c r="S503" s="933"/>
      <c r="T503" s="933"/>
      <c r="U503" s="933"/>
      <c r="V503" s="933"/>
      <c r="W503" s="933"/>
      <c r="X503" s="933"/>
      <c r="Y503" s="934"/>
      <c r="Z503" s="3309"/>
      <c r="AA503" s="3310"/>
      <c r="AB503" s="3310"/>
      <c r="AC503" s="3310"/>
      <c r="AD503" s="3310"/>
      <c r="AE503" s="3310"/>
      <c r="AF503" s="3310"/>
      <c r="AG503" s="3310"/>
      <c r="AH503" s="3310"/>
      <c r="AI503" s="3310"/>
      <c r="AJ503" s="3310"/>
      <c r="AK503" s="3310"/>
      <c r="AL503" s="3310"/>
      <c r="AM503" s="3310"/>
      <c r="AN503" s="3310"/>
      <c r="AO503" s="3310"/>
      <c r="AP503" s="3310"/>
      <c r="AQ503" s="3310"/>
      <c r="AR503" s="3310"/>
      <c r="AS503" s="3310"/>
      <c r="AT503" s="3310"/>
      <c r="AU503" s="3311"/>
    </row>
    <row r="504" spans="1:50" ht="15.75" customHeight="1" x14ac:dyDescent="0.15">
      <c r="A504" s="932"/>
      <c r="B504" s="933"/>
      <c r="C504" s="933"/>
      <c r="D504" s="933"/>
      <c r="E504" s="933"/>
      <c r="F504" s="933"/>
      <c r="G504" s="933"/>
      <c r="H504" s="933"/>
      <c r="I504" s="933"/>
      <c r="J504" s="933"/>
      <c r="K504" s="933"/>
      <c r="L504" s="933"/>
      <c r="M504" s="933"/>
      <c r="N504" s="933"/>
      <c r="O504" s="933"/>
      <c r="P504" s="933"/>
      <c r="Q504" s="933"/>
      <c r="R504" s="933"/>
      <c r="S504" s="933"/>
      <c r="T504" s="933"/>
      <c r="U504" s="933"/>
      <c r="V504" s="933"/>
      <c r="W504" s="933"/>
      <c r="X504" s="933"/>
      <c r="Y504" s="934"/>
      <c r="Z504" s="3309"/>
      <c r="AA504" s="3310"/>
      <c r="AB504" s="3310"/>
      <c r="AC504" s="3310"/>
      <c r="AD504" s="3310"/>
      <c r="AE504" s="3310"/>
      <c r="AF504" s="3310"/>
      <c r="AG504" s="3310"/>
      <c r="AH504" s="3310"/>
      <c r="AI504" s="3310"/>
      <c r="AJ504" s="3310"/>
      <c r="AK504" s="3310"/>
      <c r="AL504" s="3310"/>
      <c r="AM504" s="3310"/>
      <c r="AN504" s="3310"/>
      <c r="AO504" s="3310"/>
      <c r="AP504" s="3310"/>
      <c r="AQ504" s="3310"/>
      <c r="AR504" s="3310"/>
      <c r="AS504" s="3310"/>
      <c r="AT504" s="3310"/>
      <c r="AU504" s="3311"/>
    </row>
    <row r="505" spans="1:50" ht="15.75" customHeight="1" x14ac:dyDescent="0.15">
      <c r="A505" s="932"/>
      <c r="B505" s="933"/>
      <c r="C505" s="933"/>
      <c r="D505" s="933"/>
      <c r="E505" s="933"/>
      <c r="F505" s="933"/>
      <c r="G505" s="933"/>
      <c r="H505" s="933"/>
      <c r="I505" s="933"/>
      <c r="J505" s="933"/>
      <c r="K505" s="933"/>
      <c r="L505" s="933"/>
      <c r="M505" s="933"/>
      <c r="N505" s="933"/>
      <c r="O505" s="933"/>
      <c r="P505" s="933"/>
      <c r="Q505" s="933"/>
      <c r="R505" s="933"/>
      <c r="S505" s="933"/>
      <c r="T505" s="933"/>
      <c r="U505" s="933"/>
      <c r="V505" s="933"/>
      <c r="W505" s="933"/>
      <c r="X505" s="933"/>
      <c r="Y505" s="934"/>
      <c r="Z505" s="3309"/>
      <c r="AA505" s="3310"/>
      <c r="AB505" s="3310"/>
      <c r="AC505" s="3310"/>
      <c r="AD505" s="3310"/>
      <c r="AE505" s="3310"/>
      <c r="AF505" s="3310"/>
      <c r="AG505" s="3310"/>
      <c r="AH505" s="3310"/>
      <c r="AI505" s="3310"/>
      <c r="AJ505" s="3310"/>
      <c r="AK505" s="3310"/>
      <c r="AL505" s="3310"/>
      <c r="AM505" s="3310"/>
      <c r="AN505" s="3310"/>
      <c r="AO505" s="3310"/>
      <c r="AP505" s="3310"/>
      <c r="AQ505" s="3310"/>
      <c r="AR505" s="3310"/>
      <c r="AS505" s="3310"/>
      <c r="AT505" s="3310"/>
      <c r="AU505" s="3311"/>
    </row>
    <row r="506" spans="1:50" ht="15.75" customHeight="1" x14ac:dyDescent="0.15">
      <c r="A506" s="932"/>
      <c r="B506" s="933"/>
      <c r="C506" s="933"/>
      <c r="D506" s="933"/>
      <c r="E506" s="933"/>
      <c r="F506" s="933"/>
      <c r="G506" s="933"/>
      <c r="H506" s="933"/>
      <c r="I506" s="933"/>
      <c r="J506" s="933"/>
      <c r="K506" s="933"/>
      <c r="L506" s="933"/>
      <c r="M506" s="933"/>
      <c r="N506" s="933"/>
      <c r="O506" s="933"/>
      <c r="P506" s="933"/>
      <c r="Q506" s="933"/>
      <c r="R506" s="933"/>
      <c r="S506" s="933"/>
      <c r="T506" s="933"/>
      <c r="U506" s="933"/>
      <c r="V506" s="933"/>
      <c r="W506" s="933"/>
      <c r="X506" s="933"/>
      <c r="Y506" s="934"/>
      <c r="Z506" s="3309"/>
      <c r="AA506" s="3310"/>
      <c r="AB506" s="3310"/>
      <c r="AC506" s="3310"/>
      <c r="AD506" s="3310"/>
      <c r="AE506" s="3310"/>
      <c r="AF506" s="3310"/>
      <c r="AG506" s="3310"/>
      <c r="AH506" s="3310"/>
      <c r="AI506" s="3310"/>
      <c r="AJ506" s="3310"/>
      <c r="AK506" s="3310"/>
      <c r="AL506" s="3310"/>
      <c r="AM506" s="3310"/>
      <c r="AN506" s="3310"/>
      <c r="AO506" s="3310"/>
      <c r="AP506" s="3310"/>
      <c r="AQ506" s="3310"/>
      <c r="AR506" s="3310"/>
      <c r="AS506" s="3310"/>
      <c r="AT506" s="3310"/>
      <c r="AU506" s="3311"/>
    </row>
    <row r="507" spans="1:50" ht="15.75" customHeight="1" x14ac:dyDescent="0.15">
      <c r="A507" s="932"/>
      <c r="B507" s="933"/>
      <c r="C507" s="933"/>
      <c r="D507" s="933"/>
      <c r="E507" s="933"/>
      <c r="F507" s="933"/>
      <c r="G507" s="933"/>
      <c r="H507" s="933"/>
      <c r="I507" s="933"/>
      <c r="J507" s="933"/>
      <c r="K507" s="933"/>
      <c r="L507" s="933"/>
      <c r="M507" s="933"/>
      <c r="N507" s="933"/>
      <c r="O507" s="933"/>
      <c r="P507" s="933"/>
      <c r="Q507" s="933"/>
      <c r="R507" s="933"/>
      <c r="S507" s="933"/>
      <c r="T507" s="933"/>
      <c r="U507" s="933"/>
      <c r="V507" s="933"/>
      <c r="W507" s="933"/>
      <c r="X507" s="933"/>
      <c r="Y507" s="934"/>
      <c r="Z507" s="3309"/>
      <c r="AA507" s="3310"/>
      <c r="AB507" s="3310"/>
      <c r="AC507" s="3310"/>
      <c r="AD507" s="3310"/>
      <c r="AE507" s="3310"/>
      <c r="AF507" s="3310"/>
      <c r="AG507" s="3310"/>
      <c r="AH507" s="3310"/>
      <c r="AI507" s="3310"/>
      <c r="AJ507" s="3310"/>
      <c r="AK507" s="3310"/>
      <c r="AL507" s="3310"/>
      <c r="AM507" s="3310"/>
      <c r="AN507" s="3310"/>
      <c r="AO507" s="3310"/>
      <c r="AP507" s="3310"/>
      <c r="AQ507" s="3310"/>
      <c r="AR507" s="3310"/>
      <c r="AS507" s="3310"/>
      <c r="AT507" s="3310"/>
      <c r="AU507" s="3311"/>
    </row>
    <row r="508" spans="1:50" ht="15.75" customHeight="1" x14ac:dyDescent="0.15">
      <c r="A508" s="932"/>
      <c r="B508" s="933"/>
      <c r="C508" s="933"/>
      <c r="D508" s="933"/>
      <c r="E508" s="933"/>
      <c r="F508" s="933"/>
      <c r="G508" s="933"/>
      <c r="H508" s="933"/>
      <c r="I508" s="933"/>
      <c r="J508" s="933"/>
      <c r="K508" s="3315" t="s">
        <v>587</v>
      </c>
      <c r="L508" s="3315"/>
      <c r="M508" s="3315"/>
      <c r="N508" s="3315"/>
      <c r="O508" s="3315"/>
      <c r="P508" s="3315"/>
      <c r="Q508" s="933"/>
      <c r="R508" s="933"/>
      <c r="S508" s="933"/>
      <c r="T508" s="933"/>
      <c r="U508" s="933"/>
      <c r="V508" s="933"/>
      <c r="W508" s="933"/>
      <c r="X508" s="933"/>
      <c r="Y508" s="934"/>
      <c r="Z508" s="3309"/>
      <c r="AA508" s="3310"/>
      <c r="AB508" s="3310"/>
      <c r="AC508" s="3310"/>
      <c r="AD508" s="3310"/>
      <c r="AE508" s="3310"/>
      <c r="AF508" s="3310"/>
      <c r="AG508" s="3310"/>
      <c r="AH508" s="3310"/>
      <c r="AI508" s="3310"/>
      <c r="AJ508" s="3310"/>
      <c r="AK508" s="3310"/>
      <c r="AL508" s="3310"/>
      <c r="AM508" s="3310"/>
      <c r="AN508" s="3310"/>
      <c r="AO508" s="3310"/>
      <c r="AP508" s="3310"/>
      <c r="AQ508" s="3310"/>
      <c r="AR508" s="3310"/>
      <c r="AS508" s="3310"/>
      <c r="AT508" s="3310"/>
      <c r="AU508" s="3311"/>
    </row>
    <row r="509" spans="1:50" ht="15.75" customHeight="1" x14ac:dyDescent="0.15">
      <c r="A509" s="932"/>
      <c r="B509" s="933"/>
      <c r="C509" s="933"/>
      <c r="D509" s="933"/>
      <c r="E509" s="933"/>
      <c r="F509" s="933"/>
      <c r="G509" s="933"/>
      <c r="H509" s="933"/>
      <c r="I509" s="933"/>
      <c r="J509" s="933"/>
      <c r="K509" s="933"/>
      <c r="L509" s="933"/>
      <c r="M509" s="933"/>
      <c r="N509" s="933"/>
      <c r="O509" s="933"/>
      <c r="P509" s="933"/>
      <c r="Q509" s="933"/>
      <c r="R509" s="933"/>
      <c r="S509" s="933"/>
      <c r="T509" s="933"/>
      <c r="U509" s="933"/>
      <c r="V509" s="933"/>
      <c r="W509" s="933"/>
      <c r="X509" s="933"/>
      <c r="Y509" s="934"/>
      <c r="Z509" s="3309"/>
      <c r="AA509" s="3310"/>
      <c r="AB509" s="3310"/>
      <c r="AC509" s="3310"/>
      <c r="AD509" s="3310"/>
      <c r="AE509" s="3310"/>
      <c r="AF509" s="3310"/>
      <c r="AG509" s="3310"/>
      <c r="AH509" s="3310"/>
      <c r="AI509" s="3310"/>
      <c r="AJ509" s="3310"/>
      <c r="AK509" s="3310"/>
      <c r="AL509" s="3310"/>
      <c r="AM509" s="3310"/>
      <c r="AN509" s="3310"/>
      <c r="AO509" s="3310"/>
      <c r="AP509" s="3310"/>
      <c r="AQ509" s="3310"/>
      <c r="AR509" s="3310"/>
      <c r="AS509" s="3310"/>
      <c r="AT509" s="3310"/>
      <c r="AU509" s="3311"/>
    </row>
    <row r="510" spans="1:50" ht="15.75" customHeight="1" x14ac:dyDescent="0.15">
      <c r="A510" s="932"/>
      <c r="B510" s="933"/>
      <c r="C510" s="933"/>
      <c r="D510" s="933"/>
      <c r="E510" s="933"/>
      <c r="F510" s="933"/>
      <c r="G510" s="933"/>
      <c r="H510" s="933"/>
      <c r="I510" s="933"/>
      <c r="J510" s="933"/>
      <c r="K510" s="933"/>
      <c r="L510" s="933"/>
      <c r="M510" s="933"/>
      <c r="N510" s="933"/>
      <c r="O510" s="933"/>
      <c r="P510" s="933"/>
      <c r="Q510" s="933"/>
      <c r="R510" s="933"/>
      <c r="S510" s="933"/>
      <c r="T510" s="933"/>
      <c r="U510" s="933"/>
      <c r="V510" s="933"/>
      <c r="W510" s="933"/>
      <c r="X510" s="933"/>
      <c r="Y510" s="934"/>
      <c r="Z510" s="3309"/>
      <c r="AA510" s="3310"/>
      <c r="AB510" s="3310"/>
      <c r="AC510" s="3310"/>
      <c r="AD510" s="3310"/>
      <c r="AE510" s="3310"/>
      <c r="AF510" s="3310"/>
      <c r="AG510" s="3310"/>
      <c r="AH510" s="3310"/>
      <c r="AI510" s="3310"/>
      <c r="AJ510" s="3310"/>
      <c r="AK510" s="3310"/>
      <c r="AL510" s="3310"/>
      <c r="AM510" s="3310"/>
      <c r="AN510" s="3310"/>
      <c r="AO510" s="3310"/>
      <c r="AP510" s="3310"/>
      <c r="AQ510" s="3310"/>
      <c r="AR510" s="3310"/>
      <c r="AS510" s="3310"/>
      <c r="AT510" s="3310"/>
      <c r="AU510" s="3311"/>
    </row>
    <row r="511" spans="1:50" ht="15.75" customHeight="1" x14ac:dyDescent="0.15">
      <c r="A511" s="932"/>
      <c r="B511" s="933"/>
      <c r="C511" s="933"/>
      <c r="D511" s="933"/>
      <c r="E511" s="933"/>
      <c r="F511" s="933"/>
      <c r="G511" s="933"/>
      <c r="H511" s="933"/>
      <c r="I511" s="933"/>
      <c r="J511" s="933"/>
      <c r="K511" s="933"/>
      <c r="L511" s="933"/>
      <c r="M511" s="933"/>
      <c r="N511" s="933"/>
      <c r="O511" s="933"/>
      <c r="P511" s="933"/>
      <c r="Q511" s="933"/>
      <c r="R511" s="933"/>
      <c r="S511" s="933"/>
      <c r="T511" s="933"/>
      <c r="U511" s="933"/>
      <c r="V511" s="933"/>
      <c r="W511" s="933"/>
      <c r="X511" s="933"/>
      <c r="Y511" s="934"/>
      <c r="Z511" s="3309"/>
      <c r="AA511" s="3310"/>
      <c r="AB511" s="3310"/>
      <c r="AC511" s="3310"/>
      <c r="AD511" s="3310"/>
      <c r="AE511" s="3310"/>
      <c r="AF511" s="3310"/>
      <c r="AG511" s="3310"/>
      <c r="AH511" s="3310"/>
      <c r="AI511" s="3310"/>
      <c r="AJ511" s="3310"/>
      <c r="AK511" s="3310"/>
      <c r="AL511" s="3310"/>
      <c r="AM511" s="3310"/>
      <c r="AN511" s="3310"/>
      <c r="AO511" s="3310"/>
      <c r="AP511" s="3310"/>
      <c r="AQ511" s="3310"/>
      <c r="AR511" s="3310"/>
      <c r="AS511" s="3310"/>
      <c r="AT511" s="3310"/>
      <c r="AU511" s="3311"/>
    </row>
    <row r="512" spans="1:50" ht="15.75" customHeight="1" x14ac:dyDescent="0.15">
      <c r="A512" s="932"/>
      <c r="B512" s="933"/>
      <c r="C512" s="933"/>
      <c r="D512" s="933"/>
      <c r="E512" s="933"/>
      <c r="F512" s="933"/>
      <c r="G512" s="933"/>
      <c r="H512" s="933"/>
      <c r="I512" s="933"/>
      <c r="J512" s="933"/>
      <c r="K512" s="933"/>
      <c r="L512" s="933"/>
      <c r="M512" s="933"/>
      <c r="N512" s="933"/>
      <c r="O512" s="933"/>
      <c r="P512" s="933"/>
      <c r="Q512" s="933"/>
      <c r="R512" s="933"/>
      <c r="S512" s="933"/>
      <c r="T512" s="933"/>
      <c r="U512" s="933"/>
      <c r="V512" s="933"/>
      <c r="W512" s="933"/>
      <c r="X512" s="933"/>
      <c r="Y512" s="934"/>
      <c r="Z512" s="3309"/>
      <c r="AA512" s="3310"/>
      <c r="AB512" s="3310"/>
      <c r="AC512" s="3310"/>
      <c r="AD512" s="3310"/>
      <c r="AE512" s="3310"/>
      <c r="AF512" s="3310"/>
      <c r="AG512" s="3310"/>
      <c r="AH512" s="3310"/>
      <c r="AI512" s="3310"/>
      <c r="AJ512" s="3310"/>
      <c r="AK512" s="3310"/>
      <c r="AL512" s="3310"/>
      <c r="AM512" s="3310"/>
      <c r="AN512" s="3310"/>
      <c r="AO512" s="3310"/>
      <c r="AP512" s="3310"/>
      <c r="AQ512" s="3310"/>
      <c r="AR512" s="3310"/>
      <c r="AS512" s="3310"/>
      <c r="AT512" s="3310"/>
      <c r="AU512" s="3311"/>
    </row>
    <row r="513" spans="1:50" ht="15.75" customHeight="1" x14ac:dyDescent="0.15">
      <c r="A513" s="932"/>
      <c r="B513" s="933"/>
      <c r="C513" s="933"/>
      <c r="D513" s="933"/>
      <c r="E513" s="933"/>
      <c r="F513" s="933"/>
      <c r="G513" s="933"/>
      <c r="H513" s="933"/>
      <c r="I513" s="933"/>
      <c r="J513" s="933"/>
      <c r="K513" s="933"/>
      <c r="L513" s="933"/>
      <c r="M513" s="933"/>
      <c r="N513" s="933"/>
      <c r="O513" s="933"/>
      <c r="P513" s="933"/>
      <c r="Q513" s="933"/>
      <c r="R513" s="933"/>
      <c r="S513" s="933"/>
      <c r="T513" s="933"/>
      <c r="U513" s="933"/>
      <c r="V513" s="933"/>
      <c r="W513" s="933"/>
      <c r="X513" s="933"/>
      <c r="Y513" s="934"/>
      <c r="Z513" s="3309"/>
      <c r="AA513" s="3310"/>
      <c r="AB513" s="3310"/>
      <c r="AC513" s="3310"/>
      <c r="AD513" s="3310"/>
      <c r="AE513" s="3310"/>
      <c r="AF513" s="3310"/>
      <c r="AG513" s="3310"/>
      <c r="AH513" s="3310"/>
      <c r="AI513" s="3310"/>
      <c r="AJ513" s="3310"/>
      <c r="AK513" s="3310"/>
      <c r="AL513" s="3310"/>
      <c r="AM513" s="3310"/>
      <c r="AN513" s="3310"/>
      <c r="AO513" s="3310"/>
      <c r="AP513" s="3310"/>
      <c r="AQ513" s="3310"/>
      <c r="AR513" s="3310"/>
      <c r="AS513" s="3310"/>
      <c r="AT513" s="3310"/>
      <c r="AU513" s="3311"/>
    </row>
    <row r="514" spans="1:50" ht="15.75" customHeight="1" x14ac:dyDescent="0.15">
      <c r="A514" s="932"/>
      <c r="B514" s="933"/>
      <c r="C514" s="933"/>
      <c r="D514" s="933"/>
      <c r="E514" s="933"/>
      <c r="F514" s="933"/>
      <c r="G514" s="933"/>
      <c r="H514" s="933"/>
      <c r="I514" s="933"/>
      <c r="J514" s="933"/>
      <c r="K514" s="933"/>
      <c r="L514" s="933"/>
      <c r="M514" s="933"/>
      <c r="N514" s="933"/>
      <c r="O514" s="933"/>
      <c r="P514" s="933"/>
      <c r="Q514" s="933"/>
      <c r="R514" s="933"/>
      <c r="S514" s="933"/>
      <c r="T514" s="933"/>
      <c r="U514" s="933"/>
      <c r="V514" s="933"/>
      <c r="W514" s="933"/>
      <c r="X514" s="933"/>
      <c r="Y514" s="934"/>
      <c r="Z514" s="3309"/>
      <c r="AA514" s="3310"/>
      <c r="AB514" s="3310"/>
      <c r="AC514" s="3310"/>
      <c r="AD514" s="3310"/>
      <c r="AE514" s="3310"/>
      <c r="AF514" s="3310"/>
      <c r="AG514" s="3310"/>
      <c r="AH514" s="3310"/>
      <c r="AI514" s="3310"/>
      <c r="AJ514" s="3310"/>
      <c r="AK514" s="3310"/>
      <c r="AL514" s="3310"/>
      <c r="AM514" s="3310"/>
      <c r="AN514" s="3310"/>
      <c r="AO514" s="3310"/>
      <c r="AP514" s="3310"/>
      <c r="AQ514" s="3310"/>
      <c r="AR514" s="3310"/>
      <c r="AS514" s="3310"/>
      <c r="AT514" s="3310"/>
      <c r="AU514" s="3311"/>
    </row>
    <row r="515" spans="1:50" ht="15.75" customHeight="1" x14ac:dyDescent="0.15">
      <c r="A515" s="932"/>
      <c r="B515" s="933"/>
      <c r="C515" s="933"/>
      <c r="D515" s="933"/>
      <c r="E515" s="933"/>
      <c r="F515" s="933"/>
      <c r="G515" s="933"/>
      <c r="H515" s="933"/>
      <c r="I515" s="933"/>
      <c r="J515" s="933"/>
      <c r="K515" s="933"/>
      <c r="L515" s="933"/>
      <c r="M515" s="933"/>
      <c r="N515" s="933"/>
      <c r="O515" s="933"/>
      <c r="P515" s="933"/>
      <c r="Q515" s="933"/>
      <c r="R515" s="933"/>
      <c r="S515" s="933"/>
      <c r="T515" s="933"/>
      <c r="U515" s="933"/>
      <c r="V515" s="933"/>
      <c r="W515" s="933"/>
      <c r="X515" s="933"/>
      <c r="Y515" s="934"/>
      <c r="Z515" s="3309"/>
      <c r="AA515" s="3310"/>
      <c r="AB515" s="3310"/>
      <c r="AC515" s="3310"/>
      <c r="AD515" s="3310"/>
      <c r="AE515" s="3310"/>
      <c r="AF515" s="3310"/>
      <c r="AG515" s="3310"/>
      <c r="AH515" s="3310"/>
      <c r="AI515" s="3310"/>
      <c r="AJ515" s="3310"/>
      <c r="AK515" s="3310"/>
      <c r="AL515" s="3310"/>
      <c r="AM515" s="3310"/>
      <c r="AN515" s="3310"/>
      <c r="AO515" s="3310"/>
      <c r="AP515" s="3310"/>
      <c r="AQ515" s="3310"/>
      <c r="AR515" s="3310"/>
      <c r="AS515" s="3310"/>
      <c r="AT515" s="3310"/>
      <c r="AU515" s="3311"/>
    </row>
    <row r="516" spans="1:50" ht="15.75" customHeight="1" x14ac:dyDescent="0.15">
      <c r="A516" s="932"/>
      <c r="B516" s="933"/>
      <c r="C516" s="933"/>
      <c r="D516" s="933"/>
      <c r="E516" s="933"/>
      <c r="F516" s="933"/>
      <c r="G516" s="933"/>
      <c r="H516" s="933"/>
      <c r="I516" s="933"/>
      <c r="J516" s="933"/>
      <c r="K516" s="933"/>
      <c r="L516" s="933"/>
      <c r="M516" s="933"/>
      <c r="N516" s="933"/>
      <c r="O516" s="933"/>
      <c r="P516" s="933"/>
      <c r="Q516" s="933"/>
      <c r="R516" s="933"/>
      <c r="S516" s="933"/>
      <c r="T516" s="933"/>
      <c r="U516" s="933"/>
      <c r="V516" s="933"/>
      <c r="W516" s="933"/>
      <c r="X516" s="933"/>
      <c r="Y516" s="934"/>
      <c r="Z516" s="3309"/>
      <c r="AA516" s="3310"/>
      <c r="AB516" s="3310"/>
      <c r="AC516" s="3310"/>
      <c r="AD516" s="3310"/>
      <c r="AE516" s="3310"/>
      <c r="AF516" s="3310"/>
      <c r="AG516" s="3310"/>
      <c r="AH516" s="3310"/>
      <c r="AI516" s="3310"/>
      <c r="AJ516" s="3310"/>
      <c r="AK516" s="3310"/>
      <c r="AL516" s="3310"/>
      <c r="AM516" s="3310"/>
      <c r="AN516" s="3310"/>
      <c r="AO516" s="3310"/>
      <c r="AP516" s="3310"/>
      <c r="AQ516" s="3310"/>
      <c r="AR516" s="3310"/>
      <c r="AS516" s="3310"/>
      <c r="AT516" s="3310"/>
      <c r="AU516" s="3311"/>
    </row>
    <row r="517" spans="1:50" ht="15.75" customHeight="1" x14ac:dyDescent="0.15">
      <c r="A517" s="935"/>
      <c r="B517" s="936"/>
      <c r="C517" s="936"/>
      <c r="D517" s="936"/>
      <c r="E517" s="936"/>
      <c r="F517" s="936"/>
      <c r="G517" s="936"/>
      <c r="H517" s="936"/>
      <c r="I517" s="936"/>
      <c r="J517" s="936"/>
      <c r="K517" s="936"/>
      <c r="L517" s="936"/>
      <c r="M517" s="936"/>
      <c r="N517" s="936"/>
      <c r="O517" s="936"/>
      <c r="P517" s="936"/>
      <c r="Q517" s="936"/>
      <c r="R517" s="936"/>
      <c r="S517" s="936"/>
      <c r="T517" s="936"/>
      <c r="U517" s="936"/>
      <c r="V517" s="936"/>
      <c r="W517" s="936"/>
      <c r="X517" s="936"/>
      <c r="Y517" s="937"/>
      <c r="Z517" s="3312"/>
      <c r="AA517" s="3313"/>
      <c r="AB517" s="3313"/>
      <c r="AC517" s="3313"/>
      <c r="AD517" s="3313"/>
      <c r="AE517" s="3313"/>
      <c r="AF517" s="3313"/>
      <c r="AG517" s="3313"/>
      <c r="AH517" s="3313"/>
      <c r="AI517" s="3313"/>
      <c r="AJ517" s="3313"/>
      <c r="AK517" s="3313"/>
      <c r="AL517" s="3313"/>
      <c r="AM517" s="3313"/>
      <c r="AN517" s="3313"/>
      <c r="AO517" s="3313"/>
      <c r="AP517" s="3313"/>
      <c r="AQ517" s="3313"/>
      <c r="AR517" s="3313"/>
      <c r="AS517" s="3313"/>
      <c r="AT517" s="3313"/>
      <c r="AU517" s="3314"/>
    </row>
    <row r="518" spans="1:50" ht="12.75" customHeight="1" x14ac:dyDescent="0.15">
      <c r="A518" s="915"/>
      <c r="B518" s="915"/>
      <c r="C518" s="915"/>
      <c r="D518" s="915"/>
      <c r="E518" s="915"/>
      <c r="F518" s="915"/>
      <c r="G518" s="915"/>
      <c r="H518" s="915"/>
      <c r="I518" s="915"/>
      <c r="J518" s="915"/>
      <c r="K518" s="915"/>
      <c r="L518" s="915"/>
      <c r="M518" s="915"/>
      <c r="N518" s="915"/>
      <c r="O518" s="915"/>
      <c r="P518" s="915"/>
      <c r="Q518" s="915"/>
      <c r="R518" s="915"/>
      <c r="S518" s="915"/>
      <c r="T518" s="915"/>
      <c r="U518" s="915"/>
      <c r="V518" s="915"/>
      <c r="W518" s="915"/>
      <c r="X518" s="915"/>
      <c r="Y518" s="915"/>
      <c r="Z518" s="915"/>
      <c r="AA518" s="915"/>
      <c r="AB518" s="915"/>
      <c r="AC518" s="915"/>
      <c r="AD518" s="915"/>
      <c r="AE518" s="915"/>
      <c r="AF518" s="915"/>
      <c r="AG518" s="915"/>
      <c r="AH518" s="915"/>
      <c r="AI518" s="915"/>
      <c r="AJ518" s="915"/>
      <c r="AK518" s="915"/>
      <c r="AL518" s="915"/>
      <c r="AM518" s="915"/>
      <c r="AN518" s="915"/>
      <c r="AO518" s="915"/>
      <c r="AP518" s="915"/>
      <c r="AQ518" s="915"/>
      <c r="AR518" s="915"/>
      <c r="AS518" s="915"/>
      <c r="AT518" s="915"/>
      <c r="AU518" s="915"/>
    </row>
    <row r="519" spans="1:50" ht="15.75" customHeight="1" x14ac:dyDescent="0.15">
      <c r="A519" s="3276" t="s">
        <v>603</v>
      </c>
      <c r="B519" s="3277"/>
      <c r="C519" s="3278"/>
      <c r="D519" s="3285" t="s">
        <v>602</v>
      </c>
      <c r="E519" s="3286"/>
      <c r="F519" s="3286"/>
      <c r="G519" s="3286"/>
      <c r="H519" s="3286"/>
      <c r="I519" s="3286"/>
      <c r="J519" s="3287"/>
      <c r="K519" s="920"/>
      <c r="L519" s="1657"/>
      <c r="M519" s="1657"/>
      <c r="N519" s="1657"/>
      <c r="O519" s="1657"/>
      <c r="P519" s="1657"/>
      <c r="Q519" s="1657"/>
      <c r="R519" s="1657"/>
      <c r="S519" s="922" t="s">
        <v>3513</v>
      </c>
      <c r="T519" s="922" t="s">
        <v>601</v>
      </c>
      <c r="U519" s="922" t="s">
        <v>588</v>
      </c>
      <c r="V519" s="922" t="s">
        <v>600</v>
      </c>
      <c r="W519" s="922"/>
      <c r="X519" s="922"/>
      <c r="Y519" s="922"/>
      <c r="Z519" s="922"/>
      <c r="AA519" s="922"/>
      <c r="AB519" s="922"/>
      <c r="AC519" s="922"/>
      <c r="AD519" s="922"/>
      <c r="AE519" s="922"/>
      <c r="AF519" s="922"/>
      <c r="AG519" s="922"/>
      <c r="AH519" s="922"/>
      <c r="AI519" s="923"/>
      <c r="AJ519" s="1656"/>
      <c r="AK519" s="3286" t="s">
        <v>3514</v>
      </c>
      <c r="AL519" s="3286"/>
      <c r="AM519" s="3286"/>
      <c r="AN519" s="3286"/>
      <c r="AO519" s="3286"/>
      <c r="AP519" s="3286"/>
      <c r="AQ519" s="3286"/>
      <c r="AR519" s="3286"/>
      <c r="AS519" s="3286"/>
      <c r="AT519" s="3286"/>
      <c r="AU519" s="1658"/>
    </row>
    <row r="520" spans="1:50" ht="15.75" customHeight="1" x14ac:dyDescent="0.15">
      <c r="A520" s="3279"/>
      <c r="B520" s="3280"/>
      <c r="C520" s="3281"/>
      <c r="D520" s="3288"/>
      <c r="E520" s="3289"/>
      <c r="F520" s="3289"/>
      <c r="G520" s="3289"/>
      <c r="H520" s="3289"/>
      <c r="I520" s="3289"/>
      <c r="J520" s="3290"/>
      <c r="K520" s="3297"/>
      <c r="L520" s="3298"/>
      <c r="M520" s="3298"/>
      <c r="N520" s="3298"/>
      <c r="O520" s="3298"/>
      <c r="P520" s="3298"/>
      <c r="Q520" s="3298"/>
      <c r="R520" s="3298"/>
      <c r="S520" s="3298"/>
      <c r="T520" s="3298"/>
      <c r="U520" s="3298"/>
      <c r="V520" s="3298"/>
      <c r="W520" s="3298"/>
      <c r="X520" s="3298"/>
      <c r="Y520" s="3298"/>
      <c r="Z520" s="3298"/>
      <c r="AA520" s="3298"/>
      <c r="AB520" s="3298"/>
      <c r="AC520" s="3298"/>
      <c r="AD520" s="3298"/>
      <c r="AE520" s="3298"/>
      <c r="AF520" s="3298"/>
      <c r="AG520" s="3298"/>
      <c r="AH520" s="3298"/>
      <c r="AI520" s="3299"/>
      <c r="AJ520" s="1652"/>
      <c r="AK520" s="1652"/>
      <c r="AL520" s="1652"/>
      <c r="AM520" s="1652"/>
      <c r="AN520" s="1652"/>
      <c r="AO520" s="1652"/>
      <c r="AP520" s="1652"/>
      <c r="AQ520" s="1652"/>
      <c r="AR520" s="1652"/>
      <c r="AS520" s="1652"/>
      <c r="AT520" s="1652"/>
      <c r="AU520" s="1653"/>
      <c r="AW520" s="1659" t="s">
        <v>6267</v>
      </c>
      <c r="AX520" s="1660" t="s">
        <v>6269</v>
      </c>
    </row>
    <row r="521" spans="1:50" ht="15.75" customHeight="1" x14ac:dyDescent="0.15">
      <c r="A521" s="3279"/>
      <c r="B521" s="3280"/>
      <c r="C521" s="3281"/>
      <c r="D521" s="3291"/>
      <c r="E521" s="3292"/>
      <c r="F521" s="3292"/>
      <c r="G521" s="3292"/>
      <c r="H521" s="3292"/>
      <c r="I521" s="3292"/>
      <c r="J521" s="3293"/>
      <c r="K521" s="3300"/>
      <c r="L521" s="3301"/>
      <c r="M521" s="3301"/>
      <c r="N521" s="3301"/>
      <c r="O521" s="3301"/>
      <c r="P521" s="3301"/>
      <c r="Q521" s="3301"/>
      <c r="R521" s="3301"/>
      <c r="S521" s="3301"/>
      <c r="T521" s="3301"/>
      <c r="U521" s="3301"/>
      <c r="V521" s="3301"/>
      <c r="W521" s="3301"/>
      <c r="X521" s="3301"/>
      <c r="Y521" s="3301"/>
      <c r="Z521" s="3301"/>
      <c r="AA521" s="3301"/>
      <c r="AB521" s="3301"/>
      <c r="AC521" s="3301"/>
      <c r="AD521" s="3301"/>
      <c r="AE521" s="3301"/>
      <c r="AF521" s="3301"/>
      <c r="AG521" s="3301"/>
      <c r="AH521" s="3301"/>
      <c r="AI521" s="3302"/>
      <c r="AJ521" s="1652"/>
      <c r="AK521" s="914" t="s">
        <v>599</v>
      </c>
      <c r="AL521" s="1652" t="s">
        <v>598</v>
      </c>
      <c r="AM521" s="1652" t="s">
        <v>597</v>
      </c>
      <c r="AN521" s="1652" t="s">
        <v>596</v>
      </c>
      <c r="AO521" s="1652"/>
      <c r="AP521" s="914" t="s">
        <v>595</v>
      </c>
      <c r="AQ521" s="1652" t="s">
        <v>594</v>
      </c>
      <c r="AR521" s="1652" t="s">
        <v>593</v>
      </c>
      <c r="AS521" s="1652" t="s">
        <v>592</v>
      </c>
      <c r="AT521" s="1652"/>
      <c r="AU521" s="1653"/>
      <c r="AW521" s="1661"/>
      <c r="AX521" s="1660" t="s">
        <v>6266</v>
      </c>
    </row>
    <row r="522" spans="1:50" ht="15.75" customHeight="1" x14ac:dyDescent="0.15">
      <c r="A522" s="3282"/>
      <c r="B522" s="3283"/>
      <c r="C522" s="3284"/>
      <c r="D522" s="3294"/>
      <c r="E522" s="3295"/>
      <c r="F522" s="3295"/>
      <c r="G522" s="3295"/>
      <c r="H522" s="3295"/>
      <c r="I522" s="3295"/>
      <c r="J522" s="3296"/>
      <c r="K522" s="3303"/>
      <c r="L522" s="3304"/>
      <c r="M522" s="3304"/>
      <c r="N522" s="3304"/>
      <c r="O522" s="3304"/>
      <c r="P522" s="3304"/>
      <c r="Q522" s="3304"/>
      <c r="R522" s="3304"/>
      <c r="S522" s="3304"/>
      <c r="T522" s="3304"/>
      <c r="U522" s="3304"/>
      <c r="V522" s="3304"/>
      <c r="W522" s="3304"/>
      <c r="X522" s="3304"/>
      <c r="Y522" s="3304"/>
      <c r="Z522" s="3304"/>
      <c r="AA522" s="3304"/>
      <c r="AB522" s="3304"/>
      <c r="AC522" s="3304"/>
      <c r="AD522" s="3304"/>
      <c r="AE522" s="3304"/>
      <c r="AF522" s="3304"/>
      <c r="AG522" s="3304"/>
      <c r="AH522" s="3304"/>
      <c r="AI522" s="3305"/>
      <c r="AJ522" s="1654"/>
      <c r="AK522" s="1654"/>
      <c r="AL522" s="1654"/>
      <c r="AM522" s="1654"/>
      <c r="AN522" s="1654"/>
      <c r="AO522" s="1654"/>
      <c r="AP522" s="1654"/>
      <c r="AQ522" s="1654"/>
      <c r="AR522" s="1654"/>
      <c r="AS522" s="1654"/>
      <c r="AT522" s="1654"/>
      <c r="AU522" s="1655"/>
      <c r="AW522" s="1661"/>
      <c r="AX522" s="1660" t="s">
        <v>6268</v>
      </c>
    </row>
    <row r="523" spans="1:50" ht="15.75" customHeight="1" x14ac:dyDescent="0.15">
      <c r="A523" s="913"/>
      <c r="B523" s="930"/>
      <c r="C523" s="930"/>
      <c r="D523" s="930"/>
      <c r="E523" s="930"/>
      <c r="F523" s="930"/>
      <c r="G523" s="930"/>
      <c r="H523" s="930"/>
      <c r="I523" s="930"/>
      <c r="J523" s="930"/>
      <c r="K523" s="930"/>
      <c r="L523" s="930"/>
      <c r="M523" s="930"/>
      <c r="N523" s="930"/>
      <c r="O523" s="930"/>
      <c r="P523" s="930"/>
      <c r="Q523" s="930"/>
      <c r="R523" s="930"/>
      <c r="S523" s="930"/>
      <c r="T523" s="930"/>
      <c r="U523" s="930"/>
      <c r="V523" s="930"/>
      <c r="W523" s="930"/>
      <c r="X523" s="930"/>
      <c r="Y523" s="931"/>
      <c r="Z523" s="201"/>
      <c r="AA523" s="200" t="s">
        <v>591</v>
      </c>
      <c r="AB523" s="200" t="s">
        <v>590</v>
      </c>
      <c r="AC523" s="200" t="s">
        <v>589</v>
      </c>
      <c r="AD523" s="200" t="s">
        <v>588</v>
      </c>
      <c r="AE523" s="200"/>
      <c r="AF523" s="200"/>
      <c r="AG523" s="200"/>
      <c r="AH523" s="200"/>
      <c r="AI523" s="200"/>
      <c r="AJ523" s="199"/>
      <c r="AK523" s="199"/>
      <c r="AL523" s="199"/>
      <c r="AM523" s="199"/>
      <c r="AN523" s="199"/>
      <c r="AO523" s="199"/>
      <c r="AP523" s="199"/>
      <c r="AQ523" s="199"/>
      <c r="AR523" s="199"/>
      <c r="AS523" s="199"/>
      <c r="AT523" s="199"/>
      <c r="AU523" s="203"/>
    </row>
    <row r="524" spans="1:50" ht="15.75" customHeight="1" x14ac:dyDescent="0.15">
      <c r="A524" s="932"/>
      <c r="B524" s="933"/>
      <c r="C524" s="933"/>
      <c r="D524" s="933"/>
      <c r="E524" s="933"/>
      <c r="F524" s="933"/>
      <c r="G524" s="933"/>
      <c r="H524" s="933"/>
      <c r="I524" s="933"/>
      <c r="J524" s="933"/>
      <c r="K524" s="933"/>
      <c r="L524" s="933"/>
      <c r="M524" s="933"/>
      <c r="N524" s="933"/>
      <c r="O524" s="933"/>
      <c r="P524" s="933"/>
      <c r="Q524" s="933"/>
      <c r="R524" s="933"/>
      <c r="S524" s="933"/>
      <c r="T524" s="933"/>
      <c r="U524" s="933"/>
      <c r="V524" s="933"/>
      <c r="W524" s="933"/>
      <c r="X524" s="933"/>
      <c r="Y524" s="934"/>
      <c r="Z524" s="3306"/>
      <c r="AA524" s="3307"/>
      <c r="AB524" s="3307"/>
      <c r="AC524" s="3307"/>
      <c r="AD524" s="3307"/>
      <c r="AE524" s="3307"/>
      <c r="AF524" s="3307"/>
      <c r="AG524" s="3307"/>
      <c r="AH524" s="3307"/>
      <c r="AI524" s="3307"/>
      <c r="AJ524" s="3307"/>
      <c r="AK524" s="3307"/>
      <c r="AL524" s="3307"/>
      <c r="AM524" s="3307"/>
      <c r="AN524" s="3307"/>
      <c r="AO524" s="3307"/>
      <c r="AP524" s="3307"/>
      <c r="AQ524" s="3307"/>
      <c r="AR524" s="3307"/>
      <c r="AS524" s="3307"/>
      <c r="AT524" s="3307"/>
      <c r="AU524" s="3308"/>
    </row>
    <row r="525" spans="1:50" ht="15.75" customHeight="1" x14ac:dyDescent="0.15">
      <c r="A525" s="932"/>
      <c r="B525" s="933"/>
      <c r="C525" s="933"/>
      <c r="D525" s="933"/>
      <c r="E525" s="933"/>
      <c r="F525" s="933"/>
      <c r="G525" s="933"/>
      <c r="H525" s="933"/>
      <c r="I525" s="933"/>
      <c r="J525" s="933"/>
      <c r="K525" s="933"/>
      <c r="L525" s="933"/>
      <c r="M525" s="933"/>
      <c r="N525" s="933"/>
      <c r="O525" s="933"/>
      <c r="P525" s="933"/>
      <c r="Q525" s="933"/>
      <c r="R525" s="933"/>
      <c r="S525" s="933"/>
      <c r="T525" s="933"/>
      <c r="U525" s="933"/>
      <c r="V525" s="933"/>
      <c r="W525" s="933"/>
      <c r="X525" s="933"/>
      <c r="Y525" s="934"/>
      <c r="Z525" s="3309"/>
      <c r="AA525" s="3310"/>
      <c r="AB525" s="3310"/>
      <c r="AC525" s="3310"/>
      <c r="AD525" s="3310"/>
      <c r="AE525" s="3310"/>
      <c r="AF525" s="3310"/>
      <c r="AG525" s="3310"/>
      <c r="AH525" s="3310"/>
      <c r="AI525" s="3310"/>
      <c r="AJ525" s="3310"/>
      <c r="AK525" s="3310"/>
      <c r="AL525" s="3310"/>
      <c r="AM525" s="3310"/>
      <c r="AN525" s="3310"/>
      <c r="AO525" s="3310"/>
      <c r="AP525" s="3310"/>
      <c r="AQ525" s="3310"/>
      <c r="AR525" s="3310"/>
      <c r="AS525" s="3310"/>
      <c r="AT525" s="3310"/>
      <c r="AU525" s="3311"/>
    </row>
    <row r="526" spans="1:50" ht="15.75" customHeight="1" x14ac:dyDescent="0.15">
      <c r="A526" s="932"/>
      <c r="B526" s="933"/>
      <c r="C526" s="933"/>
      <c r="D526" s="933"/>
      <c r="E526" s="933"/>
      <c r="F526" s="933"/>
      <c r="G526" s="933"/>
      <c r="H526" s="933"/>
      <c r="I526" s="933"/>
      <c r="J526" s="933"/>
      <c r="K526" s="933"/>
      <c r="L526" s="933"/>
      <c r="M526" s="933"/>
      <c r="N526" s="933"/>
      <c r="O526" s="933"/>
      <c r="P526" s="933"/>
      <c r="Q526" s="933"/>
      <c r="R526" s="933"/>
      <c r="S526" s="933"/>
      <c r="T526" s="933"/>
      <c r="U526" s="933"/>
      <c r="V526" s="933"/>
      <c r="W526" s="933"/>
      <c r="X526" s="933"/>
      <c r="Y526" s="934"/>
      <c r="Z526" s="3309"/>
      <c r="AA526" s="3310"/>
      <c r="AB526" s="3310"/>
      <c r="AC526" s="3310"/>
      <c r="AD526" s="3310"/>
      <c r="AE526" s="3310"/>
      <c r="AF526" s="3310"/>
      <c r="AG526" s="3310"/>
      <c r="AH526" s="3310"/>
      <c r="AI526" s="3310"/>
      <c r="AJ526" s="3310"/>
      <c r="AK526" s="3310"/>
      <c r="AL526" s="3310"/>
      <c r="AM526" s="3310"/>
      <c r="AN526" s="3310"/>
      <c r="AO526" s="3310"/>
      <c r="AP526" s="3310"/>
      <c r="AQ526" s="3310"/>
      <c r="AR526" s="3310"/>
      <c r="AS526" s="3310"/>
      <c r="AT526" s="3310"/>
      <c r="AU526" s="3311"/>
    </row>
    <row r="527" spans="1:50" ht="15.75" customHeight="1" x14ac:dyDescent="0.15">
      <c r="A527" s="932"/>
      <c r="B527" s="933"/>
      <c r="C527" s="933"/>
      <c r="D527" s="933"/>
      <c r="E527" s="933"/>
      <c r="F527" s="933"/>
      <c r="G527" s="933"/>
      <c r="H527" s="933"/>
      <c r="I527" s="933"/>
      <c r="J527" s="933"/>
      <c r="K527" s="933"/>
      <c r="L527" s="933"/>
      <c r="M527" s="933"/>
      <c r="N527" s="933"/>
      <c r="O527" s="933"/>
      <c r="P527" s="933"/>
      <c r="Q527" s="933"/>
      <c r="R527" s="933"/>
      <c r="S527" s="933"/>
      <c r="T527" s="933"/>
      <c r="U527" s="933"/>
      <c r="V527" s="933"/>
      <c r="W527" s="933"/>
      <c r="X527" s="933"/>
      <c r="Y527" s="934"/>
      <c r="Z527" s="3309"/>
      <c r="AA527" s="3310"/>
      <c r="AB527" s="3310"/>
      <c r="AC527" s="3310"/>
      <c r="AD527" s="3310"/>
      <c r="AE527" s="3310"/>
      <c r="AF527" s="3310"/>
      <c r="AG527" s="3310"/>
      <c r="AH527" s="3310"/>
      <c r="AI527" s="3310"/>
      <c r="AJ527" s="3310"/>
      <c r="AK527" s="3310"/>
      <c r="AL527" s="3310"/>
      <c r="AM527" s="3310"/>
      <c r="AN527" s="3310"/>
      <c r="AO527" s="3310"/>
      <c r="AP527" s="3310"/>
      <c r="AQ527" s="3310"/>
      <c r="AR527" s="3310"/>
      <c r="AS527" s="3310"/>
      <c r="AT527" s="3310"/>
      <c r="AU527" s="3311"/>
    </row>
    <row r="528" spans="1:50" ht="15.75" customHeight="1" x14ac:dyDescent="0.15">
      <c r="A528" s="932"/>
      <c r="B528" s="933"/>
      <c r="C528" s="933"/>
      <c r="D528" s="933"/>
      <c r="E528" s="933"/>
      <c r="F528" s="933"/>
      <c r="G528" s="933"/>
      <c r="H528" s="933"/>
      <c r="I528" s="933"/>
      <c r="J528" s="933"/>
      <c r="K528" s="933"/>
      <c r="L528" s="933"/>
      <c r="M528" s="933"/>
      <c r="N528" s="933"/>
      <c r="O528" s="933"/>
      <c r="P528" s="933"/>
      <c r="Q528" s="933"/>
      <c r="R528" s="933"/>
      <c r="S528" s="933"/>
      <c r="T528" s="933"/>
      <c r="U528" s="933"/>
      <c r="V528" s="933"/>
      <c r="W528" s="933"/>
      <c r="X528" s="933"/>
      <c r="Y528" s="934"/>
      <c r="Z528" s="3309"/>
      <c r="AA528" s="3310"/>
      <c r="AB528" s="3310"/>
      <c r="AC528" s="3310"/>
      <c r="AD528" s="3310"/>
      <c r="AE528" s="3310"/>
      <c r="AF528" s="3310"/>
      <c r="AG528" s="3310"/>
      <c r="AH528" s="3310"/>
      <c r="AI528" s="3310"/>
      <c r="AJ528" s="3310"/>
      <c r="AK528" s="3310"/>
      <c r="AL528" s="3310"/>
      <c r="AM528" s="3310"/>
      <c r="AN528" s="3310"/>
      <c r="AO528" s="3310"/>
      <c r="AP528" s="3310"/>
      <c r="AQ528" s="3310"/>
      <c r="AR528" s="3310"/>
      <c r="AS528" s="3310"/>
      <c r="AT528" s="3310"/>
      <c r="AU528" s="3311"/>
    </row>
    <row r="529" spans="1:47" ht="15.75" customHeight="1" x14ac:dyDescent="0.15">
      <c r="A529" s="932"/>
      <c r="B529" s="933"/>
      <c r="C529" s="933"/>
      <c r="D529" s="933"/>
      <c r="E529" s="933"/>
      <c r="F529" s="933"/>
      <c r="G529" s="933"/>
      <c r="H529" s="933"/>
      <c r="I529" s="933"/>
      <c r="J529" s="933"/>
      <c r="K529" s="933"/>
      <c r="L529" s="933"/>
      <c r="M529" s="933"/>
      <c r="N529" s="933"/>
      <c r="O529" s="933"/>
      <c r="P529" s="933"/>
      <c r="Q529" s="933"/>
      <c r="R529" s="933"/>
      <c r="S529" s="933"/>
      <c r="T529" s="933"/>
      <c r="U529" s="933"/>
      <c r="V529" s="933"/>
      <c r="W529" s="933"/>
      <c r="X529" s="933"/>
      <c r="Y529" s="934"/>
      <c r="Z529" s="3309"/>
      <c r="AA529" s="3310"/>
      <c r="AB529" s="3310"/>
      <c r="AC529" s="3310"/>
      <c r="AD529" s="3310"/>
      <c r="AE529" s="3310"/>
      <c r="AF529" s="3310"/>
      <c r="AG529" s="3310"/>
      <c r="AH529" s="3310"/>
      <c r="AI529" s="3310"/>
      <c r="AJ529" s="3310"/>
      <c r="AK529" s="3310"/>
      <c r="AL529" s="3310"/>
      <c r="AM529" s="3310"/>
      <c r="AN529" s="3310"/>
      <c r="AO529" s="3310"/>
      <c r="AP529" s="3310"/>
      <c r="AQ529" s="3310"/>
      <c r="AR529" s="3310"/>
      <c r="AS529" s="3310"/>
      <c r="AT529" s="3310"/>
      <c r="AU529" s="3311"/>
    </row>
    <row r="530" spans="1:47" ht="15.75" customHeight="1" x14ac:dyDescent="0.15">
      <c r="A530" s="932"/>
      <c r="B530" s="933"/>
      <c r="C530" s="933"/>
      <c r="D530" s="933"/>
      <c r="E530" s="933"/>
      <c r="F530" s="933"/>
      <c r="G530" s="933"/>
      <c r="H530" s="933"/>
      <c r="I530" s="933"/>
      <c r="J530" s="933"/>
      <c r="K530" s="933"/>
      <c r="L530" s="933"/>
      <c r="M530" s="933"/>
      <c r="N530" s="933"/>
      <c r="O530" s="933"/>
      <c r="P530" s="933"/>
      <c r="Q530" s="933"/>
      <c r="R530" s="933"/>
      <c r="S530" s="933"/>
      <c r="T530" s="933"/>
      <c r="U530" s="933"/>
      <c r="V530" s="933"/>
      <c r="W530" s="933"/>
      <c r="X530" s="933"/>
      <c r="Y530" s="934"/>
      <c r="Z530" s="3309"/>
      <c r="AA530" s="3310"/>
      <c r="AB530" s="3310"/>
      <c r="AC530" s="3310"/>
      <c r="AD530" s="3310"/>
      <c r="AE530" s="3310"/>
      <c r="AF530" s="3310"/>
      <c r="AG530" s="3310"/>
      <c r="AH530" s="3310"/>
      <c r="AI530" s="3310"/>
      <c r="AJ530" s="3310"/>
      <c r="AK530" s="3310"/>
      <c r="AL530" s="3310"/>
      <c r="AM530" s="3310"/>
      <c r="AN530" s="3310"/>
      <c r="AO530" s="3310"/>
      <c r="AP530" s="3310"/>
      <c r="AQ530" s="3310"/>
      <c r="AR530" s="3310"/>
      <c r="AS530" s="3310"/>
      <c r="AT530" s="3310"/>
      <c r="AU530" s="3311"/>
    </row>
    <row r="531" spans="1:47" ht="15.75" customHeight="1" x14ac:dyDescent="0.15">
      <c r="A531" s="932"/>
      <c r="B531" s="933"/>
      <c r="C531" s="933"/>
      <c r="D531" s="933"/>
      <c r="E531" s="933"/>
      <c r="F531" s="933"/>
      <c r="G531" s="933"/>
      <c r="H531" s="933"/>
      <c r="I531" s="933"/>
      <c r="J531" s="933"/>
      <c r="K531" s="3315" t="s">
        <v>587</v>
      </c>
      <c r="L531" s="3315"/>
      <c r="M531" s="3315"/>
      <c r="N531" s="3315"/>
      <c r="O531" s="3315"/>
      <c r="P531" s="3315"/>
      <c r="Q531" s="933"/>
      <c r="R531" s="933"/>
      <c r="S531" s="933"/>
      <c r="T531" s="933"/>
      <c r="U531" s="933"/>
      <c r="V531" s="933"/>
      <c r="W531" s="933"/>
      <c r="X531" s="933"/>
      <c r="Y531" s="934"/>
      <c r="Z531" s="3309"/>
      <c r="AA531" s="3310"/>
      <c r="AB531" s="3310"/>
      <c r="AC531" s="3310"/>
      <c r="AD531" s="3310"/>
      <c r="AE531" s="3310"/>
      <c r="AF531" s="3310"/>
      <c r="AG531" s="3310"/>
      <c r="AH531" s="3310"/>
      <c r="AI531" s="3310"/>
      <c r="AJ531" s="3310"/>
      <c r="AK531" s="3310"/>
      <c r="AL531" s="3310"/>
      <c r="AM531" s="3310"/>
      <c r="AN531" s="3310"/>
      <c r="AO531" s="3310"/>
      <c r="AP531" s="3310"/>
      <c r="AQ531" s="3310"/>
      <c r="AR531" s="3310"/>
      <c r="AS531" s="3310"/>
      <c r="AT531" s="3310"/>
      <c r="AU531" s="3311"/>
    </row>
    <row r="532" spans="1:47" ht="15.75" customHeight="1" x14ac:dyDescent="0.15">
      <c r="A532" s="932"/>
      <c r="B532" s="933"/>
      <c r="C532" s="933"/>
      <c r="D532" s="933"/>
      <c r="E532" s="933"/>
      <c r="F532" s="933"/>
      <c r="G532" s="933"/>
      <c r="H532" s="933"/>
      <c r="I532" s="933"/>
      <c r="J532" s="933"/>
      <c r="K532" s="933"/>
      <c r="L532" s="933"/>
      <c r="M532" s="933"/>
      <c r="N532" s="933"/>
      <c r="O532" s="933"/>
      <c r="P532" s="933"/>
      <c r="Q532" s="933"/>
      <c r="R532" s="933"/>
      <c r="S532" s="933"/>
      <c r="T532" s="933"/>
      <c r="U532" s="933"/>
      <c r="V532" s="933"/>
      <c r="W532" s="933"/>
      <c r="X532" s="933"/>
      <c r="Y532" s="934"/>
      <c r="Z532" s="3309"/>
      <c r="AA532" s="3310"/>
      <c r="AB532" s="3310"/>
      <c r="AC532" s="3310"/>
      <c r="AD532" s="3310"/>
      <c r="AE532" s="3310"/>
      <c r="AF532" s="3310"/>
      <c r="AG532" s="3310"/>
      <c r="AH532" s="3310"/>
      <c r="AI532" s="3310"/>
      <c r="AJ532" s="3310"/>
      <c r="AK532" s="3310"/>
      <c r="AL532" s="3310"/>
      <c r="AM532" s="3310"/>
      <c r="AN532" s="3310"/>
      <c r="AO532" s="3310"/>
      <c r="AP532" s="3310"/>
      <c r="AQ532" s="3310"/>
      <c r="AR532" s="3310"/>
      <c r="AS532" s="3310"/>
      <c r="AT532" s="3310"/>
      <c r="AU532" s="3311"/>
    </row>
    <row r="533" spans="1:47" ht="15.75" customHeight="1" x14ac:dyDescent="0.15">
      <c r="A533" s="932"/>
      <c r="B533" s="933"/>
      <c r="C533" s="933"/>
      <c r="D533" s="933"/>
      <c r="E533" s="933"/>
      <c r="F533" s="933"/>
      <c r="G533" s="933"/>
      <c r="H533" s="933"/>
      <c r="I533" s="933"/>
      <c r="J533" s="933"/>
      <c r="K533" s="933"/>
      <c r="L533" s="933"/>
      <c r="M533" s="933"/>
      <c r="N533" s="933"/>
      <c r="O533" s="933"/>
      <c r="P533" s="933"/>
      <c r="Q533" s="933"/>
      <c r="R533" s="933"/>
      <c r="S533" s="933"/>
      <c r="T533" s="933"/>
      <c r="U533" s="933"/>
      <c r="V533" s="933"/>
      <c r="W533" s="933"/>
      <c r="X533" s="933"/>
      <c r="Y533" s="934"/>
      <c r="Z533" s="3309"/>
      <c r="AA533" s="3310"/>
      <c r="AB533" s="3310"/>
      <c r="AC533" s="3310"/>
      <c r="AD533" s="3310"/>
      <c r="AE533" s="3310"/>
      <c r="AF533" s="3310"/>
      <c r="AG533" s="3310"/>
      <c r="AH533" s="3310"/>
      <c r="AI533" s="3310"/>
      <c r="AJ533" s="3310"/>
      <c r="AK533" s="3310"/>
      <c r="AL533" s="3310"/>
      <c r="AM533" s="3310"/>
      <c r="AN533" s="3310"/>
      <c r="AO533" s="3310"/>
      <c r="AP533" s="3310"/>
      <c r="AQ533" s="3310"/>
      <c r="AR533" s="3310"/>
      <c r="AS533" s="3310"/>
      <c r="AT533" s="3310"/>
      <c r="AU533" s="3311"/>
    </row>
    <row r="534" spans="1:47" ht="15.75" customHeight="1" x14ac:dyDescent="0.15">
      <c r="A534" s="932"/>
      <c r="B534" s="933"/>
      <c r="C534" s="933"/>
      <c r="D534" s="933"/>
      <c r="E534" s="933"/>
      <c r="F534" s="933"/>
      <c r="G534" s="933"/>
      <c r="H534" s="933"/>
      <c r="I534" s="933"/>
      <c r="J534" s="933"/>
      <c r="K534" s="933"/>
      <c r="L534" s="933"/>
      <c r="M534" s="933"/>
      <c r="N534" s="933"/>
      <c r="O534" s="933"/>
      <c r="P534" s="933"/>
      <c r="Q534" s="933"/>
      <c r="R534" s="933"/>
      <c r="S534" s="933"/>
      <c r="T534" s="933"/>
      <c r="U534" s="933"/>
      <c r="V534" s="933"/>
      <c r="W534" s="933"/>
      <c r="X534" s="933"/>
      <c r="Y534" s="934"/>
      <c r="Z534" s="3309"/>
      <c r="AA534" s="3310"/>
      <c r="AB534" s="3310"/>
      <c r="AC534" s="3310"/>
      <c r="AD534" s="3310"/>
      <c r="AE534" s="3310"/>
      <c r="AF534" s="3310"/>
      <c r="AG534" s="3310"/>
      <c r="AH534" s="3310"/>
      <c r="AI534" s="3310"/>
      <c r="AJ534" s="3310"/>
      <c r="AK534" s="3310"/>
      <c r="AL534" s="3310"/>
      <c r="AM534" s="3310"/>
      <c r="AN534" s="3310"/>
      <c r="AO534" s="3310"/>
      <c r="AP534" s="3310"/>
      <c r="AQ534" s="3310"/>
      <c r="AR534" s="3310"/>
      <c r="AS534" s="3310"/>
      <c r="AT534" s="3310"/>
      <c r="AU534" s="3311"/>
    </row>
    <row r="535" spans="1:47" ht="15.75" customHeight="1" x14ac:dyDescent="0.15">
      <c r="A535" s="932"/>
      <c r="B535" s="933"/>
      <c r="C535" s="933"/>
      <c r="D535" s="933"/>
      <c r="E535" s="933"/>
      <c r="F535" s="933"/>
      <c r="G535" s="933"/>
      <c r="H535" s="933"/>
      <c r="I535" s="933"/>
      <c r="J535" s="933"/>
      <c r="K535" s="933"/>
      <c r="L535" s="933"/>
      <c r="M535" s="933"/>
      <c r="N535" s="933"/>
      <c r="O535" s="933"/>
      <c r="P535" s="933"/>
      <c r="Q535" s="933"/>
      <c r="R535" s="933"/>
      <c r="S535" s="933"/>
      <c r="T535" s="933"/>
      <c r="U535" s="933"/>
      <c r="V535" s="933"/>
      <c r="W535" s="933"/>
      <c r="X535" s="933"/>
      <c r="Y535" s="934"/>
      <c r="Z535" s="3309"/>
      <c r="AA535" s="3310"/>
      <c r="AB535" s="3310"/>
      <c r="AC535" s="3310"/>
      <c r="AD535" s="3310"/>
      <c r="AE535" s="3310"/>
      <c r="AF535" s="3310"/>
      <c r="AG535" s="3310"/>
      <c r="AH535" s="3310"/>
      <c r="AI535" s="3310"/>
      <c r="AJ535" s="3310"/>
      <c r="AK535" s="3310"/>
      <c r="AL535" s="3310"/>
      <c r="AM535" s="3310"/>
      <c r="AN535" s="3310"/>
      <c r="AO535" s="3310"/>
      <c r="AP535" s="3310"/>
      <c r="AQ535" s="3310"/>
      <c r="AR535" s="3310"/>
      <c r="AS535" s="3310"/>
      <c r="AT535" s="3310"/>
      <c r="AU535" s="3311"/>
    </row>
    <row r="536" spans="1:47" ht="15.75" customHeight="1" x14ac:dyDescent="0.15">
      <c r="A536" s="932"/>
      <c r="B536" s="933"/>
      <c r="C536" s="933"/>
      <c r="D536" s="933"/>
      <c r="E536" s="933"/>
      <c r="F536" s="933"/>
      <c r="G536" s="933"/>
      <c r="H536" s="933"/>
      <c r="I536" s="933"/>
      <c r="J536" s="933"/>
      <c r="K536" s="933"/>
      <c r="L536" s="933"/>
      <c r="M536" s="933"/>
      <c r="N536" s="933"/>
      <c r="O536" s="933"/>
      <c r="P536" s="933"/>
      <c r="Q536" s="933"/>
      <c r="R536" s="933"/>
      <c r="S536" s="933"/>
      <c r="T536" s="933"/>
      <c r="U536" s="933"/>
      <c r="V536" s="933"/>
      <c r="W536" s="933"/>
      <c r="X536" s="933"/>
      <c r="Y536" s="934"/>
      <c r="Z536" s="3309"/>
      <c r="AA536" s="3310"/>
      <c r="AB536" s="3310"/>
      <c r="AC536" s="3310"/>
      <c r="AD536" s="3310"/>
      <c r="AE536" s="3310"/>
      <c r="AF536" s="3310"/>
      <c r="AG536" s="3310"/>
      <c r="AH536" s="3310"/>
      <c r="AI536" s="3310"/>
      <c r="AJ536" s="3310"/>
      <c r="AK536" s="3310"/>
      <c r="AL536" s="3310"/>
      <c r="AM536" s="3310"/>
      <c r="AN536" s="3310"/>
      <c r="AO536" s="3310"/>
      <c r="AP536" s="3310"/>
      <c r="AQ536" s="3310"/>
      <c r="AR536" s="3310"/>
      <c r="AS536" s="3310"/>
      <c r="AT536" s="3310"/>
      <c r="AU536" s="3311"/>
    </row>
    <row r="537" spans="1:47" ht="15.75" customHeight="1" x14ac:dyDescent="0.15">
      <c r="A537" s="932"/>
      <c r="B537" s="933"/>
      <c r="C537" s="933"/>
      <c r="D537" s="933"/>
      <c r="E537" s="933"/>
      <c r="F537" s="933"/>
      <c r="G537" s="933"/>
      <c r="H537" s="933"/>
      <c r="I537" s="933"/>
      <c r="J537" s="933"/>
      <c r="K537" s="933"/>
      <c r="L537" s="933"/>
      <c r="M537" s="933"/>
      <c r="N537" s="933"/>
      <c r="O537" s="933"/>
      <c r="P537" s="933"/>
      <c r="Q537" s="933"/>
      <c r="R537" s="933"/>
      <c r="S537" s="933"/>
      <c r="T537" s="933"/>
      <c r="U537" s="933"/>
      <c r="V537" s="933"/>
      <c r="W537" s="933"/>
      <c r="X537" s="933"/>
      <c r="Y537" s="934"/>
      <c r="Z537" s="3309"/>
      <c r="AA537" s="3310"/>
      <c r="AB537" s="3310"/>
      <c r="AC537" s="3310"/>
      <c r="AD537" s="3310"/>
      <c r="AE537" s="3310"/>
      <c r="AF537" s="3310"/>
      <c r="AG537" s="3310"/>
      <c r="AH537" s="3310"/>
      <c r="AI537" s="3310"/>
      <c r="AJ537" s="3310"/>
      <c r="AK537" s="3310"/>
      <c r="AL537" s="3310"/>
      <c r="AM537" s="3310"/>
      <c r="AN537" s="3310"/>
      <c r="AO537" s="3310"/>
      <c r="AP537" s="3310"/>
      <c r="AQ537" s="3310"/>
      <c r="AR537" s="3310"/>
      <c r="AS537" s="3310"/>
      <c r="AT537" s="3310"/>
      <c r="AU537" s="3311"/>
    </row>
    <row r="538" spans="1:47" ht="15.75" customHeight="1" x14ac:dyDescent="0.15">
      <c r="A538" s="932"/>
      <c r="B538" s="933"/>
      <c r="C538" s="933"/>
      <c r="D538" s="933"/>
      <c r="E538" s="933"/>
      <c r="F538" s="933"/>
      <c r="G538" s="933"/>
      <c r="H538" s="933"/>
      <c r="I538" s="933"/>
      <c r="J538" s="933"/>
      <c r="K538" s="933"/>
      <c r="L538" s="933"/>
      <c r="M538" s="933"/>
      <c r="N538" s="933"/>
      <c r="O538" s="933"/>
      <c r="P538" s="933"/>
      <c r="Q538" s="933"/>
      <c r="R538" s="933"/>
      <c r="S538" s="933"/>
      <c r="T538" s="933"/>
      <c r="U538" s="933"/>
      <c r="V538" s="933"/>
      <c r="W538" s="933"/>
      <c r="X538" s="933"/>
      <c r="Y538" s="934"/>
      <c r="Z538" s="3309"/>
      <c r="AA538" s="3310"/>
      <c r="AB538" s="3310"/>
      <c r="AC538" s="3310"/>
      <c r="AD538" s="3310"/>
      <c r="AE538" s="3310"/>
      <c r="AF538" s="3310"/>
      <c r="AG538" s="3310"/>
      <c r="AH538" s="3310"/>
      <c r="AI538" s="3310"/>
      <c r="AJ538" s="3310"/>
      <c r="AK538" s="3310"/>
      <c r="AL538" s="3310"/>
      <c r="AM538" s="3310"/>
      <c r="AN538" s="3310"/>
      <c r="AO538" s="3310"/>
      <c r="AP538" s="3310"/>
      <c r="AQ538" s="3310"/>
      <c r="AR538" s="3310"/>
      <c r="AS538" s="3310"/>
      <c r="AT538" s="3310"/>
      <c r="AU538" s="3311"/>
    </row>
    <row r="539" spans="1:47" ht="15.75" customHeight="1" x14ac:dyDescent="0.15">
      <c r="A539" s="932"/>
      <c r="B539" s="933"/>
      <c r="C539" s="933"/>
      <c r="D539" s="933"/>
      <c r="E539" s="933"/>
      <c r="F539" s="933"/>
      <c r="G539" s="933"/>
      <c r="H539" s="933"/>
      <c r="I539" s="933"/>
      <c r="J539" s="933"/>
      <c r="K539" s="933"/>
      <c r="L539" s="933"/>
      <c r="M539" s="933"/>
      <c r="N539" s="933"/>
      <c r="O539" s="933"/>
      <c r="P539" s="933"/>
      <c r="Q539" s="933"/>
      <c r="R539" s="933"/>
      <c r="S539" s="933"/>
      <c r="T539" s="933"/>
      <c r="U539" s="933"/>
      <c r="V539" s="933"/>
      <c r="W539" s="933"/>
      <c r="X539" s="933"/>
      <c r="Y539" s="934"/>
      <c r="Z539" s="3309"/>
      <c r="AA539" s="3310"/>
      <c r="AB539" s="3310"/>
      <c r="AC539" s="3310"/>
      <c r="AD539" s="3310"/>
      <c r="AE539" s="3310"/>
      <c r="AF539" s="3310"/>
      <c r="AG539" s="3310"/>
      <c r="AH539" s="3310"/>
      <c r="AI539" s="3310"/>
      <c r="AJ539" s="3310"/>
      <c r="AK539" s="3310"/>
      <c r="AL539" s="3310"/>
      <c r="AM539" s="3310"/>
      <c r="AN539" s="3310"/>
      <c r="AO539" s="3310"/>
      <c r="AP539" s="3310"/>
      <c r="AQ539" s="3310"/>
      <c r="AR539" s="3310"/>
      <c r="AS539" s="3310"/>
      <c r="AT539" s="3310"/>
      <c r="AU539" s="3311"/>
    </row>
    <row r="540" spans="1:47" ht="15.75" customHeight="1" x14ac:dyDescent="0.15">
      <c r="A540" s="935"/>
      <c r="B540" s="936"/>
      <c r="C540" s="936"/>
      <c r="D540" s="936"/>
      <c r="E540" s="936"/>
      <c r="F540" s="936"/>
      <c r="G540" s="936"/>
      <c r="H540" s="936"/>
      <c r="I540" s="936"/>
      <c r="J540" s="936"/>
      <c r="K540" s="936"/>
      <c r="L540" s="936"/>
      <c r="M540" s="936"/>
      <c r="N540" s="936"/>
      <c r="O540" s="936"/>
      <c r="P540" s="936"/>
      <c r="Q540" s="936"/>
      <c r="R540" s="936"/>
      <c r="S540" s="936"/>
      <c r="T540" s="936"/>
      <c r="U540" s="936"/>
      <c r="V540" s="936"/>
      <c r="W540" s="936"/>
      <c r="X540" s="936"/>
      <c r="Y540" s="937"/>
      <c r="Z540" s="3312"/>
      <c r="AA540" s="3313"/>
      <c r="AB540" s="3313"/>
      <c r="AC540" s="3313"/>
      <c r="AD540" s="3313"/>
      <c r="AE540" s="3313"/>
      <c r="AF540" s="3313"/>
      <c r="AG540" s="3313"/>
      <c r="AH540" s="3313"/>
      <c r="AI540" s="3313"/>
      <c r="AJ540" s="3313"/>
      <c r="AK540" s="3313"/>
      <c r="AL540" s="3313"/>
      <c r="AM540" s="3313"/>
      <c r="AN540" s="3313"/>
      <c r="AO540" s="3313"/>
      <c r="AP540" s="3313"/>
      <c r="AQ540" s="3313"/>
      <c r="AR540" s="3313"/>
      <c r="AS540" s="3313"/>
      <c r="AT540" s="3313"/>
      <c r="AU540" s="3314"/>
    </row>
    <row r="541" spans="1:47" ht="12.75" customHeight="1" x14ac:dyDescent="0.15">
      <c r="A541" s="915"/>
      <c r="B541" s="915"/>
      <c r="C541" s="915"/>
      <c r="D541" s="915"/>
      <c r="E541" s="915"/>
      <c r="F541" s="915"/>
      <c r="G541" s="915"/>
      <c r="H541" s="915"/>
      <c r="I541" s="915"/>
      <c r="J541" s="915"/>
      <c r="K541" s="915"/>
      <c r="L541" s="915"/>
      <c r="M541" s="915"/>
      <c r="N541" s="915"/>
      <c r="O541" s="915"/>
      <c r="P541" s="915"/>
      <c r="Q541" s="915"/>
      <c r="R541" s="915"/>
      <c r="S541" s="915"/>
      <c r="T541" s="915"/>
      <c r="U541" s="915"/>
      <c r="V541" s="915"/>
      <c r="W541" s="915"/>
      <c r="X541" s="915"/>
      <c r="Y541" s="915"/>
      <c r="Z541" s="915"/>
      <c r="AA541" s="915"/>
      <c r="AB541" s="915"/>
      <c r="AC541" s="915"/>
      <c r="AD541" s="915"/>
      <c r="AE541" s="915"/>
      <c r="AF541" s="915"/>
      <c r="AG541" s="915"/>
      <c r="AH541" s="915"/>
      <c r="AI541" s="915"/>
      <c r="AJ541" s="915"/>
      <c r="AK541" s="915"/>
      <c r="AL541" s="915"/>
      <c r="AM541" s="915"/>
      <c r="AN541" s="915"/>
      <c r="AO541" s="915"/>
      <c r="AP541" s="915"/>
      <c r="AQ541" s="915"/>
      <c r="AR541" s="915"/>
      <c r="AS541" s="915"/>
      <c r="AT541" s="915"/>
      <c r="AU541" s="915"/>
    </row>
    <row r="542" spans="1:47" ht="12.75" customHeight="1" x14ac:dyDescent="0.15">
      <c r="A542" s="3315" t="s">
        <v>124</v>
      </c>
      <c r="B542" s="3315"/>
      <c r="C542" s="3315"/>
      <c r="D542" s="3315"/>
      <c r="E542" s="915"/>
      <c r="F542" s="915"/>
      <c r="G542" s="915"/>
      <c r="H542" s="915"/>
      <c r="I542" s="915"/>
      <c r="J542" s="915"/>
      <c r="K542" s="915"/>
      <c r="L542" s="915"/>
      <c r="M542" s="915"/>
      <c r="N542" s="915"/>
      <c r="O542" s="915"/>
      <c r="P542" s="915"/>
      <c r="Q542" s="915"/>
      <c r="R542" s="915"/>
      <c r="S542" s="915"/>
      <c r="T542" s="915"/>
      <c r="U542" s="915"/>
      <c r="V542" s="915"/>
      <c r="W542" s="915"/>
      <c r="X542" s="915"/>
      <c r="Y542" s="915"/>
      <c r="Z542" s="915"/>
      <c r="AA542" s="915"/>
      <c r="AB542" s="915"/>
      <c r="AC542" s="915"/>
      <c r="AD542" s="915"/>
      <c r="AE542" s="915"/>
      <c r="AF542" s="915"/>
      <c r="AG542" s="915"/>
      <c r="AH542" s="915"/>
      <c r="AI542" s="915"/>
      <c r="AJ542" s="915"/>
      <c r="AK542" s="915"/>
      <c r="AL542" s="915"/>
      <c r="AM542" s="915"/>
      <c r="AN542" s="915"/>
      <c r="AO542" s="915"/>
      <c r="AP542" s="915"/>
      <c r="AQ542" s="915"/>
      <c r="AR542" s="915"/>
      <c r="AS542" s="915"/>
      <c r="AT542" s="915"/>
      <c r="AU542" s="929"/>
    </row>
    <row r="543" spans="1:47" ht="12.75" customHeight="1" x14ac:dyDescent="0.15">
      <c r="A543" s="915"/>
      <c r="B543" s="917" t="s">
        <v>123</v>
      </c>
      <c r="C543" s="3317" t="s">
        <v>3515</v>
      </c>
      <c r="D543" s="3318"/>
      <c r="E543" s="3318"/>
      <c r="F543" s="3318"/>
      <c r="G543" s="3318"/>
      <c r="H543" s="3318"/>
      <c r="I543" s="3318"/>
      <c r="J543" s="3318"/>
      <c r="K543" s="3318"/>
      <c r="L543" s="3318"/>
      <c r="M543" s="3318"/>
      <c r="N543" s="3318"/>
      <c r="O543" s="3318"/>
      <c r="P543" s="3318"/>
      <c r="Q543" s="3318"/>
      <c r="R543" s="3318"/>
      <c r="S543" s="3318"/>
      <c r="T543" s="3318"/>
      <c r="U543" s="3318"/>
      <c r="V543" s="3318"/>
      <c r="W543" s="3318"/>
      <c r="X543" s="3318"/>
      <c r="Y543" s="3318"/>
      <c r="Z543" s="3318"/>
      <c r="AA543" s="3318"/>
      <c r="AB543" s="3318"/>
      <c r="AC543" s="3318"/>
      <c r="AD543" s="3318"/>
      <c r="AE543" s="3318"/>
      <c r="AF543" s="3318"/>
      <c r="AG543" s="3318"/>
      <c r="AH543" s="3318"/>
      <c r="AI543" s="3318"/>
      <c r="AJ543" s="3318"/>
      <c r="AK543" s="3318"/>
      <c r="AL543" s="3318"/>
      <c r="AM543" s="3318"/>
      <c r="AN543" s="3318"/>
      <c r="AO543" s="3318"/>
      <c r="AP543" s="3318"/>
      <c r="AQ543" s="3318"/>
      <c r="AR543" s="3318"/>
      <c r="AS543" s="3318"/>
      <c r="AT543" s="3318"/>
      <c r="AU543" s="929"/>
    </row>
    <row r="544" spans="1:47" ht="12.75" customHeight="1" x14ac:dyDescent="0.15">
      <c r="A544" s="915"/>
      <c r="B544" s="917"/>
      <c r="C544" s="3316" t="s">
        <v>586</v>
      </c>
      <c r="D544" s="3316"/>
      <c r="E544" s="3316"/>
      <c r="F544" s="3316"/>
      <c r="G544" s="3316"/>
      <c r="H544" s="3316"/>
      <c r="I544" s="3316"/>
      <c r="J544" s="3316"/>
      <c r="K544" s="3316"/>
      <c r="L544" s="3316"/>
      <c r="M544" s="3316"/>
      <c r="N544" s="3316"/>
      <c r="O544" s="3316"/>
      <c r="P544" s="3316"/>
      <c r="Q544" s="3316"/>
      <c r="R544" s="3316"/>
      <c r="S544" s="3316"/>
      <c r="T544" s="3316"/>
      <c r="U544" s="3316"/>
      <c r="V544" s="3316"/>
      <c r="W544" s="3316"/>
      <c r="X544" s="3316"/>
      <c r="Y544" s="3316"/>
      <c r="Z544" s="3316"/>
      <c r="AA544" s="3316"/>
      <c r="AB544" s="3316"/>
      <c r="AC544" s="3316"/>
      <c r="AD544" s="3316"/>
      <c r="AE544" s="3316"/>
      <c r="AF544" s="3316"/>
      <c r="AG544" s="3316"/>
      <c r="AH544" s="3316"/>
      <c r="AI544" s="3316"/>
      <c r="AJ544" s="3316"/>
      <c r="AK544" s="3316"/>
      <c r="AL544" s="3316"/>
      <c r="AM544" s="3316"/>
      <c r="AN544" s="3316"/>
      <c r="AO544" s="3316"/>
      <c r="AP544" s="3316"/>
      <c r="AQ544" s="3316"/>
      <c r="AR544" s="3316"/>
      <c r="AS544" s="3316"/>
      <c r="AT544" s="3316"/>
      <c r="AU544" s="929"/>
    </row>
    <row r="545" spans="1:50" ht="12.75" customHeight="1" x14ac:dyDescent="0.15">
      <c r="A545" s="915"/>
      <c r="B545" s="917"/>
      <c r="C545" s="3316" t="s">
        <v>585</v>
      </c>
      <c r="D545" s="3316"/>
      <c r="E545" s="3316"/>
      <c r="F545" s="3316"/>
      <c r="G545" s="3316"/>
      <c r="H545" s="3316"/>
      <c r="I545" s="3316"/>
      <c r="J545" s="3316"/>
      <c r="K545" s="3316"/>
      <c r="L545" s="3316"/>
      <c r="M545" s="3316"/>
      <c r="N545" s="3316"/>
      <c r="O545" s="3316"/>
      <c r="P545" s="3316"/>
      <c r="Q545" s="3316"/>
      <c r="R545" s="3316"/>
      <c r="S545" s="3316"/>
      <c r="T545" s="3316"/>
      <c r="U545" s="3316"/>
      <c r="V545" s="3316"/>
      <c r="W545" s="3316"/>
      <c r="X545" s="3316"/>
      <c r="Y545" s="3316"/>
      <c r="Z545" s="3316"/>
      <c r="AA545" s="3316"/>
      <c r="AB545" s="3316"/>
      <c r="AC545" s="3316"/>
      <c r="AD545" s="3316"/>
      <c r="AE545" s="3316"/>
      <c r="AF545" s="3316"/>
      <c r="AG545" s="3316"/>
      <c r="AH545" s="3316"/>
      <c r="AI545" s="3316"/>
      <c r="AJ545" s="3316"/>
      <c r="AK545" s="3316"/>
      <c r="AL545" s="3316"/>
      <c r="AM545" s="3316"/>
      <c r="AN545" s="3316"/>
      <c r="AO545" s="3316"/>
      <c r="AP545" s="3316"/>
      <c r="AQ545" s="3316"/>
      <c r="AR545" s="3316"/>
      <c r="AS545" s="3316"/>
      <c r="AT545" s="3316"/>
      <c r="AU545" s="929"/>
    </row>
    <row r="546" spans="1:50" ht="12.75" customHeight="1" x14ac:dyDescent="0.15">
      <c r="A546" s="915"/>
      <c r="B546" s="917" t="s">
        <v>121</v>
      </c>
      <c r="C546" s="3316" t="s">
        <v>584</v>
      </c>
      <c r="D546" s="3316"/>
      <c r="E546" s="3316"/>
      <c r="F546" s="3316"/>
      <c r="G546" s="3316"/>
      <c r="H546" s="3316"/>
      <c r="I546" s="3316"/>
      <c r="J546" s="3316"/>
      <c r="K546" s="3316"/>
      <c r="L546" s="3316"/>
      <c r="M546" s="3316"/>
      <c r="N546" s="3316"/>
      <c r="O546" s="3316"/>
      <c r="P546" s="3316"/>
      <c r="Q546" s="3316"/>
      <c r="R546" s="3316"/>
      <c r="S546" s="3316"/>
      <c r="T546" s="3316"/>
      <c r="U546" s="3316"/>
      <c r="V546" s="3316"/>
      <c r="W546" s="3316"/>
      <c r="X546" s="3316"/>
      <c r="Y546" s="3316"/>
      <c r="Z546" s="3316"/>
      <c r="AA546" s="3316"/>
      <c r="AB546" s="3316"/>
      <c r="AC546" s="3316"/>
      <c r="AD546" s="3316"/>
      <c r="AE546" s="3316"/>
      <c r="AF546" s="3316"/>
      <c r="AG546" s="3316"/>
      <c r="AH546" s="3316"/>
      <c r="AI546" s="3316"/>
      <c r="AJ546" s="3316"/>
      <c r="AK546" s="3316"/>
      <c r="AL546" s="3316"/>
      <c r="AM546" s="3316"/>
      <c r="AN546" s="3316"/>
      <c r="AO546" s="3316"/>
      <c r="AP546" s="3316"/>
      <c r="AQ546" s="3316"/>
      <c r="AR546" s="3316"/>
      <c r="AS546" s="3316"/>
      <c r="AT546" s="3316"/>
      <c r="AU546" s="929"/>
    </row>
    <row r="547" spans="1:50" ht="12.75" customHeight="1" x14ac:dyDescent="0.15">
      <c r="A547" s="915"/>
      <c r="B547" s="917" t="s">
        <v>120</v>
      </c>
      <c r="C547" s="3316" t="s">
        <v>3516</v>
      </c>
      <c r="D547" s="3316"/>
      <c r="E547" s="3316"/>
      <c r="F547" s="3316"/>
      <c r="G547" s="3316"/>
      <c r="H547" s="3316"/>
      <c r="I547" s="3316"/>
      <c r="J547" s="3316"/>
      <c r="K547" s="3316"/>
      <c r="L547" s="3316"/>
      <c r="M547" s="3316"/>
      <c r="N547" s="3316"/>
      <c r="O547" s="3316"/>
      <c r="P547" s="3316"/>
      <c r="Q547" s="3316"/>
      <c r="R547" s="3316"/>
      <c r="S547" s="3316"/>
      <c r="T547" s="3316"/>
      <c r="U547" s="3316"/>
      <c r="V547" s="3316"/>
      <c r="W547" s="3316"/>
      <c r="X547" s="3316"/>
      <c r="Y547" s="3316"/>
      <c r="Z547" s="3316"/>
      <c r="AA547" s="3316"/>
      <c r="AB547" s="3316"/>
      <c r="AC547" s="3316"/>
      <c r="AD547" s="3316"/>
      <c r="AE547" s="3316"/>
      <c r="AF547" s="3316"/>
      <c r="AG547" s="3316"/>
      <c r="AH547" s="3316"/>
      <c r="AI547" s="3316"/>
      <c r="AJ547" s="3316"/>
      <c r="AK547" s="3316"/>
      <c r="AL547" s="3316"/>
      <c r="AM547" s="3316"/>
      <c r="AN547" s="3316"/>
      <c r="AO547" s="3316"/>
      <c r="AP547" s="3316"/>
      <c r="AQ547" s="3316"/>
      <c r="AR547" s="3316"/>
      <c r="AS547" s="3316"/>
      <c r="AT547" s="3316"/>
      <c r="AU547" s="915"/>
    </row>
    <row r="548" spans="1:50" ht="12.75" customHeight="1" x14ac:dyDescent="0.15">
      <c r="A548" s="915"/>
      <c r="B548" s="917" t="s">
        <v>119</v>
      </c>
      <c r="C548" s="3316" t="s">
        <v>3517</v>
      </c>
      <c r="D548" s="3316"/>
      <c r="E548" s="3316"/>
      <c r="F548" s="3316"/>
      <c r="G548" s="3316"/>
      <c r="H548" s="3316"/>
      <c r="I548" s="3316"/>
      <c r="J548" s="3316"/>
      <c r="K548" s="3316"/>
      <c r="L548" s="3316"/>
      <c r="M548" s="3316"/>
      <c r="N548" s="3316"/>
      <c r="O548" s="3316"/>
      <c r="P548" s="3316"/>
      <c r="Q548" s="3316"/>
      <c r="R548" s="3316"/>
      <c r="S548" s="3316"/>
      <c r="T548" s="3316"/>
      <c r="U548" s="3316"/>
      <c r="V548" s="3316"/>
      <c r="W548" s="3316"/>
      <c r="X548" s="3316"/>
      <c r="Y548" s="3316"/>
      <c r="Z548" s="3316"/>
      <c r="AA548" s="3316"/>
      <c r="AB548" s="3316"/>
      <c r="AC548" s="3316"/>
      <c r="AD548" s="3316"/>
      <c r="AE548" s="3316"/>
      <c r="AF548" s="3316"/>
      <c r="AG548" s="3316"/>
      <c r="AH548" s="3316"/>
      <c r="AI548" s="3316"/>
      <c r="AJ548" s="3316"/>
      <c r="AK548" s="3316"/>
      <c r="AL548" s="3316"/>
      <c r="AM548" s="3316"/>
      <c r="AN548" s="3316"/>
      <c r="AO548" s="3316"/>
      <c r="AP548" s="3316"/>
      <c r="AQ548" s="3316"/>
      <c r="AR548" s="3316"/>
      <c r="AS548" s="3316"/>
      <c r="AT548" s="3316"/>
      <c r="AU548" s="929"/>
    </row>
    <row r="549" spans="1:50" ht="12.75" customHeight="1" x14ac:dyDescent="0.15">
      <c r="A549" s="915"/>
      <c r="B549" s="915"/>
      <c r="C549" s="3316" t="s">
        <v>583</v>
      </c>
      <c r="D549" s="3316"/>
      <c r="E549" s="3316"/>
      <c r="F549" s="3316"/>
      <c r="G549" s="3316"/>
      <c r="H549" s="3316"/>
      <c r="I549" s="3316"/>
      <c r="J549" s="3316"/>
      <c r="K549" s="3316"/>
      <c r="L549" s="3316"/>
      <c r="M549" s="3316"/>
      <c r="N549" s="3316"/>
      <c r="O549" s="3316"/>
      <c r="P549" s="3316"/>
      <c r="Q549" s="3316"/>
      <c r="R549" s="3316"/>
      <c r="S549" s="3316"/>
      <c r="T549" s="3316"/>
      <c r="U549" s="3316"/>
      <c r="V549" s="3316"/>
      <c r="W549" s="3316"/>
      <c r="X549" s="3316"/>
      <c r="Y549" s="3316"/>
      <c r="Z549" s="3316"/>
      <c r="AA549" s="3316"/>
      <c r="AB549" s="3316"/>
      <c r="AC549" s="3316"/>
      <c r="AD549" s="3316"/>
      <c r="AE549" s="3316"/>
      <c r="AF549" s="3316"/>
      <c r="AG549" s="3316"/>
      <c r="AH549" s="3316"/>
      <c r="AI549" s="3316"/>
      <c r="AJ549" s="3316"/>
      <c r="AK549" s="3316"/>
      <c r="AL549" s="3316"/>
      <c r="AM549" s="3316"/>
      <c r="AN549" s="3316"/>
      <c r="AO549" s="3316"/>
      <c r="AP549" s="3316"/>
      <c r="AQ549" s="3316"/>
      <c r="AR549" s="3316"/>
      <c r="AS549" s="3316"/>
      <c r="AT549" s="3316"/>
      <c r="AU549" s="929"/>
    </row>
    <row r="550" spans="1:50" ht="12.75" customHeight="1" x14ac:dyDescent="0.15">
      <c r="A550" s="915"/>
      <c r="B550" s="917" t="s">
        <v>118</v>
      </c>
      <c r="C550" s="3316" t="s">
        <v>582</v>
      </c>
      <c r="D550" s="3316"/>
      <c r="E550" s="3316"/>
      <c r="F550" s="3316"/>
      <c r="G550" s="3316"/>
      <c r="H550" s="3316"/>
      <c r="I550" s="3316"/>
      <c r="J550" s="3316"/>
      <c r="K550" s="3316"/>
      <c r="L550" s="3316"/>
      <c r="M550" s="3316"/>
      <c r="N550" s="3316"/>
      <c r="O550" s="3316"/>
      <c r="P550" s="3316"/>
      <c r="Q550" s="3316"/>
      <c r="R550" s="3316"/>
      <c r="S550" s="3316"/>
      <c r="T550" s="3316"/>
      <c r="U550" s="3316"/>
      <c r="V550" s="3316"/>
      <c r="W550" s="3316"/>
      <c r="X550" s="3316"/>
      <c r="Y550" s="3316"/>
      <c r="Z550" s="3316"/>
      <c r="AA550" s="3316"/>
      <c r="AB550" s="3316"/>
      <c r="AC550" s="3316"/>
      <c r="AD550" s="3316"/>
      <c r="AE550" s="3316"/>
      <c r="AF550" s="3316"/>
      <c r="AG550" s="3316"/>
      <c r="AH550" s="3316"/>
      <c r="AI550" s="3316"/>
      <c r="AJ550" s="3316"/>
      <c r="AK550" s="3316"/>
      <c r="AL550" s="3316"/>
      <c r="AM550" s="3316"/>
      <c r="AN550" s="3316"/>
      <c r="AO550" s="3316"/>
      <c r="AP550" s="3316"/>
      <c r="AQ550" s="3316"/>
      <c r="AR550" s="3316"/>
      <c r="AS550" s="3316"/>
      <c r="AT550" s="3316"/>
      <c r="AU550" s="929"/>
    </row>
    <row r="551" spans="1:50" ht="12.75" customHeight="1" x14ac:dyDescent="0.15">
      <c r="A551" s="915"/>
      <c r="B551" s="917"/>
      <c r="C551" s="917"/>
      <c r="D551" s="917"/>
      <c r="E551" s="917"/>
      <c r="F551" s="917"/>
      <c r="G551" s="917"/>
      <c r="H551" s="917"/>
      <c r="I551" s="917"/>
      <c r="J551" s="917"/>
      <c r="K551" s="917"/>
      <c r="L551" s="917"/>
      <c r="M551" s="917"/>
      <c r="N551" s="917"/>
      <c r="O551" s="917"/>
      <c r="P551" s="917"/>
      <c r="Q551" s="917"/>
      <c r="R551" s="917"/>
      <c r="S551" s="917"/>
      <c r="T551" s="917"/>
      <c r="U551" s="917"/>
      <c r="V551" s="917"/>
      <c r="W551" s="917"/>
      <c r="X551" s="917"/>
      <c r="Y551" s="917"/>
      <c r="Z551" s="917"/>
      <c r="AA551" s="917"/>
      <c r="AB551" s="917"/>
      <c r="AC551" s="917"/>
      <c r="AD551" s="917"/>
      <c r="AE551" s="917"/>
      <c r="AF551" s="917"/>
      <c r="AG551" s="917"/>
      <c r="AH551" s="917"/>
      <c r="AI551" s="917"/>
      <c r="AJ551" s="917"/>
      <c r="AK551" s="917"/>
      <c r="AL551" s="917"/>
      <c r="AM551" s="917"/>
      <c r="AN551" s="917"/>
      <c r="AO551" s="917"/>
      <c r="AP551" s="917"/>
      <c r="AQ551" s="917"/>
      <c r="AR551" s="917"/>
      <c r="AS551" s="917"/>
      <c r="AT551" s="917"/>
      <c r="AU551" s="929"/>
    </row>
    <row r="552" spans="1:50" ht="12.75" customHeight="1" x14ac:dyDescent="0.15"/>
    <row r="553" spans="1:50" ht="12.75" customHeight="1" x14ac:dyDescent="0.15">
      <c r="A553" s="919" t="s">
        <v>609</v>
      </c>
      <c r="B553" s="919" t="s">
        <v>608</v>
      </c>
      <c r="C553" s="919">
        <v>2</v>
      </c>
      <c r="D553" s="919" t="s">
        <v>607</v>
      </c>
      <c r="E553" s="919" t="s">
        <v>606</v>
      </c>
      <c r="F553" s="919"/>
      <c r="G553" s="919" t="s">
        <v>4</v>
      </c>
      <c r="H553" s="919" t="s">
        <v>605</v>
      </c>
      <c r="I553" s="919">
        <v>4</v>
      </c>
      <c r="J553" s="919" t="s">
        <v>3</v>
      </c>
      <c r="K553" s="915"/>
      <c r="L553" s="915"/>
      <c r="M553" s="915"/>
      <c r="N553" s="915"/>
      <c r="O553" s="915"/>
      <c r="P553" s="915"/>
      <c r="Q553" s="915"/>
      <c r="R553" s="915"/>
      <c r="S553" s="915"/>
      <c r="T553" s="915"/>
      <c r="U553" s="915"/>
      <c r="V553" s="915"/>
      <c r="W553" s="915"/>
      <c r="X553" s="915"/>
      <c r="Y553" s="915"/>
      <c r="Z553" s="915"/>
      <c r="AA553" s="915"/>
      <c r="AB553" s="915"/>
      <c r="AC553" s="915"/>
      <c r="AD553" s="915"/>
      <c r="AE553" s="915"/>
      <c r="AF553" s="915"/>
      <c r="AG553" s="915"/>
      <c r="AH553" s="915"/>
      <c r="AI553" s="915"/>
      <c r="AJ553" s="915"/>
      <c r="AK553" s="915"/>
      <c r="AL553" s="915"/>
      <c r="AM553" s="915"/>
      <c r="AN553" s="915"/>
      <c r="AO553" s="915"/>
      <c r="AP553" s="915"/>
      <c r="AQ553" s="915"/>
      <c r="AR553" s="915"/>
      <c r="AS553" s="915"/>
      <c r="AT553" s="915"/>
      <c r="AU553" s="915"/>
    </row>
    <row r="554" spans="1:50" ht="12.75" customHeight="1" x14ac:dyDescent="0.15">
      <c r="A554" s="915"/>
      <c r="B554" s="915"/>
      <c r="C554" s="915"/>
      <c r="D554" s="915"/>
      <c r="E554" s="915"/>
      <c r="F554" s="915"/>
      <c r="G554" s="915"/>
      <c r="H554" s="915"/>
      <c r="I554" s="915"/>
      <c r="J554" s="915"/>
      <c r="K554" s="915"/>
      <c r="L554" s="915"/>
      <c r="M554" s="915"/>
      <c r="N554" s="915"/>
      <c r="O554" s="915"/>
      <c r="P554" s="915"/>
      <c r="Q554" s="915"/>
      <c r="R554" s="915"/>
      <c r="S554" s="915"/>
      <c r="T554" s="915"/>
      <c r="U554" s="3275" t="s">
        <v>604</v>
      </c>
      <c r="V554" s="3275"/>
      <c r="W554" s="3275"/>
      <c r="X554" s="3275"/>
      <c r="Y554" s="3275"/>
      <c r="Z554" s="3275"/>
      <c r="AA554" s="915"/>
      <c r="AB554" s="915"/>
      <c r="AC554" s="915"/>
      <c r="AD554" s="915"/>
      <c r="AE554" s="915"/>
      <c r="AF554" s="915"/>
      <c r="AG554" s="915"/>
      <c r="AH554" s="915"/>
      <c r="AI554" s="915"/>
      <c r="AJ554" s="915"/>
      <c r="AK554" s="915"/>
      <c r="AL554" s="915"/>
      <c r="AM554" s="915"/>
      <c r="AN554" s="915"/>
      <c r="AO554" s="915"/>
      <c r="AP554" s="915"/>
      <c r="AQ554" s="915"/>
      <c r="AR554" s="915"/>
      <c r="AS554" s="915"/>
      <c r="AT554" s="915"/>
      <c r="AU554" s="915"/>
    </row>
    <row r="555" spans="1:50" ht="12.75" customHeight="1" x14ac:dyDescent="0.15">
      <c r="A555" s="915"/>
      <c r="B555" s="915"/>
      <c r="C555" s="915"/>
      <c r="D555" s="915"/>
      <c r="E555" s="915"/>
      <c r="F555" s="915"/>
      <c r="G555" s="915"/>
      <c r="H555" s="915"/>
      <c r="I555" s="915"/>
      <c r="J555" s="915"/>
      <c r="K555" s="915"/>
      <c r="L555" s="915"/>
      <c r="M555" s="915"/>
      <c r="N555" s="915"/>
      <c r="O555" s="915"/>
      <c r="P555" s="915"/>
      <c r="Q555" s="915"/>
      <c r="R555" s="915"/>
      <c r="S555" s="915"/>
      <c r="T555" s="915"/>
      <c r="U555" s="915"/>
      <c r="V555" s="915"/>
      <c r="W555" s="915"/>
      <c r="X555" s="915"/>
      <c r="Y555" s="915"/>
      <c r="Z555" s="915"/>
      <c r="AA555" s="915"/>
      <c r="AB555" s="915"/>
      <c r="AC555" s="915"/>
      <c r="AD555" s="915"/>
      <c r="AE555" s="915"/>
      <c r="AF555" s="915"/>
      <c r="AG555" s="915"/>
      <c r="AH555" s="915"/>
      <c r="AI555" s="915"/>
      <c r="AJ555" s="915"/>
      <c r="AK555" s="915"/>
      <c r="AL555" s="915"/>
      <c r="AM555" s="915"/>
      <c r="AN555" s="915"/>
      <c r="AO555" s="915"/>
      <c r="AP555" s="915"/>
      <c r="AQ555" s="915"/>
      <c r="AR555" s="915"/>
      <c r="AS555" s="915"/>
      <c r="AT555" s="915"/>
      <c r="AU555" s="915"/>
    </row>
    <row r="556" spans="1:50" ht="15.75" customHeight="1" x14ac:dyDescent="0.15">
      <c r="A556" s="3276" t="s">
        <v>603</v>
      </c>
      <c r="B556" s="3277"/>
      <c r="C556" s="3278"/>
      <c r="D556" s="3285" t="s">
        <v>602</v>
      </c>
      <c r="E556" s="3286"/>
      <c r="F556" s="3286"/>
      <c r="G556" s="3286"/>
      <c r="H556" s="3286"/>
      <c r="I556" s="3286"/>
      <c r="J556" s="3287"/>
      <c r="K556" s="920"/>
      <c r="L556" s="1657"/>
      <c r="M556" s="1657"/>
      <c r="N556" s="1657"/>
      <c r="O556" s="1657"/>
      <c r="P556" s="1657"/>
      <c r="Q556" s="1657"/>
      <c r="R556" s="1657"/>
      <c r="S556" s="922" t="s">
        <v>3513</v>
      </c>
      <c r="T556" s="922" t="s">
        <v>601</v>
      </c>
      <c r="U556" s="922" t="s">
        <v>588</v>
      </c>
      <c r="V556" s="922" t="s">
        <v>600</v>
      </c>
      <c r="W556" s="922"/>
      <c r="X556" s="922"/>
      <c r="Y556" s="922"/>
      <c r="Z556" s="922"/>
      <c r="AA556" s="922"/>
      <c r="AB556" s="922"/>
      <c r="AC556" s="922"/>
      <c r="AD556" s="922"/>
      <c r="AE556" s="922"/>
      <c r="AF556" s="922"/>
      <c r="AG556" s="922"/>
      <c r="AH556" s="922"/>
      <c r="AI556" s="923"/>
      <c r="AJ556" s="1656"/>
      <c r="AK556" s="3286" t="s">
        <v>3514</v>
      </c>
      <c r="AL556" s="3286"/>
      <c r="AM556" s="3286"/>
      <c r="AN556" s="3286"/>
      <c r="AO556" s="3286"/>
      <c r="AP556" s="3286"/>
      <c r="AQ556" s="3286"/>
      <c r="AR556" s="3286"/>
      <c r="AS556" s="3286"/>
      <c r="AT556" s="3286"/>
      <c r="AU556" s="1658"/>
    </row>
    <row r="557" spans="1:50" ht="15.75" customHeight="1" x14ac:dyDescent="0.15">
      <c r="A557" s="3279"/>
      <c r="B557" s="3280"/>
      <c r="C557" s="3281"/>
      <c r="D557" s="3288"/>
      <c r="E557" s="3289"/>
      <c r="F557" s="3289"/>
      <c r="G557" s="3289"/>
      <c r="H557" s="3289"/>
      <c r="I557" s="3289"/>
      <c r="J557" s="3290"/>
      <c r="K557" s="3297"/>
      <c r="L557" s="3298"/>
      <c r="M557" s="3298"/>
      <c r="N557" s="3298"/>
      <c r="O557" s="3298"/>
      <c r="P557" s="3298"/>
      <c r="Q557" s="3298"/>
      <c r="R557" s="3298"/>
      <c r="S557" s="3298"/>
      <c r="T557" s="3298"/>
      <c r="U557" s="3298"/>
      <c r="V557" s="3298"/>
      <c r="W557" s="3298"/>
      <c r="X557" s="3298"/>
      <c r="Y557" s="3298"/>
      <c r="Z557" s="3298"/>
      <c r="AA557" s="3298"/>
      <c r="AB557" s="3298"/>
      <c r="AC557" s="3298"/>
      <c r="AD557" s="3298"/>
      <c r="AE557" s="3298"/>
      <c r="AF557" s="3298"/>
      <c r="AG557" s="3298"/>
      <c r="AH557" s="3298"/>
      <c r="AI557" s="3299"/>
      <c r="AJ557" s="1652"/>
      <c r="AK557" s="1652"/>
      <c r="AL557" s="1652"/>
      <c r="AM557" s="1652"/>
      <c r="AN557" s="1652"/>
      <c r="AO557" s="1652"/>
      <c r="AP557" s="1652"/>
      <c r="AQ557" s="1652"/>
      <c r="AR557" s="1652"/>
      <c r="AS557" s="1652"/>
      <c r="AT557" s="1652"/>
      <c r="AU557" s="1653"/>
      <c r="AW557" s="1659" t="s">
        <v>6267</v>
      </c>
      <c r="AX557" s="1660" t="s">
        <v>6269</v>
      </c>
    </row>
    <row r="558" spans="1:50" ht="15.75" customHeight="1" x14ac:dyDescent="0.15">
      <c r="A558" s="3279"/>
      <c r="B558" s="3280"/>
      <c r="C558" s="3281"/>
      <c r="D558" s="3291"/>
      <c r="E558" s="3292"/>
      <c r="F558" s="3292"/>
      <c r="G558" s="3292"/>
      <c r="H558" s="3292"/>
      <c r="I558" s="3292"/>
      <c r="J558" s="3293"/>
      <c r="K558" s="3300"/>
      <c r="L558" s="3301"/>
      <c r="M558" s="3301"/>
      <c r="N558" s="3301"/>
      <c r="O558" s="3301"/>
      <c r="P558" s="3301"/>
      <c r="Q558" s="3301"/>
      <c r="R558" s="3301"/>
      <c r="S558" s="3301"/>
      <c r="T558" s="3301"/>
      <c r="U558" s="3301"/>
      <c r="V558" s="3301"/>
      <c r="W558" s="3301"/>
      <c r="X558" s="3301"/>
      <c r="Y558" s="3301"/>
      <c r="Z558" s="3301"/>
      <c r="AA558" s="3301"/>
      <c r="AB558" s="3301"/>
      <c r="AC558" s="3301"/>
      <c r="AD558" s="3301"/>
      <c r="AE558" s="3301"/>
      <c r="AF558" s="3301"/>
      <c r="AG558" s="3301"/>
      <c r="AH558" s="3301"/>
      <c r="AI558" s="3302"/>
      <c r="AJ558" s="1652"/>
      <c r="AK558" s="914" t="s">
        <v>599</v>
      </c>
      <c r="AL558" s="1652" t="s">
        <v>598</v>
      </c>
      <c r="AM558" s="1652" t="s">
        <v>597</v>
      </c>
      <c r="AN558" s="1652" t="s">
        <v>596</v>
      </c>
      <c r="AO558" s="1652"/>
      <c r="AP558" s="914" t="s">
        <v>595</v>
      </c>
      <c r="AQ558" s="1652" t="s">
        <v>594</v>
      </c>
      <c r="AR558" s="1652" t="s">
        <v>593</v>
      </c>
      <c r="AS558" s="1652" t="s">
        <v>592</v>
      </c>
      <c r="AT558" s="1652"/>
      <c r="AU558" s="1653"/>
      <c r="AW558" s="1661"/>
      <c r="AX558" s="1660" t="s">
        <v>6266</v>
      </c>
    </row>
    <row r="559" spans="1:50" ht="15.75" customHeight="1" x14ac:dyDescent="0.15">
      <c r="A559" s="3282"/>
      <c r="B559" s="3283"/>
      <c r="C559" s="3284"/>
      <c r="D559" s="3294"/>
      <c r="E559" s="3295"/>
      <c r="F559" s="3295"/>
      <c r="G559" s="3295"/>
      <c r="H559" s="3295"/>
      <c r="I559" s="3295"/>
      <c r="J559" s="3296"/>
      <c r="K559" s="3303"/>
      <c r="L559" s="3304"/>
      <c r="M559" s="3304"/>
      <c r="N559" s="3304"/>
      <c r="O559" s="3304"/>
      <c r="P559" s="3304"/>
      <c r="Q559" s="3304"/>
      <c r="R559" s="3304"/>
      <c r="S559" s="3304"/>
      <c r="T559" s="3304"/>
      <c r="U559" s="3304"/>
      <c r="V559" s="3304"/>
      <c r="W559" s="3304"/>
      <c r="X559" s="3304"/>
      <c r="Y559" s="3304"/>
      <c r="Z559" s="3304"/>
      <c r="AA559" s="3304"/>
      <c r="AB559" s="3304"/>
      <c r="AC559" s="3304"/>
      <c r="AD559" s="3304"/>
      <c r="AE559" s="3304"/>
      <c r="AF559" s="3304"/>
      <c r="AG559" s="3304"/>
      <c r="AH559" s="3304"/>
      <c r="AI559" s="3305"/>
      <c r="AJ559" s="1654"/>
      <c r="AK559" s="1654"/>
      <c r="AL559" s="1654"/>
      <c r="AM559" s="1654"/>
      <c r="AN559" s="1654"/>
      <c r="AO559" s="1654"/>
      <c r="AP559" s="1654"/>
      <c r="AQ559" s="1654"/>
      <c r="AR559" s="1654"/>
      <c r="AS559" s="1654"/>
      <c r="AT559" s="1654"/>
      <c r="AU559" s="1655"/>
      <c r="AW559" s="1661"/>
      <c r="AX559" s="1660" t="s">
        <v>6268</v>
      </c>
    </row>
    <row r="560" spans="1:50" ht="15.75" customHeight="1" x14ac:dyDescent="0.15">
      <c r="A560" s="913"/>
      <c r="B560" s="930"/>
      <c r="C560" s="930"/>
      <c r="D560" s="930"/>
      <c r="E560" s="930"/>
      <c r="F560" s="930"/>
      <c r="G560" s="930"/>
      <c r="H560" s="930"/>
      <c r="I560" s="930"/>
      <c r="J560" s="930"/>
      <c r="K560" s="930"/>
      <c r="L560" s="930"/>
      <c r="M560" s="930"/>
      <c r="N560" s="930"/>
      <c r="O560" s="930"/>
      <c r="P560" s="930"/>
      <c r="Q560" s="930"/>
      <c r="R560" s="930"/>
      <c r="S560" s="930"/>
      <c r="T560" s="930"/>
      <c r="U560" s="930"/>
      <c r="V560" s="930"/>
      <c r="W560" s="930"/>
      <c r="X560" s="930"/>
      <c r="Y560" s="931"/>
      <c r="Z560" s="201"/>
      <c r="AA560" s="200" t="s">
        <v>591</v>
      </c>
      <c r="AB560" s="200" t="s">
        <v>590</v>
      </c>
      <c r="AC560" s="200" t="s">
        <v>589</v>
      </c>
      <c r="AD560" s="200" t="s">
        <v>588</v>
      </c>
      <c r="AE560" s="200"/>
      <c r="AF560" s="200"/>
      <c r="AG560" s="200"/>
      <c r="AH560" s="200"/>
      <c r="AI560" s="200"/>
      <c r="AJ560" s="199"/>
      <c r="AK560" s="199"/>
      <c r="AL560" s="199"/>
      <c r="AM560" s="199"/>
      <c r="AN560" s="199"/>
      <c r="AO560" s="199"/>
      <c r="AP560" s="199"/>
      <c r="AQ560" s="199"/>
      <c r="AR560" s="199"/>
      <c r="AS560" s="199"/>
      <c r="AT560" s="199"/>
      <c r="AU560" s="203"/>
      <c r="AW560" s="1661"/>
      <c r="AX560" s="1660"/>
    </row>
    <row r="561" spans="1:47" ht="15.75" customHeight="1" x14ac:dyDescent="0.15">
      <c r="A561" s="932"/>
      <c r="B561" s="933"/>
      <c r="C561" s="933"/>
      <c r="D561" s="933"/>
      <c r="E561" s="933"/>
      <c r="F561" s="933"/>
      <c r="G561" s="933"/>
      <c r="H561" s="933"/>
      <c r="I561" s="933"/>
      <c r="J561" s="933"/>
      <c r="K561" s="933"/>
      <c r="L561" s="933"/>
      <c r="M561" s="933"/>
      <c r="N561" s="933"/>
      <c r="O561" s="933"/>
      <c r="P561" s="933"/>
      <c r="Q561" s="933"/>
      <c r="R561" s="933"/>
      <c r="S561" s="933"/>
      <c r="T561" s="933"/>
      <c r="U561" s="933"/>
      <c r="V561" s="933"/>
      <c r="W561" s="933"/>
      <c r="X561" s="933"/>
      <c r="Y561" s="934"/>
      <c r="Z561" s="3306"/>
      <c r="AA561" s="3307"/>
      <c r="AB561" s="3307"/>
      <c r="AC561" s="3307"/>
      <c r="AD561" s="3307"/>
      <c r="AE561" s="3307"/>
      <c r="AF561" s="3307"/>
      <c r="AG561" s="3307"/>
      <c r="AH561" s="3307"/>
      <c r="AI561" s="3307"/>
      <c r="AJ561" s="3307"/>
      <c r="AK561" s="3307"/>
      <c r="AL561" s="3307"/>
      <c r="AM561" s="3307"/>
      <c r="AN561" s="3307"/>
      <c r="AO561" s="3307"/>
      <c r="AP561" s="3307"/>
      <c r="AQ561" s="3307"/>
      <c r="AR561" s="3307"/>
      <c r="AS561" s="3307"/>
      <c r="AT561" s="3307"/>
      <c r="AU561" s="3308"/>
    </row>
    <row r="562" spans="1:47" ht="15.75" customHeight="1" x14ac:dyDescent="0.15">
      <c r="A562" s="932"/>
      <c r="B562" s="933"/>
      <c r="C562" s="933"/>
      <c r="D562" s="933"/>
      <c r="E562" s="933"/>
      <c r="F562" s="933"/>
      <c r="G562" s="933"/>
      <c r="H562" s="933"/>
      <c r="I562" s="933"/>
      <c r="J562" s="933"/>
      <c r="K562" s="933"/>
      <c r="L562" s="933"/>
      <c r="M562" s="933"/>
      <c r="N562" s="933"/>
      <c r="O562" s="933"/>
      <c r="P562" s="933"/>
      <c r="Q562" s="933"/>
      <c r="R562" s="933"/>
      <c r="S562" s="933"/>
      <c r="T562" s="933"/>
      <c r="U562" s="933"/>
      <c r="V562" s="933"/>
      <c r="W562" s="933"/>
      <c r="X562" s="933"/>
      <c r="Y562" s="934"/>
      <c r="Z562" s="3309"/>
      <c r="AA562" s="3310"/>
      <c r="AB562" s="3310"/>
      <c r="AC562" s="3310"/>
      <c r="AD562" s="3310"/>
      <c r="AE562" s="3310"/>
      <c r="AF562" s="3310"/>
      <c r="AG562" s="3310"/>
      <c r="AH562" s="3310"/>
      <c r="AI562" s="3310"/>
      <c r="AJ562" s="3310"/>
      <c r="AK562" s="3310"/>
      <c r="AL562" s="3310"/>
      <c r="AM562" s="3310"/>
      <c r="AN562" s="3310"/>
      <c r="AO562" s="3310"/>
      <c r="AP562" s="3310"/>
      <c r="AQ562" s="3310"/>
      <c r="AR562" s="3310"/>
      <c r="AS562" s="3310"/>
      <c r="AT562" s="3310"/>
      <c r="AU562" s="3311"/>
    </row>
    <row r="563" spans="1:47" ht="15.75" customHeight="1" x14ac:dyDescent="0.15">
      <c r="A563" s="932"/>
      <c r="B563" s="933"/>
      <c r="C563" s="933"/>
      <c r="D563" s="933"/>
      <c r="E563" s="933"/>
      <c r="F563" s="933"/>
      <c r="G563" s="933"/>
      <c r="H563" s="933"/>
      <c r="I563" s="933"/>
      <c r="J563" s="933"/>
      <c r="K563" s="933"/>
      <c r="L563" s="933"/>
      <c r="M563" s="933"/>
      <c r="N563" s="933"/>
      <c r="O563" s="933"/>
      <c r="P563" s="933"/>
      <c r="Q563" s="933"/>
      <c r="R563" s="933"/>
      <c r="S563" s="933"/>
      <c r="T563" s="933"/>
      <c r="U563" s="933"/>
      <c r="V563" s="933"/>
      <c r="W563" s="933"/>
      <c r="X563" s="933"/>
      <c r="Y563" s="934"/>
      <c r="Z563" s="3309"/>
      <c r="AA563" s="3310"/>
      <c r="AB563" s="3310"/>
      <c r="AC563" s="3310"/>
      <c r="AD563" s="3310"/>
      <c r="AE563" s="3310"/>
      <c r="AF563" s="3310"/>
      <c r="AG563" s="3310"/>
      <c r="AH563" s="3310"/>
      <c r="AI563" s="3310"/>
      <c r="AJ563" s="3310"/>
      <c r="AK563" s="3310"/>
      <c r="AL563" s="3310"/>
      <c r="AM563" s="3310"/>
      <c r="AN563" s="3310"/>
      <c r="AO563" s="3310"/>
      <c r="AP563" s="3310"/>
      <c r="AQ563" s="3310"/>
      <c r="AR563" s="3310"/>
      <c r="AS563" s="3310"/>
      <c r="AT563" s="3310"/>
      <c r="AU563" s="3311"/>
    </row>
    <row r="564" spans="1:47" ht="15.75" customHeight="1" x14ac:dyDescent="0.15">
      <c r="A564" s="932"/>
      <c r="B564" s="933"/>
      <c r="C564" s="933"/>
      <c r="D564" s="933"/>
      <c r="E564" s="933"/>
      <c r="F564" s="933"/>
      <c r="G564" s="933"/>
      <c r="H564" s="933"/>
      <c r="I564" s="933"/>
      <c r="J564" s="933"/>
      <c r="K564" s="933"/>
      <c r="L564" s="933"/>
      <c r="M564" s="933"/>
      <c r="N564" s="933"/>
      <c r="O564" s="933"/>
      <c r="P564" s="933"/>
      <c r="Q564" s="933"/>
      <c r="R564" s="933"/>
      <c r="S564" s="933"/>
      <c r="T564" s="933"/>
      <c r="U564" s="933"/>
      <c r="V564" s="933"/>
      <c r="W564" s="933"/>
      <c r="X564" s="933"/>
      <c r="Y564" s="934"/>
      <c r="Z564" s="3309"/>
      <c r="AA564" s="3310"/>
      <c r="AB564" s="3310"/>
      <c r="AC564" s="3310"/>
      <c r="AD564" s="3310"/>
      <c r="AE564" s="3310"/>
      <c r="AF564" s="3310"/>
      <c r="AG564" s="3310"/>
      <c r="AH564" s="3310"/>
      <c r="AI564" s="3310"/>
      <c r="AJ564" s="3310"/>
      <c r="AK564" s="3310"/>
      <c r="AL564" s="3310"/>
      <c r="AM564" s="3310"/>
      <c r="AN564" s="3310"/>
      <c r="AO564" s="3310"/>
      <c r="AP564" s="3310"/>
      <c r="AQ564" s="3310"/>
      <c r="AR564" s="3310"/>
      <c r="AS564" s="3310"/>
      <c r="AT564" s="3310"/>
      <c r="AU564" s="3311"/>
    </row>
    <row r="565" spans="1:47" ht="15.75" customHeight="1" x14ac:dyDescent="0.15">
      <c r="A565" s="932"/>
      <c r="B565" s="933"/>
      <c r="C565" s="933"/>
      <c r="D565" s="933"/>
      <c r="E565" s="933"/>
      <c r="F565" s="933"/>
      <c r="G565" s="933"/>
      <c r="H565" s="933"/>
      <c r="I565" s="933"/>
      <c r="J565" s="933"/>
      <c r="K565" s="933"/>
      <c r="L565" s="933"/>
      <c r="M565" s="933"/>
      <c r="N565" s="933"/>
      <c r="O565" s="933"/>
      <c r="P565" s="933"/>
      <c r="Q565" s="933"/>
      <c r="R565" s="933"/>
      <c r="S565" s="933"/>
      <c r="T565" s="933"/>
      <c r="U565" s="933"/>
      <c r="V565" s="933"/>
      <c r="W565" s="933"/>
      <c r="X565" s="933"/>
      <c r="Y565" s="934"/>
      <c r="Z565" s="3309"/>
      <c r="AA565" s="3310"/>
      <c r="AB565" s="3310"/>
      <c r="AC565" s="3310"/>
      <c r="AD565" s="3310"/>
      <c r="AE565" s="3310"/>
      <c r="AF565" s="3310"/>
      <c r="AG565" s="3310"/>
      <c r="AH565" s="3310"/>
      <c r="AI565" s="3310"/>
      <c r="AJ565" s="3310"/>
      <c r="AK565" s="3310"/>
      <c r="AL565" s="3310"/>
      <c r="AM565" s="3310"/>
      <c r="AN565" s="3310"/>
      <c r="AO565" s="3310"/>
      <c r="AP565" s="3310"/>
      <c r="AQ565" s="3310"/>
      <c r="AR565" s="3310"/>
      <c r="AS565" s="3310"/>
      <c r="AT565" s="3310"/>
      <c r="AU565" s="3311"/>
    </row>
    <row r="566" spans="1:47" ht="15.75" customHeight="1" x14ac:dyDescent="0.15">
      <c r="A566" s="932"/>
      <c r="B566" s="933"/>
      <c r="C566" s="933"/>
      <c r="D566" s="933"/>
      <c r="E566" s="933"/>
      <c r="F566" s="933"/>
      <c r="G566" s="933"/>
      <c r="H566" s="933"/>
      <c r="I566" s="933"/>
      <c r="J566" s="933"/>
      <c r="K566" s="933"/>
      <c r="L566" s="933"/>
      <c r="M566" s="933"/>
      <c r="N566" s="933"/>
      <c r="O566" s="933"/>
      <c r="P566" s="933"/>
      <c r="Q566" s="933"/>
      <c r="R566" s="933"/>
      <c r="S566" s="933"/>
      <c r="T566" s="933"/>
      <c r="U566" s="933"/>
      <c r="V566" s="933"/>
      <c r="W566" s="933"/>
      <c r="X566" s="933"/>
      <c r="Y566" s="934"/>
      <c r="Z566" s="3309"/>
      <c r="AA566" s="3310"/>
      <c r="AB566" s="3310"/>
      <c r="AC566" s="3310"/>
      <c r="AD566" s="3310"/>
      <c r="AE566" s="3310"/>
      <c r="AF566" s="3310"/>
      <c r="AG566" s="3310"/>
      <c r="AH566" s="3310"/>
      <c r="AI566" s="3310"/>
      <c r="AJ566" s="3310"/>
      <c r="AK566" s="3310"/>
      <c r="AL566" s="3310"/>
      <c r="AM566" s="3310"/>
      <c r="AN566" s="3310"/>
      <c r="AO566" s="3310"/>
      <c r="AP566" s="3310"/>
      <c r="AQ566" s="3310"/>
      <c r="AR566" s="3310"/>
      <c r="AS566" s="3310"/>
      <c r="AT566" s="3310"/>
      <c r="AU566" s="3311"/>
    </row>
    <row r="567" spans="1:47" ht="15.75" customHeight="1" x14ac:dyDescent="0.15">
      <c r="A567" s="932"/>
      <c r="B567" s="933"/>
      <c r="C567" s="933"/>
      <c r="D567" s="933"/>
      <c r="E567" s="933"/>
      <c r="F567" s="933"/>
      <c r="G567" s="933"/>
      <c r="H567" s="933"/>
      <c r="I567" s="933"/>
      <c r="J567" s="933"/>
      <c r="K567" s="933"/>
      <c r="L567" s="933"/>
      <c r="M567" s="933"/>
      <c r="N567" s="933"/>
      <c r="O567" s="933"/>
      <c r="P567" s="933"/>
      <c r="Q567" s="933"/>
      <c r="R567" s="933"/>
      <c r="S567" s="933"/>
      <c r="T567" s="933"/>
      <c r="U567" s="933"/>
      <c r="V567" s="933"/>
      <c r="W567" s="933"/>
      <c r="X567" s="933"/>
      <c r="Y567" s="934"/>
      <c r="Z567" s="3309"/>
      <c r="AA567" s="3310"/>
      <c r="AB567" s="3310"/>
      <c r="AC567" s="3310"/>
      <c r="AD567" s="3310"/>
      <c r="AE567" s="3310"/>
      <c r="AF567" s="3310"/>
      <c r="AG567" s="3310"/>
      <c r="AH567" s="3310"/>
      <c r="AI567" s="3310"/>
      <c r="AJ567" s="3310"/>
      <c r="AK567" s="3310"/>
      <c r="AL567" s="3310"/>
      <c r="AM567" s="3310"/>
      <c r="AN567" s="3310"/>
      <c r="AO567" s="3310"/>
      <c r="AP567" s="3310"/>
      <c r="AQ567" s="3310"/>
      <c r="AR567" s="3310"/>
      <c r="AS567" s="3310"/>
      <c r="AT567" s="3310"/>
      <c r="AU567" s="3311"/>
    </row>
    <row r="568" spans="1:47" ht="15.75" customHeight="1" x14ac:dyDescent="0.15">
      <c r="A568" s="932"/>
      <c r="B568" s="933"/>
      <c r="C568" s="933"/>
      <c r="D568" s="933"/>
      <c r="E568" s="933"/>
      <c r="F568" s="933"/>
      <c r="G568" s="933"/>
      <c r="H568" s="933"/>
      <c r="I568" s="933"/>
      <c r="J568" s="933"/>
      <c r="K568" s="3315" t="s">
        <v>587</v>
      </c>
      <c r="L568" s="3315"/>
      <c r="M568" s="3315"/>
      <c r="N568" s="3315"/>
      <c r="O568" s="3315"/>
      <c r="P568" s="3315"/>
      <c r="Q568" s="933"/>
      <c r="R568" s="933"/>
      <c r="S568" s="933"/>
      <c r="T568" s="933"/>
      <c r="U568" s="933"/>
      <c r="V568" s="933"/>
      <c r="W568" s="933"/>
      <c r="X568" s="933"/>
      <c r="Y568" s="934"/>
      <c r="Z568" s="3309"/>
      <c r="AA568" s="3310"/>
      <c r="AB568" s="3310"/>
      <c r="AC568" s="3310"/>
      <c r="AD568" s="3310"/>
      <c r="AE568" s="3310"/>
      <c r="AF568" s="3310"/>
      <c r="AG568" s="3310"/>
      <c r="AH568" s="3310"/>
      <c r="AI568" s="3310"/>
      <c r="AJ568" s="3310"/>
      <c r="AK568" s="3310"/>
      <c r="AL568" s="3310"/>
      <c r="AM568" s="3310"/>
      <c r="AN568" s="3310"/>
      <c r="AO568" s="3310"/>
      <c r="AP568" s="3310"/>
      <c r="AQ568" s="3310"/>
      <c r="AR568" s="3310"/>
      <c r="AS568" s="3310"/>
      <c r="AT568" s="3310"/>
      <c r="AU568" s="3311"/>
    </row>
    <row r="569" spans="1:47" ht="15.75" customHeight="1" x14ac:dyDescent="0.15">
      <c r="A569" s="932"/>
      <c r="B569" s="933"/>
      <c r="C569" s="933"/>
      <c r="D569" s="933"/>
      <c r="E569" s="933"/>
      <c r="F569" s="933"/>
      <c r="G569" s="933"/>
      <c r="H569" s="933"/>
      <c r="I569" s="933"/>
      <c r="J569" s="933"/>
      <c r="K569" s="933"/>
      <c r="L569" s="933"/>
      <c r="M569" s="933"/>
      <c r="N569" s="933"/>
      <c r="O569" s="933"/>
      <c r="P569" s="933"/>
      <c r="Q569" s="933"/>
      <c r="R569" s="933"/>
      <c r="S569" s="933"/>
      <c r="T569" s="933"/>
      <c r="U569" s="933"/>
      <c r="V569" s="933"/>
      <c r="W569" s="933"/>
      <c r="X569" s="933"/>
      <c r="Y569" s="934"/>
      <c r="Z569" s="3309"/>
      <c r="AA569" s="3310"/>
      <c r="AB569" s="3310"/>
      <c r="AC569" s="3310"/>
      <c r="AD569" s="3310"/>
      <c r="AE569" s="3310"/>
      <c r="AF569" s="3310"/>
      <c r="AG569" s="3310"/>
      <c r="AH569" s="3310"/>
      <c r="AI569" s="3310"/>
      <c r="AJ569" s="3310"/>
      <c r="AK569" s="3310"/>
      <c r="AL569" s="3310"/>
      <c r="AM569" s="3310"/>
      <c r="AN569" s="3310"/>
      <c r="AO569" s="3310"/>
      <c r="AP569" s="3310"/>
      <c r="AQ569" s="3310"/>
      <c r="AR569" s="3310"/>
      <c r="AS569" s="3310"/>
      <c r="AT569" s="3310"/>
      <c r="AU569" s="3311"/>
    </row>
    <row r="570" spans="1:47" ht="15.75" customHeight="1" x14ac:dyDescent="0.15">
      <c r="A570" s="932"/>
      <c r="B570" s="933"/>
      <c r="C570" s="933"/>
      <c r="D570" s="933"/>
      <c r="E570" s="933"/>
      <c r="F570" s="933"/>
      <c r="G570" s="933"/>
      <c r="H570" s="933"/>
      <c r="I570" s="933"/>
      <c r="J570" s="933"/>
      <c r="K570" s="933"/>
      <c r="L570" s="933"/>
      <c r="M570" s="933"/>
      <c r="N570" s="933"/>
      <c r="O570" s="933"/>
      <c r="P570" s="933"/>
      <c r="Q570" s="933"/>
      <c r="R570" s="933"/>
      <c r="S570" s="933"/>
      <c r="T570" s="933"/>
      <c r="U570" s="933"/>
      <c r="V570" s="933"/>
      <c r="W570" s="933"/>
      <c r="X570" s="933"/>
      <c r="Y570" s="934"/>
      <c r="Z570" s="3309"/>
      <c r="AA570" s="3310"/>
      <c r="AB570" s="3310"/>
      <c r="AC570" s="3310"/>
      <c r="AD570" s="3310"/>
      <c r="AE570" s="3310"/>
      <c r="AF570" s="3310"/>
      <c r="AG570" s="3310"/>
      <c r="AH570" s="3310"/>
      <c r="AI570" s="3310"/>
      <c r="AJ570" s="3310"/>
      <c r="AK570" s="3310"/>
      <c r="AL570" s="3310"/>
      <c r="AM570" s="3310"/>
      <c r="AN570" s="3310"/>
      <c r="AO570" s="3310"/>
      <c r="AP570" s="3310"/>
      <c r="AQ570" s="3310"/>
      <c r="AR570" s="3310"/>
      <c r="AS570" s="3310"/>
      <c r="AT570" s="3310"/>
      <c r="AU570" s="3311"/>
    </row>
    <row r="571" spans="1:47" ht="15.75" customHeight="1" x14ac:dyDescent="0.15">
      <c r="A571" s="932"/>
      <c r="B571" s="933"/>
      <c r="C571" s="933"/>
      <c r="D571" s="933"/>
      <c r="E571" s="933"/>
      <c r="F571" s="933"/>
      <c r="G571" s="933"/>
      <c r="H571" s="933"/>
      <c r="I571" s="933"/>
      <c r="J571" s="933"/>
      <c r="K571" s="933"/>
      <c r="L571" s="933"/>
      <c r="M571" s="933"/>
      <c r="N571" s="933"/>
      <c r="O571" s="933"/>
      <c r="P571" s="933"/>
      <c r="Q571" s="933"/>
      <c r="R571" s="933"/>
      <c r="S571" s="933"/>
      <c r="T571" s="933"/>
      <c r="U571" s="933"/>
      <c r="V571" s="933"/>
      <c r="W571" s="933"/>
      <c r="X571" s="933"/>
      <c r="Y571" s="934"/>
      <c r="Z571" s="3309"/>
      <c r="AA571" s="3310"/>
      <c r="AB571" s="3310"/>
      <c r="AC571" s="3310"/>
      <c r="AD571" s="3310"/>
      <c r="AE571" s="3310"/>
      <c r="AF571" s="3310"/>
      <c r="AG571" s="3310"/>
      <c r="AH571" s="3310"/>
      <c r="AI571" s="3310"/>
      <c r="AJ571" s="3310"/>
      <c r="AK571" s="3310"/>
      <c r="AL571" s="3310"/>
      <c r="AM571" s="3310"/>
      <c r="AN571" s="3310"/>
      <c r="AO571" s="3310"/>
      <c r="AP571" s="3310"/>
      <c r="AQ571" s="3310"/>
      <c r="AR571" s="3310"/>
      <c r="AS571" s="3310"/>
      <c r="AT571" s="3310"/>
      <c r="AU571" s="3311"/>
    </row>
    <row r="572" spans="1:47" ht="15.75" customHeight="1" x14ac:dyDescent="0.15">
      <c r="A572" s="932"/>
      <c r="B572" s="933"/>
      <c r="C572" s="933"/>
      <c r="D572" s="933"/>
      <c r="E572" s="933"/>
      <c r="F572" s="933"/>
      <c r="G572" s="933"/>
      <c r="H572" s="933"/>
      <c r="I572" s="933"/>
      <c r="J572" s="933"/>
      <c r="K572" s="933"/>
      <c r="L572" s="933"/>
      <c r="M572" s="933"/>
      <c r="N572" s="933"/>
      <c r="O572" s="933"/>
      <c r="P572" s="933"/>
      <c r="Q572" s="933"/>
      <c r="R572" s="933"/>
      <c r="S572" s="933"/>
      <c r="T572" s="933"/>
      <c r="U572" s="933"/>
      <c r="V572" s="933"/>
      <c r="W572" s="933"/>
      <c r="X572" s="933"/>
      <c r="Y572" s="934"/>
      <c r="Z572" s="3309"/>
      <c r="AA572" s="3310"/>
      <c r="AB572" s="3310"/>
      <c r="AC572" s="3310"/>
      <c r="AD572" s="3310"/>
      <c r="AE572" s="3310"/>
      <c r="AF572" s="3310"/>
      <c r="AG572" s="3310"/>
      <c r="AH572" s="3310"/>
      <c r="AI572" s="3310"/>
      <c r="AJ572" s="3310"/>
      <c r="AK572" s="3310"/>
      <c r="AL572" s="3310"/>
      <c r="AM572" s="3310"/>
      <c r="AN572" s="3310"/>
      <c r="AO572" s="3310"/>
      <c r="AP572" s="3310"/>
      <c r="AQ572" s="3310"/>
      <c r="AR572" s="3310"/>
      <c r="AS572" s="3310"/>
      <c r="AT572" s="3310"/>
      <c r="AU572" s="3311"/>
    </row>
    <row r="573" spans="1:47" ht="15.75" customHeight="1" x14ac:dyDescent="0.15">
      <c r="A573" s="932"/>
      <c r="B573" s="933"/>
      <c r="C573" s="933"/>
      <c r="D573" s="933"/>
      <c r="E573" s="933"/>
      <c r="F573" s="933"/>
      <c r="G573" s="933"/>
      <c r="H573" s="933"/>
      <c r="I573" s="933"/>
      <c r="J573" s="933"/>
      <c r="K573" s="933"/>
      <c r="L573" s="933"/>
      <c r="M573" s="933"/>
      <c r="N573" s="933"/>
      <c r="O573" s="933"/>
      <c r="P573" s="933"/>
      <c r="Q573" s="933"/>
      <c r="R573" s="933"/>
      <c r="S573" s="933"/>
      <c r="T573" s="933"/>
      <c r="U573" s="933"/>
      <c r="V573" s="933"/>
      <c r="W573" s="933"/>
      <c r="X573" s="933"/>
      <c r="Y573" s="934"/>
      <c r="Z573" s="3309"/>
      <c r="AA573" s="3310"/>
      <c r="AB573" s="3310"/>
      <c r="AC573" s="3310"/>
      <c r="AD573" s="3310"/>
      <c r="AE573" s="3310"/>
      <c r="AF573" s="3310"/>
      <c r="AG573" s="3310"/>
      <c r="AH573" s="3310"/>
      <c r="AI573" s="3310"/>
      <c r="AJ573" s="3310"/>
      <c r="AK573" s="3310"/>
      <c r="AL573" s="3310"/>
      <c r="AM573" s="3310"/>
      <c r="AN573" s="3310"/>
      <c r="AO573" s="3310"/>
      <c r="AP573" s="3310"/>
      <c r="AQ573" s="3310"/>
      <c r="AR573" s="3310"/>
      <c r="AS573" s="3310"/>
      <c r="AT573" s="3310"/>
      <c r="AU573" s="3311"/>
    </row>
    <row r="574" spans="1:47" ht="15.75" customHeight="1" x14ac:dyDescent="0.15">
      <c r="A574" s="932"/>
      <c r="B574" s="933"/>
      <c r="C574" s="933"/>
      <c r="D574" s="933"/>
      <c r="E574" s="933"/>
      <c r="F574" s="933"/>
      <c r="G574" s="933"/>
      <c r="H574" s="933"/>
      <c r="I574" s="933"/>
      <c r="J574" s="933"/>
      <c r="K574" s="933"/>
      <c r="L574" s="933"/>
      <c r="M574" s="933"/>
      <c r="N574" s="933"/>
      <c r="O574" s="933"/>
      <c r="P574" s="933"/>
      <c r="Q574" s="933"/>
      <c r="R574" s="933"/>
      <c r="S574" s="933"/>
      <c r="T574" s="933"/>
      <c r="U574" s="933"/>
      <c r="V574" s="933"/>
      <c r="W574" s="933"/>
      <c r="X574" s="933"/>
      <c r="Y574" s="934"/>
      <c r="Z574" s="3309"/>
      <c r="AA574" s="3310"/>
      <c r="AB574" s="3310"/>
      <c r="AC574" s="3310"/>
      <c r="AD574" s="3310"/>
      <c r="AE574" s="3310"/>
      <c r="AF574" s="3310"/>
      <c r="AG574" s="3310"/>
      <c r="AH574" s="3310"/>
      <c r="AI574" s="3310"/>
      <c r="AJ574" s="3310"/>
      <c r="AK574" s="3310"/>
      <c r="AL574" s="3310"/>
      <c r="AM574" s="3310"/>
      <c r="AN574" s="3310"/>
      <c r="AO574" s="3310"/>
      <c r="AP574" s="3310"/>
      <c r="AQ574" s="3310"/>
      <c r="AR574" s="3310"/>
      <c r="AS574" s="3310"/>
      <c r="AT574" s="3310"/>
      <c r="AU574" s="3311"/>
    </row>
    <row r="575" spans="1:47" ht="15.75" customHeight="1" x14ac:dyDescent="0.15">
      <c r="A575" s="932"/>
      <c r="B575" s="933"/>
      <c r="C575" s="933"/>
      <c r="D575" s="933"/>
      <c r="E575" s="933"/>
      <c r="F575" s="933"/>
      <c r="G575" s="933"/>
      <c r="H575" s="933"/>
      <c r="I575" s="933"/>
      <c r="J575" s="933"/>
      <c r="K575" s="933"/>
      <c r="L575" s="933"/>
      <c r="M575" s="933"/>
      <c r="N575" s="933"/>
      <c r="O575" s="933"/>
      <c r="P575" s="933"/>
      <c r="Q575" s="933"/>
      <c r="R575" s="933"/>
      <c r="S575" s="933"/>
      <c r="T575" s="933"/>
      <c r="U575" s="933"/>
      <c r="V575" s="933"/>
      <c r="W575" s="933"/>
      <c r="X575" s="933"/>
      <c r="Y575" s="934"/>
      <c r="Z575" s="3309"/>
      <c r="AA575" s="3310"/>
      <c r="AB575" s="3310"/>
      <c r="AC575" s="3310"/>
      <c r="AD575" s="3310"/>
      <c r="AE575" s="3310"/>
      <c r="AF575" s="3310"/>
      <c r="AG575" s="3310"/>
      <c r="AH575" s="3310"/>
      <c r="AI575" s="3310"/>
      <c r="AJ575" s="3310"/>
      <c r="AK575" s="3310"/>
      <c r="AL575" s="3310"/>
      <c r="AM575" s="3310"/>
      <c r="AN575" s="3310"/>
      <c r="AO575" s="3310"/>
      <c r="AP575" s="3310"/>
      <c r="AQ575" s="3310"/>
      <c r="AR575" s="3310"/>
      <c r="AS575" s="3310"/>
      <c r="AT575" s="3310"/>
      <c r="AU575" s="3311"/>
    </row>
    <row r="576" spans="1:47" ht="15.75" customHeight="1" x14ac:dyDescent="0.15">
      <c r="A576" s="932"/>
      <c r="B576" s="933"/>
      <c r="C576" s="933"/>
      <c r="D576" s="933"/>
      <c r="E576" s="933"/>
      <c r="F576" s="933"/>
      <c r="G576" s="933"/>
      <c r="H576" s="933"/>
      <c r="I576" s="933"/>
      <c r="J576" s="933"/>
      <c r="K576" s="933"/>
      <c r="L576" s="933"/>
      <c r="M576" s="933"/>
      <c r="N576" s="933"/>
      <c r="O576" s="933"/>
      <c r="P576" s="933"/>
      <c r="Q576" s="933"/>
      <c r="R576" s="933"/>
      <c r="S576" s="933"/>
      <c r="T576" s="933"/>
      <c r="U576" s="933"/>
      <c r="V576" s="933"/>
      <c r="W576" s="933"/>
      <c r="X576" s="933"/>
      <c r="Y576" s="934"/>
      <c r="Z576" s="3309"/>
      <c r="AA576" s="3310"/>
      <c r="AB576" s="3310"/>
      <c r="AC576" s="3310"/>
      <c r="AD576" s="3310"/>
      <c r="AE576" s="3310"/>
      <c r="AF576" s="3310"/>
      <c r="AG576" s="3310"/>
      <c r="AH576" s="3310"/>
      <c r="AI576" s="3310"/>
      <c r="AJ576" s="3310"/>
      <c r="AK576" s="3310"/>
      <c r="AL576" s="3310"/>
      <c r="AM576" s="3310"/>
      <c r="AN576" s="3310"/>
      <c r="AO576" s="3310"/>
      <c r="AP576" s="3310"/>
      <c r="AQ576" s="3310"/>
      <c r="AR576" s="3310"/>
      <c r="AS576" s="3310"/>
      <c r="AT576" s="3310"/>
      <c r="AU576" s="3311"/>
    </row>
    <row r="577" spans="1:50" ht="15.75" customHeight="1" x14ac:dyDescent="0.15">
      <c r="A577" s="935"/>
      <c r="B577" s="936"/>
      <c r="C577" s="936"/>
      <c r="D577" s="936"/>
      <c r="E577" s="936"/>
      <c r="F577" s="936"/>
      <c r="G577" s="936"/>
      <c r="H577" s="936"/>
      <c r="I577" s="936"/>
      <c r="J577" s="936"/>
      <c r="K577" s="936"/>
      <c r="L577" s="936"/>
      <c r="M577" s="936"/>
      <c r="N577" s="936"/>
      <c r="O577" s="936"/>
      <c r="P577" s="936"/>
      <c r="Q577" s="936"/>
      <c r="R577" s="936"/>
      <c r="S577" s="936"/>
      <c r="T577" s="936"/>
      <c r="U577" s="936"/>
      <c r="V577" s="936"/>
      <c r="W577" s="936"/>
      <c r="X577" s="936"/>
      <c r="Y577" s="937"/>
      <c r="Z577" s="3312"/>
      <c r="AA577" s="3313"/>
      <c r="AB577" s="3313"/>
      <c r="AC577" s="3313"/>
      <c r="AD577" s="3313"/>
      <c r="AE577" s="3313"/>
      <c r="AF577" s="3313"/>
      <c r="AG577" s="3313"/>
      <c r="AH577" s="3313"/>
      <c r="AI577" s="3313"/>
      <c r="AJ577" s="3313"/>
      <c r="AK577" s="3313"/>
      <c r="AL577" s="3313"/>
      <c r="AM577" s="3313"/>
      <c r="AN577" s="3313"/>
      <c r="AO577" s="3313"/>
      <c r="AP577" s="3313"/>
      <c r="AQ577" s="3313"/>
      <c r="AR577" s="3313"/>
      <c r="AS577" s="3313"/>
      <c r="AT577" s="3313"/>
      <c r="AU577" s="3314"/>
    </row>
    <row r="578" spans="1:50" ht="12.75" customHeight="1" x14ac:dyDescent="0.15">
      <c r="A578" s="915"/>
      <c r="B578" s="915"/>
      <c r="C578" s="915"/>
      <c r="D578" s="915"/>
      <c r="E578" s="915"/>
      <c r="F578" s="915"/>
      <c r="G578" s="915"/>
      <c r="H578" s="915"/>
      <c r="I578" s="915"/>
      <c r="J578" s="915"/>
      <c r="K578" s="915"/>
      <c r="L578" s="915"/>
      <c r="M578" s="915"/>
      <c r="N578" s="915"/>
      <c r="O578" s="915"/>
      <c r="P578" s="915"/>
      <c r="Q578" s="915"/>
      <c r="R578" s="915"/>
      <c r="S578" s="915"/>
      <c r="T578" s="915"/>
      <c r="U578" s="915"/>
      <c r="V578" s="915"/>
      <c r="W578" s="915"/>
      <c r="X578" s="915"/>
      <c r="Y578" s="915"/>
      <c r="Z578" s="915"/>
      <c r="AA578" s="915"/>
      <c r="AB578" s="915"/>
      <c r="AC578" s="915"/>
      <c r="AD578" s="915"/>
      <c r="AE578" s="915"/>
      <c r="AF578" s="915"/>
      <c r="AG578" s="915"/>
      <c r="AH578" s="915"/>
      <c r="AI578" s="915"/>
      <c r="AJ578" s="915"/>
      <c r="AK578" s="915"/>
      <c r="AL578" s="915"/>
      <c r="AM578" s="915"/>
      <c r="AN578" s="915"/>
      <c r="AO578" s="915"/>
      <c r="AP578" s="915"/>
      <c r="AQ578" s="915"/>
      <c r="AR578" s="915"/>
      <c r="AS578" s="915"/>
      <c r="AT578" s="915"/>
      <c r="AU578" s="915"/>
    </row>
    <row r="579" spans="1:50" ht="15.75" customHeight="1" x14ac:dyDescent="0.15">
      <c r="A579" s="3276" t="s">
        <v>603</v>
      </c>
      <c r="B579" s="3277"/>
      <c r="C579" s="3278"/>
      <c r="D579" s="3285" t="s">
        <v>602</v>
      </c>
      <c r="E579" s="3286"/>
      <c r="F579" s="3286"/>
      <c r="G579" s="3286"/>
      <c r="H579" s="3286"/>
      <c r="I579" s="3286"/>
      <c r="J579" s="3287"/>
      <c r="K579" s="920"/>
      <c r="L579" s="1657"/>
      <c r="M579" s="1657"/>
      <c r="N579" s="1657"/>
      <c r="O579" s="1657"/>
      <c r="P579" s="1657"/>
      <c r="Q579" s="1657"/>
      <c r="R579" s="1657"/>
      <c r="S579" s="922" t="s">
        <v>3513</v>
      </c>
      <c r="T579" s="922" t="s">
        <v>601</v>
      </c>
      <c r="U579" s="922" t="s">
        <v>588</v>
      </c>
      <c r="V579" s="922" t="s">
        <v>600</v>
      </c>
      <c r="W579" s="922"/>
      <c r="X579" s="922"/>
      <c r="Y579" s="922"/>
      <c r="Z579" s="922"/>
      <c r="AA579" s="922"/>
      <c r="AB579" s="922"/>
      <c r="AC579" s="922"/>
      <c r="AD579" s="922"/>
      <c r="AE579" s="922"/>
      <c r="AF579" s="922"/>
      <c r="AG579" s="922"/>
      <c r="AH579" s="922"/>
      <c r="AI579" s="923"/>
      <c r="AJ579" s="1656"/>
      <c r="AK579" s="3286" t="s">
        <v>3514</v>
      </c>
      <c r="AL579" s="3286"/>
      <c r="AM579" s="3286"/>
      <c r="AN579" s="3286"/>
      <c r="AO579" s="3286"/>
      <c r="AP579" s="3286"/>
      <c r="AQ579" s="3286"/>
      <c r="AR579" s="3286"/>
      <c r="AS579" s="3286"/>
      <c r="AT579" s="3286"/>
      <c r="AU579" s="1658"/>
    </row>
    <row r="580" spans="1:50" ht="15.75" customHeight="1" x14ac:dyDescent="0.15">
      <c r="A580" s="3279"/>
      <c r="B580" s="3280"/>
      <c r="C580" s="3281"/>
      <c r="D580" s="3288"/>
      <c r="E580" s="3289"/>
      <c r="F580" s="3289"/>
      <c r="G580" s="3289"/>
      <c r="H580" s="3289"/>
      <c r="I580" s="3289"/>
      <c r="J580" s="3290"/>
      <c r="K580" s="3297"/>
      <c r="L580" s="3298"/>
      <c r="M580" s="3298"/>
      <c r="N580" s="3298"/>
      <c r="O580" s="3298"/>
      <c r="P580" s="3298"/>
      <c r="Q580" s="3298"/>
      <c r="R580" s="3298"/>
      <c r="S580" s="3298"/>
      <c r="T580" s="3298"/>
      <c r="U580" s="3298"/>
      <c r="V580" s="3298"/>
      <c r="W580" s="3298"/>
      <c r="X580" s="3298"/>
      <c r="Y580" s="3298"/>
      <c r="Z580" s="3298"/>
      <c r="AA580" s="3298"/>
      <c r="AB580" s="3298"/>
      <c r="AC580" s="3298"/>
      <c r="AD580" s="3298"/>
      <c r="AE580" s="3298"/>
      <c r="AF580" s="3298"/>
      <c r="AG580" s="3298"/>
      <c r="AH580" s="3298"/>
      <c r="AI580" s="3299"/>
      <c r="AJ580" s="1652"/>
      <c r="AK580" s="1652"/>
      <c r="AL580" s="1652"/>
      <c r="AM580" s="1652"/>
      <c r="AN580" s="1652"/>
      <c r="AO580" s="1652"/>
      <c r="AP580" s="1652"/>
      <c r="AQ580" s="1652"/>
      <c r="AR580" s="1652"/>
      <c r="AS580" s="1652"/>
      <c r="AT580" s="1652"/>
      <c r="AU580" s="1653"/>
      <c r="AW580" s="1659" t="s">
        <v>6267</v>
      </c>
      <c r="AX580" s="1660" t="s">
        <v>6269</v>
      </c>
    </row>
    <row r="581" spans="1:50" ht="15.75" customHeight="1" x14ac:dyDescent="0.15">
      <c r="A581" s="3279"/>
      <c r="B581" s="3280"/>
      <c r="C581" s="3281"/>
      <c r="D581" s="3291"/>
      <c r="E581" s="3292"/>
      <c r="F581" s="3292"/>
      <c r="G581" s="3292"/>
      <c r="H581" s="3292"/>
      <c r="I581" s="3292"/>
      <c r="J581" s="3293"/>
      <c r="K581" s="3300"/>
      <c r="L581" s="3301"/>
      <c r="M581" s="3301"/>
      <c r="N581" s="3301"/>
      <c r="O581" s="3301"/>
      <c r="P581" s="3301"/>
      <c r="Q581" s="3301"/>
      <c r="R581" s="3301"/>
      <c r="S581" s="3301"/>
      <c r="T581" s="3301"/>
      <c r="U581" s="3301"/>
      <c r="V581" s="3301"/>
      <c r="W581" s="3301"/>
      <c r="X581" s="3301"/>
      <c r="Y581" s="3301"/>
      <c r="Z581" s="3301"/>
      <c r="AA581" s="3301"/>
      <c r="AB581" s="3301"/>
      <c r="AC581" s="3301"/>
      <c r="AD581" s="3301"/>
      <c r="AE581" s="3301"/>
      <c r="AF581" s="3301"/>
      <c r="AG581" s="3301"/>
      <c r="AH581" s="3301"/>
      <c r="AI581" s="3302"/>
      <c r="AJ581" s="1652"/>
      <c r="AK581" s="914" t="s">
        <v>599</v>
      </c>
      <c r="AL581" s="1652" t="s">
        <v>598</v>
      </c>
      <c r="AM581" s="1652" t="s">
        <v>597</v>
      </c>
      <c r="AN581" s="1652" t="s">
        <v>596</v>
      </c>
      <c r="AO581" s="1652"/>
      <c r="AP581" s="914" t="s">
        <v>595</v>
      </c>
      <c r="AQ581" s="1652" t="s">
        <v>594</v>
      </c>
      <c r="AR581" s="1652" t="s">
        <v>593</v>
      </c>
      <c r="AS581" s="1652" t="s">
        <v>592</v>
      </c>
      <c r="AT581" s="1652"/>
      <c r="AU581" s="1653"/>
      <c r="AW581" s="1661"/>
      <c r="AX581" s="1660" t="s">
        <v>6266</v>
      </c>
    </row>
    <row r="582" spans="1:50" ht="15.75" customHeight="1" x14ac:dyDescent="0.15">
      <c r="A582" s="3282"/>
      <c r="B582" s="3283"/>
      <c r="C582" s="3284"/>
      <c r="D582" s="3294"/>
      <c r="E582" s="3295"/>
      <c r="F582" s="3295"/>
      <c r="G582" s="3295"/>
      <c r="H582" s="3295"/>
      <c r="I582" s="3295"/>
      <c r="J582" s="3296"/>
      <c r="K582" s="3303"/>
      <c r="L582" s="3304"/>
      <c r="M582" s="3304"/>
      <c r="N582" s="3304"/>
      <c r="O582" s="3304"/>
      <c r="P582" s="3304"/>
      <c r="Q582" s="3304"/>
      <c r="R582" s="3304"/>
      <c r="S582" s="3304"/>
      <c r="T582" s="3304"/>
      <c r="U582" s="3304"/>
      <c r="V582" s="3304"/>
      <c r="W582" s="3304"/>
      <c r="X582" s="3304"/>
      <c r="Y582" s="3304"/>
      <c r="Z582" s="3304"/>
      <c r="AA582" s="3304"/>
      <c r="AB582" s="3304"/>
      <c r="AC582" s="3304"/>
      <c r="AD582" s="3304"/>
      <c r="AE582" s="3304"/>
      <c r="AF582" s="3304"/>
      <c r="AG582" s="3304"/>
      <c r="AH582" s="3304"/>
      <c r="AI582" s="3305"/>
      <c r="AJ582" s="1654"/>
      <c r="AK582" s="1654"/>
      <c r="AL582" s="1654"/>
      <c r="AM582" s="1654"/>
      <c r="AN582" s="1654"/>
      <c r="AO582" s="1654"/>
      <c r="AP582" s="1654"/>
      <c r="AQ582" s="1654"/>
      <c r="AR582" s="1654"/>
      <c r="AS582" s="1654"/>
      <c r="AT582" s="1654"/>
      <c r="AU582" s="1655"/>
      <c r="AW582" s="1661"/>
      <c r="AX582" s="1660" t="s">
        <v>6268</v>
      </c>
    </row>
    <row r="583" spans="1:50" ht="15.75" customHeight="1" x14ac:dyDescent="0.15">
      <c r="A583" s="913"/>
      <c r="B583" s="930"/>
      <c r="C583" s="930"/>
      <c r="D583" s="930"/>
      <c r="E583" s="930"/>
      <c r="F583" s="930"/>
      <c r="G583" s="930"/>
      <c r="H583" s="930"/>
      <c r="I583" s="930"/>
      <c r="J583" s="930"/>
      <c r="K583" s="930"/>
      <c r="L583" s="930"/>
      <c r="M583" s="930"/>
      <c r="N583" s="930"/>
      <c r="O583" s="930"/>
      <c r="P583" s="930"/>
      <c r="Q583" s="930"/>
      <c r="R583" s="930"/>
      <c r="S583" s="930"/>
      <c r="T583" s="930"/>
      <c r="U583" s="930"/>
      <c r="V583" s="930"/>
      <c r="W583" s="930"/>
      <c r="X583" s="930"/>
      <c r="Y583" s="931"/>
      <c r="Z583" s="201"/>
      <c r="AA583" s="200" t="s">
        <v>591</v>
      </c>
      <c r="AB583" s="200" t="s">
        <v>590</v>
      </c>
      <c r="AC583" s="200" t="s">
        <v>589</v>
      </c>
      <c r="AD583" s="200" t="s">
        <v>588</v>
      </c>
      <c r="AE583" s="200"/>
      <c r="AF583" s="200"/>
      <c r="AG583" s="200"/>
      <c r="AH583" s="200"/>
      <c r="AI583" s="200"/>
      <c r="AJ583" s="199"/>
      <c r="AK583" s="199"/>
      <c r="AL583" s="199"/>
      <c r="AM583" s="199"/>
      <c r="AN583" s="199"/>
      <c r="AO583" s="199"/>
      <c r="AP583" s="199"/>
      <c r="AQ583" s="199"/>
      <c r="AR583" s="199"/>
      <c r="AS583" s="199"/>
      <c r="AT583" s="199"/>
      <c r="AU583" s="203"/>
    </row>
    <row r="584" spans="1:50" ht="15.75" customHeight="1" x14ac:dyDescent="0.15">
      <c r="A584" s="932"/>
      <c r="B584" s="933"/>
      <c r="C584" s="933"/>
      <c r="D584" s="933"/>
      <c r="E584" s="933"/>
      <c r="F584" s="933"/>
      <c r="G584" s="933"/>
      <c r="H584" s="933"/>
      <c r="I584" s="933"/>
      <c r="J584" s="933"/>
      <c r="K584" s="933"/>
      <c r="L584" s="933"/>
      <c r="M584" s="933"/>
      <c r="N584" s="933"/>
      <c r="O584" s="933"/>
      <c r="P584" s="933"/>
      <c r="Q584" s="933"/>
      <c r="R584" s="933"/>
      <c r="S584" s="933"/>
      <c r="T584" s="933"/>
      <c r="U584" s="933"/>
      <c r="V584" s="933"/>
      <c r="W584" s="933"/>
      <c r="X584" s="933"/>
      <c r="Y584" s="934"/>
      <c r="Z584" s="3306"/>
      <c r="AA584" s="3307"/>
      <c r="AB584" s="3307"/>
      <c r="AC584" s="3307"/>
      <c r="AD584" s="3307"/>
      <c r="AE584" s="3307"/>
      <c r="AF584" s="3307"/>
      <c r="AG584" s="3307"/>
      <c r="AH584" s="3307"/>
      <c r="AI584" s="3307"/>
      <c r="AJ584" s="3307"/>
      <c r="AK584" s="3307"/>
      <c r="AL584" s="3307"/>
      <c r="AM584" s="3307"/>
      <c r="AN584" s="3307"/>
      <c r="AO584" s="3307"/>
      <c r="AP584" s="3307"/>
      <c r="AQ584" s="3307"/>
      <c r="AR584" s="3307"/>
      <c r="AS584" s="3307"/>
      <c r="AT584" s="3307"/>
      <c r="AU584" s="3308"/>
    </row>
    <row r="585" spans="1:50" ht="15.75" customHeight="1" x14ac:dyDescent="0.15">
      <c r="A585" s="932"/>
      <c r="B585" s="933"/>
      <c r="C585" s="933"/>
      <c r="D585" s="933"/>
      <c r="E585" s="933"/>
      <c r="F585" s="933"/>
      <c r="G585" s="933"/>
      <c r="H585" s="933"/>
      <c r="I585" s="933"/>
      <c r="J585" s="933"/>
      <c r="K585" s="933"/>
      <c r="L585" s="933"/>
      <c r="M585" s="933"/>
      <c r="N585" s="933"/>
      <c r="O585" s="933"/>
      <c r="P585" s="933"/>
      <c r="Q585" s="933"/>
      <c r="R585" s="933"/>
      <c r="S585" s="933"/>
      <c r="T585" s="933"/>
      <c r="U585" s="933"/>
      <c r="V585" s="933"/>
      <c r="W585" s="933"/>
      <c r="X585" s="933"/>
      <c r="Y585" s="934"/>
      <c r="Z585" s="3309"/>
      <c r="AA585" s="3310"/>
      <c r="AB585" s="3310"/>
      <c r="AC585" s="3310"/>
      <c r="AD585" s="3310"/>
      <c r="AE585" s="3310"/>
      <c r="AF585" s="3310"/>
      <c r="AG585" s="3310"/>
      <c r="AH585" s="3310"/>
      <c r="AI585" s="3310"/>
      <c r="AJ585" s="3310"/>
      <c r="AK585" s="3310"/>
      <c r="AL585" s="3310"/>
      <c r="AM585" s="3310"/>
      <c r="AN585" s="3310"/>
      <c r="AO585" s="3310"/>
      <c r="AP585" s="3310"/>
      <c r="AQ585" s="3310"/>
      <c r="AR585" s="3310"/>
      <c r="AS585" s="3310"/>
      <c r="AT585" s="3310"/>
      <c r="AU585" s="3311"/>
    </row>
    <row r="586" spans="1:50" ht="15.75" customHeight="1" x14ac:dyDescent="0.15">
      <c r="A586" s="932"/>
      <c r="B586" s="933"/>
      <c r="C586" s="933"/>
      <c r="D586" s="933"/>
      <c r="E586" s="933"/>
      <c r="F586" s="933"/>
      <c r="G586" s="933"/>
      <c r="H586" s="933"/>
      <c r="I586" s="933"/>
      <c r="J586" s="933"/>
      <c r="K586" s="933"/>
      <c r="L586" s="933"/>
      <c r="M586" s="933"/>
      <c r="N586" s="933"/>
      <c r="O586" s="933"/>
      <c r="P586" s="933"/>
      <c r="Q586" s="933"/>
      <c r="R586" s="933"/>
      <c r="S586" s="933"/>
      <c r="T586" s="933"/>
      <c r="U586" s="933"/>
      <c r="V586" s="933"/>
      <c r="W586" s="933"/>
      <c r="X586" s="933"/>
      <c r="Y586" s="934"/>
      <c r="Z586" s="3309"/>
      <c r="AA586" s="3310"/>
      <c r="AB586" s="3310"/>
      <c r="AC586" s="3310"/>
      <c r="AD586" s="3310"/>
      <c r="AE586" s="3310"/>
      <c r="AF586" s="3310"/>
      <c r="AG586" s="3310"/>
      <c r="AH586" s="3310"/>
      <c r="AI586" s="3310"/>
      <c r="AJ586" s="3310"/>
      <c r="AK586" s="3310"/>
      <c r="AL586" s="3310"/>
      <c r="AM586" s="3310"/>
      <c r="AN586" s="3310"/>
      <c r="AO586" s="3310"/>
      <c r="AP586" s="3310"/>
      <c r="AQ586" s="3310"/>
      <c r="AR586" s="3310"/>
      <c r="AS586" s="3310"/>
      <c r="AT586" s="3310"/>
      <c r="AU586" s="3311"/>
    </row>
    <row r="587" spans="1:50" ht="15.75" customHeight="1" x14ac:dyDescent="0.15">
      <c r="A587" s="932"/>
      <c r="B587" s="933"/>
      <c r="C587" s="933"/>
      <c r="D587" s="933"/>
      <c r="E587" s="933"/>
      <c r="F587" s="933"/>
      <c r="G587" s="933"/>
      <c r="H587" s="933"/>
      <c r="I587" s="933"/>
      <c r="J587" s="933"/>
      <c r="K587" s="933"/>
      <c r="L587" s="933"/>
      <c r="M587" s="933"/>
      <c r="N587" s="933"/>
      <c r="O587" s="933"/>
      <c r="P587" s="933"/>
      <c r="Q587" s="933"/>
      <c r="R587" s="933"/>
      <c r="S587" s="933"/>
      <c r="T587" s="933"/>
      <c r="U587" s="933"/>
      <c r="V587" s="933"/>
      <c r="W587" s="933"/>
      <c r="X587" s="933"/>
      <c r="Y587" s="934"/>
      <c r="Z587" s="3309"/>
      <c r="AA587" s="3310"/>
      <c r="AB587" s="3310"/>
      <c r="AC587" s="3310"/>
      <c r="AD587" s="3310"/>
      <c r="AE587" s="3310"/>
      <c r="AF587" s="3310"/>
      <c r="AG587" s="3310"/>
      <c r="AH587" s="3310"/>
      <c r="AI587" s="3310"/>
      <c r="AJ587" s="3310"/>
      <c r="AK587" s="3310"/>
      <c r="AL587" s="3310"/>
      <c r="AM587" s="3310"/>
      <c r="AN587" s="3310"/>
      <c r="AO587" s="3310"/>
      <c r="AP587" s="3310"/>
      <c r="AQ587" s="3310"/>
      <c r="AR587" s="3310"/>
      <c r="AS587" s="3310"/>
      <c r="AT587" s="3310"/>
      <c r="AU587" s="3311"/>
    </row>
    <row r="588" spans="1:50" ht="15.75" customHeight="1" x14ac:dyDescent="0.15">
      <c r="A588" s="932"/>
      <c r="B588" s="933"/>
      <c r="C588" s="933"/>
      <c r="D588" s="933"/>
      <c r="E588" s="933"/>
      <c r="F588" s="933"/>
      <c r="G588" s="933"/>
      <c r="H588" s="933"/>
      <c r="I588" s="933"/>
      <c r="J588" s="933"/>
      <c r="K588" s="933"/>
      <c r="L588" s="933"/>
      <c r="M588" s="933"/>
      <c r="N588" s="933"/>
      <c r="O588" s="933"/>
      <c r="P588" s="933"/>
      <c r="Q588" s="933"/>
      <c r="R588" s="933"/>
      <c r="S588" s="933"/>
      <c r="T588" s="933"/>
      <c r="U588" s="933"/>
      <c r="V588" s="933"/>
      <c r="W588" s="933"/>
      <c r="X588" s="933"/>
      <c r="Y588" s="934"/>
      <c r="Z588" s="3309"/>
      <c r="AA588" s="3310"/>
      <c r="AB588" s="3310"/>
      <c r="AC588" s="3310"/>
      <c r="AD588" s="3310"/>
      <c r="AE588" s="3310"/>
      <c r="AF588" s="3310"/>
      <c r="AG588" s="3310"/>
      <c r="AH588" s="3310"/>
      <c r="AI588" s="3310"/>
      <c r="AJ588" s="3310"/>
      <c r="AK588" s="3310"/>
      <c r="AL588" s="3310"/>
      <c r="AM588" s="3310"/>
      <c r="AN588" s="3310"/>
      <c r="AO588" s="3310"/>
      <c r="AP588" s="3310"/>
      <c r="AQ588" s="3310"/>
      <c r="AR588" s="3310"/>
      <c r="AS588" s="3310"/>
      <c r="AT588" s="3310"/>
      <c r="AU588" s="3311"/>
    </row>
    <row r="589" spans="1:50" ht="15.75" customHeight="1" x14ac:dyDescent="0.15">
      <c r="A589" s="932"/>
      <c r="B589" s="933"/>
      <c r="C589" s="933"/>
      <c r="D589" s="933"/>
      <c r="E589" s="933"/>
      <c r="F589" s="933"/>
      <c r="G589" s="933"/>
      <c r="H589" s="933"/>
      <c r="I589" s="933"/>
      <c r="J589" s="933"/>
      <c r="K589" s="933"/>
      <c r="L589" s="933"/>
      <c r="M589" s="933"/>
      <c r="N589" s="933"/>
      <c r="O589" s="933"/>
      <c r="P589" s="933"/>
      <c r="Q589" s="933"/>
      <c r="R589" s="933"/>
      <c r="S589" s="933"/>
      <c r="T589" s="933"/>
      <c r="U589" s="933"/>
      <c r="V589" s="933"/>
      <c r="W589" s="933"/>
      <c r="X589" s="933"/>
      <c r="Y589" s="934"/>
      <c r="Z589" s="3309"/>
      <c r="AA589" s="3310"/>
      <c r="AB589" s="3310"/>
      <c r="AC589" s="3310"/>
      <c r="AD589" s="3310"/>
      <c r="AE589" s="3310"/>
      <c r="AF589" s="3310"/>
      <c r="AG589" s="3310"/>
      <c r="AH589" s="3310"/>
      <c r="AI589" s="3310"/>
      <c r="AJ589" s="3310"/>
      <c r="AK589" s="3310"/>
      <c r="AL589" s="3310"/>
      <c r="AM589" s="3310"/>
      <c r="AN589" s="3310"/>
      <c r="AO589" s="3310"/>
      <c r="AP589" s="3310"/>
      <c r="AQ589" s="3310"/>
      <c r="AR589" s="3310"/>
      <c r="AS589" s="3310"/>
      <c r="AT589" s="3310"/>
      <c r="AU589" s="3311"/>
    </row>
    <row r="590" spans="1:50" ht="15.75" customHeight="1" x14ac:dyDescent="0.15">
      <c r="A590" s="932"/>
      <c r="B590" s="933"/>
      <c r="C590" s="933"/>
      <c r="D590" s="933"/>
      <c r="E590" s="933"/>
      <c r="F590" s="933"/>
      <c r="G590" s="933"/>
      <c r="H590" s="933"/>
      <c r="I590" s="933"/>
      <c r="J590" s="933"/>
      <c r="K590" s="933"/>
      <c r="L590" s="933"/>
      <c r="M590" s="933"/>
      <c r="N590" s="933"/>
      <c r="O590" s="933"/>
      <c r="P590" s="933"/>
      <c r="Q590" s="933"/>
      <c r="R590" s="933"/>
      <c r="S590" s="933"/>
      <c r="T590" s="933"/>
      <c r="U590" s="933"/>
      <c r="V590" s="933"/>
      <c r="W590" s="933"/>
      <c r="X590" s="933"/>
      <c r="Y590" s="934"/>
      <c r="Z590" s="3309"/>
      <c r="AA590" s="3310"/>
      <c r="AB590" s="3310"/>
      <c r="AC590" s="3310"/>
      <c r="AD590" s="3310"/>
      <c r="AE590" s="3310"/>
      <c r="AF590" s="3310"/>
      <c r="AG590" s="3310"/>
      <c r="AH590" s="3310"/>
      <c r="AI590" s="3310"/>
      <c r="AJ590" s="3310"/>
      <c r="AK590" s="3310"/>
      <c r="AL590" s="3310"/>
      <c r="AM590" s="3310"/>
      <c r="AN590" s="3310"/>
      <c r="AO590" s="3310"/>
      <c r="AP590" s="3310"/>
      <c r="AQ590" s="3310"/>
      <c r="AR590" s="3310"/>
      <c r="AS590" s="3310"/>
      <c r="AT590" s="3310"/>
      <c r="AU590" s="3311"/>
    </row>
    <row r="591" spans="1:50" ht="15.75" customHeight="1" x14ac:dyDescent="0.15">
      <c r="A591" s="932"/>
      <c r="B591" s="933"/>
      <c r="C591" s="933"/>
      <c r="D591" s="933"/>
      <c r="E591" s="933"/>
      <c r="F591" s="933"/>
      <c r="G591" s="933"/>
      <c r="H591" s="933"/>
      <c r="I591" s="933"/>
      <c r="J591" s="933"/>
      <c r="K591" s="3315" t="s">
        <v>587</v>
      </c>
      <c r="L591" s="3315"/>
      <c r="M591" s="3315"/>
      <c r="N591" s="3315"/>
      <c r="O591" s="3315"/>
      <c r="P591" s="3315"/>
      <c r="Q591" s="933"/>
      <c r="R591" s="933"/>
      <c r="S591" s="933"/>
      <c r="T591" s="933"/>
      <c r="U591" s="933"/>
      <c r="V591" s="933"/>
      <c r="W591" s="933"/>
      <c r="X591" s="933"/>
      <c r="Y591" s="934"/>
      <c r="Z591" s="3309"/>
      <c r="AA591" s="3310"/>
      <c r="AB591" s="3310"/>
      <c r="AC591" s="3310"/>
      <c r="AD591" s="3310"/>
      <c r="AE591" s="3310"/>
      <c r="AF591" s="3310"/>
      <c r="AG591" s="3310"/>
      <c r="AH591" s="3310"/>
      <c r="AI591" s="3310"/>
      <c r="AJ591" s="3310"/>
      <c r="AK591" s="3310"/>
      <c r="AL591" s="3310"/>
      <c r="AM591" s="3310"/>
      <c r="AN591" s="3310"/>
      <c r="AO591" s="3310"/>
      <c r="AP591" s="3310"/>
      <c r="AQ591" s="3310"/>
      <c r="AR591" s="3310"/>
      <c r="AS591" s="3310"/>
      <c r="AT591" s="3310"/>
      <c r="AU591" s="3311"/>
    </row>
    <row r="592" spans="1:50" ht="15.75" customHeight="1" x14ac:dyDescent="0.15">
      <c r="A592" s="932"/>
      <c r="B592" s="933"/>
      <c r="C592" s="933"/>
      <c r="D592" s="933"/>
      <c r="E592" s="933"/>
      <c r="F592" s="933"/>
      <c r="G592" s="933"/>
      <c r="H592" s="933"/>
      <c r="I592" s="933"/>
      <c r="J592" s="933"/>
      <c r="K592" s="933"/>
      <c r="L592" s="933"/>
      <c r="M592" s="933"/>
      <c r="N592" s="933"/>
      <c r="O592" s="933"/>
      <c r="P592" s="933"/>
      <c r="Q592" s="933"/>
      <c r="R592" s="933"/>
      <c r="S592" s="933"/>
      <c r="T592" s="933"/>
      <c r="U592" s="933"/>
      <c r="V592" s="933"/>
      <c r="W592" s="933"/>
      <c r="X592" s="933"/>
      <c r="Y592" s="934"/>
      <c r="Z592" s="3309"/>
      <c r="AA592" s="3310"/>
      <c r="AB592" s="3310"/>
      <c r="AC592" s="3310"/>
      <c r="AD592" s="3310"/>
      <c r="AE592" s="3310"/>
      <c r="AF592" s="3310"/>
      <c r="AG592" s="3310"/>
      <c r="AH592" s="3310"/>
      <c r="AI592" s="3310"/>
      <c r="AJ592" s="3310"/>
      <c r="AK592" s="3310"/>
      <c r="AL592" s="3310"/>
      <c r="AM592" s="3310"/>
      <c r="AN592" s="3310"/>
      <c r="AO592" s="3310"/>
      <c r="AP592" s="3310"/>
      <c r="AQ592" s="3310"/>
      <c r="AR592" s="3310"/>
      <c r="AS592" s="3310"/>
      <c r="AT592" s="3310"/>
      <c r="AU592" s="3311"/>
    </row>
    <row r="593" spans="1:47" ht="15.75" customHeight="1" x14ac:dyDescent="0.15">
      <c r="A593" s="932"/>
      <c r="B593" s="933"/>
      <c r="C593" s="933"/>
      <c r="D593" s="933"/>
      <c r="E593" s="933"/>
      <c r="F593" s="933"/>
      <c r="G593" s="933"/>
      <c r="H593" s="933"/>
      <c r="I593" s="933"/>
      <c r="J593" s="933"/>
      <c r="K593" s="933"/>
      <c r="L593" s="933"/>
      <c r="M593" s="933"/>
      <c r="N593" s="933"/>
      <c r="O593" s="933"/>
      <c r="P593" s="933"/>
      <c r="Q593" s="933"/>
      <c r="R593" s="933"/>
      <c r="S593" s="933"/>
      <c r="T593" s="933"/>
      <c r="U593" s="933"/>
      <c r="V593" s="933"/>
      <c r="W593" s="933"/>
      <c r="X593" s="933"/>
      <c r="Y593" s="934"/>
      <c r="Z593" s="3309"/>
      <c r="AA593" s="3310"/>
      <c r="AB593" s="3310"/>
      <c r="AC593" s="3310"/>
      <c r="AD593" s="3310"/>
      <c r="AE593" s="3310"/>
      <c r="AF593" s="3310"/>
      <c r="AG593" s="3310"/>
      <c r="AH593" s="3310"/>
      <c r="AI593" s="3310"/>
      <c r="AJ593" s="3310"/>
      <c r="AK593" s="3310"/>
      <c r="AL593" s="3310"/>
      <c r="AM593" s="3310"/>
      <c r="AN593" s="3310"/>
      <c r="AO593" s="3310"/>
      <c r="AP593" s="3310"/>
      <c r="AQ593" s="3310"/>
      <c r="AR593" s="3310"/>
      <c r="AS593" s="3310"/>
      <c r="AT593" s="3310"/>
      <c r="AU593" s="3311"/>
    </row>
    <row r="594" spans="1:47" ht="15.75" customHeight="1" x14ac:dyDescent="0.15">
      <c r="A594" s="932"/>
      <c r="B594" s="933"/>
      <c r="C594" s="933"/>
      <c r="D594" s="933"/>
      <c r="E594" s="933"/>
      <c r="F594" s="933"/>
      <c r="G594" s="933"/>
      <c r="H594" s="933"/>
      <c r="I594" s="933"/>
      <c r="J594" s="933"/>
      <c r="K594" s="933"/>
      <c r="L594" s="933"/>
      <c r="M594" s="933"/>
      <c r="N594" s="933"/>
      <c r="O594" s="933"/>
      <c r="P594" s="933"/>
      <c r="Q594" s="933"/>
      <c r="R594" s="933"/>
      <c r="S594" s="933"/>
      <c r="T594" s="933"/>
      <c r="U594" s="933"/>
      <c r="V594" s="933"/>
      <c r="W594" s="933"/>
      <c r="X594" s="933"/>
      <c r="Y594" s="934"/>
      <c r="Z594" s="3309"/>
      <c r="AA594" s="3310"/>
      <c r="AB594" s="3310"/>
      <c r="AC594" s="3310"/>
      <c r="AD594" s="3310"/>
      <c r="AE594" s="3310"/>
      <c r="AF594" s="3310"/>
      <c r="AG594" s="3310"/>
      <c r="AH594" s="3310"/>
      <c r="AI594" s="3310"/>
      <c r="AJ594" s="3310"/>
      <c r="AK594" s="3310"/>
      <c r="AL594" s="3310"/>
      <c r="AM594" s="3310"/>
      <c r="AN594" s="3310"/>
      <c r="AO594" s="3310"/>
      <c r="AP594" s="3310"/>
      <c r="AQ594" s="3310"/>
      <c r="AR594" s="3310"/>
      <c r="AS594" s="3310"/>
      <c r="AT594" s="3310"/>
      <c r="AU594" s="3311"/>
    </row>
    <row r="595" spans="1:47" ht="15.75" customHeight="1" x14ac:dyDescent="0.15">
      <c r="A595" s="932"/>
      <c r="B595" s="933"/>
      <c r="C595" s="933"/>
      <c r="D595" s="933"/>
      <c r="E595" s="933"/>
      <c r="F595" s="933"/>
      <c r="G595" s="933"/>
      <c r="H595" s="933"/>
      <c r="I595" s="933"/>
      <c r="J595" s="933"/>
      <c r="K595" s="933"/>
      <c r="L595" s="933"/>
      <c r="M595" s="933"/>
      <c r="N595" s="933"/>
      <c r="O595" s="933"/>
      <c r="P595" s="933"/>
      <c r="Q595" s="933"/>
      <c r="R595" s="933"/>
      <c r="S595" s="933"/>
      <c r="T595" s="933"/>
      <c r="U595" s="933"/>
      <c r="V595" s="933"/>
      <c r="W595" s="933"/>
      <c r="X595" s="933"/>
      <c r="Y595" s="934"/>
      <c r="Z595" s="3309"/>
      <c r="AA595" s="3310"/>
      <c r="AB595" s="3310"/>
      <c r="AC595" s="3310"/>
      <c r="AD595" s="3310"/>
      <c r="AE595" s="3310"/>
      <c r="AF595" s="3310"/>
      <c r="AG595" s="3310"/>
      <c r="AH595" s="3310"/>
      <c r="AI595" s="3310"/>
      <c r="AJ595" s="3310"/>
      <c r="AK595" s="3310"/>
      <c r="AL595" s="3310"/>
      <c r="AM595" s="3310"/>
      <c r="AN595" s="3310"/>
      <c r="AO595" s="3310"/>
      <c r="AP595" s="3310"/>
      <c r="AQ595" s="3310"/>
      <c r="AR595" s="3310"/>
      <c r="AS595" s="3310"/>
      <c r="AT595" s="3310"/>
      <c r="AU595" s="3311"/>
    </row>
    <row r="596" spans="1:47" ht="15.75" customHeight="1" x14ac:dyDescent="0.15">
      <c r="A596" s="932"/>
      <c r="B596" s="933"/>
      <c r="C596" s="933"/>
      <c r="D596" s="933"/>
      <c r="E596" s="933"/>
      <c r="F596" s="933"/>
      <c r="G596" s="933"/>
      <c r="H596" s="933"/>
      <c r="I596" s="933"/>
      <c r="J596" s="933"/>
      <c r="K596" s="933"/>
      <c r="L596" s="933"/>
      <c r="M596" s="933"/>
      <c r="N596" s="933"/>
      <c r="O596" s="933"/>
      <c r="P596" s="933"/>
      <c r="Q596" s="933"/>
      <c r="R596" s="933"/>
      <c r="S596" s="933"/>
      <c r="T596" s="933"/>
      <c r="U596" s="933"/>
      <c r="V596" s="933"/>
      <c r="W596" s="933"/>
      <c r="X596" s="933"/>
      <c r="Y596" s="934"/>
      <c r="Z596" s="3309"/>
      <c r="AA596" s="3310"/>
      <c r="AB596" s="3310"/>
      <c r="AC596" s="3310"/>
      <c r="AD596" s="3310"/>
      <c r="AE596" s="3310"/>
      <c r="AF596" s="3310"/>
      <c r="AG596" s="3310"/>
      <c r="AH596" s="3310"/>
      <c r="AI596" s="3310"/>
      <c r="AJ596" s="3310"/>
      <c r="AK596" s="3310"/>
      <c r="AL596" s="3310"/>
      <c r="AM596" s="3310"/>
      <c r="AN596" s="3310"/>
      <c r="AO596" s="3310"/>
      <c r="AP596" s="3310"/>
      <c r="AQ596" s="3310"/>
      <c r="AR596" s="3310"/>
      <c r="AS596" s="3310"/>
      <c r="AT596" s="3310"/>
      <c r="AU596" s="3311"/>
    </row>
    <row r="597" spans="1:47" ht="15.75" customHeight="1" x14ac:dyDescent="0.15">
      <c r="A597" s="932"/>
      <c r="B597" s="933"/>
      <c r="C597" s="933"/>
      <c r="D597" s="933"/>
      <c r="E597" s="933"/>
      <c r="F597" s="933"/>
      <c r="G597" s="933"/>
      <c r="H597" s="933"/>
      <c r="I597" s="933"/>
      <c r="J597" s="933"/>
      <c r="K597" s="933"/>
      <c r="L597" s="933"/>
      <c r="M597" s="933"/>
      <c r="N597" s="933"/>
      <c r="O597" s="933"/>
      <c r="P597" s="933"/>
      <c r="Q597" s="933"/>
      <c r="R597" s="933"/>
      <c r="S597" s="933"/>
      <c r="T597" s="933"/>
      <c r="U597" s="933"/>
      <c r="V597" s="933"/>
      <c r="W597" s="933"/>
      <c r="X597" s="933"/>
      <c r="Y597" s="934"/>
      <c r="Z597" s="3309"/>
      <c r="AA597" s="3310"/>
      <c r="AB597" s="3310"/>
      <c r="AC597" s="3310"/>
      <c r="AD597" s="3310"/>
      <c r="AE597" s="3310"/>
      <c r="AF597" s="3310"/>
      <c r="AG597" s="3310"/>
      <c r="AH597" s="3310"/>
      <c r="AI597" s="3310"/>
      <c r="AJ597" s="3310"/>
      <c r="AK597" s="3310"/>
      <c r="AL597" s="3310"/>
      <c r="AM597" s="3310"/>
      <c r="AN597" s="3310"/>
      <c r="AO597" s="3310"/>
      <c r="AP597" s="3310"/>
      <c r="AQ597" s="3310"/>
      <c r="AR597" s="3310"/>
      <c r="AS597" s="3310"/>
      <c r="AT597" s="3310"/>
      <c r="AU597" s="3311"/>
    </row>
    <row r="598" spans="1:47" ht="15.75" customHeight="1" x14ac:dyDescent="0.15">
      <c r="A598" s="932"/>
      <c r="B598" s="933"/>
      <c r="C598" s="933"/>
      <c r="D598" s="933"/>
      <c r="E598" s="933"/>
      <c r="F598" s="933"/>
      <c r="G598" s="933"/>
      <c r="H598" s="933"/>
      <c r="I598" s="933"/>
      <c r="J598" s="933"/>
      <c r="K598" s="933"/>
      <c r="L598" s="933"/>
      <c r="M598" s="933"/>
      <c r="N598" s="933"/>
      <c r="O598" s="933"/>
      <c r="P598" s="933"/>
      <c r="Q598" s="933"/>
      <c r="R598" s="933"/>
      <c r="S598" s="933"/>
      <c r="T598" s="933"/>
      <c r="U598" s="933"/>
      <c r="V598" s="933"/>
      <c r="W598" s="933"/>
      <c r="X598" s="933"/>
      <c r="Y598" s="934"/>
      <c r="Z598" s="3309"/>
      <c r="AA598" s="3310"/>
      <c r="AB598" s="3310"/>
      <c r="AC598" s="3310"/>
      <c r="AD598" s="3310"/>
      <c r="AE598" s="3310"/>
      <c r="AF598" s="3310"/>
      <c r="AG598" s="3310"/>
      <c r="AH598" s="3310"/>
      <c r="AI598" s="3310"/>
      <c r="AJ598" s="3310"/>
      <c r="AK598" s="3310"/>
      <c r="AL598" s="3310"/>
      <c r="AM598" s="3310"/>
      <c r="AN598" s="3310"/>
      <c r="AO598" s="3310"/>
      <c r="AP598" s="3310"/>
      <c r="AQ598" s="3310"/>
      <c r="AR598" s="3310"/>
      <c r="AS598" s="3310"/>
      <c r="AT598" s="3310"/>
      <c r="AU598" s="3311"/>
    </row>
    <row r="599" spans="1:47" ht="15.75" customHeight="1" x14ac:dyDescent="0.15">
      <c r="A599" s="932"/>
      <c r="B599" s="933"/>
      <c r="C599" s="933"/>
      <c r="D599" s="933"/>
      <c r="E599" s="933"/>
      <c r="F599" s="933"/>
      <c r="G599" s="933"/>
      <c r="H599" s="933"/>
      <c r="I599" s="933"/>
      <c r="J599" s="933"/>
      <c r="K599" s="933"/>
      <c r="L599" s="933"/>
      <c r="M599" s="933"/>
      <c r="N599" s="933"/>
      <c r="O599" s="933"/>
      <c r="P599" s="933"/>
      <c r="Q599" s="933"/>
      <c r="R599" s="933"/>
      <c r="S599" s="933"/>
      <c r="T599" s="933"/>
      <c r="U599" s="933"/>
      <c r="V599" s="933"/>
      <c r="W599" s="933"/>
      <c r="X599" s="933"/>
      <c r="Y599" s="934"/>
      <c r="Z599" s="3309"/>
      <c r="AA599" s="3310"/>
      <c r="AB599" s="3310"/>
      <c r="AC599" s="3310"/>
      <c r="AD599" s="3310"/>
      <c r="AE599" s="3310"/>
      <c r="AF599" s="3310"/>
      <c r="AG599" s="3310"/>
      <c r="AH599" s="3310"/>
      <c r="AI599" s="3310"/>
      <c r="AJ599" s="3310"/>
      <c r="AK599" s="3310"/>
      <c r="AL599" s="3310"/>
      <c r="AM599" s="3310"/>
      <c r="AN599" s="3310"/>
      <c r="AO599" s="3310"/>
      <c r="AP599" s="3310"/>
      <c r="AQ599" s="3310"/>
      <c r="AR599" s="3310"/>
      <c r="AS599" s="3310"/>
      <c r="AT599" s="3310"/>
      <c r="AU599" s="3311"/>
    </row>
    <row r="600" spans="1:47" ht="15.75" customHeight="1" x14ac:dyDescent="0.15">
      <c r="A600" s="935"/>
      <c r="B600" s="936"/>
      <c r="C600" s="936"/>
      <c r="D600" s="936"/>
      <c r="E600" s="936"/>
      <c r="F600" s="936"/>
      <c r="G600" s="936"/>
      <c r="H600" s="936"/>
      <c r="I600" s="936"/>
      <c r="J600" s="936"/>
      <c r="K600" s="936"/>
      <c r="L600" s="936"/>
      <c r="M600" s="936"/>
      <c r="N600" s="936"/>
      <c r="O600" s="936"/>
      <c r="P600" s="936"/>
      <c r="Q600" s="936"/>
      <c r="R600" s="936"/>
      <c r="S600" s="936"/>
      <c r="T600" s="936"/>
      <c r="U600" s="936"/>
      <c r="V600" s="936"/>
      <c r="W600" s="936"/>
      <c r="X600" s="936"/>
      <c r="Y600" s="937"/>
      <c r="Z600" s="3312"/>
      <c r="AA600" s="3313"/>
      <c r="AB600" s="3313"/>
      <c r="AC600" s="3313"/>
      <c r="AD600" s="3313"/>
      <c r="AE600" s="3313"/>
      <c r="AF600" s="3313"/>
      <c r="AG600" s="3313"/>
      <c r="AH600" s="3313"/>
      <c r="AI600" s="3313"/>
      <c r="AJ600" s="3313"/>
      <c r="AK600" s="3313"/>
      <c r="AL600" s="3313"/>
      <c r="AM600" s="3313"/>
      <c r="AN600" s="3313"/>
      <c r="AO600" s="3313"/>
      <c r="AP600" s="3313"/>
      <c r="AQ600" s="3313"/>
      <c r="AR600" s="3313"/>
      <c r="AS600" s="3313"/>
      <c r="AT600" s="3313"/>
      <c r="AU600" s="3314"/>
    </row>
    <row r="601" spans="1:47" ht="12.75" customHeight="1" x14ac:dyDescent="0.15">
      <c r="A601" s="915"/>
      <c r="B601" s="915"/>
      <c r="C601" s="915"/>
      <c r="D601" s="915"/>
      <c r="E601" s="915"/>
      <c r="F601" s="915"/>
      <c r="G601" s="915"/>
      <c r="H601" s="915"/>
      <c r="I601" s="915"/>
      <c r="J601" s="915"/>
      <c r="K601" s="915"/>
      <c r="L601" s="915"/>
      <c r="M601" s="915"/>
      <c r="N601" s="915"/>
      <c r="O601" s="915"/>
      <c r="P601" s="915"/>
      <c r="Q601" s="915"/>
      <c r="R601" s="915"/>
      <c r="S601" s="915"/>
      <c r="T601" s="915"/>
      <c r="U601" s="915"/>
      <c r="V601" s="915"/>
      <c r="W601" s="915"/>
      <c r="X601" s="915"/>
      <c r="Y601" s="915"/>
      <c r="Z601" s="915"/>
      <c r="AA601" s="915"/>
      <c r="AB601" s="915"/>
      <c r="AC601" s="915"/>
      <c r="AD601" s="915"/>
      <c r="AE601" s="915"/>
      <c r="AF601" s="915"/>
      <c r="AG601" s="915"/>
      <c r="AH601" s="915"/>
      <c r="AI601" s="915"/>
      <c r="AJ601" s="915"/>
      <c r="AK601" s="915"/>
      <c r="AL601" s="915"/>
      <c r="AM601" s="915"/>
      <c r="AN601" s="915"/>
      <c r="AO601" s="915"/>
      <c r="AP601" s="915"/>
      <c r="AQ601" s="915"/>
      <c r="AR601" s="915"/>
      <c r="AS601" s="915"/>
      <c r="AT601" s="915"/>
      <c r="AU601" s="915"/>
    </row>
    <row r="602" spans="1:47" ht="12.75" customHeight="1" x14ac:dyDescent="0.15">
      <c r="A602" s="3315" t="s">
        <v>124</v>
      </c>
      <c r="B602" s="3315"/>
      <c r="C602" s="3315"/>
      <c r="D602" s="3315"/>
      <c r="E602" s="915"/>
      <c r="F602" s="915"/>
      <c r="G602" s="915"/>
      <c r="H602" s="915"/>
      <c r="I602" s="915"/>
      <c r="J602" s="915"/>
      <c r="K602" s="915"/>
      <c r="L602" s="915"/>
      <c r="M602" s="915"/>
      <c r="N602" s="915"/>
      <c r="O602" s="915"/>
      <c r="P602" s="915"/>
      <c r="Q602" s="915"/>
      <c r="R602" s="915"/>
      <c r="S602" s="915"/>
      <c r="T602" s="915"/>
      <c r="U602" s="915"/>
      <c r="V602" s="915"/>
      <c r="W602" s="915"/>
      <c r="X602" s="915"/>
      <c r="Y602" s="915"/>
      <c r="Z602" s="915"/>
      <c r="AA602" s="915"/>
      <c r="AB602" s="915"/>
      <c r="AC602" s="915"/>
      <c r="AD602" s="915"/>
      <c r="AE602" s="915"/>
      <c r="AF602" s="915"/>
      <c r="AG602" s="915"/>
      <c r="AH602" s="915"/>
      <c r="AI602" s="915"/>
      <c r="AJ602" s="915"/>
      <c r="AK602" s="915"/>
      <c r="AL602" s="915"/>
      <c r="AM602" s="915"/>
      <c r="AN602" s="915"/>
      <c r="AO602" s="915"/>
      <c r="AP602" s="915"/>
      <c r="AQ602" s="915"/>
      <c r="AR602" s="915"/>
      <c r="AS602" s="915"/>
      <c r="AT602" s="915"/>
      <c r="AU602" s="929"/>
    </row>
    <row r="603" spans="1:47" ht="12.75" customHeight="1" x14ac:dyDescent="0.15">
      <c r="A603" s="915"/>
      <c r="B603" s="917" t="s">
        <v>123</v>
      </c>
      <c r="C603" s="3317" t="s">
        <v>3515</v>
      </c>
      <c r="D603" s="3318"/>
      <c r="E603" s="3318"/>
      <c r="F603" s="3318"/>
      <c r="G603" s="3318"/>
      <c r="H603" s="3318"/>
      <c r="I603" s="3318"/>
      <c r="J603" s="3318"/>
      <c r="K603" s="3318"/>
      <c r="L603" s="3318"/>
      <c r="M603" s="3318"/>
      <c r="N603" s="3318"/>
      <c r="O603" s="3318"/>
      <c r="P603" s="3318"/>
      <c r="Q603" s="3318"/>
      <c r="R603" s="3318"/>
      <c r="S603" s="3318"/>
      <c r="T603" s="3318"/>
      <c r="U603" s="3318"/>
      <c r="V603" s="3318"/>
      <c r="W603" s="3318"/>
      <c r="X603" s="3318"/>
      <c r="Y603" s="3318"/>
      <c r="Z603" s="3318"/>
      <c r="AA603" s="3318"/>
      <c r="AB603" s="3318"/>
      <c r="AC603" s="3318"/>
      <c r="AD603" s="3318"/>
      <c r="AE603" s="3318"/>
      <c r="AF603" s="3318"/>
      <c r="AG603" s="3318"/>
      <c r="AH603" s="3318"/>
      <c r="AI603" s="3318"/>
      <c r="AJ603" s="3318"/>
      <c r="AK603" s="3318"/>
      <c r="AL603" s="3318"/>
      <c r="AM603" s="3318"/>
      <c r="AN603" s="3318"/>
      <c r="AO603" s="3318"/>
      <c r="AP603" s="3318"/>
      <c r="AQ603" s="3318"/>
      <c r="AR603" s="3318"/>
      <c r="AS603" s="3318"/>
      <c r="AT603" s="3318"/>
      <c r="AU603" s="929"/>
    </row>
    <row r="604" spans="1:47" ht="12.75" customHeight="1" x14ac:dyDescent="0.15">
      <c r="A604" s="915"/>
      <c r="B604" s="917"/>
      <c r="C604" s="3316" t="s">
        <v>586</v>
      </c>
      <c r="D604" s="3316"/>
      <c r="E604" s="3316"/>
      <c r="F604" s="3316"/>
      <c r="G604" s="3316"/>
      <c r="H604" s="3316"/>
      <c r="I604" s="3316"/>
      <c r="J604" s="3316"/>
      <c r="K604" s="3316"/>
      <c r="L604" s="3316"/>
      <c r="M604" s="3316"/>
      <c r="N604" s="3316"/>
      <c r="O604" s="3316"/>
      <c r="P604" s="3316"/>
      <c r="Q604" s="3316"/>
      <c r="R604" s="3316"/>
      <c r="S604" s="3316"/>
      <c r="T604" s="3316"/>
      <c r="U604" s="3316"/>
      <c r="V604" s="3316"/>
      <c r="W604" s="3316"/>
      <c r="X604" s="3316"/>
      <c r="Y604" s="3316"/>
      <c r="Z604" s="3316"/>
      <c r="AA604" s="3316"/>
      <c r="AB604" s="3316"/>
      <c r="AC604" s="3316"/>
      <c r="AD604" s="3316"/>
      <c r="AE604" s="3316"/>
      <c r="AF604" s="3316"/>
      <c r="AG604" s="3316"/>
      <c r="AH604" s="3316"/>
      <c r="AI604" s="3316"/>
      <c r="AJ604" s="3316"/>
      <c r="AK604" s="3316"/>
      <c r="AL604" s="3316"/>
      <c r="AM604" s="3316"/>
      <c r="AN604" s="3316"/>
      <c r="AO604" s="3316"/>
      <c r="AP604" s="3316"/>
      <c r="AQ604" s="3316"/>
      <c r="AR604" s="3316"/>
      <c r="AS604" s="3316"/>
      <c r="AT604" s="3316"/>
      <c r="AU604" s="929"/>
    </row>
    <row r="605" spans="1:47" ht="12.75" customHeight="1" x14ac:dyDescent="0.15">
      <c r="A605" s="915"/>
      <c r="B605" s="917"/>
      <c r="C605" s="3316" t="s">
        <v>585</v>
      </c>
      <c r="D605" s="3316"/>
      <c r="E605" s="3316"/>
      <c r="F605" s="3316"/>
      <c r="G605" s="3316"/>
      <c r="H605" s="3316"/>
      <c r="I605" s="3316"/>
      <c r="J605" s="3316"/>
      <c r="K605" s="3316"/>
      <c r="L605" s="3316"/>
      <c r="M605" s="3316"/>
      <c r="N605" s="3316"/>
      <c r="O605" s="3316"/>
      <c r="P605" s="3316"/>
      <c r="Q605" s="3316"/>
      <c r="R605" s="3316"/>
      <c r="S605" s="3316"/>
      <c r="T605" s="3316"/>
      <c r="U605" s="3316"/>
      <c r="V605" s="3316"/>
      <c r="W605" s="3316"/>
      <c r="X605" s="3316"/>
      <c r="Y605" s="3316"/>
      <c r="Z605" s="3316"/>
      <c r="AA605" s="3316"/>
      <c r="AB605" s="3316"/>
      <c r="AC605" s="3316"/>
      <c r="AD605" s="3316"/>
      <c r="AE605" s="3316"/>
      <c r="AF605" s="3316"/>
      <c r="AG605" s="3316"/>
      <c r="AH605" s="3316"/>
      <c r="AI605" s="3316"/>
      <c r="AJ605" s="3316"/>
      <c r="AK605" s="3316"/>
      <c r="AL605" s="3316"/>
      <c r="AM605" s="3316"/>
      <c r="AN605" s="3316"/>
      <c r="AO605" s="3316"/>
      <c r="AP605" s="3316"/>
      <c r="AQ605" s="3316"/>
      <c r="AR605" s="3316"/>
      <c r="AS605" s="3316"/>
      <c r="AT605" s="3316"/>
      <c r="AU605" s="929"/>
    </row>
    <row r="606" spans="1:47" ht="12.75" customHeight="1" x14ac:dyDescent="0.15">
      <c r="A606" s="915"/>
      <c r="B606" s="917" t="s">
        <v>121</v>
      </c>
      <c r="C606" s="3316" t="s">
        <v>584</v>
      </c>
      <c r="D606" s="3316"/>
      <c r="E606" s="3316"/>
      <c r="F606" s="3316"/>
      <c r="G606" s="3316"/>
      <c r="H606" s="3316"/>
      <c r="I606" s="3316"/>
      <c r="J606" s="3316"/>
      <c r="K606" s="3316"/>
      <c r="L606" s="3316"/>
      <c r="M606" s="3316"/>
      <c r="N606" s="3316"/>
      <c r="O606" s="3316"/>
      <c r="P606" s="3316"/>
      <c r="Q606" s="3316"/>
      <c r="R606" s="3316"/>
      <c r="S606" s="3316"/>
      <c r="T606" s="3316"/>
      <c r="U606" s="3316"/>
      <c r="V606" s="3316"/>
      <c r="W606" s="3316"/>
      <c r="X606" s="3316"/>
      <c r="Y606" s="3316"/>
      <c r="Z606" s="3316"/>
      <c r="AA606" s="3316"/>
      <c r="AB606" s="3316"/>
      <c r="AC606" s="3316"/>
      <c r="AD606" s="3316"/>
      <c r="AE606" s="3316"/>
      <c r="AF606" s="3316"/>
      <c r="AG606" s="3316"/>
      <c r="AH606" s="3316"/>
      <c r="AI606" s="3316"/>
      <c r="AJ606" s="3316"/>
      <c r="AK606" s="3316"/>
      <c r="AL606" s="3316"/>
      <c r="AM606" s="3316"/>
      <c r="AN606" s="3316"/>
      <c r="AO606" s="3316"/>
      <c r="AP606" s="3316"/>
      <c r="AQ606" s="3316"/>
      <c r="AR606" s="3316"/>
      <c r="AS606" s="3316"/>
      <c r="AT606" s="3316"/>
      <c r="AU606" s="929"/>
    </row>
    <row r="607" spans="1:47" ht="12.75" customHeight="1" x14ac:dyDescent="0.15">
      <c r="A607" s="915"/>
      <c r="B607" s="917" t="s">
        <v>120</v>
      </c>
      <c r="C607" s="3316" t="s">
        <v>3516</v>
      </c>
      <c r="D607" s="3316"/>
      <c r="E607" s="3316"/>
      <c r="F607" s="3316"/>
      <c r="G607" s="3316"/>
      <c r="H607" s="3316"/>
      <c r="I607" s="3316"/>
      <c r="J607" s="3316"/>
      <c r="K607" s="3316"/>
      <c r="L607" s="3316"/>
      <c r="M607" s="3316"/>
      <c r="N607" s="3316"/>
      <c r="O607" s="3316"/>
      <c r="P607" s="3316"/>
      <c r="Q607" s="3316"/>
      <c r="R607" s="3316"/>
      <c r="S607" s="3316"/>
      <c r="T607" s="3316"/>
      <c r="U607" s="3316"/>
      <c r="V607" s="3316"/>
      <c r="W607" s="3316"/>
      <c r="X607" s="3316"/>
      <c r="Y607" s="3316"/>
      <c r="Z607" s="3316"/>
      <c r="AA607" s="3316"/>
      <c r="AB607" s="3316"/>
      <c r="AC607" s="3316"/>
      <c r="AD607" s="3316"/>
      <c r="AE607" s="3316"/>
      <c r="AF607" s="3316"/>
      <c r="AG607" s="3316"/>
      <c r="AH607" s="3316"/>
      <c r="AI607" s="3316"/>
      <c r="AJ607" s="3316"/>
      <c r="AK607" s="3316"/>
      <c r="AL607" s="3316"/>
      <c r="AM607" s="3316"/>
      <c r="AN607" s="3316"/>
      <c r="AO607" s="3316"/>
      <c r="AP607" s="3316"/>
      <c r="AQ607" s="3316"/>
      <c r="AR607" s="3316"/>
      <c r="AS607" s="3316"/>
      <c r="AT607" s="3316"/>
      <c r="AU607" s="915"/>
    </row>
    <row r="608" spans="1:47" ht="12.75" customHeight="1" x14ac:dyDescent="0.15">
      <c r="A608" s="915"/>
      <c r="B608" s="917" t="s">
        <v>119</v>
      </c>
      <c r="C608" s="3316" t="s">
        <v>3517</v>
      </c>
      <c r="D608" s="3316"/>
      <c r="E608" s="3316"/>
      <c r="F608" s="3316"/>
      <c r="G608" s="3316"/>
      <c r="H608" s="3316"/>
      <c r="I608" s="3316"/>
      <c r="J608" s="3316"/>
      <c r="K608" s="3316"/>
      <c r="L608" s="3316"/>
      <c r="M608" s="3316"/>
      <c r="N608" s="3316"/>
      <c r="O608" s="3316"/>
      <c r="P608" s="3316"/>
      <c r="Q608" s="3316"/>
      <c r="R608" s="3316"/>
      <c r="S608" s="3316"/>
      <c r="T608" s="3316"/>
      <c r="U608" s="3316"/>
      <c r="V608" s="3316"/>
      <c r="W608" s="3316"/>
      <c r="X608" s="3316"/>
      <c r="Y608" s="3316"/>
      <c r="Z608" s="3316"/>
      <c r="AA608" s="3316"/>
      <c r="AB608" s="3316"/>
      <c r="AC608" s="3316"/>
      <c r="AD608" s="3316"/>
      <c r="AE608" s="3316"/>
      <c r="AF608" s="3316"/>
      <c r="AG608" s="3316"/>
      <c r="AH608" s="3316"/>
      <c r="AI608" s="3316"/>
      <c r="AJ608" s="3316"/>
      <c r="AK608" s="3316"/>
      <c r="AL608" s="3316"/>
      <c r="AM608" s="3316"/>
      <c r="AN608" s="3316"/>
      <c r="AO608" s="3316"/>
      <c r="AP608" s="3316"/>
      <c r="AQ608" s="3316"/>
      <c r="AR608" s="3316"/>
      <c r="AS608" s="3316"/>
      <c r="AT608" s="3316"/>
      <c r="AU608" s="929"/>
    </row>
    <row r="609" spans="1:47" ht="12.75" customHeight="1" x14ac:dyDescent="0.15">
      <c r="A609" s="915"/>
      <c r="B609" s="915"/>
      <c r="C609" s="3316" t="s">
        <v>583</v>
      </c>
      <c r="D609" s="3316"/>
      <c r="E609" s="3316"/>
      <c r="F609" s="3316"/>
      <c r="G609" s="3316"/>
      <c r="H609" s="3316"/>
      <c r="I609" s="3316"/>
      <c r="J609" s="3316"/>
      <c r="K609" s="3316"/>
      <c r="L609" s="3316"/>
      <c r="M609" s="3316"/>
      <c r="N609" s="3316"/>
      <c r="O609" s="3316"/>
      <c r="P609" s="3316"/>
      <c r="Q609" s="3316"/>
      <c r="R609" s="3316"/>
      <c r="S609" s="3316"/>
      <c r="T609" s="3316"/>
      <c r="U609" s="3316"/>
      <c r="V609" s="3316"/>
      <c r="W609" s="3316"/>
      <c r="X609" s="3316"/>
      <c r="Y609" s="3316"/>
      <c r="Z609" s="3316"/>
      <c r="AA609" s="3316"/>
      <c r="AB609" s="3316"/>
      <c r="AC609" s="3316"/>
      <c r="AD609" s="3316"/>
      <c r="AE609" s="3316"/>
      <c r="AF609" s="3316"/>
      <c r="AG609" s="3316"/>
      <c r="AH609" s="3316"/>
      <c r="AI609" s="3316"/>
      <c r="AJ609" s="3316"/>
      <c r="AK609" s="3316"/>
      <c r="AL609" s="3316"/>
      <c r="AM609" s="3316"/>
      <c r="AN609" s="3316"/>
      <c r="AO609" s="3316"/>
      <c r="AP609" s="3316"/>
      <c r="AQ609" s="3316"/>
      <c r="AR609" s="3316"/>
      <c r="AS609" s="3316"/>
      <c r="AT609" s="3316"/>
      <c r="AU609" s="929"/>
    </row>
    <row r="610" spans="1:47" ht="12.75" customHeight="1" x14ac:dyDescent="0.15">
      <c r="A610" s="915"/>
      <c r="B610" s="917" t="s">
        <v>118</v>
      </c>
      <c r="C610" s="3316" t="s">
        <v>582</v>
      </c>
      <c r="D610" s="3316"/>
      <c r="E610" s="3316"/>
      <c r="F610" s="3316"/>
      <c r="G610" s="3316"/>
      <c r="H610" s="3316"/>
      <c r="I610" s="3316"/>
      <c r="J610" s="3316"/>
      <c r="K610" s="3316"/>
      <c r="L610" s="3316"/>
      <c r="M610" s="3316"/>
      <c r="N610" s="3316"/>
      <c r="O610" s="3316"/>
      <c r="P610" s="3316"/>
      <c r="Q610" s="3316"/>
      <c r="R610" s="3316"/>
      <c r="S610" s="3316"/>
      <c r="T610" s="3316"/>
      <c r="U610" s="3316"/>
      <c r="V610" s="3316"/>
      <c r="W610" s="3316"/>
      <c r="X610" s="3316"/>
      <c r="Y610" s="3316"/>
      <c r="Z610" s="3316"/>
      <c r="AA610" s="3316"/>
      <c r="AB610" s="3316"/>
      <c r="AC610" s="3316"/>
      <c r="AD610" s="3316"/>
      <c r="AE610" s="3316"/>
      <c r="AF610" s="3316"/>
      <c r="AG610" s="3316"/>
      <c r="AH610" s="3316"/>
      <c r="AI610" s="3316"/>
      <c r="AJ610" s="3316"/>
      <c r="AK610" s="3316"/>
      <c r="AL610" s="3316"/>
      <c r="AM610" s="3316"/>
      <c r="AN610" s="3316"/>
      <c r="AO610" s="3316"/>
      <c r="AP610" s="3316"/>
      <c r="AQ610" s="3316"/>
      <c r="AR610" s="3316"/>
      <c r="AS610" s="3316"/>
      <c r="AT610" s="3316"/>
      <c r="AU610" s="929"/>
    </row>
    <row r="611" spans="1:47" ht="12.75" customHeight="1" x14ac:dyDescent="0.15">
      <c r="A611" s="915"/>
      <c r="B611" s="917"/>
      <c r="C611" s="917"/>
      <c r="D611" s="917"/>
      <c r="E611" s="917"/>
      <c r="F611" s="917"/>
      <c r="G611" s="917"/>
      <c r="H611" s="917"/>
      <c r="I611" s="917"/>
      <c r="J611" s="917"/>
      <c r="K611" s="917"/>
      <c r="L611" s="917"/>
      <c r="M611" s="917"/>
      <c r="N611" s="917"/>
      <c r="O611" s="917"/>
      <c r="P611" s="917"/>
      <c r="Q611" s="917"/>
      <c r="R611" s="917"/>
      <c r="S611" s="917"/>
      <c r="T611" s="917"/>
      <c r="U611" s="917"/>
      <c r="V611" s="917"/>
      <c r="W611" s="917"/>
      <c r="X611" s="917"/>
      <c r="Y611" s="917"/>
      <c r="Z611" s="917"/>
      <c r="AA611" s="917"/>
      <c r="AB611" s="917"/>
      <c r="AC611" s="917"/>
      <c r="AD611" s="917"/>
      <c r="AE611" s="917"/>
      <c r="AF611" s="917"/>
      <c r="AG611" s="917"/>
      <c r="AH611" s="917"/>
      <c r="AI611" s="917"/>
      <c r="AJ611" s="917"/>
      <c r="AK611" s="917"/>
      <c r="AL611" s="917"/>
      <c r="AM611" s="917"/>
      <c r="AN611" s="917"/>
      <c r="AO611" s="917"/>
      <c r="AP611" s="917"/>
      <c r="AQ611" s="917"/>
      <c r="AR611" s="917"/>
      <c r="AS611" s="917"/>
      <c r="AT611" s="917"/>
      <c r="AU611" s="929"/>
    </row>
    <row r="612" spans="1:47" ht="12.75" customHeight="1" x14ac:dyDescent="0.15"/>
  </sheetData>
  <sheetProtection algorithmName="SHA-512" hashValue="9BwS1QErjSmpmaty7mxwQnUJOrLvLIIqI1t2H0taFjLug8h8Zbuip5p6+TxI43AR0ad48tGTmpwU/tfVGxXLqg==" saltValue="If/p4z3IF5FrM3pWk8n47g==" spinCount="100000" sheet="1" scenarios="1"/>
  <mergeCells count="241">
    <mergeCell ref="C550:AT550"/>
    <mergeCell ref="U554:Z554"/>
    <mergeCell ref="AW7:AX7"/>
    <mergeCell ref="A519:C522"/>
    <mergeCell ref="D519:J519"/>
    <mergeCell ref="Z201:AU217"/>
    <mergeCell ref="Z224:AU240"/>
    <mergeCell ref="Z261:AU277"/>
    <mergeCell ref="Z284:AU300"/>
    <mergeCell ref="Z321:AU337"/>
    <mergeCell ref="Z344:AU360"/>
    <mergeCell ref="Z381:AU397"/>
    <mergeCell ref="Z404:AU420"/>
    <mergeCell ref="Z441:AU457"/>
    <mergeCell ref="C368:AT368"/>
    <mergeCell ref="C369:AT369"/>
    <mergeCell ref="C370:AT370"/>
    <mergeCell ref="C364:AT364"/>
    <mergeCell ref="C365:AT365"/>
    <mergeCell ref="C366:AT366"/>
    <mergeCell ref="C367:AT367"/>
    <mergeCell ref="U374:Z374"/>
    <mergeCell ref="A496:C499"/>
    <mergeCell ref="D496:J496"/>
    <mergeCell ref="AK496:AT496"/>
    <mergeCell ref="D497:J499"/>
    <mergeCell ref="K497:AI499"/>
    <mergeCell ref="K508:P508"/>
    <mergeCell ref="A482:D482"/>
    <mergeCell ref="C483:AT483"/>
    <mergeCell ref="C484:AT484"/>
    <mergeCell ref="C485:AT485"/>
    <mergeCell ref="C486:AT486"/>
    <mergeCell ref="C487:AT487"/>
    <mergeCell ref="C488:AT488"/>
    <mergeCell ref="C489:AT489"/>
    <mergeCell ref="C490:AT490"/>
    <mergeCell ref="Z501:AU517"/>
    <mergeCell ref="U494:Z494"/>
    <mergeCell ref="K448:P448"/>
    <mergeCell ref="Z464:AU480"/>
    <mergeCell ref="A422:D422"/>
    <mergeCell ref="C423:AT423"/>
    <mergeCell ref="C424:AT424"/>
    <mergeCell ref="C425:AT425"/>
    <mergeCell ref="C426:AT426"/>
    <mergeCell ref="C427:AT427"/>
    <mergeCell ref="C428:AT428"/>
    <mergeCell ref="C429:AT429"/>
    <mergeCell ref="C430:AT430"/>
    <mergeCell ref="A459:C462"/>
    <mergeCell ref="D459:J459"/>
    <mergeCell ref="AK459:AT459"/>
    <mergeCell ref="D460:J462"/>
    <mergeCell ref="K460:AI462"/>
    <mergeCell ref="K471:P471"/>
    <mergeCell ref="K411:P411"/>
    <mergeCell ref="A376:C379"/>
    <mergeCell ref="D376:J376"/>
    <mergeCell ref="AK376:AT376"/>
    <mergeCell ref="D377:J379"/>
    <mergeCell ref="K377:AI379"/>
    <mergeCell ref="K388:P388"/>
    <mergeCell ref="U434:Z434"/>
    <mergeCell ref="A436:C439"/>
    <mergeCell ref="D436:J436"/>
    <mergeCell ref="AK436:AT436"/>
    <mergeCell ref="D437:J439"/>
    <mergeCell ref="K437:AI439"/>
    <mergeCell ref="C310:AT310"/>
    <mergeCell ref="U314:Z314"/>
    <mergeCell ref="A316:C319"/>
    <mergeCell ref="D316:J316"/>
    <mergeCell ref="AK316:AT316"/>
    <mergeCell ref="D317:J319"/>
    <mergeCell ref="K317:AI319"/>
    <mergeCell ref="A399:C402"/>
    <mergeCell ref="D399:J399"/>
    <mergeCell ref="AK399:AT399"/>
    <mergeCell ref="D400:J402"/>
    <mergeCell ref="K400:AI402"/>
    <mergeCell ref="K351:P351"/>
    <mergeCell ref="A362:D362"/>
    <mergeCell ref="C363:AT363"/>
    <mergeCell ref="K34:AI36"/>
    <mergeCell ref="D33:J33"/>
    <mergeCell ref="AK33:AT33"/>
    <mergeCell ref="Z38:AU54"/>
    <mergeCell ref="D196:J196"/>
    <mergeCell ref="AK196:AT196"/>
    <mergeCell ref="K328:P328"/>
    <mergeCell ref="D257:J259"/>
    <mergeCell ref="K257:AI259"/>
    <mergeCell ref="C246:AT246"/>
    <mergeCell ref="C243:AT243"/>
    <mergeCell ref="C244:AT244"/>
    <mergeCell ref="C245:AT245"/>
    <mergeCell ref="K268:P268"/>
    <mergeCell ref="K208:P208"/>
    <mergeCell ref="A219:C222"/>
    <mergeCell ref="D219:J219"/>
    <mergeCell ref="D279:J279"/>
    <mergeCell ref="AK279:AT279"/>
    <mergeCell ref="D280:J282"/>
    <mergeCell ref="K280:AI282"/>
    <mergeCell ref="K291:P291"/>
    <mergeCell ref="A279:C282"/>
    <mergeCell ref="C306:AT306"/>
    <mergeCell ref="C546:AT546"/>
    <mergeCell ref="C547:AT547"/>
    <mergeCell ref="C548:AT548"/>
    <mergeCell ref="C549:AT549"/>
    <mergeCell ref="U8:Z8"/>
    <mergeCell ref="A10:C13"/>
    <mergeCell ref="D10:J10"/>
    <mergeCell ref="AK10:AT10"/>
    <mergeCell ref="D11:J13"/>
    <mergeCell ref="K11:AI13"/>
    <mergeCell ref="C64:AT64"/>
    <mergeCell ref="C59:AT59"/>
    <mergeCell ref="C60:AT60"/>
    <mergeCell ref="C61:AT61"/>
    <mergeCell ref="C62:AT62"/>
    <mergeCell ref="C63:AT63"/>
    <mergeCell ref="C58:AT58"/>
    <mergeCell ref="K45:P45"/>
    <mergeCell ref="A56:D56"/>
    <mergeCell ref="C57:AT57"/>
    <mergeCell ref="A33:C36"/>
    <mergeCell ref="D34:J36"/>
    <mergeCell ref="K22:P22"/>
    <mergeCell ref="Z15:AU31"/>
    <mergeCell ref="C610:AT610"/>
    <mergeCell ref="K591:P591"/>
    <mergeCell ref="A602:D602"/>
    <mergeCell ref="C603:AT603"/>
    <mergeCell ref="C604:AT604"/>
    <mergeCell ref="C605:AT605"/>
    <mergeCell ref="C606:AT606"/>
    <mergeCell ref="Z584:AU600"/>
    <mergeCell ref="D579:J579"/>
    <mergeCell ref="AK579:AT579"/>
    <mergeCell ref="D580:J582"/>
    <mergeCell ref="K580:AI582"/>
    <mergeCell ref="A579:C582"/>
    <mergeCell ref="D197:J199"/>
    <mergeCell ref="K197:AI199"/>
    <mergeCell ref="C247:AT247"/>
    <mergeCell ref="C248:AT248"/>
    <mergeCell ref="U194:Z194"/>
    <mergeCell ref="A196:C199"/>
    <mergeCell ref="C607:AT607"/>
    <mergeCell ref="C608:AT608"/>
    <mergeCell ref="C609:AT609"/>
    <mergeCell ref="D520:J522"/>
    <mergeCell ref="K520:AI522"/>
    <mergeCell ref="K531:P531"/>
    <mergeCell ref="A556:C559"/>
    <mergeCell ref="Z561:AU577"/>
    <mergeCell ref="Z524:AU540"/>
    <mergeCell ref="D556:J556"/>
    <mergeCell ref="AK556:AT556"/>
    <mergeCell ref="D557:J559"/>
    <mergeCell ref="K557:AI559"/>
    <mergeCell ref="K568:P568"/>
    <mergeCell ref="A542:D542"/>
    <mergeCell ref="C543:AT543"/>
    <mergeCell ref="C544:AT544"/>
    <mergeCell ref="C545:AT545"/>
    <mergeCell ref="AK519:AT519"/>
    <mergeCell ref="C249:AT249"/>
    <mergeCell ref="C303:AT303"/>
    <mergeCell ref="C304:AT304"/>
    <mergeCell ref="C305:AT305"/>
    <mergeCell ref="K231:P231"/>
    <mergeCell ref="A242:D242"/>
    <mergeCell ref="AK219:AT219"/>
    <mergeCell ref="D220:J222"/>
    <mergeCell ref="K220:AI222"/>
    <mergeCell ref="A302:D302"/>
    <mergeCell ref="C250:AT250"/>
    <mergeCell ref="U254:Z254"/>
    <mergeCell ref="A256:C259"/>
    <mergeCell ref="D256:J256"/>
    <mergeCell ref="AK256:AT256"/>
    <mergeCell ref="A339:C342"/>
    <mergeCell ref="D339:J339"/>
    <mergeCell ref="AK339:AT339"/>
    <mergeCell ref="D340:J342"/>
    <mergeCell ref="K340:AI342"/>
    <mergeCell ref="C307:AT307"/>
    <mergeCell ref="C308:AT308"/>
    <mergeCell ref="C309:AT309"/>
    <mergeCell ref="A122:D122"/>
    <mergeCell ref="C123:AT123"/>
    <mergeCell ref="C124:AT124"/>
    <mergeCell ref="D159:J159"/>
    <mergeCell ref="AK159:AT159"/>
    <mergeCell ref="C125:AT125"/>
    <mergeCell ref="C126:AT126"/>
    <mergeCell ref="A136:C139"/>
    <mergeCell ref="A182:D182"/>
    <mergeCell ref="C188:AT188"/>
    <mergeCell ref="C189:AT189"/>
    <mergeCell ref="C190:AT190"/>
    <mergeCell ref="K171:P171"/>
    <mergeCell ref="D160:J162"/>
    <mergeCell ref="K160:AI162"/>
    <mergeCell ref="C184:AT184"/>
    <mergeCell ref="C127:AT127"/>
    <mergeCell ref="C128:AT128"/>
    <mergeCell ref="C129:AT129"/>
    <mergeCell ref="C130:AT130"/>
    <mergeCell ref="C185:AT185"/>
    <mergeCell ref="Z141:AU157"/>
    <mergeCell ref="Z164:AU180"/>
    <mergeCell ref="U134:Z134"/>
    <mergeCell ref="C186:AT186"/>
    <mergeCell ref="C187:AT187"/>
    <mergeCell ref="K148:P148"/>
    <mergeCell ref="A159:C162"/>
    <mergeCell ref="D136:J136"/>
    <mergeCell ref="AK136:AT136"/>
    <mergeCell ref="D137:J139"/>
    <mergeCell ref="K137:AI139"/>
    <mergeCell ref="C183:AT183"/>
    <mergeCell ref="U74:Z74"/>
    <mergeCell ref="A76:C79"/>
    <mergeCell ref="D76:J76"/>
    <mergeCell ref="AK76:AT76"/>
    <mergeCell ref="D77:J79"/>
    <mergeCell ref="K77:AI79"/>
    <mergeCell ref="Z81:AU97"/>
    <mergeCell ref="Z104:AU120"/>
    <mergeCell ref="AK99:AT99"/>
    <mergeCell ref="D100:J102"/>
    <mergeCell ref="K100:AI102"/>
    <mergeCell ref="K111:P111"/>
    <mergeCell ref="A99:C102"/>
    <mergeCell ref="K88:P88"/>
    <mergeCell ref="D99:J99"/>
  </mergeCells>
  <phoneticPr fontId="3"/>
  <conditionalFormatting sqref="Z15:AU31">
    <cfRule type="cellIs" dxfId="2474" priority="165" operator="equal">
      <formula>""</formula>
    </cfRule>
  </conditionalFormatting>
  <conditionalFormatting sqref="D11">
    <cfRule type="expression" dxfId="2473" priority="164">
      <formula>$D$11=""</formula>
    </cfRule>
  </conditionalFormatting>
  <conditionalFormatting sqref="K11">
    <cfRule type="expression" dxfId="2472" priority="163">
      <formula>$K$11=""</formula>
    </cfRule>
  </conditionalFormatting>
  <conditionalFormatting sqref="Z38:AU54">
    <cfRule type="cellIs" dxfId="2471" priority="112" operator="equal">
      <formula>""</formula>
    </cfRule>
  </conditionalFormatting>
  <conditionalFormatting sqref="D34">
    <cfRule type="cellIs" dxfId="2470" priority="111" operator="equal">
      <formula>""</formula>
    </cfRule>
  </conditionalFormatting>
  <conditionalFormatting sqref="K34:AI36">
    <cfRule type="cellIs" dxfId="2469" priority="55" operator="equal">
      <formula>""</formula>
    </cfRule>
  </conditionalFormatting>
  <conditionalFormatting sqref="Z81:AU97">
    <cfRule type="cellIs" dxfId="2468" priority="54" operator="equal">
      <formula>""</formula>
    </cfRule>
  </conditionalFormatting>
  <conditionalFormatting sqref="D77">
    <cfRule type="cellIs" dxfId="2467" priority="53" operator="equal">
      <formula>""</formula>
    </cfRule>
  </conditionalFormatting>
  <conditionalFormatting sqref="K77:AI79">
    <cfRule type="cellIs" dxfId="2466" priority="52" operator="equal">
      <formula>""</formula>
    </cfRule>
  </conditionalFormatting>
  <conditionalFormatting sqref="Z104:AU120">
    <cfRule type="cellIs" dxfId="2465" priority="51" operator="equal">
      <formula>""</formula>
    </cfRule>
  </conditionalFormatting>
  <conditionalFormatting sqref="D100">
    <cfRule type="cellIs" dxfId="2464" priority="50" operator="equal">
      <formula>""</formula>
    </cfRule>
  </conditionalFormatting>
  <conditionalFormatting sqref="K100:AI102">
    <cfRule type="cellIs" dxfId="2463" priority="49" operator="equal">
      <formula>""</formula>
    </cfRule>
  </conditionalFormatting>
  <conditionalFormatting sqref="Z141:AU157">
    <cfRule type="cellIs" dxfId="2462" priority="48" operator="equal">
      <formula>""</formula>
    </cfRule>
  </conditionalFormatting>
  <conditionalFormatting sqref="D137">
    <cfRule type="cellIs" dxfId="2461" priority="47" operator="equal">
      <formula>""</formula>
    </cfRule>
  </conditionalFormatting>
  <conditionalFormatting sqref="K137:AI139">
    <cfRule type="cellIs" dxfId="2460" priority="46" operator="equal">
      <formula>""</formula>
    </cfRule>
  </conditionalFormatting>
  <conditionalFormatting sqref="Z164:AU180">
    <cfRule type="cellIs" dxfId="2459" priority="45" operator="equal">
      <formula>""</formula>
    </cfRule>
  </conditionalFormatting>
  <conditionalFormatting sqref="D160">
    <cfRule type="cellIs" dxfId="2458" priority="44" operator="equal">
      <formula>""</formula>
    </cfRule>
  </conditionalFormatting>
  <conditionalFormatting sqref="K160:AI162">
    <cfRule type="cellIs" dxfId="2457" priority="43" operator="equal">
      <formula>""</formula>
    </cfRule>
  </conditionalFormatting>
  <conditionalFormatting sqref="Z201:AU217">
    <cfRule type="cellIs" dxfId="2456" priority="42" operator="equal">
      <formula>""</formula>
    </cfRule>
  </conditionalFormatting>
  <conditionalFormatting sqref="D197">
    <cfRule type="cellIs" dxfId="2455" priority="41" operator="equal">
      <formula>""</formula>
    </cfRule>
  </conditionalFormatting>
  <conditionalFormatting sqref="K197:AI199">
    <cfRule type="cellIs" dxfId="2454" priority="40" operator="equal">
      <formula>""</formula>
    </cfRule>
  </conditionalFormatting>
  <conditionalFormatting sqref="Z224:AU240">
    <cfRule type="cellIs" dxfId="2453" priority="39" operator="equal">
      <formula>""</formula>
    </cfRule>
  </conditionalFormatting>
  <conditionalFormatting sqref="D220">
    <cfRule type="cellIs" dxfId="2452" priority="38" operator="equal">
      <formula>""</formula>
    </cfRule>
  </conditionalFormatting>
  <conditionalFormatting sqref="K220:AI222">
    <cfRule type="cellIs" dxfId="2451" priority="37" operator="equal">
      <formula>""</formula>
    </cfRule>
  </conditionalFormatting>
  <conditionalFormatting sqref="Z261:AU277">
    <cfRule type="cellIs" dxfId="2450" priority="36" operator="equal">
      <formula>""</formula>
    </cfRule>
  </conditionalFormatting>
  <conditionalFormatting sqref="D257">
    <cfRule type="cellIs" dxfId="2449" priority="35" operator="equal">
      <formula>""</formula>
    </cfRule>
  </conditionalFormatting>
  <conditionalFormatting sqref="K257:AI259">
    <cfRule type="cellIs" dxfId="2448" priority="34" operator="equal">
      <formula>""</formula>
    </cfRule>
  </conditionalFormatting>
  <conditionalFormatting sqref="Z284:AU300">
    <cfRule type="cellIs" dxfId="2447" priority="33" operator="equal">
      <formula>""</formula>
    </cfRule>
  </conditionalFormatting>
  <conditionalFormatting sqref="D280">
    <cfRule type="cellIs" dxfId="2446" priority="32" operator="equal">
      <formula>""</formula>
    </cfRule>
  </conditionalFormatting>
  <conditionalFormatting sqref="K280:AI282">
    <cfRule type="cellIs" dxfId="2445" priority="31" operator="equal">
      <formula>""</formula>
    </cfRule>
  </conditionalFormatting>
  <conditionalFormatting sqref="Z321:AU337">
    <cfRule type="cellIs" dxfId="2444" priority="30" operator="equal">
      <formula>""</formula>
    </cfRule>
  </conditionalFormatting>
  <conditionalFormatting sqref="D317">
    <cfRule type="cellIs" dxfId="2443" priority="29" operator="equal">
      <formula>""</formula>
    </cfRule>
  </conditionalFormatting>
  <conditionalFormatting sqref="K317:AI319">
    <cfRule type="cellIs" dxfId="2442" priority="28" operator="equal">
      <formula>""</formula>
    </cfRule>
  </conditionalFormatting>
  <conditionalFormatting sqref="Z344:AU360">
    <cfRule type="cellIs" dxfId="2441" priority="27" operator="equal">
      <formula>""</formula>
    </cfRule>
  </conditionalFormatting>
  <conditionalFormatting sqref="D340">
    <cfRule type="cellIs" dxfId="2440" priority="26" operator="equal">
      <formula>""</formula>
    </cfRule>
  </conditionalFormatting>
  <conditionalFormatting sqref="K340:AI342">
    <cfRule type="cellIs" dxfId="2439" priority="25" operator="equal">
      <formula>""</formula>
    </cfRule>
  </conditionalFormatting>
  <conditionalFormatting sqref="Z381:AU397">
    <cfRule type="cellIs" dxfId="2438" priority="24" operator="equal">
      <formula>""</formula>
    </cfRule>
  </conditionalFormatting>
  <conditionalFormatting sqref="D377">
    <cfRule type="cellIs" dxfId="2437" priority="23" operator="equal">
      <formula>""</formula>
    </cfRule>
  </conditionalFormatting>
  <conditionalFormatting sqref="K377:AI379">
    <cfRule type="cellIs" dxfId="2436" priority="22" operator="equal">
      <formula>""</formula>
    </cfRule>
  </conditionalFormatting>
  <conditionalFormatting sqref="Z404:AU420">
    <cfRule type="cellIs" dxfId="2435" priority="21" operator="equal">
      <formula>""</formula>
    </cfRule>
  </conditionalFormatting>
  <conditionalFormatting sqref="D400">
    <cfRule type="cellIs" dxfId="2434" priority="20" operator="equal">
      <formula>""</formula>
    </cfRule>
  </conditionalFormatting>
  <conditionalFormatting sqref="K400:AI402">
    <cfRule type="cellIs" dxfId="2433" priority="19" operator="equal">
      <formula>""</formula>
    </cfRule>
  </conditionalFormatting>
  <conditionalFormatting sqref="Z441:AU457">
    <cfRule type="cellIs" dxfId="2432" priority="18" operator="equal">
      <formula>""</formula>
    </cfRule>
  </conditionalFormatting>
  <conditionalFormatting sqref="D437">
    <cfRule type="cellIs" dxfId="2431" priority="17" operator="equal">
      <formula>""</formula>
    </cfRule>
  </conditionalFormatting>
  <conditionalFormatting sqref="K437:AI439">
    <cfRule type="cellIs" dxfId="2430" priority="16" operator="equal">
      <formula>""</formula>
    </cfRule>
  </conditionalFormatting>
  <conditionalFormatting sqref="Z464:AU480">
    <cfRule type="cellIs" dxfId="2429" priority="15" operator="equal">
      <formula>""</formula>
    </cfRule>
  </conditionalFormatting>
  <conditionalFormatting sqref="D460">
    <cfRule type="cellIs" dxfId="2428" priority="14" operator="equal">
      <formula>""</formula>
    </cfRule>
  </conditionalFormatting>
  <conditionalFormatting sqref="K460:AI462">
    <cfRule type="cellIs" dxfId="2427" priority="13" operator="equal">
      <formula>""</formula>
    </cfRule>
  </conditionalFormatting>
  <conditionalFormatting sqref="Z501:AU517">
    <cfRule type="cellIs" dxfId="2426" priority="12" operator="equal">
      <formula>""</formula>
    </cfRule>
  </conditionalFormatting>
  <conditionalFormatting sqref="D497">
    <cfRule type="cellIs" dxfId="2425" priority="11" operator="equal">
      <formula>""</formula>
    </cfRule>
  </conditionalFormatting>
  <conditionalFormatting sqref="K497:AI499">
    <cfRule type="cellIs" dxfId="2424" priority="10" operator="equal">
      <formula>""</formula>
    </cfRule>
  </conditionalFormatting>
  <conditionalFormatting sqref="Z524:AU540">
    <cfRule type="cellIs" dxfId="2423" priority="9" operator="equal">
      <formula>""</formula>
    </cfRule>
  </conditionalFormatting>
  <conditionalFormatting sqref="D520">
    <cfRule type="cellIs" dxfId="2422" priority="8" operator="equal">
      <formula>""</formula>
    </cfRule>
  </conditionalFormatting>
  <conditionalFormatting sqref="K520:AI522">
    <cfRule type="cellIs" dxfId="2421" priority="7" operator="equal">
      <formula>""</formula>
    </cfRule>
  </conditionalFormatting>
  <conditionalFormatting sqref="Z561:AU577">
    <cfRule type="cellIs" dxfId="2420" priority="6" operator="equal">
      <formula>""</formula>
    </cfRule>
  </conditionalFormatting>
  <conditionalFormatting sqref="D557">
    <cfRule type="cellIs" dxfId="2419" priority="5" operator="equal">
      <formula>""</formula>
    </cfRule>
  </conditionalFormatting>
  <conditionalFormatting sqref="K557:AI559">
    <cfRule type="cellIs" dxfId="2418" priority="4" operator="equal">
      <formula>""</formula>
    </cfRule>
  </conditionalFormatting>
  <conditionalFormatting sqref="Z584:AU600">
    <cfRule type="cellIs" dxfId="2417" priority="3" operator="equal">
      <formula>""</formula>
    </cfRule>
  </conditionalFormatting>
  <conditionalFormatting sqref="D580">
    <cfRule type="cellIs" dxfId="2416" priority="2" operator="equal">
      <formula>""</formula>
    </cfRule>
  </conditionalFormatting>
  <conditionalFormatting sqref="K580:AI582">
    <cfRule type="cellIs" dxfId="2415" priority="1" operator="equal">
      <formula>""</formula>
    </cfRule>
  </conditionalFormatting>
  <pageMargins left="0.78740157480314965" right="0.39370078740157483" top="0.59055118110236227" bottom="0.59055118110236227" header="0.31496062992125984" footer="0.31496062992125984"/>
  <pageSetup paperSize="9" scale="92" fitToWidth="0" fitToHeight="0" orientation="portrait" r:id="rId1"/>
  <rowBreaks count="10" manualBreakCount="10">
    <brk id="6" max="16383" man="1"/>
    <brk id="72" max="16383" man="1"/>
    <brk id="132" max="16383" man="1"/>
    <brk id="192" max="16383" man="1"/>
    <brk id="252" max="16383" man="1"/>
    <brk id="312" max="16383" man="1"/>
    <brk id="372" max="16383" man="1"/>
    <brk id="432" max="16383" man="1"/>
    <brk id="492" max="16383" man="1"/>
    <brk id="552"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プルダウン選択肢!$AG$3:$AG$4</xm:f>
          </x14:formula1>
          <xm:sqref>AK12 AK521 AK35 AK558 AK461 AK78 AK101 AK138 AK161 AK198 AK221 AK258 AK281 AK318 AK341 AK378 AK401 AK438 AP461 AK498 AP12 AP521 AP35 AP558 AP498 AP78 AP101 AP138 AP161 AP198 AP221 AP258 AP281 AP318 AP341 AP378 AP401 AP438 AK581 AP581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C1:EW48"/>
  <sheetViews>
    <sheetView showGridLines="0" zoomScaleNormal="100" workbookViewId="0">
      <pane ySplit="1" topLeftCell="A2" activePane="bottomLeft" state="frozen"/>
      <selection pane="bottomLeft" activeCell="AW26" sqref="AW26"/>
    </sheetView>
  </sheetViews>
  <sheetFormatPr defaultColWidth="9" defaultRowHeight="13.5" x14ac:dyDescent="0.15"/>
  <cols>
    <col min="1" max="108" width="2.125" style="267" customWidth="1"/>
    <col min="109" max="131" width="9" style="267" customWidth="1"/>
    <col min="132" max="132" width="9" style="394" hidden="1" customWidth="1"/>
    <col min="133" max="133" width="18.625" style="267" hidden="1" customWidth="1"/>
    <col min="134" max="134" width="20.375" style="267" hidden="1" customWidth="1"/>
    <col min="135" max="143" width="18.625" style="267" hidden="1" customWidth="1"/>
    <col min="144" max="153" width="9" style="267" hidden="1" customWidth="1"/>
    <col min="154" max="821" width="0" style="267" hidden="1" customWidth="1"/>
    <col min="822" max="16384" width="9" style="267"/>
  </cols>
  <sheetData>
    <row r="1" spans="3:143" x14ac:dyDescent="0.15">
      <c r="AQ1" s="2103" t="str">
        <f>HYPERLINK("#目次!$F$26:$F$44","目次、シート一覧へ")</f>
        <v>目次、シート一覧へ</v>
      </c>
      <c r="AR1" s="2103"/>
      <c r="AS1" s="2103"/>
      <c r="AT1" s="2103"/>
      <c r="AU1" s="2103"/>
      <c r="AV1" s="2103"/>
      <c r="AW1" s="2103"/>
      <c r="AX1" s="2103"/>
      <c r="EC1" s="211" t="s">
        <v>646</v>
      </c>
    </row>
    <row r="2" spans="3:143" x14ac:dyDescent="0.15">
      <c r="D2" s="268" t="s">
        <v>572</v>
      </c>
      <c r="AD2" s="1274"/>
      <c r="AE2" s="110"/>
      <c r="AK2" s="110"/>
      <c r="AL2" s="110"/>
      <c r="AM2" s="110"/>
      <c r="EC2" s="209" t="s">
        <v>638</v>
      </c>
      <c r="EE2" s="267" t="s">
        <v>3545</v>
      </c>
    </row>
    <row r="3" spans="3:143" ht="14.25" thickBot="1" x14ac:dyDescent="0.2">
      <c r="AJ3" s="1338" t="str">
        <f>'＜入力不要＞報告書'!$AN$5</f>
        <v>Kyoto City(R7.7)　Ver121</v>
      </c>
      <c r="AK3" s="110"/>
      <c r="AL3" s="1395" t="str">
        <f>'＜入力不要＞報告書'!$AN$3 &amp; '＜入力不要＞報告書'!$AO$3</f>
        <v/>
      </c>
      <c r="AM3" s="1988" t="str">
        <f>'＜入力不要＞報告書'!$AP$3</f>
        <v/>
      </c>
      <c r="EC3" s="208" t="s">
        <v>633</v>
      </c>
      <c r="EE3" s="267" t="s">
        <v>3546</v>
      </c>
    </row>
    <row r="4" spans="3:143" x14ac:dyDescent="0.15">
      <c r="C4" s="3369" t="s">
        <v>571</v>
      </c>
      <c r="D4" s="3370"/>
      <c r="E4" s="3370"/>
      <c r="F4" s="3370"/>
      <c r="G4" s="3370"/>
      <c r="H4" s="3370"/>
      <c r="I4" s="3371"/>
      <c r="J4" s="3375">
        <f>'1_入力シート【基本情報】'!$AB$12</f>
        <v>0</v>
      </c>
      <c r="K4" s="3376"/>
      <c r="L4" s="3376"/>
      <c r="M4" s="3376"/>
      <c r="N4" s="3376"/>
      <c r="O4" s="3376"/>
      <c r="P4" s="3376"/>
      <c r="Q4" s="3376"/>
      <c r="R4" s="3376"/>
      <c r="S4" s="3376"/>
      <c r="T4" s="3376"/>
      <c r="U4" s="3376"/>
      <c r="V4" s="3376"/>
      <c r="W4" s="3376"/>
      <c r="X4" s="3376"/>
      <c r="Y4" s="3376"/>
      <c r="Z4" s="3376"/>
      <c r="AA4" s="3376"/>
      <c r="AB4" s="3376"/>
      <c r="AC4" s="3376"/>
      <c r="AD4" s="3376"/>
      <c r="AE4" s="3376"/>
      <c r="AF4" s="3376"/>
      <c r="AG4" s="3376"/>
      <c r="AH4" s="3376"/>
      <c r="AI4" s="3376"/>
      <c r="AJ4" s="3376"/>
      <c r="AK4" s="3376"/>
      <c r="AL4" s="3376"/>
      <c r="AM4" s="3376"/>
      <c r="AN4" s="3377"/>
      <c r="EE4" s="267" t="s">
        <v>3547</v>
      </c>
    </row>
    <row r="5" spans="3:143" ht="13.5" customHeight="1" x14ac:dyDescent="0.15">
      <c r="C5" s="3372"/>
      <c r="D5" s="3373"/>
      <c r="E5" s="3373"/>
      <c r="F5" s="3373"/>
      <c r="G5" s="3373"/>
      <c r="H5" s="3373"/>
      <c r="I5" s="3374"/>
      <c r="J5" s="3378"/>
      <c r="K5" s="3378"/>
      <c r="L5" s="3378"/>
      <c r="M5" s="3378"/>
      <c r="N5" s="3378"/>
      <c r="O5" s="3378"/>
      <c r="P5" s="3378"/>
      <c r="Q5" s="3378"/>
      <c r="R5" s="3378"/>
      <c r="S5" s="3378"/>
      <c r="T5" s="3378"/>
      <c r="U5" s="3378"/>
      <c r="V5" s="3378"/>
      <c r="W5" s="3378"/>
      <c r="X5" s="3378"/>
      <c r="Y5" s="3378"/>
      <c r="Z5" s="3378"/>
      <c r="AA5" s="3378"/>
      <c r="AB5" s="3378"/>
      <c r="AC5" s="3378"/>
      <c r="AD5" s="3378"/>
      <c r="AE5" s="3378"/>
      <c r="AF5" s="3378"/>
      <c r="AG5" s="3378"/>
      <c r="AH5" s="3378"/>
      <c r="AI5" s="3378"/>
      <c r="AJ5" s="3378"/>
      <c r="AK5" s="3378"/>
      <c r="AL5" s="3378"/>
      <c r="AM5" s="3378"/>
      <c r="AN5" s="3379"/>
    </row>
    <row r="6" spans="3:143" x14ac:dyDescent="0.15">
      <c r="F6" s="269"/>
    </row>
    <row r="7" spans="3:143" ht="13.5" customHeight="1" x14ac:dyDescent="0.15">
      <c r="C7" s="3359" t="s">
        <v>570</v>
      </c>
      <c r="D7" s="3359"/>
      <c r="E7" s="3359"/>
      <c r="F7" s="3359"/>
      <c r="G7" s="3359"/>
      <c r="H7" s="3359"/>
      <c r="I7" s="3359"/>
      <c r="J7" s="3359"/>
      <c r="EB7" s="393"/>
    </row>
    <row r="8" spans="3:143" ht="13.5" customHeight="1" x14ac:dyDescent="0.15">
      <c r="D8" s="3380" t="s">
        <v>6407</v>
      </c>
      <c r="E8" s="3380"/>
      <c r="F8" s="3380"/>
      <c r="G8" s="3380"/>
      <c r="H8" s="3380"/>
      <c r="I8" s="3380"/>
      <c r="J8" s="3380"/>
      <c r="K8" s="3380"/>
      <c r="L8" s="3380"/>
      <c r="M8" s="3380"/>
      <c r="N8" s="3380"/>
      <c r="O8" s="3380"/>
      <c r="P8" s="3380"/>
      <c r="Q8" s="3380"/>
      <c r="R8" s="3380"/>
      <c r="S8" s="3380"/>
      <c r="T8" s="3380"/>
      <c r="U8" s="3380"/>
      <c r="V8" s="3380"/>
      <c r="W8" s="3380"/>
      <c r="X8" s="3380"/>
      <c r="Y8" s="3380"/>
      <c r="Z8" s="3380"/>
      <c r="AA8" s="3380"/>
      <c r="AB8" s="3380"/>
      <c r="AC8" s="3380"/>
      <c r="AD8" s="3380"/>
      <c r="AE8" s="3380"/>
      <c r="AF8" s="3380"/>
      <c r="AG8" s="3380"/>
      <c r="AH8" s="3380"/>
      <c r="EB8" s="393"/>
    </row>
    <row r="9" spans="3:143" ht="13.5" customHeight="1" x14ac:dyDescent="0.15">
      <c r="C9" s="3352" t="s">
        <v>565</v>
      </c>
      <c r="D9" s="3353"/>
      <c r="E9" s="3353"/>
      <c r="F9" s="3353"/>
      <c r="G9" s="3353"/>
      <c r="H9" s="3353"/>
      <c r="I9" s="3353"/>
      <c r="J9" s="3353"/>
      <c r="K9" s="3353"/>
      <c r="L9" s="3353"/>
      <c r="M9" s="3353"/>
      <c r="N9" s="3353"/>
      <c r="O9" s="3353"/>
      <c r="P9" s="3353"/>
      <c r="Q9" s="3353"/>
      <c r="R9" s="3353"/>
      <c r="S9" s="3353"/>
      <c r="T9" s="3353"/>
      <c r="U9" s="3353"/>
      <c r="V9" s="3353"/>
      <c r="W9" s="3353"/>
      <c r="X9" s="3353"/>
      <c r="Y9" s="3353"/>
      <c r="Z9" s="3353"/>
      <c r="AA9" s="3353"/>
      <c r="AB9" s="3353"/>
      <c r="AC9" s="3353"/>
      <c r="AD9" s="3353"/>
      <c r="AE9" s="3353"/>
      <c r="AF9" s="3353"/>
      <c r="AG9" s="3353"/>
      <c r="AH9" s="3353"/>
      <c r="AI9" s="3353"/>
      <c r="AJ9" s="3353"/>
      <c r="AK9" s="3353"/>
      <c r="AL9" s="3353"/>
      <c r="AM9" s="3353"/>
      <c r="AN9" s="3354"/>
      <c r="EB9" s="393"/>
    </row>
    <row r="10" spans="3:143" ht="13.5" customHeight="1" x14ac:dyDescent="0.15">
      <c r="C10" s="3363" t="s">
        <v>567</v>
      </c>
      <c r="D10" s="3364"/>
      <c r="E10" s="3364"/>
      <c r="F10" s="3364"/>
      <c r="G10" s="3364"/>
      <c r="H10" s="3364"/>
      <c r="I10" s="3364"/>
      <c r="J10" s="3364"/>
      <c r="K10" s="3364"/>
      <c r="L10" s="3364"/>
      <c r="M10" s="3364"/>
      <c r="N10" s="3364"/>
      <c r="O10" s="3364"/>
      <c r="P10" s="3364"/>
      <c r="Q10" s="3364"/>
      <c r="R10" s="3364"/>
      <c r="S10" s="3364"/>
      <c r="T10" s="3364"/>
      <c r="U10" s="3364"/>
      <c r="V10" s="3364"/>
      <c r="W10" s="3364"/>
      <c r="X10" s="3364"/>
      <c r="Y10" s="3364"/>
      <c r="Z10" s="3364"/>
      <c r="AA10" s="3364"/>
      <c r="AB10" s="3364"/>
      <c r="AC10" s="3364"/>
      <c r="AD10" s="3364"/>
      <c r="AE10" s="3364"/>
      <c r="AF10" s="3364"/>
      <c r="AG10" s="3364"/>
      <c r="AH10" s="3364"/>
      <c r="AI10" s="3364"/>
      <c r="AJ10" s="3364"/>
      <c r="AK10" s="3364"/>
      <c r="AL10" s="3364"/>
      <c r="AM10" s="3364"/>
      <c r="AN10" s="3365"/>
      <c r="EB10" s="393"/>
      <c r="EC10" s="395" t="s">
        <v>1515</v>
      </c>
      <c r="ED10" s="395" t="s">
        <v>1516</v>
      </c>
    </row>
    <row r="11" spans="3:143" ht="13.5" customHeight="1" x14ac:dyDescent="0.15">
      <c r="C11" s="3366"/>
      <c r="D11" s="3367"/>
      <c r="E11" s="3367"/>
      <c r="F11" s="3367"/>
      <c r="G11" s="3367"/>
      <c r="H11" s="3367"/>
      <c r="I11" s="3367"/>
      <c r="J11" s="3367"/>
      <c r="K11" s="3367"/>
      <c r="L11" s="3367"/>
      <c r="M11" s="3367"/>
      <c r="N11" s="3367"/>
      <c r="O11" s="3367"/>
      <c r="P11" s="3367"/>
      <c r="Q11" s="3367"/>
      <c r="R11" s="3367"/>
      <c r="S11" s="3367"/>
      <c r="T11" s="3367"/>
      <c r="U11" s="3367"/>
      <c r="V11" s="3367"/>
      <c r="W11" s="3367"/>
      <c r="X11" s="3367"/>
      <c r="Y11" s="3367"/>
      <c r="Z11" s="3367"/>
      <c r="AA11" s="3367"/>
      <c r="AB11" s="3367"/>
      <c r="AC11" s="3367"/>
      <c r="AD11" s="3367"/>
      <c r="AE11" s="3367"/>
      <c r="AF11" s="3367"/>
      <c r="AG11" s="3367"/>
      <c r="AH11" s="3367"/>
      <c r="AI11" s="3367"/>
      <c r="AJ11" s="3367"/>
      <c r="AK11" s="3367"/>
      <c r="AL11" s="3367"/>
      <c r="AM11" s="3367"/>
      <c r="AN11" s="3368"/>
      <c r="EB11" s="393"/>
      <c r="EC11" s="131">
        <f>COUNTIFS(C10,"毎年全数の検査を実施します")</f>
        <v>1</v>
      </c>
      <c r="ED11" s="131">
        <f>COUNTIFS(C10,"上記①と同様に検査を区分し実施をします")</f>
        <v>0</v>
      </c>
    </row>
    <row r="12" spans="3:143" ht="13.5" customHeight="1" x14ac:dyDescent="0.15">
      <c r="C12" s="3355" t="s">
        <v>564</v>
      </c>
      <c r="D12" s="3356"/>
      <c r="E12" s="3356"/>
      <c r="F12" s="3356"/>
      <c r="G12" s="3356"/>
      <c r="H12" s="3356"/>
      <c r="I12" s="3356"/>
      <c r="J12" s="3356"/>
      <c r="K12" s="3356"/>
      <c r="L12" s="3356"/>
      <c r="M12" s="3356"/>
      <c r="N12" s="3356"/>
      <c r="O12" s="3356"/>
      <c r="P12" s="3356"/>
      <c r="Q12" s="3356"/>
      <c r="R12" s="3356"/>
      <c r="S12" s="3356"/>
      <c r="T12" s="3356"/>
      <c r="U12" s="3356"/>
      <c r="V12" s="3356"/>
      <c r="W12" s="3356"/>
      <c r="X12" s="3356"/>
      <c r="Y12" s="3356"/>
      <c r="Z12" s="3356"/>
      <c r="AA12" s="3356"/>
      <c r="AB12" s="3356"/>
      <c r="AC12" s="3356"/>
      <c r="AD12" s="3356"/>
      <c r="AE12" s="3356"/>
      <c r="AF12" s="3356"/>
      <c r="AG12" s="3356"/>
      <c r="AH12" s="3356"/>
      <c r="AI12" s="3356"/>
      <c r="AJ12" s="3356"/>
      <c r="AK12" s="3356"/>
      <c r="AL12" s="3356"/>
      <c r="AM12" s="3356"/>
      <c r="AN12" s="3357"/>
      <c r="EB12" s="393"/>
    </row>
    <row r="13" spans="3:143" ht="39.950000000000003" customHeight="1" x14ac:dyDescent="0.15">
      <c r="C13" s="3337" t="s">
        <v>75</v>
      </c>
      <c r="D13" s="3330"/>
      <c r="E13" s="3330"/>
      <c r="F13" s="3327"/>
      <c r="G13" s="3328"/>
      <c r="H13" s="3329"/>
      <c r="I13" s="3330" t="s">
        <v>563</v>
      </c>
      <c r="J13" s="3330"/>
      <c r="K13" s="3330"/>
      <c r="L13" s="3330"/>
      <c r="M13" s="3330"/>
      <c r="N13" s="3330"/>
      <c r="O13" s="3360"/>
      <c r="P13" s="3360"/>
      <c r="Q13" s="3360"/>
      <c r="R13" s="3360"/>
      <c r="S13" s="3360"/>
      <c r="T13" s="3360"/>
      <c r="U13" s="3360"/>
      <c r="V13" s="3360"/>
      <c r="W13" s="3360"/>
      <c r="X13" s="3360"/>
      <c r="Y13" s="3360"/>
      <c r="Z13" s="3360"/>
      <c r="AA13" s="3360"/>
      <c r="AB13" s="3360"/>
      <c r="AC13" s="3360"/>
      <c r="AD13" s="3360"/>
      <c r="AE13" s="3360"/>
      <c r="AF13" s="3360"/>
      <c r="AG13" s="3360"/>
      <c r="AH13" s="3360"/>
      <c r="AI13" s="3360"/>
      <c r="AJ13" s="3360"/>
      <c r="AK13" s="3360"/>
      <c r="AL13" s="3360"/>
      <c r="AM13" s="3360"/>
      <c r="AN13" s="3361"/>
      <c r="AP13" s="1702" t="s">
        <v>6241</v>
      </c>
      <c r="AQ13" s="1702" t="s">
        <v>6242</v>
      </c>
      <c r="EB13" s="393"/>
      <c r="EC13" s="267" t="s">
        <v>1518</v>
      </c>
      <c r="EG13" s="267" t="s">
        <v>562</v>
      </c>
      <c r="EK13" s="267" t="s">
        <v>561</v>
      </c>
    </row>
    <row r="14" spans="3:143" ht="39.950000000000003" customHeight="1" x14ac:dyDescent="0.15">
      <c r="C14" s="3337" t="s">
        <v>75</v>
      </c>
      <c r="D14" s="3330"/>
      <c r="E14" s="3330"/>
      <c r="F14" s="3327"/>
      <c r="G14" s="3328"/>
      <c r="H14" s="3329"/>
      <c r="I14" s="3330" t="s">
        <v>1519</v>
      </c>
      <c r="J14" s="3330"/>
      <c r="K14" s="3330"/>
      <c r="L14" s="3330"/>
      <c r="M14" s="3330"/>
      <c r="N14" s="3330"/>
      <c r="O14" s="3360"/>
      <c r="P14" s="3360"/>
      <c r="Q14" s="3360"/>
      <c r="R14" s="3360"/>
      <c r="S14" s="3360"/>
      <c r="T14" s="3360"/>
      <c r="U14" s="3360"/>
      <c r="V14" s="3360"/>
      <c r="W14" s="3360"/>
      <c r="X14" s="3360"/>
      <c r="Y14" s="3360"/>
      <c r="Z14" s="3360"/>
      <c r="AA14" s="3360"/>
      <c r="AB14" s="3360"/>
      <c r="AC14" s="3360"/>
      <c r="AD14" s="3360"/>
      <c r="AE14" s="3360"/>
      <c r="AF14" s="3360"/>
      <c r="AG14" s="3360"/>
      <c r="AH14" s="3360"/>
      <c r="AI14" s="3360"/>
      <c r="AJ14" s="3360"/>
      <c r="AK14" s="3360"/>
      <c r="AL14" s="3360"/>
      <c r="AM14" s="3360"/>
      <c r="AN14" s="3361"/>
      <c r="AP14" s="1703"/>
      <c r="AQ14" s="1702" t="s">
        <v>6243</v>
      </c>
      <c r="EB14" s="393"/>
      <c r="EC14" s="181" t="s">
        <v>646</v>
      </c>
      <c r="ED14" s="181" t="s">
        <v>1517</v>
      </c>
      <c r="EE14" s="181" t="s">
        <v>633</v>
      </c>
      <c r="EG14" s="181" t="s">
        <v>646</v>
      </c>
      <c r="EH14" s="181" t="s">
        <v>1517</v>
      </c>
      <c r="EI14" s="181" t="s">
        <v>633</v>
      </c>
      <c r="EK14" s="181" t="s">
        <v>646</v>
      </c>
      <c r="EL14" s="181" t="s">
        <v>1521</v>
      </c>
      <c r="EM14" s="181" t="s">
        <v>633</v>
      </c>
    </row>
    <row r="15" spans="3:143" ht="39.950000000000003" customHeight="1" x14ac:dyDescent="0.15">
      <c r="C15" s="3337" t="s">
        <v>75</v>
      </c>
      <c r="D15" s="3330"/>
      <c r="E15" s="3330"/>
      <c r="F15" s="3327"/>
      <c r="G15" s="3328"/>
      <c r="H15" s="3329"/>
      <c r="I15" s="3330" t="s">
        <v>1520</v>
      </c>
      <c r="J15" s="3330"/>
      <c r="K15" s="3330"/>
      <c r="L15" s="3330"/>
      <c r="M15" s="3330"/>
      <c r="N15" s="3330"/>
      <c r="O15" s="3358" t="s">
        <v>559</v>
      </c>
      <c r="P15" s="3325"/>
      <c r="Q15" s="3325"/>
      <c r="R15" s="3325"/>
      <c r="S15" s="3325"/>
      <c r="T15" s="3325"/>
      <c r="U15" s="3325"/>
      <c r="V15" s="3325"/>
      <c r="W15" s="3325"/>
      <c r="X15" s="3325"/>
      <c r="Y15" s="3325"/>
      <c r="Z15" s="3325"/>
      <c r="AA15" s="3325"/>
      <c r="AB15" s="3325"/>
      <c r="AC15" s="3325"/>
      <c r="AD15" s="3325"/>
      <c r="AE15" s="3325"/>
      <c r="AF15" s="3325"/>
      <c r="AG15" s="3325"/>
      <c r="AH15" s="3325"/>
      <c r="AI15" s="3325"/>
      <c r="AJ15" s="3325"/>
      <c r="AK15" s="3325"/>
      <c r="AL15" s="3325"/>
      <c r="AM15" s="3325"/>
      <c r="AN15" s="3326"/>
      <c r="EB15" s="393"/>
      <c r="EC15" s="131">
        <f>COUNTIFS(O13,"全数　")</f>
        <v>0</v>
      </c>
      <c r="ED15" s="131">
        <f>COUNTIFS(O13,"一部（下記表による）")</f>
        <v>0</v>
      </c>
      <c r="EE15" s="131">
        <f>COUNTIFS(O13,"未実施")</f>
        <v>0</v>
      </c>
      <c r="EG15" s="131">
        <f>COUNTIFS(O14,"全数　")</f>
        <v>0</v>
      </c>
      <c r="EH15" s="131">
        <f>COUNTIFS(O14,"一部（下記表による）")</f>
        <v>0</v>
      </c>
      <c r="EI15" s="131">
        <f>COUNTIFS(O13,"未実施")</f>
        <v>0</v>
      </c>
      <c r="EK15" s="131">
        <f>COUNTIFS(O15,"全数")</f>
        <v>0</v>
      </c>
      <c r="EL15" s="131">
        <f>COUNTIFS(O15,"残り全数")</f>
        <v>0</v>
      </c>
      <c r="EM15" s="131">
        <f>COUNTIFS(O15,"未実施")</f>
        <v>0</v>
      </c>
    </row>
    <row r="16" spans="3:143" x14ac:dyDescent="0.15">
      <c r="F16" s="270"/>
      <c r="EB16" s="393"/>
    </row>
    <row r="17" spans="3:134" ht="20.100000000000001" customHeight="1" x14ac:dyDescent="0.15">
      <c r="C17" s="3350" t="s">
        <v>560</v>
      </c>
      <c r="D17" s="3325"/>
      <c r="E17" s="3325"/>
      <c r="F17" s="3325"/>
      <c r="G17" s="3325"/>
      <c r="H17" s="3325"/>
      <c r="I17" s="3325"/>
      <c r="J17" s="3325"/>
      <c r="K17" s="3325"/>
      <c r="L17" s="3325"/>
      <c r="M17" s="3325"/>
      <c r="N17" s="3351"/>
      <c r="O17" s="3325" t="s">
        <v>6293</v>
      </c>
      <c r="P17" s="3325"/>
      <c r="Q17" s="3325"/>
      <c r="R17" s="3325"/>
      <c r="S17" s="3325"/>
      <c r="T17" s="3325"/>
      <c r="U17" s="3325"/>
      <c r="V17" s="3325"/>
      <c r="W17" s="3325"/>
      <c r="X17" s="3325"/>
      <c r="Y17" s="3325"/>
      <c r="Z17" s="3325"/>
      <c r="AA17" s="3325"/>
      <c r="AB17" s="3325"/>
      <c r="AC17" s="3325"/>
      <c r="AD17" s="3325"/>
      <c r="AE17" s="3325"/>
      <c r="AF17" s="3325"/>
      <c r="AG17" s="3325"/>
      <c r="AH17" s="3325"/>
      <c r="AI17" s="3325"/>
      <c r="AJ17" s="3325"/>
      <c r="AK17" s="3325"/>
      <c r="AL17" s="3325"/>
      <c r="AM17" s="3325"/>
      <c r="AN17" s="3326"/>
      <c r="EB17" s="393"/>
    </row>
    <row r="18" spans="3:134" ht="39.950000000000003" customHeight="1" x14ac:dyDescent="0.15">
      <c r="C18" s="3337" t="s">
        <v>75</v>
      </c>
      <c r="D18" s="3330"/>
      <c r="E18" s="3330"/>
      <c r="F18" s="3327"/>
      <c r="G18" s="3328"/>
      <c r="H18" s="3329"/>
      <c r="I18" s="3330" t="s">
        <v>563</v>
      </c>
      <c r="J18" s="3330"/>
      <c r="K18" s="3330"/>
      <c r="L18" s="3330"/>
      <c r="M18" s="3330"/>
      <c r="N18" s="3330"/>
      <c r="O18" s="3360"/>
      <c r="P18" s="3360"/>
      <c r="Q18" s="3360"/>
      <c r="R18" s="3360"/>
      <c r="S18" s="3360"/>
      <c r="T18" s="3360"/>
      <c r="U18" s="3360"/>
      <c r="V18" s="3360"/>
      <c r="W18" s="3360"/>
      <c r="X18" s="3360"/>
      <c r="Y18" s="3360"/>
      <c r="Z18" s="3360"/>
      <c r="AA18" s="3360"/>
      <c r="AB18" s="3360"/>
      <c r="AC18" s="3360"/>
      <c r="AD18" s="3360"/>
      <c r="AE18" s="3360"/>
      <c r="AF18" s="3360"/>
      <c r="AG18" s="3360"/>
      <c r="AH18" s="3360"/>
      <c r="AI18" s="3360"/>
      <c r="AJ18" s="3360"/>
      <c r="AK18" s="3360"/>
      <c r="AL18" s="3360"/>
      <c r="AM18" s="3360"/>
      <c r="AN18" s="3361"/>
      <c r="EB18" s="393"/>
    </row>
    <row r="19" spans="3:134" ht="39.950000000000003" customHeight="1" x14ac:dyDescent="0.15">
      <c r="C19" s="3337" t="s">
        <v>75</v>
      </c>
      <c r="D19" s="3330"/>
      <c r="E19" s="3330"/>
      <c r="F19" s="3327"/>
      <c r="G19" s="3328"/>
      <c r="H19" s="3329"/>
      <c r="I19" s="3330" t="s">
        <v>1303</v>
      </c>
      <c r="J19" s="3330"/>
      <c r="K19" s="3330"/>
      <c r="L19" s="3330"/>
      <c r="M19" s="3330"/>
      <c r="N19" s="3330"/>
      <c r="O19" s="3360"/>
      <c r="P19" s="3360"/>
      <c r="Q19" s="3360"/>
      <c r="R19" s="3360"/>
      <c r="S19" s="3360"/>
      <c r="T19" s="3360"/>
      <c r="U19" s="3360"/>
      <c r="V19" s="3360"/>
      <c r="W19" s="3360"/>
      <c r="X19" s="3360"/>
      <c r="Y19" s="3360"/>
      <c r="Z19" s="3360"/>
      <c r="AA19" s="3360"/>
      <c r="AB19" s="3360"/>
      <c r="AC19" s="3360"/>
      <c r="AD19" s="3360"/>
      <c r="AE19" s="3360"/>
      <c r="AF19" s="3360"/>
      <c r="AG19" s="3360"/>
      <c r="AH19" s="3360"/>
      <c r="AI19" s="3360"/>
      <c r="AJ19" s="3360"/>
      <c r="AK19" s="3360"/>
      <c r="AL19" s="3360"/>
      <c r="AM19" s="3360"/>
      <c r="AN19" s="3361"/>
      <c r="EB19" s="393"/>
    </row>
    <row r="20" spans="3:134" ht="39.950000000000003" customHeight="1" x14ac:dyDescent="0.15">
      <c r="C20" s="3337" t="s">
        <v>75</v>
      </c>
      <c r="D20" s="3330"/>
      <c r="E20" s="3330"/>
      <c r="F20" s="3327"/>
      <c r="G20" s="3328"/>
      <c r="H20" s="3329"/>
      <c r="I20" s="3330" t="s">
        <v>1304</v>
      </c>
      <c r="J20" s="3330"/>
      <c r="K20" s="3330"/>
      <c r="L20" s="3330"/>
      <c r="M20" s="3330"/>
      <c r="N20" s="3330"/>
      <c r="O20" s="3358" t="s">
        <v>3541</v>
      </c>
      <c r="P20" s="3325"/>
      <c r="Q20" s="3325"/>
      <c r="R20" s="3325"/>
      <c r="S20" s="3325"/>
      <c r="T20" s="3325"/>
      <c r="U20" s="3325"/>
      <c r="V20" s="3325"/>
      <c r="W20" s="3325"/>
      <c r="X20" s="3325"/>
      <c r="Y20" s="3325"/>
      <c r="Z20" s="3325"/>
      <c r="AA20" s="3325"/>
      <c r="AB20" s="3325"/>
      <c r="AC20" s="3325"/>
      <c r="AD20" s="3325"/>
      <c r="AE20" s="3325"/>
      <c r="AF20" s="3325"/>
      <c r="AG20" s="3325"/>
      <c r="AH20" s="3325"/>
      <c r="AI20" s="3325"/>
      <c r="AJ20" s="3325"/>
      <c r="AK20" s="3325"/>
      <c r="AL20" s="3325"/>
      <c r="AM20" s="3325"/>
      <c r="AN20" s="3326"/>
      <c r="EB20" s="393"/>
    </row>
    <row r="21" spans="3:134" x14ac:dyDescent="0.15">
      <c r="F21" s="270"/>
      <c r="EB21" s="393"/>
    </row>
    <row r="22" spans="3:134" ht="13.5" customHeight="1" x14ac:dyDescent="0.15">
      <c r="D22" s="3359" t="s">
        <v>569</v>
      </c>
      <c r="E22" s="3359"/>
      <c r="F22" s="3359"/>
      <c r="G22" s="3359"/>
      <c r="H22" s="3359"/>
      <c r="I22" s="3359"/>
      <c r="J22" s="3359"/>
      <c r="K22" s="3359"/>
      <c r="L22" s="3359"/>
      <c r="M22" s="3359"/>
      <c r="N22" s="3359"/>
      <c r="O22" s="3359"/>
      <c r="P22" s="3359"/>
      <c r="Q22" s="3359"/>
      <c r="R22" s="3359"/>
      <c r="S22" s="3359"/>
      <c r="T22" s="3359"/>
      <c r="U22" s="3359"/>
      <c r="V22" s="3359"/>
      <c r="W22" s="3359"/>
      <c r="X22" s="3359"/>
      <c r="Y22" s="3359"/>
      <c r="Z22" s="3359"/>
      <c r="AA22" s="3359"/>
      <c r="AB22" s="3359"/>
      <c r="AC22" s="3359"/>
      <c r="AD22" s="3359"/>
      <c r="AE22" s="3359"/>
      <c r="AF22" s="3359"/>
      <c r="AG22" s="3359"/>
      <c r="AH22" s="3359"/>
      <c r="AI22" s="3359"/>
      <c r="AJ22" s="3359"/>
      <c r="AK22" s="3359"/>
      <c r="AL22" s="3359"/>
      <c r="EB22" s="393"/>
    </row>
    <row r="23" spans="3:134" ht="13.5" customHeight="1" x14ac:dyDescent="0.15">
      <c r="C23" s="3362" t="s">
        <v>6408</v>
      </c>
      <c r="D23" s="3362"/>
      <c r="E23" s="3362"/>
      <c r="F23" s="3362"/>
      <c r="G23" s="3362"/>
      <c r="H23" s="3362"/>
      <c r="I23" s="3362"/>
      <c r="J23" s="3362"/>
      <c r="K23" s="3362"/>
      <c r="L23" s="3362"/>
      <c r="M23" s="3362"/>
      <c r="N23" s="3362"/>
      <c r="O23" s="3362"/>
      <c r="P23" s="3362"/>
      <c r="Q23" s="3362"/>
      <c r="R23" s="3362"/>
      <c r="S23" s="3362"/>
      <c r="T23" s="3362"/>
      <c r="U23" s="3362"/>
      <c r="V23" s="3362"/>
      <c r="W23" s="3362"/>
      <c r="X23" s="3362"/>
      <c r="Y23" s="3362"/>
      <c r="Z23" s="3362"/>
      <c r="AA23" s="3362"/>
      <c r="AB23" s="3362"/>
      <c r="AC23" s="3362"/>
      <c r="AD23" s="3362"/>
      <c r="AE23" s="3362"/>
      <c r="AF23" s="3362"/>
      <c r="AG23" s="3362"/>
      <c r="AH23" s="3362"/>
      <c r="AI23" s="3362"/>
      <c r="AJ23" s="3362"/>
      <c r="AK23" s="3362"/>
      <c r="AL23" s="3362"/>
      <c r="AM23" s="3362"/>
      <c r="AN23" s="271"/>
      <c r="EB23" s="393"/>
    </row>
    <row r="24" spans="3:134" x14ac:dyDescent="0.15">
      <c r="C24" s="3352" t="s">
        <v>568</v>
      </c>
      <c r="D24" s="3353"/>
      <c r="E24" s="3353"/>
      <c r="F24" s="3353"/>
      <c r="G24" s="3353"/>
      <c r="H24" s="3353"/>
      <c r="I24" s="3353"/>
      <c r="J24" s="3353"/>
      <c r="K24" s="3353"/>
      <c r="L24" s="3353"/>
      <c r="M24" s="3353"/>
      <c r="N24" s="3353"/>
      <c r="O24" s="3353"/>
      <c r="P24" s="3353"/>
      <c r="Q24" s="3353"/>
      <c r="R24" s="3353"/>
      <c r="S24" s="3353"/>
      <c r="T24" s="3353"/>
      <c r="U24" s="3353"/>
      <c r="V24" s="3353"/>
      <c r="W24" s="3353"/>
      <c r="X24" s="3353"/>
      <c r="Y24" s="3353"/>
      <c r="Z24" s="3353"/>
      <c r="AA24" s="3353"/>
      <c r="AB24" s="3353"/>
      <c r="AC24" s="3353"/>
      <c r="AD24" s="3353"/>
      <c r="AE24" s="3353"/>
      <c r="AF24" s="3353"/>
      <c r="AG24" s="3353"/>
      <c r="AH24" s="3353"/>
      <c r="AI24" s="3353"/>
      <c r="AJ24" s="3353"/>
      <c r="AK24" s="3353"/>
      <c r="AL24" s="3353"/>
      <c r="AM24" s="3353"/>
      <c r="AN24" s="3354"/>
      <c r="EB24" s="393"/>
      <c r="EC24" s="395" t="s">
        <v>1515</v>
      </c>
      <c r="ED24" s="395" t="s">
        <v>1516</v>
      </c>
    </row>
    <row r="25" spans="3:134" ht="13.5" customHeight="1" x14ac:dyDescent="0.15">
      <c r="C25" s="3331"/>
      <c r="D25" s="3332"/>
      <c r="E25" s="3332"/>
      <c r="F25" s="3332"/>
      <c r="G25" s="3332"/>
      <c r="H25" s="3332"/>
      <c r="I25" s="3332"/>
      <c r="J25" s="3332"/>
      <c r="K25" s="3332"/>
      <c r="L25" s="3332"/>
      <c r="M25" s="3332"/>
      <c r="N25" s="3332"/>
      <c r="O25" s="3332"/>
      <c r="P25" s="3332"/>
      <c r="Q25" s="3332"/>
      <c r="R25" s="3332"/>
      <c r="S25" s="3332"/>
      <c r="T25" s="3332"/>
      <c r="U25" s="3332"/>
      <c r="V25" s="3332"/>
      <c r="W25" s="3332"/>
      <c r="X25" s="3332"/>
      <c r="Y25" s="3332"/>
      <c r="Z25" s="3332"/>
      <c r="AA25" s="3332"/>
      <c r="AB25" s="3332"/>
      <c r="AC25" s="3332"/>
      <c r="AD25" s="3332"/>
      <c r="AE25" s="3332"/>
      <c r="AF25" s="3332"/>
      <c r="AG25" s="3332"/>
      <c r="AH25" s="3332"/>
      <c r="AI25" s="3332"/>
      <c r="AJ25" s="3332"/>
      <c r="AK25" s="3332"/>
      <c r="AL25" s="3332"/>
      <c r="AM25" s="3332"/>
      <c r="AN25" s="3333"/>
      <c r="EB25" s="393"/>
      <c r="EC25" s="131">
        <f>COUNTIFS(C25,"毎年全数の検査を実施します")</f>
        <v>0</v>
      </c>
      <c r="ED25" s="131">
        <f>COUNTIFS(C25,"上記①と同様に検査を区分し実施をします")</f>
        <v>0</v>
      </c>
    </row>
    <row r="26" spans="3:134" x14ac:dyDescent="0.15">
      <c r="C26" s="3334"/>
      <c r="D26" s="3335"/>
      <c r="E26" s="3335"/>
      <c r="F26" s="3335"/>
      <c r="G26" s="3335"/>
      <c r="H26" s="3335"/>
      <c r="I26" s="3335"/>
      <c r="J26" s="3335"/>
      <c r="K26" s="3335"/>
      <c r="L26" s="3335"/>
      <c r="M26" s="3335"/>
      <c r="N26" s="3335"/>
      <c r="O26" s="3335"/>
      <c r="P26" s="3335"/>
      <c r="Q26" s="3335"/>
      <c r="R26" s="3335"/>
      <c r="S26" s="3335"/>
      <c r="T26" s="3335"/>
      <c r="U26" s="3335"/>
      <c r="V26" s="3335"/>
      <c r="W26" s="3335"/>
      <c r="X26" s="3335"/>
      <c r="Y26" s="3335"/>
      <c r="Z26" s="3335"/>
      <c r="AA26" s="3335"/>
      <c r="AB26" s="3335"/>
      <c r="AC26" s="3335"/>
      <c r="AD26" s="3335"/>
      <c r="AE26" s="3335"/>
      <c r="AF26" s="3335"/>
      <c r="AG26" s="3335"/>
      <c r="AH26" s="3335"/>
      <c r="AI26" s="3335"/>
      <c r="AJ26" s="3335"/>
      <c r="AK26" s="3335"/>
      <c r="AL26" s="3335"/>
      <c r="AM26" s="3335"/>
      <c r="AN26" s="3336"/>
      <c r="EB26" s="393"/>
    </row>
    <row r="27" spans="3:134" x14ac:dyDescent="0.15">
      <c r="F27" s="272"/>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EB27" s="393"/>
    </row>
    <row r="28" spans="3:134" ht="13.5" customHeight="1" x14ac:dyDescent="0.15">
      <c r="C28" s="3359" t="s">
        <v>566</v>
      </c>
      <c r="D28" s="3359"/>
      <c r="E28" s="3359"/>
      <c r="F28" s="3359"/>
      <c r="G28" s="3359"/>
      <c r="H28" s="3359"/>
      <c r="I28" s="3359"/>
      <c r="J28" s="3359"/>
      <c r="EB28" s="393"/>
    </row>
    <row r="29" spans="3:134" ht="13.5" customHeight="1" x14ac:dyDescent="0.15">
      <c r="C29" s="3362" t="s">
        <v>6240</v>
      </c>
      <c r="D29" s="3362"/>
      <c r="E29" s="3362"/>
      <c r="F29" s="3362"/>
      <c r="G29" s="3362"/>
      <c r="H29" s="3362"/>
      <c r="I29" s="3362"/>
      <c r="J29" s="3362"/>
      <c r="K29" s="3362"/>
      <c r="L29" s="3362"/>
      <c r="M29" s="3362"/>
      <c r="N29" s="3362"/>
      <c r="O29" s="3362"/>
      <c r="P29" s="3362"/>
      <c r="Q29" s="3362"/>
      <c r="R29" s="3362"/>
      <c r="S29" s="3362"/>
      <c r="T29" s="3362"/>
      <c r="U29" s="3362"/>
      <c r="V29" s="3362"/>
      <c r="W29" s="3362"/>
      <c r="X29" s="3362"/>
      <c r="Y29" s="3362"/>
      <c r="Z29" s="3362"/>
      <c r="AA29" s="3362"/>
      <c r="AB29" s="3362"/>
      <c r="AC29" s="3362"/>
      <c r="AD29" s="3362"/>
      <c r="AE29" s="3362"/>
      <c r="AF29" s="3362"/>
      <c r="AG29" s="3362"/>
      <c r="AH29" s="3362"/>
      <c r="AI29" s="3362"/>
      <c r="AJ29" s="3362"/>
      <c r="AK29" s="3362"/>
      <c r="AL29" s="3362"/>
      <c r="AM29" s="3362"/>
      <c r="EB29" s="393"/>
    </row>
    <row r="30" spans="3:134" ht="13.5" customHeight="1" x14ac:dyDescent="0.15">
      <c r="C30" s="3362"/>
      <c r="D30" s="3362"/>
      <c r="E30" s="3362"/>
      <c r="F30" s="3362"/>
      <c r="G30" s="3362"/>
      <c r="H30" s="3362"/>
      <c r="I30" s="3362"/>
      <c r="J30" s="3362"/>
      <c r="K30" s="3362"/>
      <c r="L30" s="3362"/>
      <c r="M30" s="3362"/>
      <c r="N30" s="3362"/>
      <c r="O30" s="3362"/>
      <c r="P30" s="3362"/>
      <c r="Q30" s="3362"/>
      <c r="R30" s="3362"/>
      <c r="S30" s="3362"/>
      <c r="T30" s="3362"/>
      <c r="U30" s="3362"/>
      <c r="V30" s="3362"/>
      <c r="W30" s="3362"/>
      <c r="X30" s="3362"/>
      <c r="Y30" s="3362"/>
      <c r="Z30" s="3362"/>
      <c r="AA30" s="3362"/>
      <c r="AB30" s="3362"/>
      <c r="AC30" s="3362"/>
      <c r="AD30" s="3362"/>
      <c r="AE30" s="3362"/>
      <c r="AF30" s="3362"/>
      <c r="AG30" s="3362"/>
      <c r="AH30" s="3362"/>
      <c r="AI30" s="3362"/>
      <c r="AJ30" s="3362"/>
      <c r="AK30" s="3362"/>
      <c r="AL30" s="3362"/>
      <c r="AM30" s="3362"/>
      <c r="EB30" s="393"/>
    </row>
    <row r="31" spans="3:134" ht="13.5" customHeight="1" x14ac:dyDescent="0.15">
      <c r="C31" s="3352" t="s">
        <v>565</v>
      </c>
      <c r="D31" s="3353"/>
      <c r="E31" s="3353"/>
      <c r="F31" s="3353"/>
      <c r="G31" s="3353"/>
      <c r="H31" s="3353"/>
      <c r="I31" s="3353"/>
      <c r="J31" s="3353"/>
      <c r="K31" s="3353"/>
      <c r="L31" s="3353"/>
      <c r="M31" s="3353"/>
      <c r="N31" s="3353"/>
      <c r="O31" s="3353"/>
      <c r="P31" s="3353"/>
      <c r="Q31" s="3353"/>
      <c r="R31" s="3353"/>
      <c r="S31" s="3353"/>
      <c r="T31" s="3353"/>
      <c r="U31" s="3353"/>
      <c r="V31" s="3353"/>
      <c r="W31" s="3353"/>
      <c r="X31" s="3353"/>
      <c r="Y31" s="3353"/>
      <c r="Z31" s="3353"/>
      <c r="AA31" s="3353"/>
      <c r="AB31" s="3353"/>
      <c r="AC31" s="3353"/>
      <c r="AD31" s="3353"/>
      <c r="AE31" s="3353"/>
      <c r="AF31" s="3353"/>
      <c r="AG31" s="3353"/>
      <c r="AH31" s="3353"/>
      <c r="AI31" s="3353"/>
      <c r="AJ31" s="3353"/>
      <c r="AK31" s="3353"/>
      <c r="AL31" s="3353"/>
      <c r="AM31" s="3353"/>
      <c r="AN31" s="3354"/>
      <c r="EB31" s="393"/>
    </row>
    <row r="32" spans="3:134" ht="13.5" customHeight="1" x14ac:dyDescent="0.15">
      <c r="C32" s="3363"/>
      <c r="D32" s="3364"/>
      <c r="E32" s="3364"/>
      <c r="F32" s="3364"/>
      <c r="G32" s="3364"/>
      <c r="H32" s="3364"/>
      <c r="I32" s="3364"/>
      <c r="J32" s="3364"/>
      <c r="K32" s="3364"/>
      <c r="L32" s="3364"/>
      <c r="M32" s="3364"/>
      <c r="N32" s="3364"/>
      <c r="O32" s="3364"/>
      <c r="P32" s="3364"/>
      <c r="Q32" s="3364"/>
      <c r="R32" s="3364"/>
      <c r="S32" s="3364"/>
      <c r="T32" s="3364"/>
      <c r="U32" s="3364"/>
      <c r="V32" s="3364"/>
      <c r="W32" s="3364"/>
      <c r="X32" s="3364"/>
      <c r="Y32" s="3364"/>
      <c r="Z32" s="3364"/>
      <c r="AA32" s="3364"/>
      <c r="AB32" s="3364"/>
      <c r="AC32" s="3364"/>
      <c r="AD32" s="3364"/>
      <c r="AE32" s="3364"/>
      <c r="AF32" s="3364"/>
      <c r="AG32" s="3364"/>
      <c r="AH32" s="3364"/>
      <c r="AI32" s="3364"/>
      <c r="AJ32" s="3364"/>
      <c r="AK32" s="3364"/>
      <c r="AL32" s="3364"/>
      <c r="AM32" s="3364"/>
      <c r="AN32" s="3365"/>
      <c r="EB32" s="393"/>
    </row>
    <row r="33" spans="3:143" ht="13.5" customHeight="1" x14ac:dyDescent="0.15">
      <c r="C33" s="3366"/>
      <c r="D33" s="3367"/>
      <c r="E33" s="3367"/>
      <c r="F33" s="3367"/>
      <c r="G33" s="3367"/>
      <c r="H33" s="3367"/>
      <c r="I33" s="3367"/>
      <c r="J33" s="3367"/>
      <c r="K33" s="3367"/>
      <c r="L33" s="3367"/>
      <c r="M33" s="3367"/>
      <c r="N33" s="3367"/>
      <c r="O33" s="3367"/>
      <c r="P33" s="3367"/>
      <c r="Q33" s="3367"/>
      <c r="R33" s="3367"/>
      <c r="S33" s="3367"/>
      <c r="T33" s="3367"/>
      <c r="U33" s="3367"/>
      <c r="V33" s="3367"/>
      <c r="W33" s="3367"/>
      <c r="X33" s="3367"/>
      <c r="Y33" s="3367"/>
      <c r="Z33" s="3367"/>
      <c r="AA33" s="3367"/>
      <c r="AB33" s="3367"/>
      <c r="AC33" s="3367"/>
      <c r="AD33" s="3367"/>
      <c r="AE33" s="3367"/>
      <c r="AF33" s="3367"/>
      <c r="AG33" s="3367"/>
      <c r="AH33" s="3367"/>
      <c r="AI33" s="3367"/>
      <c r="AJ33" s="3367"/>
      <c r="AK33" s="3367"/>
      <c r="AL33" s="3367"/>
      <c r="AM33" s="3367"/>
      <c r="AN33" s="3368"/>
      <c r="EB33" s="393"/>
    </row>
    <row r="34" spans="3:143" ht="13.5" customHeight="1" x14ac:dyDescent="0.15">
      <c r="C34" s="3355" t="s">
        <v>564</v>
      </c>
      <c r="D34" s="3356"/>
      <c r="E34" s="3356"/>
      <c r="F34" s="3356"/>
      <c r="G34" s="3356"/>
      <c r="H34" s="3356"/>
      <c r="I34" s="3356"/>
      <c r="J34" s="3356"/>
      <c r="K34" s="3356"/>
      <c r="L34" s="3356"/>
      <c r="M34" s="3356"/>
      <c r="N34" s="3356"/>
      <c r="O34" s="3356"/>
      <c r="P34" s="3356"/>
      <c r="Q34" s="3356"/>
      <c r="R34" s="3356"/>
      <c r="S34" s="3356"/>
      <c r="T34" s="3356"/>
      <c r="U34" s="3356"/>
      <c r="V34" s="3356"/>
      <c r="W34" s="3356"/>
      <c r="X34" s="3356"/>
      <c r="Y34" s="3356"/>
      <c r="Z34" s="3356"/>
      <c r="AA34" s="3356"/>
      <c r="AB34" s="3356"/>
      <c r="AC34" s="3356"/>
      <c r="AD34" s="3356"/>
      <c r="AE34" s="3356"/>
      <c r="AF34" s="3356"/>
      <c r="AG34" s="3356"/>
      <c r="AH34" s="3356"/>
      <c r="AI34" s="3356"/>
      <c r="AJ34" s="3356"/>
      <c r="AK34" s="3356"/>
      <c r="AL34" s="3356"/>
      <c r="AM34" s="3356"/>
      <c r="AN34" s="3357"/>
      <c r="EB34" s="393"/>
    </row>
    <row r="35" spans="3:143" ht="39.950000000000003" customHeight="1" x14ac:dyDescent="0.15">
      <c r="C35" s="3337" t="s">
        <v>75</v>
      </c>
      <c r="D35" s="3330"/>
      <c r="E35" s="3330"/>
      <c r="F35" s="3327"/>
      <c r="G35" s="3328"/>
      <c r="H35" s="3329"/>
      <c r="I35" s="3330" t="s">
        <v>563</v>
      </c>
      <c r="J35" s="3330"/>
      <c r="K35" s="3330"/>
      <c r="L35" s="3330"/>
      <c r="M35" s="3330"/>
      <c r="N35" s="3330"/>
      <c r="O35" s="3360"/>
      <c r="P35" s="3360"/>
      <c r="Q35" s="3360"/>
      <c r="R35" s="3360"/>
      <c r="S35" s="3360"/>
      <c r="T35" s="3360"/>
      <c r="U35" s="3360"/>
      <c r="V35" s="3360"/>
      <c r="W35" s="3360"/>
      <c r="X35" s="3360"/>
      <c r="Y35" s="3360"/>
      <c r="Z35" s="3360"/>
      <c r="AA35" s="3360"/>
      <c r="AB35" s="3360"/>
      <c r="AC35" s="3360"/>
      <c r="AD35" s="3360"/>
      <c r="AE35" s="3360"/>
      <c r="AF35" s="3360"/>
      <c r="AG35" s="3360"/>
      <c r="AH35" s="3360"/>
      <c r="AI35" s="3360"/>
      <c r="AJ35" s="3360"/>
      <c r="AK35" s="3360"/>
      <c r="AL35" s="3360"/>
      <c r="AM35" s="3360"/>
      <c r="AN35" s="3361"/>
      <c r="AP35" s="1702" t="s">
        <v>6241</v>
      </c>
      <c r="AQ35" s="1702" t="s">
        <v>6242</v>
      </c>
      <c r="EB35" s="393"/>
      <c r="EC35" s="267" t="s">
        <v>1518</v>
      </c>
      <c r="EG35" s="267" t="s">
        <v>562</v>
      </c>
      <c r="EK35" s="267" t="s">
        <v>561</v>
      </c>
    </row>
    <row r="36" spans="3:143" ht="39.950000000000003" customHeight="1" x14ac:dyDescent="0.15">
      <c r="C36" s="3337" t="s">
        <v>75</v>
      </c>
      <c r="D36" s="3330"/>
      <c r="E36" s="3330"/>
      <c r="F36" s="3327"/>
      <c r="G36" s="3328"/>
      <c r="H36" s="3329"/>
      <c r="I36" s="3330" t="s">
        <v>562</v>
      </c>
      <c r="J36" s="3330"/>
      <c r="K36" s="3330"/>
      <c r="L36" s="3330"/>
      <c r="M36" s="3330"/>
      <c r="N36" s="3330"/>
      <c r="O36" s="3360"/>
      <c r="P36" s="3360"/>
      <c r="Q36" s="3360"/>
      <c r="R36" s="3360"/>
      <c r="S36" s="3360"/>
      <c r="T36" s="3360"/>
      <c r="U36" s="3360"/>
      <c r="V36" s="3360"/>
      <c r="W36" s="3360"/>
      <c r="X36" s="3360"/>
      <c r="Y36" s="3360"/>
      <c r="Z36" s="3360"/>
      <c r="AA36" s="3360"/>
      <c r="AB36" s="3360"/>
      <c r="AC36" s="3360"/>
      <c r="AD36" s="3360"/>
      <c r="AE36" s="3360"/>
      <c r="AF36" s="3360"/>
      <c r="AG36" s="3360"/>
      <c r="AH36" s="3360"/>
      <c r="AI36" s="3360"/>
      <c r="AJ36" s="3360"/>
      <c r="AK36" s="3360"/>
      <c r="AL36" s="3360"/>
      <c r="AM36" s="3360"/>
      <c r="AN36" s="3361"/>
      <c r="AP36" s="1703"/>
      <c r="AQ36" s="1702" t="s">
        <v>6243</v>
      </c>
      <c r="EB36" s="393"/>
      <c r="EC36" s="181" t="s">
        <v>646</v>
      </c>
      <c r="ED36" s="181" t="s">
        <v>1517</v>
      </c>
      <c r="EE36" s="181" t="s">
        <v>633</v>
      </c>
      <c r="EG36" s="181" t="s">
        <v>646</v>
      </c>
      <c r="EH36" s="181" t="s">
        <v>1517</v>
      </c>
      <c r="EI36" s="181" t="s">
        <v>633</v>
      </c>
      <c r="EK36" s="181" t="s">
        <v>646</v>
      </c>
      <c r="EL36" s="181" t="s">
        <v>1517</v>
      </c>
      <c r="EM36" s="181" t="s">
        <v>633</v>
      </c>
    </row>
    <row r="37" spans="3:143" ht="39.950000000000003" customHeight="1" x14ac:dyDescent="0.15">
      <c r="C37" s="3337" t="s">
        <v>75</v>
      </c>
      <c r="D37" s="3330"/>
      <c r="E37" s="3330"/>
      <c r="F37" s="3327"/>
      <c r="G37" s="3328"/>
      <c r="H37" s="3329"/>
      <c r="I37" s="3330" t="s">
        <v>1304</v>
      </c>
      <c r="J37" s="3330"/>
      <c r="K37" s="3330"/>
      <c r="L37" s="3330"/>
      <c r="M37" s="3330"/>
      <c r="N37" s="3330"/>
      <c r="O37" s="3358" t="s">
        <v>559</v>
      </c>
      <c r="P37" s="3325"/>
      <c r="Q37" s="3325"/>
      <c r="R37" s="3325"/>
      <c r="S37" s="3325"/>
      <c r="T37" s="3325"/>
      <c r="U37" s="3325"/>
      <c r="V37" s="3325"/>
      <c r="W37" s="3325"/>
      <c r="X37" s="3325"/>
      <c r="Y37" s="3325"/>
      <c r="Z37" s="3325"/>
      <c r="AA37" s="3325"/>
      <c r="AB37" s="3325"/>
      <c r="AC37" s="3325"/>
      <c r="AD37" s="3325"/>
      <c r="AE37" s="3325"/>
      <c r="AF37" s="3325"/>
      <c r="AG37" s="3325"/>
      <c r="AH37" s="3325"/>
      <c r="AI37" s="3325"/>
      <c r="AJ37" s="3325"/>
      <c r="AK37" s="3325"/>
      <c r="AL37" s="3325"/>
      <c r="AM37" s="3325"/>
      <c r="AN37" s="3326"/>
      <c r="EB37" s="393"/>
      <c r="EC37" s="131">
        <f>COUNTIFS(O35,"全数　")</f>
        <v>0</v>
      </c>
      <c r="ED37" s="131">
        <f>COUNTIFS(O35,"一部（下記表による）")</f>
        <v>0</v>
      </c>
      <c r="EE37" s="131">
        <f>COUNTIFS(O35,"未実施")</f>
        <v>0</v>
      </c>
      <c r="EG37" s="131">
        <f>COUNTIFS(O36,"全数　")</f>
        <v>0</v>
      </c>
      <c r="EH37" s="131">
        <f>COUNTIFS(O36,"一部（下記表による）")</f>
        <v>0</v>
      </c>
      <c r="EI37" s="131">
        <f>COUNTIFS(O35,"未実施")</f>
        <v>0</v>
      </c>
      <c r="EK37" s="131">
        <f>COUNTIFS(O37,"全数　")</f>
        <v>0</v>
      </c>
      <c r="EL37" s="131">
        <f>COUNTIFS(O37,"一部（下記表による）")</f>
        <v>0</v>
      </c>
      <c r="EM37" s="131">
        <f>COUNTIFS(O37,"未実施")</f>
        <v>0</v>
      </c>
    </row>
    <row r="38" spans="3:143" x14ac:dyDescent="0.15">
      <c r="F38" s="270"/>
      <c r="EB38" s="393"/>
    </row>
    <row r="39" spans="3:143" ht="21.2" customHeight="1" x14ac:dyDescent="0.15">
      <c r="C39" s="3350" t="s">
        <v>560</v>
      </c>
      <c r="D39" s="3325"/>
      <c r="E39" s="3325"/>
      <c r="F39" s="3325"/>
      <c r="G39" s="3325"/>
      <c r="H39" s="3325"/>
      <c r="I39" s="3325"/>
      <c r="J39" s="3325"/>
      <c r="K39" s="3325"/>
      <c r="L39" s="3325"/>
      <c r="M39" s="3325"/>
      <c r="N39" s="3351"/>
      <c r="O39" s="3325" t="s">
        <v>6244</v>
      </c>
      <c r="P39" s="3325"/>
      <c r="Q39" s="3325"/>
      <c r="R39" s="3325"/>
      <c r="S39" s="3325"/>
      <c r="T39" s="3325"/>
      <c r="U39" s="3325"/>
      <c r="V39" s="3325"/>
      <c r="W39" s="3325"/>
      <c r="X39" s="3325"/>
      <c r="Y39" s="3325"/>
      <c r="Z39" s="3325"/>
      <c r="AA39" s="3325"/>
      <c r="AB39" s="3325"/>
      <c r="AC39" s="3325"/>
      <c r="AD39" s="3325"/>
      <c r="AE39" s="3325"/>
      <c r="AF39" s="3325"/>
      <c r="AG39" s="3325"/>
      <c r="AH39" s="3325"/>
      <c r="AI39" s="3325"/>
      <c r="AJ39" s="3325"/>
      <c r="AK39" s="3325"/>
      <c r="AL39" s="3325"/>
      <c r="AM39" s="3325"/>
      <c r="AN39" s="3326"/>
      <c r="EB39" s="393"/>
    </row>
    <row r="40" spans="3:143" ht="39.950000000000003" customHeight="1" x14ac:dyDescent="0.15">
      <c r="C40" s="3337" t="s">
        <v>75</v>
      </c>
      <c r="D40" s="3330"/>
      <c r="E40" s="3330"/>
      <c r="F40" s="3327"/>
      <c r="G40" s="3328"/>
      <c r="H40" s="3329"/>
      <c r="I40" s="3347" t="s">
        <v>563</v>
      </c>
      <c r="J40" s="3330"/>
      <c r="K40" s="3330"/>
      <c r="L40" s="3330"/>
      <c r="M40" s="3330"/>
      <c r="N40" s="3348"/>
      <c r="O40" s="3360"/>
      <c r="P40" s="3360"/>
      <c r="Q40" s="3360"/>
      <c r="R40" s="3360"/>
      <c r="S40" s="3360"/>
      <c r="T40" s="3360"/>
      <c r="U40" s="3360"/>
      <c r="V40" s="3360"/>
      <c r="W40" s="3360"/>
      <c r="X40" s="3360"/>
      <c r="Y40" s="3360"/>
      <c r="Z40" s="3360"/>
      <c r="AA40" s="3360"/>
      <c r="AB40" s="3360"/>
      <c r="AC40" s="3360"/>
      <c r="AD40" s="3360"/>
      <c r="AE40" s="3360"/>
      <c r="AF40" s="3360"/>
      <c r="AG40" s="3360"/>
      <c r="AH40" s="3360"/>
      <c r="AI40" s="3360"/>
      <c r="AJ40" s="3360"/>
      <c r="AK40" s="3360"/>
      <c r="AL40" s="3360"/>
      <c r="AM40" s="3360"/>
      <c r="AN40" s="3361"/>
      <c r="EB40" s="393"/>
    </row>
    <row r="41" spans="3:143" ht="39.950000000000003" customHeight="1" x14ac:dyDescent="0.15">
      <c r="C41" s="3337" t="s">
        <v>75</v>
      </c>
      <c r="D41" s="3330"/>
      <c r="E41" s="3330"/>
      <c r="F41" s="3327"/>
      <c r="G41" s="3328"/>
      <c r="H41" s="3329"/>
      <c r="I41" s="3347" t="s">
        <v>1303</v>
      </c>
      <c r="J41" s="3330"/>
      <c r="K41" s="3330"/>
      <c r="L41" s="3330"/>
      <c r="M41" s="3330"/>
      <c r="N41" s="3348"/>
      <c r="O41" s="3360"/>
      <c r="P41" s="3360"/>
      <c r="Q41" s="3360"/>
      <c r="R41" s="3360"/>
      <c r="S41" s="3360"/>
      <c r="T41" s="3360"/>
      <c r="U41" s="3360"/>
      <c r="V41" s="3360"/>
      <c r="W41" s="3360"/>
      <c r="X41" s="3360"/>
      <c r="Y41" s="3360"/>
      <c r="Z41" s="3360"/>
      <c r="AA41" s="3360"/>
      <c r="AB41" s="3360"/>
      <c r="AC41" s="3360"/>
      <c r="AD41" s="3360"/>
      <c r="AE41" s="3360"/>
      <c r="AF41" s="3360"/>
      <c r="AG41" s="3360"/>
      <c r="AH41" s="3360"/>
      <c r="AI41" s="3360"/>
      <c r="AJ41" s="3360"/>
      <c r="AK41" s="3360"/>
      <c r="AL41" s="3360"/>
      <c r="AM41" s="3360"/>
      <c r="AN41" s="3361"/>
      <c r="EB41" s="393"/>
    </row>
    <row r="42" spans="3:143" ht="39.950000000000003" customHeight="1" x14ac:dyDescent="0.15">
      <c r="C42" s="3337" t="s">
        <v>75</v>
      </c>
      <c r="D42" s="3330"/>
      <c r="E42" s="3330"/>
      <c r="F42" s="3327"/>
      <c r="G42" s="3328"/>
      <c r="H42" s="3329"/>
      <c r="I42" s="3347" t="s">
        <v>1304</v>
      </c>
      <c r="J42" s="3330"/>
      <c r="K42" s="3330"/>
      <c r="L42" s="3330"/>
      <c r="M42" s="3330"/>
      <c r="N42" s="3348"/>
      <c r="O42" s="3325" t="s">
        <v>559</v>
      </c>
      <c r="P42" s="3325"/>
      <c r="Q42" s="3325"/>
      <c r="R42" s="3325"/>
      <c r="S42" s="3325"/>
      <c r="T42" s="3325"/>
      <c r="U42" s="3325"/>
      <c r="V42" s="3325"/>
      <c r="W42" s="3325"/>
      <c r="X42" s="3325"/>
      <c r="Y42" s="3325"/>
      <c r="Z42" s="3325"/>
      <c r="AA42" s="3325"/>
      <c r="AB42" s="3325"/>
      <c r="AC42" s="3325"/>
      <c r="AD42" s="3325"/>
      <c r="AE42" s="3325"/>
      <c r="AF42" s="3325"/>
      <c r="AG42" s="3325"/>
      <c r="AH42" s="3325"/>
      <c r="AI42" s="3325"/>
      <c r="AJ42" s="3325"/>
      <c r="AK42" s="3325"/>
      <c r="AL42" s="3325"/>
      <c r="AM42" s="3325"/>
      <c r="AN42" s="3326"/>
      <c r="EB42" s="393"/>
    </row>
    <row r="43" spans="3:143" ht="13.5" customHeight="1" x14ac:dyDescent="0.15">
      <c r="F43" s="274"/>
      <c r="G43" s="274"/>
      <c r="H43" s="274"/>
      <c r="I43" s="275"/>
      <c r="J43" s="275"/>
      <c r="K43" s="275"/>
      <c r="L43" s="275"/>
      <c r="M43" s="275"/>
      <c r="N43" s="275"/>
      <c r="O43" s="275"/>
      <c r="P43" s="275"/>
      <c r="Q43" s="275"/>
      <c r="R43" s="275"/>
      <c r="S43" s="275"/>
      <c r="T43" s="275"/>
      <c r="U43" s="275"/>
      <c r="V43" s="275"/>
      <c r="W43" s="275"/>
      <c r="X43" s="275"/>
      <c r="Y43" s="275"/>
      <c r="Z43" s="275"/>
      <c r="AA43" s="275"/>
      <c r="AB43" s="275"/>
      <c r="AC43" s="275"/>
      <c r="AD43" s="275"/>
      <c r="AE43" s="275"/>
      <c r="AF43" s="275"/>
      <c r="AG43" s="275"/>
      <c r="AH43" s="275"/>
      <c r="AI43" s="275"/>
      <c r="AJ43" s="275"/>
      <c r="AK43" s="275"/>
      <c r="AL43" s="275"/>
      <c r="AM43" s="275"/>
      <c r="AN43" s="275"/>
      <c r="EB43" s="393"/>
    </row>
    <row r="44" spans="3:143" ht="13.5" customHeight="1" x14ac:dyDescent="0.15">
      <c r="F44" s="276"/>
      <c r="J44" s="3339" t="s">
        <v>558</v>
      </c>
      <c r="K44" s="3340"/>
      <c r="L44" s="3340"/>
      <c r="M44" s="3340"/>
      <c r="N44" s="3340"/>
      <c r="O44" s="3340"/>
      <c r="P44" s="3340"/>
      <c r="Q44" s="3340"/>
      <c r="R44" s="3340"/>
      <c r="S44" s="3340"/>
      <c r="T44" s="3340"/>
      <c r="U44" s="3340"/>
      <c r="V44" s="3340"/>
      <c r="W44" s="3340"/>
      <c r="X44" s="3340"/>
      <c r="Y44" s="3340"/>
      <c r="Z44" s="3340"/>
      <c r="AA44" s="3340"/>
      <c r="AB44" s="3340"/>
      <c r="AC44" s="3340"/>
      <c r="AD44" s="3340"/>
      <c r="AE44" s="3340"/>
      <c r="AF44" s="3340"/>
      <c r="AG44" s="3340"/>
      <c r="AH44" s="3341"/>
      <c r="EB44" s="393"/>
    </row>
    <row r="45" spans="3:143" x14ac:dyDescent="0.15">
      <c r="F45" s="276"/>
      <c r="J45" s="3342"/>
      <c r="K45" s="3343"/>
      <c r="L45" s="3343"/>
      <c r="M45" s="3343"/>
      <c r="N45" s="3343"/>
      <c r="O45" s="3343"/>
      <c r="P45" s="3343"/>
      <c r="Q45" s="3343"/>
      <c r="R45" s="3343"/>
      <c r="S45" s="3343"/>
      <c r="T45" s="3343"/>
      <c r="U45" s="3343"/>
      <c r="V45" s="3343"/>
      <c r="W45" s="3343"/>
      <c r="X45" s="3343"/>
      <c r="Y45" s="3343"/>
      <c r="Z45" s="3343"/>
      <c r="AA45" s="3343"/>
      <c r="AB45" s="3343"/>
      <c r="AC45" s="3343"/>
      <c r="AD45" s="3343"/>
      <c r="AE45" s="3343"/>
      <c r="AF45" s="3343"/>
      <c r="AG45" s="3343"/>
      <c r="AH45" s="3344"/>
      <c r="EB45" s="393"/>
    </row>
    <row r="46" spans="3:143" ht="13.5" customHeight="1" x14ac:dyDescent="0.15">
      <c r="F46" s="3345" t="s">
        <v>557</v>
      </c>
      <c r="G46" s="3345"/>
      <c r="H46" s="3345"/>
      <c r="I46" s="3345"/>
      <c r="J46" s="3345"/>
      <c r="EB46" s="393"/>
    </row>
    <row r="47" spans="3:143" ht="20.100000000000001" customHeight="1" x14ac:dyDescent="0.15">
      <c r="F47" s="3349" t="s">
        <v>6238</v>
      </c>
      <c r="G47" s="3349"/>
      <c r="H47" s="3349"/>
      <c r="I47" s="3349"/>
      <c r="J47" s="3349"/>
      <c r="K47" s="3349"/>
      <c r="L47" s="3349"/>
      <c r="M47" s="3349"/>
      <c r="N47" s="3349"/>
      <c r="O47" s="3349"/>
      <c r="P47" s="3349"/>
      <c r="Q47" s="3349"/>
      <c r="R47" s="3349"/>
      <c r="S47" s="3349"/>
      <c r="T47" s="3349"/>
      <c r="U47" s="3349"/>
      <c r="V47" s="3349"/>
      <c r="W47" s="3349"/>
      <c r="X47" s="3349"/>
      <c r="Y47" s="3349"/>
      <c r="Z47" s="3349"/>
      <c r="AA47" s="3349"/>
      <c r="AB47" s="3349"/>
      <c r="AC47" s="3349"/>
      <c r="AD47" s="3349"/>
      <c r="AE47" s="3349"/>
      <c r="AF47" s="3349"/>
      <c r="AG47" s="3349"/>
      <c r="AH47" s="3349"/>
      <c r="AI47" s="3349"/>
      <c r="AJ47" s="3349"/>
      <c r="AK47" s="3349"/>
      <c r="AL47" s="3349"/>
      <c r="AM47" s="3349"/>
      <c r="AN47" s="3349"/>
      <c r="EB47" s="393"/>
    </row>
    <row r="48" spans="3:143" ht="20.100000000000001" customHeight="1" x14ac:dyDescent="0.15">
      <c r="F48" s="3338" t="s">
        <v>556</v>
      </c>
      <c r="G48" s="3338"/>
      <c r="H48" s="3338"/>
      <c r="I48" s="3338"/>
      <c r="J48" s="3346" t="s">
        <v>6237</v>
      </c>
      <c r="K48" s="3346"/>
      <c r="L48" s="3346"/>
      <c r="M48" s="3346"/>
      <c r="N48" s="3346"/>
      <c r="O48" s="3346"/>
      <c r="P48" s="3346"/>
      <c r="Q48" s="3346"/>
      <c r="R48" s="3346"/>
      <c r="S48" s="3346"/>
      <c r="T48" s="3346"/>
      <c r="U48" s="3346"/>
      <c r="V48" s="3345" t="s">
        <v>6239</v>
      </c>
      <c r="W48" s="3345"/>
      <c r="X48" s="3345"/>
      <c r="Y48" s="3345"/>
      <c r="Z48" s="3345"/>
      <c r="AA48" s="3345"/>
      <c r="AB48" s="3345"/>
      <c r="AC48" s="3345"/>
      <c r="AD48" s="3345"/>
      <c r="AE48" s="3345"/>
      <c r="AF48" s="3345"/>
      <c r="AG48" s="3345"/>
      <c r="AH48" s="3345"/>
      <c r="AI48" s="3345"/>
      <c r="AJ48" s="3345"/>
      <c r="AK48" s="3345"/>
      <c r="AL48" s="3345"/>
      <c r="AM48" s="3345"/>
      <c r="AN48" s="3345"/>
      <c r="EB48" s="393"/>
    </row>
  </sheetData>
  <sheetProtection algorithmName="SHA-512" hashValue="B1olq/CuW0WVgJTY/BJ8rjvswSqzX/EKG4aRjjS0AGu3ZaKLXJP2PpH0hLbwA2zE0QWr1AXBwgmQefd84MICHQ==" saltValue="YY9lCvQeuHgZi0W0RpTm9Q==" spinCount="100000" sheet="1" objects="1" scenarios="1"/>
  <dataConsolidate/>
  <mergeCells count="75">
    <mergeCell ref="AQ1:AX1"/>
    <mergeCell ref="C4:I5"/>
    <mergeCell ref="J4:AN5"/>
    <mergeCell ref="I15:N15"/>
    <mergeCell ref="O13:AN13"/>
    <mergeCell ref="O14:AN14"/>
    <mergeCell ref="O15:AN15"/>
    <mergeCell ref="C9:AN9"/>
    <mergeCell ref="C12:AN12"/>
    <mergeCell ref="C10:AN11"/>
    <mergeCell ref="C14:E14"/>
    <mergeCell ref="C15:E15"/>
    <mergeCell ref="F13:H13"/>
    <mergeCell ref="I14:N14"/>
    <mergeCell ref="C7:J7"/>
    <mergeCell ref="D8:AH8"/>
    <mergeCell ref="F15:H15"/>
    <mergeCell ref="C42:E42"/>
    <mergeCell ref="C29:AM30"/>
    <mergeCell ref="O39:AN39"/>
    <mergeCell ref="F40:H40"/>
    <mergeCell ref="I40:N40"/>
    <mergeCell ref="O40:AN40"/>
    <mergeCell ref="F41:H41"/>
    <mergeCell ref="I41:N41"/>
    <mergeCell ref="O41:AN41"/>
    <mergeCell ref="C32:AN33"/>
    <mergeCell ref="O35:AN35"/>
    <mergeCell ref="O36:AN36"/>
    <mergeCell ref="I37:N37"/>
    <mergeCell ref="F35:H35"/>
    <mergeCell ref="F36:H36"/>
    <mergeCell ref="F37:H37"/>
    <mergeCell ref="C40:E40"/>
    <mergeCell ref="C28:J28"/>
    <mergeCell ref="O19:AN19"/>
    <mergeCell ref="I18:N18"/>
    <mergeCell ref="C37:E37"/>
    <mergeCell ref="C13:E13"/>
    <mergeCell ref="I13:N13"/>
    <mergeCell ref="C36:E36"/>
    <mergeCell ref="D22:AL22"/>
    <mergeCell ref="O20:AN20"/>
    <mergeCell ref="C18:E18"/>
    <mergeCell ref="C19:E19"/>
    <mergeCell ref="C20:E20"/>
    <mergeCell ref="C17:N17"/>
    <mergeCell ref="I20:N20"/>
    <mergeCell ref="O18:AN18"/>
    <mergeCell ref="F14:H14"/>
    <mergeCell ref="I36:N36"/>
    <mergeCell ref="C24:AN24"/>
    <mergeCell ref="C23:AM23"/>
    <mergeCell ref="I35:N35"/>
    <mergeCell ref="F48:I48"/>
    <mergeCell ref="F19:H19"/>
    <mergeCell ref="F20:H20"/>
    <mergeCell ref="J44:AH45"/>
    <mergeCell ref="V48:AN48"/>
    <mergeCell ref="J48:U48"/>
    <mergeCell ref="F42:H42"/>
    <mergeCell ref="I42:N42"/>
    <mergeCell ref="O42:AN42"/>
    <mergeCell ref="F46:J46"/>
    <mergeCell ref="F47:AN47"/>
    <mergeCell ref="C39:N39"/>
    <mergeCell ref="C31:AN31"/>
    <mergeCell ref="C34:AN34"/>
    <mergeCell ref="O37:AN37"/>
    <mergeCell ref="C41:E41"/>
    <mergeCell ref="O17:AN17"/>
    <mergeCell ref="F18:H18"/>
    <mergeCell ref="I19:N19"/>
    <mergeCell ref="C25:AN26"/>
    <mergeCell ref="C35:E35"/>
  </mergeCells>
  <phoneticPr fontId="3"/>
  <conditionalFormatting sqref="C10">
    <cfRule type="expression" dxfId="2414" priority="21">
      <formula>$C$10=""</formula>
    </cfRule>
  </conditionalFormatting>
  <conditionalFormatting sqref="C25">
    <cfRule type="expression" dxfId="2413" priority="24">
      <formula>$C$25=""</formula>
    </cfRule>
  </conditionalFormatting>
  <conditionalFormatting sqref="C32">
    <cfRule type="expression" dxfId="2412" priority="25">
      <formula>$C$32=""</formula>
    </cfRule>
  </conditionalFormatting>
  <conditionalFormatting sqref="F13">
    <cfRule type="cellIs" dxfId="2411" priority="20" operator="equal">
      <formula>""</formula>
    </cfRule>
  </conditionalFormatting>
  <conditionalFormatting sqref="F14">
    <cfRule type="cellIs" dxfId="2410" priority="19" operator="equal">
      <formula>""</formula>
    </cfRule>
  </conditionalFormatting>
  <conditionalFormatting sqref="F15">
    <cfRule type="cellIs" dxfId="2409" priority="18" operator="equal">
      <formula>""</formula>
    </cfRule>
  </conditionalFormatting>
  <conditionalFormatting sqref="O13">
    <cfRule type="cellIs" dxfId="2408" priority="17" operator="equal">
      <formula>""</formula>
    </cfRule>
  </conditionalFormatting>
  <conditionalFormatting sqref="O14">
    <cfRule type="cellIs" dxfId="2407" priority="16" operator="equal">
      <formula>""</formula>
    </cfRule>
  </conditionalFormatting>
  <conditionalFormatting sqref="O18">
    <cfRule type="cellIs" dxfId="2406" priority="15" operator="equal">
      <formula>""</formula>
    </cfRule>
  </conditionalFormatting>
  <conditionalFormatting sqref="O19">
    <cfRule type="cellIs" dxfId="2405" priority="14" operator="equal">
      <formula>""</formula>
    </cfRule>
  </conditionalFormatting>
  <conditionalFormatting sqref="O35">
    <cfRule type="cellIs" dxfId="2404" priority="13" operator="equal">
      <formula>""</formula>
    </cfRule>
  </conditionalFormatting>
  <conditionalFormatting sqref="O36">
    <cfRule type="cellIs" dxfId="2403" priority="12" operator="equal">
      <formula>""</formula>
    </cfRule>
  </conditionalFormatting>
  <conditionalFormatting sqref="O41">
    <cfRule type="cellIs" dxfId="2402" priority="11" operator="equal">
      <formula>""</formula>
    </cfRule>
  </conditionalFormatting>
  <conditionalFormatting sqref="O40">
    <cfRule type="cellIs" dxfId="2401" priority="10" operator="equal">
      <formula>""</formula>
    </cfRule>
  </conditionalFormatting>
  <conditionalFormatting sqref="F18">
    <cfRule type="cellIs" dxfId="2400" priority="9" operator="equal">
      <formula>""</formula>
    </cfRule>
  </conditionalFormatting>
  <conditionalFormatting sqref="F19">
    <cfRule type="cellIs" dxfId="2399" priority="8" operator="equal">
      <formula>""</formula>
    </cfRule>
  </conditionalFormatting>
  <conditionalFormatting sqref="F20">
    <cfRule type="cellIs" dxfId="2398" priority="7" operator="equal">
      <formula>""</formula>
    </cfRule>
  </conditionalFormatting>
  <conditionalFormatting sqref="F35">
    <cfRule type="cellIs" dxfId="2397" priority="6" operator="equal">
      <formula>""</formula>
    </cfRule>
  </conditionalFormatting>
  <conditionalFormatting sqref="F36">
    <cfRule type="cellIs" dxfId="2396" priority="5" operator="equal">
      <formula>""</formula>
    </cfRule>
  </conditionalFormatting>
  <conditionalFormatting sqref="F37">
    <cfRule type="cellIs" dxfId="2395" priority="4" operator="equal">
      <formula>""</formula>
    </cfRule>
  </conditionalFormatting>
  <conditionalFormatting sqref="F40">
    <cfRule type="cellIs" dxfId="2394" priority="3" operator="equal">
      <formula>""</formula>
    </cfRule>
  </conditionalFormatting>
  <conditionalFormatting sqref="F41">
    <cfRule type="cellIs" dxfId="2393" priority="2" operator="equal">
      <formula>""</formula>
    </cfRule>
  </conditionalFormatting>
  <conditionalFormatting sqref="F42">
    <cfRule type="cellIs" dxfId="2392" priority="1" operator="equal">
      <formula>""</formula>
    </cfRule>
  </conditionalFormatting>
  <dataValidations count="1">
    <dataValidation type="whole" allowBlank="1" showInputMessage="1" showErrorMessage="1" sqref="F35:H37 F13:H15 F18:H20 F40:H42" xr:uid="{00000000-0002-0000-0600-000000000000}">
      <formula1>1</formula1>
      <formula2>99</formula2>
    </dataValidation>
  </dataValidations>
  <pageMargins left="0.7" right="0.7" top="0.75" bottom="0.75" header="0.3" footer="0.3"/>
  <pageSetup paperSize="9" scale="81" fitToWidth="0"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1000000}">
          <x14:formula1>
            <xm:f>プルダウン選択肢!$C$3:$C$4</xm:f>
          </x14:formula1>
          <xm:sqref>C10:AN11</xm:sqref>
        </x14:dataValidation>
        <x14:dataValidation type="list" allowBlank="1" showInputMessage="1" showErrorMessage="1" xr:uid="{00000000-0002-0000-0600-000002000000}">
          <x14:formula1>
            <xm:f>プルダウン選択肢!$AE$3:$AE$4</xm:f>
          </x14:formula1>
          <xm:sqref>C32</xm:sqref>
        </x14:dataValidation>
        <x14:dataValidation type="list" allowBlank="1" showInputMessage="1" showErrorMessage="1" xr:uid="{00000000-0002-0000-0600-000003000000}">
          <x14:formula1>
            <xm:f>プルダウン選択肢!$AC$3:$AC$4</xm:f>
          </x14:formula1>
          <xm:sqref>C25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23</vt:i4>
      </vt:variant>
    </vt:vector>
  </HeadingPairs>
  <TitlesOfParts>
    <vt:vector size="52" baseType="lpstr">
      <vt:lpstr>目次</vt:lpstr>
      <vt:lpstr>チェックシート</vt:lpstr>
      <vt:lpstr>1_入力シート【基本情報】</vt:lpstr>
      <vt:lpstr>2_入力シート【検査結果表】 換気設備</vt:lpstr>
      <vt:lpstr>3_入力シート【検査結果表】 排煙設備</vt:lpstr>
      <vt:lpstr>4_入力シート【検査結果表】非常用の照明装置</vt:lpstr>
      <vt:lpstr>5_入力シート【検査結果表】給水設備及び排水設備</vt:lpstr>
      <vt:lpstr>6_入力シート【写真】</vt:lpstr>
      <vt:lpstr>7_入力シート【検査実施区分書】</vt:lpstr>
      <vt:lpstr>別表1_無窓居室</vt:lpstr>
      <vt:lpstr>別表2_火気使用室</vt:lpstr>
      <vt:lpstr>別表3_排煙風量測定</vt:lpstr>
      <vt:lpstr>別表3-2_排煙風量測定(給気式) </vt:lpstr>
      <vt:lpstr>別表3-3_排煙風量測定(加圧式)</vt:lpstr>
      <vt:lpstr>別表4_非常用照明照度</vt:lpstr>
      <vt:lpstr>＜入力不要＞報告書</vt:lpstr>
      <vt:lpstr>＜入力不要＞概要書</vt:lpstr>
      <vt:lpstr>＜入力不要＞換気設備</vt:lpstr>
      <vt:lpstr>＜入力不要＞排煙設備</vt:lpstr>
      <vt:lpstr>＜入力不要＞非常用の照明装置</vt:lpstr>
      <vt:lpstr>＜入力不要＞受付管理票</vt:lpstr>
      <vt:lpstr>＜入力不要＞給水設備及び排水設備</vt:lpstr>
      <vt:lpstr>リンクシート</vt:lpstr>
      <vt:lpstr>CSVシート</vt:lpstr>
      <vt:lpstr>概要書リンクシート</vt:lpstr>
      <vt:lpstr>概要書CSVシート</vt:lpstr>
      <vt:lpstr>京都市リンクシート</vt:lpstr>
      <vt:lpstr>京都市CSVシート</vt:lpstr>
      <vt:lpstr>プルダウン選択肢</vt:lpstr>
      <vt:lpstr>'＜入力不要＞概要書'!Print_Area</vt:lpstr>
      <vt:lpstr>'＜入力不要＞換気設備'!Print_Area</vt:lpstr>
      <vt:lpstr>'＜入力不要＞給水設備及び排水設備'!Print_Area</vt:lpstr>
      <vt:lpstr>'＜入力不要＞受付管理票'!Print_Area</vt:lpstr>
      <vt:lpstr>'＜入力不要＞排煙設備'!Print_Area</vt:lpstr>
      <vt:lpstr>'＜入力不要＞非常用の照明装置'!Print_Area</vt:lpstr>
      <vt:lpstr>'＜入力不要＞報告書'!Print_Area</vt:lpstr>
      <vt:lpstr>'1_入力シート【基本情報】'!Print_Area</vt:lpstr>
      <vt:lpstr>'2_入力シート【検査結果表】 換気設備'!Print_Area</vt:lpstr>
      <vt:lpstr>'3_入力シート【検査結果表】 排煙設備'!Print_Area</vt:lpstr>
      <vt:lpstr>'4_入力シート【検査結果表】非常用の照明装置'!Print_Area</vt:lpstr>
      <vt:lpstr>'5_入力シート【検査結果表】給水設備及び排水設備'!Print_Area</vt:lpstr>
      <vt:lpstr>'6_入力シート【写真】'!Print_Area</vt:lpstr>
      <vt:lpstr>'7_入力シート【検査実施区分書】'!Print_Area</vt:lpstr>
      <vt:lpstr>チェックシート!Print_Area</vt:lpstr>
      <vt:lpstr>'＜入力不要＞概要書'!Print_Titles</vt:lpstr>
      <vt:lpstr>'＜入力不要＞換気設備'!Print_Titles</vt:lpstr>
      <vt:lpstr>'＜入力不要＞排煙設備'!Print_Titles</vt:lpstr>
      <vt:lpstr>'＜入力不要＞非常用の照明装置'!Print_Titles</vt:lpstr>
      <vt:lpstr>'＜入力不要＞報告書'!Print_Titles</vt:lpstr>
      <vt:lpstr>別表1_無窓居室!Print_Titles</vt:lpstr>
      <vt:lpstr>別表2_火気使用室!Print_Titles</vt:lpstr>
      <vt:lpstr>別表4_非常用照明照度!Print_Titles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2022-04-10T06:36:07Z</dcterms:created>
  <dcterms:modified xsi:type="dcterms:W3CDTF">2025-07-10T00:40:53Z</dcterms:modified>
</cp:coreProperties>
</file>